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mc:AlternateContent xmlns:mc="http://schemas.openxmlformats.org/markup-compatibility/2006">
    <mc:Choice Requires="x15">
      <x15ac:absPath xmlns:x15ac="http://schemas.microsoft.com/office/spreadsheetml/2010/11/ac" url="C:\Users\olivia\Dropbox (Energy Innovation)\Documents\EPS_Models by Region\RMI\Virginia\Virginia_Model\InputData\indst\PERAC\"/>
    </mc:Choice>
  </mc:AlternateContent>
  <xr:revisionPtr revIDLastSave="0" documentId="13_ncr:1_{12699C69-CAEC-4699-86CE-14EE1DB07346}" xr6:coauthVersionLast="45" xr6:coauthVersionMax="45" xr10:uidLastSave="{00000000-0000-0000-0000-000000000000}"/>
  <bookViews>
    <workbookView xWindow="1590" yWindow="135" windowWidth="26940" windowHeight="16575" firstSheet="8" activeTab="13" xr2:uid="{CBFFF319-CE38-4F91-BDE9-6384F71B1668}"/>
  </bookViews>
  <sheets>
    <sheet name="About" sheetId="1" r:id="rId1"/>
    <sheet name="IEA-MethaneEmissions-US" sheetId="30" r:id="rId2"/>
    <sheet name="IEA-MethaneAbatement-US" sheetId="29" r:id="rId3"/>
    <sheet name="EPA_BPEiC" sheetId="31" r:id="rId4"/>
    <sheet name="IEA Tech to Policy Mapping" sheetId="33" r:id="rId5"/>
    <sheet name="EPA to IEA Scaling" sheetId="32" r:id="rId6"/>
    <sheet name="Country Selector" sheetId="2" r:id="rId7"/>
    <sheet name="Multipliers and Adjustments" sheetId="3" r:id="rId8"/>
    <sheet name="EPA US Data" sheetId="4" r:id="rId9"/>
    <sheet name="Tech to Policy Mapping" sheetId="5" r:id="rId10"/>
    <sheet name="SNAP Adjustment" sheetId="6" r:id="rId11"/>
    <sheet name="US Cement Data" sheetId="7" r:id="rId12"/>
    <sheet name="F-Gas Downscale" sheetId="8" r:id="rId13"/>
    <sheet name="Agriculture EPA SIT 2017" sheetId="9" r:id="rId14"/>
    <sheet name="Coal EPA SIT 2017" sheetId="10" r:id="rId15"/>
    <sheet name="Solid Waste EPA SIT 2017" sheetId="11" r:id="rId16"/>
    <sheet name="FLIGHT 2018 by State Sector" sheetId="12" r:id="rId17"/>
    <sheet name="State Downscaling Multipliers" sheetId="13" r:id="rId18"/>
    <sheet name="Data Check" sheetId="14" r:id="rId19"/>
    <sheet name="PERAC-cement" sheetId="15" r:id="rId20"/>
    <sheet name="PERAC-ngps-mthncptr" sheetId="16" r:id="rId21"/>
    <sheet name="PERAC-ngps-mthndstr" sheetId="17" r:id="rId22"/>
    <sheet name="PERAC-fgassubstitution" sheetId="18" r:id="rId23"/>
    <sheet name="PERAC-fgasdestruction" sheetId="19" r:id="rId24"/>
    <sheet name="PERAC-fgasrecovery" sheetId="20" r:id="rId25"/>
    <sheet name="PERAC-inspctmaintretrofit" sheetId="21" r:id="rId26"/>
    <sheet name="PERAC-coalmining-mthncptr" sheetId="22" r:id="rId27"/>
    <sheet name="PERAC-coalmining-mthndstr" sheetId="23" r:id="rId28"/>
    <sheet name="PERAC-waste-mthncptr" sheetId="24" r:id="rId29"/>
    <sheet name="PERAC-waste-mthndstr" sheetId="25" r:id="rId30"/>
    <sheet name="PERAC-cropsrice" sheetId="26" r:id="rId31"/>
    <sheet name="PERAC-livestock" sheetId="27" r:id="rId32"/>
    <sheet name="PERAC-MCD" sheetId="28" r:id="rId33"/>
  </sheets>
  <definedNames>
    <definedName name="_xlnm._FilterDatabase" localSheetId="8" hidden="1">'EPA US Data'!$A$1:$J$10865</definedName>
    <definedName name="_xlnm._FilterDatabase" localSheetId="3" hidden="1">EPA_BPEiC!$A$1:$K$1</definedName>
    <definedName name="_xlnm._FilterDatabase" localSheetId="16" hidden="1">'FLIGHT 2018 by State Sector'!$A$1:$E$4583</definedName>
    <definedName name="_xlnm._FilterDatabase" localSheetId="2" hidden="1">'IEA-MethaneAbatement-US'!$A$1:$K$1</definedName>
    <definedName name="_xlnm._FilterDatabase" localSheetId="9" hidden="1">'Tech to Policy Mapping'!$A$1:$E$185</definedName>
    <definedName name="unit_conv">About!$A$165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34" roundtripDataSignature="AMtx7mj/nivAj+dB5PwQKPbp9ibWjzy6tA=="/>
    </ext>
  </extLst>
</workbook>
</file>

<file path=xl/calcChain.xml><?xml version="1.0" encoding="utf-8"?>
<calcChain xmlns="http://schemas.openxmlformats.org/spreadsheetml/2006/main">
  <c r="M3" i="29" l="1"/>
  <c r="M4" i="29"/>
  <c r="M5" i="29"/>
  <c r="M6" i="29"/>
  <c r="M7" i="29"/>
  <c r="M8" i="29"/>
  <c r="M9" i="29"/>
  <c r="M10" i="29"/>
  <c r="M11" i="29"/>
  <c r="M12" i="29"/>
  <c r="M13" i="29"/>
  <c r="M14" i="29"/>
  <c r="M15" i="29"/>
  <c r="M16" i="29"/>
  <c r="M17" i="29"/>
  <c r="M18" i="29"/>
  <c r="M19" i="29"/>
  <c r="M20" i="29"/>
  <c r="M21" i="29"/>
  <c r="M22" i="29"/>
  <c r="M23" i="29"/>
  <c r="M24" i="29"/>
  <c r="M25" i="29"/>
  <c r="M26" i="29"/>
  <c r="M27" i="29"/>
  <c r="M28" i="29"/>
  <c r="M29" i="29"/>
  <c r="M30" i="29"/>
  <c r="M31" i="29"/>
  <c r="M32" i="29"/>
  <c r="M33" i="29"/>
  <c r="M34" i="29"/>
  <c r="M35" i="29"/>
  <c r="M36" i="29"/>
  <c r="M37" i="29"/>
  <c r="M38" i="29"/>
  <c r="M39" i="29"/>
  <c r="M40" i="29"/>
  <c r="M41" i="29"/>
  <c r="M42" i="29"/>
  <c r="M43" i="29"/>
  <c r="M44" i="29"/>
  <c r="M45" i="29"/>
  <c r="M46" i="29"/>
  <c r="M47" i="29"/>
  <c r="M48" i="29"/>
  <c r="M49" i="29"/>
  <c r="M50" i="29"/>
  <c r="M51" i="29"/>
  <c r="M52" i="29"/>
  <c r="M53" i="29"/>
  <c r="M54" i="29"/>
  <c r="M55" i="29"/>
  <c r="M56" i="29"/>
  <c r="M57" i="29"/>
  <c r="M58" i="29"/>
  <c r="M59" i="29"/>
  <c r="M60" i="29"/>
  <c r="M61" i="29"/>
  <c r="M62" i="29"/>
  <c r="M63" i="29"/>
  <c r="M64" i="29"/>
  <c r="M65" i="29"/>
  <c r="M66" i="29"/>
  <c r="M67" i="29"/>
  <c r="M68" i="29"/>
  <c r="M69" i="29"/>
  <c r="M70" i="29"/>
  <c r="M71" i="29"/>
  <c r="M72" i="29"/>
  <c r="M73" i="29"/>
  <c r="M74" i="29"/>
  <c r="M75" i="29"/>
  <c r="M76" i="29"/>
  <c r="M77" i="29"/>
  <c r="M78" i="29"/>
  <c r="M79" i="29"/>
  <c r="M80" i="29"/>
  <c r="M81" i="29"/>
  <c r="M82" i="29"/>
  <c r="M83" i="29"/>
  <c r="M84" i="29"/>
  <c r="M85" i="29"/>
  <c r="M2" i="29"/>
  <c r="G15" i="32"/>
  <c r="K7" i="32"/>
  <c r="C18" i="33" l="1"/>
  <c r="C19" i="33"/>
  <c r="I5" i="32"/>
  <c r="B177" i="1"/>
  <c r="A174" i="1"/>
  <c r="A173" i="1"/>
  <c r="B179" i="1" l="1"/>
  <c r="N64" i="29"/>
  <c r="N9" i="29"/>
  <c r="N17" i="29"/>
  <c r="N25" i="29"/>
  <c r="N33" i="29"/>
  <c r="N41" i="29"/>
  <c r="N49" i="29"/>
  <c r="N57" i="29"/>
  <c r="N65" i="29"/>
  <c r="N73" i="29"/>
  <c r="N81" i="29"/>
  <c r="N10" i="29"/>
  <c r="N18" i="29"/>
  <c r="N26" i="29"/>
  <c r="N34" i="29"/>
  <c r="N42" i="29"/>
  <c r="N50" i="29"/>
  <c r="N58" i="29"/>
  <c r="N66" i="29"/>
  <c r="N74" i="29"/>
  <c r="N82" i="29"/>
  <c r="N8" i="29"/>
  <c r="N40" i="29"/>
  <c r="N72" i="29"/>
  <c r="N3" i="29"/>
  <c r="N11" i="29"/>
  <c r="N19" i="29"/>
  <c r="N27" i="29"/>
  <c r="N35" i="29"/>
  <c r="N43" i="29"/>
  <c r="N51" i="29"/>
  <c r="N59" i="29"/>
  <c r="N67" i="29"/>
  <c r="N75" i="29"/>
  <c r="N83" i="29"/>
  <c r="N4" i="29"/>
  <c r="N12" i="29"/>
  <c r="N20" i="29"/>
  <c r="N28" i="29"/>
  <c r="N36" i="29"/>
  <c r="N44" i="29"/>
  <c r="N52" i="29"/>
  <c r="N60" i="29"/>
  <c r="N68" i="29"/>
  <c r="N76" i="29"/>
  <c r="N84" i="29"/>
  <c r="N7" i="29"/>
  <c r="N15" i="29"/>
  <c r="N23" i="29"/>
  <c r="N31" i="29"/>
  <c r="N39" i="29"/>
  <c r="N47" i="29"/>
  <c r="N55" i="29"/>
  <c r="N63" i="29"/>
  <c r="N71" i="29"/>
  <c r="N79" i="29"/>
  <c r="N16" i="29"/>
  <c r="N24" i="29"/>
  <c r="N32" i="29"/>
  <c r="N48" i="29"/>
  <c r="N56" i="29"/>
  <c r="N80" i="29"/>
  <c r="N5" i="29"/>
  <c r="N13" i="29"/>
  <c r="N21" i="29"/>
  <c r="N29" i="29"/>
  <c r="N37" i="29"/>
  <c r="N45" i="29"/>
  <c r="N53" i="29"/>
  <c r="N61" i="29"/>
  <c r="N69" i="29"/>
  <c r="N77" i="29"/>
  <c r="N85" i="29"/>
  <c r="N6" i="29"/>
  <c r="N14" i="29"/>
  <c r="N22" i="29"/>
  <c r="N30" i="29"/>
  <c r="N38" i="29"/>
  <c r="N46" i="29"/>
  <c r="N54" i="29"/>
  <c r="N62" i="29"/>
  <c r="N70" i="29"/>
  <c r="N78" i="29"/>
  <c r="N2" i="29"/>
  <c r="L3" i="29"/>
  <c r="L4" i="29"/>
  <c r="L5" i="29"/>
  <c r="L6" i="29"/>
  <c r="L7" i="29"/>
  <c r="L8" i="29"/>
  <c r="L9" i="29"/>
  <c r="L10" i="29"/>
  <c r="L11" i="29"/>
  <c r="L12" i="29"/>
  <c r="L13" i="29"/>
  <c r="L14" i="29"/>
  <c r="L15" i="29"/>
  <c r="L16" i="29"/>
  <c r="L17" i="29"/>
  <c r="L18" i="29"/>
  <c r="L19" i="29"/>
  <c r="L20" i="29"/>
  <c r="L21" i="29"/>
  <c r="L22" i="29"/>
  <c r="L23" i="29"/>
  <c r="L24" i="29"/>
  <c r="L25" i="29"/>
  <c r="L26" i="29"/>
  <c r="L27" i="29"/>
  <c r="L28" i="29"/>
  <c r="L29" i="29"/>
  <c r="L30" i="29"/>
  <c r="L31" i="29"/>
  <c r="L32" i="29"/>
  <c r="L33" i="29"/>
  <c r="L34" i="29"/>
  <c r="L35" i="29"/>
  <c r="L36" i="29"/>
  <c r="L37" i="29"/>
  <c r="L38" i="29"/>
  <c r="L39" i="29"/>
  <c r="L40" i="29"/>
  <c r="L41" i="29"/>
  <c r="L42" i="29"/>
  <c r="L43" i="29"/>
  <c r="L44" i="29"/>
  <c r="L45" i="29"/>
  <c r="L46" i="29"/>
  <c r="L47" i="29"/>
  <c r="L48" i="29"/>
  <c r="L49" i="29"/>
  <c r="L50" i="29"/>
  <c r="L51" i="29"/>
  <c r="L52" i="29"/>
  <c r="L53" i="29"/>
  <c r="L54" i="29"/>
  <c r="L55" i="29"/>
  <c r="L56" i="29"/>
  <c r="L57" i="29"/>
  <c r="L58" i="29"/>
  <c r="L59" i="29"/>
  <c r="L60" i="29"/>
  <c r="L61" i="29"/>
  <c r="L62" i="29"/>
  <c r="L63" i="29"/>
  <c r="L64" i="29"/>
  <c r="L65" i="29"/>
  <c r="L66" i="29"/>
  <c r="L67" i="29"/>
  <c r="L68" i="29"/>
  <c r="L69" i="29"/>
  <c r="L70" i="29"/>
  <c r="L71" i="29"/>
  <c r="L72" i="29"/>
  <c r="L73" i="29"/>
  <c r="L74" i="29"/>
  <c r="L75" i="29"/>
  <c r="L76" i="29"/>
  <c r="L77" i="29"/>
  <c r="L78" i="29"/>
  <c r="L79" i="29"/>
  <c r="L80" i="29"/>
  <c r="L81" i="29"/>
  <c r="L82" i="29"/>
  <c r="L83" i="29"/>
  <c r="L84" i="29"/>
  <c r="L85" i="29"/>
  <c r="L2" i="29"/>
  <c r="C12" i="33" l="1"/>
  <c r="C13" i="33"/>
  <c r="C9" i="33"/>
  <c r="C4" i="33"/>
  <c r="C26" i="33"/>
  <c r="C7" i="33"/>
  <c r="C10" i="33"/>
  <c r="C6" i="33"/>
  <c r="C3" i="33"/>
  <c r="C2" i="33"/>
  <c r="C8" i="33"/>
  <c r="C17" i="33" s="1"/>
  <c r="C5" i="33"/>
  <c r="C11" i="33"/>
  <c r="M86" i="29"/>
  <c r="H3" i="32"/>
  <c r="I3" i="32"/>
  <c r="J3" i="32"/>
  <c r="K3" i="32"/>
  <c r="L3" i="32"/>
  <c r="M3" i="32"/>
  <c r="N3" i="32"/>
  <c r="O3" i="32"/>
  <c r="P3" i="32"/>
  <c r="Q3" i="32"/>
  <c r="R3" i="32"/>
  <c r="S3" i="32"/>
  <c r="T3" i="32"/>
  <c r="U3" i="32"/>
  <c r="V3" i="32"/>
  <c r="W3" i="32"/>
  <c r="X3" i="32"/>
  <c r="Y3" i="32"/>
  <c r="Z3" i="32"/>
  <c r="AA3" i="32"/>
  <c r="AB3" i="32"/>
  <c r="AC3" i="32"/>
  <c r="AD3" i="32"/>
  <c r="AE3" i="32"/>
  <c r="AF3" i="32"/>
  <c r="AG3" i="32"/>
  <c r="AH3" i="32"/>
  <c r="AI3" i="32"/>
  <c r="AJ3" i="32"/>
  <c r="AK3" i="32"/>
  <c r="AL3" i="32"/>
  <c r="AM3" i="32"/>
  <c r="AN3" i="32"/>
  <c r="AO3" i="32"/>
  <c r="AP3" i="32"/>
  <c r="G3" i="32"/>
  <c r="AP2" i="32"/>
  <c r="B18" i="32" s="1"/>
  <c r="AK2" i="32"/>
  <c r="B17" i="32" s="1"/>
  <c r="AF2" i="32"/>
  <c r="B16" i="32" s="1"/>
  <c r="AA2" i="32"/>
  <c r="B15" i="32" s="1"/>
  <c r="V2" i="32"/>
  <c r="B14" i="32" s="1"/>
  <c r="Q2" i="32"/>
  <c r="B13" i="32" s="1"/>
  <c r="L2" i="32"/>
  <c r="B12" i="32" s="1"/>
  <c r="G2" i="32"/>
  <c r="B11" i="32" s="1"/>
  <c r="H3" i="30"/>
  <c r="H4" i="30"/>
  <c r="H5" i="30"/>
  <c r="H6" i="30"/>
  <c r="H7" i="30"/>
  <c r="H8" i="30"/>
  <c r="H9" i="30"/>
  <c r="H10" i="30"/>
  <c r="H11" i="30"/>
  <c r="H12" i="30"/>
  <c r="H13" i="30"/>
  <c r="H14" i="30"/>
  <c r="H15" i="30"/>
  <c r="H16" i="30"/>
  <c r="H17" i="30"/>
  <c r="H18" i="30"/>
  <c r="H19" i="30"/>
  <c r="H20" i="30"/>
  <c r="H21" i="30"/>
  <c r="H22" i="30"/>
  <c r="H23" i="30"/>
  <c r="H2" i="30"/>
  <c r="G23" i="30"/>
  <c r="G22" i="30"/>
  <c r="G21" i="30"/>
  <c r="G20" i="30"/>
  <c r="G19" i="30"/>
  <c r="G18" i="30"/>
  <c r="G17" i="30"/>
  <c r="G16" i="30"/>
  <c r="G15" i="30"/>
  <c r="G14" i="30"/>
  <c r="G13" i="30"/>
  <c r="G12" i="30"/>
  <c r="G11" i="30"/>
  <c r="G10" i="30"/>
  <c r="G9" i="30"/>
  <c r="G8" i="30"/>
  <c r="G7" i="30"/>
  <c r="G6" i="30"/>
  <c r="G5" i="30"/>
  <c r="G4" i="30"/>
  <c r="G3" i="30"/>
  <c r="G2" i="30"/>
  <c r="C22" i="33" l="1"/>
  <c r="C23" i="33"/>
  <c r="C14" i="33"/>
  <c r="C21" i="33"/>
  <c r="K2" i="32"/>
  <c r="K4" i="32" s="1"/>
  <c r="AO2" i="32"/>
  <c r="AO4" i="32" s="1"/>
  <c r="AE2" i="32"/>
  <c r="AE4" i="32" s="1"/>
  <c r="H24" i="30"/>
  <c r="K8" i="32" s="1"/>
  <c r="U2" i="32"/>
  <c r="U4" i="32" s="1"/>
  <c r="N2" i="32"/>
  <c r="N4" i="32" s="1"/>
  <c r="X2" i="32"/>
  <c r="X4" i="32" s="1"/>
  <c r="AH2" i="32"/>
  <c r="AH4" i="32" s="1"/>
  <c r="J2" i="32"/>
  <c r="J4" i="32" s="1"/>
  <c r="T2" i="32"/>
  <c r="T4" i="32" s="1"/>
  <c r="AD2" i="32"/>
  <c r="AD4" i="32" s="1"/>
  <c r="AD5" i="32" s="1"/>
  <c r="AN2" i="32"/>
  <c r="AN4" i="32" s="1"/>
  <c r="AK4" i="32"/>
  <c r="I2" i="32"/>
  <c r="I4" i="32" s="1"/>
  <c r="S2" i="32"/>
  <c r="S4" i="32" s="1"/>
  <c r="AC2" i="32"/>
  <c r="AC4" i="32" s="1"/>
  <c r="AM2" i="32"/>
  <c r="AM4" i="32" s="1"/>
  <c r="L4" i="32"/>
  <c r="L5" i="32" s="1"/>
  <c r="P2" i="32"/>
  <c r="P4" i="32" s="1"/>
  <c r="M2" i="32"/>
  <c r="M4" i="32" s="1"/>
  <c r="W2" i="32"/>
  <c r="W4" i="32" s="1"/>
  <c r="AG2" i="32"/>
  <c r="AG4" i="32" s="1"/>
  <c r="G4" i="32"/>
  <c r="AA4" i="32"/>
  <c r="AJ2" i="32"/>
  <c r="AJ4" i="32" s="1"/>
  <c r="AP4" i="32"/>
  <c r="AP5" i="32" s="1"/>
  <c r="Z2" i="32"/>
  <c r="Z4" i="32" s="1"/>
  <c r="O2" i="32"/>
  <c r="O4" i="32" s="1"/>
  <c r="Y2" i="32"/>
  <c r="Y4" i="32" s="1"/>
  <c r="AI2" i="32"/>
  <c r="AI4" i="32" s="1"/>
  <c r="Q4" i="32"/>
  <c r="AF4" i="32"/>
  <c r="H2" i="32"/>
  <c r="H4" i="32" s="1"/>
  <c r="H5" i="32" s="1"/>
  <c r="R2" i="32"/>
  <c r="R4" i="32" s="1"/>
  <c r="AB2" i="32"/>
  <c r="AB4" i="32" s="1"/>
  <c r="AB5" i="32" s="1"/>
  <c r="AL2" i="32"/>
  <c r="AL4" i="32" s="1"/>
  <c r="AL5" i="32" s="1"/>
  <c r="V4" i="32"/>
  <c r="C25" i="33" l="1"/>
  <c r="C27" i="33" s="1"/>
  <c r="K9" i="32"/>
  <c r="K10" i="32" s="1"/>
  <c r="G16" i="32"/>
  <c r="G17" i="32" s="1"/>
  <c r="Z5" i="32"/>
  <c r="V5" i="32"/>
  <c r="AJ5" i="32"/>
  <c r="J5" i="32"/>
  <c r="J9" i="32" s="1"/>
  <c r="O5" i="32"/>
  <c r="R5" i="32"/>
  <c r="T5" i="32"/>
  <c r="AF5" i="32"/>
  <c r="AH5" i="32"/>
  <c r="Y5" i="32"/>
  <c r="M5" i="32"/>
  <c r="AN5" i="32"/>
  <c r="Q5" i="32"/>
  <c r="S5" i="32"/>
  <c r="X5" i="32"/>
  <c r="P5" i="32"/>
  <c r="AE5" i="32"/>
  <c r="AO5" i="32"/>
  <c r="AC5" i="32"/>
  <c r="AI5" i="32"/>
  <c r="AG5" i="32"/>
  <c r="N5" i="32"/>
  <c r="AM5" i="32"/>
  <c r="K5" i="32"/>
  <c r="AA5" i="32"/>
  <c r="W5" i="32"/>
  <c r="AK5" i="32"/>
  <c r="U5" i="32"/>
  <c r="B35" i="27"/>
  <c r="A4" i="27"/>
  <c r="B4" i="27" s="1"/>
  <c r="A5" i="27" s="1"/>
  <c r="B3" i="27"/>
  <c r="B2" i="28" s="1"/>
  <c r="B35" i="26"/>
  <c r="B3" i="26"/>
  <c r="A4" i="26" s="1"/>
  <c r="B35" i="25"/>
  <c r="A36" i="25" s="1"/>
  <c r="B3" i="25"/>
  <c r="A4" i="25" s="1"/>
  <c r="B35" i="24"/>
  <c r="A36" i="24" s="1"/>
  <c r="B36" i="24" s="1"/>
  <c r="A37" i="24" s="1"/>
  <c r="B3" i="24"/>
  <c r="B35" i="23"/>
  <c r="A36" i="23" s="1"/>
  <c r="B3" i="23"/>
  <c r="B35" i="22"/>
  <c r="B3" i="22"/>
  <c r="B35" i="21"/>
  <c r="B3" i="21"/>
  <c r="B35" i="20"/>
  <c r="A36" i="20" s="1"/>
  <c r="B3" i="20"/>
  <c r="B35" i="19"/>
  <c r="B3" i="19"/>
  <c r="A4" i="19" s="1"/>
  <c r="B35" i="18"/>
  <c r="B3" i="18"/>
  <c r="A4" i="18" s="1"/>
  <c r="B4" i="18" s="1"/>
  <c r="B35" i="17"/>
  <c r="A4" i="17"/>
  <c r="B3" i="17"/>
  <c r="B35" i="16"/>
  <c r="B3" i="16"/>
  <c r="B35" i="15"/>
  <c r="A36" i="15" s="1"/>
  <c r="B36" i="15" s="1"/>
  <c r="A37" i="15" s="1"/>
  <c r="B37" i="15" s="1"/>
  <c r="A38" i="15" s="1"/>
  <c r="B38" i="15" s="1"/>
  <c r="A39" i="15" s="1"/>
  <c r="B3" i="15"/>
  <c r="A4" i="15" s="1"/>
  <c r="B151" i="11"/>
  <c r="B150" i="11"/>
  <c r="B149" i="11"/>
  <c r="B148" i="11"/>
  <c r="B147" i="11"/>
  <c r="B146" i="11"/>
  <c r="B145" i="11"/>
  <c r="B144" i="11"/>
  <c r="B143" i="11"/>
  <c r="B142" i="11"/>
  <c r="B141" i="11"/>
  <c r="B140" i="11"/>
  <c r="B139" i="11"/>
  <c r="B138" i="11"/>
  <c r="B137" i="11"/>
  <c r="B136" i="11"/>
  <c r="B135" i="11"/>
  <c r="B134" i="11"/>
  <c r="B133" i="11"/>
  <c r="B132" i="11"/>
  <c r="B131" i="11"/>
  <c r="B130" i="11"/>
  <c r="B129" i="11"/>
  <c r="B128" i="11"/>
  <c r="B127" i="11"/>
  <c r="B126" i="11"/>
  <c r="B125" i="11"/>
  <c r="B124" i="11"/>
  <c r="B123" i="11"/>
  <c r="B122" i="11"/>
  <c r="B121" i="11"/>
  <c r="B120" i="11"/>
  <c r="B119" i="11"/>
  <c r="B118" i="11"/>
  <c r="B117" i="11"/>
  <c r="B116" i="11"/>
  <c r="B115" i="11"/>
  <c r="B114" i="11"/>
  <c r="B113" i="11"/>
  <c r="B112" i="11"/>
  <c r="B111" i="11"/>
  <c r="B110" i="11"/>
  <c r="B109" i="11"/>
  <c r="B108" i="11"/>
  <c r="B107" i="11"/>
  <c r="B106" i="11"/>
  <c r="B105" i="11"/>
  <c r="B104" i="11"/>
  <c r="B103" i="11"/>
  <c r="B102" i="11"/>
  <c r="B101" i="11"/>
  <c r="B100" i="11"/>
  <c r="B99" i="11"/>
  <c r="B98" i="11"/>
  <c r="B97" i="11"/>
  <c r="B96" i="11"/>
  <c r="B95" i="11"/>
  <c r="B94" i="11"/>
  <c r="B93" i="11"/>
  <c r="B92" i="11"/>
  <c r="B91" i="11"/>
  <c r="B90" i="11"/>
  <c r="B89" i="11"/>
  <c r="B88" i="11"/>
  <c r="B87" i="11"/>
  <c r="B86" i="11"/>
  <c r="B85" i="11"/>
  <c r="B84" i="11"/>
  <c r="B83" i="11"/>
  <c r="B82" i="11"/>
  <c r="B81" i="11"/>
  <c r="B80" i="11"/>
  <c r="B79" i="11"/>
  <c r="B78" i="11"/>
  <c r="B77" i="11"/>
  <c r="B76" i="11"/>
  <c r="B75" i="11"/>
  <c r="B74" i="11"/>
  <c r="B73" i="11"/>
  <c r="B72" i="11"/>
  <c r="B71" i="11"/>
  <c r="B70" i="11"/>
  <c r="B69" i="11"/>
  <c r="B68" i="11"/>
  <c r="B67" i="11"/>
  <c r="B66" i="11"/>
  <c r="B65" i="11"/>
  <c r="B64" i="11"/>
  <c r="B63" i="11"/>
  <c r="B62" i="11"/>
  <c r="B61" i="11"/>
  <c r="B60" i="11"/>
  <c r="B59" i="11"/>
  <c r="B58" i="11"/>
  <c r="B57" i="11"/>
  <c r="B56" i="11"/>
  <c r="B55" i="11"/>
  <c r="B54" i="11"/>
  <c r="B53" i="11"/>
  <c r="B52" i="11"/>
  <c r="B51" i="11"/>
  <c r="B50" i="11"/>
  <c r="B49" i="11"/>
  <c r="B48" i="11"/>
  <c r="B47" i="11"/>
  <c r="B46" i="11"/>
  <c r="B45" i="11"/>
  <c r="B44" i="11"/>
  <c r="B43" i="11"/>
  <c r="B42" i="11"/>
  <c r="B41" i="11"/>
  <c r="B40" i="11"/>
  <c r="B39" i="11"/>
  <c r="B38" i="11"/>
  <c r="B37" i="11"/>
  <c r="B36" i="11"/>
  <c r="B35" i="11"/>
  <c r="B34" i="11"/>
  <c r="B33" i="11"/>
  <c r="B32" i="11"/>
  <c r="B31" i="11"/>
  <c r="B30" i="11"/>
  <c r="B29" i="11"/>
  <c r="B28" i="11"/>
  <c r="B27" i="11"/>
  <c r="B26" i="11"/>
  <c r="B25" i="11"/>
  <c r="B24" i="11"/>
  <c r="B23" i="11"/>
  <c r="B22" i="11"/>
  <c r="B21" i="11"/>
  <c r="B20" i="11"/>
  <c r="B19" i="11"/>
  <c r="B18" i="11"/>
  <c r="B17" i="11"/>
  <c r="B16" i="11"/>
  <c r="B15" i="11"/>
  <c r="B14" i="11"/>
  <c r="B13" i="11"/>
  <c r="B12" i="11"/>
  <c r="B11" i="11"/>
  <c r="B10" i="11"/>
  <c r="B9" i="11"/>
  <c r="B8" i="11"/>
  <c r="B7" i="11"/>
  <c r="B6" i="11"/>
  <c r="B5" i="11"/>
  <c r="B4" i="11"/>
  <c r="B3" i="11"/>
  <c r="B2" i="11"/>
  <c r="AG252" i="10"/>
  <c r="AF252" i="10"/>
  <c r="AE252" i="10"/>
  <c r="AD252" i="10"/>
  <c r="B14" i="13" s="1"/>
  <c r="AC252" i="10"/>
  <c r="AB252" i="10"/>
  <c r="AA252" i="10"/>
  <c r="Z252" i="10"/>
  <c r="Y252" i="10"/>
  <c r="X252" i="10"/>
  <c r="W252" i="10"/>
  <c r="V252" i="10"/>
  <c r="U252" i="10"/>
  <c r="T252" i="10"/>
  <c r="S252" i="10"/>
  <c r="R252" i="10"/>
  <c r="Q252" i="10"/>
  <c r="P252" i="10"/>
  <c r="O252" i="10"/>
  <c r="N252" i="10"/>
  <c r="M252" i="10"/>
  <c r="L252" i="10"/>
  <c r="K252" i="10"/>
  <c r="J252" i="10"/>
  <c r="I252" i="10"/>
  <c r="H252" i="10"/>
  <c r="G252" i="10"/>
  <c r="F252" i="10"/>
  <c r="E252" i="10"/>
  <c r="D252" i="10"/>
  <c r="C252" i="10"/>
  <c r="C451" i="9"/>
  <c r="C450" i="9"/>
  <c r="C449" i="9"/>
  <c r="C448" i="9"/>
  <c r="C447" i="9"/>
  <c r="C446" i="9"/>
  <c r="C445" i="9"/>
  <c r="C444" i="9"/>
  <c r="C443" i="9"/>
  <c r="C442" i="9"/>
  <c r="C441" i="9"/>
  <c r="C440" i="9"/>
  <c r="C439" i="9"/>
  <c r="C438" i="9"/>
  <c r="C437" i="9"/>
  <c r="C436" i="9"/>
  <c r="C435" i="9"/>
  <c r="C434" i="9"/>
  <c r="C433" i="9"/>
  <c r="C432" i="9"/>
  <c r="C431" i="9"/>
  <c r="C430" i="9"/>
  <c r="C429" i="9"/>
  <c r="C428" i="9"/>
  <c r="C427" i="9"/>
  <c r="C426" i="9"/>
  <c r="C425" i="9"/>
  <c r="C424" i="9"/>
  <c r="C423" i="9"/>
  <c r="C422" i="9"/>
  <c r="C421" i="9"/>
  <c r="C420" i="9"/>
  <c r="C419" i="9"/>
  <c r="C418" i="9"/>
  <c r="C417" i="9"/>
  <c r="C416" i="9"/>
  <c r="C415" i="9"/>
  <c r="C414" i="9"/>
  <c r="C413" i="9"/>
  <c r="C412" i="9"/>
  <c r="C411" i="9"/>
  <c r="C410" i="9"/>
  <c r="C409" i="9"/>
  <c r="C408" i="9"/>
  <c r="C407" i="9"/>
  <c r="C406" i="9"/>
  <c r="C405" i="9"/>
  <c r="C404" i="9"/>
  <c r="C403" i="9"/>
  <c r="C402" i="9"/>
  <c r="C401" i="9"/>
  <c r="C400" i="9"/>
  <c r="C399" i="9"/>
  <c r="C398" i="9"/>
  <c r="C397" i="9"/>
  <c r="C396" i="9"/>
  <c r="C395" i="9"/>
  <c r="C394" i="9"/>
  <c r="C393" i="9"/>
  <c r="C392" i="9"/>
  <c r="C391" i="9"/>
  <c r="C390" i="9"/>
  <c r="C389" i="9"/>
  <c r="C388" i="9"/>
  <c r="C387" i="9"/>
  <c r="C386" i="9"/>
  <c r="C385" i="9"/>
  <c r="C384" i="9"/>
  <c r="C383" i="9"/>
  <c r="C382" i="9"/>
  <c r="C381" i="9"/>
  <c r="C380" i="9"/>
  <c r="C379" i="9"/>
  <c r="C378" i="9"/>
  <c r="C377" i="9"/>
  <c r="C376" i="9"/>
  <c r="C375" i="9"/>
  <c r="C374" i="9"/>
  <c r="C373" i="9"/>
  <c r="C372" i="9"/>
  <c r="C371" i="9"/>
  <c r="C370" i="9"/>
  <c r="C369" i="9"/>
  <c r="C368" i="9"/>
  <c r="C367" i="9"/>
  <c r="C366" i="9"/>
  <c r="C365" i="9"/>
  <c r="C364" i="9"/>
  <c r="C363" i="9"/>
  <c r="C362" i="9"/>
  <c r="C361" i="9"/>
  <c r="C360" i="9"/>
  <c r="C359" i="9"/>
  <c r="C358" i="9"/>
  <c r="C357" i="9"/>
  <c r="C356" i="9"/>
  <c r="C355" i="9"/>
  <c r="C354" i="9"/>
  <c r="C353" i="9"/>
  <c r="C352" i="9"/>
  <c r="C351" i="9"/>
  <c r="C350" i="9"/>
  <c r="C349" i="9"/>
  <c r="C348" i="9"/>
  <c r="C347" i="9"/>
  <c r="C346" i="9"/>
  <c r="C345" i="9"/>
  <c r="C344" i="9"/>
  <c r="C343" i="9"/>
  <c r="C342" i="9"/>
  <c r="C341" i="9"/>
  <c r="C340" i="9"/>
  <c r="C339" i="9"/>
  <c r="C338" i="9"/>
  <c r="C337" i="9"/>
  <c r="C336" i="9"/>
  <c r="C335" i="9"/>
  <c r="C334" i="9"/>
  <c r="C333" i="9"/>
  <c r="C332" i="9"/>
  <c r="C331" i="9"/>
  <c r="C330" i="9"/>
  <c r="C329" i="9"/>
  <c r="C328" i="9"/>
  <c r="C327" i="9"/>
  <c r="C326" i="9"/>
  <c r="C325" i="9"/>
  <c r="C324" i="9"/>
  <c r="C323" i="9"/>
  <c r="C322" i="9"/>
  <c r="C321" i="9"/>
  <c r="C320" i="9"/>
  <c r="C319" i="9"/>
  <c r="C318" i="9"/>
  <c r="C317" i="9"/>
  <c r="C316" i="9"/>
  <c r="C315" i="9"/>
  <c r="C314" i="9"/>
  <c r="C313" i="9"/>
  <c r="C312" i="9"/>
  <c r="C311" i="9"/>
  <c r="C310" i="9"/>
  <c r="C309" i="9"/>
  <c r="C308" i="9"/>
  <c r="C307" i="9"/>
  <c r="C306" i="9"/>
  <c r="C305" i="9"/>
  <c r="C304" i="9"/>
  <c r="C303" i="9"/>
  <c r="C302" i="9"/>
  <c r="C301" i="9"/>
  <c r="C300" i="9"/>
  <c r="C299" i="9"/>
  <c r="C298" i="9"/>
  <c r="C297" i="9"/>
  <c r="C296" i="9"/>
  <c r="C295" i="9"/>
  <c r="C294" i="9"/>
  <c r="C293" i="9"/>
  <c r="C292" i="9"/>
  <c r="C291" i="9"/>
  <c r="C290" i="9"/>
  <c r="C289" i="9"/>
  <c r="C288" i="9"/>
  <c r="C287" i="9"/>
  <c r="C286" i="9"/>
  <c r="C285" i="9"/>
  <c r="C284" i="9"/>
  <c r="C283" i="9"/>
  <c r="C282" i="9"/>
  <c r="C281" i="9"/>
  <c r="C280" i="9"/>
  <c r="C279" i="9"/>
  <c r="C278" i="9"/>
  <c r="C277" i="9"/>
  <c r="C276" i="9"/>
  <c r="C275" i="9"/>
  <c r="C274" i="9"/>
  <c r="C273" i="9"/>
  <c r="C272" i="9"/>
  <c r="C271" i="9"/>
  <c r="C270" i="9"/>
  <c r="C269" i="9"/>
  <c r="C268" i="9"/>
  <c r="C267" i="9"/>
  <c r="C266" i="9"/>
  <c r="C265" i="9"/>
  <c r="C264" i="9"/>
  <c r="C263" i="9"/>
  <c r="C262" i="9"/>
  <c r="C261" i="9"/>
  <c r="C260" i="9"/>
  <c r="C259" i="9"/>
  <c r="C258" i="9"/>
  <c r="C257" i="9"/>
  <c r="C256" i="9"/>
  <c r="C255" i="9"/>
  <c r="C254" i="9"/>
  <c r="C253" i="9"/>
  <c r="C252" i="9"/>
  <c r="C251" i="9"/>
  <c r="C250" i="9"/>
  <c r="C249" i="9"/>
  <c r="C248" i="9"/>
  <c r="C247" i="9"/>
  <c r="C246" i="9"/>
  <c r="C245" i="9"/>
  <c r="C244" i="9"/>
  <c r="C243" i="9"/>
  <c r="C242" i="9"/>
  <c r="C241" i="9"/>
  <c r="C240" i="9"/>
  <c r="C239" i="9"/>
  <c r="C238" i="9"/>
  <c r="C237" i="9"/>
  <c r="C236" i="9"/>
  <c r="C235" i="9"/>
  <c r="C234" i="9"/>
  <c r="C233" i="9"/>
  <c r="C232" i="9"/>
  <c r="C231" i="9"/>
  <c r="C230" i="9"/>
  <c r="C229" i="9"/>
  <c r="C228" i="9"/>
  <c r="C227" i="9"/>
  <c r="C226" i="9"/>
  <c r="C225" i="9"/>
  <c r="C224" i="9"/>
  <c r="C223" i="9"/>
  <c r="C222" i="9"/>
  <c r="C221" i="9"/>
  <c r="C220" i="9"/>
  <c r="C219" i="9"/>
  <c r="C218" i="9"/>
  <c r="C217" i="9"/>
  <c r="C216" i="9"/>
  <c r="C215" i="9"/>
  <c r="C214" i="9"/>
  <c r="C213" i="9"/>
  <c r="C212" i="9"/>
  <c r="C211" i="9"/>
  <c r="C210" i="9"/>
  <c r="C209" i="9"/>
  <c r="C208" i="9"/>
  <c r="C207" i="9"/>
  <c r="C206" i="9"/>
  <c r="C205" i="9"/>
  <c r="C204" i="9"/>
  <c r="C203" i="9"/>
  <c r="C202" i="9"/>
  <c r="C201" i="9"/>
  <c r="C200" i="9"/>
  <c r="C199" i="9"/>
  <c r="C198" i="9"/>
  <c r="C197" i="9"/>
  <c r="C196" i="9"/>
  <c r="C195" i="9"/>
  <c r="C194" i="9"/>
  <c r="C193" i="9"/>
  <c r="C192" i="9"/>
  <c r="C191" i="9"/>
  <c r="C190" i="9"/>
  <c r="C189" i="9"/>
  <c r="C188" i="9"/>
  <c r="C187" i="9"/>
  <c r="C186" i="9"/>
  <c r="C185" i="9"/>
  <c r="C184" i="9"/>
  <c r="C183" i="9"/>
  <c r="C182" i="9"/>
  <c r="C181" i="9"/>
  <c r="C180" i="9"/>
  <c r="C179" i="9"/>
  <c r="C178" i="9"/>
  <c r="C177" i="9"/>
  <c r="C176" i="9"/>
  <c r="C175" i="9"/>
  <c r="C174" i="9"/>
  <c r="C173" i="9"/>
  <c r="C172" i="9"/>
  <c r="C171" i="9"/>
  <c r="C170" i="9"/>
  <c r="C169" i="9"/>
  <c r="C168" i="9"/>
  <c r="C167" i="9"/>
  <c r="C166" i="9"/>
  <c r="C165" i="9"/>
  <c r="C164" i="9"/>
  <c r="C163" i="9"/>
  <c r="C162" i="9"/>
  <c r="C161" i="9"/>
  <c r="C160" i="9"/>
  <c r="C159" i="9"/>
  <c r="C158" i="9"/>
  <c r="C157" i="9"/>
  <c r="C156" i="9"/>
  <c r="C155" i="9"/>
  <c r="C154" i="9"/>
  <c r="C153" i="9"/>
  <c r="C152" i="9"/>
  <c r="C151" i="9"/>
  <c r="C150" i="9"/>
  <c r="C149" i="9"/>
  <c r="C148" i="9"/>
  <c r="C147" i="9"/>
  <c r="C146" i="9"/>
  <c r="C145" i="9"/>
  <c r="C144" i="9"/>
  <c r="C143" i="9"/>
  <c r="C142" i="9"/>
  <c r="C141" i="9"/>
  <c r="C140" i="9"/>
  <c r="C139" i="9"/>
  <c r="C138" i="9"/>
  <c r="C137" i="9"/>
  <c r="C136" i="9"/>
  <c r="C135" i="9"/>
  <c r="C134" i="9"/>
  <c r="C133" i="9"/>
  <c r="C132" i="9"/>
  <c r="C131" i="9"/>
  <c r="C130" i="9"/>
  <c r="C129" i="9"/>
  <c r="C128" i="9"/>
  <c r="C127" i="9"/>
  <c r="C126" i="9"/>
  <c r="C125" i="9"/>
  <c r="C124" i="9"/>
  <c r="C123" i="9"/>
  <c r="C122" i="9"/>
  <c r="C121" i="9"/>
  <c r="C120" i="9"/>
  <c r="C119" i="9"/>
  <c r="C118" i="9"/>
  <c r="C117" i="9"/>
  <c r="C116" i="9"/>
  <c r="C115" i="9"/>
  <c r="C114" i="9"/>
  <c r="C113" i="9"/>
  <c r="C112" i="9"/>
  <c r="C111" i="9"/>
  <c r="C110" i="9"/>
  <c r="C109" i="9"/>
  <c r="C108" i="9"/>
  <c r="C107" i="9"/>
  <c r="C106" i="9"/>
  <c r="C105" i="9"/>
  <c r="C104" i="9"/>
  <c r="C103" i="9"/>
  <c r="C102" i="9"/>
  <c r="C101" i="9"/>
  <c r="C100" i="9"/>
  <c r="C99" i="9"/>
  <c r="C98" i="9"/>
  <c r="C97" i="9"/>
  <c r="C96" i="9"/>
  <c r="C95" i="9"/>
  <c r="C94" i="9"/>
  <c r="C93" i="9"/>
  <c r="C92" i="9"/>
  <c r="C91" i="9"/>
  <c r="C90" i="9"/>
  <c r="C89" i="9"/>
  <c r="C88" i="9"/>
  <c r="C87" i="9"/>
  <c r="C86" i="9"/>
  <c r="C85" i="9"/>
  <c r="C84" i="9"/>
  <c r="C83" i="9"/>
  <c r="C82" i="9"/>
  <c r="C81" i="9"/>
  <c r="C80" i="9"/>
  <c r="C79" i="9"/>
  <c r="C78" i="9"/>
  <c r="C77" i="9"/>
  <c r="C76" i="9"/>
  <c r="C75" i="9"/>
  <c r="C74" i="9"/>
  <c r="C73" i="9"/>
  <c r="C72" i="9"/>
  <c r="C71" i="9"/>
  <c r="C70" i="9"/>
  <c r="C69" i="9"/>
  <c r="C68" i="9"/>
  <c r="C67" i="9"/>
  <c r="C66" i="9"/>
  <c r="C65" i="9"/>
  <c r="C64" i="9"/>
  <c r="C63" i="9"/>
  <c r="C62" i="9"/>
  <c r="C61" i="9"/>
  <c r="C60" i="9"/>
  <c r="C59" i="9"/>
  <c r="C58" i="9"/>
  <c r="C57" i="9"/>
  <c r="C56" i="9"/>
  <c r="C55" i="9"/>
  <c r="C54" i="9"/>
  <c r="C53" i="9"/>
  <c r="C52" i="9"/>
  <c r="C51" i="9"/>
  <c r="C50" i="9"/>
  <c r="C49" i="9"/>
  <c r="C48" i="9"/>
  <c r="C47" i="9"/>
  <c r="C46" i="9"/>
  <c r="C45" i="9"/>
  <c r="C44" i="9"/>
  <c r="C43" i="9"/>
  <c r="C42" i="9"/>
  <c r="C41" i="9"/>
  <c r="C40" i="9"/>
  <c r="C39" i="9"/>
  <c r="C38" i="9"/>
  <c r="C37" i="9"/>
  <c r="C36" i="9"/>
  <c r="C35" i="9"/>
  <c r="C34" i="9"/>
  <c r="C33" i="9"/>
  <c r="C32" i="9"/>
  <c r="C31" i="9"/>
  <c r="C30" i="9"/>
  <c r="C29" i="9"/>
  <c r="C28" i="9"/>
  <c r="C27" i="9"/>
  <c r="C26" i="9"/>
  <c r="C25" i="9"/>
  <c r="C24" i="9"/>
  <c r="C23" i="9"/>
  <c r="C22" i="9"/>
  <c r="C21" i="9"/>
  <c r="C20" i="9"/>
  <c r="C19" i="9"/>
  <c r="C18" i="9"/>
  <c r="C17" i="9"/>
  <c r="C16" i="9"/>
  <c r="C15" i="9"/>
  <c r="C14" i="9"/>
  <c r="C13" i="9"/>
  <c r="C12" i="9"/>
  <c r="C11" i="9"/>
  <c r="C10" i="9"/>
  <c r="C9" i="9"/>
  <c r="C8" i="9"/>
  <c r="C7" i="9"/>
  <c r="C6" i="9"/>
  <c r="C5" i="9"/>
  <c r="C4" i="9"/>
  <c r="C3" i="9"/>
  <c r="C2" i="9"/>
  <c r="AK288" i="7" a="1"/>
  <c r="AK288" i="7" s="1"/>
  <c r="AJ288" i="7" a="1"/>
  <c r="AJ288" i="7" s="1"/>
  <c r="AI288" i="7" a="1"/>
  <c r="AI288" i="7" s="1"/>
  <c r="AH288" i="7" a="1"/>
  <c r="AH288" i="7" s="1"/>
  <c r="AG288" i="7" a="1"/>
  <c r="AG288" i="7"/>
  <c r="AF288" i="7" a="1"/>
  <c r="AF288" i="7" s="1"/>
  <c r="AE288" i="7" a="1"/>
  <c r="AE288" i="7" s="1"/>
  <c r="AD288" i="7" a="1"/>
  <c r="AD288" i="7" s="1"/>
  <c r="AC288" i="7" a="1"/>
  <c r="AC288" i="7"/>
  <c r="AB288" i="7" a="1"/>
  <c r="AB288" i="7" s="1"/>
  <c r="AA288" i="7" a="1"/>
  <c r="AA288" i="7" s="1"/>
  <c r="Z288" i="7" a="1"/>
  <c r="Z288" i="7" s="1"/>
  <c r="Y288" i="7" a="1"/>
  <c r="Y288" i="7" s="1"/>
  <c r="X288" i="7" a="1"/>
  <c r="X288" i="7" s="1"/>
  <c r="W288" i="7" a="1"/>
  <c r="W288" i="7" s="1"/>
  <c r="V288" i="7" a="1"/>
  <c r="V288" i="7" s="1"/>
  <c r="U288" i="7" a="1"/>
  <c r="U288" i="7"/>
  <c r="T288" i="7" a="1"/>
  <c r="T288" i="7" s="1"/>
  <c r="S288" i="7" a="1"/>
  <c r="S288" i="7" s="1"/>
  <c r="R288" i="7" a="1"/>
  <c r="R288" i="7" s="1"/>
  <c r="Q288" i="7" a="1"/>
  <c r="Q288" i="7" s="1"/>
  <c r="P288" i="7" a="1"/>
  <c r="P288" i="7" s="1"/>
  <c r="O288" i="7" a="1"/>
  <c r="O288" i="7" s="1"/>
  <c r="N288" i="7" a="1"/>
  <c r="N288" i="7" s="1"/>
  <c r="M288" i="7" a="1"/>
  <c r="M288" i="7"/>
  <c r="L288" i="7" a="1"/>
  <c r="L288" i="7" s="1"/>
  <c r="K288" i="7" a="1"/>
  <c r="K288" i="7" s="1"/>
  <c r="J288" i="7" a="1"/>
  <c r="J288" i="7" s="1"/>
  <c r="I288" i="7" a="1"/>
  <c r="I288" i="7" s="1"/>
  <c r="H288" i="7" a="1"/>
  <c r="H288" i="7" s="1"/>
  <c r="G288" i="7" a="1"/>
  <c r="G288" i="7" s="1"/>
  <c r="F288" i="7" a="1"/>
  <c r="F288" i="7" s="1"/>
  <c r="E288" i="7" a="1"/>
  <c r="E288" i="7" s="1"/>
  <c r="D288" i="7" a="1"/>
  <c r="D288" i="7" s="1"/>
  <c r="C288" i="7" a="1"/>
  <c r="C288" i="7" s="1"/>
  <c r="B288" i="7" a="1"/>
  <c r="B288" i="7" s="1"/>
  <c r="A284" i="7"/>
  <c r="A280" i="7"/>
  <c r="A269" i="7"/>
  <c r="B273" i="7" s="1"/>
  <c r="A254" i="7" a="1"/>
  <c r="A254" i="7" s="1"/>
  <c r="A253" i="7" a="1"/>
  <c r="A253" i="7"/>
  <c r="A252" i="7" a="1"/>
  <c r="A252" i="7" s="1"/>
  <c r="A251" i="7" a="1"/>
  <c r="A251" i="7"/>
  <c r="A250" i="7" a="1"/>
  <c r="A250" i="7" s="1"/>
  <c r="A249" i="7" a="1"/>
  <c r="A249" i="7"/>
  <c r="A248" i="7" a="1"/>
  <c r="A248" i="7" s="1"/>
  <c r="A247" i="7" a="1"/>
  <c r="A247" i="7" s="1"/>
  <c r="A246" i="7" a="1"/>
  <c r="A246" i="7" s="1"/>
  <c r="A245" i="7" a="1"/>
  <c r="A245" i="7"/>
  <c r="A244" i="7" a="1"/>
  <c r="A244" i="7" s="1"/>
  <c r="A243" i="7" a="1"/>
  <c r="A243" i="7" s="1"/>
  <c r="A242" i="7" a="1"/>
  <c r="A242" i="7" s="1"/>
  <c r="A241" i="7" a="1"/>
  <c r="A241" i="7"/>
  <c r="A240" i="7" a="1"/>
  <c r="A240" i="7" s="1"/>
  <c r="A239" i="7" a="1"/>
  <c r="A239" i="7" s="1"/>
  <c r="A238" i="7" a="1"/>
  <c r="A238" i="7" s="1"/>
  <c r="A237" i="7" a="1"/>
  <c r="A237" i="7" s="1"/>
  <c r="A236" i="7" a="1"/>
  <c r="A236" i="7"/>
  <c r="A235" i="7" a="1"/>
  <c r="A235" i="7"/>
  <c r="A234" i="7" a="1"/>
  <c r="A234" i="7"/>
  <c r="A233" i="7" a="1"/>
  <c r="A233" i="7" s="1"/>
  <c r="A232" i="7" a="1"/>
  <c r="A232" i="7" s="1"/>
  <c r="A231" i="7" a="1"/>
  <c r="A231" i="7"/>
  <c r="A230" i="7" a="1"/>
  <c r="A230" i="7"/>
  <c r="A229" i="7" a="1"/>
  <c r="A229" i="7" s="1"/>
  <c r="A228" i="7" a="1"/>
  <c r="A228" i="7" s="1"/>
  <c r="A227" i="7" a="1"/>
  <c r="A227" i="7"/>
  <c r="A226" i="7" a="1"/>
  <c r="A226" i="7"/>
  <c r="A225" i="7" a="1"/>
  <c r="A225" i="7" s="1"/>
  <c r="A224" i="7" a="1"/>
  <c r="A224" i="7" s="1"/>
  <c r="A223" i="7" a="1"/>
  <c r="A223" i="7" s="1"/>
  <c r="A222" i="7" a="1"/>
  <c r="A222" i="7"/>
  <c r="A221" i="7" a="1"/>
  <c r="A221" i="7" s="1"/>
  <c r="A220" i="7" a="1"/>
  <c r="A220" i="7"/>
  <c r="A219" i="7" a="1"/>
  <c r="A219" i="7" s="1"/>
  <c r="A218" i="7" a="1"/>
  <c r="A218" i="7" s="1"/>
  <c r="A217" i="7" a="1"/>
  <c r="A217" i="7" s="1"/>
  <c r="A216" i="7" a="1"/>
  <c r="A216" i="7" s="1"/>
  <c r="A215" i="7" a="1"/>
  <c r="A215" i="7" s="1"/>
  <c r="A214" i="7" a="1"/>
  <c r="A214" i="7" s="1"/>
  <c r="A213" i="7" a="1"/>
  <c r="A213" i="7" s="1"/>
  <c r="A212" i="7" a="1"/>
  <c r="A212" i="7" s="1"/>
  <c r="A211" i="7" a="1"/>
  <c r="A211" i="7" s="1"/>
  <c r="A210" i="7" a="1"/>
  <c r="A210" i="7"/>
  <c r="A209" i="7" a="1"/>
  <c r="A209" i="7" s="1"/>
  <c r="A208" i="7" a="1"/>
  <c r="A208" i="7" s="1"/>
  <c r="A207" i="7" a="1"/>
  <c r="A207" i="7" s="1"/>
  <c r="A206" i="7" a="1"/>
  <c r="A206" i="7" s="1"/>
  <c r="A205" i="7" a="1"/>
  <c r="A205" i="7" s="1"/>
  <c r="A204" i="7" a="1"/>
  <c r="A204" i="7"/>
  <c r="A203" i="7" a="1"/>
  <c r="A203" i="7" s="1"/>
  <c r="A202" i="7" a="1"/>
  <c r="A202" i="7" s="1"/>
  <c r="A201" i="7" a="1"/>
  <c r="A201" i="7" s="1"/>
  <c r="A200" i="7" a="1"/>
  <c r="A200" i="7" s="1"/>
  <c r="A199" i="7" a="1"/>
  <c r="A199" i="7" s="1"/>
  <c r="A198" i="7" a="1"/>
  <c r="A198" i="7"/>
  <c r="A197" i="7" a="1"/>
  <c r="A197" i="7" s="1"/>
  <c r="A196" i="7" a="1"/>
  <c r="A196" i="7" s="1"/>
  <c r="A195" i="7" a="1"/>
  <c r="A195" i="7" s="1"/>
  <c r="A194" i="7" a="1"/>
  <c r="A194" i="7" s="1"/>
  <c r="A193" i="7" a="1"/>
  <c r="A193" i="7" s="1"/>
  <c r="A192" i="7" a="1"/>
  <c r="A192" i="7" s="1"/>
  <c r="A191" i="7" a="1"/>
  <c r="A191" i="7" s="1"/>
  <c r="A190" i="7" a="1"/>
  <c r="A190" i="7" s="1"/>
  <c r="A189" i="7" a="1"/>
  <c r="A189" i="7" s="1"/>
  <c r="A188" i="7" a="1"/>
  <c r="A188" i="7" s="1"/>
  <c r="A187" i="7" a="1"/>
  <c r="A187" i="7" s="1"/>
  <c r="A186" i="7" a="1"/>
  <c r="A186" i="7" s="1"/>
  <c r="A185" i="7" a="1"/>
  <c r="A185" i="7" s="1"/>
  <c r="A184" i="7" a="1"/>
  <c r="A184" i="7" s="1"/>
  <c r="A183" i="7" a="1"/>
  <c r="A183" i="7" s="1"/>
  <c r="A182" i="7" a="1"/>
  <c r="A182" i="7"/>
  <c r="A181" i="7" a="1"/>
  <c r="A181" i="7" s="1"/>
  <c r="A180" i="7" a="1"/>
  <c r="A180" i="7"/>
  <c r="A179" i="7" a="1"/>
  <c r="A179" i="7" s="1"/>
  <c r="A178" i="7" a="1"/>
  <c r="A178" i="7" s="1"/>
  <c r="A177" i="7" a="1"/>
  <c r="A177" i="7" s="1"/>
  <c r="A176" i="7" a="1"/>
  <c r="A176" i="7" s="1"/>
  <c r="A175" i="7" a="1"/>
  <c r="A175" i="7" s="1"/>
  <c r="A174" i="7" a="1"/>
  <c r="A174" i="7"/>
  <c r="A173" i="7" a="1"/>
  <c r="A173" i="7" s="1"/>
  <c r="A172" i="7" a="1"/>
  <c r="A172" i="7" s="1"/>
  <c r="A171" i="7" a="1"/>
  <c r="A171" i="7" s="1"/>
  <c r="A170" i="7" a="1"/>
  <c r="A170" i="7" s="1"/>
  <c r="A169" i="7" a="1"/>
  <c r="A169" i="7" s="1"/>
  <c r="A168" i="7" a="1"/>
  <c r="A168" i="7" s="1"/>
  <c r="A167" i="7" a="1"/>
  <c r="A167" i="7" s="1"/>
  <c r="A166" i="7" a="1"/>
  <c r="A166" i="7" s="1"/>
  <c r="A165" i="7" a="1"/>
  <c r="A165" i="7" s="1"/>
  <c r="A164" i="7" a="1"/>
  <c r="A164" i="7"/>
  <c r="A163" i="7" a="1"/>
  <c r="A163" i="7" s="1"/>
  <c r="A162" i="7" a="1"/>
  <c r="A162" i="7"/>
  <c r="A161" i="7" a="1"/>
  <c r="A161" i="7" s="1"/>
  <c r="A160" i="7" a="1"/>
  <c r="A160" i="7" s="1"/>
  <c r="A159" i="7" a="1"/>
  <c r="A159" i="7" s="1"/>
  <c r="A158" i="7" a="1"/>
  <c r="A158" i="7"/>
  <c r="A157" i="7" a="1"/>
  <c r="A157" i="7" s="1"/>
  <c r="A156" i="7" a="1"/>
  <c r="A156" i="7"/>
  <c r="A155" i="7" a="1"/>
  <c r="A155" i="7" s="1"/>
  <c r="A154" i="7" a="1"/>
  <c r="A154" i="7" s="1"/>
  <c r="A153" i="7" a="1"/>
  <c r="A153" i="7" s="1"/>
  <c r="A152" i="7" a="1"/>
  <c r="A152" i="7" s="1"/>
  <c r="A151" i="7" a="1"/>
  <c r="A151" i="7" s="1"/>
  <c r="A150" i="7" a="1"/>
  <c r="A150" i="7"/>
  <c r="A149" i="7" a="1"/>
  <c r="A149" i="7" s="1"/>
  <c r="A148" i="7" a="1"/>
  <c r="A148" i="7" s="1"/>
  <c r="A147" i="7" a="1"/>
  <c r="A147" i="7" s="1"/>
  <c r="A146" i="7" a="1"/>
  <c r="A146" i="7"/>
  <c r="A145" i="7" a="1"/>
  <c r="A145" i="7" s="1"/>
  <c r="A144" i="7" a="1"/>
  <c r="A144" i="7" s="1"/>
  <c r="A143" i="7" a="1"/>
  <c r="A143" i="7" s="1"/>
  <c r="A142" i="7" a="1"/>
  <c r="A142" i="7" s="1"/>
  <c r="A141" i="7" a="1"/>
  <c r="A141" i="7" s="1"/>
  <c r="A140" i="7" a="1"/>
  <c r="A140" i="7"/>
  <c r="A139" i="7" a="1"/>
  <c r="A139" i="7" s="1"/>
  <c r="A138" i="7" a="1"/>
  <c r="A138" i="7" s="1"/>
  <c r="A137" i="7" a="1"/>
  <c r="A137" i="7" s="1"/>
  <c r="A136" i="7" a="1"/>
  <c r="A136" i="7" s="1"/>
  <c r="A135" i="7" a="1"/>
  <c r="A135" i="7" s="1"/>
  <c r="A134" i="7" a="1"/>
  <c r="A134" i="7"/>
  <c r="A133" i="7" a="1"/>
  <c r="A133" i="7" s="1"/>
  <c r="A132" i="7" a="1"/>
  <c r="A132" i="7"/>
  <c r="A131" i="7" a="1"/>
  <c r="A131" i="7" s="1"/>
  <c r="A130" i="7" a="1"/>
  <c r="A130" i="7" s="1"/>
  <c r="A129" i="7" a="1"/>
  <c r="A129" i="7" s="1"/>
  <c r="A128" i="7" a="1"/>
  <c r="A128" i="7" s="1"/>
  <c r="A127" i="7" a="1"/>
  <c r="A127" i="7" s="1"/>
  <c r="A126" i="7" a="1"/>
  <c r="A126" i="7"/>
  <c r="A125" i="7" a="1"/>
  <c r="A125" i="7" s="1"/>
  <c r="A124" i="7" a="1"/>
  <c r="A124" i="7" s="1"/>
  <c r="A123" i="7" a="1"/>
  <c r="A123" i="7" s="1"/>
  <c r="A122" i="7" a="1"/>
  <c r="A122" i="7" s="1"/>
  <c r="A121" i="7" a="1"/>
  <c r="A121" i="7" s="1"/>
  <c r="A120" i="7" a="1"/>
  <c r="A120" i="7" s="1"/>
  <c r="A119" i="7" a="1"/>
  <c r="A119" i="7" s="1"/>
  <c r="A118" i="7" a="1"/>
  <c r="A118" i="7"/>
  <c r="A117" i="7" a="1"/>
  <c r="A117" i="7" s="1"/>
  <c r="A116" i="7" a="1"/>
  <c r="A116" i="7"/>
  <c r="A115" i="7" a="1"/>
  <c r="A115" i="7" s="1"/>
  <c r="A114" i="7" a="1"/>
  <c r="A114" i="7"/>
  <c r="A113" i="7" a="1"/>
  <c r="A113" i="7" s="1"/>
  <c r="A112" i="7" a="1"/>
  <c r="A112" i="7" s="1"/>
  <c r="A111" i="7" a="1"/>
  <c r="A111" i="7" s="1"/>
  <c r="A110" i="7" a="1"/>
  <c r="A110" i="7"/>
  <c r="A109" i="7" a="1"/>
  <c r="A109" i="7" s="1"/>
  <c r="A108" i="7" a="1"/>
  <c r="A108" i="7"/>
  <c r="A107" i="7" a="1"/>
  <c r="A107" i="7" s="1"/>
  <c r="A106" i="7" a="1"/>
  <c r="A106" i="7" s="1"/>
  <c r="A105" i="7" a="1"/>
  <c r="A105" i="7" s="1"/>
  <c r="A104" i="7" a="1"/>
  <c r="A104" i="7" s="1"/>
  <c r="A103" i="7" a="1"/>
  <c r="A103" i="7" s="1"/>
  <c r="A102" i="7" a="1"/>
  <c r="A102" i="7" s="1"/>
  <c r="A101" i="7" a="1"/>
  <c r="A101" i="7" s="1"/>
  <c r="A100" i="7" a="1"/>
  <c r="A100" i="7"/>
  <c r="A99" i="7" a="1"/>
  <c r="A99" i="7" s="1"/>
  <c r="A98" i="7" a="1"/>
  <c r="A98" i="7"/>
  <c r="A97" i="7" a="1"/>
  <c r="A97" i="7" s="1"/>
  <c r="A96" i="7" a="1"/>
  <c r="A96" i="7" s="1"/>
  <c r="A95" i="7" a="1"/>
  <c r="A95" i="7" s="1"/>
  <c r="A94" i="7" a="1"/>
  <c r="A94" i="7"/>
  <c r="A93" i="7" a="1"/>
  <c r="A93" i="7" s="1"/>
  <c r="A92" i="7" a="1"/>
  <c r="A92" i="7"/>
  <c r="A91" i="7" a="1"/>
  <c r="A91" i="7" s="1"/>
  <c r="A90" i="7" a="1"/>
  <c r="A90" i="7" s="1"/>
  <c r="A89" i="7" a="1"/>
  <c r="A89" i="7" s="1"/>
  <c r="A88" i="7" a="1"/>
  <c r="A88" i="7" s="1"/>
  <c r="A87" i="7" a="1"/>
  <c r="A87" i="7" s="1"/>
  <c r="A86" i="7" a="1"/>
  <c r="A86" i="7" s="1"/>
  <c r="A85" i="7" a="1"/>
  <c r="A85" i="7" s="1"/>
  <c r="A84" i="7" a="1"/>
  <c r="A84" i="7" s="1"/>
  <c r="A83" i="7" a="1"/>
  <c r="A83" i="7" s="1"/>
  <c r="A82" i="7" a="1"/>
  <c r="A82" i="7"/>
  <c r="A81" i="7" a="1"/>
  <c r="A81" i="7" s="1"/>
  <c r="A80" i="7" a="1"/>
  <c r="A80" i="7" s="1"/>
  <c r="A79" i="7" a="1"/>
  <c r="A79" i="7" s="1"/>
  <c r="A78" i="7" a="1"/>
  <c r="A78" i="7" s="1"/>
  <c r="A77" i="7" a="1"/>
  <c r="A77" i="7" s="1"/>
  <c r="A76" i="7" a="1"/>
  <c r="A76" i="7"/>
  <c r="A75" i="7" a="1"/>
  <c r="A75" i="7" s="1"/>
  <c r="A74" i="7" a="1"/>
  <c r="A74" i="7" s="1"/>
  <c r="A73" i="7" a="1"/>
  <c r="A73" i="7" s="1"/>
  <c r="A72" i="7" a="1"/>
  <c r="A72" i="7" s="1"/>
  <c r="A71" i="7" a="1"/>
  <c r="A71" i="7" s="1"/>
  <c r="A70" i="7" a="1"/>
  <c r="A70" i="7"/>
  <c r="A69" i="7" a="1"/>
  <c r="A69" i="7" s="1"/>
  <c r="A68" i="7" a="1"/>
  <c r="A68" i="7" s="1"/>
  <c r="A67" i="7" a="1"/>
  <c r="A67" i="7" s="1"/>
  <c r="A66" i="7" a="1"/>
  <c r="A66" i="7" s="1"/>
  <c r="A65" i="7" a="1"/>
  <c r="A65" i="7" s="1"/>
  <c r="A64" i="7" a="1"/>
  <c r="A64" i="7" s="1"/>
  <c r="A63" i="7" a="1"/>
  <c r="A63" i="7" s="1"/>
  <c r="A62" i="7" a="1"/>
  <c r="A62" i="7" s="1"/>
  <c r="A61" i="7" a="1"/>
  <c r="A61" i="7" s="1"/>
  <c r="A60" i="7" a="1"/>
  <c r="A60" i="7" s="1"/>
  <c r="A59" i="7" a="1"/>
  <c r="A59" i="7" s="1"/>
  <c r="A58" i="7" a="1"/>
  <c r="A58" i="7" s="1"/>
  <c r="A57" i="7" a="1"/>
  <c r="A57" i="7" s="1"/>
  <c r="A56" i="7" a="1"/>
  <c r="A56" i="7" s="1"/>
  <c r="A55" i="7" a="1"/>
  <c r="A55" i="7" s="1"/>
  <c r="A54" i="7" a="1"/>
  <c r="A54" i="7"/>
  <c r="A53" i="7" a="1"/>
  <c r="A53" i="7" s="1"/>
  <c r="A52" i="7" a="1"/>
  <c r="A52" i="7"/>
  <c r="A51" i="7" a="1"/>
  <c r="A51" i="7" s="1"/>
  <c r="A50" i="7" a="1"/>
  <c r="A50" i="7" s="1"/>
  <c r="A49" i="7" a="1"/>
  <c r="A49" i="7" s="1"/>
  <c r="A48" i="7" a="1"/>
  <c r="A48" i="7" s="1"/>
  <c r="A47" i="7" a="1"/>
  <c r="A47" i="7" s="1"/>
  <c r="A46" i="7" a="1"/>
  <c r="A46" i="7"/>
  <c r="A45" i="7" a="1"/>
  <c r="A45" i="7" s="1"/>
  <c r="A44" i="7" a="1"/>
  <c r="A44" i="7" s="1"/>
  <c r="A43" i="7" a="1"/>
  <c r="A43" i="7" s="1"/>
  <c r="A42" i="7" a="1"/>
  <c r="A42" i="7" s="1"/>
  <c r="A41" i="7" a="1"/>
  <c r="A41" i="7" s="1"/>
  <c r="B28" i="7"/>
  <c r="B29" i="7" s="1"/>
  <c r="B32" i="7" s="1"/>
  <c r="B14" i="7"/>
  <c r="C147" i="6"/>
  <c r="B148" i="6" s="1"/>
  <c r="C148" i="6" s="1"/>
  <c r="B149" i="6" s="1"/>
  <c r="C149" i="6" s="1"/>
  <c r="B150" i="6" s="1"/>
  <c r="C150" i="6" s="1"/>
  <c r="B151" i="6" s="1"/>
  <c r="C151" i="6" s="1"/>
  <c r="B152" i="6" s="1"/>
  <c r="C152" i="6" s="1"/>
  <c r="B153" i="6" s="1"/>
  <c r="C153" i="6" s="1"/>
  <c r="B154" i="6" s="1"/>
  <c r="C154" i="6" s="1"/>
  <c r="B155" i="6" s="1"/>
  <c r="C155" i="6" s="1"/>
  <c r="B156" i="6" s="1"/>
  <c r="C156" i="6" s="1"/>
  <c r="B157" i="6" s="1"/>
  <c r="C157" i="6" s="1"/>
  <c r="B158" i="6" s="1"/>
  <c r="C158" i="6" s="1"/>
  <c r="B159" i="6" s="1"/>
  <c r="C159" i="6" s="1"/>
  <c r="B160" i="6" s="1"/>
  <c r="C160" i="6" s="1"/>
  <c r="B161" i="6" s="1"/>
  <c r="C161" i="6" s="1"/>
  <c r="B162" i="6" s="1"/>
  <c r="C162" i="6" s="1"/>
  <c r="B163" i="6" s="1"/>
  <c r="C163" i="6" s="1"/>
  <c r="B164" i="6" s="1"/>
  <c r="C164" i="6" s="1"/>
  <c r="B165" i="6" s="1"/>
  <c r="C165" i="6" s="1"/>
  <c r="B166" i="6" s="1"/>
  <c r="C166" i="6" s="1"/>
  <c r="B167" i="6" s="1"/>
  <c r="C167" i="6" s="1"/>
  <c r="B168" i="6" s="1"/>
  <c r="C168" i="6" s="1"/>
  <c r="B169" i="6" s="1"/>
  <c r="C169" i="6" s="1"/>
  <c r="B170" i="6" s="1"/>
  <c r="C170" i="6" s="1"/>
  <c r="B171" i="6" s="1"/>
  <c r="C171" i="6" s="1"/>
  <c r="B172" i="6" s="1"/>
  <c r="C172" i="6" s="1"/>
  <c r="B173" i="6" s="1"/>
  <c r="C173" i="6" s="1"/>
  <c r="B174" i="6" s="1"/>
  <c r="C174" i="6" s="1"/>
  <c r="B175" i="6" s="1"/>
  <c r="C175" i="6" s="1"/>
  <c r="B176" i="6" s="1"/>
  <c r="C176" i="6" s="1"/>
  <c r="B177" i="6" s="1"/>
  <c r="C177" i="6" s="1"/>
  <c r="B178" i="6" s="1"/>
  <c r="C178" i="6" s="1"/>
  <c r="B179" i="6" s="1"/>
  <c r="C179" i="6" s="1"/>
  <c r="B180" i="6" s="1"/>
  <c r="C180" i="6" s="1"/>
  <c r="B181" i="6" s="1"/>
  <c r="C181" i="6" s="1"/>
  <c r="B182" i="6" s="1"/>
  <c r="C182" i="6" s="1"/>
  <c r="B183" i="6" s="1"/>
  <c r="C183" i="6" s="1"/>
  <c r="B184" i="6" s="1"/>
  <c r="C184" i="6" s="1"/>
  <c r="B185" i="6" s="1"/>
  <c r="C185" i="6" s="1"/>
  <c r="B186" i="6" s="1"/>
  <c r="C186" i="6" s="1"/>
  <c r="C115" i="6"/>
  <c r="B116" i="6" s="1"/>
  <c r="C116" i="6" s="1"/>
  <c r="B117" i="6" s="1"/>
  <c r="C117" i="6" s="1"/>
  <c r="B118" i="6" s="1"/>
  <c r="C118" i="6" s="1"/>
  <c r="B119" i="6" s="1"/>
  <c r="C119" i="6" s="1"/>
  <c r="B120" i="6" s="1"/>
  <c r="C120" i="6" s="1"/>
  <c r="B121" i="6" s="1"/>
  <c r="C121" i="6" s="1"/>
  <c r="B122" i="6" s="1"/>
  <c r="C122" i="6" s="1"/>
  <c r="B123" i="6" s="1"/>
  <c r="C123" i="6" s="1"/>
  <c r="B124" i="6" s="1"/>
  <c r="C124" i="6" s="1"/>
  <c r="B125" i="6" s="1"/>
  <c r="C125" i="6" s="1"/>
  <c r="B126" i="6" s="1"/>
  <c r="C126" i="6" s="1"/>
  <c r="B127" i="6" s="1"/>
  <c r="C127" i="6" s="1"/>
  <c r="B128" i="6" s="1"/>
  <c r="C128" i="6" s="1"/>
  <c r="B129" i="6" s="1"/>
  <c r="C129" i="6" s="1"/>
  <c r="B130" i="6" s="1"/>
  <c r="C130" i="6" s="1"/>
  <c r="B131" i="6" s="1"/>
  <c r="C131" i="6" s="1"/>
  <c r="B132" i="6" s="1"/>
  <c r="C132" i="6" s="1"/>
  <c r="B133" i="6" s="1"/>
  <c r="C133" i="6" s="1"/>
  <c r="B134" i="6" s="1"/>
  <c r="C134" i="6" s="1"/>
  <c r="B135" i="6" s="1"/>
  <c r="C135" i="6" s="1"/>
  <c r="B136" i="6" s="1"/>
  <c r="C136" i="6" s="1"/>
  <c r="B137" i="6" s="1"/>
  <c r="C137" i="6" s="1"/>
  <c r="B138" i="6" s="1"/>
  <c r="C138" i="6" s="1"/>
  <c r="B139" i="6" s="1"/>
  <c r="C139" i="6" s="1"/>
  <c r="B140" i="6" s="1"/>
  <c r="C140" i="6" s="1"/>
  <c r="B141" i="6" s="1"/>
  <c r="C141" i="6" s="1"/>
  <c r="B142" i="6" s="1"/>
  <c r="C142" i="6" s="1"/>
  <c r="B143" i="6" s="1"/>
  <c r="C143" i="6" s="1"/>
  <c r="B144" i="6" s="1"/>
  <c r="C144" i="6" s="1"/>
  <c r="B145" i="6" s="1"/>
  <c r="C145" i="6" s="1"/>
  <c r="B146" i="6" s="1"/>
  <c r="C146" i="6" s="1"/>
  <c r="S82" i="6"/>
  <c r="I82" i="6"/>
  <c r="A82" i="6"/>
  <c r="X74" i="6"/>
  <c r="I74" i="6"/>
  <c r="A74" i="6"/>
  <c r="A73" i="6"/>
  <c r="C72" i="6"/>
  <c r="B73" i="6" s="1"/>
  <c r="C73" i="6" s="1"/>
  <c r="B74" i="6" s="1"/>
  <c r="C74" i="6" s="1"/>
  <c r="B75" i="6" s="1"/>
  <c r="C75" i="6" s="1"/>
  <c r="B76" i="6" s="1"/>
  <c r="C76" i="6" s="1"/>
  <c r="B77" i="6" s="1"/>
  <c r="C77" i="6" s="1"/>
  <c r="B78" i="6" s="1"/>
  <c r="C78" i="6" s="1"/>
  <c r="B79" i="6" s="1"/>
  <c r="C79" i="6" s="1"/>
  <c r="B80" i="6" s="1"/>
  <c r="C80" i="6" s="1"/>
  <c r="B81" i="6" s="1"/>
  <c r="C81" i="6" s="1"/>
  <c r="B82" i="6" s="1"/>
  <c r="C82" i="6" s="1"/>
  <c r="B83" i="6" s="1"/>
  <c r="C83" i="6" s="1"/>
  <c r="B84" i="6" s="1"/>
  <c r="C84" i="6" s="1"/>
  <c r="B85" i="6" s="1"/>
  <c r="C85" i="6" s="1"/>
  <c r="B86" i="6" s="1"/>
  <c r="C86" i="6" s="1"/>
  <c r="B87" i="6" s="1"/>
  <c r="C87" i="6" s="1"/>
  <c r="B88" i="6" s="1"/>
  <c r="C88" i="6" s="1"/>
  <c r="B89" i="6" s="1"/>
  <c r="C89" i="6" s="1"/>
  <c r="B90" i="6" s="1"/>
  <c r="C90" i="6" s="1"/>
  <c r="B91" i="6" s="1"/>
  <c r="C91" i="6" s="1"/>
  <c r="B92" i="6" s="1"/>
  <c r="C92" i="6" s="1"/>
  <c r="B93" i="6" s="1"/>
  <c r="C93" i="6" s="1"/>
  <c r="B94" i="6" s="1"/>
  <c r="C94" i="6" s="1"/>
  <c r="B95" i="6" s="1"/>
  <c r="C95" i="6" s="1"/>
  <c r="B96" i="6" s="1"/>
  <c r="C96" i="6" s="1"/>
  <c r="B97" i="6" s="1"/>
  <c r="C97" i="6" s="1"/>
  <c r="B98" i="6" s="1"/>
  <c r="C98" i="6" s="1"/>
  <c r="B99" i="6" s="1"/>
  <c r="C99" i="6" s="1"/>
  <c r="B100" i="6" s="1"/>
  <c r="C100" i="6" s="1"/>
  <c r="B101" i="6" s="1"/>
  <c r="C101" i="6" s="1"/>
  <c r="B102" i="6" s="1"/>
  <c r="C102" i="6" s="1"/>
  <c r="B103" i="6" s="1"/>
  <c r="C103" i="6" s="1"/>
  <c r="B104" i="6" s="1"/>
  <c r="C104" i="6" s="1"/>
  <c r="B105" i="6" s="1"/>
  <c r="C105" i="6" s="1"/>
  <c r="B106" i="6" s="1"/>
  <c r="C106" i="6" s="1"/>
  <c r="B107" i="6" s="1"/>
  <c r="C107" i="6" s="1"/>
  <c r="B108" i="6" s="1"/>
  <c r="C108" i="6" s="1"/>
  <c r="B109" i="6" s="1"/>
  <c r="C109" i="6" s="1"/>
  <c r="B110" i="6" s="1"/>
  <c r="C110" i="6" s="1"/>
  <c r="B111" i="6" s="1"/>
  <c r="C111" i="6" s="1"/>
  <c r="A70" i="6"/>
  <c r="N65" i="6"/>
  <c r="A65" i="6"/>
  <c r="C40" i="6"/>
  <c r="B41" i="6" s="1"/>
  <c r="C41" i="6" s="1"/>
  <c r="B42" i="6" s="1"/>
  <c r="C42" i="6" s="1"/>
  <c r="B43" i="6" s="1"/>
  <c r="C43" i="6" s="1"/>
  <c r="B44" i="6" s="1"/>
  <c r="C44" i="6" s="1"/>
  <c r="B45" i="6" s="1"/>
  <c r="C45" i="6" s="1"/>
  <c r="B46" i="6" s="1"/>
  <c r="C46" i="6" s="1"/>
  <c r="B47" i="6" s="1"/>
  <c r="C47" i="6" s="1"/>
  <c r="B48" i="6" s="1"/>
  <c r="C48" i="6" s="1"/>
  <c r="B49" i="6" s="1"/>
  <c r="C49" i="6" s="1"/>
  <c r="B50" i="6" s="1"/>
  <c r="C50" i="6" s="1"/>
  <c r="B51" i="6" s="1"/>
  <c r="C51" i="6" s="1"/>
  <c r="B52" i="6" s="1"/>
  <c r="C52" i="6" s="1"/>
  <c r="B53" i="6" s="1"/>
  <c r="C53" i="6" s="1"/>
  <c r="B54" i="6" s="1"/>
  <c r="C54" i="6" s="1"/>
  <c r="B55" i="6" s="1"/>
  <c r="C55" i="6" s="1"/>
  <c r="B56" i="6" s="1"/>
  <c r="C56" i="6" s="1"/>
  <c r="B57" i="6" s="1"/>
  <c r="C57" i="6" s="1"/>
  <c r="B58" i="6" s="1"/>
  <c r="C58" i="6" s="1"/>
  <c r="B59" i="6" s="1"/>
  <c r="C59" i="6" s="1"/>
  <c r="B60" i="6" s="1"/>
  <c r="C60" i="6" s="1"/>
  <c r="B61" i="6" s="1"/>
  <c r="C61" i="6" s="1"/>
  <c r="B62" i="6" s="1"/>
  <c r="C62" i="6" s="1"/>
  <c r="B63" i="6" s="1"/>
  <c r="C63" i="6" s="1"/>
  <c r="B64" i="6" s="1"/>
  <c r="C64" i="6" s="1"/>
  <c r="B65" i="6" s="1"/>
  <c r="C65" i="6" s="1"/>
  <c r="B66" i="6" s="1"/>
  <c r="C66" i="6" s="1"/>
  <c r="B67" i="6" s="1"/>
  <c r="C67" i="6" s="1"/>
  <c r="B68" i="6" s="1"/>
  <c r="C68" i="6" s="1"/>
  <c r="B69" i="6" s="1"/>
  <c r="C69" i="6" s="1"/>
  <c r="B70" i="6" s="1"/>
  <c r="C70" i="6" s="1"/>
  <c r="B71" i="6" s="1"/>
  <c r="C71" i="6" s="1"/>
  <c r="C30" i="6"/>
  <c r="C29" i="6"/>
  <c r="C28" i="6"/>
  <c r="C27" i="6"/>
  <c r="C26" i="6"/>
  <c r="F22" i="6"/>
  <c r="X65" i="6" s="1"/>
  <c r="F21" i="6"/>
  <c r="E21" i="6"/>
  <c r="G20" i="6"/>
  <c r="F20" i="6"/>
  <c r="F19" i="6"/>
  <c r="E19" i="6"/>
  <c r="I18" i="6"/>
  <c r="I21" i="6" s="1"/>
  <c r="H18" i="6"/>
  <c r="H20" i="6" s="1"/>
  <c r="G18" i="6"/>
  <c r="G19" i="6" s="1"/>
  <c r="F18" i="6"/>
  <c r="E18" i="6"/>
  <c r="E20" i="6" s="1"/>
  <c r="D18" i="6"/>
  <c r="C18" i="6"/>
  <c r="C21" i="6" s="1"/>
  <c r="B18" i="6"/>
  <c r="B19" i="6" s="1"/>
  <c r="I17" i="6"/>
  <c r="H17" i="6"/>
  <c r="I13" i="6"/>
  <c r="AM82" i="6" s="1"/>
  <c r="H13" i="6"/>
  <c r="AH82" i="6" s="1"/>
  <c r="F12" i="6"/>
  <c r="E11" i="6"/>
  <c r="F10" i="6"/>
  <c r="I9" i="6"/>
  <c r="I12" i="6" s="1"/>
  <c r="H9" i="6"/>
  <c r="H10" i="6" s="1"/>
  <c r="G9" i="6"/>
  <c r="G13" i="6" s="1"/>
  <c r="AC82" i="6" s="1"/>
  <c r="F9" i="6"/>
  <c r="F14" i="6" s="1"/>
  <c r="E9" i="6"/>
  <c r="E13" i="6" s="1"/>
  <c r="D9" i="6"/>
  <c r="D12" i="6" s="1"/>
  <c r="N73" i="6" s="1"/>
  <c r="C9" i="6"/>
  <c r="B9" i="6"/>
  <c r="B11" i="6" s="1"/>
  <c r="I8" i="6"/>
  <c r="H8" i="6"/>
  <c r="G8" i="6"/>
  <c r="G17" i="6" s="1"/>
  <c r="F8" i="6"/>
  <c r="F17" i="6" s="1"/>
  <c r="E8" i="6"/>
  <c r="E17" i="6" s="1"/>
  <c r="D8" i="6"/>
  <c r="D17" i="6" s="1"/>
  <c r="C8" i="6"/>
  <c r="C17" i="6" s="1"/>
  <c r="B8" i="6"/>
  <c r="B17" i="6" s="1"/>
  <c r="I86" i="3"/>
  <c r="H86" i="3"/>
  <c r="G86" i="3"/>
  <c r="F86" i="3"/>
  <c r="E86" i="3"/>
  <c r="D86" i="3"/>
  <c r="C86" i="3"/>
  <c r="B86" i="3"/>
  <c r="I85" i="3"/>
  <c r="H85" i="3"/>
  <c r="G85" i="3"/>
  <c r="F85" i="3"/>
  <c r="E85" i="3"/>
  <c r="D85" i="3"/>
  <c r="C85" i="3"/>
  <c r="B85" i="3"/>
  <c r="I84" i="3"/>
  <c r="H84" i="3"/>
  <c r="G84" i="3"/>
  <c r="F84" i="3"/>
  <c r="E84" i="3"/>
  <c r="D84" i="3"/>
  <c r="C84" i="3"/>
  <c r="B84" i="3"/>
  <c r="I83" i="3"/>
  <c r="H83" i="3"/>
  <c r="G83" i="3"/>
  <c r="F83" i="3"/>
  <c r="E83" i="3"/>
  <c r="D83" i="3"/>
  <c r="C83" i="3"/>
  <c r="B83" i="3"/>
  <c r="I82" i="3"/>
  <c r="H82" i="3"/>
  <c r="G82" i="3"/>
  <c r="F82" i="3"/>
  <c r="E82" i="3"/>
  <c r="D82" i="3"/>
  <c r="C82" i="3"/>
  <c r="B82" i="3"/>
  <c r="I81" i="3"/>
  <c r="H81" i="3"/>
  <c r="G81" i="3"/>
  <c r="F81" i="3"/>
  <c r="E81" i="3"/>
  <c r="D81" i="3"/>
  <c r="C81" i="3"/>
  <c r="B81" i="3"/>
  <c r="I74" i="3"/>
  <c r="H74" i="3"/>
  <c r="G74" i="3"/>
  <c r="F74" i="3"/>
  <c r="E74" i="3"/>
  <c r="D74" i="3"/>
  <c r="C74" i="3"/>
  <c r="B74" i="3"/>
  <c r="I73" i="3"/>
  <c r="H73" i="3"/>
  <c r="G73" i="3"/>
  <c r="F73" i="3"/>
  <c r="E73" i="3"/>
  <c r="D73" i="3"/>
  <c r="C73" i="3"/>
  <c r="B73" i="3"/>
  <c r="I72" i="3"/>
  <c r="H72" i="3"/>
  <c r="G72" i="3"/>
  <c r="F72" i="3"/>
  <c r="E72" i="3"/>
  <c r="D72" i="3"/>
  <c r="C72" i="3"/>
  <c r="B72" i="3"/>
  <c r="I71" i="3"/>
  <c r="H71" i="3"/>
  <c r="G71" i="3"/>
  <c r="F71" i="3"/>
  <c r="E71" i="3"/>
  <c r="D71" i="3"/>
  <c r="C71" i="3"/>
  <c r="B71" i="3"/>
  <c r="I70" i="3"/>
  <c r="H70" i="3"/>
  <c r="G70" i="3"/>
  <c r="F70" i="3"/>
  <c r="E70" i="3"/>
  <c r="D70" i="3"/>
  <c r="C70" i="3"/>
  <c r="B70" i="3"/>
  <c r="B66" i="3"/>
  <c r="F188" i="2"/>
  <c r="B63" i="3" s="1"/>
  <c r="E188" i="2"/>
  <c r="B62" i="3" s="1"/>
  <c r="D188" i="2"/>
  <c r="B61" i="3" s="1"/>
  <c r="A165" i="1"/>
  <c r="B152" i="1"/>
  <c r="B151" i="1"/>
  <c r="B2" i="1"/>
  <c r="B2" i="13" s="1"/>
  <c r="L9" i="32" l="1"/>
  <c r="M9" i="32" s="1"/>
  <c r="I9" i="32"/>
  <c r="J10" i="32"/>
  <c r="B77" i="3"/>
  <c r="H77" i="3"/>
  <c r="E77" i="3"/>
  <c r="D80" i="3"/>
  <c r="F77" i="3"/>
  <c r="C80" i="3"/>
  <c r="H80" i="3"/>
  <c r="G11" i="6"/>
  <c r="I20" i="6"/>
  <c r="H11" i="6"/>
  <c r="G14" i="6"/>
  <c r="AC74" i="6" s="1"/>
  <c r="Z276" i="7"/>
  <c r="B453" i="9"/>
  <c r="B17" i="13" s="1"/>
  <c r="W3" i="26" s="1"/>
  <c r="G10" i="6"/>
  <c r="I14" i="6"/>
  <c r="AM74" i="6" s="1"/>
  <c r="H19" i="6"/>
  <c r="I10" i="6"/>
  <c r="AM70" i="6" s="1"/>
  <c r="H12" i="6"/>
  <c r="B20" i="6"/>
  <c r="B22" i="6"/>
  <c r="D65" i="6" s="1"/>
  <c r="C273" i="7"/>
  <c r="AG276" i="7" s="1"/>
  <c r="B21" i="6"/>
  <c r="I11" i="6"/>
  <c r="H14" i="6"/>
  <c r="AH74" i="6" s="1"/>
  <c r="X73" i="6"/>
  <c r="G12" i="6"/>
  <c r="AC73" i="6" s="1"/>
  <c r="I19" i="6"/>
  <c r="AM73" i="6" s="1"/>
  <c r="H21" i="6"/>
  <c r="AH70" i="6" s="1"/>
  <c r="D11" i="6"/>
  <c r="E22" i="6"/>
  <c r="S65" i="6" s="1"/>
  <c r="AE152" i="11"/>
  <c r="B13" i="13"/>
  <c r="AL35" i="23" s="1"/>
  <c r="I78" i="3"/>
  <c r="I75" i="3"/>
  <c r="E78" i="3"/>
  <c r="B75" i="3"/>
  <c r="G78" i="3"/>
  <c r="D75" i="3"/>
  <c r="F78" i="3"/>
  <c r="D78" i="3"/>
  <c r="C78" i="3"/>
  <c r="H75" i="3"/>
  <c r="B78" i="3"/>
  <c r="G75" i="3"/>
  <c r="F75" i="3"/>
  <c r="C75" i="3"/>
  <c r="H78" i="3"/>
  <c r="E75" i="3"/>
  <c r="B9" i="13"/>
  <c r="B10" i="13" s="1"/>
  <c r="B11" i="13" s="1"/>
  <c r="B12" i="13" s="1"/>
  <c r="B8" i="13"/>
  <c r="B7" i="13"/>
  <c r="B6" i="13"/>
  <c r="AB37" i="15" s="1"/>
  <c r="B39" i="15"/>
  <c r="A40" i="15" s="1"/>
  <c r="I79" i="3"/>
  <c r="I76" i="3"/>
  <c r="F79" i="3"/>
  <c r="C76" i="3"/>
  <c r="C79" i="3"/>
  <c r="H76" i="3"/>
  <c r="E79" i="3"/>
  <c r="B76" i="3"/>
  <c r="H79" i="3"/>
  <c r="G79" i="3"/>
  <c r="D79" i="3"/>
  <c r="E76" i="3"/>
  <c r="B79" i="3"/>
  <c r="G76" i="3"/>
  <c r="F76" i="3"/>
  <c r="D76" i="3"/>
  <c r="B16" i="13"/>
  <c r="B15" i="13"/>
  <c r="W3" i="25" s="1"/>
  <c r="AH36" i="15"/>
  <c r="B10" i="6"/>
  <c r="G77" i="3"/>
  <c r="B80" i="3"/>
  <c r="D10" i="6"/>
  <c r="N70" i="6" s="1"/>
  <c r="X148" i="6" s="1"/>
  <c r="F11" i="6"/>
  <c r="AH73" i="6"/>
  <c r="B14" i="6"/>
  <c r="D74" i="6" s="1"/>
  <c r="C22" i="6"/>
  <c r="I65" i="6" s="1"/>
  <c r="B280" i="7"/>
  <c r="E10" i="6"/>
  <c r="S70" i="6" s="1"/>
  <c r="AC148" i="6" s="1"/>
  <c r="D14" i="6"/>
  <c r="N74" i="6" s="1"/>
  <c r="B454" i="9"/>
  <c r="B18" i="13" s="1"/>
  <c r="AB3" i="27" s="1"/>
  <c r="A4" i="16"/>
  <c r="X70" i="6"/>
  <c r="AH148" i="6" s="1"/>
  <c r="I80" i="3"/>
  <c r="I77" i="3"/>
  <c r="E80" i="3"/>
  <c r="C77" i="3"/>
  <c r="F80" i="3"/>
  <c r="B12" i="6"/>
  <c r="D73" i="6" s="1"/>
  <c r="F13" i="6"/>
  <c r="X82" i="6" s="1"/>
  <c r="C20" i="6"/>
  <c r="I70" i="6" s="1"/>
  <c r="H22" i="6"/>
  <c r="AH65" i="6" s="1"/>
  <c r="H276" i="7"/>
  <c r="AE276" i="7"/>
  <c r="W276" i="7"/>
  <c r="O276" i="7"/>
  <c r="F276" i="7"/>
  <c r="AJ276" i="7"/>
  <c r="AB276" i="7"/>
  <c r="T276" i="7"/>
  <c r="S276" i="7"/>
  <c r="K276" i="7"/>
  <c r="C276" i="7"/>
  <c r="R276" i="7"/>
  <c r="A36" i="19"/>
  <c r="C19" i="6"/>
  <c r="I73" i="6" s="1"/>
  <c r="B13" i="6"/>
  <c r="D82" i="6" s="1"/>
  <c r="E14" i="6"/>
  <c r="S74" i="6" s="1"/>
  <c r="D13" i="6"/>
  <c r="N82" i="6" s="1"/>
  <c r="G22" i="6"/>
  <c r="AC65" i="6" s="1"/>
  <c r="W3" i="27"/>
  <c r="H4" i="27"/>
  <c r="W4" i="27"/>
  <c r="M35" i="26"/>
  <c r="M3" i="27"/>
  <c r="AG3" i="26"/>
  <c r="H3" i="25"/>
  <c r="H35" i="23"/>
  <c r="AG3" i="23"/>
  <c r="AL3" i="23"/>
  <c r="W35" i="23"/>
  <c r="C35" i="22"/>
  <c r="C35" i="21"/>
  <c r="D77" i="3"/>
  <c r="G80" i="3"/>
  <c r="E12" i="6"/>
  <c r="S73" i="6" s="1"/>
  <c r="G21" i="6"/>
  <c r="AC70" i="6" s="1"/>
  <c r="I22" i="6"/>
  <c r="AM65" i="6" s="1"/>
  <c r="B4" i="15"/>
  <c r="U37" i="15"/>
  <c r="O38" i="15"/>
  <c r="B4" i="17"/>
  <c r="M35" i="20"/>
  <c r="W35" i="20"/>
  <c r="Q3" i="15"/>
  <c r="Y3" i="15"/>
  <c r="AG3" i="15"/>
  <c r="C4" i="15"/>
  <c r="K4" i="15"/>
  <c r="L36" i="15"/>
  <c r="T36" i="15"/>
  <c r="AB36" i="15"/>
  <c r="AJ36" i="15"/>
  <c r="AD37" i="15"/>
  <c r="AL37" i="15"/>
  <c r="H38" i="15"/>
  <c r="X38" i="15"/>
  <c r="Z39" i="15"/>
  <c r="AH39" i="15"/>
  <c r="A5" i="18"/>
  <c r="M4" i="18"/>
  <c r="AH3" i="15"/>
  <c r="D4" i="15"/>
  <c r="T4" i="15"/>
  <c r="AB4" i="15"/>
  <c r="U36" i="15"/>
  <c r="AC36" i="15"/>
  <c r="AK36" i="15"/>
  <c r="G37" i="15"/>
  <c r="O37" i="15"/>
  <c r="Y38" i="15"/>
  <c r="AG38" i="15"/>
  <c r="C39" i="15"/>
  <c r="K39" i="15"/>
  <c r="C3" i="15"/>
  <c r="K3" i="15"/>
  <c r="S3" i="15"/>
  <c r="AI3" i="15"/>
  <c r="AK4" i="15"/>
  <c r="F36" i="15"/>
  <c r="N36" i="15"/>
  <c r="V36" i="15"/>
  <c r="AD36" i="15"/>
  <c r="X37" i="15"/>
  <c r="J38" i="15"/>
  <c r="R38" i="15"/>
  <c r="Z38" i="15"/>
  <c r="T39" i="15"/>
  <c r="AB39" i="15"/>
  <c r="AJ39" i="15"/>
  <c r="D3" i="15"/>
  <c r="F4" i="15"/>
  <c r="N4" i="15"/>
  <c r="V4" i="15"/>
  <c r="AD4" i="15"/>
  <c r="AL4" i="15"/>
  <c r="AE36" i="15"/>
  <c r="I37" i="15"/>
  <c r="Y37" i="15"/>
  <c r="AG37" i="15"/>
  <c r="AA38" i="15"/>
  <c r="AI38" i="15"/>
  <c r="E39" i="15"/>
  <c r="M39" i="15"/>
  <c r="U39" i="15"/>
  <c r="U3" i="15"/>
  <c r="AC3" i="15"/>
  <c r="AK3" i="15"/>
  <c r="G4" i="15"/>
  <c r="P36" i="15"/>
  <c r="X36" i="15"/>
  <c r="AF36" i="15"/>
  <c r="R37" i="15"/>
  <c r="L38" i="15"/>
  <c r="T38" i="15"/>
  <c r="AB38" i="15"/>
  <c r="AJ38" i="15"/>
  <c r="F39" i="15"/>
  <c r="AL39" i="15"/>
  <c r="F3" i="15"/>
  <c r="N3" i="15"/>
  <c r="V3" i="15"/>
  <c r="P4" i="15"/>
  <c r="X4" i="15"/>
  <c r="AF4" i="15"/>
  <c r="I36" i="15"/>
  <c r="K37" i="15"/>
  <c r="S37" i="15"/>
  <c r="AA37" i="15"/>
  <c r="AI37" i="15"/>
  <c r="E38" i="15"/>
  <c r="AK38" i="15"/>
  <c r="G39" i="15"/>
  <c r="W39" i="15"/>
  <c r="AE39" i="15"/>
  <c r="A36" i="17"/>
  <c r="A36" i="16"/>
  <c r="M3" i="19"/>
  <c r="M3" i="21"/>
  <c r="A4" i="21"/>
  <c r="B36" i="20"/>
  <c r="A37" i="20" s="1"/>
  <c r="W36" i="20"/>
  <c r="AG36" i="20"/>
  <c r="B4" i="19"/>
  <c r="W3" i="18"/>
  <c r="A36" i="18"/>
  <c r="H3" i="19"/>
  <c r="R3" i="19"/>
  <c r="A4" i="20"/>
  <c r="AG3" i="22"/>
  <c r="A36" i="21"/>
  <c r="W35" i="21"/>
  <c r="AG35" i="22"/>
  <c r="H35" i="22"/>
  <c r="A36" i="22"/>
  <c r="W35" i="22"/>
  <c r="AL35" i="22"/>
  <c r="M35" i="22"/>
  <c r="AB35" i="22"/>
  <c r="H3" i="22"/>
  <c r="A4" i="22"/>
  <c r="W3" i="22"/>
  <c r="AL3" i="22"/>
  <c r="M3" i="22"/>
  <c r="AB3" i="22"/>
  <c r="C3" i="22"/>
  <c r="C3" i="23"/>
  <c r="M35" i="23"/>
  <c r="W3" i="23"/>
  <c r="A4" i="23"/>
  <c r="R3" i="23"/>
  <c r="W36" i="23"/>
  <c r="AL36" i="23"/>
  <c r="B36" i="23"/>
  <c r="M36" i="23" s="1"/>
  <c r="B37" i="24"/>
  <c r="AG37" i="24" s="1"/>
  <c r="R35" i="23"/>
  <c r="S35" i="23" s="1"/>
  <c r="T35" i="23" s="1"/>
  <c r="U35" i="23" s="1"/>
  <c r="V35" i="23" s="1"/>
  <c r="C3" i="24"/>
  <c r="AG3" i="24"/>
  <c r="C35" i="23"/>
  <c r="M37" i="24"/>
  <c r="B4" i="25"/>
  <c r="A5" i="25" s="1"/>
  <c r="AB35" i="23"/>
  <c r="W3" i="24"/>
  <c r="A4" i="24"/>
  <c r="AB3" i="25"/>
  <c r="R3" i="25"/>
  <c r="B36" i="25"/>
  <c r="AB3" i="26"/>
  <c r="AB35" i="25"/>
  <c r="AL4" i="26"/>
  <c r="H3" i="26"/>
  <c r="B4" i="26"/>
  <c r="AB4" i="26" s="1"/>
  <c r="R4" i="26"/>
  <c r="C4" i="26"/>
  <c r="R3" i="26"/>
  <c r="C3" i="26"/>
  <c r="R4" i="27"/>
  <c r="AG35" i="26"/>
  <c r="A36" i="26"/>
  <c r="W35" i="26"/>
  <c r="R35" i="26"/>
  <c r="C35" i="26"/>
  <c r="B5" i="27"/>
  <c r="AL5" i="27" s="1"/>
  <c r="B3" i="28"/>
  <c r="AG4" i="27"/>
  <c r="AG3" i="27"/>
  <c r="C4" i="27"/>
  <c r="R3" i="27"/>
  <c r="AB4" i="27"/>
  <c r="C3" i="27"/>
  <c r="M4" i="27"/>
  <c r="AL35" i="27"/>
  <c r="B34" i="28"/>
  <c r="H35" i="27"/>
  <c r="A36" i="27"/>
  <c r="W35" i="27"/>
  <c r="M35" i="27"/>
  <c r="C35" i="27"/>
  <c r="AB35" i="27"/>
  <c r="L10" i="32" l="1"/>
  <c r="R3" i="21"/>
  <c r="AB3" i="18"/>
  <c r="AG35" i="21"/>
  <c r="M35" i="19"/>
  <c r="W3" i="20"/>
  <c r="W4" i="19"/>
  <c r="H3" i="21"/>
  <c r="AL3" i="18"/>
  <c r="W3" i="19"/>
  <c r="AB3" i="19"/>
  <c r="H36" i="20"/>
  <c r="AG3" i="21"/>
  <c r="M3" i="20"/>
  <c r="C3" i="19"/>
  <c r="H3" i="18"/>
  <c r="AL3" i="20"/>
  <c r="R3" i="20"/>
  <c r="C35" i="18"/>
  <c r="R4" i="18"/>
  <c r="H4" i="18"/>
  <c r="AG3" i="18"/>
  <c r="R35" i="18"/>
  <c r="AG35" i="19"/>
  <c r="AB35" i="18"/>
  <c r="AB3" i="21"/>
  <c r="AG4" i="18"/>
  <c r="AG35" i="18"/>
  <c r="C35" i="19"/>
  <c r="D4" i="27"/>
  <c r="E4" i="27" s="1"/>
  <c r="F4" i="27" s="1"/>
  <c r="G4" i="27" s="1"/>
  <c r="I4" i="18"/>
  <c r="J4" i="18" s="1"/>
  <c r="K4" i="18" s="1"/>
  <c r="L4" i="18" s="1"/>
  <c r="M10" i="32"/>
  <c r="N9" i="32"/>
  <c r="O9" i="32" s="1"/>
  <c r="R35" i="22"/>
  <c r="H3" i="23"/>
  <c r="G5" i="16"/>
  <c r="G6" i="16"/>
  <c r="G24" i="16"/>
  <c r="G45" i="16"/>
  <c r="G40" i="16"/>
  <c r="G61" i="16"/>
  <c r="G53" i="16"/>
  <c r="G63" i="16"/>
  <c r="G9" i="17"/>
  <c r="G21" i="17"/>
  <c r="G59" i="17"/>
  <c r="G3" i="17"/>
  <c r="G26" i="17"/>
  <c r="G53" i="17"/>
  <c r="G61" i="17"/>
  <c r="G70" i="17"/>
  <c r="G49" i="17"/>
  <c r="G35" i="17"/>
  <c r="G33" i="16"/>
  <c r="G59" i="16"/>
  <c r="G44" i="17"/>
  <c r="G47" i="17"/>
  <c r="G54" i="16"/>
  <c r="G51" i="17"/>
  <c r="G33" i="17"/>
  <c r="G13" i="16"/>
  <c r="G14" i="16"/>
  <c r="G27" i="16"/>
  <c r="G55" i="16"/>
  <c r="G48" i="16"/>
  <c r="G31" i="16"/>
  <c r="G62" i="16"/>
  <c r="G10" i="17"/>
  <c r="G12" i="17"/>
  <c r="G29" i="17"/>
  <c r="G19" i="17"/>
  <c r="G25" i="17"/>
  <c r="G40" i="17"/>
  <c r="G64" i="17"/>
  <c r="G20" i="17"/>
  <c r="G72" i="17"/>
  <c r="G37" i="17"/>
  <c r="G47" i="16"/>
  <c r="G57" i="17"/>
  <c r="G34" i="16"/>
  <c r="G14" i="17"/>
  <c r="G27" i="17"/>
  <c r="G39" i="16"/>
  <c r="G42" i="16"/>
  <c r="G62" i="17"/>
  <c r="G36" i="16"/>
  <c r="G4" i="16"/>
  <c r="G21" i="16"/>
  <c r="G22" i="16"/>
  <c r="G17" i="16"/>
  <c r="G43" i="16"/>
  <c r="G57" i="16"/>
  <c r="G58" i="16"/>
  <c r="G70" i="16"/>
  <c r="G66" i="16"/>
  <c r="G15" i="17"/>
  <c r="G4" i="17"/>
  <c r="G22" i="17"/>
  <c r="G38" i="17"/>
  <c r="G50" i="17"/>
  <c r="G73" i="17"/>
  <c r="G48" i="17"/>
  <c r="G74" i="17"/>
  <c r="G39" i="17"/>
  <c r="G18" i="16"/>
  <c r="G74" i="16"/>
  <c r="G60" i="17"/>
  <c r="G19" i="16"/>
  <c r="G50" i="16"/>
  <c r="G13" i="17"/>
  <c r="G71" i="17"/>
  <c r="G12" i="16"/>
  <c r="G8" i="16"/>
  <c r="G23" i="16"/>
  <c r="G30" i="16"/>
  <c r="G46" i="16"/>
  <c r="G29" i="16"/>
  <c r="G64" i="16"/>
  <c r="G69" i="16"/>
  <c r="G8" i="17"/>
  <c r="G23" i="17"/>
  <c r="G16" i="17"/>
  <c r="G28" i="17"/>
  <c r="G42" i="17"/>
  <c r="G58" i="17"/>
  <c r="G46" i="17"/>
  <c r="G56" i="17"/>
  <c r="G7" i="16"/>
  <c r="G52" i="16"/>
  <c r="G11" i="17"/>
  <c r="G34" i="17"/>
  <c r="G67" i="17"/>
  <c r="G20" i="16"/>
  <c r="G16" i="16"/>
  <c r="G26" i="16"/>
  <c r="G25" i="16"/>
  <c r="G56" i="16"/>
  <c r="G38" i="16"/>
  <c r="G72" i="16"/>
  <c r="G68" i="16"/>
  <c r="G6" i="17"/>
  <c r="G18" i="17"/>
  <c r="G24" i="17"/>
  <c r="G31" i="17"/>
  <c r="G52" i="17"/>
  <c r="G66" i="17"/>
  <c r="G65" i="17"/>
  <c r="G69" i="17"/>
  <c r="G35" i="16"/>
  <c r="G49" i="16"/>
  <c r="G3" i="16"/>
  <c r="G51" i="16"/>
  <c r="G65" i="16"/>
  <c r="G68" i="17"/>
  <c r="G41" i="16"/>
  <c r="G5" i="17"/>
  <c r="G43" i="17"/>
  <c r="G15" i="16"/>
  <c r="G11" i="16"/>
  <c r="G32" i="16"/>
  <c r="G28" i="16"/>
  <c r="G44" i="16"/>
  <c r="G60" i="16"/>
  <c r="G67" i="16"/>
  <c r="G71" i="16"/>
  <c r="G17" i="17"/>
  <c r="G73" i="16"/>
  <c r="G41" i="17"/>
  <c r="G54" i="17"/>
  <c r="G32" i="17"/>
  <c r="G30" i="17"/>
  <c r="G55" i="17"/>
  <c r="G63" i="17"/>
  <c r="G36" i="17"/>
  <c r="G37" i="16"/>
  <c r="G10" i="16"/>
  <c r="G9" i="16"/>
  <c r="G7" i="17"/>
  <c r="G45" i="17"/>
  <c r="AL3" i="27"/>
  <c r="H35" i="21"/>
  <c r="AL3" i="21"/>
  <c r="O39" i="15"/>
  <c r="Q36" i="15"/>
  <c r="C4" i="18"/>
  <c r="D4" i="18" s="1"/>
  <c r="E4" i="18" s="1"/>
  <c r="F4" i="18" s="1"/>
  <c r="G4" i="18" s="1"/>
  <c r="J37" i="15"/>
  <c r="M3" i="15"/>
  <c r="Q37" i="15"/>
  <c r="L3" i="15"/>
  <c r="AF37" i="15"/>
  <c r="AA3" i="15"/>
  <c r="Q38" i="15"/>
  <c r="L4" i="15"/>
  <c r="P38" i="15"/>
  <c r="D36" i="15"/>
  <c r="H35" i="18"/>
  <c r="D35" i="18" s="1"/>
  <c r="E35" i="18" s="1"/>
  <c r="F35" i="18" s="1"/>
  <c r="G35" i="18" s="1"/>
  <c r="C35" i="20"/>
  <c r="R35" i="21"/>
  <c r="AL35" i="26"/>
  <c r="AH35" i="26" s="1"/>
  <c r="AI35" i="26" s="1"/>
  <c r="AJ35" i="26" s="1"/>
  <c r="AK35" i="26" s="1"/>
  <c r="AB35" i="19"/>
  <c r="AL38" i="15"/>
  <c r="H9" i="32"/>
  <c r="I10" i="32"/>
  <c r="F7" i="16"/>
  <c r="F15" i="16"/>
  <c r="F10" i="16"/>
  <c r="F5" i="16"/>
  <c r="F13" i="16"/>
  <c r="F8" i="16"/>
  <c r="F16" i="16"/>
  <c r="F3" i="16"/>
  <c r="F11" i="16"/>
  <c r="F19" i="16"/>
  <c r="F6" i="16"/>
  <c r="F14" i="16"/>
  <c r="F22" i="16"/>
  <c r="F9" i="16"/>
  <c r="F17" i="16"/>
  <c r="F12" i="16"/>
  <c r="F29" i="16"/>
  <c r="F18" i="16"/>
  <c r="F21" i="16"/>
  <c r="F24" i="16"/>
  <c r="F27" i="16"/>
  <c r="F20" i="16"/>
  <c r="F25" i="16"/>
  <c r="F34" i="16"/>
  <c r="F4" i="16"/>
  <c r="F28" i="16"/>
  <c r="F41" i="16"/>
  <c r="F31" i="16"/>
  <c r="F42" i="16"/>
  <c r="F50" i="16"/>
  <c r="F26" i="16"/>
  <c r="F46" i="16"/>
  <c r="F51" i="16"/>
  <c r="F30" i="16"/>
  <c r="F44" i="16"/>
  <c r="F54" i="16"/>
  <c r="F23" i="16"/>
  <c r="F40" i="16"/>
  <c r="F48" i="16"/>
  <c r="F57" i="16"/>
  <c r="F32" i="16"/>
  <c r="F38" i="16"/>
  <c r="F52" i="16"/>
  <c r="F45" i="16"/>
  <c r="F61" i="16"/>
  <c r="F58" i="16"/>
  <c r="F59" i="16"/>
  <c r="F67" i="16"/>
  <c r="F53" i="16"/>
  <c r="F56" i="16"/>
  <c r="F62" i="16"/>
  <c r="F70" i="16"/>
  <c r="F43" i="16"/>
  <c r="F65" i="16"/>
  <c r="F60" i="16"/>
  <c r="F68" i="16"/>
  <c r="F55" i="16"/>
  <c r="F64" i="16"/>
  <c r="F71" i="16"/>
  <c r="F63" i="16"/>
  <c r="F10" i="17"/>
  <c r="F72" i="16"/>
  <c r="F5" i="17"/>
  <c r="F66" i="16"/>
  <c r="F73" i="16"/>
  <c r="F3" i="17"/>
  <c r="F69" i="16"/>
  <c r="F17" i="17"/>
  <c r="F9" i="17"/>
  <c r="F12" i="17"/>
  <c r="F20" i="17"/>
  <c r="F74" i="16"/>
  <c r="F15" i="17"/>
  <c r="F8" i="17"/>
  <c r="F18" i="17"/>
  <c r="F13" i="17"/>
  <c r="F21" i="17"/>
  <c r="F4" i="17"/>
  <c r="F16" i="17"/>
  <c r="F24" i="17"/>
  <c r="F7" i="17"/>
  <c r="F11" i="17"/>
  <c r="F19" i="17"/>
  <c r="F27" i="17"/>
  <c r="F22" i="17"/>
  <c r="F28" i="17"/>
  <c r="F31" i="17"/>
  <c r="F44" i="17"/>
  <c r="F54" i="17"/>
  <c r="F62" i="17"/>
  <c r="F6" i="17"/>
  <c r="F25" i="17"/>
  <c r="F38" i="17"/>
  <c r="F48" i="17"/>
  <c r="F57" i="17"/>
  <c r="F65" i="17"/>
  <c r="F29" i="17"/>
  <c r="F32" i="17"/>
  <c r="F45" i="17"/>
  <c r="F55" i="17"/>
  <c r="F63" i="17"/>
  <c r="F26" i="17"/>
  <c r="F40" i="17"/>
  <c r="F14" i="17"/>
  <c r="F30" i="17"/>
  <c r="F43" i="17"/>
  <c r="F53" i="17"/>
  <c r="F61" i="17"/>
  <c r="F23" i="17"/>
  <c r="F34" i="17"/>
  <c r="F46" i="17"/>
  <c r="F59" i="17"/>
  <c r="F68" i="17"/>
  <c r="F50" i="17"/>
  <c r="F60" i="17"/>
  <c r="F71" i="17"/>
  <c r="F66" i="17"/>
  <c r="F74" i="17"/>
  <c r="F52" i="17"/>
  <c r="F56" i="17"/>
  <c r="F69" i="17"/>
  <c r="F72" i="17"/>
  <c r="F42" i="17"/>
  <c r="F51" i="17"/>
  <c r="F58" i="17"/>
  <c r="F70" i="17"/>
  <c r="F64" i="17"/>
  <c r="F73" i="17"/>
  <c r="F41" i="17"/>
  <c r="F67" i="17"/>
  <c r="F33" i="17"/>
  <c r="F36" i="17"/>
  <c r="F49" i="17"/>
  <c r="F47" i="16"/>
  <c r="F37" i="17"/>
  <c r="F33" i="16"/>
  <c r="F49" i="16"/>
  <c r="F47" i="17"/>
  <c r="F37" i="16"/>
  <c r="F36" i="16"/>
  <c r="F39" i="17"/>
  <c r="F39" i="16"/>
  <c r="F35" i="17"/>
  <c r="F35" i="16"/>
  <c r="H9" i="16"/>
  <c r="H17" i="16"/>
  <c r="H4" i="16"/>
  <c r="H12" i="16"/>
  <c r="H7" i="16"/>
  <c r="H15" i="16"/>
  <c r="H10" i="16"/>
  <c r="H18" i="16"/>
  <c r="H5" i="16"/>
  <c r="H13" i="16"/>
  <c r="H21" i="16"/>
  <c r="H8" i="16"/>
  <c r="H16" i="16"/>
  <c r="H3" i="16"/>
  <c r="H11" i="16"/>
  <c r="H19" i="16"/>
  <c r="H31" i="16"/>
  <c r="H14" i="16"/>
  <c r="H22" i="16"/>
  <c r="H23" i="16"/>
  <c r="H26" i="16"/>
  <c r="H29" i="16"/>
  <c r="H20" i="16"/>
  <c r="H24" i="16"/>
  <c r="H27" i="16"/>
  <c r="H40" i="16"/>
  <c r="H30" i="16"/>
  <c r="H6" i="16"/>
  <c r="H25" i="16"/>
  <c r="H34" i="16"/>
  <c r="H38" i="16"/>
  <c r="H52" i="16"/>
  <c r="H28" i="16"/>
  <c r="H42" i="16"/>
  <c r="H41" i="16"/>
  <c r="H43" i="16"/>
  <c r="H53" i="16"/>
  <c r="H46" i="16"/>
  <c r="H51" i="16"/>
  <c r="H44" i="16"/>
  <c r="H54" i="16"/>
  <c r="H32" i="16"/>
  <c r="H55" i="16"/>
  <c r="H60" i="16"/>
  <c r="H45" i="16"/>
  <c r="H48" i="16"/>
  <c r="H61" i="16"/>
  <c r="H69" i="16"/>
  <c r="H58" i="16"/>
  <c r="H64" i="16"/>
  <c r="H56" i="16"/>
  <c r="H59" i="16"/>
  <c r="H67" i="16"/>
  <c r="H65" i="16"/>
  <c r="H73" i="16"/>
  <c r="H3" i="17"/>
  <c r="H50" i="16"/>
  <c r="H62" i="16"/>
  <c r="H68" i="16"/>
  <c r="H74" i="16"/>
  <c r="H4" i="17"/>
  <c r="H71" i="16"/>
  <c r="H7" i="17"/>
  <c r="H57" i="16"/>
  <c r="H63" i="16"/>
  <c r="H70" i="16"/>
  <c r="H72" i="16"/>
  <c r="H5" i="17"/>
  <c r="H66" i="16"/>
  <c r="H10" i="17"/>
  <c r="H11" i="17"/>
  <c r="H6" i="17"/>
  <c r="H14" i="17"/>
  <c r="H22" i="17"/>
  <c r="H17" i="17"/>
  <c r="H9" i="17"/>
  <c r="H12" i="17"/>
  <c r="H20" i="17"/>
  <c r="H8" i="17"/>
  <c r="H15" i="17"/>
  <c r="H18" i="17"/>
  <c r="H26" i="17"/>
  <c r="H13" i="17"/>
  <c r="H21" i="17"/>
  <c r="H24" i="17"/>
  <c r="H34" i="17"/>
  <c r="H46" i="17"/>
  <c r="H56" i="17"/>
  <c r="H64" i="17"/>
  <c r="H41" i="17"/>
  <c r="H51" i="17"/>
  <c r="H59" i="17"/>
  <c r="H19" i="17"/>
  <c r="H28" i="17"/>
  <c r="H31" i="17"/>
  <c r="H25" i="17"/>
  <c r="H38" i="17"/>
  <c r="H48" i="17"/>
  <c r="H57" i="17"/>
  <c r="H65" i="17"/>
  <c r="H29" i="17"/>
  <c r="H42" i="17"/>
  <c r="H32" i="17"/>
  <c r="H45" i="17"/>
  <c r="H55" i="17"/>
  <c r="H63" i="17"/>
  <c r="H16" i="17"/>
  <c r="H40" i="17"/>
  <c r="H50" i="17"/>
  <c r="H44" i="17"/>
  <c r="H70" i="17"/>
  <c r="H23" i="17"/>
  <c r="H30" i="17"/>
  <c r="H53" i="17"/>
  <c r="H54" i="17"/>
  <c r="H73" i="17"/>
  <c r="H60" i="17"/>
  <c r="H68" i="17"/>
  <c r="H66" i="17"/>
  <c r="H71" i="17"/>
  <c r="H52" i="17"/>
  <c r="H61" i="17"/>
  <c r="H74" i="17"/>
  <c r="H27" i="17"/>
  <c r="H72" i="17"/>
  <c r="H43" i="17"/>
  <c r="H58" i="17"/>
  <c r="H67" i="17"/>
  <c r="H62" i="17"/>
  <c r="H69" i="17"/>
  <c r="H37" i="16"/>
  <c r="H39" i="16"/>
  <c r="H47" i="16"/>
  <c r="H35" i="16"/>
  <c r="H35" i="17"/>
  <c r="H49" i="17"/>
  <c r="H36" i="17"/>
  <c r="H33" i="17"/>
  <c r="H47" i="17"/>
  <c r="H37" i="17"/>
  <c r="H39" i="17"/>
  <c r="H33" i="16"/>
  <c r="H36" i="16"/>
  <c r="H49" i="16"/>
  <c r="I24" i="16"/>
  <c r="I6" i="16"/>
  <c r="I14" i="16"/>
  <c r="I9" i="16"/>
  <c r="I4" i="16"/>
  <c r="I12" i="16"/>
  <c r="I7" i="16"/>
  <c r="I15" i="16"/>
  <c r="I10" i="16"/>
  <c r="I18" i="16"/>
  <c r="I5" i="16"/>
  <c r="I13" i="16"/>
  <c r="I21" i="16"/>
  <c r="I8" i="16"/>
  <c r="I16" i="16"/>
  <c r="I28" i="16"/>
  <c r="I3" i="16"/>
  <c r="I22" i="16"/>
  <c r="I23" i="16"/>
  <c r="I26" i="16"/>
  <c r="I11" i="16"/>
  <c r="I32" i="16"/>
  <c r="I17" i="16"/>
  <c r="I20" i="16"/>
  <c r="I27" i="16"/>
  <c r="I40" i="16"/>
  <c r="I30" i="16"/>
  <c r="I29" i="16"/>
  <c r="I48" i="16"/>
  <c r="I57" i="16"/>
  <c r="I31" i="16"/>
  <c r="I34" i="16"/>
  <c r="I45" i="16"/>
  <c r="I42" i="16"/>
  <c r="I50" i="16"/>
  <c r="I19" i="16"/>
  <c r="I41" i="16"/>
  <c r="I43" i="16"/>
  <c r="I53" i="16"/>
  <c r="I46" i="16"/>
  <c r="I56" i="16"/>
  <c r="I25" i="16"/>
  <c r="I51" i="16"/>
  <c r="I44" i="16"/>
  <c r="I62" i="16"/>
  <c r="I52" i="16"/>
  <c r="I55" i="16"/>
  <c r="I60" i="16"/>
  <c r="I38" i="16"/>
  <c r="I54" i="16"/>
  <c r="I66" i="16"/>
  <c r="I61" i="16"/>
  <c r="I69" i="16"/>
  <c r="I58" i="16"/>
  <c r="I64" i="16"/>
  <c r="I65" i="16"/>
  <c r="I73" i="16"/>
  <c r="I68" i="16"/>
  <c r="I9" i="17"/>
  <c r="I59" i="16"/>
  <c r="I67" i="16"/>
  <c r="I74" i="16"/>
  <c r="I4" i="17"/>
  <c r="I71" i="16"/>
  <c r="I63" i="16"/>
  <c r="I70" i="16"/>
  <c r="I72" i="16"/>
  <c r="I10" i="17"/>
  <c r="I3" i="17"/>
  <c r="I16" i="17"/>
  <c r="I11" i="17"/>
  <c r="I19" i="17"/>
  <c r="I6" i="17"/>
  <c r="I14" i="17"/>
  <c r="I5" i="17"/>
  <c r="I17" i="17"/>
  <c r="I12" i="17"/>
  <c r="I20" i="17"/>
  <c r="I8" i="17"/>
  <c r="I15" i="17"/>
  <c r="I23" i="17"/>
  <c r="I18" i="17"/>
  <c r="I26" i="17"/>
  <c r="I27" i="17"/>
  <c r="I30" i="17"/>
  <c r="I43" i="17"/>
  <c r="I53" i="17"/>
  <c r="I61" i="17"/>
  <c r="I13" i="17"/>
  <c r="I24" i="17"/>
  <c r="I34" i="17"/>
  <c r="I46" i="17"/>
  <c r="I56" i="17"/>
  <c r="I64" i="17"/>
  <c r="I22" i="17"/>
  <c r="I28" i="17"/>
  <c r="I31" i="17"/>
  <c r="I44" i="17"/>
  <c r="I54" i="17"/>
  <c r="I62" i="17"/>
  <c r="I7" i="17"/>
  <c r="I21" i="17"/>
  <c r="I25" i="17"/>
  <c r="I38" i="17"/>
  <c r="I29" i="17"/>
  <c r="I42" i="17"/>
  <c r="I52" i="17"/>
  <c r="I60" i="17"/>
  <c r="I32" i="17"/>
  <c r="I45" i="17"/>
  <c r="I58" i="17"/>
  <c r="I67" i="17"/>
  <c r="I59" i="17"/>
  <c r="I70" i="17"/>
  <c r="I50" i="17"/>
  <c r="I65" i="17"/>
  <c r="I73" i="17"/>
  <c r="I55" i="17"/>
  <c r="I68" i="17"/>
  <c r="I66" i="17"/>
  <c r="I71" i="17"/>
  <c r="I41" i="17"/>
  <c r="I57" i="17"/>
  <c r="I69" i="17"/>
  <c r="I40" i="17"/>
  <c r="I51" i="17"/>
  <c r="I63" i="17"/>
  <c r="I72" i="17"/>
  <c r="I48" i="17"/>
  <c r="I74" i="17"/>
  <c r="I37" i="16"/>
  <c r="I39" i="16"/>
  <c r="I47" i="16"/>
  <c r="I35" i="17"/>
  <c r="I35" i="16"/>
  <c r="I47" i="17"/>
  <c r="I49" i="17"/>
  <c r="I33" i="17"/>
  <c r="I33" i="16"/>
  <c r="I37" i="17"/>
  <c r="I36" i="17"/>
  <c r="I39" i="17"/>
  <c r="I36" i="16"/>
  <c r="I49" i="16"/>
  <c r="D35" i="23"/>
  <c r="E35" i="23" s="1"/>
  <c r="F35" i="23" s="1"/>
  <c r="G35" i="23" s="1"/>
  <c r="X35" i="27"/>
  <c r="Y35" i="27" s="1"/>
  <c r="Z35" i="27" s="1"/>
  <c r="AA35" i="27" s="1"/>
  <c r="S4" i="27"/>
  <c r="T4" i="27" s="1"/>
  <c r="U4" i="27" s="1"/>
  <c r="V4" i="27" s="1"/>
  <c r="X35" i="22"/>
  <c r="Y35" i="22" s="1"/>
  <c r="Z35" i="22" s="1"/>
  <c r="AA35" i="22" s="1"/>
  <c r="R36" i="24"/>
  <c r="AG3" i="25"/>
  <c r="AL3" i="25"/>
  <c r="M276" i="7"/>
  <c r="AK276" i="7"/>
  <c r="E276" i="7"/>
  <c r="Y276" i="7"/>
  <c r="Q276" i="7"/>
  <c r="J276" i="7"/>
  <c r="R35" i="25"/>
  <c r="R35" i="24"/>
  <c r="H4" i="25"/>
  <c r="AL36" i="24"/>
  <c r="AL3" i="24"/>
  <c r="AH3" i="24" s="1"/>
  <c r="C37" i="24"/>
  <c r="C35" i="24"/>
  <c r="AG35" i="25"/>
  <c r="AC35" i="25" s="1"/>
  <c r="AD35" i="25" s="1"/>
  <c r="AE35" i="25" s="1"/>
  <c r="AF35" i="25" s="1"/>
  <c r="AB36" i="24"/>
  <c r="AB3" i="24"/>
  <c r="R37" i="24"/>
  <c r="N37" i="24" s="1"/>
  <c r="O37" i="24" s="1"/>
  <c r="P37" i="24" s="1"/>
  <c r="Q37" i="24" s="1"/>
  <c r="AG4" i="25"/>
  <c r="W36" i="24"/>
  <c r="S36" i="24" s="1"/>
  <c r="T36" i="24" s="1"/>
  <c r="U36" i="24" s="1"/>
  <c r="V36" i="24" s="1"/>
  <c r="H35" i="24"/>
  <c r="H35" i="25"/>
  <c r="H35" i="26"/>
  <c r="I35" i="26" s="1"/>
  <c r="J35" i="26" s="1"/>
  <c r="K35" i="26" s="1"/>
  <c r="L35" i="26" s="1"/>
  <c r="R35" i="27"/>
  <c r="N35" i="27" s="1"/>
  <c r="O35" i="27" s="1"/>
  <c r="P35" i="27" s="1"/>
  <c r="Q35" i="27" s="1"/>
  <c r="H35" i="19"/>
  <c r="I35" i="19" s="1"/>
  <c r="J35" i="19" s="1"/>
  <c r="K35" i="19" s="1"/>
  <c r="L35" i="19" s="1"/>
  <c r="AL35" i="19"/>
  <c r="AA276" i="7"/>
  <c r="N276" i="7"/>
  <c r="P276" i="7"/>
  <c r="X39" i="15"/>
  <c r="AC276" i="7"/>
  <c r="C35" i="25"/>
  <c r="AL35" i="24"/>
  <c r="M4" i="26"/>
  <c r="N4" i="26" s="1"/>
  <c r="O4" i="26" s="1"/>
  <c r="P4" i="26" s="1"/>
  <c r="Q4" i="26" s="1"/>
  <c r="AG4" i="26"/>
  <c r="AC4" i="26" s="1"/>
  <c r="AD4" i="26" s="1"/>
  <c r="AE4" i="26" s="1"/>
  <c r="AF4" i="26" s="1"/>
  <c r="M4" i="19"/>
  <c r="C36" i="20"/>
  <c r="D36" i="20" s="1"/>
  <c r="E36" i="20" s="1"/>
  <c r="F36" i="20" s="1"/>
  <c r="G36" i="20" s="1"/>
  <c r="W35" i="25"/>
  <c r="C36" i="25"/>
  <c r="M36" i="24"/>
  <c r="N36" i="24" s="1"/>
  <c r="O36" i="24" s="1"/>
  <c r="P36" i="24" s="1"/>
  <c r="Q36" i="24" s="1"/>
  <c r="M4" i="25"/>
  <c r="H36" i="24"/>
  <c r="AB37" i="24"/>
  <c r="AC37" i="24" s="1"/>
  <c r="AD37" i="24" s="1"/>
  <c r="AE37" i="24" s="1"/>
  <c r="AF37" i="24" s="1"/>
  <c r="R36" i="23"/>
  <c r="S36" i="23" s="1"/>
  <c r="T36" i="23" s="1"/>
  <c r="U36" i="23" s="1"/>
  <c r="V36" i="23" s="1"/>
  <c r="N35" i="23"/>
  <c r="O35" i="23" s="1"/>
  <c r="P35" i="23" s="1"/>
  <c r="Q35" i="23" s="1"/>
  <c r="AB35" i="21"/>
  <c r="AC35" i="21" s="1"/>
  <c r="AD35" i="21" s="1"/>
  <c r="AE35" i="21" s="1"/>
  <c r="AF35" i="21" s="1"/>
  <c r="R35" i="20"/>
  <c r="S35" i="20" s="1"/>
  <c r="T35" i="20" s="1"/>
  <c r="U35" i="20" s="1"/>
  <c r="V35" i="20" s="1"/>
  <c r="AB35" i="20"/>
  <c r="AL4" i="19"/>
  <c r="AB36" i="20"/>
  <c r="X36" i="20" s="1"/>
  <c r="Y36" i="20" s="1"/>
  <c r="Z36" i="20" s="1"/>
  <c r="AA36" i="20" s="1"/>
  <c r="W3" i="21"/>
  <c r="S3" i="21" s="1"/>
  <c r="AB4" i="18"/>
  <c r="AC4" i="18" s="1"/>
  <c r="AD4" i="18" s="1"/>
  <c r="AE4" i="18" s="1"/>
  <c r="AF4" i="18" s="1"/>
  <c r="AC38" i="15"/>
  <c r="C37" i="15"/>
  <c r="H4" i="15"/>
  <c r="AD39" i="15"/>
  <c r="D38" i="15"/>
  <c r="H36" i="15"/>
  <c r="E3" i="15"/>
  <c r="S38" i="15"/>
  <c r="W36" i="15"/>
  <c r="AJ3" i="15"/>
  <c r="L39" i="15"/>
  <c r="P37" i="15"/>
  <c r="AC4" i="15"/>
  <c r="AI39" i="15"/>
  <c r="I38" i="15"/>
  <c r="M36" i="15"/>
  <c r="Z3" i="15"/>
  <c r="R39" i="15"/>
  <c r="V37" i="15"/>
  <c r="AI4" i="15"/>
  <c r="I3" i="15"/>
  <c r="M3" i="18"/>
  <c r="I3" i="18" s="1"/>
  <c r="H3" i="20"/>
  <c r="I3" i="20" s="1"/>
  <c r="AA36" i="15"/>
  <c r="AG3" i="19"/>
  <c r="M3" i="23"/>
  <c r="I3" i="23" s="1"/>
  <c r="AG35" i="23"/>
  <c r="AH35" i="23" s="1"/>
  <c r="AI35" i="23" s="1"/>
  <c r="AJ35" i="23" s="1"/>
  <c r="AK35" i="23" s="1"/>
  <c r="AB35" i="24"/>
  <c r="AL3" i="26"/>
  <c r="AH3" i="26" s="1"/>
  <c r="AB35" i="26"/>
  <c r="X35" i="26" s="1"/>
  <c r="Y35" i="26" s="1"/>
  <c r="Z35" i="26" s="1"/>
  <c r="AA35" i="26" s="1"/>
  <c r="H3" i="27"/>
  <c r="D3" i="27" s="1"/>
  <c r="N38" i="15"/>
  <c r="AI276" i="7"/>
  <c r="V276" i="7"/>
  <c r="X276" i="7"/>
  <c r="AE38" i="15"/>
  <c r="AJ37" i="15"/>
  <c r="Y39" i="15"/>
  <c r="D35" i="27"/>
  <c r="E35" i="27" s="1"/>
  <c r="F35" i="27" s="1"/>
  <c r="G35" i="27" s="1"/>
  <c r="AL35" i="25"/>
  <c r="AH35" i="25" s="1"/>
  <c r="AI35" i="25" s="1"/>
  <c r="AJ35" i="25" s="1"/>
  <c r="AK35" i="25" s="1"/>
  <c r="M3" i="25"/>
  <c r="H3" i="24"/>
  <c r="AL4" i="25"/>
  <c r="AG36" i="24"/>
  <c r="AH36" i="24" s="1"/>
  <c r="AI36" i="24" s="1"/>
  <c r="AJ36" i="24" s="1"/>
  <c r="AK36" i="24" s="1"/>
  <c r="AL37" i="24"/>
  <c r="AH37" i="24" s="1"/>
  <c r="AI37" i="24" s="1"/>
  <c r="AJ37" i="24" s="1"/>
  <c r="AK37" i="24" s="1"/>
  <c r="AB36" i="23"/>
  <c r="AC35" i="22"/>
  <c r="AD35" i="22" s="1"/>
  <c r="AE35" i="22" s="1"/>
  <c r="AF35" i="22" s="1"/>
  <c r="M35" i="21"/>
  <c r="N35" i="21" s="1"/>
  <c r="O35" i="21" s="1"/>
  <c r="P35" i="21" s="1"/>
  <c r="Q35" i="21" s="1"/>
  <c r="AG3" i="20"/>
  <c r="W35" i="18"/>
  <c r="AL4" i="18"/>
  <c r="U38" i="15"/>
  <c r="AG36" i="15"/>
  <c r="AL3" i="15"/>
  <c r="V39" i="15"/>
  <c r="AH37" i="15"/>
  <c r="AE4" i="15"/>
  <c r="AK39" i="15"/>
  <c r="K38" i="15"/>
  <c r="O36" i="15"/>
  <c r="AB3" i="15"/>
  <c r="D39" i="15"/>
  <c r="H37" i="15"/>
  <c r="M4" i="15"/>
  <c r="AA39" i="15"/>
  <c r="AE37" i="15"/>
  <c r="E36" i="15"/>
  <c r="R3" i="15"/>
  <c r="J39" i="15"/>
  <c r="N37" i="15"/>
  <c r="AA4" i="15"/>
  <c r="C3" i="18"/>
  <c r="D3" i="18" s="1"/>
  <c r="M35" i="18"/>
  <c r="N35" i="18" s="1"/>
  <c r="O35" i="18" s="1"/>
  <c r="P35" i="18" s="1"/>
  <c r="Q35" i="18" s="1"/>
  <c r="AL35" i="20"/>
  <c r="Z4" i="15"/>
  <c r="R3" i="22"/>
  <c r="S3" i="22" s="1"/>
  <c r="AB3" i="23"/>
  <c r="X3" i="23" s="1"/>
  <c r="M3" i="24"/>
  <c r="M35" i="24"/>
  <c r="I35" i="24" s="1"/>
  <c r="J35" i="24" s="1"/>
  <c r="K35" i="24" s="1"/>
  <c r="L35" i="24" s="1"/>
  <c r="M3" i="26"/>
  <c r="I3" i="26" s="1"/>
  <c r="AL4" i="27"/>
  <c r="AH4" i="27" s="1"/>
  <c r="AI4" i="27" s="1"/>
  <c r="AJ4" i="27" s="1"/>
  <c r="AK4" i="27" s="1"/>
  <c r="AG35" i="27"/>
  <c r="AC35" i="27" s="1"/>
  <c r="AD35" i="27" s="1"/>
  <c r="AE35" i="27" s="1"/>
  <c r="AF35" i="27" s="1"/>
  <c r="R35" i="19"/>
  <c r="T37" i="15"/>
  <c r="D276" i="7"/>
  <c r="AD276" i="7"/>
  <c r="AF276" i="7"/>
  <c r="AK37" i="15"/>
  <c r="I276" i="7"/>
  <c r="D70" i="6"/>
  <c r="N148" i="6" s="1"/>
  <c r="M36" i="20" s="1"/>
  <c r="I36" i="20" s="1"/>
  <c r="J36" i="20" s="1"/>
  <c r="K36" i="20" s="1"/>
  <c r="L36" i="20" s="1"/>
  <c r="Q39" i="15"/>
  <c r="AH276" i="7"/>
  <c r="M35" i="25"/>
  <c r="N35" i="25" s="1"/>
  <c r="O35" i="25" s="1"/>
  <c r="P35" i="25" s="1"/>
  <c r="Q35" i="25" s="1"/>
  <c r="C3" i="25"/>
  <c r="D3" i="25" s="1"/>
  <c r="AB4" i="25"/>
  <c r="AC4" i="25" s="1"/>
  <c r="AD4" i="25" s="1"/>
  <c r="AE4" i="25" s="1"/>
  <c r="AF4" i="25" s="1"/>
  <c r="W4" i="25"/>
  <c r="R3" i="24"/>
  <c r="S3" i="24" s="1"/>
  <c r="H37" i="24"/>
  <c r="D37" i="24" s="1"/>
  <c r="E37" i="24" s="1"/>
  <c r="F37" i="24" s="1"/>
  <c r="G37" i="24" s="1"/>
  <c r="N35" i="22"/>
  <c r="O35" i="22" s="1"/>
  <c r="P35" i="22" s="1"/>
  <c r="Q35" i="22" s="1"/>
  <c r="AL35" i="21"/>
  <c r="H35" i="20"/>
  <c r="I35" i="20" s="1"/>
  <c r="J35" i="20" s="1"/>
  <c r="K35" i="20" s="1"/>
  <c r="L35" i="20" s="1"/>
  <c r="C3" i="20"/>
  <c r="R3" i="18"/>
  <c r="C3" i="21"/>
  <c r="D3" i="21" s="1"/>
  <c r="W4" i="18"/>
  <c r="M38" i="15"/>
  <c r="Y36" i="15"/>
  <c r="AD3" i="15"/>
  <c r="N39" i="15"/>
  <c r="Z37" i="15"/>
  <c r="O4" i="15"/>
  <c r="AC39" i="15"/>
  <c r="C38" i="15"/>
  <c r="G36" i="15"/>
  <c r="T3" i="15"/>
  <c r="AH38" i="15"/>
  <c r="AL36" i="15"/>
  <c r="E4" i="15"/>
  <c r="S39" i="15"/>
  <c r="W37" i="15"/>
  <c r="AJ4" i="15"/>
  <c r="J3" i="15"/>
  <c r="AF38" i="15"/>
  <c r="F37" i="15"/>
  <c r="S4" i="15"/>
  <c r="AB3" i="20"/>
  <c r="X3" i="20" s="1"/>
  <c r="AL35" i="18"/>
  <c r="AH35" i="18" s="1"/>
  <c r="AI35" i="18" s="1"/>
  <c r="AJ35" i="18" s="1"/>
  <c r="AK35" i="18" s="1"/>
  <c r="AG35" i="20"/>
  <c r="U276" i="7"/>
  <c r="AL3" i="19"/>
  <c r="C36" i="24"/>
  <c r="W35" i="24"/>
  <c r="W35" i="19"/>
  <c r="X35" i="19" s="1"/>
  <c r="Y35" i="19" s="1"/>
  <c r="Z35" i="19" s="1"/>
  <c r="AA35" i="19" s="1"/>
  <c r="Z36" i="15"/>
  <c r="L276" i="7"/>
  <c r="G276" i="7"/>
  <c r="K36" i="15"/>
  <c r="B276" i="7"/>
  <c r="AA280" i="7" s="1"/>
  <c r="AA284" i="7" s="1"/>
  <c r="AA286" i="7" s="1"/>
  <c r="AA290" i="7" s="1"/>
  <c r="AB35" i="15" s="1"/>
  <c r="AG35" i="24"/>
  <c r="S3" i="27"/>
  <c r="C5" i="27"/>
  <c r="AC3" i="26"/>
  <c r="AG36" i="25"/>
  <c r="M4" i="23"/>
  <c r="C4" i="23"/>
  <c r="R4" i="23"/>
  <c r="B4" i="23"/>
  <c r="A5" i="23" s="1"/>
  <c r="H4" i="23"/>
  <c r="W4" i="23"/>
  <c r="AL4" i="23"/>
  <c r="X3" i="22"/>
  <c r="I35" i="22"/>
  <c r="J35" i="22" s="1"/>
  <c r="K35" i="22" s="1"/>
  <c r="L35" i="22" s="1"/>
  <c r="S3" i="20"/>
  <c r="S3" i="19"/>
  <c r="A5" i="19"/>
  <c r="H4" i="19"/>
  <c r="AB4" i="19"/>
  <c r="X4" i="19" s="1"/>
  <c r="Y4" i="19" s="1"/>
  <c r="Z4" i="19" s="1"/>
  <c r="AA4" i="19" s="1"/>
  <c r="C4" i="19"/>
  <c r="N3" i="21"/>
  <c r="A6" i="27"/>
  <c r="H5" i="27"/>
  <c r="AC3" i="25"/>
  <c r="H36" i="25"/>
  <c r="W5" i="27"/>
  <c r="AH4" i="26"/>
  <c r="AI4" i="26" s="1"/>
  <c r="AJ4" i="26" s="1"/>
  <c r="AK4" i="26" s="1"/>
  <c r="B5" i="25"/>
  <c r="A6" i="25" s="1"/>
  <c r="N4" i="27"/>
  <c r="O4" i="27" s="1"/>
  <c r="P4" i="27" s="1"/>
  <c r="Q4" i="27" s="1"/>
  <c r="AG5" i="27"/>
  <c r="AH5" i="27" s="1"/>
  <c r="AI5" i="27" s="1"/>
  <c r="AJ5" i="27" s="1"/>
  <c r="AK5" i="27" s="1"/>
  <c r="B4" i="28"/>
  <c r="D3" i="26"/>
  <c r="X35" i="25"/>
  <c r="Y35" i="25" s="1"/>
  <c r="Z35" i="25" s="1"/>
  <c r="AA35" i="25" s="1"/>
  <c r="N3" i="25"/>
  <c r="R4" i="25"/>
  <c r="A37" i="23"/>
  <c r="AG36" i="23"/>
  <c r="AH36" i="23" s="1"/>
  <c r="AI36" i="23" s="1"/>
  <c r="AJ36" i="23" s="1"/>
  <c r="AK36" i="23" s="1"/>
  <c r="H36" i="23"/>
  <c r="I36" i="23" s="1"/>
  <c r="J36" i="23" s="1"/>
  <c r="K36" i="23" s="1"/>
  <c r="L36" i="23" s="1"/>
  <c r="C36" i="23"/>
  <c r="B4" i="22"/>
  <c r="A5" i="22" s="1"/>
  <c r="M4" i="22"/>
  <c r="C4" i="22"/>
  <c r="AH35" i="22"/>
  <c r="AI35" i="22" s="1"/>
  <c r="AJ35" i="22" s="1"/>
  <c r="AK35" i="22" s="1"/>
  <c r="AH3" i="22"/>
  <c r="I3" i="19"/>
  <c r="R4" i="19"/>
  <c r="S4" i="19" s="1"/>
  <c r="T4" i="19" s="1"/>
  <c r="U4" i="19" s="1"/>
  <c r="V4" i="19" s="1"/>
  <c r="A37" i="25"/>
  <c r="R36" i="25"/>
  <c r="I3" i="22"/>
  <c r="N4" i="18"/>
  <c r="O4" i="18" s="1"/>
  <c r="P4" i="18" s="1"/>
  <c r="Q4" i="18" s="1"/>
  <c r="AC4" i="27"/>
  <c r="AD4" i="27" s="1"/>
  <c r="AE4" i="27" s="1"/>
  <c r="AF4" i="27" s="1"/>
  <c r="R5" i="27"/>
  <c r="S35" i="26"/>
  <c r="T35" i="26" s="1"/>
  <c r="U35" i="26" s="1"/>
  <c r="V35" i="26" s="1"/>
  <c r="S3" i="26"/>
  <c r="AB36" i="25"/>
  <c r="S3" i="25"/>
  <c r="AL4" i="24"/>
  <c r="M4" i="24"/>
  <c r="C4" i="24"/>
  <c r="B4" i="24"/>
  <c r="A5" i="24" s="1"/>
  <c r="AG4" i="24"/>
  <c r="AB4" i="24"/>
  <c r="D3" i="23"/>
  <c r="I3" i="21"/>
  <c r="N3" i="19"/>
  <c r="B5" i="18"/>
  <c r="A6" i="18" s="1"/>
  <c r="M36" i="25"/>
  <c r="D3" i="22"/>
  <c r="B36" i="18"/>
  <c r="A37" i="18" s="1"/>
  <c r="H36" i="18"/>
  <c r="R36" i="18"/>
  <c r="AH3" i="21"/>
  <c r="AG4" i="19"/>
  <c r="AH4" i="19" s="1"/>
  <c r="AI4" i="19" s="1"/>
  <c r="AJ4" i="19" s="1"/>
  <c r="AK4" i="19" s="1"/>
  <c r="X3" i="24"/>
  <c r="B36" i="27"/>
  <c r="A37" i="27" s="1"/>
  <c r="AC3" i="22"/>
  <c r="X35" i="21"/>
  <c r="Y35" i="21" s="1"/>
  <c r="Z35" i="21" s="1"/>
  <c r="AA35" i="21" s="1"/>
  <c r="AG4" i="20"/>
  <c r="R4" i="20"/>
  <c r="B4" i="20"/>
  <c r="A5" i="20" s="1"/>
  <c r="X3" i="21"/>
  <c r="AB5" i="27"/>
  <c r="C36" i="26"/>
  <c r="R36" i="26"/>
  <c r="B36" i="26"/>
  <c r="A37" i="26" s="1"/>
  <c r="AB36" i="26"/>
  <c r="H36" i="26"/>
  <c r="AL36" i="26"/>
  <c r="AL36" i="25"/>
  <c r="I35" i="27"/>
  <c r="J35" i="27" s="1"/>
  <c r="K35" i="27" s="1"/>
  <c r="L35" i="27" s="1"/>
  <c r="AH3" i="27"/>
  <c r="M5" i="27"/>
  <c r="H4" i="26"/>
  <c r="I4" i="26" s="1"/>
  <c r="J4" i="26" s="1"/>
  <c r="K4" i="26" s="1"/>
  <c r="L4" i="26" s="1"/>
  <c r="A5" i="26"/>
  <c r="W4" i="26"/>
  <c r="X4" i="26" s="1"/>
  <c r="Y4" i="26" s="1"/>
  <c r="Z4" i="26" s="1"/>
  <c r="AA4" i="26" s="1"/>
  <c r="W36" i="25"/>
  <c r="C4" i="25"/>
  <c r="D4" i="25" s="1"/>
  <c r="E4" i="25" s="1"/>
  <c r="F4" i="25" s="1"/>
  <c r="G4" i="25" s="1"/>
  <c r="D3" i="24"/>
  <c r="A38" i="24"/>
  <c r="W37" i="24"/>
  <c r="N3" i="22"/>
  <c r="B36" i="21"/>
  <c r="A37" i="21" s="1"/>
  <c r="AB36" i="21"/>
  <c r="B4" i="21"/>
  <c r="A5" i="21" s="1"/>
  <c r="B36" i="16"/>
  <c r="A37" i="16" s="1"/>
  <c r="AC3" i="24"/>
  <c r="S3" i="23"/>
  <c r="B36" i="22"/>
  <c r="A37" i="22" s="1"/>
  <c r="AC3" i="19"/>
  <c r="X3" i="18"/>
  <c r="X3" i="19"/>
  <c r="D35" i="22"/>
  <c r="E35" i="22" s="1"/>
  <c r="F35" i="22" s="1"/>
  <c r="G35" i="22" s="1"/>
  <c r="AH3" i="23"/>
  <c r="S35" i="27"/>
  <c r="T35" i="27" s="1"/>
  <c r="U35" i="27" s="1"/>
  <c r="V35" i="27" s="1"/>
  <c r="AI280" i="7"/>
  <c r="AI284" i="7" s="1"/>
  <c r="AI286" i="7" s="1"/>
  <c r="AI290" i="7" s="1"/>
  <c r="AJ35" i="15" s="1"/>
  <c r="S280" i="7"/>
  <c r="S284" i="7" s="1"/>
  <c r="S286" i="7" s="1"/>
  <c r="S290" i="7" s="1"/>
  <c r="T35" i="15" s="1"/>
  <c r="K280" i="7"/>
  <c r="K284" i="7" s="1"/>
  <c r="K286" i="7" s="1"/>
  <c r="K290" i="7" s="1"/>
  <c r="L35" i="15" s="1"/>
  <c r="C280" i="7"/>
  <c r="C284" i="7" s="1"/>
  <c r="C286" i="7" s="1"/>
  <c r="C290" i="7" s="1"/>
  <c r="D35" i="15" s="1"/>
  <c r="AH280" i="7"/>
  <c r="AH284" i="7" s="1"/>
  <c r="AH286" i="7" s="1"/>
  <c r="AH290" i="7" s="1"/>
  <c r="AI35" i="15" s="1"/>
  <c r="Z280" i="7"/>
  <c r="Z284" i="7" s="1"/>
  <c r="Z286" i="7" s="1"/>
  <c r="Z290" i="7" s="1"/>
  <c r="AA35" i="15" s="1"/>
  <c r="R280" i="7"/>
  <c r="R284" i="7" s="1"/>
  <c r="R286" i="7" s="1"/>
  <c r="R290" i="7" s="1"/>
  <c r="S35" i="15" s="1"/>
  <c r="J280" i="7"/>
  <c r="J284" i="7" s="1"/>
  <c r="J286" i="7" s="1"/>
  <c r="J290" i="7" s="1"/>
  <c r="K35" i="15" s="1"/>
  <c r="Y280" i="7"/>
  <c r="Y284" i="7" s="1"/>
  <c r="Y286" i="7" s="1"/>
  <c r="Y290" i="7" s="1"/>
  <c r="Z35" i="15" s="1"/>
  <c r="Q280" i="7"/>
  <c r="Q284" i="7" s="1"/>
  <c r="Q286" i="7" s="1"/>
  <c r="Q290" i="7" s="1"/>
  <c r="R35" i="15" s="1"/>
  <c r="I280" i="7"/>
  <c r="I284" i="7" s="1"/>
  <c r="I286" i="7" s="1"/>
  <c r="I290" i="7" s="1"/>
  <c r="J35" i="15" s="1"/>
  <c r="B284" i="7"/>
  <c r="B286" i="7" s="1"/>
  <c r="B290" i="7" s="1"/>
  <c r="C35" i="15" s="1"/>
  <c r="AE280" i="7"/>
  <c r="AE284" i="7" s="1"/>
  <c r="AE286" i="7" s="1"/>
  <c r="AE290" i="7" s="1"/>
  <c r="AF35" i="15" s="1"/>
  <c r="W280" i="7"/>
  <c r="W284" i="7" s="1"/>
  <c r="W286" i="7" s="1"/>
  <c r="W290" i="7" s="1"/>
  <c r="X35" i="15" s="1"/>
  <c r="O280" i="7"/>
  <c r="O284" i="7" s="1"/>
  <c r="O286" i="7" s="1"/>
  <c r="O290" i="7" s="1"/>
  <c r="P35" i="15" s="1"/>
  <c r="AD280" i="7"/>
  <c r="AD284" i="7" s="1"/>
  <c r="AD286" i="7" s="1"/>
  <c r="AD290" i="7" s="1"/>
  <c r="AE35" i="15" s="1"/>
  <c r="V280" i="7"/>
  <c r="V284" i="7" s="1"/>
  <c r="V286" i="7" s="1"/>
  <c r="V290" i="7" s="1"/>
  <c r="W35" i="15" s="1"/>
  <c r="N280" i="7"/>
  <c r="N284" i="7" s="1"/>
  <c r="N286" i="7" s="1"/>
  <c r="N290" i="7" s="1"/>
  <c r="O35" i="15" s="1"/>
  <c r="F280" i="7"/>
  <c r="F284" i="7" s="1"/>
  <c r="F286" i="7" s="1"/>
  <c r="F290" i="7" s="1"/>
  <c r="G35" i="15" s="1"/>
  <c r="X280" i="7"/>
  <c r="X284" i="7" s="1"/>
  <c r="X286" i="7" s="1"/>
  <c r="X290" i="7" s="1"/>
  <c r="Y35" i="15" s="1"/>
  <c r="D280" i="7"/>
  <c r="D284" i="7" s="1"/>
  <c r="D286" i="7" s="1"/>
  <c r="D290" i="7" s="1"/>
  <c r="E35" i="15" s="1"/>
  <c r="U280" i="7"/>
  <c r="U284" i="7" s="1"/>
  <c r="U286" i="7" s="1"/>
  <c r="U290" i="7" s="1"/>
  <c r="V35" i="15" s="1"/>
  <c r="T280" i="7"/>
  <c r="T284" i="7" s="1"/>
  <c r="T286" i="7" s="1"/>
  <c r="T290" i="7" s="1"/>
  <c r="U35" i="15" s="1"/>
  <c r="AK280" i="7"/>
  <c r="AK284" i="7" s="1"/>
  <c r="AK286" i="7" s="1"/>
  <c r="AK290" i="7" s="1"/>
  <c r="AL35" i="15" s="1"/>
  <c r="P280" i="7"/>
  <c r="P284" i="7" s="1"/>
  <c r="P286" i="7" s="1"/>
  <c r="P290" i="7" s="1"/>
  <c r="Q35" i="15" s="1"/>
  <c r="E280" i="7"/>
  <c r="E284" i="7" s="1"/>
  <c r="E286" i="7" s="1"/>
  <c r="E290" i="7" s="1"/>
  <c r="F35" i="15" s="1"/>
  <c r="AJ280" i="7"/>
  <c r="AJ284" i="7" s="1"/>
  <c r="AJ286" i="7" s="1"/>
  <c r="AJ290" i="7" s="1"/>
  <c r="AK35" i="15" s="1"/>
  <c r="M280" i="7"/>
  <c r="M284" i="7" s="1"/>
  <c r="M286" i="7" s="1"/>
  <c r="M290" i="7" s="1"/>
  <c r="N35" i="15" s="1"/>
  <c r="H280" i="7"/>
  <c r="H284" i="7" s="1"/>
  <c r="H286" i="7" s="1"/>
  <c r="H290" i="7" s="1"/>
  <c r="I35" i="15" s="1"/>
  <c r="L280" i="7"/>
  <c r="L284" i="7" s="1"/>
  <c r="L286" i="7" s="1"/>
  <c r="L290" i="7" s="1"/>
  <c r="M35" i="15" s="1"/>
  <c r="AC280" i="7"/>
  <c r="AC284" i="7" s="1"/>
  <c r="AC286" i="7" s="1"/>
  <c r="AC290" i="7" s="1"/>
  <c r="AD35" i="15" s="1"/>
  <c r="A5" i="15"/>
  <c r="Q4" i="15"/>
  <c r="J4" i="15"/>
  <c r="I4" i="15"/>
  <c r="N3" i="23"/>
  <c r="B36" i="19"/>
  <c r="A37" i="19" s="1"/>
  <c r="H3" i="15"/>
  <c r="P3" i="15"/>
  <c r="G3" i="15"/>
  <c r="AI36" i="15"/>
  <c r="AF3" i="15"/>
  <c r="C36" i="15"/>
  <c r="AE3" i="15"/>
  <c r="X3" i="15"/>
  <c r="AC37" i="15"/>
  <c r="W3" i="15"/>
  <c r="W38" i="15"/>
  <c r="O3" i="15"/>
  <c r="AC3" i="23"/>
  <c r="N3" i="26"/>
  <c r="E37" i="15"/>
  <c r="AD38" i="15"/>
  <c r="AF39" i="15"/>
  <c r="AH35" i="21"/>
  <c r="AI35" i="21" s="1"/>
  <c r="AJ35" i="21" s="1"/>
  <c r="AK35" i="21" s="1"/>
  <c r="X3" i="26"/>
  <c r="AC3" i="27"/>
  <c r="AM148" i="6"/>
  <c r="AL36" i="20" s="1"/>
  <c r="AH36" i="20" s="1"/>
  <c r="AI36" i="20" s="1"/>
  <c r="AJ36" i="20" s="1"/>
  <c r="AK36" i="20" s="1"/>
  <c r="N3" i="20"/>
  <c r="S35" i="18"/>
  <c r="T35" i="18" s="1"/>
  <c r="U35" i="18" s="1"/>
  <c r="V35" i="18" s="1"/>
  <c r="D3" i="19"/>
  <c r="X35" i="23"/>
  <c r="Y35" i="23" s="1"/>
  <c r="Z35" i="23" s="1"/>
  <c r="AA35" i="23" s="1"/>
  <c r="X3" i="25"/>
  <c r="X4" i="27"/>
  <c r="Y4" i="27" s="1"/>
  <c r="Z4" i="27" s="1"/>
  <c r="AA4" i="27" s="1"/>
  <c r="AH35" i="19"/>
  <c r="AI35" i="19" s="1"/>
  <c r="AJ35" i="19" s="1"/>
  <c r="AK35" i="19" s="1"/>
  <c r="AG4" i="15"/>
  <c r="F38" i="15"/>
  <c r="R4" i="15"/>
  <c r="D37" i="15"/>
  <c r="AG39" i="15"/>
  <c r="I35" i="18"/>
  <c r="J35" i="18" s="1"/>
  <c r="K35" i="18" s="1"/>
  <c r="L35" i="18" s="1"/>
  <c r="X35" i="20"/>
  <c r="Y35" i="20" s="1"/>
  <c r="Z35" i="20" s="1"/>
  <c r="AA35" i="20" s="1"/>
  <c r="D35" i="21"/>
  <c r="E35" i="21" s="1"/>
  <c r="F35" i="21" s="1"/>
  <c r="G35" i="21" s="1"/>
  <c r="I35" i="23"/>
  <c r="J35" i="23" s="1"/>
  <c r="K35" i="23" s="1"/>
  <c r="L35" i="23" s="1"/>
  <c r="I3" i="25"/>
  <c r="D35" i="19"/>
  <c r="E35" i="19" s="1"/>
  <c r="F35" i="19" s="1"/>
  <c r="G35" i="19" s="1"/>
  <c r="G38" i="15"/>
  <c r="L37" i="15"/>
  <c r="J36" i="15"/>
  <c r="AH4" i="15"/>
  <c r="H39" i="15"/>
  <c r="B37" i="20"/>
  <c r="A38" i="20" s="1"/>
  <c r="AG37" i="20"/>
  <c r="AC3" i="21"/>
  <c r="AH4" i="18"/>
  <c r="AI4" i="18" s="1"/>
  <c r="AJ4" i="18" s="1"/>
  <c r="AK4" i="18" s="1"/>
  <c r="B36" i="17"/>
  <c r="A37" i="17" s="1"/>
  <c r="W4" i="15"/>
  <c r="U4" i="15"/>
  <c r="N35" i="20"/>
  <c r="O35" i="20" s="1"/>
  <c r="P35" i="20" s="1"/>
  <c r="Q35" i="20" s="1"/>
  <c r="A5" i="17"/>
  <c r="S35" i="22"/>
  <c r="T35" i="22" s="1"/>
  <c r="U35" i="22" s="1"/>
  <c r="V35" i="22" s="1"/>
  <c r="AH3" i="25"/>
  <c r="N3" i="27"/>
  <c r="I4" i="27"/>
  <c r="J4" i="27" s="1"/>
  <c r="K4" i="27" s="1"/>
  <c r="L4" i="27" s="1"/>
  <c r="AC35" i="19"/>
  <c r="AD35" i="19" s="1"/>
  <c r="AE35" i="19" s="1"/>
  <c r="AF35" i="19" s="1"/>
  <c r="M37" i="15"/>
  <c r="R36" i="15"/>
  <c r="B4" i="16"/>
  <c r="A5" i="16" s="1"/>
  <c r="I39" i="15"/>
  <c r="AC3" i="18"/>
  <c r="S35" i="21"/>
  <c r="T35" i="21" s="1"/>
  <c r="U35" i="21" s="1"/>
  <c r="V35" i="21" s="1"/>
  <c r="D35" i="24"/>
  <c r="E35" i="24" s="1"/>
  <c r="F35" i="24" s="1"/>
  <c r="G35" i="24" s="1"/>
  <c r="N35" i="26"/>
  <c r="O35" i="26" s="1"/>
  <c r="P35" i="26" s="1"/>
  <c r="Q35" i="26" s="1"/>
  <c r="X3" i="27"/>
  <c r="N35" i="19"/>
  <c r="O35" i="19" s="1"/>
  <c r="P35" i="19" s="1"/>
  <c r="Q35" i="19" s="1"/>
  <c r="S36" i="15"/>
  <c r="Y4" i="15"/>
  <c r="S148" i="6"/>
  <c r="R36" i="20" s="1"/>
  <c r="S36" i="20" s="1"/>
  <c r="T36" i="20" s="1"/>
  <c r="U36" i="20" s="1"/>
  <c r="V36" i="20" s="1"/>
  <c r="V38" i="15"/>
  <c r="P39" i="15"/>
  <c r="B40" i="15"/>
  <c r="AH40" i="15" s="1"/>
  <c r="AA40" i="15"/>
  <c r="AC35" i="26" l="1"/>
  <c r="AD35" i="26" s="1"/>
  <c r="AE35" i="26" s="1"/>
  <c r="AF35" i="26" s="1"/>
  <c r="D36" i="24"/>
  <c r="E36" i="24" s="1"/>
  <c r="F36" i="24" s="1"/>
  <c r="G36" i="24" s="1"/>
  <c r="AC35" i="18"/>
  <c r="AD35" i="18" s="1"/>
  <c r="AE35" i="18" s="1"/>
  <c r="AF35" i="18" s="1"/>
  <c r="AH3" i="20"/>
  <c r="AH3" i="18"/>
  <c r="X36" i="24"/>
  <c r="Y36" i="24" s="1"/>
  <c r="Z36" i="24" s="1"/>
  <c r="AA36" i="24" s="1"/>
  <c r="I4" i="19"/>
  <c r="J4" i="19" s="1"/>
  <c r="K4" i="19" s="1"/>
  <c r="L4" i="19" s="1"/>
  <c r="N10" i="32"/>
  <c r="J9" i="16" s="1"/>
  <c r="X37" i="24"/>
  <c r="Y37" i="24" s="1"/>
  <c r="Z37" i="24" s="1"/>
  <c r="AA37" i="24" s="1"/>
  <c r="X35" i="18"/>
  <c r="Y35" i="18" s="1"/>
  <c r="Z35" i="18" s="1"/>
  <c r="AA35" i="18" s="1"/>
  <c r="AH35" i="27"/>
  <c r="AI35" i="27" s="1"/>
  <c r="AJ35" i="27" s="1"/>
  <c r="AK35" i="27" s="1"/>
  <c r="I3" i="27"/>
  <c r="N36" i="23"/>
  <c r="O36" i="23" s="1"/>
  <c r="P36" i="23" s="1"/>
  <c r="Q36" i="23" s="1"/>
  <c r="X35" i="24"/>
  <c r="Y35" i="24" s="1"/>
  <c r="Z35" i="24" s="1"/>
  <c r="AA35" i="24" s="1"/>
  <c r="AC36" i="20"/>
  <c r="AD36" i="20" s="1"/>
  <c r="AE36" i="20" s="1"/>
  <c r="AF36" i="20" s="1"/>
  <c r="N3" i="18"/>
  <c r="AC36" i="25"/>
  <c r="AD36" i="25" s="1"/>
  <c r="AE36" i="25" s="1"/>
  <c r="AF36" i="25" s="1"/>
  <c r="N35" i="24"/>
  <c r="O35" i="24" s="1"/>
  <c r="P35" i="24" s="1"/>
  <c r="Q35" i="24" s="1"/>
  <c r="AH35" i="24"/>
  <c r="AI35" i="24" s="1"/>
  <c r="AJ35" i="24" s="1"/>
  <c r="AK35" i="24" s="1"/>
  <c r="J14" i="16"/>
  <c r="J18" i="16"/>
  <c r="J23" i="16"/>
  <c r="J40" i="16"/>
  <c r="J55" i="16"/>
  <c r="J57" i="16"/>
  <c r="J71" i="16"/>
  <c r="J6" i="17"/>
  <c r="J72" i="16"/>
  <c r="J5" i="17"/>
  <c r="J40" i="17"/>
  <c r="J61" i="17"/>
  <c r="J44" i="17"/>
  <c r="J26" i="17"/>
  <c r="J72" i="17"/>
  <c r="J45" i="17"/>
  <c r="J67" i="17"/>
  <c r="J70" i="17"/>
  <c r="J60" i="17"/>
  <c r="J73" i="17"/>
  <c r="J55" i="17"/>
  <c r="J68" i="17"/>
  <c r="J62" i="17"/>
  <c r="J74" i="17"/>
  <c r="J69" i="17"/>
  <c r="J71" i="17"/>
  <c r="J56" i="17"/>
  <c r="J37" i="16"/>
  <c r="J36" i="16"/>
  <c r="J39" i="16"/>
  <c r="J47" i="16"/>
  <c r="J47" i="17"/>
  <c r="J35" i="17"/>
  <c r="J35" i="16"/>
  <c r="J33" i="16"/>
  <c r="J33" i="17"/>
  <c r="J49" i="17"/>
  <c r="J37" i="17"/>
  <c r="J36" i="17"/>
  <c r="J39" i="17"/>
  <c r="J49" i="16"/>
  <c r="P9" i="32"/>
  <c r="O10" i="32"/>
  <c r="E10" i="16"/>
  <c r="E18" i="16"/>
  <c r="E5" i="16"/>
  <c r="E13" i="16"/>
  <c r="E8" i="16"/>
  <c r="E16" i="16"/>
  <c r="E3" i="16"/>
  <c r="E11" i="16"/>
  <c r="E19" i="16"/>
  <c r="E6" i="16"/>
  <c r="E14" i="16"/>
  <c r="E22" i="16"/>
  <c r="E9" i="16"/>
  <c r="E17" i="16"/>
  <c r="E4" i="16"/>
  <c r="E12" i="16"/>
  <c r="E20" i="16"/>
  <c r="E21" i="16"/>
  <c r="E32" i="16"/>
  <c r="E24" i="16"/>
  <c r="E27" i="16"/>
  <c r="E7" i="16"/>
  <c r="E30" i="16"/>
  <c r="E25" i="16"/>
  <c r="E28" i="16"/>
  <c r="E41" i="16"/>
  <c r="E15" i="16"/>
  <c r="E31" i="16"/>
  <c r="E23" i="16"/>
  <c r="E26" i="16"/>
  <c r="E38" i="16"/>
  <c r="E43" i="16"/>
  <c r="E53" i="16"/>
  <c r="E44" i="16"/>
  <c r="E54" i="16"/>
  <c r="E40" i="16"/>
  <c r="E48" i="16"/>
  <c r="E52" i="16"/>
  <c r="E29" i="16"/>
  <c r="E45" i="16"/>
  <c r="E55" i="16"/>
  <c r="E42" i="16"/>
  <c r="E34" i="16"/>
  <c r="E61" i="16"/>
  <c r="E46" i="16"/>
  <c r="E58" i="16"/>
  <c r="E51" i="16"/>
  <c r="E59" i="16"/>
  <c r="E56" i="16"/>
  <c r="E62" i="16"/>
  <c r="E70" i="16"/>
  <c r="E50" i="16"/>
  <c r="E65" i="16"/>
  <c r="E57" i="16"/>
  <c r="E60" i="16"/>
  <c r="E68" i="16"/>
  <c r="E74" i="16"/>
  <c r="E64" i="16"/>
  <c r="E71" i="16"/>
  <c r="E63" i="16"/>
  <c r="E67" i="16"/>
  <c r="E72" i="16"/>
  <c r="E5" i="17"/>
  <c r="E66" i="16"/>
  <c r="E8" i="17"/>
  <c r="E73" i="16"/>
  <c r="E3" i="17"/>
  <c r="E69" i="16"/>
  <c r="E6" i="17"/>
  <c r="E9" i="17"/>
  <c r="E12" i="17"/>
  <c r="E15" i="17"/>
  <c r="E23" i="17"/>
  <c r="E13" i="17"/>
  <c r="E21" i="17"/>
  <c r="E4" i="17"/>
  <c r="E16" i="17"/>
  <c r="E7" i="17"/>
  <c r="E11" i="17"/>
  <c r="E19" i="17"/>
  <c r="E27" i="17"/>
  <c r="E14" i="17"/>
  <c r="E22" i="17"/>
  <c r="E25" i="17"/>
  <c r="E38" i="17"/>
  <c r="E48" i="17"/>
  <c r="E57" i="17"/>
  <c r="E65" i="17"/>
  <c r="E42" i="17"/>
  <c r="E52" i="17"/>
  <c r="E60" i="17"/>
  <c r="E17" i="17"/>
  <c r="E29" i="17"/>
  <c r="E32" i="17"/>
  <c r="E26" i="17"/>
  <c r="E40" i="17"/>
  <c r="E50" i="17"/>
  <c r="E58" i="17"/>
  <c r="E66" i="17"/>
  <c r="E10" i="17"/>
  <c r="E18" i="17"/>
  <c r="E30" i="17"/>
  <c r="E43" i="17"/>
  <c r="E34" i="17"/>
  <c r="E46" i="17"/>
  <c r="E56" i="17"/>
  <c r="E64" i="17"/>
  <c r="E20" i="17"/>
  <c r="E41" i="17"/>
  <c r="E51" i="17"/>
  <c r="E45" i="17"/>
  <c r="E53" i="17"/>
  <c r="E54" i="17"/>
  <c r="E71" i="17"/>
  <c r="E28" i="17"/>
  <c r="E55" i="17"/>
  <c r="E61" i="17"/>
  <c r="E69" i="17"/>
  <c r="E72" i="17"/>
  <c r="E24" i="17"/>
  <c r="E62" i="17"/>
  <c r="E67" i="17"/>
  <c r="E73" i="17"/>
  <c r="E44" i="17"/>
  <c r="E59" i="17"/>
  <c r="E68" i="17"/>
  <c r="E70" i="17"/>
  <c r="E74" i="17"/>
  <c r="E63" i="17"/>
  <c r="E31" i="17"/>
  <c r="E37" i="17"/>
  <c r="E36" i="17"/>
  <c r="E33" i="16"/>
  <c r="E49" i="16"/>
  <c r="E37" i="16"/>
  <c r="E36" i="16"/>
  <c r="E39" i="17"/>
  <c r="E47" i="17"/>
  <c r="E39" i="16"/>
  <c r="E47" i="16"/>
  <c r="E35" i="17"/>
  <c r="E35" i="16"/>
  <c r="E49" i="17"/>
  <c r="E33" i="17"/>
  <c r="G9" i="32"/>
  <c r="G10" i="32" s="1"/>
  <c r="H10" i="32"/>
  <c r="X4" i="18"/>
  <c r="Y4" i="18" s="1"/>
  <c r="Z4" i="18" s="1"/>
  <c r="AA4" i="18" s="1"/>
  <c r="D3" i="20"/>
  <c r="I3" i="24"/>
  <c r="D35" i="20"/>
  <c r="E35" i="20" s="1"/>
  <c r="F35" i="20" s="1"/>
  <c r="G35" i="20" s="1"/>
  <c r="I35" i="25"/>
  <c r="J35" i="25" s="1"/>
  <c r="K35" i="25" s="1"/>
  <c r="L35" i="25" s="1"/>
  <c r="I37" i="24"/>
  <c r="J37" i="24" s="1"/>
  <c r="K37" i="24" s="1"/>
  <c r="L37" i="24" s="1"/>
  <c r="AH3" i="19"/>
  <c r="AC3" i="20"/>
  <c r="N3" i="24"/>
  <c r="S4" i="18"/>
  <c r="T4" i="18" s="1"/>
  <c r="U4" i="18" s="1"/>
  <c r="V4" i="18" s="1"/>
  <c r="S4" i="25"/>
  <c r="T4" i="25" s="1"/>
  <c r="U4" i="25" s="1"/>
  <c r="V4" i="25" s="1"/>
  <c r="S3" i="18"/>
  <c r="D35" i="26"/>
  <c r="E35" i="26" s="1"/>
  <c r="F35" i="26" s="1"/>
  <c r="G35" i="26" s="1"/>
  <c r="X36" i="25"/>
  <c r="Y36" i="25" s="1"/>
  <c r="Z36" i="25" s="1"/>
  <c r="AA36" i="25" s="1"/>
  <c r="AH4" i="24"/>
  <c r="AI4" i="24" s="1"/>
  <c r="AJ4" i="24" s="1"/>
  <c r="AK4" i="24" s="1"/>
  <c r="D36" i="26"/>
  <c r="E36" i="26" s="1"/>
  <c r="F36" i="26" s="1"/>
  <c r="G36" i="26" s="1"/>
  <c r="I5" i="27"/>
  <c r="J5" i="27" s="1"/>
  <c r="K5" i="27" s="1"/>
  <c r="L5" i="27" s="1"/>
  <c r="S35" i="19"/>
  <c r="T35" i="19" s="1"/>
  <c r="U35" i="19" s="1"/>
  <c r="V35" i="19" s="1"/>
  <c r="N4" i="25"/>
  <c r="O4" i="25" s="1"/>
  <c r="P4" i="25" s="1"/>
  <c r="Q4" i="25" s="1"/>
  <c r="AC36" i="23"/>
  <c r="AD36" i="23" s="1"/>
  <c r="AE36" i="23" s="1"/>
  <c r="AF36" i="23" s="1"/>
  <c r="AH35" i="20"/>
  <c r="AI35" i="20" s="1"/>
  <c r="AJ35" i="20" s="1"/>
  <c r="AK35" i="20" s="1"/>
  <c r="N36" i="25"/>
  <c r="O36" i="25" s="1"/>
  <c r="P36" i="25" s="1"/>
  <c r="Q36" i="25" s="1"/>
  <c r="D4" i="19"/>
  <c r="E4" i="19" s="1"/>
  <c r="F4" i="19" s="1"/>
  <c r="G4" i="19" s="1"/>
  <c r="S35" i="24"/>
  <c r="T35" i="24" s="1"/>
  <c r="U35" i="24" s="1"/>
  <c r="V35" i="24" s="1"/>
  <c r="AB37" i="20"/>
  <c r="AC37" i="20" s="1"/>
  <c r="AD37" i="20" s="1"/>
  <c r="AE37" i="20" s="1"/>
  <c r="AF37" i="20" s="1"/>
  <c r="AC35" i="20"/>
  <c r="AD35" i="20" s="1"/>
  <c r="AE35" i="20" s="1"/>
  <c r="AF35" i="20" s="1"/>
  <c r="AH4" i="25"/>
  <c r="AI4" i="25" s="1"/>
  <c r="AJ4" i="25" s="1"/>
  <c r="AK4" i="25" s="1"/>
  <c r="S35" i="25"/>
  <c r="T35" i="25" s="1"/>
  <c r="U35" i="25" s="1"/>
  <c r="V35" i="25" s="1"/>
  <c r="AI40" i="15"/>
  <c r="AL4" i="21"/>
  <c r="I4" i="23"/>
  <c r="J4" i="23" s="1"/>
  <c r="K4" i="23" s="1"/>
  <c r="L4" i="23" s="1"/>
  <c r="R4" i="21"/>
  <c r="S5" i="27"/>
  <c r="T5" i="27" s="1"/>
  <c r="U5" i="27" s="1"/>
  <c r="V5" i="27" s="1"/>
  <c r="M37" i="20"/>
  <c r="M36" i="27"/>
  <c r="AB36" i="18"/>
  <c r="R40" i="15"/>
  <c r="AL37" i="20"/>
  <c r="AF280" i="7"/>
  <c r="AF284" i="7" s="1"/>
  <c r="AF286" i="7" s="1"/>
  <c r="AF290" i="7" s="1"/>
  <c r="AG35" i="15" s="1"/>
  <c r="AB280" i="7"/>
  <c r="AB284" i="7" s="1"/>
  <c r="AB286" i="7" s="1"/>
  <c r="AB290" i="7" s="1"/>
  <c r="AC35" i="15" s="1"/>
  <c r="G280" i="7"/>
  <c r="G284" i="7" s="1"/>
  <c r="G286" i="7" s="1"/>
  <c r="G290" i="7" s="1"/>
  <c r="H35" i="15" s="1"/>
  <c r="AG280" i="7"/>
  <c r="AG284" i="7" s="1"/>
  <c r="AG286" i="7" s="1"/>
  <c r="AG290" i="7" s="1"/>
  <c r="AH35" i="15" s="1"/>
  <c r="AG36" i="22"/>
  <c r="M4" i="21"/>
  <c r="X36" i="23"/>
  <c r="Y36" i="23" s="1"/>
  <c r="Z36" i="23" s="1"/>
  <c r="AA36" i="23" s="1"/>
  <c r="AG36" i="26"/>
  <c r="AH36" i="26" s="1"/>
  <c r="AI36" i="26" s="1"/>
  <c r="AJ36" i="26" s="1"/>
  <c r="AK36" i="26" s="1"/>
  <c r="AB36" i="27"/>
  <c r="AG36" i="18"/>
  <c r="H4" i="24"/>
  <c r="I4" i="24" s="1"/>
  <c r="J4" i="24" s="1"/>
  <c r="K4" i="24" s="1"/>
  <c r="L4" i="24" s="1"/>
  <c r="R5" i="25"/>
  <c r="AG4" i="23"/>
  <c r="D35" i="25"/>
  <c r="E35" i="25" s="1"/>
  <c r="F35" i="25" s="1"/>
  <c r="G35" i="25" s="1"/>
  <c r="S40" i="15"/>
  <c r="W37" i="20"/>
  <c r="W4" i="21"/>
  <c r="W36" i="27"/>
  <c r="M36" i="18"/>
  <c r="N36" i="18" s="1"/>
  <c r="O36" i="18" s="1"/>
  <c r="P36" i="18" s="1"/>
  <c r="Q36" i="18" s="1"/>
  <c r="W4" i="24"/>
  <c r="X4" i="24" s="1"/>
  <c r="Y4" i="24" s="1"/>
  <c r="Z4" i="24" s="1"/>
  <c r="AA4" i="24" s="1"/>
  <c r="W5" i="25"/>
  <c r="I35" i="21"/>
  <c r="J35" i="21" s="1"/>
  <c r="K35" i="21" s="1"/>
  <c r="L35" i="21" s="1"/>
  <c r="Z40" i="15"/>
  <c r="H37" i="20"/>
  <c r="I37" i="20" s="1"/>
  <c r="J37" i="20" s="1"/>
  <c r="K37" i="20" s="1"/>
  <c r="L37" i="20" s="1"/>
  <c r="AG36" i="27"/>
  <c r="AC36" i="27" s="1"/>
  <c r="AD36" i="27" s="1"/>
  <c r="AE36" i="27" s="1"/>
  <c r="AF36" i="27" s="1"/>
  <c r="AL36" i="18"/>
  <c r="AC4" i="24"/>
  <c r="AD4" i="24" s="1"/>
  <c r="AE4" i="24" s="1"/>
  <c r="AF4" i="24" s="1"/>
  <c r="D36" i="23"/>
  <c r="E36" i="23" s="1"/>
  <c r="F36" i="23" s="1"/>
  <c r="G36" i="23" s="1"/>
  <c r="AC36" i="24"/>
  <c r="AD36" i="24" s="1"/>
  <c r="AE36" i="24" s="1"/>
  <c r="AF36" i="24" s="1"/>
  <c r="AC35" i="24"/>
  <c r="AD35" i="24" s="1"/>
  <c r="AE35" i="24" s="1"/>
  <c r="AF35" i="24" s="1"/>
  <c r="AC35" i="23"/>
  <c r="AD35" i="23" s="1"/>
  <c r="AE35" i="23" s="1"/>
  <c r="AF35" i="23" s="1"/>
  <c r="K40" i="15"/>
  <c r="R37" i="20"/>
  <c r="C36" i="21"/>
  <c r="AC5" i="27"/>
  <c r="AD5" i="27" s="1"/>
  <c r="AE5" i="27" s="1"/>
  <c r="AF5" i="27" s="1"/>
  <c r="W36" i="18"/>
  <c r="AB4" i="23"/>
  <c r="X4" i="23" s="1"/>
  <c r="Y4" i="23" s="1"/>
  <c r="Z4" i="23" s="1"/>
  <c r="AA4" i="23" s="1"/>
  <c r="X4" i="25"/>
  <c r="Y4" i="25" s="1"/>
  <c r="Z4" i="25" s="1"/>
  <c r="AA4" i="25" s="1"/>
  <c r="I36" i="24"/>
  <c r="J36" i="24" s="1"/>
  <c r="K36" i="24" s="1"/>
  <c r="L36" i="24" s="1"/>
  <c r="I4" i="25"/>
  <c r="J4" i="25" s="1"/>
  <c r="K4" i="25" s="1"/>
  <c r="L4" i="25" s="1"/>
  <c r="B5" i="16"/>
  <c r="A6" i="16" s="1"/>
  <c r="AI3" i="26"/>
  <c r="E3" i="19"/>
  <c r="AG36" i="19"/>
  <c r="W36" i="22"/>
  <c r="T3" i="23"/>
  <c r="Y3" i="20"/>
  <c r="B37" i="21"/>
  <c r="A38" i="21" s="1"/>
  <c r="E3" i="24"/>
  <c r="AI3" i="27"/>
  <c r="AL4" i="20"/>
  <c r="AI3" i="21"/>
  <c r="AL5" i="18"/>
  <c r="E3" i="23"/>
  <c r="T3" i="21"/>
  <c r="S36" i="25"/>
  <c r="T36" i="25" s="1"/>
  <c r="U36" i="25" s="1"/>
  <c r="V36" i="25" s="1"/>
  <c r="H4" i="22"/>
  <c r="M5" i="25"/>
  <c r="E3" i="27"/>
  <c r="S4" i="23"/>
  <c r="T4" i="23" s="1"/>
  <c r="U4" i="23" s="1"/>
  <c r="V4" i="23" s="1"/>
  <c r="AD3" i="21"/>
  <c r="Y3" i="27"/>
  <c r="AD3" i="23"/>
  <c r="R36" i="19"/>
  <c r="J3" i="27"/>
  <c r="Y3" i="19"/>
  <c r="H36" i="22"/>
  <c r="AG4" i="21"/>
  <c r="M36" i="21"/>
  <c r="R36" i="21"/>
  <c r="B37" i="26"/>
  <c r="A38" i="26" s="1"/>
  <c r="H4" i="20"/>
  <c r="C36" i="27"/>
  <c r="Y3" i="24"/>
  <c r="T3" i="24"/>
  <c r="H5" i="18"/>
  <c r="T3" i="26"/>
  <c r="N4" i="19"/>
  <c r="O4" i="19" s="1"/>
  <c r="P4" i="19" s="1"/>
  <c r="Q4" i="19" s="1"/>
  <c r="B37" i="25"/>
  <c r="A38" i="25" s="1"/>
  <c r="H37" i="25"/>
  <c r="AI3" i="22"/>
  <c r="AG4" i="22"/>
  <c r="AG37" i="23"/>
  <c r="H37" i="23"/>
  <c r="W37" i="23"/>
  <c r="AL37" i="23"/>
  <c r="C37" i="23"/>
  <c r="B37" i="23"/>
  <c r="A38" i="23" s="1"/>
  <c r="R37" i="23"/>
  <c r="M37" i="23"/>
  <c r="B6" i="25"/>
  <c r="A7" i="25" s="1"/>
  <c r="X5" i="27"/>
  <c r="Y5" i="27" s="1"/>
  <c r="Z5" i="27" s="1"/>
  <c r="AA5" i="27" s="1"/>
  <c r="AC4" i="19"/>
  <c r="AD4" i="19" s="1"/>
  <c r="AE4" i="19" s="1"/>
  <c r="AF4" i="19" s="1"/>
  <c r="D4" i="23"/>
  <c r="E4" i="23" s="1"/>
  <c r="F4" i="23" s="1"/>
  <c r="G4" i="23" s="1"/>
  <c r="S37" i="24"/>
  <c r="T37" i="24" s="1"/>
  <c r="U37" i="24" s="1"/>
  <c r="V37" i="24" s="1"/>
  <c r="M5" i="20"/>
  <c r="C5" i="20"/>
  <c r="AB5" i="20"/>
  <c r="R5" i="20"/>
  <c r="B5" i="20"/>
  <c r="A6" i="20" s="1"/>
  <c r="AD3" i="22"/>
  <c r="AG5" i="18"/>
  <c r="AB5" i="22"/>
  <c r="C5" i="22"/>
  <c r="R5" i="22"/>
  <c r="B5" i="22"/>
  <c r="A6" i="22" s="1"/>
  <c r="AG5" i="22"/>
  <c r="H5" i="22"/>
  <c r="W5" i="22"/>
  <c r="AL5" i="22"/>
  <c r="E3" i="26"/>
  <c r="I36" i="25"/>
  <c r="J36" i="25" s="1"/>
  <c r="K36" i="25" s="1"/>
  <c r="L36" i="25" s="1"/>
  <c r="Y3" i="22"/>
  <c r="AC4" i="23"/>
  <c r="AD4" i="23" s="1"/>
  <c r="AE4" i="23" s="1"/>
  <c r="AF4" i="23" s="1"/>
  <c r="J3" i="25"/>
  <c r="AD3" i="27"/>
  <c r="R37" i="19"/>
  <c r="B37" i="19"/>
  <c r="A38" i="19" s="1"/>
  <c r="AL37" i="19"/>
  <c r="Y3" i="18"/>
  <c r="Y3" i="21"/>
  <c r="C6" i="18"/>
  <c r="B6" i="18"/>
  <c r="A7" i="18" s="1"/>
  <c r="J3" i="22"/>
  <c r="AB4" i="22"/>
  <c r="R4" i="22"/>
  <c r="N4" i="22" s="1"/>
  <c r="O4" i="22" s="1"/>
  <c r="P4" i="22" s="1"/>
  <c r="Q4" i="22" s="1"/>
  <c r="C5" i="25"/>
  <c r="AG5" i="19"/>
  <c r="H5" i="19"/>
  <c r="B5" i="19"/>
  <c r="A6" i="19" s="1"/>
  <c r="R5" i="19"/>
  <c r="M5" i="19"/>
  <c r="N4" i="23"/>
  <c r="O4" i="23" s="1"/>
  <c r="P4" i="23" s="1"/>
  <c r="Q4" i="23" s="1"/>
  <c r="J3" i="26"/>
  <c r="AD3" i="18"/>
  <c r="AD3" i="24"/>
  <c r="AL36" i="21"/>
  <c r="H5" i="26"/>
  <c r="W5" i="26"/>
  <c r="M5" i="26"/>
  <c r="AB5" i="26"/>
  <c r="B5" i="26"/>
  <c r="A6" i="26" s="1"/>
  <c r="R5" i="26"/>
  <c r="AH4" i="20"/>
  <c r="AI4" i="20" s="1"/>
  <c r="AJ4" i="20" s="1"/>
  <c r="AK4" i="20" s="1"/>
  <c r="AI3" i="24"/>
  <c r="AD3" i="20"/>
  <c r="R5" i="18"/>
  <c r="O3" i="19"/>
  <c r="AB5" i="25"/>
  <c r="AD3" i="25"/>
  <c r="D5" i="27"/>
  <c r="E5" i="27" s="1"/>
  <c r="F5" i="27" s="1"/>
  <c r="G5" i="27" s="1"/>
  <c r="AI3" i="25"/>
  <c r="B37" i="17"/>
  <c r="A38" i="17" s="1"/>
  <c r="O3" i="22"/>
  <c r="AH37" i="20"/>
  <c r="AI37" i="20" s="1"/>
  <c r="AJ37" i="20" s="1"/>
  <c r="AK37" i="20" s="1"/>
  <c r="T3" i="25"/>
  <c r="Y3" i="23"/>
  <c r="J3" i="24"/>
  <c r="O3" i="21"/>
  <c r="T3" i="19"/>
  <c r="AH36" i="25"/>
  <c r="AI36" i="25" s="1"/>
  <c r="AJ36" i="25" s="1"/>
  <c r="AK36" i="25" s="1"/>
  <c r="R5" i="21"/>
  <c r="B5" i="21"/>
  <c r="A6" i="21" s="1"/>
  <c r="AG5" i="21"/>
  <c r="W5" i="21"/>
  <c r="M5" i="21"/>
  <c r="AB5" i="21"/>
  <c r="C5" i="21"/>
  <c r="H4" i="21"/>
  <c r="W36" i="21"/>
  <c r="X36" i="21" s="1"/>
  <c r="Y36" i="21" s="1"/>
  <c r="Z36" i="21" s="1"/>
  <c r="AA36" i="21" s="1"/>
  <c r="AC36" i="26"/>
  <c r="AD36" i="26" s="1"/>
  <c r="AE36" i="26" s="1"/>
  <c r="AF36" i="26" s="1"/>
  <c r="D4" i="26"/>
  <c r="E4" i="26" s="1"/>
  <c r="F4" i="26" s="1"/>
  <c r="G4" i="26" s="1"/>
  <c r="C4" i="20"/>
  <c r="S4" i="26"/>
  <c r="T4" i="26" s="1"/>
  <c r="U4" i="26" s="1"/>
  <c r="V4" i="26" s="1"/>
  <c r="R37" i="27"/>
  <c r="B37" i="27"/>
  <c r="A38" i="27" s="1"/>
  <c r="B5" i="17"/>
  <c r="A6" i="17" s="1"/>
  <c r="B38" i="20"/>
  <c r="A39" i="20" s="1"/>
  <c r="AG38" i="20"/>
  <c r="AL38" i="20"/>
  <c r="AB38" i="20"/>
  <c r="M38" i="20"/>
  <c r="AI3" i="20"/>
  <c r="AB4" i="21"/>
  <c r="X4" i="21" s="1"/>
  <c r="H36" i="21"/>
  <c r="M38" i="24"/>
  <c r="C38" i="24"/>
  <c r="B38" i="24"/>
  <c r="A39" i="24" s="1"/>
  <c r="E3" i="18"/>
  <c r="AL4" i="22"/>
  <c r="AH4" i="23"/>
  <c r="AI4" i="23" s="1"/>
  <c r="AJ4" i="23" s="1"/>
  <c r="AK4" i="23" s="1"/>
  <c r="T3" i="27"/>
  <c r="T3" i="22"/>
  <c r="C36" i="19"/>
  <c r="J3" i="20"/>
  <c r="B37" i="22"/>
  <c r="A38" i="22" s="1"/>
  <c r="AG37" i="22"/>
  <c r="Y3" i="25"/>
  <c r="Y3" i="26"/>
  <c r="J3" i="18"/>
  <c r="O3" i="26"/>
  <c r="M36" i="19"/>
  <c r="B5" i="15"/>
  <c r="A6" i="15" s="1"/>
  <c r="K5" i="15"/>
  <c r="AE5" i="15"/>
  <c r="W5" i="15"/>
  <c r="AD3" i="19"/>
  <c r="R36" i="22"/>
  <c r="S36" i="22" s="1"/>
  <c r="T36" i="22" s="1"/>
  <c r="U36" i="22" s="1"/>
  <c r="V36" i="22" s="1"/>
  <c r="N36" i="20"/>
  <c r="O36" i="20" s="1"/>
  <c r="P36" i="20" s="1"/>
  <c r="Q36" i="20" s="1"/>
  <c r="A41" i="15"/>
  <c r="AB40" i="15"/>
  <c r="AC40" i="15"/>
  <c r="AE40" i="15"/>
  <c r="AG40" i="15"/>
  <c r="AJ40" i="15"/>
  <c r="AK40" i="15"/>
  <c r="F40" i="15"/>
  <c r="H40" i="15"/>
  <c r="N40" i="15"/>
  <c r="P40" i="15"/>
  <c r="T40" i="15"/>
  <c r="U40" i="15"/>
  <c r="W40" i="15"/>
  <c r="X40" i="15"/>
  <c r="AF40" i="15"/>
  <c r="G40" i="15"/>
  <c r="D40" i="15"/>
  <c r="E40" i="15"/>
  <c r="V40" i="15"/>
  <c r="O40" i="15"/>
  <c r="I40" i="15"/>
  <c r="L40" i="15"/>
  <c r="M40" i="15"/>
  <c r="AD40" i="15"/>
  <c r="Q40" i="15"/>
  <c r="AL40" i="15"/>
  <c r="Y40" i="15"/>
  <c r="J3" i="23"/>
  <c r="S37" i="20"/>
  <c r="T37" i="20" s="1"/>
  <c r="U37" i="20" s="1"/>
  <c r="V37" i="20" s="1"/>
  <c r="O3" i="20"/>
  <c r="AL36" i="19"/>
  <c r="O3" i="23"/>
  <c r="O3" i="18"/>
  <c r="E3" i="21"/>
  <c r="M36" i="22"/>
  <c r="C36" i="22"/>
  <c r="I36" i="18"/>
  <c r="J36" i="18" s="1"/>
  <c r="K36" i="18" s="1"/>
  <c r="L36" i="18" s="1"/>
  <c r="E3" i="22"/>
  <c r="AB5" i="18"/>
  <c r="C5" i="18"/>
  <c r="W36" i="19"/>
  <c r="AI3" i="23"/>
  <c r="AB36" i="22"/>
  <c r="AC36" i="22" s="1"/>
  <c r="AD36" i="22" s="1"/>
  <c r="AE36" i="22" s="1"/>
  <c r="AF36" i="22" s="1"/>
  <c r="N5" i="27"/>
  <c r="O5" i="27" s="1"/>
  <c r="P5" i="27" s="1"/>
  <c r="Q5" i="27" s="1"/>
  <c r="M36" i="26"/>
  <c r="N36" i="26" s="1"/>
  <c r="O36" i="26" s="1"/>
  <c r="P36" i="26" s="1"/>
  <c r="Q36" i="26" s="1"/>
  <c r="E3" i="20"/>
  <c r="AB4" i="20"/>
  <c r="H36" i="27"/>
  <c r="I36" i="27" s="1"/>
  <c r="J36" i="27" s="1"/>
  <c r="K36" i="27" s="1"/>
  <c r="L36" i="27" s="1"/>
  <c r="R36" i="27"/>
  <c r="S36" i="27" s="1"/>
  <c r="T36" i="27" s="1"/>
  <c r="U36" i="27" s="1"/>
  <c r="V36" i="27" s="1"/>
  <c r="B37" i="18"/>
  <c r="A38" i="18" s="1"/>
  <c r="AL37" i="18"/>
  <c r="M37" i="18"/>
  <c r="AG37" i="18"/>
  <c r="W5" i="18"/>
  <c r="J3" i="21"/>
  <c r="B5" i="24"/>
  <c r="A6" i="24" s="1"/>
  <c r="H5" i="25"/>
  <c r="AG6" i="27"/>
  <c r="AL6" i="27"/>
  <c r="M6" i="27"/>
  <c r="C6" i="27"/>
  <c r="B6" i="27"/>
  <c r="A7" i="27" s="1"/>
  <c r="R6" i="27"/>
  <c r="J40" i="15"/>
  <c r="C40" i="15"/>
  <c r="O3" i="27"/>
  <c r="C37" i="20"/>
  <c r="D37" i="20" s="1"/>
  <c r="E37" i="20" s="1"/>
  <c r="F37" i="20" s="1"/>
  <c r="G37" i="20" s="1"/>
  <c r="AI3" i="18"/>
  <c r="O3" i="24"/>
  <c r="AB36" i="19"/>
  <c r="AC36" i="19" s="1"/>
  <c r="AD36" i="19" s="1"/>
  <c r="AE36" i="19" s="1"/>
  <c r="AF36" i="19" s="1"/>
  <c r="H36" i="19"/>
  <c r="AI3" i="19"/>
  <c r="T3" i="18"/>
  <c r="AL36" i="22"/>
  <c r="AH36" i="22" s="1"/>
  <c r="AI36" i="22" s="1"/>
  <c r="AJ36" i="22" s="1"/>
  <c r="AK36" i="22" s="1"/>
  <c r="B37" i="16"/>
  <c r="A38" i="16" s="1"/>
  <c r="C4" i="21"/>
  <c r="AG36" i="21"/>
  <c r="W36" i="26"/>
  <c r="X36" i="26" s="1"/>
  <c r="Y36" i="26" s="1"/>
  <c r="Z36" i="26" s="1"/>
  <c r="AA36" i="26" s="1"/>
  <c r="W4" i="20"/>
  <c r="M4" i="20"/>
  <c r="AL36" i="27"/>
  <c r="AH36" i="27" s="1"/>
  <c r="AI36" i="27" s="1"/>
  <c r="AJ36" i="27" s="1"/>
  <c r="AK36" i="27" s="1"/>
  <c r="B35" i="28"/>
  <c r="C36" i="18"/>
  <c r="D36" i="18" s="1"/>
  <c r="E36" i="18" s="1"/>
  <c r="F36" i="18" s="1"/>
  <c r="G36" i="18" s="1"/>
  <c r="M5" i="18"/>
  <c r="R4" i="24"/>
  <c r="N4" i="24" s="1"/>
  <c r="E3" i="25"/>
  <c r="J3" i="19"/>
  <c r="W4" i="22"/>
  <c r="O3" i="25"/>
  <c r="AL5" i="25"/>
  <c r="AG5" i="25"/>
  <c r="T3" i="20"/>
  <c r="B5" i="23"/>
  <c r="A6" i="23" s="1"/>
  <c r="H5" i="23"/>
  <c r="AD3" i="26"/>
  <c r="D36" i="25"/>
  <c r="E36" i="25" s="1"/>
  <c r="F36" i="25" s="1"/>
  <c r="G36" i="25" s="1"/>
  <c r="J64" i="17" l="1"/>
  <c r="J65" i="17"/>
  <c r="J31" i="17"/>
  <c r="J53" i="17"/>
  <c r="J23" i="17"/>
  <c r="J22" i="17"/>
  <c r="J13" i="17"/>
  <c r="J64" i="16"/>
  <c r="J63" i="16"/>
  <c r="J56" i="16"/>
  <c r="J45" i="16"/>
  <c r="J27" i="16"/>
  <c r="J22" i="16"/>
  <c r="J10" i="16"/>
  <c r="J6" i="16"/>
  <c r="J57" i="17"/>
  <c r="J59" i="17"/>
  <c r="J43" i="17"/>
  <c r="J15" i="17"/>
  <c r="J14" i="17"/>
  <c r="J7" i="17"/>
  <c r="J73" i="16"/>
  <c r="J51" i="16"/>
  <c r="J46" i="16"/>
  <c r="J34" i="16"/>
  <c r="J17" i="16"/>
  <c r="J31" i="16"/>
  <c r="J15" i="16"/>
  <c r="J19" i="16"/>
  <c r="J48" i="17"/>
  <c r="J51" i="17"/>
  <c r="J30" i="17"/>
  <c r="J8" i="17"/>
  <c r="J70" i="16"/>
  <c r="J4" i="17"/>
  <c r="J65" i="16"/>
  <c r="J48" i="16"/>
  <c r="J53" i="16"/>
  <c r="J28" i="16"/>
  <c r="J32" i="16"/>
  <c r="J16" i="16"/>
  <c r="J7" i="16"/>
  <c r="J11" i="16"/>
  <c r="J63" i="17"/>
  <c r="J38" i="17"/>
  <c r="J41" i="17"/>
  <c r="J27" i="17"/>
  <c r="J28" i="17"/>
  <c r="J11" i="17"/>
  <c r="J74" i="16"/>
  <c r="J58" i="16"/>
  <c r="J60" i="16"/>
  <c r="J43" i="16"/>
  <c r="J8" i="16"/>
  <c r="J24" i="16"/>
  <c r="J25" i="16"/>
  <c r="J20" i="16"/>
  <c r="J3" i="16"/>
  <c r="J54" i="17"/>
  <c r="J52" i="17"/>
  <c r="J25" i="17"/>
  <c r="J19" i="17"/>
  <c r="J66" i="17"/>
  <c r="J20" i="17"/>
  <c r="J16" i="17"/>
  <c r="J67" i="16"/>
  <c r="J69" i="16"/>
  <c r="J52" i="16"/>
  <c r="J41" i="16"/>
  <c r="J38" i="16"/>
  <c r="J42" i="16"/>
  <c r="J21" i="16"/>
  <c r="J12" i="16"/>
  <c r="J46" i="17"/>
  <c r="J42" i="17"/>
  <c r="J21" i="17"/>
  <c r="J34" i="17"/>
  <c r="J58" i="17"/>
  <c r="J12" i="17"/>
  <c r="J10" i="17"/>
  <c r="J9" i="17"/>
  <c r="J61" i="16"/>
  <c r="J62" i="16"/>
  <c r="J30" i="16"/>
  <c r="J54" i="16"/>
  <c r="J29" i="16"/>
  <c r="J13" i="16"/>
  <c r="J4" i="16"/>
  <c r="J32" i="17"/>
  <c r="J29" i="17"/>
  <c r="J18" i="17"/>
  <c r="J24" i="17"/>
  <c r="J50" i="17"/>
  <c r="J17" i="17"/>
  <c r="J3" i="17"/>
  <c r="J68" i="16"/>
  <c r="J66" i="16"/>
  <c r="J59" i="16"/>
  <c r="J50" i="16"/>
  <c r="J44" i="16"/>
  <c r="J26" i="16"/>
  <c r="J5" i="16"/>
  <c r="D36" i="22"/>
  <c r="E36" i="22" s="1"/>
  <c r="F36" i="22" s="1"/>
  <c r="G36" i="22" s="1"/>
  <c r="X36" i="27"/>
  <c r="Y36" i="27" s="1"/>
  <c r="Z36" i="27" s="1"/>
  <c r="AA36" i="27" s="1"/>
  <c r="S4" i="21"/>
  <c r="T4" i="21" s="1"/>
  <c r="U4" i="21" s="1"/>
  <c r="V4" i="21" s="1"/>
  <c r="I36" i="19"/>
  <c r="J36" i="19" s="1"/>
  <c r="K36" i="19" s="1"/>
  <c r="L36" i="19" s="1"/>
  <c r="N36" i="21"/>
  <c r="O36" i="21" s="1"/>
  <c r="P36" i="21" s="1"/>
  <c r="Q36" i="21" s="1"/>
  <c r="X36" i="18"/>
  <c r="Y36" i="18" s="1"/>
  <c r="Z36" i="18" s="1"/>
  <c r="AA36" i="18" s="1"/>
  <c r="D5" i="16"/>
  <c r="D13" i="16"/>
  <c r="D21" i="16"/>
  <c r="D8" i="16"/>
  <c r="D16" i="16"/>
  <c r="D3" i="16"/>
  <c r="D11" i="16"/>
  <c r="D6" i="16"/>
  <c r="D14" i="16"/>
  <c r="D9" i="16"/>
  <c r="D17" i="16"/>
  <c r="D4" i="16"/>
  <c r="D12" i="16"/>
  <c r="D20" i="16"/>
  <c r="D7" i="16"/>
  <c r="D15" i="16"/>
  <c r="D18" i="16"/>
  <c r="D22" i="16"/>
  <c r="D24" i="16"/>
  <c r="D27" i="16"/>
  <c r="D25" i="16"/>
  <c r="D31" i="16"/>
  <c r="D23" i="16"/>
  <c r="D26" i="16"/>
  <c r="D38" i="16"/>
  <c r="D19" i="16"/>
  <c r="D29" i="16"/>
  <c r="D42" i="16"/>
  <c r="D34" i="16"/>
  <c r="D46" i="16"/>
  <c r="D56" i="16"/>
  <c r="D41" i="16"/>
  <c r="D44" i="16"/>
  <c r="D30" i="16"/>
  <c r="D40" i="16"/>
  <c r="D48" i="16"/>
  <c r="D57" i="16"/>
  <c r="D10" i="16"/>
  <c r="D52" i="16"/>
  <c r="D32" i="16"/>
  <c r="D45" i="16"/>
  <c r="D55" i="16"/>
  <c r="D50" i="16"/>
  <c r="D43" i="16"/>
  <c r="D61" i="16"/>
  <c r="D58" i="16"/>
  <c r="D51" i="16"/>
  <c r="D54" i="16"/>
  <c r="D59" i="16"/>
  <c r="D62" i="16"/>
  <c r="D53" i="16"/>
  <c r="D65" i="16"/>
  <c r="D60" i="16"/>
  <c r="D68" i="16"/>
  <c r="D63" i="16"/>
  <c r="D71" i="16"/>
  <c r="D64" i="16"/>
  <c r="D28" i="16"/>
  <c r="D67" i="16"/>
  <c r="D72" i="16"/>
  <c r="D66" i="16"/>
  <c r="D8" i="17"/>
  <c r="D70" i="16"/>
  <c r="D73" i="16"/>
  <c r="D3" i="17"/>
  <c r="D69" i="16"/>
  <c r="D9" i="17"/>
  <c r="D15" i="17"/>
  <c r="D74" i="16"/>
  <c r="D5" i="17"/>
  <c r="D18" i="17"/>
  <c r="D13" i="17"/>
  <c r="D4" i="17"/>
  <c r="D16" i="17"/>
  <c r="D7" i="17"/>
  <c r="D11" i="17"/>
  <c r="D19" i="17"/>
  <c r="D14" i="17"/>
  <c r="D22" i="17"/>
  <c r="D6" i="17"/>
  <c r="D10" i="17"/>
  <c r="D17" i="17"/>
  <c r="D25" i="17"/>
  <c r="D42" i="17"/>
  <c r="D52" i="17"/>
  <c r="D60" i="17"/>
  <c r="D29" i="17"/>
  <c r="D32" i="17"/>
  <c r="D45" i="17"/>
  <c r="D55" i="17"/>
  <c r="D63" i="17"/>
  <c r="D26" i="17"/>
  <c r="D40" i="17"/>
  <c r="D21" i="17"/>
  <c r="D30" i="17"/>
  <c r="D43" i="17"/>
  <c r="D53" i="17"/>
  <c r="D61" i="17"/>
  <c r="D12" i="17"/>
  <c r="D34" i="17"/>
  <c r="D46" i="17"/>
  <c r="D20" i="17"/>
  <c r="D23" i="17"/>
  <c r="D27" i="17"/>
  <c r="D41" i="17"/>
  <c r="D51" i="17"/>
  <c r="D59" i="17"/>
  <c r="D24" i="17"/>
  <c r="D28" i="17"/>
  <c r="D31" i="17"/>
  <c r="D44" i="17"/>
  <c r="D50" i="17"/>
  <c r="D65" i="17"/>
  <c r="D74" i="17"/>
  <c r="D66" i="17"/>
  <c r="D69" i="17"/>
  <c r="D38" i="17"/>
  <c r="D56" i="17"/>
  <c r="D72" i="17"/>
  <c r="D48" i="17"/>
  <c r="D62" i="17"/>
  <c r="D67" i="17"/>
  <c r="D57" i="17"/>
  <c r="D70" i="17"/>
  <c r="D64" i="17"/>
  <c r="D68" i="17"/>
  <c r="D54" i="17"/>
  <c r="D71" i="17"/>
  <c r="D73" i="17"/>
  <c r="D58" i="17"/>
  <c r="D37" i="16"/>
  <c r="D36" i="16"/>
  <c r="D47" i="17"/>
  <c r="D39" i="16"/>
  <c r="D35" i="17"/>
  <c r="D47" i="16"/>
  <c r="D49" i="17"/>
  <c r="D49" i="16"/>
  <c r="D35" i="16"/>
  <c r="D33" i="17"/>
  <c r="D39" i="17"/>
  <c r="D33" i="16"/>
  <c r="D37" i="17"/>
  <c r="D36" i="17"/>
  <c r="C9" i="16"/>
  <c r="C17" i="16"/>
  <c r="C25" i="16"/>
  <c r="C38" i="16"/>
  <c r="C48" i="16"/>
  <c r="C57" i="16"/>
  <c r="C65" i="16"/>
  <c r="C73" i="16"/>
  <c r="C4" i="16"/>
  <c r="C12" i="16"/>
  <c r="C20" i="16"/>
  <c r="C28" i="16"/>
  <c r="C42" i="16"/>
  <c r="C52" i="16"/>
  <c r="C60" i="16"/>
  <c r="C68" i="16"/>
  <c r="C34" i="17"/>
  <c r="C5" i="16"/>
  <c r="C13" i="16"/>
  <c r="C21" i="16"/>
  <c r="C29" i="16"/>
  <c r="C43" i="16"/>
  <c r="C53" i="16"/>
  <c r="C61" i="16"/>
  <c r="C69" i="16"/>
  <c r="C6" i="16"/>
  <c r="C14" i="16"/>
  <c r="C22" i="16"/>
  <c r="C30" i="16"/>
  <c r="C44" i="16"/>
  <c r="C54" i="16"/>
  <c r="C62" i="16"/>
  <c r="C70" i="16"/>
  <c r="C7" i="16"/>
  <c r="C15" i="16"/>
  <c r="C23" i="16"/>
  <c r="C31" i="16"/>
  <c r="C45" i="16"/>
  <c r="C55" i="16"/>
  <c r="C63" i="16"/>
  <c r="C71" i="16"/>
  <c r="C10" i="16"/>
  <c r="C32" i="16"/>
  <c r="C59" i="16"/>
  <c r="C11" i="16"/>
  <c r="C40" i="16"/>
  <c r="C64" i="16"/>
  <c r="C16" i="16"/>
  <c r="C41" i="16"/>
  <c r="C66" i="16"/>
  <c r="C18" i="16"/>
  <c r="C46" i="16"/>
  <c r="C67" i="16"/>
  <c r="C19" i="16"/>
  <c r="C50" i="16"/>
  <c r="C72" i="16"/>
  <c r="C24" i="16"/>
  <c r="C51" i="16"/>
  <c r="C74" i="16"/>
  <c r="C3" i="16"/>
  <c r="C26" i="16"/>
  <c r="C56" i="16"/>
  <c r="C34" i="16"/>
  <c r="C27" i="16"/>
  <c r="C58" i="16"/>
  <c r="C8" i="17"/>
  <c r="C16" i="17"/>
  <c r="C24" i="17"/>
  <c r="C32" i="17"/>
  <c r="C46" i="17"/>
  <c r="C56" i="17"/>
  <c r="C8" i="16"/>
  <c r="C3" i="17"/>
  <c r="C12" i="17"/>
  <c r="C21" i="17"/>
  <c r="C30" i="17"/>
  <c r="C45" i="17"/>
  <c r="C57" i="17"/>
  <c r="C65" i="17"/>
  <c r="C73" i="17"/>
  <c r="C4" i="17"/>
  <c r="C13" i="17"/>
  <c r="C22" i="17"/>
  <c r="C31" i="17"/>
  <c r="C48" i="17"/>
  <c r="C58" i="17"/>
  <c r="C66" i="17"/>
  <c r="C74" i="17"/>
  <c r="C5" i="17"/>
  <c r="C14" i="17"/>
  <c r="C38" i="17"/>
  <c r="C50" i="17"/>
  <c r="C59" i="17"/>
  <c r="C67" i="17"/>
  <c r="C44" i="17"/>
  <c r="C23" i="17"/>
  <c r="C6" i="17"/>
  <c r="C15" i="17"/>
  <c r="C25" i="17"/>
  <c r="C40" i="17"/>
  <c r="C51" i="17"/>
  <c r="C60" i="17"/>
  <c r="C68" i="17"/>
  <c r="C18" i="17"/>
  <c r="C42" i="17"/>
  <c r="C62" i="17"/>
  <c r="C29" i="17"/>
  <c r="C72" i="17"/>
  <c r="C7" i="17"/>
  <c r="C17" i="17"/>
  <c r="C26" i="17"/>
  <c r="C41" i="17"/>
  <c r="C52" i="17"/>
  <c r="C61" i="17"/>
  <c r="C69" i="17"/>
  <c r="C9" i="17"/>
  <c r="C27" i="17"/>
  <c r="C53" i="17"/>
  <c r="C70" i="17"/>
  <c r="C20" i="17"/>
  <c r="C64" i="17"/>
  <c r="C10" i="17"/>
  <c r="C19" i="17"/>
  <c r="C28" i="17"/>
  <c r="C43" i="17"/>
  <c r="C54" i="17"/>
  <c r="C63" i="17"/>
  <c r="C71" i="17"/>
  <c r="C11" i="17"/>
  <c r="C55" i="17"/>
  <c r="C49" i="16"/>
  <c r="C37" i="16"/>
  <c r="C33" i="16"/>
  <c r="C35" i="17"/>
  <c r="C36" i="16"/>
  <c r="C47" i="17"/>
  <c r="C39" i="16"/>
  <c r="C47" i="16"/>
  <c r="C39" i="17"/>
  <c r="C33" i="17"/>
  <c r="C49" i="17"/>
  <c r="C35" i="16"/>
  <c r="C37" i="17"/>
  <c r="C36" i="17"/>
  <c r="K8" i="16"/>
  <c r="K16" i="16"/>
  <c r="K3" i="16"/>
  <c r="K11" i="16"/>
  <c r="K6" i="16"/>
  <c r="K14" i="16"/>
  <c r="K9" i="16"/>
  <c r="K17" i="16"/>
  <c r="K4" i="16"/>
  <c r="K12" i="16"/>
  <c r="K20" i="16"/>
  <c r="K7" i="16"/>
  <c r="K15" i="16"/>
  <c r="K10" i="16"/>
  <c r="K18" i="16"/>
  <c r="K19" i="16"/>
  <c r="K30" i="16"/>
  <c r="K25" i="16"/>
  <c r="K5" i="16"/>
  <c r="K21" i="16"/>
  <c r="K28" i="16"/>
  <c r="K22" i="16"/>
  <c r="K23" i="16"/>
  <c r="K26" i="16"/>
  <c r="K38" i="16"/>
  <c r="K13" i="16"/>
  <c r="K29" i="16"/>
  <c r="K42" i="16"/>
  <c r="K24" i="16"/>
  <c r="K32" i="16"/>
  <c r="K51" i="16"/>
  <c r="K48" i="16"/>
  <c r="K31" i="16"/>
  <c r="K52" i="16"/>
  <c r="K34" i="16"/>
  <c r="K45" i="16"/>
  <c r="K55" i="16"/>
  <c r="K50" i="16"/>
  <c r="K58" i="16"/>
  <c r="K41" i="16"/>
  <c r="K43" i="16"/>
  <c r="K53" i="16"/>
  <c r="K27" i="16"/>
  <c r="K40" i="16"/>
  <c r="K57" i="16"/>
  <c r="K59" i="16"/>
  <c r="K44" i="16"/>
  <c r="K46" i="16"/>
  <c r="K54" i="16"/>
  <c r="K60" i="16"/>
  <c r="K68" i="16"/>
  <c r="K63" i="16"/>
  <c r="K71" i="16"/>
  <c r="K66" i="16"/>
  <c r="K70" i="16"/>
  <c r="K72" i="16"/>
  <c r="K69" i="16"/>
  <c r="K56" i="16"/>
  <c r="K62" i="16"/>
  <c r="K65" i="16"/>
  <c r="K73" i="16"/>
  <c r="K3" i="17"/>
  <c r="K64" i="16"/>
  <c r="K6" i="17"/>
  <c r="K61" i="16"/>
  <c r="K67" i="16"/>
  <c r="K74" i="16"/>
  <c r="K4" i="17"/>
  <c r="K7" i="17"/>
  <c r="K13" i="17"/>
  <c r="K21" i="17"/>
  <c r="K10" i="17"/>
  <c r="K16" i="17"/>
  <c r="K11" i="17"/>
  <c r="K19" i="17"/>
  <c r="K9" i="17"/>
  <c r="K14" i="17"/>
  <c r="K22" i="17"/>
  <c r="K5" i="17"/>
  <c r="K17" i="17"/>
  <c r="K25" i="17"/>
  <c r="K12" i="17"/>
  <c r="K20" i="17"/>
  <c r="K28" i="17"/>
  <c r="K23" i="17"/>
  <c r="K32" i="17"/>
  <c r="K45" i="17"/>
  <c r="K55" i="17"/>
  <c r="K63" i="17"/>
  <c r="K40" i="17"/>
  <c r="K50" i="17"/>
  <c r="K58" i="17"/>
  <c r="K66" i="17"/>
  <c r="K15" i="17"/>
  <c r="K27" i="17"/>
  <c r="K30" i="17"/>
  <c r="K24" i="17"/>
  <c r="K34" i="17"/>
  <c r="K46" i="17"/>
  <c r="K56" i="17"/>
  <c r="K64" i="17"/>
  <c r="K41" i="17"/>
  <c r="K31" i="17"/>
  <c r="K44" i="17"/>
  <c r="K54" i="17"/>
  <c r="K62" i="17"/>
  <c r="K18" i="17"/>
  <c r="K38" i="17"/>
  <c r="K48" i="17"/>
  <c r="K43" i="17"/>
  <c r="K51" i="17"/>
  <c r="K69" i="17"/>
  <c r="K72" i="17"/>
  <c r="K53" i="17"/>
  <c r="K59" i="17"/>
  <c r="K67" i="17"/>
  <c r="K8" i="17"/>
  <c r="K26" i="17"/>
  <c r="K65" i="17"/>
  <c r="K70" i="17"/>
  <c r="K60" i="17"/>
  <c r="K73" i="17"/>
  <c r="K71" i="17"/>
  <c r="K42" i="17"/>
  <c r="K57" i="17"/>
  <c r="K61" i="17"/>
  <c r="K74" i="17"/>
  <c r="K68" i="17"/>
  <c r="K29" i="17"/>
  <c r="K52" i="17"/>
  <c r="K37" i="16"/>
  <c r="K36" i="16"/>
  <c r="K39" i="16"/>
  <c r="K35" i="17"/>
  <c r="K47" i="16"/>
  <c r="K49" i="16"/>
  <c r="K35" i="16"/>
  <c r="K33" i="17"/>
  <c r="K49" i="17"/>
  <c r="K37" i="17"/>
  <c r="K36" i="17"/>
  <c r="K39" i="17"/>
  <c r="K47" i="17"/>
  <c r="K33" i="16"/>
  <c r="Q9" i="32"/>
  <c r="P10" i="32"/>
  <c r="S5" i="25"/>
  <c r="T5" i="25" s="1"/>
  <c r="U5" i="25" s="1"/>
  <c r="V5" i="25" s="1"/>
  <c r="I36" i="21"/>
  <c r="J36" i="21" s="1"/>
  <c r="K36" i="21" s="1"/>
  <c r="L36" i="21" s="1"/>
  <c r="AH36" i="18"/>
  <c r="AI36" i="18" s="1"/>
  <c r="AJ36" i="18" s="1"/>
  <c r="AK36" i="18" s="1"/>
  <c r="N36" i="19"/>
  <c r="O36" i="19" s="1"/>
  <c r="P36" i="19" s="1"/>
  <c r="Q36" i="19" s="1"/>
  <c r="X37" i="20"/>
  <c r="Y37" i="20" s="1"/>
  <c r="Z37" i="20" s="1"/>
  <c r="AA37" i="20" s="1"/>
  <c r="N4" i="21"/>
  <c r="O4" i="21" s="1"/>
  <c r="P4" i="21" s="1"/>
  <c r="Q4" i="21" s="1"/>
  <c r="AH38" i="20"/>
  <c r="AI38" i="20" s="1"/>
  <c r="AJ38" i="20" s="1"/>
  <c r="AK38" i="20" s="1"/>
  <c r="S37" i="23"/>
  <c r="T37" i="23" s="1"/>
  <c r="U37" i="23" s="1"/>
  <c r="V37" i="23" s="1"/>
  <c r="N5" i="20"/>
  <c r="O5" i="20" s="1"/>
  <c r="P5" i="20" s="1"/>
  <c r="Q5" i="20" s="1"/>
  <c r="N5" i="21"/>
  <c r="O5" i="21" s="1"/>
  <c r="P5" i="21" s="1"/>
  <c r="Q5" i="21" s="1"/>
  <c r="X5" i="21"/>
  <c r="Y5" i="21" s="1"/>
  <c r="Z5" i="21" s="1"/>
  <c r="AA5" i="21" s="1"/>
  <c r="AG37" i="25"/>
  <c r="AL37" i="27"/>
  <c r="N37" i="20"/>
  <c r="O37" i="20" s="1"/>
  <c r="P37" i="20" s="1"/>
  <c r="Q37" i="20" s="1"/>
  <c r="AL5" i="23"/>
  <c r="AH36" i="21"/>
  <c r="AI36" i="21" s="1"/>
  <c r="AJ36" i="21" s="1"/>
  <c r="AK36" i="21" s="1"/>
  <c r="C5" i="24"/>
  <c r="AB37" i="18"/>
  <c r="AC37" i="18" s="1"/>
  <c r="AD37" i="18" s="1"/>
  <c r="AE37" i="18" s="1"/>
  <c r="AF37" i="18" s="1"/>
  <c r="V5" i="15"/>
  <c r="M37" i="22"/>
  <c r="R38" i="20"/>
  <c r="H37" i="27"/>
  <c r="AG5" i="26"/>
  <c r="C5" i="19"/>
  <c r="D5" i="19" s="1"/>
  <c r="E5" i="19" s="1"/>
  <c r="F5" i="19" s="1"/>
  <c r="G5" i="19" s="1"/>
  <c r="AB37" i="19"/>
  <c r="W5" i="20"/>
  <c r="S5" i="20" s="1"/>
  <c r="T5" i="20" s="1"/>
  <c r="U5" i="20" s="1"/>
  <c r="V5" i="20" s="1"/>
  <c r="R37" i="25"/>
  <c r="S36" i="18"/>
  <c r="T36" i="18" s="1"/>
  <c r="U36" i="18" s="1"/>
  <c r="V36" i="18" s="1"/>
  <c r="AB5" i="23"/>
  <c r="AH6" i="27"/>
  <c r="AI6" i="27" s="1"/>
  <c r="AJ6" i="27" s="1"/>
  <c r="AK6" i="27" s="1"/>
  <c r="W37" i="27"/>
  <c r="S37" i="27" s="1"/>
  <c r="T37" i="27" s="1"/>
  <c r="U37" i="27" s="1"/>
  <c r="V37" i="27" s="1"/>
  <c r="AB5" i="19"/>
  <c r="W37" i="19"/>
  <c r="AH5" i="22"/>
  <c r="AI5" i="22" s="1"/>
  <c r="AJ5" i="22" s="1"/>
  <c r="AK5" i="22" s="1"/>
  <c r="D37" i="23"/>
  <c r="E37" i="23" s="1"/>
  <c r="F37" i="23" s="1"/>
  <c r="G37" i="23" s="1"/>
  <c r="M37" i="25"/>
  <c r="C37" i="25"/>
  <c r="D37" i="25" s="1"/>
  <c r="E37" i="25" s="1"/>
  <c r="F37" i="25" s="1"/>
  <c r="G37" i="25" s="1"/>
  <c r="M5" i="23"/>
  <c r="I5" i="23" s="1"/>
  <c r="C37" i="22"/>
  <c r="C37" i="18"/>
  <c r="W37" i="18"/>
  <c r="AG38" i="24"/>
  <c r="AG37" i="27"/>
  <c r="C5" i="26"/>
  <c r="D5" i="26" s="1"/>
  <c r="E5" i="26" s="1"/>
  <c r="F5" i="26" s="1"/>
  <c r="G5" i="26" s="1"/>
  <c r="AL5" i="19"/>
  <c r="AH5" i="19" s="1"/>
  <c r="W6" i="18"/>
  <c r="AG37" i="19"/>
  <c r="AC37" i="19" s="1"/>
  <c r="AD37" i="19" s="1"/>
  <c r="AE37" i="19" s="1"/>
  <c r="AF37" i="19" s="1"/>
  <c r="AG5" i="20"/>
  <c r="AC5" i="20" s="1"/>
  <c r="AD5" i="20" s="1"/>
  <c r="AE5" i="20" s="1"/>
  <c r="AF5" i="20" s="1"/>
  <c r="AB37" i="23"/>
  <c r="AC37" i="23" s="1"/>
  <c r="AD37" i="23" s="1"/>
  <c r="AE37" i="23" s="1"/>
  <c r="AF37" i="23" s="1"/>
  <c r="AB37" i="25"/>
  <c r="AC37" i="25" s="1"/>
  <c r="AD37" i="25" s="1"/>
  <c r="AE37" i="25" s="1"/>
  <c r="AF37" i="25" s="1"/>
  <c r="D4" i="24"/>
  <c r="E4" i="24" s="1"/>
  <c r="F4" i="24" s="1"/>
  <c r="G4" i="24" s="1"/>
  <c r="AL37" i="22"/>
  <c r="AH37" i="22" s="1"/>
  <c r="AI37" i="22" s="1"/>
  <c r="AJ37" i="22" s="1"/>
  <c r="AK37" i="22" s="1"/>
  <c r="AL38" i="24"/>
  <c r="N38" i="20"/>
  <c r="O38" i="20" s="1"/>
  <c r="P38" i="20" s="1"/>
  <c r="Q38" i="20" s="1"/>
  <c r="C37" i="27"/>
  <c r="W5" i="19"/>
  <c r="S5" i="19" s="1"/>
  <c r="T5" i="19" s="1"/>
  <c r="U5" i="19" s="1"/>
  <c r="V5" i="19" s="1"/>
  <c r="AL37" i="25"/>
  <c r="H37" i="22"/>
  <c r="I37" i="22" s="1"/>
  <c r="J37" i="22" s="1"/>
  <c r="K37" i="22" s="1"/>
  <c r="L37" i="22" s="1"/>
  <c r="AC38" i="20"/>
  <c r="AD38" i="20" s="1"/>
  <c r="AE38" i="20" s="1"/>
  <c r="AF38" i="20" s="1"/>
  <c r="M37" i="27"/>
  <c r="N37" i="27" s="1"/>
  <c r="O37" i="27" s="1"/>
  <c r="P37" i="27" s="1"/>
  <c r="Q37" i="27" s="1"/>
  <c r="AB37" i="27"/>
  <c r="I5" i="19"/>
  <c r="J5" i="19" s="1"/>
  <c r="K5" i="19" s="1"/>
  <c r="L5" i="19" s="1"/>
  <c r="S37" i="19"/>
  <c r="T37" i="19" s="1"/>
  <c r="U37" i="19" s="1"/>
  <c r="V37" i="19" s="1"/>
  <c r="W37" i="25"/>
  <c r="I37" i="23"/>
  <c r="J37" i="23" s="1"/>
  <c r="K37" i="23" s="1"/>
  <c r="L37" i="23" s="1"/>
  <c r="AC36" i="18"/>
  <c r="AD36" i="18" s="1"/>
  <c r="AE36" i="18" s="1"/>
  <c r="AF36" i="18" s="1"/>
  <c r="Y4" i="21"/>
  <c r="Z4" i="21" s="1"/>
  <c r="AA4" i="21" s="1"/>
  <c r="O4" i="24"/>
  <c r="P4" i="24" s="1"/>
  <c r="Q4" i="24" s="1"/>
  <c r="P3" i="25"/>
  <c r="U3" i="18"/>
  <c r="P3" i="24"/>
  <c r="P3" i="27"/>
  <c r="I5" i="25"/>
  <c r="B6" i="24"/>
  <c r="A7" i="24" s="1"/>
  <c r="M6" i="24"/>
  <c r="P3" i="22"/>
  <c r="K3" i="22"/>
  <c r="K3" i="25"/>
  <c r="M7" i="25"/>
  <c r="B7" i="25"/>
  <c r="A8" i="25" s="1"/>
  <c r="AL7" i="25"/>
  <c r="B38" i="26"/>
  <c r="A39" i="26" s="1"/>
  <c r="H37" i="21"/>
  <c r="B6" i="16"/>
  <c r="A7" i="16" s="1"/>
  <c r="X4" i="20"/>
  <c r="B38" i="16"/>
  <c r="A39" i="16" s="1"/>
  <c r="AE3" i="26"/>
  <c r="P3" i="23"/>
  <c r="B41" i="15"/>
  <c r="A42" i="15" s="1"/>
  <c r="L41" i="15"/>
  <c r="F41" i="15"/>
  <c r="S41" i="15"/>
  <c r="Y41" i="15"/>
  <c r="AH5" i="15"/>
  <c r="I5" i="15"/>
  <c r="R5" i="15"/>
  <c r="C5" i="15"/>
  <c r="AA5" i="15"/>
  <c r="P3" i="19"/>
  <c r="AG5" i="23"/>
  <c r="AC5" i="23" s="1"/>
  <c r="AD5" i="23" s="1"/>
  <c r="AE5" i="23" s="1"/>
  <c r="AF5" i="23" s="1"/>
  <c r="W5" i="23"/>
  <c r="X4" i="22"/>
  <c r="N5" i="18"/>
  <c r="AJ3" i="18"/>
  <c r="AB6" i="27"/>
  <c r="AG5" i="24"/>
  <c r="R5" i="24"/>
  <c r="B38" i="18"/>
  <c r="A39" i="18" s="1"/>
  <c r="C38" i="18"/>
  <c r="H38" i="18"/>
  <c r="N36" i="22"/>
  <c r="O36" i="22" s="1"/>
  <c r="P36" i="22" s="1"/>
  <c r="Q36" i="22" s="1"/>
  <c r="AF5" i="15"/>
  <c r="AK5" i="15"/>
  <c r="P5" i="15"/>
  <c r="AI5" i="15"/>
  <c r="AB5" i="15"/>
  <c r="K3" i="18"/>
  <c r="W37" i="22"/>
  <c r="U3" i="27"/>
  <c r="F3" i="18"/>
  <c r="AB38" i="24"/>
  <c r="AC38" i="24" s="1"/>
  <c r="AD38" i="24" s="1"/>
  <c r="AE38" i="24" s="1"/>
  <c r="AF38" i="24" s="1"/>
  <c r="C38" i="20"/>
  <c r="H5" i="21"/>
  <c r="I5" i="21" s="1"/>
  <c r="J5" i="21" s="1"/>
  <c r="K5" i="21" s="1"/>
  <c r="L5" i="21" s="1"/>
  <c r="Z3" i="23"/>
  <c r="AC36" i="21"/>
  <c r="AD36" i="21" s="1"/>
  <c r="AE36" i="21" s="1"/>
  <c r="AF36" i="21" s="1"/>
  <c r="B38" i="17"/>
  <c r="A39" i="17" s="1"/>
  <c r="S5" i="18"/>
  <c r="B6" i="26"/>
  <c r="A7" i="26" s="1"/>
  <c r="K3" i="26"/>
  <c r="AB6" i="18"/>
  <c r="C37" i="19"/>
  <c r="B6" i="22"/>
  <c r="A7" i="22" s="1"/>
  <c r="AE3" i="22"/>
  <c r="AL5" i="20"/>
  <c r="R6" i="25"/>
  <c r="X37" i="23"/>
  <c r="Y37" i="23" s="1"/>
  <c r="Z37" i="23" s="1"/>
  <c r="AA37" i="23" s="1"/>
  <c r="Z3" i="24"/>
  <c r="W37" i="26"/>
  <c r="AH4" i="21"/>
  <c r="F3" i="23"/>
  <c r="AG37" i="21"/>
  <c r="AJ3" i="26"/>
  <c r="N6" i="27"/>
  <c r="O6" i="27" s="1"/>
  <c r="P6" i="27" s="1"/>
  <c r="Q6" i="27" s="1"/>
  <c r="AC4" i="20"/>
  <c r="B6" i="17"/>
  <c r="A7" i="17" s="1"/>
  <c r="U3" i="19"/>
  <c r="AE3" i="25"/>
  <c r="AG6" i="18"/>
  <c r="M6" i="18"/>
  <c r="S5" i="22"/>
  <c r="T5" i="22" s="1"/>
  <c r="U5" i="22" s="1"/>
  <c r="V5" i="22" s="1"/>
  <c r="X5" i="20"/>
  <c r="Y5" i="20" s="1"/>
  <c r="Z5" i="20" s="1"/>
  <c r="AA5" i="20" s="1"/>
  <c r="W6" i="25"/>
  <c r="C6" i="25"/>
  <c r="U3" i="26"/>
  <c r="D36" i="27"/>
  <c r="E36" i="27" s="1"/>
  <c r="F36" i="27" s="1"/>
  <c r="G36" i="27" s="1"/>
  <c r="AG37" i="26"/>
  <c r="I36" i="22"/>
  <c r="J36" i="22" s="1"/>
  <c r="K36" i="22" s="1"/>
  <c r="L36" i="22" s="1"/>
  <c r="AE3" i="23"/>
  <c r="F3" i="27"/>
  <c r="AJ3" i="27"/>
  <c r="B38" i="21"/>
  <c r="A39" i="21" s="1"/>
  <c r="H38" i="21"/>
  <c r="U3" i="23"/>
  <c r="B6" i="23"/>
  <c r="A7" i="23" s="1"/>
  <c r="U3" i="20"/>
  <c r="K3" i="19"/>
  <c r="AL5" i="24"/>
  <c r="K3" i="21"/>
  <c r="D5" i="18"/>
  <c r="F3" i="21"/>
  <c r="Z3" i="26"/>
  <c r="D37" i="27"/>
  <c r="E37" i="27" s="1"/>
  <c r="F37" i="27" s="1"/>
  <c r="G37" i="27" s="1"/>
  <c r="I4" i="21"/>
  <c r="C6" i="21"/>
  <c r="B6" i="21"/>
  <c r="A7" i="21" s="1"/>
  <c r="H6" i="21"/>
  <c r="AL6" i="21"/>
  <c r="AC5" i="25"/>
  <c r="AE3" i="20"/>
  <c r="AC5" i="26"/>
  <c r="N5" i="19"/>
  <c r="AL6" i="18"/>
  <c r="S4" i="20"/>
  <c r="M37" i="19"/>
  <c r="N37" i="19" s="1"/>
  <c r="O37" i="19" s="1"/>
  <c r="P37" i="19" s="1"/>
  <c r="Q37" i="19" s="1"/>
  <c r="F3" i="26"/>
  <c r="D5" i="22"/>
  <c r="E5" i="22" s="1"/>
  <c r="F5" i="22" s="1"/>
  <c r="G5" i="22" s="1"/>
  <c r="W6" i="20"/>
  <c r="M6" i="20"/>
  <c r="AL6" i="20"/>
  <c r="C6" i="20"/>
  <c r="B6" i="20"/>
  <c r="A7" i="20" s="1"/>
  <c r="S36" i="26"/>
  <c r="T36" i="26" s="1"/>
  <c r="U36" i="26" s="1"/>
  <c r="V36" i="26" s="1"/>
  <c r="H6" i="25"/>
  <c r="N37" i="23"/>
  <c r="O37" i="23" s="1"/>
  <c r="P37" i="23" s="1"/>
  <c r="Q37" i="23" s="1"/>
  <c r="AH37" i="23"/>
  <c r="AI37" i="23" s="1"/>
  <c r="AJ37" i="23" s="1"/>
  <c r="AK37" i="23" s="1"/>
  <c r="I37" i="25"/>
  <c r="J37" i="25" s="1"/>
  <c r="K37" i="25" s="1"/>
  <c r="L37" i="25" s="1"/>
  <c r="I4" i="20"/>
  <c r="R37" i="26"/>
  <c r="Z3" i="27"/>
  <c r="N5" i="25"/>
  <c r="R37" i="21"/>
  <c r="X36" i="22"/>
  <c r="Y36" i="22" s="1"/>
  <c r="Z36" i="22" s="1"/>
  <c r="AA36" i="22" s="1"/>
  <c r="AJ3" i="19"/>
  <c r="D4" i="21"/>
  <c r="W6" i="27"/>
  <c r="AB5" i="24"/>
  <c r="X37" i="18"/>
  <c r="Y37" i="18" s="1"/>
  <c r="Z37" i="18" s="1"/>
  <c r="AA37" i="18" s="1"/>
  <c r="F3" i="20"/>
  <c r="AC4" i="21"/>
  <c r="W38" i="20"/>
  <c r="X38" i="20" s="1"/>
  <c r="Y38" i="20" s="1"/>
  <c r="Z38" i="20" s="1"/>
  <c r="AA38" i="20" s="1"/>
  <c r="AJ3" i="25"/>
  <c r="D36" i="21"/>
  <c r="E36" i="21" s="1"/>
  <c r="F36" i="21" s="1"/>
  <c r="G36" i="21" s="1"/>
  <c r="AB6" i="25"/>
  <c r="AH4" i="22"/>
  <c r="I5" i="18"/>
  <c r="C37" i="26"/>
  <c r="Z3" i="19"/>
  <c r="I4" i="22"/>
  <c r="AJ3" i="21"/>
  <c r="F3" i="24"/>
  <c r="C37" i="21"/>
  <c r="D37" i="21" s="1"/>
  <c r="E37" i="21" s="1"/>
  <c r="F37" i="21" s="1"/>
  <c r="G37" i="21" s="1"/>
  <c r="AH36" i="19"/>
  <c r="AI36" i="19" s="1"/>
  <c r="AJ36" i="19" s="1"/>
  <c r="AK36" i="19" s="1"/>
  <c r="B6" i="15"/>
  <c r="A7" i="15" s="1"/>
  <c r="AC6" i="15"/>
  <c r="W6" i="15"/>
  <c r="Z6" i="15"/>
  <c r="AJ3" i="23"/>
  <c r="AG5" i="15"/>
  <c r="F5" i="15"/>
  <c r="M5" i="15"/>
  <c r="L5" i="15"/>
  <c r="R5" i="23"/>
  <c r="X5" i="18"/>
  <c r="AC5" i="18"/>
  <c r="K3" i="23"/>
  <c r="O5" i="15"/>
  <c r="Z5" i="15"/>
  <c r="J5" i="15"/>
  <c r="S5" i="15"/>
  <c r="AB38" i="22"/>
  <c r="C38" i="22"/>
  <c r="B38" i="22"/>
  <c r="A39" i="22" s="1"/>
  <c r="K3" i="20"/>
  <c r="W38" i="24"/>
  <c r="S5" i="21"/>
  <c r="T5" i="21" s="1"/>
  <c r="U5" i="21" s="1"/>
  <c r="V5" i="21" s="1"/>
  <c r="P3" i="21"/>
  <c r="U3" i="25"/>
  <c r="N5" i="26"/>
  <c r="AE3" i="24"/>
  <c r="D5" i="25"/>
  <c r="AE3" i="27"/>
  <c r="AC5" i="22"/>
  <c r="AD5" i="22" s="1"/>
  <c r="AE5" i="22" s="1"/>
  <c r="AF5" i="22" s="1"/>
  <c r="C5" i="23"/>
  <c r="AH5" i="25"/>
  <c r="F3" i="25"/>
  <c r="N4" i="20"/>
  <c r="H6" i="27"/>
  <c r="M5" i="24"/>
  <c r="R37" i="18"/>
  <c r="S37" i="18" s="1"/>
  <c r="T37" i="18" s="1"/>
  <c r="U37" i="18" s="1"/>
  <c r="V37" i="18" s="1"/>
  <c r="H37" i="18"/>
  <c r="I37" i="18" s="1"/>
  <c r="J37" i="18" s="1"/>
  <c r="K37" i="18" s="1"/>
  <c r="L37" i="18" s="1"/>
  <c r="X36" i="19"/>
  <c r="Y36" i="19" s="1"/>
  <c r="Z36" i="19" s="1"/>
  <c r="AA36" i="19" s="1"/>
  <c r="P3" i="18"/>
  <c r="AE3" i="19"/>
  <c r="Y5" i="15"/>
  <c r="X5" i="15"/>
  <c r="H5" i="15"/>
  <c r="D5" i="15"/>
  <c r="Z3" i="25"/>
  <c r="R37" i="22"/>
  <c r="D36" i="19"/>
  <c r="E36" i="19" s="1"/>
  <c r="F36" i="19" s="1"/>
  <c r="G36" i="19" s="1"/>
  <c r="H38" i="24"/>
  <c r="I38" i="24" s="1"/>
  <c r="J38" i="24" s="1"/>
  <c r="K38" i="24" s="1"/>
  <c r="L38" i="24" s="1"/>
  <c r="H38" i="20"/>
  <c r="I38" i="20" s="1"/>
  <c r="J38" i="20" s="1"/>
  <c r="K38" i="20" s="1"/>
  <c r="L38" i="20" s="1"/>
  <c r="B38" i="27"/>
  <c r="A39" i="27" s="1"/>
  <c r="B36" i="28"/>
  <c r="AL5" i="21"/>
  <c r="X5" i="25"/>
  <c r="D4" i="22"/>
  <c r="AJ3" i="24"/>
  <c r="AL5" i="26"/>
  <c r="C6" i="19"/>
  <c r="B6" i="19"/>
  <c r="A7" i="19" s="1"/>
  <c r="AG6" i="19"/>
  <c r="W6" i="19"/>
  <c r="S4" i="22"/>
  <c r="H6" i="18"/>
  <c r="Z3" i="21"/>
  <c r="H37" i="19"/>
  <c r="M5" i="22"/>
  <c r="I5" i="22" s="1"/>
  <c r="J5" i="22" s="1"/>
  <c r="K5" i="22" s="1"/>
  <c r="L5" i="22" s="1"/>
  <c r="AH5" i="18"/>
  <c r="H5" i="20"/>
  <c r="I5" i="20" s="1"/>
  <c r="J5" i="20" s="1"/>
  <c r="K5" i="20" s="1"/>
  <c r="L5" i="20" s="1"/>
  <c r="M6" i="25"/>
  <c r="N6" i="25" s="1"/>
  <c r="O6" i="25" s="1"/>
  <c r="P6" i="25" s="1"/>
  <c r="Q6" i="25" s="1"/>
  <c r="C38" i="23"/>
  <c r="R38" i="23"/>
  <c r="B38" i="23"/>
  <c r="A39" i="23" s="1"/>
  <c r="AG38" i="23"/>
  <c r="AB38" i="23"/>
  <c r="M38" i="23"/>
  <c r="B38" i="25"/>
  <c r="A39" i="25" s="1"/>
  <c r="AB37" i="26"/>
  <c r="AE3" i="21"/>
  <c r="AL37" i="21"/>
  <c r="AB37" i="21"/>
  <c r="AC37" i="21" s="1"/>
  <c r="AD37" i="21" s="1"/>
  <c r="AE37" i="21" s="1"/>
  <c r="AF37" i="21" s="1"/>
  <c r="W5" i="24"/>
  <c r="AH37" i="18"/>
  <c r="AI37" i="18" s="1"/>
  <c r="AJ37" i="18" s="1"/>
  <c r="AK37" i="18" s="1"/>
  <c r="F3" i="22"/>
  <c r="AL5" i="15"/>
  <c r="G5" i="15"/>
  <c r="AD5" i="15"/>
  <c r="N5" i="15"/>
  <c r="T5" i="15"/>
  <c r="D37" i="22"/>
  <c r="E37" i="22" s="1"/>
  <c r="F37" i="22" s="1"/>
  <c r="G37" i="22" s="1"/>
  <c r="W39" i="24"/>
  <c r="B39" i="24"/>
  <c r="A40" i="24" s="1"/>
  <c r="H39" i="24"/>
  <c r="AG39" i="24"/>
  <c r="AC5" i="21"/>
  <c r="AD5" i="21" s="1"/>
  <c r="AE5" i="21" s="1"/>
  <c r="AF5" i="21" s="1"/>
  <c r="I36" i="26"/>
  <c r="J36" i="26" s="1"/>
  <c r="K36" i="26" s="1"/>
  <c r="L36" i="26" s="1"/>
  <c r="X5" i="26"/>
  <c r="AC4" i="22"/>
  <c r="B7" i="18"/>
  <c r="A8" i="18" s="1"/>
  <c r="AH37" i="19"/>
  <c r="AI37" i="19" s="1"/>
  <c r="AJ37" i="19" s="1"/>
  <c r="AK37" i="19" s="1"/>
  <c r="Z3" i="22"/>
  <c r="X5" i="22"/>
  <c r="Y5" i="22" s="1"/>
  <c r="Z5" i="22" s="1"/>
  <c r="AA5" i="22" s="1"/>
  <c r="AL6" i="25"/>
  <c r="AJ3" i="22"/>
  <c r="U3" i="24"/>
  <c r="H37" i="26"/>
  <c r="M37" i="26"/>
  <c r="K3" i="27"/>
  <c r="N36" i="27"/>
  <c r="O36" i="27" s="1"/>
  <c r="P36" i="27" s="1"/>
  <c r="Q36" i="27" s="1"/>
  <c r="W37" i="21"/>
  <c r="S4" i="24"/>
  <c r="B6" i="28"/>
  <c r="C7" i="27"/>
  <c r="B7" i="27"/>
  <c r="A8" i="27" s="1"/>
  <c r="AL7" i="27"/>
  <c r="AB7" i="27"/>
  <c r="M7" i="27"/>
  <c r="B5" i="28"/>
  <c r="H5" i="24"/>
  <c r="P3" i="20"/>
  <c r="AC5" i="15"/>
  <c r="Q5" i="15"/>
  <c r="U5" i="15"/>
  <c r="E5" i="15"/>
  <c r="AJ5" i="15"/>
  <c r="P3" i="26"/>
  <c r="AB37" i="22"/>
  <c r="AC37" i="22" s="1"/>
  <c r="AD37" i="22" s="1"/>
  <c r="AE37" i="22" s="1"/>
  <c r="AF37" i="22" s="1"/>
  <c r="U3" i="22"/>
  <c r="R38" i="24"/>
  <c r="AJ3" i="20"/>
  <c r="B39" i="20"/>
  <c r="A40" i="20" s="1"/>
  <c r="D4" i="20"/>
  <c r="K3" i="24"/>
  <c r="S5" i="26"/>
  <c r="T5" i="26" s="1"/>
  <c r="U5" i="26" s="1"/>
  <c r="V5" i="26" s="1"/>
  <c r="I5" i="26"/>
  <c r="AE3" i="18"/>
  <c r="AC5" i="19"/>
  <c r="R6" i="18"/>
  <c r="S6" i="18" s="1"/>
  <c r="T6" i="18" s="1"/>
  <c r="U6" i="18" s="1"/>
  <c r="V6" i="18" s="1"/>
  <c r="Z3" i="18"/>
  <c r="B38" i="19"/>
  <c r="A39" i="19" s="1"/>
  <c r="AG6" i="25"/>
  <c r="N37" i="25"/>
  <c r="O37" i="25" s="1"/>
  <c r="P37" i="25" s="1"/>
  <c r="Q37" i="25" s="1"/>
  <c r="AL37" i="26"/>
  <c r="S36" i="21"/>
  <c r="T36" i="21" s="1"/>
  <c r="U36" i="21" s="1"/>
  <c r="V36" i="21" s="1"/>
  <c r="S36" i="19"/>
  <c r="T36" i="19" s="1"/>
  <c r="U36" i="19" s="1"/>
  <c r="V36" i="19" s="1"/>
  <c r="U3" i="21"/>
  <c r="M37" i="21"/>
  <c r="Z3" i="20"/>
  <c r="F3" i="19"/>
  <c r="X37" i="25" l="1"/>
  <c r="Y37" i="25" s="1"/>
  <c r="Z37" i="25" s="1"/>
  <c r="AA37" i="25" s="1"/>
  <c r="AH5" i="20"/>
  <c r="S38" i="24"/>
  <c r="T38" i="24" s="1"/>
  <c r="U38" i="24" s="1"/>
  <c r="V38" i="24" s="1"/>
  <c r="X5" i="19"/>
  <c r="L5" i="16"/>
  <c r="L13" i="16"/>
  <c r="L21" i="16"/>
  <c r="L8" i="16"/>
  <c r="L3" i="16"/>
  <c r="L11" i="16"/>
  <c r="L6" i="16"/>
  <c r="L14" i="16"/>
  <c r="L9" i="16"/>
  <c r="L17" i="16"/>
  <c r="L4" i="16"/>
  <c r="L12" i="16"/>
  <c r="L20" i="16"/>
  <c r="L7" i="16"/>
  <c r="L15" i="16"/>
  <c r="L10" i="16"/>
  <c r="L27" i="16"/>
  <c r="L19" i="16"/>
  <c r="L25" i="16"/>
  <c r="L16" i="16"/>
  <c r="L18" i="16"/>
  <c r="L31" i="16"/>
  <c r="L22" i="16"/>
  <c r="L23" i="16"/>
  <c r="L26" i="16"/>
  <c r="L38" i="16"/>
  <c r="L29" i="16"/>
  <c r="L42" i="16"/>
  <c r="L32" i="16"/>
  <c r="L40" i="16"/>
  <c r="L46" i="16"/>
  <c r="L56" i="16"/>
  <c r="L24" i="16"/>
  <c r="L44" i="16"/>
  <c r="L48" i="16"/>
  <c r="L57" i="16"/>
  <c r="L28" i="16"/>
  <c r="L52" i="16"/>
  <c r="L34" i="16"/>
  <c r="L45" i="16"/>
  <c r="L55" i="16"/>
  <c r="L30" i="16"/>
  <c r="L50" i="16"/>
  <c r="L41" i="16"/>
  <c r="L43" i="16"/>
  <c r="L58" i="16"/>
  <c r="L61" i="16"/>
  <c r="L59" i="16"/>
  <c r="L62" i="16"/>
  <c r="L65" i="16"/>
  <c r="L51" i="16"/>
  <c r="L54" i="16"/>
  <c r="L60" i="16"/>
  <c r="L68" i="16"/>
  <c r="L63" i="16"/>
  <c r="L71" i="16"/>
  <c r="L66" i="16"/>
  <c r="L70" i="16"/>
  <c r="L72" i="16"/>
  <c r="L69" i="16"/>
  <c r="L8" i="17"/>
  <c r="L73" i="16"/>
  <c r="L3" i="17"/>
  <c r="L64" i="16"/>
  <c r="L53" i="16"/>
  <c r="L9" i="17"/>
  <c r="L15" i="17"/>
  <c r="L7" i="17"/>
  <c r="L18" i="17"/>
  <c r="L13" i="17"/>
  <c r="L67" i="16"/>
  <c r="L74" i="16"/>
  <c r="L6" i="17"/>
  <c r="L10" i="17"/>
  <c r="L16" i="17"/>
  <c r="L11" i="17"/>
  <c r="L19" i="17"/>
  <c r="L14" i="17"/>
  <c r="L22" i="17"/>
  <c r="L5" i="17"/>
  <c r="L17" i="17"/>
  <c r="L25" i="17"/>
  <c r="L20" i="17"/>
  <c r="L26" i="17"/>
  <c r="L29" i="17"/>
  <c r="L42" i="17"/>
  <c r="L52" i="17"/>
  <c r="L60" i="17"/>
  <c r="L23" i="17"/>
  <c r="L32" i="17"/>
  <c r="L45" i="17"/>
  <c r="L55" i="17"/>
  <c r="L63" i="17"/>
  <c r="L40" i="17"/>
  <c r="L27" i="17"/>
  <c r="L30" i="17"/>
  <c r="L43" i="17"/>
  <c r="L53" i="17"/>
  <c r="L61" i="17"/>
  <c r="L4" i="17"/>
  <c r="L24" i="17"/>
  <c r="L28" i="17"/>
  <c r="L34" i="17"/>
  <c r="L46" i="17"/>
  <c r="L12" i="17"/>
  <c r="L41" i="17"/>
  <c r="L51" i="17"/>
  <c r="L59" i="17"/>
  <c r="L21" i="17"/>
  <c r="L31" i="17"/>
  <c r="L44" i="17"/>
  <c r="L57" i="17"/>
  <c r="L74" i="17"/>
  <c r="L58" i="17"/>
  <c r="L69" i="17"/>
  <c r="L64" i="17"/>
  <c r="L72" i="17"/>
  <c r="L38" i="17"/>
  <c r="L50" i="17"/>
  <c r="L54" i="17"/>
  <c r="L67" i="17"/>
  <c r="L65" i="17"/>
  <c r="L70" i="17"/>
  <c r="L48" i="17"/>
  <c r="L56" i="17"/>
  <c r="L68" i="17"/>
  <c r="L62" i="17"/>
  <c r="L71" i="17"/>
  <c r="L73" i="17"/>
  <c r="L66" i="17"/>
  <c r="L39" i="17"/>
  <c r="L33" i="16"/>
  <c r="L49" i="16"/>
  <c r="L47" i="17"/>
  <c r="L37" i="16"/>
  <c r="L36" i="16"/>
  <c r="L36" i="17"/>
  <c r="L39" i="16"/>
  <c r="L35" i="17"/>
  <c r="L47" i="16"/>
  <c r="L35" i="16"/>
  <c r="L33" i="17"/>
  <c r="L49" i="17"/>
  <c r="L37" i="17"/>
  <c r="R9" i="32"/>
  <c r="Q10" i="32"/>
  <c r="AH37" i="27"/>
  <c r="AI37" i="27" s="1"/>
  <c r="AJ37" i="27" s="1"/>
  <c r="AK37" i="27" s="1"/>
  <c r="N37" i="26"/>
  <c r="O37" i="26" s="1"/>
  <c r="P37" i="26" s="1"/>
  <c r="Q37" i="26" s="1"/>
  <c r="D5" i="21"/>
  <c r="E5" i="21" s="1"/>
  <c r="F5" i="21" s="1"/>
  <c r="G5" i="21" s="1"/>
  <c r="D5" i="24"/>
  <c r="I6" i="18"/>
  <c r="J6" i="18" s="1"/>
  <c r="K6" i="18" s="1"/>
  <c r="L6" i="18" s="1"/>
  <c r="N37" i="21"/>
  <c r="O37" i="21" s="1"/>
  <c r="P37" i="21" s="1"/>
  <c r="Q37" i="21" s="1"/>
  <c r="AC37" i="27"/>
  <c r="AD37" i="27" s="1"/>
  <c r="AE37" i="27" s="1"/>
  <c r="AF37" i="27" s="1"/>
  <c r="AC6" i="18"/>
  <c r="AD6" i="18" s="1"/>
  <c r="AE6" i="18" s="1"/>
  <c r="AF6" i="18" s="1"/>
  <c r="W39" i="20"/>
  <c r="AH6" i="25"/>
  <c r="AI6" i="25" s="1"/>
  <c r="AJ6" i="25" s="1"/>
  <c r="AK6" i="25" s="1"/>
  <c r="M39" i="20"/>
  <c r="AC38" i="23"/>
  <c r="AD38" i="23" s="1"/>
  <c r="AE38" i="23" s="1"/>
  <c r="AF38" i="23" s="1"/>
  <c r="AL38" i="22"/>
  <c r="D6" i="21"/>
  <c r="E6" i="21" s="1"/>
  <c r="F6" i="21" s="1"/>
  <c r="G6" i="21" s="1"/>
  <c r="M6" i="23"/>
  <c r="D5" i="20"/>
  <c r="E5" i="20" s="1"/>
  <c r="F5" i="20" s="1"/>
  <c r="G5" i="20" s="1"/>
  <c r="H39" i="20"/>
  <c r="H7" i="27"/>
  <c r="AL38" i="23"/>
  <c r="S37" i="22"/>
  <c r="T37" i="22" s="1"/>
  <c r="U37" i="22" s="1"/>
  <c r="V37" i="22" s="1"/>
  <c r="X38" i="24"/>
  <c r="Y38" i="24" s="1"/>
  <c r="Z38" i="24" s="1"/>
  <c r="AA38" i="24" s="1"/>
  <c r="AB6" i="15"/>
  <c r="H6" i="15"/>
  <c r="AJ6" i="15"/>
  <c r="AL6" i="15"/>
  <c r="AB6" i="21"/>
  <c r="AL6" i="23"/>
  <c r="AL6" i="26"/>
  <c r="X37" i="27"/>
  <c r="Y37" i="27" s="1"/>
  <c r="Z37" i="27" s="1"/>
  <c r="AA37" i="27" s="1"/>
  <c r="D38" i="18"/>
  <c r="E38" i="18" s="1"/>
  <c r="F38" i="18" s="1"/>
  <c r="G38" i="18" s="1"/>
  <c r="W7" i="27"/>
  <c r="AG6" i="15"/>
  <c r="R6" i="15"/>
  <c r="Q6" i="15"/>
  <c r="F6" i="15"/>
  <c r="AG39" i="20"/>
  <c r="N37" i="18"/>
  <c r="O37" i="18" s="1"/>
  <c r="P37" i="18" s="1"/>
  <c r="Q37" i="18" s="1"/>
  <c r="AG7" i="27"/>
  <c r="AC7" i="27" s="1"/>
  <c r="AD7" i="27" s="1"/>
  <c r="AE7" i="27" s="1"/>
  <c r="AF7" i="27" s="1"/>
  <c r="X37" i="21"/>
  <c r="Y37" i="21" s="1"/>
  <c r="Z37" i="21" s="1"/>
  <c r="AA37" i="21" s="1"/>
  <c r="AC37" i="26"/>
  <c r="AD37" i="26" s="1"/>
  <c r="AE37" i="26" s="1"/>
  <c r="AF37" i="26" s="1"/>
  <c r="H38" i="23"/>
  <c r="I38" i="23" s="1"/>
  <c r="J38" i="23" s="1"/>
  <c r="K38" i="23" s="1"/>
  <c r="L38" i="23" s="1"/>
  <c r="R6" i="19"/>
  <c r="X6" i="15"/>
  <c r="C6" i="15"/>
  <c r="K6" i="15"/>
  <c r="M6" i="15"/>
  <c r="R6" i="20"/>
  <c r="S6" i="20" s="1"/>
  <c r="T6" i="20" s="1"/>
  <c r="U6" i="20" s="1"/>
  <c r="V6" i="20" s="1"/>
  <c r="M6" i="21"/>
  <c r="W6" i="23"/>
  <c r="AH6" i="18"/>
  <c r="AI6" i="18" s="1"/>
  <c r="AJ6" i="18" s="1"/>
  <c r="AK6" i="18" s="1"/>
  <c r="H6" i="26"/>
  <c r="AG7" i="25"/>
  <c r="AH7" i="25" s="1"/>
  <c r="AI7" i="25" s="1"/>
  <c r="AJ7" i="25" s="1"/>
  <c r="AK7" i="25" s="1"/>
  <c r="O6" i="15"/>
  <c r="AH6" i="15"/>
  <c r="I6" i="15"/>
  <c r="N6" i="15"/>
  <c r="N38" i="23"/>
  <c r="O38" i="23" s="1"/>
  <c r="P38" i="23" s="1"/>
  <c r="Q38" i="23" s="1"/>
  <c r="R38" i="19"/>
  <c r="R7" i="27"/>
  <c r="N7" i="27" s="1"/>
  <c r="O7" i="27" s="1"/>
  <c r="P7" i="27" s="1"/>
  <c r="Q7" i="27" s="1"/>
  <c r="H38" i="25"/>
  <c r="R38" i="22"/>
  <c r="T6" i="15"/>
  <c r="AF6" i="15"/>
  <c r="AE6" i="15"/>
  <c r="U6" i="15"/>
  <c r="W6" i="21"/>
  <c r="X6" i="21" s="1"/>
  <c r="Y6" i="21" s="1"/>
  <c r="Z6" i="21" s="1"/>
  <c r="AA6" i="21" s="1"/>
  <c r="AH38" i="24"/>
  <c r="AI38" i="24" s="1"/>
  <c r="AJ38" i="24" s="1"/>
  <c r="AK38" i="24" s="1"/>
  <c r="I37" i="27"/>
  <c r="J37" i="27" s="1"/>
  <c r="K37" i="27" s="1"/>
  <c r="L37" i="27" s="1"/>
  <c r="H7" i="25"/>
  <c r="I7" i="25" s="1"/>
  <c r="J7" i="25" s="1"/>
  <c r="K7" i="25" s="1"/>
  <c r="L7" i="25" s="1"/>
  <c r="D6" i="15"/>
  <c r="P6" i="15"/>
  <c r="AA6" i="15"/>
  <c r="AK6" i="15"/>
  <c r="R6" i="23"/>
  <c r="S6" i="23" s="1"/>
  <c r="T6" i="23" s="1"/>
  <c r="U6" i="23" s="1"/>
  <c r="V6" i="23" s="1"/>
  <c r="AH37" i="26"/>
  <c r="AI37" i="26" s="1"/>
  <c r="AJ37" i="26" s="1"/>
  <c r="AK37" i="26" s="1"/>
  <c r="C7" i="25"/>
  <c r="X37" i="19"/>
  <c r="Y37" i="19" s="1"/>
  <c r="Z37" i="19" s="1"/>
  <c r="AA37" i="19" s="1"/>
  <c r="S37" i="25"/>
  <c r="T37" i="25" s="1"/>
  <c r="U37" i="25" s="1"/>
  <c r="V37" i="25" s="1"/>
  <c r="W38" i="23"/>
  <c r="X38" i="23" s="1"/>
  <c r="Y38" i="23" s="1"/>
  <c r="Z38" i="23" s="1"/>
  <c r="AA38" i="23" s="1"/>
  <c r="M38" i="22"/>
  <c r="J6" i="15"/>
  <c r="G6" i="15"/>
  <c r="S6" i="15"/>
  <c r="AD6" i="15"/>
  <c r="D37" i="26"/>
  <c r="E37" i="26" s="1"/>
  <c r="F37" i="26" s="1"/>
  <c r="G37" i="26" s="1"/>
  <c r="R6" i="21"/>
  <c r="AB6" i="23"/>
  <c r="AB7" i="25"/>
  <c r="AH37" i="25"/>
  <c r="AI37" i="25" s="1"/>
  <c r="AJ37" i="25" s="1"/>
  <c r="AK37" i="25" s="1"/>
  <c r="G3" i="20"/>
  <c r="E4" i="21"/>
  <c r="J4" i="20"/>
  <c r="AI5" i="20"/>
  <c r="AL7" i="22"/>
  <c r="B7" i="22"/>
  <c r="A8" i="22" s="1"/>
  <c r="X37" i="22"/>
  <c r="Y37" i="22" s="1"/>
  <c r="Z37" i="22" s="1"/>
  <c r="AA37" i="22" s="1"/>
  <c r="B39" i="18"/>
  <c r="A40" i="18" s="1"/>
  <c r="H39" i="18"/>
  <c r="AK3" i="18"/>
  <c r="AG41" i="15"/>
  <c r="AL41" i="15"/>
  <c r="P41" i="15"/>
  <c r="AH41" i="15"/>
  <c r="AK41" i="15"/>
  <c r="M38" i="26"/>
  <c r="D6" i="18"/>
  <c r="E6" i="18" s="1"/>
  <c r="F6" i="18" s="1"/>
  <c r="G6" i="18" s="1"/>
  <c r="AG6" i="24"/>
  <c r="B39" i="27"/>
  <c r="A40" i="27" s="1"/>
  <c r="AG39" i="27"/>
  <c r="I37" i="26"/>
  <c r="J37" i="26" s="1"/>
  <c r="K37" i="26" s="1"/>
  <c r="L37" i="26" s="1"/>
  <c r="AA3" i="22"/>
  <c r="R7" i="18"/>
  <c r="Y5" i="26"/>
  <c r="C39" i="24"/>
  <c r="D39" i="24" s="1"/>
  <c r="E39" i="24" s="1"/>
  <c r="F39" i="24" s="1"/>
  <c r="G39" i="24" s="1"/>
  <c r="AG38" i="25"/>
  <c r="AB7" i="19"/>
  <c r="C7" i="19"/>
  <c r="R7" i="19"/>
  <c r="B7" i="19"/>
  <c r="A8" i="19" s="1"/>
  <c r="H7" i="19"/>
  <c r="AL7" i="19"/>
  <c r="AG7" i="19"/>
  <c r="R38" i="27"/>
  <c r="D5" i="23"/>
  <c r="O5" i="26"/>
  <c r="S5" i="23"/>
  <c r="D37" i="18"/>
  <c r="E37" i="18" s="1"/>
  <c r="F37" i="18" s="1"/>
  <c r="G37" i="18" s="1"/>
  <c r="AK3" i="21"/>
  <c r="AK3" i="25"/>
  <c r="S37" i="21"/>
  <c r="T37" i="21" s="1"/>
  <c r="U37" i="21" s="1"/>
  <c r="V37" i="21" s="1"/>
  <c r="AA3" i="26"/>
  <c r="E5" i="24"/>
  <c r="AG38" i="21"/>
  <c r="AK3" i="27"/>
  <c r="S6" i="25"/>
  <c r="R6" i="22"/>
  <c r="W6" i="26"/>
  <c r="D38" i="20"/>
  <c r="E38" i="20" s="1"/>
  <c r="F38" i="20" s="1"/>
  <c r="G38" i="20" s="1"/>
  <c r="W38" i="18"/>
  <c r="R38" i="18"/>
  <c r="Q3" i="19"/>
  <c r="O41" i="15"/>
  <c r="AA41" i="15"/>
  <c r="K41" i="15"/>
  <c r="X41" i="15"/>
  <c r="U41" i="15"/>
  <c r="AF3" i="26"/>
  <c r="B39" i="16"/>
  <c r="A40" i="16" s="1"/>
  <c r="AL38" i="26"/>
  <c r="S38" i="20"/>
  <c r="T38" i="20" s="1"/>
  <c r="U38" i="20" s="1"/>
  <c r="V38" i="20" s="1"/>
  <c r="B7" i="24"/>
  <c r="A8" i="24" s="1"/>
  <c r="Q3" i="24"/>
  <c r="G3" i="22"/>
  <c r="AB7" i="18"/>
  <c r="T4" i="22"/>
  <c r="S6" i="19"/>
  <c r="Y5" i="25"/>
  <c r="AG38" i="27"/>
  <c r="Q3" i="18"/>
  <c r="J5" i="18"/>
  <c r="AC5" i="24"/>
  <c r="AK3" i="19"/>
  <c r="G3" i="26"/>
  <c r="AD5" i="26"/>
  <c r="B39" i="21"/>
  <c r="A40" i="21" s="1"/>
  <c r="N38" i="24"/>
  <c r="O38" i="24" s="1"/>
  <c r="P38" i="24" s="1"/>
  <c r="Q38" i="24" s="1"/>
  <c r="AK3" i="26"/>
  <c r="C6" i="22"/>
  <c r="Y5" i="19"/>
  <c r="L3" i="18"/>
  <c r="S5" i="24"/>
  <c r="T5" i="24" s="1"/>
  <c r="U5" i="24" s="1"/>
  <c r="V5" i="24" s="1"/>
  <c r="N37" i="22"/>
  <c r="O37" i="22" s="1"/>
  <c r="P37" i="22" s="1"/>
  <c r="Q37" i="22" s="1"/>
  <c r="N41" i="15"/>
  <c r="AE41" i="15"/>
  <c r="Q41" i="15"/>
  <c r="D41" i="15"/>
  <c r="AB41" i="15"/>
  <c r="AG38" i="26"/>
  <c r="W38" i="26"/>
  <c r="AC7" i="25"/>
  <c r="AD7" i="25" s="1"/>
  <c r="AE7" i="25" s="1"/>
  <c r="AF7" i="25" s="1"/>
  <c r="L3" i="22"/>
  <c r="D38" i="24"/>
  <c r="E38" i="24" s="1"/>
  <c r="F38" i="24" s="1"/>
  <c r="G38" i="24" s="1"/>
  <c r="R6" i="24"/>
  <c r="AI5" i="25"/>
  <c r="AF3" i="21"/>
  <c r="B39" i="25"/>
  <c r="A40" i="25" s="1"/>
  <c r="AG39" i="25"/>
  <c r="AA3" i="20"/>
  <c r="H38" i="19"/>
  <c r="B40" i="20"/>
  <c r="A41" i="20" s="1"/>
  <c r="AG40" i="20"/>
  <c r="J4" i="22"/>
  <c r="X6" i="27"/>
  <c r="J4" i="21"/>
  <c r="G3" i="21"/>
  <c r="L3" i="19"/>
  <c r="R38" i="21"/>
  <c r="V3" i="26"/>
  <c r="AF3" i="25"/>
  <c r="AI4" i="21"/>
  <c r="AB6" i="22"/>
  <c r="AG6" i="26"/>
  <c r="AA3" i="23"/>
  <c r="AL38" i="18"/>
  <c r="AH5" i="24"/>
  <c r="O5" i="18"/>
  <c r="Z41" i="15"/>
  <c r="AD41" i="15"/>
  <c r="G41" i="15"/>
  <c r="AJ41" i="15"/>
  <c r="AC41" i="15"/>
  <c r="R38" i="26"/>
  <c r="H6" i="24"/>
  <c r="I6" i="24" s="1"/>
  <c r="J6" i="24" s="1"/>
  <c r="K6" i="24" s="1"/>
  <c r="L6" i="24" s="1"/>
  <c r="AB6" i="24"/>
  <c r="V3" i="18"/>
  <c r="B8" i="18"/>
  <c r="A9" i="18" s="1"/>
  <c r="O5" i="19"/>
  <c r="G3" i="19"/>
  <c r="C38" i="19"/>
  <c r="AF3" i="18"/>
  <c r="L3" i="24"/>
  <c r="X7" i="27"/>
  <c r="Y7" i="27" s="1"/>
  <c r="Z7" i="27" s="1"/>
  <c r="AA7" i="27" s="1"/>
  <c r="AI5" i="18"/>
  <c r="N6" i="20"/>
  <c r="O6" i="20" s="1"/>
  <c r="P6" i="20" s="1"/>
  <c r="Q6" i="20" s="1"/>
  <c r="X5" i="24"/>
  <c r="C38" i="25"/>
  <c r="N5" i="22"/>
  <c r="AB6" i="19"/>
  <c r="X6" i="19" s="1"/>
  <c r="Y6" i="19" s="1"/>
  <c r="Z6" i="19" s="1"/>
  <c r="AA6" i="19" s="1"/>
  <c r="T4" i="20"/>
  <c r="AF3" i="20"/>
  <c r="I6" i="21"/>
  <c r="J6" i="21" s="1"/>
  <c r="K6" i="21" s="1"/>
  <c r="L6" i="21" s="1"/>
  <c r="C38" i="21"/>
  <c r="D38" i="21" s="1"/>
  <c r="E38" i="21" s="1"/>
  <c r="F38" i="21" s="1"/>
  <c r="G38" i="21" s="1"/>
  <c r="G3" i="27"/>
  <c r="AH37" i="21"/>
  <c r="AI37" i="21" s="1"/>
  <c r="AJ37" i="21" s="1"/>
  <c r="AK37" i="21" s="1"/>
  <c r="X37" i="26"/>
  <c r="Y37" i="26" s="1"/>
  <c r="Z37" i="26" s="1"/>
  <c r="AA37" i="26" s="1"/>
  <c r="AF3" i="22"/>
  <c r="M6" i="22"/>
  <c r="L3" i="26"/>
  <c r="R7" i="26"/>
  <c r="B7" i="26"/>
  <c r="A8" i="26" s="1"/>
  <c r="AG7" i="26"/>
  <c r="H7" i="26"/>
  <c r="W7" i="26"/>
  <c r="M7" i="26"/>
  <c r="G3" i="18"/>
  <c r="AC6" i="27"/>
  <c r="B42" i="15"/>
  <c r="A43" i="15" s="1"/>
  <c r="V42" i="15"/>
  <c r="AE42" i="15"/>
  <c r="O42" i="15"/>
  <c r="N42" i="15"/>
  <c r="G42" i="15"/>
  <c r="AL42" i="15"/>
  <c r="F42" i="15"/>
  <c r="P42" i="15"/>
  <c r="Y42" i="15"/>
  <c r="AA42" i="15"/>
  <c r="U42" i="15"/>
  <c r="X42" i="15"/>
  <c r="AG42" i="15"/>
  <c r="AI42" i="15"/>
  <c r="AC42" i="15"/>
  <c r="AF42" i="15"/>
  <c r="J42" i="15"/>
  <c r="L42" i="15"/>
  <c r="AK42" i="15"/>
  <c r="H42" i="15"/>
  <c r="Q42" i="15"/>
  <c r="C42" i="15"/>
  <c r="AB42" i="15"/>
  <c r="R42" i="15"/>
  <c r="K42" i="15"/>
  <c r="AJ42" i="15"/>
  <c r="I42" i="15"/>
  <c r="Z42" i="15"/>
  <c r="E42" i="15"/>
  <c r="M42" i="15"/>
  <c r="T42" i="15"/>
  <c r="Y4" i="20"/>
  <c r="B39" i="26"/>
  <c r="A40" i="26" s="1"/>
  <c r="AK3" i="20"/>
  <c r="Q3" i="26"/>
  <c r="AL38" i="19"/>
  <c r="AB38" i="19"/>
  <c r="J5" i="26"/>
  <c r="I7" i="27"/>
  <c r="J7" i="27" s="1"/>
  <c r="K7" i="27" s="1"/>
  <c r="L7" i="27" s="1"/>
  <c r="V3" i="24"/>
  <c r="M7" i="18"/>
  <c r="B40" i="24"/>
  <c r="A41" i="24" s="1"/>
  <c r="C38" i="27"/>
  <c r="V3" i="25"/>
  <c r="O5" i="25"/>
  <c r="M38" i="19"/>
  <c r="AA3" i="18"/>
  <c r="E4" i="20"/>
  <c r="R39" i="20"/>
  <c r="AH7" i="27"/>
  <c r="T4" i="24"/>
  <c r="AL7" i="18"/>
  <c r="R39" i="24"/>
  <c r="S39" i="24" s="1"/>
  <c r="T39" i="24" s="1"/>
  <c r="U39" i="24" s="1"/>
  <c r="V39" i="24" s="1"/>
  <c r="AH38" i="23"/>
  <c r="AI38" i="23" s="1"/>
  <c r="AJ38" i="23" s="1"/>
  <c r="AK38" i="23" s="1"/>
  <c r="M38" i="27"/>
  <c r="O4" i="20"/>
  <c r="AF3" i="27"/>
  <c r="L3" i="20"/>
  <c r="AI4" i="22"/>
  <c r="I6" i="25"/>
  <c r="J6" i="25" s="1"/>
  <c r="K6" i="25" s="1"/>
  <c r="L6" i="25" s="1"/>
  <c r="AD4" i="20"/>
  <c r="W38" i="19"/>
  <c r="C39" i="20"/>
  <c r="D39" i="20" s="1"/>
  <c r="E39" i="20" s="1"/>
  <c r="F39" i="20" s="1"/>
  <c r="G39" i="20" s="1"/>
  <c r="V3" i="22"/>
  <c r="I5" i="24"/>
  <c r="B8" i="27"/>
  <c r="A9" i="27" s="1"/>
  <c r="AK3" i="22"/>
  <c r="AG7" i="18"/>
  <c r="W7" i="18"/>
  <c r="AB39" i="24"/>
  <c r="AC39" i="24" s="1"/>
  <c r="AD39" i="24" s="1"/>
  <c r="AE39" i="24" s="1"/>
  <c r="AF39" i="24" s="1"/>
  <c r="S6" i="27"/>
  <c r="AB38" i="25"/>
  <c r="AC38" i="25" s="1"/>
  <c r="AD38" i="25" s="1"/>
  <c r="AE38" i="25" s="1"/>
  <c r="AF38" i="25" s="1"/>
  <c r="M39" i="23"/>
  <c r="AB39" i="23"/>
  <c r="C39" i="23"/>
  <c r="B39" i="23"/>
  <c r="A40" i="23" s="1"/>
  <c r="H39" i="23"/>
  <c r="W39" i="23"/>
  <c r="I37" i="19"/>
  <c r="J37" i="19" s="1"/>
  <c r="K37" i="19" s="1"/>
  <c r="L37" i="19" s="1"/>
  <c r="M6" i="19"/>
  <c r="W38" i="27"/>
  <c r="AL38" i="27"/>
  <c r="E5" i="25"/>
  <c r="Q3" i="21"/>
  <c r="AG38" i="22"/>
  <c r="AH38" i="22" s="1"/>
  <c r="AI38" i="22" s="1"/>
  <c r="AJ38" i="22" s="1"/>
  <c r="AK38" i="22" s="1"/>
  <c r="W38" i="22"/>
  <c r="X38" i="22" s="1"/>
  <c r="Y38" i="22" s="1"/>
  <c r="Z38" i="22" s="1"/>
  <c r="AA38" i="22" s="1"/>
  <c r="AD5" i="18"/>
  <c r="AI6" i="15"/>
  <c r="L6" i="15"/>
  <c r="Y6" i="15"/>
  <c r="E6" i="15"/>
  <c r="V6" i="15"/>
  <c r="AC6" i="25"/>
  <c r="AD6" i="25" s="1"/>
  <c r="AE6" i="25" s="1"/>
  <c r="AF6" i="25" s="1"/>
  <c r="J5" i="23"/>
  <c r="AA3" i="27"/>
  <c r="H6" i="20"/>
  <c r="I6" i="20" s="1"/>
  <c r="J6" i="20" s="1"/>
  <c r="K6" i="20" s="1"/>
  <c r="L6" i="20" s="1"/>
  <c r="AG6" i="21"/>
  <c r="AC6" i="21" s="1"/>
  <c r="E5" i="18"/>
  <c r="V3" i="20"/>
  <c r="H6" i="23"/>
  <c r="AB38" i="21"/>
  <c r="D6" i="25"/>
  <c r="E6" i="25" s="1"/>
  <c r="F6" i="25" s="1"/>
  <c r="G6" i="25" s="1"/>
  <c r="H6" i="22"/>
  <c r="AL6" i="22"/>
  <c r="AB6" i="26"/>
  <c r="R6" i="26"/>
  <c r="B39" i="17"/>
  <c r="A40" i="17" s="1"/>
  <c r="AB38" i="18"/>
  <c r="Y4" i="22"/>
  <c r="R41" i="15"/>
  <c r="H41" i="15"/>
  <c r="C41" i="15"/>
  <c r="E41" i="15"/>
  <c r="H38" i="26"/>
  <c r="I38" i="26" s="1"/>
  <c r="J38" i="26" s="1"/>
  <c r="K38" i="26" s="1"/>
  <c r="L38" i="26" s="1"/>
  <c r="AL8" i="25"/>
  <c r="M8" i="25"/>
  <c r="AB8" i="25"/>
  <c r="R8" i="25"/>
  <c r="B8" i="25"/>
  <c r="A9" i="25" s="1"/>
  <c r="AH5" i="26"/>
  <c r="C6" i="24"/>
  <c r="J5" i="25"/>
  <c r="S38" i="19"/>
  <c r="T38" i="19" s="1"/>
  <c r="U38" i="19" s="1"/>
  <c r="V38" i="19" s="1"/>
  <c r="AK3" i="23"/>
  <c r="R38" i="25"/>
  <c r="N38" i="22"/>
  <c r="O38" i="22" s="1"/>
  <c r="P38" i="22" s="1"/>
  <c r="Q38" i="22" s="1"/>
  <c r="L3" i="23"/>
  <c r="AG38" i="19"/>
  <c r="AL39" i="20"/>
  <c r="AB39" i="20"/>
  <c r="S7" i="27"/>
  <c r="T7" i="27" s="1"/>
  <c r="U7" i="27" s="1"/>
  <c r="V7" i="27" s="1"/>
  <c r="N5" i="23"/>
  <c r="C7" i="18"/>
  <c r="M39" i="24"/>
  <c r="AL38" i="25"/>
  <c r="M38" i="25"/>
  <c r="S38" i="23"/>
  <c r="T38" i="23" s="1"/>
  <c r="U38" i="23" s="1"/>
  <c r="V38" i="23" s="1"/>
  <c r="AL6" i="19"/>
  <c r="AK3" i="24"/>
  <c r="H38" i="27"/>
  <c r="B37" i="28"/>
  <c r="AA3" i="25"/>
  <c r="AF3" i="19"/>
  <c r="N5" i="24"/>
  <c r="G3" i="25"/>
  <c r="H38" i="22"/>
  <c r="I38" i="22" s="1"/>
  <c r="J38" i="22" s="1"/>
  <c r="K38" i="22" s="1"/>
  <c r="L38" i="22" s="1"/>
  <c r="B7" i="15"/>
  <c r="A8" i="15" s="1"/>
  <c r="P7" i="15"/>
  <c r="O7" i="15"/>
  <c r="H7" i="15"/>
  <c r="W7" i="15"/>
  <c r="J7" i="15"/>
  <c r="AI7" i="15"/>
  <c r="D7" i="15"/>
  <c r="F7" i="15"/>
  <c r="Q7" i="15"/>
  <c r="Z7" i="15"/>
  <c r="T7" i="15"/>
  <c r="M7" i="15"/>
  <c r="K7" i="15"/>
  <c r="U7" i="15"/>
  <c r="S7" i="15"/>
  <c r="V7" i="15"/>
  <c r="AG7" i="15"/>
  <c r="AD7" i="15"/>
  <c r="AL7" i="15"/>
  <c r="AD4" i="21"/>
  <c r="S37" i="26"/>
  <c r="T37" i="26" s="1"/>
  <c r="U37" i="26" s="1"/>
  <c r="V37" i="26" s="1"/>
  <c r="AB6" i="20"/>
  <c r="AG6" i="20"/>
  <c r="AI5" i="19"/>
  <c r="AD5" i="25"/>
  <c r="AB7" i="21"/>
  <c r="C7" i="21"/>
  <c r="B7" i="21"/>
  <c r="A8" i="21" s="1"/>
  <c r="C6" i="23"/>
  <c r="AG6" i="23"/>
  <c r="AH6" i="23" s="1"/>
  <c r="AI6" i="23" s="1"/>
  <c r="AJ6" i="23" s="1"/>
  <c r="AK6" i="23" s="1"/>
  <c r="V3" i="23"/>
  <c r="M38" i="21"/>
  <c r="AF3" i="23"/>
  <c r="X6" i="25"/>
  <c r="Y6" i="25" s="1"/>
  <c r="Z6" i="25" s="1"/>
  <c r="AA6" i="25" s="1"/>
  <c r="N6" i="18"/>
  <c r="O6" i="18" s="1"/>
  <c r="P6" i="18" s="1"/>
  <c r="Q6" i="18" s="1"/>
  <c r="V3" i="19"/>
  <c r="AA3" i="24"/>
  <c r="W6" i="22"/>
  <c r="C6" i="26"/>
  <c r="V3" i="27"/>
  <c r="M38" i="18"/>
  <c r="N38" i="18" s="1"/>
  <c r="O38" i="18" s="1"/>
  <c r="P38" i="18" s="1"/>
  <c r="Q38" i="18" s="1"/>
  <c r="X5" i="23"/>
  <c r="J41" i="15"/>
  <c r="W41" i="15"/>
  <c r="I41" i="15"/>
  <c r="M41" i="15"/>
  <c r="Q3" i="23"/>
  <c r="B7" i="16"/>
  <c r="A8" i="16" s="1"/>
  <c r="I37" i="21"/>
  <c r="J37" i="21" s="1"/>
  <c r="K37" i="21" s="1"/>
  <c r="L37" i="21" s="1"/>
  <c r="C38" i="26"/>
  <c r="R7" i="25"/>
  <c r="AL6" i="24"/>
  <c r="Q3" i="25"/>
  <c r="V3" i="21"/>
  <c r="AL39" i="19"/>
  <c r="B39" i="19"/>
  <c r="A40" i="19" s="1"/>
  <c r="AD5" i="19"/>
  <c r="Q3" i="20"/>
  <c r="D7" i="27"/>
  <c r="E7" i="27" s="1"/>
  <c r="F7" i="27" s="1"/>
  <c r="G7" i="27" s="1"/>
  <c r="L3" i="27"/>
  <c r="H7" i="18"/>
  <c r="I7" i="18" s="1"/>
  <c r="J7" i="18" s="1"/>
  <c r="K7" i="18" s="1"/>
  <c r="L7" i="18" s="1"/>
  <c r="AD4" i="22"/>
  <c r="AL39" i="24"/>
  <c r="AH39" i="24" s="1"/>
  <c r="AI39" i="24" s="1"/>
  <c r="AJ39" i="24" s="1"/>
  <c r="AK39" i="24" s="1"/>
  <c r="W38" i="25"/>
  <c r="X38" i="25" s="1"/>
  <c r="Y38" i="25" s="1"/>
  <c r="Z38" i="25" s="1"/>
  <c r="AA38" i="25" s="1"/>
  <c r="D38" i="23"/>
  <c r="E38" i="23" s="1"/>
  <c r="F38" i="23" s="1"/>
  <c r="G38" i="23" s="1"/>
  <c r="AA3" i="21"/>
  <c r="H6" i="19"/>
  <c r="D6" i="19" s="1"/>
  <c r="E4" i="22"/>
  <c r="AB38" i="27"/>
  <c r="AC38" i="27" s="1"/>
  <c r="AD38" i="27" s="1"/>
  <c r="AE38" i="27" s="1"/>
  <c r="AF38" i="27" s="1"/>
  <c r="I6" i="27"/>
  <c r="AF3" i="24"/>
  <c r="AB39" i="22"/>
  <c r="M39" i="22"/>
  <c r="B39" i="22"/>
  <c r="A40" i="22" s="1"/>
  <c r="Y5" i="18"/>
  <c r="G3" i="24"/>
  <c r="AA3" i="19"/>
  <c r="X6" i="18"/>
  <c r="Y6" i="18" s="1"/>
  <c r="Z6" i="18" s="1"/>
  <c r="AA6" i="18" s="1"/>
  <c r="B7" i="20"/>
  <c r="A8" i="20" s="1"/>
  <c r="W7" i="20"/>
  <c r="M7" i="20"/>
  <c r="AL7" i="20"/>
  <c r="S6" i="21"/>
  <c r="L3" i="21"/>
  <c r="C7" i="23"/>
  <c r="R7" i="23"/>
  <c r="B7" i="23"/>
  <c r="A8" i="23" s="1"/>
  <c r="AG7" i="23"/>
  <c r="AL7" i="23"/>
  <c r="M7" i="23"/>
  <c r="AB7" i="23"/>
  <c r="W38" i="21"/>
  <c r="AL38" i="21"/>
  <c r="AH5" i="21"/>
  <c r="AI5" i="21" s="1"/>
  <c r="AJ5" i="21" s="1"/>
  <c r="AK5" i="21" s="1"/>
  <c r="B7" i="17"/>
  <c r="A8" i="17" s="1"/>
  <c r="G3" i="23"/>
  <c r="AG6" i="22"/>
  <c r="D37" i="19"/>
  <c r="E37" i="19" s="1"/>
  <c r="F37" i="19" s="1"/>
  <c r="G37" i="19" s="1"/>
  <c r="M6" i="26"/>
  <c r="T5" i="18"/>
  <c r="AG38" i="18"/>
  <c r="AH5" i="23"/>
  <c r="AI41" i="15"/>
  <c r="V41" i="15"/>
  <c r="AF41" i="15"/>
  <c r="T41" i="15"/>
  <c r="D6" i="27"/>
  <c r="AB38" i="26"/>
  <c r="W7" i="25"/>
  <c r="X7" i="25" s="1"/>
  <c r="Y7" i="25" s="1"/>
  <c r="Z7" i="25" s="1"/>
  <c r="AA7" i="25" s="1"/>
  <c r="L3" i="25"/>
  <c r="Q3" i="22"/>
  <c r="W6" i="24"/>
  <c r="X6" i="24" s="1"/>
  <c r="Y6" i="24" s="1"/>
  <c r="Z6" i="24" s="1"/>
  <c r="AA6" i="24" s="1"/>
  <c r="Q3" i="27"/>
  <c r="D38" i="25" l="1"/>
  <c r="E38" i="25" s="1"/>
  <c r="F38" i="25" s="1"/>
  <c r="G38" i="25" s="1"/>
  <c r="AH39" i="20"/>
  <c r="AI39" i="20" s="1"/>
  <c r="AJ39" i="20" s="1"/>
  <c r="AK39" i="20" s="1"/>
  <c r="AH38" i="18"/>
  <c r="AI38" i="18" s="1"/>
  <c r="AJ38" i="18" s="1"/>
  <c r="AK38" i="18" s="1"/>
  <c r="N38" i="27"/>
  <c r="O38" i="27" s="1"/>
  <c r="P38" i="27" s="1"/>
  <c r="Q38" i="27" s="1"/>
  <c r="S9" i="32"/>
  <c r="R10" i="32"/>
  <c r="M10" i="16"/>
  <c r="M18" i="16"/>
  <c r="M5" i="16"/>
  <c r="M13" i="16"/>
  <c r="M8" i="16"/>
  <c r="M16" i="16"/>
  <c r="M3" i="16"/>
  <c r="M11" i="16"/>
  <c r="M19" i="16"/>
  <c r="M6" i="16"/>
  <c r="M14" i="16"/>
  <c r="M22" i="16"/>
  <c r="M9" i="16"/>
  <c r="M17" i="16"/>
  <c r="M4" i="16"/>
  <c r="M12" i="16"/>
  <c r="M20" i="16"/>
  <c r="M24" i="16"/>
  <c r="M32" i="16"/>
  <c r="M27" i="16"/>
  <c r="M30" i="16"/>
  <c r="M7" i="16"/>
  <c r="M21" i="16"/>
  <c r="M25" i="16"/>
  <c r="M28" i="16"/>
  <c r="M41" i="16"/>
  <c r="M31" i="16"/>
  <c r="M15" i="16"/>
  <c r="M23" i="16"/>
  <c r="M26" i="16"/>
  <c r="M38" i="16"/>
  <c r="M43" i="16"/>
  <c r="M53" i="16"/>
  <c r="M44" i="16"/>
  <c r="M54" i="16"/>
  <c r="M42" i="16"/>
  <c r="M48" i="16"/>
  <c r="M52" i="16"/>
  <c r="M34" i="16"/>
  <c r="M45" i="16"/>
  <c r="M55" i="16"/>
  <c r="M50" i="16"/>
  <c r="M56" i="16"/>
  <c r="M29" i="16"/>
  <c r="M58" i="16"/>
  <c r="M61" i="16"/>
  <c r="M57" i="16"/>
  <c r="M59" i="16"/>
  <c r="M46" i="16"/>
  <c r="M62" i="16"/>
  <c r="M70" i="16"/>
  <c r="M65" i="16"/>
  <c r="M40" i="16"/>
  <c r="M51" i="16"/>
  <c r="M60" i="16"/>
  <c r="M68" i="16"/>
  <c r="M67" i="16"/>
  <c r="M74" i="16"/>
  <c r="M66" i="16"/>
  <c r="M72" i="16"/>
  <c r="M69" i="16"/>
  <c r="M5" i="17"/>
  <c r="M8" i="17"/>
  <c r="M73" i="16"/>
  <c r="M3" i="17"/>
  <c r="M64" i="16"/>
  <c r="M71" i="16"/>
  <c r="M6" i="17"/>
  <c r="M63" i="16"/>
  <c r="M4" i="17"/>
  <c r="M12" i="17"/>
  <c r="M15" i="17"/>
  <c r="M7" i="17"/>
  <c r="M13" i="17"/>
  <c r="M21" i="17"/>
  <c r="M10" i="17"/>
  <c r="M16" i="17"/>
  <c r="M9" i="17"/>
  <c r="M11" i="17"/>
  <c r="M19" i="17"/>
  <c r="M27" i="17"/>
  <c r="M14" i="17"/>
  <c r="M22" i="17"/>
  <c r="M38" i="17"/>
  <c r="M48" i="17"/>
  <c r="M57" i="17"/>
  <c r="M65" i="17"/>
  <c r="M20" i="17"/>
  <c r="M26" i="17"/>
  <c r="M29" i="17"/>
  <c r="M42" i="17"/>
  <c r="M52" i="17"/>
  <c r="M60" i="17"/>
  <c r="M23" i="17"/>
  <c r="M32" i="17"/>
  <c r="M17" i="17"/>
  <c r="M40" i="17"/>
  <c r="M50" i="17"/>
  <c r="M58" i="17"/>
  <c r="M66" i="17"/>
  <c r="M30" i="17"/>
  <c r="M43" i="17"/>
  <c r="M24" i="17"/>
  <c r="M28" i="17"/>
  <c r="M34" i="17"/>
  <c r="M46" i="17"/>
  <c r="M56" i="17"/>
  <c r="M64" i="17"/>
  <c r="M25" i="17"/>
  <c r="M41" i="17"/>
  <c r="M51" i="17"/>
  <c r="M62" i="17"/>
  <c r="M71" i="17"/>
  <c r="M18" i="17"/>
  <c r="M44" i="17"/>
  <c r="M63" i="17"/>
  <c r="M45" i="17"/>
  <c r="M69" i="17"/>
  <c r="M53" i="17"/>
  <c r="M59" i="17"/>
  <c r="M72" i="17"/>
  <c r="M54" i="17"/>
  <c r="M67" i="17"/>
  <c r="M31" i="17"/>
  <c r="M61" i="17"/>
  <c r="M73" i="17"/>
  <c r="M68" i="17"/>
  <c r="M74" i="17"/>
  <c r="M55" i="17"/>
  <c r="M70" i="17"/>
  <c r="M33" i="17"/>
  <c r="M49" i="17"/>
  <c r="M37" i="17"/>
  <c r="M36" i="17"/>
  <c r="M33" i="16"/>
  <c r="M49" i="16"/>
  <c r="M35" i="17"/>
  <c r="M37" i="16"/>
  <c r="M36" i="16"/>
  <c r="M39" i="17"/>
  <c r="M47" i="17"/>
  <c r="M39" i="16"/>
  <c r="M47" i="16"/>
  <c r="M35" i="16"/>
  <c r="X38" i="21"/>
  <c r="Y38" i="21" s="1"/>
  <c r="Z38" i="21" s="1"/>
  <c r="AA38" i="21" s="1"/>
  <c r="D7" i="25"/>
  <c r="E7" i="25" s="1"/>
  <c r="F7" i="25" s="1"/>
  <c r="G7" i="25" s="1"/>
  <c r="AC38" i="21"/>
  <c r="AD38" i="21" s="1"/>
  <c r="AE38" i="21" s="1"/>
  <c r="AF38" i="21" s="1"/>
  <c r="S39" i="20"/>
  <c r="T39" i="20" s="1"/>
  <c r="U39" i="20" s="1"/>
  <c r="V39" i="20" s="1"/>
  <c r="AC38" i="26"/>
  <c r="AD38" i="26" s="1"/>
  <c r="AE38" i="26" s="1"/>
  <c r="AF38" i="26" s="1"/>
  <c r="N38" i="21"/>
  <c r="O38" i="21" s="1"/>
  <c r="P38" i="21" s="1"/>
  <c r="Q38" i="21" s="1"/>
  <c r="AC39" i="20"/>
  <c r="AD39" i="20" s="1"/>
  <c r="AE39" i="20" s="1"/>
  <c r="AF39" i="20" s="1"/>
  <c r="N38" i="25"/>
  <c r="O38" i="25" s="1"/>
  <c r="P38" i="25" s="1"/>
  <c r="Q38" i="25" s="1"/>
  <c r="AH38" i="19"/>
  <c r="AI38" i="19" s="1"/>
  <c r="AJ38" i="19" s="1"/>
  <c r="AK38" i="19" s="1"/>
  <c r="I39" i="20"/>
  <c r="J39" i="20" s="1"/>
  <c r="K39" i="20" s="1"/>
  <c r="L39" i="20" s="1"/>
  <c r="N39" i="24"/>
  <c r="O39" i="24" s="1"/>
  <c r="P39" i="24" s="1"/>
  <c r="Q39" i="24" s="1"/>
  <c r="D39" i="23"/>
  <c r="E39" i="23" s="1"/>
  <c r="F39" i="23" s="1"/>
  <c r="G39" i="23" s="1"/>
  <c r="N6" i="23"/>
  <c r="O6" i="23" s="1"/>
  <c r="P6" i="23" s="1"/>
  <c r="Q6" i="23" s="1"/>
  <c r="X39" i="20"/>
  <c r="Y39" i="20" s="1"/>
  <c r="Z39" i="20" s="1"/>
  <c r="AA39" i="20" s="1"/>
  <c r="N38" i="19"/>
  <c r="O38" i="19" s="1"/>
  <c r="P38" i="19" s="1"/>
  <c r="Q38" i="19" s="1"/>
  <c r="N6" i="21"/>
  <c r="AC38" i="18"/>
  <c r="AD38" i="18" s="1"/>
  <c r="AE38" i="18" s="1"/>
  <c r="AF38" i="18" s="1"/>
  <c r="N6" i="22"/>
  <c r="O6" i="22" s="1"/>
  <c r="P6" i="22" s="1"/>
  <c r="Q6" i="22" s="1"/>
  <c r="AC6" i="24"/>
  <c r="AD6" i="24" s="1"/>
  <c r="AE6" i="24" s="1"/>
  <c r="AF6" i="24" s="1"/>
  <c r="N7" i="26"/>
  <c r="O7" i="26" s="1"/>
  <c r="P7" i="26" s="1"/>
  <c r="Q7" i="26" s="1"/>
  <c r="D38" i="26"/>
  <c r="E38" i="26" s="1"/>
  <c r="F38" i="26" s="1"/>
  <c r="G38" i="26" s="1"/>
  <c r="AC7" i="19"/>
  <c r="AD7" i="19" s="1"/>
  <c r="AE7" i="19" s="1"/>
  <c r="AF7" i="19" s="1"/>
  <c r="AB7" i="20"/>
  <c r="AL39" i="22"/>
  <c r="R7" i="21"/>
  <c r="S38" i="22"/>
  <c r="T38" i="22" s="1"/>
  <c r="U38" i="22" s="1"/>
  <c r="V38" i="22" s="1"/>
  <c r="X6" i="23"/>
  <c r="Y6" i="23" s="1"/>
  <c r="Z6" i="23" s="1"/>
  <c r="AA6" i="23" s="1"/>
  <c r="W39" i="21"/>
  <c r="S38" i="27"/>
  <c r="T38" i="27" s="1"/>
  <c r="U38" i="27" s="1"/>
  <c r="V38" i="27" s="1"/>
  <c r="N7" i="23"/>
  <c r="O7" i="23" s="1"/>
  <c r="P7" i="23" s="1"/>
  <c r="Q7" i="23" s="1"/>
  <c r="AG7" i="20"/>
  <c r="AH7" i="20" s="1"/>
  <c r="AI7" i="20" s="1"/>
  <c r="AJ7" i="20" s="1"/>
  <c r="AK7" i="20" s="1"/>
  <c r="W39" i="19"/>
  <c r="M7" i="21"/>
  <c r="AG8" i="27"/>
  <c r="N39" i="20"/>
  <c r="O39" i="20" s="1"/>
  <c r="P39" i="20" s="1"/>
  <c r="Q39" i="20" s="1"/>
  <c r="AB39" i="27"/>
  <c r="D38" i="19"/>
  <c r="E38" i="19" s="1"/>
  <c r="F38" i="19" s="1"/>
  <c r="G38" i="19" s="1"/>
  <c r="C39" i="27"/>
  <c r="D6" i="23"/>
  <c r="E6" i="23" s="1"/>
  <c r="F6" i="23" s="1"/>
  <c r="G6" i="23" s="1"/>
  <c r="AG39" i="23"/>
  <c r="R8" i="27"/>
  <c r="M39" i="25"/>
  <c r="W39" i="27"/>
  <c r="W7" i="23"/>
  <c r="S7" i="23" s="1"/>
  <c r="T7" i="23" s="1"/>
  <c r="U7" i="23" s="1"/>
  <c r="V7" i="23" s="1"/>
  <c r="C7" i="20"/>
  <c r="H39" i="22"/>
  <c r="I39" i="22" s="1"/>
  <c r="J39" i="22" s="1"/>
  <c r="K39" i="22" s="1"/>
  <c r="L39" i="22" s="1"/>
  <c r="AB39" i="19"/>
  <c r="I38" i="27"/>
  <c r="J38" i="27" s="1"/>
  <c r="K38" i="27" s="1"/>
  <c r="L38" i="27" s="1"/>
  <c r="H7" i="23"/>
  <c r="I7" i="23" s="1"/>
  <c r="J7" i="23" s="1"/>
  <c r="K7" i="23" s="1"/>
  <c r="L7" i="23" s="1"/>
  <c r="H7" i="20"/>
  <c r="I7" i="20" s="1"/>
  <c r="J7" i="20" s="1"/>
  <c r="K7" i="20" s="1"/>
  <c r="L7" i="20" s="1"/>
  <c r="R39" i="22"/>
  <c r="M39" i="19"/>
  <c r="AL39" i="23"/>
  <c r="C8" i="27"/>
  <c r="AL39" i="25"/>
  <c r="H39" i="27"/>
  <c r="E6" i="19"/>
  <c r="AD6" i="21"/>
  <c r="AE6" i="21" s="1"/>
  <c r="AF6" i="21" s="1"/>
  <c r="AE4" i="22"/>
  <c r="Z5" i="18"/>
  <c r="X6" i="22"/>
  <c r="B40" i="19"/>
  <c r="A41" i="19" s="1"/>
  <c r="AG40" i="19"/>
  <c r="B8" i="15"/>
  <c r="A9" i="15" s="1"/>
  <c r="F8" i="15"/>
  <c r="P8" i="15"/>
  <c r="B40" i="22"/>
  <c r="A41" i="22" s="1"/>
  <c r="H40" i="22"/>
  <c r="AL40" i="22"/>
  <c r="AB40" i="22"/>
  <c r="M40" i="22"/>
  <c r="C40" i="22"/>
  <c r="W39" i="22"/>
  <c r="X39" i="22" s="1"/>
  <c r="Y39" i="22" s="1"/>
  <c r="Z39" i="22" s="1"/>
  <c r="AA39" i="22" s="1"/>
  <c r="H39" i="19"/>
  <c r="H7" i="21"/>
  <c r="AL7" i="21"/>
  <c r="AJ7" i="15"/>
  <c r="C7" i="15"/>
  <c r="L7" i="15"/>
  <c r="AE7" i="15"/>
  <c r="AG8" i="25"/>
  <c r="W8" i="25"/>
  <c r="X8" i="25" s="1"/>
  <c r="Y8" i="25" s="1"/>
  <c r="Z8" i="25" s="1"/>
  <c r="AA8" i="25" s="1"/>
  <c r="S6" i="26"/>
  <c r="F5" i="25"/>
  <c r="I39" i="23"/>
  <c r="J39" i="23" s="1"/>
  <c r="K39" i="23" s="1"/>
  <c r="L39" i="23" s="1"/>
  <c r="AB8" i="27"/>
  <c r="AJ4" i="22"/>
  <c r="AL40" i="24"/>
  <c r="M39" i="26"/>
  <c r="AL8" i="26"/>
  <c r="M8" i="26"/>
  <c r="B8" i="26"/>
  <c r="A9" i="26" s="1"/>
  <c r="W8" i="26"/>
  <c r="O5" i="22"/>
  <c r="AJ5" i="18"/>
  <c r="AL8" i="18"/>
  <c r="N7" i="25"/>
  <c r="Y6" i="27"/>
  <c r="AB40" i="20"/>
  <c r="AC40" i="20" s="1"/>
  <c r="AD40" i="20" s="1"/>
  <c r="AE40" i="20" s="1"/>
  <c r="AF40" i="20" s="1"/>
  <c r="C40" i="25"/>
  <c r="B40" i="25"/>
  <c r="A41" i="25" s="1"/>
  <c r="S6" i="24"/>
  <c r="R39" i="21"/>
  <c r="S39" i="21" s="1"/>
  <c r="T39" i="21" s="1"/>
  <c r="U39" i="21" s="1"/>
  <c r="V39" i="21" s="1"/>
  <c r="AE5" i="26"/>
  <c r="Z5" i="25"/>
  <c r="C7" i="24"/>
  <c r="D6" i="20"/>
  <c r="D7" i="19"/>
  <c r="E7" i="19" s="1"/>
  <c r="F7" i="19" s="1"/>
  <c r="G7" i="19" s="1"/>
  <c r="AC39" i="27"/>
  <c r="AD39" i="27" s="1"/>
  <c r="AE39" i="27" s="1"/>
  <c r="AF39" i="27" s="1"/>
  <c r="B40" i="18"/>
  <c r="A41" i="18" s="1"/>
  <c r="B8" i="22"/>
  <c r="A9" i="22" s="1"/>
  <c r="M8" i="22"/>
  <c r="C8" i="22"/>
  <c r="AB8" i="22"/>
  <c r="K4" i="20"/>
  <c r="J6" i="27"/>
  <c r="S7" i="25"/>
  <c r="T7" i="25" s="1"/>
  <c r="U7" i="25" s="1"/>
  <c r="V7" i="25" s="1"/>
  <c r="AC6" i="20"/>
  <c r="O5" i="24"/>
  <c r="U5" i="18"/>
  <c r="N6" i="26"/>
  <c r="AH7" i="23"/>
  <c r="AI7" i="23" s="1"/>
  <c r="AJ7" i="23" s="1"/>
  <c r="AK7" i="23" s="1"/>
  <c r="B8" i="20"/>
  <c r="A9" i="20" s="1"/>
  <c r="C39" i="22"/>
  <c r="R39" i="19"/>
  <c r="S39" i="19" s="1"/>
  <c r="T39" i="19" s="1"/>
  <c r="U39" i="19" s="1"/>
  <c r="V39" i="19" s="1"/>
  <c r="W7" i="21"/>
  <c r="X7" i="21" s="1"/>
  <c r="AH7" i="15"/>
  <c r="AC7" i="15"/>
  <c r="R7" i="15"/>
  <c r="AF7" i="15"/>
  <c r="C8" i="25"/>
  <c r="B40" i="17"/>
  <c r="A41" i="17" s="1"/>
  <c r="AC6" i="26"/>
  <c r="I6" i="23"/>
  <c r="AB40" i="23"/>
  <c r="R40" i="23"/>
  <c r="B40" i="23"/>
  <c r="A41" i="23" s="1"/>
  <c r="T6" i="27"/>
  <c r="AL8" i="27"/>
  <c r="M8" i="27"/>
  <c r="AI7" i="27"/>
  <c r="W40" i="24"/>
  <c r="AL39" i="26"/>
  <c r="S7" i="26"/>
  <c r="T7" i="26" s="1"/>
  <c r="U7" i="26" s="1"/>
  <c r="V7" i="26" s="1"/>
  <c r="W8" i="18"/>
  <c r="M40" i="20"/>
  <c r="R39" i="25"/>
  <c r="I38" i="18"/>
  <c r="J38" i="18" s="1"/>
  <c r="K38" i="18" s="1"/>
  <c r="L38" i="18" s="1"/>
  <c r="AB39" i="21"/>
  <c r="X39" i="21" s="1"/>
  <c r="Y39" i="21" s="1"/>
  <c r="Z39" i="21" s="1"/>
  <c r="AA39" i="21" s="1"/>
  <c r="K5" i="18"/>
  <c r="T6" i="19"/>
  <c r="AB7" i="24"/>
  <c r="T6" i="25"/>
  <c r="F5" i="24"/>
  <c r="T5" i="23"/>
  <c r="D39" i="27"/>
  <c r="E39" i="27" s="1"/>
  <c r="F39" i="27" s="1"/>
  <c r="G39" i="27" s="1"/>
  <c r="N38" i="26"/>
  <c r="O38" i="26" s="1"/>
  <c r="P38" i="26" s="1"/>
  <c r="Q38" i="26" s="1"/>
  <c r="W39" i="18"/>
  <c r="C7" i="22"/>
  <c r="AJ5" i="19"/>
  <c r="O5" i="23"/>
  <c r="AI5" i="23"/>
  <c r="E6" i="27"/>
  <c r="B8" i="23"/>
  <c r="A9" i="23" s="1"/>
  <c r="T6" i="21"/>
  <c r="R7" i="20"/>
  <c r="AG39" i="22"/>
  <c r="AH39" i="22" s="1"/>
  <c r="AI39" i="22" s="1"/>
  <c r="AJ39" i="22" s="1"/>
  <c r="AK39" i="22" s="1"/>
  <c r="F4" i="22"/>
  <c r="AG39" i="19"/>
  <c r="AH39" i="19" s="1"/>
  <c r="AI39" i="19" s="1"/>
  <c r="AJ39" i="19" s="1"/>
  <c r="AK39" i="19" s="1"/>
  <c r="AG7" i="21"/>
  <c r="AE5" i="25"/>
  <c r="AE4" i="21"/>
  <c r="Y7" i="15"/>
  <c r="AA7" i="15"/>
  <c r="I7" i="15"/>
  <c r="X7" i="15"/>
  <c r="S38" i="25"/>
  <c r="T38" i="25" s="1"/>
  <c r="U38" i="25" s="1"/>
  <c r="V38" i="25" s="1"/>
  <c r="H8" i="25"/>
  <c r="AE5" i="18"/>
  <c r="X38" i="27"/>
  <c r="Y38" i="27" s="1"/>
  <c r="Z38" i="27" s="1"/>
  <c r="AA38" i="27" s="1"/>
  <c r="R39" i="23"/>
  <c r="S39" i="23" s="1"/>
  <c r="T39" i="23" s="1"/>
  <c r="U39" i="23" s="1"/>
  <c r="V39" i="23" s="1"/>
  <c r="W8" i="27"/>
  <c r="S8" i="27" s="1"/>
  <c r="T8" i="27" s="1"/>
  <c r="U8" i="27" s="1"/>
  <c r="V8" i="27" s="1"/>
  <c r="B7" i="28"/>
  <c r="P5" i="25"/>
  <c r="H40" i="24"/>
  <c r="W39" i="26"/>
  <c r="AH42" i="15"/>
  <c r="S42" i="15"/>
  <c r="D42" i="15"/>
  <c r="AD42" i="15"/>
  <c r="W42" i="15"/>
  <c r="C7" i="26"/>
  <c r="D7" i="26" s="1"/>
  <c r="E7" i="26" s="1"/>
  <c r="F7" i="26" s="1"/>
  <c r="G7" i="26" s="1"/>
  <c r="P5" i="19"/>
  <c r="H8" i="18"/>
  <c r="S38" i="26"/>
  <c r="T38" i="26" s="1"/>
  <c r="U38" i="26" s="1"/>
  <c r="V38" i="26" s="1"/>
  <c r="K4" i="22"/>
  <c r="H40" i="20"/>
  <c r="AL40" i="20"/>
  <c r="AH40" i="20" s="1"/>
  <c r="AI40" i="20" s="1"/>
  <c r="AJ40" i="20" s="1"/>
  <c r="AK40" i="20" s="1"/>
  <c r="C39" i="25"/>
  <c r="M39" i="21"/>
  <c r="N39" i="21" s="1"/>
  <c r="O39" i="21" s="1"/>
  <c r="P39" i="21" s="1"/>
  <c r="Q39" i="21" s="1"/>
  <c r="AC38" i="22"/>
  <c r="AD38" i="22" s="1"/>
  <c r="AE38" i="22" s="1"/>
  <c r="AF38" i="22" s="1"/>
  <c r="H7" i="24"/>
  <c r="AL7" i="24"/>
  <c r="S38" i="18"/>
  <c r="T38" i="18" s="1"/>
  <c r="U38" i="18" s="1"/>
  <c r="V38" i="18" s="1"/>
  <c r="AC6" i="23"/>
  <c r="W7" i="19"/>
  <c r="M7" i="19"/>
  <c r="N7" i="19" s="1"/>
  <c r="O7" i="19" s="1"/>
  <c r="P7" i="19" s="1"/>
  <c r="Q7" i="19" s="1"/>
  <c r="M39" i="27"/>
  <c r="I39" i="27" s="1"/>
  <c r="J39" i="27" s="1"/>
  <c r="K39" i="27" s="1"/>
  <c r="L39" i="27" s="1"/>
  <c r="AH6" i="19"/>
  <c r="C39" i="18"/>
  <c r="D39" i="18" s="1"/>
  <c r="E39" i="18" s="1"/>
  <c r="F39" i="18" s="1"/>
  <c r="G39" i="18" s="1"/>
  <c r="AB7" i="22"/>
  <c r="AJ5" i="20"/>
  <c r="F4" i="21"/>
  <c r="D6" i="24"/>
  <c r="AH6" i="22"/>
  <c r="N39" i="22"/>
  <c r="O39" i="22" s="1"/>
  <c r="P39" i="22" s="1"/>
  <c r="Q39" i="22" s="1"/>
  <c r="I6" i="19"/>
  <c r="C39" i="19"/>
  <c r="Y5" i="23"/>
  <c r="B8" i="21"/>
  <c r="A9" i="21" s="1"/>
  <c r="C8" i="21"/>
  <c r="E7" i="15"/>
  <c r="AB7" i="15"/>
  <c r="N7" i="15"/>
  <c r="AK7" i="15"/>
  <c r="G7" i="15"/>
  <c r="K5" i="25"/>
  <c r="W9" i="25"/>
  <c r="AL9" i="25"/>
  <c r="C9" i="25"/>
  <c r="B9" i="25"/>
  <c r="A10" i="25" s="1"/>
  <c r="Z4" i="22"/>
  <c r="I6" i="22"/>
  <c r="N6" i="19"/>
  <c r="H8" i="27"/>
  <c r="D8" i="27" s="1"/>
  <c r="E8" i="27" s="1"/>
  <c r="F8" i="27" s="1"/>
  <c r="G8" i="27" s="1"/>
  <c r="X38" i="19"/>
  <c r="Y38" i="19" s="1"/>
  <c r="Z38" i="19" s="1"/>
  <c r="AA38" i="19" s="1"/>
  <c r="R40" i="24"/>
  <c r="S40" i="24" s="1"/>
  <c r="T40" i="24" s="1"/>
  <c r="U40" i="24" s="1"/>
  <c r="V40" i="24" s="1"/>
  <c r="AG40" i="24"/>
  <c r="AH40" i="24" s="1"/>
  <c r="AI40" i="24" s="1"/>
  <c r="AJ40" i="24" s="1"/>
  <c r="AK40" i="24" s="1"/>
  <c r="N6" i="24"/>
  <c r="O6" i="24" s="1"/>
  <c r="P6" i="24" s="1"/>
  <c r="Q6" i="24" s="1"/>
  <c r="H39" i="26"/>
  <c r="I39" i="26" s="1"/>
  <c r="J39" i="26" s="1"/>
  <c r="K39" i="26" s="1"/>
  <c r="L39" i="26" s="1"/>
  <c r="B43" i="15"/>
  <c r="A44" i="15" s="1"/>
  <c r="Q43" i="15"/>
  <c r="H43" i="15"/>
  <c r="Y43" i="15"/>
  <c r="AF43" i="15"/>
  <c r="AD43" i="15"/>
  <c r="AJ43" i="15"/>
  <c r="E43" i="15"/>
  <c r="AL43" i="15"/>
  <c r="L43" i="15"/>
  <c r="F43" i="15"/>
  <c r="N43" i="15"/>
  <c r="R43" i="15"/>
  <c r="AC43" i="15"/>
  <c r="AA43" i="15"/>
  <c r="AK43" i="15"/>
  <c r="G43" i="15"/>
  <c r="AL7" i="26"/>
  <c r="AH7" i="26" s="1"/>
  <c r="AI7" i="26" s="1"/>
  <c r="AJ7" i="26" s="1"/>
  <c r="AK7" i="26" s="1"/>
  <c r="AB7" i="26"/>
  <c r="AC7" i="26" s="1"/>
  <c r="AD7" i="26" s="1"/>
  <c r="AE7" i="26" s="1"/>
  <c r="AF7" i="26" s="1"/>
  <c r="U4" i="20"/>
  <c r="Y5" i="24"/>
  <c r="R8" i="18"/>
  <c r="AG8" i="18"/>
  <c r="AH8" i="18" s="1"/>
  <c r="AI8" i="18" s="1"/>
  <c r="AJ8" i="18" s="1"/>
  <c r="AK8" i="18" s="1"/>
  <c r="W40" i="20"/>
  <c r="X40" i="20" s="1"/>
  <c r="Y40" i="20" s="1"/>
  <c r="Z40" i="20" s="1"/>
  <c r="AA40" i="20" s="1"/>
  <c r="I38" i="19"/>
  <c r="J38" i="19" s="1"/>
  <c r="K38" i="19" s="1"/>
  <c r="L38" i="19" s="1"/>
  <c r="AB39" i="25"/>
  <c r="AC39" i="25" s="1"/>
  <c r="AD39" i="25" s="1"/>
  <c r="AE39" i="25" s="1"/>
  <c r="AF39" i="25" s="1"/>
  <c r="AL39" i="21"/>
  <c r="U4" i="22"/>
  <c r="R7" i="24"/>
  <c r="X38" i="18"/>
  <c r="Y38" i="18" s="1"/>
  <c r="Z38" i="18" s="1"/>
  <c r="AA38" i="18" s="1"/>
  <c r="D38" i="22"/>
  <c r="E38" i="22" s="1"/>
  <c r="F38" i="22" s="1"/>
  <c r="G38" i="22" s="1"/>
  <c r="AH7" i="19"/>
  <c r="AI7" i="19" s="1"/>
  <c r="AJ7" i="19" s="1"/>
  <c r="AK7" i="19" s="1"/>
  <c r="AH38" i="25"/>
  <c r="AI38" i="25" s="1"/>
  <c r="AJ38" i="25" s="1"/>
  <c r="AK38" i="25" s="1"/>
  <c r="AL39" i="27"/>
  <c r="AH39" i="27" s="1"/>
  <c r="AI39" i="27" s="1"/>
  <c r="AJ39" i="27" s="1"/>
  <c r="AK39" i="27" s="1"/>
  <c r="AG39" i="18"/>
  <c r="AB39" i="18"/>
  <c r="M7" i="22"/>
  <c r="I38" i="21"/>
  <c r="J38" i="21" s="1"/>
  <c r="K38" i="21" s="1"/>
  <c r="L38" i="21" s="1"/>
  <c r="B8" i="17"/>
  <c r="A9" i="17" s="1"/>
  <c r="X7" i="18"/>
  <c r="J5" i="24"/>
  <c r="B41" i="24"/>
  <c r="A42" i="24" s="1"/>
  <c r="R40" i="26"/>
  <c r="B40" i="26"/>
  <c r="A41" i="26" s="1"/>
  <c r="AG39" i="26"/>
  <c r="AH39" i="26" s="1"/>
  <c r="AI39" i="26" s="1"/>
  <c r="AJ39" i="26" s="1"/>
  <c r="AK39" i="26" s="1"/>
  <c r="X6" i="20"/>
  <c r="R9" i="18"/>
  <c r="B9" i="18"/>
  <c r="A10" i="18" s="1"/>
  <c r="P5" i="18"/>
  <c r="AH6" i="26"/>
  <c r="AI6" i="26" s="1"/>
  <c r="AJ6" i="26" s="1"/>
  <c r="AK6" i="26" s="1"/>
  <c r="I39" i="24"/>
  <c r="J39" i="24" s="1"/>
  <c r="K39" i="24" s="1"/>
  <c r="L39" i="24" s="1"/>
  <c r="I38" i="25"/>
  <c r="J38" i="25" s="1"/>
  <c r="K38" i="25" s="1"/>
  <c r="L38" i="25" s="1"/>
  <c r="I6" i="26"/>
  <c r="AC7" i="18"/>
  <c r="W8" i="24"/>
  <c r="AG8" i="24"/>
  <c r="B8" i="24"/>
  <c r="A9" i="24" s="1"/>
  <c r="AB8" i="24"/>
  <c r="AC39" i="19"/>
  <c r="AD39" i="19" s="1"/>
  <c r="AE39" i="19" s="1"/>
  <c r="AF39" i="19" s="1"/>
  <c r="B8" i="16"/>
  <c r="A9" i="16" s="1"/>
  <c r="AE5" i="19"/>
  <c r="AH6" i="20"/>
  <c r="AI5" i="26"/>
  <c r="AC8" i="25"/>
  <c r="F5" i="18"/>
  <c r="K5" i="23"/>
  <c r="X39" i="23"/>
  <c r="Y39" i="23" s="1"/>
  <c r="Z39" i="23" s="1"/>
  <c r="AA39" i="23" s="1"/>
  <c r="AH7" i="18"/>
  <c r="B8" i="28"/>
  <c r="W9" i="27"/>
  <c r="AL9" i="27"/>
  <c r="M9" i="27"/>
  <c r="R9" i="27"/>
  <c r="B9" i="27"/>
  <c r="A10" i="27" s="1"/>
  <c r="H9" i="27"/>
  <c r="AG9" i="27"/>
  <c r="AE4" i="20"/>
  <c r="F4" i="20"/>
  <c r="M40" i="24"/>
  <c r="K5" i="26"/>
  <c r="C39" i="26"/>
  <c r="C8" i="18"/>
  <c r="AC6" i="22"/>
  <c r="B41" i="20"/>
  <c r="A42" i="20" s="1"/>
  <c r="X38" i="26"/>
  <c r="Y38" i="26" s="1"/>
  <c r="Z38" i="26" s="1"/>
  <c r="AA38" i="26" s="1"/>
  <c r="B40" i="21"/>
  <c r="A41" i="21" s="1"/>
  <c r="H40" i="21"/>
  <c r="AL40" i="21"/>
  <c r="C40" i="21"/>
  <c r="M40" i="21"/>
  <c r="AB40" i="21"/>
  <c r="H39" i="21"/>
  <c r="W7" i="24"/>
  <c r="X7" i="24" s="1"/>
  <c r="Y7" i="24" s="1"/>
  <c r="Z7" i="24" s="1"/>
  <c r="AA7" i="24" s="1"/>
  <c r="B40" i="16"/>
  <c r="A41" i="16" s="1"/>
  <c r="P5" i="26"/>
  <c r="AH6" i="24"/>
  <c r="AI6" i="24" s="1"/>
  <c r="AJ6" i="24" s="1"/>
  <c r="AK6" i="24" s="1"/>
  <c r="R39" i="18"/>
  <c r="S39" i="18" s="1"/>
  <c r="T39" i="18" s="1"/>
  <c r="U39" i="18" s="1"/>
  <c r="V39" i="18" s="1"/>
  <c r="W7" i="22"/>
  <c r="AC7" i="23"/>
  <c r="AD7" i="23" s="1"/>
  <c r="AE7" i="23" s="1"/>
  <c r="AF7" i="23" s="1"/>
  <c r="D6" i="26"/>
  <c r="D7" i="18"/>
  <c r="N8" i="25"/>
  <c r="O8" i="25" s="1"/>
  <c r="P8" i="25" s="1"/>
  <c r="Q8" i="25" s="1"/>
  <c r="D38" i="27"/>
  <c r="E38" i="27" s="1"/>
  <c r="F38" i="27" s="1"/>
  <c r="G38" i="27" s="1"/>
  <c r="C40" i="24"/>
  <c r="N7" i="18"/>
  <c r="O7" i="18" s="1"/>
  <c r="P7" i="18" s="1"/>
  <c r="Q7" i="18" s="1"/>
  <c r="AC38" i="19"/>
  <c r="AD38" i="19" s="1"/>
  <c r="AE38" i="19" s="1"/>
  <c r="AF38" i="19" s="1"/>
  <c r="R39" i="26"/>
  <c r="Z4" i="20"/>
  <c r="AD6" i="27"/>
  <c r="I7" i="26"/>
  <c r="J7" i="26" s="1"/>
  <c r="K7" i="26" s="1"/>
  <c r="L7" i="26" s="1"/>
  <c r="AC6" i="19"/>
  <c r="M8" i="18"/>
  <c r="AI5" i="24"/>
  <c r="S38" i="21"/>
  <c r="T38" i="21" s="1"/>
  <c r="U38" i="21" s="1"/>
  <c r="V38" i="21" s="1"/>
  <c r="K4" i="21"/>
  <c r="R40" i="20"/>
  <c r="H39" i="25"/>
  <c r="W39" i="25"/>
  <c r="AJ5" i="25"/>
  <c r="AH38" i="26"/>
  <c r="AI38" i="26" s="1"/>
  <c r="AJ38" i="26" s="1"/>
  <c r="AK38" i="26" s="1"/>
  <c r="Z5" i="19"/>
  <c r="C39" i="21"/>
  <c r="AH38" i="27"/>
  <c r="AI38" i="27" s="1"/>
  <c r="AJ38" i="27" s="1"/>
  <c r="AK38" i="27" s="1"/>
  <c r="M7" i="24"/>
  <c r="X6" i="26"/>
  <c r="B8" i="19"/>
  <c r="A9" i="19" s="1"/>
  <c r="Z5" i="26"/>
  <c r="B40" i="27"/>
  <c r="A41" i="27" s="1"/>
  <c r="AG40" i="27"/>
  <c r="AL40" i="27"/>
  <c r="B38" i="28"/>
  <c r="M39" i="18"/>
  <c r="R7" i="22"/>
  <c r="H7" i="22"/>
  <c r="D7" i="21"/>
  <c r="X39" i="19"/>
  <c r="Y39" i="19" s="1"/>
  <c r="Z39" i="19" s="1"/>
  <c r="AA39" i="19" s="1"/>
  <c r="X7" i="20"/>
  <c r="Y7" i="20" s="1"/>
  <c r="Z7" i="20" s="1"/>
  <c r="AA7" i="20" s="1"/>
  <c r="AH6" i="21"/>
  <c r="AI6" i="21" s="1"/>
  <c r="AJ6" i="21" s="1"/>
  <c r="AK6" i="21" s="1"/>
  <c r="P4" i="20"/>
  <c r="U4" i="24"/>
  <c r="AB40" i="24"/>
  <c r="AB39" i="26"/>
  <c r="AB8" i="18"/>
  <c r="AC8" i="18" s="1"/>
  <c r="AD8" i="18" s="1"/>
  <c r="AE8" i="18" s="1"/>
  <c r="AF8" i="18" s="1"/>
  <c r="AJ4" i="21"/>
  <c r="C40" i="20"/>
  <c r="AH39" i="25"/>
  <c r="AI39" i="25" s="1"/>
  <c r="AJ39" i="25" s="1"/>
  <c r="AK39" i="25" s="1"/>
  <c r="D6" i="22"/>
  <c r="AG39" i="21"/>
  <c r="AD5" i="24"/>
  <c r="X39" i="24"/>
  <c r="Y39" i="24" s="1"/>
  <c r="Z39" i="24" s="1"/>
  <c r="AA39" i="24" s="1"/>
  <c r="AG7" i="24"/>
  <c r="S6" i="22"/>
  <c r="AH38" i="21"/>
  <c r="AI38" i="21" s="1"/>
  <c r="AJ38" i="21" s="1"/>
  <c r="AK38" i="21" s="1"/>
  <c r="O6" i="21"/>
  <c r="E5" i="23"/>
  <c r="S7" i="19"/>
  <c r="T7" i="19" s="1"/>
  <c r="U7" i="19" s="1"/>
  <c r="V7" i="19" s="1"/>
  <c r="S7" i="18"/>
  <c r="R39" i="27"/>
  <c r="S39" i="27" s="1"/>
  <c r="T39" i="27" s="1"/>
  <c r="U39" i="27" s="1"/>
  <c r="V39" i="27" s="1"/>
  <c r="AL39" i="18"/>
  <c r="AG7" i="22"/>
  <c r="AH7" i="22" s="1"/>
  <c r="AI7" i="22" s="1"/>
  <c r="AJ7" i="22" s="1"/>
  <c r="AK7" i="22" s="1"/>
  <c r="I39" i="25" l="1"/>
  <c r="J39" i="25" s="1"/>
  <c r="K39" i="25" s="1"/>
  <c r="L39" i="25" s="1"/>
  <c r="D39" i="19"/>
  <c r="E39" i="19" s="1"/>
  <c r="F39" i="19" s="1"/>
  <c r="G39" i="19" s="1"/>
  <c r="N39" i="25"/>
  <c r="O39" i="25" s="1"/>
  <c r="P39" i="25" s="1"/>
  <c r="Q39" i="25" s="1"/>
  <c r="AH8" i="27"/>
  <c r="D7" i="20"/>
  <c r="E7" i="20" s="1"/>
  <c r="F7" i="20" s="1"/>
  <c r="G7" i="20" s="1"/>
  <c r="AH7" i="21"/>
  <c r="AI7" i="21" s="1"/>
  <c r="AJ7" i="21" s="1"/>
  <c r="AK7" i="21" s="1"/>
  <c r="D40" i="20"/>
  <c r="E40" i="20" s="1"/>
  <c r="F40" i="20" s="1"/>
  <c r="G40" i="20" s="1"/>
  <c r="X39" i="27"/>
  <c r="Y39" i="27" s="1"/>
  <c r="Z39" i="27" s="1"/>
  <c r="AA39" i="27" s="1"/>
  <c r="N7" i="16"/>
  <c r="N15" i="16"/>
  <c r="N10" i="16"/>
  <c r="N5" i="16"/>
  <c r="N13" i="16"/>
  <c r="N8" i="16"/>
  <c r="N16" i="16"/>
  <c r="N3" i="16"/>
  <c r="N11" i="16"/>
  <c r="N19" i="16"/>
  <c r="N6" i="16"/>
  <c r="N14" i="16"/>
  <c r="N22" i="16"/>
  <c r="N9" i="16"/>
  <c r="N17" i="16"/>
  <c r="N29" i="16"/>
  <c r="N12" i="16"/>
  <c r="N24" i="16"/>
  <c r="N27" i="16"/>
  <c r="N18" i="16"/>
  <c r="N21" i="16"/>
  <c r="N25" i="16"/>
  <c r="N34" i="16"/>
  <c r="N28" i="16"/>
  <c r="N41" i="16"/>
  <c r="N4" i="16"/>
  <c r="N20" i="16"/>
  <c r="N31" i="16"/>
  <c r="N50" i="16"/>
  <c r="N40" i="16"/>
  <c r="N46" i="16"/>
  <c r="N26" i="16"/>
  <c r="N38" i="16"/>
  <c r="N51" i="16"/>
  <c r="N44" i="16"/>
  <c r="N54" i="16"/>
  <c r="N42" i="16"/>
  <c r="N48" i="16"/>
  <c r="N57" i="16"/>
  <c r="N23" i="16"/>
  <c r="N52" i="16"/>
  <c r="N30" i="16"/>
  <c r="N53" i="16"/>
  <c r="N56" i="16"/>
  <c r="N55" i="16"/>
  <c r="N58" i="16"/>
  <c r="N61" i="16"/>
  <c r="N45" i="16"/>
  <c r="N59" i="16"/>
  <c r="N67" i="16"/>
  <c r="N62" i="16"/>
  <c r="N70" i="16"/>
  <c r="N32" i="16"/>
  <c r="N65" i="16"/>
  <c r="N63" i="16"/>
  <c r="N60" i="16"/>
  <c r="N66" i="16"/>
  <c r="N72" i="16"/>
  <c r="N43" i="16"/>
  <c r="N69" i="16"/>
  <c r="N5" i="17"/>
  <c r="N68" i="16"/>
  <c r="N73" i="16"/>
  <c r="N3" i="17"/>
  <c r="N8" i="17"/>
  <c r="N17" i="17"/>
  <c r="N4" i="17"/>
  <c r="N12" i="17"/>
  <c r="N20" i="17"/>
  <c r="N15" i="17"/>
  <c r="N64" i="16"/>
  <c r="N7" i="17"/>
  <c r="N18" i="17"/>
  <c r="N74" i="16"/>
  <c r="N6" i="17"/>
  <c r="N13" i="17"/>
  <c r="N21" i="17"/>
  <c r="N10" i="17"/>
  <c r="N16" i="17"/>
  <c r="N24" i="17"/>
  <c r="N71" i="16"/>
  <c r="N9" i="17"/>
  <c r="N11" i="17"/>
  <c r="N19" i="17"/>
  <c r="N27" i="17"/>
  <c r="N31" i="17"/>
  <c r="N44" i="17"/>
  <c r="N54" i="17"/>
  <c r="N62" i="17"/>
  <c r="N38" i="17"/>
  <c r="N48" i="17"/>
  <c r="N57" i="17"/>
  <c r="N65" i="17"/>
  <c r="N26" i="17"/>
  <c r="N29" i="17"/>
  <c r="N22" i="17"/>
  <c r="N23" i="17"/>
  <c r="N32" i="17"/>
  <c r="N45" i="17"/>
  <c r="N55" i="17"/>
  <c r="N63" i="17"/>
  <c r="N40" i="17"/>
  <c r="N30" i="17"/>
  <c r="N43" i="17"/>
  <c r="N53" i="17"/>
  <c r="N61" i="17"/>
  <c r="N14" i="17"/>
  <c r="N28" i="17"/>
  <c r="N34" i="17"/>
  <c r="N46" i="17"/>
  <c r="N25" i="17"/>
  <c r="N42" i="17"/>
  <c r="N68" i="17"/>
  <c r="N51" i="17"/>
  <c r="N71" i="17"/>
  <c r="N58" i="17"/>
  <c r="N64" i="17"/>
  <c r="N69" i="17"/>
  <c r="N50" i="17"/>
  <c r="N59" i="17"/>
  <c r="N72" i="17"/>
  <c r="N52" i="17"/>
  <c r="N66" i="17"/>
  <c r="N70" i="17"/>
  <c r="N41" i="17"/>
  <c r="N56" i="17"/>
  <c r="N73" i="17"/>
  <c r="N74" i="17"/>
  <c r="N60" i="17"/>
  <c r="N67" i="17"/>
  <c r="N33" i="17"/>
  <c r="N36" i="17"/>
  <c r="N49" i="17"/>
  <c r="N37" i="17"/>
  <c r="N33" i="16"/>
  <c r="N49" i="16"/>
  <c r="N47" i="17"/>
  <c r="N35" i="17"/>
  <c r="N47" i="16"/>
  <c r="N35" i="16"/>
  <c r="N37" i="16"/>
  <c r="N36" i="16"/>
  <c r="N39" i="17"/>
  <c r="N39" i="16"/>
  <c r="T9" i="32"/>
  <c r="S10" i="32"/>
  <c r="D40" i="24"/>
  <c r="E40" i="24" s="1"/>
  <c r="F40" i="24" s="1"/>
  <c r="G40" i="24" s="1"/>
  <c r="I39" i="21"/>
  <c r="J39" i="21" s="1"/>
  <c r="K39" i="21" s="1"/>
  <c r="L39" i="21" s="1"/>
  <c r="X7" i="23"/>
  <c r="Y7" i="23" s="1"/>
  <c r="Z7" i="23" s="1"/>
  <c r="AA7" i="23" s="1"/>
  <c r="N39" i="23"/>
  <c r="O39" i="23" s="1"/>
  <c r="P39" i="23" s="1"/>
  <c r="Q39" i="23" s="1"/>
  <c r="S40" i="20"/>
  <c r="T40" i="20" s="1"/>
  <c r="U40" i="20" s="1"/>
  <c r="V40" i="20" s="1"/>
  <c r="AC40" i="24"/>
  <c r="AD40" i="24" s="1"/>
  <c r="AE40" i="24" s="1"/>
  <c r="AF40" i="24" s="1"/>
  <c r="N8" i="18"/>
  <c r="O8" i="18" s="1"/>
  <c r="P8" i="18" s="1"/>
  <c r="Q8" i="18" s="1"/>
  <c r="X7" i="22"/>
  <c r="Y7" i="22" s="1"/>
  <c r="Z7" i="22" s="1"/>
  <c r="AA7" i="22" s="1"/>
  <c r="N7" i="21"/>
  <c r="O7" i="21" s="1"/>
  <c r="P7" i="21" s="1"/>
  <c r="Q7" i="21" s="1"/>
  <c r="I39" i="19"/>
  <c r="J39" i="19" s="1"/>
  <c r="K39" i="19" s="1"/>
  <c r="L39" i="19" s="1"/>
  <c r="D39" i="22"/>
  <c r="E39" i="22" s="1"/>
  <c r="F39" i="22" s="1"/>
  <c r="G39" i="22" s="1"/>
  <c r="N9" i="27"/>
  <c r="O9" i="27" s="1"/>
  <c r="P9" i="27" s="1"/>
  <c r="Q9" i="27" s="1"/>
  <c r="AC39" i="22"/>
  <c r="AD39" i="22" s="1"/>
  <c r="AE39" i="22" s="1"/>
  <c r="AF39" i="22" s="1"/>
  <c r="S39" i="22"/>
  <c r="T39" i="22" s="1"/>
  <c r="U39" i="22" s="1"/>
  <c r="V39" i="22" s="1"/>
  <c r="I40" i="20"/>
  <c r="J40" i="20" s="1"/>
  <c r="K40" i="20" s="1"/>
  <c r="L40" i="20" s="1"/>
  <c r="S7" i="21"/>
  <c r="T7" i="21" s="1"/>
  <c r="U7" i="21" s="1"/>
  <c r="V7" i="21" s="1"/>
  <c r="X39" i="25"/>
  <c r="Y39" i="25" s="1"/>
  <c r="Z39" i="25" s="1"/>
  <c r="AA39" i="25" s="1"/>
  <c r="D40" i="21"/>
  <c r="E40" i="21" s="1"/>
  <c r="F40" i="21" s="1"/>
  <c r="G40" i="21" s="1"/>
  <c r="D39" i="26"/>
  <c r="E39" i="26" s="1"/>
  <c r="F39" i="26" s="1"/>
  <c r="G39" i="26" s="1"/>
  <c r="N39" i="18"/>
  <c r="O39" i="18" s="1"/>
  <c r="P39" i="18" s="1"/>
  <c r="Q39" i="18" s="1"/>
  <c r="I40" i="22"/>
  <c r="J40" i="22" s="1"/>
  <c r="K40" i="22" s="1"/>
  <c r="L40" i="22" s="1"/>
  <c r="D7" i="23"/>
  <c r="E7" i="23" s="1"/>
  <c r="F7" i="23" s="1"/>
  <c r="G7" i="23" s="1"/>
  <c r="D8" i="18"/>
  <c r="E8" i="18" s="1"/>
  <c r="F8" i="18" s="1"/>
  <c r="G8" i="18" s="1"/>
  <c r="AB9" i="18"/>
  <c r="AG8" i="21"/>
  <c r="M40" i="23"/>
  <c r="N40" i="23" s="1"/>
  <c r="O40" i="23" s="1"/>
  <c r="P40" i="23" s="1"/>
  <c r="Q40" i="23" s="1"/>
  <c r="AL8" i="22"/>
  <c r="R40" i="18"/>
  <c r="M40" i="25"/>
  <c r="AG40" i="22"/>
  <c r="AC40" i="22" s="1"/>
  <c r="AD40" i="22" s="1"/>
  <c r="AE40" i="22" s="1"/>
  <c r="AF40" i="22" s="1"/>
  <c r="AB8" i="15"/>
  <c r="R40" i="19"/>
  <c r="AC7" i="21"/>
  <c r="AD7" i="21" s="1"/>
  <c r="AE7" i="21" s="1"/>
  <c r="AF7" i="21" s="1"/>
  <c r="M9" i="18"/>
  <c r="N9" i="18" s="1"/>
  <c r="O9" i="18" s="1"/>
  <c r="P9" i="18" s="1"/>
  <c r="Q9" i="18" s="1"/>
  <c r="M40" i="26"/>
  <c r="AB8" i="21"/>
  <c r="AL40" i="23"/>
  <c r="R8" i="20"/>
  <c r="H8" i="22"/>
  <c r="AL40" i="18"/>
  <c r="AL40" i="25"/>
  <c r="H8" i="26"/>
  <c r="I8" i="26" s="1"/>
  <c r="J8" i="26" s="1"/>
  <c r="K8" i="26" s="1"/>
  <c r="L8" i="26" s="1"/>
  <c r="S8" i="15"/>
  <c r="S9" i="27"/>
  <c r="T9" i="27" s="1"/>
  <c r="U9" i="27" s="1"/>
  <c r="V9" i="27" s="1"/>
  <c r="AL9" i="18"/>
  <c r="AB40" i="26"/>
  <c r="M8" i="21"/>
  <c r="C40" i="23"/>
  <c r="W40" i="23"/>
  <c r="H8" i="20"/>
  <c r="AG8" i="22"/>
  <c r="W40" i="25"/>
  <c r="AI8" i="15"/>
  <c r="C40" i="26"/>
  <c r="R40" i="27"/>
  <c r="D39" i="21"/>
  <c r="E39" i="21" s="1"/>
  <c r="F39" i="21" s="1"/>
  <c r="G39" i="21" s="1"/>
  <c r="C9" i="27"/>
  <c r="D9" i="27" s="1"/>
  <c r="E9" i="27" s="1"/>
  <c r="F9" i="27" s="1"/>
  <c r="G9" i="27" s="1"/>
  <c r="AC8" i="24"/>
  <c r="AD8" i="24" s="1"/>
  <c r="AE8" i="24" s="1"/>
  <c r="AF8" i="24" s="1"/>
  <c r="H9" i="18"/>
  <c r="AL40" i="26"/>
  <c r="W43" i="15"/>
  <c r="U43" i="15"/>
  <c r="T43" i="15"/>
  <c r="AL8" i="21"/>
  <c r="H40" i="23"/>
  <c r="I40" i="23" s="1"/>
  <c r="J40" i="23" s="1"/>
  <c r="K40" i="23" s="1"/>
  <c r="L40" i="23" s="1"/>
  <c r="C8" i="20"/>
  <c r="X8" i="15"/>
  <c r="AH40" i="27"/>
  <c r="AI40" i="27" s="1"/>
  <c r="AJ40" i="27" s="1"/>
  <c r="AK40" i="27" s="1"/>
  <c r="S7" i="22"/>
  <c r="T7" i="22" s="1"/>
  <c r="U7" i="22" s="1"/>
  <c r="V7" i="22" s="1"/>
  <c r="AG8" i="19"/>
  <c r="S39" i="26"/>
  <c r="T39" i="26" s="1"/>
  <c r="U39" i="26" s="1"/>
  <c r="V39" i="26" s="1"/>
  <c r="N39" i="19"/>
  <c r="O39" i="19" s="1"/>
  <c r="P39" i="19" s="1"/>
  <c r="Q39" i="19" s="1"/>
  <c r="I7" i="19"/>
  <c r="J7" i="19" s="1"/>
  <c r="K7" i="19" s="1"/>
  <c r="L7" i="19" s="1"/>
  <c r="R40" i="21"/>
  <c r="N40" i="24"/>
  <c r="O40" i="24" s="1"/>
  <c r="P40" i="24" s="1"/>
  <c r="Q40" i="24" s="1"/>
  <c r="AB9" i="27"/>
  <c r="AC9" i="27" s="1"/>
  <c r="AD9" i="27" s="1"/>
  <c r="AE9" i="27" s="1"/>
  <c r="AF9" i="27" s="1"/>
  <c r="AG9" i="18"/>
  <c r="AH9" i="18" s="1"/>
  <c r="AI9" i="18" s="1"/>
  <c r="AJ9" i="18" s="1"/>
  <c r="AK9" i="18" s="1"/>
  <c r="H40" i="26"/>
  <c r="AH43" i="15"/>
  <c r="K43" i="15"/>
  <c r="X43" i="15"/>
  <c r="H8" i="21"/>
  <c r="D8" i="21" s="1"/>
  <c r="E8" i="21" s="1"/>
  <c r="F8" i="21" s="1"/>
  <c r="G8" i="21" s="1"/>
  <c r="AG40" i="23"/>
  <c r="AC40" i="23" s="1"/>
  <c r="AD40" i="23" s="1"/>
  <c r="AE40" i="23" s="1"/>
  <c r="AF40" i="23" s="1"/>
  <c r="AB8" i="20"/>
  <c r="R8" i="22"/>
  <c r="N8" i="22" s="1"/>
  <c r="O8" i="22" s="1"/>
  <c r="P8" i="22" s="1"/>
  <c r="Q8" i="22" s="1"/>
  <c r="R8" i="26"/>
  <c r="S8" i="26" s="1"/>
  <c r="T8" i="26" s="1"/>
  <c r="U8" i="26" s="1"/>
  <c r="V8" i="26" s="1"/>
  <c r="W40" i="22"/>
  <c r="AG8" i="15"/>
  <c r="AC39" i="18"/>
  <c r="AD39" i="18" s="1"/>
  <c r="AE39" i="18" s="1"/>
  <c r="AF39" i="18" s="1"/>
  <c r="H40" i="18"/>
  <c r="AH39" i="23"/>
  <c r="AI39" i="23" s="1"/>
  <c r="AJ39" i="23" s="1"/>
  <c r="AK39" i="23" s="1"/>
  <c r="AC7" i="20"/>
  <c r="AD7" i="20" s="1"/>
  <c r="AE7" i="20" s="1"/>
  <c r="AF7" i="20" s="1"/>
  <c r="R8" i="19"/>
  <c r="D8" i="22"/>
  <c r="E8" i="22" s="1"/>
  <c r="F8" i="22" s="1"/>
  <c r="G8" i="22" s="1"/>
  <c r="W40" i="18"/>
  <c r="C8" i="15"/>
  <c r="AC39" i="23"/>
  <c r="AD39" i="23" s="1"/>
  <c r="AE39" i="23" s="1"/>
  <c r="AF39" i="23" s="1"/>
  <c r="AI8" i="27"/>
  <c r="AJ8" i="27" s="1"/>
  <c r="AK8" i="27" s="1"/>
  <c r="R42" i="24"/>
  <c r="B42" i="24"/>
  <c r="A43" i="24" s="1"/>
  <c r="H42" i="24"/>
  <c r="AL42" i="24"/>
  <c r="AG42" i="24"/>
  <c r="Y7" i="18"/>
  <c r="Z5" i="24"/>
  <c r="E6" i="24"/>
  <c r="B9" i="23"/>
  <c r="A10" i="23" s="1"/>
  <c r="AG9" i="23"/>
  <c r="AC7" i="24"/>
  <c r="B41" i="17"/>
  <c r="A42" i="17" s="1"/>
  <c r="O6" i="26"/>
  <c r="AK5" i="18"/>
  <c r="G5" i="25"/>
  <c r="B41" i="27"/>
  <c r="A42" i="27" s="1"/>
  <c r="C9" i="19"/>
  <c r="B9" i="19"/>
  <c r="A10" i="19" s="1"/>
  <c r="R9" i="19"/>
  <c r="AD6" i="19"/>
  <c r="N40" i="21"/>
  <c r="O40" i="21" s="1"/>
  <c r="P40" i="21" s="1"/>
  <c r="Q40" i="21" s="1"/>
  <c r="AB41" i="20"/>
  <c r="AD6" i="22"/>
  <c r="B9" i="24"/>
  <c r="A10" i="24" s="1"/>
  <c r="W9" i="24"/>
  <c r="M9" i="24"/>
  <c r="AD7" i="18"/>
  <c r="N40" i="26"/>
  <c r="O40" i="26" s="1"/>
  <c r="P40" i="26" s="1"/>
  <c r="Q40" i="26" s="1"/>
  <c r="R41" i="24"/>
  <c r="V4" i="22"/>
  <c r="B44" i="15"/>
  <c r="A45" i="15" s="1"/>
  <c r="F44" i="15"/>
  <c r="J6" i="22"/>
  <c r="AB9" i="25"/>
  <c r="AC8" i="21"/>
  <c r="AD8" i="21" s="1"/>
  <c r="AE8" i="21" s="1"/>
  <c r="AF8" i="21" s="1"/>
  <c r="Z5" i="23"/>
  <c r="AI6" i="19"/>
  <c r="I8" i="18"/>
  <c r="X8" i="27"/>
  <c r="I8" i="25"/>
  <c r="S7" i="20"/>
  <c r="R8" i="23"/>
  <c r="AJ5" i="23"/>
  <c r="AK5" i="19"/>
  <c r="U5" i="23"/>
  <c r="D8" i="25"/>
  <c r="AG8" i="20"/>
  <c r="C9" i="22"/>
  <c r="B9" i="22"/>
  <c r="A10" i="22" s="1"/>
  <c r="H9" i="22"/>
  <c r="AL9" i="22"/>
  <c r="AG40" i="18"/>
  <c r="AH40" i="18" s="1"/>
  <c r="AI40" i="18" s="1"/>
  <c r="AJ40" i="18" s="1"/>
  <c r="AK40" i="18" s="1"/>
  <c r="E6" i="20"/>
  <c r="AF5" i="26"/>
  <c r="R40" i="25"/>
  <c r="S40" i="25" s="1"/>
  <c r="T40" i="25" s="1"/>
  <c r="U40" i="25" s="1"/>
  <c r="V40" i="25" s="1"/>
  <c r="C8" i="26"/>
  <c r="B9" i="15"/>
  <c r="A10" i="15" s="1"/>
  <c r="AI9" i="15"/>
  <c r="T9" i="15"/>
  <c r="W9" i="15"/>
  <c r="N9" i="15"/>
  <c r="O9" i="15"/>
  <c r="R9" i="15"/>
  <c r="G9" i="15"/>
  <c r="V9" i="15"/>
  <c r="P6" i="21"/>
  <c r="I39" i="18"/>
  <c r="J39" i="18" s="1"/>
  <c r="K39" i="18" s="1"/>
  <c r="L39" i="18" s="1"/>
  <c r="I9" i="18"/>
  <c r="J9" i="18" s="1"/>
  <c r="K9" i="18" s="1"/>
  <c r="L9" i="18" s="1"/>
  <c r="AB41" i="24"/>
  <c r="C41" i="24"/>
  <c r="V4" i="20"/>
  <c r="I8" i="27"/>
  <c r="G4" i="21"/>
  <c r="N39" i="27"/>
  <c r="O39" i="27" s="1"/>
  <c r="P39" i="27" s="1"/>
  <c r="Q39" i="27" s="1"/>
  <c r="I7" i="24"/>
  <c r="AF4" i="21"/>
  <c r="C8" i="23"/>
  <c r="S39" i="25"/>
  <c r="T39" i="25" s="1"/>
  <c r="U39" i="25" s="1"/>
  <c r="V39" i="25" s="1"/>
  <c r="U6" i="27"/>
  <c r="P5" i="24"/>
  <c r="AC8" i="22"/>
  <c r="AD8" i="22" s="1"/>
  <c r="AE8" i="22" s="1"/>
  <c r="AF8" i="22" s="1"/>
  <c r="M40" i="18"/>
  <c r="N40" i="18" s="1"/>
  <c r="O40" i="18" s="1"/>
  <c r="P40" i="18" s="1"/>
  <c r="Q40" i="18" s="1"/>
  <c r="AB40" i="25"/>
  <c r="P5" i="22"/>
  <c r="AB8" i="26"/>
  <c r="X8" i="26" s="1"/>
  <c r="Y8" i="26" s="1"/>
  <c r="Z8" i="26" s="1"/>
  <c r="AA8" i="26" s="1"/>
  <c r="AK4" i="22"/>
  <c r="T6" i="26"/>
  <c r="AH40" i="22"/>
  <c r="AI40" i="22" s="1"/>
  <c r="AJ40" i="22" s="1"/>
  <c r="AK40" i="22" s="1"/>
  <c r="H8" i="15"/>
  <c r="AC8" i="15"/>
  <c r="O8" i="15"/>
  <c r="AD8" i="15"/>
  <c r="AH8" i="15"/>
  <c r="B41" i="19"/>
  <c r="A42" i="19" s="1"/>
  <c r="AK5" i="25"/>
  <c r="Q5" i="26"/>
  <c r="L4" i="22"/>
  <c r="Q5" i="19"/>
  <c r="X39" i="26"/>
  <c r="Y39" i="26" s="1"/>
  <c r="Z39" i="26" s="1"/>
  <c r="AA39" i="26" s="1"/>
  <c r="U6" i="21"/>
  <c r="AB8" i="23"/>
  <c r="D7" i="22"/>
  <c r="E7" i="22" s="1"/>
  <c r="F7" i="22" s="1"/>
  <c r="G7" i="22" s="1"/>
  <c r="G5" i="24"/>
  <c r="U6" i="19"/>
  <c r="N40" i="20"/>
  <c r="O40" i="20" s="1"/>
  <c r="P40" i="20" s="1"/>
  <c r="Q40" i="20" s="1"/>
  <c r="X40" i="23"/>
  <c r="Y40" i="23" s="1"/>
  <c r="Z40" i="23" s="1"/>
  <c r="AA40" i="23" s="1"/>
  <c r="K6" i="27"/>
  <c r="Z6" i="27"/>
  <c r="AC8" i="27"/>
  <c r="AB41" i="22"/>
  <c r="B41" i="22"/>
  <c r="A42" i="22" s="1"/>
  <c r="AG41" i="22"/>
  <c r="R41" i="22"/>
  <c r="H41" i="22"/>
  <c r="T8" i="15"/>
  <c r="D8" i="15"/>
  <c r="M8" i="15"/>
  <c r="AJ8" i="15"/>
  <c r="I8" i="15"/>
  <c r="C40" i="19"/>
  <c r="Y6" i="22"/>
  <c r="B42" i="20"/>
  <c r="A43" i="20" s="1"/>
  <c r="W42" i="20"/>
  <c r="L5" i="23"/>
  <c r="AI6" i="20"/>
  <c r="X8" i="24"/>
  <c r="Y8" i="24" s="1"/>
  <c r="Z8" i="24" s="1"/>
  <c r="AA8" i="24" s="1"/>
  <c r="J6" i="26"/>
  <c r="W41" i="24"/>
  <c r="AH39" i="21"/>
  <c r="AI39" i="21" s="1"/>
  <c r="AJ39" i="21" s="1"/>
  <c r="AK39" i="21" s="1"/>
  <c r="AB40" i="27"/>
  <c r="AC40" i="27" s="1"/>
  <c r="AD40" i="27" s="1"/>
  <c r="AE40" i="27" s="1"/>
  <c r="AF40" i="27" s="1"/>
  <c r="M8" i="19"/>
  <c r="Y6" i="26"/>
  <c r="AJ5" i="24"/>
  <c r="AE6" i="27"/>
  <c r="E7" i="18"/>
  <c r="W40" i="21"/>
  <c r="X40" i="21" s="1"/>
  <c r="Y40" i="21" s="1"/>
  <c r="Z40" i="21" s="1"/>
  <c r="AA40" i="21" s="1"/>
  <c r="W41" i="20"/>
  <c r="AH9" i="27"/>
  <c r="AI9" i="27" s="1"/>
  <c r="AJ9" i="27" s="1"/>
  <c r="AK9" i="27" s="1"/>
  <c r="X9" i="27"/>
  <c r="Y9" i="27" s="1"/>
  <c r="Z9" i="27" s="1"/>
  <c r="AA9" i="27" s="1"/>
  <c r="C8" i="24"/>
  <c r="Q5" i="18"/>
  <c r="B10" i="18"/>
  <c r="A11" i="18" s="1"/>
  <c r="W40" i="26"/>
  <c r="X40" i="26" s="1"/>
  <c r="Y40" i="26" s="1"/>
  <c r="Z40" i="26" s="1"/>
  <c r="AA40" i="26" s="1"/>
  <c r="M41" i="24"/>
  <c r="B9" i="17"/>
  <c r="A10" i="17" s="1"/>
  <c r="N7" i="22"/>
  <c r="Z43" i="15"/>
  <c r="J43" i="15"/>
  <c r="C43" i="15"/>
  <c r="AG43" i="15"/>
  <c r="O6" i="19"/>
  <c r="AA4" i="22"/>
  <c r="H9" i="25"/>
  <c r="W8" i="21"/>
  <c r="X8" i="21" s="1"/>
  <c r="Y8" i="21" s="1"/>
  <c r="Z8" i="21" s="1"/>
  <c r="AA8" i="21" s="1"/>
  <c r="AK5" i="20"/>
  <c r="X7" i="19"/>
  <c r="AF5" i="25"/>
  <c r="W8" i="23"/>
  <c r="M8" i="23"/>
  <c r="X39" i="18"/>
  <c r="Y39" i="18" s="1"/>
  <c r="Z39" i="18" s="1"/>
  <c r="AA39" i="18" s="1"/>
  <c r="X40" i="24"/>
  <c r="Y40" i="24" s="1"/>
  <c r="Z40" i="24" s="1"/>
  <c r="AA40" i="24" s="1"/>
  <c r="B9" i="20"/>
  <c r="A10" i="20" s="1"/>
  <c r="AG9" i="20"/>
  <c r="M8" i="20"/>
  <c r="V5" i="18"/>
  <c r="AD6" i="20"/>
  <c r="D7" i="24"/>
  <c r="E7" i="24" s="1"/>
  <c r="F7" i="24" s="1"/>
  <c r="G7" i="24" s="1"/>
  <c r="O7" i="25"/>
  <c r="D40" i="22"/>
  <c r="E40" i="22" s="1"/>
  <c r="F40" i="22" s="1"/>
  <c r="G40" i="22" s="1"/>
  <c r="R40" i="22"/>
  <c r="S40" i="22" s="1"/>
  <c r="T40" i="22" s="1"/>
  <c r="U40" i="22" s="1"/>
  <c r="V40" i="22" s="1"/>
  <c r="K8" i="15"/>
  <c r="AE8" i="15"/>
  <c r="AF8" i="15"/>
  <c r="AA8" i="15"/>
  <c r="R8" i="15"/>
  <c r="M40" i="19"/>
  <c r="N40" i="19" s="1"/>
  <c r="O40" i="19" s="1"/>
  <c r="P40" i="19" s="1"/>
  <c r="Q40" i="19" s="1"/>
  <c r="S8" i="25"/>
  <c r="T7" i="18"/>
  <c r="T6" i="22"/>
  <c r="AE5" i="24"/>
  <c r="AK4" i="21"/>
  <c r="V4" i="24"/>
  <c r="C40" i="27"/>
  <c r="B39" i="28"/>
  <c r="AB8" i="19"/>
  <c r="AF4" i="20"/>
  <c r="I40" i="21"/>
  <c r="J40" i="21" s="1"/>
  <c r="K40" i="21" s="1"/>
  <c r="L40" i="21" s="1"/>
  <c r="C41" i="20"/>
  <c r="H41" i="20"/>
  <c r="M8" i="24"/>
  <c r="I40" i="26"/>
  <c r="J40" i="26" s="1"/>
  <c r="K40" i="26" s="1"/>
  <c r="L40" i="26" s="1"/>
  <c r="AL41" i="24"/>
  <c r="K5" i="24"/>
  <c r="C10" i="25"/>
  <c r="B10" i="25"/>
  <c r="A11" i="25" s="1"/>
  <c r="AL10" i="25"/>
  <c r="AG9" i="25"/>
  <c r="AH9" i="25" s="1"/>
  <c r="AI9" i="25" s="1"/>
  <c r="AJ9" i="25" s="1"/>
  <c r="AK9" i="25" s="1"/>
  <c r="AC7" i="22"/>
  <c r="AD7" i="22" s="1"/>
  <c r="AE7" i="22" s="1"/>
  <c r="AF7" i="22" s="1"/>
  <c r="AD6" i="23"/>
  <c r="I40" i="24"/>
  <c r="J40" i="24" s="1"/>
  <c r="K40" i="24" s="1"/>
  <c r="L40" i="24" s="1"/>
  <c r="AF5" i="18"/>
  <c r="G4" i="22"/>
  <c r="AL8" i="23"/>
  <c r="P5" i="23"/>
  <c r="U6" i="25"/>
  <c r="L5" i="18"/>
  <c r="X8" i="18"/>
  <c r="Y8" i="18" s="1"/>
  <c r="Z8" i="18" s="1"/>
  <c r="AA8" i="18" s="1"/>
  <c r="AH40" i="23"/>
  <c r="AI40" i="23" s="1"/>
  <c r="AJ40" i="23" s="1"/>
  <c r="AK40" i="23" s="1"/>
  <c r="J6" i="23"/>
  <c r="AB41" i="18"/>
  <c r="B41" i="18"/>
  <c r="A42" i="18" s="1"/>
  <c r="AL41" i="18"/>
  <c r="M41" i="18"/>
  <c r="T6" i="24"/>
  <c r="N39" i="26"/>
  <c r="O39" i="26" s="1"/>
  <c r="P39" i="26" s="1"/>
  <c r="Q39" i="26" s="1"/>
  <c r="AH8" i="25"/>
  <c r="I7" i="21"/>
  <c r="N8" i="15"/>
  <c r="U8" i="15"/>
  <c r="G8" i="15"/>
  <c r="Q8" i="15"/>
  <c r="J8" i="15"/>
  <c r="AL40" i="19"/>
  <c r="AH40" i="19" s="1"/>
  <c r="AI40" i="19" s="1"/>
  <c r="AJ40" i="19" s="1"/>
  <c r="AK40" i="19" s="1"/>
  <c r="AA5" i="18"/>
  <c r="L4" i="21"/>
  <c r="E6" i="26"/>
  <c r="AJ5" i="26"/>
  <c r="M41" i="20"/>
  <c r="L5" i="26"/>
  <c r="AL41" i="20"/>
  <c r="Q4" i="20"/>
  <c r="E7" i="21"/>
  <c r="M40" i="27"/>
  <c r="N40" i="27" s="1"/>
  <c r="O40" i="27" s="1"/>
  <c r="P40" i="27" s="1"/>
  <c r="Q40" i="27" s="1"/>
  <c r="AA5" i="26"/>
  <c r="AL8" i="19"/>
  <c r="AH8" i="19" s="1"/>
  <c r="I9" i="27"/>
  <c r="J9" i="27" s="1"/>
  <c r="K9" i="27" s="1"/>
  <c r="L9" i="27" s="1"/>
  <c r="G5" i="18"/>
  <c r="AF5" i="19"/>
  <c r="S8" i="18"/>
  <c r="T8" i="18" s="1"/>
  <c r="U8" i="18" s="1"/>
  <c r="V8" i="18" s="1"/>
  <c r="I8" i="21"/>
  <c r="J8" i="21" s="1"/>
  <c r="K8" i="21" s="1"/>
  <c r="L8" i="21" s="1"/>
  <c r="AI6" i="22"/>
  <c r="F5" i="23"/>
  <c r="E6" i="22"/>
  <c r="I7" i="22"/>
  <c r="J7" i="22" s="1"/>
  <c r="K7" i="22" s="1"/>
  <c r="L7" i="22" s="1"/>
  <c r="W40" i="27"/>
  <c r="S40" i="27" s="1"/>
  <c r="T40" i="27" s="1"/>
  <c r="U40" i="27" s="1"/>
  <c r="V40" i="27" s="1"/>
  <c r="C8" i="19"/>
  <c r="W8" i="19"/>
  <c r="AA4" i="20"/>
  <c r="AG40" i="21"/>
  <c r="AH40" i="21" s="1"/>
  <c r="AI40" i="21" s="1"/>
  <c r="AJ40" i="21" s="1"/>
  <c r="AK40" i="21" s="1"/>
  <c r="AG41" i="20"/>
  <c r="B9" i="28"/>
  <c r="AB10" i="27"/>
  <c r="R10" i="27"/>
  <c r="AL10" i="27"/>
  <c r="AG10" i="27"/>
  <c r="C10" i="27"/>
  <c r="B10" i="27"/>
  <c r="A11" i="27" s="1"/>
  <c r="AD8" i="25"/>
  <c r="AL8" i="24"/>
  <c r="AH8" i="24" s="1"/>
  <c r="AI8" i="24" s="1"/>
  <c r="AJ8" i="24" s="1"/>
  <c r="AK8" i="24" s="1"/>
  <c r="W9" i="18"/>
  <c r="C9" i="18"/>
  <c r="D9" i="18" s="1"/>
  <c r="E9" i="18" s="1"/>
  <c r="F9" i="18" s="1"/>
  <c r="G9" i="18" s="1"/>
  <c r="AG40" i="26"/>
  <c r="AH40" i="26" s="1"/>
  <c r="AI40" i="26" s="1"/>
  <c r="AJ40" i="26" s="1"/>
  <c r="AK40" i="26" s="1"/>
  <c r="H41" i="24"/>
  <c r="AH39" i="18"/>
  <c r="AI39" i="18" s="1"/>
  <c r="AJ39" i="18" s="1"/>
  <c r="AK39" i="18" s="1"/>
  <c r="O43" i="15"/>
  <c r="D43" i="15"/>
  <c r="M43" i="15"/>
  <c r="AB43" i="15"/>
  <c r="I43" i="15"/>
  <c r="M9" i="25"/>
  <c r="R8" i="21"/>
  <c r="J6" i="19"/>
  <c r="H8" i="23"/>
  <c r="AC39" i="21"/>
  <c r="AD39" i="21" s="1"/>
  <c r="AE39" i="21" s="1"/>
  <c r="AF39" i="21" s="1"/>
  <c r="AJ7" i="27"/>
  <c r="AL41" i="23"/>
  <c r="B41" i="23"/>
  <c r="A42" i="23" s="1"/>
  <c r="Y7" i="21"/>
  <c r="AL8" i="20"/>
  <c r="W8" i="22"/>
  <c r="X8" i="22" s="1"/>
  <c r="Y8" i="22" s="1"/>
  <c r="Z8" i="22" s="1"/>
  <c r="AA8" i="22" s="1"/>
  <c r="C40" i="18"/>
  <c r="D40" i="18" s="1"/>
  <c r="E40" i="18" s="1"/>
  <c r="F40" i="18" s="1"/>
  <c r="G40" i="18" s="1"/>
  <c r="AA5" i="25"/>
  <c r="H40" i="25"/>
  <c r="I40" i="25" s="1"/>
  <c r="J40" i="25" s="1"/>
  <c r="K40" i="25" s="1"/>
  <c r="L40" i="25" s="1"/>
  <c r="AG8" i="26"/>
  <c r="X40" i="22"/>
  <c r="Y40" i="22" s="1"/>
  <c r="Z40" i="22" s="1"/>
  <c r="AA40" i="22" s="1"/>
  <c r="AK8" i="15"/>
  <c r="W8" i="15"/>
  <c r="AL8" i="15"/>
  <c r="Y8" i="15"/>
  <c r="W40" i="19"/>
  <c r="AF4" i="22"/>
  <c r="F6" i="19"/>
  <c r="AA5" i="19"/>
  <c r="AH7" i="24"/>
  <c r="AC39" i="26"/>
  <c r="AD39" i="26" s="1"/>
  <c r="AE39" i="26" s="1"/>
  <c r="AF39" i="26" s="1"/>
  <c r="H40" i="27"/>
  <c r="H8" i="19"/>
  <c r="N7" i="24"/>
  <c r="O7" i="24" s="1"/>
  <c r="P7" i="24" s="1"/>
  <c r="Q7" i="24" s="1"/>
  <c r="B41" i="16"/>
  <c r="A42" i="16" s="1"/>
  <c r="B41" i="21"/>
  <c r="A42" i="21" s="1"/>
  <c r="R41" i="20"/>
  <c r="X7" i="26"/>
  <c r="Y7" i="26" s="1"/>
  <c r="Z7" i="26" s="1"/>
  <c r="AA7" i="26" s="1"/>
  <c r="G4" i="20"/>
  <c r="AI7" i="18"/>
  <c r="B9" i="16"/>
  <c r="A10" i="16" s="1"/>
  <c r="R8" i="24"/>
  <c r="S8" i="24" s="1"/>
  <c r="T8" i="24" s="1"/>
  <c r="U8" i="24" s="1"/>
  <c r="V8" i="24" s="1"/>
  <c r="H8" i="24"/>
  <c r="AC9" i="18"/>
  <c r="AD9" i="18" s="1"/>
  <c r="AE9" i="18" s="1"/>
  <c r="AF9" i="18" s="1"/>
  <c r="Y6" i="20"/>
  <c r="AB41" i="26"/>
  <c r="B41" i="26"/>
  <c r="A42" i="26" s="1"/>
  <c r="AG41" i="26"/>
  <c r="H41" i="26"/>
  <c r="AL41" i="26"/>
  <c r="AG41" i="24"/>
  <c r="S7" i="24"/>
  <c r="T7" i="24" s="1"/>
  <c r="U7" i="24" s="1"/>
  <c r="V7" i="24" s="1"/>
  <c r="AI43" i="15"/>
  <c r="S43" i="15"/>
  <c r="AE43" i="15"/>
  <c r="V43" i="15"/>
  <c r="P43" i="15"/>
  <c r="R9" i="25"/>
  <c r="L5" i="25"/>
  <c r="B9" i="21"/>
  <c r="A10" i="21" s="1"/>
  <c r="AG9" i="21"/>
  <c r="H9" i="21"/>
  <c r="AL9" i="21"/>
  <c r="M9" i="21"/>
  <c r="D39" i="25"/>
  <c r="E39" i="25" s="1"/>
  <c r="F39" i="25" s="1"/>
  <c r="G39" i="25" s="1"/>
  <c r="Q5" i="25"/>
  <c r="AG8" i="23"/>
  <c r="F6" i="27"/>
  <c r="N8" i="27"/>
  <c r="S40" i="23"/>
  <c r="T40" i="23" s="1"/>
  <c r="U40" i="23" s="1"/>
  <c r="V40" i="23" s="1"/>
  <c r="AD6" i="26"/>
  <c r="W8" i="20"/>
  <c r="X8" i="20" s="1"/>
  <c r="Y8" i="20" s="1"/>
  <c r="Z8" i="20" s="1"/>
  <c r="AA8" i="20" s="1"/>
  <c r="L4" i="20"/>
  <c r="I8" i="22"/>
  <c r="J8" i="22" s="1"/>
  <c r="K8" i="22" s="1"/>
  <c r="L8" i="22" s="1"/>
  <c r="AB40" i="18"/>
  <c r="AC40" i="18" s="1"/>
  <c r="AD40" i="18" s="1"/>
  <c r="AE40" i="18" s="1"/>
  <c r="AF40" i="18" s="1"/>
  <c r="B41" i="25"/>
  <c r="A42" i="25" s="1"/>
  <c r="AG41" i="25"/>
  <c r="W41" i="25"/>
  <c r="AB41" i="25"/>
  <c r="M41" i="25"/>
  <c r="AG40" i="25"/>
  <c r="AH40" i="25" s="1"/>
  <c r="AI40" i="25" s="1"/>
  <c r="AJ40" i="25" s="1"/>
  <c r="AK40" i="25" s="1"/>
  <c r="B9" i="26"/>
  <c r="A10" i="26" s="1"/>
  <c r="L8" i="15"/>
  <c r="V8" i="15"/>
  <c r="E8" i="15"/>
  <c r="Z8" i="15"/>
  <c r="AB40" i="19"/>
  <c r="AC40" i="19" s="1"/>
  <c r="AD40" i="19" s="1"/>
  <c r="AE40" i="19" s="1"/>
  <c r="AF40" i="19" s="1"/>
  <c r="H40" i="19"/>
  <c r="N7" i="20"/>
  <c r="S41" i="20" l="1"/>
  <c r="T41" i="20" s="1"/>
  <c r="U41" i="20" s="1"/>
  <c r="V41" i="20" s="1"/>
  <c r="O4" i="16"/>
  <c r="O12" i="16"/>
  <c r="O20" i="16"/>
  <c r="O7" i="16"/>
  <c r="O15" i="16"/>
  <c r="O10" i="16"/>
  <c r="O5" i="16"/>
  <c r="O13" i="16"/>
  <c r="O21" i="16"/>
  <c r="O8" i="16"/>
  <c r="O16" i="16"/>
  <c r="O3" i="16"/>
  <c r="O11" i="16"/>
  <c r="O19" i="16"/>
  <c r="O6" i="16"/>
  <c r="O14" i="16"/>
  <c r="O22" i="16"/>
  <c r="O23" i="16"/>
  <c r="O26" i="16"/>
  <c r="O24" i="16"/>
  <c r="O9" i="16"/>
  <c r="O30" i="16"/>
  <c r="O18" i="16"/>
  <c r="O25" i="16"/>
  <c r="O34" i="16"/>
  <c r="O28" i="16"/>
  <c r="O41" i="16"/>
  <c r="O27" i="16"/>
  <c r="O45" i="16"/>
  <c r="O55" i="16"/>
  <c r="O29" i="16"/>
  <c r="O32" i="16"/>
  <c r="O43" i="16"/>
  <c r="O40" i="16"/>
  <c r="O46" i="16"/>
  <c r="O56" i="16"/>
  <c r="O31" i="16"/>
  <c r="O38" i="16"/>
  <c r="O51" i="16"/>
  <c r="O44" i="16"/>
  <c r="O54" i="16"/>
  <c r="O42" i="16"/>
  <c r="O48" i="16"/>
  <c r="O57" i="16"/>
  <c r="O60" i="16"/>
  <c r="O50" i="16"/>
  <c r="O53" i="16"/>
  <c r="O17" i="16"/>
  <c r="O52" i="16"/>
  <c r="O58" i="16"/>
  <c r="O61" i="16"/>
  <c r="O64" i="16"/>
  <c r="O59" i="16"/>
  <c r="O67" i="16"/>
  <c r="O62" i="16"/>
  <c r="O70" i="16"/>
  <c r="O71" i="16"/>
  <c r="O63" i="16"/>
  <c r="O66" i="16"/>
  <c r="O7" i="17"/>
  <c r="O65" i="16"/>
  <c r="O72" i="16"/>
  <c r="O10" i="17"/>
  <c r="O69" i="16"/>
  <c r="O68" i="16"/>
  <c r="O8" i="17"/>
  <c r="O14" i="17"/>
  <c r="O17" i="17"/>
  <c r="O3" i="17"/>
  <c r="O4" i="17"/>
  <c r="O12" i="17"/>
  <c r="O15" i="17"/>
  <c r="O18" i="17"/>
  <c r="O74" i="16"/>
  <c r="O6" i="17"/>
  <c r="O13" i="17"/>
  <c r="O21" i="17"/>
  <c r="O73" i="16"/>
  <c r="O16" i="17"/>
  <c r="O24" i="17"/>
  <c r="O25" i="17"/>
  <c r="O41" i="17"/>
  <c r="O51" i="17"/>
  <c r="O59" i="17"/>
  <c r="O11" i="17"/>
  <c r="O31" i="17"/>
  <c r="O44" i="17"/>
  <c r="O54" i="17"/>
  <c r="O62" i="17"/>
  <c r="O9" i="17"/>
  <c r="O20" i="17"/>
  <c r="O38" i="17"/>
  <c r="O26" i="17"/>
  <c r="O29" i="17"/>
  <c r="O42" i="17"/>
  <c r="O52" i="17"/>
  <c r="O60" i="17"/>
  <c r="O19" i="17"/>
  <c r="O22" i="17"/>
  <c r="O23" i="17"/>
  <c r="O27" i="17"/>
  <c r="O32" i="17"/>
  <c r="O45" i="17"/>
  <c r="O40" i="17"/>
  <c r="O50" i="17"/>
  <c r="O58" i="17"/>
  <c r="O66" i="17"/>
  <c r="O30" i="17"/>
  <c r="O43" i="17"/>
  <c r="O53" i="17"/>
  <c r="O56" i="17"/>
  <c r="O73" i="17"/>
  <c r="O57" i="17"/>
  <c r="O68" i="17"/>
  <c r="O5" i="17"/>
  <c r="O28" i="17"/>
  <c r="O63" i="17"/>
  <c r="O71" i="17"/>
  <c r="O46" i="17"/>
  <c r="O64" i="17"/>
  <c r="O69" i="17"/>
  <c r="O55" i="17"/>
  <c r="O67" i="17"/>
  <c r="O34" i="17"/>
  <c r="O48" i="17"/>
  <c r="O61" i="17"/>
  <c r="O70" i="17"/>
  <c r="O65" i="17"/>
  <c r="O74" i="17"/>
  <c r="O72" i="17"/>
  <c r="O39" i="16"/>
  <c r="O49" i="16"/>
  <c r="O47" i="17"/>
  <c r="O35" i="16"/>
  <c r="O36" i="17"/>
  <c r="O33" i="17"/>
  <c r="O49" i="17"/>
  <c r="O47" i="16"/>
  <c r="O37" i="17"/>
  <c r="O39" i="17"/>
  <c r="O33" i="16"/>
  <c r="O37" i="16"/>
  <c r="O36" i="16"/>
  <c r="O35" i="17"/>
  <c r="U9" i="32"/>
  <c r="T10" i="32"/>
  <c r="D8" i="20"/>
  <c r="E8" i="20" s="1"/>
  <c r="F8" i="20" s="1"/>
  <c r="G8" i="20" s="1"/>
  <c r="X8" i="19"/>
  <c r="Y8" i="19" s="1"/>
  <c r="Z8" i="19" s="1"/>
  <c r="AA8" i="19" s="1"/>
  <c r="N8" i="26"/>
  <c r="O8" i="26" s="1"/>
  <c r="P8" i="26" s="1"/>
  <c r="Q8" i="26" s="1"/>
  <c r="N40" i="22"/>
  <c r="O40" i="22" s="1"/>
  <c r="P40" i="22" s="1"/>
  <c r="Q40" i="22" s="1"/>
  <c r="AH8" i="22"/>
  <c r="AI8" i="22" s="1"/>
  <c r="AJ8" i="22" s="1"/>
  <c r="AK8" i="22" s="1"/>
  <c r="I41" i="24"/>
  <c r="J41" i="24" s="1"/>
  <c r="K41" i="24" s="1"/>
  <c r="L41" i="24" s="1"/>
  <c r="I40" i="18"/>
  <c r="J40" i="18" s="1"/>
  <c r="K40" i="18" s="1"/>
  <c r="L40" i="18" s="1"/>
  <c r="AC8" i="20"/>
  <c r="AD8" i="20" s="1"/>
  <c r="AE8" i="20" s="1"/>
  <c r="AF8" i="20" s="1"/>
  <c r="AG41" i="21"/>
  <c r="D40" i="26"/>
  <c r="E40" i="26" s="1"/>
  <c r="F40" i="26" s="1"/>
  <c r="G40" i="26" s="1"/>
  <c r="AH9" i="21"/>
  <c r="R41" i="21"/>
  <c r="N41" i="24"/>
  <c r="O41" i="24" s="1"/>
  <c r="P41" i="24" s="1"/>
  <c r="Q41" i="24" s="1"/>
  <c r="M41" i="22"/>
  <c r="N41" i="22" s="1"/>
  <c r="O41" i="22" s="1"/>
  <c r="P41" i="22" s="1"/>
  <c r="Q41" i="22" s="1"/>
  <c r="N40" i="25"/>
  <c r="O40" i="25" s="1"/>
  <c r="P40" i="25" s="1"/>
  <c r="Q40" i="25" s="1"/>
  <c r="H9" i="24"/>
  <c r="I9" i="24" s="1"/>
  <c r="J9" i="24" s="1"/>
  <c r="K9" i="24" s="1"/>
  <c r="L9" i="24" s="1"/>
  <c r="M9" i="23"/>
  <c r="AH8" i="21"/>
  <c r="AI8" i="21" s="1"/>
  <c r="AJ8" i="21" s="1"/>
  <c r="AK8" i="21" s="1"/>
  <c r="C42" i="20"/>
  <c r="I9" i="21"/>
  <c r="J9" i="21" s="1"/>
  <c r="K9" i="21" s="1"/>
  <c r="L9" i="21" s="1"/>
  <c r="AH41" i="26"/>
  <c r="AI41" i="26" s="1"/>
  <c r="AJ41" i="26" s="1"/>
  <c r="AK41" i="26" s="1"/>
  <c r="C41" i="21"/>
  <c r="AL41" i="21"/>
  <c r="AB41" i="21"/>
  <c r="S8" i="21"/>
  <c r="C41" i="18"/>
  <c r="AB42" i="20"/>
  <c r="AG44" i="15"/>
  <c r="AB9" i="24"/>
  <c r="X9" i="24" s="1"/>
  <c r="Y9" i="24" s="1"/>
  <c r="Z9" i="24" s="1"/>
  <c r="AA9" i="24" s="1"/>
  <c r="R9" i="24"/>
  <c r="S9" i="24" s="1"/>
  <c r="T9" i="24" s="1"/>
  <c r="U9" i="24" s="1"/>
  <c r="V9" i="24" s="1"/>
  <c r="AB9" i="19"/>
  <c r="C42" i="24"/>
  <c r="D42" i="24" s="1"/>
  <c r="E42" i="24" s="1"/>
  <c r="F42" i="24" s="1"/>
  <c r="G42" i="24" s="1"/>
  <c r="X41" i="25"/>
  <c r="Y41" i="25" s="1"/>
  <c r="Z41" i="25" s="1"/>
  <c r="AA41" i="25" s="1"/>
  <c r="R9" i="21"/>
  <c r="R41" i="26"/>
  <c r="C41" i="25"/>
  <c r="C41" i="26"/>
  <c r="D41" i="26" s="1"/>
  <c r="E41" i="26" s="1"/>
  <c r="F41" i="26" s="1"/>
  <c r="G41" i="26" s="1"/>
  <c r="M41" i="21"/>
  <c r="N41" i="21" s="1"/>
  <c r="O41" i="21" s="1"/>
  <c r="P41" i="21" s="1"/>
  <c r="Q41" i="21" s="1"/>
  <c r="N41" i="20"/>
  <c r="O41" i="20" s="1"/>
  <c r="P41" i="20" s="1"/>
  <c r="Q41" i="20" s="1"/>
  <c r="AB10" i="25"/>
  <c r="D40" i="27"/>
  <c r="E40" i="27" s="1"/>
  <c r="F40" i="27" s="1"/>
  <c r="G40" i="27" s="1"/>
  <c r="AL9" i="20"/>
  <c r="AH9" i="20" s="1"/>
  <c r="AI9" i="20" s="1"/>
  <c r="AJ9" i="20" s="1"/>
  <c r="AK9" i="20" s="1"/>
  <c r="X41" i="24"/>
  <c r="Y41" i="24" s="1"/>
  <c r="Z41" i="24" s="1"/>
  <c r="AA41" i="24" s="1"/>
  <c r="AL42" i="20"/>
  <c r="C41" i="22"/>
  <c r="D41" i="22" s="1"/>
  <c r="E41" i="22" s="1"/>
  <c r="F41" i="22" s="1"/>
  <c r="G41" i="22" s="1"/>
  <c r="Z9" i="15"/>
  <c r="R9" i="22"/>
  <c r="Q44" i="15"/>
  <c r="AL9" i="24"/>
  <c r="W9" i="19"/>
  <c r="AB42" i="24"/>
  <c r="AC42" i="24" s="1"/>
  <c r="AD42" i="24" s="1"/>
  <c r="AE42" i="24" s="1"/>
  <c r="AF42" i="24" s="1"/>
  <c r="W41" i="21"/>
  <c r="D8" i="24"/>
  <c r="E8" i="24" s="1"/>
  <c r="F8" i="24" s="1"/>
  <c r="G8" i="24" s="1"/>
  <c r="M41" i="19"/>
  <c r="AG9" i="24"/>
  <c r="AG9" i="19"/>
  <c r="W42" i="24"/>
  <c r="M42" i="24"/>
  <c r="N42" i="24" s="1"/>
  <c r="O42" i="24" s="1"/>
  <c r="P42" i="24" s="1"/>
  <c r="Q42" i="24" s="1"/>
  <c r="D40" i="23"/>
  <c r="E40" i="23" s="1"/>
  <c r="F40" i="23" s="1"/>
  <c r="G40" i="23" s="1"/>
  <c r="I40" i="19"/>
  <c r="J40" i="19" s="1"/>
  <c r="K40" i="19" s="1"/>
  <c r="L40" i="19" s="1"/>
  <c r="C9" i="21"/>
  <c r="D9" i="21" s="1"/>
  <c r="W41" i="26"/>
  <c r="X41" i="26" s="1"/>
  <c r="Y41" i="26" s="1"/>
  <c r="Z41" i="26" s="1"/>
  <c r="AA41" i="26" s="1"/>
  <c r="M41" i="26"/>
  <c r="H41" i="21"/>
  <c r="H10" i="27"/>
  <c r="D10" i="27" s="1"/>
  <c r="E10" i="27" s="1"/>
  <c r="F10" i="27" s="1"/>
  <c r="G10" i="27" s="1"/>
  <c r="AG42" i="20"/>
  <c r="AH42" i="20" s="1"/>
  <c r="AI42" i="20" s="1"/>
  <c r="AJ42" i="20" s="1"/>
  <c r="AK42" i="20" s="1"/>
  <c r="AG41" i="19"/>
  <c r="C9" i="24"/>
  <c r="AH42" i="24"/>
  <c r="AI42" i="24" s="1"/>
  <c r="AJ42" i="24" s="1"/>
  <c r="AK42" i="24" s="1"/>
  <c r="S40" i="18"/>
  <c r="T40" i="18" s="1"/>
  <c r="U40" i="18" s="1"/>
  <c r="V40" i="18" s="1"/>
  <c r="AI8" i="19"/>
  <c r="AJ8" i="19" s="1"/>
  <c r="AK8" i="19" s="1"/>
  <c r="AI7" i="24"/>
  <c r="T8" i="21"/>
  <c r="K6" i="23"/>
  <c r="I41" i="20"/>
  <c r="J41" i="20" s="1"/>
  <c r="K41" i="20" s="1"/>
  <c r="L41" i="20" s="1"/>
  <c r="N8" i="20"/>
  <c r="O8" i="20" s="1"/>
  <c r="P8" i="20" s="1"/>
  <c r="Q8" i="20" s="1"/>
  <c r="AL10" i="18"/>
  <c r="AK5" i="24"/>
  <c r="V6" i="27"/>
  <c r="X44" i="15"/>
  <c r="AL44" i="15"/>
  <c r="W44" i="15"/>
  <c r="S44" i="15"/>
  <c r="K44" i="15"/>
  <c r="C41" i="27"/>
  <c r="P6" i="26"/>
  <c r="AA5" i="24"/>
  <c r="S42" i="24"/>
  <c r="T42" i="24" s="1"/>
  <c r="U42" i="24" s="1"/>
  <c r="V42" i="24" s="1"/>
  <c r="AE8" i="25"/>
  <c r="U6" i="22"/>
  <c r="P7" i="25"/>
  <c r="S9" i="25"/>
  <c r="T9" i="25" s="1"/>
  <c r="U9" i="25" s="1"/>
  <c r="V9" i="25" s="1"/>
  <c r="I8" i="19"/>
  <c r="X40" i="19"/>
  <c r="Y40" i="19" s="1"/>
  <c r="Z40" i="19" s="1"/>
  <c r="AA40" i="19" s="1"/>
  <c r="C41" i="23"/>
  <c r="N9" i="25"/>
  <c r="AC10" i="27"/>
  <c r="AD10" i="27" s="1"/>
  <c r="AE10" i="27" s="1"/>
  <c r="AF10" i="27" s="1"/>
  <c r="W41" i="18"/>
  <c r="X41" i="18" s="1"/>
  <c r="Y41" i="18" s="1"/>
  <c r="Z41" i="18" s="1"/>
  <c r="AA41" i="18" s="1"/>
  <c r="W10" i="25"/>
  <c r="D41" i="20"/>
  <c r="E41" i="20" s="1"/>
  <c r="F41" i="20" s="1"/>
  <c r="G41" i="20" s="1"/>
  <c r="H9" i="20"/>
  <c r="W9" i="20"/>
  <c r="I9" i="25"/>
  <c r="J9" i="25" s="1"/>
  <c r="K9" i="25" s="1"/>
  <c r="L9" i="25" s="1"/>
  <c r="W10" i="18"/>
  <c r="B43" i="20"/>
  <c r="A44" i="20" s="1"/>
  <c r="H43" i="20"/>
  <c r="I43" i="20" s="1"/>
  <c r="J43" i="20" s="1"/>
  <c r="K43" i="20" s="1"/>
  <c r="L43" i="20" s="1"/>
  <c r="M43" i="20"/>
  <c r="W43" i="20"/>
  <c r="B42" i="22"/>
  <c r="A43" i="22" s="1"/>
  <c r="S8" i="19"/>
  <c r="W41" i="19"/>
  <c r="AC8" i="26"/>
  <c r="Q5" i="24"/>
  <c r="M9" i="15"/>
  <c r="AL9" i="15"/>
  <c r="J9" i="15"/>
  <c r="K9" i="15"/>
  <c r="D9" i="15"/>
  <c r="AG9" i="22"/>
  <c r="AK5" i="23"/>
  <c r="Y8" i="27"/>
  <c r="AC9" i="25"/>
  <c r="N44" i="15"/>
  <c r="E44" i="15"/>
  <c r="U44" i="15"/>
  <c r="Z44" i="15"/>
  <c r="M9" i="19"/>
  <c r="N9" i="19" s="1"/>
  <c r="O9" i="19" s="1"/>
  <c r="P9" i="19" s="1"/>
  <c r="Q9" i="19" s="1"/>
  <c r="AL41" i="27"/>
  <c r="AB41" i="27"/>
  <c r="AL9" i="23"/>
  <c r="B10" i="26"/>
  <c r="A11" i="26" s="1"/>
  <c r="AG10" i="26"/>
  <c r="O7" i="20"/>
  <c r="M9" i="26"/>
  <c r="AH8" i="26"/>
  <c r="B42" i="23"/>
  <c r="A43" i="23" s="1"/>
  <c r="W42" i="23"/>
  <c r="AK7" i="27"/>
  <c r="F6" i="22"/>
  <c r="J7" i="21"/>
  <c r="W9" i="26"/>
  <c r="AL9" i="26"/>
  <c r="B42" i="25"/>
  <c r="A43" i="25" s="1"/>
  <c r="AG9" i="26"/>
  <c r="R41" i="25"/>
  <c r="S41" i="25" s="1"/>
  <c r="T41" i="25" s="1"/>
  <c r="U41" i="25" s="1"/>
  <c r="V41" i="25" s="1"/>
  <c r="O8" i="27"/>
  <c r="W9" i="21"/>
  <c r="AH41" i="24"/>
  <c r="AI41" i="24" s="1"/>
  <c r="AJ41" i="24" s="1"/>
  <c r="AK41" i="24" s="1"/>
  <c r="AC41" i="26"/>
  <c r="AD41" i="26" s="1"/>
  <c r="AE41" i="26" s="1"/>
  <c r="AF41" i="26" s="1"/>
  <c r="AC41" i="21"/>
  <c r="AD41" i="21" s="1"/>
  <c r="AE41" i="21" s="1"/>
  <c r="AF41" i="21" s="1"/>
  <c r="I40" i="27"/>
  <c r="J40" i="27" s="1"/>
  <c r="K40" i="27" s="1"/>
  <c r="L40" i="27" s="1"/>
  <c r="AB41" i="23"/>
  <c r="B11" i="27"/>
  <c r="A12" i="27" s="1"/>
  <c r="M10" i="27"/>
  <c r="AI8" i="25"/>
  <c r="AG41" i="18"/>
  <c r="AH41" i="18" s="1"/>
  <c r="AI41" i="18" s="1"/>
  <c r="AJ41" i="18" s="1"/>
  <c r="AK41" i="18" s="1"/>
  <c r="H41" i="18"/>
  <c r="I41" i="18" s="1"/>
  <c r="J41" i="18" s="1"/>
  <c r="K41" i="18" s="1"/>
  <c r="L41" i="18" s="1"/>
  <c r="Q5" i="23"/>
  <c r="M10" i="25"/>
  <c r="L5" i="24"/>
  <c r="U7" i="18"/>
  <c r="AB9" i="20"/>
  <c r="H10" i="18"/>
  <c r="Z6" i="26"/>
  <c r="M42" i="20"/>
  <c r="R42" i="20"/>
  <c r="S42" i="20" s="1"/>
  <c r="T42" i="20" s="1"/>
  <c r="U42" i="20" s="1"/>
  <c r="V42" i="20" s="1"/>
  <c r="AL41" i="22"/>
  <c r="AH41" i="22" s="1"/>
  <c r="AI41" i="22" s="1"/>
  <c r="AJ41" i="22" s="1"/>
  <c r="AK41" i="22" s="1"/>
  <c r="AA6" i="27"/>
  <c r="H41" i="19"/>
  <c r="I41" i="19" s="1"/>
  <c r="J41" i="19" s="1"/>
  <c r="K41" i="19" s="1"/>
  <c r="L41" i="19" s="1"/>
  <c r="P9" i="15"/>
  <c r="AC9" i="15"/>
  <c r="H9" i="15"/>
  <c r="S9" i="15"/>
  <c r="AJ9" i="15"/>
  <c r="M10" i="22"/>
  <c r="B10" i="22"/>
  <c r="A11" i="22" s="1"/>
  <c r="AG10" i="22"/>
  <c r="S8" i="23"/>
  <c r="J8" i="18"/>
  <c r="P44" i="15"/>
  <c r="D44" i="15"/>
  <c r="T44" i="15"/>
  <c r="AA44" i="15"/>
  <c r="AE6" i="22"/>
  <c r="B10" i="19"/>
  <c r="A11" i="19" s="1"/>
  <c r="H41" i="27"/>
  <c r="B40" i="28"/>
  <c r="I8" i="20"/>
  <c r="H9" i="23"/>
  <c r="I9" i="23" s="1"/>
  <c r="J9" i="23" s="1"/>
  <c r="K9" i="23" s="1"/>
  <c r="L9" i="23" s="1"/>
  <c r="W9" i="23"/>
  <c r="Z7" i="18"/>
  <c r="Z7" i="21"/>
  <c r="X40" i="18"/>
  <c r="Y40" i="18" s="1"/>
  <c r="Z40" i="18" s="1"/>
  <c r="AA40" i="18" s="1"/>
  <c r="O7" i="22"/>
  <c r="B11" i="18"/>
  <c r="A12" i="18" s="1"/>
  <c r="N8" i="19"/>
  <c r="K6" i="26"/>
  <c r="S40" i="21"/>
  <c r="T40" i="21" s="1"/>
  <c r="U40" i="21" s="1"/>
  <c r="V40" i="21" s="1"/>
  <c r="Q5" i="22"/>
  <c r="D8" i="23"/>
  <c r="Q6" i="21"/>
  <c r="B10" i="15"/>
  <c r="A11" i="15" s="1"/>
  <c r="D10" i="15"/>
  <c r="F6" i="20"/>
  <c r="AH8" i="20"/>
  <c r="V5" i="23"/>
  <c r="K6" i="22"/>
  <c r="B45" i="15"/>
  <c r="A46" i="15" s="1"/>
  <c r="AK45" i="15"/>
  <c r="D45" i="15"/>
  <c r="AC45" i="15"/>
  <c r="U45" i="15"/>
  <c r="T45" i="15"/>
  <c r="H45" i="15"/>
  <c r="R45" i="15"/>
  <c r="X45" i="15"/>
  <c r="AH45" i="15"/>
  <c r="F45" i="15"/>
  <c r="G45" i="15"/>
  <c r="N45" i="15"/>
  <c r="O45" i="15"/>
  <c r="V45" i="15"/>
  <c r="W45" i="15"/>
  <c r="S45" i="15"/>
  <c r="AA45" i="15"/>
  <c r="Q45" i="15"/>
  <c r="AC41" i="20"/>
  <c r="AD41" i="20" s="1"/>
  <c r="AE41" i="20" s="1"/>
  <c r="AF41" i="20" s="1"/>
  <c r="M41" i="27"/>
  <c r="AC40" i="21"/>
  <c r="AD40" i="21" s="1"/>
  <c r="AE40" i="21" s="1"/>
  <c r="AF40" i="21" s="1"/>
  <c r="AH9" i="23"/>
  <c r="AI9" i="23" s="1"/>
  <c r="AJ9" i="23" s="1"/>
  <c r="AK9" i="23" s="1"/>
  <c r="AC41" i="25"/>
  <c r="AD41" i="25" s="1"/>
  <c r="AE41" i="25" s="1"/>
  <c r="AF41" i="25" s="1"/>
  <c r="W41" i="23"/>
  <c r="X9" i="18"/>
  <c r="Y9" i="18" s="1"/>
  <c r="Z9" i="18" s="1"/>
  <c r="AA9" i="18" s="1"/>
  <c r="AH10" i="27"/>
  <c r="AI10" i="27" s="1"/>
  <c r="AJ10" i="27" s="1"/>
  <c r="AK10" i="27" s="1"/>
  <c r="AH41" i="20"/>
  <c r="AI41" i="20" s="1"/>
  <c r="AJ41" i="20" s="1"/>
  <c r="AK41" i="20" s="1"/>
  <c r="D8" i="19"/>
  <c r="G5" i="23"/>
  <c r="S8" i="20"/>
  <c r="T8" i="20" s="1"/>
  <c r="U8" i="20" s="1"/>
  <c r="V8" i="20" s="1"/>
  <c r="H10" i="25"/>
  <c r="AG10" i="20"/>
  <c r="H10" i="20"/>
  <c r="C10" i="20"/>
  <c r="B10" i="20"/>
  <c r="A11" i="20" s="1"/>
  <c r="R10" i="20"/>
  <c r="Y7" i="19"/>
  <c r="B10" i="17"/>
  <c r="A11" i="17" s="1"/>
  <c r="R10" i="18"/>
  <c r="F7" i="18"/>
  <c r="AC41" i="22"/>
  <c r="AD41" i="22" s="1"/>
  <c r="AE41" i="22" s="1"/>
  <c r="AF41" i="22" s="1"/>
  <c r="AC8" i="23"/>
  <c r="B42" i="19"/>
  <c r="A43" i="19" s="1"/>
  <c r="AC40" i="25"/>
  <c r="AD40" i="25" s="1"/>
  <c r="AE40" i="25" s="1"/>
  <c r="AF40" i="25" s="1"/>
  <c r="N8" i="21"/>
  <c r="D41" i="24"/>
  <c r="E41" i="24" s="1"/>
  <c r="F41" i="24" s="1"/>
  <c r="G41" i="24" s="1"/>
  <c r="Q9" i="15"/>
  <c r="AF9" i="15"/>
  <c r="E9" i="15"/>
  <c r="AA9" i="15"/>
  <c r="D9" i="22"/>
  <c r="E9" i="22" s="1"/>
  <c r="F9" i="22" s="1"/>
  <c r="G9" i="22" s="1"/>
  <c r="T7" i="20"/>
  <c r="AJ6" i="19"/>
  <c r="AF44" i="15"/>
  <c r="H44" i="15"/>
  <c r="AE44" i="15"/>
  <c r="O44" i="15"/>
  <c r="AH44" i="15"/>
  <c r="S41" i="24"/>
  <c r="T41" i="24" s="1"/>
  <c r="U41" i="24" s="1"/>
  <c r="V41" i="24" s="1"/>
  <c r="N9" i="24"/>
  <c r="O9" i="24" s="1"/>
  <c r="P9" i="24" s="1"/>
  <c r="Q9" i="24" s="1"/>
  <c r="W41" i="27"/>
  <c r="H10" i="23"/>
  <c r="W10" i="23"/>
  <c r="AL10" i="23"/>
  <c r="M10" i="23"/>
  <c r="AB10" i="23"/>
  <c r="R10" i="23"/>
  <c r="C10" i="23"/>
  <c r="B10" i="23"/>
  <c r="A11" i="23" s="1"/>
  <c r="F6" i="24"/>
  <c r="S40" i="26"/>
  <c r="T40" i="26" s="1"/>
  <c r="U40" i="26" s="1"/>
  <c r="V40" i="26" s="1"/>
  <c r="N41" i="26"/>
  <c r="O41" i="26" s="1"/>
  <c r="P41" i="26" s="1"/>
  <c r="Q41" i="26" s="1"/>
  <c r="C9" i="26"/>
  <c r="AI9" i="21"/>
  <c r="I8" i="23"/>
  <c r="H9" i="26"/>
  <c r="AL41" i="25"/>
  <c r="AH41" i="25" s="1"/>
  <c r="AI41" i="25" s="1"/>
  <c r="AJ41" i="25" s="1"/>
  <c r="AK41" i="25" s="1"/>
  <c r="B10" i="21"/>
  <c r="A11" i="21" s="1"/>
  <c r="H10" i="21"/>
  <c r="I41" i="26"/>
  <c r="J41" i="26" s="1"/>
  <c r="K41" i="26" s="1"/>
  <c r="L41" i="26" s="1"/>
  <c r="Z6" i="20"/>
  <c r="AJ7" i="18"/>
  <c r="B42" i="16"/>
  <c r="A43" i="16" s="1"/>
  <c r="G6" i="19"/>
  <c r="H41" i="23"/>
  <c r="I10" i="27"/>
  <c r="J10" i="27" s="1"/>
  <c r="K10" i="27" s="1"/>
  <c r="L10" i="27" s="1"/>
  <c r="X40" i="27"/>
  <c r="Y40" i="27" s="1"/>
  <c r="Z40" i="27" s="1"/>
  <c r="AA40" i="27" s="1"/>
  <c r="F7" i="21"/>
  <c r="AK5" i="26"/>
  <c r="X40" i="25"/>
  <c r="Y40" i="25" s="1"/>
  <c r="Z40" i="25" s="1"/>
  <c r="AA40" i="25" s="1"/>
  <c r="B42" i="18"/>
  <c r="A43" i="18" s="1"/>
  <c r="AE6" i="23"/>
  <c r="AG10" i="25"/>
  <c r="S9" i="18"/>
  <c r="T9" i="18" s="1"/>
  <c r="U9" i="18" s="1"/>
  <c r="V9" i="18" s="1"/>
  <c r="AE6" i="20"/>
  <c r="R9" i="20"/>
  <c r="S9" i="20" s="1"/>
  <c r="T9" i="20" s="1"/>
  <c r="U9" i="20" s="1"/>
  <c r="V9" i="20" s="1"/>
  <c r="P6" i="19"/>
  <c r="C10" i="18"/>
  <c r="Z6" i="22"/>
  <c r="AL41" i="19"/>
  <c r="AH41" i="19" s="1"/>
  <c r="AI41" i="19" s="1"/>
  <c r="AJ41" i="19" s="1"/>
  <c r="AK41" i="19" s="1"/>
  <c r="R41" i="19"/>
  <c r="S41" i="19" s="1"/>
  <c r="T41" i="19" s="1"/>
  <c r="U41" i="19" s="1"/>
  <c r="V41" i="19" s="1"/>
  <c r="AC41" i="24"/>
  <c r="AD41" i="24" s="1"/>
  <c r="AE41" i="24" s="1"/>
  <c r="AF41" i="24" s="1"/>
  <c r="I9" i="15"/>
  <c r="AD9" i="15"/>
  <c r="AE9" i="15"/>
  <c r="AB9" i="15"/>
  <c r="M9" i="22"/>
  <c r="I9" i="22" s="1"/>
  <c r="AB9" i="22"/>
  <c r="V44" i="15"/>
  <c r="I44" i="15"/>
  <c r="AC44" i="15"/>
  <c r="M44" i="15"/>
  <c r="C44" i="15"/>
  <c r="AL9" i="19"/>
  <c r="AH9" i="19" s="1"/>
  <c r="AG41" i="27"/>
  <c r="D40" i="25"/>
  <c r="E40" i="25" s="1"/>
  <c r="F40" i="25" s="1"/>
  <c r="G40" i="25" s="1"/>
  <c r="B42" i="17"/>
  <c r="A43" i="17" s="1"/>
  <c r="R9" i="23"/>
  <c r="G6" i="27"/>
  <c r="S9" i="21"/>
  <c r="T9" i="21" s="1"/>
  <c r="U9" i="21" s="1"/>
  <c r="V9" i="21" s="1"/>
  <c r="D40" i="19"/>
  <c r="E40" i="19" s="1"/>
  <c r="F40" i="19" s="1"/>
  <c r="G40" i="19" s="1"/>
  <c r="L6" i="27"/>
  <c r="V6" i="21"/>
  <c r="C41" i="19"/>
  <c r="D41" i="19" s="1"/>
  <c r="E41" i="19" s="1"/>
  <c r="F41" i="19" s="1"/>
  <c r="G41" i="19" s="1"/>
  <c r="U6" i="26"/>
  <c r="S8" i="22"/>
  <c r="D8" i="26"/>
  <c r="C9" i="23"/>
  <c r="D9" i="25"/>
  <c r="E9" i="25" s="1"/>
  <c r="F9" i="25" s="1"/>
  <c r="G9" i="25" s="1"/>
  <c r="I42" i="24"/>
  <c r="J42" i="24" s="1"/>
  <c r="K42" i="24" s="1"/>
  <c r="L42" i="24" s="1"/>
  <c r="R9" i="26"/>
  <c r="N9" i="21"/>
  <c r="O9" i="21" s="1"/>
  <c r="P9" i="21" s="1"/>
  <c r="Q9" i="21" s="1"/>
  <c r="B10" i="16"/>
  <c r="A11" i="16" s="1"/>
  <c r="M41" i="23"/>
  <c r="AG41" i="23"/>
  <c r="AH41" i="23" s="1"/>
  <c r="AI41" i="23" s="1"/>
  <c r="AJ41" i="23" s="1"/>
  <c r="AK41" i="23" s="1"/>
  <c r="AJ6" i="22"/>
  <c r="V6" i="25"/>
  <c r="B11" i="25"/>
  <c r="A12" i="25" s="1"/>
  <c r="H11" i="25"/>
  <c r="AG11" i="25"/>
  <c r="W11" i="25"/>
  <c r="N8" i="24"/>
  <c r="O8" i="24" s="1"/>
  <c r="P8" i="24" s="1"/>
  <c r="Q8" i="24" s="1"/>
  <c r="AC8" i="19"/>
  <c r="AF5" i="24"/>
  <c r="T8" i="25"/>
  <c r="C9" i="20"/>
  <c r="N8" i="23"/>
  <c r="AB10" i="18"/>
  <c r="AF6" i="27"/>
  <c r="AJ6" i="20"/>
  <c r="X42" i="20"/>
  <c r="Y42" i="20" s="1"/>
  <c r="Z42" i="20" s="1"/>
  <c r="AA42" i="20" s="1"/>
  <c r="J7" i="24"/>
  <c r="AC40" i="26"/>
  <c r="AD40" i="26" s="1"/>
  <c r="AE40" i="26" s="1"/>
  <c r="AF40" i="26" s="1"/>
  <c r="S40" i="19"/>
  <c r="T40" i="19" s="1"/>
  <c r="U40" i="19" s="1"/>
  <c r="V40" i="19" s="1"/>
  <c r="AH9" i="15"/>
  <c r="U9" i="15"/>
  <c r="F9" i="15"/>
  <c r="L9" i="15"/>
  <c r="AA5" i="23"/>
  <c r="AK44" i="15"/>
  <c r="AD44" i="15"/>
  <c r="AB44" i="15"/>
  <c r="L44" i="15"/>
  <c r="AI44" i="15"/>
  <c r="B42" i="27"/>
  <c r="A43" i="27" s="1"/>
  <c r="AB9" i="26"/>
  <c r="H41" i="25"/>
  <c r="I41" i="25" s="1"/>
  <c r="J41" i="25" s="1"/>
  <c r="K41" i="25" s="1"/>
  <c r="L41" i="25" s="1"/>
  <c r="AE6" i="26"/>
  <c r="AH8" i="23"/>
  <c r="AB9" i="21"/>
  <c r="B42" i="26"/>
  <c r="A43" i="26" s="1"/>
  <c r="I8" i="24"/>
  <c r="J8" i="24" s="1"/>
  <c r="K8" i="24" s="1"/>
  <c r="L8" i="24" s="1"/>
  <c r="B42" i="21"/>
  <c r="A43" i="21" s="1"/>
  <c r="AG42" i="21"/>
  <c r="W42" i="21"/>
  <c r="R41" i="23"/>
  <c r="K6" i="19"/>
  <c r="W10" i="27"/>
  <c r="S10" i="27" s="1"/>
  <c r="F6" i="26"/>
  <c r="U6" i="24"/>
  <c r="R41" i="18"/>
  <c r="S41" i="18" s="1"/>
  <c r="T41" i="18" s="1"/>
  <c r="U41" i="18" s="1"/>
  <c r="V41" i="18" s="1"/>
  <c r="R10" i="25"/>
  <c r="M9" i="20"/>
  <c r="N9" i="20" s="1"/>
  <c r="O9" i="20" s="1"/>
  <c r="P9" i="20" s="1"/>
  <c r="Q9" i="20" s="1"/>
  <c r="X8" i="23"/>
  <c r="AG10" i="18"/>
  <c r="M10" i="18"/>
  <c r="X41" i="20"/>
  <c r="Y41" i="20" s="1"/>
  <c r="Z41" i="20" s="1"/>
  <c r="AA41" i="20" s="1"/>
  <c r="H42" i="20"/>
  <c r="W41" i="22"/>
  <c r="X41" i="22" s="1"/>
  <c r="Y41" i="22" s="1"/>
  <c r="Z41" i="22" s="1"/>
  <c r="AA41" i="22" s="1"/>
  <c r="AD8" i="27"/>
  <c r="V6" i="19"/>
  <c r="X9" i="25"/>
  <c r="AB41" i="19"/>
  <c r="AC41" i="19" s="1"/>
  <c r="AD41" i="19" s="1"/>
  <c r="AE41" i="19" s="1"/>
  <c r="AF41" i="19" s="1"/>
  <c r="J8" i="27"/>
  <c r="X9" i="15"/>
  <c r="AK9" i="15"/>
  <c r="Y9" i="15"/>
  <c r="AG9" i="15"/>
  <c r="C9" i="15"/>
  <c r="W9" i="22"/>
  <c r="E8" i="25"/>
  <c r="J8" i="25"/>
  <c r="AJ44" i="15"/>
  <c r="G44" i="15"/>
  <c r="Y44" i="15"/>
  <c r="R44" i="15"/>
  <c r="J44" i="15"/>
  <c r="AE7" i="18"/>
  <c r="B10" i="24"/>
  <c r="A11" i="24" s="1"/>
  <c r="AG10" i="24"/>
  <c r="W10" i="24"/>
  <c r="M10" i="24"/>
  <c r="H10" i="24"/>
  <c r="AE6" i="19"/>
  <c r="H9" i="19"/>
  <c r="I9" i="19" s="1"/>
  <c r="J9" i="19" s="1"/>
  <c r="K9" i="19" s="1"/>
  <c r="L9" i="19" s="1"/>
  <c r="R41" i="27"/>
  <c r="AD7" i="24"/>
  <c r="AB9" i="23"/>
  <c r="AC9" i="23" s="1"/>
  <c r="AD9" i="23" s="1"/>
  <c r="AE9" i="23" s="1"/>
  <c r="AF9" i="23" s="1"/>
  <c r="W43" i="24"/>
  <c r="B43" i="24"/>
  <c r="A44" i="24" s="1"/>
  <c r="C43" i="24"/>
  <c r="AG43" i="24"/>
  <c r="H43" i="24"/>
  <c r="AH41" i="27" l="1"/>
  <c r="AI41" i="27" s="1"/>
  <c r="AJ41" i="27" s="1"/>
  <c r="AK41" i="27" s="1"/>
  <c r="D9" i="24"/>
  <c r="E9" i="24" s="1"/>
  <c r="F9" i="24" s="1"/>
  <c r="G9" i="24" s="1"/>
  <c r="X41" i="21"/>
  <c r="Y41" i="21" s="1"/>
  <c r="Z41" i="21" s="1"/>
  <c r="AA41" i="21" s="1"/>
  <c r="D10" i="23"/>
  <c r="E10" i="23" s="1"/>
  <c r="F10" i="23" s="1"/>
  <c r="G10" i="23" s="1"/>
  <c r="N42" i="20"/>
  <c r="O42" i="20" s="1"/>
  <c r="P42" i="20" s="1"/>
  <c r="Q42" i="20" s="1"/>
  <c r="P9" i="16"/>
  <c r="P17" i="16"/>
  <c r="P4" i="16"/>
  <c r="P12" i="16"/>
  <c r="P7" i="16"/>
  <c r="P15" i="16"/>
  <c r="P10" i="16"/>
  <c r="P18" i="16"/>
  <c r="P5" i="16"/>
  <c r="P13" i="16"/>
  <c r="P21" i="16"/>
  <c r="P8" i="16"/>
  <c r="P16" i="16"/>
  <c r="P3" i="16"/>
  <c r="P11" i="16"/>
  <c r="P19" i="16"/>
  <c r="P31" i="16"/>
  <c r="P23" i="16"/>
  <c r="P26" i="16"/>
  <c r="P14" i="16"/>
  <c r="P29" i="16"/>
  <c r="P24" i="16"/>
  <c r="P27" i="16"/>
  <c r="P40" i="16"/>
  <c r="P30" i="16"/>
  <c r="P22" i="16"/>
  <c r="P25" i="16"/>
  <c r="P34" i="16"/>
  <c r="P41" i="16"/>
  <c r="P52" i="16"/>
  <c r="P6" i="16"/>
  <c r="P32" i="16"/>
  <c r="P43" i="16"/>
  <c r="P53" i="16"/>
  <c r="P46" i="16"/>
  <c r="P28" i="16"/>
  <c r="P38" i="16"/>
  <c r="P51" i="16"/>
  <c r="P20" i="16"/>
  <c r="P44" i="16"/>
  <c r="P54" i="16"/>
  <c r="P42" i="16"/>
  <c r="P60" i="16"/>
  <c r="P50" i="16"/>
  <c r="P56" i="16"/>
  <c r="P55" i="16"/>
  <c r="P57" i="16"/>
  <c r="P45" i="16"/>
  <c r="P58" i="16"/>
  <c r="P61" i="16"/>
  <c r="P69" i="16"/>
  <c r="P48" i="16"/>
  <c r="P64" i="16"/>
  <c r="P59" i="16"/>
  <c r="P67" i="16"/>
  <c r="P73" i="16"/>
  <c r="P3" i="17"/>
  <c r="P71" i="16"/>
  <c r="P63" i="16"/>
  <c r="P70" i="16"/>
  <c r="P74" i="16"/>
  <c r="P4" i="17"/>
  <c r="P62" i="16"/>
  <c r="P66" i="16"/>
  <c r="P7" i="17"/>
  <c r="P65" i="16"/>
  <c r="P72" i="16"/>
  <c r="P5" i="17"/>
  <c r="P9" i="17"/>
  <c r="P11" i="17"/>
  <c r="P8" i="17"/>
  <c r="P14" i="17"/>
  <c r="P22" i="17"/>
  <c r="P17" i="17"/>
  <c r="P12" i="17"/>
  <c r="P20" i="17"/>
  <c r="P15" i="17"/>
  <c r="P18" i="17"/>
  <c r="P26" i="17"/>
  <c r="P68" i="16"/>
  <c r="P6" i="17"/>
  <c r="P10" i="17"/>
  <c r="P13" i="17"/>
  <c r="P21" i="17"/>
  <c r="P28" i="17"/>
  <c r="P34" i="17"/>
  <c r="P46" i="17"/>
  <c r="P56" i="17"/>
  <c r="P64" i="17"/>
  <c r="P25" i="17"/>
  <c r="P41" i="17"/>
  <c r="P51" i="17"/>
  <c r="P59" i="17"/>
  <c r="P31" i="17"/>
  <c r="P38" i="17"/>
  <c r="P48" i="17"/>
  <c r="P57" i="17"/>
  <c r="P65" i="17"/>
  <c r="P29" i="17"/>
  <c r="P42" i="17"/>
  <c r="P19" i="17"/>
  <c r="P23" i="17"/>
  <c r="P27" i="17"/>
  <c r="P32" i="17"/>
  <c r="P45" i="17"/>
  <c r="P55" i="17"/>
  <c r="P63" i="17"/>
  <c r="P24" i="17"/>
  <c r="P40" i="17"/>
  <c r="P50" i="17"/>
  <c r="P61" i="17"/>
  <c r="P70" i="17"/>
  <c r="P43" i="17"/>
  <c r="P62" i="17"/>
  <c r="P73" i="17"/>
  <c r="P30" i="17"/>
  <c r="P44" i="17"/>
  <c r="P68" i="17"/>
  <c r="P58" i="17"/>
  <c r="P71" i="17"/>
  <c r="P53" i="17"/>
  <c r="P60" i="17"/>
  <c r="P72" i="17"/>
  <c r="P16" i="17"/>
  <c r="P52" i="17"/>
  <c r="P66" i="17"/>
  <c r="P67" i="17"/>
  <c r="P69" i="17"/>
  <c r="P54" i="17"/>
  <c r="P74" i="17"/>
  <c r="P36" i="16"/>
  <c r="P37" i="16"/>
  <c r="P39" i="16"/>
  <c r="P47" i="16"/>
  <c r="P35" i="16"/>
  <c r="P47" i="17"/>
  <c r="P49" i="17"/>
  <c r="P36" i="17"/>
  <c r="P33" i="17"/>
  <c r="P37" i="17"/>
  <c r="P39" i="17"/>
  <c r="P33" i="16"/>
  <c r="P35" i="17"/>
  <c r="P49" i="16"/>
  <c r="V9" i="32"/>
  <c r="U10" i="32"/>
  <c r="AC9" i="19"/>
  <c r="AD9" i="19" s="1"/>
  <c r="AE9" i="19" s="1"/>
  <c r="AF9" i="19" s="1"/>
  <c r="AH9" i="24"/>
  <c r="AI9" i="24" s="1"/>
  <c r="AJ9" i="24" s="1"/>
  <c r="AK9" i="24" s="1"/>
  <c r="S41" i="27"/>
  <c r="T41" i="27" s="1"/>
  <c r="U41" i="27" s="1"/>
  <c r="V41" i="27" s="1"/>
  <c r="S9" i="23"/>
  <c r="T9" i="23" s="1"/>
  <c r="U9" i="23" s="1"/>
  <c r="V9" i="23" s="1"/>
  <c r="S10" i="25"/>
  <c r="T10" i="25" s="1"/>
  <c r="U10" i="25" s="1"/>
  <c r="V10" i="25" s="1"/>
  <c r="N41" i="25"/>
  <c r="O41" i="25" s="1"/>
  <c r="P41" i="25" s="1"/>
  <c r="Q41" i="25" s="1"/>
  <c r="N41" i="23"/>
  <c r="O41" i="23" s="1"/>
  <c r="P41" i="23" s="1"/>
  <c r="Q41" i="23" s="1"/>
  <c r="I41" i="21"/>
  <c r="J41" i="21" s="1"/>
  <c r="K41" i="21" s="1"/>
  <c r="L41" i="21" s="1"/>
  <c r="X9" i="19"/>
  <c r="Y9" i="19" s="1"/>
  <c r="Z9" i="19" s="1"/>
  <c r="AA9" i="19" s="1"/>
  <c r="X41" i="27"/>
  <c r="Y41" i="27" s="1"/>
  <c r="Z41" i="27" s="1"/>
  <c r="AA41" i="27" s="1"/>
  <c r="I10" i="25"/>
  <c r="J10" i="25" s="1"/>
  <c r="K10" i="25" s="1"/>
  <c r="L10" i="25" s="1"/>
  <c r="X41" i="23"/>
  <c r="Y41" i="23" s="1"/>
  <c r="Z41" i="23" s="1"/>
  <c r="AA41" i="23" s="1"/>
  <c r="D9" i="26"/>
  <c r="E9" i="26" s="1"/>
  <c r="F9" i="26" s="1"/>
  <c r="G9" i="26" s="1"/>
  <c r="X42" i="24"/>
  <c r="Y42" i="24" s="1"/>
  <c r="Z42" i="24" s="1"/>
  <c r="AA42" i="24" s="1"/>
  <c r="AH9" i="26"/>
  <c r="AI9" i="26" s="1"/>
  <c r="AJ9" i="26" s="1"/>
  <c r="AK9" i="26" s="1"/>
  <c r="AB43" i="24"/>
  <c r="AC43" i="24" s="1"/>
  <c r="AD43" i="24" s="1"/>
  <c r="AE43" i="24" s="1"/>
  <c r="AF43" i="24" s="1"/>
  <c r="M11" i="25"/>
  <c r="X10" i="23"/>
  <c r="Y10" i="23" s="1"/>
  <c r="Z10" i="23" s="1"/>
  <c r="AA10" i="23" s="1"/>
  <c r="R42" i="19"/>
  <c r="G10" i="15"/>
  <c r="AL11" i="18"/>
  <c r="AB42" i="23"/>
  <c r="X42" i="23" s="1"/>
  <c r="Y42" i="23" s="1"/>
  <c r="Z42" i="23" s="1"/>
  <c r="AA42" i="23" s="1"/>
  <c r="AG43" i="20"/>
  <c r="S41" i="26"/>
  <c r="T41" i="26" s="1"/>
  <c r="U41" i="26" s="1"/>
  <c r="V41" i="26" s="1"/>
  <c r="AC42" i="20"/>
  <c r="AD42" i="20" s="1"/>
  <c r="AE42" i="20" s="1"/>
  <c r="AF42" i="20" s="1"/>
  <c r="AL42" i="21"/>
  <c r="AH42" i="21" s="1"/>
  <c r="AI42" i="21" s="1"/>
  <c r="AJ42" i="21" s="1"/>
  <c r="AK42" i="21" s="1"/>
  <c r="X9" i="22"/>
  <c r="Y9" i="22" s="1"/>
  <c r="Z9" i="22" s="1"/>
  <c r="AA9" i="22" s="1"/>
  <c r="M42" i="21"/>
  <c r="M43" i="24"/>
  <c r="I43" i="24" s="1"/>
  <c r="J43" i="24" s="1"/>
  <c r="K43" i="24" s="1"/>
  <c r="L43" i="24" s="1"/>
  <c r="D41" i="25"/>
  <c r="E41" i="25" s="1"/>
  <c r="F41" i="25" s="1"/>
  <c r="G41" i="25" s="1"/>
  <c r="D10" i="18"/>
  <c r="E10" i="18" s="1"/>
  <c r="F10" i="18" s="1"/>
  <c r="G10" i="18" s="1"/>
  <c r="AF10" i="15"/>
  <c r="C10" i="22"/>
  <c r="AL43" i="24"/>
  <c r="AH43" i="24" s="1"/>
  <c r="AI43" i="24" s="1"/>
  <c r="AJ43" i="24" s="1"/>
  <c r="AK43" i="24" s="1"/>
  <c r="C10" i="24"/>
  <c r="D10" i="24" s="1"/>
  <c r="E10" i="24" s="1"/>
  <c r="F10" i="24" s="1"/>
  <c r="G10" i="24" s="1"/>
  <c r="M42" i="27"/>
  <c r="I9" i="26"/>
  <c r="J9" i="26" s="1"/>
  <c r="AL10" i="20"/>
  <c r="M10" i="15"/>
  <c r="AB10" i="22"/>
  <c r="AC10" i="22" s="1"/>
  <c r="AD10" i="22" s="1"/>
  <c r="AE10" i="22" s="1"/>
  <c r="AF10" i="22" s="1"/>
  <c r="H42" i="22"/>
  <c r="R43" i="20"/>
  <c r="S43" i="20" s="1"/>
  <c r="T43" i="20" s="1"/>
  <c r="U43" i="20" s="1"/>
  <c r="V43" i="20" s="1"/>
  <c r="S41" i="21"/>
  <c r="T41" i="21" s="1"/>
  <c r="U41" i="21" s="1"/>
  <c r="V41" i="21" s="1"/>
  <c r="I10" i="24"/>
  <c r="J10" i="24" s="1"/>
  <c r="K10" i="24" s="1"/>
  <c r="L10" i="24" s="1"/>
  <c r="D10" i="20"/>
  <c r="E10" i="20" s="1"/>
  <c r="F10" i="20" s="1"/>
  <c r="G10" i="20" s="1"/>
  <c r="R42" i="22"/>
  <c r="C43" i="20"/>
  <c r="D43" i="20" s="1"/>
  <c r="E43" i="20" s="1"/>
  <c r="F43" i="20" s="1"/>
  <c r="G43" i="20" s="1"/>
  <c r="AC41" i="18"/>
  <c r="AD41" i="18" s="1"/>
  <c r="AE41" i="18" s="1"/>
  <c r="AF41" i="18" s="1"/>
  <c r="S10" i="23"/>
  <c r="T10" i="23" s="1"/>
  <c r="U10" i="23" s="1"/>
  <c r="V10" i="23" s="1"/>
  <c r="AB10" i="20"/>
  <c r="AC10" i="20" s="1"/>
  <c r="AD10" i="20" s="1"/>
  <c r="AE10" i="20" s="1"/>
  <c r="AF10" i="20" s="1"/>
  <c r="W10" i="19"/>
  <c r="AL43" i="20"/>
  <c r="AB43" i="20"/>
  <c r="AC43" i="20" s="1"/>
  <c r="AD43" i="20" s="1"/>
  <c r="AE43" i="20" s="1"/>
  <c r="AF43" i="20" s="1"/>
  <c r="S9" i="19"/>
  <c r="T9" i="19" s="1"/>
  <c r="U9" i="19" s="1"/>
  <c r="V9" i="19" s="1"/>
  <c r="AG10" i="19"/>
  <c r="I41" i="22"/>
  <c r="J41" i="22" s="1"/>
  <c r="K41" i="22" s="1"/>
  <c r="L41" i="22" s="1"/>
  <c r="H42" i="19"/>
  <c r="AH10" i="20"/>
  <c r="AI10" i="20" s="1"/>
  <c r="AJ10" i="20" s="1"/>
  <c r="AK10" i="20" s="1"/>
  <c r="AC9" i="24"/>
  <c r="AD9" i="24" s="1"/>
  <c r="AE9" i="24" s="1"/>
  <c r="AF9" i="24" s="1"/>
  <c r="D41" i="21"/>
  <c r="E41" i="21" s="1"/>
  <c r="F41" i="21" s="1"/>
  <c r="G41" i="21" s="1"/>
  <c r="AH41" i="21"/>
  <c r="AI41" i="21" s="1"/>
  <c r="AJ41" i="21" s="1"/>
  <c r="AK41" i="21" s="1"/>
  <c r="J9" i="22"/>
  <c r="T10" i="27"/>
  <c r="AI9" i="19"/>
  <c r="D9" i="20"/>
  <c r="K8" i="27"/>
  <c r="W42" i="18"/>
  <c r="E8" i="19"/>
  <c r="B11" i="15"/>
  <c r="A12" i="15" s="1"/>
  <c r="X11" i="15"/>
  <c r="W11" i="15"/>
  <c r="P11" i="15"/>
  <c r="O11" i="15"/>
  <c r="AF11" i="15"/>
  <c r="H11" i="15"/>
  <c r="AE11" i="15"/>
  <c r="S11" i="15"/>
  <c r="U11" i="15"/>
  <c r="AA11" i="15"/>
  <c r="AC11" i="15"/>
  <c r="J11" i="15"/>
  <c r="AI11" i="15"/>
  <c r="AK11" i="15"/>
  <c r="K11" i="15"/>
  <c r="M11" i="15"/>
  <c r="AD11" i="15"/>
  <c r="E11" i="15"/>
  <c r="AL11" i="15"/>
  <c r="C11" i="15"/>
  <c r="I11" i="15"/>
  <c r="R11" i="15"/>
  <c r="T11" i="15"/>
  <c r="Q11" i="15"/>
  <c r="Z11" i="15"/>
  <c r="AB11" i="15"/>
  <c r="Y11" i="15"/>
  <c r="AJ11" i="15"/>
  <c r="F11" i="15"/>
  <c r="AG11" i="15"/>
  <c r="N11" i="15"/>
  <c r="V11" i="15"/>
  <c r="H11" i="24"/>
  <c r="B11" i="24"/>
  <c r="A12" i="24" s="1"/>
  <c r="G6" i="26"/>
  <c r="C42" i="21"/>
  <c r="H42" i="26"/>
  <c r="W42" i="26"/>
  <c r="C42" i="27"/>
  <c r="AD8" i="19"/>
  <c r="C11" i="25"/>
  <c r="D11" i="25" s="1"/>
  <c r="E11" i="25" s="1"/>
  <c r="F11" i="25" s="1"/>
  <c r="G11" i="25" s="1"/>
  <c r="AK6" i="22"/>
  <c r="B11" i="16"/>
  <c r="A12" i="16" s="1"/>
  <c r="S9" i="26"/>
  <c r="AB42" i="18"/>
  <c r="B43" i="16"/>
  <c r="A44" i="16" s="1"/>
  <c r="C10" i="21"/>
  <c r="D10" i="21" s="1"/>
  <c r="E10" i="21" s="1"/>
  <c r="F10" i="21" s="1"/>
  <c r="G10" i="21" s="1"/>
  <c r="G6" i="24"/>
  <c r="R43" i="24"/>
  <c r="S43" i="24" s="1"/>
  <c r="T43" i="24" s="1"/>
  <c r="U43" i="24" s="1"/>
  <c r="V43" i="24" s="1"/>
  <c r="AE7" i="24"/>
  <c r="AL10" i="24"/>
  <c r="AH10" i="24" s="1"/>
  <c r="AB10" i="24"/>
  <c r="AC10" i="24" s="1"/>
  <c r="Y9" i="25"/>
  <c r="N10" i="18"/>
  <c r="AB42" i="21"/>
  <c r="AC42" i="21" s="1"/>
  <c r="AD42" i="21" s="1"/>
  <c r="AE42" i="21" s="1"/>
  <c r="AF42" i="21" s="1"/>
  <c r="AG42" i="26"/>
  <c r="AC9" i="26"/>
  <c r="AD9" i="26" s="1"/>
  <c r="AE9" i="26" s="1"/>
  <c r="AF9" i="26" s="1"/>
  <c r="AB42" i="27"/>
  <c r="O8" i="23"/>
  <c r="AB11" i="25"/>
  <c r="AC11" i="25" s="1"/>
  <c r="AD11" i="25" s="1"/>
  <c r="AE11" i="25" s="1"/>
  <c r="AF11" i="25" s="1"/>
  <c r="N41" i="18"/>
  <c r="O41" i="18" s="1"/>
  <c r="P41" i="18" s="1"/>
  <c r="Q41" i="18" s="1"/>
  <c r="E8" i="26"/>
  <c r="B43" i="17"/>
  <c r="A44" i="17" s="1"/>
  <c r="Q6" i="19"/>
  <c r="AH10" i="25"/>
  <c r="M42" i="18"/>
  <c r="G7" i="21"/>
  <c r="W10" i="21"/>
  <c r="AB10" i="21"/>
  <c r="AJ9" i="21"/>
  <c r="B11" i="23"/>
  <c r="A12" i="23" s="1"/>
  <c r="H11" i="23"/>
  <c r="AG10" i="23"/>
  <c r="AG42" i="19"/>
  <c r="W10" i="20"/>
  <c r="D9" i="19"/>
  <c r="E9" i="19" s="1"/>
  <c r="F9" i="19" s="1"/>
  <c r="G9" i="19" s="1"/>
  <c r="C45" i="15"/>
  <c r="Y45" i="15"/>
  <c r="P45" i="15"/>
  <c r="M45" i="15"/>
  <c r="L6" i="22"/>
  <c r="G6" i="20"/>
  <c r="AG10" i="15"/>
  <c r="I10" i="15"/>
  <c r="Z10" i="15"/>
  <c r="F10" i="15"/>
  <c r="H11" i="18"/>
  <c r="P7" i="22"/>
  <c r="AA7" i="18"/>
  <c r="M10" i="19"/>
  <c r="C10" i="19"/>
  <c r="W10" i="22"/>
  <c r="I10" i="18"/>
  <c r="N10" i="25"/>
  <c r="O10" i="25" s="1"/>
  <c r="P10" i="25" s="1"/>
  <c r="Q10" i="25" s="1"/>
  <c r="H11" i="27"/>
  <c r="AB42" i="25"/>
  <c r="G6" i="22"/>
  <c r="H42" i="23"/>
  <c r="M10" i="26"/>
  <c r="M42" i="22"/>
  <c r="N42" i="22" s="1"/>
  <c r="O42" i="22" s="1"/>
  <c r="P42" i="22" s="1"/>
  <c r="Q42" i="22" s="1"/>
  <c r="AF8" i="25"/>
  <c r="K8" i="25"/>
  <c r="T8" i="22"/>
  <c r="S41" i="22"/>
  <c r="T41" i="22" s="1"/>
  <c r="U41" i="22" s="1"/>
  <c r="V41" i="22" s="1"/>
  <c r="AG42" i="18"/>
  <c r="AL10" i="21"/>
  <c r="U7" i="20"/>
  <c r="H43" i="19"/>
  <c r="B43" i="19"/>
  <c r="A44" i="19" s="1"/>
  <c r="Z7" i="19"/>
  <c r="AA10" i="15"/>
  <c r="AI10" i="15"/>
  <c r="AE10" i="15"/>
  <c r="X10" i="15"/>
  <c r="V10" i="15"/>
  <c r="L6" i="26"/>
  <c r="B12" i="18"/>
  <c r="A13" i="18" s="1"/>
  <c r="X9" i="23"/>
  <c r="Y9" i="23" s="1"/>
  <c r="Z9" i="23" s="1"/>
  <c r="AA9" i="23" s="1"/>
  <c r="M11" i="27"/>
  <c r="X9" i="21"/>
  <c r="Y9" i="21" s="1"/>
  <c r="W42" i="25"/>
  <c r="M42" i="25"/>
  <c r="AG42" i="23"/>
  <c r="AL10" i="26"/>
  <c r="AH10" i="26" s="1"/>
  <c r="AH9" i="22"/>
  <c r="W43" i="22"/>
  <c r="M43" i="22"/>
  <c r="B43" i="22"/>
  <c r="A44" i="22" s="1"/>
  <c r="AB43" i="22"/>
  <c r="AL42" i="22"/>
  <c r="X9" i="20"/>
  <c r="AJ7" i="24"/>
  <c r="AH10" i="18"/>
  <c r="AK6" i="20"/>
  <c r="X42" i="21"/>
  <c r="Y42" i="21" s="1"/>
  <c r="Z42" i="21" s="1"/>
  <c r="AA42" i="21" s="1"/>
  <c r="AF6" i="23"/>
  <c r="C43" i="18"/>
  <c r="W43" i="18"/>
  <c r="R43" i="18"/>
  <c r="B43" i="18"/>
  <c r="A44" i="18" s="1"/>
  <c r="AL43" i="18"/>
  <c r="O8" i="21"/>
  <c r="Q10" i="15"/>
  <c r="Y10" i="15"/>
  <c r="AB10" i="15"/>
  <c r="O10" i="15"/>
  <c r="AC10" i="15"/>
  <c r="R11" i="18"/>
  <c r="AB10" i="19"/>
  <c r="AF6" i="22"/>
  <c r="K8" i="18"/>
  <c r="AB11" i="22"/>
  <c r="C11" i="22"/>
  <c r="B11" i="22"/>
  <c r="A12" i="22" s="1"/>
  <c r="AC9" i="20"/>
  <c r="AG11" i="27"/>
  <c r="AL42" i="25"/>
  <c r="AB43" i="23"/>
  <c r="B43" i="23"/>
  <c r="A44" i="23" s="1"/>
  <c r="H43" i="23"/>
  <c r="AG43" i="23"/>
  <c r="AB10" i="26"/>
  <c r="AC10" i="26" s="1"/>
  <c r="AD10" i="26" s="1"/>
  <c r="AE10" i="26" s="1"/>
  <c r="AF10" i="26" s="1"/>
  <c r="W42" i="22"/>
  <c r="S42" i="22" s="1"/>
  <c r="T42" i="22" s="1"/>
  <c r="U42" i="22" s="1"/>
  <c r="V42" i="22" s="1"/>
  <c r="I9" i="20"/>
  <c r="J9" i="20" s="1"/>
  <c r="K9" i="20" s="1"/>
  <c r="L9" i="20" s="1"/>
  <c r="Q6" i="26"/>
  <c r="H43" i="26"/>
  <c r="W43" i="26"/>
  <c r="AB43" i="26"/>
  <c r="B43" i="26"/>
  <c r="A44" i="26" s="1"/>
  <c r="X10" i="27"/>
  <c r="F8" i="25"/>
  <c r="V6" i="24"/>
  <c r="H42" i="21"/>
  <c r="C42" i="26"/>
  <c r="D42" i="26" s="1"/>
  <c r="E42" i="26" s="1"/>
  <c r="F42" i="26" s="1"/>
  <c r="G42" i="26" s="1"/>
  <c r="AI8" i="23"/>
  <c r="R42" i="27"/>
  <c r="B41" i="28"/>
  <c r="U8" i="25"/>
  <c r="AL11" i="25"/>
  <c r="AH11" i="25" s="1"/>
  <c r="AI11" i="25" s="1"/>
  <c r="AJ11" i="25" s="1"/>
  <c r="AK11" i="25" s="1"/>
  <c r="V6" i="26"/>
  <c r="AA6" i="22"/>
  <c r="AF6" i="20"/>
  <c r="AL42" i="18"/>
  <c r="R42" i="18"/>
  <c r="I41" i="23"/>
  <c r="J41" i="23" s="1"/>
  <c r="K41" i="23" s="1"/>
  <c r="L41" i="23" s="1"/>
  <c r="AK7" i="18"/>
  <c r="M10" i="21"/>
  <c r="I10" i="21" s="1"/>
  <c r="AC10" i="23"/>
  <c r="AD10" i="23" s="1"/>
  <c r="AE10" i="23" s="1"/>
  <c r="AF10" i="23" s="1"/>
  <c r="C42" i="19"/>
  <c r="C11" i="20"/>
  <c r="R11" i="20"/>
  <c r="B11" i="20"/>
  <c r="A12" i="20" s="1"/>
  <c r="AB11" i="20"/>
  <c r="M11" i="20"/>
  <c r="AI45" i="15"/>
  <c r="AG45" i="15"/>
  <c r="AE45" i="15"/>
  <c r="AL45" i="15"/>
  <c r="AJ45" i="15"/>
  <c r="S10" i="15"/>
  <c r="R10" i="15"/>
  <c r="C10" i="15"/>
  <c r="E10" i="15"/>
  <c r="AL10" i="15"/>
  <c r="E8" i="23"/>
  <c r="O8" i="19"/>
  <c r="AB11" i="18"/>
  <c r="AL10" i="19"/>
  <c r="AH10" i="19" s="1"/>
  <c r="AI10" i="19" s="1"/>
  <c r="AJ10" i="19" s="1"/>
  <c r="AK10" i="19" s="1"/>
  <c r="R10" i="22"/>
  <c r="N10" i="22" s="1"/>
  <c r="O10" i="22" s="1"/>
  <c r="P10" i="22" s="1"/>
  <c r="Q10" i="22" s="1"/>
  <c r="AB11" i="27"/>
  <c r="P8" i="27"/>
  <c r="H42" i="25"/>
  <c r="X9" i="26"/>
  <c r="R42" i="23"/>
  <c r="S42" i="23" s="1"/>
  <c r="T42" i="23" s="1"/>
  <c r="U42" i="23" s="1"/>
  <c r="V42" i="23" s="1"/>
  <c r="P7" i="20"/>
  <c r="W10" i="26"/>
  <c r="AC41" i="27"/>
  <c r="AD41" i="27" s="1"/>
  <c r="AE41" i="27" s="1"/>
  <c r="AF41" i="27" s="1"/>
  <c r="AD9" i="25"/>
  <c r="AG42" i="22"/>
  <c r="O9" i="25"/>
  <c r="Q7" i="25"/>
  <c r="L6" i="23"/>
  <c r="AE8" i="27"/>
  <c r="Y8" i="23"/>
  <c r="L6" i="19"/>
  <c r="I11" i="25"/>
  <c r="J11" i="25" s="1"/>
  <c r="K11" i="25" s="1"/>
  <c r="L11" i="25" s="1"/>
  <c r="AC9" i="22"/>
  <c r="H42" i="18"/>
  <c r="AG10" i="21"/>
  <c r="N10" i="23"/>
  <c r="O10" i="23" s="1"/>
  <c r="P10" i="23" s="1"/>
  <c r="Q10" i="23" s="1"/>
  <c r="AL42" i="19"/>
  <c r="AB42" i="19"/>
  <c r="G7" i="18"/>
  <c r="I45" i="15"/>
  <c r="AF45" i="15"/>
  <c r="AD45" i="15"/>
  <c r="L45" i="15"/>
  <c r="E45" i="15"/>
  <c r="AI8" i="20"/>
  <c r="L10" i="15"/>
  <c r="P10" i="15"/>
  <c r="AH10" i="15"/>
  <c r="AK10" i="15"/>
  <c r="AD10" i="15"/>
  <c r="M11" i="18"/>
  <c r="AA7" i="21"/>
  <c r="J8" i="20"/>
  <c r="H10" i="19"/>
  <c r="T8" i="23"/>
  <c r="V7" i="18"/>
  <c r="N10" i="27"/>
  <c r="AL11" i="27"/>
  <c r="AG42" i="25"/>
  <c r="D10" i="25"/>
  <c r="M42" i="23"/>
  <c r="C42" i="23"/>
  <c r="R10" i="26"/>
  <c r="H10" i="26"/>
  <c r="I10" i="26" s="1"/>
  <c r="J10" i="26" s="1"/>
  <c r="K10" i="26" s="1"/>
  <c r="L10" i="26" s="1"/>
  <c r="AD8" i="26"/>
  <c r="C42" i="22"/>
  <c r="D42" i="22" s="1"/>
  <c r="E42" i="22" s="1"/>
  <c r="F42" i="22" s="1"/>
  <c r="G42" i="22" s="1"/>
  <c r="D41" i="23"/>
  <c r="E41" i="23" s="1"/>
  <c r="F41" i="23" s="1"/>
  <c r="G41" i="23" s="1"/>
  <c r="D41" i="18"/>
  <c r="E41" i="18" s="1"/>
  <c r="F41" i="18" s="1"/>
  <c r="G41" i="18" s="1"/>
  <c r="AC9" i="21"/>
  <c r="AB42" i="26"/>
  <c r="AC42" i="26" s="1"/>
  <c r="AD42" i="26" s="1"/>
  <c r="AE42" i="26" s="1"/>
  <c r="AF42" i="26" s="1"/>
  <c r="W42" i="27"/>
  <c r="X42" i="27" s="1"/>
  <c r="Y42" i="27" s="1"/>
  <c r="Z42" i="27" s="1"/>
  <c r="AA42" i="27" s="1"/>
  <c r="N9" i="22"/>
  <c r="S10" i="18"/>
  <c r="T10" i="18" s="1"/>
  <c r="U10" i="18" s="1"/>
  <c r="V10" i="18" s="1"/>
  <c r="B11" i="17"/>
  <c r="A12" i="17" s="1"/>
  <c r="W12" i="27"/>
  <c r="B12" i="27"/>
  <c r="A13" i="27" s="1"/>
  <c r="AB12" i="27"/>
  <c r="W11" i="27"/>
  <c r="B43" i="25"/>
  <c r="A44" i="25" s="1"/>
  <c r="Z8" i="27"/>
  <c r="X41" i="19"/>
  <c r="Y41" i="19" s="1"/>
  <c r="Z41" i="19" s="1"/>
  <c r="AA41" i="19" s="1"/>
  <c r="I42" i="22"/>
  <c r="J42" i="22" s="1"/>
  <c r="K42" i="22" s="1"/>
  <c r="L42" i="22" s="1"/>
  <c r="X10" i="18"/>
  <c r="Y10" i="18" s="1"/>
  <c r="Z10" i="18" s="1"/>
  <c r="AA10" i="18" s="1"/>
  <c r="X10" i="25"/>
  <c r="Y10" i="25" s="1"/>
  <c r="Z10" i="25" s="1"/>
  <c r="AA10" i="25" s="1"/>
  <c r="V6" i="22"/>
  <c r="D41" i="27"/>
  <c r="E41" i="27" s="1"/>
  <c r="F41" i="27" s="1"/>
  <c r="G41" i="27" s="1"/>
  <c r="N41" i="19"/>
  <c r="O41" i="19" s="1"/>
  <c r="P41" i="19" s="1"/>
  <c r="Q41" i="19" s="1"/>
  <c r="E9" i="21"/>
  <c r="X43" i="24"/>
  <c r="Y43" i="24" s="1"/>
  <c r="Z43" i="24" s="1"/>
  <c r="AA43" i="24" s="1"/>
  <c r="B12" i="25"/>
  <c r="A13" i="25" s="1"/>
  <c r="C11" i="21"/>
  <c r="AG11" i="21"/>
  <c r="B11" i="21"/>
  <c r="A12" i="21" s="1"/>
  <c r="J8" i="23"/>
  <c r="D43" i="24"/>
  <c r="E43" i="24" s="1"/>
  <c r="F43" i="24" s="1"/>
  <c r="G43" i="24" s="1"/>
  <c r="I42" i="20"/>
  <c r="J42" i="20" s="1"/>
  <c r="K42" i="20" s="1"/>
  <c r="L42" i="20" s="1"/>
  <c r="S41" i="23"/>
  <c r="T41" i="23" s="1"/>
  <c r="U41" i="23" s="1"/>
  <c r="V41" i="23" s="1"/>
  <c r="R42" i="21"/>
  <c r="S42" i="21" s="1"/>
  <c r="T42" i="21" s="1"/>
  <c r="U42" i="21" s="1"/>
  <c r="V42" i="21" s="1"/>
  <c r="AL42" i="26"/>
  <c r="AG42" i="27"/>
  <c r="R11" i="25"/>
  <c r="S11" i="25" s="1"/>
  <c r="D9" i="23"/>
  <c r="E9" i="23" s="1"/>
  <c r="F9" i="23" s="1"/>
  <c r="G9" i="23" s="1"/>
  <c r="AA6" i="20"/>
  <c r="R10" i="21"/>
  <c r="B46" i="15"/>
  <c r="A47" i="15" s="1"/>
  <c r="AE46" i="15"/>
  <c r="AL46" i="15"/>
  <c r="M46" i="15"/>
  <c r="P46" i="15"/>
  <c r="D46" i="15"/>
  <c r="AF46" i="15"/>
  <c r="Z46" i="15"/>
  <c r="S9" i="22"/>
  <c r="T9" i="22" s="1"/>
  <c r="U9" i="22" s="1"/>
  <c r="V9" i="22" s="1"/>
  <c r="H10" i="15"/>
  <c r="AJ10" i="15"/>
  <c r="W10" i="15"/>
  <c r="N10" i="15"/>
  <c r="AG11" i="18"/>
  <c r="AH11" i="18" s="1"/>
  <c r="AI11" i="18" s="1"/>
  <c r="AJ11" i="18" s="1"/>
  <c r="AK11" i="18" s="1"/>
  <c r="W11" i="18"/>
  <c r="B11" i="19"/>
  <c r="A12" i="19" s="1"/>
  <c r="H11" i="19"/>
  <c r="R42" i="25"/>
  <c r="K7" i="21"/>
  <c r="AI8" i="26"/>
  <c r="B11" i="26"/>
  <c r="A12" i="26" s="1"/>
  <c r="H11" i="26"/>
  <c r="T8" i="19"/>
  <c r="AC10" i="25"/>
  <c r="AD10" i="25" s="1"/>
  <c r="AE10" i="25" s="1"/>
  <c r="AF10" i="25" s="1"/>
  <c r="N9" i="23"/>
  <c r="O9" i="23" s="1"/>
  <c r="P9" i="23" s="1"/>
  <c r="Q9" i="23" s="1"/>
  <c r="U8" i="21"/>
  <c r="AF7" i="18"/>
  <c r="R42" i="26"/>
  <c r="S42" i="26" s="1"/>
  <c r="T42" i="26" s="1"/>
  <c r="U42" i="26" s="1"/>
  <c r="V42" i="26" s="1"/>
  <c r="H43" i="27"/>
  <c r="B43" i="27"/>
  <c r="A44" i="27" s="1"/>
  <c r="AG43" i="27"/>
  <c r="AL42" i="27"/>
  <c r="AC10" i="18"/>
  <c r="B43" i="21"/>
  <c r="A44" i="21" s="1"/>
  <c r="M42" i="26"/>
  <c r="AF6" i="26"/>
  <c r="H42" i="27"/>
  <c r="I42" i="27" s="1"/>
  <c r="J42" i="27" s="1"/>
  <c r="K42" i="27" s="1"/>
  <c r="L42" i="27" s="1"/>
  <c r="K7" i="24"/>
  <c r="C42" i="18"/>
  <c r="M42" i="19"/>
  <c r="N42" i="19" s="1"/>
  <c r="O42" i="19" s="1"/>
  <c r="P42" i="19" s="1"/>
  <c r="Q42" i="19" s="1"/>
  <c r="C11" i="27"/>
  <c r="B10" i="28"/>
  <c r="B44" i="24"/>
  <c r="A45" i="24" s="1"/>
  <c r="AF6" i="19"/>
  <c r="R10" i="24"/>
  <c r="S10" i="24" s="1"/>
  <c r="I10" i="23"/>
  <c r="J10" i="23" s="1"/>
  <c r="K10" i="23" s="1"/>
  <c r="L10" i="23" s="1"/>
  <c r="AK6" i="19"/>
  <c r="W42" i="19"/>
  <c r="AD8" i="23"/>
  <c r="M10" i="20"/>
  <c r="N10" i="20" s="1"/>
  <c r="O10" i="20" s="1"/>
  <c r="P10" i="20" s="1"/>
  <c r="Q10" i="20" s="1"/>
  <c r="N41" i="27"/>
  <c r="O41" i="27" s="1"/>
  <c r="P41" i="27" s="1"/>
  <c r="Q41" i="27" s="1"/>
  <c r="K45" i="15"/>
  <c r="J45" i="15"/>
  <c r="Z45" i="15"/>
  <c r="AB45" i="15"/>
  <c r="J10" i="15"/>
  <c r="K10" i="15"/>
  <c r="T10" i="15"/>
  <c r="U10" i="15"/>
  <c r="D42" i="20"/>
  <c r="E42" i="20" s="1"/>
  <c r="F42" i="20" s="1"/>
  <c r="G42" i="20" s="1"/>
  <c r="C11" i="18"/>
  <c r="I41" i="27"/>
  <c r="J41" i="27" s="1"/>
  <c r="K41" i="27" s="1"/>
  <c r="L41" i="27" s="1"/>
  <c r="R10" i="19"/>
  <c r="S10" i="19" s="1"/>
  <c r="T10" i="19" s="1"/>
  <c r="U10" i="19" s="1"/>
  <c r="V10" i="19" s="1"/>
  <c r="H10" i="22"/>
  <c r="AL10" i="22"/>
  <c r="AH10" i="22" s="1"/>
  <c r="AI10" i="22" s="1"/>
  <c r="AJ10" i="22" s="1"/>
  <c r="AK10" i="22" s="1"/>
  <c r="AA6" i="26"/>
  <c r="AJ8" i="25"/>
  <c r="R11" i="27"/>
  <c r="AC41" i="23"/>
  <c r="AD41" i="23" s="1"/>
  <c r="AE41" i="23" s="1"/>
  <c r="AF41" i="23" s="1"/>
  <c r="C42" i="25"/>
  <c r="AL42" i="23"/>
  <c r="N9" i="26"/>
  <c r="C10" i="26"/>
  <c r="AB42" i="22"/>
  <c r="B44" i="20"/>
  <c r="A45" i="20" s="1"/>
  <c r="J8" i="19"/>
  <c r="D10" i="26" l="1"/>
  <c r="E10" i="26" s="1"/>
  <c r="F10" i="26" s="1"/>
  <c r="G10" i="26" s="1"/>
  <c r="N42" i="27"/>
  <c r="O42" i="27" s="1"/>
  <c r="P42" i="27" s="1"/>
  <c r="Q42" i="27" s="1"/>
  <c r="X42" i="19"/>
  <c r="Y42" i="19" s="1"/>
  <c r="Z42" i="19" s="1"/>
  <c r="AA42" i="19" s="1"/>
  <c r="X10" i="19"/>
  <c r="Q6" i="16"/>
  <c r="Q14" i="16"/>
  <c r="Q9" i="16"/>
  <c r="Q4" i="16"/>
  <c r="Q12" i="16"/>
  <c r="Q7" i="16"/>
  <c r="Q15" i="16"/>
  <c r="Q10" i="16"/>
  <c r="Q18" i="16"/>
  <c r="Q5" i="16"/>
  <c r="Q13" i="16"/>
  <c r="Q21" i="16"/>
  <c r="Q8" i="16"/>
  <c r="Q16" i="16"/>
  <c r="Q17" i="16"/>
  <c r="Q20" i="16"/>
  <c r="Q28" i="16"/>
  <c r="Q3" i="16"/>
  <c r="Q19" i="16"/>
  <c r="Q23" i="16"/>
  <c r="Q26" i="16"/>
  <c r="Q24" i="16"/>
  <c r="Q32" i="16"/>
  <c r="Q11" i="16"/>
  <c r="Q27" i="16"/>
  <c r="Q40" i="16"/>
  <c r="Q30" i="16"/>
  <c r="Q42" i="16"/>
  <c r="Q48" i="16"/>
  <c r="Q57" i="16"/>
  <c r="Q22" i="16"/>
  <c r="Q45" i="16"/>
  <c r="Q29" i="16"/>
  <c r="Q50" i="16"/>
  <c r="Q43" i="16"/>
  <c r="Q53" i="16"/>
  <c r="Q31" i="16"/>
  <c r="Q46" i="16"/>
  <c r="Q56" i="16"/>
  <c r="Q38" i="16"/>
  <c r="Q51" i="16"/>
  <c r="Q25" i="16"/>
  <c r="Q34" i="16"/>
  <c r="Q44" i="16"/>
  <c r="Q62" i="16"/>
  <c r="Q41" i="16"/>
  <c r="Q60" i="16"/>
  <c r="Q52" i="16"/>
  <c r="Q55" i="16"/>
  <c r="Q66" i="16"/>
  <c r="Q58" i="16"/>
  <c r="Q61" i="16"/>
  <c r="Q69" i="16"/>
  <c r="Q54" i="16"/>
  <c r="Q64" i="16"/>
  <c r="Q68" i="16"/>
  <c r="Q67" i="16"/>
  <c r="Q73" i="16"/>
  <c r="Q71" i="16"/>
  <c r="Q63" i="16"/>
  <c r="Q70" i="16"/>
  <c r="Q9" i="17"/>
  <c r="Q74" i="16"/>
  <c r="Q4" i="17"/>
  <c r="Q59" i="16"/>
  <c r="Q65" i="16"/>
  <c r="Q72" i="16"/>
  <c r="Q10" i="17"/>
  <c r="Q5" i="17"/>
  <c r="Q16" i="17"/>
  <c r="Q11" i="17"/>
  <c r="Q19" i="17"/>
  <c r="Q8" i="17"/>
  <c r="Q14" i="17"/>
  <c r="Q3" i="17"/>
  <c r="Q17" i="17"/>
  <c r="Q7" i="17"/>
  <c r="Q12" i="17"/>
  <c r="Q20" i="17"/>
  <c r="Q15" i="17"/>
  <c r="Q23" i="17"/>
  <c r="Q18" i="17"/>
  <c r="Q26" i="17"/>
  <c r="Q30" i="17"/>
  <c r="Q43" i="17"/>
  <c r="Q53" i="17"/>
  <c r="Q61" i="17"/>
  <c r="Q28" i="17"/>
  <c r="Q34" i="17"/>
  <c r="Q46" i="17"/>
  <c r="Q56" i="17"/>
  <c r="Q64" i="17"/>
  <c r="Q6" i="17"/>
  <c r="Q13" i="17"/>
  <c r="Q25" i="17"/>
  <c r="Q31" i="17"/>
  <c r="Q44" i="17"/>
  <c r="Q54" i="17"/>
  <c r="Q62" i="17"/>
  <c r="Q38" i="17"/>
  <c r="Q22" i="17"/>
  <c r="Q29" i="17"/>
  <c r="Q42" i="17"/>
  <c r="Q52" i="17"/>
  <c r="Q60" i="17"/>
  <c r="Q27" i="17"/>
  <c r="Q32" i="17"/>
  <c r="Q45" i="17"/>
  <c r="Q40" i="17"/>
  <c r="Q41" i="17"/>
  <c r="Q48" i="17"/>
  <c r="Q66" i="17"/>
  <c r="Q67" i="17"/>
  <c r="Q70" i="17"/>
  <c r="Q51" i="17"/>
  <c r="Q57" i="17"/>
  <c r="Q73" i="17"/>
  <c r="Q63" i="17"/>
  <c r="Q68" i="17"/>
  <c r="Q58" i="17"/>
  <c r="Q71" i="17"/>
  <c r="Q21" i="17"/>
  <c r="Q65" i="17"/>
  <c r="Q69" i="17"/>
  <c r="Q55" i="17"/>
  <c r="Q72" i="17"/>
  <c r="Q50" i="17"/>
  <c r="Q24" i="17"/>
  <c r="Q59" i="17"/>
  <c r="Q74" i="17"/>
  <c r="Q33" i="16"/>
  <c r="Q37" i="16"/>
  <c r="Q39" i="16"/>
  <c r="Q47" i="16"/>
  <c r="Q49" i="16"/>
  <c r="Q35" i="16"/>
  <c r="Q36" i="16"/>
  <c r="Q49" i="17"/>
  <c r="Q33" i="17"/>
  <c r="Q47" i="17"/>
  <c r="Q37" i="17"/>
  <c r="Q36" i="17"/>
  <c r="Q39" i="17"/>
  <c r="Q35" i="17"/>
  <c r="W9" i="32"/>
  <c r="V10" i="32"/>
  <c r="D42" i="25"/>
  <c r="E42" i="25" s="1"/>
  <c r="F42" i="25" s="1"/>
  <c r="G42" i="25" s="1"/>
  <c r="X42" i="25"/>
  <c r="Y42" i="25" s="1"/>
  <c r="Z42" i="25" s="1"/>
  <c r="AA42" i="25" s="1"/>
  <c r="D42" i="19"/>
  <c r="E42" i="19" s="1"/>
  <c r="F42" i="19" s="1"/>
  <c r="G42" i="19" s="1"/>
  <c r="X10" i="20"/>
  <c r="Y10" i="20" s="1"/>
  <c r="Z10" i="20" s="1"/>
  <c r="AA10" i="20" s="1"/>
  <c r="D11" i="27"/>
  <c r="E11" i="27" s="1"/>
  <c r="F11" i="27" s="1"/>
  <c r="N11" i="18"/>
  <c r="O11" i="18" s="1"/>
  <c r="P11" i="18" s="1"/>
  <c r="Q11" i="18" s="1"/>
  <c r="S42" i="25"/>
  <c r="T42" i="25" s="1"/>
  <c r="U42" i="25" s="1"/>
  <c r="V42" i="25" s="1"/>
  <c r="X10" i="26"/>
  <c r="Y10" i="26" s="1"/>
  <c r="Z10" i="26" s="1"/>
  <c r="AA10" i="26" s="1"/>
  <c r="X11" i="25"/>
  <c r="Y11" i="25" s="1"/>
  <c r="Z11" i="25" s="1"/>
  <c r="AA11" i="25" s="1"/>
  <c r="I42" i="21"/>
  <c r="J42" i="21" s="1"/>
  <c r="K42" i="21" s="1"/>
  <c r="L42" i="21" s="1"/>
  <c r="X43" i="20"/>
  <c r="Y43" i="20" s="1"/>
  <c r="Z43" i="20" s="1"/>
  <c r="AA43" i="20" s="1"/>
  <c r="AC42" i="22"/>
  <c r="AD42" i="22" s="1"/>
  <c r="AE42" i="22" s="1"/>
  <c r="AF42" i="22" s="1"/>
  <c r="AH10" i="21"/>
  <c r="X10" i="24"/>
  <c r="Y10" i="24" s="1"/>
  <c r="X10" i="22"/>
  <c r="N42" i="23"/>
  <c r="O42" i="23" s="1"/>
  <c r="P42" i="23" s="1"/>
  <c r="Q42" i="23" s="1"/>
  <c r="N10" i="26"/>
  <c r="O10" i="26" s="1"/>
  <c r="P10" i="26" s="1"/>
  <c r="Q10" i="26" s="1"/>
  <c r="S43" i="18"/>
  <c r="T43" i="18" s="1"/>
  <c r="U43" i="18" s="1"/>
  <c r="V43" i="18" s="1"/>
  <c r="S11" i="27"/>
  <c r="T11" i="27" s="1"/>
  <c r="U11" i="27" s="1"/>
  <c r="V11" i="27" s="1"/>
  <c r="D42" i="18"/>
  <c r="E42" i="18" s="1"/>
  <c r="F42" i="18" s="1"/>
  <c r="G42" i="18" s="1"/>
  <c r="C43" i="27"/>
  <c r="D43" i="27" s="1"/>
  <c r="E43" i="27" s="1"/>
  <c r="F43" i="27" s="1"/>
  <c r="G43" i="27" s="1"/>
  <c r="M11" i="26"/>
  <c r="I11" i="26" s="1"/>
  <c r="AG46" i="15"/>
  <c r="H46" i="15"/>
  <c r="AL43" i="27"/>
  <c r="AG11" i="26"/>
  <c r="AL11" i="19"/>
  <c r="J46" i="15"/>
  <c r="F46" i="15"/>
  <c r="C12" i="25"/>
  <c r="X11" i="27"/>
  <c r="Y11" i="27" s="1"/>
  <c r="Z11" i="27" s="1"/>
  <c r="AA11" i="27" s="1"/>
  <c r="AG12" i="27"/>
  <c r="I10" i="19"/>
  <c r="J10" i="19" s="1"/>
  <c r="K10" i="19" s="1"/>
  <c r="L10" i="19" s="1"/>
  <c r="N10" i="21"/>
  <c r="O10" i="21" s="1"/>
  <c r="P10" i="21" s="1"/>
  <c r="Q10" i="21" s="1"/>
  <c r="C43" i="22"/>
  <c r="W12" i="18"/>
  <c r="AB43" i="19"/>
  <c r="AB11" i="24"/>
  <c r="AC11" i="24" s="1"/>
  <c r="AD11" i="24" s="1"/>
  <c r="AE11" i="24" s="1"/>
  <c r="AF11" i="24" s="1"/>
  <c r="AH11" i="15"/>
  <c r="L11" i="15"/>
  <c r="D11" i="15"/>
  <c r="G11" i="15"/>
  <c r="M43" i="19"/>
  <c r="I43" i="19" s="1"/>
  <c r="J43" i="19" s="1"/>
  <c r="K43" i="19" s="1"/>
  <c r="L43" i="19" s="1"/>
  <c r="I11" i="18"/>
  <c r="J11" i="18" s="1"/>
  <c r="K11" i="18" s="1"/>
  <c r="L11" i="18" s="1"/>
  <c r="M11" i="23"/>
  <c r="I11" i="23" s="1"/>
  <c r="J11" i="23" s="1"/>
  <c r="K11" i="23" s="1"/>
  <c r="L11" i="23" s="1"/>
  <c r="M11" i="24"/>
  <c r="I11" i="24" s="1"/>
  <c r="J11" i="24" s="1"/>
  <c r="K11" i="24" s="1"/>
  <c r="L11" i="24" s="1"/>
  <c r="AL11" i="24"/>
  <c r="X42" i="18"/>
  <c r="Y42" i="18" s="1"/>
  <c r="Z42" i="18" s="1"/>
  <c r="AA42" i="18" s="1"/>
  <c r="X43" i="26"/>
  <c r="Y43" i="26" s="1"/>
  <c r="Z43" i="26" s="1"/>
  <c r="AA43" i="26" s="1"/>
  <c r="R43" i="19"/>
  <c r="AL43" i="19"/>
  <c r="AC12" i="27"/>
  <c r="AD12" i="27" s="1"/>
  <c r="AE12" i="27" s="1"/>
  <c r="AF12" i="27" s="1"/>
  <c r="B42" i="28"/>
  <c r="C11" i="26"/>
  <c r="D11" i="26" s="1"/>
  <c r="E11" i="26" s="1"/>
  <c r="F11" i="26" s="1"/>
  <c r="G11" i="26" s="1"/>
  <c r="R11" i="26"/>
  <c r="AH46" i="15"/>
  <c r="V46" i="15"/>
  <c r="M12" i="25"/>
  <c r="R44" i="24"/>
  <c r="AB43" i="27"/>
  <c r="AC43" i="27" s="1"/>
  <c r="AD43" i="27" s="1"/>
  <c r="AE43" i="27" s="1"/>
  <c r="AF43" i="27" s="1"/>
  <c r="AB11" i="26"/>
  <c r="AB11" i="19"/>
  <c r="AB46" i="15"/>
  <c r="Y46" i="15"/>
  <c r="AD46" i="15"/>
  <c r="R12" i="27"/>
  <c r="S12" i="27" s="1"/>
  <c r="T12" i="27" s="1"/>
  <c r="U12" i="27" s="1"/>
  <c r="V12" i="27" s="1"/>
  <c r="W43" i="19"/>
  <c r="AG11" i="23"/>
  <c r="N42" i="18"/>
  <c r="O42" i="18" s="1"/>
  <c r="P42" i="18" s="1"/>
  <c r="Q42" i="18" s="1"/>
  <c r="R11" i="24"/>
  <c r="W11" i="24"/>
  <c r="AH43" i="20"/>
  <c r="AI43" i="20" s="1"/>
  <c r="AJ43" i="20" s="1"/>
  <c r="AK43" i="20" s="1"/>
  <c r="W11" i="26"/>
  <c r="C12" i="27"/>
  <c r="I42" i="23"/>
  <c r="J42" i="23" s="1"/>
  <c r="K42" i="23" s="1"/>
  <c r="L42" i="23" s="1"/>
  <c r="AH42" i="23"/>
  <c r="AI42" i="23" s="1"/>
  <c r="AJ42" i="23" s="1"/>
  <c r="AK42" i="23" s="1"/>
  <c r="AL12" i="27"/>
  <c r="AH11" i="27"/>
  <c r="AI11" i="27" s="1"/>
  <c r="AJ11" i="27" s="1"/>
  <c r="AG43" i="19"/>
  <c r="AG11" i="24"/>
  <c r="AH43" i="27"/>
  <c r="AI43" i="27" s="1"/>
  <c r="AJ43" i="27" s="1"/>
  <c r="AK43" i="27" s="1"/>
  <c r="M43" i="27"/>
  <c r="AL11" i="26"/>
  <c r="AH11" i="26" s="1"/>
  <c r="AI11" i="26" s="1"/>
  <c r="AJ11" i="26" s="1"/>
  <c r="AK11" i="26" s="1"/>
  <c r="AI46" i="15"/>
  <c r="I46" i="15"/>
  <c r="AG12" i="25"/>
  <c r="H12" i="27"/>
  <c r="N11" i="25"/>
  <c r="O11" i="25" s="1"/>
  <c r="P11" i="25" s="1"/>
  <c r="Q11" i="25" s="1"/>
  <c r="W11" i="20"/>
  <c r="X11" i="20" s="1"/>
  <c r="Y11" i="20" s="1"/>
  <c r="Z11" i="20" s="1"/>
  <c r="AA11" i="20" s="1"/>
  <c r="AL12" i="18"/>
  <c r="C43" i="19"/>
  <c r="D43" i="19" s="1"/>
  <c r="E43" i="19" s="1"/>
  <c r="F43" i="19" s="1"/>
  <c r="G43" i="19" s="1"/>
  <c r="AH42" i="19"/>
  <c r="AI42" i="19" s="1"/>
  <c r="AJ42" i="19" s="1"/>
  <c r="AK42" i="19" s="1"/>
  <c r="X10" i="21"/>
  <c r="Y10" i="21" s="1"/>
  <c r="Z10" i="21" s="1"/>
  <c r="AA10" i="21" s="1"/>
  <c r="C11" i="24"/>
  <c r="D11" i="24" s="1"/>
  <c r="E11" i="24" s="1"/>
  <c r="N43" i="20"/>
  <c r="O43" i="20" s="1"/>
  <c r="P43" i="20" s="1"/>
  <c r="Q43" i="20" s="1"/>
  <c r="AI10" i="26"/>
  <c r="AJ10" i="26" s="1"/>
  <c r="AK10" i="26" s="1"/>
  <c r="AI10" i="24"/>
  <c r="AB43" i="21"/>
  <c r="W44" i="24"/>
  <c r="M43" i="21"/>
  <c r="AC42" i="19"/>
  <c r="AD42" i="19" s="1"/>
  <c r="AE42" i="19" s="1"/>
  <c r="AF42" i="19" s="1"/>
  <c r="AD9" i="22"/>
  <c r="AF8" i="27"/>
  <c r="H44" i="24"/>
  <c r="AG44" i="20"/>
  <c r="I10" i="22"/>
  <c r="J10" i="22" s="1"/>
  <c r="K10" i="22" s="1"/>
  <c r="L10" i="22" s="1"/>
  <c r="M44" i="24"/>
  <c r="N44" i="24" s="1"/>
  <c r="O44" i="24" s="1"/>
  <c r="P44" i="24" s="1"/>
  <c r="Q44" i="24" s="1"/>
  <c r="AG44" i="24"/>
  <c r="N42" i="26"/>
  <c r="O42" i="26" s="1"/>
  <c r="P42" i="26" s="1"/>
  <c r="Q42" i="26" s="1"/>
  <c r="W43" i="21"/>
  <c r="R43" i="27"/>
  <c r="AC42" i="23"/>
  <c r="AD42" i="23" s="1"/>
  <c r="AE42" i="23" s="1"/>
  <c r="AF42" i="23" s="1"/>
  <c r="AG11" i="19"/>
  <c r="X11" i="18"/>
  <c r="Y11" i="18" s="1"/>
  <c r="AJ46" i="15"/>
  <c r="L46" i="15"/>
  <c r="AA46" i="15"/>
  <c r="K46" i="15"/>
  <c r="G46" i="15"/>
  <c r="S10" i="21"/>
  <c r="T10" i="21" s="1"/>
  <c r="H11" i="21"/>
  <c r="H12" i="25"/>
  <c r="I12" i="25" s="1"/>
  <c r="J12" i="25" s="1"/>
  <c r="K12" i="25" s="1"/>
  <c r="L12" i="25" s="1"/>
  <c r="W12" i="25"/>
  <c r="AG43" i="25"/>
  <c r="I42" i="25"/>
  <c r="J42" i="25" s="1"/>
  <c r="K42" i="25" s="1"/>
  <c r="L42" i="25" s="1"/>
  <c r="M12" i="20"/>
  <c r="AB12" i="20"/>
  <c r="C12" i="20"/>
  <c r="AG12" i="20"/>
  <c r="R12" i="20"/>
  <c r="B12" i="20"/>
  <c r="A13" i="20" s="1"/>
  <c r="H12" i="20"/>
  <c r="AL12" i="20"/>
  <c r="W12" i="20"/>
  <c r="AL43" i="26"/>
  <c r="W43" i="23"/>
  <c r="X43" i="23" s="1"/>
  <c r="Y43" i="23" s="1"/>
  <c r="Z43" i="23" s="1"/>
  <c r="AA43" i="23" s="1"/>
  <c r="R11" i="22"/>
  <c r="L8" i="18"/>
  <c r="B44" i="18"/>
  <c r="A45" i="18" s="1"/>
  <c r="B44" i="22"/>
  <c r="A45" i="22" s="1"/>
  <c r="AB12" i="18"/>
  <c r="X12" i="18" s="1"/>
  <c r="Y12" i="18" s="1"/>
  <c r="Z12" i="18" s="1"/>
  <c r="AA12" i="18" s="1"/>
  <c r="AA7" i="19"/>
  <c r="I11" i="27"/>
  <c r="W11" i="23"/>
  <c r="AC10" i="21"/>
  <c r="AD10" i="21" s="1"/>
  <c r="AE10" i="21" s="1"/>
  <c r="AF10" i="21" s="1"/>
  <c r="AI10" i="25"/>
  <c r="AC42" i="18"/>
  <c r="AD42" i="18" s="1"/>
  <c r="AE42" i="18" s="1"/>
  <c r="AF42" i="18" s="1"/>
  <c r="F8" i="19"/>
  <c r="Y10" i="27"/>
  <c r="Q7" i="22"/>
  <c r="AF7" i="24"/>
  <c r="B45" i="24"/>
  <c r="A46" i="24" s="1"/>
  <c r="Y10" i="19"/>
  <c r="J10" i="18"/>
  <c r="P8" i="23"/>
  <c r="O10" i="18"/>
  <c r="H44" i="25"/>
  <c r="W44" i="25"/>
  <c r="AL44" i="25"/>
  <c r="C44" i="25"/>
  <c r="B44" i="25"/>
  <c r="A45" i="25" s="1"/>
  <c r="C43" i="21"/>
  <c r="W12" i="19"/>
  <c r="M12" i="19"/>
  <c r="B12" i="19"/>
  <c r="A13" i="19" s="1"/>
  <c r="C12" i="19"/>
  <c r="B47" i="15"/>
  <c r="A48" i="15" s="1"/>
  <c r="Z47" i="15"/>
  <c r="G47" i="15"/>
  <c r="I42" i="19"/>
  <c r="J42" i="19" s="1"/>
  <c r="K42" i="19" s="1"/>
  <c r="L42" i="19" s="1"/>
  <c r="AB11" i="21"/>
  <c r="AC11" i="21" s="1"/>
  <c r="AD11" i="21" s="1"/>
  <c r="AE11" i="21" s="1"/>
  <c r="AF11" i="21" s="1"/>
  <c r="AG13" i="25"/>
  <c r="W13" i="25"/>
  <c r="C13" i="25"/>
  <c r="B13" i="25"/>
  <c r="A14" i="25" s="1"/>
  <c r="R13" i="25"/>
  <c r="M13" i="25"/>
  <c r="C43" i="25"/>
  <c r="AH12" i="27"/>
  <c r="AI12" i="27" s="1"/>
  <c r="AJ12" i="27" s="1"/>
  <c r="AK12" i="27" s="1"/>
  <c r="Q7" i="20"/>
  <c r="P8" i="19"/>
  <c r="X42" i="22"/>
  <c r="Y42" i="22" s="1"/>
  <c r="Z42" i="22" s="1"/>
  <c r="AA42" i="22" s="1"/>
  <c r="AB44" i="23"/>
  <c r="B44" i="23"/>
  <c r="A45" i="23" s="1"/>
  <c r="AG44" i="23"/>
  <c r="M11" i="22"/>
  <c r="X43" i="22"/>
  <c r="Y43" i="22" s="1"/>
  <c r="Z43" i="22" s="1"/>
  <c r="AA43" i="22" s="1"/>
  <c r="U8" i="22"/>
  <c r="AC42" i="27"/>
  <c r="AD42" i="27" s="1"/>
  <c r="AE42" i="27" s="1"/>
  <c r="AF42" i="27" s="1"/>
  <c r="B44" i="16"/>
  <c r="A45" i="16" s="1"/>
  <c r="AE8" i="19"/>
  <c r="U10" i="27"/>
  <c r="B44" i="21"/>
  <c r="A45" i="21" s="1"/>
  <c r="H43" i="21"/>
  <c r="B12" i="17"/>
  <c r="A13" i="17" s="1"/>
  <c r="O9" i="22"/>
  <c r="AD9" i="21"/>
  <c r="AE8" i="26"/>
  <c r="P9" i="25"/>
  <c r="P8" i="21"/>
  <c r="R43" i="25"/>
  <c r="K9" i="26"/>
  <c r="C44" i="24"/>
  <c r="AG43" i="21"/>
  <c r="AD10" i="18"/>
  <c r="U8" i="19"/>
  <c r="S10" i="26"/>
  <c r="T10" i="26" s="1"/>
  <c r="U10" i="26" s="1"/>
  <c r="V10" i="26" s="1"/>
  <c r="S42" i="27"/>
  <c r="T42" i="27" s="1"/>
  <c r="U42" i="27" s="1"/>
  <c r="V42" i="27" s="1"/>
  <c r="G8" i="25"/>
  <c r="B44" i="26"/>
  <c r="A45" i="26" s="1"/>
  <c r="H44" i="26"/>
  <c r="AG43" i="26"/>
  <c r="AC10" i="19"/>
  <c r="N42" i="25"/>
  <c r="O42" i="25" s="1"/>
  <c r="P42" i="25" s="1"/>
  <c r="Q42" i="25" s="1"/>
  <c r="H12" i="18"/>
  <c r="Y10" i="22"/>
  <c r="M12" i="23"/>
  <c r="AB12" i="23"/>
  <c r="R12" i="23"/>
  <c r="B12" i="23"/>
  <c r="A13" i="23" s="1"/>
  <c r="H12" i="23"/>
  <c r="AL12" i="23"/>
  <c r="W12" i="23"/>
  <c r="AB44" i="20"/>
  <c r="D11" i="18"/>
  <c r="E11" i="18" s="1"/>
  <c r="AB44" i="24"/>
  <c r="L7" i="24"/>
  <c r="R43" i="21"/>
  <c r="S43" i="21" s="1"/>
  <c r="T43" i="21" s="1"/>
  <c r="U43" i="21" s="1"/>
  <c r="V43" i="21" s="1"/>
  <c r="W43" i="27"/>
  <c r="X43" i="27" s="1"/>
  <c r="Y43" i="27" s="1"/>
  <c r="Z43" i="27" s="1"/>
  <c r="AA43" i="27" s="1"/>
  <c r="V8" i="21"/>
  <c r="B12" i="26"/>
  <c r="A13" i="26" s="1"/>
  <c r="R11" i="19"/>
  <c r="T46" i="15"/>
  <c r="AK46" i="15"/>
  <c r="S46" i="15"/>
  <c r="N46" i="15"/>
  <c r="T11" i="25"/>
  <c r="M11" i="21"/>
  <c r="R12" i="25"/>
  <c r="AA8" i="27"/>
  <c r="AB43" i="25"/>
  <c r="M12" i="27"/>
  <c r="N12" i="27" s="1"/>
  <c r="O12" i="27" s="1"/>
  <c r="P12" i="27" s="1"/>
  <c r="Q12" i="27" s="1"/>
  <c r="B11" i="28"/>
  <c r="D42" i="23"/>
  <c r="E42" i="23" s="1"/>
  <c r="F42" i="23" s="1"/>
  <c r="G42" i="23" s="1"/>
  <c r="I42" i="18"/>
  <c r="J42" i="18" s="1"/>
  <c r="K42" i="18" s="1"/>
  <c r="L42" i="18" s="1"/>
  <c r="Z8" i="23"/>
  <c r="AH42" i="22"/>
  <c r="AI42" i="22" s="1"/>
  <c r="AJ42" i="22" s="1"/>
  <c r="AK42" i="22" s="1"/>
  <c r="AC11" i="27"/>
  <c r="AL11" i="20"/>
  <c r="N10" i="24"/>
  <c r="O10" i="24" s="1"/>
  <c r="P10" i="24" s="1"/>
  <c r="C43" i="26"/>
  <c r="D43" i="26" s="1"/>
  <c r="E43" i="26" s="1"/>
  <c r="F43" i="26" s="1"/>
  <c r="G43" i="26" s="1"/>
  <c r="N42" i="21"/>
  <c r="O42" i="21" s="1"/>
  <c r="P42" i="21" s="1"/>
  <c r="Q42" i="21" s="1"/>
  <c r="R43" i="23"/>
  <c r="AD9" i="20"/>
  <c r="AL11" i="22"/>
  <c r="S11" i="18"/>
  <c r="T11" i="18" s="1"/>
  <c r="AG43" i="18"/>
  <c r="AH43" i="18" s="1"/>
  <c r="AI43" i="18" s="1"/>
  <c r="AJ43" i="18" s="1"/>
  <c r="AK43" i="18" s="1"/>
  <c r="AB43" i="18"/>
  <c r="X43" i="18" s="1"/>
  <c r="Y43" i="18" s="1"/>
  <c r="Z43" i="18" s="1"/>
  <c r="AA43" i="18" s="1"/>
  <c r="AL43" i="22"/>
  <c r="H43" i="22"/>
  <c r="I43" i="22" s="1"/>
  <c r="J43" i="22" s="1"/>
  <c r="K43" i="22" s="1"/>
  <c r="L43" i="22" s="1"/>
  <c r="R12" i="18"/>
  <c r="S12" i="18" s="1"/>
  <c r="T12" i="18" s="1"/>
  <c r="U12" i="18" s="1"/>
  <c r="V12" i="18" s="1"/>
  <c r="AG12" i="18"/>
  <c r="AH12" i="18" s="1"/>
  <c r="AI12" i="18" s="1"/>
  <c r="AJ12" i="18" s="1"/>
  <c r="AK12" i="18" s="1"/>
  <c r="AL44" i="19"/>
  <c r="AB44" i="19"/>
  <c r="AG44" i="19"/>
  <c r="B44" i="19"/>
  <c r="A45" i="19" s="1"/>
  <c r="V7" i="20"/>
  <c r="D10" i="19"/>
  <c r="E10" i="19" s="1"/>
  <c r="F10" i="19" s="1"/>
  <c r="G10" i="19" s="1"/>
  <c r="AH10" i="23"/>
  <c r="R11" i="23"/>
  <c r="Z9" i="25"/>
  <c r="D42" i="27"/>
  <c r="E42" i="27" s="1"/>
  <c r="F42" i="27" s="1"/>
  <c r="G42" i="27" s="1"/>
  <c r="E9" i="20"/>
  <c r="AC11" i="18"/>
  <c r="AD11" i="18" s="1"/>
  <c r="AE11" i="18" s="1"/>
  <c r="AF11" i="18" s="1"/>
  <c r="Y9" i="20"/>
  <c r="AI10" i="21"/>
  <c r="Q8" i="27"/>
  <c r="J10" i="21"/>
  <c r="I43" i="27"/>
  <c r="J43" i="27" s="1"/>
  <c r="K43" i="27" s="1"/>
  <c r="L43" i="27" s="1"/>
  <c r="C11" i="19"/>
  <c r="D11" i="19" s="1"/>
  <c r="E11" i="19" s="1"/>
  <c r="F11" i="19" s="1"/>
  <c r="G11" i="19" s="1"/>
  <c r="R46" i="15"/>
  <c r="C46" i="15"/>
  <c r="Q46" i="15"/>
  <c r="O46" i="15"/>
  <c r="AH42" i="27"/>
  <c r="AI42" i="27" s="1"/>
  <c r="AJ42" i="27" s="1"/>
  <c r="AK42" i="27" s="1"/>
  <c r="K8" i="23"/>
  <c r="AL11" i="21"/>
  <c r="AH11" i="21" s="1"/>
  <c r="AI11" i="21" s="1"/>
  <c r="AJ11" i="21" s="1"/>
  <c r="AK11" i="21" s="1"/>
  <c r="AB12" i="25"/>
  <c r="N43" i="24"/>
  <c r="O43" i="24" s="1"/>
  <c r="P43" i="24" s="1"/>
  <c r="Q43" i="24" s="1"/>
  <c r="M43" i="25"/>
  <c r="B12" i="28"/>
  <c r="C13" i="27"/>
  <c r="R13" i="27"/>
  <c r="B13" i="27"/>
  <c r="A14" i="27" s="1"/>
  <c r="AG13" i="27"/>
  <c r="H13" i="27"/>
  <c r="M13" i="27"/>
  <c r="AB13" i="27"/>
  <c r="W13" i="27"/>
  <c r="AL13" i="27"/>
  <c r="D10" i="22"/>
  <c r="AJ8" i="20"/>
  <c r="F8" i="23"/>
  <c r="H11" i="20"/>
  <c r="I11" i="20" s="1"/>
  <c r="J11" i="20" s="1"/>
  <c r="K11" i="20" s="1"/>
  <c r="L11" i="20" s="1"/>
  <c r="AJ8" i="23"/>
  <c r="R43" i="26"/>
  <c r="S43" i="26" s="1"/>
  <c r="T43" i="26" s="1"/>
  <c r="U43" i="26" s="1"/>
  <c r="V43" i="26" s="1"/>
  <c r="C43" i="23"/>
  <c r="D43" i="23" s="1"/>
  <c r="E43" i="23" s="1"/>
  <c r="F43" i="23" s="1"/>
  <c r="G43" i="23" s="1"/>
  <c r="W11" i="22"/>
  <c r="X11" i="22" s="1"/>
  <c r="Y11" i="22" s="1"/>
  <c r="Z11" i="22" s="1"/>
  <c r="AA11" i="22" s="1"/>
  <c r="S10" i="20"/>
  <c r="H43" i="18"/>
  <c r="D43" i="18" s="1"/>
  <c r="E43" i="18" s="1"/>
  <c r="F43" i="18" s="1"/>
  <c r="G43" i="18" s="1"/>
  <c r="AI10" i="18"/>
  <c r="R43" i="22"/>
  <c r="S43" i="22" s="1"/>
  <c r="T43" i="22" s="1"/>
  <c r="U43" i="22" s="1"/>
  <c r="V43" i="22" s="1"/>
  <c r="Z9" i="21"/>
  <c r="M12" i="18"/>
  <c r="L8" i="25"/>
  <c r="AC42" i="25"/>
  <c r="AD42" i="25" s="1"/>
  <c r="AE42" i="25" s="1"/>
  <c r="AF42" i="25" s="1"/>
  <c r="N10" i="19"/>
  <c r="AB11" i="23"/>
  <c r="AC11" i="23" s="1"/>
  <c r="AD11" i="23" s="1"/>
  <c r="AE11" i="23" s="1"/>
  <c r="AF11" i="23" s="1"/>
  <c r="C11" i="23"/>
  <c r="D11" i="23" s="1"/>
  <c r="E11" i="23" s="1"/>
  <c r="F11" i="23" s="1"/>
  <c r="G11" i="23" s="1"/>
  <c r="B44" i="17"/>
  <c r="A45" i="17" s="1"/>
  <c r="F8" i="26"/>
  <c r="T9" i="26"/>
  <c r="X42" i="26"/>
  <c r="Y42" i="26" s="1"/>
  <c r="Z42" i="26" s="1"/>
  <c r="AA42" i="26" s="1"/>
  <c r="H45" i="20"/>
  <c r="W45" i="20"/>
  <c r="AL45" i="20"/>
  <c r="M45" i="20"/>
  <c r="C45" i="20"/>
  <c r="B45" i="20"/>
  <c r="A46" i="20" s="1"/>
  <c r="AG45" i="20"/>
  <c r="R44" i="20"/>
  <c r="D11" i="21"/>
  <c r="N11" i="20"/>
  <c r="O11" i="20" s="1"/>
  <c r="P11" i="20" s="1"/>
  <c r="Q11" i="20" s="1"/>
  <c r="C44" i="20"/>
  <c r="O9" i="26"/>
  <c r="AK8" i="25"/>
  <c r="K8" i="19"/>
  <c r="M44" i="20"/>
  <c r="AE8" i="23"/>
  <c r="W44" i="20"/>
  <c r="AL44" i="20"/>
  <c r="W12" i="21"/>
  <c r="B12" i="21"/>
  <c r="A13" i="21" s="1"/>
  <c r="R12" i="21"/>
  <c r="C12" i="21"/>
  <c r="W11" i="21"/>
  <c r="X11" i="21" s="1"/>
  <c r="Y11" i="21" s="1"/>
  <c r="Z11" i="21" s="1"/>
  <c r="AA11" i="21" s="1"/>
  <c r="E10" i="25"/>
  <c r="AI9" i="22"/>
  <c r="N11" i="27"/>
  <c r="O11" i="27" s="1"/>
  <c r="P11" i="27" s="1"/>
  <c r="Q11" i="27" s="1"/>
  <c r="B13" i="18"/>
  <c r="A14" i="18" s="1"/>
  <c r="I10" i="20"/>
  <c r="AH43" i="19"/>
  <c r="AI43" i="19" s="1"/>
  <c r="AJ43" i="19" s="1"/>
  <c r="AK43" i="19" s="1"/>
  <c r="AD10" i="24"/>
  <c r="I42" i="26"/>
  <c r="J42" i="26" s="1"/>
  <c r="K42" i="26" s="1"/>
  <c r="L42" i="26" s="1"/>
  <c r="B12" i="15"/>
  <c r="A13" i="15" s="1"/>
  <c r="L8" i="27"/>
  <c r="L7" i="21"/>
  <c r="O10" i="27"/>
  <c r="K8" i="20"/>
  <c r="T10" i="24"/>
  <c r="AL44" i="24"/>
  <c r="AL43" i="25"/>
  <c r="AC43" i="23"/>
  <c r="AD43" i="23" s="1"/>
  <c r="AE43" i="23" s="1"/>
  <c r="AF43" i="23" s="1"/>
  <c r="B12" i="22"/>
  <c r="A13" i="22" s="1"/>
  <c r="H11" i="22"/>
  <c r="I11" i="22" s="1"/>
  <c r="J11" i="22" s="1"/>
  <c r="K11" i="22" s="1"/>
  <c r="L11" i="22" s="1"/>
  <c r="H44" i="20"/>
  <c r="AL43" i="21"/>
  <c r="B44" i="27"/>
  <c r="A45" i="27" s="1"/>
  <c r="AJ8" i="26"/>
  <c r="W11" i="19"/>
  <c r="M11" i="19"/>
  <c r="AC46" i="15"/>
  <c r="X46" i="15"/>
  <c r="U46" i="15"/>
  <c r="E46" i="15"/>
  <c r="W46" i="15"/>
  <c r="R11" i="21"/>
  <c r="AL12" i="25"/>
  <c r="F9" i="21"/>
  <c r="H43" i="25"/>
  <c r="W43" i="25"/>
  <c r="X12" i="27"/>
  <c r="Y12" i="27" s="1"/>
  <c r="Z12" i="27" s="1"/>
  <c r="AA12" i="27" s="1"/>
  <c r="AH42" i="25"/>
  <c r="AI42" i="25" s="1"/>
  <c r="AJ42" i="25" s="1"/>
  <c r="AK42" i="25" s="1"/>
  <c r="U8" i="23"/>
  <c r="Z10" i="24"/>
  <c r="AE9" i="25"/>
  <c r="Y9" i="26"/>
  <c r="S10" i="22"/>
  <c r="AG11" i="20"/>
  <c r="S42" i="18"/>
  <c r="T42" i="18" s="1"/>
  <c r="U42" i="18" s="1"/>
  <c r="V42" i="18" s="1"/>
  <c r="V8" i="25"/>
  <c r="M43" i="26"/>
  <c r="AL43" i="23"/>
  <c r="AH43" i="23" s="1"/>
  <c r="AI43" i="23" s="1"/>
  <c r="AJ43" i="23" s="1"/>
  <c r="AK43" i="23" s="1"/>
  <c r="M43" i="23"/>
  <c r="N43" i="23" s="1"/>
  <c r="O43" i="23" s="1"/>
  <c r="P43" i="23" s="1"/>
  <c r="Q43" i="23" s="1"/>
  <c r="AG11" i="22"/>
  <c r="AH11" i="22" s="1"/>
  <c r="AI11" i="22" s="1"/>
  <c r="AJ11" i="22" s="1"/>
  <c r="AK11" i="22" s="1"/>
  <c r="S42" i="19"/>
  <c r="T42" i="19" s="1"/>
  <c r="U42" i="19" s="1"/>
  <c r="V42" i="19" s="1"/>
  <c r="M43" i="18"/>
  <c r="N43" i="18" s="1"/>
  <c r="O43" i="18" s="1"/>
  <c r="P43" i="18" s="1"/>
  <c r="Q43" i="18" s="1"/>
  <c r="AK7" i="24"/>
  <c r="AG43" i="22"/>
  <c r="C12" i="18"/>
  <c r="AH42" i="18"/>
  <c r="AI42" i="18" s="1"/>
  <c r="AJ42" i="18" s="1"/>
  <c r="AK42" i="18" s="1"/>
  <c r="AL11" i="23"/>
  <c r="AH11" i="23" s="1"/>
  <c r="AI11" i="23" s="1"/>
  <c r="AJ11" i="23" s="1"/>
  <c r="AK11" i="23" s="1"/>
  <c r="AK9" i="21"/>
  <c r="AH42" i="26"/>
  <c r="AI42" i="26" s="1"/>
  <c r="AJ42" i="26" s="1"/>
  <c r="AK42" i="26" s="1"/>
  <c r="B12" i="16"/>
  <c r="A13" i="16" s="1"/>
  <c r="D42" i="21"/>
  <c r="E42" i="21" s="1"/>
  <c r="F42" i="21" s="1"/>
  <c r="G42" i="21" s="1"/>
  <c r="AL12" i="24"/>
  <c r="B12" i="24"/>
  <c r="A13" i="24" s="1"/>
  <c r="AJ9" i="19"/>
  <c r="K9" i="22"/>
  <c r="S44" i="24" l="1"/>
  <c r="T44" i="24" s="1"/>
  <c r="U44" i="24" s="1"/>
  <c r="V44" i="24" s="1"/>
  <c r="AH11" i="20"/>
  <c r="AH11" i="19"/>
  <c r="AI11" i="19" s="1"/>
  <c r="AJ11" i="19" s="1"/>
  <c r="AK11" i="19" s="1"/>
  <c r="X43" i="25"/>
  <c r="Y43" i="25" s="1"/>
  <c r="Z43" i="25" s="1"/>
  <c r="AA43" i="25" s="1"/>
  <c r="AH12" i="25"/>
  <c r="X11" i="19"/>
  <c r="Y11" i="19" s="1"/>
  <c r="Z11" i="19" s="1"/>
  <c r="AA11" i="19" s="1"/>
  <c r="AC12" i="25"/>
  <c r="X11" i="24"/>
  <c r="Y11" i="24" s="1"/>
  <c r="Z11" i="24" s="1"/>
  <c r="AA11" i="24" s="1"/>
  <c r="AC43" i="19"/>
  <c r="AD43" i="19" s="1"/>
  <c r="AE43" i="19" s="1"/>
  <c r="AF43" i="19" s="1"/>
  <c r="AH11" i="24"/>
  <c r="AI11" i="24" s="1"/>
  <c r="AJ11" i="24" s="1"/>
  <c r="AK11" i="24" s="1"/>
  <c r="X44" i="20"/>
  <c r="Y44" i="20" s="1"/>
  <c r="Z44" i="20" s="1"/>
  <c r="AA44" i="20" s="1"/>
  <c r="X11" i="26"/>
  <c r="Y11" i="26" s="1"/>
  <c r="Z11" i="26" s="1"/>
  <c r="AA11" i="26" s="1"/>
  <c r="R3" i="16"/>
  <c r="R11" i="16"/>
  <c r="R19" i="16"/>
  <c r="R6" i="16"/>
  <c r="R14" i="16"/>
  <c r="R9" i="16"/>
  <c r="R4" i="16"/>
  <c r="R12" i="16"/>
  <c r="R20" i="16"/>
  <c r="R7" i="16"/>
  <c r="R15" i="16"/>
  <c r="R10" i="16"/>
  <c r="R18" i="16"/>
  <c r="R5" i="16"/>
  <c r="R13" i="16"/>
  <c r="R21" i="16"/>
  <c r="R8" i="16"/>
  <c r="R22" i="16"/>
  <c r="R25" i="16"/>
  <c r="R17" i="16"/>
  <c r="R31" i="16"/>
  <c r="R23" i="16"/>
  <c r="R26" i="16"/>
  <c r="R16" i="16"/>
  <c r="R29" i="16"/>
  <c r="R42" i="16"/>
  <c r="R24" i="16"/>
  <c r="R32" i="16"/>
  <c r="R27" i="16"/>
  <c r="R40" i="16"/>
  <c r="R30" i="16"/>
  <c r="R34" i="16"/>
  <c r="R44" i="16"/>
  <c r="R54" i="16"/>
  <c r="R41" i="16"/>
  <c r="R45" i="16"/>
  <c r="R55" i="16"/>
  <c r="R50" i="16"/>
  <c r="R43" i="16"/>
  <c r="R53" i="16"/>
  <c r="R28" i="16"/>
  <c r="R46" i="16"/>
  <c r="R56" i="16"/>
  <c r="R38" i="16"/>
  <c r="R59" i="16"/>
  <c r="R60" i="16"/>
  <c r="R57" i="16"/>
  <c r="R63" i="16"/>
  <c r="R71" i="16"/>
  <c r="R52" i="16"/>
  <c r="R66" i="16"/>
  <c r="R48" i="16"/>
  <c r="R58" i="16"/>
  <c r="R61" i="16"/>
  <c r="R69" i="16"/>
  <c r="R64" i="16"/>
  <c r="R68" i="16"/>
  <c r="R67" i="16"/>
  <c r="R73" i="16"/>
  <c r="R51" i="16"/>
  <c r="R6" i="17"/>
  <c r="R70" i="16"/>
  <c r="R9" i="17"/>
  <c r="R62" i="16"/>
  <c r="R74" i="16"/>
  <c r="R7" i="17"/>
  <c r="R13" i="17"/>
  <c r="R5" i="17"/>
  <c r="R16" i="17"/>
  <c r="R72" i="16"/>
  <c r="R11" i="17"/>
  <c r="R4" i="17"/>
  <c r="R8" i="17"/>
  <c r="R14" i="17"/>
  <c r="R22" i="17"/>
  <c r="R3" i="17"/>
  <c r="R17" i="17"/>
  <c r="R12" i="17"/>
  <c r="R20" i="17"/>
  <c r="R28" i="17"/>
  <c r="R65" i="16"/>
  <c r="R15" i="17"/>
  <c r="R23" i="17"/>
  <c r="R18" i="17"/>
  <c r="R21" i="17"/>
  <c r="R24" i="17"/>
  <c r="R40" i="17"/>
  <c r="R50" i="17"/>
  <c r="R58" i="17"/>
  <c r="R66" i="17"/>
  <c r="R30" i="17"/>
  <c r="R43" i="17"/>
  <c r="R53" i="17"/>
  <c r="R61" i="17"/>
  <c r="R34" i="17"/>
  <c r="R25" i="17"/>
  <c r="R41" i="17"/>
  <c r="R51" i="17"/>
  <c r="R59" i="17"/>
  <c r="R26" i="17"/>
  <c r="R31" i="17"/>
  <c r="R44" i="17"/>
  <c r="R10" i="17"/>
  <c r="R38" i="17"/>
  <c r="R48" i="17"/>
  <c r="R57" i="17"/>
  <c r="R65" i="17"/>
  <c r="R19" i="17"/>
  <c r="R29" i="17"/>
  <c r="R42" i="17"/>
  <c r="R52" i="17"/>
  <c r="R55" i="17"/>
  <c r="R72" i="17"/>
  <c r="R56" i="17"/>
  <c r="R67" i="17"/>
  <c r="R62" i="17"/>
  <c r="R70" i="17"/>
  <c r="R32" i="17"/>
  <c r="R45" i="17"/>
  <c r="R73" i="17"/>
  <c r="R46" i="17"/>
  <c r="R63" i="17"/>
  <c r="R68" i="17"/>
  <c r="R54" i="17"/>
  <c r="R27" i="17"/>
  <c r="R60" i="17"/>
  <c r="R69" i="17"/>
  <c r="R71" i="17"/>
  <c r="R74" i="17"/>
  <c r="R64" i="17"/>
  <c r="R33" i="16"/>
  <c r="R35" i="17"/>
  <c r="R37" i="16"/>
  <c r="R36" i="16"/>
  <c r="R39" i="16"/>
  <c r="R47" i="16"/>
  <c r="R35" i="16"/>
  <c r="R33" i="17"/>
  <c r="R49" i="17"/>
  <c r="R37" i="17"/>
  <c r="R36" i="17"/>
  <c r="R49" i="16"/>
  <c r="R39" i="17"/>
  <c r="R47" i="17"/>
  <c r="X9" i="32"/>
  <c r="W10" i="32"/>
  <c r="AH43" i="22"/>
  <c r="AI43" i="22" s="1"/>
  <c r="AJ43" i="22" s="1"/>
  <c r="AK43" i="22" s="1"/>
  <c r="D12" i="18"/>
  <c r="E12" i="18" s="1"/>
  <c r="F12" i="18" s="1"/>
  <c r="G12" i="18" s="1"/>
  <c r="S11" i="23"/>
  <c r="D12" i="25"/>
  <c r="E12" i="25" s="1"/>
  <c r="F12" i="25" s="1"/>
  <c r="G12" i="25" s="1"/>
  <c r="N12" i="18"/>
  <c r="O12" i="18" s="1"/>
  <c r="P12" i="18" s="1"/>
  <c r="Q12" i="18" s="1"/>
  <c r="AC11" i="26"/>
  <c r="AD11" i="26" s="1"/>
  <c r="AE11" i="26" s="1"/>
  <c r="AF11" i="26" s="1"/>
  <c r="I43" i="25"/>
  <c r="J43" i="25" s="1"/>
  <c r="K43" i="25" s="1"/>
  <c r="L43" i="25" s="1"/>
  <c r="I44" i="24"/>
  <c r="J44" i="24" s="1"/>
  <c r="K44" i="24" s="1"/>
  <c r="L44" i="24" s="1"/>
  <c r="I43" i="21"/>
  <c r="J43" i="21" s="1"/>
  <c r="K43" i="21" s="1"/>
  <c r="L43" i="21" s="1"/>
  <c r="S13" i="25"/>
  <c r="T13" i="25" s="1"/>
  <c r="U13" i="25" s="1"/>
  <c r="V13" i="25" s="1"/>
  <c r="S43" i="23"/>
  <c r="T43" i="23" s="1"/>
  <c r="U43" i="23" s="1"/>
  <c r="V43" i="23" s="1"/>
  <c r="X43" i="19"/>
  <c r="Y43" i="19" s="1"/>
  <c r="Z43" i="19" s="1"/>
  <c r="AA43" i="19" s="1"/>
  <c r="S11" i="21"/>
  <c r="T11" i="21" s="1"/>
  <c r="U11" i="21" s="1"/>
  <c r="V11" i="21" s="1"/>
  <c r="N13" i="27"/>
  <c r="O13" i="27" s="1"/>
  <c r="P13" i="27" s="1"/>
  <c r="Q13" i="27" s="1"/>
  <c r="S12" i="23"/>
  <c r="T12" i="23" s="1"/>
  <c r="U12" i="23" s="1"/>
  <c r="V12" i="23" s="1"/>
  <c r="I43" i="23"/>
  <c r="J43" i="23" s="1"/>
  <c r="K43" i="23" s="1"/>
  <c r="L43" i="23" s="1"/>
  <c r="S12" i="25"/>
  <c r="T12" i="25" s="1"/>
  <c r="U12" i="25" s="1"/>
  <c r="V12" i="25" s="1"/>
  <c r="AC44" i="20"/>
  <c r="AD44" i="20" s="1"/>
  <c r="AE44" i="20" s="1"/>
  <c r="AF44" i="20" s="1"/>
  <c r="D44" i="24"/>
  <c r="E44" i="24" s="1"/>
  <c r="F44" i="24" s="1"/>
  <c r="G44" i="24" s="1"/>
  <c r="D12" i="27"/>
  <c r="E12" i="27" s="1"/>
  <c r="F12" i="27" s="1"/>
  <c r="G12" i="27" s="1"/>
  <c r="D13" i="27"/>
  <c r="E13" i="27" s="1"/>
  <c r="F13" i="27" s="1"/>
  <c r="G13" i="27" s="1"/>
  <c r="AH12" i="20"/>
  <c r="AI12" i="20" s="1"/>
  <c r="AJ12" i="20" s="1"/>
  <c r="AK12" i="20" s="1"/>
  <c r="N43" i="25"/>
  <c r="O43" i="25" s="1"/>
  <c r="P43" i="25" s="1"/>
  <c r="Q43" i="25" s="1"/>
  <c r="S12" i="21"/>
  <c r="T12" i="21" s="1"/>
  <c r="U12" i="21" s="1"/>
  <c r="V12" i="21" s="1"/>
  <c r="N43" i="26"/>
  <c r="O43" i="26" s="1"/>
  <c r="P43" i="26" s="1"/>
  <c r="Q43" i="26" s="1"/>
  <c r="N11" i="19"/>
  <c r="O11" i="19" s="1"/>
  <c r="P11" i="19" s="1"/>
  <c r="Q11" i="19" s="1"/>
  <c r="AB12" i="22"/>
  <c r="R12" i="22"/>
  <c r="AB12" i="21"/>
  <c r="X13" i="27"/>
  <c r="Y13" i="27" s="1"/>
  <c r="Z13" i="27" s="1"/>
  <c r="AA13" i="27" s="1"/>
  <c r="N11" i="21"/>
  <c r="O11" i="21" s="1"/>
  <c r="P11" i="21" s="1"/>
  <c r="Q11" i="21" s="1"/>
  <c r="X12" i="23"/>
  <c r="Y12" i="23" s="1"/>
  <c r="Z12" i="23" s="1"/>
  <c r="AA12" i="23" s="1"/>
  <c r="AG44" i="26"/>
  <c r="N47" i="15"/>
  <c r="H12" i="19"/>
  <c r="I12" i="19" s="1"/>
  <c r="J12" i="19" s="1"/>
  <c r="K12" i="19" s="1"/>
  <c r="L12" i="19" s="1"/>
  <c r="C44" i="18"/>
  <c r="N11" i="24"/>
  <c r="O11" i="24" s="1"/>
  <c r="P11" i="24" s="1"/>
  <c r="Q11" i="24" s="1"/>
  <c r="AD47" i="15"/>
  <c r="AE47" i="15"/>
  <c r="AB44" i="18"/>
  <c r="AB13" i="25"/>
  <c r="AC13" i="25" s="1"/>
  <c r="AD13" i="25" s="1"/>
  <c r="AE13" i="25" s="1"/>
  <c r="AF13" i="25" s="1"/>
  <c r="R47" i="15"/>
  <c r="D47" i="15"/>
  <c r="R12" i="19"/>
  <c r="S12" i="19" s="1"/>
  <c r="T12" i="19" s="1"/>
  <c r="U12" i="19" s="1"/>
  <c r="V12" i="19" s="1"/>
  <c r="R44" i="18"/>
  <c r="X12" i="20"/>
  <c r="Y12" i="20" s="1"/>
  <c r="Z12" i="20" s="1"/>
  <c r="AA12" i="20" s="1"/>
  <c r="N12" i="20"/>
  <c r="O12" i="20" s="1"/>
  <c r="P12" i="20" s="1"/>
  <c r="Q12" i="20" s="1"/>
  <c r="C12" i="22"/>
  <c r="M12" i="22"/>
  <c r="AH45" i="20"/>
  <c r="AI45" i="20" s="1"/>
  <c r="AJ45" i="20" s="1"/>
  <c r="AK45" i="20" s="1"/>
  <c r="R44" i="26"/>
  <c r="AB12" i="24"/>
  <c r="AL12" i="22"/>
  <c r="N12" i="25"/>
  <c r="O12" i="25" s="1"/>
  <c r="P12" i="25" s="1"/>
  <c r="Q12" i="25" s="1"/>
  <c r="M12" i="21"/>
  <c r="N12" i="21" s="1"/>
  <c r="O12" i="21" s="1"/>
  <c r="P12" i="21" s="1"/>
  <c r="Q12" i="21" s="1"/>
  <c r="R44" i="19"/>
  <c r="AL13" i="25"/>
  <c r="AB47" i="15"/>
  <c r="AF47" i="15"/>
  <c r="AB12" i="19"/>
  <c r="AG44" i="18"/>
  <c r="M47" i="15"/>
  <c r="I47" i="15"/>
  <c r="M44" i="18"/>
  <c r="N44" i="18" s="1"/>
  <c r="O44" i="18" s="1"/>
  <c r="P44" i="18" s="1"/>
  <c r="Q44" i="18" s="1"/>
  <c r="S11" i="26"/>
  <c r="T11" i="26" s="1"/>
  <c r="U11" i="26" s="1"/>
  <c r="V11" i="26" s="1"/>
  <c r="S43" i="19"/>
  <c r="T43" i="19" s="1"/>
  <c r="U43" i="19" s="1"/>
  <c r="V43" i="19" s="1"/>
  <c r="W12" i="22"/>
  <c r="X12" i="22" s="1"/>
  <c r="Y12" i="22" s="1"/>
  <c r="Z12" i="22" s="1"/>
  <c r="AA12" i="22" s="1"/>
  <c r="W12" i="15"/>
  <c r="C12" i="24"/>
  <c r="H12" i="22"/>
  <c r="L12" i="15"/>
  <c r="AG12" i="21"/>
  <c r="D44" i="20"/>
  <c r="E44" i="20" s="1"/>
  <c r="F44" i="20" s="1"/>
  <c r="G44" i="20" s="1"/>
  <c r="AB45" i="20"/>
  <c r="AC45" i="20" s="1"/>
  <c r="AD45" i="20" s="1"/>
  <c r="AE45" i="20" s="1"/>
  <c r="AF45" i="20" s="1"/>
  <c r="W44" i="19"/>
  <c r="X44" i="19" s="1"/>
  <c r="Y44" i="19" s="1"/>
  <c r="Z44" i="19" s="1"/>
  <c r="AA44" i="19" s="1"/>
  <c r="AC43" i="25"/>
  <c r="AD43" i="25" s="1"/>
  <c r="AE43" i="25" s="1"/>
  <c r="AF43" i="25" s="1"/>
  <c r="AC44" i="24"/>
  <c r="AD44" i="24" s="1"/>
  <c r="AE44" i="24" s="1"/>
  <c r="AF44" i="24" s="1"/>
  <c r="C12" i="23"/>
  <c r="D12" i="23" s="1"/>
  <c r="E12" i="23" s="1"/>
  <c r="F12" i="23" s="1"/>
  <c r="G12" i="23" s="1"/>
  <c r="AH43" i="26"/>
  <c r="AI43" i="26" s="1"/>
  <c r="AJ43" i="26" s="1"/>
  <c r="AK43" i="26" s="1"/>
  <c r="M44" i="21"/>
  <c r="AL44" i="23"/>
  <c r="AH44" i="23" s="1"/>
  <c r="AI44" i="23" s="1"/>
  <c r="AJ44" i="23" s="1"/>
  <c r="AK44" i="23" s="1"/>
  <c r="H13" i="25"/>
  <c r="I13" i="25" s="1"/>
  <c r="J13" i="25" s="1"/>
  <c r="K13" i="25" s="1"/>
  <c r="L13" i="25" s="1"/>
  <c r="E47" i="15"/>
  <c r="X47" i="15"/>
  <c r="AL12" i="19"/>
  <c r="M44" i="25"/>
  <c r="AL45" i="24"/>
  <c r="S11" i="24"/>
  <c r="T11" i="24" s="1"/>
  <c r="U11" i="24" s="1"/>
  <c r="V11" i="24" s="1"/>
  <c r="W44" i="18"/>
  <c r="AL44" i="18"/>
  <c r="X43" i="21"/>
  <c r="Y43" i="21" s="1"/>
  <c r="Z43" i="21" s="1"/>
  <c r="AA43" i="21" s="1"/>
  <c r="N43" i="19"/>
  <c r="O43" i="19" s="1"/>
  <c r="P43" i="19" s="1"/>
  <c r="Q43" i="19" s="1"/>
  <c r="M12" i="24"/>
  <c r="I44" i="20"/>
  <c r="J44" i="20" s="1"/>
  <c r="K44" i="20" s="1"/>
  <c r="L44" i="20" s="1"/>
  <c r="AG12" i="22"/>
  <c r="AB12" i="15"/>
  <c r="M44" i="26"/>
  <c r="N44" i="26" s="1"/>
  <c r="O44" i="26" s="1"/>
  <c r="P44" i="26" s="1"/>
  <c r="Q44" i="26" s="1"/>
  <c r="D11" i="20"/>
  <c r="E11" i="20" s="1"/>
  <c r="F11" i="20" s="1"/>
  <c r="G11" i="20" s="1"/>
  <c r="W44" i="21"/>
  <c r="H44" i="18"/>
  <c r="S11" i="20"/>
  <c r="T11" i="20" s="1"/>
  <c r="U11" i="20" s="1"/>
  <c r="V11" i="20" s="1"/>
  <c r="N11" i="26"/>
  <c r="O11" i="26" s="1"/>
  <c r="P11" i="26" s="1"/>
  <c r="Q11" i="26" s="1"/>
  <c r="AI12" i="25"/>
  <c r="AJ12" i="25" s="1"/>
  <c r="AK12" i="25" s="1"/>
  <c r="U10" i="24"/>
  <c r="B13" i="15"/>
  <c r="A14" i="15" s="1"/>
  <c r="L13" i="15"/>
  <c r="K13" i="15"/>
  <c r="AB13" i="15"/>
  <c r="T13" i="15"/>
  <c r="AA13" i="15"/>
  <c r="S13" i="15"/>
  <c r="AK13" i="15"/>
  <c r="Y13" i="15"/>
  <c r="W13" i="15"/>
  <c r="AC13" i="15"/>
  <c r="AL13" i="15"/>
  <c r="I13" i="15"/>
  <c r="N13" i="15"/>
  <c r="P13" i="15"/>
  <c r="M13" i="15"/>
  <c r="V13" i="15"/>
  <c r="AD13" i="15"/>
  <c r="R13" i="15"/>
  <c r="Z13" i="15"/>
  <c r="AH13" i="15"/>
  <c r="F13" i="15"/>
  <c r="AE13" i="15"/>
  <c r="J10" i="20"/>
  <c r="B14" i="18"/>
  <c r="A15" i="18" s="1"/>
  <c r="L9" i="22"/>
  <c r="AK8" i="26"/>
  <c r="AG44" i="27"/>
  <c r="U12" i="15"/>
  <c r="AK12" i="15"/>
  <c r="V12" i="15"/>
  <c r="AG12" i="15"/>
  <c r="AG13" i="18"/>
  <c r="E11" i="21"/>
  <c r="T10" i="20"/>
  <c r="S13" i="27"/>
  <c r="T13" i="27" s="1"/>
  <c r="AK11" i="27"/>
  <c r="I11" i="19"/>
  <c r="M44" i="19"/>
  <c r="N44" i="19" s="1"/>
  <c r="O44" i="19" s="1"/>
  <c r="P44" i="19" s="1"/>
  <c r="Q44" i="19" s="1"/>
  <c r="AC43" i="18"/>
  <c r="AD43" i="18" s="1"/>
  <c r="AE43" i="18" s="1"/>
  <c r="AF43" i="18" s="1"/>
  <c r="AA8" i="23"/>
  <c r="C12" i="26"/>
  <c r="AL13" i="23"/>
  <c r="M13" i="23"/>
  <c r="AB13" i="23"/>
  <c r="C13" i="23"/>
  <c r="B13" i="23"/>
  <c r="A14" i="23" s="1"/>
  <c r="H13" i="23"/>
  <c r="AG13" i="23"/>
  <c r="W44" i="26"/>
  <c r="AE10" i="18"/>
  <c r="D11" i="22"/>
  <c r="E11" i="22" s="1"/>
  <c r="F11" i="22" s="1"/>
  <c r="G11" i="22" s="1"/>
  <c r="AE9" i="21"/>
  <c r="AL44" i="21"/>
  <c r="H44" i="23"/>
  <c r="AL47" i="15"/>
  <c r="J47" i="15"/>
  <c r="AA47" i="15"/>
  <c r="AK47" i="15"/>
  <c r="Q47" i="15"/>
  <c r="B13" i="19"/>
  <c r="A14" i="19" s="1"/>
  <c r="AB44" i="25"/>
  <c r="X44" i="25" s="1"/>
  <c r="Y44" i="25" s="1"/>
  <c r="Z44" i="25" s="1"/>
  <c r="AA44" i="25" s="1"/>
  <c r="M45" i="24"/>
  <c r="AG44" i="22"/>
  <c r="S12" i="20"/>
  <c r="T12" i="20" s="1"/>
  <c r="U12" i="20" s="1"/>
  <c r="V12" i="20" s="1"/>
  <c r="X44" i="24"/>
  <c r="Y44" i="24" s="1"/>
  <c r="Z44" i="24" s="1"/>
  <c r="AA44" i="24" s="1"/>
  <c r="G8" i="23"/>
  <c r="L8" i="23"/>
  <c r="F11" i="24"/>
  <c r="Q10" i="24"/>
  <c r="U11" i="25"/>
  <c r="AL13" i="26"/>
  <c r="M13" i="26"/>
  <c r="C13" i="26"/>
  <c r="B13" i="26"/>
  <c r="A14" i="26" s="1"/>
  <c r="W13" i="26"/>
  <c r="AG13" i="26"/>
  <c r="AB13" i="26"/>
  <c r="H13" i="26"/>
  <c r="AB12" i="26"/>
  <c r="F11" i="18"/>
  <c r="AH43" i="21"/>
  <c r="AI43" i="21" s="1"/>
  <c r="AJ43" i="21" s="1"/>
  <c r="AK43" i="21" s="1"/>
  <c r="L9" i="26"/>
  <c r="B45" i="16"/>
  <c r="A46" i="16" s="1"/>
  <c r="AC11" i="20"/>
  <c r="Z10" i="27"/>
  <c r="J11" i="27"/>
  <c r="B45" i="22"/>
  <c r="A46" i="22" s="1"/>
  <c r="AG45" i="22"/>
  <c r="W45" i="22"/>
  <c r="S11" i="22"/>
  <c r="T11" i="22" s="1"/>
  <c r="U11" i="22" s="1"/>
  <c r="V11" i="22" s="1"/>
  <c r="S43" i="27"/>
  <c r="T43" i="27" s="1"/>
  <c r="U43" i="27" s="1"/>
  <c r="V43" i="27" s="1"/>
  <c r="AC43" i="21"/>
  <c r="AD43" i="21" s="1"/>
  <c r="AE43" i="21" s="1"/>
  <c r="AF43" i="21" s="1"/>
  <c r="C44" i="27"/>
  <c r="R44" i="27"/>
  <c r="M12" i="15"/>
  <c r="C12" i="15"/>
  <c r="S12" i="15"/>
  <c r="AH12" i="15"/>
  <c r="R13" i="18"/>
  <c r="Z9" i="20"/>
  <c r="T11" i="23"/>
  <c r="U11" i="18"/>
  <c r="R12" i="26"/>
  <c r="Q9" i="25"/>
  <c r="P9" i="22"/>
  <c r="H44" i="21"/>
  <c r="I44" i="21" s="1"/>
  <c r="J44" i="21" s="1"/>
  <c r="K44" i="21" s="1"/>
  <c r="L44" i="21" s="1"/>
  <c r="V10" i="27"/>
  <c r="W45" i="23"/>
  <c r="AL45" i="23"/>
  <c r="B45" i="23"/>
  <c r="A46" i="23" s="1"/>
  <c r="D43" i="25"/>
  <c r="E43" i="25" s="1"/>
  <c r="F43" i="25" s="1"/>
  <c r="G43" i="25" s="1"/>
  <c r="AJ47" i="15"/>
  <c r="C47" i="15"/>
  <c r="V47" i="15"/>
  <c r="AI47" i="15"/>
  <c r="AG47" i="15"/>
  <c r="G11" i="27"/>
  <c r="K10" i="18"/>
  <c r="H45" i="24"/>
  <c r="C44" i="22"/>
  <c r="R44" i="22"/>
  <c r="D12" i="20"/>
  <c r="E12" i="20" s="1"/>
  <c r="F12" i="20" s="1"/>
  <c r="G12" i="20" s="1"/>
  <c r="AH44" i="20"/>
  <c r="AI44" i="20" s="1"/>
  <c r="AJ44" i="20" s="1"/>
  <c r="AK44" i="20" s="1"/>
  <c r="AK9" i="19"/>
  <c r="S44" i="20"/>
  <c r="T44" i="20" s="1"/>
  <c r="U44" i="20" s="1"/>
  <c r="V44" i="20" s="1"/>
  <c r="W12" i="24"/>
  <c r="X12" i="24" s="1"/>
  <c r="Y12" i="24" s="1"/>
  <c r="H12" i="24"/>
  <c r="I12" i="24" s="1"/>
  <c r="AI11" i="20"/>
  <c r="AL44" i="27"/>
  <c r="B43" i="28"/>
  <c r="AI12" i="15"/>
  <c r="O12" i="15"/>
  <c r="X12" i="15"/>
  <c r="H12" i="15"/>
  <c r="I12" i="15"/>
  <c r="W13" i="18"/>
  <c r="C13" i="18"/>
  <c r="F10" i="25"/>
  <c r="B13" i="21"/>
  <c r="A14" i="21" s="1"/>
  <c r="W13" i="21"/>
  <c r="AL13" i="21"/>
  <c r="P9" i="26"/>
  <c r="D43" i="22"/>
  <c r="E43" i="22" s="1"/>
  <c r="F43" i="22" s="1"/>
  <c r="G43" i="22" s="1"/>
  <c r="X45" i="20"/>
  <c r="Y45" i="20" s="1"/>
  <c r="Z45" i="20" s="1"/>
  <c r="AA45" i="20" s="1"/>
  <c r="U9" i="26"/>
  <c r="AA9" i="21"/>
  <c r="AC13" i="27"/>
  <c r="AD13" i="27" s="1"/>
  <c r="AE13" i="27" s="1"/>
  <c r="AF13" i="27" s="1"/>
  <c r="B45" i="19"/>
  <c r="A46" i="19" s="1"/>
  <c r="H44" i="19"/>
  <c r="W12" i="26"/>
  <c r="AD10" i="19"/>
  <c r="B45" i="26"/>
  <c r="A46" i="26" s="1"/>
  <c r="S43" i="25"/>
  <c r="T43" i="25" s="1"/>
  <c r="U43" i="25" s="1"/>
  <c r="V43" i="25" s="1"/>
  <c r="AG44" i="21"/>
  <c r="AH44" i="21" s="1"/>
  <c r="AI44" i="21" s="1"/>
  <c r="AJ44" i="21" s="1"/>
  <c r="AK44" i="21" s="1"/>
  <c r="V8" i="22"/>
  <c r="R44" i="23"/>
  <c r="Q8" i="19"/>
  <c r="S47" i="15"/>
  <c r="W47" i="15"/>
  <c r="T47" i="15"/>
  <c r="AH47" i="15"/>
  <c r="Y47" i="15"/>
  <c r="N12" i="19"/>
  <c r="O12" i="19" s="1"/>
  <c r="P12" i="19" s="1"/>
  <c r="Q12" i="19" s="1"/>
  <c r="P10" i="18"/>
  <c r="AG45" i="24"/>
  <c r="AH45" i="24" s="1"/>
  <c r="AI45" i="24" s="1"/>
  <c r="AJ45" i="24" s="1"/>
  <c r="AK45" i="24" s="1"/>
  <c r="M44" i="22"/>
  <c r="AC12" i="20"/>
  <c r="AD12" i="20" s="1"/>
  <c r="AE12" i="20" s="1"/>
  <c r="AF12" i="20" s="1"/>
  <c r="AH43" i="25"/>
  <c r="AI43" i="25" s="1"/>
  <c r="AJ43" i="25" s="1"/>
  <c r="AK43" i="25" s="1"/>
  <c r="AC11" i="22"/>
  <c r="AD11" i="22" s="1"/>
  <c r="AE11" i="22" s="1"/>
  <c r="AF11" i="22" s="1"/>
  <c r="AA10" i="24"/>
  <c r="AB44" i="27"/>
  <c r="AC44" i="27" s="1"/>
  <c r="AD44" i="27" s="1"/>
  <c r="AE44" i="27" s="1"/>
  <c r="AF44" i="27" s="1"/>
  <c r="I45" i="20"/>
  <c r="J45" i="20" s="1"/>
  <c r="K45" i="20" s="1"/>
  <c r="L45" i="20" s="1"/>
  <c r="O10" i="19"/>
  <c r="AI10" i="23"/>
  <c r="AH44" i="19"/>
  <c r="AI44" i="19" s="1"/>
  <c r="AJ44" i="19" s="1"/>
  <c r="AK44" i="19" s="1"/>
  <c r="AL12" i="26"/>
  <c r="N12" i="23"/>
  <c r="O12" i="23" s="1"/>
  <c r="P12" i="23" s="1"/>
  <c r="Q12" i="23" s="1"/>
  <c r="S44" i="26"/>
  <c r="T44" i="26" s="1"/>
  <c r="U44" i="26" s="1"/>
  <c r="V44" i="26" s="1"/>
  <c r="B45" i="21"/>
  <c r="A46" i="21" s="1"/>
  <c r="AC44" i="23"/>
  <c r="AD44" i="23" s="1"/>
  <c r="AE44" i="23" s="1"/>
  <c r="AF44" i="23" s="1"/>
  <c r="AH48" i="15"/>
  <c r="B48" i="15"/>
  <c r="A49" i="15" s="1"/>
  <c r="G48" i="15"/>
  <c r="I48" i="15"/>
  <c r="AC48" i="15"/>
  <c r="N48" i="15"/>
  <c r="AG48" i="15"/>
  <c r="W48" i="15"/>
  <c r="I44" i="25"/>
  <c r="J44" i="25" s="1"/>
  <c r="K44" i="25" s="1"/>
  <c r="L44" i="25" s="1"/>
  <c r="Z10" i="19"/>
  <c r="R46" i="24"/>
  <c r="B46" i="24"/>
  <c r="A47" i="24" s="1"/>
  <c r="G8" i="19"/>
  <c r="AJ10" i="25"/>
  <c r="W44" i="22"/>
  <c r="X12" i="25"/>
  <c r="Y12" i="25" s="1"/>
  <c r="AE9" i="22"/>
  <c r="AJ10" i="24"/>
  <c r="AF8" i="23"/>
  <c r="AG12" i="24"/>
  <c r="AH12" i="24" s="1"/>
  <c r="T10" i="22"/>
  <c r="G9" i="21"/>
  <c r="M44" i="27"/>
  <c r="N44" i="27" s="1"/>
  <c r="O44" i="27" s="1"/>
  <c r="P44" i="27" s="1"/>
  <c r="Q44" i="27" s="1"/>
  <c r="I12" i="22"/>
  <c r="J12" i="22" s="1"/>
  <c r="AC12" i="15"/>
  <c r="AF12" i="15"/>
  <c r="AJ12" i="15"/>
  <c r="T12" i="15"/>
  <c r="Z12" i="15"/>
  <c r="AE10" i="24"/>
  <c r="M13" i="18"/>
  <c r="N13" i="18" s="1"/>
  <c r="O13" i="18" s="1"/>
  <c r="P13" i="18" s="1"/>
  <c r="Q13" i="18" s="1"/>
  <c r="AL12" i="21"/>
  <c r="AH12" i="21" s="1"/>
  <c r="AI12" i="21" s="1"/>
  <c r="N44" i="20"/>
  <c r="O44" i="20" s="1"/>
  <c r="P44" i="20" s="1"/>
  <c r="Q44" i="20" s="1"/>
  <c r="B46" i="20"/>
  <c r="A47" i="20" s="1"/>
  <c r="M46" i="20"/>
  <c r="AK8" i="23"/>
  <c r="AK8" i="20"/>
  <c r="I13" i="27"/>
  <c r="J13" i="27" s="1"/>
  <c r="K13" i="27" s="1"/>
  <c r="L13" i="27" s="1"/>
  <c r="K10" i="21"/>
  <c r="AC44" i="19"/>
  <c r="AD44" i="19" s="1"/>
  <c r="AE44" i="19" s="1"/>
  <c r="AF44" i="19" s="1"/>
  <c r="AE9" i="20"/>
  <c r="AD11" i="27"/>
  <c r="M12" i="26"/>
  <c r="AB44" i="26"/>
  <c r="AC44" i="26" s="1"/>
  <c r="AD44" i="26" s="1"/>
  <c r="AE44" i="26" s="1"/>
  <c r="AF44" i="26" s="1"/>
  <c r="C44" i="26"/>
  <c r="D44" i="26" s="1"/>
  <c r="E44" i="26" s="1"/>
  <c r="F44" i="26" s="1"/>
  <c r="G44" i="26" s="1"/>
  <c r="N43" i="22"/>
  <c r="O43" i="22" s="1"/>
  <c r="P43" i="22" s="1"/>
  <c r="Q43" i="22" s="1"/>
  <c r="B13" i="17"/>
  <c r="A14" i="17" s="1"/>
  <c r="AB44" i="21"/>
  <c r="X44" i="21" s="1"/>
  <c r="Y44" i="21" s="1"/>
  <c r="Z44" i="21" s="1"/>
  <c r="AA44" i="21" s="1"/>
  <c r="R44" i="21"/>
  <c r="S44" i="21" s="1"/>
  <c r="T44" i="21" s="1"/>
  <c r="U44" i="21" s="1"/>
  <c r="V44" i="21" s="1"/>
  <c r="AF8" i="19"/>
  <c r="M44" i="23"/>
  <c r="N13" i="25"/>
  <c r="O13" i="25" s="1"/>
  <c r="AH13" i="25"/>
  <c r="AI13" i="25" s="1"/>
  <c r="AJ13" i="25" s="1"/>
  <c r="AK13" i="25" s="1"/>
  <c r="U47" i="15"/>
  <c r="O47" i="15"/>
  <c r="L47" i="15"/>
  <c r="H47" i="15"/>
  <c r="D12" i="19"/>
  <c r="E12" i="19" s="1"/>
  <c r="F12" i="19" s="1"/>
  <c r="G12" i="19" s="1"/>
  <c r="X12" i="19"/>
  <c r="Y12" i="19" s="1"/>
  <c r="Z12" i="19" s="1"/>
  <c r="AA12" i="19" s="1"/>
  <c r="B45" i="25"/>
  <c r="A46" i="25" s="1"/>
  <c r="AG45" i="25"/>
  <c r="W45" i="25"/>
  <c r="AL45" i="25"/>
  <c r="AG44" i="25"/>
  <c r="AH44" i="25" s="1"/>
  <c r="AI44" i="25" s="1"/>
  <c r="AJ44" i="25" s="1"/>
  <c r="AK44" i="25" s="1"/>
  <c r="Q8" i="23"/>
  <c r="I43" i="26"/>
  <c r="J43" i="26" s="1"/>
  <c r="K43" i="26" s="1"/>
  <c r="L43" i="26" s="1"/>
  <c r="R45" i="24"/>
  <c r="AB44" i="22"/>
  <c r="AC44" i="22" s="1"/>
  <c r="AD44" i="22" s="1"/>
  <c r="AE44" i="22" s="1"/>
  <c r="AF44" i="22" s="1"/>
  <c r="X44" i="18"/>
  <c r="Y44" i="18" s="1"/>
  <c r="Z44" i="18" s="1"/>
  <c r="AA44" i="18" s="1"/>
  <c r="Z11" i="18"/>
  <c r="AH44" i="24"/>
  <c r="AI44" i="24" s="1"/>
  <c r="AJ44" i="24" s="1"/>
  <c r="AK44" i="24" s="1"/>
  <c r="I12" i="27"/>
  <c r="J12" i="27" s="1"/>
  <c r="K12" i="27" s="1"/>
  <c r="L12" i="27" s="1"/>
  <c r="AF9" i="25"/>
  <c r="J11" i="26"/>
  <c r="AB45" i="27"/>
  <c r="W45" i="27"/>
  <c r="B44" i="28"/>
  <c r="M45" i="27"/>
  <c r="B45" i="27"/>
  <c r="A46" i="27" s="1"/>
  <c r="AL45" i="27"/>
  <c r="H45" i="27"/>
  <c r="AG45" i="27"/>
  <c r="R45" i="27"/>
  <c r="P10" i="27"/>
  <c r="D12" i="15"/>
  <c r="G12" i="15"/>
  <c r="AA12" i="15"/>
  <c r="K12" i="15"/>
  <c r="Q12" i="15"/>
  <c r="AL13" i="18"/>
  <c r="AJ9" i="22"/>
  <c r="AJ10" i="18"/>
  <c r="E10" i="22"/>
  <c r="AH13" i="27"/>
  <c r="AI13" i="27" s="1"/>
  <c r="AJ13" i="27" s="1"/>
  <c r="AK13" i="27" s="1"/>
  <c r="S11" i="19"/>
  <c r="T11" i="19" s="1"/>
  <c r="H12" i="26"/>
  <c r="N11" i="22"/>
  <c r="O11" i="22" s="1"/>
  <c r="P11" i="22" s="1"/>
  <c r="Q11" i="22" s="1"/>
  <c r="D43" i="21"/>
  <c r="E43" i="21" s="1"/>
  <c r="F43" i="21" s="1"/>
  <c r="G43" i="21" s="1"/>
  <c r="D44" i="25"/>
  <c r="E44" i="25" s="1"/>
  <c r="F44" i="25" s="1"/>
  <c r="G44" i="25" s="1"/>
  <c r="W45" i="24"/>
  <c r="C45" i="24"/>
  <c r="X11" i="23"/>
  <c r="AL44" i="22"/>
  <c r="I44" i="18"/>
  <c r="J44" i="18" s="1"/>
  <c r="K44" i="18" s="1"/>
  <c r="L44" i="18" s="1"/>
  <c r="I12" i="20"/>
  <c r="J12" i="20" s="1"/>
  <c r="K12" i="20" s="1"/>
  <c r="L12" i="20" s="1"/>
  <c r="I11" i="21"/>
  <c r="J11" i="21" s="1"/>
  <c r="K11" i="21" s="1"/>
  <c r="L11" i="21" s="1"/>
  <c r="AC43" i="26"/>
  <c r="AD43" i="26" s="1"/>
  <c r="AE43" i="26" s="1"/>
  <c r="AF43" i="26" s="1"/>
  <c r="AC11" i="19"/>
  <c r="AD11" i="19" s="1"/>
  <c r="AE11" i="19" s="1"/>
  <c r="AF11" i="19" s="1"/>
  <c r="L8" i="20"/>
  <c r="AL12" i="15"/>
  <c r="E12" i="15"/>
  <c r="AD12" i="15"/>
  <c r="N12" i="15"/>
  <c r="J12" i="15"/>
  <c r="AB13" i="18"/>
  <c r="B13" i="24"/>
  <c r="A14" i="24" s="1"/>
  <c r="V8" i="23"/>
  <c r="W44" i="27"/>
  <c r="X12" i="21"/>
  <c r="Y12" i="21" s="1"/>
  <c r="D45" i="20"/>
  <c r="E45" i="20" s="1"/>
  <c r="F45" i="20" s="1"/>
  <c r="G45" i="20" s="1"/>
  <c r="G8" i="26"/>
  <c r="AD12" i="25"/>
  <c r="AJ10" i="21"/>
  <c r="F9" i="20"/>
  <c r="I12" i="23"/>
  <c r="J12" i="23" s="1"/>
  <c r="Z10" i="22"/>
  <c r="V8" i="19"/>
  <c r="Q8" i="21"/>
  <c r="AF8" i="26"/>
  <c r="R12" i="24"/>
  <c r="S12" i="24" s="1"/>
  <c r="T12" i="24" s="1"/>
  <c r="U12" i="24" s="1"/>
  <c r="V12" i="24" s="1"/>
  <c r="B13" i="16"/>
  <c r="A14" i="16" s="1"/>
  <c r="Z9" i="26"/>
  <c r="H44" i="27"/>
  <c r="R13" i="22"/>
  <c r="B13" i="22"/>
  <c r="A14" i="22" s="1"/>
  <c r="AG13" i="22"/>
  <c r="H13" i="22"/>
  <c r="W13" i="22"/>
  <c r="AE12" i="15"/>
  <c r="F12" i="15"/>
  <c r="P12" i="15"/>
  <c r="Y12" i="15"/>
  <c r="R12" i="15"/>
  <c r="N11" i="23"/>
  <c r="H13" i="18"/>
  <c r="AC43" i="22"/>
  <c r="AD43" i="22" s="1"/>
  <c r="AE43" i="22" s="1"/>
  <c r="AF43" i="22" s="1"/>
  <c r="H12" i="21"/>
  <c r="L8" i="19"/>
  <c r="R45" i="20"/>
  <c r="S45" i="20" s="1"/>
  <c r="T45" i="20" s="1"/>
  <c r="U45" i="20" s="1"/>
  <c r="V45" i="20" s="1"/>
  <c r="B45" i="17"/>
  <c r="A46" i="17" s="1"/>
  <c r="I43" i="18"/>
  <c r="J43" i="18" s="1"/>
  <c r="K43" i="18" s="1"/>
  <c r="L43" i="18" s="1"/>
  <c r="B14" i="27"/>
  <c r="A15" i="27" s="1"/>
  <c r="W14" i="27"/>
  <c r="AG14" i="27"/>
  <c r="AA9" i="25"/>
  <c r="C44" i="19"/>
  <c r="AG12" i="26"/>
  <c r="AG12" i="23"/>
  <c r="AH12" i="23" s="1"/>
  <c r="AI12" i="23" s="1"/>
  <c r="AJ12" i="23" s="1"/>
  <c r="AK12" i="23" s="1"/>
  <c r="I12" i="18"/>
  <c r="J12" i="18" s="1"/>
  <c r="K12" i="18" s="1"/>
  <c r="L12" i="18" s="1"/>
  <c r="AL44" i="26"/>
  <c r="AH44" i="26" s="1"/>
  <c r="AI44" i="26" s="1"/>
  <c r="AJ44" i="26" s="1"/>
  <c r="AK44" i="26" s="1"/>
  <c r="C44" i="21"/>
  <c r="D44" i="21" s="1"/>
  <c r="E44" i="21" s="1"/>
  <c r="F44" i="21" s="1"/>
  <c r="G44" i="21" s="1"/>
  <c r="C44" i="23"/>
  <c r="D44" i="23" s="1"/>
  <c r="E44" i="23" s="1"/>
  <c r="F44" i="23" s="1"/>
  <c r="G44" i="23" s="1"/>
  <c r="W44" i="23"/>
  <c r="X44" i="23" s="1"/>
  <c r="Y44" i="23" s="1"/>
  <c r="Z44" i="23" s="1"/>
  <c r="AA44" i="23" s="1"/>
  <c r="B14" i="25"/>
  <c r="A15" i="25" s="1"/>
  <c r="K47" i="15"/>
  <c r="AC47" i="15"/>
  <c r="F47" i="15"/>
  <c r="P47" i="15"/>
  <c r="AG12" i="19"/>
  <c r="AH12" i="19" s="1"/>
  <c r="AI12" i="19" s="1"/>
  <c r="R44" i="25"/>
  <c r="S44" i="25" s="1"/>
  <c r="T44" i="25" s="1"/>
  <c r="U44" i="25" s="1"/>
  <c r="V44" i="25" s="1"/>
  <c r="AB45" i="24"/>
  <c r="AC12" i="18"/>
  <c r="AD12" i="18" s="1"/>
  <c r="AE12" i="18" s="1"/>
  <c r="AF12" i="18" s="1"/>
  <c r="H44" i="22"/>
  <c r="I44" i="22" s="1"/>
  <c r="J44" i="22" s="1"/>
  <c r="K44" i="22" s="1"/>
  <c r="L44" i="22" s="1"/>
  <c r="B45" i="18"/>
  <c r="A46" i="18" s="1"/>
  <c r="B13" i="20"/>
  <c r="A14" i="20" s="1"/>
  <c r="U10" i="21"/>
  <c r="N43" i="21"/>
  <c r="O43" i="21" s="1"/>
  <c r="P43" i="21" s="1"/>
  <c r="Q43" i="21" s="1"/>
  <c r="N43" i="27"/>
  <c r="O43" i="27" s="1"/>
  <c r="P43" i="27" s="1"/>
  <c r="Q43" i="27" s="1"/>
  <c r="AH12" i="22" l="1"/>
  <c r="AI12" i="22" s="1"/>
  <c r="AJ12" i="22" s="1"/>
  <c r="AK12" i="22" s="1"/>
  <c r="S8" i="16"/>
  <c r="S16" i="16"/>
  <c r="S3" i="16"/>
  <c r="S11" i="16"/>
  <c r="S6" i="16"/>
  <c r="S14" i="16"/>
  <c r="S9" i="16"/>
  <c r="S17" i="16"/>
  <c r="S4" i="16"/>
  <c r="S12" i="16"/>
  <c r="S20" i="16"/>
  <c r="S7" i="16"/>
  <c r="S15" i="16"/>
  <c r="S10" i="16"/>
  <c r="S18" i="16"/>
  <c r="S30" i="16"/>
  <c r="S22" i="16"/>
  <c r="S25" i="16"/>
  <c r="S28" i="16"/>
  <c r="S5" i="16"/>
  <c r="S19" i="16"/>
  <c r="S23" i="16"/>
  <c r="S26" i="16"/>
  <c r="S38" i="16"/>
  <c r="S21" i="16"/>
  <c r="S29" i="16"/>
  <c r="S42" i="16"/>
  <c r="S13" i="16"/>
  <c r="S24" i="16"/>
  <c r="S32" i="16"/>
  <c r="S51" i="16"/>
  <c r="S48" i="16"/>
  <c r="S41" i="16"/>
  <c r="S52" i="16"/>
  <c r="S40" i="16"/>
  <c r="S45" i="16"/>
  <c r="S55" i="16"/>
  <c r="S50" i="16"/>
  <c r="S58" i="16"/>
  <c r="S31" i="16"/>
  <c r="S43" i="16"/>
  <c r="S53" i="16"/>
  <c r="S34" i="16"/>
  <c r="S59" i="16"/>
  <c r="S56" i="16"/>
  <c r="S44" i="16"/>
  <c r="S60" i="16"/>
  <c r="S68" i="16"/>
  <c r="S46" i="16"/>
  <c r="S57" i="16"/>
  <c r="S63" i="16"/>
  <c r="S71" i="16"/>
  <c r="S27" i="16"/>
  <c r="S66" i="16"/>
  <c r="S54" i="16"/>
  <c r="S65" i="16"/>
  <c r="S72" i="16"/>
  <c r="S64" i="16"/>
  <c r="S67" i="16"/>
  <c r="S73" i="16"/>
  <c r="S3" i="17"/>
  <c r="S6" i="17"/>
  <c r="S70" i="16"/>
  <c r="S61" i="16"/>
  <c r="S62" i="16"/>
  <c r="S69" i="16"/>
  <c r="S74" i="16"/>
  <c r="S4" i="17"/>
  <c r="S10" i="17"/>
  <c r="S9" i="17"/>
  <c r="S13" i="17"/>
  <c r="S21" i="17"/>
  <c r="S5" i="17"/>
  <c r="S16" i="17"/>
  <c r="S11" i="17"/>
  <c r="S19" i="17"/>
  <c r="S8" i="17"/>
  <c r="S14" i="17"/>
  <c r="S22" i="17"/>
  <c r="S7" i="17"/>
  <c r="S17" i="17"/>
  <c r="S25" i="17"/>
  <c r="S12" i="17"/>
  <c r="S20" i="17"/>
  <c r="S28" i="17"/>
  <c r="S27" i="17"/>
  <c r="S32" i="17"/>
  <c r="S45" i="17"/>
  <c r="S55" i="17"/>
  <c r="S63" i="17"/>
  <c r="S18" i="17"/>
  <c r="S24" i="17"/>
  <c r="S40" i="17"/>
  <c r="S50" i="17"/>
  <c r="S58" i="17"/>
  <c r="S66" i="17"/>
  <c r="S30" i="17"/>
  <c r="S15" i="17"/>
  <c r="S34" i="17"/>
  <c r="S46" i="17"/>
  <c r="S56" i="17"/>
  <c r="S64" i="17"/>
  <c r="S41" i="17"/>
  <c r="S26" i="17"/>
  <c r="S31" i="17"/>
  <c r="S44" i="17"/>
  <c r="S54" i="17"/>
  <c r="S62" i="17"/>
  <c r="S23" i="17"/>
  <c r="S38" i="17"/>
  <c r="S48" i="17"/>
  <c r="S52" i="17"/>
  <c r="S60" i="17"/>
  <c r="S69" i="17"/>
  <c r="S42" i="17"/>
  <c r="S61" i="17"/>
  <c r="S72" i="17"/>
  <c r="S43" i="17"/>
  <c r="S67" i="17"/>
  <c r="S51" i="17"/>
  <c r="S57" i="17"/>
  <c r="S70" i="17"/>
  <c r="S73" i="17"/>
  <c r="S29" i="17"/>
  <c r="S59" i="17"/>
  <c r="S71" i="17"/>
  <c r="S65" i="17"/>
  <c r="S68" i="17"/>
  <c r="S74" i="17"/>
  <c r="S53" i="17"/>
  <c r="S33" i="16"/>
  <c r="S49" i="16"/>
  <c r="S37" i="16"/>
  <c r="S36" i="16"/>
  <c r="S39" i="16"/>
  <c r="S35" i="17"/>
  <c r="S47" i="16"/>
  <c r="S39" i="17"/>
  <c r="S35" i="16"/>
  <c r="S49" i="17"/>
  <c r="S33" i="17"/>
  <c r="S47" i="17"/>
  <c r="S37" i="17"/>
  <c r="S36" i="17"/>
  <c r="Y9" i="32"/>
  <c r="X10" i="32"/>
  <c r="D13" i="25"/>
  <c r="E13" i="25" s="1"/>
  <c r="F13" i="25" s="1"/>
  <c r="G13" i="25" s="1"/>
  <c r="N44" i="23"/>
  <c r="O44" i="23" s="1"/>
  <c r="P44" i="23" s="1"/>
  <c r="Q44" i="23" s="1"/>
  <c r="N12" i="26"/>
  <c r="O12" i="26" s="1"/>
  <c r="P12" i="26" s="1"/>
  <c r="Q12" i="26" s="1"/>
  <c r="S12" i="22"/>
  <c r="T12" i="22" s="1"/>
  <c r="U12" i="22" s="1"/>
  <c r="V12" i="22" s="1"/>
  <c r="AC45" i="24"/>
  <c r="AD45" i="24" s="1"/>
  <c r="AE45" i="24" s="1"/>
  <c r="AF45" i="24" s="1"/>
  <c r="D45" i="24"/>
  <c r="E45" i="24" s="1"/>
  <c r="F45" i="24" s="1"/>
  <c r="G45" i="24" s="1"/>
  <c r="N12" i="22"/>
  <c r="O12" i="22" s="1"/>
  <c r="P12" i="22" s="1"/>
  <c r="Q12" i="22" s="1"/>
  <c r="D44" i="19"/>
  <c r="E44" i="19" s="1"/>
  <c r="F44" i="19" s="1"/>
  <c r="G44" i="19" s="1"/>
  <c r="S45" i="27"/>
  <c r="T45" i="27" s="1"/>
  <c r="U45" i="27" s="1"/>
  <c r="V45" i="27" s="1"/>
  <c r="AH12" i="26"/>
  <c r="AI12" i="26" s="1"/>
  <c r="AJ12" i="26" s="1"/>
  <c r="AK12" i="26" s="1"/>
  <c r="I13" i="26"/>
  <c r="J13" i="26" s="1"/>
  <c r="K13" i="26" s="1"/>
  <c r="L13" i="26" s="1"/>
  <c r="D44" i="18"/>
  <c r="E44" i="18" s="1"/>
  <c r="F44" i="18" s="1"/>
  <c r="G44" i="18" s="1"/>
  <c r="AC12" i="21"/>
  <c r="AD12" i="21" s="1"/>
  <c r="AE12" i="21" s="1"/>
  <c r="AF12" i="21" s="1"/>
  <c r="AC13" i="26"/>
  <c r="AD13" i="26" s="1"/>
  <c r="AE13" i="26" s="1"/>
  <c r="AF13" i="26" s="1"/>
  <c r="AH44" i="18"/>
  <c r="AI44" i="18" s="1"/>
  <c r="AJ44" i="18" s="1"/>
  <c r="AK44" i="18" s="1"/>
  <c r="D12" i="22"/>
  <c r="E12" i="22" s="1"/>
  <c r="F12" i="22" s="1"/>
  <c r="G12" i="22" s="1"/>
  <c r="AH13" i="23"/>
  <c r="AI13" i="23" s="1"/>
  <c r="AJ13" i="23" s="1"/>
  <c r="AK13" i="23" s="1"/>
  <c r="N45" i="27"/>
  <c r="O45" i="27" s="1"/>
  <c r="P45" i="27" s="1"/>
  <c r="Q45" i="27" s="1"/>
  <c r="X45" i="27"/>
  <c r="Y45" i="27" s="1"/>
  <c r="Z45" i="27" s="1"/>
  <c r="AA45" i="27" s="1"/>
  <c r="X44" i="27"/>
  <c r="Y44" i="27" s="1"/>
  <c r="Z44" i="27" s="1"/>
  <c r="AA44" i="27" s="1"/>
  <c r="AH45" i="27"/>
  <c r="AI45" i="27" s="1"/>
  <c r="AJ45" i="27" s="1"/>
  <c r="AK45" i="27" s="1"/>
  <c r="S44" i="22"/>
  <c r="T44" i="22" s="1"/>
  <c r="U44" i="22" s="1"/>
  <c r="V44" i="22" s="1"/>
  <c r="R13" i="24"/>
  <c r="M13" i="20"/>
  <c r="AL13" i="22"/>
  <c r="AB13" i="22"/>
  <c r="AC13" i="22" s="1"/>
  <c r="AD13" i="22" s="1"/>
  <c r="AE13" i="22" s="1"/>
  <c r="AF13" i="22" s="1"/>
  <c r="U48" i="15"/>
  <c r="AJ48" i="15"/>
  <c r="M48" i="15"/>
  <c r="AD48" i="15"/>
  <c r="K48" i="15"/>
  <c r="H45" i="26"/>
  <c r="W45" i="19"/>
  <c r="AL13" i="20"/>
  <c r="I13" i="18"/>
  <c r="J13" i="18" s="1"/>
  <c r="K13" i="18" s="1"/>
  <c r="L13" i="18" s="1"/>
  <c r="M13" i="22"/>
  <c r="C45" i="27"/>
  <c r="D45" i="27" s="1"/>
  <c r="E45" i="27" s="1"/>
  <c r="F45" i="27" s="1"/>
  <c r="G45" i="27" s="1"/>
  <c r="T48" i="15"/>
  <c r="H48" i="15"/>
  <c r="L48" i="15"/>
  <c r="Z48" i="15"/>
  <c r="R48" i="15"/>
  <c r="AG45" i="26"/>
  <c r="H45" i="19"/>
  <c r="M13" i="21"/>
  <c r="AB45" i="23"/>
  <c r="X45" i="23" s="1"/>
  <c r="Y45" i="23" s="1"/>
  <c r="Z45" i="23" s="1"/>
  <c r="AA45" i="23" s="1"/>
  <c r="AC12" i="22"/>
  <c r="AD12" i="22" s="1"/>
  <c r="AE12" i="22" s="1"/>
  <c r="AF12" i="22" s="1"/>
  <c r="S44" i="19"/>
  <c r="T44" i="19" s="1"/>
  <c r="U44" i="19" s="1"/>
  <c r="V44" i="19" s="1"/>
  <c r="X13" i="22"/>
  <c r="Y13" i="22" s="1"/>
  <c r="Z13" i="22" s="1"/>
  <c r="AA13" i="22" s="1"/>
  <c r="Y48" i="15"/>
  <c r="AB48" i="15"/>
  <c r="AL48" i="15"/>
  <c r="AA48" i="15"/>
  <c r="AC12" i="23"/>
  <c r="AD12" i="23" s="1"/>
  <c r="AE12" i="23" s="1"/>
  <c r="AF12" i="23" s="1"/>
  <c r="I45" i="24"/>
  <c r="J45" i="24" s="1"/>
  <c r="K45" i="24" s="1"/>
  <c r="L45" i="24" s="1"/>
  <c r="H45" i="23"/>
  <c r="AG13" i="24"/>
  <c r="X48" i="15"/>
  <c r="V48" i="15"/>
  <c r="E48" i="15"/>
  <c r="C48" i="15"/>
  <c r="R13" i="21"/>
  <c r="S13" i="21" s="1"/>
  <c r="T13" i="21" s="1"/>
  <c r="U13" i="21" s="1"/>
  <c r="V13" i="21" s="1"/>
  <c r="C45" i="23"/>
  <c r="AG45" i="23"/>
  <c r="AH45" i="23" s="1"/>
  <c r="AI45" i="23" s="1"/>
  <c r="AJ45" i="23" s="1"/>
  <c r="AK45" i="23" s="1"/>
  <c r="I12" i="26"/>
  <c r="J12" i="26" s="1"/>
  <c r="K12" i="26" s="1"/>
  <c r="L12" i="26" s="1"/>
  <c r="S45" i="24"/>
  <c r="T45" i="24" s="1"/>
  <c r="U45" i="24" s="1"/>
  <c r="V45" i="24" s="1"/>
  <c r="R46" i="20"/>
  <c r="N46" i="20" s="1"/>
  <c r="O46" i="20" s="1"/>
  <c r="P46" i="20" s="1"/>
  <c r="Q46" i="20" s="1"/>
  <c r="AE48" i="15"/>
  <c r="P48" i="15"/>
  <c r="Q48" i="15"/>
  <c r="D48" i="15"/>
  <c r="AI48" i="15"/>
  <c r="I44" i="19"/>
  <c r="J44" i="19" s="1"/>
  <c r="K44" i="19" s="1"/>
  <c r="L44" i="19" s="1"/>
  <c r="C13" i="21"/>
  <c r="M45" i="23"/>
  <c r="R13" i="19"/>
  <c r="W13" i="23"/>
  <c r="X13" i="23" s="1"/>
  <c r="Y13" i="23" s="1"/>
  <c r="Z13" i="23" s="1"/>
  <c r="AA13" i="23" s="1"/>
  <c r="X13" i="15"/>
  <c r="AG13" i="15"/>
  <c r="AJ13" i="15"/>
  <c r="I12" i="21"/>
  <c r="J12" i="21" s="1"/>
  <c r="K12" i="21" s="1"/>
  <c r="L12" i="21" s="1"/>
  <c r="C13" i="22"/>
  <c r="D13" i="22" s="1"/>
  <c r="E13" i="22" s="1"/>
  <c r="F13" i="22" s="1"/>
  <c r="G13" i="22" s="1"/>
  <c r="F48" i="15"/>
  <c r="AK48" i="15"/>
  <c r="O48" i="15"/>
  <c r="AF48" i="15"/>
  <c r="J48" i="15"/>
  <c r="X13" i="25"/>
  <c r="Y13" i="25" s="1"/>
  <c r="Z13" i="25" s="1"/>
  <c r="AA13" i="25" s="1"/>
  <c r="M45" i="19"/>
  <c r="R45" i="23"/>
  <c r="S45" i="23" s="1"/>
  <c r="T45" i="23" s="1"/>
  <c r="U45" i="23" s="1"/>
  <c r="V45" i="23" s="1"/>
  <c r="S44" i="18"/>
  <c r="T44" i="18" s="1"/>
  <c r="U44" i="18" s="1"/>
  <c r="V44" i="18" s="1"/>
  <c r="AC44" i="18"/>
  <c r="AD44" i="18" s="1"/>
  <c r="AE44" i="18" s="1"/>
  <c r="AF44" i="18" s="1"/>
  <c r="H13" i="20"/>
  <c r="AB13" i="20"/>
  <c r="S13" i="22"/>
  <c r="T13" i="22" s="1"/>
  <c r="U13" i="22" s="1"/>
  <c r="V13" i="22" s="1"/>
  <c r="C13" i="20"/>
  <c r="AC13" i="18"/>
  <c r="AD13" i="18" s="1"/>
  <c r="AE13" i="18" s="1"/>
  <c r="AF13" i="18" s="1"/>
  <c r="I13" i="23"/>
  <c r="J13" i="23" s="1"/>
  <c r="K13" i="23" s="1"/>
  <c r="L13" i="23" s="1"/>
  <c r="I44" i="26"/>
  <c r="J44" i="26" s="1"/>
  <c r="K44" i="26" s="1"/>
  <c r="L44" i="26" s="1"/>
  <c r="AJ12" i="21"/>
  <c r="AK12" i="21" s="1"/>
  <c r="AF10" i="24"/>
  <c r="I44" i="27"/>
  <c r="J44" i="27" s="1"/>
  <c r="K44" i="27" s="1"/>
  <c r="L44" i="27" s="1"/>
  <c r="B14" i="16"/>
  <c r="A15" i="16" s="1"/>
  <c r="AL13" i="24"/>
  <c r="AB13" i="24"/>
  <c r="AC45" i="27"/>
  <c r="AD45" i="27" s="1"/>
  <c r="AE45" i="27" s="1"/>
  <c r="AF45" i="27" s="1"/>
  <c r="AA11" i="18"/>
  <c r="B46" i="25"/>
  <c r="A47" i="25" s="1"/>
  <c r="AG13" i="20"/>
  <c r="AC13" i="20" s="1"/>
  <c r="AD13" i="20" s="1"/>
  <c r="AE13" i="20" s="1"/>
  <c r="AF13" i="20" s="1"/>
  <c r="W13" i="20"/>
  <c r="W45" i="18"/>
  <c r="AJ12" i="19"/>
  <c r="AL14" i="25"/>
  <c r="AB14" i="27"/>
  <c r="AC14" i="27" s="1"/>
  <c r="I13" i="22"/>
  <c r="J13" i="22" s="1"/>
  <c r="K13" i="22" s="1"/>
  <c r="L13" i="22" s="1"/>
  <c r="G9" i="20"/>
  <c r="Z12" i="21"/>
  <c r="M13" i="24"/>
  <c r="N13" i="24" s="1"/>
  <c r="O13" i="24" s="1"/>
  <c r="P13" i="24" s="1"/>
  <c r="Q13" i="24" s="1"/>
  <c r="Y11" i="23"/>
  <c r="I45" i="27"/>
  <c r="J45" i="27" s="1"/>
  <c r="K45" i="27" s="1"/>
  <c r="L45" i="27" s="1"/>
  <c r="R45" i="25"/>
  <c r="S45" i="25" s="1"/>
  <c r="T45" i="25" s="1"/>
  <c r="U45" i="25" s="1"/>
  <c r="V45" i="25" s="1"/>
  <c r="AC44" i="21"/>
  <c r="AD44" i="21" s="1"/>
  <c r="AE44" i="21" s="1"/>
  <c r="AF44" i="21" s="1"/>
  <c r="AE11" i="27"/>
  <c r="W46" i="20"/>
  <c r="S46" i="20" s="1"/>
  <c r="T46" i="20" s="1"/>
  <c r="U46" i="20" s="1"/>
  <c r="V46" i="20" s="1"/>
  <c r="U10" i="22"/>
  <c r="AG46" i="24"/>
  <c r="AL45" i="21"/>
  <c r="N44" i="22"/>
  <c r="O44" i="22" s="1"/>
  <c r="P44" i="22" s="1"/>
  <c r="Q44" i="22" s="1"/>
  <c r="AB45" i="26"/>
  <c r="AC45" i="26" s="1"/>
  <c r="AD45" i="26" s="1"/>
  <c r="AE45" i="26" s="1"/>
  <c r="AF45" i="26" s="1"/>
  <c r="AB45" i="19"/>
  <c r="R45" i="19"/>
  <c r="S45" i="19" s="1"/>
  <c r="T45" i="19" s="1"/>
  <c r="U45" i="19" s="1"/>
  <c r="V45" i="19" s="1"/>
  <c r="H13" i="21"/>
  <c r="X13" i="18"/>
  <c r="Y13" i="18" s="1"/>
  <c r="Z13" i="18" s="1"/>
  <c r="AA13" i="18" s="1"/>
  <c r="S12" i="26"/>
  <c r="T12" i="26" s="1"/>
  <c r="D44" i="27"/>
  <c r="E44" i="27" s="1"/>
  <c r="F44" i="27" s="1"/>
  <c r="G44" i="27" s="1"/>
  <c r="H45" i="22"/>
  <c r="AD11" i="20"/>
  <c r="R13" i="26"/>
  <c r="S13" i="26" s="1"/>
  <c r="T13" i="26" s="1"/>
  <c r="U13" i="26" s="1"/>
  <c r="V13" i="26" s="1"/>
  <c r="W13" i="19"/>
  <c r="D13" i="23"/>
  <c r="E13" i="23" s="1"/>
  <c r="F13" i="23" s="1"/>
  <c r="F11" i="21"/>
  <c r="AL15" i="18"/>
  <c r="R15" i="18"/>
  <c r="B15" i="18"/>
  <c r="A16" i="18" s="1"/>
  <c r="C15" i="18"/>
  <c r="R45" i="18"/>
  <c r="AG45" i="18"/>
  <c r="AB14" i="25"/>
  <c r="N13" i="22"/>
  <c r="O13" i="22" s="1"/>
  <c r="P13" i="22" s="1"/>
  <c r="Q13" i="22" s="1"/>
  <c r="C45" i="18"/>
  <c r="M14" i="25"/>
  <c r="C14" i="27"/>
  <c r="O11" i="23"/>
  <c r="AL14" i="27"/>
  <c r="AH14" i="27" s="1"/>
  <c r="AI14" i="27" s="1"/>
  <c r="AJ14" i="27" s="1"/>
  <c r="AK14" i="27" s="1"/>
  <c r="M14" i="27"/>
  <c r="W13" i="24"/>
  <c r="N44" i="21"/>
  <c r="O44" i="21" s="1"/>
  <c r="P44" i="21" s="1"/>
  <c r="Q44" i="21" s="1"/>
  <c r="AK10" i="18"/>
  <c r="K11" i="26"/>
  <c r="AB45" i="25"/>
  <c r="AC45" i="25" s="1"/>
  <c r="AD45" i="25" s="1"/>
  <c r="AE45" i="25" s="1"/>
  <c r="AF45" i="25" s="1"/>
  <c r="C45" i="25"/>
  <c r="P13" i="25"/>
  <c r="H46" i="20"/>
  <c r="I46" i="20" s="1"/>
  <c r="J46" i="20" s="1"/>
  <c r="K46" i="20" s="1"/>
  <c r="L46" i="20" s="1"/>
  <c r="AK10" i="24"/>
  <c r="X44" i="22"/>
  <c r="Y44" i="22" s="1"/>
  <c r="Z44" i="22" s="1"/>
  <c r="AA44" i="22" s="1"/>
  <c r="AL46" i="24"/>
  <c r="AA10" i="19"/>
  <c r="B49" i="15"/>
  <c r="A50" i="15" s="1"/>
  <c r="M49" i="15"/>
  <c r="AC49" i="15"/>
  <c r="AB49" i="15"/>
  <c r="W49" i="15"/>
  <c r="AA49" i="15"/>
  <c r="AD49" i="15"/>
  <c r="N49" i="15"/>
  <c r="O49" i="15"/>
  <c r="Y49" i="15"/>
  <c r="I49" i="15"/>
  <c r="Q49" i="15"/>
  <c r="Z49" i="15"/>
  <c r="K49" i="15"/>
  <c r="S48" i="15"/>
  <c r="W45" i="21"/>
  <c r="S44" i="23"/>
  <c r="T44" i="23" s="1"/>
  <c r="U44" i="23" s="1"/>
  <c r="V44" i="23" s="1"/>
  <c r="W45" i="26"/>
  <c r="M45" i="26"/>
  <c r="AL45" i="19"/>
  <c r="AG13" i="21"/>
  <c r="AH13" i="21" s="1"/>
  <c r="AI13" i="21" s="1"/>
  <c r="AJ13" i="21" s="1"/>
  <c r="AK13" i="21" s="1"/>
  <c r="L10" i="18"/>
  <c r="Q9" i="22"/>
  <c r="S13" i="18"/>
  <c r="T13" i="18" s="1"/>
  <c r="U13" i="18" s="1"/>
  <c r="V13" i="18" s="1"/>
  <c r="R45" i="22"/>
  <c r="S45" i="22" s="1"/>
  <c r="T45" i="22" s="1"/>
  <c r="U45" i="22" s="1"/>
  <c r="V45" i="22" s="1"/>
  <c r="G11" i="18"/>
  <c r="D13" i="26"/>
  <c r="E13" i="26" s="1"/>
  <c r="F13" i="26" s="1"/>
  <c r="G13" i="26" s="1"/>
  <c r="G11" i="24"/>
  <c r="H13" i="19"/>
  <c r="AC13" i="23"/>
  <c r="AD13" i="23" s="1"/>
  <c r="AE13" i="23" s="1"/>
  <c r="AF13" i="23" s="1"/>
  <c r="U13" i="27"/>
  <c r="R14" i="18"/>
  <c r="AI12" i="24"/>
  <c r="AK10" i="25"/>
  <c r="AH45" i="25"/>
  <c r="AI45" i="25" s="1"/>
  <c r="AJ45" i="25" s="1"/>
  <c r="AK45" i="25" s="1"/>
  <c r="V10" i="21"/>
  <c r="B14" i="20"/>
  <c r="A15" i="20" s="1"/>
  <c r="M45" i="18"/>
  <c r="H45" i="18"/>
  <c r="H14" i="25"/>
  <c r="I14" i="25" s="1"/>
  <c r="J14" i="25" s="1"/>
  <c r="AH13" i="22"/>
  <c r="AI13" i="22" s="1"/>
  <c r="AA9" i="26"/>
  <c r="R13" i="20"/>
  <c r="AL45" i="18"/>
  <c r="AG14" i="25"/>
  <c r="H14" i="27"/>
  <c r="B13" i="28"/>
  <c r="AL14" i="22"/>
  <c r="M14" i="22"/>
  <c r="AB14" i="22"/>
  <c r="B14" i="22"/>
  <c r="A15" i="22" s="1"/>
  <c r="W14" i="22"/>
  <c r="H14" i="22"/>
  <c r="AK10" i="21"/>
  <c r="H13" i="24"/>
  <c r="X45" i="24"/>
  <c r="Y45" i="24" s="1"/>
  <c r="Z45" i="24" s="1"/>
  <c r="AA45" i="24" s="1"/>
  <c r="C46" i="27"/>
  <c r="B46" i="27"/>
  <c r="A47" i="27" s="1"/>
  <c r="AB46" i="27"/>
  <c r="M46" i="27"/>
  <c r="M45" i="25"/>
  <c r="B14" i="17"/>
  <c r="A15" i="17" s="1"/>
  <c r="AF9" i="20"/>
  <c r="AG46" i="20"/>
  <c r="H46" i="24"/>
  <c r="H45" i="21"/>
  <c r="AJ10" i="23"/>
  <c r="AL45" i="26"/>
  <c r="AH45" i="26" s="1"/>
  <c r="AI45" i="26" s="1"/>
  <c r="AJ45" i="26" s="1"/>
  <c r="AK45" i="26" s="1"/>
  <c r="C45" i="19"/>
  <c r="D45" i="19" s="1"/>
  <c r="E45" i="19" s="1"/>
  <c r="F45" i="19" s="1"/>
  <c r="G45" i="19" s="1"/>
  <c r="Q9" i="26"/>
  <c r="B14" i="21"/>
  <c r="A15" i="21" s="1"/>
  <c r="AG14" i="21"/>
  <c r="H14" i="21"/>
  <c r="W14" i="21"/>
  <c r="AJ11" i="20"/>
  <c r="I45" i="23"/>
  <c r="J45" i="23" s="1"/>
  <c r="K45" i="23" s="1"/>
  <c r="L45" i="23" s="1"/>
  <c r="V11" i="18"/>
  <c r="M45" i="22"/>
  <c r="AC12" i="26"/>
  <c r="AD12" i="26" s="1"/>
  <c r="N13" i="26"/>
  <c r="O13" i="26" s="1"/>
  <c r="P13" i="26" s="1"/>
  <c r="Q13" i="26" s="1"/>
  <c r="AH44" i="22"/>
  <c r="AI44" i="22" s="1"/>
  <c r="AJ44" i="22" s="1"/>
  <c r="AK44" i="22" s="1"/>
  <c r="M13" i="19"/>
  <c r="N13" i="19" s="1"/>
  <c r="O13" i="19" s="1"/>
  <c r="P13" i="19" s="1"/>
  <c r="Q13" i="19" s="1"/>
  <c r="AG13" i="19"/>
  <c r="I44" i="23"/>
  <c r="J44" i="23" s="1"/>
  <c r="K44" i="23" s="1"/>
  <c r="L44" i="23" s="1"/>
  <c r="AF10" i="18"/>
  <c r="D12" i="21"/>
  <c r="E12" i="21" s="1"/>
  <c r="F12" i="21" s="1"/>
  <c r="G12" i="21" s="1"/>
  <c r="C14" i="18"/>
  <c r="B14" i="24"/>
  <c r="A15" i="24" s="1"/>
  <c r="AK9" i="22"/>
  <c r="Q10" i="27"/>
  <c r="B47" i="20"/>
  <c r="A48" i="20" s="1"/>
  <c r="K12" i="22"/>
  <c r="B47" i="24"/>
  <c r="A48" i="24" s="1"/>
  <c r="H47" i="24"/>
  <c r="C47" i="24"/>
  <c r="AG47" i="24"/>
  <c r="AG45" i="21"/>
  <c r="AH45" i="21" s="1"/>
  <c r="AI45" i="21" s="1"/>
  <c r="AJ45" i="21" s="1"/>
  <c r="AK45" i="21" s="1"/>
  <c r="AE10" i="19"/>
  <c r="K11" i="27"/>
  <c r="B46" i="16"/>
  <c r="A47" i="16" s="1"/>
  <c r="S13" i="19"/>
  <c r="T13" i="19" s="1"/>
  <c r="U13" i="19" s="1"/>
  <c r="V13" i="19" s="1"/>
  <c r="X44" i="26"/>
  <c r="Y44" i="26" s="1"/>
  <c r="Z44" i="26" s="1"/>
  <c r="AA44" i="26" s="1"/>
  <c r="AH13" i="18"/>
  <c r="AI13" i="18" s="1"/>
  <c r="AH44" i="27"/>
  <c r="AI44" i="27" s="1"/>
  <c r="AJ44" i="27" s="1"/>
  <c r="AK44" i="27" s="1"/>
  <c r="N45" i="20"/>
  <c r="O45" i="20" s="1"/>
  <c r="P45" i="20" s="1"/>
  <c r="Q45" i="20" s="1"/>
  <c r="AB14" i="18"/>
  <c r="B14" i="15"/>
  <c r="A15" i="15" s="1"/>
  <c r="AL14" i="15"/>
  <c r="L14" i="15"/>
  <c r="O14" i="15"/>
  <c r="I14" i="15"/>
  <c r="S13" i="24"/>
  <c r="T13" i="24" s="1"/>
  <c r="U13" i="24" s="1"/>
  <c r="V13" i="24" s="1"/>
  <c r="U11" i="19"/>
  <c r="B46" i="21"/>
  <c r="A47" i="21" s="1"/>
  <c r="N12" i="24"/>
  <c r="O12" i="24" s="1"/>
  <c r="P12" i="24" s="1"/>
  <c r="Q10" i="18"/>
  <c r="X45" i="19"/>
  <c r="Y45" i="19" s="1"/>
  <c r="Z45" i="19" s="1"/>
  <c r="AA45" i="19" s="1"/>
  <c r="J12" i="24"/>
  <c r="AC12" i="19"/>
  <c r="AD12" i="19" s="1"/>
  <c r="AE12" i="19" s="1"/>
  <c r="AF12" i="19" s="1"/>
  <c r="B14" i="19"/>
  <c r="A15" i="19" s="1"/>
  <c r="U10" i="20"/>
  <c r="W14" i="18"/>
  <c r="M14" i="18"/>
  <c r="W14" i="25"/>
  <c r="C14" i="25"/>
  <c r="AG15" i="27"/>
  <c r="B15" i="27"/>
  <c r="A16" i="27" s="1"/>
  <c r="B46" i="17"/>
  <c r="A47" i="17" s="1"/>
  <c r="K12" i="23"/>
  <c r="C13" i="24"/>
  <c r="H45" i="25"/>
  <c r="L10" i="21"/>
  <c r="AB46" i="20"/>
  <c r="AC46" i="20" s="1"/>
  <c r="AD46" i="20" s="1"/>
  <c r="AE46" i="20" s="1"/>
  <c r="AF46" i="20" s="1"/>
  <c r="AF9" i="22"/>
  <c r="C46" i="24"/>
  <c r="R45" i="21"/>
  <c r="P10" i="19"/>
  <c r="B46" i="26"/>
  <c r="A47" i="26" s="1"/>
  <c r="Z12" i="24"/>
  <c r="D44" i="22"/>
  <c r="E44" i="22" s="1"/>
  <c r="F44" i="22" s="1"/>
  <c r="G44" i="22" s="1"/>
  <c r="U11" i="23"/>
  <c r="B46" i="22"/>
  <c r="A47" i="22" s="1"/>
  <c r="AA10" i="27"/>
  <c r="AH13" i="26"/>
  <c r="AI13" i="26" s="1"/>
  <c r="AJ13" i="26" s="1"/>
  <c r="AK13" i="26" s="1"/>
  <c r="V11" i="25"/>
  <c r="C13" i="19"/>
  <c r="D12" i="26"/>
  <c r="E12" i="26" s="1"/>
  <c r="AG14" i="18"/>
  <c r="J13" i="15"/>
  <c r="E13" i="15"/>
  <c r="O13" i="15"/>
  <c r="C13" i="15"/>
  <c r="V10" i="24"/>
  <c r="B46" i="18"/>
  <c r="A47" i="18" s="1"/>
  <c r="C15" i="25"/>
  <c r="B15" i="25"/>
  <c r="A16" i="25" s="1"/>
  <c r="H15" i="25"/>
  <c r="C46" i="20"/>
  <c r="D46" i="20" s="1"/>
  <c r="E46" i="20" s="1"/>
  <c r="F46" i="20" s="1"/>
  <c r="G46" i="20" s="1"/>
  <c r="Z12" i="25"/>
  <c r="AB46" i="24"/>
  <c r="AC46" i="24" s="1"/>
  <c r="AD46" i="24" s="1"/>
  <c r="AE46" i="24" s="1"/>
  <c r="AF46" i="24" s="1"/>
  <c r="C45" i="21"/>
  <c r="R45" i="26"/>
  <c r="X12" i="26"/>
  <c r="Y12" i="26" s="1"/>
  <c r="AG45" i="19"/>
  <c r="AH45" i="19" s="1"/>
  <c r="AI45" i="19" s="1"/>
  <c r="AJ45" i="19" s="1"/>
  <c r="AK45" i="19" s="1"/>
  <c r="V9" i="26"/>
  <c r="AB13" i="21"/>
  <c r="X13" i="21" s="1"/>
  <c r="Y13" i="21" s="1"/>
  <c r="Z13" i="21" s="1"/>
  <c r="AA13" i="21" s="1"/>
  <c r="G10" i="25"/>
  <c r="B46" i="23"/>
  <c r="A47" i="23" s="1"/>
  <c r="C45" i="22"/>
  <c r="D45" i="22" s="1"/>
  <c r="E45" i="22" s="1"/>
  <c r="F45" i="22" s="1"/>
  <c r="G45" i="22" s="1"/>
  <c r="N44" i="25"/>
  <c r="O44" i="25" s="1"/>
  <c r="P44" i="25" s="1"/>
  <c r="Q44" i="25" s="1"/>
  <c r="X13" i="26"/>
  <c r="Y13" i="26" s="1"/>
  <c r="Z13" i="26" s="1"/>
  <c r="AA13" i="26" s="1"/>
  <c r="N45" i="24"/>
  <c r="O45" i="24" s="1"/>
  <c r="P45" i="24" s="1"/>
  <c r="Q45" i="24" s="1"/>
  <c r="AB13" i="19"/>
  <c r="AG14" i="23"/>
  <c r="H14" i="23"/>
  <c r="W14" i="23"/>
  <c r="B14" i="23"/>
  <c r="A15" i="23" s="1"/>
  <c r="R14" i="23"/>
  <c r="J11" i="19"/>
  <c r="D12" i="24"/>
  <c r="E12" i="24" s="1"/>
  <c r="F12" i="24" s="1"/>
  <c r="G12" i="24" s="1"/>
  <c r="AL14" i="18"/>
  <c r="K10" i="20"/>
  <c r="Q13" i="15"/>
  <c r="AI13" i="15"/>
  <c r="AB45" i="18"/>
  <c r="AC45" i="18" s="1"/>
  <c r="AD45" i="18" s="1"/>
  <c r="AE45" i="18" s="1"/>
  <c r="AF45" i="18" s="1"/>
  <c r="R14" i="25"/>
  <c r="AA10" i="22"/>
  <c r="AE12" i="25"/>
  <c r="R14" i="27"/>
  <c r="S14" i="27" s="1"/>
  <c r="T14" i="27" s="1"/>
  <c r="U14" i="27" s="1"/>
  <c r="V14" i="27" s="1"/>
  <c r="F10" i="22"/>
  <c r="AL46" i="20"/>
  <c r="AC12" i="24"/>
  <c r="W46" i="24"/>
  <c r="M46" i="24"/>
  <c r="N46" i="24" s="1"/>
  <c r="O46" i="24" s="1"/>
  <c r="P46" i="24" s="1"/>
  <c r="Q46" i="24" s="1"/>
  <c r="M45" i="21"/>
  <c r="AB45" i="21"/>
  <c r="C45" i="26"/>
  <c r="D45" i="26" s="1"/>
  <c r="E45" i="26" s="1"/>
  <c r="F45" i="26" s="1"/>
  <c r="G45" i="26" s="1"/>
  <c r="B46" i="19"/>
  <c r="A47" i="19" s="1"/>
  <c r="AG46" i="19"/>
  <c r="W46" i="19"/>
  <c r="D13" i="18"/>
  <c r="E13" i="18" s="1"/>
  <c r="F13" i="18" s="1"/>
  <c r="G13" i="18" s="1"/>
  <c r="AC45" i="23"/>
  <c r="AD45" i="23" s="1"/>
  <c r="AE45" i="23" s="1"/>
  <c r="AF45" i="23" s="1"/>
  <c r="AA9" i="20"/>
  <c r="S44" i="27"/>
  <c r="T44" i="27" s="1"/>
  <c r="U44" i="27" s="1"/>
  <c r="V44" i="27" s="1"/>
  <c r="AL45" i="22"/>
  <c r="AH45" i="22" s="1"/>
  <c r="AI45" i="22" s="1"/>
  <c r="AJ45" i="22" s="1"/>
  <c r="AK45" i="22" s="1"/>
  <c r="AB45" i="22"/>
  <c r="AC45" i="22" s="1"/>
  <c r="AD45" i="22" s="1"/>
  <c r="AE45" i="22" s="1"/>
  <c r="AF45" i="22" s="1"/>
  <c r="W14" i="26"/>
  <c r="M14" i="26"/>
  <c r="AB14" i="26"/>
  <c r="B14" i="26"/>
  <c r="A15" i="26" s="1"/>
  <c r="AC44" i="25"/>
  <c r="AD44" i="25" s="1"/>
  <c r="AE44" i="25" s="1"/>
  <c r="AF44" i="25" s="1"/>
  <c r="AL13" i="19"/>
  <c r="AF9" i="21"/>
  <c r="R13" i="23"/>
  <c r="H14" i="18"/>
  <c r="H13" i="15"/>
  <c r="U13" i="15"/>
  <c r="AF13" i="15"/>
  <c r="G13" i="15"/>
  <c r="D13" i="15"/>
  <c r="S13" i="23" l="1"/>
  <c r="T13" i="23" s="1"/>
  <c r="U13" i="23" s="1"/>
  <c r="V13" i="23" s="1"/>
  <c r="I13" i="21"/>
  <c r="J13" i="21" s="1"/>
  <c r="K13" i="21" s="1"/>
  <c r="L13" i="21" s="1"/>
  <c r="D45" i="23"/>
  <c r="E45" i="23" s="1"/>
  <c r="F45" i="23" s="1"/>
  <c r="G45" i="23" s="1"/>
  <c r="D46" i="24"/>
  <c r="E46" i="24" s="1"/>
  <c r="F46" i="24" s="1"/>
  <c r="G46" i="24" s="1"/>
  <c r="T5" i="16"/>
  <c r="T13" i="16"/>
  <c r="T21" i="16"/>
  <c r="T8" i="16"/>
  <c r="T3" i="16"/>
  <c r="T11" i="16"/>
  <c r="T6" i="16"/>
  <c r="T14" i="16"/>
  <c r="T9" i="16"/>
  <c r="T17" i="16"/>
  <c r="T4" i="16"/>
  <c r="T12" i="16"/>
  <c r="T20" i="16"/>
  <c r="T7" i="16"/>
  <c r="T15" i="16"/>
  <c r="T27" i="16"/>
  <c r="T10" i="16"/>
  <c r="T22" i="16"/>
  <c r="T25" i="16"/>
  <c r="T19" i="16"/>
  <c r="T31" i="16"/>
  <c r="T16" i="16"/>
  <c r="T23" i="16"/>
  <c r="T26" i="16"/>
  <c r="T38" i="16"/>
  <c r="T18" i="16"/>
  <c r="T29" i="16"/>
  <c r="T42" i="16"/>
  <c r="T46" i="16"/>
  <c r="T56" i="16"/>
  <c r="T34" i="16"/>
  <c r="T44" i="16"/>
  <c r="T24" i="16"/>
  <c r="T48" i="16"/>
  <c r="T57" i="16"/>
  <c r="T32" i="16"/>
  <c r="T41" i="16"/>
  <c r="T52" i="16"/>
  <c r="T40" i="16"/>
  <c r="T45" i="16"/>
  <c r="T55" i="16"/>
  <c r="T50" i="16"/>
  <c r="T28" i="16"/>
  <c r="T43" i="16"/>
  <c r="T51" i="16"/>
  <c r="T54" i="16"/>
  <c r="T61" i="16"/>
  <c r="T53" i="16"/>
  <c r="T59" i="16"/>
  <c r="T30" i="16"/>
  <c r="T65" i="16"/>
  <c r="T60" i="16"/>
  <c r="T68" i="16"/>
  <c r="T63" i="16"/>
  <c r="T71" i="16"/>
  <c r="T58" i="16"/>
  <c r="T72" i="16"/>
  <c r="T64" i="16"/>
  <c r="T8" i="17"/>
  <c r="T67" i="16"/>
  <c r="T73" i="16"/>
  <c r="T3" i="17"/>
  <c r="T66" i="16"/>
  <c r="T70" i="16"/>
  <c r="T9" i="17"/>
  <c r="T6" i="17"/>
  <c r="T15" i="17"/>
  <c r="T69" i="16"/>
  <c r="T10" i="17"/>
  <c r="T18" i="17"/>
  <c r="T13" i="17"/>
  <c r="T5" i="17"/>
  <c r="T16" i="17"/>
  <c r="T4" i="17"/>
  <c r="T11" i="17"/>
  <c r="T19" i="17"/>
  <c r="T14" i="17"/>
  <c r="T22" i="17"/>
  <c r="T62" i="16"/>
  <c r="T74" i="16"/>
  <c r="T7" i="17"/>
  <c r="T17" i="17"/>
  <c r="T25" i="17"/>
  <c r="T29" i="17"/>
  <c r="T42" i="17"/>
  <c r="T52" i="17"/>
  <c r="T60" i="17"/>
  <c r="T21" i="17"/>
  <c r="T27" i="17"/>
  <c r="T32" i="17"/>
  <c r="T45" i="17"/>
  <c r="T55" i="17"/>
  <c r="T63" i="17"/>
  <c r="T24" i="17"/>
  <c r="T28" i="17"/>
  <c r="T40" i="17"/>
  <c r="T20" i="17"/>
  <c r="T30" i="17"/>
  <c r="T43" i="17"/>
  <c r="T53" i="17"/>
  <c r="T61" i="17"/>
  <c r="T34" i="17"/>
  <c r="T46" i="17"/>
  <c r="T41" i="17"/>
  <c r="T51" i="17"/>
  <c r="T59" i="17"/>
  <c r="T12" i="17"/>
  <c r="T26" i="17"/>
  <c r="T31" i="17"/>
  <c r="T44" i="17"/>
  <c r="T65" i="17"/>
  <c r="T74" i="17"/>
  <c r="T48" i="17"/>
  <c r="T66" i="17"/>
  <c r="T69" i="17"/>
  <c r="T23" i="17"/>
  <c r="T56" i="17"/>
  <c r="T72" i="17"/>
  <c r="T62" i="17"/>
  <c r="T67" i="17"/>
  <c r="T38" i="17"/>
  <c r="T57" i="17"/>
  <c r="T70" i="17"/>
  <c r="T50" i="17"/>
  <c r="T64" i="17"/>
  <c r="T68" i="17"/>
  <c r="T54" i="17"/>
  <c r="T71" i="17"/>
  <c r="T73" i="17"/>
  <c r="T58" i="17"/>
  <c r="T37" i="17"/>
  <c r="T36" i="17"/>
  <c r="T39" i="17"/>
  <c r="T33" i="16"/>
  <c r="T49" i="16"/>
  <c r="T47" i="17"/>
  <c r="T37" i="16"/>
  <c r="T36" i="16"/>
  <c r="T49" i="17"/>
  <c r="T39" i="16"/>
  <c r="T35" i="17"/>
  <c r="T47" i="16"/>
  <c r="T35" i="16"/>
  <c r="T33" i="17"/>
  <c r="Z9" i="32"/>
  <c r="Y10" i="32"/>
  <c r="N45" i="19"/>
  <c r="O45" i="19" s="1"/>
  <c r="P45" i="19" s="1"/>
  <c r="Q45" i="19" s="1"/>
  <c r="N45" i="25"/>
  <c r="O45" i="25" s="1"/>
  <c r="P45" i="25" s="1"/>
  <c r="Q45" i="25" s="1"/>
  <c r="I45" i="19"/>
  <c r="J45" i="19" s="1"/>
  <c r="K45" i="19" s="1"/>
  <c r="L45" i="19" s="1"/>
  <c r="N45" i="22"/>
  <c r="O45" i="22" s="1"/>
  <c r="P45" i="22" s="1"/>
  <c r="Q45" i="22" s="1"/>
  <c r="N45" i="21"/>
  <c r="O45" i="21" s="1"/>
  <c r="P45" i="21" s="1"/>
  <c r="Q45" i="21" s="1"/>
  <c r="AH13" i="20"/>
  <c r="AI13" i="20" s="1"/>
  <c r="AJ13" i="20" s="1"/>
  <c r="AK13" i="20" s="1"/>
  <c r="S13" i="20"/>
  <c r="T13" i="20" s="1"/>
  <c r="U13" i="20" s="1"/>
  <c r="V13" i="20" s="1"/>
  <c r="N14" i="18"/>
  <c r="O14" i="18" s="1"/>
  <c r="S45" i="21"/>
  <c r="T45" i="21" s="1"/>
  <c r="U45" i="21" s="1"/>
  <c r="V45" i="21" s="1"/>
  <c r="D15" i="25"/>
  <c r="E15" i="25" s="1"/>
  <c r="F15" i="25" s="1"/>
  <c r="G15" i="25" s="1"/>
  <c r="I13" i="20"/>
  <c r="J13" i="20" s="1"/>
  <c r="K13" i="20" s="1"/>
  <c r="L13" i="20" s="1"/>
  <c r="D13" i="19"/>
  <c r="E13" i="19" s="1"/>
  <c r="F13" i="19" s="1"/>
  <c r="G13" i="19" s="1"/>
  <c r="I45" i="26"/>
  <c r="J45" i="26" s="1"/>
  <c r="K45" i="26" s="1"/>
  <c r="L45" i="26" s="1"/>
  <c r="I14" i="18"/>
  <c r="J14" i="18" s="1"/>
  <c r="K14" i="18" s="1"/>
  <c r="L14" i="18" s="1"/>
  <c r="S45" i="26"/>
  <c r="T45" i="26" s="1"/>
  <c r="U45" i="26" s="1"/>
  <c r="V45" i="26" s="1"/>
  <c r="AH13" i="24"/>
  <c r="AI13" i="24" s="1"/>
  <c r="AJ13" i="24" s="1"/>
  <c r="AK13" i="24" s="1"/>
  <c r="S45" i="18"/>
  <c r="T45" i="18" s="1"/>
  <c r="U45" i="18" s="1"/>
  <c r="V45" i="18" s="1"/>
  <c r="S14" i="23"/>
  <c r="T14" i="23" s="1"/>
  <c r="U14" i="23" s="1"/>
  <c r="V14" i="23" s="1"/>
  <c r="X13" i="20"/>
  <c r="Y13" i="20" s="1"/>
  <c r="D45" i="18"/>
  <c r="E45" i="18" s="1"/>
  <c r="F45" i="18" s="1"/>
  <c r="G45" i="18" s="1"/>
  <c r="D45" i="25"/>
  <c r="E45" i="25" s="1"/>
  <c r="F45" i="25" s="1"/>
  <c r="G45" i="25" s="1"/>
  <c r="AC14" i="25"/>
  <c r="AD14" i="25" s="1"/>
  <c r="AE14" i="25" s="1"/>
  <c r="AF14" i="25" s="1"/>
  <c r="X46" i="24"/>
  <c r="Y46" i="24" s="1"/>
  <c r="Z46" i="24" s="1"/>
  <c r="AA46" i="24" s="1"/>
  <c r="X14" i="18"/>
  <c r="Y14" i="18" s="1"/>
  <c r="Z14" i="18" s="1"/>
  <c r="AA14" i="18" s="1"/>
  <c r="AC13" i="24"/>
  <c r="AD13" i="24" s="1"/>
  <c r="AE13" i="24" s="1"/>
  <c r="AF13" i="24" s="1"/>
  <c r="C46" i="23"/>
  <c r="H14" i="26"/>
  <c r="AB15" i="25"/>
  <c r="AB15" i="27"/>
  <c r="AC15" i="27" s="1"/>
  <c r="AD15" i="27" s="1"/>
  <c r="AE15" i="27" s="1"/>
  <c r="AF15" i="27" s="1"/>
  <c r="C14" i="19"/>
  <c r="C14" i="15"/>
  <c r="R14" i="15"/>
  <c r="AB15" i="18"/>
  <c r="R46" i="25"/>
  <c r="N45" i="23"/>
  <c r="O45" i="23" s="1"/>
  <c r="P45" i="23" s="1"/>
  <c r="Q45" i="23" s="1"/>
  <c r="M15" i="25"/>
  <c r="I15" i="25" s="1"/>
  <c r="J15" i="25" s="1"/>
  <c r="K15" i="25" s="1"/>
  <c r="L15" i="25" s="1"/>
  <c r="AH14" i="18"/>
  <c r="AI14" i="18" s="1"/>
  <c r="AJ14" i="18" s="1"/>
  <c r="AK14" i="18" s="1"/>
  <c r="M15" i="27"/>
  <c r="M14" i="19"/>
  <c r="C46" i="25"/>
  <c r="AE14" i="15"/>
  <c r="M14" i="15"/>
  <c r="R47" i="24"/>
  <c r="R14" i="21"/>
  <c r="S14" i="21" s="1"/>
  <c r="T14" i="21" s="1"/>
  <c r="W15" i="25"/>
  <c r="AG46" i="18"/>
  <c r="C46" i="22"/>
  <c r="D13" i="24"/>
  <c r="E13" i="24" s="1"/>
  <c r="F13" i="24" s="1"/>
  <c r="G13" i="24" s="1"/>
  <c r="AL15" i="27"/>
  <c r="AH15" i="27" s="1"/>
  <c r="AI15" i="27" s="1"/>
  <c r="AJ15" i="27" s="1"/>
  <c r="AK15" i="27" s="1"/>
  <c r="W14" i="19"/>
  <c r="AF14" i="15"/>
  <c r="U14" i="15"/>
  <c r="AL47" i="24"/>
  <c r="AH47" i="24" s="1"/>
  <c r="AI47" i="24" s="1"/>
  <c r="AJ47" i="24" s="1"/>
  <c r="AK47" i="24" s="1"/>
  <c r="AG14" i="24"/>
  <c r="M14" i="21"/>
  <c r="B45" i="28"/>
  <c r="AG14" i="22"/>
  <c r="AH14" i="22" s="1"/>
  <c r="AI14" i="22" s="1"/>
  <c r="AJ14" i="22" s="1"/>
  <c r="AK14" i="22" s="1"/>
  <c r="I14" i="27"/>
  <c r="J14" i="27" s="1"/>
  <c r="K14" i="27" s="1"/>
  <c r="L14" i="27" s="1"/>
  <c r="AF49" i="15"/>
  <c r="H49" i="15"/>
  <c r="D49" i="15"/>
  <c r="D14" i="27"/>
  <c r="E14" i="27" s="1"/>
  <c r="F14" i="27" s="1"/>
  <c r="D13" i="20"/>
  <c r="E13" i="20" s="1"/>
  <c r="W15" i="18"/>
  <c r="X15" i="18" s="1"/>
  <c r="Y15" i="18" s="1"/>
  <c r="Z15" i="18" s="1"/>
  <c r="AA15" i="18" s="1"/>
  <c r="AB46" i="25"/>
  <c r="R14" i="26"/>
  <c r="S14" i="26" s="1"/>
  <c r="T14" i="26" s="1"/>
  <c r="U14" i="26" s="1"/>
  <c r="V14" i="26" s="1"/>
  <c r="AG15" i="25"/>
  <c r="H46" i="22"/>
  <c r="AB14" i="19"/>
  <c r="H46" i="21"/>
  <c r="AJ14" i="15"/>
  <c r="V14" i="15"/>
  <c r="W47" i="24"/>
  <c r="AG46" i="27"/>
  <c r="AC46" i="27" s="1"/>
  <c r="AD46" i="27" s="1"/>
  <c r="AE46" i="27" s="1"/>
  <c r="AF46" i="27" s="1"/>
  <c r="X49" i="15"/>
  <c r="J49" i="15"/>
  <c r="AJ49" i="15"/>
  <c r="H15" i="18"/>
  <c r="D15" i="18" s="1"/>
  <c r="E15" i="18" s="1"/>
  <c r="F15" i="18" s="1"/>
  <c r="G15" i="18" s="1"/>
  <c r="W46" i="25"/>
  <c r="M46" i="25"/>
  <c r="M46" i="23"/>
  <c r="AL15" i="25"/>
  <c r="X14" i="25"/>
  <c r="Y14" i="25" s="1"/>
  <c r="Z14" i="25" s="1"/>
  <c r="AA14" i="25" s="1"/>
  <c r="AL14" i="19"/>
  <c r="S14" i="15"/>
  <c r="F14" i="15"/>
  <c r="AL14" i="21"/>
  <c r="AH14" i="21" s="1"/>
  <c r="AI14" i="21" s="1"/>
  <c r="AJ14" i="21" s="1"/>
  <c r="AK14" i="21" s="1"/>
  <c r="C14" i="22"/>
  <c r="G49" i="15"/>
  <c r="AE49" i="15"/>
  <c r="E49" i="15"/>
  <c r="X13" i="24"/>
  <c r="Y13" i="24" s="1"/>
  <c r="Z13" i="24" s="1"/>
  <c r="AA13" i="24" s="1"/>
  <c r="AG15" i="18"/>
  <c r="AH15" i="18" s="1"/>
  <c r="AI15" i="18" s="1"/>
  <c r="AJ15" i="18" s="1"/>
  <c r="AK15" i="18" s="1"/>
  <c r="AL46" i="25"/>
  <c r="X14" i="27"/>
  <c r="Y14" i="27" s="1"/>
  <c r="H14" i="19"/>
  <c r="H46" i="25"/>
  <c r="D46" i="25" s="1"/>
  <c r="E46" i="25" s="1"/>
  <c r="F46" i="25" s="1"/>
  <c r="G46" i="25" s="1"/>
  <c r="N13" i="21"/>
  <c r="O13" i="21" s="1"/>
  <c r="P13" i="21" s="1"/>
  <c r="Q13" i="21" s="1"/>
  <c r="R46" i="23"/>
  <c r="AG14" i="19"/>
  <c r="AH14" i="19" s="1"/>
  <c r="AI14" i="19" s="1"/>
  <c r="AJ14" i="19" s="1"/>
  <c r="AK14" i="19" s="1"/>
  <c r="D47" i="24"/>
  <c r="E47" i="24" s="1"/>
  <c r="F47" i="24" s="1"/>
  <c r="G47" i="24" s="1"/>
  <c r="I14" i="21"/>
  <c r="J14" i="21" s="1"/>
  <c r="K14" i="21" s="1"/>
  <c r="L14" i="21" s="1"/>
  <c r="X45" i="21"/>
  <c r="Y45" i="21" s="1"/>
  <c r="Z45" i="21" s="1"/>
  <c r="AA45" i="21" s="1"/>
  <c r="AG46" i="25"/>
  <c r="B47" i="18"/>
  <c r="A48" i="18" s="1"/>
  <c r="AH13" i="19"/>
  <c r="AI13" i="19" s="1"/>
  <c r="AJ13" i="19" s="1"/>
  <c r="AK13" i="19" s="1"/>
  <c r="AE11" i="20"/>
  <c r="AF11" i="27"/>
  <c r="B47" i="21"/>
  <c r="A48" i="21" s="1"/>
  <c r="S46" i="24"/>
  <c r="T46" i="24" s="1"/>
  <c r="U46" i="24" s="1"/>
  <c r="V46" i="24" s="1"/>
  <c r="B47" i="16"/>
  <c r="A48" i="16" s="1"/>
  <c r="C15" i="20"/>
  <c r="B15" i="20"/>
  <c r="A16" i="20" s="1"/>
  <c r="W15" i="20"/>
  <c r="M15" i="20"/>
  <c r="AB15" i="20"/>
  <c r="AL15" i="20"/>
  <c r="H15" i="20"/>
  <c r="H46" i="18"/>
  <c r="R46" i="18"/>
  <c r="P14" i="18"/>
  <c r="L12" i="22"/>
  <c r="C47" i="20"/>
  <c r="R14" i="24"/>
  <c r="I46" i="24"/>
  <c r="J46" i="24" s="1"/>
  <c r="K46" i="24" s="1"/>
  <c r="L46" i="24" s="1"/>
  <c r="I14" i="22"/>
  <c r="J14" i="22" s="1"/>
  <c r="K14" i="22" s="1"/>
  <c r="L14" i="22" s="1"/>
  <c r="R14" i="20"/>
  <c r="S14" i="18"/>
  <c r="T14" i="18" s="1"/>
  <c r="U14" i="18" s="1"/>
  <c r="G14" i="27"/>
  <c r="AH45" i="18"/>
  <c r="AI45" i="18" s="1"/>
  <c r="AJ45" i="18" s="1"/>
  <c r="AK45" i="18" s="1"/>
  <c r="G11" i="21"/>
  <c r="X45" i="25"/>
  <c r="Y45" i="25" s="1"/>
  <c r="Z45" i="25" s="1"/>
  <c r="AA45" i="25" s="1"/>
  <c r="Z12" i="26"/>
  <c r="R46" i="26"/>
  <c r="I14" i="26"/>
  <c r="J14" i="26" s="1"/>
  <c r="K14" i="26" s="1"/>
  <c r="L14" i="26" s="1"/>
  <c r="R46" i="19"/>
  <c r="S46" i="19" s="1"/>
  <c r="T46" i="19" s="1"/>
  <c r="U46" i="19" s="1"/>
  <c r="V46" i="19" s="1"/>
  <c r="AD12" i="24"/>
  <c r="R15" i="23"/>
  <c r="B15" i="23"/>
  <c r="A16" i="23" s="1"/>
  <c r="R46" i="21"/>
  <c r="B15" i="15"/>
  <c r="A16" i="15" s="1"/>
  <c r="O15" i="15"/>
  <c r="G15" i="15"/>
  <c r="K15" i="15"/>
  <c r="AL15" i="15"/>
  <c r="I15" i="15"/>
  <c r="AF10" i="19"/>
  <c r="AL14" i="26"/>
  <c r="C46" i="19"/>
  <c r="C14" i="23"/>
  <c r="D14" i="23" s="1"/>
  <c r="E14" i="23" s="1"/>
  <c r="F14" i="23" s="1"/>
  <c r="G14" i="23" s="1"/>
  <c r="AB46" i="23"/>
  <c r="W46" i="18"/>
  <c r="F12" i="26"/>
  <c r="AB46" i="22"/>
  <c r="AB46" i="26"/>
  <c r="I45" i="25"/>
  <c r="J45" i="25" s="1"/>
  <c r="K45" i="25" s="1"/>
  <c r="L45" i="25" s="1"/>
  <c r="W15" i="27"/>
  <c r="C46" i="21"/>
  <c r="D46" i="21" s="1"/>
  <c r="E46" i="21" s="1"/>
  <c r="F46" i="21" s="1"/>
  <c r="G46" i="21" s="1"/>
  <c r="W14" i="15"/>
  <c r="AI14" i="15"/>
  <c r="P14" i="15"/>
  <c r="AC14" i="15"/>
  <c r="AC14" i="18"/>
  <c r="AD14" i="18" s="1"/>
  <c r="AE14" i="18" s="1"/>
  <c r="C48" i="24"/>
  <c r="B48" i="24"/>
  <c r="A49" i="24" s="1"/>
  <c r="M47" i="20"/>
  <c r="AB47" i="20"/>
  <c r="H14" i="24"/>
  <c r="AB14" i="24"/>
  <c r="AC14" i="24" s="1"/>
  <c r="AD14" i="24" s="1"/>
  <c r="AE14" i="24" s="1"/>
  <c r="AF14" i="24" s="1"/>
  <c r="B15" i="21"/>
  <c r="A16" i="21" s="1"/>
  <c r="AH46" i="20"/>
  <c r="AI46" i="20" s="1"/>
  <c r="AJ46" i="20" s="1"/>
  <c r="AK46" i="20" s="1"/>
  <c r="W46" i="27"/>
  <c r="X46" i="27" s="1"/>
  <c r="Y46" i="27" s="1"/>
  <c r="Z46" i="27" s="1"/>
  <c r="AA46" i="27" s="1"/>
  <c r="AL46" i="27"/>
  <c r="X14" i="22"/>
  <c r="Y14" i="22" s="1"/>
  <c r="C14" i="20"/>
  <c r="F49" i="15"/>
  <c r="R49" i="15"/>
  <c r="AG49" i="15"/>
  <c r="U49" i="15"/>
  <c r="Q13" i="25"/>
  <c r="N13" i="20"/>
  <c r="O13" i="20" s="1"/>
  <c r="AG16" i="18"/>
  <c r="H16" i="18"/>
  <c r="W16" i="18"/>
  <c r="AL16" i="18"/>
  <c r="AB16" i="18"/>
  <c r="B16" i="18"/>
  <c r="A17" i="18" s="1"/>
  <c r="R16" i="18"/>
  <c r="M16" i="18"/>
  <c r="I45" i="22"/>
  <c r="J45" i="22" s="1"/>
  <c r="K45" i="22" s="1"/>
  <c r="L45" i="22" s="1"/>
  <c r="AC45" i="19"/>
  <c r="AD45" i="19" s="1"/>
  <c r="AE45" i="19" s="1"/>
  <c r="AF45" i="19" s="1"/>
  <c r="AA12" i="21"/>
  <c r="AD14" i="27"/>
  <c r="X14" i="26"/>
  <c r="Y14" i="26" s="1"/>
  <c r="Z14" i="26" s="1"/>
  <c r="AA14" i="26" s="1"/>
  <c r="B47" i="19"/>
  <c r="A48" i="19" s="1"/>
  <c r="M46" i="19"/>
  <c r="AB46" i="19"/>
  <c r="AC46" i="19" s="1"/>
  <c r="AD46" i="19" s="1"/>
  <c r="AE46" i="19" s="1"/>
  <c r="AF46" i="19" s="1"/>
  <c r="L10" i="20"/>
  <c r="AB14" i="23"/>
  <c r="AC14" i="23" s="1"/>
  <c r="AD14" i="23" s="1"/>
  <c r="AE14" i="23" s="1"/>
  <c r="AL46" i="23"/>
  <c r="AB46" i="21"/>
  <c r="V11" i="19"/>
  <c r="AH14" i="15"/>
  <c r="AG14" i="15"/>
  <c r="G14" i="15"/>
  <c r="N14" i="15"/>
  <c r="L11" i="27"/>
  <c r="Z14" i="27"/>
  <c r="X15" i="25"/>
  <c r="Y15" i="25" s="1"/>
  <c r="Z15" i="25" s="1"/>
  <c r="AA15" i="25" s="1"/>
  <c r="L12" i="23"/>
  <c r="AC13" i="19"/>
  <c r="AD13" i="19" s="1"/>
  <c r="AE13" i="19" s="1"/>
  <c r="AF13" i="19" s="1"/>
  <c r="W46" i="23"/>
  <c r="D45" i="21"/>
  <c r="E45" i="21" s="1"/>
  <c r="F45" i="21" s="1"/>
  <c r="G45" i="21" s="1"/>
  <c r="AL46" i="18"/>
  <c r="AH46" i="18" s="1"/>
  <c r="AI46" i="18" s="1"/>
  <c r="AJ46" i="18" s="1"/>
  <c r="AK46" i="18" s="1"/>
  <c r="M46" i="22"/>
  <c r="AA12" i="24"/>
  <c r="M46" i="26"/>
  <c r="B16" i="27"/>
  <c r="A17" i="27" s="1"/>
  <c r="AG16" i="27"/>
  <c r="H16" i="27"/>
  <c r="W16" i="27"/>
  <c r="AL16" i="27"/>
  <c r="C16" i="27"/>
  <c r="H15" i="27"/>
  <c r="I15" i="27" s="1"/>
  <c r="J15" i="27" s="1"/>
  <c r="G13" i="23"/>
  <c r="V10" i="22"/>
  <c r="M14" i="23"/>
  <c r="N14" i="23" s="1"/>
  <c r="O14" i="23" s="1"/>
  <c r="P14" i="23" s="1"/>
  <c r="Q14" i="23" s="1"/>
  <c r="H46" i="23"/>
  <c r="I46" i="23" s="1"/>
  <c r="J46" i="23" s="1"/>
  <c r="K46" i="23" s="1"/>
  <c r="L46" i="23" s="1"/>
  <c r="W16" i="25"/>
  <c r="AL16" i="25"/>
  <c r="M16" i="25"/>
  <c r="B16" i="25"/>
  <c r="A17" i="25" s="1"/>
  <c r="AG16" i="25"/>
  <c r="H16" i="25"/>
  <c r="C16" i="25"/>
  <c r="C46" i="18"/>
  <c r="D46" i="18" s="1"/>
  <c r="E46" i="18" s="1"/>
  <c r="F46" i="18" s="1"/>
  <c r="G46" i="18" s="1"/>
  <c r="H46" i="27"/>
  <c r="I46" i="27" s="1"/>
  <c r="J46" i="27" s="1"/>
  <c r="K46" i="27" s="1"/>
  <c r="L46" i="27" s="1"/>
  <c r="K14" i="25"/>
  <c r="M14" i="20"/>
  <c r="N14" i="20" s="1"/>
  <c r="O14" i="20" s="1"/>
  <c r="P14" i="20" s="1"/>
  <c r="Q14" i="20" s="1"/>
  <c r="V13" i="27"/>
  <c r="X45" i="26"/>
  <c r="Y45" i="26" s="1"/>
  <c r="Z45" i="26" s="1"/>
  <c r="AA45" i="26" s="1"/>
  <c r="C49" i="15"/>
  <c r="P49" i="15"/>
  <c r="AL49" i="15"/>
  <c r="V49" i="15"/>
  <c r="AK49" i="15"/>
  <c r="N14" i="27"/>
  <c r="O14" i="27" s="1"/>
  <c r="F13" i="20"/>
  <c r="AC15" i="18"/>
  <c r="AD15" i="18" s="1"/>
  <c r="AE15" i="18" s="1"/>
  <c r="AF15" i="18" s="1"/>
  <c r="X13" i="19"/>
  <c r="Y13" i="19" s="1"/>
  <c r="Z13" i="19" s="1"/>
  <c r="U12" i="26"/>
  <c r="B47" i="26"/>
  <c r="A48" i="26" s="1"/>
  <c r="Q10" i="19"/>
  <c r="B47" i="17"/>
  <c r="A48" i="17" s="1"/>
  <c r="AF12" i="25"/>
  <c r="R47" i="20"/>
  <c r="R15" i="24"/>
  <c r="H15" i="24"/>
  <c r="B15" i="24"/>
  <c r="A16" i="24" s="1"/>
  <c r="R46" i="22"/>
  <c r="C46" i="26"/>
  <c r="B15" i="26"/>
  <c r="A16" i="26" s="1"/>
  <c r="AC13" i="21"/>
  <c r="AD13" i="21" s="1"/>
  <c r="AL47" i="20"/>
  <c r="M14" i="24"/>
  <c r="N14" i="24" s="1"/>
  <c r="O14" i="24" s="1"/>
  <c r="P14" i="24" s="1"/>
  <c r="Q14" i="24" s="1"/>
  <c r="AJ13" i="22"/>
  <c r="AL14" i="20"/>
  <c r="N45" i="26"/>
  <c r="O45" i="26" s="1"/>
  <c r="P45" i="26" s="1"/>
  <c r="Q45" i="26" s="1"/>
  <c r="C14" i="26"/>
  <c r="D14" i="26" s="1"/>
  <c r="E14" i="26" s="1"/>
  <c r="F14" i="26" s="1"/>
  <c r="G14" i="26" s="1"/>
  <c r="AL46" i="19"/>
  <c r="AH46" i="19" s="1"/>
  <c r="AI46" i="19" s="1"/>
  <c r="AJ46" i="19" s="1"/>
  <c r="AK46" i="19" s="1"/>
  <c r="W46" i="22"/>
  <c r="AL46" i="22"/>
  <c r="AL46" i="26"/>
  <c r="C15" i="27"/>
  <c r="B14" i="28"/>
  <c r="B15" i="19"/>
  <c r="A16" i="19" s="1"/>
  <c r="Q12" i="24"/>
  <c r="M46" i="21"/>
  <c r="N46" i="21" s="1"/>
  <c r="O46" i="21" s="1"/>
  <c r="P46" i="21" s="1"/>
  <c r="Q46" i="21" s="1"/>
  <c r="Y14" i="15"/>
  <c r="T14" i="15"/>
  <c r="D14" i="15"/>
  <c r="AD14" i="15"/>
  <c r="X45" i="22"/>
  <c r="Y45" i="22" s="1"/>
  <c r="Z45" i="22" s="1"/>
  <c r="AA45" i="22" s="1"/>
  <c r="AB47" i="24"/>
  <c r="AC47" i="24" s="1"/>
  <c r="AD47" i="24" s="1"/>
  <c r="AE47" i="24" s="1"/>
  <c r="AF47" i="24" s="1"/>
  <c r="W47" i="20"/>
  <c r="X47" i="20" s="1"/>
  <c r="Y47" i="20" s="1"/>
  <c r="Z47" i="20" s="1"/>
  <c r="AA47" i="20" s="1"/>
  <c r="C14" i="24"/>
  <c r="D14" i="24" s="1"/>
  <c r="E14" i="24" s="1"/>
  <c r="F14" i="24" s="1"/>
  <c r="G14" i="24" s="1"/>
  <c r="N13" i="23"/>
  <c r="O13" i="23" s="1"/>
  <c r="P13" i="23" s="1"/>
  <c r="Q13" i="23" s="1"/>
  <c r="AE12" i="26"/>
  <c r="C14" i="21"/>
  <c r="D14" i="21" s="1"/>
  <c r="E14" i="21" s="1"/>
  <c r="F14" i="21" s="1"/>
  <c r="G14" i="21" s="1"/>
  <c r="AK10" i="23"/>
  <c r="I13" i="24"/>
  <c r="J13" i="24" s="1"/>
  <c r="K13" i="24" s="1"/>
  <c r="L13" i="24" s="1"/>
  <c r="AB15" i="22"/>
  <c r="C15" i="22"/>
  <c r="B15" i="22"/>
  <c r="A16" i="22" s="1"/>
  <c r="AG14" i="26"/>
  <c r="AH14" i="26" s="1"/>
  <c r="AI14" i="26" s="1"/>
  <c r="AJ14" i="26" s="1"/>
  <c r="AK14" i="26" s="1"/>
  <c r="H46" i="19"/>
  <c r="AC45" i="21"/>
  <c r="AD45" i="21" s="1"/>
  <c r="AE45" i="21" s="1"/>
  <c r="AF45" i="21" s="1"/>
  <c r="G10" i="22"/>
  <c r="S14" i="25"/>
  <c r="T14" i="25" s="1"/>
  <c r="AL14" i="23"/>
  <c r="AH14" i="23" s="1"/>
  <c r="AI14" i="23" s="1"/>
  <c r="AG46" i="23"/>
  <c r="AA12" i="25"/>
  <c r="R15" i="25"/>
  <c r="S15" i="25" s="1"/>
  <c r="T15" i="25" s="1"/>
  <c r="U15" i="25" s="1"/>
  <c r="V15" i="25" s="1"/>
  <c r="AB46" i="18"/>
  <c r="AC46" i="18" s="1"/>
  <c r="AD46" i="18" s="1"/>
  <c r="AE46" i="18" s="1"/>
  <c r="AF46" i="18" s="1"/>
  <c r="AG46" i="22"/>
  <c r="AG46" i="26"/>
  <c r="W46" i="26"/>
  <c r="X46" i="26" s="1"/>
  <c r="Y46" i="26" s="1"/>
  <c r="Z46" i="26" s="1"/>
  <c r="AA46" i="26" s="1"/>
  <c r="R15" i="27"/>
  <c r="S15" i="27" s="1"/>
  <c r="T15" i="27" s="1"/>
  <c r="U15" i="27" s="1"/>
  <c r="V15" i="27" s="1"/>
  <c r="D14" i="25"/>
  <c r="E14" i="25" s="1"/>
  <c r="V10" i="20"/>
  <c r="R14" i="19"/>
  <c r="K12" i="24"/>
  <c r="AG46" i="21"/>
  <c r="AL46" i="21"/>
  <c r="AB14" i="15"/>
  <c r="AA14" i="15"/>
  <c r="Z14" i="15"/>
  <c r="J14" i="15"/>
  <c r="E14" i="15"/>
  <c r="AJ13" i="18"/>
  <c r="M47" i="24"/>
  <c r="N47" i="24" s="1"/>
  <c r="O47" i="24" s="1"/>
  <c r="P47" i="24" s="1"/>
  <c r="Q47" i="24" s="1"/>
  <c r="H47" i="20"/>
  <c r="AL14" i="24"/>
  <c r="AH14" i="24" s="1"/>
  <c r="AI14" i="24" s="1"/>
  <c r="AJ14" i="24" s="1"/>
  <c r="AK14" i="24" s="1"/>
  <c r="AK11" i="20"/>
  <c r="AB14" i="21"/>
  <c r="AC14" i="21" s="1"/>
  <c r="AD14" i="21" s="1"/>
  <c r="AE14" i="21" s="1"/>
  <c r="AF14" i="21" s="1"/>
  <c r="B15" i="17"/>
  <c r="A16" i="17" s="1"/>
  <c r="R46" i="27"/>
  <c r="S46" i="27" s="1"/>
  <c r="T46" i="27" s="1"/>
  <c r="U46" i="27" s="1"/>
  <c r="V46" i="27" s="1"/>
  <c r="R14" i="22"/>
  <c r="S14" i="22" s="1"/>
  <c r="T14" i="22" s="1"/>
  <c r="U14" i="22" s="1"/>
  <c r="V14" i="22" s="1"/>
  <c r="AH14" i="25"/>
  <c r="AI14" i="25" s="1"/>
  <c r="I45" i="18"/>
  <c r="J45" i="18" s="1"/>
  <c r="K45" i="18" s="1"/>
  <c r="L45" i="18" s="1"/>
  <c r="W14" i="20"/>
  <c r="AH49" i="15"/>
  <c r="S49" i="15"/>
  <c r="AI49" i="15"/>
  <c r="T49" i="15"/>
  <c r="L49" i="15"/>
  <c r="N14" i="25"/>
  <c r="O14" i="25" s="1"/>
  <c r="P14" i="25" s="1"/>
  <c r="Q14" i="25" s="1"/>
  <c r="M15" i="18"/>
  <c r="N15" i="18" s="1"/>
  <c r="O15" i="18" s="1"/>
  <c r="P15" i="18" s="1"/>
  <c r="Q15" i="18" s="1"/>
  <c r="AK12" i="19"/>
  <c r="B47" i="25"/>
  <c r="A48" i="25" s="1"/>
  <c r="X46" i="19"/>
  <c r="Y46" i="19" s="1"/>
  <c r="Z46" i="19" s="1"/>
  <c r="AA46" i="19" s="1"/>
  <c r="B47" i="23"/>
  <c r="A48" i="23" s="1"/>
  <c r="H47" i="23"/>
  <c r="W47" i="23"/>
  <c r="AL47" i="23"/>
  <c r="AG47" i="23"/>
  <c r="M46" i="18"/>
  <c r="B47" i="22"/>
  <c r="A48" i="22" s="1"/>
  <c r="AG47" i="22"/>
  <c r="R47" i="22"/>
  <c r="V11" i="23"/>
  <c r="H46" i="26"/>
  <c r="D13" i="21"/>
  <c r="E13" i="21" s="1"/>
  <c r="F13" i="21" s="1"/>
  <c r="G13" i="21" s="1"/>
  <c r="W46" i="21"/>
  <c r="K14" i="15"/>
  <c r="Q14" i="15"/>
  <c r="X14" i="15"/>
  <c r="H14" i="15"/>
  <c r="AK14" i="15"/>
  <c r="AG47" i="20"/>
  <c r="W14" i="24"/>
  <c r="X14" i="24" s="1"/>
  <c r="Y14" i="24" s="1"/>
  <c r="Z14" i="24" s="1"/>
  <c r="AA14" i="24" s="1"/>
  <c r="D14" i="18"/>
  <c r="E14" i="18" s="1"/>
  <c r="F14" i="18" s="1"/>
  <c r="G14" i="18" s="1"/>
  <c r="AL47" i="27"/>
  <c r="M47" i="27"/>
  <c r="AB47" i="27"/>
  <c r="B46" i="28"/>
  <c r="B47" i="27"/>
  <c r="A48" i="27" s="1"/>
  <c r="R47" i="27"/>
  <c r="D14" i="22"/>
  <c r="E14" i="22" s="1"/>
  <c r="F14" i="22" s="1"/>
  <c r="G14" i="22" s="1"/>
  <c r="N45" i="18"/>
  <c r="O45" i="18" s="1"/>
  <c r="P45" i="18" s="1"/>
  <c r="Q45" i="18" s="1"/>
  <c r="H14" i="20"/>
  <c r="L11" i="26"/>
  <c r="X46" i="20"/>
  <c r="Y46" i="20" s="1"/>
  <c r="Z46" i="20" s="1"/>
  <c r="AA46" i="20" s="1"/>
  <c r="X45" i="18"/>
  <c r="Y45" i="18" s="1"/>
  <c r="Z45" i="18" s="1"/>
  <c r="AA45" i="18" s="1"/>
  <c r="B15" i="16"/>
  <c r="A16" i="16" s="1"/>
  <c r="K11" i="19"/>
  <c r="AB48" i="20"/>
  <c r="C48" i="20"/>
  <c r="B48" i="20"/>
  <c r="A49" i="20" s="1"/>
  <c r="I45" i="21"/>
  <c r="J45" i="21" s="1"/>
  <c r="K45" i="21" s="1"/>
  <c r="L45" i="21" s="1"/>
  <c r="AC14" i="22"/>
  <c r="AD14" i="22" s="1"/>
  <c r="AB14" i="20"/>
  <c r="AG14" i="20"/>
  <c r="AH14" i="20" s="1"/>
  <c r="AI14" i="20" s="1"/>
  <c r="AJ14" i="20" s="1"/>
  <c r="AK14" i="20" s="1"/>
  <c r="AJ12" i="24"/>
  <c r="I13" i="19"/>
  <c r="J13" i="19" s="1"/>
  <c r="K13" i="19" s="1"/>
  <c r="L13" i="19" s="1"/>
  <c r="B50" i="15"/>
  <c r="A51" i="15" s="1"/>
  <c r="G50" i="15"/>
  <c r="AL50" i="15"/>
  <c r="N50" i="15"/>
  <c r="Z50" i="15"/>
  <c r="AB50" i="15"/>
  <c r="R50" i="15"/>
  <c r="M50" i="15"/>
  <c r="S50" i="15"/>
  <c r="Y50" i="15"/>
  <c r="J50" i="15"/>
  <c r="AI50" i="15"/>
  <c r="T50" i="15"/>
  <c r="P11" i="23"/>
  <c r="AH46" i="24"/>
  <c r="AI46" i="24" s="1"/>
  <c r="AJ46" i="24" s="1"/>
  <c r="AK46" i="24" s="1"/>
  <c r="Z11" i="23"/>
  <c r="Z13" i="20"/>
  <c r="S46" i="25" l="1"/>
  <c r="T46" i="25" s="1"/>
  <c r="U46" i="25" s="1"/>
  <c r="V46" i="25" s="1"/>
  <c r="S14" i="19"/>
  <c r="T14" i="19" s="1"/>
  <c r="U14" i="19" s="1"/>
  <c r="V14" i="19" s="1"/>
  <c r="N46" i="25"/>
  <c r="O46" i="25" s="1"/>
  <c r="P46" i="25" s="1"/>
  <c r="Q46" i="25" s="1"/>
  <c r="X46" i="25"/>
  <c r="Y46" i="25" s="1"/>
  <c r="Z46" i="25" s="1"/>
  <c r="AA46" i="25" s="1"/>
  <c r="I46" i="26"/>
  <c r="J46" i="26" s="1"/>
  <c r="K46" i="26" s="1"/>
  <c r="L46" i="26" s="1"/>
  <c r="AH46" i="27"/>
  <c r="AI46" i="27" s="1"/>
  <c r="AJ46" i="27" s="1"/>
  <c r="AK46" i="27" s="1"/>
  <c r="X46" i="21"/>
  <c r="Y46" i="21" s="1"/>
  <c r="Z46" i="21" s="1"/>
  <c r="AA46" i="21" s="1"/>
  <c r="D46" i="27"/>
  <c r="E46" i="27" s="1"/>
  <c r="F46" i="27" s="1"/>
  <c r="G46" i="27" s="1"/>
  <c r="I14" i="19"/>
  <c r="J14" i="19" s="1"/>
  <c r="K14" i="19" s="1"/>
  <c r="L14" i="19" s="1"/>
  <c r="I14" i="20"/>
  <c r="J14" i="20" s="1"/>
  <c r="K14" i="20" s="1"/>
  <c r="L14" i="20" s="1"/>
  <c r="U10" i="16"/>
  <c r="U18" i="16"/>
  <c r="U5" i="16"/>
  <c r="U13" i="16"/>
  <c r="U8" i="16"/>
  <c r="U16" i="16"/>
  <c r="U3" i="16"/>
  <c r="U11" i="16"/>
  <c r="U19" i="16"/>
  <c r="U6" i="16"/>
  <c r="U14" i="16"/>
  <c r="U9" i="16"/>
  <c r="U17" i="16"/>
  <c r="U4" i="16"/>
  <c r="U12" i="16"/>
  <c r="U20" i="16"/>
  <c r="U24" i="16"/>
  <c r="U32" i="16"/>
  <c r="U30" i="16"/>
  <c r="U22" i="16"/>
  <c r="U25" i="16"/>
  <c r="U7" i="16"/>
  <c r="U28" i="16"/>
  <c r="U41" i="16"/>
  <c r="U31" i="16"/>
  <c r="U21" i="16"/>
  <c r="U23" i="16"/>
  <c r="U26" i="16"/>
  <c r="U38" i="16"/>
  <c r="U43" i="16"/>
  <c r="U53" i="16"/>
  <c r="U27" i="16"/>
  <c r="U34" i="16"/>
  <c r="U44" i="16"/>
  <c r="U54" i="16"/>
  <c r="U29" i="16"/>
  <c r="U48" i="16"/>
  <c r="U52" i="16"/>
  <c r="U40" i="16"/>
  <c r="U45" i="16"/>
  <c r="U55" i="16"/>
  <c r="U15" i="16"/>
  <c r="U58" i="16"/>
  <c r="U51" i="16"/>
  <c r="U61" i="16"/>
  <c r="U50" i="16"/>
  <c r="U59" i="16"/>
  <c r="U42" i="16"/>
  <c r="U56" i="16"/>
  <c r="U62" i="16"/>
  <c r="U70" i="16"/>
  <c r="U65" i="16"/>
  <c r="U46" i="16"/>
  <c r="U57" i="16"/>
  <c r="U60" i="16"/>
  <c r="U68" i="16"/>
  <c r="U69" i="16"/>
  <c r="U74" i="16"/>
  <c r="U72" i="16"/>
  <c r="U64" i="16"/>
  <c r="U71" i="16"/>
  <c r="U5" i="17"/>
  <c r="U63" i="16"/>
  <c r="U8" i="17"/>
  <c r="U67" i="16"/>
  <c r="U73" i="16"/>
  <c r="U3" i="17"/>
  <c r="U66" i="16"/>
  <c r="U6" i="17"/>
  <c r="U12" i="17"/>
  <c r="U15" i="17"/>
  <c r="U9" i="17"/>
  <c r="U10" i="17"/>
  <c r="U13" i="17"/>
  <c r="U21" i="17"/>
  <c r="U16" i="17"/>
  <c r="U4" i="17"/>
  <c r="U11" i="17"/>
  <c r="U19" i="17"/>
  <c r="U27" i="17"/>
  <c r="U14" i="17"/>
  <c r="U22" i="17"/>
  <c r="U23" i="17"/>
  <c r="U38" i="17"/>
  <c r="U48" i="17"/>
  <c r="U57" i="17"/>
  <c r="U65" i="17"/>
  <c r="U29" i="17"/>
  <c r="U42" i="17"/>
  <c r="U52" i="17"/>
  <c r="U60" i="17"/>
  <c r="U18" i="17"/>
  <c r="U32" i="17"/>
  <c r="U24" i="17"/>
  <c r="U28" i="17"/>
  <c r="U40" i="17"/>
  <c r="U50" i="17"/>
  <c r="U58" i="17"/>
  <c r="U66" i="17"/>
  <c r="U17" i="17"/>
  <c r="U20" i="17"/>
  <c r="U25" i="17"/>
  <c r="U30" i="17"/>
  <c r="U43" i="17"/>
  <c r="U7" i="17"/>
  <c r="U34" i="17"/>
  <c r="U46" i="17"/>
  <c r="U56" i="17"/>
  <c r="U64" i="17"/>
  <c r="U41" i="17"/>
  <c r="U51" i="17"/>
  <c r="U54" i="17"/>
  <c r="U71" i="17"/>
  <c r="U55" i="17"/>
  <c r="U61" i="17"/>
  <c r="U69" i="17"/>
  <c r="U44" i="17"/>
  <c r="U72" i="17"/>
  <c r="U26" i="17"/>
  <c r="U45" i="17"/>
  <c r="U62" i="17"/>
  <c r="U67" i="17"/>
  <c r="U53" i="17"/>
  <c r="U73" i="17"/>
  <c r="U31" i="17"/>
  <c r="U59" i="17"/>
  <c r="U68" i="17"/>
  <c r="U74" i="17"/>
  <c r="U63" i="17"/>
  <c r="U70" i="17"/>
  <c r="U33" i="17"/>
  <c r="U49" i="17"/>
  <c r="U35" i="17"/>
  <c r="U37" i="17"/>
  <c r="U36" i="17"/>
  <c r="U33" i="16"/>
  <c r="U49" i="16"/>
  <c r="U37" i="16"/>
  <c r="U36" i="16"/>
  <c r="U39" i="17"/>
  <c r="U47" i="17"/>
  <c r="U47" i="16"/>
  <c r="U39" i="16"/>
  <c r="U35" i="16"/>
  <c r="AA9" i="32"/>
  <c r="Z10" i="32"/>
  <c r="N46" i="18"/>
  <c r="O46" i="18" s="1"/>
  <c r="P46" i="18" s="1"/>
  <c r="Q46" i="18" s="1"/>
  <c r="N14" i="21"/>
  <c r="O14" i="21" s="1"/>
  <c r="P14" i="21" s="1"/>
  <c r="N46" i="26"/>
  <c r="O46" i="26" s="1"/>
  <c r="P46" i="26" s="1"/>
  <c r="Q46" i="26" s="1"/>
  <c r="X15" i="27"/>
  <c r="Y15" i="27" s="1"/>
  <c r="Z15" i="27" s="1"/>
  <c r="AA15" i="27" s="1"/>
  <c r="I47" i="20"/>
  <c r="J47" i="20" s="1"/>
  <c r="K47" i="20" s="1"/>
  <c r="L47" i="20" s="1"/>
  <c r="X46" i="22"/>
  <c r="Y46" i="22" s="1"/>
  <c r="Z46" i="22" s="1"/>
  <c r="AA46" i="22" s="1"/>
  <c r="I46" i="19"/>
  <c r="J46" i="19" s="1"/>
  <c r="K46" i="19" s="1"/>
  <c r="L46" i="19" s="1"/>
  <c r="N14" i="19"/>
  <c r="O14" i="19" s="1"/>
  <c r="P14" i="19" s="1"/>
  <c r="Q14" i="19" s="1"/>
  <c r="I16" i="18"/>
  <c r="J16" i="18" s="1"/>
  <c r="K16" i="18" s="1"/>
  <c r="L16" i="18" s="1"/>
  <c r="N47" i="27"/>
  <c r="O47" i="27" s="1"/>
  <c r="P47" i="27" s="1"/>
  <c r="Q47" i="27" s="1"/>
  <c r="X14" i="20"/>
  <c r="Y14" i="20" s="1"/>
  <c r="Z14" i="20" s="1"/>
  <c r="AA14" i="20" s="1"/>
  <c r="AC14" i="26"/>
  <c r="AD14" i="26" s="1"/>
  <c r="AE14" i="26" s="1"/>
  <c r="AF14" i="26" s="1"/>
  <c r="N46" i="22"/>
  <c r="O46" i="22" s="1"/>
  <c r="P46" i="22" s="1"/>
  <c r="Q46" i="22" s="1"/>
  <c r="S47" i="24"/>
  <c r="T47" i="24" s="1"/>
  <c r="U47" i="24" s="1"/>
  <c r="V47" i="24" s="1"/>
  <c r="X14" i="19"/>
  <c r="Y14" i="19" s="1"/>
  <c r="Z14" i="19" s="1"/>
  <c r="AA14" i="19" s="1"/>
  <c r="D46" i="23"/>
  <c r="E46" i="23" s="1"/>
  <c r="F46" i="23" s="1"/>
  <c r="G46" i="23" s="1"/>
  <c r="X16" i="18"/>
  <c r="Y16" i="18" s="1"/>
  <c r="Z16" i="18" s="1"/>
  <c r="AA16" i="18" s="1"/>
  <c r="AH46" i="22"/>
  <c r="AI46" i="22" s="1"/>
  <c r="AJ46" i="22" s="1"/>
  <c r="AK46" i="22" s="1"/>
  <c r="I14" i="23"/>
  <c r="J14" i="23" s="1"/>
  <c r="K14" i="23" s="1"/>
  <c r="L14" i="23" s="1"/>
  <c r="N46" i="19"/>
  <c r="O46" i="19" s="1"/>
  <c r="P46" i="19" s="1"/>
  <c r="Q46" i="19" s="1"/>
  <c r="N16" i="18"/>
  <c r="O16" i="18" s="1"/>
  <c r="P16" i="18" s="1"/>
  <c r="Q16" i="18" s="1"/>
  <c r="D14" i="19"/>
  <c r="E14" i="19" s="1"/>
  <c r="F14" i="19" s="1"/>
  <c r="G14" i="19" s="1"/>
  <c r="N46" i="23"/>
  <c r="O46" i="23" s="1"/>
  <c r="P46" i="23" s="1"/>
  <c r="Q46" i="23" s="1"/>
  <c r="W15" i="21"/>
  <c r="AB48" i="24"/>
  <c r="R47" i="18"/>
  <c r="N14" i="26"/>
  <c r="O14" i="26" s="1"/>
  <c r="P14" i="26" s="1"/>
  <c r="Q14" i="26" s="1"/>
  <c r="L50" i="15"/>
  <c r="P50" i="15"/>
  <c r="E50" i="15"/>
  <c r="V50" i="15"/>
  <c r="W15" i="24"/>
  <c r="S15" i="24" s="1"/>
  <c r="T15" i="24" s="1"/>
  <c r="U15" i="24" s="1"/>
  <c r="V15" i="24" s="1"/>
  <c r="AF50" i="15"/>
  <c r="AC50" i="15"/>
  <c r="K50" i="15"/>
  <c r="AD50" i="15"/>
  <c r="X14" i="21"/>
  <c r="Y14" i="21" s="1"/>
  <c r="Z14" i="21" s="1"/>
  <c r="AA14" i="21" s="1"/>
  <c r="M15" i="24"/>
  <c r="N15" i="24" s="1"/>
  <c r="O15" i="24" s="1"/>
  <c r="P15" i="24" s="1"/>
  <c r="Q15" i="24" s="1"/>
  <c r="AH16" i="18"/>
  <c r="AI16" i="18" s="1"/>
  <c r="AJ16" i="18" s="1"/>
  <c r="AK16" i="18" s="1"/>
  <c r="AB47" i="21"/>
  <c r="AH46" i="25"/>
  <c r="AI46" i="25" s="1"/>
  <c r="AJ46" i="25" s="1"/>
  <c r="AK46" i="25" s="1"/>
  <c r="AC46" i="25"/>
  <c r="AD46" i="25" s="1"/>
  <c r="AE46" i="25" s="1"/>
  <c r="AF46" i="25" s="1"/>
  <c r="AC15" i="25"/>
  <c r="AD15" i="25" s="1"/>
  <c r="AE15" i="25" s="1"/>
  <c r="AF15" i="25" s="1"/>
  <c r="AB47" i="23"/>
  <c r="X47" i="23" s="1"/>
  <c r="Y47" i="23" s="1"/>
  <c r="Z47" i="23" s="1"/>
  <c r="AA47" i="23" s="1"/>
  <c r="D15" i="27"/>
  <c r="E15" i="27" s="1"/>
  <c r="F15" i="27" s="1"/>
  <c r="G15" i="27" s="1"/>
  <c r="AG15" i="24"/>
  <c r="AB47" i="26"/>
  <c r="I16" i="25"/>
  <c r="J16" i="25" s="1"/>
  <c r="K16" i="25" s="1"/>
  <c r="L16" i="25" s="1"/>
  <c r="AH16" i="27"/>
  <c r="AI16" i="27" s="1"/>
  <c r="AJ16" i="27" s="1"/>
  <c r="AK16" i="27" s="1"/>
  <c r="AI15" i="15"/>
  <c r="AG15" i="20"/>
  <c r="M47" i="21"/>
  <c r="I46" i="25"/>
  <c r="J46" i="25" s="1"/>
  <c r="K46" i="25" s="1"/>
  <c r="L46" i="25" s="1"/>
  <c r="S15" i="18"/>
  <c r="T15" i="18" s="1"/>
  <c r="U15" i="18" s="1"/>
  <c r="V15" i="18" s="1"/>
  <c r="D50" i="15"/>
  <c r="AA50" i="15"/>
  <c r="AJ50" i="15"/>
  <c r="AE50" i="15"/>
  <c r="AG50" i="15"/>
  <c r="H50" i="15"/>
  <c r="C50" i="15"/>
  <c r="O50" i="15"/>
  <c r="M47" i="23"/>
  <c r="R15" i="22"/>
  <c r="C15" i="24"/>
  <c r="M47" i="26"/>
  <c r="AH16" i="25"/>
  <c r="AI16" i="25" s="1"/>
  <c r="AJ16" i="25" s="1"/>
  <c r="AK16" i="25" s="1"/>
  <c r="N15" i="15"/>
  <c r="D46" i="22"/>
  <c r="E46" i="22" s="1"/>
  <c r="F46" i="22" s="1"/>
  <c r="G46" i="22" s="1"/>
  <c r="AK50" i="15"/>
  <c r="U50" i="15"/>
  <c r="AH50" i="15"/>
  <c r="F50" i="15"/>
  <c r="R48" i="20"/>
  <c r="AH47" i="20"/>
  <c r="AI47" i="20" s="1"/>
  <c r="AJ47" i="20" s="1"/>
  <c r="AK47" i="20" s="1"/>
  <c r="X14" i="23"/>
  <c r="Y14" i="23" s="1"/>
  <c r="AG15" i="22"/>
  <c r="AC15" i="22" s="1"/>
  <c r="AD15" i="22" s="1"/>
  <c r="AE15" i="22" s="1"/>
  <c r="AF15" i="22" s="1"/>
  <c r="AL47" i="26"/>
  <c r="X46" i="23"/>
  <c r="Y46" i="23" s="1"/>
  <c r="Z46" i="23" s="1"/>
  <c r="AA46" i="23" s="1"/>
  <c r="C16" i="18"/>
  <c r="F15" i="15"/>
  <c r="AG15" i="23"/>
  <c r="R15" i="20"/>
  <c r="S15" i="20" s="1"/>
  <c r="T15" i="20" s="1"/>
  <c r="U15" i="20" s="1"/>
  <c r="V15" i="20" s="1"/>
  <c r="AC14" i="19"/>
  <c r="AD14" i="19" s="1"/>
  <c r="AE14" i="19" s="1"/>
  <c r="AF14" i="19" s="1"/>
  <c r="AH47" i="23"/>
  <c r="AI47" i="23" s="1"/>
  <c r="AJ47" i="23" s="1"/>
  <c r="AK47" i="23" s="1"/>
  <c r="M48" i="24"/>
  <c r="I15" i="20"/>
  <c r="J15" i="20" s="1"/>
  <c r="K15" i="20" s="1"/>
  <c r="L15" i="20" s="1"/>
  <c r="R15" i="21"/>
  <c r="AH15" i="25"/>
  <c r="AI15" i="25" s="1"/>
  <c r="AJ15" i="25" s="1"/>
  <c r="AK15" i="25" s="1"/>
  <c r="AJ14" i="23"/>
  <c r="U14" i="25"/>
  <c r="H15" i="19"/>
  <c r="W15" i="26"/>
  <c r="B48" i="26"/>
  <c r="A49" i="26" s="1"/>
  <c r="AG48" i="26"/>
  <c r="AL48" i="26"/>
  <c r="AC46" i="21"/>
  <c r="AD46" i="21" s="1"/>
  <c r="AE46" i="21" s="1"/>
  <c r="AF46" i="21" s="1"/>
  <c r="AB47" i="19"/>
  <c r="M15" i="21"/>
  <c r="B16" i="15"/>
  <c r="A17" i="15" s="1"/>
  <c r="R16" i="15"/>
  <c r="Q16" i="15"/>
  <c r="AE16" i="15"/>
  <c r="C16" i="15"/>
  <c r="L16" i="15"/>
  <c r="H16" i="15"/>
  <c r="U16" i="15"/>
  <c r="W16" i="15"/>
  <c r="P16" i="15"/>
  <c r="E16" i="15"/>
  <c r="O16" i="15"/>
  <c r="AB16" i="15"/>
  <c r="AD16" i="15"/>
  <c r="S46" i="26"/>
  <c r="T46" i="26" s="1"/>
  <c r="U46" i="26" s="1"/>
  <c r="V46" i="26" s="1"/>
  <c r="AA12" i="26"/>
  <c r="D47" i="20"/>
  <c r="E47" i="20" s="1"/>
  <c r="F47" i="20" s="1"/>
  <c r="G47" i="20" s="1"/>
  <c r="AG48" i="18"/>
  <c r="B48" i="18"/>
  <c r="A49" i="18" s="1"/>
  <c r="B16" i="19"/>
  <c r="A17" i="19" s="1"/>
  <c r="AG15" i="26"/>
  <c r="P14" i="27"/>
  <c r="D16" i="25"/>
  <c r="E16" i="25" s="1"/>
  <c r="F16" i="25" s="1"/>
  <c r="G16" i="25" s="1"/>
  <c r="M47" i="19"/>
  <c r="AL15" i="21"/>
  <c r="B49" i="24"/>
  <c r="A50" i="24" s="1"/>
  <c r="AF14" i="18"/>
  <c r="G12" i="26"/>
  <c r="L15" i="15"/>
  <c r="AC15" i="15"/>
  <c r="M15" i="15"/>
  <c r="H15" i="15"/>
  <c r="S46" i="21"/>
  <c r="T46" i="21" s="1"/>
  <c r="U46" i="21" s="1"/>
  <c r="V46" i="21" s="1"/>
  <c r="B16" i="23"/>
  <c r="A17" i="23" s="1"/>
  <c r="W16" i="23"/>
  <c r="S46" i="23"/>
  <c r="T46" i="23" s="1"/>
  <c r="U46" i="23" s="1"/>
  <c r="V46" i="23" s="1"/>
  <c r="V14" i="18"/>
  <c r="D15" i="20"/>
  <c r="E15" i="20" s="1"/>
  <c r="F15" i="20" s="1"/>
  <c r="G15" i="20" s="1"/>
  <c r="B48" i="25"/>
  <c r="A49" i="25" s="1"/>
  <c r="AK12" i="24"/>
  <c r="R47" i="25"/>
  <c r="C47" i="25"/>
  <c r="AE13" i="21"/>
  <c r="AG16" i="26"/>
  <c r="R16" i="26"/>
  <c r="AL16" i="26"/>
  <c r="B16" i="26"/>
  <c r="A17" i="26" s="1"/>
  <c r="V12" i="26"/>
  <c r="H48" i="19"/>
  <c r="R48" i="19"/>
  <c r="B48" i="19"/>
  <c r="A49" i="19" s="1"/>
  <c r="AB48" i="19"/>
  <c r="AL47" i="19"/>
  <c r="X46" i="18"/>
  <c r="Y46" i="18" s="1"/>
  <c r="Z46" i="18" s="1"/>
  <c r="AA46" i="18" s="1"/>
  <c r="S14" i="20"/>
  <c r="T14" i="20" s="1"/>
  <c r="U14" i="20" s="1"/>
  <c r="AL47" i="21"/>
  <c r="AF11" i="20"/>
  <c r="H47" i="18"/>
  <c r="B48" i="22"/>
  <c r="A49" i="22" s="1"/>
  <c r="AA13" i="19"/>
  <c r="R47" i="19"/>
  <c r="H16" i="21"/>
  <c r="M16" i="21"/>
  <c r="R16" i="21"/>
  <c r="B16" i="21"/>
  <c r="A17" i="21" s="1"/>
  <c r="AC46" i="23"/>
  <c r="AD46" i="23" s="1"/>
  <c r="AE46" i="23" s="1"/>
  <c r="AF46" i="23" s="1"/>
  <c r="J15" i="15"/>
  <c r="AB15" i="15"/>
  <c r="AD15" i="15"/>
  <c r="P15" i="15"/>
  <c r="M15" i="23"/>
  <c r="N15" i="23" s="1"/>
  <c r="O15" i="23" s="1"/>
  <c r="C15" i="23"/>
  <c r="I46" i="22"/>
  <c r="J46" i="22" s="1"/>
  <c r="K46" i="22" s="1"/>
  <c r="L46" i="22" s="1"/>
  <c r="I47" i="24"/>
  <c r="J47" i="24" s="1"/>
  <c r="K47" i="24" s="1"/>
  <c r="L47" i="24" s="1"/>
  <c r="AC15" i="20"/>
  <c r="AD15" i="20" s="1"/>
  <c r="AE15" i="20" s="1"/>
  <c r="AF15" i="20" s="1"/>
  <c r="W47" i="21"/>
  <c r="N14" i="22"/>
  <c r="O14" i="22" s="1"/>
  <c r="P14" i="22" s="1"/>
  <c r="Q14" i="22" s="1"/>
  <c r="AG47" i="18"/>
  <c r="B16" i="16"/>
  <c r="A17" i="16" s="1"/>
  <c r="F14" i="25"/>
  <c r="M47" i="22"/>
  <c r="N47" i="22" s="1"/>
  <c r="O47" i="22" s="1"/>
  <c r="P47" i="22" s="1"/>
  <c r="Q47" i="22" s="1"/>
  <c r="C15" i="19"/>
  <c r="AK13" i="22"/>
  <c r="AB15" i="26"/>
  <c r="R15" i="26"/>
  <c r="S15" i="26" s="1"/>
  <c r="T15" i="26" s="1"/>
  <c r="U15" i="26" s="1"/>
  <c r="V15" i="26" s="1"/>
  <c r="M15" i="22"/>
  <c r="AB15" i="19"/>
  <c r="U14" i="21"/>
  <c r="H15" i="26"/>
  <c r="D46" i="26"/>
  <c r="E46" i="26" s="1"/>
  <c r="F46" i="26" s="1"/>
  <c r="G46" i="26" s="1"/>
  <c r="D15" i="24"/>
  <c r="E15" i="24" s="1"/>
  <c r="F15" i="24" s="1"/>
  <c r="G15" i="24" s="1"/>
  <c r="W47" i="26"/>
  <c r="B17" i="25"/>
  <c r="A18" i="25" s="1"/>
  <c r="K15" i="27"/>
  <c r="B17" i="27"/>
  <c r="A18" i="27" s="1"/>
  <c r="AF14" i="23"/>
  <c r="W47" i="19"/>
  <c r="S16" i="18"/>
  <c r="T16" i="18" s="1"/>
  <c r="U16" i="18" s="1"/>
  <c r="V16" i="18" s="1"/>
  <c r="P13" i="20"/>
  <c r="D14" i="20"/>
  <c r="E14" i="20" s="1"/>
  <c r="F14" i="20" s="1"/>
  <c r="G14" i="20" s="1"/>
  <c r="H15" i="21"/>
  <c r="I15" i="21" s="1"/>
  <c r="J15" i="21" s="1"/>
  <c r="K15" i="21" s="1"/>
  <c r="I14" i="24"/>
  <c r="J14" i="24" s="1"/>
  <c r="K14" i="24" s="1"/>
  <c r="L14" i="24" s="1"/>
  <c r="AL48" i="24"/>
  <c r="Z15" i="15"/>
  <c r="V15" i="15"/>
  <c r="AH15" i="15"/>
  <c r="E15" i="15"/>
  <c r="W15" i="15"/>
  <c r="AB15" i="23"/>
  <c r="N15" i="20"/>
  <c r="O15" i="20" s="1"/>
  <c r="P15" i="20" s="1"/>
  <c r="Q15" i="20" s="1"/>
  <c r="R47" i="21"/>
  <c r="H47" i="21"/>
  <c r="I47" i="21" s="1"/>
  <c r="J47" i="21" s="1"/>
  <c r="K47" i="21" s="1"/>
  <c r="L47" i="21" s="1"/>
  <c r="W47" i="18"/>
  <c r="S47" i="18" s="1"/>
  <c r="T47" i="18" s="1"/>
  <c r="U47" i="18" s="1"/>
  <c r="V47" i="18" s="1"/>
  <c r="Q11" i="23"/>
  <c r="R15" i="19"/>
  <c r="AC14" i="20"/>
  <c r="AD14" i="20" s="1"/>
  <c r="AE14" i="20" s="1"/>
  <c r="AF14" i="20" s="1"/>
  <c r="M48" i="20"/>
  <c r="N48" i="20" s="1"/>
  <c r="O48" i="20" s="1"/>
  <c r="P48" i="20" s="1"/>
  <c r="Q48" i="20" s="1"/>
  <c r="B48" i="27"/>
  <c r="A49" i="27" s="1"/>
  <c r="AL48" i="27"/>
  <c r="C48" i="27"/>
  <c r="H47" i="27"/>
  <c r="I47" i="27" s="1"/>
  <c r="J47" i="27" s="1"/>
  <c r="K47" i="27" s="1"/>
  <c r="L47" i="27" s="1"/>
  <c r="I47" i="23"/>
  <c r="J47" i="23" s="1"/>
  <c r="K47" i="23" s="1"/>
  <c r="L47" i="23" s="1"/>
  <c r="AB47" i="25"/>
  <c r="B51" i="15"/>
  <c r="A52" i="15" s="1"/>
  <c r="AG51" i="15"/>
  <c r="X51" i="15"/>
  <c r="Q51" i="15"/>
  <c r="I51" i="15"/>
  <c r="H51" i="15"/>
  <c r="R51" i="15"/>
  <c r="Z51" i="15"/>
  <c r="AC51" i="15"/>
  <c r="W51" i="15"/>
  <c r="AH51" i="15"/>
  <c r="AK51" i="15"/>
  <c r="F51" i="15"/>
  <c r="J51" i="15"/>
  <c r="M51" i="15"/>
  <c r="V51" i="15"/>
  <c r="AD51" i="15"/>
  <c r="L51" i="15"/>
  <c r="E51" i="15"/>
  <c r="G51" i="15"/>
  <c r="AB51" i="15"/>
  <c r="H48" i="20"/>
  <c r="X47" i="24"/>
  <c r="Y47" i="24" s="1"/>
  <c r="Z47" i="24" s="1"/>
  <c r="AA47" i="24" s="1"/>
  <c r="AG47" i="27"/>
  <c r="AH47" i="27" s="1"/>
  <c r="AI47" i="27" s="1"/>
  <c r="AJ47" i="27" s="1"/>
  <c r="AK47" i="27" s="1"/>
  <c r="Q14" i="21"/>
  <c r="W47" i="22"/>
  <c r="S47" i="22" s="1"/>
  <c r="T47" i="22" s="1"/>
  <c r="U47" i="22" s="1"/>
  <c r="V47" i="22" s="1"/>
  <c r="R47" i="23"/>
  <c r="S47" i="23" s="1"/>
  <c r="T47" i="23" s="1"/>
  <c r="U47" i="23" s="1"/>
  <c r="V47" i="23" s="1"/>
  <c r="AK13" i="18"/>
  <c r="AL15" i="22"/>
  <c r="AH15" i="22" s="1"/>
  <c r="AI15" i="22" s="1"/>
  <c r="AJ15" i="22" s="1"/>
  <c r="AK15" i="22" s="1"/>
  <c r="AF12" i="26"/>
  <c r="W15" i="19"/>
  <c r="M15" i="19"/>
  <c r="M15" i="26"/>
  <c r="S46" i="22"/>
  <c r="T46" i="22" s="1"/>
  <c r="U46" i="22" s="1"/>
  <c r="V46" i="22" s="1"/>
  <c r="AB15" i="24"/>
  <c r="AC15" i="24" s="1"/>
  <c r="AD15" i="24" s="1"/>
  <c r="AE15" i="24" s="1"/>
  <c r="AF15" i="24" s="1"/>
  <c r="B48" i="17"/>
  <c r="A49" i="17" s="1"/>
  <c r="H47" i="26"/>
  <c r="I47" i="26" s="1"/>
  <c r="J47" i="26" s="1"/>
  <c r="K47" i="26" s="1"/>
  <c r="L47" i="26" s="1"/>
  <c r="L14" i="25"/>
  <c r="R16" i="25"/>
  <c r="S16" i="25" s="1"/>
  <c r="T16" i="25" s="1"/>
  <c r="U16" i="25" s="1"/>
  <c r="V16" i="25" s="1"/>
  <c r="AB16" i="27"/>
  <c r="AC16" i="27" s="1"/>
  <c r="AD16" i="27" s="1"/>
  <c r="AE16" i="27" s="1"/>
  <c r="AF16" i="27" s="1"/>
  <c r="R16" i="27"/>
  <c r="S16" i="27" s="1"/>
  <c r="T16" i="27" s="1"/>
  <c r="U16" i="27" s="1"/>
  <c r="V16" i="27" s="1"/>
  <c r="AA14" i="27"/>
  <c r="H47" i="19"/>
  <c r="B17" i="18"/>
  <c r="A18" i="18" s="1"/>
  <c r="M17" i="18"/>
  <c r="Z14" i="22"/>
  <c r="AG15" i="21"/>
  <c r="AH15" i="21" s="1"/>
  <c r="AI15" i="21" s="1"/>
  <c r="AJ15" i="21" s="1"/>
  <c r="AK15" i="21" s="1"/>
  <c r="AC47" i="20"/>
  <c r="AD47" i="20" s="1"/>
  <c r="AE47" i="20" s="1"/>
  <c r="AF47" i="20" s="1"/>
  <c r="W48" i="24"/>
  <c r="X48" i="24" s="1"/>
  <c r="Y48" i="24" s="1"/>
  <c r="Z48" i="24" s="1"/>
  <c r="AA48" i="24" s="1"/>
  <c r="D46" i="19"/>
  <c r="E46" i="19" s="1"/>
  <c r="F46" i="19" s="1"/>
  <c r="G46" i="19" s="1"/>
  <c r="Q15" i="15"/>
  <c r="AK15" i="15"/>
  <c r="Y15" i="15"/>
  <c r="AJ15" i="15"/>
  <c r="X15" i="15"/>
  <c r="AL15" i="23"/>
  <c r="AE12" i="24"/>
  <c r="I46" i="21"/>
  <c r="J46" i="21" s="1"/>
  <c r="K46" i="21" s="1"/>
  <c r="L46" i="21" s="1"/>
  <c r="N46" i="27"/>
  <c r="O46" i="27" s="1"/>
  <c r="P46" i="27" s="1"/>
  <c r="Q46" i="27" s="1"/>
  <c r="Q14" i="18"/>
  <c r="X15" i="20"/>
  <c r="Y15" i="20" s="1"/>
  <c r="Z15" i="20" s="1"/>
  <c r="AA15" i="20" s="1"/>
  <c r="B48" i="21"/>
  <c r="A49" i="21" s="1"/>
  <c r="N15" i="27"/>
  <c r="O15" i="27" s="1"/>
  <c r="P15" i="27" s="1"/>
  <c r="Q15" i="27" s="1"/>
  <c r="C47" i="18"/>
  <c r="AA11" i="23"/>
  <c r="AE14" i="22"/>
  <c r="W48" i="20"/>
  <c r="X48" i="20" s="1"/>
  <c r="Y48" i="20" s="1"/>
  <c r="Z48" i="20" s="1"/>
  <c r="AA48" i="20" s="1"/>
  <c r="AL48" i="20"/>
  <c r="W47" i="27"/>
  <c r="X47" i="27" s="1"/>
  <c r="Y47" i="27" s="1"/>
  <c r="Z47" i="27" s="1"/>
  <c r="AA47" i="27" s="1"/>
  <c r="AL47" i="22"/>
  <c r="AH47" i="22" s="1"/>
  <c r="AI47" i="22" s="1"/>
  <c r="AJ47" i="22" s="1"/>
  <c r="AK47" i="22" s="1"/>
  <c r="B48" i="23"/>
  <c r="A49" i="23" s="1"/>
  <c r="M47" i="25"/>
  <c r="N47" i="25" s="1"/>
  <c r="O47" i="25" s="1"/>
  <c r="P47" i="25" s="1"/>
  <c r="Q47" i="25" s="1"/>
  <c r="AJ14" i="25"/>
  <c r="B16" i="17"/>
  <c r="A17" i="17" s="1"/>
  <c r="AH46" i="21"/>
  <c r="AI46" i="21" s="1"/>
  <c r="AJ46" i="21" s="1"/>
  <c r="AK46" i="21" s="1"/>
  <c r="AL47" i="25"/>
  <c r="I15" i="18"/>
  <c r="J15" i="18" s="1"/>
  <c r="K15" i="18" s="1"/>
  <c r="L15" i="18" s="1"/>
  <c r="X50" i="15"/>
  <c r="Q50" i="15"/>
  <c r="I50" i="15"/>
  <c r="W50" i="15"/>
  <c r="AG48" i="20"/>
  <c r="C47" i="27"/>
  <c r="AB47" i="22"/>
  <c r="AC47" i="22" s="1"/>
  <c r="AD47" i="22" s="1"/>
  <c r="AE47" i="22" s="1"/>
  <c r="AF47" i="22" s="1"/>
  <c r="H47" i="22"/>
  <c r="I47" i="22" s="1"/>
  <c r="J47" i="22" s="1"/>
  <c r="K47" i="22" s="1"/>
  <c r="L47" i="22" s="1"/>
  <c r="C47" i="23"/>
  <c r="D47" i="23" s="1"/>
  <c r="E47" i="23" s="1"/>
  <c r="F47" i="23" s="1"/>
  <c r="G47" i="23" s="1"/>
  <c r="AG47" i="25"/>
  <c r="W47" i="25"/>
  <c r="L12" i="24"/>
  <c r="AH46" i="26"/>
  <c r="AI46" i="26" s="1"/>
  <c r="AJ46" i="26" s="1"/>
  <c r="AK46" i="26" s="1"/>
  <c r="AH46" i="23"/>
  <c r="AI46" i="23" s="1"/>
  <c r="AJ46" i="23" s="1"/>
  <c r="AK46" i="23" s="1"/>
  <c r="W15" i="22"/>
  <c r="X15" i="22" s="1"/>
  <c r="Y15" i="22" s="1"/>
  <c r="Z15" i="22" s="1"/>
  <c r="AA15" i="22" s="1"/>
  <c r="AL15" i="19"/>
  <c r="C15" i="26"/>
  <c r="D15" i="26" s="1"/>
  <c r="E15" i="26" s="1"/>
  <c r="F15" i="26" s="1"/>
  <c r="G15" i="26" s="1"/>
  <c r="AL16" i="24"/>
  <c r="R16" i="24"/>
  <c r="B16" i="24"/>
  <c r="A17" i="24" s="1"/>
  <c r="AL15" i="24"/>
  <c r="AH15" i="24" s="1"/>
  <c r="AI15" i="24" s="1"/>
  <c r="AJ15" i="24" s="1"/>
  <c r="AK15" i="24" s="1"/>
  <c r="C47" i="26"/>
  <c r="AG47" i="26"/>
  <c r="G13" i="20"/>
  <c r="AB16" i="25"/>
  <c r="AC16" i="25" s="1"/>
  <c r="AD16" i="25" s="1"/>
  <c r="AE16" i="25" s="1"/>
  <c r="AF16" i="25" s="1"/>
  <c r="M16" i="27"/>
  <c r="B15" i="28"/>
  <c r="AG47" i="19"/>
  <c r="AH47" i="19" s="1"/>
  <c r="AI47" i="19" s="1"/>
  <c r="AJ47" i="19" s="1"/>
  <c r="AK47" i="19" s="1"/>
  <c r="AE14" i="27"/>
  <c r="D16" i="18"/>
  <c r="E16" i="18" s="1"/>
  <c r="F16" i="18" s="1"/>
  <c r="G16" i="18" s="1"/>
  <c r="C15" i="21"/>
  <c r="N47" i="20"/>
  <c r="O47" i="20" s="1"/>
  <c r="P47" i="20" s="1"/>
  <c r="Q47" i="20" s="1"/>
  <c r="H48" i="24"/>
  <c r="I48" i="24" s="1"/>
  <c r="J48" i="24" s="1"/>
  <c r="K48" i="24" s="1"/>
  <c r="L48" i="24" s="1"/>
  <c r="AC46" i="26"/>
  <c r="AD46" i="26" s="1"/>
  <c r="AE46" i="26" s="1"/>
  <c r="AF46" i="26" s="1"/>
  <c r="T15" i="15"/>
  <c r="D15" i="15"/>
  <c r="U15" i="15"/>
  <c r="C15" i="15"/>
  <c r="AE15" i="15"/>
  <c r="W15" i="23"/>
  <c r="S46" i="18"/>
  <c r="T46" i="18" s="1"/>
  <c r="U46" i="18" s="1"/>
  <c r="V46" i="18" s="1"/>
  <c r="AH15" i="20"/>
  <c r="AI15" i="20" s="1"/>
  <c r="AJ15" i="20" s="1"/>
  <c r="AK15" i="20" s="1"/>
  <c r="C47" i="21"/>
  <c r="M47" i="18"/>
  <c r="N47" i="18" s="1"/>
  <c r="O47" i="18" s="1"/>
  <c r="P47" i="18" s="1"/>
  <c r="Q47" i="18" s="1"/>
  <c r="AB47" i="18"/>
  <c r="AC47" i="18" s="1"/>
  <c r="AD47" i="18" s="1"/>
  <c r="AE47" i="18" s="1"/>
  <c r="AF47" i="18" s="1"/>
  <c r="AA13" i="20"/>
  <c r="R49" i="20"/>
  <c r="AG49" i="20"/>
  <c r="B49" i="20"/>
  <c r="A50" i="20" s="1"/>
  <c r="L11" i="19"/>
  <c r="C47" i="22"/>
  <c r="AC47" i="23"/>
  <c r="AD47" i="23" s="1"/>
  <c r="AE47" i="23" s="1"/>
  <c r="AF47" i="23" s="1"/>
  <c r="H47" i="25"/>
  <c r="R16" i="22"/>
  <c r="B16" i="22"/>
  <c r="A17" i="22" s="1"/>
  <c r="AG16" i="22"/>
  <c r="H15" i="22"/>
  <c r="I15" i="22" s="1"/>
  <c r="J15" i="22" s="1"/>
  <c r="K15" i="22" s="1"/>
  <c r="L15" i="22" s="1"/>
  <c r="AG15" i="19"/>
  <c r="AL15" i="26"/>
  <c r="I15" i="24"/>
  <c r="J15" i="24" s="1"/>
  <c r="K15" i="24" s="1"/>
  <c r="L15" i="24" s="1"/>
  <c r="S47" i="20"/>
  <c r="T47" i="20" s="1"/>
  <c r="U47" i="20" s="1"/>
  <c r="V47" i="20" s="1"/>
  <c r="R47" i="26"/>
  <c r="D16" i="27"/>
  <c r="E16" i="27" s="1"/>
  <c r="F16" i="27" s="1"/>
  <c r="G16" i="27" s="1"/>
  <c r="C47" i="19"/>
  <c r="AC16" i="18"/>
  <c r="AD16" i="18" s="1"/>
  <c r="AE16" i="18" s="1"/>
  <c r="AF16" i="18" s="1"/>
  <c r="AB15" i="21"/>
  <c r="R48" i="24"/>
  <c r="N48" i="24" s="1"/>
  <c r="O48" i="24" s="1"/>
  <c r="P48" i="24" s="1"/>
  <c r="Q48" i="24" s="1"/>
  <c r="AG48" i="24"/>
  <c r="AH48" i="24" s="1"/>
  <c r="AI48" i="24" s="1"/>
  <c r="AJ48" i="24" s="1"/>
  <c r="AK48" i="24" s="1"/>
  <c r="AC46" i="22"/>
  <c r="AD46" i="22" s="1"/>
  <c r="AE46" i="22" s="1"/>
  <c r="AF46" i="22" s="1"/>
  <c r="R15" i="15"/>
  <c r="AA15" i="15"/>
  <c r="S15" i="15"/>
  <c r="AG15" i="15"/>
  <c r="AF15" i="15"/>
  <c r="H15" i="23"/>
  <c r="I15" i="23" s="1"/>
  <c r="J15" i="23" s="1"/>
  <c r="K15" i="23" s="1"/>
  <c r="L15" i="23" s="1"/>
  <c r="S14" i="24"/>
  <c r="T14" i="24" s="1"/>
  <c r="U14" i="24" s="1"/>
  <c r="I46" i="18"/>
  <c r="J46" i="18" s="1"/>
  <c r="K46" i="18" s="1"/>
  <c r="L46" i="18" s="1"/>
  <c r="C16" i="20"/>
  <c r="W16" i="20"/>
  <c r="AL16" i="20"/>
  <c r="B16" i="20"/>
  <c r="A17" i="20" s="1"/>
  <c r="B48" i="16"/>
  <c r="A49" i="16" s="1"/>
  <c r="AG47" i="21"/>
  <c r="AH47" i="21" s="1"/>
  <c r="AI47" i="21" s="1"/>
  <c r="AJ47" i="21" s="1"/>
  <c r="AK47" i="21" s="1"/>
  <c r="AL47" i="18"/>
  <c r="N15" i="25"/>
  <c r="O15" i="25" s="1"/>
  <c r="P15" i="25" s="1"/>
  <c r="Q15" i="25" s="1"/>
  <c r="D47" i="18" l="1"/>
  <c r="E47" i="18" s="1"/>
  <c r="F47" i="18" s="1"/>
  <c r="G47" i="18" s="1"/>
  <c r="D47" i="27"/>
  <c r="E47" i="27" s="1"/>
  <c r="F47" i="27" s="1"/>
  <c r="G47" i="27" s="1"/>
  <c r="V7" i="16"/>
  <c r="V15" i="16"/>
  <c r="V10" i="16"/>
  <c r="V5" i="16"/>
  <c r="V13" i="16"/>
  <c r="V8" i="16"/>
  <c r="V16" i="16"/>
  <c r="V3" i="16"/>
  <c r="V11" i="16"/>
  <c r="V19" i="16"/>
  <c r="V6" i="16"/>
  <c r="V14" i="16"/>
  <c r="V9" i="16"/>
  <c r="V17" i="16"/>
  <c r="V29" i="16"/>
  <c r="V20" i="16"/>
  <c r="V24" i="16"/>
  <c r="V12" i="16"/>
  <c r="V27" i="16"/>
  <c r="V22" i="16"/>
  <c r="V25" i="16"/>
  <c r="V34" i="16"/>
  <c r="V28" i="16"/>
  <c r="V41" i="16"/>
  <c r="V31" i="16"/>
  <c r="V21" i="16"/>
  <c r="V38" i="16"/>
  <c r="V50" i="16"/>
  <c r="V30" i="16"/>
  <c r="V42" i="16"/>
  <c r="V46" i="16"/>
  <c r="V18" i="16"/>
  <c r="V51" i="16"/>
  <c r="V26" i="16"/>
  <c r="V44" i="16"/>
  <c r="V54" i="16"/>
  <c r="V32" i="16"/>
  <c r="V48" i="16"/>
  <c r="V57" i="16"/>
  <c r="V52" i="16"/>
  <c r="V23" i="16"/>
  <c r="V40" i="16"/>
  <c r="V43" i="16"/>
  <c r="V4" i="16"/>
  <c r="V58" i="16"/>
  <c r="V61" i="16"/>
  <c r="V53" i="16"/>
  <c r="V59" i="16"/>
  <c r="V67" i="16"/>
  <c r="V45" i="16"/>
  <c r="V55" i="16"/>
  <c r="V56" i="16"/>
  <c r="V62" i="16"/>
  <c r="V70" i="16"/>
  <c r="V65" i="16"/>
  <c r="V69" i="16"/>
  <c r="V60" i="16"/>
  <c r="V68" i="16"/>
  <c r="V72" i="16"/>
  <c r="V64" i="16"/>
  <c r="V71" i="16"/>
  <c r="V5" i="17"/>
  <c r="V63" i="16"/>
  <c r="V73" i="16"/>
  <c r="V3" i="17"/>
  <c r="V7" i="17"/>
  <c r="V66" i="16"/>
  <c r="V6" i="17"/>
  <c r="V12" i="17"/>
  <c r="V20" i="17"/>
  <c r="V15" i="17"/>
  <c r="V9" i="17"/>
  <c r="V10" i="17"/>
  <c r="V18" i="17"/>
  <c r="V13" i="17"/>
  <c r="V21" i="17"/>
  <c r="V8" i="17"/>
  <c r="V16" i="17"/>
  <c r="V24" i="17"/>
  <c r="V4" i="17"/>
  <c r="V11" i="17"/>
  <c r="V19" i="17"/>
  <c r="V27" i="17"/>
  <c r="V26" i="17"/>
  <c r="V31" i="17"/>
  <c r="V44" i="17"/>
  <c r="V54" i="17"/>
  <c r="V62" i="17"/>
  <c r="V23" i="17"/>
  <c r="V38" i="17"/>
  <c r="V48" i="17"/>
  <c r="V57" i="17"/>
  <c r="V65" i="17"/>
  <c r="V29" i="17"/>
  <c r="V32" i="17"/>
  <c r="V45" i="17"/>
  <c r="V55" i="17"/>
  <c r="V63" i="17"/>
  <c r="V28" i="17"/>
  <c r="V40" i="17"/>
  <c r="V17" i="17"/>
  <c r="V25" i="17"/>
  <c r="V30" i="17"/>
  <c r="V43" i="17"/>
  <c r="V53" i="17"/>
  <c r="V61" i="17"/>
  <c r="V74" i="16"/>
  <c r="V22" i="17"/>
  <c r="V34" i="17"/>
  <c r="V46" i="17"/>
  <c r="V59" i="17"/>
  <c r="V68" i="17"/>
  <c r="V41" i="17"/>
  <c r="V52" i="17"/>
  <c r="V60" i="17"/>
  <c r="V71" i="17"/>
  <c r="V42" i="17"/>
  <c r="V66" i="17"/>
  <c r="V56" i="17"/>
  <c r="V69" i="17"/>
  <c r="V51" i="17"/>
  <c r="V72" i="17"/>
  <c r="V14" i="17"/>
  <c r="V58" i="17"/>
  <c r="V70" i="17"/>
  <c r="V50" i="17"/>
  <c r="V64" i="17"/>
  <c r="V73" i="17"/>
  <c r="V67" i="17"/>
  <c r="V74" i="17"/>
  <c r="V35" i="16"/>
  <c r="V33" i="17"/>
  <c r="V47" i="17"/>
  <c r="V36" i="17"/>
  <c r="V49" i="17"/>
  <c r="V37" i="17"/>
  <c r="V33" i="16"/>
  <c r="V49" i="16"/>
  <c r="V37" i="16"/>
  <c r="V36" i="16"/>
  <c r="V39" i="17"/>
  <c r="V39" i="16"/>
  <c r="V35" i="17"/>
  <c r="V47" i="16"/>
  <c r="AB9" i="32"/>
  <c r="AA10" i="32"/>
  <c r="X47" i="26"/>
  <c r="Y47" i="26" s="1"/>
  <c r="Z47" i="26" s="1"/>
  <c r="AA47" i="26" s="1"/>
  <c r="S15" i="21"/>
  <c r="T15" i="21" s="1"/>
  <c r="U15" i="21" s="1"/>
  <c r="V15" i="21" s="1"/>
  <c r="X47" i="21"/>
  <c r="Y47" i="21" s="1"/>
  <c r="Z47" i="21" s="1"/>
  <c r="AA47" i="21" s="1"/>
  <c r="AH15" i="23"/>
  <c r="AI15" i="23" s="1"/>
  <c r="AJ15" i="23" s="1"/>
  <c r="AK15" i="23" s="1"/>
  <c r="D47" i="21"/>
  <c r="E47" i="21" s="1"/>
  <c r="F47" i="21" s="1"/>
  <c r="G47" i="21" s="1"/>
  <c r="AC15" i="23"/>
  <c r="AD15" i="23" s="1"/>
  <c r="AE15" i="23" s="1"/>
  <c r="AF15" i="23" s="1"/>
  <c r="AH47" i="26"/>
  <c r="AI47" i="26" s="1"/>
  <c r="AJ47" i="26" s="1"/>
  <c r="AK47" i="26" s="1"/>
  <c r="D47" i="19"/>
  <c r="E47" i="19" s="1"/>
  <c r="F47" i="19" s="1"/>
  <c r="G47" i="19" s="1"/>
  <c r="N15" i="22"/>
  <c r="O15" i="22" s="1"/>
  <c r="P15" i="22" s="1"/>
  <c r="Q15" i="22" s="1"/>
  <c r="AH15" i="19"/>
  <c r="AI15" i="19" s="1"/>
  <c r="AJ15" i="19" s="1"/>
  <c r="AK15" i="19" s="1"/>
  <c r="X15" i="19"/>
  <c r="Y15" i="19" s="1"/>
  <c r="Z15" i="19" s="1"/>
  <c r="AA15" i="19" s="1"/>
  <c r="N16" i="27"/>
  <c r="O16" i="27" s="1"/>
  <c r="P16" i="27" s="1"/>
  <c r="Q16" i="27" s="1"/>
  <c r="N16" i="25"/>
  <c r="O16" i="25" s="1"/>
  <c r="P16" i="25" s="1"/>
  <c r="Q16" i="25" s="1"/>
  <c r="D15" i="19"/>
  <c r="E15" i="19" s="1"/>
  <c r="F15" i="19" s="1"/>
  <c r="G15" i="19" s="1"/>
  <c r="I15" i="26"/>
  <c r="J15" i="26" s="1"/>
  <c r="K15" i="26" s="1"/>
  <c r="L15" i="26" s="1"/>
  <c r="I47" i="25"/>
  <c r="J47" i="25" s="1"/>
  <c r="K47" i="25" s="1"/>
  <c r="L47" i="25" s="1"/>
  <c r="AL49" i="20"/>
  <c r="R48" i="23"/>
  <c r="AL17" i="18"/>
  <c r="M48" i="27"/>
  <c r="N16" i="21"/>
  <c r="O16" i="21" s="1"/>
  <c r="P16" i="21" s="1"/>
  <c r="Q16" i="21" s="1"/>
  <c r="R48" i="25"/>
  <c r="AL16" i="23"/>
  <c r="S15" i="19"/>
  <c r="T15" i="19" s="1"/>
  <c r="U15" i="19" s="1"/>
  <c r="V15" i="19" s="1"/>
  <c r="R17" i="27"/>
  <c r="AC15" i="21"/>
  <c r="AD15" i="21" s="1"/>
  <c r="AE15" i="21" s="1"/>
  <c r="AF15" i="21" s="1"/>
  <c r="M16" i="22"/>
  <c r="N16" i="22" s="1"/>
  <c r="O16" i="22" s="1"/>
  <c r="P16" i="22" s="1"/>
  <c r="Q16" i="22" s="1"/>
  <c r="X15" i="23"/>
  <c r="Y15" i="23" s="1"/>
  <c r="Z15" i="23" s="1"/>
  <c r="AA15" i="23" s="1"/>
  <c r="AG16" i="24"/>
  <c r="AH16" i="24" s="1"/>
  <c r="AI16" i="24" s="1"/>
  <c r="AJ16" i="24" s="1"/>
  <c r="AK16" i="24" s="1"/>
  <c r="AL48" i="23"/>
  <c r="S48" i="20"/>
  <c r="T48" i="20" s="1"/>
  <c r="U48" i="20" s="1"/>
  <c r="V48" i="20" s="1"/>
  <c r="I47" i="19"/>
  <c r="J47" i="19" s="1"/>
  <c r="K47" i="19" s="1"/>
  <c r="L47" i="19" s="1"/>
  <c r="H48" i="27"/>
  <c r="M48" i="19"/>
  <c r="I48" i="19" s="1"/>
  <c r="J48" i="19" s="1"/>
  <c r="K48" i="19" s="1"/>
  <c r="L48" i="19" s="1"/>
  <c r="M48" i="25"/>
  <c r="H16" i="23"/>
  <c r="M48" i="18"/>
  <c r="W48" i="26"/>
  <c r="C16" i="22"/>
  <c r="M48" i="23"/>
  <c r="AL16" i="22"/>
  <c r="AH16" i="22" s="1"/>
  <c r="AI16" i="22" s="1"/>
  <c r="AJ16" i="22" s="1"/>
  <c r="AK16" i="22" s="1"/>
  <c r="D15" i="21"/>
  <c r="E15" i="21" s="1"/>
  <c r="F15" i="21" s="1"/>
  <c r="G15" i="21" s="1"/>
  <c r="W16" i="24"/>
  <c r="AH48" i="20"/>
  <c r="AI48" i="20" s="1"/>
  <c r="AJ48" i="20" s="1"/>
  <c r="AK48" i="20" s="1"/>
  <c r="I48" i="20"/>
  <c r="J48" i="20" s="1"/>
  <c r="K48" i="20" s="1"/>
  <c r="L48" i="20" s="1"/>
  <c r="K51" i="15"/>
  <c r="O51" i="15"/>
  <c r="AG48" i="27"/>
  <c r="AH48" i="27" s="1"/>
  <c r="AI48" i="27" s="1"/>
  <c r="AJ48" i="27" s="1"/>
  <c r="AK48" i="27" s="1"/>
  <c r="W48" i="19"/>
  <c r="W48" i="25"/>
  <c r="AG16" i="23"/>
  <c r="H48" i="26"/>
  <c r="AC47" i="25"/>
  <c r="AD47" i="25" s="1"/>
  <c r="AE47" i="25" s="1"/>
  <c r="AF47" i="25" s="1"/>
  <c r="AG48" i="25"/>
  <c r="B47" i="28"/>
  <c r="AC15" i="26"/>
  <c r="AD15" i="26" s="1"/>
  <c r="AE15" i="26" s="1"/>
  <c r="AF15" i="26" s="1"/>
  <c r="R16" i="23"/>
  <c r="S16" i="23" s="1"/>
  <c r="T16" i="23" s="1"/>
  <c r="U16" i="23" s="1"/>
  <c r="V16" i="23" s="1"/>
  <c r="C16" i="19"/>
  <c r="N15" i="21"/>
  <c r="O15" i="21" s="1"/>
  <c r="P15" i="21" s="1"/>
  <c r="Q15" i="21" s="1"/>
  <c r="AH49" i="20"/>
  <c r="AI49" i="20" s="1"/>
  <c r="AJ49" i="20" s="1"/>
  <c r="AK49" i="20" s="1"/>
  <c r="AG48" i="23"/>
  <c r="AH48" i="23" s="1"/>
  <c r="AI48" i="23" s="1"/>
  <c r="AJ48" i="23" s="1"/>
  <c r="AK48" i="23" s="1"/>
  <c r="S47" i="21"/>
  <c r="T47" i="21" s="1"/>
  <c r="U47" i="21" s="1"/>
  <c r="V47" i="21" s="1"/>
  <c r="X47" i="19"/>
  <c r="Y47" i="19" s="1"/>
  <c r="Z47" i="19" s="1"/>
  <c r="AA47" i="19" s="1"/>
  <c r="AB16" i="23"/>
  <c r="AG16" i="19"/>
  <c r="C48" i="25"/>
  <c r="M16" i="23"/>
  <c r="B49" i="16"/>
  <c r="A50" i="16" s="1"/>
  <c r="B18" i="27"/>
  <c r="A19" i="27" s="1"/>
  <c r="M17" i="25"/>
  <c r="G14" i="25"/>
  <c r="AG48" i="22"/>
  <c r="X48" i="19"/>
  <c r="Y48" i="19" s="1"/>
  <c r="Z48" i="19" s="1"/>
  <c r="AA48" i="19" s="1"/>
  <c r="AF13" i="21"/>
  <c r="AG49" i="24"/>
  <c r="X15" i="26"/>
  <c r="Y15" i="26" s="1"/>
  <c r="Z15" i="26" s="1"/>
  <c r="AA15" i="26" s="1"/>
  <c r="C18" i="25"/>
  <c r="B18" i="25"/>
  <c r="A19" i="25" s="1"/>
  <c r="AG18" i="25"/>
  <c r="W18" i="25"/>
  <c r="M18" i="25"/>
  <c r="B49" i="22"/>
  <c r="A50" i="22" s="1"/>
  <c r="AL49" i="22"/>
  <c r="M49" i="22"/>
  <c r="H49" i="22"/>
  <c r="V14" i="20"/>
  <c r="D15" i="22"/>
  <c r="E15" i="22" s="1"/>
  <c r="F15" i="22" s="1"/>
  <c r="G15" i="22" s="1"/>
  <c r="N47" i="23"/>
  <c r="O47" i="23" s="1"/>
  <c r="P47" i="23" s="1"/>
  <c r="Q47" i="23" s="1"/>
  <c r="B50" i="24"/>
  <c r="A51" i="24" s="1"/>
  <c r="W50" i="24"/>
  <c r="I15" i="19"/>
  <c r="J15" i="19" s="1"/>
  <c r="K15" i="19" s="1"/>
  <c r="V14" i="24"/>
  <c r="B17" i="17"/>
  <c r="A18" i="17" s="1"/>
  <c r="AK14" i="25"/>
  <c r="S48" i="24"/>
  <c r="T48" i="24" s="1"/>
  <c r="U48" i="24" s="1"/>
  <c r="V48" i="24" s="1"/>
  <c r="C48" i="23"/>
  <c r="W48" i="23"/>
  <c r="AB48" i="21"/>
  <c r="X47" i="22"/>
  <c r="Y47" i="22" s="1"/>
  <c r="Z47" i="22" s="1"/>
  <c r="AA47" i="22" s="1"/>
  <c r="T51" i="15"/>
  <c r="N51" i="15"/>
  <c r="D51" i="15"/>
  <c r="U51" i="15"/>
  <c r="Y51" i="15"/>
  <c r="B49" i="27"/>
  <c r="A50" i="27" s="1"/>
  <c r="W49" i="27"/>
  <c r="AL49" i="27"/>
  <c r="M49" i="27"/>
  <c r="L15" i="21"/>
  <c r="C17" i="27"/>
  <c r="C17" i="25"/>
  <c r="AC48" i="20"/>
  <c r="AD48" i="20" s="1"/>
  <c r="AE48" i="20" s="1"/>
  <c r="AF48" i="20" s="1"/>
  <c r="AL16" i="21"/>
  <c r="C48" i="22"/>
  <c r="R48" i="22"/>
  <c r="S15" i="23"/>
  <c r="T15" i="23" s="1"/>
  <c r="U15" i="23" s="1"/>
  <c r="R49" i="19"/>
  <c r="B49" i="19"/>
  <c r="A50" i="19" s="1"/>
  <c r="AG49" i="19"/>
  <c r="AB49" i="19"/>
  <c r="I16" i="27"/>
  <c r="J16" i="27" s="1"/>
  <c r="K16" i="27" s="1"/>
  <c r="L16" i="27" s="1"/>
  <c r="M16" i="26"/>
  <c r="N16" i="26" s="1"/>
  <c r="O16" i="26" s="1"/>
  <c r="P16" i="26" s="1"/>
  <c r="Q16" i="26" s="1"/>
  <c r="D47" i="25"/>
  <c r="E47" i="25" s="1"/>
  <c r="F47" i="25" s="1"/>
  <c r="G47" i="25" s="1"/>
  <c r="C49" i="25"/>
  <c r="R49" i="25"/>
  <c r="B49" i="25"/>
  <c r="A50" i="25" s="1"/>
  <c r="AG49" i="25"/>
  <c r="H49" i="25"/>
  <c r="W49" i="25"/>
  <c r="AL49" i="25"/>
  <c r="AB49" i="25"/>
  <c r="M49" i="25"/>
  <c r="AC47" i="27"/>
  <c r="AD47" i="27" s="1"/>
  <c r="AE47" i="27" s="1"/>
  <c r="AF47" i="27" s="1"/>
  <c r="R49" i="24"/>
  <c r="AG17" i="19"/>
  <c r="H17" i="19"/>
  <c r="W17" i="19"/>
  <c r="B17" i="19"/>
  <c r="A18" i="19" s="1"/>
  <c r="W49" i="18"/>
  <c r="B49" i="18"/>
  <c r="A50" i="18" s="1"/>
  <c r="AL48" i="18"/>
  <c r="AH48" i="18" s="1"/>
  <c r="AI48" i="18" s="1"/>
  <c r="AJ48" i="18" s="1"/>
  <c r="AK48" i="18" s="1"/>
  <c r="B17" i="15"/>
  <c r="A18" i="15" s="1"/>
  <c r="T17" i="15"/>
  <c r="AB17" i="15"/>
  <c r="D17" i="15"/>
  <c r="AI17" i="15"/>
  <c r="C17" i="15"/>
  <c r="X17" i="15"/>
  <c r="Z17" i="15"/>
  <c r="AC17" i="15"/>
  <c r="AL17" i="15"/>
  <c r="G17" i="15"/>
  <c r="Q17" i="15"/>
  <c r="M17" i="15"/>
  <c r="V17" i="15"/>
  <c r="P17" i="15"/>
  <c r="AE17" i="15"/>
  <c r="H17" i="15"/>
  <c r="N17" i="15"/>
  <c r="Y17" i="15"/>
  <c r="S15" i="22"/>
  <c r="T15" i="22" s="1"/>
  <c r="U15" i="22" s="1"/>
  <c r="V15" i="22" s="1"/>
  <c r="AF14" i="22"/>
  <c r="C48" i="21"/>
  <c r="R48" i="21"/>
  <c r="AF12" i="24"/>
  <c r="H16" i="20"/>
  <c r="D16" i="20" s="1"/>
  <c r="E16" i="20" s="1"/>
  <c r="F16" i="20" s="1"/>
  <c r="G16" i="20" s="1"/>
  <c r="W16" i="22"/>
  <c r="S16" i="22" s="1"/>
  <c r="T16" i="22" s="1"/>
  <c r="U16" i="22" s="1"/>
  <c r="V16" i="22" s="1"/>
  <c r="D47" i="22"/>
  <c r="E47" i="22" s="1"/>
  <c r="F47" i="22" s="1"/>
  <c r="G47" i="22" s="1"/>
  <c r="AB49" i="20"/>
  <c r="AC49" i="20" s="1"/>
  <c r="AD49" i="20" s="1"/>
  <c r="AE49" i="20" s="1"/>
  <c r="AF49" i="20" s="1"/>
  <c r="D47" i="26"/>
  <c r="E47" i="26" s="1"/>
  <c r="F47" i="26" s="1"/>
  <c r="G47" i="26" s="1"/>
  <c r="C16" i="24"/>
  <c r="H17" i="18"/>
  <c r="I17" i="18" s="1"/>
  <c r="J17" i="18" s="1"/>
  <c r="K17" i="18" s="1"/>
  <c r="L17" i="18" s="1"/>
  <c r="AG16" i="20"/>
  <c r="AH16" i="20" s="1"/>
  <c r="AI16" i="20" s="1"/>
  <c r="AJ16" i="20" s="1"/>
  <c r="AK16" i="20" s="1"/>
  <c r="S47" i="26"/>
  <c r="T47" i="26" s="1"/>
  <c r="U47" i="26" s="1"/>
  <c r="V47" i="26" s="1"/>
  <c r="H16" i="22"/>
  <c r="I16" i="22" s="1"/>
  <c r="J16" i="22" s="1"/>
  <c r="K16" i="22" s="1"/>
  <c r="L16" i="22" s="1"/>
  <c r="M49" i="20"/>
  <c r="N49" i="20" s="1"/>
  <c r="O49" i="20" s="1"/>
  <c r="P49" i="20" s="1"/>
  <c r="Q49" i="20" s="1"/>
  <c r="M16" i="24"/>
  <c r="N16" i="24" s="1"/>
  <c r="O16" i="24" s="1"/>
  <c r="P16" i="24" s="1"/>
  <c r="Q16" i="24" s="1"/>
  <c r="H48" i="23"/>
  <c r="I48" i="23" s="1"/>
  <c r="J48" i="23" s="1"/>
  <c r="K48" i="23" s="1"/>
  <c r="L48" i="23" s="1"/>
  <c r="M48" i="21"/>
  <c r="AG17" i="18"/>
  <c r="AH17" i="18" s="1"/>
  <c r="AI17" i="18" s="1"/>
  <c r="AJ17" i="18" s="1"/>
  <c r="AK17" i="18" s="1"/>
  <c r="B49" i="17"/>
  <c r="A50" i="17" s="1"/>
  <c r="C51" i="15"/>
  <c r="AJ51" i="15"/>
  <c r="AI51" i="15"/>
  <c r="S51" i="15"/>
  <c r="AF51" i="15"/>
  <c r="AB48" i="27"/>
  <c r="AC48" i="27" s="1"/>
  <c r="AD48" i="27" s="1"/>
  <c r="AE48" i="27" s="1"/>
  <c r="AF48" i="27" s="1"/>
  <c r="R48" i="27"/>
  <c r="N48" i="27" s="1"/>
  <c r="O48" i="27" s="1"/>
  <c r="P48" i="27" s="1"/>
  <c r="Q48" i="27" s="1"/>
  <c r="W17" i="27"/>
  <c r="AB17" i="27"/>
  <c r="AB17" i="25"/>
  <c r="W16" i="21"/>
  <c r="AL48" i="22"/>
  <c r="AG48" i="19"/>
  <c r="H16" i="26"/>
  <c r="S47" i="25"/>
  <c r="T47" i="25" s="1"/>
  <c r="U47" i="25" s="1"/>
  <c r="V47" i="25" s="1"/>
  <c r="AB48" i="25"/>
  <c r="AC48" i="25" s="1"/>
  <c r="AD48" i="25" s="1"/>
  <c r="AE48" i="25" s="1"/>
  <c r="AF48" i="25" s="1"/>
  <c r="I16" i="23"/>
  <c r="J16" i="23" s="1"/>
  <c r="K16" i="23" s="1"/>
  <c r="L16" i="23" s="1"/>
  <c r="M49" i="24"/>
  <c r="C49" i="24"/>
  <c r="Q14" i="27"/>
  <c r="R16" i="19"/>
  <c r="W48" i="18"/>
  <c r="AC47" i="21"/>
  <c r="AD47" i="21" s="1"/>
  <c r="AE47" i="21" s="1"/>
  <c r="AF47" i="21" s="1"/>
  <c r="S16" i="15"/>
  <c r="G16" i="15"/>
  <c r="N16" i="15"/>
  <c r="AC16" i="15"/>
  <c r="Y16" i="15"/>
  <c r="AH48" i="26"/>
  <c r="AI48" i="26" s="1"/>
  <c r="AJ48" i="26" s="1"/>
  <c r="AK48" i="26" s="1"/>
  <c r="B49" i="21"/>
  <c r="A50" i="21" s="1"/>
  <c r="H49" i="21"/>
  <c r="W49" i="21"/>
  <c r="AL49" i="21"/>
  <c r="S47" i="27"/>
  <c r="T47" i="27" s="1"/>
  <c r="U47" i="27" s="1"/>
  <c r="V47" i="27" s="1"/>
  <c r="AL48" i="21"/>
  <c r="M18" i="18"/>
  <c r="B18" i="18"/>
  <c r="A19" i="18" s="1"/>
  <c r="AL18" i="18"/>
  <c r="AG18" i="18"/>
  <c r="W18" i="18"/>
  <c r="D48" i="27"/>
  <c r="E48" i="27" s="1"/>
  <c r="F48" i="27" s="1"/>
  <c r="G48" i="27" s="1"/>
  <c r="AL17" i="27"/>
  <c r="B16" i="28"/>
  <c r="AL17" i="25"/>
  <c r="D15" i="23"/>
  <c r="E15" i="23" s="1"/>
  <c r="F15" i="23" s="1"/>
  <c r="AC48" i="24"/>
  <c r="AD48" i="24" s="1"/>
  <c r="AE48" i="24" s="1"/>
  <c r="AF48" i="24" s="1"/>
  <c r="I16" i="21"/>
  <c r="J16" i="21" s="1"/>
  <c r="K16" i="21" s="1"/>
  <c r="L16" i="21" s="1"/>
  <c r="AB48" i="22"/>
  <c r="AC48" i="22" s="1"/>
  <c r="AD48" i="22" s="1"/>
  <c r="AE48" i="22" s="1"/>
  <c r="AF48" i="22" s="1"/>
  <c r="I47" i="18"/>
  <c r="J47" i="18" s="1"/>
  <c r="K47" i="18" s="1"/>
  <c r="L47" i="18" s="1"/>
  <c r="S48" i="19"/>
  <c r="T48" i="19" s="1"/>
  <c r="U48" i="19" s="1"/>
  <c r="V48" i="19" s="1"/>
  <c r="AH16" i="26"/>
  <c r="AI16" i="26" s="1"/>
  <c r="AJ16" i="26" s="1"/>
  <c r="AK16" i="26" s="1"/>
  <c r="N47" i="21"/>
  <c r="O47" i="21" s="1"/>
  <c r="P47" i="21" s="1"/>
  <c r="Q47" i="21" s="1"/>
  <c r="AH16" i="23"/>
  <c r="AI16" i="23" s="1"/>
  <c r="AJ16" i="23" s="1"/>
  <c r="AK16" i="23" s="1"/>
  <c r="W49" i="24"/>
  <c r="AC47" i="26"/>
  <c r="AD47" i="26" s="1"/>
  <c r="AE47" i="26" s="1"/>
  <c r="AF47" i="26" s="1"/>
  <c r="AB16" i="19"/>
  <c r="AC16" i="19" s="1"/>
  <c r="AD16" i="19" s="1"/>
  <c r="AE16" i="19" s="1"/>
  <c r="AF16" i="19" s="1"/>
  <c r="C48" i="18"/>
  <c r="AF16" i="15"/>
  <c r="AI16" i="15"/>
  <c r="T16" i="15"/>
  <c r="D16" i="15"/>
  <c r="AH16" i="15"/>
  <c r="AC47" i="19"/>
  <c r="AD47" i="19" s="1"/>
  <c r="AE47" i="19" s="1"/>
  <c r="AF47" i="19" s="1"/>
  <c r="B49" i="26"/>
  <c r="A50" i="26" s="1"/>
  <c r="H49" i="26"/>
  <c r="AL49" i="26"/>
  <c r="V14" i="25"/>
  <c r="AB16" i="20"/>
  <c r="B17" i="22"/>
  <c r="A18" i="22" s="1"/>
  <c r="AG17" i="22"/>
  <c r="H17" i="22"/>
  <c r="W17" i="22"/>
  <c r="M17" i="22"/>
  <c r="W49" i="20"/>
  <c r="B17" i="24"/>
  <c r="A18" i="24" s="1"/>
  <c r="H17" i="24"/>
  <c r="W17" i="24"/>
  <c r="M17" i="24"/>
  <c r="C17" i="24"/>
  <c r="AG17" i="24"/>
  <c r="H16" i="24"/>
  <c r="B49" i="23"/>
  <c r="A50" i="23" s="1"/>
  <c r="C49" i="23"/>
  <c r="D48" i="20"/>
  <c r="E48" i="20" s="1"/>
  <c r="F48" i="20" s="1"/>
  <c r="G48" i="20" s="1"/>
  <c r="W48" i="21"/>
  <c r="X48" i="21" s="1"/>
  <c r="Y48" i="21" s="1"/>
  <c r="Z48" i="21" s="1"/>
  <c r="AA48" i="21" s="1"/>
  <c r="AA14" i="22"/>
  <c r="R17" i="18"/>
  <c r="N17" i="18" s="1"/>
  <c r="O17" i="18" s="1"/>
  <c r="P17" i="18" s="1"/>
  <c r="N15" i="26"/>
  <c r="O15" i="26" s="1"/>
  <c r="P15" i="26" s="1"/>
  <c r="Q15" i="26" s="1"/>
  <c r="B52" i="15"/>
  <c r="A53" i="15" s="1"/>
  <c r="X47" i="18"/>
  <c r="Y47" i="18" s="1"/>
  <c r="Z47" i="18" s="1"/>
  <c r="AA47" i="18" s="1"/>
  <c r="Q13" i="20"/>
  <c r="M17" i="27"/>
  <c r="N17" i="27" s="1"/>
  <c r="O17" i="27" s="1"/>
  <c r="P17" i="27" s="1"/>
  <c r="Q17" i="27" s="1"/>
  <c r="W17" i="25"/>
  <c r="AH47" i="18"/>
  <c r="AI47" i="18" s="1"/>
  <c r="AJ47" i="18" s="1"/>
  <c r="AK47" i="18" s="1"/>
  <c r="P15" i="23"/>
  <c r="C16" i="21"/>
  <c r="D16" i="21" s="1"/>
  <c r="E16" i="21" s="1"/>
  <c r="F16" i="21" s="1"/>
  <c r="G16" i="21" s="1"/>
  <c r="AG16" i="21"/>
  <c r="AH16" i="21" s="1"/>
  <c r="AI16" i="21" s="1"/>
  <c r="AJ16" i="21" s="1"/>
  <c r="AK16" i="21" s="1"/>
  <c r="M48" i="22"/>
  <c r="C48" i="19"/>
  <c r="D48" i="19" s="1"/>
  <c r="E48" i="19" s="1"/>
  <c r="F48" i="19" s="1"/>
  <c r="G48" i="19" s="1"/>
  <c r="N47" i="26"/>
  <c r="O47" i="26" s="1"/>
  <c r="P47" i="26" s="1"/>
  <c r="Q47" i="26" s="1"/>
  <c r="C16" i="26"/>
  <c r="Z14" i="23"/>
  <c r="AL48" i="25"/>
  <c r="AH48" i="25" s="1"/>
  <c r="AI48" i="25" s="1"/>
  <c r="AJ48" i="25" s="1"/>
  <c r="AK48" i="25" s="1"/>
  <c r="AL17" i="23"/>
  <c r="B17" i="23"/>
  <c r="A18" i="23" s="1"/>
  <c r="H17" i="23"/>
  <c r="AG17" i="23"/>
  <c r="AB49" i="24"/>
  <c r="AC49" i="24" s="1"/>
  <c r="AD49" i="24" s="1"/>
  <c r="AE49" i="24" s="1"/>
  <c r="AF49" i="24" s="1"/>
  <c r="N47" i="19"/>
  <c r="O47" i="19" s="1"/>
  <c r="P47" i="19" s="1"/>
  <c r="Q47" i="19" s="1"/>
  <c r="X15" i="24"/>
  <c r="Y15" i="24" s="1"/>
  <c r="Z15" i="24" s="1"/>
  <c r="AA15" i="24" s="1"/>
  <c r="M16" i="19"/>
  <c r="AB48" i="18"/>
  <c r="AC48" i="18" s="1"/>
  <c r="AD48" i="18" s="1"/>
  <c r="AE48" i="18" s="1"/>
  <c r="AF48" i="18" s="1"/>
  <c r="V16" i="15"/>
  <c r="AL16" i="15"/>
  <c r="K16" i="15"/>
  <c r="AG16" i="15"/>
  <c r="Z16" i="15"/>
  <c r="R48" i="26"/>
  <c r="S48" i="26" s="1"/>
  <c r="T48" i="26" s="1"/>
  <c r="U48" i="26" s="1"/>
  <c r="V48" i="26" s="1"/>
  <c r="W17" i="20"/>
  <c r="AL17" i="20"/>
  <c r="M17" i="20"/>
  <c r="C17" i="20"/>
  <c r="B17" i="20"/>
  <c r="A18" i="20" s="1"/>
  <c r="AG17" i="20"/>
  <c r="H17" i="20"/>
  <c r="M16" i="20"/>
  <c r="S16" i="24"/>
  <c r="T16" i="24" s="1"/>
  <c r="U16" i="24" s="1"/>
  <c r="V16" i="24" s="1"/>
  <c r="X47" i="25"/>
  <c r="Y47" i="25" s="1"/>
  <c r="Z47" i="25" s="1"/>
  <c r="AA47" i="25" s="1"/>
  <c r="N15" i="19"/>
  <c r="O15" i="19" s="1"/>
  <c r="P15" i="19" s="1"/>
  <c r="Q15" i="19" s="1"/>
  <c r="H17" i="27"/>
  <c r="L15" i="27"/>
  <c r="H17" i="25"/>
  <c r="I17" i="25" s="1"/>
  <c r="J17" i="25" s="1"/>
  <c r="K17" i="25" s="1"/>
  <c r="V14" i="21"/>
  <c r="B17" i="16"/>
  <c r="A18" i="16" s="1"/>
  <c r="B17" i="21"/>
  <c r="A18" i="21" s="1"/>
  <c r="AG17" i="21"/>
  <c r="S47" i="19"/>
  <c r="T47" i="19" s="1"/>
  <c r="U47" i="19" s="1"/>
  <c r="V47" i="19" s="1"/>
  <c r="W48" i="22"/>
  <c r="D48" i="24"/>
  <c r="E48" i="24" s="1"/>
  <c r="F48" i="24" s="1"/>
  <c r="G48" i="24" s="1"/>
  <c r="N48" i="19"/>
  <c r="O48" i="19" s="1"/>
  <c r="P48" i="19" s="1"/>
  <c r="Q48" i="19" s="1"/>
  <c r="B17" i="26"/>
  <c r="A18" i="26" s="1"/>
  <c r="AB16" i="26"/>
  <c r="AC16" i="26" s="1"/>
  <c r="AD16" i="26" s="1"/>
  <c r="AE16" i="26" s="1"/>
  <c r="AF16" i="26" s="1"/>
  <c r="AL49" i="24"/>
  <c r="X16" i="27"/>
  <c r="Y16" i="27" s="1"/>
  <c r="Z16" i="27" s="1"/>
  <c r="AA16" i="27" s="1"/>
  <c r="AH15" i="26"/>
  <c r="AI15" i="26" s="1"/>
  <c r="AJ15" i="26" s="1"/>
  <c r="AK15" i="26" s="1"/>
  <c r="AL16" i="19"/>
  <c r="AH16" i="19" s="1"/>
  <c r="AI16" i="19" s="1"/>
  <c r="AJ16" i="19" s="1"/>
  <c r="AK16" i="19" s="1"/>
  <c r="R48" i="18"/>
  <c r="M16" i="15"/>
  <c r="AJ16" i="15"/>
  <c r="F16" i="15"/>
  <c r="I16" i="15"/>
  <c r="M48" i="26"/>
  <c r="C48" i="26"/>
  <c r="D48" i="26" s="1"/>
  <c r="E48" i="26" s="1"/>
  <c r="F48" i="26" s="1"/>
  <c r="G48" i="26" s="1"/>
  <c r="B50" i="20"/>
  <c r="A51" i="20" s="1"/>
  <c r="AG50" i="20"/>
  <c r="H50" i="20"/>
  <c r="W50" i="20"/>
  <c r="H49" i="20"/>
  <c r="H48" i="21"/>
  <c r="W17" i="18"/>
  <c r="C17" i="18"/>
  <c r="D17" i="18" s="1"/>
  <c r="E17" i="18" s="1"/>
  <c r="F17" i="18" s="1"/>
  <c r="G17" i="18" s="1"/>
  <c r="R16" i="20"/>
  <c r="S16" i="20" s="1"/>
  <c r="T16" i="20" s="1"/>
  <c r="U16" i="20" s="1"/>
  <c r="V16" i="20" s="1"/>
  <c r="AB16" i="22"/>
  <c r="AC16" i="22" s="1"/>
  <c r="AD16" i="22" s="1"/>
  <c r="AE16" i="22" s="1"/>
  <c r="AF16" i="22" s="1"/>
  <c r="C49" i="20"/>
  <c r="AF14" i="27"/>
  <c r="AB16" i="24"/>
  <c r="AH47" i="25"/>
  <c r="AI47" i="25" s="1"/>
  <c r="AJ47" i="25" s="1"/>
  <c r="AK47" i="25" s="1"/>
  <c r="AB48" i="23"/>
  <c r="AG48" i="21"/>
  <c r="AB17" i="18"/>
  <c r="AC17" i="18" s="1"/>
  <c r="AD17" i="18" s="1"/>
  <c r="AE17" i="18" s="1"/>
  <c r="AF17" i="18" s="1"/>
  <c r="AL51" i="15"/>
  <c r="AE51" i="15"/>
  <c r="AA51" i="15"/>
  <c r="P51" i="15"/>
  <c r="W48" i="27"/>
  <c r="X48" i="27" s="1"/>
  <c r="Y48" i="27" s="1"/>
  <c r="Z48" i="27" s="1"/>
  <c r="AA48" i="27" s="1"/>
  <c r="AG17" i="27"/>
  <c r="AH17" i="27" s="1"/>
  <c r="AI17" i="27" s="1"/>
  <c r="AJ17" i="27" s="1"/>
  <c r="AK17" i="27" s="1"/>
  <c r="R17" i="25"/>
  <c r="AG17" i="25"/>
  <c r="AC15" i="19"/>
  <c r="AD15" i="19" s="1"/>
  <c r="AE15" i="19" s="1"/>
  <c r="AF15" i="19" s="1"/>
  <c r="AB16" i="21"/>
  <c r="H48" i="22"/>
  <c r="X15" i="21"/>
  <c r="Y15" i="21" s="1"/>
  <c r="Z15" i="21" s="1"/>
  <c r="AA15" i="21" s="1"/>
  <c r="AL48" i="19"/>
  <c r="W16" i="26"/>
  <c r="H48" i="25"/>
  <c r="I48" i="25" s="1"/>
  <c r="J48" i="25" s="1"/>
  <c r="K48" i="25" s="1"/>
  <c r="L48" i="25" s="1"/>
  <c r="C16" i="23"/>
  <c r="D16" i="23" s="1"/>
  <c r="E16" i="23" s="1"/>
  <c r="F16" i="23" s="1"/>
  <c r="G16" i="23" s="1"/>
  <c r="H49" i="24"/>
  <c r="I49" i="24" s="1"/>
  <c r="J49" i="24" s="1"/>
  <c r="K49" i="24" s="1"/>
  <c r="L49" i="24" s="1"/>
  <c r="X16" i="25"/>
  <c r="Y16" i="25" s="1"/>
  <c r="Z16" i="25" s="1"/>
  <c r="H16" i="19"/>
  <c r="W16" i="19"/>
  <c r="H48" i="18"/>
  <c r="I48" i="18" s="1"/>
  <c r="J48" i="18" s="1"/>
  <c r="K48" i="18" s="1"/>
  <c r="L48" i="18" s="1"/>
  <c r="X16" i="15"/>
  <c r="AA16" i="15"/>
  <c r="AK16" i="15"/>
  <c r="J16" i="15"/>
  <c r="AB48" i="26"/>
  <c r="AC48" i="26" s="1"/>
  <c r="AD48" i="26" s="1"/>
  <c r="AE48" i="26" s="1"/>
  <c r="AF48" i="26" s="1"/>
  <c r="AK14" i="23"/>
  <c r="N49" i="24" l="1"/>
  <c r="O49" i="24" s="1"/>
  <c r="P49" i="24" s="1"/>
  <c r="Q49" i="24" s="1"/>
  <c r="I16" i="19"/>
  <c r="J16" i="19" s="1"/>
  <c r="K16" i="19" s="1"/>
  <c r="L16" i="19" s="1"/>
  <c r="I48" i="27"/>
  <c r="J48" i="27" s="1"/>
  <c r="K48" i="27" s="1"/>
  <c r="L48" i="27" s="1"/>
  <c r="AC16" i="23"/>
  <c r="AD16" i="23" s="1"/>
  <c r="AE16" i="23" s="1"/>
  <c r="AF16" i="23" s="1"/>
  <c r="W4" i="16"/>
  <c r="W12" i="16"/>
  <c r="W20" i="16"/>
  <c r="W7" i="16"/>
  <c r="W15" i="16"/>
  <c r="W10" i="16"/>
  <c r="W5" i="16"/>
  <c r="W13" i="16"/>
  <c r="W8" i="16"/>
  <c r="W16" i="16"/>
  <c r="W3" i="16"/>
  <c r="W11" i="16"/>
  <c r="W19" i="16"/>
  <c r="W6" i="16"/>
  <c r="W14" i="16"/>
  <c r="W18" i="16"/>
  <c r="W21" i="16"/>
  <c r="W23" i="16"/>
  <c r="W26" i="16"/>
  <c r="W17" i="16"/>
  <c r="W24" i="16"/>
  <c r="W30" i="16"/>
  <c r="W9" i="16"/>
  <c r="W22" i="16"/>
  <c r="W25" i="16"/>
  <c r="W34" i="16"/>
  <c r="W28" i="16"/>
  <c r="W41" i="16"/>
  <c r="W40" i="16"/>
  <c r="W45" i="16"/>
  <c r="W55" i="16"/>
  <c r="W43" i="16"/>
  <c r="W27" i="16"/>
  <c r="W42" i="16"/>
  <c r="W46" i="16"/>
  <c r="W56" i="16"/>
  <c r="W51" i="16"/>
  <c r="W29" i="16"/>
  <c r="W44" i="16"/>
  <c r="W54" i="16"/>
  <c r="W32" i="16"/>
  <c r="W48" i="16"/>
  <c r="W57" i="16"/>
  <c r="W31" i="16"/>
  <c r="W60" i="16"/>
  <c r="W58" i="16"/>
  <c r="W61" i="16"/>
  <c r="W38" i="16"/>
  <c r="W50" i="16"/>
  <c r="W53" i="16"/>
  <c r="W64" i="16"/>
  <c r="W59" i="16"/>
  <c r="W67" i="16"/>
  <c r="W52" i="16"/>
  <c r="W62" i="16"/>
  <c r="W70" i="16"/>
  <c r="W66" i="16"/>
  <c r="W65" i="16"/>
  <c r="W69" i="16"/>
  <c r="W68" i="16"/>
  <c r="W7" i="17"/>
  <c r="W72" i="16"/>
  <c r="W71" i="16"/>
  <c r="W63" i="16"/>
  <c r="W8" i="17"/>
  <c r="W74" i="16"/>
  <c r="W14" i="17"/>
  <c r="W17" i="17"/>
  <c r="W6" i="17"/>
  <c r="W12" i="17"/>
  <c r="W15" i="17"/>
  <c r="W5" i="17"/>
  <c r="W9" i="17"/>
  <c r="W10" i="17"/>
  <c r="W18" i="17"/>
  <c r="W3" i="17"/>
  <c r="W13" i="17"/>
  <c r="W21" i="17"/>
  <c r="W16" i="17"/>
  <c r="W24" i="17"/>
  <c r="W41" i="17"/>
  <c r="W51" i="17"/>
  <c r="W59" i="17"/>
  <c r="W26" i="17"/>
  <c r="W31" i="17"/>
  <c r="W44" i="17"/>
  <c r="W54" i="17"/>
  <c r="W62" i="17"/>
  <c r="W11" i="17"/>
  <c r="W23" i="17"/>
  <c r="W27" i="17"/>
  <c r="W38" i="17"/>
  <c r="W29" i="17"/>
  <c r="W42" i="17"/>
  <c r="W52" i="17"/>
  <c r="W60" i="17"/>
  <c r="W32" i="17"/>
  <c r="W45" i="17"/>
  <c r="W73" i="16"/>
  <c r="W4" i="17"/>
  <c r="W20" i="17"/>
  <c r="W28" i="17"/>
  <c r="W40" i="17"/>
  <c r="W50" i="17"/>
  <c r="W58" i="17"/>
  <c r="W25" i="17"/>
  <c r="W30" i="17"/>
  <c r="W43" i="17"/>
  <c r="W22" i="17"/>
  <c r="W34" i="17"/>
  <c r="W64" i="17"/>
  <c r="W73" i="17"/>
  <c r="W65" i="17"/>
  <c r="W68" i="17"/>
  <c r="W48" i="17"/>
  <c r="W55" i="17"/>
  <c r="W71" i="17"/>
  <c r="W19" i="17"/>
  <c r="W61" i="17"/>
  <c r="W66" i="17"/>
  <c r="W56" i="17"/>
  <c r="W69" i="17"/>
  <c r="W63" i="17"/>
  <c r="W67" i="17"/>
  <c r="W53" i="17"/>
  <c r="W70" i="17"/>
  <c r="W57" i="17"/>
  <c r="W74" i="17"/>
  <c r="W72" i="17"/>
  <c r="W46" i="17"/>
  <c r="W47" i="16"/>
  <c r="W39" i="16"/>
  <c r="W35" i="16"/>
  <c r="W36" i="17"/>
  <c r="W33" i="17"/>
  <c r="W49" i="17"/>
  <c r="W36" i="16"/>
  <c r="W37" i="17"/>
  <c r="W39" i="17"/>
  <c r="W33" i="16"/>
  <c r="W49" i="16"/>
  <c r="W47" i="17"/>
  <c r="W37" i="16"/>
  <c r="W35" i="17"/>
  <c r="AC9" i="32"/>
  <c r="AB10" i="32"/>
  <c r="I48" i="21"/>
  <c r="J48" i="21" s="1"/>
  <c r="K48" i="21" s="1"/>
  <c r="L48" i="21" s="1"/>
  <c r="X17" i="25"/>
  <c r="Y17" i="25" s="1"/>
  <c r="Z17" i="25" s="1"/>
  <c r="AA17" i="25" s="1"/>
  <c r="X16" i="26"/>
  <c r="Y16" i="26" s="1"/>
  <c r="Z16" i="26" s="1"/>
  <c r="AA16" i="26" s="1"/>
  <c r="D49" i="20"/>
  <c r="E49" i="20" s="1"/>
  <c r="F49" i="20" s="1"/>
  <c r="G49" i="20" s="1"/>
  <c r="D16" i="22"/>
  <c r="E16" i="22" s="1"/>
  <c r="F16" i="22" s="1"/>
  <c r="G16" i="22" s="1"/>
  <c r="S48" i="18"/>
  <c r="T48" i="18" s="1"/>
  <c r="U48" i="18" s="1"/>
  <c r="V48" i="18" s="1"/>
  <c r="S17" i="25"/>
  <c r="T17" i="25" s="1"/>
  <c r="U17" i="25" s="1"/>
  <c r="V17" i="25" s="1"/>
  <c r="AC48" i="23"/>
  <c r="AD48" i="23" s="1"/>
  <c r="AE48" i="23" s="1"/>
  <c r="AF48" i="23" s="1"/>
  <c r="N48" i="26"/>
  <c r="O48" i="26" s="1"/>
  <c r="P48" i="26" s="1"/>
  <c r="Q48" i="26" s="1"/>
  <c r="N48" i="25"/>
  <c r="O48" i="25" s="1"/>
  <c r="P48" i="25" s="1"/>
  <c r="Q48" i="25" s="1"/>
  <c r="D17" i="20"/>
  <c r="E17" i="20" s="1"/>
  <c r="F17" i="20" s="1"/>
  <c r="G17" i="20" s="1"/>
  <c r="AC16" i="24"/>
  <c r="AD16" i="24" s="1"/>
  <c r="AE16" i="24" s="1"/>
  <c r="AF16" i="24" s="1"/>
  <c r="X49" i="20"/>
  <c r="Y49" i="20" s="1"/>
  <c r="Z49" i="20" s="1"/>
  <c r="AA49" i="20" s="1"/>
  <c r="AH17" i="25"/>
  <c r="AI17" i="25" s="1"/>
  <c r="AJ17" i="25" s="1"/>
  <c r="AK17" i="25" s="1"/>
  <c r="X16" i="19"/>
  <c r="Y16" i="19" s="1"/>
  <c r="Z16" i="19" s="1"/>
  <c r="AA16" i="19" s="1"/>
  <c r="N48" i="22"/>
  <c r="O48" i="22" s="1"/>
  <c r="P48" i="22" s="1"/>
  <c r="Q48" i="22" s="1"/>
  <c r="N16" i="23"/>
  <c r="O16" i="23" s="1"/>
  <c r="P16" i="23" s="1"/>
  <c r="Q16" i="23" s="1"/>
  <c r="N48" i="23"/>
  <c r="O48" i="23" s="1"/>
  <c r="P48" i="23" s="1"/>
  <c r="Q48" i="23" s="1"/>
  <c r="X49" i="25"/>
  <c r="Y49" i="25" s="1"/>
  <c r="Z49" i="25" s="1"/>
  <c r="AA49" i="25" s="1"/>
  <c r="D17" i="24"/>
  <c r="E17" i="24" s="1"/>
  <c r="F17" i="24" s="1"/>
  <c r="G17" i="24" s="1"/>
  <c r="I49" i="25"/>
  <c r="J49" i="25" s="1"/>
  <c r="K49" i="25" s="1"/>
  <c r="L49" i="25" s="1"/>
  <c r="N16" i="20"/>
  <c r="O16" i="20" s="1"/>
  <c r="P16" i="20" s="1"/>
  <c r="Q16" i="20" s="1"/>
  <c r="R50" i="20"/>
  <c r="H17" i="26"/>
  <c r="M50" i="20"/>
  <c r="AB17" i="26"/>
  <c r="AB17" i="20"/>
  <c r="AC17" i="20" s="1"/>
  <c r="AD17" i="20" s="1"/>
  <c r="AE17" i="20" s="1"/>
  <c r="AF17" i="20" s="1"/>
  <c r="M17" i="23"/>
  <c r="I17" i="23" s="1"/>
  <c r="J17" i="23" s="1"/>
  <c r="K17" i="23" s="1"/>
  <c r="L17" i="23" s="1"/>
  <c r="F52" i="15"/>
  <c r="AG49" i="23"/>
  <c r="AB17" i="22"/>
  <c r="AC17" i="22" s="1"/>
  <c r="AD17" i="22" s="1"/>
  <c r="AE17" i="22" s="1"/>
  <c r="AF17" i="22" s="1"/>
  <c r="AG49" i="26"/>
  <c r="AH49" i="26" s="1"/>
  <c r="AI49" i="26" s="1"/>
  <c r="AJ49" i="26" s="1"/>
  <c r="AK49" i="26" s="1"/>
  <c r="H18" i="18"/>
  <c r="R49" i="21"/>
  <c r="E17" i="15"/>
  <c r="AF17" i="15"/>
  <c r="AJ17" i="15"/>
  <c r="M17" i="19"/>
  <c r="I17" i="19" s="1"/>
  <c r="J17" i="19" s="1"/>
  <c r="K17" i="19" s="1"/>
  <c r="L17" i="19" s="1"/>
  <c r="X16" i="23"/>
  <c r="Y16" i="23" s="1"/>
  <c r="Z16" i="23" s="1"/>
  <c r="AA16" i="23" s="1"/>
  <c r="AG49" i="27"/>
  <c r="AH49" i="27" s="1"/>
  <c r="AI49" i="27" s="1"/>
  <c r="AJ49" i="27" s="1"/>
  <c r="AK49" i="27" s="1"/>
  <c r="R50" i="24"/>
  <c r="S50" i="24" s="1"/>
  <c r="T50" i="24" s="1"/>
  <c r="U50" i="24" s="1"/>
  <c r="V50" i="24" s="1"/>
  <c r="AG49" i="22"/>
  <c r="R18" i="25"/>
  <c r="S18" i="25" s="1"/>
  <c r="T18" i="25" s="1"/>
  <c r="U18" i="25" s="1"/>
  <c r="V18" i="25" s="1"/>
  <c r="AG17" i="26"/>
  <c r="W17" i="21"/>
  <c r="AK52" i="15"/>
  <c r="AC16" i="20"/>
  <c r="AD16" i="20" s="1"/>
  <c r="AE16" i="20" s="1"/>
  <c r="AF16" i="20" s="1"/>
  <c r="C49" i="21"/>
  <c r="D49" i="21" s="1"/>
  <c r="E49" i="21" s="1"/>
  <c r="F49" i="21" s="1"/>
  <c r="G49" i="21" s="1"/>
  <c r="D16" i="24"/>
  <c r="E16" i="24" s="1"/>
  <c r="F16" i="24" s="1"/>
  <c r="G16" i="24" s="1"/>
  <c r="S48" i="25"/>
  <c r="T48" i="25" s="1"/>
  <c r="U48" i="25" s="1"/>
  <c r="V48" i="25" s="1"/>
  <c r="C50" i="20"/>
  <c r="D50" i="20" s="1"/>
  <c r="E50" i="20" s="1"/>
  <c r="F50" i="20" s="1"/>
  <c r="G50" i="20" s="1"/>
  <c r="X17" i="18"/>
  <c r="Y17" i="18" s="1"/>
  <c r="Z17" i="18" s="1"/>
  <c r="AA17" i="18" s="1"/>
  <c r="AL50" i="20"/>
  <c r="AH50" i="20" s="1"/>
  <c r="AI50" i="20" s="1"/>
  <c r="AJ50" i="20" s="1"/>
  <c r="AK50" i="20" s="1"/>
  <c r="W17" i="26"/>
  <c r="H17" i="21"/>
  <c r="W17" i="23"/>
  <c r="N52" i="15"/>
  <c r="AL17" i="22"/>
  <c r="R49" i="26"/>
  <c r="C18" i="18"/>
  <c r="AB49" i="21"/>
  <c r="X49" i="21" s="1"/>
  <c r="Y49" i="21" s="1"/>
  <c r="Z49" i="21" s="1"/>
  <c r="AA49" i="21" s="1"/>
  <c r="X48" i="18"/>
  <c r="Y48" i="18" s="1"/>
  <c r="Z48" i="18" s="1"/>
  <c r="AA48" i="18" s="1"/>
  <c r="X17" i="27"/>
  <c r="Y17" i="27" s="1"/>
  <c r="Z17" i="27" s="1"/>
  <c r="AA17" i="27" s="1"/>
  <c r="AB17" i="19"/>
  <c r="AC17" i="19" s="1"/>
  <c r="AD17" i="19" s="1"/>
  <c r="AE17" i="19" s="1"/>
  <c r="AF17" i="19" s="1"/>
  <c r="N49" i="25"/>
  <c r="O49" i="25" s="1"/>
  <c r="P49" i="25" s="1"/>
  <c r="Q49" i="25" s="1"/>
  <c r="AB49" i="27"/>
  <c r="X49" i="27" s="1"/>
  <c r="Y49" i="27" s="1"/>
  <c r="Z49" i="27" s="1"/>
  <c r="AA49" i="27" s="1"/>
  <c r="C49" i="22"/>
  <c r="D49" i="22" s="1"/>
  <c r="E49" i="22" s="1"/>
  <c r="F49" i="22" s="1"/>
  <c r="G49" i="22" s="1"/>
  <c r="AB18" i="18"/>
  <c r="AC18" i="18" s="1"/>
  <c r="AD18" i="18" s="1"/>
  <c r="AE18" i="18" s="1"/>
  <c r="AF18" i="18" s="1"/>
  <c r="M49" i="21"/>
  <c r="AL17" i="19"/>
  <c r="AH17" i="19" s="1"/>
  <c r="AI17" i="19" s="1"/>
  <c r="AJ17" i="19" s="1"/>
  <c r="AK17" i="19" s="1"/>
  <c r="AC49" i="25"/>
  <c r="AD49" i="25" s="1"/>
  <c r="AE49" i="25" s="1"/>
  <c r="AF49" i="25" s="1"/>
  <c r="B48" i="28"/>
  <c r="AB49" i="22"/>
  <c r="AL17" i="26"/>
  <c r="AH17" i="26" s="1"/>
  <c r="AI17" i="26" s="1"/>
  <c r="AJ17" i="26" s="1"/>
  <c r="AK17" i="26" s="1"/>
  <c r="E52" i="15"/>
  <c r="S52" i="15"/>
  <c r="D52" i="15"/>
  <c r="AL49" i="23"/>
  <c r="AH49" i="23" s="1"/>
  <c r="AI49" i="23" s="1"/>
  <c r="AJ49" i="23" s="1"/>
  <c r="AK49" i="23" s="1"/>
  <c r="AE52" i="15"/>
  <c r="W49" i="23"/>
  <c r="X16" i="21"/>
  <c r="Y16" i="21" s="1"/>
  <c r="Z16" i="21" s="1"/>
  <c r="AA16" i="21" s="1"/>
  <c r="AB50" i="20"/>
  <c r="AC50" i="20" s="1"/>
  <c r="AD50" i="20" s="1"/>
  <c r="AE50" i="20" s="1"/>
  <c r="AF50" i="20" s="1"/>
  <c r="X48" i="22"/>
  <c r="Y48" i="22" s="1"/>
  <c r="Z48" i="22" s="1"/>
  <c r="AA48" i="22" s="1"/>
  <c r="AL52" i="15"/>
  <c r="H49" i="23"/>
  <c r="D49" i="23" s="1"/>
  <c r="E49" i="23" s="1"/>
  <c r="F49" i="23" s="1"/>
  <c r="G49" i="23" s="1"/>
  <c r="C17" i="19"/>
  <c r="D17" i="19" s="1"/>
  <c r="E17" i="19" s="1"/>
  <c r="F17" i="19" s="1"/>
  <c r="G17" i="19" s="1"/>
  <c r="H49" i="27"/>
  <c r="I49" i="27" s="1"/>
  <c r="J49" i="27" s="1"/>
  <c r="K49" i="27" s="1"/>
  <c r="L49" i="27" s="1"/>
  <c r="W49" i="22"/>
  <c r="O52" i="15"/>
  <c r="AG52" i="15"/>
  <c r="L52" i="15"/>
  <c r="P52" i="15"/>
  <c r="AI52" i="15"/>
  <c r="S49" i="21"/>
  <c r="T49" i="21" s="1"/>
  <c r="U49" i="21" s="1"/>
  <c r="V49" i="21" s="1"/>
  <c r="I16" i="20"/>
  <c r="J16" i="20" s="1"/>
  <c r="K16" i="20" s="1"/>
  <c r="L16" i="20" s="1"/>
  <c r="AG49" i="18"/>
  <c r="D49" i="25"/>
  <c r="E49" i="25" s="1"/>
  <c r="F49" i="25" s="1"/>
  <c r="G49" i="25" s="1"/>
  <c r="W49" i="19"/>
  <c r="X49" i="19" s="1"/>
  <c r="Y49" i="19" s="1"/>
  <c r="Z49" i="19" s="1"/>
  <c r="AA49" i="19" s="1"/>
  <c r="X16" i="24"/>
  <c r="Y16" i="24" s="1"/>
  <c r="Z16" i="24" s="1"/>
  <c r="AA16" i="24" s="1"/>
  <c r="N48" i="18"/>
  <c r="O48" i="18" s="1"/>
  <c r="P48" i="18" s="1"/>
  <c r="Q48" i="18" s="1"/>
  <c r="M50" i="24"/>
  <c r="N50" i="24" s="1"/>
  <c r="O50" i="24" s="1"/>
  <c r="P50" i="24" s="1"/>
  <c r="Q50" i="24" s="1"/>
  <c r="AH48" i="22"/>
  <c r="AI48" i="22" s="1"/>
  <c r="AJ48" i="22" s="1"/>
  <c r="AK48" i="22" s="1"/>
  <c r="H19" i="27"/>
  <c r="AL19" i="27"/>
  <c r="M19" i="27"/>
  <c r="AB19" i="27"/>
  <c r="B19" i="27"/>
  <c r="A20" i="27" s="1"/>
  <c r="R19" i="27"/>
  <c r="C19" i="27"/>
  <c r="L17" i="25"/>
  <c r="X49" i="24"/>
  <c r="Y49" i="24" s="1"/>
  <c r="Z49" i="24" s="1"/>
  <c r="AA49" i="24" s="1"/>
  <c r="S49" i="20"/>
  <c r="T49" i="20" s="1"/>
  <c r="U49" i="20" s="1"/>
  <c r="V49" i="20" s="1"/>
  <c r="B18" i="15"/>
  <c r="A19" i="15" s="1"/>
  <c r="AL18" i="15"/>
  <c r="AK18" i="15"/>
  <c r="AD18" i="15"/>
  <c r="Y18" i="15"/>
  <c r="J18" i="15"/>
  <c r="S18" i="15"/>
  <c r="L18" i="15"/>
  <c r="R18" i="15"/>
  <c r="P18" i="15"/>
  <c r="AH18" i="15"/>
  <c r="AF18" i="15"/>
  <c r="C49" i="18"/>
  <c r="H49" i="19"/>
  <c r="AC48" i="21"/>
  <c r="AD48" i="21" s="1"/>
  <c r="AE48" i="21" s="1"/>
  <c r="AF48" i="21" s="1"/>
  <c r="AG50" i="24"/>
  <c r="I49" i="22"/>
  <c r="J49" i="22" s="1"/>
  <c r="K49" i="22" s="1"/>
  <c r="L49" i="22" s="1"/>
  <c r="B19" i="25"/>
  <c r="A20" i="25" s="1"/>
  <c r="H19" i="25"/>
  <c r="D16" i="19"/>
  <c r="E16" i="19" s="1"/>
  <c r="F16" i="19" s="1"/>
  <c r="G16" i="19" s="1"/>
  <c r="S16" i="21"/>
  <c r="T16" i="21" s="1"/>
  <c r="U16" i="21" s="1"/>
  <c r="V16" i="21" s="1"/>
  <c r="R18" i="27"/>
  <c r="AH17" i="23"/>
  <c r="AI17" i="23" s="1"/>
  <c r="AJ17" i="23" s="1"/>
  <c r="AK17" i="23" s="1"/>
  <c r="AC17" i="25"/>
  <c r="AD17" i="25" s="1"/>
  <c r="AE17" i="25" s="1"/>
  <c r="AF17" i="25" s="1"/>
  <c r="X16" i="20"/>
  <c r="Y16" i="20" s="1"/>
  <c r="Z16" i="20" s="1"/>
  <c r="AA16" i="20" s="1"/>
  <c r="X48" i="23"/>
  <c r="Y48" i="23" s="1"/>
  <c r="Z48" i="23" s="1"/>
  <c r="AA48" i="23" s="1"/>
  <c r="AH49" i="24"/>
  <c r="AI49" i="24" s="1"/>
  <c r="AJ49" i="24" s="1"/>
  <c r="AK49" i="24" s="1"/>
  <c r="C18" i="27"/>
  <c r="I17" i="22"/>
  <c r="J17" i="22" s="1"/>
  <c r="K17" i="22" s="1"/>
  <c r="L17" i="22" s="1"/>
  <c r="W50" i="26"/>
  <c r="M50" i="26"/>
  <c r="R50" i="26"/>
  <c r="B50" i="26"/>
  <c r="A51" i="26" s="1"/>
  <c r="AG50" i="26"/>
  <c r="G15" i="23"/>
  <c r="AH18" i="18"/>
  <c r="AI18" i="18" s="1"/>
  <c r="AJ18" i="18" s="1"/>
  <c r="AK18" i="18" s="1"/>
  <c r="S16" i="19"/>
  <c r="T16" i="19" s="1"/>
  <c r="U16" i="19" s="1"/>
  <c r="V16" i="19" s="1"/>
  <c r="I16" i="26"/>
  <c r="J16" i="26" s="1"/>
  <c r="K16" i="26" s="1"/>
  <c r="L16" i="26" s="1"/>
  <c r="AC17" i="27"/>
  <c r="AD17" i="27" s="1"/>
  <c r="AE17" i="27" s="1"/>
  <c r="AF17" i="27" s="1"/>
  <c r="AB49" i="18"/>
  <c r="H49" i="18"/>
  <c r="B50" i="19"/>
  <c r="A51" i="19" s="1"/>
  <c r="D17" i="25"/>
  <c r="E17" i="25" s="1"/>
  <c r="F17" i="25" s="1"/>
  <c r="G17" i="25" s="1"/>
  <c r="D48" i="23"/>
  <c r="E48" i="23" s="1"/>
  <c r="F48" i="23" s="1"/>
  <c r="G48" i="23" s="1"/>
  <c r="H50" i="24"/>
  <c r="AB18" i="27"/>
  <c r="Q17" i="18"/>
  <c r="I17" i="20"/>
  <c r="J17" i="20" s="1"/>
  <c r="K17" i="20" s="1"/>
  <c r="L17" i="20" s="1"/>
  <c r="I52" i="15"/>
  <c r="U52" i="15"/>
  <c r="AJ52" i="15"/>
  <c r="AH52" i="15"/>
  <c r="AA52" i="15"/>
  <c r="I50" i="20"/>
  <c r="J50" i="20" s="1"/>
  <c r="K50" i="20" s="1"/>
  <c r="L50" i="20" s="1"/>
  <c r="B50" i="17"/>
  <c r="A51" i="17" s="1"/>
  <c r="S48" i="21"/>
  <c r="T48" i="21" s="1"/>
  <c r="U48" i="21" s="1"/>
  <c r="V48" i="21" s="1"/>
  <c r="I48" i="26"/>
  <c r="J48" i="26" s="1"/>
  <c r="K48" i="26" s="1"/>
  <c r="L48" i="26" s="1"/>
  <c r="B50" i="18"/>
  <c r="A51" i="18" s="1"/>
  <c r="M50" i="18"/>
  <c r="AB50" i="18"/>
  <c r="AC49" i="19"/>
  <c r="AD49" i="19" s="1"/>
  <c r="AE49" i="19" s="1"/>
  <c r="AF49" i="19" s="1"/>
  <c r="D17" i="27"/>
  <c r="E17" i="27" s="1"/>
  <c r="F17" i="27" s="1"/>
  <c r="G17" i="27" s="1"/>
  <c r="B18" i="17"/>
  <c r="A19" i="17" s="1"/>
  <c r="R51" i="24"/>
  <c r="B51" i="24"/>
  <c r="A52" i="24" s="1"/>
  <c r="M51" i="24"/>
  <c r="H51" i="24"/>
  <c r="S17" i="27"/>
  <c r="T17" i="27" s="1"/>
  <c r="U17" i="27" s="1"/>
  <c r="V17" i="27" s="1"/>
  <c r="D48" i="25"/>
  <c r="E48" i="25" s="1"/>
  <c r="F48" i="25" s="1"/>
  <c r="G48" i="25" s="1"/>
  <c r="N17" i="25"/>
  <c r="O17" i="25" s="1"/>
  <c r="P17" i="25" s="1"/>
  <c r="Q17" i="25" s="1"/>
  <c r="M18" i="27"/>
  <c r="H18" i="26"/>
  <c r="AG18" i="26"/>
  <c r="B18" i="26"/>
  <c r="A19" i="26" s="1"/>
  <c r="AL18" i="26"/>
  <c r="R18" i="26"/>
  <c r="R17" i="21"/>
  <c r="I17" i="24"/>
  <c r="J17" i="24" s="1"/>
  <c r="K17" i="24" s="1"/>
  <c r="L17" i="24" s="1"/>
  <c r="R17" i="26"/>
  <c r="S17" i="26" s="1"/>
  <c r="T17" i="26" s="1"/>
  <c r="U17" i="26" s="1"/>
  <c r="V17" i="26" s="1"/>
  <c r="AB17" i="21"/>
  <c r="AC17" i="21" s="1"/>
  <c r="AD17" i="21" s="1"/>
  <c r="AE17" i="21" s="1"/>
  <c r="AF17" i="21" s="1"/>
  <c r="C17" i="21"/>
  <c r="AH17" i="20"/>
  <c r="AI17" i="20" s="1"/>
  <c r="AJ17" i="20" s="1"/>
  <c r="AK17" i="20" s="1"/>
  <c r="R17" i="23"/>
  <c r="S17" i="23" s="1"/>
  <c r="T17" i="23" s="1"/>
  <c r="U17" i="23" s="1"/>
  <c r="V17" i="23" s="1"/>
  <c r="AA14" i="23"/>
  <c r="Q15" i="23"/>
  <c r="H52" i="15"/>
  <c r="Y52" i="15"/>
  <c r="AD52" i="15"/>
  <c r="C52" i="15"/>
  <c r="M49" i="23"/>
  <c r="I16" i="24"/>
  <c r="J16" i="24" s="1"/>
  <c r="K16" i="24" s="1"/>
  <c r="L16" i="24" s="1"/>
  <c r="B18" i="24"/>
  <c r="A19" i="24" s="1"/>
  <c r="B18" i="22"/>
  <c r="A19" i="22" s="1"/>
  <c r="C49" i="26"/>
  <c r="D49" i="26" s="1"/>
  <c r="E49" i="26" s="1"/>
  <c r="F49" i="26" s="1"/>
  <c r="G49" i="26" s="1"/>
  <c r="I18" i="18"/>
  <c r="J18" i="18" s="1"/>
  <c r="K18" i="18" s="1"/>
  <c r="L18" i="18" s="1"/>
  <c r="I49" i="21"/>
  <c r="J49" i="21" s="1"/>
  <c r="K49" i="21" s="1"/>
  <c r="L49" i="21" s="1"/>
  <c r="AH48" i="19"/>
  <c r="AI48" i="19" s="1"/>
  <c r="AJ48" i="19" s="1"/>
  <c r="AK48" i="19" s="1"/>
  <c r="S48" i="27"/>
  <c r="T48" i="27" s="1"/>
  <c r="U48" i="27" s="1"/>
  <c r="V48" i="27" s="1"/>
  <c r="D48" i="21"/>
  <c r="E48" i="21" s="1"/>
  <c r="F48" i="21" s="1"/>
  <c r="G48" i="21" s="1"/>
  <c r="J17" i="15"/>
  <c r="F17" i="15"/>
  <c r="AK17" i="15"/>
  <c r="AD17" i="15"/>
  <c r="K17" i="15"/>
  <c r="M49" i="18"/>
  <c r="S49" i="24"/>
  <c r="T49" i="24" s="1"/>
  <c r="U49" i="24" s="1"/>
  <c r="V49" i="24" s="1"/>
  <c r="AH49" i="25"/>
  <c r="AI49" i="25" s="1"/>
  <c r="AJ49" i="25" s="1"/>
  <c r="AK49" i="25" s="1"/>
  <c r="AL49" i="19"/>
  <c r="AH49" i="19" s="1"/>
  <c r="AI49" i="19" s="1"/>
  <c r="AJ49" i="19" s="1"/>
  <c r="AK49" i="19" s="1"/>
  <c r="V15" i="23"/>
  <c r="B50" i="27"/>
  <c r="A51" i="27" s="1"/>
  <c r="AB50" i="24"/>
  <c r="S16" i="26"/>
  <c r="T16" i="26" s="1"/>
  <c r="U16" i="26" s="1"/>
  <c r="V16" i="26" s="1"/>
  <c r="AH49" i="22"/>
  <c r="AI49" i="22" s="1"/>
  <c r="AJ49" i="22" s="1"/>
  <c r="AK49" i="22" s="1"/>
  <c r="AB18" i="25"/>
  <c r="AC18" i="25" s="1"/>
  <c r="AD18" i="25" s="1"/>
  <c r="AE18" i="25" s="1"/>
  <c r="AF18" i="25" s="1"/>
  <c r="AG18" i="27"/>
  <c r="AL18" i="27"/>
  <c r="X17" i="26"/>
  <c r="Y17" i="26" s="1"/>
  <c r="Z17" i="26" s="1"/>
  <c r="AA17" i="26" s="1"/>
  <c r="B18" i="23"/>
  <c r="A19" i="23" s="1"/>
  <c r="G52" i="15"/>
  <c r="T52" i="15"/>
  <c r="AF52" i="15"/>
  <c r="J52" i="15"/>
  <c r="B50" i="23"/>
  <c r="A51" i="23" s="1"/>
  <c r="AH17" i="22"/>
  <c r="AI17" i="22" s="1"/>
  <c r="AJ17" i="22" s="1"/>
  <c r="AK17" i="22" s="1"/>
  <c r="AA16" i="25"/>
  <c r="I48" i="22"/>
  <c r="J48" i="22" s="1"/>
  <c r="K48" i="22" s="1"/>
  <c r="L48" i="22" s="1"/>
  <c r="AH48" i="21"/>
  <c r="AI48" i="21" s="1"/>
  <c r="AJ48" i="21" s="1"/>
  <c r="AK48" i="21" s="1"/>
  <c r="I49" i="20"/>
  <c r="J49" i="20" s="1"/>
  <c r="K49" i="20" s="1"/>
  <c r="L49" i="20" s="1"/>
  <c r="B51" i="20"/>
  <c r="A52" i="20" s="1"/>
  <c r="AG51" i="20"/>
  <c r="X48" i="25"/>
  <c r="Y48" i="25" s="1"/>
  <c r="Z48" i="25" s="1"/>
  <c r="AA48" i="25" s="1"/>
  <c r="C17" i="26"/>
  <c r="M17" i="21"/>
  <c r="S48" i="23"/>
  <c r="T48" i="23" s="1"/>
  <c r="U48" i="23" s="1"/>
  <c r="V48" i="23" s="1"/>
  <c r="M18" i="20"/>
  <c r="B18" i="20"/>
  <c r="A19" i="20" s="1"/>
  <c r="C18" i="20"/>
  <c r="N16" i="19"/>
  <c r="O16" i="19" s="1"/>
  <c r="P16" i="19" s="1"/>
  <c r="Q16" i="19" s="1"/>
  <c r="C17" i="23"/>
  <c r="D17" i="23" s="1"/>
  <c r="E17" i="23" s="1"/>
  <c r="F17" i="23" s="1"/>
  <c r="G17" i="23" s="1"/>
  <c r="D16" i="26"/>
  <c r="E16" i="26" s="1"/>
  <c r="F16" i="26" s="1"/>
  <c r="G16" i="26" s="1"/>
  <c r="AC52" i="15"/>
  <c r="W52" i="15"/>
  <c r="X52" i="15"/>
  <c r="K52" i="15"/>
  <c r="S17" i="18"/>
  <c r="T17" i="18" s="1"/>
  <c r="U17" i="18" s="1"/>
  <c r="V17" i="18" s="1"/>
  <c r="R49" i="23"/>
  <c r="S49" i="23" s="1"/>
  <c r="T49" i="23" s="1"/>
  <c r="U49" i="23" s="1"/>
  <c r="V49" i="23" s="1"/>
  <c r="AB17" i="24"/>
  <c r="AC17" i="24" s="1"/>
  <c r="AD17" i="24" s="1"/>
  <c r="AE17" i="24" s="1"/>
  <c r="AF17" i="24" s="1"/>
  <c r="R17" i="24"/>
  <c r="S17" i="24" s="1"/>
  <c r="T17" i="24" s="1"/>
  <c r="U17" i="24" s="1"/>
  <c r="V17" i="24" s="1"/>
  <c r="R17" i="22"/>
  <c r="S17" i="22" s="1"/>
  <c r="T17" i="22" s="1"/>
  <c r="U17" i="22" s="1"/>
  <c r="V17" i="22" s="1"/>
  <c r="AB49" i="26"/>
  <c r="D48" i="18"/>
  <c r="E48" i="18" s="1"/>
  <c r="F48" i="18" s="1"/>
  <c r="G48" i="18" s="1"/>
  <c r="W19" i="18"/>
  <c r="M19" i="18"/>
  <c r="R19" i="18"/>
  <c r="B19" i="18"/>
  <c r="A20" i="18" s="1"/>
  <c r="C19" i="18"/>
  <c r="H19" i="18"/>
  <c r="AG49" i="21"/>
  <c r="AH49" i="21" s="1"/>
  <c r="AI49" i="21" s="1"/>
  <c r="AJ49" i="21" s="1"/>
  <c r="AK49" i="21" s="1"/>
  <c r="D49" i="24"/>
  <c r="E49" i="24" s="1"/>
  <c r="F49" i="24" s="1"/>
  <c r="G49" i="24" s="1"/>
  <c r="AG17" i="15"/>
  <c r="R17" i="15"/>
  <c r="AH17" i="15"/>
  <c r="U17" i="15"/>
  <c r="L17" i="15"/>
  <c r="AL49" i="18"/>
  <c r="R17" i="19"/>
  <c r="S17" i="19" s="1"/>
  <c r="T17" i="19" s="1"/>
  <c r="U17" i="19" s="1"/>
  <c r="V17" i="19" s="1"/>
  <c r="M50" i="25"/>
  <c r="B50" i="25"/>
  <c r="A51" i="25" s="1"/>
  <c r="C49" i="19"/>
  <c r="S48" i="22"/>
  <c r="T48" i="22" s="1"/>
  <c r="U48" i="22" s="1"/>
  <c r="V48" i="22" s="1"/>
  <c r="R49" i="27"/>
  <c r="S49" i="27" s="1"/>
  <c r="T49" i="27" s="1"/>
  <c r="U49" i="27" s="1"/>
  <c r="V49" i="27" s="1"/>
  <c r="L15" i="19"/>
  <c r="AL50" i="24"/>
  <c r="AC48" i="19"/>
  <c r="AD48" i="19" s="1"/>
  <c r="AE48" i="19" s="1"/>
  <c r="AF48" i="19" s="1"/>
  <c r="B50" i="22"/>
  <c r="A51" i="22" s="1"/>
  <c r="R50" i="22"/>
  <c r="AL18" i="25"/>
  <c r="AH18" i="25" s="1"/>
  <c r="AI18" i="25" s="1"/>
  <c r="AJ18" i="25" s="1"/>
  <c r="AK18" i="25" s="1"/>
  <c r="H18" i="27"/>
  <c r="B17" i="28"/>
  <c r="B18" i="16"/>
  <c r="A19" i="16" s="1"/>
  <c r="B53" i="15"/>
  <c r="A54" i="15" s="1"/>
  <c r="M53" i="15"/>
  <c r="AJ53" i="15"/>
  <c r="O53" i="15"/>
  <c r="W53" i="15"/>
  <c r="I53" i="15"/>
  <c r="AD53" i="15"/>
  <c r="AL53" i="15"/>
  <c r="Z53" i="15"/>
  <c r="Z52" i="15"/>
  <c r="B18" i="21"/>
  <c r="A19" i="21" s="1"/>
  <c r="W18" i="21"/>
  <c r="I17" i="27"/>
  <c r="J17" i="27" s="1"/>
  <c r="K17" i="27" s="1"/>
  <c r="L17" i="27" s="1"/>
  <c r="AC16" i="21"/>
  <c r="AD16" i="21" s="1"/>
  <c r="AE16" i="21" s="1"/>
  <c r="S50" i="20"/>
  <c r="T50" i="20" s="1"/>
  <c r="U50" i="20" s="1"/>
  <c r="V50" i="20" s="1"/>
  <c r="M17" i="26"/>
  <c r="AL17" i="21"/>
  <c r="AH17" i="21" s="1"/>
  <c r="AI17" i="21" s="1"/>
  <c r="AJ17" i="21" s="1"/>
  <c r="AK17" i="21" s="1"/>
  <c r="R17" i="20"/>
  <c r="S17" i="20" s="1"/>
  <c r="T17" i="20" s="1"/>
  <c r="U17" i="20" s="1"/>
  <c r="V17" i="20" s="1"/>
  <c r="AB17" i="23"/>
  <c r="AC17" i="23" s="1"/>
  <c r="AD17" i="23" s="1"/>
  <c r="AE17" i="23" s="1"/>
  <c r="AF17" i="23" s="1"/>
  <c r="Q52" i="15"/>
  <c r="AB52" i="15"/>
  <c r="M52" i="15"/>
  <c r="V52" i="15"/>
  <c r="R52" i="15"/>
  <c r="AB49" i="23"/>
  <c r="AC49" i="23" s="1"/>
  <c r="AD49" i="23" s="1"/>
  <c r="AE49" i="23" s="1"/>
  <c r="AF49" i="23" s="1"/>
  <c r="AL17" i="24"/>
  <c r="AH17" i="24" s="1"/>
  <c r="AI17" i="24" s="1"/>
  <c r="AJ17" i="24" s="1"/>
  <c r="AK17" i="24" s="1"/>
  <c r="C17" i="22"/>
  <c r="D17" i="22" s="1"/>
  <c r="E17" i="22" s="1"/>
  <c r="F17" i="22" s="1"/>
  <c r="G17" i="22" s="1"/>
  <c r="W49" i="26"/>
  <c r="M49" i="26"/>
  <c r="R18" i="18"/>
  <c r="S18" i="18" s="1"/>
  <c r="T18" i="18" s="1"/>
  <c r="U18" i="18" s="1"/>
  <c r="V18" i="18" s="1"/>
  <c r="B50" i="21"/>
  <c r="A51" i="21" s="1"/>
  <c r="W50" i="21"/>
  <c r="N48" i="21"/>
  <c r="O48" i="21" s="1"/>
  <c r="P48" i="21" s="1"/>
  <c r="Q48" i="21" s="1"/>
  <c r="X16" i="22"/>
  <c r="Y16" i="22" s="1"/>
  <c r="Z16" i="22" s="1"/>
  <c r="AA16" i="22" s="1"/>
  <c r="O17" i="15"/>
  <c r="W17" i="15"/>
  <c r="I17" i="15"/>
  <c r="AA17" i="15"/>
  <c r="S17" i="15"/>
  <c r="R49" i="18"/>
  <c r="S49" i="18" s="1"/>
  <c r="T49" i="18" s="1"/>
  <c r="U49" i="18" s="1"/>
  <c r="V49" i="18" s="1"/>
  <c r="C18" i="19"/>
  <c r="B18" i="19"/>
  <c r="A19" i="19" s="1"/>
  <c r="AL18" i="19"/>
  <c r="AB18" i="19"/>
  <c r="M18" i="19"/>
  <c r="S49" i="25"/>
  <c r="T49" i="25" s="1"/>
  <c r="U49" i="25" s="1"/>
  <c r="V49" i="25" s="1"/>
  <c r="M49" i="19"/>
  <c r="N49" i="19" s="1"/>
  <c r="O49" i="19" s="1"/>
  <c r="P49" i="19" s="1"/>
  <c r="Q49" i="19" s="1"/>
  <c r="D48" i="22"/>
  <c r="E48" i="22" s="1"/>
  <c r="F48" i="22" s="1"/>
  <c r="G48" i="22" s="1"/>
  <c r="C49" i="27"/>
  <c r="D49" i="27" s="1"/>
  <c r="E49" i="27" s="1"/>
  <c r="F49" i="27" s="1"/>
  <c r="G49" i="27" s="1"/>
  <c r="X48" i="26"/>
  <c r="Y48" i="26" s="1"/>
  <c r="Z48" i="26" s="1"/>
  <c r="AA48" i="26" s="1"/>
  <c r="C50" i="24"/>
  <c r="D50" i="24" s="1"/>
  <c r="E50" i="24" s="1"/>
  <c r="F50" i="24" s="1"/>
  <c r="G50" i="24" s="1"/>
  <c r="R49" i="22"/>
  <c r="H18" i="25"/>
  <c r="I18" i="25" s="1"/>
  <c r="J18" i="25" s="1"/>
  <c r="K18" i="25" s="1"/>
  <c r="L18" i="25" s="1"/>
  <c r="W18" i="27"/>
  <c r="X18" i="27" s="1"/>
  <c r="Y18" i="27" s="1"/>
  <c r="Z18" i="27" s="1"/>
  <c r="AA18" i="27" s="1"/>
  <c r="B50" i="16"/>
  <c r="A51" i="16" s="1"/>
  <c r="N49" i="21" l="1"/>
  <c r="O49" i="21" s="1"/>
  <c r="P49" i="21" s="1"/>
  <c r="Q49" i="21" s="1"/>
  <c r="N18" i="27"/>
  <c r="O18" i="27" s="1"/>
  <c r="P18" i="27" s="1"/>
  <c r="Q18" i="27" s="1"/>
  <c r="X17" i="19"/>
  <c r="Y17" i="19" s="1"/>
  <c r="Z17" i="19" s="1"/>
  <c r="AA17" i="19" s="1"/>
  <c r="X9" i="16"/>
  <c r="X17" i="16"/>
  <c r="X4" i="16"/>
  <c r="X12" i="16"/>
  <c r="X7" i="16"/>
  <c r="X15" i="16"/>
  <c r="X10" i="16"/>
  <c r="X18" i="16"/>
  <c r="X5" i="16"/>
  <c r="X13" i="16"/>
  <c r="X21" i="16"/>
  <c r="X8" i="16"/>
  <c r="X16" i="16"/>
  <c r="X3" i="16"/>
  <c r="X11" i="16"/>
  <c r="X19" i="16"/>
  <c r="X6" i="16"/>
  <c r="X31" i="16"/>
  <c r="X23" i="16"/>
  <c r="X26" i="16"/>
  <c r="X20" i="16"/>
  <c r="X29" i="16"/>
  <c r="X14" i="16"/>
  <c r="X24" i="16"/>
  <c r="X27" i="16"/>
  <c r="X40" i="16"/>
  <c r="X30" i="16"/>
  <c r="X22" i="16"/>
  <c r="X25" i="16"/>
  <c r="X34" i="16"/>
  <c r="X28" i="16"/>
  <c r="X52" i="16"/>
  <c r="X38" i="16"/>
  <c r="X43" i="16"/>
  <c r="X53" i="16"/>
  <c r="X42" i="16"/>
  <c r="X46" i="16"/>
  <c r="X41" i="16"/>
  <c r="X51" i="16"/>
  <c r="X44" i="16"/>
  <c r="X54" i="16"/>
  <c r="X32" i="16"/>
  <c r="X60" i="16"/>
  <c r="X58" i="16"/>
  <c r="X61" i="16"/>
  <c r="X69" i="16"/>
  <c r="X50" i="16"/>
  <c r="X64" i="16"/>
  <c r="X45" i="16"/>
  <c r="X55" i="16"/>
  <c r="X56" i="16"/>
  <c r="X59" i="16"/>
  <c r="X67" i="16"/>
  <c r="X48" i="16"/>
  <c r="X62" i="16"/>
  <c r="X73" i="16"/>
  <c r="X3" i="17"/>
  <c r="X66" i="16"/>
  <c r="X65" i="16"/>
  <c r="X74" i="16"/>
  <c r="X4" i="17"/>
  <c r="X68" i="16"/>
  <c r="X7" i="17"/>
  <c r="X72" i="16"/>
  <c r="X57" i="16"/>
  <c r="X71" i="16"/>
  <c r="X5" i="17"/>
  <c r="X11" i="17"/>
  <c r="X63" i="16"/>
  <c r="X14" i="17"/>
  <c r="X22" i="17"/>
  <c r="X6" i="17"/>
  <c r="X12" i="17"/>
  <c r="X20" i="17"/>
  <c r="X70" i="16"/>
  <c r="X15" i="17"/>
  <c r="X9" i="17"/>
  <c r="X10" i="17"/>
  <c r="X18" i="17"/>
  <c r="X26" i="17"/>
  <c r="X8" i="17"/>
  <c r="X13" i="17"/>
  <c r="X21" i="17"/>
  <c r="X16" i="17"/>
  <c r="X19" i="17"/>
  <c r="X34" i="17"/>
  <c r="X46" i="17"/>
  <c r="X56" i="17"/>
  <c r="X64" i="17"/>
  <c r="X41" i="17"/>
  <c r="X51" i="17"/>
  <c r="X59" i="17"/>
  <c r="X31" i="17"/>
  <c r="X23" i="17"/>
  <c r="X27" i="17"/>
  <c r="X38" i="17"/>
  <c r="X48" i="17"/>
  <c r="X57" i="17"/>
  <c r="X65" i="17"/>
  <c r="X24" i="17"/>
  <c r="X29" i="17"/>
  <c r="X42" i="17"/>
  <c r="X32" i="17"/>
  <c r="X45" i="17"/>
  <c r="X55" i="17"/>
  <c r="X63" i="17"/>
  <c r="X17" i="17"/>
  <c r="X28" i="17"/>
  <c r="X40" i="17"/>
  <c r="X50" i="17"/>
  <c r="X53" i="17"/>
  <c r="X70" i="17"/>
  <c r="X25" i="17"/>
  <c r="X54" i="17"/>
  <c r="X73" i="17"/>
  <c r="X52" i="17"/>
  <c r="X60" i="17"/>
  <c r="X68" i="17"/>
  <c r="X30" i="17"/>
  <c r="X43" i="17"/>
  <c r="X71" i="17"/>
  <c r="X44" i="17"/>
  <c r="X61" i="17"/>
  <c r="X66" i="17"/>
  <c r="X72" i="17"/>
  <c r="X58" i="17"/>
  <c r="X67" i="17"/>
  <c r="X69" i="17"/>
  <c r="X62" i="17"/>
  <c r="X74" i="17"/>
  <c r="X36" i="16"/>
  <c r="X49" i="16"/>
  <c r="X35" i="17"/>
  <c r="X37" i="16"/>
  <c r="X39" i="16"/>
  <c r="X47" i="16"/>
  <c r="X35" i="16"/>
  <c r="X49" i="17"/>
  <c r="X33" i="16"/>
  <c r="X36" i="17"/>
  <c r="X33" i="17"/>
  <c r="X37" i="17"/>
  <c r="X39" i="17"/>
  <c r="X47" i="17"/>
  <c r="AD9" i="32"/>
  <c r="AC10" i="32"/>
  <c r="N17" i="26"/>
  <c r="O17" i="26" s="1"/>
  <c r="P17" i="26" s="1"/>
  <c r="Q17" i="26" s="1"/>
  <c r="N18" i="25"/>
  <c r="O18" i="25" s="1"/>
  <c r="P18" i="25" s="1"/>
  <c r="Q18" i="25" s="1"/>
  <c r="X17" i="20"/>
  <c r="Y17" i="20" s="1"/>
  <c r="Z17" i="20" s="1"/>
  <c r="AA17" i="20" s="1"/>
  <c r="X49" i="26"/>
  <c r="Y49" i="26" s="1"/>
  <c r="Z49" i="26" s="1"/>
  <c r="AA49" i="26" s="1"/>
  <c r="X17" i="22"/>
  <c r="Y17" i="22" s="1"/>
  <c r="Z17" i="22" s="1"/>
  <c r="AA17" i="22" s="1"/>
  <c r="AC49" i="22"/>
  <c r="AD49" i="22" s="1"/>
  <c r="AE49" i="22" s="1"/>
  <c r="AF49" i="22" s="1"/>
  <c r="AC50" i="24"/>
  <c r="AD50" i="24" s="1"/>
  <c r="AE50" i="24" s="1"/>
  <c r="AF50" i="24" s="1"/>
  <c r="N49" i="26"/>
  <c r="O49" i="26" s="1"/>
  <c r="P49" i="26" s="1"/>
  <c r="Q49" i="26" s="1"/>
  <c r="S49" i="22"/>
  <c r="T49" i="22" s="1"/>
  <c r="U49" i="22" s="1"/>
  <c r="V49" i="22" s="1"/>
  <c r="I17" i="21"/>
  <c r="J17" i="21" s="1"/>
  <c r="K17" i="21" s="1"/>
  <c r="L17" i="21" s="1"/>
  <c r="D17" i="26"/>
  <c r="E17" i="26" s="1"/>
  <c r="F17" i="26" s="1"/>
  <c r="G17" i="26" s="1"/>
  <c r="D17" i="21"/>
  <c r="E17" i="21" s="1"/>
  <c r="F17" i="21" s="1"/>
  <c r="G17" i="21" s="1"/>
  <c r="AC49" i="26"/>
  <c r="AD49" i="26" s="1"/>
  <c r="AE49" i="26" s="1"/>
  <c r="AF49" i="26" s="1"/>
  <c r="S49" i="19"/>
  <c r="T49" i="19" s="1"/>
  <c r="U49" i="19" s="1"/>
  <c r="V49" i="19" s="1"/>
  <c r="I50" i="24"/>
  <c r="J50" i="24" s="1"/>
  <c r="K50" i="24" s="1"/>
  <c r="L50" i="24" s="1"/>
  <c r="D18" i="18"/>
  <c r="E18" i="18" s="1"/>
  <c r="F18" i="18" s="1"/>
  <c r="G18" i="18" s="1"/>
  <c r="AC49" i="27"/>
  <c r="AD49" i="27" s="1"/>
  <c r="AE49" i="27" s="1"/>
  <c r="AF49" i="27" s="1"/>
  <c r="X49" i="22"/>
  <c r="Y49" i="22" s="1"/>
  <c r="Z49" i="22" s="1"/>
  <c r="AA49" i="22" s="1"/>
  <c r="I51" i="24"/>
  <c r="J51" i="24" s="1"/>
  <c r="K51" i="24" s="1"/>
  <c r="L51" i="24" s="1"/>
  <c r="X49" i="23"/>
  <c r="Y49" i="23" s="1"/>
  <c r="Z49" i="23" s="1"/>
  <c r="AA49" i="23" s="1"/>
  <c r="X18" i="18"/>
  <c r="Y18" i="18" s="1"/>
  <c r="Z18" i="18" s="1"/>
  <c r="AA18" i="18" s="1"/>
  <c r="AB50" i="19"/>
  <c r="H18" i="19"/>
  <c r="D18" i="19" s="1"/>
  <c r="E18" i="19" s="1"/>
  <c r="F18" i="19" s="1"/>
  <c r="G18" i="19" s="1"/>
  <c r="C50" i="21"/>
  <c r="R51" i="20"/>
  <c r="H18" i="23"/>
  <c r="N49" i="18"/>
  <c r="O49" i="18" s="1"/>
  <c r="P49" i="18" s="1"/>
  <c r="Q49" i="18" s="1"/>
  <c r="N51" i="24"/>
  <c r="O51" i="24" s="1"/>
  <c r="P51" i="24" s="1"/>
  <c r="Q51" i="24" s="1"/>
  <c r="R19" i="25"/>
  <c r="I19" i="27"/>
  <c r="J19" i="27" s="1"/>
  <c r="K19" i="27" s="1"/>
  <c r="L19" i="27" s="1"/>
  <c r="N17" i="19"/>
  <c r="O17" i="19" s="1"/>
  <c r="P17" i="19" s="1"/>
  <c r="Q17" i="19" s="1"/>
  <c r="M18" i="24"/>
  <c r="AG18" i="19"/>
  <c r="C18" i="21"/>
  <c r="G53" i="15"/>
  <c r="AL18" i="20"/>
  <c r="C51" i="20"/>
  <c r="H50" i="23"/>
  <c r="W18" i="24"/>
  <c r="C18" i="26"/>
  <c r="W50" i="18"/>
  <c r="X50" i="18" s="1"/>
  <c r="Y50" i="18" s="1"/>
  <c r="Z50" i="18" s="1"/>
  <c r="AA50" i="18" s="1"/>
  <c r="AC49" i="18"/>
  <c r="AD49" i="18" s="1"/>
  <c r="AE49" i="18" s="1"/>
  <c r="AF49" i="18" s="1"/>
  <c r="AB19" i="25"/>
  <c r="AE18" i="15"/>
  <c r="C18" i="15"/>
  <c r="F18" i="15"/>
  <c r="B18" i="28"/>
  <c r="X50" i="20"/>
  <c r="Y50" i="20" s="1"/>
  <c r="Z50" i="20" s="1"/>
  <c r="AA50" i="20" s="1"/>
  <c r="I19" i="18"/>
  <c r="J19" i="18" s="1"/>
  <c r="K19" i="18" s="1"/>
  <c r="L19" i="18" s="1"/>
  <c r="AH18" i="26"/>
  <c r="AI18" i="26" s="1"/>
  <c r="AJ18" i="26" s="1"/>
  <c r="AK18" i="26" s="1"/>
  <c r="M19" i="25"/>
  <c r="I19" i="25" s="1"/>
  <c r="J19" i="25" s="1"/>
  <c r="K19" i="25" s="1"/>
  <c r="L19" i="25" s="1"/>
  <c r="D19" i="27"/>
  <c r="E19" i="27" s="1"/>
  <c r="F19" i="27" s="1"/>
  <c r="G19" i="27" s="1"/>
  <c r="AC17" i="26"/>
  <c r="AD17" i="26" s="1"/>
  <c r="AE17" i="26" s="1"/>
  <c r="AF17" i="26" s="1"/>
  <c r="AB51" i="20"/>
  <c r="R18" i="19"/>
  <c r="N18" i="19" s="1"/>
  <c r="O18" i="19" s="1"/>
  <c r="P18" i="19" s="1"/>
  <c r="Q18" i="19" s="1"/>
  <c r="D49" i="19"/>
  <c r="E49" i="19" s="1"/>
  <c r="F49" i="19" s="1"/>
  <c r="G49" i="19" s="1"/>
  <c r="H18" i="20"/>
  <c r="I18" i="20" s="1"/>
  <c r="J18" i="20" s="1"/>
  <c r="K18" i="20" s="1"/>
  <c r="L18" i="20" s="1"/>
  <c r="AL51" i="20"/>
  <c r="AH51" i="20" s="1"/>
  <c r="AI51" i="20" s="1"/>
  <c r="AJ51" i="20" s="1"/>
  <c r="AK51" i="20" s="1"/>
  <c r="AB18" i="26"/>
  <c r="AC18" i="26" s="1"/>
  <c r="AD18" i="26" s="1"/>
  <c r="AE18" i="26" s="1"/>
  <c r="AF18" i="26" s="1"/>
  <c r="N50" i="26"/>
  <c r="O50" i="26" s="1"/>
  <c r="P50" i="26" s="1"/>
  <c r="Q50" i="26" s="1"/>
  <c r="N50" i="20"/>
  <c r="O50" i="20" s="1"/>
  <c r="P50" i="20" s="1"/>
  <c r="Q50" i="20" s="1"/>
  <c r="C50" i="22"/>
  <c r="AL50" i="25"/>
  <c r="AG18" i="20"/>
  <c r="M51" i="20"/>
  <c r="AH18" i="27"/>
  <c r="AI18" i="27" s="1"/>
  <c r="AJ18" i="27" s="1"/>
  <c r="AK18" i="27" s="1"/>
  <c r="N49" i="23"/>
  <c r="O49" i="23" s="1"/>
  <c r="P49" i="23" s="1"/>
  <c r="Q49" i="23" s="1"/>
  <c r="M18" i="26"/>
  <c r="N18" i="26" s="1"/>
  <c r="O18" i="26" s="1"/>
  <c r="P18" i="26" s="1"/>
  <c r="Q18" i="26" s="1"/>
  <c r="R50" i="18"/>
  <c r="N50" i="18" s="1"/>
  <c r="O50" i="18" s="1"/>
  <c r="P50" i="18" s="1"/>
  <c r="Q50" i="18" s="1"/>
  <c r="H50" i="19"/>
  <c r="O18" i="15"/>
  <c r="AI18" i="15"/>
  <c r="S19" i="18"/>
  <c r="T19" i="18" s="1"/>
  <c r="U19" i="18" s="1"/>
  <c r="V19" i="18" s="1"/>
  <c r="H51" i="20"/>
  <c r="S17" i="21"/>
  <c r="T17" i="21" s="1"/>
  <c r="U17" i="21" s="1"/>
  <c r="V17" i="21" s="1"/>
  <c r="W18" i="26"/>
  <c r="AC18" i="27"/>
  <c r="AD18" i="27" s="1"/>
  <c r="AE18" i="27" s="1"/>
  <c r="AF18" i="27" s="1"/>
  <c r="AL50" i="19"/>
  <c r="W19" i="25"/>
  <c r="Z18" i="15"/>
  <c r="AA18" i="15"/>
  <c r="H51" i="27"/>
  <c r="W51" i="27"/>
  <c r="AL51" i="27"/>
  <c r="M51" i="27"/>
  <c r="AB51" i="27"/>
  <c r="C51" i="27"/>
  <c r="B51" i="27"/>
  <c r="A52" i="27" s="1"/>
  <c r="AG51" i="27"/>
  <c r="H19" i="22"/>
  <c r="AL19" i="22"/>
  <c r="M19" i="22"/>
  <c r="AB19" i="22"/>
  <c r="B19" i="22"/>
  <c r="A20" i="22" s="1"/>
  <c r="R19" i="22"/>
  <c r="D18" i="27"/>
  <c r="E18" i="27" s="1"/>
  <c r="F18" i="27" s="1"/>
  <c r="G18" i="27" s="1"/>
  <c r="N17" i="20"/>
  <c r="O17" i="20" s="1"/>
  <c r="P17" i="20" s="1"/>
  <c r="Q17" i="20" s="1"/>
  <c r="B19" i="15"/>
  <c r="A20" i="15" s="1"/>
  <c r="P19" i="15"/>
  <c r="V19" i="15"/>
  <c r="I19" i="15"/>
  <c r="AK19" i="15"/>
  <c r="N17" i="22"/>
  <c r="O17" i="22" s="1"/>
  <c r="P17" i="22" s="1"/>
  <c r="Q17" i="22" s="1"/>
  <c r="B51" i="16"/>
  <c r="A52" i="16" s="1"/>
  <c r="H50" i="21"/>
  <c r="D50" i="21" s="1"/>
  <c r="E50" i="21" s="1"/>
  <c r="F50" i="21" s="1"/>
  <c r="G50" i="21" s="1"/>
  <c r="AG18" i="21"/>
  <c r="R53" i="15"/>
  <c r="C53" i="15"/>
  <c r="V53" i="15"/>
  <c r="F53" i="15"/>
  <c r="AC53" i="15"/>
  <c r="W50" i="22"/>
  <c r="S50" i="22" s="1"/>
  <c r="T50" i="22" s="1"/>
  <c r="U50" i="22" s="1"/>
  <c r="V50" i="22" s="1"/>
  <c r="W50" i="25"/>
  <c r="AB19" i="18"/>
  <c r="AB18" i="20"/>
  <c r="AC18" i="20" s="1"/>
  <c r="AD18" i="20" s="1"/>
  <c r="AE18" i="20" s="1"/>
  <c r="AF18" i="20" s="1"/>
  <c r="N17" i="21"/>
  <c r="O17" i="21" s="1"/>
  <c r="P17" i="21" s="1"/>
  <c r="Q17" i="21" s="1"/>
  <c r="B52" i="20"/>
  <c r="A53" i="20" s="1"/>
  <c r="AG50" i="23"/>
  <c r="R18" i="23"/>
  <c r="AG18" i="23"/>
  <c r="R50" i="27"/>
  <c r="R18" i="22"/>
  <c r="AL18" i="24"/>
  <c r="W51" i="24"/>
  <c r="S51" i="24" s="1"/>
  <c r="T51" i="24" s="1"/>
  <c r="U51" i="24" s="1"/>
  <c r="V51" i="24" s="1"/>
  <c r="H50" i="18"/>
  <c r="I50" i="18" s="1"/>
  <c r="J50" i="18" s="1"/>
  <c r="K50" i="18" s="1"/>
  <c r="L50" i="18" s="1"/>
  <c r="D18" i="25"/>
  <c r="E18" i="25" s="1"/>
  <c r="F18" i="25" s="1"/>
  <c r="G18" i="25" s="1"/>
  <c r="M50" i="19"/>
  <c r="I49" i="18"/>
  <c r="J49" i="18" s="1"/>
  <c r="K49" i="18" s="1"/>
  <c r="L49" i="18" s="1"/>
  <c r="AL50" i="26"/>
  <c r="AH50" i="26" s="1"/>
  <c r="AI50" i="26" s="1"/>
  <c r="AJ50" i="26" s="1"/>
  <c r="AK50" i="26" s="1"/>
  <c r="R20" i="25"/>
  <c r="B20" i="25"/>
  <c r="A21" i="25" s="1"/>
  <c r="X18" i="15"/>
  <c r="I18" i="15"/>
  <c r="H18" i="15"/>
  <c r="E18" i="15"/>
  <c r="N19" i="27"/>
  <c r="O19" i="27" s="1"/>
  <c r="P19" i="27" s="1"/>
  <c r="Q19" i="27" s="1"/>
  <c r="AH49" i="18"/>
  <c r="AI49" i="18" s="1"/>
  <c r="AJ49" i="18" s="1"/>
  <c r="AK49" i="18" s="1"/>
  <c r="AH18" i="19"/>
  <c r="AI18" i="19" s="1"/>
  <c r="AJ18" i="19" s="1"/>
  <c r="AK18" i="19" s="1"/>
  <c r="W51" i="21"/>
  <c r="AL51" i="21"/>
  <c r="AB51" i="21"/>
  <c r="AG51" i="21"/>
  <c r="C51" i="21"/>
  <c r="B51" i="21"/>
  <c r="A52" i="21" s="1"/>
  <c r="AF16" i="21"/>
  <c r="B19" i="21"/>
  <c r="A20" i="21" s="1"/>
  <c r="J53" i="15"/>
  <c r="H53" i="15"/>
  <c r="S53" i="15"/>
  <c r="AB53" i="15"/>
  <c r="T53" i="15"/>
  <c r="N19" i="18"/>
  <c r="O19" i="18" s="1"/>
  <c r="P19" i="18" s="1"/>
  <c r="Q19" i="18" s="1"/>
  <c r="X49" i="18"/>
  <c r="Y49" i="18" s="1"/>
  <c r="Z49" i="18" s="1"/>
  <c r="AA49" i="18" s="1"/>
  <c r="S18" i="27"/>
  <c r="T18" i="27" s="1"/>
  <c r="U18" i="27" s="1"/>
  <c r="V18" i="27" s="1"/>
  <c r="I49" i="19"/>
  <c r="J49" i="19" s="1"/>
  <c r="K49" i="19" s="1"/>
  <c r="L49" i="19" s="1"/>
  <c r="B51" i="22"/>
  <c r="A52" i="22" s="1"/>
  <c r="H50" i="25"/>
  <c r="I50" i="25" s="1"/>
  <c r="J50" i="25" s="1"/>
  <c r="K50" i="25" s="1"/>
  <c r="L50" i="25" s="1"/>
  <c r="R51" i="23"/>
  <c r="B51" i="23"/>
  <c r="A52" i="23" s="1"/>
  <c r="AG51" i="23"/>
  <c r="C19" i="23"/>
  <c r="B19" i="23"/>
  <c r="A20" i="23" s="1"/>
  <c r="H19" i="23"/>
  <c r="AB19" i="23"/>
  <c r="C50" i="27"/>
  <c r="C18" i="22"/>
  <c r="B19" i="19"/>
  <c r="A20" i="19" s="1"/>
  <c r="R50" i="21"/>
  <c r="S50" i="21" s="1"/>
  <c r="T50" i="21" s="1"/>
  <c r="U50" i="21" s="1"/>
  <c r="V50" i="21" s="1"/>
  <c r="R18" i="21"/>
  <c r="S18" i="21" s="1"/>
  <c r="T18" i="21" s="1"/>
  <c r="U18" i="21" s="1"/>
  <c r="V18" i="21" s="1"/>
  <c r="X53" i="15"/>
  <c r="AH53" i="15"/>
  <c r="Y53" i="15"/>
  <c r="D53" i="15"/>
  <c r="U53" i="15"/>
  <c r="I18" i="27"/>
  <c r="J18" i="27" s="1"/>
  <c r="K18" i="27" s="1"/>
  <c r="L18" i="27" s="1"/>
  <c r="AG50" i="22"/>
  <c r="AG50" i="25"/>
  <c r="AL19" i="18"/>
  <c r="W18" i="20"/>
  <c r="R50" i="23"/>
  <c r="C18" i="23"/>
  <c r="D18" i="23" s="1"/>
  <c r="E18" i="23" s="1"/>
  <c r="F18" i="23" s="1"/>
  <c r="G18" i="23" s="1"/>
  <c r="N18" i="18"/>
  <c r="O18" i="18" s="1"/>
  <c r="P18" i="18" s="1"/>
  <c r="Q18" i="18" s="1"/>
  <c r="AB50" i="27"/>
  <c r="AB18" i="22"/>
  <c r="AG18" i="24"/>
  <c r="AL51" i="24"/>
  <c r="AG50" i="18"/>
  <c r="AC50" i="18" s="1"/>
  <c r="AD50" i="18" s="1"/>
  <c r="AE50" i="18" s="1"/>
  <c r="AF50" i="18" s="1"/>
  <c r="W50" i="19"/>
  <c r="H50" i="26"/>
  <c r="I50" i="26" s="1"/>
  <c r="J50" i="26" s="1"/>
  <c r="K50" i="26" s="1"/>
  <c r="L50" i="26" s="1"/>
  <c r="N49" i="22"/>
  <c r="O49" i="22" s="1"/>
  <c r="P49" i="22" s="1"/>
  <c r="Q49" i="22" s="1"/>
  <c r="C19" i="25"/>
  <c r="D19" i="25" s="1"/>
  <c r="E19" i="25" s="1"/>
  <c r="F19" i="25" s="1"/>
  <c r="G19" i="25" s="1"/>
  <c r="D49" i="18"/>
  <c r="E49" i="18" s="1"/>
  <c r="F49" i="18" s="1"/>
  <c r="G49" i="18" s="1"/>
  <c r="AB18" i="15"/>
  <c r="K18" i="15"/>
  <c r="AG18" i="15"/>
  <c r="V18" i="15"/>
  <c r="W19" i="27"/>
  <c r="X19" i="27" s="1"/>
  <c r="Y19" i="27" s="1"/>
  <c r="Z19" i="27" s="1"/>
  <c r="AA19" i="27" s="1"/>
  <c r="B51" i="25"/>
  <c r="A52" i="25" s="1"/>
  <c r="X19" i="18"/>
  <c r="Y19" i="18" s="1"/>
  <c r="Z19" i="18" s="1"/>
  <c r="AA19" i="18" s="1"/>
  <c r="AC51" i="20"/>
  <c r="AD51" i="20" s="1"/>
  <c r="AE51" i="20" s="1"/>
  <c r="AF51" i="20" s="1"/>
  <c r="AB50" i="23"/>
  <c r="AC50" i="23" s="1"/>
  <c r="AD50" i="23" s="1"/>
  <c r="AE50" i="23" s="1"/>
  <c r="AF50" i="23" s="1"/>
  <c r="C50" i="23"/>
  <c r="D50" i="23" s="1"/>
  <c r="E50" i="23" s="1"/>
  <c r="F50" i="23" s="1"/>
  <c r="G50" i="23" s="1"/>
  <c r="AB18" i="23"/>
  <c r="I49" i="23"/>
  <c r="J49" i="23" s="1"/>
  <c r="K49" i="23" s="1"/>
  <c r="L49" i="23" s="1"/>
  <c r="M50" i="27"/>
  <c r="M18" i="22"/>
  <c r="C19" i="24"/>
  <c r="W19" i="24"/>
  <c r="B19" i="24"/>
  <c r="A20" i="24" s="1"/>
  <c r="B52" i="24"/>
  <c r="A53" i="24" s="1"/>
  <c r="AG52" i="24"/>
  <c r="R51" i="18"/>
  <c r="B51" i="18"/>
  <c r="A52" i="18" s="1"/>
  <c r="AG50" i="19"/>
  <c r="AH50" i="19" s="1"/>
  <c r="AI50" i="19" s="1"/>
  <c r="AJ50" i="19" s="1"/>
  <c r="AK50" i="19" s="1"/>
  <c r="B51" i="26"/>
  <c r="A52" i="26" s="1"/>
  <c r="X17" i="24"/>
  <c r="Y17" i="24" s="1"/>
  <c r="Z17" i="24" s="1"/>
  <c r="AA17" i="24" s="1"/>
  <c r="N17" i="23"/>
  <c r="O17" i="23" s="1"/>
  <c r="P17" i="23" s="1"/>
  <c r="Q17" i="23" s="1"/>
  <c r="AB50" i="21"/>
  <c r="X50" i="21" s="1"/>
  <c r="Y50" i="21" s="1"/>
  <c r="Z50" i="21" s="1"/>
  <c r="AA50" i="21" s="1"/>
  <c r="AB18" i="21"/>
  <c r="AI53" i="15"/>
  <c r="AF53" i="15"/>
  <c r="N53" i="15"/>
  <c r="E53" i="15"/>
  <c r="R50" i="25"/>
  <c r="N50" i="25" s="1"/>
  <c r="O50" i="25" s="1"/>
  <c r="P50" i="25" s="1"/>
  <c r="Q50" i="25" s="1"/>
  <c r="D18" i="20"/>
  <c r="E18" i="20" s="1"/>
  <c r="F18" i="20" s="1"/>
  <c r="G18" i="20" s="1"/>
  <c r="N51" i="20"/>
  <c r="O51" i="20" s="1"/>
  <c r="P51" i="20" s="1"/>
  <c r="Q51" i="20" s="1"/>
  <c r="M50" i="23"/>
  <c r="M18" i="23"/>
  <c r="W18" i="22"/>
  <c r="AL18" i="22"/>
  <c r="R18" i="24"/>
  <c r="S18" i="24" s="1"/>
  <c r="T18" i="24" s="1"/>
  <c r="U18" i="24" s="1"/>
  <c r="V18" i="24" s="1"/>
  <c r="B51" i="17"/>
  <c r="A52" i="17" s="1"/>
  <c r="S49" i="26"/>
  <c r="T49" i="26" s="1"/>
  <c r="U49" i="26" s="1"/>
  <c r="V49" i="26" s="1"/>
  <c r="N17" i="24"/>
  <c r="O17" i="24" s="1"/>
  <c r="P17" i="24" s="1"/>
  <c r="Q17" i="24" s="1"/>
  <c r="AL51" i="19"/>
  <c r="B51" i="19"/>
  <c r="A52" i="19" s="1"/>
  <c r="R51" i="19"/>
  <c r="W51" i="19"/>
  <c r="S50" i="26"/>
  <c r="T50" i="26" s="1"/>
  <c r="U50" i="26" s="1"/>
  <c r="V50" i="26" s="1"/>
  <c r="X50" i="24"/>
  <c r="Y50" i="24" s="1"/>
  <c r="Z50" i="24" s="1"/>
  <c r="AA50" i="24" s="1"/>
  <c r="N49" i="27"/>
  <c r="O49" i="27" s="1"/>
  <c r="P49" i="27" s="1"/>
  <c r="Q49" i="27" s="1"/>
  <c r="H50" i="27"/>
  <c r="AL50" i="27"/>
  <c r="W18" i="19"/>
  <c r="X18" i="19" s="1"/>
  <c r="Y18" i="19" s="1"/>
  <c r="Z18" i="19" s="1"/>
  <c r="AA18" i="19" s="1"/>
  <c r="M50" i="21"/>
  <c r="N50" i="21" s="1"/>
  <c r="O50" i="21" s="1"/>
  <c r="P50" i="21" s="1"/>
  <c r="Q50" i="21" s="1"/>
  <c r="H18" i="21"/>
  <c r="M18" i="21"/>
  <c r="P53" i="15"/>
  <c r="AA53" i="15"/>
  <c r="K53" i="15"/>
  <c r="AK53" i="15"/>
  <c r="M50" i="22"/>
  <c r="N50" i="22" s="1"/>
  <c r="O50" i="22" s="1"/>
  <c r="P50" i="22" s="1"/>
  <c r="Q50" i="22" s="1"/>
  <c r="C50" i="25"/>
  <c r="AG19" i="18"/>
  <c r="R18" i="20"/>
  <c r="W51" i="20"/>
  <c r="X51" i="20" s="1"/>
  <c r="Y51" i="20" s="1"/>
  <c r="Z51" i="20" s="1"/>
  <c r="AA51" i="20" s="1"/>
  <c r="W50" i="23"/>
  <c r="AL18" i="23"/>
  <c r="W50" i="27"/>
  <c r="B49" i="28"/>
  <c r="H18" i="22"/>
  <c r="C18" i="24"/>
  <c r="AB18" i="24"/>
  <c r="R19" i="26"/>
  <c r="B19" i="26"/>
  <c r="A20" i="26" s="1"/>
  <c r="W19" i="26"/>
  <c r="C19" i="26"/>
  <c r="H19" i="26"/>
  <c r="AB19" i="26"/>
  <c r="M19" i="26"/>
  <c r="X17" i="23"/>
  <c r="Y17" i="23" s="1"/>
  <c r="Z17" i="23" s="1"/>
  <c r="AA17" i="23" s="1"/>
  <c r="X18" i="25"/>
  <c r="Y18" i="25" s="1"/>
  <c r="Z18" i="25" s="1"/>
  <c r="AA18" i="25" s="1"/>
  <c r="C51" i="24"/>
  <c r="D51" i="24" s="1"/>
  <c r="E51" i="24" s="1"/>
  <c r="F51" i="24" s="1"/>
  <c r="G51" i="24" s="1"/>
  <c r="B19" i="17"/>
  <c r="A20" i="17" s="1"/>
  <c r="AL50" i="18"/>
  <c r="R50" i="19"/>
  <c r="C50" i="26"/>
  <c r="D50" i="26" s="1"/>
  <c r="E50" i="26" s="1"/>
  <c r="F50" i="26" s="1"/>
  <c r="G50" i="26" s="1"/>
  <c r="AC49" i="21"/>
  <c r="AD49" i="21" s="1"/>
  <c r="AE49" i="21" s="1"/>
  <c r="AF49" i="21" s="1"/>
  <c r="AG19" i="25"/>
  <c r="AC19" i="25" s="1"/>
  <c r="AD19" i="25" s="1"/>
  <c r="AE19" i="25" s="1"/>
  <c r="AF19" i="25" s="1"/>
  <c r="W18" i="15"/>
  <c r="G18" i="15"/>
  <c r="Q18" i="15"/>
  <c r="U18" i="15"/>
  <c r="M18" i="15"/>
  <c r="B20" i="27"/>
  <c r="A21" i="27" s="1"/>
  <c r="W20" i="27"/>
  <c r="AL20" i="27"/>
  <c r="X17" i="21"/>
  <c r="Y17" i="21" s="1"/>
  <c r="Z17" i="21" s="1"/>
  <c r="AA17" i="21" s="1"/>
  <c r="B54" i="15"/>
  <c r="A55" i="15" s="1"/>
  <c r="O54" i="15"/>
  <c r="N54" i="15"/>
  <c r="F54" i="15"/>
  <c r="AE54" i="15"/>
  <c r="W54" i="15"/>
  <c r="V54" i="15"/>
  <c r="AF54" i="15"/>
  <c r="AK54" i="15"/>
  <c r="R54" i="15"/>
  <c r="Z54" i="15"/>
  <c r="AB54" i="15"/>
  <c r="X54" i="15"/>
  <c r="D54" i="15"/>
  <c r="C54" i="15"/>
  <c r="K54" i="15"/>
  <c r="I54" i="15"/>
  <c r="S54" i="15"/>
  <c r="Q54" i="15"/>
  <c r="AH54" i="15"/>
  <c r="M54" i="15"/>
  <c r="P54" i="15"/>
  <c r="Y54" i="15"/>
  <c r="AB50" i="22"/>
  <c r="D19" i="18"/>
  <c r="E19" i="18" s="1"/>
  <c r="F19" i="18" s="1"/>
  <c r="G19" i="18" s="1"/>
  <c r="AC18" i="19"/>
  <c r="AD18" i="19" s="1"/>
  <c r="AE18" i="19" s="1"/>
  <c r="AF18" i="19" s="1"/>
  <c r="AG50" i="21"/>
  <c r="AL50" i="21"/>
  <c r="AL18" i="21"/>
  <c r="AE53" i="15"/>
  <c r="AG53" i="15"/>
  <c r="Q53" i="15"/>
  <c r="L53" i="15"/>
  <c r="B19" i="16"/>
  <c r="A20" i="16" s="1"/>
  <c r="H50" i="22"/>
  <c r="AL50" i="22"/>
  <c r="AB50" i="25"/>
  <c r="AC50" i="25" s="1"/>
  <c r="AD50" i="25" s="1"/>
  <c r="AE50" i="25" s="1"/>
  <c r="AF50" i="25" s="1"/>
  <c r="B20" i="18"/>
  <c r="A21" i="18" s="1"/>
  <c r="B19" i="20"/>
  <c r="A20" i="20" s="1"/>
  <c r="AL50" i="23"/>
  <c r="W18" i="23"/>
  <c r="AG50" i="27"/>
  <c r="AG18" i="22"/>
  <c r="AH18" i="22" s="1"/>
  <c r="AI18" i="22" s="1"/>
  <c r="AJ18" i="22" s="1"/>
  <c r="AK18" i="22" s="1"/>
  <c r="H18" i="24"/>
  <c r="I18" i="24" s="1"/>
  <c r="J18" i="24" s="1"/>
  <c r="K18" i="24" s="1"/>
  <c r="L18" i="24" s="1"/>
  <c r="D18" i="26"/>
  <c r="E18" i="26" s="1"/>
  <c r="F18" i="26" s="1"/>
  <c r="G18" i="26" s="1"/>
  <c r="AG51" i="24"/>
  <c r="AB51" i="24"/>
  <c r="C50" i="18"/>
  <c r="D50" i="18" s="1"/>
  <c r="E50" i="18" s="1"/>
  <c r="F50" i="18" s="1"/>
  <c r="G50" i="18" s="1"/>
  <c r="C50" i="19"/>
  <c r="D50" i="19" s="1"/>
  <c r="E50" i="19" s="1"/>
  <c r="F50" i="19" s="1"/>
  <c r="G50" i="19" s="1"/>
  <c r="AB50" i="26"/>
  <c r="AC50" i="26" s="1"/>
  <c r="AD50" i="26" s="1"/>
  <c r="AE50" i="26" s="1"/>
  <c r="AF50" i="26" s="1"/>
  <c r="AL19" i="25"/>
  <c r="AH50" i="24"/>
  <c r="AI50" i="24" s="1"/>
  <c r="AJ50" i="24" s="1"/>
  <c r="AK50" i="24" s="1"/>
  <c r="AJ18" i="15"/>
  <c r="T18" i="15"/>
  <c r="D18" i="15"/>
  <c r="AC18" i="15"/>
  <c r="N18" i="15"/>
  <c r="I49" i="26"/>
  <c r="J49" i="26" s="1"/>
  <c r="K49" i="26" s="1"/>
  <c r="L49" i="26" s="1"/>
  <c r="AG19" i="27"/>
  <c r="AH19" i="27" s="1"/>
  <c r="AI19" i="27" s="1"/>
  <c r="AJ19" i="27" s="1"/>
  <c r="AK19" i="27" s="1"/>
  <c r="I17" i="26"/>
  <c r="J17" i="26" s="1"/>
  <c r="K17" i="26" s="1"/>
  <c r="L17" i="26" s="1"/>
  <c r="AH50" i="27" l="1"/>
  <c r="AI50" i="27" s="1"/>
  <c r="AJ50" i="27" s="1"/>
  <c r="AK50" i="27" s="1"/>
  <c r="AH18" i="20"/>
  <c r="AI18" i="20" s="1"/>
  <c r="AJ18" i="20" s="1"/>
  <c r="AK18" i="20" s="1"/>
  <c r="X50" i="27"/>
  <c r="Y50" i="27" s="1"/>
  <c r="Z50" i="27" s="1"/>
  <c r="AA50" i="27" s="1"/>
  <c r="X18" i="23"/>
  <c r="Y18" i="23" s="1"/>
  <c r="Z18" i="23" s="1"/>
  <c r="AA18" i="23" s="1"/>
  <c r="I51" i="20"/>
  <c r="J51" i="20" s="1"/>
  <c r="K51" i="20" s="1"/>
  <c r="L51" i="20" s="1"/>
  <c r="Y6" i="16"/>
  <c r="Y14" i="16"/>
  <c r="Y9" i="16"/>
  <c r="Y4" i="16"/>
  <c r="Y12" i="16"/>
  <c r="Y7" i="16"/>
  <c r="Y15" i="16"/>
  <c r="Y10" i="16"/>
  <c r="Y18" i="16"/>
  <c r="Y5" i="16"/>
  <c r="Y13" i="16"/>
  <c r="Y21" i="16"/>
  <c r="Y8" i="16"/>
  <c r="Y16" i="16"/>
  <c r="Y28" i="16"/>
  <c r="Y23" i="16"/>
  <c r="Y26" i="16"/>
  <c r="Y3" i="16"/>
  <c r="Y17" i="16"/>
  <c r="Y20" i="16"/>
  <c r="Y24" i="16"/>
  <c r="Y32" i="16"/>
  <c r="Y19" i="16"/>
  <c r="Y27" i="16"/>
  <c r="Y40" i="16"/>
  <c r="Y11" i="16"/>
  <c r="Y30" i="16"/>
  <c r="Y25" i="16"/>
  <c r="Y31" i="16"/>
  <c r="Y48" i="16"/>
  <c r="Y57" i="16"/>
  <c r="Y45" i="16"/>
  <c r="Y22" i="16"/>
  <c r="Y38" i="16"/>
  <c r="Y50" i="16"/>
  <c r="Y34" i="16"/>
  <c r="Y43" i="16"/>
  <c r="Y53" i="16"/>
  <c r="Y42" i="16"/>
  <c r="Y46" i="16"/>
  <c r="Y56" i="16"/>
  <c r="Y29" i="16"/>
  <c r="Y41" i="16"/>
  <c r="Y51" i="16"/>
  <c r="Y54" i="16"/>
  <c r="Y60" i="16"/>
  <c r="Y58" i="16"/>
  <c r="Y66" i="16"/>
  <c r="Y44" i="16"/>
  <c r="Y61" i="16"/>
  <c r="Y69" i="16"/>
  <c r="Y64" i="16"/>
  <c r="Y63" i="16"/>
  <c r="Y70" i="16"/>
  <c r="Y62" i="16"/>
  <c r="Y73" i="16"/>
  <c r="Y55" i="16"/>
  <c r="Y65" i="16"/>
  <c r="Y9" i="17"/>
  <c r="Y74" i="16"/>
  <c r="Y4" i="17"/>
  <c r="Y52" i="16"/>
  <c r="Y68" i="16"/>
  <c r="Y59" i="16"/>
  <c r="Y67" i="16"/>
  <c r="Y72" i="16"/>
  <c r="Y16" i="17"/>
  <c r="Y7" i="17"/>
  <c r="Y11" i="17"/>
  <c r="Y19" i="17"/>
  <c r="Y14" i="17"/>
  <c r="Y17" i="17"/>
  <c r="Y6" i="17"/>
  <c r="Y12" i="17"/>
  <c r="Y20" i="17"/>
  <c r="Y5" i="17"/>
  <c r="Y15" i="17"/>
  <c r="Y23" i="17"/>
  <c r="Y3" i="17"/>
  <c r="Y10" i="17"/>
  <c r="Y18" i="17"/>
  <c r="Y26" i="17"/>
  <c r="Y8" i="17"/>
  <c r="Y22" i="17"/>
  <c r="Y25" i="17"/>
  <c r="Y30" i="17"/>
  <c r="Y43" i="17"/>
  <c r="Y53" i="17"/>
  <c r="Y61" i="17"/>
  <c r="Y34" i="17"/>
  <c r="Y46" i="17"/>
  <c r="Y56" i="17"/>
  <c r="Y64" i="17"/>
  <c r="Y21" i="17"/>
  <c r="Y13" i="17"/>
  <c r="Y31" i="17"/>
  <c r="Y44" i="17"/>
  <c r="Y54" i="17"/>
  <c r="Y62" i="17"/>
  <c r="Y71" i="16"/>
  <c r="Y27" i="17"/>
  <c r="Y38" i="17"/>
  <c r="Y24" i="17"/>
  <c r="Y29" i="17"/>
  <c r="Y42" i="17"/>
  <c r="Y52" i="17"/>
  <c r="Y60" i="17"/>
  <c r="Y32" i="17"/>
  <c r="Y45" i="17"/>
  <c r="Y50" i="17"/>
  <c r="Y58" i="17"/>
  <c r="Y67" i="17"/>
  <c r="Y40" i="17"/>
  <c r="Y59" i="17"/>
  <c r="Y70" i="17"/>
  <c r="Y41" i="17"/>
  <c r="Y65" i="17"/>
  <c r="Y73" i="17"/>
  <c r="Y28" i="17"/>
  <c r="Y48" i="17"/>
  <c r="Y55" i="17"/>
  <c r="Y68" i="17"/>
  <c r="Y71" i="17"/>
  <c r="Y57" i="17"/>
  <c r="Y69" i="17"/>
  <c r="Y63" i="17"/>
  <c r="Y72" i="17"/>
  <c r="Y51" i="17"/>
  <c r="Y66" i="17"/>
  <c r="Y74" i="17"/>
  <c r="Y36" i="16"/>
  <c r="Y49" i="16"/>
  <c r="Y33" i="16"/>
  <c r="Y37" i="16"/>
  <c r="Y39" i="16"/>
  <c r="Y47" i="16"/>
  <c r="Y35" i="16"/>
  <c r="Y49" i="17"/>
  <c r="Y33" i="17"/>
  <c r="Y35" i="17"/>
  <c r="Y37" i="17"/>
  <c r="Y36" i="17"/>
  <c r="Y39" i="17"/>
  <c r="Y47" i="17"/>
  <c r="AE9" i="32"/>
  <c r="AD10" i="32"/>
  <c r="S19" i="25"/>
  <c r="T19" i="25" s="1"/>
  <c r="U19" i="25" s="1"/>
  <c r="V19" i="25" s="1"/>
  <c r="I18" i="19"/>
  <c r="J18" i="19" s="1"/>
  <c r="K18" i="19" s="1"/>
  <c r="L18" i="19" s="1"/>
  <c r="S50" i="19"/>
  <c r="T50" i="19" s="1"/>
  <c r="U50" i="19" s="1"/>
  <c r="V50" i="19" s="1"/>
  <c r="S50" i="18"/>
  <c r="T50" i="18" s="1"/>
  <c r="U50" i="18" s="1"/>
  <c r="V50" i="18" s="1"/>
  <c r="I50" i="19"/>
  <c r="J50" i="19" s="1"/>
  <c r="K50" i="19" s="1"/>
  <c r="L50" i="19" s="1"/>
  <c r="I50" i="22"/>
  <c r="J50" i="22" s="1"/>
  <c r="K50" i="22" s="1"/>
  <c r="L50" i="22" s="1"/>
  <c r="X50" i="19"/>
  <c r="Y50" i="19" s="1"/>
  <c r="Z50" i="19" s="1"/>
  <c r="AA50" i="19" s="1"/>
  <c r="X19" i="25"/>
  <c r="Y19" i="25" s="1"/>
  <c r="Z19" i="25" s="1"/>
  <c r="AA19" i="25" s="1"/>
  <c r="AH51" i="24"/>
  <c r="AI51" i="24" s="1"/>
  <c r="AJ51" i="24" s="1"/>
  <c r="AK51" i="24" s="1"/>
  <c r="D18" i="24"/>
  <c r="E18" i="24" s="1"/>
  <c r="F18" i="24" s="1"/>
  <c r="G18" i="24" s="1"/>
  <c r="AH19" i="18"/>
  <c r="AI19" i="18" s="1"/>
  <c r="AJ19" i="18" s="1"/>
  <c r="AK19" i="18" s="1"/>
  <c r="N50" i="27"/>
  <c r="O50" i="27" s="1"/>
  <c r="P50" i="27" s="1"/>
  <c r="Q50" i="27" s="1"/>
  <c r="AH18" i="24"/>
  <c r="AI18" i="24" s="1"/>
  <c r="AJ18" i="24" s="1"/>
  <c r="AK18" i="24" s="1"/>
  <c r="N19" i="25"/>
  <c r="O19" i="25" s="1"/>
  <c r="P19" i="25" s="1"/>
  <c r="Q19" i="25" s="1"/>
  <c r="S18" i="20"/>
  <c r="T18" i="20" s="1"/>
  <c r="U18" i="20" s="1"/>
  <c r="V18" i="20" s="1"/>
  <c r="AH50" i="25"/>
  <c r="AI50" i="25" s="1"/>
  <c r="AJ50" i="25" s="1"/>
  <c r="AK50" i="25" s="1"/>
  <c r="N19" i="26"/>
  <c r="O19" i="26" s="1"/>
  <c r="P19" i="26" s="1"/>
  <c r="Q19" i="26" s="1"/>
  <c r="AC18" i="21"/>
  <c r="AD18" i="21" s="1"/>
  <c r="AE18" i="21" s="1"/>
  <c r="AF18" i="21" s="1"/>
  <c r="I19" i="22"/>
  <c r="J19" i="22" s="1"/>
  <c r="K19" i="22" s="1"/>
  <c r="L19" i="22" s="1"/>
  <c r="X18" i="22"/>
  <c r="Y18" i="22" s="1"/>
  <c r="Z18" i="22" s="1"/>
  <c r="AA18" i="22" s="1"/>
  <c r="X51" i="21"/>
  <c r="Y51" i="21" s="1"/>
  <c r="Z51" i="21" s="1"/>
  <c r="AA51" i="21" s="1"/>
  <c r="AH51" i="27"/>
  <c r="AI51" i="27" s="1"/>
  <c r="AJ51" i="27" s="1"/>
  <c r="AK51" i="27" s="1"/>
  <c r="N18" i="23"/>
  <c r="O18" i="23" s="1"/>
  <c r="P18" i="23" s="1"/>
  <c r="Q18" i="23" s="1"/>
  <c r="AC51" i="24"/>
  <c r="AD51" i="24" s="1"/>
  <c r="AE51" i="24" s="1"/>
  <c r="AF51" i="24" s="1"/>
  <c r="AC18" i="24"/>
  <c r="AD18" i="24" s="1"/>
  <c r="AE18" i="24" s="1"/>
  <c r="AF18" i="24" s="1"/>
  <c r="AB19" i="24"/>
  <c r="C51" i="23"/>
  <c r="AB20" i="25"/>
  <c r="AC19" i="15"/>
  <c r="Y19" i="15"/>
  <c r="X18" i="26"/>
  <c r="Y18" i="26" s="1"/>
  <c r="Z18" i="26" s="1"/>
  <c r="AA18" i="26" s="1"/>
  <c r="AH50" i="21"/>
  <c r="AI50" i="21" s="1"/>
  <c r="AJ50" i="21" s="1"/>
  <c r="AK50" i="21" s="1"/>
  <c r="N18" i="21"/>
  <c r="O18" i="21" s="1"/>
  <c r="P18" i="21" s="1"/>
  <c r="Q18" i="21" s="1"/>
  <c r="H51" i="18"/>
  <c r="R20" i="18"/>
  <c r="I19" i="26"/>
  <c r="J19" i="26" s="1"/>
  <c r="K19" i="26" s="1"/>
  <c r="L19" i="26" s="1"/>
  <c r="D50" i="25"/>
  <c r="E50" i="25" s="1"/>
  <c r="F50" i="25" s="1"/>
  <c r="G50" i="25" s="1"/>
  <c r="AG51" i="19"/>
  <c r="AH51" i="19" s="1"/>
  <c r="AI51" i="19" s="1"/>
  <c r="AJ51" i="19" s="1"/>
  <c r="AK51" i="19" s="1"/>
  <c r="N50" i="23"/>
  <c r="O50" i="23" s="1"/>
  <c r="P50" i="23" s="1"/>
  <c r="Q50" i="23" s="1"/>
  <c r="M51" i="18"/>
  <c r="I18" i="26"/>
  <c r="J18" i="26" s="1"/>
  <c r="K18" i="26" s="1"/>
  <c r="L18" i="26" s="1"/>
  <c r="N18" i="22"/>
  <c r="O18" i="22" s="1"/>
  <c r="P18" i="22" s="1"/>
  <c r="Q18" i="22" s="1"/>
  <c r="AG51" i="25"/>
  <c r="R19" i="23"/>
  <c r="AB51" i="23"/>
  <c r="AC51" i="23" s="1"/>
  <c r="AD51" i="23" s="1"/>
  <c r="AE51" i="23" s="1"/>
  <c r="AF51" i="23" s="1"/>
  <c r="M51" i="21"/>
  <c r="M20" i="25"/>
  <c r="N20" i="25" s="1"/>
  <c r="O20" i="25" s="1"/>
  <c r="P20" i="25" s="1"/>
  <c r="Q20" i="25" s="1"/>
  <c r="K19" i="15"/>
  <c r="Z19" i="15"/>
  <c r="W19" i="22"/>
  <c r="S19" i="22" s="1"/>
  <c r="T19" i="22" s="1"/>
  <c r="U19" i="22" s="1"/>
  <c r="V19" i="22" s="1"/>
  <c r="X51" i="27"/>
  <c r="Y51" i="27" s="1"/>
  <c r="Z51" i="27" s="1"/>
  <c r="AA51" i="27" s="1"/>
  <c r="D51" i="20"/>
  <c r="E51" i="20" s="1"/>
  <c r="F51" i="20" s="1"/>
  <c r="G51" i="20" s="1"/>
  <c r="C51" i="19"/>
  <c r="W51" i="18"/>
  <c r="S51" i="18" s="1"/>
  <c r="T51" i="18" s="1"/>
  <c r="U51" i="18" s="1"/>
  <c r="V51" i="18" s="1"/>
  <c r="H51" i="25"/>
  <c r="D19" i="23"/>
  <c r="E19" i="23" s="1"/>
  <c r="F19" i="23" s="1"/>
  <c r="G19" i="23" s="1"/>
  <c r="M51" i="23"/>
  <c r="AL20" i="25"/>
  <c r="L19" i="15"/>
  <c r="O19" i="15"/>
  <c r="AL20" i="18"/>
  <c r="AG51" i="18"/>
  <c r="W20" i="18"/>
  <c r="S20" i="18" s="1"/>
  <c r="T20" i="18" s="1"/>
  <c r="U20" i="18" s="1"/>
  <c r="V20" i="18" s="1"/>
  <c r="AG19" i="26"/>
  <c r="AC19" i="26" s="1"/>
  <c r="AD19" i="26" s="1"/>
  <c r="AE19" i="26" s="1"/>
  <c r="AF19" i="26" s="1"/>
  <c r="S50" i="25"/>
  <c r="T50" i="25" s="1"/>
  <c r="U50" i="25" s="1"/>
  <c r="V50" i="25" s="1"/>
  <c r="C51" i="18"/>
  <c r="D51" i="18" s="1"/>
  <c r="E51" i="18" s="1"/>
  <c r="F51" i="18" s="1"/>
  <c r="G51" i="18" s="1"/>
  <c r="H19" i="24"/>
  <c r="D19" i="24" s="1"/>
  <c r="E19" i="24" s="1"/>
  <c r="F19" i="24" s="1"/>
  <c r="G19" i="24" s="1"/>
  <c r="AC18" i="23"/>
  <c r="AD18" i="23" s="1"/>
  <c r="AE18" i="23" s="1"/>
  <c r="AF18" i="23" s="1"/>
  <c r="AB51" i="25"/>
  <c r="AC51" i="25" s="1"/>
  <c r="AD51" i="25" s="1"/>
  <c r="AE51" i="25" s="1"/>
  <c r="AF51" i="25" s="1"/>
  <c r="X18" i="20"/>
  <c r="Y18" i="20" s="1"/>
  <c r="Z18" i="20" s="1"/>
  <c r="AA18" i="20" s="1"/>
  <c r="D50" i="27"/>
  <c r="E50" i="27" s="1"/>
  <c r="F50" i="27" s="1"/>
  <c r="G50" i="27" s="1"/>
  <c r="W51" i="23"/>
  <c r="R51" i="21"/>
  <c r="H51" i="21"/>
  <c r="D51" i="21" s="1"/>
  <c r="E51" i="21" s="1"/>
  <c r="F51" i="21" s="1"/>
  <c r="G51" i="21" s="1"/>
  <c r="H20" i="25"/>
  <c r="AD19" i="15"/>
  <c r="X19" i="15"/>
  <c r="AG19" i="22"/>
  <c r="AH19" i="22" s="1"/>
  <c r="AI19" i="22" s="1"/>
  <c r="AJ19" i="22" s="1"/>
  <c r="AK19" i="22" s="1"/>
  <c r="S18" i="26"/>
  <c r="T18" i="26" s="1"/>
  <c r="U18" i="26" s="1"/>
  <c r="V18" i="26" s="1"/>
  <c r="AC50" i="22"/>
  <c r="AD50" i="22" s="1"/>
  <c r="AE50" i="22" s="1"/>
  <c r="AF50" i="22" s="1"/>
  <c r="S18" i="19"/>
  <c r="T18" i="19" s="1"/>
  <c r="U18" i="19" s="1"/>
  <c r="V18" i="19" s="1"/>
  <c r="AL51" i="18"/>
  <c r="AB51" i="18"/>
  <c r="R19" i="24"/>
  <c r="S19" i="24" s="1"/>
  <c r="T19" i="24" s="1"/>
  <c r="U19" i="24" s="1"/>
  <c r="V19" i="24" s="1"/>
  <c r="W51" i="25"/>
  <c r="M19" i="23"/>
  <c r="I19" i="23" s="1"/>
  <c r="J19" i="23" s="1"/>
  <c r="K19" i="23" s="1"/>
  <c r="L19" i="23" s="1"/>
  <c r="H51" i="23"/>
  <c r="I51" i="23" s="1"/>
  <c r="J51" i="23" s="1"/>
  <c r="K51" i="23" s="1"/>
  <c r="L51" i="23" s="1"/>
  <c r="AG20" i="25"/>
  <c r="J19" i="15"/>
  <c r="C19" i="15"/>
  <c r="G19" i="15"/>
  <c r="D51" i="27"/>
  <c r="E51" i="27" s="1"/>
  <c r="F51" i="27" s="1"/>
  <c r="G51" i="27" s="1"/>
  <c r="D50" i="22"/>
  <c r="E50" i="22" s="1"/>
  <c r="F50" i="22" s="1"/>
  <c r="G50" i="22" s="1"/>
  <c r="AA19" i="15"/>
  <c r="AH19" i="15"/>
  <c r="B20" i="20"/>
  <c r="A21" i="20" s="1"/>
  <c r="H20" i="20"/>
  <c r="R19" i="20"/>
  <c r="X19" i="26"/>
  <c r="Y19" i="26" s="1"/>
  <c r="Z19" i="26" s="1"/>
  <c r="AA19" i="26" s="1"/>
  <c r="AL51" i="26"/>
  <c r="C52" i="24"/>
  <c r="AL52" i="24"/>
  <c r="C51" i="25"/>
  <c r="D51" i="25" s="1"/>
  <c r="E51" i="25" s="1"/>
  <c r="F51" i="25" s="1"/>
  <c r="G51" i="25" s="1"/>
  <c r="AL19" i="19"/>
  <c r="M19" i="19"/>
  <c r="W19" i="23"/>
  <c r="X19" i="23" s="1"/>
  <c r="Y19" i="23" s="1"/>
  <c r="Z19" i="23" s="1"/>
  <c r="AA19" i="23" s="1"/>
  <c r="N18" i="20"/>
  <c r="O18" i="20" s="1"/>
  <c r="P18" i="20" s="1"/>
  <c r="Q18" i="20" s="1"/>
  <c r="AL51" i="22"/>
  <c r="AB19" i="21"/>
  <c r="AH50" i="23"/>
  <c r="AI50" i="23" s="1"/>
  <c r="AJ50" i="23" s="1"/>
  <c r="AK50" i="23" s="1"/>
  <c r="M52" i="20"/>
  <c r="AC50" i="19"/>
  <c r="AD50" i="19" s="1"/>
  <c r="AE50" i="19" s="1"/>
  <c r="AF50" i="19" s="1"/>
  <c r="AL19" i="20"/>
  <c r="M20" i="27"/>
  <c r="R20" i="27"/>
  <c r="S20" i="27" s="1"/>
  <c r="T20" i="27" s="1"/>
  <c r="U20" i="27" s="1"/>
  <c r="V20" i="27" s="1"/>
  <c r="R52" i="24"/>
  <c r="AG19" i="19"/>
  <c r="AH19" i="19" s="1"/>
  <c r="AI19" i="19" s="1"/>
  <c r="AJ19" i="19" s="1"/>
  <c r="AK19" i="19" s="1"/>
  <c r="W51" i="22"/>
  <c r="M19" i="21"/>
  <c r="AH51" i="21"/>
  <c r="AI51" i="21" s="1"/>
  <c r="AJ51" i="21" s="1"/>
  <c r="AK51" i="21" s="1"/>
  <c r="X51" i="24"/>
  <c r="Y51" i="24" s="1"/>
  <c r="Z51" i="24" s="1"/>
  <c r="AA51" i="24" s="1"/>
  <c r="W52" i="20"/>
  <c r="AL52" i="20"/>
  <c r="N18" i="24"/>
  <c r="O18" i="24" s="1"/>
  <c r="P18" i="24" s="1"/>
  <c r="Q18" i="24" s="1"/>
  <c r="F19" i="15"/>
  <c r="M19" i="15"/>
  <c r="AG19" i="15"/>
  <c r="Q19" i="15"/>
  <c r="H19" i="15"/>
  <c r="N19" i="22"/>
  <c r="O19" i="22" s="1"/>
  <c r="P19" i="22" s="1"/>
  <c r="Q19" i="22" s="1"/>
  <c r="AC51" i="27"/>
  <c r="AD51" i="27" s="1"/>
  <c r="AE51" i="27" s="1"/>
  <c r="AF51" i="27" s="1"/>
  <c r="AL21" i="27"/>
  <c r="AB21" i="27"/>
  <c r="C21" i="27"/>
  <c r="R21" i="27"/>
  <c r="B21" i="27"/>
  <c r="A22" i="27" s="1"/>
  <c r="H21" i="27"/>
  <c r="W21" i="27"/>
  <c r="H19" i="20"/>
  <c r="C21" i="18"/>
  <c r="R21" i="18"/>
  <c r="B21" i="18"/>
  <c r="A22" i="18" s="1"/>
  <c r="AG21" i="18"/>
  <c r="W21" i="18"/>
  <c r="M21" i="18"/>
  <c r="B52" i="17"/>
  <c r="A53" i="17" s="1"/>
  <c r="W51" i="26"/>
  <c r="W19" i="20"/>
  <c r="C20" i="18"/>
  <c r="AC54" i="15"/>
  <c r="H54" i="15"/>
  <c r="AI54" i="15"/>
  <c r="L54" i="15"/>
  <c r="AL54" i="15"/>
  <c r="AB20" i="27"/>
  <c r="B19" i="28"/>
  <c r="B20" i="26"/>
  <c r="A21" i="26" s="1"/>
  <c r="X50" i="23"/>
  <c r="Y50" i="23" s="1"/>
  <c r="Z50" i="23" s="1"/>
  <c r="AA50" i="23" s="1"/>
  <c r="AB51" i="19"/>
  <c r="AC51" i="19" s="1"/>
  <c r="AD51" i="19" s="1"/>
  <c r="AE51" i="19" s="1"/>
  <c r="AF51" i="19" s="1"/>
  <c r="AC50" i="21"/>
  <c r="AD50" i="21" s="1"/>
  <c r="AE50" i="21" s="1"/>
  <c r="AF50" i="21" s="1"/>
  <c r="H51" i="26"/>
  <c r="N51" i="18"/>
  <c r="O51" i="18" s="1"/>
  <c r="P51" i="18" s="1"/>
  <c r="Q51" i="18" s="1"/>
  <c r="W52" i="24"/>
  <c r="M19" i="24"/>
  <c r="M51" i="25"/>
  <c r="I51" i="25" s="1"/>
  <c r="J51" i="25" s="1"/>
  <c r="K51" i="25" s="1"/>
  <c r="L51" i="25" s="1"/>
  <c r="S50" i="23"/>
  <c r="T50" i="23" s="1"/>
  <c r="U50" i="23" s="1"/>
  <c r="V50" i="23" s="1"/>
  <c r="W19" i="19"/>
  <c r="X18" i="24"/>
  <c r="Y18" i="24" s="1"/>
  <c r="Z18" i="24" s="1"/>
  <c r="AA18" i="24" s="1"/>
  <c r="AG19" i="23"/>
  <c r="AC19" i="23" s="1"/>
  <c r="AD19" i="23" s="1"/>
  <c r="AE19" i="23" s="1"/>
  <c r="AF19" i="23" s="1"/>
  <c r="W52" i="23"/>
  <c r="AL52" i="23"/>
  <c r="M52" i="23"/>
  <c r="R52" i="23"/>
  <c r="B52" i="23"/>
  <c r="A53" i="23" s="1"/>
  <c r="H52" i="23"/>
  <c r="AG51" i="22"/>
  <c r="H51" i="22"/>
  <c r="X50" i="26"/>
  <c r="Y50" i="26" s="1"/>
  <c r="Z50" i="26" s="1"/>
  <c r="AA50" i="26" s="1"/>
  <c r="AL19" i="21"/>
  <c r="AC51" i="21"/>
  <c r="AD51" i="21" s="1"/>
  <c r="AE51" i="21" s="1"/>
  <c r="AF51" i="21" s="1"/>
  <c r="W21" i="25"/>
  <c r="AB21" i="25"/>
  <c r="B21" i="25"/>
  <c r="A22" i="25" s="1"/>
  <c r="N50" i="19"/>
  <c r="O50" i="19" s="1"/>
  <c r="P50" i="19" s="1"/>
  <c r="Q50" i="19" s="1"/>
  <c r="AG52" i="20"/>
  <c r="I50" i="23"/>
  <c r="J50" i="23" s="1"/>
  <c r="K50" i="23" s="1"/>
  <c r="L50" i="23" s="1"/>
  <c r="B20" i="15"/>
  <c r="A21" i="15" s="1"/>
  <c r="Y20" i="15"/>
  <c r="M20" i="15"/>
  <c r="W20" i="15"/>
  <c r="AC20" i="15"/>
  <c r="E20" i="15"/>
  <c r="V20" i="15"/>
  <c r="P20" i="15"/>
  <c r="AA20" i="15"/>
  <c r="AF20" i="15"/>
  <c r="H20" i="15"/>
  <c r="AH19" i="25"/>
  <c r="AI19" i="25" s="1"/>
  <c r="AJ19" i="25" s="1"/>
  <c r="AK19" i="25" s="1"/>
  <c r="AG19" i="20"/>
  <c r="AH19" i="20" s="1"/>
  <c r="AI19" i="20" s="1"/>
  <c r="AJ19" i="20" s="1"/>
  <c r="AK19" i="20" s="1"/>
  <c r="AB20" i="18"/>
  <c r="U54" i="15"/>
  <c r="E54" i="15"/>
  <c r="AG54" i="15"/>
  <c r="J54" i="15"/>
  <c r="G54" i="15"/>
  <c r="C20" i="27"/>
  <c r="B20" i="17"/>
  <c r="A21" i="17" s="1"/>
  <c r="S19" i="26"/>
  <c r="T19" i="26" s="1"/>
  <c r="U19" i="26" s="1"/>
  <c r="V19" i="26" s="1"/>
  <c r="I50" i="27"/>
  <c r="J50" i="27" s="1"/>
  <c r="K50" i="27" s="1"/>
  <c r="L50" i="27" s="1"/>
  <c r="M51" i="19"/>
  <c r="N51" i="19" s="1"/>
  <c r="O51" i="19" s="1"/>
  <c r="P51" i="19" s="1"/>
  <c r="Q51" i="19" s="1"/>
  <c r="R51" i="26"/>
  <c r="AG51" i="26"/>
  <c r="X51" i="18"/>
  <c r="Y51" i="18" s="1"/>
  <c r="Z51" i="18" s="1"/>
  <c r="AA51" i="18" s="1"/>
  <c r="H52" i="24"/>
  <c r="M20" i="24"/>
  <c r="B20" i="24"/>
  <c r="A21" i="24" s="1"/>
  <c r="AL19" i="24"/>
  <c r="AL51" i="25"/>
  <c r="AH51" i="25" s="1"/>
  <c r="AI51" i="25" s="1"/>
  <c r="AJ51" i="25" s="1"/>
  <c r="AK51" i="25" s="1"/>
  <c r="AH50" i="18"/>
  <c r="AI50" i="18" s="1"/>
  <c r="AJ50" i="18" s="1"/>
  <c r="AK50" i="18" s="1"/>
  <c r="H19" i="19"/>
  <c r="D18" i="22"/>
  <c r="E18" i="22" s="1"/>
  <c r="F18" i="22" s="1"/>
  <c r="G18" i="22" s="1"/>
  <c r="B20" i="23"/>
  <c r="A21" i="23" s="1"/>
  <c r="R51" i="22"/>
  <c r="R19" i="21"/>
  <c r="W19" i="21"/>
  <c r="X19" i="21" s="1"/>
  <c r="Y19" i="21" s="1"/>
  <c r="Z19" i="21" s="1"/>
  <c r="AA19" i="21" s="1"/>
  <c r="H52" i="20"/>
  <c r="I52" i="20" s="1"/>
  <c r="J52" i="20" s="1"/>
  <c r="K52" i="20" s="1"/>
  <c r="L52" i="20" s="1"/>
  <c r="X18" i="21"/>
  <c r="Y18" i="21" s="1"/>
  <c r="Z18" i="21" s="1"/>
  <c r="AA18" i="21" s="1"/>
  <c r="D19" i="15"/>
  <c r="R19" i="15"/>
  <c r="AB19" i="15"/>
  <c r="W19" i="15"/>
  <c r="X19" i="22"/>
  <c r="Y19" i="22" s="1"/>
  <c r="Z19" i="22" s="1"/>
  <c r="AA19" i="22" s="1"/>
  <c r="C52" i="26"/>
  <c r="B52" i="26"/>
  <c r="A53" i="26" s="1"/>
  <c r="AL52" i="26"/>
  <c r="AH52" i="24"/>
  <c r="AI52" i="24" s="1"/>
  <c r="AJ52" i="24" s="1"/>
  <c r="AK52" i="24" s="1"/>
  <c r="M20" i="19"/>
  <c r="AB20" i="19"/>
  <c r="R20" i="19"/>
  <c r="B20" i="19"/>
  <c r="A21" i="19" s="1"/>
  <c r="B52" i="22"/>
  <c r="A53" i="22" s="1"/>
  <c r="B20" i="21"/>
  <c r="A21" i="21" s="1"/>
  <c r="S18" i="22"/>
  <c r="T18" i="22" s="1"/>
  <c r="U18" i="22" s="1"/>
  <c r="V18" i="22" s="1"/>
  <c r="M53" i="20"/>
  <c r="AG53" i="20"/>
  <c r="B53" i="20"/>
  <c r="A54" i="20" s="1"/>
  <c r="AC19" i="18"/>
  <c r="AD19" i="18" s="1"/>
  <c r="AE19" i="18" s="1"/>
  <c r="AF19" i="18" s="1"/>
  <c r="AC19" i="27"/>
  <c r="AD19" i="27" s="1"/>
  <c r="AE19" i="27" s="1"/>
  <c r="AF19" i="27" s="1"/>
  <c r="X20" i="27"/>
  <c r="Y20" i="27" s="1"/>
  <c r="Z20" i="27" s="1"/>
  <c r="AA20" i="27" s="1"/>
  <c r="H53" i="24"/>
  <c r="B53" i="24"/>
  <c r="A54" i="24" s="1"/>
  <c r="R53" i="24"/>
  <c r="AG53" i="24"/>
  <c r="R19" i="19"/>
  <c r="N19" i="23"/>
  <c r="O19" i="23" s="1"/>
  <c r="P19" i="23" s="1"/>
  <c r="Q19" i="23" s="1"/>
  <c r="AB51" i="22"/>
  <c r="H19" i="21"/>
  <c r="I19" i="21" s="1"/>
  <c r="J19" i="21" s="1"/>
  <c r="K19" i="21" s="1"/>
  <c r="L19" i="21" s="1"/>
  <c r="S50" i="27"/>
  <c r="T50" i="27" s="1"/>
  <c r="U50" i="27" s="1"/>
  <c r="V50" i="27" s="1"/>
  <c r="R52" i="20"/>
  <c r="S52" i="20" s="1"/>
  <c r="T52" i="20" s="1"/>
  <c r="U52" i="20" s="1"/>
  <c r="V52" i="20" s="1"/>
  <c r="X50" i="25"/>
  <c r="Y50" i="25" s="1"/>
  <c r="Z50" i="25" s="1"/>
  <c r="AA50" i="25" s="1"/>
  <c r="AH18" i="21"/>
  <c r="AI18" i="21" s="1"/>
  <c r="AJ18" i="21" s="1"/>
  <c r="AK18" i="21" s="1"/>
  <c r="B52" i="16"/>
  <c r="A53" i="16" s="1"/>
  <c r="I51" i="27"/>
  <c r="J51" i="27" s="1"/>
  <c r="K51" i="27" s="1"/>
  <c r="L51" i="27" s="1"/>
  <c r="S51" i="19"/>
  <c r="T51" i="19" s="1"/>
  <c r="U51" i="19" s="1"/>
  <c r="V51" i="19" s="1"/>
  <c r="B55" i="15"/>
  <c r="A56" i="15" s="1"/>
  <c r="P55" i="15"/>
  <c r="G55" i="15"/>
  <c r="T55" i="15"/>
  <c r="H20" i="27"/>
  <c r="I20" i="27" s="1"/>
  <c r="J20" i="27" s="1"/>
  <c r="K20" i="27" s="1"/>
  <c r="L20" i="27" s="1"/>
  <c r="D19" i="26"/>
  <c r="E19" i="26" s="1"/>
  <c r="F19" i="26" s="1"/>
  <c r="G19" i="26" s="1"/>
  <c r="AH50" i="22"/>
  <c r="AI50" i="22" s="1"/>
  <c r="AJ50" i="22" s="1"/>
  <c r="AK50" i="22" s="1"/>
  <c r="C19" i="19"/>
  <c r="N51" i="23"/>
  <c r="O51" i="23" s="1"/>
  <c r="P51" i="23" s="1"/>
  <c r="Q51" i="23" s="1"/>
  <c r="C51" i="22"/>
  <c r="AG19" i="21"/>
  <c r="S51" i="21"/>
  <c r="T51" i="21" s="1"/>
  <c r="U51" i="21" s="1"/>
  <c r="V51" i="21" s="1"/>
  <c r="I51" i="21"/>
  <c r="J51" i="21" s="1"/>
  <c r="K51" i="21" s="1"/>
  <c r="L51" i="21" s="1"/>
  <c r="AH18" i="23"/>
  <c r="AI18" i="23" s="1"/>
  <c r="AJ18" i="23" s="1"/>
  <c r="AK18" i="23" s="1"/>
  <c r="C52" i="20"/>
  <c r="X50" i="22"/>
  <c r="Y50" i="22" s="1"/>
  <c r="Z50" i="22" s="1"/>
  <c r="AA50" i="22" s="1"/>
  <c r="I50" i="21"/>
  <c r="J50" i="21" s="1"/>
  <c r="K50" i="21" s="1"/>
  <c r="L50" i="21" s="1"/>
  <c r="AL19" i="15"/>
  <c r="S19" i="15"/>
  <c r="E19" i="15"/>
  <c r="N19" i="15"/>
  <c r="AE19" i="15"/>
  <c r="B20" i="22"/>
  <c r="A21" i="22" s="1"/>
  <c r="W20" i="22"/>
  <c r="AL20" i="22"/>
  <c r="C20" i="22"/>
  <c r="R52" i="27"/>
  <c r="B52" i="27"/>
  <c r="A53" i="27" s="1"/>
  <c r="AG52" i="27"/>
  <c r="H52" i="27"/>
  <c r="W52" i="27"/>
  <c r="C52" i="27"/>
  <c r="B50" i="28"/>
  <c r="C51" i="26"/>
  <c r="M19" i="20"/>
  <c r="N19" i="20" s="1"/>
  <c r="O19" i="20" s="1"/>
  <c r="P19" i="20" s="1"/>
  <c r="Q19" i="20" s="1"/>
  <c r="C19" i="20"/>
  <c r="H20" i="18"/>
  <c r="I18" i="22"/>
  <c r="J18" i="22" s="1"/>
  <c r="K18" i="22" s="1"/>
  <c r="L18" i="22" s="1"/>
  <c r="I18" i="21"/>
  <c r="J18" i="21" s="1"/>
  <c r="K18" i="21" s="1"/>
  <c r="L18" i="21" s="1"/>
  <c r="W52" i="19"/>
  <c r="AL52" i="19"/>
  <c r="M52" i="19"/>
  <c r="AG52" i="19"/>
  <c r="AB52" i="19"/>
  <c r="B52" i="19"/>
  <c r="A53" i="19" s="1"/>
  <c r="R52" i="19"/>
  <c r="AB51" i="26"/>
  <c r="AC51" i="18"/>
  <c r="AD51" i="18" s="1"/>
  <c r="AE51" i="18" s="1"/>
  <c r="AF51" i="18" s="1"/>
  <c r="AB52" i="24"/>
  <c r="AC52" i="24" s="1"/>
  <c r="AD52" i="24" s="1"/>
  <c r="AE52" i="24" s="1"/>
  <c r="AF52" i="24" s="1"/>
  <c r="X19" i="24"/>
  <c r="Y19" i="24" s="1"/>
  <c r="Z19" i="24" s="1"/>
  <c r="AA19" i="24" s="1"/>
  <c r="W52" i="25"/>
  <c r="B52" i="25"/>
  <c r="A53" i="25" s="1"/>
  <c r="AC18" i="22"/>
  <c r="AD18" i="22" s="1"/>
  <c r="AE18" i="22" s="1"/>
  <c r="AF18" i="22" s="1"/>
  <c r="AB19" i="20"/>
  <c r="M20" i="18"/>
  <c r="N20" i="18" s="1"/>
  <c r="O20" i="18" s="1"/>
  <c r="P20" i="18" s="1"/>
  <c r="Q20" i="18" s="1"/>
  <c r="AG20" i="18"/>
  <c r="AH20" i="18" s="1"/>
  <c r="AI20" i="18" s="1"/>
  <c r="AJ20" i="18" s="1"/>
  <c r="AK20" i="18" s="1"/>
  <c r="B20" i="16"/>
  <c r="A21" i="16" s="1"/>
  <c r="AA54" i="15"/>
  <c r="AJ54" i="15"/>
  <c r="T54" i="15"/>
  <c r="AD54" i="15"/>
  <c r="D18" i="21"/>
  <c r="E18" i="21" s="1"/>
  <c r="F18" i="21" s="1"/>
  <c r="G18" i="21" s="1"/>
  <c r="AG20" i="27"/>
  <c r="AH20" i="27" s="1"/>
  <c r="AI20" i="27" s="1"/>
  <c r="AJ20" i="27" s="1"/>
  <c r="AK20" i="27" s="1"/>
  <c r="AL19" i="26"/>
  <c r="AH19" i="26" s="1"/>
  <c r="AI19" i="26" s="1"/>
  <c r="AJ19" i="26" s="1"/>
  <c r="AK19" i="26" s="1"/>
  <c r="S19" i="27"/>
  <c r="T19" i="27" s="1"/>
  <c r="U19" i="27" s="1"/>
  <c r="V19" i="27" s="1"/>
  <c r="H51" i="19"/>
  <c r="M51" i="26"/>
  <c r="B52" i="18"/>
  <c r="A53" i="18" s="1"/>
  <c r="M52" i="24"/>
  <c r="AG19" i="24"/>
  <c r="AH19" i="24" s="1"/>
  <c r="AI19" i="24" s="1"/>
  <c r="AJ19" i="24" s="1"/>
  <c r="AK19" i="24" s="1"/>
  <c r="R51" i="25"/>
  <c r="S51" i="25" s="1"/>
  <c r="T51" i="25" s="1"/>
  <c r="U51" i="25" s="1"/>
  <c r="V51" i="25" s="1"/>
  <c r="AC50" i="27"/>
  <c r="AD50" i="27" s="1"/>
  <c r="AE50" i="27" s="1"/>
  <c r="AF50" i="27" s="1"/>
  <c r="AB19" i="19"/>
  <c r="AC19" i="19" s="1"/>
  <c r="AD19" i="19" s="1"/>
  <c r="AE19" i="19" s="1"/>
  <c r="AF19" i="19" s="1"/>
  <c r="AL19" i="23"/>
  <c r="AL51" i="23"/>
  <c r="AH51" i="23" s="1"/>
  <c r="AI51" i="23" s="1"/>
  <c r="AJ51" i="23" s="1"/>
  <c r="AK51" i="23" s="1"/>
  <c r="S51" i="20"/>
  <c r="T51" i="20" s="1"/>
  <c r="U51" i="20" s="1"/>
  <c r="V51" i="20" s="1"/>
  <c r="M51" i="22"/>
  <c r="N51" i="22" s="1"/>
  <c r="O51" i="22" s="1"/>
  <c r="P51" i="22" s="1"/>
  <c r="Q51" i="22" s="1"/>
  <c r="C19" i="21"/>
  <c r="AL52" i="21"/>
  <c r="B52" i="21"/>
  <c r="A53" i="21" s="1"/>
  <c r="H52" i="21"/>
  <c r="AG52" i="21"/>
  <c r="M52" i="21"/>
  <c r="C52" i="21"/>
  <c r="C20" i="25"/>
  <c r="D20" i="25" s="1"/>
  <c r="E20" i="25" s="1"/>
  <c r="F20" i="25" s="1"/>
  <c r="G20" i="25" s="1"/>
  <c r="W20" i="25"/>
  <c r="X20" i="25" s="1"/>
  <c r="Y20" i="25" s="1"/>
  <c r="Z20" i="25" s="1"/>
  <c r="AA20" i="25" s="1"/>
  <c r="S18" i="23"/>
  <c r="T18" i="23" s="1"/>
  <c r="U18" i="23" s="1"/>
  <c r="V18" i="23" s="1"/>
  <c r="AB52" i="20"/>
  <c r="AC52" i="20" s="1"/>
  <c r="AD52" i="20" s="1"/>
  <c r="AE52" i="20" s="1"/>
  <c r="AF52" i="20" s="1"/>
  <c r="AI19" i="15"/>
  <c r="U19" i="15"/>
  <c r="AJ19" i="15"/>
  <c r="T19" i="15"/>
  <c r="AF19" i="15"/>
  <c r="C19" i="22"/>
  <c r="D19" i="22" s="1"/>
  <c r="E19" i="22" s="1"/>
  <c r="F19" i="22" s="1"/>
  <c r="G19" i="22" s="1"/>
  <c r="R51" i="27"/>
  <c r="S51" i="27" s="1"/>
  <c r="T51" i="27" s="1"/>
  <c r="U51" i="27" s="1"/>
  <c r="V51" i="27" s="1"/>
  <c r="I18" i="23"/>
  <c r="J18" i="23" s="1"/>
  <c r="K18" i="23" s="1"/>
  <c r="L18" i="23" s="1"/>
  <c r="I20" i="25" l="1"/>
  <c r="J20" i="25" s="1"/>
  <c r="K20" i="25" s="1"/>
  <c r="L20" i="25" s="1"/>
  <c r="AC19" i="20"/>
  <c r="AD19" i="20" s="1"/>
  <c r="AE19" i="20" s="1"/>
  <c r="AF19" i="20" s="1"/>
  <c r="AC19" i="22"/>
  <c r="AD19" i="22" s="1"/>
  <c r="AE19" i="22" s="1"/>
  <c r="AF19" i="22" s="1"/>
  <c r="AC51" i="26"/>
  <c r="AD51" i="26" s="1"/>
  <c r="AE51" i="26" s="1"/>
  <c r="AF51" i="26" s="1"/>
  <c r="AH20" i="25"/>
  <c r="AI20" i="25" s="1"/>
  <c r="AJ20" i="25" s="1"/>
  <c r="AK20" i="25" s="1"/>
  <c r="X51" i="23"/>
  <c r="Y51" i="23" s="1"/>
  <c r="Z51" i="23" s="1"/>
  <c r="AA51" i="23" s="1"/>
  <c r="Z3" i="16"/>
  <c r="Z11" i="16"/>
  <c r="Z19" i="16"/>
  <c r="Z6" i="16"/>
  <c r="Z14" i="16"/>
  <c r="Z9" i="16"/>
  <c r="Z4" i="16"/>
  <c r="Z12" i="16"/>
  <c r="Z20" i="16"/>
  <c r="Z7" i="16"/>
  <c r="Z15" i="16"/>
  <c r="Z10" i="16"/>
  <c r="Z18" i="16"/>
  <c r="Z5" i="16"/>
  <c r="Z13" i="16"/>
  <c r="Z21" i="16"/>
  <c r="Z22" i="16"/>
  <c r="Z25" i="16"/>
  <c r="Z8" i="16"/>
  <c r="Z31" i="16"/>
  <c r="Z23" i="16"/>
  <c r="Z26" i="16"/>
  <c r="Z17" i="16"/>
  <c r="Z29" i="16"/>
  <c r="Z42" i="16"/>
  <c r="Z24" i="16"/>
  <c r="Z32" i="16"/>
  <c r="Z16" i="16"/>
  <c r="Z27" i="16"/>
  <c r="Z40" i="16"/>
  <c r="Z44" i="16"/>
  <c r="Z54" i="16"/>
  <c r="Z30" i="16"/>
  <c r="Z45" i="16"/>
  <c r="Z55" i="16"/>
  <c r="Z38" i="16"/>
  <c r="Z50" i="16"/>
  <c r="Z34" i="16"/>
  <c r="Z43" i="16"/>
  <c r="Z53" i="16"/>
  <c r="Z46" i="16"/>
  <c r="Z56" i="16"/>
  <c r="Z41" i="16"/>
  <c r="Z28" i="16"/>
  <c r="Z48" i="16"/>
  <c r="Z52" i="16"/>
  <c r="Z57" i="16"/>
  <c r="Z59" i="16"/>
  <c r="Z51" i="16"/>
  <c r="Z60" i="16"/>
  <c r="Z63" i="16"/>
  <c r="Z71" i="16"/>
  <c r="Z58" i="16"/>
  <c r="Z66" i="16"/>
  <c r="Z61" i="16"/>
  <c r="Z69" i="16"/>
  <c r="Z70" i="16"/>
  <c r="Z62" i="16"/>
  <c r="Z73" i="16"/>
  <c r="Z6" i="17"/>
  <c r="Z65" i="16"/>
  <c r="Z9" i="17"/>
  <c r="Z64" i="16"/>
  <c r="Z74" i="16"/>
  <c r="Z68" i="16"/>
  <c r="Z7" i="17"/>
  <c r="Z4" i="17"/>
  <c r="Z8" i="17"/>
  <c r="Z13" i="17"/>
  <c r="Z16" i="17"/>
  <c r="Z11" i="17"/>
  <c r="Z72" i="16"/>
  <c r="Z14" i="17"/>
  <c r="Z22" i="17"/>
  <c r="Z67" i="16"/>
  <c r="Z17" i="17"/>
  <c r="Z12" i="17"/>
  <c r="Z20" i="17"/>
  <c r="Z28" i="17"/>
  <c r="Z5" i="17"/>
  <c r="Z15" i="17"/>
  <c r="Z23" i="17"/>
  <c r="Z40" i="17"/>
  <c r="Z50" i="17"/>
  <c r="Z58" i="17"/>
  <c r="Z19" i="17"/>
  <c r="Z25" i="17"/>
  <c r="Z30" i="17"/>
  <c r="Z43" i="17"/>
  <c r="Z53" i="17"/>
  <c r="Z61" i="17"/>
  <c r="Z26" i="17"/>
  <c r="Z34" i="17"/>
  <c r="Z3" i="17"/>
  <c r="Z18" i="17"/>
  <c r="Z21" i="17"/>
  <c r="Z41" i="17"/>
  <c r="Z51" i="17"/>
  <c r="Z59" i="17"/>
  <c r="Z31" i="17"/>
  <c r="Z44" i="17"/>
  <c r="Z27" i="17"/>
  <c r="Z38" i="17"/>
  <c r="Z48" i="17"/>
  <c r="Z57" i="17"/>
  <c r="Z65" i="17"/>
  <c r="Z10" i="17"/>
  <c r="Z24" i="17"/>
  <c r="Z29" i="17"/>
  <c r="Z42" i="17"/>
  <c r="Z52" i="17"/>
  <c r="Z63" i="17"/>
  <c r="Z72" i="17"/>
  <c r="Z64" i="17"/>
  <c r="Z67" i="17"/>
  <c r="Z54" i="17"/>
  <c r="Z70" i="17"/>
  <c r="Z60" i="17"/>
  <c r="Z73" i="17"/>
  <c r="Z32" i="17"/>
  <c r="Z55" i="17"/>
  <c r="Z68" i="17"/>
  <c r="Z46" i="17"/>
  <c r="Z62" i="17"/>
  <c r="Z66" i="17"/>
  <c r="Z69" i="17"/>
  <c r="Z71" i="17"/>
  <c r="Z74" i="17"/>
  <c r="Z45" i="17"/>
  <c r="Z56" i="17"/>
  <c r="Z49" i="16"/>
  <c r="Z33" i="16"/>
  <c r="Z35" i="17"/>
  <c r="Z47" i="17"/>
  <c r="Z37" i="16"/>
  <c r="Z36" i="16"/>
  <c r="Z39" i="16"/>
  <c r="Z47" i="16"/>
  <c r="Z49" i="17"/>
  <c r="Z35" i="16"/>
  <c r="Z39" i="17"/>
  <c r="Z33" i="17"/>
  <c r="Z37" i="17"/>
  <c r="Z36" i="17"/>
  <c r="AF9" i="32"/>
  <c r="AE10" i="32"/>
  <c r="D19" i="20"/>
  <c r="E19" i="20" s="1"/>
  <c r="F19" i="20" s="1"/>
  <c r="G19" i="20" s="1"/>
  <c r="I19" i="19"/>
  <c r="J19" i="19" s="1"/>
  <c r="K19" i="19" s="1"/>
  <c r="L19" i="19" s="1"/>
  <c r="N52" i="24"/>
  <c r="O52" i="24" s="1"/>
  <c r="P52" i="24" s="1"/>
  <c r="Q52" i="24" s="1"/>
  <c r="N19" i="24"/>
  <c r="O19" i="24" s="1"/>
  <c r="P19" i="24" s="1"/>
  <c r="Q19" i="24" s="1"/>
  <c r="S19" i="19"/>
  <c r="T19" i="19" s="1"/>
  <c r="U19" i="19" s="1"/>
  <c r="V19" i="19" s="1"/>
  <c r="AH51" i="26"/>
  <c r="AI51" i="26" s="1"/>
  <c r="AJ51" i="26" s="1"/>
  <c r="AK51" i="26" s="1"/>
  <c r="S51" i="23"/>
  <c r="T51" i="23" s="1"/>
  <c r="U51" i="23" s="1"/>
  <c r="V51" i="23" s="1"/>
  <c r="AH51" i="22"/>
  <c r="AI51" i="22" s="1"/>
  <c r="AJ51" i="22" s="1"/>
  <c r="AK51" i="22" s="1"/>
  <c r="AH52" i="20"/>
  <c r="AI52" i="20" s="1"/>
  <c r="AJ52" i="20" s="1"/>
  <c r="AK52" i="20" s="1"/>
  <c r="I52" i="23"/>
  <c r="J52" i="23" s="1"/>
  <c r="K52" i="23" s="1"/>
  <c r="L52" i="23" s="1"/>
  <c r="X52" i="19"/>
  <c r="Y52" i="19" s="1"/>
  <c r="Z52" i="19" s="1"/>
  <c r="AA52" i="19" s="1"/>
  <c r="D20" i="18"/>
  <c r="E20" i="18" s="1"/>
  <c r="F20" i="18" s="1"/>
  <c r="G20" i="18" s="1"/>
  <c r="AB52" i="21"/>
  <c r="D19" i="21"/>
  <c r="E19" i="21" s="1"/>
  <c r="F19" i="21" s="1"/>
  <c r="G19" i="21" s="1"/>
  <c r="AB52" i="25"/>
  <c r="H52" i="19"/>
  <c r="AB52" i="27"/>
  <c r="X52" i="27" s="1"/>
  <c r="Y52" i="27" s="1"/>
  <c r="Z52" i="27" s="1"/>
  <c r="AA52" i="27" s="1"/>
  <c r="B51" i="28"/>
  <c r="AB53" i="20"/>
  <c r="AC53" i="20" s="1"/>
  <c r="AD53" i="20" s="1"/>
  <c r="AE53" i="20" s="1"/>
  <c r="AF53" i="20" s="1"/>
  <c r="AG52" i="26"/>
  <c r="S51" i="22"/>
  <c r="T51" i="22" s="1"/>
  <c r="U51" i="22" s="1"/>
  <c r="V51" i="22" s="1"/>
  <c r="S51" i="26"/>
  <c r="T51" i="26" s="1"/>
  <c r="U51" i="26" s="1"/>
  <c r="V51" i="26" s="1"/>
  <c r="X20" i="18"/>
  <c r="Y20" i="18" s="1"/>
  <c r="Z20" i="18" s="1"/>
  <c r="AA20" i="18" s="1"/>
  <c r="AJ20" i="15"/>
  <c r="AE20" i="15"/>
  <c r="Z20" i="15"/>
  <c r="AL21" i="25"/>
  <c r="C52" i="23"/>
  <c r="D52" i="23" s="1"/>
  <c r="E52" i="23" s="1"/>
  <c r="F52" i="23" s="1"/>
  <c r="G52" i="23" s="1"/>
  <c r="AB21" i="18"/>
  <c r="AC21" i="18" s="1"/>
  <c r="AD21" i="18" s="1"/>
  <c r="AE21" i="18" s="1"/>
  <c r="AF21" i="18" s="1"/>
  <c r="X21" i="25"/>
  <c r="Y21" i="25" s="1"/>
  <c r="Z21" i="25" s="1"/>
  <c r="AA21" i="25" s="1"/>
  <c r="AH51" i="18"/>
  <c r="AI51" i="18" s="1"/>
  <c r="AJ51" i="18" s="1"/>
  <c r="AK51" i="18" s="1"/>
  <c r="M52" i="25"/>
  <c r="H20" i="23"/>
  <c r="W52" i="21"/>
  <c r="AB52" i="18"/>
  <c r="AL52" i="25"/>
  <c r="AL52" i="27"/>
  <c r="M20" i="22"/>
  <c r="AD55" i="15"/>
  <c r="R52" i="26"/>
  <c r="AG20" i="23"/>
  <c r="C20" i="24"/>
  <c r="AB20" i="15"/>
  <c r="D20" i="15"/>
  <c r="H21" i="25"/>
  <c r="D21" i="27"/>
  <c r="E21" i="27" s="1"/>
  <c r="F21" i="27" s="1"/>
  <c r="G21" i="27" s="1"/>
  <c r="N19" i="21"/>
  <c r="O19" i="21" s="1"/>
  <c r="P19" i="21" s="1"/>
  <c r="Q19" i="21" s="1"/>
  <c r="AC20" i="25"/>
  <c r="AD20" i="25" s="1"/>
  <c r="AE20" i="25" s="1"/>
  <c r="AF20" i="25" s="1"/>
  <c r="I51" i="18"/>
  <c r="J51" i="18" s="1"/>
  <c r="K51" i="18" s="1"/>
  <c r="L51" i="18" s="1"/>
  <c r="D51" i="23"/>
  <c r="E51" i="23" s="1"/>
  <c r="F51" i="23" s="1"/>
  <c r="G51" i="23" s="1"/>
  <c r="AH52" i="21"/>
  <c r="AI52" i="21" s="1"/>
  <c r="AJ52" i="21" s="1"/>
  <c r="AK52" i="21" s="1"/>
  <c r="S20" i="25"/>
  <c r="T20" i="25" s="1"/>
  <c r="U20" i="25" s="1"/>
  <c r="V20" i="25" s="1"/>
  <c r="AL20" i="24"/>
  <c r="N52" i="23"/>
  <c r="O52" i="23" s="1"/>
  <c r="P52" i="23" s="1"/>
  <c r="Q52" i="23" s="1"/>
  <c r="N51" i="21"/>
  <c r="O51" i="21" s="1"/>
  <c r="P51" i="21" s="1"/>
  <c r="Q51" i="21" s="1"/>
  <c r="AL52" i="18"/>
  <c r="N52" i="19"/>
  <c r="O52" i="19" s="1"/>
  <c r="P52" i="19" s="1"/>
  <c r="Q52" i="19" s="1"/>
  <c r="M52" i="26"/>
  <c r="L20" i="15"/>
  <c r="T20" i="15"/>
  <c r="Q20" i="15"/>
  <c r="X52" i="24"/>
  <c r="Y52" i="24" s="1"/>
  <c r="Z52" i="24" s="1"/>
  <c r="AA52" i="24" s="1"/>
  <c r="W20" i="26"/>
  <c r="M52" i="18"/>
  <c r="R52" i="21"/>
  <c r="N52" i="21" s="1"/>
  <c r="O52" i="21" s="1"/>
  <c r="P52" i="21" s="1"/>
  <c r="Q52" i="21" s="1"/>
  <c r="D51" i="26"/>
  <c r="E51" i="26" s="1"/>
  <c r="F51" i="26" s="1"/>
  <c r="G51" i="26" s="1"/>
  <c r="D19" i="19"/>
  <c r="E19" i="19" s="1"/>
  <c r="F19" i="19" s="1"/>
  <c r="G19" i="19" s="1"/>
  <c r="AG52" i="22"/>
  <c r="AB52" i="26"/>
  <c r="F20" i="15"/>
  <c r="K20" i="15"/>
  <c r="R20" i="15"/>
  <c r="N21" i="18"/>
  <c r="O21" i="18" s="1"/>
  <c r="P21" i="18" s="1"/>
  <c r="Q21" i="18" s="1"/>
  <c r="AL20" i="20"/>
  <c r="X51" i="25"/>
  <c r="Y51" i="25" s="1"/>
  <c r="Z51" i="25" s="1"/>
  <c r="AA51" i="25" s="1"/>
  <c r="N51" i="27"/>
  <c r="O51" i="27" s="1"/>
  <c r="P51" i="27" s="1"/>
  <c r="Q51" i="27" s="1"/>
  <c r="AL21" i="26"/>
  <c r="M21" i="26"/>
  <c r="AB21" i="26"/>
  <c r="C21" i="26"/>
  <c r="B21" i="26"/>
  <c r="A22" i="26" s="1"/>
  <c r="W21" i="26"/>
  <c r="H21" i="26"/>
  <c r="S52" i="24"/>
  <c r="T52" i="24" s="1"/>
  <c r="U52" i="24" s="1"/>
  <c r="V52" i="24" s="1"/>
  <c r="D52" i="24"/>
  <c r="E52" i="24" s="1"/>
  <c r="F52" i="24" s="1"/>
  <c r="G52" i="24" s="1"/>
  <c r="I19" i="20"/>
  <c r="J19" i="20" s="1"/>
  <c r="K19" i="20" s="1"/>
  <c r="L19" i="20" s="1"/>
  <c r="N52" i="20"/>
  <c r="O52" i="20" s="1"/>
  <c r="P52" i="20" s="1"/>
  <c r="Q52" i="20" s="1"/>
  <c r="B53" i="18"/>
  <c r="A54" i="18" s="1"/>
  <c r="AG53" i="18"/>
  <c r="C20" i="21"/>
  <c r="B53" i="22"/>
  <c r="A54" i="22" s="1"/>
  <c r="H53" i="22"/>
  <c r="R52" i="18"/>
  <c r="S52" i="19"/>
  <c r="T52" i="19" s="1"/>
  <c r="U52" i="19" s="1"/>
  <c r="V52" i="19" s="1"/>
  <c r="N20" i="19"/>
  <c r="O20" i="19" s="1"/>
  <c r="P20" i="19" s="1"/>
  <c r="Q20" i="19" s="1"/>
  <c r="I51" i="26"/>
  <c r="J51" i="26" s="1"/>
  <c r="K51" i="26" s="1"/>
  <c r="L51" i="26" s="1"/>
  <c r="AL20" i="26"/>
  <c r="AC20" i="27"/>
  <c r="AD20" i="27" s="1"/>
  <c r="AE20" i="27" s="1"/>
  <c r="AF20" i="27" s="1"/>
  <c r="X19" i="20"/>
  <c r="Y19" i="20" s="1"/>
  <c r="Z19" i="20" s="1"/>
  <c r="AA19" i="20" s="1"/>
  <c r="X21" i="27"/>
  <c r="Y21" i="27" s="1"/>
  <c r="Z21" i="27" s="1"/>
  <c r="AA21" i="27" s="1"/>
  <c r="N20" i="27"/>
  <c r="O20" i="27" s="1"/>
  <c r="P20" i="27" s="1"/>
  <c r="Q20" i="27" s="1"/>
  <c r="N19" i="19"/>
  <c r="O19" i="19" s="1"/>
  <c r="P19" i="19" s="1"/>
  <c r="Q19" i="19" s="1"/>
  <c r="M21" i="20"/>
  <c r="C21" i="20"/>
  <c r="H21" i="20"/>
  <c r="B21" i="20"/>
  <c r="A22" i="20" s="1"/>
  <c r="AG21" i="20"/>
  <c r="C56" i="15"/>
  <c r="AH56" i="15"/>
  <c r="B56" i="15"/>
  <c r="A57" i="15" s="1"/>
  <c r="AA56" i="15"/>
  <c r="R56" i="15"/>
  <c r="J56" i="15"/>
  <c r="AC56" i="15"/>
  <c r="AE56" i="15"/>
  <c r="AG56" i="15"/>
  <c r="F56" i="15"/>
  <c r="N56" i="15"/>
  <c r="P56" i="15"/>
  <c r="U56" i="15"/>
  <c r="AF56" i="15"/>
  <c r="D56" i="15"/>
  <c r="E56" i="15"/>
  <c r="O56" i="15"/>
  <c r="L56" i="15"/>
  <c r="AL56" i="15"/>
  <c r="Q56" i="15"/>
  <c r="Y56" i="15"/>
  <c r="X56" i="15"/>
  <c r="I52" i="19"/>
  <c r="J52" i="19" s="1"/>
  <c r="K52" i="19" s="1"/>
  <c r="L52" i="19" s="1"/>
  <c r="AH19" i="23"/>
  <c r="AI19" i="23" s="1"/>
  <c r="AJ19" i="23" s="1"/>
  <c r="AK19" i="23" s="1"/>
  <c r="B53" i="21"/>
  <c r="A54" i="21" s="1"/>
  <c r="AG53" i="21"/>
  <c r="W52" i="18"/>
  <c r="X52" i="18" s="1"/>
  <c r="Y52" i="18" s="1"/>
  <c r="Z52" i="18" s="1"/>
  <c r="AA52" i="18" s="1"/>
  <c r="H52" i="25"/>
  <c r="B53" i="19"/>
  <c r="A54" i="19" s="1"/>
  <c r="B53" i="27"/>
  <c r="A54" i="27" s="1"/>
  <c r="H53" i="27"/>
  <c r="H20" i="22"/>
  <c r="I20" i="22" s="1"/>
  <c r="J20" i="22" s="1"/>
  <c r="K20" i="22" s="1"/>
  <c r="L20" i="22" s="1"/>
  <c r="AH19" i="21"/>
  <c r="AI19" i="21" s="1"/>
  <c r="AJ19" i="21" s="1"/>
  <c r="AK19" i="21" s="1"/>
  <c r="V55" i="15"/>
  <c r="AB55" i="15"/>
  <c r="J55" i="15"/>
  <c r="Y55" i="15"/>
  <c r="M53" i="24"/>
  <c r="N53" i="24" s="1"/>
  <c r="O53" i="24" s="1"/>
  <c r="P53" i="24" s="1"/>
  <c r="Q53" i="24" s="1"/>
  <c r="AL53" i="20"/>
  <c r="AH53" i="20" s="1"/>
  <c r="AI53" i="20" s="1"/>
  <c r="AJ53" i="20" s="1"/>
  <c r="AK53" i="20" s="1"/>
  <c r="R20" i="21"/>
  <c r="C52" i="22"/>
  <c r="S19" i="23"/>
  <c r="T19" i="23" s="1"/>
  <c r="U19" i="23" s="1"/>
  <c r="V19" i="23" s="1"/>
  <c r="AL20" i="19"/>
  <c r="W52" i="26"/>
  <c r="S19" i="21"/>
  <c r="T19" i="21" s="1"/>
  <c r="U19" i="21" s="1"/>
  <c r="V19" i="21" s="1"/>
  <c r="R20" i="23"/>
  <c r="W20" i="24"/>
  <c r="N20" i="15"/>
  <c r="X20" i="15"/>
  <c r="G20" i="15"/>
  <c r="U20" i="15"/>
  <c r="J20" i="15"/>
  <c r="M21" i="25"/>
  <c r="AG21" i="25"/>
  <c r="AH21" i="25" s="1"/>
  <c r="AI21" i="25" s="1"/>
  <c r="AJ21" i="25" s="1"/>
  <c r="AK21" i="25" s="1"/>
  <c r="AG52" i="23"/>
  <c r="AH52" i="23" s="1"/>
  <c r="AI52" i="23" s="1"/>
  <c r="AJ52" i="23" s="1"/>
  <c r="AK52" i="23" s="1"/>
  <c r="M20" i="26"/>
  <c r="X51" i="26"/>
  <c r="Y51" i="26" s="1"/>
  <c r="Z51" i="26" s="1"/>
  <c r="AA51" i="26" s="1"/>
  <c r="AL21" i="18"/>
  <c r="AH21" i="18" s="1"/>
  <c r="AI21" i="18" s="1"/>
  <c r="AJ21" i="18" s="1"/>
  <c r="AK21" i="18" s="1"/>
  <c r="AG21" i="27"/>
  <c r="AH21" i="27" s="1"/>
  <c r="AI21" i="27" s="1"/>
  <c r="AJ21" i="27" s="1"/>
  <c r="AK21" i="27" s="1"/>
  <c r="B20" i="28"/>
  <c r="X51" i="22"/>
  <c r="Y51" i="22" s="1"/>
  <c r="Z51" i="22" s="1"/>
  <c r="AA51" i="22" s="1"/>
  <c r="R20" i="20"/>
  <c r="AC55" i="15"/>
  <c r="AI55" i="15"/>
  <c r="M55" i="15"/>
  <c r="X55" i="15"/>
  <c r="B53" i="16"/>
  <c r="A54" i="16" s="1"/>
  <c r="D55" i="15"/>
  <c r="AH55" i="15"/>
  <c r="K55" i="15"/>
  <c r="Q55" i="15"/>
  <c r="B54" i="24"/>
  <c r="A55" i="24" s="1"/>
  <c r="W21" i="23"/>
  <c r="B21" i="23"/>
  <c r="A22" i="23" s="1"/>
  <c r="H21" i="23"/>
  <c r="AG21" i="23"/>
  <c r="H52" i="18"/>
  <c r="I52" i="18" s="1"/>
  <c r="J52" i="18" s="1"/>
  <c r="K52" i="18" s="1"/>
  <c r="L52" i="18" s="1"/>
  <c r="I51" i="19"/>
  <c r="J51" i="19" s="1"/>
  <c r="K51" i="19" s="1"/>
  <c r="L51" i="19" s="1"/>
  <c r="B21" i="16"/>
  <c r="A22" i="16" s="1"/>
  <c r="R52" i="25"/>
  <c r="S52" i="25" s="1"/>
  <c r="T52" i="25" s="1"/>
  <c r="U52" i="25" s="1"/>
  <c r="V52" i="25" s="1"/>
  <c r="AG52" i="25"/>
  <c r="AH52" i="25" s="1"/>
  <c r="AI52" i="25" s="1"/>
  <c r="AJ52" i="25" s="1"/>
  <c r="AK52" i="25" s="1"/>
  <c r="AC52" i="19"/>
  <c r="AD52" i="19" s="1"/>
  <c r="AE52" i="19" s="1"/>
  <c r="AF52" i="19" s="1"/>
  <c r="AC52" i="27"/>
  <c r="AD52" i="27" s="1"/>
  <c r="AE52" i="27" s="1"/>
  <c r="AF52" i="27" s="1"/>
  <c r="S52" i="27"/>
  <c r="T52" i="27" s="1"/>
  <c r="U52" i="27" s="1"/>
  <c r="V52" i="27" s="1"/>
  <c r="AG20" i="22"/>
  <c r="AH20" i="22" s="1"/>
  <c r="AI20" i="22" s="1"/>
  <c r="AJ20" i="22" s="1"/>
  <c r="AK20" i="22" s="1"/>
  <c r="D51" i="22"/>
  <c r="E51" i="22" s="1"/>
  <c r="F51" i="22" s="1"/>
  <c r="G51" i="22" s="1"/>
  <c r="AK55" i="15"/>
  <c r="N55" i="15"/>
  <c r="O55" i="15"/>
  <c r="AL55" i="15"/>
  <c r="AF55" i="15"/>
  <c r="AC51" i="22"/>
  <c r="AD51" i="22" s="1"/>
  <c r="AE51" i="22" s="1"/>
  <c r="AF51" i="22" s="1"/>
  <c r="C53" i="24"/>
  <c r="D53" i="24" s="1"/>
  <c r="E53" i="24" s="1"/>
  <c r="F53" i="24" s="1"/>
  <c r="G53" i="24" s="1"/>
  <c r="W53" i="20"/>
  <c r="M20" i="21"/>
  <c r="AB52" i="22"/>
  <c r="C20" i="19"/>
  <c r="W20" i="19"/>
  <c r="X20" i="19" s="1"/>
  <c r="Y20" i="19" s="1"/>
  <c r="Z20" i="19" s="1"/>
  <c r="AA20" i="19" s="1"/>
  <c r="H52" i="26"/>
  <c r="C20" i="23"/>
  <c r="D20" i="23" s="1"/>
  <c r="E20" i="23" s="1"/>
  <c r="F20" i="23" s="1"/>
  <c r="G20" i="23" s="1"/>
  <c r="AB20" i="24"/>
  <c r="H20" i="24"/>
  <c r="I20" i="24" s="1"/>
  <c r="J20" i="24" s="1"/>
  <c r="K20" i="24" s="1"/>
  <c r="L20" i="24" s="1"/>
  <c r="AK20" i="15"/>
  <c r="AD20" i="15"/>
  <c r="AL20" i="15"/>
  <c r="O20" i="15"/>
  <c r="AG20" i="15"/>
  <c r="R21" i="25"/>
  <c r="S21" i="25" s="1"/>
  <c r="T21" i="25" s="1"/>
  <c r="U21" i="25" s="1"/>
  <c r="V21" i="25" s="1"/>
  <c r="H53" i="23"/>
  <c r="W53" i="23"/>
  <c r="AB53" i="23"/>
  <c r="M53" i="23"/>
  <c r="B53" i="23"/>
  <c r="A54" i="23" s="1"/>
  <c r="X19" i="19"/>
  <c r="Y19" i="19" s="1"/>
  <c r="Z19" i="19" s="1"/>
  <c r="AA19" i="19" s="1"/>
  <c r="H20" i="26"/>
  <c r="H21" i="18"/>
  <c r="I21" i="18" s="1"/>
  <c r="J21" i="18" s="1"/>
  <c r="K21" i="18" s="1"/>
  <c r="L21" i="18" s="1"/>
  <c r="M21" i="27"/>
  <c r="N21" i="27" s="1"/>
  <c r="O21" i="27" s="1"/>
  <c r="P21" i="27" s="1"/>
  <c r="Q21" i="27" s="1"/>
  <c r="X51" i="19"/>
  <c r="Y51" i="19" s="1"/>
  <c r="Z51" i="19" s="1"/>
  <c r="AA51" i="19" s="1"/>
  <c r="AG20" i="20"/>
  <c r="AH20" i="20" s="1"/>
  <c r="AI20" i="20" s="1"/>
  <c r="AJ20" i="20" s="1"/>
  <c r="AK20" i="20" s="1"/>
  <c r="AH52" i="27"/>
  <c r="AI52" i="27" s="1"/>
  <c r="AJ52" i="27" s="1"/>
  <c r="AK52" i="27" s="1"/>
  <c r="D52" i="21"/>
  <c r="E52" i="21" s="1"/>
  <c r="F52" i="21" s="1"/>
  <c r="G52" i="21" s="1"/>
  <c r="B53" i="25"/>
  <c r="A54" i="25" s="1"/>
  <c r="AG53" i="25"/>
  <c r="AB53" i="25"/>
  <c r="D52" i="27"/>
  <c r="E52" i="27" s="1"/>
  <c r="F52" i="27" s="1"/>
  <c r="G52" i="27" s="1"/>
  <c r="B21" i="22"/>
  <c r="A22" i="22" s="1"/>
  <c r="H21" i="22"/>
  <c r="L55" i="15"/>
  <c r="F55" i="15"/>
  <c r="U55" i="15"/>
  <c r="E55" i="15"/>
  <c r="AG55" i="15"/>
  <c r="AB53" i="24"/>
  <c r="AC53" i="24" s="1"/>
  <c r="AD53" i="24" s="1"/>
  <c r="AE53" i="24" s="1"/>
  <c r="AF53" i="24" s="1"/>
  <c r="C53" i="20"/>
  <c r="H53" i="20"/>
  <c r="I53" i="20" s="1"/>
  <c r="J53" i="20" s="1"/>
  <c r="K53" i="20" s="1"/>
  <c r="L53" i="20" s="1"/>
  <c r="AL20" i="21"/>
  <c r="M52" i="22"/>
  <c r="H20" i="19"/>
  <c r="I20" i="19" s="1"/>
  <c r="J20" i="19" s="1"/>
  <c r="K20" i="19" s="1"/>
  <c r="L20" i="19" s="1"/>
  <c r="AB20" i="23"/>
  <c r="AC20" i="23" s="1"/>
  <c r="AD20" i="23" s="1"/>
  <c r="AE20" i="23" s="1"/>
  <c r="AF20" i="23" s="1"/>
  <c r="AG20" i="24"/>
  <c r="AH20" i="24" s="1"/>
  <c r="AI20" i="24" s="1"/>
  <c r="AJ20" i="24" s="1"/>
  <c r="AK20" i="24" s="1"/>
  <c r="I52" i="24"/>
  <c r="J52" i="24" s="1"/>
  <c r="K52" i="24" s="1"/>
  <c r="L52" i="24" s="1"/>
  <c r="AC20" i="18"/>
  <c r="AD20" i="18" s="1"/>
  <c r="AE20" i="18" s="1"/>
  <c r="AF20" i="18" s="1"/>
  <c r="B21" i="15"/>
  <c r="A22" i="15" s="1"/>
  <c r="D21" i="15"/>
  <c r="K21" i="15"/>
  <c r="C21" i="15"/>
  <c r="V21" i="15"/>
  <c r="R21" i="15"/>
  <c r="AE21" i="15"/>
  <c r="Y21" i="15"/>
  <c r="AL21" i="15"/>
  <c r="AK21" i="15"/>
  <c r="R22" i="25"/>
  <c r="B22" i="25"/>
  <c r="A23" i="25" s="1"/>
  <c r="AB22" i="25"/>
  <c r="W22" i="25"/>
  <c r="S52" i="23"/>
  <c r="T52" i="23" s="1"/>
  <c r="U52" i="23" s="1"/>
  <c r="V52" i="23" s="1"/>
  <c r="AG20" i="26"/>
  <c r="AH20" i="26" s="1"/>
  <c r="AI20" i="26" s="1"/>
  <c r="AJ20" i="26" s="1"/>
  <c r="AK20" i="26" s="1"/>
  <c r="B53" i="17"/>
  <c r="A54" i="17" s="1"/>
  <c r="D51" i="19"/>
  <c r="E51" i="19" s="1"/>
  <c r="F51" i="19" s="1"/>
  <c r="G51" i="19" s="1"/>
  <c r="AC19" i="21"/>
  <c r="AD19" i="21" s="1"/>
  <c r="AE19" i="21" s="1"/>
  <c r="AF19" i="21" s="1"/>
  <c r="C20" i="20"/>
  <c r="D20" i="20" s="1"/>
  <c r="E20" i="20" s="1"/>
  <c r="F20" i="20" s="1"/>
  <c r="G20" i="20" s="1"/>
  <c r="B21" i="21"/>
  <c r="A22" i="21" s="1"/>
  <c r="AG21" i="21"/>
  <c r="H21" i="21"/>
  <c r="W21" i="21"/>
  <c r="AL21" i="21"/>
  <c r="AG20" i="21"/>
  <c r="N51" i="26"/>
  <c r="O51" i="26" s="1"/>
  <c r="P51" i="26" s="1"/>
  <c r="Q51" i="26" s="1"/>
  <c r="I52" i="21"/>
  <c r="J52" i="21" s="1"/>
  <c r="K52" i="21" s="1"/>
  <c r="L52" i="21" s="1"/>
  <c r="X52" i="25"/>
  <c r="Y52" i="25" s="1"/>
  <c r="Z52" i="25" s="1"/>
  <c r="AA52" i="25" s="1"/>
  <c r="AB20" i="21"/>
  <c r="AL52" i="22"/>
  <c r="AH52" i="22" s="1"/>
  <c r="AI52" i="22" s="1"/>
  <c r="AJ52" i="22" s="1"/>
  <c r="AK52" i="22" s="1"/>
  <c r="R52" i="22"/>
  <c r="AG52" i="18"/>
  <c r="AH52" i="18" s="1"/>
  <c r="AI52" i="18" s="1"/>
  <c r="AJ52" i="18" s="1"/>
  <c r="AK52" i="18" s="1"/>
  <c r="AH52" i="19"/>
  <c r="AI52" i="19" s="1"/>
  <c r="AJ52" i="19" s="1"/>
  <c r="AK52" i="19" s="1"/>
  <c r="AH52" i="26"/>
  <c r="AI52" i="26" s="1"/>
  <c r="AJ52" i="26" s="1"/>
  <c r="AK52" i="26" s="1"/>
  <c r="AC52" i="21"/>
  <c r="AD52" i="21" s="1"/>
  <c r="AE52" i="21" s="1"/>
  <c r="AF52" i="21" s="1"/>
  <c r="C52" i="18"/>
  <c r="C52" i="25"/>
  <c r="D52" i="25" s="1"/>
  <c r="E52" i="25" s="1"/>
  <c r="F52" i="25" s="1"/>
  <c r="G52" i="25" s="1"/>
  <c r="C52" i="19"/>
  <c r="D52" i="19" s="1"/>
  <c r="E52" i="19" s="1"/>
  <c r="F52" i="19" s="1"/>
  <c r="G52" i="19" s="1"/>
  <c r="I20" i="18"/>
  <c r="J20" i="18" s="1"/>
  <c r="K20" i="18" s="1"/>
  <c r="L20" i="18" s="1"/>
  <c r="M52" i="27"/>
  <c r="N52" i="27" s="1"/>
  <c r="O52" i="27" s="1"/>
  <c r="P52" i="27" s="1"/>
  <c r="Q52" i="27" s="1"/>
  <c r="AB20" i="22"/>
  <c r="R20" i="22"/>
  <c r="S20" i="22" s="1"/>
  <c r="T20" i="22" s="1"/>
  <c r="U20" i="22" s="1"/>
  <c r="V20" i="22" s="1"/>
  <c r="AA55" i="15"/>
  <c r="AE55" i="15"/>
  <c r="S55" i="15"/>
  <c r="AJ55" i="15"/>
  <c r="H55" i="15"/>
  <c r="AL53" i="24"/>
  <c r="AH53" i="24" s="1"/>
  <c r="AI53" i="24" s="1"/>
  <c r="AJ53" i="24" s="1"/>
  <c r="AK53" i="24" s="1"/>
  <c r="R53" i="20"/>
  <c r="W20" i="21"/>
  <c r="W52" i="22"/>
  <c r="AG20" i="19"/>
  <c r="AH20" i="19" s="1"/>
  <c r="AI20" i="19" s="1"/>
  <c r="AJ20" i="19" s="1"/>
  <c r="AK20" i="19" s="1"/>
  <c r="I19" i="24"/>
  <c r="J19" i="24" s="1"/>
  <c r="K19" i="24" s="1"/>
  <c r="L19" i="24" s="1"/>
  <c r="R53" i="26"/>
  <c r="B53" i="26"/>
  <c r="A54" i="26" s="1"/>
  <c r="AL20" i="23"/>
  <c r="AH20" i="23" s="1"/>
  <c r="AI20" i="23" s="1"/>
  <c r="AJ20" i="23" s="1"/>
  <c r="AK20" i="23" s="1"/>
  <c r="M20" i="23"/>
  <c r="R20" i="24"/>
  <c r="S20" i="24" s="1"/>
  <c r="T20" i="24" s="1"/>
  <c r="U20" i="24" s="1"/>
  <c r="V20" i="24" s="1"/>
  <c r="D20" i="27"/>
  <c r="E20" i="27" s="1"/>
  <c r="F20" i="27" s="1"/>
  <c r="G20" i="27" s="1"/>
  <c r="C20" i="15"/>
  <c r="S20" i="15"/>
  <c r="AI20" i="15"/>
  <c r="I20" i="15"/>
  <c r="AH20" i="15"/>
  <c r="C21" i="25"/>
  <c r="D21" i="25" s="1"/>
  <c r="E21" i="25" s="1"/>
  <c r="F21" i="25" s="1"/>
  <c r="G21" i="25" s="1"/>
  <c r="AB52" i="23"/>
  <c r="AC52" i="23" s="1"/>
  <c r="AD52" i="23" s="1"/>
  <c r="AE52" i="23" s="1"/>
  <c r="AF52" i="23" s="1"/>
  <c r="N51" i="25"/>
  <c r="O51" i="25" s="1"/>
  <c r="P51" i="25" s="1"/>
  <c r="Q51" i="25" s="1"/>
  <c r="C20" i="26"/>
  <c r="B22" i="18"/>
  <c r="A23" i="18" s="1"/>
  <c r="B22" i="27"/>
  <c r="A23" i="27" s="1"/>
  <c r="S19" i="20"/>
  <c r="T19" i="20" s="1"/>
  <c r="U19" i="20" s="1"/>
  <c r="V19" i="20" s="1"/>
  <c r="AB20" i="20"/>
  <c r="AC20" i="20" s="1"/>
  <c r="AD20" i="20" s="1"/>
  <c r="AE20" i="20" s="1"/>
  <c r="AF20" i="20" s="1"/>
  <c r="D20" i="22"/>
  <c r="E20" i="22" s="1"/>
  <c r="F20" i="22" s="1"/>
  <c r="G20" i="22" s="1"/>
  <c r="D52" i="20"/>
  <c r="E52" i="20" s="1"/>
  <c r="F52" i="20" s="1"/>
  <c r="G52" i="20" s="1"/>
  <c r="Z55" i="15"/>
  <c r="W55" i="15"/>
  <c r="R55" i="15"/>
  <c r="C55" i="15"/>
  <c r="I55" i="15"/>
  <c r="W53" i="24"/>
  <c r="S53" i="24" s="1"/>
  <c r="T53" i="24" s="1"/>
  <c r="U53" i="24" s="1"/>
  <c r="V53" i="24" s="1"/>
  <c r="B54" i="20"/>
  <c r="A55" i="20" s="1"/>
  <c r="AG54" i="20"/>
  <c r="AL54" i="20"/>
  <c r="H20" i="21"/>
  <c r="H52" i="22"/>
  <c r="I52" i="22" s="1"/>
  <c r="J52" i="22" s="1"/>
  <c r="K52" i="22" s="1"/>
  <c r="L52" i="22" s="1"/>
  <c r="H21" i="19"/>
  <c r="M21" i="19"/>
  <c r="C21" i="19"/>
  <c r="B21" i="19"/>
  <c r="A22" i="19" s="1"/>
  <c r="S52" i="26"/>
  <c r="T52" i="26" s="1"/>
  <c r="U52" i="26" s="1"/>
  <c r="V52" i="26" s="1"/>
  <c r="W20" i="23"/>
  <c r="B21" i="24"/>
  <c r="A22" i="24" s="1"/>
  <c r="AG21" i="24"/>
  <c r="C21" i="24"/>
  <c r="B21" i="17"/>
  <c r="A22" i="17" s="1"/>
  <c r="AC21" i="25"/>
  <c r="AD21" i="25" s="1"/>
  <c r="AE21" i="25" s="1"/>
  <c r="AF21" i="25" s="1"/>
  <c r="I51" i="22"/>
  <c r="J51" i="22" s="1"/>
  <c r="K51" i="22" s="1"/>
  <c r="L51" i="22" s="1"/>
  <c r="R20" i="26"/>
  <c r="S20" i="26" s="1"/>
  <c r="T20" i="26" s="1"/>
  <c r="U20" i="26" s="1"/>
  <c r="V20" i="26" s="1"/>
  <c r="AB20" i="26"/>
  <c r="S21" i="18"/>
  <c r="T21" i="18" s="1"/>
  <c r="U21" i="18" s="1"/>
  <c r="V21" i="18" s="1"/>
  <c r="S21" i="27"/>
  <c r="T21" i="27" s="1"/>
  <c r="U21" i="27" s="1"/>
  <c r="V21" i="27" s="1"/>
  <c r="X52" i="20"/>
  <c r="Y52" i="20" s="1"/>
  <c r="Z52" i="20" s="1"/>
  <c r="AA52" i="20" s="1"/>
  <c r="AC19" i="24"/>
  <c r="AD19" i="24" s="1"/>
  <c r="AE19" i="24" s="1"/>
  <c r="AF19" i="24" s="1"/>
  <c r="W20" i="20"/>
  <c r="M20" i="20"/>
  <c r="N20" i="20" s="1"/>
  <c r="O20" i="20" s="1"/>
  <c r="P20" i="20" s="1"/>
  <c r="Q20" i="20" s="1"/>
  <c r="X52" i="26" l="1"/>
  <c r="Y52" i="26" s="1"/>
  <c r="Z52" i="26" s="1"/>
  <c r="AA52" i="26" s="1"/>
  <c r="I52" i="25"/>
  <c r="J52" i="25" s="1"/>
  <c r="K52" i="25" s="1"/>
  <c r="L52" i="25" s="1"/>
  <c r="I20" i="26"/>
  <c r="J20" i="26" s="1"/>
  <c r="K20" i="26" s="1"/>
  <c r="L20" i="26" s="1"/>
  <c r="AC20" i="22"/>
  <c r="AD20" i="22" s="1"/>
  <c r="AE20" i="22" s="1"/>
  <c r="AF20" i="22" s="1"/>
  <c r="AC20" i="26"/>
  <c r="AD20" i="26" s="1"/>
  <c r="AE20" i="26" s="1"/>
  <c r="AF20" i="26" s="1"/>
  <c r="X52" i="21"/>
  <c r="Y52" i="21" s="1"/>
  <c r="Z52" i="21" s="1"/>
  <c r="AA52" i="21" s="1"/>
  <c r="S53" i="20"/>
  <c r="T53" i="20" s="1"/>
  <c r="U53" i="20" s="1"/>
  <c r="V53" i="20" s="1"/>
  <c r="AC52" i="22"/>
  <c r="AD52" i="22" s="1"/>
  <c r="AE52" i="22" s="1"/>
  <c r="AF52" i="22" s="1"/>
  <c r="AG9" i="32"/>
  <c r="AF10" i="32"/>
  <c r="AA8" i="16"/>
  <c r="AA16" i="16"/>
  <c r="AA3" i="16"/>
  <c r="AA11" i="16"/>
  <c r="AA6" i="16"/>
  <c r="AA14" i="16"/>
  <c r="AA9" i="16"/>
  <c r="AA17" i="16"/>
  <c r="AA4" i="16"/>
  <c r="AA12" i="16"/>
  <c r="AA20" i="16"/>
  <c r="AA7" i="16"/>
  <c r="AA15" i="16"/>
  <c r="AA10" i="16"/>
  <c r="AA18" i="16"/>
  <c r="AA30" i="16"/>
  <c r="AA21" i="16"/>
  <c r="AA22" i="16"/>
  <c r="AA25" i="16"/>
  <c r="AA28" i="16"/>
  <c r="AA5" i="16"/>
  <c r="AA23" i="16"/>
  <c r="AA26" i="16"/>
  <c r="AA38" i="16"/>
  <c r="AA29" i="16"/>
  <c r="AA42" i="16"/>
  <c r="AA19" i="16"/>
  <c r="AA24" i="16"/>
  <c r="AA32" i="16"/>
  <c r="AA41" i="16"/>
  <c r="AA51" i="16"/>
  <c r="AA52" i="16"/>
  <c r="AA27" i="16"/>
  <c r="AA45" i="16"/>
  <c r="AA55" i="16"/>
  <c r="AA50" i="16"/>
  <c r="AA13" i="16"/>
  <c r="AA34" i="16"/>
  <c r="AA43" i="16"/>
  <c r="AA53" i="16"/>
  <c r="AA48" i="16"/>
  <c r="AA57" i="16"/>
  <c r="AA59" i="16"/>
  <c r="AA54" i="16"/>
  <c r="AA60" i="16"/>
  <c r="AA68" i="16"/>
  <c r="AA31" i="16"/>
  <c r="AA63" i="16"/>
  <c r="AA44" i="16"/>
  <c r="AA58" i="16"/>
  <c r="AA66" i="16"/>
  <c r="AA67" i="16"/>
  <c r="AA71" i="16"/>
  <c r="AA72" i="16"/>
  <c r="AA70" i="16"/>
  <c r="AA40" i="16"/>
  <c r="AA62" i="16"/>
  <c r="AA69" i="16"/>
  <c r="AA73" i="16"/>
  <c r="AA3" i="17"/>
  <c r="AA56" i="16"/>
  <c r="AA6" i="17"/>
  <c r="AA65" i="16"/>
  <c r="AA64" i="16"/>
  <c r="AA74" i="16"/>
  <c r="AA4" i="17"/>
  <c r="AA10" i="17"/>
  <c r="AA46" i="16"/>
  <c r="AA8" i="17"/>
  <c r="AA13" i="17"/>
  <c r="AA21" i="17"/>
  <c r="AA7" i="17"/>
  <c r="AA16" i="17"/>
  <c r="AA11" i="17"/>
  <c r="AA19" i="17"/>
  <c r="AA14" i="17"/>
  <c r="AA22" i="17"/>
  <c r="AA61" i="16"/>
  <c r="AA17" i="17"/>
  <c r="AA25" i="17"/>
  <c r="AA9" i="17"/>
  <c r="AA12" i="17"/>
  <c r="AA20" i="17"/>
  <c r="AA28" i="17"/>
  <c r="AA5" i="17"/>
  <c r="AA32" i="17"/>
  <c r="AA45" i="17"/>
  <c r="AA55" i="17"/>
  <c r="AA63" i="17"/>
  <c r="AA40" i="17"/>
  <c r="AA50" i="17"/>
  <c r="AA58" i="17"/>
  <c r="AA30" i="17"/>
  <c r="AA26" i="17"/>
  <c r="AA34" i="17"/>
  <c r="AA46" i="17"/>
  <c r="AA56" i="17"/>
  <c r="AA64" i="17"/>
  <c r="AA15" i="17"/>
  <c r="AA18" i="17"/>
  <c r="AA23" i="17"/>
  <c r="AA41" i="17"/>
  <c r="AA31" i="17"/>
  <c r="AA44" i="17"/>
  <c r="AA54" i="17"/>
  <c r="AA62" i="17"/>
  <c r="AA27" i="17"/>
  <c r="AA38" i="17"/>
  <c r="AA48" i="17"/>
  <c r="AA69" i="17"/>
  <c r="AA53" i="17"/>
  <c r="AA72" i="17"/>
  <c r="AA59" i="17"/>
  <c r="AA67" i="17"/>
  <c r="AA42" i="17"/>
  <c r="AA52" i="17"/>
  <c r="AA65" i="17"/>
  <c r="AA70" i="17"/>
  <c r="AA43" i="17"/>
  <c r="AA60" i="17"/>
  <c r="AA73" i="17"/>
  <c r="AA24" i="17"/>
  <c r="AA51" i="17"/>
  <c r="AA71" i="17"/>
  <c r="AA29" i="17"/>
  <c r="AA57" i="17"/>
  <c r="AA66" i="17"/>
  <c r="AA61" i="17"/>
  <c r="AA68" i="17"/>
  <c r="AA74" i="17"/>
  <c r="AA39" i="17"/>
  <c r="AA47" i="17"/>
  <c r="AA33" i="16"/>
  <c r="AA49" i="16"/>
  <c r="AA35" i="16"/>
  <c r="AA37" i="16"/>
  <c r="AA36" i="16"/>
  <c r="AA39" i="16"/>
  <c r="AA35" i="17"/>
  <c r="AA47" i="16"/>
  <c r="AA36" i="17"/>
  <c r="AA33" i="17"/>
  <c r="AA49" i="17"/>
  <c r="AA37" i="17"/>
  <c r="N20" i="21"/>
  <c r="O20" i="21" s="1"/>
  <c r="P20" i="21" s="1"/>
  <c r="Q20" i="21" s="1"/>
  <c r="D52" i="18"/>
  <c r="E52" i="18" s="1"/>
  <c r="F52" i="18" s="1"/>
  <c r="G52" i="18" s="1"/>
  <c r="N52" i="25"/>
  <c r="O52" i="25" s="1"/>
  <c r="P52" i="25" s="1"/>
  <c r="Q52" i="25" s="1"/>
  <c r="I20" i="21"/>
  <c r="J20" i="21" s="1"/>
  <c r="K20" i="21" s="1"/>
  <c r="L20" i="21" s="1"/>
  <c r="N52" i="26"/>
  <c r="O52" i="26" s="1"/>
  <c r="P52" i="26" s="1"/>
  <c r="Q52" i="26" s="1"/>
  <c r="X53" i="20"/>
  <c r="Y53" i="20" s="1"/>
  <c r="Z53" i="20" s="1"/>
  <c r="AA53" i="20" s="1"/>
  <c r="X22" i="25"/>
  <c r="Y22" i="25" s="1"/>
  <c r="Z22" i="25" s="1"/>
  <c r="AA22" i="25" s="1"/>
  <c r="D21" i="26"/>
  <c r="E21" i="26" s="1"/>
  <c r="F21" i="26" s="1"/>
  <c r="G21" i="26" s="1"/>
  <c r="I21" i="27"/>
  <c r="J21" i="27" s="1"/>
  <c r="K21" i="27" s="1"/>
  <c r="L21" i="27" s="1"/>
  <c r="D20" i="19"/>
  <c r="E20" i="19" s="1"/>
  <c r="F20" i="19" s="1"/>
  <c r="G20" i="19" s="1"/>
  <c r="X20" i="24"/>
  <c r="Y20" i="24" s="1"/>
  <c r="Z20" i="24" s="1"/>
  <c r="AA20" i="24" s="1"/>
  <c r="N21" i="25"/>
  <c r="O21" i="25" s="1"/>
  <c r="P21" i="25" s="1"/>
  <c r="Q21" i="25" s="1"/>
  <c r="I21" i="19"/>
  <c r="J21" i="19" s="1"/>
  <c r="K21" i="19" s="1"/>
  <c r="L21" i="19" s="1"/>
  <c r="Q21" i="15"/>
  <c r="AG21" i="15"/>
  <c r="AD21" i="15"/>
  <c r="N21" i="15"/>
  <c r="T21" i="15"/>
  <c r="M21" i="22"/>
  <c r="I52" i="26"/>
  <c r="J52" i="26" s="1"/>
  <c r="K52" i="26" s="1"/>
  <c r="L52" i="26" s="1"/>
  <c r="S52" i="18"/>
  <c r="T52" i="18" s="1"/>
  <c r="U52" i="18" s="1"/>
  <c r="V52" i="18" s="1"/>
  <c r="AL53" i="22"/>
  <c r="M53" i="18"/>
  <c r="X20" i="23"/>
  <c r="Y20" i="23" s="1"/>
  <c r="Z20" i="23" s="1"/>
  <c r="AA20" i="23" s="1"/>
  <c r="AG22" i="27"/>
  <c r="N20" i="23"/>
  <c r="O20" i="23" s="1"/>
  <c r="P20" i="23" s="1"/>
  <c r="Q20" i="23" s="1"/>
  <c r="AC20" i="21"/>
  <c r="AD20" i="21" s="1"/>
  <c r="AE20" i="21" s="1"/>
  <c r="AF20" i="21" s="1"/>
  <c r="I21" i="15"/>
  <c r="O21" i="15"/>
  <c r="U21" i="15"/>
  <c r="E21" i="15"/>
  <c r="AA21" i="15"/>
  <c r="W21" i="22"/>
  <c r="M53" i="25"/>
  <c r="R53" i="23"/>
  <c r="V56" i="15"/>
  <c r="H56" i="15"/>
  <c r="K56" i="15"/>
  <c r="R21" i="20"/>
  <c r="N21" i="20" s="1"/>
  <c r="O21" i="20" s="1"/>
  <c r="P21" i="20" s="1"/>
  <c r="Q21" i="20" s="1"/>
  <c r="AG53" i="22"/>
  <c r="AB21" i="24"/>
  <c r="AC21" i="24" s="1"/>
  <c r="AD21" i="24" s="1"/>
  <c r="AE21" i="24" s="1"/>
  <c r="AF21" i="24" s="1"/>
  <c r="W54" i="20"/>
  <c r="AH21" i="15"/>
  <c r="G21" i="15"/>
  <c r="P21" i="15"/>
  <c r="AI21" i="15"/>
  <c r="AB21" i="15"/>
  <c r="AG21" i="22"/>
  <c r="H53" i="25"/>
  <c r="AL53" i="23"/>
  <c r="AL54" i="24"/>
  <c r="AG53" i="27"/>
  <c r="AB53" i="21"/>
  <c r="AC53" i="21" s="1"/>
  <c r="AD53" i="21" s="1"/>
  <c r="AE53" i="21" s="1"/>
  <c r="AF53" i="21" s="1"/>
  <c r="AB21" i="20"/>
  <c r="AC21" i="20" s="1"/>
  <c r="AD21" i="20" s="1"/>
  <c r="AE21" i="20" s="1"/>
  <c r="AF21" i="20" s="1"/>
  <c r="W53" i="22"/>
  <c r="AB53" i="18"/>
  <c r="AC53" i="18" s="1"/>
  <c r="AD53" i="18" s="1"/>
  <c r="AE53" i="18" s="1"/>
  <c r="AF53" i="18" s="1"/>
  <c r="X53" i="23"/>
  <c r="Y53" i="23" s="1"/>
  <c r="Z53" i="23" s="1"/>
  <c r="AA53" i="23" s="1"/>
  <c r="D21" i="20"/>
  <c r="E21" i="20" s="1"/>
  <c r="F21" i="20" s="1"/>
  <c r="G21" i="20" s="1"/>
  <c r="M21" i="24"/>
  <c r="W21" i="24"/>
  <c r="R21" i="22"/>
  <c r="R54" i="24"/>
  <c r="R53" i="27"/>
  <c r="AB53" i="22"/>
  <c r="AC21" i="15"/>
  <c r="F21" i="15"/>
  <c r="M21" i="15"/>
  <c r="L21" i="15"/>
  <c r="H21" i="24"/>
  <c r="D21" i="24" s="1"/>
  <c r="E21" i="24" s="1"/>
  <c r="F21" i="24" s="1"/>
  <c r="G21" i="24" s="1"/>
  <c r="W21" i="19"/>
  <c r="M21" i="21"/>
  <c r="I21" i="21" s="1"/>
  <c r="J21" i="21" s="1"/>
  <c r="K21" i="21" s="1"/>
  <c r="L21" i="21" s="1"/>
  <c r="AF21" i="15"/>
  <c r="Z21" i="15"/>
  <c r="J21" i="15"/>
  <c r="S21" i="15"/>
  <c r="C21" i="22"/>
  <c r="D21" i="22" s="1"/>
  <c r="E21" i="22" s="1"/>
  <c r="F21" i="22" s="1"/>
  <c r="G21" i="22" s="1"/>
  <c r="R53" i="25"/>
  <c r="S52" i="21"/>
  <c r="T52" i="21" s="1"/>
  <c r="U52" i="21" s="1"/>
  <c r="V52" i="21" s="1"/>
  <c r="C53" i="27"/>
  <c r="D53" i="27" s="1"/>
  <c r="E53" i="27" s="1"/>
  <c r="F53" i="27" s="1"/>
  <c r="G53" i="27" s="1"/>
  <c r="C53" i="21"/>
  <c r="I56" i="15"/>
  <c r="T56" i="15"/>
  <c r="AB56" i="15"/>
  <c r="AI56" i="15"/>
  <c r="AL21" i="20"/>
  <c r="R53" i="22"/>
  <c r="R53" i="18"/>
  <c r="N53" i="18" s="1"/>
  <c r="O53" i="18" s="1"/>
  <c r="P53" i="18" s="1"/>
  <c r="Q53" i="18" s="1"/>
  <c r="AG21" i="26"/>
  <c r="AH21" i="26" s="1"/>
  <c r="AI21" i="26" s="1"/>
  <c r="AJ21" i="26" s="1"/>
  <c r="AK21" i="26" s="1"/>
  <c r="AC52" i="26"/>
  <c r="AD52" i="26" s="1"/>
  <c r="AE52" i="26" s="1"/>
  <c r="AF52" i="26" s="1"/>
  <c r="X21" i="18"/>
  <c r="Y21" i="18" s="1"/>
  <c r="Z21" i="18" s="1"/>
  <c r="AA21" i="18" s="1"/>
  <c r="S22" i="25"/>
  <c r="T22" i="25" s="1"/>
  <c r="U22" i="25" s="1"/>
  <c r="V22" i="25" s="1"/>
  <c r="W21" i="15"/>
  <c r="X21" i="15"/>
  <c r="H21" i="15"/>
  <c r="AJ21" i="15"/>
  <c r="AL21" i="22"/>
  <c r="AB21" i="22"/>
  <c r="C53" i="25"/>
  <c r="M53" i="22"/>
  <c r="I53" i="22" s="1"/>
  <c r="J53" i="22" s="1"/>
  <c r="K53" i="22" s="1"/>
  <c r="L53" i="22" s="1"/>
  <c r="C53" i="18"/>
  <c r="I21" i="26"/>
  <c r="J21" i="26" s="1"/>
  <c r="K21" i="26" s="1"/>
  <c r="L21" i="26" s="1"/>
  <c r="B54" i="26"/>
  <c r="A55" i="26" s="1"/>
  <c r="X20" i="21"/>
  <c r="Y20" i="21" s="1"/>
  <c r="Z20" i="21" s="1"/>
  <c r="AA20" i="21" s="1"/>
  <c r="B23" i="25"/>
  <c r="A24" i="25" s="1"/>
  <c r="N20" i="24"/>
  <c r="O20" i="24" s="1"/>
  <c r="P20" i="24" s="1"/>
  <c r="Q20" i="24" s="1"/>
  <c r="N53" i="23"/>
  <c r="O53" i="23" s="1"/>
  <c r="P53" i="23" s="1"/>
  <c r="Q53" i="23" s="1"/>
  <c r="AB21" i="23"/>
  <c r="AC21" i="23" s="1"/>
  <c r="AD21" i="23" s="1"/>
  <c r="AE21" i="23" s="1"/>
  <c r="AF21" i="23" s="1"/>
  <c r="W54" i="24"/>
  <c r="M53" i="19"/>
  <c r="W53" i="21"/>
  <c r="X53" i="21" s="1"/>
  <c r="Y53" i="21" s="1"/>
  <c r="Z53" i="21" s="1"/>
  <c r="AA53" i="21" s="1"/>
  <c r="AC20" i="19"/>
  <c r="AD20" i="19" s="1"/>
  <c r="AE20" i="19" s="1"/>
  <c r="AF20" i="19" s="1"/>
  <c r="AC53" i="22"/>
  <c r="AD53" i="22" s="1"/>
  <c r="AE53" i="22" s="1"/>
  <c r="AF53" i="22" s="1"/>
  <c r="D20" i="24"/>
  <c r="E20" i="24" s="1"/>
  <c r="F20" i="24" s="1"/>
  <c r="G20" i="24" s="1"/>
  <c r="X20" i="26"/>
  <c r="Y20" i="26" s="1"/>
  <c r="Z20" i="26" s="1"/>
  <c r="AA20" i="26" s="1"/>
  <c r="D21" i="18"/>
  <c r="E21" i="18" s="1"/>
  <c r="F21" i="18" s="1"/>
  <c r="G21" i="18" s="1"/>
  <c r="S53" i="23"/>
  <c r="T53" i="23" s="1"/>
  <c r="U53" i="23" s="1"/>
  <c r="V53" i="23" s="1"/>
  <c r="M21" i="23"/>
  <c r="H54" i="24"/>
  <c r="S20" i="19"/>
  <c r="T20" i="19" s="1"/>
  <c r="U20" i="19" s="1"/>
  <c r="V20" i="19" s="1"/>
  <c r="H53" i="19"/>
  <c r="R54" i="21"/>
  <c r="B54" i="21"/>
  <c r="A55" i="21" s="1"/>
  <c r="I21" i="20"/>
  <c r="J21" i="20" s="1"/>
  <c r="K21" i="20" s="1"/>
  <c r="L21" i="20" s="1"/>
  <c r="X52" i="23"/>
  <c r="Y52" i="23" s="1"/>
  <c r="Z52" i="23" s="1"/>
  <c r="AA52" i="23" s="1"/>
  <c r="B22" i="19"/>
  <c r="A23" i="19" s="1"/>
  <c r="AG21" i="19"/>
  <c r="H54" i="20"/>
  <c r="C22" i="27"/>
  <c r="R22" i="27"/>
  <c r="C22" i="18"/>
  <c r="C53" i="26"/>
  <c r="N53" i="20"/>
  <c r="O53" i="20" s="1"/>
  <c r="P53" i="20" s="1"/>
  <c r="Q53" i="20" s="1"/>
  <c r="M22" i="25"/>
  <c r="N22" i="25" s="1"/>
  <c r="O22" i="25" s="1"/>
  <c r="P22" i="25" s="1"/>
  <c r="Q22" i="25" s="1"/>
  <c r="C22" i="25"/>
  <c r="D53" i="20"/>
  <c r="E53" i="20" s="1"/>
  <c r="F53" i="20" s="1"/>
  <c r="G53" i="20" s="1"/>
  <c r="B54" i="25"/>
  <c r="A55" i="25" s="1"/>
  <c r="B22" i="16"/>
  <c r="A23" i="16" s="1"/>
  <c r="AL21" i="23"/>
  <c r="AH21" i="23" s="1"/>
  <c r="AI21" i="23" s="1"/>
  <c r="AJ21" i="23" s="1"/>
  <c r="AK21" i="23" s="1"/>
  <c r="AG54" i="24"/>
  <c r="AH54" i="24" s="1"/>
  <c r="AI54" i="24" s="1"/>
  <c r="AJ54" i="24" s="1"/>
  <c r="AK54" i="24" s="1"/>
  <c r="X20" i="22"/>
  <c r="Y20" i="22" s="1"/>
  <c r="Z20" i="22" s="1"/>
  <c r="AA20" i="22" s="1"/>
  <c r="N20" i="22"/>
  <c r="O20" i="22" s="1"/>
  <c r="P20" i="22" s="1"/>
  <c r="Q20" i="22" s="1"/>
  <c r="N20" i="26"/>
  <c r="O20" i="26" s="1"/>
  <c r="P20" i="26" s="1"/>
  <c r="Q20" i="26" s="1"/>
  <c r="D52" i="22"/>
  <c r="E52" i="22" s="1"/>
  <c r="F52" i="22" s="1"/>
  <c r="G52" i="22" s="1"/>
  <c r="R54" i="27"/>
  <c r="B54" i="27"/>
  <c r="A55" i="27" s="1"/>
  <c r="AG53" i="19"/>
  <c r="R53" i="21"/>
  <c r="B57" i="15"/>
  <c r="A58" i="15" s="1"/>
  <c r="AB57" i="15"/>
  <c r="M57" i="15"/>
  <c r="L57" i="15"/>
  <c r="E57" i="15"/>
  <c r="AJ57" i="15"/>
  <c r="D57" i="15"/>
  <c r="AF57" i="15"/>
  <c r="F57" i="15"/>
  <c r="G57" i="15"/>
  <c r="Q57" i="15"/>
  <c r="J57" i="15"/>
  <c r="R57" i="15"/>
  <c r="N57" i="15"/>
  <c r="O57" i="15"/>
  <c r="W57" i="15"/>
  <c r="AD57" i="15"/>
  <c r="AE57" i="15"/>
  <c r="S57" i="15"/>
  <c r="AL57" i="15"/>
  <c r="N53" i="22"/>
  <c r="O53" i="22" s="1"/>
  <c r="P53" i="22" s="1"/>
  <c r="Q53" i="22" s="1"/>
  <c r="B54" i="18"/>
  <c r="A55" i="18" s="1"/>
  <c r="M54" i="18"/>
  <c r="AL54" i="18"/>
  <c r="N52" i="18"/>
  <c r="O52" i="18" s="1"/>
  <c r="P52" i="18" s="1"/>
  <c r="Q52" i="18" s="1"/>
  <c r="X20" i="20"/>
  <c r="Y20" i="20" s="1"/>
  <c r="Z20" i="20" s="1"/>
  <c r="AA20" i="20" s="1"/>
  <c r="D21" i="19"/>
  <c r="E21" i="19" s="1"/>
  <c r="F21" i="19" s="1"/>
  <c r="G21" i="19" s="1"/>
  <c r="B55" i="24"/>
  <c r="A56" i="24" s="1"/>
  <c r="S20" i="20"/>
  <c r="T20" i="20" s="1"/>
  <c r="U20" i="20" s="1"/>
  <c r="V20" i="20" s="1"/>
  <c r="S20" i="21"/>
  <c r="T20" i="21" s="1"/>
  <c r="U20" i="21" s="1"/>
  <c r="V20" i="21" s="1"/>
  <c r="AL54" i="19"/>
  <c r="R54" i="19"/>
  <c r="B54" i="19"/>
  <c r="A55" i="19" s="1"/>
  <c r="I20" i="20"/>
  <c r="J20" i="20" s="1"/>
  <c r="K20" i="20" s="1"/>
  <c r="L20" i="20" s="1"/>
  <c r="I20" i="23"/>
  <c r="J20" i="23" s="1"/>
  <c r="K20" i="23" s="1"/>
  <c r="L20" i="23" s="1"/>
  <c r="R55" i="20"/>
  <c r="B55" i="20"/>
  <c r="A56" i="20" s="1"/>
  <c r="AL55" i="20"/>
  <c r="H22" i="27"/>
  <c r="W22" i="18"/>
  <c r="M22" i="18"/>
  <c r="AL53" i="26"/>
  <c r="M53" i="26"/>
  <c r="N53" i="26" s="1"/>
  <c r="O53" i="26" s="1"/>
  <c r="P53" i="26" s="1"/>
  <c r="Q53" i="26" s="1"/>
  <c r="W53" i="19"/>
  <c r="D20" i="21"/>
  <c r="E20" i="21" s="1"/>
  <c r="F20" i="21" s="1"/>
  <c r="G20" i="21" s="1"/>
  <c r="I53" i="24"/>
  <c r="J53" i="24" s="1"/>
  <c r="K53" i="24" s="1"/>
  <c r="L53" i="24" s="1"/>
  <c r="AB53" i="26"/>
  <c r="R21" i="19"/>
  <c r="S21" i="19" s="1"/>
  <c r="T21" i="19" s="1"/>
  <c r="U21" i="19" s="1"/>
  <c r="V21" i="19" s="1"/>
  <c r="C54" i="20"/>
  <c r="R54" i="20"/>
  <c r="AB22" i="27"/>
  <c r="AC22" i="27" s="1"/>
  <c r="AD22" i="27" s="1"/>
  <c r="AE22" i="27" s="1"/>
  <c r="AF22" i="27" s="1"/>
  <c r="AG22" i="18"/>
  <c r="AC53" i="25"/>
  <c r="AD53" i="25" s="1"/>
  <c r="AE53" i="25" s="1"/>
  <c r="AF53" i="25" s="1"/>
  <c r="I53" i="23"/>
  <c r="J53" i="23" s="1"/>
  <c r="K53" i="23" s="1"/>
  <c r="L53" i="23" s="1"/>
  <c r="AG22" i="23"/>
  <c r="H22" i="23"/>
  <c r="M22" i="23"/>
  <c r="B22" i="23"/>
  <c r="A23" i="23" s="1"/>
  <c r="C22" i="23"/>
  <c r="M54" i="24"/>
  <c r="S20" i="23"/>
  <c r="T20" i="23" s="1"/>
  <c r="U20" i="23" s="1"/>
  <c r="V20" i="23" s="1"/>
  <c r="AL53" i="27"/>
  <c r="AH53" i="27" s="1"/>
  <c r="AI53" i="27" s="1"/>
  <c r="AJ53" i="27" s="1"/>
  <c r="AK53" i="27" s="1"/>
  <c r="AB53" i="27"/>
  <c r="AC53" i="27" s="1"/>
  <c r="AD53" i="27" s="1"/>
  <c r="AE53" i="27" s="1"/>
  <c r="AF53" i="27" s="1"/>
  <c r="R53" i="19"/>
  <c r="H53" i="21"/>
  <c r="I21" i="25"/>
  <c r="J21" i="25" s="1"/>
  <c r="K21" i="25" s="1"/>
  <c r="L21" i="25" s="1"/>
  <c r="AC21" i="27"/>
  <c r="AD21" i="27" s="1"/>
  <c r="AE21" i="27" s="1"/>
  <c r="AF21" i="27" s="1"/>
  <c r="AC52" i="18"/>
  <c r="AD52" i="18" s="1"/>
  <c r="AE52" i="18" s="1"/>
  <c r="AF52" i="18" s="1"/>
  <c r="X21" i="26"/>
  <c r="Y21" i="26" s="1"/>
  <c r="Z21" i="26" s="1"/>
  <c r="AA21" i="26" s="1"/>
  <c r="AH54" i="20"/>
  <c r="AI54" i="20" s="1"/>
  <c r="AJ54" i="20" s="1"/>
  <c r="AK54" i="20" s="1"/>
  <c r="M22" i="27"/>
  <c r="B21" i="28"/>
  <c r="AB22" i="18"/>
  <c r="AH21" i="21"/>
  <c r="AI21" i="21" s="1"/>
  <c r="AJ21" i="21" s="1"/>
  <c r="AK21" i="21" s="1"/>
  <c r="W53" i="26"/>
  <c r="B22" i="21"/>
  <c r="A23" i="21" s="1"/>
  <c r="AL22" i="21"/>
  <c r="B22" i="17"/>
  <c r="A23" i="17" s="1"/>
  <c r="B22" i="24"/>
  <c r="A23" i="24" s="1"/>
  <c r="AB21" i="19"/>
  <c r="AB54" i="20"/>
  <c r="AC54" i="20" s="1"/>
  <c r="AD54" i="20" s="1"/>
  <c r="AE54" i="20" s="1"/>
  <c r="AF54" i="20" s="1"/>
  <c r="D20" i="26"/>
  <c r="E20" i="26" s="1"/>
  <c r="F20" i="26" s="1"/>
  <c r="G20" i="26" s="1"/>
  <c r="H53" i="26"/>
  <c r="I53" i="26" s="1"/>
  <c r="J53" i="26" s="1"/>
  <c r="K53" i="26" s="1"/>
  <c r="L53" i="26" s="1"/>
  <c r="AH20" i="21"/>
  <c r="AI20" i="21" s="1"/>
  <c r="AJ20" i="21" s="1"/>
  <c r="AK20" i="21" s="1"/>
  <c r="R21" i="21"/>
  <c r="S21" i="21" s="1"/>
  <c r="T21" i="21" s="1"/>
  <c r="U21" i="21" s="1"/>
  <c r="V21" i="21" s="1"/>
  <c r="B54" i="17"/>
  <c r="A55" i="17" s="1"/>
  <c r="H22" i="25"/>
  <c r="AH21" i="22"/>
  <c r="AI21" i="22" s="1"/>
  <c r="AJ21" i="22" s="1"/>
  <c r="AK21" i="22" s="1"/>
  <c r="AL53" i="25"/>
  <c r="AH53" i="25" s="1"/>
  <c r="AI53" i="25" s="1"/>
  <c r="AJ53" i="25" s="1"/>
  <c r="AK53" i="25" s="1"/>
  <c r="C54" i="23"/>
  <c r="R54" i="23"/>
  <c r="B54" i="23"/>
  <c r="A55" i="23" s="1"/>
  <c r="AG54" i="23"/>
  <c r="H54" i="23"/>
  <c r="M54" i="23"/>
  <c r="AB54" i="23"/>
  <c r="W54" i="23"/>
  <c r="AG53" i="23"/>
  <c r="R21" i="23"/>
  <c r="S21" i="23" s="1"/>
  <c r="T21" i="23" s="1"/>
  <c r="U21" i="23" s="1"/>
  <c r="V21" i="23" s="1"/>
  <c r="AB54" i="24"/>
  <c r="B54" i="16"/>
  <c r="A55" i="16" s="1"/>
  <c r="M53" i="27"/>
  <c r="N53" i="27" s="1"/>
  <c r="O53" i="27" s="1"/>
  <c r="P53" i="27" s="1"/>
  <c r="Q53" i="27" s="1"/>
  <c r="B52" i="28"/>
  <c r="AB53" i="19"/>
  <c r="AL53" i="21"/>
  <c r="AH53" i="21" s="1"/>
  <c r="AI53" i="21" s="1"/>
  <c r="AJ53" i="21" s="1"/>
  <c r="AK53" i="21" s="1"/>
  <c r="AD56" i="15"/>
  <c r="G56" i="15"/>
  <c r="AK56" i="15"/>
  <c r="S56" i="15"/>
  <c r="AH21" i="20"/>
  <c r="AI21" i="20" s="1"/>
  <c r="AJ21" i="20" s="1"/>
  <c r="AK21" i="20" s="1"/>
  <c r="W21" i="20"/>
  <c r="X21" i="20" s="1"/>
  <c r="Y21" i="20" s="1"/>
  <c r="Z21" i="20" s="1"/>
  <c r="AA21" i="20" s="1"/>
  <c r="B54" i="22"/>
  <c r="A55" i="22" s="1"/>
  <c r="M54" i="22"/>
  <c r="I52" i="27"/>
  <c r="J52" i="27" s="1"/>
  <c r="K52" i="27" s="1"/>
  <c r="L52" i="27" s="1"/>
  <c r="W53" i="18"/>
  <c r="W22" i="26"/>
  <c r="AL22" i="26"/>
  <c r="B22" i="26"/>
  <c r="A23" i="26" s="1"/>
  <c r="R22" i="26"/>
  <c r="D52" i="26"/>
  <c r="E52" i="26" s="1"/>
  <c r="F52" i="26" s="1"/>
  <c r="G52" i="26" s="1"/>
  <c r="W23" i="18"/>
  <c r="AL23" i="18"/>
  <c r="B23" i="18"/>
  <c r="A24" i="18" s="1"/>
  <c r="AG23" i="18"/>
  <c r="H23" i="18"/>
  <c r="C23" i="27"/>
  <c r="B23" i="27"/>
  <c r="A24" i="27" s="1"/>
  <c r="R22" i="18"/>
  <c r="S22" i="18" s="1"/>
  <c r="T22" i="18" s="1"/>
  <c r="U22" i="18" s="1"/>
  <c r="V22" i="18" s="1"/>
  <c r="N21" i="19"/>
  <c r="O21" i="19" s="1"/>
  <c r="P21" i="19" s="1"/>
  <c r="Q21" i="19" s="1"/>
  <c r="N53" i="25"/>
  <c r="O53" i="25" s="1"/>
  <c r="P53" i="25" s="1"/>
  <c r="Q53" i="25" s="1"/>
  <c r="I21" i="23"/>
  <c r="J21" i="23" s="1"/>
  <c r="K21" i="23" s="1"/>
  <c r="L21" i="23" s="1"/>
  <c r="AL22" i="25"/>
  <c r="I21" i="22"/>
  <c r="J21" i="22" s="1"/>
  <c r="K21" i="22" s="1"/>
  <c r="L21" i="22" s="1"/>
  <c r="X53" i="24"/>
  <c r="Y53" i="24" s="1"/>
  <c r="Z53" i="24" s="1"/>
  <c r="AA53" i="24" s="1"/>
  <c r="AL22" i="27"/>
  <c r="AH22" i="27" s="1"/>
  <c r="AI22" i="27" s="1"/>
  <c r="AJ22" i="27" s="1"/>
  <c r="AK22" i="27" s="1"/>
  <c r="AL22" i="18"/>
  <c r="AL21" i="24"/>
  <c r="AH21" i="24" s="1"/>
  <c r="AI21" i="24" s="1"/>
  <c r="AJ21" i="24" s="1"/>
  <c r="AK21" i="24" s="1"/>
  <c r="R21" i="24"/>
  <c r="S21" i="24" s="1"/>
  <c r="T21" i="24" s="1"/>
  <c r="U21" i="24" s="1"/>
  <c r="V21" i="24" s="1"/>
  <c r="AL21" i="19"/>
  <c r="M54" i="20"/>
  <c r="N54" i="20" s="1"/>
  <c r="O54" i="20" s="1"/>
  <c r="P54" i="20" s="1"/>
  <c r="Q54" i="20" s="1"/>
  <c r="AC52" i="25"/>
  <c r="AD52" i="25" s="1"/>
  <c r="AE52" i="25" s="1"/>
  <c r="AF52" i="25" s="1"/>
  <c r="W22" i="27"/>
  <c r="H22" i="18"/>
  <c r="AG53" i="26"/>
  <c r="AH53" i="26" s="1"/>
  <c r="AI53" i="26" s="1"/>
  <c r="AJ53" i="26" s="1"/>
  <c r="AK53" i="26" s="1"/>
  <c r="X52" i="22"/>
  <c r="Y52" i="22" s="1"/>
  <c r="Z52" i="22" s="1"/>
  <c r="AA52" i="22" s="1"/>
  <c r="S52" i="22"/>
  <c r="T52" i="22" s="1"/>
  <c r="U52" i="22" s="1"/>
  <c r="V52" i="22" s="1"/>
  <c r="AB21" i="21"/>
  <c r="AC21" i="21" s="1"/>
  <c r="AD21" i="21" s="1"/>
  <c r="AE21" i="21" s="1"/>
  <c r="AF21" i="21" s="1"/>
  <c r="C21" i="21"/>
  <c r="D21" i="21" s="1"/>
  <c r="E21" i="21" s="1"/>
  <c r="F21" i="21" s="1"/>
  <c r="G21" i="21" s="1"/>
  <c r="AG22" i="25"/>
  <c r="B22" i="15"/>
  <c r="A23" i="15" s="1"/>
  <c r="AA22" i="15"/>
  <c r="N52" i="22"/>
  <c r="O52" i="22" s="1"/>
  <c r="P52" i="22" s="1"/>
  <c r="Q52" i="22" s="1"/>
  <c r="AL22" i="22"/>
  <c r="M22" i="22"/>
  <c r="B22" i="22"/>
  <c r="A23" i="22" s="1"/>
  <c r="H22" i="22"/>
  <c r="W53" i="25"/>
  <c r="X53" i="25" s="1"/>
  <c r="Y53" i="25" s="1"/>
  <c r="Z53" i="25" s="1"/>
  <c r="AA53" i="25" s="1"/>
  <c r="C53" i="23"/>
  <c r="D53" i="23" s="1"/>
  <c r="E53" i="23" s="1"/>
  <c r="F53" i="23" s="1"/>
  <c r="G53" i="23" s="1"/>
  <c r="AC20" i="24"/>
  <c r="AD20" i="24" s="1"/>
  <c r="AE20" i="24" s="1"/>
  <c r="AF20" i="24" s="1"/>
  <c r="C21" i="23"/>
  <c r="D21" i="23" s="1"/>
  <c r="E21" i="23" s="1"/>
  <c r="F21" i="23" s="1"/>
  <c r="G21" i="23" s="1"/>
  <c r="C54" i="24"/>
  <c r="D54" i="24" s="1"/>
  <c r="E54" i="24" s="1"/>
  <c r="F54" i="24" s="1"/>
  <c r="G54" i="24" s="1"/>
  <c r="W53" i="27"/>
  <c r="X53" i="27" s="1"/>
  <c r="Y53" i="27" s="1"/>
  <c r="Z53" i="27" s="1"/>
  <c r="AA53" i="27" s="1"/>
  <c r="C53" i="19"/>
  <c r="AL53" i="19"/>
  <c r="M53" i="21"/>
  <c r="N53" i="21" s="1"/>
  <c r="O53" i="21" s="1"/>
  <c r="P53" i="21" s="1"/>
  <c r="Q53" i="21" s="1"/>
  <c r="M56" i="15"/>
  <c r="W56" i="15"/>
  <c r="AJ56" i="15"/>
  <c r="Z56" i="15"/>
  <c r="H22" i="20"/>
  <c r="B22" i="20"/>
  <c r="A23" i="20" s="1"/>
  <c r="C53" i="22"/>
  <c r="D53" i="22" s="1"/>
  <c r="E53" i="22" s="1"/>
  <c r="F53" i="22" s="1"/>
  <c r="G53" i="22" s="1"/>
  <c r="AL53" i="18"/>
  <c r="AH53" i="18" s="1"/>
  <c r="AI53" i="18" s="1"/>
  <c r="AJ53" i="18" s="1"/>
  <c r="AK53" i="18" s="1"/>
  <c r="H53" i="18"/>
  <c r="I53" i="18" s="1"/>
  <c r="J53" i="18" s="1"/>
  <c r="K53" i="18" s="1"/>
  <c r="L53" i="18" s="1"/>
  <c r="R21" i="26"/>
  <c r="S21" i="26" s="1"/>
  <c r="T21" i="26" s="1"/>
  <c r="U21" i="26" s="1"/>
  <c r="V21" i="26" s="1"/>
  <c r="S21" i="22" l="1"/>
  <c r="T21" i="22" s="1"/>
  <c r="U21" i="22" s="1"/>
  <c r="V21" i="22" s="1"/>
  <c r="AC21" i="19"/>
  <c r="AD21" i="19" s="1"/>
  <c r="AE21" i="19" s="1"/>
  <c r="AF21" i="19" s="1"/>
  <c r="X22" i="27"/>
  <c r="Y22" i="27" s="1"/>
  <c r="Z22" i="27" s="1"/>
  <c r="AA22" i="27" s="1"/>
  <c r="X21" i="23"/>
  <c r="Y21" i="23" s="1"/>
  <c r="Z21" i="23" s="1"/>
  <c r="AA21" i="23" s="1"/>
  <c r="X53" i="22"/>
  <c r="Y53" i="22" s="1"/>
  <c r="Z53" i="22" s="1"/>
  <c r="AA53" i="22" s="1"/>
  <c r="X21" i="24"/>
  <c r="Y21" i="24" s="1"/>
  <c r="Z21" i="24" s="1"/>
  <c r="AA21" i="24" s="1"/>
  <c r="AB5" i="16"/>
  <c r="AB13" i="16"/>
  <c r="AB21" i="16"/>
  <c r="AB8" i="16"/>
  <c r="AB3" i="16"/>
  <c r="AB11" i="16"/>
  <c r="AB6" i="16"/>
  <c r="AB14" i="16"/>
  <c r="AB9" i="16"/>
  <c r="AB17" i="16"/>
  <c r="AB4" i="16"/>
  <c r="AB12" i="16"/>
  <c r="AB20" i="16"/>
  <c r="AB7" i="16"/>
  <c r="AB15" i="16"/>
  <c r="AB27" i="16"/>
  <c r="AB18" i="16"/>
  <c r="AB10" i="16"/>
  <c r="AB22" i="16"/>
  <c r="AB25" i="16"/>
  <c r="AB31" i="16"/>
  <c r="AB23" i="16"/>
  <c r="AB26" i="16"/>
  <c r="AB38" i="16"/>
  <c r="AB29" i="16"/>
  <c r="AB42" i="16"/>
  <c r="AB16" i="16"/>
  <c r="AB32" i="16"/>
  <c r="AB46" i="16"/>
  <c r="AB56" i="16"/>
  <c r="AB28" i="16"/>
  <c r="AB40" i="16"/>
  <c r="AB44" i="16"/>
  <c r="AB48" i="16"/>
  <c r="AB24" i="16"/>
  <c r="AB30" i="16"/>
  <c r="AB52" i="16"/>
  <c r="AB19" i="16"/>
  <c r="AB45" i="16"/>
  <c r="AB55" i="16"/>
  <c r="AB50" i="16"/>
  <c r="AB34" i="16"/>
  <c r="AB43" i="16"/>
  <c r="AB61" i="16"/>
  <c r="AB41" i="16"/>
  <c r="AB57" i="16"/>
  <c r="AB59" i="16"/>
  <c r="AB51" i="16"/>
  <c r="AB54" i="16"/>
  <c r="AB65" i="16"/>
  <c r="AB53" i="16"/>
  <c r="AB60" i="16"/>
  <c r="AB68" i="16"/>
  <c r="AB63" i="16"/>
  <c r="AB71" i="16"/>
  <c r="AB67" i="16"/>
  <c r="AB72" i="16"/>
  <c r="AB58" i="16"/>
  <c r="AB66" i="16"/>
  <c r="AB70" i="16"/>
  <c r="AB8" i="17"/>
  <c r="AB62" i="16"/>
  <c r="AB69" i="16"/>
  <c r="AB73" i="16"/>
  <c r="AB3" i="17"/>
  <c r="AB9" i="17"/>
  <c r="AB5" i="17"/>
  <c r="AB15" i="17"/>
  <c r="AB74" i="16"/>
  <c r="AB4" i="17"/>
  <c r="AB10" i="17"/>
  <c r="AB18" i="17"/>
  <c r="AB13" i="17"/>
  <c r="AB7" i="17"/>
  <c r="AB16" i="17"/>
  <c r="AB64" i="16"/>
  <c r="AB11" i="17"/>
  <c r="AB19" i="17"/>
  <c r="AB6" i="17"/>
  <c r="AB14" i="17"/>
  <c r="AB22" i="17"/>
  <c r="AB17" i="17"/>
  <c r="AB25" i="17"/>
  <c r="AB24" i="17"/>
  <c r="AB28" i="17"/>
  <c r="AB29" i="17"/>
  <c r="AB42" i="17"/>
  <c r="AB52" i="17"/>
  <c r="AB60" i="17"/>
  <c r="AB32" i="17"/>
  <c r="AB45" i="17"/>
  <c r="AB55" i="17"/>
  <c r="AB63" i="17"/>
  <c r="AB30" i="17"/>
  <c r="AB43" i="17"/>
  <c r="AB53" i="17"/>
  <c r="AB61" i="17"/>
  <c r="AB21" i="17"/>
  <c r="AB26" i="17"/>
  <c r="AB34" i="17"/>
  <c r="AB23" i="17"/>
  <c r="AB41" i="17"/>
  <c r="AB51" i="17"/>
  <c r="AB59" i="17"/>
  <c r="AB20" i="17"/>
  <c r="AB31" i="17"/>
  <c r="AB44" i="17"/>
  <c r="AB27" i="17"/>
  <c r="AB57" i="17"/>
  <c r="AB66" i="17"/>
  <c r="AB74" i="17"/>
  <c r="AB50" i="17"/>
  <c r="AB58" i="17"/>
  <c r="AB69" i="17"/>
  <c r="AB40" i="17"/>
  <c r="AB64" i="17"/>
  <c r="AB72" i="17"/>
  <c r="AB54" i="17"/>
  <c r="AB67" i="17"/>
  <c r="AB48" i="17"/>
  <c r="AB65" i="17"/>
  <c r="AB70" i="17"/>
  <c r="AB56" i="17"/>
  <c r="AB68" i="17"/>
  <c r="AB46" i="17"/>
  <c r="AB62" i="17"/>
  <c r="AB71" i="17"/>
  <c r="AB38" i="17"/>
  <c r="AB12" i="17"/>
  <c r="AB73" i="17"/>
  <c r="AB33" i="17"/>
  <c r="AB49" i="17"/>
  <c r="AB37" i="17"/>
  <c r="AB36" i="17"/>
  <c r="AB39" i="17"/>
  <c r="AB33" i="16"/>
  <c r="AB49" i="16"/>
  <c r="AB47" i="17"/>
  <c r="AB47" i="16"/>
  <c r="AB37" i="16"/>
  <c r="AB36" i="16"/>
  <c r="AB35" i="17"/>
  <c r="AB39" i="16"/>
  <c r="AB35" i="16"/>
  <c r="AH9" i="32"/>
  <c r="AG10" i="32"/>
  <c r="X53" i="18"/>
  <c r="Y53" i="18" s="1"/>
  <c r="Z53" i="18" s="1"/>
  <c r="AA53" i="18" s="1"/>
  <c r="AH53" i="23"/>
  <c r="AI53" i="23" s="1"/>
  <c r="AJ53" i="23" s="1"/>
  <c r="AK53" i="23" s="1"/>
  <c r="N54" i="24"/>
  <c r="O54" i="24" s="1"/>
  <c r="P54" i="24" s="1"/>
  <c r="Q54" i="24" s="1"/>
  <c r="AC22" i="18"/>
  <c r="AD22" i="18" s="1"/>
  <c r="AE22" i="18" s="1"/>
  <c r="AF22" i="18" s="1"/>
  <c r="I22" i="25"/>
  <c r="J22" i="25" s="1"/>
  <c r="K22" i="25" s="1"/>
  <c r="L22" i="25" s="1"/>
  <c r="AC21" i="22"/>
  <c r="AD21" i="22" s="1"/>
  <c r="AE21" i="22" s="1"/>
  <c r="AF21" i="22" s="1"/>
  <c r="I53" i="25"/>
  <c r="J53" i="25" s="1"/>
  <c r="K53" i="25" s="1"/>
  <c r="L53" i="25" s="1"/>
  <c r="AC54" i="24"/>
  <c r="AD54" i="24" s="1"/>
  <c r="AE54" i="24" s="1"/>
  <c r="AF54" i="24" s="1"/>
  <c r="X54" i="23"/>
  <c r="Y54" i="23" s="1"/>
  <c r="Z54" i="23" s="1"/>
  <c r="AA54" i="23" s="1"/>
  <c r="AH53" i="22"/>
  <c r="AI53" i="22" s="1"/>
  <c r="AJ53" i="22" s="1"/>
  <c r="AK53" i="22" s="1"/>
  <c r="I54" i="23"/>
  <c r="J54" i="23" s="1"/>
  <c r="K54" i="23" s="1"/>
  <c r="L54" i="23" s="1"/>
  <c r="S53" i="19"/>
  <c r="T53" i="19" s="1"/>
  <c r="U53" i="19" s="1"/>
  <c r="V53" i="19" s="1"/>
  <c r="S53" i="21"/>
  <c r="T53" i="21" s="1"/>
  <c r="U53" i="21" s="1"/>
  <c r="V53" i="21" s="1"/>
  <c r="S54" i="24"/>
  <c r="T54" i="24" s="1"/>
  <c r="U54" i="24" s="1"/>
  <c r="V54" i="24" s="1"/>
  <c r="I53" i="19"/>
  <c r="J53" i="19" s="1"/>
  <c r="K53" i="19" s="1"/>
  <c r="L53" i="19" s="1"/>
  <c r="X53" i="26"/>
  <c r="Y53" i="26" s="1"/>
  <c r="Z53" i="26" s="1"/>
  <c r="AA53" i="26" s="1"/>
  <c r="D54" i="23"/>
  <c r="E54" i="23" s="1"/>
  <c r="F54" i="23" s="1"/>
  <c r="G54" i="23" s="1"/>
  <c r="X54" i="20"/>
  <c r="Y54" i="20" s="1"/>
  <c r="Z54" i="20" s="1"/>
  <c r="AA54" i="20" s="1"/>
  <c r="D53" i="21"/>
  <c r="E53" i="21" s="1"/>
  <c r="F53" i="21" s="1"/>
  <c r="G53" i="21" s="1"/>
  <c r="N21" i="26"/>
  <c r="O21" i="26" s="1"/>
  <c r="P21" i="26" s="1"/>
  <c r="Q21" i="26" s="1"/>
  <c r="W22" i="22"/>
  <c r="Y22" i="15"/>
  <c r="I22" i="18"/>
  <c r="J22" i="18" s="1"/>
  <c r="K22" i="18" s="1"/>
  <c r="L22" i="18" s="1"/>
  <c r="H22" i="26"/>
  <c r="W22" i="21"/>
  <c r="X22" i="18"/>
  <c r="Y22" i="18" s="1"/>
  <c r="Z22" i="18" s="1"/>
  <c r="AA22" i="18" s="1"/>
  <c r="R55" i="24"/>
  <c r="W54" i="27"/>
  <c r="S54" i="27" s="1"/>
  <c r="T54" i="27" s="1"/>
  <c r="U54" i="27" s="1"/>
  <c r="V54" i="27" s="1"/>
  <c r="C54" i="25"/>
  <c r="D22" i="27"/>
  <c r="E22" i="27" s="1"/>
  <c r="F22" i="27" s="1"/>
  <c r="G22" i="27" s="1"/>
  <c r="AC21" i="26"/>
  <c r="AD21" i="26" s="1"/>
  <c r="AE21" i="26" s="1"/>
  <c r="AF21" i="26" s="1"/>
  <c r="S53" i="22"/>
  <c r="T53" i="22" s="1"/>
  <c r="U53" i="22" s="1"/>
  <c r="V53" i="22" s="1"/>
  <c r="AG22" i="22"/>
  <c r="X22" i="15"/>
  <c r="S22" i="15"/>
  <c r="C23" i="18"/>
  <c r="D23" i="18" s="1"/>
  <c r="E23" i="18" s="1"/>
  <c r="F23" i="18" s="1"/>
  <c r="G23" i="18" s="1"/>
  <c r="C22" i="26"/>
  <c r="D22" i="26" s="1"/>
  <c r="E22" i="26" s="1"/>
  <c r="F22" i="26" s="1"/>
  <c r="G22" i="26" s="1"/>
  <c r="AG22" i="21"/>
  <c r="N22" i="27"/>
  <c r="O22" i="27" s="1"/>
  <c r="P22" i="27" s="1"/>
  <c r="Q22" i="27" s="1"/>
  <c r="X21" i="19"/>
  <c r="Y21" i="19" s="1"/>
  <c r="Z21" i="19" s="1"/>
  <c r="AA21" i="19" s="1"/>
  <c r="C55" i="24"/>
  <c r="N21" i="22"/>
  <c r="O21" i="22" s="1"/>
  <c r="P21" i="22" s="1"/>
  <c r="Q21" i="22" s="1"/>
  <c r="W55" i="24"/>
  <c r="AB55" i="24"/>
  <c r="X21" i="22"/>
  <c r="Y21" i="22" s="1"/>
  <c r="Z21" i="22" s="1"/>
  <c r="AA21" i="22" s="1"/>
  <c r="R22" i="22"/>
  <c r="N22" i="22" s="1"/>
  <c r="O22" i="22" s="1"/>
  <c r="P22" i="22" s="1"/>
  <c r="Q22" i="22" s="1"/>
  <c r="L22" i="15"/>
  <c r="AD22" i="15"/>
  <c r="AC54" i="23"/>
  <c r="AD54" i="23" s="1"/>
  <c r="AE54" i="23" s="1"/>
  <c r="AF54" i="23" s="1"/>
  <c r="C22" i="21"/>
  <c r="D22" i="23"/>
  <c r="E22" i="23" s="1"/>
  <c r="F22" i="23" s="1"/>
  <c r="G22" i="23" s="1"/>
  <c r="W55" i="20"/>
  <c r="S55" i="20" s="1"/>
  <c r="T55" i="20" s="1"/>
  <c r="U55" i="20" s="1"/>
  <c r="V55" i="20" s="1"/>
  <c r="AL55" i="24"/>
  <c r="M54" i="27"/>
  <c r="AB22" i="19"/>
  <c r="D53" i="25"/>
  <c r="E53" i="25" s="1"/>
  <c r="F53" i="25" s="1"/>
  <c r="G53" i="25" s="1"/>
  <c r="I21" i="24"/>
  <c r="J21" i="24" s="1"/>
  <c r="K21" i="24" s="1"/>
  <c r="L21" i="24" s="1"/>
  <c r="O22" i="15"/>
  <c r="AC22" i="15"/>
  <c r="M23" i="27"/>
  <c r="M22" i="20"/>
  <c r="I22" i="20" s="1"/>
  <c r="J22" i="20" s="1"/>
  <c r="K22" i="20" s="1"/>
  <c r="L22" i="20" s="1"/>
  <c r="H23" i="27"/>
  <c r="AB22" i="26"/>
  <c r="X22" i="26" s="1"/>
  <c r="Y22" i="26" s="1"/>
  <c r="Z22" i="26" s="1"/>
  <c r="AA22" i="26" s="1"/>
  <c r="S53" i="26"/>
  <c r="T53" i="26" s="1"/>
  <c r="U53" i="26" s="1"/>
  <c r="V53" i="26" s="1"/>
  <c r="S54" i="20"/>
  <c r="T54" i="20" s="1"/>
  <c r="U54" i="20" s="1"/>
  <c r="V54" i="20" s="1"/>
  <c r="H55" i="20"/>
  <c r="H55" i="24"/>
  <c r="W54" i="18"/>
  <c r="AG57" i="15"/>
  <c r="C57" i="15"/>
  <c r="AC57" i="15"/>
  <c r="W54" i="25"/>
  <c r="H22" i="19"/>
  <c r="AL54" i="21"/>
  <c r="S22" i="26"/>
  <c r="T22" i="26" s="1"/>
  <c r="U22" i="26" s="1"/>
  <c r="V22" i="26" s="1"/>
  <c r="C22" i="22"/>
  <c r="D22" i="22" s="1"/>
  <c r="E22" i="22" s="1"/>
  <c r="F22" i="22" s="1"/>
  <c r="G22" i="22" s="1"/>
  <c r="H22" i="15"/>
  <c r="E22" i="15"/>
  <c r="W22" i="20"/>
  <c r="D53" i="19"/>
  <c r="E53" i="19" s="1"/>
  <c r="F53" i="19" s="1"/>
  <c r="G53" i="19" s="1"/>
  <c r="AB22" i="22"/>
  <c r="J22" i="15"/>
  <c r="U22" i="15"/>
  <c r="AG23" i="27"/>
  <c r="R23" i="18"/>
  <c r="M22" i="26"/>
  <c r="N22" i="26" s="1"/>
  <c r="O22" i="26" s="1"/>
  <c r="P22" i="26" s="1"/>
  <c r="Q22" i="26" s="1"/>
  <c r="AC53" i="19"/>
  <c r="AD53" i="19" s="1"/>
  <c r="AE53" i="19" s="1"/>
  <c r="AF53" i="19" s="1"/>
  <c r="AL54" i="23"/>
  <c r="AG55" i="20"/>
  <c r="AH55" i="20" s="1"/>
  <c r="AI55" i="20" s="1"/>
  <c r="AJ55" i="20" s="1"/>
  <c r="AK55" i="20" s="1"/>
  <c r="M55" i="24"/>
  <c r="H54" i="25"/>
  <c r="D54" i="25" s="1"/>
  <c r="E54" i="25" s="1"/>
  <c r="F54" i="25" s="1"/>
  <c r="G54" i="25" s="1"/>
  <c r="AG22" i="19"/>
  <c r="AC22" i="19" s="1"/>
  <c r="AD22" i="19" s="1"/>
  <c r="AE22" i="19" s="1"/>
  <c r="AF22" i="19" s="1"/>
  <c r="H54" i="26"/>
  <c r="AG22" i="15"/>
  <c r="V22" i="15"/>
  <c r="AG55" i="24"/>
  <c r="AG54" i="25"/>
  <c r="B55" i="22"/>
  <c r="A56" i="22" s="1"/>
  <c r="W55" i="22"/>
  <c r="AL55" i="22"/>
  <c r="AB22" i="20"/>
  <c r="AG22" i="20"/>
  <c r="Z22" i="15"/>
  <c r="AI22" i="15"/>
  <c r="Q22" i="15"/>
  <c r="AK22" i="15"/>
  <c r="AH22" i="25"/>
  <c r="AI22" i="25" s="1"/>
  <c r="AJ22" i="25" s="1"/>
  <c r="AK22" i="25" s="1"/>
  <c r="B24" i="27"/>
  <c r="A25" i="27" s="1"/>
  <c r="AH23" i="18"/>
  <c r="AI23" i="18" s="1"/>
  <c r="AJ23" i="18" s="1"/>
  <c r="AK23" i="18" s="1"/>
  <c r="R54" i="22"/>
  <c r="B55" i="16"/>
  <c r="A56" i="16" s="1"/>
  <c r="N54" i="23"/>
  <c r="O54" i="23" s="1"/>
  <c r="P54" i="23" s="1"/>
  <c r="Q54" i="23" s="1"/>
  <c r="C22" i="24"/>
  <c r="B23" i="21"/>
  <c r="A24" i="21" s="1"/>
  <c r="R23" i="21"/>
  <c r="R22" i="23"/>
  <c r="N22" i="23" s="1"/>
  <c r="O22" i="23" s="1"/>
  <c r="P22" i="23" s="1"/>
  <c r="Q22" i="23" s="1"/>
  <c r="AC53" i="26"/>
  <c r="AD53" i="26" s="1"/>
  <c r="AE53" i="26" s="1"/>
  <c r="AF53" i="26" s="1"/>
  <c r="W54" i="19"/>
  <c r="AG55" i="18"/>
  <c r="W55" i="18"/>
  <c r="B55" i="18"/>
  <c r="A56" i="18" s="1"/>
  <c r="M55" i="18"/>
  <c r="C54" i="27"/>
  <c r="M55" i="25"/>
  <c r="B55" i="25"/>
  <c r="A56" i="25" s="1"/>
  <c r="AG55" i="25"/>
  <c r="AH21" i="19"/>
  <c r="AI21" i="19" s="1"/>
  <c r="AJ21" i="19" s="1"/>
  <c r="AK21" i="19" s="1"/>
  <c r="R22" i="19"/>
  <c r="AB54" i="21"/>
  <c r="B24" i="25"/>
  <c r="A25" i="25" s="1"/>
  <c r="I22" i="22"/>
  <c r="J22" i="22" s="1"/>
  <c r="K22" i="22" s="1"/>
  <c r="L22" i="22" s="1"/>
  <c r="P22" i="15"/>
  <c r="C22" i="15"/>
  <c r="AJ22" i="15"/>
  <c r="F22" i="15"/>
  <c r="R23" i="27"/>
  <c r="AG24" i="18"/>
  <c r="AB24" i="18"/>
  <c r="B24" i="18"/>
  <c r="A25" i="18" s="1"/>
  <c r="M24" i="18"/>
  <c r="I22" i="26"/>
  <c r="J22" i="26" s="1"/>
  <c r="K22" i="26" s="1"/>
  <c r="L22" i="26" s="1"/>
  <c r="AB54" i="22"/>
  <c r="AL22" i="24"/>
  <c r="AB22" i="24"/>
  <c r="R22" i="21"/>
  <c r="S22" i="21" s="1"/>
  <c r="T22" i="21" s="1"/>
  <c r="U22" i="21" s="1"/>
  <c r="V22" i="21" s="1"/>
  <c r="AB22" i="23"/>
  <c r="AC22" i="23" s="1"/>
  <c r="AD22" i="23" s="1"/>
  <c r="AE22" i="23" s="1"/>
  <c r="AF22" i="23" s="1"/>
  <c r="AH22" i="18"/>
  <c r="AI22" i="18" s="1"/>
  <c r="AJ22" i="18" s="1"/>
  <c r="AK22" i="18" s="1"/>
  <c r="N22" i="18"/>
  <c r="O22" i="18" s="1"/>
  <c r="P22" i="18" s="1"/>
  <c r="Q22" i="18" s="1"/>
  <c r="B56" i="20"/>
  <c r="A57" i="20" s="1"/>
  <c r="H56" i="20"/>
  <c r="S53" i="18"/>
  <c r="T53" i="18" s="1"/>
  <c r="U53" i="18" s="1"/>
  <c r="V53" i="18" s="1"/>
  <c r="AB54" i="19"/>
  <c r="C54" i="18"/>
  <c r="R54" i="18"/>
  <c r="H57" i="15"/>
  <c r="Y57" i="15"/>
  <c r="I57" i="15"/>
  <c r="AK57" i="15"/>
  <c r="AH53" i="19"/>
  <c r="AI53" i="19" s="1"/>
  <c r="AJ53" i="19" s="1"/>
  <c r="AK53" i="19" s="1"/>
  <c r="AB54" i="27"/>
  <c r="X54" i="27" s="1"/>
  <c r="Y54" i="27" s="1"/>
  <c r="Z54" i="27" s="1"/>
  <c r="AA54" i="27" s="1"/>
  <c r="R54" i="25"/>
  <c r="S54" i="25" s="1"/>
  <c r="T54" i="25" s="1"/>
  <c r="U54" i="25" s="1"/>
  <c r="V54" i="25" s="1"/>
  <c r="X21" i="21"/>
  <c r="Y21" i="21" s="1"/>
  <c r="Z21" i="21" s="1"/>
  <c r="AA21" i="21" s="1"/>
  <c r="M22" i="19"/>
  <c r="N22" i="19" s="1"/>
  <c r="O22" i="19" s="1"/>
  <c r="P22" i="19" s="1"/>
  <c r="Q22" i="19" s="1"/>
  <c r="C22" i="19"/>
  <c r="D22" i="19" s="1"/>
  <c r="E22" i="19" s="1"/>
  <c r="F22" i="19" s="1"/>
  <c r="G22" i="19" s="1"/>
  <c r="H54" i="21"/>
  <c r="M54" i="21"/>
  <c r="N54" i="21" s="1"/>
  <c r="O54" i="21" s="1"/>
  <c r="P54" i="21" s="1"/>
  <c r="Q54" i="21" s="1"/>
  <c r="R23" i="25"/>
  <c r="B55" i="26"/>
  <c r="A56" i="26" s="1"/>
  <c r="S23" i="18"/>
  <c r="T23" i="18" s="1"/>
  <c r="U23" i="18" s="1"/>
  <c r="V23" i="18" s="1"/>
  <c r="AL54" i="22"/>
  <c r="H22" i="24"/>
  <c r="D53" i="18"/>
  <c r="E53" i="18" s="1"/>
  <c r="F53" i="18" s="1"/>
  <c r="G53" i="18" s="1"/>
  <c r="N54" i="27"/>
  <c r="O54" i="27" s="1"/>
  <c r="P54" i="27" s="1"/>
  <c r="Q54" i="27" s="1"/>
  <c r="B23" i="16"/>
  <c r="A24" i="16" s="1"/>
  <c r="N21" i="24"/>
  <c r="O21" i="24" s="1"/>
  <c r="P21" i="24" s="1"/>
  <c r="Q21" i="24" s="1"/>
  <c r="N53" i="19"/>
  <c r="O53" i="19" s="1"/>
  <c r="P53" i="19" s="1"/>
  <c r="Q53" i="19" s="1"/>
  <c r="C23" i="25"/>
  <c r="R54" i="26"/>
  <c r="AH22" i="22"/>
  <c r="AI22" i="22" s="1"/>
  <c r="AJ22" i="22" s="1"/>
  <c r="AK22" i="22" s="1"/>
  <c r="AB22" i="15"/>
  <c r="D22" i="15"/>
  <c r="AF22" i="15"/>
  <c r="I22" i="15"/>
  <c r="M22" i="15"/>
  <c r="AL23" i="27"/>
  <c r="AB23" i="27"/>
  <c r="AC23" i="27" s="1"/>
  <c r="AD23" i="27" s="1"/>
  <c r="AE23" i="27" s="1"/>
  <c r="AF23" i="27" s="1"/>
  <c r="AB23" i="18"/>
  <c r="AC23" i="18" s="1"/>
  <c r="AD23" i="18" s="1"/>
  <c r="AE23" i="18" s="1"/>
  <c r="AF23" i="18" s="1"/>
  <c r="B23" i="26"/>
  <c r="A24" i="26" s="1"/>
  <c r="AG23" i="26"/>
  <c r="H23" i="26"/>
  <c r="AL23" i="26"/>
  <c r="C23" i="26"/>
  <c r="AB23" i="26"/>
  <c r="M23" i="26"/>
  <c r="W54" i="22"/>
  <c r="AH54" i="23"/>
  <c r="AI54" i="23" s="1"/>
  <c r="AJ54" i="23" s="1"/>
  <c r="AK54" i="23" s="1"/>
  <c r="M22" i="24"/>
  <c r="AB22" i="21"/>
  <c r="AC22" i="21" s="1"/>
  <c r="AD22" i="21" s="1"/>
  <c r="AE22" i="21" s="1"/>
  <c r="AF22" i="21" s="1"/>
  <c r="AL22" i="23"/>
  <c r="AH22" i="23" s="1"/>
  <c r="AI22" i="23" s="1"/>
  <c r="AJ22" i="23" s="1"/>
  <c r="AK22" i="23" s="1"/>
  <c r="I22" i="27"/>
  <c r="J22" i="27" s="1"/>
  <c r="K22" i="27" s="1"/>
  <c r="L22" i="27" s="1"/>
  <c r="C55" i="20"/>
  <c r="D55" i="20" s="1"/>
  <c r="E55" i="20" s="1"/>
  <c r="F55" i="20" s="1"/>
  <c r="G55" i="20" s="1"/>
  <c r="C54" i="19"/>
  <c r="H54" i="19"/>
  <c r="S53" i="25"/>
  <c r="T53" i="25" s="1"/>
  <c r="U53" i="25" s="1"/>
  <c r="V53" i="25" s="1"/>
  <c r="H54" i="18"/>
  <c r="I54" i="18" s="1"/>
  <c r="J54" i="18" s="1"/>
  <c r="K54" i="18" s="1"/>
  <c r="L54" i="18" s="1"/>
  <c r="AI57" i="15"/>
  <c r="V57" i="15"/>
  <c r="P57" i="15"/>
  <c r="AH57" i="15"/>
  <c r="T57" i="15"/>
  <c r="H54" i="27"/>
  <c r="I54" i="27" s="1"/>
  <c r="J54" i="27" s="1"/>
  <c r="K54" i="27" s="1"/>
  <c r="L54" i="27" s="1"/>
  <c r="AL54" i="27"/>
  <c r="AC53" i="23"/>
  <c r="AD53" i="23" s="1"/>
  <c r="AE53" i="23" s="1"/>
  <c r="AF53" i="23" s="1"/>
  <c r="AB54" i="25"/>
  <c r="D53" i="26"/>
  <c r="E53" i="26" s="1"/>
  <c r="F53" i="26" s="1"/>
  <c r="G53" i="26" s="1"/>
  <c r="W22" i="19"/>
  <c r="W54" i="21"/>
  <c r="X54" i="21" s="1"/>
  <c r="Y54" i="21" s="1"/>
  <c r="Z54" i="21" s="1"/>
  <c r="AA54" i="21" s="1"/>
  <c r="I53" i="27"/>
  <c r="J53" i="27" s="1"/>
  <c r="K53" i="27" s="1"/>
  <c r="L53" i="27" s="1"/>
  <c r="AB23" i="25"/>
  <c r="C54" i="26"/>
  <c r="D54" i="26" s="1"/>
  <c r="E54" i="26" s="1"/>
  <c r="F54" i="26" s="1"/>
  <c r="G54" i="26" s="1"/>
  <c r="B23" i="15"/>
  <c r="A24" i="15" s="1"/>
  <c r="G23" i="15"/>
  <c r="X23" i="15"/>
  <c r="W23" i="15"/>
  <c r="AK23" i="15"/>
  <c r="I23" i="15"/>
  <c r="F23" i="15"/>
  <c r="N23" i="15"/>
  <c r="AA23" i="15"/>
  <c r="V23" i="15"/>
  <c r="C23" i="15"/>
  <c r="M23" i="15"/>
  <c r="S23" i="15"/>
  <c r="AJ23" i="15"/>
  <c r="B23" i="20"/>
  <c r="A24" i="20" s="1"/>
  <c r="R22" i="20"/>
  <c r="N22" i="20" s="1"/>
  <c r="O22" i="20" s="1"/>
  <c r="P22" i="20" s="1"/>
  <c r="Q22" i="20" s="1"/>
  <c r="G22" i="15"/>
  <c r="AH22" i="15"/>
  <c r="K22" i="15"/>
  <c r="AL22" i="15"/>
  <c r="C22" i="20"/>
  <c r="D22" i="20" s="1"/>
  <c r="E22" i="20" s="1"/>
  <c r="F22" i="20" s="1"/>
  <c r="G22" i="20" s="1"/>
  <c r="AL22" i="20"/>
  <c r="H23" i="22"/>
  <c r="AL23" i="22"/>
  <c r="B23" i="22"/>
  <c r="A24" i="22" s="1"/>
  <c r="AG23" i="22"/>
  <c r="T22" i="15"/>
  <c r="R22" i="15"/>
  <c r="W22" i="15"/>
  <c r="AE22" i="15"/>
  <c r="N22" i="15"/>
  <c r="W23" i="27"/>
  <c r="B22" i="28"/>
  <c r="M23" i="18"/>
  <c r="N23" i="18" s="1"/>
  <c r="O23" i="18" s="1"/>
  <c r="P23" i="18" s="1"/>
  <c r="Q23" i="18" s="1"/>
  <c r="AG22" i="26"/>
  <c r="AH22" i="26" s="1"/>
  <c r="AI22" i="26" s="1"/>
  <c r="AJ22" i="26" s="1"/>
  <c r="AK22" i="26" s="1"/>
  <c r="AG54" i="22"/>
  <c r="H54" i="22"/>
  <c r="I54" i="22" s="1"/>
  <c r="J54" i="22" s="1"/>
  <c r="K54" i="22" s="1"/>
  <c r="L54" i="22" s="1"/>
  <c r="B55" i="23"/>
  <c r="A56" i="23" s="1"/>
  <c r="H55" i="23"/>
  <c r="W22" i="24"/>
  <c r="X22" i="24" s="1"/>
  <c r="Y22" i="24" s="1"/>
  <c r="Z22" i="24" s="1"/>
  <c r="AA22" i="24" s="1"/>
  <c r="H22" i="21"/>
  <c r="D22" i="21" s="1"/>
  <c r="E22" i="21" s="1"/>
  <c r="F22" i="21" s="1"/>
  <c r="G22" i="21" s="1"/>
  <c r="M22" i="21"/>
  <c r="N22" i="21" s="1"/>
  <c r="O22" i="21" s="1"/>
  <c r="P22" i="21" s="1"/>
  <c r="Q22" i="21" s="1"/>
  <c r="W22" i="23"/>
  <c r="X22" i="23" s="1"/>
  <c r="Y22" i="23" s="1"/>
  <c r="Z22" i="23" s="1"/>
  <c r="AA22" i="23" s="1"/>
  <c r="D54" i="20"/>
  <c r="E54" i="20" s="1"/>
  <c r="F54" i="20" s="1"/>
  <c r="G54" i="20" s="1"/>
  <c r="M55" i="20"/>
  <c r="N55" i="20" s="1"/>
  <c r="O55" i="20" s="1"/>
  <c r="P55" i="20" s="1"/>
  <c r="Q55" i="20" s="1"/>
  <c r="AB55" i="20"/>
  <c r="AC55" i="20" s="1"/>
  <c r="AD55" i="20" s="1"/>
  <c r="AE55" i="20" s="1"/>
  <c r="AF55" i="20" s="1"/>
  <c r="M54" i="19"/>
  <c r="N54" i="19" s="1"/>
  <c r="O54" i="19" s="1"/>
  <c r="P54" i="19" s="1"/>
  <c r="Q54" i="19" s="1"/>
  <c r="S53" i="27"/>
  <c r="T53" i="27" s="1"/>
  <c r="U53" i="27" s="1"/>
  <c r="V53" i="27" s="1"/>
  <c r="C56" i="24"/>
  <c r="H56" i="24"/>
  <c r="B56" i="24"/>
  <c r="A57" i="24" s="1"/>
  <c r="AB54" i="18"/>
  <c r="X54" i="18" s="1"/>
  <c r="Y54" i="18" s="1"/>
  <c r="Z54" i="18" s="1"/>
  <c r="AA54" i="18" s="1"/>
  <c r="AA57" i="15"/>
  <c r="Z57" i="15"/>
  <c r="K57" i="15"/>
  <c r="X57" i="15"/>
  <c r="U57" i="15"/>
  <c r="AG54" i="27"/>
  <c r="AH54" i="27" s="1"/>
  <c r="AI54" i="27" s="1"/>
  <c r="AJ54" i="27" s="1"/>
  <c r="AK54" i="27" s="1"/>
  <c r="AL54" i="25"/>
  <c r="AH54" i="25" s="1"/>
  <c r="AI54" i="25" s="1"/>
  <c r="AJ54" i="25" s="1"/>
  <c r="AK54" i="25" s="1"/>
  <c r="M54" i="25"/>
  <c r="N54" i="25" s="1"/>
  <c r="O54" i="25" s="1"/>
  <c r="P54" i="25" s="1"/>
  <c r="Q54" i="25" s="1"/>
  <c r="D22" i="18"/>
  <c r="E22" i="18" s="1"/>
  <c r="F22" i="18" s="1"/>
  <c r="G22" i="18" s="1"/>
  <c r="AL22" i="19"/>
  <c r="AG54" i="21"/>
  <c r="AH54" i="21" s="1"/>
  <c r="AI54" i="21" s="1"/>
  <c r="AJ54" i="21" s="1"/>
  <c r="AK54" i="21" s="1"/>
  <c r="AL23" i="25"/>
  <c r="M23" i="25"/>
  <c r="N23" i="25" s="1"/>
  <c r="O23" i="25" s="1"/>
  <c r="P23" i="25" s="1"/>
  <c r="Q23" i="25" s="1"/>
  <c r="AB54" i="26"/>
  <c r="S54" i="23"/>
  <c r="T54" i="23" s="1"/>
  <c r="U54" i="23" s="1"/>
  <c r="V54" i="23" s="1"/>
  <c r="AG22" i="24"/>
  <c r="I22" i="23"/>
  <c r="J22" i="23" s="1"/>
  <c r="K22" i="23" s="1"/>
  <c r="L22" i="23" s="1"/>
  <c r="X53" i="19"/>
  <c r="Y53" i="19" s="1"/>
  <c r="Z53" i="19" s="1"/>
  <c r="AA53" i="19" s="1"/>
  <c r="R55" i="19"/>
  <c r="B55" i="19"/>
  <c r="A56" i="19" s="1"/>
  <c r="H55" i="19"/>
  <c r="AL55" i="19"/>
  <c r="W55" i="19"/>
  <c r="AG55" i="19"/>
  <c r="AB55" i="19"/>
  <c r="C55" i="19"/>
  <c r="M55" i="19"/>
  <c r="N55" i="19" s="1"/>
  <c r="O55" i="19" s="1"/>
  <c r="P55" i="19" s="1"/>
  <c r="Q55" i="19" s="1"/>
  <c r="N54" i="18"/>
  <c r="O54" i="18" s="1"/>
  <c r="P54" i="18" s="1"/>
  <c r="Q54" i="18" s="1"/>
  <c r="H55" i="27"/>
  <c r="W55" i="27"/>
  <c r="AL55" i="27"/>
  <c r="B54" i="28"/>
  <c r="M55" i="27"/>
  <c r="AB55" i="27"/>
  <c r="C55" i="27"/>
  <c r="B55" i="27"/>
  <c r="A56" i="27" s="1"/>
  <c r="AG55" i="27"/>
  <c r="R55" i="27"/>
  <c r="S55" i="27" s="1"/>
  <c r="T55" i="27" s="1"/>
  <c r="U55" i="27" s="1"/>
  <c r="V55" i="27" s="1"/>
  <c r="S22" i="27"/>
  <c r="T22" i="27" s="1"/>
  <c r="U22" i="27" s="1"/>
  <c r="V22" i="27" s="1"/>
  <c r="W55" i="21"/>
  <c r="B55" i="21"/>
  <c r="A56" i="21" s="1"/>
  <c r="AG55" i="21"/>
  <c r="X54" i="24"/>
  <c r="Y54" i="24" s="1"/>
  <c r="Z54" i="24" s="1"/>
  <c r="AA54" i="24" s="1"/>
  <c r="W23" i="25"/>
  <c r="N21" i="21"/>
  <c r="O21" i="21" s="1"/>
  <c r="P21" i="21" s="1"/>
  <c r="Q21" i="21" s="1"/>
  <c r="M54" i="26"/>
  <c r="M23" i="24"/>
  <c r="AB23" i="24"/>
  <c r="AG23" i="24"/>
  <c r="R23" i="24"/>
  <c r="B23" i="24"/>
  <c r="A24" i="24" s="1"/>
  <c r="S54" i="19"/>
  <c r="T54" i="19" s="1"/>
  <c r="U54" i="19" s="1"/>
  <c r="V54" i="19" s="1"/>
  <c r="D22" i="25"/>
  <c r="E22" i="25" s="1"/>
  <c r="F22" i="25" s="1"/>
  <c r="G22" i="25" s="1"/>
  <c r="I54" i="24"/>
  <c r="J54" i="24" s="1"/>
  <c r="K54" i="24" s="1"/>
  <c r="L54" i="24" s="1"/>
  <c r="AG23" i="25"/>
  <c r="AL54" i="26"/>
  <c r="AH23" i="27"/>
  <c r="AI23" i="27" s="1"/>
  <c r="AJ23" i="27" s="1"/>
  <c r="AK23" i="27" s="1"/>
  <c r="C54" i="22"/>
  <c r="B55" i="17"/>
  <c r="A56" i="17" s="1"/>
  <c r="R22" i="24"/>
  <c r="B23" i="17"/>
  <c r="A24" i="17" s="1"/>
  <c r="AH22" i="21"/>
  <c r="AI22" i="21" s="1"/>
  <c r="AJ22" i="21" s="1"/>
  <c r="AK22" i="21" s="1"/>
  <c r="AC22" i="25"/>
  <c r="AD22" i="25" s="1"/>
  <c r="AE22" i="25" s="1"/>
  <c r="AF22" i="25" s="1"/>
  <c r="I53" i="21"/>
  <c r="J53" i="21" s="1"/>
  <c r="K53" i="21" s="1"/>
  <c r="L53" i="21" s="1"/>
  <c r="B23" i="23"/>
  <c r="A24" i="23" s="1"/>
  <c r="AG23" i="23"/>
  <c r="AG54" i="19"/>
  <c r="AH54" i="19" s="1"/>
  <c r="AI54" i="19" s="1"/>
  <c r="AJ54" i="19" s="1"/>
  <c r="AK54" i="19" s="1"/>
  <c r="AG54" i="18"/>
  <c r="AH54" i="18" s="1"/>
  <c r="AI54" i="18" s="1"/>
  <c r="AJ54" i="18" s="1"/>
  <c r="AK54" i="18" s="1"/>
  <c r="B58" i="15"/>
  <c r="A59" i="15" s="1"/>
  <c r="W58" i="15"/>
  <c r="V58" i="15"/>
  <c r="AL58" i="15"/>
  <c r="F58" i="15"/>
  <c r="AD58" i="15"/>
  <c r="P58" i="15"/>
  <c r="AA58" i="15"/>
  <c r="AI58" i="15"/>
  <c r="D58" i="15"/>
  <c r="AC58" i="15"/>
  <c r="J58" i="15"/>
  <c r="L58" i="15"/>
  <c r="S58" i="15"/>
  <c r="E58" i="15"/>
  <c r="C58" i="15"/>
  <c r="T58" i="15"/>
  <c r="R58" i="15"/>
  <c r="Z58" i="15"/>
  <c r="AH58" i="15"/>
  <c r="B53" i="28"/>
  <c r="I54" i="20"/>
  <c r="J54" i="20" s="1"/>
  <c r="K54" i="20" s="1"/>
  <c r="L54" i="20" s="1"/>
  <c r="B23" i="19"/>
  <c r="A24" i="19" s="1"/>
  <c r="H23" i="19"/>
  <c r="W23" i="19"/>
  <c r="C54" i="21"/>
  <c r="D54" i="21" s="1"/>
  <c r="E54" i="21" s="1"/>
  <c r="F54" i="21" s="1"/>
  <c r="G54" i="21" s="1"/>
  <c r="N21" i="23"/>
  <c r="O21" i="23" s="1"/>
  <c r="P21" i="23" s="1"/>
  <c r="Q21" i="23" s="1"/>
  <c r="S21" i="20"/>
  <c r="T21" i="20" s="1"/>
  <c r="U21" i="20" s="1"/>
  <c r="V21" i="20" s="1"/>
  <c r="H23" i="25"/>
  <c r="AG54" i="26"/>
  <c r="W54" i="26"/>
  <c r="S54" i="18" l="1"/>
  <c r="T54" i="18" s="1"/>
  <c r="U54" i="18" s="1"/>
  <c r="V54" i="18" s="1"/>
  <c r="N55" i="24"/>
  <c r="O55" i="24" s="1"/>
  <c r="P55" i="24" s="1"/>
  <c r="Q55" i="24" s="1"/>
  <c r="AH22" i="19"/>
  <c r="AI22" i="19" s="1"/>
  <c r="AJ22" i="19" s="1"/>
  <c r="AK22" i="19" s="1"/>
  <c r="AH55" i="24"/>
  <c r="AI55" i="24" s="1"/>
  <c r="AJ55" i="24" s="1"/>
  <c r="AK55" i="24" s="1"/>
  <c r="AI9" i="32"/>
  <c r="AH10" i="32"/>
  <c r="AC10" i="16"/>
  <c r="AC18" i="16"/>
  <c r="AC5" i="16"/>
  <c r="AC13" i="16"/>
  <c r="AC8" i="16"/>
  <c r="AC3" i="16"/>
  <c r="AC11" i="16"/>
  <c r="AC19" i="16"/>
  <c r="AC6" i="16"/>
  <c r="AC14" i="16"/>
  <c r="AC9" i="16"/>
  <c r="AC17" i="16"/>
  <c r="AC4" i="16"/>
  <c r="AC12" i="16"/>
  <c r="AC20" i="16"/>
  <c r="AC15" i="16"/>
  <c r="AC16" i="16"/>
  <c r="AC24" i="16"/>
  <c r="AC21" i="16"/>
  <c r="AC30" i="16"/>
  <c r="AC22" i="16"/>
  <c r="AC25" i="16"/>
  <c r="AC28" i="16"/>
  <c r="AC41" i="16"/>
  <c r="AC7" i="16"/>
  <c r="AC31" i="16"/>
  <c r="AC23" i="16"/>
  <c r="AC26" i="16"/>
  <c r="AC38" i="16"/>
  <c r="AC34" i="16"/>
  <c r="AC43" i="16"/>
  <c r="AC53" i="16"/>
  <c r="AC40" i="16"/>
  <c r="AC44" i="16"/>
  <c r="AC54" i="16"/>
  <c r="AC48" i="16"/>
  <c r="AC27" i="16"/>
  <c r="AC52" i="16"/>
  <c r="AC42" i="16"/>
  <c r="AC45" i="16"/>
  <c r="AC55" i="16"/>
  <c r="AC29" i="16"/>
  <c r="AC46" i="16"/>
  <c r="AC56" i="16"/>
  <c r="AC58" i="16"/>
  <c r="AC61" i="16"/>
  <c r="AC57" i="16"/>
  <c r="AC59" i="16"/>
  <c r="AC51" i="16"/>
  <c r="AC62" i="16"/>
  <c r="AC70" i="16"/>
  <c r="AC65" i="16"/>
  <c r="AC50" i="16"/>
  <c r="AC60" i="16"/>
  <c r="AC68" i="16"/>
  <c r="AC64" i="16"/>
  <c r="AC74" i="16"/>
  <c r="AC63" i="16"/>
  <c r="AC71" i="16"/>
  <c r="AC32" i="16"/>
  <c r="AC67" i="16"/>
  <c r="AC72" i="16"/>
  <c r="AC66" i="16"/>
  <c r="AC5" i="17"/>
  <c r="AC8" i="17"/>
  <c r="AC69" i="16"/>
  <c r="AC73" i="16"/>
  <c r="AC3" i="17"/>
  <c r="AC6" i="17"/>
  <c r="AC12" i="17"/>
  <c r="AC15" i="17"/>
  <c r="AC4" i="17"/>
  <c r="AC10" i="17"/>
  <c r="AC13" i="17"/>
  <c r="AC21" i="17"/>
  <c r="AC7" i="17"/>
  <c r="AC16" i="17"/>
  <c r="AC11" i="17"/>
  <c r="AC19" i="17"/>
  <c r="AC27" i="17"/>
  <c r="AC14" i="17"/>
  <c r="AC22" i="17"/>
  <c r="AC38" i="17"/>
  <c r="AC48" i="17"/>
  <c r="AC57" i="17"/>
  <c r="AC65" i="17"/>
  <c r="AC24" i="17"/>
  <c r="AC28" i="17"/>
  <c r="AC29" i="17"/>
  <c r="AC42" i="17"/>
  <c r="AC52" i="17"/>
  <c r="AC60" i="17"/>
  <c r="AC25" i="17"/>
  <c r="AC32" i="17"/>
  <c r="AC9" i="17"/>
  <c r="AC40" i="17"/>
  <c r="AC50" i="17"/>
  <c r="AC58" i="17"/>
  <c r="AC30" i="17"/>
  <c r="AC43" i="17"/>
  <c r="AC18" i="17"/>
  <c r="AC26" i="17"/>
  <c r="AC34" i="17"/>
  <c r="AC46" i="17"/>
  <c r="AC56" i="17"/>
  <c r="AC64" i="17"/>
  <c r="AC23" i="17"/>
  <c r="AC41" i="17"/>
  <c r="AC51" i="17"/>
  <c r="AC17" i="17"/>
  <c r="AC31" i="17"/>
  <c r="AC62" i="17"/>
  <c r="AC71" i="17"/>
  <c r="AC63" i="17"/>
  <c r="AC66" i="17"/>
  <c r="AC53" i="17"/>
  <c r="AC69" i="17"/>
  <c r="AC59" i="17"/>
  <c r="AC72" i="17"/>
  <c r="AC54" i="17"/>
  <c r="AC67" i="17"/>
  <c r="AC45" i="17"/>
  <c r="AC61" i="17"/>
  <c r="AC73" i="17"/>
  <c r="AC68" i="17"/>
  <c r="AC20" i="17"/>
  <c r="AC74" i="17"/>
  <c r="AC55" i="17"/>
  <c r="AC44" i="17"/>
  <c r="AC70" i="17"/>
  <c r="AC33" i="17"/>
  <c r="AC49" i="17"/>
  <c r="AC35" i="16"/>
  <c r="AC37" i="17"/>
  <c r="AC36" i="17"/>
  <c r="AC33" i="16"/>
  <c r="AC49" i="16"/>
  <c r="AC37" i="16"/>
  <c r="AC36" i="16"/>
  <c r="AC39" i="17"/>
  <c r="AC47" i="17"/>
  <c r="AC47" i="16"/>
  <c r="AC39" i="16"/>
  <c r="AC35" i="17"/>
  <c r="X22" i="22"/>
  <c r="Y22" i="22" s="1"/>
  <c r="Z22" i="22" s="1"/>
  <c r="AA22" i="22" s="1"/>
  <c r="AC54" i="25"/>
  <c r="AD54" i="25" s="1"/>
  <c r="AE54" i="25" s="1"/>
  <c r="AF54" i="25" s="1"/>
  <c r="X55" i="20"/>
  <c r="Y55" i="20" s="1"/>
  <c r="Z55" i="20" s="1"/>
  <c r="AA55" i="20" s="1"/>
  <c r="AH22" i="24"/>
  <c r="AI22" i="24" s="1"/>
  <c r="AJ22" i="24" s="1"/>
  <c r="AK22" i="24" s="1"/>
  <c r="X54" i="22"/>
  <c r="Y54" i="22" s="1"/>
  <c r="Z54" i="22" s="1"/>
  <c r="AA54" i="22" s="1"/>
  <c r="I55" i="24"/>
  <c r="J55" i="24" s="1"/>
  <c r="K55" i="24" s="1"/>
  <c r="L55" i="24" s="1"/>
  <c r="X54" i="25"/>
  <c r="Y54" i="25" s="1"/>
  <c r="Z54" i="25" s="1"/>
  <c r="AA54" i="25" s="1"/>
  <c r="AC23" i="26"/>
  <c r="AD23" i="26" s="1"/>
  <c r="AE23" i="26" s="1"/>
  <c r="AF23" i="26" s="1"/>
  <c r="I23" i="27"/>
  <c r="J23" i="27" s="1"/>
  <c r="K23" i="27" s="1"/>
  <c r="L23" i="27" s="1"/>
  <c r="AH55" i="19"/>
  <c r="AI55" i="19" s="1"/>
  <c r="AJ55" i="19" s="1"/>
  <c r="AK55" i="19" s="1"/>
  <c r="D55" i="27"/>
  <c r="E55" i="27" s="1"/>
  <c r="F55" i="27" s="1"/>
  <c r="G55" i="27" s="1"/>
  <c r="X55" i="24"/>
  <c r="Y55" i="24" s="1"/>
  <c r="Z55" i="24" s="1"/>
  <c r="AA55" i="24" s="1"/>
  <c r="X54" i="26"/>
  <c r="Y54" i="26" s="1"/>
  <c r="Z54" i="26" s="1"/>
  <c r="AA54" i="26" s="1"/>
  <c r="S22" i="24"/>
  <c r="T22" i="24" s="1"/>
  <c r="U22" i="24" s="1"/>
  <c r="V22" i="24" s="1"/>
  <c r="AC55" i="27"/>
  <c r="AD55" i="27" s="1"/>
  <c r="AE55" i="27" s="1"/>
  <c r="AF55" i="27" s="1"/>
  <c r="D55" i="19"/>
  <c r="E55" i="19" s="1"/>
  <c r="F55" i="19" s="1"/>
  <c r="G55" i="19" s="1"/>
  <c r="AH54" i="22"/>
  <c r="AI54" i="22" s="1"/>
  <c r="AJ54" i="22" s="1"/>
  <c r="AK54" i="22" s="1"/>
  <c r="X22" i="20"/>
  <c r="Y22" i="20" s="1"/>
  <c r="Z22" i="20" s="1"/>
  <c r="AA22" i="20" s="1"/>
  <c r="D55" i="24"/>
  <c r="E55" i="24" s="1"/>
  <c r="F55" i="24" s="1"/>
  <c r="G55" i="24" s="1"/>
  <c r="X22" i="21"/>
  <c r="Y22" i="21" s="1"/>
  <c r="Z22" i="21" s="1"/>
  <c r="AA22" i="21" s="1"/>
  <c r="X55" i="19"/>
  <c r="Y55" i="19" s="1"/>
  <c r="Z55" i="19" s="1"/>
  <c r="AA55" i="19" s="1"/>
  <c r="N23" i="27"/>
  <c r="O23" i="27" s="1"/>
  <c r="P23" i="27" s="1"/>
  <c r="Q23" i="27" s="1"/>
  <c r="I22" i="19"/>
  <c r="J22" i="19" s="1"/>
  <c r="K22" i="19" s="1"/>
  <c r="L22" i="19" s="1"/>
  <c r="AC23" i="24"/>
  <c r="AD23" i="24" s="1"/>
  <c r="AE23" i="24" s="1"/>
  <c r="AF23" i="24" s="1"/>
  <c r="R55" i="21"/>
  <c r="R55" i="23"/>
  <c r="R23" i="22"/>
  <c r="D23" i="27"/>
  <c r="E23" i="27" s="1"/>
  <c r="F23" i="27" s="1"/>
  <c r="G23" i="27" s="1"/>
  <c r="R56" i="20"/>
  <c r="R24" i="18"/>
  <c r="C55" i="18"/>
  <c r="M23" i="21"/>
  <c r="AB24" i="27"/>
  <c r="H55" i="22"/>
  <c r="S22" i="22"/>
  <c r="T22" i="22" s="1"/>
  <c r="U22" i="22" s="1"/>
  <c r="V22" i="22" s="1"/>
  <c r="C24" i="27"/>
  <c r="C55" i="23"/>
  <c r="D55" i="23" s="1"/>
  <c r="E55" i="23" s="1"/>
  <c r="F55" i="23" s="1"/>
  <c r="G55" i="23" s="1"/>
  <c r="AH23" i="22"/>
  <c r="AI23" i="22" s="1"/>
  <c r="AJ23" i="22" s="1"/>
  <c r="AK23" i="22" s="1"/>
  <c r="S22" i="20"/>
  <c r="T22" i="20" s="1"/>
  <c r="U22" i="20" s="1"/>
  <c r="V22" i="20" s="1"/>
  <c r="C56" i="20"/>
  <c r="D56" i="20" s="1"/>
  <c r="E56" i="20" s="1"/>
  <c r="F56" i="20" s="1"/>
  <c r="G56" i="20" s="1"/>
  <c r="H55" i="18"/>
  <c r="I55" i="18" s="1"/>
  <c r="J55" i="18" s="1"/>
  <c r="K55" i="18" s="1"/>
  <c r="L55" i="18" s="1"/>
  <c r="AB55" i="18"/>
  <c r="X55" i="18" s="1"/>
  <c r="Y55" i="18" s="1"/>
  <c r="Z55" i="18" s="1"/>
  <c r="AA55" i="18" s="1"/>
  <c r="M24" i="27"/>
  <c r="AG55" i="22"/>
  <c r="AH55" i="22" s="1"/>
  <c r="AI55" i="22" s="1"/>
  <c r="AJ55" i="22" s="1"/>
  <c r="AK55" i="22" s="1"/>
  <c r="H23" i="20"/>
  <c r="AB56" i="20"/>
  <c r="AC24" i="18"/>
  <c r="AD24" i="18" s="1"/>
  <c r="AE24" i="18" s="1"/>
  <c r="AF24" i="18" s="1"/>
  <c r="AL24" i="27"/>
  <c r="AH54" i="26"/>
  <c r="AI54" i="26" s="1"/>
  <c r="AJ54" i="26" s="1"/>
  <c r="AK54" i="26" s="1"/>
  <c r="I58" i="15"/>
  <c r="Q58" i="15"/>
  <c r="AG58" i="15"/>
  <c r="G58" i="15"/>
  <c r="X55" i="27"/>
  <c r="Y55" i="27" s="1"/>
  <c r="Z55" i="27" s="1"/>
  <c r="AA55" i="27" s="1"/>
  <c r="AG55" i="23"/>
  <c r="M55" i="23"/>
  <c r="C23" i="22"/>
  <c r="D23" i="22" s="1"/>
  <c r="E23" i="22" s="1"/>
  <c r="F23" i="22" s="1"/>
  <c r="G23" i="22" s="1"/>
  <c r="AL23" i="20"/>
  <c r="AH23" i="26"/>
  <c r="AI23" i="26" s="1"/>
  <c r="AJ23" i="26" s="1"/>
  <c r="AK23" i="26" s="1"/>
  <c r="AL24" i="18"/>
  <c r="AH24" i="18" s="1"/>
  <c r="AI24" i="18" s="1"/>
  <c r="AJ24" i="18" s="1"/>
  <c r="AK24" i="18" s="1"/>
  <c r="W24" i="27"/>
  <c r="B23" i="28"/>
  <c r="AC22" i="20"/>
  <c r="AD22" i="20" s="1"/>
  <c r="AE22" i="20" s="1"/>
  <c r="AF22" i="20" s="1"/>
  <c r="AC55" i="24"/>
  <c r="AD55" i="24" s="1"/>
  <c r="AE55" i="24" s="1"/>
  <c r="AF55" i="24" s="1"/>
  <c r="AH23" i="25"/>
  <c r="AI23" i="25" s="1"/>
  <c r="AJ23" i="25" s="1"/>
  <c r="AK23" i="25" s="1"/>
  <c r="H55" i="21"/>
  <c r="AB55" i="23"/>
  <c r="I23" i="25"/>
  <c r="J23" i="25" s="1"/>
  <c r="K23" i="25" s="1"/>
  <c r="L23" i="25" s="1"/>
  <c r="AB23" i="19"/>
  <c r="X23" i="19" s="1"/>
  <c r="Y23" i="19" s="1"/>
  <c r="Z23" i="19" s="1"/>
  <c r="AA23" i="19" s="1"/>
  <c r="AB58" i="15"/>
  <c r="H58" i="15"/>
  <c r="X58" i="15"/>
  <c r="N58" i="15"/>
  <c r="I23" i="18"/>
  <c r="J23" i="18" s="1"/>
  <c r="K23" i="18" s="1"/>
  <c r="L23" i="18" s="1"/>
  <c r="H23" i="24"/>
  <c r="I23" i="24" s="1"/>
  <c r="J23" i="24" s="1"/>
  <c r="K23" i="24" s="1"/>
  <c r="L23" i="24" s="1"/>
  <c r="AB55" i="21"/>
  <c r="X55" i="21" s="1"/>
  <c r="Y55" i="21" s="1"/>
  <c r="Z55" i="21" s="1"/>
  <c r="AA55" i="21" s="1"/>
  <c r="I55" i="27"/>
  <c r="J55" i="27" s="1"/>
  <c r="K55" i="27" s="1"/>
  <c r="L55" i="27" s="1"/>
  <c r="AL55" i="23"/>
  <c r="W24" i="18"/>
  <c r="R55" i="18"/>
  <c r="S55" i="18" s="1"/>
  <c r="T55" i="18" s="1"/>
  <c r="U55" i="18" s="1"/>
  <c r="V55" i="18" s="1"/>
  <c r="H24" i="27"/>
  <c r="I24" i="27" s="1"/>
  <c r="J24" i="27" s="1"/>
  <c r="K24" i="27" s="1"/>
  <c r="L24" i="27" s="1"/>
  <c r="AC22" i="22"/>
  <c r="AD22" i="22" s="1"/>
  <c r="AE22" i="22" s="1"/>
  <c r="AF22" i="22" s="1"/>
  <c r="S55" i="24"/>
  <c r="T55" i="24" s="1"/>
  <c r="U55" i="24" s="1"/>
  <c r="V55" i="24" s="1"/>
  <c r="C23" i="20"/>
  <c r="D23" i="20" s="1"/>
  <c r="E23" i="20" s="1"/>
  <c r="F23" i="20" s="1"/>
  <c r="G23" i="20" s="1"/>
  <c r="M24" i="25"/>
  <c r="X22" i="19"/>
  <c r="Y22" i="19" s="1"/>
  <c r="Z22" i="19" s="1"/>
  <c r="AA22" i="19" s="1"/>
  <c r="N54" i="26"/>
  <c r="O54" i="26" s="1"/>
  <c r="P54" i="26" s="1"/>
  <c r="Q54" i="26" s="1"/>
  <c r="C55" i="21"/>
  <c r="AB23" i="22"/>
  <c r="AC23" i="22" s="1"/>
  <c r="AD23" i="22" s="1"/>
  <c r="AE23" i="22" s="1"/>
  <c r="AF23" i="22" s="1"/>
  <c r="AB23" i="20"/>
  <c r="AC23" i="20" s="1"/>
  <c r="AD23" i="20" s="1"/>
  <c r="AE23" i="20" s="1"/>
  <c r="AF23" i="20" s="1"/>
  <c r="K58" i="15"/>
  <c r="AK58" i="15"/>
  <c r="U58" i="15"/>
  <c r="AE58" i="15"/>
  <c r="W23" i="24"/>
  <c r="M55" i="21"/>
  <c r="W55" i="23"/>
  <c r="X55" i="23" s="1"/>
  <c r="Y55" i="23" s="1"/>
  <c r="Z55" i="23" s="1"/>
  <c r="AA55" i="23" s="1"/>
  <c r="M23" i="22"/>
  <c r="I23" i="22" s="1"/>
  <c r="J23" i="22" s="1"/>
  <c r="K23" i="22" s="1"/>
  <c r="L23" i="22" s="1"/>
  <c r="AG23" i="20"/>
  <c r="R23" i="26"/>
  <c r="N23" i="26" s="1"/>
  <c r="O23" i="26" s="1"/>
  <c r="P23" i="26" s="1"/>
  <c r="Q23" i="26" s="1"/>
  <c r="W56" i="20"/>
  <c r="H24" i="18"/>
  <c r="I24" i="18" s="1"/>
  <c r="J24" i="18" s="1"/>
  <c r="K24" i="18" s="1"/>
  <c r="L24" i="18" s="1"/>
  <c r="AL55" i="18"/>
  <c r="AH55" i="18" s="1"/>
  <c r="AI55" i="18" s="1"/>
  <c r="AJ55" i="18" s="1"/>
  <c r="AK55" i="18" s="1"/>
  <c r="AG24" i="27"/>
  <c r="C55" i="22"/>
  <c r="AL23" i="23"/>
  <c r="AH23" i="23" s="1"/>
  <c r="AI23" i="23" s="1"/>
  <c r="AJ23" i="23" s="1"/>
  <c r="AK23" i="23" s="1"/>
  <c r="B24" i="15"/>
  <c r="A25" i="15" s="1"/>
  <c r="U24" i="15"/>
  <c r="I23" i="26"/>
  <c r="J23" i="26" s="1"/>
  <c r="K23" i="26" s="1"/>
  <c r="L23" i="26" s="1"/>
  <c r="S54" i="26"/>
  <c r="T54" i="26" s="1"/>
  <c r="U54" i="26" s="1"/>
  <c r="V54" i="26" s="1"/>
  <c r="AL55" i="26"/>
  <c r="B25" i="25"/>
  <c r="A26" i="25" s="1"/>
  <c r="N23" i="21"/>
  <c r="O23" i="21" s="1"/>
  <c r="P23" i="21" s="1"/>
  <c r="Q23" i="21" s="1"/>
  <c r="S54" i="22"/>
  <c r="T54" i="22" s="1"/>
  <c r="U54" i="22" s="1"/>
  <c r="V54" i="22" s="1"/>
  <c r="B56" i="17"/>
  <c r="A57" i="17" s="1"/>
  <c r="W57" i="24"/>
  <c r="AL57" i="24"/>
  <c r="C57" i="24"/>
  <c r="B57" i="24"/>
  <c r="A58" i="24" s="1"/>
  <c r="R57" i="24"/>
  <c r="AG23" i="19"/>
  <c r="M23" i="19"/>
  <c r="I23" i="19" s="1"/>
  <c r="J23" i="19" s="1"/>
  <c r="K23" i="19" s="1"/>
  <c r="L23" i="19" s="1"/>
  <c r="W23" i="23"/>
  <c r="N23" i="24"/>
  <c r="O23" i="24" s="1"/>
  <c r="P23" i="24" s="1"/>
  <c r="Q23" i="24" s="1"/>
  <c r="R56" i="24"/>
  <c r="B24" i="20"/>
  <c r="A25" i="20" s="1"/>
  <c r="U23" i="15"/>
  <c r="AG23" i="15"/>
  <c r="L23" i="15"/>
  <c r="AE23" i="15"/>
  <c r="X23" i="18"/>
  <c r="Y23" i="18" s="1"/>
  <c r="Z23" i="18" s="1"/>
  <c r="AA23" i="18" s="1"/>
  <c r="D23" i="25"/>
  <c r="E23" i="25" s="1"/>
  <c r="F23" i="25" s="1"/>
  <c r="G23" i="25" s="1"/>
  <c r="W55" i="26"/>
  <c r="R24" i="25"/>
  <c r="AL55" i="25"/>
  <c r="AH55" i="25" s="1"/>
  <c r="AI55" i="25" s="1"/>
  <c r="AJ55" i="25" s="1"/>
  <c r="AK55" i="25" s="1"/>
  <c r="S22" i="23"/>
  <c r="T22" i="23" s="1"/>
  <c r="U22" i="23" s="1"/>
  <c r="V22" i="23" s="1"/>
  <c r="AL23" i="21"/>
  <c r="S55" i="19"/>
  <c r="T55" i="19" s="1"/>
  <c r="U55" i="19" s="1"/>
  <c r="V55" i="19" s="1"/>
  <c r="S55" i="21"/>
  <c r="T55" i="21" s="1"/>
  <c r="U55" i="21" s="1"/>
  <c r="V55" i="21" s="1"/>
  <c r="AL23" i="19"/>
  <c r="B59" i="15"/>
  <c r="A60" i="15" s="1"/>
  <c r="Y59" i="15"/>
  <c r="H59" i="15"/>
  <c r="X59" i="15"/>
  <c r="AB59" i="15"/>
  <c r="AJ59" i="15"/>
  <c r="E59" i="15"/>
  <c r="S59" i="15"/>
  <c r="N59" i="15"/>
  <c r="AA59" i="15"/>
  <c r="AK59" i="15"/>
  <c r="W59" i="15"/>
  <c r="M59" i="15"/>
  <c r="U59" i="15"/>
  <c r="H23" i="23"/>
  <c r="I54" i="25"/>
  <c r="J54" i="25" s="1"/>
  <c r="K54" i="25" s="1"/>
  <c r="L54" i="25" s="1"/>
  <c r="B24" i="24"/>
  <c r="A25" i="24" s="1"/>
  <c r="AL23" i="24"/>
  <c r="B56" i="21"/>
  <c r="A57" i="21" s="1"/>
  <c r="N55" i="27"/>
  <c r="O55" i="27" s="1"/>
  <c r="P55" i="27" s="1"/>
  <c r="Q55" i="27" s="1"/>
  <c r="AC55" i="19"/>
  <c r="AD55" i="19" s="1"/>
  <c r="AE55" i="19" s="1"/>
  <c r="AF55" i="19" s="1"/>
  <c r="W56" i="24"/>
  <c r="X23" i="27"/>
  <c r="Y23" i="27" s="1"/>
  <c r="Z23" i="27" s="1"/>
  <c r="AA23" i="27" s="1"/>
  <c r="R24" i="22"/>
  <c r="B24" i="22"/>
  <c r="A25" i="22" s="1"/>
  <c r="AG24" i="22"/>
  <c r="W24" i="22"/>
  <c r="AL24" i="22"/>
  <c r="M24" i="22"/>
  <c r="AB24" i="22"/>
  <c r="R23" i="20"/>
  <c r="K23" i="15"/>
  <c r="AC23" i="15"/>
  <c r="R23" i="15"/>
  <c r="AF23" i="15"/>
  <c r="AC22" i="26"/>
  <c r="AD22" i="26" s="1"/>
  <c r="AE22" i="26" s="1"/>
  <c r="AF22" i="26" s="1"/>
  <c r="B24" i="26"/>
  <c r="A25" i="26" s="1"/>
  <c r="B24" i="16"/>
  <c r="A25" i="16" s="1"/>
  <c r="H55" i="26"/>
  <c r="C57" i="20"/>
  <c r="B57" i="20"/>
  <c r="A58" i="20" s="1"/>
  <c r="AC54" i="22"/>
  <c r="AD54" i="22" s="1"/>
  <c r="AE54" i="22" s="1"/>
  <c r="AF54" i="22" s="1"/>
  <c r="X24" i="18"/>
  <c r="Y24" i="18" s="1"/>
  <c r="Z24" i="18" s="1"/>
  <c r="AA24" i="18" s="1"/>
  <c r="AB24" i="25"/>
  <c r="H55" i="25"/>
  <c r="I55" i="25" s="1"/>
  <c r="J55" i="25" s="1"/>
  <c r="K55" i="25" s="1"/>
  <c r="L55" i="25" s="1"/>
  <c r="W55" i="25"/>
  <c r="AG23" i="21"/>
  <c r="W23" i="21"/>
  <c r="S23" i="21" s="1"/>
  <c r="T23" i="21" s="1"/>
  <c r="U23" i="21" s="1"/>
  <c r="V23" i="21" s="1"/>
  <c r="C56" i="26"/>
  <c r="R56" i="26"/>
  <c r="B56" i="26"/>
  <c r="A57" i="26" s="1"/>
  <c r="AG56" i="26"/>
  <c r="H56" i="26"/>
  <c r="W56" i="26"/>
  <c r="AL56" i="26"/>
  <c r="AB56" i="26"/>
  <c r="M56" i="26"/>
  <c r="AG55" i="26"/>
  <c r="AH55" i="26" s="1"/>
  <c r="AI55" i="26" s="1"/>
  <c r="AJ55" i="26" s="1"/>
  <c r="AK55" i="26" s="1"/>
  <c r="D54" i="18"/>
  <c r="E54" i="18" s="1"/>
  <c r="F54" i="18" s="1"/>
  <c r="G54" i="18" s="1"/>
  <c r="AH22" i="20"/>
  <c r="AI22" i="20" s="1"/>
  <c r="AJ22" i="20" s="1"/>
  <c r="AK22" i="20" s="1"/>
  <c r="AC23" i="25"/>
  <c r="AD23" i="25" s="1"/>
  <c r="AE23" i="25" s="1"/>
  <c r="AF23" i="25" s="1"/>
  <c r="C55" i="26"/>
  <c r="S23" i="25"/>
  <c r="T23" i="25" s="1"/>
  <c r="U23" i="25" s="1"/>
  <c r="V23" i="25" s="1"/>
  <c r="AC54" i="27"/>
  <c r="AD54" i="27" s="1"/>
  <c r="AE54" i="27" s="1"/>
  <c r="AF54" i="27" s="1"/>
  <c r="I54" i="26"/>
  <c r="J54" i="26" s="1"/>
  <c r="K54" i="26" s="1"/>
  <c r="L54" i="26" s="1"/>
  <c r="AL24" i="25"/>
  <c r="AB56" i="25"/>
  <c r="AG56" i="25"/>
  <c r="R56" i="25"/>
  <c r="H56" i="25"/>
  <c r="AL56" i="25"/>
  <c r="C56" i="25"/>
  <c r="B56" i="25"/>
  <c r="A57" i="25" s="1"/>
  <c r="D54" i="27"/>
  <c r="E54" i="27" s="1"/>
  <c r="F54" i="27" s="1"/>
  <c r="G54" i="27" s="1"/>
  <c r="AL24" i="21"/>
  <c r="B24" i="21"/>
  <c r="A25" i="21" s="1"/>
  <c r="D22" i="24"/>
  <c r="E22" i="24" s="1"/>
  <c r="F22" i="24" s="1"/>
  <c r="G22" i="24" s="1"/>
  <c r="B56" i="16"/>
  <c r="A57" i="16" s="1"/>
  <c r="B24" i="19"/>
  <c r="A25" i="19" s="1"/>
  <c r="I55" i="20"/>
  <c r="J55" i="20" s="1"/>
  <c r="K55" i="20" s="1"/>
  <c r="L55" i="20" s="1"/>
  <c r="R23" i="23"/>
  <c r="S23" i="23" s="1"/>
  <c r="T23" i="23" s="1"/>
  <c r="U23" i="23" s="1"/>
  <c r="V23" i="23" s="1"/>
  <c r="S23" i="24"/>
  <c r="T23" i="24" s="1"/>
  <c r="U23" i="24" s="1"/>
  <c r="V23" i="24" s="1"/>
  <c r="AH23" i="15"/>
  <c r="E23" i="15"/>
  <c r="T23" i="15"/>
  <c r="D23" i="15"/>
  <c r="H23" i="15"/>
  <c r="D23" i="26"/>
  <c r="E23" i="26" s="1"/>
  <c r="F23" i="26" s="1"/>
  <c r="G23" i="26" s="1"/>
  <c r="R55" i="26"/>
  <c r="AC54" i="19"/>
  <c r="AD54" i="19" s="1"/>
  <c r="AE54" i="19" s="1"/>
  <c r="AF54" i="19" s="1"/>
  <c r="AC22" i="24"/>
  <c r="AD22" i="24" s="1"/>
  <c r="AE22" i="24" s="1"/>
  <c r="AF22" i="24" s="1"/>
  <c r="S23" i="27"/>
  <c r="T23" i="27" s="1"/>
  <c r="U23" i="27" s="1"/>
  <c r="V23" i="27" s="1"/>
  <c r="H24" i="25"/>
  <c r="W24" i="25"/>
  <c r="R55" i="25"/>
  <c r="H23" i="21"/>
  <c r="I23" i="21" s="1"/>
  <c r="J23" i="21" s="1"/>
  <c r="K23" i="21" s="1"/>
  <c r="L23" i="21" s="1"/>
  <c r="AH24" i="27"/>
  <c r="AI24" i="27" s="1"/>
  <c r="AJ24" i="27" s="1"/>
  <c r="AK24" i="27" s="1"/>
  <c r="B56" i="22"/>
  <c r="A57" i="22" s="1"/>
  <c r="B24" i="23"/>
  <c r="A25" i="23" s="1"/>
  <c r="X23" i="24"/>
  <c r="Y23" i="24" s="1"/>
  <c r="Z23" i="24" s="1"/>
  <c r="AA23" i="24" s="1"/>
  <c r="AH23" i="24"/>
  <c r="AI23" i="24" s="1"/>
  <c r="AJ23" i="24" s="1"/>
  <c r="AK23" i="24" s="1"/>
  <c r="N55" i="21"/>
  <c r="O55" i="21" s="1"/>
  <c r="P55" i="21" s="1"/>
  <c r="Q55" i="21" s="1"/>
  <c r="I54" i="19"/>
  <c r="J54" i="19" s="1"/>
  <c r="K54" i="19" s="1"/>
  <c r="L54" i="19" s="1"/>
  <c r="N22" i="24"/>
  <c r="O22" i="24" s="1"/>
  <c r="P22" i="24" s="1"/>
  <c r="Q22" i="24" s="1"/>
  <c r="I22" i="24"/>
  <c r="J22" i="24" s="1"/>
  <c r="K22" i="24" s="1"/>
  <c r="L22" i="24" s="1"/>
  <c r="AB55" i="26"/>
  <c r="I54" i="21"/>
  <c r="J54" i="21" s="1"/>
  <c r="K54" i="21" s="1"/>
  <c r="L54" i="21" s="1"/>
  <c r="M56" i="20"/>
  <c r="N56" i="20" s="1"/>
  <c r="O56" i="20" s="1"/>
  <c r="P56" i="20" s="1"/>
  <c r="Q56" i="20" s="1"/>
  <c r="B25" i="18"/>
  <c r="A26" i="18" s="1"/>
  <c r="AG25" i="18"/>
  <c r="AL25" i="18"/>
  <c r="W25" i="18"/>
  <c r="C24" i="25"/>
  <c r="AC54" i="21"/>
  <c r="AD54" i="21" s="1"/>
  <c r="AE54" i="21" s="1"/>
  <c r="AF54" i="21" s="1"/>
  <c r="C55" i="25"/>
  <c r="N55" i="18"/>
  <c r="O55" i="18" s="1"/>
  <c r="P55" i="18" s="1"/>
  <c r="Q55" i="18" s="1"/>
  <c r="X54" i="19"/>
  <c r="Y54" i="19" s="1"/>
  <c r="Z54" i="19" s="1"/>
  <c r="AA54" i="19" s="1"/>
  <c r="C23" i="21"/>
  <c r="H25" i="27"/>
  <c r="W25" i="27"/>
  <c r="AL25" i="27"/>
  <c r="M25" i="27"/>
  <c r="AB25" i="27"/>
  <c r="AG25" i="27"/>
  <c r="B25" i="27"/>
  <c r="A26" i="27" s="1"/>
  <c r="C25" i="27"/>
  <c r="AB55" i="22"/>
  <c r="AC55" i="22" s="1"/>
  <c r="AD55" i="22" s="1"/>
  <c r="AE55" i="22" s="1"/>
  <c r="AF55" i="22" s="1"/>
  <c r="R55" i="22"/>
  <c r="S55" i="22" s="1"/>
  <c r="T55" i="22" s="1"/>
  <c r="U55" i="22" s="1"/>
  <c r="V55" i="22" s="1"/>
  <c r="D56" i="24"/>
  <c r="E56" i="24" s="1"/>
  <c r="F56" i="24" s="1"/>
  <c r="G56" i="24" s="1"/>
  <c r="AC55" i="21"/>
  <c r="AD55" i="21" s="1"/>
  <c r="AE55" i="21" s="1"/>
  <c r="AF55" i="21" s="1"/>
  <c r="AB56" i="24"/>
  <c r="R23" i="19"/>
  <c r="S23" i="19" s="1"/>
  <c r="T23" i="19" s="1"/>
  <c r="U23" i="19" s="1"/>
  <c r="V23" i="19" s="1"/>
  <c r="AB23" i="23"/>
  <c r="AC23" i="23" s="1"/>
  <c r="AD23" i="23" s="1"/>
  <c r="AE23" i="23" s="1"/>
  <c r="AF23" i="23" s="1"/>
  <c r="C23" i="23"/>
  <c r="B24" i="17"/>
  <c r="A25" i="17" s="1"/>
  <c r="X23" i="25"/>
  <c r="Y23" i="25" s="1"/>
  <c r="Z23" i="25" s="1"/>
  <c r="AA23" i="25" s="1"/>
  <c r="AH55" i="27"/>
  <c r="AI55" i="27" s="1"/>
  <c r="AJ55" i="27" s="1"/>
  <c r="AK55" i="27" s="1"/>
  <c r="I55" i="19"/>
  <c r="J55" i="19" s="1"/>
  <c r="K55" i="19" s="1"/>
  <c r="L55" i="19" s="1"/>
  <c r="AC54" i="18"/>
  <c r="AD54" i="18" s="1"/>
  <c r="AE54" i="18" s="1"/>
  <c r="AF54" i="18" s="1"/>
  <c r="M56" i="24"/>
  <c r="N56" i="24" s="1"/>
  <c r="O56" i="24" s="1"/>
  <c r="P56" i="24" s="1"/>
  <c r="Q56" i="24" s="1"/>
  <c r="M23" i="20"/>
  <c r="N23" i="20" s="1"/>
  <c r="O23" i="20" s="1"/>
  <c r="P23" i="20" s="1"/>
  <c r="Q23" i="20" s="1"/>
  <c r="Y23" i="15"/>
  <c r="AL23" i="15"/>
  <c r="Z23" i="15"/>
  <c r="AI23" i="15"/>
  <c r="O23" i="15"/>
  <c r="C23" i="19"/>
  <c r="D23" i="19" s="1"/>
  <c r="E23" i="19" s="1"/>
  <c r="F23" i="19" s="1"/>
  <c r="G23" i="19" s="1"/>
  <c r="AJ58" i="15"/>
  <c r="M58" i="15"/>
  <c r="AF58" i="15"/>
  <c r="Y58" i="15"/>
  <c r="O58" i="15"/>
  <c r="M23" i="23"/>
  <c r="D54" i="22"/>
  <c r="E54" i="22" s="1"/>
  <c r="F54" i="22" s="1"/>
  <c r="G54" i="22" s="1"/>
  <c r="S54" i="21"/>
  <c r="T54" i="21" s="1"/>
  <c r="U54" i="21" s="1"/>
  <c r="V54" i="21" s="1"/>
  <c r="C23" i="24"/>
  <c r="D23" i="24" s="1"/>
  <c r="E23" i="24" s="1"/>
  <c r="F23" i="24" s="1"/>
  <c r="G23" i="24" s="1"/>
  <c r="AL55" i="21"/>
  <c r="AH55" i="21" s="1"/>
  <c r="AI55" i="21" s="1"/>
  <c r="AJ55" i="21" s="1"/>
  <c r="AK55" i="21" s="1"/>
  <c r="B56" i="27"/>
  <c r="A57" i="27" s="1"/>
  <c r="B55" i="28"/>
  <c r="W56" i="27"/>
  <c r="M56" i="27"/>
  <c r="AB56" i="27"/>
  <c r="B56" i="19"/>
  <c r="A57" i="19" s="1"/>
  <c r="AC54" i="26"/>
  <c r="AD54" i="26" s="1"/>
  <c r="AE54" i="26" s="1"/>
  <c r="AF54" i="26" s="1"/>
  <c r="AG56" i="24"/>
  <c r="AL56" i="24"/>
  <c r="I22" i="21"/>
  <c r="J22" i="21" s="1"/>
  <c r="K22" i="21" s="1"/>
  <c r="L22" i="21" s="1"/>
  <c r="W56" i="23"/>
  <c r="B56" i="23"/>
  <c r="A57" i="23" s="1"/>
  <c r="H56" i="23"/>
  <c r="C56" i="23"/>
  <c r="AG56" i="23"/>
  <c r="W23" i="22"/>
  <c r="X23" i="22" s="1"/>
  <c r="Y23" i="22" s="1"/>
  <c r="Z23" i="22" s="1"/>
  <c r="AA23" i="22" s="1"/>
  <c r="W23" i="20"/>
  <c r="X23" i="20" s="1"/>
  <c r="Y23" i="20" s="1"/>
  <c r="Z23" i="20" s="1"/>
  <c r="AA23" i="20" s="1"/>
  <c r="AB23" i="15"/>
  <c r="AD23" i="15"/>
  <c r="Q23" i="15"/>
  <c r="J23" i="15"/>
  <c r="P23" i="15"/>
  <c r="D54" i="19"/>
  <c r="E54" i="19" s="1"/>
  <c r="F54" i="19" s="1"/>
  <c r="G54" i="19" s="1"/>
  <c r="W23" i="26"/>
  <c r="X23" i="26" s="1"/>
  <c r="Y23" i="26" s="1"/>
  <c r="Z23" i="26" s="1"/>
  <c r="AA23" i="26" s="1"/>
  <c r="M55" i="26"/>
  <c r="AG56" i="20"/>
  <c r="AC56" i="20" s="1"/>
  <c r="AD56" i="20" s="1"/>
  <c r="AE56" i="20" s="1"/>
  <c r="AF56" i="20" s="1"/>
  <c r="AL56" i="20"/>
  <c r="C24" i="18"/>
  <c r="D24" i="18" s="1"/>
  <c r="E24" i="18" s="1"/>
  <c r="F24" i="18" s="1"/>
  <c r="G24" i="18" s="1"/>
  <c r="AG24" i="25"/>
  <c r="AH24" i="25" s="1"/>
  <c r="AI24" i="25" s="1"/>
  <c r="AJ24" i="25" s="1"/>
  <c r="AK24" i="25" s="1"/>
  <c r="S22" i="19"/>
  <c r="T22" i="19" s="1"/>
  <c r="U22" i="19" s="1"/>
  <c r="V22" i="19" s="1"/>
  <c r="AB55" i="25"/>
  <c r="AC55" i="25" s="1"/>
  <c r="AD55" i="25" s="1"/>
  <c r="AE55" i="25" s="1"/>
  <c r="AF55" i="25" s="1"/>
  <c r="AB56" i="18"/>
  <c r="W56" i="18"/>
  <c r="B56" i="18"/>
  <c r="A57" i="18" s="1"/>
  <c r="R56" i="18"/>
  <c r="AB23" i="21"/>
  <c r="R24" i="27"/>
  <c r="S24" i="27" s="1"/>
  <c r="T24" i="27" s="1"/>
  <c r="U24" i="27" s="1"/>
  <c r="V24" i="27" s="1"/>
  <c r="M55" i="22"/>
  <c r="N54" i="22"/>
  <c r="O54" i="22" s="1"/>
  <c r="P54" i="22" s="1"/>
  <c r="Q54" i="22" s="1"/>
  <c r="N55" i="23" l="1"/>
  <c r="O55" i="23" s="1"/>
  <c r="P55" i="23" s="1"/>
  <c r="Q55" i="23" s="1"/>
  <c r="AH23" i="20"/>
  <c r="AI23" i="20" s="1"/>
  <c r="AJ23" i="20" s="1"/>
  <c r="AK23" i="20" s="1"/>
  <c r="AH23" i="21"/>
  <c r="AI23" i="21" s="1"/>
  <c r="AJ23" i="21" s="1"/>
  <c r="AK23" i="21" s="1"/>
  <c r="AD7" i="16"/>
  <c r="AD15" i="16"/>
  <c r="AD10" i="16"/>
  <c r="AD5" i="16"/>
  <c r="AD13" i="16"/>
  <c r="AD8" i="16"/>
  <c r="AD16" i="16"/>
  <c r="AD3" i="16"/>
  <c r="AD11" i="16"/>
  <c r="AD19" i="16"/>
  <c r="AD6" i="16"/>
  <c r="AD14" i="16"/>
  <c r="AD9" i="16"/>
  <c r="AD17" i="16"/>
  <c r="AD4" i="16"/>
  <c r="AD29" i="16"/>
  <c r="AD24" i="16"/>
  <c r="AD18" i="16"/>
  <c r="AD27" i="16"/>
  <c r="AD12" i="16"/>
  <c r="AD21" i="16"/>
  <c r="AD20" i="16"/>
  <c r="AD22" i="16"/>
  <c r="AD25" i="16"/>
  <c r="AD34" i="16"/>
  <c r="AD28" i="16"/>
  <c r="AD41" i="16"/>
  <c r="AD31" i="16"/>
  <c r="AD23" i="16"/>
  <c r="AD50" i="16"/>
  <c r="AD32" i="16"/>
  <c r="AD46" i="16"/>
  <c r="AD51" i="16"/>
  <c r="AD40" i="16"/>
  <c r="AD44" i="16"/>
  <c r="AD54" i="16"/>
  <c r="AD26" i="16"/>
  <c r="AD30" i="16"/>
  <c r="AD38" i="16"/>
  <c r="AD48" i="16"/>
  <c r="AD57" i="16"/>
  <c r="AD52" i="16"/>
  <c r="AD42" i="16"/>
  <c r="AD55" i="16"/>
  <c r="AD43" i="16"/>
  <c r="AD56" i="16"/>
  <c r="AD58" i="16"/>
  <c r="AD61" i="16"/>
  <c r="AD59" i="16"/>
  <c r="AD67" i="16"/>
  <c r="AD62" i="16"/>
  <c r="AD70" i="16"/>
  <c r="AD53" i="16"/>
  <c r="AD65" i="16"/>
  <c r="AD64" i="16"/>
  <c r="AD63" i="16"/>
  <c r="AD71" i="16"/>
  <c r="AD60" i="16"/>
  <c r="AD72" i="16"/>
  <c r="AD66" i="16"/>
  <c r="AD5" i="17"/>
  <c r="AD45" i="16"/>
  <c r="AD69" i="16"/>
  <c r="AD73" i="16"/>
  <c r="AD3" i="17"/>
  <c r="AD9" i="17"/>
  <c r="AD12" i="17"/>
  <c r="AD20" i="17"/>
  <c r="AD74" i="16"/>
  <c r="AD8" i="17"/>
  <c r="AD15" i="17"/>
  <c r="AD4" i="17"/>
  <c r="AD10" i="17"/>
  <c r="AD18" i="17"/>
  <c r="AD13" i="17"/>
  <c r="AD21" i="17"/>
  <c r="AD7" i="17"/>
  <c r="AD16" i="17"/>
  <c r="AD24" i="17"/>
  <c r="AD6" i="17"/>
  <c r="AD11" i="17"/>
  <c r="AD19" i="17"/>
  <c r="AD27" i="17"/>
  <c r="AD14" i="17"/>
  <c r="AD17" i="17"/>
  <c r="AD31" i="17"/>
  <c r="AD44" i="17"/>
  <c r="AD54" i="17"/>
  <c r="AD62" i="17"/>
  <c r="AD22" i="17"/>
  <c r="AD38" i="17"/>
  <c r="AD48" i="17"/>
  <c r="AD57" i="17"/>
  <c r="AD65" i="17"/>
  <c r="AD28" i="17"/>
  <c r="AD29" i="17"/>
  <c r="AD68" i="16"/>
  <c r="AD25" i="17"/>
  <c r="AD32" i="17"/>
  <c r="AD45" i="17"/>
  <c r="AD55" i="17"/>
  <c r="AD63" i="17"/>
  <c r="AD40" i="17"/>
  <c r="AD30" i="17"/>
  <c r="AD43" i="17"/>
  <c r="AD53" i="17"/>
  <c r="AD61" i="17"/>
  <c r="AD26" i="17"/>
  <c r="AD34" i="17"/>
  <c r="AD46" i="17"/>
  <c r="AD68" i="17"/>
  <c r="AD71" i="17"/>
  <c r="AD50" i="17"/>
  <c r="AD58" i="17"/>
  <c r="AD66" i="17"/>
  <c r="AD23" i="17"/>
  <c r="AD41" i="17"/>
  <c r="AD64" i="17"/>
  <c r="AD69" i="17"/>
  <c r="AD42" i="17"/>
  <c r="AD52" i="17"/>
  <c r="AD59" i="17"/>
  <c r="AD72" i="17"/>
  <c r="AD70" i="17"/>
  <c r="AD51" i="17"/>
  <c r="AD56" i="17"/>
  <c r="AD73" i="17"/>
  <c r="AD74" i="17"/>
  <c r="AD67" i="17"/>
  <c r="AD60" i="17"/>
  <c r="AD35" i="16"/>
  <c r="AD47" i="17"/>
  <c r="AD39" i="16"/>
  <c r="AD47" i="16"/>
  <c r="AD33" i="17"/>
  <c r="AD35" i="17"/>
  <c r="AD36" i="17"/>
  <c r="AD49" i="17"/>
  <c r="AD49" i="16"/>
  <c r="AD37" i="17"/>
  <c r="AD33" i="16"/>
  <c r="AD37" i="16"/>
  <c r="AD36" i="16"/>
  <c r="AD39" i="17"/>
  <c r="AJ9" i="32"/>
  <c r="AI10" i="32"/>
  <c r="I55" i="23"/>
  <c r="J55" i="23" s="1"/>
  <c r="K55" i="23" s="1"/>
  <c r="L55" i="23" s="1"/>
  <c r="D55" i="22"/>
  <c r="E55" i="22" s="1"/>
  <c r="F55" i="22" s="1"/>
  <c r="G55" i="22" s="1"/>
  <c r="D25" i="27"/>
  <c r="E25" i="27" s="1"/>
  <c r="F25" i="27" s="1"/>
  <c r="G25" i="27" s="1"/>
  <c r="N23" i="22"/>
  <c r="O23" i="22" s="1"/>
  <c r="P23" i="22" s="1"/>
  <c r="Q23" i="22" s="1"/>
  <c r="D24" i="25"/>
  <c r="E24" i="25" s="1"/>
  <c r="F24" i="25" s="1"/>
  <c r="G24" i="25" s="1"/>
  <c r="D55" i="25"/>
  <c r="E55" i="25" s="1"/>
  <c r="F55" i="25" s="1"/>
  <c r="G55" i="25" s="1"/>
  <c r="N24" i="25"/>
  <c r="O24" i="25" s="1"/>
  <c r="P24" i="25" s="1"/>
  <c r="Q24" i="25" s="1"/>
  <c r="I24" i="25"/>
  <c r="J24" i="25" s="1"/>
  <c r="K24" i="25" s="1"/>
  <c r="L24" i="25" s="1"/>
  <c r="AC23" i="21"/>
  <c r="AD23" i="21" s="1"/>
  <c r="AE23" i="21" s="1"/>
  <c r="AF23" i="21" s="1"/>
  <c r="X24" i="25"/>
  <c r="Y24" i="25" s="1"/>
  <c r="Z24" i="25" s="1"/>
  <c r="AA24" i="25" s="1"/>
  <c r="N24" i="22"/>
  <c r="O24" i="22" s="1"/>
  <c r="P24" i="22" s="1"/>
  <c r="Q24" i="22" s="1"/>
  <c r="AH24" i="22"/>
  <c r="AI24" i="22" s="1"/>
  <c r="AJ24" i="22" s="1"/>
  <c r="AK24" i="22" s="1"/>
  <c r="S56" i="26"/>
  <c r="T56" i="26" s="1"/>
  <c r="U56" i="26" s="1"/>
  <c r="V56" i="26" s="1"/>
  <c r="S24" i="18"/>
  <c r="T24" i="18" s="1"/>
  <c r="U24" i="18" s="1"/>
  <c r="V24" i="18" s="1"/>
  <c r="N55" i="22"/>
  <c r="O55" i="22" s="1"/>
  <c r="P55" i="22" s="1"/>
  <c r="Q55" i="22" s="1"/>
  <c r="D55" i="26"/>
  <c r="E55" i="26" s="1"/>
  <c r="F55" i="26" s="1"/>
  <c r="G55" i="26" s="1"/>
  <c r="AC56" i="26"/>
  <c r="AD56" i="26" s="1"/>
  <c r="AE56" i="26" s="1"/>
  <c r="AF56" i="26" s="1"/>
  <c r="I55" i="21"/>
  <c r="J55" i="21" s="1"/>
  <c r="K55" i="21" s="1"/>
  <c r="L55" i="21" s="1"/>
  <c r="AH55" i="23"/>
  <c r="AI55" i="23" s="1"/>
  <c r="AJ55" i="23" s="1"/>
  <c r="AK55" i="23" s="1"/>
  <c r="X56" i="20"/>
  <c r="Y56" i="20" s="1"/>
  <c r="Z56" i="20" s="1"/>
  <c r="AA56" i="20" s="1"/>
  <c r="X24" i="27"/>
  <c r="Y24" i="27" s="1"/>
  <c r="Z24" i="27" s="1"/>
  <c r="AA24" i="27" s="1"/>
  <c r="AG56" i="18"/>
  <c r="AC56" i="18" s="1"/>
  <c r="AD56" i="18" s="1"/>
  <c r="AE56" i="18" s="1"/>
  <c r="AF56" i="18" s="1"/>
  <c r="D24" i="27"/>
  <c r="E24" i="27" s="1"/>
  <c r="F24" i="27" s="1"/>
  <c r="G24" i="27" s="1"/>
  <c r="N24" i="15"/>
  <c r="S56" i="20"/>
  <c r="T56" i="20" s="1"/>
  <c r="U56" i="20" s="1"/>
  <c r="V56" i="20" s="1"/>
  <c r="S55" i="25"/>
  <c r="T55" i="25" s="1"/>
  <c r="U55" i="25" s="1"/>
  <c r="V55" i="25" s="1"/>
  <c r="AB24" i="19"/>
  <c r="I56" i="26"/>
  <c r="J56" i="26" s="1"/>
  <c r="K56" i="26" s="1"/>
  <c r="L56" i="26" s="1"/>
  <c r="J59" i="15"/>
  <c r="Z59" i="15"/>
  <c r="C59" i="15"/>
  <c r="Q59" i="15"/>
  <c r="L24" i="15"/>
  <c r="N55" i="26"/>
  <c r="O55" i="26" s="1"/>
  <c r="P55" i="26" s="1"/>
  <c r="Q55" i="26" s="1"/>
  <c r="R56" i="23"/>
  <c r="S56" i="23" s="1"/>
  <c r="T56" i="23" s="1"/>
  <c r="U56" i="23" s="1"/>
  <c r="V56" i="23" s="1"/>
  <c r="C56" i="19"/>
  <c r="AG56" i="27"/>
  <c r="D56" i="25"/>
  <c r="E56" i="25" s="1"/>
  <c r="F56" i="25" s="1"/>
  <c r="G56" i="25" s="1"/>
  <c r="S24" i="22"/>
  <c r="T24" i="22" s="1"/>
  <c r="U24" i="22" s="1"/>
  <c r="V24" i="22" s="1"/>
  <c r="AB24" i="15"/>
  <c r="AC55" i="18"/>
  <c r="AD55" i="18" s="1"/>
  <c r="AE55" i="18" s="1"/>
  <c r="AF55" i="18" s="1"/>
  <c r="R24" i="19"/>
  <c r="C56" i="18"/>
  <c r="M56" i="18"/>
  <c r="N56" i="18" s="1"/>
  <c r="O56" i="18" s="1"/>
  <c r="P56" i="18" s="1"/>
  <c r="Q56" i="18" s="1"/>
  <c r="AH25" i="27"/>
  <c r="AI25" i="27" s="1"/>
  <c r="AJ25" i="27" s="1"/>
  <c r="AK25" i="27" s="1"/>
  <c r="AL56" i="22"/>
  <c r="M24" i="19"/>
  <c r="AH56" i="26"/>
  <c r="AI56" i="26" s="1"/>
  <c r="AJ56" i="26" s="1"/>
  <c r="AK56" i="26" s="1"/>
  <c r="H56" i="18"/>
  <c r="AL56" i="18"/>
  <c r="AB56" i="23"/>
  <c r="X56" i="23" s="1"/>
  <c r="Y56" i="23" s="1"/>
  <c r="Z56" i="23" s="1"/>
  <c r="AA56" i="23" s="1"/>
  <c r="W56" i="19"/>
  <c r="R25" i="27"/>
  <c r="S25" i="27" s="1"/>
  <c r="T25" i="27" s="1"/>
  <c r="U25" i="27" s="1"/>
  <c r="V25" i="27" s="1"/>
  <c r="H56" i="22"/>
  <c r="W24" i="19"/>
  <c r="W56" i="25"/>
  <c r="X56" i="25" s="1"/>
  <c r="Y56" i="25" s="1"/>
  <c r="Z56" i="25" s="1"/>
  <c r="AA56" i="25" s="1"/>
  <c r="AL24" i="24"/>
  <c r="AE59" i="15"/>
  <c r="AC59" i="15"/>
  <c r="T59" i="15"/>
  <c r="O24" i="15"/>
  <c r="S55" i="23"/>
  <c r="T55" i="23" s="1"/>
  <c r="U55" i="23" s="1"/>
  <c r="V55" i="23" s="1"/>
  <c r="C24" i="19"/>
  <c r="D55" i="21"/>
  <c r="E55" i="21" s="1"/>
  <c r="F55" i="21" s="1"/>
  <c r="G55" i="21" s="1"/>
  <c r="AC55" i="23"/>
  <c r="AD55" i="23" s="1"/>
  <c r="AE55" i="23" s="1"/>
  <c r="AF55" i="23" s="1"/>
  <c r="S57" i="24"/>
  <c r="T57" i="24" s="1"/>
  <c r="U57" i="24" s="1"/>
  <c r="V57" i="24" s="1"/>
  <c r="AI24" i="15"/>
  <c r="AC24" i="27"/>
  <c r="AD24" i="27" s="1"/>
  <c r="AE24" i="27" s="1"/>
  <c r="AF24" i="27" s="1"/>
  <c r="AC56" i="27"/>
  <c r="AD56" i="27" s="1"/>
  <c r="AE56" i="27" s="1"/>
  <c r="AF56" i="27" s="1"/>
  <c r="H24" i="19"/>
  <c r="X56" i="24"/>
  <c r="Y56" i="24" s="1"/>
  <c r="Z56" i="24" s="1"/>
  <c r="AA56" i="24" s="1"/>
  <c r="O59" i="15"/>
  <c r="L59" i="15"/>
  <c r="AF59" i="15"/>
  <c r="AD24" i="15"/>
  <c r="X56" i="18"/>
  <c r="Y56" i="18" s="1"/>
  <c r="Z56" i="18" s="1"/>
  <c r="AA56" i="18" s="1"/>
  <c r="D23" i="23"/>
  <c r="E23" i="23" s="1"/>
  <c r="F23" i="23" s="1"/>
  <c r="G23" i="23" s="1"/>
  <c r="AC55" i="26"/>
  <c r="AD55" i="26" s="1"/>
  <c r="AE55" i="26" s="1"/>
  <c r="AF55" i="26" s="1"/>
  <c r="AG24" i="19"/>
  <c r="AB24" i="21"/>
  <c r="S56" i="25"/>
  <c r="T56" i="25" s="1"/>
  <c r="U56" i="25" s="1"/>
  <c r="V56" i="25" s="1"/>
  <c r="S23" i="26"/>
  <c r="T23" i="26" s="1"/>
  <c r="U23" i="26" s="1"/>
  <c r="V23" i="26" s="1"/>
  <c r="AI59" i="15"/>
  <c r="AL59" i="15"/>
  <c r="AG59" i="15"/>
  <c r="Z24" i="15"/>
  <c r="N24" i="18"/>
  <c r="O24" i="18" s="1"/>
  <c r="P24" i="18" s="1"/>
  <c r="Q24" i="18" s="1"/>
  <c r="D55" i="18"/>
  <c r="E55" i="18" s="1"/>
  <c r="F55" i="18" s="1"/>
  <c r="G55" i="18" s="1"/>
  <c r="B57" i="19"/>
  <c r="A58" i="19" s="1"/>
  <c r="AH25" i="18"/>
  <c r="AI25" i="18" s="1"/>
  <c r="AJ25" i="18" s="1"/>
  <c r="AK25" i="18" s="1"/>
  <c r="M24" i="23"/>
  <c r="AB57" i="22"/>
  <c r="C57" i="22"/>
  <c r="B57" i="22"/>
  <c r="A58" i="22" s="1"/>
  <c r="H24" i="21"/>
  <c r="X56" i="26"/>
  <c r="Y56" i="26" s="1"/>
  <c r="Z56" i="26" s="1"/>
  <c r="AA56" i="26" s="1"/>
  <c r="AB57" i="20"/>
  <c r="AL24" i="26"/>
  <c r="M56" i="21"/>
  <c r="R24" i="24"/>
  <c r="H24" i="20"/>
  <c r="N23" i="19"/>
  <c r="O23" i="19" s="1"/>
  <c r="P23" i="19" s="1"/>
  <c r="Q23" i="19" s="1"/>
  <c r="AL25" i="25"/>
  <c r="B25" i="15"/>
  <c r="A26" i="15" s="1"/>
  <c r="W25" i="15"/>
  <c r="Q25" i="15"/>
  <c r="AL25" i="15"/>
  <c r="B25" i="21"/>
  <c r="A26" i="21" s="1"/>
  <c r="AG24" i="21"/>
  <c r="AH24" i="21" s="1"/>
  <c r="AI24" i="21" s="1"/>
  <c r="AJ24" i="21" s="1"/>
  <c r="AK24" i="21" s="1"/>
  <c r="AH56" i="25"/>
  <c r="AI56" i="25" s="1"/>
  <c r="AJ56" i="25" s="1"/>
  <c r="AK56" i="25" s="1"/>
  <c r="X55" i="22"/>
  <c r="Y55" i="22" s="1"/>
  <c r="Z55" i="22" s="1"/>
  <c r="AA55" i="22" s="1"/>
  <c r="AC24" i="25"/>
  <c r="AD24" i="25" s="1"/>
  <c r="AE24" i="25" s="1"/>
  <c r="AF24" i="25" s="1"/>
  <c r="M57" i="20"/>
  <c r="M24" i="26"/>
  <c r="AL56" i="21"/>
  <c r="R25" i="24"/>
  <c r="B25" i="24"/>
  <c r="A26" i="24" s="1"/>
  <c r="AG25" i="24"/>
  <c r="M25" i="24"/>
  <c r="AB25" i="24"/>
  <c r="AL25" i="24"/>
  <c r="AG24" i="20"/>
  <c r="AH23" i="19"/>
  <c r="AI23" i="19" s="1"/>
  <c r="AJ23" i="19" s="1"/>
  <c r="AK23" i="19" s="1"/>
  <c r="W25" i="25"/>
  <c r="W24" i="15"/>
  <c r="C24" i="15"/>
  <c r="M24" i="15"/>
  <c r="AJ24" i="15"/>
  <c r="AH24" i="15"/>
  <c r="AC25" i="27"/>
  <c r="AD25" i="27" s="1"/>
  <c r="AE25" i="27" s="1"/>
  <c r="AF25" i="27" s="1"/>
  <c r="I56" i="18"/>
  <c r="J56" i="18" s="1"/>
  <c r="K56" i="18" s="1"/>
  <c r="L56" i="18" s="1"/>
  <c r="AC56" i="23"/>
  <c r="AD56" i="23" s="1"/>
  <c r="AE56" i="23" s="1"/>
  <c r="AF56" i="23" s="1"/>
  <c r="R56" i="19"/>
  <c r="S56" i="19" s="1"/>
  <c r="T56" i="19" s="1"/>
  <c r="U56" i="19" s="1"/>
  <c r="V56" i="19" s="1"/>
  <c r="C57" i="27"/>
  <c r="B57" i="27"/>
  <c r="A58" i="27" s="1"/>
  <c r="H57" i="27"/>
  <c r="I25" i="27"/>
  <c r="J25" i="27" s="1"/>
  <c r="K25" i="27" s="1"/>
  <c r="L25" i="27" s="1"/>
  <c r="B57" i="16"/>
  <c r="A58" i="16" s="1"/>
  <c r="R24" i="21"/>
  <c r="H24" i="26"/>
  <c r="X24" i="22"/>
  <c r="Y24" i="22" s="1"/>
  <c r="Z24" i="22" s="1"/>
  <c r="AA24" i="22" s="1"/>
  <c r="W56" i="21"/>
  <c r="C24" i="24"/>
  <c r="I23" i="23"/>
  <c r="J23" i="23" s="1"/>
  <c r="K23" i="23" s="1"/>
  <c r="L23" i="23" s="1"/>
  <c r="S24" i="25"/>
  <c r="T24" i="25" s="1"/>
  <c r="U24" i="25" s="1"/>
  <c r="V24" i="25" s="1"/>
  <c r="C24" i="20"/>
  <c r="AG57" i="24"/>
  <c r="AH57" i="24" s="1"/>
  <c r="AI57" i="24" s="1"/>
  <c r="AJ57" i="24" s="1"/>
  <c r="AK57" i="24" s="1"/>
  <c r="H57" i="24"/>
  <c r="D57" i="24" s="1"/>
  <c r="E57" i="24" s="1"/>
  <c r="F57" i="24" s="1"/>
  <c r="G57" i="24" s="1"/>
  <c r="N55" i="25"/>
  <c r="O55" i="25" s="1"/>
  <c r="P55" i="25" s="1"/>
  <c r="Q55" i="25" s="1"/>
  <c r="H25" i="25"/>
  <c r="P24" i="15"/>
  <c r="F24" i="15"/>
  <c r="AF24" i="15"/>
  <c r="AA24" i="15"/>
  <c r="I24" i="15"/>
  <c r="X25" i="27"/>
  <c r="Y25" i="27" s="1"/>
  <c r="Z25" i="27" s="1"/>
  <c r="AA25" i="27" s="1"/>
  <c r="M26" i="18"/>
  <c r="AB26" i="18"/>
  <c r="R26" i="18"/>
  <c r="B26" i="18"/>
  <c r="A27" i="18" s="1"/>
  <c r="AL26" i="18"/>
  <c r="W24" i="23"/>
  <c r="AL24" i="23"/>
  <c r="R56" i="22"/>
  <c r="S56" i="18"/>
  <c r="T56" i="18" s="1"/>
  <c r="U56" i="18" s="1"/>
  <c r="V56" i="18" s="1"/>
  <c r="M56" i="23"/>
  <c r="I56" i="23" s="1"/>
  <c r="J56" i="23" s="1"/>
  <c r="K56" i="23" s="1"/>
  <c r="L56" i="23" s="1"/>
  <c r="AL56" i="19"/>
  <c r="AB56" i="19"/>
  <c r="R56" i="27"/>
  <c r="S56" i="27" s="1"/>
  <c r="T56" i="27" s="1"/>
  <c r="U56" i="27" s="1"/>
  <c r="V56" i="27" s="1"/>
  <c r="R25" i="18"/>
  <c r="S25" i="18" s="1"/>
  <c r="T25" i="18" s="1"/>
  <c r="U25" i="18" s="1"/>
  <c r="V25" i="18" s="1"/>
  <c r="H24" i="23"/>
  <c r="I24" i="23" s="1"/>
  <c r="J24" i="23" s="1"/>
  <c r="K24" i="23" s="1"/>
  <c r="L24" i="23" s="1"/>
  <c r="I56" i="24"/>
  <c r="J56" i="24" s="1"/>
  <c r="K56" i="24" s="1"/>
  <c r="L56" i="24" s="1"/>
  <c r="C56" i="22"/>
  <c r="AC56" i="25"/>
  <c r="AD56" i="25" s="1"/>
  <c r="AE56" i="25" s="1"/>
  <c r="AF56" i="25" s="1"/>
  <c r="N24" i="27"/>
  <c r="O24" i="27" s="1"/>
  <c r="P24" i="27" s="1"/>
  <c r="Q24" i="27" s="1"/>
  <c r="AL57" i="20"/>
  <c r="W57" i="18"/>
  <c r="B57" i="18"/>
  <c r="A58" i="18" s="1"/>
  <c r="AB57" i="18"/>
  <c r="AL56" i="23"/>
  <c r="AH56" i="23" s="1"/>
  <c r="AI56" i="23" s="1"/>
  <c r="AJ56" i="23" s="1"/>
  <c r="AK56" i="23" s="1"/>
  <c r="M56" i="19"/>
  <c r="N56" i="19" s="1"/>
  <c r="O56" i="19" s="1"/>
  <c r="P56" i="19" s="1"/>
  <c r="Q56" i="19" s="1"/>
  <c r="C56" i="27"/>
  <c r="AL56" i="27"/>
  <c r="N23" i="23"/>
  <c r="O23" i="23" s="1"/>
  <c r="P23" i="23" s="1"/>
  <c r="Q23" i="23" s="1"/>
  <c r="B25" i="17"/>
  <c r="A26" i="17" s="1"/>
  <c r="AC56" i="24"/>
  <c r="AD56" i="24" s="1"/>
  <c r="AE56" i="24" s="1"/>
  <c r="AF56" i="24" s="1"/>
  <c r="R26" i="27"/>
  <c r="B26" i="27"/>
  <c r="A27" i="27" s="1"/>
  <c r="AL26" i="27"/>
  <c r="AB26" i="27"/>
  <c r="B24" i="28"/>
  <c r="M25" i="18"/>
  <c r="C25" i="18"/>
  <c r="AG24" i="23"/>
  <c r="M56" i="22"/>
  <c r="AB56" i="22"/>
  <c r="AL24" i="19"/>
  <c r="C24" i="21"/>
  <c r="D24" i="21" s="1"/>
  <c r="E24" i="21" s="1"/>
  <c r="F24" i="21" s="1"/>
  <c r="G24" i="21" s="1"/>
  <c r="B57" i="25"/>
  <c r="A58" i="25" s="1"/>
  <c r="M56" i="25"/>
  <c r="N56" i="25" s="1"/>
  <c r="O56" i="25" s="1"/>
  <c r="P56" i="25" s="1"/>
  <c r="Q56" i="25" s="1"/>
  <c r="M57" i="26"/>
  <c r="B57" i="26"/>
  <c r="A58" i="26" s="1"/>
  <c r="W57" i="20"/>
  <c r="X57" i="20" s="1"/>
  <c r="Y57" i="20" s="1"/>
  <c r="Z57" i="20" s="1"/>
  <c r="AA57" i="20" s="1"/>
  <c r="B25" i="16"/>
  <c r="A26" i="16" s="1"/>
  <c r="AG24" i="26"/>
  <c r="AH24" i="26" s="1"/>
  <c r="AI24" i="26" s="1"/>
  <c r="AJ24" i="26" s="1"/>
  <c r="AK24" i="26" s="1"/>
  <c r="H24" i="22"/>
  <c r="I24" i="22" s="1"/>
  <c r="J24" i="22" s="1"/>
  <c r="K24" i="22" s="1"/>
  <c r="L24" i="22" s="1"/>
  <c r="H56" i="21"/>
  <c r="M24" i="24"/>
  <c r="F59" i="15"/>
  <c r="G59" i="15"/>
  <c r="D59" i="15"/>
  <c r="AD59" i="15"/>
  <c r="I59" i="15"/>
  <c r="I56" i="20"/>
  <c r="J56" i="20" s="1"/>
  <c r="K56" i="20" s="1"/>
  <c r="L56" i="20" s="1"/>
  <c r="AB24" i="20"/>
  <c r="AB57" i="24"/>
  <c r="C25" i="25"/>
  <c r="AG25" i="25"/>
  <c r="AH25" i="25" s="1"/>
  <c r="AI25" i="25" s="1"/>
  <c r="AJ25" i="25" s="1"/>
  <c r="AK25" i="25" s="1"/>
  <c r="H24" i="15"/>
  <c r="AC24" i="15"/>
  <c r="G24" i="15"/>
  <c r="Q24" i="15"/>
  <c r="J24" i="15"/>
  <c r="H25" i="23"/>
  <c r="AL25" i="23"/>
  <c r="C25" i="23"/>
  <c r="R25" i="23"/>
  <c r="B25" i="23"/>
  <c r="A26" i="23" s="1"/>
  <c r="I55" i="22"/>
  <c r="J55" i="22" s="1"/>
  <c r="K55" i="22" s="1"/>
  <c r="L55" i="22" s="1"/>
  <c r="X23" i="21"/>
  <c r="Y23" i="21" s="1"/>
  <c r="Z23" i="21" s="1"/>
  <c r="AA23" i="21" s="1"/>
  <c r="B58" i="20"/>
  <c r="A59" i="20" s="1"/>
  <c r="H57" i="20"/>
  <c r="M25" i="26"/>
  <c r="B25" i="26"/>
  <c r="A26" i="26" s="1"/>
  <c r="C57" i="21"/>
  <c r="R57" i="21"/>
  <c r="B57" i="21"/>
  <c r="A58" i="21" s="1"/>
  <c r="AG57" i="21"/>
  <c r="H57" i="21"/>
  <c r="W57" i="21"/>
  <c r="AB57" i="21"/>
  <c r="AG56" i="21"/>
  <c r="X55" i="26"/>
  <c r="Y55" i="26" s="1"/>
  <c r="Z55" i="26" s="1"/>
  <c r="AA55" i="26" s="1"/>
  <c r="W25" i="20"/>
  <c r="B25" i="20"/>
  <c r="A26" i="20" s="1"/>
  <c r="AG25" i="20"/>
  <c r="H25" i="20"/>
  <c r="M24" i="20"/>
  <c r="M25" i="25"/>
  <c r="T24" i="15"/>
  <c r="D24" i="15"/>
  <c r="AL24" i="15"/>
  <c r="Y24" i="15"/>
  <c r="AH56" i="27"/>
  <c r="AI56" i="27" s="1"/>
  <c r="AJ56" i="27" s="1"/>
  <c r="AK56" i="27" s="1"/>
  <c r="D56" i="23"/>
  <c r="E56" i="23" s="1"/>
  <c r="F56" i="23" s="1"/>
  <c r="G56" i="23" s="1"/>
  <c r="AG56" i="19"/>
  <c r="AH56" i="19" s="1"/>
  <c r="AI56" i="19" s="1"/>
  <c r="AJ56" i="19" s="1"/>
  <c r="AK56" i="19" s="1"/>
  <c r="D23" i="21"/>
  <c r="E23" i="21" s="1"/>
  <c r="F23" i="21" s="1"/>
  <c r="G23" i="21" s="1"/>
  <c r="AB25" i="18"/>
  <c r="AC25" i="18" s="1"/>
  <c r="AD25" i="18" s="1"/>
  <c r="AE25" i="18" s="1"/>
  <c r="AF25" i="18" s="1"/>
  <c r="R24" i="23"/>
  <c r="W56" i="22"/>
  <c r="M24" i="21"/>
  <c r="N56" i="26"/>
  <c r="O56" i="26" s="1"/>
  <c r="P56" i="26" s="1"/>
  <c r="Q56" i="26" s="1"/>
  <c r="D56" i="26"/>
  <c r="E56" i="26" s="1"/>
  <c r="F56" i="26" s="1"/>
  <c r="G56" i="26" s="1"/>
  <c r="R57" i="20"/>
  <c r="I55" i="26"/>
  <c r="J55" i="26" s="1"/>
  <c r="K55" i="26" s="1"/>
  <c r="L55" i="26" s="1"/>
  <c r="R24" i="26"/>
  <c r="S23" i="20"/>
  <c r="T23" i="20" s="1"/>
  <c r="U23" i="20" s="1"/>
  <c r="V23" i="20" s="1"/>
  <c r="C25" i="22"/>
  <c r="B25" i="22"/>
  <c r="A26" i="22" s="1"/>
  <c r="W25" i="22"/>
  <c r="R56" i="21"/>
  <c r="W24" i="24"/>
  <c r="K59" i="15"/>
  <c r="AH59" i="15"/>
  <c r="R59" i="15"/>
  <c r="V59" i="15"/>
  <c r="P59" i="15"/>
  <c r="R24" i="20"/>
  <c r="S56" i="24"/>
  <c r="T56" i="24" s="1"/>
  <c r="U56" i="24" s="1"/>
  <c r="V56" i="24" s="1"/>
  <c r="B58" i="24"/>
  <c r="A59" i="24" s="1"/>
  <c r="AL58" i="24"/>
  <c r="B57" i="17"/>
  <c r="A58" i="17" s="1"/>
  <c r="R25" i="25"/>
  <c r="S25" i="25" s="1"/>
  <c r="T25" i="25" s="1"/>
  <c r="U25" i="25" s="1"/>
  <c r="V25" i="25" s="1"/>
  <c r="K24" i="15"/>
  <c r="V24" i="15"/>
  <c r="E24" i="15"/>
  <c r="R24" i="15"/>
  <c r="S23" i="22"/>
  <c r="T23" i="22" s="1"/>
  <c r="U23" i="22" s="1"/>
  <c r="V23" i="22" s="1"/>
  <c r="X56" i="27"/>
  <c r="Y56" i="27" s="1"/>
  <c r="Z56" i="27" s="1"/>
  <c r="AA56" i="27" s="1"/>
  <c r="C24" i="23"/>
  <c r="D24" i="23" s="1"/>
  <c r="E24" i="23" s="1"/>
  <c r="F24" i="23" s="1"/>
  <c r="G24" i="23" s="1"/>
  <c r="C24" i="26"/>
  <c r="D24" i="26" s="1"/>
  <c r="E24" i="26" s="1"/>
  <c r="F24" i="26" s="1"/>
  <c r="G24" i="26" s="1"/>
  <c r="AC24" i="22"/>
  <c r="AD24" i="22" s="1"/>
  <c r="AE24" i="22" s="1"/>
  <c r="AF24" i="22" s="1"/>
  <c r="C56" i="21"/>
  <c r="AB24" i="24"/>
  <c r="H24" i="24"/>
  <c r="AL24" i="20"/>
  <c r="B26" i="25"/>
  <c r="A27" i="25" s="1"/>
  <c r="D56" i="18"/>
  <c r="E56" i="18" s="1"/>
  <c r="F56" i="18" s="1"/>
  <c r="G56" i="18" s="1"/>
  <c r="AH56" i="20"/>
  <c r="AI56" i="20" s="1"/>
  <c r="AJ56" i="20" s="1"/>
  <c r="AK56" i="20" s="1"/>
  <c r="AL57" i="23"/>
  <c r="M57" i="23"/>
  <c r="C57" i="23"/>
  <c r="B57" i="23"/>
  <c r="A58" i="23" s="1"/>
  <c r="AH56" i="24"/>
  <c r="AI56" i="24" s="1"/>
  <c r="AJ56" i="24" s="1"/>
  <c r="AK56" i="24" s="1"/>
  <c r="H56" i="19"/>
  <c r="H56" i="27"/>
  <c r="I56" i="27" s="1"/>
  <c r="J56" i="27" s="1"/>
  <c r="K56" i="27" s="1"/>
  <c r="L56" i="27" s="1"/>
  <c r="N25" i="27"/>
  <c r="O25" i="27" s="1"/>
  <c r="P25" i="27" s="1"/>
  <c r="Q25" i="27" s="1"/>
  <c r="H25" i="18"/>
  <c r="AB24" i="23"/>
  <c r="AG56" i="22"/>
  <c r="AH56" i="22" s="1"/>
  <c r="AI56" i="22" s="1"/>
  <c r="AJ56" i="22" s="1"/>
  <c r="AK56" i="22" s="1"/>
  <c r="S55" i="26"/>
  <c r="T55" i="26" s="1"/>
  <c r="U55" i="26" s="1"/>
  <c r="V55" i="26" s="1"/>
  <c r="B25" i="19"/>
  <c r="A26" i="19" s="1"/>
  <c r="W24" i="21"/>
  <c r="X24" i="21" s="1"/>
  <c r="Y24" i="21" s="1"/>
  <c r="Z24" i="21" s="1"/>
  <c r="AA24" i="21" s="1"/>
  <c r="I56" i="25"/>
  <c r="J56" i="25" s="1"/>
  <c r="K56" i="25" s="1"/>
  <c r="L56" i="25" s="1"/>
  <c r="I23" i="20"/>
  <c r="J23" i="20" s="1"/>
  <c r="K23" i="20" s="1"/>
  <c r="L23" i="20" s="1"/>
  <c r="X55" i="25"/>
  <c r="Y55" i="25" s="1"/>
  <c r="Z55" i="25" s="1"/>
  <c r="AA55" i="25" s="1"/>
  <c r="AG57" i="20"/>
  <c r="W24" i="26"/>
  <c r="AB24" i="26"/>
  <c r="C24" i="22"/>
  <c r="AB56" i="21"/>
  <c r="AG24" i="24"/>
  <c r="AH24" i="24" s="1"/>
  <c r="AI24" i="24" s="1"/>
  <c r="AJ24" i="24" s="1"/>
  <c r="AK24" i="24" s="1"/>
  <c r="B60" i="15"/>
  <c r="A61" i="15" s="1"/>
  <c r="AG60" i="15"/>
  <c r="P60" i="15"/>
  <c r="W24" i="20"/>
  <c r="X23" i="23"/>
  <c r="Y23" i="23" s="1"/>
  <c r="Z23" i="23" s="1"/>
  <c r="AA23" i="23" s="1"/>
  <c r="M57" i="24"/>
  <c r="N57" i="24" s="1"/>
  <c r="O57" i="24" s="1"/>
  <c r="P57" i="24" s="1"/>
  <c r="Q57" i="24" s="1"/>
  <c r="AB25" i="25"/>
  <c r="AE24" i="15"/>
  <c r="AK24" i="15"/>
  <c r="S24" i="15"/>
  <c r="X24" i="15"/>
  <c r="AG24" i="15"/>
  <c r="AC23" i="19"/>
  <c r="AD23" i="19" s="1"/>
  <c r="AE23" i="19" s="1"/>
  <c r="AF23" i="19" s="1"/>
  <c r="AC57" i="24" l="1"/>
  <c r="AD57" i="24" s="1"/>
  <c r="AE57" i="24" s="1"/>
  <c r="AF57" i="24" s="1"/>
  <c r="N56" i="22"/>
  <c r="O56" i="22" s="1"/>
  <c r="P56" i="22" s="1"/>
  <c r="Q56" i="22" s="1"/>
  <c r="AC24" i="21"/>
  <c r="AD24" i="21" s="1"/>
  <c r="AE24" i="21" s="1"/>
  <c r="AF24" i="21" s="1"/>
  <c r="AH24" i="19"/>
  <c r="AI24" i="19" s="1"/>
  <c r="AJ24" i="19" s="1"/>
  <c r="AK24" i="19" s="1"/>
  <c r="AE4" i="16"/>
  <c r="AE12" i="16"/>
  <c r="AE20" i="16"/>
  <c r="AE7" i="16"/>
  <c r="AE15" i="16"/>
  <c r="AE10" i="16"/>
  <c r="AE5" i="16"/>
  <c r="AE13" i="16"/>
  <c r="AE8" i="16"/>
  <c r="AE16" i="16"/>
  <c r="AE3" i="16"/>
  <c r="AE11" i="16"/>
  <c r="AE19" i="16"/>
  <c r="AE6" i="16"/>
  <c r="AE14" i="16"/>
  <c r="AE23" i="16"/>
  <c r="AE26" i="16"/>
  <c r="AE24" i="16"/>
  <c r="AE18" i="16"/>
  <c r="AE21" i="16"/>
  <c r="AE30" i="16"/>
  <c r="AE17" i="16"/>
  <c r="AE22" i="16"/>
  <c r="AE25" i="16"/>
  <c r="AE34" i="16"/>
  <c r="AE9" i="16"/>
  <c r="AE28" i="16"/>
  <c r="AE41" i="16"/>
  <c r="AE29" i="16"/>
  <c r="AE42" i="16"/>
  <c r="AE45" i="16"/>
  <c r="AE55" i="16"/>
  <c r="AE31" i="16"/>
  <c r="AE43" i="16"/>
  <c r="AE32" i="16"/>
  <c r="AE46" i="16"/>
  <c r="AE56" i="16"/>
  <c r="AE51" i="16"/>
  <c r="AE40" i="16"/>
  <c r="AE44" i="16"/>
  <c r="AE54" i="16"/>
  <c r="AE27" i="16"/>
  <c r="AE38" i="16"/>
  <c r="AE48" i="16"/>
  <c r="AE57" i="16"/>
  <c r="AE60" i="16"/>
  <c r="AE52" i="16"/>
  <c r="AE58" i="16"/>
  <c r="AE61" i="16"/>
  <c r="AE64" i="16"/>
  <c r="AE59" i="16"/>
  <c r="AE67" i="16"/>
  <c r="AE62" i="16"/>
  <c r="AE70" i="16"/>
  <c r="AE68" i="16"/>
  <c r="AE50" i="16"/>
  <c r="AE63" i="16"/>
  <c r="AE71" i="16"/>
  <c r="AE7" i="17"/>
  <c r="AE72" i="16"/>
  <c r="AE66" i="16"/>
  <c r="AE65" i="16"/>
  <c r="AE8" i="17"/>
  <c r="AE73" i="16"/>
  <c r="AE3" i="17"/>
  <c r="AE14" i="17"/>
  <c r="AE5" i="17"/>
  <c r="AE9" i="17"/>
  <c r="AE17" i="17"/>
  <c r="AE53" i="16"/>
  <c r="AE69" i="16"/>
  <c r="AE12" i="17"/>
  <c r="AE74" i="16"/>
  <c r="AE15" i="17"/>
  <c r="AE4" i="17"/>
  <c r="AE10" i="17"/>
  <c r="AE18" i="17"/>
  <c r="AE13" i="17"/>
  <c r="AE21" i="17"/>
  <c r="AE16" i="17"/>
  <c r="AE24" i="17"/>
  <c r="AE20" i="17"/>
  <c r="AE23" i="17"/>
  <c r="AE27" i="17"/>
  <c r="AE41" i="17"/>
  <c r="AE51" i="17"/>
  <c r="AE59" i="17"/>
  <c r="AE31" i="17"/>
  <c r="AE44" i="17"/>
  <c r="AE54" i="17"/>
  <c r="AE62" i="17"/>
  <c r="AE19" i="17"/>
  <c r="AE22" i="17"/>
  <c r="AE38" i="17"/>
  <c r="AE6" i="17"/>
  <c r="AE11" i="17"/>
  <c r="AE28" i="17"/>
  <c r="AE29" i="17"/>
  <c r="AE42" i="17"/>
  <c r="AE52" i="17"/>
  <c r="AE60" i="17"/>
  <c r="AE25" i="17"/>
  <c r="AE32" i="17"/>
  <c r="AE45" i="17"/>
  <c r="AE40" i="17"/>
  <c r="AE50" i="17"/>
  <c r="AE58" i="17"/>
  <c r="AE30" i="17"/>
  <c r="AE43" i="17"/>
  <c r="AE46" i="17"/>
  <c r="AE56" i="17"/>
  <c r="AE73" i="17"/>
  <c r="AE34" i="17"/>
  <c r="AE57" i="17"/>
  <c r="AE68" i="17"/>
  <c r="AE63" i="17"/>
  <c r="AE71" i="17"/>
  <c r="AE53" i="17"/>
  <c r="AE66" i="17"/>
  <c r="AE64" i="17"/>
  <c r="AE69" i="17"/>
  <c r="AE55" i="17"/>
  <c r="AE67" i="17"/>
  <c r="AE61" i="17"/>
  <c r="AE70" i="17"/>
  <c r="AE48" i="17"/>
  <c r="AE74" i="17"/>
  <c r="AE65" i="17"/>
  <c r="AE26" i="17"/>
  <c r="AE72" i="17"/>
  <c r="AE37" i="16"/>
  <c r="AE36" i="16"/>
  <c r="AE35" i="17"/>
  <c r="AE47" i="16"/>
  <c r="AE49" i="17"/>
  <c r="AE39" i="16"/>
  <c r="AE33" i="16"/>
  <c r="AE35" i="16"/>
  <c r="AE39" i="17"/>
  <c r="AE49" i="16"/>
  <c r="AE36" i="17"/>
  <c r="AE33" i="17"/>
  <c r="AE37" i="17"/>
  <c r="AE47" i="17"/>
  <c r="AK9" i="32"/>
  <c r="AJ10" i="32"/>
  <c r="AC25" i="25"/>
  <c r="AD25" i="25" s="1"/>
  <c r="AE25" i="25" s="1"/>
  <c r="AF25" i="25" s="1"/>
  <c r="AH56" i="21"/>
  <c r="AI56" i="21" s="1"/>
  <c r="AJ56" i="21" s="1"/>
  <c r="AK56" i="21" s="1"/>
  <c r="D25" i="25"/>
  <c r="E25" i="25" s="1"/>
  <c r="F25" i="25" s="1"/>
  <c r="G25" i="25" s="1"/>
  <c r="N24" i="24"/>
  <c r="O24" i="24" s="1"/>
  <c r="P24" i="24" s="1"/>
  <c r="Q24" i="24" s="1"/>
  <c r="I57" i="20"/>
  <c r="J57" i="20" s="1"/>
  <c r="K57" i="20" s="1"/>
  <c r="L57" i="20" s="1"/>
  <c r="D56" i="22"/>
  <c r="E56" i="22" s="1"/>
  <c r="F56" i="22" s="1"/>
  <c r="G56" i="22" s="1"/>
  <c r="D56" i="21"/>
  <c r="E56" i="21" s="1"/>
  <c r="F56" i="21" s="1"/>
  <c r="G56" i="21" s="1"/>
  <c r="X24" i="20"/>
  <c r="Y24" i="20" s="1"/>
  <c r="Z24" i="20" s="1"/>
  <c r="AA24" i="20" s="1"/>
  <c r="X56" i="22"/>
  <c r="Y56" i="22" s="1"/>
  <c r="Z56" i="22" s="1"/>
  <c r="AA56" i="22" s="1"/>
  <c r="S24" i="19"/>
  <c r="T24" i="19" s="1"/>
  <c r="U24" i="19" s="1"/>
  <c r="V24" i="19" s="1"/>
  <c r="I56" i="19"/>
  <c r="J56" i="19" s="1"/>
  <c r="K56" i="19" s="1"/>
  <c r="L56" i="19" s="1"/>
  <c r="I56" i="22"/>
  <c r="J56" i="22" s="1"/>
  <c r="K56" i="22" s="1"/>
  <c r="L56" i="22" s="1"/>
  <c r="D57" i="20"/>
  <c r="E57" i="20" s="1"/>
  <c r="F57" i="20" s="1"/>
  <c r="G57" i="20" s="1"/>
  <c r="N24" i="19"/>
  <c r="O24" i="19" s="1"/>
  <c r="P24" i="19" s="1"/>
  <c r="Q24" i="19" s="1"/>
  <c r="N56" i="23"/>
  <c r="O56" i="23" s="1"/>
  <c r="P56" i="23" s="1"/>
  <c r="Q56" i="23" s="1"/>
  <c r="I25" i="18"/>
  <c r="J25" i="18" s="1"/>
  <c r="K25" i="18" s="1"/>
  <c r="L25" i="18" s="1"/>
  <c r="AC24" i="26"/>
  <c r="AD24" i="26" s="1"/>
  <c r="AE24" i="26" s="1"/>
  <c r="AF24" i="26" s="1"/>
  <c r="S24" i="23"/>
  <c r="T24" i="23" s="1"/>
  <c r="U24" i="23" s="1"/>
  <c r="V24" i="23" s="1"/>
  <c r="AC24" i="20"/>
  <c r="AD24" i="20" s="1"/>
  <c r="AE24" i="20" s="1"/>
  <c r="AF24" i="20" s="1"/>
  <c r="S57" i="21"/>
  <c r="T57" i="21" s="1"/>
  <c r="U57" i="21" s="1"/>
  <c r="V57" i="21" s="1"/>
  <c r="N25" i="24"/>
  <c r="O25" i="24" s="1"/>
  <c r="P25" i="24" s="1"/>
  <c r="Q25" i="24" s="1"/>
  <c r="I24" i="24"/>
  <c r="J24" i="24" s="1"/>
  <c r="K24" i="24" s="1"/>
  <c r="L24" i="24" s="1"/>
  <c r="AC24" i="19"/>
  <c r="AD24" i="19" s="1"/>
  <c r="AE24" i="19" s="1"/>
  <c r="AF24" i="19" s="1"/>
  <c r="C58" i="24"/>
  <c r="H25" i="22"/>
  <c r="D25" i="22" s="1"/>
  <c r="E25" i="22" s="1"/>
  <c r="F25" i="22" s="1"/>
  <c r="G25" i="22" s="1"/>
  <c r="R58" i="20"/>
  <c r="AC25" i="15"/>
  <c r="I25" i="15"/>
  <c r="S25" i="15"/>
  <c r="I24" i="19"/>
  <c r="J24" i="19" s="1"/>
  <c r="K24" i="19" s="1"/>
  <c r="L24" i="19" s="1"/>
  <c r="D24" i="22"/>
  <c r="E24" i="22" s="1"/>
  <c r="F24" i="22" s="1"/>
  <c r="G24" i="22" s="1"/>
  <c r="AC24" i="23"/>
  <c r="AD24" i="23" s="1"/>
  <c r="AE24" i="23" s="1"/>
  <c r="AF24" i="23" s="1"/>
  <c r="W58" i="24"/>
  <c r="AG25" i="22"/>
  <c r="C58" i="20"/>
  <c r="M25" i="23"/>
  <c r="N25" i="23" s="1"/>
  <c r="O25" i="23" s="1"/>
  <c r="P25" i="23" s="1"/>
  <c r="Q25" i="23" s="1"/>
  <c r="C26" i="27"/>
  <c r="I24" i="26"/>
  <c r="J24" i="26" s="1"/>
  <c r="K24" i="26" s="1"/>
  <c r="L24" i="26" s="1"/>
  <c r="AD25" i="15"/>
  <c r="O25" i="15"/>
  <c r="T25" i="15"/>
  <c r="D24" i="19"/>
  <c r="E24" i="19" s="1"/>
  <c r="F24" i="19" s="1"/>
  <c r="G24" i="19" s="1"/>
  <c r="H58" i="24"/>
  <c r="AB58" i="20"/>
  <c r="AB57" i="25"/>
  <c r="AC56" i="22"/>
  <c r="AD56" i="22" s="1"/>
  <c r="AE56" i="22" s="1"/>
  <c r="AF56" i="22" s="1"/>
  <c r="D24" i="20"/>
  <c r="E24" i="20" s="1"/>
  <c r="F24" i="20" s="1"/>
  <c r="G24" i="20" s="1"/>
  <c r="U25" i="15"/>
  <c r="H25" i="15"/>
  <c r="AA25" i="15"/>
  <c r="AG58" i="24"/>
  <c r="AH58" i="24" s="1"/>
  <c r="AI58" i="24" s="1"/>
  <c r="AJ58" i="24" s="1"/>
  <c r="AK58" i="24" s="1"/>
  <c r="R25" i="22"/>
  <c r="S25" i="22" s="1"/>
  <c r="T25" i="22" s="1"/>
  <c r="U25" i="22" s="1"/>
  <c r="V25" i="22" s="1"/>
  <c r="D57" i="21"/>
  <c r="E57" i="21" s="1"/>
  <c r="F57" i="21" s="1"/>
  <c r="G57" i="21" s="1"/>
  <c r="M58" i="20"/>
  <c r="W25" i="23"/>
  <c r="S25" i="23" s="1"/>
  <c r="T25" i="23" s="1"/>
  <c r="U25" i="23" s="1"/>
  <c r="V25" i="23" s="1"/>
  <c r="W57" i="26"/>
  <c r="AG57" i="25"/>
  <c r="AG57" i="27"/>
  <c r="X25" i="15"/>
  <c r="N25" i="15"/>
  <c r="L25" i="15"/>
  <c r="M57" i="19"/>
  <c r="AL58" i="20"/>
  <c r="AH25" i="15"/>
  <c r="M25" i="15"/>
  <c r="E25" i="15"/>
  <c r="C25" i="15"/>
  <c r="H57" i="19"/>
  <c r="I57" i="19" s="1"/>
  <c r="J57" i="19" s="1"/>
  <c r="K57" i="19" s="1"/>
  <c r="L57" i="19" s="1"/>
  <c r="Q60" i="15"/>
  <c r="AH57" i="20"/>
  <c r="AI57" i="20" s="1"/>
  <c r="AJ57" i="20" s="1"/>
  <c r="AK57" i="20" s="1"/>
  <c r="AL25" i="19"/>
  <c r="AC24" i="24"/>
  <c r="AD24" i="24" s="1"/>
  <c r="AE24" i="24" s="1"/>
  <c r="AF24" i="24" s="1"/>
  <c r="R58" i="24"/>
  <c r="R25" i="26"/>
  <c r="N25" i="26" s="1"/>
  <c r="O25" i="26" s="1"/>
  <c r="P25" i="26" s="1"/>
  <c r="Q25" i="26" s="1"/>
  <c r="W58" i="20"/>
  <c r="AB25" i="23"/>
  <c r="R57" i="26"/>
  <c r="R57" i="25"/>
  <c r="W57" i="27"/>
  <c r="Z25" i="15"/>
  <c r="Y25" i="15"/>
  <c r="F25" i="15"/>
  <c r="AI25" i="15"/>
  <c r="H57" i="22"/>
  <c r="D57" i="22" s="1"/>
  <c r="E57" i="22" s="1"/>
  <c r="F57" i="22" s="1"/>
  <c r="G57" i="22" s="1"/>
  <c r="AG57" i="19"/>
  <c r="X24" i="19"/>
  <c r="Y24" i="19" s="1"/>
  <c r="Z24" i="19" s="1"/>
  <c r="AA24" i="19" s="1"/>
  <c r="W25" i="19"/>
  <c r="S56" i="21"/>
  <c r="T56" i="21" s="1"/>
  <c r="U56" i="21" s="1"/>
  <c r="V56" i="21" s="1"/>
  <c r="N24" i="20"/>
  <c r="O24" i="20" s="1"/>
  <c r="P24" i="20" s="1"/>
  <c r="Q24" i="20" s="1"/>
  <c r="AB25" i="26"/>
  <c r="H58" i="20"/>
  <c r="I56" i="21"/>
  <c r="J56" i="21" s="1"/>
  <c r="K56" i="21" s="1"/>
  <c r="L56" i="21" s="1"/>
  <c r="AB57" i="26"/>
  <c r="C57" i="25"/>
  <c r="X57" i="18"/>
  <c r="Y57" i="18" s="1"/>
  <c r="Z57" i="18" s="1"/>
  <c r="AA57" i="18" s="1"/>
  <c r="AC25" i="24"/>
  <c r="AD25" i="24" s="1"/>
  <c r="AE25" i="24" s="1"/>
  <c r="AF25" i="24" s="1"/>
  <c r="R25" i="15"/>
  <c r="P25" i="15"/>
  <c r="AG25" i="15"/>
  <c r="AJ25" i="15"/>
  <c r="W57" i="19"/>
  <c r="AH56" i="18"/>
  <c r="AI56" i="18" s="1"/>
  <c r="AJ56" i="18" s="1"/>
  <c r="AK56" i="18" s="1"/>
  <c r="X24" i="23"/>
  <c r="Y24" i="23" s="1"/>
  <c r="Z24" i="23" s="1"/>
  <c r="AA24" i="23" s="1"/>
  <c r="N24" i="26"/>
  <c r="O24" i="26" s="1"/>
  <c r="P24" i="26" s="1"/>
  <c r="Q24" i="26" s="1"/>
  <c r="AL25" i="21"/>
  <c r="B61" i="15"/>
  <c r="A62" i="15" s="1"/>
  <c r="E61" i="15"/>
  <c r="AJ61" i="15"/>
  <c r="AC61" i="15"/>
  <c r="U61" i="15"/>
  <c r="T61" i="15"/>
  <c r="L61" i="15"/>
  <c r="AL61" i="15"/>
  <c r="R61" i="15"/>
  <c r="Z61" i="15"/>
  <c r="X61" i="15"/>
  <c r="AD61" i="15"/>
  <c r="AE61" i="15"/>
  <c r="S61" i="15"/>
  <c r="AA61" i="15"/>
  <c r="Q61" i="15"/>
  <c r="F61" i="15"/>
  <c r="G61" i="15"/>
  <c r="N61" i="15"/>
  <c r="AF61" i="15"/>
  <c r="AG61" i="15"/>
  <c r="V61" i="15"/>
  <c r="W61" i="15"/>
  <c r="M27" i="25"/>
  <c r="R27" i="25"/>
  <c r="B27" i="25"/>
  <c r="A28" i="25" s="1"/>
  <c r="AL27" i="25"/>
  <c r="AG27" i="25"/>
  <c r="AD60" i="15"/>
  <c r="F60" i="15"/>
  <c r="AB60" i="15"/>
  <c r="L60" i="15"/>
  <c r="AI60" i="15"/>
  <c r="B26" i="19"/>
  <c r="A27" i="19" s="1"/>
  <c r="AG25" i="19"/>
  <c r="M26" i="25"/>
  <c r="C26" i="25"/>
  <c r="B58" i="18"/>
  <c r="A59" i="18" s="1"/>
  <c r="S24" i="21"/>
  <c r="T24" i="21" s="1"/>
  <c r="U24" i="21" s="1"/>
  <c r="V24" i="21" s="1"/>
  <c r="X25" i="25"/>
  <c r="Y25" i="25" s="1"/>
  <c r="Z25" i="25" s="1"/>
  <c r="AA25" i="25" s="1"/>
  <c r="N57" i="20"/>
  <c r="O57" i="20" s="1"/>
  <c r="P57" i="20" s="1"/>
  <c r="Q57" i="20" s="1"/>
  <c r="W25" i="21"/>
  <c r="I24" i="21"/>
  <c r="J24" i="21" s="1"/>
  <c r="K24" i="21" s="1"/>
  <c r="L24" i="21" s="1"/>
  <c r="I60" i="15"/>
  <c r="N60" i="15"/>
  <c r="AE60" i="15"/>
  <c r="O60" i="15"/>
  <c r="AH60" i="15"/>
  <c r="B58" i="17"/>
  <c r="A59" i="17" s="1"/>
  <c r="C25" i="19"/>
  <c r="W57" i="23"/>
  <c r="W26" i="25"/>
  <c r="AG26" i="20"/>
  <c r="M26" i="20"/>
  <c r="AB26" i="20"/>
  <c r="B26" i="20"/>
  <c r="A27" i="20" s="1"/>
  <c r="AL26" i="20"/>
  <c r="C26" i="20"/>
  <c r="AC56" i="19"/>
  <c r="AD56" i="19" s="1"/>
  <c r="AE56" i="19" s="1"/>
  <c r="AF56" i="19" s="1"/>
  <c r="N26" i="18"/>
  <c r="O26" i="18" s="1"/>
  <c r="P26" i="18" s="1"/>
  <c r="Q26" i="18" s="1"/>
  <c r="V60" i="15"/>
  <c r="AL60" i="15"/>
  <c r="W60" i="15"/>
  <c r="Z60" i="15"/>
  <c r="K60" i="15"/>
  <c r="M25" i="19"/>
  <c r="H57" i="23"/>
  <c r="I57" i="23" s="1"/>
  <c r="J57" i="23" s="1"/>
  <c r="K57" i="23" s="1"/>
  <c r="L57" i="23" s="1"/>
  <c r="AB26" i="25"/>
  <c r="AB58" i="24"/>
  <c r="AC58" i="24" s="1"/>
  <c r="AD58" i="24" s="1"/>
  <c r="AE58" i="24" s="1"/>
  <c r="AF58" i="24" s="1"/>
  <c r="S24" i="20"/>
  <c r="T24" i="20" s="1"/>
  <c r="U24" i="20" s="1"/>
  <c r="V24" i="20" s="1"/>
  <c r="M25" i="22"/>
  <c r="N25" i="22" s="1"/>
  <c r="O25" i="22" s="1"/>
  <c r="P25" i="22" s="1"/>
  <c r="Q25" i="22" s="1"/>
  <c r="AB25" i="22"/>
  <c r="N24" i="21"/>
  <c r="O24" i="21" s="1"/>
  <c r="P24" i="21" s="1"/>
  <c r="Q24" i="21" s="1"/>
  <c r="N56" i="27"/>
  <c r="O56" i="27" s="1"/>
  <c r="P56" i="27" s="1"/>
  <c r="Q56" i="27" s="1"/>
  <c r="R25" i="20"/>
  <c r="S25" i="20" s="1"/>
  <c r="T25" i="20" s="1"/>
  <c r="U25" i="20" s="1"/>
  <c r="V25" i="20" s="1"/>
  <c r="M57" i="21"/>
  <c r="N57" i="21" s="1"/>
  <c r="O57" i="21" s="1"/>
  <c r="P57" i="21" s="1"/>
  <c r="Q57" i="21" s="1"/>
  <c r="AG25" i="26"/>
  <c r="AL25" i="26"/>
  <c r="AG58" i="20"/>
  <c r="AH58" i="20" s="1"/>
  <c r="AI58" i="20" s="1"/>
  <c r="AJ58" i="20" s="1"/>
  <c r="AK58" i="20" s="1"/>
  <c r="AG25" i="23"/>
  <c r="AH25" i="23" s="1"/>
  <c r="AI25" i="23" s="1"/>
  <c r="AJ25" i="23" s="1"/>
  <c r="AK25" i="23" s="1"/>
  <c r="X25" i="18"/>
  <c r="Y25" i="18" s="1"/>
  <c r="Z25" i="18" s="1"/>
  <c r="AA25" i="18" s="1"/>
  <c r="B26" i="16"/>
  <c r="A27" i="16" s="1"/>
  <c r="AL57" i="26"/>
  <c r="M57" i="25"/>
  <c r="N57" i="25" s="1"/>
  <c r="O57" i="25" s="1"/>
  <c r="P57" i="25" s="1"/>
  <c r="Q57" i="25" s="1"/>
  <c r="AH24" i="23"/>
  <c r="AI24" i="23" s="1"/>
  <c r="AJ24" i="23" s="1"/>
  <c r="AK24" i="23" s="1"/>
  <c r="W26" i="27"/>
  <c r="X26" i="27" s="1"/>
  <c r="Y26" i="27" s="1"/>
  <c r="Z26" i="27" s="1"/>
  <c r="AA26" i="27" s="1"/>
  <c r="B26" i="17"/>
  <c r="A27" i="17" s="1"/>
  <c r="AG57" i="18"/>
  <c r="W26" i="18"/>
  <c r="X26" i="18" s="1"/>
  <c r="Y26" i="18" s="1"/>
  <c r="Z26" i="18" s="1"/>
  <c r="AA26" i="18" s="1"/>
  <c r="M57" i="27"/>
  <c r="I57" i="27" s="1"/>
  <c r="J57" i="27" s="1"/>
  <c r="K57" i="27" s="1"/>
  <c r="L57" i="27" s="1"/>
  <c r="W25" i="24"/>
  <c r="X25" i="24" s="1"/>
  <c r="Y25" i="24" s="1"/>
  <c r="Z25" i="24" s="1"/>
  <c r="AA25" i="24" s="1"/>
  <c r="H25" i="21"/>
  <c r="I24" i="20"/>
  <c r="J24" i="20" s="1"/>
  <c r="K24" i="20" s="1"/>
  <c r="L24" i="20" s="1"/>
  <c r="M57" i="22"/>
  <c r="X60" i="15"/>
  <c r="G60" i="15"/>
  <c r="Y60" i="15"/>
  <c r="R60" i="15"/>
  <c r="J60" i="15"/>
  <c r="AC57" i="21"/>
  <c r="AD57" i="21" s="1"/>
  <c r="AE57" i="21" s="1"/>
  <c r="AF57" i="21" s="1"/>
  <c r="AK60" i="15"/>
  <c r="E60" i="15"/>
  <c r="U60" i="15"/>
  <c r="S60" i="15"/>
  <c r="R25" i="19"/>
  <c r="R57" i="23"/>
  <c r="S57" i="23" s="1"/>
  <c r="T57" i="23" s="1"/>
  <c r="U57" i="23" s="1"/>
  <c r="V57" i="23" s="1"/>
  <c r="AG57" i="23"/>
  <c r="AH57" i="23" s="1"/>
  <c r="AI57" i="23" s="1"/>
  <c r="AJ57" i="23" s="1"/>
  <c r="AK57" i="23" s="1"/>
  <c r="AL26" i="25"/>
  <c r="M58" i="24"/>
  <c r="N58" i="24" s="1"/>
  <c r="O58" i="24" s="1"/>
  <c r="P58" i="24" s="1"/>
  <c r="Q58" i="24" s="1"/>
  <c r="AL25" i="22"/>
  <c r="AH25" i="22" s="1"/>
  <c r="AI25" i="22" s="1"/>
  <c r="AJ25" i="22" s="1"/>
  <c r="AK25" i="22" s="1"/>
  <c r="N25" i="25"/>
  <c r="O25" i="25" s="1"/>
  <c r="P25" i="25" s="1"/>
  <c r="Q25" i="25" s="1"/>
  <c r="C25" i="20"/>
  <c r="D25" i="20" s="1"/>
  <c r="E25" i="20" s="1"/>
  <c r="F25" i="20" s="1"/>
  <c r="G25" i="20" s="1"/>
  <c r="AL57" i="21"/>
  <c r="AH57" i="21" s="1"/>
  <c r="AI57" i="21" s="1"/>
  <c r="AJ57" i="21" s="1"/>
  <c r="AK57" i="21" s="1"/>
  <c r="H25" i="26"/>
  <c r="I25" i="26" s="1"/>
  <c r="J25" i="26" s="1"/>
  <c r="K25" i="26" s="1"/>
  <c r="L25" i="26" s="1"/>
  <c r="AB59" i="20"/>
  <c r="B59" i="20"/>
  <c r="A60" i="20" s="1"/>
  <c r="B26" i="23"/>
  <c r="A27" i="23" s="1"/>
  <c r="AL26" i="23"/>
  <c r="H57" i="26"/>
  <c r="I57" i="26" s="1"/>
  <c r="J57" i="26" s="1"/>
  <c r="K57" i="26" s="1"/>
  <c r="L57" i="26" s="1"/>
  <c r="AL57" i="25"/>
  <c r="AH57" i="25" s="1"/>
  <c r="AI57" i="25" s="1"/>
  <c r="AJ57" i="25" s="1"/>
  <c r="AK57" i="25" s="1"/>
  <c r="D25" i="18"/>
  <c r="E25" i="18" s="1"/>
  <c r="F25" i="18" s="1"/>
  <c r="G25" i="18" s="1"/>
  <c r="H26" i="27"/>
  <c r="AL57" i="18"/>
  <c r="AG26" i="18"/>
  <c r="AH26" i="18" s="1"/>
  <c r="AI26" i="18" s="1"/>
  <c r="AJ26" i="18" s="1"/>
  <c r="AK26" i="18" s="1"/>
  <c r="I25" i="25"/>
  <c r="J25" i="25" s="1"/>
  <c r="K25" i="25" s="1"/>
  <c r="L25" i="25" s="1"/>
  <c r="B56" i="28"/>
  <c r="X57" i="24"/>
  <c r="Y57" i="24" s="1"/>
  <c r="Z57" i="24" s="1"/>
  <c r="AA57" i="24" s="1"/>
  <c r="H25" i="24"/>
  <c r="I25" i="24" s="1"/>
  <c r="J25" i="24" s="1"/>
  <c r="K25" i="24" s="1"/>
  <c r="L25" i="24" s="1"/>
  <c r="AG25" i="21"/>
  <c r="AH25" i="21" s="1"/>
  <c r="AI25" i="21" s="1"/>
  <c r="AJ25" i="21" s="1"/>
  <c r="AK25" i="21" s="1"/>
  <c r="AK25" i="15"/>
  <c r="V25" i="15"/>
  <c r="J25" i="15"/>
  <c r="K25" i="15"/>
  <c r="D25" i="15"/>
  <c r="W57" i="22"/>
  <c r="X57" i="22" s="1"/>
  <c r="Y57" i="22" s="1"/>
  <c r="Z57" i="22" s="1"/>
  <c r="AA57" i="22" s="1"/>
  <c r="AL57" i="22"/>
  <c r="B58" i="19"/>
  <c r="A59" i="19" s="1"/>
  <c r="X24" i="24"/>
  <c r="Y24" i="24" s="1"/>
  <c r="Z24" i="24" s="1"/>
  <c r="AA24" i="24" s="1"/>
  <c r="AJ60" i="15"/>
  <c r="D60" i="15"/>
  <c r="T60" i="15"/>
  <c r="AA60" i="15"/>
  <c r="AC56" i="21"/>
  <c r="AD56" i="21" s="1"/>
  <c r="AE56" i="21" s="1"/>
  <c r="AF56" i="21" s="1"/>
  <c r="AB25" i="19"/>
  <c r="B58" i="23"/>
  <c r="A59" i="23" s="1"/>
  <c r="H26" i="25"/>
  <c r="S24" i="26"/>
  <c r="T24" i="26" s="1"/>
  <c r="U24" i="26" s="1"/>
  <c r="V24" i="26" s="1"/>
  <c r="M25" i="20"/>
  <c r="X57" i="21"/>
  <c r="Y57" i="21" s="1"/>
  <c r="Z57" i="21" s="1"/>
  <c r="AA57" i="21" s="1"/>
  <c r="W25" i="26"/>
  <c r="AG57" i="26"/>
  <c r="H57" i="25"/>
  <c r="W57" i="25"/>
  <c r="N25" i="18"/>
  <c r="O25" i="18" s="1"/>
  <c r="P25" i="18" s="1"/>
  <c r="Q25" i="18" s="1"/>
  <c r="AG26" i="27"/>
  <c r="AH26" i="27" s="1"/>
  <c r="AI26" i="27" s="1"/>
  <c r="AJ26" i="27" s="1"/>
  <c r="AK26" i="27" s="1"/>
  <c r="D56" i="27"/>
  <c r="E56" i="27" s="1"/>
  <c r="F56" i="27" s="1"/>
  <c r="G56" i="27" s="1"/>
  <c r="C57" i="18"/>
  <c r="H26" i="18"/>
  <c r="I26" i="18" s="1"/>
  <c r="J26" i="18" s="1"/>
  <c r="K26" i="18" s="1"/>
  <c r="L26" i="18" s="1"/>
  <c r="X56" i="19"/>
  <c r="Y56" i="19" s="1"/>
  <c r="Z56" i="19" s="1"/>
  <c r="AA56" i="19" s="1"/>
  <c r="D24" i="24"/>
  <c r="E24" i="24" s="1"/>
  <c r="F24" i="24" s="1"/>
  <c r="G24" i="24" s="1"/>
  <c r="B58" i="16"/>
  <c r="A59" i="16" s="1"/>
  <c r="AL58" i="27"/>
  <c r="B58" i="27"/>
  <c r="A59" i="27" s="1"/>
  <c r="AH25" i="24"/>
  <c r="AI25" i="24" s="1"/>
  <c r="AJ25" i="24" s="1"/>
  <c r="AK25" i="24" s="1"/>
  <c r="M26" i="21"/>
  <c r="R26" i="21"/>
  <c r="B26" i="21"/>
  <c r="A27" i="21" s="1"/>
  <c r="W26" i="21"/>
  <c r="H26" i="21"/>
  <c r="S24" i="24"/>
  <c r="T24" i="24" s="1"/>
  <c r="U24" i="24" s="1"/>
  <c r="V24" i="24" s="1"/>
  <c r="N24" i="23"/>
  <c r="O24" i="23" s="1"/>
  <c r="P24" i="23" s="1"/>
  <c r="Q24" i="23" s="1"/>
  <c r="R57" i="19"/>
  <c r="S57" i="19" s="1"/>
  <c r="T57" i="19" s="1"/>
  <c r="U57" i="19" s="1"/>
  <c r="V57" i="19" s="1"/>
  <c r="AG26" i="25"/>
  <c r="AL25" i="20"/>
  <c r="AH25" i="20" s="1"/>
  <c r="AI25" i="20" s="1"/>
  <c r="AJ25" i="20" s="1"/>
  <c r="AK25" i="20" s="1"/>
  <c r="B26" i="26"/>
  <c r="A27" i="26" s="1"/>
  <c r="D25" i="23"/>
  <c r="E25" i="23" s="1"/>
  <c r="F25" i="23" s="1"/>
  <c r="G25" i="23" s="1"/>
  <c r="B58" i="26"/>
  <c r="A59" i="26" s="1"/>
  <c r="B27" i="27"/>
  <c r="A28" i="27" s="1"/>
  <c r="M57" i="18"/>
  <c r="W27" i="18"/>
  <c r="M27" i="18"/>
  <c r="R27" i="18"/>
  <c r="B27" i="18"/>
  <c r="A28" i="18" s="1"/>
  <c r="H27" i="18"/>
  <c r="C27" i="18"/>
  <c r="X56" i="21"/>
  <c r="Y56" i="21" s="1"/>
  <c r="Z56" i="21" s="1"/>
  <c r="AA56" i="21" s="1"/>
  <c r="R57" i="27"/>
  <c r="S57" i="27" s="1"/>
  <c r="T57" i="27" s="1"/>
  <c r="U57" i="27" s="1"/>
  <c r="V57" i="27" s="1"/>
  <c r="AH24" i="20"/>
  <c r="AI24" i="20" s="1"/>
  <c r="AJ24" i="20" s="1"/>
  <c r="AK24" i="20" s="1"/>
  <c r="R26" i="24"/>
  <c r="B26" i="24"/>
  <c r="A27" i="24" s="1"/>
  <c r="W26" i="24"/>
  <c r="H26" i="24"/>
  <c r="R25" i="21"/>
  <c r="B26" i="15"/>
  <c r="A27" i="15" s="1"/>
  <c r="AF26" i="15"/>
  <c r="G26" i="15"/>
  <c r="N56" i="21"/>
  <c r="O56" i="21" s="1"/>
  <c r="P56" i="21" s="1"/>
  <c r="Q56" i="21" s="1"/>
  <c r="AG57" i="22"/>
  <c r="AB57" i="19"/>
  <c r="AC57" i="19" s="1"/>
  <c r="AD57" i="19" s="1"/>
  <c r="AE57" i="19" s="1"/>
  <c r="AF57" i="19" s="1"/>
  <c r="S56" i="22"/>
  <c r="T56" i="22" s="1"/>
  <c r="U56" i="22" s="1"/>
  <c r="V56" i="22" s="1"/>
  <c r="S26" i="18"/>
  <c r="T26" i="18" s="1"/>
  <c r="U26" i="18" s="1"/>
  <c r="V26" i="18" s="1"/>
  <c r="I57" i="24"/>
  <c r="J57" i="24" s="1"/>
  <c r="K57" i="24" s="1"/>
  <c r="L57" i="24" s="1"/>
  <c r="D57" i="27"/>
  <c r="E57" i="27" s="1"/>
  <c r="F57" i="27" s="1"/>
  <c r="G57" i="27" s="1"/>
  <c r="AB25" i="21"/>
  <c r="C25" i="21"/>
  <c r="B58" i="22"/>
  <c r="A59" i="22" s="1"/>
  <c r="AL57" i="19"/>
  <c r="AH57" i="19" s="1"/>
  <c r="AI57" i="19" s="1"/>
  <c r="AJ57" i="19" s="1"/>
  <c r="AK57" i="19" s="1"/>
  <c r="AF60" i="15"/>
  <c r="H60" i="15"/>
  <c r="AC60" i="15"/>
  <c r="M60" i="15"/>
  <c r="C60" i="15"/>
  <c r="X24" i="26"/>
  <c r="Y24" i="26" s="1"/>
  <c r="Z24" i="26" s="1"/>
  <c r="AA24" i="26" s="1"/>
  <c r="H25" i="19"/>
  <c r="I25" i="19" s="1"/>
  <c r="J25" i="19" s="1"/>
  <c r="K25" i="19" s="1"/>
  <c r="L25" i="19" s="1"/>
  <c r="AB57" i="23"/>
  <c r="D56" i="19"/>
  <c r="E56" i="19" s="1"/>
  <c r="F56" i="19" s="1"/>
  <c r="G56" i="19" s="1"/>
  <c r="R26" i="25"/>
  <c r="S26" i="25" s="1"/>
  <c r="T26" i="25" s="1"/>
  <c r="U26" i="25" s="1"/>
  <c r="V26" i="25" s="1"/>
  <c r="AB59" i="24"/>
  <c r="C59" i="24"/>
  <c r="R59" i="24"/>
  <c r="B59" i="24"/>
  <c r="A60" i="24" s="1"/>
  <c r="AG59" i="24"/>
  <c r="W59" i="24"/>
  <c r="H59" i="24"/>
  <c r="AL59" i="24"/>
  <c r="B26" i="22"/>
  <c r="A27" i="22" s="1"/>
  <c r="S57" i="20"/>
  <c r="T57" i="20" s="1"/>
  <c r="U57" i="20" s="1"/>
  <c r="V57" i="20" s="1"/>
  <c r="AB25" i="20"/>
  <c r="AC25" i="20" s="1"/>
  <c r="AD25" i="20" s="1"/>
  <c r="AE25" i="20" s="1"/>
  <c r="AF25" i="20" s="1"/>
  <c r="B58" i="21"/>
  <c r="A59" i="21" s="1"/>
  <c r="AG58" i="21"/>
  <c r="H58" i="21"/>
  <c r="C25" i="26"/>
  <c r="C57" i="26"/>
  <c r="D57" i="26" s="1"/>
  <c r="E57" i="26" s="1"/>
  <c r="F57" i="26" s="1"/>
  <c r="G57" i="26" s="1"/>
  <c r="AG58" i="25"/>
  <c r="H58" i="25"/>
  <c r="AL58" i="25"/>
  <c r="R58" i="25"/>
  <c r="AB58" i="25"/>
  <c r="B58" i="25"/>
  <c r="A59" i="25" s="1"/>
  <c r="C58" i="25"/>
  <c r="M26" i="27"/>
  <c r="N26" i="27" s="1"/>
  <c r="O26" i="27" s="1"/>
  <c r="P26" i="27" s="1"/>
  <c r="Q26" i="27" s="1"/>
  <c r="B25" i="28"/>
  <c r="R57" i="18"/>
  <c r="S57" i="18" s="1"/>
  <c r="T57" i="18" s="1"/>
  <c r="U57" i="18" s="1"/>
  <c r="V57" i="18" s="1"/>
  <c r="H57" i="18"/>
  <c r="C26" i="18"/>
  <c r="AL57" i="27"/>
  <c r="AH57" i="27" s="1"/>
  <c r="AI57" i="27" s="1"/>
  <c r="AJ57" i="27" s="1"/>
  <c r="AK57" i="27" s="1"/>
  <c r="AB57" i="27"/>
  <c r="AC57" i="27" s="1"/>
  <c r="AD57" i="27" s="1"/>
  <c r="AE57" i="27" s="1"/>
  <c r="AF57" i="27" s="1"/>
  <c r="C25" i="24"/>
  <c r="D25" i="24" s="1"/>
  <c r="E25" i="24" s="1"/>
  <c r="F25" i="24" s="1"/>
  <c r="G25" i="24" s="1"/>
  <c r="M25" i="21"/>
  <c r="AF25" i="15"/>
  <c r="G25" i="15"/>
  <c r="AE25" i="15"/>
  <c r="AB25" i="15"/>
  <c r="AC57" i="20"/>
  <c r="AD57" i="20" s="1"/>
  <c r="AE57" i="20" s="1"/>
  <c r="AF57" i="20" s="1"/>
  <c r="R57" i="22"/>
  <c r="C57" i="19"/>
  <c r="X58" i="20" l="1"/>
  <c r="Y58" i="20" s="1"/>
  <c r="Z58" i="20" s="1"/>
  <c r="AA58" i="20" s="1"/>
  <c r="I25" i="23"/>
  <c r="J25" i="23" s="1"/>
  <c r="K25" i="23" s="1"/>
  <c r="L25" i="23" s="1"/>
  <c r="D25" i="21"/>
  <c r="E25" i="21" s="1"/>
  <c r="F25" i="21" s="1"/>
  <c r="G25" i="21" s="1"/>
  <c r="AC57" i="25"/>
  <c r="AD57" i="25" s="1"/>
  <c r="AE57" i="25" s="1"/>
  <c r="AF57" i="25" s="1"/>
  <c r="AF9" i="16"/>
  <c r="AF17" i="16"/>
  <c r="AF4" i="16"/>
  <c r="AF12" i="16"/>
  <c r="AF7" i="16"/>
  <c r="AF15" i="16"/>
  <c r="AF10" i="16"/>
  <c r="AF18" i="16"/>
  <c r="AF5" i="16"/>
  <c r="AF13" i="16"/>
  <c r="AF21" i="16"/>
  <c r="AF8" i="16"/>
  <c r="AF16" i="16"/>
  <c r="AF3" i="16"/>
  <c r="AF11" i="16"/>
  <c r="AF19" i="16"/>
  <c r="AF31" i="16"/>
  <c r="AF6" i="16"/>
  <c r="AF23" i="16"/>
  <c r="AF26" i="16"/>
  <c r="AF29" i="16"/>
  <c r="AF24" i="16"/>
  <c r="AF14" i="16"/>
  <c r="AF27" i="16"/>
  <c r="AF40" i="16"/>
  <c r="AF20" i="16"/>
  <c r="AF30" i="16"/>
  <c r="AF22" i="16"/>
  <c r="AF25" i="16"/>
  <c r="AF34" i="16"/>
  <c r="AF52" i="16"/>
  <c r="AF41" i="16"/>
  <c r="AF28" i="16"/>
  <c r="AF43" i="16"/>
  <c r="AF53" i="16"/>
  <c r="AF32" i="16"/>
  <c r="AF46" i="16"/>
  <c r="AF51" i="16"/>
  <c r="AF44" i="16"/>
  <c r="AF54" i="16"/>
  <c r="AF38" i="16"/>
  <c r="AF45" i="16"/>
  <c r="AF50" i="16"/>
  <c r="AF55" i="16"/>
  <c r="AF60" i="16"/>
  <c r="AF48" i="16"/>
  <c r="AF56" i="16"/>
  <c r="AF58" i="16"/>
  <c r="AF57" i="16"/>
  <c r="AF61" i="16"/>
  <c r="AF69" i="16"/>
  <c r="AF42" i="16"/>
  <c r="AF64" i="16"/>
  <c r="AF59" i="16"/>
  <c r="AF67" i="16"/>
  <c r="AF73" i="16"/>
  <c r="AF3" i="17"/>
  <c r="AF68" i="16"/>
  <c r="AF74" i="16"/>
  <c r="AF4" i="17"/>
  <c r="AF63" i="16"/>
  <c r="AF70" i="16"/>
  <c r="AF71" i="16"/>
  <c r="AF7" i="17"/>
  <c r="AF62" i="16"/>
  <c r="AF72" i="16"/>
  <c r="AF66" i="16"/>
  <c r="AF5" i="17"/>
  <c r="AF6" i="17"/>
  <c r="AF11" i="17"/>
  <c r="AF14" i="17"/>
  <c r="AF22" i="17"/>
  <c r="AF9" i="17"/>
  <c r="AF8" i="17"/>
  <c r="AF12" i="17"/>
  <c r="AF20" i="17"/>
  <c r="AF15" i="17"/>
  <c r="AF10" i="17"/>
  <c r="AF18" i="17"/>
  <c r="AF26" i="17"/>
  <c r="AF13" i="17"/>
  <c r="AF21" i="17"/>
  <c r="AF34" i="17"/>
  <c r="AF46" i="17"/>
  <c r="AF56" i="17"/>
  <c r="AF64" i="17"/>
  <c r="AF16" i="17"/>
  <c r="AF17" i="17"/>
  <c r="AF23" i="17"/>
  <c r="AF27" i="17"/>
  <c r="AF41" i="17"/>
  <c r="AF51" i="17"/>
  <c r="AF59" i="17"/>
  <c r="AF65" i="16"/>
  <c r="AF24" i="17"/>
  <c r="AF31" i="17"/>
  <c r="AF19" i="17"/>
  <c r="AF38" i="17"/>
  <c r="AF48" i="17"/>
  <c r="AF57" i="17"/>
  <c r="AF65" i="17"/>
  <c r="AF28" i="17"/>
  <c r="AF29" i="17"/>
  <c r="AF42" i="17"/>
  <c r="AF25" i="17"/>
  <c r="AF32" i="17"/>
  <c r="AF45" i="17"/>
  <c r="AF55" i="17"/>
  <c r="AF63" i="17"/>
  <c r="AF40" i="17"/>
  <c r="AF50" i="17"/>
  <c r="AF61" i="17"/>
  <c r="AF70" i="17"/>
  <c r="AF62" i="17"/>
  <c r="AF73" i="17"/>
  <c r="AF68" i="17"/>
  <c r="AF58" i="17"/>
  <c r="AF71" i="17"/>
  <c r="AF30" i="17"/>
  <c r="AF53" i="17"/>
  <c r="AF66" i="17"/>
  <c r="AF44" i="17"/>
  <c r="AF60" i="17"/>
  <c r="AF72" i="17"/>
  <c r="AF67" i="17"/>
  <c r="AF54" i="17"/>
  <c r="AF69" i="17"/>
  <c r="AF74" i="17"/>
  <c r="AF43" i="17"/>
  <c r="AF52" i="17"/>
  <c r="AF33" i="16"/>
  <c r="AF35" i="17"/>
  <c r="AF39" i="17"/>
  <c r="AF36" i="16"/>
  <c r="AF49" i="16"/>
  <c r="AF47" i="17"/>
  <c r="AF37" i="16"/>
  <c r="AF39" i="16"/>
  <c r="AF47" i="16"/>
  <c r="AF49" i="17"/>
  <c r="AF35" i="16"/>
  <c r="AF36" i="17"/>
  <c r="AF33" i="17"/>
  <c r="AF37" i="17"/>
  <c r="AL9" i="32"/>
  <c r="AK10" i="32"/>
  <c r="I25" i="22"/>
  <c r="J25" i="22" s="1"/>
  <c r="K25" i="22" s="1"/>
  <c r="L25" i="22" s="1"/>
  <c r="D58" i="24"/>
  <c r="E58" i="24" s="1"/>
  <c r="F58" i="24" s="1"/>
  <c r="G58" i="24" s="1"/>
  <c r="S25" i="21"/>
  <c r="T25" i="21" s="1"/>
  <c r="U25" i="21" s="1"/>
  <c r="V25" i="21" s="1"/>
  <c r="D25" i="26"/>
  <c r="E25" i="26" s="1"/>
  <c r="F25" i="26" s="1"/>
  <c r="G25" i="26" s="1"/>
  <c r="AC57" i="23"/>
  <c r="AD57" i="23" s="1"/>
  <c r="AE57" i="23" s="1"/>
  <c r="AF57" i="23" s="1"/>
  <c r="S26" i="27"/>
  <c r="T26" i="27" s="1"/>
  <c r="U26" i="27" s="1"/>
  <c r="V26" i="27" s="1"/>
  <c r="X57" i="25"/>
  <c r="Y57" i="25" s="1"/>
  <c r="Z57" i="25" s="1"/>
  <c r="AA57" i="25" s="1"/>
  <c r="S25" i="19"/>
  <c r="T25" i="19" s="1"/>
  <c r="U25" i="19" s="1"/>
  <c r="V25" i="19" s="1"/>
  <c r="AH57" i="22"/>
  <c r="AI57" i="22" s="1"/>
  <c r="AJ57" i="22" s="1"/>
  <c r="AK57" i="22" s="1"/>
  <c r="I26" i="25"/>
  <c r="J26" i="25" s="1"/>
  <c r="K26" i="25" s="1"/>
  <c r="L26" i="25" s="1"/>
  <c r="AC25" i="19"/>
  <c r="AD25" i="19" s="1"/>
  <c r="AE25" i="19" s="1"/>
  <c r="AF25" i="19" s="1"/>
  <c r="D57" i="23"/>
  <c r="E57" i="23" s="1"/>
  <c r="F57" i="23" s="1"/>
  <c r="G57" i="23" s="1"/>
  <c r="S25" i="24"/>
  <c r="T25" i="24" s="1"/>
  <c r="U25" i="24" s="1"/>
  <c r="V25" i="24" s="1"/>
  <c r="AC58" i="20"/>
  <c r="AD58" i="20" s="1"/>
  <c r="AE58" i="20" s="1"/>
  <c r="AF58" i="20" s="1"/>
  <c r="I58" i="20"/>
  <c r="J58" i="20" s="1"/>
  <c r="K58" i="20" s="1"/>
  <c r="L58" i="20" s="1"/>
  <c r="S57" i="22"/>
  <c r="T57" i="22" s="1"/>
  <c r="U57" i="22" s="1"/>
  <c r="V57" i="22" s="1"/>
  <c r="I57" i="21"/>
  <c r="J57" i="21" s="1"/>
  <c r="K57" i="21" s="1"/>
  <c r="L57" i="21" s="1"/>
  <c r="N58" i="20"/>
  <c r="O58" i="20" s="1"/>
  <c r="P58" i="20" s="1"/>
  <c r="Q58" i="20" s="1"/>
  <c r="D59" i="24"/>
  <c r="E59" i="24" s="1"/>
  <c r="F59" i="24" s="1"/>
  <c r="G59" i="24" s="1"/>
  <c r="AC26" i="27"/>
  <c r="AD26" i="27" s="1"/>
  <c r="AE26" i="27" s="1"/>
  <c r="AF26" i="27" s="1"/>
  <c r="AH25" i="19"/>
  <c r="AI25" i="19" s="1"/>
  <c r="AJ25" i="19" s="1"/>
  <c r="AK25" i="19" s="1"/>
  <c r="AC25" i="21"/>
  <c r="AD25" i="21" s="1"/>
  <c r="AE25" i="21" s="1"/>
  <c r="AF25" i="21" s="1"/>
  <c r="D58" i="20"/>
  <c r="E58" i="20" s="1"/>
  <c r="F58" i="20" s="1"/>
  <c r="G58" i="20" s="1"/>
  <c r="X25" i="26"/>
  <c r="Y25" i="26" s="1"/>
  <c r="Z25" i="26" s="1"/>
  <c r="AA25" i="26" s="1"/>
  <c r="AC25" i="22"/>
  <c r="AD25" i="22" s="1"/>
  <c r="AE25" i="22" s="1"/>
  <c r="AF25" i="22" s="1"/>
  <c r="D26" i="18"/>
  <c r="E26" i="18" s="1"/>
  <c r="F26" i="18" s="1"/>
  <c r="G26" i="18" s="1"/>
  <c r="I58" i="24"/>
  <c r="J58" i="24" s="1"/>
  <c r="K58" i="24" s="1"/>
  <c r="L58" i="24" s="1"/>
  <c r="N27" i="25"/>
  <c r="O27" i="25" s="1"/>
  <c r="P27" i="25" s="1"/>
  <c r="Q27" i="25" s="1"/>
  <c r="S58" i="24"/>
  <c r="T58" i="24" s="1"/>
  <c r="U58" i="24" s="1"/>
  <c r="V58" i="24" s="1"/>
  <c r="S57" i="26"/>
  <c r="T57" i="26" s="1"/>
  <c r="U57" i="26" s="1"/>
  <c r="V57" i="26" s="1"/>
  <c r="X59" i="24"/>
  <c r="Y59" i="24" s="1"/>
  <c r="Z59" i="24" s="1"/>
  <c r="AA59" i="24" s="1"/>
  <c r="S26" i="21"/>
  <c r="T26" i="21" s="1"/>
  <c r="U26" i="21" s="1"/>
  <c r="V26" i="21" s="1"/>
  <c r="N27" i="18"/>
  <c r="O27" i="18" s="1"/>
  <c r="P27" i="18" s="1"/>
  <c r="Q27" i="18" s="1"/>
  <c r="AC26" i="20"/>
  <c r="AD26" i="20" s="1"/>
  <c r="AE26" i="20" s="1"/>
  <c r="AF26" i="20" s="1"/>
  <c r="X57" i="26"/>
  <c r="Y57" i="26" s="1"/>
  <c r="Z57" i="26" s="1"/>
  <c r="AA57" i="26" s="1"/>
  <c r="N57" i="26"/>
  <c r="O57" i="26" s="1"/>
  <c r="P57" i="26" s="1"/>
  <c r="Q57" i="26" s="1"/>
  <c r="AH58" i="25"/>
  <c r="AI58" i="25" s="1"/>
  <c r="AJ58" i="25" s="1"/>
  <c r="AK58" i="25" s="1"/>
  <c r="N57" i="18"/>
  <c r="O57" i="18" s="1"/>
  <c r="P57" i="18" s="1"/>
  <c r="Q57" i="18" s="1"/>
  <c r="I57" i="25"/>
  <c r="J57" i="25" s="1"/>
  <c r="K57" i="25" s="1"/>
  <c r="L57" i="25" s="1"/>
  <c r="AH25" i="26"/>
  <c r="AI25" i="26" s="1"/>
  <c r="AJ25" i="26" s="1"/>
  <c r="AK25" i="26" s="1"/>
  <c r="AH59" i="24"/>
  <c r="AI59" i="24" s="1"/>
  <c r="AJ59" i="24" s="1"/>
  <c r="AK59" i="24" s="1"/>
  <c r="N25" i="21"/>
  <c r="O25" i="21" s="1"/>
  <c r="P25" i="21" s="1"/>
  <c r="Q25" i="21" s="1"/>
  <c r="S26" i="24"/>
  <c r="T26" i="24" s="1"/>
  <c r="U26" i="24" s="1"/>
  <c r="V26" i="24" s="1"/>
  <c r="S27" i="18"/>
  <c r="T27" i="18" s="1"/>
  <c r="U27" i="18" s="1"/>
  <c r="V27" i="18" s="1"/>
  <c r="AL26" i="22"/>
  <c r="D58" i="25"/>
  <c r="E58" i="25" s="1"/>
  <c r="F58" i="25" s="1"/>
  <c r="G58" i="25" s="1"/>
  <c r="C58" i="21"/>
  <c r="S58" i="20"/>
  <c r="T58" i="20" s="1"/>
  <c r="U58" i="20" s="1"/>
  <c r="V58" i="20" s="1"/>
  <c r="AB58" i="23"/>
  <c r="M58" i="21"/>
  <c r="M59" i="24"/>
  <c r="N59" i="24" s="1"/>
  <c r="O59" i="24" s="1"/>
  <c r="P59" i="24" s="1"/>
  <c r="Q59" i="24" s="1"/>
  <c r="AA26" i="15"/>
  <c r="H27" i="27"/>
  <c r="H58" i="26"/>
  <c r="W58" i="26"/>
  <c r="W58" i="27"/>
  <c r="H58" i="23"/>
  <c r="H59" i="20"/>
  <c r="H58" i="18"/>
  <c r="C61" i="15"/>
  <c r="Y61" i="15"/>
  <c r="K61" i="15"/>
  <c r="H61" i="15"/>
  <c r="D61" i="15"/>
  <c r="AG27" i="27"/>
  <c r="AG58" i="26"/>
  <c r="AB58" i="27"/>
  <c r="C26" i="23"/>
  <c r="AH27" i="25"/>
  <c r="AI27" i="25" s="1"/>
  <c r="AJ27" i="25" s="1"/>
  <c r="AK27" i="25" s="1"/>
  <c r="W58" i="21"/>
  <c r="H26" i="22"/>
  <c r="X25" i="20"/>
  <c r="Y25" i="20" s="1"/>
  <c r="Z25" i="20" s="1"/>
  <c r="AA25" i="20" s="1"/>
  <c r="M26" i="15"/>
  <c r="R27" i="27"/>
  <c r="R58" i="26"/>
  <c r="S58" i="26" s="1"/>
  <c r="T58" i="26" s="1"/>
  <c r="U58" i="26" s="1"/>
  <c r="V58" i="26" s="1"/>
  <c r="AL58" i="19"/>
  <c r="W26" i="23"/>
  <c r="R26" i="19"/>
  <c r="H27" i="25"/>
  <c r="I27" i="25" s="1"/>
  <c r="J27" i="25" s="1"/>
  <c r="K27" i="25" s="1"/>
  <c r="L27" i="25" s="1"/>
  <c r="J61" i="15"/>
  <c r="AI61" i="15"/>
  <c r="AH61" i="15"/>
  <c r="M61" i="15"/>
  <c r="AK61" i="15"/>
  <c r="X25" i="23"/>
  <c r="Y25" i="23" s="1"/>
  <c r="Z25" i="23" s="1"/>
  <c r="AA25" i="23" s="1"/>
  <c r="X25" i="19"/>
  <c r="Y25" i="19" s="1"/>
  <c r="Z25" i="19" s="1"/>
  <c r="AA25" i="19" s="1"/>
  <c r="C27" i="27"/>
  <c r="C58" i="26"/>
  <c r="AG58" i="27"/>
  <c r="AH58" i="27" s="1"/>
  <c r="AI58" i="27" s="1"/>
  <c r="AJ58" i="27" s="1"/>
  <c r="AK58" i="27" s="1"/>
  <c r="AG26" i="23"/>
  <c r="AH26" i="23" s="1"/>
  <c r="AI26" i="23" s="1"/>
  <c r="AJ26" i="23" s="1"/>
  <c r="AK26" i="23" s="1"/>
  <c r="AL27" i="27"/>
  <c r="AB27" i="27"/>
  <c r="AB58" i="26"/>
  <c r="S59" i="24"/>
  <c r="T59" i="24" s="1"/>
  <c r="U59" i="24" s="1"/>
  <c r="V59" i="24" s="1"/>
  <c r="R58" i="21"/>
  <c r="S58" i="21" s="1"/>
  <c r="T58" i="21" s="1"/>
  <c r="U58" i="21" s="1"/>
  <c r="V58" i="21" s="1"/>
  <c r="R58" i="22"/>
  <c r="M27" i="27"/>
  <c r="B26" i="28"/>
  <c r="M58" i="26"/>
  <c r="N58" i="26" s="1"/>
  <c r="O58" i="26" s="1"/>
  <c r="P58" i="26" s="1"/>
  <c r="Q58" i="26" s="1"/>
  <c r="I26" i="21"/>
  <c r="J26" i="21" s="1"/>
  <c r="K26" i="21" s="1"/>
  <c r="L26" i="21" s="1"/>
  <c r="R58" i="27"/>
  <c r="R26" i="23"/>
  <c r="AB27" i="25"/>
  <c r="O61" i="15"/>
  <c r="I61" i="15"/>
  <c r="P61" i="15"/>
  <c r="AB61" i="15"/>
  <c r="D57" i="19"/>
  <c r="E57" i="19" s="1"/>
  <c r="F57" i="19" s="1"/>
  <c r="G57" i="19" s="1"/>
  <c r="AL58" i="22"/>
  <c r="I27" i="18"/>
  <c r="J27" i="18" s="1"/>
  <c r="K27" i="18" s="1"/>
  <c r="L27" i="18" s="1"/>
  <c r="W27" i="27"/>
  <c r="AL58" i="26"/>
  <c r="C58" i="27"/>
  <c r="M59" i="20"/>
  <c r="I59" i="20" s="1"/>
  <c r="J59" i="20" s="1"/>
  <c r="K59" i="20" s="1"/>
  <c r="L59" i="20" s="1"/>
  <c r="N57" i="22"/>
  <c r="O57" i="22" s="1"/>
  <c r="P57" i="22" s="1"/>
  <c r="Q57" i="22" s="1"/>
  <c r="B59" i="25"/>
  <c r="A60" i="25" s="1"/>
  <c r="B59" i="21"/>
  <c r="A60" i="21" s="1"/>
  <c r="W26" i="22"/>
  <c r="AC59" i="24"/>
  <c r="AD59" i="24" s="1"/>
  <c r="AE59" i="24" s="1"/>
  <c r="AF59" i="24" s="1"/>
  <c r="N57" i="19"/>
  <c r="O57" i="19" s="1"/>
  <c r="P57" i="19" s="1"/>
  <c r="Q57" i="19" s="1"/>
  <c r="W58" i="22"/>
  <c r="Y26" i="15"/>
  <c r="AJ26" i="15"/>
  <c r="W26" i="15"/>
  <c r="N26" i="15"/>
  <c r="C26" i="24"/>
  <c r="D26" i="24" s="1"/>
  <c r="E26" i="24" s="1"/>
  <c r="F26" i="24" s="1"/>
  <c r="G26" i="24" s="1"/>
  <c r="AG27" i="18"/>
  <c r="AC27" i="27"/>
  <c r="AD27" i="27" s="1"/>
  <c r="AE27" i="27" s="1"/>
  <c r="AF27" i="27" s="1"/>
  <c r="C26" i="26"/>
  <c r="I57" i="22"/>
  <c r="J57" i="22" s="1"/>
  <c r="K57" i="22" s="1"/>
  <c r="L57" i="22" s="1"/>
  <c r="C26" i="21"/>
  <c r="D26" i="21" s="1"/>
  <c r="E26" i="21" s="1"/>
  <c r="F26" i="21" s="1"/>
  <c r="G26" i="21" s="1"/>
  <c r="H58" i="27"/>
  <c r="N25" i="20"/>
  <c r="O25" i="20" s="1"/>
  <c r="P25" i="20" s="1"/>
  <c r="Q25" i="20" s="1"/>
  <c r="M58" i="23"/>
  <c r="I58" i="23" s="1"/>
  <c r="J58" i="23" s="1"/>
  <c r="K58" i="23" s="1"/>
  <c r="L58" i="23" s="1"/>
  <c r="M58" i="19"/>
  <c r="H58" i="19"/>
  <c r="AB26" i="23"/>
  <c r="W59" i="20"/>
  <c r="X59" i="20" s="1"/>
  <c r="Y59" i="20" s="1"/>
  <c r="Z59" i="20" s="1"/>
  <c r="AA59" i="20" s="1"/>
  <c r="AC25" i="23"/>
  <c r="AD25" i="23" s="1"/>
  <c r="AE25" i="23" s="1"/>
  <c r="AF25" i="23" s="1"/>
  <c r="W26" i="20"/>
  <c r="X26" i="20" s="1"/>
  <c r="Y26" i="20" s="1"/>
  <c r="Z26" i="20" s="1"/>
  <c r="AA26" i="20" s="1"/>
  <c r="X25" i="21"/>
  <c r="Y25" i="21" s="1"/>
  <c r="Z25" i="21" s="1"/>
  <c r="AA25" i="21" s="1"/>
  <c r="C58" i="18"/>
  <c r="D58" i="18" s="1"/>
  <c r="E58" i="18" s="1"/>
  <c r="F58" i="18" s="1"/>
  <c r="G58" i="18" s="1"/>
  <c r="W26" i="19"/>
  <c r="C26" i="19"/>
  <c r="N57" i="23"/>
  <c r="O57" i="23" s="1"/>
  <c r="P57" i="23" s="1"/>
  <c r="Q57" i="23" s="1"/>
  <c r="AH57" i="18"/>
  <c r="AI57" i="18" s="1"/>
  <c r="AJ57" i="18" s="1"/>
  <c r="AK57" i="18" s="1"/>
  <c r="AC58" i="25"/>
  <c r="AD58" i="25" s="1"/>
  <c r="AE58" i="25" s="1"/>
  <c r="AF58" i="25" s="1"/>
  <c r="AG26" i="22"/>
  <c r="I59" i="24"/>
  <c r="J59" i="24" s="1"/>
  <c r="K59" i="24" s="1"/>
  <c r="L59" i="24" s="1"/>
  <c r="AG58" i="22"/>
  <c r="H58" i="22"/>
  <c r="S26" i="15"/>
  <c r="K26" i="15"/>
  <c r="T26" i="15"/>
  <c r="U26" i="15"/>
  <c r="AL26" i="24"/>
  <c r="AB26" i="24"/>
  <c r="B28" i="18"/>
  <c r="A29" i="18" s="1"/>
  <c r="R28" i="18"/>
  <c r="M28" i="18"/>
  <c r="AG26" i="26"/>
  <c r="AB26" i="21"/>
  <c r="X26" i="21" s="1"/>
  <c r="Y26" i="21" s="1"/>
  <c r="Z26" i="21" s="1"/>
  <c r="AA26" i="21" s="1"/>
  <c r="AH57" i="26"/>
  <c r="AI57" i="26" s="1"/>
  <c r="AJ57" i="26" s="1"/>
  <c r="AK57" i="26" s="1"/>
  <c r="AL58" i="23"/>
  <c r="R58" i="19"/>
  <c r="I26" i="27"/>
  <c r="J26" i="27" s="1"/>
  <c r="K26" i="27" s="1"/>
  <c r="L26" i="27" s="1"/>
  <c r="M26" i="23"/>
  <c r="AL59" i="20"/>
  <c r="I25" i="21"/>
  <c r="J25" i="21" s="1"/>
  <c r="K25" i="21" s="1"/>
  <c r="L25" i="21" s="1"/>
  <c r="H26" i="20"/>
  <c r="I26" i="20" s="1"/>
  <c r="J26" i="20" s="1"/>
  <c r="K26" i="20" s="1"/>
  <c r="L26" i="20" s="1"/>
  <c r="M58" i="18"/>
  <c r="AB26" i="19"/>
  <c r="W27" i="25"/>
  <c r="X27" i="25" s="1"/>
  <c r="Y27" i="25" s="1"/>
  <c r="Z27" i="25" s="1"/>
  <c r="AA27" i="25" s="1"/>
  <c r="AC26" i="18"/>
  <c r="AD26" i="18" s="1"/>
  <c r="AE26" i="18" s="1"/>
  <c r="AF26" i="18" s="1"/>
  <c r="R59" i="22"/>
  <c r="B59" i="22"/>
  <c r="A60" i="22" s="1"/>
  <c r="AB59" i="22"/>
  <c r="Q26" i="15"/>
  <c r="I26" i="15"/>
  <c r="Z26" i="15"/>
  <c r="F26" i="15"/>
  <c r="AB26" i="26"/>
  <c r="B59" i="19"/>
  <c r="A60" i="19" s="1"/>
  <c r="AH26" i="20"/>
  <c r="AI26" i="20" s="1"/>
  <c r="AJ26" i="20" s="1"/>
  <c r="AK26" i="20" s="1"/>
  <c r="W58" i="18"/>
  <c r="M26" i="19"/>
  <c r="N26" i="19" s="1"/>
  <c r="O26" i="19" s="1"/>
  <c r="P26" i="19" s="1"/>
  <c r="Q26" i="19" s="1"/>
  <c r="I57" i="18"/>
  <c r="J57" i="18" s="1"/>
  <c r="K57" i="18" s="1"/>
  <c r="L57" i="18" s="1"/>
  <c r="D58" i="21"/>
  <c r="E58" i="21" s="1"/>
  <c r="F58" i="21" s="1"/>
  <c r="G58" i="21" s="1"/>
  <c r="C27" i="22"/>
  <c r="B27" i="22"/>
  <c r="A28" i="22" s="1"/>
  <c r="N26" i="21"/>
  <c r="O26" i="21" s="1"/>
  <c r="P26" i="21" s="1"/>
  <c r="Q26" i="21" s="1"/>
  <c r="D57" i="18"/>
  <c r="E57" i="18" s="1"/>
  <c r="F57" i="18" s="1"/>
  <c r="G57" i="18" s="1"/>
  <c r="X25" i="22"/>
  <c r="Y25" i="22" s="1"/>
  <c r="Z25" i="22" s="1"/>
  <c r="AA25" i="22" s="1"/>
  <c r="M58" i="25"/>
  <c r="N58" i="25" s="1"/>
  <c r="O58" i="25" s="1"/>
  <c r="P58" i="25" s="1"/>
  <c r="Q58" i="25" s="1"/>
  <c r="AB58" i="21"/>
  <c r="AC58" i="21" s="1"/>
  <c r="AD58" i="21" s="1"/>
  <c r="AE58" i="21" s="1"/>
  <c r="AF58" i="21" s="1"/>
  <c r="R26" i="22"/>
  <c r="C58" i="22"/>
  <c r="H26" i="15"/>
  <c r="L26" i="15"/>
  <c r="AE26" i="15"/>
  <c r="X26" i="15"/>
  <c r="V26" i="15"/>
  <c r="M26" i="24"/>
  <c r="N26" i="24" s="1"/>
  <c r="O26" i="24" s="1"/>
  <c r="P26" i="24" s="1"/>
  <c r="Q26" i="24" s="1"/>
  <c r="AB27" i="18"/>
  <c r="AC27" i="18" s="1"/>
  <c r="AD27" i="18" s="1"/>
  <c r="AE27" i="18" s="1"/>
  <c r="AF27" i="18" s="1"/>
  <c r="M26" i="26"/>
  <c r="AL26" i="21"/>
  <c r="M58" i="27"/>
  <c r="X58" i="24"/>
  <c r="Y58" i="24" s="1"/>
  <c r="Z58" i="24" s="1"/>
  <c r="AA58" i="24" s="1"/>
  <c r="AG58" i="23"/>
  <c r="C58" i="19"/>
  <c r="D58" i="19" s="1"/>
  <c r="E58" i="19" s="1"/>
  <c r="F58" i="19" s="1"/>
  <c r="G58" i="19" s="1"/>
  <c r="H26" i="23"/>
  <c r="AG59" i="20"/>
  <c r="N57" i="27"/>
  <c r="O57" i="27" s="1"/>
  <c r="P57" i="27" s="1"/>
  <c r="Q57" i="27" s="1"/>
  <c r="R26" i="20"/>
  <c r="X57" i="27"/>
  <c r="Y57" i="27" s="1"/>
  <c r="Z57" i="27" s="1"/>
  <c r="AA57" i="27" s="1"/>
  <c r="AG58" i="18"/>
  <c r="AL26" i="19"/>
  <c r="AL28" i="25"/>
  <c r="B28" i="25"/>
  <c r="A29" i="25" s="1"/>
  <c r="C28" i="25"/>
  <c r="AC57" i="18"/>
  <c r="AD57" i="18" s="1"/>
  <c r="AE57" i="18" s="1"/>
  <c r="AF57" i="18" s="1"/>
  <c r="B27" i="26"/>
  <c r="A28" i="26" s="1"/>
  <c r="H27" i="26"/>
  <c r="W27" i="26"/>
  <c r="AL27" i="26"/>
  <c r="C27" i="26"/>
  <c r="AB27" i="26"/>
  <c r="C26" i="22"/>
  <c r="D26" i="22" s="1"/>
  <c r="E26" i="22" s="1"/>
  <c r="F26" i="22" s="1"/>
  <c r="G26" i="22" s="1"/>
  <c r="S58" i="22"/>
  <c r="T58" i="22" s="1"/>
  <c r="U58" i="22" s="1"/>
  <c r="V58" i="22" s="1"/>
  <c r="AI26" i="15"/>
  <c r="D26" i="15"/>
  <c r="AB26" i="15"/>
  <c r="O26" i="15"/>
  <c r="AC26" i="15"/>
  <c r="AL26" i="26"/>
  <c r="AL60" i="20"/>
  <c r="C60" i="20"/>
  <c r="R60" i="20"/>
  <c r="B60" i="20"/>
  <c r="A61" i="20" s="1"/>
  <c r="AG60" i="20"/>
  <c r="H60" i="20"/>
  <c r="AC26" i="25"/>
  <c r="AD26" i="25" s="1"/>
  <c r="AE26" i="25" s="1"/>
  <c r="AF26" i="25" s="1"/>
  <c r="X26" i="25"/>
  <c r="Y26" i="25" s="1"/>
  <c r="Z26" i="25" s="1"/>
  <c r="AA26" i="25" s="1"/>
  <c r="B59" i="17"/>
  <c r="A60" i="17" s="1"/>
  <c r="B59" i="18"/>
  <c r="A60" i="18" s="1"/>
  <c r="H26" i="19"/>
  <c r="D26" i="27"/>
  <c r="E26" i="27" s="1"/>
  <c r="F26" i="27" s="1"/>
  <c r="G26" i="27" s="1"/>
  <c r="B27" i="15"/>
  <c r="A28" i="15" s="1"/>
  <c r="W27" i="15"/>
  <c r="G27" i="15"/>
  <c r="U27" i="15"/>
  <c r="D27" i="15"/>
  <c r="AK27" i="15"/>
  <c r="Q27" i="15"/>
  <c r="AJ27" i="15"/>
  <c r="N27" i="15"/>
  <c r="E27" i="15"/>
  <c r="AL27" i="15"/>
  <c r="R27" i="15"/>
  <c r="AH26" i="25"/>
  <c r="AI26" i="25" s="1"/>
  <c r="AJ26" i="25" s="1"/>
  <c r="AK26" i="25" s="1"/>
  <c r="AB59" i="23"/>
  <c r="C59" i="23"/>
  <c r="R59" i="23"/>
  <c r="B59" i="23"/>
  <c r="A60" i="23" s="1"/>
  <c r="H59" i="23"/>
  <c r="W59" i="23"/>
  <c r="AG58" i="19"/>
  <c r="W58" i="25"/>
  <c r="X58" i="25" s="1"/>
  <c r="Y58" i="25" s="1"/>
  <c r="Z58" i="25" s="1"/>
  <c r="AA58" i="25" s="1"/>
  <c r="AL58" i="21"/>
  <c r="AH58" i="21" s="1"/>
  <c r="AI58" i="21" s="1"/>
  <c r="AJ58" i="21" s="1"/>
  <c r="AK58" i="21" s="1"/>
  <c r="AB26" i="22"/>
  <c r="AL60" i="24"/>
  <c r="C60" i="24"/>
  <c r="AG60" i="24"/>
  <c r="R60" i="24"/>
  <c r="B60" i="24"/>
  <c r="A61" i="24" s="1"/>
  <c r="W60" i="24"/>
  <c r="H60" i="24"/>
  <c r="S25" i="26"/>
  <c r="T25" i="26" s="1"/>
  <c r="U25" i="26" s="1"/>
  <c r="V25" i="26" s="1"/>
  <c r="AB58" i="22"/>
  <c r="J26" i="15"/>
  <c r="R26" i="15"/>
  <c r="C26" i="15"/>
  <c r="E26" i="15"/>
  <c r="AL26" i="15"/>
  <c r="AG26" i="24"/>
  <c r="AL27" i="18"/>
  <c r="AL28" i="27"/>
  <c r="M28" i="27"/>
  <c r="AB28" i="27"/>
  <c r="B28" i="27"/>
  <c r="A29" i="27" s="1"/>
  <c r="AG28" i="27"/>
  <c r="H28" i="27"/>
  <c r="B59" i="26"/>
  <c r="A60" i="26" s="1"/>
  <c r="W26" i="26"/>
  <c r="X26" i="26" s="1"/>
  <c r="Y26" i="26" s="1"/>
  <c r="Z26" i="26" s="1"/>
  <c r="AA26" i="26" s="1"/>
  <c r="AG26" i="21"/>
  <c r="B59" i="27"/>
  <c r="A60" i="27" s="1"/>
  <c r="AG59" i="27"/>
  <c r="B57" i="28"/>
  <c r="B59" i="16"/>
  <c r="A60" i="16" s="1"/>
  <c r="R58" i="23"/>
  <c r="AC25" i="26"/>
  <c r="AD25" i="26" s="1"/>
  <c r="AE25" i="26" s="1"/>
  <c r="AF25" i="26" s="1"/>
  <c r="W58" i="19"/>
  <c r="B27" i="23"/>
  <c r="A28" i="23" s="1"/>
  <c r="W27" i="23"/>
  <c r="AL27" i="23"/>
  <c r="R59" i="20"/>
  <c r="S59" i="20" s="1"/>
  <c r="T59" i="20" s="1"/>
  <c r="U59" i="20" s="1"/>
  <c r="V59" i="20" s="1"/>
  <c r="B27" i="20"/>
  <c r="A28" i="20" s="1"/>
  <c r="X57" i="23"/>
  <c r="Y57" i="23" s="1"/>
  <c r="Z57" i="23" s="1"/>
  <c r="AA57" i="23" s="1"/>
  <c r="AB58" i="18"/>
  <c r="R58" i="18"/>
  <c r="D26" i="25"/>
  <c r="E26" i="25" s="1"/>
  <c r="F26" i="25" s="1"/>
  <c r="G26" i="25" s="1"/>
  <c r="AG26" i="19"/>
  <c r="C27" i="25"/>
  <c r="B62" i="15"/>
  <c r="A63" i="15" s="1"/>
  <c r="AE62" i="15"/>
  <c r="AD62" i="15"/>
  <c r="I62" i="15"/>
  <c r="M62" i="15"/>
  <c r="P62" i="15"/>
  <c r="Y62" i="15"/>
  <c r="Z62" i="15"/>
  <c r="T62" i="15"/>
  <c r="X62" i="15"/>
  <c r="AG62" i="15"/>
  <c r="S57" i="25"/>
  <c r="T57" i="25" s="1"/>
  <c r="U57" i="25" s="1"/>
  <c r="V57" i="25" s="1"/>
  <c r="M26" i="22"/>
  <c r="M58" i="22"/>
  <c r="N58" i="22" s="1"/>
  <c r="O58" i="22" s="1"/>
  <c r="P58" i="22" s="1"/>
  <c r="Q58" i="22" s="1"/>
  <c r="AG26" i="15"/>
  <c r="P26" i="15"/>
  <c r="AH26" i="15"/>
  <c r="AK26" i="15"/>
  <c r="AD26" i="15"/>
  <c r="AL27" i="24"/>
  <c r="M27" i="24"/>
  <c r="B27" i="24"/>
  <c r="A28" i="24" s="1"/>
  <c r="W27" i="24"/>
  <c r="R27" i="24"/>
  <c r="D27" i="18"/>
  <c r="E27" i="18" s="1"/>
  <c r="F27" i="18" s="1"/>
  <c r="G27" i="18" s="1"/>
  <c r="R26" i="26"/>
  <c r="H26" i="26"/>
  <c r="W27" i="21"/>
  <c r="AL27" i="21"/>
  <c r="M27" i="21"/>
  <c r="AB27" i="21"/>
  <c r="C27" i="21"/>
  <c r="H27" i="21"/>
  <c r="B27" i="21"/>
  <c r="A28" i="21" s="1"/>
  <c r="R27" i="21"/>
  <c r="AG27" i="21"/>
  <c r="W58" i="23"/>
  <c r="X58" i="23" s="1"/>
  <c r="Y58" i="23" s="1"/>
  <c r="Z58" i="23" s="1"/>
  <c r="AA58" i="23" s="1"/>
  <c r="C58" i="23"/>
  <c r="D58" i="23" s="1"/>
  <c r="E58" i="23" s="1"/>
  <c r="F58" i="23" s="1"/>
  <c r="G58" i="23" s="1"/>
  <c r="AB58" i="19"/>
  <c r="S26" i="23"/>
  <c r="T26" i="23" s="1"/>
  <c r="U26" i="23" s="1"/>
  <c r="V26" i="23" s="1"/>
  <c r="C59" i="20"/>
  <c r="X57" i="19"/>
  <c r="Y57" i="19" s="1"/>
  <c r="Z57" i="19" s="1"/>
  <c r="AA57" i="19" s="1"/>
  <c r="B27" i="17"/>
  <c r="A28" i="17" s="1"/>
  <c r="B27" i="16"/>
  <c r="A28" i="16" s="1"/>
  <c r="N25" i="19"/>
  <c r="O25" i="19" s="1"/>
  <c r="P25" i="19" s="1"/>
  <c r="Q25" i="19" s="1"/>
  <c r="D25" i="19"/>
  <c r="E25" i="19" s="1"/>
  <c r="F25" i="19" s="1"/>
  <c r="G25" i="19" s="1"/>
  <c r="AC57" i="22"/>
  <c r="AD57" i="22" s="1"/>
  <c r="AE57" i="22" s="1"/>
  <c r="AF57" i="22" s="1"/>
  <c r="AL58" i="18"/>
  <c r="D57" i="25"/>
  <c r="E57" i="25" s="1"/>
  <c r="F57" i="25" s="1"/>
  <c r="G57" i="25" s="1"/>
  <c r="N26" i="25"/>
  <c r="O26" i="25" s="1"/>
  <c r="P26" i="25" s="1"/>
  <c r="Q26" i="25" s="1"/>
  <c r="B27" i="19"/>
  <c r="A28" i="19" s="1"/>
  <c r="H27" i="19"/>
  <c r="I25" i="20"/>
  <c r="J25" i="20" s="1"/>
  <c r="K25" i="20" s="1"/>
  <c r="L25" i="20" s="1"/>
  <c r="AC27" i="25"/>
  <c r="AD27" i="25" s="1"/>
  <c r="AE27" i="25" s="1"/>
  <c r="AF27" i="25" s="1"/>
  <c r="AC57" i="26"/>
  <c r="AD57" i="26" s="1"/>
  <c r="AE57" i="26" s="1"/>
  <c r="AF57" i="26" s="1"/>
  <c r="AH58" i="22" l="1"/>
  <c r="AI58" i="22" s="1"/>
  <c r="AJ58" i="22" s="1"/>
  <c r="AK58" i="22" s="1"/>
  <c r="I58" i="25"/>
  <c r="J58" i="25" s="1"/>
  <c r="K58" i="25" s="1"/>
  <c r="L58" i="25" s="1"/>
  <c r="D59" i="20"/>
  <c r="E59" i="20" s="1"/>
  <c r="F59" i="20" s="1"/>
  <c r="G59" i="20" s="1"/>
  <c r="AH26" i="19"/>
  <c r="AI26" i="19" s="1"/>
  <c r="AJ26" i="19" s="1"/>
  <c r="AK26" i="19" s="1"/>
  <c r="AG6" i="16"/>
  <c r="AG14" i="16"/>
  <c r="AG9" i="16"/>
  <c r="AG4" i="16"/>
  <c r="AG12" i="16"/>
  <c r="AG7" i="16"/>
  <c r="AG15" i="16"/>
  <c r="AG10" i="16"/>
  <c r="AG18" i="16"/>
  <c r="AG5" i="16"/>
  <c r="AG13" i="16"/>
  <c r="AG21" i="16"/>
  <c r="AG8" i="16"/>
  <c r="AG16" i="16"/>
  <c r="AG19" i="16"/>
  <c r="AG28" i="16"/>
  <c r="AG23" i="16"/>
  <c r="AG26" i="16"/>
  <c r="AG3" i="16"/>
  <c r="AG24" i="16"/>
  <c r="AG32" i="16"/>
  <c r="AG27" i="16"/>
  <c r="AG40" i="16"/>
  <c r="AG17" i="16"/>
  <c r="AG20" i="16"/>
  <c r="AG30" i="16"/>
  <c r="AG38" i="16"/>
  <c r="AG48" i="16"/>
  <c r="AG57" i="16"/>
  <c r="AG42" i="16"/>
  <c r="AG45" i="16"/>
  <c r="AG31" i="16"/>
  <c r="AG41" i="16"/>
  <c r="AG50" i="16"/>
  <c r="AG22" i="16"/>
  <c r="AG43" i="16"/>
  <c r="AG53" i="16"/>
  <c r="AG11" i="16"/>
  <c r="AG46" i="16"/>
  <c r="AG56" i="16"/>
  <c r="AG51" i="16"/>
  <c r="AG29" i="16"/>
  <c r="AG34" i="16"/>
  <c r="AG52" i="16"/>
  <c r="AG55" i="16"/>
  <c r="AG60" i="16"/>
  <c r="AG54" i="16"/>
  <c r="AG58" i="16"/>
  <c r="AG66" i="16"/>
  <c r="AG25" i="16"/>
  <c r="AG61" i="16"/>
  <c r="AG69" i="16"/>
  <c r="AG64" i="16"/>
  <c r="AG65" i="16"/>
  <c r="AG73" i="16"/>
  <c r="AG68" i="16"/>
  <c r="AG67" i="16"/>
  <c r="AG9" i="17"/>
  <c r="AG74" i="16"/>
  <c r="AG4" i="17"/>
  <c r="AG44" i="16"/>
  <c r="AG63" i="16"/>
  <c r="AG70" i="16"/>
  <c r="AG71" i="16"/>
  <c r="AG62" i="16"/>
  <c r="AG72" i="16"/>
  <c r="AG16" i="17"/>
  <c r="AG3" i="17"/>
  <c r="AG6" i="17"/>
  <c r="AG11" i="17"/>
  <c r="AG19" i="17"/>
  <c r="AG5" i="17"/>
  <c r="AG14" i="17"/>
  <c r="AG17" i="17"/>
  <c r="AG59" i="16"/>
  <c r="AG8" i="17"/>
  <c r="AG12" i="17"/>
  <c r="AG20" i="17"/>
  <c r="AG15" i="17"/>
  <c r="AG23" i="17"/>
  <c r="AG7" i="17"/>
  <c r="AG10" i="17"/>
  <c r="AG18" i="17"/>
  <c r="AG26" i="17"/>
  <c r="AG30" i="17"/>
  <c r="AG43" i="17"/>
  <c r="AG53" i="17"/>
  <c r="AG61" i="17"/>
  <c r="AG34" i="17"/>
  <c r="AG46" i="17"/>
  <c r="AG56" i="17"/>
  <c r="AG64" i="17"/>
  <c r="AG27" i="17"/>
  <c r="AG22" i="17"/>
  <c r="AG24" i="17"/>
  <c r="AG31" i="17"/>
  <c r="AG44" i="17"/>
  <c r="AG54" i="17"/>
  <c r="AG62" i="17"/>
  <c r="AG13" i="17"/>
  <c r="AG38" i="17"/>
  <c r="AG21" i="17"/>
  <c r="AG28" i="17"/>
  <c r="AG29" i="17"/>
  <c r="AG42" i="17"/>
  <c r="AG52" i="17"/>
  <c r="AG60" i="17"/>
  <c r="AG25" i="17"/>
  <c r="AG32" i="17"/>
  <c r="AG45" i="17"/>
  <c r="AG51" i="17"/>
  <c r="AG67" i="17"/>
  <c r="AG70" i="17"/>
  <c r="AG57" i="17"/>
  <c r="AG73" i="17"/>
  <c r="AG40" i="17"/>
  <c r="AG50" i="17"/>
  <c r="AG63" i="17"/>
  <c r="AG68" i="17"/>
  <c r="AG41" i="17"/>
  <c r="AG58" i="17"/>
  <c r="AG71" i="17"/>
  <c r="AG48" i="17"/>
  <c r="AG65" i="17"/>
  <c r="AG69" i="17"/>
  <c r="AG55" i="17"/>
  <c r="AG72" i="17"/>
  <c r="AG74" i="17"/>
  <c r="AG59" i="17"/>
  <c r="AG66" i="17"/>
  <c r="AG35" i="17"/>
  <c r="AG36" i="16"/>
  <c r="AG49" i="16"/>
  <c r="AG39" i="17"/>
  <c r="AG33" i="16"/>
  <c r="AG47" i="17"/>
  <c r="AG37" i="16"/>
  <c r="AG39" i="16"/>
  <c r="AG47" i="16"/>
  <c r="AG35" i="16"/>
  <c r="AG49" i="17"/>
  <c r="AG33" i="17"/>
  <c r="AG37" i="17"/>
  <c r="AG36" i="17"/>
  <c r="AM9" i="32"/>
  <c r="AL10" i="32"/>
  <c r="X26" i="23"/>
  <c r="Y26" i="23" s="1"/>
  <c r="Z26" i="23" s="1"/>
  <c r="AA26" i="23" s="1"/>
  <c r="X58" i="21"/>
  <c r="Y58" i="21" s="1"/>
  <c r="Z58" i="21" s="1"/>
  <c r="AA58" i="21" s="1"/>
  <c r="I27" i="27"/>
  <c r="J27" i="27" s="1"/>
  <c r="K27" i="27" s="1"/>
  <c r="L27" i="27" s="1"/>
  <c r="D58" i="26"/>
  <c r="E58" i="26" s="1"/>
  <c r="F58" i="26" s="1"/>
  <c r="G58" i="26" s="1"/>
  <c r="S58" i="18"/>
  <c r="T58" i="18" s="1"/>
  <c r="U58" i="18" s="1"/>
  <c r="V58" i="18" s="1"/>
  <c r="S27" i="27"/>
  <c r="T27" i="27" s="1"/>
  <c r="U27" i="27" s="1"/>
  <c r="V27" i="27" s="1"/>
  <c r="AC26" i="22"/>
  <c r="AD26" i="22" s="1"/>
  <c r="AE26" i="22" s="1"/>
  <c r="AF26" i="22" s="1"/>
  <c r="X58" i="27"/>
  <c r="Y58" i="27" s="1"/>
  <c r="Z58" i="27" s="1"/>
  <c r="AA58" i="27" s="1"/>
  <c r="D27" i="25"/>
  <c r="E27" i="25" s="1"/>
  <c r="F27" i="25" s="1"/>
  <c r="G27" i="25" s="1"/>
  <c r="AH26" i="24"/>
  <c r="AI26" i="24" s="1"/>
  <c r="AJ26" i="24" s="1"/>
  <c r="AK26" i="24" s="1"/>
  <c r="D27" i="26"/>
  <c r="E27" i="26" s="1"/>
  <c r="F27" i="26" s="1"/>
  <c r="G27" i="26" s="1"/>
  <c r="AH59" i="20"/>
  <c r="AI59" i="20" s="1"/>
  <c r="AJ59" i="20" s="1"/>
  <c r="AK59" i="20" s="1"/>
  <c r="I58" i="26"/>
  <c r="J58" i="26" s="1"/>
  <c r="K58" i="26" s="1"/>
  <c r="L58" i="26" s="1"/>
  <c r="AC58" i="19"/>
  <c r="AD58" i="19" s="1"/>
  <c r="AE58" i="19" s="1"/>
  <c r="AF58" i="19" s="1"/>
  <c r="N26" i="23"/>
  <c r="O26" i="23" s="1"/>
  <c r="P26" i="23" s="1"/>
  <c r="Q26" i="23" s="1"/>
  <c r="N27" i="27"/>
  <c r="O27" i="27" s="1"/>
  <c r="P27" i="27" s="1"/>
  <c r="Q27" i="27" s="1"/>
  <c r="X27" i="27"/>
  <c r="Y27" i="27" s="1"/>
  <c r="Z27" i="27" s="1"/>
  <c r="AA27" i="27" s="1"/>
  <c r="S26" i="20"/>
  <c r="T26" i="20" s="1"/>
  <c r="U26" i="20" s="1"/>
  <c r="V26" i="20" s="1"/>
  <c r="N27" i="21"/>
  <c r="O27" i="21" s="1"/>
  <c r="P27" i="21" s="1"/>
  <c r="Q27" i="21" s="1"/>
  <c r="S58" i="27"/>
  <c r="T58" i="27" s="1"/>
  <c r="U58" i="27" s="1"/>
  <c r="V58" i="27" s="1"/>
  <c r="S27" i="25"/>
  <c r="T27" i="25" s="1"/>
  <c r="U27" i="25" s="1"/>
  <c r="V27" i="25" s="1"/>
  <c r="AC26" i="23"/>
  <c r="AD26" i="23" s="1"/>
  <c r="AE26" i="23" s="1"/>
  <c r="AF26" i="23" s="1"/>
  <c r="AC26" i="26"/>
  <c r="AD26" i="26" s="1"/>
  <c r="AE26" i="26" s="1"/>
  <c r="AF26" i="26" s="1"/>
  <c r="N58" i="27"/>
  <c r="O58" i="27" s="1"/>
  <c r="P58" i="27" s="1"/>
  <c r="Q58" i="27" s="1"/>
  <c r="AH26" i="22"/>
  <c r="AI26" i="22" s="1"/>
  <c r="AJ26" i="22" s="1"/>
  <c r="AK26" i="22" s="1"/>
  <c r="N26" i="22"/>
  <c r="O26" i="22" s="1"/>
  <c r="P26" i="22" s="1"/>
  <c r="Q26" i="22" s="1"/>
  <c r="AH58" i="19"/>
  <c r="AI58" i="19" s="1"/>
  <c r="AJ58" i="19" s="1"/>
  <c r="AK58" i="19" s="1"/>
  <c r="X27" i="18"/>
  <c r="Y27" i="18" s="1"/>
  <c r="Z27" i="18" s="1"/>
  <c r="AA27" i="18" s="1"/>
  <c r="S27" i="24"/>
  <c r="T27" i="24" s="1"/>
  <c r="U27" i="24" s="1"/>
  <c r="V27" i="24" s="1"/>
  <c r="AC58" i="22"/>
  <c r="AD58" i="22" s="1"/>
  <c r="AE58" i="22" s="1"/>
  <c r="AF58" i="22" s="1"/>
  <c r="D27" i="27"/>
  <c r="E27" i="27" s="1"/>
  <c r="F27" i="27" s="1"/>
  <c r="G27" i="27" s="1"/>
  <c r="I26" i="23"/>
  <c r="J26" i="23" s="1"/>
  <c r="K26" i="23" s="1"/>
  <c r="L26" i="23" s="1"/>
  <c r="S26" i="22"/>
  <c r="T26" i="22" s="1"/>
  <c r="U26" i="22" s="1"/>
  <c r="V26" i="22" s="1"/>
  <c r="N27" i="24"/>
  <c r="O27" i="24" s="1"/>
  <c r="P27" i="24" s="1"/>
  <c r="Q27" i="24" s="1"/>
  <c r="I27" i="21"/>
  <c r="J27" i="21" s="1"/>
  <c r="K27" i="21" s="1"/>
  <c r="L27" i="21" s="1"/>
  <c r="AH58" i="18"/>
  <c r="AI58" i="18" s="1"/>
  <c r="AJ58" i="18" s="1"/>
  <c r="AK58" i="18" s="1"/>
  <c r="AH60" i="24"/>
  <c r="AI60" i="24" s="1"/>
  <c r="AJ60" i="24" s="1"/>
  <c r="AK60" i="24" s="1"/>
  <c r="N26" i="26"/>
  <c r="O26" i="26" s="1"/>
  <c r="P26" i="26" s="1"/>
  <c r="Q26" i="26" s="1"/>
  <c r="D59" i="23"/>
  <c r="E59" i="23" s="1"/>
  <c r="F59" i="23" s="1"/>
  <c r="G59" i="23" s="1"/>
  <c r="AH58" i="26"/>
  <c r="AI58" i="26" s="1"/>
  <c r="AJ58" i="26" s="1"/>
  <c r="AK58" i="26" s="1"/>
  <c r="N58" i="21"/>
  <c r="O58" i="21" s="1"/>
  <c r="P58" i="21" s="1"/>
  <c r="Q58" i="21" s="1"/>
  <c r="D60" i="20"/>
  <c r="E60" i="20" s="1"/>
  <c r="F60" i="20" s="1"/>
  <c r="G60" i="20" s="1"/>
  <c r="AB27" i="22"/>
  <c r="X58" i="18"/>
  <c r="Y58" i="18" s="1"/>
  <c r="Z58" i="18" s="1"/>
  <c r="AA58" i="18" s="1"/>
  <c r="W59" i="21"/>
  <c r="AH27" i="27"/>
  <c r="AI27" i="27" s="1"/>
  <c r="AJ27" i="27" s="1"/>
  <c r="AK27" i="27" s="1"/>
  <c r="D60" i="24"/>
  <c r="E60" i="24" s="1"/>
  <c r="F60" i="24" s="1"/>
  <c r="G60" i="24" s="1"/>
  <c r="AG27" i="19"/>
  <c r="H59" i="26"/>
  <c r="B27" i="28"/>
  <c r="AB60" i="20"/>
  <c r="AC60" i="20" s="1"/>
  <c r="AD60" i="20" s="1"/>
  <c r="AE60" i="20" s="1"/>
  <c r="AF60" i="20" s="1"/>
  <c r="M27" i="22"/>
  <c r="AC58" i="26"/>
  <c r="AD58" i="26" s="1"/>
  <c r="AE58" i="26" s="1"/>
  <c r="AF58" i="26" s="1"/>
  <c r="AB59" i="25"/>
  <c r="M27" i="19"/>
  <c r="I27" i="19" s="1"/>
  <c r="J27" i="19" s="1"/>
  <c r="K27" i="19" s="1"/>
  <c r="L27" i="19" s="1"/>
  <c r="AL27" i="19"/>
  <c r="I26" i="26"/>
  <c r="J26" i="26" s="1"/>
  <c r="K26" i="26" s="1"/>
  <c r="L26" i="26" s="1"/>
  <c r="C27" i="24"/>
  <c r="D62" i="15"/>
  <c r="F62" i="15"/>
  <c r="AB60" i="24"/>
  <c r="AC60" i="24" s="1"/>
  <c r="AD60" i="24" s="1"/>
  <c r="AE60" i="24" s="1"/>
  <c r="AF60" i="24" s="1"/>
  <c r="AG59" i="23"/>
  <c r="M59" i="23"/>
  <c r="F27" i="15"/>
  <c r="S27" i="15"/>
  <c r="W28" i="25"/>
  <c r="W27" i="19"/>
  <c r="AB27" i="24"/>
  <c r="X27" i="24" s="1"/>
  <c r="Y27" i="24" s="1"/>
  <c r="Z27" i="24" s="1"/>
  <c r="AA27" i="24" s="1"/>
  <c r="AB62" i="15"/>
  <c r="AL62" i="15"/>
  <c r="M27" i="23"/>
  <c r="W28" i="27"/>
  <c r="M60" i="24"/>
  <c r="N60" i="24" s="1"/>
  <c r="O60" i="24" s="1"/>
  <c r="P60" i="24" s="1"/>
  <c r="Q60" i="24" s="1"/>
  <c r="AL59" i="23"/>
  <c r="AG27" i="15"/>
  <c r="AE27" i="15"/>
  <c r="M60" i="20"/>
  <c r="I60" i="20" s="1"/>
  <c r="J60" i="20" s="1"/>
  <c r="K60" i="20" s="1"/>
  <c r="L60" i="20" s="1"/>
  <c r="AL27" i="22"/>
  <c r="M59" i="25"/>
  <c r="X58" i="26"/>
  <c r="Y58" i="26" s="1"/>
  <c r="Z58" i="26" s="1"/>
  <c r="AA58" i="26" s="1"/>
  <c r="R59" i="25"/>
  <c r="C27" i="19"/>
  <c r="D27" i="19" s="1"/>
  <c r="E27" i="19" s="1"/>
  <c r="F27" i="19" s="1"/>
  <c r="G27" i="19" s="1"/>
  <c r="AC27" i="21"/>
  <c r="AD27" i="21" s="1"/>
  <c r="AE27" i="21" s="1"/>
  <c r="AF27" i="21" s="1"/>
  <c r="AG27" i="23"/>
  <c r="AH27" i="23" s="1"/>
  <c r="AI27" i="23" s="1"/>
  <c r="AJ27" i="23" s="1"/>
  <c r="AK27" i="23" s="1"/>
  <c r="I27" i="15"/>
  <c r="K27" i="15"/>
  <c r="X27" i="15"/>
  <c r="W60" i="20"/>
  <c r="S60" i="20" s="1"/>
  <c r="T60" i="20" s="1"/>
  <c r="U60" i="20" s="1"/>
  <c r="V60" i="20" s="1"/>
  <c r="H28" i="25"/>
  <c r="D28" i="25" s="1"/>
  <c r="E28" i="25" s="1"/>
  <c r="F28" i="25" s="1"/>
  <c r="G28" i="25" s="1"/>
  <c r="I26" i="24"/>
  <c r="J26" i="24" s="1"/>
  <c r="K26" i="24" s="1"/>
  <c r="L26" i="24" s="1"/>
  <c r="X26" i="19"/>
  <c r="Y26" i="19" s="1"/>
  <c r="Z26" i="19" s="1"/>
  <c r="AA26" i="19" s="1"/>
  <c r="AG59" i="21"/>
  <c r="C59" i="25"/>
  <c r="AB27" i="19"/>
  <c r="AC28" i="27"/>
  <c r="AD28" i="27" s="1"/>
  <c r="AE28" i="27" s="1"/>
  <c r="AF28" i="27" s="1"/>
  <c r="S60" i="24"/>
  <c r="T60" i="24" s="1"/>
  <c r="U60" i="24" s="1"/>
  <c r="V60" i="24" s="1"/>
  <c r="S59" i="23"/>
  <c r="T59" i="23" s="1"/>
  <c r="U59" i="23" s="1"/>
  <c r="V59" i="23" s="1"/>
  <c r="AG28" i="25"/>
  <c r="AH28" i="25" s="1"/>
  <c r="AI28" i="25" s="1"/>
  <c r="AJ28" i="25" s="1"/>
  <c r="AK28" i="25" s="1"/>
  <c r="D58" i="22"/>
  <c r="E58" i="22" s="1"/>
  <c r="F58" i="22" s="1"/>
  <c r="G58" i="22" s="1"/>
  <c r="R59" i="21"/>
  <c r="S59" i="21" s="1"/>
  <c r="T59" i="21" s="1"/>
  <c r="U59" i="21" s="1"/>
  <c r="V59" i="21" s="1"/>
  <c r="AC58" i="27"/>
  <c r="AD58" i="27" s="1"/>
  <c r="AE58" i="27" s="1"/>
  <c r="AF58" i="27" s="1"/>
  <c r="I58" i="21"/>
  <c r="J58" i="21" s="1"/>
  <c r="K58" i="21" s="1"/>
  <c r="L58" i="21" s="1"/>
  <c r="B63" i="15"/>
  <c r="A64" i="15" s="1"/>
  <c r="Y63" i="15"/>
  <c r="X63" i="15"/>
  <c r="Q63" i="15"/>
  <c r="AG63" i="15"/>
  <c r="P63" i="15"/>
  <c r="H63" i="15"/>
  <c r="AF63" i="15"/>
  <c r="AH63" i="15"/>
  <c r="AI63" i="15"/>
  <c r="D63" i="15"/>
  <c r="AK63" i="15"/>
  <c r="F63" i="15"/>
  <c r="L63" i="15"/>
  <c r="N63" i="15"/>
  <c r="T63" i="15"/>
  <c r="V63" i="15"/>
  <c r="Z63" i="15"/>
  <c r="AA63" i="15"/>
  <c r="AC63" i="15"/>
  <c r="M63" i="15"/>
  <c r="W63" i="15"/>
  <c r="J63" i="15"/>
  <c r="K63" i="15"/>
  <c r="AB63" i="15"/>
  <c r="U63" i="15"/>
  <c r="R63" i="15"/>
  <c r="AJ63" i="15"/>
  <c r="AD63" i="15"/>
  <c r="AL63" i="15"/>
  <c r="G63" i="15"/>
  <c r="E63" i="15"/>
  <c r="O63" i="15"/>
  <c r="M27" i="20"/>
  <c r="C27" i="20"/>
  <c r="S58" i="23"/>
  <c r="T58" i="23" s="1"/>
  <c r="U58" i="23" s="1"/>
  <c r="V58" i="23" s="1"/>
  <c r="AL59" i="27"/>
  <c r="AH59" i="27" s="1"/>
  <c r="AI59" i="27" s="1"/>
  <c r="AJ59" i="27" s="1"/>
  <c r="AK59" i="27" s="1"/>
  <c r="C59" i="26"/>
  <c r="D59" i="26" s="1"/>
  <c r="E59" i="26" s="1"/>
  <c r="F59" i="26" s="1"/>
  <c r="G59" i="26" s="1"/>
  <c r="X28" i="27"/>
  <c r="Y28" i="27" s="1"/>
  <c r="Z28" i="27" s="1"/>
  <c r="AA28" i="27" s="1"/>
  <c r="I28" i="15"/>
  <c r="B28" i="15"/>
  <c r="A29" i="15" s="1"/>
  <c r="N28" i="15"/>
  <c r="S28" i="15"/>
  <c r="AD28" i="15"/>
  <c r="C28" i="15"/>
  <c r="U28" i="15"/>
  <c r="D28" i="15"/>
  <c r="E28" i="15"/>
  <c r="H59" i="18"/>
  <c r="H59" i="19"/>
  <c r="B60" i="22"/>
  <c r="A61" i="22" s="1"/>
  <c r="N28" i="18"/>
  <c r="O28" i="18" s="1"/>
  <c r="P28" i="18" s="1"/>
  <c r="Q28" i="18" s="1"/>
  <c r="AC26" i="24"/>
  <c r="AD26" i="24" s="1"/>
  <c r="AE26" i="24" s="1"/>
  <c r="AF26" i="24" s="1"/>
  <c r="D26" i="19"/>
  <c r="E26" i="19" s="1"/>
  <c r="F26" i="19" s="1"/>
  <c r="G26" i="19" s="1"/>
  <c r="X26" i="22"/>
  <c r="Y26" i="22" s="1"/>
  <c r="Z26" i="22" s="1"/>
  <c r="AA26" i="22" s="1"/>
  <c r="AL59" i="21"/>
  <c r="AH59" i="21" s="1"/>
  <c r="AI59" i="21" s="1"/>
  <c r="AJ59" i="21" s="1"/>
  <c r="AK59" i="21" s="1"/>
  <c r="C60" i="25"/>
  <c r="B60" i="25"/>
  <c r="A61" i="25" s="1"/>
  <c r="AL60" i="25"/>
  <c r="C60" i="18"/>
  <c r="B60" i="18"/>
  <c r="A61" i="18" s="1"/>
  <c r="I58" i="27"/>
  <c r="J58" i="27" s="1"/>
  <c r="K58" i="27" s="1"/>
  <c r="L58" i="27" s="1"/>
  <c r="N26" i="20"/>
  <c r="O26" i="20" s="1"/>
  <c r="P26" i="20" s="1"/>
  <c r="Q26" i="20" s="1"/>
  <c r="B60" i="27"/>
  <c r="A61" i="27" s="1"/>
  <c r="AL60" i="27"/>
  <c r="R60" i="26"/>
  <c r="B60" i="26"/>
  <c r="A61" i="26" s="1"/>
  <c r="W60" i="26"/>
  <c r="M60" i="26"/>
  <c r="AG59" i="26"/>
  <c r="M28" i="23"/>
  <c r="AG28" i="23"/>
  <c r="W28" i="23"/>
  <c r="B28" i="23"/>
  <c r="A29" i="23" s="1"/>
  <c r="B58" i="28"/>
  <c r="AB59" i="26"/>
  <c r="L27" i="15"/>
  <c r="AH27" i="15"/>
  <c r="AI27" i="15"/>
  <c r="H27" i="15"/>
  <c r="W59" i="18"/>
  <c r="H29" i="25"/>
  <c r="AL29" i="25"/>
  <c r="C29" i="25"/>
  <c r="B29" i="25"/>
  <c r="A30" i="25" s="1"/>
  <c r="M59" i="19"/>
  <c r="R59" i="19"/>
  <c r="C59" i="22"/>
  <c r="S58" i="25"/>
  <c r="T58" i="25" s="1"/>
  <c r="U58" i="25" s="1"/>
  <c r="V58" i="25" s="1"/>
  <c r="R29" i="18"/>
  <c r="B29" i="18"/>
  <c r="A30" i="18" s="1"/>
  <c r="H29" i="18"/>
  <c r="AB29" i="18"/>
  <c r="AB28" i="20"/>
  <c r="AG28" i="20"/>
  <c r="B28" i="20"/>
  <c r="A29" i="20" s="1"/>
  <c r="H28" i="20"/>
  <c r="AL28" i="20"/>
  <c r="B28" i="16"/>
  <c r="A29" i="16" s="1"/>
  <c r="AH27" i="19"/>
  <c r="AI27" i="19" s="1"/>
  <c r="AJ27" i="19" s="1"/>
  <c r="AK27" i="19" s="1"/>
  <c r="AI62" i="15"/>
  <c r="AF62" i="15"/>
  <c r="S62" i="15"/>
  <c r="N62" i="15"/>
  <c r="I28" i="27"/>
  <c r="J28" i="27" s="1"/>
  <c r="K28" i="27" s="1"/>
  <c r="L28" i="27" s="1"/>
  <c r="N60" i="20"/>
  <c r="O60" i="20" s="1"/>
  <c r="P60" i="20" s="1"/>
  <c r="Q60" i="20" s="1"/>
  <c r="AB60" i="19"/>
  <c r="R60" i="19"/>
  <c r="B60" i="19"/>
  <c r="A61" i="19" s="1"/>
  <c r="H60" i="19"/>
  <c r="M60" i="19"/>
  <c r="W60" i="19"/>
  <c r="C60" i="19"/>
  <c r="J62" i="15"/>
  <c r="C62" i="15"/>
  <c r="Q62" i="15"/>
  <c r="G62" i="15"/>
  <c r="R27" i="23"/>
  <c r="S27" i="23" s="1"/>
  <c r="T27" i="23" s="1"/>
  <c r="U27" i="23" s="1"/>
  <c r="V27" i="23" s="1"/>
  <c r="C59" i="27"/>
  <c r="R59" i="27"/>
  <c r="M59" i="26"/>
  <c r="I59" i="26" s="1"/>
  <c r="J59" i="26" s="1"/>
  <c r="K59" i="26" s="1"/>
  <c r="L59" i="26" s="1"/>
  <c r="AL29" i="27"/>
  <c r="C29" i="27"/>
  <c r="B29" i="27"/>
  <c r="A30" i="27" s="1"/>
  <c r="I60" i="24"/>
  <c r="J60" i="24" s="1"/>
  <c r="K60" i="24" s="1"/>
  <c r="L60" i="24" s="1"/>
  <c r="X59" i="23"/>
  <c r="Y59" i="23" s="1"/>
  <c r="Z59" i="23" s="1"/>
  <c r="AA59" i="23" s="1"/>
  <c r="C27" i="15"/>
  <c r="Y27" i="15"/>
  <c r="J27" i="15"/>
  <c r="O27" i="15"/>
  <c r="I26" i="19"/>
  <c r="J26" i="19" s="1"/>
  <c r="K26" i="19" s="1"/>
  <c r="L26" i="19" s="1"/>
  <c r="AG59" i="18"/>
  <c r="AH60" i="20"/>
  <c r="AI60" i="20" s="1"/>
  <c r="AJ60" i="20" s="1"/>
  <c r="AK60" i="20" s="1"/>
  <c r="AG27" i="26"/>
  <c r="AH27" i="26" s="1"/>
  <c r="AI27" i="26" s="1"/>
  <c r="AJ27" i="26" s="1"/>
  <c r="AK27" i="26" s="1"/>
  <c r="R28" i="25"/>
  <c r="S28" i="25" s="1"/>
  <c r="T28" i="25" s="1"/>
  <c r="U28" i="25" s="1"/>
  <c r="V28" i="25" s="1"/>
  <c r="W27" i="22"/>
  <c r="AB59" i="19"/>
  <c r="M59" i="22"/>
  <c r="N59" i="22" s="1"/>
  <c r="O59" i="22" s="1"/>
  <c r="P59" i="22" s="1"/>
  <c r="Q59" i="22" s="1"/>
  <c r="AC26" i="21"/>
  <c r="AD26" i="21" s="1"/>
  <c r="AE26" i="21" s="1"/>
  <c r="AF26" i="21" s="1"/>
  <c r="AB28" i="18"/>
  <c r="B60" i="21"/>
  <c r="A61" i="21" s="1"/>
  <c r="N59" i="25"/>
  <c r="O59" i="25" s="1"/>
  <c r="P59" i="25" s="1"/>
  <c r="Q59" i="25" s="1"/>
  <c r="R27" i="20"/>
  <c r="AB59" i="27"/>
  <c r="AC59" i="27" s="1"/>
  <c r="AD59" i="27" s="1"/>
  <c r="AE59" i="27" s="1"/>
  <c r="AF59" i="27" s="1"/>
  <c r="R59" i="26"/>
  <c r="N59" i="23"/>
  <c r="O59" i="23" s="1"/>
  <c r="P59" i="23" s="1"/>
  <c r="Q59" i="23" s="1"/>
  <c r="M59" i="18"/>
  <c r="B60" i="17"/>
  <c r="A61" i="17" s="1"/>
  <c r="B28" i="17"/>
  <c r="A29" i="17" s="1"/>
  <c r="AL27" i="20"/>
  <c r="X27" i="21"/>
  <c r="Y27" i="21" s="1"/>
  <c r="Z27" i="21" s="1"/>
  <c r="AA27" i="21" s="1"/>
  <c r="H28" i="24"/>
  <c r="AL28" i="24"/>
  <c r="B28" i="24"/>
  <c r="A29" i="24" s="1"/>
  <c r="AG28" i="24"/>
  <c r="AK62" i="15"/>
  <c r="AH62" i="15"/>
  <c r="H62" i="15"/>
  <c r="O62" i="15"/>
  <c r="H27" i="20"/>
  <c r="B28" i="19"/>
  <c r="A29" i="19" s="1"/>
  <c r="H27" i="24"/>
  <c r="I27" i="24" s="1"/>
  <c r="J27" i="24" s="1"/>
  <c r="K27" i="24" s="1"/>
  <c r="L27" i="24" s="1"/>
  <c r="L62" i="15"/>
  <c r="AC62" i="15"/>
  <c r="U62" i="15"/>
  <c r="E62" i="15"/>
  <c r="V62" i="15"/>
  <c r="I59" i="23"/>
  <c r="J59" i="23" s="1"/>
  <c r="K59" i="23" s="1"/>
  <c r="L59" i="23" s="1"/>
  <c r="M27" i="15"/>
  <c r="AD27" i="15"/>
  <c r="AB27" i="15"/>
  <c r="AC27" i="15"/>
  <c r="AF27" i="15"/>
  <c r="C59" i="18"/>
  <c r="B28" i="26"/>
  <c r="A29" i="26" s="1"/>
  <c r="AB28" i="25"/>
  <c r="AC28" i="25" s="1"/>
  <c r="AD28" i="25" s="1"/>
  <c r="AE28" i="25" s="1"/>
  <c r="AF28" i="25" s="1"/>
  <c r="AH58" i="23"/>
  <c r="AI58" i="23" s="1"/>
  <c r="AJ58" i="23" s="1"/>
  <c r="AK58" i="23" s="1"/>
  <c r="R28" i="22"/>
  <c r="B28" i="22"/>
  <c r="A29" i="22" s="1"/>
  <c r="AG28" i="22"/>
  <c r="H28" i="22"/>
  <c r="AL28" i="22"/>
  <c r="M28" i="22"/>
  <c r="C28" i="22"/>
  <c r="AB28" i="22"/>
  <c r="H27" i="22"/>
  <c r="I27" i="22" s="1"/>
  <c r="J27" i="22" s="1"/>
  <c r="K27" i="22" s="1"/>
  <c r="L27" i="22" s="1"/>
  <c r="C59" i="19"/>
  <c r="D59" i="19" s="1"/>
  <c r="E59" i="19" s="1"/>
  <c r="F59" i="19" s="1"/>
  <c r="G59" i="19" s="1"/>
  <c r="AL59" i="22"/>
  <c r="AH26" i="26"/>
  <c r="AI26" i="26" s="1"/>
  <c r="AJ26" i="26" s="1"/>
  <c r="AK26" i="26" s="1"/>
  <c r="AL28" i="18"/>
  <c r="I58" i="19"/>
  <c r="J58" i="19" s="1"/>
  <c r="K58" i="19" s="1"/>
  <c r="L58" i="19" s="1"/>
  <c r="D26" i="26"/>
  <c r="E26" i="26" s="1"/>
  <c r="F26" i="26" s="1"/>
  <c r="G26" i="26" s="1"/>
  <c r="H59" i="21"/>
  <c r="AL59" i="25"/>
  <c r="I26" i="22"/>
  <c r="J26" i="22" s="1"/>
  <c r="K26" i="22" s="1"/>
  <c r="L26" i="22" s="1"/>
  <c r="N59" i="20"/>
  <c r="O59" i="20" s="1"/>
  <c r="P59" i="20" s="1"/>
  <c r="Q59" i="20" s="1"/>
  <c r="X58" i="19"/>
  <c r="Y58" i="19" s="1"/>
  <c r="Z58" i="19" s="1"/>
  <c r="AA58" i="19" s="1"/>
  <c r="B60" i="16"/>
  <c r="A61" i="16" s="1"/>
  <c r="AB27" i="20"/>
  <c r="X27" i="26"/>
  <c r="Y27" i="26" s="1"/>
  <c r="Z27" i="26" s="1"/>
  <c r="AA27" i="26" s="1"/>
  <c r="AH28" i="27"/>
  <c r="AI28" i="27" s="1"/>
  <c r="AJ28" i="27" s="1"/>
  <c r="AK28" i="27" s="1"/>
  <c r="AH27" i="21"/>
  <c r="AI27" i="21" s="1"/>
  <c r="AJ27" i="21" s="1"/>
  <c r="AK27" i="21" s="1"/>
  <c r="S27" i="21"/>
  <c r="T27" i="21" s="1"/>
  <c r="U27" i="21" s="1"/>
  <c r="V27" i="21" s="1"/>
  <c r="W27" i="20"/>
  <c r="C27" i="23"/>
  <c r="W59" i="27"/>
  <c r="H59" i="27"/>
  <c r="AL59" i="26"/>
  <c r="R28" i="27"/>
  <c r="S28" i="27" s="1"/>
  <c r="T28" i="27" s="1"/>
  <c r="U28" i="27" s="1"/>
  <c r="V28" i="27" s="1"/>
  <c r="R27" i="19"/>
  <c r="D26" i="23"/>
  <c r="E26" i="23" s="1"/>
  <c r="F26" i="23" s="1"/>
  <c r="G26" i="23" s="1"/>
  <c r="H28" i="21"/>
  <c r="AL28" i="21"/>
  <c r="M28" i="21"/>
  <c r="AB28" i="21"/>
  <c r="C28" i="21"/>
  <c r="B28" i="21"/>
  <c r="A29" i="21" s="1"/>
  <c r="S26" i="26"/>
  <c r="T26" i="26" s="1"/>
  <c r="U26" i="26" s="1"/>
  <c r="V26" i="26" s="1"/>
  <c r="AG27" i="24"/>
  <c r="AH27" i="24" s="1"/>
  <c r="AI27" i="24" s="1"/>
  <c r="AJ27" i="24" s="1"/>
  <c r="AK27" i="24" s="1"/>
  <c r="R62" i="15"/>
  <c r="AJ62" i="15"/>
  <c r="AA62" i="15"/>
  <c r="K62" i="15"/>
  <c r="W62" i="15"/>
  <c r="AC58" i="18"/>
  <c r="AD58" i="18" s="1"/>
  <c r="AE58" i="18" s="1"/>
  <c r="AF58" i="18" s="1"/>
  <c r="AG27" i="20"/>
  <c r="H27" i="23"/>
  <c r="I27" i="23" s="1"/>
  <c r="J27" i="23" s="1"/>
  <c r="K27" i="23" s="1"/>
  <c r="L27" i="23" s="1"/>
  <c r="AB27" i="23"/>
  <c r="AC27" i="23" s="1"/>
  <c r="AD27" i="23" s="1"/>
  <c r="AE27" i="23" s="1"/>
  <c r="AF27" i="23" s="1"/>
  <c r="M59" i="27"/>
  <c r="AH26" i="21"/>
  <c r="AI26" i="21" s="1"/>
  <c r="AJ26" i="21" s="1"/>
  <c r="AK26" i="21" s="1"/>
  <c r="W59" i="26"/>
  <c r="C28" i="27"/>
  <c r="D28" i="27" s="1"/>
  <c r="E28" i="27" s="1"/>
  <c r="F28" i="27" s="1"/>
  <c r="G28" i="27" s="1"/>
  <c r="B61" i="24"/>
  <c r="A62" i="24" s="1"/>
  <c r="AG61" i="24"/>
  <c r="B60" i="23"/>
  <c r="A61" i="23" s="1"/>
  <c r="H60" i="23"/>
  <c r="T27" i="15"/>
  <c r="V27" i="15"/>
  <c r="Z27" i="15"/>
  <c r="AA27" i="15"/>
  <c r="P27" i="15"/>
  <c r="AL59" i="18"/>
  <c r="AB59" i="18"/>
  <c r="B61" i="20"/>
  <c r="A62" i="20" s="1"/>
  <c r="R61" i="20"/>
  <c r="X26" i="24"/>
  <c r="Y26" i="24" s="1"/>
  <c r="Z26" i="24" s="1"/>
  <c r="AA26" i="24" s="1"/>
  <c r="M27" i="26"/>
  <c r="R27" i="26"/>
  <c r="S27" i="26" s="1"/>
  <c r="T27" i="26" s="1"/>
  <c r="U27" i="26" s="1"/>
  <c r="V27" i="26" s="1"/>
  <c r="M28" i="25"/>
  <c r="AG27" i="22"/>
  <c r="AH27" i="22" s="1"/>
  <c r="AI27" i="22" s="1"/>
  <c r="AJ27" i="22" s="1"/>
  <c r="AK27" i="22" s="1"/>
  <c r="D26" i="20"/>
  <c r="E26" i="20" s="1"/>
  <c r="F26" i="20" s="1"/>
  <c r="G26" i="20" s="1"/>
  <c r="AG59" i="19"/>
  <c r="W59" i="22"/>
  <c r="X59" i="22" s="1"/>
  <c r="Y59" i="22" s="1"/>
  <c r="Z59" i="22" s="1"/>
  <c r="AA59" i="22" s="1"/>
  <c r="AC26" i="19"/>
  <c r="AD26" i="19" s="1"/>
  <c r="AE26" i="19" s="1"/>
  <c r="AF26" i="19" s="1"/>
  <c r="W28" i="18"/>
  <c r="X28" i="18" s="1"/>
  <c r="Y28" i="18" s="1"/>
  <c r="Z28" i="18" s="1"/>
  <c r="AA28" i="18" s="1"/>
  <c r="AC59" i="20"/>
  <c r="AD59" i="20" s="1"/>
  <c r="AE59" i="20" s="1"/>
  <c r="AF59" i="20" s="1"/>
  <c r="N58" i="19"/>
  <c r="O58" i="19" s="1"/>
  <c r="P58" i="19" s="1"/>
  <c r="Q58" i="19" s="1"/>
  <c r="X58" i="22"/>
  <c r="Y58" i="22" s="1"/>
  <c r="Z58" i="22" s="1"/>
  <c r="AA58" i="22" s="1"/>
  <c r="C59" i="21"/>
  <c r="W59" i="25"/>
  <c r="S26" i="19"/>
  <c r="T26" i="19" s="1"/>
  <c r="U26" i="19" s="1"/>
  <c r="V26" i="19" s="1"/>
  <c r="AC58" i="23"/>
  <c r="AD58" i="23" s="1"/>
  <c r="AE58" i="23" s="1"/>
  <c r="AF58" i="23" s="1"/>
  <c r="R27" i="22"/>
  <c r="S27" i="22" s="1"/>
  <c r="T27" i="22" s="1"/>
  <c r="U27" i="22" s="1"/>
  <c r="V27" i="22" s="1"/>
  <c r="W59" i="19"/>
  <c r="H59" i="22"/>
  <c r="N58" i="18"/>
  <c r="O58" i="18" s="1"/>
  <c r="P58" i="18" s="1"/>
  <c r="Q58" i="18" s="1"/>
  <c r="H28" i="18"/>
  <c r="I28" i="18" s="1"/>
  <c r="J28" i="18" s="1"/>
  <c r="K28" i="18" s="1"/>
  <c r="L28" i="18" s="1"/>
  <c r="I58" i="22"/>
  <c r="J58" i="22" s="1"/>
  <c r="K58" i="22" s="1"/>
  <c r="L58" i="22" s="1"/>
  <c r="N58" i="23"/>
  <c r="O58" i="23" s="1"/>
  <c r="P58" i="23" s="1"/>
  <c r="Q58" i="23" s="1"/>
  <c r="AB59" i="21"/>
  <c r="AC59" i="21" s="1"/>
  <c r="AD59" i="21" s="1"/>
  <c r="AE59" i="21" s="1"/>
  <c r="AF59" i="21" s="1"/>
  <c r="H59" i="25"/>
  <c r="I59" i="25" s="1"/>
  <c r="J59" i="25" s="1"/>
  <c r="K59" i="25" s="1"/>
  <c r="L59" i="25" s="1"/>
  <c r="I58" i="18"/>
  <c r="J58" i="18" s="1"/>
  <c r="K58" i="18" s="1"/>
  <c r="L58" i="18" s="1"/>
  <c r="D58" i="27"/>
  <c r="E58" i="27" s="1"/>
  <c r="F58" i="27" s="1"/>
  <c r="G58" i="27" s="1"/>
  <c r="D27" i="21"/>
  <c r="E27" i="21" s="1"/>
  <c r="F27" i="21" s="1"/>
  <c r="G27" i="21" s="1"/>
  <c r="R59" i="18"/>
  <c r="S59" i="18" s="1"/>
  <c r="T59" i="18" s="1"/>
  <c r="U59" i="18" s="1"/>
  <c r="V59" i="18" s="1"/>
  <c r="AL59" i="19"/>
  <c r="AG59" i="22"/>
  <c r="S58" i="19"/>
  <c r="T58" i="19" s="1"/>
  <c r="U58" i="19" s="1"/>
  <c r="V58" i="19" s="1"/>
  <c r="C28" i="18"/>
  <c r="AG28" i="18"/>
  <c r="AH28" i="18" s="1"/>
  <c r="AI28" i="18" s="1"/>
  <c r="AJ28" i="18" s="1"/>
  <c r="AK28" i="18" s="1"/>
  <c r="AH27" i="18"/>
  <c r="AI27" i="18" s="1"/>
  <c r="AJ27" i="18" s="1"/>
  <c r="AK27" i="18" s="1"/>
  <c r="M59" i="21"/>
  <c r="N59" i="21" s="1"/>
  <c r="O59" i="21" s="1"/>
  <c r="P59" i="21" s="1"/>
  <c r="Q59" i="21" s="1"/>
  <c r="AG59" i="25"/>
  <c r="S27" i="19" l="1"/>
  <c r="T27" i="19" s="1"/>
  <c r="U27" i="19" s="1"/>
  <c r="V27" i="19" s="1"/>
  <c r="X60" i="20"/>
  <c r="Y60" i="20" s="1"/>
  <c r="Z60" i="20" s="1"/>
  <c r="AA60" i="20" s="1"/>
  <c r="X27" i="19"/>
  <c r="Y27" i="19" s="1"/>
  <c r="Z27" i="19" s="1"/>
  <c r="AA27" i="19" s="1"/>
  <c r="D27" i="22"/>
  <c r="E27" i="22" s="1"/>
  <c r="F27" i="22" s="1"/>
  <c r="G27" i="22" s="1"/>
  <c r="D59" i="21"/>
  <c r="E59" i="21" s="1"/>
  <c r="F59" i="21" s="1"/>
  <c r="G59" i="21" s="1"/>
  <c r="AH3" i="16"/>
  <c r="AH11" i="16"/>
  <c r="AH19" i="16"/>
  <c r="AH6" i="16"/>
  <c r="AH14" i="16"/>
  <c r="AH9" i="16"/>
  <c r="AH4" i="16"/>
  <c r="AH12" i="16"/>
  <c r="AH20" i="16"/>
  <c r="AH7" i="16"/>
  <c r="AH15" i="16"/>
  <c r="AH10" i="16"/>
  <c r="AH18" i="16"/>
  <c r="AH5" i="16"/>
  <c r="AH13" i="16"/>
  <c r="AH21" i="16"/>
  <c r="AH22" i="16"/>
  <c r="AH25" i="16"/>
  <c r="AH16" i="16"/>
  <c r="AH8" i="16"/>
  <c r="AH31" i="16"/>
  <c r="AH23" i="16"/>
  <c r="AH26" i="16"/>
  <c r="AH29" i="16"/>
  <c r="AH24" i="16"/>
  <c r="AH32" i="16"/>
  <c r="AH27" i="16"/>
  <c r="AH40" i="16"/>
  <c r="AH44" i="16"/>
  <c r="AH54" i="16"/>
  <c r="AH17" i="16"/>
  <c r="AH34" i="16"/>
  <c r="AH42" i="16"/>
  <c r="AH45" i="16"/>
  <c r="AH55" i="16"/>
  <c r="AH28" i="16"/>
  <c r="AH41" i="16"/>
  <c r="AH50" i="16"/>
  <c r="AH43" i="16"/>
  <c r="AH53" i="16"/>
  <c r="AH30" i="16"/>
  <c r="AH46" i="16"/>
  <c r="AH56" i="16"/>
  <c r="AH59" i="16"/>
  <c r="AH48" i="16"/>
  <c r="AH52" i="16"/>
  <c r="AH60" i="16"/>
  <c r="AH63" i="16"/>
  <c r="AH71" i="16"/>
  <c r="AH38" i="16"/>
  <c r="AH51" i="16"/>
  <c r="AH57" i="16"/>
  <c r="AH58" i="16"/>
  <c r="AH66" i="16"/>
  <c r="AH61" i="16"/>
  <c r="AH69" i="16"/>
  <c r="AH65" i="16"/>
  <c r="AH64" i="16"/>
  <c r="AH73" i="16"/>
  <c r="AH68" i="16"/>
  <c r="AH6" i="17"/>
  <c r="AH67" i="16"/>
  <c r="AH9" i="17"/>
  <c r="AH74" i="16"/>
  <c r="AH70" i="16"/>
  <c r="AH7" i="17"/>
  <c r="AH13" i="17"/>
  <c r="AH16" i="17"/>
  <c r="AH3" i="17"/>
  <c r="AH11" i="17"/>
  <c r="AH5" i="17"/>
  <c r="AH14" i="17"/>
  <c r="AH22" i="17"/>
  <c r="AH72" i="16"/>
  <c r="AH17" i="17"/>
  <c r="AH4" i="17"/>
  <c r="AH8" i="17"/>
  <c r="AH12" i="17"/>
  <c r="AH20" i="17"/>
  <c r="AH28" i="17"/>
  <c r="AH15" i="17"/>
  <c r="AH23" i="17"/>
  <c r="AH26" i="17"/>
  <c r="AH40" i="17"/>
  <c r="AH50" i="17"/>
  <c r="AH58" i="17"/>
  <c r="AH62" i="16"/>
  <c r="AH30" i="17"/>
  <c r="AH43" i="17"/>
  <c r="AH53" i="17"/>
  <c r="AH61" i="17"/>
  <c r="AH34" i="17"/>
  <c r="AH27" i="17"/>
  <c r="AH41" i="17"/>
  <c r="AH51" i="17"/>
  <c r="AH59" i="17"/>
  <c r="AH19" i="17"/>
  <c r="AH24" i="17"/>
  <c r="AH31" i="17"/>
  <c r="AH44" i="17"/>
  <c r="AH38" i="17"/>
  <c r="AH48" i="17"/>
  <c r="AH57" i="17"/>
  <c r="AH65" i="17"/>
  <c r="AH18" i="17"/>
  <c r="AH21" i="17"/>
  <c r="AH29" i="17"/>
  <c r="AH42" i="17"/>
  <c r="AH52" i="17"/>
  <c r="AH55" i="17"/>
  <c r="AH72" i="17"/>
  <c r="AH46" i="17"/>
  <c r="AH56" i="17"/>
  <c r="AH67" i="17"/>
  <c r="AH25" i="17"/>
  <c r="AH62" i="17"/>
  <c r="AH70" i="17"/>
  <c r="AH73" i="17"/>
  <c r="AH10" i="17"/>
  <c r="AH63" i="17"/>
  <c r="AH68" i="17"/>
  <c r="AH54" i="17"/>
  <c r="AH66" i="17"/>
  <c r="AH45" i="17"/>
  <c r="AH60" i="17"/>
  <c r="AH69" i="17"/>
  <c r="AH64" i="17"/>
  <c r="AH71" i="17"/>
  <c r="AH74" i="17"/>
  <c r="AH32" i="17"/>
  <c r="AH39" i="17"/>
  <c r="AH47" i="17"/>
  <c r="AH49" i="16"/>
  <c r="AH33" i="16"/>
  <c r="AH35" i="17"/>
  <c r="AH37" i="16"/>
  <c r="AH36" i="16"/>
  <c r="AH39" i="16"/>
  <c r="AH47" i="16"/>
  <c r="AH35" i="16"/>
  <c r="AH33" i="17"/>
  <c r="AH49" i="17"/>
  <c r="AH37" i="17"/>
  <c r="AH36" i="17"/>
  <c r="AN9" i="32"/>
  <c r="AM10" i="32"/>
  <c r="I59" i="22"/>
  <c r="J59" i="22" s="1"/>
  <c r="K59" i="22" s="1"/>
  <c r="L59" i="22" s="1"/>
  <c r="AH59" i="22"/>
  <c r="AI59" i="22" s="1"/>
  <c r="AJ59" i="22" s="1"/>
  <c r="AK59" i="22" s="1"/>
  <c r="AC59" i="18"/>
  <c r="AD59" i="18" s="1"/>
  <c r="AE59" i="18" s="1"/>
  <c r="AF59" i="18" s="1"/>
  <c r="D59" i="18"/>
  <c r="E59" i="18" s="1"/>
  <c r="F59" i="18" s="1"/>
  <c r="G59" i="18" s="1"/>
  <c r="I27" i="20"/>
  <c r="J27" i="20" s="1"/>
  <c r="K27" i="20" s="1"/>
  <c r="L27" i="20" s="1"/>
  <c r="X59" i="25"/>
  <c r="Y59" i="25" s="1"/>
  <c r="Z59" i="25" s="1"/>
  <c r="AA59" i="25" s="1"/>
  <c r="AH59" i="23"/>
  <c r="AI59" i="23" s="1"/>
  <c r="AJ59" i="23" s="1"/>
  <c r="AK59" i="23" s="1"/>
  <c r="AH27" i="20"/>
  <c r="AI27" i="20" s="1"/>
  <c r="AJ27" i="20" s="1"/>
  <c r="AK27" i="20" s="1"/>
  <c r="AH59" i="25"/>
  <c r="AI59" i="25" s="1"/>
  <c r="AJ59" i="25" s="1"/>
  <c r="AK59" i="25" s="1"/>
  <c r="X59" i="26"/>
  <c r="Y59" i="26" s="1"/>
  <c r="Z59" i="26" s="1"/>
  <c r="AA59" i="26" s="1"/>
  <c r="X60" i="24"/>
  <c r="Y60" i="24" s="1"/>
  <c r="Z60" i="24" s="1"/>
  <c r="AA60" i="24" s="1"/>
  <c r="N59" i="27"/>
  <c r="O59" i="27" s="1"/>
  <c r="P59" i="27" s="1"/>
  <c r="Q59" i="27" s="1"/>
  <c r="X27" i="22"/>
  <c r="Y27" i="22" s="1"/>
  <c r="Z27" i="22" s="1"/>
  <c r="AA27" i="22" s="1"/>
  <c r="N27" i="26"/>
  <c r="O27" i="26" s="1"/>
  <c r="P27" i="26" s="1"/>
  <c r="Q27" i="26" s="1"/>
  <c r="N60" i="26"/>
  <c r="O60" i="26" s="1"/>
  <c r="P60" i="26" s="1"/>
  <c r="Q60" i="26" s="1"/>
  <c r="AC28" i="22"/>
  <c r="AD28" i="22" s="1"/>
  <c r="AE28" i="22" s="1"/>
  <c r="AF28" i="22" s="1"/>
  <c r="D27" i="23"/>
  <c r="E27" i="23" s="1"/>
  <c r="F27" i="23" s="1"/>
  <c r="G27" i="23" s="1"/>
  <c r="D28" i="22"/>
  <c r="E28" i="22" s="1"/>
  <c r="F28" i="22" s="1"/>
  <c r="G28" i="22" s="1"/>
  <c r="D29" i="25"/>
  <c r="E29" i="25" s="1"/>
  <c r="F29" i="25" s="1"/>
  <c r="G29" i="25" s="1"/>
  <c r="D28" i="18"/>
  <c r="E28" i="18" s="1"/>
  <c r="F28" i="18" s="1"/>
  <c r="G28" i="18" s="1"/>
  <c r="N28" i="27"/>
  <c r="O28" i="27" s="1"/>
  <c r="P28" i="27" s="1"/>
  <c r="Q28" i="27" s="1"/>
  <c r="AH28" i="20"/>
  <c r="AI28" i="20" s="1"/>
  <c r="AJ28" i="20" s="1"/>
  <c r="AK28" i="20" s="1"/>
  <c r="N60" i="19"/>
  <c r="O60" i="19" s="1"/>
  <c r="P60" i="19" s="1"/>
  <c r="Q60" i="19" s="1"/>
  <c r="AG60" i="23"/>
  <c r="W60" i="23"/>
  <c r="R28" i="21"/>
  <c r="AG28" i="21"/>
  <c r="AC28" i="21" s="1"/>
  <c r="AD28" i="21" s="1"/>
  <c r="AE28" i="21" s="1"/>
  <c r="AF28" i="21" s="1"/>
  <c r="C28" i="24"/>
  <c r="B28" i="28"/>
  <c r="W28" i="20"/>
  <c r="M28" i="20"/>
  <c r="I28" i="20" s="1"/>
  <c r="J28" i="20" s="1"/>
  <c r="K28" i="20" s="1"/>
  <c r="L28" i="20" s="1"/>
  <c r="AG29" i="18"/>
  <c r="AC29" i="18" s="1"/>
  <c r="AD29" i="18" s="1"/>
  <c r="AE29" i="18" s="1"/>
  <c r="AF29" i="18" s="1"/>
  <c r="N59" i="19"/>
  <c r="O59" i="19" s="1"/>
  <c r="P59" i="19" s="1"/>
  <c r="Q59" i="19" s="1"/>
  <c r="C28" i="23"/>
  <c r="H60" i="26"/>
  <c r="AG60" i="25"/>
  <c r="AH60" i="25" s="1"/>
  <c r="AI60" i="25" s="1"/>
  <c r="AJ60" i="25" s="1"/>
  <c r="AK60" i="25" s="1"/>
  <c r="AC59" i="23"/>
  <c r="AD59" i="23" s="1"/>
  <c r="AE59" i="23" s="1"/>
  <c r="AF59" i="23" s="1"/>
  <c r="C60" i="23"/>
  <c r="D60" i="23" s="1"/>
  <c r="E60" i="23" s="1"/>
  <c r="F60" i="23" s="1"/>
  <c r="G60" i="23" s="1"/>
  <c r="AB61" i="24"/>
  <c r="AC61" i="24" s="1"/>
  <c r="AD61" i="24" s="1"/>
  <c r="AE61" i="24" s="1"/>
  <c r="AF61" i="24" s="1"/>
  <c r="M28" i="24"/>
  <c r="AB28" i="23"/>
  <c r="X28" i="23" s="1"/>
  <c r="Y28" i="23" s="1"/>
  <c r="Z28" i="23" s="1"/>
  <c r="AA28" i="23" s="1"/>
  <c r="AG60" i="22"/>
  <c r="W28" i="24"/>
  <c r="M29" i="18"/>
  <c r="C29" i="18"/>
  <c r="D29" i="18" s="1"/>
  <c r="E29" i="18" s="1"/>
  <c r="F29" i="18" s="1"/>
  <c r="G29" i="18" s="1"/>
  <c r="AB29" i="25"/>
  <c r="C60" i="22"/>
  <c r="AH28" i="24"/>
  <c r="AI28" i="24" s="1"/>
  <c r="AJ28" i="24" s="1"/>
  <c r="AK28" i="24" s="1"/>
  <c r="X60" i="19"/>
  <c r="Y60" i="19" s="1"/>
  <c r="Z60" i="19" s="1"/>
  <c r="AA60" i="19" s="1"/>
  <c r="R28" i="20"/>
  <c r="S28" i="20" s="1"/>
  <c r="T28" i="20" s="1"/>
  <c r="U28" i="20" s="1"/>
  <c r="V28" i="20" s="1"/>
  <c r="W29" i="18"/>
  <c r="S29" i="18" s="1"/>
  <c r="T29" i="18" s="1"/>
  <c r="U29" i="18" s="1"/>
  <c r="V29" i="18" s="1"/>
  <c r="M29" i="25"/>
  <c r="R28" i="23"/>
  <c r="N28" i="23" s="1"/>
  <c r="O28" i="23" s="1"/>
  <c r="P28" i="23" s="1"/>
  <c r="Q28" i="23" s="1"/>
  <c r="R60" i="23"/>
  <c r="C61" i="24"/>
  <c r="C61" i="20"/>
  <c r="AB60" i="23"/>
  <c r="AL61" i="24"/>
  <c r="AL61" i="20"/>
  <c r="M60" i="23"/>
  <c r="I60" i="23" s="1"/>
  <c r="J60" i="23" s="1"/>
  <c r="K60" i="23" s="1"/>
  <c r="L60" i="23" s="1"/>
  <c r="W61" i="24"/>
  <c r="X61" i="24" s="1"/>
  <c r="Y61" i="24" s="1"/>
  <c r="Z61" i="24" s="1"/>
  <c r="AA61" i="24" s="1"/>
  <c r="W28" i="21"/>
  <c r="AB28" i="24"/>
  <c r="AC28" i="24" s="1"/>
  <c r="AD28" i="24" s="1"/>
  <c r="AE28" i="24" s="1"/>
  <c r="AF28" i="24" s="1"/>
  <c r="S27" i="20"/>
  <c r="T27" i="20" s="1"/>
  <c r="U27" i="20" s="1"/>
  <c r="V27" i="20" s="1"/>
  <c r="AB29" i="27"/>
  <c r="AL60" i="19"/>
  <c r="C28" i="20"/>
  <c r="D28" i="20" s="1"/>
  <c r="E28" i="20" s="1"/>
  <c r="F28" i="20" s="1"/>
  <c r="G28" i="20" s="1"/>
  <c r="AL29" i="18"/>
  <c r="W29" i="25"/>
  <c r="X29" i="25" s="1"/>
  <c r="Y29" i="25" s="1"/>
  <c r="Z29" i="25" s="1"/>
  <c r="AA29" i="25" s="1"/>
  <c r="H28" i="23"/>
  <c r="I28" i="23" s="1"/>
  <c r="J28" i="23" s="1"/>
  <c r="K28" i="23" s="1"/>
  <c r="L28" i="23" s="1"/>
  <c r="AL60" i="26"/>
  <c r="S63" i="15"/>
  <c r="C63" i="15"/>
  <c r="AE63" i="15"/>
  <c r="I63" i="15"/>
  <c r="AC27" i="19"/>
  <c r="AD27" i="19" s="1"/>
  <c r="AE27" i="19" s="1"/>
  <c r="AF27" i="19" s="1"/>
  <c r="H61" i="20"/>
  <c r="AL60" i="23"/>
  <c r="H61" i="24"/>
  <c r="I28" i="21"/>
  <c r="J28" i="21" s="1"/>
  <c r="K28" i="21" s="1"/>
  <c r="L28" i="21" s="1"/>
  <c r="AH28" i="22"/>
  <c r="AI28" i="22" s="1"/>
  <c r="AJ28" i="22" s="1"/>
  <c r="AK28" i="22" s="1"/>
  <c r="R28" i="24"/>
  <c r="I60" i="19"/>
  <c r="J60" i="19" s="1"/>
  <c r="K60" i="19" s="1"/>
  <c r="L60" i="19" s="1"/>
  <c r="AC28" i="20"/>
  <c r="AD28" i="20" s="1"/>
  <c r="AE28" i="20" s="1"/>
  <c r="AF28" i="20" s="1"/>
  <c r="I59" i="27"/>
  <c r="J59" i="27" s="1"/>
  <c r="K59" i="27" s="1"/>
  <c r="L59" i="27" s="1"/>
  <c r="M28" i="19"/>
  <c r="M60" i="21"/>
  <c r="X28" i="25"/>
  <c r="Y28" i="25" s="1"/>
  <c r="Z28" i="25" s="1"/>
  <c r="AA28" i="25" s="1"/>
  <c r="X59" i="19"/>
  <c r="Y59" i="19" s="1"/>
  <c r="Z59" i="19" s="1"/>
  <c r="AA59" i="19" s="1"/>
  <c r="N28" i="25"/>
  <c r="O28" i="25" s="1"/>
  <c r="P28" i="25" s="1"/>
  <c r="Q28" i="25" s="1"/>
  <c r="AB61" i="20"/>
  <c r="AG61" i="23"/>
  <c r="H61" i="23"/>
  <c r="W61" i="23"/>
  <c r="AL61" i="23"/>
  <c r="AB61" i="23"/>
  <c r="C61" i="23"/>
  <c r="B61" i="23"/>
  <c r="A62" i="23" s="1"/>
  <c r="R61" i="23"/>
  <c r="M61" i="23"/>
  <c r="R61" i="24"/>
  <c r="S61" i="24" s="1"/>
  <c r="T61" i="24" s="1"/>
  <c r="U61" i="24" s="1"/>
  <c r="V61" i="24" s="1"/>
  <c r="C29" i="21"/>
  <c r="R29" i="21"/>
  <c r="B29" i="21"/>
  <c r="A30" i="21" s="1"/>
  <c r="AB29" i="21"/>
  <c r="AL29" i="21"/>
  <c r="X59" i="27"/>
  <c r="Y59" i="27" s="1"/>
  <c r="Z59" i="27" s="1"/>
  <c r="AA59" i="27" s="1"/>
  <c r="W28" i="22"/>
  <c r="X28" i="22" s="1"/>
  <c r="Y28" i="22" s="1"/>
  <c r="Z28" i="22" s="1"/>
  <c r="AA28" i="22" s="1"/>
  <c r="W28" i="26"/>
  <c r="AL28" i="19"/>
  <c r="B29" i="24"/>
  <c r="A30" i="24" s="1"/>
  <c r="B61" i="17"/>
  <c r="A62" i="17" s="1"/>
  <c r="D27" i="24"/>
  <c r="E27" i="24" s="1"/>
  <c r="F27" i="24" s="1"/>
  <c r="G27" i="24" s="1"/>
  <c r="AL60" i="21"/>
  <c r="AG29" i="27"/>
  <c r="AH29" i="27" s="1"/>
  <c r="AI29" i="27" s="1"/>
  <c r="AJ29" i="27" s="1"/>
  <c r="AK29" i="27" s="1"/>
  <c r="N59" i="26"/>
  <c r="O59" i="26" s="1"/>
  <c r="P59" i="26" s="1"/>
  <c r="Q59" i="26" s="1"/>
  <c r="B61" i="19"/>
  <c r="A62" i="19" s="1"/>
  <c r="H61" i="19"/>
  <c r="AG61" i="19"/>
  <c r="X28" i="20"/>
  <c r="Y28" i="20" s="1"/>
  <c r="Z28" i="20" s="1"/>
  <c r="AA28" i="20" s="1"/>
  <c r="D59" i="22"/>
  <c r="E59" i="22" s="1"/>
  <c r="F59" i="22" s="1"/>
  <c r="G59" i="22" s="1"/>
  <c r="R29" i="25"/>
  <c r="H29" i="23"/>
  <c r="AL29" i="23"/>
  <c r="M29" i="23"/>
  <c r="C29" i="23"/>
  <c r="R29" i="23"/>
  <c r="B29" i="23"/>
  <c r="A30" i="23" s="1"/>
  <c r="AG29" i="23"/>
  <c r="AB29" i="23"/>
  <c r="AL28" i="23"/>
  <c r="AH28" i="23" s="1"/>
  <c r="AI28" i="23" s="1"/>
  <c r="AJ28" i="23" s="1"/>
  <c r="AK28" i="23" s="1"/>
  <c r="AG60" i="26"/>
  <c r="H60" i="27"/>
  <c r="S59" i="22"/>
  <c r="T59" i="22" s="1"/>
  <c r="U59" i="22" s="1"/>
  <c r="V59" i="22" s="1"/>
  <c r="R60" i="18"/>
  <c r="N27" i="23"/>
  <c r="O27" i="23" s="1"/>
  <c r="P27" i="23" s="1"/>
  <c r="Q27" i="23" s="1"/>
  <c r="AB60" i="25"/>
  <c r="AC60" i="25" s="1"/>
  <c r="AD60" i="25" s="1"/>
  <c r="AE60" i="25" s="1"/>
  <c r="AF60" i="25" s="1"/>
  <c r="AL60" i="22"/>
  <c r="AH60" i="22" s="1"/>
  <c r="AI60" i="22" s="1"/>
  <c r="AJ60" i="22" s="1"/>
  <c r="AK60" i="22" s="1"/>
  <c r="AB60" i="22"/>
  <c r="AC60" i="22" s="1"/>
  <c r="AD60" i="22" s="1"/>
  <c r="AE60" i="22" s="1"/>
  <c r="AF60" i="22" s="1"/>
  <c r="AE28" i="15"/>
  <c r="G28" i="15"/>
  <c r="AJ28" i="15"/>
  <c r="T28" i="15"/>
  <c r="J28" i="15"/>
  <c r="AG61" i="20"/>
  <c r="M61" i="20"/>
  <c r="N61" i="20" s="1"/>
  <c r="O61" i="20" s="1"/>
  <c r="P61" i="20" s="1"/>
  <c r="Q61" i="20" s="1"/>
  <c r="B62" i="24"/>
  <c r="A63" i="24" s="1"/>
  <c r="D28" i="21"/>
  <c r="E28" i="21" s="1"/>
  <c r="F28" i="21" s="1"/>
  <c r="G28" i="21" s="1"/>
  <c r="B61" i="16"/>
  <c r="A62" i="16" s="1"/>
  <c r="I28" i="22"/>
  <c r="J28" i="22" s="1"/>
  <c r="K28" i="22" s="1"/>
  <c r="L28" i="22" s="1"/>
  <c r="M28" i="26"/>
  <c r="AG28" i="19"/>
  <c r="W28" i="19"/>
  <c r="S59" i="26"/>
  <c r="T59" i="26" s="1"/>
  <c r="U59" i="26" s="1"/>
  <c r="V59" i="26" s="1"/>
  <c r="W60" i="21"/>
  <c r="R29" i="27"/>
  <c r="S59" i="27"/>
  <c r="T59" i="27" s="1"/>
  <c r="U59" i="27" s="1"/>
  <c r="V59" i="27" s="1"/>
  <c r="S60" i="19"/>
  <c r="T60" i="19" s="1"/>
  <c r="U60" i="19" s="1"/>
  <c r="V60" i="19" s="1"/>
  <c r="I29" i="18"/>
  <c r="J29" i="18" s="1"/>
  <c r="K29" i="18" s="1"/>
  <c r="L29" i="18" s="1"/>
  <c r="S59" i="19"/>
  <c r="T59" i="19" s="1"/>
  <c r="U59" i="19" s="1"/>
  <c r="V59" i="19" s="1"/>
  <c r="M61" i="26"/>
  <c r="B61" i="26"/>
  <c r="A62" i="26" s="1"/>
  <c r="H61" i="26"/>
  <c r="W61" i="26"/>
  <c r="W60" i="27"/>
  <c r="AC59" i="22"/>
  <c r="AD59" i="22" s="1"/>
  <c r="AE59" i="22" s="1"/>
  <c r="AF59" i="22" s="1"/>
  <c r="W60" i="18"/>
  <c r="H60" i="25"/>
  <c r="M60" i="25"/>
  <c r="M60" i="22"/>
  <c r="I59" i="19"/>
  <c r="J59" i="19" s="1"/>
  <c r="K59" i="19" s="1"/>
  <c r="L59" i="19" s="1"/>
  <c r="AI28" i="15"/>
  <c r="M28" i="15"/>
  <c r="AA28" i="15"/>
  <c r="K28" i="15"/>
  <c r="Q28" i="15"/>
  <c r="D27" i="20"/>
  <c r="E27" i="20" s="1"/>
  <c r="F27" i="20" s="1"/>
  <c r="G27" i="20" s="1"/>
  <c r="S28" i="24"/>
  <c r="T28" i="24" s="1"/>
  <c r="U28" i="24" s="1"/>
  <c r="V28" i="24" s="1"/>
  <c r="H60" i="21"/>
  <c r="I60" i="21" s="1"/>
  <c r="J60" i="21" s="1"/>
  <c r="K60" i="21" s="1"/>
  <c r="L60" i="21" s="1"/>
  <c r="D59" i="27"/>
  <c r="E59" i="27" s="1"/>
  <c r="F59" i="27" s="1"/>
  <c r="G59" i="27" s="1"/>
  <c r="D60" i="19"/>
  <c r="E60" i="19" s="1"/>
  <c r="F60" i="19" s="1"/>
  <c r="G60" i="19" s="1"/>
  <c r="B29" i="16"/>
  <c r="A30" i="16" s="1"/>
  <c r="D59" i="25"/>
  <c r="E59" i="25" s="1"/>
  <c r="F59" i="25" s="1"/>
  <c r="G59" i="25" s="1"/>
  <c r="I29" i="25"/>
  <c r="J29" i="25" s="1"/>
  <c r="K29" i="25" s="1"/>
  <c r="L29" i="25" s="1"/>
  <c r="AH59" i="26"/>
  <c r="AI59" i="26" s="1"/>
  <c r="AJ59" i="26" s="1"/>
  <c r="AK59" i="26" s="1"/>
  <c r="S60" i="26"/>
  <c r="T60" i="26" s="1"/>
  <c r="U60" i="26" s="1"/>
  <c r="V60" i="26" s="1"/>
  <c r="AG60" i="27"/>
  <c r="AH60" i="27" s="1"/>
  <c r="AI60" i="27" s="1"/>
  <c r="AJ60" i="27" s="1"/>
  <c r="AK60" i="27" s="1"/>
  <c r="S59" i="25"/>
  <c r="T59" i="25" s="1"/>
  <c r="U59" i="25" s="1"/>
  <c r="V59" i="25" s="1"/>
  <c r="H60" i="18"/>
  <c r="W60" i="22"/>
  <c r="AC27" i="22"/>
  <c r="AD27" i="22" s="1"/>
  <c r="AE27" i="22" s="1"/>
  <c r="AF27" i="22" s="1"/>
  <c r="W28" i="15"/>
  <c r="F28" i="15"/>
  <c r="P28" i="15"/>
  <c r="Y28" i="15"/>
  <c r="R28" i="15"/>
  <c r="N27" i="20"/>
  <c r="O27" i="20" s="1"/>
  <c r="P27" i="20" s="1"/>
  <c r="Q27" i="20" s="1"/>
  <c r="AC27" i="20"/>
  <c r="AD27" i="20" s="1"/>
  <c r="AE27" i="20" s="1"/>
  <c r="AF27" i="20" s="1"/>
  <c r="H28" i="26"/>
  <c r="C28" i="19"/>
  <c r="W61" i="20"/>
  <c r="X61" i="20" s="1"/>
  <c r="Y61" i="20" s="1"/>
  <c r="Z61" i="20" s="1"/>
  <c r="AA61" i="20" s="1"/>
  <c r="M61" i="24"/>
  <c r="I61" i="24" s="1"/>
  <c r="J61" i="24" s="1"/>
  <c r="K61" i="24" s="1"/>
  <c r="L61" i="24" s="1"/>
  <c r="N28" i="21"/>
  <c r="O28" i="21" s="1"/>
  <c r="P28" i="21" s="1"/>
  <c r="Q28" i="21" s="1"/>
  <c r="X27" i="20"/>
  <c r="Y27" i="20" s="1"/>
  <c r="Z27" i="20" s="1"/>
  <c r="AA27" i="20" s="1"/>
  <c r="I59" i="21"/>
  <c r="J59" i="21" s="1"/>
  <c r="K59" i="21" s="1"/>
  <c r="L59" i="21" s="1"/>
  <c r="B29" i="22"/>
  <c r="A30" i="22" s="1"/>
  <c r="H29" i="22"/>
  <c r="M29" i="22"/>
  <c r="AG28" i="26"/>
  <c r="H28" i="19"/>
  <c r="I28" i="19" s="1"/>
  <c r="J28" i="19" s="1"/>
  <c r="K28" i="19" s="1"/>
  <c r="L28" i="19" s="1"/>
  <c r="D28" i="24"/>
  <c r="E28" i="24" s="1"/>
  <c r="F28" i="24" s="1"/>
  <c r="G28" i="24" s="1"/>
  <c r="R60" i="21"/>
  <c r="AG60" i="21"/>
  <c r="M29" i="27"/>
  <c r="AG60" i="19"/>
  <c r="AH60" i="19" s="1"/>
  <c r="AI60" i="19" s="1"/>
  <c r="AJ60" i="19" s="1"/>
  <c r="AK60" i="19" s="1"/>
  <c r="N27" i="22"/>
  <c r="O27" i="22" s="1"/>
  <c r="P27" i="22" s="1"/>
  <c r="Q27" i="22" s="1"/>
  <c r="B29" i="20"/>
  <c r="A30" i="20" s="1"/>
  <c r="AC59" i="25"/>
  <c r="AD59" i="25" s="1"/>
  <c r="AE59" i="25" s="1"/>
  <c r="AF59" i="25" s="1"/>
  <c r="B30" i="18"/>
  <c r="A31" i="18" s="1"/>
  <c r="H30" i="25"/>
  <c r="AG30" i="25"/>
  <c r="B30" i="25"/>
  <c r="A31" i="25" s="1"/>
  <c r="AG29" i="25"/>
  <c r="AH29" i="25" s="1"/>
  <c r="AI29" i="25" s="1"/>
  <c r="AJ29" i="25" s="1"/>
  <c r="AK29" i="25" s="1"/>
  <c r="AB60" i="26"/>
  <c r="C60" i="26"/>
  <c r="B59" i="28"/>
  <c r="X59" i="21"/>
  <c r="Y59" i="21" s="1"/>
  <c r="Z59" i="21" s="1"/>
  <c r="AA59" i="21" s="1"/>
  <c r="AG60" i="18"/>
  <c r="W60" i="25"/>
  <c r="H60" i="22"/>
  <c r="D60" i="22" s="1"/>
  <c r="E60" i="22" s="1"/>
  <c r="F60" i="22" s="1"/>
  <c r="G60" i="22" s="1"/>
  <c r="I28" i="25"/>
  <c r="J28" i="25" s="1"/>
  <c r="K28" i="25" s="1"/>
  <c r="L28" i="25" s="1"/>
  <c r="AL28" i="15"/>
  <c r="AK28" i="15"/>
  <c r="V28" i="15"/>
  <c r="AG28" i="15"/>
  <c r="AL29" i="26"/>
  <c r="M29" i="26"/>
  <c r="AB29" i="26"/>
  <c r="R29" i="26"/>
  <c r="B29" i="26"/>
  <c r="A30" i="26" s="1"/>
  <c r="H29" i="26"/>
  <c r="AG29" i="26"/>
  <c r="B29" i="19"/>
  <c r="A30" i="19" s="1"/>
  <c r="C61" i="21"/>
  <c r="B61" i="21"/>
  <c r="A62" i="21" s="1"/>
  <c r="AC28" i="18"/>
  <c r="AD28" i="18" s="1"/>
  <c r="AE28" i="18" s="1"/>
  <c r="AF28" i="18" s="1"/>
  <c r="I27" i="26"/>
  <c r="J27" i="26" s="1"/>
  <c r="K27" i="26" s="1"/>
  <c r="L27" i="26" s="1"/>
  <c r="AB61" i="27"/>
  <c r="B60" i="28"/>
  <c r="W61" i="27"/>
  <c r="M61" i="27"/>
  <c r="C61" i="27"/>
  <c r="H61" i="27"/>
  <c r="B61" i="27"/>
  <c r="A62" i="27" s="1"/>
  <c r="AL61" i="27"/>
  <c r="R61" i="27"/>
  <c r="X27" i="23"/>
  <c r="Y27" i="23" s="1"/>
  <c r="Z27" i="23" s="1"/>
  <c r="AA27" i="23" s="1"/>
  <c r="AC28" i="15"/>
  <c r="L28" i="15"/>
  <c r="AB28" i="15"/>
  <c r="Z28" i="15"/>
  <c r="AH59" i="19"/>
  <c r="AI59" i="19" s="1"/>
  <c r="AJ59" i="19" s="1"/>
  <c r="AK59" i="19" s="1"/>
  <c r="B62" i="20"/>
  <c r="A63" i="20" s="1"/>
  <c r="M62" i="20"/>
  <c r="X28" i="21"/>
  <c r="Y28" i="21" s="1"/>
  <c r="Z28" i="21" s="1"/>
  <c r="AA28" i="21" s="1"/>
  <c r="R28" i="26"/>
  <c r="R28" i="19"/>
  <c r="C60" i="21"/>
  <c r="W29" i="27"/>
  <c r="N29" i="18"/>
  <c r="O29" i="18" s="1"/>
  <c r="P29" i="18" s="1"/>
  <c r="Q29" i="18" s="1"/>
  <c r="AC59" i="26"/>
  <c r="AD59" i="26" s="1"/>
  <c r="AE59" i="26" s="1"/>
  <c r="AF59" i="26" s="1"/>
  <c r="C60" i="27"/>
  <c r="R60" i="27"/>
  <c r="AC27" i="26"/>
  <c r="AD27" i="26" s="1"/>
  <c r="AE27" i="26" s="1"/>
  <c r="AF27" i="26" s="1"/>
  <c r="M60" i="18"/>
  <c r="M61" i="25"/>
  <c r="AB61" i="25"/>
  <c r="C61" i="25"/>
  <c r="B61" i="25"/>
  <c r="A62" i="25" s="1"/>
  <c r="AL61" i="22"/>
  <c r="M61" i="22"/>
  <c r="AB61" i="22"/>
  <c r="R61" i="22"/>
  <c r="B61" i="22"/>
  <c r="A62" i="22" s="1"/>
  <c r="W61" i="22"/>
  <c r="H61" i="22"/>
  <c r="I59" i="18"/>
  <c r="J59" i="18" s="1"/>
  <c r="K59" i="18" s="1"/>
  <c r="L59" i="18" s="1"/>
  <c r="B29" i="15"/>
  <c r="A30" i="15" s="1"/>
  <c r="AB29" i="15"/>
  <c r="W29" i="15"/>
  <c r="F29" i="15"/>
  <c r="N28" i="22"/>
  <c r="O28" i="22" s="1"/>
  <c r="P28" i="22" s="1"/>
  <c r="Q28" i="22" s="1"/>
  <c r="C28" i="26"/>
  <c r="AB28" i="19"/>
  <c r="AC28" i="19" s="1"/>
  <c r="AD28" i="19" s="1"/>
  <c r="AE28" i="19" s="1"/>
  <c r="AF28" i="19" s="1"/>
  <c r="AB60" i="21"/>
  <c r="AH59" i="18"/>
  <c r="AI59" i="18" s="1"/>
  <c r="AJ59" i="18" s="1"/>
  <c r="AK59" i="18" s="1"/>
  <c r="B30" i="27"/>
  <c r="A31" i="27" s="1"/>
  <c r="AG30" i="27"/>
  <c r="H29" i="27"/>
  <c r="N27" i="19"/>
  <c r="O27" i="19" s="1"/>
  <c r="P27" i="19" s="1"/>
  <c r="Q27" i="19" s="1"/>
  <c r="X29" i="18"/>
  <c r="Y29" i="18" s="1"/>
  <c r="Z29" i="18" s="1"/>
  <c r="AA29" i="18" s="1"/>
  <c r="N29" i="25"/>
  <c r="O29" i="25" s="1"/>
  <c r="P29" i="25" s="1"/>
  <c r="Q29" i="25" s="1"/>
  <c r="AC28" i="23"/>
  <c r="AD28" i="23" s="1"/>
  <c r="AE28" i="23" s="1"/>
  <c r="AF28" i="23" s="1"/>
  <c r="AB60" i="27"/>
  <c r="S28" i="18"/>
  <c r="T28" i="18" s="1"/>
  <c r="U28" i="18" s="1"/>
  <c r="V28" i="18" s="1"/>
  <c r="AB60" i="18"/>
  <c r="AL60" i="18"/>
  <c r="R60" i="25"/>
  <c r="R60" i="22"/>
  <c r="AF28" i="15"/>
  <c r="O28" i="15"/>
  <c r="X28" i="15"/>
  <c r="H28" i="15"/>
  <c r="AH28" i="15"/>
  <c r="AH61" i="24"/>
  <c r="AI61" i="24" s="1"/>
  <c r="AJ61" i="24" s="1"/>
  <c r="AK61" i="24" s="1"/>
  <c r="AH28" i="21"/>
  <c r="AI28" i="21" s="1"/>
  <c r="AJ28" i="21" s="1"/>
  <c r="AK28" i="21" s="1"/>
  <c r="AL28" i="26"/>
  <c r="AB28" i="26"/>
  <c r="AC28" i="26" s="1"/>
  <c r="AD28" i="26" s="1"/>
  <c r="AE28" i="26" s="1"/>
  <c r="AF28" i="26" s="1"/>
  <c r="I28" i="24"/>
  <c r="J28" i="24" s="1"/>
  <c r="K28" i="24" s="1"/>
  <c r="L28" i="24" s="1"/>
  <c r="B29" i="17"/>
  <c r="A30" i="17" s="1"/>
  <c r="N59" i="18"/>
  <c r="O59" i="18" s="1"/>
  <c r="P59" i="18" s="1"/>
  <c r="Q59" i="18" s="1"/>
  <c r="AC59" i="19"/>
  <c r="AD59" i="19" s="1"/>
  <c r="AE59" i="19" s="1"/>
  <c r="AF59" i="19" s="1"/>
  <c r="AC27" i="24"/>
  <c r="AD27" i="24" s="1"/>
  <c r="AE27" i="24" s="1"/>
  <c r="AF27" i="24" s="1"/>
  <c r="X59" i="18"/>
  <c r="Y59" i="18" s="1"/>
  <c r="Z59" i="18" s="1"/>
  <c r="AA59" i="18" s="1"/>
  <c r="I60" i="26"/>
  <c r="J60" i="26" s="1"/>
  <c r="K60" i="26" s="1"/>
  <c r="L60" i="26" s="1"/>
  <c r="M60" i="27"/>
  <c r="H61" i="18"/>
  <c r="W61" i="18"/>
  <c r="M61" i="18"/>
  <c r="R61" i="18"/>
  <c r="B61" i="18"/>
  <c r="A62" i="18" s="1"/>
  <c r="AB61" i="18"/>
  <c r="AL61" i="18"/>
  <c r="D60" i="25"/>
  <c r="E60" i="25" s="1"/>
  <c r="F60" i="25" s="1"/>
  <c r="G60" i="25" s="1"/>
  <c r="B64" i="15"/>
  <c r="A65" i="15" s="1"/>
  <c r="I64" i="15"/>
  <c r="T64" i="15"/>
  <c r="P64" i="15"/>
  <c r="AC60" i="27" l="1"/>
  <c r="AD60" i="27" s="1"/>
  <c r="AE60" i="27" s="1"/>
  <c r="AF60" i="27" s="1"/>
  <c r="AH61" i="20"/>
  <c r="AI61" i="20" s="1"/>
  <c r="AJ61" i="20" s="1"/>
  <c r="AK61" i="20" s="1"/>
  <c r="S60" i="21"/>
  <c r="T60" i="21" s="1"/>
  <c r="U60" i="21" s="1"/>
  <c r="V60" i="21" s="1"/>
  <c r="S28" i="26"/>
  <c r="T28" i="26" s="1"/>
  <c r="U28" i="26" s="1"/>
  <c r="V28" i="26" s="1"/>
  <c r="AC60" i="26"/>
  <c r="AD60" i="26" s="1"/>
  <c r="AE60" i="26" s="1"/>
  <c r="AF60" i="26" s="1"/>
  <c r="D61" i="20"/>
  <c r="E61" i="20" s="1"/>
  <c r="F61" i="20" s="1"/>
  <c r="G61" i="20" s="1"/>
  <c r="AI8" i="16"/>
  <c r="AI16" i="16"/>
  <c r="AI3" i="16"/>
  <c r="AI11" i="16"/>
  <c r="AI6" i="16"/>
  <c r="AI14" i="16"/>
  <c r="AI9" i="16"/>
  <c r="AI17" i="16"/>
  <c r="AI4" i="16"/>
  <c r="AI12" i="16"/>
  <c r="AI20" i="16"/>
  <c r="AI7" i="16"/>
  <c r="AI15" i="16"/>
  <c r="AI10" i="16"/>
  <c r="AI18" i="16"/>
  <c r="AI13" i="16"/>
  <c r="AI30" i="16"/>
  <c r="AI19" i="16"/>
  <c r="AI22" i="16"/>
  <c r="AI25" i="16"/>
  <c r="AI28" i="16"/>
  <c r="AI23" i="16"/>
  <c r="AI26" i="16"/>
  <c r="AI38" i="16"/>
  <c r="AI5" i="16"/>
  <c r="AI21" i="16"/>
  <c r="AI29" i="16"/>
  <c r="AI42" i="16"/>
  <c r="AI24" i="16"/>
  <c r="AI32" i="16"/>
  <c r="AI51" i="16"/>
  <c r="AI34" i="16"/>
  <c r="AI52" i="16"/>
  <c r="AI31" i="16"/>
  <c r="AI45" i="16"/>
  <c r="AI55" i="16"/>
  <c r="AI41" i="16"/>
  <c r="AI50" i="16"/>
  <c r="AI40" i="16"/>
  <c r="AI43" i="16"/>
  <c r="AI53" i="16"/>
  <c r="AI27" i="16"/>
  <c r="AI44" i="16"/>
  <c r="AI46" i="16"/>
  <c r="AI59" i="16"/>
  <c r="AI56" i="16"/>
  <c r="AI48" i="16"/>
  <c r="AI60" i="16"/>
  <c r="AI68" i="16"/>
  <c r="AI54" i="16"/>
  <c r="AI63" i="16"/>
  <c r="AI57" i="16"/>
  <c r="AI58" i="16"/>
  <c r="AI66" i="16"/>
  <c r="AI61" i="16"/>
  <c r="AI62" i="16"/>
  <c r="AI69" i="16"/>
  <c r="AI72" i="16"/>
  <c r="AI65" i="16"/>
  <c r="AI64" i="16"/>
  <c r="AI73" i="16"/>
  <c r="AI3" i="17"/>
  <c r="AI6" i="17"/>
  <c r="AI67" i="16"/>
  <c r="AI71" i="16"/>
  <c r="AI74" i="16"/>
  <c r="AI4" i="17"/>
  <c r="AI10" i="17"/>
  <c r="AI13" i="17"/>
  <c r="AI21" i="17"/>
  <c r="AI16" i="17"/>
  <c r="AI9" i="17"/>
  <c r="AI11" i="17"/>
  <c r="AI19" i="17"/>
  <c r="AI5" i="17"/>
  <c r="AI14" i="17"/>
  <c r="AI22" i="17"/>
  <c r="AI70" i="16"/>
  <c r="AI17" i="17"/>
  <c r="AI25" i="17"/>
  <c r="AI8" i="17"/>
  <c r="AI12" i="17"/>
  <c r="AI20" i="17"/>
  <c r="AI28" i="17"/>
  <c r="AI32" i="17"/>
  <c r="AI45" i="17"/>
  <c r="AI55" i="17"/>
  <c r="AI63" i="17"/>
  <c r="AI26" i="17"/>
  <c r="AI40" i="17"/>
  <c r="AI50" i="17"/>
  <c r="AI58" i="17"/>
  <c r="AI23" i="17"/>
  <c r="AI30" i="17"/>
  <c r="AI34" i="17"/>
  <c r="AI46" i="17"/>
  <c r="AI56" i="17"/>
  <c r="AI64" i="17"/>
  <c r="AI27" i="17"/>
  <c r="AI41" i="17"/>
  <c r="AI15" i="17"/>
  <c r="AI24" i="17"/>
  <c r="AI31" i="17"/>
  <c r="AI44" i="17"/>
  <c r="AI54" i="17"/>
  <c r="AI62" i="17"/>
  <c r="AI7" i="17"/>
  <c r="AI38" i="17"/>
  <c r="AI48" i="17"/>
  <c r="AI29" i="17"/>
  <c r="AI60" i="17"/>
  <c r="AI69" i="17"/>
  <c r="AI51" i="17"/>
  <c r="AI61" i="17"/>
  <c r="AI72" i="17"/>
  <c r="AI18" i="17"/>
  <c r="AI67" i="17"/>
  <c r="AI57" i="17"/>
  <c r="AI70" i="17"/>
  <c r="AI73" i="17"/>
  <c r="AI43" i="17"/>
  <c r="AI52" i="17"/>
  <c r="AI59" i="17"/>
  <c r="AI71" i="17"/>
  <c r="AI65" i="17"/>
  <c r="AI66" i="17"/>
  <c r="AI53" i="17"/>
  <c r="AI42" i="17"/>
  <c r="AI74" i="17"/>
  <c r="AI68" i="17"/>
  <c r="AI37" i="17"/>
  <c r="AI36" i="17"/>
  <c r="AI33" i="17"/>
  <c r="AI39" i="17"/>
  <c r="AI47" i="17"/>
  <c r="AI33" i="16"/>
  <c r="AI49" i="16"/>
  <c r="AI35" i="16"/>
  <c r="AI37" i="16"/>
  <c r="AI36" i="16"/>
  <c r="AI39" i="16"/>
  <c r="AI35" i="17"/>
  <c r="AI47" i="16"/>
  <c r="AI49" i="17"/>
  <c r="AO9" i="32"/>
  <c r="AN10" i="32"/>
  <c r="AC29" i="25"/>
  <c r="AD29" i="25" s="1"/>
  <c r="AE29" i="25" s="1"/>
  <c r="AF29" i="25" s="1"/>
  <c r="D60" i="26"/>
  <c r="E60" i="26" s="1"/>
  <c r="F60" i="26" s="1"/>
  <c r="G60" i="26" s="1"/>
  <c r="D61" i="24"/>
  <c r="E61" i="24" s="1"/>
  <c r="F61" i="24" s="1"/>
  <c r="G61" i="24" s="1"/>
  <c r="S29" i="25"/>
  <c r="T29" i="25" s="1"/>
  <c r="U29" i="25" s="1"/>
  <c r="V29" i="25" s="1"/>
  <c r="X60" i="23"/>
  <c r="Y60" i="23" s="1"/>
  <c r="Z60" i="23" s="1"/>
  <c r="AA60" i="23" s="1"/>
  <c r="S60" i="23"/>
  <c r="T60" i="23" s="1"/>
  <c r="U60" i="23" s="1"/>
  <c r="V60" i="23" s="1"/>
  <c r="X61" i="23"/>
  <c r="Y61" i="23" s="1"/>
  <c r="Z61" i="23" s="1"/>
  <c r="AA61" i="23" s="1"/>
  <c r="AC60" i="18"/>
  <c r="AD60" i="18" s="1"/>
  <c r="AE60" i="18" s="1"/>
  <c r="AF60" i="18" s="1"/>
  <c r="AH60" i="23"/>
  <c r="AI60" i="23" s="1"/>
  <c r="AJ60" i="23" s="1"/>
  <c r="AK60" i="23" s="1"/>
  <c r="X29" i="27"/>
  <c r="Y29" i="27" s="1"/>
  <c r="Z29" i="27" s="1"/>
  <c r="AA29" i="27" s="1"/>
  <c r="S28" i="23"/>
  <c r="T28" i="23" s="1"/>
  <c r="U28" i="23" s="1"/>
  <c r="V28" i="23" s="1"/>
  <c r="D60" i="27"/>
  <c r="E60" i="27" s="1"/>
  <c r="F60" i="27" s="1"/>
  <c r="G60" i="27" s="1"/>
  <c r="S28" i="19"/>
  <c r="T28" i="19" s="1"/>
  <c r="U28" i="19" s="1"/>
  <c r="V28" i="19" s="1"/>
  <c r="N60" i="23"/>
  <c r="O60" i="23" s="1"/>
  <c r="P60" i="23" s="1"/>
  <c r="Q60" i="23" s="1"/>
  <c r="S60" i="25"/>
  <c r="T60" i="25" s="1"/>
  <c r="U60" i="25" s="1"/>
  <c r="V60" i="25" s="1"/>
  <c r="D28" i="26"/>
  <c r="E28" i="26" s="1"/>
  <c r="F28" i="26" s="1"/>
  <c r="G28" i="26" s="1"/>
  <c r="N61" i="22"/>
  <c r="O61" i="22" s="1"/>
  <c r="P61" i="22" s="1"/>
  <c r="Q61" i="22" s="1"/>
  <c r="AC60" i="23"/>
  <c r="AD60" i="23" s="1"/>
  <c r="AE60" i="23" s="1"/>
  <c r="AF60" i="23" s="1"/>
  <c r="AC29" i="26"/>
  <c r="AD29" i="26" s="1"/>
  <c r="AE29" i="26" s="1"/>
  <c r="AF29" i="26" s="1"/>
  <c r="I60" i="22"/>
  <c r="J60" i="22" s="1"/>
  <c r="K60" i="22" s="1"/>
  <c r="L60" i="22" s="1"/>
  <c r="AC29" i="27"/>
  <c r="AD29" i="27" s="1"/>
  <c r="AE29" i="27" s="1"/>
  <c r="AF29" i="27" s="1"/>
  <c r="S28" i="22"/>
  <c r="T28" i="22" s="1"/>
  <c r="U28" i="22" s="1"/>
  <c r="V28" i="22" s="1"/>
  <c r="I60" i="25"/>
  <c r="J60" i="25" s="1"/>
  <c r="K60" i="25" s="1"/>
  <c r="L60" i="25" s="1"/>
  <c r="S61" i="22"/>
  <c r="T61" i="22" s="1"/>
  <c r="U61" i="22" s="1"/>
  <c r="V61" i="22" s="1"/>
  <c r="D61" i="27"/>
  <c r="E61" i="27" s="1"/>
  <c r="F61" i="27" s="1"/>
  <c r="G61" i="27" s="1"/>
  <c r="N29" i="26"/>
  <c r="O29" i="26" s="1"/>
  <c r="P29" i="26" s="1"/>
  <c r="Q29" i="26" s="1"/>
  <c r="S61" i="23"/>
  <c r="T61" i="23" s="1"/>
  <c r="U61" i="23" s="1"/>
  <c r="V61" i="23" s="1"/>
  <c r="AH29" i="26"/>
  <c r="AI29" i="26" s="1"/>
  <c r="AJ29" i="26" s="1"/>
  <c r="AK29" i="26" s="1"/>
  <c r="I61" i="26"/>
  <c r="J61" i="26" s="1"/>
  <c r="K61" i="26" s="1"/>
  <c r="L61" i="26" s="1"/>
  <c r="X60" i="22"/>
  <c r="Y60" i="22" s="1"/>
  <c r="Z60" i="22" s="1"/>
  <c r="AA60" i="22" s="1"/>
  <c r="AH60" i="26"/>
  <c r="AI60" i="26" s="1"/>
  <c r="AJ60" i="26" s="1"/>
  <c r="AK60" i="26" s="1"/>
  <c r="AC60" i="21"/>
  <c r="AD60" i="21" s="1"/>
  <c r="AE60" i="21" s="1"/>
  <c r="AF60" i="21" s="1"/>
  <c r="AB62" i="20"/>
  <c r="I61" i="27"/>
  <c r="J61" i="27" s="1"/>
  <c r="K61" i="27" s="1"/>
  <c r="L61" i="27" s="1"/>
  <c r="R29" i="19"/>
  <c r="H29" i="20"/>
  <c r="X61" i="27"/>
  <c r="Y61" i="27" s="1"/>
  <c r="Z61" i="27" s="1"/>
  <c r="AA61" i="27" s="1"/>
  <c r="M61" i="21"/>
  <c r="H29" i="19"/>
  <c r="I29" i="22"/>
  <c r="J29" i="22" s="1"/>
  <c r="K29" i="22" s="1"/>
  <c r="L29" i="22" s="1"/>
  <c r="N61" i="24"/>
  <c r="O61" i="24" s="1"/>
  <c r="P61" i="24" s="1"/>
  <c r="Q61" i="24" s="1"/>
  <c r="AH29" i="23"/>
  <c r="AI29" i="23" s="1"/>
  <c r="AJ29" i="23" s="1"/>
  <c r="AK29" i="23" s="1"/>
  <c r="R61" i="19"/>
  <c r="X28" i="24"/>
  <c r="Y28" i="24" s="1"/>
  <c r="Z28" i="24" s="1"/>
  <c r="AA28" i="24" s="1"/>
  <c r="D28" i="23"/>
  <c r="E28" i="23" s="1"/>
  <c r="F28" i="23" s="1"/>
  <c r="G28" i="23" s="1"/>
  <c r="AJ64" i="15"/>
  <c r="W64" i="15"/>
  <c r="AL64" i="15"/>
  <c r="C64" i="15"/>
  <c r="AL29" i="19"/>
  <c r="I60" i="18"/>
  <c r="J60" i="18" s="1"/>
  <c r="K60" i="18" s="1"/>
  <c r="L60" i="18" s="1"/>
  <c r="N64" i="15"/>
  <c r="Y64" i="15"/>
  <c r="E64" i="15"/>
  <c r="AI64" i="15"/>
  <c r="AL61" i="25"/>
  <c r="D60" i="18"/>
  <c r="E60" i="18" s="1"/>
  <c r="F60" i="18" s="1"/>
  <c r="G60" i="18" s="1"/>
  <c r="AG29" i="20"/>
  <c r="AC64" i="15"/>
  <c r="V64" i="15"/>
  <c r="D64" i="15"/>
  <c r="J64" i="15"/>
  <c r="I29" i="27"/>
  <c r="J29" i="27" s="1"/>
  <c r="K29" i="27" s="1"/>
  <c r="L29" i="27" s="1"/>
  <c r="R61" i="25"/>
  <c r="W61" i="25"/>
  <c r="S61" i="20"/>
  <c r="T61" i="20" s="1"/>
  <c r="U61" i="20" s="1"/>
  <c r="V61" i="20" s="1"/>
  <c r="AG61" i="27"/>
  <c r="AH61" i="27" s="1"/>
  <c r="AI61" i="27" s="1"/>
  <c r="AJ61" i="27" s="1"/>
  <c r="AK61" i="27" s="1"/>
  <c r="AB61" i="21"/>
  <c r="AG29" i="19"/>
  <c r="X60" i="25"/>
  <c r="Y60" i="25" s="1"/>
  <c r="Z60" i="25" s="1"/>
  <c r="AA60" i="25" s="1"/>
  <c r="AG29" i="22"/>
  <c r="AH28" i="19"/>
  <c r="AI28" i="19" s="1"/>
  <c r="AJ28" i="19" s="1"/>
  <c r="AK28" i="19" s="1"/>
  <c r="N28" i="20"/>
  <c r="O28" i="20" s="1"/>
  <c r="P28" i="20" s="1"/>
  <c r="Q28" i="20" s="1"/>
  <c r="AB61" i="19"/>
  <c r="AC61" i="19" s="1"/>
  <c r="AD61" i="19" s="1"/>
  <c r="AE61" i="19" s="1"/>
  <c r="AF61" i="19" s="1"/>
  <c r="M29" i="21"/>
  <c r="N29" i="21" s="1"/>
  <c r="O29" i="21" s="1"/>
  <c r="P29" i="21" s="1"/>
  <c r="Q29" i="21" s="1"/>
  <c r="N28" i="24"/>
  <c r="O28" i="24" s="1"/>
  <c r="P28" i="24" s="1"/>
  <c r="Q28" i="24" s="1"/>
  <c r="S28" i="21"/>
  <c r="T28" i="21" s="1"/>
  <c r="U28" i="21" s="1"/>
  <c r="V28" i="21" s="1"/>
  <c r="AK64" i="15"/>
  <c r="AG64" i="15"/>
  <c r="G64" i="15"/>
  <c r="AH64" i="15"/>
  <c r="S60" i="22"/>
  <c r="T60" i="22" s="1"/>
  <c r="U60" i="22" s="1"/>
  <c r="V60" i="22" s="1"/>
  <c r="S29" i="27"/>
  <c r="T29" i="27" s="1"/>
  <c r="U29" i="27" s="1"/>
  <c r="V29" i="27" s="1"/>
  <c r="M62" i="24"/>
  <c r="M61" i="19"/>
  <c r="I61" i="19" s="1"/>
  <c r="J61" i="19" s="1"/>
  <c r="K61" i="19" s="1"/>
  <c r="L61" i="19" s="1"/>
  <c r="W29" i="21"/>
  <c r="X29" i="21" s="1"/>
  <c r="Y29" i="21" s="1"/>
  <c r="Z29" i="21" s="1"/>
  <c r="AA29" i="21" s="1"/>
  <c r="AH29" i="18"/>
  <c r="AI29" i="18" s="1"/>
  <c r="AJ29" i="18" s="1"/>
  <c r="AK29" i="18" s="1"/>
  <c r="AE64" i="15"/>
  <c r="O64" i="15"/>
  <c r="Z64" i="15"/>
  <c r="S64" i="15"/>
  <c r="H61" i="25"/>
  <c r="I61" i="25" s="1"/>
  <c r="J61" i="25" s="1"/>
  <c r="K61" i="25" s="1"/>
  <c r="L61" i="25" s="1"/>
  <c r="D28" i="19"/>
  <c r="E28" i="19" s="1"/>
  <c r="F28" i="19" s="1"/>
  <c r="G28" i="19" s="1"/>
  <c r="H62" i="24"/>
  <c r="D29" i="23"/>
  <c r="E29" i="23" s="1"/>
  <c r="F29" i="23" s="1"/>
  <c r="G29" i="23" s="1"/>
  <c r="AL61" i="19"/>
  <c r="AH61" i="19" s="1"/>
  <c r="AI61" i="19" s="1"/>
  <c r="AJ61" i="19" s="1"/>
  <c r="AK61" i="19" s="1"/>
  <c r="AB64" i="15"/>
  <c r="Q64" i="15"/>
  <c r="AF64" i="15"/>
  <c r="R64" i="15"/>
  <c r="N61" i="18"/>
  <c r="O61" i="18" s="1"/>
  <c r="P61" i="18" s="1"/>
  <c r="Q61" i="18" s="1"/>
  <c r="X64" i="15"/>
  <c r="F64" i="15"/>
  <c r="L64" i="15"/>
  <c r="AA64" i="15"/>
  <c r="X61" i="18"/>
  <c r="Y61" i="18" s="1"/>
  <c r="Z61" i="18" s="1"/>
  <c r="AA61" i="18" s="1"/>
  <c r="M29" i="15"/>
  <c r="AG61" i="25"/>
  <c r="S60" i="27"/>
  <c r="T60" i="27" s="1"/>
  <c r="U60" i="27" s="1"/>
  <c r="V60" i="27" s="1"/>
  <c r="D60" i="21"/>
  <c r="E60" i="21" s="1"/>
  <c r="F60" i="21" s="1"/>
  <c r="G60" i="21" s="1"/>
  <c r="C29" i="19"/>
  <c r="AG62" i="24"/>
  <c r="C61" i="19"/>
  <c r="D61" i="19" s="1"/>
  <c r="E61" i="19" s="1"/>
  <c r="F61" i="19" s="1"/>
  <c r="G61" i="19" s="1"/>
  <c r="B31" i="27"/>
  <c r="A32" i="27" s="1"/>
  <c r="I61" i="18"/>
  <c r="J61" i="18" s="1"/>
  <c r="K61" i="18" s="1"/>
  <c r="L61" i="18" s="1"/>
  <c r="AL62" i="20"/>
  <c r="M30" i="27"/>
  <c r="B29" i="28"/>
  <c r="N29" i="15"/>
  <c r="J29" i="15"/>
  <c r="Q29" i="15"/>
  <c r="D29" i="15"/>
  <c r="R62" i="18"/>
  <c r="B62" i="18"/>
  <c r="A63" i="18" s="1"/>
  <c r="AG62" i="18"/>
  <c r="W62" i="18"/>
  <c r="M62" i="18"/>
  <c r="H62" i="18"/>
  <c r="AL62" i="18"/>
  <c r="C62" i="18"/>
  <c r="B30" i="17"/>
  <c r="A31" i="17" s="1"/>
  <c r="AL30" i="27"/>
  <c r="AH30" i="27" s="1"/>
  <c r="AI30" i="27" s="1"/>
  <c r="AJ30" i="27" s="1"/>
  <c r="AK30" i="27" s="1"/>
  <c r="U29" i="15"/>
  <c r="AH29" i="15"/>
  <c r="AL29" i="15"/>
  <c r="AK29" i="15"/>
  <c r="T29" i="15"/>
  <c r="B62" i="22"/>
  <c r="A63" i="22" s="1"/>
  <c r="AG62" i="20"/>
  <c r="AG61" i="21"/>
  <c r="AB29" i="19"/>
  <c r="AC29" i="19" s="1"/>
  <c r="AD29" i="19" s="1"/>
  <c r="AE29" i="19" s="1"/>
  <c r="AF29" i="19" s="1"/>
  <c r="B30" i="26"/>
  <c r="A31" i="26" s="1"/>
  <c r="AL30" i="25"/>
  <c r="AL30" i="18"/>
  <c r="AL29" i="20"/>
  <c r="AL29" i="22"/>
  <c r="AB29" i="22"/>
  <c r="AC29" i="22" s="1"/>
  <c r="AD29" i="22" s="1"/>
  <c r="AE29" i="22" s="1"/>
  <c r="AF29" i="22" s="1"/>
  <c r="X60" i="27"/>
  <c r="Y60" i="27" s="1"/>
  <c r="Z60" i="27" s="1"/>
  <c r="AA60" i="27" s="1"/>
  <c r="AB61" i="26"/>
  <c r="X61" i="26" s="1"/>
  <c r="Y61" i="26" s="1"/>
  <c r="Z61" i="26" s="1"/>
  <c r="AA61" i="26" s="1"/>
  <c r="AB62" i="24"/>
  <c r="AC29" i="23"/>
  <c r="AD29" i="23" s="1"/>
  <c r="AE29" i="23" s="1"/>
  <c r="AF29" i="23" s="1"/>
  <c r="I29" i="23"/>
  <c r="J29" i="23" s="1"/>
  <c r="K29" i="23" s="1"/>
  <c r="L29" i="23" s="1"/>
  <c r="M29" i="24"/>
  <c r="AG29" i="21"/>
  <c r="AH29" i="21" s="1"/>
  <c r="AI29" i="21" s="1"/>
  <c r="AJ29" i="21" s="1"/>
  <c r="AK29" i="21" s="1"/>
  <c r="D61" i="23"/>
  <c r="E61" i="23" s="1"/>
  <c r="F61" i="23" s="1"/>
  <c r="G61" i="23" s="1"/>
  <c r="B30" i="15"/>
  <c r="A31" i="15" s="1"/>
  <c r="AB62" i="21"/>
  <c r="B62" i="21"/>
  <c r="A63" i="21" s="1"/>
  <c r="N28" i="26"/>
  <c r="O28" i="26" s="1"/>
  <c r="P28" i="26" s="1"/>
  <c r="Q28" i="26" s="1"/>
  <c r="W29" i="24"/>
  <c r="C30" i="21"/>
  <c r="R30" i="21"/>
  <c r="B30" i="21"/>
  <c r="A31" i="21" s="1"/>
  <c r="AC61" i="23"/>
  <c r="AD61" i="23" s="1"/>
  <c r="AE61" i="23" s="1"/>
  <c r="AF61" i="23" s="1"/>
  <c r="S61" i="18"/>
  <c r="T61" i="18" s="1"/>
  <c r="U61" i="18" s="1"/>
  <c r="V61" i="18" s="1"/>
  <c r="W30" i="27"/>
  <c r="X29" i="15"/>
  <c r="H29" i="15"/>
  <c r="AC29" i="15"/>
  <c r="S29" i="15"/>
  <c r="K29" i="15"/>
  <c r="B63" i="20"/>
  <c r="A64" i="20" s="1"/>
  <c r="M31" i="25"/>
  <c r="B31" i="25"/>
  <c r="A32" i="25" s="1"/>
  <c r="AG31" i="25"/>
  <c r="W30" i="18"/>
  <c r="H30" i="20"/>
  <c r="M30" i="20"/>
  <c r="B30" i="20"/>
  <c r="A31" i="20" s="1"/>
  <c r="W29" i="20"/>
  <c r="B65" i="15"/>
  <c r="A66" i="15" s="1"/>
  <c r="M65" i="15"/>
  <c r="L65" i="15"/>
  <c r="E65" i="15"/>
  <c r="AJ65" i="15"/>
  <c r="U65" i="15"/>
  <c r="AB65" i="15"/>
  <c r="T65" i="15"/>
  <c r="W65" i="15"/>
  <c r="AG65" i="15"/>
  <c r="AA65" i="15"/>
  <c r="AE65" i="15"/>
  <c r="AI65" i="15"/>
  <c r="H65" i="15"/>
  <c r="R65" i="15"/>
  <c r="N65" i="15"/>
  <c r="Y65" i="15"/>
  <c r="Z65" i="15"/>
  <c r="AH65" i="15"/>
  <c r="K65" i="15"/>
  <c r="P65" i="15"/>
  <c r="S65" i="15"/>
  <c r="F65" i="15"/>
  <c r="G65" i="15"/>
  <c r="AF65" i="15"/>
  <c r="C61" i="18"/>
  <c r="D61" i="18" s="1"/>
  <c r="E61" i="18" s="1"/>
  <c r="F61" i="18" s="1"/>
  <c r="G61" i="18" s="1"/>
  <c r="H30" i="27"/>
  <c r="V29" i="15"/>
  <c r="AE29" i="15"/>
  <c r="AG29" i="15"/>
  <c r="AA29" i="15"/>
  <c r="L29" i="15"/>
  <c r="C61" i="22"/>
  <c r="D61" i="22" s="1"/>
  <c r="E61" i="22" s="1"/>
  <c r="F61" i="22" s="1"/>
  <c r="G61" i="22" s="1"/>
  <c r="D61" i="25"/>
  <c r="E61" i="25" s="1"/>
  <c r="F61" i="25" s="1"/>
  <c r="G61" i="25" s="1"/>
  <c r="C62" i="20"/>
  <c r="R62" i="20"/>
  <c r="N61" i="27"/>
  <c r="O61" i="27" s="1"/>
  <c r="P61" i="27" s="1"/>
  <c r="Q61" i="27" s="1"/>
  <c r="R61" i="21"/>
  <c r="W29" i="19"/>
  <c r="C29" i="26"/>
  <c r="D29" i="26" s="1"/>
  <c r="E29" i="26" s="1"/>
  <c r="F29" i="26" s="1"/>
  <c r="G29" i="26" s="1"/>
  <c r="R30" i="25"/>
  <c r="H30" i="18"/>
  <c r="R29" i="20"/>
  <c r="W29" i="22"/>
  <c r="I28" i="26"/>
  <c r="J28" i="26" s="1"/>
  <c r="K28" i="26" s="1"/>
  <c r="L28" i="26" s="1"/>
  <c r="AL61" i="26"/>
  <c r="X60" i="21"/>
  <c r="Y60" i="21" s="1"/>
  <c r="Z60" i="21" s="1"/>
  <c r="AA60" i="21" s="1"/>
  <c r="W62" i="24"/>
  <c r="B30" i="23"/>
  <c r="A31" i="23" s="1"/>
  <c r="AG30" i="23"/>
  <c r="C30" i="23"/>
  <c r="M30" i="23"/>
  <c r="AB30" i="23"/>
  <c r="W62" i="19"/>
  <c r="B62" i="19"/>
  <c r="A63" i="19" s="1"/>
  <c r="B62" i="17"/>
  <c r="A63" i="17" s="1"/>
  <c r="H29" i="24"/>
  <c r="I29" i="24" s="1"/>
  <c r="J29" i="24" s="1"/>
  <c r="K29" i="24" s="1"/>
  <c r="L29" i="24" s="1"/>
  <c r="D29" i="27"/>
  <c r="E29" i="27" s="1"/>
  <c r="F29" i="27" s="1"/>
  <c r="G29" i="27" s="1"/>
  <c r="N60" i="22"/>
  <c r="O60" i="22" s="1"/>
  <c r="P60" i="22" s="1"/>
  <c r="Q60" i="22" s="1"/>
  <c r="S60" i="18"/>
  <c r="T60" i="18" s="1"/>
  <c r="U60" i="18" s="1"/>
  <c r="V60" i="18" s="1"/>
  <c r="AG29" i="24"/>
  <c r="N60" i="21"/>
  <c r="O60" i="21" s="1"/>
  <c r="P60" i="21" s="1"/>
  <c r="Q60" i="21" s="1"/>
  <c r="AH30" i="25"/>
  <c r="AI30" i="25" s="1"/>
  <c r="AJ30" i="25" s="1"/>
  <c r="AK30" i="25" s="1"/>
  <c r="AL31" i="18"/>
  <c r="M31" i="18"/>
  <c r="R31" i="18"/>
  <c r="B31" i="18"/>
  <c r="A32" i="18" s="1"/>
  <c r="AG31" i="18"/>
  <c r="I29" i="15"/>
  <c r="Z29" i="15"/>
  <c r="Y29" i="15"/>
  <c r="C29" i="15"/>
  <c r="AH29" i="22"/>
  <c r="AI29" i="22" s="1"/>
  <c r="AJ29" i="22" s="1"/>
  <c r="AK29" i="22" s="1"/>
  <c r="N60" i="25"/>
  <c r="O60" i="25" s="1"/>
  <c r="P60" i="25" s="1"/>
  <c r="Q60" i="25" s="1"/>
  <c r="AG61" i="26"/>
  <c r="B62" i="16"/>
  <c r="A63" i="16" s="1"/>
  <c r="B30" i="24"/>
  <c r="A31" i="24" s="1"/>
  <c r="W30" i="24"/>
  <c r="AL30" i="24"/>
  <c r="AC29" i="21"/>
  <c r="AD29" i="21" s="1"/>
  <c r="AE29" i="21" s="1"/>
  <c r="AF29" i="21" s="1"/>
  <c r="I61" i="23"/>
  <c r="J61" i="23" s="1"/>
  <c r="K61" i="23" s="1"/>
  <c r="L61" i="23" s="1"/>
  <c r="N28" i="19"/>
  <c r="O28" i="19" s="1"/>
  <c r="P28" i="19" s="1"/>
  <c r="Q28" i="19" s="1"/>
  <c r="D29" i="19"/>
  <c r="E29" i="19" s="1"/>
  <c r="F29" i="19" s="1"/>
  <c r="G29" i="19" s="1"/>
  <c r="AB30" i="27"/>
  <c r="AC30" i="27" s="1"/>
  <c r="AD30" i="27" s="1"/>
  <c r="AE30" i="27" s="1"/>
  <c r="AF30" i="27" s="1"/>
  <c r="R30" i="27"/>
  <c r="P29" i="15"/>
  <c r="R29" i="15"/>
  <c r="O29" i="15"/>
  <c r="AI29" i="15"/>
  <c r="C30" i="25"/>
  <c r="D30" i="25" s="1"/>
  <c r="E30" i="25" s="1"/>
  <c r="F30" i="25" s="1"/>
  <c r="G30" i="25" s="1"/>
  <c r="C30" i="18"/>
  <c r="C29" i="20"/>
  <c r="D29" i="20" s="1"/>
  <c r="E29" i="20" s="1"/>
  <c r="F29" i="20" s="1"/>
  <c r="G29" i="20" s="1"/>
  <c r="AL30" i="22"/>
  <c r="B30" i="22"/>
  <c r="A31" i="22" s="1"/>
  <c r="AC60" i="19"/>
  <c r="AD60" i="19" s="1"/>
  <c r="AE60" i="19" s="1"/>
  <c r="AF60" i="19" s="1"/>
  <c r="AL62" i="26"/>
  <c r="M62" i="26"/>
  <c r="C62" i="26"/>
  <c r="B62" i="26"/>
  <c r="A63" i="26" s="1"/>
  <c r="B63" i="24"/>
  <c r="A64" i="24" s="1"/>
  <c r="I60" i="27"/>
  <c r="J60" i="27" s="1"/>
  <c r="K60" i="27" s="1"/>
  <c r="L60" i="27" s="1"/>
  <c r="N29" i="23"/>
  <c r="O29" i="23" s="1"/>
  <c r="P29" i="23" s="1"/>
  <c r="Q29" i="23" s="1"/>
  <c r="N61" i="19"/>
  <c r="O61" i="19" s="1"/>
  <c r="P61" i="19" s="1"/>
  <c r="Q61" i="19" s="1"/>
  <c r="AB29" i="24"/>
  <c r="R29" i="24"/>
  <c r="S29" i="24" s="1"/>
  <c r="T29" i="24" s="1"/>
  <c r="U29" i="24" s="1"/>
  <c r="V29" i="24" s="1"/>
  <c r="N61" i="23"/>
  <c r="O61" i="23" s="1"/>
  <c r="P61" i="23" s="1"/>
  <c r="Q61" i="23" s="1"/>
  <c r="AH61" i="23"/>
  <c r="AI61" i="23" s="1"/>
  <c r="AJ61" i="23" s="1"/>
  <c r="AK61" i="23" s="1"/>
  <c r="W62" i="20"/>
  <c r="X62" i="20" s="1"/>
  <c r="Y62" i="20" s="1"/>
  <c r="Z62" i="20" s="1"/>
  <c r="AA62" i="20" s="1"/>
  <c r="AC61" i="27"/>
  <c r="AD61" i="27" s="1"/>
  <c r="AE61" i="27" s="1"/>
  <c r="AF61" i="27" s="1"/>
  <c r="W61" i="21"/>
  <c r="X61" i="21" s="1"/>
  <c r="Y61" i="21" s="1"/>
  <c r="Z61" i="21" s="1"/>
  <c r="AA61" i="21" s="1"/>
  <c r="R30" i="19"/>
  <c r="B30" i="19"/>
  <c r="A31" i="19" s="1"/>
  <c r="M30" i="25"/>
  <c r="AB30" i="25"/>
  <c r="AC30" i="25" s="1"/>
  <c r="AD30" i="25" s="1"/>
  <c r="AE30" i="25" s="1"/>
  <c r="AF30" i="25" s="1"/>
  <c r="AB30" i="18"/>
  <c r="AB29" i="20"/>
  <c r="AC29" i="20" s="1"/>
  <c r="AD29" i="20" s="1"/>
  <c r="AE29" i="20" s="1"/>
  <c r="AF29" i="20" s="1"/>
  <c r="B30" i="16"/>
  <c r="A31" i="16" s="1"/>
  <c r="AL62" i="24"/>
  <c r="AH62" i="24" s="1"/>
  <c r="AI62" i="24" s="1"/>
  <c r="AJ62" i="24" s="1"/>
  <c r="AK62" i="24" s="1"/>
  <c r="R62" i="24"/>
  <c r="AL29" i="24"/>
  <c r="AC61" i="20"/>
  <c r="AD61" i="20" s="1"/>
  <c r="AE61" i="20" s="1"/>
  <c r="AF61" i="20" s="1"/>
  <c r="AC61" i="21"/>
  <c r="AD61" i="21" s="1"/>
  <c r="AE61" i="21" s="1"/>
  <c r="AF61" i="21" s="1"/>
  <c r="R30" i="18"/>
  <c r="I61" i="22"/>
  <c r="J61" i="22" s="1"/>
  <c r="K61" i="22" s="1"/>
  <c r="L61" i="22" s="1"/>
  <c r="S61" i="27"/>
  <c r="T61" i="27" s="1"/>
  <c r="U61" i="27" s="1"/>
  <c r="V61" i="27" s="1"/>
  <c r="AL61" i="21"/>
  <c r="N60" i="27"/>
  <c r="O60" i="27" s="1"/>
  <c r="P60" i="27" s="1"/>
  <c r="Q60" i="27" s="1"/>
  <c r="X61" i="22"/>
  <c r="Y61" i="22" s="1"/>
  <c r="Z61" i="22" s="1"/>
  <c r="AA61" i="22" s="1"/>
  <c r="X61" i="25"/>
  <c r="Y61" i="25" s="1"/>
  <c r="Z61" i="25" s="1"/>
  <c r="AA61" i="25" s="1"/>
  <c r="I29" i="26"/>
  <c r="J29" i="26" s="1"/>
  <c r="K29" i="26" s="1"/>
  <c r="L29" i="26" s="1"/>
  <c r="N29" i="27"/>
  <c r="O29" i="27" s="1"/>
  <c r="P29" i="27" s="1"/>
  <c r="Q29" i="27" s="1"/>
  <c r="R29" i="22"/>
  <c r="S29" i="22" s="1"/>
  <c r="T29" i="22" s="1"/>
  <c r="U29" i="22" s="1"/>
  <c r="V29" i="22" s="1"/>
  <c r="X60" i="18"/>
  <c r="Y60" i="18" s="1"/>
  <c r="Z60" i="18" s="1"/>
  <c r="AA60" i="18" s="1"/>
  <c r="R61" i="26"/>
  <c r="S61" i="26" s="1"/>
  <c r="T61" i="26" s="1"/>
  <c r="U61" i="26" s="1"/>
  <c r="V61" i="26" s="1"/>
  <c r="H64" i="15"/>
  <c r="U64" i="15"/>
  <c r="M64" i="15"/>
  <c r="AD64" i="15"/>
  <c r="K64" i="15"/>
  <c r="AG61" i="18"/>
  <c r="AH61" i="18" s="1"/>
  <c r="AI61" i="18" s="1"/>
  <c r="AJ61" i="18" s="1"/>
  <c r="AK61" i="18" s="1"/>
  <c r="X60" i="26"/>
  <c r="Y60" i="26" s="1"/>
  <c r="Z60" i="26" s="1"/>
  <c r="AA60" i="26" s="1"/>
  <c r="C30" i="27"/>
  <c r="AD29" i="15"/>
  <c r="E29" i="15"/>
  <c r="AF29" i="15"/>
  <c r="G29" i="15"/>
  <c r="AJ29" i="15"/>
  <c r="AG61" i="22"/>
  <c r="AH61" i="22" s="1"/>
  <c r="AI61" i="22" s="1"/>
  <c r="AJ61" i="22" s="1"/>
  <c r="AK61" i="22" s="1"/>
  <c r="H62" i="25"/>
  <c r="W62" i="25"/>
  <c r="B62" i="25"/>
  <c r="A63" i="25" s="1"/>
  <c r="N60" i="18"/>
  <c r="O60" i="18" s="1"/>
  <c r="P60" i="18" s="1"/>
  <c r="Q60" i="18" s="1"/>
  <c r="H62" i="20"/>
  <c r="I62" i="20" s="1"/>
  <c r="J62" i="20" s="1"/>
  <c r="K62" i="20" s="1"/>
  <c r="L62" i="20" s="1"/>
  <c r="B62" i="27"/>
  <c r="A63" i="27" s="1"/>
  <c r="B61" i="28"/>
  <c r="AG62" i="27"/>
  <c r="H61" i="21"/>
  <c r="I61" i="21" s="1"/>
  <c r="J61" i="21" s="1"/>
  <c r="K61" i="21" s="1"/>
  <c r="L61" i="21" s="1"/>
  <c r="M29" i="19"/>
  <c r="N29" i="19" s="1"/>
  <c r="O29" i="19" s="1"/>
  <c r="P29" i="19" s="1"/>
  <c r="Q29" i="19" s="1"/>
  <c r="W29" i="26"/>
  <c r="X29" i="26" s="1"/>
  <c r="Y29" i="26" s="1"/>
  <c r="Z29" i="26" s="1"/>
  <c r="AA29" i="26" s="1"/>
  <c r="AH60" i="18"/>
  <c r="AI60" i="18" s="1"/>
  <c r="AJ60" i="18" s="1"/>
  <c r="AK60" i="18" s="1"/>
  <c r="W30" i="25"/>
  <c r="AG30" i="18"/>
  <c r="M30" i="18"/>
  <c r="M29" i="20"/>
  <c r="N29" i="20" s="1"/>
  <c r="O29" i="20" s="1"/>
  <c r="P29" i="20" s="1"/>
  <c r="Q29" i="20" s="1"/>
  <c r="AH60" i="21"/>
  <c r="AI60" i="21" s="1"/>
  <c r="AJ60" i="21" s="1"/>
  <c r="AK60" i="21" s="1"/>
  <c r="AH28" i="26"/>
  <c r="AI28" i="26" s="1"/>
  <c r="AJ28" i="26" s="1"/>
  <c r="AK28" i="26" s="1"/>
  <c r="C29" i="22"/>
  <c r="D29" i="22" s="1"/>
  <c r="E29" i="22" s="1"/>
  <c r="F29" i="22" s="1"/>
  <c r="G29" i="22" s="1"/>
  <c r="C61" i="26"/>
  <c r="D61" i="26" s="1"/>
  <c r="E61" i="26" s="1"/>
  <c r="F61" i="26" s="1"/>
  <c r="G61" i="26" s="1"/>
  <c r="X28" i="19"/>
  <c r="Y28" i="19" s="1"/>
  <c r="Z28" i="19" s="1"/>
  <c r="AA28" i="19" s="1"/>
  <c r="C62" i="24"/>
  <c r="D62" i="24" s="1"/>
  <c r="E62" i="24" s="1"/>
  <c r="F62" i="24" s="1"/>
  <c r="G62" i="24" s="1"/>
  <c r="W29" i="23"/>
  <c r="X29" i="23" s="1"/>
  <c r="Y29" i="23" s="1"/>
  <c r="Z29" i="23" s="1"/>
  <c r="AA29" i="23" s="1"/>
  <c r="W61" i="19"/>
  <c r="X61" i="19" s="1"/>
  <c r="Y61" i="19" s="1"/>
  <c r="Z61" i="19" s="1"/>
  <c r="AA61" i="19" s="1"/>
  <c r="C29" i="24"/>
  <c r="D29" i="24" s="1"/>
  <c r="E29" i="24" s="1"/>
  <c r="F29" i="24" s="1"/>
  <c r="G29" i="24" s="1"/>
  <c r="X28" i="26"/>
  <c r="Y28" i="26" s="1"/>
  <c r="Z28" i="26" s="1"/>
  <c r="AA28" i="26" s="1"/>
  <c r="H29" i="21"/>
  <c r="I29" i="21" s="1"/>
  <c r="J29" i="21" s="1"/>
  <c r="K29" i="21" s="1"/>
  <c r="L29" i="21" s="1"/>
  <c r="B62" i="23"/>
  <c r="A63" i="23" s="1"/>
  <c r="AG62" i="23"/>
  <c r="I61" i="20"/>
  <c r="J61" i="20" s="1"/>
  <c r="K61" i="20" s="1"/>
  <c r="L61" i="20" s="1"/>
  <c r="AC62" i="24" l="1"/>
  <c r="AD62" i="24" s="1"/>
  <c r="AE62" i="24" s="1"/>
  <c r="AF62" i="24" s="1"/>
  <c r="AH62" i="20"/>
  <c r="AI62" i="20" s="1"/>
  <c r="AJ62" i="20" s="1"/>
  <c r="AK62" i="20" s="1"/>
  <c r="AJ5" i="16"/>
  <c r="AJ13" i="16"/>
  <c r="AJ21" i="16"/>
  <c r="AJ8" i="16"/>
  <c r="AJ3" i="16"/>
  <c r="AJ11" i="16"/>
  <c r="AJ6" i="16"/>
  <c r="AJ14" i="16"/>
  <c r="AJ9" i="16"/>
  <c r="AJ17" i="16"/>
  <c r="AJ4" i="16"/>
  <c r="AJ12" i="16"/>
  <c r="AJ20" i="16"/>
  <c r="AJ7" i="16"/>
  <c r="AJ15" i="16"/>
  <c r="AJ27" i="16"/>
  <c r="AJ16" i="16"/>
  <c r="AJ19" i="16"/>
  <c r="AJ22" i="16"/>
  <c r="AJ25" i="16"/>
  <c r="AJ10" i="16"/>
  <c r="AJ18" i="16"/>
  <c r="AJ31" i="16"/>
  <c r="AJ23" i="16"/>
  <c r="AJ26" i="16"/>
  <c r="AJ38" i="16"/>
  <c r="AJ29" i="16"/>
  <c r="AJ46" i="16"/>
  <c r="AJ56" i="16"/>
  <c r="AJ44" i="16"/>
  <c r="AJ48" i="16"/>
  <c r="AJ34" i="16"/>
  <c r="AJ42" i="16"/>
  <c r="AJ52" i="16"/>
  <c r="AJ24" i="16"/>
  <c r="AJ28" i="16"/>
  <c r="AJ32" i="16"/>
  <c r="AJ45" i="16"/>
  <c r="AJ55" i="16"/>
  <c r="AJ41" i="16"/>
  <c r="AJ50" i="16"/>
  <c r="AJ30" i="16"/>
  <c r="AJ40" i="16"/>
  <c r="AJ43" i="16"/>
  <c r="AJ53" i="16"/>
  <c r="AJ61" i="16"/>
  <c r="AJ59" i="16"/>
  <c r="AJ65" i="16"/>
  <c r="AJ60" i="16"/>
  <c r="AJ68" i="16"/>
  <c r="AJ51" i="16"/>
  <c r="AJ54" i="16"/>
  <c r="AJ63" i="16"/>
  <c r="AJ70" i="16"/>
  <c r="AJ62" i="16"/>
  <c r="AJ69" i="16"/>
  <c r="AJ72" i="16"/>
  <c r="AJ58" i="16"/>
  <c r="AJ8" i="17"/>
  <c r="AJ64" i="16"/>
  <c r="AJ73" i="16"/>
  <c r="AJ3" i="17"/>
  <c r="AJ67" i="16"/>
  <c r="AJ9" i="17"/>
  <c r="AJ71" i="16"/>
  <c r="AJ7" i="17"/>
  <c r="AJ15" i="17"/>
  <c r="AJ10" i="17"/>
  <c r="AJ18" i="17"/>
  <c r="AJ66" i="16"/>
  <c r="AJ6" i="17"/>
  <c r="AJ13" i="17"/>
  <c r="AJ57" i="16"/>
  <c r="AJ16" i="17"/>
  <c r="AJ74" i="16"/>
  <c r="AJ11" i="17"/>
  <c r="AJ19" i="17"/>
  <c r="AJ5" i="17"/>
  <c r="AJ14" i="17"/>
  <c r="AJ22" i="17"/>
  <c r="AJ4" i="17"/>
  <c r="AJ17" i="17"/>
  <c r="AJ25" i="17"/>
  <c r="AJ12" i="17"/>
  <c r="AJ29" i="17"/>
  <c r="AJ42" i="17"/>
  <c r="AJ52" i="17"/>
  <c r="AJ60" i="17"/>
  <c r="AJ20" i="17"/>
  <c r="AJ32" i="17"/>
  <c r="AJ45" i="17"/>
  <c r="AJ55" i="17"/>
  <c r="AJ63" i="17"/>
  <c r="AJ26" i="17"/>
  <c r="AJ23" i="17"/>
  <c r="AJ30" i="17"/>
  <c r="AJ43" i="17"/>
  <c r="AJ53" i="17"/>
  <c r="AJ61" i="17"/>
  <c r="AJ34" i="17"/>
  <c r="AJ27" i="17"/>
  <c r="AJ41" i="17"/>
  <c r="AJ51" i="17"/>
  <c r="AJ59" i="17"/>
  <c r="AJ24" i="17"/>
  <c r="AJ28" i="17"/>
  <c r="AJ31" i="17"/>
  <c r="AJ44" i="17"/>
  <c r="AJ65" i="17"/>
  <c r="AJ66" i="17"/>
  <c r="AJ74" i="17"/>
  <c r="AJ69" i="17"/>
  <c r="AJ46" i="17"/>
  <c r="AJ56" i="17"/>
  <c r="AJ72" i="17"/>
  <c r="AJ62" i="17"/>
  <c r="AJ67" i="17"/>
  <c r="AJ40" i="17"/>
  <c r="AJ50" i="17"/>
  <c r="AJ57" i="17"/>
  <c r="AJ70" i="17"/>
  <c r="AJ38" i="17"/>
  <c r="AJ64" i="17"/>
  <c r="AJ68" i="17"/>
  <c r="AJ21" i="17"/>
  <c r="AJ48" i="17"/>
  <c r="AJ54" i="17"/>
  <c r="AJ71" i="17"/>
  <c r="AJ58" i="17"/>
  <c r="AJ73" i="17"/>
  <c r="AJ33" i="17"/>
  <c r="AJ49" i="17"/>
  <c r="AJ37" i="17"/>
  <c r="AJ36" i="17"/>
  <c r="AJ47" i="16"/>
  <c r="AJ39" i="17"/>
  <c r="AJ33" i="16"/>
  <c r="AJ49" i="16"/>
  <c r="AJ47" i="17"/>
  <c r="AJ37" i="16"/>
  <c r="AJ36" i="16"/>
  <c r="AJ35" i="16"/>
  <c r="AJ39" i="16"/>
  <c r="AJ35" i="17"/>
  <c r="AP9" i="32"/>
  <c r="AP10" i="32" s="1"/>
  <c r="AO10" i="32"/>
  <c r="X30" i="25"/>
  <c r="Y30" i="25" s="1"/>
  <c r="Z30" i="25" s="1"/>
  <c r="AA30" i="25" s="1"/>
  <c r="AH61" i="26"/>
  <c r="AI61" i="26" s="1"/>
  <c r="AJ61" i="26" s="1"/>
  <c r="AK61" i="26" s="1"/>
  <c r="S29" i="21"/>
  <c r="T29" i="21" s="1"/>
  <c r="U29" i="21" s="1"/>
  <c r="V29" i="21" s="1"/>
  <c r="AH30" i="18"/>
  <c r="AI30" i="18" s="1"/>
  <c r="AJ30" i="18" s="1"/>
  <c r="AK30" i="18" s="1"/>
  <c r="AC62" i="20"/>
  <c r="AD62" i="20" s="1"/>
  <c r="AE62" i="20" s="1"/>
  <c r="AF62" i="20" s="1"/>
  <c r="AH61" i="25"/>
  <c r="AI61" i="25" s="1"/>
  <c r="AJ61" i="25" s="1"/>
  <c r="AK61" i="25" s="1"/>
  <c r="D30" i="27"/>
  <c r="E30" i="27" s="1"/>
  <c r="F30" i="27" s="1"/>
  <c r="G30" i="27" s="1"/>
  <c r="AH29" i="20"/>
  <c r="AI29" i="20" s="1"/>
  <c r="AJ29" i="20" s="1"/>
  <c r="AK29" i="20" s="1"/>
  <c r="I30" i="27"/>
  <c r="J30" i="27" s="1"/>
  <c r="K30" i="27" s="1"/>
  <c r="L30" i="27" s="1"/>
  <c r="AH29" i="19"/>
  <c r="AI29" i="19" s="1"/>
  <c r="AJ29" i="19" s="1"/>
  <c r="AK29" i="19" s="1"/>
  <c r="N30" i="18"/>
  <c r="O30" i="18" s="1"/>
  <c r="P30" i="18" s="1"/>
  <c r="Q30" i="18" s="1"/>
  <c r="N30" i="25"/>
  <c r="O30" i="25" s="1"/>
  <c r="P30" i="25" s="1"/>
  <c r="Q30" i="25" s="1"/>
  <c r="S30" i="27"/>
  <c r="T30" i="27" s="1"/>
  <c r="U30" i="27" s="1"/>
  <c r="V30" i="27" s="1"/>
  <c r="X29" i="19"/>
  <c r="Y29" i="19" s="1"/>
  <c r="Z29" i="19" s="1"/>
  <c r="AA29" i="19" s="1"/>
  <c r="S61" i="21"/>
  <c r="T61" i="21" s="1"/>
  <c r="U61" i="21" s="1"/>
  <c r="V61" i="21" s="1"/>
  <c r="I62" i="24"/>
  <c r="J62" i="24" s="1"/>
  <c r="K62" i="24" s="1"/>
  <c r="L62" i="24" s="1"/>
  <c r="S61" i="25"/>
  <c r="T61" i="25" s="1"/>
  <c r="U61" i="25" s="1"/>
  <c r="V61" i="25" s="1"/>
  <c r="W63" i="20"/>
  <c r="AC61" i="25"/>
  <c r="AD61" i="25" s="1"/>
  <c r="AE61" i="25" s="1"/>
  <c r="AF61" i="25" s="1"/>
  <c r="AB62" i="18"/>
  <c r="X62" i="18" s="1"/>
  <c r="Y62" i="18" s="1"/>
  <c r="Z62" i="18" s="1"/>
  <c r="AA62" i="18" s="1"/>
  <c r="AG30" i="24"/>
  <c r="AH30" i="24" s="1"/>
  <c r="AI30" i="24" s="1"/>
  <c r="AJ30" i="24" s="1"/>
  <c r="AK30" i="24" s="1"/>
  <c r="H30" i="23"/>
  <c r="I30" i="23" s="1"/>
  <c r="J30" i="23" s="1"/>
  <c r="K30" i="23" s="1"/>
  <c r="L30" i="23" s="1"/>
  <c r="H31" i="25"/>
  <c r="AB63" i="20"/>
  <c r="AB30" i="21"/>
  <c r="C30" i="26"/>
  <c r="W30" i="21"/>
  <c r="S30" i="21" s="1"/>
  <c r="T30" i="21" s="1"/>
  <c r="U30" i="21" s="1"/>
  <c r="V30" i="21" s="1"/>
  <c r="M30" i="21"/>
  <c r="AH30" i="15"/>
  <c r="R30" i="26"/>
  <c r="C62" i="27"/>
  <c r="C62" i="25"/>
  <c r="D62" i="25" s="1"/>
  <c r="E62" i="25" s="1"/>
  <c r="F62" i="25" s="1"/>
  <c r="G62" i="25" s="1"/>
  <c r="M62" i="27"/>
  <c r="AB62" i="25"/>
  <c r="S30" i="18"/>
  <c r="T30" i="18" s="1"/>
  <c r="U30" i="18" s="1"/>
  <c r="V30" i="18" s="1"/>
  <c r="AL30" i="19"/>
  <c r="S29" i="19"/>
  <c r="T29" i="19" s="1"/>
  <c r="U29" i="19" s="1"/>
  <c r="V29" i="19" s="1"/>
  <c r="C30" i="24"/>
  <c r="N31" i="18"/>
  <c r="O31" i="18" s="1"/>
  <c r="P31" i="18" s="1"/>
  <c r="Q31" i="18" s="1"/>
  <c r="H30" i="21"/>
  <c r="D30" i="21" s="1"/>
  <c r="E30" i="21" s="1"/>
  <c r="F30" i="21" s="1"/>
  <c r="G30" i="21" s="1"/>
  <c r="AA30" i="15"/>
  <c r="AG30" i="26"/>
  <c r="R62" i="27"/>
  <c r="W62" i="27"/>
  <c r="R62" i="25"/>
  <c r="H30" i="22"/>
  <c r="AB30" i="24"/>
  <c r="I65" i="15"/>
  <c r="J65" i="15"/>
  <c r="D65" i="15"/>
  <c r="C30" i="20"/>
  <c r="D30" i="20" s="1"/>
  <c r="E30" i="20" s="1"/>
  <c r="F30" i="20" s="1"/>
  <c r="G30" i="20" s="1"/>
  <c r="C31" i="25"/>
  <c r="AL30" i="21"/>
  <c r="R30" i="15"/>
  <c r="M30" i="26"/>
  <c r="N30" i="26" s="1"/>
  <c r="O30" i="26" s="1"/>
  <c r="P30" i="26" s="1"/>
  <c r="Q30" i="26" s="1"/>
  <c r="N61" i="25"/>
  <c r="O61" i="25" s="1"/>
  <c r="P61" i="25" s="1"/>
  <c r="Q61" i="25" s="1"/>
  <c r="X30" i="18"/>
  <c r="Y30" i="18" s="1"/>
  <c r="Z30" i="18" s="1"/>
  <c r="AA30" i="18" s="1"/>
  <c r="AC29" i="24"/>
  <c r="AD29" i="24" s="1"/>
  <c r="AE29" i="24" s="1"/>
  <c r="AF29" i="24" s="1"/>
  <c r="R30" i="20"/>
  <c r="N30" i="20" s="1"/>
  <c r="O30" i="20" s="1"/>
  <c r="P30" i="20" s="1"/>
  <c r="Q30" i="20" s="1"/>
  <c r="AB31" i="25"/>
  <c r="AG30" i="21"/>
  <c r="U30" i="15"/>
  <c r="AL30" i="26"/>
  <c r="D62" i="18"/>
  <c r="E62" i="18" s="1"/>
  <c r="F62" i="18" s="1"/>
  <c r="G62" i="18" s="1"/>
  <c r="S62" i="18"/>
  <c r="T62" i="18" s="1"/>
  <c r="U62" i="18" s="1"/>
  <c r="V62" i="18" s="1"/>
  <c r="H62" i="27"/>
  <c r="AL62" i="27"/>
  <c r="AH62" i="27" s="1"/>
  <c r="AI62" i="27" s="1"/>
  <c r="AJ62" i="27" s="1"/>
  <c r="AK62" i="27" s="1"/>
  <c r="M62" i="25"/>
  <c r="I62" i="25" s="1"/>
  <c r="J62" i="25" s="1"/>
  <c r="K62" i="25" s="1"/>
  <c r="L62" i="25" s="1"/>
  <c r="AB62" i="27"/>
  <c r="AL62" i="25"/>
  <c r="R62" i="26"/>
  <c r="R30" i="22"/>
  <c r="M30" i="24"/>
  <c r="H63" i="24"/>
  <c r="I29" i="19"/>
  <c r="J29" i="19" s="1"/>
  <c r="K29" i="19" s="1"/>
  <c r="L29" i="19" s="1"/>
  <c r="S61" i="19"/>
  <c r="T61" i="19" s="1"/>
  <c r="U61" i="19" s="1"/>
  <c r="V61" i="19" s="1"/>
  <c r="N29" i="22"/>
  <c r="O29" i="22" s="1"/>
  <c r="P29" i="22" s="1"/>
  <c r="Q29" i="22" s="1"/>
  <c r="B31" i="28"/>
  <c r="B32" i="27"/>
  <c r="A33" i="27" s="1"/>
  <c r="W32" i="27"/>
  <c r="B31" i="15"/>
  <c r="A32" i="15" s="1"/>
  <c r="AI31" i="15"/>
  <c r="L31" i="15"/>
  <c r="S62" i="25"/>
  <c r="T62" i="25" s="1"/>
  <c r="U62" i="25" s="1"/>
  <c r="V62" i="25" s="1"/>
  <c r="S62" i="24"/>
  <c r="T62" i="24" s="1"/>
  <c r="U62" i="24" s="1"/>
  <c r="V62" i="24" s="1"/>
  <c r="W30" i="19"/>
  <c r="S30" i="19" s="1"/>
  <c r="T30" i="19" s="1"/>
  <c r="U30" i="19" s="1"/>
  <c r="V30" i="19" s="1"/>
  <c r="C30" i="19"/>
  <c r="M63" i="24"/>
  <c r="AG62" i="26"/>
  <c r="AH62" i="26" s="1"/>
  <c r="AI62" i="26" s="1"/>
  <c r="AJ62" i="26" s="1"/>
  <c r="AK62" i="26" s="1"/>
  <c r="W62" i="26"/>
  <c r="C30" i="22"/>
  <c r="D30" i="22" s="1"/>
  <c r="E30" i="22" s="1"/>
  <c r="F30" i="22" s="1"/>
  <c r="G30" i="22" s="1"/>
  <c r="M31" i="24"/>
  <c r="AB31" i="24"/>
  <c r="AG31" i="24"/>
  <c r="B31" i="24"/>
  <c r="A32" i="24" s="1"/>
  <c r="C31" i="18"/>
  <c r="W31" i="18"/>
  <c r="S29" i="23"/>
  <c r="T29" i="23" s="1"/>
  <c r="U29" i="23" s="1"/>
  <c r="V29" i="23" s="1"/>
  <c r="AG62" i="19"/>
  <c r="H62" i="19"/>
  <c r="B31" i="23"/>
  <c r="A32" i="23" s="1"/>
  <c r="X29" i="22"/>
  <c r="Y29" i="22" s="1"/>
  <c r="Z29" i="22" s="1"/>
  <c r="AA29" i="22" s="1"/>
  <c r="S62" i="20"/>
  <c r="T62" i="20" s="1"/>
  <c r="U62" i="20" s="1"/>
  <c r="V62" i="20" s="1"/>
  <c r="B66" i="15"/>
  <c r="A67" i="15" s="1"/>
  <c r="V66" i="15"/>
  <c r="K66" i="15"/>
  <c r="X66" i="15"/>
  <c r="M66" i="15"/>
  <c r="AL30" i="20"/>
  <c r="H32" i="25"/>
  <c r="AL32" i="25"/>
  <c r="B32" i="25"/>
  <c r="A33" i="25" s="1"/>
  <c r="R32" i="25"/>
  <c r="M63" i="20"/>
  <c r="W62" i="21"/>
  <c r="X62" i="21" s="1"/>
  <c r="Y62" i="21" s="1"/>
  <c r="Z62" i="21" s="1"/>
  <c r="AA62" i="21" s="1"/>
  <c r="M62" i="21"/>
  <c r="Y30" i="15"/>
  <c r="AE30" i="15"/>
  <c r="P30" i="15"/>
  <c r="V30" i="15"/>
  <c r="W30" i="26"/>
  <c r="S30" i="26" s="1"/>
  <c r="T30" i="26" s="1"/>
  <c r="U30" i="26" s="1"/>
  <c r="V30" i="26" s="1"/>
  <c r="R62" i="22"/>
  <c r="I62" i="18"/>
  <c r="J62" i="18" s="1"/>
  <c r="K62" i="18" s="1"/>
  <c r="L62" i="18" s="1"/>
  <c r="R31" i="27"/>
  <c r="R63" i="22"/>
  <c r="B63" i="22"/>
  <c r="A64" i="22" s="1"/>
  <c r="AG63" i="22"/>
  <c r="M63" i="22"/>
  <c r="C63" i="22"/>
  <c r="R62" i="23"/>
  <c r="W62" i="23"/>
  <c r="C62" i="23"/>
  <c r="I30" i="25"/>
  <c r="J30" i="25" s="1"/>
  <c r="K30" i="25" s="1"/>
  <c r="L30" i="25" s="1"/>
  <c r="AB30" i="19"/>
  <c r="W63" i="24"/>
  <c r="H62" i="26"/>
  <c r="I62" i="26" s="1"/>
  <c r="J62" i="26" s="1"/>
  <c r="K62" i="26" s="1"/>
  <c r="L62" i="26" s="1"/>
  <c r="AB30" i="22"/>
  <c r="R30" i="24"/>
  <c r="S30" i="24" s="1"/>
  <c r="T30" i="24" s="1"/>
  <c r="U30" i="24" s="1"/>
  <c r="V30" i="24" s="1"/>
  <c r="H31" i="18"/>
  <c r="I31" i="18" s="1"/>
  <c r="J31" i="18" s="1"/>
  <c r="K31" i="18" s="1"/>
  <c r="L31" i="18" s="1"/>
  <c r="M62" i="19"/>
  <c r="AL30" i="23"/>
  <c r="AH30" i="23" s="1"/>
  <c r="AI30" i="23" s="1"/>
  <c r="AJ30" i="23" s="1"/>
  <c r="AK30" i="23" s="1"/>
  <c r="R30" i="23"/>
  <c r="N30" i="23" s="1"/>
  <c r="O30" i="23" s="1"/>
  <c r="P30" i="23" s="1"/>
  <c r="Q30" i="23" s="1"/>
  <c r="S29" i="20"/>
  <c r="T29" i="20" s="1"/>
  <c r="U29" i="20" s="1"/>
  <c r="V29" i="20" s="1"/>
  <c r="D62" i="20"/>
  <c r="E62" i="20" s="1"/>
  <c r="F62" i="20" s="1"/>
  <c r="G62" i="20" s="1"/>
  <c r="Q65" i="15"/>
  <c r="O65" i="15"/>
  <c r="AD65" i="15"/>
  <c r="AC65" i="15"/>
  <c r="N61" i="26"/>
  <c r="O61" i="26" s="1"/>
  <c r="P61" i="26" s="1"/>
  <c r="Q61" i="26" s="1"/>
  <c r="W30" i="20"/>
  <c r="R31" i="25"/>
  <c r="N31" i="25" s="1"/>
  <c r="O31" i="25" s="1"/>
  <c r="P31" i="25" s="1"/>
  <c r="Q31" i="25" s="1"/>
  <c r="AL63" i="20"/>
  <c r="X30" i="21"/>
  <c r="Y30" i="21" s="1"/>
  <c r="Z30" i="21" s="1"/>
  <c r="AA30" i="21" s="1"/>
  <c r="N30" i="21"/>
  <c r="O30" i="21" s="1"/>
  <c r="P30" i="21" s="1"/>
  <c r="Q30" i="21" s="1"/>
  <c r="AL62" i="21"/>
  <c r="AJ30" i="15"/>
  <c r="AG30" i="15"/>
  <c r="G30" i="15"/>
  <c r="AC30" i="15"/>
  <c r="AC61" i="26"/>
  <c r="AD61" i="26" s="1"/>
  <c r="AE61" i="26" s="1"/>
  <c r="AF61" i="26" s="1"/>
  <c r="R31" i="26"/>
  <c r="B31" i="26"/>
  <c r="A32" i="26" s="1"/>
  <c r="AG31" i="26"/>
  <c r="H31" i="26"/>
  <c r="W31" i="26"/>
  <c r="AL31" i="26"/>
  <c r="AB31" i="26"/>
  <c r="M31" i="26"/>
  <c r="H30" i="26"/>
  <c r="I30" i="26" s="1"/>
  <c r="J30" i="26" s="1"/>
  <c r="K30" i="26" s="1"/>
  <c r="L30" i="26" s="1"/>
  <c r="C62" i="22"/>
  <c r="AC62" i="18"/>
  <c r="AD62" i="18" s="1"/>
  <c r="AE62" i="18" s="1"/>
  <c r="AF62" i="18" s="1"/>
  <c r="N62" i="20"/>
  <c r="O62" i="20" s="1"/>
  <c r="P62" i="20" s="1"/>
  <c r="Q62" i="20" s="1"/>
  <c r="C31" i="27"/>
  <c r="AC62" i="27"/>
  <c r="AD62" i="27" s="1"/>
  <c r="AE62" i="27" s="1"/>
  <c r="AF62" i="27" s="1"/>
  <c r="M30" i="19"/>
  <c r="N30" i="19" s="1"/>
  <c r="O30" i="19" s="1"/>
  <c r="P30" i="19" s="1"/>
  <c r="Q30" i="19" s="1"/>
  <c r="AG63" i="24"/>
  <c r="H63" i="26"/>
  <c r="B63" i="26"/>
  <c r="A64" i="26" s="1"/>
  <c r="M30" i="22"/>
  <c r="AH31" i="18"/>
  <c r="AI31" i="18" s="1"/>
  <c r="AJ31" i="18" s="1"/>
  <c r="AK31" i="18" s="1"/>
  <c r="B63" i="19"/>
  <c r="A64" i="19" s="1"/>
  <c r="H63" i="19"/>
  <c r="AC30" i="23"/>
  <c r="AD30" i="23" s="1"/>
  <c r="AE30" i="23" s="1"/>
  <c r="AF30" i="23" s="1"/>
  <c r="X62" i="24"/>
  <c r="Y62" i="24" s="1"/>
  <c r="Z62" i="24" s="1"/>
  <c r="AA62" i="24" s="1"/>
  <c r="I30" i="18"/>
  <c r="J30" i="18" s="1"/>
  <c r="K30" i="18" s="1"/>
  <c r="L30" i="18" s="1"/>
  <c r="X29" i="20"/>
  <c r="Y29" i="20" s="1"/>
  <c r="Z29" i="20" s="1"/>
  <c r="AA29" i="20" s="1"/>
  <c r="I30" i="20"/>
  <c r="J30" i="20" s="1"/>
  <c r="K30" i="20" s="1"/>
  <c r="L30" i="20" s="1"/>
  <c r="D31" i="25"/>
  <c r="E31" i="25" s="1"/>
  <c r="F31" i="25" s="1"/>
  <c r="G31" i="25" s="1"/>
  <c r="H63" i="20"/>
  <c r="X29" i="24"/>
  <c r="Y29" i="24" s="1"/>
  <c r="Z29" i="24" s="1"/>
  <c r="AA29" i="24" s="1"/>
  <c r="H62" i="21"/>
  <c r="N61" i="21"/>
  <c r="O61" i="21" s="1"/>
  <c r="P61" i="21" s="1"/>
  <c r="Q61" i="21" s="1"/>
  <c r="C30" i="15"/>
  <c r="T30" i="15"/>
  <c r="D30" i="15"/>
  <c r="AD30" i="15"/>
  <c r="N29" i="24"/>
  <c r="O29" i="24" s="1"/>
  <c r="P29" i="24" s="1"/>
  <c r="Q29" i="24" s="1"/>
  <c r="AB62" i="22"/>
  <c r="N62" i="18"/>
  <c r="O62" i="18" s="1"/>
  <c r="P62" i="18" s="1"/>
  <c r="Q62" i="18" s="1"/>
  <c r="M31" i="27"/>
  <c r="AB31" i="27"/>
  <c r="AB63" i="23"/>
  <c r="C63" i="23"/>
  <c r="R63" i="23"/>
  <c r="B63" i="23"/>
  <c r="A64" i="23" s="1"/>
  <c r="AC30" i="24"/>
  <c r="AD30" i="24" s="1"/>
  <c r="AE30" i="24" s="1"/>
  <c r="AF30" i="24" s="1"/>
  <c r="R32" i="18"/>
  <c r="M32" i="18"/>
  <c r="C32" i="18"/>
  <c r="B32" i="18"/>
  <c r="A33" i="18" s="1"/>
  <c r="R62" i="19"/>
  <c r="S62" i="19" s="1"/>
  <c r="T62" i="19" s="1"/>
  <c r="U62" i="19" s="1"/>
  <c r="V62" i="19" s="1"/>
  <c r="S30" i="25"/>
  <c r="T30" i="25" s="1"/>
  <c r="U30" i="25" s="1"/>
  <c r="V30" i="25" s="1"/>
  <c r="C31" i="20"/>
  <c r="R31" i="20"/>
  <c r="B31" i="20"/>
  <c r="A32" i="20" s="1"/>
  <c r="AG30" i="20"/>
  <c r="AC31" i="25"/>
  <c r="AD31" i="25" s="1"/>
  <c r="AE31" i="25" s="1"/>
  <c r="AF31" i="25" s="1"/>
  <c r="AG63" i="20"/>
  <c r="AG62" i="21"/>
  <c r="AC62" i="21" s="1"/>
  <c r="AD62" i="21" s="1"/>
  <c r="AE62" i="21" s="1"/>
  <c r="AF62" i="21" s="1"/>
  <c r="S30" i="15"/>
  <c r="Q30" i="15"/>
  <c r="Z30" i="15"/>
  <c r="J30" i="15"/>
  <c r="E30" i="15"/>
  <c r="AH61" i="21"/>
  <c r="AI61" i="21" s="1"/>
  <c r="AJ61" i="21" s="1"/>
  <c r="AK61" i="21" s="1"/>
  <c r="M62" i="22"/>
  <c r="N62" i="22" s="1"/>
  <c r="O62" i="22" s="1"/>
  <c r="P62" i="22" s="1"/>
  <c r="Q62" i="22" s="1"/>
  <c r="B31" i="17"/>
  <c r="A32" i="17" s="1"/>
  <c r="AL31" i="27"/>
  <c r="B30" i="28"/>
  <c r="AL64" i="24"/>
  <c r="AB64" i="24"/>
  <c r="C64" i="24"/>
  <c r="AG64" i="24"/>
  <c r="H64" i="24"/>
  <c r="B64" i="24"/>
  <c r="A65" i="24" s="1"/>
  <c r="W64" i="24"/>
  <c r="R64" i="24"/>
  <c r="W30" i="22"/>
  <c r="S31" i="18"/>
  <c r="T31" i="18" s="1"/>
  <c r="U31" i="18" s="1"/>
  <c r="V31" i="18" s="1"/>
  <c r="D29" i="21"/>
  <c r="E29" i="21" s="1"/>
  <c r="F29" i="21" s="1"/>
  <c r="G29" i="21" s="1"/>
  <c r="B63" i="17"/>
  <c r="A64" i="17" s="1"/>
  <c r="C62" i="19"/>
  <c r="AB64" i="20"/>
  <c r="C64" i="20"/>
  <c r="R64" i="20"/>
  <c r="B64" i="20"/>
  <c r="A65" i="20" s="1"/>
  <c r="N62" i="24"/>
  <c r="O62" i="24" s="1"/>
  <c r="P62" i="24" s="1"/>
  <c r="Q62" i="24" s="1"/>
  <c r="B63" i="21"/>
  <c r="A64" i="21" s="1"/>
  <c r="AG63" i="21"/>
  <c r="AF30" i="15"/>
  <c r="AB30" i="15"/>
  <c r="X30" i="15"/>
  <c r="H30" i="15"/>
  <c r="AK30" i="15"/>
  <c r="AH30" i="26"/>
  <c r="AI30" i="26" s="1"/>
  <c r="AJ30" i="26" s="1"/>
  <c r="AK30" i="26" s="1"/>
  <c r="AL62" i="22"/>
  <c r="AH62" i="18"/>
  <c r="AI62" i="18" s="1"/>
  <c r="AJ62" i="18" s="1"/>
  <c r="AK62" i="18" s="1"/>
  <c r="N30" i="27"/>
  <c r="O30" i="27" s="1"/>
  <c r="P30" i="27" s="1"/>
  <c r="Q30" i="27" s="1"/>
  <c r="W31" i="27"/>
  <c r="I29" i="20"/>
  <c r="J29" i="20" s="1"/>
  <c r="K29" i="20" s="1"/>
  <c r="L29" i="20" s="1"/>
  <c r="AB62" i="23"/>
  <c r="AC62" i="23" s="1"/>
  <c r="AD62" i="23" s="1"/>
  <c r="AE62" i="23" s="1"/>
  <c r="AF62" i="23" s="1"/>
  <c r="M62" i="23"/>
  <c r="N62" i="23" s="1"/>
  <c r="O62" i="23" s="1"/>
  <c r="P62" i="23" s="1"/>
  <c r="Q62" i="23" s="1"/>
  <c r="X62" i="25"/>
  <c r="Y62" i="25" s="1"/>
  <c r="Z62" i="25" s="1"/>
  <c r="AA62" i="25" s="1"/>
  <c r="B31" i="16"/>
  <c r="A32" i="16" s="1"/>
  <c r="S62" i="26"/>
  <c r="T62" i="26" s="1"/>
  <c r="U62" i="26" s="1"/>
  <c r="V62" i="26" s="1"/>
  <c r="AL62" i="23"/>
  <c r="AH62" i="23" s="1"/>
  <c r="AI62" i="23" s="1"/>
  <c r="AJ62" i="23" s="1"/>
  <c r="AK62" i="23" s="1"/>
  <c r="H30" i="19"/>
  <c r="R63" i="24"/>
  <c r="S63" i="24" s="1"/>
  <c r="T63" i="24" s="1"/>
  <c r="U63" i="24" s="1"/>
  <c r="V63" i="24" s="1"/>
  <c r="H62" i="23"/>
  <c r="H63" i="27"/>
  <c r="C63" i="27"/>
  <c r="AL63" i="27"/>
  <c r="B63" i="27"/>
  <c r="A64" i="27" s="1"/>
  <c r="R63" i="27"/>
  <c r="C63" i="25"/>
  <c r="R63" i="25"/>
  <c r="B63" i="25"/>
  <c r="A64" i="25" s="1"/>
  <c r="AB63" i="25"/>
  <c r="M63" i="25"/>
  <c r="AG62" i="25"/>
  <c r="AH62" i="25" s="1"/>
  <c r="AI62" i="25" s="1"/>
  <c r="AJ62" i="25" s="1"/>
  <c r="AK62" i="25" s="1"/>
  <c r="AC30" i="18"/>
  <c r="AD30" i="18" s="1"/>
  <c r="AE30" i="18" s="1"/>
  <c r="AF30" i="18" s="1"/>
  <c r="AG30" i="19"/>
  <c r="AH30" i="19" s="1"/>
  <c r="AI30" i="19" s="1"/>
  <c r="AJ30" i="19" s="1"/>
  <c r="AK30" i="19" s="1"/>
  <c r="C63" i="24"/>
  <c r="D63" i="24" s="1"/>
  <c r="E63" i="24" s="1"/>
  <c r="F63" i="24" s="1"/>
  <c r="G63" i="24" s="1"/>
  <c r="AB62" i="26"/>
  <c r="AC62" i="26" s="1"/>
  <c r="AD62" i="26" s="1"/>
  <c r="AE62" i="26" s="1"/>
  <c r="AF62" i="26" s="1"/>
  <c r="AG30" i="22"/>
  <c r="AH30" i="22" s="1"/>
  <c r="AI30" i="22" s="1"/>
  <c r="AJ30" i="22" s="1"/>
  <c r="AK30" i="22" s="1"/>
  <c r="D30" i="18"/>
  <c r="E30" i="18" s="1"/>
  <c r="F30" i="18" s="1"/>
  <c r="G30" i="18" s="1"/>
  <c r="H30" i="24"/>
  <c r="I30" i="24" s="1"/>
  <c r="J30" i="24" s="1"/>
  <c r="K30" i="24" s="1"/>
  <c r="L30" i="24" s="1"/>
  <c r="B63" i="16"/>
  <c r="A64" i="16" s="1"/>
  <c r="AB31" i="18"/>
  <c r="AC31" i="18" s="1"/>
  <c r="AD31" i="18" s="1"/>
  <c r="AE31" i="18" s="1"/>
  <c r="AF31" i="18" s="1"/>
  <c r="AH29" i="24"/>
  <c r="AI29" i="24" s="1"/>
  <c r="AJ29" i="24" s="1"/>
  <c r="AK29" i="24" s="1"/>
  <c r="AB62" i="19"/>
  <c r="AC62" i="19" s="1"/>
  <c r="AD62" i="19" s="1"/>
  <c r="AE62" i="19" s="1"/>
  <c r="AF62" i="19" s="1"/>
  <c r="W30" i="23"/>
  <c r="X30" i="23" s="1"/>
  <c r="Y30" i="23" s="1"/>
  <c r="Z30" i="23" s="1"/>
  <c r="AA30" i="23" s="1"/>
  <c r="X65" i="15"/>
  <c r="C65" i="15"/>
  <c r="AL65" i="15"/>
  <c r="V65" i="15"/>
  <c r="AK65" i="15"/>
  <c r="AB30" i="20"/>
  <c r="W31" i="25"/>
  <c r="X31" i="25" s="1"/>
  <c r="Y31" i="25" s="1"/>
  <c r="Z31" i="25" s="1"/>
  <c r="AA31" i="25" s="1"/>
  <c r="AL31" i="25"/>
  <c r="AH31" i="25" s="1"/>
  <c r="AI31" i="25" s="1"/>
  <c r="AJ31" i="25" s="1"/>
  <c r="AK31" i="25" s="1"/>
  <c r="R63" i="20"/>
  <c r="S63" i="20" s="1"/>
  <c r="T63" i="20" s="1"/>
  <c r="U63" i="20" s="1"/>
  <c r="V63" i="20" s="1"/>
  <c r="X30" i="27"/>
  <c r="Y30" i="27" s="1"/>
  <c r="Z30" i="27" s="1"/>
  <c r="AA30" i="27" s="1"/>
  <c r="B31" i="21"/>
  <c r="A32" i="21" s="1"/>
  <c r="R62" i="21"/>
  <c r="S62" i="21" s="1"/>
  <c r="T62" i="21" s="1"/>
  <c r="U62" i="21" s="1"/>
  <c r="V62" i="21" s="1"/>
  <c r="W30" i="15"/>
  <c r="I30" i="15"/>
  <c r="O30" i="15"/>
  <c r="M30" i="15"/>
  <c r="F30" i="15"/>
  <c r="AB30" i="26"/>
  <c r="AC30" i="26" s="1"/>
  <c r="AD30" i="26" s="1"/>
  <c r="AE30" i="26" s="1"/>
  <c r="AF30" i="26" s="1"/>
  <c r="W62" i="22"/>
  <c r="AG63" i="18"/>
  <c r="W63" i="18"/>
  <c r="B63" i="18"/>
  <c r="A64" i="18" s="1"/>
  <c r="AC61" i="18"/>
  <c r="AD61" i="18" s="1"/>
  <c r="AE61" i="18" s="1"/>
  <c r="AF61" i="18" s="1"/>
  <c r="H31" i="27"/>
  <c r="D61" i="21"/>
  <c r="E61" i="21" s="1"/>
  <c r="F61" i="21" s="1"/>
  <c r="G61" i="21" s="1"/>
  <c r="R31" i="19"/>
  <c r="B31" i="19"/>
  <c r="A32" i="19" s="1"/>
  <c r="AL63" i="24"/>
  <c r="AB63" i="24"/>
  <c r="AC63" i="24" s="1"/>
  <c r="AD63" i="24" s="1"/>
  <c r="AE63" i="24" s="1"/>
  <c r="AF63" i="24" s="1"/>
  <c r="N62" i="26"/>
  <c r="O62" i="26" s="1"/>
  <c r="P62" i="26" s="1"/>
  <c r="Q62" i="26" s="1"/>
  <c r="B31" i="22"/>
  <c r="A32" i="22" s="1"/>
  <c r="X30" i="24"/>
  <c r="Y30" i="24" s="1"/>
  <c r="Z30" i="24" s="1"/>
  <c r="AA30" i="24" s="1"/>
  <c r="AL62" i="19"/>
  <c r="S30" i="20"/>
  <c r="T30" i="20" s="1"/>
  <c r="U30" i="20" s="1"/>
  <c r="V30" i="20" s="1"/>
  <c r="I31" i="25"/>
  <c r="J31" i="25" s="1"/>
  <c r="K31" i="25" s="1"/>
  <c r="L31" i="25" s="1"/>
  <c r="S29" i="26"/>
  <c r="T29" i="26" s="1"/>
  <c r="U29" i="26" s="1"/>
  <c r="V29" i="26" s="1"/>
  <c r="C63" i="20"/>
  <c r="C62" i="21"/>
  <c r="K30" i="15"/>
  <c r="AI30" i="15"/>
  <c r="L30" i="15"/>
  <c r="N30" i="15"/>
  <c r="AL30" i="15"/>
  <c r="AG62" i="22"/>
  <c r="H62" i="22"/>
  <c r="AG31" i="27"/>
  <c r="AH31" i="27" s="1"/>
  <c r="AI31" i="27" s="1"/>
  <c r="AJ31" i="27" s="1"/>
  <c r="AK31" i="27" s="1"/>
  <c r="AC61" i="22"/>
  <c r="AD61" i="22" s="1"/>
  <c r="AE61" i="22" s="1"/>
  <c r="AF61" i="22" s="1"/>
  <c r="D62" i="21" l="1"/>
  <c r="E62" i="21" s="1"/>
  <c r="F62" i="21" s="1"/>
  <c r="G62" i="21" s="1"/>
  <c r="D30" i="23"/>
  <c r="E30" i="23" s="1"/>
  <c r="F30" i="23" s="1"/>
  <c r="G30" i="23" s="1"/>
  <c r="AH63" i="20"/>
  <c r="AI63" i="20" s="1"/>
  <c r="AJ63" i="20" s="1"/>
  <c r="AK63" i="20" s="1"/>
  <c r="AK10" i="16"/>
  <c r="AK18" i="16"/>
  <c r="AK5" i="16"/>
  <c r="AK13" i="16"/>
  <c r="AK8" i="16"/>
  <c r="AK3" i="16"/>
  <c r="AK11" i="16"/>
  <c r="AK19" i="16"/>
  <c r="AK6" i="16"/>
  <c r="AK14" i="16"/>
  <c r="AK9" i="16"/>
  <c r="AK17" i="16"/>
  <c r="AK4" i="16"/>
  <c r="AK12" i="16"/>
  <c r="AK20" i="16"/>
  <c r="AK24" i="16"/>
  <c r="AK15" i="16"/>
  <c r="AK30" i="16"/>
  <c r="AK16" i="16"/>
  <c r="AK22" i="16"/>
  <c r="AK25" i="16"/>
  <c r="AK28" i="16"/>
  <c r="AK41" i="16"/>
  <c r="AK31" i="16"/>
  <c r="AK7" i="16"/>
  <c r="AK21" i="16"/>
  <c r="AK23" i="16"/>
  <c r="AK26" i="16"/>
  <c r="AK38" i="16"/>
  <c r="AK27" i="16"/>
  <c r="AK40" i="16"/>
  <c r="AK43" i="16"/>
  <c r="AK53" i="16"/>
  <c r="AK29" i="16"/>
  <c r="AK44" i="16"/>
  <c r="AK54" i="16"/>
  <c r="AK48" i="16"/>
  <c r="AK34" i="16"/>
  <c r="AK42" i="16"/>
  <c r="AK52" i="16"/>
  <c r="AK32" i="16"/>
  <c r="AK45" i="16"/>
  <c r="AK55" i="16"/>
  <c r="AK57" i="16"/>
  <c r="AK58" i="16"/>
  <c r="AK50" i="16"/>
  <c r="AK61" i="16"/>
  <c r="AK46" i="16"/>
  <c r="AK59" i="16"/>
  <c r="AK56" i="16"/>
  <c r="AK62" i="16"/>
  <c r="AK70" i="16"/>
  <c r="AK65" i="16"/>
  <c r="AK60" i="16"/>
  <c r="AK68" i="16"/>
  <c r="AK66" i="16"/>
  <c r="AK71" i="16"/>
  <c r="AK74" i="16"/>
  <c r="AK69" i="16"/>
  <c r="AK72" i="16"/>
  <c r="AK5" i="17"/>
  <c r="AK51" i="16"/>
  <c r="AK8" i="17"/>
  <c r="AK64" i="16"/>
  <c r="AK73" i="16"/>
  <c r="AK3" i="17"/>
  <c r="AK63" i="16"/>
  <c r="AK6" i="17"/>
  <c r="AK12" i="17"/>
  <c r="AK7" i="17"/>
  <c r="AK15" i="17"/>
  <c r="AK10" i="17"/>
  <c r="AK13" i="17"/>
  <c r="AK21" i="17"/>
  <c r="AK9" i="17"/>
  <c r="AK16" i="17"/>
  <c r="AK67" i="16"/>
  <c r="AK11" i="17"/>
  <c r="AK19" i="17"/>
  <c r="AK27" i="17"/>
  <c r="AK14" i="17"/>
  <c r="AK22" i="17"/>
  <c r="AK18" i="17"/>
  <c r="AK25" i="17"/>
  <c r="AK38" i="17"/>
  <c r="AK48" i="17"/>
  <c r="AK57" i="17"/>
  <c r="AK65" i="17"/>
  <c r="AK29" i="17"/>
  <c r="AK42" i="17"/>
  <c r="AK52" i="17"/>
  <c r="AK60" i="17"/>
  <c r="AK17" i="17"/>
  <c r="AK20" i="17"/>
  <c r="AK32" i="17"/>
  <c r="AK26" i="17"/>
  <c r="AK40" i="17"/>
  <c r="AK50" i="17"/>
  <c r="AK58" i="17"/>
  <c r="AK23" i="17"/>
  <c r="AK30" i="17"/>
  <c r="AK43" i="17"/>
  <c r="AK34" i="17"/>
  <c r="AK46" i="17"/>
  <c r="AK56" i="17"/>
  <c r="AK64" i="17"/>
  <c r="AK4" i="17"/>
  <c r="AK41" i="17"/>
  <c r="AK51" i="17"/>
  <c r="AK45" i="17"/>
  <c r="AK54" i="17"/>
  <c r="AK71" i="17"/>
  <c r="AK31" i="17"/>
  <c r="AK55" i="17"/>
  <c r="AK66" i="17"/>
  <c r="AK61" i="17"/>
  <c r="AK69" i="17"/>
  <c r="AK72" i="17"/>
  <c r="AK28" i="17"/>
  <c r="AK62" i="17"/>
  <c r="AK67" i="17"/>
  <c r="AK53" i="17"/>
  <c r="AK73" i="17"/>
  <c r="AK24" i="17"/>
  <c r="AK44" i="17"/>
  <c r="AK59" i="17"/>
  <c r="AK68" i="17"/>
  <c r="AK63" i="17"/>
  <c r="AK74" i="17"/>
  <c r="AK70" i="17"/>
  <c r="AK35" i="16"/>
  <c r="AK33" i="17"/>
  <c r="AK49" i="17"/>
  <c r="AK37" i="17"/>
  <c r="AK36" i="17"/>
  <c r="AK33" i="16"/>
  <c r="AK49" i="16"/>
  <c r="AK37" i="16"/>
  <c r="AK36" i="16"/>
  <c r="AK39" i="17"/>
  <c r="AK47" i="17"/>
  <c r="AK39" i="16"/>
  <c r="AK47" i="16"/>
  <c r="AK35" i="17"/>
  <c r="AL7" i="16"/>
  <c r="AL15" i="16"/>
  <c r="AL10" i="16"/>
  <c r="AL5" i="16"/>
  <c r="AL13" i="16"/>
  <c r="AL8" i="16"/>
  <c r="AL16" i="16"/>
  <c r="AL3" i="16"/>
  <c r="AL11" i="16"/>
  <c r="AL19" i="16"/>
  <c r="AL6" i="16"/>
  <c r="AL14" i="16"/>
  <c r="AL9" i="16"/>
  <c r="AL17" i="16"/>
  <c r="AL29" i="16"/>
  <c r="AL4" i="16"/>
  <c r="AL24" i="16"/>
  <c r="AL27" i="16"/>
  <c r="AL12" i="16"/>
  <c r="AL22" i="16"/>
  <c r="AL25" i="16"/>
  <c r="AL34" i="16"/>
  <c r="AL18" i="16"/>
  <c r="AL28" i="16"/>
  <c r="AL41" i="16"/>
  <c r="AL31" i="16"/>
  <c r="AL30" i="16"/>
  <c r="AL50" i="16"/>
  <c r="AL38" i="16"/>
  <c r="AL46" i="16"/>
  <c r="AL51" i="16"/>
  <c r="AL44" i="16"/>
  <c r="AL54" i="16"/>
  <c r="AL48" i="16"/>
  <c r="AL57" i="16"/>
  <c r="AL26" i="16"/>
  <c r="AL42" i="16"/>
  <c r="AL52" i="16"/>
  <c r="AL20" i="16"/>
  <c r="AL32" i="16"/>
  <c r="AL40" i="16"/>
  <c r="AL45" i="16"/>
  <c r="AL53" i="16"/>
  <c r="AL58" i="16"/>
  <c r="AL43" i="16"/>
  <c r="AL21" i="16"/>
  <c r="AL55" i="16"/>
  <c r="AL23" i="16"/>
  <c r="AL59" i="16"/>
  <c r="AL67" i="16"/>
  <c r="AL56" i="16"/>
  <c r="AL62" i="16"/>
  <c r="AL70" i="16"/>
  <c r="AL65" i="16"/>
  <c r="AL61" i="16"/>
  <c r="AL66" i="16"/>
  <c r="AL71" i="16"/>
  <c r="AL69" i="16"/>
  <c r="AL72" i="16"/>
  <c r="AL60" i="16"/>
  <c r="AL68" i="16"/>
  <c r="AL5" i="17"/>
  <c r="AL64" i="16"/>
  <c r="AL73" i="16"/>
  <c r="AL3" i="17"/>
  <c r="AL4" i="17"/>
  <c r="AL12" i="17"/>
  <c r="AL20" i="17"/>
  <c r="AL63" i="16"/>
  <c r="AL7" i="17"/>
  <c r="AL15" i="17"/>
  <c r="AL6" i="17"/>
  <c r="AL10" i="17"/>
  <c r="AL18" i="17"/>
  <c r="AL13" i="17"/>
  <c r="AL21" i="17"/>
  <c r="AL74" i="16"/>
  <c r="AL9" i="17"/>
  <c r="AL16" i="17"/>
  <c r="AL24" i="17"/>
  <c r="AL11" i="17"/>
  <c r="AL19" i="17"/>
  <c r="AL27" i="17"/>
  <c r="AL28" i="17"/>
  <c r="AL31" i="17"/>
  <c r="AL44" i="17"/>
  <c r="AL54" i="17"/>
  <c r="AL62" i="17"/>
  <c r="AL8" i="17"/>
  <c r="AL14" i="17"/>
  <c r="AL25" i="17"/>
  <c r="AL38" i="17"/>
  <c r="AL48" i="17"/>
  <c r="AL57" i="17"/>
  <c r="AL65" i="17"/>
  <c r="AL29" i="17"/>
  <c r="AL17" i="17"/>
  <c r="AL32" i="17"/>
  <c r="AL45" i="17"/>
  <c r="AL55" i="17"/>
  <c r="AL63" i="17"/>
  <c r="AL22" i="17"/>
  <c r="AL26" i="17"/>
  <c r="AL40" i="17"/>
  <c r="AL23" i="17"/>
  <c r="AL30" i="17"/>
  <c r="AL43" i="17"/>
  <c r="AL53" i="17"/>
  <c r="AL61" i="17"/>
  <c r="AL34" i="17"/>
  <c r="AL46" i="17"/>
  <c r="AL59" i="17"/>
  <c r="AL68" i="17"/>
  <c r="AL60" i="17"/>
  <c r="AL71" i="17"/>
  <c r="AL51" i="17"/>
  <c r="AL66" i="17"/>
  <c r="AL56" i="17"/>
  <c r="AL69" i="17"/>
  <c r="AL72" i="17"/>
  <c r="AL42" i="17"/>
  <c r="AL58" i="17"/>
  <c r="AL70" i="17"/>
  <c r="AL52" i="17"/>
  <c r="AL64" i="17"/>
  <c r="AL73" i="17"/>
  <c r="AL41" i="17"/>
  <c r="AL67" i="17"/>
  <c r="AL50" i="17"/>
  <c r="AL74" i="17"/>
  <c r="AL39" i="16"/>
  <c r="AL35" i="17"/>
  <c r="AL47" i="16"/>
  <c r="AL35" i="16"/>
  <c r="AL33" i="17"/>
  <c r="AL36" i="17"/>
  <c r="AL49" i="17"/>
  <c r="AL36" i="16"/>
  <c r="AL37" i="17"/>
  <c r="AL33" i="16"/>
  <c r="AL49" i="16"/>
  <c r="AL47" i="17"/>
  <c r="AL37" i="16"/>
  <c r="AL39" i="17"/>
  <c r="AC30" i="20"/>
  <c r="AD30" i="20" s="1"/>
  <c r="AE30" i="20" s="1"/>
  <c r="AF30" i="20" s="1"/>
  <c r="D62" i="19"/>
  <c r="E62" i="19" s="1"/>
  <c r="F62" i="19" s="1"/>
  <c r="G62" i="19" s="1"/>
  <c r="D62" i="26"/>
  <c r="E62" i="26" s="1"/>
  <c r="F62" i="26" s="1"/>
  <c r="G62" i="26" s="1"/>
  <c r="N30" i="22"/>
  <c r="O30" i="22" s="1"/>
  <c r="P30" i="22" s="1"/>
  <c r="Q30" i="22" s="1"/>
  <c r="X30" i="22"/>
  <c r="Y30" i="22" s="1"/>
  <c r="Z30" i="22" s="1"/>
  <c r="AA30" i="22" s="1"/>
  <c r="AH30" i="20"/>
  <c r="AI30" i="20" s="1"/>
  <c r="AJ30" i="20" s="1"/>
  <c r="AK30" i="20" s="1"/>
  <c r="D63" i="27"/>
  <c r="E63" i="27" s="1"/>
  <c r="F63" i="27" s="1"/>
  <c r="G63" i="27" s="1"/>
  <c r="I62" i="27"/>
  <c r="J62" i="27" s="1"/>
  <c r="K62" i="27" s="1"/>
  <c r="L62" i="27" s="1"/>
  <c r="I30" i="21"/>
  <c r="J30" i="21" s="1"/>
  <c r="K30" i="21" s="1"/>
  <c r="L30" i="21" s="1"/>
  <c r="I31" i="27"/>
  <c r="J31" i="27" s="1"/>
  <c r="K31" i="27" s="1"/>
  <c r="L31" i="27" s="1"/>
  <c r="N30" i="24"/>
  <c r="O30" i="24" s="1"/>
  <c r="P30" i="24" s="1"/>
  <c r="Q30" i="24" s="1"/>
  <c r="I62" i="21"/>
  <c r="J62" i="21" s="1"/>
  <c r="K62" i="21" s="1"/>
  <c r="L62" i="21" s="1"/>
  <c r="I63" i="20"/>
  <c r="J63" i="20" s="1"/>
  <c r="K63" i="20" s="1"/>
  <c r="L63" i="20" s="1"/>
  <c r="I31" i="26"/>
  <c r="J31" i="26" s="1"/>
  <c r="K31" i="26" s="1"/>
  <c r="L31" i="26" s="1"/>
  <c r="AH30" i="21"/>
  <c r="AI30" i="21" s="1"/>
  <c r="AJ30" i="21" s="1"/>
  <c r="AK30" i="21" s="1"/>
  <c r="D31" i="18"/>
  <c r="E31" i="18" s="1"/>
  <c r="F31" i="18" s="1"/>
  <c r="G31" i="18" s="1"/>
  <c r="N31" i="27"/>
  <c r="O31" i="27" s="1"/>
  <c r="P31" i="27" s="1"/>
  <c r="Q31" i="27" s="1"/>
  <c r="X31" i="26"/>
  <c r="Y31" i="26" s="1"/>
  <c r="Z31" i="26" s="1"/>
  <c r="AA31" i="26" s="1"/>
  <c r="AC30" i="21"/>
  <c r="AD30" i="21" s="1"/>
  <c r="AE30" i="21" s="1"/>
  <c r="AF30" i="21" s="1"/>
  <c r="X63" i="20"/>
  <c r="Y63" i="20" s="1"/>
  <c r="Z63" i="20" s="1"/>
  <c r="AA63" i="20" s="1"/>
  <c r="AH31" i="26"/>
  <c r="AI31" i="26" s="1"/>
  <c r="AJ31" i="26" s="1"/>
  <c r="AK31" i="26" s="1"/>
  <c r="N62" i="27"/>
  <c r="O62" i="27" s="1"/>
  <c r="P62" i="27" s="1"/>
  <c r="Q62" i="27" s="1"/>
  <c r="AH62" i="22"/>
  <c r="AI62" i="22" s="1"/>
  <c r="AJ62" i="22" s="1"/>
  <c r="AK62" i="22" s="1"/>
  <c r="D64" i="24"/>
  <c r="E64" i="24" s="1"/>
  <c r="F64" i="24" s="1"/>
  <c r="G64" i="24" s="1"/>
  <c r="D30" i="26"/>
  <c r="E30" i="26" s="1"/>
  <c r="F30" i="26" s="1"/>
  <c r="G30" i="26" s="1"/>
  <c r="N31" i="26"/>
  <c r="O31" i="26" s="1"/>
  <c r="P31" i="26" s="1"/>
  <c r="Q31" i="26" s="1"/>
  <c r="S64" i="24"/>
  <c r="T64" i="24" s="1"/>
  <c r="U64" i="24" s="1"/>
  <c r="V64" i="24" s="1"/>
  <c r="X62" i="27"/>
  <c r="Y62" i="27" s="1"/>
  <c r="Z62" i="27" s="1"/>
  <c r="AA62" i="27" s="1"/>
  <c r="N63" i="25"/>
  <c r="O63" i="25" s="1"/>
  <c r="P63" i="25" s="1"/>
  <c r="Q63" i="25" s="1"/>
  <c r="I30" i="19"/>
  <c r="J30" i="19" s="1"/>
  <c r="K30" i="19" s="1"/>
  <c r="L30" i="19" s="1"/>
  <c r="I62" i="22"/>
  <c r="J62" i="22" s="1"/>
  <c r="K62" i="22" s="1"/>
  <c r="L62" i="22" s="1"/>
  <c r="D63" i="20"/>
  <c r="E63" i="20" s="1"/>
  <c r="F63" i="20" s="1"/>
  <c r="G63" i="20" s="1"/>
  <c r="H31" i="19"/>
  <c r="M63" i="18"/>
  <c r="AG63" i="25"/>
  <c r="AC63" i="25" s="1"/>
  <c r="AD63" i="25" s="1"/>
  <c r="AE63" i="25" s="1"/>
  <c r="AF63" i="25" s="1"/>
  <c r="M63" i="27"/>
  <c r="N63" i="27" s="1"/>
  <c r="O63" i="27" s="1"/>
  <c r="P63" i="27" s="1"/>
  <c r="Q63" i="27" s="1"/>
  <c r="W64" i="20"/>
  <c r="X64" i="20" s="1"/>
  <c r="Y64" i="20" s="1"/>
  <c r="Z64" i="20" s="1"/>
  <c r="AA64" i="20" s="1"/>
  <c r="AG31" i="20"/>
  <c r="H63" i="23"/>
  <c r="R63" i="26"/>
  <c r="C31" i="26"/>
  <c r="D31" i="26" s="1"/>
  <c r="E31" i="26" s="1"/>
  <c r="F31" i="26" s="1"/>
  <c r="G31" i="26" s="1"/>
  <c r="AB32" i="25"/>
  <c r="C31" i="24"/>
  <c r="I31" i="15"/>
  <c r="AE31" i="15"/>
  <c r="I63" i="24"/>
  <c r="J63" i="24" s="1"/>
  <c r="K63" i="24" s="1"/>
  <c r="L63" i="24" s="1"/>
  <c r="S62" i="27"/>
  <c r="T62" i="27" s="1"/>
  <c r="U62" i="27" s="1"/>
  <c r="V62" i="27" s="1"/>
  <c r="R31" i="22"/>
  <c r="U31" i="15"/>
  <c r="W63" i="21"/>
  <c r="AC64" i="24"/>
  <c r="AD64" i="24" s="1"/>
  <c r="AE64" i="24" s="1"/>
  <c r="AF64" i="24" s="1"/>
  <c r="R31" i="24"/>
  <c r="AL31" i="15"/>
  <c r="AB63" i="18"/>
  <c r="AL63" i="25"/>
  <c r="AH63" i="25" s="1"/>
  <c r="AI63" i="25" s="1"/>
  <c r="AJ63" i="25" s="1"/>
  <c r="AK63" i="25" s="1"/>
  <c r="W63" i="27"/>
  <c r="S63" i="27" s="1"/>
  <c r="T63" i="27" s="1"/>
  <c r="U63" i="27" s="1"/>
  <c r="V63" i="27" s="1"/>
  <c r="I62" i="23"/>
  <c r="J62" i="23" s="1"/>
  <c r="K62" i="23" s="1"/>
  <c r="L62" i="23" s="1"/>
  <c r="M64" i="20"/>
  <c r="N64" i="20" s="1"/>
  <c r="O64" i="20" s="1"/>
  <c r="P64" i="20" s="1"/>
  <c r="Q64" i="20" s="1"/>
  <c r="M64" i="24"/>
  <c r="N64" i="24" s="1"/>
  <c r="O64" i="24" s="1"/>
  <c r="P64" i="24" s="1"/>
  <c r="Q64" i="24" s="1"/>
  <c r="H32" i="18"/>
  <c r="I32" i="18" s="1"/>
  <c r="J32" i="18" s="1"/>
  <c r="K32" i="18" s="1"/>
  <c r="L32" i="18" s="1"/>
  <c r="N62" i="25"/>
  <c r="O62" i="25" s="1"/>
  <c r="P62" i="25" s="1"/>
  <c r="Q62" i="25" s="1"/>
  <c r="W31" i="24"/>
  <c r="X31" i="24" s="1"/>
  <c r="Y31" i="24" s="1"/>
  <c r="Z31" i="24" s="1"/>
  <c r="AA31" i="24" s="1"/>
  <c r="AA31" i="15"/>
  <c r="M31" i="15"/>
  <c r="W31" i="22"/>
  <c r="C63" i="18"/>
  <c r="W63" i="25"/>
  <c r="X63" i="25" s="1"/>
  <c r="Y63" i="25" s="1"/>
  <c r="Z63" i="25" s="1"/>
  <c r="AA63" i="25" s="1"/>
  <c r="B62" i="28"/>
  <c r="H64" i="20"/>
  <c r="AL64" i="20"/>
  <c r="AB31" i="20"/>
  <c r="H31" i="24"/>
  <c r="AK31" i="15"/>
  <c r="C31" i="15"/>
  <c r="I63" i="27"/>
  <c r="J63" i="27" s="1"/>
  <c r="K63" i="27" s="1"/>
  <c r="L63" i="27" s="1"/>
  <c r="H63" i="18"/>
  <c r="H63" i="25"/>
  <c r="I63" i="25" s="1"/>
  <c r="J63" i="25" s="1"/>
  <c r="K63" i="25" s="1"/>
  <c r="L63" i="25" s="1"/>
  <c r="AG63" i="27"/>
  <c r="AH63" i="27" s="1"/>
  <c r="AI63" i="27" s="1"/>
  <c r="AJ63" i="27" s="1"/>
  <c r="AK63" i="27" s="1"/>
  <c r="AG64" i="20"/>
  <c r="AC64" i="20" s="1"/>
  <c r="AD64" i="20" s="1"/>
  <c r="AE64" i="20" s="1"/>
  <c r="AF64" i="20" s="1"/>
  <c r="X64" i="24"/>
  <c r="Y64" i="24" s="1"/>
  <c r="Z64" i="24" s="1"/>
  <c r="AA64" i="24" s="1"/>
  <c r="M31" i="20"/>
  <c r="N31" i="20" s="1"/>
  <c r="O31" i="20" s="1"/>
  <c r="P31" i="20" s="1"/>
  <c r="Q31" i="20" s="1"/>
  <c r="AC31" i="15"/>
  <c r="G31" i="15"/>
  <c r="D62" i="27"/>
  <c r="E62" i="27" s="1"/>
  <c r="F62" i="27" s="1"/>
  <c r="G62" i="27" s="1"/>
  <c r="M31" i="21"/>
  <c r="AB31" i="19"/>
  <c r="B64" i="18"/>
  <c r="A65" i="18" s="1"/>
  <c r="AL31" i="21"/>
  <c r="I30" i="22"/>
  <c r="J30" i="22" s="1"/>
  <c r="K30" i="22" s="1"/>
  <c r="L30" i="22" s="1"/>
  <c r="AB63" i="19"/>
  <c r="AB63" i="26"/>
  <c r="D62" i="22"/>
  <c r="E62" i="22" s="1"/>
  <c r="F62" i="22" s="1"/>
  <c r="G62" i="22" s="1"/>
  <c r="N63" i="22"/>
  <c r="O63" i="22" s="1"/>
  <c r="P63" i="22" s="1"/>
  <c r="Q63" i="22" s="1"/>
  <c r="AC63" i="20"/>
  <c r="AD63" i="20" s="1"/>
  <c r="AE63" i="20" s="1"/>
  <c r="AF63" i="20" s="1"/>
  <c r="T66" i="15"/>
  <c r="AI66" i="15"/>
  <c r="AJ66" i="15"/>
  <c r="W66" i="15"/>
  <c r="C31" i="23"/>
  <c r="Z32" i="15"/>
  <c r="B32" i="15"/>
  <c r="A33" i="15" s="1"/>
  <c r="AG32" i="15"/>
  <c r="D32" i="15"/>
  <c r="K32" i="15"/>
  <c r="T32" i="15"/>
  <c r="V32" i="15"/>
  <c r="X32" i="15"/>
  <c r="AL32" i="15"/>
  <c r="G32" i="15"/>
  <c r="H33" i="27"/>
  <c r="AL33" i="27"/>
  <c r="W33" i="27"/>
  <c r="M33" i="27"/>
  <c r="B33" i="27"/>
  <c r="A34" i="27" s="1"/>
  <c r="AG64" i="21"/>
  <c r="H64" i="21"/>
  <c r="B64" i="21"/>
  <c r="A65" i="21" s="1"/>
  <c r="R64" i="21"/>
  <c r="AG31" i="22"/>
  <c r="C63" i="21"/>
  <c r="AB31" i="22"/>
  <c r="AG31" i="19"/>
  <c r="M31" i="19"/>
  <c r="N31" i="19" s="1"/>
  <c r="O31" i="19" s="1"/>
  <c r="P31" i="19" s="1"/>
  <c r="Q31" i="19" s="1"/>
  <c r="R63" i="18"/>
  <c r="S63" i="18" s="1"/>
  <c r="T63" i="18" s="1"/>
  <c r="U63" i="18" s="1"/>
  <c r="V63" i="18" s="1"/>
  <c r="X62" i="22"/>
  <c r="Y62" i="22" s="1"/>
  <c r="Z62" i="22" s="1"/>
  <c r="AA62" i="22" s="1"/>
  <c r="H31" i="21"/>
  <c r="W31" i="21"/>
  <c r="M64" i="25"/>
  <c r="AB64" i="25"/>
  <c r="B64" i="25"/>
  <c r="A65" i="25" s="1"/>
  <c r="AL64" i="25"/>
  <c r="AB63" i="27"/>
  <c r="X31" i="27"/>
  <c r="Y31" i="27" s="1"/>
  <c r="Z31" i="27" s="1"/>
  <c r="AA31" i="27" s="1"/>
  <c r="AB63" i="21"/>
  <c r="AC63" i="21" s="1"/>
  <c r="AD63" i="21" s="1"/>
  <c r="AE63" i="21" s="1"/>
  <c r="AF63" i="21" s="1"/>
  <c r="B65" i="20"/>
  <c r="A66" i="20" s="1"/>
  <c r="B64" i="17"/>
  <c r="A65" i="17" s="1"/>
  <c r="B65" i="24"/>
  <c r="A66" i="24" s="1"/>
  <c r="AL31" i="20"/>
  <c r="AH31" i="20" s="1"/>
  <c r="AI31" i="20" s="1"/>
  <c r="AJ31" i="20" s="1"/>
  <c r="AK31" i="20" s="1"/>
  <c r="AB32" i="18"/>
  <c r="W63" i="23"/>
  <c r="X63" i="23" s="1"/>
  <c r="Y63" i="23" s="1"/>
  <c r="Z63" i="23" s="1"/>
  <c r="AA63" i="23" s="1"/>
  <c r="M63" i="23"/>
  <c r="N63" i="23" s="1"/>
  <c r="O63" i="23" s="1"/>
  <c r="P63" i="23" s="1"/>
  <c r="Q63" i="23" s="1"/>
  <c r="M63" i="19"/>
  <c r="M63" i="26"/>
  <c r="N63" i="26" s="1"/>
  <c r="O63" i="26" s="1"/>
  <c r="P63" i="26" s="1"/>
  <c r="Q63" i="26" s="1"/>
  <c r="AB32" i="26"/>
  <c r="B32" i="26"/>
  <c r="A33" i="26" s="1"/>
  <c r="AG32" i="26"/>
  <c r="H32" i="26"/>
  <c r="AL32" i="26"/>
  <c r="W32" i="26"/>
  <c r="AL63" i="22"/>
  <c r="AH63" i="22" s="1"/>
  <c r="AI63" i="22" s="1"/>
  <c r="AJ63" i="22" s="1"/>
  <c r="AK63" i="22" s="1"/>
  <c r="AG32" i="25"/>
  <c r="AH32" i="25" s="1"/>
  <c r="AI32" i="25" s="1"/>
  <c r="AJ32" i="25" s="1"/>
  <c r="AK32" i="25" s="1"/>
  <c r="L66" i="15"/>
  <c r="J66" i="15"/>
  <c r="C66" i="15"/>
  <c r="AD66" i="15"/>
  <c r="AL31" i="23"/>
  <c r="AB31" i="23"/>
  <c r="AG32" i="24"/>
  <c r="AB32" i="24"/>
  <c r="B32" i="24"/>
  <c r="A33" i="24" s="1"/>
  <c r="AL31" i="24"/>
  <c r="O31" i="15"/>
  <c r="R32" i="27"/>
  <c r="S32" i="27" s="1"/>
  <c r="T32" i="27" s="1"/>
  <c r="U32" i="27" s="1"/>
  <c r="V32" i="27" s="1"/>
  <c r="C31" i="22"/>
  <c r="M31" i="22"/>
  <c r="N31" i="22" s="1"/>
  <c r="O31" i="22" s="1"/>
  <c r="P31" i="22" s="1"/>
  <c r="Q31" i="22" s="1"/>
  <c r="AL31" i="19"/>
  <c r="AL63" i="18"/>
  <c r="AH63" i="18" s="1"/>
  <c r="AI63" i="18" s="1"/>
  <c r="AJ63" i="18" s="1"/>
  <c r="AK63" i="18" s="1"/>
  <c r="AG31" i="21"/>
  <c r="AH31" i="21" s="1"/>
  <c r="AI31" i="21" s="1"/>
  <c r="AJ31" i="21" s="1"/>
  <c r="AK31" i="21" s="1"/>
  <c r="B64" i="27"/>
  <c r="A65" i="27" s="1"/>
  <c r="AL64" i="27"/>
  <c r="AB64" i="27"/>
  <c r="B63" i="28"/>
  <c r="AG64" i="27"/>
  <c r="B32" i="16"/>
  <c r="A33" i="16" s="1"/>
  <c r="M63" i="21"/>
  <c r="S64" i="20"/>
  <c r="T64" i="20" s="1"/>
  <c r="U64" i="20" s="1"/>
  <c r="V64" i="20" s="1"/>
  <c r="I64" i="24"/>
  <c r="J64" i="24" s="1"/>
  <c r="K64" i="24" s="1"/>
  <c r="L64" i="24" s="1"/>
  <c r="W31" i="20"/>
  <c r="X31" i="20" s="1"/>
  <c r="Y31" i="20" s="1"/>
  <c r="Z31" i="20" s="1"/>
  <c r="AA31" i="20" s="1"/>
  <c r="AL32" i="18"/>
  <c r="AG63" i="23"/>
  <c r="AC31" i="27"/>
  <c r="AD31" i="27" s="1"/>
  <c r="AE31" i="27" s="1"/>
  <c r="AF31" i="27" s="1"/>
  <c r="C63" i="19"/>
  <c r="D63" i="19" s="1"/>
  <c r="E63" i="19" s="1"/>
  <c r="F63" i="19" s="1"/>
  <c r="G63" i="19" s="1"/>
  <c r="AL63" i="26"/>
  <c r="AC62" i="25"/>
  <c r="AD62" i="25" s="1"/>
  <c r="AE62" i="25" s="1"/>
  <c r="AF62" i="25" s="1"/>
  <c r="S31" i="26"/>
  <c r="T31" i="26" s="1"/>
  <c r="U31" i="26" s="1"/>
  <c r="V31" i="26" s="1"/>
  <c r="W63" i="22"/>
  <c r="S63" i="22" s="1"/>
  <c r="T63" i="22" s="1"/>
  <c r="U63" i="22" s="1"/>
  <c r="V63" i="22" s="1"/>
  <c r="S31" i="27"/>
  <c r="T31" i="27" s="1"/>
  <c r="U31" i="27" s="1"/>
  <c r="V31" i="27" s="1"/>
  <c r="B33" i="25"/>
  <c r="A34" i="25" s="1"/>
  <c r="H33" i="25"/>
  <c r="M33" i="25"/>
  <c r="AB33" i="25"/>
  <c r="U66" i="15"/>
  <c r="D66" i="15"/>
  <c r="Y66" i="15"/>
  <c r="AH66" i="15"/>
  <c r="AE66" i="15"/>
  <c r="W31" i="23"/>
  <c r="I62" i="19"/>
  <c r="J62" i="19" s="1"/>
  <c r="K62" i="19" s="1"/>
  <c r="L62" i="19" s="1"/>
  <c r="Z31" i="15"/>
  <c r="J31" i="15"/>
  <c r="K31" i="15"/>
  <c r="P31" i="15"/>
  <c r="C32" i="27"/>
  <c r="X62" i="19"/>
  <c r="Y62" i="19" s="1"/>
  <c r="Z62" i="19" s="1"/>
  <c r="AA62" i="19" s="1"/>
  <c r="AL31" i="22"/>
  <c r="W31" i="19"/>
  <c r="X63" i="18"/>
  <c r="Y63" i="18" s="1"/>
  <c r="Z63" i="18" s="1"/>
  <c r="AA63" i="18" s="1"/>
  <c r="R31" i="21"/>
  <c r="AL63" i="21"/>
  <c r="AH63" i="21" s="1"/>
  <c r="AI63" i="21" s="1"/>
  <c r="AJ63" i="21" s="1"/>
  <c r="AK63" i="21" s="1"/>
  <c r="D64" i="20"/>
  <c r="E64" i="20" s="1"/>
  <c r="F64" i="20" s="1"/>
  <c r="G64" i="20" s="1"/>
  <c r="AH64" i="24"/>
  <c r="AI64" i="24" s="1"/>
  <c r="AJ64" i="24" s="1"/>
  <c r="AK64" i="24" s="1"/>
  <c r="AH62" i="21"/>
  <c r="AI62" i="21" s="1"/>
  <c r="AJ62" i="21" s="1"/>
  <c r="AK62" i="21" s="1"/>
  <c r="H31" i="20"/>
  <c r="W32" i="18"/>
  <c r="AL63" i="23"/>
  <c r="AL63" i="19"/>
  <c r="D30" i="24"/>
  <c r="E30" i="24" s="1"/>
  <c r="F30" i="24" s="1"/>
  <c r="G30" i="24" s="1"/>
  <c r="W63" i="26"/>
  <c r="X63" i="26" s="1"/>
  <c r="Y63" i="26" s="1"/>
  <c r="Z63" i="26" s="1"/>
  <c r="AA63" i="26" s="1"/>
  <c r="AC31" i="26"/>
  <c r="AD31" i="26" s="1"/>
  <c r="AE31" i="26" s="1"/>
  <c r="AF31" i="26" s="1"/>
  <c r="AC30" i="22"/>
  <c r="AD30" i="22" s="1"/>
  <c r="AE30" i="22" s="1"/>
  <c r="AF30" i="22" s="1"/>
  <c r="D62" i="23"/>
  <c r="E62" i="23" s="1"/>
  <c r="F62" i="23" s="1"/>
  <c r="G62" i="23" s="1"/>
  <c r="H63" i="22"/>
  <c r="I63" i="22" s="1"/>
  <c r="J63" i="22" s="1"/>
  <c r="K63" i="22" s="1"/>
  <c r="L63" i="22" s="1"/>
  <c r="C32" i="25"/>
  <c r="D32" i="25" s="1"/>
  <c r="E32" i="25" s="1"/>
  <c r="F32" i="25" s="1"/>
  <c r="G32" i="25" s="1"/>
  <c r="AA66" i="15"/>
  <c r="AF66" i="15"/>
  <c r="P66" i="15"/>
  <c r="AB66" i="15"/>
  <c r="F66" i="15"/>
  <c r="H31" i="23"/>
  <c r="AH62" i="19"/>
  <c r="AI62" i="19" s="1"/>
  <c r="AJ62" i="19" s="1"/>
  <c r="AK62" i="19" s="1"/>
  <c r="X62" i="26"/>
  <c r="Y62" i="26" s="1"/>
  <c r="Z62" i="26" s="1"/>
  <c r="AA62" i="26" s="1"/>
  <c r="Q31" i="15"/>
  <c r="AB31" i="15"/>
  <c r="AD31" i="15"/>
  <c r="W31" i="15"/>
  <c r="AB32" i="27"/>
  <c r="X32" i="27" s="1"/>
  <c r="Y32" i="27" s="1"/>
  <c r="Z32" i="27" s="1"/>
  <c r="AA32" i="27" s="1"/>
  <c r="I31" i="19"/>
  <c r="J31" i="19" s="1"/>
  <c r="K31" i="19" s="1"/>
  <c r="L31" i="19" s="1"/>
  <c r="B32" i="17"/>
  <c r="A33" i="17" s="1"/>
  <c r="I63" i="19"/>
  <c r="J63" i="19" s="1"/>
  <c r="K63" i="19" s="1"/>
  <c r="L63" i="19" s="1"/>
  <c r="D31" i="27"/>
  <c r="E31" i="27" s="1"/>
  <c r="F31" i="27" s="1"/>
  <c r="G31" i="27" s="1"/>
  <c r="S31" i="25"/>
  <c r="T31" i="25" s="1"/>
  <c r="U31" i="25" s="1"/>
  <c r="V31" i="25" s="1"/>
  <c r="X62" i="23"/>
  <c r="Y62" i="23" s="1"/>
  <c r="Z62" i="23" s="1"/>
  <c r="AA62" i="23" s="1"/>
  <c r="N62" i="21"/>
  <c r="O62" i="21" s="1"/>
  <c r="P62" i="21" s="1"/>
  <c r="Q62" i="21" s="1"/>
  <c r="Q66" i="15"/>
  <c r="AK66" i="15"/>
  <c r="R66" i="15"/>
  <c r="Z66" i="15"/>
  <c r="AL66" i="15"/>
  <c r="M31" i="23"/>
  <c r="I31" i="24"/>
  <c r="J31" i="24" s="1"/>
  <c r="K31" i="24" s="1"/>
  <c r="L31" i="24" s="1"/>
  <c r="N31" i="15"/>
  <c r="T31" i="15"/>
  <c r="AH31" i="15"/>
  <c r="E31" i="15"/>
  <c r="H31" i="15"/>
  <c r="M32" i="27"/>
  <c r="B32" i="22"/>
  <c r="A33" i="22" s="1"/>
  <c r="AG32" i="22"/>
  <c r="H32" i="22"/>
  <c r="H31" i="22"/>
  <c r="B32" i="19"/>
  <c r="A33" i="19" s="1"/>
  <c r="C31" i="21"/>
  <c r="D31" i="21" s="1"/>
  <c r="E31" i="21" s="1"/>
  <c r="F31" i="21" s="1"/>
  <c r="G31" i="21" s="1"/>
  <c r="X63" i="27"/>
  <c r="Y63" i="27" s="1"/>
  <c r="Z63" i="27" s="1"/>
  <c r="AA63" i="27" s="1"/>
  <c r="H63" i="21"/>
  <c r="B32" i="20"/>
  <c r="A33" i="20" s="1"/>
  <c r="AG32" i="20"/>
  <c r="B33" i="18"/>
  <c r="A34" i="18" s="1"/>
  <c r="AG32" i="18"/>
  <c r="W64" i="23"/>
  <c r="B64" i="23"/>
  <c r="A65" i="23" s="1"/>
  <c r="C64" i="23"/>
  <c r="H64" i="23"/>
  <c r="AG63" i="19"/>
  <c r="C63" i="26"/>
  <c r="D63" i="26" s="1"/>
  <c r="E63" i="26" s="1"/>
  <c r="F63" i="26" s="1"/>
  <c r="G63" i="26" s="1"/>
  <c r="AG63" i="26"/>
  <c r="X30" i="20"/>
  <c r="Y30" i="20" s="1"/>
  <c r="Z30" i="20" s="1"/>
  <c r="AA30" i="20" s="1"/>
  <c r="S30" i="23"/>
  <c r="T30" i="23" s="1"/>
  <c r="U30" i="23" s="1"/>
  <c r="V30" i="23" s="1"/>
  <c r="X63" i="24"/>
  <c r="Y63" i="24" s="1"/>
  <c r="Z63" i="24" s="1"/>
  <c r="AA63" i="24" s="1"/>
  <c r="S62" i="23"/>
  <c r="T62" i="23" s="1"/>
  <c r="U62" i="23" s="1"/>
  <c r="V62" i="23" s="1"/>
  <c r="B64" i="22"/>
  <c r="A65" i="22" s="1"/>
  <c r="S62" i="22"/>
  <c r="T62" i="22" s="1"/>
  <c r="U62" i="22" s="1"/>
  <c r="V62" i="22" s="1"/>
  <c r="M32" i="25"/>
  <c r="N32" i="25" s="1"/>
  <c r="O32" i="25" s="1"/>
  <c r="P32" i="25" s="1"/>
  <c r="Q32" i="25" s="1"/>
  <c r="H66" i="15"/>
  <c r="AG66" i="15"/>
  <c r="E66" i="15"/>
  <c r="N66" i="15"/>
  <c r="G66" i="15"/>
  <c r="AG31" i="23"/>
  <c r="AH31" i="23" s="1"/>
  <c r="AI31" i="23" s="1"/>
  <c r="AJ31" i="23" s="1"/>
  <c r="AK31" i="23" s="1"/>
  <c r="AH31" i="24"/>
  <c r="AI31" i="24" s="1"/>
  <c r="AJ31" i="24" s="1"/>
  <c r="AK31" i="24" s="1"/>
  <c r="N63" i="24"/>
  <c r="O63" i="24" s="1"/>
  <c r="P63" i="24" s="1"/>
  <c r="Q63" i="24" s="1"/>
  <c r="D31" i="15"/>
  <c r="R31" i="15"/>
  <c r="Y31" i="15"/>
  <c r="AJ31" i="15"/>
  <c r="X31" i="15"/>
  <c r="AG32" i="27"/>
  <c r="AL32" i="27"/>
  <c r="S30" i="22"/>
  <c r="T30" i="22" s="1"/>
  <c r="U30" i="22" s="1"/>
  <c r="V30" i="22" s="1"/>
  <c r="AG32" i="21"/>
  <c r="C32" i="21"/>
  <c r="B32" i="21"/>
  <c r="A33" i="21" s="1"/>
  <c r="R32" i="21"/>
  <c r="B64" i="16"/>
  <c r="A65" i="16" s="1"/>
  <c r="AC62" i="22"/>
  <c r="AD62" i="22" s="1"/>
  <c r="AE62" i="22" s="1"/>
  <c r="AF62" i="22" s="1"/>
  <c r="B64" i="19"/>
  <c r="A65" i="19" s="1"/>
  <c r="W64" i="19"/>
  <c r="AL64" i="19"/>
  <c r="S63" i="26"/>
  <c r="T63" i="26" s="1"/>
  <c r="U63" i="26" s="1"/>
  <c r="V63" i="26" s="1"/>
  <c r="AH63" i="24"/>
  <c r="AI63" i="24" s="1"/>
  <c r="AJ63" i="24" s="1"/>
  <c r="AK63" i="24" s="1"/>
  <c r="AC30" i="19"/>
  <c r="AD30" i="19" s="1"/>
  <c r="AE30" i="19" s="1"/>
  <c r="AF30" i="19" s="1"/>
  <c r="X30" i="26"/>
  <c r="Y30" i="26" s="1"/>
  <c r="Z30" i="26" s="1"/>
  <c r="AA30" i="26" s="1"/>
  <c r="B67" i="15"/>
  <c r="A68" i="15" s="1"/>
  <c r="H67" i="15"/>
  <c r="B32" i="23"/>
  <c r="A33" i="23" s="1"/>
  <c r="X31" i="18"/>
  <c r="Y31" i="18" s="1"/>
  <c r="Z31" i="18" s="1"/>
  <c r="AA31" i="18" s="1"/>
  <c r="D30" i="19"/>
  <c r="E30" i="19" s="1"/>
  <c r="F30" i="19" s="1"/>
  <c r="G30" i="19" s="1"/>
  <c r="S31" i="22"/>
  <c r="T31" i="22" s="1"/>
  <c r="U31" i="22" s="1"/>
  <c r="V31" i="22" s="1"/>
  <c r="AC63" i="18"/>
  <c r="AD63" i="18" s="1"/>
  <c r="AE63" i="18" s="1"/>
  <c r="AF63" i="18" s="1"/>
  <c r="AB31" i="21"/>
  <c r="AC31" i="21" s="1"/>
  <c r="AD31" i="21" s="1"/>
  <c r="AE31" i="21" s="1"/>
  <c r="AF31" i="21" s="1"/>
  <c r="C31" i="19"/>
  <c r="D31" i="19" s="1"/>
  <c r="E31" i="19" s="1"/>
  <c r="F31" i="19" s="1"/>
  <c r="G31" i="19" s="1"/>
  <c r="R63" i="21"/>
  <c r="S63" i="21" s="1"/>
  <c r="T63" i="21" s="1"/>
  <c r="U63" i="21" s="1"/>
  <c r="V63" i="21" s="1"/>
  <c r="AH64" i="20"/>
  <c r="AI64" i="20" s="1"/>
  <c r="AJ64" i="20" s="1"/>
  <c r="AK64" i="20" s="1"/>
  <c r="AC31" i="20"/>
  <c r="AD31" i="20" s="1"/>
  <c r="AE31" i="20" s="1"/>
  <c r="AF31" i="20" s="1"/>
  <c r="N32" i="18"/>
  <c r="O32" i="18" s="1"/>
  <c r="P32" i="18" s="1"/>
  <c r="Q32" i="18" s="1"/>
  <c r="W63" i="19"/>
  <c r="X63" i="19" s="1"/>
  <c r="Y63" i="19" s="1"/>
  <c r="Z63" i="19" s="1"/>
  <c r="AA63" i="19" s="1"/>
  <c r="R63" i="19"/>
  <c r="AB64" i="26"/>
  <c r="R64" i="26"/>
  <c r="B64" i="26"/>
  <c r="A65" i="26" s="1"/>
  <c r="AG64" i="26"/>
  <c r="N62" i="19"/>
  <c r="O62" i="19" s="1"/>
  <c r="P62" i="19" s="1"/>
  <c r="Q62" i="19" s="1"/>
  <c r="AB63" i="22"/>
  <c r="AC63" i="22" s="1"/>
  <c r="AD63" i="22" s="1"/>
  <c r="AE63" i="22" s="1"/>
  <c r="AF63" i="22" s="1"/>
  <c r="N63" i="20"/>
  <c r="O63" i="20" s="1"/>
  <c r="P63" i="20" s="1"/>
  <c r="Q63" i="20" s="1"/>
  <c r="W32" i="25"/>
  <c r="X32" i="25" s="1"/>
  <c r="Y32" i="25" s="1"/>
  <c r="Z32" i="25" s="1"/>
  <c r="AA32" i="25" s="1"/>
  <c r="S66" i="15"/>
  <c r="AC66" i="15"/>
  <c r="I66" i="15"/>
  <c r="O66" i="15"/>
  <c r="R31" i="23"/>
  <c r="AC31" i="24"/>
  <c r="AD31" i="24" s="1"/>
  <c r="AE31" i="24" s="1"/>
  <c r="AF31" i="24" s="1"/>
  <c r="X30" i="19"/>
  <c r="Y30" i="19" s="1"/>
  <c r="Z30" i="19" s="1"/>
  <c r="AA30" i="19" s="1"/>
  <c r="F31" i="15"/>
  <c r="V31" i="15"/>
  <c r="S31" i="15"/>
  <c r="AG31" i="15"/>
  <c r="AF31" i="15"/>
  <c r="H32" i="27"/>
  <c r="D63" i="25" l="1"/>
  <c r="E63" i="25" s="1"/>
  <c r="F63" i="25" s="1"/>
  <c r="G63" i="25" s="1"/>
  <c r="AC63" i="27"/>
  <c r="AD63" i="27" s="1"/>
  <c r="AE63" i="27" s="1"/>
  <c r="AF63" i="27" s="1"/>
  <c r="X63" i="21"/>
  <c r="Y63" i="21" s="1"/>
  <c r="Z63" i="21" s="1"/>
  <c r="AA63" i="21" s="1"/>
  <c r="AC32" i="25"/>
  <c r="AD32" i="25" s="1"/>
  <c r="AE32" i="25" s="1"/>
  <c r="AF32" i="25" s="1"/>
  <c r="D63" i="18"/>
  <c r="E63" i="18" s="1"/>
  <c r="F63" i="18" s="1"/>
  <c r="G63" i="18" s="1"/>
  <c r="N32" i="27"/>
  <c r="O32" i="27" s="1"/>
  <c r="P32" i="27" s="1"/>
  <c r="Q32" i="27" s="1"/>
  <c r="X31" i="19"/>
  <c r="Y31" i="19" s="1"/>
  <c r="Z31" i="19" s="1"/>
  <c r="AA31" i="19" s="1"/>
  <c r="X31" i="23"/>
  <c r="Y31" i="23" s="1"/>
  <c r="Z31" i="23" s="1"/>
  <c r="AA31" i="23" s="1"/>
  <c r="I63" i="23"/>
  <c r="J63" i="23" s="1"/>
  <c r="K63" i="23" s="1"/>
  <c r="L63" i="23" s="1"/>
  <c r="I31" i="20"/>
  <c r="J31" i="20" s="1"/>
  <c r="K31" i="20" s="1"/>
  <c r="L31" i="20" s="1"/>
  <c r="S63" i="23"/>
  <c r="T63" i="23" s="1"/>
  <c r="U63" i="23" s="1"/>
  <c r="V63" i="23" s="1"/>
  <c r="D63" i="23"/>
  <c r="E63" i="23" s="1"/>
  <c r="F63" i="23" s="1"/>
  <c r="G63" i="23" s="1"/>
  <c r="D32" i="18"/>
  <c r="E32" i="18" s="1"/>
  <c r="F32" i="18" s="1"/>
  <c r="G32" i="18" s="1"/>
  <c r="S63" i="25"/>
  <c r="T63" i="25" s="1"/>
  <c r="U63" i="25" s="1"/>
  <c r="V63" i="25" s="1"/>
  <c r="I63" i="18"/>
  <c r="J63" i="18" s="1"/>
  <c r="K63" i="18" s="1"/>
  <c r="L63" i="18" s="1"/>
  <c r="X32" i="26"/>
  <c r="Y32" i="26" s="1"/>
  <c r="Z32" i="26" s="1"/>
  <c r="AA32" i="26" s="1"/>
  <c r="I64" i="20"/>
  <c r="J64" i="20" s="1"/>
  <c r="K64" i="20" s="1"/>
  <c r="L64" i="20" s="1"/>
  <c r="X32" i="18"/>
  <c r="Y32" i="18" s="1"/>
  <c r="Z32" i="18" s="1"/>
  <c r="AA32" i="18" s="1"/>
  <c r="I63" i="26"/>
  <c r="J63" i="26" s="1"/>
  <c r="K63" i="26" s="1"/>
  <c r="L63" i="26" s="1"/>
  <c r="AC64" i="27"/>
  <c r="AD64" i="27" s="1"/>
  <c r="AE64" i="27" s="1"/>
  <c r="AF64" i="27" s="1"/>
  <c r="AC32" i="24"/>
  <c r="AD32" i="24" s="1"/>
  <c r="AE32" i="24" s="1"/>
  <c r="AF32" i="24" s="1"/>
  <c r="I33" i="27"/>
  <c r="J33" i="27" s="1"/>
  <c r="K33" i="27" s="1"/>
  <c r="L33" i="27" s="1"/>
  <c r="AB64" i="22"/>
  <c r="D32" i="27"/>
  <c r="E32" i="27" s="1"/>
  <c r="F32" i="27" s="1"/>
  <c r="G32" i="27" s="1"/>
  <c r="M32" i="23"/>
  <c r="D63" i="22"/>
  <c r="E63" i="22" s="1"/>
  <c r="F63" i="22" s="1"/>
  <c r="G63" i="22" s="1"/>
  <c r="AB32" i="21"/>
  <c r="AC32" i="21" s="1"/>
  <c r="AD32" i="21" s="1"/>
  <c r="AE32" i="21" s="1"/>
  <c r="AF32" i="21" s="1"/>
  <c r="C65" i="20"/>
  <c r="AB32" i="23"/>
  <c r="AL64" i="22"/>
  <c r="W64" i="26"/>
  <c r="AB67" i="15"/>
  <c r="M32" i="21"/>
  <c r="N32" i="21" s="1"/>
  <c r="O32" i="21" s="1"/>
  <c r="P32" i="21" s="1"/>
  <c r="Q32" i="21" s="1"/>
  <c r="W64" i="22"/>
  <c r="R33" i="25"/>
  <c r="D31" i="22"/>
  <c r="E31" i="22" s="1"/>
  <c r="F31" i="22" s="1"/>
  <c r="G31" i="22" s="1"/>
  <c r="R32" i="24"/>
  <c r="AB65" i="20"/>
  <c r="I31" i="21"/>
  <c r="J31" i="21" s="1"/>
  <c r="K31" i="21" s="1"/>
  <c r="L31" i="21" s="1"/>
  <c r="B32" i="28"/>
  <c r="S31" i="24"/>
  <c r="T31" i="24" s="1"/>
  <c r="U31" i="24" s="1"/>
  <c r="V31" i="24" s="1"/>
  <c r="I33" i="25"/>
  <c r="J33" i="25" s="1"/>
  <c r="K33" i="25" s="1"/>
  <c r="L33" i="25" s="1"/>
  <c r="N31" i="23"/>
  <c r="O31" i="23" s="1"/>
  <c r="P31" i="23" s="1"/>
  <c r="Q31" i="23" s="1"/>
  <c r="AB32" i="22"/>
  <c r="AC32" i="22" s="1"/>
  <c r="AD32" i="22" s="1"/>
  <c r="AE32" i="22" s="1"/>
  <c r="AF32" i="22" s="1"/>
  <c r="AH63" i="23"/>
  <c r="AI63" i="23" s="1"/>
  <c r="AJ63" i="23" s="1"/>
  <c r="AK63" i="23" s="1"/>
  <c r="AL64" i="26"/>
  <c r="AH64" i="26" s="1"/>
  <c r="AI64" i="26" s="1"/>
  <c r="AJ64" i="26" s="1"/>
  <c r="AK64" i="26" s="1"/>
  <c r="K67" i="15"/>
  <c r="W32" i="21"/>
  <c r="H64" i="22"/>
  <c r="M64" i="23"/>
  <c r="I63" i="21"/>
  <c r="J63" i="21" s="1"/>
  <c r="K63" i="21" s="1"/>
  <c r="L63" i="21" s="1"/>
  <c r="M32" i="22"/>
  <c r="I32" i="22" s="1"/>
  <c r="J32" i="22" s="1"/>
  <c r="K32" i="22" s="1"/>
  <c r="L32" i="22" s="1"/>
  <c r="S31" i="21"/>
  <c r="T31" i="21" s="1"/>
  <c r="U31" i="21" s="1"/>
  <c r="V31" i="21" s="1"/>
  <c r="M32" i="24"/>
  <c r="N32" i="24" s="1"/>
  <c r="O32" i="24" s="1"/>
  <c r="P32" i="24" s="1"/>
  <c r="Q32" i="24" s="1"/>
  <c r="R32" i="26"/>
  <c r="M65" i="20"/>
  <c r="W64" i="25"/>
  <c r="C33" i="27"/>
  <c r="D33" i="27" s="1"/>
  <c r="E33" i="27" s="1"/>
  <c r="F33" i="27" s="1"/>
  <c r="G33" i="27" s="1"/>
  <c r="R64" i="22"/>
  <c r="W67" i="15"/>
  <c r="H32" i="21"/>
  <c r="D32" i="21" s="1"/>
  <c r="E32" i="21" s="1"/>
  <c r="F32" i="21" s="1"/>
  <c r="G32" i="21" s="1"/>
  <c r="AG64" i="22"/>
  <c r="AL64" i="23"/>
  <c r="AL32" i="22"/>
  <c r="AH32" i="22" s="1"/>
  <c r="AI32" i="22" s="1"/>
  <c r="AJ32" i="22" s="1"/>
  <c r="AK32" i="22" s="1"/>
  <c r="C33" i="25"/>
  <c r="D33" i="25" s="1"/>
  <c r="E33" i="25" s="1"/>
  <c r="F33" i="25" s="1"/>
  <c r="G33" i="25" s="1"/>
  <c r="AL32" i="24"/>
  <c r="AH32" i="24" s="1"/>
  <c r="AI32" i="24" s="1"/>
  <c r="AJ32" i="24" s="1"/>
  <c r="AK32" i="24" s="1"/>
  <c r="C32" i="26"/>
  <c r="D32" i="26" s="1"/>
  <c r="E32" i="26" s="1"/>
  <c r="F32" i="26" s="1"/>
  <c r="G32" i="26" s="1"/>
  <c r="AL65" i="20"/>
  <c r="AG33" i="27"/>
  <c r="AH33" i="27" s="1"/>
  <c r="AI33" i="27" s="1"/>
  <c r="AJ33" i="27" s="1"/>
  <c r="AK33" i="27" s="1"/>
  <c r="AC32" i="26"/>
  <c r="AD32" i="26" s="1"/>
  <c r="AE32" i="26" s="1"/>
  <c r="AF32" i="26" s="1"/>
  <c r="H65" i="20"/>
  <c r="D31" i="24"/>
  <c r="E31" i="24" s="1"/>
  <c r="F31" i="24" s="1"/>
  <c r="G31" i="24" s="1"/>
  <c r="S64" i="26"/>
  <c r="T64" i="26" s="1"/>
  <c r="U64" i="26" s="1"/>
  <c r="V64" i="26" s="1"/>
  <c r="AG65" i="20"/>
  <c r="S63" i="19"/>
  <c r="T63" i="19" s="1"/>
  <c r="U63" i="19" s="1"/>
  <c r="V63" i="19" s="1"/>
  <c r="C32" i="23"/>
  <c r="M64" i="19"/>
  <c r="C64" i="22"/>
  <c r="AH63" i="19"/>
  <c r="AI63" i="19" s="1"/>
  <c r="AJ63" i="19" s="1"/>
  <c r="AK63" i="19" s="1"/>
  <c r="W33" i="25"/>
  <c r="X33" i="25" s="1"/>
  <c r="Y33" i="25" s="1"/>
  <c r="Z33" i="25" s="1"/>
  <c r="AA33" i="25" s="1"/>
  <c r="R65" i="20"/>
  <c r="M64" i="21"/>
  <c r="I64" i="21" s="1"/>
  <c r="J64" i="21" s="1"/>
  <c r="K64" i="21" s="1"/>
  <c r="L64" i="21" s="1"/>
  <c r="AB33" i="27"/>
  <c r="N31" i="24"/>
  <c r="O31" i="24" s="1"/>
  <c r="P31" i="24" s="1"/>
  <c r="Q31" i="24" s="1"/>
  <c r="X64" i="26"/>
  <c r="Y64" i="26" s="1"/>
  <c r="Z64" i="26" s="1"/>
  <c r="AA64" i="26" s="1"/>
  <c r="H33" i="23"/>
  <c r="W33" i="23"/>
  <c r="AL33" i="23"/>
  <c r="M33" i="23"/>
  <c r="C33" i="23"/>
  <c r="R33" i="23"/>
  <c r="B33" i="23"/>
  <c r="A34" i="23" s="1"/>
  <c r="AG33" i="23"/>
  <c r="AB33" i="23"/>
  <c r="AC33" i="23" s="1"/>
  <c r="AD33" i="23" s="1"/>
  <c r="AE33" i="23" s="1"/>
  <c r="AF33" i="23" s="1"/>
  <c r="AD67" i="15"/>
  <c r="E67" i="15"/>
  <c r="AK67" i="15"/>
  <c r="O67" i="15"/>
  <c r="X67" i="15"/>
  <c r="B65" i="19"/>
  <c r="A66" i="19" s="1"/>
  <c r="AG65" i="19"/>
  <c r="I31" i="23"/>
  <c r="J31" i="23" s="1"/>
  <c r="K31" i="23" s="1"/>
  <c r="L31" i="23" s="1"/>
  <c r="M64" i="27"/>
  <c r="R65" i="24"/>
  <c r="AG64" i="25"/>
  <c r="AH64" i="25" s="1"/>
  <c r="AI64" i="25" s="1"/>
  <c r="AJ64" i="25" s="1"/>
  <c r="AK64" i="25" s="1"/>
  <c r="X31" i="21"/>
  <c r="Y31" i="21" s="1"/>
  <c r="Z31" i="21" s="1"/>
  <c r="AA31" i="21" s="1"/>
  <c r="D63" i="21"/>
  <c r="E63" i="21" s="1"/>
  <c r="F63" i="21" s="1"/>
  <c r="G63" i="21" s="1"/>
  <c r="AB64" i="21"/>
  <c r="AC64" i="21" s="1"/>
  <c r="AD64" i="21" s="1"/>
  <c r="AE64" i="21" s="1"/>
  <c r="AF64" i="21" s="1"/>
  <c r="AF32" i="15"/>
  <c r="E32" i="15"/>
  <c r="L32" i="15"/>
  <c r="AH32" i="15"/>
  <c r="AC63" i="26"/>
  <c r="AD63" i="26" s="1"/>
  <c r="AE63" i="26" s="1"/>
  <c r="AF63" i="26" s="1"/>
  <c r="C64" i="18"/>
  <c r="D64" i="23"/>
  <c r="E64" i="23" s="1"/>
  <c r="F64" i="23" s="1"/>
  <c r="G64" i="23" s="1"/>
  <c r="AG33" i="18"/>
  <c r="AL33" i="18"/>
  <c r="AB32" i="20"/>
  <c r="AC32" i="20" s="1"/>
  <c r="AD32" i="20" s="1"/>
  <c r="AE32" i="20" s="1"/>
  <c r="AF32" i="20" s="1"/>
  <c r="AL32" i="19"/>
  <c r="B33" i="16"/>
  <c r="A34" i="16" s="1"/>
  <c r="AH32" i="26"/>
  <c r="AI32" i="26" s="1"/>
  <c r="AJ32" i="26" s="1"/>
  <c r="AK32" i="26" s="1"/>
  <c r="C65" i="24"/>
  <c r="AL65" i="25"/>
  <c r="C65" i="25"/>
  <c r="B65" i="25"/>
  <c r="A66" i="25" s="1"/>
  <c r="W32" i="15"/>
  <c r="AD32" i="15"/>
  <c r="U32" i="15"/>
  <c r="C32" i="15"/>
  <c r="Q32" i="15"/>
  <c r="AC63" i="19"/>
  <c r="AD63" i="19" s="1"/>
  <c r="AE63" i="19" s="1"/>
  <c r="AF63" i="19" s="1"/>
  <c r="M64" i="18"/>
  <c r="B65" i="16"/>
  <c r="A66" i="16" s="1"/>
  <c r="AL65" i="26"/>
  <c r="M65" i="26"/>
  <c r="R65" i="26"/>
  <c r="B65" i="26"/>
  <c r="A66" i="26" s="1"/>
  <c r="AG65" i="26"/>
  <c r="H65" i="26"/>
  <c r="W65" i="26"/>
  <c r="R32" i="23"/>
  <c r="V67" i="15"/>
  <c r="L67" i="15"/>
  <c r="D67" i="15"/>
  <c r="U67" i="15"/>
  <c r="Y67" i="15"/>
  <c r="R64" i="19"/>
  <c r="S64" i="19" s="1"/>
  <c r="T64" i="19" s="1"/>
  <c r="U64" i="19" s="1"/>
  <c r="V64" i="19" s="1"/>
  <c r="B65" i="23"/>
  <c r="A66" i="23" s="1"/>
  <c r="M33" i="18"/>
  <c r="H32" i="20"/>
  <c r="M32" i="20"/>
  <c r="AG32" i="19"/>
  <c r="W32" i="19"/>
  <c r="C64" i="26"/>
  <c r="D31" i="20"/>
  <c r="E31" i="20" s="1"/>
  <c r="F31" i="20" s="1"/>
  <c r="G31" i="20" s="1"/>
  <c r="W32" i="23"/>
  <c r="X32" i="23" s="1"/>
  <c r="Y32" i="23" s="1"/>
  <c r="Z32" i="23" s="1"/>
  <c r="AA32" i="23" s="1"/>
  <c r="N67" i="15"/>
  <c r="AL67" i="15"/>
  <c r="AI67" i="15"/>
  <c r="S67" i="15"/>
  <c r="AF67" i="15"/>
  <c r="C64" i="19"/>
  <c r="C32" i="19"/>
  <c r="I31" i="22"/>
  <c r="J31" i="22" s="1"/>
  <c r="K31" i="22" s="1"/>
  <c r="L31" i="22" s="1"/>
  <c r="B33" i="22"/>
  <c r="A34" i="22" s="1"/>
  <c r="B33" i="17"/>
  <c r="A34" i="17" s="1"/>
  <c r="AG33" i="25"/>
  <c r="AC33" i="25" s="1"/>
  <c r="AD33" i="25" s="1"/>
  <c r="AE33" i="25" s="1"/>
  <c r="AF33" i="25" s="1"/>
  <c r="C64" i="27"/>
  <c r="W32" i="24"/>
  <c r="X32" i="24" s="1"/>
  <c r="Y32" i="24" s="1"/>
  <c r="Z32" i="24" s="1"/>
  <c r="AA32" i="24" s="1"/>
  <c r="B33" i="26"/>
  <c r="A34" i="26" s="1"/>
  <c r="AC32" i="18"/>
  <c r="AD32" i="18" s="1"/>
  <c r="AE32" i="18" s="1"/>
  <c r="AF32" i="18" s="1"/>
  <c r="M65" i="24"/>
  <c r="N65" i="24" s="1"/>
  <c r="O65" i="24" s="1"/>
  <c r="P65" i="24" s="1"/>
  <c r="Q65" i="24" s="1"/>
  <c r="B65" i="17"/>
  <c r="A66" i="17" s="1"/>
  <c r="B66" i="20"/>
  <c r="A67" i="20" s="1"/>
  <c r="AB66" i="20"/>
  <c r="R64" i="25"/>
  <c r="S64" i="25" s="1"/>
  <c r="T64" i="25" s="1"/>
  <c r="U64" i="25" s="1"/>
  <c r="V64" i="25" s="1"/>
  <c r="AL64" i="21"/>
  <c r="AH64" i="21" s="1"/>
  <c r="AI64" i="21" s="1"/>
  <c r="AJ64" i="21" s="1"/>
  <c r="AK64" i="21" s="1"/>
  <c r="O32" i="15"/>
  <c r="AB32" i="15"/>
  <c r="H32" i="15"/>
  <c r="AE32" i="15"/>
  <c r="R32" i="15"/>
  <c r="AC63" i="23"/>
  <c r="AD63" i="23" s="1"/>
  <c r="AE63" i="23" s="1"/>
  <c r="AF63" i="23" s="1"/>
  <c r="H64" i="18"/>
  <c r="AL64" i="18"/>
  <c r="AC64" i="26"/>
  <c r="AD64" i="26" s="1"/>
  <c r="AE64" i="26" s="1"/>
  <c r="AF64" i="26" s="1"/>
  <c r="AH32" i="27"/>
  <c r="AI32" i="27" s="1"/>
  <c r="AJ32" i="27" s="1"/>
  <c r="AK32" i="27" s="1"/>
  <c r="I64" i="23"/>
  <c r="J64" i="23" s="1"/>
  <c r="K64" i="23" s="1"/>
  <c r="L64" i="23" s="1"/>
  <c r="AC32" i="27"/>
  <c r="AD32" i="27" s="1"/>
  <c r="AE32" i="27" s="1"/>
  <c r="AF32" i="27" s="1"/>
  <c r="S32" i="21"/>
  <c r="T32" i="21" s="1"/>
  <c r="U32" i="21" s="1"/>
  <c r="V32" i="21" s="1"/>
  <c r="AH64" i="22"/>
  <c r="AI64" i="22" s="1"/>
  <c r="AJ64" i="22" s="1"/>
  <c r="AK64" i="22" s="1"/>
  <c r="R64" i="23"/>
  <c r="S64" i="23" s="1"/>
  <c r="T64" i="23" s="1"/>
  <c r="U64" i="23" s="1"/>
  <c r="V64" i="23" s="1"/>
  <c r="W33" i="18"/>
  <c r="AL32" i="20"/>
  <c r="AH32" i="20" s="1"/>
  <c r="AI32" i="20" s="1"/>
  <c r="AJ32" i="20" s="1"/>
  <c r="AK32" i="20" s="1"/>
  <c r="I32" i="27"/>
  <c r="J32" i="27" s="1"/>
  <c r="K32" i="27" s="1"/>
  <c r="L32" i="27" s="1"/>
  <c r="S31" i="23"/>
  <c r="T31" i="23" s="1"/>
  <c r="U31" i="23" s="1"/>
  <c r="V31" i="23" s="1"/>
  <c r="H64" i="26"/>
  <c r="H32" i="23"/>
  <c r="AJ67" i="15"/>
  <c r="M67" i="15"/>
  <c r="AH67" i="15"/>
  <c r="R67" i="15"/>
  <c r="AG67" i="15"/>
  <c r="AG64" i="19"/>
  <c r="AH64" i="19" s="1"/>
  <c r="AI64" i="19" s="1"/>
  <c r="AJ64" i="19" s="1"/>
  <c r="AK64" i="19" s="1"/>
  <c r="AB64" i="19"/>
  <c r="X64" i="19" s="1"/>
  <c r="Y64" i="19" s="1"/>
  <c r="Z64" i="19" s="1"/>
  <c r="AA64" i="19" s="1"/>
  <c r="B33" i="21"/>
  <c r="A34" i="21" s="1"/>
  <c r="M65" i="22"/>
  <c r="AB65" i="22"/>
  <c r="B65" i="22"/>
  <c r="A66" i="22" s="1"/>
  <c r="AH63" i="26"/>
  <c r="AI63" i="26" s="1"/>
  <c r="AJ63" i="26" s="1"/>
  <c r="AK63" i="26" s="1"/>
  <c r="AB64" i="23"/>
  <c r="X64" i="23" s="1"/>
  <c r="Y64" i="23" s="1"/>
  <c r="Z64" i="23" s="1"/>
  <c r="AA64" i="23" s="1"/>
  <c r="H33" i="18"/>
  <c r="I33" i="18" s="1"/>
  <c r="J33" i="18" s="1"/>
  <c r="K33" i="18" s="1"/>
  <c r="L33" i="18" s="1"/>
  <c r="W32" i="20"/>
  <c r="H32" i="19"/>
  <c r="C32" i="22"/>
  <c r="D32" i="22" s="1"/>
  <c r="E32" i="22" s="1"/>
  <c r="F32" i="22" s="1"/>
  <c r="G32" i="22" s="1"/>
  <c r="R32" i="22"/>
  <c r="N32" i="22" s="1"/>
  <c r="O32" i="22" s="1"/>
  <c r="P32" i="22" s="1"/>
  <c r="Q32" i="22" s="1"/>
  <c r="B34" i="25"/>
  <c r="M34" i="25" s="1"/>
  <c r="H64" i="27"/>
  <c r="B33" i="24"/>
  <c r="A34" i="24" s="1"/>
  <c r="H33" i="24"/>
  <c r="W33" i="24"/>
  <c r="AL33" i="24"/>
  <c r="H32" i="24"/>
  <c r="I32" i="24" s="1"/>
  <c r="J32" i="24" s="1"/>
  <c r="K32" i="24" s="1"/>
  <c r="L32" i="24" s="1"/>
  <c r="S32" i="26"/>
  <c r="T32" i="26" s="1"/>
  <c r="U32" i="26" s="1"/>
  <c r="V32" i="26" s="1"/>
  <c r="AL65" i="24"/>
  <c r="C64" i="25"/>
  <c r="N63" i="18"/>
  <c r="O63" i="18" s="1"/>
  <c r="P63" i="18" s="1"/>
  <c r="Q63" i="18" s="1"/>
  <c r="W64" i="21"/>
  <c r="X64" i="21" s="1"/>
  <c r="Y64" i="21" s="1"/>
  <c r="Z64" i="21" s="1"/>
  <c r="AA64" i="21" s="1"/>
  <c r="AI32" i="15"/>
  <c r="S32" i="15"/>
  <c r="N32" i="15"/>
  <c r="AC32" i="15"/>
  <c r="Y32" i="15"/>
  <c r="I32" i="25"/>
  <c r="J32" i="25" s="1"/>
  <c r="K32" i="25" s="1"/>
  <c r="L32" i="25" s="1"/>
  <c r="R64" i="18"/>
  <c r="AC31" i="19"/>
  <c r="AD31" i="19" s="1"/>
  <c r="AE31" i="19" s="1"/>
  <c r="AF31" i="19" s="1"/>
  <c r="N63" i="21"/>
  <c r="O63" i="21" s="1"/>
  <c r="P63" i="21" s="1"/>
  <c r="Q63" i="21" s="1"/>
  <c r="AC31" i="23"/>
  <c r="AD31" i="23" s="1"/>
  <c r="AE31" i="23" s="1"/>
  <c r="AF31" i="23" s="1"/>
  <c r="W65" i="24"/>
  <c r="AC64" i="25"/>
  <c r="AD64" i="25" s="1"/>
  <c r="AE64" i="25" s="1"/>
  <c r="AF64" i="25" s="1"/>
  <c r="AH31" i="22"/>
  <c r="AI31" i="22" s="1"/>
  <c r="AJ31" i="22" s="1"/>
  <c r="AK31" i="22" s="1"/>
  <c r="B33" i="15"/>
  <c r="A34" i="15" s="1"/>
  <c r="T33" i="15"/>
  <c r="L33" i="15"/>
  <c r="K33" i="15"/>
  <c r="D33" i="15"/>
  <c r="AB33" i="15"/>
  <c r="AI33" i="15"/>
  <c r="C33" i="15"/>
  <c r="U33" i="15"/>
  <c r="AD33" i="15"/>
  <c r="X33" i="15"/>
  <c r="AC33" i="15"/>
  <c r="AL33" i="15"/>
  <c r="AF33" i="15"/>
  <c r="AH33" i="15"/>
  <c r="AK33" i="15"/>
  <c r="G33" i="15"/>
  <c r="Q33" i="15"/>
  <c r="V33" i="15"/>
  <c r="P33" i="15"/>
  <c r="O33" i="15"/>
  <c r="W33" i="15"/>
  <c r="J33" i="15"/>
  <c r="F33" i="15"/>
  <c r="AE33" i="15"/>
  <c r="R33" i="15"/>
  <c r="N33" i="15"/>
  <c r="Y33" i="15"/>
  <c r="S32" i="25"/>
  <c r="T32" i="25" s="1"/>
  <c r="U32" i="25" s="1"/>
  <c r="V32" i="25" s="1"/>
  <c r="S32" i="18"/>
  <c r="T32" i="18" s="1"/>
  <c r="U32" i="18" s="1"/>
  <c r="V32" i="18" s="1"/>
  <c r="H65" i="18"/>
  <c r="M65" i="18"/>
  <c r="B65" i="18"/>
  <c r="A66" i="18" s="1"/>
  <c r="AB65" i="18"/>
  <c r="R65" i="18"/>
  <c r="B68" i="15"/>
  <c r="A69" i="15" s="1"/>
  <c r="H68" i="15"/>
  <c r="T68" i="15"/>
  <c r="R33" i="18"/>
  <c r="B33" i="20"/>
  <c r="A34" i="20" s="1"/>
  <c r="R33" i="20"/>
  <c r="R32" i="19"/>
  <c r="B66" i="24"/>
  <c r="A67" i="24" s="1"/>
  <c r="H65" i="24"/>
  <c r="AH31" i="19"/>
  <c r="AI31" i="19" s="1"/>
  <c r="AJ31" i="19" s="1"/>
  <c r="AK31" i="19" s="1"/>
  <c r="W64" i="18"/>
  <c r="N31" i="21"/>
  <c r="O31" i="21" s="1"/>
  <c r="P31" i="21" s="1"/>
  <c r="Q31" i="21" s="1"/>
  <c r="H34" i="18"/>
  <c r="B34" i="18"/>
  <c r="AB34" i="18" s="1"/>
  <c r="G67" i="15"/>
  <c r="J67" i="15"/>
  <c r="AC67" i="15"/>
  <c r="I67" i="15"/>
  <c r="T67" i="15"/>
  <c r="AE67" i="15"/>
  <c r="AA67" i="15"/>
  <c r="P67" i="15"/>
  <c r="AB32" i="19"/>
  <c r="S31" i="19"/>
  <c r="T31" i="19" s="1"/>
  <c r="U31" i="19" s="1"/>
  <c r="V31" i="19" s="1"/>
  <c r="N33" i="25"/>
  <c r="O33" i="25" s="1"/>
  <c r="P33" i="25" s="1"/>
  <c r="Q33" i="25" s="1"/>
  <c r="X64" i="25"/>
  <c r="Y64" i="25" s="1"/>
  <c r="Z64" i="25" s="1"/>
  <c r="AA64" i="25" s="1"/>
  <c r="AC31" i="22"/>
  <c r="AD31" i="22" s="1"/>
  <c r="AE31" i="22" s="1"/>
  <c r="AF31" i="22" s="1"/>
  <c r="B65" i="21"/>
  <c r="A66" i="21" s="1"/>
  <c r="AG65" i="21"/>
  <c r="H65" i="21"/>
  <c r="AL65" i="21"/>
  <c r="AJ32" i="15"/>
  <c r="M32" i="15"/>
  <c r="F32" i="15"/>
  <c r="I32" i="15"/>
  <c r="D31" i="23"/>
  <c r="E31" i="23" s="1"/>
  <c r="F31" i="23" s="1"/>
  <c r="G31" i="23" s="1"/>
  <c r="AB64" i="18"/>
  <c r="B33" i="19"/>
  <c r="A34" i="19" s="1"/>
  <c r="C33" i="18"/>
  <c r="R32" i="20"/>
  <c r="X63" i="22"/>
  <c r="Y63" i="22" s="1"/>
  <c r="Z63" i="22" s="1"/>
  <c r="AA63" i="22" s="1"/>
  <c r="AH64" i="27"/>
  <c r="AI64" i="27" s="1"/>
  <c r="AJ64" i="27" s="1"/>
  <c r="AK64" i="27" s="1"/>
  <c r="H65" i="27"/>
  <c r="B65" i="27"/>
  <c r="A66" i="27" s="1"/>
  <c r="S32" i="24"/>
  <c r="T32" i="24" s="1"/>
  <c r="U32" i="24" s="1"/>
  <c r="V32" i="24" s="1"/>
  <c r="AG65" i="24"/>
  <c r="M64" i="26"/>
  <c r="N64" i="26" s="1"/>
  <c r="O64" i="26" s="1"/>
  <c r="P64" i="26" s="1"/>
  <c r="Q64" i="26" s="1"/>
  <c r="AG32" i="23"/>
  <c r="AC32" i="23" s="1"/>
  <c r="AD32" i="23" s="1"/>
  <c r="AE32" i="23" s="1"/>
  <c r="AF32" i="23" s="1"/>
  <c r="AL32" i="23"/>
  <c r="C67" i="15"/>
  <c r="F67" i="15"/>
  <c r="Z67" i="15"/>
  <c r="Q67" i="15"/>
  <c r="H64" i="19"/>
  <c r="I64" i="19" s="1"/>
  <c r="J64" i="19" s="1"/>
  <c r="K64" i="19" s="1"/>
  <c r="L64" i="19" s="1"/>
  <c r="S31" i="20"/>
  <c r="T31" i="20" s="1"/>
  <c r="U31" i="20" s="1"/>
  <c r="V31" i="20" s="1"/>
  <c r="AL32" i="21"/>
  <c r="AH32" i="21" s="1"/>
  <c r="AI32" i="21" s="1"/>
  <c r="AJ32" i="21" s="1"/>
  <c r="AK32" i="21" s="1"/>
  <c r="M64" i="22"/>
  <c r="AG64" i="23"/>
  <c r="AH64" i="23" s="1"/>
  <c r="AI64" i="23" s="1"/>
  <c r="AJ64" i="23" s="1"/>
  <c r="AK64" i="23" s="1"/>
  <c r="AH32" i="18"/>
  <c r="AI32" i="18" s="1"/>
  <c r="AJ32" i="18" s="1"/>
  <c r="AK32" i="18" s="1"/>
  <c r="AB33" i="18"/>
  <c r="AC33" i="18" s="1"/>
  <c r="AD33" i="18" s="1"/>
  <c r="AE33" i="18" s="1"/>
  <c r="AF33" i="18" s="1"/>
  <c r="C32" i="20"/>
  <c r="M32" i="19"/>
  <c r="W32" i="22"/>
  <c r="X32" i="22" s="1"/>
  <c r="Y32" i="22" s="1"/>
  <c r="Z32" i="22" s="1"/>
  <c r="AA32" i="22" s="1"/>
  <c r="AL33" i="25"/>
  <c r="W64" i="27"/>
  <c r="X64" i="27" s="1"/>
  <c r="Y64" i="27" s="1"/>
  <c r="Z64" i="27" s="1"/>
  <c r="AA64" i="27" s="1"/>
  <c r="R64" i="27"/>
  <c r="C32" i="24"/>
  <c r="M32" i="26"/>
  <c r="N32" i="26" s="1"/>
  <c r="O32" i="26" s="1"/>
  <c r="P32" i="26" s="1"/>
  <c r="Q32" i="26" s="1"/>
  <c r="N63" i="19"/>
  <c r="O63" i="19" s="1"/>
  <c r="P63" i="19" s="1"/>
  <c r="Q63" i="19" s="1"/>
  <c r="AB65" i="24"/>
  <c r="W65" i="20"/>
  <c r="X65" i="20" s="1"/>
  <c r="Y65" i="20" s="1"/>
  <c r="Z65" i="20" s="1"/>
  <c r="AA65" i="20" s="1"/>
  <c r="H64" i="25"/>
  <c r="I64" i="25" s="1"/>
  <c r="J64" i="25" s="1"/>
  <c r="K64" i="25" s="1"/>
  <c r="L64" i="25" s="1"/>
  <c r="C64" i="21"/>
  <c r="D64" i="21" s="1"/>
  <c r="E64" i="21" s="1"/>
  <c r="F64" i="21" s="1"/>
  <c r="G64" i="21" s="1"/>
  <c r="B34" i="27"/>
  <c r="W34" i="27" s="1"/>
  <c r="AL34" i="27"/>
  <c r="R33" i="27"/>
  <c r="S33" i="27" s="1"/>
  <c r="T33" i="27" s="1"/>
  <c r="U33" i="27" s="1"/>
  <c r="V33" i="27" s="1"/>
  <c r="AA32" i="15"/>
  <c r="P32" i="15"/>
  <c r="AK32" i="15"/>
  <c r="J32" i="15"/>
  <c r="AG64" i="18"/>
  <c r="X31" i="22"/>
  <c r="Y31" i="22" s="1"/>
  <c r="Z31" i="22" s="1"/>
  <c r="AA31" i="22" s="1"/>
  <c r="D64" i="22" l="1"/>
  <c r="E64" i="22" s="1"/>
  <c r="F64" i="22" s="1"/>
  <c r="G64" i="22" s="1"/>
  <c r="S64" i="22"/>
  <c r="T64" i="22" s="1"/>
  <c r="U64" i="22" s="1"/>
  <c r="V64" i="22" s="1"/>
  <c r="AC32" i="19"/>
  <c r="AD32" i="19" s="1"/>
  <c r="AE32" i="19" s="1"/>
  <c r="AF32" i="19" s="1"/>
  <c r="AH65" i="20"/>
  <c r="AI65" i="20" s="1"/>
  <c r="AJ65" i="20" s="1"/>
  <c r="AK65" i="20" s="1"/>
  <c r="I65" i="20"/>
  <c r="J65" i="20" s="1"/>
  <c r="K65" i="20" s="1"/>
  <c r="L65" i="20" s="1"/>
  <c r="D32" i="20"/>
  <c r="E32" i="20" s="1"/>
  <c r="F32" i="20" s="1"/>
  <c r="G32" i="20" s="1"/>
  <c r="X64" i="22"/>
  <c r="Y64" i="22" s="1"/>
  <c r="Z64" i="22" s="1"/>
  <c r="AA64" i="22" s="1"/>
  <c r="N32" i="23"/>
  <c r="O32" i="23" s="1"/>
  <c r="P32" i="23" s="1"/>
  <c r="Q32" i="23" s="1"/>
  <c r="I32" i="23"/>
  <c r="J32" i="23" s="1"/>
  <c r="K32" i="23" s="1"/>
  <c r="L32" i="23" s="1"/>
  <c r="S33" i="18"/>
  <c r="T33" i="18" s="1"/>
  <c r="U33" i="18" s="1"/>
  <c r="V33" i="18" s="1"/>
  <c r="I64" i="27"/>
  <c r="J64" i="27" s="1"/>
  <c r="K64" i="27" s="1"/>
  <c r="L64" i="27" s="1"/>
  <c r="AH64" i="18"/>
  <c r="AI64" i="18" s="1"/>
  <c r="AJ64" i="18" s="1"/>
  <c r="AK64" i="18" s="1"/>
  <c r="D32" i="24"/>
  <c r="E32" i="24" s="1"/>
  <c r="F32" i="24" s="1"/>
  <c r="G32" i="24" s="1"/>
  <c r="N32" i="19"/>
  <c r="O32" i="19" s="1"/>
  <c r="P32" i="19" s="1"/>
  <c r="Q32" i="19" s="1"/>
  <c r="AC33" i="27"/>
  <c r="AD33" i="27" s="1"/>
  <c r="AE33" i="27" s="1"/>
  <c r="AF33" i="27" s="1"/>
  <c r="S64" i="21"/>
  <c r="T64" i="21" s="1"/>
  <c r="U64" i="21" s="1"/>
  <c r="V64" i="21" s="1"/>
  <c r="N64" i="25"/>
  <c r="O64" i="25" s="1"/>
  <c r="P64" i="25" s="1"/>
  <c r="Q64" i="25" s="1"/>
  <c r="N64" i="23"/>
  <c r="O64" i="23" s="1"/>
  <c r="P64" i="23" s="1"/>
  <c r="Q64" i="23" s="1"/>
  <c r="AH32" i="19"/>
  <c r="AI32" i="19" s="1"/>
  <c r="AJ32" i="19" s="1"/>
  <c r="AK32" i="19" s="1"/>
  <c r="AH65" i="21"/>
  <c r="AI65" i="21" s="1"/>
  <c r="AJ65" i="21" s="1"/>
  <c r="AK65" i="21" s="1"/>
  <c r="I65" i="24"/>
  <c r="J65" i="24" s="1"/>
  <c r="K65" i="24" s="1"/>
  <c r="L65" i="24" s="1"/>
  <c r="D33" i="23"/>
  <c r="E33" i="23" s="1"/>
  <c r="F33" i="23" s="1"/>
  <c r="G33" i="23" s="1"/>
  <c r="N64" i="19"/>
  <c r="O64" i="19" s="1"/>
  <c r="P64" i="19" s="1"/>
  <c r="Q64" i="19" s="1"/>
  <c r="D32" i="23"/>
  <c r="E32" i="23" s="1"/>
  <c r="F32" i="23" s="1"/>
  <c r="G32" i="23" s="1"/>
  <c r="X32" i="19"/>
  <c r="Y32" i="19" s="1"/>
  <c r="Z32" i="19" s="1"/>
  <c r="AA32" i="19" s="1"/>
  <c r="AH33" i="23"/>
  <c r="AI33" i="23" s="1"/>
  <c r="AJ33" i="23" s="1"/>
  <c r="AK33" i="23" s="1"/>
  <c r="R33" i="22"/>
  <c r="M33" i="19"/>
  <c r="M65" i="27"/>
  <c r="I65" i="27" s="1"/>
  <c r="J65" i="27" s="1"/>
  <c r="K65" i="27" s="1"/>
  <c r="L65" i="27" s="1"/>
  <c r="D33" i="18"/>
  <c r="E33" i="18" s="1"/>
  <c r="F33" i="18" s="1"/>
  <c r="G33" i="18" s="1"/>
  <c r="C33" i="19"/>
  <c r="M66" i="24"/>
  <c r="W68" i="15"/>
  <c r="AK68" i="15"/>
  <c r="C68" i="15"/>
  <c r="H33" i="15"/>
  <c r="M33" i="15"/>
  <c r="Z33" i="15"/>
  <c r="AJ33" i="15"/>
  <c r="AG33" i="24"/>
  <c r="AH33" i="24" s="1"/>
  <c r="AI33" i="24" s="1"/>
  <c r="AJ33" i="24" s="1"/>
  <c r="AK33" i="24" s="1"/>
  <c r="H65" i="22"/>
  <c r="AL65" i="22"/>
  <c r="C33" i="22"/>
  <c r="C65" i="26"/>
  <c r="D65" i="26" s="1"/>
  <c r="E65" i="26" s="1"/>
  <c r="F65" i="26" s="1"/>
  <c r="G65" i="26" s="1"/>
  <c r="X32" i="21"/>
  <c r="Y32" i="21" s="1"/>
  <c r="Z32" i="21" s="1"/>
  <c r="AA32" i="21" s="1"/>
  <c r="C65" i="19"/>
  <c r="AB34" i="25"/>
  <c r="AB33" i="19"/>
  <c r="X64" i="18"/>
  <c r="Y64" i="18" s="1"/>
  <c r="Z64" i="18" s="1"/>
  <c r="AA64" i="18" s="1"/>
  <c r="H66" i="24"/>
  <c r="AG68" i="15"/>
  <c r="M68" i="15"/>
  <c r="AF68" i="15"/>
  <c r="K68" i="15"/>
  <c r="S32" i="22"/>
  <c r="T32" i="22" s="1"/>
  <c r="U32" i="22" s="1"/>
  <c r="V32" i="22" s="1"/>
  <c r="W65" i="22"/>
  <c r="X65" i="22" s="1"/>
  <c r="Y65" i="22" s="1"/>
  <c r="Z65" i="22" s="1"/>
  <c r="AA65" i="22" s="1"/>
  <c r="AB33" i="22"/>
  <c r="N64" i="21"/>
  <c r="O64" i="21" s="1"/>
  <c r="P64" i="21" s="1"/>
  <c r="Q64" i="21" s="1"/>
  <c r="N65" i="20"/>
  <c r="O65" i="20" s="1"/>
  <c r="P65" i="20" s="1"/>
  <c r="Q65" i="20" s="1"/>
  <c r="AC65" i="20"/>
  <c r="AD65" i="20" s="1"/>
  <c r="AE65" i="20" s="1"/>
  <c r="AF65" i="20" s="1"/>
  <c r="Q68" i="15"/>
  <c r="F68" i="15"/>
  <c r="AI68" i="15"/>
  <c r="AG34" i="27"/>
  <c r="AH34" i="27" s="1"/>
  <c r="AI34" i="27" s="1"/>
  <c r="AJ34" i="27" s="1"/>
  <c r="AK34" i="27" s="1"/>
  <c r="AC65" i="24"/>
  <c r="AD65" i="24" s="1"/>
  <c r="AE65" i="24" s="1"/>
  <c r="AF65" i="24" s="1"/>
  <c r="N64" i="22"/>
  <c r="O64" i="22" s="1"/>
  <c r="P64" i="22" s="1"/>
  <c r="Q64" i="22" s="1"/>
  <c r="B64" i="28"/>
  <c r="AL33" i="19"/>
  <c r="AG66" i="24"/>
  <c r="AC68" i="15"/>
  <c r="L68" i="15"/>
  <c r="X68" i="15"/>
  <c r="R68" i="15"/>
  <c r="I65" i="18"/>
  <c r="J65" i="18" s="1"/>
  <c r="K65" i="18" s="1"/>
  <c r="L65" i="18" s="1"/>
  <c r="AB33" i="24"/>
  <c r="R33" i="24"/>
  <c r="S33" i="24" s="1"/>
  <c r="T33" i="24" s="1"/>
  <c r="U33" i="24" s="1"/>
  <c r="V33" i="24" s="1"/>
  <c r="AG65" i="22"/>
  <c r="AH65" i="22" s="1"/>
  <c r="AI65" i="22" s="1"/>
  <c r="AJ65" i="22" s="1"/>
  <c r="AK65" i="22" s="1"/>
  <c r="H65" i="25"/>
  <c r="R65" i="19"/>
  <c r="I33" i="23"/>
  <c r="J33" i="23" s="1"/>
  <c r="K33" i="23" s="1"/>
  <c r="L33" i="23" s="1"/>
  <c r="D64" i="25"/>
  <c r="E64" i="25" s="1"/>
  <c r="F64" i="25" s="1"/>
  <c r="G64" i="25" s="1"/>
  <c r="W33" i="19"/>
  <c r="AB68" i="15"/>
  <c r="O68" i="15"/>
  <c r="V68" i="15"/>
  <c r="S68" i="15"/>
  <c r="X33" i="27"/>
  <c r="Y33" i="27" s="1"/>
  <c r="Z33" i="27" s="1"/>
  <c r="AA33" i="27" s="1"/>
  <c r="AL33" i="22"/>
  <c r="S65" i="26"/>
  <c r="T65" i="26" s="1"/>
  <c r="U65" i="26" s="1"/>
  <c r="V65" i="26" s="1"/>
  <c r="I32" i="21"/>
  <c r="J32" i="21" s="1"/>
  <c r="K32" i="21" s="1"/>
  <c r="L32" i="21" s="1"/>
  <c r="AB65" i="19"/>
  <c r="AC65" i="19" s="1"/>
  <c r="AD65" i="19" s="1"/>
  <c r="AE65" i="19" s="1"/>
  <c r="AF65" i="19" s="1"/>
  <c r="R65" i="27"/>
  <c r="H33" i="19"/>
  <c r="Y68" i="15"/>
  <c r="D68" i="15"/>
  <c r="P68" i="15"/>
  <c r="C33" i="24"/>
  <c r="D33" i="24" s="1"/>
  <c r="E33" i="24" s="1"/>
  <c r="F33" i="24" s="1"/>
  <c r="G33" i="24" s="1"/>
  <c r="X32" i="20"/>
  <c r="Y32" i="20" s="1"/>
  <c r="Z32" i="20" s="1"/>
  <c r="AA32" i="20" s="1"/>
  <c r="R65" i="22"/>
  <c r="M33" i="22"/>
  <c r="AB65" i="26"/>
  <c r="AC65" i="26" s="1"/>
  <c r="AD65" i="26" s="1"/>
  <c r="AE65" i="26" s="1"/>
  <c r="AF65" i="26" s="1"/>
  <c r="R65" i="25"/>
  <c r="M65" i="19"/>
  <c r="R33" i="19"/>
  <c r="AG33" i="19"/>
  <c r="AH33" i="19" s="1"/>
  <c r="AI33" i="19" s="1"/>
  <c r="AJ33" i="19" s="1"/>
  <c r="AK33" i="19" s="1"/>
  <c r="S32" i="19"/>
  <c r="T32" i="19" s="1"/>
  <c r="U32" i="19" s="1"/>
  <c r="V32" i="19" s="1"/>
  <c r="AL68" i="15"/>
  <c r="G68" i="15"/>
  <c r="N68" i="15"/>
  <c r="M33" i="24"/>
  <c r="I33" i="24" s="1"/>
  <c r="J33" i="24" s="1"/>
  <c r="K33" i="24" s="1"/>
  <c r="L33" i="24" s="1"/>
  <c r="AL34" i="25"/>
  <c r="C65" i="22"/>
  <c r="D65" i="22" s="1"/>
  <c r="E65" i="22" s="1"/>
  <c r="F65" i="22" s="1"/>
  <c r="G65" i="22" s="1"/>
  <c r="AG33" i="22"/>
  <c r="S32" i="23"/>
  <c r="T32" i="23" s="1"/>
  <c r="U32" i="23" s="1"/>
  <c r="V32" i="23" s="1"/>
  <c r="D65" i="25"/>
  <c r="E65" i="25" s="1"/>
  <c r="F65" i="25" s="1"/>
  <c r="G65" i="25" s="1"/>
  <c r="S33" i="25"/>
  <c r="T33" i="25" s="1"/>
  <c r="U33" i="25" s="1"/>
  <c r="V33" i="25" s="1"/>
  <c r="D65" i="20"/>
  <c r="E65" i="20" s="1"/>
  <c r="F65" i="20" s="1"/>
  <c r="G65" i="20" s="1"/>
  <c r="AC64" i="22"/>
  <c r="AD64" i="22" s="1"/>
  <c r="AE64" i="22" s="1"/>
  <c r="AF64" i="22" s="1"/>
  <c r="C34" i="18"/>
  <c r="D34" i="18" s="1"/>
  <c r="E34" i="18" s="1"/>
  <c r="F34" i="18" s="1"/>
  <c r="G34" i="18" s="1"/>
  <c r="AG34" i="18"/>
  <c r="R34" i="27"/>
  <c r="S34" i="27" s="1"/>
  <c r="T34" i="27" s="1"/>
  <c r="U34" i="27" s="1"/>
  <c r="V34" i="27" s="1"/>
  <c r="C65" i="27"/>
  <c r="D65" i="27" s="1"/>
  <c r="E65" i="27" s="1"/>
  <c r="F65" i="27" s="1"/>
  <c r="G65" i="27" s="1"/>
  <c r="I33" i="19"/>
  <c r="J33" i="19" s="1"/>
  <c r="K33" i="19" s="1"/>
  <c r="L33" i="19" s="1"/>
  <c r="R65" i="21"/>
  <c r="W34" i="18"/>
  <c r="X34" i="18" s="1"/>
  <c r="Y34" i="18" s="1"/>
  <c r="Z34" i="18" s="1"/>
  <c r="AA34" i="18" s="1"/>
  <c r="AB66" i="24"/>
  <c r="AC66" i="24" s="1"/>
  <c r="AD66" i="24" s="1"/>
  <c r="AE66" i="24" s="1"/>
  <c r="AF66" i="24" s="1"/>
  <c r="R66" i="24"/>
  <c r="C33" i="20"/>
  <c r="AG65" i="18"/>
  <c r="W34" i="25"/>
  <c r="X34" i="25" s="1"/>
  <c r="Y34" i="25" s="1"/>
  <c r="Z34" i="25" s="1"/>
  <c r="AA34" i="25" s="1"/>
  <c r="AL33" i="21"/>
  <c r="C33" i="21"/>
  <c r="W66" i="20"/>
  <c r="X66" i="20" s="1"/>
  <c r="Y66" i="20" s="1"/>
  <c r="Z66" i="20" s="1"/>
  <c r="AA66" i="20" s="1"/>
  <c r="H33" i="26"/>
  <c r="AL33" i="26"/>
  <c r="N32" i="20"/>
  <c r="O32" i="20" s="1"/>
  <c r="P32" i="20" s="1"/>
  <c r="Q32" i="20" s="1"/>
  <c r="AL65" i="23"/>
  <c r="I32" i="26"/>
  <c r="J32" i="26" s="1"/>
  <c r="K32" i="26" s="1"/>
  <c r="L32" i="26" s="1"/>
  <c r="S33" i="23"/>
  <c r="T33" i="23" s="1"/>
  <c r="U33" i="23" s="1"/>
  <c r="V33" i="23" s="1"/>
  <c r="H66" i="27"/>
  <c r="B66" i="27"/>
  <c r="A67" i="27" s="1"/>
  <c r="AB65" i="27"/>
  <c r="AB34" i="27"/>
  <c r="C34" i="27"/>
  <c r="M34" i="27"/>
  <c r="AL66" i="24"/>
  <c r="AB33" i="20"/>
  <c r="B69" i="15"/>
  <c r="A70" i="15" s="1"/>
  <c r="T69" i="15"/>
  <c r="S69" i="15"/>
  <c r="H69" i="15"/>
  <c r="AE69" i="15"/>
  <c r="Z68" i="15"/>
  <c r="AL65" i="18"/>
  <c r="AB33" i="21"/>
  <c r="N33" i="27"/>
  <c r="O33" i="27" s="1"/>
  <c r="P33" i="27" s="1"/>
  <c r="Q33" i="27" s="1"/>
  <c r="H66" i="20"/>
  <c r="AG33" i="26"/>
  <c r="W33" i="22"/>
  <c r="S33" i="22" s="1"/>
  <c r="T33" i="22" s="1"/>
  <c r="U33" i="22" s="1"/>
  <c r="V33" i="22" s="1"/>
  <c r="D32" i="19"/>
  <c r="E32" i="19" s="1"/>
  <c r="F32" i="19" s="1"/>
  <c r="G32" i="19" s="1"/>
  <c r="I32" i="20"/>
  <c r="J32" i="20" s="1"/>
  <c r="K32" i="20" s="1"/>
  <c r="L32" i="20" s="1"/>
  <c r="W65" i="23"/>
  <c r="AH65" i="26"/>
  <c r="AI65" i="26" s="1"/>
  <c r="AJ65" i="26" s="1"/>
  <c r="AK65" i="26" s="1"/>
  <c r="AB65" i="25"/>
  <c r="D64" i="18"/>
  <c r="E64" i="18" s="1"/>
  <c r="F64" i="18" s="1"/>
  <c r="G64" i="18" s="1"/>
  <c r="AB66" i="21"/>
  <c r="B66" i="21"/>
  <c r="A67" i="21" s="1"/>
  <c r="W66" i="21"/>
  <c r="R34" i="18"/>
  <c r="S34" i="18" s="1"/>
  <c r="T34" i="18" s="1"/>
  <c r="U34" i="18" s="1"/>
  <c r="V34" i="18" s="1"/>
  <c r="W65" i="27"/>
  <c r="S65" i="27" s="1"/>
  <c r="T65" i="27" s="1"/>
  <c r="U65" i="27" s="1"/>
  <c r="V65" i="27" s="1"/>
  <c r="M65" i="21"/>
  <c r="N65" i="21" s="1"/>
  <c r="O65" i="21" s="1"/>
  <c r="P65" i="21" s="1"/>
  <c r="Q65" i="21" s="1"/>
  <c r="C65" i="21"/>
  <c r="D65" i="21" s="1"/>
  <c r="E65" i="21" s="1"/>
  <c r="F65" i="21" s="1"/>
  <c r="G65" i="21" s="1"/>
  <c r="M34" i="18"/>
  <c r="H34" i="25"/>
  <c r="I34" i="25" s="1"/>
  <c r="J34" i="25" s="1"/>
  <c r="K34" i="25" s="1"/>
  <c r="L34" i="25" s="1"/>
  <c r="H34" i="27"/>
  <c r="B33" i="28"/>
  <c r="AH32" i="23"/>
  <c r="AI32" i="23" s="1"/>
  <c r="AJ32" i="23" s="1"/>
  <c r="AK32" i="23" s="1"/>
  <c r="AL65" i="27"/>
  <c r="S32" i="20"/>
  <c r="T32" i="20" s="1"/>
  <c r="U32" i="20" s="1"/>
  <c r="V32" i="20" s="1"/>
  <c r="C34" i="19"/>
  <c r="B34" i="19"/>
  <c r="W34" i="19" s="1"/>
  <c r="AG34" i="19"/>
  <c r="H34" i="19"/>
  <c r="AL34" i="19"/>
  <c r="M34" i="19"/>
  <c r="AB34" i="19"/>
  <c r="AC64" i="18"/>
  <c r="AD64" i="18" s="1"/>
  <c r="AE64" i="18" s="1"/>
  <c r="AF64" i="18" s="1"/>
  <c r="AB65" i="21"/>
  <c r="AC65" i="21" s="1"/>
  <c r="AD65" i="21" s="1"/>
  <c r="AE65" i="21" s="1"/>
  <c r="AF65" i="21" s="1"/>
  <c r="AL34" i="18"/>
  <c r="C66" i="24"/>
  <c r="D66" i="24" s="1"/>
  <c r="E66" i="24" s="1"/>
  <c r="F66" i="24" s="1"/>
  <c r="G66" i="24" s="1"/>
  <c r="M33" i="20"/>
  <c r="N33" i="20" s="1"/>
  <c r="O33" i="20" s="1"/>
  <c r="P33" i="20" s="1"/>
  <c r="Q33" i="20" s="1"/>
  <c r="AE68" i="15"/>
  <c r="I68" i="15"/>
  <c r="AJ68" i="15"/>
  <c r="AH68" i="15"/>
  <c r="AA68" i="15"/>
  <c r="C65" i="18"/>
  <c r="D65" i="18" s="1"/>
  <c r="E65" i="18" s="1"/>
  <c r="F65" i="18" s="1"/>
  <c r="G65" i="18" s="1"/>
  <c r="E33" i="15"/>
  <c r="AG33" i="15"/>
  <c r="I33" i="15"/>
  <c r="AA33" i="15"/>
  <c r="S33" i="15"/>
  <c r="B34" i="24"/>
  <c r="M34" i="24" s="1"/>
  <c r="AG34" i="24"/>
  <c r="W34" i="24"/>
  <c r="AG34" i="25"/>
  <c r="I32" i="19"/>
  <c r="J32" i="19" s="1"/>
  <c r="K32" i="19" s="1"/>
  <c r="L32" i="19" s="1"/>
  <c r="W66" i="22"/>
  <c r="AL66" i="22"/>
  <c r="AB66" i="22"/>
  <c r="C66" i="22"/>
  <c r="R66" i="22"/>
  <c r="B66" i="22"/>
  <c r="A67" i="22" s="1"/>
  <c r="M33" i="21"/>
  <c r="AC64" i="19"/>
  <c r="AD64" i="19" s="1"/>
  <c r="AE64" i="19" s="1"/>
  <c r="AF64" i="19" s="1"/>
  <c r="I64" i="18"/>
  <c r="J64" i="18" s="1"/>
  <c r="K64" i="18" s="1"/>
  <c r="L64" i="18" s="1"/>
  <c r="AG66" i="20"/>
  <c r="W33" i="26"/>
  <c r="D64" i="27"/>
  <c r="E64" i="27" s="1"/>
  <c r="F64" i="27" s="1"/>
  <c r="G64" i="27" s="1"/>
  <c r="H33" i="22"/>
  <c r="I33" i="22" s="1"/>
  <c r="J33" i="22" s="1"/>
  <c r="K33" i="22" s="1"/>
  <c r="L33" i="22" s="1"/>
  <c r="N33" i="18"/>
  <c r="O33" i="18" s="1"/>
  <c r="P33" i="18" s="1"/>
  <c r="Q33" i="18" s="1"/>
  <c r="H65" i="23"/>
  <c r="W66" i="26"/>
  <c r="AB66" i="26"/>
  <c r="C66" i="26"/>
  <c r="AG66" i="26"/>
  <c r="B66" i="26"/>
  <c r="A67" i="26" s="1"/>
  <c r="B66" i="16"/>
  <c r="A67" i="16" s="1"/>
  <c r="M65" i="25"/>
  <c r="N65" i="25" s="1"/>
  <c r="O65" i="25" s="1"/>
  <c r="P65" i="25" s="1"/>
  <c r="Q65" i="25" s="1"/>
  <c r="N64" i="27"/>
  <c r="O64" i="27" s="1"/>
  <c r="P64" i="27" s="1"/>
  <c r="Q64" i="27" s="1"/>
  <c r="W65" i="19"/>
  <c r="X65" i="19" s="1"/>
  <c r="Y65" i="19" s="1"/>
  <c r="Z65" i="19" s="1"/>
  <c r="AA65" i="19" s="1"/>
  <c r="N33" i="23"/>
  <c r="O33" i="23" s="1"/>
  <c r="P33" i="23" s="1"/>
  <c r="Q33" i="23" s="1"/>
  <c r="N65" i="18"/>
  <c r="O65" i="18" s="1"/>
  <c r="P65" i="18" s="1"/>
  <c r="Q65" i="18" s="1"/>
  <c r="W33" i="21"/>
  <c r="I64" i="26"/>
  <c r="J64" i="26" s="1"/>
  <c r="K64" i="26" s="1"/>
  <c r="L64" i="26" s="1"/>
  <c r="W34" i="26"/>
  <c r="AL34" i="26"/>
  <c r="AG34" i="26"/>
  <c r="C34" i="26"/>
  <c r="B34" i="26"/>
  <c r="H34" i="26" s="1"/>
  <c r="M65" i="23"/>
  <c r="AG65" i="23"/>
  <c r="AH65" i="23" s="1"/>
  <c r="AI65" i="23" s="1"/>
  <c r="AJ65" i="23" s="1"/>
  <c r="AK65" i="23" s="1"/>
  <c r="N64" i="18"/>
  <c r="O64" i="18" s="1"/>
  <c r="P64" i="18" s="1"/>
  <c r="Q64" i="18" s="1"/>
  <c r="B34" i="16"/>
  <c r="B66" i="19"/>
  <c r="A67" i="19" s="1"/>
  <c r="AL33" i="20"/>
  <c r="B67" i="20"/>
  <c r="A68" i="20" s="1"/>
  <c r="AG67" i="20"/>
  <c r="S64" i="27"/>
  <c r="T64" i="27" s="1"/>
  <c r="U64" i="27" s="1"/>
  <c r="V64" i="27" s="1"/>
  <c r="AH65" i="24"/>
  <c r="AI65" i="24" s="1"/>
  <c r="AJ65" i="24" s="1"/>
  <c r="AK65" i="24" s="1"/>
  <c r="AG65" i="27"/>
  <c r="D33" i="19"/>
  <c r="E33" i="19" s="1"/>
  <c r="F33" i="19" s="1"/>
  <c r="G33" i="19" s="1"/>
  <c r="W65" i="21"/>
  <c r="X65" i="21" s="1"/>
  <c r="Y65" i="21" s="1"/>
  <c r="Z65" i="21" s="1"/>
  <c r="AA65" i="21" s="1"/>
  <c r="W66" i="24"/>
  <c r="X66" i="24" s="1"/>
  <c r="Y66" i="24" s="1"/>
  <c r="Z66" i="24" s="1"/>
  <c r="AA66" i="24" s="1"/>
  <c r="AG33" i="20"/>
  <c r="W33" i="20"/>
  <c r="S33" i="20" s="1"/>
  <c r="T33" i="20" s="1"/>
  <c r="U33" i="20" s="1"/>
  <c r="V33" i="20" s="1"/>
  <c r="U68" i="15"/>
  <c r="E68" i="15"/>
  <c r="AD68" i="15"/>
  <c r="J68" i="15"/>
  <c r="W65" i="18"/>
  <c r="X65" i="18" s="1"/>
  <c r="Y65" i="18" s="1"/>
  <c r="Z65" i="18" s="1"/>
  <c r="AA65" i="18" s="1"/>
  <c r="B34" i="15"/>
  <c r="N34" i="15" s="1"/>
  <c r="AF34" i="15"/>
  <c r="S64" i="18"/>
  <c r="T64" i="18" s="1"/>
  <c r="U64" i="18" s="1"/>
  <c r="V64" i="18" s="1"/>
  <c r="R34" i="25"/>
  <c r="S34" i="25" s="1"/>
  <c r="T34" i="25" s="1"/>
  <c r="U34" i="25" s="1"/>
  <c r="V34" i="25" s="1"/>
  <c r="H33" i="21"/>
  <c r="C66" i="20"/>
  <c r="D66" i="20" s="1"/>
  <c r="E66" i="20" s="1"/>
  <c r="F66" i="20" s="1"/>
  <c r="G66" i="20" s="1"/>
  <c r="R66" i="20"/>
  <c r="S66" i="20" s="1"/>
  <c r="T66" i="20" s="1"/>
  <c r="U66" i="20" s="1"/>
  <c r="V66" i="20" s="1"/>
  <c r="B66" i="17"/>
  <c r="A67" i="17" s="1"/>
  <c r="R33" i="26"/>
  <c r="AH33" i="25"/>
  <c r="AI33" i="25" s="1"/>
  <c r="AJ33" i="25" s="1"/>
  <c r="AK33" i="25" s="1"/>
  <c r="AL34" i="22"/>
  <c r="M34" i="22"/>
  <c r="AB34" i="22"/>
  <c r="C34" i="22"/>
  <c r="B34" i="22"/>
  <c r="R34" i="22" s="1"/>
  <c r="AG34" i="22"/>
  <c r="D64" i="19"/>
  <c r="E64" i="19" s="1"/>
  <c r="F64" i="19" s="1"/>
  <c r="G64" i="19" s="1"/>
  <c r="D64" i="26"/>
  <c r="E64" i="26" s="1"/>
  <c r="F64" i="26" s="1"/>
  <c r="G64" i="26" s="1"/>
  <c r="R65" i="23"/>
  <c r="S65" i="23" s="1"/>
  <c r="T65" i="23" s="1"/>
  <c r="U65" i="23" s="1"/>
  <c r="V65" i="23" s="1"/>
  <c r="I64" i="22"/>
  <c r="J64" i="22" s="1"/>
  <c r="K64" i="22" s="1"/>
  <c r="L64" i="22" s="1"/>
  <c r="AG65" i="25"/>
  <c r="AH65" i="25" s="1"/>
  <c r="AI65" i="25" s="1"/>
  <c r="AJ65" i="25" s="1"/>
  <c r="AK65" i="25" s="1"/>
  <c r="W65" i="25"/>
  <c r="X65" i="25" s="1"/>
  <c r="Y65" i="25" s="1"/>
  <c r="Z65" i="25" s="1"/>
  <c r="AA65" i="25" s="1"/>
  <c r="X33" i="23"/>
  <c r="Y33" i="23" s="1"/>
  <c r="Z33" i="23" s="1"/>
  <c r="AA33" i="23" s="1"/>
  <c r="C34" i="25"/>
  <c r="AC64" i="23"/>
  <c r="AD64" i="23" s="1"/>
  <c r="AE64" i="23" s="1"/>
  <c r="AF64" i="23" s="1"/>
  <c r="AG33" i="21"/>
  <c r="AH33" i="21" s="1"/>
  <c r="AI33" i="21" s="1"/>
  <c r="AJ33" i="21" s="1"/>
  <c r="AK33" i="21" s="1"/>
  <c r="M66" i="20"/>
  <c r="C33" i="26"/>
  <c r="B66" i="23"/>
  <c r="A67" i="23" s="1"/>
  <c r="N65" i="26"/>
  <c r="O65" i="26" s="1"/>
  <c r="P65" i="26" s="1"/>
  <c r="Q65" i="26" s="1"/>
  <c r="S65" i="20"/>
  <c r="T65" i="20" s="1"/>
  <c r="U65" i="20" s="1"/>
  <c r="V65" i="20" s="1"/>
  <c r="AC65" i="18"/>
  <c r="AD65" i="18" s="1"/>
  <c r="AE65" i="18" s="1"/>
  <c r="AF65" i="18" s="1"/>
  <c r="B34" i="21"/>
  <c r="AG34" i="21" s="1"/>
  <c r="AC66" i="20"/>
  <c r="AD66" i="20" s="1"/>
  <c r="AE66" i="20" s="1"/>
  <c r="AF66" i="20" s="1"/>
  <c r="AB33" i="26"/>
  <c r="C65" i="23"/>
  <c r="B66" i="25"/>
  <c r="A67" i="25" s="1"/>
  <c r="AH33" i="18"/>
  <c r="AI33" i="18" s="1"/>
  <c r="AJ33" i="18" s="1"/>
  <c r="AK33" i="18" s="1"/>
  <c r="AH66" i="24"/>
  <c r="AI66" i="24" s="1"/>
  <c r="AJ66" i="24" s="1"/>
  <c r="AK66" i="24" s="1"/>
  <c r="B34" i="20"/>
  <c r="H34" i="20" s="1"/>
  <c r="AB67" i="24"/>
  <c r="C67" i="24"/>
  <c r="R67" i="24"/>
  <c r="B67" i="24"/>
  <c r="A68" i="24" s="1"/>
  <c r="AG67" i="24"/>
  <c r="W67" i="24"/>
  <c r="H67" i="24"/>
  <c r="AL67" i="24"/>
  <c r="M67" i="24"/>
  <c r="H33" i="20"/>
  <c r="R66" i="18"/>
  <c r="B66" i="18"/>
  <c r="A67" i="18" s="1"/>
  <c r="AG66" i="18"/>
  <c r="W66" i="18"/>
  <c r="M66" i="18"/>
  <c r="C66" i="18"/>
  <c r="H66" i="18"/>
  <c r="AL66" i="18"/>
  <c r="AB66" i="18"/>
  <c r="X65" i="24"/>
  <c r="Y65" i="24" s="1"/>
  <c r="Z65" i="24" s="1"/>
  <c r="AA65" i="24" s="1"/>
  <c r="X33" i="24"/>
  <c r="Y33" i="24" s="1"/>
  <c r="Z33" i="24" s="1"/>
  <c r="AA33" i="24" s="1"/>
  <c r="I65" i="22"/>
  <c r="J65" i="22" s="1"/>
  <c r="K65" i="22" s="1"/>
  <c r="L65" i="22" s="1"/>
  <c r="R33" i="21"/>
  <c r="X33" i="18"/>
  <c r="Y33" i="18" s="1"/>
  <c r="Z33" i="18" s="1"/>
  <c r="AA33" i="18" s="1"/>
  <c r="AL66" i="20"/>
  <c r="M33" i="26"/>
  <c r="B34" i="17"/>
  <c r="AB65" i="23"/>
  <c r="I65" i="26"/>
  <c r="J65" i="26" s="1"/>
  <c r="K65" i="26" s="1"/>
  <c r="L65" i="26" s="1"/>
  <c r="D65" i="24"/>
  <c r="E65" i="24" s="1"/>
  <c r="F65" i="24" s="1"/>
  <c r="G65" i="24" s="1"/>
  <c r="S65" i="24"/>
  <c r="T65" i="24" s="1"/>
  <c r="U65" i="24" s="1"/>
  <c r="V65" i="24" s="1"/>
  <c r="H65" i="19"/>
  <c r="I65" i="19" s="1"/>
  <c r="J65" i="19" s="1"/>
  <c r="K65" i="19" s="1"/>
  <c r="L65" i="19" s="1"/>
  <c r="AL65" i="19"/>
  <c r="AH65" i="19" s="1"/>
  <c r="AI65" i="19" s="1"/>
  <c r="AJ65" i="19" s="1"/>
  <c r="AK65" i="19" s="1"/>
  <c r="B34" i="23"/>
  <c r="W34" i="23" s="1"/>
  <c r="AG34" i="23"/>
  <c r="H34" i="23"/>
  <c r="N66" i="24" l="1"/>
  <c r="O66" i="24" s="1"/>
  <c r="P66" i="24" s="1"/>
  <c r="Q66" i="24" s="1"/>
  <c r="AC65" i="23"/>
  <c r="AD65" i="23" s="1"/>
  <c r="AE65" i="23" s="1"/>
  <c r="AF65" i="23" s="1"/>
  <c r="AH65" i="27"/>
  <c r="AI65" i="27" s="1"/>
  <c r="AJ65" i="27" s="1"/>
  <c r="AK65" i="27" s="1"/>
  <c r="AC33" i="26"/>
  <c r="AD33" i="26" s="1"/>
  <c r="AE33" i="26" s="1"/>
  <c r="AF33" i="26" s="1"/>
  <c r="S33" i="19"/>
  <c r="T33" i="19" s="1"/>
  <c r="U33" i="19" s="1"/>
  <c r="V33" i="19" s="1"/>
  <c r="X33" i="22"/>
  <c r="Y33" i="22" s="1"/>
  <c r="Z33" i="22" s="1"/>
  <c r="AA33" i="22" s="1"/>
  <c r="AC34" i="27"/>
  <c r="AD34" i="27" s="1"/>
  <c r="AE34" i="27" s="1"/>
  <c r="AF34" i="27" s="1"/>
  <c r="AH33" i="22"/>
  <c r="AI33" i="22" s="1"/>
  <c r="AJ33" i="22" s="1"/>
  <c r="AK33" i="22" s="1"/>
  <c r="D65" i="23"/>
  <c r="E65" i="23" s="1"/>
  <c r="F65" i="23" s="1"/>
  <c r="G65" i="23" s="1"/>
  <c r="S33" i="26"/>
  <c r="T33" i="26" s="1"/>
  <c r="U33" i="26" s="1"/>
  <c r="V33" i="26" s="1"/>
  <c r="D33" i="26"/>
  <c r="E33" i="26" s="1"/>
  <c r="F33" i="26" s="1"/>
  <c r="G33" i="26" s="1"/>
  <c r="I65" i="21"/>
  <c r="J65" i="21" s="1"/>
  <c r="K65" i="21" s="1"/>
  <c r="L65" i="21" s="1"/>
  <c r="AC33" i="22"/>
  <c r="AD33" i="22" s="1"/>
  <c r="AE33" i="22" s="1"/>
  <c r="AF33" i="22" s="1"/>
  <c r="S33" i="21"/>
  <c r="T33" i="21" s="1"/>
  <c r="U33" i="21" s="1"/>
  <c r="V33" i="21" s="1"/>
  <c r="I33" i="21"/>
  <c r="J33" i="21" s="1"/>
  <c r="K33" i="21" s="1"/>
  <c r="L33" i="21" s="1"/>
  <c r="X67" i="24"/>
  <c r="Y67" i="24" s="1"/>
  <c r="Z67" i="24" s="1"/>
  <c r="AA67" i="24" s="1"/>
  <c r="N33" i="24"/>
  <c r="O33" i="24" s="1"/>
  <c r="P33" i="24" s="1"/>
  <c r="Q33" i="24" s="1"/>
  <c r="AC66" i="18"/>
  <c r="AD66" i="18" s="1"/>
  <c r="AE66" i="18" s="1"/>
  <c r="AF66" i="18" s="1"/>
  <c r="I33" i="20"/>
  <c r="J33" i="20" s="1"/>
  <c r="K33" i="20" s="1"/>
  <c r="L33" i="20" s="1"/>
  <c r="AC66" i="26"/>
  <c r="AD66" i="26" s="1"/>
  <c r="AE66" i="26" s="1"/>
  <c r="AF66" i="26" s="1"/>
  <c r="X33" i="19"/>
  <c r="Y33" i="19" s="1"/>
  <c r="Z33" i="19" s="1"/>
  <c r="AA33" i="19" s="1"/>
  <c r="S65" i="22"/>
  <c r="T65" i="22" s="1"/>
  <c r="U65" i="22" s="1"/>
  <c r="V65" i="22" s="1"/>
  <c r="X33" i="20"/>
  <c r="Y33" i="20" s="1"/>
  <c r="Z33" i="20" s="1"/>
  <c r="AA33" i="20" s="1"/>
  <c r="X33" i="21"/>
  <c r="Y33" i="21" s="1"/>
  <c r="Z33" i="21" s="1"/>
  <c r="AA33" i="21" s="1"/>
  <c r="AH34" i="25"/>
  <c r="AI34" i="25" s="1"/>
  <c r="AJ34" i="25" s="1"/>
  <c r="AK34" i="25" s="1"/>
  <c r="S66" i="22"/>
  <c r="T66" i="22" s="1"/>
  <c r="U66" i="22" s="1"/>
  <c r="V66" i="22" s="1"/>
  <c r="I34" i="27"/>
  <c r="J34" i="27" s="1"/>
  <c r="K34" i="27" s="1"/>
  <c r="L34" i="27" s="1"/>
  <c r="D66" i="18"/>
  <c r="E66" i="18" s="1"/>
  <c r="F66" i="18" s="1"/>
  <c r="G66" i="18" s="1"/>
  <c r="AH34" i="26"/>
  <c r="AI34" i="26" s="1"/>
  <c r="AJ34" i="26" s="1"/>
  <c r="AK34" i="26" s="1"/>
  <c r="N33" i="22"/>
  <c r="O33" i="22" s="1"/>
  <c r="P33" i="22" s="1"/>
  <c r="Q33" i="22" s="1"/>
  <c r="S65" i="25"/>
  <c r="T65" i="25" s="1"/>
  <c r="U65" i="25" s="1"/>
  <c r="V65" i="25" s="1"/>
  <c r="R34" i="24"/>
  <c r="S34" i="24" s="1"/>
  <c r="T34" i="24" s="1"/>
  <c r="U34" i="24" s="1"/>
  <c r="V34" i="24" s="1"/>
  <c r="X69" i="15"/>
  <c r="N65" i="19"/>
  <c r="O65" i="19" s="1"/>
  <c r="P65" i="19" s="1"/>
  <c r="Q65" i="19" s="1"/>
  <c r="AL34" i="20"/>
  <c r="AB66" i="25"/>
  <c r="R34" i="23"/>
  <c r="W34" i="20"/>
  <c r="S65" i="19"/>
  <c r="T65" i="19" s="1"/>
  <c r="U65" i="19" s="1"/>
  <c r="V65" i="19" s="1"/>
  <c r="C67" i="20"/>
  <c r="AG34" i="20"/>
  <c r="D33" i="22"/>
  <c r="E33" i="22" s="1"/>
  <c r="F33" i="22" s="1"/>
  <c r="G33" i="22" s="1"/>
  <c r="W34" i="22"/>
  <c r="X34" i="22" s="1"/>
  <c r="Y34" i="22" s="1"/>
  <c r="Z34" i="22" s="1"/>
  <c r="AA34" i="22" s="1"/>
  <c r="L34" i="15"/>
  <c r="AB67" i="20"/>
  <c r="AB34" i="24"/>
  <c r="AC34" i="24" s="1"/>
  <c r="AD34" i="24" s="1"/>
  <c r="AE34" i="24" s="1"/>
  <c r="AF34" i="24" s="1"/>
  <c r="R34" i="19"/>
  <c r="S34" i="19" s="1"/>
  <c r="T34" i="19" s="1"/>
  <c r="U34" i="19" s="1"/>
  <c r="V34" i="19" s="1"/>
  <c r="I69" i="15"/>
  <c r="W66" i="27"/>
  <c r="I66" i="24"/>
  <c r="J66" i="24" s="1"/>
  <c r="K66" i="24" s="1"/>
  <c r="L66" i="24" s="1"/>
  <c r="S66" i="18"/>
  <c r="T66" i="18" s="1"/>
  <c r="U66" i="18" s="1"/>
  <c r="V66" i="18" s="1"/>
  <c r="D34" i="19"/>
  <c r="E34" i="19" s="1"/>
  <c r="F34" i="19" s="1"/>
  <c r="G34" i="19" s="1"/>
  <c r="N65" i="27"/>
  <c r="O65" i="27" s="1"/>
  <c r="P65" i="27" s="1"/>
  <c r="Q65" i="27" s="1"/>
  <c r="D67" i="24"/>
  <c r="E67" i="24" s="1"/>
  <c r="F67" i="24" s="1"/>
  <c r="G67" i="24" s="1"/>
  <c r="S65" i="18"/>
  <c r="T65" i="18" s="1"/>
  <c r="U65" i="18" s="1"/>
  <c r="V65" i="18" s="1"/>
  <c r="J34" i="15"/>
  <c r="W67" i="20"/>
  <c r="X67" i="20" s="1"/>
  <c r="Y67" i="20" s="1"/>
  <c r="Z67" i="20" s="1"/>
  <c r="AA67" i="20" s="1"/>
  <c r="AL34" i="24"/>
  <c r="O69" i="15"/>
  <c r="I33" i="26"/>
  <c r="J33" i="26" s="1"/>
  <c r="K33" i="26" s="1"/>
  <c r="L33" i="26" s="1"/>
  <c r="AH65" i="18"/>
  <c r="AI65" i="18" s="1"/>
  <c r="AJ65" i="18" s="1"/>
  <c r="AK65" i="18" s="1"/>
  <c r="AC33" i="19"/>
  <c r="AD33" i="19" s="1"/>
  <c r="AE33" i="19" s="1"/>
  <c r="AF33" i="19" s="1"/>
  <c r="N65" i="22"/>
  <c r="O65" i="22" s="1"/>
  <c r="P65" i="22" s="1"/>
  <c r="Q65" i="22" s="1"/>
  <c r="C34" i="23"/>
  <c r="D34" i="23" s="1"/>
  <c r="E34" i="23" s="1"/>
  <c r="F34" i="23" s="1"/>
  <c r="G34" i="23" s="1"/>
  <c r="I66" i="18"/>
  <c r="J66" i="18" s="1"/>
  <c r="K66" i="18" s="1"/>
  <c r="L66" i="18" s="1"/>
  <c r="AC67" i="24"/>
  <c r="AD67" i="24" s="1"/>
  <c r="AE67" i="24" s="1"/>
  <c r="AF67" i="24" s="1"/>
  <c r="AD34" i="15"/>
  <c r="AH33" i="20"/>
  <c r="AI33" i="20" s="1"/>
  <c r="AJ33" i="20" s="1"/>
  <c r="AK33" i="20" s="1"/>
  <c r="M67" i="20"/>
  <c r="H34" i="24"/>
  <c r="I34" i="24" s="1"/>
  <c r="J34" i="24" s="1"/>
  <c r="K34" i="24" s="1"/>
  <c r="L34" i="24" s="1"/>
  <c r="AB69" i="15"/>
  <c r="AC65" i="22"/>
  <c r="AD65" i="22" s="1"/>
  <c r="AE65" i="22" s="1"/>
  <c r="AF65" i="22" s="1"/>
  <c r="N33" i="19"/>
  <c r="O33" i="19" s="1"/>
  <c r="P33" i="19" s="1"/>
  <c r="Q33" i="19" s="1"/>
  <c r="R34" i="20"/>
  <c r="S34" i="20" s="1"/>
  <c r="T34" i="20" s="1"/>
  <c r="U34" i="20" s="1"/>
  <c r="V34" i="20" s="1"/>
  <c r="AC34" i="22"/>
  <c r="AD34" i="22" s="1"/>
  <c r="AE34" i="22" s="1"/>
  <c r="AF34" i="22" s="1"/>
  <c r="AL67" i="20"/>
  <c r="AH67" i="20" s="1"/>
  <c r="AI67" i="20" s="1"/>
  <c r="AJ67" i="20" s="1"/>
  <c r="AK67" i="20" s="1"/>
  <c r="AJ69" i="15"/>
  <c r="D34" i="27"/>
  <c r="E34" i="27" s="1"/>
  <c r="F34" i="27" s="1"/>
  <c r="G34" i="27" s="1"/>
  <c r="AC33" i="24"/>
  <c r="AD33" i="24" s="1"/>
  <c r="AE33" i="24" s="1"/>
  <c r="AF33" i="24" s="1"/>
  <c r="X65" i="26"/>
  <c r="Y65" i="26" s="1"/>
  <c r="Z65" i="26" s="1"/>
  <c r="AA65" i="26" s="1"/>
  <c r="N34" i="24"/>
  <c r="O34" i="24" s="1"/>
  <c r="P34" i="24" s="1"/>
  <c r="Q34" i="24" s="1"/>
  <c r="AH34" i="19"/>
  <c r="AI34" i="19" s="1"/>
  <c r="AJ34" i="19" s="1"/>
  <c r="AK34" i="19" s="1"/>
  <c r="AH33" i="26"/>
  <c r="AI33" i="26" s="1"/>
  <c r="AJ33" i="26" s="1"/>
  <c r="AK33" i="26" s="1"/>
  <c r="B67" i="23"/>
  <c r="A68" i="23" s="1"/>
  <c r="D34" i="26"/>
  <c r="E34" i="26" s="1"/>
  <c r="F34" i="26" s="1"/>
  <c r="G34" i="26" s="1"/>
  <c r="S34" i="23"/>
  <c r="T34" i="23" s="1"/>
  <c r="U34" i="23" s="1"/>
  <c r="V34" i="23" s="1"/>
  <c r="B67" i="19"/>
  <c r="A68" i="19" s="1"/>
  <c r="W67" i="19"/>
  <c r="H66" i="19"/>
  <c r="AL34" i="23"/>
  <c r="N66" i="18"/>
  <c r="O66" i="18" s="1"/>
  <c r="P66" i="18" s="1"/>
  <c r="Q66" i="18" s="1"/>
  <c r="I67" i="24"/>
  <c r="J67" i="24" s="1"/>
  <c r="K67" i="24" s="1"/>
  <c r="L67" i="24" s="1"/>
  <c r="C34" i="20"/>
  <c r="D34" i="20" s="1"/>
  <c r="E34" i="20" s="1"/>
  <c r="F34" i="20" s="1"/>
  <c r="G34" i="20" s="1"/>
  <c r="M66" i="25"/>
  <c r="R34" i="21"/>
  <c r="R66" i="23"/>
  <c r="N66" i="20"/>
  <c r="O66" i="20" s="1"/>
  <c r="P66" i="20" s="1"/>
  <c r="Q66" i="20" s="1"/>
  <c r="H34" i="22"/>
  <c r="I34" i="22" s="1"/>
  <c r="J34" i="22" s="1"/>
  <c r="K34" i="22" s="1"/>
  <c r="L34" i="22" s="1"/>
  <c r="B67" i="17"/>
  <c r="A68" i="17" s="1"/>
  <c r="R34" i="15"/>
  <c r="W34" i="15"/>
  <c r="H34" i="15"/>
  <c r="E34" i="15"/>
  <c r="H67" i="20"/>
  <c r="D67" i="20" s="1"/>
  <c r="E67" i="20" s="1"/>
  <c r="F67" i="20" s="1"/>
  <c r="G67" i="20" s="1"/>
  <c r="C66" i="19"/>
  <c r="R34" i="26"/>
  <c r="S34" i="26" s="1"/>
  <c r="T34" i="26" s="1"/>
  <c r="U34" i="26" s="1"/>
  <c r="V34" i="26" s="1"/>
  <c r="B67" i="16"/>
  <c r="A68" i="16" s="1"/>
  <c r="AL66" i="26"/>
  <c r="X33" i="26"/>
  <c r="Y33" i="26" s="1"/>
  <c r="Z33" i="26" s="1"/>
  <c r="AA33" i="26" s="1"/>
  <c r="AG66" i="22"/>
  <c r="AH66" i="22" s="1"/>
  <c r="AI66" i="22" s="1"/>
  <c r="AJ66" i="22" s="1"/>
  <c r="AK66" i="22" s="1"/>
  <c r="C34" i="24"/>
  <c r="D34" i="24" s="1"/>
  <c r="E34" i="24" s="1"/>
  <c r="F34" i="24" s="1"/>
  <c r="G34" i="24" s="1"/>
  <c r="AL66" i="21"/>
  <c r="M66" i="21"/>
  <c r="I66" i="20"/>
  <c r="J66" i="20" s="1"/>
  <c r="K66" i="20" s="1"/>
  <c r="L66" i="20" s="1"/>
  <c r="AD69" i="15"/>
  <c r="AL69" i="15"/>
  <c r="Y69" i="15"/>
  <c r="D69" i="15"/>
  <c r="U69" i="15"/>
  <c r="AG66" i="27"/>
  <c r="D33" i="20"/>
  <c r="E33" i="20" s="1"/>
  <c r="F33" i="20" s="1"/>
  <c r="G33" i="20" s="1"/>
  <c r="AC34" i="25"/>
  <c r="AD34" i="25" s="1"/>
  <c r="AE34" i="25" s="1"/>
  <c r="AF34" i="25" s="1"/>
  <c r="X66" i="21"/>
  <c r="Y66" i="21" s="1"/>
  <c r="Z66" i="21" s="1"/>
  <c r="AA66" i="21" s="1"/>
  <c r="X65" i="23"/>
  <c r="Y65" i="23" s="1"/>
  <c r="Z65" i="23" s="1"/>
  <c r="AA65" i="23" s="1"/>
  <c r="B70" i="15"/>
  <c r="A71" i="15" s="1"/>
  <c r="N70" i="15"/>
  <c r="W70" i="15"/>
  <c r="AF70" i="15"/>
  <c r="Z70" i="15"/>
  <c r="X70" i="15"/>
  <c r="Q70" i="15"/>
  <c r="AA70" i="15"/>
  <c r="AC70" i="15"/>
  <c r="D70" i="15"/>
  <c r="AC65" i="27"/>
  <c r="AD65" i="27" s="1"/>
  <c r="AE65" i="27" s="1"/>
  <c r="AF65" i="27" s="1"/>
  <c r="S66" i="24"/>
  <c r="T66" i="24" s="1"/>
  <c r="U66" i="24" s="1"/>
  <c r="V66" i="24" s="1"/>
  <c r="AH34" i="18"/>
  <c r="AI34" i="18" s="1"/>
  <c r="AJ34" i="18" s="1"/>
  <c r="AK34" i="18" s="1"/>
  <c r="AB34" i="23"/>
  <c r="AC34" i="23" s="1"/>
  <c r="AD34" i="23" s="1"/>
  <c r="AE34" i="23" s="1"/>
  <c r="AF34" i="23" s="1"/>
  <c r="X66" i="18"/>
  <c r="Y66" i="18" s="1"/>
  <c r="Z66" i="18" s="1"/>
  <c r="AA66" i="18" s="1"/>
  <c r="AH34" i="22"/>
  <c r="AI34" i="22" s="1"/>
  <c r="AJ34" i="22" s="1"/>
  <c r="AK34" i="22" s="1"/>
  <c r="AH66" i="18"/>
  <c r="AI66" i="18" s="1"/>
  <c r="AJ66" i="18" s="1"/>
  <c r="AK66" i="18" s="1"/>
  <c r="S34" i="15"/>
  <c r="AH34" i="15"/>
  <c r="AG34" i="15"/>
  <c r="V34" i="15"/>
  <c r="R67" i="26"/>
  <c r="B67" i="26"/>
  <c r="A68" i="26" s="1"/>
  <c r="AG67" i="26"/>
  <c r="W67" i="26"/>
  <c r="AL67" i="26"/>
  <c r="AB67" i="26"/>
  <c r="M67" i="26"/>
  <c r="H66" i="26"/>
  <c r="AH66" i="20"/>
  <c r="AI66" i="20" s="1"/>
  <c r="AJ66" i="20" s="1"/>
  <c r="AK66" i="20" s="1"/>
  <c r="AC34" i="19"/>
  <c r="AD34" i="19" s="1"/>
  <c r="AE34" i="19" s="1"/>
  <c r="AF34" i="19" s="1"/>
  <c r="N34" i="18"/>
  <c r="O34" i="18" s="1"/>
  <c r="P34" i="18" s="1"/>
  <c r="Q34" i="18" s="1"/>
  <c r="H66" i="21"/>
  <c r="D65" i="19"/>
  <c r="E65" i="19" s="1"/>
  <c r="F65" i="19" s="1"/>
  <c r="G65" i="19" s="1"/>
  <c r="AC33" i="21"/>
  <c r="AD33" i="21" s="1"/>
  <c r="AE33" i="21" s="1"/>
  <c r="AF33" i="21" s="1"/>
  <c r="AH69" i="15"/>
  <c r="AF69" i="15"/>
  <c r="N69" i="15"/>
  <c r="AC69" i="15"/>
  <c r="AC33" i="20"/>
  <c r="AD33" i="20" s="1"/>
  <c r="AE33" i="20" s="1"/>
  <c r="AF33" i="20" s="1"/>
  <c r="B67" i="27"/>
  <c r="A68" i="27" s="1"/>
  <c r="AL66" i="27"/>
  <c r="D33" i="21"/>
  <c r="E33" i="21" s="1"/>
  <c r="F33" i="21" s="1"/>
  <c r="G33" i="21" s="1"/>
  <c r="AL66" i="25"/>
  <c r="C34" i="21"/>
  <c r="I65" i="25"/>
  <c r="J65" i="25" s="1"/>
  <c r="K65" i="25" s="1"/>
  <c r="L65" i="25" s="1"/>
  <c r="C66" i="23"/>
  <c r="I34" i="15"/>
  <c r="AB34" i="15"/>
  <c r="AI34" i="15"/>
  <c r="AK34" i="15"/>
  <c r="R66" i="19"/>
  <c r="X66" i="26"/>
  <c r="Y66" i="26" s="1"/>
  <c r="Z66" i="26" s="1"/>
  <c r="AA66" i="26" s="1"/>
  <c r="M34" i="23"/>
  <c r="N34" i="23" s="1"/>
  <c r="O34" i="23" s="1"/>
  <c r="P34" i="23" s="1"/>
  <c r="Q34" i="23" s="1"/>
  <c r="AH67" i="24"/>
  <c r="AI67" i="24" s="1"/>
  <c r="AJ67" i="24" s="1"/>
  <c r="AK67" i="24" s="1"/>
  <c r="AB34" i="20"/>
  <c r="AC34" i="20" s="1"/>
  <c r="AD34" i="20" s="1"/>
  <c r="AE34" i="20" s="1"/>
  <c r="AF34" i="20" s="1"/>
  <c r="W66" i="25"/>
  <c r="X66" i="25" s="1"/>
  <c r="Y66" i="25" s="1"/>
  <c r="Z66" i="25" s="1"/>
  <c r="AA66" i="25" s="1"/>
  <c r="AB34" i="21"/>
  <c r="AC34" i="21" s="1"/>
  <c r="AD34" i="21" s="1"/>
  <c r="AE34" i="21" s="1"/>
  <c r="AF34" i="21" s="1"/>
  <c r="AB66" i="23"/>
  <c r="B68" i="20"/>
  <c r="A69" i="20" s="1"/>
  <c r="AG68" i="20"/>
  <c r="M66" i="19"/>
  <c r="AB34" i="26"/>
  <c r="AC34" i="26" s="1"/>
  <c r="AD34" i="26" s="1"/>
  <c r="AE34" i="26" s="1"/>
  <c r="AF34" i="26" s="1"/>
  <c r="N33" i="26"/>
  <c r="O33" i="26" s="1"/>
  <c r="P33" i="26" s="1"/>
  <c r="Q33" i="26" s="1"/>
  <c r="B67" i="18"/>
  <c r="A68" i="18" s="1"/>
  <c r="AL67" i="18"/>
  <c r="B68" i="24"/>
  <c r="A69" i="24" s="1"/>
  <c r="M34" i="20"/>
  <c r="N34" i="20" s="1"/>
  <c r="O34" i="20" s="1"/>
  <c r="P34" i="20" s="1"/>
  <c r="Q34" i="20" s="1"/>
  <c r="H66" i="25"/>
  <c r="W34" i="21"/>
  <c r="M34" i="21"/>
  <c r="N34" i="21" s="1"/>
  <c r="O34" i="21" s="1"/>
  <c r="P34" i="21" s="1"/>
  <c r="Q34" i="21" s="1"/>
  <c r="AL66" i="23"/>
  <c r="D34" i="25"/>
  <c r="E34" i="25" s="1"/>
  <c r="F34" i="25" s="1"/>
  <c r="G34" i="25" s="1"/>
  <c r="T34" i="15"/>
  <c r="K34" i="15"/>
  <c r="X34" i="15"/>
  <c r="AA34" i="15"/>
  <c r="F34" i="15"/>
  <c r="R67" i="20"/>
  <c r="AG66" i="19"/>
  <c r="M34" i="26"/>
  <c r="N34" i="26" s="1"/>
  <c r="O34" i="26" s="1"/>
  <c r="P34" i="26" s="1"/>
  <c r="Q34" i="26" s="1"/>
  <c r="R66" i="26"/>
  <c r="S66" i="26" s="1"/>
  <c r="T66" i="26" s="1"/>
  <c r="U66" i="26" s="1"/>
  <c r="V66" i="26" s="1"/>
  <c r="I65" i="23"/>
  <c r="J65" i="23" s="1"/>
  <c r="K65" i="23" s="1"/>
  <c r="L65" i="23" s="1"/>
  <c r="M66" i="22"/>
  <c r="N66" i="22" s="1"/>
  <c r="O66" i="22" s="1"/>
  <c r="P66" i="22" s="1"/>
  <c r="Q66" i="22" s="1"/>
  <c r="X34" i="19"/>
  <c r="Y34" i="19" s="1"/>
  <c r="Z34" i="19" s="1"/>
  <c r="AA34" i="19" s="1"/>
  <c r="AG66" i="21"/>
  <c r="Z69" i="15"/>
  <c r="AA69" i="15"/>
  <c r="K69" i="15"/>
  <c r="E69" i="15"/>
  <c r="AB66" i="27"/>
  <c r="X66" i="27" s="1"/>
  <c r="Y66" i="27" s="1"/>
  <c r="Z66" i="27" s="1"/>
  <c r="AA66" i="27" s="1"/>
  <c r="B65" i="28"/>
  <c r="I34" i="18"/>
  <c r="J34" i="18" s="1"/>
  <c r="K34" i="18" s="1"/>
  <c r="L34" i="18" s="1"/>
  <c r="I34" i="23"/>
  <c r="J34" i="23" s="1"/>
  <c r="K34" i="23" s="1"/>
  <c r="L34" i="23" s="1"/>
  <c r="S67" i="24"/>
  <c r="T67" i="24" s="1"/>
  <c r="U67" i="24" s="1"/>
  <c r="V67" i="24" s="1"/>
  <c r="R67" i="25"/>
  <c r="B67" i="25"/>
  <c r="A68" i="25" s="1"/>
  <c r="W67" i="25"/>
  <c r="AL67" i="25"/>
  <c r="AG66" i="25"/>
  <c r="H34" i="21"/>
  <c r="M66" i="23"/>
  <c r="N66" i="23" s="1"/>
  <c r="O66" i="23" s="1"/>
  <c r="P66" i="23" s="1"/>
  <c r="Q66" i="23" s="1"/>
  <c r="AG66" i="23"/>
  <c r="D34" i="22"/>
  <c r="E34" i="22" s="1"/>
  <c r="F34" i="22" s="1"/>
  <c r="G34" i="22" s="1"/>
  <c r="Z34" i="15"/>
  <c r="AE34" i="15"/>
  <c r="O34" i="15"/>
  <c r="Y34" i="15"/>
  <c r="AL34" i="15"/>
  <c r="AB66" i="19"/>
  <c r="N65" i="23"/>
  <c r="O65" i="23" s="1"/>
  <c r="P65" i="23" s="1"/>
  <c r="Q65" i="23" s="1"/>
  <c r="AH66" i="26"/>
  <c r="AI66" i="26" s="1"/>
  <c r="AJ66" i="26" s="1"/>
  <c r="AK66" i="26" s="1"/>
  <c r="X34" i="24"/>
  <c r="Y34" i="24" s="1"/>
  <c r="Z34" i="24" s="1"/>
  <c r="AA34" i="24" s="1"/>
  <c r="N34" i="19"/>
  <c r="O34" i="19" s="1"/>
  <c r="P34" i="19" s="1"/>
  <c r="Q34" i="19" s="1"/>
  <c r="W67" i="21"/>
  <c r="M67" i="21"/>
  <c r="AB67" i="21"/>
  <c r="C67" i="21"/>
  <c r="B67" i="21"/>
  <c r="A68" i="21" s="1"/>
  <c r="H67" i="21"/>
  <c r="AG67" i="21"/>
  <c r="R69" i="15"/>
  <c r="AG69" i="15"/>
  <c r="Q69" i="15"/>
  <c r="AK69" i="15"/>
  <c r="C66" i="27"/>
  <c r="D66" i="27" s="1"/>
  <c r="E66" i="27" s="1"/>
  <c r="F66" i="27" s="1"/>
  <c r="G66" i="27" s="1"/>
  <c r="S65" i="21"/>
  <c r="T65" i="21" s="1"/>
  <c r="U65" i="21" s="1"/>
  <c r="V65" i="21" s="1"/>
  <c r="AC34" i="18"/>
  <c r="AD34" i="18" s="1"/>
  <c r="AE34" i="18" s="1"/>
  <c r="AF34" i="18" s="1"/>
  <c r="AH34" i="23"/>
  <c r="AI34" i="23" s="1"/>
  <c r="AJ34" i="23" s="1"/>
  <c r="AK34" i="23" s="1"/>
  <c r="C66" i="25"/>
  <c r="AL34" i="21"/>
  <c r="AH34" i="21" s="1"/>
  <c r="AI34" i="21" s="1"/>
  <c r="AJ34" i="21" s="1"/>
  <c r="AK34" i="21" s="1"/>
  <c r="W66" i="23"/>
  <c r="P34" i="15"/>
  <c r="AJ34" i="15"/>
  <c r="Q34" i="15"/>
  <c r="U34" i="15"/>
  <c r="M34" i="15"/>
  <c r="AC67" i="20"/>
  <c r="AD67" i="20" s="1"/>
  <c r="AE67" i="20" s="1"/>
  <c r="AF67" i="20" s="1"/>
  <c r="AL66" i="19"/>
  <c r="D66" i="26"/>
  <c r="E66" i="26" s="1"/>
  <c r="F66" i="26" s="1"/>
  <c r="G66" i="26" s="1"/>
  <c r="N33" i="21"/>
  <c r="O33" i="21" s="1"/>
  <c r="P33" i="21" s="1"/>
  <c r="Q33" i="21" s="1"/>
  <c r="X66" i="22"/>
  <c r="Y66" i="22" s="1"/>
  <c r="Z66" i="22" s="1"/>
  <c r="AA66" i="22" s="1"/>
  <c r="AH34" i="24"/>
  <c r="AI34" i="24" s="1"/>
  <c r="AJ34" i="24" s="1"/>
  <c r="AK34" i="24" s="1"/>
  <c r="R66" i="21"/>
  <c r="S66" i="21" s="1"/>
  <c r="T66" i="21" s="1"/>
  <c r="U66" i="21" s="1"/>
  <c r="V66" i="21" s="1"/>
  <c r="C69" i="15"/>
  <c r="J69" i="15"/>
  <c r="W69" i="15"/>
  <c r="G69" i="15"/>
  <c r="L69" i="15"/>
  <c r="R66" i="27"/>
  <c r="S66" i="27" s="1"/>
  <c r="T66" i="27" s="1"/>
  <c r="U66" i="27" s="1"/>
  <c r="V66" i="27" s="1"/>
  <c r="N34" i="25"/>
  <c r="O34" i="25" s="1"/>
  <c r="P34" i="25" s="1"/>
  <c r="Q34" i="25" s="1"/>
  <c r="N67" i="24"/>
  <c r="O67" i="24" s="1"/>
  <c r="P67" i="24" s="1"/>
  <c r="Q67" i="24" s="1"/>
  <c r="R66" i="25"/>
  <c r="S66" i="25" s="1"/>
  <c r="T66" i="25" s="1"/>
  <c r="U66" i="25" s="1"/>
  <c r="V66" i="25" s="1"/>
  <c r="H66" i="23"/>
  <c r="N34" i="22"/>
  <c r="O34" i="22" s="1"/>
  <c r="P34" i="22" s="1"/>
  <c r="Q34" i="22" s="1"/>
  <c r="G34" i="15"/>
  <c r="C34" i="15"/>
  <c r="D34" i="15"/>
  <c r="AC34" i="15"/>
  <c r="W66" i="19"/>
  <c r="M66" i="26"/>
  <c r="B67" i="22"/>
  <c r="A68" i="22" s="1"/>
  <c r="W67" i="22"/>
  <c r="AL67" i="22"/>
  <c r="H66" i="22"/>
  <c r="I34" i="19"/>
  <c r="J34" i="19" s="1"/>
  <c r="K34" i="19" s="1"/>
  <c r="L34" i="19" s="1"/>
  <c r="X65" i="27"/>
  <c r="Y65" i="27" s="1"/>
  <c r="Z65" i="27" s="1"/>
  <c r="AA65" i="27" s="1"/>
  <c r="C66" i="21"/>
  <c r="D66" i="21" s="1"/>
  <c r="E66" i="21" s="1"/>
  <c r="F66" i="21" s="1"/>
  <c r="G66" i="21" s="1"/>
  <c r="AC65" i="25"/>
  <c r="AD65" i="25" s="1"/>
  <c r="AE65" i="25" s="1"/>
  <c r="AF65" i="25" s="1"/>
  <c r="P69" i="15"/>
  <c r="AI69" i="15"/>
  <c r="V69" i="15"/>
  <c r="F69" i="15"/>
  <c r="M69" i="15"/>
  <c r="N34" i="27"/>
  <c r="O34" i="27" s="1"/>
  <c r="P34" i="27" s="1"/>
  <c r="Q34" i="27" s="1"/>
  <c r="M66" i="27"/>
  <c r="X34" i="27"/>
  <c r="Y34" i="27" s="1"/>
  <c r="Z34" i="27" s="1"/>
  <c r="AA34" i="27" s="1"/>
  <c r="I66" i="23" l="1"/>
  <c r="J66" i="23" s="1"/>
  <c r="K66" i="23" s="1"/>
  <c r="L66" i="23" s="1"/>
  <c r="I67" i="21"/>
  <c r="J67" i="21" s="1"/>
  <c r="K67" i="21" s="1"/>
  <c r="L67" i="21" s="1"/>
  <c r="N66" i="26"/>
  <c r="O66" i="26" s="1"/>
  <c r="P66" i="26" s="1"/>
  <c r="Q66" i="26" s="1"/>
  <c r="X66" i="19"/>
  <c r="Y66" i="19" s="1"/>
  <c r="Z66" i="19" s="1"/>
  <c r="AA66" i="19" s="1"/>
  <c r="N67" i="20"/>
  <c r="O67" i="20" s="1"/>
  <c r="P67" i="20" s="1"/>
  <c r="Q67" i="20" s="1"/>
  <c r="AH66" i="21"/>
  <c r="AI66" i="21" s="1"/>
  <c r="AJ66" i="21" s="1"/>
  <c r="AK66" i="21" s="1"/>
  <c r="S67" i="20"/>
  <c r="T67" i="20" s="1"/>
  <c r="U67" i="20" s="1"/>
  <c r="V67" i="20" s="1"/>
  <c r="D66" i="19"/>
  <c r="E66" i="19" s="1"/>
  <c r="F66" i="19" s="1"/>
  <c r="G66" i="19" s="1"/>
  <c r="N66" i="27"/>
  <c r="O66" i="27" s="1"/>
  <c r="P66" i="27" s="1"/>
  <c r="Q66" i="27" s="1"/>
  <c r="D66" i="25"/>
  <c r="E66" i="25" s="1"/>
  <c r="F66" i="25" s="1"/>
  <c r="G66" i="25" s="1"/>
  <c r="X34" i="20"/>
  <c r="Y34" i="20" s="1"/>
  <c r="Z34" i="20" s="1"/>
  <c r="AA34" i="20" s="1"/>
  <c r="AH34" i="20"/>
  <c r="AI34" i="20" s="1"/>
  <c r="AJ34" i="20" s="1"/>
  <c r="AK34" i="20" s="1"/>
  <c r="AH66" i="25"/>
  <c r="AI66" i="25" s="1"/>
  <c r="AJ66" i="25" s="1"/>
  <c r="AK66" i="25" s="1"/>
  <c r="AH67" i="26"/>
  <c r="AI67" i="26" s="1"/>
  <c r="AJ67" i="26" s="1"/>
  <c r="AK67" i="26" s="1"/>
  <c r="AC66" i="23"/>
  <c r="AD66" i="23" s="1"/>
  <c r="AE66" i="23" s="1"/>
  <c r="AF66" i="23" s="1"/>
  <c r="I66" i="22"/>
  <c r="J66" i="22" s="1"/>
  <c r="K66" i="22" s="1"/>
  <c r="L66" i="22" s="1"/>
  <c r="S67" i="25"/>
  <c r="T67" i="25" s="1"/>
  <c r="U67" i="25" s="1"/>
  <c r="V67" i="25" s="1"/>
  <c r="W67" i="18"/>
  <c r="C67" i="18"/>
  <c r="W68" i="20"/>
  <c r="R67" i="19"/>
  <c r="AB67" i="18"/>
  <c r="N67" i="26"/>
  <c r="O67" i="26" s="1"/>
  <c r="P67" i="26" s="1"/>
  <c r="Q67" i="26" s="1"/>
  <c r="AH66" i="23"/>
  <c r="AI66" i="23" s="1"/>
  <c r="AJ66" i="23" s="1"/>
  <c r="AK66" i="23" s="1"/>
  <c r="AH66" i="19"/>
  <c r="AI66" i="19" s="1"/>
  <c r="AJ66" i="19" s="1"/>
  <c r="AK66" i="19" s="1"/>
  <c r="X67" i="21"/>
  <c r="Y67" i="21" s="1"/>
  <c r="Z67" i="21" s="1"/>
  <c r="AA67" i="21" s="1"/>
  <c r="I34" i="21"/>
  <c r="J34" i="21" s="1"/>
  <c r="K34" i="21" s="1"/>
  <c r="L34" i="21" s="1"/>
  <c r="R67" i="18"/>
  <c r="S67" i="18" s="1"/>
  <c r="T67" i="18" s="1"/>
  <c r="U67" i="18" s="1"/>
  <c r="V67" i="18" s="1"/>
  <c r="AB68" i="20"/>
  <c r="AC68" i="20" s="1"/>
  <c r="AD68" i="20" s="1"/>
  <c r="AE68" i="20" s="1"/>
  <c r="AF68" i="20" s="1"/>
  <c r="R67" i="27"/>
  <c r="AC67" i="26"/>
  <c r="AD67" i="26" s="1"/>
  <c r="AE67" i="26" s="1"/>
  <c r="AF67" i="26" s="1"/>
  <c r="AB67" i="19"/>
  <c r="X67" i="19" s="1"/>
  <c r="Y67" i="19" s="1"/>
  <c r="Z67" i="19" s="1"/>
  <c r="AA67" i="19" s="1"/>
  <c r="S34" i="22"/>
  <c r="T34" i="22" s="1"/>
  <c r="U34" i="22" s="1"/>
  <c r="V34" i="22" s="1"/>
  <c r="I67" i="20"/>
  <c r="J67" i="20" s="1"/>
  <c r="K67" i="20" s="1"/>
  <c r="L67" i="20" s="1"/>
  <c r="M67" i="19"/>
  <c r="N67" i="19" s="1"/>
  <c r="O67" i="19" s="1"/>
  <c r="P67" i="19" s="1"/>
  <c r="Q67" i="19" s="1"/>
  <c r="H67" i="23"/>
  <c r="X34" i="26"/>
  <c r="Y34" i="26" s="1"/>
  <c r="Z34" i="26" s="1"/>
  <c r="AA34" i="26" s="1"/>
  <c r="X34" i="21"/>
  <c r="Y34" i="21" s="1"/>
  <c r="Z34" i="21" s="1"/>
  <c r="AA34" i="21" s="1"/>
  <c r="H67" i="18"/>
  <c r="AL67" i="19"/>
  <c r="I66" i="25"/>
  <c r="J66" i="25" s="1"/>
  <c r="K66" i="25" s="1"/>
  <c r="L66" i="25" s="1"/>
  <c r="M67" i="18"/>
  <c r="N66" i="19"/>
  <c r="O66" i="19" s="1"/>
  <c r="P66" i="19" s="1"/>
  <c r="Q66" i="19" s="1"/>
  <c r="AC66" i="22"/>
  <c r="AD66" i="22" s="1"/>
  <c r="AE66" i="22" s="1"/>
  <c r="AF66" i="22" s="1"/>
  <c r="H67" i="19"/>
  <c r="I67" i="19" s="1"/>
  <c r="J67" i="19" s="1"/>
  <c r="K67" i="19" s="1"/>
  <c r="L67" i="19" s="1"/>
  <c r="AG67" i="27"/>
  <c r="I66" i="26"/>
  <c r="J66" i="26" s="1"/>
  <c r="K66" i="26" s="1"/>
  <c r="L66" i="26" s="1"/>
  <c r="B68" i="26"/>
  <c r="A69" i="26" s="1"/>
  <c r="AG68" i="26"/>
  <c r="M68" i="26"/>
  <c r="Y70" i="15"/>
  <c r="I70" i="15"/>
  <c r="AK70" i="15"/>
  <c r="F70" i="15"/>
  <c r="D66" i="22"/>
  <c r="E66" i="22" s="1"/>
  <c r="F66" i="22" s="1"/>
  <c r="G66" i="22" s="1"/>
  <c r="H68" i="21"/>
  <c r="W68" i="21"/>
  <c r="AL68" i="21"/>
  <c r="M68" i="21"/>
  <c r="C68" i="21"/>
  <c r="B68" i="21"/>
  <c r="A69" i="21" s="1"/>
  <c r="M67" i="25"/>
  <c r="N67" i="25" s="1"/>
  <c r="O67" i="25" s="1"/>
  <c r="P67" i="25" s="1"/>
  <c r="Q67" i="25" s="1"/>
  <c r="C67" i="25"/>
  <c r="B68" i="27"/>
  <c r="A69" i="27" s="1"/>
  <c r="AL68" i="27"/>
  <c r="B66" i="28"/>
  <c r="S67" i="26"/>
  <c r="T67" i="26" s="1"/>
  <c r="U67" i="26" s="1"/>
  <c r="V67" i="26" s="1"/>
  <c r="AJ70" i="15"/>
  <c r="P70" i="15"/>
  <c r="AI70" i="15"/>
  <c r="L70" i="15"/>
  <c r="AL70" i="15"/>
  <c r="AC66" i="21"/>
  <c r="AD66" i="21" s="1"/>
  <c r="AE66" i="21" s="1"/>
  <c r="AF66" i="21" s="1"/>
  <c r="B68" i="23"/>
  <c r="A69" i="23" s="1"/>
  <c r="C68" i="24"/>
  <c r="H67" i="22"/>
  <c r="X66" i="23"/>
  <c r="Y66" i="23" s="1"/>
  <c r="Z66" i="23" s="1"/>
  <c r="AA66" i="23" s="1"/>
  <c r="AB68" i="24"/>
  <c r="X67" i="18"/>
  <c r="Y67" i="18" s="1"/>
  <c r="Z67" i="18" s="1"/>
  <c r="AA67" i="18" s="1"/>
  <c r="M68" i="20"/>
  <c r="AG67" i="22"/>
  <c r="AH67" i="22" s="1"/>
  <c r="AI67" i="22" s="1"/>
  <c r="AJ67" i="22" s="1"/>
  <c r="AK67" i="22" s="1"/>
  <c r="R67" i="21"/>
  <c r="S67" i="21" s="1"/>
  <c r="T67" i="21" s="1"/>
  <c r="U67" i="21" s="1"/>
  <c r="V67" i="21" s="1"/>
  <c r="AB67" i="25"/>
  <c r="X67" i="25" s="1"/>
  <c r="Y67" i="25" s="1"/>
  <c r="Z67" i="25" s="1"/>
  <c r="AA67" i="25" s="1"/>
  <c r="M68" i="24"/>
  <c r="AG67" i="18"/>
  <c r="AH67" i="18" s="1"/>
  <c r="AI67" i="18" s="1"/>
  <c r="AJ67" i="18" s="1"/>
  <c r="AK67" i="18" s="1"/>
  <c r="H68" i="20"/>
  <c r="AL68" i="20"/>
  <c r="AH68" i="20" s="1"/>
  <c r="AI68" i="20" s="1"/>
  <c r="AJ68" i="20" s="1"/>
  <c r="AK68" i="20" s="1"/>
  <c r="AB67" i="27"/>
  <c r="AC67" i="27" s="1"/>
  <c r="AD67" i="27" s="1"/>
  <c r="AE67" i="27" s="1"/>
  <c r="AF67" i="27" s="1"/>
  <c r="H67" i="27"/>
  <c r="I66" i="21"/>
  <c r="J66" i="21" s="1"/>
  <c r="K66" i="21" s="1"/>
  <c r="L66" i="21" s="1"/>
  <c r="C67" i="26"/>
  <c r="K70" i="15"/>
  <c r="E70" i="15"/>
  <c r="AG70" i="15"/>
  <c r="J70" i="15"/>
  <c r="G70" i="15"/>
  <c r="B68" i="17"/>
  <c r="A69" i="17" s="1"/>
  <c r="R67" i="23"/>
  <c r="D66" i="23"/>
  <c r="E66" i="23" s="1"/>
  <c r="F66" i="23" s="1"/>
  <c r="G66" i="23" s="1"/>
  <c r="N66" i="21"/>
  <c r="O66" i="21" s="1"/>
  <c r="P66" i="21" s="1"/>
  <c r="Q66" i="21" s="1"/>
  <c r="AG67" i="19"/>
  <c r="AG67" i="23"/>
  <c r="C67" i="23"/>
  <c r="B68" i="22"/>
  <c r="A69" i="22" s="1"/>
  <c r="D67" i="21"/>
  <c r="E67" i="21" s="1"/>
  <c r="F67" i="21" s="1"/>
  <c r="G67" i="21" s="1"/>
  <c r="AC67" i="21"/>
  <c r="AD67" i="21" s="1"/>
  <c r="AE67" i="21" s="1"/>
  <c r="AF67" i="21" s="1"/>
  <c r="AL67" i="27"/>
  <c r="AC66" i="25"/>
  <c r="AD66" i="25" s="1"/>
  <c r="AE66" i="25" s="1"/>
  <c r="AF66" i="25" s="1"/>
  <c r="C70" i="15"/>
  <c r="AH70" i="15"/>
  <c r="AB70" i="15"/>
  <c r="V70" i="15"/>
  <c r="O70" i="15"/>
  <c r="AH66" i="27"/>
  <c r="AI66" i="27" s="1"/>
  <c r="AJ66" i="27" s="1"/>
  <c r="AK66" i="27" s="1"/>
  <c r="I66" i="19"/>
  <c r="J66" i="19" s="1"/>
  <c r="K66" i="19" s="1"/>
  <c r="L66" i="19" s="1"/>
  <c r="C68" i="19"/>
  <c r="B68" i="19"/>
  <c r="A69" i="19" s="1"/>
  <c r="H68" i="19"/>
  <c r="M68" i="19"/>
  <c r="W67" i="23"/>
  <c r="I34" i="26"/>
  <c r="J34" i="26" s="1"/>
  <c r="K34" i="26" s="1"/>
  <c r="L34" i="26" s="1"/>
  <c r="H69" i="24"/>
  <c r="AL69" i="24"/>
  <c r="AG69" i="24"/>
  <c r="B69" i="24"/>
  <c r="A70" i="24" s="1"/>
  <c r="AB69" i="24"/>
  <c r="AL68" i="24"/>
  <c r="AB67" i="22"/>
  <c r="R67" i="22"/>
  <c r="S67" i="22" s="1"/>
  <c r="T67" i="22" s="1"/>
  <c r="U67" i="22" s="1"/>
  <c r="V67" i="22" s="1"/>
  <c r="AC66" i="19"/>
  <c r="AD66" i="19" s="1"/>
  <c r="AE66" i="19" s="1"/>
  <c r="AF66" i="19" s="1"/>
  <c r="B69" i="20"/>
  <c r="A70" i="20" s="1"/>
  <c r="S66" i="19"/>
  <c r="T66" i="19" s="1"/>
  <c r="U66" i="19" s="1"/>
  <c r="V66" i="19" s="1"/>
  <c r="X67" i="26"/>
  <c r="Y67" i="26" s="1"/>
  <c r="Z67" i="26" s="1"/>
  <c r="AA67" i="26" s="1"/>
  <c r="B71" i="15"/>
  <c r="A72" i="15" s="1"/>
  <c r="P71" i="15"/>
  <c r="C71" i="15"/>
  <c r="G71" i="15"/>
  <c r="R71" i="15"/>
  <c r="D71" i="15"/>
  <c r="AC71" i="15"/>
  <c r="AH71" i="15"/>
  <c r="S66" i="23"/>
  <c r="T66" i="23" s="1"/>
  <c r="U66" i="23" s="1"/>
  <c r="V66" i="23" s="1"/>
  <c r="S67" i="19"/>
  <c r="T67" i="19" s="1"/>
  <c r="U67" i="19" s="1"/>
  <c r="V67" i="19" s="1"/>
  <c r="M67" i="23"/>
  <c r="X34" i="23"/>
  <c r="Y34" i="23" s="1"/>
  <c r="Z34" i="23" s="1"/>
  <c r="AA34" i="23" s="1"/>
  <c r="R68" i="24"/>
  <c r="C67" i="22"/>
  <c r="D67" i="22" s="1"/>
  <c r="E67" i="22" s="1"/>
  <c r="F67" i="22" s="1"/>
  <c r="G67" i="22" s="1"/>
  <c r="H67" i="25"/>
  <c r="I67" i="25" s="1"/>
  <c r="J67" i="25" s="1"/>
  <c r="K67" i="25" s="1"/>
  <c r="L67" i="25" s="1"/>
  <c r="W68" i="24"/>
  <c r="D34" i="21"/>
  <c r="E34" i="21" s="1"/>
  <c r="F34" i="21" s="1"/>
  <c r="G34" i="21" s="1"/>
  <c r="C67" i="27"/>
  <c r="M67" i="22"/>
  <c r="AL67" i="21"/>
  <c r="AH67" i="21" s="1"/>
  <c r="AI67" i="21" s="1"/>
  <c r="AJ67" i="21" s="1"/>
  <c r="AK67" i="21" s="1"/>
  <c r="AG67" i="25"/>
  <c r="AH67" i="25" s="1"/>
  <c r="AI67" i="25" s="1"/>
  <c r="AJ67" i="25" s="1"/>
  <c r="AK67" i="25" s="1"/>
  <c r="AC66" i="27"/>
  <c r="AD66" i="27" s="1"/>
  <c r="AE66" i="27" s="1"/>
  <c r="AF66" i="27" s="1"/>
  <c r="H68" i="24"/>
  <c r="I68" i="24" s="1"/>
  <c r="J68" i="24" s="1"/>
  <c r="K68" i="24" s="1"/>
  <c r="L68" i="24" s="1"/>
  <c r="AL68" i="18"/>
  <c r="M68" i="18"/>
  <c r="C68" i="18"/>
  <c r="AG68" i="18"/>
  <c r="W68" i="18"/>
  <c r="B68" i="18"/>
  <c r="A69" i="18" s="1"/>
  <c r="R68" i="20"/>
  <c r="S68" i="20" s="1"/>
  <c r="T68" i="20" s="1"/>
  <c r="U68" i="20" s="1"/>
  <c r="V68" i="20" s="1"/>
  <c r="M67" i="27"/>
  <c r="N67" i="27" s="1"/>
  <c r="O67" i="27" s="1"/>
  <c r="P67" i="27" s="1"/>
  <c r="Q67" i="27" s="1"/>
  <c r="H67" i="26"/>
  <c r="I67" i="26" s="1"/>
  <c r="J67" i="26" s="1"/>
  <c r="K67" i="26" s="1"/>
  <c r="L67" i="26" s="1"/>
  <c r="U70" i="15"/>
  <c r="H70" i="15"/>
  <c r="T70" i="15"/>
  <c r="AD70" i="15"/>
  <c r="B68" i="16"/>
  <c r="A69" i="16" s="1"/>
  <c r="S34" i="21"/>
  <c r="T34" i="21" s="1"/>
  <c r="U34" i="21" s="1"/>
  <c r="V34" i="21" s="1"/>
  <c r="C67" i="19"/>
  <c r="AL67" i="23"/>
  <c r="I34" i="20"/>
  <c r="J34" i="20" s="1"/>
  <c r="K34" i="20" s="1"/>
  <c r="L34" i="20" s="1"/>
  <c r="B68" i="25"/>
  <c r="A69" i="25" s="1"/>
  <c r="AG68" i="24"/>
  <c r="I67" i="18"/>
  <c r="J67" i="18" s="1"/>
  <c r="K67" i="18" s="1"/>
  <c r="L67" i="18" s="1"/>
  <c r="C68" i="20"/>
  <c r="W67" i="27"/>
  <c r="I66" i="27"/>
  <c r="J66" i="27" s="1"/>
  <c r="K66" i="27" s="1"/>
  <c r="L66" i="27" s="1"/>
  <c r="M70" i="15"/>
  <c r="S70" i="15"/>
  <c r="R70" i="15"/>
  <c r="AE70" i="15"/>
  <c r="N66" i="25"/>
  <c r="O66" i="25" s="1"/>
  <c r="P66" i="25" s="1"/>
  <c r="Q66" i="25" s="1"/>
  <c r="AB67" i="23"/>
  <c r="D68" i="20" l="1"/>
  <c r="E68" i="20" s="1"/>
  <c r="F68" i="20" s="1"/>
  <c r="G68" i="20" s="1"/>
  <c r="N67" i="22"/>
  <c r="O67" i="22" s="1"/>
  <c r="P67" i="22" s="1"/>
  <c r="Q67" i="22" s="1"/>
  <c r="D67" i="23"/>
  <c r="E67" i="23" s="1"/>
  <c r="F67" i="23" s="1"/>
  <c r="G67" i="23" s="1"/>
  <c r="AC67" i="23"/>
  <c r="AD67" i="23" s="1"/>
  <c r="AE67" i="23" s="1"/>
  <c r="AF67" i="23" s="1"/>
  <c r="AH68" i="24"/>
  <c r="AI68" i="24" s="1"/>
  <c r="AJ68" i="24" s="1"/>
  <c r="AK68" i="24" s="1"/>
  <c r="I68" i="19"/>
  <c r="J68" i="19" s="1"/>
  <c r="K68" i="19" s="1"/>
  <c r="L68" i="19" s="1"/>
  <c r="D67" i="27"/>
  <c r="E67" i="27" s="1"/>
  <c r="F67" i="27" s="1"/>
  <c r="G67" i="27" s="1"/>
  <c r="AC67" i="22"/>
  <c r="AD67" i="22" s="1"/>
  <c r="AE67" i="22" s="1"/>
  <c r="AF67" i="22" s="1"/>
  <c r="N67" i="23"/>
  <c r="O67" i="23" s="1"/>
  <c r="P67" i="23" s="1"/>
  <c r="Q67" i="23" s="1"/>
  <c r="AB69" i="20"/>
  <c r="AB68" i="23"/>
  <c r="M68" i="27"/>
  <c r="X68" i="20"/>
  <c r="Y68" i="20" s="1"/>
  <c r="Z68" i="20" s="1"/>
  <c r="AA68" i="20" s="1"/>
  <c r="M69" i="20"/>
  <c r="D67" i="18"/>
  <c r="E67" i="18" s="1"/>
  <c r="F67" i="18" s="1"/>
  <c r="G67" i="18" s="1"/>
  <c r="AH67" i="19"/>
  <c r="AI67" i="19" s="1"/>
  <c r="AJ67" i="19" s="1"/>
  <c r="AK67" i="19" s="1"/>
  <c r="M68" i="23"/>
  <c r="D67" i="19"/>
  <c r="E67" i="19" s="1"/>
  <c r="F67" i="19" s="1"/>
  <c r="G67" i="19" s="1"/>
  <c r="AB68" i="18"/>
  <c r="AC68" i="18" s="1"/>
  <c r="AD68" i="18" s="1"/>
  <c r="AE68" i="18" s="1"/>
  <c r="AF68" i="18" s="1"/>
  <c r="AI71" i="15"/>
  <c r="I71" i="15"/>
  <c r="C69" i="24"/>
  <c r="D69" i="24" s="1"/>
  <c r="E69" i="24" s="1"/>
  <c r="F69" i="24" s="1"/>
  <c r="G69" i="24" s="1"/>
  <c r="W68" i="19"/>
  <c r="AC67" i="18"/>
  <c r="AD67" i="18" s="1"/>
  <c r="AE67" i="18" s="1"/>
  <c r="AF67" i="18" s="1"/>
  <c r="I68" i="20"/>
  <c r="J68" i="20" s="1"/>
  <c r="K68" i="20" s="1"/>
  <c r="L68" i="20" s="1"/>
  <c r="X68" i="24"/>
  <c r="Y68" i="24" s="1"/>
  <c r="Z68" i="24" s="1"/>
  <c r="AA68" i="24" s="1"/>
  <c r="R69" i="24"/>
  <c r="X67" i="27"/>
  <c r="Y67" i="27" s="1"/>
  <c r="Z67" i="27" s="1"/>
  <c r="AA67" i="27" s="1"/>
  <c r="N67" i="21"/>
  <c r="O67" i="21" s="1"/>
  <c r="P67" i="21" s="1"/>
  <c r="Q67" i="21" s="1"/>
  <c r="M69" i="24"/>
  <c r="I69" i="24" s="1"/>
  <c r="J69" i="24" s="1"/>
  <c r="K69" i="24" s="1"/>
  <c r="L69" i="24" s="1"/>
  <c r="AG68" i="19"/>
  <c r="N67" i="18"/>
  <c r="O67" i="18" s="1"/>
  <c r="P67" i="18" s="1"/>
  <c r="Q67" i="18" s="1"/>
  <c r="AB68" i="27"/>
  <c r="D68" i="21"/>
  <c r="E68" i="21" s="1"/>
  <c r="F68" i="21" s="1"/>
  <c r="G68" i="21" s="1"/>
  <c r="S68" i="24"/>
  <c r="T68" i="24" s="1"/>
  <c r="U68" i="24" s="1"/>
  <c r="V68" i="24" s="1"/>
  <c r="W69" i="24"/>
  <c r="X69" i="24" s="1"/>
  <c r="Y69" i="24" s="1"/>
  <c r="Z69" i="24" s="1"/>
  <c r="AA69" i="24" s="1"/>
  <c r="AG68" i="22"/>
  <c r="H68" i="23"/>
  <c r="AG68" i="27"/>
  <c r="AH68" i="27" s="1"/>
  <c r="AI68" i="27" s="1"/>
  <c r="AJ68" i="27" s="1"/>
  <c r="AK68" i="27" s="1"/>
  <c r="R68" i="21"/>
  <c r="S68" i="21" s="1"/>
  <c r="T68" i="21" s="1"/>
  <c r="U68" i="21" s="1"/>
  <c r="V68" i="21" s="1"/>
  <c r="AH68" i="18"/>
  <c r="AI68" i="18" s="1"/>
  <c r="AJ68" i="18" s="1"/>
  <c r="AK68" i="18" s="1"/>
  <c r="W71" i="15"/>
  <c r="Z71" i="15"/>
  <c r="U71" i="15"/>
  <c r="E71" i="15"/>
  <c r="Q71" i="15"/>
  <c r="R70" i="20"/>
  <c r="B70" i="20"/>
  <c r="A71" i="20" s="1"/>
  <c r="AG70" i="20"/>
  <c r="H70" i="20"/>
  <c r="W70" i="20"/>
  <c r="AL70" i="20"/>
  <c r="C70" i="20"/>
  <c r="M70" i="20"/>
  <c r="W68" i="22"/>
  <c r="AH67" i="23"/>
  <c r="AI67" i="23" s="1"/>
  <c r="AJ67" i="23" s="1"/>
  <c r="AK67" i="23" s="1"/>
  <c r="S67" i="23"/>
  <c r="T67" i="23" s="1"/>
  <c r="U67" i="23" s="1"/>
  <c r="V67" i="23" s="1"/>
  <c r="B69" i="23"/>
  <c r="A70" i="23" s="1"/>
  <c r="M69" i="23"/>
  <c r="B69" i="27"/>
  <c r="A70" i="27" s="1"/>
  <c r="X67" i="22"/>
  <c r="Y67" i="22" s="1"/>
  <c r="Z67" i="22" s="1"/>
  <c r="AA67" i="22" s="1"/>
  <c r="T71" i="15"/>
  <c r="V71" i="15"/>
  <c r="S71" i="15"/>
  <c r="AJ71" i="15"/>
  <c r="H71" i="15"/>
  <c r="C69" i="20"/>
  <c r="H68" i="22"/>
  <c r="N68" i="24"/>
  <c r="O68" i="24" s="1"/>
  <c r="P68" i="24" s="1"/>
  <c r="Q68" i="24" s="1"/>
  <c r="I67" i="22"/>
  <c r="J67" i="22" s="1"/>
  <c r="K67" i="22" s="1"/>
  <c r="L67" i="22" s="1"/>
  <c r="R68" i="23"/>
  <c r="H68" i="27"/>
  <c r="I68" i="27" s="1"/>
  <c r="J68" i="27" s="1"/>
  <c r="K68" i="27" s="1"/>
  <c r="L68" i="27" s="1"/>
  <c r="R68" i="27"/>
  <c r="N68" i="27" s="1"/>
  <c r="O68" i="27" s="1"/>
  <c r="P68" i="27" s="1"/>
  <c r="Q68" i="27" s="1"/>
  <c r="AL69" i="26"/>
  <c r="B69" i="26"/>
  <c r="A70" i="26" s="1"/>
  <c r="W69" i="26"/>
  <c r="D67" i="26"/>
  <c r="E67" i="26" s="1"/>
  <c r="F67" i="26" s="1"/>
  <c r="G67" i="26" s="1"/>
  <c r="AC67" i="25"/>
  <c r="AD67" i="25" s="1"/>
  <c r="AE67" i="25" s="1"/>
  <c r="AF67" i="25" s="1"/>
  <c r="D67" i="25"/>
  <c r="E67" i="25" s="1"/>
  <c r="F67" i="25" s="1"/>
  <c r="G67" i="25" s="1"/>
  <c r="R68" i="26"/>
  <c r="N68" i="26" s="1"/>
  <c r="O68" i="26" s="1"/>
  <c r="P68" i="26" s="1"/>
  <c r="Q68" i="26" s="1"/>
  <c r="D68" i="24"/>
  <c r="E68" i="24" s="1"/>
  <c r="F68" i="24" s="1"/>
  <c r="G68" i="24" s="1"/>
  <c r="I68" i="21"/>
  <c r="J68" i="21" s="1"/>
  <c r="K68" i="21" s="1"/>
  <c r="L68" i="21" s="1"/>
  <c r="C68" i="26"/>
  <c r="R68" i="25"/>
  <c r="C68" i="25"/>
  <c r="B69" i="22"/>
  <c r="A70" i="22" s="1"/>
  <c r="AC69" i="24"/>
  <c r="AD69" i="24" s="1"/>
  <c r="AE69" i="24" s="1"/>
  <c r="AF69" i="24" s="1"/>
  <c r="I67" i="27"/>
  <c r="J67" i="27" s="1"/>
  <c r="K67" i="27" s="1"/>
  <c r="L67" i="27" s="1"/>
  <c r="C68" i="23"/>
  <c r="W68" i="23"/>
  <c r="X68" i="23" s="1"/>
  <c r="Y68" i="23" s="1"/>
  <c r="Z68" i="23" s="1"/>
  <c r="AA68" i="23" s="1"/>
  <c r="B67" i="28"/>
  <c r="C69" i="21"/>
  <c r="B69" i="21"/>
  <c r="A70" i="21" s="1"/>
  <c r="H69" i="21"/>
  <c r="AB69" i="21"/>
  <c r="M69" i="21"/>
  <c r="AG68" i="21"/>
  <c r="AH68" i="21" s="1"/>
  <c r="AI68" i="21" s="1"/>
  <c r="AJ68" i="21" s="1"/>
  <c r="AK68" i="21" s="1"/>
  <c r="AL68" i="26"/>
  <c r="AH68" i="26" s="1"/>
  <c r="AI68" i="26" s="1"/>
  <c r="AJ68" i="26" s="1"/>
  <c r="AK68" i="26" s="1"/>
  <c r="AB68" i="26"/>
  <c r="AC68" i="26" s="1"/>
  <c r="AD68" i="26" s="1"/>
  <c r="AE68" i="26" s="1"/>
  <c r="AF68" i="26" s="1"/>
  <c r="W68" i="25"/>
  <c r="M68" i="25"/>
  <c r="B69" i="18"/>
  <c r="A70" i="18" s="1"/>
  <c r="AD71" i="15"/>
  <c r="N71" i="15"/>
  <c r="M71" i="15"/>
  <c r="X71" i="15"/>
  <c r="AL69" i="20"/>
  <c r="B69" i="19"/>
  <c r="A70" i="19" s="1"/>
  <c r="R68" i="22"/>
  <c r="AL68" i="25"/>
  <c r="R68" i="18"/>
  <c r="S68" i="18" s="1"/>
  <c r="T68" i="18" s="1"/>
  <c r="U68" i="18" s="1"/>
  <c r="V68" i="18" s="1"/>
  <c r="AC67" i="19"/>
  <c r="AD67" i="19" s="1"/>
  <c r="AE67" i="19" s="1"/>
  <c r="AF67" i="19" s="1"/>
  <c r="AK71" i="15"/>
  <c r="F71" i="15"/>
  <c r="K71" i="15"/>
  <c r="Y71" i="15"/>
  <c r="W69" i="20"/>
  <c r="X69" i="20" s="1"/>
  <c r="Y69" i="20" s="1"/>
  <c r="Z69" i="20" s="1"/>
  <c r="AA69" i="20" s="1"/>
  <c r="R70" i="24"/>
  <c r="B70" i="24"/>
  <c r="A71" i="24" s="1"/>
  <c r="AG70" i="24"/>
  <c r="AB70" i="24"/>
  <c r="R68" i="19"/>
  <c r="S68" i="19" s="1"/>
  <c r="T68" i="19" s="1"/>
  <c r="U68" i="19" s="1"/>
  <c r="V68" i="19" s="1"/>
  <c r="C68" i="22"/>
  <c r="D68" i="22" s="1"/>
  <c r="E68" i="22" s="1"/>
  <c r="F68" i="22" s="1"/>
  <c r="G68" i="22" s="1"/>
  <c r="S67" i="27"/>
  <c r="T67" i="27" s="1"/>
  <c r="U67" i="27" s="1"/>
  <c r="V67" i="27" s="1"/>
  <c r="N68" i="20"/>
  <c r="O68" i="20" s="1"/>
  <c r="P68" i="20" s="1"/>
  <c r="Q68" i="20" s="1"/>
  <c r="AL68" i="23"/>
  <c r="C68" i="27"/>
  <c r="I67" i="23"/>
  <c r="J67" i="23" s="1"/>
  <c r="K67" i="23" s="1"/>
  <c r="L67" i="23" s="1"/>
  <c r="W68" i="26"/>
  <c r="AL69" i="25"/>
  <c r="M69" i="25"/>
  <c r="AB69" i="25"/>
  <c r="B69" i="25"/>
  <c r="A70" i="25" s="1"/>
  <c r="AB68" i="25"/>
  <c r="C72" i="15"/>
  <c r="B72" i="15"/>
  <c r="A73" i="15" s="1"/>
  <c r="J72" i="15"/>
  <c r="AC72" i="15"/>
  <c r="H72" i="15"/>
  <c r="P72" i="15"/>
  <c r="G72" i="15"/>
  <c r="D72" i="15"/>
  <c r="M72" i="15"/>
  <c r="AL72" i="15"/>
  <c r="AH69" i="24"/>
  <c r="AI69" i="24" s="1"/>
  <c r="AJ69" i="24" s="1"/>
  <c r="AK69" i="24" s="1"/>
  <c r="X67" i="23"/>
  <c r="Y67" i="23" s="1"/>
  <c r="Z67" i="23" s="1"/>
  <c r="AA67" i="23" s="1"/>
  <c r="D68" i="19"/>
  <c r="E68" i="19" s="1"/>
  <c r="F68" i="19" s="1"/>
  <c r="G68" i="19" s="1"/>
  <c r="AL68" i="22"/>
  <c r="AH68" i="22" s="1"/>
  <c r="AI68" i="22" s="1"/>
  <c r="AJ68" i="22" s="1"/>
  <c r="AK68" i="22" s="1"/>
  <c r="AB68" i="22"/>
  <c r="AC68" i="22" s="1"/>
  <c r="AD68" i="22" s="1"/>
  <c r="AE68" i="22" s="1"/>
  <c r="AF68" i="22" s="1"/>
  <c r="B69" i="17"/>
  <c r="A70" i="17" s="1"/>
  <c r="AH67" i="27"/>
  <c r="AI67" i="27" s="1"/>
  <c r="AJ67" i="27" s="1"/>
  <c r="AK67" i="27" s="1"/>
  <c r="H68" i="25"/>
  <c r="B69" i="16"/>
  <c r="A70" i="16" s="1"/>
  <c r="L71" i="15"/>
  <c r="AB71" i="15"/>
  <c r="J71" i="15"/>
  <c r="AF71" i="15"/>
  <c r="AG69" i="20"/>
  <c r="H69" i="20"/>
  <c r="I69" i="20" s="1"/>
  <c r="J69" i="20" s="1"/>
  <c r="K69" i="20" s="1"/>
  <c r="L69" i="20" s="1"/>
  <c r="AG68" i="25"/>
  <c r="H68" i="18"/>
  <c r="I68" i="18" s="1"/>
  <c r="J68" i="18" s="1"/>
  <c r="K68" i="18" s="1"/>
  <c r="L68" i="18" s="1"/>
  <c r="AE71" i="15"/>
  <c r="AA71" i="15"/>
  <c r="O71" i="15"/>
  <c r="AL71" i="15"/>
  <c r="AG71" i="15"/>
  <c r="R69" i="20"/>
  <c r="S69" i="24"/>
  <c r="T69" i="24" s="1"/>
  <c r="U69" i="24" s="1"/>
  <c r="V69" i="24" s="1"/>
  <c r="AL68" i="19"/>
  <c r="AH68" i="19" s="1"/>
  <c r="AI68" i="19" s="1"/>
  <c r="AJ68" i="19" s="1"/>
  <c r="AK68" i="19" s="1"/>
  <c r="AB68" i="19"/>
  <c r="AC68" i="19" s="1"/>
  <c r="AD68" i="19" s="1"/>
  <c r="AE68" i="19" s="1"/>
  <c r="AF68" i="19" s="1"/>
  <c r="M68" i="22"/>
  <c r="AC68" i="24"/>
  <c r="AD68" i="24" s="1"/>
  <c r="AE68" i="24" s="1"/>
  <c r="AF68" i="24" s="1"/>
  <c r="AG68" i="23"/>
  <c r="W68" i="27"/>
  <c r="AB68" i="21"/>
  <c r="H68" i="26"/>
  <c r="I68" i="26" s="1"/>
  <c r="J68" i="26" s="1"/>
  <c r="K68" i="26" s="1"/>
  <c r="L68" i="26" s="1"/>
  <c r="AH70" i="20" l="1"/>
  <c r="AI70" i="20" s="1"/>
  <c r="AJ70" i="20" s="1"/>
  <c r="AK70" i="20" s="1"/>
  <c r="AC68" i="21"/>
  <c r="AD68" i="21" s="1"/>
  <c r="AE68" i="21" s="1"/>
  <c r="AF68" i="21" s="1"/>
  <c r="X68" i="27"/>
  <c r="Y68" i="27" s="1"/>
  <c r="Z68" i="27" s="1"/>
  <c r="AA68" i="27" s="1"/>
  <c r="S69" i="20"/>
  <c r="T69" i="20" s="1"/>
  <c r="U69" i="20" s="1"/>
  <c r="V69" i="20" s="1"/>
  <c r="AH68" i="25"/>
  <c r="AI68" i="25" s="1"/>
  <c r="AJ68" i="25" s="1"/>
  <c r="AK68" i="25" s="1"/>
  <c r="S68" i="22"/>
  <c r="T68" i="22" s="1"/>
  <c r="U68" i="22" s="1"/>
  <c r="V68" i="22" s="1"/>
  <c r="D68" i="27"/>
  <c r="E68" i="27" s="1"/>
  <c r="F68" i="27" s="1"/>
  <c r="G68" i="27" s="1"/>
  <c r="N68" i="21"/>
  <c r="O68" i="21" s="1"/>
  <c r="P68" i="21" s="1"/>
  <c r="Q68" i="21" s="1"/>
  <c r="I68" i="23"/>
  <c r="J68" i="23" s="1"/>
  <c r="K68" i="23" s="1"/>
  <c r="L68" i="23" s="1"/>
  <c r="I68" i="25"/>
  <c r="J68" i="25" s="1"/>
  <c r="K68" i="25" s="1"/>
  <c r="L68" i="25" s="1"/>
  <c r="S70" i="20"/>
  <c r="T70" i="20" s="1"/>
  <c r="U70" i="20" s="1"/>
  <c r="V70" i="20" s="1"/>
  <c r="N68" i="25"/>
  <c r="O68" i="25" s="1"/>
  <c r="P68" i="25" s="1"/>
  <c r="Q68" i="25" s="1"/>
  <c r="AH68" i="23"/>
  <c r="AI68" i="23" s="1"/>
  <c r="AJ68" i="23" s="1"/>
  <c r="AK68" i="23" s="1"/>
  <c r="X68" i="26"/>
  <c r="Y68" i="26" s="1"/>
  <c r="Z68" i="26" s="1"/>
  <c r="AA68" i="26" s="1"/>
  <c r="AC68" i="27"/>
  <c r="AD68" i="27" s="1"/>
  <c r="AE68" i="27" s="1"/>
  <c r="AF68" i="27" s="1"/>
  <c r="N70" i="20"/>
  <c r="O70" i="20" s="1"/>
  <c r="P70" i="20" s="1"/>
  <c r="Q70" i="20" s="1"/>
  <c r="D68" i="23"/>
  <c r="E68" i="23" s="1"/>
  <c r="F68" i="23" s="1"/>
  <c r="G68" i="23" s="1"/>
  <c r="AF72" i="15"/>
  <c r="Q72" i="15"/>
  <c r="AK72" i="15"/>
  <c r="S72" i="15"/>
  <c r="C70" i="24"/>
  <c r="S68" i="23"/>
  <c r="T68" i="23" s="1"/>
  <c r="U68" i="23" s="1"/>
  <c r="V68" i="23" s="1"/>
  <c r="W69" i="27"/>
  <c r="O72" i="15"/>
  <c r="W72" i="15"/>
  <c r="AJ72" i="15"/>
  <c r="Z72" i="15"/>
  <c r="M70" i="24"/>
  <c r="N70" i="24" s="1"/>
  <c r="O70" i="24" s="1"/>
  <c r="P70" i="24" s="1"/>
  <c r="Q70" i="24" s="1"/>
  <c r="R69" i="27"/>
  <c r="D70" i="20"/>
  <c r="E70" i="20" s="1"/>
  <c r="F70" i="20" s="1"/>
  <c r="G70" i="20" s="1"/>
  <c r="AH69" i="20"/>
  <c r="AI69" i="20" s="1"/>
  <c r="AJ69" i="20" s="1"/>
  <c r="AK69" i="20" s="1"/>
  <c r="X68" i="18"/>
  <c r="Y68" i="18" s="1"/>
  <c r="Z68" i="18" s="1"/>
  <c r="AA68" i="18" s="1"/>
  <c r="V72" i="15"/>
  <c r="U72" i="15"/>
  <c r="AG72" i="15"/>
  <c r="K72" i="15"/>
  <c r="C69" i="25"/>
  <c r="W70" i="24"/>
  <c r="X70" i="24" s="1"/>
  <c r="Y70" i="24" s="1"/>
  <c r="Z70" i="24" s="1"/>
  <c r="AA70" i="24" s="1"/>
  <c r="AG69" i="19"/>
  <c r="N68" i="18"/>
  <c r="O68" i="18" s="1"/>
  <c r="P68" i="18" s="1"/>
  <c r="Q68" i="18" s="1"/>
  <c r="R69" i="21"/>
  <c r="N69" i="21" s="1"/>
  <c r="O69" i="21" s="1"/>
  <c r="P69" i="21" s="1"/>
  <c r="Q69" i="21" s="1"/>
  <c r="AL69" i="27"/>
  <c r="H69" i="23"/>
  <c r="AB70" i="20"/>
  <c r="AC70" i="20" s="1"/>
  <c r="AD70" i="20" s="1"/>
  <c r="AE70" i="20" s="1"/>
  <c r="AF70" i="20" s="1"/>
  <c r="I72" i="15"/>
  <c r="E72" i="15"/>
  <c r="T72" i="15"/>
  <c r="AE72" i="15"/>
  <c r="AA72" i="15"/>
  <c r="H70" i="24"/>
  <c r="W69" i="19"/>
  <c r="S68" i="25"/>
  <c r="T68" i="25" s="1"/>
  <c r="U68" i="25" s="1"/>
  <c r="V68" i="25" s="1"/>
  <c r="B68" i="28"/>
  <c r="AL69" i="23"/>
  <c r="D68" i="26"/>
  <c r="E68" i="26" s="1"/>
  <c r="F68" i="26" s="1"/>
  <c r="G68" i="26" s="1"/>
  <c r="AD72" i="15"/>
  <c r="X72" i="15"/>
  <c r="N72" i="15"/>
  <c r="AB72" i="15"/>
  <c r="AH72" i="15"/>
  <c r="M69" i="19"/>
  <c r="AG69" i="18"/>
  <c r="D68" i="18"/>
  <c r="E68" i="18" s="1"/>
  <c r="F68" i="18" s="1"/>
  <c r="G68" i="18" s="1"/>
  <c r="C69" i="27"/>
  <c r="AL69" i="19"/>
  <c r="AB69" i="27"/>
  <c r="N69" i="24"/>
  <c r="O69" i="24" s="1"/>
  <c r="P69" i="24" s="1"/>
  <c r="Q69" i="24" s="1"/>
  <c r="L72" i="15"/>
  <c r="Y72" i="15"/>
  <c r="F72" i="15"/>
  <c r="R72" i="15"/>
  <c r="AI72" i="15"/>
  <c r="AC70" i="24"/>
  <c r="AD70" i="24" s="1"/>
  <c r="AE70" i="24" s="1"/>
  <c r="AF70" i="24" s="1"/>
  <c r="H69" i="27"/>
  <c r="AB69" i="19"/>
  <c r="W69" i="18"/>
  <c r="C70" i="21"/>
  <c r="B70" i="21"/>
  <c r="A71" i="21" s="1"/>
  <c r="AG70" i="21"/>
  <c r="AL70" i="21"/>
  <c r="W69" i="22"/>
  <c r="AL69" i="22"/>
  <c r="N69" i="20"/>
  <c r="O69" i="20" s="1"/>
  <c r="P69" i="20" s="1"/>
  <c r="Q69" i="20" s="1"/>
  <c r="C69" i="26"/>
  <c r="AB69" i="18"/>
  <c r="AC69" i="18" s="1"/>
  <c r="AD69" i="18" s="1"/>
  <c r="AE69" i="18" s="1"/>
  <c r="AF69" i="18" s="1"/>
  <c r="H69" i="18"/>
  <c r="H69" i="22"/>
  <c r="D68" i="25"/>
  <c r="E68" i="25" s="1"/>
  <c r="F68" i="25" s="1"/>
  <c r="G68" i="25" s="1"/>
  <c r="AB69" i="26"/>
  <c r="X69" i="26" s="1"/>
  <c r="Y69" i="26" s="1"/>
  <c r="Z69" i="26" s="1"/>
  <c r="AA69" i="26" s="1"/>
  <c r="W69" i="23"/>
  <c r="D69" i="21"/>
  <c r="E69" i="21" s="1"/>
  <c r="F69" i="21" s="1"/>
  <c r="G69" i="21" s="1"/>
  <c r="AG69" i="22"/>
  <c r="S68" i="26"/>
  <c r="T68" i="26" s="1"/>
  <c r="U68" i="26" s="1"/>
  <c r="V68" i="26" s="1"/>
  <c r="AC69" i="20"/>
  <c r="AD69" i="20" s="1"/>
  <c r="AE69" i="20" s="1"/>
  <c r="AF69" i="20" s="1"/>
  <c r="M69" i="26"/>
  <c r="I68" i="22"/>
  <c r="J68" i="22" s="1"/>
  <c r="K68" i="22" s="1"/>
  <c r="L68" i="22" s="1"/>
  <c r="C69" i="23"/>
  <c r="D69" i="23" s="1"/>
  <c r="E69" i="23" s="1"/>
  <c r="F69" i="23" s="1"/>
  <c r="G69" i="23" s="1"/>
  <c r="AG69" i="23"/>
  <c r="AH69" i="23" s="1"/>
  <c r="AI69" i="23" s="1"/>
  <c r="AJ69" i="23" s="1"/>
  <c r="AK69" i="23" s="1"/>
  <c r="B70" i="16"/>
  <c r="A71" i="16" s="1"/>
  <c r="X68" i="21"/>
  <c r="Y68" i="21" s="1"/>
  <c r="Z68" i="21" s="1"/>
  <c r="AA68" i="21" s="1"/>
  <c r="X68" i="19"/>
  <c r="Y68" i="19" s="1"/>
  <c r="Z68" i="19" s="1"/>
  <c r="AA68" i="19" s="1"/>
  <c r="AG69" i="25"/>
  <c r="AH69" i="25" s="1"/>
  <c r="AI69" i="25" s="1"/>
  <c r="AJ69" i="25" s="1"/>
  <c r="AK69" i="25" s="1"/>
  <c r="W69" i="25"/>
  <c r="X69" i="25" s="1"/>
  <c r="Y69" i="25" s="1"/>
  <c r="Z69" i="25" s="1"/>
  <c r="AA69" i="25" s="1"/>
  <c r="C69" i="19"/>
  <c r="R69" i="18"/>
  <c r="X68" i="25"/>
  <c r="Y68" i="25" s="1"/>
  <c r="Z68" i="25" s="1"/>
  <c r="AA68" i="25" s="1"/>
  <c r="AL69" i="21"/>
  <c r="R69" i="22"/>
  <c r="H69" i="26"/>
  <c r="S68" i="27"/>
  <c r="T68" i="27" s="1"/>
  <c r="U68" i="27" s="1"/>
  <c r="V68" i="27" s="1"/>
  <c r="D69" i="20"/>
  <c r="E69" i="20" s="1"/>
  <c r="F69" i="20" s="1"/>
  <c r="G69" i="20" s="1"/>
  <c r="B70" i="23"/>
  <c r="A71" i="23" s="1"/>
  <c r="I70" i="24"/>
  <c r="J70" i="24" s="1"/>
  <c r="K70" i="24" s="1"/>
  <c r="L70" i="24" s="1"/>
  <c r="R70" i="18"/>
  <c r="B70" i="18"/>
  <c r="A71" i="18" s="1"/>
  <c r="C70" i="18"/>
  <c r="B70" i="22"/>
  <c r="A71" i="22" s="1"/>
  <c r="N68" i="22"/>
  <c r="O68" i="22" s="1"/>
  <c r="P68" i="22" s="1"/>
  <c r="Q68" i="22" s="1"/>
  <c r="H69" i="25"/>
  <c r="I69" i="25" s="1"/>
  <c r="J69" i="25" s="1"/>
  <c r="K69" i="25" s="1"/>
  <c r="L69" i="25" s="1"/>
  <c r="AB71" i="24"/>
  <c r="B71" i="24"/>
  <c r="A72" i="24" s="1"/>
  <c r="AG71" i="24"/>
  <c r="W71" i="24"/>
  <c r="AL71" i="24"/>
  <c r="H71" i="24"/>
  <c r="M71" i="24"/>
  <c r="H69" i="19"/>
  <c r="C69" i="18"/>
  <c r="D69" i="18" s="1"/>
  <c r="E69" i="18" s="1"/>
  <c r="F69" i="18" s="1"/>
  <c r="G69" i="18" s="1"/>
  <c r="W69" i="21"/>
  <c r="X69" i="21" s="1"/>
  <c r="Y69" i="21" s="1"/>
  <c r="Z69" i="21" s="1"/>
  <c r="AA69" i="21" s="1"/>
  <c r="C69" i="22"/>
  <c r="D69" i="22" s="1"/>
  <c r="E69" i="22" s="1"/>
  <c r="F69" i="22" s="1"/>
  <c r="G69" i="22" s="1"/>
  <c r="N68" i="23"/>
  <c r="O68" i="23" s="1"/>
  <c r="P68" i="23" s="1"/>
  <c r="Q68" i="23" s="1"/>
  <c r="AC68" i="23"/>
  <c r="AD68" i="23" s="1"/>
  <c r="AE68" i="23" s="1"/>
  <c r="AF68" i="23" s="1"/>
  <c r="AG69" i="26"/>
  <c r="AH69" i="26" s="1"/>
  <c r="AI69" i="26" s="1"/>
  <c r="AJ69" i="26" s="1"/>
  <c r="AK69" i="26" s="1"/>
  <c r="B70" i="27"/>
  <c r="A71" i="27" s="1"/>
  <c r="R70" i="27"/>
  <c r="AG70" i="27"/>
  <c r="W70" i="27"/>
  <c r="M70" i="27"/>
  <c r="R69" i="23"/>
  <c r="N69" i="23" s="1"/>
  <c r="O69" i="23" s="1"/>
  <c r="P69" i="23" s="1"/>
  <c r="Q69" i="23" s="1"/>
  <c r="I70" i="20"/>
  <c r="J70" i="20" s="1"/>
  <c r="K70" i="20" s="1"/>
  <c r="L70" i="20" s="1"/>
  <c r="AC68" i="25"/>
  <c r="AD68" i="25" s="1"/>
  <c r="AE68" i="25" s="1"/>
  <c r="AF68" i="25" s="1"/>
  <c r="B70" i="17"/>
  <c r="A71" i="17" s="1"/>
  <c r="H70" i="25"/>
  <c r="B70" i="25"/>
  <c r="A71" i="25" s="1"/>
  <c r="H70" i="19"/>
  <c r="B70" i="19"/>
  <c r="A71" i="19" s="1"/>
  <c r="M70" i="19"/>
  <c r="AG70" i="19"/>
  <c r="M69" i="18"/>
  <c r="I69" i="21"/>
  <c r="J69" i="21" s="1"/>
  <c r="K69" i="21" s="1"/>
  <c r="L69" i="21" s="1"/>
  <c r="AB69" i="22"/>
  <c r="B70" i="26"/>
  <c r="A71" i="26" s="1"/>
  <c r="I69" i="23"/>
  <c r="J69" i="23" s="1"/>
  <c r="K69" i="23" s="1"/>
  <c r="L69" i="23" s="1"/>
  <c r="X68" i="22"/>
  <c r="Y68" i="22" s="1"/>
  <c r="Z68" i="22" s="1"/>
  <c r="AA68" i="22" s="1"/>
  <c r="S70" i="24"/>
  <c r="T70" i="24" s="1"/>
  <c r="U70" i="24" s="1"/>
  <c r="V70" i="24" s="1"/>
  <c r="B73" i="15"/>
  <c r="A74" i="15" s="1"/>
  <c r="AB73" i="15"/>
  <c r="U73" i="15"/>
  <c r="T73" i="15"/>
  <c r="E73" i="15"/>
  <c r="L73" i="15"/>
  <c r="D73" i="15"/>
  <c r="X73" i="15"/>
  <c r="AH73" i="15"/>
  <c r="C73" i="15"/>
  <c r="F73" i="15"/>
  <c r="Q73" i="15"/>
  <c r="K73" i="15"/>
  <c r="P73" i="15"/>
  <c r="H73" i="15"/>
  <c r="Z73" i="15"/>
  <c r="AE73" i="15"/>
  <c r="AL73" i="15"/>
  <c r="S73" i="15"/>
  <c r="Y73" i="15"/>
  <c r="J73" i="15"/>
  <c r="O73" i="15"/>
  <c r="AG73" i="15"/>
  <c r="R73" i="15"/>
  <c r="R69" i="25"/>
  <c r="N69" i="25" s="1"/>
  <c r="O69" i="25" s="1"/>
  <c r="P69" i="25" s="1"/>
  <c r="Q69" i="25" s="1"/>
  <c r="AL70" i="24"/>
  <c r="AH70" i="24" s="1"/>
  <c r="AI70" i="24" s="1"/>
  <c r="AJ70" i="24" s="1"/>
  <c r="AK70" i="24" s="1"/>
  <c r="R69" i="19"/>
  <c r="S69" i="19" s="1"/>
  <c r="T69" i="19" s="1"/>
  <c r="U69" i="19" s="1"/>
  <c r="V69" i="19" s="1"/>
  <c r="AL69" i="18"/>
  <c r="AH69" i="18" s="1"/>
  <c r="AI69" i="18" s="1"/>
  <c r="AJ69" i="18" s="1"/>
  <c r="AK69" i="18" s="1"/>
  <c r="AG69" i="21"/>
  <c r="AH69" i="21" s="1"/>
  <c r="AI69" i="21" s="1"/>
  <c r="AJ69" i="21" s="1"/>
  <c r="AK69" i="21" s="1"/>
  <c r="M69" i="22"/>
  <c r="R69" i="26"/>
  <c r="S69" i="26" s="1"/>
  <c r="T69" i="26" s="1"/>
  <c r="U69" i="26" s="1"/>
  <c r="V69" i="26" s="1"/>
  <c r="AG69" i="27"/>
  <c r="AH69" i="27" s="1"/>
  <c r="AI69" i="27" s="1"/>
  <c r="AJ69" i="27" s="1"/>
  <c r="AK69" i="27" s="1"/>
  <c r="M69" i="27"/>
  <c r="N69" i="27" s="1"/>
  <c r="O69" i="27" s="1"/>
  <c r="P69" i="27" s="1"/>
  <c r="Q69" i="27" s="1"/>
  <c r="AB69" i="23"/>
  <c r="AC69" i="23" s="1"/>
  <c r="AD69" i="23" s="1"/>
  <c r="AE69" i="23" s="1"/>
  <c r="AF69" i="23" s="1"/>
  <c r="N68" i="19"/>
  <c r="O68" i="19" s="1"/>
  <c r="P68" i="19" s="1"/>
  <c r="Q68" i="19" s="1"/>
  <c r="B71" i="20"/>
  <c r="A72" i="20" s="1"/>
  <c r="AC69" i="19" l="1"/>
  <c r="AD69" i="19" s="1"/>
  <c r="AE69" i="19" s="1"/>
  <c r="AF69" i="19" s="1"/>
  <c r="X69" i="27"/>
  <c r="Y69" i="27" s="1"/>
  <c r="Z69" i="27" s="1"/>
  <c r="AA69" i="27" s="1"/>
  <c r="AH69" i="22"/>
  <c r="AI69" i="22" s="1"/>
  <c r="AJ69" i="22" s="1"/>
  <c r="AK69" i="22" s="1"/>
  <c r="N69" i="18"/>
  <c r="O69" i="18" s="1"/>
  <c r="P69" i="18" s="1"/>
  <c r="Q69" i="18" s="1"/>
  <c r="S69" i="22"/>
  <c r="T69" i="22" s="1"/>
  <c r="U69" i="22" s="1"/>
  <c r="V69" i="22" s="1"/>
  <c r="I69" i="26"/>
  <c r="J69" i="26" s="1"/>
  <c r="K69" i="26" s="1"/>
  <c r="L69" i="26" s="1"/>
  <c r="D69" i="27"/>
  <c r="E69" i="27" s="1"/>
  <c r="F69" i="27" s="1"/>
  <c r="G69" i="27" s="1"/>
  <c r="D70" i="24"/>
  <c r="E70" i="24" s="1"/>
  <c r="F70" i="24" s="1"/>
  <c r="G70" i="24" s="1"/>
  <c r="S69" i="18"/>
  <c r="T69" i="18" s="1"/>
  <c r="U69" i="18" s="1"/>
  <c r="V69" i="18" s="1"/>
  <c r="AC71" i="24"/>
  <c r="AD71" i="24" s="1"/>
  <c r="AE71" i="24" s="1"/>
  <c r="AF71" i="24" s="1"/>
  <c r="X69" i="19"/>
  <c r="Y69" i="19" s="1"/>
  <c r="Z69" i="19" s="1"/>
  <c r="AA69" i="19" s="1"/>
  <c r="N69" i="22"/>
  <c r="O69" i="22" s="1"/>
  <c r="P69" i="22" s="1"/>
  <c r="Q69" i="22" s="1"/>
  <c r="I70" i="19"/>
  <c r="J70" i="19" s="1"/>
  <c r="K70" i="19" s="1"/>
  <c r="L70" i="19" s="1"/>
  <c r="AL70" i="26"/>
  <c r="R70" i="23"/>
  <c r="S69" i="27"/>
  <c r="T69" i="27" s="1"/>
  <c r="U69" i="27" s="1"/>
  <c r="V69" i="27" s="1"/>
  <c r="W70" i="26"/>
  <c r="R70" i="19"/>
  <c r="N70" i="19" s="1"/>
  <c r="O70" i="19" s="1"/>
  <c r="P70" i="19" s="1"/>
  <c r="Q70" i="19" s="1"/>
  <c r="AB70" i="21"/>
  <c r="AC70" i="21" s="1"/>
  <c r="AD70" i="21" s="1"/>
  <c r="AE70" i="21" s="1"/>
  <c r="AF70" i="21" s="1"/>
  <c r="X71" i="24"/>
  <c r="Y71" i="24" s="1"/>
  <c r="Z71" i="24" s="1"/>
  <c r="AA71" i="24" s="1"/>
  <c r="R71" i="24"/>
  <c r="S71" i="24" s="1"/>
  <c r="T71" i="24" s="1"/>
  <c r="U71" i="24" s="1"/>
  <c r="V71" i="24" s="1"/>
  <c r="M70" i="21"/>
  <c r="X70" i="20"/>
  <c r="Y70" i="20" s="1"/>
  <c r="Z70" i="20" s="1"/>
  <c r="AA70" i="20" s="1"/>
  <c r="AB70" i="26"/>
  <c r="M70" i="26"/>
  <c r="R70" i="26"/>
  <c r="S70" i="26" s="1"/>
  <c r="T70" i="26" s="1"/>
  <c r="U70" i="26" s="1"/>
  <c r="V70" i="26" s="1"/>
  <c r="H70" i="26"/>
  <c r="C70" i="19"/>
  <c r="AG70" i="26"/>
  <c r="AC69" i="22"/>
  <c r="AD69" i="22" s="1"/>
  <c r="AE69" i="22" s="1"/>
  <c r="AF69" i="22" s="1"/>
  <c r="W70" i="19"/>
  <c r="AL70" i="27"/>
  <c r="AH70" i="27" s="1"/>
  <c r="AI70" i="27" s="1"/>
  <c r="AJ70" i="27" s="1"/>
  <c r="AK70" i="27" s="1"/>
  <c r="I69" i="19"/>
  <c r="J69" i="19" s="1"/>
  <c r="K69" i="19" s="1"/>
  <c r="L69" i="19" s="1"/>
  <c r="C71" i="24"/>
  <c r="D71" i="24" s="1"/>
  <c r="E71" i="24" s="1"/>
  <c r="F71" i="24" s="1"/>
  <c r="G71" i="24" s="1"/>
  <c r="W70" i="21"/>
  <c r="X70" i="21" s="1"/>
  <c r="Y70" i="21" s="1"/>
  <c r="Z70" i="21" s="1"/>
  <c r="AA70" i="21" s="1"/>
  <c r="AH69" i="19"/>
  <c r="AI69" i="19" s="1"/>
  <c r="AJ69" i="19" s="1"/>
  <c r="AK69" i="19" s="1"/>
  <c r="N71" i="24"/>
  <c r="O71" i="24" s="1"/>
  <c r="P71" i="24" s="1"/>
  <c r="Q71" i="24" s="1"/>
  <c r="C70" i="26"/>
  <c r="I71" i="24"/>
  <c r="J71" i="24" s="1"/>
  <c r="K71" i="24" s="1"/>
  <c r="L71" i="24" s="1"/>
  <c r="H70" i="21"/>
  <c r="I70" i="21" s="1"/>
  <c r="J70" i="21" s="1"/>
  <c r="K70" i="21" s="1"/>
  <c r="L70" i="21" s="1"/>
  <c r="W70" i="25"/>
  <c r="B71" i="17"/>
  <c r="A72" i="17" s="1"/>
  <c r="N70" i="27"/>
  <c r="O70" i="27" s="1"/>
  <c r="P70" i="27" s="1"/>
  <c r="Q70" i="27" s="1"/>
  <c r="B71" i="27"/>
  <c r="A72" i="27" s="1"/>
  <c r="AG70" i="22"/>
  <c r="AC69" i="21"/>
  <c r="AD69" i="21" s="1"/>
  <c r="AE69" i="21" s="1"/>
  <c r="AF69" i="21" s="1"/>
  <c r="AB71" i="18"/>
  <c r="C71" i="18"/>
  <c r="B71" i="18"/>
  <c r="A72" i="18" s="1"/>
  <c r="AL71" i="18"/>
  <c r="M71" i="23"/>
  <c r="C71" i="23"/>
  <c r="B71" i="23"/>
  <c r="A72" i="23" s="1"/>
  <c r="AB71" i="23"/>
  <c r="B71" i="22"/>
  <c r="A72" i="22" s="1"/>
  <c r="H71" i="22"/>
  <c r="N69" i="26"/>
  <c r="O69" i="26" s="1"/>
  <c r="P69" i="26" s="1"/>
  <c r="Q69" i="26" s="1"/>
  <c r="X69" i="23"/>
  <c r="Y69" i="23" s="1"/>
  <c r="Z69" i="23" s="1"/>
  <c r="AA69" i="23" s="1"/>
  <c r="N69" i="19"/>
  <c r="O69" i="19" s="1"/>
  <c r="P69" i="19" s="1"/>
  <c r="Q69" i="19" s="1"/>
  <c r="X69" i="22"/>
  <c r="Y69" i="22" s="1"/>
  <c r="Z69" i="22" s="1"/>
  <c r="AA69" i="22" s="1"/>
  <c r="C70" i="22"/>
  <c r="AB70" i="18"/>
  <c r="AL70" i="23"/>
  <c r="AC69" i="25"/>
  <c r="AD69" i="25" s="1"/>
  <c r="AE69" i="25" s="1"/>
  <c r="AF69" i="25" s="1"/>
  <c r="B71" i="25"/>
  <c r="A72" i="25" s="1"/>
  <c r="AG70" i="25"/>
  <c r="W71" i="20"/>
  <c r="AB71" i="20"/>
  <c r="N73" i="15"/>
  <c r="AD73" i="15"/>
  <c r="G73" i="15"/>
  <c r="AJ73" i="15"/>
  <c r="AC73" i="15"/>
  <c r="B71" i="19"/>
  <c r="A72" i="19" s="1"/>
  <c r="C70" i="25"/>
  <c r="D70" i="25" s="1"/>
  <c r="E70" i="25" s="1"/>
  <c r="F70" i="25" s="1"/>
  <c r="G70" i="25" s="1"/>
  <c r="C70" i="27"/>
  <c r="AB70" i="22"/>
  <c r="AC70" i="22" s="1"/>
  <c r="AD70" i="22" s="1"/>
  <c r="AE70" i="22" s="1"/>
  <c r="AF70" i="22" s="1"/>
  <c r="AL70" i="18"/>
  <c r="H70" i="23"/>
  <c r="AC69" i="26"/>
  <c r="AD69" i="26" s="1"/>
  <c r="AE69" i="26" s="1"/>
  <c r="AF69" i="26" s="1"/>
  <c r="X69" i="18"/>
  <c r="Y69" i="18" s="1"/>
  <c r="Z69" i="18" s="1"/>
  <c r="AA69" i="18" s="1"/>
  <c r="AL71" i="20"/>
  <c r="B74" i="15"/>
  <c r="O74" i="15" s="1"/>
  <c r="N4" i="14" s="1"/>
  <c r="N74" i="15"/>
  <c r="AE74" i="15"/>
  <c r="AD4" i="14" s="1"/>
  <c r="U74" i="15"/>
  <c r="T4" i="14" s="1"/>
  <c r="X74" i="15"/>
  <c r="W4" i="14" s="1"/>
  <c r="AI74" i="15"/>
  <c r="J74" i="15"/>
  <c r="I4" i="14" s="1"/>
  <c r="Q74" i="15"/>
  <c r="P4" i="14" s="1"/>
  <c r="T74" i="15"/>
  <c r="S4" i="14" s="1"/>
  <c r="I74" i="15"/>
  <c r="AB74" i="15"/>
  <c r="AA4" i="14" s="1"/>
  <c r="M74" i="15"/>
  <c r="X70" i="26"/>
  <c r="Y70" i="26" s="1"/>
  <c r="Z70" i="26" s="1"/>
  <c r="AA70" i="26" s="1"/>
  <c r="R70" i="25"/>
  <c r="H70" i="27"/>
  <c r="I70" i="27" s="1"/>
  <c r="J70" i="27" s="1"/>
  <c r="K70" i="27" s="1"/>
  <c r="L70" i="27" s="1"/>
  <c r="M70" i="22"/>
  <c r="M70" i="18"/>
  <c r="N70" i="18" s="1"/>
  <c r="O70" i="18" s="1"/>
  <c r="P70" i="18" s="1"/>
  <c r="Q70" i="18" s="1"/>
  <c r="AG70" i="23"/>
  <c r="B71" i="16"/>
  <c r="A72" i="16" s="1"/>
  <c r="AC69" i="27"/>
  <c r="AD69" i="27" s="1"/>
  <c r="AE69" i="27" s="1"/>
  <c r="AF69" i="27" s="1"/>
  <c r="C72" i="20"/>
  <c r="B72" i="20"/>
  <c r="A73" i="20" s="1"/>
  <c r="R72" i="20"/>
  <c r="R71" i="20"/>
  <c r="AL70" i="22"/>
  <c r="W70" i="18"/>
  <c r="X70" i="18" s="1"/>
  <c r="Y70" i="18" s="1"/>
  <c r="Z70" i="18" s="1"/>
  <c r="AA70" i="18" s="1"/>
  <c r="M70" i="23"/>
  <c r="N70" i="23" s="1"/>
  <c r="O70" i="23" s="1"/>
  <c r="P70" i="23" s="1"/>
  <c r="Q70" i="23" s="1"/>
  <c r="C70" i="23"/>
  <c r="I69" i="22"/>
  <c r="J69" i="22" s="1"/>
  <c r="K69" i="22" s="1"/>
  <c r="L69" i="22" s="1"/>
  <c r="I69" i="27"/>
  <c r="J69" i="27" s="1"/>
  <c r="K69" i="27" s="1"/>
  <c r="L69" i="27" s="1"/>
  <c r="AH70" i="21"/>
  <c r="AI70" i="21" s="1"/>
  <c r="AJ70" i="21" s="1"/>
  <c r="AK70" i="21" s="1"/>
  <c r="C71" i="20"/>
  <c r="D71" i="20" s="1"/>
  <c r="E71" i="20" s="1"/>
  <c r="F71" i="20" s="1"/>
  <c r="G71" i="20" s="1"/>
  <c r="M71" i="20"/>
  <c r="S70" i="27"/>
  <c r="T70" i="27" s="1"/>
  <c r="U70" i="27" s="1"/>
  <c r="V70" i="27" s="1"/>
  <c r="H71" i="20"/>
  <c r="AH70" i="26"/>
  <c r="AI70" i="26" s="1"/>
  <c r="AJ70" i="26" s="1"/>
  <c r="AK70" i="26" s="1"/>
  <c r="AB70" i="19"/>
  <c r="AC70" i="19" s="1"/>
  <c r="AD70" i="19" s="1"/>
  <c r="AE70" i="19" s="1"/>
  <c r="AF70" i="19" s="1"/>
  <c r="M70" i="25"/>
  <c r="AB70" i="27"/>
  <c r="AC70" i="27" s="1"/>
  <c r="AD70" i="27" s="1"/>
  <c r="AE70" i="27" s="1"/>
  <c r="AF70" i="27" s="1"/>
  <c r="AH71" i="24"/>
  <c r="AI71" i="24" s="1"/>
  <c r="AJ71" i="24" s="1"/>
  <c r="AK71" i="24" s="1"/>
  <c r="W70" i="22"/>
  <c r="H70" i="18"/>
  <c r="W70" i="23"/>
  <c r="D69" i="19"/>
  <c r="E69" i="19" s="1"/>
  <c r="F69" i="19" s="1"/>
  <c r="G69" i="19" s="1"/>
  <c r="S69" i="21"/>
  <c r="T69" i="21" s="1"/>
  <c r="U69" i="21" s="1"/>
  <c r="V69" i="21" s="1"/>
  <c r="D69" i="26"/>
  <c r="E69" i="26" s="1"/>
  <c r="F69" i="26" s="1"/>
  <c r="G69" i="26" s="1"/>
  <c r="AL71" i="21"/>
  <c r="B71" i="21"/>
  <c r="A72" i="21" s="1"/>
  <c r="H71" i="21"/>
  <c r="AG71" i="21"/>
  <c r="D69" i="25"/>
  <c r="E69" i="25" s="1"/>
  <c r="F69" i="25" s="1"/>
  <c r="G69" i="25" s="1"/>
  <c r="D70" i="19"/>
  <c r="E70" i="19" s="1"/>
  <c r="F70" i="19" s="1"/>
  <c r="G70" i="19" s="1"/>
  <c r="AB70" i="25"/>
  <c r="AI73" i="15"/>
  <c r="W73" i="15"/>
  <c r="I73" i="15"/>
  <c r="AK73" i="15"/>
  <c r="AG71" i="20"/>
  <c r="S69" i="25"/>
  <c r="T69" i="25" s="1"/>
  <c r="U69" i="25" s="1"/>
  <c r="V69" i="25" s="1"/>
  <c r="AA73" i="15"/>
  <c r="V73" i="15"/>
  <c r="AF73" i="15"/>
  <c r="M73" i="15"/>
  <c r="B71" i="26"/>
  <c r="A72" i="26" s="1"/>
  <c r="AL70" i="19"/>
  <c r="AH70" i="19" s="1"/>
  <c r="AI70" i="19" s="1"/>
  <c r="AJ70" i="19" s="1"/>
  <c r="AK70" i="19" s="1"/>
  <c r="AL70" i="25"/>
  <c r="S69" i="23"/>
  <c r="T69" i="23" s="1"/>
  <c r="U69" i="23" s="1"/>
  <c r="V69" i="23" s="1"/>
  <c r="B69" i="28"/>
  <c r="AL72" i="24"/>
  <c r="M72" i="24"/>
  <c r="AB72" i="24"/>
  <c r="C72" i="24"/>
  <c r="AG72" i="24"/>
  <c r="H72" i="24"/>
  <c r="B72" i="24"/>
  <c r="A73" i="24" s="1"/>
  <c r="W72" i="24"/>
  <c r="R70" i="22"/>
  <c r="H70" i="22"/>
  <c r="AG70" i="18"/>
  <c r="AH70" i="18" s="1"/>
  <c r="AI70" i="18" s="1"/>
  <c r="AJ70" i="18" s="1"/>
  <c r="AK70" i="18" s="1"/>
  <c r="AB70" i="23"/>
  <c r="I69" i="18"/>
  <c r="J69" i="18" s="1"/>
  <c r="K69" i="18" s="1"/>
  <c r="L69" i="18" s="1"/>
  <c r="R70" i="21"/>
  <c r="S70" i="25" l="1"/>
  <c r="T70" i="25" s="1"/>
  <c r="U70" i="25" s="1"/>
  <c r="V70" i="25" s="1"/>
  <c r="I70" i="26"/>
  <c r="J70" i="26" s="1"/>
  <c r="K70" i="26" s="1"/>
  <c r="L70" i="26" s="1"/>
  <c r="M4" i="14"/>
  <c r="I70" i="22"/>
  <c r="J70" i="22" s="1"/>
  <c r="K70" i="22" s="1"/>
  <c r="L70" i="22" s="1"/>
  <c r="AC70" i="23"/>
  <c r="AD70" i="23" s="1"/>
  <c r="AE70" i="23" s="1"/>
  <c r="AF70" i="23" s="1"/>
  <c r="S70" i="21"/>
  <c r="T70" i="21" s="1"/>
  <c r="U70" i="21" s="1"/>
  <c r="V70" i="21" s="1"/>
  <c r="S70" i="19"/>
  <c r="T70" i="19" s="1"/>
  <c r="U70" i="19" s="1"/>
  <c r="V70" i="19" s="1"/>
  <c r="D70" i="23"/>
  <c r="E70" i="23" s="1"/>
  <c r="F70" i="23" s="1"/>
  <c r="G70" i="23" s="1"/>
  <c r="D70" i="21"/>
  <c r="E70" i="21" s="1"/>
  <c r="F70" i="21" s="1"/>
  <c r="G70" i="21" s="1"/>
  <c r="S70" i="22"/>
  <c r="T70" i="22" s="1"/>
  <c r="U70" i="22" s="1"/>
  <c r="V70" i="22" s="1"/>
  <c r="I70" i="18"/>
  <c r="J70" i="18" s="1"/>
  <c r="K70" i="18" s="1"/>
  <c r="L70" i="18" s="1"/>
  <c r="K74" i="15"/>
  <c r="J4" i="14" s="1"/>
  <c r="AA74" i="15"/>
  <c r="Z4" i="14" s="1"/>
  <c r="X71" i="20"/>
  <c r="Y71" i="20" s="1"/>
  <c r="Z71" i="20" s="1"/>
  <c r="AA71" i="20" s="1"/>
  <c r="H71" i="18"/>
  <c r="D71" i="18" s="1"/>
  <c r="E71" i="18" s="1"/>
  <c r="F71" i="18" s="1"/>
  <c r="G71" i="18" s="1"/>
  <c r="N70" i="26"/>
  <c r="O70" i="26" s="1"/>
  <c r="P70" i="26" s="1"/>
  <c r="Q70" i="26" s="1"/>
  <c r="D72" i="24"/>
  <c r="E72" i="24" s="1"/>
  <c r="F72" i="24" s="1"/>
  <c r="G72" i="24" s="1"/>
  <c r="AC70" i="26"/>
  <c r="AD70" i="26" s="1"/>
  <c r="AE70" i="26" s="1"/>
  <c r="AF70" i="26" s="1"/>
  <c r="X70" i="22"/>
  <c r="Y70" i="22" s="1"/>
  <c r="Z70" i="22" s="1"/>
  <c r="AA70" i="22" s="1"/>
  <c r="R72" i="24"/>
  <c r="N72" i="24" s="1"/>
  <c r="O72" i="24" s="1"/>
  <c r="P72" i="24" s="1"/>
  <c r="Q72" i="24" s="1"/>
  <c r="W71" i="21"/>
  <c r="AH70" i="23"/>
  <c r="AI70" i="23" s="1"/>
  <c r="AJ70" i="23" s="1"/>
  <c r="AK70" i="23" s="1"/>
  <c r="AK74" i="15"/>
  <c r="AL74" i="15"/>
  <c r="AK4" i="14" s="1"/>
  <c r="W71" i="23"/>
  <c r="X71" i="23" s="1"/>
  <c r="Y71" i="23" s="1"/>
  <c r="Z71" i="23" s="1"/>
  <c r="AA71" i="23" s="1"/>
  <c r="W71" i="18"/>
  <c r="X71" i="18" s="1"/>
  <c r="Y71" i="18" s="1"/>
  <c r="Z71" i="18" s="1"/>
  <c r="AA71" i="18" s="1"/>
  <c r="AC72" i="24"/>
  <c r="AD72" i="24" s="1"/>
  <c r="AE72" i="24" s="1"/>
  <c r="AF72" i="24" s="1"/>
  <c r="N71" i="20"/>
  <c r="O71" i="20" s="1"/>
  <c r="P71" i="20" s="1"/>
  <c r="Q71" i="20" s="1"/>
  <c r="L74" i="15"/>
  <c r="K4" i="14" s="1"/>
  <c r="G74" i="15"/>
  <c r="F4" i="14" s="1"/>
  <c r="AG71" i="23"/>
  <c r="AG71" i="18"/>
  <c r="AC71" i="18" s="1"/>
  <c r="AD71" i="18" s="1"/>
  <c r="AE71" i="18" s="1"/>
  <c r="AF71" i="18" s="1"/>
  <c r="M71" i="27"/>
  <c r="D70" i="26"/>
  <c r="E70" i="26" s="1"/>
  <c r="F70" i="26" s="1"/>
  <c r="G70" i="26" s="1"/>
  <c r="AH71" i="20"/>
  <c r="AI71" i="20" s="1"/>
  <c r="AJ71" i="20" s="1"/>
  <c r="AK71" i="20" s="1"/>
  <c r="N70" i="25"/>
  <c r="O70" i="25" s="1"/>
  <c r="P70" i="25" s="1"/>
  <c r="Q70" i="25" s="1"/>
  <c r="D70" i="27"/>
  <c r="E70" i="27" s="1"/>
  <c r="F70" i="27" s="1"/>
  <c r="G70" i="27" s="1"/>
  <c r="W71" i="22"/>
  <c r="R71" i="18"/>
  <c r="AL71" i="26"/>
  <c r="I72" i="24"/>
  <c r="J72" i="24" s="1"/>
  <c r="K72" i="24" s="1"/>
  <c r="L72" i="24" s="1"/>
  <c r="H71" i="26"/>
  <c r="AB71" i="21"/>
  <c r="AC71" i="21" s="1"/>
  <c r="AD71" i="21" s="1"/>
  <c r="AE71" i="21" s="1"/>
  <c r="AF71" i="21" s="1"/>
  <c r="X70" i="23"/>
  <c r="Y70" i="23" s="1"/>
  <c r="Z70" i="23" s="1"/>
  <c r="AA70" i="23" s="1"/>
  <c r="S71" i="20"/>
  <c r="T71" i="20" s="1"/>
  <c r="U71" i="20" s="1"/>
  <c r="V71" i="20" s="1"/>
  <c r="AG72" i="20"/>
  <c r="B72" i="16"/>
  <c r="A73" i="16" s="1"/>
  <c r="AJ74" i="15"/>
  <c r="AI4" i="14" s="1"/>
  <c r="C74" i="15"/>
  <c r="B4" i="14" s="1"/>
  <c r="AC74" i="15"/>
  <c r="AB4" i="14" s="1"/>
  <c r="P74" i="15"/>
  <c r="O4" i="14" s="1"/>
  <c r="V74" i="15"/>
  <c r="U4" i="14" s="1"/>
  <c r="M71" i="19"/>
  <c r="M71" i="25"/>
  <c r="N70" i="21"/>
  <c r="O70" i="21" s="1"/>
  <c r="P70" i="21" s="1"/>
  <c r="Q70" i="21" s="1"/>
  <c r="I70" i="25"/>
  <c r="J70" i="25" s="1"/>
  <c r="K70" i="25" s="1"/>
  <c r="L70" i="25" s="1"/>
  <c r="D70" i="18"/>
  <c r="E70" i="18" s="1"/>
  <c r="F70" i="18" s="1"/>
  <c r="G70" i="18" s="1"/>
  <c r="AB72" i="22"/>
  <c r="C72" i="22"/>
  <c r="B72" i="22"/>
  <c r="A73" i="22" s="1"/>
  <c r="W72" i="22"/>
  <c r="M72" i="22"/>
  <c r="AC71" i="23"/>
  <c r="AD71" i="23" s="1"/>
  <c r="AE71" i="23" s="1"/>
  <c r="AF71" i="23" s="1"/>
  <c r="AH70" i="22"/>
  <c r="AI70" i="22" s="1"/>
  <c r="AJ70" i="22" s="1"/>
  <c r="AK70" i="22" s="1"/>
  <c r="R71" i="27"/>
  <c r="AB71" i="26"/>
  <c r="R71" i="26"/>
  <c r="M71" i="26"/>
  <c r="H72" i="21"/>
  <c r="W72" i="21"/>
  <c r="AL72" i="21"/>
  <c r="M72" i="21"/>
  <c r="AB72" i="21"/>
  <c r="R72" i="21"/>
  <c r="C72" i="21"/>
  <c r="B72" i="21"/>
  <c r="A73" i="21" s="1"/>
  <c r="AH72" i="24"/>
  <c r="AI72" i="24" s="1"/>
  <c r="AJ72" i="24" s="1"/>
  <c r="AK72" i="24" s="1"/>
  <c r="AG71" i="26"/>
  <c r="AH71" i="26" s="1"/>
  <c r="AI71" i="26" s="1"/>
  <c r="AJ71" i="26" s="1"/>
  <c r="AK71" i="26" s="1"/>
  <c r="M71" i="21"/>
  <c r="I71" i="21" s="1"/>
  <c r="J71" i="21" s="1"/>
  <c r="K71" i="21" s="1"/>
  <c r="L71" i="21" s="1"/>
  <c r="I71" i="20"/>
  <c r="J71" i="20" s="1"/>
  <c r="K71" i="20" s="1"/>
  <c r="L71" i="20" s="1"/>
  <c r="H72" i="20"/>
  <c r="AL72" i="20"/>
  <c r="AH74" i="15"/>
  <c r="AG4" i="14" s="1"/>
  <c r="S74" i="15"/>
  <c r="R4" i="14" s="1"/>
  <c r="D74" i="15"/>
  <c r="C4" i="14" s="1"/>
  <c r="AD74" i="15"/>
  <c r="AC4" i="14" s="1"/>
  <c r="W74" i="15"/>
  <c r="V4" i="14" s="1"/>
  <c r="C71" i="19"/>
  <c r="AL71" i="25"/>
  <c r="AB71" i="22"/>
  <c r="X71" i="22" s="1"/>
  <c r="Y71" i="22" s="1"/>
  <c r="Z71" i="22" s="1"/>
  <c r="AA71" i="22" s="1"/>
  <c r="R71" i="22"/>
  <c r="H71" i="23"/>
  <c r="I71" i="23" s="1"/>
  <c r="J71" i="23" s="1"/>
  <c r="K71" i="23" s="1"/>
  <c r="L71" i="23" s="1"/>
  <c r="AB71" i="27"/>
  <c r="AB72" i="20"/>
  <c r="AH4" i="14"/>
  <c r="AL71" i="19"/>
  <c r="W71" i="25"/>
  <c r="C71" i="22"/>
  <c r="D71" i="22" s="1"/>
  <c r="E71" i="22" s="1"/>
  <c r="F71" i="22" s="1"/>
  <c r="G71" i="22" s="1"/>
  <c r="W72" i="23"/>
  <c r="AB72" i="23"/>
  <c r="B72" i="23"/>
  <c r="A73" i="23" s="1"/>
  <c r="W71" i="27"/>
  <c r="B70" i="28"/>
  <c r="B72" i="26"/>
  <c r="A73" i="26" s="1"/>
  <c r="H72" i="26"/>
  <c r="AH71" i="21"/>
  <c r="AI71" i="21" s="1"/>
  <c r="AJ71" i="21" s="1"/>
  <c r="AK71" i="21" s="1"/>
  <c r="Z74" i="15"/>
  <c r="Y4" i="14" s="1"/>
  <c r="H74" i="15"/>
  <c r="G4" i="14" s="1"/>
  <c r="AG74" i="15"/>
  <c r="AF4" i="14" s="1"/>
  <c r="F74" i="15"/>
  <c r="E4" i="14" s="1"/>
  <c r="H71" i="19"/>
  <c r="H71" i="25"/>
  <c r="I71" i="25" s="1"/>
  <c r="J71" i="25" s="1"/>
  <c r="K71" i="25" s="1"/>
  <c r="L71" i="25" s="1"/>
  <c r="M71" i="22"/>
  <c r="R71" i="23"/>
  <c r="S71" i="23" s="1"/>
  <c r="T71" i="23" s="1"/>
  <c r="U71" i="23" s="1"/>
  <c r="V71" i="23" s="1"/>
  <c r="M72" i="18"/>
  <c r="AB72" i="18"/>
  <c r="B72" i="18"/>
  <c r="A73" i="18" s="1"/>
  <c r="W72" i="18"/>
  <c r="C71" i="27"/>
  <c r="H71" i="27"/>
  <c r="B73" i="20"/>
  <c r="A74" i="20" s="1"/>
  <c r="H4" i="14"/>
  <c r="AJ4" i="14"/>
  <c r="AG71" i="19"/>
  <c r="AC71" i="20"/>
  <c r="AD71" i="20" s="1"/>
  <c r="AE71" i="20" s="1"/>
  <c r="AF71" i="20" s="1"/>
  <c r="AG71" i="25"/>
  <c r="AC70" i="18"/>
  <c r="AD70" i="18" s="1"/>
  <c r="AE70" i="18" s="1"/>
  <c r="AF70" i="18" s="1"/>
  <c r="AL71" i="22"/>
  <c r="AG71" i="27"/>
  <c r="AB72" i="19"/>
  <c r="C72" i="19"/>
  <c r="R72" i="19"/>
  <c r="B72" i="19"/>
  <c r="A73" i="19" s="1"/>
  <c r="H72" i="19"/>
  <c r="M72" i="19"/>
  <c r="W72" i="19"/>
  <c r="M72" i="25"/>
  <c r="AB72" i="25"/>
  <c r="R72" i="25"/>
  <c r="B72" i="25"/>
  <c r="A73" i="25" s="1"/>
  <c r="AG72" i="25"/>
  <c r="AL72" i="25"/>
  <c r="W72" i="25"/>
  <c r="D70" i="22"/>
  <c r="E70" i="22" s="1"/>
  <c r="F70" i="22" s="1"/>
  <c r="G70" i="22" s="1"/>
  <c r="N71" i="27"/>
  <c r="O71" i="27" s="1"/>
  <c r="P71" i="27" s="1"/>
  <c r="Q71" i="27" s="1"/>
  <c r="C71" i="26"/>
  <c r="L4" i="14"/>
  <c r="AH70" i="25"/>
  <c r="AI70" i="25" s="1"/>
  <c r="AJ70" i="25" s="1"/>
  <c r="AK70" i="25" s="1"/>
  <c r="R71" i="25"/>
  <c r="S70" i="23"/>
  <c r="T70" i="23" s="1"/>
  <c r="U70" i="23" s="1"/>
  <c r="V70" i="23" s="1"/>
  <c r="B72" i="27"/>
  <c r="A73" i="27" s="1"/>
  <c r="C72" i="27"/>
  <c r="X70" i="25"/>
  <c r="Y70" i="25" s="1"/>
  <c r="Z70" i="25" s="1"/>
  <c r="AA70" i="25" s="1"/>
  <c r="X72" i="24"/>
  <c r="Y72" i="24" s="1"/>
  <c r="Z72" i="24" s="1"/>
  <c r="AA72" i="24" s="1"/>
  <c r="R71" i="21"/>
  <c r="S71" i="21" s="1"/>
  <c r="T71" i="21" s="1"/>
  <c r="U71" i="21" s="1"/>
  <c r="V71" i="21" s="1"/>
  <c r="M72" i="20"/>
  <c r="N72" i="20" s="1"/>
  <c r="O72" i="20" s="1"/>
  <c r="P72" i="20" s="1"/>
  <c r="Q72" i="20" s="1"/>
  <c r="W71" i="19"/>
  <c r="R71" i="19"/>
  <c r="M73" i="24"/>
  <c r="B73" i="24"/>
  <c r="A74" i="24" s="1"/>
  <c r="W71" i="26"/>
  <c r="AC70" i="25"/>
  <c r="AD70" i="25" s="1"/>
  <c r="AE70" i="25" s="1"/>
  <c r="AF70" i="25" s="1"/>
  <c r="C71" i="21"/>
  <c r="D71" i="21" s="1"/>
  <c r="E71" i="21" s="1"/>
  <c r="F71" i="21" s="1"/>
  <c r="G71" i="21" s="1"/>
  <c r="X70" i="27"/>
  <c r="Y70" i="27" s="1"/>
  <c r="Z70" i="27" s="1"/>
  <c r="AA70" i="27" s="1"/>
  <c r="W72" i="20"/>
  <c r="N70" i="22"/>
  <c r="O70" i="22" s="1"/>
  <c r="P70" i="22" s="1"/>
  <c r="Q70" i="22" s="1"/>
  <c r="E74" i="15"/>
  <c r="D4" i="14" s="1"/>
  <c r="R74" i="15"/>
  <c r="Q4" i="14" s="1"/>
  <c r="AF74" i="15"/>
  <c r="AE4" i="14" s="1"/>
  <c r="Y74" i="15"/>
  <c r="X4" i="14" s="1"/>
  <c r="I70" i="23"/>
  <c r="J70" i="23" s="1"/>
  <c r="K70" i="23" s="1"/>
  <c r="L70" i="23" s="1"/>
  <c r="AB71" i="19"/>
  <c r="AB71" i="25"/>
  <c r="C71" i="25"/>
  <c r="S70" i="18"/>
  <c r="T70" i="18" s="1"/>
  <c r="U70" i="18" s="1"/>
  <c r="V70" i="18" s="1"/>
  <c r="AG71" i="22"/>
  <c r="AL71" i="23"/>
  <c r="AH71" i="23" s="1"/>
  <c r="AI71" i="23" s="1"/>
  <c r="AJ71" i="23" s="1"/>
  <c r="AK71" i="23" s="1"/>
  <c r="M71" i="18"/>
  <c r="N71" i="18" s="1"/>
  <c r="O71" i="18" s="1"/>
  <c r="P71" i="18" s="1"/>
  <c r="Q71" i="18" s="1"/>
  <c r="AL71" i="27"/>
  <c r="B72" i="17"/>
  <c r="A73" i="17" s="1"/>
  <c r="X70" i="19"/>
  <c r="Y70" i="19" s="1"/>
  <c r="Z70" i="19" s="1"/>
  <c r="AA70" i="19" s="1"/>
  <c r="I72" i="21" l="1"/>
  <c r="J72" i="21" s="1"/>
  <c r="K72" i="21" s="1"/>
  <c r="L72" i="21" s="1"/>
  <c r="X72" i="20"/>
  <c r="Y72" i="20" s="1"/>
  <c r="Z72" i="20" s="1"/>
  <c r="AA72" i="20" s="1"/>
  <c r="X71" i="27"/>
  <c r="Y71" i="27" s="1"/>
  <c r="Z71" i="27" s="1"/>
  <c r="AA71" i="27" s="1"/>
  <c r="AC71" i="25"/>
  <c r="AD71" i="25" s="1"/>
  <c r="AE71" i="25" s="1"/>
  <c r="AF71" i="25" s="1"/>
  <c r="AH71" i="18"/>
  <c r="AI71" i="18" s="1"/>
  <c r="AJ71" i="18" s="1"/>
  <c r="AK71" i="18" s="1"/>
  <c r="AC71" i="19"/>
  <c r="AD71" i="19" s="1"/>
  <c r="AE71" i="19" s="1"/>
  <c r="AF71" i="19" s="1"/>
  <c r="S71" i="19"/>
  <c r="T71" i="19" s="1"/>
  <c r="U71" i="19" s="1"/>
  <c r="V71" i="19" s="1"/>
  <c r="X72" i="19"/>
  <c r="Y72" i="19" s="1"/>
  <c r="Z72" i="19" s="1"/>
  <c r="AA72" i="19" s="1"/>
  <c r="AC71" i="26"/>
  <c r="AD71" i="26" s="1"/>
  <c r="AE71" i="26" s="1"/>
  <c r="AF71" i="26" s="1"/>
  <c r="S71" i="18"/>
  <c r="T71" i="18" s="1"/>
  <c r="U71" i="18" s="1"/>
  <c r="V71" i="18" s="1"/>
  <c r="AC72" i="20"/>
  <c r="AD72" i="20" s="1"/>
  <c r="AE72" i="20" s="1"/>
  <c r="AF72" i="20" s="1"/>
  <c r="S72" i="24"/>
  <c r="T72" i="24" s="1"/>
  <c r="U72" i="24" s="1"/>
  <c r="V72" i="24" s="1"/>
  <c r="N71" i="22"/>
  <c r="O71" i="22" s="1"/>
  <c r="P71" i="22" s="1"/>
  <c r="Q71" i="22" s="1"/>
  <c r="AH71" i="19"/>
  <c r="AI71" i="19" s="1"/>
  <c r="AJ71" i="19" s="1"/>
  <c r="AK71" i="19" s="1"/>
  <c r="X72" i="18"/>
  <c r="Y72" i="18" s="1"/>
  <c r="Z72" i="18" s="1"/>
  <c r="AA72" i="18" s="1"/>
  <c r="X72" i="22"/>
  <c r="Y72" i="22" s="1"/>
  <c r="Z72" i="22" s="1"/>
  <c r="AA72" i="22" s="1"/>
  <c r="D71" i="26"/>
  <c r="E71" i="26" s="1"/>
  <c r="F71" i="26" s="1"/>
  <c r="G71" i="26" s="1"/>
  <c r="D71" i="27"/>
  <c r="E71" i="27" s="1"/>
  <c r="F71" i="27" s="1"/>
  <c r="G71" i="27" s="1"/>
  <c r="I71" i="19"/>
  <c r="J71" i="19" s="1"/>
  <c r="K71" i="19" s="1"/>
  <c r="L71" i="19" s="1"/>
  <c r="S72" i="25"/>
  <c r="T72" i="25" s="1"/>
  <c r="U72" i="25" s="1"/>
  <c r="V72" i="25" s="1"/>
  <c r="I71" i="18"/>
  <c r="J71" i="18" s="1"/>
  <c r="K71" i="18" s="1"/>
  <c r="L71" i="18" s="1"/>
  <c r="AH72" i="25"/>
  <c r="AI72" i="25" s="1"/>
  <c r="AJ72" i="25" s="1"/>
  <c r="AK72" i="25" s="1"/>
  <c r="I72" i="19"/>
  <c r="J72" i="19" s="1"/>
  <c r="K72" i="19" s="1"/>
  <c r="L72" i="19" s="1"/>
  <c r="W73" i="20"/>
  <c r="D71" i="19"/>
  <c r="E71" i="19" s="1"/>
  <c r="F71" i="19" s="1"/>
  <c r="G71" i="19" s="1"/>
  <c r="W72" i="27"/>
  <c r="B71" i="28"/>
  <c r="AH71" i="25"/>
  <c r="AI71" i="25" s="1"/>
  <c r="AJ71" i="25" s="1"/>
  <c r="AK71" i="25" s="1"/>
  <c r="M73" i="20"/>
  <c r="H72" i="18"/>
  <c r="I72" i="18" s="1"/>
  <c r="J72" i="18" s="1"/>
  <c r="K72" i="18" s="1"/>
  <c r="L72" i="18" s="1"/>
  <c r="N72" i="21"/>
  <c r="O72" i="21" s="1"/>
  <c r="P72" i="21" s="1"/>
  <c r="Q72" i="21" s="1"/>
  <c r="H73" i="20"/>
  <c r="X71" i="26"/>
  <c r="Y71" i="26" s="1"/>
  <c r="Z71" i="26" s="1"/>
  <c r="AA71" i="26" s="1"/>
  <c r="X71" i="25"/>
  <c r="Y71" i="25" s="1"/>
  <c r="Z71" i="25" s="1"/>
  <c r="AA71" i="25" s="1"/>
  <c r="D71" i="25"/>
  <c r="E71" i="25" s="1"/>
  <c r="F71" i="25" s="1"/>
  <c r="G71" i="25" s="1"/>
  <c r="AG73" i="24"/>
  <c r="AG72" i="19"/>
  <c r="I71" i="27"/>
  <c r="J71" i="27" s="1"/>
  <c r="K71" i="27" s="1"/>
  <c r="L71" i="27" s="1"/>
  <c r="X71" i="21"/>
  <c r="Y71" i="21" s="1"/>
  <c r="Z71" i="21" s="1"/>
  <c r="AA71" i="21" s="1"/>
  <c r="AG72" i="23"/>
  <c r="S71" i="22"/>
  <c r="T71" i="22" s="1"/>
  <c r="U71" i="22" s="1"/>
  <c r="V71" i="22" s="1"/>
  <c r="N71" i="26"/>
  <c r="O71" i="26" s="1"/>
  <c r="P71" i="26" s="1"/>
  <c r="Q71" i="26" s="1"/>
  <c r="AG72" i="22"/>
  <c r="AL72" i="27"/>
  <c r="X72" i="25"/>
  <c r="Y72" i="25" s="1"/>
  <c r="Z72" i="25" s="1"/>
  <c r="AA72" i="25" s="1"/>
  <c r="R73" i="20"/>
  <c r="S73" i="20" s="1"/>
  <c r="T73" i="20" s="1"/>
  <c r="U73" i="20" s="1"/>
  <c r="V73" i="20" s="1"/>
  <c r="AC71" i="22"/>
  <c r="AD71" i="22" s="1"/>
  <c r="AE71" i="22" s="1"/>
  <c r="AF71" i="22" s="1"/>
  <c r="S72" i="20"/>
  <c r="T72" i="20" s="1"/>
  <c r="U72" i="20" s="1"/>
  <c r="V72" i="20" s="1"/>
  <c r="B73" i="26"/>
  <c r="A74" i="26" s="1"/>
  <c r="AG73" i="26"/>
  <c r="X72" i="23"/>
  <c r="Y72" i="23" s="1"/>
  <c r="Z72" i="23" s="1"/>
  <c r="AA72" i="23" s="1"/>
  <c r="AH71" i="22"/>
  <c r="AI71" i="22" s="1"/>
  <c r="AJ71" i="22" s="1"/>
  <c r="AK71" i="22" s="1"/>
  <c r="AL73" i="24"/>
  <c r="AG72" i="27"/>
  <c r="S71" i="25"/>
  <c r="T71" i="25" s="1"/>
  <c r="U71" i="25" s="1"/>
  <c r="V71" i="25" s="1"/>
  <c r="C72" i="25"/>
  <c r="B73" i="19"/>
  <c r="A74" i="19" s="1"/>
  <c r="AB73" i="20"/>
  <c r="AG72" i="18"/>
  <c r="R72" i="26"/>
  <c r="C72" i="23"/>
  <c r="S71" i="27"/>
  <c r="T71" i="27" s="1"/>
  <c r="U71" i="27" s="1"/>
  <c r="V71" i="27" s="1"/>
  <c r="AL73" i="22"/>
  <c r="M73" i="22"/>
  <c r="B73" i="22"/>
  <c r="A74" i="22" s="1"/>
  <c r="AG73" i="22"/>
  <c r="AH73" i="22" s="1"/>
  <c r="AI73" i="22" s="1"/>
  <c r="AJ73" i="22" s="1"/>
  <c r="AK73" i="22" s="1"/>
  <c r="H73" i="22"/>
  <c r="N71" i="19"/>
  <c r="O71" i="19" s="1"/>
  <c r="P71" i="19" s="1"/>
  <c r="Q71" i="19" s="1"/>
  <c r="W73" i="24"/>
  <c r="H72" i="27"/>
  <c r="D72" i="27" s="1"/>
  <c r="E72" i="27" s="1"/>
  <c r="F72" i="27" s="1"/>
  <c r="G72" i="27" s="1"/>
  <c r="AC72" i="25"/>
  <c r="AD72" i="25" s="1"/>
  <c r="AE72" i="25" s="1"/>
  <c r="AF72" i="25" s="1"/>
  <c r="S72" i="19"/>
  <c r="T72" i="19" s="1"/>
  <c r="U72" i="19" s="1"/>
  <c r="V72" i="19" s="1"/>
  <c r="AG73" i="20"/>
  <c r="C72" i="18"/>
  <c r="D72" i="18" s="1"/>
  <c r="E72" i="18" s="1"/>
  <c r="F72" i="18" s="1"/>
  <c r="G72" i="18" s="1"/>
  <c r="C72" i="26"/>
  <c r="D72" i="26" s="1"/>
  <c r="E72" i="26" s="1"/>
  <c r="F72" i="26" s="1"/>
  <c r="G72" i="26" s="1"/>
  <c r="AL72" i="23"/>
  <c r="AC71" i="27"/>
  <c r="AD71" i="27" s="1"/>
  <c r="AE71" i="27" s="1"/>
  <c r="AF71" i="27" s="1"/>
  <c r="N71" i="21"/>
  <c r="O71" i="21" s="1"/>
  <c r="P71" i="21" s="1"/>
  <c r="Q71" i="21" s="1"/>
  <c r="R72" i="22"/>
  <c r="S72" i="22" s="1"/>
  <c r="T72" i="22" s="1"/>
  <c r="U72" i="22" s="1"/>
  <c r="V72" i="22" s="1"/>
  <c r="B73" i="16"/>
  <c r="A74" i="16" s="1"/>
  <c r="R73" i="24"/>
  <c r="H73" i="24"/>
  <c r="I73" i="24" s="1"/>
  <c r="J73" i="24" s="1"/>
  <c r="K73" i="24" s="1"/>
  <c r="L73" i="24" s="1"/>
  <c r="N72" i="25"/>
  <c r="O72" i="25" s="1"/>
  <c r="P72" i="25" s="1"/>
  <c r="Q72" i="25" s="1"/>
  <c r="D72" i="19"/>
  <c r="E72" i="19" s="1"/>
  <c r="F72" i="19" s="1"/>
  <c r="G72" i="19" s="1"/>
  <c r="R74" i="20"/>
  <c r="B74" i="20"/>
  <c r="W74" i="20" s="1"/>
  <c r="H74" i="20"/>
  <c r="AG74" i="20"/>
  <c r="M74" i="20"/>
  <c r="C74" i="20"/>
  <c r="AL74" i="20"/>
  <c r="AC72" i="18"/>
  <c r="AD72" i="18" s="1"/>
  <c r="AE72" i="18" s="1"/>
  <c r="AF72" i="18" s="1"/>
  <c r="AL72" i="26"/>
  <c r="AB72" i="26"/>
  <c r="H72" i="23"/>
  <c r="X72" i="21"/>
  <c r="Y72" i="21" s="1"/>
  <c r="Z72" i="21" s="1"/>
  <c r="AA72" i="21" s="1"/>
  <c r="R74" i="24"/>
  <c r="B74" i="24"/>
  <c r="W74" i="24" s="1"/>
  <c r="AG74" i="24"/>
  <c r="H74" i="24"/>
  <c r="AL74" i="24"/>
  <c r="AK13" i="14" s="1"/>
  <c r="C74" i="24"/>
  <c r="W73" i="27"/>
  <c r="M73" i="27"/>
  <c r="C73" i="27"/>
  <c r="B73" i="27"/>
  <c r="A74" i="27" s="1"/>
  <c r="M72" i="26"/>
  <c r="AL73" i="23"/>
  <c r="B73" i="23"/>
  <c r="A74" i="23" s="1"/>
  <c r="M73" i="23"/>
  <c r="H73" i="23"/>
  <c r="N72" i="22"/>
  <c r="O72" i="22" s="1"/>
  <c r="P72" i="22" s="1"/>
  <c r="Q72" i="22" s="1"/>
  <c r="AC72" i="22"/>
  <c r="AD72" i="22" s="1"/>
  <c r="AE72" i="22" s="1"/>
  <c r="AF72" i="22" s="1"/>
  <c r="I71" i="26"/>
  <c r="J71" i="26" s="1"/>
  <c r="K71" i="26" s="1"/>
  <c r="L71" i="26" s="1"/>
  <c r="AC72" i="19"/>
  <c r="AD72" i="19" s="1"/>
  <c r="AE72" i="19" s="1"/>
  <c r="AF72" i="19" s="1"/>
  <c r="X73" i="20"/>
  <c r="Y73" i="20" s="1"/>
  <c r="Z73" i="20" s="1"/>
  <c r="AA73" i="20" s="1"/>
  <c r="B73" i="17"/>
  <c r="A74" i="17" s="1"/>
  <c r="AB73" i="24"/>
  <c r="AC73" i="24" s="1"/>
  <c r="AD73" i="24" s="1"/>
  <c r="AE73" i="24" s="1"/>
  <c r="AF73" i="24" s="1"/>
  <c r="I71" i="22"/>
  <c r="J71" i="22" s="1"/>
  <c r="K71" i="22" s="1"/>
  <c r="L71" i="22" s="1"/>
  <c r="M72" i="27"/>
  <c r="R72" i="27"/>
  <c r="S72" i="27" s="1"/>
  <c r="T72" i="27" s="1"/>
  <c r="U72" i="27" s="1"/>
  <c r="V72" i="27" s="1"/>
  <c r="H72" i="25"/>
  <c r="I72" i="25" s="1"/>
  <c r="J72" i="25" s="1"/>
  <c r="K72" i="25" s="1"/>
  <c r="L72" i="25" s="1"/>
  <c r="AL72" i="19"/>
  <c r="AH72" i="19" s="1"/>
  <c r="AI72" i="19" s="1"/>
  <c r="AJ72" i="19" s="1"/>
  <c r="AK72" i="19" s="1"/>
  <c r="C73" i="20"/>
  <c r="D73" i="20" s="1"/>
  <c r="E73" i="20" s="1"/>
  <c r="F73" i="20" s="1"/>
  <c r="G73" i="20" s="1"/>
  <c r="R72" i="18"/>
  <c r="S72" i="18" s="1"/>
  <c r="T72" i="18" s="1"/>
  <c r="U72" i="18" s="1"/>
  <c r="V72" i="18" s="1"/>
  <c r="AL72" i="18"/>
  <c r="W72" i="26"/>
  <c r="R72" i="23"/>
  <c r="S72" i="23" s="1"/>
  <c r="T72" i="23" s="1"/>
  <c r="U72" i="23" s="1"/>
  <c r="V72" i="23" s="1"/>
  <c r="B73" i="21"/>
  <c r="A74" i="21" s="1"/>
  <c r="AG72" i="21"/>
  <c r="AH72" i="21" s="1"/>
  <c r="AI72" i="21" s="1"/>
  <c r="AJ72" i="21" s="1"/>
  <c r="AK72" i="21" s="1"/>
  <c r="AL72" i="22"/>
  <c r="AH72" i="22" s="1"/>
  <c r="AI72" i="22" s="1"/>
  <c r="AJ72" i="22" s="1"/>
  <c r="AK72" i="22" s="1"/>
  <c r="AH71" i="27"/>
  <c r="AI71" i="27" s="1"/>
  <c r="AJ71" i="27" s="1"/>
  <c r="AK71" i="27" s="1"/>
  <c r="D72" i="21"/>
  <c r="E72" i="21" s="1"/>
  <c r="F72" i="21" s="1"/>
  <c r="G72" i="21" s="1"/>
  <c r="AC72" i="23"/>
  <c r="AD72" i="23" s="1"/>
  <c r="AE72" i="23" s="1"/>
  <c r="AF72" i="23" s="1"/>
  <c r="C73" i="24"/>
  <c r="X71" i="19"/>
  <c r="Y71" i="19" s="1"/>
  <c r="Z71" i="19" s="1"/>
  <c r="AA71" i="19" s="1"/>
  <c r="AB72" i="27"/>
  <c r="AC72" i="27" s="1"/>
  <c r="AD72" i="27" s="1"/>
  <c r="AE72" i="27" s="1"/>
  <c r="AF72" i="27" s="1"/>
  <c r="N71" i="23"/>
  <c r="O71" i="23" s="1"/>
  <c r="P71" i="23" s="1"/>
  <c r="Q71" i="23" s="1"/>
  <c r="B73" i="25"/>
  <c r="A74" i="25" s="1"/>
  <c r="N72" i="19"/>
  <c r="O72" i="19" s="1"/>
  <c r="P72" i="19" s="1"/>
  <c r="Q72" i="19" s="1"/>
  <c r="D71" i="23"/>
  <c r="E71" i="23" s="1"/>
  <c r="F71" i="23" s="1"/>
  <c r="G71" i="23" s="1"/>
  <c r="AL73" i="20"/>
  <c r="W73" i="18"/>
  <c r="R73" i="18"/>
  <c r="B73" i="18"/>
  <c r="A74" i="18" s="1"/>
  <c r="AG72" i="26"/>
  <c r="M72" i="23"/>
  <c r="S72" i="21"/>
  <c r="T72" i="21" s="1"/>
  <c r="U72" i="21" s="1"/>
  <c r="V72" i="21" s="1"/>
  <c r="S71" i="26"/>
  <c r="T71" i="26" s="1"/>
  <c r="U71" i="26" s="1"/>
  <c r="V71" i="26" s="1"/>
  <c r="H72" i="22"/>
  <c r="I72" i="22" s="1"/>
  <c r="J72" i="22" s="1"/>
  <c r="K72" i="22" s="1"/>
  <c r="L72" i="22" s="1"/>
  <c r="N73" i="24"/>
  <c r="O73" i="24" s="1"/>
  <c r="P73" i="24" s="1"/>
  <c r="Q73" i="24" s="1"/>
  <c r="I73" i="20"/>
  <c r="J73" i="20" s="1"/>
  <c r="K73" i="20" s="1"/>
  <c r="L73" i="20" s="1"/>
  <c r="AH72" i="23"/>
  <c r="AI72" i="23" s="1"/>
  <c r="AJ72" i="23" s="1"/>
  <c r="AK72" i="23" s="1"/>
  <c r="I72" i="20"/>
  <c r="J72" i="20" s="1"/>
  <c r="K72" i="20" s="1"/>
  <c r="L72" i="20" s="1"/>
  <c r="N71" i="25"/>
  <c r="O71" i="25" s="1"/>
  <c r="P71" i="25" s="1"/>
  <c r="Q71" i="25" s="1"/>
  <c r="AH72" i="20"/>
  <c r="AI72" i="20" s="1"/>
  <c r="AJ72" i="20" s="1"/>
  <c r="AK72" i="20" s="1"/>
  <c r="D72" i="20"/>
  <c r="E72" i="20" s="1"/>
  <c r="F72" i="20" s="1"/>
  <c r="G72" i="20" s="1"/>
  <c r="AH73" i="24" l="1"/>
  <c r="AI73" i="24" s="1"/>
  <c r="AJ73" i="24" s="1"/>
  <c r="AK73" i="24" s="1"/>
  <c r="N72" i="26"/>
  <c r="O72" i="26" s="1"/>
  <c r="P72" i="26" s="1"/>
  <c r="Q72" i="26" s="1"/>
  <c r="AH72" i="27"/>
  <c r="AI72" i="27" s="1"/>
  <c r="AJ72" i="27" s="1"/>
  <c r="AK72" i="27" s="1"/>
  <c r="N72" i="23"/>
  <c r="O72" i="23" s="1"/>
  <c r="P72" i="23" s="1"/>
  <c r="Q72" i="23" s="1"/>
  <c r="X72" i="26"/>
  <c r="Y72" i="26" s="1"/>
  <c r="Z72" i="26" s="1"/>
  <c r="AA72" i="26" s="1"/>
  <c r="I73" i="23"/>
  <c r="J73" i="23" s="1"/>
  <c r="K73" i="23" s="1"/>
  <c r="L73" i="23" s="1"/>
  <c r="D73" i="24"/>
  <c r="E73" i="24" s="1"/>
  <c r="F73" i="24" s="1"/>
  <c r="G73" i="24" s="1"/>
  <c r="H73" i="21"/>
  <c r="I73" i="22"/>
  <c r="J73" i="22" s="1"/>
  <c r="K73" i="22" s="1"/>
  <c r="L73" i="22" s="1"/>
  <c r="AG73" i="23"/>
  <c r="AH73" i="23" s="1"/>
  <c r="AI73" i="23" s="1"/>
  <c r="AJ73" i="23" s="1"/>
  <c r="AK73" i="23" s="1"/>
  <c r="AB74" i="24"/>
  <c r="AB74" i="20"/>
  <c r="X74" i="20" s="1"/>
  <c r="S73" i="24"/>
  <c r="T73" i="24" s="1"/>
  <c r="U73" i="24" s="1"/>
  <c r="V73" i="24" s="1"/>
  <c r="M74" i="24"/>
  <c r="N73" i="20"/>
  <c r="O73" i="20" s="1"/>
  <c r="P73" i="20" s="1"/>
  <c r="Q73" i="20" s="1"/>
  <c r="R73" i="27"/>
  <c r="S73" i="27" s="1"/>
  <c r="T73" i="27" s="1"/>
  <c r="U73" i="27" s="1"/>
  <c r="V73" i="27" s="1"/>
  <c r="V9" i="14"/>
  <c r="C73" i="25"/>
  <c r="AB73" i="18"/>
  <c r="AB73" i="25"/>
  <c r="AC72" i="21"/>
  <c r="AD72" i="21" s="1"/>
  <c r="AE72" i="21" s="1"/>
  <c r="AF72" i="21" s="1"/>
  <c r="AG73" i="18"/>
  <c r="M73" i="25"/>
  <c r="AB73" i="21"/>
  <c r="C73" i="21"/>
  <c r="I72" i="23"/>
  <c r="J72" i="23" s="1"/>
  <c r="K72" i="23" s="1"/>
  <c r="L72" i="23" s="1"/>
  <c r="AH73" i="20"/>
  <c r="AI73" i="20" s="1"/>
  <c r="AJ73" i="20" s="1"/>
  <c r="AK73" i="20" s="1"/>
  <c r="C73" i="19"/>
  <c r="S73" i="18"/>
  <c r="T73" i="18" s="1"/>
  <c r="U73" i="18" s="1"/>
  <c r="V73" i="18" s="1"/>
  <c r="X74" i="24"/>
  <c r="V13" i="14"/>
  <c r="AH74" i="20"/>
  <c r="AF9" i="14"/>
  <c r="C73" i="18"/>
  <c r="AL73" i="25"/>
  <c r="M73" i="21"/>
  <c r="I73" i="21" s="1"/>
  <c r="J73" i="21" s="1"/>
  <c r="K73" i="21" s="1"/>
  <c r="L73" i="21" s="1"/>
  <c r="N72" i="27"/>
  <c r="O72" i="27" s="1"/>
  <c r="P72" i="27" s="1"/>
  <c r="Q72" i="27" s="1"/>
  <c r="R73" i="23"/>
  <c r="N73" i="23" s="1"/>
  <c r="O73" i="23" s="1"/>
  <c r="P73" i="23" s="1"/>
  <c r="Q73" i="23" s="1"/>
  <c r="AG73" i="27"/>
  <c r="I74" i="24"/>
  <c r="G13" i="14"/>
  <c r="AC72" i="26"/>
  <c r="AD72" i="26" s="1"/>
  <c r="AE72" i="26" s="1"/>
  <c r="AF72" i="26" s="1"/>
  <c r="W73" i="22"/>
  <c r="W73" i="19"/>
  <c r="B74" i="26"/>
  <c r="M74" i="26" s="1"/>
  <c r="M73" i="18"/>
  <c r="N73" i="18" s="1"/>
  <c r="O73" i="18" s="1"/>
  <c r="P73" i="18" s="1"/>
  <c r="Q73" i="18" s="1"/>
  <c r="AG73" i="25"/>
  <c r="W73" i="25"/>
  <c r="X73" i="25" s="1"/>
  <c r="Y73" i="25" s="1"/>
  <c r="Z73" i="25" s="1"/>
  <c r="AA73" i="25" s="1"/>
  <c r="AL73" i="21"/>
  <c r="C73" i="23"/>
  <c r="D73" i="23" s="1"/>
  <c r="E73" i="23" s="1"/>
  <c r="F73" i="23" s="1"/>
  <c r="G73" i="23" s="1"/>
  <c r="B74" i="27"/>
  <c r="W74" i="27" s="1"/>
  <c r="B72" i="28"/>
  <c r="D72" i="23"/>
  <c r="E72" i="23" s="1"/>
  <c r="F72" i="23" s="1"/>
  <c r="G72" i="23" s="1"/>
  <c r="H74" i="19"/>
  <c r="W74" i="19"/>
  <c r="AL74" i="19"/>
  <c r="AB74" i="19"/>
  <c r="B74" i="19"/>
  <c r="AG74" i="19" s="1"/>
  <c r="R74" i="19"/>
  <c r="R73" i="26"/>
  <c r="B74" i="23"/>
  <c r="C74" i="23" s="1"/>
  <c r="N72" i="18"/>
  <c r="O72" i="18" s="1"/>
  <c r="P72" i="18" s="1"/>
  <c r="Q72" i="18" s="1"/>
  <c r="AH74" i="24"/>
  <c r="AF13" i="14"/>
  <c r="I74" i="20"/>
  <c r="G9" i="14"/>
  <c r="AH72" i="26"/>
  <c r="AI72" i="26" s="1"/>
  <c r="AJ72" i="26" s="1"/>
  <c r="AK72" i="26" s="1"/>
  <c r="AL73" i="18"/>
  <c r="H73" i="25"/>
  <c r="I73" i="25" s="1"/>
  <c r="J73" i="25" s="1"/>
  <c r="K73" i="25" s="1"/>
  <c r="L73" i="25" s="1"/>
  <c r="I72" i="26"/>
  <c r="J72" i="26" s="1"/>
  <c r="K72" i="26" s="1"/>
  <c r="L72" i="26" s="1"/>
  <c r="W73" i="21"/>
  <c r="AB73" i="23"/>
  <c r="AL73" i="27"/>
  <c r="AB73" i="27"/>
  <c r="AC73" i="27" s="1"/>
  <c r="AD73" i="27" s="1"/>
  <c r="AE73" i="27" s="1"/>
  <c r="AF73" i="27" s="1"/>
  <c r="B74" i="16"/>
  <c r="I72" i="27"/>
  <c r="J72" i="27" s="1"/>
  <c r="K72" i="27" s="1"/>
  <c r="L72" i="27" s="1"/>
  <c r="H74" i="22"/>
  <c r="AL74" i="22"/>
  <c r="AK11" i="14" s="1"/>
  <c r="B74" i="22"/>
  <c r="C74" i="22" s="1"/>
  <c r="AG74" i="22"/>
  <c r="S72" i="26"/>
  <c r="T72" i="26" s="1"/>
  <c r="U72" i="26" s="1"/>
  <c r="V72" i="26" s="1"/>
  <c r="R73" i="19"/>
  <c r="S73" i="19" s="1"/>
  <c r="T73" i="19" s="1"/>
  <c r="U73" i="19" s="1"/>
  <c r="V73" i="19" s="1"/>
  <c r="C73" i="26"/>
  <c r="X73" i="18"/>
  <c r="Y73" i="18" s="1"/>
  <c r="Z73" i="18" s="1"/>
  <c r="AA73" i="18" s="1"/>
  <c r="B74" i="25"/>
  <c r="AL74" i="25" s="1"/>
  <c r="AK14" i="14" s="1"/>
  <c r="D74" i="24"/>
  <c r="B13" i="14"/>
  <c r="S74" i="24"/>
  <c r="Q13" i="14"/>
  <c r="AK9" i="14"/>
  <c r="S74" i="20"/>
  <c r="Q9" i="14"/>
  <c r="X73" i="24"/>
  <c r="Y73" i="24" s="1"/>
  <c r="Z73" i="24" s="1"/>
  <c r="AA73" i="24" s="1"/>
  <c r="R73" i="22"/>
  <c r="S73" i="22" s="1"/>
  <c r="T73" i="22" s="1"/>
  <c r="U73" i="22" s="1"/>
  <c r="V73" i="22" s="1"/>
  <c r="AH72" i="18"/>
  <c r="AI72" i="18" s="1"/>
  <c r="AJ72" i="18" s="1"/>
  <c r="AK72" i="18" s="1"/>
  <c r="AB73" i="19"/>
  <c r="AB73" i="26"/>
  <c r="AC73" i="26" s="1"/>
  <c r="AD73" i="26" s="1"/>
  <c r="AE73" i="26" s="1"/>
  <c r="AF73" i="26" s="1"/>
  <c r="B74" i="18"/>
  <c r="W74" i="18" s="1"/>
  <c r="C74" i="18"/>
  <c r="H73" i="18"/>
  <c r="R73" i="25"/>
  <c r="AG73" i="21"/>
  <c r="AH73" i="21" s="1"/>
  <c r="AI73" i="21" s="1"/>
  <c r="AJ73" i="21" s="1"/>
  <c r="AK73" i="21" s="1"/>
  <c r="W73" i="23"/>
  <c r="H73" i="27"/>
  <c r="I73" i="27" s="1"/>
  <c r="J73" i="27" s="1"/>
  <c r="K73" i="27" s="1"/>
  <c r="L73" i="27" s="1"/>
  <c r="AC74" i="24"/>
  <c r="AA13" i="14"/>
  <c r="X72" i="27"/>
  <c r="Y72" i="27" s="1"/>
  <c r="Z72" i="27" s="1"/>
  <c r="AA72" i="27" s="1"/>
  <c r="D74" i="20"/>
  <c r="B9" i="14"/>
  <c r="C73" i="22"/>
  <c r="D73" i="22" s="1"/>
  <c r="E73" i="22" s="1"/>
  <c r="F73" i="22" s="1"/>
  <c r="G73" i="22" s="1"/>
  <c r="AC73" i="20"/>
  <c r="AD73" i="20" s="1"/>
  <c r="AE73" i="20" s="1"/>
  <c r="AF73" i="20" s="1"/>
  <c r="M73" i="19"/>
  <c r="M73" i="26"/>
  <c r="N73" i="26" s="1"/>
  <c r="O73" i="26" s="1"/>
  <c r="P73" i="26" s="1"/>
  <c r="Q73" i="26" s="1"/>
  <c r="B74" i="17"/>
  <c r="AK6" i="14"/>
  <c r="D72" i="22"/>
  <c r="E72" i="22" s="1"/>
  <c r="F72" i="22" s="1"/>
  <c r="G72" i="22" s="1"/>
  <c r="N74" i="20"/>
  <c r="L9" i="14"/>
  <c r="AB73" i="22"/>
  <c r="AC73" i="22" s="1"/>
  <c r="AD73" i="22" s="1"/>
  <c r="AE73" i="22" s="1"/>
  <c r="AF73" i="22" s="1"/>
  <c r="H73" i="19"/>
  <c r="AL73" i="19"/>
  <c r="H73" i="26"/>
  <c r="AL73" i="26"/>
  <c r="AH73" i="26" s="1"/>
  <c r="AI73" i="26" s="1"/>
  <c r="AJ73" i="26" s="1"/>
  <c r="AK73" i="26" s="1"/>
  <c r="C74" i="21"/>
  <c r="B74" i="21"/>
  <c r="AL74" i="21" s="1"/>
  <c r="AK10" i="14" s="1"/>
  <c r="AG74" i="21"/>
  <c r="R73" i="21"/>
  <c r="S73" i="21" s="1"/>
  <c r="T73" i="21" s="1"/>
  <c r="U73" i="21" s="1"/>
  <c r="V73" i="21" s="1"/>
  <c r="N74" i="24"/>
  <c r="L13" i="14"/>
  <c r="AC74" i="20"/>
  <c r="AA9" i="14"/>
  <c r="AG73" i="19"/>
  <c r="D72" i="25"/>
  <c r="E72" i="25" s="1"/>
  <c r="F72" i="25" s="1"/>
  <c r="G72" i="25" s="1"/>
  <c r="W73" i="26"/>
  <c r="X73" i="21" l="1"/>
  <c r="Y73" i="21" s="1"/>
  <c r="Z73" i="21" s="1"/>
  <c r="AA73" i="21" s="1"/>
  <c r="D73" i="21"/>
  <c r="E73" i="21" s="1"/>
  <c r="F73" i="21" s="1"/>
  <c r="G73" i="21" s="1"/>
  <c r="AH73" i="25"/>
  <c r="AI73" i="25" s="1"/>
  <c r="AJ73" i="25" s="1"/>
  <c r="AK73" i="25" s="1"/>
  <c r="N73" i="22"/>
  <c r="O73" i="22" s="1"/>
  <c r="P73" i="22" s="1"/>
  <c r="Q73" i="22" s="1"/>
  <c r="I73" i="18"/>
  <c r="J73" i="18" s="1"/>
  <c r="K73" i="18" s="1"/>
  <c r="L73" i="18" s="1"/>
  <c r="N73" i="27"/>
  <c r="O73" i="27" s="1"/>
  <c r="P73" i="27" s="1"/>
  <c r="Q73" i="27" s="1"/>
  <c r="D73" i="26"/>
  <c r="E73" i="26" s="1"/>
  <c r="F73" i="26" s="1"/>
  <c r="G73" i="26" s="1"/>
  <c r="H74" i="21"/>
  <c r="D74" i="21" s="1"/>
  <c r="AB74" i="22"/>
  <c r="AK5" i="14"/>
  <c r="M74" i="23"/>
  <c r="M74" i="22"/>
  <c r="AL74" i="23"/>
  <c r="AK12" i="14" s="1"/>
  <c r="H74" i="23"/>
  <c r="D74" i="23" s="1"/>
  <c r="V6" i="14"/>
  <c r="R74" i="21"/>
  <c r="Q10" i="14" s="1"/>
  <c r="W74" i="22"/>
  <c r="V11" i="14" s="1"/>
  <c r="AF5" i="14"/>
  <c r="AG74" i="23"/>
  <c r="AH74" i="23" s="1"/>
  <c r="AK8" i="14"/>
  <c r="AB74" i="21"/>
  <c r="R74" i="22"/>
  <c r="Q11" i="14" s="1"/>
  <c r="R74" i="23"/>
  <c r="Q12" i="14" s="1"/>
  <c r="X73" i="26"/>
  <c r="Y73" i="26" s="1"/>
  <c r="Z73" i="26" s="1"/>
  <c r="AA73" i="26" s="1"/>
  <c r="W74" i="23"/>
  <c r="V12" i="14" s="1"/>
  <c r="W74" i="21"/>
  <c r="M74" i="21"/>
  <c r="AH73" i="19"/>
  <c r="AI73" i="19" s="1"/>
  <c r="AJ73" i="19" s="1"/>
  <c r="AK73" i="19" s="1"/>
  <c r="AL74" i="18"/>
  <c r="AK7" i="14" s="1"/>
  <c r="L5" i="14"/>
  <c r="AC73" i="23"/>
  <c r="AD73" i="23" s="1"/>
  <c r="AE73" i="23" s="1"/>
  <c r="AF73" i="23" s="1"/>
  <c r="AB74" i="23"/>
  <c r="AA12" i="14" s="1"/>
  <c r="AC73" i="18"/>
  <c r="AD73" i="18" s="1"/>
  <c r="AE73" i="18" s="1"/>
  <c r="AF73" i="18" s="1"/>
  <c r="V7" i="14"/>
  <c r="Q5" i="14"/>
  <c r="B12" i="14"/>
  <c r="G6" i="14"/>
  <c r="L15" i="14"/>
  <c r="AH74" i="19"/>
  <c r="AF8" i="14"/>
  <c r="V16" i="14"/>
  <c r="X73" i="23"/>
  <c r="Y73" i="23" s="1"/>
  <c r="Z73" i="23" s="1"/>
  <c r="AA73" i="23" s="1"/>
  <c r="I73" i="26"/>
  <c r="J73" i="26" s="1"/>
  <c r="K73" i="26" s="1"/>
  <c r="L73" i="26" s="1"/>
  <c r="I74" i="22"/>
  <c r="G11" i="14"/>
  <c r="D73" i="27"/>
  <c r="E73" i="27" s="1"/>
  <c r="F73" i="27" s="1"/>
  <c r="G73" i="27" s="1"/>
  <c r="E74" i="20"/>
  <c r="C9" i="14"/>
  <c r="W74" i="25"/>
  <c r="C74" i="19"/>
  <c r="AG74" i="27"/>
  <c r="AL74" i="26"/>
  <c r="AK15" i="14" s="1"/>
  <c r="D73" i="18"/>
  <c r="E73" i="18" s="1"/>
  <c r="F73" i="18" s="1"/>
  <c r="G73" i="18" s="1"/>
  <c r="D73" i="19"/>
  <c r="E73" i="19" s="1"/>
  <c r="F73" i="19" s="1"/>
  <c r="G73" i="19" s="1"/>
  <c r="T74" i="20"/>
  <c r="R9" i="14"/>
  <c r="M74" i="18"/>
  <c r="AH74" i="22"/>
  <c r="AF11" i="14"/>
  <c r="AH74" i="21"/>
  <c r="AF10" i="14"/>
  <c r="H74" i="18"/>
  <c r="D74" i="18" s="1"/>
  <c r="AD74" i="20"/>
  <c r="AB9" i="14"/>
  <c r="I73" i="19"/>
  <c r="J73" i="19" s="1"/>
  <c r="K73" i="19" s="1"/>
  <c r="L73" i="19" s="1"/>
  <c r="S73" i="25"/>
  <c r="T73" i="25" s="1"/>
  <c r="U73" i="25" s="1"/>
  <c r="V73" i="25" s="1"/>
  <c r="AG74" i="18"/>
  <c r="E74" i="24"/>
  <c r="C13" i="14"/>
  <c r="H74" i="25"/>
  <c r="M74" i="19"/>
  <c r="I74" i="19" s="1"/>
  <c r="H74" i="27"/>
  <c r="AL74" i="27"/>
  <c r="AK16" i="14" s="1"/>
  <c r="W74" i="26"/>
  <c r="J74" i="24"/>
  <c r="H13" i="14"/>
  <c r="C74" i="25"/>
  <c r="AG74" i="25"/>
  <c r="D74" i="22"/>
  <c r="B11" i="14"/>
  <c r="AB74" i="27"/>
  <c r="X74" i="27" s="1"/>
  <c r="B73" i="28"/>
  <c r="R74" i="26"/>
  <c r="H74" i="26"/>
  <c r="AH73" i="27"/>
  <c r="AI73" i="27" s="1"/>
  <c r="AJ73" i="27" s="1"/>
  <c r="AK73" i="27" s="1"/>
  <c r="AI74" i="20"/>
  <c r="AG9" i="14"/>
  <c r="AC73" i="25"/>
  <c r="AD73" i="25" s="1"/>
  <c r="AE73" i="25" s="1"/>
  <c r="AF73" i="25" s="1"/>
  <c r="O74" i="24"/>
  <c r="M13" i="14"/>
  <c r="B10" i="14"/>
  <c r="N73" i="19"/>
  <c r="O73" i="19" s="1"/>
  <c r="P73" i="19" s="1"/>
  <c r="Q73" i="19" s="1"/>
  <c r="AD74" i="24"/>
  <c r="AB13" i="14"/>
  <c r="AB74" i="18"/>
  <c r="R74" i="18"/>
  <c r="R74" i="25"/>
  <c r="AC74" i="22"/>
  <c r="AA11" i="14"/>
  <c r="AC74" i="19"/>
  <c r="AA8" i="14"/>
  <c r="R74" i="27"/>
  <c r="AG74" i="26"/>
  <c r="X73" i="19"/>
  <c r="Y73" i="19" s="1"/>
  <c r="Z73" i="19" s="1"/>
  <c r="AA73" i="19" s="1"/>
  <c r="S73" i="23"/>
  <c r="T73" i="23" s="1"/>
  <c r="U73" i="23" s="1"/>
  <c r="V73" i="23" s="1"/>
  <c r="X73" i="27"/>
  <c r="Y73" i="27" s="1"/>
  <c r="Z73" i="27" s="1"/>
  <c r="AA73" i="27" s="1"/>
  <c r="B7" i="14"/>
  <c r="X73" i="22"/>
  <c r="Y73" i="22" s="1"/>
  <c r="Z73" i="22" s="1"/>
  <c r="AA73" i="22" s="1"/>
  <c r="Y74" i="24"/>
  <c r="W13" i="14"/>
  <c r="D73" i="25"/>
  <c r="E73" i="25" s="1"/>
  <c r="F73" i="25" s="1"/>
  <c r="G73" i="25" s="1"/>
  <c r="J74" i="20"/>
  <c r="H9" i="14"/>
  <c r="N74" i="23"/>
  <c r="L12" i="14"/>
  <c r="S73" i="26"/>
  <c r="T73" i="26" s="1"/>
  <c r="U73" i="26" s="1"/>
  <c r="V73" i="26" s="1"/>
  <c r="X74" i="19"/>
  <c r="V8" i="14"/>
  <c r="C74" i="27"/>
  <c r="C74" i="26"/>
  <c r="AC73" i="21"/>
  <c r="AD73" i="21" s="1"/>
  <c r="AE73" i="21" s="1"/>
  <c r="AF73" i="21" s="1"/>
  <c r="L11" i="14"/>
  <c r="G5" i="14"/>
  <c r="S74" i="19"/>
  <c r="Q8" i="14"/>
  <c r="G8" i="14"/>
  <c r="M74" i="27"/>
  <c r="AB74" i="26"/>
  <c r="N73" i="21"/>
  <c r="O73" i="21" s="1"/>
  <c r="P73" i="21" s="1"/>
  <c r="Q73" i="21" s="1"/>
  <c r="N73" i="25"/>
  <c r="O73" i="25" s="1"/>
  <c r="P73" i="25" s="1"/>
  <c r="Q73" i="25" s="1"/>
  <c r="AC74" i="21"/>
  <c r="AA10" i="14"/>
  <c r="L10" i="14"/>
  <c r="AB74" i="25"/>
  <c r="O74" i="20"/>
  <c r="M9" i="14"/>
  <c r="AC73" i="19"/>
  <c r="AD73" i="19" s="1"/>
  <c r="AE73" i="19" s="1"/>
  <c r="AF73" i="19" s="1"/>
  <c r="M74" i="25"/>
  <c r="T74" i="24"/>
  <c r="R13" i="14"/>
  <c r="AI74" i="24"/>
  <c r="AG13" i="14"/>
  <c r="I74" i="23"/>
  <c r="G12" i="14"/>
  <c r="AH73" i="18"/>
  <c r="AI73" i="18" s="1"/>
  <c r="AJ73" i="18" s="1"/>
  <c r="AK73" i="18" s="1"/>
  <c r="Y74" i="20"/>
  <c r="W9" i="14"/>
  <c r="I74" i="21" l="1"/>
  <c r="G10" i="14"/>
  <c r="N74" i="21"/>
  <c r="X74" i="21"/>
  <c r="AF6" i="14"/>
  <c r="V5" i="14"/>
  <c r="X74" i="22"/>
  <c r="S74" i="23"/>
  <c r="T74" i="23" s="1"/>
  <c r="S74" i="22"/>
  <c r="B5" i="14"/>
  <c r="V10" i="14"/>
  <c r="S74" i="21"/>
  <c r="T74" i="21" s="1"/>
  <c r="AC74" i="23"/>
  <c r="AD74" i="23" s="1"/>
  <c r="AF12" i="14"/>
  <c r="N74" i="22"/>
  <c r="X74" i="23"/>
  <c r="W12" i="14" s="1"/>
  <c r="H6" i="14"/>
  <c r="Y74" i="27"/>
  <c r="W16" i="14"/>
  <c r="P74" i="20"/>
  <c r="N9" i="14"/>
  <c r="E74" i="18"/>
  <c r="C7" i="14"/>
  <c r="AG5" i="14"/>
  <c r="D74" i="27"/>
  <c r="B16" i="14"/>
  <c r="AJ74" i="24"/>
  <c r="AH13" i="14"/>
  <c r="H5" i="14"/>
  <c r="AG6" i="14"/>
  <c r="AD74" i="19"/>
  <c r="AB8" i="14"/>
  <c r="S74" i="18"/>
  <c r="Q7" i="14"/>
  <c r="P74" i="24"/>
  <c r="N13" i="14"/>
  <c r="X74" i="26"/>
  <c r="V15" i="14"/>
  <c r="F74" i="24"/>
  <c r="D13" i="14"/>
  <c r="I74" i="18"/>
  <c r="G7" i="14"/>
  <c r="Y74" i="22"/>
  <c r="W11" i="14"/>
  <c r="AC74" i="18"/>
  <c r="AA7" i="14"/>
  <c r="I74" i="26"/>
  <c r="G15" i="14"/>
  <c r="C5" i="14"/>
  <c r="AH74" i="18"/>
  <c r="AF7" i="14"/>
  <c r="N74" i="18"/>
  <c r="L7" i="14"/>
  <c r="AH74" i="27"/>
  <c r="AF16" i="14"/>
  <c r="F74" i="20"/>
  <c r="D9" i="14"/>
  <c r="N74" i="27"/>
  <c r="L16" i="14"/>
  <c r="O74" i="22"/>
  <c r="M11" i="14"/>
  <c r="O74" i="23"/>
  <c r="M12" i="14"/>
  <c r="Y74" i="23"/>
  <c r="R10" i="14"/>
  <c r="AI74" i="21"/>
  <c r="AG10" i="14"/>
  <c r="D74" i="19"/>
  <c r="B8" i="14"/>
  <c r="B6" i="14"/>
  <c r="S74" i="26"/>
  <c r="Q15" i="14"/>
  <c r="Z74" i="20"/>
  <c r="X9" i="14"/>
  <c r="Z74" i="24"/>
  <c r="X13" i="14"/>
  <c r="AE74" i="24"/>
  <c r="AC13" i="14"/>
  <c r="E74" i="22"/>
  <c r="C11" i="14"/>
  <c r="I74" i="27"/>
  <c r="G16" i="14"/>
  <c r="AA6" i="14"/>
  <c r="Y74" i="21"/>
  <c r="W10" i="14"/>
  <c r="E74" i="23"/>
  <c r="C12" i="14"/>
  <c r="AH74" i="25"/>
  <c r="AF14" i="14"/>
  <c r="N74" i="19"/>
  <c r="L8" i="14"/>
  <c r="L6" i="14"/>
  <c r="AI74" i="22"/>
  <c r="AG11" i="14"/>
  <c r="AI74" i="23"/>
  <c r="AG12" i="14"/>
  <c r="AC74" i="26"/>
  <c r="AA15" i="14"/>
  <c r="AC74" i="27"/>
  <c r="AA16" i="14"/>
  <c r="D74" i="25"/>
  <c r="B14" i="14"/>
  <c r="AA5" i="14"/>
  <c r="U74" i="20"/>
  <c r="S9" i="14"/>
  <c r="J74" i="22"/>
  <c r="H11" i="14"/>
  <c r="AI74" i="19"/>
  <c r="AG8" i="14"/>
  <c r="R5" i="14"/>
  <c r="AC74" i="25"/>
  <c r="AA14" i="14"/>
  <c r="U74" i="24"/>
  <c r="S13" i="14"/>
  <c r="O74" i="21"/>
  <c r="M10" i="14"/>
  <c r="J74" i="19"/>
  <c r="H8" i="14"/>
  <c r="AH74" i="26"/>
  <c r="AF15" i="14"/>
  <c r="J74" i="23"/>
  <c r="H12" i="14"/>
  <c r="S74" i="27"/>
  <c r="Q16" i="14"/>
  <c r="AD74" i="22"/>
  <c r="AB11" i="14"/>
  <c r="E74" i="21"/>
  <c r="C10" i="14"/>
  <c r="Q6" i="14"/>
  <c r="D74" i="26"/>
  <c r="B15" i="14"/>
  <c r="K74" i="20"/>
  <c r="I9" i="14"/>
  <c r="M5" i="14"/>
  <c r="W6" i="14"/>
  <c r="N74" i="25"/>
  <c r="L14" i="14"/>
  <c r="AD74" i="21"/>
  <c r="AB10" i="14"/>
  <c r="T74" i="19"/>
  <c r="R8" i="14"/>
  <c r="W5" i="14"/>
  <c r="I74" i="25"/>
  <c r="G14" i="14"/>
  <c r="J74" i="21"/>
  <c r="H10" i="14"/>
  <c r="T74" i="22"/>
  <c r="R11" i="14"/>
  <c r="Y74" i="19"/>
  <c r="W8" i="14"/>
  <c r="AB12" i="14"/>
  <c r="S74" i="25"/>
  <c r="Q14" i="14"/>
  <c r="AJ74" i="20"/>
  <c r="AH9" i="14"/>
  <c r="K74" i="24"/>
  <c r="I13" i="14"/>
  <c r="AE74" i="20"/>
  <c r="AC9" i="14"/>
  <c r="X74" i="25"/>
  <c r="V14" i="14"/>
  <c r="N74" i="26"/>
  <c r="X74" i="18"/>
  <c r="R12" i="14" l="1"/>
  <c r="L74" i="24"/>
  <c r="K13" i="14" s="1"/>
  <c r="J13" i="14"/>
  <c r="AE74" i="23"/>
  <c r="AC12" i="14"/>
  <c r="J74" i="25"/>
  <c r="H14" i="14"/>
  <c r="O74" i="25"/>
  <c r="M14" i="14"/>
  <c r="E74" i="26"/>
  <c r="C15" i="14"/>
  <c r="T74" i="27"/>
  <c r="R16" i="14"/>
  <c r="P74" i="21"/>
  <c r="N10" i="14"/>
  <c r="AJ74" i="19"/>
  <c r="AH8" i="14"/>
  <c r="E74" i="25"/>
  <c r="C14" i="14"/>
  <c r="AJ74" i="22"/>
  <c r="AH11" i="14"/>
  <c r="F74" i="23"/>
  <c r="D12" i="14"/>
  <c r="F74" i="22"/>
  <c r="D11" i="14"/>
  <c r="T74" i="26"/>
  <c r="R15" i="14"/>
  <c r="U74" i="21"/>
  <c r="S10" i="14"/>
  <c r="O74" i="27"/>
  <c r="M16" i="14"/>
  <c r="AI74" i="18"/>
  <c r="AG7" i="14"/>
  <c r="Z74" i="22"/>
  <c r="X11" i="14"/>
  <c r="Q74" i="24"/>
  <c r="P13" i="14" s="1"/>
  <c r="O13" i="14"/>
  <c r="I5" i="14"/>
  <c r="F74" i="18"/>
  <c r="D7" i="14"/>
  <c r="Y74" i="18"/>
  <c r="W7" i="14"/>
  <c r="O74" i="26"/>
  <c r="M15" i="14"/>
  <c r="U74" i="23"/>
  <c r="S12" i="14"/>
  <c r="Z74" i="19"/>
  <c r="X8" i="14"/>
  <c r="X5" i="14"/>
  <c r="X6" i="14"/>
  <c r="R6" i="14"/>
  <c r="K74" i="23"/>
  <c r="I12" i="14"/>
  <c r="V74" i="24"/>
  <c r="U13" i="14" s="1"/>
  <c r="T13" i="14"/>
  <c r="K74" i="22"/>
  <c r="I11" i="14"/>
  <c r="AD74" i="27"/>
  <c r="AB16" i="14"/>
  <c r="M6" i="14"/>
  <c r="Z74" i="21"/>
  <c r="X10" i="14"/>
  <c r="AF74" i="24"/>
  <c r="AE13" i="14" s="1"/>
  <c r="AD13" i="14"/>
  <c r="C6" i="14"/>
  <c r="Z74" i="23"/>
  <c r="X12" i="14"/>
  <c r="G74" i="20"/>
  <c r="F9" i="14" s="1"/>
  <c r="E9" i="14"/>
  <c r="D5" i="14"/>
  <c r="J74" i="18"/>
  <c r="H7" i="14"/>
  <c r="T74" i="18"/>
  <c r="R7" i="14"/>
  <c r="AK74" i="24"/>
  <c r="AJ13" i="14" s="1"/>
  <c r="AI13" i="14"/>
  <c r="Q74" i="20"/>
  <c r="P9" i="14" s="1"/>
  <c r="O9" i="14"/>
  <c r="Y74" i="25"/>
  <c r="W14" i="14"/>
  <c r="AK74" i="20"/>
  <c r="AJ9" i="14" s="1"/>
  <c r="AI9" i="14"/>
  <c r="U74" i="22"/>
  <c r="S11" i="14"/>
  <c r="U74" i="19"/>
  <c r="S8" i="14"/>
  <c r="N5" i="14"/>
  <c r="F74" i="21"/>
  <c r="D10" i="14"/>
  <c r="AI74" i="26"/>
  <c r="AG15" i="14"/>
  <c r="AD74" i="25"/>
  <c r="AB14" i="14"/>
  <c r="V74" i="20"/>
  <c r="U9" i="14" s="1"/>
  <c r="T9" i="14"/>
  <c r="AD74" i="26"/>
  <c r="AB15" i="14"/>
  <c r="O74" i="19"/>
  <c r="M8" i="14"/>
  <c r="AB6" i="14"/>
  <c r="AA74" i="24"/>
  <c r="Z13" i="14" s="1"/>
  <c r="Y13" i="14"/>
  <c r="E74" i="19"/>
  <c r="C8" i="14"/>
  <c r="P74" i="23"/>
  <c r="N12" i="14"/>
  <c r="AI74" i="27"/>
  <c r="AG16" i="14"/>
  <c r="J74" i="26"/>
  <c r="H15" i="14"/>
  <c r="G74" i="24"/>
  <c r="F13" i="14" s="1"/>
  <c r="E13" i="14"/>
  <c r="AE74" i="19"/>
  <c r="AC8" i="14"/>
  <c r="E74" i="27"/>
  <c r="C16" i="14"/>
  <c r="Z74" i="27"/>
  <c r="X16" i="14"/>
  <c r="AF74" i="20"/>
  <c r="AE9" i="14" s="1"/>
  <c r="AD9" i="14"/>
  <c r="T74" i="25"/>
  <c r="R14" i="14"/>
  <c r="K74" i="21"/>
  <c r="I10" i="14"/>
  <c r="AE74" i="21"/>
  <c r="AC10" i="14"/>
  <c r="L74" i="20"/>
  <c r="K9" i="14" s="1"/>
  <c r="J9" i="14"/>
  <c r="AE74" i="22"/>
  <c r="AC11" i="14"/>
  <c r="K74" i="19"/>
  <c r="I8" i="14"/>
  <c r="S5" i="14"/>
  <c r="AB5" i="14"/>
  <c r="AJ74" i="23"/>
  <c r="AH12" i="14"/>
  <c r="AI74" i="25"/>
  <c r="AG14" i="14"/>
  <c r="J74" i="27"/>
  <c r="H16" i="14"/>
  <c r="AA74" i="20"/>
  <c r="Z9" i="14" s="1"/>
  <c r="Y9" i="14"/>
  <c r="AJ74" i="21"/>
  <c r="AH10" i="14"/>
  <c r="P74" i="22"/>
  <c r="N11" i="14"/>
  <c r="O74" i="18"/>
  <c r="M7" i="14"/>
  <c r="AD74" i="18"/>
  <c r="AB7" i="14"/>
  <c r="Y74" i="26"/>
  <c r="W15" i="14"/>
  <c r="AH6" i="14"/>
  <c r="AH5" i="14"/>
  <c r="I6" i="14"/>
  <c r="K6" i="14" l="1"/>
  <c r="J6" i="14"/>
  <c r="AE74" i="18"/>
  <c r="AC7" i="14"/>
  <c r="AC5" i="14"/>
  <c r="F74" i="19"/>
  <c r="D8" i="14"/>
  <c r="AE74" i="26"/>
  <c r="AC15" i="14"/>
  <c r="G74" i="21"/>
  <c r="F10" i="14" s="1"/>
  <c r="E10" i="14"/>
  <c r="U74" i="18"/>
  <c r="S7" i="14"/>
  <c r="AA74" i="23"/>
  <c r="Z12" i="14" s="1"/>
  <c r="Y12" i="14"/>
  <c r="N6" i="14"/>
  <c r="L74" i="23"/>
  <c r="K12" i="14" s="1"/>
  <c r="J12" i="14"/>
  <c r="AA74" i="19"/>
  <c r="Z8" i="14" s="1"/>
  <c r="Y8" i="14"/>
  <c r="G74" i="18"/>
  <c r="F7" i="14" s="1"/>
  <c r="E7" i="14"/>
  <c r="AJ74" i="18"/>
  <c r="AH7" i="14"/>
  <c r="G74" i="22"/>
  <c r="F11" i="14" s="1"/>
  <c r="E11" i="14"/>
  <c r="AK74" i="19"/>
  <c r="AJ8" i="14" s="1"/>
  <c r="AI8" i="14"/>
  <c r="P74" i="25"/>
  <c r="N14" i="14"/>
  <c r="AJ5" i="14"/>
  <c r="AI5" i="14"/>
  <c r="P74" i="18"/>
  <c r="N7" i="14"/>
  <c r="K74" i="27"/>
  <c r="I16" i="14"/>
  <c r="U5" i="14"/>
  <c r="T5" i="14"/>
  <c r="AF74" i="21"/>
  <c r="AE10" i="14" s="1"/>
  <c r="AD10" i="14"/>
  <c r="AA74" i="27"/>
  <c r="Z16" i="14" s="1"/>
  <c r="Y16" i="14"/>
  <c r="K74" i="26"/>
  <c r="I15" i="14"/>
  <c r="P5" i="14"/>
  <c r="O5" i="14"/>
  <c r="Z74" i="25"/>
  <c r="X14" i="14"/>
  <c r="K74" i="18"/>
  <c r="I7" i="14"/>
  <c r="D6" i="14"/>
  <c r="AE74" i="27"/>
  <c r="AC16" i="14"/>
  <c r="S6" i="14"/>
  <c r="V74" i="23"/>
  <c r="U12" i="14" s="1"/>
  <c r="T12" i="14"/>
  <c r="K5" i="14"/>
  <c r="J5" i="14"/>
  <c r="P74" i="27"/>
  <c r="N16" i="14"/>
  <c r="G74" i="23"/>
  <c r="F12" i="14" s="1"/>
  <c r="E12" i="14"/>
  <c r="Q74" i="21"/>
  <c r="P10" i="14" s="1"/>
  <c r="O10" i="14"/>
  <c r="K74" i="25"/>
  <c r="I14" i="14"/>
  <c r="AJ6" i="14"/>
  <c r="AI6" i="14"/>
  <c r="Q74" i="22"/>
  <c r="P11" i="14" s="1"/>
  <c r="O11" i="14"/>
  <c r="AJ74" i="25"/>
  <c r="AH14" i="14"/>
  <c r="L74" i="19"/>
  <c r="K8" i="14" s="1"/>
  <c r="J8" i="14"/>
  <c r="L74" i="21"/>
  <c r="K10" i="14" s="1"/>
  <c r="J10" i="14"/>
  <c r="F74" i="27"/>
  <c r="D16" i="14"/>
  <c r="AJ74" i="27"/>
  <c r="AH16" i="14"/>
  <c r="AC6" i="14"/>
  <c r="AE74" i="25"/>
  <c r="AC14" i="14"/>
  <c r="V74" i="19"/>
  <c r="U8" i="14" s="1"/>
  <c r="T8" i="14"/>
  <c r="F5" i="14"/>
  <c r="E5" i="14"/>
  <c r="L74" i="22"/>
  <c r="K11" i="14" s="1"/>
  <c r="J11" i="14"/>
  <c r="Z6" i="14"/>
  <c r="Y6" i="14"/>
  <c r="P74" i="26"/>
  <c r="N15" i="14"/>
  <c r="V74" i="21"/>
  <c r="U10" i="14" s="1"/>
  <c r="T10" i="14"/>
  <c r="AK74" i="22"/>
  <c r="AJ11" i="14" s="1"/>
  <c r="AI11" i="14"/>
  <c r="U74" i="27"/>
  <c r="S16" i="14"/>
  <c r="AF74" i="23"/>
  <c r="AE12" i="14" s="1"/>
  <c r="AD12" i="14"/>
  <c r="Z74" i="26"/>
  <c r="X15" i="14"/>
  <c r="AK74" i="21"/>
  <c r="AJ10" i="14" s="1"/>
  <c r="AI10" i="14"/>
  <c r="AK74" i="23"/>
  <c r="AJ12" i="14" s="1"/>
  <c r="AI12" i="14"/>
  <c r="AF74" i="22"/>
  <c r="AE11" i="14" s="1"/>
  <c r="AD11" i="14"/>
  <c r="U74" i="25"/>
  <c r="S14" i="14"/>
  <c r="AF74" i="19"/>
  <c r="AE8" i="14" s="1"/>
  <c r="AD8" i="14"/>
  <c r="Q74" i="23"/>
  <c r="P12" i="14" s="1"/>
  <c r="O12" i="14"/>
  <c r="P74" i="19"/>
  <c r="N8" i="14"/>
  <c r="AJ74" i="26"/>
  <c r="AH15" i="14"/>
  <c r="V74" i="22"/>
  <c r="U11" i="14" s="1"/>
  <c r="T11" i="14"/>
  <c r="AA74" i="21"/>
  <c r="Z10" i="14" s="1"/>
  <c r="Y10" i="14"/>
  <c r="Z5" i="14"/>
  <c r="Y5" i="14"/>
  <c r="Z74" i="18"/>
  <c r="X7" i="14"/>
  <c r="AA74" i="22"/>
  <c r="Z11" i="14" s="1"/>
  <c r="Y11" i="14"/>
  <c r="U74" i="26"/>
  <c r="S15" i="14"/>
  <c r="F74" i="25"/>
  <c r="D14" i="14"/>
  <c r="F74" i="26"/>
  <c r="D15" i="14"/>
  <c r="V74" i="27" l="1"/>
  <c r="U16" i="14" s="1"/>
  <c r="T16" i="14"/>
  <c r="AF74" i="25"/>
  <c r="AE14" i="14" s="1"/>
  <c r="AD14" i="14"/>
  <c r="Q74" i="27"/>
  <c r="P16" i="14" s="1"/>
  <c r="O16" i="14"/>
  <c r="AF74" i="27"/>
  <c r="AE16" i="14" s="1"/>
  <c r="AD16" i="14"/>
  <c r="Q74" i="25"/>
  <c r="P14" i="14" s="1"/>
  <c r="O14" i="14"/>
  <c r="G74" i="19"/>
  <c r="F8" i="14" s="1"/>
  <c r="E8" i="14"/>
  <c r="AE6" i="14"/>
  <c r="AD6" i="14"/>
  <c r="L74" i="25"/>
  <c r="K14" i="14" s="1"/>
  <c r="J14" i="14"/>
  <c r="F6" i="14"/>
  <c r="E6" i="14"/>
  <c r="L74" i="26"/>
  <c r="K15" i="14" s="1"/>
  <c r="J15" i="14"/>
  <c r="L74" i="27"/>
  <c r="K16" i="14" s="1"/>
  <c r="J16" i="14"/>
  <c r="V74" i="18"/>
  <c r="U7" i="14" s="1"/>
  <c r="T7" i="14"/>
  <c r="AE5" i="14"/>
  <c r="AD5" i="14"/>
  <c r="G74" i="26"/>
  <c r="F15" i="14" s="1"/>
  <c r="E15" i="14"/>
  <c r="AA74" i="18"/>
  <c r="Z7" i="14" s="1"/>
  <c r="Y7" i="14"/>
  <c r="AK74" i="26"/>
  <c r="AJ15" i="14" s="1"/>
  <c r="AI15" i="14"/>
  <c r="V74" i="25"/>
  <c r="U14" i="14" s="1"/>
  <c r="T14" i="14"/>
  <c r="AA74" i="26"/>
  <c r="Z15" i="14" s="1"/>
  <c r="Y15" i="14"/>
  <c r="AK74" i="27"/>
  <c r="AJ16" i="14" s="1"/>
  <c r="AI16" i="14"/>
  <c r="AK74" i="25"/>
  <c r="AJ14" i="14" s="1"/>
  <c r="AI14" i="14"/>
  <c r="L74" i="18"/>
  <c r="K7" i="14" s="1"/>
  <c r="J7" i="14"/>
  <c r="Q74" i="18"/>
  <c r="P7" i="14" s="1"/>
  <c r="O7" i="14"/>
  <c r="AF74" i="18"/>
  <c r="AE7" i="14" s="1"/>
  <c r="AD7" i="14"/>
  <c r="V74" i="26"/>
  <c r="U15" i="14" s="1"/>
  <c r="T15" i="14"/>
  <c r="G74" i="25"/>
  <c r="F14" i="14" s="1"/>
  <c r="E14" i="14"/>
  <c r="Q74" i="19"/>
  <c r="P8" i="14" s="1"/>
  <c r="O8" i="14"/>
  <c r="Q74" i="26"/>
  <c r="P15" i="14" s="1"/>
  <c r="O15" i="14"/>
  <c r="G74" i="27"/>
  <c r="F16" i="14" s="1"/>
  <c r="E16" i="14"/>
  <c r="U6" i="14"/>
  <c r="T6" i="14"/>
  <c r="AA74" i="25"/>
  <c r="Z14" i="14" s="1"/>
  <c r="Y14" i="14"/>
  <c r="AK74" i="18"/>
  <c r="AJ7" i="14" s="1"/>
  <c r="AI7" i="14"/>
  <c r="P6" i="14"/>
  <c r="O6" i="14"/>
  <c r="AF74" i="26"/>
  <c r="AE15" i="14" s="1"/>
  <c r="AD15" i="14"/>
</calcChain>
</file>

<file path=xl/sharedStrings.xml><?xml version="1.0" encoding="utf-8"?>
<sst xmlns="http://schemas.openxmlformats.org/spreadsheetml/2006/main" count="84831" uniqueCount="1300">
  <si>
    <t>PERAC Process Emissions, Reductions, and Costs</t>
  </si>
  <si>
    <t>Virginia</t>
  </si>
  <si>
    <t>Alabama</t>
  </si>
  <si>
    <t>AL</t>
  </si>
  <si>
    <t>PERAC Marginal Cost Definitions</t>
  </si>
  <si>
    <t>Alaska</t>
  </si>
  <si>
    <t>AK</t>
  </si>
  <si>
    <t>Arizona</t>
  </si>
  <si>
    <t>AZ</t>
  </si>
  <si>
    <t>Sources:</t>
  </si>
  <si>
    <t>BAU Emissions, Reductions, and Costs</t>
  </si>
  <si>
    <t>Arkansas</t>
  </si>
  <si>
    <t>AR</t>
  </si>
  <si>
    <t>U.S. EPA</t>
  </si>
  <si>
    <t>California</t>
  </si>
  <si>
    <t>CA</t>
  </si>
  <si>
    <t>Colorado</t>
  </si>
  <si>
    <t>CO</t>
  </si>
  <si>
    <t>Global Non-CO2 Greenhouse Gas Emission Projections &amp; Mitigation Potential: 2015-2050</t>
  </si>
  <si>
    <t>Connecticut</t>
  </si>
  <si>
    <t>CT</t>
  </si>
  <si>
    <t>https://www.epa.gov/global-mitigation-non-co2-greenhouse-gases/global-non-co2-greenhouse-gas-emission-projections</t>
  </si>
  <si>
    <t>Delaware</t>
  </si>
  <si>
    <t>DE</t>
  </si>
  <si>
    <t>Non-CO2 Report Data Annex (data vintage 9/30/2019)</t>
  </si>
  <si>
    <t>Florida</t>
  </si>
  <si>
    <t>FL</t>
  </si>
  <si>
    <t>Georgia</t>
  </si>
  <si>
    <t>GA</t>
  </si>
  <si>
    <t>U.S. Methane Leakage Multiplier</t>
  </si>
  <si>
    <t>Hawaii</t>
  </si>
  <si>
    <t>HI</t>
  </si>
  <si>
    <t>Alvarez et al.</t>
  </si>
  <si>
    <t>Idaho</t>
  </si>
  <si>
    <t>ID</t>
  </si>
  <si>
    <t>Illinois</t>
  </si>
  <si>
    <t>IL</t>
  </si>
  <si>
    <t>Assessment of methane emissions from the U.S. oil and gas supply chain</t>
  </si>
  <si>
    <t>Indiana</t>
  </si>
  <si>
    <t>IN</t>
  </si>
  <si>
    <t>https://science.sciencemag.org/content/361/6398/186</t>
  </si>
  <si>
    <t>Iowa</t>
  </si>
  <si>
    <t>IA</t>
  </si>
  <si>
    <t>Table 1</t>
  </si>
  <si>
    <t>Kansas</t>
  </si>
  <si>
    <t>KS</t>
  </si>
  <si>
    <t>Kentucky</t>
  </si>
  <si>
    <t>KY</t>
  </si>
  <si>
    <t>Backing out U.S. SNAP Program Effects on F-Gases</t>
  </si>
  <si>
    <t>Louisiana</t>
  </si>
  <si>
    <t>LA</t>
  </si>
  <si>
    <t>Maine</t>
  </si>
  <si>
    <t>ME</t>
  </si>
  <si>
    <t>Maryland</t>
  </si>
  <si>
    <t>MD</t>
  </si>
  <si>
    <t>Climate Benefits of the SNAP Program Status Change Rule. July 2015</t>
  </si>
  <si>
    <t>Massachusetts</t>
  </si>
  <si>
    <t>MA</t>
  </si>
  <si>
    <t>https://www.regulations.gov/document?D=EPA-HQ-OAR-2014-0198-0239</t>
  </si>
  <si>
    <t>Michigan</t>
  </si>
  <si>
    <t>MI</t>
  </si>
  <si>
    <t>Minnesota</t>
  </si>
  <si>
    <t>MN</t>
  </si>
  <si>
    <t>Mississippi</t>
  </si>
  <si>
    <t>MS</t>
  </si>
  <si>
    <t>Missouri</t>
  </si>
  <si>
    <t>MO</t>
  </si>
  <si>
    <t>Climate Benefits of the SNAP Program Status Change Rule. March 2016</t>
  </si>
  <si>
    <t>Montana</t>
  </si>
  <si>
    <t>MT</t>
  </si>
  <si>
    <t>https://www.regulations.gov/document?D=EPA-HQ-OAR-2015-0663-0019</t>
  </si>
  <si>
    <t>Nebraska</t>
  </si>
  <si>
    <t>NE</t>
  </si>
  <si>
    <t>Nevada</t>
  </si>
  <si>
    <t>NV</t>
  </si>
  <si>
    <t>International Institute for Applied Systems Analysis</t>
  </si>
  <si>
    <t>New Hampshire</t>
  </si>
  <si>
    <t>NH</t>
  </si>
  <si>
    <t>New Jersey</t>
  </si>
  <si>
    <t>NJ</t>
  </si>
  <si>
    <t>Global Emissions of Fluorinated Greenhouse Gases 2005-2050 With Abatement Potentials and Costs</t>
  </si>
  <si>
    <t>New Mexico</t>
  </si>
  <si>
    <t>NM</t>
  </si>
  <si>
    <t>https://www.atmos-chem-phys.net/17/2795/2017/</t>
  </si>
  <si>
    <t>New York</t>
  </si>
  <si>
    <t>NY</t>
  </si>
  <si>
    <t>North Carolina</t>
  </si>
  <si>
    <t>NC</t>
  </si>
  <si>
    <t>Cement: Clinker Substitution Cost and CO2 Reduction</t>
  </si>
  <si>
    <t>North Dakota</t>
  </si>
  <si>
    <t>ND</t>
  </si>
  <si>
    <t>United States Environmental Protection Agency</t>
  </si>
  <si>
    <t>Ohio</t>
  </si>
  <si>
    <t>OH</t>
  </si>
  <si>
    <t>Oklahoma</t>
  </si>
  <si>
    <t>OK</t>
  </si>
  <si>
    <t xml:space="preserve">Available and emerging technologies for reducing greenhouse gas emissions from the Portland cement industry
</t>
  </si>
  <si>
    <t>Oregon</t>
  </si>
  <si>
    <t>OR</t>
  </si>
  <si>
    <t>http://www.epa.gov/nsr/ghgdocs/cement.pdf</t>
  </si>
  <si>
    <t>Pennsylvania</t>
  </si>
  <si>
    <t>PA</t>
  </si>
  <si>
    <t>Page 13, Table 3, Row "Decarbonated Feedstocks"</t>
  </si>
  <si>
    <t>Rhode Island</t>
  </si>
  <si>
    <t>RI</t>
  </si>
  <si>
    <t>South Carolina</t>
  </si>
  <si>
    <t>SC</t>
  </si>
  <si>
    <t>Cement: Percentage of Clinker in the Start Year</t>
  </si>
  <si>
    <t>South Dakota</t>
  </si>
  <si>
    <t>SD</t>
  </si>
  <si>
    <t>World Business Council for Sustainable Development</t>
  </si>
  <si>
    <t>Tennessee</t>
  </si>
  <si>
    <t>TN</t>
  </si>
  <si>
    <t>Texas</t>
  </si>
  <si>
    <t>TX</t>
  </si>
  <si>
    <t>Cement Industry Energy and CO2 Performance: Getting the Numbers Right</t>
  </si>
  <si>
    <t>Utah</t>
  </si>
  <si>
    <t>UT</t>
  </si>
  <si>
    <t>http://docs.wbcsd.org/2009/06/CementIndustryEnergyAndCO2Performance.pdf</t>
  </si>
  <si>
    <t>Vermont</t>
  </si>
  <si>
    <t>VT</t>
  </si>
  <si>
    <t>Page 22, Figure 5.7</t>
  </si>
  <si>
    <t>VA</t>
  </si>
  <si>
    <t>Washington</t>
  </si>
  <si>
    <t>WA</t>
  </si>
  <si>
    <t>Cement: Achievable Percentage of Clinker in End Year</t>
  </si>
  <si>
    <t>West Virginia</t>
  </si>
  <si>
    <t>WV</t>
  </si>
  <si>
    <t>International Energy Agency and Cement Sustainability Initiative</t>
  </si>
  <si>
    <t>Wisconsin</t>
  </si>
  <si>
    <t>WI</t>
  </si>
  <si>
    <t>Wyoming</t>
  </si>
  <si>
    <t>WY</t>
  </si>
  <si>
    <t>Technology Roadmap: Low-Carbon Transition in the Cement Industry</t>
  </si>
  <si>
    <t>https://www.iea.org/publications/freepublications/publication/TechnologyRoadmapLowCarbonTransitionintheCementIndustry.pdf</t>
  </si>
  <si>
    <t>p 41, last paragraph</t>
  </si>
  <si>
    <t>Cement: 2016 Process CO2 Emissions</t>
  </si>
  <si>
    <t>See indst/BPEiC</t>
  </si>
  <si>
    <t>Cement: Process CO2 Growth</t>
  </si>
  <si>
    <t>F-gas: Downscaling by State</t>
  </si>
  <si>
    <t xml:space="preserve">The divisions were created by NAICS codes: </t>
  </si>
  <si>
    <t>Cement and other Carbonates </t>
  </si>
  <si>
    <t>3273 </t>
  </si>
  <si>
    <t>3274 </t>
  </si>
  <si>
    <t>natural gas and petroleum systems </t>
  </si>
  <si>
    <t>2111                     Oil and Gas Extraction      </t>
  </si>
  <si>
    <t>211120                 Crude Petroleum Extraction          </t>
  </si>
  <si>
    <t>Cement and other carbonates, Chemicals, Natural Gas, Coal, Iron and Steel, Other Industrial Emissions: Downscaled by State</t>
  </si>
  <si>
    <t>211130                 Natural Gas Extraction </t>
  </si>
  <si>
    <t>EPA</t>
  </si>
  <si>
    <t>2131                     Support Activities for Mining         </t>
  </si>
  <si>
    <t>213111                 Drilling Oil and Gas Wells                </t>
  </si>
  <si>
    <t xml:space="preserve">Facility Level Information on GreenHouse gases Tool (FLIGHT) </t>
  </si>
  <si>
    <t>213112                 Support Activities for Oil and Gas Operations </t>
  </si>
  <si>
    <t>https://ghgdata.epa.gov/ghgp/main.do</t>
  </si>
  <si>
    <t>2212                     Natural Gas Distribution  </t>
  </si>
  <si>
    <t>Ran script that classified emission sources by NAICs code to find fraction of national emissions</t>
  </si>
  <si>
    <t>221210                 Natural Gas Distribution </t>
  </si>
  <si>
    <t>4861                     Pipeline Transportation of Crude Oil </t>
  </si>
  <si>
    <t>Crops &amp; Rice, Livestock: Downscaled by State</t>
  </si>
  <si>
    <t>4862                     Pipeline Transportation of Natural Gas </t>
  </si>
  <si>
    <t xml:space="preserve">EPA </t>
  </si>
  <si>
    <t>Iron and Steel </t>
  </si>
  <si>
    <t>State Inventory Tool Output Dataframe: Agriculture</t>
  </si>
  <si>
    <t>3315     Foundries </t>
  </si>
  <si>
    <t>https://www.epa.gov/statelocalenergy/download-state-inventory-and-projection-tool</t>
  </si>
  <si>
    <t>3321     Forging and Stamping </t>
  </si>
  <si>
    <t>3312     Steel Product Manufacturing from Purchased Steel </t>
  </si>
  <si>
    <t>Coal Mine Methane: Downscaled by State</t>
  </si>
  <si>
    <t>3311     Iron and Steel Mills and Ferroalloy Manufacturing </t>
  </si>
  <si>
    <t>Chemicals </t>
  </si>
  <si>
    <t>3251     Basic Chemical Manufacturing </t>
  </si>
  <si>
    <t>State Inventory Tool Output Dataframe: Coal</t>
  </si>
  <si>
    <t>3252     Resin, Synthetic Rubber, and Artificial and Synthetic Fibers and Filaments Manufacturing </t>
  </si>
  <si>
    <t>3253     Pesticide, Fertilizer, and Other Agricultural Chemical Manufacturing </t>
  </si>
  <si>
    <t>3259     Other Chemical Product and Preparation Manufacturing </t>
  </si>
  <si>
    <t>Solid Waste: Downscaled by State</t>
  </si>
  <si>
    <t>3261     Plastics Product Manufacturing </t>
  </si>
  <si>
    <t>State Inventory Tool Output Dataframe: Solid Waste</t>
  </si>
  <si>
    <t>Notes</t>
  </si>
  <si>
    <t xml:space="preserve">The U.S. EPA data only includes US national data, </t>
  </si>
  <si>
    <t>but adapting this variable to a state simply requires changing</t>
  </si>
  <si>
    <t>the state name on cell B2 of this tab</t>
  </si>
  <si>
    <t>The downscaling factors for each state can be found on the State Downscaling  tab</t>
  </si>
  <si>
    <t>Multipliers and Adjustments tab is not used for these downscaled calculations</t>
  </si>
  <si>
    <t>The state growth rate matches the US growth rate</t>
  </si>
  <si>
    <t>Methane leakage</t>
  </si>
  <si>
    <t>This Excel file includes the ability to adjust the EPA's values</t>
  </si>
  <si>
    <t>for methane leakage rate.  If you wish to adjust this,</t>
  </si>
  <si>
    <t>change the value next to the country you have selected</t>
  </si>
  <si>
    <t>on the "Country Selector" tab.  For more explanation, see</t>
  </si>
  <si>
    <t>the "Multipliers" tab.</t>
  </si>
  <si>
    <t xml:space="preserve">In the U.S., the Alvarez source is used to apply multipliers for </t>
  </si>
  <si>
    <t>each segment of oil and gas production.</t>
  </si>
  <si>
    <t>SNAP Adjustment</t>
  </si>
  <si>
    <t>The source document methodology assumed BAU included</t>
  </si>
  <si>
    <t>abatement from the SNAP program, which classified some HFCs</t>
  </si>
  <si>
    <t xml:space="preserve">as unacceptable. However, the program was remanded shortly </t>
  </si>
  <si>
    <t>before the EPA source document was released. This Excel file</t>
  </si>
  <si>
    <t>includes the ability to add in additional F-gas substitution and F-gas</t>
  </si>
  <si>
    <t xml:space="preserve">recovery/recycling abatement potential. This is enabled for the US, </t>
  </si>
  <si>
    <t>and the structure can also be used to add additional F-gas</t>
  </si>
  <si>
    <t xml:space="preserve">abatement potential for other countries. To do this, mark "Y" in </t>
  </si>
  <si>
    <t>the "SNAP Adjustment" column of the Country Selector tab and</t>
  </si>
  <si>
    <t>modify the "SNAP Adjustment" tab accordingly.</t>
  </si>
  <si>
    <t>Policy Cost Bins</t>
  </si>
  <si>
    <t>The policy cost bins used range from -$1150/ton to $1600/ton.</t>
  </si>
  <si>
    <t>Across all countries in the EPA dataset, this covers a total of</t>
  </si>
  <si>
    <t>99.59% of all abatement potential.  0.01% of potential is cheaper</t>
  </si>
  <si>
    <t>than -$1150/ton and 0.4% of potential is more expensive than</t>
  </si>
  <si>
    <t>$1600/ton.  We exclude these values as outliers.</t>
  </si>
  <si>
    <t>(These bounds were selected based on studying histograms</t>
  </si>
  <si>
    <t>of the EPA data to find breakpoints that include essentially</t>
  </si>
  <si>
    <t>all the data.  Remaining abatement's costs are much higher or</t>
  </si>
  <si>
    <t>much lower than the bounds noted above, and thust would</t>
  </si>
  <si>
    <t>lead to discontinuous and undesirable model behavior when</t>
  </si>
  <si>
    <t>the policy lever is moved from 99% to 100% of potential</t>
  </si>
  <si>
    <t>abatement achieved, if the outliers had been included.)</t>
  </si>
  <si>
    <t>Global Warming Potential Adjustment</t>
  </si>
  <si>
    <t>The EPA report uses Global Warming Potentials from AR4, but the U.S. EPS uses AR5.</t>
  </si>
  <si>
    <t xml:space="preserve">Where sector abatement potential is entirely CH4 or N2O, we adjust with the following </t>
  </si>
  <si>
    <t>factors.</t>
  </si>
  <si>
    <t>CH4</t>
  </si>
  <si>
    <t>N2O</t>
  </si>
  <si>
    <t>Some sectors have the potential to abate both CH4 and N2O, but the breakdown is not</t>
  </si>
  <si>
    <t xml:space="preserve">specified. Therefore, we have not attempted to adjust these sectors. We also do not </t>
  </si>
  <si>
    <t>attempt to adjust Global Warming Potentials for f-gases, as these are simply reported</t>
  </si>
  <si>
    <t>in CO2e in the EPS.</t>
  </si>
  <si>
    <t>Units</t>
  </si>
  <si>
    <t>EPA MAC curve data are in units of Mt CO2e.</t>
  </si>
  <si>
    <t>We convert to grams CO2e with the following conversion factor:</t>
  </si>
  <si>
    <t>g / Mt CO2e</t>
  </si>
  <si>
    <t>Selected Country:</t>
  </si>
  <si>
    <t>Country Options</t>
  </si>
  <si>
    <t>Methane leakage multiplier - production</t>
  </si>
  <si>
    <t>Methane leakage multiplier - processing</t>
  </si>
  <si>
    <t>Methane leakage multiplier - transmission and distribution (T&amp;D)</t>
  </si>
  <si>
    <t>SNAP Adjustment for F-gas Substitution?</t>
  </si>
  <si>
    <t>WBCSD Cement Report Region</t>
  </si>
  <si>
    <t>ISO 3166 Code</t>
  </si>
  <si>
    <t>ETC Region</t>
  </si>
  <si>
    <t>United States</t>
  </si>
  <si>
    <t>Afghanistan</t>
  </si>
  <si>
    <t>N</t>
  </si>
  <si>
    <t>Asia (excl. China, India, CIS, and Japan)</t>
  </si>
  <si>
    <t>AFG</t>
  </si>
  <si>
    <t>Eurasia</t>
  </si>
  <si>
    <t>Albania</t>
  </si>
  <si>
    <t>Europe</t>
  </si>
  <si>
    <t>ALB</t>
  </si>
  <si>
    <t>Algeria</t>
  </si>
  <si>
    <t>Africa &amp; Middle East</t>
  </si>
  <si>
    <t>DZA</t>
  </si>
  <si>
    <t>Africa</t>
  </si>
  <si>
    <t>Andorra</t>
  </si>
  <si>
    <t>AND</t>
  </si>
  <si>
    <t>Angola</t>
  </si>
  <si>
    <t>AGO</t>
  </si>
  <si>
    <t>Antigua and Barbuda</t>
  </si>
  <si>
    <t>Latin America</t>
  </si>
  <si>
    <t>ATG</t>
  </si>
  <si>
    <t>Americas</t>
  </si>
  <si>
    <t>Argentina</t>
  </si>
  <si>
    <t>ARG</t>
  </si>
  <si>
    <t>Armenia</t>
  </si>
  <si>
    <t>CIS</t>
  </si>
  <si>
    <t>ARM</t>
  </si>
  <si>
    <t>Australia</t>
  </si>
  <si>
    <t>Japan, Australia, New Zealand</t>
  </si>
  <si>
    <t>AUS</t>
  </si>
  <si>
    <t>Other Asia Pacific</t>
  </si>
  <si>
    <t>Austria</t>
  </si>
  <si>
    <t>AUT</t>
  </si>
  <si>
    <t>Azerbaijan</t>
  </si>
  <si>
    <t>AZE</t>
  </si>
  <si>
    <t>Bahamas</t>
  </si>
  <si>
    <t>BHS</t>
  </si>
  <si>
    <t>Bahrain</t>
  </si>
  <si>
    <t>BHR</t>
  </si>
  <si>
    <t>Middle East</t>
  </si>
  <si>
    <t>Bangladesh</t>
  </si>
  <si>
    <t>BGD</t>
  </si>
  <si>
    <t>Barbados</t>
  </si>
  <si>
    <t>BRB</t>
  </si>
  <si>
    <t>Belarus</t>
  </si>
  <si>
    <t>BLR</t>
  </si>
  <si>
    <t>Belgium</t>
  </si>
  <si>
    <t>BEL</t>
  </si>
  <si>
    <t>Belize</t>
  </si>
  <si>
    <t>BLZ</t>
  </si>
  <si>
    <t>Benin</t>
  </si>
  <si>
    <t>BEN</t>
  </si>
  <si>
    <t>Bhutan</t>
  </si>
  <si>
    <t>BTN</t>
  </si>
  <si>
    <t>Bolivia</t>
  </si>
  <si>
    <t>BOL</t>
  </si>
  <si>
    <t>Bosnia and Herzegovina</t>
  </si>
  <si>
    <t>BIH</t>
  </si>
  <si>
    <t>Botswana</t>
  </si>
  <si>
    <t>BWA</t>
  </si>
  <si>
    <t>Brazil</t>
  </si>
  <si>
    <t>BRA</t>
  </si>
  <si>
    <t>Brunei</t>
  </si>
  <si>
    <t>BRN</t>
  </si>
  <si>
    <t>Bulgaria</t>
  </si>
  <si>
    <t>BGR</t>
  </si>
  <si>
    <t>Burkina Faso</t>
  </si>
  <si>
    <t>BFA</t>
  </si>
  <si>
    <t>Burma</t>
  </si>
  <si>
    <t>MMR</t>
  </si>
  <si>
    <t>Burundi</t>
  </si>
  <si>
    <t>BDI</t>
  </si>
  <si>
    <t>Cambodia</t>
  </si>
  <si>
    <t>KHM</t>
  </si>
  <si>
    <t>Cameroon</t>
  </si>
  <si>
    <t>CMR</t>
  </si>
  <si>
    <t>Canada</t>
  </si>
  <si>
    <t>North America</t>
  </si>
  <si>
    <t>CAN</t>
  </si>
  <si>
    <t>Cape Verde</t>
  </si>
  <si>
    <t>CPV</t>
  </si>
  <si>
    <t>Central Africa &amp; Middle Eastn Republic</t>
  </si>
  <si>
    <t>CAF</t>
  </si>
  <si>
    <t>Chad</t>
  </si>
  <si>
    <t>TCD</t>
  </si>
  <si>
    <t>Chile</t>
  </si>
  <si>
    <t>CHL</t>
  </si>
  <si>
    <t>China</t>
  </si>
  <si>
    <t>China and India</t>
  </si>
  <si>
    <t>CHN</t>
  </si>
  <si>
    <t>Colombia</t>
  </si>
  <si>
    <t>COL</t>
  </si>
  <si>
    <t>Comoros</t>
  </si>
  <si>
    <t>COM</t>
  </si>
  <si>
    <t>Congo (Brazzaville)</t>
  </si>
  <si>
    <t>COG</t>
  </si>
  <si>
    <t>Congo (Kinshasa)</t>
  </si>
  <si>
    <t>COD</t>
  </si>
  <si>
    <t>Costa Rica</t>
  </si>
  <si>
    <t>CRI</t>
  </si>
  <si>
    <t>Cote d'Ivoire</t>
  </si>
  <si>
    <t>CIV</t>
  </si>
  <si>
    <t>Croatia</t>
  </si>
  <si>
    <t>HRV</t>
  </si>
  <si>
    <t>Cuba</t>
  </si>
  <si>
    <t>CUB</t>
  </si>
  <si>
    <t>Cyprus</t>
  </si>
  <si>
    <t>CYP</t>
  </si>
  <si>
    <t>Czech Republic</t>
  </si>
  <si>
    <t>CZE</t>
  </si>
  <si>
    <t>Denmark</t>
  </si>
  <si>
    <t>DNK</t>
  </si>
  <si>
    <t>Djibouti</t>
  </si>
  <si>
    <t>DJI</t>
  </si>
  <si>
    <t>Dominica</t>
  </si>
  <si>
    <t>DMA</t>
  </si>
  <si>
    <t>Dominican Republic</t>
  </si>
  <si>
    <t>DOM</t>
  </si>
  <si>
    <t>Ecuador</t>
  </si>
  <si>
    <t>ECU</t>
  </si>
  <si>
    <t>Egypt</t>
  </si>
  <si>
    <t>EGY</t>
  </si>
  <si>
    <t>El Salvador</t>
  </si>
  <si>
    <t>SLV</t>
  </si>
  <si>
    <t>Equatorial Guinea</t>
  </si>
  <si>
    <t>GNQ</t>
  </si>
  <si>
    <t>Eritrea</t>
  </si>
  <si>
    <t>ERI</t>
  </si>
  <si>
    <t>Estonia</t>
  </si>
  <si>
    <t>EST</t>
  </si>
  <si>
    <t>Ethiopia</t>
  </si>
  <si>
    <t>ETH</t>
  </si>
  <si>
    <t>Fiji</t>
  </si>
  <si>
    <t>FJI</t>
  </si>
  <si>
    <t>Finland</t>
  </si>
  <si>
    <t>FIN</t>
  </si>
  <si>
    <t>France</t>
  </si>
  <si>
    <t>FRA</t>
  </si>
  <si>
    <t>Gabon</t>
  </si>
  <si>
    <t>GAB</t>
  </si>
  <si>
    <t>Gambia</t>
  </si>
  <si>
    <t>GMB</t>
  </si>
  <si>
    <t>GEO</t>
  </si>
  <si>
    <t>Germany</t>
  </si>
  <si>
    <t>DEU</t>
  </si>
  <si>
    <t>Ghana</t>
  </si>
  <si>
    <t>GHA</t>
  </si>
  <si>
    <t>Greece</t>
  </si>
  <si>
    <t>GRC</t>
  </si>
  <si>
    <t>Grenada</t>
  </si>
  <si>
    <t>GRD</t>
  </si>
  <si>
    <t>Guatemala</t>
  </si>
  <si>
    <t>GTM</t>
  </si>
  <si>
    <t>Guinea</t>
  </si>
  <si>
    <t>GIN</t>
  </si>
  <si>
    <t>Guinea-Bissau</t>
  </si>
  <si>
    <t>GNB</t>
  </si>
  <si>
    <t>Guyana</t>
  </si>
  <si>
    <t>GUY</t>
  </si>
  <si>
    <t>Haiti</t>
  </si>
  <si>
    <t>HTI</t>
  </si>
  <si>
    <t>Holy See</t>
  </si>
  <si>
    <t>VAT</t>
  </si>
  <si>
    <t>Honduras</t>
  </si>
  <si>
    <t>HND</t>
  </si>
  <si>
    <t>Hungary</t>
  </si>
  <si>
    <t>HUN</t>
  </si>
  <si>
    <t>Iceland</t>
  </si>
  <si>
    <t>ISL</t>
  </si>
  <si>
    <t>India</t>
  </si>
  <si>
    <t>IND</t>
  </si>
  <si>
    <t>Indonesia</t>
  </si>
  <si>
    <t>IDN</t>
  </si>
  <si>
    <t>Iran</t>
  </si>
  <si>
    <t>IRN</t>
  </si>
  <si>
    <t>Iraq</t>
  </si>
  <si>
    <t>IRQ</t>
  </si>
  <si>
    <t>Ireland</t>
  </si>
  <si>
    <t>IRL</t>
  </si>
  <si>
    <t>Israel</t>
  </si>
  <si>
    <t>ISR</t>
  </si>
  <si>
    <t>Italy</t>
  </si>
  <si>
    <t>ITA</t>
  </si>
  <si>
    <t>Jamaica</t>
  </si>
  <si>
    <t>JAM</t>
  </si>
  <si>
    <t>Japan</t>
  </si>
  <si>
    <t>JPN</t>
  </si>
  <si>
    <t>Jordan</t>
  </si>
  <si>
    <t>JOR</t>
  </si>
  <si>
    <t>Kazakhstan</t>
  </si>
  <si>
    <t>KAZ</t>
  </si>
  <si>
    <t>Kenya</t>
  </si>
  <si>
    <t>KEN</t>
  </si>
  <si>
    <t>Kiribati</t>
  </si>
  <si>
    <t>KIR</t>
  </si>
  <si>
    <t>Kosovo</t>
  </si>
  <si>
    <t>Kuwait</t>
  </si>
  <si>
    <t>KWT</t>
  </si>
  <si>
    <t>Kyrgyzstan</t>
  </si>
  <si>
    <t>KGZ</t>
  </si>
  <si>
    <t>Laos</t>
  </si>
  <si>
    <t>LAO</t>
  </si>
  <si>
    <t>Latvia</t>
  </si>
  <si>
    <t>LVA</t>
  </si>
  <si>
    <t>Lebanon</t>
  </si>
  <si>
    <t>LBN</t>
  </si>
  <si>
    <t>Lesotho</t>
  </si>
  <si>
    <t>LSO</t>
  </si>
  <si>
    <t>Liberia</t>
  </si>
  <si>
    <t>LBR</t>
  </si>
  <si>
    <t>Libya</t>
  </si>
  <si>
    <t>LBY</t>
  </si>
  <si>
    <t>Liechtenstein</t>
  </si>
  <si>
    <t>LIE</t>
  </si>
  <si>
    <t>Lithuania</t>
  </si>
  <si>
    <t>LTU</t>
  </si>
  <si>
    <t>Luxembourg</t>
  </si>
  <si>
    <t>LUX</t>
  </si>
  <si>
    <t>Macedonia</t>
  </si>
  <si>
    <t>MKD</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</si>
  <si>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</si>
  <si>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</si>
  <si>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</si>
  <si>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</si>
  <si>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</si>
  <si>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</si>
  <si>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</si>
  <si>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</si>
  <si>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</si>
  <si>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</si>
  <si>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</si>
  <si>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</si>
  <si>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</si>
  <si>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</si>
  <si>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</si>
  <si>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</si>
  <si>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</si>
  <si>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</si>
  <si>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</si>
  <si>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</si>
  <si>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Micronesia (Federated States of)</t>
  </si>
  <si>
    <t>FSM</t>
  </si>
  <si>
    <t>Moldova</t>
  </si>
  <si>
    <t>MDA</t>
  </si>
  <si>
    <t>Monaco</t>
  </si>
  <si>
    <t>MCO</t>
  </si>
  <si>
    <t>Mongolia</t>
  </si>
  <si>
    <t>MNG</t>
  </si>
  <si>
    <t>Montenegro</t>
  </si>
  <si>
    <t>MNE</t>
  </si>
  <si>
    <t>Morocco</t>
  </si>
  <si>
    <t>MAR</t>
  </si>
  <si>
    <t>Mozambique</t>
  </si>
  <si>
    <t>MOZ</t>
  </si>
  <si>
    <t>Namibia</t>
  </si>
  <si>
    <t>NAM</t>
  </si>
  <si>
    <t>Nauru</t>
  </si>
  <si>
    <t>NRU</t>
  </si>
  <si>
    <t>Nepal</t>
  </si>
  <si>
    <t>NPL</t>
  </si>
  <si>
    <t>Netherlands</t>
  </si>
  <si>
    <t>NLD</t>
  </si>
  <si>
    <t>New Zealand</t>
  </si>
  <si>
    <t>NZL</t>
  </si>
  <si>
    <t>Nicaragua</t>
  </si>
  <si>
    <t>NIC</t>
  </si>
  <si>
    <t>Niger</t>
  </si>
  <si>
    <t>NER</t>
  </si>
  <si>
    <t>Nigeria</t>
  </si>
  <si>
    <t>NGA</t>
  </si>
  <si>
    <t>North Korea</t>
  </si>
  <si>
    <t>PRK</t>
  </si>
  <si>
    <t>Norway</t>
  </si>
  <si>
    <t>NOR</t>
  </si>
  <si>
    <t>Oman</t>
  </si>
  <si>
    <t>OMN</t>
  </si>
  <si>
    <t>Pakistan</t>
  </si>
  <si>
    <t>PAK</t>
  </si>
  <si>
    <t>Palau</t>
  </si>
  <si>
    <t>PLW</t>
  </si>
  <si>
    <t>Panama</t>
  </si>
  <si>
    <t>PAN</t>
  </si>
  <si>
    <t>Papua New Guinea</t>
  </si>
  <si>
    <t>PNG</t>
  </si>
  <si>
    <t>Paraguay</t>
  </si>
  <si>
    <t>PRY</t>
  </si>
  <si>
    <t>Peru</t>
  </si>
  <si>
    <t>PER</t>
  </si>
  <si>
    <t>Philippines</t>
  </si>
  <si>
    <t>PHL</t>
  </si>
  <si>
    <t>Poland</t>
  </si>
  <si>
    <t>POL</t>
  </si>
  <si>
    <t>Portugal</t>
  </si>
  <si>
    <t>PRT</t>
  </si>
  <si>
    <t>Qatar</t>
  </si>
  <si>
    <t>QAT</t>
  </si>
  <si>
    <t>Romania</t>
  </si>
  <si>
    <t>ROU</t>
  </si>
  <si>
    <t>Russia</t>
  </si>
  <si>
    <t>RUS</t>
  </si>
  <si>
    <t>Rwanda</t>
  </si>
  <si>
    <t>RWA</t>
  </si>
  <si>
    <t>Saint Kitts and Nevis</t>
  </si>
  <si>
    <t>KNA</t>
  </si>
  <si>
    <t>Saint Lucia</t>
  </si>
  <si>
    <t>LCA</t>
  </si>
  <si>
    <t>Saint Vincent and the Grenadines</t>
  </si>
  <si>
    <t>VCT</t>
  </si>
  <si>
    <t>Samoa</t>
  </si>
  <si>
    <t>WSM</t>
  </si>
  <si>
    <t>San Marino</t>
  </si>
  <si>
    <t>SMR</t>
  </si>
  <si>
    <t>Sao Tome and Principe</t>
  </si>
  <si>
    <t>STP</t>
  </si>
  <si>
    <t>Saudi Arabia</t>
  </si>
  <si>
    <t>SAU</t>
  </si>
  <si>
    <t>Senegal</t>
  </si>
  <si>
    <t>SEN</t>
  </si>
  <si>
    <t>Serbia</t>
  </si>
  <si>
    <t>SRB</t>
  </si>
  <si>
    <t>Seychelles</t>
  </si>
  <si>
    <t>SYC</t>
  </si>
  <si>
    <t>Sierra Leone</t>
  </si>
  <si>
    <t>SLE</t>
  </si>
  <si>
    <t>Singapore</t>
  </si>
  <si>
    <t>SGP</t>
  </si>
  <si>
    <t>Slovakia</t>
  </si>
  <si>
    <t>SVK</t>
  </si>
  <si>
    <t>Slovenia</t>
  </si>
  <si>
    <t>SVN</t>
  </si>
  <si>
    <t>Solomon Islands</t>
  </si>
  <si>
    <t>SLB</t>
  </si>
  <si>
    <t>Somalia</t>
  </si>
  <si>
    <t>SOM</t>
  </si>
  <si>
    <t>South Africa &amp; Middle East</t>
  </si>
  <si>
    <t>ZAF</t>
  </si>
  <si>
    <t>South Korea</t>
  </si>
  <si>
    <t>KOR</t>
  </si>
  <si>
    <t>South Sudan</t>
  </si>
  <si>
    <t>SSD</t>
  </si>
  <si>
    <t>Spain</t>
  </si>
  <si>
    <t>ESP</t>
  </si>
  <si>
    <t>Sri Lanka</t>
  </si>
  <si>
    <t>LKA</t>
  </si>
  <si>
    <t>Sudan</t>
  </si>
  <si>
    <t>SDN</t>
  </si>
  <si>
    <t>Suriname</t>
  </si>
  <si>
    <t>SUR</t>
  </si>
  <si>
    <t>Swaziland</t>
  </si>
  <si>
    <t>SWZ</t>
  </si>
  <si>
    <t>Sweden</t>
  </si>
  <si>
    <t>SWE</t>
  </si>
  <si>
    <t>Switzerland</t>
  </si>
  <si>
    <t>CHE</t>
  </si>
  <si>
    <t>Syria</t>
  </si>
  <si>
    <t>SYR</t>
  </si>
  <si>
    <t>Tajikistan</t>
  </si>
  <si>
    <t>TJK</t>
  </si>
  <si>
    <t>Tanzania</t>
  </si>
  <si>
    <t>TZA</t>
  </si>
  <si>
    <t>Thailand</t>
  </si>
  <si>
    <t>THA</t>
  </si>
  <si>
    <t>Timor-Leste</t>
  </si>
  <si>
    <t>TLS</t>
  </si>
  <si>
    <t>Togo</t>
  </si>
  <si>
    <t>TGO</t>
  </si>
  <si>
    <t>Tonga</t>
  </si>
  <si>
    <t>TON</t>
  </si>
  <si>
    <t>Trinidad and Tobago</t>
  </si>
  <si>
    <t>TTO</t>
  </si>
  <si>
    <t>Tunisia</t>
  </si>
  <si>
    <t>TUN</t>
  </si>
  <si>
    <t>Turkey</t>
  </si>
  <si>
    <t>TUR</t>
  </si>
  <si>
    <t>Turkmenistan</t>
  </si>
  <si>
    <t>TKM</t>
  </si>
  <si>
    <t>Tuvalu</t>
  </si>
  <si>
    <t>TUV</t>
  </si>
  <si>
    <t>Uganda</t>
  </si>
  <si>
    <t>UGA</t>
  </si>
  <si>
    <t>Ukraine</t>
  </si>
  <si>
    <t>UKR</t>
  </si>
  <si>
    <t>United Arab Emirates</t>
  </si>
  <si>
    <t>ARE</t>
  </si>
  <si>
    <t>United Kingdom</t>
  </si>
  <si>
    <t>GBR</t>
  </si>
  <si>
    <t>Y</t>
  </si>
  <si>
    <t>USA</t>
  </si>
  <si>
    <t>Uruguay</t>
  </si>
  <si>
    <t>URY</t>
  </si>
  <si>
    <t>Uzbekistan</t>
  </si>
  <si>
    <t>UZB</t>
  </si>
  <si>
    <t>Vanuatu</t>
  </si>
  <si>
    <t>VUT</t>
  </si>
  <si>
    <t>Venezuela</t>
  </si>
  <si>
    <t>VEN</t>
  </si>
  <si>
    <t>Vietnam</t>
  </si>
  <si>
    <t>VNM</t>
  </si>
  <si>
    <t>Yemen</t>
  </si>
  <si>
    <t>YEM</t>
  </si>
  <si>
    <t>Zambia</t>
  </si>
  <si>
    <t>ZMB</t>
  </si>
  <si>
    <t>Zimbabwe</t>
  </si>
  <si>
    <t>ZWE</t>
  </si>
  <si>
    <t>Non-Country Multipliers</t>
  </si>
  <si>
    <t>If you are adapting the EPS to model a region that is not a country, set the multipliers below</t>
  </si>
  <si>
    <t>to indicate the share of industrial activity of each type that is in the modeled region relative</t>
  </si>
  <si>
    <t>to the country selected on the "Country Selector" tab.</t>
  </si>
  <si>
    <t>Use a value greater than 1 for a region that is larger than the selected country,</t>
  </si>
  <si>
    <t>or use a value between zero and 1 for a region within the selected country.</t>
  </si>
  <si>
    <t>Copy and paste the multipliers from indst/BPEiC below.  The multipliers here must match those in BPEiC.</t>
  </si>
  <si>
    <t>Industry</t>
  </si>
  <si>
    <t>Gas</t>
  </si>
  <si>
    <t>cement and other carbonates</t>
  </si>
  <si>
    <t>CO2</t>
  </si>
  <si>
    <t>natural gas and petroleum systems</t>
  </si>
  <si>
    <t>iron and steel</t>
  </si>
  <si>
    <t>chemicals</t>
  </si>
  <si>
    <t>F-gases</t>
  </si>
  <si>
    <t>coal mining</t>
  </si>
  <si>
    <t>waste management</t>
  </si>
  <si>
    <t>agriculture</t>
  </si>
  <si>
    <t>other industries</t>
  </si>
  <si>
    <t>Do not edit the information or data below.</t>
  </si>
  <si>
    <t>Methane Leakage Multiplier</t>
  </si>
  <si>
    <t>The EPA's estimated methane leakage rate for the United States</t>
  </si>
  <si>
    <t>has been shown to be too low in high-quality studies.</t>
  </si>
  <si>
    <t>Therefore, we include the ability to adjust BAU process emissions</t>
  </si>
  <si>
    <t>and potential reductions to account for this greater leakage.</t>
  </si>
  <si>
    <t>In the non-CO2 GHGs study, the EPA used data sources from</t>
  </si>
  <si>
    <t>each national government where available, rather than applying</t>
  </si>
  <si>
    <t>U.S. methodology to estimate methane leakage in other countries.</t>
  </si>
  <si>
    <t>Therefore, we cannot assume the EPA's numbers are too low for</t>
  </si>
  <si>
    <t>any country other than the U.S.  Therefore, methane leakage</t>
  </si>
  <si>
    <t>multipliers are listed on the "Country Selector" tab and are</t>
  </si>
  <si>
    <t>country-specific.</t>
  </si>
  <si>
    <t>If you are adapting the model to a non-U.S. region and</t>
  </si>
  <si>
    <t>you believe the EPA's methane leakage estimate is not</t>
  </si>
  <si>
    <t>accurate, you can adjust your country's methane leakage</t>
  </si>
  <si>
    <t>multiplier on the "Country Selector" tab and it will be</t>
  </si>
  <si>
    <t>reflected here.</t>
  </si>
  <si>
    <t>Methane leakage multiplier - T&amp;D</t>
  </si>
  <si>
    <t>F-gas Adjustments</t>
  </si>
  <si>
    <t>Mapping multipliers to policies</t>
  </si>
  <si>
    <t>Policy Lever</t>
  </si>
  <si>
    <t>crop and rice measures</t>
  </si>
  <si>
    <t>livestock measures</t>
  </si>
  <si>
    <t>cement measures</t>
  </si>
  <si>
    <t>coal mining - methane capture</t>
  </si>
  <si>
    <t>coal mining - methane destruction</t>
  </si>
  <si>
    <t>ngps - production methane capture</t>
  </si>
  <si>
    <t>ngps - processing methane capture</t>
  </si>
  <si>
    <t>ngps - T&amp;D methane capture</t>
  </si>
  <si>
    <t>ngps - production methane destruction</t>
  </si>
  <si>
    <t>ngps - processing methane destruction</t>
  </si>
  <si>
    <t>ngps - T&amp;D methane destruction</t>
  </si>
  <si>
    <t>F-gas substitution</t>
  </si>
  <si>
    <t>F-gas destruction</t>
  </si>
  <si>
    <t>F-gas recovery and recycling</t>
  </si>
  <si>
    <t>F-gas inspection maintenance retrofitting</t>
  </si>
  <si>
    <t>waste - methane capture</t>
  </si>
  <si>
    <t>waste - methane destruction</t>
  </si>
  <si>
    <t>sector</t>
  </si>
  <si>
    <t>source</t>
  </si>
  <si>
    <t>year</t>
  </si>
  <si>
    <t>country</t>
  </si>
  <si>
    <t>country_code</t>
  </si>
  <si>
    <t>tech</t>
  </si>
  <si>
    <t>p</t>
  </si>
  <si>
    <t>q</t>
  </si>
  <si>
    <t>q Adjusted for GWP</t>
  </si>
  <si>
    <t>assigned policy</t>
  </si>
  <si>
    <t>AGRICULTURE</t>
  </si>
  <si>
    <t>CROP</t>
  </si>
  <si>
    <t>100% Residue Incorporation</t>
  </si>
  <si>
    <t>20% Reduced Fertilizer</t>
  </si>
  <si>
    <t>Split Fertilization</t>
  </si>
  <si>
    <t>No Till</t>
  </si>
  <si>
    <t>Nitrification Inhibitor Fertilizer</t>
  </si>
  <si>
    <t>LIVE</t>
  </si>
  <si>
    <t>Intensive grazing</t>
  </si>
  <si>
    <t>Antimethanogen</t>
  </si>
  <si>
    <t>Propionate precursors</t>
  </si>
  <si>
    <t>Large-scale covered lagoon without engine</t>
  </si>
  <si>
    <t>Large-scale complete mix digester without engine</t>
  </si>
  <si>
    <t>Large-scale fixed-film digester without engine</t>
  </si>
  <si>
    <t>Large-scale plug-flow digester without engine</t>
  </si>
  <si>
    <t>Large-scale covered lagoon with engine</t>
  </si>
  <si>
    <t>Large-scale complete mix digester with engine</t>
  </si>
  <si>
    <t>Large-scale fixed-film digester with engine</t>
  </si>
  <si>
    <t>Large-scale plug-flow digester with engine</t>
  </si>
  <si>
    <t>Antibiotics</t>
  </si>
  <si>
    <t>bST</t>
  </si>
  <si>
    <t>RICE</t>
  </si>
  <si>
    <t>MD with no till</t>
  </si>
  <si>
    <t>Dryland rice</t>
  </si>
  <si>
    <t>Dryland rice with 20% reduced fertilizer</t>
  </si>
  <si>
    <t>MD with auto-fertilization</t>
  </si>
  <si>
    <t>MD with nitrification inhibitor fertilizer</t>
  </si>
  <si>
    <t>Mid-season drainage</t>
  </si>
  <si>
    <t>CF with ammonium sulfate fertilizer</t>
  </si>
  <si>
    <t>MD with ammonium sulfate fertilizer</t>
  </si>
  <si>
    <t>MD with 10% reduced fertilizer</t>
  </si>
  <si>
    <t>CF with nitrification inhibitor fertilizer</t>
  </si>
  <si>
    <t>AWD with nitrification inhibitor</t>
  </si>
  <si>
    <t>MD with 20% reduced fertilizer</t>
  </si>
  <si>
    <t>MD with slow release fertilizer</t>
  </si>
  <si>
    <t>Alternate wetting &amp; drying</t>
  </si>
  <si>
    <t>Dry-Seeding with 20% reduced fertilizer</t>
  </si>
  <si>
    <t>CF with slow release fertilizer</t>
  </si>
  <si>
    <t>AWD with slow release</t>
  </si>
  <si>
    <t>MD with 30% reduced fertilizer</t>
  </si>
  <si>
    <t>Dry-Seeding</t>
  </si>
  <si>
    <t>MD with dry seeding</t>
  </si>
  <si>
    <t>MD with 100% residue incorporation</t>
  </si>
  <si>
    <t>CF with auto-fertilization</t>
  </si>
  <si>
    <t>ENERGY</t>
  </si>
  <si>
    <t>Degasification for power generation</t>
  </si>
  <si>
    <t>On-site use in coal drying</t>
  </si>
  <si>
    <t>Open Flare</t>
  </si>
  <si>
    <t>Stand Alone VAM</t>
  </si>
  <si>
    <t>On-site use in mine bioler</t>
  </si>
  <si>
    <t>Supplemental VAM</t>
  </si>
  <si>
    <t>Degasification for pipeline injection</t>
  </si>
  <si>
    <t>GAS</t>
  </si>
  <si>
    <t>Installing Plunger Lift Systems in Gas Wells</t>
  </si>
  <si>
    <t>Optimize glycol circulation rates in dehydrators</t>
  </si>
  <si>
    <t>Replacing wet seals with dry seals in centrifugal compressors</t>
  </si>
  <si>
    <t>Directed inspection and maintenance at compressor stations</t>
  </si>
  <si>
    <t>Replace Gas-Assisted Glycol Pumps with Electric Pumps</t>
  </si>
  <si>
    <t>Fuel Gas Retrofit for BD valve - Take Recip. Compressors Offline</t>
  </si>
  <si>
    <t>Directed inspection and maintenance at gate stations and surface facilities</t>
  </si>
  <si>
    <t>DI&amp;M on Offshore Oil Platforms</t>
  </si>
  <si>
    <t>Direct Inspection &amp; Maintenance - (Production Gas Well\Pipeline Leaks\Chemical Injection Pumps)</t>
  </si>
  <si>
    <t>Reciprocating Compressor Rod Packing (Static-Pac)</t>
  </si>
  <si>
    <t>Installing flash tank separators on dehydrators</t>
  </si>
  <si>
    <t>Installing Catalytic Converters on Gas Engines and Turbines</t>
  </si>
  <si>
    <t>Directed Inspection and Maintenance of compressors - transport</t>
  </si>
  <si>
    <t>Installing Surge Vessels for Capturing Blowdown Vents</t>
  </si>
  <si>
    <t>Direct I&amp;M type activities at transmission and distribution facilities</t>
  </si>
  <si>
    <t>Early replacement of Reciprocating Compressor Rod Packing Rings</t>
  </si>
  <si>
    <t>Using a Portable Evacuation Compressor for Pipeline Blowdowns</t>
  </si>
  <si>
    <t>Replacing High-bleed Pneumatic Devices in the Natural Gas Industry</t>
  </si>
  <si>
    <t>Early replacement of Reciprocating Compressor Rod Packing Rings and Rods</t>
  </si>
  <si>
    <t>Replace Cast Iron Pipeline</t>
  </si>
  <si>
    <t>Installing Electronic Starters on Production Field Compressors</t>
  </si>
  <si>
    <t>Flaring instead of venting on shallow water platforms</t>
  </si>
  <si>
    <t>Convert gas pneumatic controls to instrument air</t>
  </si>
  <si>
    <t>Reduced Emission Completions for Hydraulically Fractured Oil Wells</t>
  </si>
  <si>
    <t>INDUSTRIAL</t>
  </si>
  <si>
    <t>AERO</t>
  </si>
  <si>
    <t>Substitute NIK for HFC-152a</t>
  </si>
  <si>
    <t>Substitute NIK for HFC-134a</t>
  </si>
  <si>
    <t>Substitute HC for HFC-152a</t>
  </si>
  <si>
    <t>Substitute HFO-1234ze for HFC-134a</t>
  </si>
  <si>
    <t>Substitute HFO-1234ze for HFC-152a</t>
  </si>
  <si>
    <t>Dry Powder Inhalers</t>
  </si>
  <si>
    <t>Substitute HC for HFC-134a</t>
  </si>
  <si>
    <t>Substitute HFC-152a for HFC-134a</t>
  </si>
  <si>
    <t>Minor retrofit (process computer control systems only)</t>
  </si>
  <si>
    <t>Major Retrofit (process computer control systems + alumina point feeding)</t>
  </si>
  <si>
    <t>EPS</t>
  </si>
  <si>
    <t>Improved SF6 Handling</t>
  </si>
  <si>
    <t>SF6 Recycling</t>
  </si>
  <si>
    <t>Equipment Refurbishment</t>
  </si>
  <si>
    <t>SF6 Free GIE</t>
  </si>
  <si>
    <t>Leak Detection Leak Repair - with Handheld Detector</t>
  </si>
  <si>
    <t>Leak detection and leak repair</t>
  </si>
  <si>
    <t>FIRE</t>
  </si>
  <si>
    <t>FK-5-1-12 in New Class A Total Flooding Applications</t>
  </si>
  <si>
    <t>Inert gas systems</t>
  </si>
  <si>
    <t>Water mist systems</t>
  </si>
  <si>
    <t>FOAM</t>
  </si>
  <si>
    <t>PU Rigid: Spray Foam (Low-Pressure) - HFO-1234ze</t>
  </si>
  <si>
    <t>FPD</t>
  </si>
  <si>
    <t>HCFC</t>
  </si>
  <si>
    <t>MG</t>
  </si>
  <si>
    <t>Alternate cover gas - SO2</t>
  </si>
  <si>
    <t>Altenate cover gas - HFC-134a</t>
  </si>
  <si>
    <t>Alternate cover gas - NovecTM612</t>
  </si>
  <si>
    <t>NAA</t>
  </si>
  <si>
    <t>Homogeneous decomposition in the burner</t>
  </si>
  <si>
    <t>Catalytic decomposition in the burner</t>
  </si>
  <si>
    <t>Tail-gas catalytic decomposition</t>
  </si>
  <si>
    <t>Non-selective catalytic reduction</t>
  </si>
  <si>
    <t>PV</t>
  </si>
  <si>
    <t>Thermal abatement</t>
  </si>
  <si>
    <t>NF3 remote clean</t>
  </si>
  <si>
    <t>Catamal abatement</t>
  </si>
  <si>
    <t>Plasma abatement</t>
  </si>
  <si>
    <t>RAC</t>
  </si>
  <si>
    <t>NH3 and CO2 in cold storage and industrial process refrigeration (IPR)</t>
  </si>
  <si>
    <t>Large Retail Food - CO2 Transcritical</t>
  </si>
  <si>
    <t>Commercial Unitary AC - MCHE</t>
  </si>
  <si>
    <t>Window Dehumid - R-32</t>
  </si>
  <si>
    <t>Medium Retail Food - CO2</t>
  </si>
  <si>
    <t>Leak Repair for Existing Large Equipment</t>
  </si>
  <si>
    <t>Refrigerant Recovery at Disposal for Existing Refrigeration/AC Equipment</t>
  </si>
  <si>
    <t>Refrigerant Recovery at Servicing for Existing Small Equipment</t>
  </si>
  <si>
    <t>Ice Makers - R-290</t>
  </si>
  <si>
    <t>Buses and Trains - 513A</t>
  </si>
  <si>
    <t>Commercial Unitary AC - R-32 and MCHE</t>
  </si>
  <si>
    <t>Commercial Unitary AC - R-32</t>
  </si>
  <si>
    <t>Residential Unitary AC - R-452B and MCHE</t>
  </si>
  <si>
    <t>Heat Pumps - R-32R-452B</t>
  </si>
  <si>
    <t>Transport - R-452A</t>
  </si>
  <si>
    <t>Window Dehumid - R-290</t>
  </si>
  <si>
    <t>SEMI</t>
  </si>
  <si>
    <t>Process optimization</t>
  </si>
  <si>
    <t>Gas replacement</t>
  </si>
  <si>
    <t>SOLV</t>
  </si>
  <si>
    <t>Replace HFC cleaning system with NIK Aqueous cleaning system</t>
  </si>
  <si>
    <t>Replace HFC cleaning system with NIK Semi aqueous cleaning system</t>
  </si>
  <si>
    <t>WASTE</t>
  </si>
  <si>
    <t>LAN</t>
  </si>
  <si>
    <t>Land_x001F_ll gas recovery for direct use</t>
  </si>
  <si>
    <t>Electricity generation with a microturbine</t>
  </si>
  <si>
    <t>Electricity generation with combined heat and power</t>
  </si>
  <si>
    <t>Electricity generation with a reciprocating engine</t>
  </si>
  <si>
    <t>Electricity generation with a gas turbine</t>
  </si>
  <si>
    <t>Flaring of landfill gas</t>
  </si>
  <si>
    <t>WWR</t>
  </si>
  <si>
    <t>Wastewater treatment plant with anaerobic sludge digester with co-gen</t>
  </si>
  <si>
    <t>Septic tank to aerobic wwtp</t>
  </si>
  <si>
    <t>Latrine to aerobic wwtp</t>
  </si>
  <si>
    <t>policy lever</t>
  </si>
  <si>
    <t>tech explanation</t>
  </si>
  <si>
    <t>20% Increased Fertilizer</t>
  </si>
  <si>
    <t>Improved feed conversion</t>
  </si>
  <si>
    <t>Small-scale dome digester</t>
  </si>
  <si>
    <t>Centralized digester</t>
  </si>
  <si>
    <t>CF with 10% reduced fertilizer</t>
  </si>
  <si>
    <t>CF with 20% reduced fertilizer</t>
  </si>
  <si>
    <t>CF with 30% reduced fertilizer</t>
  </si>
  <si>
    <t>10% Reduced Fertilizer</t>
  </si>
  <si>
    <t>Auto-Fertilization</t>
  </si>
  <si>
    <t>30% Reduced Fertilizer</t>
  </si>
  <si>
    <t>Ammonium Sulfate Fertilizer</t>
  </si>
  <si>
    <t>Slow Release Fertilizer</t>
  </si>
  <si>
    <t>CF with 100% residue incorporation</t>
  </si>
  <si>
    <t>CF with no till</t>
  </si>
  <si>
    <t>Capture of coalbed methane for generation power onsite</t>
  </si>
  <si>
    <t>Capture of coalbed methane for process heating used to dry coal</t>
  </si>
  <si>
    <t>Combustion of coalbed methane</t>
  </si>
  <si>
    <t>Captures methane in mine and oxidizes to destroy</t>
  </si>
  <si>
    <t>Capture of coalbed methane for use in boiler onsite</t>
  </si>
  <si>
    <t>Captures of coalbed methane to inject into pipelines</t>
  </si>
  <si>
    <t>Captures wellhead methane that would otherwise leak</t>
  </si>
  <si>
    <t>Glycol circulation to remove water from methane also absorbs methane, proportional to its flow rate. Increasing the circulation rate reduces the amount of methane capture in the glycol, avoiding emissions</t>
  </si>
  <si>
    <t>Switching to dry seals reduces leakage of high pressure methane during compression and transmission</t>
  </si>
  <si>
    <t>Directed inspection and maintenance helps estimate and reduce fugitive emissions of methane</t>
  </si>
  <si>
    <t>Gas-assisted glycol pumps rely on a chemical reaction that results in glycol boil-off and venting of methane. Electric pumps operate differently, avoiding these emissions</t>
  </si>
  <si>
    <t>When taken offline, many operators depressurize and vent methan in the compressors, but some operators have found that you can keep them pressurized and reduce/eliminate emissions.</t>
  </si>
  <si>
    <t>Pneumatic devices with high bleed leak vent methane as part of normal operation; can be replaced with low bleed options</t>
  </si>
  <si>
    <t>Directed Inspection and Maintenance of compressors - processing</t>
  </si>
  <si>
    <t>When rods are in standby mode, they continue to vent methane to the atmosphere, but the Static-Pac is a technology designed to capture emissions during standby mode.</t>
  </si>
  <si>
    <t>Catalytic converters destory methane from engines.</t>
  </si>
  <si>
    <t>Captures methane lost in glycol dehydration and feeds back to system.</t>
  </si>
  <si>
    <t>Captures methane that would otherwise be leaked in a blowdown event</t>
  </si>
  <si>
    <t>Replacing rings early avoids growing leakage rate as the system ages.</t>
  </si>
  <si>
    <t>Helps capture otherwise vented methane during a blowdown event.</t>
  </si>
  <si>
    <t>By switching to air based systems, reduce natural gas leaked from gas pneumatic control systems</t>
  </si>
  <si>
    <t>Replace potentially leaking cast iron pipeline</t>
  </si>
  <si>
    <t>Installing electronic starters elimintes methane emissions from pilots.</t>
  </si>
  <si>
    <t>Reduced Emission Completions for Hydraulically Fractured Natural Gas Wells</t>
  </si>
  <si>
    <t>Captures vented methane during well completion</t>
  </si>
  <si>
    <t>Installing Vapor Recovery Units on Oil Storage Tanks</t>
  </si>
  <si>
    <t>Captures leaked methane from oil storage tanks.</t>
  </si>
  <si>
    <t>Destroys instead of venting methane.</t>
  </si>
  <si>
    <t>[Only affects F-gases, so assigned to chemicals industry.] A minor retrofit involves the installation/upgrade of process computer control systems. Minor retrofits can be performed at any facility type other than the state-of-the-art PFPB facilities.</t>
  </si>
  <si>
    <t>[Only affects F-gases, so assigned to chemicals industry.] A major retrofit involves both the installation/upgrade of process computer control systems and the installation of alumina point-feed systems</t>
  </si>
  <si>
    <t>[Only affects F-gases, so assigned to chemicals industry.] This option involves improving the procedures and techniques for handling SF6 , especially when maintenance is being performed on gas-insulated circuit breakers. Handling-related leaks can occur when (1) inappropriate fittings are used to connect transfer hoses to cylinders or equipment, (2) SF6 is not cleared from transfer hoses before the hoses are disconnected from cylinders/equipment, (3) gas cylinders are not monitored/maintained because they have been misplaced or stored improperly, and (4) a technician accidently vents SF6</t>
  </si>
  <si>
    <t>This option involves transferring SF6 from electrical equipment into storage containers during equipment servicing or decommissioning so that the SF6 can be reused</t>
  </si>
  <si>
    <t>[Only affects F-gases, so assigned to chemicals industry.] A handheld detector is a simple, low-cost device that may be used as an alternative to the thermal imaging camera that can be cost prohibitive in developing countries. The detector is used by tracing the entire substation in a continuous path. If a leak is identified, it is verified by blowing shop air into the area of suspected leak and repeating the check of the area using the detector (IonScience, n.d.). This must be done while equipment is in service and cannot be used for decommissioned parts (Wolf, 2017).</t>
  </si>
  <si>
    <t>[Only affects F-gases, so assigned to chemicals industry.] Equipment replacement is an option by which chronic leaking equipment is identified and replaced with new and less leak prone equipment</t>
  </si>
  <si>
    <t>New circuit breaker technology has been developed that uses alternative gases to SF6 that have lower or no global warming potential. Traditional gases such as dry air, nitrogen, CO2 and related mixtures are low global warming but are limited in their dielectric strength as compared to SF6 (Kieffel et al., 2015</t>
  </si>
  <si>
    <t>[Only affects F-gases, so assigned to chemicals industry.]</t>
  </si>
  <si>
    <t>Commercial Refrigeration Foam - 1233zdE</t>
  </si>
  <si>
    <t>PU Rigid: One Component Foam - HCs</t>
  </si>
  <si>
    <t>XPS: Boardstock Foam - 134a to 1234ze</t>
  </si>
  <si>
    <t>Catalytic abatement</t>
  </si>
  <si>
    <t>Central Abatement System</t>
  </si>
  <si>
    <t>Thermal oxidation</t>
  </si>
  <si>
    <t>Thermal destruction</t>
  </si>
  <si>
    <t>Large Retail Food - DX 407A407F</t>
  </si>
  <si>
    <t>Large Retail Food - 407A407F SLS</t>
  </si>
  <si>
    <t>HFO-1234yf in motor vehicle air-conditioners</t>
  </si>
  <si>
    <t>Refrigerated Appliances - R-600a</t>
  </si>
  <si>
    <t>Chillers - 513A</t>
  </si>
  <si>
    <t>Chillers - 1233zdE</t>
  </si>
  <si>
    <t>Small Retail Food - R-448AR-449A</t>
  </si>
  <si>
    <t>PD Chillers - 452B</t>
  </si>
  <si>
    <t>Residential Unitary AC - R-290</t>
  </si>
  <si>
    <t>Retrofit Existing Equipment</t>
  </si>
  <si>
    <t>Composting</t>
  </si>
  <si>
    <t>Enhanced Oxidation</t>
  </si>
  <si>
    <t>Mechanical biological treatment</t>
  </si>
  <si>
    <t>Anaerobic digestion</t>
  </si>
  <si>
    <t>Waste to Energy</t>
  </si>
  <si>
    <t>Paper recycling</t>
  </si>
  <si>
    <t>Open sewer to aerobic wwtp</t>
  </si>
  <si>
    <t>Emissions Profile With and Without Most Likely SNAP Reductions</t>
  </si>
  <si>
    <t>Year</t>
  </si>
  <si>
    <t>Pre-2014 Baseline</t>
  </si>
  <si>
    <t>Emissions after July 2015 rule</t>
  </si>
  <si>
    <t>Emissions after July 2015 and March 2016 rules</t>
  </si>
  <si>
    <t>SNAP Abatement (Substitution) With Only July 2015 Rule</t>
  </si>
  <si>
    <t>Abatement With Only July 2015 Rule</t>
  </si>
  <si>
    <t>Commercial refrigeration - supermarkets</t>
  </si>
  <si>
    <t>Commercial refrigeration - remote condensing units</t>
  </si>
  <si>
    <t>Foams</t>
  </si>
  <si>
    <t>Consumer aerosols</t>
  </si>
  <si>
    <t>MVAC</t>
  </si>
  <si>
    <t>Additional SNAP Abatement (Substitution) With March 2016 Rule</t>
  </si>
  <si>
    <t>Additional Abatement With March 2016 Rule</t>
  </si>
  <si>
    <t>PU Foam</t>
  </si>
  <si>
    <t>Chillers</t>
  </si>
  <si>
    <t>Refrigerated Appliances</t>
  </si>
  <si>
    <t>Cold Storage</t>
  </si>
  <si>
    <t>Cost Per Ton</t>
  </si>
  <si>
    <t>Technologies Used to Calculate Cost</t>
  </si>
  <si>
    <t>Cost</t>
  </si>
  <si>
    <t>Other Refrigeration</t>
  </si>
  <si>
    <t>Large Retail Food, Medium Retail Food</t>
  </si>
  <si>
    <t>Foam</t>
  </si>
  <si>
    <t>Aerosols</t>
  </si>
  <si>
    <t>All U.S. AERO technologies</t>
  </si>
  <si>
    <t>Recovery and Recycling</t>
  </si>
  <si>
    <t>Assumptions for F-gas Recycling and Recovery Adjustment</t>
  </si>
  <si>
    <t>Average Lifetime for Recovery</t>
  </si>
  <si>
    <t>Average Share of Charge Remaining at Disposal</t>
  </si>
  <si>
    <t>Average Share of Emissions Relative to Initial Charge</t>
  </si>
  <si>
    <t>Additional SNAP Abatement (Substitution) Potential Assigned to Cost Tiers</t>
  </si>
  <si>
    <t>Category</t>
  </si>
  <si>
    <t>Lower Bound</t>
  </si>
  <si>
    <t>Upper Bound</t>
  </si>
  <si>
    <t>Additional SNAP Abatement (Recovery and Recycling) Potential Assigned to Cost Tiers</t>
  </si>
  <si>
    <t>Since the EPA data source only includes non-CO2 gases, and the cement industry's process</t>
  </si>
  <si>
    <t>emissions are CO2, we construct our own MAC curves for technical measures that reduce</t>
  </si>
  <si>
    <t>emissions from cement.</t>
  </si>
  <si>
    <t>Currently, the only technical measure included in this curve is cement clinker substitution.</t>
  </si>
  <si>
    <t>This can be expanded in the future by adding data to this MAC curve without altering</t>
  </si>
  <si>
    <t>the EPS model structure.</t>
  </si>
  <si>
    <t>Cement Clinker Substitution</t>
  </si>
  <si>
    <t>Cement clinker substitution price per ton of cement</t>
  </si>
  <si>
    <t>Tons CO2 reduced per ton cement using clinker substitution</t>
  </si>
  <si>
    <t>Cost per ton of CO2 reduced via clinker substitution</t>
  </si>
  <si>
    <t>Quantity</t>
  </si>
  <si>
    <t>Region</t>
  </si>
  <si>
    <t>BAU Clinker Perc</t>
  </si>
  <si>
    <t>Selected country cement report region</t>
  </si>
  <si>
    <t>Selected country BAU clinker perc</t>
  </si>
  <si>
    <t>Achievable clinker perc (from IEA/CSI report)</t>
  </si>
  <si>
    <t>Selected country achievable clinker reduction perc</t>
  </si>
  <si>
    <t>Cement &amp; Carbonates Process CO2 Emissions by Country from PRIMAP-hist</t>
  </si>
  <si>
    <t>Unit: Gg CO2</t>
  </si>
  <si>
    <t>Mapped Country</t>
  </si>
  <si>
    <t>ABW</t>
  </si>
  <si>
    <t>AIA</t>
  </si>
  <si>
    <t>ANNEXI</t>
  </si>
  <si>
    <t>ANT</t>
  </si>
  <si>
    <t>AOSIS</t>
  </si>
  <si>
    <t>BASIC</t>
  </si>
  <si>
    <t>COK</t>
  </si>
  <si>
    <t>EARTH</t>
  </si>
  <si>
    <t>EU28</t>
  </si>
  <si>
    <t>HKG</t>
  </si>
  <si>
    <t>LDC</t>
  </si>
  <si>
    <t>MAC</t>
  </si>
  <si>
    <t>NIU</t>
  </si>
  <si>
    <t>NONANNEXI</t>
  </si>
  <si>
    <t>SHN</t>
  </si>
  <si>
    <t>TCA</t>
  </si>
  <si>
    <t>TKL</t>
  </si>
  <si>
    <t>TWN</t>
  </si>
  <si>
    <t>UMBRELLA</t>
  </si>
  <si>
    <t>VGB</t>
  </si>
  <si>
    <t>BAU Production Data from ETC (Mt cement / yr)</t>
  </si>
  <si>
    <t>Selected Country's ETC Region</t>
  </si>
  <si>
    <t>Selected Region's Production Values</t>
  </si>
  <si>
    <t>Cement</t>
  </si>
  <si>
    <t>Interpolated:</t>
  </si>
  <si>
    <t>Selected Country's BAU Process CO2 from Cement (Gg CO2)</t>
  </si>
  <si>
    <t>Abatement Potential (Gg CO2)</t>
  </si>
  <si>
    <t>Converted to grams</t>
  </si>
  <si>
    <t>Cement non-country multiplier</t>
  </si>
  <si>
    <t>Abatement potential after multiplier</t>
  </si>
  <si>
    <t>State</t>
  </si>
  <si>
    <t>Refrigerant Fraction(NREL)</t>
  </si>
  <si>
    <t>Industry Fraction (FLIGHT)</t>
  </si>
  <si>
    <t>Combined</t>
  </si>
  <si>
    <t>ALABAMA</t>
  </si>
  <si>
    <t>For more documentation about F-gas downscaling, check BPEiC (BAU Process Emissions in CO2e)</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</si>
  <si>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</si>
  <si>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</si>
  <si>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</si>
  <si>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</si>
  <si>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</si>
  <si>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</si>
  <si>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</si>
  <si>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</si>
  <si>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</si>
  <si>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</si>
  <si>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</si>
  <si>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</si>
  <si>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</si>
  <si>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</si>
  <si>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</si>
  <si>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</si>
  <si>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</si>
  <si>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</si>
  <si>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</si>
  <si>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</si>
  <si>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</si>
  <si>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</si>
  <si>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</si>
  <si>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</si>
  <si>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</si>
  <si>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</si>
  <si>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</si>
  <si>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</si>
  <si>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</si>
  <si>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</si>
  <si>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</si>
  <si>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</si>
  <si>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</si>
  <si>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</si>
  <si>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</si>
  <si>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</si>
  <si>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</si>
  <si>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</si>
  <si>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</si>
  <si>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</si>
  <si>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</si>
  <si>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</si>
  <si>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</si>
  <si>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</si>
  <si>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</si>
  <si>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</si>
  <si>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</si>
  <si>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</si>
  <si>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</si>
  <si>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Agriculture - CO2 - Liming</t>
  </si>
  <si>
    <t>Key</t>
  </si>
  <si>
    <t>Agriculture - CO2 - Urea Fertilization</t>
  </si>
  <si>
    <t>Crops</t>
  </si>
  <si>
    <t>Agriculture - CH4 - Enteric Fermentation</t>
  </si>
  <si>
    <t>Agriculture - CH4 - Manure Management</t>
  </si>
  <si>
    <t>Livestock</t>
  </si>
  <si>
    <t>Agriculture - CH4 - Rice Cultivation</t>
  </si>
  <si>
    <t>Agriculture - CH4 - Agricultural Residue Burning</t>
  </si>
  <si>
    <t>Agriculture - N2O - Manure Management</t>
  </si>
  <si>
    <t>Agriculture - N2O - Ag Soils</t>
  </si>
  <si>
    <t>Agriculture - N2O - Agricultural Residue Burning</t>
  </si>
  <si>
    <t>Total Crops</t>
  </si>
  <si>
    <t>Total Livestock</t>
  </si>
  <si>
    <t>Energy - CH4 - Coal Mining</t>
  </si>
  <si>
    <t>Energy - CH4 - Abandoned Coal Mines</t>
  </si>
  <si>
    <t>Energy - CH4 - Abandoned Coal Mines - Vented</t>
  </si>
  <si>
    <t>Energy - CH4 - Abandoned Coal Mines - Sealed</t>
  </si>
  <si>
    <t>Energy - CH4 - Abandoned Coal Mines - Flooded</t>
  </si>
  <si>
    <t>Waste - Municipal Solid Waste - CH4</t>
  </si>
  <si>
    <t>Waste - Municipal Solid Waste - CO2</t>
  </si>
  <si>
    <t>Waste - Municipal Solid Waste - N2O</t>
  </si>
  <si>
    <t>CH4 tot</t>
  </si>
  <si>
    <t>state</t>
  </si>
  <si>
    <t>eps_gas</t>
  </si>
  <si>
    <t>eps_sector</t>
  </si>
  <si>
    <t>share_of_emissions</t>
  </si>
  <si>
    <t>Natural gas and petroleum systems</t>
  </si>
  <si>
    <t>Data is preprocessed to find each state's share of process emissions (by gas) for the following sectors:</t>
  </si>
  <si>
    <t>Cement and other carbonates</t>
  </si>
  <si>
    <t>Iron and Steel</t>
  </si>
  <si>
    <t>Chemicals</t>
  </si>
  <si>
    <t>PR</t>
  </si>
  <si>
    <t>Iron and steel</t>
  </si>
  <si>
    <t>Fraction of national emissions</t>
  </si>
  <si>
    <t>cement</t>
  </si>
  <si>
    <t>Use fraction of cement from FLIGHT 2018 Data Org by Sector</t>
  </si>
  <si>
    <t>NGPS methane capture</t>
  </si>
  <si>
    <t>Use fraction of natural gas methane from FLIGHT 2018 Data Org by Sector</t>
  </si>
  <si>
    <t>NGPS methane destruction</t>
  </si>
  <si>
    <t>f-gas substitution</t>
  </si>
  <si>
    <t>FLIGHT F-Gas</t>
  </si>
  <si>
    <t>f-gas destruction</t>
  </si>
  <si>
    <t>f-gas recovery</t>
  </si>
  <si>
    <t>f-gas inspect maint retrofit</t>
  </si>
  <si>
    <t>coal mining methane capture</t>
  </si>
  <si>
    <t>Coal EPA SIT 2017</t>
  </si>
  <si>
    <t>coal mining methane dstr</t>
  </si>
  <si>
    <t>waste methane capture</t>
  </si>
  <si>
    <t>Waste EPA SIT 2017</t>
  </si>
  <si>
    <t>waste methane destruction</t>
  </si>
  <si>
    <t>crops and rice</t>
  </si>
  <si>
    <t>Agriculture EPA SIT 2017</t>
  </si>
  <si>
    <t>livestock</t>
  </si>
  <si>
    <t>This tab is not needed for the calculation of this variable.  It merely totals some values that may assist in checking the data.</t>
  </si>
  <si>
    <t>Policy:</t>
  </si>
  <si>
    <t>Unit: g CO2e</t>
  </si>
  <si>
    <t>Policies:</t>
  </si>
  <si>
    <t>$/ton abated</t>
  </si>
  <si>
    <t>PriceBin1</t>
  </si>
  <si>
    <t>PriceBin2</t>
  </si>
  <si>
    <t>PriceBin3</t>
  </si>
  <si>
    <t>PriceBin4</t>
  </si>
  <si>
    <t>PriceBin5</t>
  </si>
  <si>
    <t>PriceBin6</t>
  </si>
  <si>
    <t>PriceBin7</t>
  </si>
  <si>
    <t>PriceBin8</t>
  </si>
  <si>
    <t>PriceBin9</t>
  </si>
  <si>
    <t>PriceBin10</t>
  </si>
  <si>
    <t>PriceBin11</t>
  </si>
  <si>
    <t>PriceBin12</t>
  </si>
  <si>
    <t>PriceBin13</t>
  </si>
  <si>
    <t>PriceBin14</t>
  </si>
  <si>
    <t>PriceBin15</t>
  </si>
  <si>
    <t>PriceBin16</t>
  </si>
  <si>
    <t>PriceBin17</t>
  </si>
  <si>
    <t>PriceBin18</t>
  </si>
  <si>
    <t>PriceBin19</t>
  </si>
  <si>
    <t>PriceBin20</t>
  </si>
  <si>
    <t>PriceBin21</t>
  </si>
  <si>
    <t>PriceBin22</t>
  </si>
  <si>
    <t>PriceBin23</t>
  </si>
  <si>
    <t>PriceBin24</t>
  </si>
  <si>
    <t>PriceBin25</t>
  </si>
  <si>
    <t>PriceBin26</t>
  </si>
  <si>
    <t>PriceBin27</t>
  </si>
  <si>
    <t>PriceBin28</t>
  </si>
  <si>
    <t>PriceBin29</t>
  </si>
  <si>
    <t>PriceBin30</t>
  </si>
  <si>
    <t>PriceBin31</t>
  </si>
  <si>
    <t>PriceBin32</t>
  </si>
  <si>
    <t>PriceBin33</t>
  </si>
  <si>
    <t>PriceBin34</t>
  </si>
  <si>
    <t>PriceBin35</t>
  </si>
  <si>
    <t>PriceBin36</t>
  </si>
  <si>
    <t>PriceBin37</t>
  </si>
  <si>
    <t>PriceBin38</t>
  </si>
  <si>
    <t>PriceBin39</t>
  </si>
  <si>
    <t>PriceBin40</t>
  </si>
  <si>
    <t>PriceBin41</t>
  </si>
  <si>
    <t>PriceBin42</t>
  </si>
  <si>
    <t>PriceBin43</t>
  </si>
  <si>
    <t>PriceBin44</t>
  </si>
  <si>
    <t>PriceBin45</t>
  </si>
  <si>
    <t>PriceBin46</t>
  </si>
  <si>
    <t>PriceBin47</t>
  </si>
  <si>
    <t>PriceBin48</t>
  </si>
  <si>
    <t>PriceBin49</t>
  </si>
  <si>
    <t>PriceBin50</t>
  </si>
  <si>
    <t>PriceBin51</t>
  </si>
  <si>
    <t>PriceBin52</t>
  </si>
  <si>
    <t>PriceBin53</t>
  </si>
  <si>
    <t>PriceBin54</t>
  </si>
  <si>
    <t>PriceBin55</t>
  </si>
  <si>
    <t>PriceBin56</t>
  </si>
  <si>
    <t>PriceBin57</t>
  </si>
  <si>
    <t>PriceBin58</t>
  </si>
  <si>
    <t>PriceBin59</t>
  </si>
  <si>
    <t>PriceBin60</t>
  </si>
  <si>
    <t>PriceBin61</t>
  </si>
  <si>
    <t>PriceBin62</t>
  </si>
  <si>
    <t>PriceBin63</t>
  </si>
  <si>
    <t>PriceBin64</t>
  </si>
  <si>
    <t>PriceBin65</t>
  </si>
  <si>
    <t>PriceBin66</t>
  </si>
  <si>
    <t>PriceBin67</t>
  </si>
  <si>
    <t>PriceBin68</t>
  </si>
  <si>
    <t>PriceBin69</t>
  </si>
  <si>
    <t>PriceBin70</t>
  </si>
  <si>
    <t>PriceBin71</t>
  </si>
  <si>
    <t>PriceBin72</t>
  </si>
  <si>
    <t>Country</t>
  </si>
  <si>
    <t>Oil Gas</t>
  </si>
  <si>
    <t>Production source</t>
  </si>
  <si>
    <t>Upstream Downstream</t>
  </si>
  <si>
    <t>Reason</t>
  </si>
  <si>
    <t>Abatement technology</t>
  </si>
  <si>
    <t>Emissions</t>
  </si>
  <si>
    <t>Possible Savings (kt CH4)</t>
  </si>
  <si>
    <t>Cost (USD$/Mbtu)</t>
  </si>
  <si>
    <t>Oil</t>
  </si>
  <si>
    <t>Onshore conventional oil</t>
  </si>
  <si>
    <t>Upstream</t>
  </si>
  <si>
    <t>Vented</t>
  </si>
  <si>
    <t>Blowdown capture</t>
  </si>
  <si>
    <t>Unconventional oil</t>
  </si>
  <si>
    <t>Onshore conventional gas</t>
  </si>
  <si>
    <t>Replace pumps</t>
  </si>
  <si>
    <t>Unconventional gas</t>
  </si>
  <si>
    <t>Offshore oil</t>
  </si>
  <si>
    <t>Replace compressor seal or rod</t>
  </si>
  <si>
    <t>Downstream gas</t>
  </si>
  <si>
    <t>Downstream</t>
  </si>
  <si>
    <t>Replace with instrument air systems</t>
  </si>
  <si>
    <t>Offshore gas</t>
  </si>
  <si>
    <t>Fugitive</t>
  </si>
  <si>
    <t>Upstream LDAR</t>
  </si>
  <si>
    <t>Incomplete-flare</t>
  </si>
  <si>
    <t>Vapour recovery units</t>
  </si>
  <si>
    <t>Install flares</t>
  </si>
  <si>
    <t>Install plunger</t>
  </si>
  <si>
    <t>Replace with electric motor</t>
  </si>
  <si>
    <t>Downstream oil</t>
  </si>
  <si>
    <t>Downstream LDAR</t>
  </si>
  <si>
    <t>Early replacement of devices</t>
  </si>
  <si>
    <t>Other</t>
  </si>
  <si>
    <t>units</t>
  </si>
  <si>
    <t>Metric tonnes (CH4)</t>
  </si>
  <si>
    <t>MMTCO2e</t>
  </si>
  <si>
    <t>kt</t>
  </si>
  <si>
    <t>Methane GWP AR5</t>
  </si>
  <si>
    <t>subsource</t>
  </si>
  <si>
    <t>gas</t>
  </si>
  <si>
    <t>unit</t>
  </si>
  <si>
    <t>value</t>
  </si>
  <si>
    <t>value adjusted for GWP</t>
  </si>
  <si>
    <t>assigned EPS industry</t>
  </si>
  <si>
    <t>assigned EPS pollutant</t>
  </si>
  <si>
    <t>Energy</t>
  </si>
  <si>
    <t>NGO</t>
  </si>
  <si>
    <t>Gas Product</t>
  </si>
  <si>
    <t>Gas TSD</t>
  </si>
  <si>
    <t>Oil Product</t>
  </si>
  <si>
    <t>Oil Refining</t>
  </si>
  <si>
    <t>Million metric tons CO2e</t>
  </si>
  <si>
    <t>Ratio of abatement potential to total emissions</t>
  </si>
  <si>
    <t>Abatement potential (MMTCO2e) - US EPA</t>
  </si>
  <si>
    <t>Emissions (MMTCO2e) - US EPA</t>
  </si>
  <si>
    <t>ngps</t>
  </si>
  <si>
    <t>IEA Total Emissions (MMTCO2e)</t>
  </si>
  <si>
    <t>IEA Total Abatement Potential (MMTCO2e)</t>
  </si>
  <si>
    <t>IEA</t>
  </si>
  <si>
    <t>year-to-year change in abatement potential</t>
  </si>
  <si>
    <t>Ratio of abatement potential to total emissions - estimated with EPA's growth in abatement potential</t>
  </si>
  <si>
    <t>Multiply by to get 2012 Dollars</t>
  </si>
  <si>
    <t>2019.............................................................................     .</t>
  </si>
  <si>
    <t>grams to metric tons</t>
  </si>
  <si>
    <t>Methane Abatement Technology</t>
  </si>
  <si>
    <t>Possible Savings (grams CO2e)</t>
  </si>
  <si>
    <t>Cost (USD$/metric tons CO2e)</t>
  </si>
  <si>
    <t>mmbtu to btu</t>
  </si>
  <si>
    <t>grams CH4/mol</t>
  </si>
  <si>
    <t>btu/mol</t>
  </si>
  <si>
    <t>btu/grams CH4</t>
  </si>
  <si>
    <t>Conversion Factor (metric ton CO2e per mmbtu methane)</t>
  </si>
  <si>
    <t>Change Scaling factor</t>
  </si>
  <si>
    <t>EPA Total Emissions</t>
  </si>
  <si>
    <t>IEA Total Emissions</t>
  </si>
  <si>
    <t>Ratio</t>
  </si>
  <si>
    <t>Start year value adjustment factor - applied to IEA abatement potential</t>
  </si>
  <si>
    <t>IEA Methane Abatement Potential</t>
  </si>
  <si>
    <t>Methane Tracker 2020</t>
  </si>
  <si>
    <t>https://www.iea.org/reports/methane-tracker-2020/interactive-country-and-regional-estimates#abstract</t>
  </si>
  <si>
    <t>Country estimates for total emissions and abatement potential</t>
  </si>
  <si>
    <t>Unit conversions - IEA MMBtu to MTCO2e</t>
  </si>
  <si>
    <t>IEA Abatement Potential</t>
  </si>
  <si>
    <t>IEA abatement potential and costs are scaled by EPA time series values and start year total emissions.</t>
  </si>
  <si>
    <t xml:space="preserve">IEA abatement potential values are used for natural gas and petroleum systems methane caputure and methane destruction.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</si>
</sst>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
    <numFmt numFmtId="165" formatCode="&quot;$&quot;#,##0.00"/>
    <numFmt numFmtId="166" formatCode="0.0%"/>
    <numFmt numFmtId="167" formatCode="_(* #,##0.00000000_);_(* \(#,##0.00000000\);_(* &quot;-&quot;??_);_(@_)"/>
    <numFmt numFmtId="168" formatCode="_(* #,##0_);_(* \(#,##0\);_(* &quot;-&quot;??_);_(@_)"/>
    <numFmt numFmtId="169" formatCode="0.000"/>
    <numFmt numFmtId="170" formatCode="_(* #,##0.00000_);_(* \(#,##0.00000\);_(* &quot;-&quot;??_);_(@_)"/>
    <numFmt numFmtId="171" formatCode="_(* #,##0.0_);_(* \(#,##0.0\);_(* &quot;-&quot;??_);_(@_)"/>
  </numFmts>
  <fonts count="36" x14ac:knownFonts="1">
    <font>
      <sz val="11"/>
      <color theme="1"/>
      <name val="Arial"/>
    </font>
    <font>
      <sz val="11"/>
      <color theme="1"/>
      <name val="Calibri"/>
      <family val="2"/>
      <scheme val="minor"/>
    </font>
    <font>
      <sz val="11"/>
      <color theme="1"/>
      <name val="Calibri"/>
      <family val="2"/>
      <scheme val="minor"/>
    </font>
    <font>
      <b/>
      <sz val="11"/>
      <color theme="1"/>
      <name val="Calibri"/>
    </font>
    <font>
      <sz val="11"/>
      <color theme="1"/>
      <name val="Calibri"/>
    </font>
    <font>
      <sz val="11"/>
      <color theme="1"/>
      <name val="Calibri"/>
    </font>
    <font>
      <u/>
      <sz val="11"/>
      <color theme="10"/>
      <name val="Arial"/>
    </font>
    <font>
      <i/>
      <sz val="11"/>
      <color theme="1"/>
      <name val="Calibri"/>
    </font>
    <font>
      <sz val="11"/>
      <color theme="1"/>
      <name val="Arial"/>
    </font>
    <font>
      <sz val="11"/>
      <color rgb="FF000000"/>
      <name val="Calibri"/>
    </font>
    <font>
      <b/>
      <sz val="14"/>
      <color theme="1"/>
      <name val="Calibri"/>
    </font>
    <font>
      <b/>
      <i/>
      <sz val="11"/>
      <color theme="1"/>
      <name val="Calibri"/>
    </font>
    <font>
      <b/>
      <sz val="11"/>
      <name val="Arial"/>
    </font>
    <font>
      <b/>
      <sz val="11"/>
      <color theme="1"/>
      <name val="Calibri"/>
    </font>
    <font>
      <b/>
      <sz val="10"/>
      <color theme="1"/>
      <name val="Arial"/>
    </font>
    <font>
      <sz val="10"/>
      <color rgb="FF000000"/>
      <name val="Arial"/>
    </font>
    <font>
      <sz val="10"/>
      <color theme="1"/>
      <name val="Arial"/>
    </font>
    <font>
      <sz val="8"/>
      <color theme="1"/>
      <name val="Arial"/>
    </font>
    <font>
      <b/>
      <sz val="8"/>
      <color theme="1"/>
      <name val="Arial"/>
    </font>
    <font>
      <b/>
      <sz val="9"/>
      <color theme="1"/>
      <name val="Arial"/>
    </font>
    <font>
      <sz val="9"/>
      <color rgb="FF000000"/>
      <name val="Arial"/>
    </font>
    <font>
      <sz val="9"/>
      <color theme="1"/>
      <name val="Arial"/>
    </font>
    <font>
      <u/>
      <sz val="11"/>
      <color rgb="FF000000"/>
      <name val="Calibri"/>
    </font>
    <font>
      <u/>
      <sz val="11"/>
      <color theme="10"/>
      <name val="Arial"/>
    </font>
    <font>
      <b/>
      <sz val="11"/>
      <color theme="1"/>
      <name val="Calibri"/>
      <family val="2"/>
      <scheme val="minor"/>
    </font>
    <font>
      <sz val="11"/>
      <color theme="1"/>
      <name val="Calibri"/>
      <family val="2"/>
      <scheme val="major"/>
    </font>
    <font>
      <i/>
      <sz val="11"/>
      <color theme="1"/>
      <name val="Calibri"/>
      <family val="2"/>
      <scheme val="minor"/>
    </font>
    <font>
      <b/>
      <sz val="11"/>
      <color theme="1"/>
      <name val="Calibri"/>
      <family val="2"/>
      <scheme val="major"/>
    </font>
    <font>
      <b/>
      <sz val="11"/>
      <color theme="1"/>
      <name val="Calibri"/>
      <family val="2"/>
    </font>
    <font>
      <b/>
      <i/>
      <sz val="11"/>
      <color theme="1"/>
      <name val="Calibri"/>
      <family val="2"/>
      <scheme val="minor"/>
    </font>
    <font>
      <sz val="11"/>
      <color theme="1"/>
      <name val="Calibri"/>
      <family val="2"/>
    </font>
    <font>
      <u/>
      <sz val="11"/>
      <color theme="10"/>
      <name val="Calibri"/>
      <family val="2"/>
    </font>
    <font>
      <i/>
      <sz val="11"/>
      <color theme="1"/>
      <name val="Calibri"/>
      <family val="2"/>
    </font>
    <font>
      <u/>
      <sz val="11"/>
      <color rgb="FF000000"/>
      <name val="Calibri"/>
      <family val="2"/>
    </font>
    <font>
      <sz val="11"/>
      <color theme="10"/>
      <name val="Calibri"/>
      <family val="2"/>
    </font>
    <font>
      <sz val="11"/>
      <color rgb="FF000000"/>
      <name val="Calibri"/>
      <family val="2"/>
    </font>
  </fonts>
  <fills count="23">
    <fill>
      <patternFill patternType="none"/>
    </fill>
    <fill>
      <patternFill patternType="gray125"/>
    </fill>
    <fill>
      <patternFill patternType="solid">
        <fgColor rgb="FFBFBFBF"/>
        <bgColor rgb="FFBFBFBF"/>
      </patternFill>
    </fill>
    <fill>
      <patternFill patternType="solid">
        <fgColor rgb="FFAEABAB"/>
        <bgColor rgb="FFAEABAB"/>
      </patternFill>
    </fill>
    <fill>
      <patternFill patternType="solid">
        <fgColor rgb="FFFFFF00"/>
        <bgColor rgb="FFFFFF00"/>
      </patternFill>
    </fill>
    <fill>
      <patternFill patternType="solid">
        <fgColor rgb="FF92D050"/>
        <bgColor rgb="FF92D050"/>
      </patternFill>
    </fill>
    <fill>
      <patternFill patternType="solid">
        <fgColor rgb="FF9CC2E5"/>
        <bgColor rgb="FF9CC2E5"/>
      </patternFill>
    </fill>
    <fill>
      <patternFill patternType="solid">
        <fgColor theme="5"/>
        <bgColor theme="5"/>
      </patternFill>
    </fill>
    <fill>
      <patternFill patternType="solid">
        <fgColor rgb="FFFFC000"/>
        <bgColor rgb="FFFFC000"/>
      </patternFill>
    </fill>
    <fill>
      <patternFill patternType="solid">
        <fgColor rgb="FFFFE598"/>
        <bgColor rgb="FFFFE598"/>
      </patternFill>
    </fill>
    <fill>
      <patternFill patternType="solid">
        <fgColor theme="7"/>
        <bgColor theme="7"/>
      </patternFill>
    </fill>
    <fill>
      <patternFill patternType="solid">
        <fgColor rgb="FF4472C4"/>
        <bgColor rgb="FF4472C4"/>
      </patternFill>
    </fill>
    <fill>
      <patternFill patternType="solid">
        <fgColor rgb="FFD9E1F2"/>
        <bgColor rgb="FFD9E1F2"/>
      </patternFill>
    </fill>
    <fill>
      <patternFill patternType="solid">
        <fgColor rgb="FFD9E2F3"/>
        <bgColor rgb="FFD9E2F3"/>
      </patternFill>
    </fill>
    <fill>
      <patternFill patternType="solid">
        <fgColor rgb="FFD8D8D8"/>
        <bgColor rgb="FFD8D8D8"/>
      </patternFill>
    </fill>
    <fill>
      <patternFill patternType="solid">
        <fgColor theme="0" tint="-0.14999847407452621"/>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theme="7" tint="0.39997558519241921"/>
        <bgColor indexed="64"/>
      </patternFill>
    </fill>
  </fills>
  <borders count="36">
    <border>
      <left/>
      <right/>
      <top/>
      <bottom/>
      <diagonal/>
    </border>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
      <left/>
      <right/>
      <top style="medium">
        <color rgb="FF000000"/>
      </top>
      <bottom/>
      <diagonal/>
    </border>
    <border>
      <left/>
      <right/>
      <top/>
      <bottom style="medium">
        <color rgb="FF000000"/>
      </bottom>
      <diagonal/>
    </border>
    <border>
      <left style="medium">
        <color rgb="FF000000"/>
      </left>
      <right/>
      <top style="medium">
        <color rgb="FF000000"/>
      </top>
      <bottom/>
      <diagonal/>
    </border>
    <border>
      <left/>
      <right style="medium">
        <color rgb="FF000000"/>
      </right>
      <top style="medium">
        <color rgb="FF000000"/>
      </top>
      <bottom/>
      <diagonal/>
    </border>
    <border>
      <left/>
      <right style="thick">
        <color rgb="FF000000"/>
      </right>
      <top/>
      <bottom/>
      <diagonal/>
    </border>
    <border>
      <left style="thin">
        <color rgb="FF8EA9DB"/>
      </left>
      <right/>
      <top/>
      <bottom/>
      <diagonal/>
    </border>
    <border>
      <left/>
      <right/>
      <top style="thin">
        <color rgb="FF8EA9DB"/>
      </top>
      <bottom/>
      <diagonal/>
    </border>
    <border>
      <left/>
      <right style="thin">
        <color rgb="FF8EA9DB"/>
      </right>
      <top style="thin">
        <color rgb="FF8EA9DB"/>
      </top>
      <bottom/>
      <diagonal/>
    </border>
    <border>
      <left style="thin">
        <color rgb="FF8EA9DB"/>
      </left>
      <right/>
      <top style="thin">
        <color rgb="FF8EA9DB"/>
      </top>
      <bottom/>
      <diagonal/>
    </border>
    <border>
      <left/>
      <right/>
      <top style="thin">
        <color rgb="FF8EA9DB"/>
      </top>
      <bottom/>
      <diagonal/>
    </border>
    <border>
      <left/>
      <right style="thin">
        <color rgb="FF8EA9DB"/>
      </right>
      <top/>
      <bottom/>
      <diagonal/>
    </border>
    <border>
      <left/>
      <right style="thin">
        <color rgb="FF8EA9DB"/>
      </right>
      <top style="thin">
        <color rgb="FF8EA9DB"/>
      </top>
      <bottom/>
      <diagonal/>
    </border>
    <border>
      <left style="thin">
        <color rgb="FF8EAADB"/>
      </left>
      <right/>
      <top style="thin">
        <color rgb="FF8EAADB"/>
      </top>
      <bottom style="thin">
        <color rgb="FF8EAADB"/>
      </bottom>
      <diagonal/>
    </border>
    <border>
      <left/>
      <right/>
      <top style="thin">
        <color rgb="FF8EAADB"/>
      </top>
      <bottom style="thin">
        <color rgb="FF8EAADB"/>
      </bottom>
      <diagonal/>
    </border>
    <border>
      <left/>
      <right/>
      <top style="thin">
        <color rgb="FF8EAADB"/>
      </top>
      <bottom style="thin">
        <color rgb="FF8EAADB"/>
      </bottom>
      <diagonal/>
    </border>
    <border>
      <left/>
      <right style="thin">
        <color rgb="FF8EAADB"/>
      </right>
      <top style="thin">
        <color rgb="FF8EAADB"/>
      </top>
      <bottom style="thin">
        <color rgb="FF8EAADB"/>
      </bottom>
      <diagonal/>
    </border>
    <border>
      <left style="thin">
        <color rgb="FF8EAADB"/>
      </left>
      <right/>
      <top style="thin">
        <color rgb="FF8EAADB"/>
      </top>
      <bottom style="thin">
        <color rgb="FF8EAADB"/>
      </bottom>
      <diagonal/>
    </border>
    <border>
      <left/>
      <right style="thin">
        <color rgb="FF8EAADB"/>
      </right>
      <top style="thin">
        <color rgb="FF8EAADB"/>
      </top>
      <bottom style="thin">
        <color rgb="FF8EAADB"/>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6">
    <xf numFmtId="0" fontId="0" fillId="0" borderId="0"/>
    <xf numFmtId="0" fontId="6" fillId="0" borderId="0" applyNumberForma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2" fillId="0" borderId="1"/>
    <xf numFmtId="43" fontId="2" fillId="0" borderId="1" applyFont="0" applyFill="0" applyBorder="0" applyAlignment="0" applyProtection="0"/>
  </cellStyleXfs>
  <cellXfs count="211">
    <xf numFmtId="0" fontId="0" fillId="0" borderId="0" xfId="0" applyFont="1" applyAlignment="1"/>
    <xf numFmtId="0" fontId="3" fillId="0" borderId="0" xfId="0" applyFont="1"/>
    <xf numFmtId="0" fontId="4" fillId="0" borderId="0" xfId="0" applyFont="1"/>
    <xf numFmtId="0" fontId="3" fillId="2" borderId="1" xfId="0" applyFont="1" applyFill="1" applyBorder="1"/>
    <xf numFmtId="0" fontId="6" fillId="0" borderId="0" xfId="0" applyFont="1"/>
    <xf numFmtId="0" fontId="5" fillId="0" borderId="0" xfId="0" applyFont="1"/>
    <xf numFmtId="0" fontId="5" fillId="0" borderId="0" xfId="0" applyFont="1" applyAlignment="1">
      <alignment wrapText="1"/>
    </xf>
    <xf numFmtId="0" fontId="7" fillId="0" borderId="0" xfId="0" applyFont="1"/>
    <xf numFmtId="0" fontId="5" fillId="0" borderId="6" xfId="0" applyFont="1" applyBorder="1"/>
    <xf numFmtId="0" fontId="5" fillId="0" borderId="8" xfId="0" applyFont="1" applyBorder="1"/>
    <xf numFmtId="0" fontId="5" fillId="0" borderId="9" xfId="0" applyFont="1" applyBorder="1"/>
    <xf numFmtId="0" fontId="3" fillId="2" borderId="1" xfId="0" applyFont="1" applyFill="1" applyBorder="1" applyAlignment="1">
      <alignment horizontal="right" wrapText="1"/>
    </xf>
    <xf numFmtId="0" fontId="3" fillId="2" borderId="1" xfId="0" applyFont="1" applyFill="1" applyBorder="1" applyAlignment="1">
      <alignment horizontal="right"/>
    </xf>
    <xf numFmtId="0" fontId="5" fillId="4" borderId="10" xfId="0" applyFont="1" applyFill="1" applyBorder="1"/>
    <xf numFmtId="0" fontId="5" fillId="0" borderId="0" xfId="0" applyFont="1" applyAlignment="1">
      <alignment horizontal="right"/>
    </xf>
    <xf numFmtId="0" fontId="5" fillId="5" borderId="1" xfId="0" applyFont="1" applyFill="1" applyBorder="1"/>
    <xf numFmtId="0" fontId="5" fillId="5" borderId="1" xfId="0" applyFont="1" applyFill="1" applyBorder="1" applyAlignment="1">
      <alignment horizontal="right"/>
    </xf>
    <xf numFmtId="0" fontId="10" fillId="6" borderId="1" xfId="0" applyFont="1" applyFill="1" applyBorder="1"/>
    <xf numFmtId="0" fontId="5" fillId="6" borderId="1" xfId="0" applyFont="1" applyFill="1" applyBorder="1"/>
    <xf numFmtId="0" fontId="3" fillId="4" borderId="1" xfId="0" applyFont="1" applyFill="1" applyBorder="1"/>
    <xf numFmtId="0" fontId="5" fillId="4" borderId="1" xfId="0" applyFont="1" applyFill="1" applyBorder="1"/>
    <xf numFmtId="0" fontId="3" fillId="0" borderId="8" xfId="0" applyFont="1" applyBorder="1"/>
    <xf numFmtId="0" fontId="3" fillId="0" borderId="8" xfId="0" applyFont="1" applyBorder="1" applyAlignment="1">
      <alignment horizontal="right"/>
    </xf>
    <xf numFmtId="0" fontId="5" fillId="0" borderId="3" xfId="0" applyFont="1" applyBorder="1" applyAlignment="1">
      <alignment horizontal="left" wrapText="1"/>
    </xf>
    <xf numFmtId="0" fontId="5" fillId="4" borderId="11" xfId="0" applyFont="1" applyFill="1" applyBorder="1"/>
    <xf numFmtId="0" fontId="5" fillId="0" borderId="0" xfId="0" applyFont="1" applyAlignment="1">
      <alignment horizontal="left" wrapText="1"/>
    </xf>
    <xf numFmtId="0" fontId="5" fillId="2" borderId="1" xfId="0" applyFont="1" applyFill="1" applyBorder="1"/>
    <xf numFmtId="0" fontId="5" fillId="0" borderId="8" xfId="0" applyFont="1" applyBorder="1" applyAlignment="1">
      <alignment horizontal="left" wrapText="1"/>
    </xf>
    <xf numFmtId="0" fontId="5" fillId="2" borderId="12" xfId="0" applyFont="1" applyFill="1" applyBorder="1"/>
    <xf numFmtId="0" fontId="5" fillId="7" borderId="12" xfId="0" applyFont="1" applyFill="1" applyBorder="1" applyAlignment="1">
      <alignment horizontal="left" wrapText="1"/>
    </xf>
    <xf numFmtId="0" fontId="5" fillId="4" borderId="12" xfId="0" applyFont="1" applyFill="1" applyBorder="1"/>
    <xf numFmtId="0" fontId="3" fillId="7" borderId="1" xfId="0" applyFont="1" applyFill="1" applyBorder="1"/>
    <xf numFmtId="0" fontId="5" fillId="7" borderId="1" xfId="0" applyFont="1" applyFill="1" applyBorder="1"/>
    <xf numFmtId="0" fontId="3" fillId="2" borderId="13" xfId="0" applyFont="1" applyFill="1" applyBorder="1"/>
    <xf numFmtId="0" fontId="5" fillId="2" borderId="11" xfId="0" applyFont="1" applyFill="1" applyBorder="1"/>
    <xf numFmtId="0" fontId="5" fillId="2" borderId="14" xfId="0" applyFont="1" applyFill="1" applyBorder="1"/>
    <xf numFmtId="0" fontId="3" fillId="0" borderId="5" xfId="0" applyFont="1" applyBorder="1"/>
    <xf numFmtId="0" fontId="3" fillId="0" borderId="6" xfId="0" applyFont="1" applyBorder="1"/>
    <xf numFmtId="0" fontId="5" fillId="0" borderId="5" xfId="0" applyFont="1" applyBorder="1"/>
    <xf numFmtId="0" fontId="5" fillId="0" borderId="7" xfId="0" applyFont="1" applyBorder="1"/>
    <xf numFmtId="11" fontId="5" fillId="0" borderId="0" xfId="0" applyNumberFormat="1" applyFont="1"/>
    <xf numFmtId="0" fontId="3" fillId="8" borderId="1" xfId="0" applyFont="1" applyFill="1" applyBorder="1"/>
    <xf numFmtId="0" fontId="3" fillId="5" borderId="1" xfId="0" applyFont="1" applyFill="1" applyBorder="1"/>
    <xf numFmtId="164" fontId="7" fillId="0" borderId="0" xfId="0" applyNumberFormat="1" applyFont="1"/>
    <xf numFmtId="164" fontId="11" fillId="0" borderId="0" xfId="0" applyNumberFormat="1" applyFont="1"/>
    <xf numFmtId="164" fontId="5" fillId="0" borderId="0" xfId="0" applyNumberFormat="1" applyFont="1"/>
    <xf numFmtId="0" fontId="3" fillId="0" borderId="0" xfId="0" applyFont="1" applyAlignment="1">
      <alignment wrapText="1"/>
    </xf>
    <xf numFmtId="1" fontId="5" fillId="0" borderId="0" xfId="0" applyNumberFormat="1" applyFont="1"/>
    <xf numFmtId="0" fontId="3" fillId="0" borderId="0" xfId="0" applyFont="1" applyAlignment="1">
      <alignment horizontal="center"/>
    </xf>
    <xf numFmtId="0" fontId="5" fillId="0" borderId="0" xfId="0" applyFont="1" applyAlignment="1">
      <alignment horizontal="center"/>
    </xf>
    <xf numFmtId="0" fontId="5" fillId="9" borderId="1" xfId="0" applyFont="1" applyFill="1" applyBorder="1" applyAlignment="1">
      <alignment horizontal="center"/>
    </xf>
    <xf numFmtId="0" fontId="5" fillId="10" borderId="1" xfId="0" applyFont="1" applyFill="1" applyBorder="1" applyAlignment="1">
      <alignment horizontal="center"/>
    </xf>
    <xf numFmtId="0" fontId="5" fillId="8" borderId="1" xfId="0" applyFont="1" applyFill="1" applyBorder="1" applyAlignment="1">
      <alignment horizontal="center"/>
    </xf>
    <xf numFmtId="0" fontId="3" fillId="6" borderId="1" xfId="0" applyFont="1" applyFill="1" applyBorder="1"/>
    <xf numFmtId="165" fontId="5" fillId="5" borderId="1" xfId="0" applyNumberFormat="1" applyFont="1" applyFill="1" applyBorder="1"/>
    <xf numFmtId="0" fontId="3" fillId="0" borderId="0" xfId="0" applyFont="1" applyAlignment="1">
      <alignment horizontal="right"/>
    </xf>
    <xf numFmtId="9" fontId="5" fillId="0" borderId="0" xfId="0" applyNumberFormat="1" applyFont="1"/>
    <xf numFmtId="166" fontId="5" fillId="0" borderId="0" xfId="0" applyNumberFormat="1" applyFont="1"/>
    <xf numFmtId="11" fontId="4" fillId="0" borderId="0" xfId="0" applyNumberFormat="1" applyFont="1"/>
    <xf numFmtId="0" fontId="5" fillId="0" borderId="15" xfId="0" applyFont="1" applyBorder="1"/>
    <xf numFmtId="0" fontId="12" fillId="0" borderId="0" xfId="0" applyFont="1"/>
    <xf numFmtId="0" fontId="13" fillId="0" borderId="0" xfId="0" applyFont="1" applyAlignment="1"/>
    <xf numFmtId="0" fontId="5" fillId="0" borderId="1" xfId="0" applyFont="1" applyBorder="1"/>
    <xf numFmtId="0" fontId="14" fillId="0" borderId="16" xfId="0" applyFont="1" applyBorder="1"/>
    <xf numFmtId="0" fontId="14" fillId="0" borderId="0" xfId="0" applyFont="1"/>
    <xf numFmtId="0" fontId="14" fillId="0" borderId="17" xfId="0" applyFont="1" applyBorder="1"/>
    <xf numFmtId="0" fontId="14" fillId="0" borderId="18" xfId="0" applyFont="1" applyBorder="1"/>
    <xf numFmtId="0" fontId="15" fillId="0" borderId="0" xfId="0" applyFont="1"/>
    <xf numFmtId="0" fontId="16" fillId="0" borderId="0" xfId="0" applyFont="1"/>
    <xf numFmtId="0" fontId="17" fillId="0" borderId="0" xfId="0" applyFont="1"/>
    <xf numFmtId="0" fontId="18" fillId="11" borderId="19" xfId="0" applyFont="1" applyFill="1" applyBorder="1"/>
    <xf numFmtId="0" fontId="18" fillId="11" borderId="20" xfId="0" applyFont="1" applyFill="1" applyBorder="1"/>
    <xf numFmtId="0" fontId="18" fillId="11" borderId="1" xfId="0" applyFont="1" applyFill="1" applyBorder="1"/>
    <xf numFmtId="0" fontId="18" fillId="11" borderId="21" xfId="0" applyFont="1" applyFill="1" applyBorder="1"/>
    <xf numFmtId="0" fontId="9" fillId="12" borderId="1" xfId="0" applyFont="1" applyFill="1" applyBorder="1"/>
    <xf numFmtId="0" fontId="17" fillId="12" borderId="1" xfId="0" applyFont="1" applyFill="1" applyBorder="1"/>
    <xf numFmtId="0" fontId="16" fillId="12" borderId="1" xfId="0" applyFont="1" applyFill="1" applyBorder="1"/>
    <xf numFmtId="0" fontId="9" fillId="0" borderId="0" xfId="0" applyFont="1"/>
    <xf numFmtId="0" fontId="19" fillId="11" borderId="19" xfId="0" applyFont="1" applyFill="1" applyBorder="1"/>
    <xf numFmtId="0" fontId="19" fillId="11" borderId="20" xfId="0" applyFont="1" applyFill="1" applyBorder="1"/>
    <xf numFmtId="0" fontId="19" fillId="4" borderId="20" xfId="0" applyFont="1" applyFill="1" applyBorder="1"/>
    <xf numFmtId="0" fontId="19" fillId="11" borderId="22" xfId="0" applyFont="1" applyFill="1" applyBorder="1"/>
    <xf numFmtId="0" fontId="20" fillId="12" borderId="1" xfId="0" applyFont="1" applyFill="1" applyBorder="1"/>
    <xf numFmtId="0" fontId="21" fillId="12" borderId="1" xfId="0" applyFont="1" applyFill="1" applyBorder="1"/>
    <xf numFmtId="0" fontId="21" fillId="4" borderId="1" xfId="0" applyFont="1" applyFill="1" applyBorder="1"/>
    <xf numFmtId="0" fontId="20" fillId="0" borderId="0" xfId="0" applyFont="1"/>
    <xf numFmtId="0" fontId="21" fillId="0" borderId="0" xfId="0" applyFont="1"/>
    <xf numFmtId="11" fontId="21" fillId="0" borderId="0" xfId="0" applyNumberFormat="1" applyFont="1"/>
    <xf numFmtId="11" fontId="21" fillId="4" borderId="1" xfId="0" applyNumberFormat="1" applyFont="1" applyFill="1" applyBorder="1"/>
    <xf numFmtId="11" fontId="21" fillId="12" borderId="1" xfId="0" applyNumberFormat="1" applyFont="1" applyFill="1" applyBorder="1"/>
    <xf numFmtId="0" fontId="5" fillId="0" borderId="23" xfId="0" applyFont="1" applyBorder="1"/>
    <xf numFmtId="0" fontId="5" fillId="0" borderId="24" xfId="0" applyFont="1" applyBorder="1"/>
    <xf numFmtId="43" fontId="5" fillId="0" borderId="24" xfId="0" applyNumberFormat="1" applyFont="1" applyBorder="1"/>
    <xf numFmtId="43" fontId="3" fillId="0" borderId="24" xfId="0" applyNumberFormat="1" applyFont="1" applyBorder="1"/>
    <xf numFmtId="43" fontId="5" fillId="4" borderId="25" xfId="0" applyNumberFormat="1" applyFont="1" applyFill="1" applyBorder="1"/>
    <xf numFmtId="43" fontId="5" fillId="0" borderId="26" xfId="0" applyNumberFormat="1" applyFont="1" applyBorder="1"/>
    <xf numFmtId="0" fontId="5" fillId="13" borderId="27" xfId="0" applyFont="1" applyFill="1" applyBorder="1"/>
    <xf numFmtId="0" fontId="5" fillId="13" borderId="25" xfId="0" applyFont="1" applyFill="1" applyBorder="1"/>
    <xf numFmtId="43" fontId="5" fillId="13" borderId="25" xfId="0" applyNumberFormat="1" applyFont="1" applyFill="1" applyBorder="1"/>
    <xf numFmtId="43" fontId="5" fillId="13" borderId="28" xfId="0" applyNumberFormat="1" applyFont="1" applyFill="1" applyBorder="1"/>
    <xf numFmtId="0" fontId="22" fillId="0" borderId="0" xfId="0" applyFont="1" applyAlignment="1">
      <alignment vertical="center"/>
    </xf>
    <xf numFmtId="0" fontId="23" fillId="0" borderId="0" xfId="0" applyFont="1" applyAlignment="1">
      <alignment vertical="center"/>
    </xf>
    <xf numFmtId="0" fontId="9" fillId="0" borderId="0" xfId="0" applyFont="1" applyAlignment="1">
      <alignment vertical="center"/>
    </xf>
    <xf numFmtId="167" fontId="5" fillId="4" borderId="1" xfId="0" applyNumberFormat="1" applyFont="1" applyFill="1" applyBorder="1"/>
    <xf numFmtId="0" fontId="3" fillId="5" borderId="1" xfId="0" applyFont="1" applyFill="1" applyBorder="1" applyAlignment="1">
      <alignment horizontal="left"/>
    </xf>
    <xf numFmtId="0" fontId="5" fillId="14" borderId="1" xfId="0" applyFont="1" applyFill="1" applyBorder="1"/>
    <xf numFmtId="0" fontId="2" fillId="0" borderId="1" xfId="4" applyAlignment="1">
      <alignment wrapText="1"/>
    </xf>
    <xf numFmtId="0" fontId="2" fillId="0" borderId="1" xfId="4"/>
    <xf numFmtId="43" fontId="2" fillId="0" borderId="1" xfId="2" applyFont="1" applyBorder="1" applyAlignment="1">
      <alignment wrapText="1"/>
    </xf>
    <xf numFmtId="43" fontId="2" fillId="0" borderId="1" xfId="2" applyFont="1" applyBorder="1"/>
    <xf numFmtId="0" fontId="25" fillId="0" borderId="0" xfId="0" applyFont="1" applyAlignment="1"/>
    <xf numFmtId="0" fontId="2" fillId="0" borderId="0" xfId="0" applyFont="1" applyAlignment="1"/>
    <xf numFmtId="0" fontId="2" fillId="0" borderId="1" xfId="4" applyFont="1" applyFill="1"/>
    <xf numFmtId="43" fontId="2" fillId="0" borderId="1" xfId="2" applyFont="1" applyFill="1" applyBorder="1"/>
    <xf numFmtId="43" fontId="2" fillId="0" borderId="1" xfId="5" applyFont="1" applyFill="1"/>
    <xf numFmtId="0" fontId="2" fillId="15" borderId="1" xfId="4" applyFont="1" applyFill="1"/>
    <xf numFmtId="43" fontId="2" fillId="15" borderId="1" xfId="2" applyFont="1" applyFill="1" applyBorder="1"/>
    <xf numFmtId="43" fontId="2" fillId="16" borderId="29" xfId="5" applyFont="1" applyFill="1" applyBorder="1"/>
    <xf numFmtId="43" fontId="2" fillId="0" borderId="1" xfId="2" applyFont="1" applyFill="1" applyBorder="1" applyAlignment="1">
      <alignment wrapText="1"/>
    </xf>
    <xf numFmtId="0" fontId="24" fillId="0" borderId="1" xfId="4" applyFont="1"/>
    <xf numFmtId="0" fontId="24" fillId="16" borderId="1" xfId="4" applyFont="1" applyFill="1"/>
    <xf numFmtId="0" fontId="24" fillId="17" borderId="1" xfId="4" applyFont="1" applyFill="1"/>
    <xf numFmtId="0" fontId="2" fillId="16" borderId="1" xfId="4" applyFill="1"/>
    <xf numFmtId="0" fontId="2" fillId="17" borderId="1" xfId="4" applyFill="1"/>
    <xf numFmtId="0" fontId="25" fillId="0" borderId="0" xfId="0" applyFont="1"/>
    <xf numFmtId="0" fontId="2" fillId="0" borderId="0" xfId="0" applyFont="1"/>
    <xf numFmtId="43" fontId="2" fillId="0" borderId="0" xfId="0" applyNumberFormat="1" applyFont="1" applyAlignment="1"/>
    <xf numFmtId="0" fontId="26" fillId="0" borderId="0" xfId="0" applyFont="1" applyAlignment="1"/>
    <xf numFmtId="0" fontId="24" fillId="0" borderId="0" xfId="0" applyFont="1"/>
    <xf numFmtId="43" fontId="2" fillId="0" borderId="0" xfId="2" applyFont="1" applyAlignment="1"/>
    <xf numFmtId="9" fontId="2" fillId="0" borderId="0" xfId="3" applyFont="1" applyAlignment="1"/>
    <xf numFmtId="43" fontId="2" fillId="18" borderId="0" xfId="2" applyFont="1" applyFill="1" applyAlignment="1"/>
    <xf numFmtId="168" fontId="2" fillId="0" borderId="0" xfId="2" applyNumberFormat="1" applyFont="1" applyAlignment="1"/>
    <xf numFmtId="0" fontId="2" fillId="20" borderId="0" xfId="0" applyFont="1" applyFill="1" applyAlignment="1">
      <alignment horizontal="center" vertical="center"/>
    </xf>
    <xf numFmtId="43" fontId="24" fillId="0" borderId="0" xfId="0" applyNumberFormat="1" applyFont="1" applyAlignment="1"/>
    <xf numFmtId="43" fontId="24" fillId="0" borderId="0" xfId="2" applyFont="1" applyAlignment="1"/>
    <xf numFmtId="9" fontId="24" fillId="0" borderId="0" xfId="3" applyFont="1" applyAlignment="1"/>
    <xf numFmtId="0" fontId="26" fillId="19" borderId="0" xfId="0" applyFont="1" applyFill="1" applyAlignment="1">
      <alignment horizontal="center" vertical="center"/>
    </xf>
    <xf numFmtId="9" fontId="2" fillId="0" borderId="0" xfId="0" applyNumberFormat="1" applyFont="1" applyAlignment="1"/>
    <xf numFmtId="0" fontId="2" fillId="0" borderId="0" xfId="0" applyFont="1" applyAlignment="1">
      <alignment wrapText="1"/>
    </xf>
    <xf numFmtId="0" fontId="2" fillId="18" borderId="1" xfId="4" applyFill="1"/>
    <xf numFmtId="43" fontId="2" fillId="18" borderId="1" xfId="2" applyFont="1" applyFill="1" applyBorder="1"/>
    <xf numFmtId="43" fontId="2" fillId="18" borderId="1" xfId="4" applyNumberFormat="1" applyFill="1"/>
    <xf numFmtId="43" fontId="2" fillId="21" borderId="1" xfId="2" applyFont="1" applyFill="1" applyBorder="1"/>
    <xf numFmtId="43" fontId="2" fillId="21" borderId="1" xfId="4" applyNumberFormat="1" applyFill="1"/>
    <xf numFmtId="0" fontId="24" fillId="0" borderId="0" xfId="0" applyFont="1" applyAlignment="1"/>
    <xf numFmtId="168" fontId="2" fillId="0" borderId="0" xfId="0" applyNumberFormat="1" applyFont="1" applyAlignment="1"/>
    <xf numFmtId="43" fontId="2" fillId="21" borderId="1" xfId="2" applyFont="1" applyFill="1" applyBorder="1" applyAlignment="1">
      <alignment wrapText="1"/>
    </xf>
    <xf numFmtId="0" fontId="4" fillId="0" borderId="0" xfId="0" applyFont="1" applyAlignment="1"/>
    <xf numFmtId="0" fontId="25" fillId="0" borderId="1" xfId="4" applyFont="1"/>
    <xf numFmtId="0" fontId="27" fillId="0" borderId="0" xfId="0" applyFont="1" applyAlignment="1"/>
    <xf numFmtId="11" fontId="25" fillId="0" borderId="0" xfId="0" applyNumberFormat="1" applyFont="1" applyAlignment="1"/>
    <xf numFmtId="43" fontId="24" fillId="18" borderId="1" xfId="2" applyFont="1" applyFill="1" applyBorder="1" applyAlignment="1">
      <alignment wrapText="1"/>
    </xf>
    <xf numFmtId="0" fontId="28" fillId="5" borderId="1" xfId="0" applyFont="1" applyFill="1" applyBorder="1" applyAlignment="1">
      <alignment horizontal="left"/>
    </xf>
    <xf numFmtId="0" fontId="4" fillId="0" borderId="31" xfId="0" applyFont="1" applyBorder="1"/>
    <xf numFmtId="0" fontId="29" fillId="0" borderId="32" xfId="0" applyFont="1" applyBorder="1" applyAlignment="1">
      <alignment wrapText="1"/>
    </xf>
    <xf numFmtId="9" fontId="2" fillId="0" borderId="33" xfId="0" applyNumberFormat="1" applyFont="1" applyBorder="1" applyAlignment="1"/>
    <xf numFmtId="9" fontId="2" fillId="0" borderId="34" xfId="0" applyNumberFormat="1" applyFont="1" applyBorder="1" applyAlignment="1"/>
    <xf numFmtId="9" fontId="24" fillId="22" borderId="0" xfId="3" applyFont="1" applyFill="1" applyAlignment="1"/>
    <xf numFmtId="9" fontId="2" fillId="22" borderId="33" xfId="0" applyNumberFormat="1" applyFont="1" applyFill="1" applyBorder="1" applyAlignment="1"/>
    <xf numFmtId="11" fontId="28" fillId="5" borderId="1" xfId="0" applyNumberFormat="1" applyFont="1" applyFill="1" applyBorder="1" applyAlignment="1">
      <alignment horizontal="left"/>
    </xf>
    <xf numFmtId="11" fontId="0" fillId="0" borderId="0" xfId="0" applyNumberFormat="1" applyFont="1" applyAlignment="1"/>
    <xf numFmtId="11" fontId="4" fillId="0" borderId="31" xfId="0" applyNumberFormat="1" applyFont="1" applyBorder="1"/>
    <xf numFmtId="11" fontId="5" fillId="14" borderId="1" xfId="0" applyNumberFormat="1" applyFont="1" applyFill="1" applyBorder="1"/>
    <xf numFmtId="11" fontId="30" fillId="14" borderId="1" xfId="0" applyNumberFormat="1" applyFont="1" applyFill="1" applyBorder="1"/>
    <xf numFmtId="0" fontId="4" fillId="0" borderId="0" xfId="0" applyNumberFormat="1" applyFont="1"/>
    <xf numFmtId="0" fontId="4" fillId="0" borderId="31" xfId="0" applyNumberFormat="1" applyFont="1" applyBorder="1"/>
    <xf numFmtId="0" fontId="5" fillId="14" borderId="1" xfId="0" applyNumberFormat="1" applyFont="1" applyFill="1" applyBorder="1"/>
    <xf numFmtId="11" fontId="2" fillId="0" borderId="0" xfId="0" applyNumberFormat="1" applyFont="1" applyAlignment="1"/>
    <xf numFmtId="0" fontId="3" fillId="0" borderId="30" xfId="0" applyFont="1" applyBorder="1"/>
    <xf numFmtId="0" fontId="4" fillId="0" borderId="35" xfId="0" applyFont="1" applyBorder="1"/>
    <xf numFmtId="0" fontId="0" fillId="0" borderId="1" xfId="0" applyFont="1" applyBorder="1" applyAlignment="1"/>
    <xf numFmtId="0" fontId="4" fillId="0" borderId="35" xfId="0" applyNumberFormat="1" applyFont="1" applyBorder="1"/>
    <xf numFmtId="0" fontId="26" fillId="19" borderId="0" xfId="0" applyFont="1" applyFill="1" applyAlignment="1">
      <alignment horizontal="center" vertical="center"/>
    </xf>
    <xf numFmtId="0" fontId="2" fillId="20" borderId="0" xfId="0" applyFont="1" applyFill="1" applyAlignment="1">
      <alignment horizontal="center" vertical="center"/>
    </xf>
    <xf numFmtId="171" fontId="24" fillId="18" borderId="0" xfId="2" applyNumberFormat="1" applyFont="1" applyFill="1" applyAlignment="1"/>
    <xf numFmtId="171" fontId="24" fillId="0" borderId="0" xfId="2" applyNumberFormat="1" applyFont="1" applyAlignment="1"/>
    <xf numFmtId="43" fontId="1" fillId="0" borderId="0" xfId="2" applyFont="1" applyAlignment="1"/>
    <xf numFmtId="43" fontId="24" fillId="22" borderId="0" xfId="2" applyFont="1" applyFill="1" applyAlignment="1"/>
    <xf numFmtId="43" fontId="24" fillId="0" borderId="0" xfId="2" applyFont="1" applyAlignment="1">
      <alignment wrapText="1"/>
    </xf>
    <xf numFmtId="0" fontId="30" fillId="0" borderId="0" xfId="0" applyFont="1"/>
    <xf numFmtId="0" fontId="28" fillId="0" borderId="0" xfId="0" applyFont="1"/>
    <xf numFmtId="0" fontId="30" fillId="0" borderId="0" xfId="0" applyFont="1" applyAlignment="1"/>
    <xf numFmtId="0" fontId="28" fillId="2" borderId="1" xfId="0" applyFont="1" applyFill="1" applyBorder="1"/>
    <xf numFmtId="0" fontId="30" fillId="0" borderId="0" xfId="0" applyFont="1" applyAlignment="1">
      <alignment horizontal="left"/>
    </xf>
    <xf numFmtId="0" fontId="31" fillId="0" borderId="0" xfId="0" applyFont="1"/>
    <xf numFmtId="0" fontId="30" fillId="0" borderId="0" xfId="0" applyFont="1" applyAlignment="1">
      <alignment wrapText="1"/>
    </xf>
    <xf numFmtId="0" fontId="32" fillId="0" borderId="0" xfId="0" applyFont="1"/>
    <xf numFmtId="0" fontId="30" fillId="0" borderId="2" xfId="0" applyFont="1" applyBorder="1"/>
    <xf numFmtId="0" fontId="30" fillId="0" borderId="3" xfId="0" applyFont="1" applyBorder="1"/>
    <xf numFmtId="0" fontId="30" fillId="0" borderId="4" xfId="0" applyFont="1" applyBorder="1"/>
    <xf numFmtId="0" fontId="32" fillId="0" borderId="0" xfId="0" applyFont="1" applyAlignment="1">
      <alignment horizontal="left"/>
    </xf>
    <xf numFmtId="0" fontId="33" fillId="0" borderId="5" xfId="0" applyFont="1" applyBorder="1" applyAlignment="1">
      <alignment vertical="center"/>
    </xf>
    <xf numFmtId="0" fontId="30" fillId="0" borderId="6" xfId="0" applyFont="1" applyBorder="1"/>
    <xf numFmtId="0" fontId="31" fillId="0" borderId="5" xfId="0" applyFont="1" applyBorder="1" applyAlignment="1">
      <alignment vertical="center"/>
    </xf>
    <xf numFmtId="0" fontId="34" fillId="0" borderId="0" xfId="0" applyFont="1" applyAlignment="1">
      <alignment horizontal="left"/>
    </xf>
    <xf numFmtId="0" fontId="35" fillId="0" borderId="5" xfId="0" applyFont="1" applyBorder="1" applyAlignment="1">
      <alignment vertical="center"/>
    </xf>
    <xf numFmtId="0" fontId="31" fillId="0" borderId="0" xfId="0" applyFont="1" applyAlignment="1">
      <alignment horizontal="left"/>
    </xf>
    <xf numFmtId="0" fontId="28" fillId="3" borderId="1" xfId="0" applyFont="1" applyFill="1" applyBorder="1"/>
    <xf numFmtId="0" fontId="35" fillId="0" borderId="7" xfId="0" applyFont="1" applyBorder="1" applyAlignment="1">
      <alignment vertical="center"/>
    </xf>
    <xf numFmtId="0" fontId="30" fillId="0" borderId="8" xfId="0" applyFont="1" applyBorder="1"/>
    <xf numFmtId="0" fontId="30" fillId="0" borderId="9" xfId="0" applyFont="1" applyBorder="1"/>
    <xf numFmtId="169" fontId="30" fillId="0" borderId="0" xfId="0" applyNumberFormat="1" applyFont="1"/>
    <xf numFmtId="0" fontId="28" fillId="0" borderId="0" xfId="0" applyFont="1" applyAlignment="1"/>
    <xf numFmtId="2" fontId="28" fillId="0" borderId="0" xfId="0" applyNumberFormat="1" applyFont="1"/>
    <xf numFmtId="0" fontId="28" fillId="0" borderId="0" xfId="0" applyFont="1" applyAlignment="1">
      <alignment wrapText="1"/>
    </xf>
    <xf numFmtId="0" fontId="31" fillId="0" borderId="0" xfId="1" applyFont="1"/>
    <xf numFmtId="11" fontId="1" fillId="18" borderId="1" xfId="2" applyNumberFormat="1" applyFont="1" applyFill="1" applyBorder="1"/>
    <xf numFmtId="170" fontId="1" fillId="18" borderId="1" xfId="2" applyNumberFormat="1" applyFont="1" applyFill="1" applyBorder="1"/>
    <xf numFmtId="11" fontId="1" fillId="21" borderId="1" xfId="2" applyNumberFormat="1" applyFont="1" applyFill="1" applyBorder="1"/>
    <xf numFmtId="43" fontId="1" fillId="21" borderId="1" xfId="2" applyFont="1" applyFill="1" applyBorder="1"/>
  </cellXfs>
  <cellStyles count="6">
    <cellStyle name="Comma" xfId="2" builtinId="3"/>
    <cellStyle name="Comma 2" xfId="5" xr:uid="{B0252496-072A-40F9-9DBA-15F5D54210B6}"/>
    <cellStyle name="Hyperlink" xfId="1" builtinId="8"/>
    <cellStyle name="Normal" xfId="0" builtinId="0"/>
    <cellStyle name="Normal 2" xfId="4" xr:uid="{C9A97674-E752-480F-85F7-116632D11518}"/>
    <cellStyle name="Percent" xfId="3"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customschemas.google.com/relationships/workbookmetadata" Target="meta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1" i="0">
                <a:solidFill>
                  <a:srgbClr val="757575"/>
                </a:solidFill>
                <a:latin typeface="+mn-lt"/>
              </a:defRPr>
            </a:pPr>
            <a:r>
              <a:rPr lang="en-US" b="1" i="0">
                <a:solidFill>
                  <a:srgbClr val="757575"/>
                </a:solidFill>
                <a:latin typeface="+mn-lt"/>
              </a:rPr>
              <a:t>Total Process Emissions Abatable by Policy</a:t>
            </a:r>
          </a:p>
        </c:rich>
      </c:tx>
      <c:overlay val="0"/>
    </c:title>
    <c:autoTitleDeleted val="0"/>
    <c:plotArea>
      <c:layout/>
      <c:scatterChart>
        <c:scatterStyle val="lineMarker"/>
        <c:varyColors val="1"/>
        <c:ser>
          <c:idx val="0"/>
          <c:order val="0"/>
          <c:tx>
            <c:v>cement</c:v>
          </c:tx>
          <c:spPr>
            <a:ln>
              <a:noFill/>
            </a:ln>
          </c:spPr>
          <c:marker>
            <c:symbol val="circle"/>
            <c:size val="7"/>
            <c:spPr>
              <a:solidFill>
                <a:schemeClr val="accent1"/>
              </a:solidFill>
              <a:ln cmpd="sng">
                <a:solidFill>
                  <a:schemeClr val="accent1"/>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Check'!$B$4:$AK$4</c:f>
              <c:numCache>
                <c:formatCode>General</c:formatCode>
                <c:ptCount val="36"/>
                <c:pt idx="0">
                  <c:v>370463805749.31421</c:v>
                </c:pt>
                <c:pt idx="1">
                  <c:v>376856717284.61896</c:v>
                </c:pt>
                <c:pt idx="2">
                  <c:v>383249628819.92603</c:v>
                </c:pt>
                <c:pt idx="3">
                  <c:v>389642540355.23083</c:v>
                </c:pt>
                <c:pt idx="4">
                  <c:v>396035451890.53558</c:v>
                </c:pt>
                <c:pt idx="5">
                  <c:v>402428363425.84265</c:v>
                </c:pt>
                <c:pt idx="6">
                  <c:v>408821274961.14734</c:v>
                </c:pt>
                <c:pt idx="7">
                  <c:v>415214186496.45215</c:v>
                </c:pt>
                <c:pt idx="8">
                  <c:v>421607098031.75928</c:v>
                </c:pt>
                <c:pt idx="9">
                  <c:v>428000009567.06396</c:v>
                </c:pt>
                <c:pt idx="10">
                  <c:v>434392921102.36871</c:v>
                </c:pt>
                <c:pt idx="11">
                  <c:v>440785832637.67578</c:v>
                </c:pt>
                <c:pt idx="12">
                  <c:v>447178744172.98053</c:v>
                </c:pt>
                <c:pt idx="13">
                  <c:v>453571655708.28528</c:v>
                </c:pt>
                <c:pt idx="14">
                  <c:v>459964567243.59235</c:v>
                </c:pt>
                <c:pt idx="15">
                  <c:v>466357478778.89709</c:v>
                </c:pt>
                <c:pt idx="16">
                  <c:v>472750390314.20178</c:v>
                </c:pt>
                <c:pt idx="17">
                  <c:v>479143301849.50885</c:v>
                </c:pt>
                <c:pt idx="18">
                  <c:v>485536213384.81372</c:v>
                </c:pt>
                <c:pt idx="19">
                  <c:v>491929124920.11841</c:v>
                </c:pt>
                <c:pt idx="20">
                  <c:v>498322036455.42554</c:v>
                </c:pt>
                <c:pt idx="21">
                  <c:v>504714947990.73022</c:v>
                </c:pt>
                <c:pt idx="22">
                  <c:v>511107859526.03491</c:v>
                </c:pt>
                <c:pt idx="23">
                  <c:v>517500771061.34216</c:v>
                </c:pt>
                <c:pt idx="24">
                  <c:v>523893682596.64679</c:v>
                </c:pt>
                <c:pt idx="25">
                  <c:v>530286594131.95154</c:v>
                </c:pt>
                <c:pt idx="26">
                  <c:v>536679505667.25873</c:v>
                </c:pt>
                <c:pt idx="27">
                  <c:v>543072417202.56342</c:v>
                </c:pt>
                <c:pt idx="28">
                  <c:v>549465328737.86816</c:v>
                </c:pt>
                <c:pt idx="29">
                  <c:v>555858240273.17505</c:v>
                </c:pt>
                <c:pt idx="30">
                  <c:v>562251151808.47986</c:v>
                </c:pt>
                <c:pt idx="31">
                  <c:v>568644063343.78467</c:v>
                </c:pt>
                <c:pt idx="32">
                  <c:v>575036974879.09167</c:v>
                </c:pt>
                <c:pt idx="33">
                  <c:v>581429886414.39648</c:v>
                </c:pt>
                <c:pt idx="34">
                  <c:v>587822797949.70117</c:v>
                </c:pt>
                <c:pt idx="35">
                  <c:v>594215709485.00842</c:v>
                </c:pt>
              </c:numCache>
            </c:numRef>
          </c:yVal>
          <c:smooth val="1"/>
          <c:extLst>
            <c:ext xmlns:c16="http://schemas.microsoft.com/office/drawing/2014/chart" uri="{C3380CC4-5D6E-409C-BE32-E72D297353CC}">
              <c16:uniqueId val="{00000000-726B-4916-BB4A-B976A484D63D}"/>
            </c:ext>
          </c:extLst>
        </c:ser>
        <c:ser>
          <c:idx val="1"/>
          <c:order val="1"/>
          <c:tx>
            <c:v>NGPS methane capture</c:v>
          </c:tx>
          <c:spPr>
            <a:ln>
              <a:noFill/>
            </a:ln>
          </c:spPr>
          <c:marker>
            <c:symbol val="circle"/>
            <c:size val="7"/>
            <c:spPr>
              <a:solidFill>
                <a:schemeClr val="accent2"/>
              </a:solidFill>
              <a:ln cmpd="sng">
                <a:solidFill>
                  <a:schemeClr val="accent2"/>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Check'!$B$5:$AK$5</c:f>
              <c:numCache>
                <c:formatCode>General</c:formatCode>
                <c:ptCount val="36"/>
                <c:pt idx="0">
                  <c:v>827202218548.0835</c:v>
                </c:pt>
                <c:pt idx="1">
                  <c:v>827202218548.0835</c:v>
                </c:pt>
                <c:pt idx="2">
                  <c:v>844718098344.23352</c:v>
                </c:pt>
                <c:pt idx="3">
                  <c:v>851456978418.39819</c:v>
                </c:pt>
                <c:pt idx="4">
                  <c:v>857952662536.62842</c:v>
                </c:pt>
                <c:pt idx="5">
                  <c:v>863999848455.47534</c:v>
                </c:pt>
                <c:pt idx="6">
                  <c:v>872200172761.68115</c:v>
                </c:pt>
                <c:pt idx="7">
                  <c:v>880266672090.12439</c:v>
                </c:pt>
                <c:pt idx="8">
                  <c:v>888202595856.27087</c:v>
                </c:pt>
                <c:pt idx="9">
                  <c:v>896011089121.07861</c:v>
                </c:pt>
                <c:pt idx="10">
                  <c:v>903695196746.81787</c:v>
                </c:pt>
                <c:pt idx="11">
                  <c:v>911254560926.646</c:v>
                </c:pt>
                <c:pt idx="12">
                  <c:v>918756883006.19031</c:v>
                </c:pt>
                <c:pt idx="13">
                  <c:v>926202806208.38464</c:v>
                </c:pt>
                <c:pt idx="14">
                  <c:v>933592964121.49219</c:v>
                </c:pt>
                <c:pt idx="15">
                  <c:v>940927980878.82117</c:v>
                </c:pt>
                <c:pt idx="16">
                  <c:v>947574011724.05859</c:v>
                </c:pt>
                <c:pt idx="17">
                  <c:v>954226096092.40454</c:v>
                </c:pt>
                <c:pt idx="18">
                  <c:v>960884242258.3822</c:v>
                </c:pt>
                <c:pt idx="19">
                  <c:v>967548458511.61462</c:v>
                </c:pt>
                <c:pt idx="20">
                  <c:v>974218753156.82861</c:v>
                </c:pt>
                <c:pt idx="21">
                  <c:v>980400792927.79126</c:v>
                </c:pt>
                <c:pt idx="22">
                  <c:v>986535780199.27014</c:v>
                </c:pt>
                <c:pt idx="23">
                  <c:v>992624250120.92407</c:v>
                </c:pt>
                <c:pt idx="24">
                  <c:v>998666729757.73206</c:v>
                </c:pt>
                <c:pt idx="25">
                  <c:v>1004663738242.0841</c:v>
                </c:pt>
                <c:pt idx="26">
                  <c:v>1010474978560.1415</c:v>
                </c:pt>
                <c:pt idx="27">
                  <c:v>1016277095141.4019</c:v>
                </c:pt>
                <c:pt idx="28">
                  <c:v>1022070109455.6169</c:v>
                </c:pt>
                <c:pt idx="29">
                  <c:v>1027854042905.2368</c:v>
                </c:pt>
                <c:pt idx="30">
                  <c:v>1033628916825.6594</c:v>
                </c:pt>
                <c:pt idx="31">
                  <c:v>1038919762327.8322</c:v>
                </c:pt>
                <c:pt idx="32">
                  <c:v>1044215697601.0546</c:v>
                </c:pt>
                <c:pt idx="33">
                  <c:v>1049516729993.3647</c:v>
                </c:pt>
                <c:pt idx="34">
                  <c:v>1054822866866.9583</c:v>
                </c:pt>
                <c:pt idx="35">
                  <c:v>1060134115598.2153</c:v>
                </c:pt>
              </c:numCache>
            </c:numRef>
          </c:yVal>
          <c:smooth val="1"/>
          <c:extLst>
            <c:ext xmlns:c16="http://schemas.microsoft.com/office/drawing/2014/chart" uri="{C3380CC4-5D6E-409C-BE32-E72D297353CC}">
              <c16:uniqueId val="{00000001-726B-4916-BB4A-B976A484D63D}"/>
            </c:ext>
          </c:extLst>
        </c:ser>
        <c:ser>
          <c:idx val="2"/>
          <c:order val="2"/>
          <c:tx>
            <c:v>NGPS methane destruction</c:v>
          </c:tx>
          <c:spPr>
            <a:ln>
              <a:noFill/>
            </a:ln>
          </c:spPr>
          <c:marker>
            <c:symbol val="circle"/>
            <c:size val="7"/>
            <c:spPr>
              <a:solidFill>
                <a:schemeClr val="accent3"/>
              </a:solidFill>
              <a:ln cmpd="sng">
                <a:solidFill>
                  <a:schemeClr val="accent3"/>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Check'!$B$6:$AK$6</c:f>
              <c:numCache>
                <c:formatCode>General</c:formatCode>
                <c:ptCount val="36"/>
                <c:pt idx="0">
                  <c:v>18325502143.494148</c:v>
                </c:pt>
                <c:pt idx="1">
                  <c:v>18325502143.494148</c:v>
                </c:pt>
                <c:pt idx="2">
                  <c:v>18713541833.85297</c:v>
                </c:pt>
                <c:pt idx="3">
                  <c:v>18862832247.339306</c:v>
                </c:pt>
                <c:pt idx="4">
                  <c:v>19006734996.34428</c:v>
                </c:pt>
                <c:pt idx="5">
                  <c:v>19140701898.309856</c:v>
                </c:pt>
                <c:pt idx="6">
                  <c:v>19322368554.033401</c:v>
                </c:pt>
                <c:pt idx="7">
                  <c:v>19501070505.526394</c:v>
                </c:pt>
                <c:pt idx="8">
                  <c:v>19676879739.019974</c:v>
                </c:pt>
                <c:pt idx="9">
                  <c:v>19849865928.917835</c:v>
                </c:pt>
                <c:pt idx="10">
                  <c:v>20020096529.862648</c:v>
                </c:pt>
                <c:pt idx="11">
                  <c:v>20187563615.146877</c:v>
                </c:pt>
                <c:pt idx="12">
                  <c:v>20353767012.897896</c:v>
                </c:pt>
                <c:pt idx="13">
                  <c:v>20518720972.815468</c:v>
                </c:pt>
                <c:pt idx="14">
                  <c:v>20682439531.156761</c:v>
                </c:pt>
                <c:pt idx="15">
                  <c:v>20844936514.71772</c:v>
                </c:pt>
                <c:pt idx="16">
                  <c:v>20992169984.07893</c:v>
                </c:pt>
                <c:pt idx="17">
                  <c:v>21139537560.733639</c:v>
                </c:pt>
                <c:pt idx="18">
                  <c:v>21287039427.992271</c:v>
                </c:pt>
                <c:pt idx="19">
                  <c:v>21434675769.499756</c:v>
                </c:pt>
                <c:pt idx="20">
                  <c:v>21582446769.235661</c:v>
                </c:pt>
                <c:pt idx="21">
                  <c:v>21719401168.696514</c:v>
                </c:pt>
                <c:pt idx="22">
                  <c:v>21855313186.184975</c:v>
                </c:pt>
                <c:pt idx="23">
                  <c:v>21990194677.189312</c:v>
                </c:pt>
                <c:pt idx="24">
                  <c:v>22124057318.093136</c:v>
                </c:pt>
                <c:pt idx="25">
                  <c:v>22256912609.544651</c:v>
                </c:pt>
                <c:pt idx="26">
                  <c:v>22385652468.453445</c:v>
                </c:pt>
                <c:pt idx="27">
                  <c:v>22514190203.801056</c:v>
                </c:pt>
                <c:pt idx="28">
                  <c:v>22642526291.21965</c:v>
                </c:pt>
                <c:pt idx="29">
                  <c:v>22770661204.850418</c:v>
                </c:pt>
                <c:pt idx="30">
                  <c:v>22898595417.349094</c:v>
                </c:pt>
                <c:pt idx="31">
                  <c:v>23015806660.763245</c:v>
                </c:pt>
                <c:pt idx="32">
                  <c:v>23133130660.899014</c:v>
                </c:pt>
                <c:pt idx="33">
                  <c:v>23250567580.541859</c:v>
                </c:pt>
                <c:pt idx="34">
                  <c:v>23368117582.790863</c:v>
                </c:pt>
                <c:pt idx="35">
                  <c:v>23485780831.059368</c:v>
                </c:pt>
              </c:numCache>
            </c:numRef>
          </c:yVal>
          <c:smooth val="1"/>
          <c:extLst>
            <c:ext xmlns:c16="http://schemas.microsoft.com/office/drawing/2014/chart" uri="{C3380CC4-5D6E-409C-BE32-E72D297353CC}">
              <c16:uniqueId val="{00000002-726B-4916-BB4A-B976A484D63D}"/>
            </c:ext>
          </c:extLst>
        </c:ser>
        <c:ser>
          <c:idx val="3"/>
          <c:order val="3"/>
          <c:tx>
            <c:v>f-gas substitution</c:v>
          </c:tx>
          <c:spPr>
            <a:ln>
              <a:noFill/>
            </a:ln>
          </c:spPr>
          <c:marker>
            <c:symbol val="circle"/>
            <c:size val="7"/>
            <c:spPr>
              <a:solidFill>
                <a:schemeClr val="accent4"/>
              </a:solidFill>
              <a:ln cmpd="sng">
                <a:solidFill>
                  <a:schemeClr val="accent4"/>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Check'!$B$7:$AK$7</c:f>
              <c:numCache>
                <c:formatCode>General</c:formatCode>
                <c:ptCount val="36"/>
                <c:pt idx="0">
                  <c:v>73116569140.2332</c:v>
                </c:pt>
                <c:pt idx="1">
                  <c:v>185864025888.57568</c:v>
                </c:pt>
                <c:pt idx="2">
                  <c:v>298611482636.91809</c:v>
                </c:pt>
                <c:pt idx="3">
                  <c:v>411358939385.26062</c:v>
                </c:pt>
                <c:pt idx="4">
                  <c:v>524106396133.60309</c:v>
                </c:pt>
                <c:pt idx="5">
                  <c:v>636853852881.94543</c:v>
                </c:pt>
                <c:pt idx="6">
                  <c:v>789478458478.52417</c:v>
                </c:pt>
                <c:pt idx="7">
                  <c:v>942103064075.10291</c:v>
                </c:pt>
                <c:pt idx="8">
                  <c:v>1094727669671.6812</c:v>
                </c:pt>
                <c:pt idx="9">
                  <c:v>1247352275268.2598</c:v>
                </c:pt>
                <c:pt idx="10">
                  <c:v>1399976880864.8379</c:v>
                </c:pt>
                <c:pt idx="11">
                  <c:v>1609422507367.9021</c:v>
                </c:pt>
                <c:pt idx="12">
                  <c:v>1818868133870.9661</c:v>
                </c:pt>
                <c:pt idx="13">
                  <c:v>2028313760374.0303</c:v>
                </c:pt>
                <c:pt idx="14">
                  <c:v>2237759386877.0938</c:v>
                </c:pt>
                <c:pt idx="15">
                  <c:v>2447205013380.1572</c:v>
                </c:pt>
                <c:pt idx="16">
                  <c:v>2628084853789.3545</c:v>
                </c:pt>
                <c:pt idx="17">
                  <c:v>2808964694198.5513</c:v>
                </c:pt>
                <c:pt idx="18">
                  <c:v>2989844534607.7476</c:v>
                </c:pt>
                <c:pt idx="19">
                  <c:v>3170724375016.9453</c:v>
                </c:pt>
                <c:pt idx="20">
                  <c:v>3351604215426.1416</c:v>
                </c:pt>
                <c:pt idx="21">
                  <c:v>3503826438186.5645</c:v>
                </c:pt>
                <c:pt idx="22">
                  <c:v>3656048660946.9863</c:v>
                </c:pt>
                <c:pt idx="23">
                  <c:v>3808270883707.4087</c:v>
                </c:pt>
                <c:pt idx="24">
                  <c:v>3960493106467.832</c:v>
                </c:pt>
                <c:pt idx="25">
                  <c:v>4112715329228.2539</c:v>
                </c:pt>
                <c:pt idx="26">
                  <c:v>4270516111787.8296</c:v>
                </c:pt>
                <c:pt idx="27">
                  <c:v>4428316894347.4043</c:v>
                </c:pt>
                <c:pt idx="28">
                  <c:v>4586117676906.9795</c:v>
                </c:pt>
                <c:pt idx="29">
                  <c:v>4743918459466.5557</c:v>
                </c:pt>
                <c:pt idx="30">
                  <c:v>4901719242026.1299</c:v>
                </c:pt>
                <c:pt idx="31">
                  <c:v>4968030439509.6494</c:v>
                </c:pt>
                <c:pt idx="32">
                  <c:v>5034341636993.1709</c:v>
                </c:pt>
                <c:pt idx="33">
                  <c:v>5100652834476.6895</c:v>
                </c:pt>
                <c:pt idx="34">
                  <c:v>5166964031960.2109</c:v>
                </c:pt>
                <c:pt idx="35">
                  <c:v>5233275229443.7314</c:v>
                </c:pt>
              </c:numCache>
            </c:numRef>
          </c:yVal>
          <c:smooth val="1"/>
          <c:extLst>
            <c:ext xmlns:c16="http://schemas.microsoft.com/office/drawing/2014/chart" uri="{C3380CC4-5D6E-409C-BE32-E72D297353CC}">
              <c16:uniqueId val="{00000003-726B-4916-BB4A-B976A484D63D}"/>
            </c:ext>
          </c:extLst>
        </c:ser>
        <c:ser>
          <c:idx val="4"/>
          <c:order val="4"/>
          <c:tx>
            <c:v>f-gas destruction</c:v>
          </c:tx>
          <c:spPr>
            <a:ln>
              <a:noFill/>
            </a:ln>
          </c:spPr>
          <c:marker>
            <c:symbol val="circle"/>
            <c:size val="7"/>
            <c:spPr>
              <a:solidFill>
                <a:schemeClr val="accent5"/>
              </a:solidFill>
              <a:ln cmpd="sng">
                <a:solidFill>
                  <a:schemeClr val="accent5"/>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Check'!$B$8:$AK$8</c:f>
              <c:numCache>
                <c:formatCode>General</c:formatCode>
                <c:ptCount val="36"/>
                <c:pt idx="0">
                  <c:v>197908280842.35565</c:v>
                </c:pt>
                <c:pt idx="1">
                  <c:v>204924441234.11295</c:v>
                </c:pt>
                <c:pt idx="2">
                  <c:v>211940601625.87027</c:v>
                </c:pt>
                <c:pt idx="3">
                  <c:v>218956762017.62753</c:v>
                </c:pt>
                <c:pt idx="4">
                  <c:v>225972922409.3848</c:v>
                </c:pt>
                <c:pt idx="5">
                  <c:v>232989082801.14209</c:v>
                </c:pt>
                <c:pt idx="6">
                  <c:v>242098172218.40787</c:v>
                </c:pt>
                <c:pt idx="7">
                  <c:v>251207261635.67358</c:v>
                </c:pt>
                <c:pt idx="8">
                  <c:v>260316351052.93927</c:v>
                </c:pt>
                <c:pt idx="9">
                  <c:v>269425440470.20505</c:v>
                </c:pt>
                <c:pt idx="10">
                  <c:v>278534529887.47083</c:v>
                </c:pt>
                <c:pt idx="11">
                  <c:v>288610297670.51038</c:v>
                </c:pt>
                <c:pt idx="12">
                  <c:v>298686065453.54999</c:v>
                </c:pt>
                <c:pt idx="13">
                  <c:v>308761833236.58948</c:v>
                </c:pt>
                <c:pt idx="14">
                  <c:v>318837601019.62903</c:v>
                </c:pt>
                <c:pt idx="15">
                  <c:v>328913368802.66852</c:v>
                </c:pt>
                <c:pt idx="16">
                  <c:v>341170269744.9621</c:v>
                </c:pt>
                <c:pt idx="17">
                  <c:v>353427170687.25568</c:v>
                </c:pt>
                <c:pt idx="18">
                  <c:v>365684071629.54919</c:v>
                </c:pt>
                <c:pt idx="19">
                  <c:v>377940972571.84277</c:v>
                </c:pt>
                <c:pt idx="20">
                  <c:v>390197873514.13641</c:v>
                </c:pt>
                <c:pt idx="21">
                  <c:v>404875401409.38806</c:v>
                </c:pt>
                <c:pt idx="22">
                  <c:v>419552929304.63977</c:v>
                </c:pt>
                <c:pt idx="23">
                  <c:v>434230457199.89136</c:v>
                </c:pt>
                <c:pt idx="24">
                  <c:v>448907985095.14307</c:v>
                </c:pt>
                <c:pt idx="25">
                  <c:v>463585512990.39471</c:v>
                </c:pt>
                <c:pt idx="26">
                  <c:v>480437669693.97729</c:v>
                </c:pt>
                <c:pt idx="27">
                  <c:v>497289826397.55994</c:v>
                </c:pt>
                <c:pt idx="28">
                  <c:v>514141983101.14252</c:v>
                </c:pt>
                <c:pt idx="29">
                  <c:v>530994139804.72516</c:v>
                </c:pt>
                <c:pt idx="30">
                  <c:v>547846296508.3078</c:v>
                </c:pt>
                <c:pt idx="31">
                  <c:v>567922226226.30969</c:v>
                </c:pt>
                <c:pt idx="32">
                  <c:v>587998155944.31152</c:v>
                </c:pt>
                <c:pt idx="33">
                  <c:v>608074085662.31335</c:v>
                </c:pt>
                <c:pt idx="34">
                  <c:v>628150015380.31506</c:v>
                </c:pt>
                <c:pt idx="35">
                  <c:v>648225945098.31714</c:v>
                </c:pt>
              </c:numCache>
            </c:numRef>
          </c:yVal>
          <c:smooth val="1"/>
          <c:extLst>
            <c:ext xmlns:c16="http://schemas.microsoft.com/office/drawing/2014/chart" uri="{C3380CC4-5D6E-409C-BE32-E72D297353CC}">
              <c16:uniqueId val="{00000004-726B-4916-BB4A-B976A484D63D}"/>
            </c:ext>
          </c:extLst>
        </c:ser>
        <c:ser>
          <c:idx val="5"/>
          <c:order val="5"/>
          <c:tx>
            <c:v>f-gas recovery</c:v>
          </c:tx>
          <c:spPr>
            <a:ln>
              <a:noFill/>
            </a:ln>
          </c:spPr>
          <c:marker>
            <c:symbol val="circle"/>
            <c:size val="7"/>
            <c:spPr>
              <a:solidFill>
                <a:schemeClr val="accent6"/>
              </a:solidFill>
              <a:ln cmpd="sng">
                <a:solidFill>
                  <a:schemeClr val="accent6"/>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Check'!$B$9:$AK$9</c:f>
              <c:numCache>
                <c:formatCode>General</c:formatCode>
                <c:ptCount val="36"/>
                <c:pt idx="0">
                  <c:v>6588086266.7859755</c:v>
                </c:pt>
                <c:pt idx="1">
                  <c:v>84715483827.969696</c:v>
                </c:pt>
                <c:pt idx="2">
                  <c:v>162842881389.15341</c:v>
                </c:pt>
                <c:pt idx="3">
                  <c:v>240970278950.33713</c:v>
                </c:pt>
                <c:pt idx="4">
                  <c:v>319097676511.52087</c:v>
                </c:pt>
                <c:pt idx="5">
                  <c:v>397225074072.70459</c:v>
                </c:pt>
                <c:pt idx="6">
                  <c:v>479506130962.95178</c:v>
                </c:pt>
                <c:pt idx="7">
                  <c:v>561787187853.1991</c:v>
                </c:pt>
                <c:pt idx="8">
                  <c:v>644068244743.44629</c:v>
                </c:pt>
                <c:pt idx="9">
                  <c:v>726349301633.69348</c:v>
                </c:pt>
                <c:pt idx="10">
                  <c:v>808630358523.94067</c:v>
                </c:pt>
                <c:pt idx="11">
                  <c:v>871799129307.69177</c:v>
                </c:pt>
                <c:pt idx="12">
                  <c:v>934967900091.44287</c:v>
                </c:pt>
                <c:pt idx="13">
                  <c:v>998136670875.19385</c:v>
                </c:pt>
                <c:pt idx="14">
                  <c:v>1061305441658.9448</c:v>
                </c:pt>
                <c:pt idx="15">
                  <c:v>1124474212442.696</c:v>
                </c:pt>
                <c:pt idx="16">
                  <c:v>1169620087044.3884</c:v>
                </c:pt>
                <c:pt idx="17">
                  <c:v>1214765961646.0808</c:v>
                </c:pt>
                <c:pt idx="18">
                  <c:v>1259911836247.7732</c:v>
                </c:pt>
                <c:pt idx="19">
                  <c:v>1305057710849.4658</c:v>
                </c:pt>
                <c:pt idx="20">
                  <c:v>1350203585451.1582</c:v>
                </c:pt>
                <c:pt idx="21">
                  <c:v>1335474628019.2224</c:v>
                </c:pt>
                <c:pt idx="22">
                  <c:v>1320745670587.2864</c:v>
                </c:pt>
                <c:pt idx="23">
                  <c:v>1306016713155.3506</c:v>
                </c:pt>
                <c:pt idx="24">
                  <c:v>1291287755723.415</c:v>
                </c:pt>
                <c:pt idx="25">
                  <c:v>1276558798291.4788</c:v>
                </c:pt>
                <c:pt idx="26">
                  <c:v>1306428951781.3108</c:v>
                </c:pt>
                <c:pt idx="27">
                  <c:v>1336299105271.1428</c:v>
                </c:pt>
                <c:pt idx="28">
                  <c:v>1366169258760.9749</c:v>
                </c:pt>
                <c:pt idx="29">
                  <c:v>1396039412250.8071</c:v>
                </c:pt>
                <c:pt idx="30">
                  <c:v>1425909565740.6384</c:v>
                </c:pt>
                <c:pt idx="31">
                  <c:v>1447065451205.1765</c:v>
                </c:pt>
                <c:pt idx="32">
                  <c:v>1468221336669.7144</c:v>
                </c:pt>
                <c:pt idx="33">
                  <c:v>1489377222134.2527</c:v>
                </c:pt>
                <c:pt idx="34">
                  <c:v>1510533107598.7905</c:v>
                </c:pt>
                <c:pt idx="35">
                  <c:v>1531688993063.3281</c:v>
                </c:pt>
              </c:numCache>
            </c:numRef>
          </c:yVal>
          <c:smooth val="1"/>
          <c:extLst>
            <c:ext xmlns:c16="http://schemas.microsoft.com/office/drawing/2014/chart" uri="{C3380CC4-5D6E-409C-BE32-E72D297353CC}">
              <c16:uniqueId val="{00000005-726B-4916-BB4A-B976A484D63D}"/>
            </c:ext>
          </c:extLst>
        </c:ser>
        <c:ser>
          <c:idx val="6"/>
          <c:order val="6"/>
          <c:tx>
            <c:v>f-gas inspect maint retrofit</c:v>
          </c:tx>
          <c:spPr>
            <a:ln>
              <a:noFill/>
            </a:ln>
          </c:spPr>
          <c:marker>
            <c:symbol val="circle"/>
            <c:size val="7"/>
            <c:spPr>
              <a:solidFill>
                <a:schemeClr val="accent1">
                  <a:lumOff val="30000"/>
                </a:schemeClr>
              </a:solidFill>
              <a:ln cmpd="sng">
                <a:solidFill>
                  <a:schemeClr val="accent1">
                    <a:lumOff val="30000"/>
                  </a:schemeClr>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Check'!$B$10:$AK$10</c:f>
              <c:numCache>
                <c:formatCode>General</c:formatCode>
                <c:ptCount val="36"/>
                <c:pt idx="0">
                  <c:v>57089082517.14814</c:v>
                </c:pt>
                <c:pt idx="1">
                  <c:v>54183941568.54071</c:v>
                </c:pt>
                <c:pt idx="2">
                  <c:v>51278800619.933304</c:v>
                </c:pt>
                <c:pt idx="3">
                  <c:v>48373659671.325874</c:v>
                </c:pt>
                <c:pt idx="4">
                  <c:v>45468518722.718452</c:v>
                </c:pt>
                <c:pt idx="5">
                  <c:v>42563377774.111015</c:v>
                </c:pt>
                <c:pt idx="6">
                  <c:v>41008711690.549377</c:v>
                </c:pt>
                <c:pt idx="7">
                  <c:v>39454045606.987732</c:v>
                </c:pt>
                <c:pt idx="8">
                  <c:v>37899379523.426094</c:v>
                </c:pt>
                <c:pt idx="9">
                  <c:v>36344713439.864449</c:v>
                </c:pt>
                <c:pt idx="10">
                  <c:v>34790047356.302803</c:v>
                </c:pt>
                <c:pt idx="11">
                  <c:v>33925816635.561657</c:v>
                </c:pt>
                <c:pt idx="12">
                  <c:v>33061585914.820499</c:v>
                </c:pt>
                <c:pt idx="13">
                  <c:v>32197355194.079338</c:v>
                </c:pt>
                <c:pt idx="14">
                  <c:v>31333124473.338181</c:v>
                </c:pt>
                <c:pt idx="15">
                  <c:v>30468893752.597031</c:v>
                </c:pt>
                <c:pt idx="16">
                  <c:v>30026332654.787731</c:v>
                </c:pt>
                <c:pt idx="17">
                  <c:v>29583771556.978424</c:v>
                </c:pt>
                <c:pt idx="18">
                  <c:v>29141210459.169125</c:v>
                </c:pt>
                <c:pt idx="19">
                  <c:v>28698649361.359829</c:v>
                </c:pt>
                <c:pt idx="20">
                  <c:v>28256088263.550529</c:v>
                </c:pt>
                <c:pt idx="21">
                  <c:v>28174881645.779297</c:v>
                </c:pt>
                <c:pt idx="22">
                  <c:v>28093675028.008072</c:v>
                </c:pt>
                <c:pt idx="23">
                  <c:v>28012468410.236847</c:v>
                </c:pt>
                <c:pt idx="24">
                  <c:v>27931261792.465618</c:v>
                </c:pt>
                <c:pt idx="25">
                  <c:v>27850055174.694393</c:v>
                </c:pt>
                <c:pt idx="26">
                  <c:v>28031581735.927864</c:v>
                </c:pt>
                <c:pt idx="27">
                  <c:v>28213108297.161335</c:v>
                </c:pt>
                <c:pt idx="28">
                  <c:v>28394634858.394802</c:v>
                </c:pt>
                <c:pt idx="29">
                  <c:v>28576161419.628273</c:v>
                </c:pt>
                <c:pt idx="30">
                  <c:v>28757687980.861744</c:v>
                </c:pt>
                <c:pt idx="31">
                  <c:v>29182674677.363186</c:v>
                </c:pt>
                <c:pt idx="32">
                  <c:v>29607661373.864613</c:v>
                </c:pt>
                <c:pt idx="33">
                  <c:v>30032648070.366051</c:v>
                </c:pt>
                <c:pt idx="34">
                  <c:v>30457634766.867493</c:v>
                </c:pt>
                <c:pt idx="35">
                  <c:v>30882621463.368942</c:v>
                </c:pt>
              </c:numCache>
            </c:numRef>
          </c:yVal>
          <c:smooth val="1"/>
          <c:extLst>
            <c:ext xmlns:c16="http://schemas.microsoft.com/office/drawing/2014/chart" uri="{C3380CC4-5D6E-409C-BE32-E72D297353CC}">
              <c16:uniqueId val="{00000006-726B-4916-BB4A-B976A484D63D}"/>
            </c:ext>
          </c:extLst>
        </c:ser>
        <c:ser>
          <c:idx val="7"/>
          <c:order val="7"/>
          <c:tx>
            <c:v>coal mining methane capture</c:v>
          </c:tx>
          <c:spPr>
            <a:ln>
              <a:noFill/>
            </a:ln>
          </c:spPr>
          <c:marker>
            <c:symbol val="circle"/>
            <c:size val="7"/>
            <c:spPr>
              <a:solidFill>
                <a:schemeClr val="accent2">
                  <a:lumOff val="30000"/>
                </a:schemeClr>
              </a:solidFill>
              <a:ln cmpd="sng">
                <a:solidFill>
                  <a:schemeClr val="accent2">
                    <a:lumOff val="30000"/>
                  </a:schemeClr>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Check'!$B$11:$AK$11</c:f>
              <c:numCache>
                <c:formatCode>General</c:formatCode>
                <c:ptCount val="36"/>
                <c:pt idx="0">
                  <c:v>908766328122.67993</c:v>
                </c:pt>
                <c:pt idx="1">
                  <c:v>886491326305.70593</c:v>
                </c:pt>
                <c:pt idx="2">
                  <c:v>864216324488.73169</c:v>
                </c:pt>
                <c:pt idx="3">
                  <c:v>841941322671.75781</c:v>
                </c:pt>
                <c:pt idx="4">
                  <c:v>819666320854.78381</c:v>
                </c:pt>
                <c:pt idx="5">
                  <c:v>797391319037.80969</c:v>
                </c:pt>
                <c:pt idx="6">
                  <c:v>778849849684.0415</c:v>
                </c:pt>
                <c:pt idx="7">
                  <c:v>760308380330.27344</c:v>
                </c:pt>
                <c:pt idx="8">
                  <c:v>741766910976.50537</c:v>
                </c:pt>
                <c:pt idx="9">
                  <c:v>723225441622.73718</c:v>
                </c:pt>
                <c:pt idx="10">
                  <c:v>704683972268.96924</c:v>
                </c:pt>
                <c:pt idx="11">
                  <c:v>675015208910.44214</c:v>
                </c:pt>
                <c:pt idx="12">
                  <c:v>645346445551.91516</c:v>
                </c:pt>
                <c:pt idx="13">
                  <c:v>615677682193.38818</c:v>
                </c:pt>
                <c:pt idx="14">
                  <c:v>586008918834.86108</c:v>
                </c:pt>
                <c:pt idx="15">
                  <c:v>556340155476.33386</c:v>
                </c:pt>
                <c:pt idx="16">
                  <c:v>550125982740.27307</c:v>
                </c:pt>
                <c:pt idx="17">
                  <c:v>543911810004.21246</c:v>
                </c:pt>
                <c:pt idx="18">
                  <c:v>537697637268.15161</c:v>
                </c:pt>
                <c:pt idx="19">
                  <c:v>531483464532.09094</c:v>
                </c:pt>
                <c:pt idx="20">
                  <c:v>525269291796.03021</c:v>
                </c:pt>
                <c:pt idx="21">
                  <c:v>518956643037.63916</c:v>
                </c:pt>
                <c:pt idx="22">
                  <c:v>512643994279.24792</c:v>
                </c:pt>
                <c:pt idx="23">
                  <c:v>506331345520.85693</c:v>
                </c:pt>
                <c:pt idx="24">
                  <c:v>500018696762.46588</c:v>
                </c:pt>
                <c:pt idx="25">
                  <c:v>493706048004.07483</c:v>
                </c:pt>
                <c:pt idx="26">
                  <c:v>490837596821.31183</c:v>
                </c:pt>
                <c:pt idx="27">
                  <c:v>487969145638.54877</c:v>
                </c:pt>
                <c:pt idx="28">
                  <c:v>485100694455.78571</c:v>
                </c:pt>
                <c:pt idx="29">
                  <c:v>482232243273.02258</c:v>
                </c:pt>
                <c:pt idx="30">
                  <c:v>479363792090.25958</c:v>
                </c:pt>
                <c:pt idx="31">
                  <c:v>475412473495.2334</c:v>
                </c:pt>
                <c:pt idx="32">
                  <c:v>471461154900.20728</c:v>
                </c:pt>
                <c:pt idx="33">
                  <c:v>467509836305.18115</c:v>
                </c:pt>
                <c:pt idx="34">
                  <c:v>463558517710.15491</c:v>
                </c:pt>
                <c:pt idx="35">
                  <c:v>459607199115.12866</c:v>
                </c:pt>
              </c:numCache>
            </c:numRef>
          </c:yVal>
          <c:smooth val="1"/>
          <c:extLst>
            <c:ext xmlns:c16="http://schemas.microsoft.com/office/drawing/2014/chart" uri="{C3380CC4-5D6E-409C-BE32-E72D297353CC}">
              <c16:uniqueId val="{00000007-726B-4916-BB4A-B976A484D63D}"/>
            </c:ext>
          </c:extLst>
        </c:ser>
        <c:ser>
          <c:idx val="8"/>
          <c:order val="8"/>
          <c:tx>
            <c:v>coal mining methane dstr</c:v>
          </c:tx>
          <c:spPr>
            <a:ln>
              <a:noFill/>
            </a:ln>
          </c:spPr>
          <c:marker>
            <c:symbol val="circle"/>
            <c:size val="7"/>
            <c:spPr>
              <a:solidFill>
                <a:schemeClr val="accent3">
                  <a:lumOff val="30000"/>
                </a:schemeClr>
              </a:solidFill>
              <a:ln cmpd="sng">
                <a:solidFill>
                  <a:schemeClr val="accent3">
                    <a:lumOff val="30000"/>
                  </a:schemeClr>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Check'!$B$12:$AK$12</c:f>
              <c:numCache>
                <c:formatCode>General</c:formatCode>
                <c:ptCount val="36"/>
                <c:pt idx="0">
                  <c:v>3239866688364.7466</c:v>
                </c:pt>
                <c:pt idx="1">
                  <c:v>3164696107559.6826</c:v>
                </c:pt>
                <c:pt idx="2">
                  <c:v>3089525526754.6182</c:v>
                </c:pt>
                <c:pt idx="3">
                  <c:v>3014354945949.5542</c:v>
                </c:pt>
                <c:pt idx="4">
                  <c:v>2939184365144.4902</c:v>
                </c:pt>
                <c:pt idx="5">
                  <c:v>2864013784339.4248</c:v>
                </c:pt>
                <c:pt idx="6">
                  <c:v>2803790291100.3442</c:v>
                </c:pt>
                <c:pt idx="7">
                  <c:v>2743566797861.2622</c:v>
                </c:pt>
                <c:pt idx="8">
                  <c:v>2683343304622.1807</c:v>
                </c:pt>
                <c:pt idx="9">
                  <c:v>2623119811383.0996</c:v>
                </c:pt>
                <c:pt idx="10">
                  <c:v>2562896318144.0186</c:v>
                </c:pt>
                <c:pt idx="11">
                  <c:v>2490148404626.1152</c:v>
                </c:pt>
                <c:pt idx="12">
                  <c:v>2417400491108.2134</c:v>
                </c:pt>
                <c:pt idx="13">
                  <c:v>2344652577590.3105</c:v>
                </c:pt>
                <c:pt idx="14">
                  <c:v>2271904664072.4082</c:v>
                </c:pt>
                <c:pt idx="15">
                  <c:v>2199156750554.5054</c:v>
                </c:pt>
                <c:pt idx="16">
                  <c:v>2183008924461.3965</c:v>
                </c:pt>
                <c:pt idx="17">
                  <c:v>2166861098368.2883</c:v>
                </c:pt>
                <c:pt idx="18">
                  <c:v>2150713272275.1797</c:v>
                </c:pt>
                <c:pt idx="19">
                  <c:v>2134565446182.071</c:v>
                </c:pt>
                <c:pt idx="20">
                  <c:v>2118417620088.9624</c:v>
                </c:pt>
                <c:pt idx="21">
                  <c:v>2101928697845.6162</c:v>
                </c:pt>
                <c:pt idx="22">
                  <c:v>2085439775602.27</c:v>
                </c:pt>
                <c:pt idx="23">
                  <c:v>2068950853358.9238</c:v>
                </c:pt>
                <c:pt idx="24">
                  <c:v>2052461931115.5779</c:v>
                </c:pt>
                <c:pt idx="25">
                  <c:v>2035973008872.2314</c:v>
                </c:pt>
                <c:pt idx="26">
                  <c:v>2026962340187.4102</c:v>
                </c:pt>
                <c:pt idx="27">
                  <c:v>2017951671502.5881</c:v>
                </c:pt>
                <c:pt idx="28">
                  <c:v>2008941002817.7666</c:v>
                </c:pt>
                <c:pt idx="29">
                  <c:v>1999930334132.9453</c:v>
                </c:pt>
                <c:pt idx="30">
                  <c:v>1990919665448.1233</c:v>
                </c:pt>
                <c:pt idx="31">
                  <c:v>1977762528784.6819</c:v>
                </c:pt>
                <c:pt idx="32">
                  <c:v>1964605392121.2405</c:v>
                </c:pt>
                <c:pt idx="33">
                  <c:v>1951448255457.7991</c:v>
                </c:pt>
                <c:pt idx="34">
                  <c:v>1938291118794.3574</c:v>
                </c:pt>
                <c:pt idx="35">
                  <c:v>1925133982130.916</c:v>
                </c:pt>
              </c:numCache>
            </c:numRef>
          </c:yVal>
          <c:smooth val="1"/>
          <c:extLst>
            <c:ext xmlns:c16="http://schemas.microsoft.com/office/drawing/2014/chart" uri="{C3380CC4-5D6E-409C-BE32-E72D297353CC}">
              <c16:uniqueId val="{00000008-726B-4916-BB4A-B976A484D63D}"/>
            </c:ext>
          </c:extLst>
        </c:ser>
        <c:ser>
          <c:idx val="9"/>
          <c:order val="9"/>
          <c:tx>
            <c:v>waste methane capture</c:v>
          </c:tx>
          <c:spPr>
            <a:ln>
              <a:noFill/>
            </a:ln>
          </c:spPr>
          <c:marker>
            <c:symbol val="circle"/>
            <c:size val="7"/>
            <c:spPr>
              <a:solidFill>
                <a:schemeClr val="accent4">
                  <a:lumOff val="30000"/>
                </a:schemeClr>
              </a:solidFill>
              <a:ln cmpd="sng">
                <a:solidFill>
                  <a:schemeClr val="accent4">
                    <a:lumOff val="30000"/>
                  </a:schemeClr>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Check'!$B$13:$AK$13</c:f>
              <c:numCache>
                <c:formatCode>General</c:formatCode>
                <c:ptCount val="36"/>
                <c:pt idx="0">
                  <c:v>76022943998.405502</c:v>
                </c:pt>
                <c:pt idx="1">
                  <c:v>78580136717.306747</c:v>
                </c:pt>
                <c:pt idx="2">
                  <c:v>81137329436.207947</c:v>
                </c:pt>
                <c:pt idx="3">
                  <c:v>83694522155.109177</c:v>
                </c:pt>
                <c:pt idx="4">
                  <c:v>86251714874.010391</c:v>
                </c:pt>
                <c:pt idx="5">
                  <c:v>88808907592.911606</c:v>
                </c:pt>
                <c:pt idx="6">
                  <c:v>92279576684.898209</c:v>
                </c:pt>
                <c:pt idx="7">
                  <c:v>95750245776.884918</c:v>
                </c:pt>
                <c:pt idx="8">
                  <c:v>99220914868.87149</c:v>
                </c:pt>
                <c:pt idx="9">
                  <c:v>102691583960.85811</c:v>
                </c:pt>
                <c:pt idx="10">
                  <c:v>106162253052.84474</c:v>
                </c:pt>
                <c:pt idx="11">
                  <c:v>111495659851.67223</c:v>
                </c:pt>
                <c:pt idx="12">
                  <c:v>116829066650.49973</c:v>
                </c:pt>
                <c:pt idx="13">
                  <c:v>122162473449.32716</c:v>
                </c:pt>
                <c:pt idx="14">
                  <c:v>127495880248.15456</c:v>
                </c:pt>
                <c:pt idx="15">
                  <c:v>132829287046.98209</c:v>
                </c:pt>
                <c:pt idx="16">
                  <c:v>138437199039.94769</c:v>
                </c:pt>
                <c:pt idx="17">
                  <c:v>144045111032.91327</c:v>
                </c:pt>
                <c:pt idx="18">
                  <c:v>149653023025.87881</c:v>
                </c:pt>
                <c:pt idx="19">
                  <c:v>155260935018.84448</c:v>
                </c:pt>
                <c:pt idx="20">
                  <c:v>160868847011.81009</c:v>
                </c:pt>
                <c:pt idx="21">
                  <c:v>162821029461.67023</c:v>
                </c:pt>
                <c:pt idx="22">
                  <c:v>164773211911.5303</c:v>
                </c:pt>
                <c:pt idx="23">
                  <c:v>166725394361.39053</c:v>
                </c:pt>
                <c:pt idx="24">
                  <c:v>168677576811.2507</c:v>
                </c:pt>
                <c:pt idx="25">
                  <c:v>170629759261.11081</c:v>
                </c:pt>
                <c:pt idx="26">
                  <c:v>171816128820.21085</c:v>
                </c:pt>
                <c:pt idx="27">
                  <c:v>173002498379.31104</c:v>
                </c:pt>
                <c:pt idx="28">
                  <c:v>174188867938.41101</c:v>
                </c:pt>
                <c:pt idx="29">
                  <c:v>175375237497.51129</c:v>
                </c:pt>
                <c:pt idx="30">
                  <c:v>176561607056.61127</c:v>
                </c:pt>
                <c:pt idx="31">
                  <c:v>177651975079.00595</c:v>
                </c:pt>
                <c:pt idx="32">
                  <c:v>178742343101.40051</c:v>
                </c:pt>
                <c:pt idx="33">
                  <c:v>179832711123.79514</c:v>
                </c:pt>
                <c:pt idx="34">
                  <c:v>180923079146.18964</c:v>
                </c:pt>
                <c:pt idx="35">
                  <c:v>182013447168.58432</c:v>
                </c:pt>
              </c:numCache>
            </c:numRef>
          </c:yVal>
          <c:smooth val="1"/>
          <c:extLst>
            <c:ext xmlns:c16="http://schemas.microsoft.com/office/drawing/2014/chart" uri="{C3380CC4-5D6E-409C-BE32-E72D297353CC}">
              <c16:uniqueId val="{00000009-726B-4916-BB4A-B976A484D63D}"/>
            </c:ext>
          </c:extLst>
        </c:ser>
        <c:ser>
          <c:idx val="10"/>
          <c:order val="10"/>
          <c:tx>
            <c:v>waste methane destruction</c:v>
          </c:tx>
          <c:spPr>
            <a:ln>
              <a:noFill/>
            </a:ln>
          </c:spPr>
          <c:marker>
            <c:symbol val="circle"/>
            <c:size val="7"/>
            <c:spPr>
              <a:solidFill>
                <a:schemeClr val="accent5">
                  <a:lumOff val="30000"/>
                </a:schemeClr>
              </a:solidFill>
              <a:ln cmpd="sng">
                <a:solidFill>
                  <a:schemeClr val="accent5">
                    <a:lumOff val="30000"/>
                  </a:schemeClr>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Check'!$B$14:$AK$14</c:f>
              <c:numCache>
                <c:formatCode>General</c:formatCode>
                <c:ptCount val="36"/>
                <c:pt idx="0">
                  <c:v>21855011165.852985</c:v>
                </c:pt>
                <c:pt idx="1">
                  <c:v>22456860683.836361</c:v>
                </c:pt>
                <c:pt idx="2">
                  <c:v>23058710201.819733</c:v>
                </c:pt>
                <c:pt idx="3">
                  <c:v>23660559719.803116</c:v>
                </c:pt>
                <c:pt idx="4">
                  <c:v>24262409237.786476</c:v>
                </c:pt>
                <c:pt idx="5">
                  <c:v>24864258755.769855</c:v>
                </c:pt>
                <c:pt idx="6">
                  <c:v>25757680693.388866</c:v>
                </c:pt>
                <c:pt idx="7">
                  <c:v>26651102631.007889</c:v>
                </c:pt>
                <c:pt idx="8">
                  <c:v>27544524568.626904</c:v>
                </c:pt>
                <c:pt idx="9">
                  <c:v>28437946506.245926</c:v>
                </c:pt>
                <c:pt idx="10">
                  <c:v>29331368443.864956</c:v>
                </c:pt>
                <c:pt idx="11">
                  <c:v>30979060127.026447</c:v>
                </c:pt>
                <c:pt idx="12">
                  <c:v>32626751810.187943</c:v>
                </c:pt>
                <c:pt idx="13">
                  <c:v>34274443493.349438</c:v>
                </c:pt>
                <c:pt idx="14">
                  <c:v>35922135176.510948</c:v>
                </c:pt>
                <c:pt idx="15">
                  <c:v>37569826859.672432</c:v>
                </c:pt>
                <c:pt idx="16">
                  <c:v>39923469406.41069</c:v>
                </c:pt>
                <c:pt idx="17">
                  <c:v>42277111953.148941</c:v>
                </c:pt>
                <c:pt idx="18">
                  <c:v>44630754499.887207</c:v>
                </c:pt>
                <c:pt idx="19">
                  <c:v>46984397046.625443</c:v>
                </c:pt>
                <c:pt idx="20">
                  <c:v>49338039593.363701</c:v>
                </c:pt>
                <c:pt idx="21">
                  <c:v>50084186872.057869</c:v>
                </c:pt>
                <c:pt idx="22">
                  <c:v>50830334150.751999</c:v>
                </c:pt>
                <c:pt idx="23">
                  <c:v>51576481429.446152</c:v>
                </c:pt>
                <c:pt idx="24">
                  <c:v>52322628708.140305</c:v>
                </c:pt>
                <c:pt idx="25">
                  <c:v>53068775986.834442</c:v>
                </c:pt>
                <c:pt idx="26">
                  <c:v>53344966242.900284</c:v>
                </c:pt>
                <c:pt idx="27">
                  <c:v>53621156498.966118</c:v>
                </c:pt>
                <c:pt idx="28">
                  <c:v>53897346755.03196</c:v>
                </c:pt>
                <c:pt idx="29">
                  <c:v>54173537011.097778</c:v>
                </c:pt>
                <c:pt idx="30">
                  <c:v>54449727267.16362</c:v>
                </c:pt>
                <c:pt idx="31">
                  <c:v>54713103364.344696</c:v>
                </c:pt>
                <c:pt idx="32">
                  <c:v>54976479461.525772</c:v>
                </c:pt>
                <c:pt idx="33">
                  <c:v>55239855558.706848</c:v>
                </c:pt>
                <c:pt idx="34">
                  <c:v>55503231655.887947</c:v>
                </c:pt>
                <c:pt idx="35">
                  <c:v>55766607753.068993</c:v>
                </c:pt>
              </c:numCache>
            </c:numRef>
          </c:yVal>
          <c:smooth val="1"/>
          <c:extLst>
            <c:ext xmlns:c16="http://schemas.microsoft.com/office/drawing/2014/chart" uri="{C3380CC4-5D6E-409C-BE32-E72D297353CC}">
              <c16:uniqueId val="{0000000A-726B-4916-BB4A-B976A484D63D}"/>
            </c:ext>
          </c:extLst>
        </c:ser>
        <c:ser>
          <c:idx val="11"/>
          <c:order val="11"/>
          <c:tx>
            <c:v>crops and rice</c:v>
          </c:tx>
          <c:spPr>
            <a:ln>
              <a:noFill/>
            </a:ln>
          </c:spPr>
          <c:marker>
            <c:symbol val="circle"/>
            <c:size val="7"/>
            <c:spPr>
              <a:solidFill>
                <a:schemeClr val="accent6">
                  <a:lumOff val="30000"/>
                </a:schemeClr>
              </a:solidFill>
              <a:ln cmpd="sng">
                <a:solidFill>
                  <a:schemeClr val="accent6">
                    <a:lumOff val="30000"/>
                  </a:schemeClr>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Check'!$B$15:$AK$15</c:f>
              <c:numCache>
                <c:formatCode>General</c:formatCode>
                <c:ptCount val="36"/>
                <c:pt idx="0">
                  <c:v>165916450950.46106</c:v>
                </c:pt>
                <c:pt idx="1">
                  <c:v>166312053893.93185</c:v>
                </c:pt>
                <c:pt idx="2">
                  <c:v>166707656837.40277</c:v>
                </c:pt>
                <c:pt idx="3">
                  <c:v>167103259780.87366</c:v>
                </c:pt>
                <c:pt idx="4">
                  <c:v>167498862724.34454</c:v>
                </c:pt>
                <c:pt idx="5">
                  <c:v>167894465667.81549</c:v>
                </c:pt>
                <c:pt idx="6">
                  <c:v>169753009333.06403</c:v>
                </c:pt>
                <c:pt idx="7">
                  <c:v>171611552998.31256</c:v>
                </c:pt>
                <c:pt idx="8">
                  <c:v>173470096663.5611</c:v>
                </c:pt>
                <c:pt idx="9">
                  <c:v>175328640328.80972</c:v>
                </c:pt>
                <c:pt idx="10">
                  <c:v>177187183994.05826</c:v>
                </c:pt>
                <c:pt idx="11">
                  <c:v>175825983534.73819</c:v>
                </c:pt>
                <c:pt idx="12">
                  <c:v>174464783075.41809</c:v>
                </c:pt>
                <c:pt idx="13">
                  <c:v>173103582616.09802</c:v>
                </c:pt>
                <c:pt idx="14">
                  <c:v>171742382156.7778</c:v>
                </c:pt>
                <c:pt idx="15">
                  <c:v>170381181697.45776</c:v>
                </c:pt>
                <c:pt idx="16">
                  <c:v>160413358623.3996</c:v>
                </c:pt>
                <c:pt idx="17">
                  <c:v>150445535549.3414</c:v>
                </c:pt>
                <c:pt idx="18">
                  <c:v>140477712475.28323</c:v>
                </c:pt>
                <c:pt idx="19">
                  <c:v>130509889401.22505</c:v>
                </c:pt>
                <c:pt idx="20">
                  <c:v>120542066327.16681</c:v>
                </c:pt>
                <c:pt idx="21">
                  <c:v>120143993080.13562</c:v>
                </c:pt>
                <c:pt idx="22">
                  <c:v>119745919833.10446</c:v>
                </c:pt>
                <c:pt idx="23">
                  <c:v>119347846586.07324</c:v>
                </c:pt>
                <c:pt idx="24">
                  <c:v>118949773339.04202</c:v>
                </c:pt>
                <c:pt idx="25">
                  <c:v>118551700092.01086</c:v>
                </c:pt>
                <c:pt idx="26">
                  <c:v>118100272495.87643</c:v>
                </c:pt>
                <c:pt idx="27">
                  <c:v>117648844899.74205</c:v>
                </c:pt>
                <c:pt idx="28">
                  <c:v>117197417303.60764</c:v>
                </c:pt>
                <c:pt idx="29">
                  <c:v>116745989707.47322</c:v>
                </c:pt>
                <c:pt idx="30">
                  <c:v>116294562111.33878</c:v>
                </c:pt>
                <c:pt idx="31">
                  <c:v>115081498362.96283</c:v>
                </c:pt>
                <c:pt idx="32">
                  <c:v>113868434614.58679</c:v>
                </c:pt>
                <c:pt idx="33">
                  <c:v>112655370866.21071</c:v>
                </c:pt>
                <c:pt idx="34">
                  <c:v>111442307117.83464</c:v>
                </c:pt>
                <c:pt idx="35">
                  <c:v>110229243369.45866</c:v>
                </c:pt>
              </c:numCache>
            </c:numRef>
          </c:yVal>
          <c:smooth val="1"/>
          <c:extLst>
            <c:ext xmlns:c16="http://schemas.microsoft.com/office/drawing/2014/chart" uri="{C3380CC4-5D6E-409C-BE32-E72D297353CC}">
              <c16:uniqueId val="{0000000B-726B-4916-BB4A-B976A484D63D}"/>
            </c:ext>
          </c:extLst>
        </c:ser>
        <c:ser>
          <c:idx val="12"/>
          <c:order val="12"/>
          <c:tx>
            <c:v>livestock</c:v>
          </c:tx>
          <c:spPr>
            <a:ln>
              <a:noFill/>
            </a:ln>
          </c:spPr>
          <c:marker>
            <c:symbol val="circle"/>
            <c:size val="7"/>
            <c:spPr>
              <a:solidFill>
                <a:schemeClr val="accent1">
                  <a:lumOff val="60000"/>
                </a:schemeClr>
              </a:solidFill>
              <a:ln cmpd="sng">
                <a:solidFill>
                  <a:schemeClr val="accent1">
                    <a:lumOff val="60000"/>
                  </a:schemeClr>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Check'!$B$16:$AK$16</c:f>
              <c:numCache>
                <c:formatCode>General</c:formatCode>
                <c:ptCount val="36"/>
                <c:pt idx="0">
                  <c:v>913079391519.30225</c:v>
                </c:pt>
                <c:pt idx="1">
                  <c:v>918072526929.07312</c:v>
                </c:pt>
                <c:pt idx="2">
                  <c:v>923065662338.84424</c:v>
                </c:pt>
                <c:pt idx="3">
                  <c:v>928058797748.61511</c:v>
                </c:pt>
                <c:pt idx="4">
                  <c:v>933051933158.38599</c:v>
                </c:pt>
                <c:pt idx="5">
                  <c:v>938045068568.15698</c:v>
                </c:pt>
                <c:pt idx="6">
                  <c:v>922678162262.00525</c:v>
                </c:pt>
                <c:pt idx="7">
                  <c:v>907311255955.85339</c:v>
                </c:pt>
                <c:pt idx="8">
                  <c:v>891944349649.70166</c:v>
                </c:pt>
                <c:pt idx="9">
                  <c:v>876577443343.54993</c:v>
                </c:pt>
                <c:pt idx="10">
                  <c:v>861210537037.39795</c:v>
                </c:pt>
                <c:pt idx="11">
                  <c:v>874954025348.17114</c:v>
                </c:pt>
                <c:pt idx="12">
                  <c:v>888697513658.94434</c:v>
                </c:pt>
                <c:pt idx="13">
                  <c:v>902441001969.71704</c:v>
                </c:pt>
                <c:pt idx="14">
                  <c:v>916184490280.49023</c:v>
                </c:pt>
                <c:pt idx="15">
                  <c:v>929927978591.26343</c:v>
                </c:pt>
                <c:pt idx="16">
                  <c:v>927094635120.53833</c:v>
                </c:pt>
                <c:pt idx="17">
                  <c:v>924261291649.8136</c:v>
                </c:pt>
                <c:pt idx="18">
                  <c:v>921427948179.08875</c:v>
                </c:pt>
                <c:pt idx="19">
                  <c:v>918594604708.36377</c:v>
                </c:pt>
                <c:pt idx="20">
                  <c:v>915761261237.63904</c:v>
                </c:pt>
                <c:pt idx="21">
                  <c:v>912048314768.88208</c:v>
                </c:pt>
                <c:pt idx="22">
                  <c:v>908335368300.12524</c:v>
                </c:pt>
                <c:pt idx="23">
                  <c:v>904622421831.36816</c:v>
                </c:pt>
                <c:pt idx="24">
                  <c:v>900909475362.61145</c:v>
                </c:pt>
                <c:pt idx="25">
                  <c:v>897196528893.85449</c:v>
                </c:pt>
                <c:pt idx="26">
                  <c:v>892312739950.41089</c:v>
                </c:pt>
                <c:pt idx="27">
                  <c:v>887428951006.96716</c:v>
                </c:pt>
                <c:pt idx="28">
                  <c:v>882545162063.52356</c:v>
                </c:pt>
                <c:pt idx="29">
                  <c:v>877661373120.07996</c:v>
                </c:pt>
                <c:pt idx="30">
                  <c:v>872777584176.63647</c:v>
                </c:pt>
                <c:pt idx="31">
                  <c:v>867361348949.69678</c:v>
                </c:pt>
                <c:pt idx="32">
                  <c:v>861945113722.75745</c:v>
                </c:pt>
                <c:pt idx="33">
                  <c:v>856528878495.81775</c:v>
                </c:pt>
                <c:pt idx="34">
                  <c:v>851112643268.87842</c:v>
                </c:pt>
                <c:pt idx="35">
                  <c:v>845696408041.93884</c:v>
                </c:pt>
              </c:numCache>
            </c:numRef>
          </c:yVal>
          <c:smooth val="1"/>
          <c:extLst>
            <c:ext xmlns:c16="http://schemas.microsoft.com/office/drawing/2014/chart" uri="{C3380CC4-5D6E-409C-BE32-E72D297353CC}">
              <c16:uniqueId val="{0000000C-726B-4916-BB4A-B976A484D63D}"/>
            </c:ext>
          </c:extLst>
        </c:ser>
        <c:dLbls>
          <c:showLegendKey val="0"/>
          <c:showVal val="0"/>
          <c:showCatName val="0"/>
          <c:showSerName val="0"/>
          <c:showPercent val="0"/>
          <c:showBubbleSize val="0"/>
        </c:dLbls>
        <c:axId val="391800651"/>
        <c:axId val="2018532943"/>
      </c:scatterChart>
      <c:valAx>
        <c:axId val="391800651"/>
        <c:scaling>
          <c:orientation val="minMax"/>
          <c:max val="2050"/>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2018532943"/>
        <c:crosses val="autoZero"/>
        <c:crossBetween val="midCat"/>
      </c:valAx>
      <c:valAx>
        <c:axId val="201853294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391800651"/>
        <c:crosses val="autoZero"/>
        <c:crossBetween val="midCat"/>
      </c:valAx>
    </c:plotArea>
    <c:legend>
      <c:legendPos val="b"/>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v>cement</c:v>
          </c:tx>
          <c:spPr>
            <a:ln>
              <a:noFill/>
            </a:ln>
          </c:spPr>
          <c:marker>
            <c:symbol val="circle"/>
            <c:size val="7"/>
            <c:spPr>
              <a:solidFill>
                <a:schemeClr val="accent1"/>
              </a:solidFill>
              <a:ln cmpd="sng">
                <a:solidFill>
                  <a:schemeClr val="accent1"/>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Check'!$B$4:$AK$4</c:f>
              <c:numCache>
                <c:formatCode>General</c:formatCode>
                <c:ptCount val="36"/>
                <c:pt idx="0">
                  <c:v>370463805749.31421</c:v>
                </c:pt>
                <c:pt idx="1">
                  <c:v>376856717284.61896</c:v>
                </c:pt>
                <c:pt idx="2">
                  <c:v>383249628819.92603</c:v>
                </c:pt>
                <c:pt idx="3">
                  <c:v>389642540355.23083</c:v>
                </c:pt>
                <c:pt idx="4">
                  <c:v>396035451890.53558</c:v>
                </c:pt>
                <c:pt idx="5">
                  <c:v>402428363425.84265</c:v>
                </c:pt>
                <c:pt idx="6">
                  <c:v>408821274961.14734</c:v>
                </c:pt>
                <c:pt idx="7">
                  <c:v>415214186496.45215</c:v>
                </c:pt>
                <c:pt idx="8">
                  <c:v>421607098031.75928</c:v>
                </c:pt>
                <c:pt idx="9">
                  <c:v>428000009567.06396</c:v>
                </c:pt>
                <c:pt idx="10">
                  <c:v>434392921102.36871</c:v>
                </c:pt>
                <c:pt idx="11">
                  <c:v>440785832637.67578</c:v>
                </c:pt>
                <c:pt idx="12">
                  <c:v>447178744172.98053</c:v>
                </c:pt>
                <c:pt idx="13">
                  <c:v>453571655708.28528</c:v>
                </c:pt>
                <c:pt idx="14">
                  <c:v>459964567243.59235</c:v>
                </c:pt>
                <c:pt idx="15">
                  <c:v>466357478778.89709</c:v>
                </c:pt>
                <c:pt idx="16">
                  <c:v>472750390314.20178</c:v>
                </c:pt>
                <c:pt idx="17">
                  <c:v>479143301849.50885</c:v>
                </c:pt>
                <c:pt idx="18">
                  <c:v>485536213384.81372</c:v>
                </c:pt>
                <c:pt idx="19">
                  <c:v>491929124920.11841</c:v>
                </c:pt>
                <c:pt idx="20">
                  <c:v>498322036455.42554</c:v>
                </c:pt>
                <c:pt idx="21">
                  <c:v>504714947990.73022</c:v>
                </c:pt>
                <c:pt idx="22">
                  <c:v>511107859526.03491</c:v>
                </c:pt>
                <c:pt idx="23">
                  <c:v>517500771061.34216</c:v>
                </c:pt>
                <c:pt idx="24">
                  <c:v>523893682596.64679</c:v>
                </c:pt>
                <c:pt idx="25">
                  <c:v>530286594131.95154</c:v>
                </c:pt>
                <c:pt idx="26">
                  <c:v>536679505667.25873</c:v>
                </c:pt>
                <c:pt idx="27">
                  <c:v>543072417202.56342</c:v>
                </c:pt>
                <c:pt idx="28">
                  <c:v>549465328737.86816</c:v>
                </c:pt>
                <c:pt idx="29">
                  <c:v>555858240273.17505</c:v>
                </c:pt>
                <c:pt idx="30">
                  <c:v>562251151808.47986</c:v>
                </c:pt>
                <c:pt idx="31">
                  <c:v>568644063343.78467</c:v>
                </c:pt>
                <c:pt idx="32">
                  <c:v>575036974879.09167</c:v>
                </c:pt>
                <c:pt idx="33">
                  <c:v>581429886414.39648</c:v>
                </c:pt>
                <c:pt idx="34">
                  <c:v>587822797949.70117</c:v>
                </c:pt>
                <c:pt idx="35">
                  <c:v>594215709485.00842</c:v>
                </c:pt>
              </c:numCache>
            </c:numRef>
          </c:yVal>
          <c:smooth val="1"/>
          <c:extLst>
            <c:ext xmlns:c16="http://schemas.microsoft.com/office/drawing/2014/chart" uri="{C3380CC4-5D6E-409C-BE32-E72D297353CC}">
              <c16:uniqueId val="{00000000-73BB-4E94-8304-C10A5BCC82FA}"/>
            </c:ext>
          </c:extLst>
        </c:ser>
        <c:dLbls>
          <c:showLegendKey val="0"/>
          <c:showVal val="0"/>
          <c:showCatName val="0"/>
          <c:showSerName val="0"/>
          <c:showPercent val="0"/>
          <c:showBubbleSize val="0"/>
        </c:dLbls>
        <c:axId val="1010234678"/>
        <c:axId val="754765153"/>
      </c:scatterChart>
      <c:valAx>
        <c:axId val="1010234678"/>
        <c:scaling>
          <c:orientation val="minMax"/>
          <c:max val="2050"/>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754765153"/>
        <c:crosses val="autoZero"/>
        <c:crossBetween val="midCat"/>
      </c:valAx>
      <c:valAx>
        <c:axId val="754765153"/>
        <c:scaling>
          <c:orientation val="minMax"/>
          <c:min val="0"/>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1010234678"/>
        <c:crosses val="autoZero"/>
        <c:crossBetween val="midCat"/>
      </c:valAx>
    </c:plotArea>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v>NGPS methane capture</c:v>
          </c:tx>
          <c:spPr>
            <a:ln>
              <a:noFill/>
            </a:ln>
          </c:spPr>
          <c:marker>
            <c:symbol val="circle"/>
            <c:size val="7"/>
            <c:spPr>
              <a:solidFill>
                <a:schemeClr val="accent1"/>
              </a:solidFill>
              <a:ln cmpd="sng">
                <a:solidFill>
                  <a:schemeClr val="accent1"/>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Check'!$B$5:$AK$5</c:f>
              <c:numCache>
                <c:formatCode>General</c:formatCode>
                <c:ptCount val="36"/>
                <c:pt idx="0">
                  <c:v>827202218548.0835</c:v>
                </c:pt>
                <c:pt idx="1">
                  <c:v>827202218548.0835</c:v>
                </c:pt>
                <c:pt idx="2">
                  <c:v>844718098344.23352</c:v>
                </c:pt>
                <c:pt idx="3">
                  <c:v>851456978418.39819</c:v>
                </c:pt>
                <c:pt idx="4">
                  <c:v>857952662536.62842</c:v>
                </c:pt>
                <c:pt idx="5">
                  <c:v>863999848455.47534</c:v>
                </c:pt>
                <c:pt idx="6">
                  <c:v>872200172761.68115</c:v>
                </c:pt>
                <c:pt idx="7">
                  <c:v>880266672090.12439</c:v>
                </c:pt>
                <c:pt idx="8">
                  <c:v>888202595856.27087</c:v>
                </c:pt>
                <c:pt idx="9">
                  <c:v>896011089121.07861</c:v>
                </c:pt>
                <c:pt idx="10">
                  <c:v>903695196746.81787</c:v>
                </c:pt>
                <c:pt idx="11">
                  <c:v>911254560926.646</c:v>
                </c:pt>
                <c:pt idx="12">
                  <c:v>918756883006.19031</c:v>
                </c:pt>
                <c:pt idx="13">
                  <c:v>926202806208.38464</c:v>
                </c:pt>
                <c:pt idx="14">
                  <c:v>933592964121.49219</c:v>
                </c:pt>
                <c:pt idx="15">
                  <c:v>940927980878.82117</c:v>
                </c:pt>
                <c:pt idx="16">
                  <c:v>947574011724.05859</c:v>
                </c:pt>
                <c:pt idx="17">
                  <c:v>954226096092.40454</c:v>
                </c:pt>
                <c:pt idx="18">
                  <c:v>960884242258.3822</c:v>
                </c:pt>
                <c:pt idx="19">
                  <c:v>967548458511.61462</c:v>
                </c:pt>
                <c:pt idx="20">
                  <c:v>974218753156.82861</c:v>
                </c:pt>
                <c:pt idx="21">
                  <c:v>980400792927.79126</c:v>
                </c:pt>
                <c:pt idx="22">
                  <c:v>986535780199.27014</c:v>
                </c:pt>
                <c:pt idx="23">
                  <c:v>992624250120.92407</c:v>
                </c:pt>
                <c:pt idx="24">
                  <c:v>998666729757.73206</c:v>
                </c:pt>
                <c:pt idx="25">
                  <c:v>1004663738242.0841</c:v>
                </c:pt>
                <c:pt idx="26">
                  <c:v>1010474978560.1415</c:v>
                </c:pt>
                <c:pt idx="27">
                  <c:v>1016277095141.4019</c:v>
                </c:pt>
                <c:pt idx="28">
                  <c:v>1022070109455.6169</c:v>
                </c:pt>
                <c:pt idx="29">
                  <c:v>1027854042905.2368</c:v>
                </c:pt>
                <c:pt idx="30">
                  <c:v>1033628916825.6594</c:v>
                </c:pt>
                <c:pt idx="31">
                  <c:v>1038919762327.8322</c:v>
                </c:pt>
                <c:pt idx="32">
                  <c:v>1044215697601.0546</c:v>
                </c:pt>
                <c:pt idx="33">
                  <c:v>1049516729993.3647</c:v>
                </c:pt>
                <c:pt idx="34">
                  <c:v>1054822866866.9583</c:v>
                </c:pt>
                <c:pt idx="35">
                  <c:v>1060134115598.2153</c:v>
                </c:pt>
              </c:numCache>
            </c:numRef>
          </c:yVal>
          <c:smooth val="1"/>
          <c:extLst>
            <c:ext xmlns:c16="http://schemas.microsoft.com/office/drawing/2014/chart" uri="{C3380CC4-5D6E-409C-BE32-E72D297353CC}">
              <c16:uniqueId val="{00000000-E2DD-4654-A5BD-165381E17079}"/>
            </c:ext>
          </c:extLst>
        </c:ser>
        <c:dLbls>
          <c:showLegendKey val="0"/>
          <c:showVal val="0"/>
          <c:showCatName val="0"/>
          <c:showSerName val="0"/>
          <c:showPercent val="0"/>
          <c:showBubbleSize val="0"/>
        </c:dLbls>
        <c:axId val="830482808"/>
        <c:axId val="397312684"/>
      </c:scatterChart>
      <c:valAx>
        <c:axId val="830482808"/>
        <c:scaling>
          <c:orientation val="minMax"/>
          <c:max val="2050"/>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397312684"/>
        <c:crosses val="autoZero"/>
        <c:crossBetween val="midCat"/>
      </c:valAx>
      <c:valAx>
        <c:axId val="397312684"/>
        <c:scaling>
          <c:orientation val="minMax"/>
          <c:min val="0"/>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830482808"/>
        <c:crosses val="autoZero"/>
        <c:crossBetween val="midCat"/>
      </c:valAx>
    </c:plotArea>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v>NGPS methane destruction</c:v>
          </c:tx>
          <c:spPr>
            <a:ln>
              <a:noFill/>
            </a:ln>
          </c:spPr>
          <c:marker>
            <c:symbol val="circle"/>
            <c:size val="7"/>
            <c:spPr>
              <a:solidFill>
                <a:schemeClr val="accent1"/>
              </a:solidFill>
              <a:ln cmpd="sng">
                <a:solidFill>
                  <a:schemeClr val="accent1"/>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Check'!$B$6:$AK$6</c:f>
              <c:numCache>
                <c:formatCode>General</c:formatCode>
                <c:ptCount val="36"/>
                <c:pt idx="0">
                  <c:v>18325502143.494148</c:v>
                </c:pt>
                <c:pt idx="1">
                  <c:v>18325502143.494148</c:v>
                </c:pt>
                <c:pt idx="2">
                  <c:v>18713541833.85297</c:v>
                </c:pt>
                <c:pt idx="3">
                  <c:v>18862832247.339306</c:v>
                </c:pt>
                <c:pt idx="4">
                  <c:v>19006734996.34428</c:v>
                </c:pt>
                <c:pt idx="5">
                  <c:v>19140701898.309856</c:v>
                </c:pt>
                <c:pt idx="6">
                  <c:v>19322368554.033401</c:v>
                </c:pt>
                <c:pt idx="7">
                  <c:v>19501070505.526394</c:v>
                </c:pt>
                <c:pt idx="8">
                  <c:v>19676879739.019974</c:v>
                </c:pt>
                <c:pt idx="9">
                  <c:v>19849865928.917835</c:v>
                </c:pt>
                <c:pt idx="10">
                  <c:v>20020096529.862648</c:v>
                </c:pt>
                <c:pt idx="11">
                  <c:v>20187563615.146877</c:v>
                </c:pt>
                <c:pt idx="12">
                  <c:v>20353767012.897896</c:v>
                </c:pt>
                <c:pt idx="13">
                  <c:v>20518720972.815468</c:v>
                </c:pt>
                <c:pt idx="14">
                  <c:v>20682439531.156761</c:v>
                </c:pt>
                <c:pt idx="15">
                  <c:v>20844936514.71772</c:v>
                </c:pt>
                <c:pt idx="16">
                  <c:v>20992169984.07893</c:v>
                </c:pt>
                <c:pt idx="17">
                  <c:v>21139537560.733639</c:v>
                </c:pt>
                <c:pt idx="18">
                  <c:v>21287039427.992271</c:v>
                </c:pt>
                <c:pt idx="19">
                  <c:v>21434675769.499756</c:v>
                </c:pt>
                <c:pt idx="20">
                  <c:v>21582446769.235661</c:v>
                </c:pt>
                <c:pt idx="21">
                  <c:v>21719401168.696514</c:v>
                </c:pt>
                <c:pt idx="22">
                  <c:v>21855313186.184975</c:v>
                </c:pt>
                <c:pt idx="23">
                  <c:v>21990194677.189312</c:v>
                </c:pt>
                <c:pt idx="24">
                  <c:v>22124057318.093136</c:v>
                </c:pt>
                <c:pt idx="25">
                  <c:v>22256912609.544651</c:v>
                </c:pt>
                <c:pt idx="26">
                  <c:v>22385652468.453445</c:v>
                </c:pt>
                <c:pt idx="27">
                  <c:v>22514190203.801056</c:v>
                </c:pt>
                <c:pt idx="28">
                  <c:v>22642526291.21965</c:v>
                </c:pt>
                <c:pt idx="29">
                  <c:v>22770661204.850418</c:v>
                </c:pt>
                <c:pt idx="30">
                  <c:v>22898595417.349094</c:v>
                </c:pt>
                <c:pt idx="31">
                  <c:v>23015806660.763245</c:v>
                </c:pt>
                <c:pt idx="32">
                  <c:v>23133130660.899014</c:v>
                </c:pt>
                <c:pt idx="33">
                  <c:v>23250567580.541859</c:v>
                </c:pt>
                <c:pt idx="34">
                  <c:v>23368117582.790863</c:v>
                </c:pt>
                <c:pt idx="35">
                  <c:v>23485780831.059368</c:v>
                </c:pt>
              </c:numCache>
            </c:numRef>
          </c:yVal>
          <c:smooth val="1"/>
          <c:extLst>
            <c:ext xmlns:c16="http://schemas.microsoft.com/office/drawing/2014/chart" uri="{C3380CC4-5D6E-409C-BE32-E72D297353CC}">
              <c16:uniqueId val="{00000000-E6C6-47C5-B10A-DF16F584BA52}"/>
            </c:ext>
          </c:extLst>
        </c:ser>
        <c:dLbls>
          <c:showLegendKey val="0"/>
          <c:showVal val="0"/>
          <c:showCatName val="0"/>
          <c:showSerName val="0"/>
          <c:showPercent val="0"/>
          <c:showBubbleSize val="0"/>
        </c:dLbls>
        <c:axId val="192426248"/>
        <c:axId val="1966491800"/>
      </c:scatterChart>
      <c:valAx>
        <c:axId val="192426248"/>
        <c:scaling>
          <c:orientation val="minMax"/>
          <c:max val="2050"/>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1966491800"/>
        <c:crosses val="autoZero"/>
        <c:crossBetween val="midCat"/>
      </c:valAx>
      <c:valAx>
        <c:axId val="1966491800"/>
        <c:scaling>
          <c:orientation val="minMax"/>
          <c:min val="0"/>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192426248"/>
        <c:crosses val="autoZero"/>
        <c:crossBetween val="midCat"/>
      </c:valAx>
    </c:plotArea>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v>f-gas substitution</c:v>
          </c:tx>
          <c:spPr>
            <a:ln>
              <a:noFill/>
            </a:ln>
          </c:spPr>
          <c:marker>
            <c:symbol val="circle"/>
            <c:size val="7"/>
            <c:spPr>
              <a:solidFill>
                <a:schemeClr val="accent1"/>
              </a:solidFill>
              <a:ln cmpd="sng">
                <a:solidFill>
                  <a:schemeClr val="accent1"/>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Check'!$B$7:$AK$7</c:f>
              <c:numCache>
                <c:formatCode>General</c:formatCode>
                <c:ptCount val="36"/>
                <c:pt idx="0">
                  <c:v>73116569140.2332</c:v>
                </c:pt>
                <c:pt idx="1">
                  <c:v>185864025888.57568</c:v>
                </c:pt>
                <c:pt idx="2">
                  <c:v>298611482636.91809</c:v>
                </c:pt>
                <c:pt idx="3">
                  <c:v>411358939385.26062</c:v>
                </c:pt>
                <c:pt idx="4">
                  <c:v>524106396133.60309</c:v>
                </c:pt>
                <c:pt idx="5">
                  <c:v>636853852881.94543</c:v>
                </c:pt>
                <c:pt idx="6">
                  <c:v>789478458478.52417</c:v>
                </c:pt>
                <c:pt idx="7">
                  <c:v>942103064075.10291</c:v>
                </c:pt>
                <c:pt idx="8">
                  <c:v>1094727669671.6812</c:v>
                </c:pt>
                <c:pt idx="9">
                  <c:v>1247352275268.2598</c:v>
                </c:pt>
                <c:pt idx="10">
                  <c:v>1399976880864.8379</c:v>
                </c:pt>
                <c:pt idx="11">
                  <c:v>1609422507367.9021</c:v>
                </c:pt>
                <c:pt idx="12">
                  <c:v>1818868133870.9661</c:v>
                </c:pt>
                <c:pt idx="13">
                  <c:v>2028313760374.0303</c:v>
                </c:pt>
                <c:pt idx="14">
                  <c:v>2237759386877.0938</c:v>
                </c:pt>
                <c:pt idx="15">
                  <c:v>2447205013380.1572</c:v>
                </c:pt>
                <c:pt idx="16">
                  <c:v>2628084853789.3545</c:v>
                </c:pt>
                <c:pt idx="17">
                  <c:v>2808964694198.5513</c:v>
                </c:pt>
                <c:pt idx="18">
                  <c:v>2989844534607.7476</c:v>
                </c:pt>
                <c:pt idx="19">
                  <c:v>3170724375016.9453</c:v>
                </c:pt>
                <c:pt idx="20">
                  <c:v>3351604215426.1416</c:v>
                </c:pt>
                <c:pt idx="21">
                  <c:v>3503826438186.5645</c:v>
                </c:pt>
                <c:pt idx="22">
                  <c:v>3656048660946.9863</c:v>
                </c:pt>
                <c:pt idx="23">
                  <c:v>3808270883707.4087</c:v>
                </c:pt>
                <c:pt idx="24">
                  <c:v>3960493106467.832</c:v>
                </c:pt>
                <c:pt idx="25">
                  <c:v>4112715329228.2539</c:v>
                </c:pt>
                <c:pt idx="26">
                  <c:v>4270516111787.8296</c:v>
                </c:pt>
                <c:pt idx="27">
                  <c:v>4428316894347.4043</c:v>
                </c:pt>
                <c:pt idx="28">
                  <c:v>4586117676906.9795</c:v>
                </c:pt>
                <c:pt idx="29">
                  <c:v>4743918459466.5557</c:v>
                </c:pt>
                <c:pt idx="30">
                  <c:v>4901719242026.1299</c:v>
                </c:pt>
                <c:pt idx="31">
                  <c:v>4968030439509.6494</c:v>
                </c:pt>
                <c:pt idx="32">
                  <c:v>5034341636993.1709</c:v>
                </c:pt>
                <c:pt idx="33">
                  <c:v>5100652834476.6895</c:v>
                </c:pt>
                <c:pt idx="34">
                  <c:v>5166964031960.2109</c:v>
                </c:pt>
                <c:pt idx="35">
                  <c:v>5233275229443.7314</c:v>
                </c:pt>
              </c:numCache>
            </c:numRef>
          </c:yVal>
          <c:smooth val="1"/>
          <c:extLst>
            <c:ext xmlns:c16="http://schemas.microsoft.com/office/drawing/2014/chart" uri="{C3380CC4-5D6E-409C-BE32-E72D297353CC}">
              <c16:uniqueId val="{00000000-30C4-4B16-B4D5-DA9941DDC9A8}"/>
            </c:ext>
          </c:extLst>
        </c:ser>
        <c:dLbls>
          <c:showLegendKey val="0"/>
          <c:showVal val="0"/>
          <c:showCatName val="0"/>
          <c:showSerName val="0"/>
          <c:showPercent val="0"/>
          <c:showBubbleSize val="0"/>
        </c:dLbls>
        <c:axId val="1888533718"/>
        <c:axId val="1826774562"/>
      </c:scatterChart>
      <c:valAx>
        <c:axId val="1888533718"/>
        <c:scaling>
          <c:orientation val="minMax"/>
          <c:max val="2050"/>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1826774562"/>
        <c:crosses val="autoZero"/>
        <c:crossBetween val="midCat"/>
      </c:valAx>
      <c:valAx>
        <c:axId val="1826774562"/>
        <c:scaling>
          <c:orientation val="minMax"/>
          <c:min val="0"/>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1888533718"/>
        <c:crosses val="autoZero"/>
        <c:crossBetween val="midCat"/>
      </c:valAx>
    </c:plotArea>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v>f-gas destruction</c:v>
          </c:tx>
          <c:spPr>
            <a:ln>
              <a:noFill/>
            </a:ln>
          </c:spPr>
          <c:marker>
            <c:symbol val="circle"/>
            <c:size val="7"/>
            <c:spPr>
              <a:solidFill>
                <a:schemeClr val="accent1"/>
              </a:solidFill>
              <a:ln cmpd="sng">
                <a:solidFill>
                  <a:schemeClr val="accent1"/>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Check'!$B$8:$AK$8</c:f>
              <c:numCache>
                <c:formatCode>General</c:formatCode>
                <c:ptCount val="36"/>
                <c:pt idx="0">
                  <c:v>197908280842.35565</c:v>
                </c:pt>
                <c:pt idx="1">
                  <c:v>204924441234.11295</c:v>
                </c:pt>
                <c:pt idx="2">
                  <c:v>211940601625.87027</c:v>
                </c:pt>
                <c:pt idx="3">
                  <c:v>218956762017.62753</c:v>
                </c:pt>
                <c:pt idx="4">
                  <c:v>225972922409.3848</c:v>
                </c:pt>
                <c:pt idx="5">
                  <c:v>232989082801.14209</c:v>
                </c:pt>
                <c:pt idx="6">
                  <c:v>242098172218.40787</c:v>
                </c:pt>
                <c:pt idx="7">
                  <c:v>251207261635.67358</c:v>
                </c:pt>
                <c:pt idx="8">
                  <c:v>260316351052.93927</c:v>
                </c:pt>
                <c:pt idx="9">
                  <c:v>269425440470.20505</c:v>
                </c:pt>
                <c:pt idx="10">
                  <c:v>278534529887.47083</c:v>
                </c:pt>
                <c:pt idx="11">
                  <c:v>288610297670.51038</c:v>
                </c:pt>
                <c:pt idx="12">
                  <c:v>298686065453.54999</c:v>
                </c:pt>
                <c:pt idx="13">
                  <c:v>308761833236.58948</c:v>
                </c:pt>
                <c:pt idx="14">
                  <c:v>318837601019.62903</c:v>
                </c:pt>
                <c:pt idx="15">
                  <c:v>328913368802.66852</c:v>
                </c:pt>
                <c:pt idx="16">
                  <c:v>341170269744.9621</c:v>
                </c:pt>
                <c:pt idx="17">
                  <c:v>353427170687.25568</c:v>
                </c:pt>
                <c:pt idx="18">
                  <c:v>365684071629.54919</c:v>
                </c:pt>
                <c:pt idx="19">
                  <c:v>377940972571.84277</c:v>
                </c:pt>
                <c:pt idx="20">
                  <c:v>390197873514.13641</c:v>
                </c:pt>
                <c:pt idx="21">
                  <c:v>404875401409.38806</c:v>
                </c:pt>
                <c:pt idx="22">
                  <c:v>419552929304.63977</c:v>
                </c:pt>
                <c:pt idx="23">
                  <c:v>434230457199.89136</c:v>
                </c:pt>
                <c:pt idx="24">
                  <c:v>448907985095.14307</c:v>
                </c:pt>
                <c:pt idx="25">
                  <c:v>463585512990.39471</c:v>
                </c:pt>
                <c:pt idx="26">
                  <c:v>480437669693.97729</c:v>
                </c:pt>
                <c:pt idx="27">
                  <c:v>497289826397.55994</c:v>
                </c:pt>
                <c:pt idx="28">
                  <c:v>514141983101.14252</c:v>
                </c:pt>
                <c:pt idx="29">
                  <c:v>530994139804.72516</c:v>
                </c:pt>
                <c:pt idx="30">
                  <c:v>547846296508.3078</c:v>
                </c:pt>
                <c:pt idx="31">
                  <c:v>567922226226.30969</c:v>
                </c:pt>
                <c:pt idx="32">
                  <c:v>587998155944.31152</c:v>
                </c:pt>
                <c:pt idx="33">
                  <c:v>608074085662.31335</c:v>
                </c:pt>
                <c:pt idx="34">
                  <c:v>628150015380.31506</c:v>
                </c:pt>
                <c:pt idx="35">
                  <c:v>648225945098.31714</c:v>
                </c:pt>
              </c:numCache>
            </c:numRef>
          </c:yVal>
          <c:smooth val="1"/>
          <c:extLst>
            <c:ext xmlns:c16="http://schemas.microsoft.com/office/drawing/2014/chart" uri="{C3380CC4-5D6E-409C-BE32-E72D297353CC}">
              <c16:uniqueId val="{00000000-FA96-4AED-9FCC-0F9BD57BA33B}"/>
            </c:ext>
          </c:extLst>
        </c:ser>
        <c:dLbls>
          <c:showLegendKey val="0"/>
          <c:showVal val="0"/>
          <c:showCatName val="0"/>
          <c:showSerName val="0"/>
          <c:showPercent val="0"/>
          <c:showBubbleSize val="0"/>
        </c:dLbls>
        <c:axId val="119891982"/>
        <c:axId val="293327978"/>
      </c:scatterChart>
      <c:valAx>
        <c:axId val="119891982"/>
        <c:scaling>
          <c:orientation val="minMax"/>
          <c:max val="2050"/>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293327978"/>
        <c:crosses val="autoZero"/>
        <c:crossBetween val="midCat"/>
      </c:valAx>
      <c:valAx>
        <c:axId val="293327978"/>
        <c:scaling>
          <c:orientation val="minMax"/>
          <c:min val="0"/>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119891982"/>
        <c:crosses val="autoZero"/>
        <c:crossBetween val="midCat"/>
      </c:valAx>
    </c:plotArea>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v>f-gas recovery</c:v>
          </c:tx>
          <c:spPr>
            <a:ln>
              <a:noFill/>
            </a:ln>
          </c:spPr>
          <c:marker>
            <c:symbol val="circle"/>
            <c:size val="7"/>
            <c:spPr>
              <a:solidFill>
                <a:schemeClr val="accent1"/>
              </a:solidFill>
              <a:ln cmpd="sng">
                <a:solidFill>
                  <a:schemeClr val="accent1"/>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Check'!$B$9:$AK$9</c:f>
              <c:numCache>
                <c:formatCode>General</c:formatCode>
                <c:ptCount val="36"/>
                <c:pt idx="0">
                  <c:v>6588086266.7859755</c:v>
                </c:pt>
                <c:pt idx="1">
                  <c:v>84715483827.969696</c:v>
                </c:pt>
                <c:pt idx="2">
                  <c:v>162842881389.15341</c:v>
                </c:pt>
                <c:pt idx="3">
                  <c:v>240970278950.33713</c:v>
                </c:pt>
                <c:pt idx="4">
                  <c:v>319097676511.52087</c:v>
                </c:pt>
                <c:pt idx="5">
                  <c:v>397225074072.70459</c:v>
                </c:pt>
                <c:pt idx="6">
                  <c:v>479506130962.95178</c:v>
                </c:pt>
                <c:pt idx="7">
                  <c:v>561787187853.1991</c:v>
                </c:pt>
                <c:pt idx="8">
                  <c:v>644068244743.44629</c:v>
                </c:pt>
                <c:pt idx="9">
                  <c:v>726349301633.69348</c:v>
                </c:pt>
                <c:pt idx="10">
                  <c:v>808630358523.94067</c:v>
                </c:pt>
                <c:pt idx="11">
                  <c:v>871799129307.69177</c:v>
                </c:pt>
                <c:pt idx="12">
                  <c:v>934967900091.44287</c:v>
                </c:pt>
                <c:pt idx="13">
                  <c:v>998136670875.19385</c:v>
                </c:pt>
                <c:pt idx="14">
                  <c:v>1061305441658.9448</c:v>
                </c:pt>
                <c:pt idx="15">
                  <c:v>1124474212442.696</c:v>
                </c:pt>
                <c:pt idx="16">
                  <c:v>1169620087044.3884</c:v>
                </c:pt>
                <c:pt idx="17">
                  <c:v>1214765961646.0808</c:v>
                </c:pt>
                <c:pt idx="18">
                  <c:v>1259911836247.7732</c:v>
                </c:pt>
                <c:pt idx="19">
                  <c:v>1305057710849.4658</c:v>
                </c:pt>
                <c:pt idx="20">
                  <c:v>1350203585451.1582</c:v>
                </c:pt>
                <c:pt idx="21">
                  <c:v>1335474628019.2224</c:v>
                </c:pt>
                <c:pt idx="22">
                  <c:v>1320745670587.2864</c:v>
                </c:pt>
                <c:pt idx="23">
                  <c:v>1306016713155.3506</c:v>
                </c:pt>
                <c:pt idx="24">
                  <c:v>1291287755723.415</c:v>
                </c:pt>
                <c:pt idx="25">
                  <c:v>1276558798291.4788</c:v>
                </c:pt>
                <c:pt idx="26">
                  <c:v>1306428951781.3108</c:v>
                </c:pt>
                <c:pt idx="27">
                  <c:v>1336299105271.1428</c:v>
                </c:pt>
                <c:pt idx="28">
                  <c:v>1366169258760.9749</c:v>
                </c:pt>
                <c:pt idx="29">
                  <c:v>1396039412250.8071</c:v>
                </c:pt>
                <c:pt idx="30">
                  <c:v>1425909565740.6384</c:v>
                </c:pt>
                <c:pt idx="31">
                  <c:v>1447065451205.1765</c:v>
                </c:pt>
                <c:pt idx="32">
                  <c:v>1468221336669.7144</c:v>
                </c:pt>
                <c:pt idx="33">
                  <c:v>1489377222134.2527</c:v>
                </c:pt>
                <c:pt idx="34">
                  <c:v>1510533107598.7905</c:v>
                </c:pt>
                <c:pt idx="35">
                  <c:v>1531688993063.3281</c:v>
                </c:pt>
              </c:numCache>
            </c:numRef>
          </c:yVal>
          <c:smooth val="1"/>
          <c:extLst>
            <c:ext xmlns:c16="http://schemas.microsoft.com/office/drawing/2014/chart" uri="{C3380CC4-5D6E-409C-BE32-E72D297353CC}">
              <c16:uniqueId val="{00000000-A0A9-4FE4-9DD7-64E5EB4272DA}"/>
            </c:ext>
          </c:extLst>
        </c:ser>
        <c:dLbls>
          <c:showLegendKey val="0"/>
          <c:showVal val="0"/>
          <c:showCatName val="0"/>
          <c:showSerName val="0"/>
          <c:showPercent val="0"/>
          <c:showBubbleSize val="0"/>
        </c:dLbls>
        <c:axId val="2101960126"/>
        <c:axId val="1403634056"/>
      </c:scatterChart>
      <c:valAx>
        <c:axId val="2101960126"/>
        <c:scaling>
          <c:orientation val="minMax"/>
          <c:max val="2050"/>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1403634056"/>
        <c:crosses val="autoZero"/>
        <c:crossBetween val="midCat"/>
      </c:valAx>
      <c:valAx>
        <c:axId val="1403634056"/>
        <c:scaling>
          <c:orientation val="minMax"/>
          <c:min val="0"/>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2101960126"/>
        <c:crosses val="autoZero"/>
        <c:crossBetween val="midCat"/>
      </c:valAx>
    </c:plotArea>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v>f-gas inspect maint retrofit</c:v>
          </c:tx>
          <c:spPr>
            <a:ln>
              <a:noFill/>
            </a:ln>
          </c:spPr>
          <c:marker>
            <c:symbol val="circle"/>
            <c:size val="7"/>
            <c:spPr>
              <a:solidFill>
                <a:schemeClr val="accent1"/>
              </a:solidFill>
              <a:ln cmpd="sng">
                <a:solidFill>
                  <a:schemeClr val="accent1"/>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Check'!$B$10:$AK$10</c:f>
              <c:numCache>
                <c:formatCode>General</c:formatCode>
                <c:ptCount val="36"/>
                <c:pt idx="0">
                  <c:v>57089082517.14814</c:v>
                </c:pt>
                <c:pt idx="1">
                  <c:v>54183941568.54071</c:v>
                </c:pt>
                <c:pt idx="2">
                  <c:v>51278800619.933304</c:v>
                </c:pt>
                <c:pt idx="3">
                  <c:v>48373659671.325874</c:v>
                </c:pt>
                <c:pt idx="4">
                  <c:v>45468518722.718452</c:v>
                </c:pt>
                <c:pt idx="5">
                  <c:v>42563377774.111015</c:v>
                </c:pt>
                <c:pt idx="6">
                  <c:v>41008711690.549377</c:v>
                </c:pt>
                <c:pt idx="7">
                  <c:v>39454045606.987732</c:v>
                </c:pt>
                <c:pt idx="8">
                  <c:v>37899379523.426094</c:v>
                </c:pt>
                <c:pt idx="9">
                  <c:v>36344713439.864449</c:v>
                </c:pt>
                <c:pt idx="10">
                  <c:v>34790047356.302803</c:v>
                </c:pt>
                <c:pt idx="11">
                  <c:v>33925816635.561657</c:v>
                </c:pt>
                <c:pt idx="12">
                  <c:v>33061585914.820499</c:v>
                </c:pt>
                <c:pt idx="13">
                  <c:v>32197355194.079338</c:v>
                </c:pt>
                <c:pt idx="14">
                  <c:v>31333124473.338181</c:v>
                </c:pt>
                <c:pt idx="15">
                  <c:v>30468893752.597031</c:v>
                </c:pt>
                <c:pt idx="16">
                  <c:v>30026332654.787731</c:v>
                </c:pt>
                <c:pt idx="17">
                  <c:v>29583771556.978424</c:v>
                </c:pt>
                <c:pt idx="18">
                  <c:v>29141210459.169125</c:v>
                </c:pt>
                <c:pt idx="19">
                  <c:v>28698649361.359829</c:v>
                </c:pt>
                <c:pt idx="20">
                  <c:v>28256088263.550529</c:v>
                </c:pt>
                <c:pt idx="21">
                  <c:v>28174881645.779297</c:v>
                </c:pt>
                <c:pt idx="22">
                  <c:v>28093675028.008072</c:v>
                </c:pt>
                <c:pt idx="23">
                  <c:v>28012468410.236847</c:v>
                </c:pt>
                <c:pt idx="24">
                  <c:v>27931261792.465618</c:v>
                </c:pt>
                <c:pt idx="25">
                  <c:v>27850055174.694393</c:v>
                </c:pt>
                <c:pt idx="26">
                  <c:v>28031581735.927864</c:v>
                </c:pt>
                <c:pt idx="27">
                  <c:v>28213108297.161335</c:v>
                </c:pt>
                <c:pt idx="28">
                  <c:v>28394634858.394802</c:v>
                </c:pt>
                <c:pt idx="29">
                  <c:v>28576161419.628273</c:v>
                </c:pt>
                <c:pt idx="30">
                  <c:v>28757687980.861744</c:v>
                </c:pt>
                <c:pt idx="31">
                  <c:v>29182674677.363186</c:v>
                </c:pt>
                <c:pt idx="32">
                  <c:v>29607661373.864613</c:v>
                </c:pt>
                <c:pt idx="33">
                  <c:v>30032648070.366051</c:v>
                </c:pt>
                <c:pt idx="34">
                  <c:v>30457634766.867493</c:v>
                </c:pt>
                <c:pt idx="35">
                  <c:v>30882621463.368942</c:v>
                </c:pt>
              </c:numCache>
            </c:numRef>
          </c:yVal>
          <c:smooth val="1"/>
          <c:extLst>
            <c:ext xmlns:c16="http://schemas.microsoft.com/office/drawing/2014/chart" uri="{C3380CC4-5D6E-409C-BE32-E72D297353CC}">
              <c16:uniqueId val="{00000000-951E-421C-B539-1B9E8547769B}"/>
            </c:ext>
          </c:extLst>
        </c:ser>
        <c:dLbls>
          <c:showLegendKey val="0"/>
          <c:showVal val="0"/>
          <c:showCatName val="0"/>
          <c:showSerName val="0"/>
          <c:showPercent val="0"/>
          <c:showBubbleSize val="0"/>
        </c:dLbls>
        <c:axId val="27449854"/>
        <c:axId val="1194436070"/>
      </c:scatterChart>
      <c:valAx>
        <c:axId val="27449854"/>
        <c:scaling>
          <c:orientation val="minMax"/>
          <c:max val="2050"/>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1194436070"/>
        <c:crosses val="autoZero"/>
        <c:crossBetween val="midCat"/>
      </c:valAx>
      <c:valAx>
        <c:axId val="1194436070"/>
        <c:scaling>
          <c:orientation val="minMax"/>
          <c:min val="0"/>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27449854"/>
        <c:crosses val="autoZero"/>
        <c:crossBetween val="midCat"/>
      </c:valAx>
    </c:plotArea>
    <c:plotVisOnly val="1"/>
    <c:dispBlanksAs val="zero"/>
    <c:showDLblsOverMax val="1"/>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v>coal mining methane capture</c:v>
          </c:tx>
          <c:spPr>
            <a:ln>
              <a:noFill/>
            </a:ln>
          </c:spPr>
          <c:marker>
            <c:symbol val="circle"/>
            <c:size val="7"/>
            <c:spPr>
              <a:solidFill>
                <a:schemeClr val="accent1"/>
              </a:solidFill>
              <a:ln cmpd="sng">
                <a:solidFill>
                  <a:schemeClr val="accent1"/>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Check'!$B$11:$AK$11</c:f>
              <c:numCache>
                <c:formatCode>General</c:formatCode>
                <c:ptCount val="36"/>
                <c:pt idx="0">
                  <c:v>908766328122.67993</c:v>
                </c:pt>
                <c:pt idx="1">
                  <c:v>886491326305.70593</c:v>
                </c:pt>
                <c:pt idx="2">
                  <c:v>864216324488.73169</c:v>
                </c:pt>
                <c:pt idx="3">
                  <c:v>841941322671.75781</c:v>
                </c:pt>
                <c:pt idx="4">
                  <c:v>819666320854.78381</c:v>
                </c:pt>
                <c:pt idx="5">
                  <c:v>797391319037.80969</c:v>
                </c:pt>
                <c:pt idx="6">
                  <c:v>778849849684.0415</c:v>
                </c:pt>
                <c:pt idx="7">
                  <c:v>760308380330.27344</c:v>
                </c:pt>
                <c:pt idx="8">
                  <c:v>741766910976.50537</c:v>
                </c:pt>
                <c:pt idx="9">
                  <c:v>723225441622.73718</c:v>
                </c:pt>
                <c:pt idx="10">
                  <c:v>704683972268.96924</c:v>
                </c:pt>
                <c:pt idx="11">
                  <c:v>675015208910.44214</c:v>
                </c:pt>
                <c:pt idx="12">
                  <c:v>645346445551.91516</c:v>
                </c:pt>
                <c:pt idx="13">
                  <c:v>615677682193.38818</c:v>
                </c:pt>
                <c:pt idx="14">
                  <c:v>586008918834.86108</c:v>
                </c:pt>
                <c:pt idx="15">
                  <c:v>556340155476.33386</c:v>
                </c:pt>
                <c:pt idx="16">
                  <c:v>550125982740.27307</c:v>
                </c:pt>
                <c:pt idx="17">
                  <c:v>543911810004.21246</c:v>
                </c:pt>
                <c:pt idx="18">
                  <c:v>537697637268.15161</c:v>
                </c:pt>
                <c:pt idx="19">
                  <c:v>531483464532.09094</c:v>
                </c:pt>
                <c:pt idx="20">
                  <c:v>525269291796.03021</c:v>
                </c:pt>
                <c:pt idx="21">
                  <c:v>518956643037.63916</c:v>
                </c:pt>
                <c:pt idx="22">
                  <c:v>512643994279.24792</c:v>
                </c:pt>
                <c:pt idx="23">
                  <c:v>506331345520.85693</c:v>
                </c:pt>
                <c:pt idx="24">
                  <c:v>500018696762.46588</c:v>
                </c:pt>
                <c:pt idx="25">
                  <c:v>493706048004.07483</c:v>
                </c:pt>
                <c:pt idx="26">
                  <c:v>490837596821.31183</c:v>
                </c:pt>
                <c:pt idx="27">
                  <c:v>487969145638.54877</c:v>
                </c:pt>
                <c:pt idx="28">
                  <c:v>485100694455.78571</c:v>
                </c:pt>
                <c:pt idx="29">
                  <c:v>482232243273.02258</c:v>
                </c:pt>
                <c:pt idx="30">
                  <c:v>479363792090.25958</c:v>
                </c:pt>
                <c:pt idx="31">
                  <c:v>475412473495.2334</c:v>
                </c:pt>
                <c:pt idx="32">
                  <c:v>471461154900.20728</c:v>
                </c:pt>
                <c:pt idx="33">
                  <c:v>467509836305.18115</c:v>
                </c:pt>
                <c:pt idx="34">
                  <c:v>463558517710.15491</c:v>
                </c:pt>
                <c:pt idx="35">
                  <c:v>459607199115.12866</c:v>
                </c:pt>
              </c:numCache>
            </c:numRef>
          </c:yVal>
          <c:smooth val="1"/>
          <c:extLst>
            <c:ext xmlns:c16="http://schemas.microsoft.com/office/drawing/2014/chart" uri="{C3380CC4-5D6E-409C-BE32-E72D297353CC}">
              <c16:uniqueId val="{00000000-CDA2-477A-A94D-97B31158D766}"/>
            </c:ext>
          </c:extLst>
        </c:ser>
        <c:dLbls>
          <c:showLegendKey val="0"/>
          <c:showVal val="0"/>
          <c:showCatName val="0"/>
          <c:showSerName val="0"/>
          <c:showPercent val="0"/>
          <c:showBubbleSize val="0"/>
        </c:dLbls>
        <c:axId val="358532849"/>
        <c:axId val="430052018"/>
      </c:scatterChart>
      <c:valAx>
        <c:axId val="358532849"/>
        <c:scaling>
          <c:orientation val="minMax"/>
          <c:max val="2050"/>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430052018"/>
        <c:crosses val="autoZero"/>
        <c:crossBetween val="midCat"/>
      </c:valAx>
      <c:valAx>
        <c:axId val="430052018"/>
        <c:scaling>
          <c:orientation val="minMax"/>
          <c:min val="0"/>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358532849"/>
        <c:crosses val="autoZero"/>
        <c:crossBetween val="midCat"/>
      </c:valAx>
    </c:plotArea>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v>coal mining methane dstr</c:v>
          </c:tx>
          <c:spPr>
            <a:ln>
              <a:noFill/>
            </a:ln>
          </c:spPr>
          <c:marker>
            <c:symbol val="circle"/>
            <c:size val="7"/>
            <c:spPr>
              <a:solidFill>
                <a:schemeClr val="accent1"/>
              </a:solidFill>
              <a:ln cmpd="sng">
                <a:solidFill>
                  <a:schemeClr val="accent1"/>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Check'!$B$12:$AK$12</c:f>
              <c:numCache>
                <c:formatCode>General</c:formatCode>
                <c:ptCount val="36"/>
                <c:pt idx="0">
                  <c:v>3239866688364.7466</c:v>
                </c:pt>
                <c:pt idx="1">
                  <c:v>3164696107559.6826</c:v>
                </c:pt>
                <c:pt idx="2">
                  <c:v>3089525526754.6182</c:v>
                </c:pt>
                <c:pt idx="3">
                  <c:v>3014354945949.5542</c:v>
                </c:pt>
                <c:pt idx="4">
                  <c:v>2939184365144.4902</c:v>
                </c:pt>
                <c:pt idx="5">
                  <c:v>2864013784339.4248</c:v>
                </c:pt>
                <c:pt idx="6">
                  <c:v>2803790291100.3442</c:v>
                </c:pt>
                <c:pt idx="7">
                  <c:v>2743566797861.2622</c:v>
                </c:pt>
                <c:pt idx="8">
                  <c:v>2683343304622.1807</c:v>
                </c:pt>
                <c:pt idx="9">
                  <c:v>2623119811383.0996</c:v>
                </c:pt>
                <c:pt idx="10">
                  <c:v>2562896318144.0186</c:v>
                </c:pt>
                <c:pt idx="11">
                  <c:v>2490148404626.1152</c:v>
                </c:pt>
                <c:pt idx="12">
                  <c:v>2417400491108.2134</c:v>
                </c:pt>
                <c:pt idx="13">
                  <c:v>2344652577590.3105</c:v>
                </c:pt>
                <c:pt idx="14">
                  <c:v>2271904664072.4082</c:v>
                </c:pt>
                <c:pt idx="15">
                  <c:v>2199156750554.5054</c:v>
                </c:pt>
                <c:pt idx="16">
                  <c:v>2183008924461.3965</c:v>
                </c:pt>
                <c:pt idx="17">
                  <c:v>2166861098368.2883</c:v>
                </c:pt>
                <c:pt idx="18">
                  <c:v>2150713272275.1797</c:v>
                </c:pt>
                <c:pt idx="19">
                  <c:v>2134565446182.071</c:v>
                </c:pt>
                <c:pt idx="20">
                  <c:v>2118417620088.9624</c:v>
                </c:pt>
                <c:pt idx="21">
                  <c:v>2101928697845.6162</c:v>
                </c:pt>
                <c:pt idx="22">
                  <c:v>2085439775602.27</c:v>
                </c:pt>
                <c:pt idx="23">
                  <c:v>2068950853358.9238</c:v>
                </c:pt>
                <c:pt idx="24">
                  <c:v>2052461931115.5779</c:v>
                </c:pt>
                <c:pt idx="25">
                  <c:v>2035973008872.2314</c:v>
                </c:pt>
                <c:pt idx="26">
                  <c:v>2026962340187.4102</c:v>
                </c:pt>
                <c:pt idx="27">
                  <c:v>2017951671502.5881</c:v>
                </c:pt>
                <c:pt idx="28">
                  <c:v>2008941002817.7666</c:v>
                </c:pt>
                <c:pt idx="29">
                  <c:v>1999930334132.9453</c:v>
                </c:pt>
                <c:pt idx="30">
                  <c:v>1990919665448.1233</c:v>
                </c:pt>
                <c:pt idx="31">
                  <c:v>1977762528784.6819</c:v>
                </c:pt>
                <c:pt idx="32">
                  <c:v>1964605392121.2405</c:v>
                </c:pt>
                <c:pt idx="33">
                  <c:v>1951448255457.7991</c:v>
                </c:pt>
                <c:pt idx="34">
                  <c:v>1938291118794.3574</c:v>
                </c:pt>
                <c:pt idx="35">
                  <c:v>1925133982130.916</c:v>
                </c:pt>
              </c:numCache>
            </c:numRef>
          </c:yVal>
          <c:smooth val="1"/>
          <c:extLst>
            <c:ext xmlns:c16="http://schemas.microsoft.com/office/drawing/2014/chart" uri="{C3380CC4-5D6E-409C-BE32-E72D297353CC}">
              <c16:uniqueId val="{00000000-4F76-4F69-B089-70270DFC6F1C}"/>
            </c:ext>
          </c:extLst>
        </c:ser>
        <c:dLbls>
          <c:showLegendKey val="0"/>
          <c:showVal val="0"/>
          <c:showCatName val="0"/>
          <c:showSerName val="0"/>
          <c:showPercent val="0"/>
          <c:showBubbleSize val="0"/>
        </c:dLbls>
        <c:axId val="449804446"/>
        <c:axId val="1884729118"/>
      </c:scatterChart>
      <c:valAx>
        <c:axId val="449804446"/>
        <c:scaling>
          <c:orientation val="minMax"/>
          <c:max val="2050"/>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1884729118"/>
        <c:crosses val="autoZero"/>
        <c:crossBetween val="midCat"/>
      </c:valAx>
      <c:valAx>
        <c:axId val="1884729118"/>
        <c:scaling>
          <c:orientation val="minMax"/>
          <c:min val="0"/>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449804446"/>
        <c:crosses val="autoZero"/>
        <c:crossBetween val="midCat"/>
      </c:valAx>
    </c:plotArea>
    <c:plotVisOnly val="1"/>
    <c:dispBlanksAs val="zero"/>
    <c:showDLblsOverMax val="1"/>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v>waste methane capture</c:v>
          </c:tx>
          <c:spPr>
            <a:ln>
              <a:noFill/>
            </a:ln>
          </c:spPr>
          <c:marker>
            <c:symbol val="circle"/>
            <c:size val="7"/>
            <c:spPr>
              <a:solidFill>
                <a:schemeClr val="accent1"/>
              </a:solidFill>
              <a:ln cmpd="sng">
                <a:solidFill>
                  <a:schemeClr val="accent1"/>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Check'!$B$13:$AK$13</c:f>
              <c:numCache>
                <c:formatCode>General</c:formatCode>
                <c:ptCount val="36"/>
                <c:pt idx="0">
                  <c:v>76022943998.405502</c:v>
                </c:pt>
                <c:pt idx="1">
                  <c:v>78580136717.306747</c:v>
                </c:pt>
                <c:pt idx="2">
                  <c:v>81137329436.207947</c:v>
                </c:pt>
                <c:pt idx="3">
                  <c:v>83694522155.109177</c:v>
                </c:pt>
                <c:pt idx="4">
                  <c:v>86251714874.010391</c:v>
                </c:pt>
                <c:pt idx="5">
                  <c:v>88808907592.911606</c:v>
                </c:pt>
                <c:pt idx="6">
                  <c:v>92279576684.898209</c:v>
                </c:pt>
                <c:pt idx="7">
                  <c:v>95750245776.884918</c:v>
                </c:pt>
                <c:pt idx="8">
                  <c:v>99220914868.87149</c:v>
                </c:pt>
                <c:pt idx="9">
                  <c:v>102691583960.85811</c:v>
                </c:pt>
                <c:pt idx="10">
                  <c:v>106162253052.84474</c:v>
                </c:pt>
                <c:pt idx="11">
                  <c:v>111495659851.67223</c:v>
                </c:pt>
                <c:pt idx="12">
                  <c:v>116829066650.49973</c:v>
                </c:pt>
                <c:pt idx="13">
                  <c:v>122162473449.32716</c:v>
                </c:pt>
                <c:pt idx="14">
                  <c:v>127495880248.15456</c:v>
                </c:pt>
                <c:pt idx="15">
                  <c:v>132829287046.98209</c:v>
                </c:pt>
                <c:pt idx="16">
                  <c:v>138437199039.94769</c:v>
                </c:pt>
                <c:pt idx="17">
                  <c:v>144045111032.91327</c:v>
                </c:pt>
                <c:pt idx="18">
                  <c:v>149653023025.87881</c:v>
                </c:pt>
                <c:pt idx="19">
                  <c:v>155260935018.84448</c:v>
                </c:pt>
                <c:pt idx="20">
                  <c:v>160868847011.81009</c:v>
                </c:pt>
                <c:pt idx="21">
                  <c:v>162821029461.67023</c:v>
                </c:pt>
                <c:pt idx="22">
                  <c:v>164773211911.5303</c:v>
                </c:pt>
                <c:pt idx="23">
                  <c:v>166725394361.39053</c:v>
                </c:pt>
                <c:pt idx="24">
                  <c:v>168677576811.2507</c:v>
                </c:pt>
                <c:pt idx="25">
                  <c:v>170629759261.11081</c:v>
                </c:pt>
                <c:pt idx="26">
                  <c:v>171816128820.21085</c:v>
                </c:pt>
                <c:pt idx="27">
                  <c:v>173002498379.31104</c:v>
                </c:pt>
                <c:pt idx="28">
                  <c:v>174188867938.41101</c:v>
                </c:pt>
                <c:pt idx="29">
                  <c:v>175375237497.51129</c:v>
                </c:pt>
                <c:pt idx="30">
                  <c:v>176561607056.61127</c:v>
                </c:pt>
                <c:pt idx="31">
                  <c:v>177651975079.00595</c:v>
                </c:pt>
                <c:pt idx="32">
                  <c:v>178742343101.40051</c:v>
                </c:pt>
                <c:pt idx="33">
                  <c:v>179832711123.79514</c:v>
                </c:pt>
                <c:pt idx="34">
                  <c:v>180923079146.18964</c:v>
                </c:pt>
                <c:pt idx="35">
                  <c:v>182013447168.58432</c:v>
                </c:pt>
              </c:numCache>
            </c:numRef>
          </c:yVal>
          <c:smooth val="1"/>
          <c:extLst>
            <c:ext xmlns:c16="http://schemas.microsoft.com/office/drawing/2014/chart" uri="{C3380CC4-5D6E-409C-BE32-E72D297353CC}">
              <c16:uniqueId val="{00000000-FA05-4688-8E41-7E2976247952}"/>
            </c:ext>
          </c:extLst>
        </c:ser>
        <c:dLbls>
          <c:showLegendKey val="0"/>
          <c:showVal val="0"/>
          <c:showCatName val="0"/>
          <c:showSerName val="0"/>
          <c:showPercent val="0"/>
          <c:showBubbleSize val="0"/>
        </c:dLbls>
        <c:axId val="1790942930"/>
        <c:axId val="1337597744"/>
      </c:scatterChart>
      <c:valAx>
        <c:axId val="1790942930"/>
        <c:scaling>
          <c:orientation val="minMax"/>
          <c:max val="2050"/>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1337597744"/>
        <c:crosses val="autoZero"/>
        <c:crossBetween val="midCat"/>
      </c:valAx>
      <c:valAx>
        <c:axId val="1337597744"/>
        <c:scaling>
          <c:orientation val="minMax"/>
          <c:min val="0"/>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1790942930"/>
        <c:crosses val="autoZero"/>
        <c:crossBetween val="midCat"/>
      </c:valAx>
    </c:plotArea>
    <c:plotVisOnly val="1"/>
    <c:dispBlanksAs val="zero"/>
    <c:showDLblsOverMax val="1"/>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v>waste methane destruction</c:v>
          </c:tx>
          <c:spPr>
            <a:ln>
              <a:noFill/>
            </a:ln>
          </c:spPr>
          <c:marker>
            <c:symbol val="circle"/>
            <c:size val="7"/>
            <c:spPr>
              <a:solidFill>
                <a:schemeClr val="accent1"/>
              </a:solidFill>
              <a:ln cmpd="sng">
                <a:solidFill>
                  <a:schemeClr val="accent1"/>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Check'!$B$14:$AK$14</c:f>
              <c:numCache>
                <c:formatCode>General</c:formatCode>
                <c:ptCount val="36"/>
                <c:pt idx="0">
                  <c:v>21855011165.852985</c:v>
                </c:pt>
                <c:pt idx="1">
                  <c:v>22456860683.836361</c:v>
                </c:pt>
                <c:pt idx="2">
                  <c:v>23058710201.819733</c:v>
                </c:pt>
                <c:pt idx="3">
                  <c:v>23660559719.803116</c:v>
                </c:pt>
                <c:pt idx="4">
                  <c:v>24262409237.786476</c:v>
                </c:pt>
                <c:pt idx="5">
                  <c:v>24864258755.769855</c:v>
                </c:pt>
                <c:pt idx="6">
                  <c:v>25757680693.388866</c:v>
                </c:pt>
                <c:pt idx="7">
                  <c:v>26651102631.007889</c:v>
                </c:pt>
                <c:pt idx="8">
                  <c:v>27544524568.626904</c:v>
                </c:pt>
                <c:pt idx="9">
                  <c:v>28437946506.245926</c:v>
                </c:pt>
                <c:pt idx="10">
                  <c:v>29331368443.864956</c:v>
                </c:pt>
                <c:pt idx="11">
                  <c:v>30979060127.026447</c:v>
                </c:pt>
                <c:pt idx="12">
                  <c:v>32626751810.187943</c:v>
                </c:pt>
                <c:pt idx="13">
                  <c:v>34274443493.349438</c:v>
                </c:pt>
                <c:pt idx="14">
                  <c:v>35922135176.510948</c:v>
                </c:pt>
                <c:pt idx="15">
                  <c:v>37569826859.672432</c:v>
                </c:pt>
                <c:pt idx="16">
                  <c:v>39923469406.41069</c:v>
                </c:pt>
                <c:pt idx="17">
                  <c:v>42277111953.148941</c:v>
                </c:pt>
                <c:pt idx="18">
                  <c:v>44630754499.887207</c:v>
                </c:pt>
                <c:pt idx="19">
                  <c:v>46984397046.625443</c:v>
                </c:pt>
                <c:pt idx="20">
                  <c:v>49338039593.363701</c:v>
                </c:pt>
                <c:pt idx="21">
                  <c:v>50084186872.057869</c:v>
                </c:pt>
                <c:pt idx="22">
                  <c:v>50830334150.751999</c:v>
                </c:pt>
                <c:pt idx="23">
                  <c:v>51576481429.446152</c:v>
                </c:pt>
                <c:pt idx="24">
                  <c:v>52322628708.140305</c:v>
                </c:pt>
                <c:pt idx="25">
                  <c:v>53068775986.834442</c:v>
                </c:pt>
                <c:pt idx="26">
                  <c:v>53344966242.900284</c:v>
                </c:pt>
                <c:pt idx="27">
                  <c:v>53621156498.966118</c:v>
                </c:pt>
                <c:pt idx="28">
                  <c:v>53897346755.03196</c:v>
                </c:pt>
                <c:pt idx="29">
                  <c:v>54173537011.097778</c:v>
                </c:pt>
                <c:pt idx="30">
                  <c:v>54449727267.16362</c:v>
                </c:pt>
                <c:pt idx="31">
                  <c:v>54713103364.344696</c:v>
                </c:pt>
                <c:pt idx="32">
                  <c:v>54976479461.525772</c:v>
                </c:pt>
                <c:pt idx="33">
                  <c:v>55239855558.706848</c:v>
                </c:pt>
                <c:pt idx="34">
                  <c:v>55503231655.887947</c:v>
                </c:pt>
                <c:pt idx="35">
                  <c:v>55766607753.068993</c:v>
                </c:pt>
              </c:numCache>
            </c:numRef>
          </c:yVal>
          <c:smooth val="1"/>
          <c:extLst>
            <c:ext xmlns:c16="http://schemas.microsoft.com/office/drawing/2014/chart" uri="{C3380CC4-5D6E-409C-BE32-E72D297353CC}">
              <c16:uniqueId val="{00000000-1EA3-4839-B78E-CA3C4D9DE026}"/>
            </c:ext>
          </c:extLst>
        </c:ser>
        <c:dLbls>
          <c:showLegendKey val="0"/>
          <c:showVal val="0"/>
          <c:showCatName val="0"/>
          <c:showSerName val="0"/>
          <c:showPercent val="0"/>
          <c:showBubbleSize val="0"/>
        </c:dLbls>
        <c:axId val="1782732410"/>
        <c:axId val="325654112"/>
      </c:scatterChart>
      <c:valAx>
        <c:axId val="1782732410"/>
        <c:scaling>
          <c:orientation val="minMax"/>
          <c:max val="2050"/>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325654112"/>
        <c:crosses val="autoZero"/>
        <c:crossBetween val="midCat"/>
      </c:valAx>
      <c:valAx>
        <c:axId val="325654112"/>
        <c:scaling>
          <c:orientation val="minMax"/>
          <c:min val="0"/>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1782732410"/>
        <c:crosses val="autoZero"/>
        <c:crossBetween val="midCat"/>
      </c:valAx>
    </c:plotArea>
    <c:plotVisOnly val="1"/>
    <c:dispBlanksAs val="zero"/>
    <c:showDLblsOverMax val="1"/>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v>crops and rice</c:v>
          </c:tx>
          <c:spPr>
            <a:ln>
              <a:noFill/>
            </a:ln>
          </c:spPr>
          <c:marker>
            <c:symbol val="circle"/>
            <c:size val="7"/>
            <c:spPr>
              <a:solidFill>
                <a:schemeClr val="accent1"/>
              </a:solidFill>
              <a:ln cmpd="sng">
                <a:solidFill>
                  <a:schemeClr val="accent1"/>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Check'!$B$15:$AK$15</c:f>
              <c:numCache>
                <c:formatCode>General</c:formatCode>
                <c:ptCount val="36"/>
                <c:pt idx="0">
                  <c:v>165916450950.46106</c:v>
                </c:pt>
                <c:pt idx="1">
                  <c:v>166312053893.93185</c:v>
                </c:pt>
                <c:pt idx="2">
                  <c:v>166707656837.40277</c:v>
                </c:pt>
                <c:pt idx="3">
                  <c:v>167103259780.87366</c:v>
                </c:pt>
                <c:pt idx="4">
                  <c:v>167498862724.34454</c:v>
                </c:pt>
                <c:pt idx="5">
                  <c:v>167894465667.81549</c:v>
                </c:pt>
                <c:pt idx="6">
                  <c:v>169753009333.06403</c:v>
                </c:pt>
                <c:pt idx="7">
                  <c:v>171611552998.31256</c:v>
                </c:pt>
                <c:pt idx="8">
                  <c:v>173470096663.5611</c:v>
                </c:pt>
                <c:pt idx="9">
                  <c:v>175328640328.80972</c:v>
                </c:pt>
                <c:pt idx="10">
                  <c:v>177187183994.05826</c:v>
                </c:pt>
                <c:pt idx="11">
                  <c:v>175825983534.73819</c:v>
                </c:pt>
                <c:pt idx="12">
                  <c:v>174464783075.41809</c:v>
                </c:pt>
                <c:pt idx="13">
                  <c:v>173103582616.09802</c:v>
                </c:pt>
                <c:pt idx="14">
                  <c:v>171742382156.7778</c:v>
                </c:pt>
                <c:pt idx="15">
                  <c:v>170381181697.45776</c:v>
                </c:pt>
                <c:pt idx="16">
                  <c:v>160413358623.3996</c:v>
                </c:pt>
                <c:pt idx="17">
                  <c:v>150445535549.3414</c:v>
                </c:pt>
                <c:pt idx="18">
                  <c:v>140477712475.28323</c:v>
                </c:pt>
                <c:pt idx="19">
                  <c:v>130509889401.22505</c:v>
                </c:pt>
                <c:pt idx="20">
                  <c:v>120542066327.16681</c:v>
                </c:pt>
                <c:pt idx="21">
                  <c:v>120143993080.13562</c:v>
                </c:pt>
                <c:pt idx="22">
                  <c:v>119745919833.10446</c:v>
                </c:pt>
                <c:pt idx="23">
                  <c:v>119347846586.07324</c:v>
                </c:pt>
                <c:pt idx="24">
                  <c:v>118949773339.04202</c:v>
                </c:pt>
                <c:pt idx="25">
                  <c:v>118551700092.01086</c:v>
                </c:pt>
                <c:pt idx="26">
                  <c:v>118100272495.87643</c:v>
                </c:pt>
                <c:pt idx="27">
                  <c:v>117648844899.74205</c:v>
                </c:pt>
                <c:pt idx="28">
                  <c:v>117197417303.60764</c:v>
                </c:pt>
                <c:pt idx="29">
                  <c:v>116745989707.47322</c:v>
                </c:pt>
                <c:pt idx="30">
                  <c:v>116294562111.33878</c:v>
                </c:pt>
                <c:pt idx="31">
                  <c:v>115081498362.96283</c:v>
                </c:pt>
                <c:pt idx="32">
                  <c:v>113868434614.58679</c:v>
                </c:pt>
                <c:pt idx="33">
                  <c:v>112655370866.21071</c:v>
                </c:pt>
                <c:pt idx="34">
                  <c:v>111442307117.83464</c:v>
                </c:pt>
                <c:pt idx="35">
                  <c:v>110229243369.45866</c:v>
                </c:pt>
              </c:numCache>
            </c:numRef>
          </c:yVal>
          <c:smooth val="1"/>
          <c:extLst>
            <c:ext xmlns:c16="http://schemas.microsoft.com/office/drawing/2014/chart" uri="{C3380CC4-5D6E-409C-BE32-E72D297353CC}">
              <c16:uniqueId val="{00000000-1659-4301-8DB8-06195B892E3C}"/>
            </c:ext>
          </c:extLst>
        </c:ser>
        <c:dLbls>
          <c:showLegendKey val="0"/>
          <c:showVal val="0"/>
          <c:showCatName val="0"/>
          <c:showSerName val="0"/>
          <c:showPercent val="0"/>
          <c:showBubbleSize val="0"/>
        </c:dLbls>
        <c:axId val="418348690"/>
        <c:axId val="925160420"/>
      </c:scatterChart>
      <c:valAx>
        <c:axId val="418348690"/>
        <c:scaling>
          <c:orientation val="minMax"/>
          <c:max val="2050"/>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925160420"/>
        <c:crosses val="autoZero"/>
        <c:crossBetween val="midCat"/>
      </c:valAx>
      <c:valAx>
        <c:axId val="925160420"/>
        <c:scaling>
          <c:orientation val="minMax"/>
          <c:min val="0"/>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418348690"/>
        <c:crosses val="autoZero"/>
        <c:crossBetween val="midCat"/>
      </c:valAx>
    </c:plotArea>
    <c:plotVisOnly val="1"/>
    <c:dispBlanksAs val="zero"/>
    <c:showDLblsOverMax val="1"/>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v>livestock</c:v>
          </c:tx>
          <c:spPr>
            <a:ln>
              <a:noFill/>
            </a:ln>
          </c:spPr>
          <c:marker>
            <c:symbol val="circle"/>
            <c:size val="7"/>
            <c:spPr>
              <a:solidFill>
                <a:schemeClr val="accent1"/>
              </a:solidFill>
              <a:ln cmpd="sng">
                <a:solidFill>
                  <a:schemeClr val="accent1"/>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Check'!$B$16:$AK$16</c:f>
              <c:numCache>
                <c:formatCode>General</c:formatCode>
                <c:ptCount val="36"/>
                <c:pt idx="0">
                  <c:v>913079391519.30225</c:v>
                </c:pt>
                <c:pt idx="1">
                  <c:v>918072526929.07312</c:v>
                </c:pt>
                <c:pt idx="2">
                  <c:v>923065662338.84424</c:v>
                </c:pt>
                <c:pt idx="3">
                  <c:v>928058797748.61511</c:v>
                </c:pt>
                <c:pt idx="4">
                  <c:v>933051933158.38599</c:v>
                </c:pt>
                <c:pt idx="5">
                  <c:v>938045068568.15698</c:v>
                </c:pt>
                <c:pt idx="6">
                  <c:v>922678162262.00525</c:v>
                </c:pt>
                <c:pt idx="7">
                  <c:v>907311255955.85339</c:v>
                </c:pt>
                <c:pt idx="8">
                  <c:v>891944349649.70166</c:v>
                </c:pt>
                <c:pt idx="9">
                  <c:v>876577443343.54993</c:v>
                </c:pt>
                <c:pt idx="10">
                  <c:v>861210537037.39795</c:v>
                </c:pt>
                <c:pt idx="11">
                  <c:v>874954025348.17114</c:v>
                </c:pt>
                <c:pt idx="12">
                  <c:v>888697513658.94434</c:v>
                </c:pt>
                <c:pt idx="13">
                  <c:v>902441001969.71704</c:v>
                </c:pt>
                <c:pt idx="14">
                  <c:v>916184490280.49023</c:v>
                </c:pt>
                <c:pt idx="15">
                  <c:v>929927978591.26343</c:v>
                </c:pt>
                <c:pt idx="16">
                  <c:v>927094635120.53833</c:v>
                </c:pt>
                <c:pt idx="17">
                  <c:v>924261291649.8136</c:v>
                </c:pt>
                <c:pt idx="18">
                  <c:v>921427948179.08875</c:v>
                </c:pt>
                <c:pt idx="19">
                  <c:v>918594604708.36377</c:v>
                </c:pt>
                <c:pt idx="20">
                  <c:v>915761261237.63904</c:v>
                </c:pt>
                <c:pt idx="21">
                  <c:v>912048314768.88208</c:v>
                </c:pt>
                <c:pt idx="22">
                  <c:v>908335368300.12524</c:v>
                </c:pt>
                <c:pt idx="23">
                  <c:v>904622421831.36816</c:v>
                </c:pt>
                <c:pt idx="24">
                  <c:v>900909475362.61145</c:v>
                </c:pt>
                <c:pt idx="25">
                  <c:v>897196528893.85449</c:v>
                </c:pt>
                <c:pt idx="26">
                  <c:v>892312739950.41089</c:v>
                </c:pt>
                <c:pt idx="27">
                  <c:v>887428951006.96716</c:v>
                </c:pt>
                <c:pt idx="28">
                  <c:v>882545162063.52356</c:v>
                </c:pt>
                <c:pt idx="29">
                  <c:v>877661373120.07996</c:v>
                </c:pt>
                <c:pt idx="30">
                  <c:v>872777584176.63647</c:v>
                </c:pt>
                <c:pt idx="31">
                  <c:v>867361348949.69678</c:v>
                </c:pt>
                <c:pt idx="32">
                  <c:v>861945113722.75745</c:v>
                </c:pt>
                <c:pt idx="33">
                  <c:v>856528878495.81775</c:v>
                </c:pt>
                <c:pt idx="34">
                  <c:v>851112643268.87842</c:v>
                </c:pt>
                <c:pt idx="35">
                  <c:v>845696408041.93884</c:v>
                </c:pt>
              </c:numCache>
            </c:numRef>
          </c:yVal>
          <c:smooth val="1"/>
          <c:extLst>
            <c:ext xmlns:c16="http://schemas.microsoft.com/office/drawing/2014/chart" uri="{C3380CC4-5D6E-409C-BE32-E72D297353CC}">
              <c16:uniqueId val="{00000000-9229-4037-A9EA-88654ECE73E3}"/>
            </c:ext>
          </c:extLst>
        </c:ser>
        <c:dLbls>
          <c:showLegendKey val="0"/>
          <c:showVal val="0"/>
          <c:showCatName val="0"/>
          <c:showSerName val="0"/>
          <c:showPercent val="0"/>
          <c:showBubbleSize val="0"/>
        </c:dLbls>
        <c:axId val="551429779"/>
        <c:axId val="839657722"/>
      </c:scatterChart>
      <c:valAx>
        <c:axId val="551429779"/>
        <c:scaling>
          <c:orientation val="minMax"/>
          <c:max val="2050"/>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839657722"/>
        <c:crosses val="autoZero"/>
        <c:crossBetween val="midCat"/>
      </c:valAx>
      <c:valAx>
        <c:axId val="839657722"/>
        <c:scaling>
          <c:orientation val="minMax"/>
          <c:min val="0"/>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551429779"/>
        <c:crosses val="autoZero"/>
        <c:crossBetween val="midCat"/>
      </c:valAx>
    </c:plotArea>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oneCellAnchor>
    <xdr:from>
      <xdr:col>0</xdr:col>
      <xdr:colOff>2076450</xdr:colOff>
      <xdr:row>16</xdr:row>
      <xdr:rowOff>180975</xdr:rowOff>
    </xdr:from>
    <xdr:ext cx="6915150" cy="7667625"/>
    <xdr:graphicFrame macro="">
      <xdr:nvGraphicFramePr>
        <xdr:cNvPr id="1044438886" name="Chart 1">
          <a:extLst>
            <a:ext uri="{FF2B5EF4-FFF2-40B4-BE49-F238E27FC236}">
              <a16:creationId xmlns:a16="http://schemas.microsoft.com/office/drawing/2014/main" id="{00000000-0008-0000-0D00-000066DF40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13</xdr:col>
      <xdr:colOff>0</xdr:colOff>
      <xdr:row>17</xdr:row>
      <xdr:rowOff>0</xdr:rowOff>
    </xdr:from>
    <xdr:ext cx="3400425" cy="2447925"/>
    <xdr:graphicFrame macro="">
      <xdr:nvGraphicFramePr>
        <xdr:cNvPr id="1647182693" name="Chart 2">
          <a:extLst>
            <a:ext uri="{FF2B5EF4-FFF2-40B4-BE49-F238E27FC236}">
              <a16:creationId xmlns:a16="http://schemas.microsoft.com/office/drawing/2014/main" id="{00000000-0008-0000-0D00-000065032E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19</xdr:col>
      <xdr:colOff>0</xdr:colOff>
      <xdr:row>17</xdr:row>
      <xdr:rowOff>0</xdr:rowOff>
    </xdr:from>
    <xdr:ext cx="3400425" cy="2447925"/>
    <xdr:graphicFrame macro="">
      <xdr:nvGraphicFramePr>
        <xdr:cNvPr id="1315530051" name="Chart 3">
          <a:extLst>
            <a:ext uri="{FF2B5EF4-FFF2-40B4-BE49-F238E27FC236}">
              <a16:creationId xmlns:a16="http://schemas.microsoft.com/office/drawing/2014/main" id="{00000000-0008-0000-0D00-0000436569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13</xdr:col>
      <xdr:colOff>0</xdr:colOff>
      <xdr:row>30</xdr:row>
      <xdr:rowOff>0</xdr:rowOff>
    </xdr:from>
    <xdr:ext cx="3400425" cy="2447925"/>
    <xdr:graphicFrame macro="">
      <xdr:nvGraphicFramePr>
        <xdr:cNvPr id="1129954608" name="Chart 4">
          <a:extLst>
            <a:ext uri="{FF2B5EF4-FFF2-40B4-BE49-F238E27FC236}">
              <a16:creationId xmlns:a16="http://schemas.microsoft.com/office/drawing/2014/main" id="{00000000-0008-0000-0D00-000030BD59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19</xdr:col>
      <xdr:colOff>0</xdr:colOff>
      <xdr:row>30</xdr:row>
      <xdr:rowOff>0</xdr:rowOff>
    </xdr:from>
    <xdr:ext cx="3400425" cy="2447925"/>
    <xdr:graphicFrame macro="">
      <xdr:nvGraphicFramePr>
        <xdr:cNvPr id="590079410" name="Chart 5">
          <a:extLst>
            <a:ext uri="{FF2B5EF4-FFF2-40B4-BE49-F238E27FC236}">
              <a16:creationId xmlns:a16="http://schemas.microsoft.com/office/drawing/2014/main" id="{00000000-0008-0000-0D00-0000B2E52B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13</xdr:col>
      <xdr:colOff>0</xdr:colOff>
      <xdr:row>43</xdr:row>
      <xdr:rowOff>0</xdr:rowOff>
    </xdr:from>
    <xdr:ext cx="3400425" cy="2447925"/>
    <xdr:graphicFrame macro="">
      <xdr:nvGraphicFramePr>
        <xdr:cNvPr id="1938000413" name="Chart 6">
          <a:extLst>
            <a:ext uri="{FF2B5EF4-FFF2-40B4-BE49-F238E27FC236}">
              <a16:creationId xmlns:a16="http://schemas.microsoft.com/office/drawing/2014/main" id="{00000000-0008-0000-0D00-00001D8A83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19</xdr:col>
      <xdr:colOff>0</xdr:colOff>
      <xdr:row>43</xdr:row>
      <xdr:rowOff>0</xdr:rowOff>
    </xdr:from>
    <xdr:ext cx="3400425" cy="2447925"/>
    <xdr:graphicFrame macro="">
      <xdr:nvGraphicFramePr>
        <xdr:cNvPr id="1028576260" name="Chart 7">
          <a:extLst>
            <a:ext uri="{FF2B5EF4-FFF2-40B4-BE49-F238E27FC236}">
              <a16:creationId xmlns:a16="http://schemas.microsoft.com/office/drawing/2014/main" id="{00000000-0008-0000-0D00-000004D44E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1</xdr:col>
      <xdr:colOff>0</xdr:colOff>
      <xdr:row>56</xdr:row>
      <xdr:rowOff>0</xdr:rowOff>
    </xdr:from>
    <xdr:ext cx="3429000" cy="2447925"/>
    <xdr:graphicFrame macro="">
      <xdr:nvGraphicFramePr>
        <xdr:cNvPr id="77386342" name="Chart 8">
          <a:extLst>
            <a:ext uri="{FF2B5EF4-FFF2-40B4-BE49-F238E27FC236}">
              <a16:creationId xmlns:a16="http://schemas.microsoft.com/office/drawing/2014/main" id="{00000000-0008-0000-0D00-000066D29C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6</xdr:col>
      <xdr:colOff>523875</xdr:colOff>
      <xdr:row>56</xdr:row>
      <xdr:rowOff>0</xdr:rowOff>
    </xdr:from>
    <xdr:ext cx="3371850" cy="2447925"/>
    <xdr:graphicFrame macro="">
      <xdr:nvGraphicFramePr>
        <xdr:cNvPr id="1107381803" name="Chart 9">
          <a:extLst>
            <a:ext uri="{FF2B5EF4-FFF2-40B4-BE49-F238E27FC236}">
              <a16:creationId xmlns:a16="http://schemas.microsoft.com/office/drawing/2014/main" id="{00000000-0008-0000-0D00-00002B4E01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13</xdr:col>
      <xdr:colOff>0</xdr:colOff>
      <xdr:row>56</xdr:row>
      <xdr:rowOff>0</xdr:rowOff>
    </xdr:from>
    <xdr:ext cx="3400425" cy="2447925"/>
    <xdr:graphicFrame macro="">
      <xdr:nvGraphicFramePr>
        <xdr:cNvPr id="1308006596" name="Chart 10">
          <a:extLst>
            <a:ext uri="{FF2B5EF4-FFF2-40B4-BE49-F238E27FC236}">
              <a16:creationId xmlns:a16="http://schemas.microsoft.com/office/drawing/2014/main" id="{00000000-0008-0000-0D00-0000C498F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19</xdr:col>
      <xdr:colOff>0</xdr:colOff>
      <xdr:row>56</xdr:row>
      <xdr:rowOff>0</xdr:rowOff>
    </xdr:from>
    <xdr:ext cx="3400425" cy="2447925"/>
    <xdr:graphicFrame macro="">
      <xdr:nvGraphicFramePr>
        <xdr:cNvPr id="693787809" name="Chart 11">
          <a:extLst>
            <a:ext uri="{FF2B5EF4-FFF2-40B4-BE49-F238E27FC236}">
              <a16:creationId xmlns:a16="http://schemas.microsoft.com/office/drawing/2014/main" id="{00000000-0008-0000-0D00-0000A15C5A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1</xdr:col>
      <xdr:colOff>0</xdr:colOff>
      <xdr:row>69</xdr:row>
      <xdr:rowOff>0</xdr:rowOff>
    </xdr:from>
    <xdr:ext cx="3429000" cy="2447925"/>
    <xdr:graphicFrame macro="">
      <xdr:nvGraphicFramePr>
        <xdr:cNvPr id="666541533" name="Chart 12">
          <a:extLst>
            <a:ext uri="{FF2B5EF4-FFF2-40B4-BE49-F238E27FC236}">
              <a16:creationId xmlns:a16="http://schemas.microsoft.com/office/drawing/2014/main" id="{00000000-0008-0000-0D00-0000DD9DBA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oneCellAnchor>
    <xdr:from>
      <xdr:col>6</xdr:col>
      <xdr:colOff>523875</xdr:colOff>
      <xdr:row>69</xdr:row>
      <xdr:rowOff>0</xdr:rowOff>
    </xdr:from>
    <xdr:ext cx="3371850" cy="2447925"/>
    <xdr:graphicFrame macro="">
      <xdr:nvGraphicFramePr>
        <xdr:cNvPr id="1563180516" name="Chart 13">
          <a:extLst>
            <a:ext uri="{FF2B5EF4-FFF2-40B4-BE49-F238E27FC236}">
              <a16:creationId xmlns:a16="http://schemas.microsoft.com/office/drawing/2014/main" id="{00000000-0008-0000-0D00-0000E43D2C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fLocksWithSheet="0"/>
  </xdr:oneCellAnchor>
  <xdr:oneCellAnchor>
    <xdr:from>
      <xdr:col>13</xdr:col>
      <xdr:colOff>0</xdr:colOff>
      <xdr:row>69</xdr:row>
      <xdr:rowOff>0</xdr:rowOff>
    </xdr:from>
    <xdr:ext cx="3400425" cy="2447925"/>
    <xdr:graphicFrame macro="">
      <xdr:nvGraphicFramePr>
        <xdr:cNvPr id="1296165396" name="Chart 14">
          <a:extLst>
            <a:ext uri="{FF2B5EF4-FFF2-40B4-BE49-F238E27FC236}">
              <a16:creationId xmlns:a16="http://schemas.microsoft.com/office/drawing/2014/main" id="{00000000-0008-0000-0D00-000014EA41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iea.org/publications/freepublications/publication/TechnologyRoadmapLowCarbonTransitionintheCementIndustry.pdf" TargetMode="External"/><Relationship Id="rId13" Type="http://schemas.openxmlformats.org/officeDocument/2006/relationships/hyperlink" Target="https://www.epa.gov/statelocalenergy/download-state-inventory-and-projection-tool" TargetMode="External"/><Relationship Id="rId3" Type="http://schemas.openxmlformats.org/officeDocument/2006/relationships/hyperlink" Target="https://www.regulations.gov/document?D=EPA-HQ-OAR-2014-0198-0239" TargetMode="External"/><Relationship Id="rId7" Type="http://schemas.openxmlformats.org/officeDocument/2006/relationships/hyperlink" Target="http://docs.wbcsd.org/2009/06/CementIndustryEnergyAndCO2Performance.pdf" TargetMode="External"/><Relationship Id="rId12" Type="http://schemas.openxmlformats.org/officeDocument/2006/relationships/hyperlink" Target="https://www.epa.gov/statelocalenergy/download-state-inventory-and-projection-tool" TargetMode="External"/><Relationship Id="rId2" Type="http://schemas.openxmlformats.org/officeDocument/2006/relationships/hyperlink" Target="https://science.sciencemag.org/content/361/6398/186" TargetMode="External"/><Relationship Id="rId1" Type="http://schemas.openxmlformats.org/officeDocument/2006/relationships/hyperlink" Target="https://www.epa.gov/global-mitigation-non-co2-greenhouse-gases/global-non-co2-greenhouse-gas-emission-projections" TargetMode="External"/><Relationship Id="rId6" Type="http://schemas.openxmlformats.org/officeDocument/2006/relationships/hyperlink" Target="http://www.epa.gov/nsr/ghgdocs/cement.pdf" TargetMode="External"/><Relationship Id="rId11" Type="http://schemas.openxmlformats.org/officeDocument/2006/relationships/hyperlink" Target="https://ghgdata.epa.gov/ghgp/main.do" TargetMode="External"/><Relationship Id="rId5" Type="http://schemas.openxmlformats.org/officeDocument/2006/relationships/hyperlink" Target="https://www.atmos-chem-phys.net/17/2795/2017/" TargetMode="External"/><Relationship Id="rId10" Type="http://schemas.openxmlformats.org/officeDocument/2006/relationships/hyperlink" Target="https://www.naics.com/naics-code-description/?code=3274" TargetMode="External"/><Relationship Id="rId4" Type="http://schemas.openxmlformats.org/officeDocument/2006/relationships/hyperlink" Target="https://www.regulations.gov/document?D=EPA-HQ-OAR-2015-0663-0019" TargetMode="External"/><Relationship Id="rId9" Type="http://schemas.openxmlformats.org/officeDocument/2006/relationships/hyperlink" Target="https://www.naics.com/naics-code-description/?code=3273" TargetMode="External"/><Relationship Id="rId14" Type="http://schemas.openxmlformats.org/officeDocument/2006/relationships/hyperlink" Target="https://www.epa.gov/statelocalenergy/download-state-inventory-and-projection-tool"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8" Type="http://schemas.openxmlformats.org/officeDocument/2006/relationships/hyperlink" Target="https://www.epa.gov/sites/production/files/2016-06/documents/ll_dimcompstat.pdf" TargetMode="External"/><Relationship Id="rId13" Type="http://schemas.openxmlformats.org/officeDocument/2006/relationships/hyperlink" Target="https://www.transtechenergy.com/surge-tanks-fabrication" TargetMode="External"/><Relationship Id="rId18" Type="http://schemas.openxmlformats.org/officeDocument/2006/relationships/hyperlink" Target="https://www.epa.gov/sites/production/files/2016-06/documents/reduced_emissions_completions.pdf" TargetMode="External"/><Relationship Id="rId3" Type="http://schemas.openxmlformats.org/officeDocument/2006/relationships/hyperlink" Target="https://www.epa.gov/sites/production/files/2016-06/documents/ll_dimcompstat.pdf" TargetMode="External"/><Relationship Id="rId7" Type="http://schemas.openxmlformats.org/officeDocument/2006/relationships/hyperlink" Target="https://www.epa.gov/sites/production/files/2016-06/documents/ll_dimgatestat.pdf" TargetMode="External"/><Relationship Id="rId12" Type="http://schemas.openxmlformats.org/officeDocument/2006/relationships/hyperlink" Target="https://www.epa.gov/sites/production/files/2016-06/documents/ll_dimcompstat.pdf" TargetMode="External"/><Relationship Id="rId17" Type="http://schemas.openxmlformats.org/officeDocument/2006/relationships/hyperlink" Target="https://www.epa.gov/sites/production/files/2016-06/documents/ll_instrument_air.pdf" TargetMode="External"/><Relationship Id="rId2" Type="http://schemas.openxmlformats.org/officeDocument/2006/relationships/hyperlink" Target="https://www.epa.gov/sites/production/files/2016-06/documents/ll_wetseals.pdf" TargetMode="External"/><Relationship Id="rId16" Type="http://schemas.openxmlformats.org/officeDocument/2006/relationships/hyperlink" Target="https://www.epa.gov/sites/production/files/2016-06/documents/ll_rodpack.pdf" TargetMode="External"/><Relationship Id="rId1" Type="http://schemas.openxmlformats.org/officeDocument/2006/relationships/hyperlink" Target="https://www.epa.gov/sites/production/files/2016-06/documents/ll_flashtanks3.pdf" TargetMode="External"/><Relationship Id="rId6" Type="http://schemas.openxmlformats.org/officeDocument/2006/relationships/hyperlink" Target="https://www.epa.gov/sites/production/files/2017-09/documents/2-devices_colorado2004.pdf" TargetMode="External"/><Relationship Id="rId11" Type="http://schemas.openxmlformats.org/officeDocument/2006/relationships/hyperlink" Target="https://www.epa.gov/sites/production/files/2016-06/documents/ll_flashtanks3.pdf" TargetMode="External"/><Relationship Id="rId5" Type="http://schemas.openxmlformats.org/officeDocument/2006/relationships/hyperlink" Target="https://www.epa.gov/sites/production/files/2016-06/documents/ll_compressorsoffline.pdf" TargetMode="External"/><Relationship Id="rId15" Type="http://schemas.openxmlformats.org/officeDocument/2006/relationships/hyperlink" Target="https://www.epa.gov/sites/production/files/2016-06/documents/ll_rodpack.pdf" TargetMode="External"/><Relationship Id="rId10" Type="http://schemas.openxmlformats.org/officeDocument/2006/relationships/hyperlink" Target="https://archive.epa.gov/nrmrl/archive-etv/web/pdf/sriusepavsghg04.pdf" TargetMode="External"/><Relationship Id="rId19" Type="http://schemas.openxmlformats.org/officeDocument/2006/relationships/hyperlink" Target="https://www.epa.gov/sites/production/files/2016-06/documents/ll_dimcompstat.pdf" TargetMode="External"/><Relationship Id="rId4" Type="http://schemas.openxmlformats.org/officeDocument/2006/relationships/hyperlink" Target="https://www.epa.gov/sites/production/files/2016-06/documents/ll_glycol_pumps3.pdf" TargetMode="External"/><Relationship Id="rId9" Type="http://schemas.openxmlformats.org/officeDocument/2006/relationships/hyperlink" Target="https://www.epa.gov/sites/production/files/2016-06/documents/ll_dimcompstat.pdf" TargetMode="External"/><Relationship Id="rId14" Type="http://schemas.openxmlformats.org/officeDocument/2006/relationships/hyperlink" Target="https://www.epa.gov/sites/production/files/2016-06/documents/ll_dimgatestat.pdf" TargetMode="External"/></Relationships>
</file>

<file path=xl/worksheets/_rels/sheet17.xml.rels><?xml version="1.0" encoding="UTF-8" standalone="yes"?>
<Relationships xmlns="http://schemas.openxmlformats.org/package/2006/relationships"><Relationship Id="rId2" Type="http://schemas.openxmlformats.org/officeDocument/2006/relationships/hyperlink" Target="https://www.naics.com/naics-code-description/?code=3274" TargetMode="External"/><Relationship Id="rId1" Type="http://schemas.openxmlformats.org/officeDocument/2006/relationships/hyperlink" Target="https://www.naics.com/naics-code-description/?code=3273"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16"/>
  <sheetViews>
    <sheetView topLeftCell="A132" workbookViewId="0">
      <selection activeCell="B162" sqref="B162"/>
    </sheetView>
  </sheetViews>
  <sheetFormatPr defaultColWidth="12.625" defaultRowHeight="15" customHeight="1" x14ac:dyDescent="0.25"/>
  <cols>
    <col min="1" max="1" width="20.25" style="182" customWidth="1"/>
    <col min="2" max="2" width="97" style="182" customWidth="1"/>
    <col min="3" max="5" width="7.625" style="182" customWidth="1"/>
    <col min="6" max="6" width="10.875" style="182" customWidth="1"/>
    <col min="7" max="26" width="7.625" style="182" customWidth="1"/>
    <col min="27" max="16384" width="12.625" style="182"/>
  </cols>
  <sheetData>
    <row r="1" spans="1:7" x14ac:dyDescent="0.25">
      <c r="A1" s="181" t="s">
        <v>0</v>
      </c>
      <c r="B1" s="180" t="s">
        <v>1</v>
      </c>
      <c r="F1" s="180" t="s">
        <v>2</v>
      </c>
      <c r="G1" s="180" t="s">
        <v>3</v>
      </c>
    </row>
    <row r="2" spans="1:7" x14ac:dyDescent="0.25">
      <c r="A2" s="181" t="s">
        <v>4</v>
      </c>
      <c r="B2" s="180" t="str">
        <f>LOOKUP(B1,F1:G50,G1:G50)</f>
        <v>VA</v>
      </c>
      <c r="F2" s="180" t="s">
        <v>5</v>
      </c>
      <c r="G2" s="180" t="s">
        <v>6</v>
      </c>
    </row>
    <row r="3" spans="1:7" x14ac:dyDescent="0.25">
      <c r="F3" s="180" t="s">
        <v>7</v>
      </c>
      <c r="G3" s="180" t="s">
        <v>8</v>
      </c>
    </row>
    <row r="4" spans="1:7" x14ac:dyDescent="0.25">
      <c r="A4" s="181" t="s">
        <v>9</v>
      </c>
      <c r="B4" s="183" t="s">
        <v>10</v>
      </c>
      <c r="F4" s="180" t="s">
        <v>11</v>
      </c>
      <c r="G4" s="180" t="s">
        <v>12</v>
      </c>
    </row>
    <row r="5" spans="1:7" x14ac:dyDescent="0.25">
      <c r="B5" s="180" t="s">
        <v>13</v>
      </c>
      <c r="F5" s="180" t="s">
        <v>14</v>
      </c>
      <c r="G5" s="180" t="s">
        <v>15</v>
      </c>
    </row>
    <row r="6" spans="1:7" x14ac:dyDescent="0.25">
      <c r="B6" s="184">
        <v>2019</v>
      </c>
      <c r="F6" s="180" t="s">
        <v>16</v>
      </c>
      <c r="G6" s="180" t="s">
        <v>17</v>
      </c>
    </row>
    <row r="7" spans="1:7" x14ac:dyDescent="0.25">
      <c r="B7" s="180" t="s">
        <v>18</v>
      </c>
      <c r="F7" s="180" t="s">
        <v>19</v>
      </c>
      <c r="G7" s="180" t="s">
        <v>20</v>
      </c>
    </row>
    <row r="8" spans="1:7" x14ac:dyDescent="0.25">
      <c r="B8" s="185" t="s">
        <v>21</v>
      </c>
      <c r="F8" s="180" t="s">
        <v>22</v>
      </c>
      <c r="G8" s="180" t="s">
        <v>23</v>
      </c>
    </row>
    <row r="9" spans="1:7" x14ac:dyDescent="0.25">
      <c r="B9" s="180" t="s">
        <v>24</v>
      </c>
      <c r="F9" s="180" t="s">
        <v>25</v>
      </c>
      <c r="G9" s="180" t="s">
        <v>26</v>
      </c>
    </row>
    <row r="10" spans="1:7" x14ac:dyDescent="0.25">
      <c r="F10" s="180" t="s">
        <v>27</v>
      </c>
      <c r="G10" s="180" t="s">
        <v>28</v>
      </c>
    </row>
    <row r="11" spans="1:7" x14ac:dyDescent="0.25">
      <c r="B11" s="183" t="s">
        <v>29</v>
      </c>
      <c r="F11" s="180" t="s">
        <v>30</v>
      </c>
      <c r="G11" s="180" t="s">
        <v>31</v>
      </c>
    </row>
    <row r="12" spans="1:7" x14ac:dyDescent="0.25">
      <c r="B12" s="180" t="s">
        <v>32</v>
      </c>
      <c r="F12" s="180" t="s">
        <v>33</v>
      </c>
      <c r="G12" s="180" t="s">
        <v>34</v>
      </c>
    </row>
    <row r="13" spans="1:7" x14ac:dyDescent="0.25">
      <c r="B13" s="184">
        <v>2018</v>
      </c>
      <c r="F13" s="180" t="s">
        <v>35</v>
      </c>
      <c r="G13" s="180" t="s">
        <v>36</v>
      </c>
    </row>
    <row r="14" spans="1:7" x14ac:dyDescent="0.25">
      <c r="B14" s="180" t="s">
        <v>37</v>
      </c>
      <c r="F14" s="180" t="s">
        <v>38</v>
      </c>
      <c r="G14" s="180" t="s">
        <v>39</v>
      </c>
    </row>
    <row r="15" spans="1:7" x14ac:dyDescent="0.25">
      <c r="B15" s="185" t="s">
        <v>40</v>
      </c>
      <c r="F15" s="180" t="s">
        <v>41</v>
      </c>
      <c r="G15" s="180" t="s">
        <v>42</v>
      </c>
    </row>
    <row r="16" spans="1:7" x14ac:dyDescent="0.25">
      <c r="B16" s="180" t="s">
        <v>43</v>
      </c>
      <c r="F16" s="180" t="s">
        <v>44</v>
      </c>
      <c r="G16" s="180" t="s">
        <v>45</v>
      </c>
    </row>
    <row r="17" spans="2:7" x14ac:dyDescent="0.25">
      <c r="F17" s="180" t="s">
        <v>46</v>
      </c>
      <c r="G17" s="180" t="s">
        <v>47</v>
      </c>
    </row>
    <row r="18" spans="2:7" x14ac:dyDescent="0.25">
      <c r="B18" s="183" t="s">
        <v>48</v>
      </c>
      <c r="F18" s="180" t="s">
        <v>49</v>
      </c>
      <c r="G18" s="180" t="s">
        <v>50</v>
      </c>
    </row>
    <row r="19" spans="2:7" x14ac:dyDescent="0.25">
      <c r="B19" s="180" t="s">
        <v>13</v>
      </c>
      <c r="F19" s="180" t="s">
        <v>51</v>
      </c>
      <c r="G19" s="180" t="s">
        <v>52</v>
      </c>
    </row>
    <row r="20" spans="2:7" x14ac:dyDescent="0.25">
      <c r="B20" s="184">
        <v>2015</v>
      </c>
      <c r="F20" s="180" t="s">
        <v>53</v>
      </c>
      <c r="G20" s="180" t="s">
        <v>54</v>
      </c>
    </row>
    <row r="21" spans="2:7" ht="15.75" customHeight="1" x14ac:dyDescent="0.25">
      <c r="B21" s="180" t="s">
        <v>55</v>
      </c>
      <c r="F21" s="180" t="s">
        <v>56</v>
      </c>
      <c r="G21" s="180" t="s">
        <v>57</v>
      </c>
    </row>
    <row r="22" spans="2:7" ht="15.75" customHeight="1" x14ac:dyDescent="0.25">
      <c r="B22" s="185" t="s">
        <v>58</v>
      </c>
      <c r="F22" s="180" t="s">
        <v>59</v>
      </c>
      <c r="G22" s="180" t="s">
        <v>60</v>
      </c>
    </row>
    <row r="23" spans="2:7" ht="15.75" customHeight="1" x14ac:dyDescent="0.25">
      <c r="B23" s="180"/>
      <c r="F23" s="180" t="s">
        <v>61</v>
      </c>
      <c r="G23" s="180" t="s">
        <v>62</v>
      </c>
    </row>
    <row r="24" spans="2:7" ht="15.75" customHeight="1" x14ac:dyDescent="0.25">
      <c r="B24" s="180" t="s">
        <v>13</v>
      </c>
      <c r="F24" s="180" t="s">
        <v>63</v>
      </c>
      <c r="G24" s="180" t="s">
        <v>64</v>
      </c>
    </row>
    <row r="25" spans="2:7" ht="15.75" customHeight="1" x14ac:dyDescent="0.25">
      <c r="B25" s="184">
        <v>2016</v>
      </c>
      <c r="F25" s="180" t="s">
        <v>65</v>
      </c>
      <c r="G25" s="180" t="s">
        <v>66</v>
      </c>
    </row>
    <row r="26" spans="2:7" ht="15.75" customHeight="1" x14ac:dyDescent="0.25">
      <c r="B26" s="184" t="s">
        <v>67</v>
      </c>
      <c r="F26" s="180" t="s">
        <v>68</v>
      </c>
      <c r="G26" s="180" t="s">
        <v>69</v>
      </c>
    </row>
    <row r="27" spans="2:7" ht="15.75" customHeight="1" x14ac:dyDescent="0.25">
      <c r="B27" s="185" t="s">
        <v>70</v>
      </c>
      <c r="F27" s="180" t="s">
        <v>71</v>
      </c>
      <c r="G27" s="180" t="s">
        <v>72</v>
      </c>
    </row>
    <row r="28" spans="2:7" ht="15.75" customHeight="1" x14ac:dyDescent="0.25">
      <c r="B28" s="180"/>
      <c r="F28" s="180" t="s">
        <v>73</v>
      </c>
      <c r="G28" s="180" t="s">
        <v>74</v>
      </c>
    </row>
    <row r="29" spans="2:7" ht="15.75" customHeight="1" x14ac:dyDescent="0.25">
      <c r="B29" s="180" t="s">
        <v>75</v>
      </c>
      <c r="F29" s="180" t="s">
        <v>76</v>
      </c>
      <c r="G29" s="180" t="s">
        <v>77</v>
      </c>
    </row>
    <row r="30" spans="2:7" ht="15.75" customHeight="1" x14ac:dyDescent="0.25">
      <c r="B30" s="184">
        <v>2016</v>
      </c>
      <c r="F30" s="180" t="s">
        <v>78</v>
      </c>
      <c r="G30" s="180" t="s">
        <v>79</v>
      </c>
    </row>
    <row r="31" spans="2:7" ht="15.75" customHeight="1" x14ac:dyDescent="0.25">
      <c r="B31" s="186" t="s">
        <v>80</v>
      </c>
      <c r="F31" s="180" t="s">
        <v>81</v>
      </c>
      <c r="G31" s="180" t="s">
        <v>82</v>
      </c>
    </row>
    <row r="32" spans="2:7" ht="15.75" customHeight="1" x14ac:dyDescent="0.25">
      <c r="B32" s="185" t="s">
        <v>83</v>
      </c>
      <c r="F32" s="180" t="s">
        <v>84</v>
      </c>
      <c r="G32" s="180" t="s">
        <v>85</v>
      </c>
    </row>
    <row r="33" spans="2:7" ht="15.75" customHeight="1" x14ac:dyDescent="0.25">
      <c r="F33" s="180" t="s">
        <v>86</v>
      </c>
      <c r="G33" s="180" t="s">
        <v>87</v>
      </c>
    </row>
    <row r="34" spans="2:7" ht="15.75" customHeight="1" x14ac:dyDescent="0.25">
      <c r="B34" s="183" t="s">
        <v>88</v>
      </c>
      <c r="F34" s="180" t="s">
        <v>89</v>
      </c>
      <c r="G34" s="180" t="s">
        <v>90</v>
      </c>
    </row>
    <row r="35" spans="2:7" ht="15.75" customHeight="1" x14ac:dyDescent="0.25">
      <c r="B35" s="180" t="s">
        <v>91</v>
      </c>
      <c r="F35" s="180" t="s">
        <v>92</v>
      </c>
      <c r="G35" s="180" t="s">
        <v>93</v>
      </c>
    </row>
    <row r="36" spans="2:7" ht="15.75" customHeight="1" x14ac:dyDescent="0.25">
      <c r="B36" s="184">
        <v>2010</v>
      </c>
      <c r="F36" s="180" t="s">
        <v>94</v>
      </c>
      <c r="G36" s="180" t="s">
        <v>95</v>
      </c>
    </row>
    <row r="37" spans="2:7" ht="15.75" customHeight="1" x14ac:dyDescent="0.25">
      <c r="B37" s="180" t="s">
        <v>96</v>
      </c>
      <c r="F37" s="180" t="s">
        <v>97</v>
      </c>
      <c r="G37" s="180" t="s">
        <v>98</v>
      </c>
    </row>
    <row r="38" spans="2:7" ht="15.75" customHeight="1" x14ac:dyDescent="0.25">
      <c r="B38" s="185" t="s">
        <v>99</v>
      </c>
      <c r="F38" s="180" t="s">
        <v>100</v>
      </c>
      <c r="G38" s="180" t="s">
        <v>101</v>
      </c>
    </row>
    <row r="39" spans="2:7" ht="15.75" customHeight="1" x14ac:dyDescent="0.25">
      <c r="B39" s="180" t="s">
        <v>102</v>
      </c>
      <c r="F39" s="180" t="s">
        <v>103</v>
      </c>
      <c r="G39" s="180" t="s">
        <v>104</v>
      </c>
    </row>
    <row r="40" spans="2:7" ht="15.75" customHeight="1" x14ac:dyDescent="0.25">
      <c r="F40" s="180" t="s">
        <v>105</v>
      </c>
      <c r="G40" s="180" t="s">
        <v>106</v>
      </c>
    </row>
    <row r="41" spans="2:7" ht="15.75" customHeight="1" x14ac:dyDescent="0.25">
      <c r="B41" s="183" t="s">
        <v>107</v>
      </c>
      <c r="F41" s="180" t="s">
        <v>108</v>
      </c>
      <c r="G41" s="180" t="s">
        <v>109</v>
      </c>
    </row>
    <row r="42" spans="2:7" ht="15.75" customHeight="1" x14ac:dyDescent="0.25">
      <c r="B42" s="180" t="s">
        <v>110</v>
      </c>
      <c r="F42" s="180" t="s">
        <v>111</v>
      </c>
      <c r="G42" s="180" t="s">
        <v>112</v>
      </c>
    </row>
    <row r="43" spans="2:7" ht="15.75" customHeight="1" x14ac:dyDescent="0.25">
      <c r="B43" s="184">
        <v>2009</v>
      </c>
      <c r="F43" s="180" t="s">
        <v>113</v>
      </c>
      <c r="G43" s="180" t="s">
        <v>114</v>
      </c>
    </row>
    <row r="44" spans="2:7" ht="15.75" customHeight="1" x14ac:dyDescent="0.25">
      <c r="B44" s="180" t="s">
        <v>115</v>
      </c>
      <c r="F44" s="180" t="s">
        <v>116</v>
      </c>
      <c r="G44" s="180" t="s">
        <v>117</v>
      </c>
    </row>
    <row r="45" spans="2:7" ht="15.75" customHeight="1" x14ac:dyDescent="0.25">
      <c r="B45" s="185" t="s">
        <v>118</v>
      </c>
      <c r="F45" s="180" t="s">
        <v>119</v>
      </c>
      <c r="G45" s="180" t="s">
        <v>120</v>
      </c>
    </row>
    <row r="46" spans="2:7" ht="15.75" customHeight="1" x14ac:dyDescent="0.25">
      <c r="B46" s="180" t="s">
        <v>121</v>
      </c>
      <c r="F46" s="180" t="s">
        <v>1</v>
      </c>
      <c r="G46" s="180" t="s">
        <v>122</v>
      </c>
    </row>
    <row r="47" spans="2:7" ht="15.75" customHeight="1" x14ac:dyDescent="0.25">
      <c r="F47" s="180" t="s">
        <v>123</v>
      </c>
      <c r="G47" s="180" t="s">
        <v>124</v>
      </c>
    </row>
    <row r="48" spans="2:7" ht="15.75" customHeight="1" x14ac:dyDescent="0.25">
      <c r="B48" s="183" t="s">
        <v>125</v>
      </c>
      <c r="F48" s="180" t="s">
        <v>126</v>
      </c>
      <c r="G48" s="180" t="s">
        <v>127</v>
      </c>
    </row>
    <row r="49" spans="2:14" ht="15.75" customHeight="1" x14ac:dyDescent="0.25">
      <c r="B49" s="180" t="s">
        <v>128</v>
      </c>
      <c r="F49" s="180" t="s">
        <v>129</v>
      </c>
      <c r="G49" s="180" t="s">
        <v>130</v>
      </c>
    </row>
    <row r="50" spans="2:14" ht="15.75" customHeight="1" x14ac:dyDescent="0.25">
      <c r="B50" s="184">
        <v>2018</v>
      </c>
      <c r="F50" s="180" t="s">
        <v>131</v>
      </c>
      <c r="G50" s="180" t="s">
        <v>132</v>
      </c>
    </row>
    <row r="51" spans="2:14" ht="15.75" customHeight="1" x14ac:dyDescent="0.25">
      <c r="B51" s="180" t="s">
        <v>133</v>
      </c>
    </row>
    <row r="52" spans="2:14" ht="15.75" customHeight="1" x14ac:dyDescent="0.25">
      <c r="B52" s="185" t="s">
        <v>134</v>
      </c>
    </row>
    <row r="53" spans="2:14" ht="15.75" customHeight="1" x14ac:dyDescent="0.25">
      <c r="B53" s="180" t="s">
        <v>135</v>
      </c>
    </row>
    <row r="54" spans="2:14" ht="15.75" customHeight="1" x14ac:dyDescent="0.25"/>
    <row r="55" spans="2:14" ht="15.75" customHeight="1" x14ac:dyDescent="0.25">
      <c r="B55" s="183" t="s">
        <v>136</v>
      </c>
    </row>
    <row r="56" spans="2:14" ht="15.75" customHeight="1" x14ac:dyDescent="0.25">
      <c r="B56" s="187" t="s">
        <v>137</v>
      </c>
    </row>
    <row r="57" spans="2:14" ht="15.75" customHeight="1" x14ac:dyDescent="0.25"/>
    <row r="58" spans="2:14" ht="15.75" customHeight="1" x14ac:dyDescent="0.25">
      <c r="B58" s="183" t="s">
        <v>138</v>
      </c>
    </row>
    <row r="59" spans="2:14" ht="15.75" customHeight="1" x14ac:dyDescent="0.25">
      <c r="B59" s="187" t="s">
        <v>137</v>
      </c>
    </row>
    <row r="60" spans="2:14" ht="15.75" customHeight="1" x14ac:dyDescent="0.25"/>
    <row r="61" spans="2:14" ht="15.75" customHeight="1" x14ac:dyDescent="0.25">
      <c r="B61" s="183" t="s">
        <v>139</v>
      </c>
      <c r="F61" s="188" t="s">
        <v>140</v>
      </c>
      <c r="G61" s="189"/>
      <c r="H61" s="189"/>
      <c r="I61" s="189"/>
      <c r="J61" s="189"/>
      <c r="K61" s="189"/>
      <c r="L61" s="189"/>
      <c r="M61" s="189"/>
      <c r="N61" s="190"/>
    </row>
    <row r="62" spans="2:14" ht="15.75" customHeight="1" x14ac:dyDescent="0.25">
      <c r="B62" s="191" t="s">
        <v>137</v>
      </c>
      <c r="C62" s="180"/>
      <c r="D62" s="180"/>
      <c r="E62" s="180"/>
      <c r="F62" s="192" t="s">
        <v>141</v>
      </c>
      <c r="G62" s="180"/>
      <c r="H62" s="180"/>
      <c r="I62" s="180"/>
      <c r="J62" s="180"/>
      <c r="K62" s="180"/>
      <c r="L62" s="180"/>
      <c r="M62" s="180"/>
      <c r="N62" s="193"/>
    </row>
    <row r="63" spans="2:14" ht="15.75" customHeight="1" x14ac:dyDescent="0.25">
      <c r="B63" s="191"/>
      <c r="C63" s="180"/>
      <c r="D63" s="180"/>
      <c r="E63" s="180"/>
      <c r="F63" s="194" t="s">
        <v>142</v>
      </c>
      <c r="G63" s="180"/>
      <c r="H63" s="180"/>
      <c r="I63" s="180"/>
      <c r="J63" s="180"/>
      <c r="K63" s="180"/>
      <c r="L63" s="180"/>
      <c r="M63" s="180"/>
      <c r="N63" s="193"/>
    </row>
    <row r="64" spans="2:14" ht="15.75" customHeight="1" x14ac:dyDescent="0.25">
      <c r="B64" s="184"/>
      <c r="F64" s="194" t="s">
        <v>143</v>
      </c>
      <c r="G64" s="180"/>
      <c r="H64" s="180"/>
      <c r="I64" s="180"/>
      <c r="J64" s="180"/>
      <c r="K64" s="180"/>
      <c r="L64" s="180"/>
      <c r="M64" s="180"/>
      <c r="N64" s="193"/>
    </row>
    <row r="65" spans="2:14" ht="15.75" customHeight="1" x14ac:dyDescent="0.25">
      <c r="B65" s="195"/>
      <c r="F65" s="192" t="s">
        <v>144</v>
      </c>
      <c r="G65" s="180"/>
      <c r="H65" s="180"/>
      <c r="I65" s="180"/>
      <c r="J65" s="180"/>
      <c r="K65" s="180"/>
      <c r="L65" s="180"/>
      <c r="M65" s="180"/>
      <c r="N65" s="193"/>
    </row>
    <row r="66" spans="2:14" ht="15.75" customHeight="1" x14ac:dyDescent="0.25">
      <c r="B66" s="184"/>
      <c r="F66" s="196" t="s">
        <v>145</v>
      </c>
      <c r="G66" s="180"/>
      <c r="H66" s="180"/>
      <c r="I66" s="180"/>
      <c r="J66" s="180"/>
      <c r="K66" s="180"/>
      <c r="L66" s="180"/>
      <c r="M66" s="180"/>
      <c r="N66" s="193"/>
    </row>
    <row r="67" spans="2:14" ht="15.75" customHeight="1" x14ac:dyDescent="0.25">
      <c r="F67" s="196" t="s">
        <v>146</v>
      </c>
      <c r="G67" s="180"/>
      <c r="H67" s="180"/>
      <c r="I67" s="180"/>
      <c r="J67" s="180"/>
      <c r="K67" s="180"/>
      <c r="L67" s="180"/>
      <c r="M67" s="180"/>
      <c r="N67" s="193"/>
    </row>
    <row r="68" spans="2:14" ht="15.75" customHeight="1" x14ac:dyDescent="0.25">
      <c r="B68" s="183" t="s">
        <v>147</v>
      </c>
      <c r="F68" s="196" t="s">
        <v>148</v>
      </c>
      <c r="G68" s="180"/>
      <c r="H68" s="180"/>
      <c r="I68" s="180"/>
      <c r="J68" s="180"/>
      <c r="K68" s="180"/>
      <c r="L68" s="180"/>
      <c r="M68" s="180"/>
      <c r="N68" s="193"/>
    </row>
    <row r="69" spans="2:14" ht="15.75" customHeight="1" x14ac:dyDescent="0.25">
      <c r="B69" s="180" t="s">
        <v>149</v>
      </c>
      <c r="F69" s="196" t="s">
        <v>150</v>
      </c>
      <c r="G69" s="180"/>
      <c r="H69" s="180"/>
      <c r="I69" s="180"/>
      <c r="J69" s="180"/>
      <c r="K69" s="180"/>
      <c r="L69" s="180"/>
      <c r="M69" s="180"/>
      <c r="N69" s="193"/>
    </row>
    <row r="70" spans="2:14" ht="15.75" customHeight="1" x14ac:dyDescent="0.25">
      <c r="B70" s="184">
        <v>2018</v>
      </c>
      <c r="F70" s="196" t="s">
        <v>151</v>
      </c>
      <c r="G70" s="180"/>
      <c r="H70" s="180"/>
      <c r="I70" s="180"/>
      <c r="J70" s="180"/>
      <c r="K70" s="180"/>
      <c r="L70" s="180"/>
      <c r="M70" s="180"/>
      <c r="N70" s="193"/>
    </row>
    <row r="71" spans="2:14" ht="15.75" customHeight="1" x14ac:dyDescent="0.25">
      <c r="B71" s="184" t="s">
        <v>152</v>
      </c>
      <c r="F71" s="196" t="s">
        <v>153</v>
      </c>
      <c r="G71" s="180"/>
      <c r="H71" s="180"/>
      <c r="I71" s="180"/>
      <c r="J71" s="180"/>
      <c r="K71" s="180"/>
      <c r="L71" s="180"/>
      <c r="M71" s="180"/>
      <c r="N71" s="193"/>
    </row>
    <row r="72" spans="2:14" ht="15.75" customHeight="1" x14ac:dyDescent="0.25">
      <c r="B72" s="197" t="s">
        <v>154</v>
      </c>
      <c r="F72" s="196" t="s">
        <v>155</v>
      </c>
      <c r="G72" s="180"/>
      <c r="H72" s="180"/>
      <c r="I72" s="180"/>
      <c r="J72" s="180"/>
      <c r="K72" s="180"/>
      <c r="L72" s="180"/>
      <c r="M72" s="180"/>
      <c r="N72" s="193"/>
    </row>
    <row r="73" spans="2:14" ht="15.75" customHeight="1" x14ac:dyDescent="0.25">
      <c r="B73" s="180" t="s">
        <v>156</v>
      </c>
      <c r="F73" s="196" t="s">
        <v>157</v>
      </c>
      <c r="G73" s="180"/>
      <c r="H73" s="180"/>
      <c r="I73" s="180"/>
      <c r="J73" s="180"/>
      <c r="K73" s="180"/>
      <c r="L73" s="180"/>
      <c r="M73" s="180"/>
      <c r="N73" s="193"/>
    </row>
    <row r="74" spans="2:14" ht="15.75" customHeight="1" x14ac:dyDescent="0.25">
      <c r="F74" s="196" t="s">
        <v>158</v>
      </c>
      <c r="G74" s="180"/>
      <c r="H74" s="180"/>
      <c r="I74" s="180"/>
      <c r="J74" s="180"/>
      <c r="K74" s="180"/>
      <c r="L74" s="180"/>
      <c r="M74" s="180"/>
      <c r="N74" s="193"/>
    </row>
    <row r="75" spans="2:14" ht="15.75" customHeight="1" x14ac:dyDescent="0.25">
      <c r="B75" s="198" t="s">
        <v>159</v>
      </c>
      <c r="F75" s="196" t="s">
        <v>160</v>
      </c>
      <c r="G75" s="180"/>
      <c r="H75" s="180"/>
      <c r="I75" s="180"/>
      <c r="J75" s="180"/>
      <c r="K75" s="180"/>
      <c r="L75" s="180"/>
      <c r="M75" s="180"/>
      <c r="N75" s="193"/>
    </row>
    <row r="76" spans="2:14" ht="15.75" customHeight="1" x14ac:dyDescent="0.25">
      <c r="B76" s="180" t="s">
        <v>161</v>
      </c>
      <c r="F76" s="196"/>
      <c r="G76" s="180"/>
      <c r="H76" s="180"/>
      <c r="I76" s="180"/>
      <c r="J76" s="180"/>
      <c r="K76" s="180"/>
      <c r="L76" s="180"/>
      <c r="M76" s="180"/>
      <c r="N76" s="193"/>
    </row>
    <row r="77" spans="2:14" ht="15.75" customHeight="1" x14ac:dyDescent="0.25">
      <c r="B77" s="184">
        <v>2017</v>
      </c>
      <c r="F77" s="192" t="s">
        <v>162</v>
      </c>
      <c r="G77" s="180"/>
      <c r="H77" s="180"/>
      <c r="I77" s="180"/>
      <c r="J77" s="180"/>
      <c r="K77" s="180"/>
      <c r="L77" s="180"/>
      <c r="M77" s="180"/>
      <c r="N77" s="193"/>
    </row>
    <row r="78" spans="2:14" ht="15.75" customHeight="1" x14ac:dyDescent="0.25">
      <c r="B78" s="180" t="s">
        <v>163</v>
      </c>
      <c r="F78" s="196" t="s">
        <v>164</v>
      </c>
      <c r="G78" s="180"/>
      <c r="H78" s="180"/>
      <c r="I78" s="180"/>
      <c r="J78" s="180"/>
      <c r="K78" s="180"/>
      <c r="L78" s="180"/>
      <c r="M78" s="180"/>
      <c r="N78" s="193"/>
    </row>
    <row r="79" spans="2:14" ht="15.75" customHeight="1" x14ac:dyDescent="0.25">
      <c r="B79" s="185" t="s">
        <v>165</v>
      </c>
      <c r="F79" s="196" t="s">
        <v>166</v>
      </c>
      <c r="G79" s="180"/>
      <c r="H79" s="180"/>
      <c r="I79" s="180"/>
      <c r="J79" s="180"/>
      <c r="K79" s="180"/>
      <c r="L79" s="180"/>
      <c r="M79" s="180"/>
      <c r="N79" s="193"/>
    </row>
    <row r="80" spans="2:14" ht="15.75" customHeight="1" x14ac:dyDescent="0.25">
      <c r="F80" s="196" t="s">
        <v>167</v>
      </c>
      <c r="G80" s="180"/>
      <c r="H80" s="180"/>
      <c r="I80" s="180"/>
      <c r="J80" s="180"/>
      <c r="K80" s="180"/>
      <c r="L80" s="180"/>
      <c r="M80" s="180"/>
      <c r="N80" s="193"/>
    </row>
    <row r="81" spans="2:14" ht="15.75" customHeight="1" x14ac:dyDescent="0.25">
      <c r="B81" s="198" t="s">
        <v>168</v>
      </c>
      <c r="F81" s="196" t="s">
        <v>169</v>
      </c>
      <c r="G81" s="180"/>
      <c r="H81" s="180"/>
      <c r="I81" s="180"/>
      <c r="J81" s="180"/>
      <c r="K81" s="180"/>
      <c r="L81" s="180"/>
      <c r="M81" s="180"/>
      <c r="N81" s="193"/>
    </row>
    <row r="82" spans="2:14" ht="15.75" customHeight="1" x14ac:dyDescent="0.25">
      <c r="B82" s="180" t="s">
        <v>161</v>
      </c>
      <c r="F82" s="192" t="s">
        <v>170</v>
      </c>
      <c r="G82" s="180"/>
      <c r="H82" s="180"/>
      <c r="I82" s="180"/>
      <c r="J82" s="180"/>
      <c r="K82" s="180"/>
      <c r="L82" s="180"/>
      <c r="M82" s="180"/>
      <c r="N82" s="193"/>
    </row>
    <row r="83" spans="2:14" ht="15.75" customHeight="1" x14ac:dyDescent="0.25">
      <c r="B83" s="184">
        <v>2017</v>
      </c>
      <c r="F83" s="196" t="s">
        <v>171</v>
      </c>
      <c r="G83" s="180"/>
      <c r="H83" s="180"/>
      <c r="I83" s="180"/>
      <c r="J83" s="180"/>
      <c r="K83" s="180"/>
      <c r="L83" s="180"/>
      <c r="M83" s="180"/>
      <c r="N83" s="193"/>
    </row>
    <row r="84" spans="2:14" ht="15.75" customHeight="1" x14ac:dyDescent="0.25">
      <c r="B84" s="180" t="s">
        <v>172</v>
      </c>
      <c r="F84" s="196" t="s">
        <v>173</v>
      </c>
      <c r="G84" s="180"/>
      <c r="H84" s="180"/>
      <c r="I84" s="180"/>
      <c r="J84" s="180"/>
      <c r="K84" s="180"/>
      <c r="L84" s="180"/>
      <c r="M84" s="180"/>
      <c r="N84" s="193"/>
    </row>
    <row r="85" spans="2:14" ht="15.75" customHeight="1" x14ac:dyDescent="0.25">
      <c r="B85" s="185" t="s">
        <v>165</v>
      </c>
      <c r="F85" s="196" t="s">
        <v>174</v>
      </c>
      <c r="G85" s="180"/>
      <c r="H85" s="180"/>
      <c r="I85" s="180"/>
      <c r="J85" s="180"/>
      <c r="K85" s="180"/>
      <c r="L85" s="180"/>
      <c r="M85" s="180"/>
      <c r="N85" s="193"/>
    </row>
    <row r="86" spans="2:14" ht="15.75" customHeight="1" x14ac:dyDescent="0.25">
      <c r="F86" s="196" t="s">
        <v>175</v>
      </c>
      <c r="G86" s="180"/>
      <c r="H86" s="180"/>
      <c r="I86" s="180"/>
      <c r="J86" s="180"/>
      <c r="K86" s="180"/>
      <c r="L86" s="180"/>
      <c r="M86" s="180"/>
      <c r="N86" s="193"/>
    </row>
    <row r="87" spans="2:14" ht="15.75" customHeight="1" x14ac:dyDescent="0.25">
      <c r="B87" s="198" t="s">
        <v>176</v>
      </c>
      <c r="F87" s="199" t="s">
        <v>177</v>
      </c>
      <c r="G87" s="200"/>
      <c r="H87" s="200"/>
      <c r="I87" s="200"/>
      <c r="J87" s="200"/>
      <c r="K87" s="200"/>
      <c r="L87" s="200"/>
      <c r="M87" s="200"/>
      <c r="N87" s="201"/>
    </row>
    <row r="88" spans="2:14" ht="15.75" customHeight="1" x14ac:dyDescent="0.25">
      <c r="B88" s="180" t="s">
        <v>161</v>
      </c>
    </row>
    <row r="89" spans="2:14" ht="15.75" customHeight="1" x14ac:dyDescent="0.25">
      <c r="B89" s="184">
        <v>2017</v>
      </c>
    </row>
    <row r="90" spans="2:14" ht="15.75" customHeight="1" x14ac:dyDescent="0.25">
      <c r="B90" s="180" t="s">
        <v>178</v>
      </c>
    </row>
    <row r="91" spans="2:14" ht="15.75" customHeight="1" x14ac:dyDescent="0.25">
      <c r="B91" s="185" t="s">
        <v>165</v>
      </c>
    </row>
    <row r="92" spans="2:14" ht="15.75" customHeight="1" x14ac:dyDescent="0.25"/>
    <row r="93" spans="2:14" ht="15.75" customHeight="1" x14ac:dyDescent="0.25">
      <c r="B93" s="198" t="s">
        <v>1292</v>
      </c>
    </row>
    <row r="94" spans="2:14" ht="15.75" customHeight="1" x14ac:dyDescent="0.25">
      <c r="B94" s="182" t="s">
        <v>1273</v>
      </c>
    </row>
    <row r="95" spans="2:14" ht="15.75" customHeight="1" x14ac:dyDescent="0.25">
      <c r="B95" s="184">
        <v>2020</v>
      </c>
    </row>
    <row r="96" spans="2:14" ht="15.75" customHeight="1" x14ac:dyDescent="0.25">
      <c r="B96" s="182" t="s">
        <v>1293</v>
      </c>
    </row>
    <row r="97" spans="1:2" ht="15.75" customHeight="1" x14ac:dyDescent="0.25">
      <c r="B97" s="182" t="s">
        <v>1295</v>
      </c>
    </row>
    <row r="98" spans="1:2" ht="15.75" customHeight="1" x14ac:dyDescent="0.25">
      <c r="B98" s="182" t="s">
        <v>1294</v>
      </c>
    </row>
    <row r="99" spans="1:2" ht="15.75" customHeight="1" x14ac:dyDescent="0.25"/>
    <row r="100" spans="1:2" ht="15.75" customHeight="1" x14ac:dyDescent="0.25"/>
    <row r="101" spans="1:2" ht="15.75" customHeight="1" x14ac:dyDescent="0.25">
      <c r="A101" s="181" t="s">
        <v>179</v>
      </c>
    </row>
    <row r="102" spans="1:2" ht="15.75" customHeight="1" x14ac:dyDescent="0.25"/>
    <row r="103" spans="1:2" ht="15.75" customHeight="1" x14ac:dyDescent="0.25">
      <c r="A103" s="180" t="s">
        <v>180</v>
      </c>
    </row>
    <row r="104" spans="1:2" ht="15.75" customHeight="1" x14ac:dyDescent="0.25">
      <c r="A104" s="180" t="s">
        <v>181</v>
      </c>
    </row>
    <row r="105" spans="1:2" ht="15.75" customHeight="1" x14ac:dyDescent="0.25">
      <c r="A105" s="180" t="s">
        <v>182</v>
      </c>
    </row>
    <row r="106" spans="1:2" ht="15.75" customHeight="1" x14ac:dyDescent="0.25"/>
    <row r="107" spans="1:2" ht="15.75" customHeight="1" x14ac:dyDescent="0.25">
      <c r="A107" s="181" t="s">
        <v>183</v>
      </c>
    </row>
    <row r="108" spans="1:2" ht="15.75" customHeight="1" x14ac:dyDescent="0.25">
      <c r="A108" s="181" t="s">
        <v>184</v>
      </c>
    </row>
    <row r="109" spans="1:2" ht="15.75" customHeight="1" x14ac:dyDescent="0.25">
      <c r="A109" s="181" t="s">
        <v>185</v>
      </c>
    </row>
    <row r="110" spans="1:2" ht="15.75" customHeight="1" x14ac:dyDescent="0.25"/>
    <row r="111" spans="1:2" ht="15.75" customHeight="1" x14ac:dyDescent="0.25">
      <c r="A111" s="181" t="s">
        <v>186</v>
      </c>
    </row>
    <row r="112" spans="1:2" ht="15.75" customHeight="1" x14ac:dyDescent="0.25">
      <c r="A112" s="180" t="s">
        <v>187</v>
      </c>
    </row>
    <row r="113" spans="1:1" ht="15.75" customHeight="1" x14ac:dyDescent="0.25">
      <c r="A113" s="180" t="s">
        <v>188</v>
      </c>
    </row>
    <row r="114" spans="1:1" ht="15.75" customHeight="1" x14ac:dyDescent="0.25">
      <c r="A114" s="180" t="s">
        <v>189</v>
      </c>
    </row>
    <row r="115" spans="1:1" ht="15.75" customHeight="1" x14ac:dyDescent="0.25">
      <c r="A115" s="180" t="s">
        <v>190</v>
      </c>
    </row>
    <row r="116" spans="1:1" ht="15.75" customHeight="1" x14ac:dyDescent="0.25">
      <c r="A116" s="180" t="s">
        <v>191</v>
      </c>
    </row>
    <row r="117" spans="1:1" ht="15.75" customHeight="1" x14ac:dyDescent="0.25"/>
    <row r="118" spans="1:1" ht="15.75" customHeight="1" x14ac:dyDescent="0.25">
      <c r="A118" s="180" t="s">
        <v>192</v>
      </c>
    </row>
    <row r="119" spans="1:1" ht="15.75" customHeight="1" x14ac:dyDescent="0.25">
      <c r="A119" s="180" t="s">
        <v>193</v>
      </c>
    </row>
    <row r="120" spans="1:1" ht="15.75" customHeight="1" x14ac:dyDescent="0.25"/>
    <row r="121" spans="1:1" ht="15.75" customHeight="1" x14ac:dyDescent="0.25">
      <c r="A121" s="181" t="s">
        <v>194</v>
      </c>
    </row>
    <row r="122" spans="1:1" ht="15.75" customHeight="1" x14ac:dyDescent="0.25">
      <c r="A122" s="180" t="s">
        <v>195</v>
      </c>
    </row>
    <row r="123" spans="1:1" ht="15.75" customHeight="1" x14ac:dyDescent="0.25">
      <c r="A123" s="180" t="s">
        <v>196</v>
      </c>
    </row>
    <row r="124" spans="1:1" ht="15.75" customHeight="1" x14ac:dyDescent="0.25">
      <c r="A124" s="180" t="s">
        <v>197</v>
      </c>
    </row>
    <row r="125" spans="1:1" ht="15.75" customHeight="1" x14ac:dyDescent="0.25">
      <c r="A125" s="180" t="s">
        <v>198</v>
      </c>
    </row>
    <row r="126" spans="1:1" ht="15.75" customHeight="1" x14ac:dyDescent="0.25">
      <c r="A126" s="180" t="s">
        <v>199</v>
      </c>
    </row>
    <row r="127" spans="1:1" ht="15.75" customHeight="1" x14ac:dyDescent="0.25">
      <c r="A127" s="180" t="s">
        <v>200</v>
      </c>
    </row>
    <row r="128" spans="1:1" ht="15.75" customHeight="1" x14ac:dyDescent="0.25">
      <c r="A128" s="180" t="s">
        <v>201</v>
      </c>
    </row>
    <row r="129" spans="1:1" ht="15.75" customHeight="1" x14ac:dyDescent="0.25">
      <c r="A129" s="180" t="s">
        <v>202</v>
      </c>
    </row>
    <row r="130" spans="1:1" ht="15.75" customHeight="1" x14ac:dyDescent="0.25">
      <c r="A130" s="180" t="s">
        <v>203</v>
      </c>
    </row>
    <row r="131" spans="1:1" ht="15.75" customHeight="1" x14ac:dyDescent="0.25">
      <c r="A131" s="180" t="s">
        <v>204</v>
      </c>
    </row>
    <row r="132" spans="1:1" ht="15.75" customHeight="1" x14ac:dyDescent="0.25"/>
    <row r="133" spans="1:1" ht="15.75" customHeight="1" x14ac:dyDescent="0.25">
      <c r="A133" s="181" t="s">
        <v>205</v>
      </c>
    </row>
    <row r="134" spans="1:1" ht="15.75" customHeight="1" x14ac:dyDescent="0.25">
      <c r="A134" s="180" t="s">
        <v>206</v>
      </c>
    </row>
    <row r="135" spans="1:1" ht="15.75" customHeight="1" x14ac:dyDescent="0.25">
      <c r="A135" s="180" t="s">
        <v>207</v>
      </c>
    </row>
    <row r="136" spans="1:1" ht="15.75" customHeight="1" x14ac:dyDescent="0.25">
      <c r="A136" s="180" t="s">
        <v>208</v>
      </c>
    </row>
    <row r="137" spans="1:1" ht="15.75" customHeight="1" x14ac:dyDescent="0.25">
      <c r="A137" s="180" t="s">
        <v>209</v>
      </c>
    </row>
    <row r="138" spans="1:1" ht="15.75" customHeight="1" x14ac:dyDescent="0.25">
      <c r="A138" s="180" t="s">
        <v>210</v>
      </c>
    </row>
    <row r="139" spans="1:1" ht="15.75" customHeight="1" x14ac:dyDescent="0.25">
      <c r="A139" s="180" t="s">
        <v>211</v>
      </c>
    </row>
    <row r="140" spans="1:1" ht="15.75" customHeight="1" x14ac:dyDescent="0.25">
      <c r="A140" s="180" t="s">
        <v>212</v>
      </c>
    </row>
    <row r="141" spans="1:1" ht="15.75" customHeight="1" x14ac:dyDescent="0.25">
      <c r="A141" s="180" t="s">
        <v>213</v>
      </c>
    </row>
    <row r="142" spans="1:1" ht="15.75" customHeight="1" x14ac:dyDescent="0.25">
      <c r="A142" s="180" t="s">
        <v>214</v>
      </c>
    </row>
    <row r="143" spans="1:1" ht="15.75" customHeight="1" x14ac:dyDescent="0.25">
      <c r="A143" s="180" t="s">
        <v>215</v>
      </c>
    </row>
    <row r="144" spans="1:1" ht="15.75" customHeight="1" x14ac:dyDescent="0.25">
      <c r="A144" s="180" t="s">
        <v>216</v>
      </c>
    </row>
    <row r="145" spans="1:2" ht="15.75" customHeight="1" x14ac:dyDescent="0.25">
      <c r="A145" s="180" t="s">
        <v>217</v>
      </c>
    </row>
    <row r="146" spans="1:2" ht="15.75" customHeight="1" x14ac:dyDescent="0.25"/>
    <row r="147" spans="1:2" ht="15.75" customHeight="1" x14ac:dyDescent="0.25">
      <c r="A147" s="181" t="s">
        <v>218</v>
      </c>
    </row>
    <row r="148" spans="1:2" ht="15.75" customHeight="1" x14ac:dyDescent="0.25">
      <c r="A148" s="180" t="s">
        <v>219</v>
      </c>
    </row>
    <row r="149" spans="1:2" ht="15.75" customHeight="1" x14ac:dyDescent="0.25">
      <c r="A149" s="180" t="s">
        <v>220</v>
      </c>
    </row>
    <row r="150" spans="1:2" ht="15.75" customHeight="1" x14ac:dyDescent="0.25">
      <c r="A150" s="180" t="s">
        <v>221</v>
      </c>
    </row>
    <row r="151" spans="1:2" ht="15.75" customHeight="1" x14ac:dyDescent="0.25">
      <c r="A151" s="180" t="s">
        <v>222</v>
      </c>
      <c r="B151" s="180">
        <f>28/25</f>
        <v>1.1200000000000001</v>
      </c>
    </row>
    <row r="152" spans="1:2" ht="15.75" customHeight="1" x14ac:dyDescent="0.25">
      <c r="A152" s="180" t="s">
        <v>223</v>
      </c>
      <c r="B152" s="180">
        <f>265/298</f>
        <v>0.88926174496644295</v>
      </c>
    </row>
    <row r="153" spans="1:2" ht="15.75" customHeight="1" x14ac:dyDescent="0.25">
      <c r="A153" s="180" t="s">
        <v>224</v>
      </c>
    </row>
    <row r="154" spans="1:2" ht="15.75" customHeight="1" x14ac:dyDescent="0.25">
      <c r="A154" s="180" t="s">
        <v>225</v>
      </c>
    </row>
    <row r="155" spans="1:2" ht="15.75" customHeight="1" x14ac:dyDescent="0.25">
      <c r="A155" s="180" t="s">
        <v>226</v>
      </c>
    </row>
    <row r="156" spans="1:2" ht="15.75" customHeight="1" x14ac:dyDescent="0.25">
      <c r="A156" s="180" t="s">
        <v>227</v>
      </c>
    </row>
    <row r="157" spans="1:2" ht="15.75" customHeight="1" x14ac:dyDescent="0.25">
      <c r="A157" s="180"/>
    </row>
    <row r="158" spans="1:2" ht="15.75" customHeight="1" x14ac:dyDescent="0.25">
      <c r="A158" s="181" t="s">
        <v>1297</v>
      </c>
    </row>
    <row r="159" spans="1:2" ht="15.75" customHeight="1" x14ac:dyDescent="0.25">
      <c r="A159" s="180" t="s">
        <v>1298</v>
      </c>
    </row>
    <row r="160" spans="1:2" ht="15.75" customHeight="1" x14ac:dyDescent="0.25">
      <c r="A160" s="180" t="s">
        <v>1299</v>
      </c>
    </row>
    <row r="161" spans="1:5" ht="15.75" customHeight="1" x14ac:dyDescent="0.25"/>
    <row r="162" spans="1:5" ht="15.75" customHeight="1" x14ac:dyDescent="0.25">
      <c r="A162" s="181" t="s">
        <v>228</v>
      </c>
    </row>
    <row r="163" spans="1:5" ht="15.75" customHeight="1" x14ac:dyDescent="0.25">
      <c r="A163" s="180" t="s">
        <v>229</v>
      </c>
    </row>
    <row r="164" spans="1:5" ht="15.75" customHeight="1" x14ac:dyDescent="0.25">
      <c r="A164" s="180" t="s">
        <v>230</v>
      </c>
    </row>
    <row r="165" spans="1:5" ht="15.75" customHeight="1" x14ac:dyDescent="0.25">
      <c r="A165" s="180">
        <f>10^12</f>
        <v>1000000000000</v>
      </c>
      <c r="B165" s="180" t="s">
        <v>231</v>
      </c>
    </row>
    <row r="166" spans="1:5" ht="15.75" customHeight="1" x14ac:dyDescent="0.25"/>
    <row r="167" spans="1:5" ht="15.75" customHeight="1" x14ac:dyDescent="0.25">
      <c r="A167" s="182">
        <v>28</v>
      </c>
      <c r="B167" s="182" t="s">
        <v>1252</v>
      </c>
    </row>
    <row r="168" spans="1:5" ht="15.75" customHeight="1" x14ac:dyDescent="0.25"/>
    <row r="169" spans="1:5" ht="15.75" customHeight="1" x14ac:dyDescent="0.25">
      <c r="A169" s="180" t="s">
        <v>942</v>
      </c>
      <c r="B169" s="181" t="s">
        <v>1276</v>
      </c>
    </row>
    <row r="170" spans="1:5" ht="15.75" customHeight="1" x14ac:dyDescent="0.25">
      <c r="A170" s="180" t="s">
        <v>1277</v>
      </c>
      <c r="B170" s="202">
        <v>0.89805481563188172</v>
      </c>
    </row>
    <row r="171" spans="1:5" ht="15.75" customHeight="1" x14ac:dyDescent="0.25"/>
    <row r="172" spans="1:5" ht="15.75" customHeight="1" x14ac:dyDescent="0.25">
      <c r="A172" s="203" t="s">
        <v>1296</v>
      </c>
    </row>
    <row r="173" spans="1:5" ht="15.75" customHeight="1" x14ac:dyDescent="0.25">
      <c r="A173" s="182">
        <f>10^6</f>
        <v>1000000</v>
      </c>
      <c r="B173" s="182" t="s">
        <v>1278</v>
      </c>
    </row>
    <row r="174" spans="1:5" ht="15.75" customHeight="1" x14ac:dyDescent="0.25">
      <c r="A174" s="182">
        <f>10^6</f>
        <v>1000000</v>
      </c>
      <c r="B174" s="182" t="s">
        <v>1282</v>
      </c>
    </row>
    <row r="175" spans="1:5" ht="15.75" customHeight="1" x14ac:dyDescent="0.25">
      <c r="A175" s="182" t="s">
        <v>1283</v>
      </c>
      <c r="B175" s="182">
        <v>16.04</v>
      </c>
    </row>
    <row r="176" spans="1:5" ht="15.75" customHeight="1" x14ac:dyDescent="0.25">
      <c r="A176" s="182" t="s">
        <v>1284</v>
      </c>
      <c r="B176" s="182">
        <v>845</v>
      </c>
      <c r="C176" s="180"/>
      <c r="D176" s="180"/>
      <c r="E176" s="180"/>
    </row>
    <row r="177" spans="1:5" ht="15.75" customHeight="1" x14ac:dyDescent="0.25">
      <c r="A177" s="182" t="s">
        <v>1285</v>
      </c>
      <c r="B177" s="204">
        <f>B176/B175</f>
        <v>52.680798004987537</v>
      </c>
      <c r="D177" s="180"/>
      <c r="E177" s="180"/>
    </row>
    <row r="178" spans="1:5" x14ac:dyDescent="0.25">
      <c r="A178" s="180"/>
      <c r="B178" s="180"/>
      <c r="C178" s="180"/>
      <c r="D178" s="180"/>
      <c r="E178" s="180"/>
    </row>
    <row r="179" spans="1:5" ht="45" x14ac:dyDescent="0.25">
      <c r="A179" s="205" t="s">
        <v>1286</v>
      </c>
      <c r="B179" s="180">
        <f>A174*(1/B177)*(1/A173)*28</f>
        <v>0.53150295857988161</v>
      </c>
      <c r="C179" s="180"/>
      <c r="D179" s="180"/>
      <c r="E179" s="206"/>
    </row>
    <row r="180" spans="1:5" ht="15.75" customHeight="1" x14ac:dyDescent="0.25">
      <c r="A180" s="180"/>
      <c r="B180" s="180"/>
      <c r="C180" s="180"/>
      <c r="D180" s="180"/>
      <c r="E180" s="180"/>
    </row>
    <row r="181" spans="1:5" ht="15.75" customHeight="1" x14ac:dyDescent="0.25"/>
    <row r="182" spans="1:5" ht="15.75" customHeight="1" x14ac:dyDescent="0.25"/>
    <row r="183" spans="1:5" ht="15.75" customHeight="1" x14ac:dyDescent="0.25"/>
    <row r="184" spans="1:5" ht="15.75" customHeight="1" x14ac:dyDescent="0.25"/>
    <row r="185" spans="1:5" ht="15.75" customHeight="1" x14ac:dyDescent="0.25"/>
    <row r="186" spans="1:5" ht="15.75" customHeight="1" x14ac:dyDescent="0.25"/>
    <row r="187" spans="1:5" ht="15.75" customHeight="1" x14ac:dyDescent="0.25"/>
    <row r="188" spans="1:5" ht="15.75" customHeight="1" x14ac:dyDescent="0.25"/>
    <row r="189" spans="1:5" ht="15.75" customHeight="1" x14ac:dyDescent="0.25"/>
    <row r="190" spans="1:5" ht="15.75" customHeight="1" x14ac:dyDescent="0.25"/>
    <row r="191" spans="1:5" ht="15.75" customHeight="1" x14ac:dyDescent="0.25"/>
    <row r="192" spans="1:5"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row r="1006" ht="15.75" customHeight="1" x14ac:dyDescent="0.25"/>
    <row r="1007" ht="15.75" customHeight="1" x14ac:dyDescent="0.25"/>
    <row r="1008" ht="15.75" customHeight="1" x14ac:dyDescent="0.25"/>
    <row r="1009" ht="15.75" customHeight="1" x14ac:dyDescent="0.25"/>
    <row r="1010" ht="15.75" customHeight="1" x14ac:dyDescent="0.25"/>
    <row r="1011" ht="15.75" customHeight="1" x14ac:dyDescent="0.25"/>
    <row r="1012" ht="15.75" customHeight="1" x14ac:dyDescent="0.25"/>
    <row r="1013" ht="15.75" customHeight="1" x14ac:dyDescent="0.25"/>
    <row r="1014" ht="15.75" customHeight="1" x14ac:dyDescent="0.25"/>
    <row r="1015" ht="15.75" customHeight="1" x14ac:dyDescent="0.25"/>
    <row r="1016" ht="15.75" customHeight="1" x14ac:dyDescent="0.25"/>
  </sheetData>
  <hyperlinks>
    <hyperlink ref="B8" r:id="rId1" xr:uid="{00000000-0004-0000-0000-000000000000}"/>
    <hyperlink ref="B15" r:id="rId2" xr:uid="{00000000-0004-0000-0000-000001000000}"/>
    <hyperlink ref="B22" r:id="rId3" xr:uid="{00000000-0004-0000-0000-000002000000}"/>
    <hyperlink ref="B27" r:id="rId4" xr:uid="{00000000-0004-0000-0000-000003000000}"/>
    <hyperlink ref="B32" r:id="rId5" xr:uid="{00000000-0004-0000-0000-000004000000}"/>
    <hyperlink ref="B38" r:id="rId6" xr:uid="{00000000-0004-0000-0000-000005000000}"/>
    <hyperlink ref="B45" r:id="rId7" xr:uid="{00000000-0004-0000-0000-000006000000}"/>
    <hyperlink ref="B52" r:id="rId8" xr:uid="{00000000-0004-0000-0000-000007000000}"/>
    <hyperlink ref="F63" r:id="rId9" xr:uid="{00000000-0004-0000-0000-000008000000}"/>
    <hyperlink ref="F64" r:id="rId10" xr:uid="{00000000-0004-0000-0000-000009000000}"/>
    <hyperlink ref="B72" r:id="rId11" xr:uid="{00000000-0004-0000-0000-00000A000000}"/>
    <hyperlink ref="B79" r:id="rId12" xr:uid="{00000000-0004-0000-0000-00000B000000}"/>
    <hyperlink ref="B85" r:id="rId13" xr:uid="{00000000-0004-0000-0000-00000C000000}"/>
    <hyperlink ref="B91" r:id="rId14" xr:uid="{00000000-0004-0000-0000-00000D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D9C70-7CAE-4F1A-B896-9615E772F8E9}">
  <dimension ref="A1:H24"/>
  <sheetViews>
    <sheetView workbookViewId="0">
      <selection activeCell="G30" sqref="G30"/>
    </sheetView>
  </sheetViews>
  <sheetFormatPr defaultRowHeight="15" x14ac:dyDescent="0.25"/>
  <cols>
    <col min="1" max="1" width="9" style="112"/>
    <col min="2" max="2" width="12.25" style="112" customWidth="1"/>
    <col min="3" max="3" width="13.125" style="112" customWidth="1"/>
    <col min="4" max="4" width="9" style="112"/>
    <col min="5" max="5" width="23.875" style="112" customWidth="1"/>
    <col min="6" max="6" width="9" style="112"/>
    <col min="7" max="7" width="16" style="112" customWidth="1"/>
    <col min="8" max="16384" width="9" style="112"/>
  </cols>
  <sheetData>
    <row r="1" spans="1:8" x14ac:dyDescent="0.25">
      <c r="A1" s="115" t="s">
        <v>942</v>
      </c>
      <c r="B1" s="112" t="s">
        <v>1213</v>
      </c>
      <c r="C1" s="112" t="s">
        <v>1219</v>
      </c>
      <c r="D1" s="112" t="s">
        <v>1217</v>
      </c>
      <c r="E1" s="112" t="s">
        <v>1215</v>
      </c>
      <c r="F1" s="115" t="s">
        <v>1248</v>
      </c>
      <c r="G1" s="115" t="s">
        <v>1249</v>
      </c>
      <c r="H1" s="115" t="s">
        <v>1250</v>
      </c>
    </row>
    <row r="2" spans="1:8" x14ac:dyDescent="0.25">
      <c r="A2" s="115">
        <v>2019</v>
      </c>
      <c r="B2" s="112" t="s">
        <v>241</v>
      </c>
      <c r="C2" s="112">
        <v>1421.73997497558</v>
      </c>
      <c r="D2" s="112" t="s">
        <v>1237</v>
      </c>
      <c r="E2" s="112" t="s">
        <v>1233</v>
      </c>
      <c r="F2" s="115" t="s">
        <v>1251</v>
      </c>
      <c r="G2" s="116">
        <f>C2*1000</f>
        <v>1421739.9749755801</v>
      </c>
      <c r="H2" s="116">
        <f>G2*About!$A$167/10^6</f>
        <v>39.808719299316245</v>
      </c>
    </row>
    <row r="3" spans="1:8" x14ac:dyDescent="0.25">
      <c r="A3" s="115">
        <v>2019</v>
      </c>
      <c r="B3" s="112" t="s">
        <v>241</v>
      </c>
      <c r="C3" s="112">
        <v>803.52002429962101</v>
      </c>
      <c r="D3" s="112" t="s">
        <v>1225</v>
      </c>
      <c r="E3" s="112" t="s">
        <v>1233</v>
      </c>
      <c r="F3" s="115" t="s">
        <v>1251</v>
      </c>
      <c r="G3" s="116">
        <f t="shared" ref="G3:G23" si="0">C3*1000</f>
        <v>803520.024299621</v>
      </c>
      <c r="H3" s="116">
        <f>G3*About!$A$167/10^6</f>
        <v>22.498560680389389</v>
      </c>
    </row>
    <row r="4" spans="1:8" x14ac:dyDescent="0.25">
      <c r="A4" s="115">
        <v>2019</v>
      </c>
      <c r="B4" s="112" t="s">
        <v>241</v>
      </c>
      <c r="C4" s="112">
        <v>5.3000000119209201</v>
      </c>
      <c r="D4" s="112" t="s">
        <v>1237</v>
      </c>
      <c r="E4" s="112" t="s">
        <v>1244</v>
      </c>
      <c r="F4" s="115" t="s">
        <v>1251</v>
      </c>
      <c r="G4" s="116">
        <f t="shared" si="0"/>
        <v>5300.0000119209199</v>
      </c>
      <c r="H4" s="116">
        <f>G4*About!$A$167/10^6</f>
        <v>0.14840000033378575</v>
      </c>
    </row>
    <row r="5" spans="1:8" x14ac:dyDescent="0.25">
      <c r="A5" s="115">
        <v>2019</v>
      </c>
      <c r="B5" s="112" t="s">
        <v>241</v>
      </c>
      <c r="C5" s="112">
        <v>29.239999055862398</v>
      </c>
      <c r="D5" s="112" t="s">
        <v>1225</v>
      </c>
      <c r="E5" s="112" t="s">
        <v>1244</v>
      </c>
      <c r="F5" s="115" t="s">
        <v>1251</v>
      </c>
      <c r="G5" s="116">
        <f t="shared" si="0"/>
        <v>29239.999055862398</v>
      </c>
      <c r="H5" s="116">
        <f>G5*About!$A$167/10^6</f>
        <v>0.81871997356414716</v>
      </c>
    </row>
    <row r="6" spans="1:8" x14ac:dyDescent="0.25">
      <c r="A6" s="115">
        <v>2019</v>
      </c>
      <c r="B6" s="112" t="s">
        <v>241</v>
      </c>
      <c r="C6" s="112">
        <v>8.9599996805191005</v>
      </c>
      <c r="D6" s="112" t="s">
        <v>1237</v>
      </c>
      <c r="E6" s="112" t="s">
        <v>1236</v>
      </c>
      <c r="F6" s="115" t="s">
        <v>1251</v>
      </c>
      <c r="G6" s="116">
        <f t="shared" si="0"/>
        <v>8959.9996805191004</v>
      </c>
      <c r="H6" s="116">
        <f>G6*About!$A$167/10^6</f>
        <v>0.25087999105453479</v>
      </c>
    </row>
    <row r="7" spans="1:8" x14ac:dyDescent="0.25">
      <c r="A7" s="115">
        <v>2019</v>
      </c>
      <c r="B7" s="112" t="s">
        <v>241</v>
      </c>
      <c r="C7" s="112">
        <v>0</v>
      </c>
      <c r="D7" s="112" t="s">
        <v>1239</v>
      </c>
      <c r="E7" s="112" t="s">
        <v>1236</v>
      </c>
      <c r="F7" s="115" t="s">
        <v>1251</v>
      </c>
      <c r="G7" s="116">
        <f t="shared" si="0"/>
        <v>0</v>
      </c>
      <c r="H7" s="116">
        <f>G7*About!$A$167/10^6</f>
        <v>0</v>
      </c>
    </row>
    <row r="8" spans="1:8" x14ac:dyDescent="0.25">
      <c r="A8" s="115">
        <v>2019</v>
      </c>
      <c r="B8" s="112" t="s">
        <v>241</v>
      </c>
      <c r="C8" s="112">
        <v>15.569999814033499</v>
      </c>
      <c r="D8" s="112" t="s">
        <v>1225</v>
      </c>
      <c r="E8" s="112" t="s">
        <v>1236</v>
      </c>
      <c r="F8" s="115" t="s">
        <v>1251</v>
      </c>
      <c r="G8" s="116">
        <f t="shared" si="0"/>
        <v>15569.999814033499</v>
      </c>
      <c r="H8" s="116">
        <f>G8*About!$A$167/10^6</f>
        <v>0.43595999479293801</v>
      </c>
    </row>
    <row r="9" spans="1:8" x14ac:dyDescent="0.25">
      <c r="A9" s="115">
        <v>2019</v>
      </c>
      <c r="B9" s="112" t="s">
        <v>241</v>
      </c>
      <c r="C9" s="112">
        <v>9.8000000715255702</v>
      </c>
      <c r="D9" s="112" t="s">
        <v>1237</v>
      </c>
      <c r="E9" s="112" t="s">
        <v>1231</v>
      </c>
      <c r="F9" s="115" t="s">
        <v>1251</v>
      </c>
      <c r="G9" s="116">
        <f t="shared" si="0"/>
        <v>9800.0000715255701</v>
      </c>
      <c r="H9" s="116">
        <f>G9*About!$A$167/10^6</f>
        <v>0.27440000200271597</v>
      </c>
    </row>
    <row r="10" spans="1:8" x14ac:dyDescent="0.25">
      <c r="A10" s="115">
        <v>2019</v>
      </c>
      <c r="B10" s="112" t="s">
        <v>241</v>
      </c>
      <c r="C10" s="112">
        <v>11.5900001525878</v>
      </c>
      <c r="D10" s="112" t="s">
        <v>1239</v>
      </c>
      <c r="E10" s="112" t="s">
        <v>1231</v>
      </c>
      <c r="F10" s="115" t="s">
        <v>1251</v>
      </c>
      <c r="G10" s="116">
        <f t="shared" si="0"/>
        <v>11590.0001525878</v>
      </c>
      <c r="H10" s="116">
        <f>G10*About!$A$167/10^6</f>
        <v>0.32452000427245836</v>
      </c>
    </row>
    <row r="11" spans="1:8" x14ac:dyDescent="0.25">
      <c r="A11" s="115">
        <v>2019</v>
      </c>
      <c r="B11" s="112" t="s">
        <v>241</v>
      </c>
      <c r="C11" s="112">
        <v>119.98000074364199</v>
      </c>
      <c r="D11" s="112" t="s">
        <v>1225</v>
      </c>
      <c r="E11" s="112" t="s">
        <v>1231</v>
      </c>
      <c r="F11" s="115" t="s">
        <v>1251</v>
      </c>
      <c r="G11" s="116">
        <f t="shared" si="0"/>
        <v>119980.000743642</v>
      </c>
      <c r="H11" s="116">
        <f>G11*About!$A$167/10^6</f>
        <v>3.3594400208219759</v>
      </c>
    </row>
    <row r="12" spans="1:8" x14ac:dyDescent="0.25">
      <c r="A12" s="115">
        <v>2019</v>
      </c>
      <c r="B12" s="112" t="s">
        <v>241</v>
      </c>
      <c r="C12" s="112">
        <v>128.75</v>
      </c>
      <c r="D12" s="112" t="s">
        <v>1237</v>
      </c>
      <c r="E12" s="112" t="s">
        <v>1228</v>
      </c>
      <c r="F12" s="115" t="s">
        <v>1251</v>
      </c>
      <c r="G12" s="116">
        <f t="shared" si="0"/>
        <v>128750</v>
      </c>
      <c r="H12" s="116">
        <f>G12*About!$A$167/10^6</f>
        <v>3.605</v>
      </c>
    </row>
    <row r="13" spans="1:8" x14ac:dyDescent="0.25">
      <c r="A13" s="115">
        <v>2019</v>
      </c>
      <c r="B13" s="112" t="s">
        <v>241</v>
      </c>
      <c r="C13" s="112">
        <v>0</v>
      </c>
      <c r="D13" s="112" t="s">
        <v>1239</v>
      </c>
      <c r="E13" s="112" t="s">
        <v>1228</v>
      </c>
      <c r="F13" s="115" t="s">
        <v>1251</v>
      </c>
      <c r="G13" s="116">
        <f t="shared" si="0"/>
        <v>0</v>
      </c>
      <c r="H13" s="116">
        <f>G13*About!$A$167/10^6</f>
        <v>0</v>
      </c>
    </row>
    <row r="14" spans="1:8" x14ac:dyDescent="0.25">
      <c r="A14" s="115">
        <v>2019</v>
      </c>
      <c r="B14" s="112" t="s">
        <v>241</v>
      </c>
      <c r="C14" s="112">
        <v>223.70000070333401</v>
      </c>
      <c r="D14" s="112" t="s">
        <v>1225</v>
      </c>
      <c r="E14" s="112" t="s">
        <v>1228</v>
      </c>
      <c r="F14" s="115" t="s">
        <v>1251</v>
      </c>
      <c r="G14" s="116">
        <f t="shared" si="0"/>
        <v>223700.00070333402</v>
      </c>
      <c r="H14" s="116">
        <f>G14*About!$A$167/10^6</f>
        <v>6.2636000196933521</v>
      </c>
    </row>
    <row r="15" spans="1:8" x14ac:dyDescent="0.25">
      <c r="A15" s="115">
        <v>2019</v>
      </c>
      <c r="B15" s="112" t="s">
        <v>241</v>
      </c>
      <c r="C15" s="112">
        <v>85.349998474121094</v>
      </c>
      <c r="D15" s="112" t="s">
        <v>1237</v>
      </c>
      <c r="E15" s="112" t="s">
        <v>1223</v>
      </c>
      <c r="F15" s="115" t="s">
        <v>1251</v>
      </c>
      <c r="G15" s="116">
        <f t="shared" si="0"/>
        <v>85349.998474121094</v>
      </c>
      <c r="H15" s="116">
        <f>G15*About!$A$167/10^6</f>
        <v>2.3897999572753905</v>
      </c>
    </row>
    <row r="16" spans="1:8" x14ac:dyDescent="0.25">
      <c r="A16" s="115">
        <v>2019</v>
      </c>
      <c r="B16" s="112" t="s">
        <v>241</v>
      </c>
      <c r="C16" s="112">
        <v>33.540000915527301</v>
      </c>
      <c r="D16" s="112" t="s">
        <v>1239</v>
      </c>
      <c r="E16" s="112" t="s">
        <v>1223</v>
      </c>
      <c r="F16" s="115" t="s">
        <v>1251</v>
      </c>
      <c r="G16" s="116">
        <f t="shared" si="0"/>
        <v>33540.0009155273</v>
      </c>
      <c r="H16" s="116">
        <f>G16*About!$A$167/10^6</f>
        <v>0.93912002563476449</v>
      </c>
    </row>
    <row r="17" spans="1:8" x14ac:dyDescent="0.25">
      <c r="A17" s="115">
        <v>2019</v>
      </c>
      <c r="B17" s="112" t="s">
        <v>241</v>
      </c>
      <c r="C17" s="112">
        <v>1045.2700006067701</v>
      </c>
      <c r="D17" s="112" t="s">
        <v>1225</v>
      </c>
      <c r="E17" s="112" t="s">
        <v>1223</v>
      </c>
      <c r="F17" s="115" t="s">
        <v>1251</v>
      </c>
      <c r="G17" s="116">
        <f t="shared" si="0"/>
        <v>1045270.00060677</v>
      </c>
      <c r="H17" s="116">
        <f>G17*About!$A$167/10^6</f>
        <v>29.267560016989563</v>
      </c>
    </row>
    <row r="18" spans="1:8" x14ac:dyDescent="0.25">
      <c r="A18" s="115">
        <v>2019</v>
      </c>
      <c r="B18" s="112" t="s">
        <v>241</v>
      </c>
      <c r="C18" s="112">
        <v>1952.5899963378899</v>
      </c>
      <c r="D18" s="112" t="s">
        <v>1237</v>
      </c>
      <c r="E18" s="112" t="s">
        <v>1230</v>
      </c>
      <c r="F18" s="115" t="s">
        <v>1251</v>
      </c>
      <c r="G18" s="116">
        <f t="shared" si="0"/>
        <v>1952589.9963378899</v>
      </c>
      <c r="H18" s="116">
        <f>G18*About!$A$167/10^6</f>
        <v>54.672519897460916</v>
      </c>
    </row>
    <row r="19" spans="1:8" x14ac:dyDescent="0.25">
      <c r="A19" s="115">
        <v>2019</v>
      </c>
      <c r="B19" s="112" t="s">
        <v>241</v>
      </c>
      <c r="C19" s="112">
        <v>0</v>
      </c>
      <c r="D19" s="112" t="s">
        <v>1239</v>
      </c>
      <c r="E19" s="112" t="s">
        <v>1230</v>
      </c>
      <c r="F19" s="115" t="s">
        <v>1251</v>
      </c>
      <c r="G19" s="116">
        <f t="shared" si="0"/>
        <v>0</v>
      </c>
      <c r="H19" s="116">
        <f>G19*About!$A$167/10^6</f>
        <v>0</v>
      </c>
    </row>
    <row r="20" spans="1:8" x14ac:dyDescent="0.25">
      <c r="A20" s="115">
        <v>2019</v>
      </c>
      <c r="B20" s="112" t="s">
        <v>241</v>
      </c>
      <c r="C20" s="112">
        <v>3392.80006027221</v>
      </c>
      <c r="D20" s="112" t="s">
        <v>1225</v>
      </c>
      <c r="E20" s="112" t="s">
        <v>1230</v>
      </c>
      <c r="F20" s="115" t="s">
        <v>1251</v>
      </c>
      <c r="G20" s="116">
        <f t="shared" si="0"/>
        <v>3392800.0602722098</v>
      </c>
      <c r="H20" s="116">
        <f>G20*About!$A$167/10^6</f>
        <v>94.998401687621879</v>
      </c>
    </row>
    <row r="21" spans="1:8" x14ac:dyDescent="0.25">
      <c r="A21" s="115">
        <v>2019</v>
      </c>
      <c r="B21" s="112" t="s">
        <v>241</v>
      </c>
      <c r="C21" s="112">
        <v>147.18999671936001</v>
      </c>
      <c r="D21" s="112" t="s">
        <v>1237</v>
      </c>
      <c r="E21" s="112" t="s">
        <v>1227</v>
      </c>
      <c r="F21" s="115" t="s">
        <v>1251</v>
      </c>
      <c r="G21" s="116">
        <f t="shared" si="0"/>
        <v>147189.99671936</v>
      </c>
      <c r="H21" s="116">
        <f>G21*About!$A$167/10^6</f>
        <v>4.1213199081420804</v>
      </c>
    </row>
    <row r="22" spans="1:8" x14ac:dyDescent="0.25">
      <c r="A22" s="115">
        <v>2019</v>
      </c>
      <c r="B22" s="112" t="s">
        <v>241</v>
      </c>
      <c r="C22" s="112">
        <v>139.83999633789</v>
      </c>
      <c r="D22" s="112" t="s">
        <v>1239</v>
      </c>
      <c r="E22" s="112" t="s">
        <v>1227</v>
      </c>
      <c r="F22" s="115" t="s">
        <v>1251</v>
      </c>
      <c r="G22" s="116">
        <f t="shared" si="0"/>
        <v>139839.99633789001</v>
      </c>
      <c r="H22" s="116">
        <f>G22*About!$A$167/10^6</f>
        <v>3.9155198974609204</v>
      </c>
    </row>
    <row r="23" spans="1:8" x14ac:dyDescent="0.25">
      <c r="A23" s="115">
        <v>2019</v>
      </c>
      <c r="B23" s="112" t="s">
        <v>241</v>
      </c>
      <c r="C23" s="112">
        <v>1802.5299894213599</v>
      </c>
      <c r="D23" s="112" t="s">
        <v>1225</v>
      </c>
      <c r="E23" s="112" t="s">
        <v>1227</v>
      </c>
      <c r="F23" s="115" t="s">
        <v>1251</v>
      </c>
      <c r="G23" s="116">
        <f t="shared" si="0"/>
        <v>1802529.98942136</v>
      </c>
      <c r="H23" s="116">
        <f>G23*About!$A$167/10^6</f>
        <v>50.470839703798077</v>
      </c>
    </row>
    <row r="24" spans="1:8" x14ac:dyDescent="0.25">
      <c r="A24" s="112">
        <v>2019</v>
      </c>
      <c r="C24" s="114"/>
      <c r="H24" s="117">
        <f>SUM(H2:H23)</f>
        <v>318.56328108062519</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4CBFA-D535-4BC1-A63B-292C757073FF}">
  <dimension ref="A1:O86"/>
  <sheetViews>
    <sheetView topLeftCell="F47" workbookViewId="0">
      <selection activeCell="R48" sqref="R48"/>
    </sheetView>
  </sheetViews>
  <sheetFormatPr defaultRowHeight="15" x14ac:dyDescent="0.25"/>
  <cols>
    <col min="1" max="1" width="9" style="107"/>
    <col min="2" max="2" width="21.125" style="107" customWidth="1"/>
    <col min="3" max="3" width="17.5" style="107" customWidth="1"/>
    <col min="4" max="4" width="9" style="107"/>
    <col min="5" max="5" width="24.5" style="107" customWidth="1"/>
    <col min="6" max="6" width="14.25" style="107" customWidth="1"/>
    <col min="7" max="7" width="9.75" style="107" customWidth="1"/>
    <col min="8" max="8" width="33.75" style="107" customWidth="1"/>
    <col min="9" max="9" width="10.875" style="109" customWidth="1"/>
    <col min="10" max="10" width="15" style="113" customWidth="1"/>
    <col min="11" max="11" width="12.625" style="113" customWidth="1"/>
    <col min="12" max="12" width="29.5" style="143" customWidth="1"/>
    <col min="13" max="13" width="13.75" style="141" customWidth="1"/>
    <col min="14" max="14" width="15.125" style="141" customWidth="1"/>
    <col min="15" max="15" width="16" style="140" customWidth="1"/>
    <col min="16" max="16384" width="9" style="107"/>
  </cols>
  <sheetData>
    <row r="1" spans="1:15" ht="45" x14ac:dyDescent="0.25">
      <c r="A1" s="107" t="s">
        <v>942</v>
      </c>
      <c r="B1" s="106" t="s">
        <v>1213</v>
      </c>
      <c r="C1" s="106" t="s">
        <v>988</v>
      </c>
      <c r="D1" s="106" t="s">
        <v>1214</v>
      </c>
      <c r="E1" s="106" t="s">
        <v>1215</v>
      </c>
      <c r="F1" s="106" t="s">
        <v>1216</v>
      </c>
      <c r="G1" s="106" t="s">
        <v>1217</v>
      </c>
      <c r="H1" s="106" t="s">
        <v>1218</v>
      </c>
      <c r="I1" s="108" t="s">
        <v>1219</v>
      </c>
      <c r="J1" s="118" t="s">
        <v>1220</v>
      </c>
      <c r="K1" s="118" t="s">
        <v>1221</v>
      </c>
      <c r="L1" s="147" t="s">
        <v>684</v>
      </c>
      <c r="M1" s="152" t="s">
        <v>1280</v>
      </c>
      <c r="N1" s="152" t="s">
        <v>1281</v>
      </c>
    </row>
    <row r="2" spans="1:15" x14ac:dyDescent="0.25">
      <c r="A2" s="107">
        <v>2019</v>
      </c>
      <c r="B2" s="107" t="s">
        <v>241</v>
      </c>
      <c r="C2" s="107" t="s">
        <v>317</v>
      </c>
      <c r="D2" s="107" t="s">
        <v>1222</v>
      </c>
      <c r="E2" s="107" t="s">
        <v>1223</v>
      </c>
      <c r="F2" s="107" t="s">
        <v>1224</v>
      </c>
      <c r="G2" s="107" t="s">
        <v>1225</v>
      </c>
      <c r="H2" s="107" t="s">
        <v>1226</v>
      </c>
      <c r="I2" s="109">
        <v>0.40999999642372098</v>
      </c>
      <c r="J2" s="113">
        <v>0.40999999642372098</v>
      </c>
      <c r="K2" s="113">
        <v>-2.3299999237060498</v>
      </c>
      <c r="L2" s="143" t="str">
        <f>INDEX('IEA Tech to Policy Mapping'!$B$2:$B$13,MATCH($H2,'IEA Tech to Policy Mapping'!$A$2:$A$13,0))</f>
        <v>ngps - production methane capture</v>
      </c>
      <c r="M2" s="207">
        <f>(J2*About!$A$167/1000)*10^12*'EPA to IEA Scaling'!$G$17</f>
        <v>9290694398.3888912</v>
      </c>
      <c r="N2" s="208">
        <f>K2/About!$B$179</f>
        <v>-4.3837948332998131</v>
      </c>
      <c r="O2" s="142"/>
    </row>
    <row r="3" spans="1:15" x14ac:dyDescent="0.25">
      <c r="A3" s="107">
        <v>2019</v>
      </c>
      <c r="B3" s="107" t="s">
        <v>241</v>
      </c>
      <c r="C3" s="107" t="s">
        <v>317</v>
      </c>
      <c r="D3" s="107" t="s">
        <v>1222</v>
      </c>
      <c r="E3" s="107" t="s">
        <v>1227</v>
      </c>
      <c r="F3" s="107" t="s">
        <v>1224</v>
      </c>
      <c r="G3" s="107" t="s">
        <v>1225</v>
      </c>
      <c r="H3" s="107" t="s">
        <v>1226</v>
      </c>
      <c r="I3" s="109">
        <v>0.66000002622604304</v>
      </c>
      <c r="J3" s="113">
        <v>0.66000002622604304</v>
      </c>
      <c r="K3" s="113">
        <v>-2.3299999237060498</v>
      </c>
      <c r="L3" s="143" t="str">
        <f>INDEX('IEA Tech to Policy Mapping'!$B$2:$B$13,MATCH($H3,'IEA Tech to Policy Mapping'!$A$2:$A$13,0))</f>
        <v>ngps - production methane capture</v>
      </c>
      <c r="M3" s="207">
        <f>(J3*About!$A$167/1000)*10^12*'EPA to IEA Scaling'!$G$17</f>
        <v>14955752683.123814</v>
      </c>
      <c r="N3" s="208">
        <f>K3/About!$B$179</f>
        <v>-4.3837948332998131</v>
      </c>
      <c r="O3" s="142"/>
    </row>
    <row r="4" spans="1:15" x14ac:dyDescent="0.25">
      <c r="A4" s="107">
        <v>2019</v>
      </c>
      <c r="B4" s="107" t="s">
        <v>241</v>
      </c>
      <c r="C4" s="107" t="s">
        <v>317</v>
      </c>
      <c r="D4" s="107" t="s">
        <v>652</v>
      </c>
      <c r="E4" s="107" t="s">
        <v>1228</v>
      </c>
      <c r="F4" s="107" t="s">
        <v>1224</v>
      </c>
      <c r="G4" s="107" t="s">
        <v>1225</v>
      </c>
      <c r="H4" s="107" t="s">
        <v>1229</v>
      </c>
      <c r="I4" s="109">
        <v>13.060000419616699</v>
      </c>
      <c r="J4" s="113">
        <v>13.060000419616699</v>
      </c>
      <c r="K4" s="113">
        <v>-2.17000007629394</v>
      </c>
      <c r="L4" s="143" t="str">
        <f>INDEX('IEA Tech to Policy Mapping'!$B$2:$B$13,MATCH($H4,'IEA Tech to Policy Mapping'!$A$2:$A$13,0))</f>
        <v>ngps - production methane capture</v>
      </c>
      <c r="M4" s="207">
        <f>(J4*About!$A$167/1000)*10^12*'EPA to IEA Scaling'!$G$17</f>
        <v>295942619024.0556</v>
      </c>
      <c r="N4" s="208">
        <f>K4/About!$B$179</f>
        <v>-4.0827619889303071</v>
      </c>
      <c r="O4" s="142"/>
    </row>
    <row r="5" spans="1:15" x14ac:dyDescent="0.25">
      <c r="A5" s="107">
        <v>2019</v>
      </c>
      <c r="B5" s="107" t="s">
        <v>241</v>
      </c>
      <c r="C5" s="107" t="s">
        <v>317</v>
      </c>
      <c r="D5" s="107" t="s">
        <v>652</v>
      </c>
      <c r="E5" s="107" t="s">
        <v>1230</v>
      </c>
      <c r="F5" s="107" t="s">
        <v>1224</v>
      </c>
      <c r="G5" s="107" t="s">
        <v>1225</v>
      </c>
      <c r="H5" s="107" t="s">
        <v>1229</v>
      </c>
      <c r="I5" s="109">
        <v>196.600006103515</v>
      </c>
      <c r="J5" s="113">
        <v>196.600006103515</v>
      </c>
      <c r="K5" s="113">
        <v>-2.17000007629394</v>
      </c>
      <c r="L5" s="143" t="str">
        <f>INDEX('IEA Tech to Policy Mapping'!$B$2:$B$13,MATCH($H5,'IEA Tech to Policy Mapping'!$A$2:$A$13,0))</f>
        <v>ngps - production methane capture</v>
      </c>
      <c r="M5" s="207">
        <f>(J5*About!$A$167/1000)*10^12*'EPA to IEA Scaling'!$G$17</f>
        <v>4455001442345.0654</v>
      </c>
      <c r="N5" s="208">
        <f>K5/About!$B$179</f>
        <v>-4.0827619889303071</v>
      </c>
      <c r="O5" s="142"/>
    </row>
    <row r="6" spans="1:15" x14ac:dyDescent="0.25">
      <c r="A6" s="107">
        <v>2019</v>
      </c>
      <c r="B6" s="107" t="s">
        <v>241</v>
      </c>
      <c r="C6" s="107" t="s">
        <v>317</v>
      </c>
      <c r="D6" s="107" t="s">
        <v>652</v>
      </c>
      <c r="E6" s="107" t="s">
        <v>1230</v>
      </c>
      <c r="F6" s="107" t="s">
        <v>1224</v>
      </c>
      <c r="G6" s="107" t="s">
        <v>1225</v>
      </c>
      <c r="H6" s="107" t="s">
        <v>1226</v>
      </c>
      <c r="I6" s="109">
        <v>163.21000671386699</v>
      </c>
      <c r="J6" s="113">
        <v>163.21000671386699</v>
      </c>
      <c r="K6" s="113">
        <v>-1.7300000190734801</v>
      </c>
      <c r="L6" s="143" t="str">
        <f>INDEX('IEA Tech to Policy Mapping'!$B$2:$B$13,MATCH($H6,'IEA Tech to Policy Mapping'!$A$2:$A$13,0))</f>
        <v>ngps - production methane capture</v>
      </c>
      <c r="M6" s="207">
        <f>(J6*About!$A$167/1000)*10^12*'EPA to IEA Scaling'!$G$17</f>
        <v>3698376361863.3252</v>
      </c>
      <c r="N6" s="208">
        <f>K6/About!$B$179</f>
        <v>-3.2549207697655209</v>
      </c>
      <c r="O6" s="142"/>
    </row>
    <row r="7" spans="1:15" x14ac:dyDescent="0.25">
      <c r="A7" s="107">
        <v>2019</v>
      </c>
      <c r="B7" s="107" t="s">
        <v>241</v>
      </c>
      <c r="C7" s="107" t="s">
        <v>317</v>
      </c>
      <c r="D7" s="107" t="s">
        <v>652</v>
      </c>
      <c r="E7" s="107" t="s">
        <v>1228</v>
      </c>
      <c r="F7" s="107" t="s">
        <v>1224</v>
      </c>
      <c r="G7" s="107" t="s">
        <v>1225</v>
      </c>
      <c r="H7" s="107" t="s">
        <v>1226</v>
      </c>
      <c r="I7" s="109">
        <v>10.8400001525878</v>
      </c>
      <c r="J7" s="113">
        <v>10.8400001525878</v>
      </c>
      <c r="K7" s="113">
        <v>-1.7300000190734801</v>
      </c>
      <c r="L7" s="143" t="str">
        <f>INDEX('IEA Tech to Policy Mapping'!$B$2:$B$13,MATCH($H7,'IEA Tech to Policy Mapping'!$A$2:$A$13,0))</f>
        <v>ngps - production methane capture</v>
      </c>
      <c r="M7" s="207">
        <f>(J7*About!$A$167/1000)*10^12*'EPA to IEA Scaling'!$G$17</f>
        <v>245636901401.58118</v>
      </c>
      <c r="N7" s="208">
        <f>K7/About!$B$179</f>
        <v>-3.2549207697655209</v>
      </c>
      <c r="O7" s="142"/>
    </row>
    <row r="8" spans="1:15" x14ac:dyDescent="0.25">
      <c r="A8" s="107">
        <v>2019</v>
      </c>
      <c r="B8" s="107" t="s">
        <v>241</v>
      </c>
      <c r="C8" s="107" t="s">
        <v>317</v>
      </c>
      <c r="D8" s="107" t="s">
        <v>1222</v>
      </c>
      <c r="E8" s="107" t="s">
        <v>1231</v>
      </c>
      <c r="F8" s="107" t="s">
        <v>1224</v>
      </c>
      <c r="G8" s="107" t="s">
        <v>1225</v>
      </c>
      <c r="H8" s="107" t="s">
        <v>1232</v>
      </c>
      <c r="I8" s="109">
        <v>9.9999997764825804E-3</v>
      </c>
      <c r="J8" s="113">
        <v>9.9999997764825804E-3</v>
      </c>
      <c r="K8" s="113">
        <v>-1.6499999761581401</v>
      </c>
      <c r="L8" s="143" t="str">
        <f>INDEX('IEA Tech to Policy Mapping'!$B$2:$B$13,MATCH($H8,'IEA Tech to Policy Mapping'!$A$2:$A$13,0))</f>
        <v>ngps - T&amp;D methane capture</v>
      </c>
      <c r="M8" s="207">
        <f>(J8*About!$A$167/1000)*10^12*'EPA to IEA Scaling'!$G$17</f>
        <v>226602299.31134129</v>
      </c>
      <c r="N8" s="208">
        <f>K8/About!$B$179</f>
        <v>-3.1044041232936155</v>
      </c>
      <c r="O8" s="142"/>
    </row>
    <row r="9" spans="1:15" x14ac:dyDescent="0.25">
      <c r="A9" s="107">
        <v>2019</v>
      </c>
      <c r="B9" s="107" t="s">
        <v>241</v>
      </c>
      <c r="C9" s="107" t="s">
        <v>317</v>
      </c>
      <c r="D9" s="107" t="s">
        <v>652</v>
      </c>
      <c r="E9" s="107" t="s">
        <v>1233</v>
      </c>
      <c r="F9" s="107" t="s">
        <v>1234</v>
      </c>
      <c r="G9" s="107" t="s">
        <v>1225</v>
      </c>
      <c r="H9" s="107" t="s">
        <v>1235</v>
      </c>
      <c r="I9" s="109">
        <v>9.75</v>
      </c>
      <c r="J9" s="113">
        <v>9.75</v>
      </c>
      <c r="K9" s="113">
        <v>-1.62000000476837</v>
      </c>
      <c r="L9" s="143" t="str">
        <f>INDEX('IEA Tech to Policy Mapping'!$B$2:$B$13,MATCH($H9,'IEA Tech to Policy Mapping'!$A$2:$A$13,0))</f>
        <v>ngps - production methane capture</v>
      </c>
      <c r="M9" s="207">
        <f>(J9*About!$A$167/1000)*10^12*'EPA to IEA Scaling'!$G$17</f>
        <v>220937246766.89008</v>
      </c>
      <c r="N9" s="208">
        <f>K9/About!$B$179</f>
        <v>-3.0479604649743339</v>
      </c>
      <c r="O9" s="142"/>
    </row>
    <row r="10" spans="1:15" x14ac:dyDescent="0.25">
      <c r="A10" s="107">
        <v>2019</v>
      </c>
      <c r="B10" s="107" t="s">
        <v>241</v>
      </c>
      <c r="C10" s="107" t="s">
        <v>317</v>
      </c>
      <c r="D10" s="107" t="s">
        <v>1222</v>
      </c>
      <c r="E10" s="107" t="s">
        <v>1231</v>
      </c>
      <c r="F10" s="107" t="s">
        <v>1224</v>
      </c>
      <c r="G10" s="107" t="s">
        <v>1225</v>
      </c>
      <c r="H10" s="107" t="s">
        <v>1235</v>
      </c>
      <c r="I10" s="109">
        <v>5.7699999809265101</v>
      </c>
      <c r="J10" s="113">
        <v>5.7699999809265101</v>
      </c>
      <c r="K10" s="113">
        <v>-1.62000000476837</v>
      </c>
      <c r="L10" s="143" t="str">
        <f>INDEX('IEA Tech to Policy Mapping'!$B$2:$B$13,MATCH($H10,'IEA Tech to Policy Mapping'!$A$2:$A$13,0))</f>
        <v>ngps - production methane capture</v>
      </c>
      <c r="M10" s="207">
        <f>(J10*About!$A$167/1000)*10^12*'EPA to IEA Scaling'!$G$17</f>
        <v>130749529192.91396</v>
      </c>
      <c r="N10" s="208">
        <f>K10/About!$B$179</f>
        <v>-3.0479604649743339</v>
      </c>
      <c r="O10" s="142"/>
    </row>
    <row r="11" spans="1:15" x14ac:dyDescent="0.25">
      <c r="A11" s="107">
        <v>2019</v>
      </c>
      <c r="B11" s="107" t="s">
        <v>241</v>
      </c>
      <c r="C11" s="107" t="s">
        <v>317</v>
      </c>
      <c r="D11" s="107" t="s">
        <v>652</v>
      </c>
      <c r="E11" s="107" t="s">
        <v>1236</v>
      </c>
      <c r="F11" s="107" t="s">
        <v>1224</v>
      </c>
      <c r="G11" s="107" t="s">
        <v>1225</v>
      </c>
      <c r="H11" s="107" t="s">
        <v>1235</v>
      </c>
      <c r="I11" s="109">
        <v>0.75</v>
      </c>
      <c r="J11" s="113">
        <v>0.75</v>
      </c>
      <c r="K11" s="113">
        <v>-1.62000000476837</v>
      </c>
      <c r="L11" s="143" t="str">
        <f>INDEX('IEA Tech to Policy Mapping'!$B$2:$B$13,MATCH($H11,'IEA Tech to Policy Mapping'!$A$2:$A$13,0))</f>
        <v>ngps - production methane capture</v>
      </c>
      <c r="M11" s="207">
        <f>(J11*About!$A$167/1000)*10^12*'EPA to IEA Scaling'!$G$17</f>
        <v>16995172828.222313</v>
      </c>
      <c r="N11" s="208">
        <f>K11/About!$B$179</f>
        <v>-3.0479604649743339</v>
      </c>
      <c r="O11" s="142"/>
    </row>
    <row r="12" spans="1:15" x14ac:dyDescent="0.25">
      <c r="A12" s="107">
        <v>2019</v>
      </c>
      <c r="B12" s="107" t="s">
        <v>241</v>
      </c>
      <c r="C12" s="107" t="s">
        <v>317</v>
      </c>
      <c r="D12" s="107" t="s">
        <v>1222</v>
      </c>
      <c r="E12" s="107" t="s">
        <v>1223</v>
      </c>
      <c r="F12" s="107" t="s">
        <v>1224</v>
      </c>
      <c r="G12" s="107" t="s">
        <v>1237</v>
      </c>
      <c r="H12" s="107" t="s">
        <v>1238</v>
      </c>
      <c r="I12" s="109">
        <v>40.169998168945298</v>
      </c>
      <c r="J12" s="113">
        <v>34.139999389648402</v>
      </c>
      <c r="K12" s="113">
        <v>-1.37999999523162</v>
      </c>
      <c r="L12" s="143" t="str">
        <f>INDEX('IEA Tech to Policy Mapping'!$B$2:$B$13,MATCH($H12,'IEA Tech to Policy Mapping'!$A$2:$A$13,0))</f>
        <v>ngps - T&amp;D methane capture</v>
      </c>
      <c r="M12" s="207">
        <f>(J12*About!$A$167/1000)*10^12*'EPA to IEA Scaling'!$G$17</f>
        <v>773620253309.9718</v>
      </c>
      <c r="N12" s="208">
        <f>K12/About!$B$179</f>
        <v>-2.5964107498457407</v>
      </c>
      <c r="O12" s="142"/>
    </row>
    <row r="13" spans="1:15" x14ac:dyDescent="0.25">
      <c r="A13" s="107">
        <v>2019</v>
      </c>
      <c r="B13" s="107" t="s">
        <v>241</v>
      </c>
      <c r="C13" s="107" t="s">
        <v>317</v>
      </c>
      <c r="D13" s="107" t="s">
        <v>652</v>
      </c>
      <c r="E13" s="107" t="s">
        <v>1228</v>
      </c>
      <c r="F13" s="107" t="s">
        <v>1224</v>
      </c>
      <c r="G13" s="107" t="s">
        <v>1237</v>
      </c>
      <c r="H13" s="107" t="s">
        <v>1238</v>
      </c>
      <c r="I13" s="109">
        <v>60.590000152587798</v>
      </c>
      <c r="J13" s="113">
        <v>51.5</v>
      </c>
      <c r="K13" s="113">
        <v>-1.37999999523162</v>
      </c>
      <c r="L13" s="143" t="str">
        <f>INDEX('IEA Tech to Policy Mapping'!$B$2:$B$13,MATCH($H13,'IEA Tech to Policy Mapping'!$A$2:$A$13,0))</f>
        <v>ngps - T&amp;D methane capture</v>
      </c>
      <c r="M13" s="207">
        <f>(J13*About!$A$167/1000)*10^12*'EPA to IEA Scaling'!$G$17</f>
        <v>1167001867537.9321</v>
      </c>
      <c r="N13" s="208">
        <f>K13/About!$B$179</f>
        <v>-2.5964107498457407</v>
      </c>
      <c r="O13" s="142"/>
    </row>
    <row r="14" spans="1:15" x14ac:dyDescent="0.25">
      <c r="A14" s="107">
        <v>2019</v>
      </c>
      <c r="B14" s="107" t="s">
        <v>241</v>
      </c>
      <c r="C14" s="107" t="s">
        <v>317</v>
      </c>
      <c r="D14" s="107" t="s">
        <v>1222</v>
      </c>
      <c r="E14" s="107" t="s">
        <v>1227</v>
      </c>
      <c r="F14" s="107" t="s">
        <v>1224</v>
      </c>
      <c r="G14" s="107" t="s">
        <v>1237</v>
      </c>
      <c r="H14" s="107" t="s">
        <v>1238</v>
      </c>
      <c r="I14" s="109">
        <v>69.269996643066406</v>
      </c>
      <c r="J14" s="113">
        <v>58.880001068115199</v>
      </c>
      <c r="K14" s="113">
        <v>-1.37999999523162</v>
      </c>
      <c r="L14" s="143" t="str">
        <f>INDEX('IEA Tech to Policy Mapping'!$B$2:$B$13,MATCH($H14,'IEA Tech to Policy Mapping'!$A$2:$A$13,0))</f>
        <v>ngps - T&amp;D methane capture</v>
      </c>
      <c r="M14" s="207">
        <f>(J14*About!$A$167/1000)*10^12*'EPA to IEA Scaling'!$G$17</f>
        <v>1334234392371.3762</v>
      </c>
      <c r="N14" s="208">
        <f>K14/About!$B$179</f>
        <v>-2.5964107498457407</v>
      </c>
      <c r="O14" s="142"/>
    </row>
    <row r="15" spans="1:15" x14ac:dyDescent="0.25">
      <c r="A15" s="107">
        <v>2019</v>
      </c>
      <c r="B15" s="107" t="s">
        <v>241</v>
      </c>
      <c r="C15" s="107" t="s">
        <v>317</v>
      </c>
      <c r="D15" s="107" t="s">
        <v>652</v>
      </c>
      <c r="E15" s="107" t="s">
        <v>1230</v>
      </c>
      <c r="F15" s="107" t="s">
        <v>1224</v>
      </c>
      <c r="G15" s="107" t="s">
        <v>1237</v>
      </c>
      <c r="H15" s="107" t="s">
        <v>1238</v>
      </c>
      <c r="I15" s="109">
        <v>918.86999511718705</v>
      </c>
      <c r="J15" s="113">
        <v>781.03997802734295</v>
      </c>
      <c r="K15" s="113">
        <v>-1.37999999523162</v>
      </c>
      <c r="L15" s="143" t="str">
        <f>INDEX('IEA Tech to Policy Mapping'!$B$2:$B$13,MATCH($H15,'IEA Tech to Policy Mapping'!$A$2:$A$13,0))</f>
        <v>ngps - T&amp;D methane capture</v>
      </c>
      <c r="M15" s="207">
        <f>(J15*About!$A$167/1000)*10^12*'EPA to IEA Scaling'!$G$17</f>
        <v>17698545883100.871</v>
      </c>
      <c r="N15" s="208">
        <f>K15/About!$B$179</f>
        <v>-2.5964107498457407</v>
      </c>
      <c r="O15" s="142"/>
    </row>
    <row r="16" spans="1:15" x14ac:dyDescent="0.25">
      <c r="A16" s="107">
        <v>2019</v>
      </c>
      <c r="B16" s="107" t="s">
        <v>241</v>
      </c>
      <c r="C16" s="107" t="s">
        <v>317</v>
      </c>
      <c r="D16" s="107" t="s">
        <v>1222</v>
      </c>
      <c r="E16" s="107" t="s">
        <v>1223</v>
      </c>
      <c r="F16" s="107" t="s">
        <v>1224</v>
      </c>
      <c r="G16" s="107" t="s">
        <v>1239</v>
      </c>
      <c r="H16" s="107" t="s">
        <v>1240</v>
      </c>
      <c r="I16" s="109">
        <v>33.540000915527301</v>
      </c>
      <c r="J16" s="113">
        <v>31.860000610351499</v>
      </c>
      <c r="K16" s="113">
        <v>-0.46000000834464999</v>
      </c>
      <c r="L16" s="143" t="str">
        <f>INDEX('IEA Tech to Policy Mapping'!$B$2:$B$13,MATCH($H16,'IEA Tech to Policy Mapping'!$A$2:$A$13,0))</f>
        <v>ngps - T&amp;D methane capture</v>
      </c>
      <c r="M16" s="207">
        <f>(J16*About!$A$167/1000)*10^12*'EPA to IEA Scaling'!$G$17</f>
        <v>721954955573.58936</v>
      </c>
      <c r="N16" s="208">
        <f>K16/About!$B$179</f>
        <v>-0.86547026863918164</v>
      </c>
      <c r="O16" s="142"/>
    </row>
    <row r="17" spans="1:15" x14ac:dyDescent="0.25">
      <c r="A17" s="107">
        <v>2019</v>
      </c>
      <c r="B17" s="107" t="s">
        <v>241</v>
      </c>
      <c r="C17" s="107" t="s">
        <v>317</v>
      </c>
      <c r="D17" s="107" t="s">
        <v>1222</v>
      </c>
      <c r="E17" s="107" t="s">
        <v>1231</v>
      </c>
      <c r="F17" s="107" t="s">
        <v>1224</v>
      </c>
      <c r="G17" s="107" t="s">
        <v>1239</v>
      </c>
      <c r="H17" s="107" t="s">
        <v>1240</v>
      </c>
      <c r="I17" s="109">
        <v>11.5900001525878</v>
      </c>
      <c r="J17" s="113">
        <v>11.0100002288818</v>
      </c>
      <c r="K17" s="113">
        <v>-0.46000000834464999</v>
      </c>
      <c r="L17" s="143" t="str">
        <f>INDEX('IEA Tech to Policy Mapping'!$B$2:$B$13,MATCH($H17,'IEA Tech to Policy Mapping'!$A$2:$A$13,0))</f>
        <v>ngps - T&amp;D methane capture</v>
      </c>
      <c r="M17" s="207">
        <f>(J17*About!$A$167/1000)*10^12*'EPA to IEA Scaling'!$G$17</f>
        <v>249489142304.8179</v>
      </c>
      <c r="N17" s="208">
        <f>K17/About!$B$179</f>
        <v>-0.86547026863918164</v>
      </c>
      <c r="O17" s="142"/>
    </row>
    <row r="18" spans="1:15" x14ac:dyDescent="0.25">
      <c r="A18" s="107">
        <v>2019</v>
      </c>
      <c r="B18" s="107" t="s">
        <v>241</v>
      </c>
      <c r="C18" s="107" t="s">
        <v>317</v>
      </c>
      <c r="D18" s="107" t="s">
        <v>1222</v>
      </c>
      <c r="E18" s="107" t="s">
        <v>1227</v>
      </c>
      <c r="F18" s="107" t="s">
        <v>1224</v>
      </c>
      <c r="G18" s="107" t="s">
        <v>1239</v>
      </c>
      <c r="H18" s="107" t="s">
        <v>1240</v>
      </c>
      <c r="I18" s="109">
        <v>139.83999633789</v>
      </c>
      <c r="J18" s="113">
        <v>132.850006103515</v>
      </c>
      <c r="K18" s="113">
        <v>-0.46000000834464999</v>
      </c>
      <c r="L18" s="143" t="str">
        <f>INDEX('IEA Tech to Policy Mapping'!$B$2:$B$13,MATCH($H18,'IEA Tech to Policy Mapping'!$A$2:$A$13,0))</f>
        <v>ngps - T&amp;D methane capture</v>
      </c>
      <c r="M18" s="207">
        <f>(J18*About!$A$167/1000)*10^12*'EPA to IEA Scaling'!$G$17</f>
        <v>3010411751946.1685</v>
      </c>
      <c r="N18" s="208">
        <f>K18/About!$B$179</f>
        <v>-0.86547026863918164</v>
      </c>
      <c r="O18" s="142"/>
    </row>
    <row r="19" spans="1:15" x14ac:dyDescent="0.25">
      <c r="A19" s="107">
        <v>2019</v>
      </c>
      <c r="B19" s="107" t="s">
        <v>241</v>
      </c>
      <c r="C19" s="107" t="s">
        <v>317</v>
      </c>
      <c r="D19" s="107" t="s">
        <v>1222</v>
      </c>
      <c r="E19" s="107" t="s">
        <v>1223</v>
      </c>
      <c r="F19" s="107" t="s">
        <v>1224</v>
      </c>
      <c r="G19" s="107" t="s">
        <v>1225</v>
      </c>
      <c r="H19" s="107" t="s">
        <v>1229</v>
      </c>
      <c r="I19" s="109">
        <v>58.970001220703097</v>
      </c>
      <c r="J19" s="113">
        <v>58.970001220703097</v>
      </c>
      <c r="K19" s="113">
        <v>-5.9999998658895402E-2</v>
      </c>
      <c r="L19" s="143" t="str">
        <f>INDEX('IEA Tech to Policy Mapping'!$B$2:$B$13,MATCH($H19,'IEA Tech to Policy Mapping'!$A$2:$A$13,0))</f>
        <v>ngps - production methane capture</v>
      </c>
      <c r="M19" s="207">
        <f>(J19*About!$A$167/1000)*10^12*'EPA to IEA Scaling'!$G$17</f>
        <v>1336273816568.4397</v>
      </c>
      <c r="N19" s="208">
        <f>K19/About!$B$179</f>
        <v>-0.11288742177317113</v>
      </c>
      <c r="O19" s="142"/>
    </row>
    <row r="20" spans="1:15" x14ac:dyDescent="0.25">
      <c r="A20" s="107">
        <v>2019</v>
      </c>
      <c r="B20" s="107" t="s">
        <v>241</v>
      </c>
      <c r="C20" s="107" t="s">
        <v>317</v>
      </c>
      <c r="D20" s="107" t="s">
        <v>1222</v>
      </c>
      <c r="E20" s="107" t="s">
        <v>1227</v>
      </c>
      <c r="F20" s="107" t="s">
        <v>1224</v>
      </c>
      <c r="G20" s="107" t="s">
        <v>1225</v>
      </c>
      <c r="H20" s="107" t="s">
        <v>1229</v>
      </c>
      <c r="I20" s="109">
        <v>94.430000305175696</v>
      </c>
      <c r="J20" s="113">
        <v>94.430000305175696</v>
      </c>
      <c r="K20" s="113">
        <v>-5.9999998658895402E-2</v>
      </c>
      <c r="L20" s="143" t="str">
        <f>INDEX('IEA Tech to Policy Mapping'!$B$2:$B$13,MATCH($H20,'IEA Tech to Policy Mapping'!$A$2:$A$13,0))</f>
        <v>ngps - production methane capture</v>
      </c>
      <c r="M20" s="207">
        <f>(J20*About!$A$167/1000)*10^12*'EPA to IEA Scaling'!$G$17</f>
        <v>2139805567140.7288</v>
      </c>
      <c r="N20" s="208">
        <f>K20/About!$B$179</f>
        <v>-0.11288742177317113</v>
      </c>
      <c r="O20" s="142"/>
    </row>
    <row r="21" spans="1:15" x14ac:dyDescent="0.25">
      <c r="A21" s="107">
        <v>2019</v>
      </c>
      <c r="B21" s="107" t="s">
        <v>241</v>
      </c>
      <c r="C21" s="107" t="s">
        <v>317</v>
      </c>
      <c r="D21" s="107" t="s">
        <v>1222</v>
      </c>
      <c r="E21" s="107" t="s">
        <v>1223</v>
      </c>
      <c r="F21" s="107" t="s">
        <v>1224</v>
      </c>
      <c r="G21" s="107" t="s">
        <v>1237</v>
      </c>
      <c r="H21" s="107" t="s">
        <v>1238</v>
      </c>
      <c r="I21" s="109">
        <v>20.079999923706001</v>
      </c>
      <c r="J21" s="113">
        <v>17.069999694824201</v>
      </c>
      <c r="K21" s="113">
        <v>5.9999998658895402E-2</v>
      </c>
      <c r="L21" s="143" t="str">
        <f>INDEX('IEA Tech to Policy Mapping'!$B$2:$B$13,MATCH($H21,'IEA Tech to Policy Mapping'!$A$2:$A$13,0))</f>
        <v>ngps - T&amp;D methane capture</v>
      </c>
      <c r="M21" s="207">
        <f>(J21*About!$A$167/1000)*10^12*'EPA to IEA Scaling'!$G$17</f>
        <v>386810126654.9859</v>
      </c>
      <c r="N21" s="208">
        <f>K21/About!$B$179</f>
        <v>0.11288742177317113</v>
      </c>
      <c r="O21" s="142"/>
    </row>
    <row r="22" spans="1:15" x14ac:dyDescent="0.25">
      <c r="A22" s="107">
        <v>2019</v>
      </c>
      <c r="B22" s="107" t="s">
        <v>241</v>
      </c>
      <c r="C22" s="107" t="s">
        <v>317</v>
      </c>
      <c r="D22" s="107" t="s">
        <v>652</v>
      </c>
      <c r="E22" s="107" t="s">
        <v>1228</v>
      </c>
      <c r="F22" s="107" t="s">
        <v>1224</v>
      </c>
      <c r="G22" s="107" t="s">
        <v>1237</v>
      </c>
      <c r="H22" s="107" t="s">
        <v>1238</v>
      </c>
      <c r="I22" s="109">
        <v>30.290000915527301</v>
      </c>
      <c r="J22" s="113">
        <v>25.75</v>
      </c>
      <c r="K22" s="113">
        <v>5.9999998658895402E-2</v>
      </c>
      <c r="L22" s="143" t="str">
        <f>INDEX('IEA Tech to Policy Mapping'!$B$2:$B$13,MATCH($H22,'IEA Tech to Policy Mapping'!$A$2:$A$13,0))</f>
        <v>ngps - T&amp;D methane capture</v>
      </c>
      <c r="M22" s="207">
        <f>(J22*About!$A$167/1000)*10^12*'EPA to IEA Scaling'!$G$17</f>
        <v>583500933768.96606</v>
      </c>
      <c r="N22" s="208">
        <f>K22/About!$B$179</f>
        <v>0.11288742177317113</v>
      </c>
      <c r="O22" s="142"/>
    </row>
    <row r="23" spans="1:15" x14ac:dyDescent="0.25">
      <c r="A23" s="107">
        <v>2019</v>
      </c>
      <c r="B23" s="107" t="s">
        <v>241</v>
      </c>
      <c r="C23" s="107" t="s">
        <v>317</v>
      </c>
      <c r="D23" s="107" t="s">
        <v>1222</v>
      </c>
      <c r="E23" s="107" t="s">
        <v>1227</v>
      </c>
      <c r="F23" s="107" t="s">
        <v>1224</v>
      </c>
      <c r="G23" s="107" t="s">
        <v>1237</v>
      </c>
      <c r="H23" s="107" t="s">
        <v>1238</v>
      </c>
      <c r="I23" s="109">
        <v>34.630001068115199</v>
      </c>
      <c r="J23" s="113">
        <v>29.440000534057599</v>
      </c>
      <c r="K23" s="113">
        <v>5.9999998658895402E-2</v>
      </c>
      <c r="L23" s="143" t="str">
        <f>INDEX('IEA Tech to Policy Mapping'!$B$2:$B$13,MATCH($H23,'IEA Tech to Policy Mapping'!$A$2:$A$13,0))</f>
        <v>ngps - T&amp;D methane capture</v>
      </c>
      <c r="M23" s="207">
        <f>(J23*About!$A$167/1000)*10^12*'EPA to IEA Scaling'!$G$17</f>
        <v>667117196185.68811</v>
      </c>
      <c r="N23" s="208">
        <f>K23/About!$B$179</f>
        <v>0.11288742177317113</v>
      </c>
      <c r="O23" s="142"/>
    </row>
    <row r="24" spans="1:15" x14ac:dyDescent="0.25">
      <c r="A24" s="107">
        <v>2019</v>
      </c>
      <c r="B24" s="107" t="s">
        <v>241</v>
      </c>
      <c r="C24" s="107" t="s">
        <v>317</v>
      </c>
      <c r="D24" s="107" t="s">
        <v>652</v>
      </c>
      <c r="E24" s="107" t="s">
        <v>1230</v>
      </c>
      <c r="F24" s="107" t="s">
        <v>1224</v>
      </c>
      <c r="G24" s="107" t="s">
        <v>1237</v>
      </c>
      <c r="H24" s="107" t="s">
        <v>1238</v>
      </c>
      <c r="I24" s="109">
        <v>459.42999267578102</v>
      </c>
      <c r="J24" s="113">
        <v>390.51998901367102</v>
      </c>
      <c r="K24" s="113">
        <v>5.9999998658895402E-2</v>
      </c>
      <c r="L24" s="143" t="str">
        <f>INDEX('IEA Tech to Policy Mapping'!$B$2:$B$13,MATCH($H24,'IEA Tech to Policy Mapping'!$A$2:$A$13,0))</f>
        <v>ngps - T&amp;D methane capture</v>
      </c>
      <c r="M24" s="207">
        <f>(J24*About!$A$167/1000)*10^12*'EPA to IEA Scaling'!$G$17</f>
        <v>8849272941550.4238</v>
      </c>
      <c r="N24" s="208">
        <f>K24/About!$B$179</f>
        <v>0.11288742177317113</v>
      </c>
      <c r="O24" s="142"/>
    </row>
    <row r="25" spans="1:15" x14ac:dyDescent="0.25">
      <c r="A25" s="107">
        <v>2019</v>
      </c>
      <c r="B25" s="107" t="s">
        <v>241</v>
      </c>
      <c r="C25" s="107" t="s">
        <v>317</v>
      </c>
      <c r="D25" s="107" t="s">
        <v>652</v>
      </c>
      <c r="E25" s="107" t="s">
        <v>1233</v>
      </c>
      <c r="F25" s="107" t="s">
        <v>1234</v>
      </c>
      <c r="G25" s="107" t="s">
        <v>1225</v>
      </c>
      <c r="H25" s="107" t="s">
        <v>1241</v>
      </c>
      <c r="I25" s="109">
        <v>27.4699993133544</v>
      </c>
      <c r="J25" s="113">
        <v>27.4699993133544</v>
      </c>
      <c r="K25" s="113">
        <v>0.230000004172325</v>
      </c>
      <c r="L25" s="143" t="str">
        <f>INDEX('IEA Tech to Policy Mapping'!$B$2:$B$13,MATCH($H25,'IEA Tech to Policy Mapping'!$A$2:$A$13,0))</f>
        <v>ngps - production methane destruction</v>
      </c>
      <c r="M25" s="207">
        <f>(J25*About!$A$167/1000)*10^12*'EPA to IEA Scaling'!$G$17</f>
        <v>622476514562.1416</v>
      </c>
      <c r="N25" s="208">
        <f>K25/About!$B$179</f>
        <v>0.43273513431959082</v>
      </c>
      <c r="O25" s="142"/>
    </row>
    <row r="26" spans="1:15" x14ac:dyDescent="0.25">
      <c r="A26" s="107">
        <v>2019</v>
      </c>
      <c r="B26" s="107" t="s">
        <v>241</v>
      </c>
      <c r="C26" s="107" t="s">
        <v>317</v>
      </c>
      <c r="D26" s="107" t="s">
        <v>652</v>
      </c>
      <c r="E26" s="107" t="s">
        <v>1236</v>
      </c>
      <c r="F26" s="107" t="s">
        <v>1224</v>
      </c>
      <c r="G26" s="107" t="s">
        <v>1225</v>
      </c>
      <c r="H26" s="107" t="s">
        <v>1240</v>
      </c>
      <c r="I26" s="109">
        <v>1.65999996662139</v>
      </c>
      <c r="J26" s="113">
        <v>1.65999996662139</v>
      </c>
      <c r="K26" s="113">
        <v>0.54000002145767201</v>
      </c>
      <c r="L26" s="143" t="str">
        <f>INDEX('IEA Tech to Policy Mapping'!$B$2:$B$13,MATCH($H26,'IEA Tech to Policy Mapping'!$A$2:$A$13,0))</f>
        <v>ngps - T&amp;D methane capture</v>
      </c>
      <c r="M26" s="207">
        <f>(J26*About!$A$167/1000)*10^12*'EPA to IEA Scaling'!$G$17</f>
        <v>37615981770.098396</v>
      </c>
      <c r="N26" s="208">
        <f>K26/About!$B$179</f>
        <v>1.0159868590393055</v>
      </c>
      <c r="O26" s="142"/>
    </row>
    <row r="27" spans="1:15" x14ac:dyDescent="0.25">
      <c r="A27" s="107">
        <v>2019</v>
      </c>
      <c r="B27" s="107" t="s">
        <v>241</v>
      </c>
      <c r="C27" s="107" t="s">
        <v>317</v>
      </c>
      <c r="D27" s="107" t="s">
        <v>1222</v>
      </c>
      <c r="E27" s="107" t="s">
        <v>1231</v>
      </c>
      <c r="F27" s="107" t="s">
        <v>1224</v>
      </c>
      <c r="G27" s="107" t="s">
        <v>1225</v>
      </c>
      <c r="H27" s="107" t="s">
        <v>1240</v>
      </c>
      <c r="I27" s="109">
        <v>13.020000457763601</v>
      </c>
      <c r="J27" s="113">
        <v>13.020000457763601</v>
      </c>
      <c r="K27" s="113">
        <v>0.64999997615814198</v>
      </c>
      <c r="L27" s="143" t="str">
        <f>INDEX('IEA Tech to Policy Mapping'!$B$2:$B$13,MATCH($H27,'IEA Tech to Policy Mapping'!$A$2:$A$13,0))</f>
        <v>ngps - T&amp;D methane capture</v>
      </c>
      <c r="M27" s="207">
        <f>(J27*About!$A$167/1000)*10^12*'EPA to IEA Scaling'!$G$17</f>
        <v>295036210670.96802</v>
      </c>
      <c r="N27" s="208">
        <f>K27/About!$B$179</f>
        <v>1.2229470516869212</v>
      </c>
      <c r="O27" s="142"/>
    </row>
    <row r="28" spans="1:15" x14ac:dyDescent="0.25">
      <c r="A28" s="107">
        <v>2019</v>
      </c>
      <c r="B28" s="107" t="s">
        <v>241</v>
      </c>
      <c r="C28" s="107" t="s">
        <v>317</v>
      </c>
      <c r="D28" s="107" t="s">
        <v>1222</v>
      </c>
      <c r="E28" s="107" t="s">
        <v>1223</v>
      </c>
      <c r="F28" s="107" t="s">
        <v>1224</v>
      </c>
      <c r="G28" s="107" t="s">
        <v>1237</v>
      </c>
      <c r="H28" s="107" t="s">
        <v>1238</v>
      </c>
      <c r="I28" s="109">
        <v>15.060000419616699</v>
      </c>
      <c r="J28" s="113">
        <v>12.800000190734799</v>
      </c>
      <c r="K28" s="113">
        <v>0.77999997138976995</v>
      </c>
      <c r="L28" s="143" t="str">
        <f>INDEX('IEA Tech to Policy Mapping'!$B$2:$B$13,MATCH($H28,'IEA Tech to Policy Mapping'!$A$2:$A$13,0))</f>
        <v>ngps - T&amp;D methane capture</v>
      </c>
      <c r="M28" s="207">
        <f>(J28*About!$A$167/1000)*10^12*'EPA to IEA Scaling'!$G$17</f>
        <v>290050953923.75525</v>
      </c>
      <c r="N28" s="208">
        <f>K28/About!$B$179</f>
        <v>1.4675364620243045</v>
      </c>
      <c r="O28" s="142"/>
    </row>
    <row r="29" spans="1:15" x14ac:dyDescent="0.25">
      <c r="A29" s="107">
        <v>2019</v>
      </c>
      <c r="B29" s="107" t="s">
        <v>241</v>
      </c>
      <c r="C29" s="107" t="s">
        <v>317</v>
      </c>
      <c r="D29" s="107" t="s">
        <v>652</v>
      </c>
      <c r="E29" s="107" t="s">
        <v>1228</v>
      </c>
      <c r="F29" s="107" t="s">
        <v>1224</v>
      </c>
      <c r="G29" s="107" t="s">
        <v>1237</v>
      </c>
      <c r="H29" s="107" t="s">
        <v>1238</v>
      </c>
      <c r="I29" s="109">
        <v>22.7199993133544</v>
      </c>
      <c r="J29" s="113">
        <v>19.309999465942301</v>
      </c>
      <c r="K29" s="113">
        <v>0.77999997138976995</v>
      </c>
      <c r="L29" s="143" t="str">
        <f>INDEX('IEA Tech to Policy Mapping'!$B$2:$B$13,MATCH($H29,'IEA Tech to Policy Mapping'!$A$2:$A$13,0))</f>
        <v>ngps - T&amp;D methane capture</v>
      </c>
      <c r="M29" s="207">
        <f>(J29*About!$A$167/1000)*10^12*'EPA to IEA Scaling'!$G$17</f>
        <v>437569037648.75995</v>
      </c>
      <c r="N29" s="208">
        <f>K29/About!$B$179</f>
        <v>1.4675364620243045</v>
      </c>
      <c r="O29" s="142"/>
    </row>
    <row r="30" spans="1:15" x14ac:dyDescent="0.25">
      <c r="A30" s="107">
        <v>2019</v>
      </c>
      <c r="B30" s="107" t="s">
        <v>241</v>
      </c>
      <c r="C30" s="107" t="s">
        <v>317</v>
      </c>
      <c r="D30" s="107" t="s">
        <v>1222</v>
      </c>
      <c r="E30" s="107" t="s">
        <v>1227</v>
      </c>
      <c r="F30" s="107" t="s">
        <v>1224</v>
      </c>
      <c r="G30" s="107" t="s">
        <v>1237</v>
      </c>
      <c r="H30" s="107" t="s">
        <v>1238</v>
      </c>
      <c r="I30" s="109">
        <v>25.9699993133544</v>
      </c>
      <c r="J30" s="113">
        <v>22.079999923706001</v>
      </c>
      <c r="K30" s="113">
        <v>0.77999997138976995</v>
      </c>
      <c r="L30" s="143" t="str">
        <f>INDEX('IEA Tech to Policy Mapping'!$B$2:$B$13,MATCH($H30,'IEA Tech to Policy Mapping'!$A$2:$A$13,0))</f>
        <v>ngps - T&amp;D methane capture</v>
      </c>
      <c r="M30" s="207">
        <f>(J30*About!$A$167/1000)*10^12*'EPA to IEA Scaling'!$G$17</f>
        <v>500337886334.02533</v>
      </c>
      <c r="N30" s="208">
        <f>K30/About!$B$179</f>
        <v>1.4675364620243045</v>
      </c>
      <c r="O30" s="142"/>
    </row>
    <row r="31" spans="1:15" x14ac:dyDescent="0.25">
      <c r="A31" s="107">
        <v>2019</v>
      </c>
      <c r="B31" s="107" t="s">
        <v>241</v>
      </c>
      <c r="C31" s="107" t="s">
        <v>317</v>
      </c>
      <c r="D31" s="107" t="s">
        <v>652</v>
      </c>
      <c r="E31" s="107" t="s">
        <v>1230</v>
      </c>
      <c r="F31" s="107" t="s">
        <v>1224</v>
      </c>
      <c r="G31" s="107" t="s">
        <v>1237</v>
      </c>
      <c r="H31" s="107" t="s">
        <v>1238</v>
      </c>
      <c r="I31" s="109">
        <v>344.57000732421801</v>
      </c>
      <c r="J31" s="113">
        <v>292.89001464843699</v>
      </c>
      <c r="K31" s="113">
        <v>0.77999997138976995</v>
      </c>
      <c r="L31" s="143" t="str">
        <f>INDEX('IEA Tech to Policy Mapping'!$B$2:$B$13,MATCH($H31,'IEA Tech to Policy Mapping'!$A$2:$A$13,0))</f>
        <v>ngps - T&amp;D methane capture</v>
      </c>
      <c r="M31" s="207">
        <f>(J31*About!$A$167/1000)*10^12*'EPA to IEA Scaling'!$G$17</f>
        <v>6636955224814.3359</v>
      </c>
      <c r="N31" s="208">
        <f>K31/About!$B$179</f>
        <v>1.4675364620243045</v>
      </c>
      <c r="O31" s="142"/>
    </row>
    <row r="32" spans="1:15" x14ac:dyDescent="0.25">
      <c r="A32" s="107">
        <v>2019</v>
      </c>
      <c r="B32" s="107" t="s">
        <v>241</v>
      </c>
      <c r="C32" s="107" t="s">
        <v>317</v>
      </c>
      <c r="D32" s="107" t="s">
        <v>1222</v>
      </c>
      <c r="E32" s="107" t="s">
        <v>1231</v>
      </c>
      <c r="F32" s="107" t="s">
        <v>1224</v>
      </c>
      <c r="G32" s="107" t="s">
        <v>1237</v>
      </c>
      <c r="H32" s="107" t="s">
        <v>1238</v>
      </c>
      <c r="I32" s="109">
        <v>4.6100001335143999</v>
      </c>
      <c r="J32" s="113">
        <v>3.92000007629394</v>
      </c>
      <c r="K32" s="113">
        <v>0.80000001192092896</v>
      </c>
      <c r="L32" s="143" t="str">
        <f>INDEX('IEA Tech to Policy Mapping'!$B$2:$B$13,MATCH($H32,'IEA Tech to Policy Mapping'!$A$2:$A$13,0))</f>
        <v>ngps - T&amp;D methane capture</v>
      </c>
      <c r="M32" s="207">
        <f>(J32*About!$A$167/1000)*10^12*'EPA to IEA Scaling'!$G$17</f>
        <v>88828105044.346893</v>
      </c>
      <c r="N32" s="208">
        <f>K32/About!$B$179</f>
        <v>1.5051656797140742</v>
      </c>
      <c r="O32" s="142"/>
    </row>
    <row r="33" spans="1:15" x14ac:dyDescent="0.25">
      <c r="A33" s="107">
        <v>2019</v>
      </c>
      <c r="B33" s="107" t="s">
        <v>241</v>
      </c>
      <c r="C33" s="107" t="s">
        <v>317</v>
      </c>
      <c r="D33" s="107" t="s">
        <v>652</v>
      </c>
      <c r="E33" s="107" t="s">
        <v>1236</v>
      </c>
      <c r="F33" s="107" t="s">
        <v>1224</v>
      </c>
      <c r="G33" s="107" t="s">
        <v>1237</v>
      </c>
      <c r="H33" s="107" t="s">
        <v>1238</v>
      </c>
      <c r="I33" s="109">
        <v>4.2199997901916504</v>
      </c>
      <c r="J33" s="113">
        <v>3.5899999141693102</v>
      </c>
      <c r="K33" s="113">
        <v>0.80000001192092896</v>
      </c>
      <c r="L33" s="143" t="str">
        <f>INDEX('IEA Tech to Policy Mapping'!$B$2:$B$13,MATCH($H33,'IEA Tech to Policy Mapping'!$A$2:$A$13,0))</f>
        <v>ngps - T&amp;D methane capture</v>
      </c>
      <c r="M33" s="207">
        <f>(J33*About!$A$167/1000)*10^12*'EPA to IEA Scaling'!$G$17</f>
        <v>81350225326.147583</v>
      </c>
      <c r="N33" s="208">
        <f>K33/About!$B$179</f>
        <v>1.5051656797140742</v>
      </c>
      <c r="O33" s="142"/>
    </row>
    <row r="34" spans="1:15" x14ac:dyDescent="0.25">
      <c r="A34" s="107">
        <v>2019</v>
      </c>
      <c r="B34" s="107" t="s">
        <v>241</v>
      </c>
      <c r="C34" s="107" t="s">
        <v>317</v>
      </c>
      <c r="D34" s="107" t="s">
        <v>652</v>
      </c>
      <c r="E34" s="107" t="s">
        <v>1228</v>
      </c>
      <c r="F34" s="107" t="s">
        <v>1224</v>
      </c>
      <c r="G34" s="107" t="s">
        <v>1225</v>
      </c>
      <c r="H34" s="107" t="s">
        <v>1235</v>
      </c>
      <c r="I34" s="109">
        <v>66.510002136230398</v>
      </c>
      <c r="J34" s="113">
        <v>66.510002136230398</v>
      </c>
      <c r="K34" s="113">
        <v>1.16999995708465</v>
      </c>
      <c r="L34" s="143" t="str">
        <f>INDEX('IEA Tech to Policy Mapping'!$B$2:$B$13,MATCH($H34,'IEA Tech to Policy Mapping'!$A$2:$A$13,0))</f>
        <v>ngps - production methane capture</v>
      </c>
      <c r="M34" s="207">
        <f>(J34*About!$A$167/1000)*10^12*'EPA to IEA Scaling'!$G$17</f>
        <v>1507131974814.2278</v>
      </c>
      <c r="N34" s="208">
        <f>K34/About!$B$179</f>
        <v>2.2013046930364477</v>
      </c>
      <c r="O34" s="142"/>
    </row>
    <row r="35" spans="1:15" x14ac:dyDescent="0.25">
      <c r="A35" s="107">
        <v>2019</v>
      </c>
      <c r="B35" s="107" t="s">
        <v>241</v>
      </c>
      <c r="C35" s="107" t="s">
        <v>317</v>
      </c>
      <c r="D35" s="107" t="s">
        <v>652</v>
      </c>
      <c r="E35" s="107" t="s">
        <v>1230</v>
      </c>
      <c r="F35" s="107" t="s">
        <v>1224</v>
      </c>
      <c r="G35" s="107" t="s">
        <v>1225</v>
      </c>
      <c r="H35" s="107" t="s">
        <v>1235</v>
      </c>
      <c r="I35" s="109">
        <v>1001.27001953125</v>
      </c>
      <c r="J35" s="113">
        <v>1001.27001953125</v>
      </c>
      <c r="K35" s="113">
        <v>1.16999995708465</v>
      </c>
      <c r="L35" s="143" t="str">
        <f>INDEX('IEA Tech to Policy Mapping'!$B$2:$B$13,MATCH($H35,'IEA Tech to Policy Mapping'!$A$2:$A$13,0))</f>
        <v>ngps - production methane capture</v>
      </c>
      <c r="M35" s="207">
        <f>(J35*About!$A$167/1000)*10^12*'EPA to IEA Scaling'!$G$17</f>
        <v>22689009372868.164</v>
      </c>
      <c r="N35" s="208">
        <f>K35/About!$B$179</f>
        <v>2.2013046930364477</v>
      </c>
      <c r="O35" s="142"/>
    </row>
    <row r="36" spans="1:15" x14ac:dyDescent="0.25">
      <c r="A36" s="107">
        <v>2019</v>
      </c>
      <c r="B36" s="107" t="s">
        <v>241</v>
      </c>
      <c r="C36" s="107" t="s">
        <v>317</v>
      </c>
      <c r="D36" s="107" t="s">
        <v>1222</v>
      </c>
      <c r="E36" s="107" t="s">
        <v>1227</v>
      </c>
      <c r="F36" s="107" t="s">
        <v>1224</v>
      </c>
      <c r="G36" s="107" t="s">
        <v>1225</v>
      </c>
      <c r="H36" s="107" t="s">
        <v>1235</v>
      </c>
      <c r="I36" s="109">
        <v>255.80999755859301</v>
      </c>
      <c r="J36" s="113">
        <v>255.80999755859301</v>
      </c>
      <c r="K36" s="113">
        <v>1.1799999475479099</v>
      </c>
      <c r="L36" s="143" t="str">
        <f>INDEX('IEA Tech to Policy Mapping'!$B$2:$B$13,MATCH($H36,'IEA Tech to Policy Mapping'!$A$2:$A$13,0))</f>
        <v>ngps - production methane capture</v>
      </c>
      <c r="M36" s="207">
        <f>(J36*About!$A$167/1000)*10^12*'EPA to IEA Scaling'!$G$17</f>
        <v>5796713492927.2217</v>
      </c>
      <c r="N36" s="208">
        <f>K36/About!$B$179</f>
        <v>2.2201192458095473</v>
      </c>
      <c r="O36" s="142"/>
    </row>
    <row r="37" spans="1:15" x14ac:dyDescent="0.25">
      <c r="A37" s="107">
        <v>2019</v>
      </c>
      <c r="B37" s="107" t="s">
        <v>241</v>
      </c>
      <c r="C37" s="107" t="s">
        <v>317</v>
      </c>
      <c r="D37" s="107" t="s">
        <v>1222</v>
      </c>
      <c r="E37" s="107" t="s">
        <v>1223</v>
      </c>
      <c r="F37" s="107" t="s">
        <v>1224</v>
      </c>
      <c r="G37" s="107" t="s">
        <v>1225</v>
      </c>
      <c r="H37" s="107" t="s">
        <v>1235</v>
      </c>
      <c r="I37" s="109">
        <v>159.75</v>
      </c>
      <c r="J37" s="113">
        <v>159.75</v>
      </c>
      <c r="K37" s="113">
        <v>1.1799999475479099</v>
      </c>
      <c r="L37" s="143" t="str">
        <f>INDEX('IEA Tech to Policy Mapping'!$B$2:$B$13,MATCH($H37,'IEA Tech to Policy Mapping'!$A$2:$A$13,0))</f>
        <v>ngps - production methane capture</v>
      </c>
      <c r="M37" s="207">
        <f>(J37*About!$A$167/1000)*10^12*'EPA to IEA Scaling'!$G$17</f>
        <v>3619971812411.3525</v>
      </c>
      <c r="N37" s="208">
        <f>K37/About!$B$179</f>
        <v>2.2201192458095473</v>
      </c>
      <c r="O37" s="142"/>
    </row>
    <row r="38" spans="1:15" x14ac:dyDescent="0.25">
      <c r="A38" s="107">
        <v>2019</v>
      </c>
      <c r="B38" s="107" t="s">
        <v>241</v>
      </c>
      <c r="C38" s="107" t="s">
        <v>317</v>
      </c>
      <c r="D38" s="107" t="s">
        <v>652</v>
      </c>
      <c r="E38" s="107" t="s">
        <v>1228</v>
      </c>
      <c r="F38" s="107" t="s">
        <v>1224</v>
      </c>
      <c r="G38" s="107" t="s">
        <v>1225</v>
      </c>
      <c r="H38" s="107" t="s">
        <v>1232</v>
      </c>
      <c r="I38" s="109">
        <v>4.5900001525878897</v>
      </c>
      <c r="J38" s="113">
        <v>4.5900001525878897</v>
      </c>
      <c r="K38" s="113">
        <v>1.2200000286102199</v>
      </c>
      <c r="L38" s="143" t="str">
        <f>INDEX('IEA Tech to Policy Mapping'!$B$2:$B$13,MATCH($H38,'IEA Tech to Policy Mapping'!$A$2:$A$13,0))</f>
        <v>ngps - T&amp;D methane capture</v>
      </c>
      <c r="M38" s="207">
        <f>(J38*About!$A$167/1000)*10^12*'EPA to IEA Scaling'!$G$17</f>
        <v>104010461166.39729</v>
      </c>
      <c r="N38" s="208">
        <f>K38/About!$B$179</f>
        <v>2.295377681189072</v>
      </c>
      <c r="O38" s="142"/>
    </row>
    <row r="39" spans="1:15" x14ac:dyDescent="0.25">
      <c r="A39" s="107">
        <v>2019</v>
      </c>
      <c r="B39" s="107" t="s">
        <v>241</v>
      </c>
      <c r="C39" s="107" t="s">
        <v>317</v>
      </c>
      <c r="D39" s="107" t="s">
        <v>652</v>
      </c>
      <c r="E39" s="107" t="s">
        <v>1230</v>
      </c>
      <c r="F39" s="107" t="s">
        <v>1224</v>
      </c>
      <c r="G39" s="107" t="s">
        <v>1225</v>
      </c>
      <c r="H39" s="107" t="s">
        <v>1232</v>
      </c>
      <c r="I39" s="109">
        <v>69.139999389648395</v>
      </c>
      <c r="J39" s="113">
        <v>69.139999389648395</v>
      </c>
      <c r="K39" s="113">
        <v>1.2200000286102199</v>
      </c>
      <c r="L39" s="143" t="str">
        <f>INDEX('IEA Tech to Policy Mapping'!$B$2:$B$13,MATCH($H39,'IEA Tech to Policy Mapping'!$A$2:$A$13,0))</f>
        <v>ngps - T&amp;D methane capture</v>
      </c>
      <c r="M39" s="207">
        <f>(J39*About!$A$167/1000)*10^12*'EPA to IEA Scaling'!$G$17</f>
        <v>1566728318627.0129</v>
      </c>
      <c r="N39" s="208">
        <f>K39/About!$B$179</f>
        <v>2.295377681189072</v>
      </c>
      <c r="O39" s="142"/>
    </row>
    <row r="40" spans="1:15" x14ac:dyDescent="0.25">
      <c r="A40" s="107">
        <v>2019</v>
      </c>
      <c r="B40" s="107" t="s">
        <v>241</v>
      </c>
      <c r="C40" s="107" t="s">
        <v>317</v>
      </c>
      <c r="D40" s="107" t="s">
        <v>1222</v>
      </c>
      <c r="E40" s="107" t="s">
        <v>1223</v>
      </c>
      <c r="F40" s="107" t="s">
        <v>1224</v>
      </c>
      <c r="G40" s="107" t="s">
        <v>1237</v>
      </c>
      <c r="H40" s="107" t="s">
        <v>1238</v>
      </c>
      <c r="I40" s="109">
        <v>10.039999961853001</v>
      </c>
      <c r="J40" s="113">
        <v>8.5399999618530202</v>
      </c>
      <c r="K40" s="113">
        <v>1.7699999809265099</v>
      </c>
      <c r="L40" s="143" t="str">
        <f>INDEX('IEA Tech to Policy Mapping'!$B$2:$B$13,MATCH($H40,'IEA Tech to Policy Mapping'!$A$2:$A$13,0))</f>
        <v>ngps - T&amp;D methane capture</v>
      </c>
      <c r="M40" s="207">
        <f>(J40*About!$A$167/1000)*10^12*'EPA to IEA Scaling'!$G$17</f>
        <v>193518367072.93872</v>
      </c>
      <c r="N40" s="208">
        <f>K40/About!$B$179</f>
        <v>3.3301789808579021</v>
      </c>
      <c r="O40" s="142"/>
    </row>
    <row r="41" spans="1:15" x14ac:dyDescent="0.25">
      <c r="A41" s="107">
        <v>2019</v>
      </c>
      <c r="B41" s="107" t="s">
        <v>241</v>
      </c>
      <c r="C41" s="107" t="s">
        <v>317</v>
      </c>
      <c r="D41" s="107" t="s">
        <v>652</v>
      </c>
      <c r="E41" s="107" t="s">
        <v>1228</v>
      </c>
      <c r="F41" s="107" t="s">
        <v>1224</v>
      </c>
      <c r="G41" s="107" t="s">
        <v>1237</v>
      </c>
      <c r="H41" s="107" t="s">
        <v>1238</v>
      </c>
      <c r="I41" s="109">
        <v>15.149999618530201</v>
      </c>
      <c r="J41" s="113">
        <v>12.8800001144409</v>
      </c>
      <c r="K41" s="113">
        <v>1.7699999809265099</v>
      </c>
      <c r="L41" s="143" t="str">
        <f>INDEX('IEA Tech to Policy Mapping'!$B$2:$B$13,MATCH($H41,'IEA Tech to Policy Mapping'!$A$2:$A$13,0))</f>
        <v>ngps - T&amp;D methane capture</v>
      </c>
      <c r="M41" s="207">
        <f>(J41*About!$A$167/1000)*10^12*'EPA to IEA Scaling'!$G$17</f>
        <v>291863770629.92834</v>
      </c>
      <c r="N41" s="208">
        <f>K41/About!$B$179</f>
        <v>3.3301789808579021</v>
      </c>
      <c r="O41" s="142"/>
    </row>
    <row r="42" spans="1:15" x14ac:dyDescent="0.25">
      <c r="A42" s="107">
        <v>2019</v>
      </c>
      <c r="B42" s="107" t="s">
        <v>241</v>
      </c>
      <c r="C42" s="107" t="s">
        <v>317</v>
      </c>
      <c r="D42" s="107" t="s">
        <v>1222</v>
      </c>
      <c r="E42" s="107" t="s">
        <v>1227</v>
      </c>
      <c r="F42" s="107" t="s">
        <v>1224</v>
      </c>
      <c r="G42" s="107" t="s">
        <v>1237</v>
      </c>
      <c r="H42" s="107" t="s">
        <v>1238</v>
      </c>
      <c r="I42" s="109">
        <v>17.319999694824201</v>
      </c>
      <c r="J42" s="113">
        <v>14.7200002670288</v>
      </c>
      <c r="K42" s="113">
        <v>1.7699999809265099</v>
      </c>
      <c r="L42" s="143" t="str">
        <f>INDEX('IEA Tech to Policy Mapping'!$B$2:$B$13,MATCH($H42,'IEA Tech to Policy Mapping'!$A$2:$A$13,0))</f>
        <v>ngps - T&amp;D methane capture</v>
      </c>
      <c r="M42" s="207">
        <f>(J42*About!$A$167/1000)*10^12*'EPA to IEA Scaling'!$G$17</f>
        <v>333558598092.84406</v>
      </c>
      <c r="N42" s="208">
        <f>K42/About!$B$179</f>
        <v>3.3301789808579021</v>
      </c>
      <c r="O42" s="142"/>
    </row>
    <row r="43" spans="1:15" x14ac:dyDescent="0.25">
      <c r="A43" s="107">
        <v>2019</v>
      </c>
      <c r="B43" s="107" t="s">
        <v>241</v>
      </c>
      <c r="C43" s="107" t="s">
        <v>317</v>
      </c>
      <c r="D43" s="107" t="s">
        <v>652</v>
      </c>
      <c r="E43" s="107" t="s">
        <v>1230</v>
      </c>
      <c r="F43" s="107" t="s">
        <v>1224</v>
      </c>
      <c r="G43" s="107" t="s">
        <v>1237</v>
      </c>
      <c r="H43" s="107" t="s">
        <v>1238</v>
      </c>
      <c r="I43" s="109">
        <v>229.72000122070301</v>
      </c>
      <c r="J43" s="113">
        <v>195.259994506835</v>
      </c>
      <c r="K43" s="113">
        <v>1.7699999809265099</v>
      </c>
      <c r="L43" s="143" t="str">
        <f>INDEX('IEA Tech to Policy Mapping'!$B$2:$B$13,MATCH($H43,'IEA Tech to Policy Mapping'!$A$2:$A$13,0))</f>
        <v>ngps - T&amp;D methane capture</v>
      </c>
      <c r="M43" s="207">
        <f>(J43*About!$A$167/1000)*10^12*'EPA to IEA Scaling'!$G$17</f>
        <v>4424636470775.2002</v>
      </c>
      <c r="N43" s="208">
        <f>K43/About!$B$179</f>
        <v>3.3301789808579021</v>
      </c>
      <c r="O43" s="142"/>
    </row>
    <row r="44" spans="1:15" x14ac:dyDescent="0.25">
      <c r="A44" s="107">
        <v>2019</v>
      </c>
      <c r="B44" s="107" t="s">
        <v>241</v>
      </c>
      <c r="C44" s="107" t="s">
        <v>317</v>
      </c>
      <c r="D44" s="107" t="s">
        <v>1222</v>
      </c>
      <c r="E44" s="107" t="s">
        <v>1231</v>
      </c>
      <c r="F44" s="107" t="s">
        <v>1224</v>
      </c>
      <c r="G44" s="107" t="s">
        <v>1225</v>
      </c>
      <c r="H44" s="107" t="s">
        <v>1241</v>
      </c>
      <c r="I44" s="109">
        <v>60.950000762939403</v>
      </c>
      <c r="J44" s="113">
        <v>60.950000762939403</v>
      </c>
      <c r="K44" s="113">
        <v>1.90999996662139</v>
      </c>
      <c r="L44" s="143" t="str">
        <f>INDEX('IEA Tech to Policy Mapping'!$B$2:$B$13,MATCH($H44,'IEA Tech to Policy Mapping'!$A$2:$A$13,0))</f>
        <v>ngps - production methane destruction</v>
      </c>
      <c r="M44" s="207">
        <f>(J44*About!$A$167/1000)*10^12*'EPA to IEA Scaling'!$G$17</f>
        <v>1381141062461.916</v>
      </c>
      <c r="N44" s="208">
        <f>K44/About!$B$179</f>
        <v>3.5935829439683711</v>
      </c>
      <c r="O44" s="142"/>
    </row>
    <row r="45" spans="1:15" x14ac:dyDescent="0.25">
      <c r="A45" s="107">
        <v>2019</v>
      </c>
      <c r="B45" s="107" t="s">
        <v>241</v>
      </c>
      <c r="C45" s="107" t="s">
        <v>317</v>
      </c>
      <c r="D45" s="107" t="s">
        <v>652</v>
      </c>
      <c r="E45" s="107" t="s">
        <v>1236</v>
      </c>
      <c r="F45" s="107" t="s">
        <v>1224</v>
      </c>
      <c r="G45" s="107" t="s">
        <v>1225</v>
      </c>
      <c r="H45" s="107" t="s">
        <v>1241</v>
      </c>
      <c r="I45" s="109">
        <v>7.9299998283386204</v>
      </c>
      <c r="J45" s="113">
        <v>7.9299998283386204</v>
      </c>
      <c r="K45" s="113">
        <v>1.90999996662139</v>
      </c>
      <c r="L45" s="143" t="str">
        <f>INDEX('IEA Tech to Policy Mapping'!$B$2:$B$13,MATCH($H45,'IEA Tech to Policy Mapping'!$A$2:$A$13,0))</f>
        <v>ngps - production methane destruction</v>
      </c>
      <c r="M45" s="207">
        <f>(J45*About!$A$167/1000)*10^12*'EPA to IEA Scaling'!$G$17</f>
        <v>179695623480.51749</v>
      </c>
      <c r="N45" s="208">
        <f>K45/About!$B$179</f>
        <v>3.5935829439683711</v>
      </c>
      <c r="O45" s="142"/>
    </row>
    <row r="46" spans="1:15" x14ac:dyDescent="0.25">
      <c r="A46" s="107">
        <v>2019</v>
      </c>
      <c r="B46" s="107" t="s">
        <v>241</v>
      </c>
      <c r="C46" s="107" t="s">
        <v>317</v>
      </c>
      <c r="D46" s="107" t="s">
        <v>652</v>
      </c>
      <c r="E46" s="107" t="s">
        <v>1233</v>
      </c>
      <c r="F46" s="107" t="s">
        <v>1234</v>
      </c>
      <c r="G46" s="107" t="s">
        <v>1225</v>
      </c>
      <c r="H46" s="107" t="s">
        <v>1232</v>
      </c>
      <c r="I46" s="109">
        <v>155.13000488281199</v>
      </c>
      <c r="J46" s="113">
        <v>155.13000488281199</v>
      </c>
      <c r="K46" s="113">
        <v>2.16000008583068</v>
      </c>
      <c r="L46" s="143" t="str">
        <f>INDEX('IEA Tech to Policy Mapping'!$B$2:$B$13,MATCH($H46,'IEA Tech to Policy Mapping'!$A$2:$A$13,0))</f>
        <v>ngps - T&amp;D methane capture</v>
      </c>
      <c r="M46" s="207">
        <f>(J46*About!$A$167/1000)*10^12*'EPA to IEA Scaling'!$G$17</f>
        <v>3515281658435.1479</v>
      </c>
      <c r="N46" s="208">
        <f>K46/About!$B$179</f>
        <v>4.063947436157207</v>
      </c>
      <c r="O46" s="142"/>
    </row>
    <row r="47" spans="1:15" x14ac:dyDescent="0.25">
      <c r="A47" s="107">
        <v>2019</v>
      </c>
      <c r="B47" s="107" t="s">
        <v>241</v>
      </c>
      <c r="C47" s="107" t="s">
        <v>317</v>
      </c>
      <c r="D47" s="107" t="s">
        <v>1222</v>
      </c>
      <c r="E47" s="107" t="s">
        <v>1231</v>
      </c>
      <c r="F47" s="107" t="s">
        <v>1224</v>
      </c>
      <c r="G47" s="107" t="s">
        <v>1237</v>
      </c>
      <c r="H47" s="107" t="s">
        <v>1238</v>
      </c>
      <c r="I47" s="109">
        <v>2.3099999427795401</v>
      </c>
      <c r="J47" s="113">
        <v>1.96000003814697</v>
      </c>
      <c r="K47" s="113">
        <v>2.2400000095367401</v>
      </c>
      <c r="L47" s="143" t="str">
        <f>INDEX('IEA Tech to Policy Mapping'!$B$2:$B$13,MATCH($H47,'IEA Tech to Policy Mapping'!$A$2:$A$13,0))</f>
        <v>ngps - T&amp;D methane capture</v>
      </c>
      <c r="M47" s="207">
        <f>(J47*About!$A$167/1000)*10^12*'EPA to IEA Scaling'!$G$17</f>
        <v>44414052522.173447</v>
      </c>
      <c r="N47" s="208">
        <f>K47/About!$B$179</f>
        <v>4.2144638583419702</v>
      </c>
      <c r="O47" s="142"/>
    </row>
    <row r="48" spans="1:15" x14ac:dyDescent="0.25">
      <c r="A48" s="107">
        <v>2019</v>
      </c>
      <c r="B48" s="107" t="s">
        <v>241</v>
      </c>
      <c r="C48" s="107" t="s">
        <v>317</v>
      </c>
      <c r="D48" s="107" t="s">
        <v>652</v>
      </c>
      <c r="E48" s="107" t="s">
        <v>1236</v>
      </c>
      <c r="F48" s="107" t="s">
        <v>1224</v>
      </c>
      <c r="G48" s="107" t="s">
        <v>1237</v>
      </c>
      <c r="H48" s="107" t="s">
        <v>1238</v>
      </c>
      <c r="I48" s="109">
        <v>2.1099998950958199</v>
      </c>
      <c r="J48" s="113">
        <v>1.78999996185302</v>
      </c>
      <c r="K48" s="113">
        <v>2.2400000095367401</v>
      </c>
      <c r="L48" s="143" t="str">
        <f>INDEX('IEA Tech to Policy Mapping'!$B$2:$B$13,MATCH($H48,'IEA Tech to Policy Mapping'!$A$2:$A$13,0))</f>
        <v>ngps - T&amp;D methane capture</v>
      </c>
      <c r="M48" s="207">
        <f>(J48*About!$A$167/1000)*10^12*'EPA to IEA Scaling'!$G$17</f>
        <v>40561811618.937897</v>
      </c>
      <c r="N48" s="208">
        <f>K48/About!$B$179</f>
        <v>4.2144638583419702</v>
      </c>
      <c r="O48" s="142"/>
    </row>
    <row r="49" spans="1:15" x14ac:dyDescent="0.25">
      <c r="A49" s="107">
        <v>2019</v>
      </c>
      <c r="B49" s="107" t="s">
        <v>241</v>
      </c>
      <c r="C49" s="107" t="s">
        <v>317</v>
      </c>
      <c r="D49" s="107" t="s">
        <v>652</v>
      </c>
      <c r="E49" s="107" t="s">
        <v>1228</v>
      </c>
      <c r="F49" s="107" t="s">
        <v>1224</v>
      </c>
      <c r="G49" s="107" t="s">
        <v>1225</v>
      </c>
      <c r="H49" s="107" t="s">
        <v>1242</v>
      </c>
      <c r="I49" s="109">
        <v>2.6800000667571999</v>
      </c>
      <c r="J49" s="113">
        <v>2.6800000667571999</v>
      </c>
      <c r="K49" s="113">
        <v>2.2699999809265101</v>
      </c>
      <c r="L49" s="143" t="str">
        <f>INDEX('IEA Tech to Policy Mapping'!$B$2:$B$13,MATCH($H49,'IEA Tech to Policy Mapping'!$A$2:$A$13,0))</f>
        <v>ngps - production methane capture</v>
      </c>
      <c r="M49" s="207">
        <f>(J49*About!$A$167/1000)*10^12*'EPA to IEA Scaling'!$G$17</f>
        <v>60729419085.581276</v>
      </c>
      <c r="N49" s="208">
        <f>K49/About!$B$179</f>
        <v>4.2709075166612518</v>
      </c>
      <c r="O49" s="142"/>
    </row>
    <row r="50" spans="1:15" x14ac:dyDescent="0.25">
      <c r="A50" s="107">
        <v>2019</v>
      </c>
      <c r="B50" s="107" t="s">
        <v>241</v>
      </c>
      <c r="C50" s="107" t="s">
        <v>317</v>
      </c>
      <c r="D50" s="107" t="s">
        <v>652</v>
      </c>
      <c r="E50" s="107" t="s">
        <v>1230</v>
      </c>
      <c r="F50" s="107" t="s">
        <v>1224</v>
      </c>
      <c r="G50" s="107" t="s">
        <v>1225</v>
      </c>
      <c r="H50" s="107" t="s">
        <v>1242</v>
      </c>
      <c r="I50" s="109">
        <v>40.409999847412102</v>
      </c>
      <c r="J50" s="113">
        <v>40.409999847412102</v>
      </c>
      <c r="K50" s="113">
        <v>2.2699999809265101</v>
      </c>
      <c r="L50" s="143" t="str">
        <f>INDEX('IEA Tech to Policy Mapping'!$B$2:$B$13,MATCH($H50,'IEA Tech to Policy Mapping'!$A$2:$A$13,0))</f>
        <v>ngps - production methane capture</v>
      </c>
      <c r="M50" s="207">
        <f>(J50*About!$A$167/1000)*10^12*'EPA to IEA Scaling'!$G$17</f>
        <v>915699908526.94116</v>
      </c>
      <c r="N50" s="208">
        <f>K50/About!$B$179</f>
        <v>4.2709075166612518</v>
      </c>
      <c r="O50" s="142"/>
    </row>
    <row r="51" spans="1:15" x14ac:dyDescent="0.25">
      <c r="A51" s="107">
        <v>2019</v>
      </c>
      <c r="B51" s="107" t="s">
        <v>241</v>
      </c>
      <c r="C51" s="107" t="s">
        <v>317</v>
      </c>
      <c r="D51" s="107" t="s">
        <v>1222</v>
      </c>
      <c r="E51" s="107" t="s">
        <v>1231</v>
      </c>
      <c r="F51" s="107" t="s">
        <v>1224</v>
      </c>
      <c r="G51" s="107" t="s">
        <v>1237</v>
      </c>
      <c r="H51" s="107" t="s">
        <v>1238</v>
      </c>
      <c r="I51" s="109">
        <v>1.7300000190734801</v>
      </c>
      <c r="J51" s="113">
        <v>1.4700000286102199</v>
      </c>
      <c r="K51" s="113">
        <v>2.96000003814697</v>
      </c>
      <c r="L51" s="143" t="str">
        <f>INDEX('IEA Tech to Policy Mapping'!$B$2:$B$13,MATCH($H51,'IEA Tech to Policy Mapping'!$A$2:$A$13,0))</f>
        <v>ngps - T&amp;D methane capture</v>
      </c>
      <c r="M51" s="207">
        <f>(J51*About!$A$167/1000)*10^12*'EPA to IEA Scaling'!$G$17</f>
        <v>33310539391.62991</v>
      </c>
      <c r="N51" s="208">
        <f>K51/About!$B$179</f>
        <v>5.5691130037277112</v>
      </c>
      <c r="O51" s="142"/>
    </row>
    <row r="52" spans="1:15" x14ac:dyDescent="0.25">
      <c r="A52" s="107">
        <v>2019</v>
      </c>
      <c r="B52" s="107" t="s">
        <v>241</v>
      </c>
      <c r="C52" s="107" t="s">
        <v>317</v>
      </c>
      <c r="D52" s="107" t="s">
        <v>652</v>
      </c>
      <c r="E52" s="107" t="s">
        <v>1236</v>
      </c>
      <c r="F52" s="107" t="s">
        <v>1224</v>
      </c>
      <c r="G52" s="107" t="s">
        <v>1237</v>
      </c>
      <c r="H52" s="107" t="s">
        <v>1238</v>
      </c>
      <c r="I52" s="109">
        <v>1.58000004291534</v>
      </c>
      <c r="J52" s="113">
        <v>1.3400000333786</v>
      </c>
      <c r="K52" s="113">
        <v>2.96000003814697</v>
      </c>
      <c r="L52" s="143" t="str">
        <f>INDEX('IEA Tech to Policy Mapping'!$B$2:$B$13,MATCH($H52,'IEA Tech to Policy Mapping'!$A$2:$A$13,0))</f>
        <v>ngps - T&amp;D methane capture</v>
      </c>
      <c r="M52" s="207">
        <f>(J52*About!$A$167/1000)*10^12*'EPA to IEA Scaling'!$G$17</f>
        <v>30364709542.790638</v>
      </c>
      <c r="N52" s="208">
        <f>K52/About!$B$179</f>
        <v>5.5691130037277112</v>
      </c>
      <c r="O52" s="142"/>
    </row>
    <row r="53" spans="1:15" x14ac:dyDescent="0.25">
      <c r="A53" s="107">
        <v>2019</v>
      </c>
      <c r="B53" s="107" t="s">
        <v>241</v>
      </c>
      <c r="C53" s="107" t="s">
        <v>317</v>
      </c>
      <c r="D53" s="107" t="s">
        <v>652</v>
      </c>
      <c r="E53" s="107" t="s">
        <v>1230</v>
      </c>
      <c r="F53" s="107" t="s">
        <v>1224</v>
      </c>
      <c r="G53" s="107" t="s">
        <v>1225</v>
      </c>
      <c r="H53" s="107" t="s">
        <v>1243</v>
      </c>
      <c r="I53" s="109">
        <v>529.989990234375</v>
      </c>
      <c r="J53" s="113">
        <v>529.989990234375</v>
      </c>
      <c r="K53" s="113">
        <v>4.25</v>
      </c>
      <c r="L53" s="143" t="str">
        <f>INDEX('IEA Tech to Policy Mapping'!$B$2:$B$13,MATCH($H53,'IEA Tech to Policy Mapping'!$A$2:$A$13,0))</f>
        <v>ngps - production methane capture</v>
      </c>
      <c r="M53" s="207">
        <f>(J53*About!$A$167/1000)*10^12*'EPA to IEA Scaling'!$G$17</f>
        <v>12009695308348.078</v>
      </c>
      <c r="N53" s="208">
        <f>K53/About!$B$179</f>
        <v>7.9961925543284655</v>
      </c>
      <c r="O53" s="142"/>
    </row>
    <row r="54" spans="1:15" x14ac:dyDescent="0.25">
      <c r="A54" s="107">
        <v>2019</v>
      </c>
      <c r="B54" s="107" t="s">
        <v>241</v>
      </c>
      <c r="C54" s="107" t="s">
        <v>317</v>
      </c>
      <c r="D54" s="107" t="s">
        <v>652</v>
      </c>
      <c r="E54" s="107" t="s">
        <v>1228</v>
      </c>
      <c r="F54" s="107" t="s">
        <v>1224</v>
      </c>
      <c r="G54" s="107" t="s">
        <v>1225</v>
      </c>
      <c r="H54" s="107" t="s">
        <v>1243</v>
      </c>
      <c r="I54" s="109">
        <v>35.200000762939403</v>
      </c>
      <c r="J54" s="113">
        <v>35.200000762939403</v>
      </c>
      <c r="K54" s="113">
        <v>4.25</v>
      </c>
      <c r="L54" s="143" t="str">
        <f>INDEX('IEA Tech to Policy Mapping'!$B$2:$B$13,MATCH($H54,'IEA Tech to Policy Mapping'!$A$2:$A$13,0))</f>
        <v>ngps - production methane capture</v>
      </c>
      <c r="M54" s="207">
        <f>(J54*About!$A$167/1000)*10^12*'EPA to IEA Scaling'!$G$17</f>
        <v>797640128692.94995</v>
      </c>
      <c r="N54" s="208">
        <f>K54/About!$B$179</f>
        <v>7.9961925543284655</v>
      </c>
      <c r="O54" s="142"/>
    </row>
    <row r="55" spans="1:15" x14ac:dyDescent="0.25">
      <c r="A55" s="107">
        <v>2019</v>
      </c>
      <c r="B55" s="107" t="s">
        <v>241</v>
      </c>
      <c r="C55" s="107" t="s">
        <v>317</v>
      </c>
      <c r="D55" s="107" t="s">
        <v>1222</v>
      </c>
      <c r="E55" s="107" t="s">
        <v>1244</v>
      </c>
      <c r="F55" s="107" t="s">
        <v>1234</v>
      </c>
      <c r="G55" s="107" t="s">
        <v>1237</v>
      </c>
      <c r="H55" s="107" t="s">
        <v>1245</v>
      </c>
      <c r="I55" s="109">
        <v>2.4900000095367401</v>
      </c>
      <c r="J55" s="113">
        <v>2.1199998855590798</v>
      </c>
      <c r="K55" s="113">
        <v>4.8299999237060502</v>
      </c>
      <c r="L55" s="143" t="str">
        <f>INDEX('IEA Tech to Policy Mapping'!$B$2:$B$13,MATCH($H55,'IEA Tech to Policy Mapping'!$A$2:$A$13,0))</f>
        <v>ngps - T&amp;D methane capture</v>
      </c>
      <c r="M55" s="207">
        <f>(J55*About!$A$167/1000)*10^12*'EPA to IEA Scaling'!$G$17</f>
        <v>48039685934.517448</v>
      </c>
      <c r="N55" s="208">
        <f>K55/About!$B$179</f>
        <v>9.0874375123165585</v>
      </c>
      <c r="O55" s="142"/>
    </row>
    <row r="56" spans="1:15" x14ac:dyDescent="0.25">
      <c r="A56" s="107">
        <v>2019</v>
      </c>
      <c r="B56" s="107" t="s">
        <v>241</v>
      </c>
      <c r="C56" s="107" t="s">
        <v>317</v>
      </c>
      <c r="D56" s="107" t="s">
        <v>652</v>
      </c>
      <c r="E56" s="107" t="s">
        <v>1233</v>
      </c>
      <c r="F56" s="107" t="s">
        <v>1234</v>
      </c>
      <c r="G56" s="107" t="s">
        <v>1237</v>
      </c>
      <c r="H56" s="107" t="s">
        <v>1245</v>
      </c>
      <c r="I56" s="109">
        <v>669.04998779296795</v>
      </c>
      <c r="J56" s="113">
        <v>568.70001220703102</v>
      </c>
      <c r="K56" s="113">
        <v>4.8299999237060502</v>
      </c>
      <c r="L56" s="143" t="str">
        <f>INDEX('IEA Tech to Policy Mapping'!$B$2:$B$13,MATCH($H56,'IEA Tech to Policy Mapping'!$A$2:$A$13,0))</f>
        <v>ngps - T&amp;D methane capture</v>
      </c>
      <c r="M56" s="207">
        <f>(J56*About!$A$167/1000)*10^12*'EPA to IEA Scaling'!$G$17</f>
        <v>12886873326494.176</v>
      </c>
      <c r="N56" s="208">
        <f>K56/About!$B$179</f>
        <v>9.0874375123165585</v>
      </c>
      <c r="O56" s="142"/>
    </row>
    <row r="57" spans="1:15" x14ac:dyDescent="0.25">
      <c r="A57" s="107">
        <v>2019</v>
      </c>
      <c r="B57" s="107" t="s">
        <v>241</v>
      </c>
      <c r="C57" s="107" t="s">
        <v>317</v>
      </c>
      <c r="D57" s="107" t="s">
        <v>1222</v>
      </c>
      <c r="E57" s="107" t="s">
        <v>1223</v>
      </c>
      <c r="F57" s="107" t="s">
        <v>1224</v>
      </c>
      <c r="G57" s="107" t="s">
        <v>1225</v>
      </c>
      <c r="H57" s="107" t="s">
        <v>1246</v>
      </c>
      <c r="I57" s="109">
        <v>61.340000152587798</v>
      </c>
      <c r="J57" s="113">
        <v>61.340000152587798</v>
      </c>
      <c r="K57" s="113">
        <v>4.92000007629394</v>
      </c>
      <c r="L57" s="143" t="str">
        <f>INDEX('IEA Tech to Policy Mapping'!$B$2:$B$13,MATCH($H57,'IEA Tech to Policy Mapping'!$A$2:$A$13,0))</f>
        <v>ngps - processing methane capture</v>
      </c>
      <c r="M57" s="207">
        <f>(J57*About!$A$167/1000)*10^12*'EPA to IEA Scaling'!$G$17</f>
        <v>1389978538501.8835</v>
      </c>
      <c r="N57" s="208">
        <f>K57/About!$B$179</f>
        <v>9.2567689358487257</v>
      </c>
      <c r="O57" s="142"/>
    </row>
    <row r="58" spans="1:15" x14ac:dyDescent="0.25">
      <c r="A58" s="107">
        <v>2019</v>
      </c>
      <c r="B58" s="107" t="s">
        <v>241</v>
      </c>
      <c r="C58" s="107" t="s">
        <v>317</v>
      </c>
      <c r="D58" s="107" t="s">
        <v>652</v>
      </c>
      <c r="E58" s="107" t="s">
        <v>1228</v>
      </c>
      <c r="F58" s="107" t="s">
        <v>1224</v>
      </c>
      <c r="G58" s="107" t="s">
        <v>1225</v>
      </c>
      <c r="H58" s="107" t="s">
        <v>1246</v>
      </c>
      <c r="I58" s="109">
        <v>6.5700001716613698</v>
      </c>
      <c r="J58" s="113">
        <v>6.5700001716613698</v>
      </c>
      <c r="K58" s="113">
        <v>4.92000007629394</v>
      </c>
      <c r="L58" s="143" t="str">
        <f>INDEX('IEA Tech to Policy Mapping'!$B$2:$B$13,MATCH($H58,'IEA Tech to Policy Mapping'!$A$2:$A$13,0))</f>
        <v>ngps - processing methane capture</v>
      </c>
      <c r="M58" s="207">
        <f>(J58*About!$A$167/1000)*10^12*'EPA to IEA Scaling'!$G$17</f>
        <v>148877717865.11368</v>
      </c>
      <c r="N58" s="208">
        <f>K58/About!$B$179</f>
        <v>9.2567689358487257</v>
      </c>
      <c r="O58" s="142"/>
    </row>
    <row r="59" spans="1:15" x14ac:dyDescent="0.25">
      <c r="A59" s="107">
        <v>2019</v>
      </c>
      <c r="B59" s="107" t="s">
        <v>241</v>
      </c>
      <c r="C59" s="107" t="s">
        <v>317</v>
      </c>
      <c r="D59" s="107" t="s">
        <v>1222</v>
      </c>
      <c r="E59" s="107" t="s">
        <v>1227</v>
      </c>
      <c r="F59" s="107" t="s">
        <v>1224</v>
      </c>
      <c r="G59" s="107" t="s">
        <v>1225</v>
      </c>
      <c r="H59" s="107" t="s">
        <v>1246</v>
      </c>
      <c r="I59" s="109">
        <v>98.230003356933594</v>
      </c>
      <c r="J59" s="113">
        <v>98.230003356933594</v>
      </c>
      <c r="K59" s="113">
        <v>4.92000007629394</v>
      </c>
      <c r="L59" s="143" t="str">
        <f>INDEX('IEA Tech to Policy Mapping'!$B$2:$B$13,MATCH($H59,'IEA Tech to Policy Mapping'!$A$2:$A$13,0))</f>
        <v>ngps - processing methane capture</v>
      </c>
      <c r="M59" s="207">
        <f>(J59*About!$A$167/1000)*10^12*'EPA to IEA Scaling'!$G$17</f>
        <v>2225914511957.2593</v>
      </c>
      <c r="N59" s="208">
        <f>K59/About!$B$179</f>
        <v>9.2567689358487257</v>
      </c>
      <c r="O59" s="142"/>
    </row>
    <row r="60" spans="1:15" x14ac:dyDescent="0.25">
      <c r="A60" s="107">
        <v>2019</v>
      </c>
      <c r="B60" s="107" t="s">
        <v>241</v>
      </c>
      <c r="C60" s="107" t="s">
        <v>317</v>
      </c>
      <c r="D60" s="107" t="s">
        <v>652</v>
      </c>
      <c r="E60" s="107" t="s">
        <v>1230</v>
      </c>
      <c r="F60" s="107" t="s">
        <v>1224</v>
      </c>
      <c r="G60" s="107" t="s">
        <v>1225</v>
      </c>
      <c r="H60" s="107" t="s">
        <v>1246</v>
      </c>
      <c r="I60" s="109">
        <v>98.959999084472599</v>
      </c>
      <c r="J60" s="113">
        <v>98.959999084472599</v>
      </c>
      <c r="K60" s="113">
        <v>4.92000007629394</v>
      </c>
      <c r="L60" s="143" t="str">
        <f>INDEX('IEA Tech to Policy Mapping'!$B$2:$B$13,MATCH($H60,'IEA Tech to Policy Mapping'!$A$2:$A$13,0))</f>
        <v>ngps - processing methane capture</v>
      </c>
      <c r="M60" s="207">
        <f>(J60*About!$A$167/1000)*10^12*'EPA to IEA Scaling'!$G$17</f>
        <v>2242456383361.7778</v>
      </c>
      <c r="N60" s="208">
        <f>K60/About!$B$179</f>
        <v>9.2567689358487257</v>
      </c>
      <c r="O60" s="142"/>
    </row>
    <row r="61" spans="1:15" x14ac:dyDescent="0.25">
      <c r="A61" s="107">
        <v>2019</v>
      </c>
      <c r="B61" s="107" t="s">
        <v>241</v>
      </c>
      <c r="C61" s="107" t="s">
        <v>317</v>
      </c>
      <c r="D61" s="107" t="s">
        <v>1222</v>
      </c>
      <c r="E61" s="107" t="s">
        <v>1231</v>
      </c>
      <c r="F61" s="107" t="s">
        <v>1224</v>
      </c>
      <c r="G61" s="107" t="s">
        <v>1237</v>
      </c>
      <c r="H61" s="107" t="s">
        <v>1238</v>
      </c>
      <c r="I61" s="109">
        <v>1.1499999761581401</v>
      </c>
      <c r="J61" s="113">
        <v>0.980000019073486</v>
      </c>
      <c r="K61" s="113">
        <v>5.0399999618530202</v>
      </c>
      <c r="L61" s="143" t="str">
        <f>INDEX('IEA Tech to Policy Mapping'!$B$2:$B$13,MATCH($H61,'IEA Tech to Policy Mapping'!$A$2:$A$13,0))</f>
        <v>ngps - T&amp;D methane capture</v>
      </c>
      <c r="M61" s="207">
        <f>(J61*About!$A$167/1000)*10^12*'EPA to IEA Scaling'!$G$17</f>
        <v>22207026261.086742</v>
      </c>
      <c r="N61" s="208">
        <f>K61/About!$B$179</f>
        <v>9.4825435691258519</v>
      </c>
      <c r="O61" s="142"/>
    </row>
    <row r="62" spans="1:15" x14ac:dyDescent="0.25">
      <c r="A62" s="107">
        <v>2019</v>
      </c>
      <c r="B62" s="107" t="s">
        <v>241</v>
      </c>
      <c r="C62" s="107" t="s">
        <v>317</v>
      </c>
      <c r="D62" s="107" t="s">
        <v>652</v>
      </c>
      <c r="E62" s="107" t="s">
        <v>1236</v>
      </c>
      <c r="F62" s="107" t="s">
        <v>1224</v>
      </c>
      <c r="G62" s="107" t="s">
        <v>1237</v>
      </c>
      <c r="H62" s="107" t="s">
        <v>1238</v>
      </c>
      <c r="I62" s="109">
        <v>1.04999995231628</v>
      </c>
      <c r="J62" s="113">
        <v>0.89999997615814198</v>
      </c>
      <c r="K62" s="113">
        <v>5.0399999618530202</v>
      </c>
      <c r="L62" s="143" t="str">
        <f>INDEX('IEA Tech to Policy Mapping'!$B$2:$B$13,MATCH($H62,'IEA Tech to Policy Mapping'!$A$2:$A$13,0))</f>
        <v>ngps - T&amp;D methane capture</v>
      </c>
      <c r="M62" s="207">
        <f>(J62*About!$A$167/1000)*10^12*'EPA to IEA Scaling'!$G$17</f>
        <v>20394206853.604778</v>
      </c>
      <c r="N62" s="208">
        <f>K62/About!$B$179</f>
        <v>9.4825435691258519</v>
      </c>
      <c r="O62" s="142"/>
    </row>
    <row r="63" spans="1:15" x14ac:dyDescent="0.25">
      <c r="A63" s="107">
        <v>2019</v>
      </c>
      <c r="B63" s="107" t="s">
        <v>241</v>
      </c>
      <c r="C63" s="107" t="s">
        <v>317</v>
      </c>
      <c r="D63" s="107" t="s">
        <v>652</v>
      </c>
      <c r="E63" s="107" t="s">
        <v>1228</v>
      </c>
      <c r="F63" s="107" t="s">
        <v>1224</v>
      </c>
      <c r="G63" s="107" t="s">
        <v>1225</v>
      </c>
      <c r="H63" s="107" t="s">
        <v>1240</v>
      </c>
      <c r="I63" s="109">
        <v>2.8399999141693102</v>
      </c>
      <c r="J63" s="113">
        <v>2.8399999141693102</v>
      </c>
      <c r="K63" s="113">
        <v>5.3899998664855904</v>
      </c>
      <c r="L63" s="143" t="str">
        <f>INDEX('IEA Tech to Policy Mapping'!$B$2:$B$13,MATCH($H63,'IEA Tech to Policy Mapping'!$A$2:$A$13,0))</f>
        <v>ngps - T&amp;D methane capture</v>
      </c>
      <c r="M63" s="207">
        <f>(J63*About!$A$167/1000)*10^12*'EPA to IEA Scaling'!$G$17</f>
        <v>64355052497.92527</v>
      </c>
      <c r="N63" s="208">
        <f>K63/About!$B$179</f>
        <v>10.14105336475847</v>
      </c>
      <c r="O63" s="142"/>
    </row>
    <row r="64" spans="1:15" x14ac:dyDescent="0.25">
      <c r="A64" s="107">
        <v>2019</v>
      </c>
      <c r="B64" s="107" t="s">
        <v>241</v>
      </c>
      <c r="C64" s="107" t="s">
        <v>317</v>
      </c>
      <c r="D64" s="107" t="s">
        <v>652</v>
      </c>
      <c r="E64" s="107" t="s">
        <v>1230</v>
      </c>
      <c r="F64" s="107" t="s">
        <v>1224</v>
      </c>
      <c r="G64" s="107" t="s">
        <v>1225</v>
      </c>
      <c r="H64" s="107" t="s">
        <v>1240</v>
      </c>
      <c r="I64" s="109">
        <v>42.770000457763601</v>
      </c>
      <c r="J64" s="113">
        <v>42.770000457763601</v>
      </c>
      <c r="K64" s="113">
        <v>5.3899998664855904</v>
      </c>
      <c r="L64" s="143" t="str">
        <f>INDEX('IEA Tech to Policy Mapping'!$B$2:$B$13,MATCH($H64,'IEA Tech to Policy Mapping'!$A$2:$A$13,0))</f>
        <v>ngps - T&amp;D methane capture</v>
      </c>
      <c r="M64" s="207">
        <f>(J64*About!$A$167/1000)*10^12*'EPA to IEA Scaling'!$G$17</f>
        <v>969178066190.45288</v>
      </c>
      <c r="N64" s="208">
        <f>K64/About!$B$179</f>
        <v>10.14105336475847</v>
      </c>
      <c r="O64" s="142"/>
    </row>
    <row r="65" spans="1:15" x14ac:dyDescent="0.25">
      <c r="A65" s="107">
        <v>2019</v>
      </c>
      <c r="B65" s="107" t="s">
        <v>241</v>
      </c>
      <c r="C65" s="107" t="s">
        <v>317</v>
      </c>
      <c r="D65" s="107" t="s">
        <v>1222</v>
      </c>
      <c r="E65" s="107" t="s">
        <v>1244</v>
      </c>
      <c r="F65" s="107" t="s">
        <v>1234</v>
      </c>
      <c r="G65" s="107" t="s">
        <v>1225</v>
      </c>
      <c r="H65" s="107" t="s">
        <v>1240</v>
      </c>
      <c r="I65" s="109">
        <v>2.6199998855590798</v>
      </c>
      <c r="J65" s="113">
        <v>2.6199998855590798</v>
      </c>
      <c r="K65" s="113">
        <v>5.3899998664855904</v>
      </c>
      <c r="L65" s="143" t="str">
        <f>INDEX('IEA Tech to Policy Mapping'!$B$2:$B$13,MATCH($H65,'IEA Tech to Policy Mapping'!$A$2:$A$13,0))</f>
        <v>ngps - T&amp;D methane capture</v>
      </c>
      <c r="M65" s="207">
        <f>(J65*About!$A$167/1000)*10^12*'EPA to IEA Scaling'!$G$17</f>
        <v>59369801153.332321</v>
      </c>
      <c r="N65" s="208">
        <f>K65/About!$B$179</f>
        <v>10.14105336475847</v>
      </c>
      <c r="O65" s="142"/>
    </row>
    <row r="66" spans="1:15" x14ac:dyDescent="0.25">
      <c r="A66" s="107">
        <v>2019</v>
      </c>
      <c r="B66" s="107" t="s">
        <v>241</v>
      </c>
      <c r="C66" s="107" t="s">
        <v>317</v>
      </c>
      <c r="D66" s="107" t="s">
        <v>652</v>
      </c>
      <c r="E66" s="107" t="s">
        <v>1233</v>
      </c>
      <c r="F66" s="107" t="s">
        <v>1234</v>
      </c>
      <c r="G66" s="107" t="s">
        <v>1225</v>
      </c>
      <c r="H66" s="107" t="s">
        <v>1240</v>
      </c>
      <c r="I66" s="109">
        <v>3.0399999618530198</v>
      </c>
      <c r="J66" s="113">
        <v>3.0399999618530198</v>
      </c>
      <c r="K66" s="113">
        <v>5.3899998664855904</v>
      </c>
      <c r="L66" s="143" t="str">
        <f>INDEX('IEA Tech to Policy Mapping'!$B$2:$B$13,MATCH($H66,'IEA Tech to Policy Mapping'!$A$2:$A$13,0))</f>
        <v>ngps - T&amp;D methane capture</v>
      </c>
      <c r="M66" s="207">
        <f>(J66*About!$A$167/1000)*10^12*'EPA to IEA Scaling'!$G$17</f>
        <v>68887099665.975082</v>
      </c>
      <c r="N66" s="208">
        <f>K66/About!$B$179</f>
        <v>10.14105336475847</v>
      </c>
      <c r="O66" s="142"/>
    </row>
    <row r="67" spans="1:15" x14ac:dyDescent="0.25">
      <c r="A67" s="107">
        <v>2019</v>
      </c>
      <c r="B67" s="107" t="s">
        <v>241</v>
      </c>
      <c r="C67" s="107" t="s">
        <v>317</v>
      </c>
      <c r="D67" s="107" t="s">
        <v>1222</v>
      </c>
      <c r="E67" s="107" t="s">
        <v>1223</v>
      </c>
      <c r="F67" s="107" t="s">
        <v>1224</v>
      </c>
      <c r="G67" s="107" t="s">
        <v>1225</v>
      </c>
      <c r="H67" s="107" t="s">
        <v>1240</v>
      </c>
      <c r="I67" s="109">
        <v>47.099998474121001</v>
      </c>
      <c r="J67" s="113">
        <v>47.099998474121001</v>
      </c>
      <c r="K67" s="113">
        <v>5.42000007629394</v>
      </c>
      <c r="L67" s="143" t="str">
        <f>INDEX('IEA Tech to Policy Mapping'!$B$2:$B$13,MATCH($H67,'IEA Tech to Policy Mapping'!$A$2:$A$13,0))</f>
        <v>ngps - T&amp;D methane capture</v>
      </c>
      <c r="M67" s="207">
        <f>(J67*About!$A$167/1000)*10^12*'EPA to IEA Scaling'!$G$17</f>
        <v>1067296819035.5916</v>
      </c>
      <c r="N67" s="208">
        <f>K67/About!$B$179</f>
        <v>10.197497471652074</v>
      </c>
      <c r="O67" s="142"/>
    </row>
    <row r="68" spans="1:15" x14ac:dyDescent="0.25">
      <c r="A68" s="107">
        <v>2019</v>
      </c>
      <c r="B68" s="107" t="s">
        <v>241</v>
      </c>
      <c r="C68" s="107" t="s">
        <v>317</v>
      </c>
      <c r="D68" s="107" t="s">
        <v>1222</v>
      </c>
      <c r="E68" s="107" t="s">
        <v>1227</v>
      </c>
      <c r="F68" s="107" t="s">
        <v>1224</v>
      </c>
      <c r="G68" s="107" t="s">
        <v>1225</v>
      </c>
      <c r="H68" s="107" t="s">
        <v>1240</v>
      </c>
      <c r="I68" s="109">
        <v>75.419998168945298</v>
      </c>
      <c r="J68" s="113">
        <v>75.419998168945298</v>
      </c>
      <c r="K68" s="113">
        <v>5.42000007629394</v>
      </c>
      <c r="L68" s="143" t="str">
        <f>INDEX('IEA Tech to Policy Mapping'!$B$2:$B$13,MATCH($H68,'IEA Tech to Policy Mapping'!$A$2:$A$13,0))</f>
        <v>ngps - T&amp;D methane capture</v>
      </c>
      <c r="M68" s="207">
        <f>(J68*About!$A$167/1000)*10^12*'EPA to IEA Scaling'!$G$17</f>
        <v>1709034538113.9141</v>
      </c>
      <c r="N68" s="208">
        <f>K68/About!$B$179</f>
        <v>10.197497471652074</v>
      </c>
      <c r="O68" s="142"/>
    </row>
    <row r="69" spans="1:15" x14ac:dyDescent="0.25">
      <c r="A69" s="107">
        <v>2019</v>
      </c>
      <c r="B69" s="107" t="s">
        <v>241</v>
      </c>
      <c r="C69" s="107" t="s">
        <v>317</v>
      </c>
      <c r="D69" s="107" t="s">
        <v>1222</v>
      </c>
      <c r="E69" s="107" t="s">
        <v>1223</v>
      </c>
      <c r="F69" s="107" t="s">
        <v>1224</v>
      </c>
      <c r="G69" s="107" t="s">
        <v>1225</v>
      </c>
      <c r="H69" s="107" t="s">
        <v>1247</v>
      </c>
      <c r="I69" s="109">
        <v>29.790000915527301</v>
      </c>
      <c r="J69" s="113">
        <v>29.790000915527301</v>
      </c>
      <c r="K69" s="113">
        <v>5.7600002288818297</v>
      </c>
      <c r="L69" s="143" t="str">
        <f>INDEX('IEA Tech to Policy Mapping'!$B$2:$B$13,MATCH($H69,'IEA Tech to Policy Mapping'!$A$2:$A$13,0))</f>
        <v>ngps - processing methane capture</v>
      </c>
      <c r="M69" s="207">
        <f>(J69*About!$A$167/1000)*10^12*'EPA to IEA Scaling'!$G$17</f>
        <v>675048285483.04993</v>
      </c>
      <c r="N69" s="208">
        <f>K69/About!$B$179</f>
        <v>10.837193163085916</v>
      </c>
      <c r="O69" s="142"/>
    </row>
    <row r="70" spans="1:15" x14ac:dyDescent="0.25">
      <c r="A70" s="107">
        <v>2019</v>
      </c>
      <c r="B70" s="107" t="s">
        <v>241</v>
      </c>
      <c r="C70" s="107" t="s">
        <v>317</v>
      </c>
      <c r="D70" s="107" t="s">
        <v>652</v>
      </c>
      <c r="E70" s="107" t="s">
        <v>1230</v>
      </c>
      <c r="F70" s="107" t="s">
        <v>1224</v>
      </c>
      <c r="G70" s="107" t="s">
        <v>1225</v>
      </c>
      <c r="H70" s="107" t="s">
        <v>1241</v>
      </c>
      <c r="I70" s="109">
        <v>27.5</v>
      </c>
      <c r="J70" s="113">
        <v>27.5</v>
      </c>
      <c r="K70" s="113">
        <v>5.8400001525878897</v>
      </c>
      <c r="L70" s="143" t="str">
        <f>INDEX('IEA Tech to Policy Mapping'!$B$2:$B$13,MATCH($H70,'IEA Tech to Policy Mapping'!$A$2:$A$13,0))</f>
        <v>ngps - production methane destruction</v>
      </c>
      <c r="M70" s="207">
        <f>(J70*About!$A$167/1000)*10^12*'EPA to IEA Scaling'!$G$17</f>
        <v>623156337034.81812</v>
      </c>
      <c r="N70" s="208">
        <f>K70/About!$B$179</f>
        <v>10.987709585270679</v>
      </c>
      <c r="O70" s="142"/>
    </row>
    <row r="71" spans="1:15" x14ac:dyDescent="0.25">
      <c r="A71" s="107">
        <v>2019</v>
      </c>
      <c r="B71" s="107" t="s">
        <v>241</v>
      </c>
      <c r="C71" s="107" t="s">
        <v>317</v>
      </c>
      <c r="D71" s="107" t="s">
        <v>1222</v>
      </c>
      <c r="E71" s="107" t="s">
        <v>1227</v>
      </c>
      <c r="F71" s="107" t="s">
        <v>1224</v>
      </c>
      <c r="G71" s="107" t="s">
        <v>1225</v>
      </c>
      <c r="H71" s="107" t="s">
        <v>1243</v>
      </c>
      <c r="I71" s="109">
        <v>563.739990234375</v>
      </c>
      <c r="J71" s="113">
        <v>563.739990234375</v>
      </c>
      <c r="K71" s="113">
        <v>6.0999999046325604</v>
      </c>
      <c r="L71" s="143" t="str">
        <f>INDEX('IEA Tech to Policy Mapping'!$B$2:$B$13,MATCH($H71,'IEA Tech to Policy Mapping'!$A$2:$A$13,0))</f>
        <v>ngps - production methane capture</v>
      </c>
      <c r="M71" s="207">
        <f>(J71*About!$A$167/1000)*10^12*'EPA to IEA Scaling'!$G$17</f>
        <v>12774478085618.082</v>
      </c>
      <c r="N71" s="208">
        <f>K71/About!$B$179</f>
        <v>11.476887957371112</v>
      </c>
      <c r="O71" s="142"/>
    </row>
    <row r="72" spans="1:15" x14ac:dyDescent="0.25">
      <c r="A72" s="107">
        <v>2019</v>
      </c>
      <c r="B72" s="107" t="s">
        <v>241</v>
      </c>
      <c r="C72" s="107" t="s">
        <v>317</v>
      </c>
      <c r="D72" s="107" t="s">
        <v>1222</v>
      </c>
      <c r="E72" s="107" t="s">
        <v>1223</v>
      </c>
      <c r="F72" s="107" t="s">
        <v>1224</v>
      </c>
      <c r="G72" s="107" t="s">
        <v>1225</v>
      </c>
      <c r="H72" s="107" t="s">
        <v>1243</v>
      </c>
      <c r="I72" s="109">
        <v>352.04000854492102</v>
      </c>
      <c r="J72" s="113">
        <v>352.04000854492102</v>
      </c>
      <c r="K72" s="113">
        <v>6.0999999046325604</v>
      </c>
      <c r="L72" s="143" t="str">
        <f>INDEX('IEA Tech to Policy Mapping'!$B$2:$B$13,MATCH($H72,'IEA Tech to Policy Mapping'!$A$2:$A$13,0))</f>
        <v>ngps - production methane capture</v>
      </c>
      <c r="M72" s="207">
        <f>(J72*About!$A$167/1000)*10^12*'EPA to IEA Scaling'!$G$17</f>
        <v>7977307716893.0566</v>
      </c>
      <c r="N72" s="208">
        <f>K72/About!$B$179</f>
        <v>11.476887957371112</v>
      </c>
      <c r="O72" s="142"/>
    </row>
    <row r="73" spans="1:15" x14ac:dyDescent="0.25">
      <c r="A73" s="107">
        <v>2019</v>
      </c>
      <c r="B73" s="107" t="s">
        <v>241</v>
      </c>
      <c r="C73" s="107" t="s">
        <v>317</v>
      </c>
      <c r="D73" s="107" t="s">
        <v>1222</v>
      </c>
      <c r="E73" s="107" t="s">
        <v>1244</v>
      </c>
      <c r="F73" s="107" t="s">
        <v>1234</v>
      </c>
      <c r="G73" s="107" t="s">
        <v>1237</v>
      </c>
      <c r="H73" s="107" t="s">
        <v>1245</v>
      </c>
      <c r="I73" s="109">
        <v>1.25</v>
      </c>
      <c r="J73" s="113">
        <v>1.0599999427795399</v>
      </c>
      <c r="K73" s="113">
        <v>6.1100001335143999</v>
      </c>
      <c r="L73" s="143" t="str">
        <f>INDEX('IEA Tech to Policy Mapping'!$B$2:$B$13,MATCH($H73,'IEA Tech to Policy Mapping'!$A$2:$A$13,0))</f>
        <v>ngps - T&amp;D methane capture</v>
      </c>
      <c r="M73" s="207">
        <f>(J73*About!$A$167/1000)*10^12*'EPA to IEA Scaling'!$G$17</f>
        <v>24019842967.258724</v>
      </c>
      <c r="N73" s="208">
        <f>K73/About!$B$179</f>
        <v>11.495702958718535</v>
      </c>
      <c r="O73" s="142"/>
    </row>
    <row r="74" spans="1:15" x14ac:dyDescent="0.25">
      <c r="A74" s="107">
        <v>2019</v>
      </c>
      <c r="B74" s="107" t="s">
        <v>241</v>
      </c>
      <c r="C74" s="107" t="s">
        <v>317</v>
      </c>
      <c r="D74" s="107" t="s">
        <v>652</v>
      </c>
      <c r="E74" s="107" t="s">
        <v>1233</v>
      </c>
      <c r="F74" s="107" t="s">
        <v>1234</v>
      </c>
      <c r="G74" s="107" t="s">
        <v>1237</v>
      </c>
      <c r="H74" s="107" t="s">
        <v>1245</v>
      </c>
      <c r="I74" s="109">
        <v>334.52999877929602</v>
      </c>
      <c r="J74" s="113">
        <v>284.350006103515</v>
      </c>
      <c r="K74" s="113">
        <v>6.1100001335143999</v>
      </c>
      <c r="L74" s="143" t="str">
        <f>INDEX('IEA Tech to Policy Mapping'!$B$2:$B$13,MATCH($H74,'IEA Tech to Policy Mapping'!$A$2:$A$13,0))</f>
        <v>ngps - T&amp;D methane capture</v>
      </c>
      <c r="M74" s="207">
        <f>(J74*About!$A$167/1000)*10^12*'EPA to IEA Scaling'!$G$17</f>
        <v>6443436663247.0752</v>
      </c>
      <c r="N74" s="208">
        <f>K74/About!$B$179</f>
        <v>11.495702958718535</v>
      </c>
      <c r="O74" s="142"/>
    </row>
    <row r="75" spans="1:15" x14ac:dyDescent="0.25">
      <c r="A75" s="107">
        <v>2019</v>
      </c>
      <c r="B75" s="107" t="s">
        <v>241</v>
      </c>
      <c r="C75" s="107" t="s">
        <v>317</v>
      </c>
      <c r="D75" s="107" t="s">
        <v>1222</v>
      </c>
      <c r="E75" s="107" t="s">
        <v>1223</v>
      </c>
      <c r="F75" s="107" t="s">
        <v>1224</v>
      </c>
      <c r="G75" s="107" t="s">
        <v>1225</v>
      </c>
      <c r="H75" s="107" t="s">
        <v>1241</v>
      </c>
      <c r="I75" s="109">
        <v>8.4099998474121094</v>
      </c>
      <c r="J75" s="113">
        <v>8.4099998474121094</v>
      </c>
      <c r="K75" s="113">
        <v>6.5100002288818297</v>
      </c>
      <c r="L75" s="143" t="str">
        <f>INDEX('IEA Tech to Policy Mapping'!$B$2:$B$13,MATCH($H75,'IEA Tech to Policy Mapping'!$A$2:$A$13,0))</f>
        <v>ngps - production methane destruction</v>
      </c>
      <c r="M75" s="207">
        <f>(J75*About!$A$167/1000)*10^12*'EPA to IEA Scaling'!$G$17</f>
        <v>190572534522.78943</v>
      </c>
      <c r="N75" s="208">
        <f>K75/About!$B$179</f>
        <v>12.24828596679094</v>
      </c>
      <c r="O75" s="142"/>
    </row>
    <row r="76" spans="1:15" x14ac:dyDescent="0.25">
      <c r="A76" s="107">
        <v>2019</v>
      </c>
      <c r="B76" s="107" t="s">
        <v>241</v>
      </c>
      <c r="C76" s="107" t="s">
        <v>317</v>
      </c>
      <c r="D76" s="107" t="s">
        <v>1222</v>
      </c>
      <c r="E76" s="107" t="s">
        <v>1227</v>
      </c>
      <c r="F76" s="107" t="s">
        <v>1224</v>
      </c>
      <c r="G76" s="107" t="s">
        <v>1225</v>
      </c>
      <c r="H76" s="107" t="s">
        <v>1241</v>
      </c>
      <c r="I76" s="109">
        <v>13.3500003814697</v>
      </c>
      <c r="J76" s="113">
        <v>13.3500003814697</v>
      </c>
      <c r="K76" s="113">
        <v>6.5599999427795401</v>
      </c>
      <c r="L76" s="143" t="str">
        <f>INDEX('IEA Tech to Policy Mapping'!$B$2:$B$13,MATCH($H76,'IEA Tech to Policy Mapping'!$A$2:$A$13,0))</f>
        <v>ngps - production methane destruction</v>
      </c>
      <c r="M76" s="207">
        <f>(J76*About!$A$167/1000)*10^12*'EPA to IEA Scaling'!$G$17</f>
        <v>302514084986.54846</v>
      </c>
      <c r="N76" s="208">
        <f>K76/About!$B$179</f>
        <v>12.342358282082097</v>
      </c>
      <c r="O76" s="142"/>
    </row>
    <row r="77" spans="1:15" x14ac:dyDescent="0.25">
      <c r="A77" s="107">
        <v>2019</v>
      </c>
      <c r="B77" s="107" t="s">
        <v>241</v>
      </c>
      <c r="C77" s="107" t="s">
        <v>317</v>
      </c>
      <c r="D77" s="107" t="s">
        <v>1222</v>
      </c>
      <c r="E77" s="107" t="s">
        <v>1244</v>
      </c>
      <c r="F77" s="107" t="s">
        <v>1234</v>
      </c>
      <c r="G77" s="107" t="s">
        <v>1237</v>
      </c>
      <c r="H77" s="107" t="s">
        <v>1245</v>
      </c>
      <c r="I77" s="109">
        <v>0.93999999761581399</v>
      </c>
      <c r="J77" s="113">
        <v>0.80000001192092896</v>
      </c>
      <c r="K77" s="113">
        <v>6.7600002288818297</v>
      </c>
      <c r="L77" s="143" t="str">
        <f>INDEX('IEA Tech to Policy Mapping'!$B$2:$B$13,MATCH($H77,'IEA Tech to Policy Mapping'!$A$2:$A$13,0))</f>
        <v>ngps - T&amp;D methane capture</v>
      </c>
      <c r="M77" s="207">
        <f>(J77*About!$A$167/1000)*10^12*'EPA to IEA Scaling'!$G$17</f>
        <v>18128184620.234798</v>
      </c>
      <c r="N77" s="208">
        <f>K77/About!$B$179</f>
        <v>12.718650234692614</v>
      </c>
      <c r="O77" s="142"/>
    </row>
    <row r="78" spans="1:15" x14ac:dyDescent="0.25">
      <c r="A78" s="107">
        <v>2019</v>
      </c>
      <c r="B78" s="107" t="s">
        <v>241</v>
      </c>
      <c r="C78" s="107" t="s">
        <v>317</v>
      </c>
      <c r="D78" s="107" t="s">
        <v>652</v>
      </c>
      <c r="E78" s="107" t="s">
        <v>1233</v>
      </c>
      <c r="F78" s="107" t="s">
        <v>1234</v>
      </c>
      <c r="G78" s="107" t="s">
        <v>1237</v>
      </c>
      <c r="H78" s="107" t="s">
        <v>1245</v>
      </c>
      <c r="I78" s="109">
        <v>250.89999389648401</v>
      </c>
      <c r="J78" s="113">
        <v>213.259994506835</v>
      </c>
      <c r="K78" s="113">
        <v>6.7600002288818297</v>
      </c>
      <c r="L78" s="143" t="str">
        <f>INDEX('IEA Tech to Policy Mapping'!$B$2:$B$13,MATCH($H78,'IEA Tech to Policy Mapping'!$A$2:$A$13,0))</f>
        <v>ngps - T&amp;D methane capture</v>
      </c>
      <c r="M78" s="207">
        <f>(J78*About!$A$167/1000)*10^12*'EPA to IEA Scaling'!$G$17</f>
        <v>4832520618652.5352</v>
      </c>
      <c r="N78" s="208">
        <f>K78/About!$B$179</f>
        <v>12.718650234692614</v>
      </c>
      <c r="O78" s="142"/>
    </row>
    <row r="79" spans="1:15" x14ac:dyDescent="0.25">
      <c r="A79" s="107">
        <v>2019</v>
      </c>
      <c r="B79" s="107" t="s">
        <v>241</v>
      </c>
      <c r="C79" s="107" t="s">
        <v>317</v>
      </c>
      <c r="D79" s="107" t="s">
        <v>1222</v>
      </c>
      <c r="E79" s="107" t="s">
        <v>1244</v>
      </c>
      <c r="F79" s="107" t="s">
        <v>1234</v>
      </c>
      <c r="G79" s="107" t="s">
        <v>1225</v>
      </c>
      <c r="H79" s="107" t="s">
        <v>1241</v>
      </c>
      <c r="I79" s="109">
        <v>3.91000008583068</v>
      </c>
      <c r="J79" s="113">
        <v>3.91000008583068</v>
      </c>
      <c r="K79" s="113">
        <v>8.7100000381469709</v>
      </c>
      <c r="L79" s="143" t="str">
        <f>INDEX('IEA Tech to Policy Mapping'!$B$2:$B$13,MATCH($H79,'IEA Tech to Policy Mapping'!$A$2:$A$13,0))</f>
        <v>ngps - production methane destruction</v>
      </c>
      <c r="M79" s="207">
        <f>(J79*About!$A$167/1000)*10^12*'EPA to IEA Scaling'!$G$17</f>
        <v>88601502956.075302</v>
      </c>
      <c r="N79" s="208">
        <f>K79/About!$B$179</f>
        <v>16.387491165466226</v>
      </c>
      <c r="O79" s="142"/>
    </row>
    <row r="80" spans="1:15" x14ac:dyDescent="0.25">
      <c r="A80" s="107">
        <v>2019</v>
      </c>
      <c r="B80" s="107" t="s">
        <v>241</v>
      </c>
      <c r="C80" s="107" t="s">
        <v>317</v>
      </c>
      <c r="D80" s="107" t="s">
        <v>1222</v>
      </c>
      <c r="E80" s="107" t="s">
        <v>1244</v>
      </c>
      <c r="F80" s="107" t="s">
        <v>1234</v>
      </c>
      <c r="G80" s="107" t="s">
        <v>1237</v>
      </c>
      <c r="H80" s="107" t="s">
        <v>1245</v>
      </c>
      <c r="I80" s="109">
        <v>0.62000000476837103</v>
      </c>
      <c r="J80" s="113">
        <v>0.52999997138976995</v>
      </c>
      <c r="K80" s="113">
        <v>10.670000076293899</v>
      </c>
      <c r="L80" s="143" t="str">
        <f>INDEX('IEA Tech to Policy Mapping'!$B$2:$B$13,MATCH($H80,'IEA Tech to Policy Mapping'!$A$2:$A$13,0))</f>
        <v>ngps - T&amp;D methane capture</v>
      </c>
      <c r="M80" s="207">
        <f>(J80*About!$A$167/1000)*10^12*'EPA to IEA Scaling'!$G$17</f>
        <v>12009921483.629362</v>
      </c>
      <c r="N80" s="208">
        <f>K80/About!$B$179</f>
        <v>20.075147097587159</v>
      </c>
      <c r="O80" s="142"/>
    </row>
    <row r="81" spans="1:15" x14ac:dyDescent="0.25">
      <c r="A81" s="107">
        <v>2019</v>
      </c>
      <c r="B81" s="107" t="s">
        <v>241</v>
      </c>
      <c r="C81" s="107" t="s">
        <v>317</v>
      </c>
      <c r="D81" s="107" t="s">
        <v>652</v>
      </c>
      <c r="E81" s="107" t="s">
        <v>1233</v>
      </c>
      <c r="F81" s="107" t="s">
        <v>1234</v>
      </c>
      <c r="G81" s="107" t="s">
        <v>1237</v>
      </c>
      <c r="H81" s="107" t="s">
        <v>1245</v>
      </c>
      <c r="I81" s="109">
        <v>167.259994506835</v>
      </c>
      <c r="J81" s="113">
        <v>142.169998168945</v>
      </c>
      <c r="K81" s="113">
        <v>10.670000076293899</v>
      </c>
      <c r="L81" s="143" t="str">
        <f>INDEX('IEA Tech to Policy Mapping'!$B$2:$B$13,MATCH($H81,'IEA Tech to Policy Mapping'!$A$2:$A$13,0))</f>
        <v>ngps - T&amp;D methane capture</v>
      </c>
      <c r="M81" s="207">
        <f>(J81*About!$A$167/1000)*10^12*'EPA to IEA Scaling'!$G$17</f>
        <v>3221604919825.6934</v>
      </c>
      <c r="N81" s="208">
        <f>K81/About!$B$179</f>
        <v>20.075147097587159</v>
      </c>
      <c r="O81" s="142"/>
    </row>
    <row r="82" spans="1:15" x14ac:dyDescent="0.25">
      <c r="A82" s="107">
        <v>2019</v>
      </c>
      <c r="B82" s="107" t="s">
        <v>241</v>
      </c>
      <c r="C82" s="107" t="s">
        <v>317</v>
      </c>
      <c r="D82" s="107" t="s">
        <v>652</v>
      </c>
      <c r="E82" s="107" t="s">
        <v>1228</v>
      </c>
      <c r="F82" s="107" t="s">
        <v>1224</v>
      </c>
      <c r="G82" s="107" t="s">
        <v>1225</v>
      </c>
      <c r="H82" s="107" t="s">
        <v>1241</v>
      </c>
      <c r="I82" s="109">
        <v>0.95999997854232699</v>
      </c>
      <c r="J82" s="113">
        <v>0.95999997854232699</v>
      </c>
      <c r="K82" s="113">
        <v>10.920000076293899</v>
      </c>
      <c r="L82" s="143" t="str">
        <f>INDEX('IEA Tech to Policy Mapping'!$B$2:$B$13,MATCH($H82,'IEA Tech to Policy Mapping'!$A$2:$A$13,0))</f>
        <v>ngps - production methane destruction</v>
      </c>
      <c r="M82" s="207">
        <f>(J82*About!$A$167/1000)*10^12*'EPA to IEA Scaling'!$G$17</f>
        <v>21753820733.888744</v>
      </c>
      <c r="N82" s="208">
        <f>K82/About!$B$179</f>
        <v>20.545511365488835</v>
      </c>
      <c r="O82" s="142"/>
    </row>
    <row r="83" spans="1:15" x14ac:dyDescent="0.25">
      <c r="A83" s="107">
        <v>2019</v>
      </c>
      <c r="B83" s="107" t="s">
        <v>241</v>
      </c>
      <c r="C83" s="107" t="s">
        <v>317</v>
      </c>
      <c r="D83" s="107" t="s">
        <v>652</v>
      </c>
      <c r="E83" s="107" t="s">
        <v>1233</v>
      </c>
      <c r="F83" s="107" t="s">
        <v>1234</v>
      </c>
      <c r="G83" s="107" t="s">
        <v>1225</v>
      </c>
      <c r="H83" s="107" t="s">
        <v>1247</v>
      </c>
      <c r="I83" s="109">
        <v>187.99000549316401</v>
      </c>
      <c r="J83" s="113">
        <v>187.99000549316401</v>
      </c>
      <c r="K83" s="113">
        <v>22.2299995422363</v>
      </c>
      <c r="L83" s="143" t="str">
        <f>INDEX('IEA Tech to Policy Mapping'!$B$2:$B$13,MATCH($H83,'IEA Tech to Policy Mapping'!$A$2:$A$13,0))</f>
        <v>ngps - processing methane capture</v>
      </c>
      <c r="M83" s="207">
        <f>(J83*About!$A$167/1000)*10^12*'EPA to IEA Scaling'!$G$17</f>
        <v>4259896844446.3784</v>
      </c>
      <c r="N83" s="208">
        <f>K83/About!$B$179</f>
        <v>41.824789840554139</v>
      </c>
      <c r="O83" s="142"/>
    </row>
    <row r="84" spans="1:15" x14ac:dyDescent="0.25">
      <c r="A84" s="107">
        <v>2019</v>
      </c>
      <c r="B84" s="107" t="s">
        <v>241</v>
      </c>
      <c r="C84" s="107" t="s">
        <v>317</v>
      </c>
      <c r="D84" s="107" t="s">
        <v>1222</v>
      </c>
      <c r="E84" s="107" t="s">
        <v>1227</v>
      </c>
      <c r="F84" s="107" t="s">
        <v>1224</v>
      </c>
      <c r="G84" s="107" t="s">
        <v>1225</v>
      </c>
      <c r="H84" s="107" t="s">
        <v>1247</v>
      </c>
      <c r="I84" s="109">
        <v>172.21000671386699</v>
      </c>
      <c r="J84" s="113">
        <v>172.21000671386699</v>
      </c>
      <c r="K84" s="113">
        <v>109.790000915527</v>
      </c>
      <c r="L84" s="143" t="str">
        <f>INDEX('IEA Tech to Policy Mapping'!$B$2:$B$13,MATCH($H84,'IEA Tech to Policy Mapping'!$A$2:$A$13,0))</f>
        <v>ngps - processing methane capture</v>
      </c>
      <c r="M84" s="207">
        <f>(J84*About!$A$167/1000)*10^12*'EPA to IEA Scaling'!$G$17</f>
        <v>3902318435801.9922</v>
      </c>
      <c r="N84" s="208">
        <f>K84/About!$B$179</f>
        <v>206.56517361422411</v>
      </c>
      <c r="O84" s="142"/>
    </row>
    <row r="85" spans="1:15" x14ac:dyDescent="0.25">
      <c r="A85" s="107">
        <v>2019</v>
      </c>
      <c r="B85" s="107" t="s">
        <v>241</v>
      </c>
      <c r="C85" s="107" t="s">
        <v>317</v>
      </c>
      <c r="D85" s="107" t="s">
        <v>652</v>
      </c>
      <c r="E85" s="107" t="s">
        <v>1230</v>
      </c>
      <c r="F85" s="107" t="s">
        <v>1224</v>
      </c>
      <c r="G85" s="107" t="s">
        <v>1225</v>
      </c>
      <c r="H85" s="107" t="s">
        <v>1247</v>
      </c>
      <c r="I85" s="109">
        <v>7.4099998474120996</v>
      </c>
      <c r="J85" s="113">
        <v>7.4099998474120996</v>
      </c>
      <c r="K85" s="113">
        <v>159.82000732421801</v>
      </c>
      <c r="L85" s="143" t="str">
        <f>INDEX('IEA Tech to Policy Mapping'!$B$2:$B$13,MATCH($H85,'IEA Tech to Policy Mapping'!$A$2:$A$13,0))</f>
        <v>ngps - processing methane capture</v>
      </c>
      <c r="M85" s="207">
        <f>(J85*About!$A$167/1000)*10^12*'EPA to IEA Scaling'!$G$17</f>
        <v>167912304085.15945</v>
      </c>
      <c r="N85" s="208">
        <f>K85/About!$B$179</f>
        <v>300.69448296438418</v>
      </c>
      <c r="O85" s="142"/>
    </row>
    <row r="86" spans="1:15" x14ac:dyDescent="0.25">
      <c r="M86" s="209">
        <f>SUM(M2:M85)</f>
        <v>184990191029648.22</v>
      </c>
      <c r="N86" s="210"/>
      <c r="O86" s="144"/>
    </row>
  </sheetData>
  <autoFilter ref="A1:K1" xr:uid="{ADA46230-66EE-4A3C-A7B9-30851FC3FAB9}"/>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01222-2672-4D10-86C9-C71841671D42}">
  <dimension ref="A1:K245"/>
  <sheetViews>
    <sheetView workbookViewId="0">
      <selection activeCell="I2" sqref="I2"/>
    </sheetView>
  </sheetViews>
  <sheetFormatPr defaultRowHeight="15" x14ac:dyDescent="0.25"/>
  <cols>
    <col min="1" max="1" width="15.25" style="107" customWidth="1"/>
    <col min="2" max="3" width="9" style="107"/>
    <col min="4" max="4" width="12.625" style="107" customWidth="1"/>
    <col min="5" max="6" width="9" style="107"/>
    <col min="7" max="7" width="12.5" style="107" customWidth="1"/>
    <col min="8" max="8" width="9" style="107"/>
    <col min="9" max="9" width="14.125" style="122" customWidth="1"/>
    <col min="10" max="10" width="25.375" style="107" customWidth="1"/>
    <col min="11" max="16384" width="9" style="107"/>
  </cols>
  <sheetData>
    <row r="1" spans="1:11" x14ac:dyDescent="0.25">
      <c r="A1" s="119" t="s">
        <v>705</v>
      </c>
      <c r="B1" s="119" t="s">
        <v>702</v>
      </c>
      <c r="C1" s="119" t="s">
        <v>703</v>
      </c>
      <c r="D1" s="119" t="s">
        <v>1253</v>
      </c>
      <c r="E1" s="119" t="s">
        <v>1254</v>
      </c>
      <c r="F1" s="119" t="s">
        <v>704</v>
      </c>
      <c r="G1" s="119" t="s">
        <v>1255</v>
      </c>
      <c r="H1" s="119" t="s">
        <v>1256</v>
      </c>
      <c r="I1" s="120" t="s">
        <v>1257</v>
      </c>
      <c r="J1" s="121" t="s">
        <v>1258</v>
      </c>
      <c r="K1" s="121" t="s">
        <v>1259</v>
      </c>
    </row>
    <row r="2" spans="1:11" x14ac:dyDescent="0.25">
      <c r="A2" s="107" t="s">
        <v>241</v>
      </c>
      <c r="B2" s="107" t="s">
        <v>1260</v>
      </c>
      <c r="C2" s="107" t="s">
        <v>1261</v>
      </c>
      <c r="D2" s="107" t="s">
        <v>1262</v>
      </c>
      <c r="E2" s="107" t="s">
        <v>222</v>
      </c>
      <c r="F2" s="107">
        <v>1990</v>
      </c>
      <c r="G2" s="107" t="s">
        <v>1250</v>
      </c>
      <c r="H2" s="107">
        <v>35.6825433874276</v>
      </c>
      <c r="I2" s="122">
        <v>41.629633951998869</v>
      </c>
      <c r="J2" s="123" t="s">
        <v>655</v>
      </c>
      <c r="K2" s="123" t="s">
        <v>222</v>
      </c>
    </row>
    <row r="3" spans="1:11" x14ac:dyDescent="0.25">
      <c r="A3" s="107" t="s">
        <v>241</v>
      </c>
      <c r="B3" s="107" t="s">
        <v>1260</v>
      </c>
      <c r="C3" s="107" t="s">
        <v>1261</v>
      </c>
      <c r="D3" s="107" t="s">
        <v>1263</v>
      </c>
      <c r="E3" s="107" t="s">
        <v>222</v>
      </c>
      <c r="F3" s="107">
        <v>1990</v>
      </c>
      <c r="G3" s="107" t="s">
        <v>1250</v>
      </c>
      <c r="H3" s="107">
        <v>31.416113966224501</v>
      </c>
      <c r="I3" s="122">
        <v>36.652132960595253</v>
      </c>
      <c r="J3" s="123" t="s">
        <v>655</v>
      </c>
      <c r="K3" s="123" t="s">
        <v>222</v>
      </c>
    </row>
    <row r="4" spans="1:11" x14ac:dyDescent="0.25">
      <c r="A4" s="107" t="s">
        <v>241</v>
      </c>
      <c r="B4" s="107" t="s">
        <v>1260</v>
      </c>
      <c r="C4" s="107" t="s">
        <v>1261</v>
      </c>
      <c r="D4" s="107" t="s">
        <v>1264</v>
      </c>
      <c r="E4" s="107" t="s">
        <v>222</v>
      </c>
      <c r="F4" s="107">
        <v>1990</v>
      </c>
      <c r="G4" s="107" t="s">
        <v>1250</v>
      </c>
      <c r="H4" s="107">
        <v>173.73817342884101</v>
      </c>
      <c r="I4" s="122">
        <v>202.69453566698118</v>
      </c>
      <c r="J4" s="123" t="s">
        <v>655</v>
      </c>
      <c r="K4" s="123" t="s">
        <v>222</v>
      </c>
    </row>
    <row r="5" spans="1:11" x14ac:dyDescent="0.25">
      <c r="A5" s="107" t="s">
        <v>241</v>
      </c>
      <c r="B5" s="107" t="s">
        <v>1260</v>
      </c>
      <c r="C5" s="107" t="s">
        <v>1261</v>
      </c>
      <c r="D5" s="107" t="s">
        <v>1265</v>
      </c>
      <c r="E5" s="107" t="s">
        <v>222</v>
      </c>
      <c r="F5" s="107">
        <v>1990</v>
      </c>
      <c r="G5" s="107" t="s">
        <v>1250</v>
      </c>
      <c r="H5" s="107">
        <v>0.62123510865682097</v>
      </c>
      <c r="I5" s="122">
        <v>0.72477429343295785</v>
      </c>
      <c r="J5" s="123" t="s">
        <v>655</v>
      </c>
      <c r="K5" s="123" t="s">
        <v>222</v>
      </c>
    </row>
    <row r="6" spans="1:11" x14ac:dyDescent="0.25">
      <c r="A6" s="107" t="s">
        <v>241</v>
      </c>
      <c r="B6" s="107" t="s">
        <v>1260</v>
      </c>
      <c r="C6" s="107" t="s">
        <v>1261</v>
      </c>
      <c r="D6" s="107" t="s">
        <v>1262</v>
      </c>
      <c r="E6" s="107" t="s">
        <v>222</v>
      </c>
      <c r="F6" s="107">
        <v>1991</v>
      </c>
      <c r="G6" s="107" t="s">
        <v>1250</v>
      </c>
      <c r="H6" s="107">
        <v>36.762226111555201</v>
      </c>
      <c r="I6" s="122">
        <v>42.889263796814404</v>
      </c>
      <c r="J6" s="123" t="s">
        <v>655</v>
      </c>
      <c r="K6" s="123" t="s">
        <v>222</v>
      </c>
    </row>
    <row r="7" spans="1:11" x14ac:dyDescent="0.25">
      <c r="A7" s="107" t="s">
        <v>241</v>
      </c>
      <c r="B7" s="107" t="s">
        <v>1260</v>
      </c>
      <c r="C7" s="107" t="s">
        <v>1261</v>
      </c>
      <c r="D7" s="107" t="s">
        <v>1263</v>
      </c>
      <c r="E7" s="107" t="s">
        <v>222</v>
      </c>
      <c r="F7" s="107">
        <v>1991</v>
      </c>
      <c r="G7" s="107" t="s">
        <v>1250</v>
      </c>
      <c r="H7" s="107">
        <v>33.097553453270898</v>
      </c>
      <c r="I7" s="122">
        <v>38.613812362149382</v>
      </c>
      <c r="J7" s="123" t="s">
        <v>655</v>
      </c>
      <c r="K7" s="123" t="s">
        <v>222</v>
      </c>
    </row>
    <row r="8" spans="1:11" x14ac:dyDescent="0.25">
      <c r="A8" s="107" t="s">
        <v>241</v>
      </c>
      <c r="B8" s="107" t="s">
        <v>1260</v>
      </c>
      <c r="C8" s="107" t="s">
        <v>1261</v>
      </c>
      <c r="D8" s="107" t="s">
        <v>1264</v>
      </c>
      <c r="E8" s="107" t="s">
        <v>222</v>
      </c>
      <c r="F8" s="107">
        <v>1991</v>
      </c>
      <c r="G8" s="107" t="s">
        <v>1250</v>
      </c>
      <c r="H8" s="107">
        <v>173.587580124846</v>
      </c>
      <c r="I8" s="122">
        <v>202.51884347898701</v>
      </c>
      <c r="J8" s="123" t="s">
        <v>655</v>
      </c>
      <c r="K8" s="123" t="s">
        <v>222</v>
      </c>
    </row>
    <row r="9" spans="1:11" x14ac:dyDescent="0.25">
      <c r="A9" s="107" t="s">
        <v>241</v>
      </c>
      <c r="B9" s="107" t="s">
        <v>1260</v>
      </c>
      <c r="C9" s="107" t="s">
        <v>1261</v>
      </c>
      <c r="D9" s="107" t="s">
        <v>1265</v>
      </c>
      <c r="E9" s="107" t="s">
        <v>222</v>
      </c>
      <c r="F9" s="107">
        <v>1991</v>
      </c>
      <c r="G9" s="107" t="s">
        <v>1250</v>
      </c>
      <c r="H9" s="107">
        <v>0.639748135582906</v>
      </c>
      <c r="I9" s="122">
        <v>0.74637282484672374</v>
      </c>
      <c r="J9" s="123" t="s">
        <v>655</v>
      </c>
      <c r="K9" s="123" t="s">
        <v>222</v>
      </c>
    </row>
    <row r="10" spans="1:11" x14ac:dyDescent="0.25">
      <c r="A10" s="107" t="s">
        <v>241</v>
      </c>
      <c r="B10" s="107" t="s">
        <v>1260</v>
      </c>
      <c r="C10" s="107" t="s">
        <v>1261</v>
      </c>
      <c r="D10" s="107" t="s">
        <v>1262</v>
      </c>
      <c r="E10" s="107" t="s">
        <v>222</v>
      </c>
      <c r="F10" s="107">
        <v>1992</v>
      </c>
      <c r="G10" s="107" t="s">
        <v>1250</v>
      </c>
      <c r="H10" s="107">
        <v>37.036037817902702</v>
      </c>
      <c r="I10" s="122">
        <v>43.208710787553159</v>
      </c>
      <c r="J10" s="123" t="s">
        <v>655</v>
      </c>
      <c r="K10" s="123" t="s">
        <v>222</v>
      </c>
    </row>
    <row r="11" spans="1:11" x14ac:dyDescent="0.25">
      <c r="A11" s="107" t="s">
        <v>241</v>
      </c>
      <c r="B11" s="107" t="s">
        <v>1260</v>
      </c>
      <c r="C11" s="107" t="s">
        <v>1261</v>
      </c>
      <c r="D11" s="107" t="s">
        <v>1263</v>
      </c>
      <c r="E11" s="107" t="s">
        <v>222</v>
      </c>
      <c r="F11" s="107">
        <v>1992</v>
      </c>
      <c r="G11" s="107" t="s">
        <v>1250</v>
      </c>
      <c r="H11" s="107">
        <v>34.067543403973097</v>
      </c>
      <c r="I11" s="122">
        <v>39.745467304635284</v>
      </c>
      <c r="J11" s="123" t="s">
        <v>655</v>
      </c>
      <c r="K11" s="123" t="s">
        <v>222</v>
      </c>
    </row>
    <row r="12" spans="1:11" x14ac:dyDescent="0.25">
      <c r="A12" s="107" t="s">
        <v>241</v>
      </c>
      <c r="B12" s="107" t="s">
        <v>1260</v>
      </c>
      <c r="C12" s="107" t="s">
        <v>1261</v>
      </c>
      <c r="D12" s="107" t="s">
        <v>1264</v>
      </c>
      <c r="E12" s="107" t="s">
        <v>222</v>
      </c>
      <c r="F12" s="107">
        <v>1992</v>
      </c>
      <c r="G12" s="107" t="s">
        <v>1250</v>
      </c>
      <c r="H12" s="107">
        <v>169.52750996139</v>
      </c>
      <c r="I12" s="122">
        <v>197.782094954955</v>
      </c>
      <c r="J12" s="123" t="s">
        <v>655</v>
      </c>
      <c r="K12" s="123" t="s">
        <v>222</v>
      </c>
    </row>
    <row r="13" spans="1:11" x14ac:dyDescent="0.25">
      <c r="A13" s="107" t="s">
        <v>241</v>
      </c>
      <c r="B13" s="107" t="s">
        <v>1260</v>
      </c>
      <c r="C13" s="107" t="s">
        <v>1261</v>
      </c>
      <c r="D13" s="107" t="s">
        <v>1265</v>
      </c>
      <c r="E13" s="107" t="s">
        <v>222</v>
      </c>
      <c r="F13" s="107">
        <v>1992</v>
      </c>
      <c r="G13" s="107" t="s">
        <v>1250</v>
      </c>
      <c r="H13" s="107">
        <v>0.64423165445042796</v>
      </c>
      <c r="I13" s="122">
        <v>0.75160359685883271</v>
      </c>
      <c r="J13" s="123" t="s">
        <v>655</v>
      </c>
      <c r="K13" s="123" t="s">
        <v>222</v>
      </c>
    </row>
    <row r="14" spans="1:11" x14ac:dyDescent="0.25">
      <c r="A14" s="107" t="s">
        <v>241</v>
      </c>
      <c r="B14" s="107" t="s">
        <v>1260</v>
      </c>
      <c r="C14" s="107" t="s">
        <v>1261</v>
      </c>
      <c r="D14" s="107" t="s">
        <v>1262</v>
      </c>
      <c r="E14" s="107" t="s">
        <v>222</v>
      </c>
      <c r="F14" s="107">
        <v>1993</v>
      </c>
      <c r="G14" s="107" t="s">
        <v>1250</v>
      </c>
      <c r="H14" s="107">
        <v>37.436125391095203</v>
      </c>
      <c r="I14" s="122">
        <v>43.675479622944408</v>
      </c>
      <c r="J14" s="123" t="s">
        <v>655</v>
      </c>
      <c r="K14" s="123" t="s">
        <v>222</v>
      </c>
    </row>
    <row r="15" spans="1:11" x14ac:dyDescent="0.25">
      <c r="A15" s="107" t="s">
        <v>241</v>
      </c>
      <c r="B15" s="107" t="s">
        <v>1260</v>
      </c>
      <c r="C15" s="107" t="s">
        <v>1261</v>
      </c>
      <c r="D15" s="107" t="s">
        <v>1263</v>
      </c>
      <c r="E15" s="107" t="s">
        <v>222</v>
      </c>
      <c r="F15" s="107">
        <v>1993</v>
      </c>
      <c r="G15" s="107" t="s">
        <v>1250</v>
      </c>
      <c r="H15" s="107">
        <v>35.154228687695102</v>
      </c>
      <c r="I15" s="122">
        <v>41.013266802310959</v>
      </c>
      <c r="J15" s="123" t="s">
        <v>655</v>
      </c>
      <c r="K15" s="123" t="s">
        <v>222</v>
      </c>
    </row>
    <row r="16" spans="1:11" x14ac:dyDescent="0.25">
      <c r="A16" s="107" t="s">
        <v>241</v>
      </c>
      <c r="B16" s="107" t="s">
        <v>1260</v>
      </c>
      <c r="C16" s="107" t="s">
        <v>1261</v>
      </c>
      <c r="D16" s="107" t="s">
        <v>1264</v>
      </c>
      <c r="E16" s="107" t="s">
        <v>222</v>
      </c>
      <c r="F16" s="107">
        <v>1993</v>
      </c>
      <c r="G16" s="107" t="s">
        <v>1250</v>
      </c>
      <c r="H16" s="107">
        <v>166.04145028788801</v>
      </c>
      <c r="I16" s="122">
        <v>193.71502533586937</v>
      </c>
      <c r="J16" s="123" t="s">
        <v>655</v>
      </c>
      <c r="K16" s="123" t="s">
        <v>222</v>
      </c>
    </row>
    <row r="17" spans="1:11" x14ac:dyDescent="0.25">
      <c r="A17" s="107" t="s">
        <v>241</v>
      </c>
      <c r="B17" s="107" t="s">
        <v>1260</v>
      </c>
      <c r="C17" s="107" t="s">
        <v>1261</v>
      </c>
      <c r="D17" s="107" t="s">
        <v>1265</v>
      </c>
      <c r="E17" s="107" t="s">
        <v>222</v>
      </c>
      <c r="F17" s="107">
        <v>1993</v>
      </c>
      <c r="G17" s="107" t="s">
        <v>1250</v>
      </c>
      <c r="H17" s="107">
        <v>0.65091149683759297</v>
      </c>
      <c r="I17" s="122">
        <v>0.75939674631052523</v>
      </c>
      <c r="J17" s="123" t="s">
        <v>655</v>
      </c>
      <c r="K17" s="123" t="s">
        <v>222</v>
      </c>
    </row>
    <row r="18" spans="1:11" x14ac:dyDescent="0.25">
      <c r="A18" s="107" t="s">
        <v>241</v>
      </c>
      <c r="B18" s="107" t="s">
        <v>1260</v>
      </c>
      <c r="C18" s="107" t="s">
        <v>1261</v>
      </c>
      <c r="D18" s="107" t="s">
        <v>1262</v>
      </c>
      <c r="E18" s="107" t="s">
        <v>222</v>
      </c>
      <c r="F18" s="107">
        <v>1994</v>
      </c>
      <c r="G18" s="107" t="s">
        <v>1250</v>
      </c>
      <c r="H18" s="107">
        <v>38.0375802945942</v>
      </c>
      <c r="I18" s="122">
        <v>44.377177010359901</v>
      </c>
      <c r="J18" s="123" t="s">
        <v>655</v>
      </c>
      <c r="K18" s="123" t="s">
        <v>222</v>
      </c>
    </row>
    <row r="19" spans="1:11" x14ac:dyDescent="0.25">
      <c r="A19" s="107" t="s">
        <v>241</v>
      </c>
      <c r="B19" s="107" t="s">
        <v>1260</v>
      </c>
      <c r="C19" s="107" t="s">
        <v>1261</v>
      </c>
      <c r="D19" s="107" t="s">
        <v>1263</v>
      </c>
      <c r="E19" s="107" t="s">
        <v>222</v>
      </c>
      <c r="F19" s="107">
        <v>1994</v>
      </c>
      <c r="G19" s="107" t="s">
        <v>1250</v>
      </c>
      <c r="H19" s="107">
        <v>36.436736764317097</v>
      </c>
      <c r="I19" s="122">
        <v>42.509526225036616</v>
      </c>
      <c r="J19" s="123" t="s">
        <v>655</v>
      </c>
      <c r="K19" s="123" t="s">
        <v>222</v>
      </c>
    </row>
    <row r="20" spans="1:11" x14ac:dyDescent="0.25">
      <c r="A20" s="107" t="s">
        <v>241</v>
      </c>
      <c r="B20" s="107" t="s">
        <v>1260</v>
      </c>
      <c r="C20" s="107" t="s">
        <v>1261</v>
      </c>
      <c r="D20" s="107" t="s">
        <v>1264</v>
      </c>
      <c r="E20" s="107" t="s">
        <v>222</v>
      </c>
      <c r="F20" s="107">
        <v>1994</v>
      </c>
      <c r="G20" s="107" t="s">
        <v>1250</v>
      </c>
      <c r="H20" s="107">
        <v>163.39872754793601</v>
      </c>
      <c r="I20" s="122">
        <v>190.63184880592536</v>
      </c>
      <c r="J20" s="123" t="s">
        <v>655</v>
      </c>
      <c r="K20" s="123" t="s">
        <v>222</v>
      </c>
    </row>
    <row r="21" spans="1:11" x14ac:dyDescent="0.25">
      <c r="A21" s="107" t="s">
        <v>241</v>
      </c>
      <c r="B21" s="107" t="s">
        <v>1260</v>
      </c>
      <c r="C21" s="107" t="s">
        <v>1261</v>
      </c>
      <c r="D21" s="107" t="s">
        <v>1265</v>
      </c>
      <c r="E21" s="107" t="s">
        <v>222</v>
      </c>
      <c r="F21" s="107">
        <v>1994</v>
      </c>
      <c r="G21" s="107" t="s">
        <v>1250</v>
      </c>
      <c r="H21" s="107">
        <v>0.66108994661282505</v>
      </c>
      <c r="I21" s="122">
        <v>0.77127160438162923</v>
      </c>
      <c r="J21" s="123" t="s">
        <v>655</v>
      </c>
      <c r="K21" s="123" t="s">
        <v>222</v>
      </c>
    </row>
    <row r="22" spans="1:11" x14ac:dyDescent="0.25">
      <c r="A22" s="107" t="s">
        <v>241</v>
      </c>
      <c r="B22" s="107" t="s">
        <v>1260</v>
      </c>
      <c r="C22" s="107" t="s">
        <v>1261</v>
      </c>
      <c r="D22" s="107" t="s">
        <v>1262</v>
      </c>
      <c r="E22" s="107" t="s">
        <v>222</v>
      </c>
      <c r="F22" s="107">
        <v>1995</v>
      </c>
      <c r="G22" s="107" t="s">
        <v>1250</v>
      </c>
      <c r="H22" s="107">
        <v>37.546200864242202</v>
      </c>
      <c r="I22" s="122">
        <v>43.803901008282573</v>
      </c>
      <c r="J22" s="123" t="s">
        <v>655</v>
      </c>
      <c r="K22" s="123" t="s">
        <v>222</v>
      </c>
    </row>
    <row r="23" spans="1:11" x14ac:dyDescent="0.25">
      <c r="A23" s="107" t="s">
        <v>241</v>
      </c>
      <c r="B23" s="107" t="s">
        <v>1260</v>
      </c>
      <c r="C23" s="107" t="s">
        <v>1261</v>
      </c>
      <c r="D23" s="107" t="s">
        <v>1263</v>
      </c>
      <c r="E23" s="107" t="s">
        <v>222</v>
      </c>
      <c r="F23" s="107">
        <v>1995</v>
      </c>
      <c r="G23" s="107" t="s">
        <v>1250</v>
      </c>
      <c r="H23" s="107">
        <v>36.662458718571301</v>
      </c>
      <c r="I23" s="122">
        <v>42.772868504999856</v>
      </c>
      <c r="J23" s="123" t="s">
        <v>655</v>
      </c>
      <c r="K23" s="123" t="s">
        <v>222</v>
      </c>
    </row>
    <row r="24" spans="1:11" x14ac:dyDescent="0.25">
      <c r="A24" s="107" t="s">
        <v>241</v>
      </c>
      <c r="B24" s="107" t="s">
        <v>1260</v>
      </c>
      <c r="C24" s="107" t="s">
        <v>1261</v>
      </c>
      <c r="D24" s="107" t="s">
        <v>1264</v>
      </c>
      <c r="E24" s="107" t="s">
        <v>222</v>
      </c>
      <c r="F24" s="107">
        <v>1995</v>
      </c>
      <c r="G24" s="107" t="s">
        <v>1250</v>
      </c>
      <c r="H24" s="107">
        <v>156.135076845252</v>
      </c>
      <c r="I24" s="122">
        <v>182.157589652794</v>
      </c>
      <c r="J24" s="123" t="s">
        <v>655</v>
      </c>
      <c r="K24" s="123" t="s">
        <v>222</v>
      </c>
    </row>
    <row r="25" spans="1:11" x14ac:dyDescent="0.25">
      <c r="A25" s="107" t="s">
        <v>241</v>
      </c>
      <c r="B25" s="107" t="s">
        <v>1260</v>
      </c>
      <c r="C25" s="107" t="s">
        <v>1261</v>
      </c>
      <c r="D25" s="107" t="s">
        <v>1265</v>
      </c>
      <c r="E25" s="107" t="s">
        <v>222</v>
      </c>
      <c r="F25" s="107">
        <v>1995</v>
      </c>
      <c r="G25" s="107" t="s">
        <v>1250</v>
      </c>
      <c r="H25" s="107">
        <v>0.65227889617057599</v>
      </c>
      <c r="I25" s="122">
        <v>0.76099204553233868</v>
      </c>
      <c r="J25" s="123" t="s">
        <v>655</v>
      </c>
      <c r="K25" s="123" t="s">
        <v>222</v>
      </c>
    </row>
    <row r="26" spans="1:11" x14ac:dyDescent="0.25">
      <c r="A26" s="107" t="s">
        <v>241</v>
      </c>
      <c r="B26" s="107" t="s">
        <v>1260</v>
      </c>
      <c r="C26" s="107" t="s">
        <v>1261</v>
      </c>
      <c r="D26" s="107" t="s">
        <v>1262</v>
      </c>
      <c r="E26" s="107" t="s">
        <v>222</v>
      </c>
      <c r="F26" s="107">
        <v>1996</v>
      </c>
      <c r="G26" s="107" t="s">
        <v>1250</v>
      </c>
      <c r="H26" s="107">
        <v>37.698380276009402</v>
      </c>
      <c r="I26" s="122">
        <v>43.981443655344307</v>
      </c>
      <c r="J26" s="123" t="s">
        <v>655</v>
      </c>
      <c r="K26" s="123" t="s">
        <v>222</v>
      </c>
    </row>
    <row r="27" spans="1:11" x14ac:dyDescent="0.25">
      <c r="A27" s="107" t="s">
        <v>241</v>
      </c>
      <c r="B27" s="107" t="s">
        <v>1260</v>
      </c>
      <c r="C27" s="107" t="s">
        <v>1261</v>
      </c>
      <c r="D27" s="107" t="s">
        <v>1263</v>
      </c>
      <c r="E27" s="107" t="s">
        <v>222</v>
      </c>
      <c r="F27" s="107">
        <v>1996</v>
      </c>
      <c r="G27" s="107" t="s">
        <v>1250</v>
      </c>
      <c r="H27" s="107">
        <v>36.952648487900497</v>
      </c>
      <c r="I27" s="122">
        <v>43.111423235883919</v>
      </c>
      <c r="J27" s="123" t="s">
        <v>655</v>
      </c>
      <c r="K27" s="123" t="s">
        <v>222</v>
      </c>
    </row>
    <row r="28" spans="1:11" x14ac:dyDescent="0.25">
      <c r="A28" s="107" t="s">
        <v>241</v>
      </c>
      <c r="B28" s="107" t="s">
        <v>1260</v>
      </c>
      <c r="C28" s="107" t="s">
        <v>1261</v>
      </c>
      <c r="D28" s="107" t="s">
        <v>1264</v>
      </c>
      <c r="E28" s="107" t="s">
        <v>222</v>
      </c>
      <c r="F28" s="107">
        <v>1996</v>
      </c>
      <c r="G28" s="107" t="s">
        <v>1250</v>
      </c>
      <c r="H28" s="107">
        <v>152.283528785226</v>
      </c>
      <c r="I28" s="122">
        <v>177.66411691609702</v>
      </c>
      <c r="J28" s="123" t="s">
        <v>655</v>
      </c>
      <c r="K28" s="123" t="s">
        <v>222</v>
      </c>
    </row>
    <row r="29" spans="1:11" x14ac:dyDescent="0.25">
      <c r="A29" s="107" t="s">
        <v>241</v>
      </c>
      <c r="B29" s="107" t="s">
        <v>1260</v>
      </c>
      <c r="C29" s="107" t="s">
        <v>1261</v>
      </c>
      <c r="D29" s="107" t="s">
        <v>1265</v>
      </c>
      <c r="E29" s="107" t="s">
        <v>222</v>
      </c>
      <c r="F29" s="107">
        <v>1996</v>
      </c>
      <c r="G29" s="107" t="s">
        <v>1250</v>
      </c>
      <c r="H29" s="107">
        <v>0.66103162678088201</v>
      </c>
      <c r="I29" s="122">
        <v>0.77120356457769568</v>
      </c>
      <c r="J29" s="123" t="s">
        <v>655</v>
      </c>
      <c r="K29" s="123" t="s">
        <v>222</v>
      </c>
    </row>
    <row r="30" spans="1:11" x14ac:dyDescent="0.25">
      <c r="A30" s="107" t="s">
        <v>241</v>
      </c>
      <c r="B30" s="107" t="s">
        <v>1260</v>
      </c>
      <c r="C30" s="107" t="s">
        <v>1261</v>
      </c>
      <c r="D30" s="107" t="s">
        <v>1262</v>
      </c>
      <c r="E30" s="107" t="s">
        <v>222</v>
      </c>
      <c r="F30" s="107">
        <v>1997</v>
      </c>
      <c r="G30" s="107" t="s">
        <v>1250</v>
      </c>
      <c r="H30" s="107">
        <v>38.070424504432097</v>
      </c>
      <c r="I30" s="122">
        <v>44.415495255170782</v>
      </c>
      <c r="J30" s="123" t="s">
        <v>655</v>
      </c>
      <c r="K30" s="123" t="s">
        <v>222</v>
      </c>
    </row>
    <row r="31" spans="1:11" x14ac:dyDescent="0.25">
      <c r="A31" s="107" t="s">
        <v>241</v>
      </c>
      <c r="B31" s="107" t="s">
        <v>1260</v>
      </c>
      <c r="C31" s="107" t="s">
        <v>1261</v>
      </c>
      <c r="D31" s="107" t="s">
        <v>1263</v>
      </c>
      <c r="E31" s="107" t="s">
        <v>222</v>
      </c>
      <c r="F31" s="107">
        <v>1997</v>
      </c>
      <c r="G31" s="107" t="s">
        <v>1250</v>
      </c>
      <c r="H31" s="107">
        <v>37.458551174629498</v>
      </c>
      <c r="I31" s="122">
        <v>43.701643037067754</v>
      </c>
      <c r="J31" s="123" t="s">
        <v>655</v>
      </c>
      <c r="K31" s="123" t="s">
        <v>222</v>
      </c>
    </row>
    <row r="32" spans="1:11" x14ac:dyDescent="0.25">
      <c r="A32" s="107" t="s">
        <v>241</v>
      </c>
      <c r="B32" s="107" t="s">
        <v>1260</v>
      </c>
      <c r="C32" s="107" t="s">
        <v>1261</v>
      </c>
      <c r="D32" s="107" t="s">
        <v>1264</v>
      </c>
      <c r="E32" s="107" t="s">
        <v>222</v>
      </c>
      <c r="F32" s="107">
        <v>1997</v>
      </c>
      <c r="G32" s="107" t="s">
        <v>1250</v>
      </c>
      <c r="H32" s="107">
        <v>149.31387929035699</v>
      </c>
      <c r="I32" s="122">
        <v>174.19952583874985</v>
      </c>
      <c r="J32" s="123" t="s">
        <v>655</v>
      </c>
      <c r="K32" s="123" t="s">
        <v>222</v>
      </c>
    </row>
    <row r="33" spans="1:11" x14ac:dyDescent="0.25">
      <c r="A33" s="107" t="s">
        <v>241</v>
      </c>
      <c r="B33" s="107" t="s">
        <v>1260</v>
      </c>
      <c r="C33" s="107" t="s">
        <v>1261</v>
      </c>
      <c r="D33" s="107" t="s">
        <v>1265</v>
      </c>
      <c r="E33" s="107" t="s">
        <v>222</v>
      </c>
      <c r="F33" s="107">
        <v>1997</v>
      </c>
      <c r="G33" s="107" t="s">
        <v>1250</v>
      </c>
      <c r="H33" s="107">
        <v>0.67364814693589903</v>
      </c>
      <c r="I33" s="122">
        <v>0.78592283809188224</v>
      </c>
      <c r="J33" s="123" t="s">
        <v>655</v>
      </c>
      <c r="K33" s="123" t="s">
        <v>222</v>
      </c>
    </row>
    <row r="34" spans="1:11" x14ac:dyDescent="0.25">
      <c r="A34" s="107" t="s">
        <v>241</v>
      </c>
      <c r="B34" s="107" t="s">
        <v>1260</v>
      </c>
      <c r="C34" s="107" t="s">
        <v>1261</v>
      </c>
      <c r="D34" s="107" t="s">
        <v>1262</v>
      </c>
      <c r="E34" s="107" t="s">
        <v>222</v>
      </c>
      <c r="F34" s="107">
        <v>1998</v>
      </c>
      <c r="G34" s="107" t="s">
        <v>1250</v>
      </c>
      <c r="H34" s="107">
        <v>37.741341573849702</v>
      </c>
      <c r="I34" s="122">
        <v>44.031565169491323</v>
      </c>
      <c r="J34" s="123" t="s">
        <v>655</v>
      </c>
      <c r="K34" s="123" t="s">
        <v>222</v>
      </c>
    </row>
    <row r="35" spans="1:11" x14ac:dyDescent="0.25">
      <c r="A35" s="107" t="s">
        <v>241</v>
      </c>
      <c r="B35" s="107" t="s">
        <v>1260</v>
      </c>
      <c r="C35" s="107" t="s">
        <v>1261</v>
      </c>
      <c r="D35" s="107" t="s">
        <v>1263</v>
      </c>
      <c r="E35" s="107" t="s">
        <v>222</v>
      </c>
      <c r="F35" s="107">
        <v>1998</v>
      </c>
      <c r="G35" s="107" t="s">
        <v>1250</v>
      </c>
      <c r="H35" s="107">
        <v>37.273030850347297</v>
      </c>
      <c r="I35" s="122">
        <v>43.485202658738515</v>
      </c>
      <c r="J35" s="123" t="s">
        <v>655</v>
      </c>
      <c r="K35" s="123" t="s">
        <v>222</v>
      </c>
    </row>
    <row r="36" spans="1:11" x14ac:dyDescent="0.25">
      <c r="A36" s="107" t="s">
        <v>241</v>
      </c>
      <c r="B36" s="107" t="s">
        <v>1260</v>
      </c>
      <c r="C36" s="107" t="s">
        <v>1261</v>
      </c>
      <c r="D36" s="107" t="s">
        <v>1264</v>
      </c>
      <c r="E36" s="107" t="s">
        <v>222</v>
      </c>
      <c r="F36" s="107">
        <v>1998</v>
      </c>
      <c r="G36" s="107" t="s">
        <v>1250</v>
      </c>
      <c r="H36" s="107">
        <v>143.64392667445199</v>
      </c>
      <c r="I36" s="122">
        <v>167.584581120194</v>
      </c>
      <c r="J36" s="123" t="s">
        <v>655</v>
      </c>
      <c r="K36" s="123" t="s">
        <v>222</v>
      </c>
    </row>
    <row r="37" spans="1:11" x14ac:dyDescent="0.25">
      <c r="A37" s="107" t="s">
        <v>241</v>
      </c>
      <c r="B37" s="107" t="s">
        <v>1260</v>
      </c>
      <c r="C37" s="107" t="s">
        <v>1261</v>
      </c>
      <c r="D37" s="107" t="s">
        <v>1265</v>
      </c>
      <c r="E37" s="107" t="s">
        <v>222</v>
      </c>
      <c r="F37" s="107">
        <v>1998</v>
      </c>
      <c r="G37" s="107" t="s">
        <v>1250</v>
      </c>
      <c r="H37" s="107">
        <v>0.673790871017246</v>
      </c>
      <c r="I37" s="122">
        <v>0.78608934952012033</v>
      </c>
      <c r="J37" s="123" t="s">
        <v>655</v>
      </c>
      <c r="K37" s="123" t="s">
        <v>222</v>
      </c>
    </row>
    <row r="38" spans="1:11" x14ac:dyDescent="0.25">
      <c r="A38" s="107" t="s">
        <v>241</v>
      </c>
      <c r="B38" s="107" t="s">
        <v>1260</v>
      </c>
      <c r="C38" s="107" t="s">
        <v>1261</v>
      </c>
      <c r="D38" s="107" t="s">
        <v>1262</v>
      </c>
      <c r="E38" s="107" t="s">
        <v>222</v>
      </c>
      <c r="F38" s="107">
        <v>1999</v>
      </c>
      <c r="G38" s="107" t="s">
        <v>1250</v>
      </c>
      <c r="H38" s="107">
        <v>38.079014886045499</v>
      </c>
      <c r="I38" s="122">
        <v>44.425517367053082</v>
      </c>
      <c r="J38" s="123" t="s">
        <v>655</v>
      </c>
      <c r="K38" s="123" t="s">
        <v>222</v>
      </c>
    </row>
    <row r="39" spans="1:11" x14ac:dyDescent="0.25">
      <c r="A39" s="107" t="s">
        <v>241</v>
      </c>
      <c r="B39" s="107" t="s">
        <v>1260</v>
      </c>
      <c r="C39" s="107" t="s">
        <v>1261</v>
      </c>
      <c r="D39" s="107" t="s">
        <v>1263</v>
      </c>
      <c r="E39" s="107" t="s">
        <v>222</v>
      </c>
      <c r="F39" s="107">
        <v>1999</v>
      </c>
      <c r="G39" s="107" t="s">
        <v>1250</v>
      </c>
      <c r="H39" s="107">
        <v>37.744317520187103</v>
      </c>
      <c r="I39" s="122">
        <v>44.035037106884957</v>
      </c>
      <c r="J39" s="123" t="s">
        <v>655</v>
      </c>
      <c r="K39" s="123" t="s">
        <v>222</v>
      </c>
    </row>
    <row r="40" spans="1:11" x14ac:dyDescent="0.25">
      <c r="A40" s="107" t="s">
        <v>241</v>
      </c>
      <c r="B40" s="107" t="s">
        <v>1260</v>
      </c>
      <c r="C40" s="107" t="s">
        <v>1261</v>
      </c>
      <c r="D40" s="107" t="s">
        <v>1264</v>
      </c>
      <c r="E40" s="107" t="s">
        <v>222</v>
      </c>
      <c r="F40" s="107">
        <v>1999</v>
      </c>
      <c r="G40" s="107" t="s">
        <v>1250</v>
      </c>
      <c r="H40" s="107">
        <v>140.56473110967499</v>
      </c>
      <c r="I40" s="122">
        <v>163.99218629462084</v>
      </c>
      <c r="J40" s="123" t="s">
        <v>655</v>
      </c>
      <c r="K40" s="123" t="s">
        <v>222</v>
      </c>
    </row>
    <row r="41" spans="1:11" x14ac:dyDescent="0.25">
      <c r="A41" s="107" t="s">
        <v>241</v>
      </c>
      <c r="B41" s="107" t="s">
        <v>1260</v>
      </c>
      <c r="C41" s="107" t="s">
        <v>1261</v>
      </c>
      <c r="D41" s="107" t="s">
        <v>1265</v>
      </c>
      <c r="E41" s="107" t="s">
        <v>222</v>
      </c>
      <c r="F41" s="107">
        <v>1999</v>
      </c>
      <c r="G41" s="107" t="s">
        <v>1250</v>
      </c>
      <c r="H41" s="107">
        <v>0.68576479646160804</v>
      </c>
      <c r="I41" s="122">
        <v>0.80005892920520938</v>
      </c>
      <c r="J41" s="123" t="s">
        <v>655</v>
      </c>
      <c r="K41" s="123" t="s">
        <v>222</v>
      </c>
    </row>
    <row r="42" spans="1:11" x14ac:dyDescent="0.25">
      <c r="A42" s="107" t="s">
        <v>241</v>
      </c>
      <c r="B42" s="107" t="s">
        <v>1260</v>
      </c>
      <c r="C42" s="107" t="s">
        <v>1261</v>
      </c>
      <c r="D42" s="107" t="s">
        <v>1262</v>
      </c>
      <c r="E42" s="107" t="s">
        <v>222</v>
      </c>
      <c r="F42" s="107">
        <v>2000</v>
      </c>
      <c r="G42" s="107" t="s">
        <v>1250</v>
      </c>
      <c r="H42" s="107">
        <v>38.483427817229398</v>
      </c>
      <c r="I42" s="122">
        <v>44.897332453434302</v>
      </c>
      <c r="J42" s="123" t="s">
        <v>655</v>
      </c>
      <c r="K42" s="123" t="s">
        <v>222</v>
      </c>
    </row>
    <row r="43" spans="1:11" x14ac:dyDescent="0.25">
      <c r="A43" s="107" t="s">
        <v>241</v>
      </c>
      <c r="B43" s="107" t="s">
        <v>1260</v>
      </c>
      <c r="C43" s="107" t="s">
        <v>1261</v>
      </c>
      <c r="D43" s="107" t="s">
        <v>1263</v>
      </c>
      <c r="E43" s="107" t="s">
        <v>222</v>
      </c>
      <c r="F43" s="107">
        <v>2000</v>
      </c>
      <c r="G43" s="107" t="s">
        <v>1250</v>
      </c>
      <c r="H43" s="107">
        <v>38.282748742864101</v>
      </c>
      <c r="I43" s="122">
        <v>44.663206866674784</v>
      </c>
      <c r="J43" s="123" t="s">
        <v>655</v>
      </c>
      <c r="K43" s="123" t="s">
        <v>222</v>
      </c>
    </row>
    <row r="44" spans="1:11" x14ac:dyDescent="0.25">
      <c r="A44" s="107" t="s">
        <v>241</v>
      </c>
      <c r="B44" s="107" t="s">
        <v>1260</v>
      </c>
      <c r="C44" s="107" t="s">
        <v>1261</v>
      </c>
      <c r="D44" s="107" t="s">
        <v>1264</v>
      </c>
      <c r="E44" s="107" t="s">
        <v>222</v>
      </c>
      <c r="F44" s="107">
        <v>2000</v>
      </c>
      <c r="G44" s="107" t="s">
        <v>1250</v>
      </c>
      <c r="H44" s="107">
        <v>137.70049460167999</v>
      </c>
      <c r="I44" s="122">
        <v>160.65057703529334</v>
      </c>
      <c r="J44" s="123" t="s">
        <v>655</v>
      </c>
      <c r="K44" s="123" t="s">
        <v>222</v>
      </c>
    </row>
    <row r="45" spans="1:11" x14ac:dyDescent="0.25">
      <c r="A45" s="107" t="s">
        <v>241</v>
      </c>
      <c r="B45" s="107" t="s">
        <v>1260</v>
      </c>
      <c r="C45" s="107" t="s">
        <v>1261</v>
      </c>
      <c r="D45" s="107" t="s">
        <v>1265</v>
      </c>
      <c r="E45" s="107" t="s">
        <v>222</v>
      </c>
      <c r="F45" s="107">
        <v>2000</v>
      </c>
      <c r="G45" s="107" t="s">
        <v>1250</v>
      </c>
      <c r="H45" s="107">
        <v>0.69898341534546804</v>
      </c>
      <c r="I45" s="122">
        <v>0.81548065123637947</v>
      </c>
      <c r="J45" s="123" t="s">
        <v>655</v>
      </c>
      <c r="K45" s="123" t="s">
        <v>222</v>
      </c>
    </row>
    <row r="46" spans="1:11" x14ac:dyDescent="0.25">
      <c r="A46" s="107" t="s">
        <v>241</v>
      </c>
      <c r="B46" s="107" t="s">
        <v>1260</v>
      </c>
      <c r="C46" s="107" t="s">
        <v>1261</v>
      </c>
      <c r="D46" s="107" t="s">
        <v>1262</v>
      </c>
      <c r="E46" s="107" t="s">
        <v>222</v>
      </c>
      <c r="F46" s="107">
        <v>2001</v>
      </c>
      <c r="G46" s="107" t="s">
        <v>1250</v>
      </c>
      <c r="H46" s="107">
        <v>38.997720735552598</v>
      </c>
      <c r="I46" s="122">
        <v>45.497340858144703</v>
      </c>
      <c r="J46" s="123" t="s">
        <v>655</v>
      </c>
      <c r="K46" s="123" t="s">
        <v>222</v>
      </c>
    </row>
    <row r="47" spans="1:11" x14ac:dyDescent="0.25">
      <c r="A47" s="107" t="s">
        <v>241</v>
      </c>
      <c r="B47" s="107" t="s">
        <v>1260</v>
      </c>
      <c r="C47" s="107" t="s">
        <v>1261</v>
      </c>
      <c r="D47" s="107" t="s">
        <v>1263</v>
      </c>
      <c r="E47" s="107" t="s">
        <v>222</v>
      </c>
      <c r="F47" s="107">
        <v>2001</v>
      </c>
      <c r="G47" s="107" t="s">
        <v>1250</v>
      </c>
      <c r="H47" s="107">
        <v>38.813720232639596</v>
      </c>
      <c r="I47" s="122">
        <v>45.282673604746201</v>
      </c>
      <c r="J47" s="123" t="s">
        <v>655</v>
      </c>
      <c r="K47" s="123" t="s">
        <v>222</v>
      </c>
    </row>
    <row r="48" spans="1:11" x14ac:dyDescent="0.25">
      <c r="A48" s="107" t="s">
        <v>241</v>
      </c>
      <c r="B48" s="107" t="s">
        <v>1260</v>
      </c>
      <c r="C48" s="107" t="s">
        <v>1261</v>
      </c>
      <c r="D48" s="107" t="s">
        <v>1264</v>
      </c>
      <c r="E48" s="107" t="s">
        <v>222</v>
      </c>
      <c r="F48" s="107">
        <v>2001</v>
      </c>
      <c r="G48" s="107" t="s">
        <v>1250</v>
      </c>
      <c r="H48" s="107">
        <v>138.111963786107</v>
      </c>
      <c r="I48" s="122">
        <v>161.13062441712484</v>
      </c>
      <c r="J48" s="123" t="s">
        <v>655</v>
      </c>
      <c r="K48" s="123" t="s">
        <v>222</v>
      </c>
    </row>
    <row r="49" spans="1:11" x14ac:dyDescent="0.25">
      <c r="A49" s="107" t="s">
        <v>241</v>
      </c>
      <c r="B49" s="107" t="s">
        <v>1260</v>
      </c>
      <c r="C49" s="107" t="s">
        <v>1261</v>
      </c>
      <c r="D49" s="107" t="s">
        <v>1265</v>
      </c>
      <c r="E49" s="107" t="s">
        <v>222</v>
      </c>
      <c r="F49" s="107">
        <v>2001</v>
      </c>
      <c r="G49" s="107" t="s">
        <v>1250</v>
      </c>
      <c r="H49" s="107">
        <v>0.71823655510828199</v>
      </c>
      <c r="I49" s="122">
        <v>0.83794264762632908</v>
      </c>
      <c r="J49" s="123" t="s">
        <v>655</v>
      </c>
      <c r="K49" s="123" t="s">
        <v>222</v>
      </c>
    </row>
    <row r="50" spans="1:11" x14ac:dyDescent="0.25">
      <c r="A50" s="107" t="s">
        <v>241</v>
      </c>
      <c r="B50" s="107" t="s">
        <v>1260</v>
      </c>
      <c r="C50" s="107" t="s">
        <v>1261</v>
      </c>
      <c r="D50" s="107" t="s">
        <v>1262</v>
      </c>
      <c r="E50" s="107" t="s">
        <v>222</v>
      </c>
      <c r="F50" s="107">
        <v>2002</v>
      </c>
      <c r="G50" s="107" t="s">
        <v>1250</v>
      </c>
      <c r="H50" s="107">
        <v>38.428168747536297</v>
      </c>
      <c r="I50" s="122">
        <v>44.832863538792353</v>
      </c>
      <c r="J50" s="123" t="s">
        <v>655</v>
      </c>
      <c r="K50" s="123" t="s">
        <v>222</v>
      </c>
    </row>
    <row r="51" spans="1:11" x14ac:dyDescent="0.25">
      <c r="A51" s="107" t="s">
        <v>241</v>
      </c>
      <c r="B51" s="107" t="s">
        <v>1260</v>
      </c>
      <c r="C51" s="107" t="s">
        <v>1261</v>
      </c>
      <c r="D51" s="107" t="s">
        <v>1263</v>
      </c>
      <c r="E51" s="107" t="s">
        <v>222</v>
      </c>
      <c r="F51" s="107">
        <v>2002</v>
      </c>
      <c r="G51" s="107" t="s">
        <v>1250</v>
      </c>
      <c r="H51" s="107">
        <v>38.266394188051898</v>
      </c>
      <c r="I51" s="122">
        <v>44.644126552727215</v>
      </c>
      <c r="J51" s="123" t="s">
        <v>655</v>
      </c>
      <c r="K51" s="123" t="s">
        <v>222</v>
      </c>
    </row>
    <row r="52" spans="1:11" x14ac:dyDescent="0.25">
      <c r="A52" s="107" t="s">
        <v>241</v>
      </c>
      <c r="B52" s="107" t="s">
        <v>1260</v>
      </c>
      <c r="C52" s="107" t="s">
        <v>1261</v>
      </c>
      <c r="D52" s="107" t="s">
        <v>1264</v>
      </c>
      <c r="E52" s="107" t="s">
        <v>222</v>
      </c>
      <c r="F52" s="107">
        <v>2002</v>
      </c>
      <c r="G52" s="107" t="s">
        <v>1250</v>
      </c>
      <c r="H52" s="107">
        <v>134.652959593069</v>
      </c>
      <c r="I52" s="122">
        <v>157.09511952524718</v>
      </c>
      <c r="J52" s="123" t="s">
        <v>655</v>
      </c>
      <c r="K52" s="123" t="s">
        <v>222</v>
      </c>
    </row>
    <row r="53" spans="1:11" x14ac:dyDescent="0.25">
      <c r="A53" s="107" t="s">
        <v>241</v>
      </c>
      <c r="B53" s="107" t="s">
        <v>1260</v>
      </c>
      <c r="C53" s="107" t="s">
        <v>1261</v>
      </c>
      <c r="D53" s="107" t="s">
        <v>1265</v>
      </c>
      <c r="E53" s="107" t="s">
        <v>222</v>
      </c>
      <c r="F53" s="107">
        <v>2002</v>
      </c>
      <c r="G53" s="107" t="s">
        <v>1250</v>
      </c>
      <c r="H53" s="107">
        <v>0.71775004704769896</v>
      </c>
      <c r="I53" s="122">
        <v>0.83737505488898212</v>
      </c>
      <c r="J53" s="123" t="s">
        <v>655</v>
      </c>
      <c r="K53" s="123" t="s">
        <v>222</v>
      </c>
    </row>
    <row r="54" spans="1:11" x14ac:dyDescent="0.25">
      <c r="A54" s="107" t="s">
        <v>241</v>
      </c>
      <c r="B54" s="107" t="s">
        <v>1260</v>
      </c>
      <c r="C54" s="107" t="s">
        <v>1261</v>
      </c>
      <c r="D54" s="107" t="s">
        <v>1262</v>
      </c>
      <c r="E54" s="107" t="s">
        <v>222</v>
      </c>
      <c r="F54" s="107">
        <v>2003</v>
      </c>
      <c r="G54" s="107" t="s">
        <v>1250</v>
      </c>
      <c r="H54" s="107">
        <v>38.355018527614298</v>
      </c>
      <c r="I54" s="122">
        <v>44.747521615550021</v>
      </c>
      <c r="J54" s="123" t="s">
        <v>655</v>
      </c>
      <c r="K54" s="123" t="s">
        <v>222</v>
      </c>
    </row>
    <row r="55" spans="1:11" x14ac:dyDescent="0.25">
      <c r="A55" s="107" t="s">
        <v>241</v>
      </c>
      <c r="B55" s="107" t="s">
        <v>1260</v>
      </c>
      <c r="C55" s="107" t="s">
        <v>1261</v>
      </c>
      <c r="D55" s="107" t="s">
        <v>1263</v>
      </c>
      <c r="E55" s="107" t="s">
        <v>222</v>
      </c>
      <c r="F55" s="107">
        <v>2003</v>
      </c>
      <c r="G55" s="107" t="s">
        <v>1250</v>
      </c>
      <c r="H55" s="107">
        <v>38.2135303540812</v>
      </c>
      <c r="I55" s="122">
        <v>44.582452079761403</v>
      </c>
      <c r="J55" s="123" t="s">
        <v>655</v>
      </c>
      <c r="K55" s="123" t="s">
        <v>222</v>
      </c>
    </row>
    <row r="56" spans="1:11" x14ac:dyDescent="0.25">
      <c r="A56" s="107" t="s">
        <v>241</v>
      </c>
      <c r="B56" s="107" t="s">
        <v>1260</v>
      </c>
      <c r="C56" s="107" t="s">
        <v>1261</v>
      </c>
      <c r="D56" s="107" t="s">
        <v>1264</v>
      </c>
      <c r="E56" s="107" t="s">
        <v>222</v>
      </c>
      <c r="F56" s="107">
        <v>2003</v>
      </c>
      <c r="G56" s="107" t="s">
        <v>1250</v>
      </c>
      <c r="H56" s="107">
        <v>132.922271941037</v>
      </c>
      <c r="I56" s="122">
        <v>155.07598393120983</v>
      </c>
      <c r="J56" s="123" t="s">
        <v>655</v>
      </c>
      <c r="K56" s="123" t="s">
        <v>222</v>
      </c>
    </row>
    <row r="57" spans="1:11" x14ac:dyDescent="0.25">
      <c r="A57" s="107" t="s">
        <v>241</v>
      </c>
      <c r="B57" s="107" t="s">
        <v>1260</v>
      </c>
      <c r="C57" s="107" t="s">
        <v>1261</v>
      </c>
      <c r="D57" s="107" t="s">
        <v>1265</v>
      </c>
      <c r="E57" s="107" t="s">
        <v>222</v>
      </c>
      <c r="F57" s="107">
        <v>2003</v>
      </c>
      <c r="G57" s="107" t="s">
        <v>1250</v>
      </c>
      <c r="H57" s="107">
        <v>0.726612077884081</v>
      </c>
      <c r="I57" s="122">
        <v>0.84771409086476124</v>
      </c>
      <c r="J57" s="123" t="s">
        <v>655</v>
      </c>
      <c r="K57" s="123" t="s">
        <v>222</v>
      </c>
    </row>
    <row r="58" spans="1:11" x14ac:dyDescent="0.25">
      <c r="A58" s="107" t="s">
        <v>241</v>
      </c>
      <c r="B58" s="107" t="s">
        <v>1260</v>
      </c>
      <c r="C58" s="107" t="s">
        <v>1261</v>
      </c>
      <c r="D58" s="107" t="s">
        <v>1262</v>
      </c>
      <c r="E58" s="107" t="s">
        <v>222</v>
      </c>
      <c r="F58" s="107">
        <v>2004</v>
      </c>
      <c r="G58" s="107" t="s">
        <v>1250</v>
      </c>
      <c r="H58" s="107">
        <v>38.148630762730697</v>
      </c>
      <c r="I58" s="122">
        <v>44.506735889852486</v>
      </c>
      <c r="J58" s="123" t="s">
        <v>655</v>
      </c>
      <c r="K58" s="123" t="s">
        <v>222</v>
      </c>
    </row>
    <row r="59" spans="1:11" x14ac:dyDescent="0.25">
      <c r="A59" s="107" t="s">
        <v>241</v>
      </c>
      <c r="B59" s="107" t="s">
        <v>1260</v>
      </c>
      <c r="C59" s="107" t="s">
        <v>1261</v>
      </c>
      <c r="D59" s="107" t="s">
        <v>1263</v>
      </c>
      <c r="E59" s="107" t="s">
        <v>222</v>
      </c>
      <c r="F59" s="107">
        <v>2004</v>
      </c>
      <c r="G59" s="107" t="s">
        <v>1250</v>
      </c>
      <c r="H59" s="107">
        <v>38.028266893285</v>
      </c>
      <c r="I59" s="122">
        <v>44.366311375499173</v>
      </c>
      <c r="J59" s="123" t="s">
        <v>655</v>
      </c>
      <c r="K59" s="123" t="s">
        <v>222</v>
      </c>
    </row>
    <row r="60" spans="1:11" x14ac:dyDescent="0.25">
      <c r="A60" s="107" t="s">
        <v>241</v>
      </c>
      <c r="B60" s="107" t="s">
        <v>1260</v>
      </c>
      <c r="C60" s="107" t="s">
        <v>1261</v>
      </c>
      <c r="D60" s="107" t="s">
        <v>1264</v>
      </c>
      <c r="E60" s="107" t="s">
        <v>222</v>
      </c>
      <c r="F60" s="107">
        <v>2004</v>
      </c>
      <c r="G60" s="107" t="s">
        <v>1250</v>
      </c>
      <c r="H60" s="107">
        <v>130.704274446358</v>
      </c>
      <c r="I60" s="122">
        <v>152.48832018741768</v>
      </c>
      <c r="J60" s="123" t="s">
        <v>655</v>
      </c>
      <c r="K60" s="123" t="s">
        <v>222</v>
      </c>
    </row>
    <row r="61" spans="1:11" x14ac:dyDescent="0.25">
      <c r="A61" s="107" t="s">
        <v>241</v>
      </c>
      <c r="B61" s="107" t="s">
        <v>1260</v>
      </c>
      <c r="C61" s="107" t="s">
        <v>1261</v>
      </c>
      <c r="D61" s="107" t="s">
        <v>1265</v>
      </c>
      <c r="E61" s="107" t="s">
        <v>222</v>
      </c>
      <c r="F61" s="107">
        <v>2004</v>
      </c>
      <c r="G61" s="107" t="s">
        <v>1250</v>
      </c>
      <c r="H61" s="107">
        <v>0.73312736011160995</v>
      </c>
      <c r="I61" s="122">
        <v>0.85531525346354498</v>
      </c>
      <c r="J61" s="123" t="s">
        <v>655</v>
      </c>
      <c r="K61" s="123" t="s">
        <v>222</v>
      </c>
    </row>
    <row r="62" spans="1:11" x14ac:dyDescent="0.25">
      <c r="A62" s="107" t="s">
        <v>241</v>
      </c>
      <c r="B62" s="107" t="s">
        <v>1260</v>
      </c>
      <c r="C62" s="107" t="s">
        <v>1261</v>
      </c>
      <c r="D62" s="107" t="s">
        <v>1262</v>
      </c>
      <c r="E62" s="107" t="s">
        <v>222</v>
      </c>
      <c r="F62" s="107">
        <v>2005</v>
      </c>
      <c r="G62" s="107" t="s">
        <v>1250</v>
      </c>
      <c r="H62" s="107">
        <v>38.518648660458297</v>
      </c>
      <c r="I62" s="122">
        <v>44.938423437201351</v>
      </c>
      <c r="J62" s="123" t="s">
        <v>655</v>
      </c>
      <c r="K62" s="123" t="s">
        <v>222</v>
      </c>
    </row>
    <row r="63" spans="1:11" x14ac:dyDescent="0.25">
      <c r="A63" s="107" t="s">
        <v>241</v>
      </c>
      <c r="B63" s="107" t="s">
        <v>1260</v>
      </c>
      <c r="C63" s="107" t="s">
        <v>1261</v>
      </c>
      <c r="D63" s="107" t="s">
        <v>1263</v>
      </c>
      <c r="E63" s="107" t="s">
        <v>222</v>
      </c>
      <c r="F63" s="107">
        <v>2005</v>
      </c>
      <c r="G63" s="107" t="s">
        <v>1250</v>
      </c>
      <c r="H63" s="107">
        <v>38.4181932815995</v>
      </c>
      <c r="I63" s="122">
        <v>44.821225495199421</v>
      </c>
      <c r="J63" s="123" t="s">
        <v>655</v>
      </c>
      <c r="K63" s="123" t="s">
        <v>222</v>
      </c>
    </row>
    <row r="64" spans="1:11" x14ac:dyDescent="0.25">
      <c r="A64" s="107" t="s">
        <v>241</v>
      </c>
      <c r="B64" s="107" t="s">
        <v>1260</v>
      </c>
      <c r="C64" s="107" t="s">
        <v>1261</v>
      </c>
      <c r="D64" s="107" t="s">
        <v>1264</v>
      </c>
      <c r="E64" s="107" t="s">
        <v>222</v>
      </c>
      <c r="F64" s="107">
        <v>2005</v>
      </c>
      <c r="G64" s="107" t="s">
        <v>1250</v>
      </c>
      <c r="H64" s="107">
        <v>130.41666254714499</v>
      </c>
      <c r="I64" s="122">
        <v>152.15277297166918</v>
      </c>
      <c r="J64" s="123" t="s">
        <v>655</v>
      </c>
      <c r="K64" s="123" t="s">
        <v>222</v>
      </c>
    </row>
    <row r="65" spans="1:11" x14ac:dyDescent="0.25">
      <c r="A65" s="107" t="s">
        <v>241</v>
      </c>
      <c r="B65" s="107" t="s">
        <v>1260</v>
      </c>
      <c r="C65" s="107" t="s">
        <v>1261</v>
      </c>
      <c r="D65" s="107" t="s">
        <v>1265</v>
      </c>
      <c r="E65" s="107" t="s">
        <v>222</v>
      </c>
      <c r="F65" s="107">
        <v>2005</v>
      </c>
      <c r="G65" s="107" t="s">
        <v>1250</v>
      </c>
      <c r="H65" s="107">
        <v>0.75102843424058796</v>
      </c>
      <c r="I65" s="122">
        <v>0.87619983994735273</v>
      </c>
      <c r="J65" s="123" t="s">
        <v>655</v>
      </c>
      <c r="K65" s="123" t="s">
        <v>222</v>
      </c>
    </row>
    <row r="66" spans="1:11" x14ac:dyDescent="0.25">
      <c r="A66" s="107" t="s">
        <v>241</v>
      </c>
      <c r="B66" s="107" t="s">
        <v>1260</v>
      </c>
      <c r="C66" s="107" t="s">
        <v>1261</v>
      </c>
      <c r="D66" s="107" t="s">
        <v>1262</v>
      </c>
      <c r="E66" s="107" t="s">
        <v>222</v>
      </c>
      <c r="F66" s="107">
        <v>2006</v>
      </c>
      <c r="G66" s="107" t="s">
        <v>1250</v>
      </c>
      <c r="H66" s="107">
        <v>39.649235263808997</v>
      </c>
      <c r="I66" s="122">
        <v>46.257441141110498</v>
      </c>
      <c r="J66" s="123" t="s">
        <v>655</v>
      </c>
      <c r="K66" s="123" t="s">
        <v>222</v>
      </c>
    </row>
    <row r="67" spans="1:11" x14ac:dyDescent="0.25">
      <c r="A67" s="107" t="s">
        <v>241</v>
      </c>
      <c r="B67" s="107" t="s">
        <v>1260</v>
      </c>
      <c r="C67" s="107" t="s">
        <v>1261</v>
      </c>
      <c r="D67" s="107" t="s">
        <v>1263</v>
      </c>
      <c r="E67" s="107" t="s">
        <v>222</v>
      </c>
      <c r="F67" s="107">
        <v>2006</v>
      </c>
      <c r="G67" s="107" t="s">
        <v>1250</v>
      </c>
      <c r="H67" s="107">
        <v>38.8837503053619</v>
      </c>
      <c r="I67" s="122">
        <v>45.36437535625555</v>
      </c>
      <c r="J67" s="123" t="s">
        <v>655</v>
      </c>
      <c r="K67" s="123" t="s">
        <v>222</v>
      </c>
    </row>
    <row r="68" spans="1:11" x14ac:dyDescent="0.25">
      <c r="A68" s="107" t="s">
        <v>241</v>
      </c>
      <c r="B68" s="107" t="s">
        <v>1260</v>
      </c>
      <c r="C68" s="107" t="s">
        <v>1261</v>
      </c>
      <c r="D68" s="107" t="s">
        <v>1264</v>
      </c>
      <c r="E68" s="107" t="s">
        <v>222</v>
      </c>
      <c r="F68" s="107">
        <v>2006</v>
      </c>
      <c r="G68" s="107" t="s">
        <v>1250</v>
      </c>
      <c r="H68" s="107">
        <v>131.01483260820001</v>
      </c>
      <c r="I68" s="122">
        <v>152.85063804290002</v>
      </c>
      <c r="J68" s="123" t="s">
        <v>655</v>
      </c>
      <c r="K68" s="123" t="s">
        <v>222</v>
      </c>
    </row>
    <row r="69" spans="1:11" x14ac:dyDescent="0.25">
      <c r="A69" s="107" t="s">
        <v>241</v>
      </c>
      <c r="B69" s="107" t="s">
        <v>1260</v>
      </c>
      <c r="C69" s="107" t="s">
        <v>1261</v>
      </c>
      <c r="D69" s="107" t="s">
        <v>1265</v>
      </c>
      <c r="E69" s="107" t="s">
        <v>222</v>
      </c>
      <c r="F69" s="107">
        <v>2006</v>
      </c>
      <c r="G69" s="107" t="s">
        <v>1250</v>
      </c>
      <c r="H69" s="107">
        <v>0.74121916106089503</v>
      </c>
      <c r="I69" s="122">
        <v>0.86475568790437762</v>
      </c>
      <c r="J69" s="123" t="s">
        <v>655</v>
      </c>
      <c r="K69" s="123" t="s">
        <v>222</v>
      </c>
    </row>
    <row r="70" spans="1:11" x14ac:dyDescent="0.25">
      <c r="A70" s="107" t="s">
        <v>241</v>
      </c>
      <c r="B70" s="107" t="s">
        <v>1260</v>
      </c>
      <c r="C70" s="107" t="s">
        <v>1261</v>
      </c>
      <c r="D70" s="107" t="s">
        <v>1262</v>
      </c>
      <c r="E70" s="107" t="s">
        <v>222</v>
      </c>
      <c r="F70" s="107">
        <v>2007</v>
      </c>
      <c r="G70" s="107" t="s">
        <v>1250</v>
      </c>
      <c r="H70" s="107">
        <v>39.546042394249802</v>
      </c>
      <c r="I70" s="122">
        <v>46.137049459958106</v>
      </c>
      <c r="J70" s="123" t="s">
        <v>655</v>
      </c>
      <c r="K70" s="123" t="s">
        <v>222</v>
      </c>
    </row>
    <row r="71" spans="1:11" x14ac:dyDescent="0.25">
      <c r="A71" s="107" t="s">
        <v>241</v>
      </c>
      <c r="B71" s="107" t="s">
        <v>1260</v>
      </c>
      <c r="C71" s="107" t="s">
        <v>1261</v>
      </c>
      <c r="D71" s="107" t="s">
        <v>1263</v>
      </c>
      <c r="E71" s="107" t="s">
        <v>222</v>
      </c>
      <c r="F71" s="107">
        <v>2007</v>
      </c>
      <c r="G71" s="107" t="s">
        <v>1250</v>
      </c>
      <c r="H71" s="107">
        <v>38.166745377185002</v>
      </c>
      <c r="I71" s="122">
        <v>44.527869606715839</v>
      </c>
      <c r="J71" s="123" t="s">
        <v>655</v>
      </c>
      <c r="K71" s="123" t="s">
        <v>222</v>
      </c>
    </row>
    <row r="72" spans="1:11" x14ac:dyDescent="0.25">
      <c r="A72" s="107" t="s">
        <v>241</v>
      </c>
      <c r="B72" s="107" t="s">
        <v>1260</v>
      </c>
      <c r="C72" s="107" t="s">
        <v>1261</v>
      </c>
      <c r="D72" s="107" t="s">
        <v>1264</v>
      </c>
      <c r="E72" s="107" t="s">
        <v>222</v>
      </c>
      <c r="F72" s="107">
        <v>2007</v>
      </c>
      <c r="G72" s="107" t="s">
        <v>1250</v>
      </c>
      <c r="H72" s="107">
        <v>127.669818889081</v>
      </c>
      <c r="I72" s="122">
        <v>148.94812203726119</v>
      </c>
      <c r="J72" s="123" t="s">
        <v>655</v>
      </c>
      <c r="K72" s="123" t="s">
        <v>222</v>
      </c>
    </row>
    <row r="73" spans="1:11" x14ac:dyDescent="0.25">
      <c r="A73" s="107" t="s">
        <v>241</v>
      </c>
      <c r="B73" s="107" t="s">
        <v>1260</v>
      </c>
      <c r="C73" s="107" t="s">
        <v>1261</v>
      </c>
      <c r="D73" s="107" t="s">
        <v>1265</v>
      </c>
      <c r="E73" s="107" t="s">
        <v>222</v>
      </c>
      <c r="F73" s="107">
        <v>2007</v>
      </c>
      <c r="G73" s="107" t="s">
        <v>1250</v>
      </c>
      <c r="H73" s="107">
        <v>0.70966322675918803</v>
      </c>
      <c r="I73" s="122">
        <v>0.8279404312190527</v>
      </c>
      <c r="J73" s="123" t="s">
        <v>655</v>
      </c>
      <c r="K73" s="123" t="s">
        <v>222</v>
      </c>
    </row>
    <row r="74" spans="1:11" x14ac:dyDescent="0.25">
      <c r="A74" s="107" t="s">
        <v>241</v>
      </c>
      <c r="B74" s="107" t="s">
        <v>1260</v>
      </c>
      <c r="C74" s="107" t="s">
        <v>1261</v>
      </c>
      <c r="D74" s="107" t="s">
        <v>1262</v>
      </c>
      <c r="E74" s="107" t="s">
        <v>222</v>
      </c>
      <c r="F74" s="107">
        <v>2008</v>
      </c>
      <c r="G74" s="107" t="s">
        <v>1250</v>
      </c>
      <c r="H74" s="107">
        <v>40.923154421252598</v>
      </c>
      <c r="I74" s="122">
        <v>47.743680158128036</v>
      </c>
      <c r="J74" s="123" t="s">
        <v>655</v>
      </c>
      <c r="K74" s="123" t="s">
        <v>222</v>
      </c>
    </row>
    <row r="75" spans="1:11" x14ac:dyDescent="0.25">
      <c r="A75" s="107" t="s">
        <v>241</v>
      </c>
      <c r="B75" s="107" t="s">
        <v>1260</v>
      </c>
      <c r="C75" s="107" t="s">
        <v>1261</v>
      </c>
      <c r="D75" s="107" t="s">
        <v>1263</v>
      </c>
      <c r="E75" s="107" t="s">
        <v>222</v>
      </c>
      <c r="F75" s="107">
        <v>2008</v>
      </c>
      <c r="G75" s="107" t="s">
        <v>1250</v>
      </c>
      <c r="H75" s="107">
        <v>38.9001689570633</v>
      </c>
      <c r="I75" s="122">
        <v>45.383530449907184</v>
      </c>
      <c r="J75" s="123" t="s">
        <v>655</v>
      </c>
      <c r="K75" s="123" t="s">
        <v>222</v>
      </c>
    </row>
    <row r="76" spans="1:11" x14ac:dyDescent="0.25">
      <c r="A76" s="107" t="s">
        <v>241</v>
      </c>
      <c r="B76" s="107" t="s">
        <v>1260</v>
      </c>
      <c r="C76" s="107" t="s">
        <v>1261</v>
      </c>
      <c r="D76" s="107" t="s">
        <v>1264</v>
      </c>
      <c r="E76" s="107" t="s">
        <v>222</v>
      </c>
      <c r="F76" s="107">
        <v>2008</v>
      </c>
      <c r="G76" s="107" t="s">
        <v>1250</v>
      </c>
      <c r="H76" s="107">
        <v>129.20991923002799</v>
      </c>
      <c r="I76" s="122">
        <v>150.74490576836601</v>
      </c>
      <c r="J76" s="123" t="s">
        <v>655</v>
      </c>
      <c r="K76" s="123" t="s">
        <v>222</v>
      </c>
    </row>
    <row r="77" spans="1:11" x14ac:dyDescent="0.25">
      <c r="A77" s="107" t="s">
        <v>241</v>
      </c>
      <c r="B77" s="107" t="s">
        <v>1260</v>
      </c>
      <c r="C77" s="107" t="s">
        <v>1261</v>
      </c>
      <c r="D77" s="107" t="s">
        <v>1265</v>
      </c>
      <c r="E77" s="107" t="s">
        <v>222</v>
      </c>
      <c r="F77" s="107">
        <v>2008</v>
      </c>
      <c r="G77" s="107" t="s">
        <v>1250</v>
      </c>
      <c r="H77" s="107">
        <v>0.70571832353461506</v>
      </c>
      <c r="I77" s="122">
        <v>0.82333804412371758</v>
      </c>
      <c r="J77" s="123" t="s">
        <v>655</v>
      </c>
      <c r="K77" s="123" t="s">
        <v>222</v>
      </c>
    </row>
    <row r="78" spans="1:11" x14ac:dyDescent="0.25">
      <c r="A78" s="107" t="s">
        <v>241</v>
      </c>
      <c r="B78" s="107" t="s">
        <v>1260</v>
      </c>
      <c r="C78" s="107" t="s">
        <v>1261</v>
      </c>
      <c r="D78" s="107" t="s">
        <v>1262</v>
      </c>
      <c r="E78" s="107" t="s">
        <v>222</v>
      </c>
      <c r="F78" s="107">
        <v>2009</v>
      </c>
      <c r="G78" s="107" t="s">
        <v>1250</v>
      </c>
      <c r="H78" s="107">
        <v>40.0153055842068</v>
      </c>
      <c r="I78" s="122">
        <v>46.684523181574605</v>
      </c>
      <c r="J78" s="123" t="s">
        <v>655</v>
      </c>
      <c r="K78" s="123" t="s">
        <v>222</v>
      </c>
    </row>
    <row r="79" spans="1:11" x14ac:dyDescent="0.25">
      <c r="A79" s="107" t="s">
        <v>241</v>
      </c>
      <c r="B79" s="107" t="s">
        <v>1260</v>
      </c>
      <c r="C79" s="107" t="s">
        <v>1261</v>
      </c>
      <c r="D79" s="107" t="s">
        <v>1263</v>
      </c>
      <c r="E79" s="107" t="s">
        <v>222</v>
      </c>
      <c r="F79" s="107">
        <v>2009</v>
      </c>
      <c r="G79" s="107" t="s">
        <v>1250</v>
      </c>
      <c r="H79" s="107">
        <v>37.491568511046999</v>
      </c>
      <c r="I79" s="122">
        <v>43.740163262888167</v>
      </c>
      <c r="J79" s="123" t="s">
        <v>655</v>
      </c>
      <c r="K79" s="123" t="s">
        <v>222</v>
      </c>
    </row>
    <row r="80" spans="1:11" x14ac:dyDescent="0.25">
      <c r="A80" s="107" t="s">
        <v>241</v>
      </c>
      <c r="B80" s="107" t="s">
        <v>1260</v>
      </c>
      <c r="C80" s="107" t="s">
        <v>1261</v>
      </c>
      <c r="D80" s="107" t="s">
        <v>1264</v>
      </c>
      <c r="E80" s="107" t="s">
        <v>222</v>
      </c>
      <c r="F80" s="107">
        <v>2009</v>
      </c>
      <c r="G80" s="107" t="s">
        <v>1250</v>
      </c>
      <c r="H80" s="107">
        <v>123.68179334998599</v>
      </c>
      <c r="I80" s="122">
        <v>144.29542557498368</v>
      </c>
      <c r="J80" s="123" t="s">
        <v>655</v>
      </c>
      <c r="K80" s="123" t="s">
        <v>222</v>
      </c>
    </row>
    <row r="81" spans="1:11" x14ac:dyDescent="0.25">
      <c r="A81" s="107" t="s">
        <v>241</v>
      </c>
      <c r="B81" s="107" t="s">
        <v>1260</v>
      </c>
      <c r="C81" s="107" t="s">
        <v>1261</v>
      </c>
      <c r="D81" s="107" t="s">
        <v>1265</v>
      </c>
      <c r="E81" s="107" t="s">
        <v>222</v>
      </c>
      <c r="F81" s="107">
        <v>2009</v>
      </c>
      <c r="G81" s="107" t="s">
        <v>1250</v>
      </c>
      <c r="H81" s="107">
        <v>0.66381183899726603</v>
      </c>
      <c r="I81" s="122">
        <v>0.77444714549681037</v>
      </c>
      <c r="J81" s="123" t="s">
        <v>655</v>
      </c>
      <c r="K81" s="123" t="s">
        <v>222</v>
      </c>
    </row>
    <row r="82" spans="1:11" x14ac:dyDescent="0.25">
      <c r="A82" s="107" t="s">
        <v>241</v>
      </c>
      <c r="B82" s="107" t="s">
        <v>1260</v>
      </c>
      <c r="C82" s="107" t="s">
        <v>1261</v>
      </c>
      <c r="D82" s="107" t="s">
        <v>1262</v>
      </c>
      <c r="E82" s="107" t="s">
        <v>222</v>
      </c>
      <c r="F82" s="107">
        <v>2010</v>
      </c>
      <c r="G82" s="107" t="s">
        <v>1250</v>
      </c>
      <c r="H82" s="107">
        <v>40.068964907487597</v>
      </c>
      <c r="I82" s="122">
        <v>46.747125725402199</v>
      </c>
      <c r="J82" s="123" t="s">
        <v>655</v>
      </c>
      <c r="K82" s="123" t="s">
        <v>222</v>
      </c>
    </row>
    <row r="83" spans="1:11" x14ac:dyDescent="0.25">
      <c r="A83" s="107" t="s">
        <v>241</v>
      </c>
      <c r="B83" s="107" t="s">
        <v>1260</v>
      </c>
      <c r="C83" s="107" t="s">
        <v>1261</v>
      </c>
      <c r="D83" s="107" t="s">
        <v>1263</v>
      </c>
      <c r="E83" s="107" t="s">
        <v>222</v>
      </c>
      <c r="F83" s="107">
        <v>2010</v>
      </c>
      <c r="G83" s="107" t="s">
        <v>1250</v>
      </c>
      <c r="H83" s="107">
        <v>37.028956530886497</v>
      </c>
      <c r="I83" s="122">
        <v>43.200449286034249</v>
      </c>
      <c r="J83" s="123" t="s">
        <v>655</v>
      </c>
      <c r="K83" s="123" t="s">
        <v>222</v>
      </c>
    </row>
    <row r="84" spans="1:11" x14ac:dyDescent="0.25">
      <c r="A84" s="107" t="s">
        <v>241</v>
      </c>
      <c r="B84" s="107" t="s">
        <v>1260</v>
      </c>
      <c r="C84" s="107" t="s">
        <v>1261</v>
      </c>
      <c r="D84" s="107" t="s">
        <v>1264</v>
      </c>
      <c r="E84" s="107" t="s">
        <v>222</v>
      </c>
      <c r="F84" s="107">
        <v>2010</v>
      </c>
      <c r="G84" s="107" t="s">
        <v>1250</v>
      </c>
      <c r="H84" s="107">
        <v>121.345671399284</v>
      </c>
      <c r="I84" s="122">
        <v>141.56994996583134</v>
      </c>
      <c r="J84" s="123" t="s">
        <v>655</v>
      </c>
      <c r="K84" s="123" t="s">
        <v>222</v>
      </c>
    </row>
    <row r="85" spans="1:11" x14ac:dyDescent="0.25">
      <c r="A85" s="107" t="s">
        <v>241</v>
      </c>
      <c r="B85" s="107" t="s">
        <v>1260</v>
      </c>
      <c r="C85" s="107" t="s">
        <v>1261</v>
      </c>
      <c r="D85" s="107" t="s">
        <v>1265</v>
      </c>
      <c r="E85" s="107" t="s">
        <v>222</v>
      </c>
      <c r="F85" s="107">
        <v>2010</v>
      </c>
      <c r="G85" s="107" t="s">
        <v>1250</v>
      </c>
      <c r="H85" s="107">
        <v>0.64002661404901395</v>
      </c>
      <c r="I85" s="122">
        <v>0.7466977163905163</v>
      </c>
      <c r="J85" s="123" t="s">
        <v>655</v>
      </c>
      <c r="K85" s="123" t="s">
        <v>222</v>
      </c>
    </row>
    <row r="86" spans="1:11" x14ac:dyDescent="0.25">
      <c r="A86" s="107" t="s">
        <v>241</v>
      </c>
      <c r="B86" s="107" t="s">
        <v>1260</v>
      </c>
      <c r="C86" s="107" t="s">
        <v>1261</v>
      </c>
      <c r="D86" s="107" t="s">
        <v>1262</v>
      </c>
      <c r="E86" s="107" t="s">
        <v>222</v>
      </c>
      <c r="F86" s="107">
        <v>2011</v>
      </c>
      <c r="G86" s="107" t="s">
        <v>1250</v>
      </c>
      <c r="H86" s="107">
        <v>38.8188122783396</v>
      </c>
      <c r="I86" s="122">
        <v>45.288614324729537</v>
      </c>
      <c r="J86" s="123" t="s">
        <v>655</v>
      </c>
      <c r="K86" s="123" t="s">
        <v>222</v>
      </c>
    </row>
    <row r="87" spans="1:11" x14ac:dyDescent="0.25">
      <c r="A87" s="107" t="s">
        <v>241</v>
      </c>
      <c r="B87" s="107" t="s">
        <v>1260</v>
      </c>
      <c r="C87" s="107" t="s">
        <v>1261</v>
      </c>
      <c r="D87" s="107" t="s">
        <v>1263</v>
      </c>
      <c r="E87" s="107" t="s">
        <v>222</v>
      </c>
      <c r="F87" s="107">
        <v>2011</v>
      </c>
      <c r="G87" s="107" t="s">
        <v>1250</v>
      </c>
      <c r="H87" s="107">
        <v>34.929564369807302</v>
      </c>
      <c r="I87" s="122">
        <v>40.751158431441858</v>
      </c>
      <c r="J87" s="123" t="s">
        <v>655</v>
      </c>
      <c r="K87" s="123" t="s">
        <v>222</v>
      </c>
    </row>
    <row r="88" spans="1:11" x14ac:dyDescent="0.25">
      <c r="A88" s="107" t="s">
        <v>241</v>
      </c>
      <c r="B88" s="107" t="s">
        <v>1260</v>
      </c>
      <c r="C88" s="107" t="s">
        <v>1261</v>
      </c>
      <c r="D88" s="107" t="s">
        <v>1264</v>
      </c>
      <c r="E88" s="107" t="s">
        <v>222</v>
      </c>
      <c r="F88" s="107">
        <v>2011</v>
      </c>
      <c r="G88" s="107" t="s">
        <v>1250</v>
      </c>
      <c r="H88" s="107">
        <v>127.56704475503901</v>
      </c>
      <c r="I88" s="122">
        <v>148.82821888087884</v>
      </c>
      <c r="J88" s="123" t="s">
        <v>655</v>
      </c>
      <c r="K88" s="123" t="s">
        <v>222</v>
      </c>
    </row>
    <row r="89" spans="1:11" x14ac:dyDescent="0.25">
      <c r="A89" s="107" t="s">
        <v>241</v>
      </c>
      <c r="B89" s="107" t="s">
        <v>1260</v>
      </c>
      <c r="C89" s="107" t="s">
        <v>1261</v>
      </c>
      <c r="D89" s="107" t="s">
        <v>1265</v>
      </c>
      <c r="E89" s="107" t="s">
        <v>222</v>
      </c>
      <c r="F89" s="107">
        <v>2011</v>
      </c>
      <c r="G89" s="107" t="s">
        <v>1250</v>
      </c>
      <c r="H89" s="107">
        <v>0.60001673827948798</v>
      </c>
      <c r="I89" s="122">
        <v>0.70001952799273603</v>
      </c>
      <c r="J89" s="123" t="s">
        <v>655</v>
      </c>
      <c r="K89" s="123" t="s">
        <v>222</v>
      </c>
    </row>
    <row r="90" spans="1:11" x14ac:dyDescent="0.25">
      <c r="A90" s="107" t="s">
        <v>241</v>
      </c>
      <c r="B90" s="107" t="s">
        <v>1260</v>
      </c>
      <c r="C90" s="107" t="s">
        <v>1261</v>
      </c>
      <c r="D90" s="107" t="s">
        <v>1262</v>
      </c>
      <c r="E90" s="107" t="s">
        <v>222</v>
      </c>
      <c r="F90" s="107">
        <v>2012</v>
      </c>
      <c r="G90" s="107" t="s">
        <v>1250</v>
      </c>
      <c r="H90" s="107">
        <v>36.816677925206498</v>
      </c>
      <c r="I90" s="122">
        <v>42.952790912740916</v>
      </c>
      <c r="J90" s="123" t="s">
        <v>655</v>
      </c>
      <c r="K90" s="123" t="s">
        <v>222</v>
      </c>
    </row>
    <row r="91" spans="1:11" x14ac:dyDescent="0.25">
      <c r="A91" s="107" t="s">
        <v>241</v>
      </c>
      <c r="B91" s="107" t="s">
        <v>1260</v>
      </c>
      <c r="C91" s="107" t="s">
        <v>1261</v>
      </c>
      <c r="D91" s="107" t="s">
        <v>1263</v>
      </c>
      <c r="E91" s="107" t="s">
        <v>222</v>
      </c>
      <c r="F91" s="107">
        <v>2012</v>
      </c>
      <c r="G91" s="107" t="s">
        <v>1250</v>
      </c>
      <c r="H91" s="107">
        <v>32.319833331777097</v>
      </c>
      <c r="I91" s="122">
        <v>37.706472220406617</v>
      </c>
      <c r="J91" s="123" t="s">
        <v>655</v>
      </c>
      <c r="K91" s="123" t="s">
        <v>222</v>
      </c>
    </row>
    <row r="92" spans="1:11" x14ac:dyDescent="0.25">
      <c r="A92" s="107" t="s">
        <v>241</v>
      </c>
      <c r="B92" s="107" t="s">
        <v>1260</v>
      </c>
      <c r="C92" s="107" t="s">
        <v>1261</v>
      </c>
      <c r="D92" s="107" t="s">
        <v>1264</v>
      </c>
      <c r="E92" s="107" t="s">
        <v>222</v>
      </c>
      <c r="F92" s="107">
        <v>2012</v>
      </c>
      <c r="G92" s="107" t="s">
        <v>1250</v>
      </c>
      <c r="H92" s="107">
        <v>129.55443678306901</v>
      </c>
      <c r="I92" s="122">
        <v>151.14684291358051</v>
      </c>
      <c r="J92" s="123" t="s">
        <v>655</v>
      </c>
      <c r="K92" s="123" t="s">
        <v>222</v>
      </c>
    </row>
    <row r="93" spans="1:11" x14ac:dyDescent="0.25">
      <c r="A93" s="107" t="s">
        <v>241</v>
      </c>
      <c r="B93" s="107" t="s">
        <v>1260</v>
      </c>
      <c r="C93" s="107" t="s">
        <v>1261</v>
      </c>
      <c r="D93" s="107" t="s">
        <v>1265</v>
      </c>
      <c r="E93" s="107" t="s">
        <v>222</v>
      </c>
      <c r="F93" s="107">
        <v>2012</v>
      </c>
      <c r="G93" s="107" t="s">
        <v>1250</v>
      </c>
      <c r="H93" s="107">
        <v>0.55191383682945405</v>
      </c>
      <c r="I93" s="122">
        <v>0.64389947630102973</v>
      </c>
      <c r="J93" s="123" t="s">
        <v>655</v>
      </c>
      <c r="K93" s="123" t="s">
        <v>222</v>
      </c>
    </row>
    <row r="94" spans="1:11" x14ac:dyDescent="0.25">
      <c r="A94" s="107" t="s">
        <v>241</v>
      </c>
      <c r="B94" s="107" t="s">
        <v>1260</v>
      </c>
      <c r="C94" s="107" t="s">
        <v>1261</v>
      </c>
      <c r="D94" s="107" t="s">
        <v>1262</v>
      </c>
      <c r="E94" s="107" t="s">
        <v>222</v>
      </c>
      <c r="F94" s="107">
        <v>2013</v>
      </c>
      <c r="G94" s="107" t="s">
        <v>1250</v>
      </c>
      <c r="H94" s="107">
        <v>37.017919455086002</v>
      </c>
      <c r="I94" s="122">
        <v>43.187572697600338</v>
      </c>
      <c r="J94" s="123" t="s">
        <v>655</v>
      </c>
      <c r="K94" s="123" t="s">
        <v>222</v>
      </c>
    </row>
    <row r="95" spans="1:11" x14ac:dyDescent="0.25">
      <c r="A95" s="107" t="s">
        <v>241</v>
      </c>
      <c r="B95" s="107" t="s">
        <v>1260</v>
      </c>
      <c r="C95" s="107" t="s">
        <v>1261</v>
      </c>
      <c r="D95" s="107" t="s">
        <v>1263</v>
      </c>
      <c r="E95" s="107" t="s">
        <v>222</v>
      </c>
      <c r="F95" s="107">
        <v>2013</v>
      </c>
      <c r="G95" s="107" t="s">
        <v>1250</v>
      </c>
      <c r="H95" s="107">
        <v>31.759354490306301</v>
      </c>
      <c r="I95" s="122">
        <v>37.052580238690688</v>
      </c>
      <c r="J95" s="123" t="s">
        <v>655</v>
      </c>
      <c r="K95" s="123" t="s">
        <v>222</v>
      </c>
    </row>
    <row r="96" spans="1:11" x14ac:dyDescent="0.25">
      <c r="A96" s="107" t="s">
        <v>241</v>
      </c>
      <c r="B96" s="107" t="s">
        <v>1260</v>
      </c>
      <c r="C96" s="107" t="s">
        <v>1261</v>
      </c>
      <c r="D96" s="107" t="s">
        <v>1264</v>
      </c>
      <c r="E96" s="107" t="s">
        <v>222</v>
      </c>
      <c r="F96" s="107">
        <v>2013</v>
      </c>
      <c r="G96" s="107" t="s">
        <v>1250</v>
      </c>
      <c r="H96" s="107">
        <v>138.07629861074</v>
      </c>
      <c r="I96" s="122">
        <v>161.08901504586333</v>
      </c>
      <c r="J96" s="123" t="s">
        <v>655</v>
      </c>
      <c r="K96" s="123" t="s">
        <v>222</v>
      </c>
    </row>
    <row r="97" spans="1:11" x14ac:dyDescent="0.25">
      <c r="A97" s="107" t="s">
        <v>241</v>
      </c>
      <c r="B97" s="107" t="s">
        <v>1260</v>
      </c>
      <c r="C97" s="107" t="s">
        <v>1261</v>
      </c>
      <c r="D97" s="107" t="s">
        <v>1265</v>
      </c>
      <c r="E97" s="107" t="s">
        <v>222</v>
      </c>
      <c r="F97" s="107">
        <v>2013</v>
      </c>
      <c r="G97" s="107" t="s">
        <v>1250</v>
      </c>
      <c r="H97" s="107">
        <v>0.53928265631554795</v>
      </c>
      <c r="I97" s="122">
        <v>0.62916309903480594</v>
      </c>
      <c r="J97" s="123" t="s">
        <v>655</v>
      </c>
      <c r="K97" s="123" t="s">
        <v>222</v>
      </c>
    </row>
    <row r="98" spans="1:11" x14ac:dyDescent="0.25">
      <c r="A98" s="107" t="s">
        <v>241</v>
      </c>
      <c r="B98" s="107" t="s">
        <v>1260</v>
      </c>
      <c r="C98" s="107" t="s">
        <v>1261</v>
      </c>
      <c r="D98" s="107" t="s">
        <v>1262</v>
      </c>
      <c r="E98" s="107" t="s">
        <v>222</v>
      </c>
      <c r="F98" s="107">
        <v>2014</v>
      </c>
      <c r="G98" s="107" t="s">
        <v>1250</v>
      </c>
      <c r="H98" s="107">
        <v>36.343941360291502</v>
      </c>
      <c r="I98" s="122">
        <v>42.40126492034009</v>
      </c>
      <c r="J98" s="123" t="s">
        <v>655</v>
      </c>
      <c r="K98" s="123" t="s">
        <v>222</v>
      </c>
    </row>
    <row r="99" spans="1:11" x14ac:dyDescent="0.25">
      <c r="A99" s="107" t="s">
        <v>241</v>
      </c>
      <c r="B99" s="107" t="s">
        <v>1260</v>
      </c>
      <c r="C99" s="107" t="s">
        <v>1261</v>
      </c>
      <c r="D99" s="107" t="s">
        <v>1263</v>
      </c>
      <c r="E99" s="107" t="s">
        <v>222</v>
      </c>
      <c r="F99" s="107">
        <v>2014</v>
      </c>
      <c r="G99" s="107" t="s">
        <v>1250</v>
      </c>
      <c r="H99" s="107">
        <v>30.521628250818999</v>
      </c>
      <c r="I99" s="122">
        <v>35.608566292622164</v>
      </c>
      <c r="J99" s="123" t="s">
        <v>655</v>
      </c>
      <c r="K99" s="123" t="s">
        <v>222</v>
      </c>
    </row>
    <row r="100" spans="1:11" x14ac:dyDescent="0.25">
      <c r="A100" s="107" t="s">
        <v>241</v>
      </c>
      <c r="B100" s="107" t="s">
        <v>1260</v>
      </c>
      <c r="C100" s="107" t="s">
        <v>1261</v>
      </c>
      <c r="D100" s="107" t="s">
        <v>1264</v>
      </c>
      <c r="E100" s="107" t="s">
        <v>222</v>
      </c>
      <c r="F100" s="107">
        <v>2014</v>
      </c>
      <c r="G100" s="107" t="s">
        <v>1250</v>
      </c>
      <c r="H100" s="107">
        <v>142.55298303172</v>
      </c>
      <c r="I100" s="122">
        <v>166.31181353700669</v>
      </c>
      <c r="J100" s="123" t="s">
        <v>655</v>
      </c>
      <c r="K100" s="123" t="s">
        <v>222</v>
      </c>
    </row>
    <row r="101" spans="1:11" x14ac:dyDescent="0.25">
      <c r="A101" s="107" t="s">
        <v>241</v>
      </c>
      <c r="B101" s="107" t="s">
        <v>1260</v>
      </c>
      <c r="C101" s="107" t="s">
        <v>1261</v>
      </c>
      <c r="D101" s="107" t="s">
        <v>1265</v>
      </c>
      <c r="E101" s="107" t="s">
        <v>222</v>
      </c>
      <c r="F101" s="107">
        <v>2014</v>
      </c>
      <c r="G101" s="107" t="s">
        <v>1250</v>
      </c>
      <c r="H101" s="107">
        <v>0.51546443794841001</v>
      </c>
      <c r="I101" s="122">
        <v>0.60137517760647841</v>
      </c>
      <c r="J101" s="123" t="s">
        <v>655</v>
      </c>
      <c r="K101" s="123" t="s">
        <v>222</v>
      </c>
    </row>
    <row r="102" spans="1:11" x14ac:dyDescent="0.25">
      <c r="A102" s="107" t="s">
        <v>241</v>
      </c>
      <c r="B102" s="107" t="s">
        <v>1260</v>
      </c>
      <c r="C102" s="107" t="s">
        <v>1261</v>
      </c>
      <c r="D102" s="107" t="s">
        <v>1262</v>
      </c>
      <c r="E102" s="107" t="s">
        <v>222</v>
      </c>
      <c r="F102" s="107">
        <v>2015</v>
      </c>
      <c r="G102" s="107" t="s">
        <v>1250</v>
      </c>
      <c r="H102" s="107">
        <v>35.637005246747201</v>
      </c>
      <c r="I102" s="122">
        <v>41.576506121205071</v>
      </c>
      <c r="J102" s="123" t="s">
        <v>655</v>
      </c>
      <c r="K102" s="123" t="s">
        <v>222</v>
      </c>
    </row>
    <row r="103" spans="1:11" x14ac:dyDescent="0.25">
      <c r="A103" s="107" t="s">
        <v>241</v>
      </c>
      <c r="B103" s="107" t="s">
        <v>1260</v>
      </c>
      <c r="C103" s="107" t="s">
        <v>1261</v>
      </c>
      <c r="D103" s="107" t="s">
        <v>1263</v>
      </c>
      <c r="E103" s="107" t="s">
        <v>222</v>
      </c>
      <c r="F103" s="107">
        <v>2015</v>
      </c>
      <c r="G103" s="107" t="s">
        <v>1250</v>
      </c>
      <c r="H103" s="107">
        <v>29.336234004415001</v>
      </c>
      <c r="I103" s="122">
        <v>34.22560633848417</v>
      </c>
      <c r="J103" s="123" t="s">
        <v>655</v>
      </c>
      <c r="K103" s="123" t="s">
        <v>222</v>
      </c>
    </row>
    <row r="104" spans="1:11" x14ac:dyDescent="0.25">
      <c r="A104" s="107" t="s">
        <v>241</v>
      </c>
      <c r="B104" s="107" t="s">
        <v>1260</v>
      </c>
      <c r="C104" s="107" t="s">
        <v>1261</v>
      </c>
      <c r="D104" s="107" t="s">
        <v>1264</v>
      </c>
      <c r="E104" s="107" t="s">
        <v>222</v>
      </c>
      <c r="F104" s="107">
        <v>2015</v>
      </c>
      <c r="G104" s="107" t="s">
        <v>1250</v>
      </c>
      <c r="H104" s="107">
        <v>146.05228533613399</v>
      </c>
      <c r="I104" s="122">
        <v>170.39433289215634</v>
      </c>
      <c r="J104" s="123" t="s">
        <v>655</v>
      </c>
      <c r="K104" s="123" t="s">
        <v>222</v>
      </c>
    </row>
    <row r="105" spans="1:11" x14ac:dyDescent="0.25">
      <c r="A105" s="107" t="s">
        <v>241</v>
      </c>
      <c r="B105" s="107" t="s">
        <v>1260</v>
      </c>
      <c r="C105" s="107" t="s">
        <v>1261</v>
      </c>
      <c r="D105" s="107" t="s">
        <v>1265</v>
      </c>
      <c r="E105" s="107" t="s">
        <v>222</v>
      </c>
      <c r="F105" s="107">
        <v>2015</v>
      </c>
      <c r="G105" s="107" t="s">
        <v>1250</v>
      </c>
      <c r="H105" s="107">
        <v>0.49287722681944202</v>
      </c>
      <c r="I105" s="122">
        <v>0.57502343128934907</v>
      </c>
      <c r="J105" s="123" t="s">
        <v>655</v>
      </c>
      <c r="K105" s="123" t="s">
        <v>222</v>
      </c>
    </row>
    <row r="106" spans="1:11" x14ac:dyDescent="0.25">
      <c r="A106" s="107" t="s">
        <v>241</v>
      </c>
      <c r="B106" s="107" t="s">
        <v>1260</v>
      </c>
      <c r="C106" s="107" t="s">
        <v>1261</v>
      </c>
      <c r="D106" s="107" t="s">
        <v>1262</v>
      </c>
      <c r="E106" s="107" t="s">
        <v>222</v>
      </c>
      <c r="F106" s="107">
        <v>2016</v>
      </c>
      <c r="G106" s="107" t="s">
        <v>1250</v>
      </c>
      <c r="H106" s="107">
        <v>35.253793713833502</v>
      </c>
      <c r="I106" s="122">
        <v>41.129425999472424</v>
      </c>
      <c r="J106" s="123" t="s">
        <v>655</v>
      </c>
      <c r="K106" s="123" t="s">
        <v>222</v>
      </c>
    </row>
    <row r="107" spans="1:11" x14ac:dyDescent="0.25">
      <c r="A107" s="107" t="s">
        <v>241</v>
      </c>
      <c r="B107" s="107" t="s">
        <v>1260</v>
      </c>
      <c r="C107" s="107" t="s">
        <v>1261</v>
      </c>
      <c r="D107" s="107" t="s">
        <v>1263</v>
      </c>
      <c r="E107" s="107" t="s">
        <v>222</v>
      </c>
      <c r="F107" s="107">
        <v>2016</v>
      </c>
      <c r="G107" s="107" t="s">
        <v>1250</v>
      </c>
      <c r="H107" s="107">
        <v>28.3415255565337</v>
      </c>
      <c r="I107" s="122">
        <v>33.065113149289317</v>
      </c>
      <c r="J107" s="123" t="s">
        <v>655</v>
      </c>
      <c r="K107" s="123" t="s">
        <v>222</v>
      </c>
    </row>
    <row r="108" spans="1:11" x14ac:dyDescent="0.25">
      <c r="A108" s="107" t="s">
        <v>241</v>
      </c>
      <c r="B108" s="107" t="s">
        <v>1260</v>
      </c>
      <c r="C108" s="107" t="s">
        <v>1261</v>
      </c>
      <c r="D108" s="107" t="s">
        <v>1264</v>
      </c>
      <c r="E108" s="107" t="s">
        <v>222</v>
      </c>
      <c r="F108" s="107">
        <v>2016</v>
      </c>
      <c r="G108" s="107" t="s">
        <v>1250</v>
      </c>
      <c r="H108" s="107">
        <v>145.15472422033099</v>
      </c>
      <c r="I108" s="122">
        <v>169.34717825705283</v>
      </c>
      <c r="J108" s="123" t="s">
        <v>655</v>
      </c>
      <c r="K108" s="123" t="s">
        <v>222</v>
      </c>
    </row>
    <row r="109" spans="1:11" x14ac:dyDescent="0.25">
      <c r="A109" s="107" t="s">
        <v>241</v>
      </c>
      <c r="B109" s="107" t="s">
        <v>1260</v>
      </c>
      <c r="C109" s="107" t="s">
        <v>1261</v>
      </c>
      <c r="D109" s="107" t="s">
        <v>1265</v>
      </c>
      <c r="E109" s="107" t="s">
        <v>222</v>
      </c>
      <c r="F109" s="107">
        <v>2016</v>
      </c>
      <c r="G109" s="107" t="s">
        <v>1250</v>
      </c>
      <c r="H109" s="107">
        <v>0.48081391190303202</v>
      </c>
      <c r="I109" s="122">
        <v>0.56094956388687067</v>
      </c>
      <c r="J109" s="123" t="s">
        <v>655</v>
      </c>
      <c r="K109" s="123" t="s">
        <v>222</v>
      </c>
    </row>
    <row r="110" spans="1:11" x14ac:dyDescent="0.25">
      <c r="A110" s="107" t="s">
        <v>241</v>
      </c>
      <c r="B110" s="107" t="s">
        <v>1260</v>
      </c>
      <c r="C110" s="107" t="s">
        <v>1261</v>
      </c>
      <c r="D110" s="107" t="s">
        <v>1262</v>
      </c>
      <c r="E110" s="107" t="s">
        <v>222</v>
      </c>
      <c r="F110" s="107">
        <v>2017</v>
      </c>
      <c r="G110" s="107" t="s">
        <v>1250</v>
      </c>
      <c r="H110" s="107">
        <v>35.9158950275853</v>
      </c>
      <c r="I110" s="122">
        <v>41.901877532182851</v>
      </c>
      <c r="J110" s="123" t="s">
        <v>655</v>
      </c>
      <c r="K110" s="123" t="s">
        <v>222</v>
      </c>
    </row>
    <row r="111" spans="1:11" x14ac:dyDescent="0.25">
      <c r="A111" s="107" t="s">
        <v>241</v>
      </c>
      <c r="B111" s="107" t="s">
        <v>1260</v>
      </c>
      <c r="C111" s="107" t="s">
        <v>1261</v>
      </c>
      <c r="D111" s="107" t="s">
        <v>1263</v>
      </c>
      <c r="E111" s="107" t="s">
        <v>222</v>
      </c>
      <c r="F111" s="107">
        <v>2017</v>
      </c>
      <c r="G111" s="107" t="s">
        <v>1250</v>
      </c>
      <c r="H111" s="107">
        <v>28.2073142818933</v>
      </c>
      <c r="I111" s="122">
        <v>32.908533328875521</v>
      </c>
      <c r="J111" s="123" t="s">
        <v>655</v>
      </c>
      <c r="K111" s="123" t="s">
        <v>222</v>
      </c>
    </row>
    <row r="112" spans="1:11" x14ac:dyDescent="0.25">
      <c r="A112" s="107" t="s">
        <v>241</v>
      </c>
      <c r="B112" s="107" t="s">
        <v>1260</v>
      </c>
      <c r="C112" s="107" t="s">
        <v>1261</v>
      </c>
      <c r="D112" s="107" t="s">
        <v>1264</v>
      </c>
      <c r="E112" s="107" t="s">
        <v>222</v>
      </c>
      <c r="F112" s="107">
        <v>2017</v>
      </c>
      <c r="G112" s="107" t="s">
        <v>1250</v>
      </c>
      <c r="H112" s="107">
        <v>148.54120238026499</v>
      </c>
      <c r="I112" s="122">
        <v>173.2980694436425</v>
      </c>
      <c r="J112" s="123" t="s">
        <v>655</v>
      </c>
      <c r="K112" s="123" t="s">
        <v>222</v>
      </c>
    </row>
    <row r="113" spans="1:11" x14ac:dyDescent="0.25">
      <c r="A113" s="107" t="s">
        <v>241</v>
      </c>
      <c r="B113" s="107" t="s">
        <v>1260</v>
      </c>
      <c r="C113" s="107" t="s">
        <v>1261</v>
      </c>
      <c r="D113" s="107" t="s">
        <v>1265</v>
      </c>
      <c r="E113" s="107" t="s">
        <v>222</v>
      </c>
      <c r="F113" s="107">
        <v>2017</v>
      </c>
      <c r="G113" s="107" t="s">
        <v>1250</v>
      </c>
      <c r="H113" s="107">
        <v>0.483207785334967</v>
      </c>
      <c r="I113" s="122">
        <v>0.56374241622412824</v>
      </c>
      <c r="J113" s="123" t="s">
        <v>655</v>
      </c>
      <c r="K113" s="123" t="s">
        <v>222</v>
      </c>
    </row>
    <row r="114" spans="1:11" x14ac:dyDescent="0.25">
      <c r="A114" s="107" t="s">
        <v>241</v>
      </c>
      <c r="B114" s="107" t="s">
        <v>1260</v>
      </c>
      <c r="C114" s="107" t="s">
        <v>1261</v>
      </c>
      <c r="D114" s="107" t="s">
        <v>1262</v>
      </c>
      <c r="E114" s="107" t="s">
        <v>222</v>
      </c>
      <c r="F114" s="107">
        <v>2018</v>
      </c>
      <c r="G114" s="107" t="s">
        <v>1250</v>
      </c>
      <c r="H114" s="107">
        <v>36.577996341336998</v>
      </c>
      <c r="I114" s="122">
        <v>42.674329064893165</v>
      </c>
      <c r="J114" s="123" t="s">
        <v>655</v>
      </c>
      <c r="K114" s="123" t="s">
        <v>222</v>
      </c>
    </row>
    <row r="115" spans="1:11" x14ac:dyDescent="0.25">
      <c r="A115" s="107" t="s">
        <v>241</v>
      </c>
      <c r="B115" s="107" t="s">
        <v>1260</v>
      </c>
      <c r="C115" s="107" t="s">
        <v>1261</v>
      </c>
      <c r="D115" s="107" t="s">
        <v>1263</v>
      </c>
      <c r="E115" s="107" t="s">
        <v>222</v>
      </c>
      <c r="F115" s="107">
        <v>2018</v>
      </c>
      <c r="G115" s="107" t="s">
        <v>1250</v>
      </c>
      <c r="H115" s="107">
        <v>28.073103007253</v>
      </c>
      <c r="I115" s="122">
        <v>32.751953508461838</v>
      </c>
      <c r="J115" s="123" t="s">
        <v>655</v>
      </c>
      <c r="K115" s="123" t="s">
        <v>222</v>
      </c>
    </row>
    <row r="116" spans="1:11" x14ac:dyDescent="0.25">
      <c r="A116" s="107" t="s">
        <v>241</v>
      </c>
      <c r="B116" s="107" t="s">
        <v>1260</v>
      </c>
      <c r="C116" s="107" t="s">
        <v>1261</v>
      </c>
      <c r="D116" s="107" t="s">
        <v>1264</v>
      </c>
      <c r="E116" s="107" t="s">
        <v>222</v>
      </c>
      <c r="F116" s="107">
        <v>2018</v>
      </c>
      <c r="G116" s="107" t="s">
        <v>1250</v>
      </c>
      <c r="H116" s="107">
        <v>151.927680540198</v>
      </c>
      <c r="I116" s="122">
        <v>177.24896063023101</v>
      </c>
      <c r="J116" s="123" t="s">
        <v>655</v>
      </c>
      <c r="K116" s="123" t="s">
        <v>222</v>
      </c>
    </row>
    <row r="117" spans="1:11" x14ac:dyDescent="0.25">
      <c r="A117" s="107" t="s">
        <v>241</v>
      </c>
      <c r="B117" s="107" t="s">
        <v>1260</v>
      </c>
      <c r="C117" s="107" t="s">
        <v>1261</v>
      </c>
      <c r="D117" s="107" t="s">
        <v>1265</v>
      </c>
      <c r="E117" s="107" t="s">
        <v>222</v>
      </c>
      <c r="F117" s="107">
        <v>2018</v>
      </c>
      <c r="G117" s="107" t="s">
        <v>1250</v>
      </c>
      <c r="H117" s="107">
        <v>0.48560165876690198</v>
      </c>
      <c r="I117" s="122">
        <v>0.5665352685613857</v>
      </c>
      <c r="J117" s="123" t="s">
        <v>655</v>
      </c>
      <c r="K117" s="123" t="s">
        <v>222</v>
      </c>
    </row>
    <row r="118" spans="1:11" x14ac:dyDescent="0.25">
      <c r="A118" s="107" t="s">
        <v>241</v>
      </c>
      <c r="B118" s="107" t="s">
        <v>1260</v>
      </c>
      <c r="C118" s="107" t="s">
        <v>1261</v>
      </c>
      <c r="D118" s="107" t="s">
        <v>1262</v>
      </c>
      <c r="E118" s="107" t="s">
        <v>222</v>
      </c>
      <c r="F118" s="107">
        <v>2019</v>
      </c>
      <c r="G118" s="107" t="s">
        <v>1250</v>
      </c>
      <c r="H118" s="107">
        <v>37.240097655088697</v>
      </c>
      <c r="I118" s="122">
        <v>43.446780597603485</v>
      </c>
      <c r="J118" s="123" t="s">
        <v>655</v>
      </c>
      <c r="K118" s="123" t="s">
        <v>222</v>
      </c>
    </row>
    <row r="119" spans="1:11" x14ac:dyDescent="0.25">
      <c r="A119" s="107" t="s">
        <v>241</v>
      </c>
      <c r="B119" s="107" t="s">
        <v>1260</v>
      </c>
      <c r="C119" s="107" t="s">
        <v>1261</v>
      </c>
      <c r="D119" s="107" t="s">
        <v>1263</v>
      </c>
      <c r="E119" s="107" t="s">
        <v>222</v>
      </c>
      <c r="F119" s="107">
        <v>2019</v>
      </c>
      <c r="G119" s="107" t="s">
        <v>1250</v>
      </c>
      <c r="H119" s="107">
        <v>27.9388917326126</v>
      </c>
      <c r="I119" s="122">
        <v>32.595373688048035</v>
      </c>
      <c r="J119" s="123" t="s">
        <v>655</v>
      </c>
      <c r="K119" s="123" t="s">
        <v>222</v>
      </c>
    </row>
    <row r="120" spans="1:11" x14ac:dyDescent="0.25">
      <c r="A120" s="107" t="s">
        <v>241</v>
      </c>
      <c r="B120" s="107" t="s">
        <v>1260</v>
      </c>
      <c r="C120" s="107" t="s">
        <v>1261</v>
      </c>
      <c r="D120" s="107" t="s">
        <v>1264</v>
      </c>
      <c r="E120" s="107" t="s">
        <v>222</v>
      </c>
      <c r="F120" s="107">
        <v>2019</v>
      </c>
      <c r="G120" s="107" t="s">
        <v>1250</v>
      </c>
      <c r="H120" s="107">
        <v>155.314158700132</v>
      </c>
      <c r="I120" s="122">
        <v>181.19985181682068</v>
      </c>
      <c r="J120" s="123" t="s">
        <v>655</v>
      </c>
      <c r="K120" s="123" t="s">
        <v>222</v>
      </c>
    </row>
    <row r="121" spans="1:11" x14ac:dyDescent="0.25">
      <c r="A121" s="107" t="s">
        <v>241</v>
      </c>
      <c r="B121" s="107" t="s">
        <v>1260</v>
      </c>
      <c r="C121" s="107" t="s">
        <v>1261</v>
      </c>
      <c r="D121" s="107" t="s">
        <v>1265</v>
      </c>
      <c r="E121" s="107" t="s">
        <v>222</v>
      </c>
      <c r="F121" s="107">
        <v>2019</v>
      </c>
      <c r="G121" s="107" t="s">
        <v>1250</v>
      </c>
      <c r="H121" s="107">
        <v>0.48799553219883601</v>
      </c>
      <c r="I121" s="122">
        <v>0.56932812089864204</v>
      </c>
      <c r="J121" s="123" t="s">
        <v>655</v>
      </c>
      <c r="K121" s="123" t="s">
        <v>222</v>
      </c>
    </row>
    <row r="122" spans="1:11" x14ac:dyDescent="0.25">
      <c r="A122" s="107" t="s">
        <v>241</v>
      </c>
      <c r="B122" s="107" t="s">
        <v>1260</v>
      </c>
      <c r="C122" s="107" t="s">
        <v>1261</v>
      </c>
      <c r="D122" s="107" t="s">
        <v>1262</v>
      </c>
      <c r="E122" s="107" t="s">
        <v>222</v>
      </c>
      <c r="F122" s="107">
        <v>2020</v>
      </c>
      <c r="G122" s="107" t="s">
        <v>1250</v>
      </c>
      <c r="H122" s="107">
        <v>37.902198968840402</v>
      </c>
      <c r="I122" s="122">
        <v>44.219232130313806</v>
      </c>
      <c r="J122" s="123" t="s">
        <v>655</v>
      </c>
      <c r="K122" s="123" t="s">
        <v>222</v>
      </c>
    </row>
    <row r="123" spans="1:11" x14ac:dyDescent="0.25">
      <c r="A123" s="107" t="s">
        <v>241</v>
      </c>
      <c r="B123" s="107" t="s">
        <v>1260</v>
      </c>
      <c r="C123" s="107" t="s">
        <v>1261</v>
      </c>
      <c r="D123" s="107" t="s">
        <v>1263</v>
      </c>
      <c r="E123" s="107" t="s">
        <v>222</v>
      </c>
      <c r="F123" s="107">
        <v>2020</v>
      </c>
      <c r="G123" s="107" t="s">
        <v>1250</v>
      </c>
      <c r="H123" s="107">
        <v>27.8046804579722</v>
      </c>
      <c r="I123" s="122">
        <v>32.438793867634239</v>
      </c>
      <c r="J123" s="123" t="s">
        <v>655</v>
      </c>
      <c r="K123" s="123" t="s">
        <v>222</v>
      </c>
    </row>
    <row r="124" spans="1:11" x14ac:dyDescent="0.25">
      <c r="A124" s="107" t="s">
        <v>241</v>
      </c>
      <c r="B124" s="107" t="s">
        <v>1260</v>
      </c>
      <c r="C124" s="107" t="s">
        <v>1261</v>
      </c>
      <c r="D124" s="107" t="s">
        <v>1264</v>
      </c>
      <c r="E124" s="107" t="s">
        <v>222</v>
      </c>
      <c r="F124" s="107">
        <v>2020</v>
      </c>
      <c r="G124" s="107" t="s">
        <v>1250</v>
      </c>
      <c r="H124" s="107">
        <v>158.700636860066</v>
      </c>
      <c r="I124" s="122">
        <v>185.15074300341035</v>
      </c>
      <c r="J124" s="123" t="s">
        <v>655</v>
      </c>
      <c r="K124" s="123" t="s">
        <v>222</v>
      </c>
    </row>
    <row r="125" spans="1:11" x14ac:dyDescent="0.25">
      <c r="A125" s="107" t="s">
        <v>241</v>
      </c>
      <c r="B125" s="107" t="s">
        <v>1260</v>
      </c>
      <c r="C125" s="107" t="s">
        <v>1261</v>
      </c>
      <c r="D125" s="107" t="s">
        <v>1265</v>
      </c>
      <c r="E125" s="107" t="s">
        <v>222</v>
      </c>
      <c r="F125" s="107">
        <v>2020</v>
      </c>
      <c r="G125" s="107" t="s">
        <v>1250</v>
      </c>
      <c r="H125" s="107">
        <v>0.49038940563077099</v>
      </c>
      <c r="I125" s="122">
        <v>0.5721209732358995</v>
      </c>
      <c r="J125" s="123" t="s">
        <v>655</v>
      </c>
      <c r="K125" s="123" t="s">
        <v>222</v>
      </c>
    </row>
    <row r="126" spans="1:11" x14ac:dyDescent="0.25">
      <c r="A126" s="107" t="s">
        <v>241</v>
      </c>
      <c r="B126" s="107" t="s">
        <v>1260</v>
      </c>
      <c r="C126" s="107" t="s">
        <v>1261</v>
      </c>
      <c r="D126" s="107" t="s">
        <v>1262</v>
      </c>
      <c r="E126" s="107" t="s">
        <v>222</v>
      </c>
      <c r="F126" s="107">
        <v>2021</v>
      </c>
      <c r="G126" s="107" t="s">
        <v>1250</v>
      </c>
      <c r="H126" s="107">
        <v>38.468270771621803</v>
      </c>
      <c r="I126" s="122">
        <v>44.879649233558773</v>
      </c>
      <c r="J126" s="123" t="s">
        <v>655</v>
      </c>
      <c r="K126" s="123" t="s">
        <v>222</v>
      </c>
    </row>
    <row r="127" spans="1:11" x14ac:dyDescent="0.25">
      <c r="A127" s="107" t="s">
        <v>241</v>
      </c>
      <c r="B127" s="107" t="s">
        <v>1260</v>
      </c>
      <c r="C127" s="107" t="s">
        <v>1261</v>
      </c>
      <c r="D127" s="107" t="s">
        <v>1263</v>
      </c>
      <c r="E127" s="107" t="s">
        <v>222</v>
      </c>
      <c r="F127" s="107">
        <v>2021</v>
      </c>
      <c r="G127" s="107" t="s">
        <v>1250</v>
      </c>
      <c r="H127" s="107">
        <v>27.988008021431298</v>
      </c>
      <c r="I127" s="122">
        <v>32.652676025003181</v>
      </c>
      <c r="J127" s="123" t="s">
        <v>655</v>
      </c>
      <c r="K127" s="123" t="s">
        <v>222</v>
      </c>
    </row>
    <row r="128" spans="1:11" x14ac:dyDescent="0.25">
      <c r="A128" s="107" t="s">
        <v>241</v>
      </c>
      <c r="B128" s="107" t="s">
        <v>1260</v>
      </c>
      <c r="C128" s="107" t="s">
        <v>1261</v>
      </c>
      <c r="D128" s="107" t="s">
        <v>1264</v>
      </c>
      <c r="E128" s="107" t="s">
        <v>222</v>
      </c>
      <c r="F128" s="107">
        <v>2021</v>
      </c>
      <c r="G128" s="107" t="s">
        <v>1250</v>
      </c>
      <c r="H128" s="107">
        <v>159.82087664966599</v>
      </c>
      <c r="I128" s="122">
        <v>186.45768942461032</v>
      </c>
      <c r="J128" s="123" t="s">
        <v>655</v>
      </c>
      <c r="K128" s="123" t="s">
        <v>222</v>
      </c>
    </row>
    <row r="129" spans="1:11" x14ac:dyDescent="0.25">
      <c r="A129" s="107" t="s">
        <v>241</v>
      </c>
      <c r="B129" s="107" t="s">
        <v>1260</v>
      </c>
      <c r="C129" s="107" t="s">
        <v>1261</v>
      </c>
      <c r="D129" s="107" t="s">
        <v>1265</v>
      </c>
      <c r="E129" s="107" t="s">
        <v>222</v>
      </c>
      <c r="F129" s="107">
        <v>2021</v>
      </c>
      <c r="G129" s="107" t="s">
        <v>1250</v>
      </c>
      <c r="H129" s="107">
        <v>0.48630282725051499</v>
      </c>
      <c r="I129" s="122">
        <v>0.56735329845893423</v>
      </c>
      <c r="J129" s="123" t="s">
        <v>655</v>
      </c>
      <c r="K129" s="123" t="s">
        <v>222</v>
      </c>
    </row>
    <row r="130" spans="1:11" x14ac:dyDescent="0.25">
      <c r="A130" s="107" t="s">
        <v>241</v>
      </c>
      <c r="B130" s="107" t="s">
        <v>1260</v>
      </c>
      <c r="C130" s="107" t="s">
        <v>1261</v>
      </c>
      <c r="D130" s="107" t="s">
        <v>1262</v>
      </c>
      <c r="E130" s="107" t="s">
        <v>222</v>
      </c>
      <c r="F130" s="107">
        <v>2022</v>
      </c>
      <c r="G130" s="107" t="s">
        <v>1250</v>
      </c>
      <c r="H130" s="107">
        <v>39.034342574403198</v>
      </c>
      <c r="I130" s="122">
        <v>45.540066336803733</v>
      </c>
      <c r="J130" s="123" t="s">
        <v>655</v>
      </c>
      <c r="K130" s="123" t="s">
        <v>222</v>
      </c>
    </row>
    <row r="131" spans="1:11" x14ac:dyDescent="0.25">
      <c r="A131" s="107" t="s">
        <v>241</v>
      </c>
      <c r="B131" s="107" t="s">
        <v>1260</v>
      </c>
      <c r="C131" s="107" t="s">
        <v>1261</v>
      </c>
      <c r="D131" s="107" t="s">
        <v>1263</v>
      </c>
      <c r="E131" s="107" t="s">
        <v>222</v>
      </c>
      <c r="F131" s="107">
        <v>2022</v>
      </c>
      <c r="G131" s="107" t="s">
        <v>1250</v>
      </c>
      <c r="H131" s="107">
        <v>28.1713355848905</v>
      </c>
      <c r="I131" s="122">
        <v>32.866558182372252</v>
      </c>
      <c r="J131" s="123" t="s">
        <v>655</v>
      </c>
      <c r="K131" s="123" t="s">
        <v>222</v>
      </c>
    </row>
    <row r="132" spans="1:11" x14ac:dyDescent="0.25">
      <c r="A132" s="107" t="s">
        <v>241</v>
      </c>
      <c r="B132" s="107" t="s">
        <v>1260</v>
      </c>
      <c r="C132" s="107" t="s">
        <v>1261</v>
      </c>
      <c r="D132" s="107" t="s">
        <v>1264</v>
      </c>
      <c r="E132" s="107" t="s">
        <v>222</v>
      </c>
      <c r="F132" s="107">
        <v>2022</v>
      </c>
      <c r="G132" s="107" t="s">
        <v>1250</v>
      </c>
      <c r="H132" s="107">
        <v>160.94111643926701</v>
      </c>
      <c r="I132" s="122">
        <v>187.76463584581151</v>
      </c>
      <c r="J132" s="123" t="s">
        <v>655</v>
      </c>
      <c r="K132" s="123" t="s">
        <v>222</v>
      </c>
    </row>
    <row r="133" spans="1:11" x14ac:dyDescent="0.25">
      <c r="A133" s="107" t="s">
        <v>241</v>
      </c>
      <c r="B133" s="107" t="s">
        <v>1260</v>
      </c>
      <c r="C133" s="107" t="s">
        <v>1261</v>
      </c>
      <c r="D133" s="107" t="s">
        <v>1265</v>
      </c>
      <c r="E133" s="107" t="s">
        <v>222</v>
      </c>
      <c r="F133" s="107">
        <v>2022</v>
      </c>
      <c r="G133" s="107" t="s">
        <v>1250</v>
      </c>
      <c r="H133" s="107">
        <v>0.48221624887025799</v>
      </c>
      <c r="I133" s="122">
        <v>0.56258562368196774</v>
      </c>
      <c r="J133" s="123" t="s">
        <v>655</v>
      </c>
      <c r="K133" s="123" t="s">
        <v>222</v>
      </c>
    </row>
    <row r="134" spans="1:11" x14ac:dyDescent="0.25">
      <c r="A134" s="107" t="s">
        <v>241</v>
      </c>
      <c r="B134" s="107" t="s">
        <v>1260</v>
      </c>
      <c r="C134" s="107" t="s">
        <v>1261</v>
      </c>
      <c r="D134" s="107" t="s">
        <v>1262</v>
      </c>
      <c r="E134" s="107" t="s">
        <v>222</v>
      </c>
      <c r="F134" s="107">
        <v>2023</v>
      </c>
      <c r="G134" s="107" t="s">
        <v>1250</v>
      </c>
      <c r="H134" s="107">
        <v>39.600414377184599</v>
      </c>
      <c r="I134" s="122">
        <v>46.2004834400487</v>
      </c>
      <c r="J134" s="123" t="s">
        <v>655</v>
      </c>
      <c r="K134" s="123" t="s">
        <v>222</v>
      </c>
    </row>
    <row r="135" spans="1:11" x14ac:dyDescent="0.25">
      <c r="A135" s="107" t="s">
        <v>241</v>
      </c>
      <c r="B135" s="107" t="s">
        <v>1260</v>
      </c>
      <c r="C135" s="107" t="s">
        <v>1261</v>
      </c>
      <c r="D135" s="107" t="s">
        <v>1263</v>
      </c>
      <c r="E135" s="107" t="s">
        <v>222</v>
      </c>
      <c r="F135" s="107">
        <v>2023</v>
      </c>
      <c r="G135" s="107" t="s">
        <v>1250</v>
      </c>
      <c r="H135" s="107">
        <v>28.354663148349601</v>
      </c>
      <c r="I135" s="122">
        <v>33.080440339741202</v>
      </c>
      <c r="J135" s="123" t="s">
        <v>655</v>
      </c>
      <c r="K135" s="123" t="s">
        <v>222</v>
      </c>
    </row>
    <row r="136" spans="1:11" x14ac:dyDescent="0.25">
      <c r="A136" s="107" t="s">
        <v>241</v>
      </c>
      <c r="B136" s="107" t="s">
        <v>1260</v>
      </c>
      <c r="C136" s="107" t="s">
        <v>1261</v>
      </c>
      <c r="D136" s="107" t="s">
        <v>1264</v>
      </c>
      <c r="E136" s="107" t="s">
        <v>222</v>
      </c>
      <c r="F136" s="107">
        <v>2023</v>
      </c>
      <c r="G136" s="107" t="s">
        <v>1250</v>
      </c>
      <c r="H136" s="107">
        <v>162.061356228867</v>
      </c>
      <c r="I136" s="122">
        <v>189.07158226701151</v>
      </c>
      <c r="J136" s="123" t="s">
        <v>655</v>
      </c>
      <c r="K136" s="123" t="s">
        <v>222</v>
      </c>
    </row>
    <row r="137" spans="1:11" x14ac:dyDescent="0.25">
      <c r="A137" s="107" t="s">
        <v>241</v>
      </c>
      <c r="B137" s="107" t="s">
        <v>1260</v>
      </c>
      <c r="C137" s="107" t="s">
        <v>1261</v>
      </c>
      <c r="D137" s="107" t="s">
        <v>1265</v>
      </c>
      <c r="E137" s="107" t="s">
        <v>222</v>
      </c>
      <c r="F137" s="107">
        <v>2023</v>
      </c>
      <c r="G137" s="107" t="s">
        <v>1250</v>
      </c>
      <c r="H137" s="107">
        <v>0.47812967049000199</v>
      </c>
      <c r="I137" s="122">
        <v>0.55781794890500236</v>
      </c>
      <c r="J137" s="123" t="s">
        <v>655</v>
      </c>
      <c r="K137" s="123" t="s">
        <v>222</v>
      </c>
    </row>
    <row r="138" spans="1:11" x14ac:dyDescent="0.25">
      <c r="A138" s="107" t="s">
        <v>241</v>
      </c>
      <c r="B138" s="107" t="s">
        <v>1260</v>
      </c>
      <c r="C138" s="107" t="s">
        <v>1261</v>
      </c>
      <c r="D138" s="107" t="s">
        <v>1262</v>
      </c>
      <c r="E138" s="107" t="s">
        <v>222</v>
      </c>
      <c r="F138" s="107">
        <v>2024</v>
      </c>
      <c r="G138" s="107" t="s">
        <v>1250</v>
      </c>
      <c r="H138" s="107">
        <v>40.166486179966</v>
      </c>
      <c r="I138" s="122">
        <v>46.860900543293667</v>
      </c>
      <c r="J138" s="123" t="s">
        <v>655</v>
      </c>
      <c r="K138" s="123" t="s">
        <v>222</v>
      </c>
    </row>
    <row r="139" spans="1:11" x14ac:dyDescent="0.25">
      <c r="A139" s="107" t="s">
        <v>241</v>
      </c>
      <c r="B139" s="107" t="s">
        <v>1260</v>
      </c>
      <c r="C139" s="107" t="s">
        <v>1261</v>
      </c>
      <c r="D139" s="107" t="s">
        <v>1263</v>
      </c>
      <c r="E139" s="107" t="s">
        <v>222</v>
      </c>
      <c r="F139" s="107">
        <v>2024</v>
      </c>
      <c r="G139" s="107" t="s">
        <v>1250</v>
      </c>
      <c r="H139" s="107">
        <v>28.537990711808799</v>
      </c>
      <c r="I139" s="122">
        <v>33.294322497110265</v>
      </c>
      <c r="J139" s="123" t="s">
        <v>655</v>
      </c>
      <c r="K139" s="123" t="s">
        <v>222</v>
      </c>
    </row>
    <row r="140" spans="1:11" x14ac:dyDescent="0.25">
      <c r="A140" s="107" t="s">
        <v>241</v>
      </c>
      <c r="B140" s="107" t="s">
        <v>1260</v>
      </c>
      <c r="C140" s="107" t="s">
        <v>1261</v>
      </c>
      <c r="D140" s="107" t="s">
        <v>1264</v>
      </c>
      <c r="E140" s="107" t="s">
        <v>222</v>
      </c>
      <c r="F140" s="107">
        <v>2024</v>
      </c>
      <c r="G140" s="107" t="s">
        <v>1250</v>
      </c>
      <c r="H140" s="107">
        <v>163.18159601846801</v>
      </c>
      <c r="I140" s="122">
        <v>190.3785286882127</v>
      </c>
      <c r="J140" s="123" t="s">
        <v>655</v>
      </c>
      <c r="K140" s="123" t="s">
        <v>222</v>
      </c>
    </row>
    <row r="141" spans="1:11" x14ac:dyDescent="0.25">
      <c r="A141" s="107" t="s">
        <v>241</v>
      </c>
      <c r="B141" s="107" t="s">
        <v>1260</v>
      </c>
      <c r="C141" s="107" t="s">
        <v>1261</v>
      </c>
      <c r="D141" s="107" t="s">
        <v>1265</v>
      </c>
      <c r="E141" s="107" t="s">
        <v>222</v>
      </c>
      <c r="F141" s="107">
        <v>2024</v>
      </c>
      <c r="G141" s="107" t="s">
        <v>1250</v>
      </c>
      <c r="H141" s="107">
        <v>0.47404309210974499</v>
      </c>
      <c r="I141" s="122">
        <v>0.55305027412803587</v>
      </c>
      <c r="J141" s="123" t="s">
        <v>655</v>
      </c>
      <c r="K141" s="123" t="s">
        <v>222</v>
      </c>
    </row>
    <row r="142" spans="1:11" x14ac:dyDescent="0.25">
      <c r="A142" s="107" t="s">
        <v>241</v>
      </c>
      <c r="B142" s="107" t="s">
        <v>1260</v>
      </c>
      <c r="C142" s="107" t="s">
        <v>1261</v>
      </c>
      <c r="D142" s="107" t="s">
        <v>1262</v>
      </c>
      <c r="E142" s="107" t="s">
        <v>222</v>
      </c>
      <c r="F142" s="107">
        <v>2025</v>
      </c>
      <c r="G142" s="107" t="s">
        <v>1250</v>
      </c>
      <c r="H142" s="107">
        <v>40.732557982747402</v>
      </c>
      <c r="I142" s="122">
        <v>47.521317646538641</v>
      </c>
      <c r="J142" s="123" t="s">
        <v>655</v>
      </c>
      <c r="K142" s="123" t="s">
        <v>222</v>
      </c>
    </row>
    <row r="143" spans="1:11" x14ac:dyDescent="0.25">
      <c r="A143" s="107" t="s">
        <v>241</v>
      </c>
      <c r="B143" s="107" t="s">
        <v>1260</v>
      </c>
      <c r="C143" s="107" t="s">
        <v>1261</v>
      </c>
      <c r="D143" s="107" t="s">
        <v>1263</v>
      </c>
      <c r="E143" s="107" t="s">
        <v>222</v>
      </c>
      <c r="F143" s="107">
        <v>2025</v>
      </c>
      <c r="G143" s="107" t="s">
        <v>1250</v>
      </c>
      <c r="H143" s="107">
        <v>28.721318275267901</v>
      </c>
      <c r="I143" s="122">
        <v>33.508204654479222</v>
      </c>
      <c r="J143" s="123" t="s">
        <v>655</v>
      </c>
      <c r="K143" s="123" t="s">
        <v>222</v>
      </c>
    </row>
    <row r="144" spans="1:11" x14ac:dyDescent="0.25">
      <c r="A144" s="107" t="s">
        <v>241</v>
      </c>
      <c r="B144" s="107" t="s">
        <v>1260</v>
      </c>
      <c r="C144" s="107" t="s">
        <v>1261</v>
      </c>
      <c r="D144" s="107" t="s">
        <v>1264</v>
      </c>
      <c r="E144" s="107" t="s">
        <v>222</v>
      </c>
      <c r="F144" s="107">
        <v>2025</v>
      </c>
      <c r="G144" s="107" t="s">
        <v>1250</v>
      </c>
      <c r="H144" s="107">
        <v>164.30183580806801</v>
      </c>
      <c r="I144" s="122">
        <v>191.68547510941269</v>
      </c>
      <c r="J144" s="123" t="s">
        <v>655</v>
      </c>
      <c r="K144" s="123" t="s">
        <v>222</v>
      </c>
    </row>
    <row r="145" spans="1:11" x14ac:dyDescent="0.25">
      <c r="A145" s="107" t="s">
        <v>241</v>
      </c>
      <c r="B145" s="107" t="s">
        <v>1260</v>
      </c>
      <c r="C145" s="107" t="s">
        <v>1261</v>
      </c>
      <c r="D145" s="107" t="s">
        <v>1265</v>
      </c>
      <c r="E145" s="107" t="s">
        <v>222</v>
      </c>
      <c r="F145" s="107">
        <v>2025</v>
      </c>
      <c r="G145" s="107" t="s">
        <v>1250</v>
      </c>
      <c r="H145" s="107">
        <v>0.46995651372948899</v>
      </c>
      <c r="I145" s="122">
        <v>0.54828259935107049</v>
      </c>
      <c r="J145" s="123" t="s">
        <v>655</v>
      </c>
      <c r="K145" s="123" t="s">
        <v>222</v>
      </c>
    </row>
    <row r="146" spans="1:11" x14ac:dyDescent="0.25">
      <c r="A146" s="107" t="s">
        <v>241</v>
      </c>
      <c r="B146" s="107" t="s">
        <v>1260</v>
      </c>
      <c r="C146" s="107" t="s">
        <v>1261</v>
      </c>
      <c r="D146" s="107" t="s">
        <v>1262</v>
      </c>
      <c r="E146" s="107" t="s">
        <v>222</v>
      </c>
      <c r="F146" s="107">
        <v>2026</v>
      </c>
      <c r="G146" s="107" t="s">
        <v>1250</v>
      </c>
      <c r="H146" s="107">
        <v>41.175570697967601</v>
      </c>
      <c r="I146" s="122">
        <v>48.038165814295539</v>
      </c>
      <c r="J146" s="123" t="s">
        <v>655</v>
      </c>
      <c r="K146" s="123" t="s">
        <v>222</v>
      </c>
    </row>
    <row r="147" spans="1:11" x14ac:dyDescent="0.25">
      <c r="A147" s="107" t="s">
        <v>241</v>
      </c>
      <c r="B147" s="107" t="s">
        <v>1260</v>
      </c>
      <c r="C147" s="107" t="s">
        <v>1261</v>
      </c>
      <c r="D147" s="107" t="s">
        <v>1263</v>
      </c>
      <c r="E147" s="107" t="s">
        <v>222</v>
      </c>
      <c r="F147" s="107">
        <v>2026</v>
      </c>
      <c r="G147" s="107" t="s">
        <v>1250</v>
      </c>
      <c r="H147" s="107">
        <v>28.9861247558201</v>
      </c>
      <c r="I147" s="122">
        <v>33.817145548456786</v>
      </c>
      <c r="J147" s="123" t="s">
        <v>655</v>
      </c>
      <c r="K147" s="123" t="s">
        <v>222</v>
      </c>
    </row>
    <row r="148" spans="1:11" x14ac:dyDescent="0.25">
      <c r="A148" s="107" t="s">
        <v>241</v>
      </c>
      <c r="B148" s="107" t="s">
        <v>1260</v>
      </c>
      <c r="C148" s="107" t="s">
        <v>1261</v>
      </c>
      <c r="D148" s="107" t="s">
        <v>1264</v>
      </c>
      <c r="E148" s="107" t="s">
        <v>222</v>
      </c>
      <c r="F148" s="107">
        <v>2026</v>
      </c>
      <c r="G148" s="107" t="s">
        <v>1250</v>
      </c>
      <c r="H148" s="107">
        <v>164.48854243966801</v>
      </c>
      <c r="I148" s="122">
        <v>191.90329951294603</v>
      </c>
      <c r="J148" s="123" t="s">
        <v>655</v>
      </c>
      <c r="K148" s="123" t="s">
        <v>222</v>
      </c>
    </row>
    <row r="149" spans="1:11" x14ac:dyDescent="0.25">
      <c r="A149" s="107" t="s">
        <v>241</v>
      </c>
      <c r="B149" s="107" t="s">
        <v>1260</v>
      </c>
      <c r="C149" s="107" t="s">
        <v>1261</v>
      </c>
      <c r="D149" s="107" t="s">
        <v>1265</v>
      </c>
      <c r="E149" s="107" t="s">
        <v>222</v>
      </c>
      <c r="F149" s="107">
        <v>2026</v>
      </c>
      <c r="G149" s="107" t="s">
        <v>1250</v>
      </c>
      <c r="H149" s="107">
        <v>0.46586993534923299</v>
      </c>
      <c r="I149" s="122">
        <v>0.54351492457410522</v>
      </c>
      <c r="J149" s="123" t="s">
        <v>655</v>
      </c>
      <c r="K149" s="123" t="s">
        <v>222</v>
      </c>
    </row>
    <row r="150" spans="1:11" x14ac:dyDescent="0.25">
      <c r="A150" s="107" t="s">
        <v>241</v>
      </c>
      <c r="B150" s="107" t="s">
        <v>1260</v>
      </c>
      <c r="C150" s="107" t="s">
        <v>1261</v>
      </c>
      <c r="D150" s="107" t="s">
        <v>1262</v>
      </c>
      <c r="E150" s="107" t="s">
        <v>222</v>
      </c>
      <c r="F150" s="107">
        <v>2027</v>
      </c>
      <c r="G150" s="107" t="s">
        <v>1250</v>
      </c>
      <c r="H150" s="107">
        <v>41.6185834131878</v>
      </c>
      <c r="I150" s="122">
        <v>48.555013982052436</v>
      </c>
      <c r="J150" s="123" t="s">
        <v>655</v>
      </c>
      <c r="K150" s="123" t="s">
        <v>222</v>
      </c>
    </row>
    <row r="151" spans="1:11" x14ac:dyDescent="0.25">
      <c r="A151" s="107" t="s">
        <v>241</v>
      </c>
      <c r="B151" s="107" t="s">
        <v>1260</v>
      </c>
      <c r="C151" s="107" t="s">
        <v>1261</v>
      </c>
      <c r="D151" s="107" t="s">
        <v>1263</v>
      </c>
      <c r="E151" s="107" t="s">
        <v>222</v>
      </c>
      <c r="F151" s="107">
        <v>2027</v>
      </c>
      <c r="G151" s="107" t="s">
        <v>1250</v>
      </c>
      <c r="H151" s="107">
        <v>29.2509312363722</v>
      </c>
      <c r="I151" s="122">
        <v>34.126086442434236</v>
      </c>
      <c r="J151" s="123" t="s">
        <v>655</v>
      </c>
      <c r="K151" s="123" t="s">
        <v>222</v>
      </c>
    </row>
    <row r="152" spans="1:11" x14ac:dyDescent="0.25">
      <c r="A152" s="107" t="s">
        <v>241</v>
      </c>
      <c r="B152" s="107" t="s">
        <v>1260</v>
      </c>
      <c r="C152" s="107" t="s">
        <v>1261</v>
      </c>
      <c r="D152" s="107" t="s">
        <v>1264</v>
      </c>
      <c r="E152" s="107" t="s">
        <v>222</v>
      </c>
      <c r="F152" s="107">
        <v>2027</v>
      </c>
      <c r="G152" s="107" t="s">
        <v>1250</v>
      </c>
      <c r="H152" s="107">
        <v>164.67524907126801</v>
      </c>
      <c r="I152" s="122">
        <v>192.12112391647935</v>
      </c>
      <c r="J152" s="123" t="s">
        <v>655</v>
      </c>
      <c r="K152" s="123" t="s">
        <v>222</v>
      </c>
    </row>
    <row r="153" spans="1:11" x14ac:dyDescent="0.25">
      <c r="A153" s="107" t="s">
        <v>241</v>
      </c>
      <c r="B153" s="107" t="s">
        <v>1260</v>
      </c>
      <c r="C153" s="107" t="s">
        <v>1261</v>
      </c>
      <c r="D153" s="107" t="s">
        <v>1265</v>
      </c>
      <c r="E153" s="107" t="s">
        <v>222</v>
      </c>
      <c r="F153" s="107">
        <v>2027</v>
      </c>
      <c r="G153" s="107" t="s">
        <v>1250</v>
      </c>
      <c r="H153" s="107">
        <v>0.46178335696897599</v>
      </c>
      <c r="I153" s="122">
        <v>0.53874724979713873</v>
      </c>
      <c r="J153" s="123" t="s">
        <v>655</v>
      </c>
      <c r="K153" s="123" t="s">
        <v>222</v>
      </c>
    </row>
    <row r="154" spans="1:11" x14ac:dyDescent="0.25">
      <c r="A154" s="107" t="s">
        <v>241</v>
      </c>
      <c r="B154" s="107" t="s">
        <v>1260</v>
      </c>
      <c r="C154" s="107" t="s">
        <v>1261</v>
      </c>
      <c r="D154" s="107" t="s">
        <v>1262</v>
      </c>
      <c r="E154" s="107" t="s">
        <v>222</v>
      </c>
      <c r="F154" s="107">
        <v>2028</v>
      </c>
      <c r="G154" s="107" t="s">
        <v>1250</v>
      </c>
      <c r="H154" s="107">
        <v>42.061596128407999</v>
      </c>
      <c r="I154" s="122">
        <v>49.071862149809334</v>
      </c>
      <c r="J154" s="123" t="s">
        <v>655</v>
      </c>
      <c r="K154" s="123" t="s">
        <v>222</v>
      </c>
    </row>
    <row r="155" spans="1:11" x14ac:dyDescent="0.25">
      <c r="A155" s="107" t="s">
        <v>241</v>
      </c>
      <c r="B155" s="107" t="s">
        <v>1260</v>
      </c>
      <c r="C155" s="107" t="s">
        <v>1261</v>
      </c>
      <c r="D155" s="107" t="s">
        <v>1263</v>
      </c>
      <c r="E155" s="107" t="s">
        <v>222</v>
      </c>
      <c r="F155" s="107">
        <v>2028</v>
      </c>
      <c r="G155" s="107" t="s">
        <v>1250</v>
      </c>
      <c r="H155" s="107">
        <v>29.515737716924299</v>
      </c>
      <c r="I155" s="122">
        <v>34.435027336411686</v>
      </c>
      <c r="J155" s="123" t="s">
        <v>655</v>
      </c>
      <c r="K155" s="123" t="s">
        <v>222</v>
      </c>
    </row>
    <row r="156" spans="1:11" x14ac:dyDescent="0.25">
      <c r="A156" s="107" t="s">
        <v>241</v>
      </c>
      <c r="B156" s="107" t="s">
        <v>1260</v>
      </c>
      <c r="C156" s="107" t="s">
        <v>1261</v>
      </c>
      <c r="D156" s="107" t="s">
        <v>1264</v>
      </c>
      <c r="E156" s="107" t="s">
        <v>222</v>
      </c>
      <c r="F156" s="107">
        <v>2028</v>
      </c>
      <c r="G156" s="107" t="s">
        <v>1250</v>
      </c>
      <c r="H156" s="107">
        <v>164.86195570286799</v>
      </c>
      <c r="I156" s="122">
        <v>192.33894832001266</v>
      </c>
      <c r="J156" s="123" t="s">
        <v>655</v>
      </c>
      <c r="K156" s="123" t="s">
        <v>222</v>
      </c>
    </row>
    <row r="157" spans="1:11" x14ac:dyDescent="0.25">
      <c r="A157" s="107" t="s">
        <v>241</v>
      </c>
      <c r="B157" s="107" t="s">
        <v>1260</v>
      </c>
      <c r="C157" s="107" t="s">
        <v>1261</v>
      </c>
      <c r="D157" s="107" t="s">
        <v>1265</v>
      </c>
      <c r="E157" s="107" t="s">
        <v>222</v>
      </c>
      <c r="F157" s="107">
        <v>2028</v>
      </c>
      <c r="G157" s="107" t="s">
        <v>1250</v>
      </c>
      <c r="H157" s="107">
        <v>0.45769677858871999</v>
      </c>
      <c r="I157" s="122">
        <v>0.53397957502017335</v>
      </c>
      <c r="J157" s="123" t="s">
        <v>655</v>
      </c>
      <c r="K157" s="123" t="s">
        <v>222</v>
      </c>
    </row>
    <row r="158" spans="1:11" x14ac:dyDescent="0.25">
      <c r="A158" s="107" t="s">
        <v>241</v>
      </c>
      <c r="B158" s="107" t="s">
        <v>1260</v>
      </c>
      <c r="C158" s="107" t="s">
        <v>1261</v>
      </c>
      <c r="D158" s="107" t="s">
        <v>1262</v>
      </c>
      <c r="E158" s="107" t="s">
        <v>222</v>
      </c>
      <c r="F158" s="107">
        <v>2029</v>
      </c>
      <c r="G158" s="107" t="s">
        <v>1250</v>
      </c>
      <c r="H158" s="107">
        <v>42.504608843628198</v>
      </c>
      <c r="I158" s="122">
        <v>49.588710317566232</v>
      </c>
      <c r="J158" s="123" t="s">
        <v>655</v>
      </c>
      <c r="K158" s="123" t="s">
        <v>222</v>
      </c>
    </row>
    <row r="159" spans="1:11" x14ac:dyDescent="0.25">
      <c r="A159" s="107" t="s">
        <v>241</v>
      </c>
      <c r="B159" s="107" t="s">
        <v>1260</v>
      </c>
      <c r="C159" s="107" t="s">
        <v>1261</v>
      </c>
      <c r="D159" s="107" t="s">
        <v>1263</v>
      </c>
      <c r="E159" s="107" t="s">
        <v>222</v>
      </c>
      <c r="F159" s="107">
        <v>2029</v>
      </c>
      <c r="G159" s="107" t="s">
        <v>1250</v>
      </c>
      <c r="H159" s="107">
        <v>29.780544197476399</v>
      </c>
      <c r="I159" s="122">
        <v>34.743968230389136</v>
      </c>
      <c r="J159" s="123" t="s">
        <v>655</v>
      </c>
      <c r="K159" s="123" t="s">
        <v>222</v>
      </c>
    </row>
    <row r="160" spans="1:11" x14ac:dyDescent="0.25">
      <c r="A160" s="107" t="s">
        <v>241</v>
      </c>
      <c r="B160" s="107" t="s">
        <v>1260</v>
      </c>
      <c r="C160" s="107" t="s">
        <v>1261</v>
      </c>
      <c r="D160" s="107" t="s">
        <v>1264</v>
      </c>
      <c r="E160" s="107" t="s">
        <v>222</v>
      </c>
      <c r="F160" s="107">
        <v>2029</v>
      </c>
      <c r="G160" s="107" t="s">
        <v>1250</v>
      </c>
      <c r="H160" s="107">
        <v>165.04866233446799</v>
      </c>
      <c r="I160" s="122">
        <v>192.556772723546</v>
      </c>
      <c r="J160" s="123" t="s">
        <v>655</v>
      </c>
      <c r="K160" s="123" t="s">
        <v>222</v>
      </c>
    </row>
    <row r="161" spans="1:11" x14ac:dyDescent="0.25">
      <c r="A161" s="107" t="s">
        <v>241</v>
      </c>
      <c r="B161" s="107" t="s">
        <v>1260</v>
      </c>
      <c r="C161" s="107" t="s">
        <v>1261</v>
      </c>
      <c r="D161" s="107" t="s">
        <v>1265</v>
      </c>
      <c r="E161" s="107" t="s">
        <v>222</v>
      </c>
      <c r="F161" s="107">
        <v>2029</v>
      </c>
      <c r="G161" s="107" t="s">
        <v>1250</v>
      </c>
      <c r="H161" s="107">
        <v>0.45361020020846299</v>
      </c>
      <c r="I161" s="122">
        <v>0.52921190024320686</v>
      </c>
      <c r="J161" s="123" t="s">
        <v>655</v>
      </c>
      <c r="K161" s="123" t="s">
        <v>222</v>
      </c>
    </row>
    <row r="162" spans="1:11" x14ac:dyDescent="0.25">
      <c r="A162" s="107" t="s">
        <v>241</v>
      </c>
      <c r="B162" s="107" t="s">
        <v>1260</v>
      </c>
      <c r="C162" s="107" t="s">
        <v>1261</v>
      </c>
      <c r="D162" s="107" t="s">
        <v>1262</v>
      </c>
      <c r="E162" s="107" t="s">
        <v>222</v>
      </c>
      <c r="F162" s="107">
        <v>2030</v>
      </c>
      <c r="G162" s="107" t="s">
        <v>1250</v>
      </c>
      <c r="H162" s="107">
        <v>42.947621558848397</v>
      </c>
      <c r="I162" s="122">
        <v>50.10555848532313</v>
      </c>
      <c r="J162" s="123" t="s">
        <v>655</v>
      </c>
      <c r="K162" s="123" t="s">
        <v>222</v>
      </c>
    </row>
    <row r="163" spans="1:11" x14ac:dyDescent="0.25">
      <c r="A163" s="107" t="s">
        <v>241</v>
      </c>
      <c r="B163" s="107" t="s">
        <v>1260</v>
      </c>
      <c r="C163" s="107" t="s">
        <v>1261</v>
      </c>
      <c r="D163" s="107" t="s">
        <v>1263</v>
      </c>
      <c r="E163" s="107" t="s">
        <v>222</v>
      </c>
      <c r="F163" s="107">
        <v>2030</v>
      </c>
      <c r="G163" s="107" t="s">
        <v>1250</v>
      </c>
      <c r="H163" s="107">
        <v>30.045350678028498</v>
      </c>
      <c r="I163" s="122">
        <v>35.052909124366586</v>
      </c>
      <c r="J163" s="123" t="s">
        <v>655</v>
      </c>
      <c r="K163" s="123" t="s">
        <v>222</v>
      </c>
    </row>
    <row r="164" spans="1:11" x14ac:dyDescent="0.25">
      <c r="A164" s="107" t="s">
        <v>241</v>
      </c>
      <c r="B164" s="107" t="s">
        <v>1260</v>
      </c>
      <c r="C164" s="107" t="s">
        <v>1261</v>
      </c>
      <c r="D164" s="107" t="s">
        <v>1264</v>
      </c>
      <c r="E164" s="107" t="s">
        <v>222</v>
      </c>
      <c r="F164" s="107">
        <v>2030</v>
      </c>
      <c r="G164" s="107" t="s">
        <v>1250</v>
      </c>
      <c r="H164" s="107">
        <v>165.23536896606899</v>
      </c>
      <c r="I164" s="122">
        <v>192.77459712708051</v>
      </c>
      <c r="J164" s="123" t="s">
        <v>655</v>
      </c>
      <c r="K164" s="123" t="s">
        <v>222</v>
      </c>
    </row>
    <row r="165" spans="1:11" x14ac:dyDescent="0.25">
      <c r="A165" s="107" t="s">
        <v>241</v>
      </c>
      <c r="B165" s="107" t="s">
        <v>1260</v>
      </c>
      <c r="C165" s="107" t="s">
        <v>1261</v>
      </c>
      <c r="D165" s="107" t="s">
        <v>1265</v>
      </c>
      <c r="E165" s="107" t="s">
        <v>222</v>
      </c>
      <c r="F165" s="107">
        <v>2030</v>
      </c>
      <c r="G165" s="107" t="s">
        <v>1250</v>
      </c>
      <c r="H165" s="107">
        <v>0.44952362182820699</v>
      </c>
      <c r="I165" s="122">
        <v>0.52444422546624148</v>
      </c>
      <c r="J165" s="123" t="s">
        <v>655</v>
      </c>
      <c r="K165" s="123" t="s">
        <v>222</v>
      </c>
    </row>
    <row r="166" spans="1:11" x14ac:dyDescent="0.25">
      <c r="A166" s="107" t="s">
        <v>241</v>
      </c>
      <c r="B166" s="107" t="s">
        <v>1260</v>
      </c>
      <c r="C166" s="107" t="s">
        <v>1261</v>
      </c>
      <c r="D166" s="107" t="s">
        <v>1262</v>
      </c>
      <c r="E166" s="107" t="s">
        <v>222</v>
      </c>
      <c r="F166" s="107">
        <v>2031</v>
      </c>
      <c r="G166" s="107" t="s">
        <v>1250</v>
      </c>
      <c r="H166" s="107">
        <v>43.341410639044199</v>
      </c>
      <c r="I166" s="122">
        <v>50.564979078884903</v>
      </c>
      <c r="J166" s="123" t="s">
        <v>655</v>
      </c>
      <c r="K166" s="123" t="s">
        <v>222</v>
      </c>
    </row>
    <row r="167" spans="1:11" x14ac:dyDescent="0.25">
      <c r="A167" s="107" t="s">
        <v>241</v>
      </c>
      <c r="B167" s="107" t="s">
        <v>1260</v>
      </c>
      <c r="C167" s="107" t="s">
        <v>1261</v>
      </c>
      <c r="D167" s="107" t="s">
        <v>1263</v>
      </c>
      <c r="E167" s="107" t="s">
        <v>222</v>
      </c>
      <c r="F167" s="107">
        <v>2031</v>
      </c>
      <c r="G167" s="107" t="s">
        <v>1250</v>
      </c>
      <c r="H167" s="107">
        <v>30.289787429307399</v>
      </c>
      <c r="I167" s="122">
        <v>35.338085334191966</v>
      </c>
      <c r="J167" s="123" t="s">
        <v>655</v>
      </c>
      <c r="K167" s="123" t="s">
        <v>222</v>
      </c>
    </row>
    <row r="168" spans="1:11" x14ac:dyDescent="0.25">
      <c r="A168" s="107" t="s">
        <v>241</v>
      </c>
      <c r="B168" s="107" t="s">
        <v>1260</v>
      </c>
      <c r="C168" s="107" t="s">
        <v>1261</v>
      </c>
      <c r="D168" s="107" t="s">
        <v>1264</v>
      </c>
      <c r="E168" s="107" t="s">
        <v>222</v>
      </c>
      <c r="F168" s="107">
        <v>2031</v>
      </c>
      <c r="G168" s="107" t="s">
        <v>1250</v>
      </c>
      <c r="H168" s="107">
        <v>164.48854243966801</v>
      </c>
      <c r="I168" s="122">
        <v>191.90329951294603</v>
      </c>
      <c r="J168" s="123" t="s">
        <v>655</v>
      </c>
      <c r="K168" s="123" t="s">
        <v>222</v>
      </c>
    </row>
    <row r="169" spans="1:11" x14ac:dyDescent="0.25">
      <c r="A169" s="107" t="s">
        <v>241</v>
      </c>
      <c r="B169" s="107" t="s">
        <v>1260</v>
      </c>
      <c r="C169" s="107" t="s">
        <v>1261</v>
      </c>
      <c r="D169" s="107" t="s">
        <v>1265</v>
      </c>
      <c r="E169" s="107" t="s">
        <v>222</v>
      </c>
      <c r="F169" s="107">
        <v>2031</v>
      </c>
      <c r="G169" s="107" t="s">
        <v>1250</v>
      </c>
      <c r="H169" s="107">
        <v>0.44952362182820699</v>
      </c>
      <c r="I169" s="122">
        <v>0.52444422546624148</v>
      </c>
      <c r="J169" s="123" t="s">
        <v>655</v>
      </c>
      <c r="K169" s="123" t="s">
        <v>222</v>
      </c>
    </row>
    <row r="170" spans="1:11" x14ac:dyDescent="0.25">
      <c r="A170" s="107" t="s">
        <v>241</v>
      </c>
      <c r="B170" s="107" t="s">
        <v>1260</v>
      </c>
      <c r="C170" s="107" t="s">
        <v>1261</v>
      </c>
      <c r="D170" s="107" t="s">
        <v>1262</v>
      </c>
      <c r="E170" s="107" t="s">
        <v>222</v>
      </c>
      <c r="F170" s="107">
        <v>2032</v>
      </c>
      <c r="G170" s="107" t="s">
        <v>1250</v>
      </c>
      <c r="H170" s="107">
        <v>43.735199719239901</v>
      </c>
      <c r="I170" s="122">
        <v>51.024399672446556</v>
      </c>
      <c r="J170" s="123" t="s">
        <v>655</v>
      </c>
      <c r="K170" s="123" t="s">
        <v>222</v>
      </c>
    </row>
    <row r="171" spans="1:11" x14ac:dyDescent="0.25">
      <c r="A171" s="107" t="s">
        <v>241</v>
      </c>
      <c r="B171" s="107" t="s">
        <v>1260</v>
      </c>
      <c r="C171" s="107" t="s">
        <v>1261</v>
      </c>
      <c r="D171" s="107" t="s">
        <v>1263</v>
      </c>
      <c r="E171" s="107" t="s">
        <v>222</v>
      </c>
      <c r="F171" s="107">
        <v>2032</v>
      </c>
      <c r="G171" s="107" t="s">
        <v>1250</v>
      </c>
      <c r="H171" s="107">
        <v>30.5342241805863</v>
      </c>
      <c r="I171" s="122">
        <v>35.623261544017353</v>
      </c>
      <c r="J171" s="123" t="s">
        <v>655</v>
      </c>
      <c r="K171" s="123" t="s">
        <v>222</v>
      </c>
    </row>
    <row r="172" spans="1:11" x14ac:dyDescent="0.25">
      <c r="A172" s="107" t="s">
        <v>241</v>
      </c>
      <c r="B172" s="107" t="s">
        <v>1260</v>
      </c>
      <c r="C172" s="107" t="s">
        <v>1261</v>
      </c>
      <c r="D172" s="107" t="s">
        <v>1264</v>
      </c>
      <c r="E172" s="107" t="s">
        <v>222</v>
      </c>
      <c r="F172" s="107">
        <v>2032</v>
      </c>
      <c r="G172" s="107" t="s">
        <v>1250</v>
      </c>
      <c r="H172" s="107">
        <v>163.741715913268</v>
      </c>
      <c r="I172" s="122">
        <v>191.03200189881267</v>
      </c>
      <c r="J172" s="123" t="s">
        <v>655</v>
      </c>
      <c r="K172" s="123" t="s">
        <v>222</v>
      </c>
    </row>
    <row r="173" spans="1:11" x14ac:dyDescent="0.25">
      <c r="A173" s="107" t="s">
        <v>241</v>
      </c>
      <c r="B173" s="107" t="s">
        <v>1260</v>
      </c>
      <c r="C173" s="107" t="s">
        <v>1261</v>
      </c>
      <c r="D173" s="107" t="s">
        <v>1265</v>
      </c>
      <c r="E173" s="107" t="s">
        <v>222</v>
      </c>
      <c r="F173" s="107">
        <v>2032</v>
      </c>
      <c r="G173" s="107" t="s">
        <v>1250</v>
      </c>
      <c r="H173" s="107">
        <v>0.44952362182820699</v>
      </c>
      <c r="I173" s="122">
        <v>0.52444422546624148</v>
      </c>
      <c r="J173" s="123" t="s">
        <v>655</v>
      </c>
      <c r="K173" s="123" t="s">
        <v>222</v>
      </c>
    </row>
    <row r="174" spans="1:11" x14ac:dyDescent="0.25">
      <c r="A174" s="107" t="s">
        <v>241</v>
      </c>
      <c r="B174" s="107" t="s">
        <v>1260</v>
      </c>
      <c r="C174" s="107" t="s">
        <v>1261</v>
      </c>
      <c r="D174" s="107" t="s">
        <v>1262</v>
      </c>
      <c r="E174" s="107" t="s">
        <v>222</v>
      </c>
      <c r="F174" s="107">
        <v>2033</v>
      </c>
      <c r="G174" s="107" t="s">
        <v>1250</v>
      </c>
      <c r="H174" s="107">
        <v>44.128988799435703</v>
      </c>
      <c r="I174" s="122">
        <v>51.483820266008323</v>
      </c>
      <c r="J174" s="123" t="s">
        <v>655</v>
      </c>
      <c r="K174" s="123" t="s">
        <v>222</v>
      </c>
    </row>
    <row r="175" spans="1:11" x14ac:dyDescent="0.25">
      <c r="A175" s="107" t="s">
        <v>241</v>
      </c>
      <c r="B175" s="107" t="s">
        <v>1260</v>
      </c>
      <c r="C175" s="107" t="s">
        <v>1261</v>
      </c>
      <c r="D175" s="107" t="s">
        <v>1263</v>
      </c>
      <c r="E175" s="107" t="s">
        <v>222</v>
      </c>
      <c r="F175" s="107">
        <v>2033</v>
      </c>
      <c r="G175" s="107" t="s">
        <v>1250</v>
      </c>
      <c r="H175" s="107">
        <v>30.7786609318652</v>
      </c>
      <c r="I175" s="122">
        <v>35.908437753842733</v>
      </c>
      <c r="J175" s="123" t="s">
        <v>655</v>
      </c>
      <c r="K175" s="123" t="s">
        <v>222</v>
      </c>
    </row>
    <row r="176" spans="1:11" x14ac:dyDescent="0.25">
      <c r="A176" s="107" t="s">
        <v>241</v>
      </c>
      <c r="B176" s="107" t="s">
        <v>1260</v>
      </c>
      <c r="C176" s="107" t="s">
        <v>1261</v>
      </c>
      <c r="D176" s="107" t="s">
        <v>1264</v>
      </c>
      <c r="E176" s="107" t="s">
        <v>222</v>
      </c>
      <c r="F176" s="107">
        <v>2033</v>
      </c>
      <c r="G176" s="107" t="s">
        <v>1250</v>
      </c>
      <c r="H176" s="107">
        <v>162.99488938686801</v>
      </c>
      <c r="I176" s="122">
        <v>190.16070428467935</v>
      </c>
      <c r="J176" s="123" t="s">
        <v>655</v>
      </c>
      <c r="K176" s="123" t="s">
        <v>222</v>
      </c>
    </row>
    <row r="177" spans="1:11" x14ac:dyDescent="0.25">
      <c r="A177" s="107" t="s">
        <v>241</v>
      </c>
      <c r="B177" s="107" t="s">
        <v>1260</v>
      </c>
      <c r="C177" s="107" t="s">
        <v>1261</v>
      </c>
      <c r="D177" s="107" t="s">
        <v>1265</v>
      </c>
      <c r="E177" s="107" t="s">
        <v>222</v>
      </c>
      <c r="F177" s="107">
        <v>2033</v>
      </c>
      <c r="G177" s="107" t="s">
        <v>1250</v>
      </c>
      <c r="H177" s="107">
        <v>0.44952362182820699</v>
      </c>
      <c r="I177" s="122">
        <v>0.52444422546624148</v>
      </c>
      <c r="J177" s="123" t="s">
        <v>655</v>
      </c>
      <c r="K177" s="123" t="s">
        <v>222</v>
      </c>
    </row>
    <row r="178" spans="1:11" x14ac:dyDescent="0.25">
      <c r="A178" s="107" t="s">
        <v>241</v>
      </c>
      <c r="B178" s="107" t="s">
        <v>1260</v>
      </c>
      <c r="C178" s="107" t="s">
        <v>1261</v>
      </c>
      <c r="D178" s="107" t="s">
        <v>1262</v>
      </c>
      <c r="E178" s="107" t="s">
        <v>222</v>
      </c>
      <c r="F178" s="107">
        <v>2034</v>
      </c>
      <c r="G178" s="107" t="s">
        <v>1250</v>
      </c>
      <c r="H178" s="107">
        <v>44.522777879631398</v>
      </c>
      <c r="I178" s="122">
        <v>51.943240859569968</v>
      </c>
      <c r="J178" s="123" t="s">
        <v>655</v>
      </c>
      <c r="K178" s="123" t="s">
        <v>222</v>
      </c>
    </row>
    <row r="179" spans="1:11" x14ac:dyDescent="0.25">
      <c r="A179" s="107" t="s">
        <v>241</v>
      </c>
      <c r="B179" s="107" t="s">
        <v>1260</v>
      </c>
      <c r="C179" s="107" t="s">
        <v>1261</v>
      </c>
      <c r="D179" s="107" t="s">
        <v>1263</v>
      </c>
      <c r="E179" s="107" t="s">
        <v>222</v>
      </c>
      <c r="F179" s="107">
        <v>2034</v>
      </c>
      <c r="G179" s="107" t="s">
        <v>1250</v>
      </c>
      <c r="H179" s="107">
        <v>31.023097683144002</v>
      </c>
      <c r="I179" s="122">
        <v>36.193613963668007</v>
      </c>
      <c r="J179" s="123" t="s">
        <v>655</v>
      </c>
      <c r="K179" s="123" t="s">
        <v>222</v>
      </c>
    </row>
    <row r="180" spans="1:11" x14ac:dyDescent="0.25">
      <c r="A180" s="107" t="s">
        <v>241</v>
      </c>
      <c r="B180" s="107" t="s">
        <v>1260</v>
      </c>
      <c r="C180" s="107" t="s">
        <v>1261</v>
      </c>
      <c r="D180" s="107" t="s">
        <v>1264</v>
      </c>
      <c r="E180" s="107" t="s">
        <v>222</v>
      </c>
      <c r="F180" s="107">
        <v>2034</v>
      </c>
      <c r="G180" s="107" t="s">
        <v>1250</v>
      </c>
      <c r="H180" s="107">
        <v>162.248062860467</v>
      </c>
      <c r="I180" s="122">
        <v>189.28940667054485</v>
      </c>
      <c r="J180" s="123" t="s">
        <v>655</v>
      </c>
      <c r="K180" s="123" t="s">
        <v>222</v>
      </c>
    </row>
    <row r="181" spans="1:11" x14ac:dyDescent="0.25">
      <c r="A181" s="107" t="s">
        <v>241</v>
      </c>
      <c r="B181" s="107" t="s">
        <v>1260</v>
      </c>
      <c r="C181" s="107" t="s">
        <v>1261</v>
      </c>
      <c r="D181" s="107" t="s">
        <v>1265</v>
      </c>
      <c r="E181" s="107" t="s">
        <v>222</v>
      </c>
      <c r="F181" s="107">
        <v>2034</v>
      </c>
      <c r="G181" s="107" t="s">
        <v>1250</v>
      </c>
      <c r="H181" s="107">
        <v>0.44952362182820699</v>
      </c>
      <c r="I181" s="122">
        <v>0.52444422546624148</v>
      </c>
      <c r="J181" s="123" t="s">
        <v>655</v>
      </c>
      <c r="K181" s="123" t="s">
        <v>222</v>
      </c>
    </row>
    <row r="182" spans="1:11" x14ac:dyDescent="0.25">
      <c r="A182" s="107" t="s">
        <v>241</v>
      </c>
      <c r="B182" s="107" t="s">
        <v>1260</v>
      </c>
      <c r="C182" s="107" t="s">
        <v>1261</v>
      </c>
      <c r="D182" s="107" t="s">
        <v>1262</v>
      </c>
      <c r="E182" s="107" t="s">
        <v>222</v>
      </c>
      <c r="F182" s="107">
        <v>2035</v>
      </c>
      <c r="G182" s="107" t="s">
        <v>1250</v>
      </c>
      <c r="H182" s="107">
        <v>44.9165669598272</v>
      </c>
      <c r="I182" s="122">
        <v>52.402661453131735</v>
      </c>
      <c r="J182" s="123" t="s">
        <v>655</v>
      </c>
      <c r="K182" s="123" t="s">
        <v>222</v>
      </c>
    </row>
    <row r="183" spans="1:11" x14ac:dyDescent="0.25">
      <c r="A183" s="107" t="s">
        <v>241</v>
      </c>
      <c r="B183" s="107" t="s">
        <v>1260</v>
      </c>
      <c r="C183" s="107" t="s">
        <v>1261</v>
      </c>
      <c r="D183" s="107" t="s">
        <v>1263</v>
      </c>
      <c r="E183" s="107" t="s">
        <v>222</v>
      </c>
      <c r="F183" s="107">
        <v>2035</v>
      </c>
      <c r="G183" s="107" t="s">
        <v>1250</v>
      </c>
      <c r="H183" s="107">
        <v>31.267534434422899</v>
      </c>
      <c r="I183" s="122">
        <v>36.478790173493387</v>
      </c>
      <c r="J183" s="123" t="s">
        <v>655</v>
      </c>
      <c r="K183" s="123" t="s">
        <v>222</v>
      </c>
    </row>
    <row r="184" spans="1:11" x14ac:dyDescent="0.25">
      <c r="A184" s="107" t="s">
        <v>241</v>
      </c>
      <c r="B184" s="107" t="s">
        <v>1260</v>
      </c>
      <c r="C184" s="107" t="s">
        <v>1261</v>
      </c>
      <c r="D184" s="107" t="s">
        <v>1264</v>
      </c>
      <c r="E184" s="107" t="s">
        <v>222</v>
      </c>
      <c r="F184" s="107">
        <v>2035</v>
      </c>
      <c r="G184" s="107" t="s">
        <v>1250</v>
      </c>
      <c r="H184" s="107">
        <v>161.50123633406699</v>
      </c>
      <c r="I184" s="122">
        <v>188.41810905641151</v>
      </c>
      <c r="J184" s="123" t="s">
        <v>655</v>
      </c>
      <c r="K184" s="123" t="s">
        <v>222</v>
      </c>
    </row>
    <row r="185" spans="1:11" x14ac:dyDescent="0.25">
      <c r="A185" s="107" t="s">
        <v>241</v>
      </c>
      <c r="B185" s="107" t="s">
        <v>1260</v>
      </c>
      <c r="C185" s="107" t="s">
        <v>1261</v>
      </c>
      <c r="D185" s="107" t="s">
        <v>1265</v>
      </c>
      <c r="E185" s="107" t="s">
        <v>222</v>
      </c>
      <c r="F185" s="107">
        <v>2035</v>
      </c>
      <c r="G185" s="107" t="s">
        <v>1250</v>
      </c>
      <c r="H185" s="107">
        <v>0.44952362182820699</v>
      </c>
      <c r="I185" s="122">
        <v>0.52444422546624148</v>
      </c>
      <c r="J185" s="123" t="s">
        <v>655</v>
      </c>
      <c r="K185" s="123" t="s">
        <v>222</v>
      </c>
    </row>
    <row r="186" spans="1:11" x14ac:dyDescent="0.25">
      <c r="A186" s="107" t="s">
        <v>241</v>
      </c>
      <c r="B186" s="107" t="s">
        <v>1260</v>
      </c>
      <c r="C186" s="107" t="s">
        <v>1261</v>
      </c>
      <c r="D186" s="107" t="s">
        <v>1262</v>
      </c>
      <c r="E186" s="107" t="s">
        <v>222</v>
      </c>
      <c r="F186" s="107">
        <v>2036</v>
      </c>
      <c r="G186" s="107" t="s">
        <v>1250</v>
      </c>
      <c r="H186" s="107">
        <v>45.211908769974002</v>
      </c>
      <c r="I186" s="122">
        <v>52.747226898303005</v>
      </c>
      <c r="J186" s="123" t="s">
        <v>655</v>
      </c>
      <c r="K186" s="123" t="s">
        <v>222</v>
      </c>
    </row>
    <row r="187" spans="1:11" x14ac:dyDescent="0.25">
      <c r="A187" s="107" t="s">
        <v>241</v>
      </c>
      <c r="B187" s="107" t="s">
        <v>1260</v>
      </c>
      <c r="C187" s="107" t="s">
        <v>1261</v>
      </c>
      <c r="D187" s="107" t="s">
        <v>1263</v>
      </c>
      <c r="E187" s="107" t="s">
        <v>222</v>
      </c>
      <c r="F187" s="107">
        <v>2036</v>
      </c>
      <c r="G187" s="107" t="s">
        <v>1250</v>
      </c>
      <c r="H187" s="107">
        <v>31.5119711857018</v>
      </c>
      <c r="I187" s="122">
        <v>36.763966383318767</v>
      </c>
      <c r="J187" s="123" t="s">
        <v>655</v>
      </c>
      <c r="K187" s="123" t="s">
        <v>222</v>
      </c>
    </row>
    <row r="188" spans="1:11" x14ac:dyDescent="0.25">
      <c r="A188" s="107" t="s">
        <v>241</v>
      </c>
      <c r="B188" s="107" t="s">
        <v>1260</v>
      </c>
      <c r="C188" s="107" t="s">
        <v>1261</v>
      </c>
      <c r="D188" s="107" t="s">
        <v>1264</v>
      </c>
      <c r="E188" s="107" t="s">
        <v>222</v>
      </c>
      <c r="F188" s="107">
        <v>2036</v>
      </c>
      <c r="G188" s="107" t="s">
        <v>1250</v>
      </c>
      <c r="H188" s="107">
        <v>161.87464959726699</v>
      </c>
      <c r="I188" s="122">
        <v>188.85375786347817</v>
      </c>
      <c r="J188" s="123" t="s">
        <v>655</v>
      </c>
      <c r="K188" s="123" t="s">
        <v>222</v>
      </c>
    </row>
    <row r="189" spans="1:11" x14ac:dyDescent="0.25">
      <c r="A189" s="107" t="s">
        <v>241</v>
      </c>
      <c r="B189" s="107" t="s">
        <v>1260</v>
      </c>
      <c r="C189" s="107" t="s">
        <v>1261</v>
      </c>
      <c r="D189" s="107" t="s">
        <v>1265</v>
      </c>
      <c r="E189" s="107" t="s">
        <v>222</v>
      </c>
      <c r="F189" s="107">
        <v>2036</v>
      </c>
      <c r="G189" s="107" t="s">
        <v>1250</v>
      </c>
      <c r="H189" s="107">
        <v>0.44952362182820699</v>
      </c>
      <c r="I189" s="122">
        <v>0.52444422546624148</v>
      </c>
      <c r="J189" s="123" t="s">
        <v>655</v>
      </c>
      <c r="K189" s="123" t="s">
        <v>222</v>
      </c>
    </row>
    <row r="190" spans="1:11" x14ac:dyDescent="0.25">
      <c r="A190" s="107" t="s">
        <v>241</v>
      </c>
      <c r="B190" s="107" t="s">
        <v>1260</v>
      </c>
      <c r="C190" s="107" t="s">
        <v>1261</v>
      </c>
      <c r="D190" s="107" t="s">
        <v>1262</v>
      </c>
      <c r="E190" s="107" t="s">
        <v>222</v>
      </c>
      <c r="F190" s="107">
        <v>2037</v>
      </c>
      <c r="G190" s="107" t="s">
        <v>1250</v>
      </c>
      <c r="H190" s="107">
        <v>45.507250580120797</v>
      </c>
      <c r="I190" s="122">
        <v>53.091792343474268</v>
      </c>
      <c r="J190" s="123" t="s">
        <v>655</v>
      </c>
      <c r="K190" s="123" t="s">
        <v>222</v>
      </c>
    </row>
    <row r="191" spans="1:11" x14ac:dyDescent="0.25">
      <c r="A191" s="107" t="s">
        <v>241</v>
      </c>
      <c r="B191" s="107" t="s">
        <v>1260</v>
      </c>
      <c r="C191" s="107" t="s">
        <v>1261</v>
      </c>
      <c r="D191" s="107" t="s">
        <v>1263</v>
      </c>
      <c r="E191" s="107" t="s">
        <v>222</v>
      </c>
      <c r="F191" s="107">
        <v>2037</v>
      </c>
      <c r="G191" s="107" t="s">
        <v>1250</v>
      </c>
      <c r="H191" s="107">
        <v>31.756407936980601</v>
      </c>
      <c r="I191" s="122">
        <v>37.049142593144033</v>
      </c>
      <c r="J191" s="123" t="s">
        <v>655</v>
      </c>
      <c r="K191" s="123" t="s">
        <v>222</v>
      </c>
    </row>
    <row r="192" spans="1:11" x14ac:dyDescent="0.25">
      <c r="A192" s="107" t="s">
        <v>241</v>
      </c>
      <c r="B192" s="107" t="s">
        <v>1260</v>
      </c>
      <c r="C192" s="107" t="s">
        <v>1261</v>
      </c>
      <c r="D192" s="107" t="s">
        <v>1264</v>
      </c>
      <c r="E192" s="107" t="s">
        <v>222</v>
      </c>
      <c r="F192" s="107">
        <v>2037</v>
      </c>
      <c r="G192" s="107" t="s">
        <v>1250</v>
      </c>
      <c r="H192" s="107">
        <v>162.248062860467</v>
      </c>
      <c r="I192" s="122">
        <v>189.28940667054485</v>
      </c>
      <c r="J192" s="123" t="s">
        <v>655</v>
      </c>
      <c r="K192" s="123" t="s">
        <v>222</v>
      </c>
    </row>
    <row r="193" spans="1:11" x14ac:dyDescent="0.25">
      <c r="A193" s="107" t="s">
        <v>241</v>
      </c>
      <c r="B193" s="107" t="s">
        <v>1260</v>
      </c>
      <c r="C193" s="107" t="s">
        <v>1261</v>
      </c>
      <c r="D193" s="107" t="s">
        <v>1265</v>
      </c>
      <c r="E193" s="107" t="s">
        <v>222</v>
      </c>
      <c r="F193" s="107">
        <v>2037</v>
      </c>
      <c r="G193" s="107" t="s">
        <v>1250</v>
      </c>
      <c r="H193" s="107">
        <v>0.44952362182820699</v>
      </c>
      <c r="I193" s="122">
        <v>0.52444422546624148</v>
      </c>
      <c r="J193" s="123" t="s">
        <v>655</v>
      </c>
      <c r="K193" s="123" t="s">
        <v>222</v>
      </c>
    </row>
    <row r="194" spans="1:11" x14ac:dyDescent="0.25">
      <c r="A194" s="107" t="s">
        <v>241</v>
      </c>
      <c r="B194" s="107" t="s">
        <v>1260</v>
      </c>
      <c r="C194" s="107" t="s">
        <v>1261</v>
      </c>
      <c r="D194" s="107" t="s">
        <v>1262</v>
      </c>
      <c r="E194" s="107" t="s">
        <v>222</v>
      </c>
      <c r="F194" s="107">
        <v>2038</v>
      </c>
      <c r="G194" s="107" t="s">
        <v>1250</v>
      </c>
      <c r="H194" s="107">
        <v>45.802592390267598</v>
      </c>
      <c r="I194" s="122">
        <v>53.436357788645537</v>
      </c>
      <c r="J194" s="123" t="s">
        <v>655</v>
      </c>
      <c r="K194" s="123" t="s">
        <v>222</v>
      </c>
    </row>
    <row r="195" spans="1:11" x14ac:dyDescent="0.25">
      <c r="A195" s="107" t="s">
        <v>241</v>
      </c>
      <c r="B195" s="107" t="s">
        <v>1260</v>
      </c>
      <c r="C195" s="107" t="s">
        <v>1261</v>
      </c>
      <c r="D195" s="107" t="s">
        <v>1263</v>
      </c>
      <c r="E195" s="107" t="s">
        <v>222</v>
      </c>
      <c r="F195" s="107">
        <v>2038</v>
      </c>
      <c r="G195" s="107" t="s">
        <v>1250</v>
      </c>
      <c r="H195" s="107">
        <v>32.000844688259498</v>
      </c>
      <c r="I195" s="122">
        <v>37.33431880296942</v>
      </c>
      <c r="J195" s="123" t="s">
        <v>655</v>
      </c>
      <c r="K195" s="123" t="s">
        <v>222</v>
      </c>
    </row>
    <row r="196" spans="1:11" x14ac:dyDescent="0.25">
      <c r="A196" s="107" t="s">
        <v>241</v>
      </c>
      <c r="B196" s="107" t="s">
        <v>1260</v>
      </c>
      <c r="C196" s="107" t="s">
        <v>1261</v>
      </c>
      <c r="D196" s="107" t="s">
        <v>1264</v>
      </c>
      <c r="E196" s="107" t="s">
        <v>222</v>
      </c>
      <c r="F196" s="107">
        <v>2038</v>
      </c>
      <c r="G196" s="107" t="s">
        <v>1250</v>
      </c>
      <c r="H196" s="107">
        <v>162.62147612366701</v>
      </c>
      <c r="I196" s="122">
        <v>189.72505547761153</v>
      </c>
      <c r="J196" s="123" t="s">
        <v>655</v>
      </c>
      <c r="K196" s="123" t="s">
        <v>222</v>
      </c>
    </row>
    <row r="197" spans="1:11" x14ac:dyDescent="0.25">
      <c r="A197" s="107" t="s">
        <v>241</v>
      </c>
      <c r="B197" s="107" t="s">
        <v>1260</v>
      </c>
      <c r="C197" s="107" t="s">
        <v>1261</v>
      </c>
      <c r="D197" s="107" t="s">
        <v>1265</v>
      </c>
      <c r="E197" s="107" t="s">
        <v>222</v>
      </c>
      <c r="F197" s="107">
        <v>2038</v>
      </c>
      <c r="G197" s="107" t="s">
        <v>1250</v>
      </c>
      <c r="H197" s="107">
        <v>0.44952362182820699</v>
      </c>
      <c r="I197" s="122">
        <v>0.52444422546624148</v>
      </c>
      <c r="J197" s="123" t="s">
        <v>655</v>
      </c>
      <c r="K197" s="123" t="s">
        <v>222</v>
      </c>
    </row>
    <row r="198" spans="1:11" x14ac:dyDescent="0.25">
      <c r="A198" s="107" t="s">
        <v>241</v>
      </c>
      <c r="B198" s="107" t="s">
        <v>1260</v>
      </c>
      <c r="C198" s="107" t="s">
        <v>1261</v>
      </c>
      <c r="D198" s="107" t="s">
        <v>1262</v>
      </c>
      <c r="E198" s="107" t="s">
        <v>222</v>
      </c>
      <c r="F198" s="107">
        <v>2039</v>
      </c>
      <c r="G198" s="107" t="s">
        <v>1250</v>
      </c>
      <c r="H198" s="107">
        <v>46.0979342004144</v>
      </c>
      <c r="I198" s="122">
        <v>53.7809232338168</v>
      </c>
      <c r="J198" s="123" t="s">
        <v>655</v>
      </c>
      <c r="K198" s="123" t="s">
        <v>222</v>
      </c>
    </row>
    <row r="199" spans="1:11" x14ac:dyDescent="0.25">
      <c r="A199" s="107" t="s">
        <v>241</v>
      </c>
      <c r="B199" s="107" t="s">
        <v>1260</v>
      </c>
      <c r="C199" s="107" t="s">
        <v>1261</v>
      </c>
      <c r="D199" s="107" t="s">
        <v>1263</v>
      </c>
      <c r="E199" s="107" t="s">
        <v>222</v>
      </c>
      <c r="F199" s="107">
        <v>2039</v>
      </c>
      <c r="G199" s="107" t="s">
        <v>1250</v>
      </c>
      <c r="H199" s="107">
        <v>32.245281439538402</v>
      </c>
      <c r="I199" s="122">
        <v>37.619495012794808</v>
      </c>
      <c r="J199" s="123" t="s">
        <v>655</v>
      </c>
      <c r="K199" s="123" t="s">
        <v>222</v>
      </c>
    </row>
    <row r="200" spans="1:11" x14ac:dyDescent="0.25">
      <c r="A200" s="107" t="s">
        <v>241</v>
      </c>
      <c r="B200" s="107" t="s">
        <v>1260</v>
      </c>
      <c r="C200" s="107" t="s">
        <v>1261</v>
      </c>
      <c r="D200" s="107" t="s">
        <v>1264</v>
      </c>
      <c r="E200" s="107" t="s">
        <v>222</v>
      </c>
      <c r="F200" s="107">
        <v>2039</v>
      </c>
      <c r="G200" s="107" t="s">
        <v>1250</v>
      </c>
      <c r="H200" s="107">
        <v>162.99488938686801</v>
      </c>
      <c r="I200" s="122">
        <v>190.16070428467935</v>
      </c>
      <c r="J200" s="123" t="s">
        <v>655</v>
      </c>
      <c r="K200" s="123" t="s">
        <v>222</v>
      </c>
    </row>
    <row r="201" spans="1:11" x14ac:dyDescent="0.25">
      <c r="A201" s="107" t="s">
        <v>241</v>
      </c>
      <c r="B201" s="107" t="s">
        <v>1260</v>
      </c>
      <c r="C201" s="107" t="s">
        <v>1261</v>
      </c>
      <c r="D201" s="107" t="s">
        <v>1265</v>
      </c>
      <c r="E201" s="107" t="s">
        <v>222</v>
      </c>
      <c r="F201" s="107">
        <v>2039</v>
      </c>
      <c r="G201" s="107" t="s">
        <v>1250</v>
      </c>
      <c r="H201" s="107">
        <v>0.44952362182820699</v>
      </c>
      <c r="I201" s="122">
        <v>0.52444422546624148</v>
      </c>
      <c r="J201" s="123" t="s">
        <v>655</v>
      </c>
      <c r="K201" s="123" t="s">
        <v>222</v>
      </c>
    </row>
    <row r="202" spans="1:11" x14ac:dyDescent="0.25">
      <c r="A202" s="107" t="s">
        <v>241</v>
      </c>
      <c r="B202" s="107" t="s">
        <v>1260</v>
      </c>
      <c r="C202" s="107" t="s">
        <v>1261</v>
      </c>
      <c r="D202" s="107" t="s">
        <v>1262</v>
      </c>
      <c r="E202" s="107" t="s">
        <v>222</v>
      </c>
      <c r="F202" s="107">
        <v>2040</v>
      </c>
      <c r="G202" s="107" t="s">
        <v>1250</v>
      </c>
      <c r="H202" s="107">
        <v>46.393276010561202</v>
      </c>
      <c r="I202" s="122">
        <v>54.12548867898807</v>
      </c>
      <c r="J202" s="123" t="s">
        <v>655</v>
      </c>
      <c r="K202" s="123" t="s">
        <v>222</v>
      </c>
    </row>
    <row r="203" spans="1:11" x14ac:dyDescent="0.25">
      <c r="A203" s="107" t="s">
        <v>241</v>
      </c>
      <c r="B203" s="107" t="s">
        <v>1260</v>
      </c>
      <c r="C203" s="107" t="s">
        <v>1261</v>
      </c>
      <c r="D203" s="107" t="s">
        <v>1263</v>
      </c>
      <c r="E203" s="107" t="s">
        <v>222</v>
      </c>
      <c r="F203" s="107">
        <v>2040</v>
      </c>
      <c r="G203" s="107" t="s">
        <v>1250</v>
      </c>
      <c r="H203" s="107">
        <v>32.4897181908173</v>
      </c>
      <c r="I203" s="122">
        <v>37.904671222620188</v>
      </c>
      <c r="J203" s="123" t="s">
        <v>655</v>
      </c>
      <c r="K203" s="123" t="s">
        <v>222</v>
      </c>
    </row>
    <row r="204" spans="1:11" x14ac:dyDescent="0.25">
      <c r="A204" s="107" t="s">
        <v>241</v>
      </c>
      <c r="B204" s="107" t="s">
        <v>1260</v>
      </c>
      <c r="C204" s="107" t="s">
        <v>1261</v>
      </c>
      <c r="D204" s="107" t="s">
        <v>1264</v>
      </c>
      <c r="E204" s="107" t="s">
        <v>222</v>
      </c>
      <c r="F204" s="107">
        <v>2040</v>
      </c>
      <c r="G204" s="107" t="s">
        <v>1250</v>
      </c>
      <c r="H204" s="107">
        <v>163.36830265006799</v>
      </c>
      <c r="I204" s="122">
        <v>190.59635309174601</v>
      </c>
      <c r="J204" s="123" t="s">
        <v>655</v>
      </c>
      <c r="K204" s="123" t="s">
        <v>222</v>
      </c>
    </row>
    <row r="205" spans="1:11" x14ac:dyDescent="0.25">
      <c r="A205" s="107" t="s">
        <v>241</v>
      </c>
      <c r="B205" s="107" t="s">
        <v>1260</v>
      </c>
      <c r="C205" s="107" t="s">
        <v>1261</v>
      </c>
      <c r="D205" s="107" t="s">
        <v>1265</v>
      </c>
      <c r="E205" s="107" t="s">
        <v>222</v>
      </c>
      <c r="F205" s="107">
        <v>2040</v>
      </c>
      <c r="G205" s="107" t="s">
        <v>1250</v>
      </c>
      <c r="H205" s="107">
        <v>0.44952362182820699</v>
      </c>
      <c r="I205" s="122">
        <v>0.52444422546624148</v>
      </c>
      <c r="J205" s="123" t="s">
        <v>655</v>
      </c>
      <c r="K205" s="123" t="s">
        <v>222</v>
      </c>
    </row>
    <row r="206" spans="1:11" x14ac:dyDescent="0.25">
      <c r="A206" s="107" t="s">
        <v>241</v>
      </c>
      <c r="B206" s="107" t="s">
        <v>1260</v>
      </c>
      <c r="C206" s="107" t="s">
        <v>1261</v>
      </c>
      <c r="D206" s="107" t="s">
        <v>1262</v>
      </c>
      <c r="E206" s="107" t="s">
        <v>222</v>
      </c>
      <c r="F206" s="107">
        <v>2041</v>
      </c>
      <c r="G206" s="107" t="s">
        <v>1250</v>
      </c>
      <c r="H206" s="107">
        <v>46.688617820707996</v>
      </c>
      <c r="I206" s="122">
        <v>54.470054124159333</v>
      </c>
      <c r="J206" s="123" t="s">
        <v>655</v>
      </c>
      <c r="K206" s="123" t="s">
        <v>222</v>
      </c>
    </row>
    <row r="207" spans="1:11" x14ac:dyDescent="0.25">
      <c r="A207" s="107" t="s">
        <v>241</v>
      </c>
      <c r="B207" s="107" t="s">
        <v>1260</v>
      </c>
      <c r="C207" s="107" t="s">
        <v>1261</v>
      </c>
      <c r="D207" s="107" t="s">
        <v>1263</v>
      </c>
      <c r="E207" s="107" t="s">
        <v>222</v>
      </c>
      <c r="F207" s="107">
        <v>2041</v>
      </c>
      <c r="G207" s="107" t="s">
        <v>1250</v>
      </c>
      <c r="H207" s="107">
        <v>32.754524671369403</v>
      </c>
      <c r="I207" s="122">
        <v>38.213612116597638</v>
      </c>
      <c r="J207" s="123" t="s">
        <v>655</v>
      </c>
      <c r="K207" s="123" t="s">
        <v>222</v>
      </c>
    </row>
    <row r="208" spans="1:11" x14ac:dyDescent="0.25">
      <c r="A208" s="107" t="s">
        <v>241</v>
      </c>
      <c r="B208" s="107" t="s">
        <v>1260</v>
      </c>
      <c r="C208" s="107" t="s">
        <v>1261</v>
      </c>
      <c r="D208" s="107" t="s">
        <v>1264</v>
      </c>
      <c r="E208" s="107" t="s">
        <v>222</v>
      </c>
      <c r="F208" s="107">
        <v>2041</v>
      </c>
      <c r="G208" s="107" t="s">
        <v>1250</v>
      </c>
      <c r="H208" s="107">
        <v>162.99488938686801</v>
      </c>
      <c r="I208" s="122">
        <v>190.16070428467935</v>
      </c>
      <c r="J208" s="123" t="s">
        <v>655</v>
      </c>
      <c r="K208" s="123" t="s">
        <v>222</v>
      </c>
    </row>
    <row r="209" spans="1:11" x14ac:dyDescent="0.25">
      <c r="A209" s="107" t="s">
        <v>241</v>
      </c>
      <c r="B209" s="107" t="s">
        <v>1260</v>
      </c>
      <c r="C209" s="107" t="s">
        <v>1261</v>
      </c>
      <c r="D209" s="107" t="s">
        <v>1265</v>
      </c>
      <c r="E209" s="107" t="s">
        <v>222</v>
      </c>
      <c r="F209" s="107">
        <v>2041</v>
      </c>
      <c r="G209" s="107" t="s">
        <v>1250</v>
      </c>
      <c r="H209" s="107">
        <v>0.45361020020846299</v>
      </c>
      <c r="I209" s="122">
        <v>0.52921190024320686</v>
      </c>
      <c r="J209" s="123" t="s">
        <v>655</v>
      </c>
      <c r="K209" s="123" t="s">
        <v>222</v>
      </c>
    </row>
    <row r="210" spans="1:11" x14ac:dyDescent="0.25">
      <c r="A210" s="107" t="s">
        <v>241</v>
      </c>
      <c r="B210" s="107" t="s">
        <v>1260</v>
      </c>
      <c r="C210" s="107" t="s">
        <v>1261</v>
      </c>
      <c r="D210" s="107" t="s">
        <v>1262</v>
      </c>
      <c r="E210" s="107" t="s">
        <v>222</v>
      </c>
      <c r="F210" s="107">
        <v>2042</v>
      </c>
      <c r="G210" s="107" t="s">
        <v>1250</v>
      </c>
      <c r="H210" s="107">
        <v>46.983959630854798</v>
      </c>
      <c r="I210" s="122">
        <v>54.814619569330603</v>
      </c>
      <c r="J210" s="123" t="s">
        <v>655</v>
      </c>
      <c r="K210" s="123" t="s">
        <v>222</v>
      </c>
    </row>
    <row r="211" spans="1:11" x14ac:dyDescent="0.25">
      <c r="A211" s="107" t="s">
        <v>241</v>
      </c>
      <c r="B211" s="107" t="s">
        <v>1260</v>
      </c>
      <c r="C211" s="107" t="s">
        <v>1261</v>
      </c>
      <c r="D211" s="107" t="s">
        <v>1263</v>
      </c>
      <c r="E211" s="107" t="s">
        <v>222</v>
      </c>
      <c r="F211" s="107">
        <v>2042</v>
      </c>
      <c r="G211" s="107" t="s">
        <v>1250</v>
      </c>
      <c r="H211" s="107">
        <v>33.019331151921499</v>
      </c>
      <c r="I211" s="122">
        <v>38.522553010575088</v>
      </c>
      <c r="J211" s="123" t="s">
        <v>655</v>
      </c>
      <c r="K211" s="123" t="s">
        <v>222</v>
      </c>
    </row>
    <row r="212" spans="1:11" x14ac:dyDescent="0.25">
      <c r="A212" s="107" t="s">
        <v>241</v>
      </c>
      <c r="B212" s="107" t="s">
        <v>1260</v>
      </c>
      <c r="C212" s="107" t="s">
        <v>1261</v>
      </c>
      <c r="D212" s="107" t="s">
        <v>1264</v>
      </c>
      <c r="E212" s="107" t="s">
        <v>222</v>
      </c>
      <c r="F212" s="107">
        <v>2042</v>
      </c>
      <c r="G212" s="107" t="s">
        <v>1250</v>
      </c>
      <c r="H212" s="107">
        <v>162.62147612366701</v>
      </c>
      <c r="I212" s="122">
        <v>189.72505547761153</v>
      </c>
      <c r="J212" s="123" t="s">
        <v>655</v>
      </c>
      <c r="K212" s="123" t="s">
        <v>222</v>
      </c>
    </row>
    <row r="213" spans="1:11" x14ac:dyDescent="0.25">
      <c r="A213" s="107" t="s">
        <v>241</v>
      </c>
      <c r="B213" s="107" t="s">
        <v>1260</v>
      </c>
      <c r="C213" s="107" t="s">
        <v>1261</v>
      </c>
      <c r="D213" s="107" t="s">
        <v>1265</v>
      </c>
      <c r="E213" s="107" t="s">
        <v>222</v>
      </c>
      <c r="F213" s="107">
        <v>2042</v>
      </c>
      <c r="G213" s="107" t="s">
        <v>1250</v>
      </c>
      <c r="H213" s="107">
        <v>0.45769677858871999</v>
      </c>
      <c r="I213" s="122">
        <v>0.53397957502017335</v>
      </c>
      <c r="J213" s="123" t="s">
        <v>655</v>
      </c>
      <c r="K213" s="123" t="s">
        <v>222</v>
      </c>
    </row>
    <row r="214" spans="1:11" x14ac:dyDescent="0.25">
      <c r="A214" s="107" t="s">
        <v>241</v>
      </c>
      <c r="B214" s="107" t="s">
        <v>1260</v>
      </c>
      <c r="C214" s="107" t="s">
        <v>1261</v>
      </c>
      <c r="D214" s="107" t="s">
        <v>1262</v>
      </c>
      <c r="E214" s="107" t="s">
        <v>222</v>
      </c>
      <c r="F214" s="107">
        <v>2043</v>
      </c>
      <c r="G214" s="107" t="s">
        <v>1250</v>
      </c>
      <c r="H214" s="107">
        <v>47.2793014410016</v>
      </c>
      <c r="I214" s="122">
        <v>55.159185014501873</v>
      </c>
      <c r="J214" s="123" t="s">
        <v>655</v>
      </c>
      <c r="K214" s="123" t="s">
        <v>222</v>
      </c>
    </row>
    <row r="215" spans="1:11" x14ac:dyDescent="0.25">
      <c r="A215" s="107" t="s">
        <v>241</v>
      </c>
      <c r="B215" s="107" t="s">
        <v>1260</v>
      </c>
      <c r="C215" s="107" t="s">
        <v>1261</v>
      </c>
      <c r="D215" s="107" t="s">
        <v>1263</v>
      </c>
      <c r="E215" s="107" t="s">
        <v>222</v>
      </c>
      <c r="F215" s="107">
        <v>2043</v>
      </c>
      <c r="G215" s="107" t="s">
        <v>1250</v>
      </c>
      <c r="H215" s="107">
        <v>33.284137632473602</v>
      </c>
      <c r="I215" s="122">
        <v>38.831493904552538</v>
      </c>
      <c r="J215" s="123" t="s">
        <v>655</v>
      </c>
      <c r="K215" s="123" t="s">
        <v>222</v>
      </c>
    </row>
    <row r="216" spans="1:11" x14ac:dyDescent="0.25">
      <c r="A216" s="107" t="s">
        <v>241</v>
      </c>
      <c r="B216" s="107" t="s">
        <v>1260</v>
      </c>
      <c r="C216" s="107" t="s">
        <v>1261</v>
      </c>
      <c r="D216" s="107" t="s">
        <v>1264</v>
      </c>
      <c r="E216" s="107" t="s">
        <v>222</v>
      </c>
      <c r="F216" s="107">
        <v>2043</v>
      </c>
      <c r="G216" s="107" t="s">
        <v>1250</v>
      </c>
      <c r="H216" s="107">
        <v>162.248062860467</v>
      </c>
      <c r="I216" s="122">
        <v>189.28940667054485</v>
      </c>
      <c r="J216" s="123" t="s">
        <v>655</v>
      </c>
      <c r="K216" s="123" t="s">
        <v>222</v>
      </c>
    </row>
    <row r="217" spans="1:11" x14ac:dyDescent="0.25">
      <c r="A217" s="107" t="s">
        <v>241</v>
      </c>
      <c r="B217" s="107" t="s">
        <v>1260</v>
      </c>
      <c r="C217" s="107" t="s">
        <v>1261</v>
      </c>
      <c r="D217" s="107" t="s">
        <v>1265</v>
      </c>
      <c r="E217" s="107" t="s">
        <v>222</v>
      </c>
      <c r="F217" s="107">
        <v>2043</v>
      </c>
      <c r="G217" s="107" t="s">
        <v>1250</v>
      </c>
      <c r="H217" s="107">
        <v>0.46178335696897599</v>
      </c>
      <c r="I217" s="122">
        <v>0.53874724979713873</v>
      </c>
      <c r="J217" s="123" t="s">
        <v>655</v>
      </c>
      <c r="K217" s="123" t="s">
        <v>222</v>
      </c>
    </row>
    <row r="218" spans="1:11" x14ac:dyDescent="0.25">
      <c r="A218" s="107" t="s">
        <v>241</v>
      </c>
      <c r="B218" s="107" t="s">
        <v>1260</v>
      </c>
      <c r="C218" s="107" t="s">
        <v>1261</v>
      </c>
      <c r="D218" s="107" t="s">
        <v>1262</v>
      </c>
      <c r="E218" s="107" t="s">
        <v>222</v>
      </c>
      <c r="F218" s="107">
        <v>2044</v>
      </c>
      <c r="G218" s="107" t="s">
        <v>1250</v>
      </c>
      <c r="H218" s="107">
        <v>47.574643251148402</v>
      </c>
      <c r="I218" s="122">
        <v>55.503750459673135</v>
      </c>
      <c r="J218" s="123" t="s">
        <v>655</v>
      </c>
      <c r="K218" s="123" t="s">
        <v>222</v>
      </c>
    </row>
    <row r="219" spans="1:11" x14ac:dyDescent="0.25">
      <c r="A219" s="107" t="s">
        <v>241</v>
      </c>
      <c r="B219" s="107" t="s">
        <v>1260</v>
      </c>
      <c r="C219" s="107" t="s">
        <v>1261</v>
      </c>
      <c r="D219" s="107" t="s">
        <v>1263</v>
      </c>
      <c r="E219" s="107" t="s">
        <v>222</v>
      </c>
      <c r="F219" s="107">
        <v>2044</v>
      </c>
      <c r="G219" s="107" t="s">
        <v>1250</v>
      </c>
      <c r="H219" s="107">
        <v>33.548944113025698</v>
      </c>
      <c r="I219" s="122">
        <v>39.140434798529981</v>
      </c>
      <c r="J219" s="123" t="s">
        <v>655</v>
      </c>
      <c r="K219" s="123" t="s">
        <v>222</v>
      </c>
    </row>
    <row r="220" spans="1:11" x14ac:dyDescent="0.25">
      <c r="A220" s="107" t="s">
        <v>241</v>
      </c>
      <c r="B220" s="107" t="s">
        <v>1260</v>
      </c>
      <c r="C220" s="107" t="s">
        <v>1261</v>
      </c>
      <c r="D220" s="107" t="s">
        <v>1264</v>
      </c>
      <c r="E220" s="107" t="s">
        <v>222</v>
      </c>
      <c r="F220" s="107">
        <v>2044</v>
      </c>
      <c r="G220" s="107" t="s">
        <v>1250</v>
      </c>
      <c r="H220" s="107">
        <v>161.87464959726699</v>
      </c>
      <c r="I220" s="122">
        <v>188.85375786347817</v>
      </c>
      <c r="J220" s="123" t="s">
        <v>655</v>
      </c>
      <c r="K220" s="123" t="s">
        <v>222</v>
      </c>
    </row>
    <row r="221" spans="1:11" x14ac:dyDescent="0.25">
      <c r="A221" s="107" t="s">
        <v>241</v>
      </c>
      <c r="B221" s="107" t="s">
        <v>1260</v>
      </c>
      <c r="C221" s="107" t="s">
        <v>1261</v>
      </c>
      <c r="D221" s="107" t="s">
        <v>1265</v>
      </c>
      <c r="E221" s="107" t="s">
        <v>222</v>
      </c>
      <c r="F221" s="107">
        <v>2044</v>
      </c>
      <c r="G221" s="107" t="s">
        <v>1250</v>
      </c>
      <c r="H221" s="107">
        <v>0.46586993534923199</v>
      </c>
      <c r="I221" s="122">
        <v>0.543514924574104</v>
      </c>
      <c r="J221" s="123" t="s">
        <v>655</v>
      </c>
      <c r="K221" s="123" t="s">
        <v>222</v>
      </c>
    </row>
    <row r="222" spans="1:11" x14ac:dyDescent="0.25">
      <c r="A222" s="107" t="s">
        <v>241</v>
      </c>
      <c r="B222" s="107" t="s">
        <v>1260</v>
      </c>
      <c r="C222" s="107" t="s">
        <v>1261</v>
      </c>
      <c r="D222" s="107" t="s">
        <v>1262</v>
      </c>
      <c r="E222" s="107" t="s">
        <v>222</v>
      </c>
      <c r="F222" s="107">
        <v>2045</v>
      </c>
      <c r="G222" s="107" t="s">
        <v>1250</v>
      </c>
      <c r="H222" s="107">
        <v>47.869985061295203</v>
      </c>
      <c r="I222" s="122">
        <v>55.848315904844405</v>
      </c>
      <c r="J222" s="123" t="s">
        <v>655</v>
      </c>
      <c r="K222" s="123" t="s">
        <v>222</v>
      </c>
    </row>
    <row r="223" spans="1:11" x14ac:dyDescent="0.25">
      <c r="A223" s="107" t="s">
        <v>241</v>
      </c>
      <c r="B223" s="107" t="s">
        <v>1260</v>
      </c>
      <c r="C223" s="107" t="s">
        <v>1261</v>
      </c>
      <c r="D223" s="107" t="s">
        <v>1263</v>
      </c>
      <c r="E223" s="107" t="s">
        <v>222</v>
      </c>
      <c r="F223" s="107">
        <v>2045</v>
      </c>
      <c r="G223" s="107" t="s">
        <v>1250</v>
      </c>
      <c r="H223" s="107">
        <v>33.8137505935779</v>
      </c>
      <c r="I223" s="122">
        <v>39.449375692507552</v>
      </c>
      <c r="J223" s="123" t="s">
        <v>655</v>
      </c>
      <c r="K223" s="123" t="s">
        <v>222</v>
      </c>
    </row>
    <row r="224" spans="1:11" x14ac:dyDescent="0.25">
      <c r="A224" s="107" t="s">
        <v>241</v>
      </c>
      <c r="B224" s="107" t="s">
        <v>1260</v>
      </c>
      <c r="C224" s="107" t="s">
        <v>1261</v>
      </c>
      <c r="D224" s="107" t="s">
        <v>1264</v>
      </c>
      <c r="E224" s="107" t="s">
        <v>222</v>
      </c>
      <c r="F224" s="107">
        <v>2045</v>
      </c>
      <c r="G224" s="107" t="s">
        <v>1250</v>
      </c>
      <c r="H224" s="107">
        <v>161.50123633406699</v>
      </c>
      <c r="I224" s="122">
        <v>188.41810905641151</v>
      </c>
      <c r="J224" s="123" t="s">
        <v>655</v>
      </c>
      <c r="K224" s="123" t="s">
        <v>222</v>
      </c>
    </row>
    <row r="225" spans="1:11" x14ac:dyDescent="0.25">
      <c r="A225" s="107" t="s">
        <v>241</v>
      </c>
      <c r="B225" s="107" t="s">
        <v>1260</v>
      </c>
      <c r="C225" s="107" t="s">
        <v>1261</v>
      </c>
      <c r="D225" s="107" t="s">
        <v>1265</v>
      </c>
      <c r="E225" s="107" t="s">
        <v>222</v>
      </c>
      <c r="F225" s="107">
        <v>2045</v>
      </c>
      <c r="G225" s="107" t="s">
        <v>1250</v>
      </c>
      <c r="H225" s="107">
        <v>0.46995651372948899</v>
      </c>
      <c r="I225" s="122">
        <v>0.54828259935107049</v>
      </c>
      <c r="J225" s="123" t="s">
        <v>655</v>
      </c>
      <c r="K225" s="123" t="s">
        <v>222</v>
      </c>
    </row>
    <row r="226" spans="1:11" x14ac:dyDescent="0.25">
      <c r="A226" s="107" t="s">
        <v>241</v>
      </c>
      <c r="B226" s="107" t="s">
        <v>1260</v>
      </c>
      <c r="C226" s="107" t="s">
        <v>1261</v>
      </c>
      <c r="D226" s="107" t="s">
        <v>1262</v>
      </c>
      <c r="E226" s="107" t="s">
        <v>222</v>
      </c>
      <c r="F226" s="107">
        <v>2046</v>
      </c>
      <c r="G226" s="107" t="s">
        <v>1250</v>
      </c>
      <c r="H226" s="107">
        <v>48.214550506466502</v>
      </c>
      <c r="I226" s="122">
        <v>56.25030892421092</v>
      </c>
      <c r="J226" s="123" t="s">
        <v>655</v>
      </c>
      <c r="K226" s="123" t="s">
        <v>222</v>
      </c>
    </row>
    <row r="227" spans="1:11" x14ac:dyDescent="0.25">
      <c r="A227" s="107" t="s">
        <v>241</v>
      </c>
      <c r="B227" s="107" t="s">
        <v>1260</v>
      </c>
      <c r="C227" s="107" t="s">
        <v>1261</v>
      </c>
      <c r="D227" s="107" t="s">
        <v>1263</v>
      </c>
      <c r="E227" s="107" t="s">
        <v>222</v>
      </c>
      <c r="F227" s="107">
        <v>2046</v>
      </c>
      <c r="G227" s="107" t="s">
        <v>1250</v>
      </c>
      <c r="H227" s="107">
        <v>34.098926803403202</v>
      </c>
      <c r="I227" s="122">
        <v>39.782081270637072</v>
      </c>
      <c r="J227" s="123" t="s">
        <v>655</v>
      </c>
      <c r="K227" s="123" t="s">
        <v>222</v>
      </c>
    </row>
    <row r="228" spans="1:11" x14ac:dyDescent="0.25">
      <c r="A228" s="107" t="s">
        <v>241</v>
      </c>
      <c r="B228" s="107" t="s">
        <v>1260</v>
      </c>
      <c r="C228" s="107" t="s">
        <v>1261</v>
      </c>
      <c r="D228" s="107" t="s">
        <v>1264</v>
      </c>
      <c r="E228" s="107" t="s">
        <v>222</v>
      </c>
      <c r="F228" s="107">
        <v>2046</v>
      </c>
      <c r="G228" s="107" t="s">
        <v>1250</v>
      </c>
      <c r="H228" s="107">
        <v>160.754409807667</v>
      </c>
      <c r="I228" s="122">
        <v>187.54681144227817</v>
      </c>
      <c r="J228" s="123" t="s">
        <v>655</v>
      </c>
      <c r="K228" s="123" t="s">
        <v>222</v>
      </c>
    </row>
    <row r="229" spans="1:11" x14ac:dyDescent="0.25">
      <c r="A229" s="107" t="s">
        <v>241</v>
      </c>
      <c r="B229" s="107" t="s">
        <v>1260</v>
      </c>
      <c r="C229" s="107" t="s">
        <v>1261</v>
      </c>
      <c r="D229" s="107" t="s">
        <v>1265</v>
      </c>
      <c r="E229" s="107" t="s">
        <v>222</v>
      </c>
      <c r="F229" s="107">
        <v>2046</v>
      </c>
      <c r="G229" s="107" t="s">
        <v>1250</v>
      </c>
      <c r="H229" s="107">
        <v>0.46995651372948899</v>
      </c>
      <c r="I229" s="122">
        <v>0.54828259935107049</v>
      </c>
      <c r="J229" s="123" t="s">
        <v>655</v>
      </c>
      <c r="K229" s="123" t="s">
        <v>222</v>
      </c>
    </row>
    <row r="230" spans="1:11" x14ac:dyDescent="0.25">
      <c r="A230" s="107" t="s">
        <v>241</v>
      </c>
      <c r="B230" s="107" t="s">
        <v>1260</v>
      </c>
      <c r="C230" s="107" t="s">
        <v>1261</v>
      </c>
      <c r="D230" s="107" t="s">
        <v>1262</v>
      </c>
      <c r="E230" s="107" t="s">
        <v>222</v>
      </c>
      <c r="F230" s="107">
        <v>2047</v>
      </c>
      <c r="G230" s="107" t="s">
        <v>1250</v>
      </c>
      <c r="H230" s="107">
        <v>48.5591159516378</v>
      </c>
      <c r="I230" s="122">
        <v>56.652301943577434</v>
      </c>
      <c r="J230" s="123" t="s">
        <v>655</v>
      </c>
      <c r="K230" s="123" t="s">
        <v>222</v>
      </c>
    </row>
    <row r="231" spans="1:11" x14ac:dyDescent="0.25">
      <c r="A231" s="107" t="s">
        <v>241</v>
      </c>
      <c r="B231" s="107" t="s">
        <v>1260</v>
      </c>
      <c r="C231" s="107" t="s">
        <v>1261</v>
      </c>
      <c r="D231" s="107" t="s">
        <v>1263</v>
      </c>
      <c r="E231" s="107" t="s">
        <v>222</v>
      </c>
      <c r="F231" s="107">
        <v>2047</v>
      </c>
      <c r="G231" s="107" t="s">
        <v>1250</v>
      </c>
      <c r="H231" s="107">
        <v>34.384103013228597</v>
      </c>
      <c r="I231" s="122">
        <v>40.114786848766698</v>
      </c>
      <c r="J231" s="123" t="s">
        <v>655</v>
      </c>
      <c r="K231" s="123" t="s">
        <v>222</v>
      </c>
    </row>
    <row r="232" spans="1:11" x14ac:dyDescent="0.25">
      <c r="A232" s="107" t="s">
        <v>241</v>
      </c>
      <c r="B232" s="107" t="s">
        <v>1260</v>
      </c>
      <c r="C232" s="107" t="s">
        <v>1261</v>
      </c>
      <c r="D232" s="107" t="s">
        <v>1264</v>
      </c>
      <c r="E232" s="107" t="s">
        <v>222</v>
      </c>
      <c r="F232" s="107">
        <v>2047</v>
      </c>
      <c r="G232" s="107" t="s">
        <v>1250</v>
      </c>
      <c r="H232" s="107">
        <v>160.00758328126599</v>
      </c>
      <c r="I232" s="122">
        <v>186.67551382814366</v>
      </c>
      <c r="J232" s="123" t="s">
        <v>655</v>
      </c>
      <c r="K232" s="123" t="s">
        <v>222</v>
      </c>
    </row>
    <row r="233" spans="1:11" x14ac:dyDescent="0.25">
      <c r="A233" s="107" t="s">
        <v>241</v>
      </c>
      <c r="B233" s="107" t="s">
        <v>1260</v>
      </c>
      <c r="C233" s="107" t="s">
        <v>1261</v>
      </c>
      <c r="D233" s="107" t="s">
        <v>1265</v>
      </c>
      <c r="E233" s="107" t="s">
        <v>222</v>
      </c>
      <c r="F233" s="107">
        <v>2047</v>
      </c>
      <c r="G233" s="107" t="s">
        <v>1250</v>
      </c>
      <c r="H233" s="107">
        <v>0.46995651372948899</v>
      </c>
      <c r="I233" s="122">
        <v>0.54828259935107049</v>
      </c>
      <c r="J233" s="123" t="s">
        <v>655</v>
      </c>
      <c r="K233" s="123" t="s">
        <v>222</v>
      </c>
    </row>
    <row r="234" spans="1:11" x14ac:dyDescent="0.25">
      <c r="A234" s="107" t="s">
        <v>241</v>
      </c>
      <c r="B234" s="107" t="s">
        <v>1260</v>
      </c>
      <c r="C234" s="107" t="s">
        <v>1261</v>
      </c>
      <c r="D234" s="107" t="s">
        <v>1262</v>
      </c>
      <c r="E234" s="107" t="s">
        <v>222</v>
      </c>
      <c r="F234" s="107">
        <v>2048</v>
      </c>
      <c r="G234" s="107" t="s">
        <v>1250</v>
      </c>
      <c r="H234" s="107">
        <v>48.903681396809098</v>
      </c>
      <c r="I234" s="122">
        <v>57.054294962943949</v>
      </c>
      <c r="J234" s="123" t="s">
        <v>655</v>
      </c>
      <c r="K234" s="123" t="s">
        <v>222</v>
      </c>
    </row>
    <row r="235" spans="1:11" x14ac:dyDescent="0.25">
      <c r="A235" s="107" t="s">
        <v>241</v>
      </c>
      <c r="B235" s="107" t="s">
        <v>1260</v>
      </c>
      <c r="C235" s="107" t="s">
        <v>1261</v>
      </c>
      <c r="D235" s="107" t="s">
        <v>1263</v>
      </c>
      <c r="E235" s="107" t="s">
        <v>222</v>
      </c>
      <c r="F235" s="107">
        <v>2048</v>
      </c>
      <c r="G235" s="107" t="s">
        <v>1250</v>
      </c>
      <c r="H235" s="107">
        <v>34.669279223053898</v>
      </c>
      <c r="I235" s="122">
        <v>40.447492426896218</v>
      </c>
      <c r="J235" s="123" t="s">
        <v>655</v>
      </c>
      <c r="K235" s="123" t="s">
        <v>222</v>
      </c>
    </row>
    <row r="236" spans="1:11" x14ac:dyDescent="0.25">
      <c r="A236" s="107" t="s">
        <v>241</v>
      </c>
      <c r="B236" s="107" t="s">
        <v>1260</v>
      </c>
      <c r="C236" s="107" t="s">
        <v>1261</v>
      </c>
      <c r="D236" s="107" t="s">
        <v>1264</v>
      </c>
      <c r="E236" s="107" t="s">
        <v>222</v>
      </c>
      <c r="F236" s="107">
        <v>2048</v>
      </c>
      <c r="G236" s="107" t="s">
        <v>1250</v>
      </c>
      <c r="H236" s="107">
        <v>159.26075675486601</v>
      </c>
      <c r="I236" s="122">
        <v>185.80421621401035</v>
      </c>
      <c r="J236" s="123" t="s">
        <v>655</v>
      </c>
      <c r="K236" s="123" t="s">
        <v>222</v>
      </c>
    </row>
    <row r="237" spans="1:11" x14ac:dyDescent="0.25">
      <c r="A237" s="107" t="s">
        <v>241</v>
      </c>
      <c r="B237" s="107" t="s">
        <v>1260</v>
      </c>
      <c r="C237" s="107" t="s">
        <v>1261</v>
      </c>
      <c r="D237" s="107" t="s">
        <v>1265</v>
      </c>
      <c r="E237" s="107" t="s">
        <v>222</v>
      </c>
      <c r="F237" s="107">
        <v>2048</v>
      </c>
      <c r="G237" s="107" t="s">
        <v>1250</v>
      </c>
      <c r="H237" s="107">
        <v>0.46995651372948899</v>
      </c>
      <c r="I237" s="122">
        <v>0.54828259935107049</v>
      </c>
      <c r="J237" s="123" t="s">
        <v>655</v>
      </c>
      <c r="K237" s="123" t="s">
        <v>222</v>
      </c>
    </row>
    <row r="238" spans="1:11" x14ac:dyDescent="0.25">
      <c r="A238" s="107" t="s">
        <v>241</v>
      </c>
      <c r="B238" s="107" t="s">
        <v>1260</v>
      </c>
      <c r="C238" s="107" t="s">
        <v>1261</v>
      </c>
      <c r="D238" s="107" t="s">
        <v>1262</v>
      </c>
      <c r="E238" s="107" t="s">
        <v>222</v>
      </c>
      <c r="F238" s="107">
        <v>2049</v>
      </c>
      <c r="G238" s="107" t="s">
        <v>1250</v>
      </c>
      <c r="H238" s="107">
        <v>49.248246841980297</v>
      </c>
      <c r="I238" s="122">
        <v>57.45628798231035</v>
      </c>
      <c r="J238" s="123" t="s">
        <v>655</v>
      </c>
      <c r="K238" s="123" t="s">
        <v>222</v>
      </c>
    </row>
    <row r="239" spans="1:11" x14ac:dyDescent="0.25">
      <c r="A239" s="107" t="s">
        <v>241</v>
      </c>
      <c r="B239" s="107" t="s">
        <v>1260</v>
      </c>
      <c r="C239" s="107" t="s">
        <v>1261</v>
      </c>
      <c r="D239" s="107" t="s">
        <v>1263</v>
      </c>
      <c r="E239" s="107" t="s">
        <v>222</v>
      </c>
      <c r="F239" s="107">
        <v>2049</v>
      </c>
      <c r="G239" s="107" t="s">
        <v>1250</v>
      </c>
      <c r="H239" s="107">
        <v>34.9544554328793</v>
      </c>
      <c r="I239" s="122">
        <v>40.780198005025852</v>
      </c>
      <c r="J239" s="123" t="s">
        <v>655</v>
      </c>
      <c r="K239" s="123" t="s">
        <v>222</v>
      </c>
    </row>
    <row r="240" spans="1:11" x14ac:dyDescent="0.25">
      <c r="A240" s="107" t="s">
        <v>241</v>
      </c>
      <c r="B240" s="107" t="s">
        <v>1260</v>
      </c>
      <c r="C240" s="107" t="s">
        <v>1261</v>
      </c>
      <c r="D240" s="107" t="s">
        <v>1264</v>
      </c>
      <c r="E240" s="107" t="s">
        <v>222</v>
      </c>
      <c r="F240" s="107">
        <v>2049</v>
      </c>
      <c r="G240" s="107" t="s">
        <v>1250</v>
      </c>
      <c r="H240" s="107">
        <v>158.51393022846599</v>
      </c>
      <c r="I240" s="122">
        <v>184.93291859987701</v>
      </c>
      <c r="J240" s="123" t="s">
        <v>655</v>
      </c>
      <c r="K240" s="123" t="s">
        <v>222</v>
      </c>
    </row>
    <row r="241" spans="1:11" x14ac:dyDescent="0.25">
      <c r="A241" s="107" t="s">
        <v>241</v>
      </c>
      <c r="B241" s="107" t="s">
        <v>1260</v>
      </c>
      <c r="C241" s="107" t="s">
        <v>1261</v>
      </c>
      <c r="D241" s="107" t="s">
        <v>1265</v>
      </c>
      <c r="E241" s="107" t="s">
        <v>222</v>
      </c>
      <c r="F241" s="107">
        <v>2049</v>
      </c>
      <c r="G241" s="107" t="s">
        <v>1250</v>
      </c>
      <c r="H241" s="107">
        <v>0.46995651372948899</v>
      </c>
      <c r="I241" s="122">
        <v>0.54828259935107049</v>
      </c>
      <c r="J241" s="123" t="s">
        <v>655</v>
      </c>
      <c r="K241" s="123" t="s">
        <v>222</v>
      </c>
    </row>
    <row r="242" spans="1:11" x14ac:dyDescent="0.25">
      <c r="A242" s="107" t="s">
        <v>241</v>
      </c>
      <c r="B242" s="107" t="s">
        <v>1260</v>
      </c>
      <c r="C242" s="107" t="s">
        <v>1261</v>
      </c>
      <c r="D242" s="107" t="s">
        <v>1262</v>
      </c>
      <c r="E242" s="107" t="s">
        <v>222</v>
      </c>
      <c r="F242" s="107">
        <v>2050</v>
      </c>
      <c r="G242" s="107" t="s">
        <v>1250</v>
      </c>
      <c r="H242" s="107">
        <v>49.592812287151602</v>
      </c>
      <c r="I242" s="122">
        <v>57.858281001676872</v>
      </c>
      <c r="J242" s="123" t="s">
        <v>655</v>
      </c>
      <c r="K242" s="123" t="s">
        <v>222</v>
      </c>
    </row>
    <row r="243" spans="1:11" x14ac:dyDescent="0.25">
      <c r="A243" s="107" t="s">
        <v>241</v>
      </c>
      <c r="B243" s="107" t="s">
        <v>1260</v>
      </c>
      <c r="C243" s="107" t="s">
        <v>1261</v>
      </c>
      <c r="D243" s="107" t="s">
        <v>1263</v>
      </c>
      <c r="E243" s="107" t="s">
        <v>222</v>
      </c>
      <c r="F243" s="107">
        <v>2050</v>
      </c>
      <c r="G243" s="107" t="s">
        <v>1250</v>
      </c>
      <c r="H243" s="107">
        <v>35.239631642704602</v>
      </c>
      <c r="I243" s="122">
        <v>41.112903583155372</v>
      </c>
      <c r="J243" s="123" t="s">
        <v>655</v>
      </c>
      <c r="K243" s="123" t="s">
        <v>222</v>
      </c>
    </row>
    <row r="244" spans="1:11" x14ac:dyDescent="0.25">
      <c r="A244" s="107" t="s">
        <v>241</v>
      </c>
      <c r="B244" s="107" t="s">
        <v>1260</v>
      </c>
      <c r="C244" s="107" t="s">
        <v>1261</v>
      </c>
      <c r="D244" s="107" t="s">
        <v>1264</v>
      </c>
      <c r="E244" s="107" t="s">
        <v>222</v>
      </c>
      <c r="F244" s="107">
        <v>2050</v>
      </c>
      <c r="G244" s="107" t="s">
        <v>1250</v>
      </c>
      <c r="H244" s="107">
        <v>157.76710370206499</v>
      </c>
      <c r="I244" s="122">
        <v>184.06162098574251</v>
      </c>
      <c r="J244" s="123" t="s">
        <v>655</v>
      </c>
      <c r="K244" s="123" t="s">
        <v>222</v>
      </c>
    </row>
    <row r="245" spans="1:11" x14ac:dyDescent="0.25">
      <c r="A245" s="107" t="s">
        <v>241</v>
      </c>
      <c r="B245" s="107" t="s">
        <v>1260</v>
      </c>
      <c r="C245" s="107" t="s">
        <v>1261</v>
      </c>
      <c r="D245" s="107" t="s">
        <v>1265</v>
      </c>
      <c r="E245" s="107" t="s">
        <v>222</v>
      </c>
      <c r="F245" s="107">
        <v>2050</v>
      </c>
      <c r="G245" s="107" t="s">
        <v>1250</v>
      </c>
      <c r="H245" s="107">
        <v>0.46995651372948899</v>
      </c>
      <c r="I245" s="122">
        <v>0.54828259935107049</v>
      </c>
      <c r="J245" s="123" t="s">
        <v>655</v>
      </c>
      <c r="K245" s="123" t="s">
        <v>222</v>
      </c>
    </row>
  </sheetData>
  <autoFilter ref="A1:K1" xr:uid="{21585EC2-E29B-4B86-8B40-21851FC60708}"/>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20253-D985-4739-B0AF-B0EDC2C92513}">
  <dimension ref="A1:C27"/>
  <sheetViews>
    <sheetView workbookViewId="0">
      <selection activeCell="C27" sqref="C27"/>
    </sheetView>
  </sheetViews>
  <sheetFormatPr defaultColWidth="34" defaultRowHeight="15" x14ac:dyDescent="0.25"/>
  <cols>
    <col min="1" max="16384" width="34" style="110"/>
  </cols>
  <sheetData>
    <row r="1" spans="1:3" x14ac:dyDescent="0.25">
      <c r="A1" s="150" t="s">
        <v>1279</v>
      </c>
    </row>
    <row r="2" spans="1:3" x14ac:dyDescent="0.25">
      <c r="A2" s="149" t="s">
        <v>1226</v>
      </c>
      <c r="B2" s="124" t="s">
        <v>690</v>
      </c>
      <c r="C2" s="110">
        <f>SUMIFS('IEA-MethaneAbatement-US'!$M$2:$M$85,'IEA-MethaneAbatement-US'!$H$2:$H$85,'IEA Tech to Policy Mapping'!A2)</f>
        <v>3968259710346.4189</v>
      </c>
    </row>
    <row r="3" spans="1:3" x14ac:dyDescent="0.25">
      <c r="A3" s="149" t="s">
        <v>1229</v>
      </c>
      <c r="B3" s="124" t="s">
        <v>690</v>
      </c>
      <c r="C3" s="110">
        <f>SUMIFS('IEA-MethaneAbatement-US'!$M$2:$M$85,'IEA-MethaneAbatement-US'!$H$2:$H$85,'IEA Tech to Policy Mapping'!A3)</f>
        <v>8227023445078.2891</v>
      </c>
    </row>
    <row r="4" spans="1:3" x14ac:dyDescent="0.25">
      <c r="A4" s="149" t="s">
        <v>1232</v>
      </c>
      <c r="B4" s="124" t="s">
        <v>692</v>
      </c>
      <c r="C4" s="110">
        <f>SUMIFS('IEA-MethaneAbatement-US'!$M$2:$M$85,'IEA-MethaneAbatement-US'!$H$2:$H$85,'IEA Tech to Policy Mapping'!A4)</f>
        <v>5186247040527.8691</v>
      </c>
    </row>
    <row r="5" spans="1:3" x14ac:dyDescent="0.25">
      <c r="A5" s="149" t="s">
        <v>1235</v>
      </c>
      <c r="B5" s="124" t="s">
        <v>690</v>
      </c>
      <c r="C5" s="110">
        <f>SUMIFS('IEA-MethaneAbatement-US'!$M$2:$M$85,'IEA-MethaneAbatement-US'!$H$2:$H$85,'IEA Tech to Policy Mapping'!A5)</f>
        <v>33981508601808.992</v>
      </c>
    </row>
    <row r="6" spans="1:3" x14ac:dyDescent="0.25">
      <c r="A6" s="149" t="s">
        <v>1238</v>
      </c>
      <c r="B6" s="124" t="s">
        <v>692</v>
      </c>
      <c r="C6" s="110">
        <f>SUMIFS('IEA-MethaneAbatement-US'!$M$2:$M$85,'IEA-MethaneAbatement-US'!$H$2:$H$85,'IEA Tech to Policy Mapping'!A6)</f>
        <v>44930024580332.711</v>
      </c>
    </row>
    <row r="7" spans="1:3" x14ac:dyDescent="0.25">
      <c r="A7" s="149" t="s">
        <v>1240</v>
      </c>
      <c r="B7" s="124" t="s">
        <v>692</v>
      </c>
      <c r="C7" s="110">
        <f>SUMIFS('IEA-MethaneAbatement-US'!$M$2:$M$85,'IEA-MethaneAbatement-US'!$H$2:$H$85,'IEA Tech to Policy Mapping'!A7)</f>
        <v>8252629418922.833</v>
      </c>
    </row>
    <row r="8" spans="1:3" x14ac:dyDescent="0.25">
      <c r="A8" s="149" t="s">
        <v>1241</v>
      </c>
      <c r="B8" s="124" t="s">
        <v>693</v>
      </c>
      <c r="C8" s="110">
        <f>SUMIFS('IEA-MethaneAbatement-US'!$M$2:$M$85,'IEA-MethaneAbatement-US'!$H$2:$H$85,'IEA Tech to Policy Mapping'!A8)</f>
        <v>3409911480738.6953</v>
      </c>
    </row>
    <row r="9" spans="1:3" x14ac:dyDescent="0.25">
      <c r="A9" s="149" t="s">
        <v>1242</v>
      </c>
      <c r="B9" s="124" t="s">
        <v>690</v>
      </c>
      <c r="C9" s="110">
        <f>SUMIFS('IEA-MethaneAbatement-US'!$M$2:$M$85,'IEA-MethaneAbatement-US'!$H$2:$H$85,'IEA Tech to Policy Mapping'!A9)</f>
        <v>976429327612.52246</v>
      </c>
    </row>
    <row r="10" spans="1:3" x14ac:dyDescent="0.25">
      <c r="A10" s="149" t="s">
        <v>1243</v>
      </c>
      <c r="B10" s="124" t="s">
        <v>690</v>
      </c>
      <c r="C10" s="110">
        <f>SUMIFS('IEA-MethaneAbatement-US'!$M$2:$M$85,'IEA-MethaneAbatement-US'!$H$2:$H$85,'IEA Tech to Policy Mapping'!A10)</f>
        <v>33559121239552.164</v>
      </c>
    </row>
    <row r="11" spans="1:3" x14ac:dyDescent="0.25">
      <c r="A11" s="149" t="s">
        <v>1245</v>
      </c>
      <c r="B11" s="124" t="s">
        <v>692</v>
      </c>
      <c r="C11" s="110">
        <f>SUMIFS('IEA-MethaneAbatement-US'!$M$2:$M$85,'IEA-MethaneAbatement-US'!$H$2:$H$85,'IEA Tech to Policy Mapping'!A11)</f>
        <v>27486633163225.117</v>
      </c>
    </row>
    <row r="12" spans="1:3" x14ac:dyDescent="0.25">
      <c r="A12" s="149" t="s">
        <v>1246</v>
      </c>
      <c r="B12" s="124" t="s">
        <v>691</v>
      </c>
      <c r="C12" s="110">
        <f>SUMIFS('IEA-MethaneAbatement-US'!$M$2:$M$85,'IEA-MethaneAbatement-US'!$H$2:$H$85,'IEA Tech to Policy Mapping'!A12)</f>
        <v>6007227151686.0352</v>
      </c>
    </row>
    <row r="13" spans="1:3" x14ac:dyDescent="0.25">
      <c r="A13" s="149" t="s">
        <v>1247</v>
      </c>
      <c r="B13" s="124" t="s">
        <v>691</v>
      </c>
      <c r="C13" s="110">
        <f>SUMIFS('IEA-MethaneAbatement-US'!$M$2:$M$85,'IEA-MethaneAbatement-US'!$H$2:$H$85,'IEA Tech to Policy Mapping'!A13)</f>
        <v>9005175869816.582</v>
      </c>
    </row>
    <row r="14" spans="1:3" x14ac:dyDescent="0.25">
      <c r="C14" s="150">
        <f>SUM(C2:C13)</f>
        <v>184990191029648.25</v>
      </c>
    </row>
    <row r="17" spans="2:3" x14ac:dyDescent="0.25">
      <c r="B17" s="153" t="s">
        <v>693</v>
      </c>
      <c r="C17" s="110">
        <f>SUMIFS(C2:C13,B2:B13,B17)</f>
        <v>3409911480738.6953</v>
      </c>
    </row>
    <row r="18" spans="2:3" x14ac:dyDescent="0.25">
      <c r="B18" s="153" t="s">
        <v>694</v>
      </c>
      <c r="C18" s="110">
        <f t="shared" ref="C18:C19" si="0">SUMIFS(C3:C14,B3:B14,B18)</f>
        <v>0</v>
      </c>
    </row>
    <row r="19" spans="2:3" x14ac:dyDescent="0.25">
      <c r="B19" s="153" t="s">
        <v>695</v>
      </c>
      <c r="C19" s="110">
        <f t="shared" si="0"/>
        <v>0</v>
      </c>
    </row>
    <row r="20" spans="2:3" x14ac:dyDescent="0.25">
      <c r="B20" s="124"/>
    </row>
    <row r="21" spans="2:3" x14ac:dyDescent="0.25">
      <c r="B21" s="104" t="s">
        <v>690</v>
      </c>
      <c r="C21" s="110">
        <f>SUMIFS(C2:C13,B2:B13,B21)</f>
        <v>80712342324398.391</v>
      </c>
    </row>
    <row r="22" spans="2:3" x14ac:dyDescent="0.25">
      <c r="B22" s="104" t="s">
        <v>691</v>
      </c>
      <c r="C22" s="110">
        <f t="shared" ref="C22:C23" si="1">SUMIFS(C3:C14,B3:B14,B22)</f>
        <v>15012403021502.617</v>
      </c>
    </row>
    <row r="23" spans="2:3" x14ac:dyDescent="0.25">
      <c r="B23" s="104" t="s">
        <v>692</v>
      </c>
      <c r="C23" s="110">
        <f t="shared" si="1"/>
        <v>85855534203008.531</v>
      </c>
    </row>
    <row r="25" spans="2:3" x14ac:dyDescent="0.25">
      <c r="C25" s="150">
        <f>SUM(C17:C23)</f>
        <v>184990191029648.25</v>
      </c>
    </row>
    <row r="26" spans="2:3" x14ac:dyDescent="0.25">
      <c r="C26" s="151">
        <f>SUM('IEA-MethaneAbatement-US'!M2:M85)</f>
        <v>184990191029648.22</v>
      </c>
    </row>
    <row r="27" spans="2:3" x14ac:dyDescent="0.25">
      <c r="C27" s="110" t="b">
        <f>C25=C26</f>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85232-FB39-4814-92A7-EFC468BAB1E3}">
  <dimension ref="A1:AP22"/>
  <sheetViews>
    <sheetView topLeftCell="C1" workbookViewId="0">
      <selection activeCell="G17" sqref="G17"/>
    </sheetView>
  </sheetViews>
  <sheetFormatPr defaultRowHeight="15" x14ac:dyDescent="0.25"/>
  <cols>
    <col min="1" max="1" width="0" style="111" hidden="1" customWidth="1"/>
    <col min="2" max="2" width="21.875" style="111" hidden="1" customWidth="1"/>
    <col min="3" max="3" width="7.25" style="111" customWidth="1"/>
    <col min="4" max="4" width="8" style="111" customWidth="1"/>
    <col min="5" max="5" width="12" style="111" customWidth="1"/>
    <col min="6" max="6" width="37.75" style="111" customWidth="1"/>
    <col min="7" max="10" width="9" style="111"/>
    <col min="11" max="11" width="13.375" style="111" bestFit="1" customWidth="1"/>
    <col min="12" max="16384" width="9" style="111"/>
  </cols>
  <sheetData>
    <row r="1" spans="1:42" s="125" customFormat="1" x14ac:dyDescent="0.25">
      <c r="C1" s="128" t="s">
        <v>1266</v>
      </c>
      <c r="G1" s="128">
        <v>2015</v>
      </c>
      <c r="H1" s="125">
        <v>2016</v>
      </c>
      <c r="I1" s="125">
        <v>2017</v>
      </c>
      <c r="J1" s="125">
        <v>2018</v>
      </c>
      <c r="K1" s="125">
        <v>2019</v>
      </c>
      <c r="L1" s="128">
        <v>2020</v>
      </c>
      <c r="M1" s="125">
        <v>2021</v>
      </c>
      <c r="N1" s="125">
        <v>2022</v>
      </c>
      <c r="O1" s="125">
        <v>2023</v>
      </c>
      <c r="P1" s="125">
        <v>2024</v>
      </c>
      <c r="Q1" s="128">
        <v>2025</v>
      </c>
      <c r="R1" s="125">
        <v>2026</v>
      </c>
      <c r="S1" s="125">
        <v>2027</v>
      </c>
      <c r="T1" s="125">
        <v>2028</v>
      </c>
      <c r="U1" s="125">
        <v>2029</v>
      </c>
      <c r="V1" s="128">
        <v>2030</v>
      </c>
      <c r="W1" s="125">
        <v>2031</v>
      </c>
      <c r="X1" s="125">
        <v>2032</v>
      </c>
      <c r="Y1" s="125">
        <v>2033</v>
      </c>
      <c r="Z1" s="125">
        <v>2034</v>
      </c>
      <c r="AA1" s="128">
        <v>2035</v>
      </c>
      <c r="AB1" s="125">
        <v>2036</v>
      </c>
      <c r="AC1" s="125">
        <v>2037</v>
      </c>
      <c r="AD1" s="125">
        <v>2038</v>
      </c>
      <c r="AE1" s="125">
        <v>2039</v>
      </c>
      <c r="AF1" s="128">
        <v>2040</v>
      </c>
      <c r="AG1" s="125">
        <v>2041</v>
      </c>
      <c r="AH1" s="125">
        <v>2042</v>
      </c>
      <c r="AI1" s="125">
        <v>2043</v>
      </c>
      <c r="AJ1" s="125">
        <v>2044</v>
      </c>
      <c r="AK1" s="128">
        <v>2045</v>
      </c>
      <c r="AL1" s="125">
        <v>2046</v>
      </c>
      <c r="AM1" s="125">
        <v>2047</v>
      </c>
      <c r="AN1" s="125">
        <v>2048</v>
      </c>
      <c r="AO1" s="125">
        <v>2049</v>
      </c>
      <c r="AP1" s="128">
        <v>2050</v>
      </c>
    </row>
    <row r="2" spans="1:42" x14ac:dyDescent="0.25">
      <c r="C2" s="111" t="s">
        <v>1270</v>
      </c>
      <c r="D2" s="127" t="s">
        <v>1260</v>
      </c>
      <c r="E2" s="173" t="s">
        <v>149</v>
      </c>
      <c r="F2" s="125" t="s">
        <v>1268</v>
      </c>
      <c r="G2" s="134">
        <f>SUMIFS('EPA US Data'!$I:$I,'EPA US Data'!$C:$C,G1,'EPA US Data'!$A:$A,$D2,'EPA US Data'!$J:$J,"*"&amp;$C$2&amp;"*")</f>
        <v>100.1309079025321</v>
      </c>
      <c r="H2" s="131">
        <f>_xlfn.FORECAST.LINEAR(H1,$B$11:$B$12,$A$11:$A$12)</f>
        <v>104.03158175047156</v>
      </c>
      <c r="I2" s="131">
        <f>_xlfn.FORECAST.LINEAR(I1,$B$11:$B$12,$A$11:$A$12)</f>
        <v>107.93225559841085</v>
      </c>
      <c r="J2" s="131">
        <f>_xlfn.FORECAST.LINEAR(J1,$B$11:$B$12,$A$11:$A$12)</f>
        <v>111.83292944635105</v>
      </c>
      <c r="K2" s="175">
        <f>_xlfn.FORECAST.LINEAR(K1,$B$11:$B$12,$A$11:$A$12)</f>
        <v>115.73360329429033</v>
      </c>
      <c r="L2" s="134">
        <f>SUMIFS('EPA US Data'!$I:$I,'EPA US Data'!$C:$C,L1,'EPA US Data'!$A:$A,$D2,'EPA US Data'!$J:$J,"*"&amp;$C$2&amp;"*")</f>
        <v>119.63427714222966</v>
      </c>
      <c r="M2" s="131">
        <f>_xlfn.FORECAST.LINEAR(M1,$B$12:$B$13,$A$12:$A$13)</f>
        <v>123.15529973425964</v>
      </c>
      <c r="N2" s="131">
        <f>_xlfn.FORECAST.LINEAR(N1,$B$12:$B$13,$A$12:$A$13)</f>
        <v>126.67632232628785</v>
      </c>
      <c r="O2" s="131">
        <f>_xlfn.FORECAST.LINEAR(O1,$B$12:$B$13,$A$12:$A$13)</f>
        <v>130.19734491831696</v>
      </c>
      <c r="P2" s="131">
        <f>_xlfn.FORECAST.LINEAR(P1,$B$12:$B$13,$A$12:$A$13)</f>
        <v>133.71836751034607</v>
      </c>
      <c r="Q2" s="134">
        <f>SUMIFS('EPA US Data'!$I:$I,'EPA US Data'!$C:$C,Q1,'EPA US Data'!$A:$A,$D2,'EPA US Data'!$J:$J,"*"&amp;$C$2&amp;"*")</f>
        <v>137.23939010237444</v>
      </c>
      <c r="R2" s="131">
        <f>_xlfn.FORECAST.LINEAR(R1,$B$13:$B$14,$A$13:$A$14)</f>
        <v>140.17798133136239</v>
      </c>
      <c r="S2" s="131">
        <f>_xlfn.FORECAST.LINEAR(S1,$B$13:$B$14,$A$13:$A$14)</f>
        <v>143.11657256035051</v>
      </c>
      <c r="T2" s="131">
        <f>_xlfn.FORECAST.LINEAR(T1,$B$13:$B$14,$A$13:$A$14)</f>
        <v>146.05516378933862</v>
      </c>
      <c r="U2" s="131">
        <f>_xlfn.FORECAST.LINEAR(U1,$B$13:$B$14,$A$13:$A$14)</f>
        <v>148.99375501832674</v>
      </c>
      <c r="V2" s="134">
        <f>SUMIFS('EPA US Data'!$I:$I,'EPA US Data'!$C:$C,V1,'EPA US Data'!$A:$A,$D2,'EPA US Data'!$J:$J,"*"&amp;$C$2&amp;"*")</f>
        <v>151.93234624731417</v>
      </c>
      <c r="W2" s="131">
        <f>_xlfn.FORECAST.LINEAR(W1,$B$14:$B$15,$A$14:$A$15)</f>
        <v>154.0192729278956</v>
      </c>
      <c r="X2" s="131">
        <f>_xlfn.FORECAST.LINEAR(X1,$B$14:$B$15,$A$14:$A$15)</f>
        <v>156.10619960847771</v>
      </c>
      <c r="Y2" s="131">
        <f>_xlfn.FORECAST.LINEAR(Y1,$B$14:$B$15,$A$14:$A$15)</f>
        <v>158.19312628905891</v>
      </c>
      <c r="Z2" s="131">
        <f>_xlfn.FORECAST.LINEAR(Z1,$B$14:$B$15,$A$14:$A$15)</f>
        <v>160.28005296964102</v>
      </c>
      <c r="AA2" s="134">
        <f>SUMIFS('EPA US Data'!$I:$I,'EPA US Data'!$C:$C,AA1,'EPA US Data'!$A:$A,$D2,'EPA US Data'!$J:$J,"*"&amp;$C$2&amp;"*")</f>
        <v>162.36697965022307</v>
      </c>
      <c r="AB2" s="131">
        <f>_xlfn.FORECAST.LINEAR(AB1,$B$15:$B$16,$A$15:$A$16)</f>
        <v>164.99917691242808</v>
      </c>
      <c r="AC2" s="131">
        <f>_xlfn.FORECAST.LINEAR(AC1,$B$15:$B$16,$A$15:$A$16)</f>
        <v>167.63137417463349</v>
      </c>
      <c r="AD2" s="131">
        <f>_xlfn.FORECAST.LINEAR(AD1,$B$15:$B$16,$A$15:$A$16)</f>
        <v>170.26357143683799</v>
      </c>
      <c r="AE2" s="131">
        <f>_xlfn.FORECAST.LINEAR(AE1,$B$15:$B$16,$A$15:$A$16)</f>
        <v>172.8957686990434</v>
      </c>
      <c r="AF2" s="134">
        <f>SUMIFS('EPA US Data'!$I:$I,'EPA US Data'!$C:$C,AF1,'EPA US Data'!$A:$A,$D2,'EPA US Data'!$J:$J,"*"&amp;$C$2&amp;"*")</f>
        <v>175.52796596124901</v>
      </c>
      <c r="AG2" s="131">
        <f>_xlfn.FORECAST.LINEAR(AG1,$B$16:$B$17,$A$16:$A$17)</f>
        <v>177.58537069725207</v>
      </c>
      <c r="AH2" s="131">
        <f>_xlfn.FORECAST.LINEAR(AH1,$B$16:$B$17,$A$16:$A$17)</f>
        <v>179.64277543325534</v>
      </c>
      <c r="AI2" s="131">
        <f>_xlfn.FORECAST.LINEAR(AI1,$B$16:$B$17,$A$16:$A$17)</f>
        <v>181.7001801692586</v>
      </c>
      <c r="AJ2" s="131">
        <f>_xlfn.FORECAST.LINEAR(AJ1,$B$16:$B$17,$A$16:$A$17)</f>
        <v>183.75758490526187</v>
      </c>
      <c r="AK2" s="134">
        <f>SUMIFS('EPA US Data'!$I:$I,'EPA US Data'!$C:$C,AK1,'EPA US Data'!$A:$A,$D2,'EPA US Data'!$J:$J,"*"&amp;$C$2&amp;"*")</f>
        <v>185.8149896412645</v>
      </c>
      <c r="AL2" s="131">
        <f>_xlfn.FORECAST.LINEAR(AL1,$B$17:$B$18,$A$17:$A$18)</f>
        <v>187.47786391481441</v>
      </c>
      <c r="AM2" s="131">
        <f t="shared" ref="AM2:AO2" si="0">_xlfn.FORECAST.LINEAR(AM1,$B$17:$B$18,$A$17:$A$18)</f>
        <v>189.14073818836414</v>
      </c>
      <c r="AN2" s="131">
        <f t="shared" si="0"/>
        <v>190.80361246191387</v>
      </c>
      <c r="AO2" s="131">
        <f t="shared" si="0"/>
        <v>192.4664867354636</v>
      </c>
      <c r="AP2" s="134">
        <f>SUMIFS('EPA US Data'!$I:$I,'EPA US Data'!$C:$C,AP1,'EPA US Data'!$A:$A,$D2,'EPA US Data'!$J:$J,"*"&amp;$C$2&amp;"*")</f>
        <v>194.12936100901339</v>
      </c>
    </row>
    <row r="3" spans="1:42" x14ac:dyDescent="0.25">
      <c r="E3" s="173"/>
      <c r="F3" s="125" t="s">
        <v>1269</v>
      </c>
      <c r="G3" s="135">
        <f>SUMIFS(EPA_BPEiC!$I:$I,EPA_BPEiC!$F:$F,G$1)</f>
        <v>246.77146878313491</v>
      </c>
      <c r="H3" s="129">
        <f>SUMIFS(EPA_BPEiC!$I:$I,EPA_BPEiC!$F:$F,H$1)</f>
        <v>244.10266696970146</v>
      </c>
      <c r="I3" s="129">
        <f>SUMIFS(EPA_BPEiC!$I:$I,EPA_BPEiC!$F:$F,I$1)</f>
        <v>248.67222272092502</v>
      </c>
      <c r="J3" s="129">
        <f>SUMIFS(EPA_BPEiC!$I:$I,EPA_BPEiC!$F:$F,J$1)</f>
        <v>253.24177847214739</v>
      </c>
      <c r="K3" s="176">
        <f>SUMIFS(EPA_BPEiC!$I:$I,EPA_BPEiC!$F:$F,K$1)</f>
        <v>257.81133422337086</v>
      </c>
      <c r="L3" s="135">
        <f>SUMIFS(EPA_BPEiC!$I:$I,EPA_BPEiC!$F:$F,L$1)</f>
        <v>262.38088997459431</v>
      </c>
      <c r="M3" s="129">
        <f>SUMIFS(EPA_BPEiC!$I:$I,EPA_BPEiC!$F:$F,M$1)</f>
        <v>264.55736798163122</v>
      </c>
      <c r="N3" s="129">
        <f>SUMIFS(EPA_BPEiC!$I:$I,EPA_BPEiC!$F:$F,N$1)</f>
        <v>266.73384598866943</v>
      </c>
      <c r="O3" s="129">
        <f>SUMIFS(EPA_BPEiC!$I:$I,EPA_BPEiC!$F:$F,O$1)</f>
        <v>268.91032399570639</v>
      </c>
      <c r="P3" s="129">
        <f>SUMIFS(EPA_BPEiC!$I:$I,EPA_BPEiC!$F:$F,P$1)</f>
        <v>271.08680200274466</v>
      </c>
      <c r="Q3" s="135">
        <f>SUMIFS(EPA_BPEiC!$I:$I,EPA_BPEiC!$F:$F,Q$1)</f>
        <v>273.26328000978162</v>
      </c>
      <c r="R3" s="129">
        <f>SUMIFS(EPA_BPEiC!$I:$I,EPA_BPEiC!$F:$F,R$1)</f>
        <v>274.30212580027245</v>
      </c>
      <c r="S3" s="129">
        <f>SUMIFS(EPA_BPEiC!$I:$I,EPA_BPEiC!$F:$F,S$1)</f>
        <v>275.34097159076316</v>
      </c>
      <c r="T3" s="129">
        <f>SUMIFS(EPA_BPEiC!$I:$I,EPA_BPEiC!$F:$F,T$1)</f>
        <v>276.37981738125387</v>
      </c>
      <c r="U3" s="129">
        <f>SUMIFS(EPA_BPEiC!$I:$I,EPA_BPEiC!$F:$F,U$1)</f>
        <v>277.41866317174453</v>
      </c>
      <c r="V3" s="135">
        <f>SUMIFS(EPA_BPEiC!$I:$I,EPA_BPEiC!$F:$F,V$1)</f>
        <v>278.45750896223649</v>
      </c>
      <c r="W3" s="129">
        <f>SUMIFS(EPA_BPEiC!$I:$I,EPA_BPEiC!$F:$F,W$1)</f>
        <v>278.33080815148912</v>
      </c>
      <c r="X3" s="129">
        <f>SUMIFS(EPA_BPEiC!$I:$I,EPA_BPEiC!$F:$F,X$1)</f>
        <v>278.20410734074284</v>
      </c>
      <c r="Y3" s="129">
        <f>SUMIFS(EPA_BPEiC!$I:$I,EPA_BPEiC!$F:$F,Y$1)</f>
        <v>278.07740652999667</v>
      </c>
      <c r="Z3" s="129">
        <f>SUMIFS(EPA_BPEiC!$I:$I,EPA_BPEiC!$F:$F,Z$1)</f>
        <v>277.95070571924907</v>
      </c>
      <c r="AA3" s="135">
        <f>SUMIFS(EPA_BPEiC!$I:$I,EPA_BPEiC!$F:$F,AA$1)</f>
        <v>277.8240049085029</v>
      </c>
      <c r="AB3" s="129">
        <f>SUMIFS(EPA_BPEiC!$I:$I,EPA_BPEiC!$F:$F,AB$1)</f>
        <v>278.88939537056621</v>
      </c>
      <c r="AC3" s="129">
        <f>SUMIFS(EPA_BPEiC!$I:$I,EPA_BPEiC!$F:$F,AC$1)</f>
        <v>279.9547858326294</v>
      </c>
      <c r="AD3" s="129">
        <f>SUMIFS(EPA_BPEiC!$I:$I,EPA_BPEiC!$F:$F,AD$1)</f>
        <v>281.02017629469276</v>
      </c>
      <c r="AE3" s="129">
        <f>SUMIFS(EPA_BPEiC!$I:$I,EPA_BPEiC!$F:$F,AE$1)</f>
        <v>282.0855667567572</v>
      </c>
      <c r="AF3" s="135">
        <f>SUMIFS(EPA_BPEiC!$I:$I,EPA_BPEiC!$F:$F,AF$1)</f>
        <v>283.15095721882051</v>
      </c>
      <c r="AG3" s="129">
        <f>SUMIFS(EPA_BPEiC!$I:$I,EPA_BPEiC!$F:$F,AG$1)</f>
        <v>283.3735824256795</v>
      </c>
      <c r="AH3" s="129">
        <f>SUMIFS(EPA_BPEiC!$I:$I,EPA_BPEiC!$F:$F,AH$1)</f>
        <v>283.59620763253741</v>
      </c>
      <c r="AI3" s="129">
        <f>SUMIFS(EPA_BPEiC!$I:$I,EPA_BPEiC!$F:$F,AI$1)</f>
        <v>283.81883283939641</v>
      </c>
      <c r="AJ3" s="129">
        <f>SUMIFS(EPA_BPEiC!$I:$I,EPA_BPEiC!$F:$F,AJ$1)</f>
        <v>284.04145804625534</v>
      </c>
      <c r="AK3" s="135">
        <f>SUMIFS(EPA_BPEiC!$I:$I,EPA_BPEiC!$F:$F,AK$1)</f>
        <v>284.26408325311456</v>
      </c>
      <c r="AL3" s="129">
        <f>SUMIFS(EPA_BPEiC!$I:$I,EPA_BPEiC!$F:$F,AL$1)</f>
        <v>284.12748423647724</v>
      </c>
      <c r="AM3" s="129">
        <f>SUMIFS(EPA_BPEiC!$I:$I,EPA_BPEiC!$F:$F,AM$1)</f>
        <v>283.9908852198389</v>
      </c>
      <c r="AN3" s="129">
        <f>SUMIFS(EPA_BPEiC!$I:$I,EPA_BPEiC!$F:$F,AN$1)</f>
        <v>283.85428620320158</v>
      </c>
      <c r="AO3" s="129">
        <f>SUMIFS(EPA_BPEiC!$I:$I,EPA_BPEiC!$F:$F,AO$1)</f>
        <v>283.71768718656426</v>
      </c>
      <c r="AP3" s="135">
        <f>SUMIFS(EPA_BPEiC!$I:$I,EPA_BPEiC!$F:$F,AP$1)</f>
        <v>283.58108816992581</v>
      </c>
    </row>
    <row r="4" spans="1:42" x14ac:dyDescent="0.25">
      <c r="E4" s="173"/>
      <c r="F4" s="125" t="s">
        <v>1267</v>
      </c>
      <c r="G4" s="136">
        <f>G2/G3</f>
        <v>0.40576371489091428</v>
      </c>
      <c r="H4" s="130">
        <f t="shared" ref="H4:AP4" si="1">H2/H3</f>
        <v>0.42617961959171952</v>
      </c>
      <c r="I4" s="130">
        <f t="shared" si="1"/>
        <v>0.43403422552561866</v>
      </c>
      <c r="J4" s="130">
        <f t="shared" si="1"/>
        <v>0.44160537065036803</v>
      </c>
      <c r="K4" s="130">
        <f t="shared" si="1"/>
        <v>0.44890812749922521</v>
      </c>
      <c r="L4" s="136">
        <f t="shared" si="1"/>
        <v>0.45595651860855246</v>
      </c>
      <c r="M4" s="130">
        <f t="shared" si="1"/>
        <v>0.465514533478465</v>
      </c>
      <c r="N4" s="130">
        <f t="shared" si="1"/>
        <v>0.47491656657501546</v>
      </c>
      <c r="O4" s="130">
        <f t="shared" si="1"/>
        <v>0.48416640530467614</v>
      </c>
      <c r="P4" s="130">
        <f t="shared" si="1"/>
        <v>0.49326771544190562</v>
      </c>
      <c r="Q4" s="136">
        <f t="shared" si="1"/>
        <v>0.50222404597303327</v>
      </c>
      <c r="R4" s="130">
        <f t="shared" si="1"/>
        <v>0.5110349798507583</v>
      </c>
      <c r="S4" s="130">
        <f t="shared" si="1"/>
        <v>0.51977942742594585</v>
      </c>
      <c r="T4" s="130">
        <f t="shared" si="1"/>
        <v>0.52845813841703904</v>
      </c>
      <c r="U4" s="130">
        <f t="shared" si="1"/>
        <v>0.53707185131264068</v>
      </c>
      <c r="V4" s="136">
        <f t="shared" si="1"/>
        <v>0.54562129358098488</v>
      </c>
      <c r="W4" s="130">
        <f t="shared" si="1"/>
        <v>0.55336767765955108</v>
      </c>
      <c r="X4" s="130">
        <f t="shared" si="1"/>
        <v>0.56112111751563654</v>
      </c>
      <c r="Y4" s="130">
        <f t="shared" si="1"/>
        <v>0.56888162279373944</v>
      </c>
      <c r="Z4" s="130">
        <f t="shared" si="1"/>
        <v>0.57664920315595747</v>
      </c>
      <c r="AA4" s="136">
        <f t="shared" si="1"/>
        <v>0.58442386828199444</v>
      </c>
      <c r="AB4" s="130">
        <f t="shared" si="1"/>
        <v>0.5916294403851039</v>
      </c>
      <c r="AC4" s="130">
        <f t="shared" si="1"/>
        <v>0.59878016971944781</v>
      </c>
      <c r="AD4" s="130">
        <f t="shared" si="1"/>
        <v>0.60587668003698969</v>
      </c>
      <c r="AE4" s="130">
        <f t="shared" si="1"/>
        <v>0.61291958566647142</v>
      </c>
      <c r="AF4" s="136">
        <f t="shared" si="1"/>
        <v>0.61990949169068177</v>
      </c>
      <c r="AG4" s="130">
        <f t="shared" si="1"/>
        <v>0.62668287275447587</v>
      </c>
      <c r="AH4" s="130">
        <f t="shared" si="1"/>
        <v>0.63344561950568434</v>
      </c>
      <c r="AI4" s="130">
        <f t="shared" si="1"/>
        <v>0.64019775696870918</v>
      </c>
      <c r="AJ4" s="130">
        <f t="shared" si="1"/>
        <v>0.64693931008950623</v>
      </c>
      <c r="AK4" s="136">
        <f t="shared" si="1"/>
        <v>0.65367030373587864</v>
      </c>
      <c r="AL4" s="130">
        <f t="shared" si="1"/>
        <v>0.65983713057050808</v>
      </c>
      <c r="AM4" s="130">
        <f t="shared" si="1"/>
        <v>0.66600988986653309</v>
      </c>
      <c r="AN4" s="130">
        <f t="shared" si="1"/>
        <v>0.67218859018857335</v>
      </c>
      <c r="AO4" s="130">
        <f t="shared" si="1"/>
        <v>0.67837324011774913</v>
      </c>
      <c r="AP4" s="136">
        <f t="shared" si="1"/>
        <v>0.68456384825171535</v>
      </c>
    </row>
    <row r="5" spans="1:42" x14ac:dyDescent="0.25">
      <c r="E5" s="137"/>
      <c r="F5" s="125" t="s">
        <v>1274</v>
      </c>
      <c r="G5" s="136"/>
      <c r="H5" s="130">
        <f>(H4-G4)</f>
        <v>2.0415904700805232E-2</v>
      </c>
      <c r="I5" s="130">
        <f>(I4-H4)</f>
        <v>7.8546059338991392E-3</v>
      </c>
      <c r="J5" s="130">
        <f t="shared" ref="J5:AP5" si="2">(J4-I4)</f>
        <v>7.5711451247493788E-3</v>
      </c>
      <c r="K5" s="130">
        <f t="shared" si="2"/>
        <v>7.3027568488571726E-3</v>
      </c>
      <c r="L5" s="130">
        <f>(L4-K4)</f>
        <v>7.0483911093272567E-3</v>
      </c>
      <c r="M5" s="130">
        <f t="shared" si="2"/>
        <v>9.5580148699125345E-3</v>
      </c>
      <c r="N5" s="130">
        <f t="shared" si="2"/>
        <v>9.4020330965504662E-3</v>
      </c>
      <c r="O5" s="130">
        <f t="shared" si="2"/>
        <v>9.2498387296606754E-3</v>
      </c>
      <c r="P5" s="130">
        <f t="shared" si="2"/>
        <v>9.1013101372294791E-3</v>
      </c>
      <c r="Q5" s="130">
        <f t="shared" si="2"/>
        <v>8.9563305311276542E-3</v>
      </c>
      <c r="R5" s="130">
        <f t="shared" si="2"/>
        <v>8.8109338777250246E-3</v>
      </c>
      <c r="S5" s="130">
        <f t="shared" si="2"/>
        <v>8.7444475751875528E-3</v>
      </c>
      <c r="T5" s="130">
        <f t="shared" si="2"/>
        <v>8.6787109910931859E-3</v>
      </c>
      <c r="U5" s="130">
        <f t="shared" si="2"/>
        <v>8.613712895601644E-3</v>
      </c>
      <c r="V5" s="130">
        <f t="shared" si="2"/>
        <v>8.5494422683441984E-3</v>
      </c>
      <c r="W5" s="130">
        <f t="shared" si="2"/>
        <v>7.7463840785662041E-3</v>
      </c>
      <c r="X5" s="130">
        <f t="shared" si="2"/>
        <v>7.7534398560854534E-3</v>
      </c>
      <c r="Y5" s="130">
        <f t="shared" si="2"/>
        <v>7.7605052781029027E-3</v>
      </c>
      <c r="Z5" s="130">
        <f t="shared" si="2"/>
        <v>7.7675803622180295E-3</v>
      </c>
      <c r="AA5" s="130">
        <f t="shared" si="2"/>
        <v>7.7746651260369726E-3</v>
      </c>
      <c r="AB5" s="130">
        <f t="shared" si="2"/>
        <v>7.2055721031094588E-3</v>
      </c>
      <c r="AC5" s="130">
        <f t="shared" si="2"/>
        <v>7.1507293343439082E-3</v>
      </c>
      <c r="AD5" s="130">
        <f t="shared" si="2"/>
        <v>7.096510317541882E-3</v>
      </c>
      <c r="AE5" s="130">
        <f t="shared" si="2"/>
        <v>7.0429056294817327E-3</v>
      </c>
      <c r="AF5" s="130">
        <f t="shared" si="2"/>
        <v>6.9899060242103461E-3</v>
      </c>
      <c r="AG5" s="130">
        <f t="shared" si="2"/>
        <v>6.7733810637941039E-3</v>
      </c>
      <c r="AH5" s="130">
        <f t="shared" si="2"/>
        <v>6.7627467512084705E-3</v>
      </c>
      <c r="AI5" s="130">
        <f t="shared" si="2"/>
        <v>6.7521374630248321E-3</v>
      </c>
      <c r="AJ5" s="130">
        <f t="shared" si="2"/>
        <v>6.7415531207970503E-3</v>
      </c>
      <c r="AK5" s="130">
        <f t="shared" si="2"/>
        <v>6.7309936463724185E-3</v>
      </c>
      <c r="AL5" s="130">
        <f t="shared" si="2"/>
        <v>6.1668268346294353E-3</v>
      </c>
      <c r="AM5" s="130">
        <f t="shared" si="2"/>
        <v>6.1727592960250099E-3</v>
      </c>
      <c r="AN5" s="130">
        <f t="shared" si="2"/>
        <v>6.1787003220402648E-3</v>
      </c>
      <c r="AO5" s="130">
        <f t="shared" si="2"/>
        <v>6.1846499291757784E-3</v>
      </c>
      <c r="AP5" s="130">
        <f t="shared" si="2"/>
        <v>6.1906081339662133E-3</v>
      </c>
    </row>
    <row r="6" spans="1:42" x14ac:dyDescent="0.25">
      <c r="F6" s="125"/>
      <c r="G6" s="130"/>
      <c r="H6" s="130"/>
      <c r="I6" s="130"/>
      <c r="J6" s="130"/>
      <c r="K6" s="130"/>
      <c r="L6" s="130"/>
      <c r="M6" s="130"/>
      <c r="N6" s="130"/>
      <c r="O6" s="130"/>
      <c r="P6" s="130"/>
      <c r="Q6" s="130"/>
      <c r="R6" s="130"/>
      <c r="S6" s="130"/>
      <c r="T6" s="130"/>
      <c r="U6" s="130"/>
      <c r="V6" s="130"/>
      <c r="W6" s="130"/>
      <c r="X6" s="130"/>
      <c r="Y6" s="130"/>
      <c r="Z6" s="130"/>
      <c r="AA6" s="130"/>
      <c r="AB6" s="130"/>
      <c r="AC6" s="130"/>
      <c r="AD6" s="130"/>
      <c r="AE6" s="130"/>
      <c r="AF6" s="130"/>
      <c r="AG6" s="130"/>
      <c r="AH6" s="130"/>
      <c r="AI6" s="130"/>
      <c r="AJ6" s="130"/>
      <c r="AK6" s="130"/>
      <c r="AL6" s="130"/>
      <c r="AM6" s="130"/>
      <c r="AN6" s="130"/>
      <c r="AO6" s="130"/>
      <c r="AP6" s="130"/>
    </row>
    <row r="7" spans="1:42" x14ac:dyDescent="0.25">
      <c r="E7" s="174" t="s">
        <v>1273</v>
      </c>
      <c r="F7" s="111" t="s">
        <v>1272</v>
      </c>
      <c r="K7" s="132">
        <f>(SUM('IEA-MethaneAbatement-US'!$J$2:$J$85)*About!$A$167)/10^3</f>
        <v>228.58220101013009</v>
      </c>
      <c r="L7" s="130"/>
      <c r="M7" s="130"/>
      <c r="N7" s="130"/>
      <c r="O7" s="130"/>
      <c r="P7" s="130"/>
      <c r="Q7" s="130"/>
      <c r="R7" s="130"/>
      <c r="S7" s="130"/>
      <c r="T7" s="130"/>
      <c r="U7" s="130"/>
      <c r="V7" s="130"/>
      <c r="W7" s="130"/>
      <c r="X7" s="130"/>
      <c r="Y7" s="130"/>
      <c r="Z7" s="130"/>
      <c r="AA7" s="130"/>
      <c r="AB7" s="130"/>
      <c r="AC7" s="130"/>
      <c r="AD7" s="130"/>
      <c r="AE7" s="130"/>
      <c r="AF7" s="130"/>
      <c r="AG7" s="130"/>
      <c r="AH7" s="130"/>
      <c r="AI7" s="130"/>
      <c r="AJ7" s="130"/>
      <c r="AK7" s="130"/>
      <c r="AL7" s="130"/>
      <c r="AM7" s="130"/>
      <c r="AN7" s="130"/>
      <c r="AO7" s="130"/>
      <c r="AP7" s="130"/>
    </row>
    <row r="8" spans="1:42" x14ac:dyDescent="0.25">
      <c r="E8" s="174"/>
      <c r="F8" s="125" t="s">
        <v>1271</v>
      </c>
      <c r="K8" s="132">
        <f>'IEA-MethaneEmissions-US'!$H$24</f>
        <v>318.56328108062519</v>
      </c>
    </row>
    <row r="9" spans="1:42" ht="45.75" thickBot="1" x14ac:dyDescent="0.3">
      <c r="E9" s="174"/>
      <c r="F9" s="139" t="s">
        <v>1275</v>
      </c>
      <c r="G9" s="138">
        <f t="shared" ref="G9:I9" si="3">H9-G5</f>
        <v>0.681699299477877</v>
      </c>
      <c r="H9" s="138">
        <f t="shared" si="3"/>
        <v>0.681699299477877</v>
      </c>
      <c r="I9" s="138">
        <f t="shared" si="3"/>
        <v>0.70211520417868223</v>
      </c>
      <c r="J9" s="138">
        <f>K9-J5</f>
        <v>0.70996981011258131</v>
      </c>
      <c r="K9" s="158">
        <f>K7/$K$8</f>
        <v>0.71754095523733075</v>
      </c>
      <c r="L9" s="138">
        <f>SUM(K9+L5)</f>
        <v>0.72458934634665795</v>
      </c>
      <c r="M9" s="138">
        <f t="shared" ref="M9:AP9" si="4">SUM(L9+M5)</f>
        <v>0.73414736121657054</v>
      </c>
      <c r="N9" s="138">
        <f t="shared" si="4"/>
        <v>0.74354939431312106</v>
      </c>
      <c r="O9" s="138">
        <f t="shared" si="4"/>
        <v>0.75279923304278173</v>
      </c>
      <c r="P9" s="138">
        <f t="shared" si="4"/>
        <v>0.76190054318001121</v>
      </c>
      <c r="Q9" s="138">
        <f t="shared" si="4"/>
        <v>0.77085687371113887</v>
      </c>
      <c r="R9" s="138">
        <f t="shared" si="4"/>
        <v>0.77966780758886389</v>
      </c>
      <c r="S9" s="138">
        <f t="shared" si="4"/>
        <v>0.78841225516405145</v>
      </c>
      <c r="T9" s="138">
        <f t="shared" si="4"/>
        <v>0.79709096615514463</v>
      </c>
      <c r="U9" s="138">
        <f t="shared" si="4"/>
        <v>0.80570467905074628</v>
      </c>
      <c r="V9" s="138">
        <f t="shared" si="4"/>
        <v>0.81425412131909047</v>
      </c>
      <c r="W9" s="138">
        <f t="shared" si="4"/>
        <v>0.82200050539765668</v>
      </c>
      <c r="X9" s="138">
        <f t="shared" si="4"/>
        <v>0.82975394525374213</v>
      </c>
      <c r="Y9" s="138">
        <f t="shared" si="4"/>
        <v>0.83751445053184503</v>
      </c>
      <c r="Z9" s="138">
        <f t="shared" si="4"/>
        <v>0.84528203089406306</v>
      </c>
      <c r="AA9" s="138">
        <f t="shared" si="4"/>
        <v>0.85305669602010004</v>
      </c>
      <c r="AB9" s="138">
        <f t="shared" si="4"/>
        <v>0.86026226812320949</v>
      </c>
      <c r="AC9" s="138">
        <f t="shared" si="4"/>
        <v>0.8674129974575534</v>
      </c>
      <c r="AD9" s="138">
        <f t="shared" si="4"/>
        <v>0.87450950777509528</v>
      </c>
      <c r="AE9" s="138">
        <f t="shared" si="4"/>
        <v>0.88155241340457702</v>
      </c>
      <c r="AF9" s="138">
        <f t="shared" si="4"/>
        <v>0.88854231942878736</v>
      </c>
      <c r="AG9" s="138">
        <f t="shared" si="4"/>
        <v>0.89531570049258147</v>
      </c>
      <c r="AH9" s="138">
        <f t="shared" si="4"/>
        <v>0.90207844724378994</v>
      </c>
      <c r="AI9" s="138">
        <f t="shared" si="4"/>
        <v>0.90883058470681477</v>
      </c>
      <c r="AJ9" s="138">
        <f t="shared" si="4"/>
        <v>0.91557213782761182</v>
      </c>
      <c r="AK9" s="138">
        <f t="shared" si="4"/>
        <v>0.92230313147398424</v>
      </c>
      <c r="AL9" s="138">
        <f t="shared" si="4"/>
        <v>0.92846995830861367</v>
      </c>
      <c r="AM9" s="138">
        <f t="shared" si="4"/>
        <v>0.93464271760463868</v>
      </c>
      <c r="AN9" s="138">
        <f t="shared" si="4"/>
        <v>0.94082141792667895</v>
      </c>
      <c r="AO9" s="138">
        <f t="shared" si="4"/>
        <v>0.94700606785585473</v>
      </c>
      <c r="AP9" s="138">
        <f t="shared" si="4"/>
        <v>0.95319667598982094</v>
      </c>
    </row>
    <row r="10" spans="1:42" ht="15.75" thickBot="1" x14ac:dyDescent="0.3">
      <c r="E10" s="133"/>
      <c r="F10" s="155" t="s">
        <v>1287</v>
      </c>
      <c r="G10" s="156">
        <f>G9-$K$9</f>
        <v>-3.584165575945375E-2</v>
      </c>
      <c r="H10" s="156">
        <f t="shared" ref="H10:AP10" si="5">H9-$K$9</f>
        <v>-3.584165575945375E-2</v>
      </c>
      <c r="I10" s="156">
        <f t="shared" si="5"/>
        <v>-1.5425751058648518E-2</v>
      </c>
      <c r="J10" s="156">
        <f t="shared" si="5"/>
        <v>-7.5711451247494344E-3</v>
      </c>
      <c r="K10" s="159">
        <f t="shared" si="5"/>
        <v>0</v>
      </c>
      <c r="L10" s="156">
        <f t="shared" si="5"/>
        <v>7.0483911093272011E-3</v>
      </c>
      <c r="M10" s="156">
        <f t="shared" si="5"/>
        <v>1.6606405979239791E-2</v>
      </c>
      <c r="N10" s="156">
        <f t="shared" si="5"/>
        <v>2.6008439075790313E-2</v>
      </c>
      <c r="O10" s="156">
        <f t="shared" si="5"/>
        <v>3.5258277805450988E-2</v>
      </c>
      <c r="P10" s="156">
        <f t="shared" si="5"/>
        <v>4.4359587942680467E-2</v>
      </c>
      <c r="Q10" s="156">
        <f t="shared" si="5"/>
        <v>5.3315918473808122E-2</v>
      </c>
      <c r="R10" s="156">
        <f t="shared" si="5"/>
        <v>6.2126852351533146E-2</v>
      </c>
      <c r="S10" s="156">
        <f t="shared" si="5"/>
        <v>7.0871299926720699E-2</v>
      </c>
      <c r="T10" s="156">
        <f t="shared" si="5"/>
        <v>7.9550010917813885E-2</v>
      </c>
      <c r="U10" s="156">
        <f t="shared" si="5"/>
        <v>8.8163723813415529E-2</v>
      </c>
      <c r="V10" s="156">
        <f t="shared" si="5"/>
        <v>9.6713166081759727E-2</v>
      </c>
      <c r="W10" s="156">
        <f t="shared" si="5"/>
        <v>0.10445955016032593</v>
      </c>
      <c r="X10" s="156">
        <f t="shared" si="5"/>
        <v>0.11221299001641138</v>
      </c>
      <c r="Y10" s="156">
        <f t="shared" si="5"/>
        <v>0.11997349529451429</v>
      </c>
      <c r="Z10" s="156">
        <f t="shared" si="5"/>
        <v>0.12774107565673232</v>
      </c>
      <c r="AA10" s="156">
        <f t="shared" si="5"/>
        <v>0.13551574078276929</v>
      </c>
      <c r="AB10" s="156">
        <f t="shared" si="5"/>
        <v>0.14272131288587875</v>
      </c>
      <c r="AC10" s="156">
        <f t="shared" si="5"/>
        <v>0.14987204222022266</v>
      </c>
      <c r="AD10" s="156">
        <f t="shared" si="5"/>
        <v>0.15696855253776454</v>
      </c>
      <c r="AE10" s="156">
        <f t="shared" si="5"/>
        <v>0.16401145816724627</v>
      </c>
      <c r="AF10" s="156">
        <f t="shared" si="5"/>
        <v>0.17100136419145662</v>
      </c>
      <c r="AG10" s="156">
        <f t="shared" si="5"/>
        <v>0.17777474525525072</v>
      </c>
      <c r="AH10" s="156">
        <f t="shared" si="5"/>
        <v>0.18453749200645919</v>
      </c>
      <c r="AI10" s="156">
        <f t="shared" si="5"/>
        <v>0.19128962946948402</v>
      </c>
      <c r="AJ10" s="156">
        <f t="shared" si="5"/>
        <v>0.19803118259028107</v>
      </c>
      <c r="AK10" s="156">
        <f t="shared" si="5"/>
        <v>0.20476217623665349</v>
      </c>
      <c r="AL10" s="156">
        <f t="shared" si="5"/>
        <v>0.21092900307128293</v>
      </c>
      <c r="AM10" s="156">
        <f t="shared" si="5"/>
        <v>0.21710176236730794</v>
      </c>
      <c r="AN10" s="156">
        <f t="shared" si="5"/>
        <v>0.2232804626893482</v>
      </c>
      <c r="AO10" s="156">
        <f t="shared" si="5"/>
        <v>0.22946511261852398</v>
      </c>
      <c r="AP10" s="157">
        <f t="shared" si="5"/>
        <v>0.23565572075249019</v>
      </c>
    </row>
    <row r="11" spans="1:42" x14ac:dyDescent="0.25">
      <c r="A11" s="111">
        <v>2015</v>
      </c>
      <c r="B11" s="126">
        <f>G2</f>
        <v>100.1309079025321</v>
      </c>
    </row>
    <row r="12" spans="1:42" x14ac:dyDescent="0.25">
      <c r="A12" s="111">
        <v>2020</v>
      </c>
      <c r="B12" s="126">
        <f>L2</f>
        <v>119.63427714222966</v>
      </c>
    </row>
    <row r="13" spans="1:42" x14ac:dyDescent="0.25">
      <c r="A13" s="111">
        <v>2025</v>
      </c>
      <c r="B13" s="126">
        <f>Q2</f>
        <v>137.23939010237444</v>
      </c>
      <c r="F13" s="129"/>
      <c r="G13" s="129"/>
      <c r="H13" s="129"/>
      <c r="K13" s="168"/>
      <c r="L13" s="168"/>
      <c r="M13" s="130"/>
    </row>
    <row r="14" spans="1:42" ht="30" x14ac:dyDescent="0.25">
      <c r="A14" s="111">
        <v>2030</v>
      </c>
      <c r="B14" s="126">
        <f>V2</f>
        <v>151.93234624731417</v>
      </c>
      <c r="E14" s="135"/>
      <c r="F14" s="179" t="s">
        <v>1291</v>
      </c>
      <c r="G14" s="111">
        <v>2019</v>
      </c>
      <c r="H14" s="129"/>
    </row>
    <row r="15" spans="1:42" x14ac:dyDescent="0.25">
      <c r="A15" s="111">
        <v>2035</v>
      </c>
      <c r="B15" s="126">
        <f>AA2</f>
        <v>162.36697965022307</v>
      </c>
      <c r="E15" s="129"/>
      <c r="F15" s="177" t="s">
        <v>1288</v>
      </c>
      <c r="G15" s="129">
        <f>K3</f>
        <v>257.81133422337086</v>
      </c>
      <c r="H15" s="129"/>
    </row>
    <row r="16" spans="1:42" x14ac:dyDescent="0.25">
      <c r="A16" s="111">
        <v>2040</v>
      </c>
      <c r="B16" s="126">
        <f>AF2</f>
        <v>175.52796596124901</v>
      </c>
      <c r="E16" s="129"/>
      <c r="F16" s="177" t="s">
        <v>1289</v>
      </c>
      <c r="G16" s="129">
        <f>K8</f>
        <v>318.56328108062519</v>
      </c>
      <c r="H16" s="129"/>
    </row>
    <row r="17" spans="1:8" x14ac:dyDescent="0.25">
      <c r="A17" s="111">
        <v>2045</v>
      </c>
      <c r="B17" s="126">
        <f>AK2</f>
        <v>185.8149896412645</v>
      </c>
      <c r="E17" s="129"/>
      <c r="F17" s="177" t="s">
        <v>1290</v>
      </c>
      <c r="G17" s="178">
        <f>G15/G16</f>
        <v>0.80929394420106249</v>
      </c>
      <c r="H17" s="129"/>
    </row>
    <row r="18" spans="1:8" x14ac:dyDescent="0.25">
      <c r="A18" s="111">
        <v>2050</v>
      </c>
      <c r="B18" s="126">
        <f>AP2</f>
        <v>194.12936100901339</v>
      </c>
      <c r="E18" s="145"/>
    </row>
    <row r="19" spans="1:8" x14ac:dyDescent="0.25">
      <c r="F19" s="146"/>
    </row>
    <row r="20" spans="1:8" x14ac:dyDescent="0.25">
      <c r="F20" s="126"/>
    </row>
    <row r="22" spans="1:8" x14ac:dyDescent="0.25">
      <c r="G22" s="145"/>
    </row>
  </sheetData>
  <mergeCells count="2">
    <mergeCell ref="E2:E4"/>
    <mergeCell ref="E7:E9"/>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1:J1000"/>
  <sheetViews>
    <sheetView workbookViewId="0"/>
  </sheetViews>
  <sheetFormatPr defaultColWidth="12.625" defaultRowHeight="15" customHeight="1" x14ac:dyDescent="0.2"/>
  <cols>
    <col min="1" max="1" width="18.625" customWidth="1"/>
    <col min="2" max="2" width="7.625" customWidth="1"/>
    <col min="3" max="3" width="24.125" customWidth="1"/>
    <col min="4" max="4" width="16.75" customWidth="1"/>
    <col min="5" max="5" width="16" customWidth="1"/>
    <col min="6" max="6" width="21.375" customWidth="1"/>
    <col min="7" max="7" width="16.375" customWidth="1"/>
    <col min="8" max="8" width="35.625" customWidth="1"/>
    <col min="9" max="9" width="14.75" customWidth="1"/>
    <col min="10" max="10" width="18.375" customWidth="1"/>
    <col min="11" max="26" width="7.625" customWidth="1"/>
  </cols>
  <sheetData>
    <row r="1" spans="1:10" ht="45" x14ac:dyDescent="0.25">
      <c r="A1" s="1" t="s">
        <v>232</v>
      </c>
      <c r="C1" s="3" t="s">
        <v>233</v>
      </c>
      <c r="D1" s="11" t="s">
        <v>234</v>
      </c>
      <c r="E1" s="11" t="s">
        <v>235</v>
      </c>
      <c r="F1" s="11" t="s">
        <v>236</v>
      </c>
      <c r="G1" s="11" t="s">
        <v>237</v>
      </c>
      <c r="H1" s="11" t="s">
        <v>238</v>
      </c>
      <c r="I1" s="12" t="s">
        <v>239</v>
      </c>
      <c r="J1" s="11" t="s">
        <v>240</v>
      </c>
    </row>
    <row r="2" spans="1:10" x14ac:dyDescent="0.25">
      <c r="A2" s="13" t="s">
        <v>241</v>
      </c>
      <c r="C2" s="2" t="s">
        <v>242</v>
      </c>
      <c r="D2" s="2">
        <v>1</v>
      </c>
      <c r="E2" s="2">
        <v>1</v>
      </c>
      <c r="F2" s="2">
        <v>1</v>
      </c>
      <c r="G2" s="14" t="s">
        <v>243</v>
      </c>
      <c r="H2" s="14" t="s">
        <v>244</v>
      </c>
      <c r="I2" s="14" t="s">
        <v>245</v>
      </c>
      <c r="J2" s="14" t="s">
        <v>246</v>
      </c>
    </row>
    <row r="3" spans="1:10" x14ac:dyDescent="0.25">
      <c r="C3" s="2" t="s">
        <v>247</v>
      </c>
      <c r="D3" s="2">
        <v>1</v>
      </c>
      <c r="E3" s="2">
        <v>1</v>
      </c>
      <c r="F3" s="2">
        <v>1</v>
      </c>
      <c r="G3" s="14" t="s">
        <v>243</v>
      </c>
      <c r="H3" s="14" t="s">
        <v>248</v>
      </c>
      <c r="I3" s="14" t="s">
        <v>249</v>
      </c>
      <c r="J3" s="14" t="s">
        <v>248</v>
      </c>
    </row>
    <row r="4" spans="1:10" x14ac:dyDescent="0.25">
      <c r="C4" s="2" t="s">
        <v>250</v>
      </c>
      <c r="D4" s="2">
        <v>1</v>
      </c>
      <c r="E4" s="2">
        <v>1</v>
      </c>
      <c r="F4" s="2">
        <v>1</v>
      </c>
      <c r="G4" s="14" t="s">
        <v>243</v>
      </c>
      <c r="H4" s="14" t="s">
        <v>251</v>
      </c>
      <c r="I4" s="14" t="s">
        <v>252</v>
      </c>
      <c r="J4" s="14" t="s">
        <v>253</v>
      </c>
    </row>
    <row r="5" spans="1:10" x14ac:dyDescent="0.25">
      <c r="C5" s="2" t="s">
        <v>254</v>
      </c>
      <c r="D5" s="2">
        <v>1</v>
      </c>
      <c r="E5" s="2">
        <v>1</v>
      </c>
      <c r="F5" s="2">
        <v>1</v>
      </c>
      <c r="G5" s="14" t="s">
        <v>243</v>
      </c>
      <c r="H5" s="14" t="s">
        <v>248</v>
      </c>
      <c r="I5" s="14" t="s">
        <v>255</v>
      </c>
      <c r="J5" s="14" t="s">
        <v>248</v>
      </c>
    </row>
    <row r="6" spans="1:10" x14ac:dyDescent="0.25">
      <c r="C6" s="2" t="s">
        <v>256</v>
      </c>
      <c r="D6" s="2">
        <v>1</v>
      </c>
      <c r="E6" s="2">
        <v>1</v>
      </c>
      <c r="F6" s="2">
        <v>1</v>
      </c>
      <c r="G6" s="14" t="s">
        <v>243</v>
      </c>
      <c r="H6" s="14" t="s">
        <v>251</v>
      </c>
      <c r="I6" s="14" t="s">
        <v>257</v>
      </c>
      <c r="J6" s="14" t="s">
        <v>253</v>
      </c>
    </row>
    <row r="7" spans="1:10" x14ac:dyDescent="0.25">
      <c r="C7" s="2" t="s">
        <v>258</v>
      </c>
      <c r="D7" s="2">
        <v>1</v>
      </c>
      <c r="E7" s="2">
        <v>1</v>
      </c>
      <c r="F7" s="2">
        <v>1</v>
      </c>
      <c r="G7" s="14" t="s">
        <v>243</v>
      </c>
      <c r="H7" s="14" t="s">
        <v>259</v>
      </c>
      <c r="I7" s="14" t="s">
        <v>260</v>
      </c>
      <c r="J7" s="14" t="s">
        <v>261</v>
      </c>
    </row>
    <row r="8" spans="1:10" x14ac:dyDescent="0.25">
      <c r="C8" s="2" t="s">
        <v>262</v>
      </c>
      <c r="D8" s="2">
        <v>1</v>
      </c>
      <c r="E8" s="2">
        <v>1</v>
      </c>
      <c r="F8" s="2">
        <v>1</v>
      </c>
      <c r="G8" s="14" t="s">
        <v>243</v>
      </c>
      <c r="H8" s="14" t="s">
        <v>259</v>
      </c>
      <c r="I8" s="14" t="s">
        <v>263</v>
      </c>
      <c r="J8" s="14" t="s">
        <v>261</v>
      </c>
    </row>
    <row r="9" spans="1:10" x14ac:dyDescent="0.25">
      <c r="C9" s="2" t="s">
        <v>264</v>
      </c>
      <c r="D9" s="2">
        <v>1</v>
      </c>
      <c r="E9" s="2">
        <v>1</v>
      </c>
      <c r="F9" s="2">
        <v>1</v>
      </c>
      <c r="G9" s="14" t="s">
        <v>243</v>
      </c>
      <c r="H9" s="14" t="s">
        <v>265</v>
      </c>
      <c r="I9" s="14" t="s">
        <v>266</v>
      </c>
      <c r="J9" s="14" t="s">
        <v>246</v>
      </c>
    </row>
    <row r="10" spans="1:10" x14ac:dyDescent="0.25">
      <c r="C10" s="2" t="s">
        <v>267</v>
      </c>
      <c r="D10" s="2">
        <v>1</v>
      </c>
      <c r="E10" s="2">
        <v>1</v>
      </c>
      <c r="F10" s="2">
        <v>1</v>
      </c>
      <c r="G10" s="14" t="s">
        <v>243</v>
      </c>
      <c r="H10" s="14" t="s">
        <v>268</v>
      </c>
      <c r="I10" s="14" t="s">
        <v>269</v>
      </c>
      <c r="J10" s="14" t="s">
        <v>270</v>
      </c>
    </row>
    <row r="11" spans="1:10" x14ac:dyDescent="0.25">
      <c r="C11" s="2" t="s">
        <v>271</v>
      </c>
      <c r="D11" s="2">
        <v>1</v>
      </c>
      <c r="E11" s="2">
        <v>1</v>
      </c>
      <c r="F11" s="2">
        <v>1</v>
      </c>
      <c r="G11" s="14" t="s">
        <v>243</v>
      </c>
      <c r="H11" s="14" t="s">
        <v>248</v>
      </c>
      <c r="I11" s="14" t="s">
        <v>272</v>
      </c>
      <c r="J11" s="14" t="s">
        <v>248</v>
      </c>
    </row>
    <row r="12" spans="1:10" x14ac:dyDescent="0.25">
      <c r="C12" s="2" t="s">
        <v>273</v>
      </c>
      <c r="D12" s="2">
        <v>1</v>
      </c>
      <c r="E12" s="2">
        <v>1</v>
      </c>
      <c r="F12" s="2">
        <v>1</v>
      </c>
      <c r="G12" s="14" t="s">
        <v>243</v>
      </c>
      <c r="H12" s="14" t="s">
        <v>265</v>
      </c>
      <c r="I12" s="14" t="s">
        <v>274</v>
      </c>
      <c r="J12" s="14" t="s">
        <v>246</v>
      </c>
    </row>
    <row r="13" spans="1:10" x14ac:dyDescent="0.25">
      <c r="C13" s="2" t="s">
        <v>275</v>
      </c>
      <c r="D13" s="2">
        <v>1</v>
      </c>
      <c r="E13" s="2">
        <v>1</v>
      </c>
      <c r="F13" s="2">
        <v>1</v>
      </c>
      <c r="G13" s="14" t="s">
        <v>243</v>
      </c>
      <c r="H13" s="14" t="s">
        <v>259</v>
      </c>
      <c r="I13" s="14" t="s">
        <v>276</v>
      </c>
      <c r="J13" s="14" t="s">
        <v>261</v>
      </c>
    </row>
    <row r="14" spans="1:10" x14ac:dyDescent="0.25">
      <c r="C14" s="2" t="s">
        <v>277</v>
      </c>
      <c r="D14" s="2">
        <v>1</v>
      </c>
      <c r="E14" s="2">
        <v>1</v>
      </c>
      <c r="F14" s="2">
        <v>1</v>
      </c>
      <c r="G14" s="14" t="s">
        <v>243</v>
      </c>
      <c r="H14" s="14" t="s">
        <v>251</v>
      </c>
      <c r="I14" s="14" t="s">
        <v>278</v>
      </c>
      <c r="J14" s="14" t="s">
        <v>279</v>
      </c>
    </row>
    <row r="15" spans="1:10" x14ac:dyDescent="0.25">
      <c r="C15" s="2" t="s">
        <v>280</v>
      </c>
      <c r="D15" s="2">
        <v>1</v>
      </c>
      <c r="E15" s="2">
        <v>1</v>
      </c>
      <c r="F15" s="2">
        <v>1</v>
      </c>
      <c r="G15" s="14" t="s">
        <v>243</v>
      </c>
      <c r="H15" s="14" t="s">
        <v>244</v>
      </c>
      <c r="I15" s="14" t="s">
        <v>281</v>
      </c>
      <c r="J15" s="14" t="s">
        <v>270</v>
      </c>
    </row>
    <row r="16" spans="1:10" x14ac:dyDescent="0.25">
      <c r="C16" s="2" t="s">
        <v>282</v>
      </c>
      <c r="D16" s="2">
        <v>1</v>
      </c>
      <c r="E16" s="2">
        <v>1</v>
      </c>
      <c r="F16" s="2">
        <v>1</v>
      </c>
      <c r="G16" s="14" t="s">
        <v>243</v>
      </c>
      <c r="H16" s="14" t="s">
        <v>259</v>
      </c>
      <c r="I16" s="14" t="s">
        <v>283</v>
      </c>
      <c r="J16" s="14" t="s">
        <v>261</v>
      </c>
    </row>
    <row r="17" spans="3:10" x14ac:dyDescent="0.25">
      <c r="C17" s="2" t="s">
        <v>284</v>
      </c>
      <c r="D17" s="2">
        <v>1</v>
      </c>
      <c r="E17" s="2">
        <v>1</v>
      </c>
      <c r="F17" s="2">
        <v>1</v>
      </c>
      <c r="G17" s="14" t="s">
        <v>243</v>
      </c>
      <c r="H17" s="14" t="s">
        <v>265</v>
      </c>
      <c r="I17" s="14" t="s">
        <v>285</v>
      </c>
      <c r="J17" s="14" t="s">
        <v>246</v>
      </c>
    </row>
    <row r="18" spans="3:10" x14ac:dyDescent="0.25">
      <c r="C18" s="2" t="s">
        <v>286</v>
      </c>
      <c r="D18" s="2">
        <v>1</v>
      </c>
      <c r="E18" s="2">
        <v>1</v>
      </c>
      <c r="F18" s="2">
        <v>1</v>
      </c>
      <c r="G18" s="14" t="s">
        <v>243</v>
      </c>
      <c r="H18" s="14" t="s">
        <v>248</v>
      </c>
      <c r="I18" s="14" t="s">
        <v>287</v>
      </c>
      <c r="J18" s="14" t="s">
        <v>248</v>
      </c>
    </row>
    <row r="19" spans="3:10" x14ac:dyDescent="0.25">
      <c r="C19" s="2" t="s">
        <v>288</v>
      </c>
      <c r="D19" s="2">
        <v>1</v>
      </c>
      <c r="E19" s="2">
        <v>1</v>
      </c>
      <c r="F19" s="2">
        <v>1</v>
      </c>
      <c r="G19" s="14" t="s">
        <v>243</v>
      </c>
      <c r="H19" s="14" t="s">
        <v>259</v>
      </c>
      <c r="I19" s="14" t="s">
        <v>289</v>
      </c>
      <c r="J19" s="14" t="s">
        <v>261</v>
      </c>
    </row>
    <row r="20" spans="3:10" x14ac:dyDescent="0.25">
      <c r="C20" s="2" t="s">
        <v>290</v>
      </c>
      <c r="D20" s="2">
        <v>1</v>
      </c>
      <c r="E20" s="2">
        <v>1</v>
      </c>
      <c r="F20" s="2">
        <v>1</v>
      </c>
      <c r="G20" s="14" t="s">
        <v>243</v>
      </c>
      <c r="H20" s="14" t="s">
        <v>251</v>
      </c>
      <c r="I20" s="14" t="s">
        <v>291</v>
      </c>
      <c r="J20" s="14" t="s">
        <v>253</v>
      </c>
    </row>
    <row r="21" spans="3:10" ht="15.75" customHeight="1" x14ac:dyDescent="0.25">
      <c r="C21" s="2" t="s">
        <v>292</v>
      </c>
      <c r="D21" s="2">
        <v>1</v>
      </c>
      <c r="E21" s="2">
        <v>1</v>
      </c>
      <c r="F21" s="2">
        <v>1</v>
      </c>
      <c r="G21" s="14" t="s">
        <v>243</v>
      </c>
      <c r="H21" s="14" t="s">
        <v>244</v>
      </c>
      <c r="I21" s="14" t="s">
        <v>293</v>
      </c>
      <c r="J21" s="14" t="s">
        <v>270</v>
      </c>
    </row>
    <row r="22" spans="3:10" ht="15.75" customHeight="1" x14ac:dyDescent="0.25">
      <c r="C22" s="2" t="s">
        <v>294</v>
      </c>
      <c r="D22" s="2">
        <v>1</v>
      </c>
      <c r="E22" s="2">
        <v>1</v>
      </c>
      <c r="F22" s="2">
        <v>1</v>
      </c>
      <c r="G22" s="14" t="s">
        <v>243</v>
      </c>
      <c r="H22" s="14" t="s">
        <v>259</v>
      </c>
      <c r="I22" s="14" t="s">
        <v>295</v>
      </c>
      <c r="J22" s="14" t="s">
        <v>261</v>
      </c>
    </row>
    <row r="23" spans="3:10" ht="15.75" customHeight="1" x14ac:dyDescent="0.25">
      <c r="C23" s="2" t="s">
        <v>296</v>
      </c>
      <c r="D23" s="2">
        <v>1</v>
      </c>
      <c r="E23" s="2">
        <v>1</v>
      </c>
      <c r="F23" s="2">
        <v>1</v>
      </c>
      <c r="G23" s="14" t="s">
        <v>243</v>
      </c>
      <c r="H23" s="14" t="s">
        <v>248</v>
      </c>
      <c r="I23" s="14" t="s">
        <v>297</v>
      </c>
      <c r="J23" s="14" t="s">
        <v>248</v>
      </c>
    </row>
    <row r="24" spans="3:10" ht="15.75" customHeight="1" x14ac:dyDescent="0.25">
      <c r="C24" s="2" t="s">
        <v>298</v>
      </c>
      <c r="D24" s="2">
        <v>1</v>
      </c>
      <c r="E24" s="2">
        <v>1</v>
      </c>
      <c r="F24" s="2">
        <v>1</v>
      </c>
      <c r="G24" s="14" t="s">
        <v>243</v>
      </c>
      <c r="H24" s="14" t="s">
        <v>251</v>
      </c>
      <c r="I24" s="14" t="s">
        <v>299</v>
      </c>
      <c r="J24" s="14" t="s">
        <v>253</v>
      </c>
    </row>
    <row r="25" spans="3:10" ht="15.75" customHeight="1" x14ac:dyDescent="0.25">
      <c r="C25" s="2" t="s">
        <v>300</v>
      </c>
      <c r="D25" s="2">
        <v>1</v>
      </c>
      <c r="E25" s="2">
        <v>1</v>
      </c>
      <c r="F25" s="2">
        <v>1</v>
      </c>
      <c r="G25" s="14" t="s">
        <v>243</v>
      </c>
      <c r="H25" s="14" t="s">
        <v>259</v>
      </c>
      <c r="I25" s="14" t="s">
        <v>301</v>
      </c>
      <c r="J25" s="14" t="s">
        <v>261</v>
      </c>
    </row>
    <row r="26" spans="3:10" ht="15.75" customHeight="1" x14ac:dyDescent="0.25">
      <c r="C26" s="2" t="s">
        <v>302</v>
      </c>
      <c r="D26" s="2">
        <v>1</v>
      </c>
      <c r="E26" s="2">
        <v>1</v>
      </c>
      <c r="F26" s="2">
        <v>1</v>
      </c>
      <c r="G26" s="14" t="s">
        <v>243</v>
      </c>
      <c r="H26" s="14" t="s">
        <v>244</v>
      </c>
      <c r="I26" s="14" t="s">
        <v>303</v>
      </c>
      <c r="J26" s="14" t="s">
        <v>270</v>
      </c>
    </row>
    <row r="27" spans="3:10" ht="15.75" customHeight="1" x14ac:dyDescent="0.25">
      <c r="C27" s="2" t="s">
        <v>304</v>
      </c>
      <c r="D27" s="2">
        <v>1</v>
      </c>
      <c r="E27" s="2">
        <v>1</v>
      </c>
      <c r="F27" s="2">
        <v>1</v>
      </c>
      <c r="G27" s="14" t="s">
        <v>243</v>
      </c>
      <c r="H27" s="14" t="s">
        <v>248</v>
      </c>
      <c r="I27" s="14" t="s">
        <v>305</v>
      </c>
      <c r="J27" s="14" t="s">
        <v>248</v>
      </c>
    </row>
    <row r="28" spans="3:10" ht="15.75" customHeight="1" x14ac:dyDescent="0.25">
      <c r="C28" s="2" t="s">
        <v>306</v>
      </c>
      <c r="D28" s="2">
        <v>1</v>
      </c>
      <c r="E28" s="2">
        <v>1</v>
      </c>
      <c r="F28" s="2">
        <v>1</v>
      </c>
      <c r="G28" s="14" t="s">
        <v>243</v>
      </c>
      <c r="H28" s="14" t="s">
        <v>251</v>
      </c>
      <c r="I28" s="14" t="s">
        <v>307</v>
      </c>
      <c r="J28" s="14" t="s">
        <v>253</v>
      </c>
    </row>
    <row r="29" spans="3:10" ht="15.75" customHeight="1" x14ac:dyDescent="0.25">
      <c r="C29" s="2" t="s">
        <v>308</v>
      </c>
      <c r="D29" s="2">
        <v>1</v>
      </c>
      <c r="E29" s="2">
        <v>1</v>
      </c>
      <c r="F29" s="2">
        <v>1</v>
      </c>
      <c r="G29" s="14" t="s">
        <v>243</v>
      </c>
      <c r="H29" s="14" t="s">
        <v>244</v>
      </c>
      <c r="I29" s="14" t="s">
        <v>309</v>
      </c>
      <c r="J29" s="14" t="s">
        <v>270</v>
      </c>
    </row>
    <row r="30" spans="3:10" ht="15.75" customHeight="1" x14ac:dyDescent="0.25">
      <c r="C30" s="2" t="s">
        <v>310</v>
      </c>
      <c r="D30" s="2">
        <v>1</v>
      </c>
      <c r="E30" s="2">
        <v>1</v>
      </c>
      <c r="F30" s="2">
        <v>1</v>
      </c>
      <c r="G30" s="14" t="s">
        <v>243</v>
      </c>
      <c r="H30" s="14" t="s">
        <v>251</v>
      </c>
      <c r="I30" s="14" t="s">
        <v>311</v>
      </c>
      <c r="J30" s="14" t="s">
        <v>253</v>
      </c>
    </row>
    <row r="31" spans="3:10" ht="15.75" customHeight="1" x14ac:dyDescent="0.25">
      <c r="C31" s="2" t="s">
        <v>312</v>
      </c>
      <c r="D31" s="2">
        <v>1</v>
      </c>
      <c r="E31" s="2">
        <v>1</v>
      </c>
      <c r="F31" s="2">
        <v>1</v>
      </c>
      <c r="G31" s="14" t="s">
        <v>243</v>
      </c>
      <c r="H31" s="14" t="s">
        <v>244</v>
      </c>
      <c r="I31" s="14" t="s">
        <v>313</v>
      </c>
      <c r="J31" s="14" t="s">
        <v>270</v>
      </c>
    </row>
    <row r="32" spans="3:10" ht="15.75" customHeight="1" x14ac:dyDescent="0.25">
      <c r="C32" s="2" t="s">
        <v>314</v>
      </c>
      <c r="D32" s="2">
        <v>1</v>
      </c>
      <c r="E32" s="2">
        <v>1</v>
      </c>
      <c r="F32" s="2">
        <v>1</v>
      </c>
      <c r="G32" s="14" t="s">
        <v>243</v>
      </c>
      <c r="H32" s="14" t="s">
        <v>251</v>
      </c>
      <c r="I32" s="14" t="s">
        <v>315</v>
      </c>
      <c r="J32" s="14" t="s">
        <v>253</v>
      </c>
    </row>
    <row r="33" spans="3:10" ht="15.75" customHeight="1" x14ac:dyDescent="0.25">
      <c r="C33" s="2" t="s">
        <v>316</v>
      </c>
      <c r="D33" s="2">
        <v>1</v>
      </c>
      <c r="E33" s="2">
        <v>1</v>
      </c>
      <c r="F33" s="2">
        <v>1</v>
      </c>
      <c r="G33" s="14" t="s">
        <v>243</v>
      </c>
      <c r="H33" s="14" t="s">
        <v>317</v>
      </c>
      <c r="I33" s="14" t="s">
        <v>318</v>
      </c>
      <c r="J33" s="14" t="s">
        <v>261</v>
      </c>
    </row>
    <row r="34" spans="3:10" ht="15.75" customHeight="1" x14ac:dyDescent="0.25">
      <c r="C34" s="2" t="s">
        <v>319</v>
      </c>
      <c r="D34" s="2">
        <v>1</v>
      </c>
      <c r="E34" s="2">
        <v>1</v>
      </c>
      <c r="F34" s="2">
        <v>1</v>
      </c>
      <c r="G34" s="14" t="s">
        <v>243</v>
      </c>
      <c r="H34" s="14" t="s">
        <v>251</v>
      </c>
      <c r="I34" s="14" t="s">
        <v>320</v>
      </c>
      <c r="J34" s="14" t="s">
        <v>253</v>
      </c>
    </row>
    <row r="35" spans="3:10" ht="15.75" customHeight="1" x14ac:dyDescent="0.25">
      <c r="C35" s="2" t="s">
        <v>321</v>
      </c>
      <c r="D35" s="2">
        <v>1</v>
      </c>
      <c r="E35" s="2">
        <v>1</v>
      </c>
      <c r="F35" s="2">
        <v>1</v>
      </c>
      <c r="G35" s="14" t="s">
        <v>243</v>
      </c>
      <c r="H35" s="14" t="s">
        <v>251</v>
      </c>
      <c r="I35" s="14" t="s">
        <v>322</v>
      </c>
      <c r="J35" s="14" t="s">
        <v>253</v>
      </c>
    </row>
    <row r="36" spans="3:10" ht="15.75" customHeight="1" x14ac:dyDescent="0.25">
      <c r="C36" s="2" t="s">
        <v>323</v>
      </c>
      <c r="D36" s="2">
        <v>1</v>
      </c>
      <c r="E36" s="2">
        <v>1</v>
      </c>
      <c r="F36" s="2">
        <v>1</v>
      </c>
      <c r="G36" s="14" t="s">
        <v>243</v>
      </c>
      <c r="H36" s="14" t="s">
        <v>251</v>
      </c>
      <c r="I36" s="14" t="s">
        <v>324</v>
      </c>
      <c r="J36" s="14" t="s">
        <v>253</v>
      </c>
    </row>
    <row r="37" spans="3:10" ht="15.75" customHeight="1" x14ac:dyDescent="0.25">
      <c r="C37" s="2" t="s">
        <v>325</v>
      </c>
      <c r="D37" s="2">
        <v>1</v>
      </c>
      <c r="E37" s="2">
        <v>1</v>
      </c>
      <c r="F37" s="2">
        <v>1</v>
      </c>
      <c r="G37" s="14" t="s">
        <v>243</v>
      </c>
      <c r="H37" s="14" t="s">
        <v>259</v>
      </c>
      <c r="I37" s="14" t="s">
        <v>326</v>
      </c>
      <c r="J37" s="14" t="s">
        <v>261</v>
      </c>
    </row>
    <row r="38" spans="3:10" ht="15.75" customHeight="1" x14ac:dyDescent="0.25">
      <c r="C38" s="2" t="s">
        <v>327</v>
      </c>
      <c r="D38" s="2">
        <v>1</v>
      </c>
      <c r="E38" s="2">
        <v>1</v>
      </c>
      <c r="F38" s="2">
        <v>1</v>
      </c>
      <c r="G38" s="14" t="s">
        <v>243</v>
      </c>
      <c r="H38" s="14" t="s">
        <v>328</v>
      </c>
      <c r="I38" s="14" t="s">
        <v>329</v>
      </c>
      <c r="J38" s="14" t="s">
        <v>327</v>
      </c>
    </row>
    <row r="39" spans="3:10" ht="15.75" customHeight="1" x14ac:dyDescent="0.25">
      <c r="C39" s="2" t="s">
        <v>330</v>
      </c>
      <c r="D39" s="2">
        <v>1</v>
      </c>
      <c r="E39" s="2">
        <v>1</v>
      </c>
      <c r="F39" s="2">
        <v>1</v>
      </c>
      <c r="G39" s="14" t="s">
        <v>243</v>
      </c>
      <c r="H39" s="14" t="s">
        <v>259</v>
      </c>
      <c r="I39" s="14" t="s">
        <v>331</v>
      </c>
      <c r="J39" s="14" t="s">
        <v>261</v>
      </c>
    </row>
    <row r="40" spans="3:10" ht="15.75" customHeight="1" x14ac:dyDescent="0.25">
      <c r="C40" s="2" t="s">
        <v>332</v>
      </c>
      <c r="D40" s="2">
        <v>1</v>
      </c>
      <c r="E40" s="2">
        <v>1</v>
      </c>
      <c r="F40" s="2">
        <v>1</v>
      </c>
      <c r="G40" s="14" t="s">
        <v>243</v>
      </c>
      <c r="H40" s="14" t="s">
        <v>251</v>
      </c>
      <c r="I40" s="14" t="s">
        <v>333</v>
      </c>
      <c r="J40" s="14" t="s">
        <v>253</v>
      </c>
    </row>
    <row r="41" spans="3:10" ht="15.75" customHeight="1" x14ac:dyDescent="0.25">
      <c r="C41" s="2" t="s">
        <v>334</v>
      </c>
      <c r="D41" s="2">
        <v>1</v>
      </c>
      <c r="E41" s="2">
        <v>1</v>
      </c>
      <c r="F41" s="2">
        <v>1</v>
      </c>
      <c r="G41" s="14" t="s">
        <v>243</v>
      </c>
      <c r="H41" s="14" t="s">
        <v>251</v>
      </c>
      <c r="I41" s="14" t="s">
        <v>335</v>
      </c>
      <c r="J41" s="14" t="s">
        <v>253</v>
      </c>
    </row>
    <row r="42" spans="3:10" ht="15.75" customHeight="1" x14ac:dyDescent="0.25">
      <c r="C42" s="2" t="s">
        <v>336</v>
      </c>
      <c r="D42" s="2">
        <v>1</v>
      </c>
      <c r="E42" s="2">
        <v>1</v>
      </c>
      <c r="F42" s="2">
        <v>1</v>
      </c>
      <c r="G42" s="14" t="s">
        <v>243</v>
      </c>
      <c r="H42" s="14" t="s">
        <v>251</v>
      </c>
      <c r="I42" s="14" t="s">
        <v>337</v>
      </c>
      <c r="J42" s="14" t="s">
        <v>253</v>
      </c>
    </row>
    <row r="43" spans="3:10" ht="15.75" customHeight="1" x14ac:dyDescent="0.25">
      <c r="C43" s="2" t="s">
        <v>338</v>
      </c>
      <c r="D43" s="2">
        <v>1</v>
      </c>
      <c r="E43" s="2">
        <v>1</v>
      </c>
      <c r="F43" s="2">
        <v>1</v>
      </c>
      <c r="G43" s="14" t="s">
        <v>243</v>
      </c>
      <c r="H43" s="14" t="s">
        <v>259</v>
      </c>
      <c r="I43" s="14" t="s">
        <v>339</v>
      </c>
      <c r="J43" s="14" t="s">
        <v>261</v>
      </c>
    </row>
    <row r="44" spans="3:10" ht="15.75" customHeight="1" x14ac:dyDescent="0.25">
      <c r="C44" s="2" t="s">
        <v>340</v>
      </c>
      <c r="D44" s="2">
        <v>1</v>
      </c>
      <c r="E44" s="2">
        <v>1</v>
      </c>
      <c r="F44" s="2">
        <v>1</v>
      </c>
      <c r="G44" s="14" t="s">
        <v>243</v>
      </c>
      <c r="H44" s="14" t="s">
        <v>251</v>
      </c>
      <c r="I44" s="14" t="s">
        <v>341</v>
      </c>
      <c r="J44" s="14" t="s">
        <v>253</v>
      </c>
    </row>
    <row r="45" spans="3:10" ht="15.75" customHeight="1" x14ac:dyDescent="0.25">
      <c r="C45" s="2" t="s">
        <v>342</v>
      </c>
      <c r="D45" s="2">
        <v>1</v>
      </c>
      <c r="E45" s="2">
        <v>1</v>
      </c>
      <c r="F45" s="2">
        <v>1</v>
      </c>
      <c r="G45" s="14" t="s">
        <v>243</v>
      </c>
      <c r="H45" s="14" t="s">
        <v>248</v>
      </c>
      <c r="I45" s="14" t="s">
        <v>343</v>
      </c>
      <c r="J45" s="14" t="s">
        <v>248</v>
      </c>
    </row>
    <row r="46" spans="3:10" ht="15.75" customHeight="1" x14ac:dyDescent="0.25">
      <c r="C46" s="2" t="s">
        <v>344</v>
      </c>
      <c r="D46" s="2">
        <v>1</v>
      </c>
      <c r="E46" s="2">
        <v>1</v>
      </c>
      <c r="F46" s="2">
        <v>1</v>
      </c>
      <c r="G46" s="14" t="s">
        <v>243</v>
      </c>
      <c r="H46" s="14" t="s">
        <v>259</v>
      </c>
      <c r="I46" s="14" t="s">
        <v>345</v>
      </c>
      <c r="J46" s="14" t="s">
        <v>261</v>
      </c>
    </row>
    <row r="47" spans="3:10" ht="15.75" customHeight="1" x14ac:dyDescent="0.25">
      <c r="C47" s="2" t="s">
        <v>346</v>
      </c>
      <c r="D47" s="2">
        <v>1</v>
      </c>
      <c r="E47" s="2">
        <v>1</v>
      </c>
      <c r="F47" s="2">
        <v>1</v>
      </c>
      <c r="G47" s="14" t="s">
        <v>243</v>
      </c>
      <c r="H47" s="14" t="s">
        <v>248</v>
      </c>
      <c r="I47" s="14" t="s">
        <v>347</v>
      </c>
      <c r="J47" s="14" t="s">
        <v>248</v>
      </c>
    </row>
    <row r="48" spans="3:10" ht="15.75" customHeight="1" x14ac:dyDescent="0.25">
      <c r="C48" s="2" t="s">
        <v>348</v>
      </c>
      <c r="D48" s="2">
        <v>1</v>
      </c>
      <c r="E48" s="2">
        <v>1</v>
      </c>
      <c r="F48" s="2">
        <v>1</v>
      </c>
      <c r="G48" s="14" t="s">
        <v>243</v>
      </c>
      <c r="H48" s="14" t="s">
        <v>248</v>
      </c>
      <c r="I48" s="14" t="s">
        <v>349</v>
      </c>
      <c r="J48" s="14" t="s">
        <v>248</v>
      </c>
    </row>
    <row r="49" spans="3:10" ht="15.75" customHeight="1" x14ac:dyDescent="0.25">
      <c r="C49" s="2" t="s">
        <v>350</v>
      </c>
      <c r="D49" s="2">
        <v>1</v>
      </c>
      <c r="E49" s="2">
        <v>1</v>
      </c>
      <c r="F49" s="2">
        <v>1</v>
      </c>
      <c r="G49" s="14" t="s">
        <v>243</v>
      </c>
      <c r="H49" s="14" t="s">
        <v>248</v>
      </c>
      <c r="I49" s="14" t="s">
        <v>351</v>
      </c>
      <c r="J49" s="14" t="s">
        <v>248</v>
      </c>
    </row>
    <row r="50" spans="3:10" ht="15.75" customHeight="1" x14ac:dyDescent="0.25">
      <c r="C50" s="2" t="s">
        <v>352</v>
      </c>
      <c r="D50" s="2">
        <v>1</v>
      </c>
      <c r="E50" s="2">
        <v>1</v>
      </c>
      <c r="F50" s="2">
        <v>1</v>
      </c>
      <c r="G50" s="14" t="s">
        <v>243</v>
      </c>
      <c r="H50" s="14" t="s">
        <v>251</v>
      </c>
      <c r="I50" s="14" t="s">
        <v>353</v>
      </c>
      <c r="J50" s="14" t="s">
        <v>253</v>
      </c>
    </row>
    <row r="51" spans="3:10" ht="15.75" customHeight="1" x14ac:dyDescent="0.25">
      <c r="C51" s="2" t="s">
        <v>354</v>
      </c>
      <c r="D51" s="2">
        <v>1</v>
      </c>
      <c r="E51" s="2">
        <v>1</v>
      </c>
      <c r="F51" s="2">
        <v>1</v>
      </c>
      <c r="G51" s="14" t="s">
        <v>243</v>
      </c>
      <c r="H51" s="14" t="s">
        <v>259</v>
      </c>
      <c r="I51" s="14" t="s">
        <v>355</v>
      </c>
      <c r="J51" s="14" t="s">
        <v>261</v>
      </c>
    </row>
    <row r="52" spans="3:10" ht="15.75" customHeight="1" x14ac:dyDescent="0.25">
      <c r="C52" s="2" t="s">
        <v>356</v>
      </c>
      <c r="D52" s="2">
        <v>1</v>
      </c>
      <c r="E52" s="2">
        <v>1</v>
      </c>
      <c r="F52" s="2">
        <v>1</v>
      </c>
      <c r="G52" s="14" t="s">
        <v>243</v>
      </c>
      <c r="H52" s="14" t="s">
        <v>259</v>
      </c>
      <c r="I52" s="14" t="s">
        <v>357</v>
      </c>
      <c r="J52" s="14" t="s">
        <v>261</v>
      </c>
    </row>
    <row r="53" spans="3:10" ht="15.75" customHeight="1" x14ac:dyDescent="0.25">
      <c r="C53" s="2" t="s">
        <v>358</v>
      </c>
      <c r="D53" s="2">
        <v>1</v>
      </c>
      <c r="E53" s="2">
        <v>1</v>
      </c>
      <c r="F53" s="2">
        <v>1</v>
      </c>
      <c r="G53" s="14" t="s">
        <v>243</v>
      </c>
      <c r="H53" s="14" t="s">
        <v>259</v>
      </c>
      <c r="I53" s="14" t="s">
        <v>359</v>
      </c>
      <c r="J53" s="14" t="s">
        <v>261</v>
      </c>
    </row>
    <row r="54" spans="3:10" ht="15.75" customHeight="1" x14ac:dyDescent="0.25">
      <c r="C54" s="2" t="s">
        <v>360</v>
      </c>
      <c r="D54" s="2">
        <v>1</v>
      </c>
      <c r="E54" s="2">
        <v>1</v>
      </c>
      <c r="F54" s="2">
        <v>1</v>
      </c>
      <c r="G54" s="14" t="s">
        <v>243</v>
      </c>
      <c r="H54" s="14" t="s">
        <v>251</v>
      </c>
      <c r="I54" s="14" t="s">
        <v>361</v>
      </c>
      <c r="J54" s="14" t="s">
        <v>279</v>
      </c>
    </row>
    <row r="55" spans="3:10" ht="15.75" customHeight="1" x14ac:dyDescent="0.25">
      <c r="C55" s="2" t="s">
        <v>362</v>
      </c>
      <c r="D55" s="2">
        <v>1</v>
      </c>
      <c r="E55" s="2">
        <v>1</v>
      </c>
      <c r="F55" s="2">
        <v>1</v>
      </c>
      <c r="G55" s="14" t="s">
        <v>243</v>
      </c>
      <c r="H55" s="14" t="s">
        <v>259</v>
      </c>
      <c r="I55" s="14" t="s">
        <v>363</v>
      </c>
      <c r="J55" s="14" t="s">
        <v>261</v>
      </c>
    </row>
    <row r="56" spans="3:10" ht="15.75" customHeight="1" x14ac:dyDescent="0.25">
      <c r="C56" s="2" t="s">
        <v>364</v>
      </c>
      <c r="D56" s="2">
        <v>1</v>
      </c>
      <c r="E56" s="2">
        <v>1</v>
      </c>
      <c r="F56" s="2">
        <v>1</v>
      </c>
      <c r="G56" s="14" t="s">
        <v>243</v>
      </c>
      <c r="H56" s="14" t="s">
        <v>251</v>
      </c>
      <c r="I56" s="14" t="s">
        <v>365</v>
      </c>
      <c r="J56" s="14" t="s">
        <v>253</v>
      </c>
    </row>
    <row r="57" spans="3:10" ht="15.75" customHeight="1" x14ac:dyDescent="0.25">
      <c r="C57" s="2" t="s">
        <v>366</v>
      </c>
      <c r="D57" s="2">
        <v>1</v>
      </c>
      <c r="E57" s="2">
        <v>1</v>
      </c>
      <c r="F57" s="2">
        <v>1</v>
      </c>
      <c r="G57" s="14" t="s">
        <v>243</v>
      </c>
      <c r="H57" s="14" t="s">
        <v>251</v>
      </c>
      <c r="I57" s="14" t="s">
        <v>367</v>
      </c>
      <c r="J57" s="14" t="s">
        <v>253</v>
      </c>
    </row>
    <row r="58" spans="3:10" ht="15.75" customHeight="1" x14ac:dyDescent="0.25">
      <c r="C58" s="2" t="s">
        <v>368</v>
      </c>
      <c r="D58" s="2">
        <v>1</v>
      </c>
      <c r="E58" s="2">
        <v>1</v>
      </c>
      <c r="F58" s="2">
        <v>1</v>
      </c>
      <c r="G58" s="14" t="s">
        <v>243</v>
      </c>
      <c r="H58" s="14" t="s">
        <v>248</v>
      </c>
      <c r="I58" s="14" t="s">
        <v>369</v>
      </c>
      <c r="J58" s="14" t="s">
        <v>248</v>
      </c>
    </row>
    <row r="59" spans="3:10" ht="15.75" customHeight="1" x14ac:dyDescent="0.25">
      <c r="C59" s="2" t="s">
        <v>370</v>
      </c>
      <c r="D59" s="2">
        <v>1</v>
      </c>
      <c r="E59" s="2">
        <v>1</v>
      </c>
      <c r="F59" s="2">
        <v>1</v>
      </c>
      <c r="G59" s="14" t="s">
        <v>243</v>
      </c>
      <c r="H59" s="14" t="s">
        <v>251</v>
      </c>
      <c r="I59" s="14" t="s">
        <v>371</v>
      </c>
      <c r="J59" s="14" t="s">
        <v>253</v>
      </c>
    </row>
    <row r="60" spans="3:10" ht="15.75" customHeight="1" x14ac:dyDescent="0.25">
      <c r="C60" s="2" t="s">
        <v>372</v>
      </c>
      <c r="D60" s="2">
        <v>1</v>
      </c>
      <c r="E60" s="2">
        <v>1</v>
      </c>
      <c r="F60" s="2">
        <v>1</v>
      </c>
      <c r="G60" s="14" t="s">
        <v>243</v>
      </c>
      <c r="H60" s="14" t="s">
        <v>244</v>
      </c>
      <c r="I60" s="14" t="s">
        <v>373</v>
      </c>
      <c r="J60" s="14" t="s">
        <v>270</v>
      </c>
    </row>
    <row r="61" spans="3:10" ht="15.75" customHeight="1" x14ac:dyDescent="0.25">
      <c r="C61" s="2" t="s">
        <v>374</v>
      </c>
      <c r="D61" s="2">
        <v>1</v>
      </c>
      <c r="E61" s="2">
        <v>1</v>
      </c>
      <c r="F61" s="2">
        <v>1</v>
      </c>
      <c r="G61" s="14" t="s">
        <v>243</v>
      </c>
      <c r="H61" s="14" t="s">
        <v>248</v>
      </c>
      <c r="I61" s="14" t="s">
        <v>375</v>
      </c>
      <c r="J61" s="14" t="s">
        <v>248</v>
      </c>
    </row>
    <row r="62" spans="3:10" ht="15.75" customHeight="1" x14ac:dyDescent="0.25">
      <c r="C62" s="2" t="s">
        <v>376</v>
      </c>
      <c r="D62" s="2">
        <v>1</v>
      </c>
      <c r="E62" s="2">
        <v>1</v>
      </c>
      <c r="F62" s="2">
        <v>1</v>
      </c>
      <c r="G62" s="14" t="s">
        <v>243</v>
      </c>
      <c r="H62" s="14" t="s">
        <v>248</v>
      </c>
      <c r="I62" s="14" t="s">
        <v>377</v>
      </c>
      <c r="J62" s="14" t="s">
        <v>248</v>
      </c>
    </row>
    <row r="63" spans="3:10" ht="15.75" customHeight="1" x14ac:dyDescent="0.25">
      <c r="C63" s="2" t="s">
        <v>378</v>
      </c>
      <c r="D63" s="2">
        <v>1</v>
      </c>
      <c r="E63" s="2">
        <v>1</v>
      </c>
      <c r="F63" s="2">
        <v>1</v>
      </c>
      <c r="G63" s="14" t="s">
        <v>243</v>
      </c>
      <c r="H63" s="14" t="s">
        <v>251</v>
      </c>
      <c r="I63" s="14" t="s">
        <v>379</v>
      </c>
      <c r="J63" s="14" t="s">
        <v>253</v>
      </c>
    </row>
    <row r="64" spans="3:10" ht="15.75" customHeight="1" x14ac:dyDescent="0.25">
      <c r="C64" s="2" t="s">
        <v>380</v>
      </c>
      <c r="D64" s="2">
        <v>1</v>
      </c>
      <c r="E64" s="2">
        <v>1</v>
      </c>
      <c r="F64" s="2">
        <v>1</v>
      </c>
      <c r="G64" s="14" t="s">
        <v>243</v>
      </c>
      <c r="H64" s="14" t="s">
        <v>251</v>
      </c>
      <c r="I64" s="14" t="s">
        <v>381</v>
      </c>
      <c r="J64" s="14" t="s">
        <v>253</v>
      </c>
    </row>
    <row r="65" spans="3:10" ht="15.75" customHeight="1" x14ac:dyDescent="0.25">
      <c r="C65" s="2" t="s">
        <v>27</v>
      </c>
      <c r="D65" s="2">
        <v>1</v>
      </c>
      <c r="E65" s="2">
        <v>1</v>
      </c>
      <c r="F65" s="2">
        <v>1</v>
      </c>
      <c r="G65" s="14" t="s">
        <v>243</v>
      </c>
      <c r="H65" s="14" t="s">
        <v>244</v>
      </c>
      <c r="I65" s="14" t="s">
        <v>382</v>
      </c>
      <c r="J65" s="14" t="s">
        <v>246</v>
      </c>
    </row>
    <row r="66" spans="3:10" ht="15.75" customHeight="1" x14ac:dyDescent="0.25">
      <c r="C66" s="2" t="s">
        <v>383</v>
      </c>
      <c r="D66" s="2">
        <v>1</v>
      </c>
      <c r="E66" s="2">
        <v>1</v>
      </c>
      <c r="F66" s="2">
        <v>1</v>
      </c>
      <c r="G66" s="14" t="s">
        <v>243</v>
      </c>
      <c r="H66" s="14" t="s">
        <v>248</v>
      </c>
      <c r="I66" s="14" t="s">
        <v>384</v>
      </c>
      <c r="J66" s="14" t="s">
        <v>248</v>
      </c>
    </row>
    <row r="67" spans="3:10" ht="15.75" customHeight="1" x14ac:dyDescent="0.25">
      <c r="C67" s="2" t="s">
        <v>385</v>
      </c>
      <c r="D67" s="2">
        <v>1</v>
      </c>
      <c r="E67" s="2">
        <v>1</v>
      </c>
      <c r="F67" s="2">
        <v>1</v>
      </c>
      <c r="G67" s="14" t="s">
        <v>243</v>
      </c>
      <c r="H67" s="14" t="s">
        <v>251</v>
      </c>
      <c r="I67" s="14" t="s">
        <v>386</v>
      </c>
      <c r="J67" s="14" t="s">
        <v>253</v>
      </c>
    </row>
    <row r="68" spans="3:10" ht="15.75" customHeight="1" x14ac:dyDescent="0.25">
      <c r="C68" s="2" t="s">
        <v>387</v>
      </c>
      <c r="D68" s="2">
        <v>1</v>
      </c>
      <c r="E68" s="2">
        <v>1</v>
      </c>
      <c r="F68" s="2">
        <v>1</v>
      </c>
      <c r="G68" s="14" t="s">
        <v>243</v>
      </c>
      <c r="H68" s="14" t="s">
        <v>248</v>
      </c>
      <c r="I68" s="14" t="s">
        <v>388</v>
      </c>
      <c r="J68" s="14" t="s">
        <v>248</v>
      </c>
    </row>
    <row r="69" spans="3:10" ht="15.75" customHeight="1" x14ac:dyDescent="0.25">
      <c r="C69" s="2" t="s">
        <v>389</v>
      </c>
      <c r="D69" s="2">
        <v>1</v>
      </c>
      <c r="E69" s="2">
        <v>1</v>
      </c>
      <c r="F69" s="2">
        <v>1</v>
      </c>
      <c r="G69" s="14" t="s">
        <v>243</v>
      </c>
      <c r="H69" s="14" t="s">
        <v>259</v>
      </c>
      <c r="I69" s="14" t="s">
        <v>390</v>
      </c>
      <c r="J69" s="14" t="s">
        <v>261</v>
      </c>
    </row>
    <row r="70" spans="3:10" ht="15.75" customHeight="1" x14ac:dyDescent="0.25">
      <c r="C70" s="2" t="s">
        <v>391</v>
      </c>
      <c r="D70" s="2">
        <v>1</v>
      </c>
      <c r="E70" s="2">
        <v>1</v>
      </c>
      <c r="F70" s="2">
        <v>1</v>
      </c>
      <c r="G70" s="14" t="s">
        <v>243</v>
      </c>
      <c r="H70" s="14" t="s">
        <v>259</v>
      </c>
      <c r="I70" s="14" t="s">
        <v>392</v>
      </c>
      <c r="J70" s="14" t="s">
        <v>261</v>
      </c>
    </row>
    <row r="71" spans="3:10" ht="15.75" customHeight="1" x14ac:dyDescent="0.25">
      <c r="C71" s="2" t="s">
        <v>393</v>
      </c>
      <c r="D71" s="2">
        <v>1</v>
      </c>
      <c r="E71" s="2">
        <v>1</v>
      </c>
      <c r="F71" s="2">
        <v>1</v>
      </c>
      <c r="G71" s="14" t="s">
        <v>243</v>
      </c>
      <c r="H71" s="14" t="s">
        <v>251</v>
      </c>
      <c r="I71" s="14" t="s">
        <v>394</v>
      </c>
      <c r="J71" s="14" t="s">
        <v>253</v>
      </c>
    </row>
    <row r="72" spans="3:10" ht="15.75" customHeight="1" x14ac:dyDescent="0.25">
      <c r="C72" s="2" t="s">
        <v>395</v>
      </c>
      <c r="D72" s="2">
        <v>1</v>
      </c>
      <c r="E72" s="2">
        <v>1</v>
      </c>
      <c r="F72" s="2">
        <v>1</v>
      </c>
      <c r="G72" s="14" t="s">
        <v>243</v>
      </c>
      <c r="H72" s="14" t="s">
        <v>251</v>
      </c>
      <c r="I72" s="14" t="s">
        <v>396</v>
      </c>
      <c r="J72" s="14" t="s">
        <v>253</v>
      </c>
    </row>
    <row r="73" spans="3:10" ht="15.75" customHeight="1" x14ac:dyDescent="0.25">
      <c r="C73" s="2" t="s">
        <v>397</v>
      </c>
      <c r="D73" s="2">
        <v>1</v>
      </c>
      <c r="E73" s="2">
        <v>1</v>
      </c>
      <c r="F73" s="2">
        <v>1</v>
      </c>
      <c r="G73" s="14" t="s">
        <v>243</v>
      </c>
      <c r="H73" s="14" t="s">
        <v>259</v>
      </c>
      <c r="I73" s="14" t="s">
        <v>398</v>
      </c>
      <c r="J73" s="14" t="s">
        <v>261</v>
      </c>
    </row>
    <row r="74" spans="3:10" ht="15.75" customHeight="1" x14ac:dyDescent="0.25">
      <c r="C74" s="2" t="s">
        <v>399</v>
      </c>
      <c r="D74" s="2">
        <v>1</v>
      </c>
      <c r="E74" s="2">
        <v>1</v>
      </c>
      <c r="F74" s="2">
        <v>1</v>
      </c>
      <c r="G74" s="14" t="s">
        <v>243</v>
      </c>
      <c r="H74" s="14" t="s">
        <v>259</v>
      </c>
      <c r="I74" s="14" t="s">
        <v>400</v>
      </c>
      <c r="J74" s="14" t="s">
        <v>261</v>
      </c>
    </row>
    <row r="75" spans="3:10" ht="15.75" customHeight="1" x14ac:dyDescent="0.25">
      <c r="C75" s="2" t="s">
        <v>401</v>
      </c>
      <c r="D75" s="2">
        <v>1</v>
      </c>
      <c r="E75" s="2">
        <v>1</v>
      </c>
      <c r="F75" s="2">
        <v>1</v>
      </c>
      <c r="G75" s="14" t="s">
        <v>243</v>
      </c>
      <c r="H75" s="14" t="s">
        <v>248</v>
      </c>
      <c r="I75" s="14" t="s">
        <v>402</v>
      </c>
      <c r="J75" s="14" t="s">
        <v>248</v>
      </c>
    </row>
    <row r="76" spans="3:10" ht="15.75" customHeight="1" x14ac:dyDescent="0.25">
      <c r="C76" s="2" t="s">
        <v>403</v>
      </c>
      <c r="D76" s="2">
        <v>1</v>
      </c>
      <c r="E76" s="2">
        <v>1</v>
      </c>
      <c r="F76" s="2">
        <v>1</v>
      </c>
      <c r="G76" s="14" t="s">
        <v>243</v>
      </c>
      <c r="H76" s="14" t="s">
        <v>259</v>
      </c>
      <c r="I76" s="14" t="s">
        <v>404</v>
      </c>
      <c r="J76" s="14" t="s">
        <v>261</v>
      </c>
    </row>
    <row r="77" spans="3:10" ht="15.75" customHeight="1" x14ac:dyDescent="0.25">
      <c r="C77" s="2" t="s">
        <v>405</v>
      </c>
      <c r="D77" s="2">
        <v>1</v>
      </c>
      <c r="E77" s="2">
        <v>1</v>
      </c>
      <c r="F77" s="2">
        <v>1</v>
      </c>
      <c r="G77" s="14" t="s">
        <v>243</v>
      </c>
      <c r="H77" s="14" t="s">
        <v>248</v>
      </c>
      <c r="I77" s="14" t="s">
        <v>406</v>
      </c>
      <c r="J77" s="14" t="s">
        <v>248</v>
      </c>
    </row>
    <row r="78" spans="3:10" ht="15.75" customHeight="1" x14ac:dyDescent="0.25">
      <c r="C78" s="2" t="s">
        <v>407</v>
      </c>
      <c r="D78" s="2">
        <v>1</v>
      </c>
      <c r="E78" s="2">
        <v>1</v>
      </c>
      <c r="F78" s="2">
        <v>1</v>
      </c>
      <c r="G78" s="14" t="s">
        <v>243</v>
      </c>
      <c r="H78" s="14" t="s">
        <v>248</v>
      </c>
      <c r="I78" s="14" t="s">
        <v>408</v>
      </c>
      <c r="J78" s="14" t="s">
        <v>248</v>
      </c>
    </row>
    <row r="79" spans="3:10" ht="15.75" customHeight="1" x14ac:dyDescent="0.25">
      <c r="C79" s="2" t="s">
        <v>409</v>
      </c>
      <c r="D79" s="2">
        <v>1</v>
      </c>
      <c r="E79" s="2">
        <v>1</v>
      </c>
      <c r="F79" s="2">
        <v>1</v>
      </c>
      <c r="G79" s="14" t="s">
        <v>243</v>
      </c>
      <c r="H79" s="14" t="s">
        <v>328</v>
      </c>
      <c r="I79" s="14" t="s">
        <v>410</v>
      </c>
      <c r="J79" s="14" t="s">
        <v>409</v>
      </c>
    </row>
    <row r="80" spans="3:10" ht="15.75" customHeight="1" x14ac:dyDescent="0.25">
      <c r="C80" s="2" t="s">
        <v>411</v>
      </c>
      <c r="D80" s="2">
        <v>1</v>
      </c>
      <c r="E80" s="2">
        <v>1</v>
      </c>
      <c r="F80" s="2">
        <v>1</v>
      </c>
      <c r="G80" s="14" t="s">
        <v>243</v>
      </c>
      <c r="H80" s="14" t="s">
        <v>244</v>
      </c>
      <c r="I80" s="14" t="s">
        <v>412</v>
      </c>
      <c r="J80" s="14" t="s">
        <v>270</v>
      </c>
    </row>
    <row r="81" spans="3:10" ht="15.75" customHeight="1" x14ac:dyDescent="0.25">
      <c r="C81" s="2" t="s">
        <v>413</v>
      </c>
      <c r="D81" s="2">
        <v>1</v>
      </c>
      <c r="E81" s="2">
        <v>1</v>
      </c>
      <c r="F81" s="2">
        <v>1</v>
      </c>
      <c r="G81" s="14" t="s">
        <v>243</v>
      </c>
      <c r="H81" s="14" t="s">
        <v>251</v>
      </c>
      <c r="I81" s="14" t="s">
        <v>414</v>
      </c>
      <c r="J81" s="14" t="s">
        <v>279</v>
      </c>
    </row>
    <row r="82" spans="3:10" ht="15.75" customHeight="1" x14ac:dyDescent="0.25">
      <c r="C82" s="2" t="s">
        <v>415</v>
      </c>
      <c r="D82" s="2">
        <v>1</v>
      </c>
      <c r="E82" s="2">
        <v>1</v>
      </c>
      <c r="F82" s="2">
        <v>1</v>
      </c>
      <c r="G82" s="14" t="s">
        <v>243</v>
      </c>
      <c r="H82" s="14" t="s">
        <v>251</v>
      </c>
      <c r="I82" s="14" t="s">
        <v>416</v>
      </c>
      <c r="J82" s="14" t="s">
        <v>279</v>
      </c>
    </row>
    <row r="83" spans="3:10" ht="15.75" customHeight="1" x14ac:dyDescent="0.25">
      <c r="C83" s="2" t="s">
        <v>417</v>
      </c>
      <c r="D83" s="2">
        <v>1</v>
      </c>
      <c r="E83" s="2">
        <v>1</v>
      </c>
      <c r="F83" s="2">
        <v>1</v>
      </c>
      <c r="G83" s="14" t="s">
        <v>243</v>
      </c>
      <c r="H83" s="14" t="s">
        <v>248</v>
      </c>
      <c r="I83" s="14" t="s">
        <v>418</v>
      </c>
      <c r="J83" s="14" t="s">
        <v>248</v>
      </c>
    </row>
    <row r="84" spans="3:10" ht="15.75" customHeight="1" x14ac:dyDescent="0.25">
      <c r="C84" s="2" t="s">
        <v>419</v>
      </c>
      <c r="D84" s="2">
        <v>1</v>
      </c>
      <c r="E84" s="2">
        <v>1</v>
      </c>
      <c r="F84" s="2">
        <v>1</v>
      </c>
      <c r="G84" s="14" t="s">
        <v>243</v>
      </c>
      <c r="H84" s="14" t="s">
        <v>251</v>
      </c>
      <c r="I84" s="14" t="s">
        <v>420</v>
      </c>
      <c r="J84" s="14" t="s">
        <v>279</v>
      </c>
    </row>
    <row r="85" spans="3:10" ht="15.75" customHeight="1" x14ac:dyDescent="0.25">
      <c r="C85" s="2" t="s">
        <v>421</v>
      </c>
      <c r="D85" s="2">
        <v>1</v>
      </c>
      <c r="E85" s="2">
        <v>1</v>
      </c>
      <c r="F85" s="2">
        <v>1</v>
      </c>
      <c r="G85" s="14" t="s">
        <v>243</v>
      </c>
      <c r="H85" s="14" t="s">
        <v>248</v>
      </c>
      <c r="I85" s="14" t="s">
        <v>422</v>
      </c>
      <c r="J85" s="14" t="s">
        <v>248</v>
      </c>
    </row>
    <row r="86" spans="3:10" ht="15.75" customHeight="1" x14ac:dyDescent="0.25">
      <c r="C86" s="2" t="s">
        <v>423</v>
      </c>
      <c r="D86" s="2">
        <v>1</v>
      </c>
      <c r="E86" s="2">
        <v>1</v>
      </c>
      <c r="F86" s="2">
        <v>1</v>
      </c>
      <c r="G86" s="14" t="s">
        <v>243</v>
      </c>
      <c r="H86" s="14" t="s">
        <v>259</v>
      </c>
      <c r="I86" s="14" t="s">
        <v>424</v>
      </c>
      <c r="J86" s="14" t="s">
        <v>261</v>
      </c>
    </row>
    <row r="87" spans="3:10" ht="15.75" customHeight="1" x14ac:dyDescent="0.25">
      <c r="C87" s="2" t="s">
        <v>425</v>
      </c>
      <c r="D87" s="2">
        <v>1</v>
      </c>
      <c r="E87" s="2">
        <v>1</v>
      </c>
      <c r="F87" s="2">
        <v>1</v>
      </c>
      <c r="G87" s="14" t="s">
        <v>243</v>
      </c>
      <c r="H87" s="14" t="s">
        <v>268</v>
      </c>
      <c r="I87" s="14" t="s">
        <v>426</v>
      </c>
      <c r="J87" s="14" t="s">
        <v>270</v>
      </c>
    </row>
    <row r="88" spans="3:10" ht="15.75" customHeight="1" x14ac:dyDescent="0.25">
      <c r="C88" s="2" t="s">
        <v>427</v>
      </c>
      <c r="D88" s="2">
        <v>1</v>
      </c>
      <c r="E88" s="2">
        <v>1</v>
      </c>
      <c r="F88" s="2">
        <v>1</v>
      </c>
      <c r="G88" s="14" t="s">
        <v>243</v>
      </c>
      <c r="H88" s="14" t="s">
        <v>251</v>
      </c>
      <c r="I88" s="14" t="s">
        <v>428</v>
      </c>
      <c r="J88" s="14" t="s">
        <v>279</v>
      </c>
    </row>
    <row r="89" spans="3:10" ht="15.75" customHeight="1" x14ac:dyDescent="0.25">
      <c r="C89" s="2" t="s">
        <v>429</v>
      </c>
      <c r="D89" s="2">
        <v>1</v>
      </c>
      <c r="E89" s="2">
        <v>1</v>
      </c>
      <c r="F89" s="2">
        <v>1</v>
      </c>
      <c r="G89" s="14" t="s">
        <v>243</v>
      </c>
      <c r="H89" s="14" t="s">
        <v>265</v>
      </c>
      <c r="I89" s="14" t="s">
        <v>430</v>
      </c>
      <c r="J89" s="14" t="s">
        <v>246</v>
      </c>
    </row>
    <row r="90" spans="3:10" ht="15.75" customHeight="1" x14ac:dyDescent="0.25">
      <c r="C90" s="2" t="s">
        <v>431</v>
      </c>
      <c r="D90" s="2">
        <v>1</v>
      </c>
      <c r="E90" s="2">
        <v>1</v>
      </c>
      <c r="F90" s="2">
        <v>1</v>
      </c>
      <c r="G90" s="14" t="s">
        <v>243</v>
      </c>
      <c r="H90" s="14" t="s">
        <v>251</v>
      </c>
      <c r="I90" s="14" t="s">
        <v>432</v>
      </c>
      <c r="J90" s="14" t="s">
        <v>253</v>
      </c>
    </row>
    <row r="91" spans="3:10" ht="15.75" customHeight="1" x14ac:dyDescent="0.25">
      <c r="C91" s="2" t="s">
        <v>433</v>
      </c>
      <c r="D91" s="2">
        <v>1</v>
      </c>
      <c r="E91" s="2">
        <v>1</v>
      </c>
      <c r="F91" s="2">
        <v>1</v>
      </c>
      <c r="G91" s="14" t="s">
        <v>243</v>
      </c>
      <c r="H91" s="14" t="s">
        <v>244</v>
      </c>
      <c r="I91" s="14" t="s">
        <v>434</v>
      </c>
      <c r="J91" s="14" t="s">
        <v>270</v>
      </c>
    </row>
    <row r="92" spans="3:10" ht="15.75" customHeight="1" x14ac:dyDescent="0.25">
      <c r="C92" s="2" t="s">
        <v>435</v>
      </c>
      <c r="D92" s="2">
        <v>1</v>
      </c>
      <c r="E92" s="2">
        <v>1</v>
      </c>
      <c r="F92" s="2">
        <v>1</v>
      </c>
      <c r="G92" s="14" t="s">
        <v>243</v>
      </c>
      <c r="H92" s="14" t="s">
        <v>248</v>
      </c>
      <c r="I92" s="14" t="e">
        <v>#N/A</v>
      </c>
      <c r="J92" s="14" t="s">
        <v>248</v>
      </c>
    </row>
    <row r="93" spans="3:10" ht="15.75" customHeight="1" x14ac:dyDescent="0.25">
      <c r="C93" s="2" t="s">
        <v>436</v>
      </c>
      <c r="D93" s="2">
        <v>1</v>
      </c>
      <c r="E93" s="2">
        <v>1</v>
      </c>
      <c r="F93" s="2">
        <v>1</v>
      </c>
      <c r="G93" s="14" t="s">
        <v>243</v>
      </c>
      <c r="H93" s="14" t="s">
        <v>251</v>
      </c>
      <c r="I93" s="14" t="s">
        <v>437</v>
      </c>
      <c r="J93" s="14" t="s">
        <v>279</v>
      </c>
    </row>
    <row r="94" spans="3:10" ht="15.75" customHeight="1" x14ac:dyDescent="0.25">
      <c r="C94" s="2" t="s">
        <v>438</v>
      </c>
      <c r="D94" s="2">
        <v>1</v>
      </c>
      <c r="E94" s="2">
        <v>1</v>
      </c>
      <c r="F94" s="2">
        <v>1</v>
      </c>
      <c r="G94" s="14" t="s">
        <v>243</v>
      </c>
      <c r="H94" s="14" t="s">
        <v>265</v>
      </c>
      <c r="I94" s="14" t="s">
        <v>439</v>
      </c>
      <c r="J94" s="14" t="s">
        <v>246</v>
      </c>
    </row>
    <row r="95" spans="3:10" ht="15.75" customHeight="1" x14ac:dyDescent="0.25">
      <c r="C95" s="2" t="s">
        <v>440</v>
      </c>
      <c r="D95" s="2">
        <v>1</v>
      </c>
      <c r="E95" s="2">
        <v>1</v>
      </c>
      <c r="F95" s="2">
        <v>1</v>
      </c>
      <c r="G95" s="14" t="s">
        <v>243</v>
      </c>
      <c r="H95" s="14" t="s">
        <v>244</v>
      </c>
      <c r="I95" s="14" t="s">
        <v>441</v>
      </c>
      <c r="J95" s="14" t="s">
        <v>270</v>
      </c>
    </row>
    <row r="96" spans="3:10" ht="15.75" customHeight="1" x14ac:dyDescent="0.25">
      <c r="C96" s="2" t="s">
        <v>442</v>
      </c>
      <c r="D96" s="2">
        <v>1</v>
      </c>
      <c r="E96" s="2">
        <v>1</v>
      </c>
      <c r="F96" s="2">
        <v>1</v>
      </c>
      <c r="G96" s="14" t="s">
        <v>243</v>
      </c>
      <c r="H96" s="14" t="s">
        <v>248</v>
      </c>
      <c r="I96" s="14" t="s">
        <v>443</v>
      </c>
      <c r="J96" s="14" t="s">
        <v>248</v>
      </c>
    </row>
    <row r="97" spans="3:10" ht="15.75" customHeight="1" x14ac:dyDescent="0.25">
      <c r="C97" s="2" t="s">
        <v>444</v>
      </c>
      <c r="D97" s="2">
        <v>1</v>
      </c>
      <c r="E97" s="2">
        <v>1</v>
      </c>
      <c r="F97" s="2">
        <v>1</v>
      </c>
      <c r="G97" s="14" t="s">
        <v>243</v>
      </c>
      <c r="H97" s="14" t="s">
        <v>251</v>
      </c>
      <c r="I97" s="14" t="s">
        <v>445</v>
      </c>
      <c r="J97" s="14" t="s">
        <v>279</v>
      </c>
    </row>
    <row r="98" spans="3:10" ht="15.75" customHeight="1" x14ac:dyDescent="0.25">
      <c r="C98" s="2" t="s">
        <v>446</v>
      </c>
      <c r="D98" s="2">
        <v>1</v>
      </c>
      <c r="E98" s="2">
        <v>1</v>
      </c>
      <c r="F98" s="2">
        <v>1</v>
      </c>
      <c r="G98" s="14" t="s">
        <v>243</v>
      </c>
      <c r="H98" s="14" t="s">
        <v>251</v>
      </c>
      <c r="I98" s="14" t="s">
        <v>447</v>
      </c>
      <c r="J98" s="14" t="s">
        <v>253</v>
      </c>
    </row>
    <row r="99" spans="3:10" ht="15.75" customHeight="1" x14ac:dyDescent="0.25">
      <c r="C99" s="2" t="s">
        <v>448</v>
      </c>
      <c r="D99" s="2">
        <v>1</v>
      </c>
      <c r="E99" s="2">
        <v>1</v>
      </c>
      <c r="F99" s="2">
        <v>1</v>
      </c>
      <c r="G99" s="14" t="s">
        <v>243</v>
      </c>
      <c r="H99" s="14" t="s">
        <v>251</v>
      </c>
      <c r="I99" s="14" t="s">
        <v>449</v>
      </c>
      <c r="J99" s="14" t="s">
        <v>253</v>
      </c>
    </row>
    <row r="100" spans="3:10" ht="15.75" customHeight="1" x14ac:dyDescent="0.25">
      <c r="C100" s="2" t="s">
        <v>450</v>
      </c>
      <c r="D100" s="2">
        <v>1</v>
      </c>
      <c r="E100" s="2">
        <v>1</v>
      </c>
      <c r="F100" s="2">
        <v>1</v>
      </c>
      <c r="G100" s="14" t="s">
        <v>243</v>
      </c>
      <c r="H100" s="14" t="s">
        <v>251</v>
      </c>
      <c r="I100" s="14" t="s">
        <v>451</v>
      </c>
      <c r="J100" s="14" t="s">
        <v>253</v>
      </c>
    </row>
    <row r="101" spans="3:10" ht="15.75" customHeight="1" x14ac:dyDescent="0.25">
      <c r="C101" s="2" t="s">
        <v>452</v>
      </c>
      <c r="D101" s="2">
        <v>1</v>
      </c>
      <c r="E101" s="2">
        <v>1</v>
      </c>
      <c r="F101" s="2">
        <v>1</v>
      </c>
      <c r="G101" s="14" t="s">
        <v>243</v>
      </c>
      <c r="H101" s="14" t="s">
        <v>248</v>
      </c>
      <c r="I101" s="14" t="s">
        <v>453</v>
      </c>
      <c r="J101" s="14" t="s">
        <v>248</v>
      </c>
    </row>
    <row r="102" spans="3:10" ht="15.75" customHeight="1" x14ac:dyDescent="0.25">
      <c r="C102" s="2" t="s">
        <v>454</v>
      </c>
      <c r="D102" s="2">
        <v>1</v>
      </c>
      <c r="E102" s="2">
        <v>1</v>
      </c>
      <c r="F102" s="2">
        <v>1</v>
      </c>
      <c r="G102" s="14" t="s">
        <v>243</v>
      </c>
      <c r="H102" s="14" t="s">
        <v>248</v>
      </c>
      <c r="I102" s="14" t="s">
        <v>455</v>
      </c>
      <c r="J102" s="14" t="s">
        <v>248</v>
      </c>
    </row>
    <row r="103" spans="3:10" ht="15.75" customHeight="1" x14ac:dyDescent="0.25">
      <c r="C103" s="2" t="s">
        <v>456</v>
      </c>
      <c r="D103" s="2">
        <v>1</v>
      </c>
      <c r="E103" s="2">
        <v>1</v>
      </c>
      <c r="F103" s="2">
        <v>1</v>
      </c>
      <c r="G103" s="14" t="s">
        <v>243</v>
      </c>
      <c r="H103" s="14" t="s">
        <v>248</v>
      </c>
      <c r="I103" s="14" t="s">
        <v>457</v>
      </c>
      <c r="J103" s="14" t="s">
        <v>248</v>
      </c>
    </row>
    <row r="104" spans="3:10" ht="15.75" customHeight="1" x14ac:dyDescent="0.25">
      <c r="C104" s="2" t="s">
        <v>458</v>
      </c>
      <c r="D104" s="2">
        <v>1</v>
      </c>
      <c r="E104" s="2">
        <v>1</v>
      </c>
      <c r="F104" s="2">
        <v>1</v>
      </c>
      <c r="G104" s="14" t="s">
        <v>243</v>
      </c>
      <c r="H104" s="14" t="s">
        <v>248</v>
      </c>
      <c r="I104" s="14" t="s">
        <v>459</v>
      </c>
      <c r="J104" s="14" t="s">
        <v>248</v>
      </c>
    </row>
    <row r="105" spans="3:10" ht="15.75" customHeight="1" x14ac:dyDescent="0.25">
      <c r="C105" s="2" t="s">
        <v>460</v>
      </c>
      <c r="D105" s="2">
        <v>1</v>
      </c>
      <c r="E105" s="2">
        <v>1</v>
      </c>
      <c r="F105" s="2">
        <v>1</v>
      </c>
      <c r="G105" s="14" t="s">
        <v>243</v>
      </c>
      <c r="H105" s="14" t="s">
        <v>251</v>
      </c>
      <c r="I105" s="14" t="s">
        <v>461</v>
      </c>
      <c r="J105" s="14" t="s">
        <v>253</v>
      </c>
    </row>
    <row r="106" spans="3:10" ht="15.75" customHeight="1" x14ac:dyDescent="0.25">
      <c r="C106" s="2" t="s">
        <v>462</v>
      </c>
      <c r="D106" s="2">
        <v>1</v>
      </c>
      <c r="E106" s="2">
        <v>1</v>
      </c>
      <c r="F106" s="2">
        <v>1</v>
      </c>
      <c r="G106" s="14" t="s">
        <v>243</v>
      </c>
      <c r="H106" s="14" t="s">
        <v>251</v>
      </c>
      <c r="I106" s="14" t="s">
        <v>463</v>
      </c>
      <c r="J106" s="14" t="s">
        <v>253</v>
      </c>
    </row>
    <row r="107" spans="3:10" ht="15.75" customHeight="1" x14ac:dyDescent="0.25">
      <c r="C107" s="2" t="s">
        <v>464</v>
      </c>
      <c r="D107" s="2">
        <v>1</v>
      </c>
      <c r="E107" s="2">
        <v>1</v>
      </c>
      <c r="F107" s="2">
        <v>1</v>
      </c>
      <c r="G107" s="14" t="s">
        <v>243</v>
      </c>
      <c r="H107" s="14" t="s">
        <v>244</v>
      </c>
      <c r="I107" s="14" t="s">
        <v>465</v>
      </c>
      <c r="J107" s="14" t="s">
        <v>270</v>
      </c>
    </row>
    <row r="108" spans="3:10" ht="15.75" customHeight="1" x14ac:dyDescent="0.25">
      <c r="C108" s="2" t="s">
        <v>466</v>
      </c>
      <c r="D108" s="2">
        <v>1</v>
      </c>
      <c r="E108" s="2">
        <v>1</v>
      </c>
      <c r="F108" s="2">
        <v>1</v>
      </c>
      <c r="G108" s="14" t="s">
        <v>243</v>
      </c>
      <c r="H108" s="14" t="s">
        <v>244</v>
      </c>
      <c r="I108" s="14" t="s">
        <v>467</v>
      </c>
      <c r="J108" s="14" t="s">
        <v>270</v>
      </c>
    </row>
    <row r="109" spans="3:10" ht="15.75" customHeight="1" x14ac:dyDescent="0.25">
      <c r="C109" s="2" t="s">
        <v>468</v>
      </c>
      <c r="D109" s="2">
        <v>1</v>
      </c>
      <c r="E109" s="2">
        <v>1</v>
      </c>
      <c r="F109" s="2">
        <v>1</v>
      </c>
      <c r="G109" s="14" t="s">
        <v>243</v>
      </c>
      <c r="H109" s="14" t="s">
        <v>251</v>
      </c>
      <c r="I109" s="14" t="s">
        <v>469</v>
      </c>
      <c r="J109" s="14" t="s">
        <v>253</v>
      </c>
    </row>
    <row r="110" spans="3:10" ht="15.75" customHeight="1" x14ac:dyDescent="0.25">
      <c r="C110" s="2" t="s">
        <v>470</v>
      </c>
      <c r="D110" s="2">
        <v>1</v>
      </c>
      <c r="E110" s="2">
        <v>1</v>
      </c>
      <c r="F110" s="2">
        <v>1</v>
      </c>
      <c r="G110" s="14" t="s">
        <v>243</v>
      </c>
      <c r="H110" s="14" t="s">
        <v>248</v>
      </c>
      <c r="I110" s="14" t="s">
        <v>471</v>
      </c>
      <c r="J110" s="14" t="s">
        <v>248</v>
      </c>
    </row>
    <row r="111" spans="3:10" ht="15.75" customHeight="1" x14ac:dyDescent="0.25">
      <c r="C111" s="2" t="s">
        <v>472</v>
      </c>
      <c r="D111" s="2">
        <v>1</v>
      </c>
      <c r="E111" s="2">
        <v>1</v>
      </c>
      <c r="F111" s="2">
        <v>1</v>
      </c>
      <c r="G111" s="14" t="s">
        <v>243</v>
      </c>
      <c r="H111" s="14" t="s">
        <v>244</v>
      </c>
      <c r="I111" s="14" t="s">
        <v>473</v>
      </c>
      <c r="J111" s="14" t="s">
        <v>270</v>
      </c>
    </row>
    <row r="112" spans="3:10" ht="15.75" customHeight="1" x14ac:dyDescent="0.25">
      <c r="C112" s="2" t="s">
        <v>474</v>
      </c>
      <c r="D112" s="2">
        <v>1</v>
      </c>
      <c r="E112" s="2">
        <v>1</v>
      </c>
      <c r="F112" s="2">
        <v>1</v>
      </c>
      <c r="G112" s="14" t="s">
        <v>243</v>
      </c>
      <c r="H112" s="14" t="s">
        <v>251</v>
      </c>
      <c r="I112" s="14" t="s">
        <v>475</v>
      </c>
      <c r="J112" s="14" t="s">
        <v>253</v>
      </c>
    </row>
    <row r="113" spans="3:10" ht="15.75" customHeight="1" x14ac:dyDescent="0.25">
      <c r="C113" s="2" t="s">
        <v>476</v>
      </c>
      <c r="D113" s="2">
        <v>1</v>
      </c>
      <c r="E113" s="2">
        <v>1</v>
      </c>
      <c r="F113" s="2">
        <v>1</v>
      </c>
      <c r="G113" s="14" t="s">
        <v>243</v>
      </c>
      <c r="H113" s="14" t="s">
        <v>251</v>
      </c>
      <c r="I113" s="14" t="s">
        <v>477</v>
      </c>
      <c r="J113" s="14" t="s">
        <v>253</v>
      </c>
    </row>
    <row r="114" spans="3:10" ht="15.75" customHeight="1" x14ac:dyDescent="0.25">
      <c r="C114" s="2" t="s">
        <v>478</v>
      </c>
      <c r="D114" s="2">
        <v>1</v>
      </c>
      <c r="E114" s="2">
        <v>1</v>
      </c>
      <c r="F114" s="2">
        <v>1</v>
      </c>
      <c r="G114" s="14" t="s">
        <v>243</v>
      </c>
      <c r="H114" s="14" t="s">
        <v>259</v>
      </c>
      <c r="I114" s="14" t="s">
        <v>479</v>
      </c>
      <c r="J114" s="14" t="s">
        <v>261</v>
      </c>
    </row>
    <row r="115" spans="3:10" ht="15.75" customHeight="1" x14ac:dyDescent="0.25">
      <c r="C115" s="2" t="s">
        <v>480</v>
      </c>
      <c r="D115" s="2">
        <v>1</v>
      </c>
      <c r="E115" s="2">
        <v>1</v>
      </c>
      <c r="F115" s="2">
        <v>1</v>
      </c>
      <c r="G115" s="14" t="s">
        <v>243</v>
      </c>
      <c r="H115" s="14" t="s">
        <v>244</v>
      </c>
      <c r="I115" s="14" t="s">
        <v>481</v>
      </c>
      <c r="J115" s="14" t="s">
        <v>270</v>
      </c>
    </row>
    <row r="116" spans="3:10" ht="15.75" customHeight="1" x14ac:dyDescent="0.25">
      <c r="C116" s="2" t="s">
        <v>482</v>
      </c>
      <c r="D116" s="2">
        <v>1</v>
      </c>
      <c r="E116" s="2">
        <v>1</v>
      </c>
      <c r="F116" s="2">
        <v>1</v>
      </c>
      <c r="G116" s="14" t="s">
        <v>243</v>
      </c>
      <c r="H116" s="14" t="s">
        <v>265</v>
      </c>
      <c r="I116" s="14" t="s">
        <v>483</v>
      </c>
      <c r="J116" s="14" t="s">
        <v>246</v>
      </c>
    </row>
    <row r="117" spans="3:10" ht="15.75" customHeight="1" x14ac:dyDescent="0.25">
      <c r="C117" s="2" t="s">
        <v>484</v>
      </c>
      <c r="D117" s="2">
        <v>1</v>
      </c>
      <c r="E117" s="2">
        <v>1</v>
      </c>
      <c r="F117" s="2">
        <v>1</v>
      </c>
      <c r="G117" s="14" t="s">
        <v>243</v>
      </c>
      <c r="H117" s="14" t="s">
        <v>248</v>
      </c>
      <c r="I117" s="14" t="s">
        <v>485</v>
      </c>
      <c r="J117" s="14" t="s">
        <v>248</v>
      </c>
    </row>
    <row r="118" spans="3:10" ht="15.75" customHeight="1" x14ac:dyDescent="0.25">
      <c r="C118" s="2" t="s">
        <v>486</v>
      </c>
      <c r="D118" s="2">
        <v>1</v>
      </c>
      <c r="E118" s="2">
        <v>1</v>
      </c>
      <c r="F118" s="2">
        <v>1</v>
      </c>
      <c r="G118" s="14" t="s">
        <v>243</v>
      </c>
      <c r="H118" s="14" t="s">
        <v>244</v>
      </c>
      <c r="I118" s="14" t="s">
        <v>487</v>
      </c>
      <c r="J118" s="14" t="s">
        <v>246</v>
      </c>
    </row>
    <row r="119" spans="3:10" ht="15.75" customHeight="1" x14ac:dyDescent="0.25">
      <c r="C119" s="2" t="s">
        <v>488</v>
      </c>
      <c r="D119" s="2">
        <v>1</v>
      </c>
      <c r="E119" s="2">
        <v>1</v>
      </c>
      <c r="F119" s="2">
        <v>1</v>
      </c>
      <c r="G119" s="14" t="s">
        <v>243</v>
      </c>
      <c r="H119" s="14" t="s">
        <v>248</v>
      </c>
      <c r="I119" s="14" t="s">
        <v>489</v>
      </c>
      <c r="J119" s="14" t="s">
        <v>248</v>
      </c>
    </row>
    <row r="120" spans="3:10" ht="15.75" customHeight="1" x14ac:dyDescent="0.25">
      <c r="C120" s="2" t="s">
        <v>490</v>
      </c>
      <c r="D120" s="2">
        <v>1</v>
      </c>
      <c r="E120" s="2">
        <v>1</v>
      </c>
      <c r="F120" s="2">
        <v>1</v>
      </c>
      <c r="G120" s="14" t="s">
        <v>243</v>
      </c>
      <c r="H120" s="14" t="s">
        <v>251</v>
      </c>
      <c r="I120" s="14" t="s">
        <v>491</v>
      </c>
      <c r="J120" s="14" t="s">
        <v>253</v>
      </c>
    </row>
    <row r="121" spans="3:10" ht="15.75" customHeight="1" x14ac:dyDescent="0.25">
      <c r="C121" s="2" t="s">
        <v>492</v>
      </c>
      <c r="D121" s="2">
        <v>1</v>
      </c>
      <c r="E121" s="2">
        <v>1</v>
      </c>
      <c r="F121" s="2">
        <v>1</v>
      </c>
      <c r="G121" s="14" t="s">
        <v>243</v>
      </c>
      <c r="H121" s="14" t="s">
        <v>251</v>
      </c>
      <c r="I121" s="14" t="s">
        <v>493</v>
      </c>
      <c r="J121" s="14" t="s">
        <v>253</v>
      </c>
    </row>
    <row r="122" spans="3:10" ht="15.75" customHeight="1" x14ac:dyDescent="0.25">
      <c r="C122" s="2" t="s">
        <v>494</v>
      </c>
      <c r="D122" s="2">
        <v>1</v>
      </c>
      <c r="E122" s="2">
        <v>1</v>
      </c>
      <c r="F122" s="2">
        <v>1</v>
      </c>
      <c r="G122" s="14" t="s">
        <v>243</v>
      </c>
      <c r="H122" s="14" t="s">
        <v>251</v>
      </c>
      <c r="I122" s="14" t="s">
        <v>495</v>
      </c>
      <c r="J122" s="14" t="s">
        <v>253</v>
      </c>
    </row>
    <row r="123" spans="3:10" ht="15.75" customHeight="1" x14ac:dyDescent="0.25">
      <c r="C123" s="2" t="s">
        <v>496</v>
      </c>
      <c r="D123" s="2">
        <v>1</v>
      </c>
      <c r="E123" s="2">
        <v>1</v>
      </c>
      <c r="F123" s="2">
        <v>1</v>
      </c>
      <c r="G123" s="14" t="s">
        <v>243</v>
      </c>
      <c r="H123" s="14" t="s">
        <v>244</v>
      </c>
      <c r="I123" s="14" t="s">
        <v>497</v>
      </c>
      <c r="J123" s="14" t="s">
        <v>270</v>
      </c>
    </row>
    <row r="124" spans="3:10" ht="15.75" customHeight="1" x14ac:dyDescent="0.25">
      <c r="C124" s="2" t="s">
        <v>498</v>
      </c>
      <c r="D124" s="2">
        <v>1</v>
      </c>
      <c r="E124" s="2">
        <v>1</v>
      </c>
      <c r="F124" s="2">
        <v>1</v>
      </c>
      <c r="G124" s="14" t="s">
        <v>243</v>
      </c>
      <c r="H124" s="14" t="s">
        <v>244</v>
      </c>
      <c r="I124" s="14" t="s">
        <v>499</v>
      </c>
      <c r="J124" s="14" t="s">
        <v>270</v>
      </c>
    </row>
    <row r="125" spans="3:10" ht="15.75" customHeight="1" x14ac:dyDescent="0.25">
      <c r="C125" s="2" t="s">
        <v>500</v>
      </c>
      <c r="D125" s="2">
        <v>1</v>
      </c>
      <c r="E125" s="2">
        <v>1</v>
      </c>
      <c r="F125" s="2">
        <v>1</v>
      </c>
      <c r="G125" s="14" t="s">
        <v>243</v>
      </c>
      <c r="H125" s="14" t="s">
        <v>248</v>
      </c>
      <c r="I125" s="14" t="s">
        <v>501</v>
      </c>
      <c r="J125" s="14" t="s">
        <v>248</v>
      </c>
    </row>
    <row r="126" spans="3:10" ht="15.75" customHeight="1" x14ac:dyDescent="0.25">
      <c r="C126" s="2" t="s">
        <v>502</v>
      </c>
      <c r="D126" s="2">
        <v>1</v>
      </c>
      <c r="E126" s="2">
        <v>1</v>
      </c>
      <c r="F126" s="2">
        <v>1</v>
      </c>
      <c r="G126" s="14" t="s">
        <v>243</v>
      </c>
      <c r="H126" s="14" t="s">
        <v>268</v>
      </c>
      <c r="I126" s="14" t="s">
        <v>503</v>
      </c>
      <c r="J126" s="14" t="s">
        <v>270</v>
      </c>
    </row>
    <row r="127" spans="3:10" ht="15.75" customHeight="1" x14ac:dyDescent="0.25">
      <c r="C127" s="2" t="s">
        <v>504</v>
      </c>
      <c r="D127" s="2">
        <v>1</v>
      </c>
      <c r="E127" s="2">
        <v>1</v>
      </c>
      <c r="F127" s="2">
        <v>1</v>
      </c>
      <c r="G127" s="14" t="s">
        <v>243</v>
      </c>
      <c r="H127" s="14" t="s">
        <v>259</v>
      </c>
      <c r="I127" s="14" t="s">
        <v>505</v>
      </c>
      <c r="J127" s="14" t="s">
        <v>261</v>
      </c>
    </row>
    <row r="128" spans="3:10" ht="15.75" customHeight="1" x14ac:dyDescent="0.25">
      <c r="C128" s="2" t="s">
        <v>506</v>
      </c>
      <c r="D128" s="2">
        <v>1</v>
      </c>
      <c r="E128" s="2">
        <v>1</v>
      </c>
      <c r="F128" s="2">
        <v>1</v>
      </c>
      <c r="G128" s="14" t="s">
        <v>243</v>
      </c>
      <c r="H128" s="14" t="s">
        <v>251</v>
      </c>
      <c r="I128" s="14" t="s">
        <v>507</v>
      </c>
      <c r="J128" s="14" t="s">
        <v>253</v>
      </c>
    </row>
    <row r="129" spans="3:10" ht="15.75" customHeight="1" x14ac:dyDescent="0.25">
      <c r="C129" s="2" t="s">
        <v>508</v>
      </c>
      <c r="D129" s="2">
        <v>1</v>
      </c>
      <c r="E129" s="2">
        <v>1</v>
      </c>
      <c r="F129" s="2">
        <v>1</v>
      </c>
      <c r="G129" s="14" t="s">
        <v>243</v>
      </c>
      <c r="H129" s="14" t="s">
        <v>251</v>
      </c>
      <c r="I129" s="14" t="s">
        <v>509</v>
      </c>
      <c r="J129" s="14" t="s">
        <v>253</v>
      </c>
    </row>
    <row r="130" spans="3:10" ht="15.75" customHeight="1" x14ac:dyDescent="0.25">
      <c r="C130" s="2" t="s">
        <v>510</v>
      </c>
      <c r="D130" s="2">
        <v>1</v>
      </c>
      <c r="E130" s="2">
        <v>1</v>
      </c>
      <c r="F130" s="2">
        <v>1</v>
      </c>
      <c r="G130" s="14" t="s">
        <v>243</v>
      </c>
      <c r="H130" s="14" t="s">
        <v>244</v>
      </c>
      <c r="I130" s="14" t="s">
        <v>511</v>
      </c>
      <c r="J130" s="14" t="s">
        <v>270</v>
      </c>
    </row>
    <row r="131" spans="3:10" ht="15.75" customHeight="1" x14ac:dyDescent="0.25">
      <c r="C131" s="2" t="s">
        <v>512</v>
      </c>
      <c r="D131" s="2">
        <v>1</v>
      </c>
      <c r="E131" s="2">
        <v>1</v>
      </c>
      <c r="F131" s="2">
        <v>1</v>
      </c>
      <c r="G131" s="14" t="s">
        <v>243</v>
      </c>
      <c r="H131" s="14" t="s">
        <v>248</v>
      </c>
      <c r="I131" s="14" t="s">
        <v>513</v>
      </c>
      <c r="J131" s="14" t="s">
        <v>248</v>
      </c>
    </row>
    <row r="132" spans="3:10" ht="15.75" customHeight="1" x14ac:dyDescent="0.25">
      <c r="C132" s="2" t="s">
        <v>514</v>
      </c>
      <c r="D132" s="2">
        <v>1</v>
      </c>
      <c r="E132" s="2">
        <v>1</v>
      </c>
      <c r="F132" s="2">
        <v>1</v>
      </c>
      <c r="G132" s="14" t="s">
        <v>243</v>
      </c>
      <c r="H132" s="14" t="s">
        <v>251</v>
      </c>
      <c r="I132" s="14" t="s">
        <v>515</v>
      </c>
      <c r="J132" s="14" t="s">
        <v>279</v>
      </c>
    </row>
    <row r="133" spans="3:10" ht="15.75" customHeight="1" x14ac:dyDescent="0.25">
      <c r="C133" s="2" t="s">
        <v>516</v>
      </c>
      <c r="D133" s="2">
        <v>1</v>
      </c>
      <c r="E133" s="2">
        <v>1</v>
      </c>
      <c r="F133" s="2">
        <v>1</v>
      </c>
      <c r="G133" s="14" t="s">
        <v>243</v>
      </c>
      <c r="H133" s="14" t="s">
        <v>244</v>
      </c>
      <c r="I133" s="14" t="s">
        <v>517</v>
      </c>
      <c r="J133" s="14" t="s">
        <v>270</v>
      </c>
    </row>
    <row r="134" spans="3:10" ht="15.75" customHeight="1" x14ac:dyDescent="0.25">
      <c r="C134" s="2" t="s">
        <v>518</v>
      </c>
      <c r="D134" s="2">
        <v>1</v>
      </c>
      <c r="E134" s="2">
        <v>1</v>
      </c>
      <c r="F134" s="2">
        <v>1</v>
      </c>
      <c r="G134" s="14" t="s">
        <v>243</v>
      </c>
      <c r="H134" s="14" t="s">
        <v>244</v>
      </c>
      <c r="I134" s="14" t="s">
        <v>519</v>
      </c>
      <c r="J134" s="14" t="s">
        <v>270</v>
      </c>
    </row>
    <row r="135" spans="3:10" ht="15.75" customHeight="1" x14ac:dyDescent="0.25">
      <c r="C135" s="2" t="s">
        <v>520</v>
      </c>
      <c r="D135" s="2">
        <v>1</v>
      </c>
      <c r="E135" s="2">
        <v>1</v>
      </c>
      <c r="F135" s="2">
        <v>1</v>
      </c>
      <c r="G135" s="14" t="s">
        <v>243</v>
      </c>
      <c r="H135" s="14" t="s">
        <v>259</v>
      </c>
      <c r="I135" s="14" t="s">
        <v>521</v>
      </c>
      <c r="J135" s="14" t="s">
        <v>261</v>
      </c>
    </row>
    <row r="136" spans="3:10" ht="15.75" customHeight="1" x14ac:dyDescent="0.25">
      <c r="C136" s="2" t="s">
        <v>522</v>
      </c>
      <c r="D136" s="2">
        <v>1</v>
      </c>
      <c r="E136" s="2">
        <v>1</v>
      </c>
      <c r="F136" s="2">
        <v>1</v>
      </c>
      <c r="G136" s="14" t="s">
        <v>243</v>
      </c>
      <c r="H136" s="14" t="s">
        <v>244</v>
      </c>
      <c r="I136" s="14" t="s">
        <v>523</v>
      </c>
      <c r="J136" s="14" t="s">
        <v>270</v>
      </c>
    </row>
    <row r="137" spans="3:10" ht="15.75" customHeight="1" x14ac:dyDescent="0.25">
      <c r="C137" s="2" t="s">
        <v>524</v>
      </c>
      <c r="D137" s="2">
        <v>1</v>
      </c>
      <c r="E137" s="2">
        <v>1</v>
      </c>
      <c r="F137" s="2">
        <v>1</v>
      </c>
      <c r="G137" s="14" t="s">
        <v>243</v>
      </c>
      <c r="H137" s="14" t="s">
        <v>259</v>
      </c>
      <c r="I137" s="14" t="s">
        <v>525</v>
      </c>
      <c r="J137" s="14" t="s">
        <v>261</v>
      </c>
    </row>
    <row r="138" spans="3:10" ht="15.75" customHeight="1" x14ac:dyDescent="0.25">
      <c r="C138" s="2" t="s">
        <v>526</v>
      </c>
      <c r="D138" s="2">
        <v>1</v>
      </c>
      <c r="E138" s="2">
        <v>1</v>
      </c>
      <c r="F138" s="2">
        <v>1</v>
      </c>
      <c r="G138" s="14" t="s">
        <v>243</v>
      </c>
      <c r="H138" s="14" t="s">
        <v>259</v>
      </c>
      <c r="I138" s="14" t="s">
        <v>527</v>
      </c>
      <c r="J138" s="14" t="s">
        <v>261</v>
      </c>
    </row>
    <row r="139" spans="3:10" ht="15.75" customHeight="1" x14ac:dyDescent="0.25">
      <c r="C139" s="2" t="s">
        <v>528</v>
      </c>
      <c r="D139" s="2">
        <v>1</v>
      </c>
      <c r="E139" s="2">
        <v>1</v>
      </c>
      <c r="F139" s="2">
        <v>1</v>
      </c>
      <c r="G139" s="14" t="s">
        <v>243</v>
      </c>
      <c r="H139" s="14" t="s">
        <v>244</v>
      </c>
      <c r="I139" s="14" t="s">
        <v>529</v>
      </c>
      <c r="J139" s="14" t="s">
        <v>270</v>
      </c>
    </row>
    <row r="140" spans="3:10" ht="15.75" customHeight="1" x14ac:dyDescent="0.25">
      <c r="C140" s="2" t="s">
        <v>530</v>
      </c>
      <c r="D140" s="2">
        <v>1</v>
      </c>
      <c r="E140" s="2">
        <v>1</v>
      </c>
      <c r="F140" s="2">
        <v>1</v>
      </c>
      <c r="G140" s="14" t="s">
        <v>243</v>
      </c>
      <c r="H140" s="14" t="s">
        <v>248</v>
      </c>
      <c r="I140" s="14" t="s">
        <v>531</v>
      </c>
      <c r="J140" s="14" t="s">
        <v>248</v>
      </c>
    </row>
    <row r="141" spans="3:10" ht="15.75" customHeight="1" x14ac:dyDescent="0.25">
      <c r="C141" s="2" t="s">
        <v>532</v>
      </c>
      <c r="D141" s="2">
        <v>1</v>
      </c>
      <c r="E141" s="2">
        <v>1</v>
      </c>
      <c r="F141" s="2">
        <v>1</v>
      </c>
      <c r="G141" s="14" t="s">
        <v>243</v>
      </c>
      <c r="H141" s="14" t="s">
        <v>248</v>
      </c>
      <c r="I141" s="14" t="s">
        <v>533</v>
      </c>
      <c r="J141" s="14" t="s">
        <v>248</v>
      </c>
    </row>
    <row r="142" spans="3:10" ht="15.75" customHeight="1" x14ac:dyDescent="0.25">
      <c r="C142" s="2" t="s">
        <v>534</v>
      </c>
      <c r="D142" s="2">
        <v>1</v>
      </c>
      <c r="E142" s="2">
        <v>1</v>
      </c>
      <c r="F142" s="2">
        <v>1</v>
      </c>
      <c r="G142" s="14" t="s">
        <v>243</v>
      </c>
      <c r="H142" s="14" t="s">
        <v>251</v>
      </c>
      <c r="I142" s="14" t="s">
        <v>535</v>
      </c>
      <c r="J142" s="14" t="s">
        <v>279</v>
      </c>
    </row>
    <row r="143" spans="3:10" ht="15.75" customHeight="1" x14ac:dyDescent="0.25">
      <c r="C143" s="2" t="s">
        <v>536</v>
      </c>
      <c r="D143" s="2">
        <v>1</v>
      </c>
      <c r="E143" s="2">
        <v>1</v>
      </c>
      <c r="F143" s="2">
        <v>1</v>
      </c>
      <c r="G143" s="14" t="s">
        <v>243</v>
      </c>
      <c r="H143" s="14" t="s">
        <v>248</v>
      </c>
      <c r="I143" s="14" t="s">
        <v>537</v>
      </c>
      <c r="J143" s="14" t="s">
        <v>248</v>
      </c>
    </row>
    <row r="144" spans="3:10" ht="15.75" customHeight="1" x14ac:dyDescent="0.25">
      <c r="C144" s="2" t="s">
        <v>538</v>
      </c>
      <c r="D144" s="2">
        <v>1</v>
      </c>
      <c r="E144" s="2">
        <v>1</v>
      </c>
      <c r="F144" s="2">
        <v>1</v>
      </c>
      <c r="G144" s="14" t="s">
        <v>243</v>
      </c>
      <c r="H144" s="14" t="s">
        <v>265</v>
      </c>
      <c r="I144" s="14" t="s">
        <v>539</v>
      </c>
      <c r="J144" s="14" t="s">
        <v>248</v>
      </c>
    </row>
    <row r="145" spans="3:10" ht="15.75" customHeight="1" x14ac:dyDescent="0.25">
      <c r="C145" s="2" t="s">
        <v>540</v>
      </c>
      <c r="D145" s="2">
        <v>1</v>
      </c>
      <c r="E145" s="2">
        <v>1</v>
      </c>
      <c r="F145" s="2">
        <v>1</v>
      </c>
      <c r="G145" s="14" t="s">
        <v>243</v>
      </c>
      <c r="H145" s="14" t="s">
        <v>251</v>
      </c>
      <c r="I145" s="14" t="s">
        <v>541</v>
      </c>
      <c r="J145" s="14" t="s">
        <v>253</v>
      </c>
    </row>
    <row r="146" spans="3:10" ht="15.75" customHeight="1" x14ac:dyDescent="0.25">
      <c r="C146" s="2" t="s">
        <v>542</v>
      </c>
      <c r="D146" s="2">
        <v>1</v>
      </c>
      <c r="E146" s="2">
        <v>1</v>
      </c>
      <c r="F146" s="2">
        <v>1</v>
      </c>
      <c r="G146" s="14" t="s">
        <v>243</v>
      </c>
      <c r="H146" s="14" t="s">
        <v>259</v>
      </c>
      <c r="I146" s="14" t="s">
        <v>543</v>
      </c>
      <c r="J146" s="14" t="s">
        <v>261</v>
      </c>
    </row>
    <row r="147" spans="3:10" ht="15.75" customHeight="1" x14ac:dyDescent="0.25">
      <c r="C147" s="2" t="s">
        <v>544</v>
      </c>
      <c r="D147" s="2">
        <v>1</v>
      </c>
      <c r="E147" s="2">
        <v>1</v>
      </c>
      <c r="F147" s="2">
        <v>1</v>
      </c>
      <c r="G147" s="14" t="s">
        <v>243</v>
      </c>
      <c r="H147" s="14" t="s">
        <v>259</v>
      </c>
      <c r="I147" s="14" t="s">
        <v>545</v>
      </c>
      <c r="J147" s="14" t="s">
        <v>261</v>
      </c>
    </row>
    <row r="148" spans="3:10" ht="15.75" customHeight="1" x14ac:dyDescent="0.25">
      <c r="C148" s="2" t="s">
        <v>546</v>
      </c>
      <c r="D148" s="2">
        <v>1</v>
      </c>
      <c r="E148" s="2">
        <v>1</v>
      </c>
      <c r="F148" s="2">
        <v>1</v>
      </c>
      <c r="G148" s="14" t="s">
        <v>243</v>
      </c>
      <c r="H148" s="14" t="s">
        <v>259</v>
      </c>
      <c r="I148" s="14" t="s">
        <v>547</v>
      </c>
      <c r="J148" s="14" t="s">
        <v>261</v>
      </c>
    </row>
    <row r="149" spans="3:10" ht="15.75" customHeight="1" x14ac:dyDescent="0.25">
      <c r="C149" s="2" t="s">
        <v>548</v>
      </c>
      <c r="D149" s="2">
        <v>1</v>
      </c>
      <c r="E149" s="2">
        <v>1</v>
      </c>
      <c r="F149" s="2">
        <v>1</v>
      </c>
      <c r="G149" s="14" t="s">
        <v>243</v>
      </c>
      <c r="H149" s="14" t="s">
        <v>244</v>
      </c>
      <c r="I149" s="14" t="s">
        <v>549</v>
      </c>
      <c r="J149" s="14" t="s">
        <v>270</v>
      </c>
    </row>
    <row r="150" spans="3:10" ht="15.75" customHeight="1" x14ac:dyDescent="0.25">
      <c r="C150" s="2" t="s">
        <v>550</v>
      </c>
      <c r="D150" s="2">
        <v>1</v>
      </c>
      <c r="E150" s="2">
        <v>1</v>
      </c>
      <c r="F150" s="2">
        <v>1</v>
      </c>
      <c r="G150" s="14" t="s">
        <v>243</v>
      </c>
      <c r="H150" s="14" t="s">
        <v>248</v>
      </c>
      <c r="I150" s="14" t="s">
        <v>551</v>
      </c>
      <c r="J150" s="14" t="s">
        <v>248</v>
      </c>
    </row>
    <row r="151" spans="3:10" ht="15.75" customHeight="1" x14ac:dyDescent="0.25">
      <c r="C151" s="2" t="s">
        <v>552</v>
      </c>
      <c r="D151" s="2">
        <v>1</v>
      </c>
      <c r="E151" s="2">
        <v>1</v>
      </c>
      <c r="F151" s="2">
        <v>1</v>
      </c>
      <c r="G151" s="14" t="s">
        <v>243</v>
      </c>
      <c r="H151" s="14" t="s">
        <v>251</v>
      </c>
      <c r="I151" s="14" t="s">
        <v>553</v>
      </c>
      <c r="J151" s="14" t="s">
        <v>253</v>
      </c>
    </row>
    <row r="152" spans="3:10" ht="15.75" customHeight="1" x14ac:dyDescent="0.25">
      <c r="C152" s="2" t="s">
        <v>554</v>
      </c>
      <c r="D152" s="2">
        <v>1</v>
      </c>
      <c r="E152" s="2">
        <v>1</v>
      </c>
      <c r="F152" s="2">
        <v>1</v>
      </c>
      <c r="G152" s="14" t="s">
        <v>243</v>
      </c>
      <c r="H152" s="14" t="s">
        <v>251</v>
      </c>
      <c r="I152" s="14" t="s">
        <v>555</v>
      </c>
      <c r="J152" s="14" t="s">
        <v>279</v>
      </c>
    </row>
    <row r="153" spans="3:10" ht="15.75" customHeight="1" x14ac:dyDescent="0.25">
      <c r="C153" s="2" t="s">
        <v>556</v>
      </c>
      <c r="D153" s="2">
        <v>1</v>
      </c>
      <c r="E153" s="2">
        <v>1</v>
      </c>
      <c r="F153" s="2">
        <v>1</v>
      </c>
      <c r="G153" s="14" t="s">
        <v>243</v>
      </c>
      <c r="H153" s="14" t="s">
        <v>251</v>
      </c>
      <c r="I153" s="14" t="s">
        <v>557</v>
      </c>
      <c r="J153" s="14" t="s">
        <v>253</v>
      </c>
    </row>
    <row r="154" spans="3:10" ht="15.75" customHeight="1" x14ac:dyDescent="0.25">
      <c r="C154" s="2" t="s">
        <v>558</v>
      </c>
      <c r="D154" s="2">
        <v>1</v>
      </c>
      <c r="E154" s="2">
        <v>1</v>
      </c>
      <c r="F154" s="2">
        <v>1</v>
      </c>
      <c r="G154" s="14" t="s">
        <v>243</v>
      </c>
      <c r="H154" s="14" t="s">
        <v>248</v>
      </c>
      <c r="I154" s="14" t="s">
        <v>559</v>
      </c>
      <c r="J154" s="14" t="s">
        <v>248</v>
      </c>
    </row>
    <row r="155" spans="3:10" ht="15.75" customHeight="1" x14ac:dyDescent="0.25">
      <c r="C155" s="2" t="s">
        <v>560</v>
      </c>
      <c r="D155" s="2">
        <v>1</v>
      </c>
      <c r="E155" s="2">
        <v>1</v>
      </c>
      <c r="F155" s="2">
        <v>1</v>
      </c>
      <c r="G155" s="14" t="s">
        <v>243</v>
      </c>
      <c r="H155" s="14" t="s">
        <v>251</v>
      </c>
      <c r="I155" s="14" t="s">
        <v>561</v>
      </c>
      <c r="J155" s="14" t="s">
        <v>253</v>
      </c>
    </row>
    <row r="156" spans="3:10" ht="15.75" customHeight="1" x14ac:dyDescent="0.25">
      <c r="C156" s="2" t="s">
        <v>562</v>
      </c>
      <c r="D156" s="2">
        <v>1</v>
      </c>
      <c r="E156" s="2">
        <v>1</v>
      </c>
      <c r="F156" s="2">
        <v>1</v>
      </c>
      <c r="G156" s="14" t="s">
        <v>243</v>
      </c>
      <c r="H156" s="14" t="s">
        <v>251</v>
      </c>
      <c r="I156" s="14" t="s">
        <v>563</v>
      </c>
      <c r="J156" s="14" t="s">
        <v>253</v>
      </c>
    </row>
    <row r="157" spans="3:10" ht="15.75" customHeight="1" x14ac:dyDescent="0.25">
      <c r="C157" s="2" t="s">
        <v>564</v>
      </c>
      <c r="D157" s="2">
        <v>1</v>
      </c>
      <c r="E157" s="2">
        <v>1</v>
      </c>
      <c r="F157" s="2">
        <v>1</v>
      </c>
      <c r="G157" s="14" t="s">
        <v>243</v>
      </c>
      <c r="H157" s="14" t="s">
        <v>244</v>
      </c>
      <c r="I157" s="14" t="s">
        <v>565</v>
      </c>
      <c r="J157" s="14" t="s">
        <v>270</v>
      </c>
    </row>
    <row r="158" spans="3:10" ht="15.75" customHeight="1" x14ac:dyDescent="0.25">
      <c r="C158" s="2" t="s">
        <v>566</v>
      </c>
      <c r="D158" s="2">
        <v>1</v>
      </c>
      <c r="E158" s="2">
        <v>1</v>
      </c>
      <c r="F158" s="2">
        <v>1</v>
      </c>
      <c r="G158" s="14" t="s">
        <v>243</v>
      </c>
      <c r="H158" s="14" t="s">
        <v>248</v>
      </c>
      <c r="I158" s="14" t="s">
        <v>567</v>
      </c>
      <c r="J158" s="14" t="s">
        <v>248</v>
      </c>
    </row>
    <row r="159" spans="3:10" ht="15.75" customHeight="1" x14ac:dyDescent="0.25">
      <c r="C159" s="2" t="s">
        <v>568</v>
      </c>
      <c r="D159" s="2">
        <v>1</v>
      </c>
      <c r="E159" s="2">
        <v>1</v>
      </c>
      <c r="F159" s="2">
        <v>1</v>
      </c>
      <c r="G159" s="14" t="s">
        <v>243</v>
      </c>
      <c r="H159" s="14" t="s">
        <v>248</v>
      </c>
      <c r="I159" s="14" t="s">
        <v>569</v>
      </c>
      <c r="J159" s="14" t="s">
        <v>248</v>
      </c>
    </row>
    <row r="160" spans="3:10" ht="15.75" customHeight="1" x14ac:dyDescent="0.25">
      <c r="C160" s="2" t="s">
        <v>570</v>
      </c>
      <c r="D160" s="2">
        <v>1</v>
      </c>
      <c r="E160" s="2">
        <v>1</v>
      </c>
      <c r="F160" s="2">
        <v>1</v>
      </c>
      <c r="G160" s="14" t="s">
        <v>243</v>
      </c>
      <c r="H160" s="14" t="s">
        <v>244</v>
      </c>
      <c r="I160" s="14" t="s">
        <v>571</v>
      </c>
      <c r="J160" s="14" t="s">
        <v>270</v>
      </c>
    </row>
    <row r="161" spans="3:10" ht="15.75" customHeight="1" x14ac:dyDescent="0.25">
      <c r="C161" s="2" t="s">
        <v>572</v>
      </c>
      <c r="D161" s="2">
        <v>1</v>
      </c>
      <c r="E161" s="2">
        <v>1</v>
      </c>
      <c r="F161" s="2">
        <v>1</v>
      </c>
      <c r="G161" s="14" t="s">
        <v>243</v>
      </c>
      <c r="H161" s="14" t="s">
        <v>251</v>
      </c>
      <c r="I161" s="14" t="s">
        <v>573</v>
      </c>
      <c r="J161" s="14" t="s">
        <v>253</v>
      </c>
    </row>
    <row r="162" spans="3:10" ht="15.75" customHeight="1" x14ac:dyDescent="0.25">
      <c r="C162" s="2" t="s">
        <v>574</v>
      </c>
      <c r="D162" s="2">
        <v>1</v>
      </c>
      <c r="E162" s="2">
        <v>1</v>
      </c>
      <c r="F162" s="2">
        <v>1</v>
      </c>
      <c r="G162" s="14" t="s">
        <v>243</v>
      </c>
      <c r="H162" s="14" t="s">
        <v>251</v>
      </c>
      <c r="I162" s="14" t="s">
        <v>575</v>
      </c>
      <c r="J162" s="14" t="s">
        <v>253</v>
      </c>
    </row>
    <row r="163" spans="3:10" ht="15.75" customHeight="1" x14ac:dyDescent="0.25">
      <c r="C163" s="2" t="s">
        <v>576</v>
      </c>
      <c r="D163" s="2">
        <v>1</v>
      </c>
      <c r="E163" s="2">
        <v>1</v>
      </c>
      <c r="F163" s="2">
        <v>1</v>
      </c>
      <c r="G163" s="14" t="s">
        <v>243</v>
      </c>
      <c r="H163" s="14" t="s">
        <v>244</v>
      </c>
      <c r="I163" s="14" t="s">
        <v>577</v>
      </c>
      <c r="J163" s="14" t="s">
        <v>270</v>
      </c>
    </row>
    <row r="164" spans="3:10" ht="15.75" customHeight="1" x14ac:dyDescent="0.25">
      <c r="C164" s="2" t="s">
        <v>578</v>
      </c>
      <c r="D164" s="2">
        <v>1</v>
      </c>
      <c r="E164" s="2">
        <v>1</v>
      </c>
      <c r="F164" s="2">
        <v>1</v>
      </c>
      <c r="G164" s="14" t="s">
        <v>243</v>
      </c>
      <c r="H164" s="14" t="s">
        <v>251</v>
      </c>
      <c r="I164" s="14" t="s">
        <v>579</v>
      </c>
      <c r="J164" s="14" t="s">
        <v>253</v>
      </c>
    </row>
    <row r="165" spans="3:10" ht="15.75" customHeight="1" x14ac:dyDescent="0.25">
      <c r="C165" s="2" t="s">
        <v>580</v>
      </c>
      <c r="D165" s="2">
        <v>1</v>
      </c>
      <c r="E165" s="2">
        <v>1</v>
      </c>
      <c r="F165" s="2">
        <v>1</v>
      </c>
      <c r="G165" s="14" t="s">
        <v>243</v>
      </c>
      <c r="H165" s="14" t="s">
        <v>248</v>
      </c>
      <c r="I165" s="14" t="s">
        <v>581</v>
      </c>
      <c r="J165" s="14" t="s">
        <v>248</v>
      </c>
    </row>
    <row r="166" spans="3:10" ht="15.75" customHeight="1" x14ac:dyDescent="0.25">
      <c r="C166" s="2" t="s">
        <v>582</v>
      </c>
      <c r="D166" s="2">
        <v>1</v>
      </c>
      <c r="E166" s="2">
        <v>1</v>
      </c>
      <c r="F166" s="2">
        <v>1</v>
      </c>
      <c r="G166" s="14" t="s">
        <v>243</v>
      </c>
      <c r="H166" s="14" t="s">
        <v>244</v>
      </c>
      <c r="I166" s="14" t="s">
        <v>583</v>
      </c>
      <c r="J166" s="14" t="s">
        <v>270</v>
      </c>
    </row>
    <row r="167" spans="3:10" ht="15.75" customHeight="1" x14ac:dyDescent="0.25">
      <c r="C167" s="2" t="s">
        <v>584</v>
      </c>
      <c r="D167" s="2">
        <v>1</v>
      </c>
      <c r="E167" s="2">
        <v>1</v>
      </c>
      <c r="F167" s="2">
        <v>1</v>
      </c>
      <c r="G167" s="14" t="s">
        <v>243</v>
      </c>
      <c r="H167" s="14" t="s">
        <v>251</v>
      </c>
      <c r="I167" s="14" t="s">
        <v>585</v>
      </c>
      <c r="J167" s="14" t="s">
        <v>253</v>
      </c>
    </row>
    <row r="168" spans="3:10" ht="15.75" customHeight="1" x14ac:dyDescent="0.25">
      <c r="C168" s="2" t="s">
        <v>586</v>
      </c>
      <c r="D168" s="2">
        <v>1</v>
      </c>
      <c r="E168" s="2">
        <v>1</v>
      </c>
      <c r="F168" s="2">
        <v>1</v>
      </c>
      <c r="G168" s="14" t="s">
        <v>243</v>
      </c>
      <c r="H168" s="14" t="s">
        <v>259</v>
      </c>
      <c r="I168" s="14" t="s">
        <v>587</v>
      </c>
      <c r="J168" s="14" t="s">
        <v>261</v>
      </c>
    </row>
    <row r="169" spans="3:10" ht="15.75" customHeight="1" x14ac:dyDescent="0.25">
      <c r="C169" s="2" t="s">
        <v>588</v>
      </c>
      <c r="D169" s="2">
        <v>1</v>
      </c>
      <c r="E169" s="2">
        <v>1</v>
      </c>
      <c r="F169" s="2">
        <v>1</v>
      </c>
      <c r="G169" s="14" t="s">
        <v>243</v>
      </c>
      <c r="H169" s="14" t="s">
        <v>251</v>
      </c>
      <c r="I169" s="14" t="s">
        <v>589</v>
      </c>
      <c r="J169" s="14" t="s">
        <v>253</v>
      </c>
    </row>
    <row r="170" spans="3:10" ht="15.75" customHeight="1" x14ac:dyDescent="0.25">
      <c r="C170" s="2" t="s">
        <v>590</v>
      </c>
      <c r="D170" s="2">
        <v>1</v>
      </c>
      <c r="E170" s="2">
        <v>1</v>
      </c>
      <c r="F170" s="2">
        <v>1</v>
      </c>
      <c r="G170" s="14" t="s">
        <v>243</v>
      </c>
      <c r="H170" s="14" t="s">
        <v>248</v>
      </c>
      <c r="I170" s="14" t="s">
        <v>591</v>
      </c>
      <c r="J170" s="14" t="s">
        <v>248</v>
      </c>
    </row>
    <row r="171" spans="3:10" ht="15.75" customHeight="1" x14ac:dyDescent="0.25">
      <c r="C171" s="2" t="s">
        <v>592</v>
      </c>
      <c r="D171" s="2">
        <v>1</v>
      </c>
      <c r="E171" s="2">
        <v>1</v>
      </c>
      <c r="F171" s="2">
        <v>1</v>
      </c>
      <c r="G171" s="14" t="s">
        <v>243</v>
      </c>
      <c r="H171" s="14" t="s">
        <v>248</v>
      </c>
      <c r="I171" s="14" t="s">
        <v>593</v>
      </c>
      <c r="J171" s="14" t="s">
        <v>248</v>
      </c>
    </row>
    <row r="172" spans="3:10" ht="15.75" customHeight="1" x14ac:dyDescent="0.25">
      <c r="C172" s="2" t="s">
        <v>594</v>
      </c>
      <c r="D172" s="2">
        <v>1</v>
      </c>
      <c r="E172" s="2">
        <v>1</v>
      </c>
      <c r="F172" s="2">
        <v>1</v>
      </c>
      <c r="G172" s="14" t="s">
        <v>243</v>
      </c>
      <c r="H172" s="14" t="s">
        <v>251</v>
      </c>
      <c r="I172" s="14" t="s">
        <v>595</v>
      </c>
      <c r="J172" s="14" t="s">
        <v>279</v>
      </c>
    </row>
    <row r="173" spans="3:10" ht="15.75" customHeight="1" x14ac:dyDescent="0.25">
      <c r="C173" s="2" t="s">
        <v>596</v>
      </c>
      <c r="D173" s="2">
        <v>1</v>
      </c>
      <c r="E173" s="2">
        <v>1</v>
      </c>
      <c r="F173" s="2">
        <v>1</v>
      </c>
      <c r="G173" s="14" t="s">
        <v>243</v>
      </c>
      <c r="H173" s="14" t="s">
        <v>265</v>
      </c>
      <c r="I173" s="14" t="s">
        <v>597</v>
      </c>
      <c r="J173" s="14" t="s">
        <v>246</v>
      </c>
    </row>
    <row r="174" spans="3:10" ht="15.75" customHeight="1" x14ac:dyDescent="0.25">
      <c r="C174" s="2" t="s">
        <v>598</v>
      </c>
      <c r="D174" s="2">
        <v>1</v>
      </c>
      <c r="E174" s="2">
        <v>1</v>
      </c>
      <c r="F174" s="2">
        <v>1</v>
      </c>
      <c r="G174" s="14" t="s">
        <v>243</v>
      </c>
      <c r="H174" s="14" t="s">
        <v>251</v>
      </c>
      <c r="I174" s="14" t="s">
        <v>599</v>
      </c>
      <c r="J174" s="14" t="s">
        <v>253</v>
      </c>
    </row>
    <row r="175" spans="3:10" ht="15.75" customHeight="1" x14ac:dyDescent="0.25">
      <c r="C175" s="2" t="s">
        <v>600</v>
      </c>
      <c r="D175" s="2">
        <v>1</v>
      </c>
      <c r="E175" s="2">
        <v>1</v>
      </c>
      <c r="F175" s="2">
        <v>1</v>
      </c>
      <c r="G175" s="14" t="s">
        <v>243</v>
      </c>
      <c r="H175" s="14" t="s">
        <v>244</v>
      </c>
      <c r="I175" s="14" t="s">
        <v>601</v>
      </c>
      <c r="J175" s="14" t="s">
        <v>270</v>
      </c>
    </row>
    <row r="176" spans="3:10" ht="15.75" customHeight="1" x14ac:dyDescent="0.25">
      <c r="C176" s="2" t="s">
        <v>602</v>
      </c>
      <c r="D176" s="2">
        <v>1</v>
      </c>
      <c r="E176" s="2">
        <v>1</v>
      </c>
      <c r="F176" s="2">
        <v>1</v>
      </c>
      <c r="G176" s="14" t="s">
        <v>243</v>
      </c>
      <c r="H176" s="14" t="s">
        <v>244</v>
      </c>
      <c r="I176" s="14" t="s">
        <v>603</v>
      </c>
      <c r="J176" s="14" t="s">
        <v>270</v>
      </c>
    </row>
    <row r="177" spans="3:10" ht="15.75" customHeight="1" x14ac:dyDescent="0.25">
      <c r="C177" s="2" t="s">
        <v>604</v>
      </c>
      <c r="D177" s="2">
        <v>1</v>
      </c>
      <c r="E177" s="2">
        <v>1</v>
      </c>
      <c r="F177" s="2">
        <v>1</v>
      </c>
      <c r="G177" s="14" t="s">
        <v>243</v>
      </c>
      <c r="H177" s="14" t="s">
        <v>251</v>
      </c>
      <c r="I177" s="14" t="s">
        <v>605</v>
      </c>
      <c r="J177" s="14" t="s">
        <v>253</v>
      </c>
    </row>
    <row r="178" spans="3:10" ht="15.75" customHeight="1" x14ac:dyDescent="0.25">
      <c r="C178" s="2" t="s">
        <v>606</v>
      </c>
      <c r="D178" s="2">
        <v>1</v>
      </c>
      <c r="E178" s="2">
        <v>1</v>
      </c>
      <c r="F178" s="2">
        <v>1</v>
      </c>
      <c r="G178" s="14" t="s">
        <v>243</v>
      </c>
      <c r="H178" s="14" t="s">
        <v>244</v>
      </c>
      <c r="I178" s="14" t="s">
        <v>607</v>
      </c>
      <c r="J178" s="14" t="s">
        <v>270</v>
      </c>
    </row>
    <row r="179" spans="3:10" ht="15.75" customHeight="1" x14ac:dyDescent="0.25">
      <c r="C179" s="2" t="s">
        <v>608</v>
      </c>
      <c r="D179" s="2">
        <v>1</v>
      </c>
      <c r="E179" s="2">
        <v>1</v>
      </c>
      <c r="F179" s="2">
        <v>1</v>
      </c>
      <c r="G179" s="14" t="s">
        <v>243</v>
      </c>
      <c r="H179" s="14" t="s">
        <v>259</v>
      </c>
      <c r="I179" s="14" t="s">
        <v>609</v>
      </c>
      <c r="J179" s="14" t="s">
        <v>261</v>
      </c>
    </row>
    <row r="180" spans="3:10" ht="15.75" customHeight="1" x14ac:dyDescent="0.25">
      <c r="C180" s="2" t="s">
        <v>610</v>
      </c>
      <c r="D180" s="2">
        <v>1</v>
      </c>
      <c r="E180" s="2">
        <v>1</v>
      </c>
      <c r="F180" s="2">
        <v>1</v>
      </c>
      <c r="G180" s="14" t="s">
        <v>243</v>
      </c>
      <c r="H180" s="14" t="s">
        <v>251</v>
      </c>
      <c r="I180" s="14" t="s">
        <v>611</v>
      </c>
      <c r="J180" s="14" t="s">
        <v>253</v>
      </c>
    </row>
    <row r="181" spans="3:10" ht="15.75" customHeight="1" x14ac:dyDescent="0.25">
      <c r="C181" s="2" t="s">
        <v>612</v>
      </c>
      <c r="D181" s="2">
        <v>1</v>
      </c>
      <c r="E181" s="2">
        <v>1</v>
      </c>
      <c r="F181" s="2">
        <v>1</v>
      </c>
      <c r="G181" s="14" t="s">
        <v>243</v>
      </c>
      <c r="H181" s="14" t="s">
        <v>248</v>
      </c>
      <c r="I181" s="14" t="s">
        <v>613</v>
      </c>
      <c r="J181" s="14" t="s">
        <v>248</v>
      </c>
    </row>
    <row r="182" spans="3:10" ht="15.75" customHeight="1" x14ac:dyDescent="0.25">
      <c r="C182" s="2" t="s">
        <v>614</v>
      </c>
      <c r="D182" s="2">
        <v>1</v>
      </c>
      <c r="E182" s="2">
        <v>1</v>
      </c>
      <c r="F182" s="2">
        <v>1</v>
      </c>
      <c r="G182" s="14" t="s">
        <v>243</v>
      </c>
      <c r="H182" s="14" t="s">
        <v>244</v>
      </c>
      <c r="I182" s="14" t="s">
        <v>615</v>
      </c>
      <c r="J182" s="14" t="s">
        <v>246</v>
      </c>
    </row>
    <row r="183" spans="3:10" ht="15.75" customHeight="1" x14ac:dyDescent="0.25">
      <c r="C183" s="2" t="s">
        <v>616</v>
      </c>
      <c r="D183" s="2">
        <v>1</v>
      </c>
      <c r="E183" s="2">
        <v>1</v>
      </c>
      <c r="F183" s="2">
        <v>1</v>
      </c>
      <c r="G183" s="14" t="s">
        <v>243</v>
      </c>
      <c r="H183" s="14" t="s">
        <v>244</v>
      </c>
      <c r="I183" s="14" t="s">
        <v>617</v>
      </c>
      <c r="J183" s="14" t="s">
        <v>270</v>
      </c>
    </row>
    <row r="184" spans="3:10" ht="15.75" customHeight="1" x14ac:dyDescent="0.25">
      <c r="C184" s="2" t="s">
        <v>618</v>
      </c>
      <c r="D184" s="2">
        <v>1</v>
      </c>
      <c r="E184" s="2">
        <v>1</v>
      </c>
      <c r="F184" s="2">
        <v>1</v>
      </c>
      <c r="G184" s="14" t="s">
        <v>243</v>
      </c>
      <c r="H184" s="14" t="s">
        <v>251</v>
      </c>
      <c r="I184" s="14" t="s">
        <v>619</v>
      </c>
      <c r="J184" s="14" t="s">
        <v>253</v>
      </c>
    </row>
    <row r="185" spans="3:10" ht="15.75" customHeight="1" x14ac:dyDescent="0.25">
      <c r="C185" s="2" t="s">
        <v>620</v>
      </c>
      <c r="D185" s="2">
        <v>1</v>
      </c>
      <c r="E185" s="2">
        <v>1</v>
      </c>
      <c r="F185" s="2">
        <v>1</v>
      </c>
      <c r="G185" s="14" t="s">
        <v>243</v>
      </c>
      <c r="H185" s="14" t="s">
        <v>244</v>
      </c>
      <c r="I185" s="14" t="s">
        <v>621</v>
      </c>
      <c r="J185" s="14" t="s">
        <v>246</v>
      </c>
    </row>
    <row r="186" spans="3:10" ht="15.75" customHeight="1" x14ac:dyDescent="0.25">
      <c r="C186" s="2" t="s">
        <v>622</v>
      </c>
      <c r="D186" s="2">
        <v>1</v>
      </c>
      <c r="E186" s="2">
        <v>1</v>
      </c>
      <c r="F186" s="2">
        <v>1</v>
      </c>
      <c r="G186" s="14" t="s">
        <v>243</v>
      </c>
      <c r="H186" s="14" t="s">
        <v>251</v>
      </c>
      <c r="I186" s="14" t="s">
        <v>623</v>
      </c>
      <c r="J186" s="14" t="s">
        <v>279</v>
      </c>
    </row>
    <row r="187" spans="3:10" ht="15.75" customHeight="1" x14ac:dyDescent="0.25">
      <c r="C187" s="2" t="s">
        <v>624</v>
      </c>
      <c r="D187" s="2">
        <v>1</v>
      </c>
      <c r="E187" s="2">
        <v>1</v>
      </c>
      <c r="F187" s="2">
        <v>1</v>
      </c>
      <c r="G187" s="14" t="s">
        <v>243</v>
      </c>
      <c r="H187" s="14" t="s">
        <v>248</v>
      </c>
      <c r="I187" s="14" t="s">
        <v>625</v>
      </c>
      <c r="J187" s="14" t="s">
        <v>248</v>
      </c>
    </row>
    <row r="188" spans="3:10" ht="15.75" customHeight="1" x14ac:dyDescent="0.25">
      <c r="C188" s="2" t="s">
        <v>241</v>
      </c>
      <c r="D188" s="15">
        <f>(7.6+2.6)/(3.5+2.3)</f>
        <v>1.7586206896551724</v>
      </c>
      <c r="E188" s="15">
        <f>0.72/0.44</f>
        <v>1.6363636363636362</v>
      </c>
      <c r="F188" s="15">
        <f>(1.8+0.44+0.034)/(1.4+0.44+0.034)</f>
        <v>1.2134471718249733</v>
      </c>
      <c r="G188" s="16" t="s">
        <v>626</v>
      </c>
      <c r="H188" s="14" t="s">
        <v>317</v>
      </c>
      <c r="I188" s="14" t="s">
        <v>627</v>
      </c>
      <c r="J188" s="14" t="s">
        <v>261</v>
      </c>
    </row>
    <row r="189" spans="3:10" ht="15.75" customHeight="1" x14ac:dyDescent="0.25">
      <c r="C189" s="2" t="s">
        <v>628</v>
      </c>
      <c r="D189" s="2">
        <v>1</v>
      </c>
      <c r="E189" s="2">
        <v>1</v>
      </c>
      <c r="F189" s="2">
        <v>1</v>
      </c>
      <c r="G189" s="14" t="s">
        <v>243</v>
      </c>
      <c r="H189" s="14" t="s">
        <v>259</v>
      </c>
      <c r="I189" s="14" t="s">
        <v>629</v>
      </c>
      <c r="J189" s="14" t="s">
        <v>261</v>
      </c>
    </row>
    <row r="190" spans="3:10" ht="15.75" customHeight="1" x14ac:dyDescent="0.25">
      <c r="C190" s="2" t="s">
        <v>630</v>
      </c>
      <c r="D190" s="2">
        <v>1</v>
      </c>
      <c r="E190" s="2">
        <v>1</v>
      </c>
      <c r="F190" s="2">
        <v>1</v>
      </c>
      <c r="G190" s="14" t="s">
        <v>243</v>
      </c>
      <c r="H190" s="14" t="s">
        <v>265</v>
      </c>
      <c r="I190" s="14" t="s">
        <v>631</v>
      </c>
      <c r="J190" s="14" t="s">
        <v>246</v>
      </c>
    </row>
    <row r="191" spans="3:10" ht="15.75" customHeight="1" x14ac:dyDescent="0.25">
      <c r="C191" s="2" t="s">
        <v>632</v>
      </c>
      <c r="D191" s="2">
        <v>1</v>
      </c>
      <c r="E191" s="2">
        <v>1</v>
      </c>
      <c r="F191" s="2">
        <v>1</v>
      </c>
      <c r="G191" s="14" t="s">
        <v>243</v>
      </c>
      <c r="H191" s="14" t="s">
        <v>244</v>
      </c>
      <c r="I191" s="14" t="s">
        <v>633</v>
      </c>
      <c r="J191" s="14" t="s">
        <v>270</v>
      </c>
    </row>
    <row r="192" spans="3:10" ht="15.75" customHeight="1" x14ac:dyDescent="0.25">
      <c r="C192" s="2" t="s">
        <v>634</v>
      </c>
      <c r="D192" s="2">
        <v>1</v>
      </c>
      <c r="E192" s="2">
        <v>1</v>
      </c>
      <c r="F192" s="2">
        <v>1</v>
      </c>
      <c r="G192" s="14" t="s">
        <v>243</v>
      </c>
      <c r="H192" s="14" t="s">
        <v>259</v>
      </c>
      <c r="I192" s="14" t="s">
        <v>635</v>
      </c>
      <c r="J192" s="14" t="s">
        <v>261</v>
      </c>
    </row>
    <row r="193" spans="3:10" ht="15.75" customHeight="1" x14ac:dyDescent="0.25">
      <c r="C193" s="2" t="s">
        <v>636</v>
      </c>
      <c r="D193" s="2">
        <v>1</v>
      </c>
      <c r="E193" s="2">
        <v>1</v>
      </c>
      <c r="F193" s="2">
        <v>1</v>
      </c>
      <c r="G193" s="14" t="s">
        <v>243</v>
      </c>
      <c r="H193" s="14" t="s">
        <v>244</v>
      </c>
      <c r="I193" s="14" t="s">
        <v>637</v>
      </c>
      <c r="J193" s="14" t="s">
        <v>270</v>
      </c>
    </row>
    <row r="194" spans="3:10" ht="15.75" customHeight="1" x14ac:dyDescent="0.25">
      <c r="C194" s="2" t="s">
        <v>638</v>
      </c>
      <c r="D194" s="2">
        <v>1</v>
      </c>
      <c r="E194" s="2">
        <v>1</v>
      </c>
      <c r="F194" s="2">
        <v>1</v>
      </c>
      <c r="G194" s="14" t="s">
        <v>243</v>
      </c>
      <c r="H194" s="14" t="s">
        <v>251</v>
      </c>
      <c r="I194" s="14" t="s">
        <v>639</v>
      </c>
      <c r="J194" s="14" t="s">
        <v>279</v>
      </c>
    </row>
    <row r="195" spans="3:10" ht="15.75" customHeight="1" x14ac:dyDescent="0.25">
      <c r="C195" s="2" t="s">
        <v>640</v>
      </c>
      <c r="D195" s="2">
        <v>1</v>
      </c>
      <c r="E195" s="2">
        <v>1</v>
      </c>
      <c r="F195" s="2">
        <v>1</v>
      </c>
      <c r="G195" s="14" t="s">
        <v>243</v>
      </c>
      <c r="H195" s="14" t="s">
        <v>251</v>
      </c>
      <c r="I195" s="14" t="s">
        <v>641</v>
      </c>
      <c r="J195" s="14" t="s">
        <v>253</v>
      </c>
    </row>
    <row r="196" spans="3:10" ht="15.75" customHeight="1" x14ac:dyDescent="0.25">
      <c r="C196" s="2" t="s">
        <v>642</v>
      </c>
      <c r="D196" s="2">
        <v>1</v>
      </c>
      <c r="E196" s="2">
        <v>1</v>
      </c>
      <c r="F196" s="2">
        <v>1</v>
      </c>
      <c r="G196" s="14" t="s">
        <v>243</v>
      </c>
      <c r="H196" s="14" t="s">
        <v>251</v>
      </c>
      <c r="I196" s="14" t="s">
        <v>643</v>
      </c>
      <c r="J196" s="14" t="s">
        <v>253</v>
      </c>
    </row>
    <row r="197" spans="3:10" ht="15.75" customHeight="1" x14ac:dyDescent="0.25">
      <c r="H197" s="14"/>
      <c r="I197" s="14"/>
      <c r="J197" s="14"/>
    </row>
    <row r="198" spans="3:10" ht="15.75" customHeight="1" x14ac:dyDescent="0.25">
      <c r="H198" s="14"/>
      <c r="I198" s="14"/>
      <c r="J198" s="14"/>
    </row>
    <row r="199" spans="3:10" ht="15.75" customHeight="1" x14ac:dyDescent="0.25">
      <c r="H199" s="14"/>
      <c r="I199" s="14"/>
      <c r="J199" s="14"/>
    </row>
    <row r="200" spans="3:10" ht="15.75" customHeight="1" x14ac:dyDescent="0.25">
      <c r="H200" s="14"/>
      <c r="I200" s="14"/>
      <c r="J200" s="14"/>
    </row>
    <row r="201" spans="3:10" ht="15.75" customHeight="1" x14ac:dyDescent="0.25">
      <c r="H201" s="14"/>
      <c r="I201" s="14"/>
      <c r="J201" s="14"/>
    </row>
    <row r="202" spans="3:10" ht="15.75" customHeight="1" x14ac:dyDescent="0.25">
      <c r="H202" s="14"/>
      <c r="I202" s="14"/>
      <c r="J202" s="14"/>
    </row>
    <row r="203" spans="3:10" ht="15.75" customHeight="1" x14ac:dyDescent="0.25">
      <c r="H203" s="14"/>
      <c r="I203" s="14"/>
      <c r="J203" s="14"/>
    </row>
    <row r="204" spans="3:10" ht="15.75" customHeight="1" x14ac:dyDescent="0.25">
      <c r="H204" s="14"/>
      <c r="I204" s="14"/>
      <c r="J204" s="14"/>
    </row>
    <row r="205" spans="3:10" ht="15.75" customHeight="1" x14ac:dyDescent="0.25">
      <c r="H205" s="14"/>
      <c r="I205" s="14"/>
      <c r="J205" s="14"/>
    </row>
    <row r="206" spans="3:10" ht="15.75" customHeight="1" x14ac:dyDescent="0.25">
      <c r="H206" s="14"/>
      <c r="I206" s="14"/>
      <c r="J206" s="14"/>
    </row>
    <row r="207" spans="3:10" ht="15.75" customHeight="1" x14ac:dyDescent="0.25">
      <c r="H207" s="14"/>
      <c r="I207" s="14"/>
      <c r="J207" s="14"/>
    </row>
    <row r="208" spans="3:10" ht="15.75" customHeight="1" x14ac:dyDescent="0.25">
      <c r="H208" s="14"/>
      <c r="I208" s="14"/>
      <c r="J208" s="14"/>
    </row>
    <row r="209" spans="8:10" ht="15.75" customHeight="1" x14ac:dyDescent="0.25">
      <c r="H209" s="14"/>
      <c r="I209" s="14"/>
      <c r="J209" s="14"/>
    </row>
    <row r="210" spans="8:10" ht="15.75" customHeight="1" x14ac:dyDescent="0.25">
      <c r="H210" s="14"/>
      <c r="I210" s="14"/>
      <c r="J210" s="14"/>
    </row>
    <row r="211" spans="8:10" ht="15.75" customHeight="1" x14ac:dyDescent="0.25">
      <c r="H211" s="14"/>
      <c r="I211" s="14"/>
      <c r="J211" s="14"/>
    </row>
    <row r="212" spans="8:10" ht="15.75" customHeight="1" x14ac:dyDescent="0.25">
      <c r="H212" s="14"/>
      <c r="I212" s="14"/>
      <c r="J212" s="14"/>
    </row>
    <row r="213" spans="8:10" ht="15.75" customHeight="1" x14ac:dyDescent="0.25">
      <c r="H213" s="14"/>
      <c r="I213" s="14"/>
      <c r="J213" s="14"/>
    </row>
    <row r="214" spans="8:10" ht="15.75" customHeight="1" x14ac:dyDescent="0.25">
      <c r="H214" s="14"/>
      <c r="I214" s="14"/>
      <c r="J214" s="14"/>
    </row>
    <row r="215" spans="8:10" ht="15.75" customHeight="1" x14ac:dyDescent="0.25">
      <c r="H215" s="14"/>
      <c r="I215" s="14"/>
      <c r="J215" s="14"/>
    </row>
    <row r="216" spans="8:10" ht="15.75" customHeight="1" x14ac:dyDescent="0.25">
      <c r="H216" s="14"/>
      <c r="I216" s="14"/>
      <c r="J216" s="14"/>
    </row>
    <row r="217" spans="8:10" ht="15.75" customHeight="1" x14ac:dyDescent="0.25">
      <c r="H217" s="14"/>
      <c r="I217" s="14"/>
      <c r="J217" s="14"/>
    </row>
    <row r="218" spans="8:10" ht="15.75" customHeight="1" x14ac:dyDescent="0.25">
      <c r="H218" s="14"/>
      <c r="I218" s="14"/>
      <c r="J218" s="14"/>
    </row>
    <row r="219" spans="8:10" ht="15.75" customHeight="1" x14ac:dyDescent="0.25">
      <c r="H219" s="14"/>
      <c r="I219" s="14"/>
      <c r="J219" s="14"/>
    </row>
    <row r="220" spans="8:10" ht="15.75" customHeight="1" x14ac:dyDescent="0.25">
      <c r="H220" s="14"/>
      <c r="I220" s="14"/>
      <c r="J220" s="14"/>
    </row>
    <row r="221" spans="8:10" ht="15.75" customHeight="1" x14ac:dyDescent="0.25">
      <c r="H221" s="14"/>
      <c r="I221" s="14"/>
      <c r="J221" s="14"/>
    </row>
    <row r="222" spans="8:10" ht="15.75" customHeight="1" x14ac:dyDescent="0.25">
      <c r="H222" s="14"/>
      <c r="I222" s="14"/>
      <c r="J222" s="14"/>
    </row>
    <row r="223" spans="8:10" ht="15.75" customHeight="1" x14ac:dyDescent="0.25">
      <c r="H223" s="14"/>
      <c r="I223" s="14"/>
      <c r="J223" s="14"/>
    </row>
    <row r="224" spans="8:10" ht="15.75" customHeight="1" x14ac:dyDescent="0.25">
      <c r="H224" s="14"/>
      <c r="I224" s="14"/>
      <c r="J224" s="14"/>
    </row>
    <row r="225" spans="8:10" ht="15.75" customHeight="1" x14ac:dyDescent="0.25">
      <c r="H225" s="14"/>
      <c r="I225" s="14"/>
      <c r="J225" s="14"/>
    </row>
    <row r="226" spans="8:10" ht="15.75" customHeight="1" x14ac:dyDescent="0.25">
      <c r="H226" s="14"/>
      <c r="I226" s="14"/>
      <c r="J226" s="14"/>
    </row>
    <row r="227" spans="8:10" ht="15.75" customHeight="1" x14ac:dyDescent="0.25">
      <c r="H227" s="14"/>
      <c r="I227" s="14"/>
      <c r="J227" s="14"/>
    </row>
    <row r="228" spans="8:10" ht="15.75" customHeight="1" x14ac:dyDescent="0.25">
      <c r="H228" s="14"/>
      <c r="I228" s="14"/>
      <c r="J228" s="14"/>
    </row>
    <row r="229" spans="8:10" ht="15.75" customHeight="1" x14ac:dyDescent="0.25">
      <c r="H229" s="14"/>
      <c r="I229" s="14"/>
      <c r="J229" s="14"/>
    </row>
    <row r="230" spans="8:10" ht="15.75" customHeight="1" x14ac:dyDescent="0.25">
      <c r="H230" s="14"/>
      <c r="I230" s="14"/>
      <c r="J230" s="14"/>
    </row>
    <row r="231" spans="8:10" ht="15.75" customHeight="1" x14ac:dyDescent="0.25">
      <c r="H231" s="14"/>
      <c r="I231" s="14"/>
      <c r="J231" s="14"/>
    </row>
    <row r="232" spans="8:10" ht="15.75" customHeight="1" x14ac:dyDescent="0.25">
      <c r="H232" s="14"/>
      <c r="I232" s="14"/>
      <c r="J232" s="14"/>
    </row>
    <row r="233" spans="8:10" ht="15.75" customHeight="1" x14ac:dyDescent="0.25">
      <c r="H233" s="14"/>
      <c r="I233" s="14"/>
      <c r="J233" s="14"/>
    </row>
    <row r="234" spans="8:10" ht="15.75" customHeight="1" x14ac:dyDescent="0.25">
      <c r="H234" s="14"/>
      <c r="I234" s="14"/>
      <c r="J234" s="14"/>
    </row>
    <row r="235" spans="8:10" ht="15.75" customHeight="1" x14ac:dyDescent="0.25">
      <c r="H235" s="14"/>
      <c r="I235" s="14"/>
      <c r="J235" s="14"/>
    </row>
    <row r="236" spans="8:10" ht="15.75" customHeight="1" x14ac:dyDescent="0.25">
      <c r="H236" s="14"/>
      <c r="I236" s="14"/>
      <c r="J236" s="14"/>
    </row>
    <row r="237" spans="8:10" ht="15.75" customHeight="1" x14ac:dyDescent="0.25">
      <c r="H237" s="14"/>
      <c r="I237" s="14"/>
      <c r="J237" s="14"/>
    </row>
    <row r="238" spans="8:10" ht="15.75" customHeight="1" x14ac:dyDescent="0.25">
      <c r="H238" s="14"/>
      <c r="I238" s="14"/>
      <c r="J238" s="14"/>
    </row>
    <row r="239" spans="8:10" ht="15.75" customHeight="1" x14ac:dyDescent="0.25">
      <c r="H239" s="14"/>
      <c r="I239" s="14"/>
      <c r="J239" s="14"/>
    </row>
    <row r="240" spans="8:10" ht="15.75" customHeight="1" x14ac:dyDescent="0.25">
      <c r="H240" s="14"/>
      <c r="I240" s="14"/>
      <c r="J240" s="14"/>
    </row>
    <row r="241" spans="8:10" ht="15.75" customHeight="1" x14ac:dyDescent="0.25">
      <c r="H241" s="14"/>
      <c r="I241" s="14"/>
      <c r="J241" s="14"/>
    </row>
    <row r="242" spans="8:10" ht="15.75" customHeight="1" x14ac:dyDescent="0.25">
      <c r="H242" s="14"/>
      <c r="I242" s="14"/>
      <c r="J242" s="14"/>
    </row>
    <row r="243" spans="8:10" ht="15.75" customHeight="1" x14ac:dyDescent="0.25">
      <c r="H243" s="14"/>
      <c r="I243" s="14"/>
      <c r="J243" s="14"/>
    </row>
    <row r="244" spans="8:10" ht="15.75" customHeight="1" x14ac:dyDescent="0.25">
      <c r="H244" s="14"/>
      <c r="I244" s="14"/>
      <c r="J244" s="14"/>
    </row>
    <row r="245" spans="8:10" ht="15.75" customHeight="1" x14ac:dyDescent="0.25">
      <c r="H245" s="14"/>
      <c r="I245" s="14"/>
      <c r="J245" s="14"/>
    </row>
    <row r="246" spans="8:10" ht="15.75" customHeight="1" x14ac:dyDescent="0.25">
      <c r="H246" s="14"/>
      <c r="I246" s="14"/>
      <c r="J246" s="14"/>
    </row>
    <row r="247" spans="8:10" ht="15.75" customHeight="1" x14ac:dyDescent="0.25">
      <c r="H247" s="14"/>
      <c r="I247" s="14"/>
      <c r="J247" s="14"/>
    </row>
    <row r="248" spans="8:10" ht="15.75" customHeight="1" x14ac:dyDescent="0.25">
      <c r="H248" s="14"/>
      <c r="I248" s="14"/>
      <c r="J248" s="14"/>
    </row>
    <row r="249" spans="8:10" ht="15.75" customHeight="1" x14ac:dyDescent="0.25">
      <c r="H249" s="14"/>
      <c r="I249" s="14"/>
      <c r="J249" s="14"/>
    </row>
    <row r="250" spans="8:10" ht="15.75" customHeight="1" x14ac:dyDescent="0.25">
      <c r="H250" s="14"/>
      <c r="I250" s="14"/>
      <c r="J250" s="14"/>
    </row>
    <row r="251" spans="8:10" ht="15.75" customHeight="1" x14ac:dyDescent="0.25">
      <c r="H251" s="14"/>
      <c r="I251" s="14"/>
      <c r="J251" s="14"/>
    </row>
    <row r="252" spans="8:10" ht="15.75" customHeight="1" x14ac:dyDescent="0.25">
      <c r="H252" s="14"/>
      <c r="I252" s="14"/>
      <c r="J252" s="14"/>
    </row>
    <row r="253" spans="8:10" ht="15.75" customHeight="1" x14ac:dyDescent="0.25">
      <c r="H253" s="14"/>
      <c r="I253" s="14"/>
      <c r="J253" s="14"/>
    </row>
    <row r="254" spans="8:10" ht="15.75" customHeight="1" x14ac:dyDescent="0.25">
      <c r="H254" s="14"/>
      <c r="I254" s="14"/>
      <c r="J254" s="14"/>
    </row>
    <row r="255" spans="8:10" ht="15.75" customHeight="1" x14ac:dyDescent="0.25">
      <c r="H255" s="14"/>
      <c r="I255" s="14"/>
      <c r="J255" s="14"/>
    </row>
    <row r="256" spans="8:10" ht="15.75" customHeight="1" x14ac:dyDescent="0.25">
      <c r="H256" s="14"/>
      <c r="I256" s="14"/>
      <c r="J256" s="14"/>
    </row>
    <row r="257" spans="8:10" ht="15.75" customHeight="1" x14ac:dyDescent="0.25">
      <c r="H257" s="14"/>
      <c r="I257" s="14"/>
      <c r="J257" s="14"/>
    </row>
    <row r="258" spans="8:10" ht="15.75" customHeight="1" x14ac:dyDescent="0.25">
      <c r="H258" s="14"/>
      <c r="I258" s="14"/>
      <c r="J258" s="14"/>
    </row>
    <row r="259" spans="8:10" ht="15.75" customHeight="1" x14ac:dyDescent="0.25">
      <c r="H259" s="14"/>
      <c r="I259" s="14"/>
      <c r="J259" s="14"/>
    </row>
    <row r="260" spans="8:10" ht="15.75" customHeight="1" x14ac:dyDescent="0.25">
      <c r="H260" s="14"/>
      <c r="I260" s="14"/>
      <c r="J260" s="14"/>
    </row>
    <row r="261" spans="8:10" ht="15.75" customHeight="1" x14ac:dyDescent="0.25">
      <c r="H261" s="14"/>
      <c r="I261" s="14"/>
      <c r="J261" s="14"/>
    </row>
    <row r="262" spans="8:10" ht="15.75" customHeight="1" x14ac:dyDescent="0.25">
      <c r="H262" s="14"/>
      <c r="I262" s="14"/>
      <c r="J262" s="14"/>
    </row>
    <row r="263" spans="8:10" ht="15.75" customHeight="1" x14ac:dyDescent="0.25">
      <c r="H263" s="14"/>
      <c r="I263" s="14"/>
      <c r="J263" s="14"/>
    </row>
    <row r="264" spans="8:10" ht="15.75" customHeight="1" x14ac:dyDescent="0.25">
      <c r="H264" s="14"/>
      <c r="I264" s="14"/>
      <c r="J264" s="14"/>
    </row>
    <row r="265" spans="8:10" ht="15.75" customHeight="1" x14ac:dyDescent="0.25">
      <c r="H265" s="14"/>
      <c r="I265" s="14"/>
      <c r="J265" s="14"/>
    </row>
    <row r="266" spans="8:10" ht="15.75" customHeight="1" x14ac:dyDescent="0.25">
      <c r="H266" s="14"/>
      <c r="I266" s="14"/>
      <c r="J266" s="14"/>
    </row>
    <row r="267" spans="8:10" ht="15.75" customHeight="1" x14ac:dyDescent="0.25">
      <c r="H267" s="14"/>
      <c r="I267" s="14"/>
      <c r="J267" s="14"/>
    </row>
    <row r="268" spans="8:10" ht="15.75" customHeight="1" x14ac:dyDescent="0.25">
      <c r="H268" s="14"/>
      <c r="I268" s="14"/>
      <c r="J268" s="14"/>
    </row>
    <row r="269" spans="8:10" ht="15.75" customHeight="1" x14ac:dyDescent="0.25">
      <c r="H269" s="14"/>
      <c r="I269" s="14"/>
      <c r="J269" s="14"/>
    </row>
    <row r="270" spans="8:10" ht="15.75" customHeight="1" x14ac:dyDescent="0.25">
      <c r="H270" s="14"/>
      <c r="I270" s="14"/>
      <c r="J270" s="14"/>
    </row>
    <row r="271" spans="8:10" ht="15.75" customHeight="1" x14ac:dyDescent="0.25">
      <c r="H271" s="14"/>
      <c r="I271" s="14"/>
      <c r="J271" s="14"/>
    </row>
    <row r="272" spans="8:10" ht="15.75" customHeight="1" x14ac:dyDescent="0.25">
      <c r="H272" s="14"/>
      <c r="I272" s="14"/>
      <c r="J272" s="14"/>
    </row>
    <row r="273" spans="8:10" ht="15.75" customHeight="1" x14ac:dyDescent="0.25">
      <c r="H273" s="14"/>
      <c r="I273" s="14"/>
      <c r="J273" s="14"/>
    </row>
    <row r="274" spans="8:10" ht="15.75" customHeight="1" x14ac:dyDescent="0.25">
      <c r="H274" s="14"/>
      <c r="I274" s="14"/>
      <c r="J274" s="14"/>
    </row>
    <row r="275" spans="8:10" ht="15.75" customHeight="1" x14ac:dyDescent="0.25">
      <c r="H275" s="14"/>
      <c r="I275" s="14"/>
      <c r="J275" s="14"/>
    </row>
    <row r="276" spans="8:10" ht="15.75" customHeight="1" x14ac:dyDescent="0.25">
      <c r="H276" s="14"/>
      <c r="I276" s="14"/>
      <c r="J276" s="14"/>
    </row>
    <row r="277" spans="8:10" ht="15.75" customHeight="1" x14ac:dyDescent="0.25">
      <c r="H277" s="14"/>
      <c r="I277" s="14"/>
      <c r="J277" s="14"/>
    </row>
    <row r="278" spans="8:10" ht="15.75" customHeight="1" x14ac:dyDescent="0.25">
      <c r="H278" s="14"/>
      <c r="I278" s="14"/>
      <c r="J278" s="14"/>
    </row>
    <row r="279" spans="8:10" ht="15.75" customHeight="1" x14ac:dyDescent="0.25">
      <c r="H279" s="14"/>
      <c r="I279" s="14"/>
      <c r="J279" s="14"/>
    </row>
    <row r="280" spans="8:10" ht="15.75" customHeight="1" x14ac:dyDescent="0.25">
      <c r="H280" s="14"/>
      <c r="I280" s="14"/>
      <c r="J280" s="14"/>
    </row>
    <row r="281" spans="8:10" ht="15.75" customHeight="1" x14ac:dyDescent="0.25">
      <c r="H281" s="14"/>
      <c r="I281" s="14"/>
      <c r="J281" s="14"/>
    </row>
    <row r="282" spans="8:10" ht="15.75" customHeight="1" x14ac:dyDescent="0.25">
      <c r="H282" s="14"/>
      <c r="I282" s="14"/>
      <c r="J282" s="14"/>
    </row>
    <row r="283" spans="8:10" ht="15.75" customHeight="1" x14ac:dyDescent="0.25">
      <c r="H283" s="14"/>
      <c r="I283" s="14"/>
      <c r="J283" s="14"/>
    </row>
    <row r="284" spans="8:10" ht="15.75" customHeight="1" x14ac:dyDescent="0.25">
      <c r="H284" s="14"/>
      <c r="I284" s="14"/>
      <c r="J284" s="14"/>
    </row>
    <row r="285" spans="8:10" ht="15.75" customHeight="1" x14ac:dyDescent="0.25">
      <c r="H285" s="14"/>
      <c r="I285" s="14"/>
      <c r="J285" s="14"/>
    </row>
    <row r="286" spans="8:10" ht="15.75" customHeight="1" x14ac:dyDescent="0.25">
      <c r="H286" s="14"/>
      <c r="I286" s="14"/>
      <c r="J286" s="14"/>
    </row>
    <row r="287" spans="8:10" ht="15.75" customHeight="1" x14ac:dyDescent="0.25">
      <c r="H287" s="14"/>
      <c r="I287" s="14"/>
      <c r="J287" s="14"/>
    </row>
    <row r="288" spans="8:10" ht="15.75" customHeight="1" x14ac:dyDescent="0.25">
      <c r="H288" s="14"/>
      <c r="I288" s="14"/>
      <c r="J288" s="14"/>
    </row>
    <row r="289" spans="8:10" ht="15.75" customHeight="1" x14ac:dyDescent="0.25">
      <c r="H289" s="14"/>
      <c r="I289" s="14"/>
      <c r="J289" s="14"/>
    </row>
    <row r="290" spans="8:10" ht="15.75" customHeight="1" x14ac:dyDescent="0.25">
      <c r="H290" s="14"/>
      <c r="I290" s="14"/>
      <c r="J290" s="14"/>
    </row>
    <row r="291" spans="8:10" ht="15.75" customHeight="1" x14ac:dyDescent="0.25">
      <c r="H291" s="14"/>
      <c r="I291" s="14"/>
      <c r="J291" s="14"/>
    </row>
    <row r="292" spans="8:10" ht="15.75" customHeight="1" x14ac:dyDescent="0.25">
      <c r="H292" s="14"/>
      <c r="I292" s="14"/>
      <c r="J292" s="14"/>
    </row>
    <row r="293" spans="8:10" ht="15.75" customHeight="1" x14ac:dyDescent="0.25">
      <c r="H293" s="14"/>
      <c r="I293" s="14"/>
      <c r="J293" s="14"/>
    </row>
    <row r="294" spans="8:10" ht="15.75" customHeight="1" x14ac:dyDescent="0.25">
      <c r="H294" s="14"/>
      <c r="I294" s="14"/>
      <c r="J294" s="14"/>
    </row>
    <row r="295" spans="8:10" ht="15.75" customHeight="1" x14ac:dyDescent="0.25">
      <c r="H295" s="14"/>
      <c r="I295" s="14"/>
      <c r="J295" s="14"/>
    </row>
    <row r="296" spans="8:10" ht="15.75" customHeight="1" x14ac:dyDescent="0.25">
      <c r="H296" s="14"/>
      <c r="I296" s="14"/>
      <c r="J296" s="14"/>
    </row>
    <row r="297" spans="8:10" ht="15.75" customHeight="1" x14ac:dyDescent="0.25">
      <c r="H297" s="14"/>
      <c r="I297" s="14"/>
      <c r="J297" s="14"/>
    </row>
    <row r="298" spans="8:10" ht="15.75" customHeight="1" x14ac:dyDescent="0.25">
      <c r="H298" s="14"/>
      <c r="I298" s="14"/>
      <c r="J298" s="14"/>
    </row>
    <row r="299" spans="8:10" ht="15.75" customHeight="1" x14ac:dyDescent="0.25">
      <c r="H299" s="14"/>
      <c r="I299" s="14"/>
      <c r="J299" s="14"/>
    </row>
    <row r="300" spans="8:10" ht="15.75" customHeight="1" x14ac:dyDescent="0.25">
      <c r="H300" s="14"/>
      <c r="I300" s="14"/>
      <c r="J300" s="14"/>
    </row>
    <row r="301" spans="8:10" ht="15.75" customHeight="1" x14ac:dyDescent="0.25">
      <c r="H301" s="14"/>
      <c r="I301" s="14"/>
      <c r="J301" s="14"/>
    </row>
    <row r="302" spans="8:10" ht="15.75" customHeight="1" x14ac:dyDescent="0.25">
      <c r="H302" s="14"/>
      <c r="I302" s="14"/>
      <c r="J302" s="14"/>
    </row>
    <row r="303" spans="8:10" ht="15.75" customHeight="1" x14ac:dyDescent="0.25">
      <c r="H303" s="14"/>
      <c r="I303" s="14"/>
      <c r="J303" s="14"/>
    </row>
    <row r="304" spans="8:10" ht="15.75" customHeight="1" x14ac:dyDescent="0.25">
      <c r="H304" s="14"/>
      <c r="I304" s="14"/>
      <c r="J304" s="14"/>
    </row>
    <row r="305" spans="8:10" ht="15.75" customHeight="1" x14ac:dyDescent="0.25">
      <c r="H305" s="14"/>
      <c r="I305" s="14"/>
      <c r="J305" s="14"/>
    </row>
    <row r="306" spans="8:10" ht="15.75" customHeight="1" x14ac:dyDescent="0.25">
      <c r="H306" s="14"/>
      <c r="I306" s="14"/>
      <c r="J306" s="14"/>
    </row>
    <row r="307" spans="8:10" ht="15.75" customHeight="1" x14ac:dyDescent="0.25">
      <c r="H307" s="14"/>
      <c r="I307" s="14"/>
      <c r="J307" s="14"/>
    </row>
    <row r="308" spans="8:10" ht="15.75" customHeight="1" x14ac:dyDescent="0.25">
      <c r="H308" s="14"/>
      <c r="I308" s="14"/>
      <c r="J308" s="14"/>
    </row>
    <row r="309" spans="8:10" ht="15.75" customHeight="1" x14ac:dyDescent="0.25">
      <c r="H309" s="14"/>
      <c r="I309" s="14"/>
      <c r="J309" s="14"/>
    </row>
    <row r="310" spans="8:10" ht="15.75" customHeight="1" x14ac:dyDescent="0.25">
      <c r="H310" s="14"/>
      <c r="I310" s="14"/>
      <c r="J310" s="14"/>
    </row>
    <row r="311" spans="8:10" ht="15.75" customHeight="1" x14ac:dyDescent="0.25">
      <c r="H311" s="14"/>
      <c r="I311" s="14"/>
      <c r="J311" s="14"/>
    </row>
    <row r="312" spans="8:10" ht="15.75" customHeight="1" x14ac:dyDescent="0.25">
      <c r="H312" s="14"/>
      <c r="I312" s="14"/>
      <c r="J312" s="14"/>
    </row>
    <row r="313" spans="8:10" ht="15.75" customHeight="1" x14ac:dyDescent="0.25">
      <c r="H313" s="14"/>
      <c r="I313" s="14"/>
      <c r="J313" s="14"/>
    </row>
    <row r="314" spans="8:10" ht="15.75" customHeight="1" x14ac:dyDescent="0.25">
      <c r="H314" s="14"/>
      <c r="I314" s="14"/>
      <c r="J314" s="14"/>
    </row>
    <row r="315" spans="8:10" ht="15.75" customHeight="1" x14ac:dyDescent="0.25">
      <c r="H315" s="14"/>
      <c r="I315" s="14"/>
      <c r="J315" s="14"/>
    </row>
    <row r="316" spans="8:10" ht="15.75" customHeight="1" x14ac:dyDescent="0.25">
      <c r="H316" s="14"/>
      <c r="I316" s="14"/>
      <c r="J316" s="14"/>
    </row>
    <row r="317" spans="8:10" ht="15.75" customHeight="1" x14ac:dyDescent="0.25">
      <c r="H317" s="14"/>
      <c r="I317" s="14"/>
      <c r="J317" s="14"/>
    </row>
    <row r="318" spans="8:10" ht="15.75" customHeight="1" x14ac:dyDescent="0.25">
      <c r="H318" s="14"/>
      <c r="I318" s="14"/>
      <c r="J318" s="14"/>
    </row>
    <row r="319" spans="8:10" ht="15.75" customHeight="1" x14ac:dyDescent="0.25">
      <c r="H319" s="14"/>
      <c r="I319" s="14"/>
      <c r="J319" s="14"/>
    </row>
    <row r="320" spans="8:10" ht="15.75" customHeight="1" x14ac:dyDescent="0.25">
      <c r="H320" s="14"/>
      <c r="I320" s="14"/>
      <c r="J320" s="14"/>
    </row>
    <row r="321" spans="8:10" ht="15.75" customHeight="1" x14ac:dyDescent="0.25">
      <c r="H321" s="14"/>
      <c r="I321" s="14"/>
      <c r="J321" s="14"/>
    </row>
    <row r="322" spans="8:10" ht="15.75" customHeight="1" x14ac:dyDescent="0.25">
      <c r="H322" s="14"/>
      <c r="I322" s="14"/>
      <c r="J322" s="14"/>
    </row>
    <row r="323" spans="8:10" ht="15.75" customHeight="1" x14ac:dyDescent="0.25">
      <c r="H323" s="14"/>
      <c r="I323" s="14"/>
      <c r="J323" s="14"/>
    </row>
    <row r="324" spans="8:10" ht="15.75" customHeight="1" x14ac:dyDescent="0.25">
      <c r="H324" s="14"/>
      <c r="I324" s="14"/>
      <c r="J324" s="14"/>
    </row>
    <row r="325" spans="8:10" ht="15.75" customHeight="1" x14ac:dyDescent="0.25">
      <c r="H325" s="14"/>
      <c r="I325" s="14"/>
      <c r="J325" s="14"/>
    </row>
    <row r="326" spans="8:10" ht="15.75" customHeight="1" x14ac:dyDescent="0.25">
      <c r="H326" s="14"/>
      <c r="I326" s="14"/>
      <c r="J326" s="14"/>
    </row>
    <row r="327" spans="8:10" ht="15.75" customHeight="1" x14ac:dyDescent="0.25">
      <c r="H327" s="14"/>
      <c r="I327" s="14"/>
      <c r="J327" s="14"/>
    </row>
    <row r="328" spans="8:10" ht="15.75" customHeight="1" x14ac:dyDescent="0.25">
      <c r="H328" s="14"/>
      <c r="I328" s="14"/>
      <c r="J328" s="14"/>
    </row>
    <row r="329" spans="8:10" ht="15.75" customHeight="1" x14ac:dyDescent="0.25">
      <c r="H329" s="14"/>
      <c r="I329" s="14"/>
      <c r="J329" s="14"/>
    </row>
    <row r="330" spans="8:10" ht="15.75" customHeight="1" x14ac:dyDescent="0.25">
      <c r="H330" s="14"/>
      <c r="I330" s="14"/>
      <c r="J330" s="14"/>
    </row>
    <row r="331" spans="8:10" ht="15.75" customHeight="1" x14ac:dyDescent="0.25">
      <c r="H331" s="14"/>
      <c r="I331" s="14"/>
      <c r="J331" s="14"/>
    </row>
    <row r="332" spans="8:10" ht="15.75" customHeight="1" x14ac:dyDescent="0.25">
      <c r="H332" s="14"/>
      <c r="I332" s="14"/>
      <c r="J332" s="14"/>
    </row>
    <row r="333" spans="8:10" ht="15.75" customHeight="1" x14ac:dyDescent="0.25">
      <c r="H333" s="14"/>
      <c r="I333" s="14"/>
      <c r="J333" s="14"/>
    </row>
    <row r="334" spans="8:10" ht="15.75" customHeight="1" x14ac:dyDescent="0.25">
      <c r="H334" s="14"/>
      <c r="I334" s="14"/>
      <c r="J334" s="14"/>
    </row>
    <row r="335" spans="8:10" ht="15.75" customHeight="1" x14ac:dyDescent="0.25">
      <c r="H335" s="14"/>
      <c r="I335" s="14"/>
      <c r="J335" s="14"/>
    </row>
    <row r="336" spans="8:10" ht="15.75" customHeight="1" x14ac:dyDescent="0.25">
      <c r="H336" s="14"/>
      <c r="I336" s="14"/>
      <c r="J336" s="14"/>
    </row>
    <row r="337" spans="8:10" ht="15.75" customHeight="1" x14ac:dyDescent="0.25">
      <c r="H337" s="14"/>
      <c r="I337" s="14"/>
      <c r="J337" s="14"/>
    </row>
    <row r="338" spans="8:10" ht="15.75" customHeight="1" x14ac:dyDescent="0.25">
      <c r="H338" s="14"/>
      <c r="I338" s="14"/>
      <c r="J338" s="14"/>
    </row>
    <row r="339" spans="8:10" ht="15.75" customHeight="1" x14ac:dyDescent="0.25">
      <c r="H339" s="14"/>
      <c r="I339" s="14"/>
      <c r="J339" s="14"/>
    </row>
    <row r="340" spans="8:10" ht="15.75" customHeight="1" x14ac:dyDescent="0.25">
      <c r="H340" s="14"/>
      <c r="I340" s="14"/>
      <c r="J340" s="14"/>
    </row>
    <row r="341" spans="8:10" ht="15.75" customHeight="1" x14ac:dyDescent="0.25">
      <c r="H341" s="14"/>
      <c r="I341" s="14"/>
      <c r="J341" s="14"/>
    </row>
    <row r="342" spans="8:10" ht="15.75" customHeight="1" x14ac:dyDescent="0.25">
      <c r="H342" s="14"/>
      <c r="I342" s="14"/>
      <c r="J342" s="14"/>
    </row>
    <row r="343" spans="8:10" ht="15.75" customHeight="1" x14ac:dyDescent="0.25">
      <c r="H343" s="14"/>
      <c r="I343" s="14"/>
      <c r="J343" s="14"/>
    </row>
    <row r="344" spans="8:10" ht="15.75" customHeight="1" x14ac:dyDescent="0.25">
      <c r="H344" s="14"/>
      <c r="I344" s="14"/>
      <c r="J344" s="14"/>
    </row>
    <row r="345" spans="8:10" ht="15.75" customHeight="1" x14ac:dyDescent="0.25">
      <c r="H345" s="14"/>
      <c r="I345" s="14"/>
      <c r="J345" s="14"/>
    </row>
    <row r="346" spans="8:10" ht="15.75" customHeight="1" x14ac:dyDescent="0.25">
      <c r="H346" s="14"/>
      <c r="I346" s="14"/>
      <c r="J346" s="14"/>
    </row>
    <row r="347" spans="8:10" ht="15.75" customHeight="1" x14ac:dyDescent="0.25">
      <c r="H347" s="14"/>
      <c r="I347" s="14"/>
      <c r="J347" s="14"/>
    </row>
    <row r="348" spans="8:10" ht="15.75" customHeight="1" x14ac:dyDescent="0.25">
      <c r="H348" s="14"/>
      <c r="I348" s="14"/>
      <c r="J348" s="14"/>
    </row>
    <row r="349" spans="8:10" ht="15.75" customHeight="1" x14ac:dyDescent="0.25">
      <c r="H349" s="14"/>
      <c r="I349" s="14"/>
      <c r="J349" s="14"/>
    </row>
    <row r="350" spans="8:10" ht="15.75" customHeight="1" x14ac:dyDescent="0.25">
      <c r="H350" s="14"/>
      <c r="I350" s="14"/>
      <c r="J350" s="14"/>
    </row>
    <row r="351" spans="8:10" ht="15.75" customHeight="1" x14ac:dyDescent="0.25">
      <c r="H351" s="14"/>
      <c r="I351" s="14"/>
      <c r="J351" s="14"/>
    </row>
    <row r="352" spans="8:10" ht="15.75" customHeight="1" x14ac:dyDescent="0.25">
      <c r="H352" s="14"/>
      <c r="I352" s="14"/>
      <c r="J352" s="14"/>
    </row>
    <row r="353" spans="8:10" ht="15.75" customHeight="1" x14ac:dyDescent="0.25">
      <c r="H353" s="14"/>
      <c r="I353" s="14"/>
      <c r="J353" s="14"/>
    </row>
    <row r="354" spans="8:10" ht="15.75" customHeight="1" x14ac:dyDescent="0.25">
      <c r="H354" s="14"/>
      <c r="I354" s="14"/>
      <c r="J354" s="14"/>
    </row>
    <row r="355" spans="8:10" ht="15.75" customHeight="1" x14ac:dyDescent="0.25">
      <c r="H355" s="14"/>
      <c r="I355" s="14"/>
      <c r="J355" s="14"/>
    </row>
    <row r="356" spans="8:10" ht="15.75" customHeight="1" x14ac:dyDescent="0.25">
      <c r="H356" s="14"/>
      <c r="I356" s="14"/>
      <c r="J356" s="14"/>
    </row>
    <row r="357" spans="8:10" ht="15.75" customHeight="1" x14ac:dyDescent="0.25">
      <c r="H357" s="14"/>
      <c r="I357" s="14"/>
      <c r="J357" s="14"/>
    </row>
    <row r="358" spans="8:10" ht="15.75" customHeight="1" x14ac:dyDescent="0.25">
      <c r="H358" s="14"/>
      <c r="I358" s="14"/>
      <c r="J358" s="14"/>
    </row>
    <row r="359" spans="8:10" ht="15.75" customHeight="1" x14ac:dyDescent="0.25">
      <c r="H359" s="14"/>
      <c r="I359" s="14"/>
      <c r="J359" s="14"/>
    </row>
    <row r="360" spans="8:10" ht="15.75" customHeight="1" x14ac:dyDescent="0.25">
      <c r="H360" s="14"/>
      <c r="I360" s="14"/>
      <c r="J360" s="14"/>
    </row>
    <row r="361" spans="8:10" ht="15.75" customHeight="1" x14ac:dyDescent="0.25">
      <c r="H361" s="14"/>
      <c r="I361" s="14"/>
      <c r="J361" s="14"/>
    </row>
    <row r="362" spans="8:10" ht="15.75" customHeight="1" x14ac:dyDescent="0.25">
      <c r="H362" s="14"/>
      <c r="I362" s="14"/>
      <c r="J362" s="14"/>
    </row>
    <row r="363" spans="8:10" ht="15.75" customHeight="1" x14ac:dyDescent="0.25">
      <c r="H363" s="14"/>
      <c r="I363" s="14"/>
      <c r="J363" s="14"/>
    </row>
    <row r="364" spans="8:10" ht="15.75" customHeight="1" x14ac:dyDescent="0.25">
      <c r="H364" s="14"/>
      <c r="I364" s="14"/>
      <c r="J364" s="14"/>
    </row>
    <row r="365" spans="8:10" ht="15.75" customHeight="1" x14ac:dyDescent="0.25">
      <c r="H365" s="14"/>
      <c r="I365" s="14"/>
      <c r="J365" s="14"/>
    </row>
    <row r="366" spans="8:10" ht="15.75" customHeight="1" x14ac:dyDescent="0.25">
      <c r="H366" s="14"/>
      <c r="I366" s="14"/>
      <c r="J366" s="14"/>
    </row>
    <row r="367" spans="8:10" ht="15.75" customHeight="1" x14ac:dyDescent="0.25">
      <c r="H367" s="14"/>
      <c r="I367" s="14"/>
      <c r="J367" s="14"/>
    </row>
    <row r="368" spans="8:10" ht="15.75" customHeight="1" x14ac:dyDescent="0.25">
      <c r="H368" s="14"/>
      <c r="I368" s="14"/>
      <c r="J368" s="14"/>
    </row>
    <row r="369" spans="8:10" ht="15.75" customHeight="1" x14ac:dyDescent="0.25">
      <c r="H369" s="14"/>
      <c r="I369" s="14"/>
      <c r="J369" s="14"/>
    </row>
    <row r="370" spans="8:10" ht="15.75" customHeight="1" x14ac:dyDescent="0.25">
      <c r="H370" s="14"/>
      <c r="I370" s="14"/>
      <c r="J370" s="14"/>
    </row>
    <row r="371" spans="8:10" ht="15.75" customHeight="1" x14ac:dyDescent="0.25">
      <c r="H371" s="14"/>
      <c r="I371" s="14"/>
      <c r="J371" s="14"/>
    </row>
    <row r="372" spans="8:10" ht="15.75" customHeight="1" x14ac:dyDescent="0.25">
      <c r="H372" s="14"/>
      <c r="I372" s="14"/>
      <c r="J372" s="14"/>
    </row>
    <row r="373" spans="8:10" ht="15.75" customHeight="1" x14ac:dyDescent="0.25">
      <c r="H373" s="14"/>
      <c r="I373" s="14"/>
      <c r="J373" s="14"/>
    </row>
    <row r="374" spans="8:10" ht="15.75" customHeight="1" x14ac:dyDescent="0.25">
      <c r="H374" s="14"/>
      <c r="I374" s="14"/>
      <c r="J374" s="14"/>
    </row>
    <row r="375" spans="8:10" ht="15.75" customHeight="1" x14ac:dyDescent="0.25">
      <c r="H375" s="14"/>
      <c r="I375" s="14"/>
      <c r="J375" s="14"/>
    </row>
    <row r="376" spans="8:10" ht="15.75" customHeight="1" x14ac:dyDescent="0.25">
      <c r="H376" s="14"/>
      <c r="I376" s="14"/>
      <c r="J376" s="14"/>
    </row>
    <row r="377" spans="8:10" ht="15.75" customHeight="1" x14ac:dyDescent="0.25">
      <c r="H377" s="14"/>
      <c r="I377" s="14"/>
      <c r="J377" s="14"/>
    </row>
    <row r="378" spans="8:10" ht="15.75" customHeight="1" x14ac:dyDescent="0.25">
      <c r="H378" s="14"/>
      <c r="I378" s="14"/>
      <c r="J378" s="14"/>
    </row>
    <row r="379" spans="8:10" ht="15.75" customHeight="1" x14ac:dyDescent="0.25">
      <c r="H379" s="14"/>
      <c r="I379" s="14"/>
      <c r="J379" s="14"/>
    </row>
    <row r="380" spans="8:10" ht="15.75" customHeight="1" x14ac:dyDescent="0.25">
      <c r="H380" s="14"/>
      <c r="I380" s="14"/>
      <c r="J380" s="14"/>
    </row>
    <row r="381" spans="8:10" ht="15.75" customHeight="1" x14ac:dyDescent="0.25">
      <c r="H381" s="14"/>
      <c r="I381" s="14"/>
      <c r="J381" s="14"/>
    </row>
    <row r="382" spans="8:10" ht="15.75" customHeight="1" x14ac:dyDescent="0.25">
      <c r="H382" s="14"/>
      <c r="I382" s="14"/>
      <c r="J382" s="14"/>
    </row>
    <row r="383" spans="8:10" ht="15.75" customHeight="1" x14ac:dyDescent="0.25">
      <c r="H383" s="14"/>
      <c r="I383" s="14"/>
      <c r="J383" s="14"/>
    </row>
    <row r="384" spans="8:10" ht="15.75" customHeight="1" x14ac:dyDescent="0.25">
      <c r="H384" s="14"/>
      <c r="I384" s="14"/>
      <c r="J384" s="14"/>
    </row>
    <row r="385" spans="8:10" ht="15.75" customHeight="1" x14ac:dyDescent="0.25">
      <c r="H385" s="14"/>
      <c r="I385" s="14"/>
      <c r="J385" s="14"/>
    </row>
    <row r="386" spans="8:10" ht="15.75" customHeight="1" x14ac:dyDescent="0.25">
      <c r="H386" s="14"/>
      <c r="I386" s="14"/>
      <c r="J386" s="14"/>
    </row>
    <row r="387" spans="8:10" ht="15.75" customHeight="1" x14ac:dyDescent="0.25">
      <c r="H387" s="14"/>
      <c r="I387" s="14"/>
      <c r="J387" s="14"/>
    </row>
    <row r="388" spans="8:10" ht="15.75" customHeight="1" x14ac:dyDescent="0.25">
      <c r="H388" s="14"/>
      <c r="I388" s="14"/>
      <c r="J388" s="14"/>
    </row>
    <row r="389" spans="8:10" ht="15.75" customHeight="1" x14ac:dyDescent="0.25">
      <c r="H389" s="14"/>
      <c r="I389" s="14"/>
      <c r="J389" s="14"/>
    </row>
    <row r="390" spans="8:10" ht="15.75" customHeight="1" x14ac:dyDescent="0.25">
      <c r="H390" s="14"/>
      <c r="I390" s="14"/>
      <c r="J390" s="14"/>
    </row>
    <row r="391" spans="8:10" ht="15.75" customHeight="1" x14ac:dyDescent="0.25">
      <c r="H391" s="14"/>
      <c r="I391" s="14"/>
      <c r="J391" s="14"/>
    </row>
    <row r="392" spans="8:10" ht="15.75" customHeight="1" x14ac:dyDescent="0.25">
      <c r="H392" s="14"/>
      <c r="I392" s="14"/>
      <c r="J392" s="14"/>
    </row>
    <row r="393" spans="8:10" ht="15.75" customHeight="1" x14ac:dyDescent="0.25">
      <c r="H393" s="14"/>
      <c r="I393" s="14"/>
      <c r="J393" s="14"/>
    </row>
    <row r="394" spans="8:10" ht="15.75" customHeight="1" x14ac:dyDescent="0.25">
      <c r="H394" s="14"/>
      <c r="I394" s="14"/>
      <c r="J394" s="14"/>
    </row>
    <row r="395" spans="8:10" ht="15.75" customHeight="1" x14ac:dyDescent="0.25">
      <c r="H395" s="14"/>
      <c r="I395" s="14"/>
      <c r="J395" s="14"/>
    </row>
    <row r="396" spans="8:10" ht="15.75" customHeight="1" x14ac:dyDescent="0.25">
      <c r="H396" s="14"/>
      <c r="I396" s="14"/>
      <c r="J396" s="14"/>
    </row>
    <row r="397" spans="8:10" ht="15.75" customHeight="1" x14ac:dyDescent="0.25">
      <c r="H397" s="14"/>
      <c r="I397" s="14"/>
      <c r="J397" s="14"/>
    </row>
    <row r="398" spans="8:10" ht="15.75" customHeight="1" x14ac:dyDescent="0.25">
      <c r="H398" s="14"/>
      <c r="I398" s="14"/>
      <c r="J398" s="14"/>
    </row>
    <row r="399" spans="8:10" ht="15.75" customHeight="1" x14ac:dyDescent="0.25">
      <c r="H399" s="14"/>
      <c r="I399" s="14"/>
      <c r="J399" s="14"/>
    </row>
    <row r="400" spans="8:10" ht="15.75" customHeight="1" x14ac:dyDescent="0.25">
      <c r="H400" s="14"/>
      <c r="I400" s="14"/>
      <c r="J400" s="14"/>
    </row>
    <row r="401" spans="8:10" ht="15.75" customHeight="1" x14ac:dyDescent="0.25">
      <c r="H401" s="14"/>
      <c r="I401" s="14"/>
      <c r="J401" s="14"/>
    </row>
    <row r="402" spans="8:10" ht="15.75" customHeight="1" x14ac:dyDescent="0.25">
      <c r="H402" s="14"/>
      <c r="I402" s="14"/>
      <c r="J402" s="14"/>
    </row>
    <row r="403" spans="8:10" ht="15.75" customHeight="1" x14ac:dyDescent="0.25">
      <c r="H403" s="14"/>
      <c r="I403" s="14"/>
      <c r="J403" s="14"/>
    </row>
    <row r="404" spans="8:10" ht="15.75" customHeight="1" x14ac:dyDescent="0.25">
      <c r="H404" s="14"/>
      <c r="I404" s="14"/>
      <c r="J404" s="14"/>
    </row>
    <row r="405" spans="8:10" ht="15.75" customHeight="1" x14ac:dyDescent="0.25">
      <c r="H405" s="14"/>
      <c r="I405" s="14"/>
      <c r="J405" s="14"/>
    </row>
    <row r="406" spans="8:10" ht="15.75" customHeight="1" x14ac:dyDescent="0.25">
      <c r="H406" s="14"/>
      <c r="I406" s="14"/>
      <c r="J406" s="14"/>
    </row>
    <row r="407" spans="8:10" ht="15.75" customHeight="1" x14ac:dyDescent="0.25">
      <c r="H407" s="14"/>
      <c r="I407" s="14"/>
      <c r="J407" s="14"/>
    </row>
    <row r="408" spans="8:10" ht="15.75" customHeight="1" x14ac:dyDescent="0.25">
      <c r="H408" s="14"/>
      <c r="I408" s="14"/>
      <c r="J408" s="14"/>
    </row>
    <row r="409" spans="8:10" ht="15.75" customHeight="1" x14ac:dyDescent="0.25">
      <c r="H409" s="14"/>
      <c r="I409" s="14"/>
      <c r="J409" s="14"/>
    </row>
    <row r="410" spans="8:10" ht="15.75" customHeight="1" x14ac:dyDescent="0.25">
      <c r="H410" s="14"/>
      <c r="I410" s="14"/>
      <c r="J410" s="14"/>
    </row>
    <row r="411" spans="8:10" ht="15.75" customHeight="1" x14ac:dyDescent="0.25">
      <c r="H411" s="14"/>
      <c r="I411" s="14"/>
      <c r="J411" s="14"/>
    </row>
    <row r="412" spans="8:10" ht="15.75" customHeight="1" x14ac:dyDescent="0.25">
      <c r="H412" s="14"/>
      <c r="I412" s="14"/>
      <c r="J412" s="14"/>
    </row>
    <row r="413" spans="8:10" ht="15.75" customHeight="1" x14ac:dyDescent="0.25">
      <c r="H413" s="14"/>
      <c r="I413" s="14"/>
      <c r="J413" s="14"/>
    </row>
    <row r="414" spans="8:10" ht="15.75" customHeight="1" x14ac:dyDescent="0.25">
      <c r="H414" s="14"/>
      <c r="I414" s="14"/>
      <c r="J414" s="14"/>
    </row>
    <row r="415" spans="8:10" ht="15.75" customHeight="1" x14ac:dyDescent="0.25">
      <c r="H415" s="14"/>
      <c r="I415" s="14"/>
      <c r="J415" s="14"/>
    </row>
    <row r="416" spans="8:10" ht="15.75" customHeight="1" x14ac:dyDescent="0.25">
      <c r="H416" s="14"/>
      <c r="I416" s="14"/>
      <c r="J416" s="14"/>
    </row>
    <row r="417" spans="8:10" ht="15.75" customHeight="1" x14ac:dyDescent="0.25">
      <c r="H417" s="14"/>
      <c r="I417" s="14"/>
      <c r="J417" s="14"/>
    </row>
    <row r="418" spans="8:10" ht="15.75" customHeight="1" x14ac:dyDescent="0.25">
      <c r="H418" s="14"/>
      <c r="I418" s="14"/>
      <c r="J418" s="14"/>
    </row>
    <row r="419" spans="8:10" ht="15.75" customHeight="1" x14ac:dyDescent="0.25">
      <c r="H419" s="14"/>
      <c r="I419" s="14"/>
      <c r="J419" s="14"/>
    </row>
    <row r="420" spans="8:10" ht="15.75" customHeight="1" x14ac:dyDescent="0.25">
      <c r="H420" s="14"/>
      <c r="I420" s="14"/>
      <c r="J420" s="14"/>
    </row>
    <row r="421" spans="8:10" ht="15.75" customHeight="1" x14ac:dyDescent="0.25">
      <c r="H421" s="14"/>
      <c r="I421" s="14"/>
      <c r="J421" s="14"/>
    </row>
    <row r="422" spans="8:10" ht="15.75" customHeight="1" x14ac:dyDescent="0.25">
      <c r="H422" s="14"/>
      <c r="I422" s="14"/>
      <c r="J422" s="14"/>
    </row>
    <row r="423" spans="8:10" ht="15.75" customHeight="1" x14ac:dyDescent="0.25">
      <c r="H423" s="14"/>
      <c r="I423" s="14"/>
      <c r="J423" s="14"/>
    </row>
    <row r="424" spans="8:10" ht="15.75" customHeight="1" x14ac:dyDescent="0.25">
      <c r="H424" s="14"/>
      <c r="I424" s="14"/>
      <c r="J424" s="14"/>
    </row>
    <row r="425" spans="8:10" ht="15.75" customHeight="1" x14ac:dyDescent="0.25">
      <c r="H425" s="14"/>
      <c r="I425" s="14"/>
      <c r="J425" s="14"/>
    </row>
    <row r="426" spans="8:10" ht="15.75" customHeight="1" x14ac:dyDescent="0.25">
      <c r="H426" s="14"/>
      <c r="I426" s="14"/>
      <c r="J426" s="14"/>
    </row>
    <row r="427" spans="8:10" ht="15.75" customHeight="1" x14ac:dyDescent="0.25">
      <c r="H427" s="14"/>
      <c r="I427" s="14"/>
      <c r="J427" s="14"/>
    </row>
    <row r="428" spans="8:10" ht="15.75" customHeight="1" x14ac:dyDescent="0.25">
      <c r="H428" s="14"/>
      <c r="I428" s="14"/>
      <c r="J428" s="14"/>
    </row>
    <row r="429" spans="8:10" ht="15.75" customHeight="1" x14ac:dyDescent="0.25">
      <c r="H429" s="14"/>
      <c r="I429" s="14"/>
      <c r="J429" s="14"/>
    </row>
    <row r="430" spans="8:10" ht="15.75" customHeight="1" x14ac:dyDescent="0.25">
      <c r="H430" s="14"/>
      <c r="I430" s="14"/>
      <c r="J430" s="14"/>
    </row>
    <row r="431" spans="8:10" ht="15.75" customHeight="1" x14ac:dyDescent="0.25">
      <c r="H431" s="14"/>
      <c r="I431" s="14"/>
      <c r="J431" s="14"/>
    </row>
    <row r="432" spans="8:10" ht="15.75" customHeight="1" x14ac:dyDescent="0.25">
      <c r="H432" s="14"/>
      <c r="I432" s="14"/>
      <c r="J432" s="14"/>
    </row>
    <row r="433" spans="8:10" ht="15.75" customHeight="1" x14ac:dyDescent="0.25">
      <c r="H433" s="14"/>
      <c r="I433" s="14"/>
      <c r="J433" s="14"/>
    </row>
    <row r="434" spans="8:10" ht="15.75" customHeight="1" x14ac:dyDescent="0.25">
      <c r="H434" s="14"/>
      <c r="I434" s="14"/>
      <c r="J434" s="14"/>
    </row>
    <row r="435" spans="8:10" ht="15.75" customHeight="1" x14ac:dyDescent="0.25">
      <c r="H435" s="14"/>
      <c r="I435" s="14"/>
      <c r="J435" s="14"/>
    </row>
    <row r="436" spans="8:10" ht="15.75" customHeight="1" x14ac:dyDescent="0.25">
      <c r="H436" s="14"/>
      <c r="I436" s="14"/>
      <c r="J436" s="14"/>
    </row>
    <row r="437" spans="8:10" ht="15.75" customHeight="1" x14ac:dyDescent="0.25">
      <c r="H437" s="14"/>
      <c r="I437" s="14"/>
      <c r="J437" s="14"/>
    </row>
    <row r="438" spans="8:10" ht="15.75" customHeight="1" x14ac:dyDescent="0.25">
      <c r="H438" s="14"/>
      <c r="I438" s="14"/>
      <c r="J438" s="14"/>
    </row>
    <row r="439" spans="8:10" ht="15.75" customHeight="1" x14ac:dyDescent="0.25">
      <c r="H439" s="14"/>
      <c r="I439" s="14"/>
      <c r="J439" s="14"/>
    </row>
    <row r="440" spans="8:10" ht="15.75" customHeight="1" x14ac:dyDescent="0.25">
      <c r="H440" s="14"/>
      <c r="I440" s="14"/>
      <c r="J440" s="14"/>
    </row>
    <row r="441" spans="8:10" ht="15.75" customHeight="1" x14ac:dyDescent="0.25">
      <c r="H441" s="14"/>
      <c r="I441" s="14"/>
      <c r="J441" s="14"/>
    </row>
    <row r="442" spans="8:10" ht="15.75" customHeight="1" x14ac:dyDescent="0.25">
      <c r="H442" s="14"/>
      <c r="I442" s="14"/>
      <c r="J442" s="14"/>
    </row>
    <row r="443" spans="8:10" ht="15.75" customHeight="1" x14ac:dyDescent="0.25">
      <c r="H443" s="14"/>
      <c r="I443" s="14"/>
      <c r="J443" s="14"/>
    </row>
    <row r="444" spans="8:10" ht="15.75" customHeight="1" x14ac:dyDescent="0.25">
      <c r="H444" s="14"/>
      <c r="I444" s="14"/>
      <c r="J444" s="14"/>
    </row>
    <row r="445" spans="8:10" ht="15.75" customHeight="1" x14ac:dyDescent="0.25">
      <c r="H445" s="14"/>
      <c r="I445" s="14"/>
      <c r="J445" s="14"/>
    </row>
    <row r="446" spans="8:10" ht="15.75" customHeight="1" x14ac:dyDescent="0.25">
      <c r="H446" s="14"/>
      <c r="I446" s="14"/>
      <c r="J446" s="14"/>
    </row>
    <row r="447" spans="8:10" ht="15.75" customHeight="1" x14ac:dyDescent="0.25">
      <c r="H447" s="14"/>
      <c r="I447" s="14"/>
      <c r="J447" s="14"/>
    </row>
    <row r="448" spans="8:10" ht="15.75" customHeight="1" x14ac:dyDescent="0.25">
      <c r="H448" s="14"/>
      <c r="I448" s="14"/>
      <c r="J448" s="14"/>
    </row>
    <row r="449" spans="8:10" ht="15.75" customHeight="1" x14ac:dyDescent="0.25">
      <c r="H449" s="14"/>
      <c r="I449" s="14"/>
      <c r="J449" s="14"/>
    </row>
    <row r="450" spans="8:10" ht="15.75" customHeight="1" x14ac:dyDescent="0.25">
      <c r="H450" s="14"/>
      <c r="I450" s="14"/>
      <c r="J450" s="14"/>
    </row>
    <row r="451" spans="8:10" ht="15.75" customHeight="1" x14ac:dyDescent="0.25">
      <c r="H451" s="14"/>
      <c r="I451" s="14"/>
      <c r="J451" s="14"/>
    </row>
    <row r="452" spans="8:10" ht="15.75" customHeight="1" x14ac:dyDescent="0.25">
      <c r="H452" s="14"/>
      <c r="I452" s="14"/>
      <c r="J452" s="14"/>
    </row>
    <row r="453" spans="8:10" ht="15.75" customHeight="1" x14ac:dyDescent="0.25">
      <c r="H453" s="14"/>
      <c r="I453" s="14"/>
      <c r="J453" s="14"/>
    </row>
    <row r="454" spans="8:10" ht="15.75" customHeight="1" x14ac:dyDescent="0.25">
      <c r="H454" s="14"/>
      <c r="I454" s="14"/>
      <c r="J454" s="14"/>
    </row>
    <row r="455" spans="8:10" ht="15.75" customHeight="1" x14ac:dyDescent="0.25">
      <c r="H455" s="14"/>
      <c r="I455" s="14"/>
      <c r="J455" s="14"/>
    </row>
    <row r="456" spans="8:10" ht="15.75" customHeight="1" x14ac:dyDescent="0.25">
      <c r="H456" s="14"/>
      <c r="I456" s="14"/>
      <c r="J456" s="14"/>
    </row>
    <row r="457" spans="8:10" ht="15.75" customHeight="1" x14ac:dyDescent="0.25">
      <c r="H457" s="14"/>
      <c r="I457" s="14"/>
      <c r="J457" s="14"/>
    </row>
    <row r="458" spans="8:10" ht="15.75" customHeight="1" x14ac:dyDescent="0.25">
      <c r="H458" s="14"/>
      <c r="I458" s="14"/>
      <c r="J458" s="14"/>
    </row>
    <row r="459" spans="8:10" ht="15.75" customHeight="1" x14ac:dyDescent="0.25">
      <c r="H459" s="14"/>
      <c r="I459" s="14"/>
      <c r="J459" s="14"/>
    </row>
    <row r="460" spans="8:10" ht="15.75" customHeight="1" x14ac:dyDescent="0.25">
      <c r="H460" s="14"/>
      <c r="I460" s="14"/>
      <c r="J460" s="14"/>
    </row>
    <row r="461" spans="8:10" ht="15.75" customHeight="1" x14ac:dyDescent="0.25">
      <c r="H461" s="14"/>
      <c r="I461" s="14"/>
      <c r="J461" s="14"/>
    </row>
    <row r="462" spans="8:10" ht="15.75" customHeight="1" x14ac:dyDescent="0.25">
      <c r="H462" s="14"/>
      <c r="I462" s="14"/>
      <c r="J462" s="14"/>
    </row>
    <row r="463" spans="8:10" ht="15.75" customHeight="1" x14ac:dyDescent="0.25">
      <c r="H463" s="14"/>
      <c r="I463" s="14"/>
      <c r="J463" s="14"/>
    </row>
    <row r="464" spans="8:10" ht="15.75" customHeight="1" x14ac:dyDescent="0.25">
      <c r="H464" s="14"/>
      <c r="I464" s="14"/>
      <c r="J464" s="14"/>
    </row>
    <row r="465" spans="8:10" ht="15.75" customHeight="1" x14ac:dyDescent="0.25">
      <c r="H465" s="14"/>
      <c r="I465" s="14"/>
      <c r="J465" s="14"/>
    </row>
    <row r="466" spans="8:10" ht="15.75" customHeight="1" x14ac:dyDescent="0.25">
      <c r="H466" s="14"/>
      <c r="I466" s="14"/>
      <c r="J466" s="14"/>
    </row>
    <row r="467" spans="8:10" ht="15.75" customHeight="1" x14ac:dyDescent="0.25">
      <c r="H467" s="14"/>
      <c r="I467" s="14"/>
      <c r="J467" s="14"/>
    </row>
    <row r="468" spans="8:10" ht="15.75" customHeight="1" x14ac:dyDescent="0.25">
      <c r="H468" s="14"/>
      <c r="I468" s="14"/>
      <c r="J468" s="14"/>
    </row>
    <row r="469" spans="8:10" ht="15.75" customHeight="1" x14ac:dyDescent="0.25">
      <c r="H469" s="14"/>
      <c r="I469" s="14"/>
      <c r="J469" s="14"/>
    </row>
    <row r="470" spans="8:10" ht="15.75" customHeight="1" x14ac:dyDescent="0.25">
      <c r="H470" s="14"/>
      <c r="I470" s="14"/>
      <c r="J470" s="14"/>
    </row>
    <row r="471" spans="8:10" ht="15.75" customHeight="1" x14ac:dyDescent="0.25">
      <c r="H471" s="14"/>
      <c r="I471" s="14"/>
      <c r="J471" s="14"/>
    </row>
    <row r="472" spans="8:10" ht="15.75" customHeight="1" x14ac:dyDescent="0.25">
      <c r="H472" s="14"/>
      <c r="I472" s="14"/>
      <c r="J472" s="14"/>
    </row>
    <row r="473" spans="8:10" ht="15.75" customHeight="1" x14ac:dyDescent="0.25">
      <c r="H473" s="14"/>
      <c r="I473" s="14"/>
      <c r="J473" s="14"/>
    </row>
    <row r="474" spans="8:10" ht="15.75" customHeight="1" x14ac:dyDescent="0.25">
      <c r="H474" s="14"/>
      <c r="I474" s="14"/>
      <c r="J474" s="14"/>
    </row>
    <row r="475" spans="8:10" ht="15.75" customHeight="1" x14ac:dyDescent="0.25">
      <c r="H475" s="14"/>
      <c r="I475" s="14"/>
      <c r="J475" s="14"/>
    </row>
    <row r="476" spans="8:10" ht="15.75" customHeight="1" x14ac:dyDescent="0.25">
      <c r="H476" s="14"/>
      <c r="I476" s="14"/>
      <c r="J476" s="14"/>
    </row>
    <row r="477" spans="8:10" ht="15.75" customHeight="1" x14ac:dyDescent="0.25">
      <c r="H477" s="14"/>
      <c r="I477" s="14"/>
      <c r="J477" s="14"/>
    </row>
    <row r="478" spans="8:10" ht="15.75" customHeight="1" x14ac:dyDescent="0.25">
      <c r="H478" s="14"/>
      <c r="I478" s="14"/>
      <c r="J478" s="14"/>
    </row>
    <row r="479" spans="8:10" ht="15.75" customHeight="1" x14ac:dyDescent="0.25">
      <c r="H479" s="14"/>
      <c r="I479" s="14"/>
      <c r="J479" s="14"/>
    </row>
    <row r="480" spans="8:10" ht="15.75" customHeight="1" x14ac:dyDescent="0.25">
      <c r="H480" s="14"/>
      <c r="I480" s="14"/>
      <c r="J480" s="14"/>
    </row>
    <row r="481" spans="8:10" ht="15.75" customHeight="1" x14ac:dyDescent="0.25">
      <c r="H481" s="14"/>
      <c r="I481" s="14"/>
      <c r="J481" s="14"/>
    </row>
    <row r="482" spans="8:10" ht="15.75" customHeight="1" x14ac:dyDescent="0.25">
      <c r="H482" s="14"/>
      <c r="I482" s="14"/>
      <c r="J482" s="14"/>
    </row>
    <row r="483" spans="8:10" ht="15.75" customHeight="1" x14ac:dyDescent="0.25">
      <c r="H483" s="14"/>
      <c r="I483" s="14"/>
      <c r="J483" s="14"/>
    </row>
    <row r="484" spans="8:10" ht="15.75" customHeight="1" x14ac:dyDescent="0.25">
      <c r="H484" s="14"/>
      <c r="I484" s="14"/>
      <c r="J484" s="14"/>
    </row>
    <row r="485" spans="8:10" ht="15.75" customHeight="1" x14ac:dyDescent="0.25">
      <c r="H485" s="14"/>
      <c r="I485" s="14"/>
      <c r="J485" s="14"/>
    </row>
    <row r="486" spans="8:10" ht="15.75" customHeight="1" x14ac:dyDescent="0.25">
      <c r="H486" s="14"/>
      <c r="I486" s="14"/>
      <c r="J486" s="14"/>
    </row>
    <row r="487" spans="8:10" ht="15.75" customHeight="1" x14ac:dyDescent="0.25">
      <c r="H487" s="14"/>
      <c r="I487" s="14"/>
      <c r="J487" s="14"/>
    </row>
    <row r="488" spans="8:10" ht="15.75" customHeight="1" x14ac:dyDescent="0.25">
      <c r="H488" s="14"/>
      <c r="I488" s="14"/>
      <c r="J488" s="14"/>
    </row>
    <row r="489" spans="8:10" ht="15.75" customHeight="1" x14ac:dyDescent="0.25">
      <c r="H489" s="14"/>
      <c r="I489" s="14"/>
      <c r="J489" s="14"/>
    </row>
    <row r="490" spans="8:10" ht="15.75" customHeight="1" x14ac:dyDescent="0.25">
      <c r="H490" s="14"/>
      <c r="I490" s="14"/>
      <c r="J490" s="14"/>
    </row>
    <row r="491" spans="8:10" ht="15.75" customHeight="1" x14ac:dyDescent="0.25">
      <c r="H491" s="14"/>
      <c r="I491" s="14"/>
      <c r="J491" s="14"/>
    </row>
    <row r="492" spans="8:10" ht="15.75" customHeight="1" x14ac:dyDescent="0.25">
      <c r="H492" s="14"/>
      <c r="I492" s="14"/>
      <c r="J492" s="14"/>
    </row>
    <row r="493" spans="8:10" ht="15.75" customHeight="1" x14ac:dyDescent="0.25">
      <c r="H493" s="14"/>
      <c r="I493" s="14"/>
      <c r="J493" s="14"/>
    </row>
    <row r="494" spans="8:10" ht="15.75" customHeight="1" x14ac:dyDescent="0.25">
      <c r="H494" s="14"/>
      <c r="I494" s="14"/>
      <c r="J494" s="14"/>
    </row>
    <row r="495" spans="8:10" ht="15.75" customHeight="1" x14ac:dyDescent="0.25">
      <c r="H495" s="14"/>
      <c r="I495" s="14"/>
      <c r="J495" s="14"/>
    </row>
    <row r="496" spans="8:10" ht="15.75" customHeight="1" x14ac:dyDescent="0.25">
      <c r="H496" s="14"/>
      <c r="I496" s="14"/>
      <c r="J496" s="14"/>
    </row>
    <row r="497" spans="8:10" ht="15.75" customHeight="1" x14ac:dyDescent="0.25">
      <c r="H497" s="14"/>
      <c r="I497" s="14"/>
      <c r="J497" s="14"/>
    </row>
    <row r="498" spans="8:10" ht="15.75" customHeight="1" x14ac:dyDescent="0.25">
      <c r="H498" s="14"/>
      <c r="I498" s="14"/>
      <c r="J498" s="14"/>
    </row>
    <row r="499" spans="8:10" ht="15.75" customHeight="1" x14ac:dyDescent="0.25">
      <c r="H499" s="14"/>
      <c r="I499" s="14"/>
      <c r="J499" s="14"/>
    </row>
    <row r="500" spans="8:10" ht="15.75" customHeight="1" x14ac:dyDescent="0.25">
      <c r="H500" s="14"/>
      <c r="I500" s="14"/>
      <c r="J500" s="14"/>
    </row>
    <row r="501" spans="8:10" ht="15.75" customHeight="1" x14ac:dyDescent="0.25">
      <c r="H501" s="14"/>
      <c r="I501" s="14"/>
      <c r="J501" s="14"/>
    </row>
    <row r="502" spans="8:10" ht="15.75" customHeight="1" x14ac:dyDescent="0.25">
      <c r="H502" s="14"/>
      <c r="I502" s="14"/>
      <c r="J502" s="14"/>
    </row>
    <row r="503" spans="8:10" ht="15.75" customHeight="1" x14ac:dyDescent="0.25">
      <c r="H503" s="14"/>
      <c r="I503" s="14"/>
      <c r="J503" s="14"/>
    </row>
    <row r="504" spans="8:10" ht="15.75" customHeight="1" x14ac:dyDescent="0.25">
      <c r="H504" s="14"/>
      <c r="I504" s="14"/>
      <c r="J504" s="14"/>
    </row>
    <row r="505" spans="8:10" ht="15.75" customHeight="1" x14ac:dyDescent="0.25">
      <c r="H505" s="14"/>
      <c r="I505" s="14"/>
      <c r="J505" s="14"/>
    </row>
    <row r="506" spans="8:10" ht="15.75" customHeight="1" x14ac:dyDescent="0.25">
      <c r="H506" s="14"/>
      <c r="I506" s="14"/>
      <c r="J506" s="14"/>
    </row>
    <row r="507" spans="8:10" ht="15.75" customHeight="1" x14ac:dyDescent="0.25">
      <c r="H507" s="14"/>
      <c r="I507" s="14"/>
      <c r="J507" s="14"/>
    </row>
    <row r="508" spans="8:10" ht="15.75" customHeight="1" x14ac:dyDescent="0.25">
      <c r="H508" s="14"/>
      <c r="I508" s="14"/>
      <c r="J508" s="14"/>
    </row>
    <row r="509" spans="8:10" ht="15.75" customHeight="1" x14ac:dyDescent="0.25">
      <c r="H509" s="14"/>
      <c r="I509" s="14"/>
      <c r="J509" s="14"/>
    </row>
    <row r="510" spans="8:10" ht="15.75" customHeight="1" x14ac:dyDescent="0.25">
      <c r="H510" s="14"/>
      <c r="I510" s="14"/>
      <c r="J510" s="14"/>
    </row>
    <row r="511" spans="8:10" ht="15.75" customHeight="1" x14ac:dyDescent="0.25">
      <c r="H511" s="14"/>
      <c r="I511" s="14"/>
      <c r="J511" s="14"/>
    </row>
    <row r="512" spans="8:10" ht="15.75" customHeight="1" x14ac:dyDescent="0.25">
      <c r="H512" s="14"/>
      <c r="I512" s="14"/>
      <c r="J512" s="14"/>
    </row>
    <row r="513" spans="8:10" ht="15.75" customHeight="1" x14ac:dyDescent="0.25">
      <c r="H513" s="14"/>
      <c r="I513" s="14"/>
      <c r="J513" s="14"/>
    </row>
    <row r="514" spans="8:10" ht="15.75" customHeight="1" x14ac:dyDescent="0.25">
      <c r="H514" s="14"/>
      <c r="I514" s="14"/>
      <c r="J514" s="14"/>
    </row>
    <row r="515" spans="8:10" ht="15.75" customHeight="1" x14ac:dyDescent="0.25">
      <c r="H515" s="14"/>
      <c r="I515" s="14"/>
      <c r="J515" s="14"/>
    </row>
    <row r="516" spans="8:10" ht="15.75" customHeight="1" x14ac:dyDescent="0.25">
      <c r="H516" s="14"/>
      <c r="I516" s="14"/>
      <c r="J516" s="14"/>
    </row>
    <row r="517" spans="8:10" ht="15.75" customHeight="1" x14ac:dyDescent="0.25">
      <c r="H517" s="14"/>
      <c r="I517" s="14"/>
      <c r="J517" s="14"/>
    </row>
    <row r="518" spans="8:10" ht="15.75" customHeight="1" x14ac:dyDescent="0.25">
      <c r="H518" s="14"/>
      <c r="I518" s="14"/>
      <c r="J518" s="14"/>
    </row>
    <row r="519" spans="8:10" ht="15.75" customHeight="1" x14ac:dyDescent="0.25">
      <c r="H519" s="14"/>
      <c r="I519" s="14"/>
      <c r="J519" s="14"/>
    </row>
    <row r="520" spans="8:10" ht="15.75" customHeight="1" x14ac:dyDescent="0.25">
      <c r="H520" s="14"/>
      <c r="I520" s="14"/>
      <c r="J520" s="14"/>
    </row>
    <row r="521" spans="8:10" ht="15.75" customHeight="1" x14ac:dyDescent="0.25">
      <c r="H521" s="14"/>
      <c r="I521" s="14"/>
      <c r="J521" s="14"/>
    </row>
    <row r="522" spans="8:10" ht="15.75" customHeight="1" x14ac:dyDescent="0.25">
      <c r="H522" s="14"/>
      <c r="I522" s="14"/>
      <c r="J522" s="14"/>
    </row>
    <row r="523" spans="8:10" ht="15.75" customHeight="1" x14ac:dyDescent="0.25">
      <c r="H523" s="14"/>
      <c r="I523" s="14"/>
      <c r="J523" s="14"/>
    </row>
    <row r="524" spans="8:10" ht="15.75" customHeight="1" x14ac:dyDescent="0.25">
      <c r="H524" s="14"/>
      <c r="I524" s="14"/>
      <c r="J524" s="14"/>
    </row>
    <row r="525" spans="8:10" ht="15.75" customHeight="1" x14ac:dyDescent="0.25">
      <c r="H525" s="14"/>
      <c r="I525" s="14"/>
      <c r="J525" s="14"/>
    </row>
    <row r="526" spans="8:10" ht="15.75" customHeight="1" x14ac:dyDescent="0.25">
      <c r="H526" s="14"/>
      <c r="I526" s="14"/>
      <c r="J526" s="14"/>
    </row>
    <row r="527" spans="8:10" ht="15.75" customHeight="1" x14ac:dyDescent="0.25">
      <c r="H527" s="14"/>
      <c r="I527" s="14"/>
      <c r="J527" s="14"/>
    </row>
    <row r="528" spans="8:10" ht="15.75" customHeight="1" x14ac:dyDescent="0.25">
      <c r="H528" s="14"/>
      <c r="I528" s="14"/>
      <c r="J528" s="14"/>
    </row>
    <row r="529" spans="8:10" ht="15.75" customHeight="1" x14ac:dyDescent="0.25">
      <c r="H529" s="14"/>
      <c r="I529" s="14"/>
      <c r="J529" s="14"/>
    </row>
    <row r="530" spans="8:10" ht="15.75" customHeight="1" x14ac:dyDescent="0.25">
      <c r="H530" s="14"/>
      <c r="I530" s="14"/>
      <c r="J530" s="14"/>
    </row>
    <row r="531" spans="8:10" ht="15.75" customHeight="1" x14ac:dyDescent="0.25">
      <c r="H531" s="14"/>
      <c r="I531" s="14"/>
      <c r="J531" s="14"/>
    </row>
    <row r="532" spans="8:10" ht="15.75" customHeight="1" x14ac:dyDescent="0.25">
      <c r="H532" s="14"/>
      <c r="I532" s="14"/>
      <c r="J532" s="14"/>
    </row>
    <row r="533" spans="8:10" ht="15.75" customHeight="1" x14ac:dyDescent="0.25">
      <c r="H533" s="14"/>
      <c r="I533" s="14"/>
      <c r="J533" s="14"/>
    </row>
    <row r="534" spans="8:10" ht="15.75" customHeight="1" x14ac:dyDescent="0.25">
      <c r="H534" s="14"/>
      <c r="I534" s="14"/>
      <c r="J534" s="14"/>
    </row>
    <row r="535" spans="8:10" ht="15.75" customHeight="1" x14ac:dyDescent="0.25">
      <c r="H535" s="14"/>
      <c r="I535" s="14"/>
      <c r="J535" s="14"/>
    </row>
    <row r="536" spans="8:10" ht="15.75" customHeight="1" x14ac:dyDescent="0.25">
      <c r="H536" s="14"/>
      <c r="I536" s="14"/>
      <c r="J536" s="14"/>
    </row>
    <row r="537" spans="8:10" ht="15.75" customHeight="1" x14ac:dyDescent="0.25">
      <c r="H537" s="14"/>
      <c r="I537" s="14"/>
      <c r="J537" s="14"/>
    </row>
    <row r="538" spans="8:10" ht="15.75" customHeight="1" x14ac:dyDescent="0.25">
      <c r="H538" s="14"/>
      <c r="I538" s="14"/>
      <c r="J538" s="14"/>
    </row>
    <row r="539" spans="8:10" ht="15.75" customHeight="1" x14ac:dyDescent="0.25">
      <c r="H539" s="14"/>
      <c r="I539" s="14"/>
      <c r="J539" s="14"/>
    </row>
    <row r="540" spans="8:10" ht="15.75" customHeight="1" x14ac:dyDescent="0.25">
      <c r="H540" s="14"/>
      <c r="I540" s="14"/>
      <c r="J540" s="14"/>
    </row>
    <row r="541" spans="8:10" ht="15.75" customHeight="1" x14ac:dyDescent="0.25">
      <c r="H541" s="14"/>
      <c r="I541" s="14"/>
      <c r="J541" s="14"/>
    </row>
    <row r="542" spans="8:10" ht="15.75" customHeight="1" x14ac:dyDescent="0.25">
      <c r="H542" s="14"/>
      <c r="I542" s="14"/>
      <c r="J542" s="14"/>
    </row>
    <row r="543" spans="8:10" ht="15.75" customHeight="1" x14ac:dyDescent="0.25">
      <c r="H543" s="14"/>
      <c r="I543" s="14"/>
      <c r="J543" s="14"/>
    </row>
    <row r="544" spans="8:10" ht="15.75" customHeight="1" x14ac:dyDescent="0.25">
      <c r="H544" s="14"/>
      <c r="I544" s="14"/>
      <c r="J544" s="14"/>
    </row>
    <row r="545" spans="8:10" ht="15.75" customHeight="1" x14ac:dyDescent="0.25">
      <c r="H545" s="14"/>
      <c r="I545" s="14"/>
      <c r="J545" s="14"/>
    </row>
    <row r="546" spans="8:10" ht="15.75" customHeight="1" x14ac:dyDescent="0.25">
      <c r="H546" s="14"/>
      <c r="I546" s="14"/>
      <c r="J546" s="14"/>
    </row>
    <row r="547" spans="8:10" ht="15.75" customHeight="1" x14ac:dyDescent="0.25">
      <c r="H547" s="14"/>
      <c r="I547" s="14"/>
      <c r="J547" s="14"/>
    </row>
    <row r="548" spans="8:10" ht="15.75" customHeight="1" x14ac:dyDescent="0.25">
      <c r="H548" s="14"/>
      <c r="I548" s="14"/>
      <c r="J548" s="14"/>
    </row>
    <row r="549" spans="8:10" ht="15.75" customHeight="1" x14ac:dyDescent="0.25">
      <c r="H549" s="14"/>
      <c r="I549" s="14"/>
      <c r="J549" s="14"/>
    </row>
    <row r="550" spans="8:10" ht="15.75" customHeight="1" x14ac:dyDescent="0.25">
      <c r="H550" s="14"/>
      <c r="I550" s="14"/>
      <c r="J550" s="14"/>
    </row>
    <row r="551" spans="8:10" ht="15.75" customHeight="1" x14ac:dyDescent="0.25">
      <c r="H551" s="14"/>
      <c r="I551" s="14"/>
      <c r="J551" s="14"/>
    </row>
    <row r="552" spans="8:10" ht="15.75" customHeight="1" x14ac:dyDescent="0.25">
      <c r="H552" s="14"/>
      <c r="I552" s="14"/>
      <c r="J552" s="14"/>
    </row>
    <row r="553" spans="8:10" ht="15.75" customHeight="1" x14ac:dyDescent="0.25">
      <c r="H553" s="14"/>
      <c r="I553" s="14"/>
      <c r="J553" s="14"/>
    </row>
    <row r="554" spans="8:10" ht="15.75" customHeight="1" x14ac:dyDescent="0.25">
      <c r="H554" s="14"/>
      <c r="I554" s="14"/>
      <c r="J554" s="14"/>
    </row>
    <row r="555" spans="8:10" ht="15.75" customHeight="1" x14ac:dyDescent="0.25">
      <c r="H555" s="14"/>
      <c r="I555" s="14"/>
      <c r="J555" s="14"/>
    </row>
    <row r="556" spans="8:10" ht="15.75" customHeight="1" x14ac:dyDescent="0.25">
      <c r="H556" s="14"/>
      <c r="I556" s="14"/>
      <c r="J556" s="14"/>
    </row>
    <row r="557" spans="8:10" ht="15.75" customHeight="1" x14ac:dyDescent="0.25">
      <c r="H557" s="14"/>
      <c r="I557" s="14"/>
      <c r="J557" s="14"/>
    </row>
    <row r="558" spans="8:10" ht="15.75" customHeight="1" x14ac:dyDescent="0.25">
      <c r="H558" s="14"/>
      <c r="I558" s="14"/>
      <c r="J558" s="14"/>
    </row>
    <row r="559" spans="8:10" ht="15.75" customHeight="1" x14ac:dyDescent="0.25">
      <c r="H559" s="14"/>
      <c r="I559" s="14"/>
      <c r="J559" s="14"/>
    </row>
    <row r="560" spans="8:10" ht="15.75" customHeight="1" x14ac:dyDescent="0.25">
      <c r="H560" s="14"/>
      <c r="I560" s="14"/>
      <c r="J560" s="14"/>
    </row>
    <row r="561" spans="8:10" ht="15.75" customHeight="1" x14ac:dyDescent="0.25">
      <c r="H561" s="14"/>
      <c r="I561" s="14"/>
      <c r="J561" s="14"/>
    </row>
    <row r="562" spans="8:10" ht="15.75" customHeight="1" x14ac:dyDescent="0.25">
      <c r="H562" s="14"/>
      <c r="I562" s="14"/>
      <c r="J562" s="14"/>
    </row>
    <row r="563" spans="8:10" ht="15.75" customHeight="1" x14ac:dyDescent="0.25">
      <c r="H563" s="14"/>
      <c r="I563" s="14"/>
      <c r="J563" s="14"/>
    </row>
    <row r="564" spans="8:10" ht="15.75" customHeight="1" x14ac:dyDescent="0.25">
      <c r="H564" s="14"/>
      <c r="I564" s="14"/>
      <c r="J564" s="14"/>
    </row>
    <row r="565" spans="8:10" ht="15.75" customHeight="1" x14ac:dyDescent="0.25">
      <c r="H565" s="14"/>
      <c r="I565" s="14"/>
      <c r="J565" s="14"/>
    </row>
    <row r="566" spans="8:10" ht="15.75" customHeight="1" x14ac:dyDescent="0.25">
      <c r="H566" s="14"/>
      <c r="I566" s="14"/>
      <c r="J566" s="14"/>
    </row>
    <row r="567" spans="8:10" ht="15.75" customHeight="1" x14ac:dyDescent="0.25">
      <c r="H567" s="14"/>
      <c r="I567" s="14"/>
      <c r="J567" s="14"/>
    </row>
    <row r="568" spans="8:10" ht="15.75" customHeight="1" x14ac:dyDescent="0.25">
      <c r="H568" s="14"/>
      <c r="I568" s="14"/>
      <c r="J568" s="14"/>
    </row>
    <row r="569" spans="8:10" ht="15.75" customHeight="1" x14ac:dyDescent="0.25">
      <c r="H569" s="14"/>
      <c r="I569" s="14"/>
      <c r="J569" s="14"/>
    </row>
    <row r="570" spans="8:10" ht="15.75" customHeight="1" x14ac:dyDescent="0.25">
      <c r="H570" s="14"/>
      <c r="I570" s="14"/>
      <c r="J570" s="14"/>
    </row>
    <row r="571" spans="8:10" ht="15.75" customHeight="1" x14ac:dyDescent="0.25">
      <c r="H571" s="14"/>
      <c r="I571" s="14"/>
      <c r="J571" s="14"/>
    </row>
    <row r="572" spans="8:10" ht="15.75" customHeight="1" x14ac:dyDescent="0.25">
      <c r="H572" s="14"/>
      <c r="I572" s="14"/>
      <c r="J572" s="14"/>
    </row>
    <row r="573" spans="8:10" ht="15.75" customHeight="1" x14ac:dyDescent="0.25">
      <c r="H573" s="14"/>
      <c r="I573" s="14"/>
      <c r="J573" s="14"/>
    </row>
    <row r="574" spans="8:10" ht="15.75" customHeight="1" x14ac:dyDescent="0.25">
      <c r="H574" s="14"/>
      <c r="I574" s="14"/>
      <c r="J574" s="14"/>
    </row>
    <row r="575" spans="8:10" ht="15.75" customHeight="1" x14ac:dyDescent="0.25">
      <c r="H575" s="14"/>
      <c r="I575" s="14"/>
      <c r="J575" s="14"/>
    </row>
    <row r="576" spans="8:10" ht="15.75" customHeight="1" x14ac:dyDescent="0.25">
      <c r="H576" s="14"/>
      <c r="I576" s="14"/>
      <c r="J576" s="14"/>
    </row>
    <row r="577" spans="8:10" ht="15.75" customHeight="1" x14ac:dyDescent="0.25">
      <c r="H577" s="14"/>
      <c r="I577" s="14"/>
      <c r="J577" s="14"/>
    </row>
    <row r="578" spans="8:10" ht="15.75" customHeight="1" x14ac:dyDescent="0.25">
      <c r="H578" s="14"/>
      <c r="I578" s="14"/>
      <c r="J578" s="14"/>
    </row>
    <row r="579" spans="8:10" ht="15.75" customHeight="1" x14ac:dyDescent="0.25">
      <c r="H579" s="14"/>
      <c r="I579" s="14"/>
      <c r="J579" s="14"/>
    </row>
    <row r="580" spans="8:10" ht="15.75" customHeight="1" x14ac:dyDescent="0.25">
      <c r="H580" s="14"/>
      <c r="I580" s="14"/>
      <c r="J580" s="14"/>
    </row>
    <row r="581" spans="8:10" ht="15.75" customHeight="1" x14ac:dyDescent="0.25">
      <c r="H581" s="14"/>
      <c r="I581" s="14"/>
      <c r="J581" s="14"/>
    </row>
    <row r="582" spans="8:10" ht="15.75" customHeight="1" x14ac:dyDescent="0.25">
      <c r="H582" s="14"/>
      <c r="I582" s="14"/>
      <c r="J582" s="14"/>
    </row>
    <row r="583" spans="8:10" ht="15.75" customHeight="1" x14ac:dyDescent="0.25">
      <c r="H583" s="14"/>
      <c r="I583" s="14"/>
      <c r="J583" s="14"/>
    </row>
    <row r="584" spans="8:10" ht="15.75" customHeight="1" x14ac:dyDescent="0.25">
      <c r="H584" s="14"/>
      <c r="I584" s="14"/>
      <c r="J584" s="14"/>
    </row>
    <row r="585" spans="8:10" ht="15.75" customHeight="1" x14ac:dyDescent="0.25">
      <c r="H585" s="14"/>
      <c r="I585" s="14"/>
      <c r="J585" s="14"/>
    </row>
    <row r="586" spans="8:10" ht="15.75" customHeight="1" x14ac:dyDescent="0.25">
      <c r="H586" s="14"/>
      <c r="I586" s="14"/>
      <c r="J586" s="14"/>
    </row>
    <row r="587" spans="8:10" ht="15.75" customHeight="1" x14ac:dyDescent="0.25">
      <c r="H587" s="14"/>
      <c r="I587" s="14"/>
      <c r="J587" s="14"/>
    </row>
    <row r="588" spans="8:10" ht="15.75" customHeight="1" x14ac:dyDescent="0.25">
      <c r="H588" s="14"/>
      <c r="I588" s="14"/>
      <c r="J588" s="14"/>
    </row>
    <row r="589" spans="8:10" ht="15.75" customHeight="1" x14ac:dyDescent="0.25">
      <c r="H589" s="14"/>
      <c r="I589" s="14"/>
      <c r="J589" s="14"/>
    </row>
    <row r="590" spans="8:10" ht="15.75" customHeight="1" x14ac:dyDescent="0.25">
      <c r="H590" s="14"/>
      <c r="I590" s="14"/>
      <c r="J590" s="14"/>
    </row>
    <row r="591" spans="8:10" ht="15.75" customHeight="1" x14ac:dyDescent="0.25">
      <c r="H591" s="14"/>
      <c r="I591" s="14"/>
      <c r="J591" s="14"/>
    </row>
    <row r="592" spans="8:10" ht="15.75" customHeight="1" x14ac:dyDescent="0.25">
      <c r="H592" s="14"/>
      <c r="I592" s="14"/>
      <c r="J592" s="14"/>
    </row>
    <row r="593" spans="8:10" ht="15.75" customHeight="1" x14ac:dyDescent="0.25">
      <c r="H593" s="14"/>
      <c r="I593" s="14"/>
      <c r="J593" s="14"/>
    </row>
    <row r="594" spans="8:10" ht="15.75" customHeight="1" x14ac:dyDescent="0.25">
      <c r="H594" s="14"/>
      <c r="I594" s="14"/>
      <c r="J594" s="14"/>
    </row>
    <row r="595" spans="8:10" ht="15.75" customHeight="1" x14ac:dyDescent="0.25">
      <c r="H595" s="14"/>
      <c r="I595" s="14"/>
      <c r="J595" s="14"/>
    </row>
    <row r="596" spans="8:10" ht="15.75" customHeight="1" x14ac:dyDescent="0.25">
      <c r="H596" s="14"/>
      <c r="I596" s="14"/>
      <c r="J596" s="14"/>
    </row>
    <row r="597" spans="8:10" ht="15.75" customHeight="1" x14ac:dyDescent="0.25">
      <c r="H597" s="14"/>
      <c r="I597" s="14"/>
      <c r="J597" s="14"/>
    </row>
    <row r="598" spans="8:10" ht="15.75" customHeight="1" x14ac:dyDescent="0.25">
      <c r="H598" s="14"/>
      <c r="I598" s="14"/>
      <c r="J598" s="14"/>
    </row>
    <row r="599" spans="8:10" ht="15.75" customHeight="1" x14ac:dyDescent="0.25">
      <c r="H599" s="14"/>
      <c r="I599" s="14"/>
      <c r="J599" s="14"/>
    </row>
    <row r="600" spans="8:10" ht="15.75" customHeight="1" x14ac:dyDescent="0.25">
      <c r="H600" s="14"/>
      <c r="I600" s="14"/>
      <c r="J600" s="14"/>
    </row>
    <row r="601" spans="8:10" ht="15.75" customHeight="1" x14ac:dyDescent="0.25">
      <c r="H601" s="14"/>
      <c r="I601" s="14"/>
      <c r="J601" s="14"/>
    </row>
    <row r="602" spans="8:10" ht="15.75" customHeight="1" x14ac:dyDescent="0.25">
      <c r="H602" s="14"/>
      <c r="I602" s="14"/>
      <c r="J602" s="14"/>
    </row>
    <row r="603" spans="8:10" ht="15.75" customHeight="1" x14ac:dyDescent="0.25">
      <c r="H603" s="14"/>
      <c r="I603" s="14"/>
      <c r="J603" s="14"/>
    </row>
    <row r="604" spans="8:10" ht="15.75" customHeight="1" x14ac:dyDescent="0.25">
      <c r="H604" s="14"/>
      <c r="I604" s="14"/>
      <c r="J604" s="14"/>
    </row>
    <row r="605" spans="8:10" ht="15.75" customHeight="1" x14ac:dyDescent="0.25">
      <c r="H605" s="14"/>
      <c r="I605" s="14"/>
      <c r="J605" s="14"/>
    </row>
    <row r="606" spans="8:10" ht="15.75" customHeight="1" x14ac:dyDescent="0.25">
      <c r="H606" s="14"/>
      <c r="I606" s="14"/>
      <c r="J606" s="14"/>
    </row>
    <row r="607" spans="8:10" ht="15.75" customHeight="1" x14ac:dyDescent="0.25">
      <c r="H607" s="14"/>
      <c r="I607" s="14"/>
      <c r="J607" s="14"/>
    </row>
    <row r="608" spans="8:10" ht="15.75" customHeight="1" x14ac:dyDescent="0.25">
      <c r="H608" s="14"/>
      <c r="I608" s="14"/>
      <c r="J608" s="14"/>
    </row>
    <row r="609" spans="8:10" ht="15.75" customHeight="1" x14ac:dyDescent="0.25">
      <c r="H609" s="14"/>
      <c r="I609" s="14"/>
      <c r="J609" s="14"/>
    </row>
    <row r="610" spans="8:10" ht="15.75" customHeight="1" x14ac:dyDescent="0.25">
      <c r="H610" s="14"/>
      <c r="I610" s="14"/>
      <c r="J610" s="14"/>
    </row>
    <row r="611" spans="8:10" ht="15.75" customHeight="1" x14ac:dyDescent="0.25">
      <c r="H611" s="14"/>
      <c r="I611" s="14"/>
      <c r="J611" s="14"/>
    </row>
    <row r="612" spans="8:10" ht="15.75" customHeight="1" x14ac:dyDescent="0.25">
      <c r="H612" s="14"/>
      <c r="I612" s="14"/>
      <c r="J612" s="14"/>
    </row>
    <row r="613" spans="8:10" ht="15.75" customHeight="1" x14ac:dyDescent="0.25">
      <c r="H613" s="14"/>
      <c r="I613" s="14"/>
      <c r="J613" s="14"/>
    </row>
    <row r="614" spans="8:10" ht="15.75" customHeight="1" x14ac:dyDescent="0.25">
      <c r="H614" s="14"/>
      <c r="I614" s="14"/>
      <c r="J614" s="14"/>
    </row>
    <row r="615" spans="8:10" ht="15.75" customHeight="1" x14ac:dyDescent="0.25">
      <c r="H615" s="14"/>
      <c r="I615" s="14"/>
      <c r="J615" s="14"/>
    </row>
    <row r="616" spans="8:10" ht="15.75" customHeight="1" x14ac:dyDescent="0.25">
      <c r="H616" s="14"/>
      <c r="I616" s="14"/>
      <c r="J616" s="14"/>
    </row>
    <row r="617" spans="8:10" ht="15.75" customHeight="1" x14ac:dyDescent="0.25">
      <c r="H617" s="14"/>
      <c r="I617" s="14"/>
      <c r="J617" s="14"/>
    </row>
    <row r="618" spans="8:10" ht="15.75" customHeight="1" x14ac:dyDescent="0.25">
      <c r="H618" s="14"/>
      <c r="I618" s="14"/>
      <c r="J618" s="14"/>
    </row>
    <row r="619" spans="8:10" ht="15.75" customHeight="1" x14ac:dyDescent="0.25">
      <c r="H619" s="14"/>
      <c r="I619" s="14"/>
      <c r="J619" s="14"/>
    </row>
    <row r="620" spans="8:10" ht="15.75" customHeight="1" x14ac:dyDescent="0.25">
      <c r="H620" s="14"/>
      <c r="I620" s="14"/>
      <c r="J620" s="14"/>
    </row>
    <row r="621" spans="8:10" ht="15.75" customHeight="1" x14ac:dyDescent="0.25">
      <c r="H621" s="14"/>
      <c r="I621" s="14"/>
      <c r="J621" s="14"/>
    </row>
    <row r="622" spans="8:10" ht="15.75" customHeight="1" x14ac:dyDescent="0.25">
      <c r="H622" s="14"/>
      <c r="I622" s="14"/>
      <c r="J622" s="14"/>
    </row>
    <row r="623" spans="8:10" ht="15.75" customHeight="1" x14ac:dyDescent="0.25">
      <c r="H623" s="14"/>
      <c r="I623" s="14"/>
      <c r="J623" s="14"/>
    </row>
    <row r="624" spans="8:10" ht="15.75" customHeight="1" x14ac:dyDescent="0.25">
      <c r="H624" s="14"/>
      <c r="I624" s="14"/>
      <c r="J624" s="14"/>
    </row>
    <row r="625" spans="8:10" ht="15.75" customHeight="1" x14ac:dyDescent="0.25">
      <c r="H625" s="14"/>
      <c r="I625" s="14"/>
      <c r="J625" s="14"/>
    </row>
    <row r="626" spans="8:10" ht="15.75" customHeight="1" x14ac:dyDescent="0.25">
      <c r="H626" s="14"/>
      <c r="I626" s="14"/>
      <c r="J626" s="14"/>
    </row>
    <row r="627" spans="8:10" ht="15.75" customHeight="1" x14ac:dyDescent="0.25">
      <c r="H627" s="14"/>
      <c r="I627" s="14"/>
      <c r="J627" s="14"/>
    </row>
    <row r="628" spans="8:10" ht="15.75" customHeight="1" x14ac:dyDescent="0.25">
      <c r="H628" s="14"/>
      <c r="I628" s="14"/>
      <c r="J628" s="14"/>
    </row>
    <row r="629" spans="8:10" ht="15.75" customHeight="1" x14ac:dyDescent="0.25">
      <c r="H629" s="14"/>
      <c r="I629" s="14"/>
      <c r="J629" s="14"/>
    </row>
    <row r="630" spans="8:10" ht="15.75" customHeight="1" x14ac:dyDescent="0.25">
      <c r="H630" s="14"/>
      <c r="I630" s="14"/>
      <c r="J630" s="14"/>
    </row>
    <row r="631" spans="8:10" ht="15.75" customHeight="1" x14ac:dyDescent="0.25">
      <c r="H631" s="14"/>
      <c r="I631" s="14"/>
      <c r="J631" s="14"/>
    </row>
    <row r="632" spans="8:10" ht="15.75" customHeight="1" x14ac:dyDescent="0.25">
      <c r="H632" s="14"/>
      <c r="I632" s="14"/>
      <c r="J632" s="14"/>
    </row>
    <row r="633" spans="8:10" ht="15.75" customHeight="1" x14ac:dyDescent="0.25">
      <c r="H633" s="14"/>
      <c r="I633" s="14"/>
      <c r="J633" s="14"/>
    </row>
    <row r="634" spans="8:10" ht="15.75" customHeight="1" x14ac:dyDescent="0.25">
      <c r="H634" s="14"/>
      <c r="I634" s="14"/>
      <c r="J634" s="14"/>
    </row>
    <row r="635" spans="8:10" ht="15.75" customHeight="1" x14ac:dyDescent="0.25">
      <c r="H635" s="14"/>
      <c r="I635" s="14"/>
      <c r="J635" s="14"/>
    </row>
    <row r="636" spans="8:10" ht="15.75" customHeight="1" x14ac:dyDescent="0.25">
      <c r="H636" s="14"/>
      <c r="I636" s="14"/>
      <c r="J636" s="14"/>
    </row>
    <row r="637" spans="8:10" ht="15.75" customHeight="1" x14ac:dyDescent="0.25">
      <c r="H637" s="14"/>
      <c r="I637" s="14"/>
      <c r="J637" s="14"/>
    </row>
    <row r="638" spans="8:10" ht="15.75" customHeight="1" x14ac:dyDescent="0.25">
      <c r="H638" s="14"/>
      <c r="I638" s="14"/>
      <c r="J638" s="14"/>
    </row>
    <row r="639" spans="8:10" ht="15.75" customHeight="1" x14ac:dyDescent="0.25">
      <c r="H639" s="14"/>
      <c r="I639" s="14"/>
      <c r="J639" s="14"/>
    </row>
    <row r="640" spans="8:10" ht="15.75" customHeight="1" x14ac:dyDescent="0.25">
      <c r="H640" s="14"/>
      <c r="I640" s="14"/>
      <c r="J640" s="14"/>
    </row>
    <row r="641" spans="8:10" ht="15.75" customHeight="1" x14ac:dyDescent="0.25">
      <c r="H641" s="14"/>
      <c r="I641" s="14"/>
      <c r="J641" s="14"/>
    </row>
    <row r="642" spans="8:10" ht="15.75" customHeight="1" x14ac:dyDescent="0.25">
      <c r="H642" s="14"/>
      <c r="I642" s="14"/>
      <c r="J642" s="14"/>
    </row>
    <row r="643" spans="8:10" ht="15.75" customHeight="1" x14ac:dyDescent="0.25">
      <c r="H643" s="14"/>
      <c r="I643" s="14"/>
      <c r="J643" s="14"/>
    </row>
    <row r="644" spans="8:10" ht="15.75" customHeight="1" x14ac:dyDescent="0.25">
      <c r="H644" s="14"/>
      <c r="I644" s="14"/>
      <c r="J644" s="14"/>
    </row>
    <row r="645" spans="8:10" ht="15.75" customHeight="1" x14ac:dyDescent="0.25">
      <c r="H645" s="14"/>
      <c r="I645" s="14"/>
      <c r="J645" s="14"/>
    </row>
    <row r="646" spans="8:10" ht="15.75" customHeight="1" x14ac:dyDescent="0.25">
      <c r="H646" s="14"/>
      <c r="I646" s="14"/>
      <c r="J646" s="14"/>
    </row>
    <row r="647" spans="8:10" ht="15.75" customHeight="1" x14ac:dyDescent="0.25">
      <c r="H647" s="14"/>
      <c r="I647" s="14"/>
      <c r="J647" s="14"/>
    </row>
    <row r="648" spans="8:10" ht="15.75" customHeight="1" x14ac:dyDescent="0.25">
      <c r="H648" s="14"/>
      <c r="I648" s="14"/>
      <c r="J648" s="14"/>
    </row>
    <row r="649" spans="8:10" ht="15.75" customHeight="1" x14ac:dyDescent="0.25">
      <c r="H649" s="14"/>
      <c r="I649" s="14"/>
      <c r="J649" s="14"/>
    </row>
    <row r="650" spans="8:10" ht="15.75" customHeight="1" x14ac:dyDescent="0.25">
      <c r="H650" s="14"/>
      <c r="I650" s="14"/>
      <c r="J650" s="14"/>
    </row>
    <row r="651" spans="8:10" ht="15.75" customHeight="1" x14ac:dyDescent="0.25">
      <c r="H651" s="14"/>
      <c r="I651" s="14"/>
      <c r="J651" s="14"/>
    </row>
    <row r="652" spans="8:10" ht="15.75" customHeight="1" x14ac:dyDescent="0.25">
      <c r="H652" s="14"/>
      <c r="I652" s="14"/>
      <c r="J652" s="14"/>
    </row>
    <row r="653" spans="8:10" ht="15.75" customHeight="1" x14ac:dyDescent="0.25">
      <c r="H653" s="14"/>
      <c r="I653" s="14"/>
      <c r="J653" s="14"/>
    </row>
    <row r="654" spans="8:10" ht="15.75" customHeight="1" x14ac:dyDescent="0.25">
      <c r="H654" s="14"/>
      <c r="I654" s="14"/>
      <c r="J654" s="14"/>
    </row>
    <row r="655" spans="8:10" ht="15.75" customHeight="1" x14ac:dyDescent="0.25">
      <c r="H655" s="14"/>
      <c r="I655" s="14"/>
      <c r="J655" s="14"/>
    </row>
    <row r="656" spans="8:10" ht="15.75" customHeight="1" x14ac:dyDescent="0.25">
      <c r="H656" s="14"/>
      <c r="I656" s="14"/>
      <c r="J656" s="14"/>
    </row>
    <row r="657" spans="8:10" ht="15.75" customHeight="1" x14ac:dyDescent="0.25">
      <c r="H657" s="14"/>
      <c r="I657" s="14"/>
      <c r="J657" s="14"/>
    </row>
    <row r="658" spans="8:10" ht="15.75" customHeight="1" x14ac:dyDescent="0.25">
      <c r="H658" s="14"/>
      <c r="I658" s="14"/>
      <c r="J658" s="14"/>
    </row>
    <row r="659" spans="8:10" ht="15.75" customHeight="1" x14ac:dyDescent="0.25">
      <c r="H659" s="14"/>
      <c r="I659" s="14"/>
      <c r="J659" s="14"/>
    </row>
    <row r="660" spans="8:10" ht="15.75" customHeight="1" x14ac:dyDescent="0.25">
      <c r="H660" s="14"/>
      <c r="I660" s="14"/>
      <c r="J660" s="14"/>
    </row>
    <row r="661" spans="8:10" ht="15.75" customHeight="1" x14ac:dyDescent="0.25">
      <c r="H661" s="14"/>
      <c r="I661" s="14"/>
      <c r="J661" s="14"/>
    </row>
    <row r="662" spans="8:10" ht="15.75" customHeight="1" x14ac:dyDescent="0.25">
      <c r="H662" s="14"/>
      <c r="I662" s="14"/>
      <c r="J662" s="14"/>
    </row>
    <row r="663" spans="8:10" ht="15.75" customHeight="1" x14ac:dyDescent="0.25">
      <c r="H663" s="14"/>
      <c r="I663" s="14"/>
      <c r="J663" s="14"/>
    </row>
    <row r="664" spans="8:10" ht="15.75" customHeight="1" x14ac:dyDescent="0.25">
      <c r="H664" s="14"/>
      <c r="I664" s="14"/>
      <c r="J664" s="14"/>
    </row>
    <row r="665" spans="8:10" ht="15.75" customHeight="1" x14ac:dyDescent="0.25">
      <c r="H665" s="14"/>
      <c r="I665" s="14"/>
      <c r="J665" s="14"/>
    </row>
    <row r="666" spans="8:10" ht="15.75" customHeight="1" x14ac:dyDescent="0.25">
      <c r="H666" s="14"/>
      <c r="I666" s="14"/>
      <c r="J666" s="14"/>
    </row>
    <row r="667" spans="8:10" ht="15.75" customHeight="1" x14ac:dyDescent="0.25">
      <c r="H667" s="14"/>
      <c r="I667" s="14"/>
      <c r="J667" s="14"/>
    </row>
    <row r="668" spans="8:10" ht="15.75" customHeight="1" x14ac:dyDescent="0.25">
      <c r="H668" s="14"/>
      <c r="I668" s="14"/>
      <c r="J668" s="14"/>
    </row>
    <row r="669" spans="8:10" ht="15.75" customHeight="1" x14ac:dyDescent="0.25">
      <c r="H669" s="14"/>
      <c r="I669" s="14"/>
      <c r="J669" s="14"/>
    </row>
    <row r="670" spans="8:10" ht="15.75" customHeight="1" x14ac:dyDescent="0.25">
      <c r="H670" s="14"/>
      <c r="I670" s="14"/>
      <c r="J670" s="14"/>
    </row>
    <row r="671" spans="8:10" ht="15.75" customHeight="1" x14ac:dyDescent="0.25">
      <c r="H671" s="14"/>
      <c r="I671" s="14"/>
      <c r="J671" s="14"/>
    </row>
    <row r="672" spans="8:10" ht="15.75" customHeight="1" x14ac:dyDescent="0.25">
      <c r="H672" s="14"/>
      <c r="I672" s="14"/>
      <c r="J672" s="14"/>
    </row>
    <row r="673" spans="8:10" ht="15.75" customHeight="1" x14ac:dyDescent="0.25">
      <c r="H673" s="14"/>
      <c r="I673" s="14"/>
      <c r="J673" s="14"/>
    </row>
    <row r="674" spans="8:10" ht="15.75" customHeight="1" x14ac:dyDescent="0.25">
      <c r="H674" s="14"/>
      <c r="I674" s="14"/>
      <c r="J674" s="14"/>
    </row>
    <row r="675" spans="8:10" ht="15.75" customHeight="1" x14ac:dyDescent="0.25">
      <c r="H675" s="14"/>
      <c r="I675" s="14"/>
      <c r="J675" s="14"/>
    </row>
    <row r="676" spans="8:10" ht="15.75" customHeight="1" x14ac:dyDescent="0.25">
      <c r="H676" s="14"/>
      <c r="I676" s="14"/>
      <c r="J676" s="14"/>
    </row>
    <row r="677" spans="8:10" ht="15.75" customHeight="1" x14ac:dyDescent="0.25">
      <c r="H677" s="14"/>
      <c r="I677" s="14"/>
      <c r="J677" s="14"/>
    </row>
    <row r="678" spans="8:10" ht="15.75" customHeight="1" x14ac:dyDescent="0.25">
      <c r="H678" s="14"/>
      <c r="I678" s="14"/>
      <c r="J678" s="14"/>
    </row>
    <row r="679" spans="8:10" ht="15.75" customHeight="1" x14ac:dyDescent="0.25">
      <c r="H679" s="14"/>
      <c r="I679" s="14"/>
      <c r="J679" s="14"/>
    </row>
    <row r="680" spans="8:10" ht="15.75" customHeight="1" x14ac:dyDescent="0.25">
      <c r="H680" s="14"/>
      <c r="I680" s="14"/>
      <c r="J680" s="14"/>
    </row>
    <row r="681" spans="8:10" ht="15.75" customHeight="1" x14ac:dyDescent="0.25">
      <c r="H681" s="14"/>
      <c r="I681" s="14"/>
      <c r="J681" s="14"/>
    </row>
    <row r="682" spans="8:10" ht="15.75" customHeight="1" x14ac:dyDescent="0.25">
      <c r="H682" s="14"/>
      <c r="I682" s="14"/>
      <c r="J682" s="14"/>
    </row>
    <row r="683" spans="8:10" ht="15.75" customHeight="1" x14ac:dyDescent="0.25">
      <c r="H683" s="14"/>
      <c r="I683" s="14"/>
      <c r="J683" s="14"/>
    </row>
    <row r="684" spans="8:10" ht="15.75" customHeight="1" x14ac:dyDescent="0.25">
      <c r="H684" s="14"/>
      <c r="I684" s="14"/>
      <c r="J684" s="14"/>
    </row>
    <row r="685" spans="8:10" ht="15.75" customHeight="1" x14ac:dyDescent="0.25">
      <c r="H685" s="14"/>
      <c r="I685" s="14"/>
      <c r="J685" s="14"/>
    </row>
    <row r="686" spans="8:10" ht="15.75" customHeight="1" x14ac:dyDescent="0.25">
      <c r="H686" s="14"/>
      <c r="I686" s="14"/>
      <c r="J686" s="14"/>
    </row>
    <row r="687" spans="8:10" ht="15.75" customHeight="1" x14ac:dyDescent="0.25">
      <c r="H687" s="14"/>
      <c r="I687" s="14"/>
      <c r="J687" s="14"/>
    </row>
    <row r="688" spans="8:10" ht="15.75" customHeight="1" x14ac:dyDescent="0.25">
      <c r="H688" s="14"/>
      <c r="I688" s="14"/>
      <c r="J688" s="14"/>
    </row>
    <row r="689" spans="8:10" ht="15.75" customHeight="1" x14ac:dyDescent="0.25">
      <c r="H689" s="14"/>
      <c r="I689" s="14"/>
      <c r="J689" s="14"/>
    </row>
    <row r="690" spans="8:10" ht="15.75" customHeight="1" x14ac:dyDescent="0.25">
      <c r="H690" s="14"/>
      <c r="I690" s="14"/>
      <c r="J690" s="14"/>
    </row>
    <row r="691" spans="8:10" ht="15.75" customHeight="1" x14ac:dyDescent="0.25">
      <c r="H691" s="14"/>
      <c r="I691" s="14"/>
      <c r="J691" s="14"/>
    </row>
    <row r="692" spans="8:10" ht="15.75" customHeight="1" x14ac:dyDescent="0.25">
      <c r="H692" s="14"/>
      <c r="I692" s="14"/>
      <c r="J692" s="14"/>
    </row>
    <row r="693" spans="8:10" ht="15.75" customHeight="1" x14ac:dyDescent="0.25">
      <c r="H693" s="14"/>
      <c r="I693" s="14"/>
      <c r="J693" s="14"/>
    </row>
    <row r="694" spans="8:10" ht="15.75" customHeight="1" x14ac:dyDescent="0.25">
      <c r="H694" s="14"/>
      <c r="I694" s="14"/>
      <c r="J694" s="14"/>
    </row>
    <row r="695" spans="8:10" ht="15.75" customHeight="1" x14ac:dyDescent="0.25">
      <c r="H695" s="14"/>
      <c r="I695" s="14"/>
      <c r="J695" s="14"/>
    </row>
    <row r="696" spans="8:10" ht="15.75" customHeight="1" x14ac:dyDescent="0.25">
      <c r="H696" s="14"/>
      <c r="I696" s="14"/>
      <c r="J696" s="14"/>
    </row>
    <row r="697" spans="8:10" ht="15.75" customHeight="1" x14ac:dyDescent="0.25">
      <c r="H697" s="14"/>
      <c r="I697" s="14"/>
      <c r="J697" s="14"/>
    </row>
    <row r="698" spans="8:10" ht="15.75" customHeight="1" x14ac:dyDescent="0.25">
      <c r="H698" s="14"/>
      <c r="I698" s="14"/>
      <c r="J698" s="14"/>
    </row>
    <row r="699" spans="8:10" ht="15.75" customHeight="1" x14ac:dyDescent="0.25">
      <c r="H699" s="14"/>
      <c r="I699" s="14"/>
      <c r="J699" s="14"/>
    </row>
    <row r="700" spans="8:10" ht="15.75" customHeight="1" x14ac:dyDescent="0.25">
      <c r="H700" s="14"/>
      <c r="I700" s="14"/>
      <c r="J700" s="14"/>
    </row>
    <row r="701" spans="8:10" ht="15.75" customHeight="1" x14ac:dyDescent="0.25">
      <c r="H701" s="14"/>
      <c r="I701" s="14"/>
      <c r="J701" s="14"/>
    </row>
    <row r="702" spans="8:10" ht="15.75" customHeight="1" x14ac:dyDescent="0.25">
      <c r="H702" s="14"/>
      <c r="I702" s="14"/>
      <c r="J702" s="14"/>
    </row>
    <row r="703" spans="8:10" ht="15.75" customHeight="1" x14ac:dyDescent="0.25">
      <c r="H703" s="14"/>
      <c r="I703" s="14"/>
      <c r="J703" s="14"/>
    </row>
    <row r="704" spans="8:10" ht="15.75" customHeight="1" x14ac:dyDescent="0.25">
      <c r="H704" s="14"/>
      <c r="I704" s="14"/>
      <c r="J704" s="14"/>
    </row>
    <row r="705" spans="8:10" ht="15.75" customHeight="1" x14ac:dyDescent="0.25">
      <c r="H705" s="14"/>
      <c r="I705" s="14"/>
      <c r="J705" s="14"/>
    </row>
    <row r="706" spans="8:10" ht="15.75" customHeight="1" x14ac:dyDescent="0.25">
      <c r="H706" s="14"/>
      <c r="I706" s="14"/>
      <c r="J706" s="14"/>
    </row>
    <row r="707" spans="8:10" ht="15.75" customHeight="1" x14ac:dyDescent="0.25">
      <c r="H707" s="14"/>
      <c r="I707" s="14"/>
      <c r="J707" s="14"/>
    </row>
    <row r="708" spans="8:10" ht="15.75" customHeight="1" x14ac:dyDescent="0.25">
      <c r="H708" s="14"/>
      <c r="I708" s="14"/>
      <c r="J708" s="14"/>
    </row>
    <row r="709" spans="8:10" ht="15.75" customHeight="1" x14ac:dyDescent="0.25">
      <c r="H709" s="14"/>
      <c r="I709" s="14"/>
      <c r="J709" s="14"/>
    </row>
    <row r="710" spans="8:10" ht="15.75" customHeight="1" x14ac:dyDescent="0.25">
      <c r="H710" s="14"/>
      <c r="I710" s="14"/>
      <c r="J710" s="14"/>
    </row>
    <row r="711" spans="8:10" ht="15.75" customHeight="1" x14ac:dyDescent="0.25">
      <c r="H711" s="14"/>
      <c r="I711" s="14"/>
      <c r="J711" s="14"/>
    </row>
    <row r="712" spans="8:10" ht="15.75" customHeight="1" x14ac:dyDescent="0.25">
      <c r="H712" s="14"/>
      <c r="I712" s="14"/>
      <c r="J712" s="14"/>
    </row>
    <row r="713" spans="8:10" ht="15.75" customHeight="1" x14ac:dyDescent="0.25">
      <c r="H713" s="14"/>
      <c r="I713" s="14"/>
      <c r="J713" s="14"/>
    </row>
    <row r="714" spans="8:10" ht="15.75" customHeight="1" x14ac:dyDescent="0.25">
      <c r="H714" s="14"/>
      <c r="I714" s="14"/>
      <c r="J714" s="14"/>
    </row>
    <row r="715" spans="8:10" ht="15.75" customHeight="1" x14ac:dyDescent="0.25">
      <c r="H715" s="14"/>
      <c r="I715" s="14"/>
      <c r="J715" s="14"/>
    </row>
    <row r="716" spans="8:10" ht="15.75" customHeight="1" x14ac:dyDescent="0.25">
      <c r="H716" s="14"/>
      <c r="I716" s="14"/>
      <c r="J716" s="14"/>
    </row>
    <row r="717" spans="8:10" ht="15.75" customHeight="1" x14ac:dyDescent="0.25">
      <c r="H717" s="14"/>
      <c r="I717" s="14"/>
      <c r="J717" s="14"/>
    </row>
    <row r="718" spans="8:10" ht="15.75" customHeight="1" x14ac:dyDescent="0.25">
      <c r="H718" s="14"/>
      <c r="I718" s="14"/>
      <c r="J718" s="14"/>
    </row>
    <row r="719" spans="8:10" ht="15.75" customHeight="1" x14ac:dyDescent="0.25">
      <c r="H719" s="14"/>
      <c r="I719" s="14"/>
      <c r="J719" s="14"/>
    </row>
    <row r="720" spans="8:10" ht="15.75" customHeight="1" x14ac:dyDescent="0.25">
      <c r="H720" s="14"/>
      <c r="I720" s="14"/>
      <c r="J720" s="14"/>
    </row>
    <row r="721" spans="8:10" ht="15.75" customHeight="1" x14ac:dyDescent="0.25">
      <c r="H721" s="14"/>
      <c r="I721" s="14"/>
      <c r="J721" s="14"/>
    </row>
    <row r="722" spans="8:10" ht="15.75" customHeight="1" x14ac:dyDescent="0.25">
      <c r="H722" s="14"/>
      <c r="I722" s="14"/>
      <c r="J722" s="14"/>
    </row>
    <row r="723" spans="8:10" ht="15.75" customHeight="1" x14ac:dyDescent="0.25">
      <c r="H723" s="14"/>
      <c r="I723" s="14"/>
      <c r="J723" s="14"/>
    </row>
    <row r="724" spans="8:10" ht="15.75" customHeight="1" x14ac:dyDescent="0.25">
      <c r="H724" s="14"/>
      <c r="I724" s="14"/>
      <c r="J724" s="14"/>
    </row>
    <row r="725" spans="8:10" ht="15.75" customHeight="1" x14ac:dyDescent="0.25">
      <c r="H725" s="14"/>
      <c r="I725" s="14"/>
      <c r="J725" s="14"/>
    </row>
    <row r="726" spans="8:10" ht="15.75" customHeight="1" x14ac:dyDescent="0.25">
      <c r="H726" s="14"/>
      <c r="I726" s="14"/>
      <c r="J726" s="14"/>
    </row>
    <row r="727" spans="8:10" ht="15.75" customHeight="1" x14ac:dyDescent="0.25">
      <c r="H727" s="14"/>
      <c r="I727" s="14"/>
      <c r="J727" s="14"/>
    </row>
    <row r="728" spans="8:10" ht="15.75" customHeight="1" x14ac:dyDescent="0.25">
      <c r="H728" s="14"/>
      <c r="I728" s="14"/>
      <c r="J728" s="14"/>
    </row>
    <row r="729" spans="8:10" ht="15.75" customHeight="1" x14ac:dyDescent="0.25">
      <c r="H729" s="14"/>
      <c r="I729" s="14"/>
      <c r="J729" s="14"/>
    </row>
    <row r="730" spans="8:10" ht="15.75" customHeight="1" x14ac:dyDescent="0.25">
      <c r="H730" s="14"/>
      <c r="I730" s="14"/>
      <c r="J730" s="14"/>
    </row>
    <row r="731" spans="8:10" ht="15.75" customHeight="1" x14ac:dyDescent="0.25">
      <c r="H731" s="14"/>
      <c r="I731" s="14"/>
      <c r="J731" s="14"/>
    </row>
    <row r="732" spans="8:10" ht="15.75" customHeight="1" x14ac:dyDescent="0.25">
      <c r="H732" s="14"/>
      <c r="I732" s="14"/>
      <c r="J732" s="14"/>
    </row>
    <row r="733" spans="8:10" ht="15.75" customHeight="1" x14ac:dyDescent="0.25">
      <c r="H733" s="14"/>
      <c r="I733" s="14"/>
      <c r="J733" s="14"/>
    </row>
    <row r="734" spans="8:10" ht="15.75" customHeight="1" x14ac:dyDescent="0.25">
      <c r="H734" s="14"/>
      <c r="I734" s="14"/>
      <c r="J734" s="14"/>
    </row>
    <row r="735" spans="8:10" ht="15.75" customHeight="1" x14ac:dyDescent="0.25">
      <c r="H735" s="14"/>
      <c r="I735" s="14"/>
      <c r="J735" s="14"/>
    </row>
    <row r="736" spans="8:10" ht="15.75" customHeight="1" x14ac:dyDescent="0.25">
      <c r="H736" s="14"/>
      <c r="I736" s="14"/>
      <c r="J736" s="14"/>
    </row>
    <row r="737" spans="8:10" ht="15.75" customHeight="1" x14ac:dyDescent="0.25">
      <c r="H737" s="14"/>
      <c r="I737" s="14"/>
      <c r="J737" s="14"/>
    </row>
    <row r="738" spans="8:10" ht="15.75" customHeight="1" x14ac:dyDescent="0.25">
      <c r="H738" s="14"/>
      <c r="I738" s="14"/>
      <c r="J738" s="14"/>
    </row>
    <row r="739" spans="8:10" ht="15.75" customHeight="1" x14ac:dyDescent="0.25">
      <c r="H739" s="14"/>
      <c r="I739" s="14"/>
      <c r="J739" s="14"/>
    </row>
    <row r="740" spans="8:10" ht="15.75" customHeight="1" x14ac:dyDescent="0.25">
      <c r="H740" s="14"/>
      <c r="I740" s="14"/>
      <c r="J740" s="14"/>
    </row>
    <row r="741" spans="8:10" ht="15.75" customHeight="1" x14ac:dyDescent="0.25">
      <c r="H741" s="14"/>
      <c r="I741" s="14"/>
      <c r="J741" s="14"/>
    </row>
    <row r="742" spans="8:10" ht="15.75" customHeight="1" x14ac:dyDescent="0.25">
      <c r="H742" s="14"/>
      <c r="I742" s="14"/>
      <c r="J742" s="14"/>
    </row>
    <row r="743" spans="8:10" ht="15.75" customHeight="1" x14ac:dyDescent="0.25">
      <c r="H743" s="14"/>
      <c r="I743" s="14"/>
      <c r="J743" s="14"/>
    </row>
    <row r="744" spans="8:10" ht="15.75" customHeight="1" x14ac:dyDescent="0.25">
      <c r="H744" s="14"/>
      <c r="I744" s="14"/>
      <c r="J744" s="14"/>
    </row>
    <row r="745" spans="8:10" ht="15.75" customHeight="1" x14ac:dyDescent="0.25">
      <c r="H745" s="14"/>
      <c r="I745" s="14"/>
      <c r="J745" s="14"/>
    </row>
    <row r="746" spans="8:10" ht="15.75" customHeight="1" x14ac:dyDescent="0.25">
      <c r="H746" s="14"/>
      <c r="I746" s="14"/>
      <c r="J746" s="14"/>
    </row>
    <row r="747" spans="8:10" ht="15.75" customHeight="1" x14ac:dyDescent="0.25">
      <c r="H747" s="14"/>
      <c r="I747" s="14"/>
      <c r="J747" s="14"/>
    </row>
    <row r="748" spans="8:10" ht="15.75" customHeight="1" x14ac:dyDescent="0.25">
      <c r="H748" s="14"/>
      <c r="I748" s="14"/>
      <c r="J748" s="14"/>
    </row>
    <row r="749" spans="8:10" ht="15.75" customHeight="1" x14ac:dyDescent="0.25">
      <c r="H749" s="14"/>
      <c r="I749" s="14"/>
      <c r="J749" s="14"/>
    </row>
    <row r="750" spans="8:10" ht="15.75" customHeight="1" x14ac:dyDescent="0.25">
      <c r="H750" s="14"/>
      <c r="I750" s="14"/>
      <c r="J750" s="14"/>
    </row>
    <row r="751" spans="8:10" ht="15.75" customHeight="1" x14ac:dyDescent="0.25">
      <c r="H751" s="14"/>
      <c r="I751" s="14"/>
      <c r="J751" s="14"/>
    </row>
    <row r="752" spans="8:10" ht="15.75" customHeight="1" x14ac:dyDescent="0.25">
      <c r="H752" s="14"/>
      <c r="I752" s="14"/>
      <c r="J752" s="14"/>
    </row>
    <row r="753" spans="8:10" ht="15.75" customHeight="1" x14ac:dyDescent="0.25">
      <c r="H753" s="14"/>
      <c r="I753" s="14"/>
      <c r="J753" s="14"/>
    </row>
    <row r="754" spans="8:10" ht="15.75" customHeight="1" x14ac:dyDescent="0.25">
      <c r="H754" s="14"/>
      <c r="I754" s="14"/>
      <c r="J754" s="14"/>
    </row>
    <row r="755" spans="8:10" ht="15.75" customHeight="1" x14ac:dyDescent="0.25">
      <c r="H755" s="14"/>
      <c r="I755" s="14"/>
      <c r="J755" s="14"/>
    </row>
    <row r="756" spans="8:10" ht="15.75" customHeight="1" x14ac:dyDescent="0.25">
      <c r="H756" s="14"/>
      <c r="I756" s="14"/>
      <c r="J756" s="14"/>
    </row>
    <row r="757" spans="8:10" ht="15.75" customHeight="1" x14ac:dyDescent="0.25">
      <c r="H757" s="14"/>
      <c r="I757" s="14"/>
      <c r="J757" s="14"/>
    </row>
    <row r="758" spans="8:10" ht="15.75" customHeight="1" x14ac:dyDescent="0.25">
      <c r="H758" s="14"/>
      <c r="I758" s="14"/>
      <c r="J758" s="14"/>
    </row>
    <row r="759" spans="8:10" ht="15.75" customHeight="1" x14ac:dyDescent="0.25">
      <c r="H759" s="14"/>
      <c r="I759" s="14"/>
      <c r="J759" s="14"/>
    </row>
    <row r="760" spans="8:10" ht="15.75" customHeight="1" x14ac:dyDescent="0.25">
      <c r="H760" s="14"/>
      <c r="I760" s="14"/>
      <c r="J760" s="14"/>
    </row>
    <row r="761" spans="8:10" ht="15.75" customHeight="1" x14ac:dyDescent="0.25">
      <c r="H761" s="14"/>
      <c r="I761" s="14"/>
      <c r="J761" s="14"/>
    </row>
    <row r="762" spans="8:10" ht="15.75" customHeight="1" x14ac:dyDescent="0.25">
      <c r="H762" s="14"/>
      <c r="I762" s="14"/>
      <c r="J762" s="14"/>
    </row>
    <row r="763" spans="8:10" ht="15.75" customHeight="1" x14ac:dyDescent="0.25">
      <c r="H763" s="14"/>
      <c r="I763" s="14"/>
      <c r="J763" s="14"/>
    </row>
    <row r="764" spans="8:10" ht="15.75" customHeight="1" x14ac:dyDescent="0.25">
      <c r="H764" s="14"/>
      <c r="I764" s="14"/>
      <c r="J764" s="14"/>
    </row>
    <row r="765" spans="8:10" ht="15.75" customHeight="1" x14ac:dyDescent="0.25">
      <c r="H765" s="14"/>
      <c r="I765" s="14"/>
      <c r="J765" s="14"/>
    </row>
    <row r="766" spans="8:10" ht="15.75" customHeight="1" x14ac:dyDescent="0.25">
      <c r="H766" s="14"/>
      <c r="I766" s="14"/>
      <c r="J766" s="14"/>
    </row>
    <row r="767" spans="8:10" ht="15.75" customHeight="1" x14ac:dyDescent="0.25">
      <c r="H767" s="14"/>
      <c r="I767" s="14"/>
      <c r="J767" s="14"/>
    </row>
    <row r="768" spans="8:10" ht="15.75" customHeight="1" x14ac:dyDescent="0.25">
      <c r="H768" s="14"/>
      <c r="I768" s="14"/>
      <c r="J768" s="14"/>
    </row>
    <row r="769" spans="8:10" ht="15.75" customHeight="1" x14ac:dyDescent="0.25">
      <c r="H769" s="14"/>
      <c r="I769" s="14"/>
      <c r="J769" s="14"/>
    </row>
    <row r="770" spans="8:10" ht="15.75" customHeight="1" x14ac:dyDescent="0.25">
      <c r="H770" s="14"/>
      <c r="I770" s="14"/>
      <c r="J770" s="14"/>
    </row>
    <row r="771" spans="8:10" ht="15.75" customHeight="1" x14ac:dyDescent="0.25">
      <c r="H771" s="14"/>
      <c r="I771" s="14"/>
      <c r="J771" s="14"/>
    </row>
    <row r="772" spans="8:10" ht="15.75" customHeight="1" x14ac:dyDescent="0.25">
      <c r="H772" s="14"/>
      <c r="I772" s="14"/>
      <c r="J772" s="14"/>
    </row>
    <row r="773" spans="8:10" ht="15.75" customHeight="1" x14ac:dyDescent="0.25">
      <c r="H773" s="14"/>
      <c r="I773" s="14"/>
      <c r="J773" s="14"/>
    </row>
    <row r="774" spans="8:10" ht="15.75" customHeight="1" x14ac:dyDescent="0.25">
      <c r="H774" s="14"/>
      <c r="I774" s="14"/>
      <c r="J774" s="14"/>
    </row>
    <row r="775" spans="8:10" ht="15.75" customHeight="1" x14ac:dyDescent="0.25">
      <c r="H775" s="14"/>
      <c r="I775" s="14"/>
      <c r="J775" s="14"/>
    </row>
    <row r="776" spans="8:10" ht="15.75" customHeight="1" x14ac:dyDescent="0.25">
      <c r="H776" s="14"/>
      <c r="I776" s="14"/>
      <c r="J776" s="14"/>
    </row>
    <row r="777" spans="8:10" ht="15.75" customHeight="1" x14ac:dyDescent="0.25">
      <c r="H777" s="14"/>
      <c r="I777" s="14"/>
      <c r="J777" s="14"/>
    </row>
    <row r="778" spans="8:10" ht="15.75" customHeight="1" x14ac:dyDescent="0.25">
      <c r="H778" s="14"/>
      <c r="I778" s="14"/>
      <c r="J778" s="14"/>
    </row>
    <row r="779" spans="8:10" ht="15.75" customHeight="1" x14ac:dyDescent="0.25">
      <c r="H779" s="14"/>
      <c r="I779" s="14"/>
      <c r="J779" s="14"/>
    </row>
    <row r="780" spans="8:10" ht="15.75" customHeight="1" x14ac:dyDescent="0.25">
      <c r="H780" s="14"/>
      <c r="I780" s="14"/>
      <c r="J780" s="14"/>
    </row>
    <row r="781" spans="8:10" ht="15.75" customHeight="1" x14ac:dyDescent="0.25">
      <c r="H781" s="14"/>
      <c r="I781" s="14"/>
      <c r="J781" s="14"/>
    </row>
    <row r="782" spans="8:10" ht="15.75" customHeight="1" x14ac:dyDescent="0.25">
      <c r="H782" s="14"/>
      <c r="I782" s="14"/>
      <c r="J782" s="14"/>
    </row>
    <row r="783" spans="8:10" ht="15.75" customHeight="1" x14ac:dyDescent="0.25">
      <c r="H783" s="14"/>
      <c r="I783" s="14"/>
      <c r="J783" s="14"/>
    </row>
    <row r="784" spans="8:10" ht="15.75" customHeight="1" x14ac:dyDescent="0.25">
      <c r="H784" s="14"/>
      <c r="I784" s="14"/>
      <c r="J784" s="14"/>
    </row>
    <row r="785" spans="8:10" ht="15.75" customHeight="1" x14ac:dyDescent="0.25">
      <c r="H785" s="14"/>
      <c r="I785" s="14"/>
      <c r="J785" s="14"/>
    </row>
    <row r="786" spans="8:10" ht="15.75" customHeight="1" x14ac:dyDescent="0.25">
      <c r="H786" s="14"/>
      <c r="I786" s="14"/>
      <c r="J786" s="14"/>
    </row>
    <row r="787" spans="8:10" ht="15.75" customHeight="1" x14ac:dyDescent="0.25">
      <c r="H787" s="14"/>
      <c r="I787" s="14"/>
      <c r="J787" s="14"/>
    </row>
    <row r="788" spans="8:10" ht="15.75" customHeight="1" x14ac:dyDescent="0.25">
      <c r="H788" s="14"/>
      <c r="I788" s="14"/>
      <c r="J788" s="14"/>
    </row>
    <row r="789" spans="8:10" ht="15.75" customHeight="1" x14ac:dyDescent="0.25">
      <c r="H789" s="14"/>
      <c r="I789" s="14"/>
      <c r="J789" s="14"/>
    </row>
    <row r="790" spans="8:10" ht="15.75" customHeight="1" x14ac:dyDescent="0.25">
      <c r="H790" s="14"/>
      <c r="I790" s="14"/>
      <c r="J790" s="14"/>
    </row>
    <row r="791" spans="8:10" ht="15.75" customHeight="1" x14ac:dyDescent="0.25">
      <c r="H791" s="14"/>
      <c r="I791" s="14"/>
      <c r="J791" s="14"/>
    </row>
    <row r="792" spans="8:10" ht="15.75" customHeight="1" x14ac:dyDescent="0.25">
      <c r="H792" s="14"/>
      <c r="I792" s="14"/>
      <c r="J792" s="14"/>
    </row>
    <row r="793" spans="8:10" ht="15.75" customHeight="1" x14ac:dyDescent="0.25">
      <c r="H793" s="14"/>
      <c r="I793" s="14"/>
      <c r="J793" s="14"/>
    </row>
    <row r="794" spans="8:10" ht="15.75" customHeight="1" x14ac:dyDescent="0.25">
      <c r="H794" s="14"/>
      <c r="I794" s="14"/>
      <c r="J794" s="14"/>
    </row>
    <row r="795" spans="8:10" ht="15.75" customHeight="1" x14ac:dyDescent="0.25">
      <c r="H795" s="14"/>
      <c r="I795" s="14"/>
      <c r="J795" s="14"/>
    </row>
    <row r="796" spans="8:10" ht="15.75" customHeight="1" x14ac:dyDescent="0.25">
      <c r="H796" s="14"/>
      <c r="I796" s="14"/>
      <c r="J796" s="14"/>
    </row>
    <row r="797" spans="8:10" ht="15.75" customHeight="1" x14ac:dyDescent="0.25">
      <c r="H797" s="14"/>
      <c r="I797" s="14"/>
      <c r="J797" s="14"/>
    </row>
    <row r="798" spans="8:10" ht="15.75" customHeight="1" x14ac:dyDescent="0.25">
      <c r="H798" s="14"/>
      <c r="I798" s="14"/>
      <c r="J798" s="14"/>
    </row>
    <row r="799" spans="8:10" ht="15.75" customHeight="1" x14ac:dyDescent="0.25">
      <c r="H799" s="14"/>
      <c r="I799" s="14"/>
      <c r="J799" s="14"/>
    </row>
    <row r="800" spans="8:10" ht="15.75" customHeight="1" x14ac:dyDescent="0.25">
      <c r="H800" s="14"/>
      <c r="I800" s="14"/>
      <c r="J800" s="14"/>
    </row>
    <row r="801" spans="8:10" ht="15.75" customHeight="1" x14ac:dyDescent="0.25">
      <c r="H801" s="14"/>
      <c r="I801" s="14"/>
      <c r="J801" s="14"/>
    </row>
    <row r="802" spans="8:10" ht="15.75" customHeight="1" x14ac:dyDescent="0.25">
      <c r="H802" s="14"/>
      <c r="I802" s="14"/>
      <c r="J802" s="14"/>
    </row>
    <row r="803" spans="8:10" ht="15.75" customHeight="1" x14ac:dyDescent="0.25">
      <c r="H803" s="14"/>
      <c r="I803" s="14"/>
      <c r="J803" s="14"/>
    </row>
    <row r="804" spans="8:10" ht="15.75" customHeight="1" x14ac:dyDescent="0.25">
      <c r="H804" s="14"/>
      <c r="I804" s="14"/>
      <c r="J804" s="14"/>
    </row>
    <row r="805" spans="8:10" ht="15.75" customHeight="1" x14ac:dyDescent="0.25">
      <c r="H805" s="14"/>
      <c r="I805" s="14"/>
      <c r="J805" s="14"/>
    </row>
    <row r="806" spans="8:10" ht="15.75" customHeight="1" x14ac:dyDescent="0.25">
      <c r="H806" s="14"/>
      <c r="I806" s="14"/>
      <c r="J806" s="14"/>
    </row>
    <row r="807" spans="8:10" ht="15.75" customHeight="1" x14ac:dyDescent="0.25">
      <c r="H807" s="14"/>
      <c r="I807" s="14"/>
      <c r="J807" s="14"/>
    </row>
    <row r="808" spans="8:10" ht="15.75" customHeight="1" x14ac:dyDescent="0.25">
      <c r="H808" s="14"/>
      <c r="I808" s="14"/>
      <c r="J808" s="14"/>
    </row>
    <row r="809" spans="8:10" ht="15.75" customHeight="1" x14ac:dyDescent="0.25">
      <c r="H809" s="14"/>
      <c r="I809" s="14"/>
      <c r="J809" s="14"/>
    </row>
    <row r="810" spans="8:10" ht="15.75" customHeight="1" x14ac:dyDescent="0.25">
      <c r="H810" s="14"/>
      <c r="I810" s="14"/>
      <c r="J810" s="14"/>
    </row>
    <row r="811" spans="8:10" ht="15.75" customHeight="1" x14ac:dyDescent="0.25">
      <c r="H811" s="14"/>
      <c r="I811" s="14"/>
      <c r="J811" s="14"/>
    </row>
    <row r="812" spans="8:10" ht="15.75" customHeight="1" x14ac:dyDescent="0.25">
      <c r="H812" s="14"/>
      <c r="I812" s="14"/>
      <c r="J812" s="14"/>
    </row>
    <row r="813" spans="8:10" ht="15.75" customHeight="1" x14ac:dyDescent="0.25">
      <c r="H813" s="14"/>
      <c r="I813" s="14"/>
      <c r="J813" s="14"/>
    </row>
    <row r="814" spans="8:10" ht="15.75" customHeight="1" x14ac:dyDescent="0.25">
      <c r="H814" s="14"/>
      <c r="I814" s="14"/>
      <c r="J814" s="14"/>
    </row>
    <row r="815" spans="8:10" ht="15.75" customHeight="1" x14ac:dyDescent="0.25">
      <c r="H815" s="14"/>
      <c r="I815" s="14"/>
      <c r="J815" s="14"/>
    </row>
    <row r="816" spans="8:10" ht="15.75" customHeight="1" x14ac:dyDescent="0.25">
      <c r="H816" s="14"/>
      <c r="I816" s="14"/>
      <c r="J816" s="14"/>
    </row>
    <row r="817" spans="8:10" ht="15.75" customHeight="1" x14ac:dyDescent="0.25">
      <c r="H817" s="14"/>
      <c r="I817" s="14"/>
      <c r="J817" s="14"/>
    </row>
    <row r="818" spans="8:10" ht="15.75" customHeight="1" x14ac:dyDescent="0.25">
      <c r="H818" s="14"/>
      <c r="I818" s="14"/>
      <c r="J818" s="14"/>
    </row>
    <row r="819" spans="8:10" ht="15.75" customHeight="1" x14ac:dyDescent="0.25">
      <c r="H819" s="14"/>
      <c r="I819" s="14"/>
      <c r="J819" s="14"/>
    </row>
    <row r="820" spans="8:10" ht="15.75" customHeight="1" x14ac:dyDescent="0.25">
      <c r="H820" s="14"/>
      <c r="I820" s="14"/>
      <c r="J820" s="14"/>
    </row>
    <row r="821" spans="8:10" ht="15.75" customHeight="1" x14ac:dyDescent="0.25">
      <c r="H821" s="14"/>
      <c r="I821" s="14"/>
      <c r="J821" s="14"/>
    </row>
    <row r="822" spans="8:10" ht="15.75" customHeight="1" x14ac:dyDescent="0.25">
      <c r="H822" s="14"/>
      <c r="I822" s="14"/>
      <c r="J822" s="14"/>
    </row>
    <row r="823" spans="8:10" ht="15.75" customHeight="1" x14ac:dyDescent="0.25">
      <c r="H823" s="14"/>
      <c r="I823" s="14"/>
      <c r="J823" s="14"/>
    </row>
    <row r="824" spans="8:10" ht="15.75" customHeight="1" x14ac:dyDescent="0.25">
      <c r="H824" s="14"/>
      <c r="I824" s="14"/>
      <c r="J824" s="14"/>
    </row>
    <row r="825" spans="8:10" ht="15.75" customHeight="1" x14ac:dyDescent="0.25">
      <c r="H825" s="14"/>
      <c r="I825" s="14"/>
      <c r="J825" s="14"/>
    </row>
    <row r="826" spans="8:10" ht="15.75" customHeight="1" x14ac:dyDescent="0.25">
      <c r="H826" s="14"/>
      <c r="I826" s="14"/>
      <c r="J826" s="14"/>
    </row>
    <row r="827" spans="8:10" ht="15.75" customHeight="1" x14ac:dyDescent="0.25">
      <c r="H827" s="14"/>
      <c r="I827" s="14"/>
      <c r="J827" s="14"/>
    </row>
    <row r="828" spans="8:10" ht="15.75" customHeight="1" x14ac:dyDescent="0.25">
      <c r="H828" s="14"/>
      <c r="I828" s="14"/>
      <c r="J828" s="14"/>
    </row>
    <row r="829" spans="8:10" ht="15.75" customHeight="1" x14ac:dyDescent="0.25">
      <c r="H829" s="14"/>
      <c r="I829" s="14"/>
      <c r="J829" s="14"/>
    </row>
    <row r="830" spans="8:10" ht="15.75" customHeight="1" x14ac:dyDescent="0.25">
      <c r="H830" s="14"/>
      <c r="I830" s="14"/>
      <c r="J830" s="14"/>
    </row>
    <row r="831" spans="8:10" ht="15.75" customHeight="1" x14ac:dyDescent="0.25">
      <c r="H831" s="14"/>
      <c r="I831" s="14"/>
      <c r="J831" s="14"/>
    </row>
    <row r="832" spans="8:10" ht="15.75" customHeight="1" x14ac:dyDescent="0.25">
      <c r="H832" s="14"/>
      <c r="I832" s="14"/>
      <c r="J832" s="14"/>
    </row>
    <row r="833" spans="8:10" ht="15.75" customHeight="1" x14ac:dyDescent="0.25">
      <c r="H833" s="14"/>
      <c r="I833" s="14"/>
      <c r="J833" s="14"/>
    </row>
    <row r="834" spans="8:10" ht="15.75" customHeight="1" x14ac:dyDescent="0.25">
      <c r="H834" s="14"/>
      <c r="I834" s="14"/>
      <c r="J834" s="14"/>
    </row>
    <row r="835" spans="8:10" ht="15.75" customHeight="1" x14ac:dyDescent="0.25">
      <c r="H835" s="14"/>
      <c r="I835" s="14"/>
      <c r="J835" s="14"/>
    </row>
    <row r="836" spans="8:10" ht="15.75" customHeight="1" x14ac:dyDescent="0.25">
      <c r="H836" s="14"/>
      <c r="I836" s="14"/>
      <c r="J836" s="14"/>
    </row>
    <row r="837" spans="8:10" ht="15.75" customHeight="1" x14ac:dyDescent="0.25">
      <c r="H837" s="14"/>
      <c r="I837" s="14"/>
      <c r="J837" s="14"/>
    </row>
    <row r="838" spans="8:10" ht="15.75" customHeight="1" x14ac:dyDescent="0.25">
      <c r="H838" s="14"/>
      <c r="I838" s="14"/>
      <c r="J838" s="14"/>
    </row>
    <row r="839" spans="8:10" ht="15.75" customHeight="1" x14ac:dyDescent="0.25">
      <c r="H839" s="14"/>
      <c r="I839" s="14"/>
      <c r="J839" s="14"/>
    </row>
    <row r="840" spans="8:10" ht="15.75" customHeight="1" x14ac:dyDescent="0.25">
      <c r="H840" s="14"/>
      <c r="I840" s="14"/>
      <c r="J840" s="14"/>
    </row>
    <row r="841" spans="8:10" ht="15.75" customHeight="1" x14ac:dyDescent="0.25">
      <c r="H841" s="14"/>
      <c r="I841" s="14"/>
      <c r="J841" s="14"/>
    </row>
    <row r="842" spans="8:10" ht="15.75" customHeight="1" x14ac:dyDescent="0.25">
      <c r="H842" s="14"/>
      <c r="I842" s="14"/>
      <c r="J842" s="14"/>
    </row>
    <row r="843" spans="8:10" ht="15.75" customHeight="1" x14ac:dyDescent="0.25">
      <c r="H843" s="14"/>
      <c r="I843" s="14"/>
      <c r="J843" s="14"/>
    </row>
    <row r="844" spans="8:10" ht="15.75" customHeight="1" x14ac:dyDescent="0.25">
      <c r="H844" s="14"/>
      <c r="I844" s="14"/>
      <c r="J844" s="14"/>
    </row>
    <row r="845" spans="8:10" ht="15.75" customHeight="1" x14ac:dyDescent="0.25">
      <c r="H845" s="14"/>
      <c r="I845" s="14"/>
      <c r="J845" s="14"/>
    </row>
    <row r="846" spans="8:10" ht="15.75" customHeight="1" x14ac:dyDescent="0.25">
      <c r="H846" s="14"/>
      <c r="I846" s="14"/>
      <c r="J846" s="14"/>
    </row>
    <row r="847" spans="8:10" ht="15.75" customHeight="1" x14ac:dyDescent="0.25">
      <c r="H847" s="14"/>
      <c r="I847" s="14"/>
      <c r="J847" s="14"/>
    </row>
    <row r="848" spans="8:10" ht="15.75" customHeight="1" x14ac:dyDescent="0.25">
      <c r="H848" s="14"/>
      <c r="I848" s="14"/>
      <c r="J848" s="14"/>
    </row>
    <row r="849" spans="8:10" ht="15.75" customHeight="1" x14ac:dyDescent="0.25">
      <c r="H849" s="14"/>
      <c r="I849" s="14"/>
      <c r="J849" s="14"/>
    </row>
    <row r="850" spans="8:10" ht="15.75" customHeight="1" x14ac:dyDescent="0.25">
      <c r="H850" s="14"/>
      <c r="I850" s="14"/>
      <c r="J850" s="14"/>
    </row>
    <row r="851" spans="8:10" ht="15.75" customHeight="1" x14ac:dyDescent="0.25">
      <c r="H851" s="14"/>
      <c r="I851" s="14"/>
      <c r="J851" s="14"/>
    </row>
    <row r="852" spans="8:10" ht="15.75" customHeight="1" x14ac:dyDescent="0.25">
      <c r="H852" s="14"/>
      <c r="I852" s="14"/>
      <c r="J852" s="14"/>
    </row>
    <row r="853" spans="8:10" ht="15.75" customHeight="1" x14ac:dyDescent="0.25">
      <c r="H853" s="14"/>
      <c r="I853" s="14"/>
      <c r="J853" s="14"/>
    </row>
    <row r="854" spans="8:10" ht="15.75" customHeight="1" x14ac:dyDescent="0.25">
      <c r="H854" s="14"/>
      <c r="I854" s="14"/>
      <c r="J854" s="14"/>
    </row>
    <row r="855" spans="8:10" ht="15.75" customHeight="1" x14ac:dyDescent="0.25">
      <c r="H855" s="14"/>
      <c r="I855" s="14"/>
      <c r="J855" s="14"/>
    </row>
    <row r="856" spans="8:10" ht="15.75" customHeight="1" x14ac:dyDescent="0.25">
      <c r="H856" s="14"/>
      <c r="I856" s="14"/>
      <c r="J856" s="14"/>
    </row>
    <row r="857" spans="8:10" ht="15.75" customHeight="1" x14ac:dyDescent="0.25">
      <c r="H857" s="14"/>
      <c r="I857" s="14"/>
      <c r="J857" s="14"/>
    </row>
    <row r="858" spans="8:10" ht="15.75" customHeight="1" x14ac:dyDescent="0.25">
      <c r="H858" s="14"/>
      <c r="I858" s="14"/>
      <c r="J858" s="14"/>
    </row>
    <row r="859" spans="8:10" ht="15.75" customHeight="1" x14ac:dyDescent="0.25">
      <c r="H859" s="14"/>
      <c r="I859" s="14"/>
      <c r="J859" s="14"/>
    </row>
    <row r="860" spans="8:10" ht="15.75" customHeight="1" x14ac:dyDescent="0.25">
      <c r="H860" s="14"/>
      <c r="I860" s="14"/>
      <c r="J860" s="14"/>
    </row>
    <row r="861" spans="8:10" ht="15.75" customHeight="1" x14ac:dyDescent="0.25">
      <c r="H861" s="14"/>
      <c r="I861" s="14"/>
      <c r="J861" s="14"/>
    </row>
    <row r="862" spans="8:10" ht="15.75" customHeight="1" x14ac:dyDescent="0.25">
      <c r="H862" s="14"/>
      <c r="I862" s="14"/>
      <c r="J862" s="14"/>
    </row>
    <row r="863" spans="8:10" ht="15.75" customHeight="1" x14ac:dyDescent="0.25">
      <c r="H863" s="14"/>
      <c r="I863" s="14"/>
      <c r="J863" s="14"/>
    </row>
    <row r="864" spans="8:10" ht="15.75" customHeight="1" x14ac:dyDescent="0.25">
      <c r="H864" s="14"/>
      <c r="I864" s="14"/>
      <c r="J864" s="14"/>
    </row>
    <row r="865" spans="8:10" ht="15.75" customHeight="1" x14ac:dyDescent="0.25">
      <c r="H865" s="14"/>
      <c r="I865" s="14"/>
      <c r="J865" s="14"/>
    </row>
    <row r="866" spans="8:10" ht="15.75" customHeight="1" x14ac:dyDescent="0.25">
      <c r="H866" s="14"/>
      <c r="I866" s="14"/>
      <c r="J866" s="14"/>
    </row>
    <row r="867" spans="8:10" ht="15.75" customHeight="1" x14ac:dyDescent="0.25">
      <c r="H867" s="14"/>
      <c r="I867" s="14"/>
      <c r="J867" s="14"/>
    </row>
    <row r="868" spans="8:10" ht="15.75" customHeight="1" x14ac:dyDescent="0.25">
      <c r="H868" s="14"/>
      <c r="I868" s="14"/>
      <c r="J868" s="14"/>
    </row>
    <row r="869" spans="8:10" ht="15.75" customHeight="1" x14ac:dyDescent="0.25">
      <c r="H869" s="14"/>
      <c r="I869" s="14"/>
      <c r="J869" s="14"/>
    </row>
    <row r="870" spans="8:10" ht="15.75" customHeight="1" x14ac:dyDescent="0.25">
      <c r="H870" s="14"/>
      <c r="I870" s="14"/>
      <c r="J870" s="14"/>
    </row>
    <row r="871" spans="8:10" ht="15.75" customHeight="1" x14ac:dyDescent="0.25">
      <c r="H871" s="14"/>
      <c r="I871" s="14"/>
      <c r="J871" s="14"/>
    </row>
    <row r="872" spans="8:10" ht="15.75" customHeight="1" x14ac:dyDescent="0.25">
      <c r="H872" s="14"/>
      <c r="I872" s="14"/>
      <c r="J872" s="14"/>
    </row>
    <row r="873" spans="8:10" ht="15.75" customHeight="1" x14ac:dyDescent="0.25">
      <c r="H873" s="14"/>
      <c r="I873" s="14"/>
      <c r="J873" s="14"/>
    </row>
    <row r="874" spans="8:10" ht="15.75" customHeight="1" x14ac:dyDescent="0.25">
      <c r="H874" s="14"/>
      <c r="I874" s="14"/>
      <c r="J874" s="14"/>
    </row>
    <row r="875" spans="8:10" ht="15.75" customHeight="1" x14ac:dyDescent="0.25">
      <c r="H875" s="14"/>
      <c r="I875" s="14"/>
      <c r="J875" s="14"/>
    </row>
    <row r="876" spans="8:10" ht="15.75" customHeight="1" x14ac:dyDescent="0.25">
      <c r="H876" s="14"/>
      <c r="I876" s="14"/>
      <c r="J876" s="14"/>
    </row>
    <row r="877" spans="8:10" ht="15.75" customHeight="1" x14ac:dyDescent="0.25">
      <c r="H877" s="14"/>
      <c r="I877" s="14"/>
      <c r="J877" s="14"/>
    </row>
    <row r="878" spans="8:10" ht="15.75" customHeight="1" x14ac:dyDescent="0.25">
      <c r="H878" s="14"/>
      <c r="I878" s="14"/>
      <c r="J878" s="14"/>
    </row>
    <row r="879" spans="8:10" ht="15.75" customHeight="1" x14ac:dyDescent="0.25">
      <c r="H879" s="14"/>
      <c r="I879" s="14"/>
      <c r="J879" s="14"/>
    </row>
    <row r="880" spans="8:10" ht="15.75" customHeight="1" x14ac:dyDescent="0.25">
      <c r="H880" s="14"/>
      <c r="I880" s="14"/>
      <c r="J880" s="14"/>
    </row>
    <row r="881" spans="8:10" ht="15.75" customHeight="1" x14ac:dyDescent="0.25">
      <c r="H881" s="14"/>
      <c r="I881" s="14"/>
      <c r="J881" s="14"/>
    </row>
    <row r="882" spans="8:10" ht="15.75" customHeight="1" x14ac:dyDescent="0.25">
      <c r="H882" s="14"/>
      <c r="I882" s="14"/>
      <c r="J882" s="14"/>
    </row>
    <row r="883" spans="8:10" ht="15.75" customHeight="1" x14ac:dyDescent="0.25">
      <c r="H883" s="14"/>
      <c r="I883" s="14"/>
      <c r="J883" s="14"/>
    </row>
    <row r="884" spans="8:10" ht="15.75" customHeight="1" x14ac:dyDescent="0.25">
      <c r="H884" s="14"/>
      <c r="I884" s="14"/>
      <c r="J884" s="14"/>
    </row>
    <row r="885" spans="8:10" ht="15.75" customHeight="1" x14ac:dyDescent="0.25">
      <c r="H885" s="14"/>
      <c r="I885" s="14"/>
      <c r="J885" s="14"/>
    </row>
    <row r="886" spans="8:10" ht="15.75" customHeight="1" x14ac:dyDescent="0.25">
      <c r="H886" s="14"/>
      <c r="I886" s="14"/>
      <c r="J886" s="14"/>
    </row>
    <row r="887" spans="8:10" ht="15.75" customHeight="1" x14ac:dyDescent="0.25">
      <c r="H887" s="14"/>
      <c r="I887" s="14"/>
      <c r="J887" s="14"/>
    </row>
    <row r="888" spans="8:10" ht="15.75" customHeight="1" x14ac:dyDescent="0.25">
      <c r="H888" s="14"/>
      <c r="I888" s="14"/>
      <c r="J888" s="14"/>
    </row>
    <row r="889" spans="8:10" ht="15.75" customHeight="1" x14ac:dyDescent="0.25">
      <c r="H889" s="14"/>
      <c r="I889" s="14"/>
      <c r="J889" s="14"/>
    </row>
    <row r="890" spans="8:10" ht="15.75" customHeight="1" x14ac:dyDescent="0.25">
      <c r="H890" s="14"/>
      <c r="I890" s="14"/>
      <c r="J890" s="14"/>
    </row>
    <row r="891" spans="8:10" ht="15.75" customHeight="1" x14ac:dyDescent="0.25">
      <c r="H891" s="14"/>
      <c r="I891" s="14"/>
      <c r="J891" s="14"/>
    </row>
    <row r="892" spans="8:10" ht="15.75" customHeight="1" x14ac:dyDescent="0.25">
      <c r="H892" s="14"/>
      <c r="I892" s="14"/>
      <c r="J892" s="14"/>
    </row>
    <row r="893" spans="8:10" ht="15.75" customHeight="1" x14ac:dyDescent="0.25">
      <c r="H893" s="14"/>
      <c r="I893" s="14"/>
      <c r="J893" s="14"/>
    </row>
    <row r="894" spans="8:10" ht="15.75" customHeight="1" x14ac:dyDescent="0.25">
      <c r="H894" s="14"/>
      <c r="I894" s="14"/>
      <c r="J894" s="14"/>
    </row>
    <row r="895" spans="8:10" ht="15.75" customHeight="1" x14ac:dyDescent="0.25">
      <c r="H895" s="14"/>
      <c r="I895" s="14"/>
      <c r="J895" s="14"/>
    </row>
    <row r="896" spans="8:10" ht="15.75" customHeight="1" x14ac:dyDescent="0.25">
      <c r="H896" s="14"/>
      <c r="I896" s="14"/>
      <c r="J896" s="14"/>
    </row>
    <row r="897" spans="8:10" ht="15.75" customHeight="1" x14ac:dyDescent="0.25">
      <c r="H897" s="14"/>
      <c r="I897" s="14"/>
      <c r="J897" s="14"/>
    </row>
    <row r="898" spans="8:10" ht="15.75" customHeight="1" x14ac:dyDescent="0.25">
      <c r="H898" s="14"/>
      <c r="I898" s="14"/>
      <c r="J898" s="14"/>
    </row>
    <row r="899" spans="8:10" ht="15.75" customHeight="1" x14ac:dyDescent="0.25">
      <c r="H899" s="14"/>
      <c r="I899" s="14"/>
      <c r="J899" s="14"/>
    </row>
    <row r="900" spans="8:10" ht="15.75" customHeight="1" x14ac:dyDescent="0.25">
      <c r="H900" s="14"/>
      <c r="I900" s="14"/>
      <c r="J900" s="14"/>
    </row>
    <row r="901" spans="8:10" ht="15.75" customHeight="1" x14ac:dyDescent="0.25">
      <c r="H901" s="14"/>
      <c r="I901" s="14"/>
      <c r="J901" s="14"/>
    </row>
    <row r="902" spans="8:10" ht="15.75" customHeight="1" x14ac:dyDescent="0.25">
      <c r="H902" s="14"/>
      <c r="I902" s="14"/>
      <c r="J902" s="14"/>
    </row>
    <row r="903" spans="8:10" ht="15.75" customHeight="1" x14ac:dyDescent="0.25">
      <c r="H903" s="14"/>
      <c r="I903" s="14"/>
      <c r="J903" s="14"/>
    </row>
    <row r="904" spans="8:10" ht="15.75" customHeight="1" x14ac:dyDescent="0.25">
      <c r="H904" s="14"/>
      <c r="I904" s="14"/>
      <c r="J904" s="14"/>
    </row>
    <row r="905" spans="8:10" ht="15.75" customHeight="1" x14ac:dyDescent="0.25">
      <c r="H905" s="14"/>
      <c r="I905" s="14"/>
      <c r="J905" s="14"/>
    </row>
    <row r="906" spans="8:10" ht="15.75" customHeight="1" x14ac:dyDescent="0.25">
      <c r="H906" s="14"/>
      <c r="I906" s="14"/>
      <c r="J906" s="14"/>
    </row>
    <row r="907" spans="8:10" ht="15.75" customHeight="1" x14ac:dyDescent="0.25">
      <c r="H907" s="14"/>
      <c r="I907" s="14"/>
      <c r="J907" s="14"/>
    </row>
    <row r="908" spans="8:10" ht="15.75" customHeight="1" x14ac:dyDescent="0.25">
      <c r="H908" s="14"/>
      <c r="I908" s="14"/>
      <c r="J908" s="14"/>
    </row>
    <row r="909" spans="8:10" ht="15.75" customHeight="1" x14ac:dyDescent="0.25">
      <c r="H909" s="14"/>
      <c r="I909" s="14"/>
      <c r="J909" s="14"/>
    </row>
    <row r="910" spans="8:10" ht="15.75" customHeight="1" x14ac:dyDescent="0.25">
      <c r="H910" s="14"/>
      <c r="I910" s="14"/>
      <c r="J910" s="14"/>
    </row>
    <row r="911" spans="8:10" ht="15.75" customHeight="1" x14ac:dyDescent="0.25">
      <c r="H911" s="14"/>
      <c r="I911" s="14"/>
      <c r="J911" s="14"/>
    </row>
    <row r="912" spans="8:10" ht="15.75" customHeight="1" x14ac:dyDescent="0.25">
      <c r="H912" s="14"/>
      <c r="I912" s="14"/>
      <c r="J912" s="14"/>
    </row>
    <row r="913" spans="8:10" ht="15.75" customHeight="1" x14ac:dyDescent="0.25">
      <c r="H913" s="14"/>
      <c r="I913" s="14"/>
      <c r="J913" s="14"/>
    </row>
    <row r="914" spans="8:10" ht="15.75" customHeight="1" x14ac:dyDescent="0.25">
      <c r="H914" s="14"/>
      <c r="I914" s="14"/>
      <c r="J914" s="14"/>
    </row>
    <row r="915" spans="8:10" ht="15.75" customHeight="1" x14ac:dyDescent="0.25">
      <c r="H915" s="14"/>
      <c r="I915" s="14"/>
      <c r="J915" s="14"/>
    </row>
    <row r="916" spans="8:10" ht="15.75" customHeight="1" x14ac:dyDescent="0.25">
      <c r="H916" s="14"/>
      <c r="I916" s="14"/>
      <c r="J916" s="14"/>
    </row>
    <row r="917" spans="8:10" ht="15.75" customHeight="1" x14ac:dyDescent="0.25">
      <c r="H917" s="14"/>
      <c r="I917" s="14"/>
      <c r="J917" s="14"/>
    </row>
    <row r="918" spans="8:10" ht="15.75" customHeight="1" x14ac:dyDescent="0.25">
      <c r="H918" s="14"/>
      <c r="I918" s="14"/>
      <c r="J918" s="14"/>
    </row>
    <row r="919" spans="8:10" ht="15.75" customHeight="1" x14ac:dyDescent="0.25">
      <c r="H919" s="14"/>
      <c r="I919" s="14"/>
      <c r="J919" s="14"/>
    </row>
    <row r="920" spans="8:10" ht="15.75" customHeight="1" x14ac:dyDescent="0.25">
      <c r="H920" s="14"/>
      <c r="I920" s="14"/>
      <c r="J920" s="14"/>
    </row>
    <row r="921" spans="8:10" ht="15.75" customHeight="1" x14ac:dyDescent="0.25">
      <c r="H921" s="14"/>
      <c r="I921" s="14"/>
      <c r="J921" s="14"/>
    </row>
    <row r="922" spans="8:10" ht="15.75" customHeight="1" x14ac:dyDescent="0.25">
      <c r="H922" s="14"/>
      <c r="I922" s="14"/>
      <c r="J922" s="14"/>
    </row>
    <row r="923" spans="8:10" ht="15.75" customHeight="1" x14ac:dyDescent="0.25">
      <c r="H923" s="14"/>
      <c r="I923" s="14"/>
      <c r="J923" s="14"/>
    </row>
    <row r="924" spans="8:10" ht="15.75" customHeight="1" x14ac:dyDescent="0.25">
      <c r="H924" s="14"/>
      <c r="I924" s="14"/>
      <c r="J924" s="14"/>
    </row>
    <row r="925" spans="8:10" ht="15.75" customHeight="1" x14ac:dyDescent="0.25">
      <c r="H925" s="14"/>
      <c r="I925" s="14"/>
      <c r="J925" s="14"/>
    </row>
    <row r="926" spans="8:10" ht="15.75" customHeight="1" x14ac:dyDescent="0.25">
      <c r="H926" s="14"/>
      <c r="I926" s="14"/>
      <c r="J926" s="14"/>
    </row>
    <row r="927" spans="8:10" ht="15.75" customHeight="1" x14ac:dyDescent="0.25">
      <c r="H927" s="14"/>
      <c r="I927" s="14"/>
      <c r="J927" s="14"/>
    </row>
    <row r="928" spans="8:10" ht="15.75" customHeight="1" x14ac:dyDescent="0.25">
      <c r="H928" s="14"/>
      <c r="I928" s="14"/>
      <c r="J928" s="14"/>
    </row>
    <row r="929" spans="8:10" ht="15.75" customHeight="1" x14ac:dyDescent="0.25">
      <c r="H929" s="14"/>
      <c r="I929" s="14"/>
      <c r="J929" s="14"/>
    </row>
    <row r="930" spans="8:10" ht="15.75" customHeight="1" x14ac:dyDescent="0.25">
      <c r="H930" s="14"/>
      <c r="I930" s="14"/>
      <c r="J930" s="14"/>
    </row>
    <row r="931" spans="8:10" ht="15.75" customHeight="1" x14ac:dyDescent="0.25">
      <c r="H931" s="14"/>
      <c r="I931" s="14"/>
      <c r="J931" s="14"/>
    </row>
    <row r="932" spans="8:10" ht="15.75" customHeight="1" x14ac:dyDescent="0.25">
      <c r="H932" s="14"/>
      <c r="I932" s="14"/>
      <c r="J932" s="14"/>
    </row>
    <row r="933" spans="8:10" ht="15.75" customHeight="1" x14ac:dyDescent="0.25">
      <c r="H933" s="14"/>
      <c r="I933" s="14"/>
      <c r="J933" s="14"/>
    </row>
    <row r="934" spans="8:10" ht="15.75" customHeight="1" x14ac:dyDescent="0.25">
      <c r="H934" s="14"/>
      <c r="I934" s="14"/>
      <c r="J934" s="14"/>
    </row>
    <row r="935" spans="8:10" ht="15.75" customHeight="1" x14ac:dyDescent="0.25">
      <c r="H935" s="14"/>
      <c r="I935" s="14"/>
      <c r="J935" s="14"/>
    </row>
    <row r="936" spans="8:10" ht="15.75" customHeight="1" x14ac:dyDescent="0.25">
      <c r="H936" s="14"/>
      <c r="I936" s="14"/>
      <c r="J936" s="14"/>
    </row>
    <row r="937" spans="8:10" ht="15.75" customHeight="1" x14ac:dyDescent="0.25">
      <c r="H937" s="14"/>
      <c r="I937" s="14"/>
      <c r="J937" s="14"/>
    </row>
    <row r="938" spans="8:10" ht="15.75" customHeight="1" x14ac:dyDescent="0.25">
      <c r="H938" s="14"/>
      <c r="I938" s="14"/>
      <c r="J938" s="14"/>
    </row>
    <row r="939" spans="8:10" ht="15.75" customHeight="1" x14ac:dyDescent="0.25">
      <c r="H939" s="14"/>
      <c r="I939" s="14"/>
      <c r="J939" s="14"/>
    </row>
    <row r="940" spans="8:10" ht="15.75" customHeight="1" x14ac:dyDescent="0.25">
      <c r="H940" s="14"/>
      <c r="I940" s="14"/>
      <c r="J940" s="14"/>
    </row>
    <row r="941" spans="8:10" ht="15.75" customHeight="1" x14ac:dyDescent="0.25">
      <c r="H941" s="14"/>
      <c r="I941" s="14"/>
      <c r="J941" s="14"/>
    </row>
    <row r="942" spans="8:10" ht="15.75" customHeight="1" x14ac:dyDescent="0.25">
      <c r="H942" s="14"/>
      <c r="I942" s="14"/>
      <c r="J942" s="14"/>
    </row>
    <row r="943" spans="8:10" ht="15.75" customHeight="1" x14ac:dyDescent="0.25">
      <c r="H943" s="14"/>
      <c r="I943" s="14"/>
      <c r="J943" s="14"/>
    </row>
    <row r="944" spans="8:10" ht="15.75" customHeight="1" x14ac:dyDescent="0.25">
      <c r="H944" s="14"/>
      <c r="I944" s="14"/>
      <c r="J944" s="14"/>
    </row>
    <row r="945" spans="8:10" ht="15.75" customHeight="1" x14ac:dyDescent="0.25">
      <c r="H945" s="14"/>
      <c r="I945" s="14"/>
      <c r="J945" s="14"/>
    </row>
    <row r="946" spans="8:10" ht="15.75" customHeight="1" x14ac:dyDescent="0.25">
      <c r="H946" s="14"/>
      <c r="I946" s="14"/>
      <c r="J946" s="14"/>
    </row>
    <row r="947" spans="8:10" ht="15.75" customHeight="1" x14ac:dyDescent="0.25">
      <c r="H947" s="14"/>
      <c r="I947" s="14"/>
      <c r="J947" s="14"/>
    </row>
    <row r="948" spans="8:10" ht="15.75" customHeight="1" x14ac:dyDescent="0.25">
      <c r="H948" s="14"/>
      <c r="I948" s="14"/>
      <c r="J948" s="14"/>
    </row>
    <row r="949" spans="8:10" ht="15.75" customHeight="1" x14ac:dyDescent="0.25">
      <c r="H949" s="14"/>
      <c r="I949" s="14"/>
      <c r="J949" s="14"/>
    </row>
    <row r="950" spans="8:10" ht="15.75" customHeight="1" x14ac:dyDescent="0.25">
      <c r="H950" s="14"/>
      <c r="I950" s="14"/>
      <c r="J950" s="14"/>
    </row>
    <row r="951" spans="8:10" ht="15.75" customHeight="1" x14ac:dyDescent="0.25">
      <c r="H951" s="14"/>
      <c r="I951" s="14"/>
      <c r="J951" s="14"/>
    </row>
    <row r="952" spans="8:10" ht="15.75" customHeight="1" x14ac:dyDescent="0.25">
      <c r="H952" s="14"/>
      <c r="I952" s="14"/>
      <c r="J952" s="14"/>
    </row>
    <row r="953" spans="8:10" ht="15.75" customHeight="1" x14ac:dyDescent="0.25">
      <c r="H953" s="14"/>
      <c r="I953" s="14"/>
      <c r="J953" s="14"/>
    </row>
    <row r="954" spans="8:10" ht="15.75" customHeight="1" x14ac:dyDescent="0.25">
      <c r="H954" s="14"/>
      <c r="I954" s="14"/>
      <c r="J954" s="14"/>
    </row>
    <row r="955" spans="8:10" ht="15.75" customHeight="1" x14ac:dyDescent="0.25">
      <c r="H955" s="14"/>
      <c r="I955" s="14"/>
      <c r="J955" s="14"/>
    </row>
    <row r="956" spans="8:10" ht="15.75" customHeight="1" x14ac:dyDescent="0.25">
      <c r="H956" s="14"/>
      <c r="I956" s="14"/>
      <c r="J956" s="14"/>
    </row>
    <row r="957" spans="8:10" ht="15.75" customHeight="1" x14ac:dyDescent="0.25">
      <c r="H957" s="14"/>
      <c r="I957" s="14"/>
      <c r="J957" s="14"/>
    </row>
    <row r="958" spans="8:10" ht="15.75" customHeight="1" x14ac:dyDescent="0.25">
      <c r="H958" s="14"/>
      <c r="I958" s="14"/>
      <c r="J958" s="14"/>
    </row>
    <row r="959" spans="8:10" ht="15.75" customHeight="1" x14ac:dyDescent="0.25">
      <c r="H959" s="14"/>
      <c r="I959" s="14"/>
      <c r="J959" s="14"/>
    </row>
    <row r="960" spans="8:10" ht="15.75" customHeight="1" x14ac:dyDescent="0.25">
      <c r="H960" s="14"/>
      <c r="I960" s="14"/>
      <c r="J960" s="14"/>
    </row>
    <row r="961" spans="8:10" ht="15.75" customHeight="1" x14ac:dyDescent="0.25">
      <c r="H961" s="14"/>
      <c r="I961" s="14"/>
      <c r="J961" s="14"/>
    </row>
    <row r="962" spans="8:10" ht="15.75" customHeight="1" x14ac:dyDescent="0.25">
      <c r="H962" s="14"/>
      <c r="I962" s="14"/>
      <c r="J962" s="14"/>
    </row>
    <row r="963" spans="8:10" ht="15.75" customHeight="1" x14ac:dyDescent="0.25">
      <c r="H963" s="14"/>
      <c r="I963" s="14"/>
      <c r="J963" s="14"/>
    </row>
    <row r="964" spans="8:10" ht="15.75" customHeight="1" x14ac:dyDescent="0.25">
      <c r="H964" s="14"/>
      <c r="I964" s="14"/>
      <c r="J964" s="14"/>
    </row>
    <row r="965" spans="8:10" ht="15.75" customHeight="1" x14ac:dyDescent="0.25">
      <c r="H965" s="14"/>
      <c r="I965" s="14"/>
      <c r="J965" s="14"/>
    </row>
    <row r="966" spans="8:10" ht="15.75" customHeight="1" x14ac:dyDescent="0.25">
      <c r="H966" s="14"/>
      <c r="I966" s="14"/>
      <c r="J966" s="14"/>
    </row>
    <row r="967" spans="8:10" ht="15.75" customHeight="1" x14ac:dyDescent="0.25">
      <c r="H967" s="14"/>
      <c r="I967" s="14"/>
      <c r="J967" s="14"/>
    </row>
    <row r="968" spans="8:10" ht="15.75" customHeight="1" x14ac:dyDescent="0.25">
      <c r="H968" s="14"/>
      <c r="I968" s="14"/>
      <c r="J968" s="14"/>
    </row>
    <row r="969" spans="8:10" ht="15.75" customHeight="1" x14ac:dyDescent="0.25">
      <c r="H969" s="14"/>
      <c r="I969" s="14"/>
      <c r="J969" s="14"/>
    </row>
    <row r="970" spans="8:10" ht="15.75" customHeight="1" x14ac:dyDescent="0.25">
      <c r="H970" s="14"/>
      <c r="I970" s="14"/>
      <c r="J970" s="14"/>
    </row>
    <row r="971" spans="8:10" ht="15.75" customHeight="1" x14ac:dyDescent="0.25">
      <c r="H971" s="14"/>
      <c r="I971" s="14"/>
      <c r="J971" s="14"/>
    </row>
    <row r="972" spans="8:10" ht="15.75" customHeight="1" x14ac:dyDescent="0.25">
      <c r="H972" s="14"/>
      <c r="I972" s="14"/>
      <c r="J972" s="14"/>
    </row>
    <row r="973" spans="8:10" ht="15.75" customHeight="1" x14ac:dyDescent="0.25">
      <c r="H973" s="14"/>
      <c r="I973" s="14"/>
      <c r="J973" s="14"/>
    </row>
    <row r="974" spans="8:10" ht="15.75" customHeight="1" x14ac:dyDescent="0.25">
      <c r="H974" s="14"/>
      <c r="I974" s="14"/>
      <c r="J974" s="14"/>
    </row>
    <row r="975" spans="8:10" ht="15.75" customHeight="1" x14ac:dyDescent="0.25">
      <c r="H975" s="14"/>
      <c r="I975" s="14"/>
      <c r="J975" s="14"/>
    </row>
    <row r="976" spans="8:10" ht="15.75" customHeight="1" x14ac:dyDescent="0.25">
      <c r="H976" s="14"/>
      <c r="I976" s="14"/>
      <c r="J976" s="14"/>
    </row>
    <row r="977" spans="8:10" ht="15.75" customHeight="1" x14ac:dyDescent="0.25">
      <c r="H977" s="14"/>
      <c r="I977" s="14"/>
      <c r="J977" s="14"/>
    </row>
    <row r="978" spans="8:10" ht="15.75" customHeight="1" x14ac:dyDescent="0.25">
      <c r="H978" s="14"/>
      <c r="I978" s="14"/>
      <c r="J978" s="14"/>
    </row>
    <row r="979" spans="8:10" ht="15.75" customHeight="1" x14ac:dyDescent="0.25">
      <c r="H979" s="14"/>
      <c r="I979" s="14"/>
      <c r="J979" s="14"/>
    </row>
    <row r="980" spans="8:10" ht="15.75" customHeight="1" x14ac:dyDescent="0.25">
      <c r="H980" s="14"/>
      <c r="I980" s="14"/>
      <c r="J980" s="14"/>
    </row>
    <row r="981" spans="8:10" ht="15.75" customHeight="1" x14ac:dyDescent="0.25">
      <c r="H981" s="14"/>
      <c r="I981" s="14"/>
      <c r="J981" s="14"/>
    </row>
    <row r="982" spans="8:10" ht="15.75" customHeight="1" x14ac:dyDescent="0.25">
      <c r="H982" s="14"/>
      <c r="I982" s="14"/>
      <c r="J982" s="14"/>
    </row>
    <row r="983" spans="8:10" ht="15.75" customHeight="1" x14ac:dyDescent="0.25">
      <c r="H983" s="14"/>
      <c r="I983" s="14"/>
      <c r="J983" s="14"/>
    </row>
    <row r="984" spans="8:10" ht="15.75" customHeight="1" x14ac:dyDescent="0.25">
      <c r="H984" s="14"/>
      <c r="I984" s="14"/>
      <c r="J984" s="14"/>
    </row>
    <row r="985" spans="8:10" ht="15.75" customHeight="1" x14ac:dyDescent="0.25">
      <c r="H985" s="14"/>
      <c r="I985" s="14"/>
      <c r="J985" s="14"/>
    </row>
    <row r="986" spans="8:10" ht="15.75" customHeight="1" x14ac:dyDescent="0.25">
      <c r="H986" s="14"/>
      <c r="I986" s="14"/>
      <c r="J986" s="14"/>
    </row>
    <row r="987" spans="8:10" ht="15.75" customHeight="1" x14ac:dyDescent="0.25">
      <c r="H987" s="14"/>
      <c r="I987" s="14"/>
      <c r="J987" s="14"/>
    </row>
    <row r="988" spans="8:10" ht="15.75" customHeight="1" x14ac:dyDescent="0.25">
      <c r="H988" s="14"/>
      <c r="I988" s="14"/>
      <c r="J988" s="14"/>
    </row>
    <row r="989" spans="8:10" ht="15.75" customHeight="1" x14ac:dyDescent="0.25">
      <c r="H989" s="14"/>
      <c r="I989" s="14"/>
      <c r="J989" s="14"/>
    </row>
    <row r="990" spans="8:10" ht="15.75" customHeight="1" x14ac:dyDescent="0.25">
      <c r="H990" s="14"/>
      <c r="I990" s="14"/>
      <c r="J990" s="14"/>
    </row>
    <row r="991" spans="8:10" ht="15.75" customHeight="1" x14ac:dyDescent="0.25">
      <c r="H991" s="14"/>
      <c r="I991" s="14"/>
      <c r="J991" s="14"/>
    </row>
    <row r="992" spans="8:10" ht="15.75" customHeight="1" x14ac:dyDescent="0.25">
      <c r="H992" s="14"/>
      <c r="I992" s="14"/>
      <c r="J992" s="14"/>
    </row>
    <row r="993" spans="8:10" ht="15.75" customHeight="1" x14ac:dyDescent="0.25">
      <c r="H993" s="14"/>
      <c r="I993" s="14"/>
      <c r="J993" s="14"/>
    </row>
    <row r="994" spans="8:10" ht="15.75" customHeight="1" x14ac:dyDescent="0.25">
      <c r="H994" s="14"/>
      <c r="I994" s="14"/>
      <c r="J994" s="14"/>
    </row>
    <row r="995" spans="8:10" ht="15.75" customHeight="1" x14ac:dyDescent="0.25">
      <c r="H995" s="14"/>
      <c r="I995" s="14"/>
      <c r="J995" s="14"/>
    </row>
    <row r="996" spans="8:10" ht="15.75" customHeight="1" x14ac:dyDescent="0.25">
      <c r="H996" s="14"/>
      <c r="I996" s="14"/>
      <c r="J996" s="14"/>
    </row>
    <row r="997" spans="8:10" ht="15.75" customHeight="1" x14ac:dyDescent="0.25">
      <c r="H997" s="14"/>
      <c r="I997" s="14"/>
      <c r="J997" s="14"/>
    </row>
    <row r="998" spans="8:10" ht="15.75" customHeight="1" x14ac:dyDescent="0.25">
      <c r="H998" s="14"/>
      <c r="I998" s="14"/>
      <c r="J998" s="14"/>
    </row>
    <row r="999" spans="8:10" ht="15.75" customHeight="1" x14ac:dyDescent="0.25">
      <c r="H999" s="14"/>
      <c r="I999" s="14"/>
      <c r="J999" s="14"/>
    </row>
    <row r="1000" spans="8:10" ht="15.75" customHeight="1" x14ac:dyDescent="0.25">
      <c r="H1000" s="14"/>
      <c r="I1000" s="14"/>
      <c r="J1000" s="14"/>
    </row>
  </sheetData>
  <dataValidations count="1">
    <dataValidation type="list" allowBlank="1" showErrorMessage="1" sqref="A2" xr:uid="{00000000-0002-0000-0100-000000000000}">
      <formula1>$C$2:$C$196</formula1>
    </dataValidation>
  </dataValidation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2D050"/>
  </sheetPr>
  <dimension ref="A1:J1000"/>
  <sheetViews>
    <sheetView topLeftCell="A62" workbookViewId="0"/>
  </sheetViews>
  <sheetFormatPr defaultColWidth="12.625" defaultRowHeight="15" customHeight="1" x14ac:dyDescent="0.2"/>
  <cols>
    <col min="1" max="1" width="34.75" customWidth="1"/>
    <col min="2" max="2" width="10.625" customWidth="1"/>
    <col min="3" max="26" width="7.625" customWidth="1"/>
  </cols>
  <sheetData>
    <row r="1" spans="1:10" ht="18.75" x14ac:dyDescent="0.3">
      <c r="A1" s="17" t="s">
        <v>644</v>
      </c>
      <c r="B1" s="18"/>
    </row>
    <row r="3" spans="1:10" x14ac:dyDescent="0.25">
      <c r="A3" s="2" t="s">
        <v>645</v>
      </c>
    </row>
    <row r="4" spans="1:10" x14ac:dyDescent="0.25">
      <c r="A4" s="2" t="s">
        <v>646</v>
      </c>
    </row>
    <row r="5" spans="1:10" x14ac:dyDescent="0.25">
      <c r="A5" s="2" t="s">
        <v>647</v>
      </c>
    </row>
    <row r="7" spans="1:10" x14ac:dyDescent="0.25">
      <c r="A7" s="2" t="s">
        <v>648</v>
      </c>
    </row>
    <row r="8" spans="1:10" x14ac:dyDescent="0.25">
      <c r="A8" s="2" t="s">
        <v>649</v>
      </c>
    </row>
    <row r="10" spans="1:10" x14ac:dyDescent="0.25">
      <c r="A10" s="19" t="s">
        <v>650</v>
      </c>
      <c r="B10" s="20"/>
      <c r="C10" s="20"/>
      <c r="D10" s="20"/>
      <c r="E10" s="20"/>
      <c r="F10" s="20"/>
      <c r="G10" s="20"/>
    </row>
    <row r="12" spans="1:10" x14ac:dyDescent="0.25">
      <c r="A12" s="21" t="s">
        <v>651</v>
      </c>
      <c r="B12" s="21" t="s">
        <v>652</v>
      </c>
      <c r="C12" s="22">
        <v>2015</v>
      </c>
      <c r="D12" s="21">
        <v>2020</v>
      </c>
      <c r="E12" s="22">
        <v>2025</v>
      </c>
      <c r="F12" s="21">
        <v>2030</v>
      </c>
      <c r="G12" s="22">
        <v>2035</v>
      </c>
      <c r="H12" s="21">
        <v>2040</v>
      </c>
      <c r="I12" s="22">
        <v>2045</v>
      </c>
      <c r="J12" s="21">
        <v>2050</v>
      </c>
    </row>
    <row r="13" spans="1:10" x14ac:dyDescent="0.25">
      <c r="A13" s="23" t="s">
        <v>653</v>
      </c>
      <c r="B13" s="23" t="s">
        <v>654</v>
      </c>
      <c r="C13" s="24">
        <v>1</v>
      </c>
      <c r="D13" s="24">
        <v>1</v>
      </c>
      <c r="E13" s="24">
        <v>1</v>
      </c>
      <c r="F13" s="24">
        <v>1</v>
      </c>
      <c r="G13" s="24">
        <v>1</v>
      </c>
      <c r="H13" s="24">
        <v>1</v>
      </c>
      <c r="I13" s="24">
        <v>1</v>
      </c>
      <c r="J13" s="24">
        <v>1</v>
      </c>
    </row>
    <row r="14" spans="1:10" x14ac:dyDescent="0.25">
      <c r="A14" s="25" t="s">
        <v>653</v>
      </c>
      <c r="B14" s="25" t="s">
        <v>222</v>
      </c>
      <c r="C14" s="26">
        <v>1</v>
      </c>
      <c r="D14" s="26">
        <v>1</v>
      </c>
      <c r="E14" s="26">
        <v>1</v>
      </c>
      <c r="F14" s="26">
        <v>1</v>
      </c>
      <c r="G14" s="26">
        <v>1</v>
      </c>
      <c r="H14" s="26">
        <v>1</v>
      </c>
      <c r="I14" s="26">
        <v>1</v>
      </c>
      <c r="J14" s="26">
        <v>1</v>
      </c>
    </row>
    <row r="15" spans="1:10" x14ac:dyDescent="0.25">
      <c r="A15" s="27" t="s">
        <v>653</v>
      </c>
      <c r="B15" s="27" t="s">
        <v>223</v>
      </c>
      <c r="C15" s="28">
        <v>1</v>
      </c>
      <c r="D15" s="28">
        <v>1</v>
      </c>
      <c r="E15" s="28">
        <v>1</v>
      </c>
      <c r="F15" s="28">
        <v>1</v>
      </c>
      <c r="G15" s="28">
        <v>1</v>
      </c>
      <c r="H15" s="28">
        <v>1</v>
      </c>
      <c r="I15" s="28">
        <v>1</v>
      </c>
      <c r="J15" s="28">
        <v>1</v>
      </c>
    </row>
    <row r="16" spans="1:10" x14ac:dyDescent="0.25">
      <c r="A16" s="25" t="s">
        <v>655</v>
      </c>
      <c r="B16" s="25" t="s">
        <v>654</v>
      </c>
      <c r="C16" s="20">
        <v>1</v>
      </c>
      <c r="D16" s="20">
        <v>1</v>
      </c>
      <c r="E16" s="20">
        <v>1</v>
      </c>
      <c r="F16" s="20">
        <v>1</v>
      </c>
      <c r="G16" s="20">
        <v>1</v>
      </c>
      <c r="H16" s="20">
        <v>1</v>
      </c>
      <c r="I16" s="20">
        <v>1</v>
      </c>
      <c r="J16" s="20">
        <v>1</v>
      </c>
    </row>
    <row r="17" spans="1:10" x14ac:dyDescent="0.25">
      <c r="A17" s="25" t="s">
        <v>655</v>
      </c>
      <c r="B17" s="25" t="s">
        <v>222</v>
      </c>
      <c r="C17" s="20">
        <v>1</v>
      </c>
      <c r="D17" s="20">
        <v>1</v>
      </c>
      <c r="E17" s="20">
        <v>1</v>
      </c>
      <c r="F17" s="20">
        <v>1</v>
      </c>
      <c r="G17" s="20">
        <v>1</v>
      </c>
      <c r="H17" s="20">
        <v>1</v>
      </c>
      <c r="I17" s="20">
        <v>1</v>
      </c>
      <c r="J17" s="20">
        <v>1</v>
      </c>
    </row>
    <row r="18" spans="1:10" x14ac:dyDescent="0.25">
      <c r="A18" s="27" t="s">
        <v>655</v>
      </c>
      <c r="B18" s="25" t="s">
        <v>223</v>
      </c>
      <c r="C18" s="28">
        <v>1</v>
      </c>
      <c r="D18" s="28">
        <v>1</v>
      </c>
      <c r="E18" s="28">
        <v>1</v>
      </c>
      <c r="F18" s="28">
        <v>1</v>
      </c>
      <c r="G18" s="28">
        <v>1</v>
      </c>
      <c r="H18" s="28">
        <v>1</v>
      </c>
      <c r="I18" s="28">
        <v>1</v>
      </c>
      <c r="J18" s="28">
        <v>1</v>
      </c>
    </row>
    <row r="19" spans="1:10" x14ac:dyDescent="0.25">
      <c r="A19" s="23" t="s">
        <v>656</v>
      </c>
      <c r="B19" s="23" t="s">
        <v>654</v>
      </c>
      <c r="C19" s="24">
        <v>1</v>
      </c>
      <c r="D19" s="24">
        <v>1</v>
      </c>
      <c r="E19" s="24">
        <v>1</v>
      </c>
      <c r="F19" s="24">
        <v>1</v>
      </c>
      <c r="G19" s="24">
        <v>1</v>
      </c>
      <c r="H19" s="24">
        <v>1</v>
      </c>
      <c r="I19" s="24">
        <v>1</v>
      </c>
      <c r="J19" s="24">
        <v>1</v>
      </c>
    </row>
    <row r="20" spans="1:10" x14ac:dyDescent="0.25">
      <c r="A20" s="25" t="s">
        <v>656</v>
      </c>
      <c r="B20" s="25" t="s">
        <v>222</v>
      </c>
      <c r="C20" s="26">
        <v>1</v>
      </c>
      <c r="D20" s="26">
        <v>1</v>
      </c>
      <c r="E20" s="26">
        <v>1</v>
      </c>
      <c r="F20" s="26">
        <v>1</v>
      </c>
      <c r="G20" s="26">
        <v>1</v>
      </c>
      <c r="H20" s="26">
        <v>1</v>
      </c>
      <c r="I20" s="26">
        <v>1</v>
      </c>
      <c r="J20" s="26">
        <v>1</v>
      </c>
    </row>
    <row r="21" spans="1:10" ht="15.75" customHeight="1" x14ac:dyDescent="0.25">
      <c r="A21" s="27" t="s">
        <v>656</v>
      </c>
      <c r="B21" s="27" t="s">
        <v>223</v>
      </c>
      <c r="C21" s="28">
        <v>1</v>
      </c>
      <c r="D21" s="28">
        <v>1</v>
      </c>
      <c r="E21" s="28">
        <v>1</v>
      </c>
      <c r="F21" s="28">
        <v>1</v>
      </c>
      <c r="G21" s="28">
        <v>1</v>
      </c>
      <c r="H21" s="28">
        <v>1</v>
      </c>
      <c r="I21" s="28">
        <v>1</v>
      </c>
      <c r="J21" s="28">
        <v>1</v>
      </c>
    </row>
    <row r="22" spans="1:10" ht="15.75" customHeight="1" x14ac:dyDescent="0.25">
      <c r="A22" s="25" t="s">
        <v>657</v>
      </c>
      <c r="B22" s="25" t="s">
        <v>654</v>
      </c>
      <c r="C22" s="20">
        <v>1</v>
      </c>
      <c r="D22" s="20">
        <v>1</v>
      </c>
      <c r="E22" s="20">
        <v>1</v>
      </c>
      <c r="F22" s="20">
        <v>1</v>
      </c>
      <c r="G22" s="20">
        <v>1</v>
      </c>
      <c r="H22" s="20">
        <v>1</v>
      </c>
      <c r="I22" s="20">
        <v>1</v>
      </c>
      <c r="J22" s="20">
        <v>1</v>
      </c>
    </row>
    <row r="23" spans="1:10" ht="15.75" customHeight="1" x14ac:dyDescent="0.25">
      <c r="A23" s="25" t="s">
        <v>657</v>
      </c>
      <c r="B23" s="25" t="s">
        <v>222</v>
      </c>
      <c r="C23" s="26">
        <v>1</v>
      </c>
      <c r="D23" s="26">
        <v>1</v>
      </c>
      <c r="E23" s="26">
        <v>1</v>
      </c>
      <c r="F23" s="26">
        <v>1</v>
      </c>
      <c r="G23" s="26">
        <v>1</v>
      </c>
      <c r="H23" s="26">
        <v>1</v>
      </c>
      <c r="I23" s="26">
        <v>1</v>
      </c>
      <c r="J23" s="26">
        <v>1</v>
      </c>
    </row>
    <row r="24" spans="1:10" ht="15.75" customHeight="1" x14ac:dyDescent="0.25">
      <c r="A24" s="25" t="s">
        <v>657</v>
      </c>
      <c r="B24" s="25" t="s">
        <v>223</v>
      </c>
      <c r="C24" s="20">
        <v>1</v>
      </c>
      <c r="D24" s="20">
        <v>1</v>
      </c>
      <c r="E24" s="20">
        <v>1</v>
      </c>
      <c r="F24" s="20">
        <v>1</v>
      </c>
      <c r="G24" s="20">
        <v>1</v>
      </c>
      <c r="H24" s="20">
        <v>1</v>
      </c>
      <c r="I24" s="20">
        <v>1</v>
      </c>
      <c r="J24" s="20">
        <v>1</v>
      </c>
    </row>
    <row r="25" spans="1:10" ht="15.75" customHeight="1" x14ac:dyDescent="0.25">
      <c r="A25" s="27" t="s">
        <v>657</v>
      </c>
      <c r="B25" s="29" t="s">
        <v>658</v>
      </c>
      <c r="C25" s="30">
        <v>1</v>
      </c>
      <c r="D25" s="30">
        <v>1</v>
      </c>
      <c r="E25" s="30">
        <v>1</v>
      </c>
      <c r="F25" s="30">
        <v>1</v>
      </c>
      <c r="G25" s="30">
        <v>1</v>
      </c>
      <c r="H25" s="30">
        <v>1</v>
      </c>
      <c r="I25" s="30">
        <v>1</v>
      </c>
      <c r="J25" s="30">
        <v>1</v>
      </c>
    </row>
    <row r="26" spans="1:10" ht="15.75" customHeight="1" x14ac:dyDescent="0.25">
      <c r="A26" s="25" t="s">
        <v>659</v>
      </c>
      <c r="B26" s="23" t="s">
        <v>654</v>
      </c>
      <c r="C26" s="26">
        <v>1</v>
      </c>
      <c r="D26" s="26">
        <v>1</v>
      </c>
      <c r="E26" s="26">
        <v>1</v>
      </c>
      <c r="F26" s="26">
        <v>1</v>
      </c>
      <c r="G26" s="26">
        <v>1</v>
      </c>
      <c r="H26" s="26">
        <v>1</v>
      </c>
      <c r="I26" s="26">
        <v>1</v>
      </c>
      <c r="J26" s="26">
        <v>1</v>
      </c>
    </row>
    <row r="27" spans="1:10" ht="15.75" customHeight="1" x14ac:dyDescent="0.25">
      <c r="A27" s="25" t="s">
        <v>659</v>
      </c>
      <c r="B27" s="25" t="s">
        <v>222</v>
      </c>
      <c r="C27" s="20">
        <v>1</v>
      </c>
      <c r="D27" s="20">
        <v>1</v>
      </c>
      <c r="E27" s="20">
        <v>1</v>
      </c>
      <c r="F27" s="20">
        <v>1</v>
      </c>
      <c r="G27" s="20">
        <v>1</v>
      </c>
      <c r="H27" s="20">
        <v>1</v>
      </c>
      <c r="I27" s="20">
        <v>1</v>
      </c>
      <c r="J27" s="20">
        <v>1</v>
      </c>
    </row>
    <row r="28" spans="1:10" ht="15.75" customHeight="1" x14ac:dyDescent="0.25">
      <c r="A28" s="27" t="s">
        <v>659</v>
      </c>
      <c r="B28" s="27" t="s">
        <v>223</v>
      </c>
      <c r="C28" s="28">
        <v>1</v>
      </c>
      <c r="D28" s="28">
        <v>1</v>
      </c>
      <c r="E28" s="28">
        <v>1</v>
      </c>
      <c r="F28" s="28">
        <v>1</v>
      </c>
      <c r="G28" s="28">
        <v>1</v>
      </c>
      <c r="H28" s="28">
        <v>1</v>
      </c>
      <c r="I28" s="28">
        <v>1</v>
      </c>
      <c r="J28" s="28">
        <v>1</v>
      </c>
    </row>
    <row r="29" spans="1:10" ht="15.75" customHeight="1" x14ac:dyDescent="0.25">
      <c r="A29" s="25" t="s">
        <v>660</v>
      </c>
      <c r="B29" s="25" t="s">
        <v>654</v>
      </c>
      <c r="C29" s="20">
        <v>1</v>
      </c>
      <c r="D29" s="20">
        <v>1</v>
      </c>
      <c r="E29" s="20">
        <v>1</v>
      </c>
      <c r="F29" s="20">
        <v>1</v>
      </c>
      <c r="G29" s="20">
        <v>1</v>
      </c>
      <c r="H29" s="20">
        <v>1</v>
      </c>
      <c r="I29" s="20">
        <v>1</v>
      </c>
      <c r="J29" s="20">
        <v>1</v>
      </c>
    </row>
    <row r="30" spans="1:10" ht="15.75" customHeight="1" x14ac:dyDescent="0.25">
      <c r="A30" s="25" t="s">
        <v>660</v>
      </c>
      <c r="B30" s="25" t="s">
        <v>222</v>
      </c>
      <c r="C30" s="20">
        <v>1</v>
      </c>
      <c r="D30" s="20">
        <v>1</v>
      </c>
      <c r="E30" s="20">
        <v>1</v>
      </c>
      <c r="F30" s="20">
        <v>1</v>
      </c>
      <c r="G30" s="20">
        <v>1</v>
      </c>
      <c r="H30" s="20">
        <v>1</v>
      </c>
      <c r="I30" s="20">
        <v>1</v>
      </c>
      <c r="J30" s="20">
        <v>1</v>
      </c>
    </row>
    <row r="31" spans="1:10" ht="15.75" customHeight="1" x14ac:dyDescent="0.25">
      <c r="A31" s="27" t="s">
        <v>660</v>
      </c>
      <c r="B31" s="27" t="s">
        <v>223</v>
      </c>
      <c r="C31" s="30">
        <v>1</v>
      </c>
      <c r="D31" s="30">
        <v>1</v>
      </c>
      <c r="E31" s="30">
        <v>1</v>
      </c>
      <c r="F31" s="30">
        <v>1</v>
      </c>
      <c r="G31" s="30">
        <v>1</v>
      </c>
      <c r="H31" s="30">
        <v>1</v>
      </c>
      <c r="I31" s="30">
        <v>1</v>
      </c>
      <c r="J31" s="30">
        <v>1</v>
      </c>
    </row>
    <row r="32" spans="1:10" ht="15.75" customHeight="1" x14ac:dyDescent="0.25">
      <c r="A32" s="25" t="s">
        <v>661</v>
      </c>
      <c r="B32" s="25" t="s">
        <v>654</v>
      </c>
      <c r="C32" s="20">
        <v>1</v>
      </c>
      <c r="D32" s="20">
        <v>1</v>
      </c>
      <c r="E32" s="20">
        <v>1</v>
      </c>
      <c r="F32" s="20">
        <v>1</v>
      </c>
      <c r="G32" s="20">
        <v>1</v>
      </c>
      <c r="H32" s="20">
        <v>1</v>
      </c>
      <c r="I32" s="20">
        <v>1</v>
      </c>
      <c r="J32" s="20">
        <v>1</v>
      </c>
    </row>
    <row r="33" spans="1:10" ht="15.75" customHeight="1" x14ac:dyDescent="0.25">
      <c r="A33" s="25" t="s">
        <v>661</v>
      </c>
      <c r="B33" s="25" t="s">
        <v>222</v>
      </c>
      <c r="C33" s="20">
        <v>1</v>
      </c>
      <c r="D33" s="20">
        <v>1</v>
      </c>
      <c r="E33" s="20">
        <v>1</v>
      </c>
      <c r="F33" s="20">
        <v>1</v>
      </c>
      <c r="G33" s="20">
        <v>1</v>
      </c>
      <c r="H33" s="20">
        <v>1</v>
      </c>
      <c r="I33" s="20">
        <v>1</v>
      </c>
      <c r="J33" s="20">
        <v>1</v>
      </c>
    </row>
    <row r="34" spans="1:10" ht="15.75" customHeight="1" x14ac:dyDescent="0.25">
      <c r="A34" s="27" t="s">
        <v>661</v>
      </c>
      <c r="B34" s="27" t="s">
        <v>223</v>
      </c>
      <c r="C34" s="30">
        <v>1</v>
      </c>
      <c r="D34" s="30">
        <v>1</v>
      </c>
      <c r="E34" s="30">
        <v>1</v>
      </c>
      <c r="F34" s="30">
        <v>1</v>
      </c>
      <c r="G34" s="30">
        <v>1</v>
      </c>
      <c r="H34" s="30">
        <v>1</v>
      </c>
      <c r="I34" s="30">
        <v>1</v>
      </c>
      <c r="J34" s="30">
        <v>1</v>
      </c>
    </row>
    <row r="35" spans="1:10" ht="15.75" customHeight="1" x14ac:dyDescent="0.25">
      <c r="A35" s="25" t="s">
        <v>662</v>
      </c>
      <c r="B35" s="25" t="s">
        <v>654</v>
      </c>
      <c r="C35" s="20">
        <v>1</v>
      </c>
      <c r="D35" s="20">
        <v>1</v>
      </c>
      <c r="E35" s="20">
        <v>1</v>
      </c>
      <c r="F35" s="20">
        <v>1</v>
      </c>
      <c r="G35" s="20">
        <v>1</v>
      </c>
      <c r="H35" s="20">
        <v>1</v>
      </c>
      <c r="I35" s="20">
        <v>1</v>
      </c>
      <c r="J35" s="20">
        <v>1</v>
      </c>
    </row>
    <row r="36" spans="1:10" ht="15.75" customHeight="1" x14ac:dyDescent="0.25">
      <c r="A36" s="25" t="s">
        <v>662</v>
      </c>
      <c r="B36" s="25" t="s">
        <v>222</v>
      </c>
      <c r="C36" s="20">
        <v>1</v>
      </c>
      <c r="D36" s="20">
        <v>1</v>
      </c>
      <c r="E36" s="20">
        <v>1</v>
      </c>
      <c r="F36" s="20">
        <v>1</v>
      </c>
      <c r="G36" s="20">
        <v>1</v>
      </c>
      <c r="H36" s="20">
        <v>1</v>
      </c>
      <c r="I36" s="20">
        <v>1</v>
      </c>
      <c r="J36" s="20">
        <v>1</v>
      </c>
    </row>
    <row r="37" spans="1:10" ht="15.75" customHeight="1" x14ac:dyDescent="0.25">
      <c r="A37" s="27" t="s">
        <v>662</v>
      </c>
      <c r="B37" s="27" t="s">
        <v>223</v>
      </c>
      <c r="C37" s="30">
        <v>1</v>
      </c>
      <c r="D37" s="30">
        <v>1</v>
      </c>
      <c r="E37" s="30">
        <v>1</v>
      </c>
      <c r="F37" s="30">
        <v>1</v>
      </c>
      <c r="G37" s="30">
        <v>1</v>
      </c>
      <c r="H37" s="30">
        <v>1</v>
      </c>
      <c r="I37" s="30">
        <v>1</v>
      </c>
      <c r="J37" s="30">
        <v>1</v>
      </c>
    </row>
    <row r="38" spans="1:10" ht="15.75" customHeight="1" x14ac:dyDescent="0.2"/>
    <row r="39" spans="1:10" ht="15.75" customHeight="1" x14ac:dyDescent="0.25">
      <c r="A39" s="31" t="s">
        <v>663</v>
      </c>
      <c r="B39" s="32"/>
      <c r="C39" s="32"/>
      <c r="D39" s="32"/>
      <c r="E39" s="32"/>
    </row>
    <row r="40" spans="1:10" ht="15.75" customHeight="1" x14ac:dyDescent="0.2"/>
    <row r="41" spans="1:10" ht="15.75" customHeight="1" x14ac:dyDescent="0.3">
      <c r="A41" s="17" t="s">
        <v>664</v>
      </c>
      <c r="B41" s="18"/>
    </row>
    <row r="42" spans="1:10" ht="15.75" customHeight="1" x14ac:dyDescent="0.25">
      <c r="A42" s="2" t="s">
        <v>665</v>
      </c>
    </row>
    <row r="43" spans="1:10" ht="15.75" customHeight="1" x14ac:dyDescent="0.25">
      <c r="A43" s="2" t="s">
        <v>666</v>
      </c>
    </row>
    <row r="44" spans="1:10" ht="15.75" customHeight="1" x14ac:dyDescent="0.25">
      <c r="A44" s="2" t="s">
        <v>667</v>
      </c>
    </row>
    <row r="45" spans="1:10" ht="15.75" customHeight="1" x14ac:dyDescent="0.25">
      <c r="A45" s="2" t="s">
        <v>668</v>
      </c>
    </row>
    <row r="46" spans="1:10" ht="15.75" customHeight="1" x14ac:dyDescent="0.2"/>
    <row r="47" spans="1:10" ht="15.75" customHeight="1" x14ac:dyDescent="0.25">
      <c r="A47" s="2" t="s">
        <v>669</v>
      </c>
    </row>
    <row r="48" spans="1:10" ht="15.75" customHeight="1" x14ac:dyDescent="0.25">
      <c r="A48" s="2" t="s">
        <v>670</v>
      </c>
    </row>
    <row r="49" spans="1:2" ht="15.75" customHeight="1" x14ac:dyDescent="0.25">
      <c r="A49" s="2" t="s">
        <v>671</v>
      </c>
    </row>
    <row r="50" spans="1:2" ht="15.75" customHeight="1" x14ac:dyDescent="0.25">
      <c r="A50" s="2" t="s">
        <v>672</v>
      </c>
    </row>
    <row r="51" spans="1:2" ht="15.75" customHeight="1" x14ac:dyDescent="0.25">
      <c r="A51" s="2" t="s">
        <v>673</v>
      </c>
    </row>
    <row r="52" spans="1:2" ht="15.75" customHeight="1" x14ac:dyDescent="0.25">
      <c r="A52" s="2" t="s">
        <v>674</v>
      </c>
    </row>
    <row r="53" spans="1:2" ht="15.75" customHeight="1" x14ac:dyDescent="0.25">
      <c r="A53" s="2" t="s">
        <v>675</v>
      </c>
    </row>
    <row r="54" spans="1:2" ht="15.75" customHeight="1" x14ac:dyDescent="0.2"/>
    <row r="55" spans="1:2" ht="15.75" customHeight="1" x14ac:dyDescent="0.25">
      <c r="A55" s="2" t="s">
        <v>676</v>
      </c>
    </row>
    <row r="56" spans="1:2" ht="15.75" customHeight="1" x14ac:dyDescent="0.25">
      <c r="A56" s="2" t="s">
        <v>677</v>
      </c>
    </row>
    <row r="57" spans="1:2" ht="15.75" customHeight="1" x14ac:dyDescent="0.25">
      <c r="A57" s="2" t="s">
        <v>678</v>
      </c>
    </row>
    <row r="58" spans="1:2" ht="15.75" customHeight="1" x14ac:dyDescent="0.25">
      <c r="A58" s="2" t="s">
        <v>679</v>
      </c>
    </row>
    <row r="59" spans="1:2" ht="15.75" customHeight="1" x14ac:dyDescent="0.25">
      <c r="A59" s="2" t="s">
        <v>680</v>
      </c>
    </row>
    <row r="60" spans="1:2" ht="15.75" customHeight="1" x14ac:dyDescent="0.2"/>
    <row r="61" spans="1:2" ht="15.75" customHeight="1" x14ac:dyDescent="0.25">
      <c r="A61" s="1" t="s">
        <v>234</v>
      </c>
      <c r="B61" s="2">
        <f>VLOOKUP('Country Selector'!$A$2,'Country Selector'!$C$2:$F$196,2,FALSE)</f>
        <v>1.7586206896551724</v>
      </c>
    </row>
    <row r="62" spans="1:2" ht="15.75" customHeight="1" x14ac:dyDescent="0.25">
      <c r="A62" s="1" t="s">
        <v>235</v>
      </c>
      <c r="B62" s="2">
        <f>VLOOKUP('Country Selector'!$A$2,'Country Selector'!$C$2:$F$196,3,FALSE)</f>
        <v>1.6363636363636362</v>
      </c>
    </row>
    <row r="63" spans="1:2" ht="15.75" customHeight="1" x14ac:dyDescent="0.25">
      <c r="A63" s="1" t="s">
        <v>681</v>
      </c>
      <c r="B63" s="2">
        <f>VLOOKUP('Country Selector'!$A$2,'Country Selector'!$C$2:$F$196,4,FALSE)</f>
        <v>1.2134471718249733</v>
      </c>
    </row>
    <row r="64" spans="1:2" ht="15.75" customHeight="1" x14ac:dyDescent="0.25">
      <c r="A64" s="1"/>
    </row>
    <row r="65" spans="1:9" ht="15.75" customHeight="1" x14ac:dyDescent="0.3">
      <c r="A65" s="17" t="s">
        <v>682</v>
      </c>
      <c r="B65" s="18"/>
    </row>
    <row r="66" spans="1:9" ht="15.75" customHeight="1" x14ac:dyDescent="0.25">
      <c r="A66" s="1" t="s">
        <v>194</v>
      </c>
      <c r="B66" s="14" t="str">
        <f>VLOOKUP('Country Selector'!A2,'Country Selector'!C2:J196,5,FALSE)</f>
        <v>Y</v>
      </c>
    </row>
    <row r="67" spans="1:9" ht="15.75" customHeight="1" x14ac:dyDescent="0.2"/>
    <row r="68" spans="1:9" ht="15.75" customHeight="1" x14ac:dyDescent="0.25">
      <c r="A68" s="33" t="s">
        <v>683</v>
      </c>
      <c r="B68" s="34"/>
      <c r="C68" s="34"/>
      <c r="D68" s="34"/>
      <c r="E68" s="34"/>
      <c r="F68" s="34"/>
      <c r="G68" s="34"/>
      <c r="H68" s="34"/>
      <c r="I68" s="35"/>
    </row>
    <row r="69" spans="1:9" ht="15.75" customHeight="1" x14ac:dyDescent="0.25">
      <c r="A69" s="36" t="s">
        <v>684</v>
      </c>
      <c r="B69" s="1">
        <v>2015</v>
      </c>
      <c r="C69" s="1">
        <v>2020</v>
      </c>
      <c r="D69" s="1">
        <v>2025</v>
      </c>
      <c r="E69" s="1">
        <v>2030</v>
      </c>
      <c r="F69" s="1">
        <v>2035</v>
      </c>
      <c r="G69" s="1">
        <v>2040</v>
      </c>
      <c r="H69" s="1">
        <v>2045</v>
      </c>
      <c r="I69" s="37">
        <v>2050</v>
      </c>
    </row>
    <row r="70" spans="1:9" ht="15.75" customHeight="1" x14ac:dyDescent="0.25">
      <c r="A70" s="38" t="s">
        <v>685</v>
      </c>
      <c r="B70" s="5">
        <f t="shared" ref="B70:I70" si="0">AVERAGE(C33:C34)</f>
        <v>1</v>
      </c>
      <c r="C70" s="5">
        <f t="shared" si="0"/>
        <v>1</v>
      </c>
      <c r="D70" s="5">
        <f t="shared" si="0"/>
        <v>1</v>
      </c>
      <c r="E70" s="5">
        <f t="shared" si="0"/>
        <v>1</v>
      </c>
      <c r="F70" s="5">
        <f t="shared" si="0"/>
        <v>1</v>
      </c>
      <c r="G70" s="5">
        <f t="shared" si="0"/>
        <v>1</v>
      </c>
      <c r="H70" s="5">
        <f t="shared" si="0"/>
        <v>1</v>
      </c>
      <c r="I70" s="8">
        <f t="shared" si="0"/>
        <v>1</v>
      </c>
    </row>
    <row r="71" spans="1:9" ht="15.75" customHeight="1" x14ac:dyDescent="0.25">
      <c r="A71" s="38" t="s">
        <v>686</v>
      </c>
      <c r="B71" s="5">
        <f t="shared" ref="B71:I71" si="1">C33</f>
        <v>1</v>
      </c>
      <c r="C71" s="5">
        <f t="shared" si="1"/>
        <v>1</v>
      </c>
      <c r="D71" s="5">
        <f t="shared" si="1"/>
        <v>1</v>
      </c>
      <c r="E71" s="5">
        <f t="shared" si="1"/>
        <v>1</v>
      </c>
      <c r="F71" s="5">
        <f t="shared" si="1"/>
        <v>1</v>
      </c>
      <c r="G71" s="5">
        <f t="shared" si="1"/>
        <v>1</v>
      </c>
      <c r="H71" s="5">
        <f t="shared" si="1"/>
        <v>1</v>
      </c>
      <c r="I71" s="8">
        <f t="shared" si="1"/>
        <v>1</v>
      </c>
    </row>
    <row r="72" spans="1:9" ht="15.75" customHeight="1" x14ac:dyDescent="0.25">
      <c r="A72" s="38" t="s">
        <v>687</v>
      </c>
      <c r="B72" s="5">
        <f t="shared" ref="B72:I72" si="2">C13</f>
        <v>1</v>
      </c>
      <c r="C72" s="5">
        <f t="shared" si="2"/>
        <v>1</v>
      </c>
      <c r="D72" s="5">
        <f t="shared" si="2"/>
        <v>1</v>
      </c>
      <c r="E72" s="5">
        <f t="shared" si="2"/>
        <v>1</v>
      </c>
      <c r="F72" s="5">
        <f t="shared" si="2"/>
        <v>1</v>
      </c>
      <c r="G72" s="5">
        <f t="shared" si="2"/>
        <v>1</v>
      </c>
      <c r="H72" s="5">
        <f t="shared" si="2"/>
        <v>1</v>
      </c>
      <c r="I72" s="8">
        <f t="shared" si="2"/>
        <v>1</v>
      </c>
    </row>
    <row r="73" spans="1:9" ht="15.75" customHeight="1" x14ac:dyDescent="0.25">
      <c r="A73" s="38" t="s">
        <v>688</v>
      </c>
      <c r="B73" s="5">
        <f t="shared" ref="B73:I73" si="3">C27</f>
        <v>1</v>
      </c>
      <c r="C73" s="5">
        <f t="shared" si="3"/>
        <v>1</v>
      </c>
      <c r="D73" s="5">
        <f t="shared" si="3"/>
        <v>1</v>
      </c>
      <c r="E73" s="5">
        <f t="shared" si="3"/>
        <v>1</v>
      </c>
      <c r="F73" s="5">
        <f t="shared" si="3"/>
        <v>1</v>
      </c>
      <c r="G73" s="5">
        <f t="shared" si="3"/>
        <v>1</v>
      </c>
      <c r="H73" s="5">
        <f t="shared" si="3"/>
        <v>1</v>
      </c>
      <c r="I73" s="8">
        <f t="shared" si="3"/>
        <v>1</v>
      </c>
    </row>
    <row r="74" spans="1:9" ht="15.75" customHeight="1" x14ac:dyDescent="0.25">
      <c r="A74" s="38" t="s">
        <v>689</v>
      </c>
      <c r="B74" s="5">
        <f t="shared" ref="B74:I74" si="4">C27</f>
        <v>1</v>
      </c>
      <c r="C74" s="5">
        <f t="shared" si="4"/>
        <v>1</v>
      </c>
      <c r="D74" s="5">
        <f t="shared" si="4"/>
        <v>1</v>
      </c>
      <c r="E74" s="5">
        <f t="shared" si="4"/>
        <v>1</v>
      </c>
      <c r="F74" s="5">
        <f t="shared" si="4"/>
        <v>1</v>
      </c>
      <c r="G74" s="5">
        <f t="shared" si="4"/>
        <v>1</v>
      </c>
      <c r="H74" s="5">
        <f t="shared" si="4"/>
        <v>1</v>
      </c>
      <c r="I74" s="8">
        <f t="shared" si="4"/>
        <v>1</v>
      </c>
    </row>
    <row r="75" spans="1:9" ht="15.75" customHeight="1" x14ac:dyDescent="0.25">
      <c r="A75" s="38" t="s">
        <v>690</v>
      </c>
      <c r="B75" s="5">
        <f t="shared" ref="B75:I75" si="5">C17*$B61</f>
        <v>1.7586206896551724</v>
      </c>
      <c r="C75" s="5">
        <f t="shared" si="5"/>
        <v>1.7586206896551724</v>
      </c>
      <c r="D75" s="5">
        <f t="shared" si="5"/>
        <v>1.7586206896551724</v>
      </c>
      <c r="E75" s="5">
        <f t="shared" si="5"/>
        <v>1.7586206896551724</v>
      </c>
      <c r="F75" s="5">
        <f t="shared" si="5"/>
        <v>1.7586206896551724</v>
      </c>
      <c r="G75" s="5">
        <f t="shared" si="5"/>
        <v>1.7586206896551724</v>
      </c>
      <c r="H75" s="5">
        <f t="shared" si="5"/>
        <v>1.7586206896551724</v>
      </c>
      <c r="I75" s="8">
        <f t="shared" si="5"/>
        <v>1.7586206896551724</v>
      </c>
    </row>
    <row r="76" spans="1:9" ht="15.75" customHeight="1" x14ac:dyDescent="0.25">
      <c r="A76" s="38" t="s">
        <v>691</v>
      </c>
      <c r="B76" s="5">
        <f t="shared" ref="B76:I76" si="6">C17*$B62</f>
        <v>1.6363636363636362</v>
      </c>
      <c r="C76" s="5">
        <f t="shared" si="6"/>
        <v>1.6363636363636362</v>
      </c>
      <c r="D76" s="5">
        <f t="shared" si="6"/>
        <v>1.6363636363636362</v>
      </c>
      <c r="E76" s="5">
        <f t="shared" si="6"/>
        <v>1.6363636363636362</v>
      </c>
      <c r="F76" s="5">
        <f t="shared" si="6"/>
        <v>1.6363636363636362</v>
      </c>
      <c r="G76" s="5">
        <f t="shared" si="6"/>
        <v>1.6363636363636362</v>
      </c>
      <c r="H76" s="5">
        <f t="shared" si="6"/>
        <v>1.6363636363636362</v>
      </c>
      <c r="I76" s="8">
        <f t="shared" si="6"/>
        <v>1.6363636363636362</v>
      </c>
    </row>
    <row r="77" spans="1:9" ht="15.75" customHeight="1" x14ac:dyDescent="0.25">
      <c r="A77" s="38" t="s">
        <v>692</v>
      </c>
      <c r="B77" s="5">
        <f t="shared" ref="B77:I77" si="7">C17*$B63</f>
        <v>1.2134471718249733</v>
      </c>
      <c r="C77" s="5">
        <f t="shared" si="7"/>
        <v>1.2134471718249733</v>
      </c>
      <c r="D77" s="5">
        <f t="shared" si="7"/>
        <v>1.2134471718249733</v>
      </c>
      <c r="E77" s="5">
        <f t="shared" si="7"/>
        <v>1.2134471718249733</v>
      </c>
      <c r="F77" s="5">
        <f t="shared" si="7"/>
        <v>1.2134471718249733</v>
      </c>
      <c r="G77" s="5">
        <f t="shared" si="7"/>
        <v>1.2134471718249733</v>
      </c>
      <c r="H77" s="5">
        <f t="shared" si="7"/>
        <v>1.2134471718249733</v>
      </c>
      <c r="I77" s="8">
        <f t="shared" si="7"/>
        <v>1.2134471718249733</v>
      </c>
    </row>
    <row r="78" spans="1:9" ht="15.75" customHeight="1" x14ac:dyDescent="0.25">
      <c r="A78" s="38" t="s">
        <v>693</v>
      </c>
      <c r="B78" s="5">
        <f t="shared" ref="B78:I78" si="8">C17*$B61</f>
        <v>1.7586206896551724</v>
      </c>
      <c r="C78" s="5">
        <f t="shared" si="8"/>
        <v>1.7586206896551724</v>
      </c>
      <c r="D78" s="5">
        <f t="shared" si="8"/>
        <v>1.7586206896551724</v>
      </c>
      <c r="E78" s="5">
        <f t="shared" si="8"/>
        <v>1.7586206896551724</v>
      </c>
      <c r="F78" s="5">
        <f t="shared" si="8"/>
        <v>1.7586206896551724</v>
      </c>
      <c r="G78" s="5">
        <f t="shared" si="8"/>
        <v>1.7586206896551724</v>
      </c>
      <c r="H78" s="5">
        <f t="shared" si="8"/>
        <v>1.7586206896551724</v>
      </c>
      <c r="I78" s="8">
        <f t="shared" si="8"/>
        <v>1.7586206896551724</v>
      </c>
    </row>
    <row r="79" spans="1:9" ht="15.75" customHeight="1" x14ac:dyDescent="0.25">
      <c r="A79" s="38" t="s">
        <v>694</v>
      </c>
      <c r="B79" s="5">
        <f t="shared" ref="B79:I79" si="9">C17*$B62</f>
        <v>1.6363636363636362</v>
      </c>
      <c r="C79" s="5">
        <f t="shared" si="9"/>
        <v>1.6363636363636362</v>
      </c>
      <c r="D79" s="5">
        <f t="shared" si="9"/>
        <v>1.6363636363636362</v>
      </c>
      <c r="E79" s="5">
        <f t="shared" si="9"/>
        <v>1.6363636363636362</v>
      </c>
      <c r="F79" s="5">
        <f t="shared" si="9"/>
        <v>1.6363636363636362</v>
      </c>
      <c r="G79" s="5">
        <f t="shared" si="9"/>
        <v>1.6363636363636362</v>
      </c>
      <c r="H79" s="5">
        <f t="shared" si="9"/>
        <v>1.6363636363636362</v>
      </c>
      <c r="I79" s="8">
        <f t="shared" si="9"/>
        <v>1.6363636363636362</v>
      </c>
    </row>
    <row r="80" spans="1:9" ht="15.75" customHeight="1" x14ac:dyDescent="0.25">
      <c r="A80" s="38" t="s">
        <v>695</v>
      </c>
      <c r="B80" s="5">
        <f t="shared" ref="B80:I80" si="10">C17*$B63</f>
        <v>1.2134471718249733</v>
      </c>
      <c r="C80" s="5">
        <f t="shared" si="10"/>
        <v>1.2134471718249733</v>
      </c>
      <c r="D80" s="5">
        <f t="shared" si="10"/>
        <v>1.2134471718249733</v>
      </c>
      <c r="E80" s="5">
        <f t="shared" si="10"/>
        <v>1.2134471718249733</v>
      </c>
      <c r="F80" s="5">
        <f t="shared" si="10"/>
        <v>1.2134471718249733</v>
      </c>
      <c r="G80" s="5">
        <f t="shared" si="10"/>
        <v>1.2134471718249733</v>
      </c>
      <c r="H80" s="5">
        <f t="shared" si="10"/>
        <v>1.2134471718249733</v>
      </c>
      <c r="I80" s="8">
        <f t="shared" si="10"/>
        <v>1.2134471718249733</v>
      </c>
    </row>
    <row r="81" spans="1:9" ht="15.75" customHeight="1" x14ac:dyDescent="0.25">
      <c r="A81" s="38" t="s">
        <v>696</v>
      </c>
      <c r="B81" s="5">
        <f t="shared" ref="B81:I81" si="11">C25</f>
        <v>1</v>
      </c>
      <c r="C81" s="5">
        <f t="shared" si="11"/>
        <v>1</v>
      </c>
      <c r="D81" s="5">
        <f t="shared" si="11"/>
        <v>1</v>
      </c>
      <c r="E81" s="5">
        <f t="shared" si="11"/>
        <v>1</v>
      </c>
      <c r="F81" s="5">
        <f t="shared" si="11"/>
        <v>1</v>
      </c>
      <c r="G81" s="5">
        <f t="shared" si="11"/>
        <v>1</v>
      </c>
      <c r="H81" s="5">
        <f t="shared" si="11"/>
        <v>1</v>
      </c>
      <c r="I81" s="8">
        <f t="shared" si="11"/>
        <v>1</v>
      </c>
    </row>
    <row r="82" spans="1:9" ht="15.75" customHeight="1" x14ac:dyDescent="0.25">
      <c r="A82" s="38" t="s">
        <v>697</v>
      </c>
      <c r="B82" s="5">
        <f t="shared" ref="B82:I82" si="12">C25</f>
        <v>1</v>
      </c>
      <c r="C82" s="5">
        <f t="shared" si="12"/>
        <v>1</v>
      </c>
      <c r="D82" s="5">
        <f t="shared" si="12"/>
        <v>1</v>
      </c>
      <c r="E82" s="5">
        <f t="shared" si="12"/>
        <v>1</v>
      </c>
      <c r="F82" s="5">
        <f t="shared" si="12"/>
        <v>1</v>
      </c>
      <c r="G82" s="5">
        <f t="shared" si="12"/>
        <v>1</v>
      </c>
      <c r="H82" s="5">
        <f t="shared" si="12"/>
        <v>1</v>
      </c>
      <c r="I82" s="8">
        <f t="shared" si="12"/>
        <v>1</v>
      </c>
    </row>
    <row r="83" spans="1:9" ht="15.75" customHeight="1" x14ac:dyDescent="0.25">
      <c r="A83" s="38" t="s">
        <v>698</v>
      </c>
      <c r="B83" s="5">
        <f t="shared" ref="B83:I83" si="13">C25</f>
        <v>1</v>
      </c>
      <c r="C83" s="5">
        <f t="shared" si="13"/>
        <v>1</v>
      </c>
      <c r="D83" s="5">
        <f t="shared" si="13"/>
        <v>1</v>
      </c>
      <c r="E83" s="5">
        <f t="shared" si="13"/>
        <v>1</v>
      </c>
      <c r="F83" s="5">
        <f t="shared" si="13"/>
        <v>1</v>
      </c>
      <c r="G83" s="5">
        <f t="shared" si="13"/>
        <v>1</v>
      </c>
      <c r="H83" s="5">
        <f t="shared" si="13"/>
        <v>1</v>
      </c>
      <c r="I83" s="8">
        <f t="shared" si="13"/>
        <v>1</v>
      </c>
    </row>
    <row r="84" spans="1:9" ht="15.75" customHeight="1" x14ac:dyDescent="0.25">
      <c r="A84" s="38" t="s">
        <v>699</v>
      </c>
      <c r="B84" s="5">
        <f t="shared" ref="B84:I84" si="14">C25</f>
        <v>1</v>
      </c>
      <c r="C84" s="5">
        <f t="shared" si="14"/>
        <v>1</v>
      </c>
      <c r="D84" s="5">
        <f t="shared" si="14"/>
        <v>1</v>
      </c>
      <c r="E84" s="5">
        <f t="shared" si="14"/>
        <v>1</v>
      </c>
      <c r="F84" s="5">
        <f t="shared" si="14"/>
        <v>1</v>
      </c>
      <c r="G84" s="5">
        <f t="shared" si="14"/>
        <v>1</v>
      </c>
      <c r="H84" s="5">
        <f t="shared" si="14"/>
        <v>1</v>
      </c>
      <c r="I84" s="8">
        <f t="shared" si="14"/>
        <v>1</v>
      </c>
    </row>
    <row r="85" spans="1:9" ht="15.75" customHeight="1" x14ac:dyDescent="0.25">
      <c r="A85" s="38" t="s">
        <v>700</v>
      </c>
      <c r="B85" s="5">
        <f t="shared" ref="B85:I85" si="15">C30</f>
        <v>1</v>
      </c>
      <c r="C85" s="5">
        <f t="shared" si="15"/>
        <v>1</v>
      </c>
      <c r="D85" s="5">
        <f t="shared" si="15"/>
        <v>1</v>
      </c>
      <c r="E85" s="5">
        <f t="shared" si="15"/>
        <v>1</v>
      </c>
      <c r="F85" s="5">
        <f t="shared" si="15"/>
        <v>1</v>
      </c>
      <c r="G85" s="5">
        <f t="shared" si="15"/>
        <v>1</v>
      </c>
      <c r="H85" s="5">
        <f t="shared" si="15"/>
        <v>1</v>
      </c>
      <c r="I85" s="8">
        <f t="shared" si="15"/>
        <v>1</v>
      </c>
    </row>
    <row r="86" spans="1:9" ht="15.75" customHeight="1" x14ac:dyDescent="0.25">
      <c r="A86" s="39" t="s">
        <v>701</v>
      </c>
      <c r="B86" s="9">
        <f t="shared" ref="B86:I86" si="16">C30</f>
        <v>1</v>
      </c>
      <c r="C86" s="9">
        <f t="shared" si="16"/>
        <v>1</v>
      </c>
      <c r="D86" s="9">
        <f t="shared" si="16"/>
        <v>1</v>
      </c>
      <c r="E86" s="9">
        <f t="shared" si="16"/>
        <v>1</v>
      </c>
      <c r="F86" s="9">
        <f t="shared" si="16"/>
        <v>1</v>
      </c>
      <c r="G86" s="9">
        <f t="shared" si="16"/>
        <v>1</v>
      </c>
      <c r="H86" s="9">
        <f t="shared" si="16"/>
        <v>1</v>
      </c>
      <c r="I86" s="10">
        <f t="shared" si="16"/>
        <v>1</v>
      </c>
    </row>
    <row r="87" spans="1:9" ht="15.75" customHeight="1" x14ac:dyDescent="0.2"/>
    <row r="88" spans="1:9" ht="15.75" customHeight="1" x14ac:dyDescent="0.2"/>
    <row r="89" spans="1:9" ht="15.75" customHeight="1" x14ac:dyDescent="0.2"/>
    <row r="90" spans="1:9" ht="15.75" customHeight="1" x14ac:dyDescent="0.2"/>
    <row r="91" spans="1:9" ht="15.75" customHeight="1" x14ac:dyDescent="0.2"/>
    <row r="92" spans="1:9" ht="15.75" customHeight="1" x14ac:dyDescent="0.2"/>
    <row r="93" spans="1:9" ht="15.75" customHeight="1" x14ac:dyDescent="0.2"/>
    <row r="94" spans="1:9" ht="15.75" customHeight="1" x14ac:dyDescent="0.2"/>
    <row r="95" spans="1:9" ht="15.75" customHeight="1" x14ac:dyDescent="0.2"/>
    <row r="96" spans="1:9"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J10865"/>
  <sheetViews>
    <sheetView workbookViewId="0">
      <selection activeCell="H991" sqref="H991"/>
    </sheetView>
  </sheetViews>
  <sheetFormatPr defaultColWidth="12.625" defaultRowHeight="15" customHeight="1" x14ac:dyDescent="0.2"/>
  <cols>
    <col min="1" max="1" width="14.875" customWidth="1"/>
    <col min="2" max="3" width="7.625" customWidth="1"/>
    <col min="4" max="4" width="13.375" customWidth="1"/>
    <col min="5" max="5" width="13.875" customWidth="1"/>
    <col min="6" max="6" width="42.75" customWidth="1"/>
    <col min="7" max="7" width="12.5" customWidth="1"/>
    <col min="8" max="8" width="7.625" customWidth="1"/>
    <col min="9" max="9" width="16" customWidth="1"/>
    <col min="10" max="10" width="20.875" customWidth="1"/>
  </cols>
  <sheetData>
    <row r="1" spans="1:10" x14ac:dyDescent="0.25">
      <c r="A1" s="1" t="s">
        <v>702</v>
      </c>
      <c r="B1" s="1" t="s">
        <v>703</v>
      </c>
      <c r="C1" s="1" t="s">
        <v>704</v>
      </c>
      <c r="D1" s="1" t="s">
        <v>705</v>
      </c>
      <c r="E1" s="1" t="s">
        <v>706</v>
      </c>
      <c r="F1" s="1" t="s">
        <v>707</v>
      </c>
      <c r="G1" s="1" t="s">
        <v>708</v>
      </c>
      <c r="H1" s="1" t="s">
        <v>709</v>
      </c>
      <c r="I1" s="1" t="s">
        <v>710</v>
      </c>
      <c r="J1" s="3" t="s">
        <v>711</v>
      </c>
    </row>
    <row r="2" spans="1:10" hidden="1" x14ac:dyDescent="0.25">
      <c r="A2" s="2" t="s">
        <v>712</v>
      </c>
      <c r="B2" s="2" t="s">
        <v>713</v>
      </c>
      <c r="C2" s="2">
        <v>2015</v>
      </c>
      <c r="D2" s="2" t="s">
        <v>241</v>
      </c>
      <c r="E2" s="2" t="s">
        <v>627</v>
      </c>
      <c r="F2" s="2" t="s">
        <v>714</v>
      </c>
      <c r="G2" s="2">
        <v>-100000</v>
      </c>
      <c r="H2" s="2">
        <v>0</v>
      </c>
      <c r="I2" s="2">
        <v>0</v>
      </c>
      <c r="J2" s="26" t="s">
        <v>685</v>
      </c>
    </row>
    <row r="3" spans="1:10" hidden="1" x14ac:dyDescent="0.25">
      <c r="A3" s="2" t="s">
        <v>712</v>
      </c>
      <c r="B3" s="2" t="s">
        <v>713</v>
      </c>
      <c r="C3" s="2">
        <v>2015</v>
      </c>
      <c r="D3" s="2" t="s">
        <v>241</v>
      </c>
      <c r="E3" s="2" t="s">
        <v>627</v>
      </c>
      <c r="F3" s="2" t="s">
        <v>714</v>
      </c>
      <c r="G3" s="2">
        <v>-1395</v>
      </c>
      <c r="H3" s="2">
        <v>3.9626899524589998E-4</v>
      </c>
      <c r="I3" s="2">
        <v>3.5238685818846809E-4</v>
      </c>
      <c r="J3" s="26" t="s">
        <v>685</v>
      </c>
    </row>
    <row r="4" spans="1:10" hidden="1" x14ac:dyDescent="0.25">
      <c r="A4" s="2" t="s">
        <v>712</v>
      </c>
      <c r="B4" s="2" t="s">
        <v>713</v>
      </c>
      <c r="C4" s="2">
        <v>2015</v>
      </c>
      <c r="D4" s="2" t="s">
        <v>241</v>
      </c>
      <c r="E4" s="2" t="s">
        <v>627</v>
      </c>
      <c r="F4" s="2" t="s">
        <v>714</v>
      </c>
      <c r="G4" s="2">
        <v>-1395</v>
      </c>
      <c r="H4" s="2">
        <v>0</v>
      </c>
      <c r="I4" s="2">
        <v>0</v>
      </c>
      <c r="J4" s="26" t="s">
        <v>685</v>
      </c>
    </row>
    <row r="5" spans="1:10" hidden="1" x14ac:dyDescent="0.25">
      <c r="A5" s="2" t="s">
        <v>712</v>
      </c>
      <c r="B5" s="2" t="s">
        <v>713</v>
      </c>
      <c r="C5" s="2">
        <v>2015</v>
      </c>
      <c r="D5" s="2" t="s">
        <v>241</v>
      </c>
      <c r="E5" s="2" t="s">
        <v>627</v>
      </c>
      <c r="F5" s="2" t="s">
        <v>715</v>
      </c>
      <c r="G5" s="2">
        <v>-789</v>
      </c>
      <c r="H5" s="2">
        <v>4.3263388797641E-3</v>
      </c>
      <c r="I5" s="2">
        <v>3.8472476615351897E-3</v>
      </c>
      <c r="J5" s="26" t="s">
        <v>685</v>
      </c>
    </row>
    <row r="6" spans="1:10" hidden="1" x14ac:dyDescent="0.25">
      <c r="A6" s="2" t="s">
        <v>712</v>
      </c>
      <c r="B6" s="2" t="s">
        <v>713</v>
      </c>
      <c r="C6" s="2">
        <v>2015</v>
      </c>
      <c r="D6" s="2" t="s">
        <v>241</v>
      </c>
      <c r="E6" s="2" t="s">
        <v>627</v>
      </c>
      <c r="F6" s="2" t="s">
        <v>715</v>
      </c>
      <c r="G6" s="2">
        <v>-677</v>
      </c>
      <c r="H6" s="2">
        <v>0.20296771824359799</v>
      </c>
      <c r="I6" s="2">
        <v>0.18049142729715928</v>
      </c>
      <c r="J6" s="26" t="s">
        <v>685</v>
      </c>
    </row>
    <row r="7" spans="1:10" hidden="1" x14ac:dyDescent="0.25">
      <c r="A7" s="2" t="s">
        <v>712</v>
      </c>
      <c r="B7" s="2" t="s">
        <v>713</v>
      </c>
      <c r="C7" s="2">
        <v>2015</v>
      </c>
      <c r="D7" s="2" t="s">
        <v>241</v>
      </c>
      <c r="E7" s="2" t="s">
        <v>627</v>
      </c>
      <c r="F7" s="2" t="s">
        <v>716</v>
      </c>
      <c r="G7" s="2">
        <v>-646</v>
      </c>
      <c r="H7" s="2">
        <v>1.9077699631452599E-2</v>
      </c>
      <c r="I7" s="2">
        <v>1.6965068464211204E-2</v>
      </c>
      <c r="J7" s="26" t="s">
        <v>685</v>
      </c>
    </row>
    <row r="8" spans="1:10" hidden="1" x14ac:dyDescent="0.25">
      <c r="A8" s="2" t="s">
        <v>712</v>
      </c>
      <c r="B8" s="2" t="s">
        <v>713</v>
      </c>
      <c r="C8" s="2">
        <v>2015</v>
      </c>
      <c r="D8" s="2" t="s">
        <v>241</v>
      </c>
      <c r="E8" s="2" t="s">
        <v>627</v>
      </c>
      <c r="F8" s="2" t="s">
        <v>716</v>
      </c>
      <c r="G8" s="2">
        <v>-573</v>
      </c>
      <c r="H8" s="2">
        <v>3.4521669149398999E-3</v>
      </c>
      <c r="I8" s="2">
        <v>3.0698799746948775E-3</v>
      </c>
      <c r="J8" s="26" t="s">
        <v>685</v>
      </c>
    </row>
    <row r="9" spans="1:10" hidden="1" x14ac:dyDescent="0.25">
      <c r="A9" s="2" t="s">
        <v>712</v>
      </c>
      <c r="B9" s="2" t="s">
        <v>713</v>
      </c>
      <c r="C9" s="2">
        <v>2015</v>
      </c>
      <c r="D9" s="2" t="s">
        <v>241</v>
      </c>
      <c r="E9" s="2" t="s">
        <v>627</v>
      </c>
      <c r="F9" s="2" t="s">
        <v>717</v>
      </c>
      <c r="G9" s="2">
        <v>-424</v>
      </c>
      <c r="H9" s="2">
        <v>1.2669988870620701</v>
      </c>
      <c r="I9" s="2">
        <v>1.1266936411793576</v>
      </c>
      <c r="J9" s="26" t="s">
        <v>685</v>
      </c>
    </row>
    <row r="10" spans="1:10" hidden="1" x14ac:dyDescent="0.25">
      <c r="A10" s="2" t="s">
        <v>712</v>
      </c>
      <c r="B10" s="2" t="s">
        <v>713</v>
      </c>
      <c r="C10" s="2">
        <v>2015</v>
      </c>
      <c r="D10" s="2" t="s">
        <v>241</v>
      </c>
      <c r="E10" s="2" t="s">
        <v>627</v>
      </c>
      <c r="F10" s="2" t="s">
        <v>716</v>
      </c>
      <c r="G10" s="2">
        <v>-375</v>
      </c>
      <c r="H10" s="2">
        <v>4.4934998732059999E-4</v>
      </c>
      <c r="I10" s="2">
        <v>3.9958975382536573E-4</v>
      </c>
      <c r="J10" s="26" t="s">
        <v>685</v>
      </c>
    </row>
    <row r="11" spans="1:10" hidden="1" x14ac:dyDescent="0.25">
      <c r="A11" s="2" t="s">
        <v>712</v>
      </c>
      <c r="B11" s="2" t="s">
        <v>713</v>
      </c>
      <c r="C11" s="2">
        <v>2015</v>
      </c>
      <c r="D11" s="2" t="s">
        <v>241</v>
      </c>
      <c r="E11" s="2" t="s">
        <v>627</v>
      </c>
      <c r="F11" s="2" t="s">
        <v>716</v>
      </c>
      <c r="G11" s="2">
        <v>-315</v>
      </c>
      <c r="H11" s="2">
        <v>0.52925866842269897</v>
      </c>
      <c r="I11" s="2">
        <v>0.47064948702018533</v>
      </c>
      <c r="J11" s="26" t="s">
        <v>685</v>
      </c>
    </row>
    <row r="12" spans="1:10" hidden="1" x14ac:dyDescent="0.25">
      <c r="A12" s="2" t="s">
        <v>712</v>
      </c>
      <c r="B12" s="2" t="s">
        <v>713</v>
      </c>
      <c r="C12" s="2">
        <v>2015</v>
      </c>
      <c r="D12" s="2" t="s">
        <v>241</v>
      </c>
      <c r="E12" s="2" t="s">
        <v>627</v>
      </c>
      <c r="F12" s="2" t="s">
        <v>716</v>
      </c>
      <c r="G12" s="2">
        <v>-297</v>
      </c>
      <c r="H12" s="2">
        <v>1.2932790443301201E-2</v>
      </c>
      <c r="I12" s="2">
        <v>1.1500635796895363E-2</v>
      </c>
      <c r="J12" s="26" t="s">
        <v>685</v>
      </c>
    </row>
    <row r="13" spans="1:10" hidden="1" x14ac:dyDescent="0.25">
      <c r="A13" s="2" t="s">
        <v>712</v>
      </c>
      <c r="B13" s="2" t="s">
        <v>713</v>
      </c>
      <c r="C13" s="2">
        <v>2015</v>
      </c>
      <c r="D13" s="2" t="s">
        <v>241</v>
      </c>
      <c r="E13" s="2" t="s">
        <v>627</v>
      </c>
      <c r="F13" s="2" t="s">
        <v>716</v>
      </c>
      <c r="G13" s="2">
        <v>-272</v>
      </c>
      <c r="H13" s="2">
        <v>1.8979900050909999E-4</v>
      </c>
      <c r="I13" s="2">
        <v>1.6878099038560905E-4</v>
      </c>
      <c r="J13" s="26" t="s">
        <v>685</v>
      </c>
    </row>
    <row r="14" spans="1:10" hidden="1" x14ac:dyDescent="0.25">
      <c r="A14" s="2" t="s">
        <v>712</v>
      </c>
      <c r="B14" s="2" t="s">
        <v>713</v>
      </c>
      <c r="C14" s="2">
        <v>2015</v>
      </c>
      <c r="D14" s="2" t="s">
        <v>241</v>
      </c>
      <c r="E14" s="2" t="s">
        <v>627</v>
      </c>
      <c r="F14" s="2" t="s">
        <v>716</v>
      </c>
      <c r="G14" s="2">
        <v>-264</v>
      </c>
      <c r="H14" s="2">
        <v>9.3078710138797802E-2</v>
      </c>
      <c r="I14" s="2">
        <v>8.2771336197253076E-2</v>
      </c>
      <c r="J14" s="26" t="s">
        <v>685</v>
      </c>
    </row>
    <row r="15" spans="1:10" hidden="1" x14ac:dyDescent="0.25">
      <c r="A15" s="2" t="s">
        <v>712</v>
      </c>
      <c r="B15" s="2" t="s">
        <v>713</v>
      </c>
      <c r="C15" s="2">
        <v>2015</v>
      </c>
      <c r="D15" s="2" t="s">
        <v>241</v>
      </c>
      <c r="E15" s="2" t="s">
        <v>627</v>
      </c>
      <c r="F15" s="2" t="s">
        <v>716</v>
      </c>
      <c r="G15" s="2">
        <v>-248</v>
      </c>
      <c r="H15" s="2">
        <v>2.8332630172371899E-2</v>
      </c>
      <c r="I15" s="2">
        <v>2.5195124146572326E-2</v>
      </c>
      <c r="J15" s="26" t="s">
        <v>685</v>
      </c>
    </row>
    <row r="16" spans="1:10" hidden="1" x14ac:dyDescent="0.25">
      <c r="A16" s="2" t="s">
        <v>712</v>
      </c>
      <c r="B16" s="2" t="s">
        <v>713</v>
      </c>
      <c r="C16" s="2">
        <v>2015</v>
      </c>
      <c r="D16" s="2" t="s">
        <v>241</v>
      </c>
      <c r="E16" s="2" t="s">
        <v>627</v>
      </c>
      <c r="F16" s="2" t="s">
        <v>716</v>
      </c>
      <c r="G16" s="2">
        <v>-210</v>
      </c>
      <c r="H16" s="2">
        <v>4.6965451911092004E-3</v>
      </c>
      <c r="I16" s="2">
        <v>4.1764579719595239E-3</v>
      </c>
      <c r="J16" s="26" t="s">
        <v>685</v>
      </c>
    </row>
    <row r="17" spans="1:10" hidden="1" x14ac:dyDescent="0.25">
      <c r="A17" s="2" t="s">
        <v>712</v>
      </c>
      <c r="B17" s="2" t="s">
        <v>713</v>
      </c>
      <c r="C17" s="2">
        <v>2015</v>
      </c>
      <c r="D17" s="2" t="s">
        <v>241</v>
      </c>
      <c r="E17" s="2" t="s">
        <v>627</v>
      </c>
      <c r="F17" s="2" t="s">
        <v>717</v>
      </c>
      <c r="G17" s="2">
        <v>-157</v>
      </c>
      <c r="H17" s="2">
        <v>3.0480275154113698</v>
      </c>
      <c r="I17" s="2">
        <v>2.7104942670604464</v>
      </c>
      <c r="J17" s="26" t="s">
        <v>685</v>
      </c>
    </row>
    <row r="18" spans="1:10" hidden="1" x14ac:dyDescent="0.25">
      <c r="A18" s="2" t="s">
        <v>712</v>
      </c>
      <c r="B18" s="2" t="s">
        <v>713</v>
      </c>
      <c r="C18" s="2">
        <v>2015</v>
      </c>
      <c r="D18" s="2" t="s">
        <v>241</v>
      </c>
      <c r="E18" s="2" t="s">
        <v>627</v>
      </c>
      <c r="F18" s="2" t="s">
        <v>716</v>
      </c>
      <c r="G18" s="2">
        <v>-150</v>
      </c>
      <c r="H18" s="2">
        <v>0.10087565332651099</v>
      </c>
      <c r="I18" s="2">
        <v>8.9704859501763129E-2</v>
      </c>
      <c r="J18" s="26" t="s">
        <v>685</v>
      </c>
    </row>
    <row r="19" spans="1:10" hidden="1" x14ac:dyDescent="0.25">
      <c r="A19" s="2" t="s">
        <v>712</v>
      </c>
      <c r="B19" s="2" t="s">
        <v>713</v>
      </c>
      <c r="C19" s="2">
        <v>2015</v>
      </c>
      <c r="D19" s="2" t="s">
        <v>241</v>
      </c>
      <c r="E19" s="2" t="s">
        <v>627</v>
      </c>
      <c r="F19" s="2" t="s">
        <v>717</v>
      </c>
      <c r="G19" s="2">
        <v>-127</v>
      </c>
      <c r="H19" s="2">
        <v>4.7435471788048996E-3</v>
      </c>
      <c r="I19" s="2">
        <v>4.2182550415546926E-3</v>
      </c>
      <c r="J19" s="26" t="s">
        <v>685</v>
      </c>
    </row>
    <row r="20" spans="1:10" hidden="1" x14ac:dyDescent="0.25">
      <c r="A20" s="2" t="s">
        <v>712</v>
      </c>
      <c r="B20" s="2" t="s">
        <v>713</v>
      </c>
      <c r="C20" s="2">
        <v>2015</v>
      </c>
      <c r="D20" s="2" t="s">
        <v>241</v>
      </c>
      <c r="E20" s="2" t="s">
        <v>627</v>
      </c>
      <c r="F20" s="2" t="s">
        <v>717</v>
      </c>
      <c r="G20" s="2">
        <v>-94</v>
      </c>
      <c r="H20" s="2">
        <v>2.5218553841113999E-2</v>
      </c>
      <c r="I20" s="2">
        <v>2.2425895194279226E-2</v>
      </c>
      <c r="J20" s="26" t="s">
        <v>685</v>
      </c>
    </row>
    <row r="21" spans="1:10" ht="15.75" hidden="1" customHeight="1" x14ac:dyDescent="0.25">
      <c r="A21" s="2" t="s">
        <v>712</v>
      </c>
      <c r="B21" s="2" t="s">
        <v>713</v>
      </c>
      <c r="C21" s="2">
        <v>2015</v>
      </c>
      <c r="D21" s="2" t="s">
        <v>241</v>
      </c>
      <c r="E21" s="2" t="s">
        <v>627</v>
      </c>
      <c r="F21" s="2" t="s">
        <v>717</v>
      </c>
      <c r="G21" s="2">
        <v>-58</v>
      </c>
      <c r="H21" s="2">
        <v>0.60266840457916204</v>
      </c>
      <c r="I21" s="2">
        <v>0.53592995709220781</v>
      </c>
      <c r="J21" s="26" t="s">
        <v>685</v>
      </c>
    </row>
    <row r="22" spans="1:10" ht="15.75" hidden="1" customHeight="1" x14ac:dyDescent="0.25">
      <c r="A22" s="2" t="s">
        <v>712</v>
      </c>
      <c r="B22" s="2" t="s">
        <v>713</v>
      </c>
      <c r="C22" s="2">
        <v>2015</v>
      </c>
      <c r="D22" s="2" t="s">
        <v>241</v>
      </c>
      <c r="E22" s="2" t="s">
        <v>627</v>
      </c>
      <c r="F22" s="2" t="s">
        <v>717</v>
      </c>
      <c r="G22" s="2">
        <v>-49</v>
      </c>
      <c r="H22" s="2">
        <v>6.4380712807178497E-2</v>
      </c>
      <c r="I22" s="2">
        <v>5.7251305013094972E-2</v>
      </c>
      <c r="J22" s="26" t="s">
        <v>685</v>
      </c>
    </row>
    <row r="23" spans="1:10" ht="15.75" hidden="1" customHeight="1" x14ac:dyDescent="0.25">
      <c r="A23" s="2" t="s">
        <v>712</v>
      </c>
      <c r="B23" s="2" t="s">
        <v>713</v>
      </c>
      <c r="C23" s="2">
        <v>2015</v>
      </c>
      <c r="D23" s="2" t="s">
        <v>241</v>
      </c>
      <c r="E23" s="2" t="s">
        <v>627</v>
      </c>
      <c r="F23" s="2" t="s">
        <v>717</v>
      </c>
      <c r="G23" s="2">
        <v>-25</v>
      </c>
      <c r="H23" s="2">
        <v>0.36014130711555398</v>
      </c>
      <c r="I23" s="2">
        <v>0.32025988720007315</v>
      </c>
      <c r="J23" s="26" t="s">
        <v>685</v>
      </c>
    </row>
    <row r="24" spans="1:10" ht="15.75" hidden="1" customHeight="1" x14ac:dyDescent="0.25">
      <c r="A24" s="2" t="s">
        <v>712</v>
      </c>
      <c r="B24" s="2" t="s">
        <v>713</v>
      </c>
      <c r="C24" s="2">
        <v>2015</v>
      </c>
      <c r="D24" s="2" t="s">
        <v>241</v>
      </c>
      <c r="E24" s="2" t="s">
        <v>627</v>
      </c>
      <c r="F24" s="2" t="s">
        <v>715</v>
      </c>
      <c r="G24" s="2">
        <v>-18</v>
      </c>
      <c r="H24" s="2">
        <v>2.20467972755432</v>
      </c>
      <c r="I24" s="2">
        <v>1.9605373416170966</v>
      </c>
      <c r="J24" s="26" t="s">
        <v>685</v>
      </c>
    </row>
    <row r="25" spans="1:10" ht="15.75" hidden="1" customHeight="1" x14ac:dyDescent="0.25">
      <c r="A25" s="2" t="s">
        <v>712</v>
      </c>
      <c r="B25" s="2" t="s">
        <v>713</v>
      </c>
      <c r="C25" s="2">
        <v>2015</v>
      </c>
      <c r="D25" s="2" t="s">
        <v>241</v>
      </c>
      <c r="E25" s="2" t="s">
        <v>627</v>
      </c>
      <c r="F25" s="2" t="s">
        <v>717</v>
      </c>
      <c r="G25" s="2">
        <v>29</v>
      </c>
      <c r="H25" s="2">
        <v>8.0862388014793396E-2</v>
      </c>
      <c r="I25" s="2">
        <v>7.1907828268188756E-2</v>
      </c>
      <c r="J25" s="26" t="s">
        <v>685</v>
      </c>
    </row>
    <row r="26" spans="1:10" ht="15.75" hidden="1" customHeight="1" x14ac:dyDescent="0.25">
      <c r="A26" s="2" t="s">
        <v>712</v>
      </c>
      <c r="B26" s="2" t="s">
        <v>713</v>
      </c>
      <c r="C26" s="2">
        <v>2015</v>
      </c>
      <c r="D26" s="2" t="s">
        <v>241</v>
      </c>
      <c r="E26" s="2" t="s">
        <v>627</v>
      </c>
      <c r="F26" s="2" t="s">
        <v>717</v>
      </c>
      <c r="G26" s="2">
        <v>44</v>
      </c>
      <c r="H26" s="2">
        <v>0.160499513149261</v>
      </c>
      <c r="I26" s="2">
        <v>0.14272607712937641</v>
      </c>
      <c r="J26" s="26" t="s">
        <v>685</v>
      </c>
    </row>
    <row r="27" spans="1:10" ht="15.75" hidden="1" customHeight="1" x14ac:dyDescent="0.25">
      <c r="A27" s="2" t="s">
        <v>712</v>
      </c>
      <c r="B27" s="2" t="s">
        <v>713</v>
      </c>
      <c r="C27" s="2">
        <v>2015</v>
      </c>
      <c r="D27" s="2" t="s">
        <v>241</v>
      </c>
      <c r="E27" s="2" t="s">
        <v>627</v>
      </c>
      <c r="F27" s="2" t="s">
        <v>715</v>
      </c>
      <c r="G27" s="2">
        <v>137</v>
      </c>
      <c r="H27" s="2">
        <v>0.22539983689785001</v>
      </c>
      <c r="I27" s="2">
        <v>0.20043945227493373</v>
      </c>
      <c r="J27" s="26" t="s">
        <v>685</v>
      </c>
    </row>
    <row r="28" spans="1:10" ht="15.75" hidden="1" customHeight="1" x14ac:dyDescent="0.25">
      <c r="A28" s="2" t="s">
        <v>712</v>
      </c>
      <c r="B28" s="2" t="s">
        <v>713</v>
      </c>
      <c r="C28" s="2">
        <v>2015</v>
      </c>
      <c r="D28" s="2" t="s">
        <v>241</v>
      </c>
      <c r="E28" s="2" t="s">
        <v>627</v>
      </c>
      <c r="F28" s="2" t="s">
        <v>717</v>
      </c>
      <c r="G28" s="2">
        <v>143</v>
      </c>
      <c r="H28" s="2">
        <v>6.4233548939228099E-2</v>
      </c>
      <c r="I28" s="2">
        <v>5.7120437815085391E-2</v>
      </c>
      <c r="J28" s="26" t="s">
        <v>685</v>
      </c>
    </row>
    <row r="29" spans="1:10" ht="15.75" hidden="1" customHeight="1" x14ac:dyDescent="0.25">
      <c r="A29" s="2" t="s">
        <v>712</v>
      </c>
      <c r="B29" s="2" t="s">
        <v>713</v>
      </c>
      <c r="C29" s="2">
        <v>2015</v>
      </c>
      <c r="D29" s="2" t="s">
        <v>241</v>
      </c>
      <c r="E29" s="2" t="s">
        <v>627</v>
      </c>
      <c r="F29" s="2" t="s">
        <v>715</v>
      </c>
      <c r="G29" s="2">
        <v>161</v>
      </c>
      <c r="H29" s="2">
        <v>1.4038074761629099E-2</v>
      </c>
      <c r="I29" s="2">
        <v>1.2483522858495676E-2</v>
      </c>
      <c r="J29" s="26" t="s">
        <v>685</v>
      </c>
    </row>
    <row r="30" spans="1:10" ht="15.75" hidden="1" customHeight="1" x14ac:dyDescent="0.25">
      <c r="A30" s="2" t="s">
        <v>712</v>
      </c>
      <c r="B30" s="2" t="s">
        <v>713</v>
      </c>
      <c r="C30" s="2">
        <v>2015</v>
      </c>
      <c r="D30" s="2" t="s">
        <v>241</v>
      </c>
      <c r="E30" s="2" t="s">
        <v>627</v>
      </c>
      <c r="F30" s="2" t="s">
        <v>717</v>
      </c>
      <c r="G30" s="2">
        <v>184</v>
      </c>
      <c r="H30" s="2">
        <v>2.5223779957741E-3</v>
      </c>
      <c r="I30" s="2">
        <v>2.2430542579870353E-3</v>
      </c>
      <c r="J30" s="26" t="s">
        <v>685</v>
      </c>
    </row>
    <row r="31" spans="1:10" ht="15.75" hidden="1" customHeight="1" x14ac:dyDescent="0.25">
      <c r="A31" s="2" t="s">
        <v>712</v>
      </c>
      <c r="B31" s="2" t="s">
        <v>713</v>
      </c>
      <c r="C31" s="2">
        <v>2015</v>
      </c>
      <c r="D31" s="2" t="s">
        <v>241</v>
      </c>
      <c r="E31" s="2" t="s">
        <v>627</v>
      </c>
      <c r="F31" s="2" t="s">
        <v>715</v>
      </c>
      <c r="G31" s="2">
        <v>189</v>
      </c>
      <c r="H31" s="2">
        <v>0.21434612572193101</v>
      </c>
      <c r="I31" s="2">
        <v>0.19060980978628092</v>
      </c>
      <c r="J31" s="26" t="s">
        <v>685</v>
      </c>
    </row>
    <row r="32" spans="1:10" ht="15.75" hidden="1" customHeight="1" x14ac:dyDescent="0.25">
      <c r="A32" s="2" t="s">
        <v>712</v>
      </c>
      <c r="B32" s="2" t="s">
        <v>713</v>
      </c>
      <c r="C32" s="2">
        <v>2015</v>
      </c>
      <c r="D32" s="2" t="s">
        <v>241</v>
      </c>
      <c r="E32" s="2" t="s">
        <v>627</v>
      </c>
      <c r="F32" s="2" t="s">
        <v>715</v>
      </c>
      <c r="G32" s="2">
        <v>195</v>
      </c>
      <c r="H32" s="2">
        <v>5.71334734559059E-2</v>
      </c>
      <c r="I32" s="2">
        <v>5.0806612301392828E-2</v>
      </c>
      <c r="J32" s="26" t="s">
        <v>685</v>
      </c>
    </row>
    <row r="33" spans="1:10" ht="15.75" hidden="1" customHeight="1" x14ac:dyDescent="0.25">
      <c r="A33" s="2" t="s">
        <v>712</v>
      </c>
      <c r="B33" s="2" t="s">
        <v>713</v>
      </c>
      <c r="C33" s="2">
        <v>2015</v>
      </c>
      <c r="D33" s="2" t="s">
        <v>241</v>
      </c>
      <c r="E33" s="2" t="s">
        <v>627</v>
      </c>
      <c r="F33" s="2" t="s">
        <v>717</v>
      </c>
      <c r="G33" s="2">
        <v>199</v>
      </c>
      <c r="H33" s="2">
        <v>2.0789513364434201E-2</v>
      </c>
      <c r="I33" s="2">
        <v>1.8487318931459943E-2</v>
      </c>
      <c r="J33" s="26" t="s">
        <v>685</v>
      </c>
    </row>
    <row r="34" spans="1:10" ht="15.75" hidden="1" customHeight="1" x14ac:dyDescent="0.25">
      <c r="A34" s="2" t="s">
        <v>712</v>
      </c>
      <c r="B34" s="2" t="s">
        <v>713</v>
      </c>
      <c r="C34" s="2">
        <v>2015</v>
      </c>
      <c r="D34" s="2" t="s">
        <v>241</v>
      </c>
      <c r="E34" s="2" t="s">
        <v>627</v>
      </c>
      <c r="F34" s="2" t="s">
        <v>715</v>
      </c>
      <c r="G34" s="2">
        <v>230</v>
      </c>
      <c r="H34" s="2">
        <v>9.6563540399074596E-2</v>
      </c>
      <c r="I34" s="2">
        <v>8.587026243541869E-2</v>
      </c>
      <c r="J34" s="26" t="s">
        <v>685</v>
      </c>
    </row>
    <row r="35" spans="1:10" ht="15.75" hidden="1" customHeight="1" x14ac:dyDescent="0.25">
      <c r="A35" s="2" t="s">
        <v>712</v>
      </c>
      <c r="B35" s="2" t="s">
        <v>713</v>
      </c>
      <c r="C35" s="2">
        <v>2015</v>
      </c>
      <c r="D35" s="2" t="s">
        <v>241</v>
      </c>
      <c r="E35" s="2" t="s">
        <v>627</v>
      </c>
      <c r="F35" s="2" t="s">
        <v>716</v>
      </c>
      <c r="G35" s="2">
        <v>230</v>
      </c>
      <c r="H35" s="2">
        <v>0.17169559001922599</v>
      </c>
      <c r="I35" s="2">
        <v>0.1526823199835399</v>
      </c>
      <c r="J35" s="26" t="s">
        <v>685</v>
      </c>
    </row>
    <row r="36" spans="1:10" ht="15.75" hidden="1" customHeight="1" x14ac:dyDescent="0.25">
      <c r="A36" s="2" t="s">
        <v>712</v>
      </c>
      <c r="B36" s="2" t="s">
        <v>713</v>
      </c>
      <c r="C36" s="2">
        <v>2015</v>
      </c>
      <c r="D36" s="2" t="s">
        <v>241</v>
      </c>
      <c r="E36" s="2" t="s">
        <v>627</v>
      </c>
      <c r="F36" s="2" t="s">
        <v>717</v>
      </c>
      <c r="G36" s="2">
        <v>253</v>
      </c>
      <c r="H36" s="2">
        <v>1.0265790857374699E-2</v>
      </c>
      <c r="I36" s="2">
        <v>9.128975091289581E-3</v>
      </c>
      <c r="J36" s="26" t="s">
        <v>685</v>
      </c>
    </row>
    <row r="37" spans="1:10" ht="15.75" hidden="1" customHeight="1" x14ac:dyDescent="0.25">
      <c r="A37" s="2" t="s">
        <v>712</v>
      </c>
      <c r="B37" s="2" t="s">
        <v>713</v>
      </c>
      <c r="C37" s="2">
        <v>2015</v>
      </c>
      <c r="D37" s="2" t="s">
        <v>241</v>
      </c>
      <c r="E37" s="2" t="s">
        <v>627</v>
      </c>
      <c r="F37" s="2" t="s">
        <v>717</v>
      </c>
      <c r="G37" s="2">
        <v>264</v>
      </c>
      <c r="H37" s="2">
        <v>9.0304197510699996E-4</v>
      </c>
      <c r="I37" s="2">
        <v>8.0304068256159392E-4</v>
      </c>
      <c r="J37" s="26" t="s">
        <v>685</v>
      </c>
    </row>
    <row r="38" spans="1:10" ht="15.75" hidden="1" customHeight="1" x14ac:dyDescent="0.25">
      <c r="A38" s="2" t="s">
        <v>712</v>
      </c>
      <c r="B38" s="2" t="s">
        <v>713</v>
      </c>
      <c r="C38" s="2">
        <v>2015</v>
      </c>
      <c r="D38" s="2" t="s">
        <v>241</v>
      </c>
      <c r="E38" s="2" t="s">
        <v>627</v>
      </c>
      <c r="F38" s="2" t="s">
        <v>716</v>
      </c>
      <c r="G38" s="2">
        <v>360</v>
      </c>
      <c r="H38" s="2">
        <v>3.2982549164444E-3</v>
      </c>
      <c r="I38" s="2">
        <v>2.9330119223414967E-3</v>
      </c>
      <c r="J38" s="26" t="s">
        <v>685</v>
      </c>
    </row>
    <row r="39" spans="1:10" ht="15.75" hidden="1" customHeight="1" x14ac:dyDescent="0.25">
      <c r="A39" s="2" t="s">
        <v>712</v>
      </c>
      <c r="B39" s="2" t="s">
        <v>713</v>
      </c>
      <c r="C39" s="2">
        <v>2015</v>
      </c>
      <c r="D39" s="2" t="s">
        <v>241</v>
      </c>
      <c r="E39" s="2" t="s">
        <v>627</v>
      </c>
      <c r="F39" s="2" t="s">
        <v>718</v>
      </c>
      <c r="G39" s="2">
        <v>463</v>
      </c>
      <c r="H39" s="2">
        <v>0.115058243274688</v>
      </c>
      <c r="I39" s="2">
        <v>0.10231689418722255</v>
      </c>
      <c r="J39" s="26" t="s">
        <v>685</v>
      </c>
    </row>
    <row r="40" spans="1:10" ht="15.75" hidden="1" customHeight="1" x14ac:dyDescent="0.25">
      <c r="A40" s="2" t="s">
        <v>712</v>
      </c>
      <c r="B40" s="2" t="s">
        <v>713</v>
      </c>
      <c r="C40" s="2">
        <v>2015</v>
      </c>
      <c r="D40" s="2" t="s">
        <v>241</v>
      </c>
      <c r="E40" s="2" t="s">
        <v>627</v>
      </c>
      <c r="F40" s="2" t="s">
        <v>718</v>
      </c>
      <c r="G40" s="2">
        <v>502</v>
      </c>
      <c r="H40" s="2">
        <v>5.5683711543679003E-3</v>
      </c>
      <c r="I40" s="2">
        <v>4.9517394493540055E-3</v>
      </c>
      <c r="J40" s="26" t="s">
        <v>685</v>
      </c>
    </row>
    <row r="41" spans="1:10" ht="15.75" hidden="1" customHeight="1" x14ac:dyDescent="0.25">
      <c r="A41" s="2" t="s">
        <v>712</v>
      </c>
      <c r="B41" s="2" t="s">
        <v>713</v>
      </c>
      <c r="C41" s="2">
        <v>2015</v>
      </c>
      <c r="D41" s="2" t="s">
        <v>241</v>
      </c>
      <c r="E41" s="2" t="s">
        <v>627</v>
      </c>
      <c r="F41" s="2" t="s">
        <v>718</v>
      </c>
      <c r="G41" s="2">
        <v>524</v>
      </c>
      <c r="H41" s="2">
        <v>0.74291312694549505</v>
      </c>
      <c r="I41" s="2">
        <v>0.66064422362602748</v>
      </c>
      <c r="J41" s="26" t="s">
        <v>685</v>
      </c>
    </row>
    <row r="42" spans="1:10" ht="15.75" hidden="1" customHeight="1" x14ac:dyDescent="0.25">
      <c r="A42" s="2" t="s">
        <v>712</v>
      </c>
      <c r="B42" s="2" t="s">
        <v>713</v>
      </c>
      <c r="C42" s="2">
        <v>2015</v>
      </c>
      <c r="D42" s="2" t="s">
        <v>241</v>
      </c>
      <c r="E42" s="2" t="s">
        <v>627</v>
      </c>
      <c r="F42" s="2" t="s">
        <v>718</v>
      </c>
      <c r="G42" s="2">
        <v>540</v>
      </c>
      <c r="H42" s="2">
        <v>1.2908970005810301E-2</v>
      </c>
      <c r="I42" s="2">
        <v>1.1479453193086341E-2</v>
      </c>
      <c r="J42" s="26" t="s">
        <v>685</v>
      </c>
    </row>
    <row r="43" spans="1:10" ht="15.75" hidden="1" customHeight="1" x14ac:dyDescent="0.25">
      <c r="A43" s="2" t="s">
        <v>712</v>
      </c>
      <c r="B43" s="2" t="s">
        <v>713</v>
      </c>
      <c r="C43" s="2">
        <v>2015</v>
      </c>
      <c r="D43" s="2" t="s">
        <v>241</v>
      </c>
      <c r="E43" s="2" t="s">
        <v>627</v>
      </c>
      <c r="F43" s="2" t="s">
        <v>715</v>
      </c>
      <c r="G43" s="2">
        <v>561</v>
      </c>
      <c r="H43" s="2">
        <v>9.7779196221379995E-4</v>
      </c>
      <c r="I43" s="2">
        <v>8.6951298653240602E-4</v>
      </c>
      <c r="J43" s="26" t="s">
        <v>685</v>
      </c>
    </row>
    <row r="44" spans="1:10" ht="15.75" hidden="1" customHeight="1" x14ac:dyDescent="0.25">
      <c r="A44" s="2" t="s">
        <v>712</v>
      </c>
      <c r="B44" s="2" t="s">
        <v>713</v>
      </c>
      <c r="C44" s="2">
        <v>2015</v>
      </c>
      <c r="D44" s="2" t="s">
        <v>241</v>
      </c>
      <c r="E44" s="2" t="s">
        <v>627</v>
      </c>
      <c r="F44" s="2" t="s">
        <v>718</v>
      </c>
      <c r="G44" s="2">
        <v>577</v>
      </c>
      <c r="H44" s="2">
        <v>0.52190381288528398</v>
      </c>
      <c r="I44" s="2">
        <v>0.46410909535100758</v>
      </c>
      <c r="J44" s="26" t="s">
        <v>685</v>
      </c>
    </row>
    <row r="45" spans="1:10" ht="15.75" hidden="1" customHeight="1" x14ac:dyDescent="0.25">
      <c r="A45" s="2" t="s">
        <v>712</v>
      </c>
      <c r="B45" s="2" t="s">
        <v>713</v>
      </c>
      <c r="C45" s="2">
        <v>2015</v>
      </c>
      <c r="D45" s="2" t="s">
        <v>241</v>
      </c>
      <c r="E45" s="2" t="s">
        <v>627</v>
      </c>
      <c r="F45" s="2" t="s">
        <v>715</v>
      </c>
      <c r="G45" s="2">
        <v>636</v>
      </c>
      <c r="H45" s="2">
        <v>5.3376797586680001E-4</v>
      </c>
      <c r="I45" s="2">
        <v>4.7465944162651677E-4</v>
      </c>
      <c r="J45" s="26" t="s">
        <v>685</v>
      </c>
    </row>
    <row r="46" spans="1:10" ht="15.75" hidden="1" customHeight="1" x14ac:dyDescent="0.25">
      <c r="A46" s="2" t="s">
        <v>712</v>
      </c>
      <c r="B46" s="2" t="s">
        <v>713</v>
      </c>
      <c r="C46" s="2">
        <v>2015</v>
      </c>
      <c r="D46" s="2" t="s">
        <v>241</v>
      </c>
      <c r="E46" s="2" t="s">
        <v>627</v>
      </c>
      <c r="F46" s="2" t="s">
        <v>718</v>
      </c>
      <c r="G46" s="2">
        <v>636</v>
      </c>
      <c r="H46" s="2">
        <v>6.0445140115916998E-3</v>
      </c>
      <c r="I46" s="2">
        <v>5.3751550774221489E-3</v>
      </c>
      <c r="J46" s="26" t="s">
        <v>685</v>
      </c>
    </row>
    <row r="47" spans="1:10" ht="15.75" hidden="1" customHeight="1" x14ac:dyDescent="0.25">
      <c r="A47" s="2" t="s">
        <v>712</v>
      </c>
      <c r="B47" s="2" t="s">
        <v>713</v>
      </c>
      <c r="C47" s="2">
        <v>2015</v>
      </c>
      <c r="D47" s="2" t="s">
        <v>241</v>
      </c>
      <c r="E47" s="2" t="s">
        <v>627</v>
      </c>
      <c r="F47" s="2" t="s">
        <v>718</v>
      </c>
      <c r="G47" s="2">
        <v>643</v>
      </c>
      <c r="H47" s="2">
        <v>3.9821166545152699E-2</v>
      </c>
      <c r="I47" s="2">
        <v>3.5411440048541833E-2</v>
      </c>
      <c r="J47" s="26" t="s">
        <v>685</v>
      </c>
    </row>
    <row r="48" spans="1:10" ht="15.75" hidden="1" customHeight="1" x14ac:dyDescent="0.25">
      <c r="A48" s="2" t="s">
        <v>712</v>
      </c>
      <c r="B48" s="2" t="s">
        <v>713</v>
      </c>
      <c r="C48" s="2">
        <v>2015</v>
      </c>
      <c r="D48" s="2" t="s">
        <v>241</v>
      </c>
      <c r="E48" s="2" t="s">
        <v>627</v>
      </c>
      <c r="F48" s="2" t="s">
        <v>718</v>
      </c>
      <c r="G48" s="2">
        <v>662</v>
      </c>
      <c r="H48" s="2">
        <v>3.0033575370907801E-2</v>
      </c>
      <c r="I48" s="2">
        <v>2.6707709641914656E-2</v>
      </c>
      <c r="J48" s="26" t="s">
        <v>685</v>
      </c>
    </row>
    <row r="49" spans="1:10" ht="15.75" hidden="1" customHeight="1" x14ac:dyDescent="0.25">
      <c r="A49" s="2" t="s">
        <v>712</v>
      </c>
      <c r="B49" s="2" t="s">
        <v>713</v>
      </c>
      <c r="C49" s="2">
        <v>2015</v>
      </c>
      <c r="D49" s="2" t="s">
        <v>241</v>
      </c>
      <c r="E49" s="2" t="s">
        <v>627</v>
      </c>
      <c r="F49" s="2" t="s">
        <v>718</v>
      </c>
      <c r="G49" s="2">
        <v>699</v>
      </c>
      <c r="H49" s="2">
        <v>1.4247446320951001E-2</v>
      </c>
      <c r="I49" s="2">
        <v>1.2669708976684615E-2</v>
      </c>
      <c r="J49" s="26" t="s">
        <v>685</v>
      </c>
    </row>
    <row r="50" spans="1:10" ht="15.75" hidden="1" customHeight="1" x14ac:dyDescent="0.25">
      <c r="A50" s="2" t="s">
        <v>712</v>
      </c>
      <c r="B50" s="2" t="s">
        <v>713</v>
      </c>
      <c r="C50" s="2">
        <v>2015</v>
      </c>
      <c r="D50" s="2" t="s">
        <v>241</v>
      </c>
      <c r="E50" s="2" t="s">
        <v>627</v>
      </c>
      <c r="F50" s="2" t="s">
        <v>718</v>
      </c>
      <c r="G50" s="2">
        <v>790</v>
      </c>
      <c r="H50" s="2">
        <v>6.8630301393570001E-4</v>
      </c>
      <c r="I50" s="2">
        <v>6.1030301574818962E-4</v>
      </c>
      <c r="J50" s="26" t="s">
        <v>685</v>
      </c>
    </row>
    <row r="51" spans="1:10" ht="15.75" hidden="1" customHeight="1" x14ac:dyDescent="0.25">
      <c r="A51" s="2" t="s">
        <v>712</v>
      </c>
      <c r="B51" s="2" t="s">
        <v>713</v>
      </c>
      <c r="C51" s="2">
        <v>2015</v>
      </c>
      <c r="D51" s="2" t="s">
        <v>241</v>
      </c>
      <c r="E51" s="2" t="s">
        <v>627</v>
      </c>
      <c r="F51" s="2" t="s">
        <v>715</v>
      </c>
      <c r="G51" s="2">
        <v>805</v>
      </c>
      <c r="H51" s="2">
        <v>7.3761460371315002E-3</v>
      </c>
      <c r="I51" s="2">
        <v>6.5593244961068709E-3</v>
      </c>
      <c r="J51" s="26" t="s">
        <v>685</v>
      </c>
    </row>
    <row r="52" spans="1:10" ht="15.75" hidden="1" customHeight="1" x14ac:dyDescent="0.25">
      <c r="A52" s="2" t="s">
        <v>712</v>
      </c>
      <c r="B52" s="2" t="s">
        <v>713</v>
      </c>
      <c r="C52" s="2">
        <v>2015</v>
      </c>
      <c r="D52" s="2" t="s">
        <v>241</v>
      </c>
      <c r="E52" s="2" t="s">
        <v>627</v>
      </c>
      <c r="F52" s="2" t="s">
        <v>715</v>
      </c>
      <c r="G52" s="2">
        <v>833</v>
      </c>
      <c r="H52" s="2">
        <v>4.5343209058046003E-3</v>
      </c>
      <c r="I52" s="2">
        <v>4.0321981209336206E-3</v>
      </c>
      <c r="J52" s="26" t="s">
        <v>685</v>
      </c>
    </row>
    <row r="53" spans="1:10" ht="15.75" hidden="1" customHeight="1" x14ac:dyDescent="0.25">
      <c r="A53" s="2" t="s">
        <v>712</v>
      </c>
      <c r="B53" s="2" t="s">
        <v>713</v>
      </c>
      <c r="C53" s="2">
        <v>2015</v>
      </c>
      <c r="D53" s="2" t="s">
        <v>241</v>
      </c>
      <c r="E53" s="2" t="s">
        <v>627</v>
      </c>
      <c r="F53" s="2" t="s">
        <v>718</v>
      </c>
      <c r="G53" s="2">
        <v>893</v>
      </c>
      <c r="H53" s="2">
        <v>9.9329076707363101E-2</v>
      </c>
      <c r="I53" s="2">
        <v>8.8329548078695377E-2</v>
      </c>
      <c r="J53" s="26" t="s">
        <v>685</v>
      </c>
    </row>
    <row r="54" spans="1:10" ht="15.75" hidden="1" customHeight="1" x14ac:dyDescent="0.25">
      <c r="A54" s="2" t="s">
        <v>712</v>
      </c>
      <c r="B54" s="2" t="s">
        <v>713</v>
      </c>
      <c r="C54" s="2">
        <v>2015</v>
      </c>
      <c r="D54" s="2" t="s">
        <v>241</v>
      </c>
      <c r="E54" s="2" t="s">
        <v>627</v>
      </c>
      <c r="F54" s="2" t="s">
        <v>718</v>
      </c>
      <c r="G54" s="2">
        <v>1022</v>
      </c>
      <c r="H54" s="2">
        <v>8.5080601274970002E-4</v>
      </c>
      <c r="I54" s="2">
        <v>7.5658923952573996E-4</v>
      </c>
      <c r="J54" s="26" t="s">
        <v>685</v>
      </c>
    </row>
    <row r="55" spans="1:10" ht="15.75" hidden="1" customHeight="1" x14ac:dyDescent="0.25">
      <c r="A55" s="2" t="s">
        <v>712</v>
      </c>
      <c r="B55" s="2" t="s">
        <v>713</v>
      </c>
      <c r="C55" s="2">
        <v>2015</v>
      </c>
      <c r="D55" s="2" t="s">
        <v>241</v>
      </c>
      <c r="E55" s="2" t="s">
        <v>627</v>
      </c>
      <c r="F55" s="2" t="s">
        <v>718</v>
      </c>
      <c r="G55" s="2">
        <v>1099</v>
      </c>
      <c r="H55" s="2">
        <v>7.9910373315215007E-3</v>
      </c>
      <c r="I55" s="2">
        <v>7.1061238015207974E-3</v>
      </c>
      <c r="J55" s="26" t="s">
        <v>685</v>
      </c>
    </row>
    <row r="56" spans="1:10" ht="15.75" hidden="1" customHeight="1" x14ac:dyDescent="0.25">
      <c r="A56" s="2" t="s">
        <v>712</v>
      </c>
      <c r="B56" s="2" t="s">
        <v>713</v>
      </c>
      <c r="C56" s="2">
        <v>2015</v>
      </c>
      <c r="D56" s="2" t="s">
        <v>241</v>
      </c>
      <c r="E56" s="2" t="s">
        <v>627</v>
      </c>
      <c r="F56" s="2" t="s">
        <v>718</v>
      </c>
      <c r="G56" s="2">
        <v>1121</v>
      </c>
      <c r="H56" s="2">
        <v>2.2266799351200001E-4</v>
      </c>
      <c r="I56" s="2">
        <v>1.9801012845865773E-4</v>
      </c>
      <c r="J56" s="26" t="s">
        <v>685</v>
      </c>
    </row>
    <row r="57" spans="1:10" ht="15.75" hidden="1" customHeight="1" x14ac:dyDescent="0.25">
      <c r="A57" s="2" t="s">
        <v>712</v>
      </c>
      <c r="B57" s="2" t="s">
        <v>713</v>
      </c>
      <c r="C57" s="2">
        <v>2015</v>
      </c>
      <c r="D57" s="2" t="s">
        <v>241</v>
      </c>
      <c r="E57" s="2" t="s">
        <v>627</v>
      </c>
      <c r="F57" s="2" t="s">
        <v>715</v>
      </c>
      <c r="G57" s="2">
        <v>1347</v>
      </c>
      <c r="H57" s="2">
        <v>1.40228942036629E-2</v>
      </c>
      <c r="I57" s="2">
        <v>1.2470023369029089E-2</v>
      </c>
      <c r="J57" s="26" t="s">
        <v>685</v>
      </c>
    </row>
    <row r="58" spans="1:10" ht="15.75" hidden="1" customHeight="1" x14ac:dyDescent="0.25">
      <c r="A58" s="2" t="s">
        <v>712</v>
      </c>
      <c r="B58" s="2" t="s">
        <v>713</v>
      </c>
      <c r="C58" s="2">
        <v>2015</v>
      </c>
      <c r="D58" s="2" t="s">
        <v>241</v>
      </c>
      <c r="E58" s="2" t="s">
        <v>627</v>
      </c>
      <c r="F58" s="2" t="s">
        <v>715</v>
      </c>
      <c r="G58" s="2">
        <v>1542</v>
      </c>
      <c r="H58" s="2">
        <v>1.2583099305630001E-4</v>
      </c>
      <c r="I58" s="2">
        <v>1.1189668845610571E-4</v>
      </c>
      <c r="J58" s="26" t="s">
        <v>685</v>
      </c>
    </row>
    <row r="59" spans="1:10" ht="15.75" hidden="1" customHeight="1" x14ac:dyDescent="0.25">
      <c r="A59" s="2" t="s">
        <v>712</v>
      </c>
      <c r="B59" s="2" t="s">
        <v>713</v>
      </c>
      <c r="C59" s="2">
        <v>2015</v>
      </c>
      <c r="D59" s="2" t="s">
        <v>241</v>
      </c>
      <c r="E59" s="2" t="s">
        <v>627</v>
      </c>
      <c r="F59" s="2" t="s">
        <v>715</v>
      </c>
      <c r="G59" s="2">
        <v>100000</v>
      </c>
      <c r="H59" s="40">
        <v>9.9999999999999998E-13</v>
      </c>
      <c r="I59" s="2">
        <v>8.8926174496644289E-13</v>
      </c>
      <c r="J59" s="26" t="s">
        <v>685</v>
      </c>
    </row>
    <row r="60" spans="1:10" ht="15.75" hidden="1" customHeight="1" x14ac:dyDescent="0.25">
      <c r="A60" s="2" t="s">
        <v>712</v>
      </c>
      <c r="B60" s="2" t="s">
        <v>713</v>
      </c>
      <c r="C60" s="2">
        <v>2020</v>
      </c>
      <c r="D60" s="2" t="s">
        <v>241</v>
      </c>
      <c r="E60" s="2" t="s">
        <v>627</v>
      </c>
      <c r="F60" s="2" t="s">
        <v>714</v>
      </c>
      <c r="G60" s="2">
        <v>-100000</v>
      </c>
      <c r="H60" s="2">
        <v>0</v>
      </c>
      <c r="I60" s="2">
        <v>0</v>
      </c>
      <c r="J60" s="26" t="s">
        <v>685</v>
      </c>
    </row>
    <row r="61" spans="1:10" ht="15.75" hidden="1" customHeight="1" x14ac:dyDescent="0.25">
      <c r="A61" s="2" t="s">
        <v>712</v>
      </c>
      <c r="B61" s="2" t="s">
        <v>713</v>
      </c>
      <c r="C61" s="2">
        <v>2020</v>
      </c>
      <c r="D61" s="2" t="s">
        <v>241</v>
      </c>
      <c r="E61" s="2" t="s">
        <v>627</v>
      </c>
      <c r="F61" s="2" t="s">
        <v>714</v>
      </c>
      <c r="G61" s="2">
        <v>-4961</v>
      </c>
      <c r="H61" s="2">
        <v>1.3225199654700001E-4</v>
      </c>
      <c r="I61" s="2">
        <v>1.1760664122468122E-4</v>
      </c>
      <c r="J61" s="26" t="s">
        <v>685</v>
      </c>
    </row>
    <row r="62" spans="1:10" ht="15.75" hidden="1" customHeight="1" x14ac:dyDescent="0.25">
      <c r="A62" s="2" t="s">
        <v>712</v>
      </c>
      <c r="B62" s="2" t="s">
        <v>713</v>
      </c>
      <c r="C62" s="2">
        <v>2020</v>
      </c>
      <c r="D62" s="2" t="s">
        <v>241</v>
      </c>
      <c r="E62" s="2" t="s">
        <v>627</v>
      </c>
      <c r="F62" s="2" t="s">
        <v>714</v>
      </c>
      <c r="G62" s="2">
        <v>-4961</v>
      </c>
      <c r="H62" s="2">
        <v>0</v>
      </c>
      <c r="I62" s="2">
        <v>0</v>
      </c>
      <c r="J62" s="26" t="s">
        <v>685</v>
      </c>
    </row>
    <row r="63" spans="1:10" ht="15.75" hidden="1" customHeight="1" x14ac:dyDescent="0.25">
      <c r="A63" s="2" t="s">
        <v>712</v>
      </c>
      <c r="B63" s="2" t="s">
        <v>713</v>
      </c>
      <c r="C63" s="2">
        <v>2020</v>
      </c>
      <c r="D63" s="2" t="s">
        <v>241</v>
      </c>
      <c r="E63" s="2" t="s">
        <v>627</v>
      </c>
      <c r="F63" s="2" t="s">
        <v>715</v>
      </c>
      <c r="G63" s="2">
        <v>-861</v>
      </c>
      <c r="H63" s="2">
        <v>4.5148460194468004E-3</v>
      </c>
      <c r="I63" s="2">
        <v>4.014879849508061E-3</v>
      </c>
      <c r="J63" s="26" t="s">
        <v>685</v>
      </c>
    </row>
    <row r="64" spans="1:10" ht="15.75" hidden="1" customHeight="1" x14ac:dyDescent="0.25">
      <c r="A64" s="2" t="s">
        <v>712</v>
      </c>
      <c r="B64" s="2" t="s">
        <v>713</v>
      </c>
      <c r="C64" s="2">
        <v>2020</v>
      </c>
      <c r="D64" s="2" t="s">
        <v>241</v>
      </c>
      <c r="E64" s="2" t="s">
        <v>627</v>
      </c>
      <c r="F64" s="2" t="s">
        <v>715</v>
      </c>
      <c r="G64" s="2">
        <v>-781</v>
      </c>
      <c r="H64" s="2">
        <v>0.18552419543266299</v>
      </c>
      <c r="I64" s="2">
        <v>0.16497956976394529</v>
      </c>
      <c r="J64" s="26" t="s">
        <v>685</v>
      </c>
    </row>
    <row r="65" spans="1:10" ht="15.75" hidden="1" customHeight="1" x14ac:dyDescent="0.25">
      <c r="A65" s="2" t="s">
        <v>712</v>
      </c>
      <c r="B65" s="2" t="s">
        <v>713</v>
      </c>
      <c r="C65" s="2">
        <v>2020</v>
      </c>
      <c r="D65" s="2" t="s">
        <v>241</v>
      </c>
      <c r="E65" s="2" t="s">
        <v>627</v>
      </c>
      <c r="F65" s="2" t="s">
        <v>716</v>
      </c>
      <c r="G65" s="2">
        <v>-539</v>
      </c>
      <c r="H65" s="2">
        <v>6.5368153154850006E-2</v>
      </c>
      <c r="I65" s="2">
        <v>5.812939793971561E-2</v>
      </c>
      <c r="J65" s="26" t="s">
        <v>685</v>
      </c>
    </row>
    <row r="66" spans="1:10" ht="15.75" hidden="1" customHeight="1" x14ac:dyDescent="0.25">
      <c r="A66" s="2" t="s">
        <v>712</v>
      </c>
      <c r="B66" s="2" t="s">
        <v>713</v>
      </c>
      <c r="C66" s="2">
        <v>2020</v>
      </c>
      <c r="D66" s="2" t="s">
        <v>241</v>
      </c>
      <c r="E66" s="2" t="s">
        <v>627</v>
      </c>
      <c r="F66" s="2" t="s">
        <v>717</v>
      </c>
      <c r="G66" s="2">
        <v>-522</v>
      </c>
      <c r="H66" s="2">
        <v>1.0959953069686801</v>
      </c>
      <c r="I66" s="2">
        <v>0.97462669915000077</v>
      </c>
      <c r="J66" s="26" t="s">
        <v>685</v>
      </c>
    </row>
    <row r="67" spans="1:10" ht="15.75" hidden="1" customHeight="1" x14ac:dyDescent="0.25">
      <c r="A67" s="2" t="s">
        <v>712</v>
      </c>
      <c r="B67" s="2" t="s">
        <v>713</v>
      </c>
      <c r="C67" s="2">
        <v>2020</v>
      </c>
      <c r="D67" s="2" t="s">
        <v>241</v>
      </c>
      <c r="E67" s="2" t="s">
        <v>627</v>
      </c>
      <c r="F67" s="2" t="s">
        <v>716</v>
      </c>
      <c r="G67" s="2">
        <v>-492</v>
      </c>
      <c r="H67" s="2">
        <v>3.1275860965252001E-3</v>
      </c>
      <c r="I67" s="2">
        <v>2.7812426697287852E-3</v>
      </c>
      <c r="J67" s="26" t="s">
        <v>685</v>
      </c>
    </row>
    <row r="68" spans="1:10" ht="15.75" hidden="1" customHeight="1" x14ac:dyDescent="0.25">
      <c r="A68" s="2" t="s">
        <v>712</v>
      </c>
      <c r="B68" s="2" t="s">
        <v>713</v>
      </c>
      <c r="C68" s="2">
        <v>2020</v>
      </c>
      <c r="D68" s="2" t="s">
        <v>241</v>
      </c>
      <c r="E68" s="2" t="s">
        <v>627</v>
      </c>
      <c r="F68" s="2" t="s">
        <v>716</v>
      </c>
      <c r="G68" s="2">
        <v>-470</v>
      </c>
      <c r="H68" s="2">
        <v>1.26521997153759E-2</v>
      </c>
      <c r="I68" s="2">
        <v>1.1251117196559106E-2</v>
      </c>
      <c r="J68" s="26" t="s">
        <v>685</v>
      </c>
    </row>
    <row r="69" spans="1:10" ht="15.75" hidden="1" customHeight="1" x14ac:dyDescent="0.25">
      <c r="A69" s="2" t="s">
        <v>712</v>
      </c>
      <c r="B69" s="2" t="s">
        <v>713</v>
      </c>
      <c r="C69" s="2">
        <v>2020</v>
      </c>
      <c r="D69" s="2" t="s">
        <v>241</v>
      </c>
      <c r="E69" s="2" t="s">
        <v>627</v>
      </c>
      <c r="F69" s="2" t="s">
        <v>716</v>
      </c>
      <c r="G69" s="2">
        <v>-433</v>
      </c>
      <c r="H69" s="2">
        <v>8.0508947372436496E-2</v>
      </c>
      <c r="I69" s="2">
        <v>7.1593527025824402E-2</v>
      </c>
      <c r="J69" s="26" t="s">
        <v>685</v>
      </c>
    </row>
    <row r="70" spans="1:10" ht="15.75" hidden="1" customHeight="1" x14ac:dyDescent="0.25">
      <c r="A70" s="2" t="s">
        <v>712</v>
      </c>
      <c r="B70" s="2" t="s">
        <v>713</v>
      </c>
      <c r="C70" s="2">
        <v>2020</v>
      </c>
      <c r="D70" s="2" t="s">
        <v>241</v>
      </c>
      <c r="E70" s="2" t="s">
        <v>627</v>
      </c>
      <c r="F70" s="2" t="s">
        <v>716</v>
      </c>
      <c r="G70" s="2">
        <v>-376</v>
      </c>
      <c r="H70" s="2">
        <v>2.5674421340227099E-2</v>
      </c>
      <c r="I70" s="2">
        <v>2.2831280722014031E-2</v>
      </c>
      <c r="J70" s="26" t="s">
        <v>685</v>
      </c>
    </row>
    <row r="71" spans="1:10" ht="15.75" hidden="1" customHeight="1" x14ac:dyDescent="0.25">
      <c r="A71" s="2" t="s">
        <v>712</v>
      </c>
      <c r="B71" s="2" t="s">
        <v>713</v>
      </c>
      <c r="C71" s="2">
        <v>2020</v>
      </c>
      <c r="D71" s="2" t="s">
        <v>241</v>
      </c>
      <c r="E71" s="2" t="s">
        <v>627</v>
      </c>
      <c r="F71" s="2" t="s">
        <v>716</v>
      </c>
      <c r="G71" s="2">
        <v>-263</v>
      </c>
      <c r="H71" s="2">
        <v>4.5451099867929999E-4</v>
      </c>
      <c r="I71" s="2">
        <v>4.0417924379199495E-4</v>
      </c>
      <c r="J71" s="26" t="s">
        <v>685</v>
      </c>
    </row>
    <row r="72" spans="1:10" ht="15.75" hidden="1" customHeight="1" x14ac:dyDescent="0.25">
      <c r="A72" s="2" t="s">
        <v>712</v>
      </c>
      <c r="B72" s="2" t="s">
        <v>713</v>
      </c>
      <c r="C72" s="2">
        <v>2020</v>
      </c>
      <c r="D72" s="2" t="s">
        <v>241</v>
      </c>
      <c r="E72" s="2" t="s">
        <v>627</v>
      </c>
      <c r="F72" s="2" t="s">
        <v>716</v>
      </c>
      <c r="G72" s="2">
        <v>-246</v>
      </c>
      <c r="H72" s="2">
        <v>1.00571531802416E-2</v>
      </c>
      <c r="I72" s="2">
        <v>8.9434415864564562E-3</v>
      </c>
      <c r="J72" s="26" t="s">
        <v>685</v>
      </c>
    </row>
    <row r="73" spans="1:10" ht="15.75" hidden="1" customHeight="1" x14ac:dyDescent="0.25">
      <c r="A73" s="2" t="s">
        <v>712</v>
      </c>
      <c r="B73" s="2" t="s">
        <v>713</v>
      </c>
      <c r="C73" s="2">
        <v>2020</v>
      </c>
      <c r="D73" s="2" t="s">
        <v>241</v>
      </c>
      <c r="E73" s="2" t="s">
        <v>627</v>
      </c>
      <c r="F73" s="2" t="s">
        <v>716</v>
      </c>
      <c r="G73" s="2">
        <v>-232</v>
      </c>
      <c r="H73" s="2">
        <v>4.5527941547334003E-3</v>
      </c>
      <c r="I73" s="2">
        <v>4.0486256745112456E-3</v>
      </c>
      <c r="J73" s="26" t="s">
        <v>685</v>
      </c>
    </row>
    <row r="74" spans="1:10" ht="15.75" hidden="1" customHeight="1" x14ac:dyDescent="0.25">
      <c r="A74" s="2" t="s">
        <v>712</v>
      </c>
      <c r="B74" s="2" t="s">
        <v>713</v>
      </c>
      <c r="C74" s="2">
        <v>2020</v>
      </c>
      <c r="D74" s="2" t="s">
        <v>241</v>
      </c>
      <c r="E74" s="2" t="s">
        <v>627</v>
      </c>
      <c r="F74" s="2" t="s">
        <v>716</v>
      </c>
      <c r="G74" s="2">
        <v>-229</v>
      </c>
      <c r="H74" s="2">
        <v>0.37059801816940302</v>
      </c>
      <c r="I74" s="2">
        <v>0.32955864031842885</v>
      </c>
      <c r="J74" s="26" t="s">
        <v>685</v>
      </c>
    </row>
    <row r="75" spans="1:10" ht="15.75" hidden="1" customHeight="1" x14ac:dyDescent="0.25">
      <c r="A75" s="2" t="s">
        <v>712</v>
      </c>
      <c r="B75" s="2" t="s">
        <v>713</v>
      </c>
      <c r="C75" s="2">
        <v>2020</v>
      </c>
      <c r="D75" s="2" t="s">
        <v>241</v>
      </c>
      <c r="E75" s="2" t="s">
        <v>627</v>
      </c>
      <c r="F75" s="2" t="s">
        <v>717</v>
      </c>
      <c r="G75" s="2">
        <v>-211</v>
      </c>
      <c r="H75" s="2">
        <v>2.80884361267089</v>
      </c>
      <c r="I75" s="2">
        <v>2.4977971723415631</v>
      </c>
      <c r="J75" s="26" t="s">
        <v>685</v>
      </c>
    </row>
    <row r="76" spans="1:10" ht="15.75" hidden="1" customHeight="1" x14ac:dyDescent="0.25">
      <c r="A76" s="2" t="s">
        <v>712</v>
      </c>
      <c r="B76" s="2" t="s">
        <v>713</v>
      </c>
      <c r="C76" s="2">
        <v>2020</v>
      </c>
      <c r="D76" s="2" t="s">
        <v>241</v>
      </c>
      <c r="E76" s="2" t="s">
        <v>627</v>
      </c>
      <c r="F76" s="2" t="s">
        <v>716</v>
      </c>
      <c r="G76" s="2">
        <v>-194</v>
      </c>
      <c r="H76" s="2">
        <v>2.48111988185E-4</v>
      </c>
      <c r="I76" s="2">
        <v>2.2063649956048658E-4</v>
      </c>
      <c r="J76" s="26" t="s">
        <v>685</v>
      </c>
    </row>
    <row r="77" spans="1:10" ht="15.75" hidden="1" customHeight="1" x14ac:dyDescent="0.25">
      <c r="A77" s="2" t="s">
        <v>712</v>
      </c>
      <c r="B77" s="2" t="s">
        <v>713</v>
      </c>
      <c r="C77" s="2">
        <v>2020</v>
      </c>
      <c r="D77" s="2" t="s">
        <v>241</v>
      </c>
      <c r="E77" s="2" t="s">
        <v>627</v>
      </c>
      <c r="F77" s="2" t="s">
        <v>717</v>
      </c>
      <c r="G77" s="2">
        <v>-116</v>
      </c>
      <c r="H77" s="2">
        <v>2.28034239262342E-2</v>
      </c>
      <c r="I77" s="2">
        <v>2.027821255185256E-2</v>
      </c>
      <c r="J77" s="26" t="s">
        <v>685</v>
      </c>
    </row>
    <row r="78" spans="1:10" ht="15.75" hidden="1" customHeight="1" x14ac:dyDescent="0.25">
      <c r="A78" s="2" t="s">
        <v>712</v>
      </c>
      <c r="B78" s="2" t="s">
        <v>713</v>
      </c>
      <c r="C78" s="2">
        <v>2020</v>
      </c>
      <c r="D78" s="2" t="s">
        <v>241</v>
      </c>
      <c r="E78" s="2" t="s">
        <v>627</v>
      </c>
      <c r="F78" s="2" t="s">
        <v>717</v>
      </c>
      <c r="G78" s="2">
        <v>-98</v>
      </c>
      <c r="H78" s="2">
        <v>0.55262571573257402</v>
      </c>
      <c r="I78" s="2">
        <v>0.49142890828567826</v>
      </c>
      <c r="J78" s="26" t="s">
        <v>685</v>
      </c>
    </row>
    <row r="79" spans="1:10" ht="15.75" hidden="1" customHeight="1" x14ac:dyDescent="0.25">
      <c r="A79" s="2" t="s">
        <v>712</v>
      </c>
      <c r="B79" s="2" t="s">
        <v>713</v>
      </c>
      <c r="C79" s="2">
        <v>2020</v>
      </c>
      <c r="D79" s="2" t="s">
        <v>241</v>
      </c>
      <c r="E79" s="2" t="s">
        <v>627</v>
      </c>
      <c r="F79" s="2" t="s">
        <v>717</v>
      </c>
      <c r="G79" s="2">
        <v>-82</v>
      </c>
      <c r="H79" s="2">
        <v>0.37836286425590498</v>
      </c>
      <c r="I79" s="2">
        <v>0.33646362089870746</v>
      </c>
      <c r="J79" s="26" t="s">
        <v>685</v>
      </c>
    </row>
    <row r="80" spans="1:10" ht="15.75" hidden="1" customHeight="1" x14ac:dyDescent="0.25">
      <c r="A80" s="2" t="s">
        <v>712</v>
      </c>
      <c r="B80" s="2" t="s">
        <v>713</v>
      </c>
      <c r="C80" s="2">
        <v>2020</v>
      </c>
      <c r="D80" s="2" t="s">
        <v>241</v>
      </c>
      <c r="E80" s="2" t="s">
        <v>627</v>
      </c>
      <c r="F80" s="2" t="s">
        <v>717</v>
      </c>
      <c r="G80" s="2">
        <v>-42</v>
      </c>
      <c r="H80" s="2">
        <v>6.8893730640411405E-2</v>
      </c>
      <c r="I80" s="2">
        <v>6.1264559126540344E-2</v>
      </c>
      <c r="J80" s="26" t="s">
        <v>685</v>
      </c>
    </row>
    <row r="81" spans="1:10" ht="15.75" hidden="1" customHeight="1" x14ac:dyDescent="0.25">
      <c r="A81" s="2" t="s">
        <v>712</v>
      </c>
      <c r="B81" s="2" t="s">
        <v>713</v>
      </c>
      <c r="C81" s="2">
        <v>2020</v>
      </c>
      <c r="D81" s="2" t="s">
        <v>241</v>
      </c>
      <c r="E81" s="2" t="s">
        <v>627</v>
      </c>
      <c r="F81" s="2" t="s">
        <v>717</v>
      </c>
      <c r="G81" s="2">
        <v>-40</v>
      </c>
      <c r="H81" s="2">
        <v>5.8678518980742004E-3</v>
      </c>
      <c r="I81" s="2">
        <v>5.2180562180861182E-3</v>
      </c>
      <c r="J81" s="26" t="s">
        <v>685</v>
      </c>
    </row>
    <row r="82" spans="1:10" ht="15.75" hidden="1" customHeight="1" x14ac:dyDescent="0.25">
      <c r="A82" s="2" t="s">
        <v>712</v>
      </c>
      <c r="B82" s="2" t="s">
        <v>713</v>
      </c>
      <c r="C82" s="2">
        <v>2020</v>
      </c>
      <c r="D82" s="2" t="s">
        <v>241</v>
      </c>
      <c r="E82" s="2" t="s">
        <v>627</v>
      </c>
      <c r="F82" s="2" t="s">
        <v>717</v>
      </c>
      <c r="G82" s="2">
        <v>-39</v>
      </c>
      <c r="H82" s="2">
        <v>9.2492267489433302E-2</v>
      </c>
      <c r="I82" s="2">
        <v>8.2249835183556455E-2</v>
      </c>
      <c r="J82" s="26" t="s">
        <v>685</v>
      </c>
    </row>
    <row r="83" spans="1:10" ht="15.75" hidden="1" customHeight="1" x14ac:dyDescent="0.25">
      <c r="A83" s="2" t="s">
        <v>712</v>
      </c>
      <c r="B83" s="2" t="s">
        <v>713</v>
      </c>
      <c r="C83" s="2">
        <v>2020</v>
      </c>
      <c r="D83" s="2" t="s">
        <v>241</v>
      </c>
      <c r="E83" s="2" t="s">
        <v>627</v>
      </c>
      <c r="F83" s="2" t="s">
        <v>717</v>
      </c>
      <c r="G83" s="2">
        <v>-10</v>
      </c>
      <c r="H83" s="2">
        <v>0.15848843753337799</v>
      </c>
      <c r="I83" s="2">
        <v>0.1409377045179368</v>
      </c>
      <c r="J83" s="26" t="s">
        <v>685</v>
      </c>
    </row>
    <row r="84" spans="1:10" ht="15.75" hidden="1" customHeight="1" x14ac:dyDescent="0.25">
      <c r="A84" s="2" t="s">
        <v>712</v>
      </c>
      <c r="B84" s="2" t="s">
        <v>713</v>
      </c>
      <c r="C84" s="2">
        <v>2020</v>
      </c>
      <c r="D84" s="2" t="s">
        <v>241</v>
      </c>
      <c r="E84" s="2" t="s">
        <v>627</v>
      </c>
      <c r="F84" s="2" t="s">
        <v>715</v>
      </c>
      <c r="G84" s="2">
        <v>23</v>
      </c>
      <c r="H84" s="2">
        <v>2.8869767189025799</v>
      </c>
      <c r="I84" s="2">
        <v>2.5672779547288043</v>
      </c>
      <c r="J84" s="26" t="s">
        <v>685</v>
      </c>
    </row>
    <row r="85" spans="1:10" ht="15.75" hidden="1" customHeight="1" x14ac:dyDescent="0.25">
      <c r="A85" s="2" t="s">
        <v>712</v>
      </c>
      <c r="B85" s="2" t="s">
        <v>713</v>
      </c>
      <c r="C85" s="2">
        <v>2020</v>
      </c>
      <c r="D85" s="2" t="s">
        <v>241</v>
      </c>
      <c r="E85" s="2" t="s">
        <v>627</v>
      </c>
      <c r="F85" s="2" t="s">
        <v>715</v>
      </c>
      <c r="G85" s="2">
        <v>100</v>
      </c>
      <c r="H85" s="2">
        <v>8.9063905179500594E-2</v>
      </c>
      <c r="I85" s="2">
        <v>7.9201123733448509E-2</v>
      </c>
      <c r="J85" s="26" t="s">
        <v>685</v>
      </c>
    </row>
    <row r="86" spans="1:10" ht="15.75" hidden="1" customHeight="1" x14ac:dyDescent="0.25">
      <c r="A86" s="2" t="s">
        <v>712</v>
      </c>
      <c r="B86" s="2" t="s">
        <v>713</v>
      </c>
      <c r="C86" s="2">
        <v>2020</v>
      </c>
      <c r="D86" s="2" t="s">
        <v>241</v>
      </c>
      <c r="E86" s="2" t="s">
        <v>627</v>
      </c>
      <c r="F86" s="2" t="s">
        <v>715</v>
      </c>
      <c r="G86" s="2">
        <v>139</v>
      </c>
      <c r="H86" s="2">
        <v>2.00538691133261E-2</v>
      </c>
      <c r="I86" s="2">
        <v>1.7833138641045021E-2</v>
      </c>
      <c r="J86" s="26" t="s">
        <v>685</v>
      </c>
    </row>
    <row r="87" spans="1:10" ht="15.75" hidden="1" customHeight="1" x14ac:dyDescent="0.25">
      <c r="A87" s="2" t="s">
        <v>712</v>
      </c>
      <c r="B87" s="2" t="s">
        <v>713</v>
      </c>
      <c r="C87" s="2">
        <v>2020</v>
      </c>
      <c r="D87" s="2" t="s">
        <v>241</v>
      </c>
      <c r="E87" s="2" t="s">
        <v>627</v>
      </c>
      <c r="F87" s="2" t="s">
        <v>715</v>
      </c>
      <c r="G87" s="2">
        <v>146</v>
      </c>
      <c r="H87" s="2">
        <v>0.271088927984237</v>
      </c>
      <c r="I87" s="2">
        <v>0.24106901314034498</v>
      </c>
      <c r="J87" s="26" t="s">
        <v>685</v>
      </c>
    </row>
    <row r="88" spans="1:10" ht="15.75" hidden="1" customHeight="1" x14ac:dyDescent="0.25">
      <c r="A88" s="2" t="s">
        <v>712</v>
      </c>
      <c r="B88" s="2" t="s">
        <v>713</v>
      </c>
      <c r="C88" s="2">
        <v>2020</v>
      </c>
      <c r="D88" s="2" t="s">
        <v>241</v>
      </c>
      <c r="E88" s="2" t="s">
        <v>627</v>
      </c>
      <c r="F88" s="2" t="s">
        <v>717</v>
      </c>
      <c r="G88" s="2">
        <v>157</v>
      </c>
      <c r="H88" s="2">
        <v>6.6534787416458102E-2</v>
      </c>
      <c r="I88" s="2">
        <v>5.9166841158930859E-2</v>
      </c>
      <c r="J88" s="26" t="s">
        <v>685</v>
      </c>
    </row>
    <row r="89" spans="1:10" ht="15.75" hidden="1" customHeight="1" x14ac:dyDescent="0.25">
      <c r="A89" s="2" t="s">
        <v>712</v>
      </c>
      <c r="B89" s="2" t="s">
        <v>713</v>
      </c>
      <c r="C89" s="2">
        <v>2020</v>
      </c>
      <c r="D89" s="2" t="s">
        <v>241</v>
      </c>
      <c r="E89" s="2" t="s">
        <v>627</v>
      </c>
      <c r="F89" s="2" t="s">
        <v>717</v>
      </c>
      <c r="G89" s="2">
        <v>192</v>
      </c>
      <c r="H89" s="2">
        <v>2.5514049921184999E-3</v>
      </c>
      <c r="I89" s="2">
        <v>2.2688668554073908E-3</v>
      </c>
      <c r="J89" s="26" t="s">
        <v>685</v>
      </c>
    </row>
    <row r="90" spans="1:10" ht="15.75" hidden="1" customHeight="1" x14ac:dyDescent="0.25">
      <c r="A90" s="2" t="s">
        <v>712</v>
      </c>
      <c r="B90" s="2" t="s">
        <v>713</v>
      </c>
      <c r="C90" s="2">
        <v>2020</v>
      </c>
      <c r="D90" s="2" t="s">
        <v>241</v>
      </c>
      <c r="E90" s="2" t="s">
        <v>627</v>
      </c>
      <c r="F90" s="2" t="s">
        <v>717</v>
      </c>
      <c r="G90" s="2">
        <v>193</v>
      </c>
      <c r="H90" s="2">
        <v>9.6035134047269995E-3</v>
      </c>
      <c r="I90" s="2">
        <v>8.5400370880961574E-3</v>
      </c>
      <c r="J90" s="26" t="s">
        <v>685</v>
      </c>
    </row>
    <row r="91" spans="1:10" ht="15.75" hidden="1" customHeight="1" x14ac:dyDescent="0.25">
      <c r="A91" s="2" t="s">
        <v>712</v>
      </c>
      <c r="B91" s="2" t="s">
        <v>713</v>
      </c>
      <c r="C91" s="2">
        <v>2020</v>
      </c>
      <c r="D91" s="2" t="s">
        <v>241</v>
      </c>
      <c r="E91" s="2" t="s">
        <v>627</v>
      </c>
      <c r="F91" s="2" t="s">
        <v>715</v>
      </c>
      <c r="G91" s="2">
        <v>204</v>
      </c>
      <c r="H91" s="2">
        <v>0.132657155394554</v>
      </c>
      <c r="I91" s="2">
        <v>0.11796693348844567</v>
      </c>
      <c r="J91" s="26" t="s">
        <v>685</v>
      </c>
    </row>
    <row r="92" spans="1:10" ht="15.75" hidden="1" customHeight="1" x14ac:dyDescent="0.25">
      <c r="A92" s="2" t="s">
        <v>712</v>
      </c>
      <c r="B92" s="2" t="s">
        <v>713</v>
      </c>
      <c r="C92" s="2">
        <v>2020</v>
      </c>
      <c r="D92" s="2" t="s">
        <v>241</v>
      </c>
      <c r="E92" s="2" t="s">
        <v>627</v>
      </c>
      <c r="F92" s="2" t="s">
        <v>717</v>
      </c>
      <c r="G92" s="2">
        <v>209</v>
      </c>
      <c r="H92" s="2">
        <v>1.89396273344755E-2</v>
      </c>
      <c r="I92" s="2">
        <v>1.6842286052469825E-2</v>
      </c>
      <c r="J92" s="26" t="s">
        <v>685</v>
      </c>
    </row>
    <row r="93" spans="1:10" ht="15.75" hidden="1" customHeight="1" x14ac:dyDescent="0.25">
      <c r="A93" s="2" t="s">
        <v>712</v>
      </c>
      <c r="B93" s="2" t="s">
        <v>713</v>
      </c>
      <c r="C93" s="2">
        <v>2020</v>
      </c>
      <c r="D93" s="2" t="s">
        <v>241</v>
      </c>
      <c r="E93" s="2" t="s">
        <v>627</v>
      </c>
      <c r="F93" s="2" t="s">
        <v>715</v>
      </c>
      <c r="G93" s="2">
        <v>218</v>
      </c>
      <c r="H93" s="2">
        <v>0.30157792568206698</v>
      </c>
      <c r="I93" s="2">
        <v>0.26818171243539513</v>
      </c>
      <c r="J93" s="26" t="s">
        <v>685</v>
      </c>
    </row>
    <row r="94" spans="1:10" ht="15.75" hidden="1" customHeight="1" x14ac:dyDescent="0.25">
      <c r="A94" s="2" t="s">
        <v>712</v>
      </c>
      <c r="B94" s="2" t="s">
        <v>713</v>
      </c>
      <c r="C94" s="2">
        <v>2020</v>
      </c>
      <c r="D94" s="2" t="s">
        <v>241</v>
      </c>
      <c r="E94" s="2" t="s">
        <v>627</v>
      </c>
      <c r="F94" s="2" t="s">
        <v>717</v>
      </c>
      <c r="G94" s="2">
        <v>245</v>
      </c>
      <c r="H94" s="2">
        <v>9.224839741364E-4</v>
      </c>
      <c r="I94" s="2">
        <v>8.2032970854411407E-4</v>
      </c>
      <c r="J94" s="26" t="s">
        <v>685</v>
      </c>
    </row>
    <row r="95" spans="1:10" ht="15.75" hidden="1" customHeight="1" x14ac:dyDescent="0.25">
      <c r="A95" s="2" t="s">
        <v>712</v>
      </c>
      <c r="B95" s="2" t="s">
        <v>713</v>
      </c>
      <c r="C95" s="2">
        <v>2020</v>
      </c>
      <c r="D95" s="2" t="s">
        <v>241</v>
      </c>
      <c r="E95" s="2" t="s">
        <v>627</v>
      </c>
      <c r="F95" s="2" t="s">
        <v>716</v>
      </c>
      <c r="G95" s="2">
        <v>277</v>
      </c>
      <c r="H95" s="2">
        <v>0.15958152711391399</v>
      </c>
      <c r="I95" s="2">
        <v>0.14190974726572889</v>
      </c>
      <c r="J95" s="26" t="s">
        <v>685</v>
      </c>
    </row>
    <row r="96" spans="1:10" ht="15.75" hidden="1" customHeight="1" x14ac:dyDescent="0.25">
      <c r="A96" s="2" t="s">
        <v>712</v>
      </c>
      <c r="B96" s="2" t="s">
        <v>713</v>
      </c>
      <c r="C96" s="2">
        <v>2020</v>
      </c>
      <c r="D96" s="2" t="s">
        <v>241</v>
      </c>
      <c r="E96" s="2" t="s">
        <v>627</v>
      </c>
      <c r="F96" s="2" t="s">
        <v>716</v>
      </c>
      <c r="G96" s="2">
        <v>405</v>
      </c>
      <c r="H96" s="2">
        <v>3.6119660362600998E-3</v>
      </c>
      <c r="I96" s="2">
        <v>3.2119832201641827E-3</v>
      </c>
      <c r="J96" s="26" t="s">
        <v>685</v>
      </c>
    </row>
    <row r="97" spans="1:10" ht="15.75" hidden="1" customHeight="1" x14ac:dyDescent="0.25">
      <c r="A97" s="2" t="s">
        <v>712</v>
      </c>
      <c r="B97" s="2" t="s">
        <v>713</v>
      </c>
      <c r="C97" s="2">
        <v>2020</v>
      </c>
      <c r="D97" s="2" t="s">
        <v>241</v>
      </c>
      <c r="E97" s="2" t="s">
        <v>627</v>
      </c>
      <c r="F97" s="2" t="s">
        <v>718</v>
      </c>
      <c r="G97" s="2">
        <v>452</v>
      </c>
      <c r="H97" s="2">
        <v>0.125061646103858</v>
      </c>
      <c r="I97" s="2">
        <v>0.11121253764269252</v>
      </c>
      <c r="J97" s="26" t="s">
        <v>685</v>
      </c>
    </row>
    <row r="98" spans="1:10" ht="15.75" hidden="1" customHeight="1" x14ac:dyDescent="0.25">
      <c r="A98" s="2" t="s">
        <v>712</v>
      </c>
      <c r="B98" s="2" t="s">
        <v>713</v>
      </c>
      <c r="C98" s="2">
        <v>2020</v>
      </c>
      <c r="D98" s="2" t="s">
        <v>241</v>
      </c>
      <c r="E98" s="2" t="s">
        <v>627</v>
      </c>
      <c r="F98" s="2" t="s">
        <v>718</v>
      </c>
      <c r="G98" s="2">
        <v>490</v>
      </c>
      <c r="H98" s="2">
        <v>5.8640511706471001E-3</v>
      </c>
      <c r="I98" s="2">
        <v>5.2146763765821523E-3</v>
      </c>
      <c r="J98" s="26" t="s">
        <v>685</v>
      </c>
    </row>
    <row r="99" spans="1:10" ht="15.75" hidden="1" customHeight="1" x14ac:dyDescent="0.25">
      <c r="A99" s="2" t="s">
        <v>712</v>
      </c>
      <c r="B99" s="2" t="s">
        <v>713</v>
      </c>
      <c r="C99" s="2">
        <v>2020</v>
      </c>
      <c r="D99" s="2" t="s">
        <v>241</v>
      </c>
      <c r="E99" s="2" t="s">
        <v>627</v>
      </c>
      <c r="F99" s="2" t="s">
        <v>715</v>
      </c>
      <c r="G99" s="2">
        <v>511</v>
      </c>
      <c r="H99" s="2">
        <v>9.2105002840979998E-4</v>
      </c>
      <c r="I99" s="2">
        <v>8.1905455546509053E-4</v>
      </c>
      <c r="J99" s="26" t="s">
        <v>685</v>
      </c>
    </row>
    <row r="100" spans="1:10" ht="15.75" hidden="1" customHeight="1" x14ac:dyDescent="0.25">
      <c r="A100" s="2" t="s">
        <v>712</v>
      </c>
      <c r="B100" s="2" t="s">
        <v>713</v>
      </c>
      <c r="C100" s="2">
        <v>2020</v>
      </c>
      <c r="D100" s="2" t="s">
        <v>241</v>
      </c>
      <c r="E100" s="2" t="s">
        <v>627</v>
      </c>
      <c r="F100" s="2" t="s">
        <v>715</v>
      </c>
      <c r="G100" s="2">
        <v>544</v>
      </c>
      <c r="H100" s="2">
        <v>1.5505669871345E-3</v>
      </c>
      <c r="I100" s="2">
        <v>1.3788599046665856E-3</v>
      </c>
      <c r="J100" s="26" t="s">
        <v>685</v>
      </c>
    </row>
    <row r="101" spans="1:10" ht="15.75" hidden="1" customHeight="1" x14ac:dyDescent="0.25">
      <c r="A101" s="2" t="s">
        <v>712</v>
      </c>
      <c r="B101" s="2" t="s">
        <v>713</v>
      </c>
      <c r="C101" s="2">
        <v>2020</v>
      </c>
      <c r="D101" s="2" t="s">
        <v>241</v>
      </c>
      <c r="E101" s="2" t="s">
        <v>627</v>
      </c>
      <c r="F101" s="2" t="s">
        <v>718</v>
      </c>
      <c r="G101" s="2">
        <v>599</v>
      </c>
      <c r="H101" s="2">
        <v>1.25867733731866E-2</v>
      </c>
      <c r="I101" s="2">
        <v>1.1192936053337077E-2</v>
      </c>
      <c r="J101" s="26" t="s">
        <v>685</v>
      </c>
    </row>
    <row r="102" spans="1:10" ht="15.75" hidden="1" customHeight="1" x14ac:dyDescent="0.25">
      <c r="A102" s="2" t="s">
        <v>712</v>
      </c>
      <c r="B102" s="2" t="s">
        <v>713</v>
      </c>
      <c r="C102" s="2">
        <v>2020</v>
      </c>
      <c r="D102" s="2" t="s">
        <v>241</v>
      </c>
      <c r="E102" s="2" t="s">
        <v>627</v>
      </c>
      <c r="F102" s="2" t="s">
        <v>718</v>
      </c>
      <c r="G102" s="2">
        <v>616</v>
      </c>
      <c r="H102" s="2">
        <v>2.03246138989925E-2</v>
      </c>
      <c r="I102" s="2">
        <v>1.8073901621587292E-2</v>
      </c>
      <c r="J102" s="26" t="s">
        <v>685</v>
      </c>
    </row>
    <row r="103" spans="1:10" ht="15.75" hidden="1" customHeight="1" x14ac:dyDescent="0.25">
      <c r="A103" s="2" t="s">
        <v>712</v>
      </c>
      <c r="B103" s="2" t="s">
        <v>713</v>
      </c>
      <c r="C103" s="2">
        <v>2020</v>
      </c>
      <c r="D103" s="2" t="s">
        <v>241</v>
      </c>
      <c r="E103" s="2" t="s">
        <v>627</v>
      </c>
      <c r="F103" s="2" t="s">
        <v>718</v>
      </c>
      <c r="G103" s="2">
        <v>625</v>
      </c>
      <c r="H103" s="2">
        <v>0.75219440460205</v>
      </c>
      <c r="I103" s="2">
        <v>0.66889770879041355</v>
      </c>
      <c r="J103" s="26" t="s">
        <v>685</v>
      </c>
    </row>
    <row r="104" spans="1:10" ht="15.75" hidden="1" customHeight="1" x14ac:dyDescent="0.25">
      <c r="A104" s="2" t="s">
        <v>712</v>
      </c>
      <c r="B104" s="2" t="s">
        <v>713</v>
      </c>
      <c r="C104" s="2">
        <v>2020</v>
      </c>
      <c r="D104" s="2" t="s">
        <v>241</v>
      </c>
      <c r="E104" s="2" t="s">
        <v>627</v>
      </c>
      <c r="F104" s="2" t="s">
        <v>718</v>
      </c>
      <c r="G104" s="2">
        <v>648</v>
      </c>
      <c r="H104" s="2">
        <v>0.46933224797248801</v>
      </c>
      <c r="I104" s="2">
        <v>0.41735921380103802</v>
      </c>
      <c r="J104" s="26" t="s">
        <v>685</v>
      </c>
    </row>
    <row r="105" spans="1:10" ht="15.75" hidden="1" customHeight="1" x14ac:dyDescent="0.25">
      <c r="A105" s="2" t="s">
        <v>712</v>
      </c>
      <c r="B105" s="2" t="s">
        <v>713</v>
      </c>
      <c r="C105" s="2">
        <v>2020</v>
      </c>
      <c r="D105" s="2" t="s">
        <v>241</v>
      </c>
      <c r="E105" s="2" t="s">
        <v>627</v>
      </c>
      <c r="F105" s="2" t="s">
        <v>718</v>
      </c>
      <c r="G105" s="2">
        <v>655</v>
      </c>
      <c r="H105" s="2">
        <v>3.81050705909729E-2</v>
      </c>
      <c r="I105" s="2">
        <v>3.3885381565798046E-2</v>
      </c>
      <c r="J105" s="26" t="s">
        <v>685</v>
      </c>
    </row>
    <row r="106" spans="1:10" ht="15.75" hidden="1" customHeight="1" x14ac:dyDescent="0.25">
      <c r="A106" s="2" t="s">
        <v>712</v>
      </c>
      <c r="B106" s="2" t="s">
        <v>713</v>
      </c>
      <c r="C106" s="2">
        <v>2020</v>
      </c>
      <c r="D106" s="2" t="s">
        <v>241</v>
      </c>
      <c r="E106" s="2" t="s">
        <v>627</v>
      </c>
      <c r="F106" s="2" t="s">
        <v>718</v>
      </c>
      <c r="G106" s="2">
        <v>819</v>
      </c>
      <c r="H106" s="2">
        <v>6.549640092999E-4</v>
      </c>
      <c r="I106" s="2">
        <v>5.8243443780024663E-4</v>
      </c>
      <c r="J106" s="26" t="s">
        <v>685</v>
      </c>
    </row>
    <row r="107" spans="1:10" ht="15.75" hidden="1" customHeight="1" x14ac:dyDescent="0.25">
      <c r="A107" s="2" t="s">
        <v>712</v>
      </c>
      <c r="B107" s="2" t="s">
        <v>713</v>
      </c>
      <c r="C107" s="2">
        <v>2020</v>
      </c>
      <c r="D107" s="2" t="s">
        <v>241</v>
      </c>
      <c r="E107" s="2" t="s">
        <v>627</v>
      </c>
      <c r="F107" s="2" t="s">
        <v>715</v>
      </c>
      <c r="G107" s="2">
        <v>881</v>
      </c>
      <c r="H107" s="2">
        <v>9.0701552107929993E-3</v>
      </c>
      <c r="I107" s="2">
        <v>8.0657420498662577E-3</v>
      </c>
      <c r="J107" s="26" t="s">
        <v>685</v>
      </c>
    </row>
    <row r="108" spans="1:10" ht="15.75" hidden="1" customHeight="1" x14ac:dyDescent="0.25">
      <c r="A108" s="2" t="s">
        <v>712</v>
      </c>
      <c r="B108" s="2" t="s">
        <v>713</v>
      </c>
      <c r="C108" s="2">
        <v>2020</v>
      </c>
      <c r="D108" s="2" t="s">
        <v>241</v>
      </c>
      <c r="E108" s="2" t="s">
        <v>627</v>
      </c>
      <c r="F108" s="2" t="s">
        <v>715</v>
      </c>
      <c r="G108" s="2">
        <v>909</v>
      </c>
      <c r="H108" s="2">
        <v>5.8618509210645996E-3</v>
      </c>
      <c r="I108" s="2">
        <v>5.2127197787990567E-3</v>
      </c>
      <c r="J108" s="26" t="s">
        <v>685</v>
      </c>
    </row>
    <row r="109" spans="1:10" ht="15.75" hidden="1" customHeight="1" x14ac:dyDescent="0.25">
      <c r="A109" s="2" t="s">
        <v>712</v>
      </c>
      <c r="B109" s="2" t="s">
        <v>713</v>
      </c>
      <c r="C109" s="2">
        <v>2020</v>
      </c>
      <c r="D109" s="2" t="s">
        <v>241</v>
      </c>
      <c r="E109" s="2" t="s">
        <v>627</v>
      </c>
      <c r="F109" s="2" t="s">
        <v>718</v>
      </c>
      <c r="G109" s="2">
        <v>910</v>
      </c>
      <c r="H109" s="2">
        <v>9.3583302805200002E-4</v>
      </c>
      <c r="I109" s="2">
        <v>8.3220051152275174E-4</v>
      </c>
      <c r="J109" s="26" t="s">
        <v>685</v>
      </c>
    </row>
    <row r="110" spans="1:10" ht="15.75" hidden="1" customHeight="1" x14ac:dyDescent="0.25">
      <c r="A110" s="2" t="s">
        <v>712</v>
      </c>
      <c r="B110" s="2" t="s">
        <v>713</v>
      </c>
      <c r="C110" s="2">
        <v>2020</v>
      </c>
      <c r="D110" s="2" t="s">
        <v>241</v>
      </c>
      <c r="E110" s="2" t="s">
        <v>627</v>
      </c>
      <c r="F110" s="2" t="s">
        <v>718</v>
      </c>
      <c r="G110" s="2">
        <v>945</v>
      </c>
      <c r="H110" s="2">
        <v>2.34472043812275E-2</v>
      </c>
      <c r="I110" s="2">
        <v>2.0850701882635193E-2</v>
      </c>
      <c r="J110" s="26" t="s">
        <v>685</v>
      </c>
    </row>
    <row r="111" spans="1:10" ht="15.75" hidden="1" customHeight="1" x14ac:dyDescent="0.25">
      <c r="A111" s="2" t="s">
        <v>712</v>
      </c>
      <c r="B111" s="2" t="s">
        <v>713</v>
      </c>
      <c r="C111" s="2">
        <v>2020</v>
      </c>
      <c r="D111" s="2" t="s">
        <v>241</v>
      </c>
      <c r="E111" s="2" t="s">
        <v>627</v>
      </c>
      <c r="F111" s="2" t="s">
        <v>718</v>
      </c>
      <c r="G111" s="2">
        <v>1066</v>
      </c>
      <c r="H111" s="2">
        <v>2.309389965376E-4</v>
      </c>
      <c r="I111" s="2">
        <v>2.0536521504182552E-4</v>
      </c>
      <c r="J111" s="26" t="s">
        <v>685</v>
      </c>
    </row>
    <row r="112" spans="1:10" ht="15.75" hidden="1" customHeight="1" x14ac:dyDescent="0.25">
      <c r="A112" s="2" t="s">
        <v>712</v>
      </c>
      <c r="B112" s="2" t="s">
        <v>713</v>
      </c>
      <c r="C112" s="2">
        <v>2020</v>
      </c>
      <c r="D112" s="2" t="s">
        <v>241</v>
      </c>
      <c r="E112" s="2" t="s">
        <v>627</v>
      </c>
      <c r="F112" s="2" t="s">
        <v>718</v>
      </c>
      <c r="G112" s="2">
        <v>1156</v>
      </c>
      <c r="H112" s="2">
        <v>7.4084639549255399E-2</v>
      </c>
      <c r="I112" s="2">
        <v>6.5880635840780813E-2</v>
      </c>
      <c r="J112" s="26" t="s">
        <v>685</v>
      </c>
    </row>
    <row r="113" spans="1:10" ht="15.75" hidden="1" customHeight="1" x14ac:dyDescent="0.25">
      <c r="A113" s="2" t="s">
        <v>712</v>
      </c>
      <c r="B113" s="2" t="s">
        <v>713</v>
      </c>
      <c r="C113" s="2">
        <v>2020</v>
      </c>
      <c r="D113" s="2" t="s">
        <v>241</v>
      </c>
      <c r="E113" s="2" t="s">
        <v>627</v>
      </c>
      <c r="F113" s="2" t="s">
        <v>715</v>
      </c>
      <c r="G113" s="2">
        <v>1196</v>
      </c>
      <c r="H113" s="2">
        <v>2.181949967053E-4</v>
      </c>
      <c r="I113" s="2">
        <v>1.9403246351310235E-4</v>
      </c>
      <c r="J113" s="26" t="s">
        <v>685</v>
      </c>
    </row>
    <row r="114" spans="1:10" ht="15.75" hidden="1" customHeight="1" x14ac:dyDescent="0.25">
      <c r="A114" s="2" t="s">
        <v>712</v>
      </c>
      <c r="B114" s="2" t="s">
        <v>713</v>
      </c>
      <c r="C114" s="2">
        <v>2020</v>
      </c>
      <c r="D114" s="2" t="s">
        <v>241</v>
      </c>
      <c r="E114" s="2" t="s">
        <v>627</v>
      </c>
      <c r="F114" s="2" t="s">
        <v>715</v>
      </c>
      <c r="G114" s="2">
        <v>1243</v>
      </c>
      <c r="H114" s="2">
        <v>2.0391745492815999E-2</v>
      </c>
      <c r="I114" s="2">
        <v>1.8133599179853153E-2</v>
      </c>
      <c r="J114" s="26" t="s">
        <v>685</v>
      </c>
    </row>
    <row r="115" spans="1:10" ht="15.75" hidden="1" customHeight="1" x14ac:dyDescent="0.25">
      <c r="A115" s="2" t="s">
        <v>712</v>
      </c>
      <c r="B115" s="2" t="s">
        <v>713</v>
      </c>
      <c r="C115" s="2">
        <v>2020</v>
      </c>
      <c r="D115" s="2" t="s">
        <v>241</v>
      </c>
      <c r="E115" s="2" t="s">
        <v>627</v>
      </c>
      <c r="F115" s="2" t="s">
        <v>718</v>
      </c>
      <c r="G115" s="2">
        <v>1331</v>
      </c>
      <c r="H115" s="2">
        <v>6.4552570693194996E-3</v>
      </c>
      <c r="I115" s="2">
        <v>5.7404131656700252E-3</v>
      </c>
      <c r="J115" s="26" t="s">
        <v>685</v>
      </c>
    </row>
    <row r="116" spans="1:10" ht="15.75" hidden="1" customHeight="1" x14ac:dyDescent="0.25">
      <c r="A116" s="2" t="s">
        <v>712</v>
      </c>
      <c r="B116" s="2" t="s">
        <v>713</v>
      </c>
      <c r="C116" s="2">
        <v>2020</v>
      </c>
      <c r="D116" s="2" t="s">
        <v>241</v>
      </c>
      <c r="E116" s="2" t="s">
        <v>627</v>
      </c>
      <c r="F116" s="2" t="s">
        <v>718</v>
      </c>
      <c r="G116" s="2">
        <v>100000</v>
      </c>
      <c r="H116" s="40">
        <v>9.9999999999999998E-13</v>
      </c>
      <c r="I116" s="2">
        <v>8.8926174496644289E-13</v>
      </c>
      <c r="J116" s="26" t="s">
        <v>685</v>
      </c>
    </row>
    <row r="117" spans="1:10" ht="15.75" hidden="1" customHeight="1" x14ac:dyDescent="0.25">
      <c r="A117" s="2" t="s">
        <v>712</v>
      </c>
      <c r="B117" s="2" t="s">
        <v>713</v>
      </c>
      <c r="C117" s="2">
        <v>2025</v>
      </c>
      <c r="D117" s="2" t="s">
        <v>241</v>
      </c>
      <c r="E117" s="2" t="s">
        <v>627</v>
      </c>
      <c r="F117" s="2" t="s">
        <v>716</v>
      </c>
      <c r="G117" s="2">
        <v>-100000</v>
      </c>
      <c r="H117" s="2">
        <v>0</v>
      </c>
      <c r="I117" s="2">
        <v>0</v>
      </c>
      <c r="J117" s="26" t="s">
        <v>685</v>
      </c>
    </row>
    <row r="118" spans="1:10" ht="15.75" hidden="1" customHeight="1" x14ac:dyDescent="0.25">
      <c r="A118" s="2" t="s">
        <v>712</v>
      </c>
      <c r="B118" s="2" t="s">
        <v>713</v>
      </c>
      <c r="C118" s="2">
        <v>2025</v>
      </c>
      <c r="D118" s="2" t="s">
        <v>241</v>
      </c>
      <c r="E118" s="2" t="s">
        <v>627</v>
      </c>
      <c r="F118" s="2" t="s">
        <v>716</v>
      </c>
      <c r="G118" s="2">
        <v>-2381</v>
      </c>
      <c r="H118" s="2">
        <v>9.3962997198100001E-4</v>
      </c>
      <c r="I118" s="2">
        <v>8.3557698850659395E-4</v>
      </c>
      <c r="J118" s="26" t="s">
        <v>685</v>
      </c>
    </row>
    <row r="119" spans="1:10" ht="15.75" hidden="1" customHeight="1" x14ac:dyDescent="0.25">
      <c r="A119" s="2" t="s">
        <v>712</v>
      </c>
      <c r="B119" s="2" t="s">
        <v>713</v>
      </c>
      <c r="C119" s="2">
        <v>2025</v>
      </c>
      <c r="D119" s="2" t="s">
        <v>241</v>
      </c>
      <c r="E119" s="2" t="s">
        <v>627</v>
      </c>
      <c r="F119" s="2" t="s">
        <v>716</v>
      </c>
      <c r="G119" s="2">
        <v>-2381</v>
      </c>
      <c r="H119" s="2">
        <v>0</v>
      </c>
      <c r="I119" s="2">
        <v>0</v>
      </c>
      <c r="J119" s="26" t="s">
        <v>685</v>
      </c>
    </row>
    <row r="120" spans="1:10" ht="15.75" hidden="1" customHeight="1" x14ac:dyDescent="0.25">
      <c r="A120" s="2" t="s">
        <v>712</v>
      </c>
      <c r="B120" s="2" t="s">
        <v>713</v>
      </c>
      <c r="C120" s="2">
        <v>2025</v>
      </c>
      <c r="D120" s="2" t="s">
        <v>241</v>
      </c>
      <c r="E120" s="2" t="s">
        <v>627</v>
      </c>
      <c r="F120" s="2" t="s">
        <v>715</v>
      </c>
      <c r="G120" s="2">
        <v>-941</v>
      </c>
      <c r="H120" s="2">
        <v>4.6797888353466996E-3</v>
      </c>
      <c r="I120" s="2">
        <v>4.1615571857948836E-3</v>
      </c>
      <c r="J120" s="26" t="s">
        <v>685</v>
      </c>
    </row>
    <row r="121" spans="1:10" ht="15.75" hidden="1" customHeight="1" x14ac:dyDescent="0.25">
      <c r="A121" s="2" t="s">
        <v>712</v>
      </c>
      <c r="B121" s="2" t="s">
        <v>713</v>
      </c>
      <c r="C121" s="2">
        <v>2025</v>
      </c>
      <c r="D121" s="2" t="s">
        <v>241</v>
      </c>
      <c r="E121" s="2" t="s">
        <v>627</v>
      </c>
      <c r="F121" s="2" t="s">
        <v>715</v>
      </c>
      <c r="G121" s="2">
        <v>-834</v>
      </c>
      <c r="H121" s="2">
        <v>0.184175685048103</v>
      </c>
      <c r="I121" s="2">
        <v>0.1637803910662661</v>
      </c>
      <c r="J121" s="26" t="s">
        <v>685</v>
      </c>
    </row>
    <row r="122" spans="1:10" ht="15.75" hidden="1" customHeight="1" x14ac:dyDescent="0.25">
      <c r="A122" s="2" t="s">
        <v>712</v>
      </c>
      <c r="B122" s="2" t="s">
        <v>713</v>
      </c>
      <c r="C122" s="2">
        <v>2025</v>
      </c>
      <c r="D122" s="2" t="s">
        <v>241</v>
      </c>
      <c r="E122" s="2" t="s">
        <v>627</v>
      </c>
      <c r="F122" s="2" t="s">
        <v>717</v>
      </c>
      <c r="G122" s="2">
        <v>-626</v>
      </c>
      <c r="H122" s="2">
        <v>0.98607552051544101</v>
      </c>
      <c r="I122" s="2">
        <v>0.87687923804225454</v>
      </c>
      <c r="J122" s="26" t="s">
        <v>685</v>
      </c>
    </row>
    <row r="123" spans="1:10" ht="15.75" hidden="1" customHeight="1" x14ac:dyDescent="0.25">
      <c r="A123" s="2" t="s">
        <v>712</v>
      </c>
      <c r="B123" s="2" t="s">
        <v>713</v>
      </c>
      <c r="C123" s="2">
        <v>2025</v>
      </c>
      <c r="D123" s="2" t="s">
        <v>241</v>
      </c>
      <c r="E123" s="2" t="s">
        <v>627</v>
      </c>
      <c r="F123" s="2" t="s">
        <v>716</v>
      </c>
      <c r="G123" s="2">
        <v>-477</v>
      </c>
      <c r="H123" s="2">
        <v>3.6710989661515002E-3</v>
      </c>
      <c r="I123" s="2">
        <v>3.2645678725843879E-3</v>
      </c>
      <c r="J123" s="26" t="s">
        <v>685</v>
      </c>
    </row>
    <row r="124" spans="1:10" ht="15.75" hidden="1" customHeight="1" x14ac:dyDescent="0.25">
      <c r="A124" s="2" t="s">
        <v>712</v>
      </c>
      <c r="B124" s="2" t="s">
        <v>713</v>
      </c>
      <c r="C124" s="2">
        <v>2025</v>
      </c>
      <c r="D124" s="2" t="s">
        <v>241</v>
      </c>
      <c r="E124" s="2" t="s">
        <v>627</v>
      </c>
      <c r="F124" s="2" t="s">
        <v>716</v>
      </c>
      <c r="G124" s="2">
        <v>-423</v>
      </c>
      <c r="H124" s="2">
        <v>7.31658264994621E-2</v>
      </c>
      <c r="I124" s="2">
        <v>6.5063570544823673E-2</v>
      </c>
      <c r="J124" s="26" t="s">
        <v>685</v>
      </c>
    </row>
    <row r="125" spans="1:10" ht="15.75" hidden="1" customHeight="1" x14ac:dyDescent="0.25">
      <c r="A125" s="2" t="s">
        <v>712</v>
      </c>
      <c r="B125" s="2" t="s">
        <v>713</v>
      </c>
      <c r="C125" s="2">
        <v>2025</v>
      </c>
      <c r="D125" s="2" t="s">
        <v>241</v>
      </c>
      <c r="E125" s="2" t="s">
        <v>627</v>
      </c>
      <c r="F125" s="2" t="s">
        <v>716</v>
      </c>
      <c r="G125" s="2">
        <v>-418</v>
      </c>
      <c r="H125" s="2">
        <v>1.3436504639685201E-2</v>
      </c>
      <c r="I125" s="2">
        <v>1.1948569562136168E-2</v>
      </c>
      <c r="J125" s="26" t="s">
        <v>685</v>
      </c>
    </row>
    <row r="126" spans="1:10" ht="15.75" hidden="1" customHeight="1" x14ac:dyDescent="0.25">
      <c r="A126" s="2" t="s">
        <v>712</v>
      </c>
      <c r="B126" s="2" t="s">
        <v>713</v>
      </c>
      <c r="C126" s="2">
        <v>2025</v>
      </c>
      <c r="D126" s="2" t="s">
        <v>241</v>
      </c>
      <c r="E126" s="2" t="s">
        <v>627</v>
      </c>
      <c r="F126" s="2" t="s">
        <v>716</v>
      </c>
      <c r="G126" s="2">
        <v>-395</v>
      </c>
      <c r="H126" s="2">
        <v>3.2084573060274103E-2</v>
      </c>
      <c r="I126" s="2">
        <v>2.8531583426082675E-2</v>
      </c>
      <c r="J126" s="26" t="s">
        <v>685</v>
      </c>
    </row>
    <row r="127" spans="1:10" ht="15.75" hidden="1" customHeight="1" x14ac:dyDescent="0.25">
      <c r="A127" s="2" t="s">
        <v>712</v>
      </c>
      <c r="B127" s="2" t="s">
        <v>713</v>
      </c>
      <c r="C127" s="2">
        <v>2025</v>
      </c>
      <c r="D127" s="2" t="s">
        <v>241</v>
      </c>
      <c r="E127" s="2" t="s">
        <v>627</v>
      </c>
      <c r="F127" s="2" t="s">
        <v>716</v>
      </c>
      <c r="G127" s="2">
        <v>-347</v>
      </c>
      <c r="H127" s="2">
        <v>7.2984263300895705E-2</v>
      </c>
      <c r="I127" s="2">
        <v>6.490211333804484E-2</v>
      </c>
      <c r="J127" s="26" t="s">
        <v>685</v>
      </c>
    </row>
    <row r="128" spans="1:10" ht="15.75" hidden="1" customHeight="1" x14ac:dyDescent="0.25">
      <c r="A128" s="2" t="s">
        <v>712</v>
      </c>
      <c r="B128" s="2" t="s">
        <v>713</v>
      </c>
      <c r="C128" s="2">
        <v>2025</v>
      </c>
      <c r="D128" s="2" t="s">
        <v>241</v>
      </c>
      <c r="E128" s="2" t="s">
        <v>627</v>
      </c>
      <c r="F128" s="2" t="s">
        <v>716</v>
      </c>
      <c r="G128" s="2">
        <v>-326</v>
      </c>
      <c r="H128" s="2">
        <v>5.8265501866120004E-4</v>
      </c>
      <c r="I128" s="2">
        <v>5.1813281860811416E-4</v>
      </c>
      <c r="J128" s="26" t="s">
        <v>685</v>
      </c>
    </row>
    <row r="129" spans="1:10" ht="15.75" hidden="1" customHeight="1" x14ac:dyDescent="0.25">
      <c r="A129" s="2" t="s">
        <v>712</v>
      </c>
      <c r="B129" s="2" t="s">
        <v>713</v>
      </c>
      <c r="C129" s="2">
        <v>2025</v>
      </c>
      <c r="D129" s="2" t="s">
        <v>241</v>
      </c>
      <c r="E129" s="2" t="s">
        <v>627</v>
      </c>
      <c r="F129" s="2" t="s">
        <v>717</v>
      </c>
      <c r="G129" s="2">
        <v>-293</v>
      </c>
      <c r="H129" s="2">
        <v>2.6525969505310001</v>
      </c>
      <c r="I129" s="2">
        <v>2.3588529929218627</v>
      </c>
      <c r="J129" s="26" t="s">
        <v>685</v>
      </c>
    </row>
    <row r="130" spans="1:10" ht="15.75" hidden="1" customHeight="1" x14ac:dyDescent="0.25">
      <c r="A130" s="2" t="s">
        <v>712</v>
      </c>
      <c r="B130" s="2" t="s">
        <v>713</v>
      </c>
      <c r="C130" s="2">
        <v>2025</v>
      </c>
      <c r="D130" s="2" t="s">
        <v>241</v>
      </c>
      <c r="E130" s="2" t="s">
        <v>627</v>
      </c>
      <c r="F130" s="2" t="s">
        <v>716</v>
      </c>
      <c r="G130" s="2">
        <v>-283</v>
      </c>
      <c r="H130" s="2">
        <v>5.1843258552253003E-3</v>
      </c>
      <c r="I130" s="2">
        <v>4.6102226564922969E-3</v>
      </c>
      <c r="J130" s="26" t="s">
        <v>685</v>
      </c>
    </row>
    <row r="131" spans="1:10" ht="15.75" hidden="1" customHeight="1" x14ac:dyDescent="0.25">
      <c r="A131" s="2" t="s">
        <v>712</v>
      </c>
      <c r="B131" s="2" t="s">
        <v>713</v>
      </c>
      <c r="C131" s="2">
        <v>2025</v>
      </c>
      <c r="D131" s="2" t="s">
        <v>241</v>
      </c>
      <c r="E131" s="2" t="s">
        <v>627</v>
      </c>
      <c r="F131" s="2" t="s">
        <v>716</v>
      </c>
      <c r="G131" s="2">
        <v>-261</v>
      </c>
      <c r="H131" s="2">
        <v>2.606789930724E-4</v>
      </c>
      <c r="I131" s="2">
        <v>2.3181185625565772E-4</v>
      </c>
      <c r="J131" s="26" t="s">
        <v>685</v>
      </c>
    </row>
    <row r="132" spans="1:10" ht="15.75" hidden="1" customHeight="1" x14ac:dyDescent="0.25">
      <c r="A132" s="2" t="s">
        <v>712</v>
      </c>
      <c r="B132" s="2" t="s">
        <v>713</v>
      </c>
      <c r="C132" s="2">
        <v>2025</v>
      </c>
      <c r="D132" s="2" t="s">
        <v>241</v>
      </c>
      <c r="E132" s="2" t="s">
        <v>627</v>
      </c>
      <c r="F132" s="2" t="s">
        <v>717</v>
      </c>
      <c r="G132" s="2">
        <v>-141</v>
      </c>
      <c r="H132" s="2">
        <v>2.0930677652358998E-2</v>
      </c>
      <c r="I132" s="2">
        <v>1.8612850932466896E-2</v>
      </c>
      <c r="J132" s="26" t="s">
        <v>685</v>
      </c>
    </row>
    <row r="133" spans="1:10" ht="15.75" hidden="1" customHeight="1" x14ac:dyDescent="0.25">
      <c r="A133" s="2" t="s">
        <v>712</v>
      </c>
      <c r="B133" s="2" t="s">
        <v>713</v>
      </c>
      <c r="C133" s="2">
        <v>2025</v>
      </c>
      <c r="D133" s="2" t="s">
        <v>241</v>
      </c>
      <c r="E133" s="2" t="s">
        <v>627</v>
      </c>
      <c r="F133" s="2" t="s">
        <v>717</v>
      </c>
      <c r="G133" s="2">
        <v>-139</v>
      </c>
      <c r="H133" s="2">
        <v>0.37432602047920199</v>
      </c>
      <c r="I133" s="2">
        <v>0.33287381015767964</v>
      </c>
      <c r="J133" s="26" t="s">
        <v>685</v>
      </c>
    </row>
    <row r="134" spans="1:10" ht="15.75" hidden="1" customHeight="1" x14ac:dyDescent="0.25">
      <c r="A134" s="2" t="s">
        <v>712</v>
      </c>
      <c r="B134" s="2" t="s">
        <v>713</v>
      </c>
      <c r="C134" s="2">
        <v>2025</v>
      </c>
      <c r="D134" s="2" t="s">
        <v>241</v>
      </c>
      <c r="E134" s="2" t="s">
        <v>627</v>
      </c>
      <c r="F134" s="2" t="s">
        <v>717</v>
      </c>
      <c r="G134" s="2">
        <v>-90</v>
      </c>
      <c r="H134" s="2">
        <v>6.5535679459571797E-2</v>
      </c>
      <c r="I134" s="2">
        <v>5.827837267378029E-2</v>
      </c>
      <c r="J134" s="26" t="s">
        <v>685</v>
      </c>
    </row>
    <row r="135" spans="1:10" ht="15.75" hidden="1" customHeight="1" x14ac:dyDescent="0.25">
      <c r="A135" s="2" t="s">
        <v>712</v>
      </c>
      <c r="B135" s="2" t="s">
        <v>713</v>
      </c>
      <c r="C135" s="2">
        <v>2025</v>
      </c>
      <c r="D135" s="2" t="s">
        <v>241</v>
      </c>
      <c r="E135" s="2" t="s">
        <v>627</v>
      </c>
      <c r="F135" s="2" t="s">
        <v>716</v>
      </c>
      <c r="G135" s="2">
        <v>-78</v>
      </c>
      <c r="H135" s="2">
        <v>0.44971990585327098</v>
      </c>
      <c r="I135" s="2">
        <v>0.39991870822522418</v>
      </c>
      <c r="J135" s="26" t="s">
        <v>685</v>
      </c>
    </row>
    <row r="136" spans="1:10" ht="15.75" hidden="1" customHeight="1" x14ac:dyDescent="0.25">
      <c r="A136" s="2" t="s">
        <v>712</v>
      </c>
      <c r="B136" s="2" t="s">
        <v>713</v>
      </c>
      <c r="C136" s="2">
        <v>2025</v>
      </c>
      <c r="D136" s="2" t="s">
        <v>241</v>
      </c>
      <c r="E136" s="2" t="s">
        <v>627</v>
      </c>
      <c r="F136" s="2" t="s">
        <v>717</v>
      </c>
      <c r="G136" s="2">
        <v>-77</v>
      </c>
      <c r="H136" s="2">
        <v>0.57269090414047197</v>
      </c>
      <c r="I136" s="2">
        <v>0.50927211274236606</v>
      </c>
      <c r="J136" s="26" t="s">
        <v>685</v>
      </c>
    </row>
    <row r="137" spans="1:10" ht="15.75" hidden="1" customHeight="1" x14ac:dyDescent="0.25">
      <c r="A137" s="2" t="s">
        <v>712</v>
      </c>
      <c r="B137" s="2" t="s">
        <v>713</v>
      </c>
      <c r="C137" s="2">
        <v>2025</v>
      </c>
      <c r="D137" s="2" t="s">
        <v>241</v>
      </c>
      <c r="E137" s="2" t="s">
        <v>627</v>
      </c>
      <c r="F137" s="2" t="s">
        <v>717</v>
      </c>
      <c r="G137" s="2">
        <v>-59</v>
      </c>
      <c r="H137" s="2">
        <v>8.3235763013363006E-3</v>
      </c>
      <c r="I137" s="2">
        <v>7.4018379860876496E-3</v>
      </c>
      <c r="J137" s="26" t="s">
        <v>685</v>
      </c>
    </row>
    <row r="138" spans="1:10" ht="15.75" hidden="1" customHeight="1" x14ac:dyDescent="0.25">
      <c r="A138" s="2" t="s">
        <v>712</v>
      </c>
      <c r="B138" s="2" t="s">
        <v>713</v>
      </c>
      <c r="C138" s="2">
        <v>2025</v>
      </c>
      <c r="D138" s="2" t="s">
        <v>241</v>
      </c>
      <c r="E138" s="2" t="s">
        <v>627</v>
      </c>
      <c r="F138" s="2" t="s">
        <v>715</v>
      </c>
      <c r="G138" s="2">
        <v>-17</v>
      </c>
      <c r="H138" s="2">
        <v>3.6237115859985298</v>
      </c>
      <c r="I138" s="2">
        <v>3.2224280882201692</v>
      </c>
      <c r="J138" s="26" t="s">
        <v>685</v>
      </c>
    </row>
    <row r="139" spans="1:10" ht="15.75" hidden="1" customHeight="1" x14ac:dyDescent="0.25">
      <c r="A139" s="2" t="s">
        <v>712</v>
      </c>
      <c r="B139" s="2" t="s">
        <v>713</v>
      </c>
      <c r="C139" s="2">
        <v>2025</v>
      </c>
      <c r="D139" s="2" t="s">
        <v>241</v>
      </c>
      <c r="E139" s="2" t="s">
        <v>627</v>
      </c>
      <c r="F139" s="2" t="s">
        <v>717</v>
      </c>
      <c r="G139" s="2">
        <v>-11</v>
      </c>
      <c r="H139" s="2">
        <v>0.15887549519538799</v>
      </c>
      <c r="I139" s="2">
        <v>0.14128190008985844</v>
      </c>
      <c r="J139" s="26" t="s">
        <v>685</v>
      </c>
    </row>
    <row r="140" spans="1:10" ht="15.75" hidden="1" customHeight="1" x14ac:dyDescent="0.25">
      <c r="A140" s="2" t="s">
        <v>712</v>
      </c>
      <c r="B140" s="2" t="s">
        <v>713</v>
      </c>
      <c r="C140" s="2">
        <v>2025</v>
      </c>
      <c r="D140" s="2" t="s">
        <v>241</v>
      </c>
      <c r="E140" s="2" t="s">
        <v>627</v>
      </c>
      <c r="F140" s="2" t="s">
        <v>717</v>
      </c>
      <c r="G140" s="2">
        <v>8</v>
      </c>
      <c r="H140" s="2">
        <v>7.7606432139873505E-2</v>
      </c>
      <c r="I140" s="2">
        <v>6.9012431265323748E-2</v>
      </c>
      <c r="J140" s="26" t="s">
        <v>685</v>
      </c>
    </row>
    <row r="141" spans="1:10" ht="15.75" hidden="1" customHeight="1" x14ac:dyDescent="0.25">
      <c r="A141" s="2" t="s">
        <v>712</v>
      </c>
      <c r="B141" s="2" t="s">
        <v>713</v>
      </c>
      <c r="C141" s="2">
        <v>2025</v>
      </c>
      <c r="D141" s="2" t="s">
        <v>241</v>
      </c>
      <c r="E141" s="2" t="s">
        <v>627</v>
      </c>
      <c r="F141" s="2" t="s">
        <v>715</v>
      </c>
      <c r="G141" s="2">
        <v>85</v>
      </c>
      <c r="H141" s="2">
        <v>0.10208562761545099</v>
      </c>
      <c r="I141" s="2">
        <v>9.0780843349310442E-2</v>
      </c>
      <c r="J141" s="26" t="s">
        <v>685</v>
      </c>
    </row>
    <row r="142" spans="1:10" ht="15.75" hidden="1" customHeight="1" x14ac:dyDescent="0.25">
      <c r="A142" s="2" t="s">
        <v>712</v>
      </c>
      <c r="B142" s="2" t="s">
        <v>713</v>
      </c>
      <c r="C142" s="2">
        <v>2025</v>
      </c>
      <c r="D142" s="2" t="s">
        <v>241</v>
      </c>
      <c r="E142" s="2" t="s">
        <v>627</v>
      </c>
      <c r="F142" s="2" t="s">
        <v>717</v>
      </c>
      <c r="G142" s="2">
        <v>119</v>
      </c>
      <c r="H142" s="2">
        <v>9.2248301953077004E-3</v>
      </c>
      <c r="I142" s="2">
        <v>8.2032885964984578E-3</v>
      </c>
      <c r="J142" s="26" t="s">
        <v>685</v>
      </c>
    </row>
    <row r="143" spans="1:10" ht="15.75" hidden="1" customHeight="1" x14ac:dyDescent="0.25">
      <c r="A143" s="2" t="s">
        <v>712</v>
      </c>
      <c r="B143" s="2" t="s">
        <v>713</v>
      </c>
      <c r="C143" s="2">
        <v>2025</v>
      </c>
      <c r="D143" s="2" t="s">
        <v>241</v>
      </c>
      <c r="E143" s="2" t="s">
        <v>627</v>
      </c>
      <c r="F143" s="2" t="s">
        <v>717</v>
      </c>
      <c r="G143" s="2">
        <v>124</v>
      </c>
      <c r="H143" s="2">
        <v>6.2438558787107502E-2</v>
      </c>
      <c r="I143" s="2">
        <v>5.5524221740213049E-2</v>
      </c>
      <c r="J143" s="26" t="s">
        <v>685</v>
      </c>
    </row>
    <row r="144" spans="1:10" ht="15.75" hidden="1" customHeight="1" x14ac:dyDescent="0.25">
      <c r="A144" s="2" t="s">
        <v>712</v>
      </c>
      <c r="B144" s="2" t="s">
        <v>713</v>
      </c>
      <c r="C144" s="2">
        <v>2025</v>
      </c>
      <c r="D144" s="2" t="s">
        <v>241</v>
      </c>
      <c r="E144" s="2" t="s">
        <v>627</v>
      </c>
      <c r="F144" s="2" t="s">
        <v>715</v>
      </c>
      <c r="G144" s="2">
        <v>142</v>
      </c>
      <c r="H144" s="2">
        <v>0.37109968066215498</v>
      </c>
      <c r="I144" s="2">
        <v>0.33000474958211767</v>
      </c>
      <c r="J144" s="26" t="s">
        <v>685</v>
      </c>
    </row>
    <row r="145" spans="1:10" ht="15.75" hidden="1" customHeight="1" x14ac:dyDescent="0.25">
      <c r="A145" s="2" t="s">
        <v>712</v>
      </c>
      <c r="B145" s="2" t="s">
        <v>713</v>
      </c>
      <c r="C145" s="2">
        <v>2025</v>
      </c>
      <c r="D145" s="2" t="s">
        <v>241</v>
      </c>
      <c r="E145" s="2" t="s">
        <v>627</v>
      </c>
      <c r="F145" s="2" t="s">
        <v>717</v>
      </c>
      <c r="G145" s="2">
        <v>147</v>
      </c>
      <c r="H145" s="2">
        <v>1.8900701776146899E-2</v>
      </c>
      <c r="I145" s="2">
        <v>1.680767104254674E-2</v>
      </c>
      <c r="J145" s="26" t="s">
        <v>685</v>
      </c>
    </row>
    <row r="146" spans="1:10" ht="15.75" hidden="1" customHeight="1" x14ac:dyDescent="0.25">
      <c r="A146" s="2" t="s">
        <v>712</v>
      </c>
      <c r="B146" s="2" t="s">
        <v>713</v>
      </c>
      <c r="C146" s="2">
        <v>2025</v>
      </c>
      <c r="D146" s="2" t="s">
        <v>241</v>
      </c>
      <c r="E146" s="2" t="s">
        <v>627</v>
      </c>
      <c r="F146" s="2" t="s">
        <v>717</v>
      </c>
      <c r="G146" s="2">
        <v>167</v>
      </c>
      <c r="H146" s="2">
        <v>2.4953079409897002E-3</v>
      </c>
      <c r="I146" s="2">
        <v>2.2189818938331226E-3</v>
      </c>
      <c r="J146" s="26" t="s">
        <v>685</v>
      </c>
    </row>
    <row r="147" spans="1:10" ht="15.75" hidden="1" customHeight="1" x14ac:dyDescent="0.25">
      <c r="A147" s="2" t="s">
        <v>712</v>
      </c>
      <c r="B147" s="2" t="s">
        <v>713</v>
      </c>
      <c r="C147" s="2">
        <v>2025</v>
      </c>
      <c r="D147" s="2" t="s">
        <v>241</v>
      </c>
      <c r="E147" s="2" t="s">
        <v>627</v>
      </c>
      <c r="F147" s="2" t="s">
        <v>717</v>
      </c>
      <c r="G147" s="2">
        <v>216</v>
      </c>
      <c r="H147" s="2">
        <v>8.9128402760250004E-4</v>
      </c>
      <c r="I147" s="2">
        <v>7.9258478964651846E-4</v>
      </c>
      <c r="J147" s="26" t="s">
        <v>685</v>
      </c>
    </row>
    <row r="148" spans="1:10" ht="15.75" hidden="1" customHeight="1" x14ac:dyDescent="0.25">
      <c r="A148" s="2" t="s">
        <v>712</v>
      </c>
      <c r="B148" s="2" t="s">
        <v>713</v>
      </c>
      <c r="C148" s="2">
        <v>2025</v>
      </c>
      <c r="D148" s="2" t="s">
        <v>241</v>
      </c>
      <c r="E148" s="2" t="s">
        <v>627</v>
      </c>
      <c r="F148" s="2" t="s">
        <v>715</v>
      </c>
      <c r="G148" s="2">
        <v>219</v>
      </c>
      <c r="H148" s="2">
        <v>0.38611358404159501</v>
      </c>
      <c r="I148" s="2">
        <v>0.34335603950007609</v>
      </c>
      <c r="J148" s="26" t="s">
        <v>685</v>
      </c>
    </row>
    <row r="149" spans="1:10" ht="15.75" hidden="1" customHeight="1" x14ac:dyDescent="0.25">
      <c r="A149" s="2" t="s">
        <v>712</v>
      </c>
      <c r="B149" s="2" t="s">
        <v>713</v>
      </c>
      <c r="C149" s="2">
        <v>2025</v>
      </c>
      <c r="D149" s="2" t="s">
        <v>241</v>
      </c>
      <c r="E149" s="2" t="s">
        <v>627</v>
      </c>
      <c r="F149" s="2" t="s">
        <v>715</v>
      </c>
      <c r="G149" s="2">
        <v>235</v>
      </c>
      <c r="H149" s="2">
        <v>2.5444475933909399E-2</v>
      </c>
      <c r="I149" s="2">
        <v>2.2626799068744936E-2</v>
      </c>
      <c r="J149" s="26" t="s">
        <v>685</v>
      </c>
    </row>
    <row r="150" spans="1:10" ht="15.75" hidden="1" customHeight="1" x14ac:dyDescent="0.25">
      <c r="A150" s="2" t="s">
        <v>712</v>
      </c>
      <c r="B150" s="2" t="s">
        <v>713</v>
      </c>
      <c r="C150" s="2">
        <v>2025</v>
      </c>
      <c r="D150" s="2" t="s">
        <v>241</v>
      </c>
      <c r="E150" s="2" t="s">
        <v>627</v>
      </c>
      <c r="F150" s="2" t="s">
        <v>715</v>
      </c>
      <c r="G150" s="2">
        <v>271</v>
      </c>
      <c r="H150" s="2">
        <v>0.16266603767871801</v>
      </c>
      <c r="I150" s="2">
        <v>0.14465268451295393</v>
      </c>
      <c r="J150" s="26" t="s">
        <v>685</v>
      </c>
    </row>
    <row r="151" spans="1:10" ht="15.75" hidden="1" customHeight="1" x14ac:dyDescent="0.25">
      <c r="A151" s="2" t="s">
        <v>712</v>
      </c>
      <c r="B151" s="2" t="s">
        <v>713</v>
      </c>
      <c r="C151" s="2">
        <v>2025</v>
      </c>
      <c r="D151" s="2" t="s">
        <v>241</v>
      </c>
      <c r="E151" s="2" t="s">
        <v>627</v>
      </c>
      <c r="F151" s="2" t="s">
        <v>716</v>
      </c>
      <c r="G151" s="2">
        <v>346</v>
      </c>
      <c r="H151" s="2">
        <v>0.17046549916267401</v>
      </c>
      <c r="I151" s="2">
        <v>0.1515884472419752</v>
      </c>
      <c r="J151" s="26" t="s">
        <v>685</v>
      </c>
    </row>
    <row r="152" spans="1:10" ht="15.75" hidden="1" customHeight="1" x14ac:dyDescent="0.25">
      <c r="A152" s="2" t="s">
        <v>712</v>
      </c>
      <c r="B152" s="2" t="s">
        <v>713</v>
      </c>
      <c r="C152" s="2">
        <v>2025</v>
      </c>
      <c r="D152" s="2" t="s">
        <v>241</v>
      </c>
      <c r="E152" s="2" t="s">
        <v>627</v>
      </c>
      <c r="F152" s="2" t="s">
        <v>716</v>
      </c>
      <c r="G152" s="2">
        <v>381</v>
      </c>
      <c r="H152" s="2">
        <v>3.8609120529144998E-3</v>
      </c>
      <c r="I152" s="2">
        <v>3.4333613893367198E-3</v>
      </c>
      <c r="J152" s="26" t="s">
        <v>685</v>
      </c>
    </row>
    <row r="153" spans="1:10" ht="15.75" hidden="1" customHeight="1" x14ac:dyDescent="0.25">
      <c r="A153" s="2" t="s">
        <v>712</v>
      </c>
      <c r="B153" s="2" t="s">
        <v>713</v>
      </c>
      <c r="C153" s="2">
        <v>2025</v>
      </c>
      <c r="D153" s="2" t="s">
        <v>241</v>
      </c>
      <c r="E153" s="2" t="s">
        <v>627</v>
      </c>
      <c r="F153" s="2" t="s">
        <v>715</v>
      </c>
      <c r="G153" s="2">
        <v>445</v>
      </c>
      <c r="H153" s="2">
        <v>1.0765730403364E-3</v>
      </c>
      <c r="I153" s="2">
        <v>9.5735522043337577E-4</v>
      </c>
      <c r="J153" s="26" t="s">
        <v>685</v>
      </c>
    </row>
    <row r="154" spans="1:10" ht="15.75" hidden="1" customHeight="1" x14ac:dyDescent="0.25">
      <c r="A154" s="2" t="s">
        <v>712</v>
      </c>
      <c r="B154" s="2" t="s">
        <v>713</v>
      </c>
      <c r="C154" s="2">
        <v>2025</v>
      </c>
      <c r="D154" s="2" t="s">
        <v>241</v>
      </c>
      <c r="E154" s="2" t="s">
        <v>627</v>
      </c>
      <c r="F154" s="2" t="s">
        <v>718</v>
      </c>
      <c r="G154" s="2">
        <v>479</v>
      </c>
      <c r="H154" s="2">
        <v>6.2488499097526004E-3</v>
      </c>
      <c r="I154" s="2">
        <v>5.5568631747799973E-3</v>
      </c>
      <c r="J154" s="26" t="s">
        <v>685</v>
      </c>
    </row>
    <row r="155" spans="1:10" ht="15.75" hidden="1" customHeight="1" x14ac:dyDescent="0.25">
      <c r="A155" s="2" t="s">
        <v>712</v>
      </c>
      <c r="B155" s="2" t="s">
        <v>713</v>
      </c>
      <c r="C155" s="2">
        <v>2025</v>
      </c>
      <c r="D155" s="2" t="s">
        <v>241</v>
      </c>
      <c r="E155" s="2" t="s">
        <v>627</v>
      </c>
      <c r="F155" s="2" t="s">
        <v>718</v>
      </c>
      <c r="G155" s="2">
        <v>536</v>
      </c>
      <c r="H155" s="2">
        <v>0.12490274012088699</v>
      </c>
      <c r="I155" s="2">
        <v>0.11107122863099012</v>
      </c>
      <c r="J155" s="26" t="s">
        <v>685</v>
      </c>
    </row>
    <row r="156" spans="1:10" ht="15.75" hidden="1" customHeight="1" x14ac:dyDescent="0.25">
      <c r="A156" s="2" t="s">
        <v>712</v>
      </c>
      <c r="B156" s="2" t="s">
        <v>713</v>
      </c>
      <c r="C156" s="2">
        <v>2025</v>
      </c>
      <c r="D156" s="2" t="s">
        <v>241</v>
      </c>
      <c r="E156" s="2" t="s">
        <v>627</v>
      </c>
      <c r="F156" s="2" t="s">
        <v>718</v>
      </c>
      <c r="G156" s="2">
        <v>549</v>
      </c>
      <c r="H156" s="2">
        <v>4.9395218491554302E-2</v>
      </c>
      <c r="I156" s="2">
        <v>4.3925278188798288E-2</v>
      </c>
      <c r="J156" s="26" t="s">
        <v>685</v>
      </c>
    </row>
    <row r="157" spans="1:10" ht="15.75" hidden="1" customHeight="1" x14ac:dyDescent="0.25">
      <c r="A157" s="2" t="s">
        <v>712</v>
      </c>
      <c r="B157" s="2" t="s">
        <v>713</v>
      </c>
      <c r="C157" s="2">
        <v>2025</v>
      </c>
      <c r="D157" s="2" t="s">
        <v>241</v>
      </c>
      <c r="E157" s="2" t="s">
        <v>627</v>
      </c>
      <c r="F157" s="2" t="s">
        <v>718</v>
      </c>
      <c r="G157" s="2">
        <v>559</v>
      </c>
      <c r="H157" s="2">
        <v>6.7945178598165998E-3</v>
      </c>
      <c r="I157" s="2">
        <v>6.0421048082261713E-3</v>
      </c>
      <c r="J157" s="26" t="s">
        <v>685</v>
      </c>
    </row>
    <row r="158" spans="1:10" ht="15.75" hidden="1" customHeight="1" x14ac:dyDescent="0.25">
      <c r="A158" s="2" t="s">
        <v>712</v>
      </c>
      <c r="B158" s="2" t="s">
        <v>713</v>
      </c>
      <c r="C158" s="2">
        <v>2025</v>
      </c>
      <c r="D158" s="2" t="s">
        <v>241</v>
      </c>
      <c r="E158" s="2" t="s">
        <v>627</v>
      </c>
      <c r="F158" s="2" t="s">
        <v>715</v>
      </c>
      <c r="G158" s="2">
        <v>601</v>
      </c>
      <c r="H158" s="2">
        <v>2.4602059274912002E-3</v>
      </c>
      <c r="I158" s="2">
        <v>2.1877670160576107E-3</v>
      </c>
      <c r="J158" s="26" t="s">
        <v>685</v>
      </c>
    </row>
    <row r="159" spans="1:10" ht="15.75" hidden="1" customHeight="1" x14ac:dyDescent="0.25">
      <c r="A159" s="2" t="s">
        <v>712</v>
      </c>
      <c r="B159" s="2" t="s">
        <v>713</v>
      </c>
      <c r="C159" s="2">
        <v>2025</v>
      </c>
      <c r="D159" s="2" t="s">
        <v>241</v>
      </c>
      <c r="E159" s="2" t="s">
        <v>627</v>
      </c>
      <c r="F159" s="2" t="s">
        <v>718</v>
      </c>
      <c r="G159" s="2">
        <v>622</v>
      </c>
      <c r="H159" s="2">
        <v>1.4917789027094799E-2</v>
      </c>
      <c r="I159" s="2">
        <v>1.3265819101275576E-2</v>
      </c>
      <c r="J159" s="26" t="s">
        <v>685</v>
      </c>
    </row>
    <row r="160" spans="1:10" ht="15.75" hidden="1" customHeight="1" x14ac:dyDescent="0.25">
      <c r="A160" s="2" t="s">
        <v>712</v>
      </c>
      <c r="B160" s="2" t="s">
        <v>713</v>
      </c>
      <c r="C160" s="2">
        <v>2025</v>
      </c>
      <c r="D160" s="2" t="s">
        <v>241</v>
      </c>
      <c r="E160" s="2" t="s">
        <v>627</v>
      </c>
      <c r="F160" s="2" t="s">
        <v>718</v>
      </c>
      <c r="G160" s="2">
        <v>648</v>
      </c>
      <c r="H160" s="2">
        <v>7.9197098966689999E-4</v>
      </c>
      <c r="I160" s="2">
        <v>7.0426950423398821E-4</v>
      </c>
      <c r="J160" s="26" t="s">
        <v>685</v>
      </c>
    </row>
    <row r="161" spans="1:10" ht="15.75" hidden="1" customHeight="1" x14ac:dyDescent="0.25">
      <c r="A161" s="2" t="s">
        <v>712</v>
      </c>
      <c r="B161" s="2" t="s">
        <v>713</v>
      </c>
      <c r="C161" s="2">
        <v>2025</v>
      </c>
      <c r="D161" s="2" t="s">
        <v>241</v>
      </c>
      <c r="E161" s="2" t="s">
        <v>627</v>
      </c>
      <c r="F161" s="2" t="s">
        <v>718</v>
      </c>
      <c r="G161" s="2">
        <v>651</v>
      </c>
      <c r="H161" s="2">
        <v>0.85823518037795998</v>
      </c>
      <c r="I161" s="2">
        <v>0.7631957140944946</v>
      </c>
      <c r="J161" s="26" t="s">
        <v>685</v>
      </c>
    </row>
    <row r="162" spans="1:10" ht="15.75" hidden="1" customHeight="1" x14ac:dyDescent="0.25">
      <c r="A162" s="2" t="s">
        <v>712</v>
      </c>
      <c r="B162" s="2" t="s">
        <v>713</v>
      </c>
      <c r="C162" s="2">
        <v>2025</v>
      </c>
      <c r="D162" s="2" t="s">
        <v>241</v>
      </c>
      <c r="E162" s="2" t="s">
        <v>627</v>
      </c>
      <c r="F162" s="2" t="s">
        <v>718</v>
      </c>
      <c r="G162" s="2">
        <v>654</v>
      </c>
      <c r="H162" s="2">
        <v>1.23005071654916E-2</v>
      </c>
      <c r="I162" s="2">
        <v>1.0938370465957295E-2</v>
      </c>
      <c r="J162" s="26" t="s">
        <v>685</v>
      </c>
    </row>
    <row r="163" spans="1:10" ht="15.75" hidden="1" customHeight="1" x14ac:dyDescent="0.25">
      <c r="A163" s="2" t="s">
        <v>712</v>
      </c>
      <c r="B163" s="2" t="s">
        <v>713</v>
      </c>
      <c r="C163" s="2">
        <v>2025</v>
      </c>
      <c r="D163" s="2" t="s">
        <v>241</v>
      </c>
      <c r="E163" s="2" t="s">
        <v>627</v>
      </c>
      <c r="F163" s="2" t="s">
        <v>718</v>
      </c>
      <c r="G163" s="2">
        <v>664</v>
      </c>
      <c r="H163" s="2">
        <v>0.46710050106048501</v>
      </c>
      <c r="I163" s="2">
        <v>0.41537460664774672</v>
      </c>
      <c r="J163" s="26" t="s">
        <v>685</v>
      </c>
    </row>
    <row r="164" spans="1:10" ht="15.75" hidden="1" customHeight="1" x14ac:dyDescent="0.25">
      <c r="A164" s="2" t="s">
        <v>712</v>
      </c>
      <c r="B164" s="2" t="s">
        <v>713</v>
      </c>
      <c r="C164" s="2">
        <v>2025</v>
      </c>
      <c r="D164" s="2" t="s">
        <v>241</v>
      </c>
      <c r="E164" s="2" t="s">
        <v>627</v>
      </c>
      <c r="F164" s="2" t="s">
        <v>715</v>
      </c>
      <c r="G164" s="2">
        <v>759</v>
      </c>
      <c r="H164" s="2">
        <v>1.1808051727712199E-2</v>
      </c>
      <c r="I164" s="2">
        <v>1.0500448684039373E-2</v>
      </c>
      <c r="J164" s="26" t="s">
        <v>685</v>
      </c>
    </row>
    <row r="165" spans="1:10" ht="15.75" hidden="1" customHeight="1" x14ac:dyDescent="0.25">
      <c r="A165" s="2" t="s">
        <v>712</v>
      </c>
      <c r="B165" s="2" t="s">
        <v>713</v>
      </c>
      <c r="C165" s="2">
        <v>2025</v>
      </c>
      <c r="D165" s="2" t="s">
        <v>241</v>
      </c>
      <c r="E165" s="2" t="s">
        <v>627</v>
      </c>
      <c r="F165" s="2" t="s">
        <v>715</v>
      </c>
      <c r="G165" s="2">
        <v>855</v>
      </c>
      <c r="H165" s="2">
        <v>7.5297891162336003E-3</v>
      </c>
      <c r="I165" s="2">
        <v>6.6959534087312218E-3</v>
      </c>
      <c r="J165" s="26" t="s">
        <v>685</v>
      </c>
    </row>
    <row r="166" spans="1:10" ht="15.75" hidden="1" customHeight="1" x14ac:dyDescent="0.25">
      <c r="A166" s="2" t="s">
        <v>712</v>
      </c>
      <c r="B166" s="2" t="s">
        <v>713</v>
      </c>
      <c r="C166" s="2">
        <v>2025</v>
      </c>
      <c r="D166" s="2" t="s">
        <v>241</v>
      </c>
      <c r="E166" s="2" t="s">
        <v>627</v>
      </c>
      <c r="F166" s="2" t="s">
        <v>718</v>
      </c>
      <c r="G166" s="2">
        <v>955</v>
      </c>
      <c r="H166" s="2">
        <v>1.2604360235855001E-3</v>
      </c>
      <c r="I166" s="2">
        <v>1.1208575377522063E-3</v>
      </c>
      <c r="J166" s="26" t="s">
        <v>685</v>
      </c>
    </row>
    <row r="167" spans="1:10" ht="15.75" hidden="1" customHeight="1" x14ac:dyDescent="0.25">
      <c r="A167" s="2" t="s">
        <v>712</v>
      </c>
      <c r="B167" s="2" t="s">
        <v>713</v>
      </c>
      <c r="C167" s="2">
        <v>2025</v>
      </c>
      <c r="D167" s="2" t="s">
        <v>241</v>
      </c>
      <c r="E167" s="2" t="s">
        <v>627</v>
      </c>
      <c r="F167" s="2" t="s">
        <v>718</v>
      </c>
      <c r="G167" s="2">
        <v>977</v>
      </c>
      <c r="H167" s="2">
        <v>2.6493100449440001E-4</v>
      </c>
      <c r="I167" s="2">
        <v>2.3559300735240268E-4</v>
      </c>
      <c r="J167" s="26" t="s">
        <v>685</v>
      </c>
    </row>
    <row r="168" spans="1:10" ht="15.75" hidden="1" customHeight="1" x14ac:dyDescent="0.25">
      <c r="A168" s="2" t="s">
        <v>712</v>
      </c>
      <c r="B168" s="2" t="s">
        <v>713</v>
      </c>
      <c r="C168" s="2">
        <v>2025</v>
      </c>
      <c r="D168" s="2" t="s">
        <v>241</v>
      </c>
      <c r="E168" s="2" t="s">
        <v>627</v>
      </c>
      <c r="F168" s="2" t="s">
        <v>718</v>
      </c>
      <c r="G168" s="2">
        <v>1102</v>
      </c>
      <c r="H168" s="2">
        <v>1.9538320600986502E-2</v>
      </c>
      <c r="I168" s="2">
        <v>1.7374681071347056E-2</v>
      </c>
      <c r="J168" s="26" t="s">
        <v>685</v>
      </c>
    </row>
    <row r="169" spans="1:10" ht="15.75" hidden="1" customHeight="1" x14ac:dyDescent="0.25">
      <c r="A169" s="2" t="s">
        <v>712</v>
      </c>
      <c r="B169" s="2" t="s">
        <v>713</v>
      </c>
      <c r="C169" s="2">
        <v>2025</v>
      </c>
      <c r="D169" s="2" t="s">
        <v>241</v>
      </c>
      <c r="E169" s="2" t="s">
        <v>627</v>
      </c>
      <c r="F169" s="2" t="s">
        <v>718</v>
      </c>
      <c r="G169" s="2">
        <v>1130</v>
      </c>
      <c r="H169" s="2">
        <v>7.8126952052116394E-2</v>
      </c>
      <c r="I169" s="2">
        <v>6.9475309710774646E-2</v>
      </c>
      <c r="J169" s="26" t="s">
        <v>685</v>
      </c>
    </row>
    <row r="170" spans="1:10" ht="15.75" hidden="1" customHeight="1" x14ac:dyDescent="0.25">
      <c r="A170" s="2" t="s">
        <v>712</v>
      </c>
      <c r="B170" s="2" t="s">
        <v>713</v>
      </c>
      <c r="C170" s="2">
        <v>2025</v>
      </c>
      <c r="D170" s="2" t="s">
        <v>241</v>
      </c>
      <c r="E170" s="2" t="s">
        <v>627</v>
      </c>
      <c r="F170" s="2" t="s">
        <v>715</v>
      </c>
      <c r="G170" s="2">
        <v>1183</v>
      </c>
      <c r="H170" s="2">
        <v>2.8032000409439998E-4</v>
      </c>
      <c r="I170" s="2">
        <v>2.4927785598998658E-4</v>
      </c>
      <c r="J170" s="26" t="s">
        <v>685</v>
      </c>
    </row>
    <row r="171" spans="1:10" ht="15.75" hidden="1" customHeight="1" x14ac:dyDescent="0.25">
      <c r="A171" s="2" t="s">
        <v>712</v>
      </c>
      <c r="B171" s="2" t="s">
        <v>713</v>
      </c>
      <c r="C171" s="2">
        <v>2025</v>
      </c>
      <c r="D171" s="2" t="s">
        <v>241</v>
      </c>
      <c r="E171" s="2" t="s">
        <v>627</v>
      </c>
      <c r="F171" s="2" t="s">
        <v>718</v>
      </c>
      <c r="G171" s="2">
        <v>1223</v>
      </c>
      <c r="H171" s="2">
        <v>7.0964260958134998E-3</v>
      </c>
      <c r="I171" s="2">
        <v>6.3105802529885152E-3</v>
      </c>
      <c r="J171" s="26" t="s">
        <v>685</v>
      </c>
    </row>
    <row r="172" spans="1:10" ht="15.75" hidden="1" customHeight="1" x14ac:dyDescent="0.25">
      <c r="A172" s="2" t="s">
        <v>712</v>
      </c>
      <c r="B172" s="2" t="s">
        <v>713</v>
      </c>
      <c r="C172" s="2">
        <v>2025</v>
      </c>
      <c r="D172" s="2" t="s">
        <v>241</v>
      </c>
      <c r="E172" s="2" t="s">
        <v>627</v>
      </c>
      <c r="F172" s="2" t="s">
        <v>715</v>
      </c>
      <c r="G172" s="2">
        <v>1304</v>
      </c>
      <c r="H172" s="2">
        <v>2.4352997541427598E-2</v>
      </c>
      <c r="I172" s="2">
        <v>2.16561890888534E-2</v>
      </c>
      <c r="J172" s="26" t="s">
        <v>685</v>
      </c>
    </row>
    <row r="173" spans="1:10" ht="15.75" hidden="1" customHeight="1" x14ac:dyDescent="0.25">
      <c r="A173" s="2" t="s">
        <v>712</v>
      </c>
      <c r="B173" s="2" t="s">
        <v>713</v>
      </c>
      <c r="C173" s="2">
        <v>2025</v>
      </c>
      <c r="D173" s="2" t="s">
        <v>241</v>
      </c>
      <c r="E173" s="2" t="s">
        <v>627</v>
      </c>
      <c r="F173" s="2" t="s">
        <v>715</v>
      </c>
      <c r="G173" s="2">
        <v>100000</v>
      </c>
      <c r="H173" s="40">
        <v>9.9999999999999998E-13</v>
      </c>
      <c r="I173" s="2">
        <v>8.8926174496644289E-13</v>
      </c>
      <c r="J173" s="26" t="s">
        <v>685</v>
      </c>
    </row>
    <row r="174" spans="1:10" ht="15.75" hidden="1" customHeight="1" x14ac:dyDescent="0.25">
      <c r="A174" s="2" t="s">
        <v>712</v>
      </c>
      <c r="B174" s="2" t="s">
        <v>713</v>
      </c>
      <c r="C174" s="2">
        <v>2030</v>
      </c>
      <c r="D174" s="2" t="s">
        <v>241</v>
      </c>
      <c r="E174" s="2" t="s">
        <v>627</v>
      </c>
      <c r="F174" s="2" t="s">
        <v>715</v>
      </c>
      <c r="G174" s="2">
        <v>-100000</v>
      </c>
      <c r="H174" s="2">
        <v>0</v>
      </c>
      <c r="I174" s="2">
        <v>0</v>
      </c>
      <c r="J174" s="26" t="s">
        <v>685</v>
      </c>
    </row>
    <row r="175" spans="1:10" ht="15.75" hidden="1" customHeight="1" x14ac:dyDescent="0.25">
      <c r="A175" s="2" t="s">
        <v>712</v>
      </c>
      <c r="B175" s="2" t="s">
        <v>713</v>
      </c>
      <c r="C175" s="2">
        <v>2030</v>
      </c>
      <c r="D175" s="2" t="s">
        <v>241</v>
      </c>
      <c r="E175" s="2" t="s">
        <v>627</v>
      </c>
      <c r="F175" s="2" t="s">
        <v>715</v>
      </c>
      <c r="G175" s="2">
        <v>-1041</v>
      </c>
      <c r="H175" s="2">
        <v>0</v>
      </c>
      <c r="I175" s="2">
        <v>0</v>
      </c>
      <c r="J175" s="26" t="s">
        <v>685</v>
      </c>
    </row>
    <row r="176" spans="1:10" ht="15.75" hidden="1" customHeight="1" x14ac:dyDescent="0.25">
      <c r="A176" s="2" t="s">
        <v>712</v>
      </c>
      <c r="B176" s="2" t="s">
        <v>713</v>
      </c>
      <c r="C176" s="2">
        <v>2030</v>
      </c>
      <c r="D176" s="2" t="s">
        <v>241</v>
      </c>
      <c r="E176" s="2" t="s">
        <v>627</v>
      </c>
      <c r="F176" s="2" t="s">
        <v>715</v>
      </c>
      <c r="G176" s="2">
        <v>-1041</v>
      </c>
      <c r="H176" s="2">
        <v>4.6121529303491003E-3</v>
      </c>
      <c r="I176" s="2">
        <v>4.1014111628943344E-3</v>
      </c>
      <c r="J176" s="26" t="s">
        <v>685</v>
      </c>
    </row>
    <row r="177" spans="1:10" ht="15.75" hidden="1" customHeight="1" x14ac:dyDescent="0.25">
      <c r="A177" s="2" t="s">
        <v>712</v>
      </c>
      <c r="B177" s="2" t="s">
        <v>713</v>
      </c>
      <c r="C177" s="2">
        <v>2030</v>
      </c>
      <c r="D177" s="2" t="s">
        <v>241</v>
      </c>
      <c r="E177" s="2" t="s">
        <v>627</v>
      </c>
      <c r="F177" s="2" t="s">
        <v>716</v>
      </c>
      <c r="G177" s="2">
        <v>-995</v>
      </c>
      <c r="H177" s="2">
        <v>8.8024996221065493E-2</v>
      </c>
      <c r="I177" s="2">
        <v>7.8277261740209242E-2</v>
      </c>
      <c r="J177" s="26" t="s">
        <v>685</v>
      </c>
    </row>
    <row r="178" spans="1:10" ht="15.75" hidden="1" customHeight="1" x14ac:dyDescent="0.25">
      <c r="A178" s="2" t="s">
        <v>712</v>
      </c>
      <c r="B178" s="2" t="s">
        <v>713</v>
      </c>
      <c r="C178" s="2">
        <v>2030</v>
      </c>
      <c r="D178" s="2" t="s">
        <v>241</v>
      </c>
      <c r="E178" s="2" t="s">
        <v>627</v>
      </c>
      <c r="F178" s="2" t="s">
        <v>715</v>
      </c>
      <c r="G178" s="2">
        <v>-828</v>
      </c>
      <c r="H178" s="2">
        <v>0.18546888232231101</v>
      </c>
      <c r="I178" s="2">
        <v>0.16493038193091417</v>
      </c>
      <c r="J178" s="26" t="s">
        <v>685</v>
      </c>
    </row>
    <row r="179" spans="1:10" ht="15.75" hidden="1" customHeight="1" x14ac:dyDescent="0.25">
      <c r="A179" s="2" t="s">
        <v>712</v>
      </c>
      <c r="B179" s="2" t="s">
        <v>713</v>
      </c>
      <c r="C179" s="2">
        <v>2030</v>
      </c>
      <c r="D179" s="2" t="s">
        <v>241</v>
      </c>
      <c r="E179" s="2" t="s">
        <v>627</v>
      </c>
      <c r="F179" s="2" t="s">
        <v>716</v>
      </c>
      <c r="G179" s="2">
        <v>-811</v>
      </c>
      <c r="H179" s="2">
        <v>5.2923716604709597E-2</v>
      </c>
      <c r="I179" s="2">
        <v>4.706303657801357E-2</v>
      </c>
      <c r="J179" s="26" t="s">
        <v>685</v>
      </c>
    </row>
    <row r="180" spans="1:10" ht="15.75" hidden="1" customHeight="1" x14ac:dyDescent="0.25">
      <c r="A180" s="2" t="s">
        <v>712</v>
      </c>
      <c r="B180" s="2" t="s">
        <v>713</v>
      </c>
      <c r="C180" s="2">
        <v>2030</v>
      </c>
      <c r="D180" s="2" t="s">
        <v>241</v>
      </c>
      <c r="E180" s="2" t="s">
        <v>627</v>
      </c>
      <c r="F180" s="2" t="s">
        <v>717</v>
      </c>
      <c r="G180" s="2">
        <v>-703</v>
      </c>
      <c r="H180" s="2">
        <v>0.86275845766067505</v>
      </c>
      <c r="I180" s="2">
        <v>0.76721809154388887</v>
      </c>
      <c r="J180" s="26" t="s">
        <v>685</v>
      </c>
    </row>
    <row r="181" spans="1:10" ht="15.75" hidden="1" customHeight="1" x14ac:dyDescent="0.25">
      <c r="A181" s="2" t="s">
        <v>712</v>
      </c>
      <c r="B181" s="2" t="s">
        <v>713</v>
      </c>
      <c r="C181" s="2">
        <v>2030</v>
      </c>
      <c r="D181" s="2" t="s">
        <v>241</v>
      </c>
      <c r="E181" s="2" t="s">
        <v>627</v>
      </c>
      <c r="F181" s="2" t="s">
        <v>716</v>
      </c>
      <c r="G181" s="2">
        <v>-571</v>
      </c>
      <c r="H181" s="2">
        <v>6.2669537961483002E-2</v>
      </c>
      <c r="I181" s="2">
        <v>5.5729622683869114E-2</v>
      </c>
      <c r="J181" s="26" t="s">
        <v>685</v>
      </c>
    </row>
    <row r="182" spans="1:10" ht="15.75" hidden="1" customHeight="1" x14ac:dyDescent="0.25">
      <c r="A182" s="2" t="s">
        <v>712</v>
      </c>
      <c r="B182" s="2" t="s">
        <v>713</v>
      </c>
      <c r="C182" s="2">
        <v>2030</v>
      </c>
      <c r="D182" s="2" t="s">
        <v>241</v>
      </c>
      <c r="E182" s="2" t="s">
        <v>627</v>
      </c>
      <c r="F182" s="2" t="s">
        <v>716</v>
      </c>
      <c r="G182" s="2">
        <v>-559</v>
      </c>
      <c r="H182" s="2">
        <v>1.3356758281588599E-2</v>
      </c>
      <c r="I182" s="2">
        <v>1.1877654176580465E-2</v>
      </c>
      <c r="J182" s="26" t="s">
        <v>685</v>
      </c>
    </row>
    <row r="183" spans="1:10" ht="15.75" hidden="1" customHeight="1" x14ac:dyDescent="0.25">
      <c r="A183" s="2" t="s">
        <v>712</v>
      </c>
      <c r="B183" s="2" t="s">
        <v>713</v>
      </c>
      <c r="C183" s="2">
        <v>2030</v>
      </c>
      <c r="D183" s="2" t="s">
        <v>241</v>
      </c>
      <c r="E183" s="2" t="s">
        <v>627</v>
      </c>
      <c r="F183" s="2" t="s">
        <v>716</v>
      </c>
      <c r="G183" s="2">
        <v>-529</v>
      </c>
      <c r="H183" s="2">
        <v>3.5226659383625E-3</v>
      </c>
      <c r="I183" s="2">
        <v>3.1325720592820889E-3</v>
      </c>
      <c r="J183" s="26" t="s">
        <v>685</v>
      </c>
    </row>
    <row r="184" spans="1:10" ht="15.75" hidden="1" customHeight="1" x14ac:dyDescent="0.25">
      <c r="A184" s="2" t="s">
        <v>712</v>
      </c>
      <c r="B184" s="2" t="s">
        <v>713</v>
      </c>
      <c r="C184" s="2">
        <v>2030</v>
      </c>
      <c r="D184" s="2" t="s">
        <v>241</v>
      </c>
      <c r="E184" s="2" t="s">
        <v>627</v>
      </c>
      <c r="F184" s="2" t="s">
        <v>717</v>
      </c>
      <c r="G184" s="2">
        <v>-463</v>
      </c>
      <c r="H184" s="2">
        <v>1.9609462022781301</v>
      </c>
      <c r="I184" s="2">
        <v>1.7437944416231694</v>
      </c>
      <c r="J184" s="26" t="s">
        <v>685</v>
      </c>
    </row>
    <row r="185" spans="1:10" ht="15.75" hidden="1" customHeight="1" x14ac:dyDescent="0.25">
      <c r="A185" s="2" t="s">
        <v>712</v>
      </c>
      <c r="B185" s="2" t="s">
        <v>713</v>
      </c>
      <c r="C185" s="2">
        <v>2030</v>
      </c>
      <c r="D185" s="2" t="s">
        <v>241</v>
      </c>
      <c r="E185" s="2" t="s">
        <v>627</v>
      </c>
      <c r="F185" s="2" t="s">
        <v>716</v>
      </c>
      <c r="G185" s="2">
        <v>-362</v>
      </c>
      <c r="H185" s="2">
        <v>2.5262156501412399E-2</v>
      </c>
      <c r="I185" s="2">
        <v>2.246466937206136E-2</v>
      </c>
      <c r="J185" s="26" t="s">
        <v>685</v>
      </c>
    </row>
    <row r="186" spans="1:10" ht="15.75" hidden="1" customHeight="1" x14ac:dyDescent="0.25">
      <c r="A186" s="2" t="s">
        <v>712</v>
      </c>
      <c r="B186" s="2" t="s">
        <v>713</v>
      </c>
      <c r="C186" s="2">
        <v>2030</v>
      </c>
      <c r="D186" s="2" t="s">
        <v>241</v>
      </c>
      <c r="E186" s="2" t="s">
        <v>627</v>
      </c>
      <c r="F186" s="2" t="s">
        <v>716</v>
      </c>
      <c r="G186" s="2">
        <v>-254</v>
      </c>
      <c r="H186" s="2">
        <v>4.8167160712182999E-3</v>
      </c>
      <c r="I186" s="2">
        <v>4.2833213384994946E-3</v>
      </c>
      <c r="J186" s="26" t="s">
        <v>685</v>
      </c>
    </row>
    <row r="187" spans="1:10" ht="15.75" hidden="1" customHeight="1" x14ac:dyDescent="0.25">
      <c r="A187" s="2" t="s">
        <v>712</v>
      </c>
      <c r="B187" s="2" t="s">
        <v>713</v>
      </c>
      <c r="C187" s="2">
        <v>2030</v>
      </c>
      <c r="D187" s="2" t="s">
        <v>241</v>
      </c>
      <c r="E187" s="2" t="s">
        <v>627</v>
      </c>
      <c r="F187" s="2" t="s">
        <v>717</v>
      </c>
      <c r="G187" s="2">
        <v>-234</v>
      </c>
      <c r="H187" s="2">
        <v>6.6576674580573994E-2</v>
      </c>
      <c r="I187" s="2">
        <v>5.9204089811584253E-2</v>
      </c>
      <c r="J187" s="26" t="s">
        <v>685</v>
      </c>
    </row>
    <row r="188" spans="1:10" ht="15.75" hidden="1" customHeight="1" x14ac:dyDescent="0.25">
      <c r="A188" s="2" t="s">
        <v>712</v>
      </c>
      <c r="B188" s="2" t="s">
        <v>713</v>
      </c>
      <c r="C188" s="2">
        <v>2030</v>
      </c>
      <c r="D188" s="2" t="s">
        <v>241</v>
      </c>
      <c r="E188" s="2" t="s">
        <v>627</v>
      </c>
      <c r="F188" s="2" t="s">
        <v>717</v>
      </c>
      <c r="G188" s="2">
        <v>-222</v>
      </c>
      <c r="H188" s="2">
        <v>0.34349015355110102</v>
      </c>
      <c r="I188" s="2">
        <v>0.30545265332564353</v>
      </c>
      <c r="J188" s="26" t="s">
        <v>685</v>
      </c>
    </row>
    <row r="189" spans="1:10" ht="15.75" hidden="1" customHeight="1" x14ac:dyDescent="0.25">
      <c r="A189" s="2" t="s">
        <v>712</v>
      </c>
      <c r="B189" s="2" t="s">
        <v>713</v>
      </c>
      <c r="C189" s="2">
        <v>2030</v>
      </c>
      <c r="D189" s="2" t="s">
        <v>241</v>
      </c>
      <c r="E189" s="2" t="s">
        <v>627</v>
      </c>
      <c r="F189" s="2" t="s">
        <v>716</v>
      </c>
      <c r="G189" s="2">
        <v>-214</v>
      </c>
      <c r="H189" s="2">
        <v>5.8312097098679998E-4</v>
      </c>
      <c r="I189" s="2">
        <v>5.1854717218624829E-4</v>
      </c>
      <c r="J189" s="26" t="s">
        <v>685</v>
      </c>
    </row>
    <row r="190" spans="1:10" ht="15.75" hidden="1" customHeight="1" x14ac:dyDescent="0.25">
      <c r="A190" s="2" t="s">
        <v>712</v>
      </c>
      <c r="B190" s="2" t="s">
        <v>713</v>
      </c>
      <c r="C190" s="2">
        <v>2030</v>
      </c>
      <c r="D190" s="2" t="s">
        <v>241</v>
      </c>
      <c r="E190" s="2" t="s">
        <v>627</v>
      </c>
      <c r="F190" s="2" t="s">
        <v>717</v>
      </c>
      <c r="G190" s="2">
        <v>-176</v>
      </c>
      <c r="H190" s="2">
        <v>1.8912715837359401E-2</v>
      </c>
      <c r="I190" s="2">
        <v>1.6818354687584702E-2</v>
      </c>
      <c r="J190" s="26" t="s">
        <v>685</v>
      </c>
    </row>
    <row r="191" spans="1:10" ht="15.75" hidden="1" customHeight="1" x14ac:dyDescent="0.25">
      <c r="A191" s="2" t="s">
        <v>712</v>
      </c>
      <c r="B191" s="2" t="s">
        <v>713</v>
      </c>
      <c r="C191" s="2">
        <v>2030</v>
      </c>
      <c r="D191" s="2" t="s">
        <v>241</v>
      </c>
      <c r="E191" s="2" t="s">
        <v>627</v>
      </c>
      <c r="F191" s="2" t="s">
        <v>717</v>
      </c>
      <c r="G191" s="2">
        <v>-164</v>
      </c>
      <c r="H191" s="2">
        <v>0.49730917811393699</v>
      </c>
      <c r="I191" s="2">
        <v>0.44223802751742719</v>
      </c>
      <c r="J191" s="26" t="s">
        <v>685</v>
      </c>
    </row>
    <row r="192" spans="1:10" ht="15.75" hidden="1" customHeight="1" x14ac:dyDescent="0.25">
      <c r="A192" s="2" t="s">
        <v>712</v>
      </c>
      <c r="B192" s="2" t="s">
        <v>713</v>
      </c>
      <c r="C192" s="2">
        <v>2030</v>
      </c>
      <c r="D192" s="2" t="s">
        <v>241</v>
      </c>
      <c r="E192" s="2" t="s">
        <v>627</v>
      </c>
      <c r="F192" s="2" t="s">
        <v>716</v>
      </c>
      <c r="G192" s="2">
        <v>-157</v>
      </c>
      <c r="H192" s="2">
        <v>2.877480001189E-4</v>
      </c>
      <c r="I192" s="2">
        <v>2.5588328869633722E-4</v>
      </c>
      <c r="J192" s="26" t="s">
        <v>685</v>
      </c>
    </row>
    <row r="193" spans="1:10" ht="15.75" hidden="1" customHeight="1" x14ac:dyDescent="0.25">
      <c r="A193" s="2" t="s">
        <v>712</v>
      </c>
      <c r="B193" s="2" t="s">
        <v>713</v>
      </c>
      <c r="C193" s="2">
        <v>2030</v>
      </c>
      <c r="D193" s="2" t="s">
        <v>241</v>
      </c>
      <c r="E193" s="2" t="s">
        <v>627</v>
      </c>
      <c r="F193" s="2" t="s">
        <v>717</v>
      </c>
      <c r="G193" s="2">
        <v>-86</v>
      </c>
      <c r="H193" s="2">
        <v>0.13235249090939699</v>
      </c>
      <c r="I193" s="2">
        <v>0.11769600701674565</v>
      </c>
      <c r="J193" s="26" t="s">
        <v>685</v>
      </c>
    </row>
    <row r="194" spans="1:10" ht="15.75" hidden="1" customHeight="1" x14ac:dyDescent="0.25">
      <c r="A194" s="2" t="s">
        <v>712</v>
      </c>
      <c r="B194" s="2" t="s">
        <v>713</v>
      </c>
      <c r="C194" s="2">
        <v>2030</v>
      </c>
      <c r="D194" s="2" t="s">
        <v>241</v>
      </c>
      <c r="E194" s="2" t="s">
        <v>627</v>
      </c>
      <c r="F194" s="2" t="s">
        <v>715</v>
      </c>
      <c r="G194" s="2">
        <v>-31</v>
      </c>
      <c r="H194" s="2">
        <v>4.46772861480712</v>
      </c>
      <c r="I194" s="2">
        <v>3.9729801440398886</v>
      </c>
      <c r="J194" s="26" t="s">
        <v>685</v>
      </c>
    </row>
    <row r="195" spans="1:10" ht="15.75" hidden="1" customHeight="1" x14ac:dyDescent="0.25">
      <c r="A195" s="2" t="s">
        <v>712</v>
      </c>
      <c r="B195" s="2" t="s">
        <v>713</v>
      </c>
      <c r="C195" s="2">
        <v>2030</v>
      </c>
      <c r="D195" s="2" t="s">
        <v>241</v>
      </c>
      <c r="E195" s="2" t="s">
        <v>627</v>
      </c>
      <c r="F195" s="2" t="s">
        <v>717</v>
      </c>
      <c r="G195" s="2">
        <v>-31</v>
      </c>
      <c r="H195" s="2">
        <v>7.3859155178070096E-2</v>
      </c>
      <c r="I195" s="2">
        <v>6.5680121215397902E-2</v>
      </c>
      <c r="J195" s="26" t="s">
        <v>685</v>
      </c>
    </row>
    <row r="196" spans="1:10" ht="15.75" hidden="1" customHeight="1" x14ac:dyDescent="0.25">
      <c r="A196" s="2" t="s">
        <v>712</v>
      </c>
      <c r="B196" s="2" t="s">
        <v>713</v>
      </c>
      <c r="C196" s="2">
        <v>2030</v>
      </c>
      <c r="D196" s="2" t="s">
        <v>241</v>
      </c>
      <c r="E196" s="2" t="s">
        <v>627</v>
      </c>
      <c r="F196" s="2" t="s">
        <v>717</v>
      </c>
      <c r="G196" s="2">
        <v>-1</v>
      </c>
      <c r="H196" s="2">
        <v>8.2714930176734994E-3</v>
      </c>
      <c r="I196" s="2">
        <v>7.3555223143740847E-3</v>
      </c>
      <c r="J196" s="26" t="s">
        <v>685</v>
      </c>
    </row>
    <row r="197" spans="1:10" ht="15.75" hidden="1" customHeight="1" x14ac:dyDescent="0.25">
      <c r="A197" s="2" t="s">
        <v>712</v>
      </c>
      <c r="B197" s="2" t="s">
        <v>713</v>
      </c>
      <c r="C197" s="2">
        <v>2030</v>
      </c>
      <c r="D197" s="2" t="s">
        <v>241</v>
      </c>
      <c r="E197" s="2" t="s">
        <v>627</v>
      </c>
      <c r="F197" s="2" t="s">
        <v>717</v>
      </c>
      <c r="G197" s="2">
        <v>24</v>
      </c>
      <c r="H197" s="2">
        <v>6.0355648398399402E-2</v>
      </c>
      <c r="I197" s="2">
        <v>5.3671969213341747E-2</v>
      </c>
      <c r="J197" s="26" t="s">
        <v>685</v>
      </c>
    </row>
    <row r="198" spans="1:10" ht="15.75" hidden="1" customHeight="1" x14ac:dyDescent="0.25">
      <c r="A198" s="2" t="s">
        <v>712</v>
      </c>
      <c r="B198" s="2" t="s">
        <v>713</v>
      </c>
      <c r="C198" s="2">
        <v>2030</v>
      </c>
      <c r="D198" s="2" t="s">
        <v>241</v>
      </c>
      <c r="E198" s="2" t="s">
        <v>627</v>
      </c>
      <c r="F198" s="2" t="s">
        <v>717</v>
      </c>
      <c r="G198" s="2">
        <v>77</v>
      </c>
      <c r="H198" s="2">
        <v>1.7603972926735899E-2</v>
      </c>
      <c r="I198" s="2">
        <v>1.5654539683171185E-2</v>
      </c>
      <c r="J198" s="26" t="s">
        <v>685</v>
      </c>
    </row>
    <row r="199" spans="1:10" ht="15.75" hidden="1" customHeight="1" x14ac:dyDescent="0.25">
      <c r="A199" s="2" t="s">
        <v>712</v>
      </c>
      <c r="B199" s="2" t="s">
        <v>713</v>
      </c>
      <c r="C199" s="2">
        <v>2030</v>
      </c>
      <c r="D199" s="2" t="s">
        <v>241</v>
      </c>
      <c r="E199" s="2" t="s">
        <v>627</v>
      </c>
      <c r="F199" s="2" t="s">
        <v>715</v>
      </c>
      <c r="G199" s="2">
        <v>120</v>
      </c>
      <c r="H199" s="2">
        <v>0.15024730563163699</v>
      </c>
      <c r="I199" s="2">
        <v>0.13360918118249598</v>
      </c>
      <c r="J199" s="26" t="s">
        <v>685</v>
      </c>
    </row>
    <row r="200" spans="1:10" ht="15.75" hidden="1" customHeight="1" x14ac:dyDescent="0.25">
      <c r="A200" s="2" t="s">
        <v>712</v>
      </c>
      <c r="B200" s="2" t="s">
        <v>713</v>
      </c>
      <c r="C200" s="2">
        <v>2030</v>
      </c>
      <c r="D200" s="2" t="s">
        <v>241</v>
      </c>
      <c r="E200" s="2" t="s">
        <v>627</v>
      </c>
      <c r="F200" s="2" t="s">
        <v>717</v>
      </c>
      <c r="G200" s="2">
        <v>175</v>
      </c>
      <c r="H200" s="2">
        <v>2.5038099847734E-3</v>
      </c>
      <c r="I200" s="2">
        <v>2.2265424361239965E-3</v>
      </c>
      <c r="J200" s="26" t="s">
        <v>685</v>
      </c>
    </row>
    <row r="201" spans="1:10" ht="15.75" hidden="1" customHeight="1" x14ac:dyDescent="0.25">
      <c r="A201" s="2" t="s">
        <v>712</v>
      </c>
      <c r="B201" s="2" t="s">
        <v>713</v>
      </c>
      <c r="C201" s="2">
        <v>2030</v>
      </c>
      <c r="D201" s="2" t="s">
        <v>241</v>
      </c>
      <c r="E201" s="2" t="s">
        <v>627</v>
      </c>
      <c r="F201" s="2" t="s">
        <v>715</v>
      </c>
      <c r="G201" s="2">
        <v>180</v>
      </c>
      <c r="H201" s="2">
        <v>0.36455380916595398</v>
      </c>
      <c r="I201" s="2">
        <v>0.3241837564730799</v>
      </c>
      <c r="J201" s="26" t="s">
        <v>685</v>
      </c>
    </row>
    <row r="202" spans="1:10" ht="15.75" hidden="1" customHeight="1" x14ac:dyDescent="0.25">
      <c r="A202" s="2" t="s">
        <v>712</v>
      </c>
      <c r="B202" s="2" t="s">
        <v>713</v>
      </c>
      <c r="C202" s="2">
        <v>2030</v>
      </c>
      <c r="D202" s="2" t="s">
        <v>241</v>
      </c>
      <c r="E202" s="2" t="s">
        <v>627</v>
      </c>
      <c r="F202" s="2" t="s">
        <v>715</v>
      </c>
      <c r="G202" s="2">
        <v>182</v>
      </c>
      <c r="H202" s="2">
        <v>0.16646696627140001</v>
      </c>
      <c r="I202" s="2">
        <v>0.14803270490577516</v>
      </c>
      <c r="J202" s="26" t="s">
        <v>685</v>
      </c>
    </row>
    <row r="203" spans="1:10" ht="15.75" hidden="1" customHeight="1" x14ac:dyDescent="0.25">
      <c r="A203" s="2" t="s">
        <v>712</v>
      </c>
      <c r="B203" s="2" t="s">
        <v>713</v>
      </c>
      <c r="C203" s="2">
        <v>2030</v>
      </c>
      <c r="D203" s="2" t="s">
        <v>241</v>
      </c>
      <c r="E203" s="2" t="s">
        <v>627</v>
      </c>
      <c r="F203" s="2" t="s">
        <v>717</v>
      </c>
      <c r="G203" s="2">
        <v>193</v>
      </c>
      <c r="H203" s="2">
        <v>8.6826400365680001E-4</v>
      </c>
      <c r="I203" s="2">
        <v>7.7211396298339599E-4</v>
      </c>
      <c r="J203" s="26" t="s">
        <v>685</v>
      </c>
    </row>
    <row r="204" spans="1:10" ht="15.75" hidden="1" customHeight="1" x14ac:dyDescent="0.25">
      <c r="A204" s="2" t="s">
        <v>712</v>
      </c>
      <c r="B204" s="2" t="s">
        <v>713</v>
      </c>
      <c r="C204" s="2">
        <v>2030</v>
      </c>
      <c r="D204" s="2" t="s">
        <v>241</v>
      </c>
      <c r="E204" s="2" t="s">
        <v>627</v>
      </c>
      <c r="F204" s="2" t="s">
        <v>715</v>
      </c>
      <c r="G204" s="2">
        <v>211</v>
      </c>
      <c r="H204" s="2">
        <v>0.45899796485900801</v>
      </c>
      <c r="I204" s="2">
        <v>0.40816933116656751</v>
      </c>
      <c r="J204" s="26" t="s">
        <v>685</v>
      </c>
    </row>
    <row r="205" spans="1:10" ht="15.75" hidden="1" customHeight="1" x14ac:dyDescent="0.25">
      <c r="A205" s="2" t="s">
        <v>712</v>
      </c>
      <c r="B205" s="2" t="s">
        <v>713</v>
      </c>
      <c r="C205" s="2">
        <v>2030</v>
      </c>
      <c r="D205" s="2" t="s">
        <v>241</v>
      </c>
      <c r="E205" s="2" t="s">
        <v>627</v>
      </c>
      <c r="F205" s="2" t="s">
        <v>715</v>
      </c>
      <c r="G205" s="2">
        <v>225</v>
      </c>
      <c r="H205" s="2">
        <v>2.7877634391188601E-2</v>
      </c>
      <c r="I205" s="2">
        <v>2.4790513804244897E-2</v>
      </c>
      <c r="J205" s="26" t="s">
        <v>685</v>
      </c>
    </row>
    <row r="206" spans="1:10" ht="15.75" hidden="1" customHeight="1" x14ac:dyDescent="0.25">
      <c r="A206" s="2" t="s">
        <v>712</v>
      </c>
      <c r="B206" s="2" t="s">
        <v>713</v>
      </c>
      <c r="C206" s="2">
        <v>2030</v>
      </c>
      <c r="D206" s="2" t="s">
        <v>241</v>
      </c>
      <c r="E206" s="2" t="s">
        <v>627</v>
      </c>
      <c r="F206" s="2" t="s">
        <v>716</v>
      </c>
      <c r="G206" s="2">
        <v>259</v>
      </c>
      <c r="H206" s="2">
        <v>0.17907902598381001</v>
      </c>
      <c r="I206" s="2">
        <v>0.15924812713325387</v>
      </c>
      <c r="J206" s="26" t="s">
        <v>685</v>
      </c>
    </row>
    <row r="207" spans="1:10" ht="15.75" hidden="1" customHeight="1" x14ac:dyDescent="0.25">
      <c r="A207" s="2" t="s">
        <v>712</v>
      </c>
      <c r="B207" s="2" t="s">
        <v>713</v>
      </c>
      <c r="C207" s="2">
        <v>2030</v>
      </c>
      <c r="D207" s="2" t="s">
        <v>241</v>
      </c>
      <c r="E207" s="2" t="s">
        <v>627</v>
      </c>
      <c r="F207" s="2" t="s">
        <v>715</v>
      </c>
      <c r="G207" s="2">
        <v>429</v>
      </c>
      <c r="H207" s="2">
        <v>1.3396119466051E-3</v>
      </c>
      <c r="I207" s="2">
        <v>1.1912656572159446E-3</v>
      </c>
      <c r="J207" s="26" t="s">
        <v>685</v>
      </c>
    </row>
    <row r="208" spans="1:10" ht="15.75" hidden="1" customHeight="1" x14ac:dyDescent="0.25">
      <c r="A208" s="2" t="s">
        <v>712</v>
      </c>
      <c r="B208" s="2" t="s">
        <v>713</v>
      </c>
      <c r="C208" s="2">
        <v>2030</v>
      </c>
      <c r="D208" s="2" t="s">
        <v>241</v>
      </c>
      <c r="E208" s="2" t="s">
        <v>627</v>
      </c>
      <c r="F208" s="2" t="s">
        <v>716</v>
      </c>
      <c r="G208" s="2">
        <v>432</v>
      </c>
      <c r="H208" s="2">
        <v>3.9802850224077996E-3</v>
      </c>
      <c r="I208" s="2">
        <v>3.5395152044901575E-3</v>
      </c>
      <c r="J208" s="26" t="s">
        <v>685</v>
      </c>
    </row>
    <row r="209" spans="1:10" ht="15.75" hidden="1" customHeight="1" x14ac:dyDescent="0.25">
      <c r="A209" s="2" t="s">
        <v>712</v>
      </c>
      <c r="B209" s="2" t="s">
        <v>713</v>
      </c>
      <c r="C209" s="2">
        <v>2030</v>
      </c>
      <c r="D209" s="2" t="s">
        <v>241</v>
      </c>
      <c r="E209" s="2" t="s">
        <v>627</v>
      </c>
      <c r="F209" s="2" t="s">
        <v>718</v>
      </c>
      <c r="G209" s="2">
        <v>460</v>
      </c>
      <c r="H209" s="2">
        <v>6.5222461707889999E-3</v>
      </c>
      <c r="I209" s="2">
        <v>5.7999840109365271E-3</v>
      </c>
      <c r="J209" s="26" t="s">
        <v>685</v>
      </c>
    </row>
    <row r="210" spans="1:10" ht="15.75" hidden="1" customHeight="1" x14ac:dyDescent="0.25">
      <c r="A210" s="2" t="s">
        <v>712</v>
      </c>
      <c r="B210" s="2" t="s">
        <v>713</v>
      </c>
      <c r="C210" s="2">
        <v>2030</v>
      </c>
      <c r="D210" s="2" t="s">
        <v>241</v>
      </c>
      <c r="E210" s="2" t="s">
        <v>627</v>
      </c>
      <c r="F210" s="2" t="s">
        <v>718</v>
      </c>
      <c r="G210" s="2">
        <v>513</v>
      </c>
      <c r="H210" s="2">
        <v>0.13489943742752</v>
      </c>
      <c r="I210" s="2">
        <v>0.11996090912178792</v>
      </c>
      <c r="J210" s="26" t="s">
        <v>685</v>
      </c>
    </row>
    <row r="211" spans="1:10" ht="15.75" hidden="1" customHeight="1" x14ac:dyDescent="0.25">
      <c r="A211" s="2" t="s">
        <v>712</v>
      </c>
      <c r="B211" s="2" t="s">
        <v>713</v>
      </c>
      <c r="C211" s="2">
        <v>2030</v>
      </c>
      <c r="D211" s="2" t="s">
        <v>241</v>
      </c>
      <c r="E211" s="2" t="s">
        <v>627</v>
      </c>
      <c r="F211" s="2" t="s">
        <v>718</v>
      </c>
      <c r="G211" s="2">
        <v>580</v>
      </c>
      <c r="H211" s="2">
        <v>1.4864257536828501E-2</v>
      </c>
      <c r="I211" s="2">
        <v>1.3218215594830713E-2</v>
      </c>
      <c r="J211" s="26" t="s">
        <v>685</v>
      </c>
    </row>
    <row r="212" spans="1:10" ht="15.75" hidden="1" customHeight="1" x14ac:dyDescent="0.25">
      <c r="A212" s="2" t="s">
        <v>712</v>
      </c>
      <c r="B212" s="2" t="s">
        <v>713</v>
      </c>
      <c r="C212" s="2">
        <v>2030</v>
      </c>
      <c r="D212" s="2" t="s">
        <v>241</v>
      </c>
      <c r="E212" s="2" t="s">
        <v>627</v>
      </c>
      <c r="F212" s="2" t="s">
        <v>718</v>
      </c>
      <c r="G212" s="2">
        <v>590</v>
      </c>
      <c r="H212" s="2">
        <v>6.5373159013688998E-3</v>
      </c>
      <c r="I212" s="2">
        <v>5.8133849458481823E-3</v>
      </c>
      <c r="J212" s="26" t="s">
        <v>685</v>
      </c>
    </row>
    <row r="213" spans="1:10" ht="15.75" hidden="1" customHeight="1" x14ac:dyDescent="0.25">
      <c r="A213" s="2" t="s">
        <v>712</v>
      </c>
      <c r="B213" s="2" t="s">
        <v>713</v>
      </c>
      <c r="C213" s="2">
        <v>2030</v>
      </c>
      <c r="D213" s="2" t="s">
        <v>241</v>
      </c>
      <c r="E213" s="2" t="s">
        <v>627</v>
      </c>
      <c r="F213" s="2" t="s">
        <v>715</v>
      </c>
      <c r="G213" s="2">
        <v>607</v>
      </c>
      <c r="H213" s="2">
        <v>2.9267419595271002E-3</v>
      </c>
      <c r="I213" s="2">
        <v>2.6026396619955755E-3</v>
      </c>
      <c r="J213" s="26" t="s">
        <v>685</v>
      </c>
    </row>
    <row r="214" spans="1:10" ht="15.75" hidden="1" customHeight="1" x14ac:dyDescent="0.25">
      <c r="A214" s="2" t="s">
        <v>712</v>
      </c>
      <c r="B214" s="2" t="s">
        <v>713</v>
      </c>
      <c r="C214" s="2">
        <v>2030</v>
      </c>
      <c r="D214" s="2" t="s">
        <v>241</v>
      </c>
      <c r="E214" s="2" t="s">
        <v>627</v>
      </c>
      <c r="F214" s="2" t="s">
        <v>718</v>
      </c>
      <c r="G214" s="2">
        <v>623</v>
      </c>
      <c r="H214" s="2">
        <v>4.2404111474752398E-2</v>
      </c>
      <c r="I214" s="2">
        <v>3.7708354163789884E-2</v>
      </c>
      <c r="J214" s="26" t="s">
        <v>685</v>
      </c>
    </row>
    <row r="215" spans="1:10" ht="15.75" hidden="1" customHeight="1" x14ac:dyDescent="0.25">
      <c r="A215" s="2" t="s">
        <v>712</v>
      </c>
      <c r="B215" s="2" t="s">
        <v>713</v>
      </c>
      <c r="C215" s="2">
        <v>2030</v>
      </c>
      <c r="D215" s="2" t="s">
        <v>241</v>
      </c>
      <c r="E215" s="2" t="s">
        <v>627</v>
      </c>
      <c r="F215" s="2" t="s">
        <v>715</v>
      </c>
      <c r="G215" s="2">
        <v>634</v>
      </c>
      <c r="H215" s="2">
        <v>1.43458610400558E-2</v>
      </c>
      <c r="I215" s="2">
        <v>1.275722542152613E-2</v>
      </c>
      <c r="J215" s="26" t="s">
        <v>685</v>
      </c>
    </row>
    <row r="216" spans="1:10" ht="15.75" hidden="1" customHeight="1" x14ac:dyDescent="0.25">
      <c r="A216" s="2" t="s">
        <v>712</v>
      </c>
      <c r="B216" s="2" t="s">
        <v>713</v>
      </c>
      <c r="C216" s="2">
        <v>2030</v>
      </c>
      <c r="D216" s="2" t="s">
        <v>241</v>
      </c>
      <c r="E216" s="2" t="s">
        <v>627</v>
      </c>
      <c r="F216" s="2" t="s">
        <v>718</v>
      </c>
      <c r="G216" s="2">
        <v>657</v>
      </c>
      <c r="H216" s="2">
        <v>8.0258300295099996E-4</v>
      </c>
      <c r="I216" s="2">
        <v>7.1370636168461405E-4</v>
      </c>
      <c r="J216" s="26" t="s">
        <v>685</v>
      </c>
    </row>
    <row r="217" spans="1:10" ht="15.75" hidden="1" customHeight="1" x14ac:dyDescent="0.25">
      <c r="A217" s="2" t="s">
        <v>712</v>
      </c>
      <c r="B217" s="2" t="s">
        <v>713</v>
      </c>
      <c r="C217" s="2">
        <v>2030</v>
      </c>
      <c r="D217" s="2" t="s">
        <v>241</v>
      </c>
      <c r="E217" s="2" t="s">
        <v>627</v>
      </c>
      <c r="F217" s="2" t="s">
        <v>718</v>
      </c>
      <c r="G217" s="2">
        <v>689</v>
      </c>
      <c r="H217" s="2">
        <v>1.22824003919959E-2</v>
      </c>
      <c r="I217" s="2">
        <v>1.0922268804962797E-2</v>
      </c>
      <c r="J217" s="26" t="s">
        <v>685</v>
      </c>
    </row>
    <row r="218" spans="1:10" ht="15.75" hidden="1" customHeight="1" x14ac:dyDescent="0.25">
      <c r="A218" s="2" t="s">
        <v>712</v>
      </c>
      <c r="B218" s="2" t="s">
        <v>713</v>
      </c>
      <c r="C218" s="2">
        <v>2030</v>
      </c>
      <c r="D218" s="2" t="s">
        <v>241</v>
      </c>
      <c r="E218" s="2" t="s">
        <v>627</v>
      </c>
      <c r="F218" s="2" t="s">
        <v>718</v>
      </c>
      <c r="G218" s="2">
        <v>726</v>
      </c>
      <c r="H218" s="2">
        <v>0.41584900021553001</v>
      </c>
      <c r="I218" s="2">
        <v>0.3697986075742129</v>
      </c>
      <c r="J218" s="26" t="s">
        <v>685</v>
      </c>
    </row>
    <row r="219" spans="1:10" ht="15.75" hidden="1" customHeight="1" x14ac:dyDescent="0.25">
      <c r="A219" s="2" t="s">
        <v>712</v>
      </c>
      <c r="B219" s="2" t="s">
        <v>713</v>
      </c>
      <c r="C219" s="2">
        <v>2030</v>
      </c>
      <c r="D219" s="2" t="s">
        <v>241</v>
      </c>
      <c r="E219" s="2" t="s">
        <v>627</v>
      </c>
      <c r="F219" s="2" t="s">
        <v>718</v>
      </c>
      <c r="G219" s="2">
        <v>843</v>
      </c>
      <c r="H219" s="2">
        <v>0.681476831436157</v>
      </c>
      <c r="I219" s="2">
        <v>0.60601127627711948</v>
      </c>
      <c r="J219" s="26" t="s">
        <v>685</v>
      </c>
    </row>
    <row r="220" spans="1:10" ht="15.75" hidden="1" customHeight="1" x14ac:dyDescent="0.25">
      <c r="A220" s="2" t="s">
        <v>712</v>
      </c>
      <c r="B220" s="2" t="s">
        <v>713</v>
      </c>
      <c r="C220" s="2">
        <v>2030</v>
      </c>
      <c r="D220" s="2" t="s">
        <v>241</v>
      </c>
      <c r="E220" s="2" t="s">
        <v>627</v>
      </c>
      <c r="F220" s="2" t="s">
        <v>715</v>
      </c>
      <c r="G220" s="2">
        <v>901</v>
      </c>
      <c r="H220" s="2">
        <v>8.3306403830647E-3</v>
      </c>
      <c r="I220" s="2">
        <v>7.4081198037320318E-3</v>
      </c>
      <c r="J220" s="26" t="s">
        <v>685</v>
      </c>
    </row>
    <row r="221" spans="1:10" ht="15.75" hidden="1" customHeight="1" x14ac:dyDescent="0.25">
      <c r="A221" s="2" t="s">
        <v>712</v>
      </c>
      <c r="B221" s="2" t="s">
        <v>713</v>
      </c>
      <c r="C221" s="2">
        <v>2030</v>
      </c>
      <c r="D221" s="2" t="s">
        <v>241</v>
      </c>
      <c r="E221" s="2" t="s">
        <v>627</v>
      </c>
      <c r="F221" s="2" t="s">
        <v>718</v>
      </c>
      <c r="G221" s="2">
        <v>943</v>
      </c>
      <c r="H221" s="2">
        <v>1.3039669720456E-3</v>
      </c>
      <c r="I221" s="2">
        <v>1.1595679449398792E-3</v>
      </c>
      <c r="J221" s="26" t="s">
        <v>685</v>
      </c>
    </row>
    <row r="222" spans="1:10" ht="15.75" hidden="1" customHeight="1" x14ac:dyDescent="0.25">
      <c r="A222" s="2" t="s">
        <v>712</v>
      </c>
      <c r="B222" s="2" t="s">
        <v>713</v>
      </c>
      <c r="C222" s="2">
        <v>2030</v>
      </c>
      <c r="D222" s="2" t="s">
        <v>241</v>
      </c>
      <c r="E222" s="2" t="s">
        <v>627</v>
      </c>
      <c r="F222" s="2" t="s">
        <v>718</v>
      </c>
      <c r="G222" s="2">
        <v>954</v>
      </c>
      <c r="H222" s="2">
        <v>2.7625099755820002E-4</v>
      </c>
      <c r="I222" s="2">
        <v>2.4565944413732551E-4</v>
      </c>
      <c r="J222" s="26" t="s">
        <v>685</v>
      </c>
    </row>
    <row r="223" spans="1:10" ht="15.75" hidden="1" customHeight="1" x14ac:dyDescent="0.25">
      <c r="A223" s="2" t="s">
        <v>712</v>
      </c>
      <c r="B223" s="2" t="s">
        <v>713</v>
      </c>
      <c r="C223" s="2">
        <v>2030</v>
      </c>
      <c r="D223" s="2" t="s">
        <v>241</v>
      </c>
      <c r="E223" s="2" t="s">
        <v>627</v>
      </c>
      <c r="F223" s="2" t="s">
        <v>718</v>
      </c>
      <c r="G223" s="2">
        <v>1020</v>
      </c>
      <c r="H223" s="2">
        <v>3.0820719897747002E-2</v>
      </c>
      <c r="I223" s="2">
        <v>2.7407687157392467E-2</v>
      </c>
      <c r="J223" s="26" t="s">
        <v>685</v>
      </c>
    </row>
    <row r="224" spans="1:10" ht="15.75" hidden="1" customHeight="1" x14ac:dyDescent="0.25">
      <c r="A224" s="2" t="s">
        <v>712</v>
      </c>
      <c r="B224" s="2" t="s">
        <v>713</v>
      </c>
      <c r="C224" s="2">
        <v>2030</v>
      </c>
      <c r="D224" s="2" t="s">
        <v>241</v>
      </c>
      <c r="E224" s="2" t="s">
        <v>627</v>
      </c>
      <c r="F224" s="2" t="s">
        <v>715</v>
      </c>
      <c r="G224" s="2">
        <v>1112</v>
      </c>
      <c r="H224" s="2">
        <v>3.4906700602730002E-4</v>
      </c>
      <c r="I224" s="2">
        <v>3.104119348900487E-4</v>
      </c>
      <c r="J224" s="26" t="s">
        <v>685</v>
      </c>
    </row>
    <row r="225" spans="1:10" ht="15.75" hidden="1" customHeight="1" x14ac:dyDescent="0.25">
      <c r="A225" s="2" t="s">
        <v>712</v>
      </c>
      <c r="B225" s="2" t="s">
        <v>713</v>
      </c>
      <c r="C225" s="2">
        <v>2030</v>
      </c>
      <c r="D225" s="2" t="s">
        <v>241</v>
      </c>
      <c r="E225" s="2" t="s">
        <v>627</v>
      </c>
      <c r="F225" s="2" t="s">
        <v>718</v>
      </c>
      <c r="G225" s="2">
        <v>1118</v>
      </c>
      <c r="H225" s="2">
        <v>7.7210729941726E-3</v>
      </c>
      <c r="I225" s="2">
        <v>6.8660548438112048E-3</v>
      </c>
      <c r="J225" s="26" t="s">
        <v>685</v>
      </c>
    </row>
    <row r="226" spans="1:10" ht="15.75" hidden="1" customHeight="1" x14ac:dyDescent="0.25">
      <c r="A226" s="2" t="s">
        <v>712</v>
      </c>
      <c r="B226" s="2" t="s">
        <v>713</v>
      </c>
      <c r="C226" s="2">
        <v>2030</v>
      </c>
      <c r="D226" s="2" t="s">
        <v>241</v>
      </c>
      <c r="E226" s="2" t="s">
        <v>627</v>
      </c>
      <c r="F226" s="2" t="s">
        <v>718</v>
      </c>
      <c r="G226" s="2">
        <v>1162</v>
      </c>
      <c r="H226" s="2">
        <v>7.55107626318932E-2</v>
      </c>
      <c r="I226" s="2">
        <v>6.714883254178422E-2</v>
      </c>
      <c r="J226" s="26" t="s">
        <v>685</v>
      </c>
    </row>
    <row r="227" spans="1:10" ht="15.75" hidden="1" customHeight="1" x14ac:dyDescent="0.25">
      <c r="A227" s="2" t="s">
        <v>712</v>
      </c>
      <c r="B227" s="2" t="s">
        <v>713</v>
      </c>
      <c r="C227" s="2">
        <v>2030</v>
      </c>
      <c r="D227" s="2" t="s">
        <v>241</v>
      </c>
      <c r="E227" s="2" t="s">
        <v>627</v>
      </c>
      <c r="F227" s="2" t="s">
        <v>715</v>
      </c>
      <c r="G227" s="2">
        <v>1229</v>
      </c>
      <c r="H227" s="2">
        <v>2.8861204162240001E-2</v>
      </c>
      <c r="I227" s="2">
        <v>2.5665164775146309E-2</v>
      </c>
      <c r="J227" s="26" t="s">
        <v>685</v>
      </c>
    </row>
    <row r="228" spans="1:10" ht="15.75" hidden="1" customHeight="1" x14ac:dyDescent="0.25">
      <c r="A228" s="2" t="s">
        <v>712</v>
      </c>
      <c r="B228" s="2" t="s">
        <v>713</v>
      </c>
      <c r="C228" s="2">
        <v>2030</v>
      </c>
      <c r="D228" s="2" t="s">
        <v>241</v>
      </c>
      <c r="E228" s="2" t="s">
        <v>627</v>
      </c>
      <c r="F228" s="2" t="s">
        <v>715</v>
      </c>
      <c r="G228" s="2">
        <v>100000</v>
      </c>
      <c r="H228" s="40">
        <v>9.9999999999999998E-13</v>
      </c>
      <c r="I228" s="2">
        <v>8.8926174496644289E-13</v>
      </c>
      <c r="J228" s="26" t="s">
        <v>685</v>
      </c>
    </row>
    <row r="229" spans="1:10" ht="15.75" hidden="1" customHeight="1" x14ac:dyDescent="0.25">
      <c r="A229" s="2" t="s">
        <v>712</v>
      </c>
      <c r="B229" s="2" t="s">
        <v>713</v>
      </c>
      <c r="C229" s="2">
        <v>2035</v>
      </c>
      <c r="D229" s="2" t="s">
        <v>241</v>
      </c>
      <c r="E229" s="2" t="s">
        <v>627</v>
      </c>
      <c r="F229" s="2" t="s">
        <v>714</v>
      </c>
      <c r="G229" s="2">
        <v>-100000</v>
      </c>
      <c r="H229" s="2">
        <v>0</v>
      </c>
      <c r="I229" s="2">
        <v>0</v>
      </c>
      <c r="J229" s="26" t="s">
        <v>685</v>
      </c>
    </row>
    <row r="230" spans="1:10" ht="15.75" hidden="1" customHeight="1" x14ac:dyDescent="0.25">
      <c r="A230" s="2" t="s">
        <v>712</v>
      </c>
      <c r="B230" s="2" t="s">
        <v>713</v>
      </c>
      <c r="C230" s="2">
        <v>2035</v>
      </c>
      <c r="D230" s="2" t="s">
        <v>241</v>
      </c>
      <c r="E230" s="2" t="s">
        <v>627</v>
      </c>
      <c r="F230" s="2" t="s">
        <v>714</v>
      </c>
      <c r="G230" s="2">
        <v>-6536</v>
      </c>
      <c r="H230" s="2">
        <v>0</v>
      </c>
      <c r="I230" s="2">
        <v>0</v>
      </c>
      <c r="J230" s="26" t="s">
        <v>685</v>
      </c>
    </row>
    <row r="231" spans="1:10" ht="15.75" hidden="1" customHeight="1" x14ac:dyDescent="0.25">
      <c r="A231" s="2" t="s">
        <v>712</v>
      </c>
      <c r="B231" s="2" t="s">
        <v>713</v>
      </c>
      <c r="C231" s="2">
        <v>2035</v>
      </c>
      <c r="D231" s="2" t="s">
        <v>241</v>
      </c>
      <c r="E231" s="2" t="s">
        <v>627</v>
      </c>
      <c r="F231" s="2" t="s">
        <v>714</v>
      </c>
      <c r="G231" s="2">
        <v>-6536</v>
      </c>
      <c r="H231" s="2">
        <v>1.4561800344379999E-4</v>
      </c>
      <c r="I231" s="2">
        <v>1.2949251984096307E-4</v>
      </c>
      <c r="J231" s="26" t="s">
        <v>685</v>
      </c>
    </row>
    <row r="232" spans="1:10" ht="15.75" hidden="1" customHeight="1" x14ac:dyDescent="0.25">
      <c r="A232" s="2" t="s">
        <v>712</v>
      </c>
      <c r="B232" s="2" t="s">
        <v>713</v>
      </c>
      <c r="C232" s="2">
        <v>2035</v>
      </c>
      <c r="D232" s="2" t="s">
        <v>241</v>
      </c>
      <c r="E232" s="2" t="s">
        <v>627</v>
      </c>
      <c r="F232" s="2" t="s">
        <v>716</v>
      </c>
      <c r="G232" s="2">
        <v>-1602</v>
      </c>
      <c r="H232" s="2">
        <v>1.3244169764220701E-2</v>
      </c>
      <c r="I232" s="2">
        <v>1.1777533515162704E-2</v>
      </c>
      <c r="J232" s="26" t="s">
        <v>685</v>
      </c>
    </row>
    <row r="233" spans="1:10" ht="15.75" hidden="1" customHeight="1" x14ac:dyDescent="0.25">
      <c r="A233" s="2" t="s">
        <v>712</v>
      </c>
      <c r="B233" s="2" t="s">
        <v>713</v>
      </c>
      <c r="C233" s="2">
        <v>2035</v>
      </c>
      <c r="D233" s="2" t="s">
        <v>241</v>
      </c>
      <c r="E233" s="2" t="s">
        <v>627</v>
      </c>
      <c r="F233" s="2" t="s">
        <v>715</v>
      </c>
      <c r="G233" s="2">
        <v>-1110</v>
      </c>
      <c r="H233" s="2">
        <v>4.7107022255658999E-3</v>
      </c>
      <c r="I233" s="2">
        <v>4.1890472811240385E-3</v>
      </c>
      <c r="J233" s="26" t="s">
        <v>685</v>
      </c>
    </row>
    <row r="234" spans="1:10" ht="15.75" hidden="1" customHeight="1" x14ac:dyDescent="0.25">
      <c r="A234" s="2" t="s">
        <v>712</v>
      </c>
      <c r="B234" s="2" t="s">
        <v>713</v>
      </c>
      <c r="C234" s="2">
        <v>2035</v>
      </c>
      <c r="D234" s="2" t="s">
        <v>241</v>
      </c>
      <c r="E234" s="2" t="s">
        <v>627</v>
      </c>
      <c r="F234" s="2" t="s">
        <v>716</v>
      </c>
      <c r="G234" s="2">
        <v>-985</v>
      </c>
      <c r="H234" s="2">
        <v>0.283717721700668</v>
      </c>
      <c r="I234" s="2">
        <v>0.25229931627743968</v>
      </c>
      <c r="J234" s="26" t="s">
        <v>685</v>
      </c>
    </row>
    <row r="235" spans="1:10" ht="15.75" hidden="1" customHeight="1" x14ac:dyDescent="0.25">
      <c r="A235" s="2" t="s">
        <v>712</v>
      </c>
      <c r="B235" s="2" t="s">
        <v>713</v>
      </c>
      <c r="C235" s="2">
        <v>2035</v>
      </c>
      <c r="D235" s="2" t="s">
        <v>241</v>
      </c>
      <c r="E235" s="2" t="s">
        <v>627</v>
      </c>
      <c r="F235" s="2" t="s">
        <v>716</v>
      </c>
      <c r="G235" s="2">
        <v>-882</v>
      </c>
      <c r="H235" s="2">
        <v>4.82985116541386E-2</v>
      </c>
      <c r="I235" s="2">
        <v>4.2950018752841372E-2</v>
      </c>
      <c r="J235" s="26" t="s">
        <v>685</v>
      </c>
    </row>
    <row r="236" spans="1:10" ht="15.75" hidden="1" customHeight="1" x14ac:dyDescent="0.25">
      <c r="A236" s="2" t="s">
        <v>712</v>
      </c>
      <c r="B236" s="2" t="s">
        <v>713</v>
      </c>
      <c r="C236" s="2">
        <v>2035</v>
      </c>
      <c r="D236" s="2" t="s">
        <v>241</v>
      </c>
      <c r="E236" s="2" t="s">
        <v>627</v>
      </c>
      <c r="F236" s="2" t="s">
        <v>715</v>
      </c>
      <c r="G236" s="2">
        <v>-836</v>
      </c>
      <c r="H236" s="2">
        <v>0.19037333130836401</v>
      </c>
      <c r="I236" s="2">
        <v>0.16929172079435054</v>
      </c>
      <c r="J236" s="26" t="s">
        <v>685</v>
      </c>
    </row>
    <row r="237" spans="1:10" ht="15.75" hidden="1" customHeight="1" x14ac:dyDescent="0.25">
      <c r="A237" s="2" t="s">
        <v>712</v>
      </c>
      <c r="B237" s="2" t="s">
        <v>713</v>
      </c>
      <c r="C237" s="2">
        <v>2035</v>
      </c>
      <c r="D237" s="2" t="s">
        <v>241</v>
      </c>
      <c r="E237" s="2" t="s">
        <v>627</v>
      </c>
      <c r="F237" s="2" t="s">
        <v>717</v>
      </c>
      <c r="G237" s="2">
        <v>-820</v>
      </c>
      <c r="H237" s="2">
        <v>1.3671499490737899</v>
      </c>
      <c r="I237" s="2">
        <v>1.2157541493441422</v>
      </c>
      <c r="J237" s="26" t="s">
        <v>685</v>
      </c>
    </row>
    <row r="238" spans="1:10" ht="15.75" hidden="1" customHeight="1" x14ac:dyDescent="0.25">
      <c r="A238" s="2" t="s">
        <v>712</v>
      </c>
      <c r="B238" s="2" t="s">
        <v>713</v>
      </c>
      <c r="C238" s="2">
        <v>2035</v>
      </c>
      <c r="D238" s="2" t="s">
        <v>241</v>
      </c>
      <c r="E238" s="2" t="s">
        <v>627</v>
      </c>
      <c r="F238" s="2" t="s">
        <v>716</v>
      </c>
      <c r="G238" s="2">
        <v>-785</v>
      </c>
      <c r="H238" s="2">
        <v>5.1321465522050899E-2</v>
      </c>
      <c r="I238" s="2">
        <v>4.563821598437412E-2</v>
      </c>
      <c r="J238" s="26" t="s">
        <v>685</v>
      </c>
    </row>
    <row r="239" spans="1:10" ht="15.75" hidden="1" customHeight="1" x14ac:dyDescent="0.25">
      <c r="A239" s="2" t="s">
        <v>712</v>
      </c>
      <c r="B239" s="2" t="s">
        <v>713</v>
      </c>
      <c r="C239" s="2">
        <v>2035</v>
      </c>
      <c r="D239" s="2" t="s">
        <v>241</v>
      </c>
      <c r="E239" s="2" t="s">
        <v>627</v>
      </c>
      <c r="F239" s="2" t="s">
        <v>717</v>
      </c>
      <c r="G239" s="2">
        <v>-764</v>
      </c>
      <c r="H239" s="2">
        <v>0.83387511968612604</v>
      </c>
      <c r="I239" s="2">
        <v>0.74153324401618592</v>
      </c>
      <c r="J239" s="26" t="s">
        <v>685</v>
      </c>
    </row>
    <row r="240" spans="1:10" ht="15.75" hidden="1" customHeight="1" x14ac:dyDescent="0.25">
      <c r="A240" s="2" t="s">
        <v>712</v>
      </c>
      <c r="B240" s="2" t="s">
        <v>713</v>
      </c>
      <c r="C240" s="2">
        <v>2035</v>
      </c>
      <c r="D240" s="2" t="s">
        <v>241</v>
      </c>
      <c r="E240" s="2" t="s">
        <v>627</v>
      </c>
      <c r="F240" s="2" t="s">
        <v>716</v>
      </c>
      <c r="G240" s="2">
        <v>-668</v>
      </c>
      <c r="H240" s="2">
        <v>1.30294729024172E-2</v>
      </c>
      <c r="I240" s="2">
        <v>1.1586611809196503E-2</v>
      </c>
      <c r="J240" s="26" t="s">
        <v>685</v>
      </c>
    </row>
    <row r="241" spans="1:10" ht="15.75" hidden="1" customHeight="1" x14ac:dyDescent="0.25">
      <c r="A241" s="2" t="s">
        <v>712</v>
      </c>
      <c r="B241" s="2" t="s">
        <v>713</v>
      </c>
      <c r="C241" s="2">
        <v>2035</v>
      </c>
      <c r="D241" s="2" t="s">
        <v>241</v>
      </c>
      <c r="E241" s="2" t="s">
        <v>627</v>
      </c>
      <c r="F241" s="2" t="s">
        <v>717</v>
      </c>
      <c r="G241" s="2">
        <v>-576</v>
      </c>
      <c r="H241" s="2">
        <v>3.9042759686708499E-2</v>
      </c>
      <c r="I241" s="2">
        <v>3.4719232607307894E-2</v>
      </c>
      <c r="J241" s="26" t="s">
        <v>685</v>
      </c>
    </row>
    <row r="242" spans="1:10" ht="15.75" hidden="1" customHeight="1" x14ac:dyDescent="0.25">
      <c r="A242" s="2" t="s">
        <v>712</v>
      </c>
      <c r="B242" s="2" t="s">
        <v>713</v>
      </c>
      <c r="C242" s="2">
        <v>2035</v>
      </c>
      <c r="D242" s="2" t="s">
        <v>241</v>
      </c>
      <c r="E242" s="2" t="s">
        <v>627</v>
      </c>
      <c r="F242" s="2" t="s">
        <v>716</v>
      </c>
      <c r="G242" s="2">
        <v>-560</v>
      </c>
      <c r="H242" s="2">
        <v>4.6365791931748E-3</v>
      </c>
      <c r="I242" s="2">
        <v>4.1231325039977245E-3</v>
      </c>
      <c r="J242" s="26" t="s">
        <v>685</v>
      </c>
    </row>
    <row r="243" spans="1:10" ht="15.75" hidden="1" customHeight="1" x14ac:dyDescent="0.25">
      <c r="A243" s="2" t="s">
        <v>712</v>
      </c>
      <c r="B243" s="2" t="s">
        <v>713</v>
      </c>
      <c r="C243" s="2">
        <v>2035</v>
      </c>
      <c r="D243" s="2" t="s">
        <v>241</v>
      </c>
      <c r="E243" s="2" t="s">
        <v>627</v>
      </c>
      <c r="F243" s="2" t="s">
        <v>716</v>
      </c>
      <c r="G243" s="2">
        <v>-411</v>
      </c>
      <c r="H243" s="2">
        <v>2.40865331143141E-2</v>
      </c>
      <c r="I243" s="2">
        <v>2.1419232467426969E-2</v>
      </c>
      <c r="J243" s="26" t="s">
        <v>685</v>
      </c>
    </row>
    <row r="244" spans="1:10" ht="15.75" hidden="1" customHeight="1" x14ac:dyDescent="0.25">
      <c r="A244" s="2" t="s">
        <v>712</v>
      </c>
      <c r="B244" s="2" t="s">
        <v>713</v>
      </c>
      <c r="C244" s="2">
        <v>2035</v>
      </c>
      <c r="D244" s="2" t="s">
        <v>241</v>
      </c>
      <c r="E244" s="2" t="s">
        <v>627</v>
      </c>
      <c r="F244" s="2" t="s">
        <v>717</v>
      </c>
      <c r="G244" s="2">
        <v>-325</v>
      </c>
      <c r="H244" s="2">
        <v>0.297277212142944</v>
      </c>
      <c r="I244" s="2">
        <v>0.26435725240899383</v>
      </c>
      <c r="J244" s="26" t="s">
        <v>685</v>
      </c>
    </row>
    <row r="245" spans="1:10" ht="15.75" hidden="1" customHeight="1" x14ac:dyDescent="0.25">
      <c r="A245" s="2" t="s">
        <v>712</v>
      </c>
      <c r="B245" s="2" t="s">
        <v>713</v>
      </c>
      <c r="C245" s="2">
        <v>2035</v>
      </c>
      <c r="D245" s="2" t="s">
        <v>241</v>
      </c>
      <c r="E245" s="2" t="s">
        <v>627</v>
      </c>
      <c r="F245" s="2" t="s">
        <v>716</v>
      </c>
      <c r="G245" s="2">
        <v>-294</v>
      </c>
      <c r="H245" s="2">
        <v>5.0149927847087002E-3</v>
      </c>
      <c r="I245" s="2">
        <v>4.4596412347241796E-3</v>
      </c>
      <c r="J245" s="26" t="s">
        <v>685</v>
      </c>
    </row>
    <row r="246" spans="1:10" ht="15.75" hidden="1" customHeight="1" x14ac:dyDescent="0.25">
      <c r="A246" s="2" t="s">
        <v>712</v>
      </c>
      <c r="B246" s="2" t="s">
        <v>713</v>
      </c>
      <c r="C246" s="2">
        <v>2035</v>
      </c>
      <c r="D246" s="2" t="s">
        <v>241</v>
      </c>
      <c r="E246" s="2" t="s">
        <v>627</v>
      </c>
      <c r="F246" s="2" t="s">
        <v>717</v>
      </c>
      <c r="G246" s="2">
        <v>-242</v>
      </c>
      <c r="H246" s="2">
        <v>0.42979386448860102</v>
      </c>
      <c r="I246" s="2">
        <v>0.38219924191100424</v>
      </c>
      <c r="J246" s="26" t="s">
        <v>685</v>
      </c>
    </row>
    <row r="247" spans="1:10" ht="15.75" hidden="1" customHeight="1" x14ac:dyDescent="0.25">
      <c r="A247" s="2" t="s">
        <v>712</v>
      </c>
      <c r="B247" s="2" t="s">
        <v>713</v>
      </c>
      <c r="C247" s="2">
        <v>2035</v>
      </c>
      <c r="D247" s="2" t="s">
        <v>241</v>
      </c>
      <c r="E247" s="2" t="s">
        <v>627</v>
      </c>
      <c r="F247" s="2" t="s">
        <v>716</v>
      </c>
      <c r="G247" s="2">
        <v>-230</v>
      </c>
      <c r="H247" s="2">
        <v>5.9590098680929997E-4</v>
      </c>
      <c r="I247" s="2">
        <v>5.2991195135726336E-4</v>
      </c>
      <c r="J247" s="26" t="s">
        <v>685</v>
      </c>
    </row>
    <row r="248" spans="1:10" ht="15.75" hidden="1" customHeight="1" x14ac:dyDescent="0.25">
      <c r="A248" s="2" t="s">
        <v>712</v>
      </c>
      <c r="B248" s="2" t="s">
        <v>713</v>
      </c>
      <c r="C248" s="2">
        <v>2035</v>
      </c>
      <c r="D248" s="2" t="s">
        <v>241</v>
      </c>
      <c r="E248" s="2" t="s">
        <v>627</v>
      </c>
      <c r="F248" s="2" t="s">
        <v>717</v>
      </c>
      <c r="G248" s="2">
        <v>-195</v>
      </c>
      <c r="H248" s="2">
        <v>1.8362468108534799E-2</v>
      </c>
      <c r="I248" s="2">
        <v>1.6329040432086314E-2</v>
      </c>
      <c r="J248" s="26" t="s">
        <v>685</v>
      </c>
    </row>
    <row r="249" spans="1:10" ht="15.75" hidden="1" customHeight="1" x14ac:dyDescent="0.25">
      <c r="A249" s="2" t="s">
        <v>712</v>
      </c>
      <c r="B249" s="2" t="s">
        <v>713</v>
      </c>
      <c r="C249" s="2">
        <v>2035</v>
      </c>
      <c r="D249" s="2" t="s">
        <v>241</v>
      </c>
      <c r="E249" s="2" t="s">
        <v>627</v>
      </c>
      <c r="F249" s="2" t="s">
        <v>717</v>
      </c>
      <c r="G249" s="2">
        <v>-180</v>
      </c>
      <c r="H249" s="2">
        <v>8.0515798181294996E-3</v>
      </c>
      <c r="I249" s="2">
        <v>7.159961918806434E-3</v>
      </c>
      <c r="J249" s="26" t="s">
        <v>685</v>
      </c>
    </row>
    <row r="250" spans="1:10" ht="15.75" hidden="1" customHeight="1" x14ac:dyDescent="0.25">
      <c r="A250" s="2" t="s">
        <v>712</v>
      </c>
      <c r="B250" s="2" t="s">
        <v>713</v>
      </c>
      <c r="C250" s="2">
        <v>2035</v>
      </c>
      <c r="D250" s="2" t="s">
        <v>241</v>
      </c>
      <c r="E250" s="2" t="s">
        <v>627</v>
      </c>
      <c r="F250" s="2" t="s">
        <v>717</v>
      </c>
      <c r="G250" s="2">
        <v>-121</v>
      </c>
      <c r="H250" s="2">
        <v>0.101524390280246</v>
      </c>
      <c r="I250" s="2">
        <v>9.028175645726573E-2</v>
      </c>
      <c r="J250" s="26" t="s">
        <v>685</v>
      </c>
    </row>
    <row r="251" spans="1:10" ht="15.75" hidden="1" customHeight="1" x14ac:dyDescent="0.25">
      <c r="A251" s="2" t="s">
        <v>712</v>
      </c>
      <c r="B251" s="2" t="s">
        <v>713</v>
      </c>
      <c r="C251" s="2">
        <v>2035</v>
      </c>
      <c r="D251" s="2" t="s">
        <v>241</v>
      </c>
      <c r="E251" s="2" t="s">
        <v>627</v>
      </c>
      <c r="F251" s="2" t="s">
        <v>717</v>
      </c>
      <c r="G251" s="2">
        <v>-116</v>
      </c>
      <c r="H251" s="2">
        <v>6.0119968838990004E-3</v>
      </c>
      <c r="I251" s="2">
        <v>5.3462388397088429E-3</v>
      </c>
      <c r="J251" s="26" t="s">
        <v>685</v>
      </c>
    </row>
    <row r="252" spans="1:10" ht="15.75" hidden="1" customHeight="1" x14ac:dyDescent="0.25">
      <c r="A252" s="2" t="s">
        <v>712</v>
      </c>
      <c r="B252" s="2" t="s">
        <v>713</v>
      </c>
      <c r="C252" s="2">
        <v>2035</v>
      </c>
      <c r="D252" s="2" t="s">
        <v>241</v>
      </c>
      <c r="E252" s="2" t="s">
        <v>627</v>
      </c>
      <c r="F252" s="2" t="s">
        <v>716</v>
      </c>
      <c r="G252" s="2">
        <v>-105</v>
      </c>
      <c r="H252" s="2">
        <v>2.6688899379220002E-4</v>
      </c>
      <c r="I252" s="2">
        <v>2.3733417233198995E-4</v>
      </c>
      <c r="J252" s="26" t="s">
        <v>685</v>
      </c>
    </row>
    <row r="253" spans="1:10" ht="15.75" hidden="1" customHeight="1" x14ac:dyDescent="0.25">
      <c r="A253" s="2" t="s">
        <v>712</v>
      </c>
      <c r="B253" s="2" t="s">
        <v>713</v>
      </c>
      <c r="C253" s="2">
        <v>2035</v>
      </c>
      <c r="D253" s="2" t="s">
        <v>241</v>
      </c>
      <c r="E253" s="2" t="s">
        <v>627</v>
      </c>
      <c r="F253" s="2" t="s">
        <v>717</v>
      </c>
      <c r="G253" s="2">
        <v>-70</v>
      </c>
      <c r="H253" s="2">
        <v>7.3214471340179402E-2</v>
      </c>
      <c r="I253" s="2">
        <v>6.5106828540763564E-2</v>
      </c>
      <c r="J253" s="26" t="s">
        <v>685</v>
      </c>
    </row>
    <row r="254" spans="1:10" ht="15.75" hidden="1" customHeight="1" x14ac:dyDescent="0.25">
      <c r="A254" s="2" t="s">
        <v>712</v>
      </c>
      <c r="B254" s="2" t="s">
        <v>713</v>
      </c>
      <c r="C254" s="2">
        <v>2035</v>
      </c>
      <c r="D254" s="2" t="s">
        <v>241</v>
      </c>
      <c r="E254" s="2" t="s">
        <v>627</v>
      </c>
      <c r="F254" s="2" t="s">
        <v>717</v>
      </c>
      <c r="G254" s="2">
        <v>-60</v>
      </c>
      <c r="H254" s="2">
        <v>5.4674435406923301E-2</v>
      </c>
      <c r="I254" s="2">
        <v>4.8619883835015684E-2</v>
      </c>
      <c r="J254" s="26" t="s">
        <v>685</v>
      </c>
    </row>
    <row r="255" spans="1:10" ht="15.75" hidden="1" customHeight="1" x14ac:dyDescent="0.25">
      <c r="A255" s="2" t="s">
        <v>712</v>
      </c>
      <c r="B255" s="2" t="s">
        <v>713</v>
      </c>
      <c r="C255" s="2">
        <v>2035</v>
      </c>
      <c r="D255" s="2" t="s">
        <v>241</v>
      </c>
      <c r="E255" s="2" t="s">
        <v>627</v>
      </c>
      <c r="F255" s="2" t="s">
        <v>715</v>
      </c>
      <c r="G255" s="2">
        <v>0</v>
      </c>
      <c r="H255" s="2">
        <v>4.2849955558776802</v>
      </c>
      <c r="I255" s="2">
        <v>3.8104826251932389</v>
      </c>
      <c r="J255" s="26" t="s">
        <v>685</v>
      </c>
    </row>
    <row r="256" spans="1:10" ht="15.75" hidden="1" customHeight="1" x14ac:dyDescent="0.25">
      <c r="A256" s="2" t="s">
        <v>712</v>
      </c>
      <c r="B256" s="2" t="s">
        <v>713</v>
      </c>
      <c r="C256" s="2">
        <v>2035</v>
      </c>
      <c r="D256" s="2" t="s">
        <v>241</v>
      </c>
      <c r="E256" s="2" t="s">
        <v>627</v>
      </c>
      <c r="F256" s="2" t="s">
        <v>717</v>
      </c>
      <c r="G256" s="2">
        <v>83</v>
      </c>
      <c r="H256" s="2">
        <v>1.52155887335539E-2</v>
      </c>
      <c r="I256" s="2">
        <v>1.3530640987891892E-2</v>
      </c>
      <c r="J256" s="26" t="s">
        <v>685</v>
      </c>
    </row>
    <row r="257" spans="1:10" ht="15.75" hidden="1" customHeight="1" x14ac:dyDescent="0.25">
      <c r="A257" s="2" t="s">
        <v>712</v>
      </c>
      <c r="B257" s="2" t="s">
        <v>713</v>
      </c>
      <c r="C257" s="2">
        <v>2035</v>
      </c>
      <c r="D257" s="2" t="s">
        <v>241</v>
      </c>
      <c r="E257" s="2" t="s">
        <v>627</v>
      </c>
      <c r="F257" s="2" t="s">
        <v>717</v>
      </c>
      <c r="G257" s="2">
        <v>179</v>
      </c>
      <c r="H257" s="2">
        <v>8.129120105878E-4</v>
      </c>
      <c r="I257" s="2">
        <v>7.2289155303948652E-4</v>
      </c>
      <c r="J257" s="26" t="s">
        <v>685</v>
      </c>
    </row>
    <row r="258" spans="1:10" ht="15.75" hidden="1" customHeight="1" x14ac:dyDescent="0.25">
      <c r="A258" s="2" t="s">
        <v>712</v>
      </c>
      <c r="B258" s="2" t="s">
        <v>713</v>
      </c>
      <c r="C258" s="2">
        <v>2035</v>
      </c>
      <c r="D258" s="2" t="s">
        <v>241</v>
      </c>
      <c r="E258" s="2" t="s">
        <v>627</v>
      </c>
      <c r="F258" s="2" t="s">
        <v>715</v>
      </c>
      <c r="G258" s="2">
        <v>187</v>
      </c>
      <c r="H258" s="2">
        <v>0.46728977560996998</v>
      </c>
      <c r="I258" s="2">
        <v>0.41554292126389947</v>
      </c>
      <c r="J258" s="26" t="s">
        <v>685</v>
      </c>
    </row>
    <row r="259" spans="1:10" ht="15.75" hidden="1" customHeight="1" x14ac:dyDescent="0.25">
      <c r="A259" s="2" t="s">
        <v>712</v>
      </c>
      <c r="B259" s="2" t="s">
        <v>713</v>
      </c>
      <c r="C259" s="2">
        <v>2035</v>
      </c>
      <c r="D259" s="2" t="s">
        <v>241</v>
      </c>
      <c r="E259" s="2" t="s">
        <v>627</v>
      </c>
      <c r="F259" s="2" t="s">
        <v>717</v>
      </c>
      <c r="G259" s="2">
        <v>196</v>
      </c>
      <c r="H259" s="2">
        <v>2.1594238933176002E-3</v>
      </c>
      <c r="I259" s="2">
        <v>1.9202930594938391E-3</v>
      </c>
      <c r="J259" s="26" t="s">
        <v>685</v>
      </c>
    </row>
    <row r="260" spans="1:10" ht="15.75" hidden="1" customHeight="1" x14ac:dyDescent="0.25">
      <c r="A260" s="2" t="s">
        <v>712</v>
      </c>
      <c r="B260" s="2" t="s">
        <v>713</v>
      </c>
      <c r="C260" s="2">
        <v>2035</v>
      </c>
      <c r="D260" s="2" t="s">
        <v>241</v>
      </c>
      <c r="E260" s="2" t="s">
        <v>627</v>
      </c>
      <c r="F260" s="2" t="s">
        <v>715</v>
      </c>
      <c r="G260" s="2">
        <v>206</v>
      </c>
      <c r="H260" s="2">
        <v>0.13426944613456701</v>
      </c>
      <c r="I260" s="2">
        <v>0.11940068196530287</v>
      </c>
      <c r="J260" s="26" t="s">
        <v>685</v>
      </c>
    </row>
    <row r="261" spans="1:10" ht="15.75" hidden="1" customHeight="1" x14ac:dyDescent="0.25">
      <c r="A261" s="2" t="s">
        <v>712</v>
      </c>
      <c r="B261" s="2" t="s">
        <v>713</v>
      </c>
      <c r="C261" s="2">
        <v>2035</v>
      </c>
      <c r="D261" s="2" t="s">
        <v>241</v>
      </c>
      <c r="E261" s="2" t="s">
        <v>627</v>
      </c>
      <c r="F261" s="2" t="s">
        <v>715</v>
      </c>
      <c r="G261" s="2">
        <v>221</v>
      </c>
      <c r="H261" s="2">
        <v>0.47430896759033198</v>
      </c>
      <c r="I261" s="2">
        <v>0.42178482017261065</v>
      </c>
      <c r="J261" s="26" t="s">
        <v>685</v>
      </c>
    </row>
    <row r="262" spans="1:10" ht="15.75" hidden="1" customHeight="1" x14ac:dyDescent="0.25">
      <c r="A262" s="2" t="s">
        <v>712</v>
      </c>
      <c r="B262" s="2" t="s">
        <v>713</v>
      </c>
      <c r="C262" s="2">
        <v>2035</v>
      </c>
      <c r="D262" s="2" t="s">
        <v>241</v>
      </c>
      <c r="E262" s="2" t="s">
        <v>627</v>
      </c>
      <c r="F262" s="2" t="s">
        <v>715</v>
      </c>
      <c r="G262" s="2">
        <v>235</v>
      </c>
      <c r="H262" s="2">
        <v>0.16757634282112099</v>
      </c>
      <c r="I262" s="2">
        <v>0.14901923103220491</v>
      </c>
      <c r="J262" s="26" t="s">
        <v>685</v>
      </c>
    </row>
    <row r="263" spans="1:10" ht="15.75" hidden="1" customHeight="1" x14ac:dyDescent="0.25">
      <c r="A263" s="2" t="s">
        <v>712</v>
      </c>
      <c r="B263" s="2" t="s">
        <v>713</v>
      </c>
      <c r="C263" s="2">
        <v>2035</v>
      </c>
      <c r="D263" s="2" t="s">
        <v>241</v>
      </c>
      <c r="E263" s="2" t="s">
        <v>627</v>
      </c>
      <c r="F263" s="2" t="s">
        <v>715</v>
      </c>
      <c r="G263" s="2">
        <v>250</v>
      </c>
      <c r="H263" s="2">
        <v>2.78908666223288E-2</v>
      </c>
      <c r="I263" s="2">
        <v>2.480228072119843E-2</v>
      </c>
      <c r="J263" s="26" t="s">
        <v>685</v>
      </c>
    </row>
    <row r="264" spans="1:10" ht="15.75" hidden="1" customHeight="1" x14ac:dyDescent="0.25">
      <c r="A264" s="2" t="s">
        <v>712</v>
      </c>
      <c r="B264" s="2" t="s">
        <v>713</v>
      </c>
      <c r="C264" s="2">
        <v>2035</v>
      </c>
      <c r="D264" s="2" t="s">
        <v>241</v>
      </c>
      <c r="E264" s="2" t="s">
        <v>627</v>
      </c>
      <c r="F264" s="2" t="s">
        <v>716</v>
      </c>
      <c r="G264" s="2">
        <v>297</v>
      </c>
      <c r="H264" s="2">
        <v>0.18171943724155401</v>
      </c>
      <c r="I264" s="2">
        <v>0.16159614385574433</v>
      </c>
      <c r="J264" s="26" t="s">
        <v>685</v>
      </c>
    </row>
    <row r="265" spans="1:10" ht="15.75" hidden="1" customHeight="1" x14ac:dyDescent="0.25">
      <c r="A265" s="2" t="s">
        <v>712</v>
      </c>
      <c r="B265" s="2" t="s">
        <v>713</v>
      </c>
      <c r="C265" s="2">
        <v>2035</v>
      </c>
      <c r="D265" s="2" t="s">
        <v>241</v>
      </c>
      <c r="E265" s="2" t="s">
        <v>627</v>
      </c>
      <c r="F265" s="2" t="s">
        <v>718</v>
      </c>
      <c r="G265" s="2">
        <v>412</v>
      </c>
      <c r="H265" s="2">
        <v>6.5863518975675002E-3</v>
      </c>
      <c r="I265" s="2">
        <v>5.8569907813939177E-3</v>
      </c>
      <c r="J265" s="26" t="s">
        <v>685</v>
      </c>
    </row>
    <row r="266" spans="1:10" ht="15.75" hidden="1" customHeight="1" x14ac:dyDescent="0.25">
      <c r="A266" s="2" t="s">
        <v>712</v>
      </c>
      <c r="B266" s="2" t="s">
        <v>713</v>
      </c>
      <c r="C266" s="2">
        <v>2035</v>
      </c>
      <c r="D266" s="2" t="s">
        <v>241</v>
      </c>
      <c r="E266" s="2" t="s">
        <v>627</v>
      </c>
      <c r="F266" s="2" t="s">
        <v>716</v>
      </c>
      <c r="G266" s="2">
        <v>444</v>
      </c>
      <c r="H266" s="2">
        <v>4.1802451014518998E-3</v>
      </c>
      <c r="I266" s="2">
        <v>3.7173320533045416E-3</v>
      </c>
      <c r="J266" s="26" t="s">
        <v>685</v>
      </c>
    </row>
    <row r="267" spans="1:10" ht="15.75" hidden="1" customHeight="1" x14ac:dyDescent="0.25">
      <c r="A267" s="2" t="s">
        <v>712</v>
      </c>
      <c r="B267" s="2" t="s">
        <v>713</v>
      </c>
      <c r="C267" s="2">
        <v>2035</v>
      </c>
      <c r="D267" s="2" t="s">
        <v>241</v>
      </c>
      <c r="E267" s="2" t="s">
        <v>627</v>
      </c>
      <c r="F267" s="2" t="s">
        <v>718</v>
      </c>
      <c r="G267" s="2">
        <v>535</v>
      </c>
      <c r="H267" s="2">
        <v>0.12680211663246099</v>
      </c>
      <c r="I267" s="2">
        <v>0.11276027150202068</v>
      </c>
      <c r="J267" s="26" t="s">
        <v>685</v>
      </c>
    </row>
    <row r="268" spans="1:10" ht="15.75" hidden="1" customHeight="1" x14ac:dyDescent="0.25">
      <c r="A268" s="2" t="s">
        <v>712</v>
      </c>
      <c r="B268" s="2" t="s">
        <v>713</v>
      </c>
      <c r="C268" s="2">
        <v>2035</v>
      </c>
      <c r="D268" s="2" t="s">
        <v>241</v>
      </c>
      <c r="E268" s="2" t="s">
        <v>627</v>
      </c>
      <c r="F268" s="2" t="s">
        <v>715</v>
      </c>
      <c r="G268" s="2">
        <v>536</v>
      </c>
      <c r="H268" s="2">
        <v>1.3979750219733E-3</v>
      </c>
      <c r="I268" s="2">
        <v>1.2431657074594782E-3</v>
      </c>
      <c r="J268" s="26" t="s">
        <v>685</v>
      </c>
    </row>
    <row r="269" spans="1:10" ht="15.75" hidden="1" customHeight="1" x14ac:dyDescent="0.25">
      <c r="A269" s="2" t="s">
        <v>712</v>
      </c>
      <c r="B269" s="2" t="s">
        <v>713</v>
      </c>
      <c r="C269" s="2">
        <v>2035</v>
      </c>
      <c r="D269" s="2" t="s">
        <v>241</v>
      </c>
      <c r="E269" s="2" t="s">
        <v>627</v>
      </c>
      <c r="F269" s="2" t="s">
        <v>718</v>
      </c>
      <c r="G269" s="2">
        <v>551</v>
      </c>
      <c r="H269" s="2">
        <v>1.5011280775070201E-2</v>
      </c>
      <c r="I269" s="2">
        <v>1.3348957736220145E-2</v>
      </c>
      <c r="J269" s="26" t="s">
        <v>685</v>
      </c>
    </row>
    <row r="270" spans="1:10" ht="15.75" hidden="1" customHeight="1" x14ac:dyDescent="0.25">
      <c r="A270" s="2" t="s">
        <v>712</v>
      </c>
      <c r="B270" s="2" t="s">
        <v>713</v>
      </c>
      <c r="C270" s="2">
        <v>2035</v>
      </c>
      <c r="D270" s="2" t="s">
        <v>241</v>
      </c>
      <c r="E270" s="2" t="s">
        <v>627</v>
      </c>
      <c r="F270" s="2" t="s">
        <v>718</v>
      </c>
      <c r="G270" s="2">
        <v>566</v>
      </c>
      <c r="H270" s="2">
        <v>6.6148638725280996E-3</v>
      </c>
      <c r="I270" s="2">
        <v>5.8823453899998204E-3</v>
      </c>
      <c r="J270" s="26" t="s">
        <v>685</v>
      </c>
    </row>
    <row r="271" spans="1:10" ht="15.75" hidden="1" customHeight="1" x14ac:dyDescent="0.25">
      <c r="A271" s="2" t="s">
        <v>712</v>
      </c>
      <c r="B271" s="2" t="s">
        <v>713</v>
      </c>
      <c r="C271" s="2">
        <v>2035</v>
      </c>
      <c r="D271" s="2" t="s">
        <v>241</v>
      </c>
      <c r="E271" s="2" t="s">
        <v>627</v>
      </c>
      <c r="F271" s="2" t="s">
        <v>718</v>
      </c>
      <c r="G271" s="2">
        <v>623</v>
      </c>
      <c r="H271" s="2">
        <v>0.89065897464752197</v>
      </c>
      <c r="I271" s="2">
        <v>0.79202895396507822</v>
      </c>
      <c r="J271" s="26" t="s">
        <v>685</v>
      </c>
    </row>
    <row r="272" spans="1:10" ht="15.75" hidden="1" customHeight="1" x14ac:dyDescent="0.25">
      <c r="A272" s="2" t="s">
        <v>712</v>
      </c>
      <c r="B272" s="2" t="s">
        <v>713</v>
      </c>
      <c r="C272" s="2">
        <v>2035</v>
      </c>
      <c r="D272" s="2" t="s">
        <v>241</v>
      </c>
      <c r="E272" s="2" t="s">
        <v>627</v>
      </c>
      <c r="F272" s="2" t="s">
        <v>718</v>
      </c>
      <c r="G272" s="2">
        <v>640</v>
      </c>
      <c r="H272" s="2">
        <v>4.2647991329431499E-2</v>
      </c>
      <c r="I272" s="2">
        <v>3.7925227188923986E-2</v>
      </c>
      <c r="J272" s="26" t="s">
        <v>685</v>
      </c>
    </row>
    <row r="273" spans="1:10" ht="15.75" hidden="1" customHeight="1" x14ac:dyDescent="0.25">
      <c r="A273" s="2" t="s">
        <v>712</v>
      </c>
      <c r="B273" s="2" t="s">
        <v>713</v>
      </c>
      <c r="C273" s="2">
        <v>2035</v>
      </c>
      <c r="D273" s="2" t="s">
        <v>241</v>
      </c>
      <c r="E273" s="2" t="s">
        <v>627</v>
      </c>
      <c r="F273" s="2" t="s">
        <v>718</v>
      </c>
      <c r="G273" s="2">
        <v>661</v>
      </c>
      <c r="H273" s="2">
        <v>3.3202376216650002E-2</v>
      </c>
      <c r="I273" s="2">
        <v>2.9525603011450505E-2</v>
      </c>
      <c r="J273" s="26" t="s">
        <v>685</v>
      </c>
    </row>
    <row r="274" spans="1:10" ht="15.75" hidden="1" customHeight="1" x14ac:dyDescent="0.25">
      <c r="A274" s="2" t="s">
        <v>712</v>
      </c>
      <c r="B274" s="2" t="s">
        <v>713</v>
      </c>
      <c r="C274" s="2">
        <v>2035</v>
      </c>
      <c r="D274" s="2" t="s">
        <v>241</v>
      </c>
      <c r="E274" s="2" t="s">
        <v>627</v>
      </c>
      <c r="F274" s="2" t="s">
        <v>718</v>
      </c>
      <c r="G274" s="2">
        <v>677</v>
      </c>
      <c r="H274" s="2">
        <v>8.1600702833380004E-4</v>
      </c>
      <c r="I274" s="2">
        <v>7.256438339209967E-4</v>
      </c>
      <c r="J274" s="26" t="s">
        <v>685</v>
      </c>
    </row>
    <row r="275" spans="1:10" ht="15.75" hidden="1" customHeight="1" x14ac:dyDescent="0.25">
      <c r="A275" s="2" t="s">
        <v>712</v>
      </c>
      <c r="B275" s="2" t="s">
        <v>713</v>
      </c>
      <c r="C275" s="2">
        <v>2035</v>
      </c>
      <c r="D275" s="2" t="s">
        <v>241</v>
      </c>
      <c r="E275" s="2" t="s">
        <v>627</v>
      </c>
      <c r="F275" s="2" t="s">
        <v>718</v>
      </c>
      <c r="G275" s="2">
        <v>690</v>
      </c>
      <c r="H275" s="2">
        <v>0.44040226936340299</v>
      </c>
      <c r="I275" s="2">
        <v>0.3916328905412812</v>
      </c>
      <c r="J275" s="26" t="s">
        <v>685</v>
      </c>
    </row>
    <row r="276" spans="1:10" ht="15.75" hidden="1" customHeight="1" x14ac:dyDescent="0.25">
      <c r="A276" s="2" t="s">
        <v>712</v>
      </c>
      <c r="B276" s="2" t="s">
        <v>713</v>
      </c>
      <c r="C276" s="2">
        <v>2035</v>
      </c>
      <c r="D276" s="2" t="s">
        <v>241</v>
      </c>
      <c r="E276" s="2" t="s">
        <v>627</v>
      </c>
      <c r="F276" s="2" t="s">
        <v>718</v>
      </c>
      <c r="G276" s="2">
        <v>716</v>
      </c>
      <c r="H276" s="2">
        <v>1.2473349459469299E-2</v>
      </c>
      <c r="I276" s="2">
        <v>1.1092072505903907E-2</v>
      </c>
      <c r="J276" s="26" t="s">
        <v>685</v>
      </c>
    </row>
    <row r="277" spans="1:10" ht="15.75" hidden="1" customHeight="1" x14ac:dyDescent="0.25">
      <c r="A277" s="2" t="s">
        <v>712</v>
      </c>
      <c r="B277" s="2" t="s">
        <v>713</v>
      </c>
      <c r="C277" s="2">
        <v>2035</v>
      </c>
      <c r="D277" s="2" t="s">
        <v>241</v>
      </c>
      <c r="E277" s="2" t="s">
        <v>627</v>
      </c>
      <c r="F277" s="2" t="s">
        <v>715</v>
      </c>
      <c r="G277" s="2">
        <v>756</v>
      </c>
      <c r="H277" s="2">
        <v>2.1139960736036001E-3</v>
      </c>
      <c r="I277" s="2">
        <v>1.8798958372649465E-3</v>
      </c>
      <c r="J277" s="26" t="s">
        <v>685</v>
      </c>
    </row>
    <row r="278" spans="1:10" ht="15.75" hidden="1" customHeight="1" x14ac:dyDescent="0.25">
      <c r="A278" s="2" t="s">
        <v>712</v>
      </c>
      <c r="B278" s="2" t="s">
        <v>713</v>
      </c>
      <c r="C278" s="2">
        <v>2035</v>
      </c>
      <c r="D278" s="2" t="s">
        <v>241</v>
      </c>
      <c r="E278" s="2" t="s">
        <v>627</v>
      </c>
      <c r="F278" s="2" t="s">
        <v>718</v>
      </c>
      <c r="G278" s="2">
        <v>874</v>
      </c>
      <c r="H278" s="2">
        <v>1.0653750505298001E-3</v>
      </c>
      <c r="I278" s="2">
        <v>9.4739727647784235E-4</v>
      </c>
      <c r="J278" s="26" t="s">
        <v>685</v>
      </c>
    </row>
    <row r="279" spans="1:10" ht="15.75" hidden="1" customHeight="1" x14ac:dyDescent="0.25">
      <c r="A279" s="2" t="s">
        <v>712</v>
      </c>
      <c r="B279" s="2" t="s">
        <v>713</v>
      </c>
      <c r="C279" s="2">
        <v>2035</v>
      </c>
      <c r="D279" s="2" t="s">
        <v>241</v>
      </c>
      <c r="E279" s="2" t="s">
        <v>627</v>
      </c>
      <c r="F279" s="2" t="s">
        <v>715</v>
      </c>
      <c r="G279" s="2">
        <v>880</v>
      </c>
      <c r="H279" s="2">
        <v>9.1602317988872996E-3</v>
      </c>
      <c r="I279" s="2">
        <v>8.1458437137756183E-3</v>
      </c>
      <c r="J279" s="26" t="s">
        <v>685</v>
      </c>
    </row>
    <row r="280" spans="1:10" ht="15.75" hidden="1" customHeight="1" x14ac:dyDescent="0.25">
      <c r="A280" s="2" t="s">
        <v>712</v>
      </c>
      <c r="B280" s="2" t="s">
        <v>713</v>
      </c>
      <c r="C280" s="2">
        <v>2035</v>
      </c>
      <c r="D280" s="2" t="s">
        <v>241</v>
      </c>
      <c r="E280" s="2" t="s">
        <v>627</v>
      </c>
      <c r="F280" s="2" t="s">
        <v>715</v>
      </c>
      <c r="G280" s="2">
        <v>885</v>
      </c>
      <c r="H280" s="2">
        <v>1.28138558939099E-2</v>
      </c>
      <c r="I280" s="2">
        <v>1.1394871851966857E-2</v>
      </c>
      <c r="J280" s="26" t="s">
        <v>685</v>
      </c>
    </row>
    <row r="281" spans="1:10" ht="15.75" hidden="1" customHeight="1" x14ac:dyDescent="0.25">
      <c r="A281" s="2" t="s">
        <v>712</v>
      </c>
      <c r="B281" s="2" t="s">
        <v>713</v>
      </c>
      <c r="C281" s="2">
        <v>2035</v>
      </c>
      <c r="D281" s="2" t="s">
        <v>241</v>
      </c>
      <c r="E281" s="2" t="s">
        <v>627</v>
      </c>
      <c r="F281" s="2" t="s">
        <v>718</v>
      </c>
      <c r="G281" s="2">
        <v>1016</v>
      </c>
      <c r="H281" s="2">
        <v>2.6819898630489999E-4</v>
      </c>
      <c r="I281" s="2">
        <v>2.384990985597265E-4</v>
      </c>
      <c r="J281" s="26" t="s">
        <v>685</v>
      </c>
    </row>
    <row r="282" spans="1:10" ht="15.75" hidden="1" customHeight="1" x14ac:dyDescent="0.25">
      <c r="A282" s="2" t="s">
        <v>712</v>
      </c>
      <c r="B282" s="2" t="s">
        <v>713</v>
      </c>
      <c r="C282" s="2">
        <v>2035</v>
      </c>
      <c r="D282" s="2" t="s">
        <v>241</v>
      </c>
      <c r="E282" s="2" t="s">
        <v>627</v>
      </c>
      <c r="F282" s="2" t="s">
        <v>718</v>
      </c>
      <c r="G282" s="2">
        <v>1238</v>
      </c>
      <c r="H282" s="2">
        <v>7.0933610200882E-2</v>
      </c>
      <c r="I282" s="2">
        <v>6.3078545984005807E-2</v>
      </c>
      <c r="J282" s="26" t="s">
        <v>685</v>
      </c>
    </row>
    <row r="283" spans="1:10" ht="15.75" hidden="1" customHeight="1" x14ac:dyDescent="0.25">
      <c r="A283" s="2" t="s">
        <v>712</v>
      </c>
      <c r="B283" s="2" t="s">
        <v>713</v>
      </c>
      <c r="C283" s="2">
        <v>2035</v>
      </c>
      <c r="D283" s="2" t="s">
        <v>241</v>
      </c>
      <c r="E283" s="2" t="s">
        <v>627</v>
      </c>
      <c r="F283" s="2" t="s">
        <v>715</v>
      </c>
      <c r="G283" s="2">
        <v>1274</v>
      </c>
      <c r="H283" s="2">
        <v>3.5755700082519998E-4</v>
      </c>
      <c r="I283" s="2">
        <v>3.179617624787852E-4</v>
      </c>
      <c r="J283" s="26" t="s">
        <v>685</v>
      </c>
    </row>
    <row r="284" spans="1:10" ht="15.75" hidden="1" customHeight="1" x14ac:dyDescent="0.25">
      <c r="A284" s="2" t="s">
        <v>712</v>
      </c>
      <c r="B284" s="2" t="s">
        <v>713</v>
      </c>
      <c r="C284" s="2">
        <v>2035</v>
      </c>
      <c r="D284" s="2" t="s">
        <v>241</v>
      </c>
      <c r="E284" s="2" t="s">
        <v>627</v>
      </c>
      <c r="F284" s="2" t="s">
        <v>715</v>
      </c>
      <c r="G284" s="2">
        <v>1299</v>
      </c>
      <c r="H284" s="2">
        <v>2.9890095815062499E-2</v>
      </c>
      <c r="I284" s="2">
        <v>2.6580118761716651E-2</v>
      </c>
      <c r="J284" s="26" t="s">
        <v>685</v>
      </c>
    </row>
    <row r="285" spans="1:10" ht="15.75" hidden="1" customHeight="1" x14ac:dyDescent="0.25">
      <c r="A285" s="2" t="s">
        <v>712</v>
      </c>
      <c r="B285" s="2" t="s">
        <v>713</v>
      </c>
      <c r="C285" s="2">
        <v>2035</v>
      </c>
      <c r="D285" s="2" t="s">
        <v>241</v>
      </c>
      <c r="E285" s="2" t="s">
        <v>627</v>
      </c>
      <c r="F285" s="2" t="s">
        <v>718</v>
      </c>
      <c r="G285" s="2">
        <v>1452</v>
      </c>
      <c r="H285" s="2">
        <v>6.0030929744244003E-3</v>
      </c>
      <c r="I285" s="2">
        <v>5.3383209336324367E-3</v>
      </c>
      <c r="J285" s="26" t="s">
        <v>685</v>
      </c>
    </row>
    <row r="286" spans="1:10" ht="15.75" hidden="1" customHeight="1" x14ac:dyDescent="0.25">
      <c r="A286" s="2" t="s">
        <v>712</v>
      </c>
      <c r="B286" s="2" t="s">
        <v>713</v>
      </c>
      <c r="C286" s="2">
        <v>2035</v>
      </c>
      <c r="D286" s="2" t="s">
        <v>241</v>
      </c>
      <c r="E286" s="2" t="s">
        <v>627</v>
      </c>
      <c r="F286" s="2" t="s">
        <v>718</v>
      </c>
      <c r="G286" s="2">
        <v>100000</v>
      </c>
      <c r="H286" s="40">
        <v>9.9999999999999998E-13</v>
      </c>
      <c r="I286" s="2">
        <v>8.8926174496644289E-13</v>
      </c>
      <c r="J286" s="26" t="s">
        <v>685</v>
      </c>
    </row>
    <row r="287" spans="1:10" ht="15.75" hidden="1" customHeight="1" x14ac:dyDescent="0.25">
      <c r="A287" s="2" t="s">
        <v>712</v>
      </c>
      <c r="B287" s="2" t="s">
        <v>713</v>
      </c>
      <c r="C287" s="2">
        <v>2040</v>
      </c>
      <c r="D287" s="2" t="s">
        <v>241</v>
      </c>
      <c r="E287" s="2" t="s">
        <v>627</v>
      </c>
      <c r="F287" s="2" t="s">
        <v>714</v>
      </c>
      <c r="G287" s="2">
        <v>-100000</v>
      </c>
      <c r="H287" s="2">
        <v>0</v>
      </c>
      <c r="I287" s="2">
        <v>0</v>
      </c>
      <c r="J287" s="26" t="s">
        <v>685</v>
      </c>
    </row>
    <row r="288" spans="1:10" ht="15.75" hidden="1" customHeight="1" x14ac:dyDescent="0.25">
      <c r="A288" s="2" t="s">
        <v>712</v>
      </c>
      <c r="B288" s="2" t="s">
        <v>713</v>
      </c>
      <c r="C288" s="2">
        <v>2040</v>
      </c>
      <c r="D288" s="2" t="s">
        <v>241</v>
      </c>
      <c r="E288" s="2" t="s">
        <v>627</v>
      </c>
      <c r="F288" s="2" t="s">
        <v>714</v>
      </c>
      <c r="G288" s="2">
        <v>-7206</v>
      </c>
      <c r="H288" s="2">
        <v>1.4024799747859999E-4</v>
      </c>
      <c r="I288" s="2">
        <v>1.2471717896586911E-4</v>
      </c>
      <c r="J288" s="26" t="s">
        <v>685</v>
      </c>
    </row>
    <row r="289" spans="1:10" ht="15.75" hidden="1" customHeight="1" x14ac:dyDescent="0.25">
      <c r="A289" s="2" t="s">
        <v>712</v>
      </c>
      <c r="B289" s="2" t="s">
        <v>713</v>
      </c>
      <c r="C289" s="2">
        <v>2040</v>
      </c>
      <c r="D289" s="2" t="s">
        <v>241</v>
      </c>
      <c r="E289" s="2" t="s">
        <v>627</v>
      </c>
      <c r="F289" s="2" t="s">
        <v>714</v>
      </c>
      <c r="G289" s="2">
        <v>-7206</v>
      </c>
      <c r="H289" s="2">
        <v>0</v>
      </c>
      <c r="I289" s="2">
        <v>0</v>
      </c>
      <c r="J289" s="26" t="s">
        <v>685</v>
      </c>
    </row>
    <row r="290" spans="1:10" ht="15.75" hidden="1" customHeight="1" x14ac:dyDescent="0.25">
      <c r="A290" s="2" t="s">
        <v>712</v>
      </c>
      <c r="B290" s="2" t="s">
        <v>713</v>
      </c>
      <c r="C290" s="2">
        <v>2040</v>
      </c>
      <c r="D290" s="2" t="s">
        <v>241</v>
      </c>
      <c r="E290" s="2" t="s">
        <v>627</v>
      </c>
      <c r="F290" s="2" t="s">
        <v>716</v>
      </c>
      <c r="G290" s="2">
        <v>-1700</v>
      </c>
      <c r="H290" s="2">
        <v>1.3215989805757999E-2</v>
      </c>
      <c r="I290" s="2">
        <v>1.1752474156127081E-2</v>
      </c>
      <c r="J290" s="26" t="s">
        <v>685</v>
      </c>
    </row>
    <row r="291" spans="1:10" ht="15.75" hidden="1" customHeight="1" x14ac:dyDescent="0.25">
      <c r="A291" s="2" t="s">
        <v>712</v>
      </c>
      <c r="B291" s="2" t="s">
        <v>713</v>
      </c>
      <c r="C291" s="2">
        <v>2040</v>
      </c>
      <c r="D291" s="2" t="s">
        <v>241</v>
      </c>
      <c r="E291" s="2" t="s">
        <v>627</v>
      </c>
      <c r="F291" s="2" t="s">
        <v>715</v>
      </c>
      <c r="G291" s="2">
        <v>-1202</v>
      </c>
      <c r="H291" s="2">
        <v>4.7170389443636001E-3</v>
      </c>
      <c r="I291" s="2">
        <v>4.1946822827394429E-3</v>
      </c>
      <c r="J291" s="26" t="s">
        <v>685</v>
      </c>
    </row>
    <row r="292" spans="1:10" ht="15.75" hidden="1" customHeight="1" x14ac:dyDescent="0.25">
      <c r="A292" s="2" t="s">
        <v>712</v>
      </c>
      <c r="B292" s="2" t="s">
        <v>713</v>
      </c>
      <c r="C292" s="2">
        <v>2040</v>
      </c>
      <c r="D292" s="2" t="s">
        <v>241</v>
      </c>
      <c r="E292" s="2" t="s">
        <v>627</v>
      </c>
      <c r="F292" s="2" t="s">
        <v>716</v>
      </c>
      <c r="G292" s="2">
        <v>-1049</v>
      </c>
      <c r="H292" s="2">
        <v>0.286944419145584</v>
      </c>
      <c r="I292" s="2">
        <v>0.25516869487778443</v>
      </c>
      <c r="J292" s="26" t="s">
        <v>685</v>
      </c>
    </row>
    <row r="293" spans="1:10" ht="15.75" hidden="1" customHeight="1" x14ac:dyDescent="0.25">
      <c r="A293" s="2" t="s">
        <v>712</v>
      </c>
      <c r="B293" s="2" t="s">
        <v>713</v>
      </c>
      <c r="C293" s="2">
        <v>2040</v>
      </c>
      <c r="D293" s="2" t="s">
        <v>241</v>
      </c>
      <c r="E293" s="2" t="s">
        <v>627</v>
      </c>
      <c r="F293" s="2" t="s">
        <v>716</v>
      </c>
      <c r="G293" s="2">
        <v>-927</v>
      </c>
      <c r="H293" s="2">
        <v>4.8656303435564E-2</v>
      </c>
      <c r="I293" s="2">
        <v>4.3268189296726378E-2</v>
      </c>
      <c r="J293" s="26" t="s">
        <v>685</v>
      </c>
    </row>
    <row r="294" spans="1:10" ht="15.75" hidden="1" customHeight="1" x14ac:dyDescent="0.25">
      <c r="A294" s="2" t="s">
        <v>712</v>
      </c>
      <c r="B294" s="2" t="s">
        <v>713</v>
      </c>
      <c r="C294" s="2">
        <v>2040</v>
      </c>
      <c r="D294" s="2" t="s">
        <v>241</v>
      </c>
      <c r="E294" s="2" t="s">
        <v>627</v>
      </c>
      <c r="F294" s="2" t="s">
        <v>717</v>
      </c>
      <c r="G294" s="2">
        <v>-887</v>
      </c>
      <c r="H294" s="2">
        <v>1.3634005784988401</v>
      </c>
      <c r="I294" s="2">
        <v>1.2124199775241364</v>
      </c>
      <c r="J294" s="26" t="s">
        <v>685</v>
      </c>
    </row>
    <row r="295" spans="1:10" ht="15.75" hidden="1" customHeight="1" x14ac:dyDescent="0.25">
      <c r="A295" s="2" t="s">
        <v>712</v>
      </c>
      <c r="B295" s="2" t="s">
        <v>713</v>
      </c>
      <c r="C295" s="2">
        <v>2040</v>
      </c>
      <c r="D295" s="2" t="s">
        <v>241</v>
      </c>
      <c r="E295" s="2" t="s">
        <v>627</v>
      </c>
      <c r="F295" s="2" t="s">
        <v>715</v>
      </c>
      <c r="G295" s="2">
        <v>-886</v>
      </c>
      <c r="H295" s="2">
        <v>0.18346802890300701</v>
      </c>
      <c r="I295" s="2">
        <v>0.16315109952784179</v>
      </c>
      <c r="J295" s="26" t="s">
        <v>685</v>
      </c>
    </row>
    <row r="296" spans="1:10" ht="15.75" hidden="1" customHeight="1" x14ac:dyDescent="0.25">
      <c r="A296" s="2" t="s">
        <v>712</v>
      </c>
      <c r="B296" s="2" t="s">
        <v>713</v>
      </c>
      <c r="C296" s="2">
        <v>2040</v>
      </c>
      <c r="D296" s="2" t="s">
        <v>241</v>
      </c>
      <c r="E296" s="2" t="s">
        <v>627</v>
      </c>
      <c r="F296" s="2" t="s">
        <v>716</v>
      </c>
      <c r="G296" s="2">
        <v>-862</v>
      </c>
      <c r="H296" s="2">
        <v>5.02670034766197E-2</v>
      </c>
      <c r="I296" s="2">
        <v>4.4700523225853085E-2</v>
      </c>
      <c r="J296" s="26" t="s">
        <v>685</v>
      </c>
    </row>
    <row r="297" spans="1:10" ht="15.75" hidden="1" customHeight="1" x14ac:dyDescent="0.25">
      <c r="A297" s="2" t="s">
        <v>712</v>
      </c>
      <c r="B297" s="2" t="s">
        <v>713</v>
      </c>
      <c r="C297" s="2">
        <v>2040</v>
      </c>
      <c r="D297" s="2" t="s">
        <v>241</v>
      </c>
      <c r="E297" s="2" t="s">
        <v>627</v>
      </c>
      <c r="F297" s="2" t="s">
        <v>717</v>
      </c>
      <c r="G297" s="2">
        <v>-811</v>
      </c>
      <c r="H297" s="2">
        <v>0.80362844467162997</v>
      </c>
      <c r="I297" s="2">
        <v>0.7146360330133622</v>
      </c>
      <c r="J297" s="26" t="s">
        <v>685</v>
      </c>
    </row>
    <row r="298" spans="1:10" ht="15.75" hidden="1" customHeight="1" x14ac:dyDescent="0.25">
      <c r="A298" s="2" t="s">
        <v>712</v>
      </c>
      <c r="B298" s="2" t="s">
        <v>713</v>
      </c>
      <c r="C298" s="2">
        <v>2040</v>
      </c>
      <c r="D298" s="2" t="s">
        <v>241</v>
      </c>
      <c r="E298" s="2" t="s">
        <v>627</v>
      </c>
      <c r="F298" s="2" t="s">
        <v>716</v>
      </c>
      <c r="G298" s="2">
        <v>-727</v>
      </c>
      <c r="H298" s="2">
        <v>1.2662009336054301E-2</v>
      </c>
      <c r="I298" s="2">
        <v>1.125984051696104E-2</v>
      </c>
      <c r="J298" s="26" t="s">
        <v>685</v>
      </c>
    </row>
    <row r="299" spans="1:10" ht="15.75" hidden="1" customHeight="1" x14ac:dyDescent="0.25">
      <c r="A299" s="2" t="s">
        <v>712</v>
      </c>
      <c r="B299" s="2" t="s">
        <v>713</v>
      </c>
      <c r="C299" s="2">
        <v>2040</v>
      </c>
      <c r="D299" s="2" t="s">
        <v>241</v>
      </c>
      <c r="E299" s="2" t="s">
        <v>627</v>
      </c>
      <c r="F299" s="2" t="s">
        <v>717</v>
      </c>
      <c r="G299" s="2">
        <v>-619</v>
      </c>
      <c r="H299" s="2">
        <v>3.8517553359270103E-2</v>
      </c>
      <c r="I299" s="2">
        <v>3.425218671210261E-2</v>
      </c>
      <c r="J299" s="26" t="s">
        <v>685</v>
      </c>
    </row>
    <row r="300" spans="1:10" ht="15.75" hidden="1" customHeight="1" x14ac:dyDescent="0.25">
      <c r="A300" s="2" t="s">
        <v>712</v>
      </c>
      <c r="B300" s="2" t="s">
        <v>713</v>
      </c>
      <c r="C300" s="2">
        <v>2040</v>
      </c>
      <c r="D300" s="2" t="s">
        <v>241</v>
      </c>
      <c r="E300" s="2" t="s">
        <v>627</v>
      </c>
      <c r="F300" s="2" t="s">
        <v>716</v>
      </c>
      <c r="G300" s="2">
        <v>-594</v>
      </c>
      <c r="H300" s="2">
        <v>4.6305991709232001E-3</v>
      </c>
      <c r="I300" s="2">
        <v>4.117814698975329E-3</v>
      </c>
      <c r="J300" s="26" t="s">
        <v>685</v>
      </c>
    </row>
    <row r="301" spans="1:10" ht="15.75" hidden="1" customHeight="1" x14ac:dyDescent="0.25">
      <c r="A301" s="2" t="s">
        <v>712</v>
      </c>
      <c r="B301" s="2" t="s">
        <v>713</v>
      </c>
      <c r="C301" s="2">
        <v>2040</v>
      </c>
      <c r="D301" s="2" t="s">
        <v>241</v>
      </c>
      <c r="E301" s="2" t="s">
        <v>627</v>
      </c>
      <c r="F301" s="2" t="s">
        <v>716</v>
      </c>
      <c r="G301" s="2">
        <v>-451</v>
      </c>
      <c r="H301" s="2">
        <v>2.3620186373591399E-2</v>
      </c>
      <c r="I301" s="2">
        <v>2.1004528151012485E-2</v>
      </c>
      <c r="J301" s="26" t="s">
        <v>685</v>
      </c>
    </row>
    <row r="302" spans="1:10" ht="15.75" hidden="1" customHeight="1" x14ac:dyDescent="0.25">
      <c r="A302" s="2" t="s">
        <v>712</v>
      </c>
      <c r="B302" s="2" t="s">
        <v>713</v>
      </c>
      <c r="C302" s="2">
        <v>2040</v>
      </c>
      <c r="D302" s="2" t="s">
        <v>241</v>
      </c>
      <c r="E302" s="2" t="s">
        <v>627</v>
      </c>
      <c r="F302" s="2" t="s">
        <v>717</v>
      </c>
      <c r="G302" s="2">
        <v>-344</v>
      </c>
      <c r="H302" s="2">
        <v>0.29731181263923601</v>
      </c>
      <c r="I302" s="2">
        <v>0.26438802130670314</v>
      </c>
      <c r="J302" s="26" t="s">
        <v>685</v>
      </c>
    </row>
    <row r="303" spans="1:10" ht="15.75" hidden="1" customHeight="1" x14ac:dyDescent="0.25">
      <c r="A303" s="2" t="s">
        <v>712</v>
      </c>
      <c r="B303" s="2" t="s">
        <v>713</v>
      </c>
      <c r="C303" s="2">
        <v>2040</v>
      </c>
      <c r="D303" s="2" t="s">
        <v>241</v>
      </c>
      <c r="E303" s="2" t="s">
        <v>627</v>
      </c>
      <c r="F303" s="2" t="s">
        <v>716</v>
      </c>
      <c r="G303" s="2">
        <v>-320</v>
      </c>
      <c r="H303" s="2">
        <v>4.8782927915453998E-3</v>
      </c>
      <c r="I303" s="2">
        <v>4.3380791602668821E-3</v>
      </c>
      <c r="J303" s="26" t="s">
        <v>685</v>
      </c>
    </row>
    <row r="304" spans="1:10" ht="15.75" hidden="1" customHeight="1" x14ac:dyDescent="0.25">
      <c r="A304" s="2" t="s">
        <v>712</v>
      </c>
      <c r="B304" s="2" t="s">
        <v>713</v>
      </c>
      <c r="C304" s="2">
        <v>2040</v>
      </c>
      <c r="D304" s="2" t="s">
        <v>241</v>
      </c>
      <c r="E304" s="2" t="s">
        <v>627</v>
      </c>
      <c r="F304" s="2" t="s">
        <v>717</v>
      </c>
      <c r="G304" s="2">
        <v>-267</v>
      </c>
      <c r="H304" s="2">
        <v>0.41777858138084401</v>
      </c>
      <c r="I304" s="2">
        <v>0.37151451028833443</v>
      </c>
      <c r="J304" s="26" t="s">
        <v>685</v>
      </c>
    </row>
    <row r="305" spans="1:10" ht="15.75" hidden="1" customHeight="1" x14ac:dyDescent="0.25">
      <c r="A305" s="2" t="s">
        <v>712</v>
      </c>
      <c r="B305" s="2" t="s">
        <v>713</v>
      </c>
      <c r="C305" s="2">
        <v>2040</v>
      </c>
      <c r="D305" s="2" t="s">
        <v>241</v>
      </c>
      <c r="E305" s="2" t="s">
        <v>627</v>
      </c>
      <c r="F305" s="2" t="s">
        <v>716</v>
      </c>
      <c r="G305" s="2">
        <v>-241</v>
      </c>
      <c r="H305" s="2">
        <v>5.8880500728259995E-4</v>
      </c>
      <c r="I305" s="2">
        <v>5.2360176822110398E-4</v>
      </c>
      <c r="J305" s="26" t="s">
        <v>685</v>
      </c>
    </row>
    <row r="306" spans="1:10" ht="15.75" hidden="1" customHeight="1" x14ac:dyDescent="0.25">
      <c r="A306" s="2" t="s">
        <v>712</v>
      </c>
      <c r="B306" s="2" t="s">
        <v>713</v>
      </c>
      <c r="C306" s="2">
        <v>2040</v>
      </c>
      <c r="D306" s="2" t="s">
        <v>241</v>
      </c>
      <c r="E306" s="2" t="s">
        <v>627</v>
      </c>
      <c r="F306" s="2" t="s">
        <v>717</v>
      </c>
      <c r="G306" s="2">
        <v>-212</v>
      </c>
      <c r="H306" s="2">
        <v>1.83871705085039E-2</v>
      </c>
      <c r="I306" s="2">
        <v>1.6351007331387696E-2</v>
      </c>
      <c r="J306" s="26" t="s">
        <v>685</v>
      </c>
    </row>
    <row r="307" spans="1:10" ht="15.75" hidden="1" customHeight="1" x14ac:dyDescent="0.25">
      <c r="A307" s="2" t="s">
        <v>712</v>
      </c>
      <c r="B307" s="2" t="s">
        <v>713</v>
      </c>
      <c r="C307" s="2">
        <v>2040</v>
      </c>
      <c r="D307" s="2" t="s">
        <v>241</v>
      </c>
      <c r="E307" s="2" t="s">
        <v>627</v>
      </c>
      <c r="F307" s="2" t="s">
        <v>717</v>
      </c>
      <c r="G307" s="2">
        <v>-192</v>
      </c>
      <c r="H307" s="2">
        <v>7.9872487112879996E-3</v>
      </c>
      <c r="I307" s="2">
        <v>7.102754726480939E-3</v>
      </c>
      <c r="J307" s="26" t="s">
        <v>685</v>
      </c>
    </row>
    <row r="308" spans="1:10" ht="15.75" hidden="1" customHeight="1" x14ac:dyDescent="0.25">
      <c r="A308" s="2" t="s">
        <v>712</v>
      </c>
      <c r="B308" s="2" t="s">
        <v>713</v>
      </c>
      <c r="C308" s="2">
        <v>2040</v>
      </c>
      <c r="D308" s="2" t="s">
        <v>241</v>
      </c>
      <c r="E308" s="2" t="s">
        <v>627</v>
      </c>
      <c r="F308" s="2" t="s">
        <v>717</v>
      </c>
      <c r="G308" s="2">
        <v>-134</v>
      </c>
      <c r="H308" s="2">
        <v>9.8688684403896304E-2</v>
      </c>
      <c r="I308" s="2">
        <v>8.7760071701451406E-2</v>
      </c>
      <c r="J308" s="26" t="s">
        <v>685</v>
      </c>
    </row>
    <row r="309" spans="1:10" ht="15.75" hidden="1" customHeight="1" x14ac:dyDescent="0.25">
      <c r="A309" s="2" t="s">
        <v>712</v>
      </c>
      <c r="B309" s="2" t="s">
        <v>713</v>
      </c>
      <c r="C309" s="2">
        <v>2040</v>
      </c>
      <c r="D309" s="2" t="s">
        <v>241</v>
      </c>
      <c r="E309" s="2" t="s">
        <v>627</v>
      </c>
      <c r="F309" s="2" t="s">
        <v>717</v>
      </c>
      <c r="G309" s="2">
        <v>-125</v>
      </c>
      <c r="H309" s="2">
        <v>5.9257932007313E-3</v>
      </c>
      <c r="I309" s="2">
        <v>5.2695812019925986E-3</v>
      </c>
      <c r="J309" s="26" t="s">
        <v>685</v>
      </c>
    </row>
    <row r="310" spans="1:10" ht="15.75" hidden="1" customHeight="1" x14ac:dyDescent="0.25">
      <c r="A310" s="2" t="s">
        <v>712</v>
      </c>
      <c r="B310" s="2" t="s">
        <v>713</v>
      </c>
      <c r="C310" s="2">
        <v>2040</v>
      </c>
      <c r="D310" s="2" t="s">
        <v>241</v>
      </c>
      <c r="E310" s="2" t="s">
        <v>627</v>
      </c>
      <c r="F310" s="2" t="s">
        <v>716</v>
      </c>
      <c r="G310" s="2">
        <v>-113</v>
      </c>
      <c r="H310" s="2">
        <v>2.6356699527239999E-4</v>
      </c>
      <c r="I310" s="2">
        <v>2.3438004613149664E-4</v>
      </c>
      <c r="J310" s="26" t="s">
        <v>685</v>
      </c>
    </row>
    <row r="311" spans="1:10" ht="15.75" hidden="1" customHeight="1" x14ac:dyDescent="0.25">
      <c r="A311" s="2" t="s">
        <v>712</v>
      </c>
      <c r="B311" s="2" t="s">
        <v>713</v>
      </c>
      <c r="C311" s="2">
        <v>2040</v>
      </c>
      <c r="D311" s="2" t="s">
        <v>241</v>
      </c>
      <c r="E311" s="2" t="s">
        <v>627</v>
      </c>
      <c r="F311" s="2" t="s">
        <v>717</v>
      </c>
      <c r="G311" s="2">
        <v>-73</v>
      </c>
      <c r="H311" s="2">
        <v>7.2112008929252597E-2</v>
      </c>
      <c r="I311" s="2">
        <v>6.4126450893462875E-2</v>
      </c>
      <c r="J311" s="26" t="s">
        <v>685</v>
      </c>
    </row>
    <row r="312" spans="1:10" ht="15.75" hidden="1" customHeight="1" x14ac:dyDescent="0.25">
      <c r="A312" s="2" t="s">
        <v>712</v>
      </c>
      <c r="B312" s="2" t="s">
        <v>713</v>
      </c>
      <c r="C312" s="2">
        <v>2040</v>
      </c>
      <c r="D312" s="2" t="s">
        <v>241</v>
      </c>
      <c r="E312" s="2" t="s">
        <v>627</v>
      </c>
      <c r="F312" s="2" t="s">
        <v>717</v>
      </c>
      <c r="G312" s="2">
        <v>-66</v>
      </c>
      <c r="H312" s="2">
        <v>5.2803356200456598E-2</v>
      </c>
      <c r="I312" s="2">
        <v>4.6956004674902678E-2</v>
      </c>
      <c r="J312" s="26" t="s">
        <v>685</v>
      </c>
    </row>
    <row r="313" spans="1:10" ht="15.75" hidden="1" customHeight="1" x14ac:dyDescent="0.25">
      <c r="A313" s="2" t="s">
        <v>712</v>
      </c>
      <c r="B313" s="2" t="s">
        <v>713</v>
      </c>
      <c r="C313" s="2">
        <v>2040</v>
      </c>
      <c r="D313" s="2" t="s">
        <v>241</v>
      </c>
      <c r="E313" s="2" t="s">
        <v>627</v>
      </c>
      <c r="F313" s="2" t="s">
        <v>715</v>
      </c>
      <c r="G313" s="2">
        <v>0</v>
      </c>
      <c r="H313" s="2">
        <v>4.3403525352478001</v>
      </c>
      <c r="I313" s="2">
        <v>3.8597094692639833</v>
      </c>
      <c r="J313" s="26" t="s">
        <v>685</v>
      </c>
    </row>
    <row r="314" spans="1:10" ht="15.75" hidden="1" customHeight="1" x14ac:dyDescent="0.25">
      <c r="A314" s="2" t="s">
        <v>712</v>
      </c>
      <c r="B314" s="2" t="s">
        <v>713</v>
      </c>
      <c r="C314" s="2">
        <v>2040</v>
      </c>
      <c r="D314" s="2" t="s">
        <v>241</v>
      </c>
      <c r="E314" s="2" t="s">
        <v>627</v>
      </c>
      <c r="F314" s="2" t="s">
        <v>717</v>
      </c>
      <c r="G314" s="2">
        <v>91</v>
      </c>
      <c r="H314" s="2">
        <v>1.46703980863094E-2</v>
      </c>
      <c r="I314" s="2">
        <v>1.3045823801583862E-2</v>
      </c>
      <c r="J314" s="26" t="s">
        <v>685</v>
      </c>
    </row>
    <row r="315" spans="1:10" ht="15.75" hidden="1" customHeight="1" x14ac:dyDescent="0.25">
      <c r="A315" s="2" t="s">
        <v>712</v>
      </c>
      <c r="B315" s="2" t="s">
        <v>713</v>
      </c>
      <c r="C315" s="2">
        <v>2040</v>
      </c>
      <c r="D315" s="2" t="s">
        <v>241</v>
      </c>
      <c r="E315" s="2" t="s">
        <v>627</v>
      </c>
      <c r="F315" s="2" t="s">
        <v>717</v>
      </c>
      <c r="G315" s="2">
        <v>194</v>
      </c>
      <c r="H315" s="2">
        <v>7.9702102812009997E-4</v>
      </c>
      <c r="I315" s="2">
        <v>7.0876031024102852E-4</v>
      </c>
      <c r="J315" s="26" t="s">
        <v>685</v>
      </c>
    </row>
    <row r="316" spans="1:10" ht="15.75" hidden="1" customHeight="1" x14ac:dyDescent="0.25">
      <c r="A316" s="2" t="s">
        <v>712</v>
      </c>
      <c r="B316" s="2" t="s">
        <v>713</v>
      </c>
      <c r="C316" s="2">
        <v>2040</v>
      </c>
      <c r="D316" s="2" t="s">
        <v>241</v>
      </c>
      <c r="E316" s="2" t="s">
        <v>627</v>
      </c>
      <c r="F316" s="2" t="s">
        <v>715</v>
      </c>
      <c r="G316" s="2">
        <v>205</v>
      </c>
      <c r="H316" s="2">
        <v>0.45883083343505798</v>
      </c>
      <c r="I316" s="2">
        <v>0.40802070758486697</v>
      </c>
      <c r="J316" s="26" t="s">
        <v>685</v>
      </c>
    </row>
    <row r="317" spans="1:10" ht="15.75" hidden="1" customHeight="1" x14ac:dyDescent="0.25">
      <c r="A317" s="2" t="s">
        <v>712</v>
      </c>
      <c r="B317" s="2" t="s">
        <v>713</v>
      </c>
      <c r="C317" s="2">
        <v>2040</v>
      </c>
      <c r="D317" s="2" t="s">
        <v>241</v>
      </c>
      <c r="E317" s="2" t="s">
        <v>627</v>
      </c>
      <c r="F317" s="2" t="s">
        <v>717</v>
      </c>
      <c r="G317" s="2">
        <v>207</v>
      </c>
      <c r="H317" s="2">
        <v>2.1193320862948999E-3</v>
      </c>
      <c r="I317" s="2">
        <v>1.8846409492219746E-3</v>
      </c>
      <c r="J317" s="26" t="s">
        <v>685</v>
      </c>
    </row>
    <row r="318" spans="1:10" ht="15.75" hidden="1" customHeight="1" x14ac:dyDescent="0.25">
      <c r="A318" s="2" t="s">
        <v>712</v>
      </c>
      <c r="B318" s="2" t="s">
        <v>713</v>
      </c>
      <c r="C318" s="2">
        <v>2040</v>
      </c>
      <c r="D318" s="2" t="s">
        <v>241</v>
      </c>
      <c r="E318" s="2" t="s">
        <v>627</v>
      </c>
      <c r="F318" s="2" t="s">
        <v>715</v>
      </c>
      <c r="G318" s="2">
        <v>218</v>
      </c>
      <c r="H318" s="2">
        <v>0.13420841097831701</v>
      </c>
      <c r="I318" s="2">
        <v>0.1193464057357517</v>
      </c>
      <c r="J318" s="26" t="s">
        <v>685</v>
      </c>
    </row>
    <row r="319" spans="1:10" ht="15.75" hidden="1" customHeight="1" x14ac:dyDescent="0.25">
      <c r="A319" s="2" t="s">
        <v>712</v>
      </c>
      <c r="B319" s="2" t="s">
        <v>713</v>
      </c>
      <c r="C319" s="2">
        <v>2040</v>
      </c>
      <c r="D319" s="2" t="s">
        <v>241</v>
      </c>
      <c r="E319" s="2" t="s">
        <v>627</v>
      </c>
      <c r="F319" s="2" t="s">
        <v>715</v>
      </c>
      <c r="G319" s="2">
        <v>232</v>
      </c>
      <c r="H319" s="2">
        <v>0.47891342639923101</v>
      </c>
      <c r="I319" s="2">
        <v>0.4258793892476383</v>
      </c>
      <c r="J319" s="26" t="s">
        <v>685</v>
      </c>
    </row>
    <row r="320" spans="1:10" ht="15.75" hidden="1" customHeight="1" x14ac:dyDescent="0.25">
      <c r="A320" s="2" t="s">
        <v>712</v>
      </c>
      <c r="B320" s="2" t="s">
        <v>713</v>
      </c>
      <c r="C320" s="2">
        <v>2040</v>
      </c>
      <c r="D320" s="2" t="s">
        <v>241</v>
      </c>
      <c r="E320" s="2" t="s">
        <v>627</v>
      </c>
      <c r="F320" s="2" t="s">
        <v>715</v>
      </c>
      <c r="G320" s="2">
        <v>257</v>
      </c>
      <c r="H320" s="2">
        <v>0.164555683732032</v>
      </c>
      <c r="I320" s="2">
        <v>0.14633307445969287</v>
      </c>
      <c r="J320" s="26" t="s">
        <v>685</v>
      </c>
    </row>
    <row r="321" spans="1:10" ht="15.75" hidden="1" customHeight="1" x14ac:dyDescent="0.25">
      <c r="A321" s="2" t="s">
        <v>712</v>
      </c>
      <c r="B321" s="2" t="s">
        <v>713</v>
      </c>
      <c r="C321" s="2">
        <v>2040</v>
      </c>
      <c r="D321" s="2" t="s">
        <v>241</v>
      </c>
      <c r="E321" s="2" t="s">
        <v>627</v>
      </c>
      <c r="F321" s="2" t="s">
        <v>715</v>
      </c>
      <c r="G321" s="2">
        <v>261</v>
      </c>
      <c r="H321" s="2">
        <v>2.7614681050181399E-2</v>
      </c>
      <c r="I321" s="2">
        <v>2.4556679457376076E-2</v>
      </c>
      <c r="J321" s="26" t="s">
        <v>685</v>
      </c>
    </row>
    <row r="322" spans="1:10" ht="15.75" hidden="1" customHeight="1" x14ac:dyDescent="0.25">
      <c r="A322" s="2" t="s">
        <v>712</v>
      </c>
      <c r="B322" s="2" t="s">
        <v>713</v>
      </c>
      <c r="C322" s="2">
        <v>2040</v>
      </c>
      <c r="D322" s="2" t="s">
        <v>241</v>
      </c>
      <c r="E322" s="2" t="s">
        <v>627</v>
      </c>
      <c r="F322" s="2" t="s">
        <v>716</v>
      </c>
      <c r="G322" s="2">
        <v>315</v>
      </c>
      <c r="H322" s="2">
        <v>0.17512802779674499</v>
      </c>
      <c r="I322" s="2">
        <v>0.15573465559106517</v>
      </c>
      <c r="J322" s="26" t="s">
        <v>685</v>
      </c>
    </row>
    <row r="323" spans="1:10" ht="15.75" hidden="1" customHeight="1" x14ac:dyDescent="0.25">
      <c r="A323" s="2" t="s">
        <v>712</v>
      </c>
      <c r="B323" s="2" t="s">
        <v>713</v>
      </c>
      <c r="C323" s="2">
        <v>2040</v>
      </c>
      <c r="D323" s="2" t="s">
        <v>241</v>
      </c>
      <c r="E323" s="2" t="s">
        <v>627</v>
      </c>
      <c r="F323" s="2" t="s">
        <v>718</v>
      </c>
      <c r="G323" s="2">
        <v>426</v>
      </c>
      <c r="H323" s="2">
        <v>6.5786549821496001E-3</v>
      </c>
      <c r="I323" s="2">
        <v>5.8501462089585368E-3</v>
      </c>
      <c r="J323" s="26" t="s">
        <v>685</v>
      </c>
    </row>
    <row r="324" spans="1:10" ht="15.75" hidden="1" customHeight="1" x14ac:dyDescent="0.25">
      <c r="A324" s="2" t="s">
        <v>712</v>
      </c>
      <c r="B324" s="2" t="s">
        <v>713</v>
      </c>
      <c r="C324" s="2">
        <v>2040</v>
      </c>
      <c r="D324" s="2" t="s">
        <v>241</v>
      </c>
      <c r="E324" s="2" t="s">
        <v>627</v>
      </c>
      <c r="F324" s="2" t="s">
        <v>716</v>
      </c>
      <c r="G324" s="2">
        <v>481</v>
      </c>
      <c r="H324" s="2">
        <v>4.1858679614961E-3</v>
      </c>
      <c r="I324" s="2">
        <v>3.7223322476391493E-3</v>
      </c>
      <c r="J324" s="26" t="s">
        <v>685</v>
      </c>
    </row>
    <row r="325" spans="1:10" ht="15.75" hidden="1" customHeight="1" x14ac:dyDescent="0.25">
      <c r="A325" s="2" t="s">
        <v>712</v>
      </c>
      <c r="B325" s="2" t="s">
        <v>713</v>
      </c>
      <c r="C325" s="2">
        <v>2040</v>
      </c>
      <c r="D325" s="2" t="s">
        <v>241</v>
      </c>
      <c r="E325" s="2" t="s">
        <v>627</v>
      </c>
      <c r="F325" s="2" t="s">
        <v>718</v>
      </c>
      <c r="G325" s="2">
        <v>552</v>
      </c>
      <c r="H325" s="2">
        <v>0.127901270985603</v>
      </c>
      <c r="I325" s="2">
        <v>0.1137377074200832</v>
      </c>
      <c r="J325" s="26" t="s">
        <v>685</v>
      </c>
    </row>
    <row r="326" spans="1:10" ht="15.75" hidden="1" customHeight="1" x14ac:dyDescent="0.25">
      <c r="A326" s="2" t="s">
        <v>712</v>
      </c>
      <c r="B326" s="2" t="s">
        <v>713</v>
      </c>
      <c r="C326" s="2">
        <v>2040</v>
      </c>
      <c r="D326" s="2" t="s">
        <v>241</v>
      </c>
      <c r="E326" s="2" t="s">
        <v>627</v>
      </c>
      <c r="F326" s="2" t="s">
        <v>715</v>
      </c>
      <c r="G326" s="2">
        <v>559</v>
      </c>
      <c r="H326" s="2">
        <v>1.3855679426342E-3</v>
      </c>
      <c r="I326" s="2">
        <v>1.232132566436453E-3</v>
      </c>
      <c r="J326" s="26" t="s">
        <v>685</v>
      </c>
    </row>
    <row r="327" spans="1:10" ht="15.75" hidden="1" customHeight="1" x14ac:dyDescent="0.25">
      <c r="A327" s="2" t="s">
        <v>712</v>
      </c>
      <c r="B327" s="2" t="s">
        <v>713</v>
      </c>
      <c r="C327" s="2">
        <v>2040</v>
      </c>
      <c r="D327" s="2" t="s">
        <v>241</v>
      </c>
      <c r="E327" s="2" t="s">
        <v>627</v>
      </c>
      <c r="F327" s="2" t="s">
        <v>718</v>
      </c>
      <c r="G327" s="2">
        <v>564</v>
      </c>
      <c r="H327" s="2">
        <v>1.46004678681493E-2</v>
      </c>
      <c r="I327" s="2">
        <v>1.2983637533756927E-2</v>
      </c>
      <c r="J327" s="26" t="s">
        <v>685</v>
      </c>
    </row>
    <row r="328" spans="1:10" ht="15.75" hidden="1" customHeight="1" x14ac:dyDescent="0.25">
      <c r="A328" s="2" t="s">
        <v>712</v>
      </c>
      <c r="B328" s="2" t="s">
        <v>713</v>
      </c>
      <c r="C328" s="2">
        <v>2040</v>
      </c>
      <c r="D328" s="2" t="s">
        <v>241</v>
      </c>
      <c r="E328" s="2" t="s">
        <v>627</v>
      </c>
      <c r="F328" s="2" t="s">
        <v>718</v>
      </c>
      <c r="G328" s="2">
        <v>587</v>
      </c>
      <c r="H328" s="2">
        <v>6.4364811405539998E-3</v>
      </c>
      <c r="I328" s="2">
        <v>5.7237164504926512E-3</v>
      </c>
      <c r="J328" s="26" t="s">
        <v>685</v>
      </c>
    </row>
    <row r="329" spans="1:10" ht="15.75" hidden="1" customHeight="1" x14ac:dyDescent="0.25">
      <c r="A329" s="2" t="s">
        <v>712</v>
      </c>
      <c r="B329" s="2" t="s">
        <v>713</v>
      </c>
      <c r="C329" s="2">
        <v>2040</v>
      </c>
      <c r="D329" s="2" t="s">
        <v>241</v>
      </c>
      <c r="E329" s="2" t="s">
        <v>627</v>
      </c>
      <c r="F329" s="2" t="s">
        <v>718</v>
      </c>
      <c r="G329" s="2">
        <v>648</v>
      </c>
      <c r="H329" s="2">
        <v>0.901858210563659</v>
      </c>
      <c r="I329" s="2">
        <v>0.80198800603815312</v>
      </c>
      <c r="J329" s="26" t="s">
        <v>685</v>
      </c>
    </row>
    <row r="330" spans="1:10" ht="15.75" hidden="1" customHeight="1" x14ac:dyDescent="0.25">
      <c r="A330" s="2" t="s">
        <v>712</v>
      </c>
      <c r="B330" s="2" t="s">
        <v>713</v>
      </c>
      <c r="C330" s="2">
        <v>2040</v>
      </c>
      <c r="D330" s="2" t="s">
        <v>241</v>
      </c>
      <c r="E330" s="2" t="s">
        <v>627</v>
      </c>
      <c r="F330" s="2" t="s">
        <v>718</v>
      </c>
      <c r="G330" s="2">
        <v>662</v>
      </c>
      <c r="H330" s="2">
        <v>4.18456383049488E-2</v>
      </c>
      <c r="I330" s="2">
        <v>3.7211725338293394E-2</v>
      </c>
      <c r="J330" s="26" t="s">
        <v>685</v>
      </c>
    </row>
    <row r="331" spans="1:10" ht="15.75" hidden="1" customHeight="1" x14ac:dyDescent="0.25">
      <c r="A331" s="2" t="s">
        <v>712</v>
      </c>
      <c r="B331" s="2" t="s">
        <v>713</v>
      </c>
      <c r="C331" s="2">
        <v>2040</v>
      </c>
      <c r="D331" s="2" t="s">
        <v>241</v>
      </c>
      <c r="E331" s="2" t="s">
        <v>627</v>
      </c>
      <c r="F331" s="2" t="s">
        <v>718</v>
      </c>
      <c r="G331" s="2">
        <v>678</v>
      </c>
      <c r="H331" s="2">
        <v>3.3161312341690098E-2</v>
      </c>
      <c r="I331" s="2">
        <v>2.9489086478348577E-2</v>
      </c>
      <c r="J331" s="26" t="s">
        <v>685</v>
      </c>
    </row>
    <row r="332" spans="1:10" ht="15.75" hidden="1" customHeight="1" x14ac:dyDescent="0.25">
      <c r="A332" s="2" t="s">
        <v>712</v>
      </c>
      <c r="B332" s="2" t="s">
        <v>713</v>
      </c>
      <c r="C332" s="2">
        <v>2040</v>
      </c>
      <c r="D332" s="2" t="s">
        <v>241</v>
      </c>
      <c r="E332" s="2" t="s">
        <v>627</v>
      </c>
      <c r="F332" s="2" t="s">
        <v>718</v>
      </c>
      <c r="G332" s="2">
        <v>685</v>
      </c>
      <c r="H332" s="2">
        <v>8.0666999565439995E-4</v>
      </c>
      <c r="I332" s="2">
        <v>7.1734076794770468E-4</v>
      </c>
      <c r="J332" s="26" t="s">
        <v>685</v>
      </c>
    </row>
    <row r="333" spans="1:10" ht="15.75" hidden="1" customHeight="1" x14ac:dyDescent="0.25">
      <c r="A333" s="2" t="s">
        <v>712</v>
      </c>
      <c r="B333" s="2" t="s">
        <v>713</v>
      </c>
      <c r="C333" s="2">
        <v>2040</v>
      </c>
      <c r="D333" s="2" t="s">
        <v>241</v>
      </c>
      <c r="E333" s="2" t="s">
        <v>627</v>
      </c>
      <c r="F333" s="2" t="s">
        <v>718</v>
      </c>
      <c r="G333" s="2">
        <v>713</v>
      </c>
      <c r="H333" s="2">
        <v>0.42442780733108498</v>
      </c>
      <c r="I333" s="2">
        <v>0.37742741255952189</v>
      </c>
      <c r="J333" s="26" t="s">
        <v>685</v>
      </c>
    </row>
    <row r="334" spans="1:10" ht="15.75" hidden="1" customHeight="1" x14ac:dyDescent="0.25">
      <c r="A334" s="2" t="s">
        <v>712</v>
      </c>
      <c r="B334" s="2" t="s">
        <v>713</v>
      </c>
      <c r="C334" s="2">
        <v>2040</v>
      </c>
      <c r="D334" s="2" t="s">
        <v>241</v>
      </c>
      <c r="E334" s="2" t="s">
        <v>627</v>
      </c>
      <c r="F334" s="2" t="s">
        <v>718</v>
      </c>
      <c r="G334" s="2">
        <v>752</v>
      </c>
      <c r="H334" s="2">
        <v>1.24901281669736E-2</v>
      </c>
      <c r="I334" s="2">
        <v>1.1106993168617463E-2</v>
      </c>
      <c r="J334" s="26" t="s">
        <v>685</v>
      </c>
    </row>
    <row r="335" spans="1:10" ht="15.75" hidden="1" customHeight="1" x14ac:dyDescent="0.25">
      <c r="A335" s="2" t="s">
        <v>712</v>
      </c>
      <c r="B335" s="2" t="s">
        <v>713</v>
      </c>
      <c r="C335" s="2">
        <v>2040</v>
      </c>
      <c r="D335" s="2" t="s">
        <v>241</v>
      </c>
      <c r="E335" s="2" t="s">
        <v>627</v>
      </c>
      <c r="F335" s="2" t="s">
        <v>715</v>
      </c>
      <c r="G335" s="2">
        <v>811</v>
      </c>
      <c r="H335" s="2">
        <v>2.0949549507349998E-3</v>
      </c>
      <c r="I335" s="2">
        <v>1.8629632951166946E-3</v>
      </c>
      <c r="J335" s="26" t="s">
        <v>685</v>
      </c>
    </row>
    <row r="336" spans="1:10" ht="15.75" hidden="1" customHeight="1" x14ac:dyDescent="0.25">
      <c r="A336" s="2" t="s">
        <v>712</v>
      </c>
      <c r="B336" s="2" t="s">
        <v>713</v>
      </c>
      <c r="C336" s="2">
        <v>2040</v>
      </c>
      <c r="D336" s="2" t="s">
        <v>241</v>
      </c>
      <c r="E336" s="2" t="s">
        <v>627</v>
      </c>
      <c r="F336" s="2" t="s">
        <v>718</v>
      </c>
      <c r="G336" s="2">
        <v>901</v>
      </c>
      <c r="H336" s="2">
        <v>1.0521890362725E-3</v>
      </c>
      <c r="I336" s="2">
        <v>9.3567145843024332E-4</v>
      </c>
      <c r="J336" s="26" t="s">
        <v>685</v>
      </c>
    </row>
    <row r="337" spans="1:10" ht="15.75" hidden="1" customHeight="1" x14ac:dyDescent="0.25">
      <c r="A337" s="2" t="s">
        <v>712</v>
      </c>
      <c r="B337" s="2" t="s">
        <v>713</v>
      </c>
      <c r="C337" s="2">
        <v>2040</v>
      </c>
      <c r="D337" s="2" t="s">
        <v>241</v>
      </c>
      <c r="E337" s="2" t="s">
        <v>627</v>
      </c>
      <c r="F337" s="2" t="s">
        <v>715</v>
      </c>
      <c r="G337" s="2">
        <v>932</v>
      </c>
      <c r="H337" s="2">
        <v>9.1670611873268994E-3</v>
      </c>
      <c r="I337" s="2">
        <v>8.1519168276564715E-3</v>
      </c>
      <c r="J337" s="26" t="s">
        <v>685</v>
      </c>
    </row>
    <row r="338" spans="1:10" ht="15.75" hidden="1" customHeight="1" x14ac:dyDescent="0.25">
      <c r="A338" s="2" t="s">
        <v>712</v>
      </c>
      <c r="B338" s="2" t="s">
        <v>713</v>
      </c>
      <c r="C338" s="2">
        <v>2040</v>
      </c>
      <c r="D338" s="2" t="s">
        <v>241</v>
      </c>
      <c r="E338" s="2" t="s">
        <v>627</v>
      </c>
      <c r="F338" s="2" t="s">
        <v>715</v>
      </c>
      <c r="G338" s="2">
        <v>961</v>
      </c>
      <c r="H338" s="2">
        <v>1.24950418248773E-2</v>
      </c>
      <c r="I338" s="2">
        <v>1.1111362696619076E-2</v>
      </c>
      <c r="J338" s="26" t="s">
        <v>685</v>
      </c>
    </row>
    <row r="339" spans="1:10" ht="15.75" hidden="1" customHeight="1" x14ac:dyDescent="0.25">
      <c r="A339" s="2" t="s">
        <v>712</v>
      </c>
      <c r="B339" s="2" t="s">
        <v>713</v>
      </c>
      <c r="C339" s="2">
        <v>2040</v>
      </c>
      <c r="D339" s="2" t="s">
        <v>241</v>
      </c>
      <c r="E339" s="2" t="s">
        <v>627</v>
      </c>
      <c r="F339" s="2" t="s">
        <v>718</v>
      </c>
      <c r="G339" s="2">
        <v>1048</v>
      </c>
      <c r="H339" s="2">
        <v>2.6491700555199998E-4</v>
      </c>
      <c r="I339" s="2">
        <v>2.3558055862845636E-4</v>
      </c>
      <c r="J339" s="26" t="s">
        <v>685</v>
      </c>
    </row>
    <row r="340" spans="1:10" ht="15.75" hidden="1" customHeight="1" x14ac:dyDescent="0.25">
      <c r="A340" s="2" t="s">
        <v>712</v>
      </c>
      <c r="B340" s="2" t="s">
        <v>713</v>
      </c>
      <c r="C340" s="2">
        <v>2040</v>
      </c>
      <c r="D340" s="2" t="s">
        <v>241</v>
      </c>
      <c r="E340" s="2" t="s">
        <v>627</v>
      </c>
      <c r="F340" s="2" t="s">
        <v>718</v>
      </c>
      <c r="G340" s="2">
        <v>1259</v>
      </c>
      <c r="H340" s="2">
        <v>6.9567956030368805E-2</v>
      </c>
      <c r="I340" s="2">
        <v>6.1864121973314541E-2</v>
      </c>
      <c r="J340" s="26" t="s">
        <v>685</v>
      </c>
    </row>
    <row r="341" spans="1:10" ht="15.75" hidden="1" customHeight="1" x14ac:dyDescent="0.25">
      <c r="A341" s="2" t="s">
        <v>712</v>
      </c>
      <c r="B341" s="2" t="s">
        <v>713</v>
      </c>
      <c r="C341" s="2">
        <v>2040</v>
      </c>
      <c r="D341" s="2" t="s">
        <v>241</v>
      </c>
      <c r="E341" s="2" t="s">
        <v>627</v>
      </c>
      <c r="F341" s="2" t="s">
        <v>715</v>
      </c>
      <c r="G341" s="2">
        <v>1363</v>
      </c>
      <c r="H341" s="2">
        <v>3.5489699803289997E-4</v>
      </c>
      <c r="I341" s="2">
        <v>3.1559632375408888E-4</v>
      </c>
      <c r="J341" s="26" t="s">
        <v>685</v>
      </c>
    </row>
    <row r="342" spans="1:10" ht="15.75" hidden="1" customHeight="1" x14ac:dyDescent="0.25">
      <c r="A342" s="2" t="s">
        <v>712</v>
      </c>
      <c r="B342" s="2" t="s">
        <v>713</v>
      </c>
      <c r="C342" s="2">
        <v>2040</v>
      </c>
      <c r="D342" s="2" t="s">
        <v>241</v>
      </c>
      <c r="E342" s="2" t="s">
        <v>627</v>
      </c>
      <c r="F342" s="2" t="s">
        <v>715</v>
      </c>
      <c r="G342" s="2">
        <v>1408</v>
      </c>
      <c r="H342" s="2">
        <v>2.9180532321333899E-2</v>
      </c>
      <c r="I342" s="2">
        <v>2.5949131091119071E-2</v>
      </c>
      <c r="J342" s="26" t="s">
        <v>685</v>
      </c>
    </row>
    <row r="343" spans="1:10" ht="15.75" hidden="1" customHeight="1" x14ac:dyDescent="0.25">
      <c r="A343" s="2" t="s">
        <v>712</v>
      </c>
      <c r="B343" s="2" t="s">
        <v>713</v>
      </c>
      <c r="C343" s="2">
        <v>2040</v>
      </c>
      <c r="D343" s="2" t="s">
        <v>241</v>
      </c>
      <c r="E343" s="2" t="s">
        <v>627</v>
      </c>
      <c r="F343" s="2" t="s">
        <v>718</v>
      </c>
      <c r="G343" s="2">
        <v>1459</v>
      </c>
      <c r="H343" s="2">
        <v>5.9316898696124996E-3</v>
      </c>
      <c r="I343" s="2">
        <v>5.2748248840513842E-3</v>
      </c>
      <c r="J343" s="26" t="s">
        <v>685</v>
      </c>
    </row>
    <row r="344" spans="1:10" ht="15.75" hidden="1" customHeight="1" x14ac:dyDescent="0.25">
      <c r="A344" s="2" t="s">
        <v>712</v>
      </c>
      <c r="B344" s="2" t="s">
        <v>713</v>
      </c>
      <c r="C344" s="2">
        <v>2040</v>
      </c>
      <c r="D344" s="2" t="s">
        <v>241</v>
      </c>
      <c r="E344" s="2" t="s">
        <v>627</v>
      </c>
      <c r="F344" s="2" t="s">
        <v>718</v>
      </c>
      <c r="G344" s="2">
        <v>100000</v>
      </c>
      <c r="H344" s="40">
        <v>9.9999999999999998E-13</v>
      </c>
      <c r="I344" s="2">
        <v>8.8926174496644289E-13</v>
      </c>
      <c r="J344" s="26" t="s">
        <v>685</v>
      </c>
    </row>
    <row r="345" spans="1:10" ht="15.75" hidden="1" customHeight="1" x14ac:dyDescent="0.25">
      <c r="A345" s="2" t="s">
        <v>712</v>
      </c>
      <c r="B345" s="2" t="s">
        <v>713</v>
      </c>
      <c r="C345" s="2">
        <v>2045</v>
      </c>
      <c r="D345" s="2" t="s">
        <v>241</v>
      </c>
      <c r="E345" s="2" t="s">
        <v>627</v>
      </c>
      <c r="F345" s="2" t="s">
        <v>714</v>
      </c>
      <c r="G345" s="2">
        <v>-100000</v>
      </c>
      <c r="H345" s="2">
        <v>0</v>
      </c>
      <c r="I345" s="2">
        <v>0</v>
      </c>
      <c r="J345" s="26" t="s">
        <v>685</v>
      </c>
    </row>
    <row r="346" spans="1:10" ht="15.75" hidden="1" customHeight="1" x14ac:dyDescent="0.25">
      <c r="A346" s="2" t="s">
        <v>712</v>
      </c>
      <c r="B346" s="2" t="s">
        <v>713</v>
      </c>
      <c r="C346" s="2">
        <v>2045</v>
      </c>
      <c r="D346" s="2" t="s">
        <v>241</v>
      </c>
      <c r="E346" s="2" t="s">
        <v>627</v>
      </c>
      <c r="F346" s="2" t="s">
        <v>714</v>
      </c>
      <c r="G346" s="2">
        <v>-8039</v>
      </c>
      <c r="H346" s="2">
        <v>1.346549979644E-4</v>
      </c>
      <c r="I346" s="2">
        <v>1.1974353845827517E-4</v>
      </c>
      <c r="J346" s="26" t="s">
        <v>685</v>
      </c>
    </row>
    <row r="347" spans="1:10" ht="15.75" hidden="1" customHeight="1" x14ac:dyDescent="0.25">
      <c r="A347" s="2" t="s">
        <v>712</v>
      </c>
      <c r="B347" s="2" t="s">
        <v>713</v>
      </c>
      <c r="C347" s="2">
        <v>2045</v>
      </c>
      <c r="D347" s="2" t="s">
        <v>241</v>
      </c>
      <c r="E347" s="2" t="s">
        <v>627</v>
      </c>
      <c r="F347" s="2" t="s">
        <v>714</v>
      </c>
      <c r="G347" s="2">
        <v>-8039</v>
      </c>
      <c r="H347" s="2">
        <v>0</v>
      </c>
      <c r="I347" s="2">
        <v>0</v>
      </c>
      <c r="J347" s="26" t="s">
        <v>685</v>
      </c>
    </row>
    <row r="348" spans="1:10" ht="15.75" hidden="1" customHeight="1" x14ac:dyDescent="0.25">
      <c r="A348" s="2" t="s">
        <v>712</v>
      </c>
      <c r="B348" s="2" t="s">
        <v>713</v>
      </c>
      <c r="C348" s="2">
        <v>2045</v>
      </c>
      <c r="D348" s="2" t="s">
        <v>241</v>
      </c>
      <c r="E348" s="2" t="s">
        <v>627</v>
      </c>
      <c r="F348" s="2" t="s">
        <v>716</v>
      </c>
      <c r="G348" s="2">
        <v>-1807</v>
      </c>
      <c r="H348" s="2">
        <v>1.31759205833077E-2</v>
      </c>
      <c r="I348" s="2">
        <v>1.1716842129451477E-2</v>
      </c>
      <c r="J348" s="26" t="s">
        <v>685</v>
      </c>
    </row>
    <row r="349" spans="1:10" ht="15.75" hidden="1" customHeight="1" x14ac:dyDescent="0.25">
      <c r="A349" s="2" t="s">
        <v>712</v>
      </c>
      <c r="B349" s="2" t="s">
        <v>713</v>
      </c>
      <c r="C349" s="2">
        <v>2045</v>
      </c>
      <c r="D349" s="2" t="s">
        <v>241</v>
      </c>
      <c r="E349" s="2" t="s">
        <v>627</v>
      </c>
      <c r="F349" s="2" t="s">
        <v>715</v>
      </c>
      <c r="G349" s="2">
        <v>-1306</v>
      </c>
      <c r="H349" s="2">
        <v>4.7026881948112999E-3</v>
      </c>
      <c r="I349" s="2">
        <v>4.1819207101509879E-3</v>
      </c>
      <c r="J349" s="26" t="s">
        <v>685</v>
      </c>
    </row>
    <row r="350" spans="1:10" ht="15.75" hidden="1" customHeight="1" x14ac:dyDescent="0.25">
      <c r="A350" s="2" t="s">
        <v>712</v>
      </c>
      <c r="B350" s="2" t="s">
        <v>713</v>
      </c>
      <c r="C350" s="2">
        <v>2045</v>
      </c>
      <c r="D350" s="2" t="s">
        <v>241</v>
      </c>
      <c r="E350" s="2" t="s">
        <v>627</v>
      </c>
      <c r="F350" s="2" t="s">
        <v>716</v>
      </c>
      <c r="G350" s="2">
        <v>-1128</v>
      </c>
      <c r="H350" s="2">
        <v>0.28948664665222101</v>
      </c>
      <c r="I350" s="2">
        <v>0.25742940054643815</v>
      </c>
      <c r="J350" s="26" t="s">
        <v>685</v>
      </c>
    </row>
    <row r="351" spans="1:10" ht="15.75" hidden="1" customHeight="1" x14ac:dyDescent="0.25">
      <c r="A351" s="2" t="s">
        <v>712</v>
      </c>
      <c r="B351" s="2" t="s">
        <v>713</v>
      </c>
      <c r="C351" s="2">
        <v>2045</v>
      </c>
      <c r="D351" s="2" t="s">
        <v>241</v>
      </c>
      <c r="E351" s="2" t="s">
        <v>627</v>
      </c>
      <c r="F351" s="2" t="s">
        <v>716</v>
      </c>
      <c r="G351" s="2">
        <v>-990</v>
      </c>
      <c r="H351" s="2">
        <v>4.8895418643951402E-2</v>
      </c>
      <c r="I351" s="2">
        <v>4.348082530418497E-2</v>
      </c>
      <c r="J351" s="26" t="s">
        <v>685</v>
      </c>
    </row>
    <row r="352" spans="1:10" ht="15.75" hidden="1" customHeight="1" x14ac:dyDescent="0.25">
      <c r="A352" s="2" t="s">
        <v>712</v>
      </c>
      <c r="B352" s="2" t="s">
        <v>713</v>
      </c>
      <c r="C352" s="2">
        <v>2045</v>
      </c>
      <c r="D352" s="2" t="s">
        <v>241</v>
      </c>
      <c r="E352" s="2" t="s">
        <v>627</v>
      </c>
      <c r="F352" s="2" t="s">
        <v>717</v>
      </c>
      <c r="G352" s="2">
        <v>-966</v>
      </c>
      <c r="H352" s="2">
        <v>1.35625004768371</v>
      </c>
      <c r="I352" s="2">
        <v>1.2060612840140374</v>
      </c>
      <c r="J352" s="26" t="s">
        <v>685</v>
      </c>
    </row>
    <row r="353" spans="1:10" ht="15.75" hidden="1" customHeight="1" x14ac:dyDescent="0.25">
      <c r="A353" s="2" t="s">
        <v>712</v>
      </c>
      <c r="B353" s="2" t="s">
        <v>713</v>
      </c>
      <c r="C353" s="2">
        <v>2045</v>
      </c>
      <c r="D353" s="2" t="s">
        <v>241</v>
      </c>
      <c r="E353" s="2" t="s">
        <v>627</v>
      </c>
      <c r="F353" s="2" t="s">
        <v>716</v>
      </c>
      <c r="G353" s="2">
        <v>-959</v>
      </c>
      <c r="H353" s="2">
        <v>4.90301884710789E-2</v>
      </c>
      <c r="I353" s="2">
        <v>4.3600670955825198E-2</v>
      </c>
      <c r="J353" s="26" t="s">
        <v>685</v>
      </c>
    </row>
    <row r="354" spans="1:10" ht="15.75" hidden="1" customHeight="1" x14ac:dyDescent="0.25">
      <c r="A354" s="2" t="s">
        <v>712</v>
      </c>
      <c r="B354" s="2" t="s">
        <v>713</v>
      </c>
      <c r="C354" s="2">
        <v>2045</v>
      </c>
      <c r="D354" s="2" t="s">
        <v>241</v>
      </c>
      <c r="E354" s="2" t="s">
        <v>627</v>
      </c>
      <c r="F354" s="2" t="s">
        <v>715</v>
      </c>
      <c r="G354" s="2">
        <v>-943</v>
      </c>
      <c r="H354" s="2">
        <v>0.176112174987793</v>
      </c>
      <c r="I354" s="2">
        <v>0.15660982003948035</v>
      </c>
      <c r="J354" s="26" t="s">
        <v>685</v>
      </c>
    </row>
    <row r="355" spans="1:10" ht="15.75" hidden="1" customHeight="1" x14ac:dyDescent="0.25">
      <c r="A355" s="2" t="s">
        <v>712</v>
      </c>
      <c r="B355" s="2" t="s">
        <v>713</v>
      </c>
      <c r="C355" s="2">
        <v>2045</v>
      </c>
      <c r="D355" s="2" t="s">
        <v>241</v>
      </c>
      <c r="E355" s="2" t="s">
        <v>627</v>
      </c>
      <c r="F355" s="2" t="s">
        <v>717</v>
      </c>
      <c r="G355" s="2">
        <v>-863</v>
      </c>
      <c r="H355" s="2">
        <v>0.77140825986862105</v>
      </c>
      <c r="I355" s="2">
        <v>0.68598385525229721</v>
      </c>
      <c r="J355" s="26" t="s">
        <v>685</v>
      </c>
    </row>
    <row r="356" spans="1:10" ht="15.75" hidden="1" customHeight="1" x14ac:dyDescent="0.25">
      <c r="A356" s="2" t="s">
        <v>712</v>
      </c>
      <c r="B356" s="2" t="s">
        <v>713</v>
      </c>
      <c r="C356" s="2">
        <v>2045</v>
      </c>
      <c r="D356" s="2" t="s">
        <v>241</v>
      </c>
      <c r="E356" s="2" t="s">
        <v>627</v>
      </c>
      <c r="F356" s="2" t="s">
        <v>716</v>
      </c>
      <c r="G356" s="2">
        <v>-799</v>
      </c>
      <c r="H356" s="2">
        <v>1.22533049434423E-2</v>
      </c>
      <c r="I356" s="2">
        <v>1.0896395335611441E-2</v>
      </c>
      <c r="J356" s="26" t="s">
        <v>685</v>
      </c>
    </row>
    <row r="357" spans="1:10" ht="15.75" hidden="1" customHeight="1" x14ac:dyDescent="0.25">
      <c r="A357" s="2" t="s">
        <v>712</v>
      </c>
      <c r="B357" s="2" t="s">
        <v>713</v>
      </c>
      <c r="C357" s="2">
        <v>2045</v>
      </c>
      <c r="D357" s="2" t="s">
        <v>241</v>
      </c>
      <c r="E357" s="2" t="s">
        <v>627</v>
      </c>
      <c r="F357" s="2" t="s">
        <v>717</v>
      </c>
      <c r="G357" s="2">
        <v>-665</v>
      </c>
      <c r="H357" s="2">
        <v>3.79655621945858E-2</v>
      </c>
      <c r="I357" s="2">
        <v>3.3761322085789386E-2</v>
      </c>
      <c r="J357" s="26" t="s">
        <v>685</v>
      </c>
    </row>
    <row r="358" spans="1:10" ht="15.75" hidden="1" customHeight="1" x14ac:dyDescent="0.25">
      <c r="A358" s="2" t="s">
        <v>712</v>
      </c>
      <c r="B358" s="2" t="s">
        <v>713</v>
      </c>
      <c r="C358" s="2">
        <v>2045</v>
      </c>
      <c r="D358" s="2" t="s">
        <v>241</v>
      </c>
      <c r="E358" s="2" t="s">
        <v>627</v>
      </c>
      <c r="F358" s="2" t="s">
        <v>716</v>
      </c>
      <c r="G358" s="2">
        <v>-632</v>
      </c>
      <c r="H358" s="2">
        <v>4.6203830279409998E-3</v>
      </c>
      <c r="I358" s="2">
        <v>4.1087298738401506E-3</v>
      </c>
      <c r="J358" s="26" t="s">
        <v>685</v>
      </c>
    </row>
    <row r="359" spans="1:10" ht="15.75" hidden="1" customHeight="1" x14ac:dyDescent="0.25">
      <c r="A359" s="2" t="s">
        <v>712</v>
      </c>
      <c r="B359" s="2" t="s">
        <v>713</v>
      </c>
      <c r="C359" s="2">
        <v>2045</v>
      </c>
      <c r="D359" s="2" t="s">
        <v>241</v>
      </c>
      <c r="E359" s="2" t="s">
        <v>627</v>
      </c>
      <c r="F359" s="2" t="s">
        <v>716</v>
      </c>
      <c r="G359" s="2">
        <v>-501</v>
      </c>
      <c r="H359" s="2">
        <v>2.3066544905304898E-2</v>
      </c>
      <c r="I359" s="2">
        <v>2.0512195972838248E-2</v>
      </c>
      <c r="J359" s="26" t="s">
        <v>685</v>
      </c>
    </row>
    <row r="360" spans="1:10" ht="15.75" hidden="1" customHeight="1" x14ac:dyDescent="0.25">
      <c r="A360" s="2" t="s">
        <v>712</v>
      </c>
      <c r="B360" s="2" t="s">
        <v>713</v>
      </c>
      <c r="C360" s="2">
        <v>2045</v>
      </c>
      <c r="D360" s="2" t="s">
        <v>241</v>
      </c>
      <c r="E360" s="2" t="s">
        <v>627</v>
      </c>
      <c r="F360" s="2" t="s">
        <v>717</v>
      </c>
      <c r="G360" s="2">
        <v>-370</v>
      </c>
      <c r="H360" s="2">
        <v>0.29662075638771002</v>
      </c>
      <c r="I360" s="2">
        <v>0.26377349141860118</v>
      </c>
      <c r="J360" s="26" t="s">
        <v>685</v>
      </c>
    </row>
    <row r="361" spans="1:10" ht="15.75" hidden="1" customHeight="1" x14ac:dyDescent="0.25">
      <c r="A361" s="2" t="s">
        <v>712</v>
      </c>
      <c r="B361" s="2" t="s">
        <v>713</v>
      </c>
      <c r="C361" s="2">
        <v>2045</v>
      </c>
      <c r="D361" s="2" t="s">
        <v>241</v>
      </c>
      <c r="E361" s="2" t="s">
        <v>627</v>
      </c>
      <c r="F361" s="2" t="s">
        <v>716</v>
      </c>
      <c r="G361" s="2">
        <v>-351</v>
      </c>
      <c r="H361" s="2">
        <v>4.7253579832613E-3</v>
      </c>
      <c r="I361" s="2">
        <v>4.2020800857860557E-3</v>
      </c>
      <c r="J361" s="26" t="s">
        <v>685</v>
      </c>
    </row>
    <row r="362" spans="1:10" ht="15.75" hidden="1" customHeight="1" x14ac:dyDescent="0.25">
      <c r="A362" s="2" t="s">
        <v>712</v>
      </c>
      <c r="B362" s="2" t="s">
        <v>713</v>
      </c>
      <c r="C362" s="2">
        <v>2045</v>
      </c>
      <c r="D362" s="2" t="s">
        <v>241</v>
      </c>
      <c r="E362" s="2" t="s">
        <v>627</v>
      </c>
      <c r="F362" s="2" t="s">
        <v>717</v>
      </c>
      <c r="G362" s="2">
        <v>-300</v>
      </c>
      <c r="H362" s="2">
        <v>0.40442743897437999</v>
      </c>
      <c r="I362" s="2">
        <v>0.35964185009466676</v>
      </c>
      <c r="J362" s="26" t="s">
        <v>685</v>
      </c>
    </row>
    <row r="363" spans="1:10" ht="15.75" hidden="1" customHeight="1" x14ac:dyDescent="0.25">
      <c r="A363" s="2" t="s">
        <v>712</v>
      </c>
      <c r="B363" s="2" t="s">
        <v>713</v>
      </c>
      <c r="C363" s="2">
        <v>2045</v>
      </c>
      <c r="D363" s="2" t="s">
        <v>241</v>
      </c>
      <c r="E363" s="2" t="s">
        <v>627</v>
      </c>
      <c r="F363" s="2" t="s">
        <v>716</v>
      </c>
      <c r="G363" s="2">
        <v>-255</v>
      </c>
      <c r="H363" s="2">
        <v>5.8031000662599999E-4</v>
      </c>
      <c r="I363" s="2">
        <v>5.1604748911372484E-4</v>
      </c>
      <c r="J363" s="26" t="s">
        <v>685</v>
      </c>
    </row>
    <row r="364" spans="1:10" ht="15.75" hidden="1" customHeight="1" x14ac:dyDescent="0.25">
      <c r="A364" s="2" t="s">
        <v>712</v>
      </c>
      <c r="B364" s="2" t="s">
        <v>713</v>
      </c>
      <c r="C364" s="2">
        <v>2045</v>
      </c>
      <c r="D364" s="2" t="s">
        <v>241</v>
      </c>
      <c r="E364" s="2" t="s">
        <v>627</v>
      </c>
      <c r="F364" s="2" t="s">
        <v>717</v>
      </c>
      <c r="G364" s="2">
        <v>-230</v>
      </c>
      <c r="H364" s="2">
        <v>1.8331231549382199E-2</v>
      </c>
      <c r="I364" s="2">
        <v>1.6301262954987527E-2</v>
      </c>
      <c r="J364" s="26" t="s">
        <v>685</v>
      </c>
    </row>
    <row r="365" spans="1:10" ht="15.75" hidden="1" customHeight="1" x14ac:dyDescent="0.25">
      <c r="A365" s="2" t="s">
        <v>712</v>
      </c>
      <c r="B365" s="2" t="s">
        <v>713</v>
      </c>
      <c r="C365" s="2">
        <v>2045</v>
      </c>
      <c r="D365" s="2" t="s">
        <v>241</v>
      </c>
      <c r="E365" s="2" t="s">
        <v>627</v>
      </c>
      <c r="F365" s="2" t="s">
        <v>717</v>
      </c>
      <c r="G365" s="2">
        <v>-206</v>
      </c>
      <c r="H365" s="2">
        <v>7.9165734350680993E-3</v>
      </c>
      <c r="I365" s="2">
        <v>7.0399059070236454E-3</v>
      </c>
      <c r="J365" s="26" t="s">
        <v>685</v>
      </c>
    </row>
    <row r="366" spans="1:10" ht="15.75" hidden="1" customHeight="1" x14ac:dyDescent="0.25">
      <c r="A366" s="2" t="s">
        <v>712</v>
      </c>
      <c r="B366" s="2" t="s">
        <v>713</v>
      </c>
      <c r="C366" s="2">
        <v>2045</v>
      </c>
      <c r="D366" s="2" t="s">
        <v>241</v>
      </c>
      <c r="E366" s="2" t="s">
        <v>627</v>
      </c>
      <c r="F366" s="2" t="s">
        <v>717</v>
      </c>
      <c r="G366" s="2">
        <v>-151</v>
      </c>
      <c r="H366" s="2">
        <v>9.5537275075912503E-2</v>
      </c>
      <c r="I366" s="2">
        <v>8.4957643943345013E-2</v>
      </c>
      <c r="J366" s="26" t="s">
        <v>685</v>
      </c>
    </row>
    <row r="367" spans="1:10" ht="15.75" hidden="1" customHeight="1" x14ac:dyDescent="0.25">
      <c r="A367" s="2" t="s">
        <v>712</v>
      </c>
      <c r="B367" s="2" t="s">
        <v>713</v>
      </c>
      <c r="C367" s="2">
        <v>2045</v>
      </c>
      <c r="D367" s="2" t="s">
        <v>241</v>
      </c>
      <c r="E367" s="2" t="s">
        <v>627</v>
      </c>
      <c r="F367" s="2" t="s">
        <v>717</v>
      </c>
      <c r="G367" s="2">
        <v>-136</v>
      </c>
      <c r="H367" s="2">
        <v>5.8243838138877999E-3</v>
      </c>
      <c r="I367" s="2">
        <v>5.1794017136921706E-3</v>
      </c>
      <c r="J367" s="26" t="s">
        <v>685</v>
      </c>
    </row>
    <row r="368" spans="1:10" ht="15.75" hidden="1" customHeight="1" x14ac:dyDescent="0.25">
      <c r="A368" s="2" t="s">
        <v>712</v>
      </c>
      <c r="B368" s="2" t="s">
        <v>713</v>
      </c>
      <c r="C368" s="2">
        <v>2045</v>
      </c>
      <c r="D368" s="2" t="s">
        <v>241</v>
      </c>
      <c r="E368" s="2" t="s">
        <v>627</v>
      </c>
      <c r="F368" s="2" t="s">
        <v>716</v>
      </c>
      <c r="G368" s="2">
        <v>-123</v>
      </c>
      <c r="H368" s="2">
        <v>2.5954699958670002E-4</v>
      </c>
      <c r="I368" s="2">
        <v>2.308052177532735E-4</v>
      </c>
      <c r="J368" s="26" t="s">
        <v>685</v>
      </c>
    </row>
    <row r="369" spans="1:10" ht="15.75" hidden="1" customHeight="1" x14ac:dyDescent="0.25">
      <c r="A369" s="2" t="s">
        <v>712</v>
      </c>
      <c r="B369" s="2" t="s">
        <v>713</v>
      </c>
      <c r="C369" s="2">
        <v>2045</v>
      </c>
      <c r="D369" s="2" t="s">
        <v>241</v>
      </c>
      <c r="E369" s="2" t="s">
        <v>627</v>
      </c>
      <c r="F369" s="2" t="s">
        <v>717</v>
      </c>
      <c r="G369" s="2">
        <v>-78</v>
      </c>
      <c r="H369" s="2">
        <v>7.0847414433956105E-2</v>
      </c>
      <c r="I369" s="2">
        <v>6.3001895385900564E-2</v>
      </c>
      <c r="J369" s="26" t="s">
        <v>685</v>
      </c>
    </row>
    <row r="370" spans="1:10" ht="15.75" hidden="1" customHeight="1" x14ac:dyDescent="0.25">
      <c r="A370" s="2" t="s">
        <v>712</v>
      </c>
      <c r="B370" s="2" t="s">
        <v>713</v>
      </c>
      <c r="C370" s="2">
        <v>2045</v>
      </c>
      <c r="D370" s="2" t="s">
        <v>241</v>
      </c>
      <c r="E370" s="2" t="s">
        <v>627</v>
      </c>
      <c r="F370" s="2" t="s">
        <v>717</v>
      </c>
      <c r="G370" s="2">
        <v>-73</v>
      </c>
      <c r="H370" s="2">
        <v>5.07843308150768E-2</v>
      </c>
      <c r="I370" s="2">
        <v>4.5160562637568298E-2</v>
      </c>
      <c r="J370" s="26" t="s">
        <v>685</v>
      </c>
    </row>
    <row r="371" spans="1:10" ht="15.75" hidden="1" customHeight="1" x14ac:dyDescent="0.25">
      <c r="A371" s="2" t="s">
        <v>712</v>
      </c>
      <c r="B371" s="2" t="s">
        <v>713</v>
      </c>
      <c r="C371" s="2">
        <v>2045</v>
      </c>
      <c r="D371" s="2" t="s">
        <v>241</v>
      </c>
      <c r="E371" s="2" t="s">
        <v>627</v>
      </c>
      <c r="F371" s="2" t="s">
        <v>715</v>
      </c>
      <c r="G371" s="2">
        <v>0</v>
      </c>
      <c r="H371" s="2">
        <v>4.3854079246520996</v>
      </c>
      <c r="I371" s="2">
        <v>3.899775503465793</v>
      </c>
      <c r="J371" s="26" t="s">
        <v>685</v>
      </c>
    </row>
    <row r="372" spans="1:10" ht="15.75" hidden="1" customHeight="1" x14ac:dyDescent="0.25">
      <c r="A372" s="2" t="s">
        <v>712</v>
      </c>
      <c r="B372" s="2" t="s">
        <v>713</v>
      </c>
      <c r="C372" s="2">
        <v>2045</v>
      </c>
      <c r="D372" s="2" t="s">
        <v>241</v>
      </c>
      <c r="E372" s="2" t="s">
        <v>627</v>
      </c>
      <c r="F372" s="2" t="s">
        <v>717</v>
      </c>
      <c r="G372" s="2">
        <v>101</v>
      </c>
      <c r="H372" s="2">
        <v>1.40859000384808E-2</v>
      </c>
      <c r="I372" s="2">
        <v>1.2526052047642322E-2</v>
      </c>
      <c r="J372" s="26" t="s">
        <v>685</v>
      </c>
    </row>
    <row r="373" spans="1:10" ht="15.75" hidden="1" customHeight="1" x14ac:dyDescent="0.25">
      <c r="A373" s="2" t="s">
        <v>712</v>
      </c>
      <c r="B373" s="2" t="s">
        <v>713</v>
      </c>
      <c r="C373" s="2">
        <v>2045</v>
      </c>
      <c r="D373" s="2" t="s">
        <v>241</v>
      </c>
      <c r="E373" s="2" t="s">
        <v>627</v>
      </c>
      <c r="F373" s="2" t="s">
        <v>717</v>
      </c>
      <c r="G373" s="2">
        <v>213</v>
      </c>
      <c r="H373" s="2">
        <v>7.7926198719070001E-4</v>
      </c>
      <c r="I373" s="2">
        <v>6.9296787451521985E-4</v>
      </c>
      <c r="J373" s="26" t="s">
        <v>685</v>
      </c>
    </row>
    <row r="374" spans="1:10" ht="15.75" hidden="1" customHeight="1" x14ac:dyDescent="0.25">
      <c r="A374" s="2" t="s">
        <v>712</v>
      </c>
      <c r="B374" s="2" t="s">
        <v>713</v>
      </c>
      <c r="C374" s="2">
        <v>2045</v>
      </c>
      <c r="D374" s="2" t="s">
        <v>241</v>
      </c>
      <c r="E374" s="2" t="s">
        <v>627</v>
      </c>
      <c r="F374" s="2" t="s">
        <v>717</v>
      </c>
      <c r="G374" s="2">
        <v>220</v>
      </c>
      <c r="H374" s="2">
        <v>2.0747790113091E-3</v>
      </c>
      <c r="I374" s="2">
        <v>1.8450216040164817E-3</v>
      </c>
      <c r="J374" s="26" t="s">
        <v>685</v>
      </c>
    </row>
    <row r="375" spans="1:10" ht="15.75" hidden="1" customHeight="1" x14ac:dyDescent="0.25">
      <c r="A375" s="2" t="s">
        <v>712</v>
      </c>
      <c r="B375" s="2" t="s">
        <v>713</v>
      </c>
      <c r="C375" s="2">
        <v>2045</v>
      </c>
      <c r="D375" s="2" t="s">
        <v>241</v>
      </c>
      <c r="E375" s="2" t="s">
        <v>627</v>
      </c>
      <c r="F375" s="2" t="s">
        <v>715</v>
      </c>
      <c r="G375" s="2">
        <v>228</v>
      </c>
      <c r="H375" s="2">
        <v>0.448643028736114</v>
      </c>
      <c r="I375" s="2">
        <v>0.39896108260090674</v>
      </c>
      <c r="J375" s="26" t="s">
        <v>685</v>
      </c>
    </row>
    <row r="376" spans="1:10" ht="15.75" hidden="1" customHeight="1" x14ac:dyDescent="0.25">
      <c r="A376" s="2" t="s">
        <v>712</v>
      </c>
      <c r="B376" s="2" t="s">
        <v>713</v>
      </c>
      <c r="C376" s="2">
        <v>2045</v>
      </c>
      <c r="D376" s="2" t="s">
        <v>241</v>
      </c>
      <c r="E376" s="2" t="s">
        <v>627</v>
      </c>
      <c r="F376" s="2" t="s">
        <v>715</v>
      </c>
      <c r="G376" s="2">
        <v>232</v>
      </c>
      <c r="H376" s="2">
        <v>0.13402263820171301</v>
      </c>
      <c r="I376" s="2">
        <v>0.11918120511226156</v>
      </c>
      <c r="J376" s="26" t="s">
        <v>685</v>
      </c>
    </row>
    <row r="377" spans="1:10" ht="15.75" hidden="1" customHeight="1" x14ac:dyDescent="0.25">
      <c r="A377" s="2" t="s">
        <v>712</v>
      </c>
      <c r="B377" s="2" t="s">
        <v>713</v>
      </c>
      <c r="C377" s="2">
        <v>2045</v>
      </c>
      <c r="D377" s="2" t="s">
        <v>241</v>
      </c>
      <c r="E377" s="2" t="s">
        <v>627</v>
      </c>
      <c r="F377" s="2" t="s">
        <v>715</v>
      </c>
      <c r="G377" s="2">
        <v>247</v>
      </c>
      <c r="H377" s="2">
        <v>0.48234999179839999</v>
      </c>
      <c r="I377" s="2">
        <v>0.42893539539119463</v>
      </c>
      <c r="J377" s="26" t="s">
        <v>685</v>
      </c>
    </row>
    <row r="378" spans="1:10" ht="15.75" hidden="1" customHeight="1" x14ac:dyDescent="0.25">
      <c r="A378" s="2" t="s">
        <v>712</v>
      </c>
      <c r="B378" s="2" t="s">
        <v>713</v>
      </c>
      <c r="C378" s="2">
        <v>2045</v>
      </c>
      <c r="D378" s="2" t="s">
        <v>241</v>
      </c>
      <c r="E378" s="2" t="s">
        <v>627</v>
      </c>
      <c r="F378" s="2" t="s">
        <v>715</v>
      </c>
      <c r="G378" s="2">
        <v>276</v>
      </c>
      <c r="H378" s="2">
        <v>2.72706244140863E-2</v>
      </c>
      <c r="I378" s="2">
        <v>2.4250723052794864E-2</v>
      </c>
      <c r="J378" s="26" t="s">
        <v>685</v>
      </c>
    </row>
    <row r="379" spans="1:10" ht="15.75" hidden="1" customHeight="1" x14ac:dyDescent="0.25">
      <c r="A379" s="2" t="s">
        <v>712</v>
      </c>
      <c r="B379" s="2" t="s">
        <v>713</v>
      </c>
      <c r="C379" s="2">
        <v>2045</v>
      </c>
      <c r="D379" s="2" t="s">
        <v>241</v>
      </c>
      <c r="E379" s="2" t="s">
        <v>627</v>
      </c>
      <c r="F379" s="2" t="s">
        <v>715</v>
      </c>
      <c r="G379" s="2">
        <v>286</v>
      </c>
      <c r="H379" s="2">
        <v>0.160914257168769</v>
      </c>
      <c r="I379" s="2">
        <v>0.14309489311987847</v>
      </c>
      <c r="J379" s="26" t="s">
        <v>685</v>
      </c>
    </row>
    <row r="380" spans="1:10" ht="15.75" hidden="1" customHeight="1" x14ac:dyDescent="0.25">
      <c r="A380" s="2" t="s">
        <v>712</v>
      </c>
      <c r="B380" s="2" t="s">
        <v>713</v>
      </c>
      <c r="C380" s="2">
        <v>2045</v>
      </c>
      <c r="D380" s="2" t="s">
        <v>241</v>
      </c>
      <c r="E380" s="2" t="s">
        <v>627</v>
      </c>
      <c r="F380" s="2" t="s">
        <v>716</v>
      </c>
      <c r="G380" s="2">
        <v>335</v>
      </c>
      <c r="H380" s="2">
        <v>0.16810655593872001</v>
      </c>
      <c r="I380" s="2">
        <v>0.1494907292743651</v>
      </c>
      <c r="J380" s="26" t="s">
        <v>685</v>
      </c>
    </row>
    <row r="381" spans="1:10" ht="15.75" hidden="1" customHeight="1" x14ac:dyDescent="0.25">
      <c r="A381" s="2" t="s">
        <v>712</v>
      </c>
      <c r="B381" s="2" t="s">
        <v>713</v>
      </c>
      <c r="C381" s="2">
        <v>2045</v>
      </c>
      <c r="D381" s="2" t="s">
        <v>241</v>
      </c>
      <c r="E381" s="2" t="s">
        <v>627</v>
      </c>
      <c r="F381" s="2" t="s">
        <v>718</v>
      </c>
      <c r="G381" s="2">
        <v>441</v>
      </c>
      <c r="H381" s="2">
        <v>6.5649268217384997E-3</v>
      </c>
      <c r="I381" s="2">
        <v>5.8379382810761823E-3</v>
      </c>
      <c r="J381" s="26" t="s">
        <v>685</v>
      </c>
    </row>
    <row r="382" spans="1:10" ht="15.75" hidden="1" customHeight="1" x14ac:dyDescent="0.25">
      <c r="A382" s="2" t="s">
        <v>712</v>
      </c>
      <c r="B382" s="2" t="s">
        <v>713</v>
      </c>
      <c r="C382" s="2">
        <v>2045</v>
      </c>
      <c r="D382" s="2" t="s">
        <v>241</v>
      </c>
      <c r="E382" s="2" t="s">
        <v>627</v>
      </c>
      <c r="F382" s="2" t="s">
        <v>716</v>
      </c>
      <c r="G382" s="2">
        <v>523</v>
      </c>
      <c r="H382" s="2">
        <v>4.1731330566108001E-3</v>
      </c>
      <c r="I382" s="2">
        <v>3.711007583898866E-3</v>
      </c>
      <c r="J382" s="26" t="s">
        <v>685</v>
      </c>
    </row>
    <row r="383" spans="1:10" ht="15.75" hidden="1" customHeight="1" x14ac:dyDescent="0.25">
      <c r="A383" s="2" t="s">
        <v>712</v>
      </c>
      <c r="B383" s="2" t="s">
        <v>713</v>
      </c>
      <c r="C383" s="2">
        <v>2045</v>
      </c>
      <c r="D383" s="2" t="s">
        <v>241</v>
      </c>
      <c r="E383" s="2" t="s">
        <v>627</v>
      </c>
      <c r="F383" s="2" t="s">
        <v>718</v>
      </c>
      <c r="G383" s="2">
        <v>576</v>
      </c>
      <c r="H383" s="2">
        <v>0.128688484430313</v>
      </c>
      <c r="I383" s="2">
        <v>0.11443774622158706</v>
      </c>
      <c r="J383" s="26" t="s">
        <v>685</v>
      </c>
    </row>
    <row r="384" spans="1:10" ht="15.75" hidden="1" customHeight="1" x14ac:dyDescent="0.25">
      <c r="A384" s="2" t="s">
        <v>712</v>
      </c>
      <c r="B384" s="2" t="s">
        <v>713</v>
      </c>
      <c r="C384" s="2">
        <v>2045</v>
      </c>
      <c r="D384" s="2" t="s">
        <v>241</v>
      </c>
      <c r="E384" s="2" t="s">
        <v>627</v>
      </c>
      <c r="F384" s="2" t="s">
        <v>718</v>
      </c>
      <c r="G384" s="2">
        <v>581</v>
      </c>
      <c r="H384" s="2">
        <v>1.4141186140477701E-2</v>
      </c>
      <c r="I384" s="2">
        <v>1.2575215863176479E-2</v>
      </c>
      <c r="J384" s="26" t="s">
        <v>685</v>
      </c>
    </row>
    <row r="385" spans="1:10" ht="15.75" hidden="1" customHeight="1" x14ac:dyDescent="0.25">
      <c r="A385" s="2" t="s">
        <v>712</v>
      </c>
      <c r="B385" s="2" t="s">
        <v>713</v>
      </c>
      <c r="C385" s="2">
        <v>2045</v>
      </c>
      <c r="D385" s="2" t="s">
        <v>241</v>
      </c>
      <c r="E385" s="2" t="s">
        <v>627</v>
      </c>
      <c r="F385" s="2" t="s">
        <v>715</v>
      </c>
      <c r="G385" s="2">
        <v>590</v>
      </c>
      <c r="H385" s="2">
        <v>1.3696970418096001E-3</v>
      </c>
      <c r="I385" s="2">
        <v>1.2180191814749799E-3</v>
      </c>
      <c r="J385" s="26" t="s">
        <v>685</v>
      </c>
    </row>
    <row r="386" spans="1:10" ht="15.75" hidden="1" customHeight="1" x14ac:dyDescent="0.25">
      <c r="A386" s="2" t="s">
        <v>712</v>
      </c>
      <c r="B386" s="2" t="s">
        <v>713</v>
      </c>
      <c r="C386" s="2">
        <v>2045</v>
      </c>
      <c r="D386" s="2" t="s">
        <v>241</v>
      </c>
      <c r="E386" s="2" t="s">
        <v>627</v>
      </c>
      <c r="F386" s="2" t="s">
        <v>718</v>
      </c>
      <c r="G386" s="2">
        <v>612</v>
      </c>
      <c r="H386" s="2">
        <v>6.2365368939935996E-3</v>
      </c>
      <c r="I386" s="2">
        <v>5.5459136809003487E-3</v>
      </c>
      <c r="J386" s="26" t="s">
        <v>685</v>
      </c>
    </row>
    <row r="387" spans="1:10" ht="15.75" hidden="1" customHeight="1" x14ac:dyDescent="0.25">
      <c r="A387" s="2" t="s">
        <v>712</v>
      </c>
      <c r="B387" s="2" t="s">
        <v>713</v>
      </c>
      <c r="C387" s="2">
        <v>2045</v>
      </c>
      <c r="D387" s="2" t="s">
        <v>241</v>
      </c>
      <c r="E387" s="2" t="s">
        <v>627</v>
      </c>
      <c r="F387" s="2" t="s">
        <v>718</v>
      </c>
      <c r="G387" s="2">
        <v>679</v>
      </c>
      <c r="H387" s="2">
        <v>0.91091454029083196</v>
      </c>
      <c r="I387" s="2">
        <v>0.81004145361433044</v>
      </c>
      <c r="J387" s="26" t="s">
        <v>685</v>
      </c>
    </row>
    <row r="388" spans="1:10" ht="15.75" hidden="1" customHeight="1" x14ac:dyDescent="0.25">
      <c r="A388" s="2" t="s">
        <v>712</v>
      </c>
      <c r="B388" s="2" t="s">
        <v>713</v>
      </c>
      <c r="C388" s="2">
        <v>2045</v>
      </c>
      <c r="D388" s="2" t="s">
        <v>241</v>
      </c>
      <c r="E388" s="2" t="s">
        <v>627</v>
      </c>
      <c r="F388" s="2" t="s">
        <v>718</v>
      </c>
      <c r="G388" s="2">
        <v>691</v>
      </c>
      <c r="H388" s="2">
        <v>4.0887314826250097E-2</v>
      </c>
      <c r="I388" s="2">
        <v>3.6359524929383477E-2</v>
      </c>
      <c r="J388" s="26" t="s">
        <v>685</v>
      </c>
    </row>
    <row r="389" spans="1:10" ht="15.75" hidden="1" customHeight="1" x14ac:dyDescent="0.25">
      <c r="A389" s="2" t="s">
        <v>712</v>
      </c>
      <c r="B389" s="2" t="s">
        <v>713</v>
      </c>
      <c r="C389" s="2">
        <v>2045</v>
      </c>
      <c r="D389" s="2" t="s">
        <v>241</v>
      </c>
      <c r="E389" s="2" t="s">
        <v>627</v>
      </c>
      <c r="F389" s="2" t="s">
        <v>718</v>
      </c>
      <c r="G389" s="2">
        <v>697</v>
      </c>
      <c r="H389" s="2">
        <v>7.954000029713E-4</v>
      </c>
      <c r="I389" s="2">
        <v>7.073187945885721E-4</v>
      </c>
      <c r="J389" s="26" t="s">
        <v>685</v>
      </c>
    </row>
    <row r="390" spans="1:10" ht="15.75" hidden="1" customHeight="1" x14ac:dyDescent="0.25">
      <c r="A390" s="2" t="s">
        <v>712</v>
      </c>
      <c r="B390" s="2" t="s">
        <v>713</v>
      </c>
      <c r="C390" s="2">
        <v>2045</v>
      </c>
      <c r="D390" s="2" t="s">
        <v>241</v>
      </c>
      <c r="E390" s="2" t="s">
        <v>627</v>
      </c>
      <c r="F390" s="2" t="s">
        <v>718</v>
      </c>
      <c r="G390" s="2">
        <v>698</v>
      </c>
      <c r="H390" s="2">
        <v>3.3089887350797702E-2</v>
      </c>
      <c r="I390" s="2">
        <v>2.9425570966313392E-2</v>
      </c>
      <c r="J390" s="26" t="s">
        <v>685</v>
      </c>
    </row>
    <row r="391" spans="1:10" ht="15.75" hidden="1" customHeight="1" x14ac:dyDescent="0.25">
      <c r="A391" s="2" t="s">
        <v>712</v>
      </c>
      <c r="B391" s="2" t="s">
        <v>713</v>
      </c>
      <c r="C391" s="2">
        <v>2045</v>
      </c>
      <c r="D391" s="2" t="s">
        <v>241</v>
      </c>
      <c r="E391" s="2" t="s">
        <v>627</v>
      </c>
      <c r="F391" s="2" t="s">
        <v>718</v>
      </c>
      <c r="G391" s="2">
        <v>739</v>
      </c>
      <c r="H391" s="2">
        <v>0.407411068677902</v>
      </c>
      <c r="I391" s="2">
        <v>0.36229507785115445</v>
      </c>
      <c r="J391" s="26" t="s">
        <v>685</v>
      </c>
    </row>
    <row r="392" spans="1:10" ht="15.75" hidden="1" customHeight="1" x14ac:dyDescent="0.25">
      <c r="A392" s="2" t="s">
        <v>712</v>
      </c>
      <c r="B392" s="2" t="s">
        <v>713</v>
      </c>
      <c r="C392" s="2">
        <v>2045</v>
      </c>
      <c r="D392" s="2" t="s">
        <v>241</v>
      </c>
      <c r="E392" s="2" t="s">
        <v>627</v>
      </c>
      <c r="F392" s="2" t="s">
        <v>718</v>
      </c>
      <c r="G392" s="2">
        <v>793</v>
      </c>
      <c r="H392" s="2">
        <v>1.24521292746067E-2</v>
      </c>
      <c r="I392" s="2">
        <v>1.107320220728448E-2</v>
      </c>
      <c r="J392" s="26" t="s">
        <v>685</v>
      </c>
    </row>
    <row r="393" spans="1:10" ht="15.75" hidden="1" customHeight="1" x14ac:dyDescent="0.25">
      <c r="A393" s="2" t="s">
        <v>712</v>
      </c>
      <c r="B393" s="2" t="s">
        <v>713</v>
      </c>
      <c r="C393" s="2">
        <v>2045</v>
      </c>
      <c r="D393" s="2" t="s">
        <v>241</v>
      </c>
      <c r="E393" s="2" t="s">
        <v>627</v>
      </c>
      <c r="F393" s="2" t="s">
        <v>715</v>
      </c>
      <c r="G393" s="2">
        <v>879</v>
      </c>
      <c r="H393" s="2">
        <v>2.0700648892671E-3</v>
      </c>
      <c r="I393" s="2">
        <v>1.8408295156234278E-3</v>
      </c>
      <c r="J393" s="26" t="s">
        <v>685</v>
      </c>
    </row>
    <row r="394" spans="1:10" ht="15.75" hidden="1" customHeight="1" x14ac:dyDescent="0.25">
      <c r="A394" s="2" t="s">
        <v>712</v>
      </c>
      <c r="B394" s="2" t="s">
        <v>713</v>
      </c>
      <c r="C394" s="2">
        <v>2045</v>
      </c>
      <c r="D394" s="2" t="s">
        <v>241</v>
      </c>
      <c r="E394" s="2" t="s">
        <v>627</v>
      </c>
      <c r="F394" s="2" t="s">
        <v>718</v>
      </c>
      <c r="G394" s="2">
        <v>936</v>
      </c>
      <c r="H394" s="2">
        <v>1.0362169705331E-3</v>
      </c>
      <c r="I394" s="2">
        <v>9.2146811138010571E-4</v>
      </c>
      <c r="J394" s="26" t="s">
        <v>685</v>
      </c>
    </row>
    <row r="395" spans="1:10" ht="15.75" hidden="1" customHeight="1" x14ac:dyDescent="0.25">
      <c r="A395" s="2" t="s">
        <v>712</v>
      </c>
      <c r="B395" s="2" t="s">
        <v>713</v>
      </c>
      <c r="C395" s="2">
        <v>2045</v>
      </c>
      <c r="D395" s="2" t="s">
        <v>241</v>
      </c>
      <c r="E395" s="2" t="s">
        <v>627</v>
      </c>
      <c r="F395" s="2" t="s">
        <v>715</v>
      </c>
      <c r="G395" s="2">
        <v>989</v>
      </c>
      <c r="H395" s="2">
        <v>9.1651752591132996E-3</v>
      </c>
      <c r="I395" s="2">
        <v>8.1502397438423645E-3</v>
      </c>
      <c r="J395" s="26" t="s">
        <v>685</v>
      </c>
    </row>
    <row r="396" spans="1:10" ht="15.75" hidden="1" customHeight="1" x14ac:dyDescent="0.25">
      <c r="A396" s="2" t="s">
        <v>712</v>
      </c>
      <c r="B396" s="2" t="s">
        <v>713</v>
      </c>
      <c r="C396" s="2">
        <v>2045</v>
      </c>
      <c r="D396" s="2" t="s">
        <v>241</v>
      </c>
      <c r="E396" s="2" t="s">
        <v>627</v>
      </c>
      <c r="F396" s="2" t="s">
        <v>715</v>
      </c>
      <c r="G396" s="2">
        <v>1052</v>
      </c>
      <c r="H396" s="2">
        <v>1.2132423929870099E-2</v>
      </c>
      <c r="I396" s="2">
        <v>1.0788900474548913E-2</v>
      </c>
      <c r="J396" s="26" t="s">
        <v>685</v>
      </c>
    </row>
    <row r="397" spans="1:10" ht="15.75" hidden="1" customHeight="1" x14ac:dyDescent="0.25">
      <c r="A397" s="2" t="s">
        <v>712</v>
      </c>
      <c r="B397" s="2" t="s">
        <v>713</v>
      </c>
      <c r="C397" s="2">
        <v>2045</v>
      </c>
      <c r="D397" s="2" t="s">
        <v>241</v>
      </c>
      <c r="E397" s="2" t="s">
        <v>627</v>
      </c>
      <c r="F397" s="2" t="s">
        <v>718</v>
      </c>
      <c r="G397" s="2">
        <v>1089</v>
      </c>
      <c r="H397" s="2">
        <v>2.609319926705E-4</v>
      </c>
      <c r="I397" s="2">
        <v>2.3203683911973992E-4</v>
      </c>
      <c r="J397" s="26" t="s">
        <v>685</v>
      </c>
    </row>
    <row r="398" spans="1:10" ht="15.75" hidden="1" customHeight="1" x14ac:dyDescent="0.25">
      <c r="A398" s="2" t="s">
        <v>712</v>
      </c>
      <c r="B398" s="2" t="s">
        <v>713</v>
      </c>
      <c r="C398" s="2">
        <v>2045</v>
      </c>
      <c r="D398" s="2" t="s">
        <v>241</v>
      </c>
      <c r="E398" s="2" t="s">
        <v>627</v>
      </c>
      <c r="F398" s="2" t="s">
        <v>718</v>
      </c>
      <c r="G398" s="2">
        <v>1289</v>
      </c>
      <c r="H398" s="2">
        <v>6.7944765090942397E-2</v>
      </c>
      <c r="I398" s="2">
        <v>6.042068036610649E-2</v>
      </c>
      <c r="J398" s="26" t="s">
        <v>685</v>
      </c>
    </row>
    <row r="399" spans="1:10" ht="15.75" hidden="1" customHeight="1" x14ac:dyDescent="0.25">
      <c r="A399" s="2" t="s">
        <v>712</v>
      </c>
      <c r="B399" s="2" t="s">
        <v>713</v>
      </c>
      <c r="C399" s="2">
        <v>2045</v>
      </c>
      <c r="D399" s="2" t="s">
        <v>241</v>
      </c>
      <c r="E399" s="2" t="s">
        <v>627</v>
      </c>
      <c r="F399" s="2" t="s">
        <v>718</v>
      </c>
      <c r="G399" s="2">
        <v>1473</v>
      </c>
      <c r="H399" s="2">
        <v>5.8461870066822E-3</v>
      </c>
      <c r="I399" s="2">
        <v>5.1987904589623594E-3</v>
      </c>
      <c r="J399" s="26" t="s">
        <v>685</v>
      </c>
    </row>
    <row r="400" spans="1:10" ht="15.75" hidden="1" customHeight="1" x14ac:dyDescent="0.25">
      <c r="A400" s="2" t="s">
        <v>712</v>
      </c>
      <c r="B400" s="2" t="s">
        <v>713</v>
      </c>
      <c r="C400" s="2">
        <v>2045</v>
      </c>
      <c r="D400" s="2" t="s">
        <v>241</v>
      </c>
      <c r="E400" s="2" t="s">
        <v>627</v>
      </c>
      <c r="F400" s="2" t="s">
        <v>715</v>
      </c>
      <c r="G400" s="2">
        <v>1476</v>
      </c>
      <c r="H400" s="2">
        <v>3.5122199915349998E-4</v>
      </c>
      <c r="I400" s="2">
        <v>3.1232828783784395E-4</v>
      </c>
      <c r="J400" s="26" t="s">
        <v>685</v>
      </c>
    </row>
    <row r="401" spans="1:10" ht="15.75" hidden="1" customHeight="1" x14ac:dyDescent="0.25">
      <c r="A401" s="2" t="s">
        <v>712</v>
      </c>
      <c r="B401" s="2" t="s">
        <v>713</v>
      </c>
      <c r="C401" s="2">
        <v>2045</v>
      </c>
      <c r="D401" s="2" t="s">
        <v>241</v>
      </c>
      <c r="E401" s="2" t="s">
        <v>627</v>
      </c>
      <c r="F401" s="2" t="s">
        <v>715</v>
      </c>
      <c r="G401" s="2">
        <v>1539</v>
      </c>
      <c r="H401" s="2">
        <v>2.8366187587380399E-2</v>
      </c>
      <c r="I401" s="2">
        <v>2.5224965471999348E-2</v>
      </c>
      <c r="J401" s="26" t="s">
        <v>685</v>
      </c>
    </row>
    <row r="402" spans="1:10" ht="15.75" hidden="1" customHeight="1" x14ac:dyDescent="0.25">
      <c r="A402" s="2" t="s">
        <v>712</v>
      </c>
      <c r="B402" s="2" t="s">
        <v>713</v>
      </c>
      <c r="C402" s="2">
        <v>2045</v>
      </c>
      <c r="D402" s="2" t="s">
        <v>241</v>
      </c>
      <c r="E402" s="2" t="s">
        <v>627</v>
      </c>
      <c r="F402" s="2" t="s">
        <v>715</v>
      </c>
      <c r="G402" s="2">
        <v>100000</v>
      </c>
      <c r="H402" s="40">
        <v>9.9999999999999998E-13</v>
      </c>
      <c r="I402" s="2">
        <v>8.8926174496644289E-13</v>
      </c>
      <c r="J402" s="26" t="s">
        <v>685</v>
      </c>
    </row>
    <row r="403" spans="1:10" ht="15.75" hidden="1" customHeight="1" x14ac:dyDescent="0.25">
      <c r="A403" s="2" t="s">
        <v>712</v>
      </c>
      <c r="B403" s="2" t="s">
        <v>713</v>
      </c>
      <c r="C403" s="2">
        <v>2050</v>
      </c>
      <c r="D403" s="2" t="s">
        <v>241</v>
      </c>
      <c r="E403" s="2" t="s">
        <v>627</v>
      </c>
      <c r="F403" s="2" t="s">
        <v>714</v>
      </c>
      <c r="G403" s="2">
        <v>-100000</v>
      </c>
      <c r="H403" s="2">
        <v>0</v>
      </c>
      <c r="I403" s="2">
        <v>0</v>
      </c>
      <c r="J403" s="26" t="s">
        <v>685</v>
      </c>
    </row>
    <row r="404" spans="1:10" ht="15.75" hidden="1" customHeight="1" x14ac:dyDescent="0.25">
      <c r="A404" s="2" t="s">
        <v>712</v>
      </c>
      <c r="B404" s="2" t="s">
        <v>713</v>
      </c>
      <c r="C404" s="2">
        <v>2050</v>
      </c>
      <c r="D404" s="2" t="s">
        <v>241</v>
      </c>
      <c r="E404" s="2" t="s">
        <v>627</v>
      </c>
      <c r="F404" s="2" t="s">
        <v>714</v>
      </c>
      <c r="G404" s="2">
        <v>-8867</v>
      </c>
      <c r="H404" s="2">
        <v>0</v>
      </c>
      <c r="I404" s="2">
        <v>0</v>
      </c>
      <c r="J404" s="26" t="s">
        <v>685</v>
      </c>
    </row>
    <row r="405" spans="1:10" ht="15.75" hidden="1" customHeight="1" x14ac:dyDescent="0.25">
      <c r="A405" s="2" t="s">
        <v>712</v>
      </c>
      <c r="B405" s="2" t="s">
        <v>713</v>
      </c>
      <c r="C405" s="2">
        <v>2050</v>
      </c>
      <c r="D405" s="2" t="s">
        <v>241</v>
      </c>
      <c r="E405" s="2" t="s">
        <v>627</v>
      </c>
      <c r="F405" s="2" t="s">
        <v>714</v>
      </c>
      <c r="G405" s="2">
        <v>-8867</v>
      </c>
      <c r="H405" s="2">
        <v>1.2816800153810001E-4</v>
      </c>
      <c r="I405" s="2">
        <v>1.1397490069663256E-4</v>
      </c>
      <c r="J405" s="26" t="s">
        <v>685</v>
      </c>
    </row>
    <row r="406" spans="1:10" ht="15.75" hidden="1" customHeight="1" x14ac:dyDescent="0.25">
      <c r="A406" s="2" t="s">
        <v>712</v>
      </c>
      <c r="B406" s="2" t="s">
        <v>713</v>
      </c>
      <c r="C406" s="2">
        <v>2050</v>
      </c>
      <c r="D406" s="2" t="s">
        <v>241</v>
      </c>
      <c r="E406" s="2" t="s">
        <v>627</v>
      </c>
      <c r="F406" s="2" t="s">
        <v>716</v>
      </c>
      <c r="G406" s="2">
        <v>-1901</v>
      </c>
      <c r="H406" s="2">
        <v>1.30918165668845E-2</v>
      </c>
      <c r="I406" s="2">
        <v>1.1642051645048297E-2</v>
      </c>
      <c r="J406" s="26" t="s">
        <v>685</v>
      </c>
    </row>
    <row r="407" spans="1:10" ht="15.75" hidden="1" customHeight="1" x14ac:dyDescent="0.25">
      <c r="A407" s="2" t="s">
        <v>712</v>
      </c>
      <c r="B407" s="2" t="s">
        <v>713</v>
      </c>
      <c r="C407" s="2">
        <v>2050</v>
      </c>
      <c r="D407" s="2" t="s">
        <v>241</v>
      </c>
      <c r="E407" s="2" t="s">
        <v>627</v>
      </c>
      <c r="F407" s="2" t="s">
        <v>715</v>
      </c>
      <c r="G407" s="2">
        <v>-1429</v>
      </c>
      <c r="H407" s="2">
        <v>4.6821311116219001E-3</v>
      </c>
      <c r="I407" s="2">
        <v>4.1636400824825621E-3</v>
      </c>
      <c r="J407" s="26" t="s">
        <v>685</v>
      </c>
    </row>
    <row r="408" spans="1:10" ht="15.75" hidden="1" customHeight="1" x14ac:dyDescent="0.25">
      <c r="A408" s="2" t="s">
        <v>712</v>
      </c>
      <c r="B408" s="2" t="s">
        <v>713</v>
      </c>
      <c r="C408" s="2">
        <v>2050</v>
      </c>
      <c r="D408" s="2" t="s">
        <v>241</v>
      </c>
      <c r="E408" s="2" t="s">
        <v>627</v>
      </c>
      <c r="F408" s="2" t="s">
        <v>716</v>
      </c>
      <c r="G408" s="2">
        <v>-1206</v>
      </c>
      <c r="H408" s="2">
        <v>0.29001089930534302</v>
      </c>
      <c r="I408" s="2">
        <v>0.2578955983755567</v>
      </c>
      <c r="J408" s="26" t="s">
        <v>685</v>
      </c>
    </row>
    <row r="409" spans="1:10" ht="15.75" hidden="1" customHeight="1" x14ac:dyDescent="0.25">
      <c r="A409" s="2" t="s">
        <v>712</v>
      </c>
      <c r="B409" s="2" t="s">
        <v>713</v>
      </c>
      <c r="C409" s="2">
        <v>2050</v>
      </c>
      <c r="D409" s="2" t="s">
        <v>241</v>
      </c>
      <c r="E409" s="2" t="s">
        <v>627</v>
      </c>
      <c r="F409" s="2" t="s">
        <v>716</v>
      </c>
      <c r="G409" s="2">
        <v>-1071</v>
      </c>
      <c r="H409" s="2">
        <v>4.75200526416302E-2</v>
      </c>
      <c r="I409" s="2">
        <v>4.2257764932993297E-2</v>
      </c>
      <c r="J409" s="26" t="s">
        <v>685</v>
      </c>
    </row>
    <row r="410" spans="1:10" ht="15.75" hidden="1" customHeight="1" x14ac:dyDescent="0.25">
      <c r="A410" s="2" t="s">
        <v>712</v>
      </c>
      <c r="B410" s="2" t="s">
        <v>713</v>
      </c>
      <c r="C410" s="2">
        <v>2050</v>
      </c>
      <c r="D410" s="2" t="s">
        <v>241</v>
      </c>
      <c r="E410" s="2" t="s">
        <v>627</v>
      </c>
      <c r="F410" s="2" t="s">
        <v>716</v>
      </c>
      <c r="G410" s="2">
        <v>-1052</v>
      </c>
      <c r="H410" s="2">
        <v>4.8792883753776599E-2</v>
      </c>
      <c r="I410" s="2">
        <v>4.3389644948828181E-2</v>
      </c>
      <c r="J410" s="26" t="s">
        <v>685</v>
      </c>
    </row>
    <row r="411" spans="1:10" ht="15.75" hidden="1" customHeight="1" x14ac:dyDescent="0.25">
      <c r="A411" s="2" t="s">
        <v>712</v>
      </c>
      <c r="B411" s="2" t="s">
        <v>713</v>
      </c>
      <c r="C411" s="2">
        <v>2050</v>
      </c>
      <c r="D411" s="2" t="s">
        <v>241</v>
      </c>
      <c r="E411" s="2" t="s">
        <v>627</v>
      </c>
      <c r="F411" s="2" t="s">
        <v>717</v>
      </c>
      <c r="G411" s="2">
        <v>-1048</v>
      </c>
      <c r="H411" s="2">
        <v>1.3396786451339699</v>
      </c>
      <c r="I411" s="2">
        <v>1.1913249696661141</v>
      </c>
      <c r="J411" s="26" t="s">
        <v>685</v>
      </c>
    </row>
    <row r="412" spans="1:10" ht="15.75" hidden="1" customHeight="1" x14ac:dyDescent="0.25">
      <c r="A412" s="2" t="s">
        <v>712</v>
      </c>
      <c r="B412" s="2" t="s">
        <v>713</v>
      </c>
      <c r="C412" s="2">
        <v>2050</v>
      </c>
      <c r="D412" s="2" t="s">
        <v>241</v>
      </c>
      <c r="E412" s="2" t="s">
        <v>627</v>
      </c>
      <c r="F412" s="2" t="s">
        <v>715</v>
      </c>
      <c r="G412" s="2">
        <v>-1015</v>
      </c>
      <c r="H412" s="2">
        <v>0.16889174282550801</v>
      </c>
      <c r="I412" s="2">
        <v>0.15018896593543496</v>
      </c>
      <c r="J412" s="26" t="s">
        <v>685</v>
      </c>
    </row>
    <row r="413" spans="1:10" ht="15.75" hidden="1" customHeight="1" x14ac:dyDescent="0.25">
      <c r="A413" s="2" t="s">
        <v>712</v>
      </c>
      <c r="B413" s="2" t="s">
        <v>713</v>
      </c>
      <c r="C413" s="2">
        <v>2050</v>
      </c>
      <c r="D413" s="2" t="s">
        <v>241</v>
      </c>
      <c r="E413" s="2" t="s">
        <v>627</v>
      </c>
      <c r="F413" s="2" t="s">
        <v>717</v>
      </c>
      <c r="G413" s="2">
        <v>-928</v>
      </c>
      <c r="H413" s="2">
        <v>0.73978126049041704</v>
      </c>
      <c r="I413" s="2">
        <v>0.65785917459718291</v>
      </c>
      <c r="J413" s="26" t="s">
        <v>685</v>
      </c>
    </row>
    <row r="414" spans="1:10" ht="15.75" hidden="1" customHeight="1" x14ac:dyDescent="0.25">
      <c r="A414" s="2" t="s">
        <v>712</v>
      </c>
      <c r="B414" s="2" t="s">
        <v>713</v>
      </c>
      <c r="C414" s="2">
        <v>2050</v>
      </c>
      <c r="D414" s="2" t="s">
        <v>241</v>
      </c>
      <c r="E414" s="2" t="s">
        <v>627</v>
      </c>
      <c r="F414" s="2" t="s">
        <v>716</v>
      </c>
      <c r="G414" s="2">
        <v>-876</v>
      </c>
      <c r="H414" s="2">
        <v>1.17818862199783E-2</v>
      </c>
      <c r="I414" s="2">
        <v>1.0477180698973991E-2</v>
      </c>
      <c r="J414" s="26" t="s">
        <v>685</v>
      </c>
    </row>
    <row r="415" spans="1:10" ht="15.75" hidden="1" customHeight="1" x14ac:dyDescent="0.25">
      <c r="A415" s="2" t="s">
        <v>712</v>
      </c>
      <c r="B415" s="2" t="s">
        <v>713</v>
      </c>
      <c r="C415" s="2">
        <v>2050</v>
      </c>
      <c r="D415" s="2" t="s">
        <v>241</v>
      </c>
      <c r="E415" s="2" t="s">
        <v>627</v>
      </c>
      <c r="F415" s="2" t="s">
        <v>717</v>
      </c>
      <c r="G415" s="2">
        <v>-708</v>
      </c>
      <c r="H415" s="2">
        <v>3.7296283990144702E-2</v>
      </c>
      <c r="I415" s="2">
        <v>3.3166158581840084E-2</v>
      </c>
      <c r="J415" s="26" t="s">
        <v>685</v>
      </c>
    </row>
    <row r="416" spans="1:10" ht="15.75" hidden="1" customHeight="1" x14ac:dyDescent="0.25">
      <c r="A416" s="2" t="s">
        <v>712</v>
      </c>
      <c r="B416" s="2" t="s">
        <v>713</v>
      </c>
      <c r="C416" s="2">
        <v>2050</v>
      </c>
      <c r="D416" s="2" t="s">
        <v>241</v>
      </c>
      <c r="E416" s="2" t="s">
        <v>627</v>
      </c>
      <c r="F416" s="2" t="s">
        <v>716</v>
      </c>
      <c r="G416" s="2">
        <v>-665</v>
      </c>
      <c r="H416" s="2">
        <v>4.5946431346237998E-3</v>
      </c>
      <c r="I416" s="2">
        <v>4.085840371393647E-3</v>
      </c>
      <c r="J416" s="26" t="s">
        <v>685</v>
      </c>
    </row>
    <row r="417" spans="1:10" ht="15.75" hidden="1" customHeight="1" x14ac:dyDescent="0.25">
      <c r="A417" s="2" t="s">
        <v>712</v>
      </c>
      <c r="B417" s="2" t="s">
        <v>713</v>
      </c>
      <c r="C417" s="2">
        <v>2050</v>
      </c>
      <c r="D417" s="2" t="s">
        <v>241</v>
      </c>
      <c r="E417" s="2" t="s">
        <v>627</v>
      </c>
      <c r="F417" s="2" t="s">
        <v>716</v>
      </c>
      <c r="G417" s="2">
        <v>-559</v>
      </c>
      <c r="H417" s="2">
        <v>2.2382477298378899E-2</v>
      </c>
      <c r="I417" s="2">
        <v>1.9903880819028216E-2</v>
      </c>
      <c r="J417" s="26" t="s">
        <v>685</v>
      </c>
    </row>
    <row r="418" spans="1:10" ht="15.75" hidden="1" customHeight="1" x14ac:dyDescent="0.25">
      <c r="A418" s="2" t="s">
        <v>712</v>
      </c>
      <c r="B418" s="2" t="s">
        <v>713</v>
      </c>
      <c r="C418" s="2">
        <v>2050</v>
      </c>
      <c r="D418" s="2" t="s">
        <v>241</v>
      </c>
      <c r="E418" s="2" t="s">
        <v>627</v>
      </c>
      <c r="F418" s="2" t="s">
        <v>717</v>
      </c>
      <c r="G418" s="2">
        <v>-396</v>
      </c>
      <c r="H418" s="2">
        <v>0.29387691617012002</v>
      </c>
      <c r="I418" s="2">
        <v>0.26133349927879801</v>
      </c>
      <c r="J418" s="26" t="s">
        <v>685</v>
      </c>
    </row>
    <row r="419" spans="1:10" ht="15.75" hidden="1" customHeight="1" x14ac:dyDescent="0.25">
      <c r="A419" s="2" t="s">
        <v>712</v>
      </c>
      <c r="B419" s="2" t="s">
        <v>713</v>
      </c>
      <c r="C419" s="2">
        <v>2050</v>
      </c>
      <c r="D419" s="2" t="s">
        <v>241</v>
      </c>
      <c r="E419" s="2" t="s">
        <v>627</v>
      </c>
      <c r="F419" s="2" t="s">
        <v>716</v>
      </c>
      <c r="G419" s="2">
        <v>-384</v>
      </c>
      <c r="H419" s="2">
        <v>4.5478590764104999E-3</v>
      </c>
      <c r="I419" s="2">
        <v>4.044237098150277E-3</v>
      </c>
      <c r="J419" s="26" t="s">
        <v>685</v>
      </c>
    </row>
    <row r="420" spans="1:10" ht="15.75" hidden="1" customHeight="1" x14ac:dyDescent="0.25">
      <c r="A420" s="2" t="s">
        <v>712</v>
      </c>
      <c r="B420" s="2" t="s">
        <v>713</v>
      </c>
      <c r="C420" s="2">
        <v>2050</v>
      </c>
      <c r="D420" s="2" t="s">
        <v>241</v>
      </c>
      <c r="E420" s="2" t="s">
        <v>627</v>
      </c>
      <c r="F420" s="2" t="s">
        <v>717</v>
      </c>
      <c r="G420" s="2">
        <v>-338</v>
      </c>
      <c r="H420" s="2">
        <v>0.38902714848518299</v>
      </c>
      <c r="I420" s="2">
        <v>0.34594696090125332</v>
      </c>
      <c r="J420" s="26" t="s">
        <v>685</v>
      </c>
    </row>
    <row r="421" spans="1:10" ht="15.75" hidden="1" customHeight="1" x14ac:dyDescent="0.25">
      <c r="A421" s="2" t="s">
        <v>712</v>
      </c>
      <c r="B421" s="2" t="s">
        <v>713</v>
      </c>
      <c r="C421" s="2">
        <v>2050</v>
      </c>
      <c r="D421" s="2" t="s">
        <v>241</v>
      </c>
      <c r="E421" s="2" t="s">
        <v>627</v>
      </c>
      <c r="F421" s="2" t="s">
        <v>716</v>
      </c>
      <c r="G421" s="2">
        <v>-267</v>
      </c>
      <c r="H421" s="2">
        <v>5.6731601944190002E-4</v>
      </c>
      <c r="I421" s="2">
        <v>5.0449243339632051E-4</v>
      </c>
      <c r="J421" s="26" t="s">
        <v>685</v>
      </c>
    </row>
    <row r="422" spans="1:10" ht="15.75" hidden="1" customHeight="1" x14ac:dyDescent="0.25">
      <c r="A422" s="2" t="s">
        <v>712</v>
      </c>
      <c r="B422" s="2" t="s">
        <v>713</v>
      </c>
      <c r="C422" s="2">
        <v>2050</v>
      </c>
      <c r="D422" s="2" t="s">
        <v>241</v>
      </c>
      <c r="E422" s="2" t="s">
        <v>627</v>
      </c>
      <c r="F422" s="2" t="s">
        <v>717</v>
      </c>
      <c r="G422" s="2">
        <v>-252</v>
      </c>
      <c r="H422" s="2">
        <v>1.8251096829771999E-2</v>
      </c>
      <c r="I422" s="2">
        <v>1.6230002214394561E-2</v>
      </c>
      <c r="J422" s="26" t="s">
        <v>685</v>
      </c>
    </row>
    <row r="423" spans="1:10" ht="15.75" hidden="1" customHeight="1" x14ac:dyDescent="0.25">
      <c r="A423" s="2" t="s">
        <v>712</v>
      </c>
      <c r="B423" s="2" t="s">
        <v>713</v>
      </c>
      <c r="C423" s="2">
        <v>2050</v>
      </c>
      <c r="D423" s="2" t="s">
        <v>241</v>
      </c>
      <c r="E423" s="2" t="s">
        <v>627</v>
      </c>
      <c r="F423" s="2" t="s">
        <v>717</v>
      </c>
      <c r="G423" s="2">
        <v>-218</v>
      </c>
      <c r="H423" s="2">
        <v>7.8204628080130005E-3</v>
      </c>
      <c r="I423" s="2">
        <v>6.954438403098809E-3</v>
      </c>
      <c r="J423" s="26" t="s">
        <v>685</v>
      </c>
    </row>
    <row r="424" spans="1:10" ht="15.75" hidden="1" customHeight="1" x14ac:dyDescent="0.25">
      <c r="A424" s="2" t="s">
        <v>712</v>
      </c>
      <c r="B424" s="2" t="s">
        <v>713</v>
      </c>
      <c r="C424" s="2">
        <v>2050</v>
      </c>
      <c r="D424" s="2" t="s">
        <v>241</v>
      </c>
      <c r="E424" s="2" t="s">
        <v>627</v>
      </c>
      <c r="F424" s="2" t="s">
        <v>717</v>
      </c>
      <c r="G424" s="2">
        <v>-170</v>
      </c>
      <c r="H424" s="2">
        <v>9.1901637613773304E-2</v>
      </c>
      <c r="I424" s="2">
        <v>8.1724610629697741E-2</v>
      </c>
      <c r="J424" s="26" t="s">
        <v>685</v>
      </c>
    </row>
    <row r="425" spans="1:10" ht="15.75" hidden="1" customHeight="1" x14ac:dyDescent="0.25">
      <c r="A425" s="2" t="s">
        <v>712</v>
      </c>
      <c r="B425" s="2" t="s">
        <v>713</v>
      </c>
      <c r="C425" s="2">
        <v>2050</v>
      </c>
      <c r="D425" s="2" t="s">
        <v>241</v>
      </c>
      <c r="E425" s="2" t="s">
        <v>627</v>
      </c>
      <c r="F425" s="2" t="s">
        <v>717</v>
      </c>
      <c r="G425" s="2">
        <v>-146</v>
      </c>
      <c r="H425" s="2">
        <v>5.6769819930195999E-3</v>
      </c>
      <c r="I425" s="2">
        <v>5.0483229132556847E-3</v>
      </c>
      <c r="J425" s="26" t="s">
        <v>685</v>
      </c>
    </row>
    <row r="426" spans="1:10" ht="15.75" hidden="1" customHeight="1" x14ac:dyDescent="0.25">
      <c r="A426" s="2" t="s">
        <v>712</v>
      </c>
      <c r="B426" s="2" t="s">
        <v>713</v>
      </c>
      <c r="C426" s="2">
        <v>2050</v>
      </c>
      <c r="D426" s="2" t="s">
        <v>241</v>
      </c>
      <c r="E426" s="2" t="s">
        <v>627</v>
      </c>
      <c r="F426" s="2" t="s">
        <v>716</v>
      </c>
      <c r="G426" s="2">
        <v>-132</v>
      </c>
      <c r="H426" s="2">
        <v>2.534509985708E-4</v>
      </c>
      <c r="I426" s="2">
        <v>2.2538427725255704E-4</v>
      </c>
      <c r="J426" s="26" t="s">
        <v>685</v>
      </c>
    </row>
    <row r="427" spans="1:10" ht="15.75" hidden="1" customHeight="1" x14ac:dyDescent="0.25">
      <c r="A427" s="2" t="s">
        <v>712</v>
      </c>
      <c r="B427" s="2" t="s">
        <v>713</v>
      </c>
      <c r="C427" s="2">
        <v>2050</v>
      </c>
      <c r="D427" s="2" t="s">
        <v>241</v>
      </c>
      <c r="E427" s="2" t="s">
        <v>627</v>
      </c>
      <c r="F427" s="2" t="s">
        <v>717</v>
      </c>
      <c r="G427" s="2">
        <v>-82</v>
      </c>
      <c r="H427" s="2">
        <v>6.9044932723045294E-2</v>
      </c>
      <c r="I427" s="2">
        <v>6.1399017354385917E-2</v>
      </c>
      <c r="J427" s="26" t="s">
        <v>685</v>
      </c>
    </row>
    <row r="428" spans="1:10" ht="15.75" hidden="1" customHeight="1" x14ac:dyDescent="0.25">
      <c r="A428" s="2" t="s">
        <v>712</v>
      </c>
      <c r="B428" s="2" t="s">
        <v>713</v>
      </c>
      <c r="C428" s="2">
        <v>2050</v>
      </c>
      <c r="D428" s="2" t="s">
        <v>241</v>
      </c>
      <c r="E428" s="2" t="s">
        <v>627</v>
      </c>
      <c r="F428" s="2" t="s">
        <v>717</v>
      </c>
      <c r="G428" s="2">
        <v>-80</v>
      </c>
      <c r="H428" s="2">
        <v>4.8531655222177499E-2</v>
      </c>
      <c r="I428" s="2">
        <v>4.3157344408983347E-2</v>
      </c>
      <c r="J428" s="26" t="s">
        <v>685</v>
      </c>
    </row>
    <row r="429" spans="1:10" ht="15.75" hidden="1" customHeight="1" x14ac:dyDescent="0.25">
      <c r="A429" s="2" t="s">
        <v>712</v>
      </c>
      <c r="B429" s="2" t="s">
        <v>713</v>
      </c>
      <c r="C429" s="2">
        <v>2050</v>
      </c>
      <c r="D429" s="2" t="s">
        <v>241</v>
      </c>
      <c r="E429" s="2" t="s">
        <v>627</v>
      </c>
      <c r="F429" s="2" t="s">
        <v>715</v>
      </c>
      <c r="G429" s="2">
        <v>0</v>
      </c>
      <c r="H429" s="2">
        <v>4.3998813629150302</v>
      </c>
      <c r="I429" s="2">
        <v>3.9126461784311508</v>
      </c>
      <c r="J429" s="26" t="s">
        <v>685</v>
      </c>
    </row>
    <row r="430" spans="1:10" ht="15.75" hidden="1" customHeight="1" x14ac:dyDescent="0.25">
      <c r="A430" s="2" t="s">
        <v>712</v>
      </c>
      <c r="B430" s="2" t="s">
        <v>713</v>
      </c>
      <c r="C430" s="2">
        <v>2050</v>
      </c>
      <c r="D430" s="2" t="s">
        <v>241</v>
      </c>
      <c r="E430" s="2" t="s">
        <v>627</v>
      </c>
      <c r="F430" s="2" t="s">
        <v>717</v>
      </c>
      <c r="G430" s="2">
        <v>112</v>
      </c>
      <c r="H430" s="2">
        <v>1.34385749697685E-2</v>
      </c>
      <c r="I430" s="2">
        <v>1.1950410627478699E-2</v>
      </c>
      <c r="J430" s="26" t="s">
        <v>685</v>
      </c>
    </row>
    <row r="431" spans="1:10" ht="15.75" hidden="1" customHeight="1" x14ac:dyDescent="0.25">
      <c r="A431" s="2" t="s">
        <v>712</v>
      </c>
      <c r="B431" s="2" t="s">
        <v>713</v>
      </c>
      <c r="C431" s="2">
        <v>2050</v>
      </c>
      <c r="D431" s="2" t="s">
        <v>241</v>
      </c>
      <c r="E431" s="2" t="s">
        <v>627</v>
      </c>
      <c r="F431" s="2" t="s">
        <v>717</v>
      </c>
      <c r="G431" s="2">
        <v>230</v>
      </c>
      <c r="H431" s="2">
        <v>7.5556797673929997E-4</v>
      </c>
      <c r="I431" s="2">
        <v>6.7189769743595466E-4</v>
      </c>
      <c r="J431" s="26" t="s">
        <v>685</v>
      </c>
    </row>
    <row r="432" spans="1:10" ht="15.75" hidden="1" customHeight="1" x14ac:dyDescent="0.25">
      <c r="A432" s="2" t="s">
        <v>712</v>
      </c>
      <c r="B432" s="2" t="s">
        <v>713</v>
      </c>
      <c r="C432" s="2">
        <v>2050</v>
      </c>
      <c r="D432" s="2" t="s">
        <v>241</v>
      </c>
      <c r="E432" s="2" t="s">
        <v>627</v>
      </c>
      <c r="F432" s="2" t="s">
        <v>717</v>
      </c>
      <c r="G432" s="2">
        <v>232</v>
      </c>
      <c r="H432" s="2">
        <v>2.0148491021246E-3</v>
      </c>
      <c r="I432" s="2">
        <v>1.7917282283993925E-3</v>
      </c>
      <c r="J432" s="26" t="s">
        <v>685</v>
      </c>
    </row>
    <row r="433" spans="1:10" ht="15.75" hidden="1" customHeight="1" x14ac:dyDescent="0.25">
      <c r="A433" s="2" t="s">
        <v>712</v>
      </c>
      <c r="B433" s="2" t="s">
        <v>713</v>
      </c>
      <c r="C433" s="2">
        <v>2050</v>
      </c>
      <c r="D433" s="2" t="s">
        <v>241</v>
      </c>
      <c r="E433" s="2" t="s">
        <v>627</v>
      </c>
      <c r="F433" s="2" t="s">
        <v>715</v>
      </c>
      <c r="G433" s="2">
        <v>243</v>
      </c>
      <c r="H433" s="2">
        <v>0.133384078741073</v>
      </c>
      <c r="I433" s="2">
        <v>0.118613358612028</v>
      </c>
      <c r="J433" s="26" t="s">
        <v>685</v>
      </c>
    </row>
    <row r="434" spans="1:10" ht="15.75" hidden="1" customHeight="1" x14ac:dyDescent="0.25">
      <c r="A434" s="2" t="s">
        <v>712</v>
      </c>
      <c r="B434" s="2" t="s">
        <v>713</v>
      </c>
      <c r="C434" s="2">
        <v>2050</v>
      </c>
      <c r="D434" s="2" t="s">
        <v>241</v>
      </c>
      <c r="E434" s="2" t="s">
        <v>627</v>
      </c>
      <c r="F434" s="2" t="s">
        <v>715</v>
      </c>
      <c r="G434" s="2">
        <v>254</v>
      </c>
      <c r="H434" s="2">
        <v>0.43588054180145203</v>
      </c>
      <c r="I434" s="2">
        <v>0.3876118911992778</v>
      </c>
      <c r="J434" s="26" t="s">
        <v>685</v>
      </c>
    </row>
    <row r="435" spans="1:10" ht="15.75" hidden="1" customHeight="1" x14ac:dyDescent="0.25">
      <c r="A435" s="2" t="s">
        <v>712</v>
      </c>
      <c r="B435" s="2" t="s">
        <v>713</v>
      </c>
      <c r="C435" s="2">
        <v>2050</v>
      </c>
      <c r="D435" s="2" t="s">
        <v>241</v>
      </c>
      <c r="E435" s="2" t="s">
        <v>627</v>
      </c>
      <c r="F435" s="2" t="s">
        <v>715</v>
      </c>
      <c r="G435" s="2">
        <v>262</v>
      </c>
      <c r="H435" s="2">
        <v>0.48240619897842402</v>
      </c>
      <c r="I435" s="2">
        <v>0.42898537828618244</v>
      </c>
      <c r="J435" s="26" t="s">
        <v>685</v>
      </c>
    </row>
    <row r="436" spans="1:10" ht="15.75" hidden="1" customHeight="1" x14ac:dyDescent="0.25">
      <c r="A436" s="2" t="s">
        <v>712</v>
      </c>
      <c r="B436" s="2" t="s">
        <v>713</v>
      </c>
      <c r="C436" s="2">
        <v>2050</v>
      </c>
      <c r="D436" s="2" t="s">
        <v>241</v>
      </c>
      <c r="E436" s="2" t="s">
        <v>627</v>
      </c>
      <c r="F436" s="2" t="s">
        <v>715</v>
      </c>
      <c r="G436" s="2">
        <v>288</v>
      </c>
      <c r="H436" s="2">
        <v>2.67124101519585E-2</v>
      </c>
      <c r="I436" s="2">
        <v>2.375432446398994E-2</v>
      </c>
      <c r="J436" s="26" t="s">
        <v>685</v>
      </c>
    </row>
    <row r="437" spans="1:10" ht="15.75" hidden="1" customHeight="1" x14ac:dyDescent="0.25">
      <c r="A437" s="2" t="s">
        <v>712</v>
      </c>
      <c r="B437" s="2" t="s">
        <v>713</v>
      </c>
      <c r="C437" s="2">
        <v>2050</v>
      </c>
      <c r="D437" s="2" t="s">
        <v>241</v>
      </c>
      <c r="E437" s="2" t="s">
        <v>627</v>
      </c>
      <c r="F437" s="2" t="s">
        <v>715</v>
      </c>
      <c r="G437" s="2">
        <v>318</v>
      </c>
      <c r="H437" s="2">
        <v>0.156348556280136</v>
      </c>
      <c r="I437" s="2">
        <v>0.13903478998065785</v>
      </c>
      <c r="J437" s="26" t="s">
        <v>685</v>
      </c>
    </row>
    <row r="438" spans="1:10" ht="15.75" hidden="1" customHeight="1" x14ac:dyDescent="0.25">
      <c r="A438" s="2" t="s">
        <v>712</v>
      </c>
      <c r="B438" s="2" t="s">
        <v>713</v>
      </c>
      <c r="C438" s="2">
        <v>2050</v>
      </c>
      <c r="D438" s="2" t="s">
        <v>241</v>
      </c>
      <c r="E438" s="2" t="s">
        <v>627</v>
      </c>
      <c r="F438" s="2" t="s">
        <v>716</v>
      </c>
      <c r="G438" s="2">
        <v>361</v>
      </c>
      <c r="H438" s="2">
        <v>0.16121433675289101</v>
      </c>
      <c r="I438" s="2">
        <v>0.14336174241448363</v>
      </c>
      <c r="J438" s="26" t="s">
        <v>685</v>
      </c>
    </row>
    <row r="439" spans="1:10" ht="15.75" hidden="1" customHeight="1" x14ac:dyDescent="0.25">
      <c r="A439" s="2" t="s">
        <v>712</v>
      </c>
      <c r="B439" s="2" t="s">
        <v>713</v>
      </c>
      <c r="C439" s="2">
        <v>2050</v>
      </c>
      <c r="D439" s="2" t="s">
        <v>241</v>
      </c>
      <c r="E439" s="2" t="s">
        <v>627</v>
      </c>
      <c r="F439" s="2" t="s">
        <v>718</v>
      </c>
      <c r="G439" s="2">
        <v>454</v>
      </c>
      <c r="H439" s="2">
        <v>6.5291211940348001E-3</v>
      </c>
      <c r="I439" s="2">
        <v>5.8060977061047715E-3</v>
      </c>
      <c r="J439" s="26" t="s">
        <v>685</v>
      </c>
    </row>
    <row r="440" spans="1:10" ht="15.75" hidden="1" customHeight="1" x14ac:dyDescent="0.25">
      <c r="A440" s="2" t="s">
        <v>712</v>
      </c>
      <c r="B440" s="2" t="s">
        <v>713</v>
      </c>
      <c r="C440" s="2">
        <v>2050</v>
      </c>
      <c r="D440" s="2" t="s">
        <v>241</v>
      </c>
      <c r="E440" s="2" t="s">
        <v>627</v>
      </c>
      <c r="F440" s="2" t="s">
        <v>716</v>
      </c>
      <c r="G440" s="2">
        <v>572</v>
      </c>
      <c r="H440" s="2">
        <v>4.1548907756805004E-3</v>
      </c>
      <c r="I440" s="2">
        <v>3.6947854213266193E-3</v>
      </c>
      <c r="J440" s="26" t="s">
        <v>685</v>
      </c>
    </row>
    <row r="441" spans="1:10" ht="15.75" hidden="1" customHeight="1" x14ac:dyDescent="0.25">
      <c r="A441" s="2" t="s">
        <v>712</v>
      </c>
      <c r="B441" s="2" t="s">
        <v>713</v>
      </c>
      <c r="C441" s="2">
        <v>2050</v>
      </c>
      <c r="D441" s="2" t="s">
        <v>241</v>
      </c>
      <c r="E441" s="2" t="s">
        <v>627</v>
      </c>
      <c r="F441" s="2" t="s">
        <v>718</v>
      </c>
      <c r="G441" s="2">
        <v>600</v>
      </c>
      <c r="H441" s="2">
        <v>0.12857504189014399</v>
      </c>
      <c r="I441" s="2">
        <v>0.11433686611036294</v>
      </c>
      <c r="J441" s="26" t="s">
        <v>685</v>
      </c>
    </row>
    <row r="442" spans="1:10" ht="15.75" hidden="1" customHeight="1" x14ac:dyDescent="0.25">
      <c r="A442" s="2" t="s">
        <v>712</v>
      </c>
      <c r="B442" s="2" t="s">
        <v>713</v>
      </c>
      <c r="C442" s="2">
        <v>2050</v>
      </c>
      <c r="D442" s="2" t="s">
        <v>241</v>
      </c>
      <c r="E442" s="2" t="s">
        <v>627</v>
      </c>
      <c r="F442" s="2" t="s">
        <v>718</v>
      </c>
      <c r="G442" s="2">
        <v>601</v>
      </c>
      <c r="H442" s="2">
        <v>1.3608524575829501E-2</v>
      </c>
      <c r="I442" s="2">
        <v>1.2101540310720865E-2</v>
      </c>
      <c r="J442" s="26" t="s">
        <v>685</v>
      </c>
    </row>
    <row r="443" spans="1:10" ht="15.75" hidden="1" customHeight="1" x14ac:dyDescent="0.25">
      <c r="A443" s="2" t="s">
        <v>712</v>
      </c>
      <c r="B443" s="2" t="s">
        <v>713</v>
      </c>
      <c r="C443" s="2">
        <v>2050</v>
      </c>
      <c r="D443" s="2" t="s">
        <v>241</v>
      </c>
      <c r="E443" s="2" t="s">
        <v>627</v>
      </c>
      <c r="F443" s="2" t="s">
        <v>715</v>
      </c>
      <c r="G443" s="2">
        <v>616</v>
      </c>
      <c r="H443" s="2">
        <v>1.3430010294542001E-3</v>
      </c>
      <c r="I443" s="2">
        <v>1.1942794389441713E-3</v>
      </c>
      <c r="J443" s="26" t="s">
        <v>685</v>
      </c>
    </row>
    <row r="444" spans="1:10" ht="15.75" hidden="1" customHeight="1" x14ac:dyDescent="0.25">
      <c r="A444" s="2" t="s">
        <v>712</v>
      </c>
      <c r="B444" s="2" t="s">
        <v>713</v>
      </c>
      <c r="C444" s="2">
        <v>2050</v>
      </c>
      <c r="D444" s="2" t="s">
        <v>241</v>
      </c>
      <c r="E444" s="2" t="s">
        <v>627</v>
      </c>
      <c r="F444" s="2" t="s">
        <v>718</v>
      </c>
      <c r="G444" s="2">
        <v>641</v>
      </c>
      <c r="H444" s="2">
        <v>6.0040210373700003E-3</v>
      </c>
      <c r="I444" s="2">
        <v>5.3391462245068796E-3</v>
      </c>
      <c r="J444" s="26" t="s">
        <v>685</v>
      </c>
    </row>
    <row r="445" spans="1:10" ht="15.75" hidden="1" customHeight="1" x14ac:dyDescent="0.25">
      <c r="A445" s="2" t="s">
        <v>712</v>
      </c>
      <c r="B445" s="2" t="s">
        <v>713</v>
      </c>
      <c r="C445" s="2">
        <v>2050</v>
      </c>
      <c r="D445" s="2" t="s">
        <v>241</v>
      </c>
      <c r="E445" s="2" t="s">
        <v>627</v>
      </c>
      <c r="F445" s="2" t="s">
        <v>718</v>
      </c>
      <c r="G445" s="2">
        <v>707</v>
      </c>
      <c r="H445" s="2">
        <v>7.779460283928E-4</v>
      </c>
      <c r="I445" s="2">
        <v>6.9179764269829526E-4</v>
      </c>
      <c r="J445" s="26" t="s">
        <v>685</v>
      </c>
    </row>
    <row r="446" spans="1:10" ht="15.75" hidden="1" customHeight="1" x14ac:dyDescent="0.25">
      <c r="A446" s="2" t="s">
        <v>712</v>
      </c>
      <c r="B446" s="2" t="s">
        <v>713</v>
      </c>
      <c r="C446" s="2">
        <v>2050</v>
      </c>
      <c r="D446" s="2" t="s">
        <v>241</v>
      </c>
      <c r="E446" s="2" t="s">
        <v>627</v>
      </c>
      <c r="F446" s="2" t="s">
        <v>718</v>
      </c>
      <c r="G446" s="2">
        <v>710</v>
      </c>
      <c r="H446" s="2">
        <v>0.91361916065215998</v>
      </c>
      <c r="I446" s="2">
        <v>0.81244656903631673</v>
      </c>
      <c r="J446" s="26" t="s">
        <v>685</v>
      </c>
    </row>
    <row r="447" spans="1:10" ht="15.75" hidden="1" customHeight="1" x14ac:dyDescent="0.25">
      <c r="A447" s="2" t="s">
        <v>712</v>
      </c>
      <c r="B447" s="2" t="s">
        <v>713</v>
      </c>
      <c r="C447" s="2">
        <v>2050</v>
      </c>
      <c r="D447" s="2" t="s">
        <v>241</v>
      </c>
      <c r="E447" s="2" t="s">
        <v>627</v>
      </c>
      <c r="F447" s="2" t="s">
        <v>718</v>
      </c>
      <c r="G447" s="2">
        <v>714</v>
      </c>
      <c r="H447" s="2">
        <v>3.2907232642173802E-2</v>
      </c>
      <c r="I447" s="2">
        <v>2.9263143121396166E-2</v>
      </c>
      <c r="J447" s="26" t="s">
        <v>685</v>
      </c>
    </row>
    <row r="448" spans="1:10" ht="15.75" hidden="1" customHeight="1" x14ac:dyDescent="0.25">
      <c r="A448" s="2" t="s">
        <v>712</v>
      </c>
      <c r="B448" s="2" t="s">
        <v>713</v>
      </c>
      <c r="C448" s="2">
        <v>2050</v>
      </c>
      <c r="D448" s="2" t="s">
        <v>241</v>
      </c>
      <c r="E448" s="2" t="s">
        <v>627</v>
      </c>
      <c r="F448" s="2" t="s">
        <v>718</v>
      </c>
      <c r="G448" s="2">
        <v>726</v>
      </c>
      <c r="H448" s="2">
        <v>3.9696298539638498E-2</v>
      </c>
      <c r="I448" s="2">
        <v>3.5300399708067795E-2</v>
      </c>
      <c r="J448" s="26" t="s">
        <v>685</v>
      </c>
    </row>
    <row r="449" spans="1:10" ht="15.75" hidden="1" customHeight="1" x14ac:dyDescent="0.25">
      <c r="A449" s="2" t="s">
        <v>712</v>
      </c>
      <c r="B449" s="2" t="s">
        <v>713</v>
      </c>
      <c r="C449" s="2">
        <v>2050</v>
      </c>
      <c r="D449" s="2" t="s">
        <v>241</v>
      </c>
      <c r="E449" s="2" t="s">
        <v>627</v>
      </c>
      <c r="F449" s="2" t="s">
        <v>718</v>
      </c>
      <c r="G449" s="2">
        <v>772</v>
      </c>
      <c r="H449" s="2">
        <v>0.39070758223533603</v>
      </c>
      <c r="I449" s="2">
        <v>0.34744130635021492</v>
      </c>
      <c r="J449" s="26" t="s">
        <v>685</v>
      </c>
    </row>
    <row r="450" spans="1:10" ht="15.75" hidden="1" customHeight="1" x14ac:dyDescent="0.25">
      <c r="A450" s="2" t="s">
        <v>712</v>
      </c>
      <c r="B450" s="2" t="s">
        <v>713</v>
      </c>
      <c r="C450" s="2">
        <v>2050</v>
      </c>
      <c r="D450" s="2" t="s">
        <v>241</v>
      </c>
      <c r="E450" s="2" t="s">
        <v>627</v>
      </c>
      <c r="F450" s="2" t="s">
        <v>718</v>
      </c>
      <c r="G450" s="2">
        <v>842</v>
      </c>
      <c r="H450" s="2">
        <v>1.2397696264088201E-2</v>
      </c>
      <c r="I450" s="2">
        <v>1.1024797013367024E-2</v>
      </c>
      <c r="J450" s="26" t="s">
        <v>685</v>
      </c>
    </row>
    <row r="451" spans="1:10" ht="15.75" hidden="1" customHeight="1" x14ac:dyDescent="0.25">
      <c r="A451" s="2" t="s">
        <v>712</v>
      </c>
      <c r="B451" s="2" t="s">
        <v>713</v>
      </c>
      <c r="C451" s="2">
        <v>2050</v>
      </c>
      <c r="D451" s="2" t="s">
        <v>241</v>
      </c>
      <c r="E451" s="2" t="s">
        <v>627</v>
      </c>
      <c r="F451" s="2" t="s">
        <v>715</v>
      </c>
      <c r="G451" s="2">
        <v>941</v>
      </c>
      <c r="H451" s="2">
        <v>2.0282480400055998E-3</v>
      </c>
      <c r="I451" s="2">
        <v>1.8036433912801476E-3</v>
      </c>
      <c r="J451" s="26" t="s">
        <v>685</v>
      </c>
    </row>
    <row r="452" spans="1:10" ht="15.75" hidden="1" customHeight="1" x14ac:dyDescent="0.25">
      <c r="A452" s="2" t="s">
        <v>712</v>
      </c>
      <c r="B452" s="2" t="s">
        <v>713</v>
      </c>
      <c r="C452" s="2">
        <v>2050</v>
      </c>
      <c r="D452" s="2" t="s">
        <v>241</v>
      </c>
      <c r="E452" s="2" t="s">
        <v>627</v>
      </c>
      <c r="F452" s="2" t="s">
        <v>718</v>
      </c>
      <c r="G452" s="2">
        <v>969</v>
      </c>
      <c r="H452" s="2">
        <v>1.011952990666E-3</v>
      </c>
      <c r="I452" s="2">
        <v>8.998910823036577E-4</v>
      </c>
      <c r="J452" s="26" t="s">
        <v>685</v>
      </c>
    </row>
    <row r="453" spans="1:10" ht="15.75" hidden="1" customHeight="1" x14ac:dyDescent="0.25">
      <c r="A453" s="2" t="s">
        <v>712</v>
      </c>
      <c r="B453" s="2" t="s">
        <v>713</v>
      </c>
      <c r="C453" s="2">
        <v>2050</v>
      </c>
      <c r="D453" s="2" t="s">
        <v>241</v>
      </c>
      <c r="E453" s="2" t="s">
        <v>627</v>
      </c>
      <c r="F453" s="2" t="s">
        <v>715</v>
      </c>
      <c r="G453" s="2">
        <v>1038</v>
      </c>
      <c r="H453" s="2">
        <v>9.1320881620049008E-3</v>
      </c>
      <c r="I453" s="2">
        <v>8.1208166541318749E-3</v>
      </c>
      <c r="J453" s="26" t="s">
        <v>685</v>
      </c>
    </row>
    <row r="454" spans="1:10" ht="15.75" hidden="1" customHeight="1" x14ac:dyDescent="0.25">
      <c r="A454" s="2" t="s">
        <v>712</v>
      </c>
      <c r="B454" s="2" t="s">
        <v>713</v>
      </c>
      <c r="C454" s="2">
        <v>2050</v>
      </c>
      <c r="D454" s="2" t="s">
        <v>241</v>
      </c>
      <c r="E454" s="2" t="s">
        <v>627</v>
      </c>
      <c r="F454" s="2" t="s">
        <v>718</v>
      </c>
      <c r="G454" s="2">
        <v>1127</v>
      </c>
      <c r="H454" s="2">
        <v>2.5485700462009997E-4</v>
      </c>
      <c r="I454" s="2">
        <v>2.2663458464539091E-4</v>
      </c>
      <c r="J454" s="26" t="s">
        <v>685</v>
      </c>
    </row>
    <row r="455" spans="1:10" ht="15.75" hidden="1" customHeight="1" x14ac:dyDescent="0.25">
      <c r="A455" s="2" t="s">
        <v>712</v>
      </c>
      <c r="B455" s="2" t="s">
        <v>713</v>
      </c>
      <c r="C455" s="2">
        <v>2050</v>
      </c>
      <c r="D455" s="2" t="s">
        <v>241</v>
      </c>
      <c r="E455" s="2" t="s">
        <v>627</v>
      </c>
      <c r="F455" s="2" t="s">
        <v>715</v>
      </c>
      <c r="G455" s="2">
        <v>1150</v>
      </c>
      <c r="H455" s="2">
        <v>1.17043107748032E-2</v>
      </c>
      <c r="I455" s="2">
        <v>1.0408195823231034E-2</v>
      </c>
      <c r="J455" s="26" t="s">
        <v>685</v>
      </c>
    </row>
    <row r="456" spans="1:10" ht="15.75" hidden="1" customHeight="1" x14ac:dyDescent="0.25">
      <c r="A456" s="2" t="s">
        <v>712</v>
      </c>
      <c r="B456" s="2" t="s">
        <v>713</v>
      </c>
      <c r="C456" s="2">
        <v>2050</v>
      </c>
      <c r="D456" s="2" t="s">
        <v>241</v>
      </c>
      <c r="E456" s="2" t="s">
        <v>627</v>
      </c>
      <c r="F456" s="2" t="s">
        <v>718</v>
      </c>
      <c r="G456" s="2">
        <v>1326</v>
      </c>
      <c r="H456" s="2">
        <v>6.5936885774135603E-2</v>
      </c>
      <c r="I456" s="2">
        <v>5.8635150101160854E-2</v>
      </c>
      <c r="J456" s="26" t="s">
        <v>685</v>
      </c>
    </row>
    <row r="457" spans="1:10" ht="15.75" hidden="1" customHeight="1" x14ac:dyDescent="0.25">
      <c r="A457" s="2" t="s">
        <v>712</v>
      </c>
      <c r="B457" s="2" t="s">
        <v>713</v>
      </c>
      <c r="C457" s="2">
        <v>2050</v>
      </c>
      <c r="D457" s="2" t="s">
        <v>241</v>
      </c>
      <c r="E457" s="2" t="s">
        <v>627</v>
      </c>
      <c r="F457" s="2" t="s">
        <v>718</v>
      </c>
      <c r="G457" s="2">
        <v>1484</v>
      </c>
      <c r="H457" s="2">
        <v>5.7153590023517999E-3</v>
      </c>
      <c r="I457" s="2">
        <v>5.0824501195410304E-3</v>
      </c>
      <c r="J457" s="26" t="s">
        <v>685</v>
      </c>
    </row>
    <row r="458" spans="1:10" ht="15.75" hidden="1" customHeight="1" x14ac:dyDescent="0.25">
      <c r="A458" s="2" t="s">
        <v>712</v>
      </c>
      <c r="B458" s="2" t="s">
        <v>713</v>
      </c>
      <c r="C458" s="2">
        <v>2050</v>
      </c>
      <c r="D458" s="2" t="s">
        <v>241</v>
      </c>
      <c r="E458" s="2" t="s">
        <v>627</v>
      </c>
      <c r="F458" s="2" t="s">
        <v>715</v>
      </c>
      <c r="G458" s="2">
        <v>1579</v>
      </c>
      <c r="H458" s="2">
        <v>3.4464799682610003E-4</v>
      </c>
      <c r="I458" s="2">
        <v>3.064822790567668E-4</v>
      </c>
      <c r="J458" s="26" t="s">
        <v>685</v>
      </c>
    </row>
    <row r="459" spans="1:10" ht="15.75" hidden="1" customHeight="1" x14ac:dyDescent="0.25">
      <c r="A459" s="2" t="s">
        <v>712</v>
      </c>
      <c r="B459" s="2" t="s">
        <v>713</v>
      </c>
      <c r="C459" s="2">
        <v>2050</v>
      </c>
      <c r="D459" s="2" t="s">
        <v>241</v>
      </c>
      <c r="E459" s="2" t="s">
        <v>627</v>
      </c>
      <c r="F459" s="2" t="s">
        <v>715</v>
      </c>
      <c r="G459" s="2">
        <v>1681</v>
      </c>
      <c r="H459" s="2">
        <v>2.7396006509661699E-2</v>
      </c>
      <c r="I459" s="2">
        <v>2.4362220553893792E-2</v>
      </c>
      <c r="J459" s="26" t="s">
        <v>685</v>
      </c>
    </row>
    <row r="460" spans="1:10" ht="15.75" hidden="1" customHeight="1" x14ac:dyDescent="0.25">
      <c r="A460" s="2" t="s">
        <v>712</v>
      </c>
      <c r="B460" s="2" t="s">
        <v>713</v>
      </c>
      <c r="C460" s="2">
        <v>2050</v>
      </c>
      <c r="D460" s="2" t="s">
        <v>241</v>
      </c>
      <c r="E460" s="2" t="s">
        <v>627</v>
      </c>
      <c r="F460" s="2" t="s">
        <v>715</v>
      </c>
      <c r="G460" s="2">
        <v>100000</v>
      </c>
      <c r="H460" s="40">
        <v>9.9999999999999998E-13</v>
      </c>
      <c r="I460" s="2">
        <v>8.8926174496644289E-13</v>
      </c>
      <c r="J460" s="26" t="s">
        <v>685</v>
      </c>
    </row>
    <row r="461" spans="1:10" ht="15.75" hidden="1" customHeight="1" x14ac:dyDescent="0.25">
      <c r="A461" s="2" t="s">
        <v>712</v>
      </c>
      <c r="B461" s="2" t="s">
        <v>719</v>
      </c>
      <c r="C461" s="2">
        <v>2015</v>
      </c>
      <c r="D461" s="2" t="s">
        <v>241</v>
      </c>
      <c r="E461" s="2" t="s">
        <v>627</v>
      </c>
      <c r="F461" s="2" t="s">
        <v>720</v>
      </c>
      <c r="G461" s="2">
        <v>-100000</v>
      </c>
      <c r="H461" s="2">
        <v>0</v>
      </c>
      <c r="I461" s="2">
        <v>0</v>
      </c>
      <c r="J461" s="26" t="s">
        <v>686</v>
      </c>
    </row>
    <row r="462" spans="1:10" ht="15.75" hidden="1" customHeight="1" x14ac:dyDescent="0.25">
      <c r="A462" s="2" t="s">
        <v>712</v>
      </c>
      <c r="B462" s="2" t="s">
        <v>719</v>
      </c>
      <c r="C462" s="2">
        <v>2015</v>
      </c>
      <c r="D462" s="2" t="s">
        <v>241</v>
      </c>
      <c r="E462" s="2" t="s">
        <v>627</v>
      </c>
      <c r="F462" s="2" t="s">
        <v>720</v>
      </c>
      <c r="G462" s="2">
        <v>-1918</v>
      </c>
      <c r="H462" s="2">
        <v>0</v>
      </c>
      <c r="I462" s="2">
        <v>0</v>
      </c>
      <c r="J462" s="26" t="s">
        <v>686</v>
      </c>
    </row>
    <row r="463" spans="1:10" ht="15.75" hidden="1" customHeight="1" x14ac:dyDescent="0.25">
      <c r="A463" s="2" t="s">
        <v>712</v>
      </c>
      <c r="B463" s="2" t="s">
        <v>719</v>
      </c>
      <c r="C463" s="2">
        <v>2015</v>
      </c>
      <c r="D463" s="2" t="s">
        <v>241</v>
      </c>
      <c r="E463" s="2" t="s">
        <v>627</v>
      </c>
      <c r="F463" s="2" t="s">
        <v>720</v>
      </c>
      <c r="G463" s="2">
        <v>-1918</v>
      </c>
      <c r="H463" s="2">
        <v>0.40452499344883103</v>
      </c>
      <c r="I463" s="2">
        <v>0.40452499344883103</v>
      </c>
      <c r="J463" s="26" t="s">
        <v>686</v>
      </c>
    </row>
    <row r="464" spans="1:10" ht="15.75" hidden="1" customHeight="1" x14ac:dyDescent="0.25">
      <c r="A464" s="2" t="s">
        <v>712</v>
      </c>
      <c r="B464" s="2" t="s">
        <v>719</v>
      </c>
      <c r="C464" s="2">
        <v>2015</v>
      </c>
      <c r="D464" s="2" t="s">
        <v>241</v>
      </c>
      <c r="E464" s="2" t="s">
        <v>627</v>
      </c>
      <c r="F464" s="2" t="s">
        <v>721</v>
      </c>
      <c r="G464" s="2">
        <v>-59</v>
      </c>
      <c r="H464" s="2">
        <v>0.101473000306782</v>
      </c>
      <c r="I464" s="2">
        <v>0.101473000306782</v>
      </c>
      <c r="J464" s="26" t="s">
        <v>686</v>
      </c>
    </row>
    <row r="465" spans="1:10" ht="15.75" hidden="1" customHeight="1" x14ac:dyDescent="0.25">
      <c r="A465" s="2" t="s">
        <v>712</v>
      </c>
      <c r="B465" s="2" t="s">
        <v>719</v>
      </c>
      <c r="C465" s="2">
        <v>2015</v>
      </c>
      <c r="D465" s="2" t="s">
        <v>241</v>
      </c>
      <c r="E465" s="2" t="s">
        <v>627</v>
      </c>
      <c r="F465" s="2" t="s">
        <v>722</v>
      </c>
      <c r="G465" s="2">
        <v>-7</v>
      </c>
      <c r="H465" s="2">
        <v>5.9475670199230901</v>
      </c>
      <c r="I465" s="2">
        <v>5.9475670199230901</v>
      </c>
      <c r="J465" s="26" t="s">
        <v>686</v>
      </c>
    </row>
    <row r="466" spans="1:10" ht="15.75" hidden="1" customHeight="1" x14ac:dyDescent="0.25">
      <c r="A466" s="2" t="s">
        <v>712</v>
      </c>
      <c r="B466" s="2" t="s">
        <v>719</v>
      </c>
      <c r="C466" s="2">
        <v>2015</v>
      </c>
      <c r="D466" s="2" t="s">
        <v>241</v>
      </c>
      <c r="E466" s="2" t="s">
        <v>627</v>
      </c>
      <c r="F466" s="2" t="s">
        <v>723</v>
      </c>
      <c r="G466" s="2">
        <v>4</v>
      </c>
      <c r="H466" s="2">
        <v>5.2434628593364296</v>
      </c>
      <c r="I466" s="2">
        <v>5.2434628593364296</v>
      </c>
      <c r="J466" s="26" t="s">
        <v>686</v>
      </c>
    </row>
    <row r="467" spans="1:10" ht="15.75" hidden="1" customHeight="1" x14ac:dyDescent="0.25">
      <c r="A467" s="2" t="s">
        <v>712</v>
      </c>
      <c r="B467" s="2" t="s">
        <v>719</v>
      </c>
      <c r="C467" s="2">
        <v>2015</v>
      </c>
      <c r="D467" s="2" t="s">
        <v>241</v>
      </c>
      <c r="E467" s="2" t="s">
        <v>627</v>
      </c>
      <c r="F467" s="2" t="s">
        <v>724</v>
      </c>
      <c r="G467" s="2">
        <v>10</v>
      </c>
      <c r="H467" s="2">
        <v>5.2434628593364296</v>
      </c>
      <c r="I467" s="2">
        <v>5.2434628593364296</v>
      </c>
      <c r="J467" s="26" t="s">
        <v>686</v>
      </c>
    </row>
    <row r="468" spans="1:10" ht="15.75" hidden="1" customHeight="1" x14ac:dyDescent="0.25">
      <c r="A468" s="2" t="s">
        <v>712</v>
      </c>
      <c r="B468" s="2" t="s">
        <v>719</v>
      </c>
      <c r="C468" s="2">
        <v>2015</v>
      </c>
      <c r="D468" s="2" t="s">
        <v>241</v>
      </c>
      <c r="E468" s="2" t="s">
        <v>627</v>
      </c>
      <c r="F468" s="2" t="s">
        <v>725</v>
      </c>
      <c r="G468" s="2">
        <v>17</v>
      </c>
      <c r="H468" s="2">
        <v>5.2434628593364296</v>
      </c>
      <c r="I468" s="2">
        <v>5.2434628593364296</v>
      </c>
      <c r="J468" s="26" t="s">
        <v>686</v>
      </c>
    </row>
    <row r="469" spans="1:10" ht="15.75" hidden="1" customHeight="1" x14ac:dyDescent="0.25">
      <c r="A469" s="2" t="s">
        <v>712</v>
      </c>
      <c r="B469" s="2" t="s">
        <v>719</v>
      </c>
      <c r="C469" s="2">
        <v>2015</v>
      </c>
      <c r="D469" s="2" t="s">
        <v>241</v>
      </c>
      <c r="E469" s="2" t="s">
        <v>627</v>
      </c>
      <c r="F469" s="2" t="s">
        <v>724</v>
      </c>
      <c r="G469" s="2">
        <v>22</v>
      </c>
      <c r="H469" s="2">
        <v>3.2838150167874498</v>
      </c>
      <c r="I469" s="2">
        <v>3.2838150167874498</v>
      </c>
      <c r="J469" s="26" t="s">
        <v>686</v>
      </c>
    </row>
    <row r="470" spans="1:10" ht="15.75" hidden="1" customHeight="1" x14ac:dyDescent="0.25">
      <c r="A470" s="2" t="s">
        <v>712</v>
      </c>
      <c r="B470" s="2" t="s">
        <v>719</v>
      </c>
      <c r="C470" s="2">
        <v>2015</v>
      </c>
      <c r="D470" s="2" t="s">
        <v>241</v>
      </c>
      <c r="E470" s="2" t="s">
        <v>627</v>
      </c>
      <c r="F470" s="2" t="s">
        <v>720</v>
      </c>
      <c r="G470" s="2">
        <v>25</v>
      </c>
      <c r="H470" s="2">
        <v>2.9145200494676802</v>
      </c>
      <c r="I470" s="2">
        <v>2.9145200494676802</v>
      </c>
      <c r="J470" s="26" t="s">
        <v>686</v>
      </c>
    </row>
    <row r="471" spans="1:10" ht="15.75" hidden="1" customHeight="1" x14ac:dyDescent="0.25">
      <c r="A471" s="2" t="s">
        <v>712</v>
      </c>
      <c r="B471" s="2" t="s">
        <v>719</v>
      </c>
      <c r="C471" s="2">
        <v>2015</v>
      </c>
      <c r="D471" s="2" t="s">
        <v>241</v>
      </c>
      <c r="E471" s="2" t="s">
        <v>627</v>
      </c>
      <c r="F471" s="2" t="s">
        <v>723</v>
      </c>
      <c r="G471" s="2">
        <v>29</v>
      </c>
      <c r="H471" s="2">
        <v>3.2838150167874498</v>
      </c>
      <c r="I471" s="2">
        <v>3.2838150167874498</v>
      </c>
      <c r="J471" s="26" t="s">
        <v>686</v>
      </c>
    </row>
    <row r="472" spans="1:10" ht="15.75" hidden="1" customHeight="1" x14ac:dyDescent="0.25">
      <c r="A472" s="2" t="s">
        <v>712</v>
      </c>
      <c r="B472" s="2" t="s">
        <v>719</v>
      </c>
      <c r="C472" s="2">
        <v>2015</v>
      </c>
      <c r="D472" s="2" t="s">
        <v>241</v>
      </c>
      <c r="E472" s="2" t="s">
        <v>627</v>
      </c>
      <c r="F472" s="2" t="s">
        <v>726</v>
      </c>
      <c r="G472" s="2">
        <v>30</v>
      </c>
      <c r="H472" s="2">
        <v>3.2838150167874498</v>
      </c>
      <c r="I472" s="2">
        <v>3.2838150167874498</v>
      </c>
      <c r="J472" s="26" t="s">
        <v>686</v>
      </c>
    </row>
    <row r="473" spans="1:10" ht="15.75" hidden="1" customHeight="1" x14ac:dyDescent="0.25">
      <c r="A473" s="2" t="s">
        <v>712</v>
      </c>
      <c r="B473" s="2" t="s">
        <v>719</v>
      </c>
      <c r="C473" s="2">
        <v>2015</v>
      </c>
      <c r="D473" s="2" t="s">
        <v>241</v>
      </c>
      <c r="E473" s="2" t="s">
        <v>627</v>
      </c>
      <c r="F473" s="2" t="s">
        <v>727</v>
      </c>
      <c r="G473" s="2">
        <v>32</v>
      </c>
      <c r="H473" s="2">
        <v>5.2434628593364296</v>
      </c>
      <c r="I473" s="2">
        <v>5.2434628593364296</v>
      </c>
      <c r="J473" s="26" t="s">
        <v>686</v>
      </c>
    </row>
    <row r="474" spans="1:10" ht="15.75" hidden="1" customHeight="1" x14ac:dyDescent="0.25">
      <c r="A474" s="2" t="s">
        <v>712</v>
      </c>
      <c r="B474" s="2" t="s">
        <v>719</v>
      </c>
      <c r="C474" s="2">
        <v>2015</v>
      </c>
      <c r="D474" s="2" t="s">
        <v>241</v>
      </c>
      <c r="E474" s="2" t="s">
        <v>627</v>
      </c>
      <c r="F474" s="2" t="s">
        <v>728</v>
      </c>
      <c r="G474" s="2">
        <v>41</v>
      </c>
      <c r="H474" s="2">
        <v>5.2434628593364296</v>
      </c>
      <c r="I474" s="2">
        <v>5.2434628593364296</v>
      </c>
      <c r="J474" s="26" t="s">
        <v>686</v>
      </c>
    </row>
    <row r="475" spans="1:10" ht="15.75" hidden="1" customHeight="1" x14ac:dyDescent="0.25">
      <c r="A475" s="2" t="s">
        <v>712</v>
      </c>
      <c r="B475" s="2" t="s">
        <v>719</v>
      </c>
      <c r="C475" s="2">
        <v>2015</v>
      </c>
      <c r="D475" s="2" t="s">
        <v>241</v>
      </c>
      <c r="E475" s="2" t="s">
        <v>627</v>
      </c>
      <c r="F475" s="2" t="s">
        <v>729</v>
      </c>
      <c r="G475" s="2">
        <v>46</v>
      </c>
      <c r="H475" s="2">
        <v>5.2434628593364296</v>
      </c>
      <c r="I475" s="2">
        <v>5.2434628593364296</v>
      </c>
      <c r="J475" s="26" t="s">
        <v>686</v>
      </c>
    </row>
    <row r="476" spans="1:10" ht="15.75" hidden="1" customHeight="1" x14ac:dyDescent="0.25">
      <c r="A476" s="2" t="s">
        <v>712</v>
      </c>
      <c r="B476" s="2" t="s">
        <v>719</v>
      </c>
      <c r="C476" s="2">
        <v>2015</v>
      </c>
      <c r="D476" s="2" t="s">
        <v>241</v>
      </c>
      <c r="E476" s="2" t="s">
        <v>627</v>
      </c>
      <c r="F476" s="2" t="s">
        <v>721</v>
      </c>
      <c r="G476" s="2">
        <v>51</v>
      </c>
      <c r="H476" s="2">
        <v>5.9475670199230901</v>
      </c>
      <c r="I476" s="2">
        <v>5.9475670199230901</v>
      </c>
      <c r="J476" s="26" t="s">
        <v>686</v>
      </c>
    </row>
    <row r="477" spans="1:10" ht="15.75" hidden="1" customHeight="1" x14ac:dyDescent="0.25">
      <c r="A477" s="2" t="s">
        <v>712</v>
      </c>
      <c r="B477" s="2" t="s">
        <v>719</v>
      </c>
      <c r="C477" s="2">
        <v>2015</v>
      </c>
      <c r="D477" s="2" t="s">
        <v>241</v>
      </c>
      <c r="E477" s="2" t="s">
        <v>627</v>
      </c>
      <c r="F477" s="2" t="s">
        <v>722</v>
      </c>
      <c r="G477" s="2">
        <v>52</v>
      </c>
      <c r="H477" s="2">
        <v>4.2267459167605903</v>
      </c>
      <c r="I477" s="2">
        <v>4.2267459167605903</v>
      </c>
      <c r="J477" s="26" t="s">
        <v>686</v>
      </c>
    </row>
    <row r="478" spans="1:10" ht="15.75" hidden="1" customHeight="1" x14ac:dyDescent="0.25">
      <c r="A478" s="2" t="s">
        <v>712</v>
      </c>
      <c r="B478" s="2" t="s">
        <v>719</v>
      </c>
      <c r="C478" s="2">
        <v>2015</v>
      </c>
      <c r="D478" s="2" t="s">
        <v>241</v>
      </c>
      <c r="E478" s="2" t="s">
        <v>627</v>
      </c>
      <c r="F478" s="2" t="s">
        <v>728</v>
      </c>
      <c r="G478" s="2">
        <v>58</v>
      </c>
      <c r="H478" s="2">
        <v>3.2838150167874498</v>
      </c>
      <c r="I478" s="2">
        <v>3.2838150167874498</v>
      </c>
      <c r="J478" s="26" t="s">
        <v>686</v>
      </c>
    </row>
    <row r="479" spans="1:10" ht="15.75" hidden="1" customHeight="1" x14ac:dyDescent="0.25">
      <c r="A479" s="2" t="s">
        <v>712</v>
      </c>
      <c r="B479" s="2" t="s">
        <v>719</v>
      </c>
      <c r="C479" s="2">
        <v>2015</v>
      </c>
      <c r="D479" s="2" t="s">
        <v>241</v>
      </c>
      <c r="E479" s="2" t="s">
        <v>627</v>
      </c>
      <c r="F479" s="2" t="s">
        <v>727</v>
      </c>
      <c r="G479" s="2">
        <v>66</v>
      </c>
      <c r="H479" s="2">
        <v>3.2838150167874498</v>
      </c>
      <c r="I479" s="2">
        <v>3.2838150167874498</v>
      </c>
      <c r="J479" s="26" t="s">
        <v>686</v>
      </c>
    </row>
    <row r="480" spans="1:10" ht="15.75" hidden="1" customHeight="1" x14ac:dyDescent="0.25">
      <c r="A480" s="2" t="s">
        <v>712</v>
      </c>
      <c r="B480" s="2" t="s">
        <v>719</v>
      </c>
      <c r="C480" s="2">
        <v>2015</v>
      </c>
      <c r="D480" s="2" t="s">
        <v>241</v>
      </c>
      <c r="E480" s="2" t="s">
        <v>627</v>
      </c>
      <c r="F480" s="2" t="s">
        <v>730</v>
      </c>
      <c r="G480" s="2">
        <v>70</v>
      </c>
      <c r="H480" s="2">
        <v>3.2838150167874498</v>
      </c>
      <c r="I480" s="2">
        <v>3.2838150167874498</v>
      </c>
      <c r="J480" s="26" t="s">
        <v>686</v>
      </c>
    </row>
    <row r="481" spans="1:10" ht="15.75" hidden="1" customHeight="1" x14ac:dyDescent="0.25">
      <c r="A481" s="2" t="s">
        <v>712</v>
      </c>
      <c r="B481" s="2" t="s">
        <v>719</v>
      </c>
      <c r="C481" s="2">
        <v>2015</v>
      </c>
      <c r="D481" s="2" t="s">
        <v>241</v>
      </c>
      <c r="E481" s="2" t="s">
        <v>627</v>
      </c>
      <c r="F481" s="2" t="s">
        <v>731</v>
      </c>
      <c r="G481" s="2">
        <v>112</v>
      </c>
      <c r="H481" s="2">
        <v>3.1599800124797599</v>
      </c>
      <c r="I481" s="2">
        <v>3.1599800124797599</v>
      </c>
      <c r="J481" s="26" t="s">
        <v>686</v>
      </c>
    </row>
    <row r="482" spans="1:10" ht="15.75" hidden="1" customHeight="1" x14ac:dyDescent="0.25">
      <c r="A482" s="2" t="s">
        <v>712</v>
      </c>
      <c r="B482" s="2" t="s">
        <v>719</v>
      </c>
      <c r="C482" s="2">
        <v>2015</v>
      </c>
      <c r="D482" s="2" t="s">
        <v>241</v>
      </c>
      <c r="E482" s="2" t="s">
        <v>627</v>
      </c>
      <c r="F482" s="2" t="s">
        <v>721</v>
      </c>
      <c r="G482" s="2">
        <v>226</v>
      </c>
      <c r="H482" s="2">
        <v>2.0964669736009598</v>
      </c>
      <c r="I482" s="2">
        <v>2.0964669736009598</v>
      </c>
      <c r="J482" s="26" t="s">
        <v>686</v>
      </c>
    </row>
    <row r="483" spans="1:10" ht="15.75" hidden="1" customHeight="1" x14ac:dyDescent="0.25">
      <c r="A483" s="2" t="s">
        <v>712</v>
      </c>
      <c r="B483" s="2" t="s">
        <v>719</v>
      </c>
      <c r="C483" s="2">
        <v>2015</v>
      </c>
      <c r="D483" s="2" t="s">
        <v>241</v>
      </c>
      <c r="E483" s="2" t="s">
        <v>627</v>
      </c>
      <c r="F483" s="2" t="s">
        <v>732</v>
      </c>
      <c r="G483" s="2">
        <v>288</v>
      </c>
      <c r="H483" s="2">
        <v>1.08113298244745</v>
      </c>
      <c r="I483" s="2">
        <v>1.08113298244745</v>
      </c>
      <c r="J483" s="26" t="s">
        <v>686</v>
      </c>
    </row>
    <row r="484" spans="1:10" ht="15.75" hidden="1" customHeight="1" x14ac:dyDescent="0.25">
      <c r="A484" s="2" t="s">
        <v>712</v>
      </c>
      <c r="B484" s="2" t="s">
        <v>719</v>
      </c>
      <c r="C484" s="2">
        <v>2015</v>
      </c>
      <c r="D484" s="2" t="s">
        <v>241</v>
      </c>
      <c r="E484" s="2" t="s">
        <v>627</v>
      </c>
      <c r="F484" s="2" t="s">
        <v>721</v>
      </c>
      <c r="G484" s="2">
        <v>3916</v>
      </c>
      <c r="H484" s="2">
        <v>2.4865000101271999E-2</v>
      </c>
      <c r="I484" s="2">
        <v>2.4865000101271999E-2</v>
      </c>
      <c r="J484" s="26" t="s">
        <v>686</v>
      </c>
    </row>
    <row r="485" spans="1:10" ht="15.75" hidden="1" customHeight="1" x14ac:dyDescent="0.25">
      <c r="A485" s="2" t="s">
        <v>712</v>
      </c>
      <c r="B485" s="2" t="s">
        <v>719</v>
      </c>
      <c r="C485" s="2">
        <v>2015</v>
      </c>
      <c r="D485" s="2" t="s">
        <v>241</v>
      </c>
      <c r="E485" s="2" t="s">
        <v>627</v>
      </c>
      <c r="F485" s="2" t="s">
        <v>721</v>
      </c>
      <c r="G485" s="2">
        <v>100000</v>
      </c>
      <c r="H485" s="40">
        <v>9.9999999999999998E-13</v>
      </c>
      <c r="I485" s="2">
        <v>9.9999999999999998E-13</v>
      </c>
      <c r="J485" s="26" t="s">
        <v>686</v>
      </c>
    </row>
    <row r="486" spans="1:10" ht="15.75" hidden="1" customHeight="1" x14ac:dyDescent="0.25">
      <c r="A486" s="2" t="s">
        <v>712</v>
      </c>
      <c r="B486" s="2" t="s">
        <v>719</v>
      </c>
      <c r="C486" s="2">
        <v>2020</v>
      </c>
      <c r="D486" s="2" t="s">
        <v>241</v>
      </c>
      <c r="E486" s="2" t="s">
        <v>627</v>
      </c>
      <c r="F486" s="2" t="s">
        <v>720</v>
      </c>
      <c r="G486" s="2">
        <v>-100000</v>
      </c>
      <c r="H486" s="2">
        <v>0</v>
      </c>
      <c r="I486" s="2">
        <v>0</v>
      </c>
      <c r="J486" s="26" t="s">
        <v>686</v>
      </c>
    </row>
    <row r="487" spans="1:10" ht="15.75" hidden="1" customHeight="1" x14ac:dyDescent="0.25">
      <c r="A487" s="2" t="s">
        <v>712</v>
      </c>
      <c r="B487" s="2" t="s">
        <v>719</v>
      </c>
      <c r="C487" s="2">
        <v>2020</v>
      </c>
      <c r="D487" s="2" t="s">
        <v>241</v>
      </c>
      <c r="E487" s="2" t="s">
        <v>627</v>
      </c>
      <c r="F487" s="2" t="s">
        <v>720</v>
      </c>
      <c r="G487" s="2">
        <v>-2012</v>
      </c>
      <c r="H487" s="2">
        <v>0</v>
      </c>
      <c r="I487" s="2">
        <v>0</v>
      </c>
      <c r="J487" s="26" t="s">
        <v>686</v>
      </c>
    </row>
    <row r="488" spans="1:10" ht="15.75" hidden="1" customHeight="1" x14ac:dyDescent="0.25">
      <c r="A488" s="2" t="s">
        <v>712</v>
      </c>
      <c r="B488" s="2" t="s">
        <v>719</v>
      </c>
      <c r="C488" s="2">
        <v>2020</v>
      </c>
      <c r="D488" s="2" t="s">
        <v>241</v>
      </c>
      <c r="E488" s="2" t="s">
        <v>627</v>
      </c>
      <c r="F488" s="2" t="s">
        <v>720</v>
      </c>
      <c r="G488" s="2">
        <v>-2012</v>
      </c>
      <c r="H488" s="2">
        <v>0.41165399613146197</v>
      </c>
      <c r="I488" s="2">
        <v>0.41165399613146197</v>
      </c>
      <c r="J488" s="26" t="s">
        <v>686</v>
      </c>
    </row>
    <row r="489" spans="1:10" ht="15.75" hidden="1" customHeight="1" x14ac:dyDescent="0.25">
      <c r="A489" s="2" t="s">
        <v>712</v>
      </c>
      <c r="B489" s="2" t="s">
        <v>719</v>
      </c>
      <c r="C489" s="2">
        <v>2020</v>
      </c>
      <c r="D489" s="2" t="s">
        <v>241</v>
      </c>
      <c r="E489" s="2" t="s">
        <v>627</v>
      </c>
      <c r="F489" s="2" t="s">
        <v>721</v>
      </c>
      <c r="G489" s="2">
        <v>-54</v>
      </c>
      <c r="H489" s="2">
        <v>0.109733001473273</v>
      </c>
      <c r="I489" s="2">
        <v>0.109733001473273</v>
      </c>
      <c r="J489" s="26" t="s">
        <v>686</v>
      </c>
    </row>
    <row r="490" spans="1:10" ht="15.75" hidden="1" customHeight="1" x14ac:dyDescent="0.25">
      <c r="A490" s="2" t="s">
        <v>712</v>
      </c>
      <c r="B490" s="2" t="s">
        <v>719</v>
      </c>
      <c r="C490" s="2">
        <v>2020</v>
      </c>
      <c r="D490" s="2" t="s">
        <v>241</v>
      </c>
      <c r="E490" s="2" t="s">
        <v>627</v>
      </c>
      <c r="F490" s="2" t="s">
        <v>722</v>
      </c>
      <c r="G490" s="2">
        <v>-4</v>
      </c>
      <c r="H490" s="2">
        <v>6.2635390468003598</v>
      </c>
      <c r="I490" s="2">
        <v>6.2635390468003598</v>
      </c>
      <c r="J490" s="26" t="s">
        <v>686</v>
      </c>
    </row>
    <row r="491" spans="1:10" ht="15.75" hidden="1" customHeight="1" x14ac:dyDescent="0.25">
      <c r="A491" s="2" t="s">
        <v>712</v>
      </c>
      <c r="B491" s="2" t="s">
        <v>719</v>
      </c>
      <c r="C491" s="2">
        <v>2020</v>
      </c>
      <c r="D491" s="2" t="s">
        <v>241</v>
      </c>
      <c r="E491" s="2" t="s">
        <v>627</v>
      </c>
      <c r="F491" s="2" t="s">
        <v>723</v>
      </c>
      <c r="G491" s="2">
        <v>4</v>
      </c>
      <c r="H491" s="2">
        <v>5.3398819661560903</v>
      </c>
      <c r="I491" s="2">
        <v>5.3398819661560903</v>
      </c>
      <c r="J491" s="26" t="s">
        <v>686</v>
      </c>
    </row>
    <row r="492" spans="1:10" ht="15.75" hidden="1" customHeight="1" x14ac:dyDescent="0.25">
      <c r="A492" s="2" t="s">
        <v>712</v>
      </c>
      <c r="B492" s="2" t="s">
        <v>719</v>
      </c>
      <c r="C492" s="2">
        <v>2020</v>
      </c>
      <c r="D492" s="2" t="s">
        <v>241</v>
      </c>
      <c r="E492" s="2" t="s">
        <v>627</v>
      </c>
      <c r="F492" s="2" t="s">
        <v>724</v>
      </c>
      <c r="G492" s="2">
        <v>10</v>
      </c>
      <c r="H492" s="2">
        <v>5.3398819661560903</v>
      </c>
      <c r="I492" s="2">
        <v>5.3398819661560903</v>
      </c>
      <c r="J492" s="26" t="s">
        <v>686</v>
      </c>
    </row>
    <row r="493" spans="1:10" ht="15.75" hidden="1" customHeight="1" x14ac:dyDescent="0.25">
      <c r="A493" s="2" t="s">
        <v>712</v>
      </c>
      <c r="B493" s="2" t="s">
        <v>719</v>
      </c>
      <c r="C493" s="2">
        <v>2020</v>
      </c>
      <c r="D493" s="2" t="s">
        <v>241</v>
      </c>
      <c r="E493" s="2" t="s">
        <v>627</v>
      </c>
      <c r="F493" s="2" t="s">
        <v>725</v>
      </c>
      <c r="G493" s="2">
        <v>17</v>
      </c>
      <c r="H493" s="2">
        <v>5.3398819661560903</v>
      </c>
      <c r="I493" s="2">
        <v>5.3398819661560903</v>
      </c>
      <c r="J493" s="26" t="s">
        <v>686</v>
      </c>
    </row>
    <row r="494" spans="1:10" ht="15.75" hidden="1" customHeight="1" x14ac:dyDescent="0.25">
      <c r="A494" s="2" t="s">
        <v>712</v>
      </c>
      <c r="B494" s="2" t="s">
        <v>719</v>
      </c>
      <c r="C494" s="2">
        <v>2020</v>
      </c>
      <c r="D494" s="2" t="s">
        <v>241</v>
      </c>
      <c r="E494" s="2" t="s">
        <v>627</v>
      </c>
      <c r="F494" s="2" t="s">
        <v>720</v>
      </c>
      <c r="G494" s="2">
        <v>19</v>
      </c>
      <c r="H494" s="2">
        <v>3.0693570170551498</v>
      </c>
      <c r="I494" s="2">
        <v>3.0693570170551498</v>
      </c>
      <c r="J494" s="26" t="s">
        <v>686</v>
      </c>
    </row>
    <row r="495" spans="1:10" ht="15.75" hidden="1" customHeight="1" x14ac:dyDescent="0.25">
      <c r="A495" s="2" t="s">
        <v>712</v>
      </c>
      <c r="B495" s="2" t="s">
        <v>719</v>
      </c>
      <c r="C495" s="2">
        <v>2020</v>
      </c>
      <c r="D495" s="2" t="s">
        <v>241</v>
      </c>
      <c r="E495" s="2" t="s">
        <v>627</v>
      </c>
      <c r="F495" s="2" t="s">
        <v>724</v>
      </c>
      <c r="G495" s="2">
        <v>21</v>
      </c>
      <c r="H495" s="2">
        <v>3.3544110016002802</v>
      </c>
      <c r="I495" s="2">
        <v>3.3544110016002802</v>
      </c>
      <c r="J495" s="26" t="s">
        <v>686</v>
      </c>
    </row>
    <row r="496" spans="1:10" ht="15.75" hidden="1" customHeight="1" x14ac:dyDescent="0.25">
      <c r="A496" s="2" t="s">
        <v>712</v>
      </c>
      <c r="B496" s="2" t="s">
        <v>719</v>
      </c>
      <c r="C496" s="2">
        <v>2020</v>
      </c>
      <c r="D496" s="2" t="s">
        <v>241</v>
      </c>
      <c r="E496" s="2" t="s">
        <v>627</v>
      </c>
      <c r="F496" s="2" t="s">
        <v>723</v>
      </c>
      <c r="G496" s="2">
        <v>28</v>
      </c>
      <c r="H496" s="2">
        <v>3.3544110016002802</v>
      </c>
      <c r="I496" s="2">
        <v>3.3544110016002802</v>
      </c>
      <c r="J496" s="26" t="s">
        <v>686</v>
      </c>
    </row>
    <row r="497" spans="1:10" ht="15.75" hidden="1" customHeight="1" x14ac:dyDescent="0.25">
      <c r="A497" s="2" t="s">
        <v>712</v>
      </c>
      <c r="B497" s="2" t="s">
        <v>719</v>
      </c>
      <c r="C497" s="2">
        <v>2020</v>
      </c>
      <c r="D497" s="2" t="s">
        <v>241</v>
      </c>
      <c r="E497" s="2" t="s">
        <v>627</v>
      </c>
      <c r="F497" s="2" t="s">
        <v>726</v>
      </c>
      <c r="G497" s="2">
        <v>29</v>
      </c>
      <c r="H497" s="2">
        <v>3.3544110016002802</v>
      </c>
      <c r="I497" s="2">
        <v>3.3544110016002802</v>
      </c>
      <c r="J497" s="26" t="s">
        <v>686</v>
      </c>
    </row>
    <row r="498" spans="1:10" ht="15.75" hidden="1" customHeight="1" x14ac:dyDescent="0.25">
      <c r="A498" s="2" t="s">
        <v>712</v>
      </c>
      <c r="B498" s="2" t="s">
        <v>719</v>
      </c>
      <c r="C498" s="2">
        <v>2020</v>
      </c>
      <c r="D498" s="2" t="s">
        <v>241</v>
      </c>
      <c r="E498" s="2" t="s">
        <v>627</v>
      </c>
      <c r="F498" s="2" t="s">
        <v>727</v>
      </c>
      <c r="G498" s="2">
        <v>31</v>
      </c>
      <c r="H498" s="2">
        <v>5.3398819661560903</v>
      </c>
      <c r="I498" s="2">
        <v>5.3398819661560903</v>
      </c>
      <c r="J498" s="26" t="s">
        <v>686</v>
      </c>
    </row>
    <row r="499" spans="1:10" ht="15.75" hidden="1" customHeight="1" x14ac:dyDescent="0.25">
      <c r="A499" s="2" t="s">
        <v>712</v>
      </c>
      <c r="B499" s="2" t="s">
        <v>719</v>
      </c>
      <c r="C499" s="2">
        <v>2020</v>
      </c>
      <c r="D499" s="2" t="s">
        <v>241</v>
      </c>
      <c r="E499" s="2" t="s">
        <v>627</v>
      </c>
      <c r="F499" s="2" t="s">
        <v>728</v>
      </c>
      <c r="G499" s="2">
        <v>40</v>
      </c>
      <c r="H499" s="2">
        <v>5.3398819661560903</v>
      </c>
      <c r="I499" s="2">
        <v>5.3398819661560903</v>
      </c>
      <c r="J499" s="26" t="s">
        <v>686</v>
      </c>
    </row>
    <row r="500" spans="1:10" ht="15.75" hidden="1" customHeight="1" x14ac:dyDescent="0.25">
      <c r="A500" s="2" t="s">
        <v>712</v>
      </c>
      <c r="B500" s="2" t="s">
        <v>719</v>
      </c>
      <c r="C500" s="2">
        <v>2020</v>
      </c>
      <c r="D500" s="2" t="s">
        <v>241</v>
      </c>
      <c r="E500" s="2" t="s">
        <v>627</v>
      </c>
      <c r="F500" s="2" t="s">
        <v>729</v>
      </c>
      <c r="G500" s="2">
        <v>44</v>
      </c>
      <c r="H500" s="2">
        <v>5.3398819661560903</v>
      </c>
      <c r="I500" s="2">
        <v>5.3398819661560903</v>
      </c>
      <c r="J500" s="26" t="s">
        <v>686</v>
      </c>
    </row>
    <row r="501" spans="1:10" ht="15.75" hidden="1" customHeight="1" x14ac:dyDescent="0.25">
      <c r="A501" s="2" t="s">
        <v>712</v>
      </c>
      <c r="B501" s="2" t="s">
        <v>719</v>
      </c>
      <c r="C501" s="2">
        <v>2020</v>
      </c>
      <c r="D501" s="2" t="s">
        <v>241</v>
      </c>
      <c r="E501" s="2" t="s">
        <v>627</v>
      </c>
      <c r="F501" s="2" t="s">
        <v>721</v>
      </c>
      <c r="G501" s="2">
        <v>53</v>
      </c>
      <c r="H501" s="2">
        <v>6.2635390468003598</v>
      </c>
      <c r="I501" s="2">
        <v>6.2635390468003598</v>
      </c>
      <c r="J501" s="26" t="s">
        <v>686</v>
      </c>
    </row>
    <row r="502" spans="1:10" ht="15.75" hidden="1" customHeight="1" x14ac:dyDescent="0.25">
      <c r="A502" s="2" t="s">
        <v>712</v>
      </c>
      <c r="B502" s="2" t="s">
        <v>719</v>
      </c>
      <c r="C502" s="2">
        <v>2020</v>
      </c>
      <c r="D502" s="2" t="s">
        <v>241</v>
      </c>
      <c r="E502" s="2" t="s">
        <v>627</v>
      </c>
      <c r="F502" s="2" t="s">
        <v>728</v>
      </c>
      <c r="G502" s="2">
        <v>56</v>
      </c>
      <c r="H502" s="2">
        <v>3.3544110016002802</v>
      </c>
      <c r="I502" s="2">
        <v>3.3544110016002802</v>
      </c>
      <c r="J502" s="26" t="s">
        <v>686</v>
      </c>
    </row>
    <row r="503" spans="1:10" ht="15.75" hidden="1" customHeight="1" x14ac:dyDescent="0.25">
      <c r="A503" s="2" t="s">
        <v>712</v>
      </c>
      <c r="B503" s="2" t="s">
        <v>719</v>
      </c>
      <c r="C503" s="2">
        <v>2020</v>
      </c>
      <c r="D503" s="2" t="s">
        <v>241</v>
      </c>
      <c r="E503" s="2" t="s">
        <v>627</v>
      </c>
      <c r="F503" s="2" t="s">
        <v>722</v>
      </c>
      <c r="G503" s="2">
        <v>58</v>
      </c>
      <c r="H503" s="2">
        <v>4.3012319905583301</v>
      </c>
      <c r="I503" s="2">
        <v>4.3012319905583301</v>
      </c>
      <c r="J503" s="26" t="s">
        <v>686</v>
      </c>
    </row>
    <row r="504" spans="1:10" ht="15.75" hidden="1" customHeight="1" x14ac:dyDescent="0.25">
      <c r="A504" s="2" t="s">
        <v>712</v>
      </c>
      <c r="B504" s="2" t="s">
        <v>719</v>
      </c>
      <c r="C504" s="2">
        <v>2020</v>
      </c>
      <c r="D504" s="2" t="s">
        <v>241</v>
      </c>
      <c r="E504" s="2" t="s">
        <v>627</v>
      </c>
      <c r="F504" s="2" t="s">
        <v>727</v>
      </c>
      <c r="G504" s="2">
        <v>64</v>
      </c>
      <c r="H504" s="2">
        <v>3.3544110016002802</v>
      </c>
      <c r="I504" s="2">
        <v>3.3544110016002802</v>
      </c>
      <c r="J504" s="26" t="s">
        <v>686</v>
      </c>
    </row>
    <row r="505" spans="1:10" ht="15.75" hidden="1" customHeight="1" x14ac:dyDescent="0.25">
      <c r="A505" s="2" t="s">
        <v>712</v>
      </c>
      <c r="B505" s="2" t="s">
        <v>719</v>
      </c>
      <c r="C505" s="2">
        <v>2020</v>
      </c>
      <c r="D505" s="2" t="s">
        <v>241</v>
      </c>
      <c r="E505" s="2" t="s">
        <v>627</v>
      </c>
      <c r="F505" s="2" t="s">
        <v>730</v>
      </c>
      <c r="G505" s="2">
        <v>68</v>
      </c>
      <c r="H505" s="2">
        <v>3.3544110016002802</v>
      </c>
      <c r="I505" s="2">
        <v>3.3544110016002802</v>
      </c>
      <c r="J505" s="26" t="s">
        <v>686</v>
      </c>
    </row>
    <row r="506" spans="1:10" ht="15.75" hidden="1" customHeight="1" x14ac:dyDescent="0.25">
      <c r="A506" s="2" t="s">
        <v>712</v>
      </c>
      <c r="B506" s="2" t="s">
        <v>719</v>
      </c>
      <c r="C506" s="2">
        <v>2020</v>
      </c>
      <c r="D506" s="2" t="s">
        <v>241</v>
      </c>
      <c r="E506" s="2" t="s">
        <v>627</v>
      </c>
      <c r="F506" s="2" t="s">
        <v>731</v>
      </c>
      <c r="G506" s="2">
        <v>115</v>
      </c>
      <c r="H506" s="2">
        <v>3.3278549885337698</v>
      </c>
      <c r="I506" s="2">
        <v>3.3278549885337698</v>
      </c>
      <c r="J506" s="26" t="s">
        <v>686</v>
      </c>
    </row>
    <row r="507" spans="1:10" ht="15.75" hidden="1" customHeight="1" x14ac:dyDescent="0.25">
      <c r="A507" s="2" t="s">
        <v>712</v>
      </c>
      <c r="B507" s="2" t="s">
        <v>719</v>
      </c>
      <c r="C507" s="2">
        <v>2020</v>
      </c>
      <c r="D507" s="2" t="s">
        <v>241</v>
      </c>
      <c r="E507" s="2" t="s">
        <v>627</v>
      </c>
      <c r="F507" s="2" t="s">
        <v>721</v>
      </c>
      <c r="G507" s="2">
        <v>231</v>
      </c>
      <c r="H507" s="2">
        <v>2.1334109900077398</v>
      </c>
      <c r="I507" s="2">
        <v>2.1334109900077398</v>
      </c>
      <c r="J507" s="26" t="s">
        <v>686</v>
      </c>
    </row>
    <row r="508" spans="1:10" ht="15.75" hidden="1" customHeight="1" x14ac:dyDescent="0.25">
      <c r="A508" s="2" t="s">
        <v>712</v>
      </c>
      <c r="B508" s="2" t="s">
        <v>719</v>
      </c>
      <c r="C508" s="2">
        <v>2020</v>
      </c>
      <c r="D508" s="2" t="s">
        <v>241</v>
      </c>
      <c r="E508" s="2" t="s">
        <v>627</v>
      </c>
      <c r="F508" s="2" t="s">
        <v>732</v>
      </c>
      <c r="G508" s="2">
        <v>334</v>
      </c>
      <c r="H508" s="2">
        <v>1.1001850196599801</v>
      </c>
      <c r="I508" s="2">
        <v>1.1001850196599801</v>
      </c>
      <c r="J508" s="26" t="s">
        <v>686</v>
      </c>
    </row>
    <row r="509" spans="1:10" ht="15.75" hidden="1" customHeight="1" x14ac:dyDescent="0.25">
      <c r="A509" s="2" t="s">
        <v>712</v>
      </c>
      <c r="B509" s="2" t="s">
        <v>719</v>
      </c>
      <c r="C509" s="2">
        <v>2020</v>
      </c>
      <c r="D509" s="2" t="s">
        <v>241</v>
      </c>
      <c r="E509" s="2" t="s">
        <v>627</v>
      </c>
      <c r="F509" s="2" t="s">
        <v>721</v>
      </c>
      <c r="G509" s="2">
        <v>4014</v>
      </c>
      <c r="H509" s="2">
        <v>2.4715000094147399E-2</v>
      </c>
      <c r="I509" s="2">
        <v>2.4715000094147399E-2</v>
      </c>
      <c r="J509" s="26" t="s">
        <v>686</v>
      </c>
    </row>
    <row r="510" spans="1:10" ht="15.75" hidden="1" customHeight="1" x14ac:dyDescent="0.25">
      <c r="A510" s="2" t="s">
        <v>712</v>
      </c>
      <c r="B510" s="2" t="s">
        <v>719</v>
      </c>
      <c r="C510" s="2">
        <v>2020</v>
      </c>
      <c r="D510" s="2" t="s">
        <v>241</v>
      </c>
      <c r="E510" s="2" t="s">
        <v>627</v>
      </c>
      <c r="F510" s="2" t="s">
        <v>721</v>
      </c>
      <c r="G510" s="2">
        <v>100000</v>
      </c>
      <c r="H510" s="40">
        <v>9.9999999999999998E-13</v>
      </c>
      <c r="I510" s="2">
        <v>9.9999999999999998E-13</v>
      </c>
      <c r="J510" s="26" t="s">
        <v>686</v>
      </c>
    </row>
    <row r="511" spans="1:10" ht="15.75" hidden="1" customHeight="1" x14ac:dyDescent="0.25">
      <c r="A511" s="2" t="s">
        <v>712</v>
      </c>
      <c r="B511" s="2" t="s">
        <v>719</v>
      </c>
      <c r="C511" s="2">
        <v>2025</v>
      </c>
      <c r="D511" s="2" t="s">
        <v>241</v>
      </c>
      <c r="E511" s="2" t="s">
        <v>627</v>
      </c>
      <c r="F511" s="2" t="s">
        <v>720</v>
      </c>
      <c r="G511" s="2">
        <v>-100000</v>
      </c>
      <c r="H511" s="2">
        <v>0</v>
      </c>
      <c r="I511" s="2">
        <v>0</v>
      </c>
      <c r="J511" s="26" t="s">
        <v>686</v>
      </c>
    </row>
    <row r="512" spans="1:10" ht="15.75" hidden="1" customHeight="1" x14ac:dyDescent="0.25">
      <c r="A512" s="2" t="s">
        <v>712</v>
      </c>
      <c r="B512" s="2" t="s">
        <v>719</v>
      </c>
      <c r="C512" s="2">
        <v>2025</v>
      </c>
      <c r="D512" s="2" t="s">
        <v>241</v>
      </c>
      <c r="E512" s="2" t="s">
        <v>627</v>
      </c>
      <c r="F512" s="2" t="s">
        <v>720</v>
      </c>
      <c r="G512" s="2">
        <v>-2202</v>
      </c>
      <c r="H512" s="2">
        <v>0</v>
      </c>
      <c r="I512" s="2">
        <v>0</v>
      </c>
      <c r="J512" s="26" t="s">
        <v>686</v>
      </c>
    </row>
    <row r="513" spans="1:10" ht="15.75" hidden="1" customHeight="1" x14ac:dyDescent="0.25">
      <c r="A513" s="2" t="s">
        <v>712</v>
      </c>
      <c r="B513" s="2" t="s">
        <v>719</v>
      </c>
      <c r="C513" s="2">
        <v>2025</v>
      </c>
      <c r="D513" s="2" t="s">
        <v>241</v>
      </c>
      <c r="E513" s="2" t="s">
        <v>627</v>
      </c>
      <c r="F513" s="2" t="s">
        <v>720</v>
      </c>
      <c r="G513" s="2">
        <v>-2202</v>
      </c>
      <c r="H513" s="2">
        <v>0.40679800305861102</v>
      </c>
      <c r="I513" s="2">
        <v>0.40679800305861102</v>
      </c>
      <c r="J513" s="26" t="s">
        <v>686</v>
      </c>
    </row>
    <row r="514" spans="1:10" ht="15.75" hidden="1" customHeight="1" x14ac:dyDescent="0.25">
      <c r="A514" s="2" t="s">
        <v>712</v>
      </c>
      <c r="B514" s="2" t="s">
        <v>719</v>
      </c>
      <c r="C514" s="2">
        <v>2025</v>
      </c>
      <c r="D514" s="2" t="s">
        <v>241</v>
      </c>
      <c r="E514" s="2" t="s">
        <v>627</v>
      </c>
      <c r="F514" s="2" t="s">
        <v>721</v>
      </c>
      <c r="G514" s="2">
        <v>-49</v>
      </c>
      <c r="H514" s="2">
        <v>0.11473200026932701</v>
      </c>
      <c r="I514" s="2">
        <v>0.11473200026932701</v>
      </c>
      <c r="J514" s="26" t="s">
        <v>686</v>
      </c>
    </row>
    <row r="515" spans="1:10" ht="15.75" hidden="1" customHeight="1" x14ac:dyDescent="0.25">
      <c r="A515" s="2" t="s">
        <v>712</v>
      </c>
      <c r="B515" s="2" t="s">
        <v>719</v>
      </c>
      <c r="C515" s="2">
        <v>2025</v>
      </c>
      <c r="D515" s="2" t="s">
        <v>241</v>
      </c>
      <c r="E515" s="2" t="s">
        <v>627</v>
      </c>
      <c r="F515" s="2" t="s">
        <v>722</v>
      </c>
      <c r="G515" s="2">
        <v>0</v>
      </c>
      <c r="H515" s="2">
        <v>6.42279210457672</v>
      </c>
      <c r="I515" s="2">
        <v>6.42279210457672</v>
      </c>
      <c r="J515" s="26" t="s">
        <v>686</v>
      </c>
    </row>
    <row r="516" spans="1:10" ht="15.75" hidden="1" customHeight="1" x14ac:dyDescent="0.25">
      <c r="A516" s="2" t="s">
        <v>712</v>
      </c>
      <c r="B516" s="2" t="s">
        <v>719</v>
      </c>
      <c r="C516" s="2">
        <v>2025</v>
      </c>
      <c r="D516" s="2" t="s">
        <v>241</v>
      </c>
      <c r="E516" s="2" t="s">
        <v>627</v>
      </c>
      <c r="F516" s="2" t="s">
        <v>723</v>
      </c>
      <c r="G516" s="2">
        <v>4</v>
      </c>
      <c r="H516" s="2">
        <v>5.30791413374026</v>
      </c>
      <c r="I516" s="2">
        <v>5.30791413374026</v>
      </c>
      <c r="J516" s="26" t="s">
        <v>686</v>
      </c>
    </row>
    <row r="517" spans="1:10" ht="15.75" hidden="1" customHeight="1" x14ac:dyDescent="0.25">
      <c r="A517" s="2" t="s">
        <v>712</v>
      </c>
      <c r="B517" s="2" t="s">
        <v>719</v>
      </c>
      <c r="C517" s="2">
        <v>2025</v>
      </c>
      <c r="D517" s="2" t="s">
        <v>241</v>
      </c>
      <c r="E517" s="2" t="s">
        <v>627</v>
      </c>
      <c r="F517" s="2" t="s">
        <v>724</v>
      </c>
      <c r="G517" s="2">
        <v>10</v>
      </c>
      <c r="H517" s="2">
        <v>5.30791413374026</v>
      </c>
      <c r="I517" s="2">
        <v>5.30791413374026</v>
      </c>
      <c r="J517" s="26" t="s">
        <v>686</v>
      </c>
    </row>
    <row r="518" spans="1:10" ht="15.75" hidden="1" customHeight="1" x14ac:dyDescent="0.25">
      <c r="A518" s="2" t="s">
        <v>712</v>
      </c>
      <c r="B518" s="2" t="s">
        <v>719</v>
      </c>
      <c r="C518" s="2">
        <v>2025</v>
      </c>
      <c r="D518" s="2" t="s">
        <v>241</v>
      </c>
      <c r="E518" s="2" t="s">
        <v>627</v>
      </c>
      <c r="F518" s="2" t="s">
        <v>725</v>
      </c>
      <c r="G518" s="2">
        <v>17</v>
      </c>
      <c r="H518" s="2">
        <v>5.30791413374026</v>
      </c>
      <c r="I518" s="2">
        <v>5.30791413374026</v>
      </c>
      <c r="J518" s="26" t="s">
        <v>686</v>
      </c>
    </row>
    <row r="519" spans="1:10" ht="15.75" hidden="1" customHeight="1" x14ac:dyDescent="0.25">
      <c r="A519" s="2" t="s">
        <v>712</v>
      </c>
      <c r="B519" s="2" t="s">
        <v>719</v>
      </c>
      <c r="C519" s="2">
        <v>2025</v>
      </c>
      <c r="D519" s="2" t="s">
        <v>241</v>
      </c>
      <c r="E519" s="2" t="s">
        <v>627</v>
      </c>
      <c r="F519" s="2" t="s">
        <v>720</v>
      </c>
      <c r="G519" s="2">
        <v>17</v>
      </c>
      <c r="H519" s="2">
        <v>3.1473939772695299</v>
      </c>
      <c r="I519" s="2">
        <v>3.1473939772695299</v>
      </c>
      <c r="J519" s="26" t="s">
        <v>686</v>
      </c>
    </row>
    <row r="520" spans="1:10" ht="15.75" hidden="1" customHeight="1" x14ac:dyDescent="0.25">
      <c r="A520" s="2" t="s">
        <v>712</v>
      </c>
      <c r="B520" s="2" t="s">
        <v>719</v>
      </c>
      <c r="C520" s="2">
        <v>2025</v>
      </c>
      <c r="D520" s="2" t="s">
        <v>241</v>
      </c>
      <c r="E520" s="2" t="s">
        <v>627</v>
      </c>
      <c r="F520" s="2" t="s">
        <v>724</v>
      </c>
      <c r="G520" s="2">
        <v>21</v>
      </c>
      <c r="H520" s="2">
        <v>3.31578305170774</v>
      </c>
      <c r="I520" s="2">
        <v>3.31578305170774</v>
      </c>
      <c r="J520" s="26" t="s">
        <v>686</v>
      </c>
    </row>
    <row r="521" spans="1:10" ht="15.75" hidden="1" customHeight="1" x14ac:dyDescent="0.25">
      <c r="A521" s="2" t="s">
        <v>712</v>
      </c>
      <c r="B521" s="2" t="s">
        <v>719</v>
      </c>
      <c r="C521" s="2">
        <v>2025</v>
      </c>
      <c r="D521" s="2" t="s">
        <v>241</v>
      </c>
      <c r="E521" s="2" t="s">
        <v>627</v>
      </c>
      <c r="F521" s="2" t="s">
        <v>723</v>
      </c>
      <c r="G521" s="2">
        <v>28</v>
      </c>
      <c r="H521" s="2">
        <v>3.31578305170774</v>
      </c>
      <c r="I521" s="2">
        <v>3.31578305170774</v>
      </c>
      <c r="J521" s="26" t="s">
        <v>686</v>
      </c>
    </row>
    <row r="522" spans="1:10" ht="15.75" hidden="1" customHeight="1" x14ac:dyDescent="0.25">
      <c r="A522" s="2" t="s">
        <v>712</v>
      </c>
      <c r="B522" s="2" t="s">
        <v>719</v>
      </c>
      <c r="C522" s="2">
        <v>2025</v>
      </c>
      <c r="D522" s="2" t="s">
        <v>241</v>
      </c>
      <c r="E522" s="2" t="s">
        <v>627</v>
      </c>
      <c r="F522" s="2" t="s">
        <v>726</v>
      </c>
      <c r="G522" s="2">
        <v>29</v>
      </c>
      <c r="H522" s="2">
        <v>3.31578305170774</v>
      </c>
      <c r="I522" s="2">
        <v>3.31578305170774</v>
      </c>
      <c r="J522" s="26" t="s">
        <v>686</v>
      </c>
    </row>
    <row r="523" spans="1:10" ht="15.75" hidden="1" customHeight="1" x14ac:dyDescent="0.25">
      <c r="A523" s="2" t="s">
        <v>712</v>
      </c>
      <c r="B523" s="2" t="s">
        <v>719</v>
      </c>
      <c r="C523" s="2">
        <v>2025</v>
      </c>
      <c r="D523" s="2" t="s">
        <v>241</v>
      </c>
      <c r="E523" s="2" t="s">
        <v>627</v>
      </c>
      <c r="F523" s="2" t="s">
        <v>727</v>
      </c>
      <c r="G523" s="2">
        <v>30</v>
      </c>
      <c r="H523" s="2">
        <v>5.30791413374026</v>
      </c>
      <c r="I523" s="2">
        <v>5.30791413374026</v>
      </c>
      <c r="J523" s="26" t="s">
        <v>686</v>
      </c>
    </row>
    <row r="524" spans="1:10" ht="15.75" hidden="1" customHeight="1" x14ac:dyDescent="0.25">
      <c r="A524" s="2" t="s">
        <v>712</v>
      </c>
      <c r="B524" s="2" t="s">
        <v>719</v>
      </c>
      <c r="C524" s="2">
        <v>2025</v>
      </c>
      <c r="D524" s="2" t="s">
        <v>241</v>
      </c>
      <c r="E524" s="2" t="s">
        <v>627</v>
      </c>
      <c r="F524" s="2" t="s">
        <v>728</v>
      </c>
      <c r="G524" s="2">
        <v>39</v>
      </c>
      <c r="H524" s="2">
        <v>5.30791413374026</v>
      </c>
      <c r="I524" s="2">
        <v>5.30791413374026</v>
      </c>
      <c r="J524" s="26" t="s">
        <v>686</v>
      </c>
    </row>
    <row r="525" spans="1:10" ht="15.75" hidden="1" customHeight="1" x14ac:dyDescent="0.25">
      <c r="A525" s="2" t="s">
        <v>712</v>
      </c>
      <c r="B525" s="2" t="s">
        <v>719</v>
      </c>
      <c r="C525" s="2">
        <v>2025</v>
      </c>
      <c r="D525" s="2" t="s">
        <v>241</v>
      </c>
      <c r="E525" s="2" t="s">
        <v>627</v>
      </c>
      <c r="F525" s="2" t="s">
        <v>729</v>
      </c>
      <c r="G525" s="2">
        <v>44</v>
      </c>
      <c r="H525" s="2">
        <v>5.30791413374026</v>
      </c>
      <c r="I525" s="2">
        <v>5.30791413374026</v>
      </c>
      <c r="J525" s="26" t="s">
        <v>686</v>
      </c>
    </row>
    <row r="526" spans="1:10" ht="15.75" hidden="1" customHeight="1" x14ac:dyDescent="0.25">
      <c r="A526" s="2" t="s">
        <v>712</v>
      </c>
      <c r="B526" s="2" t="s">
        <v>719</v>
      </c>
      <c r="C526" s="2">
        <v>2025</v>
      </c>
      <c r="D526" s="2" t="s">
        <v>241</v>
      </c>
      <c r="E526" s="2" t="s">
        <v>627</v>
      </c>
      <c r="F526" s="2" t="s">
        <v>728</v>
      </c>
      <c r="G526" s="2">
        <v>55</v>
      </c>
      <c r="H526" s="2">
        <v>3.31578305170774</v>
      </c>
      <c r="I526" s="2">
        <v>3.31578305170774</v>
      </c>
      <c r="J526" s="26" t="s">
        <v>686</v>
      </c>
    </row>
    <row r="527" spans="1:10" ht="15.75" hidden="1" customHeight="1" x14ac:dyDescent="0.25">
      <c r="A527" s="2" t="s">
        <v>712</v>
      </c>
      <c r="B527" s="2" t="s">
        <v>719</v>
      </c>
      <c r="C527" s="2">
        <v>2025</v>
      </c>
      <c r="D527" s="2" t="s">
        <v>241</v>
      </c>
      <c r="E527" s="2" t="s">
        <v>627</v>
      </c>
      <c r="F527" s="2" t="s">
        <v>721</v>
      </c>
      <c r="G527" s="2">
        <v>58</v>
      </c>
      <c r="H527" s="2">
        <v>6.42279210457672</v>
      </c>
      <c r="I527" s="2">
        <v>6.42279210457672</v>
      </c>
      <c r="J527" s="26" t="s">
        <v>686</v>
      </c>
    </row>
    <row r="528" spans="1:10" ht="15.75" hidden="1" customHeight="1" x14ac:dyDescent="0.25">
      <c r="A528" s="2" t="s">
        <v>712</v>
      </c>
      <c r="B528" s="2" t="s">
        <v>719</v>
      </c>
      <c r="C528" s="2">
        <v>2025</v>
      </c>
      <c r="D528" s="2" t="s">
        <v>241</v>
      </c>
      <c r="E528" s="2" t="s">
        <v>627</v>
      </c>
      <c r="F528" s="2" t="s">
        <v>722</v>
      </c>
      <c r="G528" s="2">
        <v>63</v>
      </c>
      <c r="H528" s="2">
        <v>4.25049506639788</v>
      </c>
      <c r="I528" s="2">
        <v>4.25049506639788</v>
      </c>
      <c r="J528" s="26" t="s">
        <v>686</v>
      </c>
    </row>
    <row r="529" spans="1:10" ht="15.75" hidden="1" customHeight="1" x14ac:dyDescent="0.25">
      <c r="A529" s="2" t="s">
        <v>712</v>
      </c>
      <c r="B529" s="2" t="s">
        <v>719</v>
      </c>
      <c r="C529" s="2">
        <v>2025</v>
      </c>
      <c r="D529" s="2" t="s">
        <v>241</v>
      </c>
      <c r="E529" s="2" t="s">
        <v>627</v>
      </c>
      <c r="F529" s="2" t="s">
        <v>727</v>
      </c>
      <c r="G529" s="2">
        <v>63</v>
      </c>
      <c r="H529" s="2">
        <v>3.31578305170774</v>
      </c>
      <c r="I529" s="2">
        <v>3.31578305170774</v>
      </c>
      <c r="J529" s="26" t="s">
        <v>686</v>
      </c>
    </row>
    <row r="530" spans="1:10" ht="15.75" hidden="1" customHeight="1" x14ac:dyDescent="0.25">
      <c r="A530" s="2" t="s">
        <v>712</v>
      </c>
      <c r="B530" s="2" t="s">
        <v>719</v>
      </c>
      <c r="C530" s="2">
        <v>2025</v>
      </c>
      <c r="D530" s="2" t="s">
        <v>241</v>
      </c>
      <c r="E530" s="2" t="s">
        <v>627</v>
      </c>
      <c r="F530" s="2" t="s">
        <v>730</v>
      </c>
      <c r="G530" s="2">
        <v>67</v>
      </c>
      <c r="H530" s="2">
        <v>3.31578305170774</v>
      </c>
      <c r="I530" s="2">
        <v>3.31578305170774</v>
      </c>
      <c r="J530" s="26" t="s">
        <v>686</v>
      </c>
    </row>
    <row r="531" spans="1:10" ht="15.75" hidden="1" customHeight="1" x14ac:dyDescent="0.25">
      <c r="A531" s="2" t="s">
        <v>712</v>
      </c>
      <c r="B531" s="2" t="s">
        <v>719</v>
      </c>
      <c r="C531" s="2">
        <v>2025</v>
      </c>
      <c r="D531" s="2" t="s">
        <v>241</v>
      </c>
      <c r="E531" s="2" t="s">
        <v>627</v>
      </c>
      <c r="F531" s="2" t="s">
        <v>731</v>
      </c>
      <c r="G531" s="2">
        <v>123</v>
      </c>
      <c r="H531" s="2">
        <v>3.4124699840367598</v>
      </c>
      <c r="I531" s="2">
        <v>3.4124699840367598</v>
      </c>
      <c r="J531" s="26" t="s">
        <v>686</v>
      </c>
    </row>
    <row r="532" spans="1:10" ht="15.75" hidden="1" customHeight="1" x14ac:dyDescent="0.25">
      <c r="A532" s="2" t="s">
        <v>712</v>
      </c>
      <c r="B532" s="2" t="s">
        <v>719</v>
      </c>
      <c r="C532" s="2">
        <v>2025</v>
      </c>
      <c r="D532" s="2" t="s">
        <v>241</v>
      </c>
      <c r="E532" s="2" t="s">
        <v>627</v>
      </c>
      <c r="F532" s="2" t="s">
        <v>721</v>
      </c>
      <c r="G532" s="2">
        <v>240</v>
      </c>
      <c r="H532" s="2">
        <v>2.1082449535630299</v>
      </c>
      <c r="I532" s="2">
        <v>2.1082449535630299</v>
      </c>
      <c r="J532" s="26" t="s">
        <v>686</v>
      </c>
    </row>
    <row r="533" spans="1:10" ht="15.75" hidden="1" customHeight="1" x14ac:dyDescent="0.25">
      <c r="A533" s="2" t="s">
        <v>712</v>
      </c>
      <c r="B533" s="2" t="s">
        <v>719</v>
      </c>
      <c r="C533" s="2">
        <v>2025</v>
      </c>
      <c r="D533" s="2" t="s">
        <v>241</v>
      </c>
      <c r="E533" s="2" t="s">
        <v>627</v>
      </c>
      <c r="F533" s="2" t="s">
        <v>732</v>
      </c>
      <c r="G533" s="2">
        <v>386</v>
      </c>
      <c r="H533" s="2">
        <v>1.08720800775074</v>
      </c>
      <c r="I533" s="2">
        <v>1.08720800775074</v>
      </c>
      <c r="J533" s="26" t="s">
        <v>686</v>
      </c>
    </row>
    <row r="534" spans="1:10" ht="15.75" hidden="1" customHeight="1" x14ac:dyDescent="0.25">
      <c r="A534" s="2" t="s">
        <v>712</v>
      </c>
      <c r="B534" s="2" t="s">
        <v>719</v>
      </c>
      <c r="C534" s="2">
        <v>2025</v>
      </c>
      <c r="D534" s="2" t="s">
        <v>241</v>
      </c>
      <c r="E534" s="2" t="s">
        <v>627</v>
      </c>
      <c r="F534" s="2" t="s">
        <v>721</v>
      </c>
      <c r="G534" s="2">
        <v>4175</v>
      </c>
      <c r="H534" s="2">
        <v>2.4183999717934099E-2</v>
      </c>
      <c r="I534" s="2">
        <v>2.4183999717934099E-2</v>
      </c>
      <c r="J534" s="26" t="s">
        <v>686</v>
      </c>
    </row>
    <row r="535" spans="1:10" ht="15.75" hidden="1" customHeight="1" x14ac:dyDescent="0.25">
      <c r="A535" s="2" t="s">
        <v>712</v>
      </c>
      <c r="B535" s="2" t="s">
        <v>719</v>
      </c>
      <c r="C535" s="2">
        <v>2025</v>
      </c>
      <c r="D535" s="2" t="s">
        <v>241</v>
      </c>
      <c r="E535" s="2" t="s">
        <v>627</v>
      </c>
      <c r="F535" s="2" t="s">
        <v>721</v>
      </c>
      <c r="G535" s="2">
        <v>100000</v>
      </c>
      <c r="H535" s="40">
        <v>9.9999999999999998E-13</v>
      </c>
      <c r="I535" s="2">
        <v>9.9999999999999998E-13</v>
      </c>
      <c r="J535" s="26" t="s">
        <v>686</v>
      </c>
    </row>
    <row r="536" spans="1:10" ht="15.75" hidden="1" customHeight="1" x14ac:dyDescent="0.25">
      <c r="A536" s="2" t="s">
        <v>712</v>
      </c>
      <c r="B536" s="2" t="s">
        <v>719</v>
      </c>
      <c r="C536" s="2">
        <v>2030</v>
      </c>
      <c r="D536" s="2" t="s">
        <v>241</v>
      </c>
      <c r="E536" s="2" t="s">
        <v>627</v>
      </c>
      <c r="F536" s="2" t="s">
        <v>720</v>
      </c>
      <c r="G536" s="2">
        <v>-100000</v>
      </c>
      <c r="H536" s="2">
        <v>0</v>
      </c>
      <c r="I536" s="2">
        <v>0</v>
      </c>
      <c r="J536" s="26" t="s">
        <v>686</v>
      </c>
    </row>
    <row r="537" spans="1:10" ht="15.75" hidden="1" customHeight="1" x14ac:dyDescent="0.25">
      <c r="A537" s="2" t="s">
        <v>712</v>
      </c>
      <c r="B537" s="2" t="s">
        <v>719</v>
      </c>
      <c r="C537" s="2">
        <v>2030</v>
      </c>
      <c r="D537" s="2" t="s">
        <v>241</v>
      </c>
      <c r="E537" s="2" t="s">
        <v>627</v>
      </c>
      <c r="F537" s="2" t="s">
        <v>720</v>
      </c>
      <c r="G537" s="2">
        <v>-2370</v>
      </c>
      <c r="H537" s="2">
        <v>0.398120998251215</v>
      </c>
      <c r="I537" s="2">
        <v>0.398120998251215</v>
      </c>
      <c r="J537" s="26" t="s">
        <v>686</v>
      </c>
    </row>
    <row r="538" spans="1:10" ht="15.75" hidden="1" customHeight="1" x14ac:dyDescent="0.25">
      <c r="A538" s="2" t="s">
        <v>712</v>
      </c>
      <c r="B538" s="2" t="s">
        <v>719</v>
      </c>
      <c r="C538" s="2">
        <v>2030</v>
      </c>
      <c r="D538" s="2" t="s">
        <v>241</v>
      </c>
      <c r="E538" s="2" t="s">
        <v>627</v>
      </c>
      <c r="F538" s="2" t="s">
        <v>720</v>
      </c>
      <c r="G538" s="2">
        <v>-2370</v>
      </c>
      <c r="H538" s="2">
        <v>0</v>
      </c>
      <c r="I538" s="2">
        <v>0</v>
      </c>
      <c r="J538" s="26" t="s">
        <v>686</v>
      </c>
    </row>
    <row r="539" spans="1:10" ht="15.75" hidden="1" customHeight="1" x14ac:dyDescent="0.25">
      <c r="A539" s="2" t="s">
        <v>712</v>
      </c>
      <c r="B539" s="2" t="s">
        <v>719</v>
      </c>
      <c r="C539" s="2">
        <v>2030</v>
      </c>
      <c r="D539" s="2" t="s">
        <v>241</v>
      </c>
      <c r="E539" s="2" t="s">
        <v>627</v>
      </c>
      <c r="F539" s="2" t="s">
        <v>721</v>
      </c>
      <c r="G539" s="2">
        <v>-45</v>
      </c>
      <c r="H539" s="2">
        <v>0.118388999797502</v>
      </c>
      <c r="I539" s="2">
        <v>0.118388999797502</v>
      </c>
      <c r="J539" s="26" t="s">
        <v>686</v>
      </c>
    </row>
    <row r="540" spans="1:10" ht="15.75" hidden="1" customHeight="1" x14ac:dyDescent="0.25">
      <c r="A540" s="2" t="s">
        <v>712</v>
      </c>
      <c r="B540" s="2" t="s">
        <v>719</v>
      </c>
      <c r="C540" s="2">
        <v>2030</v>
      </c>
      <c r="D540" s="2" t="s">
        <v>241</v>
      </c>
      <c r="E540" s="2" t="s">
        <v>627</v>
      </c>
      <c r="F540" s="2" t="s">
        <v>723</v>
      </c>
      <c r="G540" s="2">
        <v>4</v>
      </c>
      <c r="H540" s="2">
        <v>5.2454341216107396</v>
      </c>
      <c r="I540" s="2">
        <v>5.2454341216107396</v>
      </c>
      <c r="J540" s="26" t="s">
        <v>686</v>
      </c>
    </row>
    <row r="541" spans="1:10" ht="15.75" hidden="1" customHeight="1" x14ac:dyDescent="0.25">
      <c r="A541" s="2" t="s">
        <v>712</v>
      </c>
      <c r="B541" s="2" t="s">
        <v>719</v>
      </c>
      <c r="C541" s="2">
        <v>2030</v>
      </c>
      <c r="D541" s="2" t="s">
        <v>241</v>
      </c>
      <c r="E541" s="2" t="s">
        <v>627</v>
      </c>
      <c r="F541" s="2" t="s">
        <v>722</v>
      </c>
      <c r="G541" s="2">
        <v>6</v>
      </c>
      <c r="H541" s="2">
        <v>6.5203619504263699</v>
      </c>
      <c r="I541" s="2">
        <v>6.5203619504263699</v>
      </c>
      <c r="J541" s="26" t="s">
        <v>686</v>
      </c>
    </row>
    <row r="542" spans="1:10" ht="15.75" hidden="1" customHeight="1" x14ac:dyDescent="0.25">
      <c r="A542" s="2" t="s">
        <v>712</v>
      </c>
      <c r="B542" s="2" t="s">
        <v>719</v>
      </c>
      <c r="C542" s="2">
        <v>2030</v>
      </c>
      <c r="D542" s="2" t="s">
        <v>241</v>
      </c>
      <c r="E542" s="2" t="s">
        <v>627</v>
      </c>
      <c r="F542" s="2" t="s">
        <v>724</v>
      </c>
      <c r="G542" s="2">
        <v>10</v>
      </c>
      <c r="H542" s="2">
        <v>5.2454341216107396</v>
      </c>
      <c r="I542" s="2">
        <v>5.2454341216107396</v>
      </c>
      <c r="J542" s="26" t="s">
        <v>686</v>
      </c>
    </row>
    <row r="543" spans="1:10" ht="15.75" hidden="1" customHeight="1" x14ac:dyDescent="0.25">
      <c r="A543" s="2" t="s">
        <v>712</v>
      </c>
      <c r="B543" s="2" t="s">
        <v>719</v>
      </c>
      <c r="C543" s="2">
        <v>2030</v>
      </c>
      <c r="D543" s="2" t="s">
        <v>241</v>
      </c>
      <c r="E543" s="2" t="s">
        <v>627</v>
      </c>
      <c r="F543" s="2" t="s">
        <v>720</v>
      </c>
      <c r="G543" s="2">
        <v>14</v>
      </c>
      <c r="H543" s="2">
        <v>3.1952089667320198</v>
      </c>
      <c r="I543" s="2">
        <v>3.1952089667320198</v>
      </c>
      <c r="J543" s="26" t="s">
        <v>686</v>
      </c>
    </row>
    <row r="544" spans="1:10" ht="15.75" hidden="1" customHeight="1" x14ac:dyDescent="0.25">
      <c r="A544" s="2" t="s">
        <v>712</v>
      </c>
      <c r="B544" s="2" t="s">
        <v>719</v>
      </c>
      <c r="C544" s="2">
        <v>2030</v>
      </c>
      <c r="D544" s="2" t="s">
        <v>241</v>
      </c>
      <c r="E544" s="2" t="s">
        <v>627</v>
      </c>
      <c r="F544" s="2" t="s">
        <v>725</v>
      </c>
      <c r="G544" s="2">
        <v>17</v>
      </c>
      <c r="H544" s="2">
        <v>5.2454341216107396</v>
      </c>
      <c r="I544" s="2">
        <v>5.2454341216107396</v>
      </c>
      <c r="J544" s="26" t="s">
        <v>686</v>
      </c>
    </row>
    <row r="545" spans="1:10" ht="15.75" hidden="1" customHeight="1" x14ac:dyDescent="0.25">
      <c r="A545" s="2" t="s">
        <v>712</v>
      </c>
      <c r="B545" s="2" t="s">
        <v>719</v>
      </c>
      <c r="C545" s="2">
        <v>2030</v>
      </c>
      <c r="D545" s="2" t="s">
        <v>241</v>
      </c>
      <c r="E545" s="2" t="s">
        <v>627</v>
      </c>
      <c r="F545" s="2" t="s">
        <v>724</v>
      </c>
      <c r="G545" s="2">
        <v>21</v>
      </c>
      <c r="H545" s="2">
        <v>3.24582801903966</v>
      </c>
      <c r="I545" s="2">
        <v>3.24582801903966</v>
      </c>
      <c r="J545" s="26" t="s">
        <v>686</v>
      </c>
    </row>
    <row r="546" spans="1:10" ht="15.75" hidden="1" customHeight="1" x14ac:dyDescent="0.25">
      <c r="A546" s="2" t="s">
        <v>712</v>
      </c>
      <c r="B546" s="2" t="s">
        <v>719</v>
      </c>
      <c r="C546" s="2">
        <v>2030</v>
      </c>
      <c r="D546" s="2" t="s">
        <v>241</v>
      </c>
      <c r="E546" s="2" t="s">
        <v>627</v>
      </c>
      <c r="F546" s="2" t="s">
        <v>723</v>
      </c>
      <c r="G546" s="2">
        <v>28</v>
      </c>
      <c r="H546" s="2">
        <v>3.24582801903966</v>
      </c>
      <c r="I546" s="2">
        <v>3.24582801903966</v>
      </c>
      <c r="J546" s="26" t="s">
        <v>686</v>
      </c>
    </row>
    <row r="547" spans="1:10" ht="15.75" hidden="1" customHeight="1" x14ac:dyDescent="0.25">
      <c r="A547" s="2" t="s">
        <v>712</v>
      </c>
      <c r="B547" s="2" t="s">
        <v>719</v>
      </c>
      <c r="C547" s="2">
        <v>2030</v>
      </c>
      <c r="D547" s="2" t="s">
        <v>241</v>
      </c>
      <c r="E547" s="2" t="s">
        <v>627</v>
      </c>
      <c r="F547" s="2" t="s">
        <v>726</v>
      </c>
      <c r="G547" s="2">
        <v>28</v>
      </c>
      <c r="H547" s="2">
        <v>3.24582801903966</v>
      </c>
      <c r="I547" s="2">
        <v>3.24582801903966</v>
      </c>
      <c r="J547" s="26" t="s">
        <v>686</v>
      </c>
    </row>
    <row r="548" spans="1:10" ht="15.75" hidden="1" customHeight="1" x14ac:dyDescent="0.25">
      <c r="A548" s="2" t="s">
        <v>712</v>
      </c>
      <c r="B548" s="2" t="s">
        <v>719</v>
      </c>
      <c r="C548" s="2">
        <v>2030</v>
      </c>
      <c r="D548" s="2" t="s">
        <v>241</v>
      </c>
      <c r="E548" s="2" t="s">
        <v>627</v>
      </c>
      <c r="F548" s="2" t="s">
        <v>727</v>
      </c>
      <c r="G548" s="2">
        <v>30</v>
      </c>
      <c r="H548" s="2">
        <v>5.2454341216107396</v>
      </c>
      <c r="I548" s="2">
        <v>5.2454341216107396</v>
      </c>
      <c r="J548" s="26" t="s">
        <v>686</v>
      </c>
    </row>
    <row r="549" spans="1:10" ht="15.75" hidden="1" customHeight="1" x14ac:dyDescent="0.25">
      <c r="A549" s="2" t="s">
        <v>712</v>
      </c>
      <c r="B549" s="2" t="s">
        <v>719</v>
      </c>
      <c r="C549" s="2">
        <v>2030</v>
      </c>
      <c r="D549" s="2" t="s">
        <v>241</v>
      </c>
      <c r="E549" s="2" t="s">
        <v>627</v>
      </c>
      <c r="F549" s="2" t="s">
        <v>728</v>
      </c>
      <c r="G549" s="2">
        <v>39</v>
      </c>
      <c r="H549" s="2">
        <v>5.2454341216107396</v>
      </c>
      <c r="I549" s="2">
        <v>5.2454341216107396</v>
      </c>
      <c r="J549" s="26" t="s">
        <v>686</v>
      </c>
    </row>
    <row r="550" spans="1:10" ht="15.75" hidden="1" customHeight="1" x14ac:dyDescent="0.25">
      <c r="A550" s="2" t="s">
        <v>712</v>
      </c>
      <c r="B550" s="2" t="s">
        <v>719</v>
      </c>
      <c r="C550" s="2">
        <v>2030</v>
      </c>
      <c r="D550" s="2" t="s">
        <v>241</v>
      </c>
      <c r="E550" s="2" t="s">
        <v>627</v>
      </c>
      <c r="F550" s="2" t="s">
        <v>729</v>
      </c>
      <c r="G550" s="2">
        <v>43</v>
      </c>
      <c r="H550" s="2">
        <v>5.2454341216107396</v>
      </c>
      <c r="I550" s="2">
        <v>5.2454341216107396</v>
      </c>
      <c r="J550" s="26" t="s">
        <v>686</v>
      </c>
    </row>
    <row r="551" spans="1:10" ht="15.75" hidden="1" customHeight="1" x14ac:dyDescent="0.25">
      <c r="A551" s="2" t="s">
        <v>712</v>
      </c>
      <c r="B551" s="2" t="s">
        <v>719</v>
      </c>
      <c r="C551" s="2">
        <v>2030</v>
      </c>
      <c r="D551" s="2" t="s">
        <v>241</v>
      </c>
      <c r="E551" s="2" t="s">
        <v>627</v>
      </c>
      <c r="F551" s="2" t="s">
        <v>728</v>
      </c>
      <c r="G551" s="2">
        <v>55</v>
      </c>
      <c r="H551" s="2">
        <v>3.24582801903966</v>
      </c>
      <c r="I551" s="2">
        <v>3.24582801903966</v>
      </c>
      <c r="J551" s="26" t="s">
        <v>686</v>
      </c>
    </row>
    <row r="552" spans="1:10" ht="15.75" hidden="1" customHeight="1" x14ac:dyDescent="0.25">
      <c r="A552" s="2" t="s">
        <v>712</v>
      </c>
      <c r="B552" s="2" t="s">
        <v>719</v>
      </c>
      <c r="C552" s="2">
        <v>2030</v>
      </c>
      <c r="D552" s="2" t="s">
        <v>241</v>
      </c>
      <c r="E552" s="2" t="s">
        <v>627</v>
      </c>
      <c r="F552" s="2" t="s">
        <v>727</v>
      </c>
      <c r="G552" s="2">
        <v>63</v>
      </c>
      <c r="H552" s="2">
        <v>3.24582801903966</v>
      </c>
      <c r="I552" s="2">
        <v>3.24582801903966</v>
      </c>
      <c r="J552" s="26" t="s">
        <v>686</v>
      </c>
    </row>
    <row r="553" spans="1:10" ht="15.75" hidden="1" customHeight="1" x14ac:dyDescent="0.25">
      <c r="A553" s="2" t="s">
        <v>712</v>
      </c>
      <c r="B553" s="2" t="s">
        <v>719</v>
      </c>
      <c r="C553" s="2">
        <v>2030</v>
      </c>
      <c r="D553" s="2" t="s">
        <v>241</v>
      </c>
      <c r="E553" s="2" t="s">
        <v>627</v>
      </c>
      <c r="F553" s="2" t="s">
        <v>721</v>
      </c>
      <c r="G553" s="2">
        <v>64</v>
      </c>
      <c r="H553" s="2">
        <v>6.5203619504263699</v>
      </c>
      <c r="I553" s="2">
        <v>6.5203619504263699</v>
      </c>
      <c r="J553" s="26" t="s">
        <v>686</v>
      </c>
    </row>
    <row r="554" spans="1:10" ht="15.75" hidden="1" customHeight="1" x14ac:dyDescent="0.25">
      <c r="A554" s="2" t="s">
        <v>712</v>
      </c>
      <c r="B554" s="2" t="s">
        <v>719</v>
      </c>
      <c r="C554" s="2">
        <v>2030</v>
      </c>
      <c r="D554" s="2" t="s">
        <v>241</v>
      </c>
      <c r="E554" s="2" t="s">
        <v>627</v>
      </c>
      <c r="F554" s="2" t="s">
        <v>730</v>
      </c>
      <c r="G554" s="2">
        <v>67</v>
      </c>
      <c r="H554" s="2">
        <v>3.24582801903966</v>
      </c>
      <c r="I554" s="2">
        <v>3.24582801903966</v>
      </c>
      <c r="J554" s="26" t="s">
        <v>686</v>
      </c>
    </row>
    <row r="555" spans="1:10" ht="15.75" hidden="1" customHeight="1" x14ac:dyDescent="0.25">
      <c r="A555" s="2" t="s">
        <v>712</v>
      </c>
      <c r="B555" s="2" t="s">
        <v>719</v>
      </c>
      <c r="C555" s="2">
        <v>2030</v>
      </c>
      <c r="D555" s="2" t="s">
        <v>241</v>
      </c>
      <c r="E555" s="2" t="s">
        <v>627</v>
      </c>
      <c r="F555" s="2" t="s">
        <v>722</v>
      </c>
      <c r="G555" s="2">
        <v>68</v>
      </c>
      <c r="H555" s="2">
        <v>4.1598190313643499</v>
      </c>
      <c r="I555" s="2">
        <v>4.1598190313643499</v>
      </c>
      <c r="J555" s="26" t="s">
        <v>686</v>
      </c>
    </row>
    <row r="556" spans="1:10" ht="15.75" hidden="1" customHeight="1" x14ac:dyDescent="0.25">
      <c r="A556" s="2" t="s">
        <v>712</v>
      </c>
      <c r="B556" s="2" t="s">
        <v>719</v>
      </c>
      <c r="C556" s="2">
        <v>2030</v>
      </c>
      <c r="D556" s="2" t="s">
        <v>241</v>
      </c>
      <c r="E556" s="2" t="s">
        <v>627</v>
      </c>
      <c r="F556" s="2" t="s">
        <v>731</v>
      </c>
      <c r="G556" s="2">
        <v>134</v>
      </c>
      <c r="H556" s="2">
        <v>3.4643059796699101</v>
      </c>
      <c r="I556" s="2">
        <v>3.4643059796699101</v>
      </c>
      <c r="J556" s="26" t="s">
        <v>686</v>
      </c>
    </row>
    <row r="557" spans="1:10" ht="15.75" hidden="1" customHeight="1" x14ac:dyDescent="0.25">
      <c r="A557" s="2" t="s">
        <v>712</v>
      </c>
      <c r="B557" s="2" t="s">
        <v>719</v>
      </c>
      <c r="C557" s="2">
        <v>2030</v>
      </c>
      <c r="D557" s="2" t="s">
        <v>241</v>
      </c>
      <c r="E557" s="2" t="s">
        <v>627</v>
      </c>
      <c r="F557" s="2" t="s">
        <v>721</v>
      </c>
      <c r="G557" s="2">
        <v>248</v>
      </c>
      <c r="H557" s="2">
        <v>2.0632689993968798</v>
      </c>
      <c r="I557" s="2">
        <v>2.0632689993968798</v>
      </c>
      <c r="J557" s="26" t="s">
        <v>686</v>
      </c>
    </row>
    <row r="558" spans="1:10" ht="15.75" hidden="1" customHeight="1" x14ac:dyDescent="0.25">
      <c r="A558" s="2" t="s">
        <v>712</v>
      </c>
      <c r="B558" s="2" t="s">
        <v>719</v>
      </c>
      <c r="C558" s="2">
        <v>2030</v>
      </c>
      <c r="D558" s="2" t="s">
        <v>241</v>
      </c>
      <c r="E558" s="2" t="s">
        <v>627</v>
      </c>
      <c r="F558" s="2" t="s">
        <v>732</v>
      </c>
      <c r="G558" s="2">
        <v>430</v>
      </c>
      <c r="H558" s="2">
        <v>1.06401400308561</v>
      </c>
      <c r="I558" s="2">
        <v>1.06401400308561</v>
      </c>
      <c r="J558" s="26" t="s">
        <v>686</v>
      </c>
    </row>
    <row r="559" spans="1:10" ht="15.75" hidden="1" customHeight="1" x14ac:dyDescent="0.25">
      <c r="A559" s="2" t="s">
        <v>712</v>
      </c>
      <c r="B559" s="2" t="s">
        <v>719</v>
      </c>
      <c r="C559" s="2">
        <v>2030</v>
      </c>
      <c r="D559" s="2" t="s">
        <v>241</v>
      </c>
      <c r="E559" s="2" t="s">
        <v>627</v>
      </c>
      <c r="F559" s="2" t="s">
        <v>721</v>
      </c>
      <c r="G559" s="2">
        <v>4326</v>
      </c>
      <c r="H559" s="2">
        <v>2.36650000151712E-2</v>
      </c>
      <c r="I559" s="2">
        <v>2.36650000151712E-2</v>
      </c>
      <c r="J559" s="26" t="s">
        <v>686</v>
      </c>
    </row>
    <row r="560" spans="1:10" ht="15.75" hidden="1" customHeight="1" x14ac:dyDescent="0.25">
      <c r="A560" s="2" t="s">
        <v>712</v>
      </c>
      <c r="B560" s="2" t="s">
        <v>719</v>
      </c>
      <c r="C560" s="2">
        <v>2030</v>
      </c>
      <c r="D560" s="2" t="s">
        <v>241</v>
      </c>
      <c r="E560" s="2" t="s">
        <v>627</v>
      </c>
      <c r="F560" s="2" t="s">
        <v>721</v>
      </c>
      <c r="G560" s="2">
        <v>100000</v>
      </c>
      <c r="H560" s="40">
        <v>9.9999999999999998E-13</v>
      </c>
      <c r="I560" s="2">
        <v>9.9999999999999998E-13</v>
      </c>
      <c r="J560" s="26" t="s">
        <v>686</v>
      </c>
    </row>
    <row r="561" spans="1:10" ht="15.75" hidden="1" customHeight="1" x14ac:dyDescent="0.25">
      <c r="A561" s="2" t="s">
        <v>712</v>
      </c>
      <c r="B561" s="2" t="s">
        <v>719</v>
      </c>
      <c r="C561" s="2">
        <v>2035</v>
      </c>
      <c r="D561" s="2" t="s">
        <v>241</v>
      </c>
      <c r="E561" s="2" t="s">
        <v>627</v>
      </c>
      <c r="F561" s="2" t="s">
        <v>720</v>
      </c>
      <c r="G561" s="2">
        <v>-100000</v>
      </c>
      <c r="H561" s="2">
        <v>0</v>
      </c>
      <c r="I561" s="2">
        <v>0</v>
      </c>
      <c r="J561" s="26" t="s">
        <v>686</v>
      </c>
    </row>
    <row r="562" spans="1:10" ht="15.75" hidden="1" customHeight="1" x14ac:dyDescent="0.25">
      <c r="A562" s="2" t="s">
        <v>712</v>
      </c>
      <c r="B562" s="2" t="s">
        <v>719</v>
      </c>
      <c r="C562" s="2">
        <v>2035</v>
      </c>
      <c r="D562" s="2" t="s">
        <v>241</v>
      </c>
      <c r="E562" s="2" t="s">
        <v>627</v>
      </c>
      <c r="F562" s="2" t="s">
        <v>720</v>
      </c>
      <c r="G562" s="2">
        <v>-4505</v>
      </c>
      <c r="H562" s="2">
        <v>0</v>
      </c>
      <c r="I562" s="2">
        <v>0</v>
      </c>
      <c r="J562" s="26" t="s">
        <v>686</v>
      </c>
    </row>
    <row r="563" spans="1:10" ht="15.75" hidden="1" customHeight="1" x14ac:dyDescent="0.25">
      <c r="A563" s="2" t="s">
        <v>712</v>
      </c>
      <c r="B563" s="2" t="s">
        <v>719</v>
      </c>
      <c r="C563" s="2">
        <v>2035</v>
      </c>
      <c r="D563" s="2" t="s">
        <v>241</v>
      </c>
      <c r="E563" s="2" t="s">
        <v>627</v>
      </c>
      <c r="F563" s="2" t="s">
        <v>720</v>
      </c>
      <c r="G563" s="2">
        <v>-4505</v>
      </c>
      <c r="H563" s="2">
        <v>0.38657300070099099</v>
      </c>
      <c r="I563" s="2">
        <v>0.38657300070099099</v>
      </c>
      <c r="J563" s="26" t="s">
        <v>686</v>
      </c>
    </row>
    <row r="564" spans="1:10" ht="15.75" hidden="1" customHeight="1" x14ac:dyDescent="0.25">
      <c r="A564" s="2" t="s">
        <v>712</v>
      </c>
      <c r="B564" s="2" t="s">
        <v>719</v>
      </c>
      <c r="C564" s="2">
        <v>2035</v>
      </c>
      <c r="D564" s="2" t="s">
        <v>241</v>
      </c>
      <c r="E564" s="2" t="s">
        <v>627</v>
      </c>
      <c r="F564" s="2" t="s">
        <v>720</v>
      </c>
      <c r="G564" s="2">
        <v>-37</v>
      </c>
      <c r="H564" s="2">
        <v>3.21827001310885</v>
      </c>
      <c r="I564" s="2">
        <v>3.21827001310885</v>
      </c>
      <c r="J564" s="26" t="s">
        <v>686</v>
      </c>
    </row>
    <row r="565" spans="1:10" ht="15.75" hidden="1" customHeight="1" x14ac:dyDescent="0.25">
      <c r="A565" s="2" t="s">
        <v>712</v>
      </c>
      <c r="B565" s="2" t="s">
        <v>719</v>
      </c>
      <c r="C565" s="2">
        <v>2035</v>
      </c>
      <c r="D565" s="2" t="s">
        <v>241</v>
      </c>
      <c r="E565" s="2" t="s">
        <v>627</v>
      </c>
      <c r="F565" s="2" t="s">
        <v>723</v>
      </c>
      <c r="G565" s="2">
        <v>4</v>
      </c>
      <c r="H565" s="2">
        <v>5.1517609020556803</v>
      </c>
      <c r="I565" s="2">
        <v>5.1517609020556803</v>
      </c>
      <c r="J565" s="26" t="s">
        <v>686</v>
      </c>
    </row>
    <row r="566" spans="1:10" ht="15.75" hidden="1" customHeight="1" x14ac:dyDescent="0.25">
      <c r="A566" s="2" t="s">
        <v>712</v>
      </c>
      <c r="B566" s="2" t="s">
        <v>719</v>
      </c>
      <c r="C566" s="2">
        <v>2035</v>
      </c>
      <c r="D566" s="2" t="s">
        <v>241</v>
      </c>
      <c r="E566" s="2" t="s">
        <v>627</v>
      </c>
      <c r="F566" s="2" t="s">
        <v>724</v>
      </c>
      <c r="G566" s="2">
        <v>10</v>
      </c>
      <c r="H566" s="2">
        <v>5.1517609020556803</v>
      </c>
      <c r="I566" s="2">
        <v>5.1517609020556803</v>
      </c>
      <c r="J566" s="26" t="s">
        <v>686</v>
      </c>
    </row>
    <row r="567" spans="1:10" ht="15.75" hidden="1" customHeight="1" x14ac:dyDescent="0.25">
      <c r="A567" s="2" t="s">
        <v>712</v>
      </c>
      <c r="B567" s="2" t="s">
        <v>719</v>
      </c>
      <c r="C567" s="2">
        <v>2035</v>
      </c>
      <c r="D567" s="2" t="s">
        <v>241</v>
      </c>
      <c r="E567" s="2" t="s">
        <v>627</v>
      </c>
      <c r="F567" s="2" t="s">
        <v>725</v>
      </c>
      <c r="G567" s="2">
        <v>16</v>
      </c>
      <c r="H567" s="2">
        <v>5.1517609020556803</v>
      </c>
      <c r="I567" s="2">
        <v>5.1517609020556803</v>
      </c>
      <c r="J567" s="26" t="s">
        <v>686</v>
      </c>
    </row>
    <row r="568" spans="1:10" ht="15.75" hidden="1" customHeight="1" x14ac:dyDescent="0.25">
      <c r="A568" s="2" t="s">
        <v>712</v>
      </c>
      <c r="B568" s="2" t="s">
        <v>719</v>
      </c>
      <c r="C568" s="2">
        <v>2035</v>
      </c>
      <c r="D568" s="2" t="s">
        <v>241</v>
      </c>
      <c r="E568" s="2" t="s">
        <v>627</v>
      </c>
      <c r="F568" s="2" t="s">
        <v>724</v>
      </c>
      <c r="G568" s="2">
        <v>21</v>
      </c>
      <c r="H568" s="2">
        <v>3.1524239711573001</v>
      </c>
      <c r="I568" s="2">
        <v>3.1524239711573001</v>
      </c>
      <c r="J568" s="26" t="s">
        <v>686</v>
      </c>
    </row>
    <row r="569" spans="1:10" ht="15.75" hidden="1" customHeight="1" x14ac:dyDescent="0.25">
      <c r="A569" s="2" t="s">
        <v>712</v>
      </c>
      <c r="B569" s="2" t="s">
        <v>719</v>
      </c>
      <c r="C569" s="2">
        <v>2035</v>
      </c>
      <c r="D569" s="2" t="s">
        <v>241</v>
      </c>
      <c r="E569" s="2" t="s">
        <v>627</v>
      </c>
      <c r="F569" s="2" t="s">
        <v>726</v>
      </c>
      <c r="G569" s="2">
        <v>28</v>
      </c>
      <c r="H569" s="2">
        <v>3.1524239711573001</v>
      </c>
      <c r="I569" s="2">
        <v>3.1524239711573001</v>
      </c>
      <c r="J569" s="26" t="s">
        <v>686</v>
      </c>
    </row>
    <row r="570" spans="1:10" ht="15.75" hidden="1" customHeight="1" x14ac:dyDescent="0.25">
      <c r="A570" s="2" t="s">
        <v>712</v>
      </c>
      <c r="B570" s="2" t="s">
        <v>719</v>
      </c>
      <c r="C570" s="2">
        <v>2035</v>
      </c>
      <c r="D570" s="2" t="s">
        <v>241</v>
      </c>
      <c r="E570" s="2" t="s">
        <v>627</v>
      </c>
      <c r="F570" s="2" t="s">
        <v>723</v>
      </c>
      <c r="G570" s="2">
        <v>28</v>
      </c>
      <c r="H570" s="2">
        <v>3.1524239711573001</v>
      </c>
      <c r="I570" s="2">
        <v>3.1524239711573001</v>
      </c>
      <c r="J570" s="26" t="s">
        <v>686</v>
      </c>
    </row>
    <row r="571" spans="1:10" ht="15.75" hidden="1" customHeight="1" x14ac:dyDescent="0.25">
      <c r="A571" s="2" t="s">
        <v>712</v>
      </c>
      <c r="B571" s="2" t="s">
        <v>719</v>
      </c>
      <c r="C571" s="2">
        <v>2035</v>
      </c>
      <c r="D571" s="2" t="s">
        <v>241</v>
      </c>
      <c r="E571" s="2" t="s">
        <v>627</v>
      </c>
      <c r="F571" s="2" t="s">
        <v>727</v>
      </c>
      <c r="G571" s="2">
        <v>29</v>
      </c>
      <c r="H571" s="2">
        <v>5.1517609020556803</v>
      </c>
      <c r="I571" s="2">
        <v>5.1517609020556803</v>
      </c>
      <c r="J571" s="26" t="s">
        <v>686</v>
      </c>
    </row>
    <row r="572" spans="1:10" ht="15.75" hidden="1" customHeight="1" x14ac:dyDescent="0.25">
      <c r="A572" s="2" t="s">
        <v>712</v>
      </c>
      <c r="B572" s="2" t="s">
        <v>719</v>
      </c>
      <c r="C572" s="2">
        <v>2035</v>
      </c>
      <c r="D572" s="2" t="s">
        <v>241</v>
      </c>
      <c r="E572" s="2" t="s">
        <v>627</v>
      </c>
      <c r="F572" s="2" t="s">
        <v>728</v>
      </c>
      <c r="G572" s="2">
        <v>38</v>
      </c>
      <c r="H572" s="2">
        <v>5.1517609020556803</v>
      </c>
      <c r="I572" s="2">
        <v>5.1517609020556803</v>
      </c>
      <c r="J572" s="26" t="s">
        <v>686</v>
      </c>
    </row>
    <row r="573" spans="1:10" ht="15.75" hidden="1" customHeight="1" x14ac:dyDescent="0.25">
      <c r="A573" s="2" t="s">
        <v>712</v>
      </c>
      <c r="B573" s="2" t="s">
        <v>719</v>
      </c>
      <c r="C573" s="2">
        <v>2035</v>
      </c>
      <c r="D573" s="2" t="s">
        <v>241</v>
      </c>
      <c r="E573" s="2" t="s">
        <v>627</v>
      </c>
      <c r="F573" s="2" t="s">
        <v>729</v>
      </c>
      <c r="G573" s="2">
        <v>43</v>
      </c>
      <c r="H573" s="2">
        <v>5.1517609020556803</v>
      </c>
      <c r="I573" s="2">
        <v>5.1517609020556803</v>
      </c>
      <c r="J573" s="26" t="s">
        <v>686</v>
      </c>
    </row>
    <row r="574" spans="1:10" ht="15.75" hidden="1" customHeight="1" x14ac:dyDescent="0.25">
      <c r="A574" s="2" t="s">
        <v>712</v>
      </c>
      <c r="B574" s="2" t="s">
        <v>719</v>
      </c>
      <c r="C574" s="2">
        <v>2035</v>
      </c>
      <c r="D574" s="2" t="s">
        <v>241</v>
      </c>
      <c r="E574" s="2" t="s">
        <v>627</v>
      </c>
      <c r="F574" s="2" t="s">
        <v>728</v>
      </c>
      <c r="G574" s="2">
        <v>55</v>
      </c>
      <c r="H574" s="2">
        <v>3.1524239711573001</v>
      </c>
      <c r="I574" s="2">
        <v>3.1524239711573001</v>
      </c>
      <c r="J574" s="26" t="s">
        <v>686</v>
      </c>
    </row>
    <row r="575" spans="1:10" ht="15.75" hidden="1" customHeight="1" x14ac:dyDescent="0.25">
      <c r="A575" s="2" t="s">
        <v>712</v>
      </c>
      <c r="B575" s="2" t="s">
        <v>719</v>
      </c>
      <c r="C575" s="2">
        <v>2035</v>
      </c>
      <c r="D575" s="2" t="s">
        <v>241</v>
      </c>
      <c r="E575" s="2" t="s">
        <v>627</v>
      </c>
      <c r="F575" s="2" t="s">
        <v>727</v>
      </c>
      <c r="G575" s="2">
        <v>62</v>
      </c>
      <c r="H575" s="2">
        <v>3.1524239711573001</v>
      </c>
      <c r="I575" s="2">
        <v>3.1524239711573001</v>
      </c>
      <c r="J575" s="26" t="s">
        <v>686</v>
      </c>
    </row>
    <row r="576" spans="1:10" ht="15.75" hidden="1" customHeight="1" x14ac:dyDescent="0.25">
      <c r="A576" s="2" t="s">
        <v>712</v>
      </c>
      <c r="B576" s="2" t="s">
        <v>719</v>
      </c>
      <c r="C576" s="2">
        <v>2035</v>
      </c>
      <c r="D576" s="2" t="s">
        <v>241</v>
      </c>
      <c r="E576" s="2" t="s">
        <v>627</v>
      </c>
      <c r="F576" s="2" t="s">
        <v>730</v>
      </c>
      <c r="G576" s="2">
        <v>67</v>
      </c>
      <c r="H576" s="2">
        <v>3.1524239711573001</v>
      </c>
      <c r="I576" s="2">
        <v>3.1524239711573001</v>
      </c>
      <c r="J576" s="26" t="s">
        <v>686</v>
      </c>
    </row>
    <row r="577" spans="1:10" ht="15.75" hidden="1" customHeight="1" x14ac:dyDescent="0.25">
      <c r="A577" s="2" t="s">
        <v>712</v>
      </c>
      <c r="B577" s="2" t="s">
        <v>719</v>
      </c>
      <c r="C577" s="2">
        <v>2035</v>
      </c>
      <c r="D577" s="2" t="s">
        <v>241</v>
      </c>
      <c r="E577" s="2" t="s">
        <v>627</v>
      </c>
      <c r="F577" s="2" t="s">
        <v>722</v>
      </c>
      <c r="G577" s="2">
        <v>86</v>
      </c>
      <c r="H577" s="2">
        <v>6.5674210421584496</v>
      </c>
      <c r="I577" s="2">
        <v>6.5674210421584496</v>
      </c>
      <c r="J577" s="26" t="s">
        <v>686</v>
      </c>
    </row>
    <row r="578" spans="1:10" ht="15.75" hidden="1" customHeight="1" x14ac:dyDescent="0.25">
      <c r="A578" s="2" t="s">
        <v>712</v>
      </c>
      <c r="B578" s="2" t="s">
        <v>719</v>
      </c>
      <c r="C578" s="2">
        <v>2035</v>
      </c>
      <c r="D578" s="2" t="s">
        <v>241</v>
      </c>
      <c r="E578" s="2" t="s">
        <v>627</v>
      </c>
      <c r="F578" s="2" t="s">
        <v>721</v>
      </c>
      <c r="G578" s="2">
        <v>86</v>
      </c>
      <c r="H578" s="2">
        <v>6.5674210421584496</v>
      </c>
      <c r="I578" s="2">
        <v>6.5674210421584496</v>
      </c>
      <c r="J578" s="26" t="s">
        <v>686</v>
      </c>
    </row>
    <row r="579" spans="1:10" ht="15.75" hidden="1" customHeight="1" x14ac:dyDescent="0.25">
      <c r="A579" s="2" t="s">
        <v>712</v>
      </c>
      <c r="B579" s="2" t="s">
        <v>719</v>
      </c>
      <c r="C579" s="2">
        <v>2035</v>
      </c>
      <c r="D579" s="2" t="s">
        <v>241</v>
      </c>
      <c r="E579" s="2" t="s">
        <v>627</v>
      </c>
      <c r="F579" s="2" t="s">
        <v>721</v>
      </c>
      <c r="G579" s="2">
        <v>107</v>
      </c>
      <c r="H579" s="2">
        <v>0.120962002101919</v>
      </c>
      <c r="I579" s="2">
        <v>0.120962002101919</v>
      </c>
      <c r="J579" s="26" t="s">
        <v>686</v>
      </c>
    </row>
    <row r="580" spans="1:10" ht="15.75" hidden="1" customHeight="1" x14ac:dyDescent="0.25">
      <c r="A580" s="2" t="s">
        <v>712</v>
      </c>
      <c r="B580" s="2" t="s">
        <v>719</v>
      </c>
      <c r="C580" s="2">
        <v>2035</v>
      </c>
      <c r="D580" s="2" t="s">
        <v>241</v>
      </c>
      <c r="E580" s="2" t="s">
        <v>627</v>
      </c>
      <c r="F580" s="2" t="s">
        <v>722</v>
      </c>
      <c r="G580" s="2">
        <v>133</v>
      </c>
      <c r="H580" s="2">
        <v>4.0391550576359796</v>
      </c>
      <c r="I580" s="2">
        <v>4.0391550576359796</v>
      </c>
      <c r="J580" s="26" t="s">
        <v>686</v>
      </c>
    </row>
    <row r="581" spans="1:10" ht="15.75" hidden="1" customHeight="1" x14ac:dyDescent="0.25">
      <c r="A581" s="2" t="s">
        <v>712</v>
      </c>
      <c r="B581" s="2" t="s">
        <v>719</v>
      </c>
      <c r="C581" s="2">
        <v>2035</v>
      </c>
      <c r="D581" s="2" t="s">
        <v>241</v>
      </c>
      <c r="E581" s="2" t="s">
        <v>627</v>
      </c>
      <c r="F581" s="2" t="s">
        <v>731</v>
      </c>
      <c r="G581" s="2">
        <v>161</v>
      </c>
      <c r="H581" s="2">
        <v>3.4893109902086499</v>
      </c>
      <c r="I581" s="2">
        <v>3.4893109902086499</v>
      </c>
      <c r="J581" s="26" t="s">
        <v>686</v>
      </c>
    </row>
    <row r="582" spans="1:10" ht="15.75" hidden="1" customHeight="1" x14ac:dyDescent="0.25">
      <c r="A582" s="2" t="s">
        <v>712</v>
      </c>
      <c r="B582" s="2" t="s">
        <v>719</v>
      </c>
      <c r="C582" s="2">
        <v>2035</v>
      </c>
      <c r="D582" s="2" t="s">
        <v>241</v>
      </c>
      <c r="E582" s="2" t="s">
        <v>627</v>
      </c>
      <c r="F582" s="2" t="s">
        <v>721</v>
      </c>
      <c r="G582" s="2">
        <v>267</v>
      </c>
      <c r="H582" s="2">
        <v>2.00342099136707</v>
      </c>
      <c r="I582" s="2">
        <v>2.00342099136707</v>
      </c>
      <c r="J582" s="26" t="s">
        <v>686</v>
      </c>
    </row>
    <row r="583" spans="1:10" ht="15.75" hidden="1" customHeight="1" x14ac:dyDescent="0.25">
      <c r="A583" s="2" t="s">
        <v>712</v>
      </c>
      <c r="B583" s="2" t="s">
        <v>719</v>
      </c>
      <c r="C583" s="2">
        <v>2035</v>
      </c>
      <c r="D583" s="2" t="s">
        <v>241</v>
      </c>
      <c r="E583" s="2" t="s">
        <v>627</v>
      </c>
      <c r="F583" s="2" t="s">
        <v>732</v>
      </c>
      <c r="G583" s="2">
        <v>1145</v>
      </c>
      <c r="H583" s="2">
        <v>1.0331520054288601</v>
      </c>
      <c r="I583" s="2">
        <v>1.0331520054288601</v>
      </c>
      <c r="J583" s="26" t="s">
        <v>686</v>
      </c>
    </row>
    <row r="584" spans="1:10" ht="15.75" hidden="1" customHeight="1" x14ac:dyDescent="0.25">
      <c r="A584" s="2" t="s">
        <v>712</v>
      </c>
      <c r="B584" s="2" t="s">
        <v>719</v>
      </c>
      <c r="C584" s="2">
        <v>2035</v>
      </c>
      <c r="D584" s="2" t="s">
        <v>241</v>
      </c>
      <c r="E584" s="2" t="s">
        <v>627</v>
      </c>
      <c r="F584" s="2" t="s">
        <v>721</v>
      </c>
      <c r="G584" s="2">
        <v>4737</v>
      </c>
      <c r="H584" s="2">
        <v>2.3157000134233399E-2</v>
      </c>
      <c r="I584" s="2">
        <v>2.3157000134233399E-2</v>
      </c>
      <c r="J584" s="26" t="s">
        <v>686</v>
      </c>
    </row>
    <row r="585" spans="1:10" ht="15.75" hidden="1" customHeight="1" x14ac:dyDescent="0.25">
      <c r="A585" s="2" t="s">
        <v>712</v>
      </c>
      <c r="B585" s="2" t="s">
        <v>719</v>
      </c>
      <c r="C585" s="2">
        <v>2035</v>
      </c>
      <c r="D585" s="2" t="s">
        <v>241</v>
      </c>
      <c r="E585" s="2" t="s">
        <v>627</v>
      </c>
      <c r="F585" s="2" t="s">
        <v>721</v>
      </c>
      <c r="G585" s="2">
        <v>100000</v>
      </c>
      <c r="H585" s="40">
        <v>9.9999999999999998E-13</v>
      </c>
      <c r="I585" s="2">
        <v>9.9999999999999998E-13</v>
      </c>
      <c r="J585" s="26" t="s">
        <v>686</v>
      </c>
    </row>
    <row r="586" spans="1:10" ht="15.75" hidden="1" customHeight="1" x14ac:dyDescent="0.25">
      <c r="A586" s="2" t="s">
        <v>712</v>
      </c>
      <c r="B586" s="2" t="s">
        <v>719</v>
      </c>
      <c r="C586" s="2">
        <v>2040</v>
      </c>
      <c r="D586" s="2" t="s">
        <v>241</v>
      </c>
      <c r="E586" s="2" t="s">
        <v>627</v>
      </c>
      <c r="F586" s="2" t="s">
        <v>720</v>
      </c>
      <c r="G586" s="2">
        <v>-100000</v>
      </c>
      <c r="H586" s="2">
        <v>0</v>
      </c>
      <c r="I586" s="2">
        <v>0</v>
      </c>
      <c r="J586" s="26" t="s">
        <v>686</v>
      </c>
    </row>
    <row r="587" spans="1:10" ht="15.75" hidden="1" customHeight="1" x14ac:dyDescent="0.25">
      <c r="A587" s="2" t="s">
        <v>712</v>
      </c>
      <c r="B587" s="2" t="s">
        <v>719</v>
      </c>
      <c r="C587" s="2">
        <v>2040</v>
      </c>
      <c r="D587" s="2" t="s">
        <v>241</v>
      </c>
      <c r="E587" s="2" t="s">
        <v>627</v>
      </c>
      <c r="F587" s="2" t="s">
        <v>720</v>
      </c>
      <c r="G587" s="2">
        <v>-4672</v>
      </c>
      <c r="H587" s="2">
        <v>0</v>
      </c>
      <c r="I587" s="2">
        <v>0</v>
      </c>
      <c r="J587" s="26" t="s">
        <v>686</v>
      </c>
    </row>
    <row r="588" spans="1:10" ht="15.75" hidden="1" customHeight="1" x14ac:dyDescent="0.25">
      <c r="A588" s="2" t="s">
        <v>712</v>
      </c>
      <c r="B588" s="2" t="s">
        <v>719</v>
      </c>
      <c r="C588" s="2">
        <v>2040</v>
      </c>
      <c r="D588" s="2" t="s">
        <v>241</v>
      </c>
      <c r="E588" s="2" t="s">
        <v>627</v>
      </c>
      <c r="F588" s="2" t="s">
        <v>720</v>
      </c>
      <c r="G588" s="2">
        <v>-4672</v>
      </c>
      <c r="H588" s="2">
        <v>0.37241099582684001</v>
      </c>
      <c r="I588" s="2">
        <v>0.37241099582684001</v>
      </c>
      <c r="J588" s="26" t="s">
        <v>686</v>
      </c>
    </row>
    <row r="589" spans="1:10" ht="15.75" hidden="1" customHeight="1" x14ac:dyDescent="0.25">
      <c r="A589" s="2" t="s">
        <v>712</v>
      </c>
      <c r="B589" s="2" t="s">
        <v>719</v>
      </c>
      <c r="C589" s="2">
        <v>2040</v>
      </c>
      <c r="D589" s="2" t="s">
        <v>241</v>
      </c>
      <c r="E589" s="2" t="s">
        <v>627</v>
      </c>
      <c r="F589" s="2" t="s">
        <v>720</v>
      </c>
      <c r="G589" s="2">
        <v>-40</v>
      </c>
      <c r="H589" s="2">
        <v>3.2260420862585302</v>
      </c>
      <c r="I589" s="2">
        <v>3.2260420862585302</v>
      </c>
      <c r="J589" s="26" t="s">
        <v>686</v>
      </c>
    </row>
    <row r="590" spans="1:10" ht="15.75" hidden="1" customHeight="1" x14ac:dyDescent="0.25">
      <c r="A590" s="2" t="s">
        <v>712</v>
      </c>
      <c r="B590" s="2" t="s">
        <v>719</v>
      </c>
      <c r="C590" s="2">
        <v>2040</v>
      </c>
      <c r="D590" s="2" t="s">
        <v>241</v>
      </c>
      <c r="E590" s="2" t="s">
        <v>627</v>
      </c>
      <c r="F590" s="2" t="s">
        <v>723</v>
      </c>
      <c r="G590" s="2">
        <v>4</v>
      </c>
      <c r="H590" s="2">
        <v>5.0416680418165898</v>
      </c>
      <c r="I590" s="2">
        <v>5.0416680418165898</v>
      </c>
      <c r="J590" s="26" t="s">
        <v>686</v>
      </c>
    </row>
    <row r="591" spans="1:10" ht="15.75" hidden="1" customHeight="1" x14ac:dyDescent="0.25">
      <c r="A591" s="2" t="s">
        <v>712</v>
      </c>
      <c r="B591" s="2" t="s">
        <v>719</v>
      </c>
      <c r="C591" s="2">
        <v>2040</v>
      </c>
      <c r="D591" s="2" t="s">
        <v>241</v>
      </c>
      <c r="E591" s="2" t="s">
        <v>627</v>
      </c>
      <c r="F591" s="2" t="s">
        <v>724</v>
      </c>
      <c r="G591" s="2">
        <v>10</v>
      </c>
      <c r="H591" s="2">
        <v>5.0416680418165898</v>
      </c>
      <c r="I591" s="2">
        <v>5.0416680418165898</v>
      </c>
      <c r="J591" s="26" t="s">
        <v>686</v>
      </c>
    </row>
    <row r="592" spans="1:10" ht="15.75" hidden="1" customHeight="1" x14ac:dyDescent="0.25">
      <c r="A592" s="2" t="s">
        <v>712</v>
      </c>
      <c r="B592" s="2" t="s">
        <v>719</v>
      </c>
      <c r="C592" s="2">
        <v>2040</v>
      </c>
      <c r="D592" s="2" t="s">
        <v>241</v>
      </c>
      <c r="E592" s="2" t="s">
        <v>627</v>
      </c>
      <c r="F592" s="2" t="s">
        <v>725</v>
      </c>
      <c r="G592" s="2">
        <v>16</v>
      </c>
      <c r="H592" s="2">
        <v>5.0416680418165898</v>
      </c>
      <c r="I592" s="2">
        <v>5.0416680418165898</v>
      </c>
      <c r="J592" s="26" t="s">
        <v>686</v>
      </c>
    </row>
    <row r="593" spans="1:10" ht="15.75" hidden="1" customHeight="1" x14ac:dyDescent="0.25">
      <c r="A593" s="2" t="s">
        <v>712</v>
      </c>
      <c r="B593" s="2" t="s">
        <v>719</v>
      </c>
      <c r="C593" s="2">
        <v>2040</v>
      </c>
      <c r="D593" s="2" t="s">
        <v>241</v>
      </c>
      <c r="E593" s="2" t="s">
        <v>627</v>
      </c>
      <c r="F593" s="2" t="s">
        <v>724</v>
      </c>
      <c r="G593" s="2">
        <v>21</v>
      </c>
      <c r="H593" s="2">
        <v>3.0377350215051102</v>
      </c>
      <c r="I593" s="2">
        <v>3.0377350215051102</v>
      </c>
      <c r="J593" s="26" t="s">
        <v>686</v>
      </c>
    </row>
    <row r="594" spans="1:10" ht="15.75" hidden="1" customHeight="1" x14ac:dyDescent="0.25">
      <c r="A594" s="2" t="s">
        <v>712</v>
      </c>
      <c r="B594" s="2" t="s">
        <v>719</v>
      </c>
      <c r="C594" s="2">
        <v>2040</v>
      </c>
      <c r="D594" s="2" t="s">
        <v>241</v>
      </c>
      <c r="E594" s="2" t="s">
        <v>627</v>
      </c>
      <c r="F594" s="2" t="s">
        <v>723</v>
      </c>
      <c r="G594" s="2">
        <v>28</v>
      </c>
      <c r="H594" s="2">
        <v>3.0377350215051102</v>
      </c>
      <c r="I594" s="2">
        <v>3.0377350215051102</v>
      </c>
      <c r="J594" s="26" t="s">
        <v>686</v>
      </c>
    </row>
    <row r="595" spans="1:10" ht="15.75" hidden="1" customHeight="1" x14ac:dyDescent="0.25">
      <c r="A595" s="2" t="s">
        <v>712</v>
      </c>
      <c r="B595" s="2" t="s">
        <v>719</v>
      </c>
      <c r="C595" s="2">
        <v>2040</v>
      </c>
      <c r="D595" s="2" t="s">
        <v>241</v>
      </c>
      <c r="E595" s="2" t="s">
        <v>627</v>
      </c>
      <c r="F595" s="2" t="s">
        <v>726</v>
      </c>
      <c r="G595" s="2">
        <v>28</v>
      </c>
      <c r="H595" s="2">
        <v>3.0377350215051102</v>
      </c>
      <c r="I595" s="2">
        <v>3.0377350215051102</v>
      </c>
      <c r="J595" s="26" t="s">
        <v>686</v>
      </c>
    </row>
    <row r="596" spans="1:10" ht="15.75" hidden="1" customHeight="1" x14ac:dyDescent="0.25">
      <c r="A596" s="2" t="s">
        <v>712</v>
      </c>
      <c r="B596" s="2" t="s">
        <v>719</v>
      </c>
      <c r="C596" s="2">
        <v>2040</v>
      </c>
      <c r="D596" s="2" t="s">
        <v>241</v>
      </c>
      <c r="E596" s="2" t="s">
        <v>627</v>
      </c>
      <c r="F596" s="2" t="s">
        <v>727</v>
      </c>
      <c r="G596" s="2">
        <v>29</v>
      </c>
      <c r="H596" s="2">
        <v>5.0416680418165898</v>
      </c>
      <c r="I596" s="2">
        <v>5.0416680418165898</v>
      </c>
      <c r="J596" s="26" t="s">
        <v>686</v>
      </c>
    </row>
    <row r="597" spans="1:10" ht="15.75" hidden="1" customHeight="1" x14ac:dyDescent="0.25">
      <c r="A597" s="2" t="s">
        <v>712</v>
      </c>
      <c r="B597" s="2" t="s">
        <v>719</v>
      </c>
      <c r="C597" s="2">
        <v>2040</v>
      </c>
      <c r="D597" s="2" t="s">
        <v>241</v>
      </c>
      <c r="E597" s="2" t="s">
        <v>627</v>
      </c>
      <c r="F597" s="2" t="s">
        <v>728</v>
      </c>
      <c r="G597" s="2">
        <v>38</v>
      </c>
      <c r="H597" s="2">
        <v>5.0416680418165898</v>
      </c>
      <c r="I597" s="2">
        <v>5.0416680418165898</v>
      </c>
      <c r="J597" s="26" t="s">
        <v>686</v>
      </c>
    </row>
    <row r="598" spans="1:10" ht="15.75" hidden="1" customHeight="1" x14ac:dyDescent="0.25">
      <c r="A598" s="2" t="s">
        <v>712</v>
      </c>
      <c r="B598" s="2" t="s">
        <v>719</v>
      </c>
      <c r="C598" s="2">
        <v>2040</v>
      </c>
      <c r="D598" s="2" t="s">
        <v>241</v>
      </c>
      <c r="E598" s="2" t="s">
        <v>627</v>
      </c>
      <c r="F598" s="2" t="s">
        <v>729</v>
      </c>
      <c r="G598" s="2">
        <v>42</v>
      </c>
      <c r="H598" s="2">
        <v>5.0416680418165898</v>
      </c>
      <c r="I598" s="2">
        <v>5.0416680418165898</v>
      </c>
      <c r="J598" s="26" t="s">
        <v>686</v>
      </c>
    </row>
    <row r="599" spans="1:10" ht="15.75" hidden="1" customHeight="1" x14ac:dyDescent="0.25">
      <c r="A599" s="2" t="s">
        <v>712</v>
      </c>
      <c r="B599" s="2" t="s">
        <v>719</v>
      </c>
      <c r="C599" s="2">
        <v>2040</v>
      </c>
      <c r="D599" s="2" t="s">
        <v>241</v>
      </c>
      <c r="E599" s="2" t="s">
        <v>627</v>
      </c>
      <c r="F599" s="2" t="s">
        <v>728</v>
      </c>
      <c r="G599" s="2">
        <v>54</v>
      </c>
      <c r="H599" s="2">
        <v>3.0377350215051102</v>
      </c>
      <c r="I599" s="2">
        <v>3.0377350215051102</v>
      </c>
      <c r="J599" s="26" t="s">
        <v>686</v>
      </c>
    </row>
    <row r="600" spans="1:10" ht="15.75" hidden="1" customHeight="1" x14ac:dyDescent="0.25">
      <c r="A600" s="2" t="s">
        <v>712</v>
      </c>
      <c r="B600" s="2" t="s">
        <v>719</v>
      </c>
      <c r="C600" s="2">
        <v>2040</v>
      </c>
      <c r="D600" s="2" t="s">
        <v>241</v>
      </c>
      <c r="E600" s="2" t="s">
        <v>627</v>
      </c>
      <c r="F600" s="2" t="s">
        <v>727</v>
      </c>
      <c r="G600" s="2">
        <v>62</v>
      </c>
      <c r="H600" s="2">
        <v>3.0377350215051102</v>
      </c>
      <c r="I600" s="2">
        <v>3.0377350215051102</v>
      </c>
      <c r="J600" s="26" t="s">
        <v>686</v>
      </c>
    </row>
    <row r="601" spans="1:10" ht="15.75" hidden="1" customHeight="1" x14ac:dyDescent="0.25">
      <c r="A601" s="2" t="s">
        <v>712</v>
      </c>
      <c r="B601" s="2" t="s">
        <v>719</v>
      </c>
      <c r="C601" s="2">
        <v>2040</v>
      </c>
      <c r="D601" s="2" t="s">
        <v>241</v>
      </c>
      <c r="E601" s="2" t="s">
        <v>627</v>
      </c>
      <c r="F601" s="2" t="s">
        <v>730</v>
      </c>
      <c r="G601" s="2">
        <v>67</v>
      </c>
      <c r="H601" s="2">
        <v>3.0377350215051102</v>
      </c>
      <c r="I601" s="2">
        <v>3.0377350215051102</v>
      </c>
      <c r="J601" s="26" t="s">
        <v>686</v>
      </c>
    </row>
    <row r="602" spans="1:10" ht="15.75" hidden="1" customHeight="1" x14ac:dyDescent="0.25">
      <c r="A602" s="2" t="s">
        <v>712</v>
      </c>
      <c r="B602" s="2" t="s">
        <v>719</v>
      </c>
      <c r="C602" s="2">
        <v>2040</v>
      </c>
      <c r="D602" s="2" t="s">
        <v>241</v>
      </c>
      <c r="E602" s="2" t="s">
        <v>627</v>
      </c>
      <c r="F602" s="2" t="s">
        <v>721</v>
      </c>
      <c r="G602" s="2">
        <v>92</v>
      </c>
      <c r="H602" s="2">
        <v>6.5832810167066702</v>
      </c>
      <c r="I602" s="2">
        <v>6.5832810167066702</v>
      </c>
      <c r="J602" s="26" t="s">
        <v>686</v>
      </c>
    </row>
    <row r="603" spans="1:10" ht="15.75" hidden="1" customHeight="1" x14ac:dyDescent="0.25">
      <c r="A603" s="2" t="s">
        <v>712</v>
      </c>
      <c r="B603" s="2" t="s">
        <v>719</v>
      </c>
      <c r="C603" s="2">
        <v>2040</v>
      </c>
      <c r="D603" s="2" t="s">
        <v>241</v>
      </c>
      <c r="E603" s="2" t="s">
        <v>627</v>
      </c>
      <c r="F603" s="2" t="s">
        <v>722</v>
      </c>
      <c r="G603" s="2">
        <v>92</v>
      </c>
      <c r="H603" s="2">
        <v>6.5832810167066702</v>
      </c>
      <c r="I603" s="2">
        <v>6.5832810167066702</v>
      </c>
      <c r="J603" s="26" t="s">
        <v>686</v>
      </c>
    </row>
    <row r="604" spans="1:10" ht="15.75" hidden="1" customHeight="1" x14ac:dyDescent="0.25">
      <c r="A604" s="2" t="s">
        <v>712</v>
      </c>
      <c r="B604" s="2" t="s">
        <v>719</v>
      </c>
      <c r="C604" s="2">
        <v>2040</v>
      </c>
      <c r="D604" s="2" t="s">
        <v>241</v>
      </c>
      <c r="E604" s="2" t="s">
        <v>627</v>
      </c>
      <c r="F604" s="2" t="s">
        <v>721</v>
      </c>
      <c r="G604" s="2">
        <v>119</v>
      </c>
      <c r="H604" s="2">
        <v>0.12271800144492299</v>
      </c>
      <c r="I604" s="2">
        <v>0.12271800144492299</v>
      </c>
      <c r="J604" s="26" t="s">
        <v>686</v>
      </c>
    </row>
    <row r="605" spans="1:10" ht="15.75" hidden="1" customHeight="1" x14ac:dyDescent="0.25">
      <c r="A605" s="2" t="s">
        <v>712</v>
      </c>
      <c r="B605" s="2" t="s">
        <v>719</v>
      </c>
      <c r="C605" s="2">
        <v>2040</v>
      </c>
      <c r="D605" s="2" t="s">
        <v>241</v>
      </c>
      <c r="E605" s="2" t="s">
        <v>627</v>
      </c>
      <c r="F605" s="2" t="s">
        <v>722</v>
      </c>
      <c r="G605" s="2">
        <v>138</v>
      </c>
      <c r="H605" s="2">
        <v>3.8911840731936902</v>
      </c>
      <c r="I605" s="2">
        <v>3.8911840731936902</v>
      </c>
      <c r="J605" s="26" t="s">
        <v>686</v>
      </c>
    </row>
    <row r="606" spans="1:10" ht="15.75" hidden="1" customHeight="1" x14ac:dyDescent="0.25">
      <c r="A606" s="2" t="s">
        <v>712</v>
      </c>
      <c r="B606" s="2" t="s">
        <v>719</v>
      </c>
      <c r="C606" s="2">
        <v>2040</v>
      </c>
      <c r="D606" s="2" t="s">
        <v>241</v>
      </c>
      <c r="E606" s="2" t="s">
        <v>627</v>
      </c>
      <c r="F606" s="2" t="s">
        <v>731</v>
      </c>
      <c r="G606" s="2">
        <v>173</v>
      </c>
      <c r="H606" s="2">
        <v>3.4977390315589201</v>
      </c>
      <c r="I606" s="2">
        <v>3.4977390315589201</v>
      </c>
      <c r="J606" s="26" t="s">
        <v>686</v>
      </c>
    </row>
    <row r="607" spans="1:10" ht="15.75" hidden="1" customHeight="1" x14ac:dyDescent="0.25">
      <c r="A607" s="2" t="s">
        <v>712</v>
      </c>
      <c r="B607" s="2" t="s">
        <v>719</v>
      </c>
      <c r="C607" s="2">
        <v>2040</v>
      </c>
      <c r="D607" s="2" t="s">
        <v>241</v>
      </c>
      <c r="E607" s="2" t="s">
        <v>627</v>
      </c>
      <c r="F607" s="2" t="s">
        <v>721</v>
      </c>
      <c r="G607" s="2">
        <v>277</v>
      </c>
      <c r="H607" s="2">
        <v>1.9300290046472801</v>
      </c>
      <c r="I607" s="2">
        <v>1.9300290046472801</v>
      </c>
      <c r="J607" s="26" t="s">
        <v>686</v>
      </c>
    </row>
    <row r="608" spans="1:10" ht="15.75" hidden="1" customHeight="1" x14ac:dyDescent="0.25">
      <c r="A608" s="2" t="s">
        <v>712</v>
      </c>
      <c r="B608" s="2" t="s">
        <v>719</v>
      </c>
      <c r="C608" s="2">
        <v>2040</v>
      </c>
      <c r="D608" s="2" t="s">
        <v>241</v>
      </c>
      <c r="E608" s="2" t="s">
        <v>627</v>
      </c>
      <c r="F608" s="2" t="s">
        <v>732</v>
      </c>
      <c r="G608" s="2">
        <v>1189</v>
      </c>
      <c r="H608" s="2">
        <v>0.99530299953505597</v>
      </c>
      <c r="I608" s="2">
        <v>0.99530299953505597</v>
      </c>
      <c r="J608" s="26" t="s">
        <v>686</v>
      </c>
    </row>
    <row r="609" spans="1:10" ht="15.75" hidden="1" customHeight="1" x14ac:dyDescent="0.25">
      <c r="A609" s="2" t="s">
        <v>712</v>
      </c>
      <c r="B609" s="2" t="s">
        <v>719</v>
      </c>
      <c r="C609" s="2">
        <v>2040</v>
      </c>
      <c r="D609" s="2" t="s">
        <v>241</v>
      </c>
      <c r="E609" s="2" t="s">
        <v>627</v>
      </c>
      <c r="F609" s="2" t="s">
        <v>721</v>
      </c>
      <c r="G609" s="2">
        <v>4913</v>
      </c>
      <c r="H609" s="2">
        <v>2.2660000133328102E-2</v>
      </c>
      <c r="I609" s="2">
        <v>2.2660000133328102E-2</v>
      </c>
      <c r="J609" s="26" t="s">
        <v>686</v>
      </c>
    </row>
    <row r="610" spans="1:10" ht="15.75" hidden="1" customHeight="1" x14ac:dyDescent="0.25">
      <c r="A610" s="2" t="s">
        <v>712</v>
      </c>
      <c r="B610" s="2" t="s">
        <v>719</v>
      </c>
      <c r="C610" s="2">
        <v>2040</v>
      </c>
      <c r="D610" s="2" t="s">
        <v>241</v>
      </c>
      <c r="E610" s="2" t="s">
        <v>627</v>
      </c>
      <c r="F610" s="2" t="s">
        <v>721</v>
      </c>
      <c r="G610" s="2">
        <v>100000</v>
      </c>
      <c r="H610" s="40">
        <v>9.9999999999999998E-13</v>
      </c>
      <c r="I610" s="2">
        <v>9.9999999999999998E-13</v>
      </c>
      <c r="J610" s="26" t="s">
        <v>686</v>
      </c>
    </row>
    <row r="611" spans="1:10" ht="15.75" hidden="1" customHeight="1" x14ac:dyDescent="0.25">
      <c r="A611" s="2" t="s">
        <v>712</v>
      </c>
      <c r="B611" s="2" t="s">
        <v>719</v>
      </c>
      <c r="C611" s="2">
        <v>2045</v>
      </c>
      <c r="D611" s="2" t="s">
        <v>241</v>
      </c>
      <c r="E611" s="2" t="s">
        <v>627</v>
      </c>
      <c r="F611" s="2" t="s">
        <v>720</v>
      </c>
      <c r="G611" s="2">
        <v>-100000</v>
      </c>
      <c r="H611" s="2">
        <v>0</v>
      </c>
      <c r="I611" s="2">
        <v>0</v>
      </c>
      <c r="J611" s="26" t="s">
        <v>686</v>
      </c>
    </row>
    <row r="612" spans="1:10" ht="15.75" hidden="1" customHeight="1" x14ac:dyDescent="0.25">
      <c r="A612" s="2" t="s">
        <v>712</v>
      </c>
      <c r="B612" s="2" t="s">
        <v>719</v>
      </c>
      <c r="C612" s="2">
        <v>2045</v>
      </c>
      <c r="D612" s="2" t="s">
        <v>241</v>
      </c>
      <c r="E612" s="2" t="s">
        <v>627</v>
      </c>
      <c r="F612" s="2" t="s">
        <v>720</v>
      </c>
      <c r="G612" s="2">
        <v>-4869</v>
      </c>
      <c r="H612" s="2">
        <v>0</v>
      </c>
      <c r="I612" s="2">
        <v>0</v>
      </c>
      <c r="J612" s="26" t="s">
        <v>686</v>
      </c>
    </row>
    <row r="613" spans="1:10" ht="15.75" hidden="1" customHeight="1" x14ac:dyDescent="0.25">
      <c r="A613" s="2" t="s">
        <v>712</v>
      </c>
      <c r="B613" s="2" t="s">
        <v>719</v>
      </c>
      <c r="C613" s="2">
        <v>2045</v>
      </c>
      <c r="D613" s="2" t="s">
        <v>241</v>
      </c>
      <c r="E613" s="2" t="s">
        <v>627</v>
      </c>
      <c r="F613" s="2" t="s">
        <v>720</v>
      </c>
      <c r="G613" s="2">
        <v>-4869</v>
      </c>
      <c r="H613" s="2">
        <v>0.35642599746574799</v>
      </c>
      <c r="I613" s="2">
        <v>0.35642599746574799</v>
      </c>
      <c r="J613" s="26" t="s">
        <v>686</v>
      </c>
    </row>
    <row r="614" spans="1:10" ht="15.75" hidden="1" customHeight="1" x14ac:dyDescent="0.25">
      <c r="A614" s="2" t="s">
        <v>712</v>
      </c>
      <c r="B614" s="2" t="s">
        <v>719</v>
      </c>
      <c r="C614" s="2">
        <v>2045</v>
      </c>
      <c r="D614" s="2" t="s">
        <v>241</v>
      </c>
      <c r="E614" s="2" t="s">
        <v>627</v>
      </c>
      <c r="F614" s="2" t="s">
        <v>720</v>
      </c>
      <c r="G614" s="2">
        <v>-43</v>
      </c>
      <c r="H614" s="2">
        <v>3.20141304098069</v>
      </c>
      <c r="I614" s="2">
        <v>3.20141304098069</v>
      </c>
      <c r="J614" s="26" t="s">
        <v>686</v>
      </c>
    </row>
    <row r="615" spans="1:10" ht="15.75" hidden="1" customHeight="1" x14ac:dyDescent="0.25">
      <c r="A615" s="2" t="s">
        <v>712</v>
      </c>
      <c r="B615" s="2" t="s">
        <v>719</v>
      </c>
      <c r="C615" s="2">
        <v>2045</v>
      </c>
      <c r="D615" s="2" t="s">
        <v>241</v>
      </c>
      <c r="E615" s="2" t="s">
        <v>627</v>
      </c>
      <c r="F615" s="2" t="s">
        <v>723</v>
      </c>
      <c r="G615" s="2">
        <v>4</v>
      </c>
      <c r="H615" s="2">
        <v>4.9038291037177197</v>
      </c>
      <c r="I615" s="2">
        <v>4.9038291037177197</v>
      </c>
      <c r="J615" s="26" t="s">
        <v>686</v>
      </c>
    </row>
    <row r="616" spans="1:10" ht="15.75" hidden="1" customHeight="1" x14ac:dyDescent="0.25">
      <c r="A616" s="2" t="s">
        <v>712</v>
      </c>
      <c r="B616" s="2" t="s">
        <v>719</v>
      </c>
      <c r="C616" s="2">
        <v>2045</v>
      </c>
      <c r="D616" s="2" t="s">
        <v>241</v>
      </c>
      <c r="E616" s="2" t="s">
        <v>627</v>
      </c>
      <c r="F616" s="2" t="s">
        <v>724</v>
      </c>
      <c r="G616" s="2">
        <v>10</v>
      </c>
      <c r="H616" s="2">
        <v>4.9038291037177197</v>
      </c>
      <c r="I616" s="2">
        <v>4.9038291037177197</v>
      </c>
      <c r="J616" s="26" t="s">
        <v>686</v>
      </c>
    </row>
    <row r="617" spans="1:10" ht="15.75" hidden="1" customHeight="1" x14ac:dyDescent="0.25">
      <c r="A617" s="2" t="s">
        <v>712</v>
      </c>
      <c r="B617" s="2" t="s">
        <v>719</v>
      </c>
      <c r="C617" s="2">
        <v>2045</v>
      </c>
      <c r="D617" s="2" t="s">
        <v>241</v>
      </c>
      <c r="E617" s="2" t="s">
        <v>627</v>
      </c>
      <c r="F617" s="2" t="s">
        <v>725</v>
      </c>
      <c r="G617" s="2">
        <v>16</v>
      </c>
      <c r="H617" s="2">
        <v>4.9038291037177197</v>
      </c>
      <c r="I617" s="2">
        <v>4.9038291037177197</v>
      </c>
      <c r="J617" s="26" t="s">
        <v>686</v>
      </c>
    </row>
    <row r="618" spans="1:10" ht="15.75" hidden="1" customHeight="1" x14ac:dyDescent="0.25">
      <c r="A618" s="2" t="s">
        <v>712</v>
      </c>
      <c r="B618" s="2" t="s">
        <v>719</v>
      </c>
      <c r="C618" s="2">
        <v>2045</v>
      </c>
      <c r="D618" s="2" t="s">
        <v>241</v>
      </c>
      <c r="E618" s="2" t="s">
        <v>627</v>
      </c>
      <c r="F618" s="2" t="s">
        <v>724</v>
      </c>
      <c r="G618" s="2">
        <v>21</v>
      </c>
      <c r="H618" s="2">
        <v>2.9079450169367602</v>
      </c>
      <c r="I618" s="2">
        <v>2.9079450169367602</v>
      </c>
      <c r="J618" s="26" t="s">
        <v>686</v>
      </c>
    </row>
    <row r="619" spans="1:10" ht="15.75" hidden="1" customHeight="1" x14ac:dyDescent="0.25">
      <c r="A619" s="2" t="s">
        <v>712</v>
      </c>
      <c r="B619" s="2" t="s">
        <v>719</v>
      </c>
      <c r="C619" s="2">
        <v>2045</v>
      </c>
      <c r="D619" s="2" t="s">
        <v>241</v>
      </c>
      <c r="E619" s="2" t="s">
        <v>627</v>
      </c>
      <c r="F619" s="2" t="s">
        <v>723</v>
      </c>
      <c r="G619" s="2">
        <v>28</v>
      </c>
      <c r="H619" s="2">
        <v>2.9079450169367602</v>
      </c>
      <c r="I619" s="2">
        <v>2.9079450169367602</v>
      </c>
      <c r="J619" s="26" t="s">
        <v>686</v>
      </c>
    </row>
    <row r="620" spans="1:10" ht="15.75" hidden="1" customHeight="1" x14ac:dyDescent="0.25">
      <c r="A620" s="2" t="s">
        <v>712</v>
      </c>
      <c r="B620" s="2" t="s">
        <v>719</v>
      </c>
      <c r="C620" s="2">
        <v>2045</v>
      </c>
      <c r="D620" s="2" t="s">
        <v>241</v>
      </c>
      <c r="E620" s="2" t="s">
        <v>627</v>
      </c>
      <c r="F620" s="2" t="s">
        <v>726</v>
      </c>
      <c r="G620" s="2">
        <v>28</v>
      </c>
      <c r="H620" s="2">
        <v>2.9079450169367602</v>
      </c>
      <c r="I620" s="2">
        <v>2.9079450169367602</v>
      </c>
      <c r="J620" s="26" t="s">
        <v>686</v>
      </c>
    </row>
    <row r="621" spans="1:10" ht="15.75" hidden="1" customHeight="1" x14ac:dyDescent="0.25">
      <c r="A621" s="2" t="s">
        <v>712</v>
      </c>
      <c r="B621" s="2" t="s">
        <v>719</v>
      </c>
      <c r="C621" s="2">
        <v>2045</v>
      </c>
      <c r="D621" s="2" t="s">
        <v>241</v>
      </c>
      <c r="E621" s="2" t="s">
        <v>627</v>
      </c>
      <c r="F621" s="2" t="s">
        <v>727</v>
      </c>
      <c r="G621" s="2">
        <v>28</v>
      </c>
      <c r="H621" s="2">
        <v>4.9038291037177197</v>
      </c>
      <c r="I621" s="2">
        <v>4.9038291037177197</v>
      </c>
      <c r="J621" s="26" t="s">
        <v>686</v>
      </c>
    </row>
    <row r="622" spans="1:10" ht="15.75" hidden="1" customHeight="1" x14ac:dyDescent="0.25">
      <c r="A622" s="2" t="s">
        <v>712</v>
      </c>
      <c r="B622" s="2" t="s">
        <v>719</v>
      </c>
      <c r="C622" s="2">
        <v>2045</v>
      </c>
      <c r="D622" s="2" t="s">
        <v>241</v>
      </c>
      <c r="E622" s="2" t="s">
        <v>627</v>
      </c>
      <c r="F622" s="2" t="s">
        <v>728</v>
      </c>
      <c r="G622" s="2">
        <v>38</v>
      </c>
      <c r="H622" s="2">
        <v>4.9038291037177197</v>
      </c>
      <c r="I622" s="2">
        <v>4.9038291037177197</v>
      </c>
      <c r="J622" s="26" t="s">
        <v>686</v>
      </c>
    </row>
    <row r="623" spans="1:10" ht="15.75" hidden="1" customHeight="1" x14ac:dyDescent="0.25">
      <c r="A623" s="2" t="s">
        <v>712</v>
      </c>
      <c r="B623" s="2" t="s">
        <v>719</v>
      </c>
      <c r="C623" s="2">
        <v>2045</v>
      </c>
      <c r="D623" s="2" t="s">
        <v>241</v>
      </c>
      <c r="E623" s="2" t="s">
        <v>627</v>
      </c>
      <c r="F623" s="2" t="s">
        <v>729</v>
      </c>
      <c r="G623" s="2">
        <v>42</v>
      </c>
      <c r="H623" s="2">
        <v>4.9038291037177197</v>
      </c>
      <c r="I623" s="2">
        <v>4.9038291037177197</v>
      </c>
      <c r="J623" s="26" t="s">
        <v>686</v>
      </c>
    </row>
    <row r="624" spans="1:10" ht="15.75" hidden="1" customHeight="1" x14ac:dyDescent="0.25">
      <c r="A624" s="2" t="s">
        <v>712</v>
      </c>
      <c r="B624" s="2" t="s">
        <v>719</v>
      </c>
      <c r="C624" s="2">
        <v>2045</v>
      </c>
      <c r="D624" s="2" t="s">
        <v>241</v>
      </c>
      <c r="E624" s="2" t="s">
        <v>627</v>
      </c>
      <c r="F624" s="2" t="s">
        <v>728</v>
      </c>
      <c r="G624" s="2">
        <v>54</v>
      </c>
      <c r="H624" s="2">
        <v>2.9079450169367602</v>
      </c>
      <c r="I624" s="2">
        <v>2.9079450169367602</v>
      </c>
      <c r="J624" s="26" t="s">
        <v>686</v>
      </c>
    </row>
    <row r="625" spans="1:10" ht="15.75" hidden="1" customHeight="1" x14ac:dyDescent="0.25">
      <c r="A625" s="2" t="s">
        <v>712</v>
      </c>
      <c r="B625" s="2" t="s">
        <v>719</v>
      </c>
      <c r="C625" s="2">
        <v>2045</v>
      </c>
      <c r="D625" s="2" t="s">
        <v>241</v>
      </c>
      <c r="E625" s="2" t="s">
        <v>627</v>
      </c>
      <c r="F625" s="2" t="s">
        <v>727</v>
      </c>
      <c r="G625" s="2">
        <v>62</v>
      </c>
      <c r="H625" s="2">
        <v>2.9079450169367602</v>
      </c>
      <c r="I625" s="2">
        <v>2.9079450169367602</v>
      </c>
      <c r="J625" s="26" t="s">
        <v>686</v>
      </c>
    </row>
    <row r="626" spans="1:10" ht="15.75" hidden="1" customHeight="1" x14ac:dyDescent="0.25">
      <c r="A626" s="2" t="s">
        <v>712</v>
      </c>
      <c r="B626" s="2" t="s">
        <v>719</v>
      </c>
      <c r="C626" s="2">
        <v>2045</v>
      </c>
      <c r="D626" s="2" t="s">
        <v>241</v>
      </c>
      <c r="E626" s="2" t="s">
        <v>627</v>
      </c>
      <c r="F626" s="2" t="s">
        <v>730</v>
      </c>
      <c r="G626" s="2">
        <v>66</v>
      </c>
      <c r="H626" s="2">
        <v>2.9079450169367602</v>
      </c>
      <c r="I626" s="2">
        <v>2.9079450169367602</v>
      </c>
      <c r="J626" s="26" t="s">
        <v>686</v>
      </c>
    </row>
    <row r="627" spans="1:10" ht="15.75" hidden="1" customHeight="1" x14ac:dyDescent="0.25">
      <c r="A627" s="2" t="s">
        <v>712</v>
      </c>
      <c r="B627" s="2" t="s">
        <v>719</v>
      </c>
      <c r="C627" s="2">
        <v>2045</v>
      </c>
      <c r="D627" s="2" t="s">
        <v>241</v>
      </c>
      <c r="E627" s="2" t="s">
        <v>627</v>
      </c>
      <c r="F627" s="2" t="s">
        <v>721</v>
      </c>
      <c r="G627" s="2">
        <v>100</v>
      </c>
      <c r="H627" s="2">
        <v>6.5330249667549598</v>
      </c>
      <c r="I627" s="2">
        <v>6.5330249667549598</v>
      </c>
      <c r="J627" s="26" t="s">
        <v>686</v>
      </c>
    </row>
    <row r="628" spans="1:10" ht="15.75" hidden="1" customHeight="1" x14ac:dyDescent="0.25">
      <c r="A628" s="2" t="s">
        <v>712</v>
      </c>
      <c r="B628" s="2" t="s">
        <v>719</v>
      </c>
      <c r="C628" s="2">
        <v>2045</v>
      </c>
      <c r="D628" s="2" t="s">
        <v>241</v>
      </c>
      <c r="E628" s="2" t="s">
        <v>627</v>
      </c>
      <c r="F628" s="2" t="s">
        <v>722</v>
      </c>
      <c r="G628" s="2">
        <v>100</v>
      </c>
      <c r="H628" s="2">
        <v>6.5330249667549598</v>
      </c>
      <c r="I628" s="2">
        <v>6.5330249667549598</v>
      </c>
      <c r="J628" s="26" t="s">
        <v>686</v>
      </c>
    </row>
    <row r="629" spans="1:10" ht="15.75" hidden="1" customHeight="1" x14ac:dyDescent="0.25">
      <c r="A629" s="2" t="s">
        <v>712</v>
      </c>
      <c r="B629" s="2" t="s">
        <v>719</v>
      </c>
      <c r="C629" s="2">
        <v>2045</v>
      </c>
      <c r="D629" s="2" t="s">
        <v>241</v>
      </c>
      <c r="E629" s="2" t="s">
        <v>627</v>
      </c>
      <c r="F629" s="2" t="s">
        <v>721</v>
      </c>
      <c r="G629" s="2">
        <v>130</v>
      </c>
      <c r="H629" s="2">
        <v>0.123307999883877</v>
      </c>
      <c r="I629" s="2">
        <v>0.123307999883877</v>
      </c>
      <c r="J629" s="26" t="s">
        <v>686</v>
      </c>
    </row>
    <row r="630" spans="1:10" ht="15.75" hidden="1" customHeight="1" x14ac:dyDescent="0.25">
      <c r="A630" s="2" t="s">
        <v>712</v>
      </c>
      <c r="B630" s="2" t="s">
        <v>719</v>
      </c>
      <c r="C630" s="2">
        <v>2045</v>
      </c>
      <c r="D630" s="2" t="s">
        <v>241</v>
      </c>
      <c r="E630" s="2" t="s">
        <v>627</v>
      </c>
      <c r="F630" s="2" t="s">
        <v>722</v>
      </c>
      <c r="G630" s="2">
        <v>144</v>
      </c>
      <c r="H630" s="2">
        <v>3.7241720207068698</v>
      </c>
      <c r="I630" s="2">
        <v>3.7241720207068698</v>
      </c>
      <c r="J630" s="26" t="s">
        <v>686</v>
      </c>
    </row>
    <row r="631" spans="1:10" ht="15.75" hidden="1" customHeight="1" x14ac:dyDescent="0.25">
      <c r="A631" s="2" t="s">
        <v>712</v>
      </c>
      <c r="B631" s="2" t="s">
        <v>719</v>
      </c>
      <c r="C631" s="2">
        <v>2045</v>
      </c>
      <c r="D631" s="2" t="s">
        <v>241</v>
      </c>
      <c r="E631" s="2" t="s">
        <v>627</v>
      </c>
      <c r="F631" s="2" t="s">
        <v>731</v>
      </c>
      <c r="G631" s="2">
        <v>187</v>
      </c>
      <c r="H631" s="2">
        <v>3.47103505279392</v>
      </c>
      <c r="I631" s="2">
        <v>3.47103505279392</v>
      </c>
      <c r="J631" s="26" t="s">
        <v>686</v>
      </c>
    </row>
    <row r="632" spans="1:10" ht="15.75" hidden="1" customHeight="1" x14ac:dyDescent="0.25">
      <c r="A632" s="2" t="s">
        <v>712</v>
      </c>
      <c r="B632" s="2" t="s">
        <v>719</v>
      </c>
      <c r="C632" s="2">
        <v>2045</v>
      </c>
      <c r="D632" s="2" t="s">
        <v>241</v>
      </c>
      <c r="E632" s="2" t="s">
        <v>627</v>
      </c>
      <c r="F632" s="2" t="s">
        <v>721</v>
      </c>
      <c r="G632" s="2">
        <v>289</v>
      </c>
      <c r="H632" s="2">
        <v>1.84719001794621</v>
      </c>
      <c r="I632" s="2">
        <v>1.84719001794621</v>
      </c>
      <c r="J632" s="26" t="s">
        <v>686</v>
      </c>
    </row>
    <row r="633" spans="1:10" ht="15.75" hidden="1" customHeight="1" x14ac:dyDescent="0.25">
      <c r="A633" s="2" t="s">
        <v>712</v>
      </c>
      <c r="B633" s="2" t="s">
        <v>719</v>
      </c>
      <c r="C633" s="2">
        <v>2045</v>
      </c>
      <c r="D633" s="2" t="s">
        <v>241</v>
      </c>
      <c r="E633" s="2" t="s">
        <v>627</v>
      </c>
      <c r="F633" s="2" t="s">
        <v>732</v>
      </c>
      <c r="G633" s="2">
        <v>1237</v>
      </c>
      <c r="H633" s="2">
        <v>0.95258400386012398</v>
      </c>
      <c r="I633" s="2">
        <v>0.95258400386012398</v>
      </c>
      <c r="J633" s="26" t="s">
        <v>686</v>
      </c>
    </row>
    <row r="634" spans="1:10" ht="15.75" hidden="1" customHeight="1" x14ac:dyDescent="0.25">
      <c r="A634" s="2" t="s">
        <v>712</v>
      </c>
      <c r="B634" s="2" t="s">
        <v>719</v>
      </c>
      <c r="C634" s="2">
        <v>2045</v>
      </c>
      <c r="D634" s="2" t="s">
        <v>241</v>
      </c>
      <c r="E634" s="2" t="s">
        <v>627</v>
      </c>
      <c r="F634" s="2" t="s">
        <v>721</v>
      </c>
      <c r="G634" s="2">
        <v>5121</v>
      </c>
      <c r="H634" s="2">
        <v>2.2176000114996E-2</v>
      </c>
      <c r="I634" s="2">
        <v>2.2176000114996E-2</v>
      </c>
      <c r="J634" s="26" t="s">
        <v>686</v>
      </c>
    </row>
    <row r="635" spans="1:10" ht="15.75" hidden="1" customHeight="1" x14ac:dyDescent="0.25">
      <c r="A635" s="2" t="s">
        <v>712</v>
      </c>
      <c r="B635" s="2" t="s">
        <v>719</v>
      </c>
      <c r="C635" s="2">
        <v>2045</v>
      </c>
      <c r="D635" s="2" t="s">
        <v>241</v>
      </c>
      <c r="E635" s="2" t="s">
        <v>627</v>
      </c>
      <c r="F635" s="2" t="s">
        <v>721</v>
      </c>
      <c r="G635" s="2">
        <v>100000</v>
      </c>
      <c r="H635" s="40">
        <v>9.9999999999999998E-13</v>
      </c>
      <c r="I635" s="2">
        <v>9.9999999999999998E-13</v>
      </c>
      <c r="J635" s="26" t="s">
        <v>686</v>
      </c>
    </row>
    <row r="636" spans="1:10" ht="15.75" hidden="1" customHeight="1" x14ac:dyDescent="0.25">
      <c r="A636" s="2" t="s">
        <v>712</v>
      </c>
      <c r="B636" s="2" t="s">
        <v>719</v>
      </c>
      <c r="C636" s="2">
        <v>2050</v>
      </c>
      <c r="D636" s="2" t="s">
        <v>241</v>
      </c>
      <c r="E636" s="2" t="s">
        <v>627</v>
      </c>
      <c r="F636" s="2" t="s">
        <v>720</v>
      </c>
      <c r="G636" s="2">
        <v>-100000</v>
      </c>
      <c r="H636" s="2">
        <v>0</v>
      </c>
      <c r="I636" s="2">
        <v>0</v>
      </c>
      <c r="J636" s="26" t="s">
        <v>686</v>
      </c>
    </row>
    <row r="637" spans="1:10" ht="15.75" hidden="1" customHeight="1" x14ac:dyDescent="0.25">
      <c r="A637" s="2" t="s">
        <v>712</v>
      </c>
      <c r="B637" s="2" t="s">
        <v>719</v>
      </c>
      <c r="C637" s="2">
        <v>2050</v>
      </c>
      <c r="D637" s="2" t="s">
        <v>241</v>
      </c>
      <c r="E637" s="2" t="s">
        <v>627</v>
      </c>
      <c r="F637" s="2" t="s">
        <v>720</v>
      </c>
      <c r="G637" s="2">
        <v>-5046</v>
      </c>
      <c r="H637" s="2">
        <v>0</v>
      </c>
      <c r="I637" s="2">
        <v>0</v>
      </c>
      <c r="J637" s="26" t="s">
        <v>686</v>
      </c>
    </row>
    <row r="638" spans="1:10" ht="15.75" hidden="1" customHeight="1" x14ac:dyDescent="0.25">
      <c r="A638" s="2" t="s">
        <v>712</v>
      </c>
      <c r="B638" s="2" t="s">
        <v>719</v>
      </c>
      <c r="C638" s="2">
        <v>2050</v>
      </c>
      <c r="D638" s="2" t="s">
        <v>241</v>
      </c>
      <c r="E638" s="2" t="s">
        <v>627</v>
      </c>
      <c r="F638" s="2" t="s">
        <v>720</v>
      </c>
      <c r="G638" s="2">
        <v>-5046</v>
      </c>
      <c r="H638" s="2">
        <v>0.33993800048415301</v>
      </c>
      <c r="I638" s="2">
        <v>0.33993800048415301</v>
      </c>
      <c r="J638" s="26" t="s">
        <v>686</v>
      </c>
    </row>
    <row r="639" spans="1:10" ht="15.75" hidden="1" customHeight="1" x14ac:dyDescent="0.25">
      <c r="A639" s="2" t="s">
        <v>712</v>
      </c>
      <c r="B639" s="2" t="s">
        <v>719</v>
      </c>
      <c r="C639" s="2">
        <v>2050</v>
      </c>
      <c r="D639" s="2" t="s">
        <v>241</v>
      </c>
      <c r="E639" s="2" t="s">
        <v>627</v>
      </c>
      <c r="F639" s="2" t="s">
        <v>720</v>
      </c>
      <c r="G639" s="2">
        <v>-47</v>
      </c>
      <c r="H639" s="2">
        <v>3.16230702213943</v>
      </c>
      <c r="I639" s="2">
        <v>3.16230702213943</v>
      </c>
      <c r="J639" s="26" t="s">
        <v>686</v>
      </c>
    </row>
    <row r="640" spans="1:10" ht="15.75" hidden="1" customHeight="1" x14ac:dyDescent="0.25">
      <c r="A640" s="2" t="s">
        <v>712</v>
      </c>
      <c r="B640" s="2" t="s">
        <v>719</v>
      </c>
      <c r="C640" s="2">
        <v>2050</v>
      </c>
      <c r="D640" s="2" t="s">
        <v>241</v>
      </c>
      <c r="E640" s="2" t="s">
        <v>627</v>
      </c>
      <c r="F640" s="2" t="s">
        <v>723</v>
      </c>
      <c r="G640" s="2">
        <v>4</v>
      </c>
      <c r="H640" s="2">
        <v>4.7494900334677297</v>
      </c>
      <c r="I640" s="2">
        <v>4.7494900334677297</v>
      </c>
      <c r="J640" s="26" t="s">
        <v>686</v>
      </c>
    </row>
    <row r="641" spans="1:10" ht="15.75" hidden="1" customHeight="1" x14ac:dyDescent="0.25">
      <c r="A641" s="2" t="s">
        <v>712</v>
      </c>
      <c r="B641" s="2" t="s">
        <v>719</v>
      </c>
      <c r="C641" s="2">
        <v>2050</v>
      </c>
      <c r="D641" s="2" t="s">
        <v>241</v>
      </c>
      <c r="E641" s="2" t="s">
        <v>627</v>
      </c>
      <c r="F641" s="2" t="s">
        <v>724</v>
      </c>
      <c r="G641" s="2">
        <v>10</v>
      </c>
      <c r="H641" s="2">
        <v>4.7494900334677297</v>
      </c>
      <c r="I641" s="2">
        <v>4.7494900334677297</v>
      </c>
      <c r="J641" s="26" t="s">
        <v>686</v>
      </c>
    </row>
    <row r="642" spans="1:10" ht="15.75" hidden="1" customHeight="1" x14ac:dyDescent="0.25">
      <c r="A642" s="2" t="s">
        <v>712</v>
      </c>
      <c r="B642" s="2" t="s">
        <v>719</v>
      </c>
      <c r="C642" s="2">
        <v>2050</v>
      </c>
      <c r="D642" s="2" t="s">
        <v>241</v>
      </c>
      <c r="E642" s="2" t="s">
        <v>627</v>
      </c>
      <c r="F642" s="2" t="s">
        <v>725</v>
      </c>
      <c r="G642" s="2">
        <v>16</v>
      </c>
      <c r="H642" s="2">
        <v>4.7494900334677297</v>
      </c>
      <c r="I642" s="2">
        <v>4.7494900334677297</v>
      </c>
      <c r="J642" s="26" t="s">
        <v>686</v>
      </c>
    </row>
    <row r="643" spans="1:10" ht="15.75" hidden="1" customHeight="1" x14ac:dyDescent="0.25">
      <c r="A643" s="2" t="s">
        <v>712</v>
      </c>
      <c r="B643" s="2" t="s">
        <v>719</v>
      </c>
      <c r="C643" s="2">
        <v>2050</v>
      </c>
      <c r="D643" s="2" t="s">
        <v>241</v>
      </c>
      <c r="E643" s="2" t="s">
        <v>627</v>
      </c>
      <c r="F643" s="2" t="s">
        <v>724</v>
      </c>
      <c r="G643" s="2">
        <v>21</v>
      </c>
      <c r="H643" s="2">
        <v>2.7739689767706701</v>
      </c>
      <c r="I643" s="2">
        <v>2.7739689767706701</v>
      </c>
      <c r="J643" s="26" t="s">
        <v>686</v>
      </c>
    </row>
    <row r="644" spans="1:10" ht="15.75" hidden="1" customHeight="1" x14ac:dyDescent="0.25">
      <c r="A644" s="2" t="s">
        <v>712</v>
      </c>
      <c r="B644" s="2" t="s">
        <v>719</v>
      </c>
      <c r="C644" s="2">
        <v>2050</v>
      </c>
      <c r="D644" s="2" t="s">
        <v>241</v>
      </c>
      <c r="E644" s="2" t="s">
        <v>627</v>
      </c>
      <c r="F644" s="2" t="s">
        <v>723</v>
      </c>
      <c r="G644" s="2">
        <v>27</v>
      </c>
      <c r="H644" s="2">
        <v>2.7739689767706701</v>
      </c>
      <c r="I644" s="2">
        <v>2.7739689767706701</v>
      </c>
      <c r="J644" s="26" t="s">
        <v>686</v>
      </c>
    </row>
    <row r="645" spans="1:10" ht="15.75" hidden="1" customHeight="1" x14ac:dyDescent="0.25">
      <c r="A645" s="2" t="s">
        <v>712</v>
      </c>
      <c r="B645" s="2" t="s">
        <v>719</v>
      </c>
      <c r="C645" s="2">
        <v>2050</v>
      </c>
      <c r="D645" s="2" t="s">
        <v>241</v>
      </c>
      <c r="E645" s="2" t="s">
        <v>627</v>
      </c>
      <c r="F645" s="2" t="s">
        <v>726</v>
      </c>
      <c r="G645" s="2">
        <v>28</v>
      </c>
      <c r="H645" s="2">
        <v>2.7739689767706701</v>
      </c>
      <c r="I645" s="2">
        <v>2.7739689767706701</v>
      </c>
      <c r="J645" s="26" t="s">
        <v>686</v>
      </c>
    </row>
    <row r="646" spans="1:10" ht="15.75" hidden="1" customHeight="1" x14ac:dyDescent="0.25">
      <c r="A646" s="2" t="s">
        <v>712</v>
      </c>
      <c r="B646" s="2" t="s">
        <v>719</v>
      </c>
      <c r="C646" s="2">
        <v>2050</v>
      </c>
      <c r="D646" s="2" t="s">
        <v>241</v>
      </c>
      <c r="E646" s="2" t="s">
        <v>627</v>
      </c>
      <c r="F646" s="2" t="s">
        <v>727</v>
      </c>
      <c r="G646" s="2">
        <v>28</v>
      </c>
      <c r="H646" s="2">
        <v>4.7494900334677297</v>
      </c>
      <c r="I646" s="2">
        <v>4.7494900334677297</v>
      </c>
      <c r="J646" s="26" t="s">
        <v>686</v>
      </c>
    </row>
    <row r="647" spans="1:10" ht="15.75" hidden="1" customHeight="1" x14ac:dyDescent="0.25">
      <c r="A647" s="2" t="s">
        <v>712</v>
      </c>
      <c r="B647" s="2" t="s">
        <v>719</v>
      </c>
      <c r="C647" s="2">
        <v>2050</v>
      </c>
      <c r="D647" s="2" t="s">
        <v>241</v>
      </c>
      <c r="E647" s="2" t="s">
        <v>627</v>
      </c>
      <c r="F647" s="2" t="s">
        <v>728</v>
      </c>
      <c r="G647" s="2">
        <v>37</v>
      </c>
      <c r="H647" s="2">
        <v>4.7494900334677297</v>
      </c>
      <c r="I647" s="2">
        <v>4.7494900334677297</v>
      </c>
      <c r="J647" s="26" t="s">
        <v>686</v>
      </c>
    </row>
    <row r="648" spans="1:10" ht="15.75" hidden="1" customHeight="1" x14ac:dyDescent="0.25">
      <c r="A648" s="2" t="s">
        <v>712</v>
      </c>
      <c r="B648" s="2" t="s">
        <v>719</v>
      </c>
      <c r="C648" s="2">
        <v>2050</v>
      </c>
      <c r="D648" s="2" t="s">
        <v>241</v>
      </c>
      <c r="E648" s="2" t="s">
        <v>627</v>
      </c>
      <c r="F648" s="2" t="s">
        <v>729</v>
      </c>
      <c r="G648" s="2">
        <v>42</v>
      </c>
      <c r="H648" s="2">
        <v>4.7494900334677297</v>
      </c>
      <c r="I648" s="2">
        <v>4.7494900334677297</v>
      </c>
      <c r="J648" s="26" t="s">
        <v>686</v>
      </c>
    </row>
    <row r="649" spans="1:10" ht="15.75" hidden="1" customHeight="1" x14ac:dyDescent="0.25">
      <c r="A649" s="2" t="s">
        <v>712</v>
      </c>
      <c r="B649" s="2" t="s">
        <v>719</v>
      </c>
      <c r="C649" s="2">
        <v>2050</v>
      </c>
      <c r="D649" s="2" t="s">
        <v>241</v>
      </c>
      <c r="E649" s="2" t="s">
        <v>627</v>
      </c>
      <c r="F649" s="2" t="s">
        <v>728</v>
      </c>
      <c r="G649" s="2">
        <v>54</v>
      </c>
      <c r="H649" s="2">
        <v>2.7739689767706701</v>
      </c>
      <c r="I649" s="2">
        <v>2.7739689767706701</v>
      </c>
      <c r="J649" s="26" t="s">
        <v>686</v>
      </c>
    </row>
    <row r="650" spans="1:10" ht="15.75" hidden="1" customHeight="1" x14ac:dyDescent="0.25">
      <c r="A650" s="2" t="s">
        <v>712</v>
      </c>
      <c r="B650" s="2" t="s">
        <v>719</v>
      </c>
      <c r="C650" s="2">
        <v>2050</v>
      </c>
      <c r="D650" s="2" t="s">
        <v>241</v>
      </c>
      <c r="E650" s="2" t="s">
        <v>627</v>
      </c>
      <c r="F650" s="2" t="s">
        <v>727</v>
      </c>
      <c r="G650" s="2">
        <v>62</v>
      </c>
      <c r="H650" s="2">
        <v>2.7739689767706701</v>
      </c>
      <c r="I650" s="2">
        <v>2.7739689767706701</v>
      </c>
      <c r="J650" s="26" t="s">
        <v>686</v>
      </c>
    </row>
    <row r="651" spans="1:10" ht="15.75" hidden="1" customHeight="1" x14ac:dyDescent="0.25">
      <c r="A651" s="2" t="s">
        <v>712</v>
      </c>
      <c r="B651" s="2" t="s">
        <v>719</v>
      </c>
      <c r="C651" s="2">
        <v>2050</v>
      </c>
      <c r="D651" s="2" t="s">
        <v>241</v>
      </c>
      <c r="E651" s="2" t="s">
        <v>627</v>
      </c>
      <c r="F651" s="2" t="s">
        <v>730</v>
      </c>
      <c r="G651" s="2">
        <v>66</v>
      </c>
      <c r="H651" s="2">
        <v>2.7739689767706701</v>
      </c>
      <c r="I651" s="2">
        <v>2.7739689767706701</v>
      </c>
      <c r="J651" s="26" t="s">
        <v>686</v>
      </c>
    </row>
    <row r="652" spans="1:10" ht="15.75" hidden="1" customHeight="1" x14ac:dyDescent="0.25">
      <c r="A652" s="2" t="s">
        <v>712</v>
      </c>
      <c r="B652" s="2" t="s">
        <v>719</v>
      </c>
      <c r="C652" s="2">
        <v>2050</v>
      </c>
      <c r="D652" s="2" t="s">
        <v>241</v>
      </c>
      <c r="E652" s="2" t="s">
        <v>627</v>
      </c>
      <c r="F652" s="2" t="s">
        <v>722</v>
      </c>
      <c r="G652" s="2">
        <v>108</v>
      </c>
      <c r="H652" s="2">
        <v>6.45322305270565</v>
      </c>
      <c r="I652" s="2">
        <v>6.45322305270565</v>
      </c>
      <c r="J652" s="26" t="s">
        <v>686</v>
      </c>
    </row>
    <row r="653" spans="1:10" ht="15.75" hidden="1" customHeight="1" x14ac:dyDescent="0.25">
      <c r="A653" s="2" t="s">
        <v>712</v>
      </c>
      <c r="B653" s="2" t="s">
        <v>719</v>
      </c>
      <c r="C653" s="2">
        <v>2050</v>
      </c>
      <c r="D653" s="2" t="s">
        <v>241</v>
      </c>
      <c r="E653" s="2" t="s">
        <v>627</v>
      </c>
      <c r="F653" s="2" t="s">
        <v>721</v>
      </c>
      <c r="G653" s="2">
        <v>108</v>
      </c>
      <c r="H653" s="2">
        <v>6.45322305270565</v>
      </c>
      <c r="I653" s="2">
        <v>6.45322305270565</v>
      </c>
      <c r="J653" s="26" t="s">
        <v>686</v>
      </c>
    </row>
    <row r="654" spans="1:10" ht="15.75" hidden="1" customHeight="1" x14ac:dyDescent="0.25">
      <c r="A654" s="2" t="s">
        <v>712</v>
      </c>
      <c r="B654" s="2" t="s">
        <v>719</v>
      </c>
      <c r="C654" s="2">
        <v>2050</v>
      </c>
      <c r="D654" s="2" t="s">
        <v>241</v>
      </c>
      <c r="E654" s="2" t="s">
        <v>627</v>
      </c>
      <c r="F654" s="2" t="s">
        <v>721</v>
      </c>
      <c r="G654" s="2">
        <v>140</v>
      </c>
      <c r="H654" s="2">
        <v>0.123059000316175</v>
      </c>
      <c r="I654" s="2">
        <v>0.123059000316175</v>
      </c>
      <c r="J654" s="26" t="s">
        <v>686</v>
      </c>
    </row>
    <row r="655" spans="1:10" ht="15.75" hidden="1" customHeight="1" x14ac:dyDescent="0.25">
      <c r="A655" s="2" t="s">
        <v>712</v>
      </c>
      <c r="B655" s="2" t="s">
        <v>719</v>
      </c>
      <c r="C655" s="2">
        <v>2050</v>
      </c>
      <c r="D655" s="2" t="s">
        <v>241</v>
      </c>
      <c r="E655" s="2" t="s">
        <v>627</v>
      </c>
      <c r="F655" s="2" t="s">
        <v>722</v>
      </c>
      <c r="G655" s="2">
        <v>149</v>
      </c>
      <c r="H655" s="2">
        <v>3.55188696206391</v>
      </c>
      <c r="I655" s="2">
        <v>3.55188696206391</v>
      </c>
      <c r="J655" s="26" t="s">
        <v>686</v>
      </c>
    </row>
    <row r="656" spans="1:10" ht="15.75" hidden="1" customHeight="1" x14ac:dyDescent="0.25">
      <c r="A656" s="2" t="s">
        <v>712</v>
      </c>
      <c r="B656" s="2" t="s">
        <v>719</v>
      </c>
      <c r="C656" s="2">
        <v>2050</v>
      </c>
      <c r="D656" s="2" t="s">
        <v>241</v>
      </c>
      <c r="E656" s="2" t="s">
        <v>627</v>
      </c>
      <c r="F656" s="2" t="s">
        <v>731</v>
      </c>
      <c r="G656" s="2">
        <v>203</v>
      </c>
      <c r="H656" s="2">
        <v>3.4286370180825498</v>
      </c>
      <c r="I656" s="2">
        <v>3.4286370180825498</v>
      </c>
      <c r="J656" s="26" t="s">
        <v>686</v>
      </c>
    </row>
    <row r="657" spans="1:10" ht="15.75" hidden="1" customHeight="1" x14ac:dyDescent="0.25">
      <c r="A657" s="2" t="s">
        <v>712</v>
      </c>
      <c r="B657" s="2" t="s">
        <v>719</v>
      </c>
      <c r="C657" s="2">
        <v>2050</v>
      </c>
      <c r="D657" s="2" t="s">
        <v>241</v>
      </c>
      <c r="E657" s="2" t="s">
        <v>627</v>
      </c>
      <c r="F657" s="2" t="s">
        <v>721</v>
      </c>
      <c r="G657" s="2">
        <v>299</v>
      </c>
      <c r="H657" s="2">
        <v>1.7617379931795001</v>
      </c>
      <c r="I657" s="2">
        <v>1.7617379931795001</v>
      </c>
      <c r="J657" s="26" t="s">
        <v>686</v>
      </c>
    </row>
    <row r="658" spans="1:10" ht="15.75" hidden="1" customHeight="1" x14ac:dyDescent="0.25">
      <c r="A658" s="2" t="s">
        <v>712</v>
      </c>
      <c r="B658" s="2" t="s">
        <v>719</v>
      </c>
      <c r="C658" s="2">
        <v>2050</v>
      </c>
      <c r="D658" s="2" t="s">
        <v>241</v>
      </c>
      <c r="E658" s="2" t="s">
        <v>627</v>
      </c>
      <c r="F658" s="2" t="s">
        <v>732</v>
      </c>
      <c r="G658" s="2">
        <v>1282</v>
      </c>
      <c r="H658" s="2">
        <v>0.90851599933159799</v>
      </c>
      <c r="I658" s="2">
        <v>0.90851599933159799</v>
      </c>
      <c r="J658" s="26" t="s">
        <v>686</v>
      </c>
    </row>
    <row r="659" spans="1:10" ht="15.75" hidden="1" customHeight="1" x14ac:dyDescent="0.25">
      <c r="A659" s="2" t="s">
        <v>712</v>
      </c>
      <c r="B659" s="2" t="s">
        <v>719</v>
      </c>
      <c r="C659" s="2">
        <v>2050</v>
      </c>
      <c r="D659" s="2" t="s">
        <v>241</v>
      </c>
      <c r="E659" s="2" t="s">
        <v>627</v>
      </c>
      <c r="F659" s="2" t="s">
        <v>721</v>
      </c>
      <c r="G659" s="2">
        <v>5304</v>
      </c>
      <c r="H659" s="2">
        <v>2.1698999917134601E-2</v>
      </c>
      <c r="I659" s="2">
        <v>2.1698999917134601E-2</v>
      </c>
      <c r="J659" s="26" t="s">
        <v>686</v>
      </c>
    </row>
    <row r="660" spans="1:10" ht="15.75" hidden="1" customHeight="1" x14ac:dyDescent="0.25">
      <c r="A660" s="2" t="s">
        <v>712</v>
      </c>
      <c r="B660" s="2" t="s">
        <v>719</v>
      </c>
      <c r="C660" s="2">
        <v>2050</v>
      </c>
      <c r="D660" s="2" t="s">
        <v>241</v>
      </c>
      <c r="E660" s="2" t="s">
        <v>627</v>
      </c>
      <c r="F660" s="2" t="s">
        <v>721</v>
      </c>
      <c r="G660" s="2">
        <v>100000</v>
      </c>
      <c r="H660" s="40">
        <v>9.9999999999999998E-13</v>
      </c>
      <c r="I660" s="2">
        <v>9.9999999999999998E-13</v>
      </c>
      <c r="J660" s="26" t="s">
        <v>686</v>
      </c>
    </row>
    <row r="661" spans="1:10" ht="15.75" hidden="1" customHeight="1" x14ac:dyDescent="0.25">
      <c r="A661" s="2" t="s">
        <v>712</v>
      </c>
      <c r="B661" s="2" t="s">
        <v>733</v>
      </c>
      <c r="C661" s="2">
        <v>2015</v>
      </c>
      <c r="D661" s="2" t="s">
        <v>241</v>
      </c>
      <c r="E661" s="2" t="s">
        <v>627</v>
      </c>
      <c r="F661" s="2" t="s">
        <v>734</v>
      </c>
      <c r="G661" s="2">
        <v>-100000</v>
      </c>
      <c r="H661" s="2">
        <v>0</v>
      </c>
      <c r="I661" s="2">
        <v>0</v>
      </c>
      <c r="J661" s="26" t="s">
        <v>685</v>
      </c>
    </row>
    <row r="662" spans="1:10" ht="15.75" hidden="1" customHeight="1" x14ac:dyDescent="0.25">
      <c r="A662" s="2" t="s">
        <v>712</v>
      </c>
      <c r="B662" s="2" t="s">
        <v>733</v>
      </c>
      <c r="C662" s="2">
        <v>2015</v>
      </c>
      <c r="D662" s="2" t="s">
        <v>241</v>
      </c>
      <c r="E662" s="2" t="s">
        <v>627</v>
      </c>
      <c r="F662" s="2" t="s">
        <v>734</v>
      </c>
      <c r="G662" s="2">
        <v>-47</v>
      </c>
      <c r="H662" s="2">
        <v>0</v>
      </c>
      <c r="I662" s="2">
        <v>0</v>
      </c>
      <c r="J662" s="26" t="s">
        <v>685</v>
      </c>
    </row>
    <row r="663" spans="1:10" ht="15.75" hidden="1" customHeight="1" x14ac:dyDescent="0.25">
      <c r="A663" s="2" t="s">
        <v>712</v>
      </c>
      <c r="B663" s="2" t="s">
        <v>733</v>
      </c>
      <c r="C663" s="2">
        <v>2015</v>
      </c>
      <c r="D663" s="2" t="s">
        <v>241</v>
      </c>
      <c r="E663" s="2" t="s">
        <v>627</v>
      </c>
      <c r="F663" s="2" t="s">
        <v>734</v>
      </c>
      <c r="G663" s="2">
        <v>-47</v>
      </c>
      <c r="H663" s="2">
        <v>4.9401998519897503E-2</v>
      </c>
      <c r="I663" s="2">
        <v>5.5330238342285211E-2</v>
      </c>
      <c r="J663" s="26" t="s">
        <v>685</v>
      </c>
    </row>
    <row r="664" spans="1:10" ht="15.75" hidden="1" customHeight="1" x14ac:dyDescent="0.25">
      <c r="A664" s="2" t="s">
        <v>712</v>
      </c>
      <c r="B664" s="2" t="s">
        <v>733</v>
      </c>
      <c r="C664" s="2">
        <v>2015</v>
      </c>
      <c r="D664" s="2" t="s">
        <v>241</v>
      </c>
      <c r="E664" s="2" t="s">
        <v>627</v>
      </c>
      <c r="F664" s="2" t="s">
        <v>735</v>
      </c>
      <c r="G664" s="2">
        <v>-11</v>
      </c>
      <c r="H664" s="2">
        <v>0.47660601139068598</v>
      </c>
      <c r="I664" s="2">
        <v>0.53379873275756839</v>
      </c>
      <c r="J664" s="26" t="s">
        <v>685</v>
      </c>
    </row>
    <row r="665" spans="1:10" ht="15.75" hidden="1" customHeight="1" x14ac:dyDescent="0.25">
      <c r="A665" s="2" t="s">
        <v>712</v>
      </c>
      <c r="B665" s="2" t="s">
        <v>733</v>
      </c>
      <c r="C665" s="2">
        <v>2015</v>
      </c>
      <c r="D665" s="2" t="s">
        <v>241</v>
      </c>
      <c r="E665" s="2" t="s">
        <v>627</v>
      </c>
      <c r="F665" s="2" t="s">
        <v>736</v>
      </c>
      <c r="G665" s="2">
        <v>-10</v>
      </c>
      <c r="H665" s="2">
        <v>0.55407100915908802</v>
      </c>
      <c r="I665" s="2">
        <v>0.62055953025817867</v>
      </c>
      <c r="J665" s="26" t="s">
        <v>685</v>
      </c>
    </row>
    <row r="666" spans="1:10" ht="15.75" hidden="1" customHeight="1" x14ac:dyDescent="0.25">
      <c r="A666" s="2" t="s">
        <v>712</v>
      </c>
      <c r="B666" s="2" t="s">
        <v>733</v>
      </c>
      <c r="C666" s="2">
        <v>2015</v>
      </c>
      <c r="D666" s="2" t="s">
        <v>241</v>
      </c>
      <c r="E666" s="2" t="s">
        <v>627</v>
      </c>
      <c r="F666" s="2" t="s">
        <v>737</v>
      </c>
      <c r="G666" s="2">
        <v>6</v>
      </c>
      <c r="H666" s="2">
        <v>8.4763996303081499E-2</v>
      </c>
      <c r="I666" s="2">
        <v>9.4935675859451285E-2</v>
      </c>
      <c r="J666" s="26" t="s">
        <v>685</v>
      </c>
    </row>
    <row r="667" spans="1:10" ht="15.75" hidden="1" customHeight="1" x14ac:dyDescent="0.25">
      <c r="A667" s="2" t="s">
        <v>712</v>
      </c>
      <c r="B667" s="2" t="s">
        <v>733</v>
      </c>
      <c r="C667" s="2">
        <v>2015</v>
      </c>
      <c r="D667" s="2" t="s">
        <v>241</v>
      </c>
      <c r="E667" s="2" t="s">
        <v>627</v>
      </c>
      <c r="F667" s="2" t="s">
        <v>738</v>
      </c>
      <c r="G667" s="2">
        <v>8</v>
      </c>
      <c r="H667" s="2">
        <v>0.19729599356651301</v>
      </c>
      <c r="I667" s="2">
        <v>0.22097151279449459</v>
      </c>
      <c r="J667" s="26" t="s">
        <v>685</v>
      </c>
    </row>
    <row r="668" spans="1:10" ht="15.75" hidden="1" customHeight="1" x14ac:dyDescent="0.25">
      <c r="A668" s="2" t="s">
        <v>712</v>
      </c>
      <c r="B668" s="2" t="s">
        <v>733</v>
      </c>
      <c r="C668" s="2">
        <v>2015</v>
      </c>
      <c r="D668" s="2" t="s">
        <v>241</v>
      </c>
      <c r="E668" s="2" t="s">
        <v>627</v>
      </c>
      <c r="F668" s="2" t="s">
        <v>739</v>
      </c>
      <c r="G668" s="2">
        <v>13</v>
      </c>
      <c r="H668" s="2">
        <v>8.8624000549316406E-2</v>
      </c>
      <c r="I668" s="2">
        <v>9.9258880615234385E-2</v>
      </c>
      <c r="J668" s="26" t="s">
        <v>685</v>
      </c>
    </row>
    <row r="669" spans="1:10" ht="15.75" hidden="1" customHeight="1" x14ac:dyDescent="0.25">
      <c r="A669" s="2" t="s">
        <v>712</v>
      </c>
      <c r="B669" s="2" t="s">
        <v>733</v>
      </c>
      <c r="C669" s="2">
        <v>2015</v>
      </c>
      <c r="D669" s="2" t="s">
        <v>241</v>
      </c>
      <c r="E669" s="2" t="s">
        <v>627</v>
      </c>
      <c r="F669" s="2" t="s">
        <v>736</v>
      </c>
      <c r="G669" s="2">
        <v>15</v>
      </c>
      <c r="H669" s="2">
        <v>0.133588001132011</v>
      </c>
      <c r="I669" s="2">
        <v>0.14961856126785233</v>
      </c>
      <c r="J669" s="26" t="s">
        <v>685</v>
      </c>
    </row>
    <row r="670" spans="1:10" ht="15.75" hidden="1" customHeight="1" x14ac:dyDescent="0.25">
      <c r="A670" s="2" t="s">
        <v>712</v>
      </c>
      <c r="B670" s="2" t="s">
        <v>733</v>
      </c>
      <c r="C670" s="2">
        <v>2015</v>
      </c>
      <c r="D670" s="2" t="s">
        <v>241</v>
      </c>
      <c r="E670" s="2" t="s">
        <v>627</v>
      </c>
      <c r="F670" s="2" t="s">
        <v>740</v>
      </c>
      <c r="G670" s="2">
        <v>16</v>
      </c>
      <c r="H670" s="2">
        <v>8.0559998750686992E-3</v>
      </c>
      <c r="I670" s="2">
        <v>9.0227198600769439E-3</v>
      </c>
      <c r="J670" s="26" t="s">
        <v>685</v>
      </c>
    </row>
    <row r="671" spans="1:10" ht="15.75" hidden="1" customHeight="1" x14ac:dyDescent="0.25">
      <c r="A671" s="2" t="s">
        <v>712</v>
      </c>
      <c r="B671" s="2" t="s">
        <v>733</v>
      </c>
      <c r="C671" s="2">
        <v>2015</v>
      </c>
      <c r="D671" s="2" t="s">
        <v>241</v>
      </c>
      <c r="E671" s="2" t="s">
        <v>627</v>
      </c>
      <c r="F671" s="2" t="s">
        <v>741</v>
      </c>
      <c r="G671" s="2">
        <v>17</v>
      </c>
      <c r="H671" s="2">
        <v>0.10012000054120999</v>
      </c>
      <c r="I671" s="2">
        <v>0.1121344006061552</v>
      </c>
      <c r="J671" s="26" t="s">
        <v>685</v>
      </c>
    </row>
    <row r="672" spans="1:10" ht="15.75" hidden="1" customHeight="1" x14ac:dyDescent="0.25">
      <c r="A672" s="2" t="s">
        <v>712</v>
      </c>
      <c r="B672" s="2" t="s">
        <v>733</v>
      </c>
      <c r="C672" s="2">
        <v>2015</v>
      </c>
      <c r="D672" s="2" t="s">
        <v>241</v>
      </c>
      <c r="E672" s="2" t="s">
        <v>627</v>
      </c>
      <c r="F672" s="2" t="s">
        <v>735</v>
      </c>
      <c r="G672" s="2">
        <v>17</v>
      </c>
      <c r="H672" s="2">
        <v>0.119030997157096</v>
      </c>
      <c r="I672" s="2">
        <v>0.13331471681594753</v>
      </c>
      <c r="J672" s="26" t="s">
        <v>685</v>
      </c>
    </row>
    <row r="673" spans="1:10" ht="15.75" hidden="1" customHeight="1" x14ac:dyDescent="0.25">
      <c r="A673" s="2" t="s">
        <v>712</v>
      </c>
      <c r="B673" s="2" t="s">
        <v>733</v>
      </c>
      <c r="C673" s="2">
        <v>2015</v>
      </c>
      <c r="D673" s="2" t="s">
        <v>241</v>
      </c>
      <c r="E673" s="2" t="s">
        <v>627</v>
      </c>
      <c r="F673" s="2" t="s">
        <v>742</v>
      </c>
      <c r="G673" s="2">
        <v>26</v>
      </c>
      <c r="H673" s="2">
        <v>8.9129000902175903E-2</v>
      </c>
      <c r="I673" s="2">
        <v>9.9824481010437019E-2</v>
      </c>
      <c r="J673" s="26" t="s">
        <v>685</v>
      </c>
    </row>
    <row r="674" spans="1:10" ht="15.75" hidden="1" customHeight="1" x14ac:dyDescent="0.25">
      <c r="A674" s="2" t="s">
        <v>712</v>
      </c>
      <c r="B674" s="2" t="s">
        <v>733</v>
      </c>
      <c r="C674" s="2">
        <v>2015</v>
      </c>
      <c r="D674" s="2" t="s">
        <v>241</v>
      </c>
      <c r="E674" s="2" t="s">
        <v>627</v>
      </c>
      <c r="F674" s="2" t="s">
        <v>743</v>
      </c>
      <c r="G674" s="2">
        <v>31</v>
      </c>
      <c r="H674" s="2">
        <v>1.6876000910997401E-2</v>
      </c>
      <c r="I674" s="2">
        <v>1.8901121020317092E-2</v>
      </c>
      <c r="J674" s="26" t="s">
        <v>685</v>
      </c>
    </row>
    <row r="675" spans="1:10" ht="15.75" hidden="1" customHeight="1" x14ac:dyDescent="0.25">
      <c r="A675" s="2" t="s">
        <v>712</v>
      </c>
      <c r="B675" s="2" t="s">
        <v>733</v>
      </c>
      <c r="C675" s="2">
        <v>2015</v>
      </c>
      <c r="D675" s="2" t="s">
        <v>241</v>
      </c>
      <c r="E675" s="2" t="s">
        <v>627</v>
      </c>
      <c r="F675" s="2" t="s">
        <v>738</v>
      </c>
      <c r="G675" s="2">
        <v>41</v>
      </c>
      <c r="H675" s="2">
        <v>6.4085997641086606E-2</v>
      </c>
      <c r="I675" s="2">
        <v>7.1776317358017011E-2</v>
      </c>
      <c r="J675" s="26" t="s">
        <v>685</v>
      </c>
    </row>
    <row r="676" spans="1:10" ht="15.75" hidden="1" customHeight="1" x14ac:dyDescent="0.25">
      <c r="A676" s="2" t="s">
        <v>712</v>
      </c>
      <c r="B676" s="2" t="s">
        <v>733</v>
      </c>
      <c r="C676" s="2">
        <v>2015</v>
      </c>
      <c r="D676" s="2" t="s">
        <v>241</v>
      </c>
      <c r="E676" s="2" t="s">
        <v>627</v>
      </c>
      <c r="F676" s="2" t="s">
        <v>734</v>
      </c>
      <c r="G676" s="2">
        <v>49</v>
      </c>
      <c r="H676" s="2">
        <v>3.2331999391317402E-2</v>
      </c>
      <c r="I676" s="2">
        <v>3.6211839318275492E-2</v>
      </c>
      <c r="J676" s="26" t="s">
        <v>685</v>
      </c>
    </row>
    <row r="677" spans="1:10" ht="15.75" hidden="1" customHeight="1" x14ac:dyDescent="0.25">
      <c r="A677" s="2" t="s">
        <v>712</v>
      </c>
      <c r="B677" s="2" t="s">
        <v>733</v>
      </c>
      <c r="C677" s="2">
        <v>2015</v>
      </c>
      <c r="D677" s="2" t="s">
        <v>241</v>
      </c>
      <c r="E677" s="2" t="s">
        <v>627</v>
      </c>
      <c r="F677" s="2" t="s">
        <v>737</v>
      </c>
      <c r="G677" s="2">
        <v>60</v>
      </c>
      <c r="H677" s="2">
        <v>4.0265001356601701E-2</v>
      </c>
      <c r="I677" s="2">
        <v>4.5096801519393909E-2</v>
      </c>
      <c r="J677" s="26" t="s">
        <v>685</v>
      </c>
    </row>
    <row r="678" spans="1:10" ht="15.75" hidden="1" customHeight="1" x14ac:dyDescent="0.25">
      <c r="A678" s="2" t="s">
        <v>712</v>
      </c>
      <c r="B678" s="2" t="s">
        <v>733</v>
      </c>
      <c r="C678" s="2">
        <v>2015</v>
      </c>
      <c r="D678" s="2" t="s">
        <v>241</v>
      </c>
      <c r="E678" s="2" t="s">
        <v>627</v>
      </c>
      <c r="F678" s="2" t="s">
        <v>744</v>
      </c>
      <c r="G678" s="2">
        <v>62</v>
      </c>
      <c r="H678" s="2">
        <v>0.31306299567222601</v>
      </c>
      <c r="I678" s="2">
        <v>0.35063055515289315</v>
      </c>
      <c r="J678" s="26" t="s">
        <v>685</v>
      </c>
    </row>
    <row r="679" spans="1:10" ht="15.75" hidden="1" customHeight="1" x14ac:dyDescent="0.25">
      <c r="A679" s="2" t="s">
        <v>712</v>
      </c>
      <c r="B679" s="2" t="s">
        <v>733</v>
      </c>
      <c r="C679" s="2">
        <v>2015</v>
      </c>
      <c r="D679" s="2" t="s">
        <v>241</v>
      </c>
      <c r="E679" s="2" t="s">
        <v>627</v>
      </c>
      <c r="F679" s="2" t="s">
        <v>741</v>
      </c>
      <c r="G679" s="2">
        <v>63</v>
      </c>
      <c r="H679" s="2">
        <v>4.29349988698959E-2</v>
      </c>
      <c r="I679" s="2">
        <v>4.808719873428341E-2</v>
      </c>
      <c r="J679" s="26" t="s">
        <v>685</v>
      </c>
    </row>
    <row r="680" spans="1:10" ht="15.75" hidden="1" customHeight="1" x14ac:dyDescent="0.25">
      <c r="A680" s="2" t="s">
        <v>712</v>
      </c>
      <c r="B680" s="2" t="s">
        <v>733</v>
      </c>
      <c r="C680" s="2">
        <v>2015</v>
      </c>
      <c r="D680" s="2" t="s">
        <v>241</v>
      </c>
      <c r="E680" s="2" t="s">
        <v>627</v>
      </c>
      <c r="F680" s="2" t="s">
        <v>739</v>
      </c>
      <c r="G680" s="2">
        <v>64</v>
      </c>
      <c r="H680" s="2">
        <v>4.0617000311613097E-2</v>
      </c>
      <c r="I680" s="2">
        <v>4.5491040349006674E-2</v>
      </c>
      <c r="J680" s="26" t="s">
        <v>685</v>
      </c>
    </row>
    <row r="681" spans="1:10" ht="15.75" hidden="1" customHeight="1" x14ac:dyDescent="0.25">
      <c r="A681" s="2" t="s">
        <v>712</v>
      </c>
      <c r="B681" s="2" t="s">
        <v>733</v>
      </c>
      <c r="C681" s="2">
        <v>2015</v>
      </c>
      <c r="D681" s="2" t="s">
        <v>241</v>
      </c>
      <c r="E681" s="2" t="s">
        <v>627</v>
      </c>
      <c r="F681" s="2" t="s">
        <v>745</v>
      </c>
      <c r="G681" s="2">
        <v>71</v>
      </c>
      <c r="H681" s="2">
        <v>9.24630016088486E-2</v>
      </c>
      <c r="I681" s="2">
        <v>0.10355856180191045</v>
      </c>
      <c r="J681" s="26" t="s">
        <v>685</v>
      </c>
    </row>
    <row r="682" spans="1:10" ht="15.75" hidden="1" customHeight="1" x14ac:dyDescent="0.25">
      <c r="A682" s="2" t="s">
        <v>712</v>
      </c>
      <c r="B682" s="2" t="s">
        <v>733</v>
      </c>
      <c r="C682" s="2">
        <v>2015</v>
      </c>
      <c r="D682" s="2" t="s">
        <v>241</v>
      </c>
      <c r="E682" s="2" t="s">
        <v>627</v>
      </c>
      <c r="F682" s="2" t="s">
        <v>742</v>
      </c>
      <c r="G682" s="2">
        <v>74</v>
      </c>
      <c r="H682" s="2">
        <v>3.9542000740766498E-2</v>
      </c>
      <c r="I682" s="2">
        <v>4.4287040829658481E-2</v>
      </c>
      <c r="J682" s="26" t="s">
        <v>685</v>
      </c>
    </row>
    <row r="683" spans="1:10" ht="15.75" hidden="1" customHeight="1" x14ac:dyDescent="0.25">
      <c r="A683" s="2" t="s">
        <v>712</v>
      </c>
      <c r="B683" s="2" t="s">
        <v>733</v>
      </c>
      <c r="C683" s="2">
        <v>2015</v>
      </c>
      <c r="D683" s="2" t="s">
        <v>241</v>
      </c>
      <c r="E683" s="2" t="s">
        <v>627</v>
      </c>
      <c r="F683" s="2" t="s">
        <v>746</v>
      </c>
      <c r="G683" s="2">
        <v>76</v>
      </c>
      <c r="H683" s="2">
        <v>0.153429999947547</v>
      </c>
      <c r="I683" s="2">
        <v>0.17184159994125264</v>
      </c>
      <c r="J683" s="26" t="s">
        <v>685</v>
      </c>
    </row>
    <row r="684" spans="1:10" ht="15.75" hidden="1" customHeight="1" x14ac:dyDescent="0.25">
      <c r="A684" s="2" t="s">
        <v>712</v>
      </c>
      <c r="B684" s="2" t="s">
        <v>733</v>
      </c>
      <c r="C684" s="2">
        <v>2015</v>
      </c>
      <c r="D684" s="2" t="s">
        <v>241</v>
      </c>
      <c r="E684" s="2" t="s">
        <v>627</v>
      </c>
      <c r="F684" s="2" t="s">
        <v>747</v>
      </c>
      <c r="G684" s="2">
        <v>93</v>
      </c>
      <c r="H684" s="2">
        <v>0.23089000582694999</v>
      </c>
      <c r="I684" s="2">
        <v>0.258596806526184</v>
      </c>
      <c r="J684" s="26" t="s">
        <v>685</v>
      </c>
    </row>
    <row r="685" spans="1:10" ht="15.75" hidden="1" customHeight="1" x14ac:dyDescent="0.25">
      <c r="A685" s="2" t="s">
        <v>712</v>
      </c>
      <c r="B685" s="2" t="s">
        <v>733</v>
      </c>
      <c r="C685" s="2">
        <v>2015</v>
      </c>
      <c r="D685" s="2" t="s">
        <v>241</v>
      </c>
      <c r="E685" s="2" t="s">
        <v>627</v>
      </c>
      <c r="F685" s="2" t="s">
        <v>748</v>
      </c>
      <c r="G685" s="2">
        <v>97</v>
      </c>
      <c r="H685" s="2">
        <v>3.8277998566627502E-2</v>
      </c>
      <c r="I685" s="2">
        <v>4.2871358394622805E-2</v>
      </c>
      <c r="J685" s="26" t="s">
        <v>685</v>
      </c>
    </row>
    <row r="686" spans="1:10" ht="15.75" hidden="1" customHeight="1" x14ac:dyDescent="0.25">
      <c r="A686" s="2" t="s">
        <v>712</v>
      </c>
      <c r="B686" s="2" t="s">
        <v>733</v>
      </c>
      <c r="C686" s="2">
        <v>2015</v>
      </c>
      <c r="D686" s="2" t="s">
        <v>241</v>
      </c>
      <c r="E686" s="2" t="s">
        <v>627</v>
      </c>
      <c r="F686" s="2" t="s">
        <v>744</v>
      </c>
      <c r="G686" s="2">
        <v>98</v>
      </c>
      <c r="H686" s="2">
        <v>7.7059000730514499E-2</v>
      </c>
      <c r="I686" s="2">
        <v>8.6306080818176242E-2</v>
      </c>
      <c r="J686" s="26" t="s">
        <v>685</v>
      </c>
    </row>
    <row r="687" spans="1:10" ht="15.75" hidden="1" customHeight="1" x14ac:dyDescent="0.25">
      <c r="A687" s="2" t="s">
        <v>712</v>
      </c>
      <c r="B687" s="2" t="s">
        <v>733</v>
      </c>
      <c r="C687" s="2">
        <v>2015</v>
      </c>
      <c r="D687" s="2" t="s">
        <v>241</v>
      </c>
      <c r="E687" s="2" t="s">
        <v>627</v>
      </c>
      <c r="F687" s="2" t="s">
        <v>745</v>
      </c>
      <c r="G687" s="2">
        <v>110</v>
      </c>
      <c r="H687" s="2">
        <v>3.7163998931646298E-2</v>
      </c>
      <c r="I687" s="2">
        <v>4.1623678803443857E-2</v>
      </c>
      <c r="J687" s="26" t="s">
        <v>685</v>
      </c>
    </row>
    <row r="688" spans="1:10" ht="15.75" hidden="1" customHeight="1" x14ac:dyDescent="0.25">
      <c r="A688" s="2" t="s">
        <v>712</v>
      </c>
      <c r="B688" s="2" t="s">
        <v>733</v>
      </c>
      <c r="C688" s="2">
        <v>2015</v>
      </c>
      <c r="D688" s="2" t="s">
        <v>241</v>
      </c>
      <c r="E688" s="2" t="s">
        <v>627</v>
      </c>
      <c r="F688" s="2" t="s">
        <v>746</v>
      </c>
      <c r="G688" s="2">
        <v>111</v>
      </c>
      <c r="H688" s="2">
        <v>4.82439994812012E-2</v>
      </c>
      <c r="I688" s="2">
        <v>5.4033279418945347E-2</v>
      </c>
      <c r="J688" s="26" t="s">
        <v>685</v>
      </c>
    </row>
    <row r="689" spans="1:10" ht="15.75" hidden="1" customHeight="1" x14ac:dyDescent="0.25">
      <c r="A689" s="2" t="s">
        <v>712</v>
      </c>
      <c r="B689" s="2" t="s">
        <v>733</v>
      </c>
      <c r="C689" s="2">
        <v>2015</v>
      </c>
      <c r="D689" s="2" t="s">
        <v>241</v>
      </c>
      <c r="E689" s="2" t="s">
        <v>627</v>
      </c>
      <c r="F689" s="2" t="s">
        <v>749</v>
      </c>
      <c r="G689" s="2">
        <v>119</v>
      </c>
      <c r="H689" s="2">
        <v>2.7870999649167099E-2</v>
      </c>
      <c r="I689" s="2">
        <v>3.1215519607067154E-2</v>
      </c>
      <c r="J689" s="26" t="s">
        <v>685</v>
      </c>
    </row>
    <row r="690" spans="1:10" ht="15.75" hidden="1" customHeight="1" x14ac:dyDescent="0.25">
      <c r="A690" s="2" t="s">
        <v>712</v>
      </c>
      <c r="B690" s="2" t="s">
        <v>733</v>
      </c>
      <c r="C690" s="2">
        <v>2015</v>
      </c>
      <c r="D690" s="2" t="s">
        <v>241</v>
      </c>
      <c r="E690" s="2" t="s">
        <v>627</v>
      </c>
      <c r="F690" s="2" t="s">
        <v>750</v>
      </c>
      <c r="G690" s="2">
        <v>128</v>
      </c>
      <c r="H690" s="2">
        <v>0.18914000689983301</v>
      </c>
      <c r="I690" s="2">
        <v>0.21183680772781299</v>
      </c>
      <c r="J690" s="26" t="s">
        <v>685</v>
      </c>
    </row>
    <row r="691" spans="1:10" ht="15.75" hidden="1" customHeight="1" x14ac:dyDescent="0.25">
      <c r="A691" s="2" t="s">
        <v>712</v>
      </c>
      <c r="B691" s="2" t="s">
        <v>733</v>
      </c>
      <c r="C691" s="2">
        <v>2015</v>
      </c>
      <c r="D691" s="2" t="s">
        <v>241</v>
      </c>
      <c r="E691" s="2" t="s">
        <v>627</v>
      </c>
      <c r="F691" s="2" t="s">
        <v>747</v>
      </c>
      <c r="G691" s="2">
        <v>143</v>
      </c>
      <c r="H691" s="2">
        <v>5.73589988052845E-2</v>
      </c>
      <c r="I691" s="2">
        <v>6.4242078661918653E-2</v>
      </c>
      <c r="J691" s="26" t="s">
        <v>685</v>
      </c>
    </row>
    <row r="692" spans="1:10" ht="15.75" hidden="1" customHeight="1" x14ac:dyDescent="0.25">
      <c r="A692" s="2" t="s">
        <v>712</v>
      </c>
      <c r="B692" s="2" t="s">
        <v>733</v>
      </c>
      <c r="C692" s="2">
        <v>2015</v>
      </c>
      <c r="D692" s="2" t="s">
        <v>241</v>
      </c>
      <c r="E692" s="2" t="s">
        <v>627</v>
      </c>
      <c r="F692" s="2" t="s">
        <v>751</v>
      </c>
      <c r="G692" s="2">
        <v>147</v>
      </c>
      <c r="H692" s="2">
        <v>9.4272002577781705E-2</v>
      </c>
      <c r="I692" s="2">
        <v>0.10558464288711553</v>
      </c>
      <c r="J692" s="26" t="s">
        <v>685</v>
      </c>
    </row>
    <row r="693" spans="1:10" ht="15.75" hidden="1" customHeight="1" x14ac:dyDescent="0.25">
      <c r="A693" s="2" t="s">
        <v>712</v>
      </c>
      <c r="B693" s="2" t="s">
        <v>733</v>
      </c>
      <c r="C693" s="2">
        <v>2015</v>
      </c>
      <c r="D693" s="2" t="s">
        <v>241</v>
      </c>
      <c r="E693" s="2" t="s">
        <v>627</v>
      </c>
      <c r="F693" s="2" t="s">
        <v>749</v>
      </c>
      <c r="G693" s="2">
        <v>159</v>
      </c>
      <c r="H693" s="2">
        <v>3.9879001677036299E-2</v>
      </c>
      <c r="I693" s="2">
        <v>4.4664481878280662E-2</v>
      </c>
      <c r="J693" s="26" t="s">
        <v>685</v>
      </c>
    </row>
    <row r="694" spans="1:10" ht="15.75" hidden="1" customHeight="1" x14ac:dyDescent="0.25">
      <c r="A694" s="2" t="s">
        <v>712</v>
      </c>
      <c r="B694" s="2" t="s">
        <v>733</v>
      </c>
      <c r="C694" s="2">
        <v>2015</v>
      </c>
      <c r="D694" s="2" t="s">
        <v>241</v>
      </c>
      <c r="E694" s="2" t="s">
        <v>627</v>
      </c>
      <c r="F694" s="2" t="s">
        <v>750</v>
      </c>
      <c r="G694" s="2">
        <v>183</v>
      </c>
      <c r="H694" s="2">
        <v>4.8280999064445503E-2</v>
      </c>
      <c r="I694" s="2">
        <v>5.4074718952178968E-2</v>
      </c>
      <c r="J694" s="26" t="s">
        <v>685</v>
      </c>
    </row>
    <row r="695" spans="1:10" ht="15.75" hidden="1" customHeight="1" x14ac:dyDescent="0.25">
      <c r="A695" s="2" t="s">
        <v>712</v>
      </c>
      <c r="B695" s="2" t="s">
        <v>733</v>
      </c>
      <c r="C695" s="2">
        <v>2015</v>
      </c>
      <c r="D695" s="2" t="s">
        <v>241</v>
      </c>
      <c r="E695" s="2" t="s">
        <v>627</v>
      </c>
      <c r="F695" s="2" t="s">
        <v>751</v>
      </c>
      <c r="G695" s="2">
        <v>185</v>
      </c>
      <c r="H695" s="2">
        <v>3.2605998218059498E-2</v>
      </c>
      <c r="I695" s="2">
        <v>3.6518718004226638E-2</v>
      </c>
      <c r="J695" s="26" t="s">
        <v>685</v>
      </c>
    </row>
    <row r="696" spans="1:10" ht="15.75" hidden="1" customHeight="1" x14ac:dyDescent="0.25">
      <c r="A696" s="2" t="s">
        <v>712</v>
      </c>
      <c r="B696" s="2" t="s">
        <v>733</v>
      </c>
      <c r="C696" s="2">
        <v>2015</v>
      </c>
      <c r="D696" s="2" t="s">
        <v>241</v>
      </c>
      <c r="E696" s="2" t="s">
        <v>627</v>
      </c>
      <c r="F696" s="2" t="s">
        <v>752</v>
      </c>
      <c r="G696" s="2">
        <v>197</v>
      </c>
      <c r="H696" s="2">
        <v>1.81879997253418E-2</v>
      </c>
      <c r="I696" s="2">
        <v>2.0370559692382818E-2</v>
      </c>
      <c r="J696" s="26" t="s">
        <v>685</v>
      </c>
    </row>
    <row r="697" spans="1:10" ht="15.75" hidden="1" customHeight="1" x14ac:dyDescent="0.25">
      <c r="A697" s="2" t="s">
        <v>712</v>
      </c>
      <c r="B697" s="2" t="s">
        <v>733</v>
      </c>
      <c r="C697" s="2">
        <v>2015</v>
      </c>
      <c r="D697" s="2" t="s">
        <v>241</v>
      </c>
      <c r="E697" s="2" t="s">
        <v>627</v>
      </c>
      <c r="F697" s="2" t="s">
        <v>748</v>
      </c>
      <c r="G697" s="2">
        <v>203</v>
      </c>
      <c r="H697" s="2">
        <v>2.2897999733686399E-2</v>
      </c>
      <c r="I697" s="2">
        <v>2.5645759701728769E-2</v>
      </c>
      <c r="J697" s="26" t="s">
        <v>685</v>
      </c>
    </row>
    <row r="698" spans="1:10" ht="15.75" hidden="1" customHeight="1" x14ac:dyDescent="0.25">
      <c r="A698" s="2" t="s">
        <v>712</v>
      </c>
      <c r="B698" s="2" t="s">
        <v>733</v>
      </c>
      <c r="C698" s="2">
        <v>2015</v>
      </c>
      <c r="D698" s="2" t="s">
        <v>241</v>
      </c>
      <c r="E698" s="2" t="s">
        <v>627</v>
      </c>
      <c r="F698" s="2" t="s">
        <v>753</v>
      </c>
      <c r="G698" s="2">
        <v>211</v>
      </c>
      <c r="H698" s="2">
        <v>7.3660001158714294E-2</v>
      </c>
      <c r="I698" s="2">
        <v>8.2499201297760019E-2</v>
      </c>
      <c r="J698" s="26" t="s">
        <v>685</v>
      </c>
    </row>
    <row r="699" spans="1:10" ht="15.75" hidden="1" customHeight="1" x14ac:dyDescent="0.25">
      <c r="A699" s="2" t="s">
        <v>712</v>
      </c>
      <c r="B699" s="2" t="s">
        <v>733</v>
      </c>
      <c r="C699" s="2">
        <v>2015</v>
      </c>
      <c r="D699" s="2" t="s">
        <v>241</v>
      </c>
      <c r="E699" s="2" t="s">
        <v>627</v>
      </c>
      <c r="F699" s="2" t="s">
        <v>753</v>
      </c>
      <c r="G699" s="2">
        <v>222</v>
      </c>
      <c r="H699" s="2">
        <v>2.8948999941348998E-2</v>
      </c>
      <c r="I699" s="2">
        <v>3.242287993431088E-2</v>
      </c>
      <c r="J699" s="26" t="s">
        <v>685</v>
      </c>
    </row>
    <row r="700" spans="1:10" ht="15.75" hidden="1" customHeight="1" x14ac:dyDescent="0.25">
      <c r="A700" s="2" t="s">
        <v>712</v>
      </c>
      <c r="B700" s="2" t="s">
        <v>733</v>
      </c>
      <c r="C700" s="2">
        <v>2015</v>
      </c>
      <c r="D700" s="2" t="s">
        <v>241</v>
      </c>
      <c r="E700" s="2" t="s">
        <v>627</v>
      </c>
      <c r="F700" s="2" t="s">
        <v>754</v>
      </c>
      <c r="G700" s="2">
        <v>248</v>
      </c>
      <c r="H700" s="2">
        <v>1.11090000718832E-2</v>
      </c>
      <c r="I700" s="2">
        <v>1.2442080080509186E-2</v>
      </c>
      <c r="J700" s="26" t="s">
        <v>685</v>
      </c>
    </row>
    <row r="701" spans="1:10" ht="15.75" hidden="1" customHeight="1" x14ac:dyDescent="0.25">
      <c r="A701" s="2" t="s">
        <v>712</v>
      </c>
      <c r="B701" s="2" t="s">
        <v>733</v>
      </c>
      <c r="C701" s="2">
        <v>2015</v>
      </c>
      <c r="D701" s="2" t="s">
        <v>241</v>
      </c>
      <c r="E701" s="2" t="s">
        <v>627</v>
      </c>
      <c r="F701" s="2" t="s">
        <v>755</v>
      </c>
      <c r="G701" s="2">
        <v>1460</v>
      </c>
      <c r="H701" s="2">
        <v>1.1380000505596E-3</v>
      </c>
      <c r="I701" s="2">
        <v>1.2745600566267522E-3</v>
      </c>
      <c r="J701" s="26" t="s">
        <v>685</v>
      </c>
    </row>
    <row r="702" spans="1:10" ht="15.75" hidden="1" customHeight="1" x14ac:dyDescent="0.25">
      <c r="A702" s="2" t="s">
        <v>712</v>
      </c>
      <c r="B702" s="2" t="s">
        <v>733</v>
      </c>
      <c r="C702" s="2">
        <v>2015</v>
      </c>
      <c r="D702" s="2" t="s">
        <v>241</v>
      </c>
      <c r="E702" s="2" t="s">
        <v>627</v>
      </c>
      <c r="F702" s="2" t="s">
        <v>755</v>
      </c>
      <c r="G702" s="2">
        <v>100000</v>
      </c>
      <c r="H702" s="40">
        <v>9.9999999999999998E-13</v>
      </c>
      <c r="I702" s="2">
        <v>1.1200000000000001E-12</v>
      </c>
      <c r="J702" s="26" t="s">
        <v>685</v>
      </c>
    </row>
    <row r="703" spans="1:10" ht="15.75" hidden="1" customHeight="1" x14ac:dyDescent="0.25">
      <c r="A703" s="2" t="s">
        <v>712</v>
      </c>
      <c r="B703" s="2" t="s">
        <v>733</v>
      </c>
      <c r="C703" s="2">
        <v>2020</v>
      </c>
      <c r="D703" s="2" t="s">
        <v>241</v>
      </c>
      <c r="E703" s="2" t="s">
        <v>627</v>
      </c>
      <c r="F703" s="2" t="s">
        <v>734</v>
      </c>
      <c r="G703" s="2">
        <v>-100000</v>
      </c>
      <c r="H703" s="2">
        <v>0</v>
      </c>
      <c r="I703" s="2">
        <v>0</v>
      </c>
      <c r="J703" s="26" t="s">
        <v>685</v>
      </c>
    </row>
    <row r="704" spans="1:10" ht="15.75" hidden="1" customHeight="1" x14ac:dyDescent="0.25">
      <c r="A704" s="2" t="s">
        <v>712</v>
      </c>
      <c r="B704" s="2" t="s">
        <v>733</v>
      </c>
      <c r="C704" s="2">
        <v>2020</v>
      </c>
      <c r="D704" s="2" t="s">
        <v>241</v>
      </c>
      <c r="E704" s="2" t="s">
        <v>627</v>
      </c>
      <c r="F704" s="2" t="s">
        <v>734</v>
      </c>
      <c r="G704" s="2">
        <v>-45</v>
      </c>
      <c r="H704" s="2">
        <v>4.9010999500751502E-2</v>
      </c>
      <c r="I704" s="2">
        <v>5.4892319440841685E-2</v>
      </c>
      <c r="J704" s="26" t="s">
        <v>685</v>
      </c>
    </row>
    <row r="705" spans="1:10" ht="15.75" hidden="1" customHeight="1" x14ac:dyDescent="0.25">
      <c r="A705" s="2" t="s">
        <v>712</v>
      </c>
      <c r="B705" s="2" t="s">
        <v>733</v>
      </c>
      <c r="C705" s="2">
        <v>2020</v>
      </c>
      <c r="D705" s="2" t="s">
        <v>241</v>
      </c>
      <c r="E705" s="2" t="s">
        <v>627</v>
      </c>
      <c r="F705" s="2" t="s">
        <v>734</v>
      </c>
      <c r="G705" s="2">
        <v>-45</v>
      </c>
      <c r="H705" s="2">
        <v>0</v>
      </c>
      <c r="I705" s="2">
        <v>0</v>
      </c>
      <c r="J705" s="26" t="s">
        <v>685</v>
      </c>
    </row>
    <row r="706" spans="1:10" ht="15.75" hidden="1" customHeight="1" x14ac:dyDescent="0.25">
      <c r="A706" s="2" t="s">
        <v>712</v>
      </c>
      <c r="B706" s="2" t="s">
        <v>733</v>
      </c>
      <c r="C706" s="2">
        <v>2020</v>
      </c>
      <c r="D706" s="2" t="s">
        <v>241</v>
      </c>
      <c r="E706" s="2" t="s">
        <v>627</v>
      </c>
      <c r="F706" s="2" t="s">
        <v>736</v>
      </c>
      <c r="G706" s="2">
        <v>-13</v>
      </c>
      <c r="H706" s="2">
        <v>0.54372799396514804</v>
      </c>
      <c r="I706" s="2">
        <v>0.60897535324096586</v>
      </c>
      <c r="J706" s="26" t="s">
        <v>685</v>
      </c>
    </row>
    <row r="707" spans="1:10" ht="15.75" hidden="1" customHeight="1" x14ac:dyDescent="0.25">
      <c r="A707" s="2" t="s">
        <v>712</v>
      </c>
      <c r="B707" s="2" t="s">
        <v>733</v>
      </c>
      <c r="C707" s="2">
        <v>2020</v>
      </c>
      <c r="D707" s="2" t="s">
        <v>241</v>
      </c>
      <c r="E707" s="2" t="s">
        <v>627</v>
      </c>
      <c r="F707" s="2" t="s">
        <v>735</v>
      </c>
      <c r="G707" s="2">
        <v>-13</v>
      </c>
      <c r="H707" s="2">
        <v>0.42943799495696999</v>
      </c>
      <c r="I707" s="2">
        <v>0.48097055435180641</v>
      </c>
      <c r="J707" s="26" t="s">
        <v>685</v>
      </c>
    </row>
    <row r="708" spans="1:10" ht="15.75" hidden="1" customHeight="1" x14ac:dyDescent="0.25">
      <c r="A708" s="2" t="s">
        <v>712</v>
      </c>
      <c r="B708" s="2" t="s">
        <v>733</v>
      </c>
      <c r="C708" s="2">
        <v>2020</v>
      </c>
      <c r="D708" s="2" t="s">
        <v>241</v>
      </c>
      <c r="E708" s="2" t="s">
        <v>627</v>
      </c>
      <c r="F708" s="2" t="s">
        <v>737</v>
      </c>
      <c r="G708" s="2">
        <v>5</v>
      </c>
      <c r="H708" s="2">
        <v>0.104332998394966</v>
      </c>
      <c r="I708" s="2">
        <v>0.11685295820236193</v>
      </c>
      <c r="J708" s="26" t="s">
        <v>685</v>
      </c>
    </row>
    <row r="709" spans="1:10" ht="15.75" hidden="1" customHeight="1" x14ac:dyDescent="0.25">
      <c r="A709" s="2" t="s">
        <v>712</v>
      </c>
      <c r="B709" s="2" t="s">
        <v>733</v>
      </c>
      <c r="C709" s="2">
        <v>2020</v>
      </c>
      <c r="D709" s="2" t="s">
        <v>241</v>
      </c>
      <c r="E709" s="2" t="s">
        <v>627</v>
      </c>
      <c r="F709" s="2" t="s">
        <v>738</v>
      </c>
      <c r="G709" s="2">
        <v>10</v>
      </c>
      <c r="H709" s="2">
        <v>0.19581900537013999</v>
      </c>
      <c r="I709" s="2">
        <v>0.2193172860145568</v>
      </c>
      <c r="J709" s="26" t="s">
        <v>685</v>
      </c>
    </row>
    <row r="710" spans="1:10" ht="15.75" hidden="1" customHeight="1" x14ac:dyDescent="0.25">
      <c r="A710" s="2" t="s">
        <v>712</v>
      </c>
      <c r="B710" s="2" t="s">
        <v>733</v>
      </c>
      <c r="C710" s="2">
        <v>2020</v>
      </c>
      <c r="D710" s="2" t="s">
        <v>241</v>
      </c>
      <c r="E710" s="2" t="s">
        <v>627</v>
      </c>
      <c r="F710" s="2" t="s">
        <v>739</v>
      </c>
      <c r="G710" s="2">
        <v>11</v>
      </c>
      <c r="H710" s="2">
        <v>0.10712099820375399</v>
      </c>
      <c r="I710" s="2">
        <v>0.11997551798820448</v>
      </c>
      <c r="J710" s="26" t="s">
        <v>685</v>
      </c>
    </row>
    <row r="711" spans="1:10" ht="15.75" hidden="1" customHeight="1" x14ac:dyDescent="0.25">
      <c r="A711" s="2" t="s">
        <v>712</v>
      </c>
      <c r="B711" s="2" t="s">
        <v>733</v>
      </c>
      <c r="C711" s="2">
        <v>2020</v>
      </c>
      <c r="D711" s="2" t="s">
        <v>241</v>
      </c>
      <c r="E711" s="2" t="s">
        <v>627</v>
      </c>
      <c r="F711" s="2" t="s">
        <v>740</v>
      </c>
      <c r="G711" s="2">
        <v>13</v>
      </c>
      <c r="H711" s="2">
        <v>9.7629996016622006E-3</v>
      </c>
      <c r="I711" s="2">
        <v>1.0934559553861667E-2</v>
      </c>
      <c r="J711" s="26" t="s">
        <v>685</v>
      </c>
    </row>
    <row r="712" spans="1:10" ht="15.75" hidden="1" customHeight="1" x14ac:dyDescent="0.25">
      <c r="A712" s="2" t="s">
        <v>712</v>
      </c>
      <c r="B712" s="2" t="s">
        <v>733</v>
      </c>
      <c r="C712" s="2">
        <v>2020</v>
      </c>
      <c r="D712" s="2" t="s">
        <v>241</v>
      </c>
      <c r="E712" s="2" t="s">
        <v>627</v>
      </c>
      <c r="F712" s="2" t="s">
        <v>741</v>
      </c>
      <c r="G712" s="2">
        <v>14</v>
      </c>
      <c r="H712" s="2">
        <v>0.12109799683094</v>
      </c>
      <c r="I712" s="2">
        <v>0.13562975645065281</v>
      </c>
      <c r="J712" s="26" t="s">
        <v>685</v>
      </c>
    </row>
    <row r="713" spans="1:10" ht="15.75" hidden="1" customHeight="1" x14ac:dyDescent="0.25">
      <c r="A713" s="2" t="s">
        <v>712</v>
      </c>
      <c r="B713" s="2" t="s">
        <v>733</v>
      </c>
      <c r="C713" s="2">
        <v>2020</v>
      </c>
      <c r="D713" s="2" t="s">
        <v>241</v>
      </c>
      <c r="E713" s="2" t="s">
        <v>627</v>
      </c>
      <c r="F713" s="2" t="s">
        <v>742</v>
      </c>
      <c r="G713" s="2">
        <v>16</v>
      </c>
      <c r="H713" s="2">
        <v>0.109200000762939</v>
      </c>
      <c r="I713" s="2">
        <v>0.12230400085449168</v>
      </c>
      <c r="J713" s="26" t="s">
        <v>685</v>
      </c>
    </row>
    <row r="714" spans="1:10" ht="15.75" hidden="1" customHeight="1" x14ac:dyDescent="0.25">
      <c r="A714" s="2" t="s">
        <v>712</v>
      </c>
      <c r="B714" s="2" t="s">
        <v>733</v>
      </c>
      <c r="C714" s="2">
        <v>2020</v>
      </c>
      <c r="D714" s="2" t="s">
        <v>241</v>
      </c>
      <c r="E714" s="2" t="s">
        <v>627</v>
      </c>
      <c r="F714" s="2" t="s">
        <v>736</v>
      </c>
      <c r="G714" s="2">
        <v>16</v>
      </c>
      <c r="H714" s="2">
        <v>0.13158600032329501</v>
      </c>
      <c r="I714" s="2">
        <v>0.14737632036209042</v>
      </c>
      <c r="J714" s="26" t="s">
        <v>685</v>
      </c>
    </row>
    <row r="715" spans="1:10" ht="15.75" hidden="1" customHeight="1" x14ac:dyDescent="0.25">
      <c r="A715" s="2" t="s">
        <v>712</v>
      </c>
      <c r="B715" s="2" t="s">
        <v>733</v>
      </c>
      <c r="C715" s="2">
        <v>2020</v>
      </c>
      <c r="D715" s="2" t="s">
        <v>241</v>
      </c>
      <c r="E715" s="2" t="s">
        <v>627</v>
      </c>
      <c r="F715" s="2" t="s">
        <v>735</v>
      </c>
      <c r="G715" s="2">
        <v>22</v>
      </c>
      <c r="H715" s="2">
        <v>0.10768000036478</v>
      </c>
      <c r="I715" s="2">
        <v>0.12060160040855361</v>
      </c>
      <c r="J715" s="26" t="s">
        <v>685</v>
      </c>
    </row>
    <row r="716" spans="1:10" ht="15.75" hidden="1" customHeight="1" x14ac:dyDescent="0.25">
      <c r="A716" s="2" t="s">
        <v>712</v>
      </c>
      <c r="B716" s="2" t="s">
        <v>733</v>
      </c>
      <c r="C716" s="2">
        <v>2020</v>
      </c>
      <c r="D716" s="2" t="s">
        <v>241</v>
      </c>
      <c r="E716" s="2" t="s">
        <v>627</v>
      </c>
      <c r="F716" s="2" t="s">
        <v>743</v>
      </c>
      <c r="G716" s="2">
        <v>40</v>
      </c>
      <c r="H716" s="2">
        <v>1.5522999688983E-2</v>
      </c>
      <c r="I716" s="2">
        <v>1.7385759651660962E-2</v>
      </c>
      <c r="J716" s="26" t="s">
        <v>685</v>
      </c>
    </row>
    <row r="717" spans="1:10" ht="15.75" hidden="1" customHeight="1" x14ac:dyDescent="0.25">
      <c r="A717" s="2" t="s">
        <v>712</v>
      </c>
      <c r="B717" s="2" t="s">
        <v>733</v>
      </c>
      <c r="C717" s="2">
        <v>2020</v>
      </c>
      <c r="D717" s="2" t="s">
        <v>241</v>
      </c>
      <c r="E717" s="2" t="s">
        <v>627</v>
      </c>
      <c r="F717" s="2" t="s">
        <v>745</v>
      </c>
      <c r="G717" s="2">
        <v>42</v>
      </c>
      <c r="H717" s="2">
        <v>0.111625999212265</v>
      </c>
      <c r="I717" s="2">
        <v>0.12502111911773681</v>
      </c>
      <c r="J717" s="26" t="s">
        <v>685</v>
      </c>
    </row>
    <row r="718" spans="1:10" ht="15.75" hidden="1" customHeight="1" x14ac:dyDescent="0.25">
      <c r="A718" s="2" t="s">
        <v>712</v>
      </c>
      <c r="B718" s="2" t="s">
        <v>733</v>
      </c>
      <c r="C718" s="2">
        <v>2020</v>
      </c>
      <c r="D718" s="2" t="s">
        <v>241</v>
      </c>
      <c r="E718" s="2" t="s">
        <v>627</v>
      </c>
      <c r="F718" s="2" t="s">
        <v>748</v>
      </c>
      <c r="G718" s="2">
        <v>52</v>
      </c>
      <c r="H718" s="2">
        <v>4.6874001622199998E-2</v>
      </c>
      <c r="I718" s="2">
        <v>5.2498881816864004E-2</v>
      </c>
      <c r="J718" s="26" t="s">
        <v>685</v>
      </c>
    </row>
    <row r="719" spans="1:10" ht="15.75" hidden="1" customHeight="1" x14ac:dyDescent="0.25">
      <c r="A719" s="2" t="s">
        <v>712</v>
      </c>
      <c r="B719" s="2" t="s">
        <v>733</v>
      </c>
      <c r="C719" s="2">
        <v>2020</v>
      </c>
      <c r="D719" s="2" t="s">
        <v>241</v>
      </c>
      <c r="E719" s="2" t="s">
        <v>627</v>
      </c>
      <c r="F719" s="2" t="s">
        <v>738</v>
      </c>
      <c r="G719" s="2">
        <v>53</v>
      </c>
      <c r="H719" s="2">
        <v>5.95760010182858E-2</v>
      </c>
      <c r="I719" s="2">
        <v>6.6725121140480098E-2</v>
      </c>
      <c r="J719" s="26" t="s">
        <v>685</v>
      </c>
    </row>
    <row r="720" spans="1:10" ht="15.75" hidden="1" customHeight="1" x14ac:dyDescent="0.25">
      <c r="A720" s="2" t="s">
        <v>712</v>
      </c>
      <c r="B720" s="2" t="s">
        <v>733</v>
      </c>
      <c r="C720" s="2">
        <v>2020</v>
      </c>
      <c r="D720" s="2" t="s">
        <v>241</v>
      </c>
      <c r="E720" s="2" t="s">
        <v>627</v>
      </c>
      <c r="F720" s="2" t="s">
        <v>746</v>
      </c>
      <c r="G720" s="2">
        <v>61</v>
      </c>
      <c r="H720" s="2">
        <v>0.15868499875068601</v>
      </c>
      <c r="I720" s="2">
        <v>0.17772719860076835</v>
      </c>
      <c r="J720" s="26" t="s">
        <v>685</v>
      </c>
    </row>
    <row r="721" spans="1:10" ht="15.75" hidden="1" customHeight="1" x14ac:dyDescent="0.25">
      <c r="A721" s="2" t="s">
        <v>712</v>
      </c>
      <c r="B721" s="2" t="s">
        <v>733</v>
      </c>
      <c r="C721" s="2">
        <v>2020</v>
      </c>
      <c r="D721" s="2" t="s">
        <v>241</v>
      </c>
      <c r="E721" s="2" t="s">
        <v>627</v>
      </c>
      <c r="F721" s="2" t="s">
        <v>744</v>
      </c>
      <c r="G721" s="2">
        <v>67</v>
      </c>
      <c r="H721" s="2">
        <v>0.31108599901199302</v>
      </c>
      <c r="I721" s="2">
        <v>0.34841631889343222</v>
      </c>
      <c r="J721" s="26" t="s">
        <v>685</v>
      </c>
    </row>
    <row r="722" spans="1:10" ht="15.75" hidden="1" customHeight="1" x14ac:dyDescent="0.25">
      <c r="A722" s="2" t="s">
        <v>712</v>
      </c>
      <c r="B722" s="2" t="s">
        <v>733</v>
      </c>
      <c r="C722" s="2">
        <v>2020</v>
      </c>
      <c r="D722" s="2" t="s">
        <v>241</v>
      </c>
      <c r="E722" s="2" t="s">
        <v>627</v>
      </c>
      <c r="F722" s="2" t="s">
        <v>737</v>
      </c>
      <c r="G722" s="2">
        <v>74</v>
      </c>
      <c r="H722" s="2">
        <v>3.9266999810934101E-2</v>
      </c>
      <c r="I722" s="2">
        <v>4.3979039788246195E-2</v>
      </c>
      <c r="J722" s="26" t="s">
        <v>685</v>
      </c>
    </row>
    <row r="723" spans="1:10" ht="15.75" hidden="1" customHeight="1" x14ac:dyDescent="0.25">
      <c r="A723" s="2" t="s">
        <v>712</v>
      </c>
      <c r="B723" s="2" t="s">
        <v>733</v>
      </c>
      <c r="C723" s="2">
        <v>2020</v>
      </c>
      <c r="D723" s="2" t="s">
        <v>241</v>
      </c>
      <c r="E723" s="2" t="s">
        <v>627</v>
      </c>
      <c r="F723" s="2" t="s">
        <v>741</v>
      </c>
      <c r="G723" s="2">
        <v>76</v>
      </c>
      <c r="H723" s="2">
        <v>4.24540005624294E-2</v>
      </c>
      <c r="I723" s="2">
        <v>4.7548480629920932E-2</v>
      </c>
      <c r="J723" s="26" t="s">
        <v>685</v>
      </c>
    </row>
    <row r="724" spans="1:10" ht="15.75" hidden="1" customHeight="1" x14ac:dyDescent="0.25">
      <c r="A724" s="2" t="s">
        <v>712</v>
      </c>
      <c r="B724" s="2" t="s">
        <v>733</v>
      </c>
      <c r="C724" s="2">
        <v>2020</v>
      </c>
      <c r="D724" s="2" t="s">
        <v>241</v>
      </c>
      <c r="E724" s="2" t="s">
        <v>627</v>
      </c>
      <c r="F724" s="2" t="s">
        <v>734</v>
      </c>
      <c r="G724" s="2">
        <v>76</v>
      </c>
      <c r="H724" s="2">
        <v>2.6678999885916699E-2</v>
      </c>
      <c r="I724" s="2">
        <v>2.9880479872226706E-2</v>
      </c>
      <c r="J724" s="26" t="s">
        <v>685</v>
      </c>
    </row>
    <row r="725" spans="1:10" ht="15.75" hidden="1" customHeight="1" x14ac:dyDescent="0.25">
      <c r="A725" s="2" t="s">
        <v>712</v>
      </c>
      <c r="B725" s="2" t="s">
        <v>733</v>
      </c>
      <c r="C725" s="2">
        <v>2020</v>
      </c>
      <c r="D725" s="2" t="s">
        <v>241</v>
      </c>
      <c r="E725" s="2" t="s">
        <v>627</v>
      </c>
      <c r="F725" s="2" t="s">
        <v>739</v>
      </c>
      <c r="G725" s="2">
        <v>78</v>
      </c>
      <c r="H725" s="2">
        <v>3.9491001516580602E-2</v>
      </c>
      <c r="I725" s="2">
        <v>4.4229921698570276E-2</v>
      </c>
      <c r="J725" s="26" t="s">
        <v>685</v>
      </c>
    </row>
    <row r="726" spans="1:10" ht="15.75" hidden="1" customHeight="1" x14ac:dyDescent="0.25">
      <c r="A726" s="2" t="s">
        <v>712</v>
      </c>
      <c r="B726" s="2" t="s">
        <v>733</v>
      </c>
      <c r="C726" s="2">
        <v>2020</v>
      </c>
      <c r="D726" s="2" t="s">
        <v>241</v>
      </c>
      <c r="E726" s="2" t="s">
        <v>627</v>
      </c>
      <c r="F726" s="2" t="s">
        <v>742</v>
      </c>
      <c r="G726" s="2">
        <v>83</v>
      </c>
      <c r="H726" s="2">
        <v>3.9158999919891399E-2</v>
      </c>
      <c r="I726" s="2">
        <v>4.3858079910278368E-2</v>
      </c>
      <c r="J726" s="26" t="s">
        <v>685</v>
      </c>
    </row>
    <row r="727" spans="1:10" ht="15.75" hidden="1" customHeight="1" x14ac:dyDescent="0.25">
      <c r="A727" s="2" t="s">
        <v>712</v>
      </c>
      <c r="B727" s="2" t="s">
        <v>733</v>
      </c>
      <c r="C727" s="2">
        <v>2020</v>
      </c>
      <c r="D727" s="2" t="s">
        <v>241</v>
      </c>
      <c r="E727" s="2" t="s">
        <v>627</v>
      </c>
      <c r="F727" s="2" t="s">
        <v>747</v>
      </c>
      <c r="G727" s="2">
        <v>95</v>
      </c>
      <c r="H727" s="2">
        <v>0.237593993544578</v>
      </c>
      <c r="I727" s="2">
        <v>0.2661052727699274</v>
      </c>
      <c r="J727" s="26" t="s">
        <v>685</v>
      </c>
    </row>
    <row r="728" spans="1:10" ht="15.75" hidden="1" customHeight="1" x14ac:dyDescent="0.25">
      <c r="A728" s="2" t="s">
        <v>712</v>
      </c>
      <c r="B728" s="2" t="s">
        <v>733</v>
      </c>
      <c r="C728" s="2">
        <v>2020</v>
      </c>
      <c r="D728" s="2" t="s">
        <v>241</v>
      </c>
      <c r="E728" s="2" t="s">
        <v>627</v>
      </c>
      <c r="F728" s="2" t="s">
        <v>751</v>
      </c>
      <c r="G728" s="2">
        <v>102</v>
      </c>
      <c r="H728" s="2">
        <v>0.113496996462345</v>
      </c>
      <c r="I728" s="2">
        <v>0.12711663603782641</v>
      </c>
      <c r="J728" s="26" t="s">
        <v>685</v>
      </c>
    </row>
    <row r="729" spans="1:10" ht="15.75" hidden="1" customHeight="1" x14ac:dyDescent="0.25">
      <c r="A729" s="2" t="s">
        <v>712</v>
      </c>
      <c r="B729" s="2" t="s">
        <v>733</v>
      </c>
      <c r="C729" s="2">
        <v>2020</v>
      </c>
      <c r="D729" s="2" t="s">
        <v>241</v>
      </c>
      <c r="E729" s="2" t="s">
        <v>627</v>
      </c>
      <c r="F729" s="2" t="s">
        <v>745</v>
      </c>
      <c r="G729" s="2">
        <v>110</v>
      </c>
      <c r="H729" s="2">
        <v>3.74809987843037E-2</v>
      </c>
      <c r="I729" s="2">
        <v>4.1978718638420148E-2</v>
      </c>
      <c r="J729" s="26" t="s">
        <v>685</v>
      </c>
    </row>
    <row r="730" spans="1:10" ht="15.75" hidden="1" customHeight="1" x14ac:dyDescent="0.25">
      <c r="A730" s="2" t="s">
        <v>712</v>
      </c>
      <c r="B730" s="2" t="s">
        <v>733</v>
      </c>
      <c r="C730" s="2">
        <v>2020</v>
      </c>
      <c r="D730" s="2" t="s">
        <v>241</v>
      </c>
      <c r="E730" s="2" t="s">
        <v>627</v>
      </c>
      <c r="F730" s="2" t="s">
        <v>750</v>
      </c>
      <c r="G730" s="2">
        <v>114</v>
      </c>
      <c r="H730" s="2">
        <v>0.20251299440860701</v>
      </c>
      <c r="I730" s="2">
        <v>0.22681455373763987</v>
      </c>
      <c r="J730" s="26" t="s">
        <v>685</v>
      </c>
    </row>
    <row r="731" spans="1:10" ht="15.75" hidden="1" customHeight="1" x14ac:dyDescent="0.25">
      <c r="A731" s="2" t="s">
        <v>712</v>
      </c>
      <c r="B731" s="2" t="s">
        <v>733</v>
      </c>
      <c r="C731" s="2">
        <v>2020</v>
      </c>
      <c r="D731" s="2" t="s">
        <v>241</v>
      </c>
      <c r="E731" s="2" t="s">
        <v>627</v>
      </c>
      <c r="F731" s="2" t="s">
        <v>746</v>
      </c>
      <c r="G731" s="2">
        <v>117</v>
      </c>
      <c r="H731" s="2">
        <v>4.6383999288082102E-2</v>
      </c>
      <c r="I731" s="2">
        <v>5.1950079202651961E-2</v>
      </c>
      <c r="J731" s="26" t="s">
        <v>685</v>
      </c>
    </row>
    <row r="732" spans="1:10" ht="15.75" hidden="1" customHeight="1" x14ac:dyDescent="0.25">
      <c r="A732" s="2" t="s">
        <v>712</v>
      </c>
      <c r="B732" s="2" t="s">
        <v>733</v>
      </c>
      <c r="C732" s="2">
        <v>2020</v>
      </c>
      <c r="D732" s="2" t="s">
        <v>241</v>
      </c>
      <c r="E732" s="2" t="s">
        <v>627</v>
      </c>
      <c r="F732" s="2" t="s">
        <v>744</v>
      </c>
      <c r="G732" s="2">
        <v>118</v>
      </c>
      <c r="H732" s="2">
        <v>7.3703996837139102E-2</v>
      </c>
      <c r="I732" s="2">
        <v>8.2548476457595804E-2</v>
      </c>
      <c r="J732" s="26" t="s">
        <v>685</v>
      </c>
    </row>
    <row r="733" spans="1:10" ht="15.75" hidden="1" customHeight="1" x14ac:dyDescent="0.25">
      <c r="A733" s="2" t="s">
        <v>712</v>
      </c>
      <c r="B733" s="2" t="s">
        <v>733</v>
      </c>
      <c r="C733" s="2">
        <v>2020</v>
      </c>
      <c r="D733" s="2" t="s">
        <v>241</v>
      </c>
      <c r="E733" s="2" t="s">
        <v>627</v>
      </c>
      <c r="F733" s="2" t="s">
        <v>749</v>
      </c>
      <c r="G733" s="2">
        <v>123</v>
      </c>
      <c r="H733" s="2">
        <v>3.3201001584529898E-2</v>
      </c>
      <c r="I733" s="2">
        <v>3.7185121774673487E-2</v>
      </c>
      <c r="J733" s="26" t="s">
        <v>685</v>
      </c>
    </row>
    <row r="734" spans="1:10" ht="15.75" hidden="1" customHeight="1" x14ac:dyDescent="0.25">
      <c r="A734" s="2" t="s">
        <v>712</v>
      </c>
      <c r="B734" s="2" t="s">
        <v>733</v>
      </c>
      <c r="C734" s="2">
        <v>2020</v>
      </c>
      <c r="D734" s="2" t="s">
        <v>241</v>
      </c>
      <c r="E734" s="2" t="s">
        <v>627</v>
      </c>
      <c r="F734" s="2" t="s">
        <v>749</v>
      </c>
      <c r="G734" s="2">
        <v>146</v>
      </c>
      <c r="H734" s="2">
        <v>2.2396000102162399E-2</v>
      </c>
      <c r="I734" s="2">
        <v>2.508352011442189E-2</v>
      </c>
      <c r="J734" s="26" t="s">
        <v>685</v>
      </c>
    </row>
    <row r="735" spans="1:10" ht="15.75" hidden="1" customHeight="1" x14ac:dyDescent="0.25">
      <c r="A735" s="2" t="s">
        <v>712</v>
      </c>
      <c r="B735" s="2" t="s">
        <v>733</v>
      </c>
      <c r="C735" s="2">
        <v>2020</v>
      </c>
      <c r="D735" s="2" t="s">
        <v>241</v>
      </c>
      <c r="E735" s="2" t="s">
        <v>627</v>
      </c>
      <c r="F735" s="2" t="s">
        <v>747</v>
      </c>
      <c r="G735" s="2">
        <v>168</v>
      </c>
      <c r="H735" s="2">
        <v>5.5365998297929798E-2</v>
      </c>
      <c r="I735" s="2">
        <v>6.2009918093681379E-2</v>
      </c>
      <c r="J735" s="26" t="s">
        <v>685</v>
      </c>
    </row>
    <row r="736" spans="1:10" ht="15.75" hidden="1" customHeight="1" x14ac:dyDescent="0.25">
      <c r="A736" s="2" t="s">
        <v>712</v>
      </c>
      <c r="B736" s="2" t="s">
        <v>733</v>
      </c>
      <c r="C736" s="2">
        <v>2020</v>
      </c>
      <c r="D736" s="2" t="s">
        <v>241</v>
      </c>
      <c r="E736" s="2" t="s">
        <v>627</v>
      </c>
      <c r="F736" s="2" t="s">
        <v>751</v>
      </c>
      <c r="G736" s="2">
        <v>181</v>
      </c>
      <c r="H736" s="2">
        <v>3.3548001199960702E-2</v>
      </c>
      <c r="I736" s="2">
        <v>3.7573761343955993E-2</v>
      </c>
      <c r="J736" s="26" t="s">
        <v>685</v>
      </c>
    </row>
    <row r="737" spans="1:10" ht="15.75" hidden="1" customHeight="1" x14ac:dyDescent="0.25">
      <c r="A737" s="2" t="s">
        <v>712</v>
      </c>
      <c r="B737" s="2" t="s">
        <v>733</v>
      </c>
      <c r="C737" s="2">
        <v>2020</v>
      </c>
      <c r="D737" s="2" t="s">
        <v>241</v>
      </c>
      <c r="E737" s="2" t="s">
        <v>627</v>
      </c>
      <c r="F737" s="2" t="s">
        <v>750</v>
      </c>
      <c r="G737" s="2">
        <v>194</v>
      </c>
      <c r="H737" s="2">
        <v>4.8457998782396303E-2</v>
      </c>
      <c r="I737" s="2">
        <v>5.4272958636283862E-2</v>
      </c>
      <c r="J737" s="26" t="s">
        <v>685</v>
      </c>
    </row>
    <row r="738" spans="1:10" ht="15.75" hidden="1" customHeight="1" x14ac:dyDescent="0.25">
      <c r="A738" s="2" t="s">
        <v>712</v>
      </c>
      <c r="B738" s="2" t="s">
        <v>733</v>
      </c>
      <c r="C738" s="2">
        <v>2020</v>
      </c>
      <c r="D738" s="2" t="s">
        <v>241</v>
      </c>
      <c r="E738" s="2" t="s">
        <v>627</v>
      </c>
      <c r="F738" s="2" t="s">
        <v>753</v>
      </c>
      <c r="G738" s="2">
        <v>210</v>
      </c>
      <c r="H738" s="2">
        <v>7.4954003095626803E-2</v>
      </c>
      <c r="I738" s="2">
        <v>8.3948483467102028E-2</v>
      </c>
      <c r="J738" s="26" t="s">
        <v>685</v>
      </c>
    </row>
    <row r="739" spans="1:10" ht="15.75" hidden="1" customHeight="1" x14ac:dyDescent="0.25">
      <c r="A739" s="2" t="s">
        <v>712</v>
      </c>
      <c r="B739" s="2" t="s">
        <v>733</v>
      </c>
      <c r="C739" s="2">
        <v>2020</v>
      </c>
      <c r="D739" s="2" t="s">
        <v>241</v>
      </c>
      <c r="E739" s="2" t="s">
        <v>627</v>
      </c>
      <c r="F739" s="2" t="s">
        <v>748</v>
      </c>
      <c r="G739" s="2">
        <v>238</v>
      </c>
      <c r="H739" s="2">
        <v>2.0470999181270599E-2</v>
      </c>
      <c r="I739" s="2">
        <v>2.2927519083023075E-2</v>
      </c>
      <c r="J739" s="26" t="s">
        <v>685</v>
      </c>
    </row>
    <row r="740" spans="1:10" ht="15.75" hidden="1" customHeight="1" x14ac:dyDescent="0.25">
      <c r="A740" s="2" t="s">
        <v>712</v>
      </c>
      <c r="B740" s="2" t="s">
        <v>733</v>
      </c>
      <c r="C740" s="2">
        <v>2020</v>
      </c>
      <c r="D740" s="2" t="s">
        <v>241</v>
      </c>
      <c r="E740" s="2" t="s">
        <v>627</v>
      </c>
      <c r="F740" s="2" t="s">
        <v>753</v>
      </c>
      <c r="G740" s="2">
        <v>294</v>
      </c>
      <c r="H740" s="2">
        <v>2.4512000381946598E-2</v>
      </c>
      <c r="I740" s="2">
        <v>2.7453440427780192E-2</v>
      </c>
      <c r="J740" s="26" t="s">
        <v>685</v>
      </c>
    </row>
    <row r="741" spans="1:10" ht="15.75" hidden="1" customHeight="1" x14ac:dyDescent="0.25">
      <c r="A741" s="2" t="s">
        <v>712</v>
      </c>
      <c r="B741" s="2" t="s">
        <v>733</v>
      </c>
      <c r="C741" s="2">
        <v>2020</v>
      </c>
      <c r="D741" s="2" t="s">
        <v>241</v>
      </c>
      <c r="E741" s="2" t="s">
        <v>627</v>
      </c>
      <c r="F741" s="2" t="s">
        <v>752</v>
      </c>
      <c r="G741" s="2">
        <v>334</v>
      </c>
      <c r="H741" s="2">
        <v>1.2388000264763801E-2</v>
      </c>
      <c r="I741" s="2">
        <v>1.3874560296535459E-2</v>
      </c>
      <c r="J741" s="26" t="s">
        <v>685</v>
      </c>
    </row>
    <row r="742" spans="1:10" ht="15.75" hidden="1" customHeight="1" x14ac:dyDescent="0.25">
      <c r="A742" s="2" t="s">
        <v>712</v>
      </c>
      <c r="B742" s="2" t="s">
        <v>733</v>
      </c>
      <c r="C742" s="2">
        <v>2020</v>
      </c>
      <c r="D742" s="2" t="s">
        <v>241</v>
      </c>
      <c r="E742" s="2" t="s">
        <v>627</v>
      </c>
      <c r="F742" s="2" t="s">
        <v>754</v>
      </c>
      <c r="G742" s="2">
        <v>398</v>
      </c>
      <c r="H742" s="2">
        <v>8.0660004168748994E-3</v>
      </c>
      <c r="I742" s="2">
        <v>9.0339204668998876E-3</v>
      </c>
      <c r="J742" s="26" t="s">
        <v>685</v>
      </c>
    </row>
    <row r="743" spans="1:10" ht="15.75" hidden="1" customHeight="1" x14ac:dyDescent="0.25">
      <c r="A743" s="2" t="s">
        <v>712</v>
      </c>
      <c r="B743" s="2" t="s">
        <v>733</v>
      </c>
      <c r="C743" s="2">
        <v>2020</v>
      </c>
      <c r="D743" s="2" t="s">
        <v>241</v>
      </c>
      <c r="E743" s="2" t="s">
        <v>627</v>
      </c>
      <c r="F743" s="2" t="s">
        <v>754</v>
      </c>
      <c r="G743" s="2">
        <v>100000</v>
      </c>
      <c r="H743" s="40">
        <v>9.9999999999999998E-13</v>
      </c>
      <c r="I743" s="2">
        <v>1.1200000000000001E-12</v>
      </c>
      <c r="J743" s="26" t="s">
        <v>685</v>
      </c>
    </row>
    <row r="744" spans="1:10" ht="15.75" hidden="1" customHeight="1" x14ac:dyDescent="0.25">
      <c r="A744" s="2" t="s">
        <v>712</v>
      </c>
      <c r="B744" s="2" t="s">
        <v>733</v>
      </c>
      <c r="C744" s="2">
        <v>2025</v>
      </c>
      <c r="D744" s="2" t="s">
        <v>241</v>
      </c>
      <c r="E744" s="2" t="s">
        <v>627</v>
      </c>
      <c r="F744" s="2" t="s">
        <v>734</v>
      </c>
      <c r="G744" s="2">
        <v>-100000</v>
      </c>
      <c r="H744" s="2">
        <v>0</v>
      </c>
      <c r="I744" s="2">
        <v>0</v>
      </c>
      <c r="J744" s="26" t="s">
        <v>685</v>
      </c>
    </row>
    <row r="745" spans="1:10" ht="15.75" hidden="1" customHeight="1" x14ac:dyDescent="0.25">
      <c r="A745" s="2" t="s">
        <v>712</v>
      </c>
      <c r="B745" s="2" t="s">
        <v>733</v>
      </c>
      <c r="C745" s="2">
        <v>2025</v>
      </c>
      <c r="D745" s="2" t="s">
        <v>241</v>
      </c>
      <c r="E745" s="2" t="s">
        <v>627</v>
      </c>
      <c r="F745" s="2" t="s">
        <v>734</v>
      </c>
      <c r="G745" s="2">
        <v>-46</v>
      </c>
      <c r="H745" s="2">
        <v>4.5756001025438302E-2</v>
      </c>
      <c r="I745" s="2">
        <v>5.1246721148490902E-2</v>
      </c>
      <c r="J745" s="26" t="s">
        <v>685</v>
      </c>
    </row>
    <row r="746" spans="1:10" ht="15.75" hidden="1" customHeight="1" x14ac:dyDescent="0.25">
      <c r="A746" s="2" t="s">
        <v>712</v>
      </c>
      <c r="B746" s="2" t="s">
        <v>733</v>
      </c>
      <c r="C746" s="2">
        <v>2025</v>
      </c>
      <c r="D746" s="2" t="s">
        <v>241</v>
      </c>
      <c r="E746" s="2" t="s">
        <v>627</v>
      </c>
      <c r="F746" s="2" t="s">
        <v>734</v>
      </c>
      <c r="G746" s="2">
        <v>-46</v>
      </c>
      <c r="H746" s="2">
        <v>0</v>
      </c>
      <c r="I746" s="2">
        <v>0</v>
      </c>
      <c r="J746" s="26" t="s">
        <v>685</v>
      </c>
    </row>
    <row r="747" spans="1:10" ht="15.75" hidden="1" customHeight="1" x14ac:dyDescent="0.25">
      <c r="A747" s="2" t="s">
        <v>712</v>
      </c>
      <c r="B747" s="2" t="s">
        <v>733</v>
      </c>
      <c r="C747" s="2">
        <v>2025</v>
      </c>
      <c r="D747" s="2" t="s">
        <v>241</v>
      </c>
      <c r="E747" s="2" t="s">
        <v>627</v>
      </c>
      <c r="F747" s="2" t="s">
        <v>735</v>
      </c>
      <c r="G747" s="2">
        <v>-14</v>
      </c>
      <c r="H747" s="2">
        <v>0.40533500909805298</v>
      </c>
      <c r="I747" s="2">
        <v>0.4539752101898194</v>
      </c>
      <c r="J747" s="26" t="s">
        <v>685</v>
      </c>
    </row>
    <row r="748" spans="1:10" ht="15.75" hidden="1" customHeight="1" x14ac:dyDescent="0.25">
      <c r="A748" s="2" t="s">
        <v>712</v>
      </c>
      <c r="B748" s="2" t="s">
        <v>733</v>
      </c>
      <c r="C748" s="2">
        <v>2025</v>
      </c>
      <c r="D748" s="2" t="s">
        <v>241</v>
      </c>
      <c r="E748" s="2" t="s">
        <v>627</v>
      </c>
      <c r="F748" s="2" t="s">
        <v>736</v>
      </c>
      <c r="G748" s="2">
        <v>-14</v>
      </c>
      <c r="H748" s="2">
        <v>0.53449302911758401</v>
      </c>
      <c r="I748" s="2">
        <v>0.59863219261169409</v>
      </c>
      <c r="J748" s="26" t="s">
        <v>685</v>
      </c>
    </row>
    <row r="749" spans="1:10" ht="15.75" hidden="1" customHeight="1" x14ac:dyDescent="0.25">
      <c r="A749" s="2" t="s">
        <v>712</v>
      </c>
      <c r="B749" s="2" t="s">
        <v>733</v>
      </c>
      <c r="C749" s="2">
        <v>2025</v>
      </c>
      <c r="D749" s="2" t="s">
        <v>241</v>
      </c>
      <c r="E749" s="2" t="s">
        <v>627</v>
      </c>
      <c r="F749" s="2" t="s">
        <v>737</v>
      </c>
      <c r="G749" s="2">
        <v>6</v>
      </c>
      <c r="H749" s="2">
        <v>0.11544500291347499</v>
      </c>
      <c r="I749" s="2">
        <v>0.129298403263092</v>
      </c>
      <c r="J749" s="26" t="s">
        <v>685</v>
      </c>
    </row>
    <row r="750" spans="1:10" ht="15.75" hidden="1" customHeight="1" x14ac:dyDescent="0.25">
      <c r="A750" s="2" t="s">
        <v>712</v>
      </c>
      <c r="B750" s="2" t="s">
        <v>733</v>
      </c>
      <c r="C750" s="2">
        <v>2025</v>
      </c>
      <c r="D750" s="2" t="s">
        <v>241</v>
      </c>
      <c r="E750" s="2" t="s">
        <v>627</v>
      </c>
      <c r="F750" s="2" t="s">
        <v>738</v>
      </c>
      <c r="G750" s="2">
        <v>11</v>
      </c>
      <c r="H750" s="2">
        <v>0.19299499690532601</v>
      </c>
      <c r="I750" s="2">
        <v>0.21615439653396515</v>
      </c>
      <c r="J750" s="26" t="s">
        <v>685</v>
      </c>
    </row>
    <row r="751" spans="1:10" ht="15.75" hidden="1" customHeight="1" x14ac:dyDescent="0.25">
      <c r="A751" s="2" t="s">
        <v>712</v>
      </c>
      <c r="B751" s="2" t="s">
        <v>733</v>
      </c>
      <c r="C751" s="2">
        <v>2025</v>
      </c>
      <c r="D751" s="2" t="s">
        <v>241</v>
      </c>
      <c r="E751" s="2" t="s">
        <v>627</v>
      </c>
      <c r="F751" s="2" t="s">
        <v>739</v>
      </c>
      <c r="G751" s="2">
        <v>11</v>
      </c>
      <c r="H751" s="2">
        <v>0.117836996912956</v>
      </c>
      <c r="I751" s="2">
        <v>0.13197743654251073</v>
      </c>
      <c r="J751" s="26" t="s">
        <v>685</v>
      </c>
    </row>
    <row r="752" spans="1:10" ht="15.75" hidden="1" customHeight="1" x14ac:dyDescent="0.25">
      <c r="A752" s="2" t="s">
        <v>712</v>
      </c>
      <c r="B752" s="2" t="s">
        <v>733</v>
      </c>
      <c r="C752" s="2">
        <v>2025</v>
      </c>
      <c r="D752" s="2" t="s">
        <v>241</v>
      </c>
      <c r="E752" s="2" t="s">
        <v>627</v>
      </c>
      <c r="F752" s="2" t="s">
        <v>740</v>
      </c>
      <c r="G752" s="2">
        <v>12</v>
      </c>
      <c r="H752" s="2">
        <v>1.0750000365078401E-2</v>
      </c>
      <c r="I752" s="2">
        <v>1.2040000408887809E-2</v>
      </c>
      <c r="J752" s="26" t="s">
        <v>685</v>
      </c>
    </row>
    <row r="753" spans="1:10" ht="15.75" hidden="1" customHeight="1" x14ac:dyDescent="0.25">
      <c r="A753" s="2" t="s">
        <v>712</v>
      </c>
      <c r="B753" s="2" t="s">
        <v>733</v>
      </c>
      <c r="C753" s="2">
        <v>2025</v>
      </c>
      <c r="D753" s="2" t="s">
        <v>241</v>
      </c>
      <c r="E753" s="2" t="s">
        <v>627</v>
      </c>
      <c r="F753" s="2" t="s">
        <v>741</v>
      </c>
      <c r="G753" s="2">
        <v>14</v>
      </c>
      <c r="H753" s="2">
        <v>0.131650000810623</v>
      </c>
      <c r="I753" s="2">
        <v>0.14744800090789778</v>
      </c>
      <c r="J753" s="26" t="s">
        <v>685</v>
      </c>
    </row>
    <row r="754" spans="1:10" ht="15.75" hidden="1" customHeight="1" x14ac:dyDescent="0.25">
      <c r="A754" s="2" t="s">
        <v>712</v>
      </c>
      <c r="B754" s="2" t="s">
        <v>733</v>
      </c>
      <c r="C754" s="2">
        <v>2025</v>
      </c>
      <c r="D754" s="2" t="s">
        <v>241</v>
      </c>
      <c r="E754" s="2" t="s">
        <v>627</v>
      </c>
      <c r="F754" s="2" t="s">
        <v>742</v>
      </c>
      <c r="G754" s="2">
        <v>14</v>
      </c>
      <c r="H754" s="2">
        <v>0.119787000119686</v>
      </c>
      <c r="I754" s="2">
        <v>0.13416144013404835</v>
      </c>
      <c r="J754" s="26" t="s">
        <v>685</v>
      </c>
    </row>
    <row r="755" spans="1:10" ht="15.75" hidden="1" customHeight="1" x14ac:dyDescent="0.25">
      <c r="A755" s="2" t="s">
        <v>712</v>
      </c>
      <c r="B755" s="2" t="s">
        <v>733</v>
      </c>
      <c r="C755" s="2">
        <v>2025</v>
      </c>
      <c r="D755" s="2" t="s">
        <v>241</v>
      </c>
      <c r="E755" s="2" t="s">
        <v>627</v>
      </c>
      <c r="F755" s="2" t="s">
        <v>736</v>
      </c>
      <c r="G755" s="2">
        <v>17</v>
      </c>
      <c r="H755" s="2">
        <v>0.12687200307846</v>
      </c>
      <c r="I755" s="2">
        <v>0.1420966434478752</v>
      </c>
      <c r="J755" s="26" t="s">
        <v>685</v>
      </c>
    </row>
    <row r="756" spans="1:10" ht="15.75" hidden="1" customHeight="1" x14ac:dyDescent="0.25">
      <c r="A756" s="2" t="s">
        <v>712</v>
      </c>
      <c r="B756" s="2" t="s">
        <v>733</v>
      </c>
      <c r="C756" s="2">
        <v>2025</v>
      </c>
      <c r="D756" s="2" t="s">
        <v>241</v>
      </c>
      <c r="E756" s="2" t="s">
        <v>627</v>
      </c>
      <c r="F756" s="2" t="s">
        <v>735</v>
      </c>
      <c r="G756" s="2">
        <v>26</v>
      </c>
      <c r="H756" s="2">
        <v>9.9586002528667394E-2</v>
      </c>
      <c r="I756" s="2">
        <v>0.11153632283210749</v>
      </c>
      <c r="J756" s="26" t="s">
        <v>685</v>
      </c>
    </row>
    <row r="757" spans="1:10" ht="15.75" hidden="1" customHeight="1" x14ac:dyDescent="0.25">
      <c r="A757" s="2" t="s">
        <v>712</v>
      </c>
      <c r="B757" s="2" t="s">
        <v>733</v>
      </c>
      <c r="C757" s="2">
        <v>2025</v>
      </c>
      <c r="D757" s="2" t="s">
        <v>241</v>
      </c>
      <c r="E757" s="2" t="s">
        <v>627</v>
      </c>
      <c r="F757" s="2" t="s">
        <v>745</v>
      </c>
      <c r="G757" s="2">
        <v>31</v>
      </c>
      <c r="H757" s="2">
        <v>0.122261002659797</v>
      </c>
      <c r="I757" s="2">
        <v>0.13693232297897265</v>
      </c>
      <c r="J757" s="26" t="s">
        <v>685</v>
      </c>
    </row>
    <row r="758" spans="1:10" ht="15.75" hidden="1" customHeight="1" x14ac:dyDescent="0.25">
      <c r="A758" s="2" t="s">
        <v>712</v>
      </c>
      <c r="B758" s="2" t="s">
        <v>733</v>
      </c>
      <c r="C758" s="2">
        <v>2025</v>
      </c>
      <c r="D758" s="2" t="s">
        <v>241</v>
      </c>
      <c r="E758" s="2" t="s">
        <v>627</v>
      </c>
      <c r="F758" s="2" t="s">
        <v>748</v>
      </c>
      <c r="G758" s="2">
        <v>39</v>
      </c>
      <c r="H758" s="2">
        <v>5.23700006306171E-2</v>
      </c>
      <c r="I758" s="2">
        <v>5.865440070629116E-2</v>
      </c>
      <c r="J758" s="26" t="s">
        <v>685</v>
      </c>
    </row>
    <row r="759" spans="1:10" ht="15.75" hidden="1" customHeight="1" x14ac:dyDescent="0.25">
      <c r="A759" s="2" t="s">
        <v>712</v>
      </c>
      <c r="B759" s="2" t="s">
        <v>733</v>
      </c>
      <c r="C759" s="2">
        <v>2025</v>
      </c>
      <c r="D759" s="2" t="s">
        <v>241</v>
      </c>
      <c r="E759" s="2" t="s">
        <v>627</v>
      </c>
      <c r="F759" s="2" t="s">
        <v>743</v>
      </c>
      <c r="G759" s="2">
        <v>53</v>
      </c>
      <c r="H759" s="2">
        <v>1.3420999981463001E-2</v>
      </c>
      <c r="I759" s="2">
        <v>1.5031519979238562E-2</v>
      </c>
      <c r="J759" s="26" t="s">
        <v>685</v>
      </c>
    </row>
    <row r="760" spans="1:10" ht="15.75" hidden="1" customHeight="1" x14ac:dyDescent="0.25">
      <c r="A760" s="2" t="s">
        <v>712</v>
      </c>
      <c r="B760" s="2" t="s">
        <v>733</v>
      </c>
      <c r="C760" s="2">
        <v>2025</v>
      </c>
      <c r="D760" s="2" t="s">
        <v>241</v>
      </c>
      <c r="E760" s="2" t="s">
        <v>627</v>
      </c>
      <c r="F760" s="2" t="s">
        <v>746</v>
      </c>
      <c r="G760" s="2">
        <v>53</v>
      </c>
      <c r="H760" s="2">
        <v>0.16028000414371399</v>
      </c>
      <c r="I760" s="2">
        <v>0.1795136046409597</v>
      </c>
      <c r="J760" s="26" t="s">
        <v>685</v>
      </c>
    </row>
    <row r="761" spans="1:10" ht="15.75" hidden="1" customHeight="1" x14ac:dyDescent="0.25">
      <c r="A761" s="2" t="s">
        <v>712</v>
      </c>
      <c r="B761" s="2" t="s">
        <v>733</v>
      </c>
      <c r="C761" s="2">
        <v>2025</v>
      </c>
      <c r="D761" s="2" t="s">
        <v>241</v>
      </c>
      <c r="E761" s="2" t="s">
        <v>627</v>
      </c>
      <c r="F761" s="2" t="s">
        <v>738</v>
      </c>
      <c r="G761" s="2">
        <v>61</v>
      </c>
      <c r="H761" s="2">
        <v>5.5916000157594702E-2</v>
      </c>
      <c r="I761" s="2">
        <v>6.2625920176506075E-2</v>
      </c>
      <c r="J761" s="26" t="s">
        <v>685</v>
      </c>
    </row>
    <row r="762" spans="1:10" ht="15.75" hidden="1" customHeight="1" x14ac:dyDescent="0.25">
      <c r="A762" s="2" t="s">
        <v>712</v>
      </c>
      <c r="B762" s="2" t="s">
        <v>733</v>
      </c>
      <c r="C762" s="2">
        <v>2025</v>
      </c>
      <c r="D762" s="2" t="s">
        <v>241</v>
      </c>
      <c r="E762" s="2" t="s">
        <v>627</v>
      </c>
      <c r="F762" s="2" t="s">
        <v>744</v>
      </c>
      <c r="G762" s="2">
        <v>70</v>
      </c>
      <c r="H762" s="2">
        <v>0.30605700612068099</v>
      </c>
      <c r="I762" s="2">
        <v>0.34278384685516272</v>
      </c>
      <c r="J762" s="26" t="s">
        <v>685</v>
      </c>
    </row>
    <row r="763" spans="1:10" ht="15.75" hidden="1" customHeight="1" x14ac:dyDescent="0.25">
      <c r="A763" s="2" t="s">
        <v>712</v>
      </c>
      <c r="B763" s="2" t="s">
        <v>733</v>
      </c>
      <c r="C763" s="2">
        <v>2025</v>
      </c>
      <c r="D763" s="2" t="s">
        <v>241</v>
      </c>
      <c r="E763" s="2" t="s">
        <v>627</v>
      </c>
      <c r="F763" s="2" t="s">
        <v>737</v>
      </c>
      <c r="G763" s="2">
        <v>81</v>
      </c>
      <c r="H763" s="2">
        <v>3.8612999022007002E-2</v>
      </c>
      <c r="I763" s="2">
        <v>4.3246558904647847E-2</v>
      </c>
      <c r="J763" s="26" t="s">
        <v>685</v>
      </c>
    </row>
    <row r="764" spans="1:10" ht="15.75" hidden="1" customHeight="1" x14ac:dyDescent="0.25">
      <c r="A764" s="2" t="s">
        <v>712</v>
      </c>
      <c r="B764" s="2" t="s">
        <v>733</v>
      </c>
      <c r="C764" s="2">
        <v>2025</v>
      </c>
      <c r="D764" s="2" t="s">
        <v>241</v>
      </c>
      <c r="E764" s="2" t="s">
        <v>627</v>
      </c>
      <c r="F764" s="2" t="s">
        <v>751</v>
      </c>
      <c r="G764" s="2">
        <v>82</v>
      </c>
      <c r="H764" s="2">
        <v>0.12405999749898899</v>
      </c>
      <c r="I764" s="2">
        <v>0.13894719719886769</v>
      </c>
      <c r="J764" s="26" t="s">
        <v>685</v>
      </c>
    </row>
    <row r="765" spans="1:10" ht="15.75" hidden="1" customHeight="1" x14ac:dyDescent="0.25">
      <c r="A765" s="2" t="s">
        <v>712</v>
      </c>
      <c r="B765" s="2" t="s">
        <v>733</v>
      </c>
      <c r="C765" s="2">
        <v>2025</v>
      </c>
      <c r="D765" s="2" t="s">
        <v>241</v>
      </c>
      <c r="E765" s="2" t="s">
        <v>627</v>
      </c>
      <c r="F765" s="2" t="s">
        <v>741</v>
      </c>
      <c r="G765" s="2">
        <v>83</v>
      </c>
      <c r="H765" s="2">
        <v>4.1719999164342901E-2</v>
      </c>
      <c r="I765" s="2">
        <v>4.6726399064064054E-2</v>
      </c>
      <c r="J765" s="26" t="s">
        <v>685</v>
      </c>
    </row>
    <row r="766" spans="1:10" ht="15.75" hidden="1" customHeight="1" x14ac:dyDescent="0.25">
      <c r="A766" s="2" t="s">
        <v>712</v>
      </c>
      <c r="B766" s="2" t="s">
        <v>733</v>
      </c>
      <c r="C766" s="2">
        <v>2025</v>
      </c>
      <c r="D766" s="2" t="s">
        <v>241</v>
      </c>
      <c r="E766" s="2" t="s">
        <v>627</v>
      </c>
      <c r="F766" s="2" t="s">
        <v>739</v>
      </c>
      <c r="G766" s="2">
        <v>86</v>
      </c>
      <c r="H766" s="2">
        <v>3.8789000362157801E-2</v>
      </c>
      <c r="I766" s="2">
        <v>4.344368040561674E-2</v>
      </c>
      <c r="J766" s="26" t="s">
        <v>685</v>
      </c>
    </row>
    <row r="767" spans="1:10" ht="15.75" hidden="1" customHeight="1" x14ac:dyDescent="0.25">
      <c r="A767" s="2" t="s">
        <v>712</v>
      </c>
      <c r="B767" s="2" t="s">
        <v>733</v>
      </c>
      <c r="C767" s="2">
        <v>2025</v>
      </c>
      <c r="D767" s="2" t="s">
        <v>241</v>
      </c>
      <c r="E767" s="2" t="s">
        <v>627</v>
      </c>
      <c r="F767" s="2" t="s">
        <v>742</v>
      </c>
      <c r="G767" s="2">
        <v>89</v>
      </c>
      <c r="H767" s="2">
        <v>3.8559999316930799E-2</v>
      </c>
      <c r="I767" s="2">
        <v>4.3187199234962496E-2</v>
      </c>
      <c r="J767" s="26" t="s">
        <v>685</v>
      </c>
    </row>
    <row r="768" spans="1:10" ht="15.75" hidden="1" customHeight="1" x14ac:dyDescent="0.25">
      <c r="A768" s="2" t="s">
        <v>712</v>
      </c>
      <c r="B768" s="2" t="s">
        <v>733</v>
      </c>
      <c r="C768" s="2">
        <v>2025</v>
      </c>
      <c r="D768" s="2" t="s">
        <v>241</v>
      </c>
      <c r="E768" s="2" t="s">
        <v>627</v>
      </c>
      <c r="F768" s="2" t="s">
        <v>747</v>
      </c>
      <c r="G768" s="2">
        <v>97</v>
      </c>
      <c r="H768" s="2">
        <v>0.24003300070762601</v>
      </c>
      <c r="I768" s="2">
        <v>0.26883696079254116</v>
      </c>
      <c r="J768" s="26" t="s">
        <v>685</v>
      </c>
    </row>
    <row r="769" spans="1:10" ht="15.75" hidden="1" customHeight="1" x14ac:dyDescent="0.25">
      <c r="A769" s="2" t="s">
        <v>712</v>
      </c>
      <c r="B769" s="2" t="s">
        <v>733</v>
      </c>
      <c r="C769" s="2">
        <v>2025</v>
      </c>
      <c r="D769" s="2" t="s">
        <v>241</v>
      </c>
      <c r="E769" s="2" t="s">
        <v>627</v>
      </c>
      <c r="F769" s="2" t="s">
        <v>734</v>
      </c>
      <c r="G769" s="2">
        <v>97</v>
      </c>
      <c r="H769" s="2">
        <v>2.29880008846521E-2</v>
      </c>
      <c r="I769" s="2">
        <v>2.5746560990810356E-2</v>
      </c>
      <c r="J769" s="26" t="s">
        <v>685</v>
      </c>
    </row>
    <row r="770" spans="1:10" ht="15.75" hidden="1" customHeight="1" x14ac:dyDescent="0.25">
      <c r="A770" s="2" t="s">
        <v>712</v>
      </c>
      <c r="B770" s="2" t="s">
        <v>733</v>
      </c>
      <c r="C770" s="2">
        <v>2025</v>
      </c>
      <c r="D770" s="2" t="s">
        <v>241</v>
      </c>
      <c r="E770" s="2" t="s">
        <v>627</v>
      </c>
      <c r="F770" s="2" t="s">
        <v>749</v>
      </c>
      <c r="G770" s="2">
        <v>98</v>
      </c>
      <c r="H770" s="2">
        <v>2.6881000027060498E-2</v>
      </c>
      <c r="I770" s="2">
        <v>3.010672003030776E-2</v>
      </c>
      <c r="J770" s="26" t="s">
        <v>685</v>
      </c>
    </row>
    <row r="771" spans="1:10" ht="15.75" hidden="1" customHeight="1" x14ac:dyDescent="0.25">
      <c r="A771" s="2" t="s">
        <v>712</v>
      </c>
      <c r="B771" s="2" t="s">
        <v>733</v>
      </c>
      <c r="C771" s="2">
        <v>2025</v>
      </c>
      <c r="D771" s="2" t="s">
        <v>241</v>
      </c>
      <c r="E771" s="2" t="s">
        <v>627</v>
      </c>
      <c r="F771" s="2" t="s">
        <v>745</v>
      </c>
      <c r="G771" s="2">
        <v>108</v>
      </c>
      <c r="H771" s="2">
        <v>3.7494998425245299E-2</v>
      </c>
      <c r="I771" s="2">
        <v>4.1994398236274738E-2</v>
      </c>
      <c r="J771" s="26" t="s">
        <v>685</v>
      </c>
    </row>
    <row r="772" spans="1:10" ht="15.75" hidden="1" customHeight="1" x14ac:dyDescent="0.25">
      <c r="A772" s="2" t="s">
        <v>712</v>
      </c>
      <c r="B772" s="2" t="s">
        <v>733</v>
      </c>
      <c r="C772" s="2">
        <v>2025</v>
      </c>
      <c r="D772" s="2" t="s">
        <v>241</v>
      </c>
      <c r="E772" s="2" t="s">
        <v>627</v>
      </c>
      <c r="F772" s="2" t="s">
        <v>750</v>
      </c>
      <c r="G772" s="2">
        <v>108</v>
      </c>
      <c r="H772" s="2">
        <v>0.208700001239776</v>
      </c>
      <c r="I772" s="2">
        <v>0.23374400138854914</v>
      </c>
      <c r="J772" s="26" t="s">
        <v>685</v>
      </c>
    </row>
    <row r="773" spans="1:10" ht="15.75" hidden="1" customHeight="1" x14ac:dyDescent="0.25">
      <c r="A773" s="2" t="s">
        <v>712</v>
      </c>
      <c r="B773" s="2" t="s">
        <v>733</v>
      </c>
      <c r="C773" s="2">
        <v>2025</v>
      </c>
      <c r="D773" s="2" t="s">
        <v>241</v>
      </c>
      <c r="E773" s="2" t="s">
        <v>627</v>
      </c>
      <c r="F773" s="2" t="s">
        <v>746</v>
      </c>
      <c r="G773" s="2">
        <v>119</v>
      </c>
      <c r="H773" s="2">
        <v>4.4647000730037703E-2</v>
      </c>
      <c r="I773" s="2">
        <v>5.0004640817642235E-2</v>
      </c>
      <c r="J773" s="26" t="s">
        <v>685</v>
      </c>
    </row>
    <row r="774" spans="1:10" ht="15.75" hidden="1" customHeight="1" x14ac:dyDescent="0.25">
      <c r="A774" s="2" t="s">
        <v>712</v>
      </c>
      <c r="B774" s="2" t="s">
        <v>733</v>
      </c>
      <c r="C774" s="2">
        <v>2025</v>
      </c>
      <c r="D774" s="2" t="s">
        <v>241</v>
      </c>
      <c r="E774" s="2" t="s">
        <v>627</v>
      </c>
      <c r="F774" s="2" t="s">
        <v>744</v>
      </c>
      <c r="G774" s="2">
        <v>131</v>
      </c>
      <c r="H774" s="2">
        <v>6.9830998778343201E-2</v>
      </c>
      <c r="I774" s="2">
        <v>7.8210718631744391E-2</v>
      </c>
      <c r="J774" s="26" t="s">
        <v>685</v>
      </c>
    </row>
    <row r="775" spans="1:10" ht="15.75" hidden="1" customHeight="1" x14ac:dyDescent="0.25">
      <c r="A775" s="2" t="s">
        <v>712</v>
      </c>
      <c r="B775" s="2" t="s">
        <v>733</v>
      </c>
      <c r="C775" s="2">
        <v>2025</v>
      </c>
      <c r="D775" s="2" t="s">
        <v>241</v>
      </c>
      <c r="E775" s="2" t="s">
        <v>627</v>
      </c>
      <c r="F775" s="2" t="s">
        <v>749</v>
      </c>
      <c r="G775" s="2">
        <v>164</v>
      </c>
      <c r="H775" s="2">
        <v>1.89650002866983E-2</v>
      </c>
      <c r="I775" s="2">
        <v>2.1240800321102097E-2</v>
      </c>
      <c r="J775" s="26" t="s">
        <v>685</v>
      </c>
    </row>
    <row r="776" spans="1:10" ht="15.75" hidden="1" customHeight="1" x14ac:dyDescent="0.25">
      <c r="A776" s="2" t="s">
        <v>712</v>
      </c>
      <c r="B776" s="2" t="s">
        <v>733</v>
      </c>
      <c r="C776" s="2">
        <v>2025</v>
      </c>
      <c r="D776" s="2" t="s">
        <v>241</v>
      </c>
      <c r="E776" s="2" t="s">
        <v>627</v>
      </c>
      <c r="F776" s="2" t="s">
        <v>751</v>
      </c>
      <c r="G776" s="2">
        <v>174</v>
      </c>
      <c r="H776" s="2">
        <v>3.3982001245021799E-2</v>
      </c>
      <c r="I776" s="2">
        <v>3.8059841394424421E-2</v>
      </c>
      <c r="J776" s="26" t="s">
        <v>685</v>
      </c>
    </row>
    <row r="777" spans="1:10" ht="15.75" hidden="1" customHeight="1" x14ac:dyDescent="0.25">
      <c r="A777" s="2" t="s">
        <v>712</v>
      </c>
      <c r="B777" s="2" t="s">
        <v>733</v>
      </c>
      <c r="C777" s="2">
        <v>2025</v>
      </c>
      <c r="D777" s="2" t="s">
        <v>241</v>
      </c>
      <c r="E777" s="2" t="s">
        <v>627</v>
      </c>
      <c r="F777" s="2" t="s">
        <v>747</v>
      </c>
      <c r="G777" s="2">
        <v>183</v>
      </c>
      <c r="H777" s="2">
        <v>5.3229998797178303E-2</v>
      </c>
      <c r="I777" s="2">
        <v>5.9617598652839707E-2</v>
      </c>
      <c r="J777" s="26" t="s">
        <v>685</v>
      </c>
    </row>
    <row r="778" spans="1:10" ht="15.75" hidden="1" customHeight="1" x14ac:dyDescent="0.25">
      <c r="A778" s="2" t="s">
        <v>712</v>
      </c>
      <c r="B778" s="2" t="s">
        <v>733</v>
      </c>
      <c r="C778" s="2">
        <v>2025</v>
      </c>
      <c r="D778" s="2" t="s">
        <v>241</v>
      </c>
      <c r="E778" s="2" t="s">
        <v>627</v>
      </c>
      <c r="F778" s="2" t="s">
        <v>750</v>
      </c>
      <c r="G778" s="2">
        <v>199</v>
      </c>
      <c r="H778" s="2">
        <v>4.7759000211954103E-2</v>
      </c>
      <c r="I778" s="2">
        <v>5.3490080237388597E-2</v>
      </c>
      <c r="J778" s="26" t="s">
        <v>685</v>
      </c>
    </row>
    <row r="779" spans="1:10" ht="15.75" hidden="1" customHeight="1" x14ac:dyDescent="0.25">
      <c r="A779" s="2" t="s">
        <v>712</v>
      </c>
      <c r="B779" s="2" t="s">
        <v>733</v>
      </c>
      <c r="C779" s="2">
        <v>2025</v>
      </c>
      <c r="D779" s="2" t="s">
        <v>241</v>
      </c>
      <c r="E779" s="2" t="s">
        <v>627</v>
      </c>
      <c r="F779" s="2" t="s">
        <v>753</v>
      </c>
      <c r="G779" s="2">
        <v>205</v>
      </c>
      <c r="H779" s="2">
        <v>7.8754998743534102E-2</v>
      </c>
      <c r="I779" s="2">
        <v>8.82055985927582E-2</v>
      </c>
      <c r="J779" s="26" t="s">
        <v>685</v>
      </c>
    </row>
    <row r="780" spans="1:10" ht="15.75" hidden="1" customHeight="1" x14ac:dyDescent="0.25">
      <c r="A780" s="2" t="s">
        <v>712</v>
      </c>
      <c r="B780" s="2" t="s">
        <v>733</v>
      </c>
      <c r="C780" s="2">
        <v>2025</v>
      </c>
      <c r="D780" s="2" t="s">
        <v>241</v>
      </c>
      <c r="E780" s="2" t="s">
        <v>627</v>
      </c>
      <c r="F780" s="2" t="s">
        <v>748</v>
      </c>
      <c r="G780" s="2">
        <v>259</v>
      </c>
      <c r="H780" s="2">
        <v>1.92120000720024E-2</v>
      </c>
      <c r="I780" s="2">
        <v>2.1517440080642689E-2</v>
      </c>
      <c r="J780" s="26" t="s">
        <v>685</v>
      </c>
    </row>
    <row r="781" spans="1:10" ht="15.75" hidden="1" customHeight="1" x14ac:dyDescent="0.25">
      <c r="A781" s="2" t="s">
        <v>712</v>
      </c>
      <c r="B781" s="2" t="s">
        <v>733</v>
      </c>
      <c r="C781" s="2">
        <v>2025</v>
      </c>
      <c r="D781" s="2" t="s">
        <v>241</v>
      </c>
      <c r="E781" s="2" t="s">
        <v>627</v>
      </c>
      <c r="F781" s="2" t="s">
        <v>753</v>
      </c>
      <c r="G781" s="2">
        <v>331</v>
      </c>
      <c r="H781" s="2">
        <v>2.2686000913381601E-2</v>
      </c>
      <c r="I781" s="2">
        <v>2.5408321022987394E-2</v>
      </c>
      <c r="J781" s="26" t="s">
        <v>685</v>
      </c>
    </row>
    <row r="782" spans="1:10" ht="15.75" hidden="1" customHeight="1" x14ac:dyDescent="0.25">
      <c r="A782" s="2" t="s">
        <v>712</v>
      </c>
      <c r="B782" s="2" t="s">
        <v>733</v>
      </c>
      <c r="C782" s="2">
        <v>2025</v>
      </c>
      <c r="D782" s="2" t="s">
        <v>241</v>
      </c>
      <c r="E782" s="2" t="s">
        <v>627</v>
      </c>
      <c r="F782" s="2" t="s">
        <v>754</v>
      </c>
      <c r="G782" s="2">
        <v>385</v>
      </c>
      <c r="H782" s="2">
        <v>8.9480001479387006E-3</v>
      </c>
      <c r="I782" s="2">
        <v>1.0021760165691345E-2</v>
      </c>
      <c r="J782" s="26" t="s">
        <v>685</v>
      </c>
    </row>
    <row r="783" spans="1:10" ht="15.75" hidden="1" customHeight="1" x14ac:dyDescent="0.25">
      <c r="A783" s="2" t="s">
        <v>712</v>
      </c>
      <c r="B783" s="2" t="s">
        <v>733</v>
      </c>
      <c r="C783" s="2">
        <v>2025</v>
      </c>
      <c r="D783" s="2" t="s">
        <v>241</v>
      </c>
      <c r="E783" s="2" t="s">
        <v>627</v>
      </c>
      <c r="F783" s="2" t="s">
        <v>752</v>
      </c>
      <c r="G783" s="2">
        <v>456</v>
      </c>
      <c r="H783" s="2">
        <v>9.5739997923374003E-3</v>
      </c>
      <c r="I783" s="2">
        <v>1.0722879767417889E-2</v>
      </c>
      <c r="J783" s="26" t="s">
        <v>685</v>
      </c>
    </row>
    <row r="784" spans="1:10" ht="15.75" hidden="1" customHeight="1" x14ac:dyDescent="0.25">
      <c r="A784" s="2" t="s">
        <v>712</v>
      </c>
      <c r="B784" s="2" t="s">
        <v>733</v>
      </c>
      <c r="C784" s="2">
        <v>2025</v>
      </c>
      <c r="D784" s="2" t="s">
        <v>241</v>
      </c>
      <c r="E784" s="2" t="s">
        <v>627</v>
      </c>
      <c r="F784" s="2" t="s">
        <v>752</v>
      </c>
      <c r="G784" s="2">
        <v>100000</v>
      </c>
      <c r="H784" s="40">
        <v>9.9999999999999998E-13</v>
      </c>
      <c r="I784" s="2">
        <v>1.1200000000000001E-12</v>
      </c>
      <c r="J784" s="26" t="s">
        <v>685</v>
      </c>
    </row>
    <row r="785" spans="1:10" ht="15.75" hidden="1" customHeight="1" x14ac:dyDescent="0.25">
      <c r="A785" s="2" t="s">
        <v>712</v>
      </c>
      <c r="B785" s="2" t="s">
        <v>733</v>
      </c>
      <c r="C785" s="2">
        <v>2030</v>
      </c>
      <c r="D785" s="2" t="s">
        <v>241</v>
      </c>
      <c r="E785" s="2" t="s">
        <v>627</v>
      </c>
      <c r="F785" s="2" t="s">
        <v>734</v>
      </c>
      <c r="G785" s="2">
        <v>-100000</v>
      </c>
      <c r="H785" s="2">
        <v>0</v>
      </c>
      <c r="I785" s="2">
        <v>0</v>
      </c>
      <c r="J785" s="26" t="s">
        <v>685</v>
      </c>
    </row>
    <row r="786" spans="1:10" ht="15.75" hidden="1" customHeight="1" x14ac:dyDescent="0.25">
      <c r="A786" s="2" t="s">
        <v>712</v>
      </c>
      <c r="B786" s="2" t="s">
        <v>733</v>
      </c>
      <c r="C786" s="2">
        <v>2030</v>
      </c>
      <c r="D786" s="2" t="s">
        <v>241</v>
      </c>
      <c r="E786" s="2" t="s">
        <v>627</v>
      </c>
      <c r="F786" s="2" t="s">
        <v>734</v>
      </c>
      <c r="G786" s="2">
        <v>-49</v>
      </c>
      <c r="H786" s="2">
        <v>4.1983000934124E-2</v>
      </c>
      <c r="I786" s="2">
        <v>4.7020961046218883E-2</v>
      </c>
      <c r="J786" s="26" t="s">
        <v>685</v>
      </c>
    </row>
    <row r="787" spans="1:10" ht="15.75" hidden="1" customHeight="1" x14ac:dyDescent="0.25">
      <c r="A787" s="2" t="s">
        <v>712</v>
      </c>
      <c r="B787" s="2" t="s">
        <v>733</v>
      </c>
      <c r="C787" s="2">
        <v>2030</v>
      </c>
      <c r="D787" s="2" t="s">
        <v>241</v>
      </c>
      <c r="E787" s="2" t="s">
        <v>627</v>
      </c>
      <c r="F787" s="2" t="s">
        <v>734</v>
      </c>
      <c r="G787" s="2">
        <v>-49</v>
      </c>
      <c r="H787" s="2">
        <v>0</v>
      </c>
      <c r="I787" s="2">
        <v>0</v>
      </c>
      <c r="J787" s="26" t="s">
        <v>685</v>
      </c>
    </row>
    <row r="788" spans="1:10" ht="15.75" hidden="1" customHeight="1" x14ac:dyDescent="0.25">
      <c r="A788" s="2" t="s">
        <v>712</v>
      </c>
      <c r="B788" s="2" t="s">
        <v>733</v>
      </c>
      <c r="C788" s="2">
        <v>2030</v>
      </c>
      <c r="D788" s="2" t="s">
        <v>241</v>
      </c>
      <c r="E788" s="2" t="s">
        <v>627</v>
      </c>
      <c r="F788" s="2" t="s">
        <v>735</v>
      </c>
      <c r="G788" s="2">
        <v>-15</v>
      </c>
      <c r="H788" s="2">
        <v>0.386081993579864</v>
      </c>
      <c r="I788" s="2">
        <v>0.43241183280944773</v>
      </c>
      <c r="J788" s="26" t="s">
        <v>685</v>
      </c>
    </row>
    <row r="789" spans="1:10" ht="15.75" hidden="1" customHeight="1" x14ac:dyDescent="0.25">
      <c r="A789" s="2" t="s">
        <v>712</v>
      </c>
      <c r="B789" s="2" t="s">
        <v>733</v>
      </c>
      <c r="C789" s="2">
        <v>2030</v>
      </c>
      <c r="D789" s="2" t="s">
        <v>241</v>
      </c>
      <c r="E789" s="2" t="s">
        <v>627</v>
      </c>
      <c r="F789" s="2" t="s">
        <v>736</v>
      </c>
      <c r="G789" s="2">
        <v>-15</v>
      </c>
      <c r="H789" s="2">
        <v>0.51742899417877197</v>
      </c>
      <c r="I789" s="2">
        <v>0.57952047348022462</v>
      </c>
      <c r="J789" s="26" t="s">
        <v>685</v>
      </c>
    </row>
    <row r="790" spans="1:10" ht="15.75" hidden="1" customHeight="1" x14ac:dyDescent="0.25">
      <c r="A790" s="2" t="s">
        <v>712</v>
      </c>
      <c r="B790" s="2" t="s">
        <v>733</v>
      </c>
      <c r="C790" s="2">
        <v>2030</v>
      </c>
      <c r="D790" s="2" t="s">
        <v>241</v>
      </c>
      <c r="E790" s="2" t="s">
        <v>627</v>
      </c>
      <c r="F790" s="2" t="s">
        <v>737</v>
      </c>
      <c r="G790" s="2">
        <v>6</v>
      </c>
      <c r="H790" s="2">
        <v>0.121118001639843</v>
      </c>
      <c r="I790" s="2">
        <v>0.13565216183662418</v>
      </c>
      <c r="J790" s="26" t="s">
        <v>685</v>
      </c>
    </row>
    <row r="791" spans="1:10" ht="15.75" hidden="1" customHeight="1" x14ac:dyDescent="0.25">
      <c r="A791" s="2" t="s">
        <v>712</v>
      </c>
      <c r="B791" s="2" t="s">
        <v>733</v>
      </c>
      <c r="C791" s="2">
        <v>2030</v>
      </c>
      <c r="D791" s="2" t="s">
        <v>241</v>
      </c>
      <c r="E791" s="2" t="s">
        <v>627</v>
      </c>
      <c r="F791" s="2" t="s">
        <v>740</v>
      </c>
      <c r="G791" s="2">
        <v>11</v>
      </c>
      <c r="H791" s="2">
        <v>1.1184999719262101E-2</v>
      </c>
      <c r="I791" s="2">
        <v>1.2527199685573554E-2</v>
      </c>
      <c r="J791" s="26" t="s">
        <v>685</v>
      </c>
    </row>
    <row r="792" spans="1:10" ht="15.75" hidden="1" customHeight="1" x14ac:dyDescent="0.25">
      <c r="A792" s="2" t="s">
        <v>712</v>
      </c>
      <c r="B792" s="2" t="s">
        <v>733</v>
      </c>
      <c r="C792" s="2">
        <v>2030</v>
      </c>
      <c r="D792" s="2" t="s">
        <v>241</v>
      </c>
      <c r="E792" s="2" t="s">
        <v>627</v>
      </c>
      <c r="F792" s="2" t="s">
        <v>739</v>
      </c>
      <c r="G792" s="2">
        <v>11</v>
      </c>
      <c r="H792" s="2">
        <v>0.122231997549533</v>
      </c>
      <c r="I792" s="2">
        <v>0.13689983725547697</v>
      </c>
      <c r="J792" s="26" t="s">
        <v>685</v>
      </c>
    </row>
    <row r="793" spans="1:10" ht="15.75" hidden="1" customHeight="1" x14ac:dyDescent="0.25">
      <c r="A793" s="2" t="s">
        <v>712</v>
      </c>
      <c r="B793" s="2" t="s">
        <v>733</v>
      </c>
      <c r="C793" s="2">
        <v>2030</v>
      </c>
      <c r="D793" s="2" t="s">
        <v>241</v>
      </c>
      <c r="E793" s="2" t="s">
        <v>627</v>
      </c>
      <c r="F793" s="2" t="s">
        <v>738</v>
      </c>
      <c r="G793" s="2">
        <v>11</v>
      </c>
      <c r="H793" s="2">
        <v>0.19150699675083099</v>
      </c>
      <c r="I793" s="2">
        <v>0.21448783636093074</v>
      </c>
      <c r="J793" s="26" t="s">
        <v>685</v>
      </c>
    </row>
    <row r="794" spans="1:10" ht="15.75" hidden="1" customHeight="1" x14ac:dyDescent="0.25">
      <c r="A794" s="2" t="s">
        <v>712</v>
      </c>
      <c r="B794" s="2" t="s">
        <v>733</v>
      </c>
      <c r="C794" s="2">
        <v>2030</v>
      </c>
      <c r="D794" s="2" t="s">
        <v>241</v>
      </c>
      <c r="E794" s="2" t="s">
        <v>627</v>
      </c>
      <c r="F794" s="2" t="s">
        <v>742</v>
      </c>
      <c r="G794" s="2">
        <v>13</v>
      </c>
      <c r="H794" s="2">
        <v>0.124268002808094</v>
      </c>
      <c r="I794" s="2">
        <v>0.13918016314506529</v>
      </c>
      <c r="J794" s="26" t="s">
        <v>685</v>
      </c>
    </row>
    <row r="795" spans="1:10" ht="15.75" hidden="1" customHeight="1" x14ac:dyDescent="0.25">
      <c r="A795" s="2" t="s">
        <v>712</v>
      </c>
      <c r="B795" s="2" t="s">
        <v>733</v>
      </c>
      <c r="C795" s="2">
        <v>2030</v>
      </c>
      <c r="D795" s="2" t="s">
        <v>241</v>
      </c>
      <c r="E795" s="2" t="s">
        <v>627</v>
      </c>
      <c r="F795" s="2" t="s">
        <v>741</v>
      </c>
      <c r="G795" s="2">
        <v>14</v>
      </c>
      <c r="H795" s="2">
        <v>0.134928002953529</v>
      </c>
      <c r="I795" s="2">
        <v>0.1511193633079525</v>
      </c>
      <c r="J795" s="26" t="s">
        <v>685</v>
      </c>
    </row>
    <row r="796" spans="1:10" ht="15.75" hidden="1" customHeight="1" x14ac:dyDescent="0.25">
      <c r="A796" s="2" t="s">
        <v>712</v>
      </c>
      <c r="B796" s="2" t="s">
        <v>733</v>
      </c>
      <c r="C796" s="2">
        <v>2030</v>
      </c>
      <c r="D796" s="2" t="s">
        <v>241</v>
      </c>
      <c r="E796" s="2" t="s">
        <v>627</v>
      </c>
      <c r="F796" s="2" t="s">
        <v>736</v>
      </c>
      <c r="G796" s="2">
        <v>18</v>
      </c>
      <c r="H796" s="2">
        <v>0.121812000870704</v>
      </c>
      <c r="I796" s="2">
        <v>0.1364294409751885</v>
      </c>
      <c r="J796" s="26" t="s">
        <v>685</v>
      </c>
    </row>
    <row r="797" spans="1:10" ht="15.75" hidden="1" customHeight="1" x14ac:dyDescent="0.25">
      <c r="A797" s="2" t="s">
        <v>712</v>
      </c>
      <c r="B797" s="2" t="s">
        <v>733</v>
      </c>
      <c r="C797" s="2">
        <v>2030</v>
      </c>
      <c r="D797" s="2" t="s">
        <v>241</v>
      </c>
      <c r="E797" s="2" t="s">
        <v>627</v>
      </c>
      <c r="F797" s="2" t="s">
        <v>745</v>
      </c>
      <c r="G797" s="2">
        <v>24</v>
      </c>
      <c r="H797" s="2">
        <v>0.127094000577926</v>
      </c>
      <c r="I797" s="2">
        <v>0.14234528064727714</v>
      </c>
      <c r="J797" s="26" t="s">
        <v>685</v>
      </c>
    </row>
    <row r="798" spans="1:10" ht="15.75" hidden="1" customHeight="1" x14ac:dyDescent="0.25">
      <c r="A798" s="2" t="s">
        <v>712</v>
      </c>
      <c r="B798" s="2" t="s">
        <v>733</v>
      </c>
      <c r="C798" s="2">
        <v>2030</v>
      </c>
      <c r="D798" s="2" t="s">
        <v>241</v>
      </c>
      <c r="E798" s="2" t="s">
        <v>627</v>
      </c>
      <c r="F798" s="2" t="s">
        <v>735</v>
      </c>
      <c r="G798" s="2">
        <v>28</v>
      </c>
      <c r="H798" s="2">
        <v>9.4024002552032498E-2</v>
      </c>
      <c r="I798" s="2">
        <v>0.10530688285827641</v>
      </c>
      <c r="J798" s="26" t="s">
        <v>685</v>
      </c>
    </row>
    <row r="799" spans="1:10" ht="15.75" hidden="1" customHeight="1" x14ac:dyDescent="0.25">
      <c r="A799" s="2" t="s">
        <v>712</v>
      </c>
      <c r="B799" s="2" t="s">
        <v>733</v>
      </c>
      <c r="C799" s="2">
        <v>2030</v>
      </c>
      <c r="D799" s="2" t="s">
        <v>241</v>
      </c>
      <c r="E799" s="2" t="s">
        <v>627</v>
      </c>
      <c r="F799" s="2" t="s">
        <v>748</v>
      </c>
      <c r="G799" s="2">
        <v>35</v>
      </c>
      <c r="H799" s="2">
        <v>5.4110001772642101E-2</v>
      </c>
      <c r="I799" s="2">
        <v>6.0603201985359158E-2</v>
      </c>
      <c r="J799" s="26" t="s">
        <v>685</v>
      </c>
    </row>
    <row r="800" spans="1:10" ht="15.75" hidden="1" customHeight="1" x14ac:dyDescent="0.25">
      <c r="A800" s="2" t="s">
        <v>712</v>
      </c>
      <c r="B800" s="2" t="s">
        <v>733</v>
      </c>
      <c r="C800" s="2">
        <v>2030</v>
      </c>
      <c r="D800" s="2" t="s">
        <v>241</v>
      </c>
      <c r="E800" s="2" t="s">
        <v>627</v>
      </c>
      <c r="F800" s="2" t="s">
        <v>746</v>
      </c>
      <c r="G800" s="2">
        <v>49</v>
      </c>
      <c r="H800" s="2">
        <v>0.159693002700805</v>
      </c>
      <c r="I800" s="2">
        <v>0.17885616302490162</v>
      </c>
      <c r="J800" s="26" t="s">
        <v>685</v>
      </c>
    </row>
    <row r="801" spans="1:10" ht="15.75" hidden="1" customHeight="1" x14ac:dyDescent="0.25">
      <c r="A801" s="2" t="s">
        <v>712</v>
      </c>
      <c r="B801" s="2" t="s">
        <v>733</v>
      </c>
      <c r="C801" s="2">
        <v>2030</v>
      </c>
      <c r="D801" s="2" t="s">
        <v>241</v>
      </c>
      <c r="E801" s="2" t="s">
        <v>627</v>
      </c>
      <c r="F801" s="2" t="s">
        <v>743</v>
      </c>
      <c r="G801" s="2">
        <v>62</v>
      </c>
      <c r="H801" s="2">
        <v>1.19449999183416E-2</v>
      </c>
      <c r="I801" s="2">
        <v>1.3378399908542593E-2</v>
      </c>
      <c r="J801" s="26" t="s">
        <v>685</v>
      </c>
    </row>
    <row r="802" spans="1:10" ht="15.75" hidden="1" customHeight="1" x14ac:dyDescent="0.25">
      <c r="A802" s="2" t="s">
        <v>712</v>
      </c>
      <c r="B802" s="2" t="s">
        <v>733</v>
      </c>
      <c r="C802" s="2">
        <v>2030</v>
      </c>
      <c r="D802" s="2" t="s">
        <v>241</v>
      </c>
      <c r="E802" s="2" t="s">
        <v>627</v>
      </c>
      <c r="F802" s="2" t="s">
        <v>738</v>
      </c>
      <c r="G802" s="2">
        <v>65</v>
      </c>
      <c r="H802" s="2">
        <v>5.4058000445365899E-2</v>
      </c>
      <c r="I802" s="2">
        <v>6.0544960498809815E-2</v>
      </c>
      <c r="J802" s="26" t="s">
        <v>685</v>
      </c>
    </row>
    <row r="803" spans="1:10" ht="15.75" hidden="1" customHeight="1" x14ac:dyDescent="0.25">
      <c r="A803" s="2" t="s">
        <v>712</v>
      </c>
      <c r="B803" s="2" t="s">
        <v>733</v>
      </c>
      <c r="C803" s="2">
        <v>2030</v>
      </c>
      <c r="D803" s="2" t="s">
        <v>241</v>
      </c>
      <c r="E803" s="2" t="s">
        <v>627</v>
      </c>
      <c r="F803" s="2" t="s">
        <v>751</v>
      </c>
      <c r="G803" s="2">
        <v>71</v>
      </c>
      <c r="H803" s="2">
        <v>0.128599002957344</v>
      </c>
      <c r="I803" s="2">
        <v>0.1440308833122253</v>
      </c>
      <c r="J803" s="26" t="s">
        <v>685</v>
      </c>
    </row>
    <row r="804" spans="1:10" ht="15.75" hidden="1" customHeight="1" x14ac:dyDescent="0.25">
      <c r="A804" s="2" t="s">
        <v>712</v>
      </c>
      <c r="B804" s="2" t="s">
        <v>733</v>
      </c>
      <c r="C804" s="2">
        <v>2030</v>
      </c>
      <c r="D804" s="2" t="s">
        <v>241</v>
      </c>
      <c r="E804" s="2" t="s">
        <v>627</v>
      </c>
      <c r="F804" s="2" t="s">
        <v>744</v>
      </c>
      <c r="G804" s="2">
        <v>73</v>
      </c>
      <c r="H804" s="2">
        <v>0.29858198761940002</v>
      </c>
      <c r="I804" s="2">
        <v>0.33441182613372805</v>
      </c>
      <c r="J804" s="26" t="s">
        <v>685</v>
      </c>
    </row>
    <row r="805" spans="1:10" ht="15.75" hidden="1" customHeight="1" x14ac:dyDescent="0.25">
      <c r="A805" s="2" t="s">
        <v>712</v>
      </c>
      <c r="B805" s="2" t="s">
        <v>733</v>
      </c>
      <c r="C805" s="2">
        <v>2030</v>
      </c>
      <c r="D805" s="2" t="s">
        <v>241</v>
      </c>
      <c r="E805" s="2" t="s">
        <v>627</v>
      </c>
      <c r="F805" s="2" t="s">
        <v>749</v>
      </c>
      <c r="G805" s="2">
        <v>80</v>
      </c>
      <c r="H805" s="2">
        <v>2.1655000746250201E-2</v>
      </c>
      <c r="I805" s="2">
        <v>2.4253600835800228E-2</v>
      </c>
      <c r="J805" s="26" t="s">
        <v>685</v>
      </c>
    </row>
    <row r="806" spans="1:10" ht="15.75" hidden="1" customHeight="1" x14ac:dyDescent="0.25">
      <c r="A806" s="2" t="s">
        <v>712</v>
      </c>
      <c r="B806" s="2" t="s">
        <v>733</v>
      </c>
      <c r="C806" s="2">
        <v>2030</v>
      </c>
      <c r="D806" s="2" t="s">
        <v>241</v>
      </c>
      <c r="E806" s="2" t="s">
        <v>627</v>
      </c>
      <c r="F806" s="2" t="s">
        <v>737</v>
      </c>
      <c r="G806" s="2">
        <v>84</v>
      </c>
      <c r="H806" s="2">
        <v>3.8309998810291297E-2</v>
      </c>
      <c r="I806" s="2">
        <v>4.2907198667526257E-2</v>
      </c>
      <c r="J806" s="26" t="s">
        <v>685</v>
      </c>
    </row>
    <row r="807" spans="1:10" ht="15.75" hidden="1" customHeight="1" x14ac:dyDescent="0.25">
      <c r="A807" s="2" t="s">
        <v>712</v>
      </c>
      <c r="B807" s="2" t="s">
        <v>733</v>
      </c>
      <c r="C807" s="2">
        <v>2030</v>
      </c>
      <c r="D807" s="2" t="s">
        <v>241</v>
      </c>
      <c r="E807" s="2" t="s">
        <v>627</v>
      </c>
      <c r="F807" s="2" t="s">
        <v>741</v>
      </c>
      <c r="G807" s="2">
        <v>86</v>
      </c>
      <c r="H807" s="2">
        <v>4.0929999202489901E-2</v>
      </c>
      <c r="I807" s="2">
        <v>4.5841599106788693E-2</v>
      </c>
      <c r="J807" s="26" t="s">
        <v>685</v>
      </c>
    </row>
    <row r="808" spans="1:10" ht="15.75" hidden="1" customHeight="1" x14ac:dyDescent="0.25">
      <c r="A808" s="2" t="s">
        <v>712</v>
      </c>
      <c r="B808" s="2" t="s">
        <v>733</v>
      </c>
      <c r="C808" s="2">
        <v>2030</v>
      </c>
      <c r="D808" s="2" t="s">
        <v>241</v>
      </c>
      <c r="E808" s="2" t="s">
        <v>627</v>
      </c>
      <c r="F808" s="2" t="s">
        <v>739</v>
      </c>
      <c r="G808" s="2">
        <v>88</v>
      </c>
      <c r="H808" s="2">
        <v>3.8240000605583198E-2</v>
      </c>
      <c r="I808" s="2">
        <v>4.2828800678253183E-2</v>
      </c>
      <c r="J808" s="26" t="s">
        <v>685</v>
      </c>
    </row>
    <row r="809" spans="1:10" ht="15.75" hidden="1" customHeight="1" x14ac:dyDescent="0.25">
      <c r="A809" s="2" t="s">
        <v>712</v>
      </c>
      <c r="B809" s="2" t="s">
        <v>733</v>
      </c>
      <c r="C809" s="2">
        <v>2030</v>
      </c>
      <c r="D809" s="2" t="s">
        <v>241</v>
      </c>
      <c r="E809" s="2" t="s">
        <v>627</v>
      </c>
      <c r="F809" s="2" t="s">
        <v>742</v>
      </c>
      <c r="G809" s="2">
        <v>92</v>
      </c>
      <c r="H809" s="2">
        <v>3.8077000528573997E-2</v>
      </c>
      <c r="I809" s="2">
        <v>4.2646240592002879E-2</v>
      </c>
      <c r="J809" s="26" t="s">
        <v>685</v>
      </c>
    </row>
    <row r="810" spans="1:10" ht="15.75" hidden="1" customHeight="1" x14ac:dyDescent="0.25">
      <c r="A810" s="2" t="s">
        <v>712</v>
      </c>
      <c r="B810" s="2" t="s">
        <v>733</v>
      </c>
      <c r="C810" s="2">
        <v>2030</v>
      </c>
      <c r="D810" s="2" t="s">
        <v>241</v>
      </c>
      <c r="E810" s="2" t="s">
        <v>627</v>
      </c>
      <c r="F810" s="2" t="s">
        <v>747</v>
      </c>
      <c r="G810" s="2">
        <v>99</v>
      </c>
      <c r="H810" s="2">
        <v>0.23887799680232999</v>
      </c>
      <c r="I810" s="2">
        <v>0.2675433564186096</v>
      </c>
      <c r="J810" s="26" t="s">
        <v>685</v>
      </c>
    </row>
    <row r="811" spans="1:10" ht="15.75" hidden="1" customHeight="1" x14ac:dyDescent="0.25">
      <c r="A811" s="2" t="s">
        <v>712</v>
      </c>
      <c r="B811" s="2" t="s">
        <v>733</v>
      </c>
      <c r="C811" s="2">
        <v>2030</v>
      </c>
      <c r="D811" s="2" t="s">
        <v>241</v>
      </c>
      <c r="E811" s="2" t="s">
        <v>627</v>
      </c>
      <c r="F811" s="2" t="s">
        <v>750</v>
      </c>
      <c r="G811" s="2">
        <v>105</v>
      </c>
      <c r="H811" s="2">
        <v>0.209740996360778</v>
      </c>
      <c r="I811" s="2">
        <v>0.2349099159240714</v>
      </c>
      <c r="J811" s="26" t="s">
        <v>685</v>
      </c>
    </row>
    <row r="812" spans="1:10" ht="15.75" hidden="1" customHeight="1" x14ac:dyDescent="0.25">
      <c r="A812" s="2" t="s">
        <v>712</v>
      </c>
      <c r="B812" s="2" t="s">
        <v>733</v>
      </c>
      <c r="C812" s="2">
        <v>2030</v>
      </c>
      <c r="D812" s="2" t="s">
        <v>241</v>
      </c>
      <c r="E812" s="2" t="s">
        <v>627</v>
      </c>
      <c r="F812" s="2" t="s">
        <v>745</v>
      </c>
      <c r="G812" s="2">
        <v>105</v>
      </c>
      <c r="H812" s="2">
        <v>3.7452999502420398E-2</v>
      </c>
      <c r="I812" s="2">
        <v>4.1947359442710851E-2</v>
      </c>
      <c r="J812" s="26" t="s">
        <v>685</v>
      </c>
    </row>
    <row r="813" spans="1:10" ht="15.75" hidden="1" customHeight="1" x14ac:dyDescent="0.25">
      <c r="A813" s="2" t="s">
        <v>712</v>
      </c>
      <c r="B813" s="2" t="s">
        <v>733</v>
      </c>
      <c r="C813" s="2">
        <v>2030</v>
      </c>
      <c r="D813" s="2" t="s">
        <v>241</v>
      </c>
      <c r="E813" s="2" t="s">
        <v>627</v>
      </c>
      <c r="F813" s="2" t="s">
        <v>734</v>
      </c>
      <c r="G813" s="2">
        <v>111</v>
      </c>
      <c r="H813" s="2">
        <v>2.07020007073879E-2</v>
      </c>
      <c r="I813" s="2">
        <v>2.3186240792274451E-2</v>
      </c>
      <c r="J813" s="26" t="s">
        <v>685</v>
      </c>
    </row>
    <row r="814" spans="1:10" ht="15.75" hidden="1" customHeight="1" x14ac:dyDescent="0.25">
      <c r="A814" s="2" t="s">
        <v>712</v>
      </c>
      <c r="B814" s="2" t="s">
        <v>733</v>
      </c>
      <c r="C814" s="2">
        <v>2030</v>
      </c>
      <c r="D814" s="2" t="s">
        <v>241</v>
      </c>
      <c r="E814" s="2" t="s">
        <v>627</v>
      </c>
      <c r="F814" s="2" t="s">
        <v>746</v>
      </c>
      <c r="G814" s="2">
        <v>118</v>
      </c>
      <c r="H814" s="2">
        <v>4.3572999536991099E-2</v>
      </c>
      <c r="I814" s="2">
        <v>4.8801759481430035E-2</v>
      </c>
      <c r="J814" s="26" t="s">
        <v>685</v>
      </c>
    </row>
    <row r="815" spans="1:10" ht="15.75" hidden="1" customHeight="1" x14ac:dyDescent="0.25">
      <c r="A815" s="2" t="s">
        <v>712</v>
      </c>
      <c r="B815" s="2" t="s">
        <v>733</v>
      </c>
      <c r="C815" s="2">
        <v>2030</v>
      </c>
      <c r="D815" s="2" t="s">
        <v>241</v>
      </c>
      <c r="E815" s="2" t="s">
        <v>627</v>
      </c>
      <c r="F815" s="2" t="s">
        <v>744</v>
      </c>
      <c r="G815" s="2">
        <v>139</v>
      </c>
      <c r="H815" s="2">
        <v>6.6950000822544098E-2</v>
      </c>
      <c r="I815" s="2">
        <v>7.4984000921249391E-2</v>
      </c>
      <c r="J815" s="26" t="s">
        <v>685</v>
      </c>
    </row>
    <row r="816" spans="1:10" ht="15.75" hidden="1" customHeight="1" x14ac:dyDescent="0.25">
      <c r="A816" s="2" t="s">
        <v>712</v>
      </c>
      <c r="B816" s="2" t="s">
        <v>733</v>
      </c>
      <c r="C816" s="2">
        <v>2030</v>
      </c>
      <c r="D816" s="2" t="s">
        <v>241</v>
      </c>
      <c r="E816" s="2" t="s">
        <v>627</v>
      </c>
      <c r="F816" s="2" t="s">
        <v>751</v>
      </c>
      <c r="G816" s="2">
        <v>166</v>
      </c>
      <c r="H816" s="2">
        <v>3.4201998263597502E-2</v>
      </c>
      <c r="I816" s="2">
        <v>3.8306238055229209E-2</v>
      </c>
      <c r="J816" s="26" t="s">
        <v>685</v>
      </c>
    </row>
    <row r="817" spans="1:10" ht="15.75" hidden="1" customHeight="1" x14ac:dyDescent="0.25">
      <c r="A817" s="2" t="s">
        <v>712</v>
      </c>
      <c r="B817" s="2" t="s">
        <v>733</v>
      </c>
      <c r="C817" s="2">
        <v>2030</v>
      </c>
      <c r="D817" s="2" t="s">
        <v>241</v>
      </c>
      <c r="E817" s="2" t="s">
        <v>627</v>
      </c>
      <c r="F817" s="2" t="s">
        <v>749</v>
      </c>
      <c r="G817" s="2">
        <v>174</v>
      </c>
      <c r="H817" s="2">
        <v>1.6876000910997401E-2</v>
      </c>
      <c r="I817" s="2">
        <v>1.8901121020317092E-2</v>
      </c>
      <c r="J817" s="26" t="s">
        <v>685</v>
      </c>
    </row>
    <row r="818" spans="1:10" ht="15.75" hidden="1" customHeight="1" x14ac:dyDescent="0.25">
      <c r="A818" s="2" t="s">
        <v>712</v>
      </c>
      <c r="B818" s="2" t="s">
        <v>733</v>
      </c>
      <c r="C818" s="2">
        <v>2030</v>
      </c>
      <c r="D818" s="2" t="s">
        <v>241</v>
      </c>
      <c r="E818" s="2" t="s">
        <v>627</v>
      </c>
      <c r="F818" s="2" t="s">
        <v>747</v>
      </c>
      <c r="G818" s="2">
        <v>191</v>
      </c>
      <c r="H818" s="2">
        <v>5.1784999668598203E-2</v>
      </c>
      <c r="I818" s="2">
        <v>5.7999199628829989E-2</v>
      </c>
      <c r="J818" s="26" t="s">
        <v>685</v>
      </c>
    </row>
    <row r="819" spans="1:10" ht="15.75" hidden="1" customHeight="1" x14ac:dyDescent="0.25">
      <c r="A819" s="2" t="s">
        <v>712</v>
      </c>
      <c r="B819" s="2" t="s">
        <v>733</v>
      </c>
      <c r="C819" s="2">
        <v>2030</v>
      </c>
      <c r="D819" s="2" t="s">
        <v>241</v>
      </c>
      <c r="E819" s="2" t="s">
        <v>627</v>
      </c>
      <c r="F819" s="2" t="s">
        <v>753</v>
      </c>
      <c r="G819" s="2">
        <v>200</v>
      </c>
      <c r="H819" s="2">
        <v>8.1338003277778598E-2</v>
      </c>
      <c r="I819" s="2">
        <v>9.1098563671112034E-2</v>
      </c>
      <c r="J819" s="26" t="s">
        <v>685</v>
      </c>
    </row>
    <row r="820" spans="1:10" ht="15.75" hidden="1" customHeight="1" x14ac:dyDescent="0.25">
      <c r="A820" s="2" t="s">
        <v>712</v>
      </c>
      <c r="B820" s="2" t="s">
        <v>733</v>
      </c>
      <c r="C820" s="2">
        <v>2030</v>
      </c>
      <c r="D820" s="2" t="s">
        <v>241</v>
      </c>
      <c r="E820" s="2" t="s">
        <v>627</v>
      </c>
      <c r="F820" s="2" t="s">
        <v>750</v>
      </c>
      <c r="G820" s="2">
        <v>200</v>
      </c>
      <c r="H820" s="2">
        <v>4.7088999301195103E-2</v>
      </c>
      <c r="I820" s="2">
        <v>5.273967921733852E-2</v>
      </c>
      <c r="J820" s="26" t="s">
        <v>685</v>
      </c>
    </row>
    <row r="821" spans="1:10" ht="15.75" hidden="1" customHeight="1" x14ac:dyDescent="0.25">
      <c r="A821" s="2" t="s">
        <v>712</v>
      </c>
      <c r="B821" s="2" t="s">
        <v>733</v>
      </c>
      <c r="C821" s="2">
        <v>2030</v>
      </c>
      <c r="D821" s="2" t="s">
        <v>241</v>
      </c>
      <c r="E821" s="2" t="s">
        <v>627</v>
      </c>
      <c r="F821" s="2" t="s">
        <v>748</v>
      </c>
      <c r="G821" s="2">
        <v>273</v>
      </c>
      <c r="H821" s="2">
        <v>1.8366999924182899E-2</v>
      </c>
      <c r="I821" s="2">
        <v>2.0571039915084847E-2</v>
      </c>
      <c r="J821" s="26" t="s">
        <v>685</v>
      </c>
    </row>
    <row r="822" spans="1:10" ht="15.75" hidden="1" customHeight="1" x14ac:dyDescent="0.25">
      <c r="A822" s="2" t="s">
        <v>712</v>
      </c>
      <c r="B822" s="2" t="s">
        <v>733</v>
      </c>
      <c r="C822" s="2">
        <v>2030</v>
      </c>
      <c r="D822" s="2" t="s">
        <v>241</v>
      </c>
      <c r="E822" s="2" t="s">
        <v>627</v>
      </c>
      <c r="F822" s="2" t="s">
        <v>753</v>
      </c>
      <c r="G822" s="2">
        <v>346</v>
      </c>
      <c r="H822" s="2">
        <v>2.1991999819874802E-2</v>
      </c>
      <c r="I822" s="2">
        <v>2.4631039798259782E-2</v>
      </c>
      <c r="J822" s="26" t="s">
        <v>685</v>
      </c>
    </row>
    <row r="823" spans="1:10" ht="15.75" hidden="1" customHeight="1" x14ac:dyDescent="0.25">
      <c r="A823" s="2" t="s">
        <v>712</v>
      </c>
      <c r="B823" s="2" t="s">
        <v>733</v>
      </c>
      <c r="C823" s="2">
        <v>2030</v>
      </c>
      <c r="D823" s="2" t="s">
        <v>241</v>
      </c>
      <c r="E823" s="2" t="s">
        <v>627</v>
      </c>
      <c r="F823" s="2" t="s">
        <v>754</v>
      </c>
      <c r="G823" s="2">
        <v>351</v>
      </c>
      <c r="H823" s="2">
        <v>1.00370002910495E-2</v>
      </c>
      <c r="I823" s="2">
        <v>1.1241440325975441E-2</v>
      </c>
      <c r="J823" s="26" t="s">
        <v>685</v>
      </c>
    </row>
    <row r="824" spans="1:10" ht="15.75" hidden="1" customHeight="1" x14ac:dyDescent="0.25">
      <c r="A824" s="2" t="s">
        <v>712</v>
      </c>
      <c r="B824" s="2" t="s">
        <v>733</v>
      </c>
      <c r="C824" s="2">
        <v>2030</v>
      </c>
      <c r="D824" s="2" t="s">
        <v>241</v>
      </c>
      <c r="E824" s="2" t="s">
        <v>627</v>
      </c>
      <c r="F824" s="2" t="s">
        <v>752</v>
      </c>
      <c r="G824" s="2">
        <v>538</v>
      </c>
      <c r="H824" s="2">
        <v>8.2289995625614999E-3</v>
      </c>
      <c r="I824" s="2">
        <v>9.2164795100688809E-3</v>
      </c>
      <c r="J824" s="26" t="s">
        <v>685</v>
      </c>
    </row>
    <row r="825" spans="1:10" ht="15.75" hidden="1" customHeight="1" x14ac:dyDescent="0.25">
      <c r="A825" s="2" t="s">
        <v>712</v>
      </c>
      <c r="B825" s="2" t="s">
        <v>733</v>
      </c>
      <c r="C825" s="2">
        <v>2030</v>
      </c>
      <c r="D825" s="2" t="s">
        <v>241</v>
      </c>
      <c r="E825" s="2" t="s">
        <v>627</v>
      </c>
      <c r="F825" s="2" t="s">
        <v>752</v>
      </c>
      <c r="G825" s="2">
        <v>100000</v>
      </c>
      <c r="H825" s="40">
        <v>9.9999999999999998E-13</v>
      </c>
      <c r="I825" s="2">
        <v>1.1200000000000001E-12</v>
      </c>
      <c r="J825" s="26" t="s">
        <v>685</v>
      </c>
    </row>
    <row r="826" spans="1:10" ht="15.75" hidden="1" customHeight="1" x14ac:dyDescent="0.25">
      <c r="A826" s="2" t="s">
        <v>712</v>
      </c>
      <c r="B826" s="2" t="s">
        <v>733</v>
      </c>
      <c r="C826" s="2">
        <v>2035</v>
      </c>
      <c r="D826" s="2" t="s">
        <v>241</v>
      </c>
      <c r="E826" s="2" t="s">
        <v>627</v>
      </c>
      <c r="F826" s="2" t="s">
        <v>734</v>
      </c>
      <c r="G826" s="2">
        <v>-100000</v>
      </c>
      <c r="H826" s="2">
        <v>0</v>
      </c>
      <c r="I826" s="2">
        <v>0</v>
      </c>
      <c r="J826" s="26" t="s">
        <v>685</v>
      </c>
    </row>
    <row r="827" spans="1:10" ht="15.75" hidden="1" customHeight="1" x14ac:dyDescent="0.25">
      <c r="A827" s="2" t="s">
        <v>712</v>
      </c>
      <c r="B827" s="2" t="s">
        <v>733</v>
      </c>
      <c r="C827" s="2">
        <v>2035</v>
      </c>
      <c r="D827" s="2" t="s">
        <v>241</v>
      </c>
      <c r="E827" s="2" t="s">
        <v>627</v>
      </c>
      <c r="F827" s="2" t="s">
        <v>734</v>
      </c>
      <c r="G827" s="2">
        <v>-50</v>
      </c>
      <c r="H827" s="2">
        <v>0</v>
      </c>
      <c r="I827" s="2">
        <v>0</v>
      </c>
      <c r="J827" s="26" t="s">
        <v>685</v>
      </c>
    </row>
    <row r="828" spans="1:10" ht="15.75" hidden="1" customHeight="1" x14ac:dyDescent="0.25">
      <c r="A828" s="2" t="s">
        <v>712</v>
      </c>
      <c r="B828" s="2" t="s">
        <v>733</v>
      </c>
      <c r="C828" s="2">
        <v>2035</v>
      </c>
      <c r="D828" s="2" t="s">
        <v>241</v>
      </c>
      <c r="E828" s="2" t="s">
        <v>627</v>
      </c>
      <c r="F828" s="2" t="s">
        <v>734</v>
      </c>
      <c r="G828" s="2">
        <v>-50</v>
      </c>
      <c r="H828" s="2">
        <v>4.1186999529600102E-2</v>
      </c>
      <c r="I828" s="2">
        <v>4.6129439473152116E-2</v>
      </c>
      <c r="J828" s="26" t="s">
        <v>685</v>
      </c>
    </row>
    <row r="829" spans="1:10" ht="15.75" hidden="1" customHeight="1" x14ac:dyDescent="0.25">
      <c r="A829" s="2" t="s">
        <v>712</v>
      </c>
      <c r="B829" s="2" t="s">
        <v>733</v>
      </c>
      <c r="C829" s="2">
        <v>2035</v>
      </c>
      <c r="D829" s="2" t="s">
        <v>241</v>
      </c>
      <c r="E829" s="2" t="s">
        <v>627</v>
      </c>
      <c r="F829" s="2" t="s">
        <v>735</v>
      </c>
      <c r="G829" s="2">
        <v>-15</v>
      </c>
      <c r="H829" s="2">
        <v>0.378769010305404</v>
      </c>
      <c r="I829" s="2">
        <v>0.42422129154205251</v>
      </c>
      <c r="J829" s="26" t="s">
        <v>685</v>
      </c>
    </row>
    <row r="830" spans="1:10" ht="15.75" hidden="1" customHeight="1" x14ac:dyDescent="0.25">
      <c r="A830" s="2" t="s">
        <v>712</v>
      </c>
      <c r="B830" s="2" t="s">
        <v>733</v>
      </c>
      <c r="C830" s="2">
        <v>2035</v>
      </c>
      <c r="D830" s="2" t="s">
        <v>241</v>
      </c>
      <c r="E830" s="2" t="s">
        <v>627</v>
      </c>
      <c r="F830" s="2" t="s">
        <v>736</v>
      </c>
      <c r="G830" s="2">
        <v>-15</v>
      </c>
      <c r="H830" s="2">
        <v>0.50762802362442005</v>
      </c>
      <c r="I830" s="2">
        <v>0.56854338645935054</v>
      </c>
      <c r="J830" s="26" t="s">
        <v>685</v>
      </c>
    </row>
    <row r="831" spans="1:10" ht="15.75" hidden="1" customHeight="1" x14ac:dyDescent="0.25">
      <c r="A831" s="2" t="s">
        <v>712</v>
      </c>
      <c r="B831" s="2" t="s">
        <v>733</v>
      </c>
      <c r="C831" s="2">
        <v>2035</v>
      </c>
      <c r="D831" s="2" t="s">
        <v>241</v>
      </c>
      <c r="E831" s="2" t="s">
        <v>627</v>
      </c>
      <c r="F831" s="2" t="s">
        <v>737</v>
      </c>
      <c r="G831" s="2">
        <v>7</v>
      </c>
      <c r="H831" s="2">
        <v>0.118823997676372</v>
      </c>
      <c r="I831" s="2">
        <v>0.13308287739753666</v>
      </c>
      <c r="J831" s="26" t="s">
        <v>685</v>
      </c>
    </row>
    <row r="832" spans="1:10" ht="15.75" hidden="1" customHeight="1" x14ac:dyDescent="0.25">
      <c r="A832" s="2" t="s">
        <v>712</v>
      </c>
      <c r="B832" s="2" t="s">
        <v>733</v>
      </c>
      <c r="C832" s="2">
        <v>2035</v>
      </c>
      <c r="D832" s="2" t="s">
        <v>241</v>
      </c>
      <c r="E832" s="2" t="s">
        <v>627</v>
      </c>
      <c r="F832" s="2" t="s">
        <v>738</v>
      </c>
      <c r="G832" s="2">
        <v>11</v>
      </c>
      <c r="H832" s="2">
        <v>0.187879994511604</v>
      </c>
      <c r="I832" s="2">
        <v>0.2104255938529965</v>
      </c>
      <c r="J832" s="26" t="s">
        <v>685</v>
      </c>
    </row>
    <row r="833" spans="1:10" ht="15.75" hidden="1" customHeight="1" x14ac:dyDescent="0.25">
      <c r="A833" s="2" t="s">
        <v>712</v>
      </c>
      <c r="B833" s="2" t="s">
        <v>733</v>
      </c>
      <c r="C833" s="2">
        <v>2035</v>
      </c>
      <c r="D833" s="2" t="s">
        <v>241</v>
      </c>
      <c r="E833" s="2" t="s">
        <v>627</v>
      </c>
      <c r="F833" s="2" t="s">
        <v>740</v>
      </c>
      <c r="G833" s="2">
        <v>11</v>
      </c>
      <c r="H833" s="2">
        <v>1.09729999676347E-2</v>
      </c>
      <c r="I833" s="2">
        <v>1.2289759963750866E-2</v>
      </c>
      <c r="J833" s="26" t="s">
        <v>685</v>
      </c>
    </row>
    <row r="834" spans="1:10" ht="15.75" hidden="1" customHeight="1" x14ac:dyDescent="0.25">
      <c r="A834" s="2" t="s">
        <v>712</v>
      </c>
      <c r="B834" s="2" t="s">
        <v>733</v>
      </c>
      <c r="C834" s="2">
        <v>2035</v>
      </c>
      <c r="D834" s="2" t="s">
        <v>241</v>
      </c>
      <c r="E834" s="2" t="s">
        <v>627</v>
      </c>
      <c r="F834" s="2" t="s">
        <v>739</v>
      </c>
      <c r="G834" s="2">
        <v>12</v>
      </c>
      <c r="H834" s="2">
        <v>0.119916997849941</v>
      </c>
      <c r="I834" s="2">
        <v>0.13430703759193394</v>
      </c>
      <c r="J834" s="26" t="s">
        <v>685</v>
      </c>
    </row>
    <row r="835" spans="1:10" ht="15.75" hidden="1" customHeight="1" x14ac:dyDescent="0.25">
      <c r="A835" s="2" t="s">
        <v>712</v>
      </c>
      <c r="B835" s="2" t="s">
        <v>733</v>
      </c>
      <c r="C835" s="2">
        <v>2035</v>
      </c>
      <c r="D835" s="2" t="s">
        <v>241</v>
      </c>
      <c r="E835" s="2" t="s">
        <v>627</v>
      </c>
      <c r="F835" s="2" t="s">
        <v>742</v>
      </c>
      <c r="G835" s="2">
        <v>13</v>
      </c>
      <c r="H835" s="2">
        <v>0.121914997696876</v>
      </c>
      <c r="I835" s="2">
        <v>0.13654479742050113</v>
      </c>
      <c r="J835" s="26" t="s">
        <v>685</v>
      </c>
    </row>
    <row r="836" spans="1:10" ht="15.75" hidden="1" customHeight="1" x14ac:dyDescent="0.25">
      <c r="A836" s="2" t="s">
        <v>712</v>
      </c>
      <c r="B836" s="2" t="s">
        <v>733</v>
      </c>
      <c r="C836" s="2">
        <v>2035</v>
      </c>
      <c r="D836" s="2" t="s">
        <v>241</v>
      </c>
      <c r="E836" s="2" t="s">
        <v>627</v>
      </c>
      <c r="F836" s="2" t="s">
        <v>741</v>
      </c>
      <c r="G836" s="2">
        <v>14</v>
      </c>
      <c r="H836" s="2">
        <v>0.132372006773948</v>
      </c>
      <c r="I836" s="2">
        <v>0.14825664758682178</v>
      </c>
      <c r="J836" s="26" t="s">
        <v>685</v>
      </c>
    </row>
    <row r="837" spans="1:10" ht="15.75" hidden="1" customHeight="1" x14ac:dyDescent="0.25">
      <c r="A837" s="2" t="s">
        <v>712</v>
      </c>
      <c r="B837" s="2" t="s">
        <v>733</v>
      </c>
      <c r="C837" s="2">
        <v>2035</v>
      </c>
      <c r="D837" s="2" t="s">
        <v>241</v>
      </c>
      <c r="E837" s="2" t="s">
        <v>627</v>
      </c>
      <c r="F837" s="2" t="s">
        <v>736</v>
      </c>
      <c r="G837" s="2">
        <v>18</v>
      </c>
      <c r="H837" s="2">
        <v>0.119505003094673</v>
      </c>
      <c r="I837" s="2">
        <v>0.13384560346603377</v>
      </c>
      <c r="J837" s="26" t="s">
        <v>685</v>
      </c>
    </row>
    <row r="838" spans="1:10" ht="15.75" hidden="1" customHeight="1" x14ac:dyDescent="0.25">
      <c r="A838" s="2" t="s">
        <v>712</v>
      </c>
      <c r="B838" s="2" t="s">
        <v>733</v>
      </c>
      <c r="C838" s="2">
        <v>2035</v>
      </c>
      <c r="D838" s="2" t="s">
        <v>241</v>
      </c>
      <c r="E838" s="2" t="s">
        <v>627</v>
      </c>
      <c r="F838" s="2" t="s">
        <v>745</v>
      </c>
      <c r="G838" s="2">
        <v>25</v>
      </c>
      <c r="H838" s="2">
        <v>0.12468700110912299</v>
      </c>
      <c r="I838" s="2">
        <v>0.13964944124221776</v>
      </c>
      <c r="J838" s="26" t="s">
        <v>685</v>
      </c>
    </row>
    <row r="839" spans="1:10" ht="15.75" hidden="1" customHeight="1" x14ac:dyDescent="0.25">
      <c r="A839" s="2" t="s">
        <v>712</v>
      </c>
      <c r="B839" s="2" t="s">
        <v>733</v>
      </c>
      <c r="C839" s="2">
        <v>2035</v>
      </c>
      <c r="D839" s="2" t="s">
        <v>241</v>
      </c>
      <c r="E839" s="2" t="s">
        <v>627</v>
      </c>
      <c r="F839" s="2" t="s">
        <v>735</v>
      </c>
      <c r="G839" s="2">
        <v>29</v>
      </c>
      <c r="H839" s="2">
        <v>9.2243000864982605E-2</v>
      </c>
      <c r="I839" s="2">
        <v>0.10331216096878053</v>
      </c>
      <c r="J839" s="26" t="s">
        <v>685</v>
      </c>
    </row>
    <row r="840" spans="1:10" ht="15.75" hidden="1" customHeight="1" x14ac:dyDescent="0.25">
      <c r="A840" s="2" t="s">
        <v>712</v>
      </c>
      <c r="B840" s="2" t="s">
        <v>733</v>
      </c>
      <c r="C840" s="2">
        <v>2035</v>
      </c>
      <c r="D840" s="2" t="s">
        <v>241</v>
      </c>
      <c r="E840" s="2" t="s">
        <v>627</v>
      </c>
      <c r="F840" s="2" t="s">
        <v>748</v>
      </c>
      <c r="G840" s="2">
        <v>36</v>
      </c>
      <c r="H840" s="2">
        <v>5.3084999322891201E-2</v>
      </c>
      <c r="I840" s="2">
        <v>5.9455199241638147E-2</v>
      </c>
      <c r="J840" s="26" t="s">
        <v>685</v>
      </c>
    </row>
    <row r="841" spans="1:10" ht="15.75" hidden="1" customHeight="1" x14ac:dyDescent="0.25">
      <c r="A841" s="2" t="s">
        <v>712</v>
      </c>
      <c r="B841" s="2" t="s">
        <v>733</v>
      </c>
      <c r="C841" s="2">
        <v>2035</v>
      </c>
      <c r="D841" s="2" t="s">
        <v>241</v>
      </c>
      <c r="E841" s="2" t="s">
        <v>627</v>
      </c>
      <c r="F841" s="2" t="s">
        <v>746</v>
      </c>
      <c r="G841" s="2">
        <v>49</v>
      </c>
      <c r="H841" s="2">
        <v>0.15666800737380901</v>
      </c>
      <c r="I841" s="2">
        <v>0.1754681682586661</v>
      </c>
      <c r="J841" s="26" t="s">
        <v>685</v>
      </c>
    </row>
    <row r="842" spans="1:10" ht="15.75" hidden="1" customHeight="1" x14ac:dyDescent="0.25">
      <c r="A842" s="2" t="s">
        <v>712</v>
      </c>
      <c r="B842" s="2" t="s">
        <v>733</v>
      </c>
      <c r="C842" s="2">
        <v>2035</v>
      </c>
      <c r="D842" s="2" t="s">
        <v>241</v>
      </c>
      <c r="E842" s="2" t="s">
        <v>627</v>
      </c>
      <c r="F842" s="2" t="s">
        <v>743</v>
      </c>
      <c r="G842" s="2">
        <v>63</v>
      </c>
      <c r="H842" s="2">
        <v>1.17180002853274E-2</v>
      </c>
      <c r="I842" s="2">
        <v>1.3124160319566688E-2</v>
      </c>
      <c r="J842" s="26" t="s">
        <v>685</v>
      </c>
    </row>
    <row r="843" spans="1:10" ht="15.75" hidden="1" customHeight="1" x14ac:dyDescent="0.25">
      <c r="A843" s="2" t="s">
        <v>712</v>
      </c>
      <c r="B843" s="2" t="s">
        <v>733</v>
      </c>
      <c r="C843" s="2">
        <v>2035</v>
      </c>
      <c r="D843" s="2" t="s">
        <v>241</v>
      </c>
      <c r="E843" s="2" t="s">
        <v>627</v>
      </c>
      <c r="F843" s="2" t="s">
        <v>738</v>
      </c>
      <c r="G843" s="2">
        <v>66</v>
      </c>
      <c r="H843" s="2">
        <v>5.3034000098705299E-2</v>
      </c>
      <c r="I843" s="2">
        <v>5.9398080110549943E-2</v>
      </c>
      <c r="J843" s="26" t="s">
        <v>685</v>
      </c>
    </row>
    <row r="844" spans="1:10" ht="15.75" hidden="1" customHeight="1" x14ac:dyDescent="0.25">
      <c r="A844" s="2" t="s">
        <v>712</v>
      </c>
      <c r="B844" s="2" t="s">
        <v>733</v>
      </c>
      <c r="C844" s="2">
        <v>2035</v>
      </c>
      <c r="D844" s="2" t="s">
        <v>241</v>
      </c>
      <c r="E844" s="2" t="s">
        <v>627</v>
      </c>
      <c r="F844" s="2" t="s">
        <v>751</v>
      </c>
      <c r="G844" s="2">
        <v>73</v>
      </c>
      <c r="H844" s="2">
        <v>0.12616400420665699</v>
      </c>
      <c r="I844" s="2">
        <v>0.14130368471145585</v>
      </c>
      <c r="J844" s="26" t="s">
        <v>685</v>
      </c>
    </row>
    <row r="845" spans="1:10" ht="15.75" hidden="1" customHeight="1" x14ac:dyDescent="0.25">
      <c r="A845" s="2" t="s">
        <v>712</v>
      </c>
      <c r="B845" s="2" t="s">
        <v>733</v>
      </c>
      <c r="C845" s="2">
        <v>2035</v>
      </c>
      <c r="D845" s="2" t="s">
        <v>241</v>
      </c>
      <c r="E845" s="2" t="s">
        <v>627</v>
      </c>
      <c r="F845" s="2" t="s">
        <v>744</v>
      </c>
      <c r="G845" s="2">
        <v>75</v>
      </c>
      <c r="H845" s="2">
        <v>0.29292699694633401</v>
      </c>
      <c r="I845" s="2">
        <v>0.3280782365798941</v>
      </c>
      <c r="J845" s="26" t="s">
        <v>685</v>
      </c>
    </row>
    <row r="846" spans="1:10" ht="15.75" hidden="1" customHeight="1" x14ac:dyDescent="0.25">
      <c r="A846" s="2" t="s">
        <v>712</v>
      </c>
      <c r="B846" s="2" t="s">
        <v>733</v>
      </c>
      <c r="C846" s="2">
        <v>2035</v>
      </c>
      <c r="D846" s="2" t="s">
        <v>241</v>
      </c>
      <c r="E846" s="2" t="s">
        <v>627</v>
      </c>
      <c r="F846" s="2" t="s">
        <v>749</v>
      </c>
      <c r="G846" s="2">
        <v>80</v>
      </c>
      <c r="H846" s="2">
        <v>2.1245000883936899E-2</v>
      </c>
      <c r="I846" s="2">
        <v>2.3794400990009328E-2</v>
      </c>
      <c r="J846" s="26" t="s">
        <v>685</v>
      </c>
    </row>
    <row r="847" spans="1:10" ht="15.75" hidden="1" customHeight="1" x14ac:dyDescent="0.25">
      <c r="A847" s="2" t="s">
        <v>712</v>
      </c>
      <c r="B847" s="2" t="s">
        <v>733</v>
      </c>
      <c r="C847" s="2">
        <v>2035</v>
      </c>
      <c r="D847" s="2" t="s">
        <v>241</v>
      </c>
      <c r="E847" s="2" t="s">
        <v>627</v>
      </c>
      <c r="F847" s="2" t="s">
        <v>737</v>
      </c>
      <c r="G847" s="2">
        <v>86</v>
      </c>
      <c r="H847" s="2">
        <v>3.7583999335765797E-2</v>
      </c>
      <c r="I847" s="2">
        <v>4.2094079256057695E-2</v>
      </c>
      <c r="J847" s="26" t="s">
        <v>685</v>
      </c>
    </row>
    <row r="848" spans="1:10" ht="15.75" hidden="1" customHeight="1" x14ac:dyDescent="0.25">
      <c r="A848" s="2" t="s">
        <v>712</v>
      </c>
      <c r="B848" s="2" t="s">
        <v>733</v>
      </c>
      <c r="C848" s="2">
        <v>2035</v>
      </c>
      <c r="D848" s="2" t="s">
        <v>241</v>
      </c>
      <c r="E848" s="2" t="s">
        <v>627</v>
      </c>
      <c r="F848" s="2" t="s">
        <v>741</v>
      </c>
      <c r="G848" s="2">
        <v>88</v>
      </c>
      <c r="H848" s="2">
        <v>4.0155000984668697E-2</v>
      </c>
      <c r="I848" s="2">
        <v>4.4973601102828942E-2</v>
      </c>
      <c r="J848" s="26" t="s">
        <v>685</v>
      </c>
    </row>
    <row r="849" spans="1:10" ht="15.75" hidden="1" customHeight="1" x14ac:dyDescent="0.25">
      <c r="A849" s="2" t="s">
        <v>712</v>
      </c>
      <c r="B849" s="2" t="s">
        <v>733</v>
      </c>
      <c r="C849" s="2">
        <v>2035</v>
      </c>
      <c r="D849" s="2" t="s">
        <v>241</v>
      </c>
      <c r="E849" s="2" t="s">
        <v>627</v>
      </c>
      <c r="F849" s="2" t="s">
        <v>739</v>
      </c>
      <c r="G849" s="2">
        <v>90</v>
      </c>
      <c r="H849" s="2">
        <v>3.7516001611947999E-2</v>
      </c>
      <c r="I849" s="2">
        <v>4.2017921805381761E-2</v>
      </c>
      <c r="J849" s="26" t="s">
        <v>685</v>
      </c>
    </row>
    <row r="850" spans="1:10" ht="15.75" hidden="1" customHeight="1" x14ac:dyDescent="0.25">
      <c r="A850" s="2" t="s">
        <v>712</v>
      </c>
      <c r="B850" s="2" t="s">
        <v>733</v>
      </c>
      <c r="C850" s="2">
        <v>2035</v>
      </c>
      <c r="D850" s="2" t="s">
        <v>241</v>
      </c>
      <c r="E850" s="2" t="s">
        <v>627</v>
      </c>
      <c r="F850" s="2" t="s">
        <v>742</v>
      </c>
      <c r="G850" s="2">
        <v>94</v>
      </c>
      <c r="H850" s="2">
        <v>3.7354998290538802E-2</v>
      </c>
      <c r="I850" s="2">
        <v>4.1837598085403459E-2</v>
      </c>
      <c r="J850" s="26" t="s">
        <v>685</v>
      </c>
    </row>
    <row r="851" spans="1:10" ht="15.75" hidden="1" customHeight="1" x14ac:dyDescent="0.25">
      <c r="A851" s="2" t="s">
        <v>712</v>
      </c>
      <c r="B851" s="2" t="s">
        <v>733</v>
      </c>
      <c r="C851" s="2">
        <v>2035</v>
      </c>
      <c r="D851" s="2" t="s">
        <v>241</v>
      </c>
      <c r="E851" s="2" t="s">
        <v>627</v>
      </c>
      <c r="F851" s="2" t="s">
        <v>747</v>
      </c>
      <c r="G851" s="2">
        <v>101</v>
      </c>
      <c r="H851" s="2">
        <v>0.23435300588607699</v>
      </c>
      <c r="I851" s="2">
        <v>0.26247536659240628</v>
      </c>
      <c r="J851" s="26" t="s">
        <v>685</v>
      </c>
    </row>
    <row r="852" spans="1:10" ht="15.75" hidden="1" customHeight="1" x14ac:dyDescent="0.25">
      <c r="A852" s="2" t="s">
        <v>712</v>
      </c>
      <c r="B852" s="2" t="s">
        <v>733</v>
      </c>
      <c r="C852" s="2">
        <v>2035</v>
      </c>
      <c r="D852" s="2" t="s">
        <v>241</v>
      </c>
      <c r="E852" s="2" t="s">
        <v>627</v>
      </c>
      <c r="F852" s="2" t="s">
        <v>745</v>
      </c>
      <c r="G852" s="2">
        <v>107</v>
      </c>
      <c r="H852" s="2">
        <v>3.6743998527526897E-2</v>
      </c>
      <c r="I852" s="2">
        <v>4.115327835083013E-2</v>
      </c>
      <c r="J852" s="26" t="s">
        <v>685</v>
      </c>
    </row>
    <row r="853" spans="1:10" ht="15.75" hidden="1" customHeight="1" x14ac:dyDescent="0.25">
      <c r="A853" s="2" t="s">
        <v>712</v>
      </c>
      <c r="B853" s="2" t="s">
        <v>733</v>
      </c>
      <c r="C853" s="2">
        <v>2035</v>
      </c>
      <c r="D853" s="2" t="s">
        <v>241</v>
      </c>
      <c r="E853" s="2" t="s">
        <v>627</v>
      </c>
      <c r="F853" s="2" t="s">
        <v>750</v>
      </c>
      <c r="G853" s="2">
        <v>108</v>
      </c>
      <c r="H853" s="2">
        <v>0.205769002437591</v>
      </c>
      <c r="I853" s="2">
        <v>0.23046128273010194</v>
      </c>
      <c r="J853" s="26" t="s">
        <v>685</v>
      </c>
    </row>
    <row r="854" spans="1:10" ht="15.75" hidden="1" customHeight="1" x14ac:dyDescent="0.25">
      <c r="A854" s="2" t="s">
        <v>712</v>
      </c>
      <c r="B854" s="2" t="s">
        <v>733</v>
      </c>
      <c r="C854" s="2">
        <v>2035</v>
      </c>
      <c r="D854" s="2" t="s">
        <v>241</v>
      </c>
      <c r="E854" s="2" t="s">
        <v>627</v>
      </c>
      <c r="F854" s="2" t="s">
        <v>734</v>
      </c>
      <c r="G854" s="2">
        <v>114</v>
      </c>
      <c r="H854" s="2">
        <v>2.03099995851517E-2</v>
      </c>
      <c r="I854" s="2">
        <v>2.2747199535369907E-2</v>
      </c>
      <c r="J854" s="26" t="s">
        <v>685</v>
      </c>
    </row>
    <row r="855" spans="1:10" ht="15.75" hidden="1" customHeight="1" x14ac:dyDescent="0.25">
      <c r="A855" s="2" t="s">
        <v>712</v>
      </c>
      <c r="B855" s="2" t="s">
        <v>733</v>
      </c>
      <c r="C855" s="2">
        <v>2035</v>
      </c>
      <c r="D855" s="2" t="s">
        <v>241</v>
      </c>
      <c r="E855" s="2" t="s">
        <v>627</v>
      </c>
      <c r="F855" s="2" t="s">
        <v>746</v>
      </c>
      <c r="G855" s="2">
        <v>121</v>
      </c>
      <c r="H855" s="2">
        <v>4.2748000472784001E-2</v>
      </c>
      <c r="I855" s="2">
        <v>4.7877760529518087E-2</v>
      </c>
      <c r="J855" s="26" t="s">
        <v>685</v>
      </c>
    </row>
    <row r="856" spans="1:10" ht="15.75" hidden="1" customHeight="1" x14ac:dyDescent="0.25">
      <c r="A856" s="2" t="s">
        <v>712</v>
      </c>
      <c r="B856" s="2" t="s">
        <v>733</v>
      </c>
      <c r="C856" s="2">
        <v>2035</v>
      </c>
      <c r="D856" s="2" t="s">
        <v>241</v>
      </c>
      <c r="E856" s="2" t="s">
        <v>627</v>
      </c>
      <c r="F856" s="2" t="s">
        <v>744</v>
      </c>
      <c r="G856" s="2">
        <v>142</v>
      </c>
      <c r="H856" s="2">
        <v>6.5682001411914798E-2</v>
      </c>
      <c r="I856" s="2">
        <v>7.3563841581344575E-2</v>
      </c>
      <c r="J856" s="26" t="s">
        <v>685</v>
      </c>
    </row>
    <row r="857" spans="1:10" ht="15.75" hidden="1" customHeight="1" x14ac:dyDescent="0.25">
      <c r="A857" s="2" t="s">
        <v>712</v>
      </c>
      <c r="B857" s="2" t="s">
        <v>733</v>
      </c>
      <c r="C857" s="2">
        <v>2035</v>
      </c>
      <c r="D857" s="2" t="s">
        <v>241</v>
      </c>
      <c r="E857" s="2" t="s">
        <v>627</v>
      </c>
      <c r="F857" s="2" t="s">
        <v>751</v>
      </c>
      <c r="G857" s="2">
        <v>170</v>
      </c>
      <c r="H857" s="2">
        <v>3.3553998917341198E-2</v>
      </c>
      <c r="I857" s="2">
        <v>3.7580478787422142E-2</v>
      </c>
      <c r="J857" s="26" t="s">
        <v>685</v>
      </c>
    </row>
    <row r="858" spans="1:10" ht="15.75" hidden="1" customHeight="1" x14ac:dyDescent="0.25">
      <c r="A858" s="2" t="s">
        <v>712</v>
      </c>
      <c r="B858" s="2" t="s">
        <v>733</v>
      </c>
      <c r="C858" s="2">
        <v>2035</v>
      </c>
      <c r="D858" s="2" t="s">
        <v>241</v>
      </c>
      <c r="E858" s="2" t="s">
        <v>627</v>
      </c>
      <c r="F858" s="2" t="s">
        <v>749</v>
      </c>
      <c r="G858" s="2">
        <v>178</v>
      </c>
      <c r="H858" s="2">
        <v>1.65560003370047E-2</v>
      </c>
      <c r="I858" s="2">
        <v>1.8542720377445265E-2</v>
      </c>
      <c r="J858" s="26" t="s">
        <v>685</v>
      </c>
    </row>
    <row r="859" spans="1:10" ht="15.75" hidden="1" customHeight="1" x14ac:dyDescent="0.25">
      <c r="A859" s="2" t="s">
        <v>712</v>
      </c>
      <c r="B859" s="2" t="s">
        <v>733</v>
      </c>
      <c r="C859" s="2">
        <v>2035</v>
      </c>
      <c r="D859" s="2" t="s">
        <v>241</v>
      </c>
      <c r="E859" s="2" t="s">
        <v>627</v>
      </c>
      <c r="F859" s="2" t="s">
        <v>747</v>
      </c>
      <c r="G859" s="2">
        <v>196</v>
      </c>
      <c r="H859" s="2">
        <v>5.08040003478527E-2</v>
      </c>
      <c r="I859" s="2">
        <v>5.6900480389595026E-2</v>
      </c>
      <c r="J859" s="26" t="s">
        <v>685</v>
      </c>
    </row>
    <row r="860" spans="1:10" ht="15.75" hidden="1" customHeight="1" x14ac:dyDescent="0.25">
      <c r="A860" s="2" t="s">
        <v>712</v>
      </c>
      <c r="B860" s="2" t="s">
        <v>733</v>
      </c>
      <c r="C860" s="2">
        <v>2035</v>
      </c>
      <c r="D860" s="2" t="s">
        <v>241</v>
      </c>
      <c r="E860" s="2" t="s">
        <v>627</v>
      </c>
      <c r="F860" s="2" t="s">
        <v>753</v>
      </c>
      <c r="G860" s="2">
        <v>204</v>
      </c>
      <c r="H860" s="2">
        <v>7.97979980707169E-2</v>
      </c>
      <c r="I860" s="2">
        <v>8.9373757839202941E-2</v>
      </c>
      <c r="J860" s="26" t="s">
        <v>685</v>
      </c>
    </row>
    <row r="861" spans="1:10" ht="15.75" hidden="1" customHeight="1" x14ac:dyDescent="0.25">
      <c r="A861" s="2" t="s">
        <v>712</v>
      </c>
      <c r="B861" s="2" t="s">
        <v>733</v>
      </c>
      <c r="C861" s="2">
        <v>2035</v>
      </c>
      <c r="D861" s="2" t="s">
        <v>241</v>
      </c>
      <c r="E861" s="2" t="s">
        <v>627</v>
      </c>
      <c r="F861" s="2" t="s">
        <v>750</v>
      </c>
      <c r="G861" s="2">
        <v>205</v>
      </c>
      <c r="H861" s="2">
        <v>4.6197000890970202E-2</v>
      </c>
      <c r="I861" s="2">
        <v>5.1740640997886632E-2</v>
      </c>
      <c r="J861" s="26" t="s">
        <v>685</v>
      </c>
    </row>
    <row r="862" spans="1:10" ht="15.75" hidden="1" customHeight="1" x14ac:dyDescent="0.25">
      <c r="A862" s="2" t="s">
        <v>712</v>
      </c>
      <c r="B862" s="2" t="s">
        <v>733</v>
      </c>
      <c r="C862" s="2">
        <v>2035</v>
      </c>
      <c r="D862" s="2" t="s">
        <v>241</v>
      </c>
      <c r="E862" s="2" t="s">
        <v>627</v>
      </c>
      <c r="F862" s="2" t="s">
        <v>748</v>
      </c>
      <c r="G862" s="2">
        <v>279</v>
      </c>
      <c r="H862" s="2">
        <v>1.8019000068306899E-2</v>
      </c>
      <c r="I862" s="2">
        <v>2.018128007650373E-2</v>
      </c>
      <c r="J862" s="26" t="s">
        <v>685</v>
      </c>
    </row>
    <row r="863" spans="1:10" ht="15.75" hidden="1" customHeight="1" x14ac:dyDescent="0.25">
      <c r="A863" s="2" t="s">
        <v>712</v>
      </c>
      <c r="B863" s="2" t="s">
        <v>733</v>
      </c>
      <c r="C863" s="2">
        <v>2035</v>
      </c>
      <c r="D863" s="2" t="s">
        <v>241</v>
      </c>
      <c r="E863" s="2" t="s">
        <v>627</v>
      </c>
      <c r="F863" s="2" t="s">
        <v>753</v>
      </c>
      <c r="G863" s="2">
        <v>354</v>
      </c>
      <c r="H863" s="2">
        <v>2.1576000377535799E-2</v>
      </c>
      <c r="I863" s="2">
        <v>2.4165120422840098E-2</v>
      </c>
      <c r="J863" s="26" t="s">
        <v>685</v>
      </c>
    </row>
    <row r="864" spans="1:10" ht="15.75" hidden="1" customHeight="1" x14ac:dyDescent="0.25">
      <c r="A864" s="2" t="s">
        <v>712</v>
      </c>
      <c r="B864" s="2" t="s">
        <v>733</v>
      </c>
      <c r="C864" s="2">
        <v>2035</v>
      </c>
      <c r="D864" s="2" t="s">
        <v>241</v>
      </c>
      <c r="E864" s="2" t="s">
        <v>627</v>
      </c>
      <c r="F864" s="2" t="s">
        <v>754</v>
      </c>
      <c r="G864" s="2">
        <v>360</v>
      </c>
      <c r="H864" s="2">
        <v>9.8470002412796003E-3</v>
      </c>
      <c r="I864" s="2">
        <v>1.1028640270233153E-2</v>
      </c>
      <c r="J864" s="26" t="s">
        <v>685</v>
      </c>
    </row>
    <row r="865" spans="1:10" ht="15.75" hidden="1" customHeight="1" x14ac:dyDescent="0.25">
      <c r="A865" s="2" t="s">
        <v>712</v>
      </c>
      <c r="B865" s="2" t="s">
        <v>733</v>
      </c>
      <c r="C865" s="2">
        <v>2035</v>
      </c>
      <c r="D865" s="2" t="s">
        <v>241</v>
      </c>
      <c r="E865" s="2" t="s">
        <v>627</v>
      </c>
      <c r="F865" s="2" t="s">
        <v>752</v>
      </c>
      <c r="G865" s="2">
        <v>550</v>
      </c>
      <c r="H865" s="2">
        <v>8.0730002373457007E-3</v>
      </c>
      <c r="I865" s="2">
        <v>9.041760265827186E-3</v>
      </c>
      <c r="J865" s="26" t="s">
        <v>685</v>
      </c>
    </row>
    <row r="866" spans="1:10" ht="15.75" hidden="1" customHeight="1" x14ac:dyDescent="0.25">
      <c r="A866" s="2" t="s">
        <v>712</v>
      </c>
      <c r="B866" s="2" t="s">
        <v>733</v>
      </c>
      <c r="C866" s="2">
        <v>2035</v>
      </c>
      <c r="D866" s="2" t="s">
        <v>241</v>
      </c>
      <c r="E866" s="2" t="s">
        <v>627</v>
      </c>
      <c r="F866" s="2" t="s">
        <v>752</v>
      </c>
      <c r="G866" s="2">
        <v>100000</v>
      </c>
      <c r="H866" s="40">
        <v>9.9999999999999998E-13</v>
      </c>
      <c r="I866" s="2">
        <v>1.1200000000000001E-12</v>
      </c>
      <c r="J866" s="26" t="s">
        <v>685</v>
      </c>
    </row>
    <row r="867" spans="1:10" ht="15.75" hidden="1" customHeight="1" x14ac:dyDescent="0.25">
      <c r="A867" s="2" t="s">
        <v>712</v>
      </c>
      <c r="B867" s="2" t="s">
        <v>733</v>
      </c>
      <c r="C867" s="2">
        <v>2040</v>
      </c>
      <c r="D867" s="2" t="s">
        <v>241</v>
      </c>
      <c r="E867" s="2" t="s">
        <v>627</v>
      </c>
      <c r="F867" s="2" t="s">
        <v>734</v>
      </c>
      <c r="G867" s="2">
        <v>-100000</v>
      </c>
      <c r="H867" s="2">
        <v>0</v>
      </c>
      <c r="I867" s="2">
        <v>0</v>
      </c>
      <c r="J867" s="26" t="s">
        <v>685</v>
      </c>
    </row>
    <row r="868" spans="1:10" ht="15.75" hidden="1" customHeight="1" x14ac:dyDescent="0.25">
      <c r="A868" s="2" t="s">
        <v>712</v>
      </c>
      <c r="B868" s="2" t="s">
        <v>733</v>
      </c>
      <c r="C868" s="2">
        <v>2040</v>
      </c>
      <c r="D868" s="2" t="s">
        <v>241</v>
      </c>
      <c r="E868" s="2" t="s">
        <v>627</v>
      </c>
      <c r="F868" s="2" t="s">
        <v>734</v>
      </c>
      <c r="G868" s="2">
        <v>-51</v>
      </c>
      <c r="H868" s="2">
        <v>0</v>
      </c>
      <c r="I868" s="2">
        <v>0</v>
      </c>
      <c r="J868" s="26" t="s">
        <v>685</v>
      </c>
    </row>
    <row r="869" spans="1:10" ht="15.75" hidden="1" customHeight="1" x14ac:dyDescent="0.25">
      <c r="A869" s="2" t="s">
        <v>712</v>
      </c>
      <c r="B869" s="2" t="s">
        <v>733</v>
      </c>
      <c r="C869" s="2">
        <v>2040</v>
      </c>
      <c r="D869" s="2" t="s">
        <v>241</v>
      </c>
      <c r="E869" s="2" t="s">
        <v>627</v>
      </c>
      <c r="F869" s="2" t="s">
        <v>734</v>
      </c>
      <c r="G869" s="2">
        <v>-51</v>
      </c>
      <c r="H869" s="2">
        <v>4.0228001773357398E-2</v>
      </c>
      <c r="I869" s="2">
        <v>4.5055361986160287E-2</v>
      </c>
      <c r="J869" s="26" t="s">
        <v>685</v>
      </c>
    </row>
    <row r="870" spans="1:10" ht="15.75" hidden="1" customHeight="1" x14ac:dyDescent="0.25">
      <c r="A870" s="2" t="s">
        <v>712</v>
      </c>
      <c r="B870" s="2" t="s">
        <v>733</v>
      </c>
      <c r="C870" s="2">
        <v>2040</v>
      </c>
      <c r="D870" s="2" t="s">
        <v>241</v>
      </c>
      <c r="E870" s="2" t="s">
        <v>627</v>
      </c>
      <c r="F870" s="2" t="s">
        <v>735</v>
      </c>
      <c r="G870" s="2">
        <v>-16</v>
      </c>
      <c r="H870" s="2">
        <v>0.36994698643684298</v>
      </c>
      <c r="I870" s="2">
        <v>0.4143406248092642</v>
      </c>
      <c r="J870" s="26" t="s">
        <v>685</v>
      </c>
    </row>
    <row r="871" spans="1:10" ht="15.75" hidden="1" customHeight="1" x14ac:dyDescent="0.25">
      <c r="A871" s="2" t="s">
        <v>712</v>
      </c>
      <c r="B871" s="2" t="s">
        <v>733</v>
      </c>
      <c r="C871" s="2">
        <v>2040</v>
      </c>
      <c r="D871" s="2" t="s">
        <v>241</v>
      </c>
      <c r="E871" s="2" t="s">
        <v>627</v>
      </c>
      <c r="F871" s="2" t="s">
        <v>736</v>
      </c>
      <c r="G871" s="2">
        <v>-15</v>
      </c>
      <c r="H871" s="2">
        <v>0.49580499529838501</v>
      </c>
      <c r="I871" s="2">
        <v>0.55530159473419127</v>
      </c>
      <c r="J871" s="26" t="s">
        <v>685</v>
      </c>
    </row>
    <row r="872" spans="1:10" ht="15.75" hidden="1" customHeight="1" x14ac:dyDescent="0.25">
      <c r="A872" s="2" t="s">
        <v>712</v>
      </c>
      <c r="B872" s="2" t="s">
        <v>733</v>
      </c>
      <c r="C872" s="2">
        <v>2040</v>
      </c>
      <c r="D872" s="2" t="s">
        <v>241</v>
      </c>
      <c r="E872" s="2" t="s">
        <v>627</v>
      </c>
      <c r="F872" s="2" t="s">
        <v>737</v>
      </c>
      <c r="G872" s="2">
        <v>7</v>
      </c>
      <c r="H872" s="2">
        <v>0.116056002676487</v>
      </c>
      <c r="I872" s="2">
        <v>0.12998272299766545</v>
      </c>
      <c r="J872" s="26" t="s">
        <v>685</v>
      </c>
    </row>
    <row r="873" spans="1:10" ht="15.75" hidden="1" customHeight="1" x14ac:dyDescent="0.25">
      <c r="A873" s="2" t="s">
        <v>712</v>
      </c>
      <c r="B873" s="2" t="s">
        <v>733</v>
      </c>
      <c r="C873" s="2">
        <v>2040</v>
      </c>
      <c r="D873" s="2" t="s">
        <v>241</v>
      </c>
      <c r="E873" s="2" t="s">
        <v>627</v>
      </c>
      <c r="F873" s="2" t="s">
        <v>738</v>
      </c>
      <c r="G873" s="2">
        <v>11</v>
      </c>
      <c r="H873" s="2">
        <v>0.18350400030612901</v>
      </c>
      <c r="I873" s="2">
        <v>0.20552448034286452</v>
      </c>
      <c r="J873" s="26" t="s">
        <v>685</v>
      </c>
    </row>
    <row r="874" spans="1:10" ht="15.75" hidden="1" customHeight="1" x14ac:dyDescent="0.25">
      <c r="A874" s="2" t="s">
        <v>712</v>
      </c>
      <c r="B874" s="2" t="s">
        <v>733</v>
      </c>
      <c r="C874" s="2">
        <v>2040</v>
      </c>
      <c r="D874" s="2" t="s">
        <v>241</v>
      </c>
      <c r="E874" s="2" t="s">
        <v>627</v>
      </c>
      <c r="F874" s="2" t="s">
        <v>739</v>
      </c>
      <c r="G874" s="2">
        <v>12</v>
      </c>
      <c r="H874" s="2">
        <v>0.117123998701572</v>
      </c>
      <c r="I874" s="2">
        <v>0.13117887854576066</v>
      </c>
      <c r="J874" s="26" t="s">
        <v>685</v>
      </c>
    </row>
    <row r="875" spans="1:10" ht="15.75" hidden="1" customHeight="1" x14ac:dyDescent="0.25">
      <c r="A875" s="2" t="s">
        <v>712</v>
      </c>
      <c r="B875" s="2" t="s">
        <v>733</v>
      </c>
      <c r="C875" s="2">
        <v>2040</v>
      </c>
      <c r="D875" s="2" t="s">
        <v>241</v>
      </c>
      <c r="E875" s="2" t="s">
        <v>627</v>
      </c>
      <c r="F875" s="2" t="s">
        <v>740</v>
      </c>
      <c r="G875" s="2">
        <v>12</v>
      </c>
      <c r="H875" s="2">
        <v>1.07180001214147E-2</v>
      </c>
      <c r="I875" s="2">
        <v>1.2004160135984465E-2</v>
      </c>
      <c r="J875" s="26" t="s">
        <v>685</v>
      </c>
    </row>
    <row r="876" spans="1:10" ht="15.75" hidden="1" customHeight="1" x14ac:dyDescent="0.25">
      <c r="A876" s="2" t="s">
        <v>712</v>
      </c>
      <c r="B876" s="2" t="s">
        <v>733</v>
      </c>
      <c r="C876" s="2">
        <v>2040</v>
      </c>
      <c r="D876" s="2" t="s">
        <v>241</v>
      </c>
      <c r="E876" s="2" t="s">
        <v>627</v>
      </c>
      <c r="F876" s="2" t="s">
        <v>742</v>
      </c>
      <c r="G876" s="2">
        <v>14</v>
      </c>
      <c r="H876" s="2">
        <v>0.119075000286102</v>
      </c>
      <c r="I876" s="2">
        <v>0.13336400032043425</v>
      </c>
      <c r="J876" s="26" t="s">
        <v>685</v>
      </c>
    </row>
    <row r="877" spans="1:10" ht="15.75" hidden="1" customHeight="1" x14ac:dyDescent="0.25">
      <c r="A877" s="2" t="s">
        <v>712</v>
      </c>
      <c r="B877" s="2" t="s">
        <v>733</v>
      </c>
      <c r="C877" s="2">
        <v>2040</v>
      </c>
      <c r="D877" s="2" t="s">
        <v>241</v>
      </c>
      <c r="E877" s="2" t="s">
        <v>627</v>
      </c>
      <c r="F877" s="2" t="s">
        <v>741</v>
      </c>
      <c r="G877" s="2">
        <v>15</v>
      </c>
      <c r="H877" s="2">
        <v>0.129289001226425</v>
      </c>
      <c r="I877" s="2">
        <v>0.144803681373596</v>
      </c>
      <c r="J877" s="26" t="s">
        <v>685</v>
      </c>
    </row>
    <row r="878" spans="1:10" ht="15.75" hidden="1" customHeight="1" x14ac:dyDescent="0.25">
      <c r="A878" s="2" t="s">
        <v>712</v>
      </c>
      <c r="B878" s="2" t="s">
        <v>733</v>
      </c>
      <c r="C878" s="2">
        <v>2040</v>
      </c>
      <c r="D878" s="2" t="s">
        <v>241</v>
      </c>
      <c r="E878" s="2" t="s">
        <v>627</v>
      </c>
      <c r="F878" s="2" t="s">
        <v>736</v>
      </c>
      <c r="G878" s="2">
        <v>19</v>
      </c>
      <c r="H878" s="2">
        <v>0.116720996797084</v>
      </c>
      <c r="I878" s="2">
        <v>0.13072751641273408</v>
      </c>
      <c r="J878" s="26" t="s">
        <v>685</v>
      </c>
    </row>
    <row r="879" spans="1:10" ht="15.75" hidden="1" customHeight="1" x14ac:dyDescent="0.25">
      <c r="A879" s="2" t="s">
        <v>712</v>
      </c>
      <c r="B879" s="2" t="s">
        <v>733</v>
      </c>
      <c r="C879" s="2">
        <v>2040</v>
      </c>
      <c r="D879" s="2" t="s">
        <v>241</v>
      </c>
      <c r="E879" s="2" t="s">
        <v>627</v>
      </c>
      <c r="F879" s="2" t="s">
        <v>745</v>
      </c>
      <c r="G879" s="2">
        <v>25</v>
      </c>
      <c r="H879" s="2">
        <v>0.12178300321102099</v>
      </c>
      <c r="I879" s="2">
        <v>0.13639696359634351</v>
      </c>
      <c r="J879" s="26" t="s">
        <v>685</v>
      </c>
    </row>
    <row r="880" spans="1:10" ht="15.75" hidden="1" customHeight="1" x14ac:dyDescent="0.25">
      <c r="A880" s="2" t="s">
        <v>712</v>
      </c>
      <c r="B880" s="2" t="s">
        <v>733</v>
      </c>
      <c r="C880" s="2">
        <v>2040</v>
      </c>
      <c r="D880" s="2" t="s">
        <v>241</v>
      </c>
      <c r="E880" s="2" t="s">
        <v>627</v>
      </c>
      <c r="F880" s="2" t="s">
        <v>735</v>
      </c>
      <c r="G880" s="2">
        <v>29</v>
      </c>
      <c r="H880" s="2">
        <v>9.0094000101089505E-2</v>
      </c>
      <c r="I880" s="2">
        <v>0.10090528011322025</v>
      </c>
      <c r="J880" s="26" t="s">
        <v>685</v>
      </c>
    </row>
    <row r="881" spans="1:10" ht="15.75" hidden="1" customHeight="1" x14ac:dyDescent="0.25">
      <c r="A881" s="2" t="s">
        <v>712</v>
      </c>
      <c r="B881" s="2" t="s">
        <v>733</v>
      </c>
      <c r="C881" s="2">
        <v>2040</v>
      </c>
      <c r="D881" s="2" t="s">
        <v>241</v>
      </c>
      <c r="E881" s="2" t="s">
        <v>627</v>
      </c>
      <c r="F881" s="2" t="s">
        <v>748</v>
      </c>
      <c r="G881" s="2">
        <v>37</v>
      </c>
      <c r="H881" s="2">
        <v>5.1848001778125798E-2</v>
      </c>
      <c r="I881" s="2">
        <v>5.80697619915009E-2</v>
      </c>
      <c r="J881" s="26" t="s">
        <v>685</v>
      </c>
    </row>
    <row r="882" spans="1:10" ht="15.75" hidden="1" customHeight="1" x14ac:dyDescent="0.25">
      <c r="A882" s="2" t="s">
        <v>712</v>
      </c>
      <c r="B882" s="2" t="s">
        <v>733</v>
      </c>
      <c r="C882" s="2">
        <v>2040</v>
      </c>
      <c r="D882" s="2" t="s">
        <v>241</v>
      </c>
      <c r="E882" s="2" t="s">
        <v>627</v>
      </c>
      <c r="F882" s="2" t="s">
        <v>746</v>
      </c>
      <c r="G882" s="2">
        <v>50</v>
      </c>
      <c r="H882" s="2">
        <v>0.15301899611949901</v>
      </c>
      <c r="I882" s="2">
        <v>0.1713812756538389</v>
      </c>
      <c r="J882" s="26" t="s">
        <v>685</v>
      </c>
    </row>
    <row r="883" spans="1:10" ht="15.75" hidden="1" customHeight="1" x14ac:dyDescent="0.25">
      <c r="A883" s="2" t="s">
        <v>712</v>
      </c>
      <c r="B883" s="2" t="s">
        <v>733</v>
      </c>
      <c r="C883" s="2">
        <v>2040</v>
      </c>
      <c r="D883" s="2" t="s">
        <v>241</v>
      </c>
      <c r="E883" s="2" t="s">
        <v>627</v>
      </c>
      <c r="F883" s="2" t="s">
        <v>743</v>
      </c>
      <c r="G883" s="2">
        <v>64</v>
      </c>
      <c r="H883" s="2">
        <v>1.14449998363853E-2</v>
      </c>
      <c r="I883" s="2">
        <v>1.2818399816751537E-2</v>
      </c>
      <c r="J883" s="26" t="s">
        <v>685</v>
      </c>
    </row>
    <row r="884" spans="1:10" ht="15.75" hidden="1" customHeight="1" x14ac:dyDescent="0.25">
      <c r="A884" s="2" t="s">
        <v>712</v>
      </c>
      <c r="B884" s="2" t="s">
        <v>733</v>
      </c>
      <c r="C884" s="2">
        <v>2040</v>
      </c>
      <c r="D884" s="2" t="s">
        <v>241</v>
      </c>
      <c r="E884" s="2" t="s">
        <v>627</v>
      </c>
      <c r="F884" s="2" t="s">
        <v>738</v>
      </c>
      <c r="G884" s="2">
        <v>68</v>
      </c>
      <c r="H884" s="2">
        <v>5.1798999309539802E-2</v>
      </c>
      <c r="I884" s="2">
        <v>5.8014879226684586E-2</v>
      </c>
      <c r="J884" s="26" t="s">
        <v>685</v>
      </c>
    </row>
    <row r="885" spans="1:10" ht="15.75" hidden="1" customHeight="1" x14ac:dyDescent="0.25">
      <c r="A885" s="2" t="s">
        <v>712</v>
      </c>
      <c r="B885" s="2" t="s">
        <v>733</v>
      </c>
      <c r="C885" s="2">
        <v>2040</v>
      </c>
      <c r="D885" s="2" t="s">
        <v>241</v>
      </c>
      <c r="E885" s="2" t="s">
        <v>627</v>
      </c>
      <c r="F885" s="2" t="s">
        <v>751</v>
      </c>
      <c r="G885" s="2">
        <v>75</v>
      </c>
      <c r="H885" s="2">
        <v>0.12322500348091101</v>
      </c>
      <c r="I885" s="2">
        <v>0.13801200389862034</v>
      </c>
      <c r="J885" s="26" t="s">
        <v>685</v>
      </c>
    </row>
    <row r="886" spans="1:10" ht="15.75" hidden="1" customHeight="1" x14ac:dyDescent="0.25">
      <c r="A886" s="2" t="s">
        <v>712</v>
      </c>
      <c r="B886" s="2" t="s">
        <v>733</v>
      </c>
      <c r="C886" s="2">
        <v>2040</v>
      </c>
      <c r="D886" s="2" t="s">
        <v>241</v>
      </c>
      <c r="E886" s="2" t="s">
        <v>627</v>
      </c>
      <c r="F886" s="2" t="s">
        <v>744</v>
      </c>
      <c r="G886" s="2">
        <v>76</v>
      </c>
      <c r="H886" s="2">
        <v>0.28610399365425099</v>
      </c>
      <c r="I886" s="2">
        <v>0.32043647289276112</v>
      </c>
      <c r="J886" s="26" t="s">
        <v>685</v>
      </c>
    </row>
    <row r="887" spans="1:10" ht="15.75" hidden="1" customHeight="1" x14ac:dyDescent="0.25">
      <c r="A887" s="2" t="s">
        <v>712</v>
      </c>
      <c r="B887" s="2" t="s">
        <v>733</v>
      </c>
      <c r="C887" s="2">
        <v>2040</v>
      </c>
      <c r="D887" s="2" t="s">
        <v>241</v>
      </c>
      <c r="E887" s="2" t="s">
        <v>627</v>
      </c>
      <c r="F887" s="2" t="s">
        <v>749</v>
      </c>
      <c r="G887" s="2">
        <v>82</v>
      </c>
      <c r="H887" s="2">
        <v>2.0749999210238498E-2</v>
      </c>
      <c r="I887" s="2">
        <v>2.3239999115467119E-2</v>
      </c>
      <c r="J887" s="26" t="s">
        <v>685</v>
      </c>
    </row>
    <row r="888" spans="1:10" ht="15.75" hidden="1" customHeight="1" x14ac:dyDescent="0.25">
      <c r="A888" s="2" t="s">
        <v>712</v>
      </c>
      <c r="B888" s="2" t="s">
        <v>733</v>
      </c>
      <c r="C888" s="2">
        <v>2040</v>
      </c>
      <c r="D888" s="2" t="s">
        <v>241</v>
      </c>
      <c r="E888" s="2" t="s">
        <v>627</v>
      </c>
      <c r="F888" s="2" t="s">
        <v>737</v>
      </c>
      <c r="G888" s="2">
        <v>88</v>
      </c>
      <c r="H888" s="2">
        <v>3.6708999425172799E-2</v>
      </c>
      <c r="I888" s="2">
        <v>4.1114079356193538E-2</v>
      </c>
      <c r="J888" s="26" t="s">
        <v>685</v>
      </c>
    </row>
    <row r="889" spans="1:10" ht="15.75" hidden="1" customHeight="1" x14ac:dyDescent="0.25">
      <c r="A889" s="2" t="s">
        <v>712</v>
      </c>
      <c r="B889" s="2" t="s">
        <v>733</v>
      </c>
      <c r="C889" s="2">
        <v>2040</v>
      </c>
      <c r="D889" s="2" t="s">
        <v>241</v>
      </c>
      <c r="E889" s="2" t="s">
        <v>627</v>
      </c>
      <c r="F889" s="2" t="s">
        <v>741</v>
      </c>
      <c r="G889" s="2">
        <v>90</v>
      </c>
      <c r="H889" s="2">
        <v>3.9220001548528699E-2</v>
      </c>
      <c r="I889" s="2">
        <v>4.3926401734352145E-2</v>
      </c>
      <c r="J889" s="26" t="s">
        <v>685</v>
      </c>
    </row>
    <row r="890" spans="1:10" ht="15.75" hidden="1" customHeight="1" x14ac:dyDescent="0.25">
      <c r="A890" s="2" t="s">
        <v>712</v>
      </c>
      <c r="B890" s="2" t="s">
        <v>733</v>
      </c>
      <c r="C890" s="2">
        <v>2040</v>
      </c>
      <c r="D890" s="2" t="s">
        <v>241</v>
      </c>
      <c r="E890" s="2" t="s">
        <v>627</v>
      </c>
      <c r="F890" s="2" t="s">
        <v>739</v>
      </c>
      <c r="G890" s="2">
        <v>93</v>
      </c>
      <c r="H890" s="2">
        <v>3.6642000079155003E-2</v>
      </c>
      <c r="I890" s="2">
        <v>4.1039040088653604E-2</v>
      </c>
      <c r="J890" s="26" t="s">
        <v>685</v>
      </c>
    </row>
    <row r="891" spans="1:10" ht="15.75" hidden="1" customHeight="1" x14ac:dyDescent="0.25">
      <c r="A891" s="2" t="s">
        <v>712</v>
      </c>
      <c r="B891" s="2" t="s">
        <v>733</v>
      </c>
      <c r="C891" s="2">
        <v>2040</v>
      </c>
      <c r="D891" s="2" t="s">
        <v>241</v>
      </c>
      <c r="E891" s="2" t="s">
        <v>627</v>
      </c>
      <c r="F891" s="2" t="s">
        <v>742</v>
      </c>
      <c r="G891" s="2">
        <v>96</v>
      </c>
      <c r="H891" s="2">
        <v>3.6485001444816603E-2</v>
      </c>
      <c r="I891" s="2">
        <v>4.0863201618194601E-2</v>
      </c>
      <c r="J891" s="26" t="s">
        <v>685</v>
      </c>
    </row>
    <row r="892" spans="1:10" ht="15.75" hidden="1" customHeight="1" x14ac:dyDescent="0.25">
      <c r="A892" s="2" t="s">
        <v>712</v>
      </c>
      <c r="B892" s="2" t="s">
        <v>733</v>
      </c>
      <c r="C892" s="2">
        <v>2040</v>
      </c>
      <c r="D892" s="2" t="s">
        <v>241</v>
      </c>
      <c r="E892" s="2" t="s">
        <v>627</v>
      </c>
      <c r="F892" s="2" t="s">
        <v>747</v>
      </c>
      <c r="G892" s="2">
        <v>103</v>
      </c>
      <c r="H892" s="2">
        <v>0.228894993662834</v>
      </c>
      <c r="I892" s="2">
        <v>0.25636239290237411</v>
      </c>
      <c r="J892" s="26" t="s">
        <v>685</v>
      </c>
    </row>
    <row r="893" spans="1:10" ht="15.75" hidden="1" customHeight="1" x14ac:dyDescent="0.25">
      <c r="A893" s="2" t="s">
        <v>712</v>
      </c>
      <c r="B893" s="2" t="s">
        <v>733</v>
      </c>
      <c r="C893" s="2">
        <v>2040</v>
      </c>
      <c r="D893" s="2" t="s">
        <v>241</v>
      </c>
      <c r="E893" s="2" t="s">
        <v>627</v>
      </c>
      <c r="F893" s="2" t="s">
        <v>745</v>
      </c>
      <c r="G893" s="2">
        <v>110</v>
      </c>
      <c r="H893" s="2">
        <v>3.5888001322746298E-2</v>
      </c>
      <c r="I893" s="2">
        <v>4.0194561481475856E-2</v>
      </c>
      <c r="J893" s="26" t="s">
        <v>685</v>
      </c>
    </row>
    <row r="894" spans="1:10" ht="15.75" hidden="1" customHeight="1" x14ac:dyDescent="0.25">
      <c r="A894" s="2" t="s">
        <v>712</v>
      </c>
      <c r="B894" s="2" t="s">
        <v>733</v>
      </c>
      <c r="C894" s="2">
        <v>2040</v>
      </c>
      <c r="D894" s="2" t="s">
        <v>241</v>
      </c>
      <c r="E894" s="2" t="s">
        <v>627</v>
      </c>
      <c r="F894" s="2" t="s">
        <v>750</v>
      </c>
      <c r="G894" s="2">
        <v>110</v>
      </c>
      <c r="H894" s="2">
        <v>0.20097599923610601</v>
      </c>
      <c r="I894" s="2">
        <v>0.22509311914443875</v>
      </c>
      <c r="J894" s="26" t="s">
        <v>685</v>
      </c>
    </row>
    <row r="895" spans="1:10" ht="15.75" hidden="1" customHeight="1" x14ac:dyDescent="0.25">
      <c r="A895" s="2" t="s">
        <v>712</v>
      </c>
      <c r="B895" s="2" t="s">
        <v>733</v>
      </c>
      <c r="C895" s="2">
        <v>2040</v>
      </c>
      <c r="D895" s="2" t="s">
        <v>241</v>
      </c>
      <c r="E895" s="2" t="s">
        <v>627</v>
      </c>
      <c r="F895" s="2" t="s">
        <v>734</v>
      </c>
      <c r="G895" s="2">
        <v>117</v>
      </c>
      <c r="H895" s="2">
        <v>1.9836999475956001E-2</v>
      </c>
      <c r="I895" s="2">
        <v>2.2217439413070722E-2</v>
      </c>
      <c r="J895" s="26" t="s">
        <v>685</v>
      </c>
    </row>
    <row r="896" spans="1:10" ht="15.75" hidden="1" customHeight="1" x14ac:dyDescent="0.25">
      <c r="A896" s="2" t="s">
        <v>712</v>
      </c>
      <c r="B896" s="2" t="s">
        <v>733</v>
      </c>
      <c r="C896" s="2">
        <v>2040</v>
      </c>
      <c r="D896" s="2" t="s">
        <v>241</v>
      </c>
      <c r="E896" s="2" t="s">
        <v>627</v>
      </c>
      <c r="F896" s="2" t="s">
        <v>746</v>
      </c>
      <c r="G896" s="2">
        <v>124</v>
      </c>
      <c r="H896" s="2">
        <v>4.1751999408006703E-2</v>
      </c>
      <c r="I896" s="2">
        <v>4.6762239336967514E-2</v>
      </c>
      <c r="J896" s="26" t="s">
        <v>685</v>
      </c>
    </row>
    <row r="897" spans="1:10" ht="15.75" hidden="1" customHeight="1" x14ac:dyDescent="0.25">
      <c r="A897" s="2" t="s">
        <v>712</v>
      </c>
      <c r="B897" s="2" t="s">
        <v>733</v>
      </c>
      <c r="C897" s="2">
        <v>2040</v>
      </c>
      <c r="D897" s="2" t="s">
        <v>241</v>
      </c>
      <c r="E897" s="2" t="s">
        <v>627</v>
      </c>
      <c r="F897" s="2" t="s">
        <v>744</v>
      </c>
      <c r="G897" s="2">
        <v>145</v>
      </c>
      <c r="H897" s="2">
        <v>6.4152002334594699E-2</v>
      </c>
      <c r="I897" s="2">
        <v>7.1850242614746068E-2</v>
      </c>
      <c r="J897" s="26" t="s">
        <v>685</v>
      </c>
    </row>
    <row r="898" spans="1:10" ht="15.75" hidden="1" customHeight="1" x14ac:dyDescent="0.25">
      <c r="A898" s="2" t="s">
        <v>712</v>
      </c>
      <c r="B898" s="2" t="s">
        <v>733</v>
      </c>
      <c r="C898" s="2">
        <v>2040</v>
      </c>
      <c r="D898" s="2" t="s">
        <v>241</v>
      </c>
      <c r="E898" s="2" t="s">
        <v>627</v>
      </c>
      <c r="F898" s="2" t="s">
        <v>751</v>
      </c>
      <c r="G898" s="2">
        <v>174</v>
      </c>
      <c r="H898" s="2">
        <v>3.2772999256849303E-2</v>
      </c>
      <c r="I898" s="2">
        <v>3.6705759167671222E-2</v>
      </c>
      <c r="J898" s="26" t="s">
        <v>685</v>
      </c>
    </row>
    <row r="899" spans="1:10" ht="15.75" hidden="1" customHeight="1" x14ac:dyDescent="0.25">
      <c r="A899" s="2" t="s">
        <v>712</v>
      </c>
      <c r="B899" s="2" t="s">
        <v>733</v>
      </c>
      <c r="C899" s="2">
        <v>2040</v>
      </c>
      <c r="D899" s="2" t="s">
        <v>241</v>
      </c>
      <c r="E899" s="2" t="s">
        <v>627</v>
      </c>
      <c r="F899" s="2" t="s">
        <v>749</v>
      </c>
      <c r="G899" s="2">
        <v>182</v>
      </c>
      <c r="H899" s="2">
        <v>1.61710008978844E-2</v>
      </c>
      <c r="I899" s="2">
        <v>1.8111521005630529E-2</v>
      </c>
      <c r="J899" s="26" t="s">
        <v>685</v>
      </c>
    </row>
    <row r="900" spans="1:10" ht="15.75" hidden="1" customHeight="1" x14ac:dyDescent="0.25">
      <c r="A900" s="2" t="s">
        <v>712</v>
      </c>
      <c r="B900" s="2" t="s">
        <v>733</v>
      </c>
      <c r="C900" s="2">
        <v>2040</v>
      </c>
      <c r="D900" s="2" t="s">
        <v>241</v>
      </c>
      <c r="E900" s="2" t="s">
        <v>627</v>
      </c>
      <c r="F900" s="2" t="s">
        <v>747</v>
      </c>
      <c r="G900" s="2">
        <v>200</v>
      </c>
      <c r="H900" s="2">
        <v>4.9621000885963398E-2</v>
      </c>
      <c r="I900" s="2">
        <v>5.5575520992279012E-2</v>
      </c>
      <c r="J900" s="26" t="s">
        <v>685</v>
      </c>
    </row>
    <row r="901" spans="1:10" ht="15.75" hidden="1" customHeight="1" x14ac:dyDescent="0.25">
      <c r="A901" s="2" t="s">
        <v>712</v>
      </c>
      <c r="B901" s="2" t="s">
        <v>733</v>
      </c>
      <c r="C901" s="2">
        <v>2040</v>
      </c>
      <c r="D901" s="2" t="s">
        <v>241</v>
      </c>
      <c r="E901" s="2" t="s">
        <v>627</v>
      </c>
      <c r="F901" s="2" t="s">
        <v>753</v>
      </c>
      <c r="G901" s="2">
        <v>209</v>
      </c>
      <c r="H901" s="2">
        <v>7.7939003705978394E-2</v>
      </c>
      <c r="I901" s="2">
        <v>8.7291684150695811E-2</v>
      </c>
      <c r="J901" s="26" t="s">
        <v>685</v>
      </c>
    </row>
    <row r="902" spans="1:10" ht="15.75" hidden="1" customHeight="1" x14ac:dyDescent="0.25">
      <c r="A902" s="2" t="s">
        <v>712</v>
      </c>
      <c r="B902" s="2" t="s">
        <v>733</v>
      </c>
      <c r="C902" s="2">
        <v>2040</v>
      </c>
      <c r="D902" s="2" t="s">
        <v>241</v>
      </c>
      <c r="E902" s="2" t="s">
        <v>627</v>
      </c>
      <c r="F902" s="2" t="s">
        <v>750</v>
      </c>
      <c r="G902" s="2">
        <v>210</v>
      </c>
      <c r="H902" s="2">
        <v>4.51209992170334E-2</v>
      </c>
      <c r="I902" s="2">
        <v>5.053551912307741E-2</v>
      </c>
      <c r="J902" s="26" t="s">
        <v>685</v>
      </c>
    </row>
    <row r="903" spans="1:10" ht="15.75" hidden="1" customHeight="1" x14ac:dyDescent="0.25">
      <c r="A903" s="2" t="s">
        <v>712</v>
      </c>
      <c r="B903" s="2" t="s">
        <v>733</v>
      </c>
      <c r="C903" s="2">
        <v>2040</v>
      </c>
      <c r="D903" s="2" t="s">
        <v>241</v>
      </c>
      <c r="E903" s="2" t="s">
        <v>627</v>
      </c>
      <c r="F903" s="2" t="s">
        <v>748</v>
      </c>
      <c r="G903" s="2">
        <v>285</v>
      </c>
      <c r="H903" s="2">
        <v>1.75989996641874E-2</v>
      </c>
      <c r="I903" s="2">
        <v>1.9710879623889892E-2</v>
      </c>
      <c r="J903" s="26" t="s">
        <v>685</v>
      </c>
    </row>
    <row r="904" spans="1:10" ht="15.75" hidden="1" customHeight="1" x14ac:dyDescent="0.25">
      <c r="A904" s="2" t="s">
        <v>712</v>
      </c>
      <c r="B904" s="2" t="s">
        <v>733</v>
      </c>
      <c r="C904" s="2">
        <v>2040</v>
      </c>
      <c r="D904" s="2" t="s">
        <v>241</v>
      </c>
      <c r="E904" s="2" t="s">
        <v>627</v>
      </c>
      <c r="F904" s="2" t="s">
        <v>753</v>
      </c>
      <c r="G904" s="2">
        <v>362</v>
      </c>
      <c r="H904" s="2">
        <v>2.10730005055666E-2</v>
      </c>
      <c r="I904" s="2">
        <v>2.3601760566234593E-2</v>
      </c>
      <c r="J904" s="26" t="s">
        <v>685</v>
      </c>
    </row>
    <row r="905" spans="1:10" ht="15.75" hidden="1" customHeight="1" x14ac:dyDescent="0.25">
      <c r="A905" s="2" t="s">
        <v>712</v>
      </c>
      <c r="B905" s="2" t="s">
        <v>733</v>
      </c>
      <c r="C905" s="2">
        <v>2040</v>
      </c>
      <c r="D905" s="2" t="s">
        <v>241</v>
      </c>
      <c r="E905" s="2" t="s">
        <v>627</v>
      </c>
      <c r="F905" s="2" t="s">
        <v>754</v>
      </c>
      <c r="G905" s="2">
        <v>368</v>
      </c>
      <c r="H905" s="2">
        <v>9.6169998869299993E-3</v>
      </c>
      <c r="I905" s="2">
        <v>1.07710398733616E-2</v>
      </c>
      <c r="J905" s="26" t="s">
        <v>685</v>
      </c>
    </row>
    <row r="906" spans="1:10" ht="15.75" hidden="1" customHeight="1" x14ac:dyDescent="0.25">
      <c r="A906" s="2" t="s">
        <v>712</v>
      </c>
      <c r="B906" s="2" t="s">
        <v>733</v>
      </c>
      <c r="C906" s="2">
        <v>2040</v>
      </c>
      <c r="D906" s="2" t="s">
        <v>241</v>
      </c>
      <c r="E906" s="2" t="s">
        <v>627</v>
      </c>
      <c r="F906" s="2" t="s">
        <v>752</v>
      </c>
      <c r="G906" s="2">
        <v>563</v>
      </c>
      <c r="H906" s="2">
        <v>7.8849997371434992E-3</v>
      </c>
      <c r="I906" s="2">
        <v>8.8311997056007199E-3</v>
      </c>
      <c r="J906" s="26" t="s">
        <v>685</v>
      </c>
    </row>
    <row r="907" spans="1:10" ht="15.75" hidden="1" customHeight="1" x14ac:dyDescent="0.25">
      <c r="A907" s="2" t="s">
        <v>712</v>
      </c>
      <c r="B907" s="2" t="s">
        <v>733</v>
      </c>
      <c r="C907" s="2">
        <v>2040</v>
      </c>
      <c r="D907" s="2" t="s">
        <v>241</v>
      </c>
      <c r="E907" s="2" t="s">
        <v>627</v>
      </c>
      <c r="F907" s="2" t="s">
        <v>752</v>
      </c>
      <c r="G907" s="2">
        <v>100000</v>
      </c>
      <c r="H907" s="40">
        <v>9.9999999999999998E-13</v>
      </c>
      <c r="I907" s="2">
        <v>1.1200000000000001E-12</v>
      </c>
      <c r="J907" s="26" t="s">
        <v>685</v>
      </c>
    </row>
    <row r="908" spans="1:10" ht="15.75" hidden="1" customHeight="1" x14ac:dyDescent="0.25">
      <c r="A908" s="2" t="s">
        <v>712</v>
      </c>
      <c r="B908" s="2" t="s">
        <v>733</v>
      </c>
      <c r="C908" s="2">
        <v>2045</v>
      </c>
      <c r="D908" s="2" t="s">
        <v>241</v>
      </c>
      <c r="E908" s="2" t="s">
        <v>627</v>
      </c>
      <c r="F908" s="2" t="s">
        <v>734</v>
      </c>
      <c r="G908" s="2">
        <v>-100000</v>
      </c>
      <c r="H908" s="2">
        <v>0</v>
      </c>
      <c r="I908" s="2">
        <v>0</v>
      </c>
      <c r="J908" s="26" t="s">
        <v>685</v>
      </c>
    </row>
    <row r="909" spans="1:10" ht="15.75" hidden="1" customHeight="1" x14ac:dyDescent="0.25">
      <c r="A909" s="2" t="s">
        <v>712</v>
      </c>
      <c r="B909" s="2" t="s">
        <v>733</v>
      </c>
      <c r="C909" s="2">
        <v>2045</v>
      </c>
      <c r="D909" s="2" t="s">
        <v>241</v>
      </c>
      <c r="E909" s="2" t="s">
        <v>627</v>
      </c>
      <c r="F909" s="2" t="s">
        <v>734</v>
      </c>
      <c r="G909" s="2">
        <v>-52</v>
      </c>
      <c r="H909" s="2">
        <v>3.9158999919891399E-2</v>
      </c>
      <c r="I909" s="2">
        <v>4.3858079910278368E-2</v>
      </c>
      <c r="J909" s="26" t="s">
        <v>685</v>
      </c>
    </row>
    <row r="910" spans="1:10" ht="15.75" hidden="1" customHeight="1" x14ac:dyDescent="0.25">
      <c r="A910" s="2" t="s">
        <v>712</v>
      </c>
      <c r="B910" s="2" t="s">
        <v>733</v>
      </c>
      <c r="C910" s="2">
        <v>2045</v>
      </c>
      <c r="D910" s="2" t="s">
        <v>241</v>
      </c>
      <c r="E910" s="2" t="s">
        <v>627</v>
      </c>
      <c r="F910" s="2" t="s">
        <v>734</v>
      </c>
      <c r="G910" s="2">
        <v>-52</v>
      </c>
      <c r="H910" s="2">
        <v>0</v>
      </c>
      <c r="I910" s="2">
        <v>0</v>
      </c>
      <c r="J910" s="26" t="s">
        <v>685</v>
      </c>
    </row>
    <row r="911" spans="1:10" ht="15.75" hidden="1" customHeight="1" x14ac:dyDescent="0.25">
      <c r="A911" s="2" t="s">
        <v>712</v>
      </c>
      <c r="B911" s="2" t="s">
        <v>733</v>
      </c>
      <c r="C911" s="2">
        <v>2045</v>
      </c>
      <c r="D911" s="2" t="s">
        <v>241</v>
      </c>
      <c r="E911" s="2" t="s">
        <v>627</v>
      </c>
      <c r="F911" s="2" t="s">
        <v>735</v>
      </c>
      <c r="G911" s="2">
        <v>-16</v>
      </c>
      <c r="H911" s="2">
        <v>0.360119998455047</v>
      </c>
      <c r="I911" s="2">
        <v>0.40333439826965267</v>
      </c>
      <c r="J911" s="26" t="s">
        <v>685</v>
      </c>
    </row>
    <row r="912" spans="1:10" ht="15.75" hidden="1" customHeight="1" x14ac:dyDescent="0.25">
      <c r="A912" s="2" t="s">
        <v>712</v>
      </c>
      <c r="B912" s="2" t="s">
        <v>733</v>
      </c>
      <c r="C912" s="2">
        <v>2045</v>
      </c>
      <c r="D912" s="2" t="s">
        <v>241</v>
      </c>
      <c r="E912" s="2" t="s">
        <v>627</v>
      </c>
      <c r="F912" s="2" t="s">
        <v>736</v>
      </c>
      <c r="G912" s="2">
        <v>-16</v>
      </c>
      <c r="H912" s="2">
        <v>0.48263499140739402</v>
      </c>
      <c r="I912" s="2">
        <v>0.54055119037628141</v>
      </c>
      <c r="J912" s="26" t="s">
        <v>685</v>
      </c>
    </row>
    <row r="913" spans="1:10" ht="15.75" hidden="1" customHeight="1" x14ac:dyDescent="0.25">
      <c r="A913" s="2" t="s">
        <v>712</v>
      </c>
      <c r="B913" s="2" t="s">
        <v>733</v>
      </c>
      <c r="C913" s="2">
        <v>2045</v>
      </c>
      <c r="D913" s="2" t="s">
        <v>241</v>
      </c>
      <c r="E913" s="2" t="s">
        <v>627</v>
      </c>
      <c r="F913" s="2" t="s">
        <v>737</v>
      </c>
      <c r="G913" s="2">
        <v>7</v>
      </c>
      <c r="H913" s="2">
        <v>0.112972997128963</v>
      </c>
      <c r="I913" s="2">
        <v>0.12652975678443856</v>
      </c>
      <c r="J913" s="26" t="s">
        <v>685</v>
      </c>
    </row>
    <row r="914" spans="1:10" ht="15.75" hidden="1" customHeight="1" x14ac:dyDescent="0.25">
      <c r="A914" s="2" t="s">
        <v>712</v>
      </c>
      <c r="B914" s="2" t="s">
        <v>733</v>
      </c>
      <c r="C914" s="2">
        <v>2045</v>
      </c>
      <c r="D914" s="2" t="s">
        <v>241</v>
      </c>
      <c r="E914" s="2" t="s">
        <v>627</v>
      </c>
      <c r="F914" s="2" t="s">
        <v>738</v>
      </c>
      <c r="G914" s="2">
        <v>11</v>
      </c>
      <c r="H914" s="2">
        <v>0.17862999439239499</v>
      </c>
      <c r="I914" s="2">
        <v>0.2000655937194824</v>
      </c>
      <c r="J914" s="26" t="s">
        <v>685</v>
      </c>
    </row>
    <row r="915" spans="1:10" ht="15.75" hidden="1" customHeight="1" x14ac:dyDescent="0.25">
      <c r="A915" s="2" t="s">
        <v>712</v>
      </c>
      <c r="B915" s="2" t="s">
        <v>733</v>
      </c>
      <c r="C915" s="2">
        <v>2045</v>
      </c>
      <c r="D915" s="2" t="s">
        <v>241</v>
      </c>
      <c r="E915" s="2" t="s">
        <v>627</v>
      </c>
      <c r="F915" s="2" t="s">
        <v>740</v>
      </c>
      <c r="G915" s="2">
        <v>12</v>
      </c>
      <c r="H915" s="2">
        <v>1.04329995810986E-2</v>
      </c>
      <c r="I915" s="2">
        <v>1.1684959530830433E-2</v>
      </c>
      <c r="J915" s="26" t="s">
        <v>685</v>
      </c>
    </row>
    <row r="916" spans="1:10" ht="15.75" hidden="1" customHeight="1" x14ac:dyDescent="0.25">
      <c r="A916" s="2" t="s">
        <v>712</v>
      </c>
      <c r="B916" s="2" t="s">
        <v>733</v>
      </c>
      <c r="C916" s="2">
        <v>2045</v>
      </c>
      <c r="D916" s="2" t="s">
        <v>241</v>
      </c>
      <c r="E916" s="2" t="s">
        <v>627</v>
      </c>
      <c r="F916" s="2" t="s">
        <v>739</v>
      </c>
      <c r="G916" s="2">
        <v>12</v>
      </c>
      <c r="H916" s="2">
        <v>0.114013001322746</v>
      </c>
      <c r="I916" s="2">
        <v>0.12769456148147554</v>
      </c>
      <c r="J916" s="26" t="s">
        <v>685</v>
      </c>
    </row>
    <row r="917" spans="1:10" ht="15.75" hidden="1" customHeight="1" x14ac:dyDescent="0.25">
      <c r="A917" s="2" t="s">
        <v>712</v>
      </c>
      <c r="B917" s="2" t="s">
        <v>733</v>
      </c>
      <c r="C917" s="2">
        <v>2045</v>
      </c>
      <c r="D917" s="2" t="s">
        <v>241</v>
      </c>
      <c r="E917" s="2" t="s">
        <v>627</v>
      </c>
      <c r="F917" s="2" t="s">
        <v>742</v>
      </c>
      <c r="G917" s="2">
        <v>14</v>
      </c>
      <c r="H917" s="2">
        <v>0.115911997854709</v>
      </c>
      <c r="I917" s="2">
        <v>0.1298214375972741</v>
      </c>
      <c r="J917" s="26" t="s">
        <v>685</v>
      </c>
    </row>
    <row r="918" spans="1:10" ht="15.75" hidden="1" customHeight="1" x14ac:dyDescent="0.25">
      <c r="A918" s="2" t="s">
        <v>712</v>
      </c>
      <c r="B918" s="2" t="s">
        <v>733</v>
      </c>
      <c r="C918" s="2">
        <v>2045</v>
      </c>
      <c r="D918" s="2" t="s">
        <v>241</v>
      </c>
      <c r="E918" s="2" t="s">
        <v>627</v>
      </c>
      <c r="F918" s="2" t="s">
        <v>741</v>
      </c>
      <c r="G918" s="2">
        <v>15</v>
      </c>
      <c r="H918" s="2">
        <v>0.12585499882698001</v>
      </c>
      <c r="I918" s="2">
        <v>0.14095759868621763</v>
      </c>
      <c r="J918" s="26" t="s">
        <v>685</v>
      </c>
    </row>
    <row r="919" spans="1:10" ht="15.75" hidden="1" customHeight="1" x14ac:dyDescent="0.25">
      <c r="A919" s="2" t="s">
        <v>712</v>
      </c>
      <c r="B919" s="2" t="s">
        <v>733</v>
      </c>
      <c r="C919" s="2">
        <v>2045</v>
      </c>
      <c r="D919" s="2" t="s">
        <v>241</v>
      </c>
      <c r="E919" s="2" t="s">
        <v>627</v>
      </c>
      <c r="F919" s="2" t="s">
        <v>736</v>
      </c>
      <c r="G919" s="2">
        <v>19</v>
      </c>
      <c r="H919" s="2">
        <v>0.113620996475219</v>
      </c>
      <c r="I919" s="2">
        <v>0.1272555160522453</v>
      </c>
      <c r="J919" s="26" t="s">
        <v>685</v>
      </c>
    </row>
    <row r="920" spans="1:10" ht="15.75" hidden="1" customHeight="1" x14ac:dyDescent="0.25">
      <c r="A920" s="2" t="s">
        <v>712</v>
      </c>
      <c r="B920" s="2" t="s">
        <v>733</v>
      </c>
      <c r="C920" s="2">
        <v>2045</v>
      </c>
      <c r="D920" s="2" t="s">
        <v>241</v>
      </c>
      <c r="E920" s="2" t="s">
        <v>627</v>
      </c>
      <c r="F920" s="2" t="s">
        <v>745</v>
      </c>
      <c r="G920" s="2">
        <v>26</v>
      </c>
      <c r="H920" s="2">
        <v>0.11854799836874</v>
      </c>
      <c r="I920" s="2">
        <v>0.13277375817298881</v>
      </c>
      <c r="J920" s="26" t="s">
        <v>685</v>
      </c>
    </row>
    <row r="921" spans="1:10" ht="15.75" hidden="1" customHeight="1" x14ac:dyDescent="0.25">
      <c r="A921" s="2" t="s">
        <v>712</v>
      </c>
      <c r="B921" s="2" t="s">
        <v>733</v>
      </c>
      <c r="C921" s="2">
        <v>2045</v>
      </c>
      <c r="D921" s="2" t="s">
        <v>241</v>
      </c>
      <c r="E921" s="2" t="s">
        <v>627</v>
      </c>
      <c r="F921" s="2" t="s">
        <v>735</v>
      </c>
      <c r="G921" s="2">
        <v>30</v>
      </c>
      <c r="H921" s="2">
        <v>8.7701000273227706E-2</v>
      </c>
      <c r="I921" s="2">
        <v>9.8225120306015046E-2</v>
      </c>
      <c r="J921" s="26" t="s">
        <v>685</v>
      </c>
    </row>
    <row r="922" spans="1:10" ht="15.75" hidden="1" customHeight="1" x14ac:dyDescent="0.25">
      <c r="A922" s="2" t="s">
        <v>712</v>
      </c>
      <c r="B922" s="2" t="s">
        <v>733</v>
      </c>
      <c r="C922" s="2">
        <v>2045</v>
      </c>
      <c r="D922" s="2" t="s">
        <v>241</v>
      </c>
      <c r="E922" s="2" t="s">
        <v>627</v>
      </c>
      <c r="F922" s="2" t="s">
        <v>748</v>
      </c>
      <c r="G922" s="2">
        <v>38</v>
      </c>
      <c r="H922" s="2">
        <v>5.0471000373363502E-2</v>
      </c>
      <c r="I922" s="2">
        <v>5.6527520418167131E-2</v>
      </c>
      <c r="J922" s="26" t="s">
        <v>685</v>
      </c>
    </row>
    <row r="923" spans="1:10" ht="15.75" hidden="1" customHeight="1" x14ac:dyDescent="0.25">
      <c r="A923" s="2" t="s">
        <v>712</v>
      </c>
      <c r="B923" s="2" t="s">
        <v>733</v>
      </c>
      <c r="C923" s="2">
        <v>2045</v>
      </c>
      <c r="D923" s="2" t="s">
        <v>241</v>
      </c>
      <c r="E923" s="2" t="s">
        <v>627</v>
      </c>
      <c r="F923" s="2" t="s">
        <v>746</v>
      </c>
      <c r="G923" s="2">
        <v>51</v>
      </c>
      <c r="H923" s="2">
        <v>0.148955002427101</v>
      </c>
      <c r="I923" s="2">
        <v>0.16682960271835312</v>
      </c>
      <c r="J923" s="26" t="s">
        <v>685</v>
      </c>
    </row>
    <row r="924" spans="1:10" ht="15.75" hidden="1" customHeight="1" x14ac:dyDescent="0.25">
      <c r="A924" s="2" t="s">
        <v>712</v>
      </c>
      <c r="B924" s="2" t="s">
        <v>733</v>
      </c>
      <c r="C924" s="2">
        <v>2045</v>
      </c>
      <c r="D924" s="2" t="s">
        <v>241</v>
      </c>
      <c r="E924" s="2" t="s">
        <v>627</v>
      </c>
      <c r="F924" s="2" t="s">
        <v>743</v>
      </c>
      <c r="G924" s="2">
        <v>65</v>
      </c>
      <c r="H924" s="2">
        <v>1.1141000315547E-2</v>
      </c>
      <c r="I924" s="2">
        <v>1.2477920353412641E-2</v>
      </c>
      <c r="J924" s="26" t="s">
        <v>685</v>
      </c>
    </row>
    <row r="925" spans="1:10" ht="15.75" hidden="1" customHeight="1" x14ac:dyDescent="0.25">
      <c r="A925" s="2" t="s">
        <v>712</v>
      </c>
      <c r="B925" s="2" t="s">
        <v>733</v>
      </c>
      <c r="C925" s="2">
        <v>2045</v>
      </c>
      <c r="D925" s="2" t="s">
        <v>241</v>
      </c>
      <c r="E925" s="2" t="s">
        <v>627</v>
      </c>
      <c r="F925" s="2" t="s">
        <v>738</v>
      </c>
      <c r="G925" s="2">
        <v>69</v>
      </c>
      <c r="H925" s="2">
        <v>5.0423000007867799E-2</v>
      </c>
      <c r="I925" s="2">
        <v>5.6473760008811942E-2</v>
      </c>
      <c r="J925" s="26" t="s">
        <v>685</v>
      </c>
    </row>
    <row r="926" spans="1:10" ht="15.75" hidden="1" customHeight="1" x14ac:dyDescent="0.25">
      <c r="A926" s="2" t="s">
        <v>712</v>
      </c>
      <c r="B926" s="2" t="s">
        <v>733</v>
      </c>
      <c r="C926" s="2">
        <v>2045</v>
      </c>
      <c r="D926" s="2" t="s">
        <v>241</v>
      </c>
      <c r="E926" s="2" t="s">
        <v>627</v>
      </c>
      <c r="F926" s="2" t="s">
        <v>751</v>
      </c>
      <c r="G926" s="2">
        <v>76</v>
      </c>
      <c r="H926" s="2">
        <v>0.11995200067758501</v>
      </c>
      <c r="I926" s="2">
        <v>0.13434624075889523</v>
      </c>
      <c r="J926" s="26" t="s">
        <v>685</v>
      </c>
    </row>
    <row r="927" spans="1:10" ht="15.75" hidden="1" customHeight="1" x14ac:dyDescent="0.25">
      <c r="A927" s="2" t="s">
        <v>712</v>
      </c>
      <c r="B927" s="2" t="s">
        <v>733</v>
      </c>
      <c r="C927" s="2">
        <v>2045</v>
      </c>
      <c r="D927" s="2" t="s">
        <v>241</v>
      </c>
      <c r="E927" s="2" t="s">
        <v>627</v>
      </c>
      <c r="F927" s="2" t="s">
        <v>744</v>
      </c>
      <c r="G927" s="2">
        <v>78</v>
      </c>
      <c r="H927" s="2">
        <v>0.27850401401519698</v>
      </c>
      <c r="I927" s="2">
        <v>0.31192449569702063</v>
      </c>
      <c r="J927" s="26" t="s">
        <v>685</v>
      </c>
    </row>
    <row r="928" spans="1:10" ht="15.75" hidden="1" customHeight="1" x14ac:dyDescent="0.25">
      <c r="A928" s="2" t="s">
        <v>712</v>
      </c>
      <c r="B928" s="2" t="s">
        <v>733</v>
      </c>
      <c r="C928" s="2">
        <v>2045</v>
      </c>
      <c r="D928" s="2" t="s">
        <v>241</v>
      </c>
      <c r="E928" s="2" t="s">
        <v>627</v>
      </c>
      <c r="F928" s="2" t="s">
        <v>749</v>
      </c>
      <c r="G928" s="2">
        <v>81</v>
      </c>
      <c r="H928" s="2">
        <v>2.0199000835418701E-2</v>
      </c>
      <c r="I928" s="2">
        <v>2.2622880935668947E-2</v>
      </c>
      <c r="J928" s="26" t="s">
        <v>685</v>
      </c>
    </row>
    <row r="929" spans="1:10" ht="15.75" hidden="1" customHeight="1" x14ac:dyDescent="0.25">
      <c r="A929" s="2" t="s">
        <v>712</v>
      </c>
      <c r="B929" s="2" t="s">
        <v>733</v>
      </c>
      <c r="C929" s="2">
        <v>2045</v>
      </c>
      <c r="D929" s="2" t="s">
        <v>241</v>
      </c>
      <c r="E929" s="2" t="s">
        <v>627</v>
      </c>
      <c r="F929" s="2" t="s">
        <v>737</v>
      </c>
      <c r="G929" s="2">
        <v>90</v>
      </c>
      <c r="H929" s="2">
        <v>3.5734001547098201E-2</v>
      </c>
      <c r="I929" s="2">
        <v>4.0022081732749987E-2</v>
      </c>
      <c r="J929" s="26" t="s">
        <v>685</v>
      </c>
    </row>
    <row r="930" spans="1:10" ht="15.75" hidden="1" customHeight="1" x14ac:dyDescent="0.25">
      <c r="A930" s="2" t="s">
        <v>712</v>
      </c>
      <c r="B930" s="2" t="s">
        <v>733</v>
      </c>
      <c r="C930" s="2">
        <v>2045</v>
      </c>
      <c r="D930" s="2" t="s">
        <v>241</v>
      </c>
      <c r="E930" s="2" t="s">
        <v>627</v>
      </c>
      <c r="F930" s="2" t="s">
        <v>741</v>
      </c>
      <c r="G930" s="2">
        <v>92</v>
      </c>
      <c r="H930" s="2">
        <v>3.8178000599145903E-2</v>
      </c>
      <c r="I930" s="2">
        <v>4.2759360671043418E-2</v>
      </c>
      <c r="J930" s="26" t="s">
        <v>685</v>
      </c>
    </row>
    <row r="931" spans="1:10" ht="15.75" hidden="1" customHeight="1" x14ac:dyDescent="0.25">
      <c r="A931" s="2" t="s">
        <v>712</v>
      </c>
      <c r="B931" s="2" t="s">
        <v>733</v>
      </c>
      <c r="C931" s="2">
        <v>2045</v>
      </c>
      <c r="D931" s="2" t="s">
        <v>241</v>
      </c>
      <c r="E931" s="2" t="s">
        <v>627</v>
      </c>
      <c r="F931" s="2" t="s">
        <v>739</v>
      </c>
      <c r="G931" s="2">
        <v>95</v>
      </c>
      <c r="H931" s="2">
        <v>3.5668998956680298E-2</v>
      </c>
      <c r="I931" s="2">
        <v>3.9949278831481937E-2</v>
      </c>
      <c r="J931" s="26" t="s">
        <v>685</v>
      </c>
    </row>
    <row r="932" spans="1:10" ht="15.75" hidden="1" customHeight="1" x14ac:dyDescent="0.25">
      <c r="A932" s="2" t="s">
        <v>712</v>
      </c>
      <c r="B932" s="2" t="s">
        <v>733</v>
      </c>
      <c r="C932" s="2">
        <v>2045</v>
      </c>
      <c r="D932" s="2" t="s">
        <v>241</v>
      </c>
      <c r="E932" s="2" t="s">
        <v>627</v>
      </c>
      <c r="F932" s="2" t="s">
        <v>742</v>
      </c>
      <c r="G932" s="2">
        <v>98</v>
      </c>
      <c r="H932" s="2">
        <v>3.5516001284122502E-2</v>
      </c>
      <c r="I932" s="2">
        <v>3.9777921438217206E-2</v>
      </c>
      <c r="J932" s="26" t="s">
        <v>685</v>
      </c>
    </row>
    <row r="933" spans="1:10" ht="15.75" hidden="1" customHeight="1" x14ac:dyDescent="0.25">
      <c r="A933" s="2" t="s">
        <v>712</v>
      </c>
      <c r="B933" s="2" t="s">
        <v>733</v>
      </c>
      <c r="C933" s="2">
        <v>2045</v>
      </c>
      <c r="D933" s="2" t="s">
        <v>241</v>
      </c>
      <c r="E933" s="2" t="s">
        <v>627</v>
      </c>
      <c r="F933" s="2" t="s">
        <v>747</v>
      </c>
      <c r="G933" s="2">
        <v>106</v>
      </c>
      <c r="H933" s="2">
        <v>0.222815006971359</v>
      </c>
      <c r="I933" s="2">
        <v>0.24955280780792211</v>
      </c>
      <c r="J933" s="26" t="s">
        <v>685</v>
      </c>
    </row>
    <row r="934" spans="1:10" ht="15.75" hidden="1" customHeight="1" x14ac:dyDescent="0.25">
      <c r="A934" s="2" t="s">
        <v>712</v>
      </c>
      <c r="B934" s="2" t="s">
        <v>733</v>
      </c>
      <c r="C934" s="2">
        <v>2045</v>
      </c>
      <c r="D934" s="2" t="s">
        <v>241</v>
      </c>
      <c r="E934" s="2" t="s">
        <v>627</v>
      </c>
      <c r="F934" s="2" t="s">
        <v>750</v>
      </c>
      <c r="G934" s="2">
        <v>112</v>
      </c>
      <c r="H934" s="2">
        <v>0.19563800096511799</v>
      </c>
      <c r="I934" s="2">
        <v>0.21911456108093216</v>
      </c>
      <c r="J934" s="26" t="s">
        <v>685</v>
      </c>
    </row>
    <row r="935" spans="1:10" ht="15.75" hidden="1" customHeight="1" x14ac:dyDescent="0.25">
      <c r="A935" s="2" t="s">
        <v>712</v>
      </c>
      <c r="B935" s="2" t="s">
        <v>733</v>
      </c>
      <c r="C935" s="2">
        <v>2045</v>
      </c>
      <c r="D935" s="2" t="s">
        <v>241</v>
      </c>
      <c r="E935" s="2" t="s">
        <v>627</v>
      </c>
      <c r="F935" s="2" t="s">
        <v>745</v>
      </c>
      <c r="G935" s="2">
        <v>112</v>
      </c>
      <c r="H935" s="2">
        <v>3.4935001283884E-2</v>
      </c>
      <c r="I935" s="2">
        <v>3.9127201437950086E-2</v>
      </c>
      <c r="J935" s="26" t="s">
        <v>685</v>
      </c>
    </row>
    <row r="936" spans="1:10" ht="15.75" hidden="1" customHeight="1" x14ac:dyDescent="0.25">
      <c r="A936" s="2" t="s">
        <v>712</v>
      </c>
      <c r="B936" s="2" t="s">
        <v>733</v>
      </c>
      <c r="C936" s="2">
        <v>2045</v>
      </c>
      <c r="D936" s="2" t="s">
        <v>241</v>
      </c>
      <c r="E936" s="2" t="s">
        <v>627</v>
      </c>
      <c r="F936" s="2" t="s">
        <v>734</v>
      </c>
      <c r="G936" s="2">
        <v>120</v>
      </c>
      <c r="H936" s="2">
        <v>1.9309999421238899E-2</v>
      </c>
      <c r="I936" s="2">
        <v>2.1627199351787568E-2</v>
      </c>
      <c r="J936" s="26" t="s">
        <v>685</v>
      </c>
    </row>
    <row r="937" spans="1:10" ht="15.75" hidden="1" customHeight="1" x14ac:dyDescent="0.25">
      <c r="A937" s="2" t="s">
        <v>712</v>
      </c>
      <c r="B937" s="2" t="s">
        <v>733</v>
      </c>
      <c r="C937" s="2">
        <v>2045</v>
      </c>
      <c r="D937" s="2" t="s">
        <v>241</v>
      </c>
      <c r="E937" s="2" t="s">
        <v>627</v>
      </c>
      <c r="F937" s="2" t="s">
        <v>746</v>
      </c>
      <c r="G937" s="2">
        <v>126</v>
      </c>
      <c r="H937" s="2">
        <v>4.0642999112606E-2</v>
      </c>
      <c r="I937" s="2">
        <v>4.5520159006118721E-2</v>
      </c>
      <c r="J937" s="26" t="s">
        <v>685</v>
      </c>
    </row>
    <row r="938" spans="1:10" ht="15.75" hidden="1" customHeight="1" x14ac:dyDescent="0.25">
      <c r="A938" s="2" t="s">
        <v>712</v>
      </c>
      <c r="B938" s="2" t="s">
        <v>733</v>
      </c>
      <c r="C938" s="2">
        <v>2045</v>
      </c>
      <c r="D938" s="2" t="s">
        <v>241</v>
      </c>
      <c r="E938" s="2" t="s">
        <v>627</v>
      </c>
      <c r="F938" s="2" t="s">
        <v>744</v>
      </c>
      <c r="G938" s="2">
        <v>149</v>
      </c>
      <c r="H938" s="2">
        <v>6.2447998672723798E-2</v>
      </c>
      <c r="I938" s="2">
        <v>6.9941758513450664E-2</v>
      </c>
      <c r="J938" s="26" t="s">
        <v>685</v>
      </c>
    </row>
    <row r="939" spans="1:10" ht="15.75" hidden="1" customHeight="1" x14ac:dyDescent="0.25">
      <c r="A939" s="2" t="s">
        <v>712</v>
      </c>
      <c r="B939" s="2" t="s">
        <v>733</v>
      </c>
      <c r="C939" s="2">
        <v>2045</v>
      </c>
      <c r="D939" s="2" t="s">
        <v>241</v>
      </c>
      <c r="E939" s="2" t="s">
        <v>627</v>
      </c>
      <c r="F939" s="2" t="s">
        <v>751</v>
      </c>
      <c r="G939" s="2">
        <v>178</v>
      </c>
      <c r="H939" s="2">
        <v>3.1902000308036797E-2</v>
      </c>
      <c r="I939" s="2">
        <v>3.5730240345001218E-2</v>
      </c>
      <c r="J939" s="26" t="s">
        <v>685</v>
      </c>
    </row>
    <row r="940" spans="1:10" ht="15.75" hidden="1" customHeight="1" x14ac:dyDescent="0.25">
      <c r="A940" s="2" t="s">
        <v>712</v>
      </c>
      <c r="B940" s="2" t="s">
        <v>733</v>
      </c>
      <c r="C940" s="2">
        <v>2045</v>
      </c>
      <c r="D940" s="2" t="s">
        <v>241</v>
      </c>
      <c r="E940" s="2" t="s">
        <v>627</v>
      </c>
      <c r="F940" s="2" t="s">
        <v>749</v>
      </c>
      <c r="G940" s="2">
        <v>185</v>
      </c>
      <c r="H940" s="2">
        <v>1.5740999951958701E-2</v>
      </c>
      <c r="I940" s="2">
        <v>1.7629919946193746E-2</v>
      </c>
      <c r="J940" s="26" t="s">
        <v>685</v>
      </c>
    </row>
    <row r="941" spans="1:10" ht="15.75" hidden="1" customHeight="1" x14ac:dyDescent="0.25">
      <c r="A941" s="2" t="s">
        <v>712</v>
      </c>
      <c r="B941" s="2" t="s">
        <v>733</v>
      </c>
      <c r="C941" s="2">
        <v>2045</v>
      </c>
      <c r="D941" s="2" t="s">
        <v>241</v>
      </c>
      <c r="E941" s="2" t="s">
        <v>627</v>
      </c>
      <c r="F941" s="2" t="s">
        <v>747</v>
      </c>
      <c r="G941" s="2">
        <v>205</v>
      </c>
      <c r="H941" s="2">
        <v>4.8301998525857898E-2</v>
      </c>
      <c r="I941" s="2">
        <v>5.4098238348960853E-2</v>
      </c>
      <c r="J941" s="26" t="s">
        <v>685</v>
      </c>
    </row>
    <row r="942" spans="1:10" ht="15.75" hidden="1" customHeight="1" x14ac:dyDescent="0.25">
      <c r="A942" s="2" t="s">
        <v>712</v>
      </c>
      <c r="B942" s="2" t="s">
        <v>733</v>
      </c>
      <c r="C942" s="2">
        <v>2045</v>
      </c>
      <c r="D942" s="2" t="s">
        <v>241</v>
      </c>
      <c r="E942" s="2" t="s">
        <v>627</v>
      </c>
      <c r="F942" s="2" t="s">
        <v>750</v>
      </c>
      <c r="G942" s="2">
        <v>214</v>
      </c>
      <c r="H942" s="2">
        <v>4.3923001736402498E-2</v>
      </c>
      <c r="I942" s="2">
        <v>4.9193761944770799E-2</v>
      </c>
      <c r="J942" s="26" t="s">
        <v>685</v>
      </c>
    </row>
    <row r="943" spans="1:10" ht="15.75" hidden="1" customHeight="1" x14ac:dyDescent="0.25">
      <c r="A943" s="2" t="s">
        <v>712</v>
      </c>
      <c r="B943" s="2" t="s">
        <v>733</v>
      </c>
      <c r="C943" s="2">
        <v>2045</v>
      </c>
      <c r="D943" s="2" t="s">
        <v>241</v>
      </c>
      <c r="E943" s="2" t="s">
        <v>627</v>
      </c>
      <c r="F943" s="2" t="s">
        <v>753</v>
      </c>
      <c r="G943" s="2">
        <v>214</v>
      </c>
      <c r="H943" s="2">
        <v>7.5869001448154394E-2</v>
      </c>
      <c r="I943" s="2">
        <v>8.4973281621932933E-2</v>
      </c>
      <c r="J943" s="26" t="s">
        <v>685</v>
      </c>
    </row>
    <row r="944" spans="1:10" ht="15.75" hidden="1" customHeight="1" x14ac:dyDescent="0.25">
      <c r="A944" s="2" t="s">
        <v>712</v>
      </c>
      <c r="B944" s="2" t="s">
        <v>733</v>
      </c>
      <c r="C944" s="2">
        <v>2045</v>
      </c>
      <c r="D944" s="2" t="s">
        <v>241</v>
      </c>
      <c r="E944" s="2" t="s">
        <v>627</v>
      </c>
      <c r="F944" s="2" t="s">
        <v>748</v>
      </c>
      <c r="G944" s="2">
        <v>292</v>
      </c>
      <c r="H944" s="2">
        <v>1.7131999135017398E-2</v>
      </c>
      <c r="I944" s="2">
        <v>1.9187839031219487E-2</v>
      </c>
      <c r="J944" s="26" t="s">
        <v>685</v>
      </c>
    </row>
    <row r="945" spans="1:10" ht="15.75" hidden="1" customHeight="1" x14ac:dyDescent="0.25">
      <c r="A945" s="2" t="s">
        <v>712</v>
      </c>
      <c r="B945" s="2" t="s">
        <v>733</v>
      </c>
      <c r="C945" s="2">
        <v>2045</v>
      </c>
      <c r="D945" s="2" t="s">
        <v>241</v>
      </c>
      <c r="E945" s="2" t="s">
        <v>627</v>
      </c>
      <c r="F945" s="2" t="s">
        <v>753</v>
      </c>
      <c r="G945" s="2">
        <v>371</v>
      </c>
      <c r="H945" s="2">
        <v>2.05140002071857E-2</v>
      </c>
      <c r="I945" s="2">
        <v>2.2975680232047987E-2</v>
      </c>
      <c r="J945" s="26" t="s">
        <v>685</v>
      </c>
    </row>
    <row r="946" spans="1:10" ht="15.75" hidden="1" customHeight="1" x14ac:dyDescent="0.25">
      <c r="A946" s="2" t="s">
        <v>712</v>
      </c>
      <c r="B946" s="2" t="s">
        <v>733</v>
      </c>
      <c r="C946" s="2">
        <v>2045</v>
      </c>
      <c r="D946" s="2" t="s">
        <v>241</v>
      </c>
      <c r="E946" s="2" t="s">
        <v>627</v>
      </c>
      <c r="F946" s="2" t="s">
        <v>754</v>
      </c>
      <c r="G946" s="2">
        <v>376</v>
      </c>
      <c r="H946" s="2">
        <v>9.3620000407100001E-3</v>
      </c>
      <c r="I946" s="2">
        <v>1.0485440045595202E-2</v>
      </c>
      <c r="J946" s="26" t="s">
        <v>685</v>
      </c>
    </row>
    <row r="947" spans="1:10" ht="15.75" hidden="1" customHeight="1" x14ac:dyDescent="0.25">
      <c r="A947" s="2" t="s">
        <v>712</v>
      </c>
      <c r="B947" s="2" t="s">
        <v>733</v>
      </c>
      <c r="C947" s="2">
        <v>2045</v>
      </c>
      <c r="D947" s="2" t="s">
        <v>241</v>
      </c>
      <c r="E947" s="2" t="s">
        <v>627</v>
      </c>
      <c r="F947" s="2" t="s">
        <v>752</v>
      </c>
      <c r="G947" s="2">
        <v>576</v>
      </c>
      <c r="H947" s="2">
        <v>7.6759997755289E-3</v>
      </c>
      <c r="I947" s="2">
        <v>8.5971197485923689E-3</v>
      </c>
      <c r="J947" s="26" t="s">
        <v>685</v>
      </c>
    </row>
    <row r="948" spans="1:10" ht="15.75" hidden="1" customHeight="1" x14ac:dyDescent="0.25">
      <c r="A948" s="2" t="s">
        <v>712</v>
      </c>
      <c r="B948" s="2" t="s">
        <v>733</v>
      </c>
      <c r="C948" s="2">
        <v>2045</v>
      </c>
      <c r="D948" s="2" t="s">
        <v>241</v>
      </c>
      <c r="E948" s="2" t="s">
        <v>627</v>
      </c>
      <c r="F948" s="2" t="s">
        <v>752</v>
      </c>
      <c r="G948" s="2">
        <v>100000</v>
      </c>
      <c r="H948" s="40">
        <v>9.9999999999999998E-13</v>
      </c>
      <c r="I948" s="2">
        <v>1.1200000000000001E-12</v>
      </c>
      <c r="J948" s="26" t="s">
        <v>685</v>
      </c>
    </row>
    <row r="949" spans="1:10" ht="15.75" hidden="1" customHeight="1" x14ac:dyDescent="0.25">
      <c r="A949" s="2" t="s">
        <v>712</v>
      </c>
      <c r="B949" s="2" t="s">
        <v>733</v>
      </c>
      <c r="C949" s="2">
        <v>2050</v>
      </c>
      <c r="D949" s="2" t="s">
        <v>241</v>
      </c>
      <c r="E949" s="2" t="s">
        <v>627</v>
      </c>
      <c r="F949" s="2" t="s">
        <v>734</v>
      </c>
      <c r="G949" s="2">
        <v>-100000</v>
      </c>
      <c r="H949" s="2">
        <v>0</v>
      </c>
      <c r="I949" s="2">
        <v>0</v>
      </c>
      <c r="J949" s="26" t="s">
        <v>685</v>
      </c>
    </row>
    <row r="950" spans="1:10" ht="15.75" hidden="1" customHeight="1" x14ac:dyDescent="0.25">
      <c r="A950" s="2" t="s">
        <v>712</v>
      </c>
      <c r="B950" s="2" t="s">
        <v>733</v>
      </c>
      <c r="C950" s="2">
        <v>2050</v>
      </c>
      <c r="D950" s="2" t="s">
        <v>241</v>
      </c>
      <c r="E950" s="2" t="s">
        <v>627</v>
      </c>
      <c r="F950" s="2" t="s">
        <v>734</v>
      </c>
      <c r="G950" s="2">
        <v>-53</v>
      </c>
      <c r="H950" s="2">
        <v>3.7914998829364797E-2</v>
      </c>
      <c r="I950" s="2">
        <v>4.2464798688888576E-2</v>
      </c>
      <c r="J950" s="26" t="s">
        <v>685</v>
      </c>
    </row>
    <row r="951" spans="1:10" ht="15.75" hidden="1" customHeight="1" x14ac:dyDescent="0.25">
      <c r="A951" s="2" t="s">
        <v>712</v>
      </c>
      <c r="B951" s="2" t="s">
        <v>733</v>
      </c>
      <c r="C951" s="2">
        <v>2050</v>
      </c>
      <c r="D951" s="2" t="s">
        <v>241</v>
      </c>
      <c r="E951" s="2" t="s">
        <v>627</v>
      </c>
      <c r="F951" s="2" t="s">
        <v>734</v>
      </c>
      <c r="G951" s="2">
        <v>-53</v>
      </c>
      <c r="H951" s="2">
        <v>0</v>
      </c>
      <c r="I951" s="2">
        <v>0</v>
      </c>
      <c r="J951" s="26" t="s">
        <v>685</v>
      </c>
    </row>
    <row r="952" spans="1:10" ht="15.75" hidden="1" customHeight="1" x14ac:dyDescent="0.25">
      <c r="A952" s="2" t="s">
        <v>712</v>
      </c>
      <c r="B952" s="2" t="s">
        <v>733</v>
      </c>
      <c r="C952" s="2">
        <v>2050</v>
      </c>
      <c r="D952" s="2" t="s">
        <v>241</v>
      </c>
      <c r="E952" s="2" t="s">
        <v>627</v>
      </c>
      <c r="F952" s="2" t="s">
        <v>735</v>
      </c>
      <c r="G952" s="2">
        <v>-17</v>
      </c>
      <c r="H952" s="2">
        <v>0.34867900609969998</v>
      </c>
      <c r="I952" s="2">
        <v>0.39052048683166402</v>
      </c>
      <c r="J952" s="26" t="s">
        <v>685</v>
      </c>
    </row>
    <row r="953" spans="1:10" ht="15.75" hidden="1" customHeight="1" x14ac:dyDescent="0.25">
      <c r="A953" s="2" t="s">
        <v>712</v>
      </c>
      <c r="B953" s="2" t="s">
        <v>733</v>
      </c>
      <c r="C953" s="2">
        <v>2050</v>
      </c>
      <c r="D953" s="2" t="s">
        <v>241</v>
      </c>
      <c r="E953" s="2" t="s">
        <v>627</v>
      </c>
      <c r="F953" s="2" t="s">
        <v>736</v>
      </c>
      <c r="G953" s="2">
        <v>-16</v>
      </c>
      <c r="H953" s="2">
        <v>0.46730101108550998</v>
      </c>
      <c r="I953" s="2">
        <v>0.52337713241577122</v>
      </c>
      <c r="J953" s="26" t="s">
        <v>685</v>
      </c>
    </row>
    <row r="954" spans="1:10" ht="15.75" hidden="1" customHeight="1" x14ac:dyDescent="0.25">
      <c r="A954" s="2" t="s">
        <v>712</v>
      </c>
      <c r="B954" s="2" t="s">
        <v>733</v>
      </c>
      <c r="C954" s="2">
        <v>2050</v>
      </c>
      <c r="D954" s="2" t="s">
        <v>241</v>
      </c>
      <c r="E954" s="2" t="s">
        <v>627</v>
      </c>
      <c r="F954" s="2" t="s">
        <v>737</v>
      </c>
      <c r="G954" s="2">
        <v>7</v>
      </c>
      <c r="H954" s="2">
        <v>0.109384000301361</v>
      </c>
      <c r="I954" s="2">
        <v>0.12251008033752434</v>
      </c>
      <c r="J954" s="26" t="s">
        <v>685</v>
      </c>
    </row>
    <row r="955" spans="1:10" ht="15.75" hidden="1" customHeight="1" x14ac:dyDescent="0.25">
      <c r="A955" s="2" t="s">
        <v>712</v>
      </c>
      <c r="B955" s="2" t="s">
        <v>733</v>
      </c>
      <c r="C955" s="2">
        <v>2050</v>
      </c>
      <c r="D955" s="2" t="s">
        <v>241</v>
      </c>
      <c r="E955" s="2" t="s">
        <v>627</v>
      </c>
      <c r="F955" s="2" t="s">
        <v>739</v>
      </c>
      <c r="G955" s="2">
        <v>12</v>
      </c>
      <c r="H955" s="2">
        <v>0.110390998423099</v>
      </c>
      <c r="I955" s="2">
        <v>0.12363791823387089</v>
      </c>
      <c r="J955" s="26" t="s">
        <v>685</v>
      </c>
    </row>
    <row r="956" spans="1:10" ht="15.75" hidden="1" customHeight="1" x14ac:dyDescent="0.25">
      <c r="A956" s="2" t="s">
        <v>712</v>
      </c>
      <c r="B956" s="2" t="s">
        <v>733</v>
      </c>
      <c r="C956" s="2">
        <v>2050</v>
      </c>
      <c r="D956" s="2" t="s">
        <v>241</v>
      </c>
      <c r="E956" s="2" t="s">
        <v>627</v>
      </c>
      <c r="F956" s="2" t="s">
        <v>740</v>
      </c>
      <c r="G956" s="2">
        <v>12</v>
      </c>
      <c r="H956" s="2">
        <v>1.0100999847054501E-2</v>
      </c>
      <c r="I956" s="2">
        <v>1.1313119828701042E-2</v>
      </c>
      <c r="J956" s="26" t="s">
        <v>685</v>
      </c>
    </row>
    <row r="957" spans="1:10" ht="15.75" hidden="1" customHeight="1" x14ac:dyDescent="0.25">
      <c r="A957" s="2" t="s">
        <v>712</v>
      </c>
      <c r="B957" s="2" t="s">
        <v>733</v>
      </c>
      <c r="C957" s="2">
        <v>2050</v>
      </c>
      <c r="D957" s="2" t="s">
        <v>241</v>
      </c>
      <c r="E957" s="2" t="s">
        <v>627</v>
      </c>
      <c r="F957" s="2" t="s">
        <v>738</v>
      </c>
      <c r="G957" s="2">
        <v>12</v>
      </c>
      <c r="H957" s="2">
        <v>0.172955006361007</v>
      </c>
      <c r="I957" s="2">
        <v>0.19370960712432786</v>
      </c>
      <c r="J957" s="26" t="s">
        <v>685</v>
      </c>
    </row>
    <row r="958" spans="1:10" ht="15.75" hidden="1" customHeight="1" x14ac:dyDescent="0.25">
      <c r="A958" s="2" t="s">
        <v>712</v>
      </c>
      <c r="B958" s="2" t="s">
        <v>733</v>
      </c>
      <c r="C958" s="2">
        <v>2050</v>
      </c>
      <c r="D958" s="2" t="s">
        <v>241</v>
      </c>
      <c r="E958" s="2" t="s">
        <v>627</v>
      </c>
      <c r="F958" s="2" t="s">
        <v>742</v>
      </c>
      <c r="G958" s="2">
        <v>14</v>
      </c>
      <c r="H958" s="2">
        <v>0.112228997051715</v>
      </c>
      <c r="I958" s="2">
        <v>0.12569647669792081</v>
      </c>
      <c r="J958" s="26" t="s">
        <v>685</v>
      </c>
    </row>
    <row r="959" spans="1:10" ht="15.75" hidden="1" customHeight="1" x14ac:dyDescent="0.25">
      <c r="A959" s="2" t="s">
        <v>712</v>
      </c>
      <c r="B959" s="2" t="s">
        <v>733</v>
      </c>
      <c r="C959" s="2">
        <v>2050</v>
      </c>
      <c r="D959" s="2" t="s">
        <v>241</v>
      </c>
      <c r="E959" s="2" t="s">
        <v>627</v>
      </c>
      <c r="F959" s="2" t="s">
        <v>741</v>
      </c>
      <c r="G959" s="2">
        <v>15</v>
      </c>
      <c r="H959" s="2">
        <v>0.121855996549129</v>
      </c>
      <c r="I959" s="2">
        <v>0.13647871613502449</v>
      </c>
      <c r="J959" s="26" t="s">
        <v>685</v>
      </c>
    </row>
    <row r="960" spans="1:10" ht="15.75" hidden="1" customHeight="1" x14ac:dyDescent="0.25">
      <c r="A960" s="2" t="s">
        <v>712</v>
      </c>
      <c r="B960" s="2" t="s">
        <v>733</v>
      </c>
      <c r="C960" s="2">
        <v>2050</v>
      </c>
      <c r="D960" s="2" t="s">
        <v>241</v>
      </c>
      <c r="E960" s="2" t="s">
        <v>627</v>
      </c>
      <c r="F960" s="2" t="s">
        <v>736</v>
      </c>
      <c r="G960" s="2">
        <v>19</v>
      </c>
      <c r="H960" s="2">
        <v>0.110010996460914</v>
      </c>
      <c r="I960" s="2">
        <v>0.12321231603622369</v>
      </c>
      <c r="J960" s="26" t="s">
        <v>685</v>
      </c>
    </row>
    <row r="961" spans="1:10" ht="15.75" hidden="1" customHeight="1" x14ac:dyDescent="0.25">
      <c r="A961" s="2" t="s">
        <v>712</v>
      </c>
      <c r="B961" s="2" t="s">
        <v>733</v>
      </c>
      <c r="C961" s="2">
        <v>2050</v>
      </c>
      <c r="D961" s="2" t="s">
        <v>241</v>
      </c>
      <c r="E961" s="2" t="s">
        <v>627</v>
      </c>
      <c r="F961" s="2" t="s">
        <v>745</v>
      </c>
      <c r="G961" s="2">
        <v>27</v>
      </c>
      <c r="H961" s="2">
        <v>0.11478099972009601</v>
      </c>
      <c r="I961" s="2">
        <v>0.12855471968650753</v>
      </c>
      <c r="J961" s="26" t="s">
        <v>685</v>
      </c>
    </row>
    <row r="962" spans="1:10" ht="15.75" hidden="1" customHeight="1" x14ac:dyDescent="0.25">
      <c r="A962" s="2" t="s">
        <v>712</v>
      </c>
      <c r="B962" s="2" t="s">
        <v>733</v>
      </c>
      <c r="C962" s="2">
        <v>2050</v>
      </c>
      <c r="D962" s="2" t="s">
        <v>241</v>
      </c>
      <c r="E962" s="2" t="s">
        <v>627</v>
      </c>
      <c r="F962" s="2" t="s">
        <v>735</v>
      </c>
      <c r="G962" s="2">
        <v>31</v>
      </c>
      <c r="H962" s="2">
        <v>8.4914997220039395E-2</v>
      </c>
      <c r="I962" s="2">
        <v>9.5104796886444132E-2</v>
      </c>
      <c r="J962" s="26" t="s">
        <v>685</v>
      </c>
    </row>
    <row r="963" spans="1:10" ht="15.75" hidden="1" customHeight="1" x14ac:dyDescent="0.25">
      <c r="A963" s="2" t="s">
        <v>712</v>
      </c>
      <c r="B963" s="2" t="s">
        <v>733</v>
      </c>
      <c r="C963" s="2">
        <v>2050</v>
      </c>
      <c r="D963" s="2" t="s">
        <v>241</v>
      </c>
      <c r="E963" s="2" t="s">
        <v>627</v>
      </c>
      <c r="F963" s="2" t="s">
        <v>748</v>
      </c>
      <c r="G963" s="2">
        <v>39</v>
      </c>
      <c r="H963" s="2">
        <v>4.8868000507354702E-2</v>
      </c>
      <c r="I963" s="2">
        <v>5.4732160568237272E-2</v>
      </c>
      <c r="J963" s="26" t="s">
        <v>685</v>
      </c>
    </row>
    <row r="964" spans="1:10" ht="15.75" hidden="1" customHeight="1" x14ac:dyDescent="0.25">
      <c r="A964" s="2" t="s">
        <v>712</v>
      </c>
      <c r="B964" s="2" t="s">
        <v>733</v>
      </c>
      <c r="C964" s="2">
        <v>2050</v>
      </c>
      <c r="D964" s="2" t="s">
        <v>241</v>
      </c>
      <c r="E964" s="2" t="s">
        <v>627</v>
      </c>
      <c r="F964" s="2" t="s">
        <v>746</v>
      </c>
      <c r="G964" s="2">
        <v>52</v>
      </c>
      <c r="H964" s="2">
        <v>0.144222006201744</v>
      </c>
      <c r="I964" s="2">
        <v>0.16152864694595329</v>
      </c>
      <c r="J964" s="26" t="s">
        <v>685</v>
      </c>
    </row>
    <row r="965" spans="1:10" ht="15.75" hidden="1" customHeight="1" x14ac:dyDescent="0.25">
      <c r="A965" s="2" t="s">
        <v>712</v>
      </c>
      <c r="B965" s="2" t="s">
        <v>733</v>
      </c>
      <c r="C965" s="2">
        <v>2050</v>
      </c>
      <c r="D965" s="2" t="s">
        <v>241</v>
      </c>
      <c r="E965" s="2" t="s">
        <v>627</v>
      </c>
      <c r="F965" s="2" t="s">
        <v>743</v>
      </c>
      <c r="G965" s="2">
        <v>66</v>
      </c>
      <c r="H965" s="2">
        <v>1.0786999948322801E-2</v>
      </c>
      <c r="I965" s="2">
        <v>1.2081439942121538E-2</v>
      </c>
      <c r="J965" s="26" t="s">
        <v>685</v>
      </c>
    </row>
    <row r="966" spans="1:10" ht="15.75" hidden="1" customHeight="1" x14ac:dyDescent="0.25">
      <c r="A966" s="2" t="s">
        <v>712</v>
      </c>
      <c r="B966" s="2" t="s">
        <v>733</v>
      </c>
      <c r="C966" s="2">
        <v>2050</v>
      </c>
      <c r="D966" s="2" t="s">
        <v>241</v>
      </c>
      <c r="E966" s="2" t="s">
        <v>627</v>
      </c>
      <c r="F966" s="2" t="s">
        <v>738</v>
      </c>
      <c r="G966" s="2">
        <v>71</v>
      </c>
      <c r="H966" s="2">
        <v>4.8820998519659001E-2</v>
      </c>
      <c r="I966" s="2">
        <v>5.4679518342018084E-2</v>
      </c>
      <c r="J966" s="26" t="s">
        <v>685</v>
      </c>
    </row>
    <row r="967" spans="1:10" ht="15.75" hidden="1" customHeight="1" x14ac:dyDescent="0.25">
      <c r="A967" s="2" t="s">
        <v>712</v>
      </c>
      <c r="B967" s="2" t="s">
        <v>733</v>
      </c>
      <c r="C967" s="2">
        <v>2050</v>
      </c>
      <c r="D967" s="2" t="s">
        <v>241</v>
      </c>
      <c r="E967" s="2" t="s">
        <v>627</v>
      </c>
      <c r="F967" s="2" t="s">
        <v>751</v>
      </c>
      <c r="G967" s="2">
        <v>78</v>
      </c>
      <c r="H967" s="2">
        <v>0.116140998899936</v>
      </c>
      <c r="I967" s="2">
        <v>0.13007791876792832</v>
      </c>
      <c r="J967" s="26" t="s">
        <v>685</v>
      </c>
    </row>
    <row r="968" spans="1:10" ht="15.75" hidden="1" customHeight="1" x14ac:dyDescent="0.25">
      <c r="A968" s="2" t="s">
        <v>712</v>
      </c>
      <c r="B968" s="2" t="s">
        <v>733</v>
      </c>
      <c r="C968" s="2">
        <v>2050</v>
      </c>
      <c r="D968" s="2" t="s">
        <v>241</v>
      </c>
      <c r="E968" s="2" t="s">
        <v>627</v>
      </c>
      <c r="F968" s="2" t="s">
        <v>744</v>
      </c>
      <c r="G968" s="2">
        <v>80</v>
      </c>
      <c r="H968" s="2">
        <v>0.269656002521514</v>
      </c>
      <c r="I968" s="2">
        <v>0.30201472282409569</v>
      </c>
      <c r="J968" s="26" t="s">
        <v>685</v>
      </c>
    </row>
    <row r="969" spans="1:10" ht="15.75" hidden="1" customHeight="1" x14ac:dyDescent="0.25">
      <c r="A969" s="2" t="s">
        <v>712</v>
      </c>
      <c r="B969" s="2" t="s">
        <v>733</v>
      </c>
      <c r="C969" s="2">
        <v>2050</v>
      </c>
      <c r="D969" s="2" t="s">
        <v>241</v>
      </c>
      <c r="E969" s="2" t="s">
        <v>627</v>
      </c>
      <c r="F969" s="2" t="s">
        <v>749</v>
      </c>
      <c r="G969" s="2">
        <v>82</v>
      </c>
      <c r="H969" s="2">
        <v>1.9556999206543E-2</v>
      </c>
      <c r="I969" s="2">
        <v>2.1903839111328163E-2</v>
      </c>
      <c r="J969" s="26" t="s">
        <v>685</v>
      </c>
    </row>
    <row r="970" spans="1:10" ht="15.75" hidden="1" customHeight="1" x14ac:dyDescent="0.25">
      <c r="A970" s="2" t="s">
        <v>712</v>
      </c>
      <c r="B970" s="2" t="s">
        <v>733</v>
      </c>
      <c r="C970" s="2">
        <v>2050</v>
      </c>
      <c r="D970" s="2" t="s">
        <v>241</v>
      </c>
      <c r="E970" s="2" t="s">
        <v>627</v>
      </c>
      <c r="F970" s="2" t="s">
        <v>737</v>
      </c>
      <c r="G970" s="2">
        <v>92</v>
      </c>
      <c r="H970" s="2">
        <v>3.4598000347614302E-2</v>
      </c>
      <c r="I970" s="2">
        <v>3.8749760389328022E-2</v>
      </c>
      <c r="J970" s="26" t="s">
        <v>685</v>
      </c>
    </row>
    <row r="971" spans="1:10" ht="15.75" hidden="1" customHeight="1" x14ac:dyDescent="0.25">
      <c r="A971" s="2" t="s">
        <v>712</v>
      </c>
      <c r="B971" s="2" t="s">
        <v>733</v>
      </c>
      <c r="C971" s="2">
        <v>2050</v>
      </c>
      <c r="D971" s="2" t="s">
        <v>241</v>
      </c>
      <c r="E971" s="2" t="s">
        <v>627</v>
      </c>
      <c r="F971" s="2" t="s">
        <v>741</v>
      </c>
      <c r="G971" s="2">
        <v>94</v>
      </c>
      <c r="H971" s="2">
        <v>3.6965001374483102E-2</v>
      </c>
      <c r="I971" s="2">
        <v>4.1400801539421078E-2</v>
      </c>
      <c r="J971" s="26" t="s">
        <v>685</v>
      </c>
    </row>
    <row r="972" spans="1:10" ht="15.75" hidden="1" customHeight="1" x14ac:dyDescent="0.25">
      <c r="A972" s="2" t="s">
        <v>712</v>
      </c>
      <c r="B972" s="2" t="s">
        <v>733</v>
      </c>
      <c r="C972" s="2">
        <v>2050</v>
      </c>
      <c r="D972" s="2" t="s">
        <v>241</v>
      </c>
      <c r="E972" s="2" t="s">
        <v>627</v>
      </c>
      <c r="F972" s="2" t="s">
        <v>739</v>
      </c>
      <c r="G972" s="2">
        <v>97</v>
      </c>
      <c r="H972" s="2">
        <v>3.45349982380867E-2</v>
      </c>
      <c r="I972" s="2">
        <v>3.8679198026657105E-2</v>
      </c>
      <c r="J972" s="26" t="s">
        <v>685</v>
      </c>
    </row>
    <row r="973" spans="1:10" ht="15.75" hidden="1" customHeight="1" x14ac:dyDescent="0.25">
      <c r="A973" s="2" t="s">
        <v>712</v>
      </c>
      <c r="B973" s="2" t="s">
        <v>733</v>
      </c>
      <c r="C973" s="2">
        <v>2050</v>
      </c>
      <c r="D973" s="2" t="s">
        <v>241</v>
      </c>
      <c r="E973" s="2" t="s">
        <v>627</v>
      </c>
      <c r="F973" s="2" t="s">
        <v>742</v>
      </c>
      <c r="G973" s="2">
        <v>100</v>
      </c>
      <c r="H973" s="2">
        <v>3.43879982829094E-2</v>
      </c>
      <c r="I973" s="2">
        <v>3.8514558076858531E-2</v>
      </c>
      <c r="J973" s="26" t="s">
        <v>685</v>
      </c>
    </row>
    <row r="974" spans="1:10" ht="15.75" hidden="1" customHeight="1" x14ac:dyDescent="0.25">
      <c r="A974" s="2" t="s">
        <v>712</v>
      </c>
      <c r="B974" s="2" t="s">
        <v>733</v>
      </c>
      <c r="C974" s="2">
        <v>2050</v>
      </c>
      <c r="D974" s="2" t="s">
        <v>241</v>
      </c>
      <c r="E974" s="2" t="s">
        <v>627</v>
      </c>
      <c r="F974" s="2" t="s">
        <v>747</v>
      </c>
      <c r="G974" s="2">
        <v>108</v>
      </c>
      <c r="H974" s="2">
        <v>0.21573600172996499</v>
      </c>
      <c r="I974" s="2">
        <v>0.24162432193756081</v>
      </c>
      <c r="J974" s="26" t="s">
        <v>685</v>
      </c>
    </row>
    <row r="975" spans="1:10" ht="15.75" hidden="1" customHeight="1" x14ac:dyDescent="0.25">
      <c r="A975" s="2" t="s">
        <v>712</v>
      </c>
      <c r="B975" s="2" t="s">
        <v>733</v>
      </c>
      <c r="C975" s="2">
        <v>2050</v>
      </c>
      <c r="D975" s="2" t="s">
        <v>241</v>
      </c>
      <c r="E975" s="2" t="s">
        <v>627</v>
      </c>
      <c r="F975" s="2" t="s">
        <v>745</v>
      </c>
      <c r="G975" s="2">
        <v>115</v>
      </c>
      <c r="H975" s="2">
        <v>3.3824998885393101E-2</v>
      </c>
      <c r="I975" s="2">
        <v>3.788399875164028E-2</v>
      </c>
      <c r="J975" s="26" t="s">
        <v>685</v>
      </c>
    </row>
    <row r="976" spans="1:10" ht="15.75" hidden="1" customHeight="1" x14ac:dyDescent="0.25">
      <c r="A976" s="2" t="s">
        <v>712</v>
      </c>
      <c r="B976" s="2" t="s">
        <v>733</v>
      </c>
      <c r="C976" s="2">
        <v>2050</v>
      </c>
      <c r="D976" s="2" t="s">
        <v>241</v>
      </c>
      <c r="E976" s="2" t="s">
        <v>627</v>
      </c>
      <c r="F976" s="2" t="s">
        <v>750</v>
      </c>
      <c r="G976" s="2">
        <v>115</v>
      </c>
      <c r="H976" s="2">
        <v>0.189421996474266</v>
      </c>
      <c r="I976" s="2">
        <v>0.21215263605117793</v>
      </c>
      <c r="J976" s="26" t="s">
        <v>685</v>
      </c>
    </row>
    <row r="977" spans="1:10" ht="15.75" hidden="1" customHeight="1" x14ac:dyDescent="0.25">
      <c r="A977" s="2" t="s">
        <v>712</v>
      </c>
      <c r="B977" s="2" t="s">
        <v>733</v>
      </c>
      <c r="C977" s="2">
        <v>2050</v>
      </c>
      <c r="D977" s="2" t="s">
        <v>241</v>
      </c>
      <c r="E977" s="2" t="s">
        <v>627</v>
      </c>
      <c r="F977" s="2" t="s">
        <v>734</v>
      </c>
      <c r="G977" s="2">
        <v>122</v>
      </c>
      <c r="H977" s="2">
        <v>1.8696000799536702E-2</v>
      </c>
      <c r="I977" s="2">
        <v>2.0939520895481109E-2</v>
      </c>
      <c r="J977" s="26" t="s">
        <v>685</v>
      </c>
    </row>
    <row r="978" spans="1:10" ht="15.75" hidden="1" customHeight="1" x14ac:dyDescent="0.25">
      <c r="A978" s="2" t="s">
        <v>712</v>
      </c>
      <c r="B978" s="2" t="s">
        <v>733</v>
      </c>
      <c r="C978" s="2">
        <v>2050</v>
      </c>
      <c r="D978" s="2" t="s">
        <v>241</v>
      </c>
      <c r="E978" s="2" t="s">
        <v>627</v>
      </c>
      <c r="F978" s="2" t="s">
        <v>746</v>
      </c>
      <c r="G978" s="2">
        <v>129</v>
      </c>
      <c r="H978" s="2">
        <v>3.93519997596741E-2</v>
      </c>
      <c r="I978" s="2">
        <v>4.4074239730834998E-2</v>
      </c>
      <c r="J978" s="26" t="s">
        <v>685</v>
      </c>
    </row>
    <row r="979" spans="1:10" ht="15.75" hidden="1" customHeight="1" x14ac:dyDescent="0.25">
      <c r="A979" s="2" t="s">
        <v>712</v>
      </c>
      <c r="B979" s="2" t="s">
        <v>733</v>
      </c>
      <c r="C979" s="2">
        <v>2050</v>
      </c>
      <c r="D979" s="2" t="s">
        <v>241</v>
      </c>
      <c r="E979" s="2" t="s">
        <v>627</v>
      </c>
      <c r="F979" s="2" t="s">
        <v>744</v>
      </c>
      <c r="G979" s="2">
        <v>152</v>
      </c>
      <c r="H979" s="2">
        <v>6.0463998466730097E-2</v>
      </c>
      <c r="I979" s="2">
        <v>6.7719678282737714E-2</v>
      </c>
      <c r="J979" s="26" t="s">
        <v>685</v>
      </c>
    </row>
    <row r="980" spans="1:10" ht="15.75" hidden="1" customHeight="1" x14ac:dyDescent="0.25">
      <c r="A980" s="2" t="s">
        <v>712</v>
      </c>
      <c r="B980" s="2" t="s">
        <v>733</v>
      </c>
      <c r="C980" s="2">
        <v>2050</v>
      </c>
      <c r="D980" s="2" t="s">
        <v>241</v>
      </c>
      <c r="E980" s="2" t="s">
        <v>627</v>
      </c>
      <c r="F980" s="2" t="s">
        <v>751</v>
      </c>
      <c r="G980" s="2">
        <v>182</v>
      </c>
      <c r="H980" s="2">
        <v>3.0888000503182401E-2</v>
      </c>
      <c r="I980" s="2">
        <v>3.4594560563564289E-2</v>
      </c>
      <c r="J980" s="26" t="s">
        <v>685</v>
      </c>
    </row>
    <row r="981" spans="1:10" ht="15.75" hidden="1" customHeight="1" x14ac:dyDescent="0.25">
      <c r="A981" s="2" t="s">
        <v>712</v>
      </c>
      <c r="B981" s="2" t="s">
        <v>733</v>
      </c>
      <c r="C981" s="2">
        <v>2050</v>
      </c>
      <c r="D981" s="2" t="s">
        <v>241</v>
      </c>
      <c r="E981" s="2" t="s">
        <v>627</v>
      </c>
      <c r="F981" s="2" t="s">
        <v>749</v>
      </c>
      <c r="G981" s="2">
        <v>189</v>
      </c>
      <c r="H981" s="2">
        <v>1.5240999870002299E-2</v>
      </c>
      <c r="I981" s="2">
        <v>1.7069919854402576E-2</v>
      </c>
      <c r="J981" s="26" t="s">
        <v>685</v>
      </c>
    </row>
    <row r="982" spans="1:10" ht="15.75" hidden="1" customHeight="1" x14ac:dyDescent="0.25">
      <c r="A982" s="2" t="s">
        <v>712</v>
      </c>
      <c r="B982" s="2" t="s">
        <v>733</v>
      </c>
      <c r="C982" s="2">
        <v>2050</v>
      </c>
      <c r="D982" s="2" t="s">
        <v>241</v>
      </c>
      <c r="E982" s="2" t="s">
        <v>627</v>
      </c>
      <c r="F982" s="2" t="s">
        <v>747</v>
      </c>
      <c r="G982" s="2">
        <v>210</v>
      </c>
      <c r="H982" s="2">
        <v>4.6767998486757299E-2</v>
      </c>
      <c r="I982" s="2">
        <v>5.2380158305168179E-2</v>
      </c>
      <c r="J982" s="26" t="s">
        <v>685</v>
      </c>
    </row>
    <row r="983" spans="1:10" ht="15.75" hidden="1" customHeight="1" x14ac:dyDescent="0.25">
      <c r="A983" s="2" t="s">
        <v>712</v>
      </c>
      <c r="B983" s="2" t="s">
        <v>733</v>
      </c>
      <c r="C983" s="2">
        <v>2050</v>
      </c>
      <c r="D983" s="2" t="s">
        <v>241</v>
      </c>
      <c r="E983" s="2" t="s">
        <v>627</v>
      </c>
      <c r="F983" s="2" t="s">
        <v>750</v>
      </c>
      <c r="G983" s="2">
        <v>219</v>
      </c>
      <c r="H983" s="2">
        <v>4.2527001351118102E-2</v>
      </c>
      <c r="I983" s="2">
        <v>4.7630241513252278E-2</v>
      </c>
      <c r="J983" s="26" t="s">
        <v>685</v>
      </c>
    </row>
    <row r="984" spans="1:10" ht="15.75" hidden="1" customHeight="1" x14ac:dyDescent="0.25">
      <c r="A984" s="2" t="s">
        <v>712</v>
      </c>
      <c r="B984" s="2" t="s">
        <v>733</v>
      </c>
      <c r="C984" s="2">
        <v>2050</v>
      </c>
      <c r="D984" s="2" t="s">
        <v>241</v>
      </c>
      <c r="E984" s="2" t="s">
        <v>627</v>
      </c>
      <c r="F984" s="2" t="s">
        <v>753</v>
      </c>
      <c r="G984" s="2">
        <v>219</v>
      </c>
      <c r="H984" s="2">
        <v>7.3458999395370497E-2</v>
      </c>
      <c r="I984" s="2">
        <v>8.2274079322814969E-2</v>
      </c>
      <c r="J984" s="26" t="s">
        <v>685</v>
      </c>
    </row>
    <row r="985" spans="1:10" ht="15.75" hidden="1" customHeight="1" x14ac:dyDescent="0.25">
      <c r="A985" s="2" t="s">
        <v>712</v>
      </c>
      <c r="B985" s="2" t="s">
        <v>733</v>
      </c>
      <c r="C985" s="2">
        <v>2050</v>
      </c>
      <c r="D985" s="2" t="s">
        <v>241</v>
      </c>
      <c r="E985" s="2" t="s">
        <v>627</v>
      </c>
      <c r="F985" s="2" t="s">
        <v>748</v>
      </c>
      <c r="G985" s="2">
        <v>299</v>
      </c>
      <c r="H985" s="2">
        <v>1.6587000340223299E-2</v>
      </c>
      <c r="I985" s="2">
        <v>1.8577440381050095E-2</v>
      </c>
      <c r="J985" s="26" t="s">
        <v>685</v>
      </c>
    </row>
    <row r="986" spans="1:10" ht="15.75" hidden="1" customHeight="1" x14ac:dyDescent="0.25">
      <c r="A986" s="2" t="s">
        <v>712</v>
      </c>
      <c r="B986" s="2" t="s">
        <v>733</v>
      </c>
      <c r="C986" s="2">
        <v>2050</v>
      </c>
      <c r="D986" s="2" t="s">
        <v>241</v>
      </c>
      <c r="E986" s="2" t="s">
        <v>627</v>
      </c>
      <c r="F986" s="2" t="s">
        <v>753</v>
      </c>
      <c r="G986" s="2">
        <v>379</v>
      </c>
      <c r="H986" s="2">
        <v>1.9861999899148899E-2</v>
      </c>
      <c r="I986" s="2">
        <v>2.2245439887046768E-2</v>
      </c>
      <c r="J986" s="26" t="s">
        <v>685</v>
      </c>
    </row>
    <row r="987" spans="1:10" ht="15.75" hidden="1" customHeight="1" x14ac:dyDescent="0.25">
      <c r="A987" s="2" t="s">
        <v>712</v>
      </c>
      <c r="B987" s="2" t="s">
        <v>733</v>
      </c>
      <c r="C987" s="2">
        <v>2050</v>
      </c>
      <c r="D987" s="2" t="s">
        <v>241</v>
      </c>
      <c r="E987" s="2" t="s">
        <v>627</v>
      </c>
      <c r="F987" s="2" t="s">
        <v>754</v>
      </c>
      <c r="G987" s="2">
        <v>385</v>
      </c>
      <c r="H987" s="2">
        <v>9.0640000998974003E-3</v>
      </c>
      <c r="I987" s="2">
        <v>1.0151680111885089E-2</v>
      </c>
      <c r="J987" s="26" t="s">
        <v>685</v>
      </c>
    </row>
    <row r="988" spans="1:10" ht="15.75" hidden="1" customHeight="1" x14ac:dyDescent="0.25">
      <c r="A988" s="2" t="s">
        <v>712</v>
      </c>
      <c r="B988" s="2" t="s">
        <v>733</v>
      </c>
      <c r="C988" s="2">
        <v>2050</v>
      </c>
      <c r="D988" s="2" t="s">
        <v>241</v>
      </c>
      <c r="E988" s="2" t="s">
        <v>627</v>
      </c>
      <c r="F988" s="2" t="s">
        <v>752</v>
      </c>
      <c r="G988" s="2">
        <v>590</v>
      </c>
      <c r="H988" s="2">
        <v>7.4319997802376999E-3</v>
      </c>
      <c r="I988" s="2">
        <v>8.3238397538662242E-3</v>
      </c>
      <c r="J988" s="26" t="s">
        <v>685</v>
      </c>
    </row>
    <row r="989" spans="1:10" ht="15.75" hidden="1" customHeight="1" x14ac:dyDescent="0.25">
      <c r="A989" s="2" t="s">
        <v>712</v>
      </c>
      <c r="B989" s="2" t="s">
        <v>733</v>
      </c>
      <c r="C989" s="2">
        <v>2050</v>
      </c>
      <c r="D989" s="2" t="s">
        <v>241</v>
      </c>
      <c r="E989" s="2" t="s">
        <v>627</v>
      </c>
      <c r="F989" s="2" t="s">
        <v>752</v>
      </c>
      <c r="G989" s="2">
        <v>100000</v>
      </c>
      <c r="H989" s="40">
        <v>9.9999999999999998E-13</v>
      </c>
      <c r="I989" s="2">
        <v>1.1200000000000001E-12</v>
      </c>
      <c r="J989" s="26" t="s">
        <v>685</v>
      </c>
    </row>
    <row r="990" spans="1:10" ht="15.75" customHeight="1" x14ac:dyDescent="0.25">
      <c r="A990" s="2" t="s">
        <v>756</v>
      </c>
      <c r="B990" s="2" t="s">
        <v>331</v>
      </c>
      <c r="C990" s="2">
        <v>2015</v>
      </c>
      <c r="D990" s="2" t="s">
        <v>241</v>
      </c>
      <c r="E990" s="2" t="s">
        <v>627</v>
      </c>
      <c r="F990" s="2" t="s">
        <v>757</v>
      </c>
      <c r="G990" s="2">
        <v>-100000</v>
      </c>
      <c r="H990" s="2">
        <v>0</v>
      </c>
      <c r="I990" s="2">
        <v>0</v>
      </c>
      <c r="J990" s="26" t="s">
        <v>688</v>
      </c>
    </row>
    <row r="991" spans="1:10" ht="15.75" customHeight="1" x14ac:dyDescent="0.25">
      <c r="A991" s="2" t="s">
        <v>756</v>
      </c>
      <c r="B991" s="2" t="s">
        <v>331</v>
      </c>
      <c r="C991" s="2">
        <v>2015</v>
      </c>
      <c r="D991" s="2" t="s">
        <v>241</v>
      </c>
      <c r="E991" s="2" t="s">
        <v>627</v>
      </c>
      <c r="F991" s="2" t="s">
        <v>757</v>
      </c>
      <c r="G991" s="2">
        <v>-11</v>
      </c>
      <c r="H991" s="2">
        <v>1.65684962272644</v>
      </c>
      <c r="I991" s="2">
        <v>1.855671577453613</v>
      </c>
      <c r="J991" s="26" t="s">
        <v>688</v>
      </c>
    </row>
    <row r="992" spans="1:10" ht="15.75" customHeight="1" x14ac:dyDescent="0.25">
      <c r="A992" s="2" t="s">
        <v>756</v>
      </c>
      <c r="B992" s="2" t="s">
        <v>331</v>
      </c>
      <c r="C992" s="2">
        <v>2015</v>
      </c>
      <c r="D992" s="2" t="s">
        <v>241</v>
      </c>
      <c r="E992" s="2" t="s">
        <v>627</v>
      </c>
      <c r="F992" s="2" t="s">
        <v>757</v>
      </c>
      <c r="G992" s="2">
        <v>-11</v>
      </c>
      <c r="H992" s="2">
        <v>0</v>
      </c>
      <c r="I992" s="2">
        <v>0</v>
      </c>
      <c r="J992" s="26" t="s">
        <v>688</v>
      </c>
    </row>
    <row r="993" spans="1:10" ht="15.75" customHeight="1" x14ac:dyDescent="0.25">
      <c r="A993" s="2" t="s">
        <v>756</v>
      </c>
      <c r="B993" s="2" t="s">
        <v>331</v>
      </c>
      <c r="C993" s="2">
        <v>2015</v>
      </c>
      <c r="D993" s="2" t="s">
        <v>241</v>
      </c>
      <c r="E993" s="2" t="s">
        <v>627</v>
      </c>
      <c r="F993" s="2" t="s">
        <v>757</v>
      </c>
      <c r="G993" s="2">
        <v>-10</v>
      </c>
      <c r="H993" s="2">
        <v>2.0491062402725202</v>
      </c>
      <c r="I993" s="2">
        <v>2.2949989891052227</v>
      </c>
      <c r="J993" s="26" t="s">
        <v>688</v>
      </c>
    </row>
    <row r="994" spans="1:10" ht="15.75" customHeight="1" x14ac:dyDescent="0.25">
      <c r="A994" s="2" t="s">
        <v>756</v>
      </c>
      <c r="B994" s="2" t="s">
        <v>331</v>
      </c>
      <c r="C994" s="2">
        <v>2015</v>
      </c>
      <c r="D994" s="2" t="s">
        <v>241</v>
      </c>
      <c r="E994" s="2" t="s">
        <v>627</v>
      </c>
      <c r="F994" s="2" t="s">
        <v>757</v>
      </c>
      <c r="G994" s="2">
        <v>-9</v>
      </c>
      <c r="H994" s="2">
        <v>0.45251962542533802</v>
      </c>
      <c r="I994" s="2">
        <v>0.50682198047637861</v>
      </c>
      <c r="J994" s="26" t="s">
        <v>688</v>
      </c>
    </row>
    <row r="995" spans="1:10" ht="15.75" customHeight="1" x14ac:dyDescent="0.25">
      <c r="A995" s="2" t="s">
        <v>756</v>
      </c>
      <c r="B995" s="2" t="s">
        <v>331</v>
      </c>
      <c r="C995" s="2">
        <v>2015</v>
      </c>
      <c r="D995" s="2" t="s">
        <v>241</v>
      </c>
      <c r="E995" s="2" t="s">
        <v>627</v>
      </c>
      <c r="F995" s="2" t="s">
        <v>757</v>
      </c>
      <c r="G995" s="2">
        <v>-8</v>
      </c>
      <c r="H995" s="2">
        <v>0.65759281814098303</v>
      </c>
      <c r="I995" s="2">
        <v>0.73650395631790111</v>
      </c>
      <c r="J995" s="26" t="s">
        <v>688</v>
      </c>
    </row>
    <row r="996" spans="1:10" ht="15.75" customHeight="1" x14ac:dyDescent="0.25">
      <c r="A996" s="2" t="s">
        <v>756</v>
      </c>
      <c r="B996" s="2" t="s">
        <v>331</v>
      </c>
      <c r="C996" s="2">
        <v>2015</v>
      </c>
      <c r="D996" s="2" t="s">
        <v>241</v>
      </c>
      <c r="E996" s="2" t="s">
        <v>627</v>
      </c>
      <c r="F996" s="2" t="s">
        <v>757</v>
      </c>
      <c r="G996" s="2">
        <v>-7</v>
      </c>
      <c r="H996" s="2">
        <v>0.27879232168197599</v>
      </c>
      <c r="I996" s="2">
        <v>0.31224740028381315</v>
      </c>
      <c r="J996" s="26" t="s">
        <v>688</v>
      </c>
    </row>
    <row r="997" spans="1:10" ht="15.75" customHeight="1" x14ac:dyDescent="0.25">
      <c r="A997" s="2" t="s">
        <v>756</v>
      </c>
      <c r="B997" s="2" t="s">
        <v>331</v>
      </c>
      <c r="C997" s="2">
        <v>2015</v>
      </c>
      <c r="D997" s="2" t="s">
        <v>241</v>
      </c>
      <c r="E997" s="2" t="s">
        <v>627</v>
      </c>
      <c r="F997" s="2" t="s">
        <v>757</v>
      </c>
      <c r="G997" s="2">
        <v>-6</v>
      </c>
      <c r="H997" s="2">
        <v>0.56954617053270296</v>
      </c>
      <c r="I997" s="2">
        <v>0.63789171099662734</v>
      </c>
      <c r="J997" s="26" t="s">
        <v>688</v>
      </c>
    </row>
    <row r="998" spans="1:10" ht="15.75" customHeight="1" x14ac:dyDescent="0.25">
      <c r="A998" s="2" t="s">
        <v>756</v>
      </c>
      <c r="B998" s="2" t="s">
        <v>331</v>
      </c>
      <c r="C998" s="2">
        <v>2015</v>
      </c>
      <c r="D998" s="2" t="s">
        <v>241</v>
      </c>
      <c r="E998" s="2" t="s">
        <v>627</v>
      </c>
      <c r="F998" s="2" t="s">
        <v>757</v>
      </c>
      <c r="G998" s="2">
        <v>-5</v>
      </c>
      <c r="H998" s="2">
        <v>0.19329860061407</v>
      </c>
      <c r="I998" s="2">
        <v>0.21649443268775842</v>
      </c>
      <c r="J998" s="26" t="s">
        <v>688</v>
      </c>
    </row>
    <row r="999" spans="1:10" ht="15.75" customHeight="1" x14ac:dyDescent="0.25">
      <c r="A999" s="2" t="s">
        <v>756</v>
      </c>
      <c r="B999" s="2" t="s">
        <v>331</v>
      </c>
      <c r="C999" s="2">
        <v>2015</v>
      </c>
      <c r="D999" s="2" t="s">
        <v>241</v>
      </c>
      <c r="E999" s="2" t="s">
        <v>627</v>
      </c>
      <c r="F999" s="2" t="s">
        <v>758</v>
      </c>
      <c r="G999" s="2">
        <v>-5</v>
      </c>
      <c r="H999" s="2">
        <v>0.113839237019419</v>
      </c>
      <c r="I999" s="2">
        <v>0.12749994546174931</v>
      </c>
      <c r="J999" s="26" t="s">
        <v>688</v>
      </c>
    </row>
    <row r="1000" spans="1:10" ht="15.75" customHeight="1" x14ac:dyDescent="0.25">
      <c r="A1000" s="2" t="s">
        <v>756</v>
      </c>
      <c r="B1000" s="2" t="s">
        <v>331</v>
      </c>
      <c r="C1000" s="2">
        <v>2015</v>
      </c>
      <c r="D1000" s="2" t="s">
        <v>241</v>
      </c>
      <c r="E1000" s="2" t="s">
        <v>627</v>
      </c>
      <c r="F1000" s="2" t="s">
        <v>757</v>
      </c>
      <c r="G1000" s="2">
        <v>-4</v>
      </c>
      <c r="H1000" s="2">
        <v>0.361848674714565</v>
      </c>
      <c r="I1000" s="2">
        <v>0.40527051568031286</v>
      </c>
      <c r="J1000" s="26" t="s">
        <v>688</v>
      </c>
    </row>
    <row r="1001" spans="1:10" ht="15.75" customHeight="1" x14ac:dyDescent="0.25">
      <c r="A1001" s="2" t="s">
        <v>756</v>
      </c>
      <c r="B1001" s="2" t="s">
        <v>331</v>
      </c>
      <c r="C1001" s="2">
        <v>2015</v>
      </c>
      <c r="D1001" s="2" t="s">
        <v>241</v>
      </c>
      <c r="E1001" s="2" t="s">
        <v>627</v>
      </c>
      <c r="F1001" s="2" t="s">
        <v>758</v>
      </c>
      <c r="G1001" s="2">
        <v>-4</v>
      </c>
      <c r="H1001" s="2">
        <v>6.7962150089442702E-2</v>
      </c>
      <c r="I1001" s="2">
        <v>7.6117608100175829E-2</v>
      </c>
      <c r="J1001" s="26" t="s">
        <v>688</v>
      </c>
    </row>
    <row r="1002" spans="1:10" ht="15.75" customHeight="1" x14ac:dyDescent="0.25">
      <c r="A1002" s="2" t="s">
        <v>756</v>
      </c>
      <c r="B1002" s="2" t="s">
        <v>331</v>
      </c>
      <c r="C1002" s="2">
        <v>2015</v>
      </c>
      <c r="D1002" s="2" t="s">
        <v>241</v>
      </c>
      <c r="E1002" s="2" t="s">
        <v>627</v>
      </c>
      <c r="F1002" s="2" t="s">
        <v>757</v>
      </c>
      <c r="G1002" s="2">
        <v>-3</v>
      </c>
      <c r="H1002" s="2">
        <v>7.5731784105300903E-2</v>
      </c>
      <c r="I1002" s="2">
        <v>8.4819598197937024E-2</v>
      </c>
      <c r="J1002" s="26" t="s">
        <v>688</v>
      </c>
    </row>
    <row r="1003" spans="1:10" ht="15.75" customHeight="1" x14ac:dyDescent="0.25">
      <c r="A1003" s="2" t="s">
        <v>756</v>
      </c>
      <c r="B1003" s="2" t="s">
        <v>331</v>
      </c>
      <c r="C1003" s="2">
        <v>2015</v>
      </c>
      <c r="D1003" s="2" t="s">
        <v>241</v>
      </c>
      <c r="E1003" s="2" t="s">
        <v>627</v>
      </c>
      <c r="F1003" s="2" t="s">
        <v>758</v>
      </c>
      <c r="G1003" s="2">
        <v>-3</v>
      </c>
      <c r="H1003" s="2">
        <v>6.8388964049518094E-2</v>
      </c>
      <c r="I1003" s="2">
        <v>7.6595639735460269E-2</v>
      </c>
      <c r="J1003" s="26" t="s">
        <v>688</v>
      </c>
    </row>
    <row r="1004" spans="1:10" ht="15.75" customHeight="1" x14ac:dyDescent="0.25">
      <c r="A1004" s="2" t="s">
        <v>756</v>
      </c>
      <c r="B1004" s="2" t="s">
        <v>331</v>
      </c>
      <c r="C1004" s="2">
        <v>2015</v>
      </c>
      <c r="D1004" s="2" t="s">
        <v>241</v>
      </c>
      <c r="E1004" s="2" t="s">
        <v>627</v>
      </c>
      <c r="F1004" s="2" t="s">
        <v>758</v>
      </c>
      <c r="G1004" s="2">
        <v>-2</v>
      </c>
      <c r="H1004" s="2">
        <v>0.44814297370612599</v>
      </c>
      <c r="I1004" s="2">
        <v>0.50192013055086115</v>
      </c>
      <c r="J1004" s="26" t="s">
        <v>688</v>
      </c>
    </row>
    <row r="1005" spans="1:10" ht="15.75" customHeight="1" x14ac:dyDescent="0.25">
      <c r="A1005" s="2" t="s">
        <v>756</v>
      </c>
      <c r="B1005" s="2" t="s">
        <v>331</v>
      </c>
      <c r="C1005" s="2">
        <v>2015</v>
      </c>
      <c r="D1005" s="2" t="s">
        <v>241</v>
      </c>
      <c r="E1005" s="2" t="s">
        <v>627</v>
      </c>
      <c r="F1005" s="2" t="s">
        <v>757</v>
      </c>
      <c r="G1005" s="2">
        <v>-2</v>
      </c>
      <c r="H1005" s="2">
        <v>0.35465040057897501</v>
      </c>
      <c r="I1005" s="2">
        <v>0.39720844864845206</v>
      </c>
      <c r="J1005" s="26" t="s">
        <v>688</v>
      </c>
    </row>
    <row r="1006" spans="1:10" ht="15.75" customHeight="1" x14ac:dyDescent="0.25">
      <c r="A1006" s="2" t="s">
        <v>756</v>
      </c>
      <c r="B1006" s="2" t="s">
        <v>331</v>
      </c>
      <c r="C1006" s="2">
        <v>2015</v>
      </c>
      <c r="D1006" s="2" t="s">
        <v>241</v>
      </c>
      <c r="E1006" s="2" t="s">
        <v>627</v>
      </c>
      <c r="F1006" s="2" t="s">
        <v>758</v>
      </c>
      <c r="G1006" s="2">
        <v>-1</v>
      </c>
      <c r="H1006" s="2">
        <v>0.17722770990803799</v>
      </c>
      <c r="I1006" s="2">
        <v>0.19849503509700256</v>
      </c>
      <c r="J1006" s="26" t="s">
        <v>688</v>
      </c>
    </row>
    <row r="1007" spans="1:10" ht="15.75" customHeight="1" x14ac:dyDescent="0.25">
      <c r="A1007" s="2" t="s">
        <v>756</v>
      </c>
      <c r="B1007" s="2" t="s">
        <v>331</v>
      </c>
      <c r="C1007" s="2">
        <v>2015</v>
      </c>
      <c r="D1007" s="2" t="s">
        <v>241</v>
      </c>
      <c r="E1007" s="2" t="s">
        <v>627</v>
      </c>
      <c r="F1007" s="2" t="s">
        <v>757</v>
      </c>
      <c r="G1007" s="2">
        <v>-1</v>
      </c>
      <c r="H1007" s="2">
        <v>6.2243763357400901E-2</v>
      </c>
      <c r="I1007" s="2">
        <v>6.9713014960289019E-2</v>
      </c>
      <c r="J1007" s="26" t="s">
        <v>688</v>
      </c>
    </row>
    <row r="1008" spans="1:10" ht="15.75" customHeight="1" x14ac:dyDescent="0.25">
      <c r="A1008" s="2" t="s">
        <v>756</v>
      </c>
      <c r="B1008" s="2" t="s">
        <v>331</v>
      </c>
      <c r="C1008" s="2">
        <v>2015</v>
      </c>
      <c r="D1008" s="2" t="s">
        <v>241</v>
      </c>
      <c r="E1008" s="2" t="s">
        <v>627</v>
      </c>
      <c r="F1008" s="2" t="s">
        <v>757</v>
      </c>
      <c r="G1008" s="2">
        <v>0</v>
      </c>
      <c r="H1008" s="2">
        <v>0.17455171048641199</v>
      </c>
      <c r="I1008" s="2">
        <v>0.19549791574478145</v>
      </c>
      <c r="J1008" s="26" t="s">
        <v>688</v>
      </c>
    </row>
    <row r="1009" spans="1:10" ht="15.75" customHeight="1" x14ac:dyDescent="0.25">
      <c r="A1009" s="2" t="s">
        <v>756</v>
      </c>
      <c r="B1009" s="2" t="s">
        <v>331</v>
      </c>
      <c r="C1009" s="2">
        <v>2015</v>
      </c>
      <c r="D1009" s="2" t="s">
        <v>241</v>
      </c>
      <c r="E1009" s="2" t="s">
        <v>627</v>
      </c>
      <c r="F1009" s="2" t="s">
        <v>758</v>
      </c>
      <c r="G1009" s="2">
        <v>0</v>
      </c>
      <c r="H1009" s="2">
        <v>8.2118900027126102E-2</v>
      </c>
      <c r="I1009" s="2">
        <v>9.1973168030381247E-2</v>
      </c>
      <c r="J1009" s="26" t="s">
        <v>688</v>
      </c>
    </row>
    <row r="1010" spans="1:10" ht="15.75" customHeight="1" x14ac:dyDescent="0.25">
      <c r="A1010" s="2" t="s">
        <v>756</v>
      </c>
      <c r="B1010" s="2" t="s">
        <v>331</v>
      </c>
      <c r="C1010" s="2">
        <v>2015</v>
      </c>
      <c r="D1010" s="2" t="s">
        <v>241</v>
      </c>
      <c r="E1010" s="2" t="s">
        <v>627</v>
      </c>
      <c r="F1010" s="2" t="s">
        <v>759</v>
      </c>
      <c r="G1010" s="2">
        <v>1</v>
      </c>
      <c r="H1010" s="2">
        <v>9.2047203332185704E-2</v>
      </c>
      <c r="I1010" s="2">
        <v>0.103092867732048</v>
      </c>
      <c r="J1010" s="26" t="s">
        <v>689</v>
      </c>
    </row>
    <row r="1011" spans="1:10" ht="15.75" customHeight="1" x14ac:dyDescent="0.25">
      <c r="A1011" s="2" t="s">
        <v>756</v>
      </c>
      <c r="B1011" s="2" t="s">
        <v>331</v>
      </c>
      <c r="C1011" s="2">
        <v>2015</v>
      </c>
      <c r="D1011" s="2" t="s">
        <v>241</v>
      </c>
      <c r="E1011" s="2" t="s">
        <v>627</v>
      </c>
      <c r="F1011" s="2" t="s">
        <v>760</v>
      </c>
      <c r="G1011" s="2">
        <v>1</v>
      </c>
      <c r="H1011" s="2">
        <v>7.5359938591718603</v>
      </c>
      <c r="I1011" s="2">
        <v>8.4403131222724834</v>
      </c>
      <c r="J1011" s="26" t="s">
        <v>689</v>
      </c>
    </row>
    <row r="1012" spans="1:10" ht="15.75" customHeight="1" x14ac:dyDescent="0.25">
      <c r="A1012" s="2" t="s">
        <v>756</v>
      </c>
      <c r="B1012" s="2" t="s">
        <v>331</v>
      </c>
      <c r="C1012" s="2">
        <v>2015</v>
      </c>
      <c r="D1012" s="2" t="s">
        <v>241</v>
      </c>
      <c r="E1012" s="2" t="s">
        <v>627</v>
      </c>
      <c r="F1012" s="2" t="s">
        <v>757</v>
      </c>
      <c r="G1012" s="2">
        <v>1</v>
      </c>
      <c r="H1012" s="2">
        <v>0.107944343239069</v>
      </c>
      <c r="I1012" s="2">
        <v>0.12089766442775729</v>
      </c>
      <c r="J1012" s="26" t="s">
        <v>688</v>
      </c>
    </row>
    <row r="1013" spans="1:10" ht="15.75" customHeight="1" x14ac:dyDescent="0.25">
      <c r="A1013" s="2" t="s">
        <v>756</v>
      </c>
      <c r="B1013" s="2" t="s">
        <v>331</v>
      </c>
      <c r="C1013" s="2">
        <v>2015</v>
      </c>
      <c r="D1013" s="2" t="s">
        <v>241</v>
      </c>
      <c r="E1013" s="2" t="s">
        <v>627</v>
      </c>
      <c r="F1013" s="2" t="s">
        <v>761</v>
      </c>
      <c r="G1013" s="2">
        <v>1</v>
      </c>
      <c r="H1013" s="2">
        <v>0.118081278633326</v>
      </c>
      <c r="I1013" s="2">
        <v>0.13225103206932512</v>
      </c>
      <c r="J1013" s="26" t="s">
        <v>688</v>
      </c>
    </row>
    <row r="1014" spans="1:10" ht="15.75" customHeight="1" x14ac:dyDescent="0.25">
      <c r="A1014" s="2" t="s">
        <v>756</v>
      </c>
      <c r="B1014" s="2" t="s">
        <v>331</v>
      </c>
      <c r="C1014" s="2">
        <v>2015</v>
      </c>
      <c r="D1014" s="2" t="s">
        <v>241</v>
      </c>
      <c r="E1014" s="2" t="s">
        <v>627</v>
      </c>
      <c r="F1014" s="2" t="s">
        <v>757</v>
      </c>
      <c r="G1014" s="2">
        <v>2</v>
      </c>
      <c r="H1014" s="2">
        <v>0.14790038391947699</v>
      </c>
      <c r="I1014" s="2">
        <v>0.16564842998981424</v>
      </c>
      <c r="J1014" s="26" t="s">
        <v>688</v>
      </c>
    </row>
    <row r="1015" spans="1:10" ht="15.75" customHeight="1" x14ac:dyDescent="0.25">
      <c r="A1015" s="2" t="s">
        <v>756</v>
      </c>
      <c r="B1015" s="2" t="s">
        <v>331</v>
      </c>
      <c r="C1015" s="2">
        <v>2015</v>
      </c>
      <c r="D1015" s="2" t="s">
        <v>241</v>
      </c>
      <c r="E1015" s="2" t="s">
        <v>627</v>
      </c>
      <c r="F1015" s="2" t="s">
        <v>760</v>
      </c>
      <c r="G1015" s="2">
        <v>2</v>
      </c>
      <c r="H1015" s="2">
        <v>11.028630234301</v>
      </c>
      <c r="I1015" s="2">
        <v>12.35206586241712</v>
      </c>
      <c r="J1015" s="26" t="s">
        <v>689</v>
      </c>
    </row>
    <row r="1016" spans="1:10" ht="15.75" customHeight="1" x14ac:dyDescent="0.25">
      <c r="A1016" s="2" t="s">
        <v>756</v>
      </c>
      <c r="B1016" s="2" t="s">
        <v>331</v>
      </c>
      <c r="C1016" s="2">
        <v>2015</v>
      </c>
      <c r="D1016" s="2" t="s">
        <v>241</v>
      </c>
      <c r="E1016" s="2" t="s">
        <v>627</v>
      </c>
      <c r="F1016" s="2" t="s">
        <v>759</v>
      </c>
      <c r="G1016" s="2">
        <v>2</v>
      </c>
      <c r="H1016" s="2">
        <v>0.205820707604289</v>
      </c>
      <c r="I1016" s="2">
        <v>0.23051919251680369</v>
      </c>
      <c r="J1016" s="26" t="s">
        <v>689</v>
      </c>
    </row>
    <row r="1017" spans="1:10" ht="15.75" customHeight="1" x14ac:dyDescent="0.25">
      <c r="A1017" s="2" t="s">
        <v>756</v>
      </c>
      <c r="B1017" s="2" t="s">
        <v>331</v>
      </c>
      <c r="C1017" s="2">
        <v>2015</v>
      </c>
      <c r="D1017" s="2" t="s">
        <v>241</v>
      </c>
      <c r="E1017" s="2" t="s">
        <v>627</v>
      </c>
      <c r="F1017" s="2" t="s">
        <v>761</v>
      </c>
      <c r="G1017" s="2">
        <v>2</v>
      </c>
      <c r="H1017" s="2">
        <v>2.09944650996476E-2</v>
      </c>
      <c r="I1017" s="2">
        <v>2.3513800911605313E-2</v>
      </c>
      <c r="J1017" s="26" t="s">
        <v>688</v>
      </c>
    </row>
    <row r="1018" spans="1:10" ht="15.75" customHeight="1" x14ac:dyDescent="0.25">
      <c r="A1018" s="2" t="s">
        <v>756</v>
      </c>
      <c r="B1018" s="2" t="s">
        <v>331</v>
      </c>
      <c r="C1018" s="2">
        <v>2015</v>
      </c>
      <c r="D1018" s="2" t="s">
        <v>241</v>
      </c>
      <c r="E1018" s="2" t="s">
        <v>627</v>
      </c>
      <c r="F1018" s="2" t="s">
        <v>761</v>
      </c>
      <c r="G1018" s="2">
        <v>3</v>
      </c>
      <c r="H1018" s="2">
        <v>1.42135962378234E-2</v>
      </c>
      <c r="I1018" s="2">
        <v>1.5919227786362209E-2</v>
      </c>
      <c r="J1018" s="26" t="s">
        <v>688</v>
      </c>
    </row>
    <row r="1019" spans="1:10" ht="15.75" customHeight="1" x14ac:dyDescent="0.25">
      <c r="A1019" s="2" t="s">
        <v>756</v>
      </c>
      <c r="B1019" s="2" t="s">
        <v>331</v>
      </c>
      <c r="C1019" s="2">
        <v>2015</v>
      </c>
      <c r="D1019" s="2" t="s">
        <v>241</v>
      </c>
      <c r="E1019" s="2" t="s">
        <v>627</v>
      </c>
      <c r="F1019" s="2" t="s">
        <v>759</v>
      </c>
      <c r="G1019" s="2">
        <v>3</v>
      </c>
      <c r="H1019" s="2">
        <v>0.172481986694037</v>
      </c>
      <c r="I1019" s="2">
        <v>0.19317982509732146</v>
      </c>
      <c r="J1019" s="26" t="s">
        <v>689</v>
      </c>
    </row>
    <row r="1020" spans="1:10" ht="15.75" customHeight="1" x14ac:dyDescent="0.25">
      <c r="A1020" s="2" t="s">
        <v>756</v>
      </c>
      <c r="B1020" s="2" t="s">
        <v>331</v>
      </c>
      <c r="C1020" s="2">
        <v>2015</v>
      </c>
      <c r="D1020" s="2" t="s">
        <v>241</v>
      </c>
      <c r="E1020" s="2" t="s">
        <v>627</v>
      </c>
      <c r="F1020" s="2" t="s">
        <v>757</v>
      </c>
      <c r="G1020" s="2">
        <v>3</v>
      </c>
      <c r="H1020" s="2">
        <v>0.23720679804682701</v>
      </c>
      <c r="I1020" s="2">
        <v>0.26567161381244625</v>
      </c>
      <c r="J1020" s="26" t="s">
        <v>688</v>
      </c>
    </row>
    <row r="1021" spans="1:10" ht="15.75" customHeight="1" x14ac:dyDescent="0.25">
      <c r="A1021" s="2" t="s">
        <v>756</v>
      </c>
      <c r="B1021" s="2" t="s">
        <v>331</v>
      </c>
      <c r="C1021" s="2">
        <v>2015</v>
      </c>
      <c r="D1021" s="2" t="s">
        <v>241</v>
      </c>
      <c r="E1021" s="2" t="s">
        <v>627</v>
      </c>
      <c r="F1021" s="2" t="s">
        <v>760</v>
      </c>
      <c r="G1021" s="2">
        <v>3</v>
      </c>
      <c r="H1021" s="2">
        <v>4.2238793969154296</v>
      </c>
      <c r="I1021" s="2">
        <v>4.7307449245452817</v>
      </c>
      <c r="J1021" s="26" t="s">
        <v>689</v>
      </c>
    </row>
    <row r="1022" spans="1:10" ht="15.75" customHeight="1" x14ac:dyDescent="0.25">
      <c r="A1022" s="2" t="s">
        <v>756</v>
      </c>
      <c r="B1022" s="2" t="s">
        <v>331</v>
      </c>
      <c r="C1022" s="2">
        <v>2015</v>
      </c>
      <c r="D1022" s="2" t="s">
        <v>241</v>
      </c>
      <c r="E1022" s="2" t="s">
        <v>627</v>
      </c>
      <c r="F1022" s="2" t="s">
        <v>762</v>
      </c>
      <c r="G1022" s="2">
        <v>3</v>
      </c>
      <c r="H1022" s="2">
        <v>4.3955884873867E-2</v>
      </c>
      <c r="I1022" s="2">
        <v>4.9230591058731045E-2</v>
      </c>
      <c r="J1022" s="26" t="s">
        <v>689</v>
      </c>
    </row>
    <row r="1023" spans="1:10" ht="15.75" customHeight="1" x14ac:dyDescent="0.25">
      <c r="A1023" s="2" t="s">
        <v>756</v>
      </c>
      <c r="B1023" s="2" t="s">
        <v>331</v>
      </c>
      <c r="C1023" s="2">
        <v>2015</v>
      </c>
      <c r="D1023" s="2" t="s">
        <v>241</v>
      </c>
      <c r="E1023" s="2" t="s">
        <v>627</v>
      </c>
      <c r="F1023" s="2" t="s">
        <v>760</v>
      </c>
      <c r="G1023" s="2">
        <v>4</v>
      </c>
      <c r="H1023" s="2">
        <v>0.48731955885887102</v>
      </c>
      <c r="I1023" s="2">
        <v>0.54579790592193556</v>
      </c>
      <c r="J1023" s="26" t="s">
        <v>689</v>
      </c>
    </row>
    <row r="1024" spans="1:10" ht="15.75" customHeight="1" x14ac:dyDescent="0.25">
      <c r="A1024" s="2" t="s">
        <v>756</v>
      </c>
      <c r="B1024" s="2" t="s">
        <v>331</v>
      </c>
      <c r="C1024" s="2">
        <v>2015</v>
      </c>
      <c r="D1024" s="2" t="s">
        <v>241</v>
      </c>
      <c r="E1024" s="2" t="s">
        <v>627</v>
      </c>
      <c r="F1024" s="2" t="s">
        <v>761</v>
      </c>
      <c r="G1024" s="2">
        <v>4</v>
      </c>
      <c r="H1024" s="2">
        <v>1.3178155524656201E-2</v>
      </c>
      <c r="I1024" s="2">
        <v>1.4759534187614946E-2</v>
      </c>
      <c r="J1024" s="26" t="s">
        <v>688</v>
      </c>
    </row>
    <row r="1025" spans="1:10" ht="15.75" customHeight="1" x14ac:dyDescent="0.25">
      <c r="A1025" s="2" t="s">
        <v>756</v>
      </c>
      <c r="B1025" s="2" t="s">
        <v>331</v>
      </c>
      <c r="C1025" s="2">
        <v>2015</v>
      </c>
      <c r="D1025" s="2" t="s">
        <v>241</v>
      </c>
      <c r="E1025" s="2" t="s">
        <v>627</v>
      </c>
      <c r="F1025" s="2" t="s">
        <v>759</v>
      </c>
      <c r="G1025" s="2">
        <v>4</v>
      </c>
      <c r="H1025" s="2">
        <v>0.259957582689821</v>
      </c>
      <c r="I1025" s="2">
        <v>0.29115249261259957</v>
      </c>
      <c r="J1025" s="26" t="s">
        <v>689</v>
      </c>
    </row>
    <row r="1026" spans="1:10" ht="15.75" customHeight="1" x14ac:dyDescent="0.25">
      <c r="A1026" s="2" t="s">
        <v>756</v>
      </c>
      <c r="B1026" s="2" t="s">
        <v>331</v>
      </c>
      <c r="C1026" s="2">
        <v>2015</v>
      </c>
      <c r="D1026" s="2" t="s">
        <v>241</v>
      </c>
      <c r="E1026" s="2" t="s">
        <v>627</v>
      </c>
      <c r="F1026" s="2" t="s">
        <v>762</v>
      </c>
      <c r="G1026" s="2">
        <v>5</v>
      </c>
      <c r="H1026" s="2">
        <v>0.141014695167541</v>
      </c>
      <c r="I1026" s="2">
        <v>0.15793645858764593</v>
      </c>
      <c r="J1026" s="26" t="s">
        <v>689</v>
      </c>
    </row>
    <row r="1027" spans="1:10" ht="15.75" customHeight="1" x14ac:dyDescent="0.25">
      <c r="A1027" s="2" t="s">
        <v>756</v>
      </c>
      <c r="B1027" s="2" t="s">
        <v>331</v>
      </c>
      <c r="C1027" s="2">
        <v>2015</v>
      </c>
      <c r="D1027" s="2" t="s">
        <v>241</v>
      </c>
      <c r="E1027" s="2" t="s">
        <v>627</v>
      </c>
      <c r="F1027" s="2" t="s">
        <v>757</v>
      </c>
      <c r="G1027" s="2">
        <v>5</v>
      </c>
      <c r="H1027" s="2">
        <v>4.0958538651466397E-2</v>
      </c>
      <c r="I1027" s="2">
        <v>4.5873563289642372E-2</v>
      </c>
      <c r="J1027" s="26" t="s">
        <v>688</v>
      </c>
    </row>
    <row r="1028" spans="1:10" ht="15.75" customHeight="1" x14ac:dyDescent="0.25">
      <c r="A1028" s="2" t="s">
        <v>756</v>
      </c>
      <c r="B1028" s="2" t="s">
        <v>331</v>
      </c>
      <c r="C1028" s="2">
        <v>2015</v>
      </c>
      <c r="D1028" s="2" t="s">
        <v>241</v>
      </c>
      <c r="E1028" s="2" t="s">
        <v>627</v>
      </c>
      <c r="F1028" s="2" t="s">
        <v>759</v>
      </c>
      <c r="G1028" s="2">
        <v>5</v>
      </c>
      <c r="H1028" s="2">
        <v>0.13901383290067301</v>
      </c>
      <c r="I1028" s="2">
        <v>0.15569549284875378</v>
      </c>
      <c r="J1028" s="26" t="s">
        <v>689</v>
      </c>
    </row>
    <row r="1029" spans="1:10" ht="15.75" customHeight="1" x14ac:dyDescent="0.25">
      <c r="A1029" s="2" t="s">
        <v>756</v>
      </c>
      <c r="B1029" s="2" t="s">
        <v>331</v>
      </c>
      <c r="C1029" s="2">
        <v>2015</v>
      </c>
      <c r="D1029" s="2" t="s">
        <v>241</v>
      </c>
      <c r="E1029" s="2" t="s">
        <v>627</v>
      </c>
      <c r="F1029" s="2" t="s">
        <v>761</v>
      </c>
      <c r="G1029" s="2">
        <v>5</v>
      </c>
      <c r="H1029" s="2">
        <v>2.2754743695258999E-3</v>
      </c>
      <c r="I1029" s="2">
        <v>2.5485312938690083E-3</v>
      </c>
      <c r="J1029" s="26" t="s">
        <v>688</v>
      </c>
    </row>
    <row r="1030" spans="1:10" ht="15.75" customHeight="1" x14ac:dyDescent="0.25">
      <c r="A1030" s="2" t="s">
        <v>756</v>
      </c>
      <c r="B1030" s="2" t="s">
        <v>331</v>
      </c>
      <c r="C1030" s="2">
        <v>2015</v>
      </c>
      <c r="D1030" s="2" t="s">
        <v>241</v>
      </c>
      <c r="E1030" s="2" t="s">
        <v>627</v>
      </c>
      <c r="F1030" s="2" t="s">
        <v>761</v>
      </c>
      <c r="G1030" s="2">
        <v>6</v>
      </c>
      <c r="H1030" s="2">
        <v>2.1600842010229999E-3</v>
      </c>
      <c r="I1030" s="2">
        <v>2.41929430514576E-3</v>
      </c>
      <c r="J1030" s="26" t="s">
        <v>688</v>
      </c>
    </row>
    <row r="1031" spans="1:10" ht="15.75" customHeight="1" x14ac:dyDescent="0.25">
      <c r="A1031" s="2" t="s">
        <v>756</v>
      </c>
      <c r="B1031" s="2" t="s">
        <v>331</v>
      </c>
      <c r="C1031" s="2">
        <v>2015</v>
      </c>
      <c r="D1031" s="2" t="s">
        <v>241</v>
      </c>
      <c r="E1031" s="2" t="s">
        <v>627</v>
      </c>
      <c r="F1031" s="2" t="s">
        <v>757</v>
      </c>
      <c r="G1031" s="2">
        <v>6</v>
      </c>
      <c r="H1031" s="2">
        <v>3.8881514221429797E-2</v>
      </c>
      <c r="I1031" s="2">
        <v>4.3547295928001377E-2</v>
      </c>
      <c r="J1031" s="26" t="s">
        <v>688</v>
      </c>
    </row>
    <row r="1032" spans="1:10" ht="15.75" customHeight="1" x14ac:dyDescent="0.25">
      <c r="A1032" s="2" t="s">
        <v>756</v>
      </c>
      <c r="B1032" s="2" t="s">
        <v>331</v>
      </c>
      <c r="C1032" s="2">
        <v>2015</v>
      </c>
      <c r="D1032" s="2" t="s">
        <v>241</v>
      </c>
      <c r="E1032" s="2" t="s">
        <v>627</v>
      </c>
      <c r="F1032" s="2" t="s">
        <v>759</v>
      </c>
      <c r="G1032" s="2">
        <v>6</v>
      </c>
      <c r="H1032" s="2">
        <v>0.114176896400749</v>
      </c>
      <c r="I1032" s="2">
        <v>0.12787812396883891</v>
      </c>
      <c r="J1032" s="26" t="s">
        <v>689</v>
      </c>
    </row>
    <row r="1033" spans="1:10" ht="15.75" customHeight="1" x14ac:dyDescent="0.25">
      <c r="A1033" s="2" t="s">
        <v>756</v>
      </c>
      <c r="B1033" s="2" t="s">
        <v>331</v>
      </c>
      <c r="C1033" s="2">
        <v>2015</v>
      </c>
      <c r="D1033" s="2" t="s">
        <v>241</v>
      </c>
      <c r="E1033" s="2" t="s">
        <v>627</v>
      </c>
      <c r="F1033" s="2" t="s">
        <v>760</v>
      </c>
      <c r="G1033" s="2">
        <v>6</v>
      </c>
      <c r="H1033" s="2">
        <v>0.82940751314163197</v>
      </c>
      <c r="I1033" s="2">
        <v>0.92893641471862787</v>
      </c>
      <c r="J1033" s="26" t="s">
        <v>689</v>
      </c>
    </row>
    <row r="1034" spans="1:10" ht="15.75" customHeight="1" x14ac:dyDescent="0.25">
      <c r="A1034" s="2" t="s">
        <v>756</v>
      </c>
      <c r="B1034" s="2" t="s">
        <v>331</v>
      </c>
      <c r="C1034" s="2">
        <v>2015</v>
      </c>
      <c r="D1034" s="2" t="s">
        <v>241</v>
      </c>
      <c r="E1034" s="2" t="s">
        <v>627</v>
      </c>
      <c r="F1034" s="2" t="s">
        <v>760</v>
      </c>
      <c r="G1034" s="2">
        <v>7</v>
      </c>
      <c r="H1034" s="2">
        <v>0.14077261090278601</v>
      </c>
      <c r="I1034" s="2">
        <v>0.15766532421112034</v>
      </c>
      <c r="J1034" s="26" t="s">
        <v>689</v>
      </c>
    </row>
    <row r="1035" spans="1:10" ht="15.75" customHeight="1" x14ac:dyDescent="0.25">
      <c r="A1035" s="2" t="s">
        <v>756</v>
      </c>
      <c r="B1035" s="2" t="s">
        <v>331</v>
      </c>
      <c r="C1035" s="2">
        <v>2015</v>
      </c>
      <c r="D1035" s="2" t="s">
        <v>241</v>
      </c>
      <c r="E1035" s="2" t="s">
        <v>627</v>
      </c>
      <c r="F1035" s="2" t="s">
        <v>761</v>
      </c>
      <c r="G1035" s="2">
        <v>7</v>
      </c>
      <c r="H1035" s="2">
        <v>2.0104784052819001E-3</v>
      </c>
      <c r="I1035" s="2">
        <v>2.2517358139157282E-3</v>
      </c>
      <c r="J1035" s="26" t="s">
        <v>688</v>
      </c>
    </row>
    <row r="1036" spans="1:10" ht="15.75" customHeight="1" x14ac:dyDescent="0.25">
      <c r="A1036" s="2" t="s">
        <v>756</v>
      </c>
      <c r="B1036" s="2" t="s">
        <v>331</v>
      </c>
      <c r="C1036" s="2">
        <v>2015</v>
      </c>
      <c r="D1036" s="2" t="s">
        <v>241</v>
      </c>
      <c r="E1036" s="2" t="s">
        <v>627</v>
      </c>
      <c r="F1036" s="2" t="s">
        <v>759</v>
      </c>
      <c r="G1036" s="2">
        <v>7</v>
      </c>
      <c r="H1036" s="2">
        <v>3.9898461662232897E-2</v>
      </c>
      <c r="I1036" s="2">
        <v>4.4686277061700849E-2</v>
      </c>
      <c r="J1036" s="26" t="s">
        <v>689</v>
      </c>
    </row>
    <row r="1037" spans="1:10" ht="15.75" customHeight="1" x14ac:dyDescent="0.25">
      <c r="A1037" s="2" t="s">
        <v>756</v>
      </c>
      <c r="B1037" s="2" t="s">
        <v>331</v>
      </c>
      <c r="C1037" s="2">
        <v>2015</v>
      </c>
      <c r="D1037" s="2" t="s">
        <v>241</v>
      </c>
      <c r="E1037" s="2" t="s">
        <v>627</v>
      </c>
      <c r="F1037" s="2" t="s">
        <v>757</v>
      </c>
      <c r="G1037" s="2">
        <v>8</v>
      </c>
      <c r="H1037" s="2">
        <v>7.0863593369722394E-2</v>
      </c>
      <c r="I1037" s="2">
        <v>7.9367224574089096E-2</v>
      </c>
      <c r="J1037" s="26" t="s">
        <v>688</v>
      </c>
    </row>
    <row r="1038" spans="1:10" ht="15.75" customHeight="1" x14ac:dyDescent="0.25">
      <c r="A1038" s="2" t="s">
        <v>756</v>
      </c>
      <c r="B1038" s="2" t="s">
        <v>331</v>
      </c>
      <c r="C1038" s="2">
        <v>2015</v>
      </c>
      <c r="D1038" s="2" t="s">
        <v>241</v>
      </c>
      <c r="E1038" s="2" t="s">
        <v>627</v>
      </c>
      <c r="F1038" s="2" t="s">
        <v>760</v>
      </c>
      <c r="G1038" s="2">
        <v>8</v>
      </c>
      <c r="H1038" s="2">
        <v>0.72735476493835405</v>
      </c>
      <c r="I1038" s="2">
        <v>0.81463733673095662</v>
      </c>
      <c r="J1038" s="26" t="s">
        <v>689</v>
      </c>
    </row>
    <row r="1039" spans="1:10" ht="15.75" customHeight="1" x14ac:dyDescent="0.25">
      <c r="A1039" s="2" t="s">
        <v>756</v>
      </c>
      <c r="B1039" s="2" t="s">
        <v>331</v>
      </c>
      <c r="C1039" s="2">
        <v>2015</v>
      </c>
      <c r="D1039" s="2" t="s">
        <v>241</v>
      </c>
      <c r="E1039" s="2" t="s">
        <v>627</v>
      </c>
      <c r="F1039" s="2" t="s">
        <v>759</v>
      </c>
      <c r="G1039" s="2">
        <v>8</v>
      </c>
      <c r="H1039" s="2">
        <v>1.6341545153409201E-2</v>
      </c>
      <c r="I1039" s="2">
        <v>1.8302530571818305E-2</v>
      </c>
      <c r="J1039" s="26" t="s">
        <v>689</v>
      </c>
    </row>
    <row r="1040" spans="1:10" ht="15.75" customHeight="1" x14ac:dyDescent="0.25">
      <c r="A1040" s="2" t="s">
        <v>756</v>
      </c>
      <c r="B1040" s="2" t="s">
        <v>331</v>
      </c>
      <c r="C1040" s="2">
        <v>2015</v>
      </c>
      <c r="D1040" s="2" t="s">
        <v>241</v>
      </c>
      <c r="E1040" s="2" t="s">
        <v>627</v>
      </c>
      <c r="F1040" s="2" t="s">
        <v>761</v>
      </c>
      <c r="G1040" s="2">
        <v>8</v>
      </c>
      <c r="H1040" s="2">
        <v>7.6418850803747999E-3</v>
      </c>
      <c r="I1040" s="2">
        <v>8.5589112900197762E-3</v>
      </c>
      <c r="J1040" s="26" t="s">
        <v>688</v>
      </c>
    </row>
    <row r="1041" spans="1:10" ht="15.75" customHeight="1" x14ac:dyDescent="0.25">
      <c r="A1041" s="2" t="s">
        <v>756</v>
      </c>
      <c r="B1041" s="2" t="s">
        <v>331</v>
      </c>
      <c r="C1041" s="2">
        <v>2015</v>
      </c>
      <c r="D1041" s="2" t="s">
        <v>241</v>
      </c>
      <c r="E1041" s="2" t="s">
        <v>627</v>
      </c>
      <c r="F1041" s="2" t="s">
        <v>761</v>
      </c>
      <c r="G1041" s="2">
        <v>9</v>
      </c>
      <c r="H1041" s="2">
        <v>1.8553327536209999E-3</v>
      </c>
      <c r="I1041" s="2">
        <v>2.0779726840555201E-3</v>
      </c>
      <c r="J1041" s="26" t="s">
        <v>688</v>
      </c>
    </row>
    <row r="1042" spans="1:10" ht="15.75" customHeight="1" x14ac:dyDescent="0.25">
      <c r="A1042" s="2" t="s">
        <v>756</v>
      </c>
      <c r="B1042" s="2" t="s">
        <v>331</v>
      </c>
      <c r="C1042" s="2">
        <v>2015</v>
      </c>
      <c r="D1042" s="2" t="s">
        <v>241</v>
      </c>
      <c r="E1042" s="2" t="s">
        <v>627</v>
      </c>
      <c r="F1042" s="2" t="s">
        <v>759</v>
      </c>
      <c r="G1042" s="2">
        <v>9</v>
      </c>
      <c r="H1042" s="2">
        <v>3.9480983978137402E-2</v>
      </c>
      <c r="I1042" s="2">
        <v>4.4218702055513891E-2</v>
      </c>
      <c r="J1042" s="26" t="s">
        <v>689</v>
      </c>
    </row>
    <row r="1043" spans="1:10" ht="15.75" customHeight="1" x14ac:dyDescent="0.25">
      <c r="A1043" s="2" t="s">
        <v>756</v>
      </c>
      <c r="B1043" s="2" t="s">
        <v>331</v>
      </c>
      <c r="C1043" s="2">
        <v>2015</v>
      </c>
      <c r="D1043" s="2" t="s">
        <v>241</v>
      </c>
      <c r="E1043" s="2" t="s">
        <v>627</v>
      </c>
      <c r="F1043" s="2" t="s">
        <v>757</v>
      </c>
      <c r="G1043" s="2">
        <v>9</v>
      </c>
      <c r="H1043" s="2">
        <v>0.136274933815002</v>
      </c>
      <c r="I1043" s="2">
        <v>0.15262792587280224</v>
      </c>
      <c r="J1043" s="26" t="s">
        <v>688</v>
      </c>
    </row>
    <row r="1044" spans="1:10" ht="15.75" customHeight="1" x14ac:dyDescent="0.25">
      <c r="A1044" s="2" t="s">
        <v>756</v>
      </c>
      <c r="B1044" s="2" t="s">
        <v>331</v>
      </c>
      <c r="C1044" s="2">
        <v>2015</v>
      </c>
      <c r="D1044" s="2" t="s">
        <v>241</v>
      </c>
      <c r="E1044" s="2" t="s">
        <v>627</v>
      </c>
      <c r="F1044" s="2" t="s">
        <v>760</v>
      </c>
      <c r="G1044" s="2">
        <v>9</v>
      </c>
      <c r="H1044" s="2">
        <v>3.1154725700616798E-2</v>
      </c>
      <c r="I1044" s="2">
        <v>3.4893292784690819E-2</v>
      </c>
      <c r="J1044" s="26" t="s">
        <v>689</v>
      </c>
    </row>
    <row r="1045" spans="1:10" ht="15.75" customHeight="1" x14ac:dyDescent="0.25">
      <c r="A1045" s="2" t="s">
        <v>756</v>
      </c>
      <c r="B1045" s="2" t="s">
        <v>331</v>
      </c>
      <c r="C1045" s="2">
        <v>2015</v>
      </c>
      <c r="D1045" s="2" t="s">
        <v>241</v>
      </c>
      <c r="E1045" s="2" t="s">
        <v>627</v>
      </c>
      <c r="F1045" s="2" t="s">
        <v>759</v>
      </c>
      <c r="G1045" s="2">
        <v>10</v>
      </c>
      <c r="H1045" s="2">
        <v>9.6973171457648E-3</v>
      </c>
      <c r="I1045" s="2">
        <v>1.0860995203256577E-2</v>
      </c>
      <c r="J1045" s="26" t="s">
        <v>689</v>
      </c>
    </row>
    <row r="1046" spans="1:10" ht="15.75" customHeight="1" x14ac:dyDescent="0.25">
      <c r="A1046" s="2" t="s">
        <v>756</v>
      </c>
      <c r="B1046" s="2" t="s">
        <v>331</v>
      </c>
      <c r="C1046" s="2">
        <v>2015</v>
      </c>
      <c r="D1046" s="2" t="s">
        <v>241</v>
      </c>
      <c r="E1046" s="2" t="s">
        <v>627</v>
      </c>
      <c r="F1046" s="2" t="s">
        <v>757</v>
      </c>
      <c r="G1046" s="2">
        <v>10</v>
      </c>
      <c r="H1046" s="2">
        <v>3.1695079058408702E-2</v>
      </c>
      <c r="I1046" s="2">
        <v>3.5498488545417747E-2</v>
      </c>
      <c r="J1046" s="26" t="s">
        <v>688</v>
      </c>
    </row>
    <row r="1047" spans="1:10" ht="15.75" customHeight="1" x14ac:dyDescent="0.25">
      <c r="A1047" s="2" t="s">
        <v>756</v>
      </c>
      <c r="B1047" s="2" t="s">
        <v>331</v>
      </c>
      <c r="C1047" s="2">
        <v>2015</v>
      </c>
      <c r="D1047" s="2" t="s">
        <v>241</v>
      </c>
      <c r="E1047" s="2" t="s">
        <v>627</v>
      </c>
      <c r="F1047" s="2" t="s">
        <v>761</v>
      </c>
      <c r="G1047" s="2">
        <v>10</v>
      </c>
      <c r="H1047" s="2">
        <v>1.7608377384022E-3</v>
      </c>
      <c r="I1047" s="2">
        <v>1.9721382670104641E-3</v>
      </c>
      <c r="J1047" s="26" t="s">
        <v>688</v>
      </c>
    </row>
    <row r="1048" spans="1:10" ht="15.75" customHeight="1" x14ac:dyDescent="0.25">
      <c r="A1048" s="2" t="s">
        <v>756</v>
      </c>
      <c r="B1048" s="2" t="s">
        <v>331</v>
      </c>
      <c r="C1048" s="2">
        <v>2015</v>
      </c>
      <c r="D1048" s="2" t="s">
        <v>241</v>
      </c>
      <c r="E1048" s="2" t="s">
        <v>627</v>
      </c>
      <c r="F1048" s="2" t="s">
        <v>760</v>
      </c>
      <c r="G1048" s="2">
        <v>10</v>
      </c>
      <c r="H1048" s="2">
        <v>1.09243044257164</v>
      </c>
      <c r="I1048" s="2">
        <v>1.2235220956802368</v>
      </c>
      <c r="J1048" s="26" t="s">
        <v>689</v>
      </c>
    </row>
    <row r="1049" spans="1:10" ht="15.75" customHeight="1" x14ac:dyDescent="0.25">
      <c r="A1049" s="2" t="s">
        <v>756</v>
      </c>
      <c r="B1049" s="2" t="s">
        <v>331</v>
      </c>
      <c r="C1049" s="2">
        <v>2015</v>
      </c>
      <c r="D1049" s="2" t="s">
        <v>241</v>
      </c>
      <c r="E1049" s="2" t="s">
        <v>627</v>
      </c>
      <c r="F1049" s="2" t="s">
        <v>761</v>
      </c>
      <c r="G1049" s="2">
        <v>11</v>
      </c>
      <c r="H1049" s="2">
        <v>1.7008846625686E-3</v>
      </c>
      <c r="I1049" s="2">
        <v>1.9049908220768322E-3</v>
      </c>
      <c r="J1049" s="26" t="s">
        <v>688</v>
      </c>
    </row>
    <row r="1050" spans="1:10" ht="15.75" customHeight="1" x14ac:dyDescent="0.25">
      <c r="A1050" s="2" t="s">
        <v>756</v>
      </c>
      <c r="B1050" s="2" t="s">
        <v>331</v>
      </c>
      <c r="C1050" s="2">
        <v>2015</v>
      </c>
      <c r="D1050" s="2" t="s">
        <v>241</v>
      </c>
      <c r="E1050" s="2" t="s">
        <v>627</v>
      </c>
      <c r="F1050" s="2" t="s">
        <v>760</v>
      </c>
      <c r="G1050" s="2">
        <v>11</v>
      </c>
      <c r="H1050" s="2">
        <v>0.91972297430038397</v>
      </c>
      <c r="I1050" s="2">
        <v>1.0300897312164301</v>
      </c>
      <c r="J1050" s="26" t="s">
        <v>689</v>
      </c>
    </row>
    <row r="1051" spans="1:10" ht="15.75" customHeight="1" x14ac:dyDescent="0.25">
      <c r="A1051" s="2" t="s">
        <v>756</v>
      </c>
      <c r="B1051" s="2" t="s">
        <v>331</v>
      </c>
      <c r="C1051" s="2">
        <v>2015</v>
      </c>
      <c r="D1051" s="2" t="s">
        <v>241</v>
      </c>
      <c r="E1051" s="2" t="s">
        <v>627</v>
      </c>
      <c r="F1051" s="2" t="s">
        <v>759</v>
      </c>
      <c r="G1051" s="2">
        <v>11</v>
      </c>
      <c r="H1051" s="2">
        <v>5.9969080612063E-3</v>
      </c>
      <c r="I1051" s="2">
        <v>6.7165370285510563E-3</v>
      </c>
      <c r="J1051" s="26" t="s">
        <v>689</v>
      </c>
    </row>
    <row r="1052" spans="1:10" ht="15.75" customHeight="1" x14ac:dyDescent="0.25">
      <c r="A1052" s="2" t="s">
        <v>756</v>
      </c>
      <c r="B1052" s="2" t="s">
        <v>331</v>
      </c>
      <c r="C1052" s="2">
        <v>2015</v>
      </c>
      <c r="D1052" s="2" t="s">
        <v>241</v>
      </c>
      <c r="E1052" s="2" t="s">
        <v>627</v>
      </c>
      <c r="F1052" s="2" t="s">
        <v>757</v>
      </c>
      <c r="G1052" s="2">
        <v>11</v>
      </c>
      <c r="H1052" s="2">
        <v>3.06159239262342E-2</v>
      </c>
      <c r="I1052" s="2">
        <v>3.4289834797382304E-2</v>
      </c>
      <c r="J1052" s="26" t="s">
        <v>688</v>
      </c>
    </row>
    <row r="1053" spans="1:10" ht="15.75" customHeight="1" x14ac:dyDescent="0.25">
      <c r="A1053" s="2" t="s">
        <v>756</v>
      </c>
      <c r="B1053" s="2" t="s">
        <v>331</v>
      </c>
      <c r="C1053" s="2">
        <v>2015</v>
      </c>
      <c r="D1053" s="2" t="s">
        <v>241</v>
      </c>
      <c r="E1053" s="2" t="s">
        <v>627</v>
      </c>
      <c r="F1053" s="2" t="s">
        <v>760</v>
      </c>
      <c r="G1053" s="2">
        <v>12</v>
      </c>
      <c r="H1053" s="2">
        <v>0.86547362804412797</v>
      </c>
      <c r="I1053" s="2">
        <v>0.96933046340942342</v>
      </c>
      <c r="J1053" s="26" t="s">
        <v>689</v>
      </c>
    </row>
    <row r="1054" spans="1:10" ht="15.75" customHeight="1" x14ac:dyDescent="0.25">
      <c r="A1054" s="2" t="s">
        <v>756</v>
      </c>
      <c r="B1054" s="2" t="s">
        <v>331</v>
      </c>
      <c r="C1054" s="2">
        <v>2015</v>
      </c>
      <c r="D1054" s="2" t="s">
        <v>241</v>
      </c>
      <c r="E1054" s="2" t="s">
        <v>627</v>
      </c>
      <c r="F1054" s="2" t="s">
        <v>761</v>
      </c>
      <c r="G1054" s="2">
        <v>12</v>
      </c>
      <c r="H1054" s="2">
        <v>4.8361629014834996E-3</v>
      </c>
      <c r="I1054" s="2">
        <v>5.4165024496615199E-3</v>
      </c>
      <c r="J1054" s="26" t="s">
        <v>688</v>
      </c>
    </row>
    <row r="1055" spans="1:10" ht="15.75" customHeight="1" x14ac:dyDescent="0.25">
      <c r="A1055" s="2" t="s">
        <v>756</v>
      </c>
      <c r="B1055" s="2" t="s">
        <v>331</v>
      </c>
      <c r="C1055" s="2">
        <v>2015</v>
      </c>
      <c r="D1055" s="2" t="s">
        <v>241</v>
      </c>
      <c r="E1055" s="2" t="s">
        <v>627</v>
      </c>
      <c r="F1055" s="2" t="s">
        <v>759</v>
      </c>
      <c r="G1055" s="2">
        <v>12</v>
      </c>
      <c r="H1055" s="2">
        <v>1.8852936802431899E-2</v>
      </c>
      <c r="I1055" s="2">
        <v>2.1115289218723729E-2</v>
      </c>
      <c r="J1055" s="26" t="s">
        <v>689</v>
      </c>
    </row>
    <row r="1056" spans="1:10" ht="15.75" customHeight="1" x14ac:dyDescent="0.25">
      <c r="A1056" s="2" t="s">
        <v>756</v>
      </c>
      <c r="B1056" s="2" t="s">
        <v>331</v>
      </c>
      <c r="C1056" s="2">
        <v>2015</v>
      </c>
      <c r="D1056" s="2" t="s">
        <v>241</v>
      </c>
      <c r="E1056" s="2" t="s">
        <v>627</v>
      </c>
      <c r="F1056" s="2" t="s">
        <v>757</v>
      </c>
      <c r="G1056" s="2">
        <v>12</v>
      </c>
      <c r="H1056" s="2">
        <v>2.9107529670000101E-2</v>
      </c>
      <c r="I1056" s="2">
        <v>3.2600433230400114E-2</v>
      </c>
      <c r="J1056" s="26" t="s">
        <v>688</v>
      </c>
    </row>
    <row r="1057" spans="1:10" ht="15.75" customHeight="1" x14ac:dyDescent="0.25">
      <c r="A1057" s="2" t="s">
        <v>756</v>
      </c>
      <c r="B1057" s="2" t="s">
        <v>331</v>
      </c>
      <c r="C1057" s="2">
        <v>2015</v>
      </c>
      <c r="D1057" s="2" t="s">
        <v>241</v>
      </c>
      <c r="E1057" s="2" t="s">
        <v>627</v>
      </c>
      <c r="F1057" s="2" t="s">
        <v>760</v>
      </c>
      <c r="G1057" s="2">
        <v>13</v>
      </c>
      <c r="H1057" s="2">
        <v>3.8252820856869199</v>
      </c>
      <c r="I1057" s="2">
        <v>4.2843159359693503</v>
      </c>
      <c r="J1057" s="26" t="s">
        <v>689</v>
      </c>
    </row>
    <row r="1058" spans="1:10" ht="15.75" customHeight="1" x14ac:dyDescent="0.25">
      <c r="A1058" s="2" t="s">
        <v>756</v>
      </c>
      <c r="B1058" s="2" t="s">
        <v>331</v>
      </c>
      <c r="C1058" s="2">
        <v>2015</v>
      </c>
      <c r="D1058" s="2" t="s">
        <v>241</v>
      </c>
      <c r="E1058" s="2" t="s">
        <v>627</v>
      </c>
      <c r="F1058" s="2" t="s">
        <v>759</v>
      </c>
      <c r="G1058" s="2">
        <v>13</v>
      </c>
      <c r="H1058" s="2">
        <v>2.5419068988413E-3</v>
      </c>
      <c r="I1058" s="2">
        <v>2.8469357267022562E-3</v>
      </c>
      <c r="J1058" s="26" t="s">
        <v>689</v>
      </c>
    </row>
    <row r="1059" spans="1:10" ht="15.75" customHeight="1" x14ac:dyDescent="0.25">
      <c r="A1059" s="2" t="s">
        <v>756</v>
      </c>
      <c r="B1059" s="2" t="s">
        <v>331</v>
      </c>
      <c r="C1059" s="2">
        <v>2015</v>
      </c>
      <c r="D1059" s="2" t="s">
        <v>241</v>
      </c>
      <c r="E1059" s="2" t="s">
        <v>627</v>
      </c>
      <c r="F1059" s="2" t="s">
        <v>757</v>
      </c>
      <c r="G1059" s="2">
        <v>13</v>
      </c>
      <c r="H1059" s="2">
        <v>5.7943401858210598E-2</v>
      </c>
      <c r="I1059" s="2">
        <v>6.4896610081195877E-2</v>
      </c>
      <c r="J1059" s="26" t="s">
        <v>688</v>
      </c>
    </row>
    <row r="1060" spans="1:10" ht="15.75" customHeight="1" x14ac:dyDescent="0.25">
      <c r="A1060" s="2" t="s">
        <v>756</v>
      </c>
      <c r="B1060" s="2" t="s">
        <v>331</v>
      </c>
      <c r="C1060" s="2">
        <v>2015</v>
      </c>
      <c r="D1060" s="2" t="s">
        <v>241</v>
      </c>
      <c r="E1060" s="2" t="s">
        <v>627</v>
      </c>
      <c r="F1060" s="2" t="s">
        <v>759</v>
      </c>
      <c r="G1060" s="2">
        <v>14</v>
      </c>
      <c r="H1060" s="2">
        <v>2.2754743695258999E-3</v>
      </c>
      <c r="I1060" s="2">
        <v>2.5485312938690083E-3</v>
      </c>
      <c r="J1060" s="26" t="s">
        <v>689</v>
      </c>
    </row>
    <row r="1061" spans="1:10" ht="15.75" customHeight="1" x14ac:dyDescent="0.25">
      <c r="A1061" s="2" t="s">
        <v>756</v>
      </c>
      <c r="B1061" s="2" t="s">
        <v>331</v>
      </c>
      <c r="C1061" s="2">
        <v>2015</v>
      </c>
      <c r="D1061" s="2" t="s">
        <v>241</v>
      </c>
      <c r="E1061" s="2" t="s">
        <v>627</v>
      </c>
      <c r="F1061" s="2" t="s">
        <v>757</v>
      </c>
      <c r="G1061" s="2">
        <v>14</v>
      </c>
      <c r="H1061" s="2">
        <v>2.7513882145285599E-2</v>
      </c>
      <c r="I1061" s="2">
        <v>3.0815548002719875E-2</v>
      </c>
      <c r="J1061" s="26" t="s">
        <v>688</v>
      </c>
    </row>
    <row r="1062" spans="1:10" ht="15.75" customHeight="1" x14ac:dyDescent="0.25">
      <c r="A1062" s="2" t="s">
        <v>756</v>
      </c>
      <c r="B1062" s="2" t="s">
        <v>331</v>
      </c>
      <c r="C1062" s="2">
        <v>2015</v>
      </c>
      <c r="D1062" s="2" t="s">
        <v>241</v>
      </c>
      <c r="E1062" s="2" t="s">
        <v>627</v>
      </c>
      <c r="F1062" s="2" t="s">
        <v>761</v>
      </c>
      <c r="G1062" s="2">
        <v>14</v>
      </c>
      <c r="H1062" s="2">
        <v>3.0161833856254998E-3</v>
      </c>
      <c r="I1062" s="2">
        <v>3.3781253919005602E-3</v>
      </c>
      <c r="J1062" s="26" t="s">
        <v>688</v>
      </c>
    </row>
    <row r="1063" spans="1:10" ht="15.75" customHeight="1" x14ac:dyDescent="0.25">
      <c r="A1063" s="2" t="s">
        <v>756</v>
      </c>
      <c r="B1063" s="2" t="s">
        <v>331</v>
      </c>
      <c r="C1063" s="2">
        <v>2015</v>
      </c>
      <c r="D1063" s="2" t="s">
        <v>241</v>
      </c>
      <c r="E1063" s="2" t="s">
        <v>627</v>
      </c>
      <c r="F1063" s="2" t="s">
        <v>757</v>
      </c>
      <c r="G1063" s="2">
        <v>15</v>
      </c>
      <c r="H1063" s="2">
        <v>7.9126220196485506E-2</v>
      </c>
      <c r="I1063" s="2">
        <v>8.8621366620063771E-2</v>
      </c>
      <c r="J1063" s="26" t="s">
        <v>688</v>
      </c>
    </row>
    <row r="1064" spans="1:10" ht="15.75" customHeight="1" x14ac:dyDescent="0.25">
      <c r="A1064" s="2" t="s">
        <v>756</v>
      </c>
      <c r="B1064" s="2" t="s">
        <v>331</v>
      </c>
      <c r="C1064" s="2">
        <v>2015</v>
      </c>
      <c r="D1064" s="2" t="s">
        <v>241</v>
      </c>
      <c r="E1064" s="2" t="s">
        <v>627</v>
      </c>
      <c r="F1064" s="2" t="s">
        <v>759</v>
      </c>
      <c r="G1064" s="2">
        <v>15</v>
      </c>
      <c r="H1064" s="2">
        <v>2.1600842010229999E-3</v>
      </c>
      <c r="I1064" s="2">
        <v>2.41929430514576E-3</v>
      </c>
      <c r="J1064" s="26" t="s">
        <v>689</v>
      </c>
    </row>
    <row r="1065" spans="1:10" ht="15.75" customHeight="1" x14ac:dyDescent="0.25">
      <c r="A1065" s="2" t="s">
        <v>756</v>
      </c>
      <c r="B1065" s="2" t="s">
        <v>331</v>
      </c>
      <c r="C1065" s="2">
        <v>2015</v>
      </c>
      <c r="D1065" s="2" t="s">
        <v>241</v>
      </c>
      <c r="E1065" s="2" t="s">
        <v>627</v>
      </c>
      <c r="F1065" s="2" t="s">
        <v>761</v>
      </c>
      <c r="G1065" s="2">
        <v>15</v>
      </c>
      <c r="H1065" s="2">
        <v>2.9082668479531999E-3</v>
      </c>
      <c r="I1065" s="2">
        <v>3.257258869707584E-3</v>
      </c>
      <c r="J1065" s="26" t="s">
        <v>688</v>
      </c>
    </row>
    <row r="1066" spans="1:10" ht="15.75" customHeight="1" x14ac:dyDescent="0.25">
      <c r="A1066" s="2" t="s">
        <v>756</v>
      </c>
      <c r="B1066" s="2" t="s">
        <v>331</v>
      </c>
      <c r="C1066" s="2">
        <v>2015</v>
      </c>
      <c r="D1066" s="2" t="s">
        <v>241</v>
      </c>
      <c r="E1066" s="2" t="s">
        <v>627</v>
      </c>
      <c r="F1066" s="2" t="s">
        <v>760</v>
      </c>
      <c r="G1066" s="2">
        <v>15</v>
      </c>
      <c r="H1066" s="2">
        <v>8.7817259132862105E-2</v>
      </c>
      <c r="I1066" s="2">
        <v>9.8355330228805563E-2</v>
      </c>
      <c r="J1066" s="26" t="s">
        <v>689</v>
      </c>
    </row>
    <row r="1067" spans="1:10" ht="15.75" customHeight="1" x14ac:dyDescent="0.25">
      <c r="A1067" s="2" t="s">
        <v>756</v>
      </c>
      <c r="B1067" s="2" t="s">
        <v>331</v>
      </c>
      <c r="C1067" s="2">
        <v>2015</v>
      </c>
      <c r="D1067" s="2" t="s">
        <v>241</v>
      </c>
      <c r="E1067" s="2" t="s">
        <v>627</v>
      </c>
      <c r="F1067" s="2" t="s">
        <v>761</v>
      </c>
      <c r="G1067" s="2">
        <v>16</v>
      </c>
      <c r="H1067" s="2">
        <v>2.8559119673445999E-3</v>
      </c>
      <c r="I1067" s="2">
        <v>3.1986214034259519E-3</v>
      </c>
      <c r="J1067" s="26" t="s">
        <v>688</v>
      </c>
    </row>
    <row r="1068" spans="1:10" ht="15.75" customHeight="1" x14ac:dyDescent="0.25">
      <c r="A1068" s="2" t="s">
        <v>756</v>
      </c>
      <c r="B1068" s="2" t="s">
        <v>331</v>
      </c>
      <c r="C1068" s="2">
        <v>2015</v>
      </c>
      <c r="D1068" s="2" t="s">
        <v>241</v>
      </c>
      <c r="E1068" s="2" t="s">
        <v>627</v>
      </c>
      <c r="F1068" s="2" t="s">
        <v>759</v>
      </c>
      <c r="G1068" s="2">
        <v>16</v>
      </c>
      <c r="H1068" s="2">
        <v>1.17760273860767E-2</v>
      </c>
      <c r="I1068" s="2">
        <v>1.3189150672405905E-2</v>
      </c>
      <c r="J1068" s="26" t="s">
        <v>689</v>
      </c>
    </row>
    <row r="1069" spans="1:10" ht="15.75" customHeight="1" x14ac:dyDescent="0.25">
      <c r="A1069" s="2" t="s">
        <v>756</v>
      </c>
      <c r="B1069" s="2" t="s">
        <v>331</v>
      </c>
      <c r="C1069" s="2">
        <v>2015</v>
      </c>
      <c r="D1069" s="2" t="s">
        <v>241</v>
      </c>
      <c r="E1069" s="2" t="s">
        <v>627</v>
      </c>
      <c r="F1069" s="2" t="s">
        <v>757</v>
      </c>
      <c r="G1069" s="2">
        <v>16</v>
      </c>
      <c r="H1069" s="2">
        <v>5.1406417042016997E-2</v>
      </c>
      <c r="I1069" s="2">
        <v>5.757518708705904E-2</v>
      </c>
      <c r="J1069" s="26" t="s">
        <v>688</v>
      </c>
    </row>
    <row r="1070" spans="1:10" ht="15.75" customHeight="1" x14ac:dyDescent="0.25">
      <c r="A1070" s="2" t="s">
        <v>756</v>
      </c>
      <c r="B1070" s="2" t="s">
        <v>331</v>
      </c>
      <c r="C1070" s="2">
        <v>2015</v>
      </c>
      <c r="D1070" s="2" t="s">
        <v>241</v>
      </c>
      <c r="E1070" s="2" t="s">
        <v>627</v>
      </c>
      <c r="F1070" s="2" t="s">
        <v>759</v>
      </c>
      <c r="G1070" s="2">
        <v>17</v>
      </c>
      <c r="H1070" s="2">
        <v>7.5708298245444998E-3</v>
      </c>
      <c r="I1070" s="2">
        <v>8.4793294034898412E-3</v>
      </c>
      <c r="J1070" s="26" t="s">
        <v>689</v>
      </c>
    </row>
    <row r="1071" spans="1:10" ht="15.75" customHeight="1" x14ac:dyDescent="0.25">
      <c r="A1071" s="2" t="s">
        <v>756</v>
      </c>
      <c r="B1071" s="2" t="s">
        <v>331</v>
      </c>
      <c r="C1071" s="2">
        <v>2015</v>
      </c>
      <c r="D1071" s="2" t="s">
        <v>241</v>
      </c>
      <c r="E1071" s="2" t="s">
        <v>627</v>
      </c>
      <c r="F1071" s="2" t="s">
        <v>757</v>
      </c>
      <c r="G1071" s="2">
        <v>18</v>
      </c>
      <c r="H1071" s="2">
        <v>2.3957783356308899E-2</v>
      </c>
      <c r="I1071" s="2">
        <v>2.683271735906597E-2</v>
      </c>
      <c r="J1071" s="26" t="s">
        <v>688</v>
      </c>
    </row>
    <row r="1072" spans="1:10" ht="15.75" customHeight="1" x14ac:dyDescent="0.25">
      <c r="A1072" s="2" t="s">
        <v>756</v>
      </c>
      <c r="B1072" s="2" t="s">
        <v>331</v>
      </c>
      <c r="C1072" s="2">
        <v>2015</v>
      </c>
      <c r="D1072" s="2" t="s">
        <v>241</v>
      </c>
      <c r="E1072" s="2" t="s">
        <v>627</v>
      </c>
      <c r="F1072" s="2" t="s">
        <v>760</v>
      </c>
      <c r="G1072" s="2">
        <v>18</v>
      </c>
      <c r="H1072" s="2">
        <v>2.78342962265015E-2</v>
      </c>
      <c r="I1072" s="2">
        <v>3.1174411773681684E-2</v>
      </c>
      <c r="J1072" s="26" t="s">
        <v>689</v>
      </c>
    </row>
    <row r="1073" spans="1:10" ht="15.75" customHeight="1" x14ac:dyDescent="0.25">
      <c r="A1073" s="2" t="s">
        <v>756</v>
      </c>
      <c r="B1073" s="2" t="s">
        <v>331</v>
      </c>
      <c r="C1073" s="2">
        <v>2015</v>
      </c>
      <c r="D1073" s="2" t="s">
        <v>241</v>
      </c>
      <c r="E1073" s="2" t="s">
        <v>627</v>
      </c>
      <c r="F1073" s="2" t="s">
        <v>759</v>
      </c>
      <c r="G1073" s="2">
        <v>18</v>
      </c>
      <c r="H1073" s="2">
        <v>1.7608377384022E-3</v>
      </c>
      <c r="I1073" s="2">
        <v>1.9721382670104641E-3</v>
      </c>
      <c r="J1073" s="26" t="s">
        <v>689</v>
      </c>
    </row>
    <row r="1074" spans="1:10" ht="15.75" customHeight="1" x14ac:dyDescent="0.25">
      <c r="A1074" s="2" t="s">
        <v>756</v>
      </c>
      <c r="B1074" s="2" t="s">
        <v>331</v>
      </c>
      <c r="C1074" s="2">
        <v>2015</v>
      </c>
      <c r="D1074" s="2" t="s">
        <v>241</v>
      </c>
      <c r="E1074" s="2" t="s">
        <v>627</v>
      </c>
      <c r="F1074" s="2" t="s">
        <v>761</v>
      </c>
      <c r="G1074" s="2">
        <v>19</v>
      </c>
      <c r="H1074" s="2">
        <v>1.3309880159795E-3</v>
      </c>
      <c r="I1074" s="2">
        <v>1.4907065778970402E-3</v>
      </c>
      <c r="J1074" s="26" t="s">
        <v>688</v>
      </c>
    </row>
    <row r="1075" spans="1:10" ht="15.75" customHeight="1" x14ac:dyDescent="0.25">
      <c r="A1075" s="2" t="s">
        <v>756</v>
      </c>
      <c r="B1075" s="2" t="s">
        <v>331</v>
      </c>
      <c r="C1075" s="2">
        <v>2015</v>
      </c>
      <c r="D1075" s="2" t="s">
        <v>241</v>
      </c>
      <c r="E1075" s="2" t="s">
        <v>627</v>
      </c>
      <c r="F1075" s="2" t="s">
        <v>757</v>
      </c>
      <c r="G1075" s="2">
        <v>19</v>
      </c>
      <c r="H1075" s="2">
        <v>9.1840401291847201E-2</v>
      </c>
      <c r="I1075" s="2">
        <v>0.10286124944686888</v>
      </c>
      <c r="J1075" s="26" t="s">
        <v>688</v>
      </c>
    </row>
    <row r="1076" spans="1:10" ht="15.75" customHeight="1" x14ac:dyDescent="0.25">
      <c r="A1076" s="2" t="s">
        <v>756</v>
      </c>
      <c r="B1076" s="2" t="s">
        <v>331</v>
      </c>
      <c r="C1076" s="2">
        <v>2015</v>
      </c>
      <c r="D1076" s="2" t="s">
        <v>241</v>
      </c>
      <c r="E1076" s="2" t="s">
        <v>627</v>
      </c>
      <c r="F1076" s="2" t="s">
        <v>759</v>
      </c>
      <c r="G1076" s="2">
        <v>19</v>
      </c>
      <c r="H1076" s="2">
        <v>3.3179696183651998E-3</v>
      </c>
      <c r="I1076" s="2">
        <v>3.7161259725690243E-3</v>
      </c>
      <c r="J1076" s="26" t="s">
        <v>689</v>
      </c>
    </row>
    <row r="1077" spans="1:10" ht="15.75" customHeight="1" x14ac:dyDescent="0.25">
      <c r="A1077" s="2" t="s">
        <v>756</v>
      </c>
      <c r="B1077" s="2" t="s">
        <v>331</v>
      </c>
      <c r="C1077" s="2">
        <v>2015</v>
      </c>
      <c r="D1077" s="2" t="s">
        <v>241</v>
      </c>
      <c r="E1077" s="2" t="s">
        <v>627</v>
      </c>
      <c r="F1077" s="2" t="s">
        <v>761</v>
      </c>
      <c r="G1077" s="2">
        <v>20</v>
      </c>
      <c r="H1077" s="2">
        <v>3.8424250669776999E-3</v>
      </c>
      <c r="I1077" s="2">
        <v>4.303516075015024E-3</v>
      </c>
      <c r="J1077" s="26" t="s">
        <v>688</v>
      </c>
    </row>
    <row r="1078" spans="1:10" ht="15.75" customHeight="1" x14ac:dyDescent="0.25">
      <c r="A1078" s="2" t="s">
        <v>756</v>
      </c>
      <c r="B1078" s="2" t="s">
        <v>331</v>
      </c>
      <c r="C1078" s="2">
        <v>2015</v>
      </c>
      <c r="D1078" s="2" t="s">
        <v>241</v>
      </c>
      <c r="E1078" s="2" t="s">
        <v>627</v>
      </c>
      <c r="F1078" s="2" t="s">
        <v>759</v>
      </c>
      <c r="G1078" s="2">
        <v>20</v>
      </c>
      <c r="H1078" s="2">
        <v>3.2190779456869002E-3</v>
      </c>
      <c r="I1078" s="2">
        <v>3.6053672991693286E-3</v>
      </c>
      <c r="J1078" s="26" t="s">
        <v>689</v>
      </c>
    </row>
    <row r="1079" spans="1:10" ht="15.75" customHeight="1" x14ac:dyDescent="0.25">
      <c r="A1079" s="2" t="s">
        <v>756</v>
      </c>
      <c r="B1079" s="2" t="s">
        <v>331</v>
      </c>
      <c r="C1079" s="2">
        <v>2015</v>
      </c>
      <c r="D1079" s="2" t="s">
        <v>241</v>
      </c>
      <c r="E1079" s="2" t="s">
        <v>627</v>
      </c>
      <c r="F1079" s="2" t="s">
        <v>760</v>
      </c>
      <c r="G1079" s="2">
        <v>20</v>
      </c>
      <c r="H1079" s="2">
        <v>9.1429077088832897E-2</v>
      </c>
      <c r="I1079" s="2">
        <v>0.10240056633949285</v>
      </c>
      <c r="J1079" s="26" t="s">
        <v>689</v>
      </c>
    </row>
    <row r="1080" spans="1:10" ht="15.75" customHeight="1" x14ac:dyDescent="0.25">
      <c r="A1080" s="2" t="s">
        <v>756</v>
      </c>
      <c r="B1080" s="2" t="s">
        <v>331</v>
      </c>
      <c r="C1080" s="2">
        <v>2015</v>
      </c>
      <c r="D1080" s="2" t="s">
        <v>241</v>
      </c>
      <c r="E1080" s="2" t="s">
        <v>627</v>
      </c>
      <c r="F1080" s="2" t="s">
        <v>761</v>
      </c>
      <c r="G1080" s="2">
        <v>21</v>
      </c>
      <c r="H1080" s="2">
        <v>1.2598194880411001E-3</v>
      </c>
      <c r="I1080" s="2">
        <v>1.4109978266060323E-3</v>
      </c>
      <c r="J1080" s="26" t="s">
        <v>688</v>
      </c>
    </row>
    <row r="1081" spans="1:10" ht="15.75" customHeight="1" x14ac:dyDescent="0.25">
      <c r="A1081" s="2" t="s">
        <v>756</v>
      </c>
      <c r="B1081" s="2" t="s">
        <v>331</v>
      </c>
      <c r="C1081" s="2">
        <v>2015</v>
      </c>
      <c r="D1081" s="2" t="s">
        <v>241</v>
      </c>
      <c r="E1081" s="2" t="s">
        <v>627</v>
      </c>
      <c r="F1081" s="2" t="s">
        <v>759</v>
      </c>
      <c r="G1081" s="2">
        <v>21</v>
      </c>
      <c r="H1081" s="2">
        <v>3.0161833856254998E-3</v>
      </c>
      <c r="I1081" s="2">
        <v>3.3781253919005602E-3</v>
      </c>
      <c r="J1081" s="26" t="s">
        <v>689</v>
      </c>
    </row>
    <row r="1082" spans="1:10" ht="15.75" customHeight="1" x14ac:dyDescent="0.25">
      <c r="A1082" s="2" t="s">
        <v>756</v>
      </c>
      <c r="B1082" s="2" t="s">
        <v>331</v>
      </c>
      <c r="C1082" s="2">
        <v>2015</v>
      </c>
      <c r="D1082" s="2" t="s">
        <v>241</v>
      </c>
      <c r="E1082" s="2" t="s">
        <v>627</v>
      </c>
      <c r="F1082" s="2" t="s">
        <v>757</v>
      </c>
      <c r="G1082" s="2">
        <v>21</v>
      </c>
      <c r="H1082" s="2">
        <v>2.1723693236708599E-2</v>
      </c>
      <c r="I1082" s="2">
        <v>2.4330536425113635E-2</v>
      </c>
      <c r="J1082" s="26" t="s">
        <v>688</v>
      </c>
    </row>
    <row r="1083" spans="1:10" ht="15.75" customHeight="1" x14ac:dyDescent="0.25">
      <c r="A1083" s="2" t="s">
        <v>756</v>
      </c>
      <c r="B1083" s="2" t="s">
        <v>331</v>
      </c>
      <c r="C1083" s="2">
        <v>2015</v>
      </c>
      <c r="D1083" s="2" t="s">
        <v>241</v>
      </c>
      <c r="E1083" s="2" t="s">
        <v>627</v>
      </c>
      <c r="F1083" s="2" t="s">
        <v>757</v>
      </c>
      <c r="G1083" s="2">
        <v>22</v>
      </c>
      <c r="H1083" s="2">
        <v>2.10719630122185E-2</v>
      </c>
      <c r="I1083" s="2">
        <v>2.3600598573684722E-2</v>
      </c>
      <c r="J1083" s="26" t="s">
        <v>688</v>
      </c>
    </row>
    <row r="1084" spans="1:10" ht="15.75" customHeight="1" x14ac:dyDescent="0.25">
      <c r="A1084" s="2" t="s">
        <v>756</v>
      </c>
      <c r="B1084" s="2" t="s">
        <v>331</v>
      </c>
      <c r="C1084" s="2">
        <v>2015</v>
      </c>
      <c r="D1084" s="2" t="s">
        <v>241</v>
      </c>
      <c r="E1084" s="2" t="s">
        <v>627</v>
      </c>
      <c r="F1084" s="2" t="s">
        <v>759</v>
      </c>
      <c r="G1084" s="2">
        <v>22</v>
      </c>
      <c r="H1084" s="2">
        <v>5.7641788152977998E-3</v>
      </c>
      <c r="I1084" s="2">
        <v>6.4558802731335364E-3</v>
      </c>
      <c r="J1084" s="26" t="s">
        <v>689</v>
      </c>
    </row>
    <row r="1085" spans="1:10" ht="15.75" customHeight="1" x14ac:dyDescent="0.25">
      <c r="A1085" s="2" t="s">
        <v>756</v>
      </c>
      <c r="B1085" s="2" t="s">
        <v>331</v>
      </c>
      <c r="C1085" s="2">
        <v>2015</v>
      </c>
      <c r="D1085" s="2" t="s">
        <v>241</v>
      </c>
      <c r="E1085" s="2" t="s">
        <v>627</v>
      </c>
      <c r="F1085" s="2" t="s">
        <v>757</v>
      </c>
      <c r="G1085" s="2">
        <v>23</v>
      </c>
      <c r="H1085" s="2">
        <v>2.04832199960947E-2</v>
      </c>
      <c r="I1085" s="2">
        <v>2.2941206395626065E-2</v>
      </c>
      <c r="J1085" s="26" t="s">
        <v>688</v>
      </c>
    </row>
    <row r="1086" spans="1:10" ht="15.75" customHeight="1" x14ac:dyDescent="0.25">
      <c r="A1086" s="2" t="s">
        <v>756</v>
      </c>
      <c r="B1086" s="2" t="s">
        <v>331</v>
      </c>
      <c r="C1086" s="2">
        <v>2015</v>
      </c>
      <c r="D1086" s="2" t="s">
        <v>241</v>
      </c>
      <c r="E1086" s="2" t="s">
        <v>627</v>
      </c>
      <c r="F1086" s="2" t="s">
        <v>761</v>
      </c>
      <c r="G1086" s="2">
        <v>23</v>
      </c>
      <c r="H1086" s="2">
        <v>1.2068718206137E-3</v>
      </c>
      <c r="I1086" s="2">
        <v>1.3516964390873441E-3</v>
      </c>
      <c r="J1086" s="26" t="s">
        <v>688</v>
      </c>
    </row>
    <row r="1087" spans="1:10" ht="15.75" customHeight="1" x14ac:dyDescent="0.25">
      <c r="A1087" s="2" t="s">
        <v>756</v>
      </c>
      <c r="B1087" s="2" t="s">
        <v>331</v>
      </c>
      <c r="C1087" s="2">
        <v>2015</v>
      </c>
      <c r="D1087" s="2" t="s">
        <v>241</v>
      </c>
      <c r="E1087" s="2" t="s">
        <v>627</v>
      </c>
      <c r="F1087" s="2" t="s">
        <v>759</v>
      </c>
      <c r="G1087" s="2">
        <v>24</v>
      </c>
      <c r="H1087" s="2">
        <v>3.9003968704492001E-3</v>
      </c>
      <c r="I1087" s="2">
        <v>4.3684444949031046E-3</v>
      </c>
      <c r="J1087" s="26" t="s">
        <v>689</v>
      </c>
    </row>
    <row r="1088" spans="1:10" ht="15.75" customHeight="1" x14ac:dyDescent="0.25">
      <c r="A1088" s="2" t="s">
        <v>756</v>
      </c>
      <c r="B1088" s="2" t="s">
        <v>331</v>
      </c>
      <c r="C1088" s="2">
        <v>2015</v>
      </c>
      <c r="D1088" s="2" t="s">
        <v>241</v>
      </c>
      <c r="E1088" s="2" t="s">
        <v>627</v>
      </c>
      <c r="F1088" s="2" t="s">
        <v>757</v>
      </c>
      <c r="G1088" s="2">
        <v>24</v>
      </c>
      <c r="H1088" s="2">
        <v>2.0041638985276201E-2</v>
      </c>
      <c r="I1088" s="2">
        <v>2.2446635663509348E-2</v>
      </c>
      <c r="J1088" s="26" t="s">
        <v>688</v>
      </c>
    </row>
    <row r="1089" spans="1:10" ht="15.75" customHeight="1" x14ac:dyDescent="0.25">
      <c r="A1089" s="2" t="s">
        <v>756</v>
      </c>
      <c r="B1089" s="2" t="s">
        <v>331</v>
      </c>
      <c r="C1089" s="2">
        <v>2015</v>
      </c>
      <c r="D1089" s="2" t="s">
        <v>241</v>
      </c>
      <c r="E1089" s="2" t="s">
        <v>627</v>
      </c>
      <c r="F1089" s="2" t="s">
        <v>759</v>
      </c>
      <c r="G1089" s="2">
        <v>25</v>
      </c>
      <c r="H1089" s="2">
        <v>2.5328357005492E-3</v>
      </c>
      <c r="I1089" s="2">
        <v>2.8367759846151044E-3</v>
      </c>
      <c r="J1089" s="26" t="s">
        <v>689</v>
      </c>
    </row>
    <row r="1090" spans="1:10" ht="15.75" customHeight="1" x14ac:dyDescent="0.25">
      <c r="A1090" s="2" t="s">
        <v>756</v>
      </c>
      <c r="B1090" s="2" t="s">
        <v>331</v>
      </c>
      <c r="C1090" s="2">
        <v>2015</v>
      </c>
      <c r="D1090" s="2" t="s">
        <v>241</v>
      </c>
      <c r="E1090" s="2" t="s">
        <v>627</v>
      </c>
      <c r="F1090" s="2" t="s">
        <v>757</v>
      </c>
      <c r="G1090" s="2">
        <v>25</v>
      </c>
      <c r="H1090" s="2">
        <v>1.9411267712712298E-2</v>
      </c>
      <c r="I1090" s="2">
        <v>2.1740619838237777E-2</v>
      </c>
      <c r="J1090" s="26" t="s">
        <v>688</v>
      </c>
    </row>
    <row r="1091" spans="1:10" ht="15.75" customHeight="1" x14ac:dyDescent="0.25">
      <c r="A1091" s="2" t="s">
        <v>756</v>
      </c>
      <c r="B1091" s="2" t="s">
        <v>331</v>
      </c>
      <c r="C1091" s="2">
        <v>2015</v>
      </c>
      <c r="D1091" s="2" t="s">
        <v>241</v>
      </c>
      <c r="E1091" s="2" t="s">
        <v>627</v>
      </c>
      <c r="F1091" s="2" t="s">
        <v>761</v>
      </c>
      <c r="G1091" s="2">
        <v>25</v>
      </c>
      <c r="H1091" s="2">
        <v>1.1706646764650999E-3</v>
      </c>
      <c r="I1091" s="2">
        <v>1.311144437640912E-3</v>
      </c>
      <c r="J1091" s="26" t="s">
        <v>688</v>
      </c>
    </row>
    <row r="1092" spans="1:10" ht="15.75" customHeight="1" x14ac:dyDescent="0.25">
      <c r="A1092" s="2" t="s">
        <v>756</v>
      </c>
      <c r="B1092" s="2" t="s">
        <v>331</v>
      </c>
      <c r="C1092" s="2">
        <v>2015</v>
      </c>
      <c r="D1092" s="2" t="s">
        <v>241</v>
      </c>
      <c r="E1092" s="2" t="s">
        <v>627</v>
      </c>
      <c r="F1092" s="2" t="s">
        <v>761</v>
      </c>
      <c r="G1092" s="2">
        <v>26</v>
      </c>
      <c r="H1092" s="2">
        <v>1.1379566276446E-3</v>
      </c>
      <c r="I1092" s="2">
        <v>1.2745114229619522E-3</v>
      </c>
      <c r="J1092" s="26" t="s">
        <v>688</v>
      </c>
    </row>
    <row r="1093" spans="1:10" ht="15.75" customHeight="1" x14ac:dyDescent="0.25">
      <c r="A1093" s="2" t="s">
        <v>756</v>
      </c>
      <c r="B1093" s="2" t="s">
        <v>331</v>
      </c>
      <c r="C1093" s="2">
        <v>2015</v>
      </c>
      <c r="D1093" s="2" t="s">
        <v>241</v>
      </c>
      <c r="E1093" s="2" t="s">
        <v>627</v>
      </c>
      <c r="F1093" s="2" t="s">
        <v>759</v>
      </c>
      <c r="G1093" s="2">
        <v>26</v>
      </c>
      <c r="H1093" s="2">
        <v>1.2068718206137E-3</v>
      </c>
      <c r="I1093" s="2">
        <v>1.3516964390873441E-3</v>
      </c>
      <c r="J1093" s="26" t="s">
        <v>689</v>
      </c>
    </row>
    <row r="1094" spans="1:10" ht="15.75" customHeight="1" x14ac:dyDescent="0.25">
      <c r="A1094" s="2" t="s">
        <v>756</v>
      </c>
      <c r="B1094" s="2" t="s">
        <v>331</v>
      </c>
      <c r="C1094" s="2">
        <v>2015</v>
      </c>
      <c r="D1094" s="2" t="s">
        <v>241</v>
      </c>
      <c r="E1094" s="2" t="s">
        <v>627</v>
      </c>
      <c r="F1094" s="2" t="s">
        <v>757</v>
      </c>
      <c r="G1094" s="2">
        <v>26</v>
      </c>
      <c r="H1094" s="2">
        <v>1.8678370863199199E-2</v>
      </c>
      <c r="I1094" s="2">
        <v>2.0919775366783105E-2</v>
      </c>
      <c r="J1094" s="26" t="s">
        <v>688</v>
      </c>
    </row>
    <row r="1095" spans="1:10" ht="15.75" customHeight="1" x14ac:dyDescent="0.25">
      <c r="A1095" s="2" t="s">
        <v>756</v>
      </c>
      <c r="B1095" s="2" t="s">
        <v>331</v>
      </c>
      <c r="C1095" s="2">
        <v>2015</v>
      </c>
      <c r="D1095" s="2" t="s">
        <v>241</v>
      </c>
      <c r="E1095" s="2" t="s">
        <v>627</v>
      </c>
      <c r="F1095" s="2" t="s">
        <v>759</v>
      </c>
      <c r="G1095" s="2">
        <v>27</v>
      </c>
      <c r="H1095" s="2">
        <v>2.3086213041096999E-3</v>
      </c>
      <c r="I1095" s="2">
        <v>2.5856558606028642E-3</v>
      </c>
      <c r="J1095" s="26" t="s">
        <v>689</v>
      </c>
    </row>
    <row r="1096" spans="1:10" ht="15.75" customHeight="1" x14ac:dyDescent="0.25">
      <c r="A1096" s="2" t="s">
        <v>756</v>
      </c>
      <c r="B1096" s="2" t="s">
        <v>331</v>
      </c>
      <c r="C1096" s="2">
        <v>2015</v>
      </c>
      <c r="D1096" s="2" t="s">
        <v>241</v>
      </c>
      <c r="E1096" s="2" t="s">
        <v>627</v>
      </c>
      <c r="F1096" s="2" t="s">
        <v>757</v>
      </c>
      <c r="G1096" s="2">
        <v>27</v>
      </c>
      <c r="H1096" s="2">
        <v>3.6698700860142701E-2</v>
      </c>
      <c r="I1096" s="2">
        <v>4.1102544963359827E-2</v>
      </c>
      <c r="J1096" s="26" t="s">
        <v>688</v>
      </c>
    </row>
    <row r="1097" spans="1:10" ht="15.75" customHeight="1" x14ac:dyDescent="0.25">
      <c r="A1097" s="2" t="s">
        <v>756</v>
      </c>
      <c r="B1097" s="2" t="s">
        <v>331</v>
      </c>
      <c r="C1097" s="2">
        <v>2015</v>
      </c>
      <c r="D1097" s="2" t="s">
        <v>241</v>
      </c>
      <c r="E1097" s="2" t="s">
        <v>627</v>
      </c>
      <c r="F1097" s="2" t="s">
        <v>761</v>
      </c>
      <c r="G1097" s="2">
        <v>28</v>
      </c>
      <c r="H1097" s="2">
        <v>1.1134244268760001E-3</v>
      </c>
      <c r="I1097" s="2">
        <v>1.2470353581011202E-3</v>
      </c>
      <c r="J1097" s="26" t="s">
        <v>688</v>
      </c>
    </row>
    <row r="1098" spans="1:10" ht="15.75" customHeight="1" x14ac:dyDescent="0.25">
      <c r="A1098" s="2" t="s">
        <v>756</v>
      </c>
      <c r="B1098" s="2" t="s">
        <v>331</v>
      </c>
      <c r="C1098" s="2">
        <v>2015</v>
      </c>
      <c r="D1098" s="2" t="s">
        <v>241</v>
      </c>
      <c r="E1098" s="2" t="s">
        <v>627</v>
      </c>
      <c r="F1098" s="2" t="s">
        <v>759</v>
      </c>
      <c r="G1098" s="2">
        <v>28</v>
      </c>
      <c r="H1098" s="2">
        <v>1.1134244268760001E-3</v>
      </c>
      <c r="I1098" s="2">
        <v>1.2470353581011202E-3</v>
      </c>
      <c r="J1098" s="26" t="s">
        <v>689</v>
      </c>
    </row>
    <row r="1099" spans="1:10" ht="15.75" customHeight="1" x14ac:dyDescent="0.25">
      <c r="A1099" s="2" t="s">
        <v>756</v>
      </c>
      <c r="B1099" s="2" t="s">
        <v>331</v>
      </c>
      <c r="C1099" s="2">
        <v>2015</v>
      </c>
      <c r="D1099" s="2" t="s">
        <v>241</v>
      </c>
      <c r="E1099" s="2" t="s">
        <v>627</v>
      </c>
      <c r="F1099" s="2" t="s">
        <v>757</v>
      </c>
      <c r="G1099" s="2">
        <v>28</v>
      </c>
      <c r="H1099" s="2">
        <v>1.7904426902532598E-2</v>
      </c>
      <c r="I1099" s="2">
        <v>2.0052958130836511E-2</v>
      </c>
      <c r="J1099" s="26" t="s">
        <v>688</v>
      </c>
    </row>
    <row r="1100" spans="1:10" ht="15.75" customHeight="1" x14ac:dyDescent="0.25">
      <c r="A1100" s="2" t="s">
        <v>756</v>
      </c>
      <c r="B1100" s="2" t="s">
        <v>331</v>
      </c>
      <c r="C1100" s="2">
        <v>2015</v>
      </c>
      <c r="D1100" s="2" t="s">
        <v>241</v>
      </c>
      <c r="E1100" s="2" t="s">
        <v>627</v>
      </c>
      <c r="F1100" s="2" t="s">
        <v>759</v>
      </c>
      <c r="G1100" s="2">
        <v>29</v>
      </c>
      <c r="H1100" s="2">
        <v>1.0784037876874E-3</v>
      </c>
      <c r="I1100" s="2">
        <v>1.2078122422098882E-3</v>
      </c>
      <c r="J1100" s="26" t="s">
        <v>689</v>
      </c>
    </row>
    <row r="1101" spans="1:10" ht="15.75" customHeight="1" x14ac:dyDescent="0.25">
      <c r="A1101" s="2" t="s">
        <v>756</v>
      </c>
      <c r="B1101" s="2" t="s">
        <v>331</v>
      </c>
      <c r="C1101" s="2">
        <v>2015</v>
      </c>
      <c r="D1101" s="2" t="s">
        <v>241</v>
      </c>
      <c r="E1101" s="2" t="s">
        <v>627</v>
      </c>
      <c r="F1101" s="2" t="s">
        <v>757</v>
      </c>
      <c r="G1101" s="2">
        <v>29</v>
      </c>
      <c r="H1101" s="2">
        <v>1.7503971233964001E-2</v>
      </c>
      <c r="I1101" s="2">
        <v>1.9604447782039684E-2</v>
      </c>
      <c r="J1101" s="26" t="s">
        <v>688</v>
      </c>
    </row>
    <row r="1102" spans="1:10" ht="15.75" customHeight="1" x14ac:dyDescent="0.25">
      <c r="A1102" s="2" t="s">
        <v>756</v>
      </c>
      <c r="B1102" s="2" t="s">
        <v>331</v>
      </c>
      <c r="C1102" s="2">
        <v>2015</v>
      </c>
      <c r="D1102" s="2" t="s">
        <v>241</v>
      </c>
      <c r="E1102" s="2" t="s">
        <v>627</v>
      </c>
      <c r="F1102" s="2" t="s">
        <v>761</v>
      </c>
      <c r="G1102" s="2">
        <v>30</v>
      </c>
      <c r="H1102" s="2">
        <v>1.0784037876874E-3</v>
      </c>
      <c r="I1102" s="2">
        <v>1.2078122422098882E-3</v>
      </c>
      <c r="J1102" s="26" t="s">
        <v>688</v>
      </c>
    </row>
    <row r="1103" spans="1:10" ht="15.75" customHeight="1" x14ac:dyDescent="0.25">
      <c r="A1103" s="2" t="s">
        <v>756</v>
      </c>
      <c r="B1103" s="2" t="s">
        <v>331</v>
      </c>
      <c r="C1103" s="2">
        <v>2015</v>
      </c>
      <c r="D1103" s="2" t="s">
        <v>241</v>
      </c>
      <c r="E1103" s="2" t="s">
        <v>627</v>
      </c>
      <c r="F1103" s="2" t="s">
        <v>759</v>
      </c>
      <c r="G1103" s="2">
        <v>30</v>
      </c>
      <c r="H1103" s="2">
        <v>2.0598291885107999E-3</v>
      </c>
      <c r="I1103" s="2">
        <v>2.3070086911320961E-3</v>
      </c>
      <c r="J1103" s="26" t="s">
        <v>689</v>
      </c>
    </row>
    <row r="1104" spans="1:10" ht="15.75" customHeight="1" x14ac:dyDescent="0.25">
      <c r="A1104" s="2" t="s">
        <v>756</v>
      </c>
      <c r="B1104" s="2" t="s">
        <v>331</v>
      </c>
      <c r="C1104" s="2">
        <v>2015</v>
      </c>
      <c r="D1104" s="2" t="s">
        <v>241</v>
      </c>
      <c r="E1104" s="2" t="s">
        <v>627</v>
      </c>
      <c r="F1104" s="2" t="s">
        <v>759</v>
      </c>
      <c r="G1104" s="2">
        <v>31</v>
      </c>
      <c r="H1104" s="2">
        <v>2.0113652572036002E-3</v>
      </c>
      <c r="I1104" s="2">
        <v>2.2527290880680322E-3</v>
      </c>
      <c r="J1104" s="26" t="s">
        <v>689</v>
      </c>
    </row>
    <row r="1105" spans="1:10" ht="15.75" customHeight="1" x14ac:dyDescent="0.25">
      <c r="A1105" s="2" t="s">
        <v>756</v>
      </c>
      <c r="B1105" s="2" t="s">
        <v>331</v>
      </c>
      <c r="C1105" s="2">
        <v>2015</v>
      </c>
      <c r="D1105" s="2" t="s">
        <v>241</v>
      </c>
      <c r="E1105" s="2" t="s">
        <v>627</v>
      </c>
      <c r="F1105" s="2" t="s">
        <v>758</v>
      </c>
      <c r="G1105" s="2">
        <v>31</v>
      </c>
      <c r="H1105" s="2">
        <v>1.0376872960478E-3</v>
      </c>
      <c r="I1105" s="2">
        <v>1.1622097715735362E-3</v>
      </c>
      <c r="J1105" s="26" t="s">
        <v>688</v>
      </c>
    </row>
    <row r="1106" spans="1:10" ht="15.75" customHeight="1" x14ac:dyDescent="0.25">
      <c r="A1106" s="2" t="s">
        <v>756</v>
      </c>
      <c r="B1106" s="2" t="s">
        <v>331</v>
      </c>
      <c r="C1106" s="2">
        <v>2015</v>
      </c>
      <c r="D1106" s="2" t="s">
        <v>241</v>
      </c>
      <c r="E1106" s="2" t="s">
        <v>627</v>
      </c>
      <c r="F1106" s="2" t="s">
        <v>761</v>
      </c>
      <c r="G1106" s="2">
        <v>31</v>
      </c>
      <c r="H1106" s="2">
        <v>1.0376872960478E-3</v>
      </c>
      <c r="I1106" s="2">
        <v>1.1622097715735362E-3</v>
      </c>
      <c r="J1106" s="26" t="s">
        <v>688</v>
      </c>
    </row>
    <row r="1107" spans="1:10" ht="15.75" customHeight="1" x14ac:dyDescent="0.25">
      <c r="A1107" s="2" t="s">
        <v>756</v>
      </c>
      <c r="B1107" s="2" t="s">
        <v>331</v>
      </c>
      <c r="C1107" s="2">
        <v>2015</v>
      </c>
      <c r="D1107" s="2" t="s">
        <v>241</v>
      </c>
      <c r="E1107" s="2" t="s">
        <v>627</v>
      </c>
      <c r="F1107" s="2" t="s">
        <v>758</v>
      </c>
      <c r="G1107" s="2">
        <v>32</v>
      </c>
      <c r="H1107" s="2">
        <v>2.0388166885822998E-3</v>
      </c>
      <c r="I1107" s="2">
        <v>2.2834746912121762E-3</v>
      </c>
      <c r="J1107" s="26" t="s">
        <v>688</v>
      </c>
    </row>
    <row r="1108" spans="1:10" ht="15.75" customHeight="1" x14ac:dyDescent="0.25">
      <c r="A1108" s="2" t="s">
        <v>756</v>
      </c>
      <c r="B1108" s="2" t="s">
        <v>331</v>
      </c>
      <c r="C1108" s="2">
        <v>2015</v>
      </c>
      <c r="D1108" s="2" t="s">
        <v>241</v>
      </c>
      <c r="E1108" s="2" t="s">
        <v>627</v>
      </c>
      <c r="F1108" s="2" t="s">
        <v>761</v>
      </c>
      <c r="G1108" s="2">
        <v>32</v>
      </c>
      <c r="H1108" s="2">
        <v>2.0388166885822998E-3</v>
      </c>
      <c r="I1108" s="2">
        <v>2.2834746912121762E-3</v>
      </c>
      <c r="J1108" s="26" t="s">
        <v>688</v>
      </c>
    </row>
    <row r="1109" spans="1:10" ht="15.75" customHeight="1" x14ac:dyDescent="0.25">
      <c r="A1109" s="2" t="s">
        <v>756</v>
      </c>
      <c r="B1109" s="2" t="s">
        <v>331</v>
      </c>
      <c r="C1109" s="2">
        <v>2015</v>
      </c>
      <c r="D1109" s="2" t="s">
        <v>241</v>
      </c>
      <c r="E1109" s="2" t="s">
        <v>627</v>
      </c>
      <c r="F1109" s="2" t="s">
        <v>759</v>
      </c>
      <c r="G1109" s="2">
        <v>32</v>
      </c>
      <c r="H1109" s="2">
        <v>9.7244279459120003E-4</v>
      </c>
      <c r="I1109" s="2">
        <v>1.0891359299421441E-3</v>
      </c>
      <c r="J1109" s="26" t="s">
        <v>689</v>
      </c>
    </row>
    <row r="1110" spans="1:10" ht="15.75" customHeight="1" x14ac:dyDescent="0.25">
      <c r="A1110" s="2" t="s">
        <v>756</v>
      </c>
      <c r="B1110" s="2" t="s">
        <v>331</v>
      </c>
      <c r="C1110" s="2">
        <v>2015</v>
      </c>
      <c r="D1110" s="2" t="s">
        <v>241</v>
      </c>
      <c r="E1110" s="2" t="s">
        <v>627</v>
      </c>
      <c r="F1110" s="2" t="s">
        <v>758</v>
      </c>
      <c r="G1110" s="2">
        <v>33</v>
      </c>
      <c r="H1110" s="2">
        <v>9.9469046108420001E-4</v>
      </c>
      <c r="I1110" s="2">
        <v>1.1140533164143041E-3</v>
      </c>
      <c r="J1110" s="26" t="s">
        <v>688</v>
      </c>
    </row>
    <row r="1111" spans="1:10" ht="15.75" customHeight="1" x14ac:dyDescent="0.25">
      <c r="A1111" s="2" t="s">
        <v>756</v>
      </c>
      <c r="B1111" s="2" t="s">
        <v>331</v>
      </c>
      <c r="C1111" s="2">
        <v>2015</v>
      </c>
      <c r="D1111" s="2" t="s">
        <v>241</v>
      </c>
      <c r="E1111" s="2" t="s">
        <v>627</v>
      </c>
      <c r="F1111" s="2" t="s">
        <v>761</v>
      </c>
      <c r="G1111" s="2">
        <v>33</v>
      </c>
      <c r="H1111" s="2">
        <v>9.9469046108420001E-4</v>
      </c>
      <c r="I1111" s="2">
        <v>1.1140533164143041E-3</v>
      </c>
      <c r="J1111" s="26" t="s">
        <v>688</v>
      </c>
    </row>
    <row r="1112" spans="1:10" ht="15.75" customHeight="1" x14ac:dyDescent="0.25">
      <c r="A1112" s="2" t="s">
        <v>756</v>
      </c>
      <c r="B1112" s="2" t="s">
        <v>331</v>
      </c>
      <c r="C1112" s="2">
        <v>2015</v>
      </c>
      <c r="D1112" s="2" t="s">
        <v>241</v>
      </c>
      <c r="E1112" s="2" t="s">
        <v>627</v>
      </c>
      <c r="F1112" s="2" t="s">
        <v>758</v>
      </c>
      <c r="G1112" s="2">
        <v>34</v>
      </c>
      <c r="H1112" s="2">
        <v>9.7244279459120003E-4</v>
      </c>
      <c r="I1112" s="2">
        <v>1.0891359299421441E-3</v>
      </c>
      <c r="J1112" s="26" t="s">
        <v>688</v>
      </c>
    </row>
    <row r="1113" spans="1:10" ht="15.75" customHeight="1" x14ac:dyDescent="0.25">
      <c r="A1113" s="2" t="s">
        <v>756</v>
      </c>
      <c r="B1113" s="2" t="s">
        <v>331</v>
      </c>
      <c r="C1113" s="2">
        <v>2015</v>
      </c>
      <c r="D1113" s="2" t="s">
        <v>241</v>
      </c>
      <c r="E1113" s="2" t="s">
        <v>627</v>
      </c>
      <c r="F1113" s="2" t="s">
        <v>761</v>
      </c>
      <c r="G1113" s="2">
        <v>34</v>
      </c>
      <c r="H1113" s="2">
        <v>9.7244279459120003E-4</v>
      </c>
      <c r="I1113" s="2">
        <v>1.0891359299421441E-3</v>
      </c>
      <c r="J1113" s="26" t="s">
        <v>688</v>
      </c>
    </row>
    <row r="1114" spans="1:10" ht="15.75" customHeight="1" x14ac:dyDescent="0.25">
      <c r="A1114" s="2" t="s">
        <v>756</v>
      </c>
      <c r="B1114" s="2" t="s">
        <v>331</v>
      </c>
      <c r="C1114" s="2">
        <v>2015</v>
      </c>
      <c r="D1114" s="2" t="s">
        <v>241</v>
      </c>
      <c r="E1114" s="2" t="s">
        <v>627</v>
      </c>
      <c r="F1114" s="2" t="s">
        <v>757</v>
      </c>
      <c r="G1114" s="2">
        <v>35</v>
      </c>
      <c r="H1114" s="2">
        <v>3.0321013182401699E-2</v>
      </c>
      <c r="I1114" s="2">
        <v>3.3959534764289909E-2</v>
      </c>
      <c r="J1114" s="26" t="s">
        <v>688</v>
      </c>
    </row>
    <row r="1115" spans="1:10" ht="15.75" customHeight="1" x14ac:dyDescent="0.25">
      <c r="A1115" s="2" t="s">
        <v>756</v>
      </c>
      <c r="B1115" s="2" t="s">
        <v>331</v>
      </c>
      <c r="C1115" s="2">
        <v>2015</v>
      </c>
      <c r="D1115" s="2" t="s">
        <v>241</v>
      </c>
      <c r="E1115" s="2" t="s">
        <v>627</v>
      </c>
      <c r="F1115" s="2" t="s">
        <v>759</v>
      </c>
      <c r="G1115" s="2">
        <v>37</v>
      </c>
      <c r="H1115" s="2">
        <v>1.6845007194205999E-3</v>
      </c>
      <c r="I1115" s="2">
        <v>1.8866408057510722E-3</v>
      </c>
      <c r="J1115" s="26" t="s">
        <v>689</v>
      </c>
    </row>
    <row r="1116" spans="1:10" ht="15.75" customHeight="1" x14ac:dyDescent="0.25">
      <c r="A1116" s="2" t="s">
        <v>756</v>
      </c>
      <c r="B1116" s="2" t="s">
        <v>331</v>
      </c>
      <c r="C1116" s="2">
        <v>2015</v>
      </c>
      <c r="D1116" s="2" t="s">
        <v>241</v>
      </c>
      <c r="E1116" s="2" t="s">
        <v>627</v>
      </c>
      <c r="F1116" s="2" t="s">
        <v>757</v>
      </c>
      <c r="G1116" s="2">
        <v>38</v>
      </c>
      <c r="H1116" s="2">
        <v>1.41634456813335E-2</v>
      </c>
      <c r="I1116" s="2">
        <v>1.586305916309352E-2</v>
      </c>
      <c r="J1116" s="26" t="s">
        <v>688</v>
      </c>
    </row>
    <row r="1117" spans="1:10" ht="15.75" customHeight="1" x14ac:dyDescent="0.25">
      <c r="A1117" s="2" t="s">
        <v>756</v>
      </c>
      <c r="B1117" s="2" t="s">
        <v>331</v>
      </c>
      <c r="C1117" s="2">
        <v>2015</v>
      </c>
      <c r="D1117" s="2" t="s">
        <v>241</v>
      </c>
      <c r="E1117" s="2" t="s">
        <v>627</v>
      </c>
      <c r="F1117" s="2" t="s">
        <v>757</v>
      </c>
      <c r="G1117" s="2">
        <v>39</v>
      </c>
      <c r="H1117" s="2">
        <v>1.3908905908465399E-2</v>
      </c>
      <c r="I1117" s="2">
        <v>1.5577974617481248E-2</v>
      </c>
      <c r="J1117" s="26" t="s">
        <v>688</v>
      </c>
    </row>
    <row r="1118" spans="1:10" ht="15.75" customHeight="1" x14ac:dyDescent="0.25">
      <c r="A1118" s="2" t="s">
        <v>756</v>
      </c>
      <c r="B1118" s="2" t="s">
        <v>331</v>
      </c>
      <c r="C1118" s="2">
        <v>2015</v>
      </c>
      <c r="D1118" s="2" t="s">
        <v>241</v>
      </c>
      <c r="E1118" s="2" t="s">
        <v>627</v>
      </c>
      <c r="F1118" s="2" t="s">
        <v>759</v>
      </c>
      <c r="G1118" s="2">
        <v>39</v>
      </c>
      <c r="H1118" s="2">
        <v>7.8685808693990003E-4</v>
      </c>
      <c r="I1118" s="2">
        <v>8.8128105737268812E-4</v>
      </c>
      <c r="J1118" s="26" t="s">
        <v>689</v>
      </c>
    </row>
    <row r="1119" spans="1:10" ht="15.75" customHeight="1" x14ac:dyDescent="0.25">
      <c r="A1119" s="2" t="s">
        <v>756</v>
      </c>
      <c r="B1119" s="2" t="s">
        <v>331</v>
      </c>
      <c r="C1119" s="2">
        <v>2015</v>
      </c>
      <c r="D1119" s="2" t="s">
        <v>241</v>
      </c>
      <c r="E1119" s="2" t="s">
        <v>627</v>
      </c>
      <c r="F1119" s="2" t="s">
        <v>761</v>
      </c>
      <c r="G1119" s="2">
        <v>40</v>
      </c>
      <c r="H1119" s="2">
        <v>8.4729254012930004E-4</v>
      </c>
      <c r="I1119" s="2">
        <v>9.4896764494481619E-4</v>
      </c>
      <c r="J1119" s="26" t="s">
        <v>688</v>
      </c>
    </row>
    <row r="1120" spans="1:10" ht="15.75" customHeight="1" x14ac:dyDescent="0.25">
      <c r="A1120" s="2" t="s">
        <v>756</v>
      </c>
      <c r="B1120" s="2" t="s">
        <v>331</v>
      </c>
      <c r="C1120" s="2">
        <v>2015</v>
      </c>
      <c r="D1120" s="2" t="s">
        <v>241</v>
      </c>
      <c r="E1120" s="2" t="s">
        <v>627</v>
      </c>
      <c r="F1120" s="2" t="s">
        <v>759</v>
      </c>
      <c r="G1120" s="2">
        <v>40</v>
      </c>
      <c r="H1120" s="2">
        <v>7.727170013823E-4</v>
      </c>
      <c r="I1120" s="2">
        <v>8.6544304154817606E-4</v>
      </c>
      <c r="J1120" s="26" t="s">
        <v>689</v>
      </c>
    </row>
    <row r="1121" spans="1:10" ht="15.75" customHeight="1" x14ac:dyDescent="0.25">
      <c r="A1121" s="2" t="s">
        <v>756</v>
      </c>
      <c r="B1121" s="2" t="s">
        <v>331</v>
      </c>
      <c r="C1121" s="2">
        <v>2015</v>
      </c>
      <c r="D1121" s="2" t="s">
        <v>241</v>
      </c>
      <c r="E1121" s="2" t="s">
        <v>627</v>
      </c>
      <c r="F1121" s="2" t="s">
        <v>758</v>
      </c>
      <c r="G1121" s="2">
        <v>40</v>
      </c>
      <c r="H1121" s="2">
        <v>8.4729254012930004E-4</v>
      </c>
      <c r="I1121" s="2">
        <v>9.4896764494481619E-4</v>
      </c>
      <c r="J1121" s="26" t="s">
        <v>688</v>
      </c>
    </row>
    <row r="1122" spans="1:10" ht="15.75" customHeight="1" x14ac:dyDescent="0.25">
      <c r="A1122" s="2" t="s">
        <v>756</v>
      </c>
      <c r="B1122" s="2" t="s">
        <v>331</v>
      </c>
      <c r="C1122" s="2">
        <v>2015</v>
      </c>
      <c r="D1122" s="2" t="s">
        <v>241</v>
      </c>
      <c r="E1122" s="2" t="s">
        <v>627</v>
      </c>
      <c r="F1122" s="2" t="s">
        <v>761</v>
      </c>
      <c r="G1122" s="2">
        <v>41</v>
      </c>
      <c r="H1122" s="2">
        <v>8.372081792913E-4</v>
      </c>
      <c r="I1122" s="2">
        <v>9.3767316080625609E-4</v>
      </c>
      <c r="J1122" s="26" t="s">
        <v>688</v>
      </c>
    </row>
    <row r="1123" spans="1:10" ht="15.75" customHeight="1" x14ac:dyDescent="0.25">
      <c r="A1123" s="2" t="s">
        <v>756</v>
      </c>
      <c r="B1123" s="2" t="s">
        <v>331</v>
      </c>
      <c r="C1123" s="2">
        <v>2015</v>
      </c>
      <c r="D1123" s="2" t="s">
        <v>241</v>
      </c>
      <c r="E1123" s="2" t="s">
        <v>627</v>
      </c>
      <c r="F1123" s="2" t="s">
        <v>758</v>
      </c>
      <c r="G1123" s="2">
        <v>41</v>
      </c>
      <c r="H1123" s="2">
        <v>8.372081792913E-4</v>
      </c>
      <c r="I1123" s="2">
        <v>9.3767316080625609E-4</v>
      </c>
      <c r="J1123" s="26" t="s">
        <v>688</v>
      </c>
    </row>
    <row r="1124" spans="1:10" ht="15.75" customHeight="1" x14ac:dyDescent="0.25">
      <c r="A1124" s="2" t="s">
        <v>756</v>
      </c>
      <c r="B1124" s="2" t="s">
        <v>331</v>
      </c>
      <c r="C1124" s="2">
        <v>2015</v>
      </c>
      <c r="D1124" s="2" t="s">
        <v>241</v>
      </c>
      <c r="E1124" s="2" t="s">
        <v>627</v>
      </c>
      <c r="F1124" s="2" t="s">
        <v>757</v>
      </c>
      <c r="G1124" s="2">
        <v>43</v>
      </c>
      <c r="H1124" s="2">
        <v>2.6004267856478702E-2</v>
      </c>
      <c r="I1124" s="2">
        <v>2.912477999925615E-2</v>
      </c>
      <c r="J1124" s="26" t="s">
        <v>688</v>
      </c>
    </row>
    <row r="1125" spans="1:10" ht="15.75" customHeight="1" x14ac:dyDescent="0.25">
      <c r="A1125" s="2" t="s">
        <v>756</v>
      </c>
      <c r="B1125" s="2" t="s">
        <v>331</v>
      </c>
      <c r="C1125" s="2">
        <v>2015</v>
      </c>
      <c r="D1125" s="2" t="s">
        <v>241</v>
      </c>
      <c r="E1125" s="2" t="s">
        <v>627</v>
      </c>
      <c r="F1125" s="2" t="s">
        <v>759</v>
      </c>
      <c r="G1125" s="2">
        <v>43</v>
      </c>
      <c r="H1125" s="2">
        <v>1.4446815475821001E-3</v>
      </c>
      <c r="I1125" s="2">
        <v>1.6180433332919522E-3</v>
      </c>
      <c r="J1125" s="26" t="s">
        <v>689</v>
      </c>
    </row>
    <row r="1126" spans="1:10" ht="15.75" customHeight="1" x14ac:dyDescent="0.25">
      <c r="A1126" s="2" t="s">
        <v>756</v>
      </c>
      <c r="B1126" s="2" t="s">
        <v>331</v>
      </c>
      <c r="C1126" s="2">
        <v>2015</v>
      </c>
      <c r="D1126" s="2" t="s">
        <v>241</v>
      </c>
      <c r="E1126" s="2" t="s">
        <v>627</v>
      </c>
      <c r="F1126" s="2" t="s">
        <v>758</v>
      </c>
      <c r="G1126" s="2">
        <v>44</v>
      </c>
      <c r="H1126" s="2">
        <v>7.8685808693990003E-4</v>
      </c>
      <c r="I1126" s="2">
        <v>8.8128105737268812E-4</v>
      </c>
      <c r="J1126" s="26" t="s">
        <v>688</v>
      </c>
    </row>
    <row r="1127" spans="1:10" ht="15.75" customHeight="1" x14ac:dyDescent="0.25">
      <c r="A1127" s="2" t="s">
        <v>756</v>
      </c>
      <c r="B1127" s="2" t="s">
        <v>331</v>
      </c>
      <c r="C1127" s="2">
        <v>2015</v>
      </c>
      <c r="D1127" s="2" t="s">
        <v>241</v>
      </c>
      <c r="E1127" s="2" t="s">
        <v>627</v>
      </c>
      <c r="F1127" s="2" t="s">
        <v>761</v>
      </c>
      <c r="G1127" s="2">
        <v>44</v>
      </c>
      <c r="H1127" s="2">
        <v>7.8685808693990003E-4</v>
      </c>
      <c r="I1127" s="2">
        <v>8.8128105737268812E-4</v>
      </c>
      <c r="J1127" s="26" t="s">
        <v>688</v>
      </c>
    </row>
    <row r="1128" spans="1:10" ht="15.75" customHeight="1" x14ac:dyDescent="0.25">
      <c r="A1128" s="2" t="s">
        <v>756</v>
      </c>
      <c r="B1128" s="2" t="s">
        <v>331</v>
      </c>
      <c r="C1128" s="2">
        <v>2015</v>
      </c>
      <c r="D1128" s="2" t="s">
        <v>241</v>
      </c>
      <c r="E1128" s="2" t="s">
        <v>627</v>
      </c>
      <c r="F1128" s="2" t="s">
        <v>759</v>
      </c>
      <c r="G1128" s="2">
        <v>45</v>
      </c>
      <c r="H1128" s="2">
        <v>6.800344563089E-4</v>
      </c>
      <c r="I1128" s="2">
        <v>7.6163859106596812E-4</v>
      </c>
      <c r="J1128" s="26" t="s">
        <v>689</v>
      </c>
    </row>
    <row r="1129" spans="1:10" ht="15.75" customHeight="1" x14ac:dyDescent="0.25">
      <c r="A1129" s="2" t="s">
        <v>756</v>
      </c>
      <c r="B1129" s="2" t="s">
        <v>331</v>
      </c>
      <c r="C1129" s="2">
        <v>2015</v>
      </c>
      <c r="D1129" s="2" t="s">
        <v>241</v>
      </c>
      <c r="E1129" s="2" t="s">
        <v>627</v>
      </c>
      <c r="F1129" s="2" t="s">
        <v>758</v>
      </c>
      <c r="G1129" s="2">
        <v>45</v>
      </c>
      <c r="H1129" s="2">
        <v>7.727170013823E-4</v>
      </c>
      <c r="I1129" s="2">
        <v>8.6544304154817606E-4</v>
      </c>
      <c r="J1129" s="26" t="s">
        <v>688</v>
      </c>
    </row>
    <row r="1130" spans="1:10" ht="15.75" customHeight="1" x14ac:dyDescent="0.25">
      <c r="A1130" s="2" t="s">
        <v>756</v>
      </c>
      <c r="B1130" s="2" t="s">
        <v>331</v>
      </c>
      <c r="C1130" s="2">
        <v>2015</v>
      </c>
      <c r="D1130" s="2" t="s">
        <v>241</v>
      </c>
      <c r="E1130" s="2" t="s">
        <v>627</v>
      </c>
      <c r="F1130" s="2" t="s">
        <v>761</v>
      </c>
      <c r="G1130" s="2">
        <v>45</v>
      </c>
      <c r="H1130" s="2">
        <v>7.727170013823E-4</v>
      </c>
      <c r="I1130" s="2">
        <v>8.6544304154817606E-4</v>
      </c>
      <c r="J1130" s="26" t="s">
        <v>688</v>
      </c>
    </row>
    <row r="1131" spans="1:10" ht="15.75" customHeight="1" x14ac:dyDescent="0.25">
      <c r="A1131" s="2" t="s">
        <v>756</v>
      </c>
      <c r="B1131" s="2" t="s">
        <v>331</v>
      </c>
      <c r="C1131" s="2">
        <v>2015</v>
      </c>
      <c r="D1131" s="2" t="s">
        <v>241</v>
      </c>
      <c r="E1131" s="2" t="s">
        <v>627</v>
      </c>
      <c r="F1131" s="2" t="s">
        <v>757</v>
      </c>
      <c r="G1131" s="2">
        <v>46</v>
      </c>
      <c r="H1131" s="2">
        <v>1.2240620329976099E-2</v>
      </c>
      <c r="I1131" s="2">
        <v>1.3709494769573232E-2</v>
      </c>
      <c r="J1131" s="26" t="s">
        <v>688</v>
      </c>
    </row>
    <row r="1132" spans="1:10" ht="15.75" customHeight="1" x14ac:dyDescent="0.25">
      <c r="A1132" s="2" t="s">
        <v>756</v>
      </c>
      <c r="B1132" s="2" t="s">
        <v>331</v>
      </c>
      <c r="C1132" s="2">
        <v>2015</v>
      </c>
      <c r="D1132" s="2" t="s">
        <v>241</v>
      </c>
      <c r="E1132" s="2" t="s">
        <v>627</v>
      </c>
      <c r="F1132" s="2" t="s">
        <v>761</v>
      </c>
      <c r="G1132" s="2">
        <v>48</v>
      </c>
      <c r="H1132" s="2">
        <v>1.4446815475821001E-3</v>
      </c>
      <c r="I1132" s="2">
        <v>1.6180433332919522E-3</v>
      </c>
      <c r="J1132" s="26" t="s">
        <v>688</v>
      </c>
    </row>
    <row r="1133" spans="1:10" ht="15.75" customHeight="1" x14ac:dyDescent="0.25">
      <c r="A1133" s="2" t="s">
        <v>756</v>
      </c>
      <c r="B1133" s="2" t="s">
        <v>331</v>
      </c>
      <c r="C1133" s="2">
        <v>2015</v>
      </c>
      <c r="D1133" s="2" t="s">
        <v>241</v>
      </c>
      <c r="E1133" s="2" t="s">
        <v>627</v>
      </c>
      <c r="F1133" s="2" t="s">
        <v>759</v>
      </c>
      <c r="G1133" s="2">
        <v>48</v>
      </c>
      <c r="H1133" s="2">
        <v>6.4442498842249998E-4</v>
      </c>
      <c r="I1133" s="2">
        <v>7.217559870332001E-4</v>
      </c>
      <c r="J1133" s="26" t="s">
        <v>689</v>
      </c>
    </row>
    <row r="1134" spans="1:10" ht="15.75" customHeight="1" x14ac:dyDescent="0.25">
      <c r="A1134" s="2" t="s">
        <v>756</v>
      </c>
      <c r="B1134" s="2" t="s">
        <v>331</v>
      </c>
      <c r="C1134" s="2">
        <v>2015</v>
      </c>
      <c r="D1134" s="2" t="s">
        <v>241</v>
      </c>
      <c r="E1134" s="2" t="s">
        <v>627</v>
      </c>
      <c r="F1134" s="2" t="s">
        <v>758</v>
      </c>
      <c r="G1134" s="2">
        <v>48</v>
      </c>
      <c r="H1134" s="2">
        <v>1.4446815475821001E-3</v>
      </c>
      <c r="I1134" s="2">
        <v>1.6180433332919522E-3</v>
      </c>
      <c r="J1134" s="26" t="s">
        <v>688</v>
      </c>
    </row>
    <row r="1135" spans="1:10" ht="15.75" customHeight="1" x14ac:dyDescent="0.25">
      <c r="A1135" s="2" t="s">
        <v>756</v>
      </c>
      <c r="B1135" s="2" t="s">
        <v>331</v>
      </c>
      <c r="C1135" s="2">
        <v>2015</v>
      </c>
      <c r="D1135" s="2" t="s">
        <v>241</v>
      </c>
      <c r="E1135" s="2" t="s">
        <v>627</v>
      </c>
      <c r="F1135" s="2" t="s">
        <v>757</v>
      </c>
      <c r="G1135" s="2">
        <v>50</v>
      </c>
      <c r="H1135" s="2">
        <v>1.15996496751904E-2</v>
      </c>
      <c r="I1135" s="2">
        <v>1.2991607636213249E-2</v>
      </c>
      <c r="J1135" s="26" t="s">
        <v>688</v>
      </c>
    </row>
    <row r="1136" spans="1:10" ht="15.75" customHeight="1" x14ac:dyDescent="0.25">
      <c r="A1136" s="2" t="s">
        <v>756</v>
      </c>
      <c r="B1136" s="2" t="s">
        <v>331</v>
      </c>
      <c r="C1136" s="2">
        <v>2015</v>
      </c>
      <c r="D1136" s="2" t="s">
        <v>241</v>
      </c>
      <c r="E1136" s="2" t="s">
        <v>627</v>
      </c>
      <c r="F1136" s="2" t="s">
        <v>759</v>
      </c>
      <c r="G1136" s="2">
        <v>51</v>
      </c>
      <c r="H1136" s="2">
        <v>6.0073786880820003E-4</v>
      </c>
      <c r="I1136" s="2">
        <v>6.7282641306518412E-4</v>
      </c>
      <c r="J1136" s="26" t="s">
        <v>689</v>
      </c>
    </row>
    <row r="1137" spans="1:10" ht="15.75" customHeight="1" x14ac:dyDescent="0.25">
      <c r="A1137" s="2" t="s">
        <v>756</v>
      </c>
      <c r="B1137" s="2" t="s">
        <v>331</v>
      </c>
      <c r="C1137" s="2">
        <v>2015</v>
      </c>
      <c r="D1137" s="2" t="s">
        <v>241</v>
      </c>
      <c r="E1137" s="2" t="s">
        <v>627</v>
      </c>
      <c r="F1137" s="2" t="s">
        <v>761</v>
      </c>
      <c r="G1137" s="2">
        <v>52</v>
      </c>
      <c r="H1137" s="2">
        <v>6.800344563089E-4</v>
      </c>
      <c r="I1137" s="2">
        <v>7.6163859106596812E-4</v>
      </c>
      <c r="J1137" s="26" t="s">
        <v>688</v>
      </c>
    </row>
    <row r="1138" spans="1:10" ht="15.75" customHeight="1" x14ac:dyDescent="0.25">
      <c r="A1138" s="2" t="s">
        <v>756</v>
      </c>
      <c r="B1138" s="2" t="s">
        <v>331</v>
      </c>
      <c r="C1138" s="2">
        <v>2015</v>
      </c>
      <c r="D1138" s="2" t="s">
        <v>241</v>
      </c>
      <c r="E1138" s="2" t="s">
        <v>627</v>
      </c>
      <c r="F1138" s="2" t="s">
        <v>758</v>
      </c>
      <c r="G1138" s="2">
        <v>52</v>
      </c>
      <c r="H1138" s="2">
        <v>6.800344563089E-4</v>
      </c>
      <c r="I1138" s="2">
        <v>7.6163859106596812E-4</v>
      </c>
      <c r="J1138" s="26" t="s">
        <v>688</v>
      </c>
    </row>
    <row r="1139" spans="1:10" ht="15.75" customHeight="1" x14ac:dyDescent="0.25">
      <c r="A1139" s="2" t="s">
        <v>756</v>
      </c>
      <c r="B1139" s="2" t="s">
        <v>331</v>
      </c>
      <c r="C1139" s="2">
        <v>2015</v>
      </c>
      <c r="D1139" s="2" t="s">
        <v>241</v>
      </c>
      <c r="E1139" s="2" t="s">
        <v>627</v>
      </c>
      <c r="F1139" s="2" t="s">
        <v>759</v>
      </c>
      <c r="G1139" s="2">
        <v>54</v>
      </c>
      <c r="H1139" s="2">
        <v>5.7513901265340004E-4</v>
      </c>
      <c r="I1139" s="2">
        <v>6.4415569417180813E-4</v>
      </c>
      <c r="J1139" s="26" t="s">
        <v>689</v>
      </c>
    </row>
    <row r="1140" spans="1:10" ht="15.75" customHeight="1" x14ac:dyDescent="0.25">
      <c r="A1140" s="2" t="s">
        <v>756</v>
      </c>
      <c r="B1140" s="2" t="s">
        <v>331</v>
      </c>
      <c r="C1140" s="2">
        <v>2015</v>
      </c>
      <c r="D1140" s="2" t="s">
        <v>241</v>
      </c>
      <c r="E1140" s="2" t="s">
        <v>627</v>
      </c>
      <c r="F1140" s="2" t="s">
        <v>757</v>
      </c>
      <c r="G1140" s="2">
        <v>54</v>
      </c>
      <c r="H1140" s="2">
        <v>1.0813281871378399E-2</v>
      </c>
      <c r="I1140" s="2">
        <v>1.2110875695943808E-2</v>
      </c>
      <c r="J1140" s="26" t="s">
        <v>688</v>
      </c>
    </row>
    <row r="1141" spans="1:10" ht="15.75" customHeight="1" x14ac:dyDescent="0.25">
      <c r="A1141" s="2" t="s">
        <v>756</v>
      </c>
      <c r="B1141" s="2" t="s">
        <v>331</v>
      </c>
      <c r="C1141" s="2">
        <v>2015</v>
      </c>
      <c r="D1141" s="2" t="s">
        <v>241</v>
      </c>
      <c r="E1141" s="2" t="s">
        <v>627</v>
      </c>
      <c r="F1141" s="2" t="s">
        <v>761</v>
      </c>
      <c r="G1141" s="2">
        <v>55</v>
      </c>
      <c r="H1141" s="2">
        <v>6.4442498842249998E-4</v>
      </c>
      <c r="I1141" s="2">
        <v>7.217559870332001E-4</v>
      </c>
      <c r="J1141" s="26" t="s">
        <v>688</v>
      </c>
    </row>
    <row r="1142" spans="1:10" ht="15.75" customHeight="1" x14ac:dyDescent="0.25">
      <c r="A1142" s="2" t="s">
        <v>756</v>
      </c>
      <c r="B1142" s="2" t="s">
        <v>331</v>
      </c>
      <c r="C1142" s="2">
        <v>2015</v>
      </c>
      <c r="D1142" s="2" t="s">
        <v>241</v>
      </c>
      <c r="E1142" s="2" t="s">
        <v>627</v>
      </c>
      <c r="F1142" s="2" t="s">
        <v>759</v>
      </c>
      <c r="G1142" s="2">
        <v>55</v>
      </c>
      <c r="H1142" s="2">
        <v>1.1156274704263E-3</v>
      </c>
      <c r="I1142" s="2">
        <v>1.2495027668774561E-3</v>
      </c>
      <c r="J1142" s="26" t="s">
        <v>689</v>
      </c>
    </row>
    <row r="1143" spans="1:10" ht="15.75" customHeight="1" x14ac:dyDescent="0.25">
      <c r="A1143" s="2" t="s">
        <v>756</v>
      </c>
      <c r="B1143" s="2" t="s">
        <v>331</v>
      </c>
      <c r="C1143" s="2">
        <v>2015</v>
      </c>
      <c r="D1143" s="2" t="s">
        <v>241</v>
      </c>
      <c r="E1143" s="2" t="s">
        <v>627</v>
      </c>
      <c r="F1143" s="2" t="s">
        <v>758</v>
      </c>
      <c r="G1143" s="2">
        <v>55</v>
      </c>
      <c r="H1143" s="2">
        <v>6.4442498842249998E-4</v>
      </c>
      <c r="I1143" s="2">
        <v>7.217559870332001E-4</v>
      </c>
      <c r="J1143" s="26" t="s">
        <v>688</v>
      </c>
    </row>
    <row r="1144" spans="1:10" ht="15.75" customHeight="1" x14ac:dyDescent="0.25">
      <c r="A1144" s="2" t="s">
        <v>756</v>
      </c>
      <c r="B1144" s="2" t="s">
        <v>331</v>
      </c>
      <c r="C1144" s="2">
        <v>2015</v>
      </c>
      <c r="D1144" s="2" t="s">
        <v>241</v>
      </c>
      <c r="E1144" s="2" t="s">
        <v>627</v>
      </c>
      <c r="F1144" s="2" t="s">
        <v>757</v>
      </c>
      <c r="G1144" s="2">
        <v>57</v>
      </c>
      <c r="H1144" s="2">
        <v>1.03525025770068E-2</v>
      </c>
      <c r="I1144" s="2">
        <v>1.1594802886247616E-2</v>
      </c>
      <c r="J1144" s="26" t="s">
        <v>688</v>
      </c>
    </row>
    <row r="1145" spans="1:10" ht="15.75" customHeight="1" x14ac:dyDescent="0.25">
      <c r="A1145" s="2" t="s">
        <v>756</v>
      </c>
      <c r="B1145" s="2" t="s">
        <v>331</v>
      </c>
      <c r="C1145" s="2">
        <v>2015</v>
      </c>
      <c r="D1145" s="2" t="s">
        <v>241</v>
      </c>
      <c r="E1145" s="2" t="s">
        <v>627</v>
      </c>
      <c r="F1145" s="2" t="s">
        <v>759</v>
      </c>
      <c r="G1145" s="2">
        <v>58</v>
      </c>
      <c r="H1145" s="2">
        <v>5.3414760623129998E-4</v>
      </c>
      <c r="I1145" s="2">
        <v>5.9824531897905602E-4</v>
      </c>
      <c r="J1145" s="26" t="s">
        <v>689</v>
      </c>
    </row>
    <row r="1146" spans="1:10" ht="15.75" customHeight="1" x14ac:dyDescent="0.25">
      <c r="A1146" s="2" t="s">
        <v>756</v>
      </c>
      <c r="B1146" s="2" t="s">
        <v>331</v>
      </c>
      <c r="C1146" s="2">
        <v>2015</v>
      </c>
      <c r="D1146" s="2" t="s">
        <v>241</v>
      </c>
      <c r="E1146" s="2" t="s">
        <v>627</v>
      </c>
      <c r="F1146" s="2" t="s">
        <v>757</v>
      </c>
      <c r="G1146" s="2">
        <v>59</v>
      </c>
      <c r="H1146" s="2">
        <v>2.0081294700503301E-2</v>
      </c>
      <c r="I1146" s="2">
        <v>2.24910500645637E-2</v>
      </c>
      <c r="J1146" s="26" t="s">
        <v>688</v>
      </c>
    </row>
    <row r="1147" spans="1:10" ht="15.75" customHeight="1" x14ac:dyDescent="0.25">
      <c r="A1147" s="2" t="s">
        <v>756</v>
      </c>
      <c r="B1147" s="2" t="s">
        <v>331</v>
      </c>
      <c r="C1147" s="2">
        <v>2015</v>
      </c>
      <c r="D1147" s="2" t="s">
        <v>241</v>
      </c>
      <c r="E1147" s="2" t="s">
        <v>627</v>
      </c>
      <c r="F1147" s="2" t="s">
        <v>761</v>
      </c>
      <c r="G1147" s="2">
        <v>59</v>
      </c>
      <c r="H1147" s="2">
        <v>6.0073786880820003E-4</v>
      </c>
      <c r="I1147" s="2">
        <v>6.7282641306518412E-4</v>
      </c>
      <c r="J1147" s="26" t="s">
        <v>688</v>
      </c>
    </row>
    <row r="1148" spans="1:10" ht="15.75" customHeight="1" x14ac:dyDescent="0.25">
      <c r="A1148" s="2" t="s">
        <v>756</v>
      </c>
      <c r="B1148" s="2" t="s">
        <v>331</v>
      </c>
      <c r="C1148" s="2">
        <v>2015</v>
      </c>
      <c r="D1148" s="2" t="s">
        <v>241</v>
      </c>
      <c r="E1148" s="2" t="s">
        <v>627</v>
      </c>
      <c r="F1148" s="2" t="s">
        <v>758</v>
      </c>
      <c r="G1148" s="2">
        <v>59</v>
      </c>
      <c r="H1148" s="2">
        <v>6.0073786880820003E-4</v>
      </c>
      <c r="I1148" s="2">
        <v>6.7282641306518412E-4</v>
      </c>
      <c r="J1148" s="26" t="s">
        <v>688</v>
      </c>
    </row>
    <row r="1149" spans="1:10" ht="15.75" customHeight="1" x14ac:dyDescent="0.25">
      <c r="A1149" s="2" t="s">
        <v>756</v>
      </c>
      <c r="B1149" s="2" t="s">
        <v>331</v>
      </c>
      <c r="C1149" s="2">
        <v>2015</v>
      </c>
      <c r="D1149" s="2" t="s">
        <v>241</v>
      </c>
      <c r="E1149" s="2" t="s">
        <v>627</v>
      </c>
      <c r="F1149" s="2" t="s">
        <v>759</v>
      </c>
      <c r="G1149" s="2">
        <v>59</v>
      </c>
      <c r="H1149" s="2">
        <v>5.1853357581419998E-4</v>
      </c>
      <c r="I1149" s="2">
        <v>5.8075760491190398E-4</v>
      </c>
      <c r="J1149" s="26" t="s">
        <v>689</v>
      </c>
    </row>
    <row r="1150" spans="1:10" ht="15.75" customHeight="1" x14ac:dyDescent="0.25">
      <c r="A1150" s="2" t="s">
        <v>756</v>
      </c>
      <c r="B1150" s="2" t="s">
        <v>331</v>
      </c>
      <c r="C1150" s="2">
        <v>2015</v>
      </c>
      <c r="D1150" s="2" t="s">
        <v>241</v>
      </c>
      <c r="E1150" s="2" t="s">
        <v>627</v>
      </c>
      <c r="F1150" s="2" t="s">
        <v>759</v>
      </c>
      <c r="G1150" s="2">
        <v>60</v>
      </c>
      <c r="H1150" s="2">
        <v>5.0996185746039996E-4</v>
      </c>
      <c r="I1150" s="2">
        <v>5.7115728035564796E-4</v>
      </c>
      <c r="J1150" s="26" t="s">
        <v>689</v>
      </c>
    </row>
    <row r="1151" spans="1:10" ht="15.75" customHeight="1" x14ac:dyDescent="0.25">
      <c r="A1151" s="2" t="s">
        <v>756</v>
      </c>
      <c r="B1151" s="2" t="s">
        <v>331</v>
      </c>
      <c r="C1151" s="2">
        <v>2015</v>
      </c>
      <c r="D1151" s="2" t="s">
        <v>241</v>
      </c>
      <c r="E1151" s="2" t="s">
        <v>627</v>
      </c>
      <c r="F1151" s="2" t="s">
        <v>757</v>
      </c>
      <c r="G1151" s="2">
        <v>62</v>
      </c>
      <c r="H1151" s="2">
        <v>9.6146566793322997E-3</v>
      </c>
      <c r="I1151" s="2">
        <v>1.0768415480852177E-2</v>
      </c>
      <c r="J1151" s="26" t="s">
        <v>688</v>
      </c>
    </row>
    <row r="1152" spans="1:10" ht="15.75" customHeight="1" x14ac:dyDescent="0.25">
      <c r="A1152" s="2" t="s">
        <v>756</v>
      </c>
      <c r="B1152" s="2" t="s">
        <v>331</v>
      </c>
      <c r="C1152" s="2">
        <v>2015</v>
      </c>
      <c r="D1152" s="2" t="s">
        <v>241</v>
      </c>
      <c r="E1152" s="2" t="s">
        <v>627</v>
      </c>
      <c r="F1152" s="2" t="s">
        <v>761</v>
      </c>
      <c r="G1152" s="2">
        <v>62</v>
      </c>
      <c r="H1152" s="2">
        <v>5.7513901265340004E-4</v>
      </c>
      <c r="I1152" s="2">
        <v>6.4415569417180813E-4</v>
      </c>
      <c r="J1152" s="26" t="s">
        <v>688</v>
      </c>
    </row>
    <row r="1153" spans="1:10" ht="15.75" customHeight="1" x14ac:dyDescent="0.25">
      <c r="A1153" s="2" t="s">
        <v>756</v>
      </c>
      <c r="B1153" s="2" t="s">
        <v>331</v>
      </c>
      <c r="C1153" s="2">
        <v>2015</v>
      </c>
      <c r="D1153" s="2" t="s">
        <v>241</v>
      </c>
      <c r="E1153" s="2" t="s">
        <v>627</v>
      </c>
      <c r="F1153" s="2" t="s">
        <v>760</v>
      </c>
      <c r="G1153" s="2">
        <v>62</v>
      </c>
      <c r="H1153" s="2">
        <v>0.37330371141433699</v>
      </c>
      <c r="I1153" s="2">
        <v>0.41810015678405749</v>
      </c>
      <c r="J1153" s="26" t="s">
        <v>689</v>
      </c>
    </row>
    <row r="1154" spans="1:10" ht="15.75" customHeight="1" x14ac:dyDescent="0.25">
      <c r="A1154" s="2" t="s">
        <v>756</v>
      </c>
      <c r="B1154" s="2" t="s">
        <v>331</v>
      </c>
      <c r="C1154" s="2">
        <v>2015</v>
      </c>
      <c r="D1154" s="2" t="s">
        <v>241</v>
      </c>
      <c r="E1154" s="2" t="s">
        <v>627</v>
      </c>
      <c r="F1154" s="2" t="s">
        <v>758</v>
      </c>
      <c r="G1154" s="2">
        <v>62</v>
      </c>
      <c r="H1154" s="2">
        <v>5.7513901265340004E-4</v>
      </c>
      <c r="I1154" s="2">
        <v>6.4415569417180813E-4</v>
      </c>
      <c r="J1154" s="26" t="s">
        <v>688</v>
      </c>
    </row>
    <row r="1155" spans="1:10" ht="15.75" customHeight="1" x14ac:dyDescent="0.25">
      <c r="A1155" s="2" t="s">
        <v>756</v>
      </c>
      <c r="B1155" s="2" t="s">
        <v>331</v>
      </c>
      <c r="C1155" s="2">
        <v>2015</v>
      </c>
      <c r="D1155" s="2" t="s">
        <v>241</v>
      </c>
      <c r="E1155" s="2" t="s">
        <v>627</v>
      </c>
      <c r="F1155" s="2" t="s">
        <v>758</v>
      </c>
      <c r="G1155" s="2">
        <v>64</v>
      </c>
      <c r="H1155" s="2">
        <v>5.5916554993020004E-4</v>
      </c>
      <c r="I1155" s="2">
        <v>6.2626541592182409E-4</v>
      </c>
      <c r="J1155" s="26" t="s">
        <v>688</v>
      </c>
    </row>
    <row r="1156" spans="1:10" ht="15.75" customHeight="1" x14ac:dyDescent="0.25">
      <c r="A1156" s="2" t="s">
        <v>756</v>
      </c>
      <c r="B1156" s="2" t="s">
        <v>331</v>
      </c>
      <c r="C1156" s="2">
        <v>2015</v>
      </c>
      <c r="D1156" s="2" t="s">
        <v>241</v>
      </c>
      <c r="E1156" s="2" t="s">
        <v>627</v>
      </c>
      <c r="F1156" s="2" t="s">
        <v>759</v>
      </c>
      <c r="G1156" s="2">
        <v>64</v>
      </c>
      <c r="H1156" s="2">
        <v>9.6245630993510003E-4</v>
      </c>
      <c r="I1156" s="2">
        <v>1.0779510671273121E-3</v>
      </c>
      <c r="J1156" s="26" t="s">
        <v>689</v>
      </c>
    </row>
    <row r="1157" spans="1:10" ht="15.75" customHeight="1" x14ac:dyDescent="0.25">
      <c r="A1157" s="2" t="s">
        <v>756</v>
      </c>
      <c r="B1157" s="2" t="s">
        <v>331</v>
      </c>
      <c r="C1157" s="2">
        <v>2015</v>
      </c>
      <c r="D1157" s="2" t="s">
        <v>241</v>
      </c>
      <c r="E1157" s="2" t="s">
        <v>627</v>
      </c>
      <c r="F1157" s="2" t="s">
        <v>761</v>
      </c>
      <c r="G1157" s="2">
        <v>64</v>
      </c>
      <c r="H1157" s="2">
        <v>5.5916554993020004E-4</v>
      </c>
      <c r="I1157" s="2">
        <v>6.2626541592182409E-4</v>
      </c>
      <c r="J1157" s="26" t="s">
        <v>688</v>
      </c>
    </row>
    <row r="1158" spans="1:10" ht="15.75" customHeight="1" x14ac:dyDescent="0.25">
      <c r="A1158" s="2" t="s">
        <v>756</v>
      </c>
      <c r="B1158" s="2" t="s">
        <v>331</v>
      </c>
      <c r="C1158" s="2">
        <v>2015</v>
      </c>
      <c r="D1158" s="2" t="s">
        <v>241</v>
      </c>
      <c r="E1158" s="2" t="s">
        <v>627</v>
      </c>
      <c r="F1158" s="2" t="s">
        <v>757</v>
      </c>
      <c r="G1158" s="2">
        <v>65</v>
      </c>
      <c r="H1158" s="2">
        <v>9.3336040154098996E-3</v>
      </c>
      <c r="I1158" s="2">
        <v>1.0453636497259089E-2</v>
      </c>
      <c r="J1158" s="26" t="s">
        <v>688</v>
      </c>
    </row>
    <row r="1159" spans="1:10" ht="15.75" customHeight="1" x14ac:dyDescent="0.25">
      <c r="A1159" s="2" t="s">
        <v>756</v>
      </c>
      <c r="B1159" s="2" t="s">
        <v>331</v>
      </c>
      <c r="C1159" s="2">
        <v>2015</v>
      </c>
      <c r="D1159" s="2" t="s">
        <v>241</v>
      </c>
      <c r="E1159" s="2" t="s">
        <v>627</v>
      </c>
      <c r="F1159" s="2" t="s">
        <v>758</v>
      </c>
      <c r="G1159" s="2">
        <v>65</v>
      </c>
      <c r="H1159" s="2">
        <v>5.5646192049609998E-4</v>
      </c>
      <c r="I1159" s="2">
        <v>6.2323735095563208E-4</v>
      </c>
      <c r="J1159" s="26" t="s">
        <v>688</v>
      </c>
    </row>
    <row r="1160" spans="1:10" ht="15.75" customHeight="1" x14ac:dyDescent="0.25">
      <c r="A1160" s="2" t="s">
        <v>756</v>
      </c>
      <c r="B1160" s="2" t="s">
        <v>331</v>
      </c>
      <c r="C1160" s="2">
        <v>2015</v>
      </c>
      <c r="D1160" s="2" t="s">
        <v>241</v>
      </c>
      <c r="E1160" s="2" t="s">
        <v>627</v>
      </c>
      <c r="F1160" s="2" t="s">
        <v>761</v>
      </c>
      <c r="G1160" s="2">
        <v>65</v>
      </c>
      <c r="H1160" s="2">
        <v>5.5646192049609998E-4</v>
      </c>
      <c r="I1160" s="2">
        <v>6.2323735095563208E-4</v>
      </c>
      <c r="J1160" s="26" t="s">
        <v>688</v>
      </c>
    </row>
    <row r="1161" spans="1:10" ht="15.75" customHeight="1" x14ac:dyDescent="0.25">
      <c r="A1161" s="2" t="s">
        <v>756</v>
      </c>
      <c r="B1161" s="2" t="s">
        <v>331</v>
      </c>
      <c r="C1161" s="2">
        <v>2015</v>
      </c>
      <c r="D1161" s="2" t="s">
        <v>241</v>
      </c>
      <c r="E1161" s="2" t="s">
        <v>627</v>
      </c>
      <c r="F1161" s="2" t="s">
        <v>759</v>
      </c>
      <c r="G1161" s="2">
        <v>66</v>
      </c>
      <c r="H1161" s="2">
        <v>4.6491785906259999E-4</v>
      </c>
      <c r="I1161" s="2">
        <v>5.2070800215011205E-4</v>
      </c>
      <c r="J1161" s="26" t="s">
        <v>689</v>
      </c>
    </row>
    <row r="1162" spans="1:10" ht="15.75" customHeight="1" x14ac:dyDescent="0.25">
      <c r="A1162" s="2" t="s">
        <v>756</v>
      </c>
      <c r="B1162" s="2" t="s">
        <v>331</v>
      </c>
      <c r="C1162" s="2">
        <v>2015</v>
      </c>
      <c r="D1162" s="2" t="s">
        <v>241</v>
      </c>
      <c r="E1162" s="2" t="s">
        <v>627</v>
      </c>
      <c r="F1162" s="2" t="s">
        <v>757</v>
      </c>
      <c r="G1162" s="2">
        <v>66</v>
      </c>
      <c r="H1162" s="2">
        <v>9.1793127357960008E-3</v>
      </c>
      <c r="I1162" s="2">
        <v>1.0280830264091522E-2</v>
      </c>
      <c r="J1162" s="26" t="s">
        <v>688</v>
      </c>
    </row>
    <row r="1163" spans="1:10" ht="15.75" customHeight="1" x14ac:dyDescent="0.25">
      <c r="A1163" s="2" t="s">
        <v>756</v>
      </c>
      <c r="B1163" s="2" t="s">
        <v>331</v>
      </c>
      <c r="C1163" s="2">
        <v>2015</v>
      </c>
      <c r="D1163" s="2" t="s">
        <v>241</v>
      </c>
      <c r="E1163" s="2" t="s">
        <v>627</v>
      </c>
      <c r="F1163" s="2" t="s">
        <v>761</v>
      </c>
      <c r="G1163" s="2">
        <v>68</v>
      </c>
      <c r="H1163" s="2">
        <v>5.3414760623129998E-4</v>
      </c>
      <c r="I1163" s="2">
        <v>5.9824531897905602E-4</v>
      </c>
      <c r="J1163" s="26" t="s">
        <v>688</v>
      </c>
    </row>
    <row r="1164" spans="1:10" ht="15.75" customHeight="1" x14ac:dyDescent="0.25">
      <c r="A1164" s="2" t="s">
        <v>756</v>
      </c>
      <c r="B1164" s="2" t="s">
        <v>331</v>
      </c>
      <c r="C1164" s="2">
        <v>2015</v>
      </c>
      <c r="D1164" s="2" t="s">
        <v>241</v>
      </c>
      <c r="E1164" s="2" t="s">
        <v>627</v>
      </c>
      <c r="F1164" s="2" t="s">
        <v>758</v>
      </c>
      <c r="G1164" s="2">
        <v>68</v>
      </c>
      <c r="H1164" s="2">
        <v>5.3414760623129998E-4</v>
      </c>
      <c r="I1164" s="2">
        <v>5.9824531897905602E-4</v>
      </c>
      <c r="J1164" s="26" t="s">
        <v>688</v>
      </c>
    </row>
    <row r="1165" spans="1:10" ht="15.75" customHeight="1" x14ac:dyDescent="0.25">
      <c r="A1165" s="2" t="s">
        <v>756</v>
      </c>
      <c r="B1165" s="2" t="s">
        <v>331</v>
      </c>
      <c r="C1165" s="2">
        <v>2015</v>
      </c>
      <c r="D1165" s="2" t="s">
        <v>241</v>
      </c>
      <c r="E1165" s="2" t="s">
        <v>627</v>
      </c>
      <c r="F1165" s="2" t="s">
        <v>759</v>
      </c>
      <c r="G1165" s="2">
        <v>68</v>
      </c>
      <c r="H1165" s="2">
        <v>4.5195550774219999E-4</v>
      </c>
      <c r="I1165" s="2">
        <v>5.0619016867126403E-4</v>
      </c>
      <c r="J1165" s="26" t="s">
        <v>689</v>
      </c>
    </row>
    <row r="1166" spans="1:10" ht="15.75" customHeight="1" x14ac:dyDescent="0.25">
      <c r="A1166" s="2" t="s">
        <v>756</v>
      </c>
      <c r="B1166" s="2" t="s">
        <v>331</v>
      </c>
      <c r="C1166" s="2">
        <v>2015</v>
      </c>
      <c r="D1166" s="2" t="s">
        <v>241</v>
      </c>
      <c r="E1166" s="2" t="s">
        <v>627</v>
      </c>
      <c r="F1166" s="2" t="s">
        <v>761</v>
      </c>
      <c r="G1166" s="2">
        <v>70</v>
      </c>
      <c r="H1166" s="2">
        <v>5.1853357581419998E-4</v>
      </c>
      <c r="I1166" s="2">
        <v>5.8075760491190398E-4</v>
      </c>
      <c r="J1166" s="26" t="s">
        <v>688</v>
      </c>
    </row>
    <row r="1167" spans="1:10" ht="15.75" customHeight="1" x14ac:dyDescent="0.25">
      <c r="A1167" s="2" t="s">
        <v>756</v>
      </c>
      <c r="B1167" s="2" t="s">
        <v>331</v>
      </c>
      <c r="C1167" s="2">
        <v>2015</v>
      </c>
      <c r="D1167" s="2" t="s">
        <v>241</v>
      </c>
      <c r="E1167" s="2" t="s">
        <v>627</v>
      </c>
      <c r="F1167" s="2" t="s">
        <v>758</v>
      </c>
      <c r="G1167" s="2">
        <v>70</v>
      </c>
      <c r="H1167" s="2">
        <v>5.1853357581419998E-4</v>
      </c>
      <c r="I1167" s="2">
        <v>5.8075760491190398E-4</v>
      </c>
      <c r="J1167" s="26" t="s">
        <v>688</v>
      </c>
    </row>
    <row r="1168" spans="1:10" ht="15.75" customHeight="1" x14ac:dyDescent="0.25">
      <c r="A1168" s="2" t="s">
        <v>756</v>
      </c>
      <c r="B1168" s="2" t="s">
        <v>331</v>
      </c>
      <c r="C1168" s="2">
        <v>2015</v>
      </c>
      <c r="D1168" s="2" t="s">
        <v>241</v>
      </c>
      <c r="E1168" s="2" t="s">
        <v>627</v>
      </c>
      <c r="F1168" s="2" t="s">
        <v>757</v>
      </c>
      <c r="G1168" s="2">
        <v>70</v>
      </c>
      <c r="H1168" s="2">
        <v>8.6792297661304006E-3</v>
      </c>
      <c r="I1168" s="2">
        <v>9.7207373380660492E-3</v>
      </c>
      <c r="J1168" s="26" t="s">
        <v>688</v>
      </c>
    </row>
    <row r="1169" spans="1:10" ht="15.75" customHeight="1" x14ac:dyDescent="0.25">
      <c r="A1169" s="2" t="s">
        <v>756</v>
      </c>
      <c r="B1169" s="2" t="s">
        <v>331</v>
      </c>
      <c r="C1169" s="2">
        <v>2015</v>
      </c>
      <c r="D1169" s="2" t="s">
        <v>241</v>
      </c>
      <c r="E1169" s="2" t="s">
        <v>627</v>
      </c>
      <c r="F1169" s="2" t="s">
        <v>757</v>
      </c>
      <c r="G1169" s="2">
        <v>71</v>
      </c>
      <c r="H1169" s="2">
        <v>8.6449841037392998E-3</v>
      </c>
      <c r="I1169" s="2">
        <v>9.682382196188017E-3</v>
      </c>
      <c r="J1169" s="26" t="s">
        <v>688</v>
      </c>
    </row>
    <row r="1170" spans="1:10" ht="15.75" customHeight="1" x14ac:dyDescent="0.25">
      <c r="A1170" s="2" t="s">
        <v>756</v>
      </c>
      <c r="B1170" s="2" t="s">
        <v>331</v>
      </c>
      <c r="C1170" s="2">
        <v>2015</v>
      </c>
      <c r="D1170" s="2" t="s">
        <v>241</v>
      </c>
      <c r="E1170" s="2" t="s">
        <v>627</v>
      </c>
      <c r="F1170" s="2" t="s">
        <v>758</v>
      </c>
      <c r="G1170" s="2">
        <v>71</v>
      </c>
      <c r="H1170" s="2">
        <v>5.0996185746039996E-4</v>
      </c>
      <c r="I1170" s="2">
        <v>5.7115728035564796E-4</v>
      </c>
      <c r="J1170" s="26" t="s">
        <v>688</v>
      </c>
    </row>
    <row r="1171" spans="1:10" ht="15.75" customHeight="1" x14ac:dyDescent="0.25">
      <c r="A1171" s="2" t="s">
        <v>756</v>
      </c>
      <c r="B1171" s="2" t="s">
        <v>331</v>
      </c>
      <c r="C1171" s="2">
        <v>2015</v>
      </c>
      <c r="D1171" s="2" t="s">
        <v>241</v>
      </c>
      <c r="E1171" s="2" t="s">
        <v>627</v>
      </c>
      <c r="F1171" s="2" t="s">
        <v>761</v>
      </c>
      <c r="G1171" s="2">
        <v>71</v>
      </c>
      <c r="H1171" s="2">
        <v>5.0996185746039996E-4</v>
      </c>
      <c r="I1171" s="2">
        <v>5.7115728035564796E-4</v>
      </c>
      <c r="J1171" s="26" t="s">
        <v>688</v>
      </c>
    </row>
    <row r="1172" spans="1:10" ht="15.75" customHeight="1" x14ac:dyDescent="0.25">
      <c r="A1172" s="2" t="s">
        <v>756</v>
      </c>
      <c r="B1172" s="2" t="s">
        <v>331</v>
      </c>
      <c r="C1172" s="2">
        <v>2015</v>
      </c>
      <c r="D1172" s="2" t="s">
        <v>241</v>
      </c>
      <c r="E1172" s="2" t="s">
        <v>627</v>
      </c>
      <c r="F1172" s="2" t="s">
        <v>757</v>
      </c>
      <c r="G1172" s="2">
        <v>74</v>
      </c>
      <c r="H1172" s="2">
        <v>8.3685209974647002E-3</v>
      </c>
      <c r="I1172" s="2">
        <v>9.3727435171604648E-3</v>
      </c>
      <c r="J1172" s="26" t="s">
        <v>688</v>
      </c>
    </row>
    <row r="1173" spans="1:10" ht="15.75" customHeight="1" x14ac:dyDescent="0.25">
      <c r="A1173" s="2" t="s">
        <v>756</v>
      </c>
      <c r="B1173" s="2" t="s">
        <v>331</v>
      </c>
      <c r="C1173" s="2">
        <v>2015</v>
      </c>
      <c r="D1173" s="2" t="s">
        <v>241</v>
      </c>
      <c r="E1173" s="2" t="s">
        <v>627</v>
      </c>
      <c r="F1173" s="2" t="s">
        <v>758</v>
      </c>
      <c r="G1173" s="2">
        <v>76</v>
      </c>
      <c r="H1173" s="2">
        <v>9.6245630993510003E-4</v>
      </c>
      <c r="I1173" s="2">
        <v>1.0779510671273121E-3</v>
      </c>
      <c r="J1173" s="26" t="s">
        <v>688</v>
      </c>
    </row>
    <row r="1174" spans="1:10" ht="15.75" customHeight="1" x14ac:dyDescent="0.25">
      <c r="A1174" s="2" t="s">
        <v>756</v>
      </c>
      <c r="B1174" s="2" t="s">
        <v>331</v>
      </c>
      <c r="C1174" s="2">
        <v>2015</v>
      </c>
      <c r="D1174" s="2" t="s">
        <v>241</v>
      </c>
      <c r="E1174" s="2" t="s">
        <v>627</v>
      </c>
      <c r="F1174" s="2" t="s">
        <v>757</v>
      </c>
      <c r="G1174" s="2">
        <v>76</v>
      </c>
      <c r="H1174" s="2">
        <v>8.1351995468139995E-3</v>
      </c>
      <c r="I1174" s="2">
        <v>9.1114234924316809E-3</v>
      </c>
      <c r="J1174" s="26" t="s">
        <v>688</v>
      </c>
    </row>
    <row r="1175" spans="1:10" ht="15.75" customHeight="1" x14ac:dyDescent="0.25">
      <c r="A1175" s="2" t="s">
        <v>756</v>
      </c>
      <c r="B1175" s="2" t="s">
        <v>331</v>
      </c>
      <c r="C1175" s="2">
        <v>2015</v>
      </c>
      <c r="D1175" s="2" t="s">
        <v>241</v>
      </c>
      <c r="E1175" s="2" t="s">
        <v>627</v>
      </c>
      <c r="F1175" s="2" t="s">
        <v>761</v>
      </c>
      <c r="G1175" s="2">
        <v>76</v>
      </c>
      <c r="H1175" s="2">
        <v>9.6245630993510003E-4</v>
      </c>
      <c r="I1175" s="2">
        <v>1.0779510671273121E-3</v>
      </c>
      <c r="J1175" s="26" t="s">
        <v>688</v>
      </c>
    </row>
    <row r="1176" spans="1:10" ht="15.75" customHeight="1" x14ac:dyDescent="0.25">
      <c r="A1176" s="2" t="s">
        <v>756</v>
      </c>
      <c r="B1176" s="2" t="s">
        <v>331</v>
      </c>
      <c r="C1176" s="2">
        <v>2015</v>
      </c>
      <c r="D1176" s="2" t="s">
        <v>241</v>
      </c>
      <c r="E1176" s="2" t="s">
        <v>627</v>
      </c>
      <c r="F1176" s="2" t="s">
        <v>761</v>
      </c>
      <c r="G1176" s="2">
        <v>79</v>
      </c>
      <c r="H1176" s="2">
        <v>4.6491785906259999E-4</v>
      </c>
      <c r="I1176" s="2">
        <v>5.2070800215011205E-4</v>
      </c>
      <c r="J1176" s="26" t="s">
        <v>688</v>
      </c>
    </row>
    <row r="1177" spans="1:10" ht="15.75" customHeight="1" x14ac:dyDescent="0.25">
      <c r="A1177" s="2" t="s">
        <v>756</v>
      </c>
      <c r="B1177" s="2" t="s">
        <v>331</v>
      </c>
      <c r="C1177" s="2">
        <v>2015</v>
      </c>
      <c r="D1177" s="2" t="s">
        <v>241</v>
      </c>
      <c r="E1177" s="2" t="s">
        <v>627</v>
      </c>
      <c r="F1177" s="2" t="s">
        <v>758</v>
      </c>
      <c r="G1177" s="2">
        <v>79</v>
      </c>
      <c r="H1177" s="2">
        <v>4.6491785906259999E-4</v>
      </c>
      <c r="I1177" s="2">
        <v>5.2070800215011205E-4</v>
      </c>
      <c r="J1177" s="26" t="s">
        <v>688</v>
      </c>
    </row>
    <row r="1178" spans="1:10" ht="15.75" customHeight="1" x14ac:dyDescent="0.25">
      <c r="A1178" s="2" t="s">
        <v>756</v>
      </c>
      <c r="B1178" s="2" t="s">
        <v>331</v>
      </c>
      <c r="C1178" s="2">
        <v>2015</v>
      </c>
      <c r="D1178" s="2" t="s">
        <v>241</v>
      </c>
      <c r="E1178" s="2" t="s">
        <v>627</v>
      </c>
      <c r="F1178" s="2" t="s">
        <v>758</v>
      </c>
      <c r="G1178" s="2">
        <v>81</v>
      </c>
      <c r="H1178" s="2">
        <v>4.5195550774219999E-4</v>
      </c>
      <c r="I1178" s="2">
        <v>5.0619016867126403E-4</v>
      </c>
      <c r="J1178" s="26" t="s">
        <v>688</v>
      </c>
    </row>
    <row r="1179" spans="1:10" ht="15.75" customHeight="1" x14ac:dyDescent="0.25">
      <c r="A1179" s="2" t="s">
        <v>756</v>
      </c>
      <c r="B1179" s="2" t="s">
        <v>331</v>
      </c>
      <c r="C1179" s="2">
        <v>2015</v>
      </c>
      <c r="D1179" s="2" t="s">
        <v>241</v>
      </c>
      <c r="E1179" s="2" t="s">
        <v>627</v>
      </c>
      <c r="F1179" s="2" t="s">
        <v>761</v>
      </c>
      <c r="G1179" s="2">
        <v>81</v>
      </c>
      <c r="H1179" s="2">
        <v>4.5195550774219999E-4</v>
      </c>
      <c r="I1179" s="2">
        <v>5.0619016867126403E-4</v>
      </c>
      <c r="J1179" s="26" t="s">
        <v>688</v>
      </c>
    </row>
    <row r="1180" spans="1:10" ht="15.75" customHeight="1" x14ac:dyDescent="0.25">
      <c r="A1180" s="2" t="s">
        <v>756</v>
      </c>
      <c r="B1180" s="2" t="s">
        <v>331</v>
      </c>
      <c r="C1180" s="2">
        <v>2015</v>
      </c>
      <c r="D1180" s="2" t="s">
        <v>241</v>
      </c>
      <c r="E1180" s="2" t="s">
        <v>627</v>
      </c>
      <c r="F1180" s="2" t="s">
        <v>758</v>
      </c>
      <c r="G1180" s="2">
        <v>100000</v>
      </c>
      <c r="H1180" s="40">
        <v>9.9999999999999998E-13</v>
      </c>
      <c r="I1180" s="2">
        <v>1.1200000000000001E-12</v>
      </c>
      <c r="J1180" s="26" t="s">
        <v>688</v>
      </c>
    </row>
    <row r="1181" spans="1:10" ht="15.75" customHeight="1" x14ac:dyDescent="0.25">
      <c r="A1181" s="2" t="s">
        <v>756</v>
      </c>
      <c r="B1181" s="2" t="s">
        <v>331</v>
      </c>
      <c r="C1181" s="2">
        <v>2020</v>
      </c>
      <c r="D1181" s="2" t="s">
        <v>241</v>
      </c>
      <c r="E1181" s="2" t="s">
        <v>627</v>
      </c>
      <c r="F1181" s="2" t="s">
        <v>757</v>
      </c>
      <c r="G1181" s="2">
        <v>-100000</v>
      </c>
      <c r="H1181" s="2">
        <v>0</v>
      </c>
      <c r="I1181" s="2">
        <v>0</v>
      </c>
      <c r="J1181" s="26" t="s">
        <v>688</v>
      </c>
    </row>
    <row r="1182" spans="1:10" ht="15.75" customHeight="1" x14ac:dyDescent="0.25">
      <c r="A1182" s="2" t="s">
        <v>756</v>
      </c>
      <c r="B1182" s="2" t="s">
        <v>331</v>
      </c>
      <c r="C1182" s="2">
        <v>2020</v>
      </c>
      <c r="D1182" s="2" t="s">
        <v>241</v>
      </c>
      <c r="E1182" s="2" t="s">
        <v>627</v>
      </c>
      <c r="F1182" s="2" t="s">
        <v>757</v>
      </c>
      <c r="G1182" s="2">
        <v>-8</v>
      </c>
      <c r="H1182" s="2">
        <v>0</v>
      </c>
      <c r="I1182" s="2">
        <v>0</v>
      </c>
      <c r="J1182" s="26" t="s">
        <v>688</v>
      </c>
    </row>
    <row r="1183" spans="1:10" ht="15.75" customHeight="1" x14ac:dyDescent="0.25">
      <c r="A1183" s="2" t="s">
        <v>756</v>
      </c>
      <c r="B1183" s="2" t="s">
        <v>331</v>
      </c>
      <c r="C1183" s="2">
        <v>2020</v>
      </c>
      <c r="D1183" s="2" t="s">
        <v>241</v>
      </c>
      <c r="E1183" s="2" t="s">
        <v>627</v>
      </c>
      <c r="F1183" s="2" t="s">
        <v>757</v>
      </c>
      <c r="G1183" s="2">
        <v>-8</v>
      </c>
      <c r="H1183" s="2">
        <v>1.4547571539878801</v>
      </c>
      <c r="I1183" s="2">
        <v>1.6293280124664258</v>
      </c>
      <c r="J1183" s="26" t="s">
        <v>688</v>
      </c>
    </row>
    <row r="1184" spans="1:10" ht="15.75" customHeight="1" x14ac:dyDescent="0.25">
      <c r="A1184" s="2" t="s">
        <v>756</v>
      </c>
      <c r="B1184" s="2" t="s">
        <v>331</v>
      </c>
      <c r="C1184" s="2">
        <v>2020</v>
      </c>
      <c r="D1184" s="2" t="s">
        <v>241</v>
      </c>
      <c r="E1184" s="2" t="s">
        <v>627</v>
      </c>
      <c r="F1184" s="2" t="s">
        <v>757</v>
      </c>
      <c r="G1184" s="2">
        <v>-7</v>
      </c>
      <c r="H1184" s="2">
        <v>1.79916867613792</v>
      </c>
      <c r="I1184" s="2">
        <v>2.0150689172744705</v>
      </c>
      <c r="J1184" s="26" t="s">
        <v>688</v>
      </c>
    </row>
    <row r="1185" spans="1:10" ht="15.75" customHeight="1" x14ac:dyDescent="0.25">
      <c r="A1185" s="2" t="s">
        <v>756</v>
      </c>
      <c r="B1185" s="2" t="s">
        <v>331</v>
      </c>
      <c r="C1185" s="2">
        <v>2020</v>
      </c>
      <c r="D1185" s="2" t="s">
        <v>241</v>
      </c>
      <c r="E1185" s="2" t="s">
        <v>627</v>
      </c>
      <c r="F1185" s="2" t="s">
        <v>757</v>
      </c>
      <c r="G1185" s="2">
        <v>-6</v>
      </c>
      <c r="H1185" s="2">
        <v>0.39732402563094998</v>
      </c>
      <c r="I1185" s="2">
        <v>0.44500290870666404</v>
      </c>
      <c r="J1185" s="26" t="s">
        <v>688</v>
      </c>
    </row>
    <row r="1186" spans="1:10" ht="15.75" customHeight="1" x14ac:dyDescent="0.25">
      <c r="A1186" s="2" t="s">
        <v>756</v>
      </c>
      <c r="B1186" s="2" t="s">
        <v>331</v>
      </c>
      <c r="C1186" s="2">
        <v>2020</v>
      </c>
      <c r="D1186" s="2" t="s">
        <v>241</v>
      </c>
      <c r="E1186" s="2" t="s">
        <v>627</v>
      </c>
      <c r="F1186" s="2" t="s">
        <v>757</v>
      </c>
      <c r="G1186" s="2">
        <v>-5</v>
      </c>
      <c r="H1186" s="2">
        <v>0.57738363742828303</v>
      </c>
      <c r="I1186" s="2">
        <v>0.646669673919677</v>
      </c>
      <c r="J1186" s="26" t="s">
        <v>688</v>
      </c>
    </row>
    <row r="1187" spans="1:10" ht="15.75" customHeight="1" x14ac:dyDescent="0.25">
      <c r="A1187" s="2" t="s">
        <v>756</v>
      </c>
      <c r="B1187" s="2" t="s">
        <v>331</v>
      </c>
      <c r="C1187" s="2">
        <v>2020</v>
      </c>
      <c r="D1187" s="2" t="s">
        <v>241</v>
      </c>
      <c r="E1187" s="2" t="s">
        <v>627</v>
      </c>
      <c r="F1187" s="2" t="s">
        <v>757</v>
      </c>
      <c r="G1187" s="2">
        <v>-4</v>
      </c>
      <c r="H1187" s="2">
        <v>0.24478691816329901</v>
      </c>
      <c r="I1187" s="2">
        <v>0.27416134834289491</v>
      </c>
      <c r="J1187" s="26" t="s">
        <v>688</v>
      </c>
    </row>
    <row r="1188" spans="1:10" ht="15.75" customHeight="1" x14ac:dyDescent="0.25">
      <c r="A1188" s="2" t="s">
        <v>756</v>
      </c>
      <c r="B1188" s="2" t="s">
        <v>331</v>
      </c>
      <c r="C1188" s="2">
        <v>2020</v>
      </c>
      <c r="D1188" s="2" t="s">
        <v>241</v>
      </c>
      <c r="E1188" s="2" t="s">
        <v>627</v>
      </c>
      <c r="F1188" s="2" t="s">
        <v>757</v>
      </c>
      <c r="G1188" s="2">
        <v>-3</v>
      </c>
      <c r="H1188" s="2">
        <v>0.50007637590169896</v>
      </c>
      <c r="I1188" s="2">
        <v>0.56008554100990293</v>
      </c>
      <c r="J1188" s="26" t="s">
        <v>688</v>
      </c>
    </row>
    <row r="1189" spans="1:10" ht="15.75" customHeight="1" x14ac:dyDescent="0.25">
      <c r="A1189" s="2" t="s">
        <v>756</v>
      </c>
      <c r="B1189" s="2" t="s">
        <v>331</v>
      </c>
      <c r="C1189" s="2">
        <v>2020</v>
      </c>
      <c r="D1189" s="2" t="s">
        <v>241</v>
      </c>
      <c r="E1189" s="2" t="s">
        <v>627</v>
      </c>
      <c r="F1189" s="2" t="s">
        <v>758</v>
      </c>
      <c r="G1189" s="2">
        <v>-3</v>
      </c>
      <c r="H1189" s="2">
        <v>0.137552799656987</v>
      </c>
      <c r="I1189" s="2">
        <v>0.15405913561582546</v>
      </c>
      <c r="J1189" s="26" t="s">
        <v>688</v>
      </c>
    </row>
    <row r="1190" spans="1:10" ht="15.75" customHeight="1" x14ac:dyDescent="0.25">
      <c r="A1190" s="2" t="s">
        <v>756</v>
      </c>
      <c r="B1190" s="2" t="s">
        <v>331</v>
      </c>
      <c r="C1190" s="2">
        <v>2020</v>
      </c>
      <c r="D1190" s="2" t="s">
        <v>241</v>
      </c>
      <c r="E1190" s="2" t="s">
        <v>627</v>
      </c>
      <c r="F1190" s="2" t="s">
        <v>757</v>
      </c>
      <c r="G1190" s="2">
        <v>-2</v>
      </c>
      <c r="H1190" s="2">
        <v>8.7330169975757599E-2</v>
      </c>
      <c r="I1190" s="2">
        <v>9.7809790372848524E-2</v>
      </c>
      <c r="J1190" s="26" t="s">
        <v>688</v>
      </c>
    </row>
    <row r="1191" spans="1:10" ht="15.75" customHeight="1" x14ac:dyDescent="0.25">
      <c r="A1191" s="2" t="s">
        <v>756</v>
      </c>
      <c r="B1191" s="2" t="s">
        <v>331</v>
      </c>
      <c r="C1191" s="2">
        <v>2020</v>
      </c>
      <c r="D1191" s="2" t="s">
        <v>241</v>
      </c>
      <c r="E1191" s="2" t="s">
        <v>627</v>
      </c>
      <c r="F1191" s="2" t="s">
        <v>758</v>
      </c>
      <c r="G1191" s="2">
        <v>-2</v>
      </c>
      <c r="H1191" s="2">
        <v>6.5294419415295096E-2</v>
      </c>
      <c r="I1191" s="2">
        <v>7.3129749745130521E-2</v>
      </c>
      <c r="J1191" s="26" t="s">
        <v>688</v>
      </c>
    </row>
    <row r="1192" spans="1:10" ht="15.75" customHeight="1" x14ac:dyDescent="0.25">
      <c r="A1192" s="2" t="s">
        <v>756</v>
      </c>
      <c r="B1192" s="2" t="s">
        <v>331</v>
      </c>
      <c r="C1192" s="2">
        <v>2020</v>
      </c>
      <c r="D1192" s="2" t="s">
        <v>241</v>
      </c>
      <c r="E1192" s="2" t="s">
        <v>627</v>
      </c>
      <c r="F1192" s="2" t="s">
        <v>758</v>
      </c>
      <c r="G1192" s="2">
        <v>-1</v>
      </c>
      <c r="H1192" s="2">
        <v>0.32670291513204502</v>
      </c>
      <c r="I1192" s="2">
        <v>0.36590726494789044</v>
      </c>
      <c r="J1192" s="26" t="s">
        <v>688</v>
      </c>
    </row>
    <row r="1193" spans="1:10" ht="15.75" customHeight="1" x14ac:dyDescent="0.25">
      <c r="A1193" s="2" t="s">
        <v>756</v>
      </c>
      <c r="B1193" s="2" t="s">
        <v>331</v>
      </c>
      <c r="C1193" s="2">
        <v>2020</v>
      </c>
      <c r="D1193" s="2" t="s">
        <v>241</v>
      </c>
      <c r="E1193" s="2" t="s">
        <v>627</v>
      </c>
      <c r="F1193" s="2" t="s">
        <v>757</v>
      </c>
      <c r="G1193" s="2">
        <v>-1</v>
      </c>
      <c r="H1193" s="2">
        <v>0.40010361373424502</v>
      </c>
      <c r="I1193" s="2">
        <v>0.44811604738235444</v>
      </c>
      <c r="J1193" s="26" t="s">
        <v>688</v>
      </c>
    </row>
    <row r="1194" spans="1:10" ht="15.75" customHeight="1" x14ac:dyDescent="0.25">
      <c r="A1194" s="2" t="s">
        <v>756</v>
      </c>
      <c r="B1194" s="2" t="s">
        <v>331</v>
      </c>
      <c r="C1194" s="2">
        <v>2020</v>
      </c>
      <c r="D1194" s="2" t="s">
        <v>241</v>
      </c>
      <c r="E1194" s="2" t="s">
        <v>627</v>
      </c>
      <c r="F1194" s="2" t="s">
        <v>758</v>
      </c>
      <c r="G1194" s="2">
        <v>0</v>
      </c>
      <c r="H1194" s="2">
        <v>0.164366847835481</v>
      </c>
      <c r="I1194" s="2">
        <v>0.18409086957573872</v>
      </c>
      <c r="J1194" s="26" t="s">
        <v>688</v>
      </c>
    </row>
    <row r="1195" spans="1:10" ht="15.75" customHeight="1" x14ac:dyDescent="0.25">
      <c r="A1195" s="2" t="s">
        <v>756</v>
      </c>
      <c r="B1195" s="2" t="s">
        <v>331</v>
      </c>
      <c r="C1195" s="2">
        <v>2020</v>
      </c>
      <c r="D1195" s="2" t="s">
        <v>241</v>
      </c>
      <c r="E1195" s="2" t="s">
        <v>627</v>
      </c>
      <c r="F1195" s="2" t="s">
        <v>757</v>
      </c>
      <c r="G1195" s="2">
        <v>0</v>
      </c>
      <c r="H1195" s="2">
        <v>6.64944797754288E-2</v>
      </c>
      <c r="I1195" s="2">
        <v>7.4473817348480256E-2</v>
      </c>
      <c r="J1195" s="26" t="s">
        <v>688</v>
      </c>
    </row>
    <row r="1196" spans="1:10" ht="15.75" customHeight="1" x14ac:dyDescent="0.25">
      <c r="A1196" s="2" t="s">
        <v>756</v>
      </c>
      <c r="B1196" s="2" t="s">
        <v>331</v>
      </c>
      <c r="C1196" s="2">
        <v>2020</v>
      </c>
      <c r="D1196" s="2" t="s">
        <v>241</v>
      </c>
      <c r="E1196" s="2" t="s">
        <v>627</v>
      </c>
      <c r="F1196" s="2" t="s">
        <v>758</v>
      </c>
      <c r="G1196" s="2">
        <v>1</v>
      </c>
      <c r="H1196" s="2">
        <v>6.2635522335767998E-3</v>
      </c>
      <c r="I1196" s="2">
        <v>7.0151785016060167E-3</v>
      </c>
      <c r="J1196" s="26" t="s">
        <v>688</v>
      </c>
    </row>
    <row r="1197" spans="1:10" ht="15.75" customHeight="1" x14ac:dyDescent="0.25">
      <c r="A1197" s="2" t="s">
        <v>756</v>
      </c>
      <c r="B1197" s="2" t="s">
        <v>331</v>
      </c>
      <c r="C1197" s="2">
        <v>2020</v>
      </c>
      <c r="D1197" s="2" t="s">
        <v>241</v>
      </c>
      <c r="E1197" s="2" t="s">
        <v>627</v>
      </c>
      <c r="F1197" s="2" t="s">
        <v>757</v>
      </c>
      <c r="G1197" s="2">
        <v>1</v>
      </c>
      <c r="H1197" s="2">
        <v>0.19177496433258001</v>
      </c>
      <c r="I1197" s="2">
        <v>0.21478796005248962</v>
      </c>
      <c r="J1197" s="26" t="s">
        <v>688</v>
      </c>
    </row>
    <row r="1198" spans="1:10" ht="15.75" customHeight="1" x14ac:dyDescent="0.25">
      <c r="A1198" s="2" t="s">
        <v>756</v>
      </c>
      <c r="B1198" s="2" t="s">
        <v>331</v>
      </c>
      <c r="C1198" s="2">
        <v>2020</v>
      </c>
      <c r="D1198" s="2" t="s">
        <v>241</v>
      </c>
      <c r="E1198" s="2" t="s">
        <v>627</v>
      </c>
      <c r="F1198" s="2" t="s">
        <v>760</v>
      </c>
      <c r="G1198" s="2">
        <v>1</v>
      </c>
      <c r="H1198" s="2">
        <v>6.66339460760355</v>
      </c>
      <c r="I1198" s="2">
        <v>7.4630019605159763</v>
      </c>
      <c r="J1198" s="26" t="s">
        <v>689</v>
      </c>
    </row>
    <row r="1199" spans="1:10" ht="15.75" customHeight="1" x14ac:dyDescent="0.25">
      <c r="A1199" s="2" t="s">
        <v>756</v>
      </c>
      <c r="B1199" s="2" t="s">
        <v>331</v>
      </c>
      <c r="C1199" s="2">
        <v>2020</v>
      </c>
      <c r="D1199" s="2" t="s">
        <v>241</v>
      </c>
      <c r="E1199" s="2" t="s">
        <v>627</v>
      </c>
      <c r="F1199" s="2" t="s">
        <v>761</v>
      </c>
      <c r="G1199" s="2">
        <v>1</v>
      </c>
      <c r="H1199" s="2">
        <v>0.22337212879210699</v>
      </c>
      <c r="I1199" s="2">
        <v>0.25017678424715983</v>
      </c>
      <c r="J1199" s="26" t="s">
        <v>688</v>
      </c>
    </row>
    <row r="1200" spans="1:10" ht="15.75" customHeight="1" x14ac:dyDescent="0.25">
      <c r="A1200" s="2" t="s">
        <v>756</v>
      </c>
      <c r="B1200" s="2" t="s">
        <v>331</v>
      </c>
      <c r="C1200" s="2">
        <v>2020</v>
      </c>
      <c r="D1200" s="2" t="s">
        <v>241</v>
      </c>
      <c r="E1200" s="2" t="s">
        <v>627</v>
      </c>
      <c r="F1200" s="2" t="s">
        <v>759</v>
      </c>
      <c r="G1200" s="2">
        <v>1</v>
      </c>
      <c r="H1200" s="2">
        <v>8.0819845199585003E-2</v>
      </c>
      <c r="I1200" s="2">
        <v>9.0518226623535217E-2</v>
      </c>
      <c r="J1200" s="26" t="s">
        <v>689</v>
      </c>
    </row>
    <row r="1201" spans="1:10" ht="15.75" customHeight="1" x14ac:dyDescent="0.25">
      <c r="A1201" s="2" t="s">
        <v>756</v>
      </c>
      <c r="B1201" s="2" t="s">
        <v>331</v>
      </c>
      <c r="C1201" s="2">
        <v>2020</v>
      </c>
      <c r="D1201" s="2" t="s">
        <v>241</v>
      </c>
      <c r="E1201" s="2" t="s">
        <v>627</v>
      </c>
      <c r="F1201" s="2" t="s">
        <v>760</v>
      </c>
      <c r="G1201" s="2">
        <v>2</v>
      </c>
      <c r="H1201" s="2">
        <v>9.7516155578195995</v>
      </c>
      <c r="I1201" s="2">
        <v>10.921809424757953</v>
      </c>
      <c r="J1201" s="26" t="s">
        <v>689</v>
      </c>
    </row>
    <row r="1202" spans="1:10" ht="15.75" customHeight="1" x14ac:dyDescent="0.25">
      <c r="A1202" s="2" t="s">
        <v>756</v>
      </c>
      <c r="B1202" s="2" t="s">
        <v>331</v>
      </c>
      <c r="C1202" s="2">
        <v>2020</v>
      </c>
      <c r="D1202" s="2" t="s">
        <v>241</v>
      </c>
      <c r="E1202" s="2" t="s">
        <v>627</v>
      </c>
      <c r="F1202" s="2" t="s">
        <v>759</v>
      </c>
      <c r="G1202" s="2">
        <v>2</v>
      </c>
      <c r="H1202" s="2">
        <v>0.180715942755341</v>
      </c>
      <c r="I1202" s="2">
        <v>0.20240185588598195</v>
      </c>
      <c r="J1202" s="26" t="s">
        <v>689</v>
      </c>
    </row>
    <row r="1203" spans="1:10" ht="15.75" customHeight="1" x14ac:dyDescent="0.25">
      <c r="A1203" s="2" t="s">
        <v>756</v>
      </c>
      <c r="B1203" s="2" t="s">
        <v>331</v>
      </c>
      <c r="C1203" s="2">
        <v>2020</v>
      </c>
      <c r="D1203" s="2" t="s">
        <v>241</v>
      </c>
      <c r="E1203" s="2" t="s">
        <v>627</v>
      </c>
      <c r="F1203" s="2" t="s">
        <v>757</v>
      </c>
      <c r="G1203" s="2">
        <v>2</v>
      </c>
      <c r="H1203" s="2">
        <v>0.119617324322462</v>
      </c>
      <c r="I1203" s="2">
        <v>0.13397140324115744</v>
      </c>
      <c r="J1203" s="26" t="s">
        <v>688</v>
      </c>
    </row>
    <row r="1204" spans="1:10" ht="15.75" customHeight="1" x14ac:dyDescent="0.25">
      <c r="A1204" s="2" t="s">
        <v>756</v>
      </c>
      <c r="B1204" s="2" t="s">
        <v>331</v>
      </c>
      <c r="C1204" s="2">
        <v>2020</v>
      </c>
      <c r="D1204" s="2" t="s">
        <v>241</v>
      </c>
      <c r="E1204" s="2" t="s">
        <v>627</v>
      </c>
      <c r="F1204" s="2" t="s">
        <v>761</v>
      </c>
      <c r="G1204" s="2">
        <v>2</v>
      </c>
      <c r="H1204" s="2">
        <v>2.0993709564209002E-2</v>
      </c>
      <c r="I1204" s="2">
        <v>2.3512954711914086E-2</v>
      </c>
      <c r="J1204" s="26" t="s">
        <v>688</v>
      </c>
    </row>
    <row r="1205" spans="1:10" ht="15.75" customHeight="1" x14ac:dyDescent="0.25">
      <c r="A1205" s="2" t="s">
        <v>756</v>
      </c>
      <c r="B1205" s="2" t="s">
        <v>331</v>
      </c>
      <c r="C1205" s="2">
        <v>2020</v>
      </c>
      <c r="D1205" s="2" t="s">
        <v>241</v>
      </c>
      <c r="E1205" s="2" t="s">
        <v>627</v>
      </c>
      <c r="F1205" s="2" t="s">
        <v>762</v>
      </c>
      <c r="G1205" s="2">
        <v>3</v>
      </c>
      <c r="H1205" s="2">
        <v>3.8866195827722501E-2</v>
      </c>
      <c r="I1205" s="2">
        <v>4.3530139327049203E-2</v>
      </c>
      <c r="J1205" s="26" t="s">
        <v>689</v>
      </c>
    </row>
    <row r="1206" spans="1:10" ht="15.75" customHeight="1" x14ac:dyDescent="0.25">
      <c r="A1206" s="2" t="s">
        <v>756</v>
      </c>
      <c r="B1206" s="2" t="s">
        <v>331</v>
      </c>
      <c r="C1206" s="2">
        <v>2020</v>
      </c>
      <c r="D1206" s="2" t="s">
        <v>241</v>
      </c>
      <c r="E1206" s="2" t="s">
        <v>627</v>
      </c>
      <c r="F1206" s="2" t="s">
        <v>757</v>
      </c>
      <c r="G1206" s="2">
        <v>3</v>
      </c>
      <c r="H1206" s="2">
        <v>0.15812582895159699</v>
      </c>
      <c r="I1206" s="2">
        <v>0.17710092842578865</v>
      </c>
      <c r="J1206" s="26" t="s">
        <v>688</v>
      </c>
    </row>
    <row r="1207" spans="1:10" ht="15.75" customHeight="1" x14ac:dyDescent="0.25">
      <c r="A1207" s="2" t="s">
        <v>756</v>
      </c>
      <c r="B1207" s="2" t="s">
        <v>331</v>
      </c>
      <c r="C1207" s="2">
        <v>2020</v>
      </c>
      <c r="D1207" s="2" t="s">
        <v>241</v>
      </c>
      <c r="E1207" s="2" t="s">
        <v>627</v>
      </c>
      <c r="F1207" s="2" t="s">
        <v>761</v>
      </c>
      <c r="G1207" s="2">
        <v>3</v>
      </c>
      <c r="H1207" s="2">
        <v>2.1082012448459898E-2</v>
      </c>
      <c r="I1207" s="2">
        <v>2.361185394227509E-2</v>
      </c>
      <c r="J1207" s="26" t="s">
        <v>688</v>
      </c>
    </row>
    <row r="1208" spans="1:10" ht="15.75" customHeight="1" x14ac:dyDescent="0.25">
      <c r="A1208" s="2" t="s">
        <v>756</v>
      </c>
      <c r="B1208" s="2" t="s">
        <v>331</v>
      </c>
      <c r="C1208" s="2">
        <v>2020</v>
      </c>
      <c r="D1208" s="2" t="s">
        <v>241</v>
      </c>
      <c r="E1208" s="2" t="s">
        <v>627</v>
      </c>
      <c r="F1208" s="2" t="s">
        <v>760</v>
      </c>
      <c r="G1208" s="2">
        <v>3</v>
      </c>
      <c r="H1208" s="2">
        <v>3.7347928285598702</v>
      </c>
      <c r="I1208" s="2">
        <v>4.1829679679870546</v>
      </c>
      <c r="J1208" s="26" t="s">
        <v>689</v>
      </c>
    </row>
    <row r="1209" spans="1:10" ht="15.75" customHeight="1" x14ac:dyDescent="0.25">
      <c r="A1209" s="2" t="s">
        <v>756</v>
      </c>
      <c r="B1209" s="2" t="s">
        <v>331</v>
      </c>
      <c r="C1209" s="2">
        <v>2020</v>
      </c>
      <c r="D1209" s="2" t="s">
        <v>241</v>
      </c>
      <c r="E1209" s="2" t="s">
        <v>627</v>
      </c>
      <c r="F1209" s="2" t="s">
        <v>759</v>
      </c>
      <c r="G1209" s="2">
        <v>3</v>
      </c>
      <c r="H1209" s="2">
        <v>0.15144367609173001</v>
      </c>
      <c r="I1209" s="2">
        <v>0.16961691722273764</v>
      </c>
      <c r="J1209" s="26" t="s">
        <v>689</v>
      </c>
    </row>
    <row r="1210" spans="1:10" ht="15.75" customHeight="1" x14ac:dyDescent="0.25">
      <c r="A1210" s="2" t="s">
        <v>756</v>
      </c>
      <c r="B1210" s="2" t="s">
        <v>331</v>
      </c>
      <c r="C1210" s="2">
        <v>2020</v>
      </c>
      <c r="D1210" s="2" t="s">
        <v>241</v>
      </c>
      <c r="E1210" s="2" t="s">
        <v>627</v>
      </c>
      <c r="F1210" s="2" t="s">
        <v>759</v>
      </c>
      <c r="G1210" s="2">
        <v>4</v>
      </c>
      <c r="H1210" s="2">
        <v>0.228249534033238</v>
      </c>
      <c r="I1210" s="2">
        <v>0.25563947811722659</v>
      </c>
      <c r="J1210" s="26" t="s">
        <v>689</v>
      </c>
    </row>
    <row r="1211" spans="1:10" ht="15.75" customHeight="1" x14ac:dyDescent="0.25">
      <c r="A1211" s="2" t="s">
        <v>756</v>
      </c>
      <c r="B1211" s="2" t="s">
        <v>331</v>
      </c>
      <c r="C1211" s="2">
        <v>2020</v>
      </c>
      <c r="D1211" s="2" t="s">
        <v>241</v>
      </c>
      <c r="E1211" s="2" t="s">
        <v>627</v>
      </c>
      <c r="F1211" s="2" t="s">
        <v>760</v>
      </c>
      <c r="G1211" s="2">
        <v>4</v>
      </c>
      <c r="H1211" s="2">
        <v>0.43089242279529499</v>
      </c>
      <c r="I1211" s="2">
        <v>0.48259951353073044</v>
      </c>
      <c r="J1211" s="26" t="s">
        <v>689</v>
      </c>
    </row>
    <row r="1212" spans="1:10" ht="15.75" customHeight="1" x14ac:dyDescent="0.25">
      <c r="A1212" s="2" t="s">
        <v>756</v>
      </c>
      <c r="B1212" s="2" t="s">
        <v>331</v>
      </c>
      <c r="C1212" s="2">
        <v>2020</v>
      </c>
      <c r="D1212" s="2" t="s">
        <v>241</v>
      </c>
      <c r="E1212" s="2" t="s">
        <v>627</v>
      </c>
      <c r="F1212" s="2" t="s">
        <v>757</v>
      </c>
      <c r="G1212" s="2">
        <v>4</v>
      </c>
      <c r="H1212" s="2">
        <v>0.14456471800804099</v>
      </c>
      <c r="I1212" s="2">
        <v>0.16191248416900592</v>
      </c>
      <c r="J1212" s="26" t="s">
        <v>688</v>
      </c>
    </row>
    <row r="1213" spans="1:10" ht="15.75" customHeight="1" x14ac:dyDescent="0.25">
      <c r="A1213" s="2" t="s">
        <v>756</v>
      </c>
      <c r="B1213" s="2" t="s">
        <v>331</v>
      </c>
      <c r="C1213" s="2">
        <v>2020</v>
      </c>
      <c r="D1213" s="2" t="s">
        <v>241</v>
      </c>
      <c r="E1213" s="2" t="s">
        <v>627</v>
      </c>
      <c r="F1213" s="2" t="s">
        <v>761</v>
      </c>
      <c r="G1213" s="2">
        <v>4</v>
      </c>
      <c r="H1213" s="2">
        <v>1.45452814176679E-2</v>
      </c>
      <c r="I1213" s="2">
        <v>1.629071518778805E-2</v>
      </c>
      <c r="J1213" s="26" t="s">
        <v>688</v>
      </c>
    </row>
    <row r="1214" spans="1:10" ht="15.75" customHeight="1" x14ac:dyDescent="0.25">
      <c r="A1214" s="2" t="s">
        <v>756</v>
      </c>
      <c r="B1214" s="2" t="s">
        <v>331</v>
      </c>
      <c r="C1214" s="2">
        <v>2020</v>
      </c>
      <c r="D1214" s="2" t="s">
        <v>241</v>
      </c>
      <c r="E1214" s="2" t="s">
        <v>627</v>
      </c>
      <c r="F1214" s="2" t="s">
        <v>761</v>
      </c>
      <c r="G1214" s="2">
        <v>5</v>
      </c>
      <c r="H1214" s="2">
        <v>6.8570654839276999E-3</v>
      </c>
      <c r="I1214" s="2">
        <v>7.6799133419990246E-3</v>
      </c>
      <c r="J1214" s="26" t="s">
        <v>688</v>
      </c>
    </row>
    <row r="1215" spans="1:10" ht="15.75" customHeight="1" x14ac:dyDescent="0.25">
      <c r="A1215" s="2" t="s">
        <v>756</v>
      </c>
      <c r="B1215" s="2" t="s">
        <v>331</v>
      </c>
      <c r="C1215" s="2">
        <v>2020</v>
      </c>
      <c r="D1215" s="2" t="s">
        <v>241</v>
      </c>
      <c r="E1215" s="2" t="s">
        <v>627</v>
      </c>
      <c r="F1215" s="2" t="s">
        <v>762</v>
      </c>
      <c r="G1215" s="2">
        <v>5</v>
      </c>
      <c r="H1215" s="2">
        <v>0.124686479568481</v>
      </c>
      <c r="I1215" s="2">
        <v>0.13964885711669872</v>
      </c>
      <c r="J1215" s="26" t="s">
        <v>689</v>
      </c>
    </row>
    <row r="1216" spans="1:10" ht="15.75" customHeight="1" x14ac:dyDescent="0.25">
      <c r="A1216" s="2" t="s">
        <v>756</v>
      </c>
      <c r="B1216" s="2" t="s">
        <v>331</v>
      </c>
      <c r="C1216" s="2">
        <v>2020</v>
      </c>
      <c r="D1216" s="2" t="s">
        <v>241</v>
      </c>
      <c r="E1216" s="2" t="s">
        <v>627</v>
      </c>
      <c r="F1216" s="2" t="s">
        <v>759</v>
      </c>
      <c r="G1216" s="2">
        <v>5</v>
      </c>
      <c r="H1216" s="2">
        <v>0.12205776432529</v>
      </c>
      <c r="I1216" s="2">
        <v>0.13670469604432481</v>
      </c>
      <c r="J1216" s="26" t="s">
        <v>689</v>
      </c>
    </row>
    <row r="1217" spans="1:10" ht="15.75" customHeight="1" x14ac:dyDescent="0.25">
      <c r="A1217" s="2" t="s">
        <v>756</v>
      </c>
      <c r="B1217" s="2" t="s">
        <v>331</v>
      </c>
      <c r="C1217" s="2">
        <v>2020</v>
      </c>
      <c r="D1217" s="2" t="s">
        <v>241</v>
      </c>
      <c r="E1217" s="2" t="s">
        <v>627</v>
      </c>
      <c r="F1217" s="2" t="s">
        <v>761</v>
      </c>
      <c r="G1217" s="2">
        <v>6</v>
      </c>
      <c r="H1217" s="2">
        <v>1.9979258067905998E-3</v>
      </c>
      <c r="I1217" s="2">
        <v>2.2376769036054722E-3</v>
      </c>
      <c r="J1217" s="26" t="s">
        <v>688</v>
      </c>
    </row>
    <row r="1218" spans="1:10" ht="15.75" customHeight="1" x14ac:dyDescent="0.25">
      <c r="A1218" s="2" t="s">
        <v>756</v>
      </c>
      <c r="B1218" s="2" t="s">
        <v>331</v>
      </c>
      <c r="C1218" s="2">
        <v>2020</v>
      </c>
      <c r="D1218" s="2" t="s">
        <v>241</v>
      </c>
      <c r="E1218" s="2" t="s">
        <v>627</v>
      </c>
      <c r="F1218" s="2" t="s">
        <v>759</v>
      </c>
      <c r="G1218" s="2">
        <v>6</v>
      </c>
      <c r="H1218" s="2">
        <v>0.10025028651580201</v>
      </c>
      <c r="I1218" s="2">
        <v>0.11228032089769825</v>
      </c>
      <c r="J1218" s="26" t="s">
        <v>689</v>
      </c>
    </row>
    <row r="1219" spans="1:10" ht="15.75" customHeight="1" x14ac:dyDescent="0.25">
      <c r="A1219" s="2" t="s">
        <v>756</v>
      </c>
      <c r="B1219" s="2" t="s">
        <v>331</v>
      </c>
      <c r="C1219" s="2">
        <v>2020</v>
      </c>
      <c r="D1219" s="2" t="s">
        <v>241</v>
      </c>
      <c r="E1219" s="2" t="s">
        <v>627</v>
      </c>
      <c r="F1219" s="2" t="s">
        <v>757</v>
      </c>
      <c r="G1219" s="2">
        <v>6</v>
      </c>
      <c r="H1219" s="2">
        <v>0.29796065390109999</v>
      </c>
      <c r="I1219" s="2">
        <v>0.33371593236923203</v>
      </c>
      <c r="J1219" s="26" t="s">
        <v>688</v>
      </c>
    </row>
    <row r="1220" spans="1:10" ht="15.75" customHeight="1" x14ac:dyDescent="0.25">
      <c r="A1220" s="2" t="s">
        <v>756</v>
      </c>
      <c r="B1220" s="2" t="s">
        <v>331</v>
      </c>
      <c r="C1220" s="2">
        <v>2020</v>
      </c>
      <c r="D1220" s="2" t="s">
        <v>241</v>
      </c>
      <c r="E1220" s="2" t="s">
        <v>627</v>
      </c>
      <c r="F1220" s="2" t="s">
        <v>760</v>
      </c>
      <c r="G1220" s="2">
        <v>6</v>
      </c>
      <c r="H1220" s="2">
        <v>0.73336964845657304</v>
      </c>
      <c r="I1220" s="2">
        <v>0.82137400627136192</v>
      </c>
      <c r="J1220" s="26" t="s">
        <v>689</v>
      </c>
    </row>
    <row r="1221" spans="1:10" ht="15.75" customHeight="1" x14ac:dyDescent="0.25">
      <c r="A1221" s="2" t="s">
        <v>756</v>
      </c>
      <c r="B1221" s="2" t="s">
        <v>331</v>
      </c>
      <c r="C1221" s="2">
        <v>2020</v>
      </c>
      <c r="D1221" s="2" t="s">
        <v>241</v>
      </c>
      <c r="E1221" s="2" t="s">
        <v>627</v>
      </c>
      <c r="F1221" s="2" t="s">
        <v>757</v>
      </c>
      <c r="G1221" s="2">
        <v>7</v>
      </c>
      <c r="H1221" s="2">
        <v>4.01734858751297E-2</v>
      </c>
      <c r="I1221" s="2">
        <v>4.4994304180145266E-2</v>
      </c>
      <c r="J1221" s="26" t="s">
        <v>688</v>
      </c>
    </row>
    <row r="1222" spans="1:10" ht="15.75" customHeight="1" x14ac:dyDescent="0.25">
      <c r="A1222" s="2" t="s">
        <v>756</v>
      </c>
      <c r="B1222" s="2" t="s">
        <v>331</v>
      </c>
      <c r="C1222" s="2">
        <v>2020</v>
      </c>
      <c r="D1222" s="2" t="s">
        <v>241</v>
      </c>
      <c r="E1222" s="2" t="s">
        <v>627</v>
      </c>
      <c r="F1222" s="2" t="s">
        <v>759</v>
      </c>
      <c r="G1222" s="2">
        <v>7</v>
      </c>
      <c r="H1222" s="2">
        <v>3.5031889565289E-2</v>
      </c>
      <c r="I1222" s="2">
        <v>3.9235716313123684E-2</v>
      </c>
      <c r="J1222" s="26" t="s">
        <v>689</v>
      </c>
    </row>
    <row r="1223" spans="1:10" ht="15.75" customHeight="1" x14ac:dyDescent="0.25">
      <c r="A1223" s="2" t="s">
        <v>756</v>
      </c>
      <c r="B1223" s="2" t="s">
        <v>331</v>
      </c>
      <c r="C1223" s="2">
        <v>2020</v>
      </c>
      <c r="D1223" s="2" t="s">
        <v>241</v>
      </c>
      <c r="E1223" s="2" t="s">
        <v>627</v>
      </c>
      <c r="F1223" s="2" t="s">
        <v>760</v>
      </c>
      <c r="G1223" s="2">
        <v>7</v>
      </c>
      <c r="H1223" s="2">
        <v>0.124472431838512</v>
      </c>
      <c r="I1223" s="2">
        <v>0.13940912365913347</v>
      </c>
      <c r="J1223" s="26" t="s">
        <v>689</v>
      </c>
    </row>
    <row r="1224" spans="1:10" ht="15.75" customHeight="1" x14ac:dyDescent="0.25">
      <c r="A1224" s="2" t="s">
        <v>756</v>
      </c>
      <c r="B1224" s="2" t="s">
        <v>331</v>
      </c>
      <c r="C1224" s="2">
        <v>2020</v>
      </c>
      <c r="D1224" s="2" t="s">
        <v>241</v>
      </c>
      <c r="E1224" s="2" t="s">
        <v>627</v>
      </c>
      <c r="F1224" s="2" t="s">
        <v>761</v>
      </c>
      <c r="G1224" s="2">
        <v>7</v>
      </c>
      <c r="H1224" s="2">
        <v>1.8966101342812001E-3</v>
      </c>
      <c r="I1224" s="2">
        <v>2.1242033503949443E-3</v>
      </c>
      <c r="J1224" s="26" t="s">
        <v>688</v>
      </c>
    </row>
    <row r="1225" spans="1:10" ht="15.75" customHeight="1" x14ac:dyDescent="0.25">
      <c r="A1225" s="2" t="s">
        <v>756</v>
      </c>
      <c r="B1225" s="2" t="s">
        <v>331</v>
      </c>
      <c r="C1225" s="2">
        <v>2020</v>
      </c>
      <c r="D1225" s="2" t="s">
        <v>241</v>
      </c>
      <c r="E1225" s="2" t="s">
        <v>627</v>
      </c>
      <c r="F1225" s="2" t="s">
        <v>760</v>
      </c>
      <c r="G1225" s="2">
        <v>8</v>
      </c>
      <c r="H1225" s="2">
        <v>0.64313369989395097</v>
      </c>
      <c r="I1225" s="2">
        <v>0.72030974388122515</v>
      </c>
      <c r="J1225" s="26" t="s">
        <v>689</v>
      </c>
    </row>
    <row r="1226" spans="1:10" ht="15.75" customHeight="1" x14ac:dyDescent="0.25">
      <c r="A1226" s="2" t="s">
        <v>756</v>
      </c>
      <c r="B1226" s="2" t="s">
        <v>331</v>
      </c>
      <c r="C1226" s="2">
        <v>2020</v>
      </c>
      <c r="D1226" s="2" t="s">
        <v>241</v>
      </c>
      <c r="E1226" s="2" t="s">
        <v>627</v>
      </c>
      <c r="F1226" s="2" t="s">
        <v>761</v>
      </c>
      <c r="G1226" s="2">
        <v>8</v>
      </c>
      <c r="H1226" s="2">
        <v>1.7652523238212E-3</v>
      </c>
      <c r="I1226" s="2">
        <v>1.977082602679744E-3</v>
      </c>
      <c r="J1226" s="26" t="s">
        <v>688</v>
      </c>
    </row>
    <row r="1227" spans="1:10" ht="15.75" customHeight="1" x14ac:dyDescent="0.25">
      <c r="A1227" s="2" t="s">
        <v>756</v>
      </c>
      <c r="B1227" s="2" t="s">
        <v>331</v>
      </c>
      <c r="C1227" s="2">
        <v>2020</v>
      </c>
      <c r="D1227" s="2" t="s">
        <v>241</v>
      </c>
      <c r="E1227" s="2" t="s">
        <v>627</v>
      </c>
      <c r="F1227" s="2" t="s">
        <v>759</v>
      </c>
      <c r="G1227" s="2">
        <v>8</v>
      </c>
      <c r="H1227" s="2">
        <v>1.43483027350157E-2</v>
      </c>
      <c r="I1227" s="2">
        <v>1.6070099063217585E-2</v>
      </c>
      <c r="J1227" s="26" t="s">
        <v>689</v>
      </c>
    </row>
    <row r="1228" spans="1:10" ht="15.75" customHeight="1" x14ac:dyDescent="0.25">
      <c r="A1228" s="2" t="s">
        <v>756</v>
      </c>
      <c r="B1228" s="2" t="s">
        <v>331</v>
      </c>
      <c r="C1228" s="2">
        <v>2020</v>
      </c>
      <c r="D1228" s="2" t="s">
        <v>241</v>
      </c>
      <c r="E1228" s="2" t="s">
        <v>627</v>
      </c>
      <c r="F1228" s="2" t="s">
        <v>761</v>
      </c>
      <c r="G1228" s="2">
        <v>9</v>
      </c>
      <c r="H1228" s="2">
        <v>5.0498630153014996E-3</v>
      </c>
      <c r="I1228" s="2">
        <v>5.6558465771376805E-3</v>
      </c>
      <c r="J1228" s="26" t="s">
        <v>688</v>
      </c>
    </row>
    <row r="1229" spans="1:10" ht="15.75" customHeight="1" x14ac:dyDescent="0.25">
      <c r="A1229" s="2" t="s">
        <v>756</v>
      </c>
      <c r="B1229" s="2" t="s">
        <v>331</v>
      </c>
      <c r="C1229" s="2">
        <v>2020</v>
      </c>
      <c r="D1229" s="2" t="s">
        <v>241</v>
      </c>
      <c r="E1229" s="2" t="s">
        <v>627</v>
      </c>
      <c r="F1229" s="2" t="s">
        <v>757</v>
      </c>
      <c r="G1229" s="2">
        <v>9</v>
      </c>
      <c r="H1229" s="2">
        <v>3.5962663590908099E-2</v>
      </c>
      <c r="I1229" s="2">
        <v>4.0278183221817074E-2</v>
      </c>
      <c r="J1229" s="26" t="s">
        <v>688</v>
      </c>
    </row>
    <row r="1230" spans="1:10" ht="15.75" customHeight="1" x14ac:dyDescent="0.25">
      <c r="A1230" s="2" t="s">
        <v>756</v>
      </c>
      <c r="B1230" s="2" t="s">
        <v>331</v>
      </c>
      <c r="C1230" s="2">
        <v>2020</v>
      </c>
      <c r="D1230" s="2" t="s">
        <v>241</v>
      </c>
      <c r="E1230" s="2" t="s">
        <v>627</v>
      </c>
      <c r="F1230" s="2" t="s">
        <v>760</v>
      </c>
      <c r="G1230" s="2">
        <v>9</v>
      </c>
      <c r="H1230" s="2">
        <v>2.75472924113274E-2</v>
      </c>
      <c r="I1230" s="2">
        <v>3.0852967500686692E-2</v>
      </c>
      <c r="J1230" s="26" t="s">
        <v>689</v>
      </c>
    </row>
    <row r="1231" spans="1:10" ht="15.75" customHeight="1" x14ac:dyDescent="0.25">
      <c r="A1231" s="2" t="s">
        <v>756</v>
      </c>
      <c r="B1231" s="2" t="s">
        <v>331</v>
      </c>
      <c r="C1231" s="2">
        <v>2020</v>
      </c>
      <c r="D1231" s="2" t="s">
        <v>241</v>
      </c>
      <c r="E1231" s="2" t="s">
        <v>627</v>
      </c>
      <c r="F1231" s="2" t="s">
        <v>759</v>
      </c>
      <c r="G1231" s="2">
        <v>9</v>
      </c>
      <c r="H1231" s="2">
        <v>3.4665334038436399E-2</v>
      </c>
      <c r="I1231" s="2">
        <v>3.882517412304877E-2</v>
      </c>
      <c r="J1231" s="26" t="s">
        <v>689</v>
      </c>
    </row>
    <row r="1232" spans="1:10" ht="15.75" customHeight="1" x14ac:dyDescent="0.25">
      <c r="A1232" s="2" t="s">
        <v>756</v>
      </c>
      <c r="B1232" s="2" t="s">
        <v>331</v>
      </c>
      <c r="C1232" s="2">
        <v>2020</v>
      </c>
      <c r="D1232" s="2" t="s">
        <v>241</v>
      </c>
      <c r="E1232" s="2" t="s">
        <v>627</v>
      </c>
      <c r="F1232" s="2" t="s">
        <v>759</v>
      </c>
      <c r="G1232" s="2">
        <v>10</v>
      </c>
      <c r="H1232" s="2">
        <v>8.5144971963018005E-3</v>
      </c>
      <c r="I1232" s="2">
        <v>9.5362368598580181E-3</v>
      </c>
      <c r="J1232" s="26" t="s">
        <v>689</v>
      </c>
    </row>
    <row r="1233" spans="1:10" ht="15.75" customHeight="1" x14ac:dyDescent="0.25">
      <c r="A1233" s="2" t="s">
        <v>756</v>
      </c>
      <c r="B1233" s="2" t="s">
        <v>331</v>
      </c>
      <c r="C1233" s="2">
        <v>2020</v>
      </c>
      <c r="D1233" s="2" t="s">
        <v>241</v>
      </c>
      <c r="E1233" s="2" t="s">
        <v>627</v>
      </c>
      <c r="F1233" s="2" t="s">
        <v>757</v>
      </c>
      <c r="G1233" s="2">
        <v>10</v>
      </c>
      <c r="H1233" s="2">
        <v>3.41389812529087E-2</v>
      </c>
      <c r="I1233" s="2">
        <v>3.8235659003257746E-2</v>
      </c>
      <c r="J1233" s="26" t="s">
        <v>688</v>
      </c>
    </row>
    <row r="1234" spans="1:10" ht="15.75" customHeight="1" x14ac:dyDescent="0.25">
      <c r="A1234" s="2" t="s">
        <v>756</v>
      </c>
      <c r="B1234" s="2" t="s">
        <v>331</v>
      </c>
      <c r="C1234" s="2">
        <v>2020</v>
      </c>
      <c r="D1234" s="2" t="s">
        <v>241</v>
      </c>
      <c r="E1234" s="2" t="s">
        <v>627</v>
      </c>
      <c r="F1234" s="2" t="s">
        <v>761</v>
      </c>
      <c r="G1234" s="2">
        <v>10</v>
      </c>
      <c r="H1234" s="2">
        <v>3.2889418071136E-3</v>
      </c>
      <c r="I1234" s="2">
        <v>3.6836148239672325E-3</v>
      </c>
      <c r="J1234" s="26" t="s">
        <v>688</v>
      </c>
    </row>
    <row r="1235" spans="1:10" ht="15.75" customHeight="1" x14ac:dyDescent="0.25">
      <c r="A1235" s="2" t="s">
        <v>756</v>
      </c>
      <c r="B1235" s="2" t="s">
        <v>331</v>
      </c>
      <c r="C1235" s="2">
        <v>2020</v>
      </c>
      <c r="D1235" s="2" t="s">
        <v>241</v>
      </c>
      <c r="E1235" s="2" t="s">
        <v>627</v>
      </c>
      <c r="F1235" s="2" t="s">
        <v>760</v>
      </c>
      <c r="G1235" s="2">
        <v>10</v>
      </c>
      <c r="H1235" s="2">
        <v>0.96593689918518</v>
      </c>
      <c r="I1235" s="2">
        <v>1.0818493270874017</v>
      </c>
      <c r="J1235" s="26" t="s">
        <v>689</v>
      </c>
    </row>
    <row r="1236" spans="1:10" ht="15.75" customHeight="1" x14ac:dyDescent="0.25">
      <c r="A1236" s="2" t="s">
        <v>756</v>
      </c>
      <c r="B1236" s="2" t="s">
        <v>331</v>
      </c>
      <c r="C1236" s="2">
        <v>2020</v>
      </c>
      <c r="D1236" s="2" t="s">
        <v>241</v>
      </c>
      <c r="E1236" s="2" t="s">
        <v>627</v>
      </c>
      <c r="F1236" s="2" t="s">
        <v>757</v>
      </c>
      <c r="G1236" s="2">
        <v>11</v>
      </c>
      <c r="H1236" s="2">
        <v>3.1774543225765201E-2</v>
      </c>
      <c r="I1236" s="2">
        <v>3.5587488412857027E-2</v>
      </c>
      <c r="J1236" s="26" t="s">
        <v>688</v>
      </c>
    </row>
    <row r="1237" spans="1:10" ht="15.75" customHeight="1" x14ac:dyDescent="0.25">
      <c r="A1237" s="2" t="s">
        <v>756</v>
      </c>
      <c r="B1237" s="2" t="s">
        <v>331</v>
      </c>
      <c r="C1237" s="2">
        <v>2020</v>
      </c>
      <c r="D1237" s="2" t="s">
        <v>241</v>
      </c>
      <c r="E1237" s="2" t="s">
        <v>627</v>
      </c>
      <c r="F1237" s="2" t="s">
        <v>760</v>
      </c>
      <c r="G1237" s="2">
        <v>11</v>
      </c>
      <c r="H1237" s="2">
        <v>0.81322747468948298</v>
      </c>
      <c r="I1237" s="2">
        <v>0.91081477165222102</v>
      </c>
      <c r="J1237" s="26" t="s">
        <v>689</v>
      </c>
    </row>
    <row r="1238" spans="1:10" ht="15.75" customHeight="1" x14ac:dyDescent="0.25">
      <c r="A1238" s="2" t="s">
        <v>756</v>
      </c>
      <c r="B1238" s="2" t="s">
        <v>331</v>
      </c>
      <c r="C1238" s="2">
        <v>2020</v>
      </c>
      <c r="D1238" s="2" t="s">
        <v>241</v>
      </c>
      <c r="E1238" s="2" t="s">
        <v>627</v>
      </c>
      <c r="F1238" s="2" t="s">
        <v>759</v>
      </c>
      <c r="G1238" s="2">
        <v>11</v>
      </c>
      <c r="H1238" s="2">
        <v>5.2654417231678997E-3</v>
      </c>
      <c r="I1238" s="2">
        <v>5.8972947299480482E-3</v>
      </c>
      <c r="J1238" s="26" t="s">
        <v>689</v>
      </c>
    </row>
    <row r="1239" spans="1:10" ht="15.75" customHeight="1" x14ac:dyDescent="0.25">
      <c r="A1239" s="2" t="s">
        <v>756</v>
      </c>
      <c r="B1239" s="2" t="s">
        <v>331</v>
      </c>
      <c r="C1239" s="2">
        <v>2020</v>
      </c>
      <c r="D1239" s="2" t="s">
        <v>241</v>
      </c>
      <c r="E1239" s="2" t="s">
        <v>627</v>
      </c>
      <c r="F1239" s="2" t="s">
        <v>761</v>
      </c>
      <c r="G1239" s="2">
        <v>11</v>
      </c>
      <c r="H1239" s="2">
        <v>1.5460614813491999E-3</v>
      </c>
      <c r="I1239" s="2">
        <v>1.7315888591111041E-3</v>
      </c>
      <c r="J1239" s="26" t="s">
        <v>688</v>
      </c>
    </row>
    <row r="1240" spans="1:10" ht="15.75" customHeight="1" x14ac:dyDescent="0.25">
      <c r="A1240" s="2" t="s">
        <v>756</v>
      </c>
      <c r="B1240" s="2" t="s">
        <v>331</v>
      </c>
      <c r="C1240" s="2">
        <v>2020</v>
      </c>
      <c r="D1240" s="2" t="s">
        <v>241</v>
      </c>
      <c r="E1240" s="2" t="s">
        <v>627</v>
      </c>
      <c r="F1240" s="2" t="s">
        <v>759</v>
      </c>
      <c r="G1240" s="2">
        <v>12</v>
      </c>
      <c r="H1240" s="2">
        <v>1.6553369816392698E-2</v>
      </c>
      <c r="I1240" s="2">
        <v>1.8539774194359825E-2</v>
      </c>
      <c r="J1240" s="26" t="s">
        <v>689</v>
      </c>
    </row>
    <row r="1241" spans="1:10" ht="15.75" customHeight="1" x14ac:dyDescent="0.25">
      <c r="A1241" s="2" t="s">
        <v>756</v>
      </c>
      <c r="B1241" s="2" t="s">
        <v>331</v>
      </c>
      <c r="C1241" s="2">
        <v>2020</v>
      </c>
      <c r="D1241" s="2" t="s">
        <v>241</v>
      </c>
      <c r="E1241" s="2" t="s">
        <v>627</v>
      </c>
      <c r="F1241" s="2" t="s">
        <v>760</v>
      </c>
      <c r="G1241" s="2">
        <v>12</v>
      </c>
      <c r="H1241" s="2">
        <v>4.14760894235223</v>
      </c>
      <c r="I1241" s="2">
        <v>4.6453220154344983</v>
      </c>
      <c r="J1241" s="26" t="s">
        <v>689</v>
      </c>
    </row>
    <row r="1242" spans="1:10" ht="15.75" customHeight="1" x14ac:dyDescent="0.25">
      <c r="A1242" s="2" t="s">
        <v>756</v>
      </c>
      <c r="B1242" s="2" t="s">
        <v>331</v>
      </c>
      <c r="C1242" s="2">
        <v>2020</v>
      </c>
      <c r="D1242" s="2" t="s">
        <v>241</v>
      </c>
      <c r="E1242" s="2" t="s">
        <v>627</v>
      </c>
      <c r="F1242" s="2" t="s">
        <v>757</v>
      </c>
      <c r="G1242" s="2">
        <v>12</v>
      </c>
      <c r="H1242" s="2">
        <v>0.12077593803405701</v>
      </c>
      <c r="I1242" s="2">
        <v>0.13526905059814387</v>
      </c>
      <c r="J1242" s="26" t="s">
        <v>688</v>
      </c>
    </row>
    <row r="1243" spans="1:10" ht="15.75" customHeight="1" x14ac:dyDescent="0.25">
      <c r="A1243" s="2" t="s">
        <v>756</v>
      </c>
      <c r="B1243" s="2" t="s">
        <v>331</v>
      </c>
      <c r="C1243" s="2">
        <v>2020</v>
      </c>
      <c r="D1243" s="2" t="s">
        <v>241</v>
      </c>
      <c r="E1243" s="2" t="s">
        <v>627</v>
      </c>
      <c r="F1243" s="2" t="s">
        <v>761</v>
      </c>
      <c r="G1243" s="2">
        <v>12</v>
      </c>
      <c r="H1243" s="2">
        <v>1.4934210339561001E-3</v>
      </c>
      <c r="I1243" s="2">
        <v>1.6726315580308322E-3</v>
      </c>
      <c r="J1243" s="26" t="s">
        <v>688</v>
      </c>
    </row>
    <row r="1244" spans="1:10" ht="15.75" customHeight="1" x14ac:dyDescent="0.25">
      <c r="A1244" s="2" t="s">
        <v>756</v>
      </c>
      <c r="B1244" s="2" t="s">
        <v>331</v>
      </c>
      <c r="C1244" s="2">
        <v>2020</v>
      </c>
      <c r="D1244" s="2" t="s">
        <v>241</v>
      </c>
      <c r="E1244" s="2" t="s">
        <v>627</v>
      </c>
      <c r="F1244" s="2" t="s">
        <v>759</v>
      </c>
      <c r="G1244" s="2">
        <v>13</v>
      </c>
      <c r="H1244" s="2">
        <v>2.2318605333567E-3</v>
      </c>
      <c r="I1244" s="2">
        <v>2.4996837973595043E-3</v>
      </c>
      <c r="J1244" s="26" t="s">
        <v>689</v>
      </c>
    </row>
    <row r="1245" spans="1:10" ht="15.75" customHeight="1" x14ac:dyDescent="0.25">
      <c r="A1245" s="2" t="s">
        <v>756</v>
      </c>
      <c r="B1245" s="2" t="s">
        <v>331</v>
      </c>
      <c r="C1245" s="2">
        <v>2020</v>
      </c>
      <c r="D1245" s="2" t="s">
        <v>241</v>
      </c>
      <c r="E1245" s="2" t="s">
        <v>627</v>
      </c>
      <c r="F1245" s="2" t="s">
        <v>757</v>
      </c>
      <c r="G1245" s="2">
        <v>13</v>
      </c>
      <c r="H1245" s="2">
        <v>2.9322547838091899E-2</v>
      </c>
      <c r="I1245" s="2">
        <v>3.2841253578662931E-2</v>
      </c>
      <c r="J1245" s="26" t="s">
        <v>688</v>
      </c>
    </row>
    <row r="1246" spans="1:10" ht="15.75" customHeight="1" x14ac:dyDescent="0.25">
      <c r="A1246" s="2" t="s">
        <v>756</v>
      </c>
      <c r="B1246" s="2" t="s">
        <v>331</v>
      </c>
      <c r="C1246" s="2">
        <v>2020</v>
      </c>
      <c r="D1246" s="2" t="s">
        <v>241</v>
      </c>
      <c r="E1246" s="2" t="s">
        <v>627</v>
      </c>
      <c r="F1246" s="2" t="s">
        <v>757</v>
      </c>
      <c r="G1246" s="2">
        <v>14</v>
      </c>
      <c r="H1246" s="2">
        <v>2.78291050344706E-2</v>
      </c>
      <c r="I1246" s="2">
        <v>3.1168597638607076E-2</v>
      </c>
      <c r="J1246" s="26" t="s">
        <v>688</v>
      </c>
    </row>
    <row r="1247" spans="1:10" ht="15.75" customHeight="1" x14ac:dyDescent="0.25">
      <c r="A1247" s="2" t="s">
        <v>756</v>
      </c>
      <c r="B1247" s="2" t="s">
        <v>331</v>
      </c>
      <c r="C1247" s="2">
        <v>2020</v>
      </c>
      <c r="D1247" s="2" t="s">
        <v>241</v>
      </c>
      <c r="E1247" s="2" t="s">
        <v>627</v>
      </c>
      <c r="F1247" s="2" t="s">
        <v>759</v>
      </c>
      <c r="G1247" s="2">
        <v>14</v>
      </c>
      <c r="H1247" s="2">
        <v>1.9979258067905998E-3</v>
      </c>
      <c r="I1247" s="2">
        <v>2.2376769036054722E-3</v>
      </c>
      <c r="J1247" s="26" t="s">
        <v>689</v>
      </c>
    </row>
    <row r="1248" spans="1:10" ht="15.75" customHeight="1" x14ac:dyDescent="0.25">
      <c r="A1248" s="2" t="s">
        <v>756</v>
      </c>
      <c r="B1248" s="2" t="s">
        <v>331</v>
      </c>
      <c r="C1248" s="2">
        <v>2020</v>
      </c>
      <c r="D1248" s="2" t="s">
        <v>241</v>
      </c>
      <c r="E1248" s="2" t="s">
        <v>627</v>
      </c>
      <c r="F1248" s="2" t="s">
        <v>761</v>
      </c>
      <c r="G1248" s="2">
        <v>14</v>
      </c>
      <c r="H1248" s="2">
        <v>4.2462771525606999E-3</v>
      </c>
      <c r="I1248" s="2">
        <v>4.7558304108679846E-3</v>
      </c>
      <c r="J1248" s="26" t="s">
        <v>688</v>
      </c>
    </row>
    <row r="1249" spans="1:10" ht="15.75" customHeight="1" x14ac:dyDescent="0.25">
      <c r="A1249" s="2" t="s">
        <v>756</v>
      </c>
      <c r="B1249" s="2" t="s">
        <v>331</v>
      </c>
      <c r="C1249" s="2">
        <v>2020</v>
      </c>
      <c r="D1249" s="2" t="s">
        <v>241</v>
      </c>
      <c r="E1249" s="2" t="s">
        <v>627</v>
      </c>
      <c r="F1249" s="2" t="s">
        <v>759</v>
      </c>
      <c r="G1249" s="2">
        <v>15</v>
      </c>
      <c r="H1249" s="2">
        <v>1.8966101342812001E-3</v>
      </c>
      <c r="I1249" s="2">
        <v>2.1242033503949443E-3</v>
      </c>
      <c r="J1249" s="26" t="s">
        <v>689</v>
      </c>
    </row>
    <row r="1250" spans="1:10" ht="15.75" customHeight="1" x14ac:dyDescent="0.25">
      <c r="A1250" s="2" t="s">
        <v>756</v>
      </c>
      <c r="B1250" s="2" t="s">
        <v>331</v>
      </c>
      <c r="C1250" s="2">
        <v>2020</v>
      </c>
      <c r="D1250" s="2" t="s">
        <v>241</v>
      </c>
      <c r="E1250" s="2" t="s">
        <v>627</v>
      </c>
      <c r="F1250" s="2" t="s">
        <v>760</v>
      </c>
      <c r="G1250" s="2">
        <v>15</v>
      </c>
      <c r="H1250" s="2">
        <v>7.7648818492889404E-2</v>
      </c>
      <c r="I1250" s="2">
        <v>8.6966676712036145E-2</v>
      </c>
      <c r="J1250" s="26" t="s">
        <v>689</v>
      </c>
    </row>
    <row r="1251" spans="1:10" ht="15.75" customHeight="1" x14ac:dyDescent="0.25">
      <c r="A1251" s="2" t="s">
        <v>756</v>
      </c>
      <c r="B1251" s="2" t="s">
        <v>331</v>
      </c>
      <c r="C1251" s="2">
        <v>2020</v>
      </c>
      <c r="D1251" s="2" t="s">
        <v>241</v>
      </c>
      <c r="E1251" s="2" t="s">
        <v>627</v>
      </c>
      <c r="F1251" s="2" t="s">
        <v>761</v>
      </c>
      <c r="G1251" s="2">
        <v>15</v>
      </c>
      <c r="H1251" s="2">
        <v>1.3421059120445999E-3</v>
      </c>
      <c r="I1251" s="2">
        <v>1.503158621489952E-3</v>
      </c>
      <c r="J1251" s="26" t="s">
        <v>688</v>
      </c>
    </row>
    <row r="1252" spans="1:10" ht="15.75" customHeight="1" x14ac:dyDescent="0.25">
      <c r="A1252" s="2" t="s">
        <v>756</v>
      </c>
      <c r="B1252" s="2" t="s">
        <v>331</v>
      </c>
      <c r="C1252" s="2">
        <v>2020</v>
      </c>
      <c r="D1252" s="2" t="s">
        <v>241</v>
      </c>
      <c r="E1252" s="2" t="s">
        <v>627</v>
      </c>
      <c r="F1252" s="2" t="s">
        <v>757</v>
      </c>
      <c r="G1252" s="2">
        <v>15</v>
      </c>
      <c r="H1252" s="2">
        <v>2.6881579309701899E-2</v>
      </c>
      <c r="I1252" s="2">
        <v>3.010736882686613E-2</v>
      </c>
      <c r="J1252" s="26" t="s">
        <v>688</v>
      </c>
    </row>
    <row r="1253" spans="1:10" ht="15.75" customHeight="1" x14ac:dyDescent="0.25">
      <c r="A1253" s="2" t="s">
        <v>756</v>
      </c>
      <c r="B1253" s="2" t="s">
        <v>331</v>
      </c>
      <c r="C1253" s="2">
        <v>2020</v>
      </c>
      <c r="D1253" s="2" t="s">
        <v>241</v>
      </c>
      <c r="E1253" s="2" t="s">
        <v>627</v>
      </c>
      <c r="F1253" s="2" t="s">
        <v>757</v>
      </c>
      <c r="G1253" s="2">
        <v>16</v>
      </c>
      <c r="H1253" s="2">
        <v>7.6432986184954602E-2</v>
      </c>
      <c r="I1253" s="2">
        <v>8.560494452714916E-2</v>
      </c>
      <c r="J1253" s="26" t="s">
        <v>688</v>
      </c>
    </row>
    <row r="1254" spans="1:10" ht="15.75" customHeight="1" x14ac:dyDescent="0.25">
      <c r="A1254" s="2" t="s">
        <v>756</v>
      </c>
      <c r="B1254" s="2" t="s">
        <v>331</v>
      </c>
      <c r="C1254" s="2">
        <v>2020</v>
      </c>
      <c r="D1254" s="2" t="s">
        <v>241</v>
      </c>
      <c r="E1254" s="2" t="s">
        <v>627</v>
      </c>
      <c r="F1254" s="2" t="s">
        <v>761</v>
      </c>
      <c r="G1254" s="2">
        <v>16</v>
      </c>
      <c r="H1254" s="2">
        <v>1.3061817735433999E-3</v>
      </c>
      <c r="I1254" s="2">
        <v>1.4629235863686081E-3</v>
      </c>
      <c r="J1254" s="26" t="s">
        <v>688</v>
      </c>
    </row>
    <row r="1255" spans="1:10" ht="15.75" customHeight="1" x14ac:dyDescent="0.25">
      <c r="A1255" s="2" t="s">
        <v>756</v>
      </c>
      <c r="B1255" s="2" t="s">
        <v>331</v>
      </c>
      <c r="C1255" s="2">
        <v>2020</v>
      </c>
      <c r="D1255" s="2" t="s">
        <v>241</v>
      </c>
      <c r="E1255" s="2" t="s">
        <v>627</v>
      </c>
      <c r="F1255" s="2" t="s">
        <v>759</v>
      </c>
      <c r="G1255" s="2">
        <v>16</v>
      </c>
      <c r="H1255" s="2">
        <v>1.03396587073803E-2</v>
      </c>
      <c r="I1255" s="2">
        <v>1.1580417752265938E-2</v>
      </c>
      <c r="J1255" s="26" t="s">
        <v>689</v>
      </c>
    </row>
    <row r="1256" spans="1:10" ht="15.75" customHeight="1" x14ac:dyDescent="0.25">
      <c r="A1256" s="2" t="s">
        <v>756</v>
      </c>
      <c r="B1256" s="2" t="s">
        <v>331</v>
      </c>
      <c r="C1256" s="2">
        <v>2020</v>
      </c>
      <c r="D1256" s="2" t="s">
        <v>241</v>
      </c>
      <c r="E1256" s="2" t="s">
        <v>627</v>
      </c>
      <c r="F1256" s="2" t="s">
        <v>757</v>
      </c>
      <c r="G1256" s="2">
        <v>17</v>
      </c>
      <c r="H1256" s="2">
        <v>2.4157905951142301E-2</v>
      </c>
      <c r="I1256" s="2">
        <v>2.7056854665279378E-2</v>
      </c>
      <c r="J1256" s="26" t="s">
        <v>688</v>
      </c>
    </row>
    <row r="1257" spans="1:10" ht="15.75" customHeight="1" x14ac:dyDescent="0.25">
      <c r="A1257" s="2" t="s">
        <v>756</v>
      </c>
      <c r="B1257" s="2" t="s">
        <v>331</v>
      </c>
      <c r="C1257" s="2">
        <v>2020</v>
      </c>
      <c r="D1257" s="2" t="s">
        <v>241</v>
      </c>
      <c r="E1257" s="2" t="s">
        <v>627</v>
      </c>
      <c r="F1257" s="2" t="s">
        <v>759</v>
      </c>
      <c r="G1257" s="2">
        <v>17</v>
      </c>
      <c r="H1257" s="2">
        <v>6.6473858896643001E-3</v>
      </c>
      <c r="I1257" s="2">
        <v>7.4450721964240164E-3</v>
      </c>
      <c r="J1257" s="26" t="s">
        <v>689</v>
      </c>
    </row>
    <row r="1258" spans="1:10" ht="15.75" customHeight="1" x14ac:dyDescent="0.25">
      <c r="A1258" s="2" t="s">
        <v>756</v>
      </c>
      <c r="B1258" s="2" t="s">
        <v>331</v>
      </c>
      <c r="C1258" s="2">
        <v>2020</v>
      </c>
      <c r="D1258" s="2" t="s">
        <v>241</v>
      </c>
      <c r="E1258" s="2" t="s">
        <v>627</v>
      </c>
      <c r="F1258" s="2" t="s">
        <v>761</v>
      </c>
      <c r="G1258" s="2">
        <v>17</v>
      </c>
      <c r="H1258" s="2">
        <v>3.8168034516274998E-3</v>
      </c>
      <c r="I1258" s="2">
        <v>4.2748198658228006E-3</v>
      </c>
      <c r="J1258" s="26" t="s">
        <v>688</v>
      </c>
    </row>
    <row r="1259" spans="1:10" ht="15.75" customHeight="1" x14ac:dyDescent="0.25">
      <c r="A1259" s="2" t="s">
        <v>756</v>
      </c>
      <c r="B1259" s="2" t="s">
        <v>331</v>
      </c>
      <c r="C1259" s="2">
        <v>2020</v>
      </c>
      <c r="D1259" s="2" t="s">
        <v>241</v>
      </c>
      <c r="E1259" s="2" t="s">
        <v>627</v>
      </c>
      <c r="F1259" s="2" t="s">
        <v>757</v>
      </c>
      <c r="G1259" s="2">
        <v>18</v>
      </c>
      <c r="H1259" s="2">
        <v>2.3511270061135299E-2</v>
      </c>
      <c r="I1259" s="2">
        <v>2.6332622468471536E-2</v>
      </c>
      <c r="J1259" s="26" t="s">
        <v>688</v>
      </c>
    </row>
    <row r="1260" spans="1:10" ht="15.75" customHeight="1" x14ac:dyDescent="0.25">
      <c r="A1260" s="2" t="s">
        <v>756</v>
      </c>
      <c r="B1260" s="2" t="s">
        <v>331</v>
      </c>
      <c r="C1260" s="2">
        <v>2020</v>
      </c>
      <c r="D1260" s="2" t="s">
        <v>241</v>
      </c>
      <c r="E1260" s="2" t="s">
        <v>627</v>
      </c>
      <c r="F1260" s="2" t="s">
        <v>759</v>
      </c>
      <c r="G1260" s="2">
        <v>18</v>
      </c>
      <c r="H1260" s="2">
        <v>1.5460614813491999E-3</v>
      </c>
      <c r="I1260" s="2">
        <v>1.7315888591111041E-3</v>
      </c>
      <c r="J1260" s="26" t="s">
        <v>689</v>
      </c>
    </row>
    <row r="1261" spans="1:10" ht="15.75" customHeight="1" x14ac:dyDescent="0.25">
      <c r="A1261" s="2" t="s">
        <v>756</v>
      </c>
      <c r="B1261" s="2" t="s">
        <v>331</v>
      </c>
      <c r="C1261" s="2">
        <v>2020</v>
      </c>
      <c r="D1261" s="2" t="s">
        <v>241</v>
      </c>
      <c r="E1261" s="2" t="s">
        <v>627</v>
      </c>
      <c r="F1261" s="2" t="s">
        <v>760</v>
      </c>
      <c r="G1261" s="2">
        <v>18</v>
      </c>
      <c r="H1261" s="2">
        <v>2.46113371104002E-2</v>
      </c>
      <c r="I1261" s="2">
        <v>2.7564697563648228E-2</v>
      </c>
      <c r="J1261" s="26" t="s">
        <v>689</v>
      </c>
    </row>
    <row r="1262" spans="1:10" ht="15.75" customHeight="1" x14ac:dyDescent="0.25">
      <c r="A1262" s="2" t="s">
        <v>756</v>
      </c>
      <c r="B1262" s="2" t="s">
        <v>331</v>
      </c>
      <c r="C1262" s="2">
        <v>2020</v>
      </c>
      <c r="D1262" s="2" t="s">
        <v>241</v>
      </c>
      <c r="E1262" s="2" t="s">
        <v>627</v>
      </c>
      <c r="F1262" s="2" t="s">
        <v>761</v>
      </c>
      <c r="G1262" s="2">
        <v>18</v>
      </c>
      <c r="H1262" s="2">
        <v>1.2442957377061001E-3</v>
      </c>
      <c r="I1262" s="2">
        <v>1.3936112262308321E-3</v>
      </c>
      <c r="J1262" s="26" t="s">
        <v>688</v>
      </c>
    </row>
    <row r="1263" spans="1:10" ht="15.75" customHeight="1" x14ac:dyDescent="0.25">
      <c r="A1263" s="2" t="s">
        <v>756</v>
      </c>
      <c r="B1263" s="2" t="s">
        <v>331</v>
      </c>
      <c r="C1263" s="2">
        <v>2020</v>
      </c>
      <c r="D1263" s="2" t="s">
        <v>241</v>
      </c>
      <c r="E1263" s="2" t="s">
        <v>627</v>
      </c>
      <c r="F1263" s="2" t="s">
        <v>759</v>
      </c>
      <c r="G1263" s="2">
        <v>19</v>
      </c>
      <c r="H1263" s="2">
        <v>4.3299996759742004E-3</v>
      </c>
      <c r="I1263" s="2">
        <v>4.8495996370911051E-3</v>
      </c>
      <c r="J1263" s="26" t="s">
        <v>689</v>
      </c>
    </row>
    <row r="1264" spans="1:10" ht="15.75" customHeight="1" x14ac:dyDescent="0.25">
      <c r="A1264" s="2" t="s">
        <v>756</v>
      </c>
      <c r="B1264" s="2" t="s">
        <v>331</v>
      </c>
      <c r="C1264" s="2">
        <v>2020</v>
      </c>
      <c r="D1264" s="2" t="s">
        <v>241</v>
      </c>
      <c r="E1264" s="2" t="s">
        <v>627</v>
      </c>
      <c r="F1264" s="2" t="s">
        <v>757</v>
      </c>
      <c r="G1264" s="2">
        <v>19</v>
      </c>
      <c r="H1264" s="2">
        <v>6.8702463060617405E-2</v>
      </c>
      <c r="I1264" s="2">
        <v>7.6946758627891507E-2</v>
      </c>
      <c r="J1264" s="26" t="s">
        <v>688</v>
      </c>
    </row>
    <row r="1265" spans="1:10" ht="15.75" customHeight="1" x14ac:dyDescent="0.25">
      <c r="A1265" s="2" t="s">
        <v>756</v>
      </c>
      <c r="B1265" s="2" t="s">
        <v>331</v>
      </c>
      <c r="C1265" s="2">
        <v>2020</v>
      </c>
      <c r="D1265" s="2" t="s">
        <v>241</v>
      </c>
      <c r="E1265" s="2" t="s">
        <v>627</v>
      </c>
      <c r="F1265" s="2" t="s">
        <v>757</v>
      </c>
      <c r="G1265" s="2">
        <v>20</v>
      </c>
      <c r="H1265" s="2">
        <v>2.2397324442863499E-2</v>
      </c>
      <c r="I1265" s="2">
        <v>2.5085003376007123E-2</v>
      </c>
      <c r="J1265" s="26" t="s">
        <v>688</v>
      </c>
    </row>
    <row r="1266" spans="1:10" ht="15.75" customHeight="1" x14ac:dyDescent="0.25">
      <c r="A1266" s="2" t="s">
        <v>756</v>
      </c>
      <c r="B1266" s="2" t="s">
        <v>331</v>
      </c>
      <c r="C1266" s="2">
        <v>2020</v>
      </c>
      <c r="D1266" s="2" t="s">
        <v>241</v>
      </c>
      <c r="E1266" s="2" t="s">
        <v>627</v>
      </c>
      <c r="F1266" s="2" t="s">
        <v>760</v>
      </c>
      <c r="G1266" s="2">
        <v>20</v>
      </c>
      <c r="H1266" s="2">
        <v>8.0842420458793599E-2</v>
      </c>
      <c r="I1266" s="2">
        <v>9.0543510913848838E-2</v>
      </c>
      <c r="J1266" s="26" t="s">
        <v>689</v>
      </c>
    </row>
    <row r="1267" spans="1:10" ht="15.75" customHeight="1" x14ac:dyDescent="0.25">
      <c r="A1267" s="2" t="s">
        <v>756</v>
      </c>
      <c r="B1267" s="2" t="s">
        <v>331</v>
      </c>
      <c r="C1267" s="2">
        <v>2020</v>
      </c>
      <c r="D1267" s="2" t="s">
        <v>241</v>
      </c>
      <c r="E1267" s="2" t="s">
        <v>627</v>
      </c>
      <c r="F1267" s="2" t="s">
        <v>759</v>
      </c>
      <c r="G1267" s="2">
        <v>20</v>
      </c>
      <c r="H1267" s="2">
        <v>1.4096985105425E-3</v>
      </c>
      <c r="I1267" s="2">
        <v>1.5788623318076002E-3</v>
      </c>
      <c r="J1267" s="26" t="s">
        <v>689</v>
      </c>
    </row>
    <row r="1268" spans="1:10" ht="15.75" customHeight="1" x14ac:dyDescent="0.25">
      <c r="A1268" s="2" t="s">
        <v>756</v>
      </c>
      <c r="B1268" s="2" t="s">
        <v>331</v>
      </c>
      <c r="C1268" s="2">
        <v>2020</v>
      </c>
      <c r="D1268" s="2" t="s">
        <v>241</v>
      </c>
      <c r="E1268" s="2" t="s">
        <v>627</v>
      </c>
      <c r="F1268" s="2" t="s">
        <v>761</v>
      </c>
      <c r="G1268" s="2">
        <v>21</v>
      </c>
      <c r="H1268" s="2">
        <v>1.168642193079E-3</v>
      </c>
      <c r="I1268" s="2">
        <v>1.3088792562484801E-3</v>
      </c>
      <c r="J1268" s="26" t="s">
        <v>688</v>
      </c>
    </row>
    <row r="1269" spans="1:10" ht="15.75" customHeight="1" x14ac:dyDescent="0.25">
      <c r="A1269" s="2" t="s">
        <v>756</v>
      </c>
      <c r="B1269" s="2" t="s">
        <v>331</v>
      </c>
      <c r="C1269" s="2">
        <v>2020</v>
      </c>
      <c r="D1269" s="2" t="s">
        <v>241</v>
      </c>
      <c r="E1269" s="2" t="s">
        <v>627</v>
      </c>
      <c r="F1269" s="2" t="s">
        <v>759</v>
      </c>
      <c r="G1269" s="2">
        <v>21</v>
      </c>
      <c r="H1269" s="2">
        <v>2.648287685588E-3</v>
      </c>
      <c r="I1269" s="2">
        <v>2.9660822078585603E-3</v>
      </c>
      <c r="J1269" s="26" t="s">
        <v>689</v>
      </c>
    </row>
    <row r="1270" spans="1:10" ht="15.75" customHeight="1" x14ac:dyDescent="0.25">
      <c r="A1270" s="2" t="s">
        <v>756</v>
      </c>
      <c r="B1270" s="2" t="s">
        <v>331</v>
      </c>
      <c r="C1270" s="2">
        <v>2020</v>
      </c>
      <c r="D1270" s="2" t="s">
        <v>241</v>
      </c>
      <c r="E1270" s="2" t="s">
        <v>627</v>
      </c>
      <c r="F1270" s="2" t="s">
        <v>757</v>
      </c>
      <c r="G1270" s="2">
        <v>21</v>
      </c>
      <c r="H1270" s="2">
        <v>2.1035559475421899E-2</v>
      </c>
      <c r="I1270" s="2">
        <v>2.355982661247253E-2</v>
      </c>
      <c r="J1270" s="26" t="s">
        <v>688</v>
      </c>
    </row>
    <row r="1271" spans="1:10" ht="15.75" customHeight="1" x14ac:dyDescent="0.25">
      <c r="A1271" s="2" t="s">
        <v>756</v>
      </c>
      <c r="B1271" s="2" t="s">
        <v>331</v>
      </c>
      <c r="C1271" s="2">
        <v>2020</v>
      </c>
      <c r="D1271" s="2" t="s">
        <v>241</v>
      </c>
      <c r="E1271" s="2" t="s">
        <v>627</v>
      </c>
      <c r="F1271" s="2" t="s">
        <v>761</v>
      </c>
      <c r="G1271" s="2">
        <v>22</v>
      </c>
      <c r="H1271" s="2">
        <v>2.2560078650713002E-3</v>
      </c>
      <c r="I1271" s="2">
        <v>2.5267288088798565E-3</v>
      </c>
      <c r="J1271" s="26" t="s">
        <v>688</v>
      </c>
    </row>
    <row r="1272" spans="1:10" ht="15.75" customHeight="1" x14ac:dyDescent="0.25">
      <c r="A1272" s="2" t="s">
        <v>756</v>
      </c>
      <c r="B1272" s="2" t="s">
        <v>331</v>
      </c>
      <c r="C1272" s="2">
        <v>2020</v>
      </c>
      <c r="D1272" s="2" t="s">
        <v>241</v>
      </c>
      <c r="E1272" s="2" t="s">
        <v>627</v>
      </c>
      <c r="F1272" s="2" t="s">
        <v>759</v>
      </c>
      <c r="G1272" s="2">
        <v>22</v>
      </c>
      <c r="H1272" s="2">
        <v>5.0610991893336003E-3</v>
      </c>
      <c r="I1272" s="2">
        <v>5.6684310920536328E-3</v>
      </c>
      <c r="J1272" s="26" t="s">
        <v>689</v>
      </c>
    </row>
    <row r="1273" spans="1:10" ht="15.75" customHeight="1" x14ac:dyDescent="0.25">
      <c r="A1273" s="2" t="s">
        <v>756</v>
      </c>
      <c r="B1273" s="2" t="s">
        <v>331</v>
      </c>
      <c r="C1273" s="2">
        <v>2020</v>
      </c>
      <c r="D1273" s="2" t="s">
        <v>241</v>
      </c>
      <c r="E1273" s="2" t="s">
        <v>627</v>
      </c>
      <c r="F1273" s="2" t="s">
        <v>757</v>
      </c>
      <c r="G1273" s="2">
        <v>23</v>
      </c>
      <c r="H1273" s="2">
        <v>8.0638267099857303E-2</v>
      </c>
      <c r="I1273" s="2">
        <v>9.0314859151840191E-2</v>
      </c>
      <c r="J1273" s="26" t="s">
        <v>688</v>
      </c>
    </row>
    <row r="1274" spans="1:10" ht="15.75" customHeight="1" x14ac:dyDescent="0.25">
      <c r="A1274" s="2" t="s">
        <v>756</v>
      </c>
      <c r="B1274" s="2" t="s">
        <v>331</v>
      </c>
      <c r="C1274" s="2">
        <v>2020</v>
      </c>
      <c r="D1274" s="2" t="s">
        <v>241</v>
      </c>
      <c r="E1274" s="2" t="s">
        <v>627</v>
      </c>
      <c r="F1274" s="2" t="s">
        <v>761</v>
      </c>
      <c r="G1274" s="2">
        <v>23</v>
      </c>
      <c r="H1274" s="2">
        <v>2.2238957462832002E-3</v>
      </c>
      <c r="I1274" s="2">
        <v>2.4907632358371844E-3</v>
      </c>
      <c r="J1274" s="26" t="s">
        <v>688</v>
      </c>
    </row>
    <row r="1275" spans="1:10" ht="15.75" customHeight="1" x14ac:dyDescent="0.25">
      <c r="A1275" s="2" t="s">
        <v>756</v>
      </c>
      <c r="B1275" s="2" t="s">
        <v>331</v>
      </c>
      <c r="C1275" s="2">
        <v>2020</v>
      </c>
      <c r="D1275" s="2" t="s">
        <v>241</v>
      </c>
      <c r="E1275" s="2" t="s">
        <v>627</v>
      </c>
      <c r="F1275" s="2" t="s">
        <v>759</v>
      </c>
      <c r="G1275" s="2">
        <v>23</v>
      </c>
      <c r="H1275" s="2">
        <v>1.168642193079E-3</v>
      </c>
      <c r="I1275" s="2">
        <v>1.3088792562484801E-3</v>
      </c>
      <c r="J1275" s="26" t="s">
        <v>689</v>
      </c>
    </row>
    <row r="1276" spans="1:10" ht="15.75" customHeight="1" x14ac:dyDescent="0.25">
      <c r="A1276" s="2" t="s">
        <v>756</v>
      </c>
      <c r="B1276" s="2" t="s">
        <v>331</v>
      </c>
      <c r="C1276" s="2">
        <v>2020</v>
      </c>
      <c r="D1276" s="2" t="s">
        <v>241</v>
      </c>
      <c r="E1276" s="2" t="s">
        <v>627</v>
      </c>
      <c r="F1276" s="2" t="s">
        <v>759</v>
      </c>
      <c r="G1276" s="2">
        <v>24</v>
      </c>
      <c r="H1276" s="2">
        <v>2.2560078650713002E-3</v>
      </c>
      <c r="I1276" s="2">
        <v>2.5267288088798565E-3</v>
      </c>
      <c r="J1276" s="26" t="s">
        <v>689</v>
      </c>
    </row>
    <row r="1277" spans="1:10" ht="15.75" customHeight="1" x14ac:dyDescent="0.25">
      <c r="A1277" s="2" t="s">
        <v>756</v>
      </c>
      <c r="B1277" s="2" t="s">
        <v>331</v>
      </c>
      <c r="C1277" s="2">
        <v>2020</v>
      </c>
      <c r="D1277" s="2" t="s">
        <v>241</v>
      </c>
      <c r="E1277" s="2" t="s">
        <v>627</v>
      </c>
      <c r="F1277" s="2" t="s">
        <v>757</v>
      </c>
      <c r="G1277" s="2">
        <v>25</v>
      </c>
      <c r="H1277" s="2">
        <v>1.9073968753218699E-2</v>
      </c>
      <c r="I1277" s="2">
        <v>2.1362845003604945E-2</v>
      </c>
      <c r="J1277" s="26" t="s">
        <v>688</v>
      </c>
    </row>
    <row r="1278" spans="1:10" ht="15.75" customHeight="1" x14ac:dyDescent="0.25">
      <c r="A1278" s="2" t="s">
        <v>756</v>
      </c>
      <c r="B1278" s="2" t="s">
        <v>331</v>
      </c>
      <c r="C1278" s="2">
        <v>2020</v>
      </c>
      <c r="D1278" s="2" t="s">
        <v>241</v>
      </c>
      <c r="E1278" s="2" t="s">
        <v>627</v>
      </c>
      <c r="F1278" s="2" t="s">
        <v>761</v>
      </c>
      <c r="G1278" s="2">
        <v>25</v>
      </c>
      <c r="H1278" s="2">
        <v>1.0596649954094999E-3</v>
      </c>
      <c r="I1278" s="2">
        <v>1.18682479485864E-3</v>
      </c>
      <c r="J1278" s="26" t="s">
        <v>688</v>
      </c>
    </row>
    <row r="1279" spans="1:10" ht="15.75" customHeight="1" x14ac:dyDescent="0.25">
      <c r="A1279" s="2" t="s">
        <v>756</v>
      </c>
      <c r="B1279" s="2" t="s">
        <v>331</v>
      </c>
      <c r="C1279" s="2">
        <v>2020</v>
      </c>
      <c r="D1279" s="2" t="s">
        <v>241</v>
      </c>
      <c r="E1279" s="2" t="s">
        <v>627</v>
      </c>
      <c r="F1279" s="2" t="s">
        <v>759</v>
      </c>
      <c r="G1279" s="2">
        <v>25</v>
      </c>
      <c r="H1279" s="2">
        <v>2.2238957462832002E-3</v>
      </c>
      <c r="I1279" s="2">
        <v>2.4907632358371844E-3</v>
      </c>
      <c r="J1279" s="26" t="s">
        <v>689</v>
      </c>
    </row>
    <row r="1280" spans="1:10" ht="15.75" customHeight="1" x14ac:dyDescent="0.25">
      <c r="A1280" s="2" t="s">
        <v>756</v>
      </c>
      <c r="B1280" s="2" t="s">
        <v>331</v>
      </c>
      <c r="C1280" s="2">
        <v>2020</v>
      </c>
      <c r="D1280" s="2" t="s">
        <v>241</v>
      </c>
      <c r="E1280" s="2" t="s">
        <v>627</v>
      </c>
      <c r="F1280" s="2" t="s">
        <v>757</v>
      </c>
      <c r="G1280" s="2">
        <v>26</v>
      </c>
      <c r="H1280" s="2">
        <v>1.8501732498407399E-2</v>
      </c>
      <c r="I1280" s="2">
        <v>2.0721940398216288E-2</v>
      </c>
      <c r="J1280" s="26" t="s">
        <v>688</v>
      </c>
    </row>
    <row r="1281" spans="1:10" ht="15.75" customHeight="1" x14ac:dyDescent="0.25">
      <c r="A1281" s="2" t="s">
        <v>756</v>
      </c>
      <c r="B1281" s="2" t="s">
        <v>331</v>
      </c>
      <c r="C1281" s="2">
        <v>2020</v>
      </c>
      <c r="D1281" s="2" t="s">
        <v>241</v>
      </c>
      <c r="E1281" s="2" t="s">
        <v>627</v>
      </c>
      <c r="F1281" s="2" t="s">
        <v>759</v>
      </c>
      <c r="G1281" s="2">
        <v>26</v>
      </c>
      <c r="H1281" s="2">
        <v>1.0596649954094999E-3</v>
      </c>
      <c r="I1281" s="2">
        <v>1.18682479485864E-3</v>
      </c>
      <c r="J1281" s="26" t="s">
        <v>689</v>
      </c>
    </row>
    <row r="1282" spans="1:10" ht="15.75" customHeight="1" x14ac:dyDescent="0.25">
      <c r="A1282" s="2" t="s">
        <v>756</v>
      </c>
      <c r="B1282" s="2" t="s">
        <v>331</v>
      </c>
      <c r="C1282" s="2">
        <v>2020</v>
      </c>
      <c r="D1282" s="2" t="s">
        <v>241</v>
      </c>
      <c r="E1282" s="2" t="s">
        <v>627</v>
      </c>
      <c r="F1282" s="2" t="s">
        <v>761</v>
      </c>
      <c r="G1282" s="2">
        <v>27</v>
      </c>
      <c r="H1282" s="2">
        <v>1.0278740664944001E-3</v>
      </c>
      <c r="I1282" s="2">
        <v>1.1512189544737282E-3</v>
      </c>
      <c r="J1282" s="26" t="s">
        <v>688</v>
      </c>
    </row>
    <row r="1283" spans="1:10" ht="15.75" customHeight="1" x14ac:dyDescent="0.25">
      <c r="A1283" s="2" t="s">
        <v>756</v>
      </c>
      <c r="B1283" s="2" t="s">
        <v>331</v>
      </c>
      <c r="C1283" s="2">
        <v>2020</v>
      </c>
      <c r="D1283" s="2" t="s">
        <v>241</v>
      </c>
      <c r="E1283" s="2" t="s">
        <v>627</v>
      </c>
      <c r="F1283" s="2" t="s">
        <v>757</v>
      </c>
      <c r="G1283" s="2">
        <v>27</v>
      </c>
      <c r="H1283" s="2">
        <v>3.5581883043050801E-2</v>
      </c>
      <c r="I1283" s="2">
        <v>3.9851709008216898E-2</v>
      </c>
      <c r="J1283" s="26" t="s">
        <v>688</v>
      </c>
    </row>
    <row r="1284" spans="1:10" ht="15.75" customHeight="1" x14ac:dyDescent="0.25">
      <c r="A1284" s="2" t="s">
        <v>756</v>
      </c>
      <c r="B1284" s="2" t="s">
        <v>331</v>
      </c>
      <c r="C1284" s="2">
        <v>2020</v>
      </c>
      <c r="D1284" s="2" t="s">
        <v>241</v>
      </c>
      <c r="E1284" s="2" t="s">
        <v>627</v>
      </c>
      <c r="F1284" s="2" t="s">
        <v>759</v>
      </c>
      <c r="G1284" s="2">
        <v>27</v>
      </c>
      <c r="H1284" s="2">
        <v>2.0270296372473001E-3</v>
      </c>
      <c r="I1284" s="2">
        <v>2.2702731937169762E-3</v>
      </c>
      <c r="J1284" s="26" t="s">
        <v>689</v>
      </c>
    </row>
    <row r="1285" spans="1:10" ht="15.75" customHeight="1" x14ac:dyDescent="0.25">
      <c r="A1285" s="2" t="s">
        <v>756</v>
      </c>
      <c r="B1285" s="2" t="s">
        <v>331</v>
      </c>
      <c r="C1285" s="2">
        <v>2020</v>
      </c>
      <c r="D1285" s="2" t="s">
        <v>241</v>
      </c>
      <c r="E1285" s="2" t="s">
        <v>627</v>
      </c>
      <c r="F1285" s="2" t="s">
        <v>759</v>
      </c>
      <c r="G1285" s="2">
        <v>28</v>
      </c>
      <c r="H1285" s="2">
        <v>9.7761559300120005E-4</v>
      </c>
      <c r="I1285" s="2">
        <v>1.0949294641613443E-3</v>
      </c>
      <c r="J1285" s="26" t="s">
        <v>689</v>
      </c>
    </row>
    <row r="1286" spans="1:10" ht="15.75" customHeight="1" x14ac:dyDescent="0.25">
      <c r="A1286" s="2" t="s">
        <v>756</v>
      </c>
      <c r="B1286" s="2" t="s">
        <v>331</v>
      </c>
      <c r="C1286" s="2">
        <v>2020</v>
      </c>
      <c r="D1286" s="2" t="s">
        <v>241</v>
      </c>
      <c r="E1286" s="2" t="s">
        <v>627</v>
      </c>
      <c r="F1286" s="2" t="s">
        <v>757</v>
      </c>
      <c r="G1286" s="2">
        <v>29</v>
      </c>
      <c r="H1286" s="2">
        <v>1.7043599858880001E-2</v>
      </c>
      <c r="I1286" s="2">
        <v>1.9088831841945604E-2</v>
      </c>
      <c r="J1286" s="26" t="s">
        <v>688</v>
      </c>
    </row>
    <row r="1287" spans="1:10" ht="15.75" customHeight="1" x14ac:dyDescent="0.25">
      <c r="A1287" s="2" t="s">
        <v>756</v>
      </c>
      <c r="B1287" s="2" t="s">
        <v>331</v>
      </c>
      <c r="C1287" s="2">
        <v>2020</v>
      </c>
      <c r="D1287" s="2" t="s">
        <v>241</v>
      </c>
      <c r="E1287" s="2" t="s">
        <v>627</v>
      </c>
      <c r="F1287" s="2" t="s">
        <v>759</v>
      </c>
      <c r="G1287" s="2">
        <v>29</v>
      </c>
      <c r="H1287" s="2">
        <v>9.4686663942410002E-4</v>
      </c>
      <c r="I1287" s="2">
        <v>1.0604906361549921E-3</v>
      </c>
      <c r="J1287" s="26" t="s">
        <v>689</v>
      </c>
    </row>
    <row r="1288" spans="1:10" ht="15.75" customHeight="1" x14ac:dyDescent="0.25">
      <c r="A1288" s="2" t="s">
        <v>756</v>
      </c>
      <c r="B1288" s="2" t="s">
        <v>331</v>
      </c>
      <c r="C1288" s="2">
        <v>2020</v>
      </c>
      <c r="D1288" s="2" t="s">
        <v>241</v>
      </c>
      <c r="E1288" s="2" t="s">
        <v>627</v>
      </c>
      <c r="F1288" s="2" t="s">
        <v>761</v>
      </c>
      <c r="G1288" s="2">
        <v>29</v>
      </c>
      <c r="H1288" s="2">
        <v>9.9915557075290007E-4</v>
      </c>
      <c r="I1288" s="2">
        <v>1.1190542392432482E-3</v>
      </c>
      <c r="J1288" s="26" t="s">
        <v>688</v>
      </c>
    </row>
    <row r="1289" spans="1:10" ht="15.75" customHeight="1" x14ac:dyDescent="0.25">
      <c r="A1289" s="2" t="s">
        <v>756</v>
      </c>
      <c r="B1289" s="2" t="s">
        <v>331</v>
      </c>
      <c r="C1289" s="2">
        <v>2020</v>
      </c>
      <c r="D1289" s="2" t="s">
        <v>241</v>
      </c>
      <c r="E1289" s="2" t="s">
        <v>627</v>
      </c>
      <c r="F1289" s="2" t="s">
        <v>759</v>
      </c>
      <c r="G1289" s="2">
        <v>30</v>
      </c>
      <c r="H1289" s="2">
        <v>1.8085836782119999E-3</v>
      </c>
      <c r="I1289" s="2">
        <v>2.0256137195974401E-3</v>
      </c>
      <c r="J1289" s="26" t="s">
        <v>689</v>
      </c>
    </row>
    <row r="1290" spans="1:10" ht="15.75" customHeight="1" x14ac:dyDescent="0.25">
      <c r="A1290" s="2" t="s">
        <v>756</v>
      </c>
      <c r="B1290" s="2" t="s">
        <v>331</v>
      </c>
      <c r="C1290" s="2">
        <v>2020</v>
      </c>
      <c r="D1290" s="2" t="s">
        <v>241</v>
      </c>
      <c r="E1290" s="2" t="s">
        <v>627</v>
      </c>
      <c r="F1290" s="2" t="s">
        <v>757</v>
      </c>
      <c r="G1290" s="2">
        <v>30</v>
      </c>
      <c r="H1290" s="2">
        <v>1.6400095075368899E-2</v>
      </c>
      <c r="I1290" s="2">
        <v>1.8368106484413168E-2</v>
      </c>
      <c r="J1290" s="26" t="s">
        <v>688</v>
      </c>
    </row>
    <row r="1291" spans="1:10" ht="15.75" customHeight="1" x14ac:dyDescent="0.25">
      <c r="A1291" s="2" t="s">
        <v>756</v>
      </c>
      <c r="B1291" s="2" t="s">
        <v>331</v>
      </c>
      <c r="C1291" s="2">
        <v>2020</v>
      </c>
      <c r="D1291" s="2" t="s">
        <v>241</v>
      </c>
      <c r="E1291" s="2" t="s">
        <v>627</v>
      </c>
      <c r="F1291" s="2" t="s">
        <v>761</v>
      </c>
      <c r="G1291" s="2">
        <v>30</v>
      </c>
      <c r="H1291" s="2">
        <v>9.7761559300120005E-4</v>
      </c>
      <c r="I1291" s="2">
        <v>1.0949294641613443E-3</v>
      </c>
      <c r="J1291" s="26" t="s">
        <v>688</v>
      </c>
    </row>
    <row r="1292" spans="1:10" ht="15.75" customHeight="1" x14ac:dyDescent="0.25">
      <c r="A1292" s="2" t="s">
        <v>756</v>
      </c>
      <c r="B1292" s="2" t="s">
        <v>331</v>
      </c>
      <c r="C1292" s="2">
        <v>2020</v>
      </c>
      <c r="D1292" s="2" t="s">
        <v>241</v>
      </c>
      <c r="E1292" s="2" t="s">
        <v>627</v>
      </c>
      <c r="F1292" s="2" t="s">
        <v>759</v>
      </c>
      <c r="G1292" s="2">
        <v>31</v>
      </c>
      <c r="H1292" s="2">
        <v>1.7660310259089E-3</v>
      </c>
      <c r="I1292" s="2">
        <v>1.977954749017968E-3</v>
      </c>
      <c r="J1292" s="26" t="s">
        <v>689</v>
      </c>
    </row>
    <row r="1293" spans="1:10" ht="15.75" customHeight="1" x14ac:dyDescent="0.25">
      <c r="A1293" s="2" t="s">
        <v>756</v>
      </c>
      <c r="B1293" s="2" t="s">
        <v>331</v>
      </c>
      <c r="C1293" s="2">
        <v>2020</v>
      </c>
      <c r="D1293" s="2" t="s">
        <v>241</v>
      </c>
      <c r="E1293" s="2" t="s">
        <v>627</v>
      </c>
      <c r="F1293" s="2" t="s">
        <v>757</v>
      </c>
      <c r="G1293" s="2">
        <v>31</v>
      </c>
      <c r="H1293" s="2">
        <v>3.2222414389252697E-2</v>
      </c>
      <c r="I1293" s="2">
        <v>3.6089104115963028E-2</v>
      </c>
      <c r="J1293" s="26" t="s">
        <v>688</v>
      </c>
    </row>
    <row r="1294" spans="1:10" ht="15.75" customHeight="1" x14ac:dyDescent="0.25">
      <c r="A1294" s="2" t="s">
        <v>756</v>
      </c>
      <c r="B1294" s="2" t="s">
        <v>331</v>
      </c>
      <c r="C1294" s="2">
        <v>2020</v>
      </c>
      <c r="D1294" s="2" t="s">
        <v>241</v>
      </c>
      <c r="E1294" s="2" t="s">
        <v>627</v>
      </c>
      <c r="F1294" s="2" t="s">
        <v>757</v>
      </c>
      <c r="G1294" s="2">
        <v>32</v>
      </c>
      <c r="H1294" s="2">
        <v>1.57205536961555E-2</v>
      </c>
      <c r="I1294" s="2">
        <v>1.760702013969416E-2</v>
      </c>
      <c r="J1294" s="26" t="s">
        <v>688</v>
      </c>
    </row>
    <row r="1295" spans="1:10" ht="15.75" customHeight="1" x14ac:dyDescent="0.25">
      <c r="A1295" s="2" t="s">
        <v>756</v>
      </c>
      <c r="B1295" s="2" t="s">
        <v>331</v>
      </c>
      <c r="C1295" s="2">
        <v>2020</v>
      </c>
      <c r="D1295" s="2" t="s">
        <v>241</v>
      </c>
      <c r="E1295" s="2" t="s">
        <v>627</v>
      </c>
      <c r="F1295" s="2" t="s">
        <v>759</v>
      </c>
      <c r="G1295" s="2">
        <v>32</v>
      </c>
      <c r="H1295" s="2">
        <v>8.5383013356480004E-4</v>
      </c>
      <c r="I1295" s="2">
        <v>9.5628974959257609E-4</v>
      </c>
      <c r="J1295" s="26" t="s">
        <v>689</v>
      </c>
    </row>
    <row r="1296" spans="1:10" ht="15.75" customHeight="1" x14ac:dyDescent="0.25">
      <c r="A1296" s="2" t="s">
        <v>756</v>
      </c>
      <c r="B1296" s="2" t="s">
        <v>331</v>
      </c>
      <c r="C1296" s="2">
        <v>2020</v>
      </c>
      <c r="D1296" s="2" t="s">
        <v>241</v>
      </c>
      <c r="E1296" s="2" t="s">
        <v>627</v>
      </c>
      <c r="F1296" s="2" t="s">
        <v>761</v>
      </c>
      <c r="G1296" s="2">
        <v>32</v>
      </c>
      <c r="H1296" s="2">
        <v>9.4686663942410002E-4</v>
      </c>
      <c r="I1296" s="2">
        <v>1.0604906361549921E-3</v>
      </c>
      <c r="J1296" s="26" t="s">
        <v>688</v>
      </c>
    </row>
    <row r="1297" spans="1:10" ht="15.75" customHeight="1" x14ac:dyDescent="0.25">
      <c r="A1297" s="2" t="s">
        <v>756</v>
      </c>
      <c r="B1297" s="2" t="s">
        <v>331</v>
      </c>
      <c r="C1297" s="2">
        <v>2020</v>
      </c>
      <c r="D1297" s="2" t="s">
        <v>241</v>
      </c>
      <c r="E1297" s="2" t="s">
        <v>627</v>
      </c>
      <c r="F1297" s="2" t="s">
        <v>757</v>
      </c>
      <c r="G1297" s="2">
        <v>33</v>
      </c>
      <c r="H1297" s="2">
        <v>1.53689421713352E-2</v>
      </c>
      <c r="I1297" s="2">
        <v>1.7213215231895423E-2</v>
      </c>
      <c r="J1297" s="26" t="s">
        <v>688</v>
      </c>
    </row>
    <row r="1298" spans="1:10" ht="15.75" customHeight="1" x14ac:dyDescent="0.25">
      <c r="A1298" s="2" t="s">
        <v>756</v>
      </c>
      <c r="B1298" s="2" t="s">
        <v>331</v>
      </c>
      <c r="C1298" s="2">
        <v>2020</v>
      </c>
      <c r="D1298" s="2" t="s">
        <v>241</v>
      </c>
      <c r="E1298" s="2" t="s">
        <v>627</v>
      </c>
      <c r="F1298" s="2" t="s">
        <v>758</v>
      </c>
      <c r="G1298" s="2">
        <v>34</v>
      </c>
      <c r="H1298" s="2">
        <v>9.1111642541359997E-4</v>
      </c>
      <c r="I1298" s="2">
        <v>1.020450396463232E-3</v>
      </c>
      <c r="J1298" s="26" t="s">
        <v>688</v>
      </c>
    </row>
    <row r="1299" spans="1:10" ht="15.75" customHeight="1" x14ac:dyDescent="0.25">
      <c r="A1299" s="2" t="s">
        <v>756</v>
      </c>
      <c r="B1299" s="2" t="s">
        <v>331</v>
      </c>
      <c r="C1299" s="2">
        <v>2020</v>
      </c>
      <c r="D1299" s="2" t="s">
        <v>241</v>
      </c>
      <c r="E1299" s="2" t="s">
        <v>627</v>
      </c>
      <c r="F1299" s="2" t="s">
        <v>761</v>
      </c>
      <c r="G1299" s="2">
        <v>34</v>
      </c>
      <c r="H1299" s="2">
        <v>9.1111642541359997E-4</v>
      </c>
      <c r="I1299" s="2">
        <v>1.020450396463232E-3</v>
      </c>
      <c r="J1299" s="26" t="s">
        <v>688</v>
      </c>
    </row>
    <row r="1300" spans="1:10" ht="15.75" customHeight="1" x14ac:dyDescent="0.25">
      <c r="A1300" s="2" t="s">
        <v>756</v>
      </c>
      <c r="B1300" s="2" t="s">
        <v>331</v>
      </c>
      <c r="C1300" s="2">
        <v>2020</v>
      </c>
      <c r="D1300" s="2" t="s">
        <v>241</v>
      </c>
      <c r="E1300" s="2" t="s">
        <v>627</v>
      </c>
      <c r="F1300" s="2" t="s">
        <v>758</v>
      </c>
      <c r="G1300" s="2">
        <v>35</v>
      </c>
      <c r="H1300" s="2">
        <v>1.7901341780089E-3</v>
      </c>
      <c r="I1300" s="2">
        <v>2.0049502793699683E-3</v>
      </c>
      <c r="J1300" s="26" t="s">
        <v>688</v>
      </c>
    </row>
    <row r="1301" spans="1:10" ht="15.75" customHeight="1" x14ac:dyDescent="0.25">
      <c r="A1301" s="2" t="s">
        <v>756</v>
      </c>
      <c r="B1301" s="2" t="s">
        <v>331</v>
      </c>
      <c r="C1301" s="2">
        <v>2020</v>
      </c>
      <c r="D1301" s="2" t="s">
        <v>241</v>
      </c>
      <c r="E1301" s="2" t="s">
        <v>627</v>
      </c>
      <c r="F1301" s="2" t="s">
        <v>761</v>
      </c>
      <c r="G1301" s="2">
        <v>35</v>
      </c>
      <c r="H1301" s="2">
        <v>1.7901341780089E-3</v>
      </c>
      <c r="I1301" s="2">
        <v>2.0049502793699683E-3</v>
      </c>
      <c r="J1301" s="26" t="s">
        <v>688</v>
      </c>
    </row>
    <row r="1302" spans="1:10" ht="15.75" customHeight="1" x14ac:dyDescent="0.25">
      <c r="A1302" s="2" t="s">
        <v>756</v>
      </c>
      <c r="B1302" s="2" t="s">
        <v>331</v>
      </c>
      <c r="C1302" s="2">
        <v>2020</v>
      </c>
      <c r="D1302" s="2" t="s">
        <v>241</v>
      </c>
      <c r="E1302" s="2" t="s">
        <v>627</v>
      </c>
      <c r="F1302" s="2" t="s">
        <v>761</v>
      </c>
      <c r="G1302" s="2">
        <v>36</v>
      </c>
      <c r="H1302" s="2">
        <v>8.7336410069839999E-4</v>
      </c>
      <c r="I1302" s="2">
        <v>9.7816779278220799E-4</v>
      </c>
      <c r="J1302" s="26" t="s">
        <v>688</v>
      </c>
    </row>
    <row r="1303" spans="1:10" ht="15.75" customHeight="1" x14ac:dyDescent="0.25">
      <c r="A1303" s="2" t="s">
        <v>756</v>
      </c>
      <c r="B1303" s="2" t="s">
        <v>331</v>
      </c>
      <c r="C1303" s="2">
        <v>2020</v>
      </c>
      <c r="D1303" s="2" t="s">
        <v>241</v>
      </c>
      <c r="E1303" s="2" t="s">
        <v>627</v>
      </c>
      <c r="F1303" s="2" t="s">
        <v>758</v>
      </c>
      <c r="G1303" s="2">
        <v>36</v>
      </c>
      <c r="H1303" s="2">
        <v>8.7336410069839999E-4</v>
      </c>
      <c r="I1303" s="2">
        <v>9.7816779278220799E-4</v>
      </c>
      <c r="J1303" s="26" t="s">
        <v>688</v>
      </c>
    </row>
    <row r="1304" spans="1:10" ht="15.75" customHeight="1" x14ac:dyDescent="0.25">
      <c r="A1304" s="2" t="s">
        <v>756</v>
      </c>
      <c r="B1304" s="2" t="s">
        <v>331</v>
      </c>
      <c r="C1304" s="2">
        <v>2020</v>
      </c>
      <c r="D1304" s="2" t="s">
        <v>241</v>
      </c>
      <c r="E1304" s="2" t="s">
        <v>627</v>
      </c>
      <c r="F1304" s="2" t="s">
        <v>758</v>
      </c>
      <c r="G1304" s="2">
        <v>37</v>
      </c>
      <c r="H1304" s="2">
        <v>8.5383013356480004E-4</v>
      </c>
      <c r="I1304" s="2">
        <v>9.5628974959257609E-4</v>
      </c>
      <c r="J1304" s="26" t="s">
        <v>688</v>
      </c>
    </row>
    <row r="1305" spans="1:10" ht="15.75" customHeight="1" x14ac:dyDescent="0.25">
      <c r="A1305" s="2" t="s">
        <v>756</v>
      </c>
      <c r="B1305" s="2" t="s">
        <v>331</v>
      </c>
      <c r="C1305" s="2">
        <v>2020</v>
      </c>
      <c r="D1305" s="2" t="s">
        <v>241</v>
      </c>
      <c r="E1305" s="2" t="s">
        <v>627</v>
      </c>
      <c r="F1305" s="2" t="s">
        <v>761</v>
      </c>
      <c r="G1305" s="2">
        <v>37</v>
      </c>
      <c r="H1305" s="2">
        <v>8.5383013356480004E-4</v>
      </c>
      <c r="I1305" s="2">
        <v>9.5628974959257609E-4</v>
      </c>
      <c r="J1305" s="26" t="s">
        <v>688</v>
      </c>
    </row>
    <row r="1306" spans="1:10" ht="15.75" customHeight="1" x14ac:dyDescent="0.25">
      <c r="A1306" s="2" t="s">
        <v>756</v>
      </c>
      <c r="B1306" s="2" t="s">
        <v>331</v>
      </c>
      <c r="C1306" s="2">
        <v>2020</v>
      </c>
      <c r="D1306" s="2" t="s">
        <v>241</v>
      </c>
      <c r="E1306" s="2" t="s">
        <v>627</v>
      </c>
      <c r="F1306" s="2" t="s">
        <v>759</v>
      </c>
      <c r="G1306" s="2">
        <v>37</v>
      </c>
      <c r="H1306" s="2">
        <v>1.4790355344303E-3</v>
      </c>
      <c r="I1306" s="2">
        <v>1.6565197985619362E-3</v>
      </c>
      <c r="J1306" s="26" t="s">
        <v>689</v>
      </c>
    </row>
    <row r="1307" spans="1:10" ht="15.75" customHeight="1" x14ac:dyDescent="0.25">
      <c r="A1307" s="2" t="s">
        <v>756</v>
      </c>
      <c r="B1307" s="2" t="s">
        <v>331</v>
      </c>
      <c r="C1307" s="2">
        <v>2020</v>
      </c>
      <c r="D1307" s="2" t="s">
        <v>241</v>
      </c>
      <c r="E1307" s="2" t="s">
        <v>627</v>
      </c>
      <c r="F1307" s="2" t="s">
        <v>759</v>
      </c>
      <c r="G1307" s="2">
        <v>39</v>
      </c>
      <c r="H1307" s="2">
        <v>6.9088191958140003E-4</v>
      </c>
      <c r="I1307" s="2">
        <v>7.7378774993116812E-4</v>
      </c>
      <c r="J1307" s="26" t="s">
        <v>689</v>
      </c>
    </row>
    <row r="1308" spans="1:10" ht="15.75" customHeight="1" x14ac:dyDescent="0.25">
      <c r="A1308" s="2" t="s">
        <v>756</v>
      </c>
      <c r="B1308" s="2" t="s">
        <v>331</v>
      </c>
      <c r="C1308" s="2">
        <v>2020</v>
      </c>
      <c r="D1308" s="2" t="s">
        <v>241</v>
      </c>
      <c r="E1308" s="2" t="s">
        <v>627</v>
      </c>
      <c r="F1308" s="2" t="s">
        <v>757</v>
      </c>
      <c r="G1308" s="2">
        <v>39</v>
      </c>
      <c r="H1308" s="2">
        <v>1.3391008600592599E-2</v>
      </c>
      <c r="I1308" s="2">
        <v>1.4997929632663713E-2</v>
      </c>
      <c r="J1308" s="26" t="s">
        <v>688</v>
      </c>
    </row>
    <row r="1309" spans="1:10" ht="15.75" customHeight="1" x14ac:dyDescent="0.25">
      <c r="A1309" s="2" t="s">
        <v>756</v>
      </c>
      <c r="B1309" s="2" t="s">
        <v>331</v>
      </c>
      <c r="C1309" s="2">
        <v>2020</v>
      </c>
      <c r="D1309" s="2" t="s">
        <v>241</v>
      </c>
      <c r="E1309" s="2" t="s">
        <v>627</v>
      </c>
      <c r="F1309" s="2" t="s">
        <v>757</v>
      </c>
      <c r="G1309" s="2">
        <v>40</v>
      </c>
      <c r="H1309" s="2">
        <v>1.32316304370761E-2</v>
      </c>
      <c r="I1309" s="2">
        <v>1.4819426089525235E-2</v>
      </c>
      <c r="J1309" s="26" t="s">
        <v>688</v>
      </c>
    </row>
    <row r="1310" spans="1:10" ht="15.75" customHeight="1" x14ac:dyDescent="0.25">
      <c r="A1310" s="2" t="s">
        <v>756</v>
      </c>
      <c r="B1310" s="2" t="s">
        <v>331</v>
      </c>
      <c r="C1310" s="2">
        <v>2020</v>
      </c>
      <c r="D1310" s="2" t="s">
        <v>241</v>
      </c>
      <c r="E1310" s="2" t="s">
        <v>627</v>
      </c>
      <c r="F1310" s="2" t="s">
        <v>759</v>
      </c>
      <c r="G1310" s="2">
        <v>40</v>
      </c>
      <c r="H1310" s="2">
        <v>6.7846570163969996E-4</v>
      </c>
      <c r="I1310" s="2">
        <v>7.5988158583646399E-4</v>
      </c>
      <c r="J1310" s="26" t="s">
        <v>689</v>
      </c>
    </row>
    <row r="1311" spans="1:10" ht="15.75" customHeight="1" x14ac:dyDescent="0.25">
      <c r="A1311" s="2" t="s">
        <v>756</v>
      </c>
      <c r="B1311" s="2" t="s">
        <v>331</v>
      </c>
      <c r="C1311" s="2">
        <v>2020</v>
      </c>
      <c r="D1311" s="2" t="s">
        <v>241</v>
      </c>
      <c r="E1311" s="2" t="s">
        <v>627</v>
      </c>
      <c r="F1311" s="2" t="s">
        <v>759</v>
      </c>
      <c r="G1311" s="2">
        <v>43</v>
      </c>
      <c r="H1311" s="2">
        <v>1.2684680405073E-3</v>
      </c>
      <c r="I1311" s="2">
        <v>1.4206842053681762E-3</v>
      </c>
      <c r="J1311" s="26" t="s">
        <v>689</v>
      </c>
    </row>
    <row r="1312" spans="1:10" ht="15.75" customHeight="1" x14ac:dyDescent="0.25">
      <c r="A1312" s="2" t="s">
        <v>756</v>
      </c>
      <c r="B1312" s="2" t="s">
        <v>331</v>
      </c>
      <c r="C1312" s="2">
        <v>2020</v>
      </c>
      <c r="D1312" s="2" t="s">
        <v>241</v>
      </c>
      <c r="E1312" s="2" t="s">
        <v>627</v>
      </c>
      <c r="F1312" s="2" t="s">
        <v>757</v>
      </c>
      <c r="G1312" s="2">
        <v>43</v>
      </c>
      <c r="H1312" s="2">
        <v>1.2435874901711899E-2</v>
      </c>
      <c r="I1312" s="2">
        <v>1.3928179889917328E-2</v>
      </c>
      <c r="J1312" s="26" t="s">
        <v>688</v>
      </c>
    </row>
    <row r="1313" spans="1:10" ht="15.75" customHeight="1" x14ac:dyDescent="0.25">
      <c r="A1313" s="2" t="s">
        <v>756</v>
      </c>
      <c r="B1313" s="2" t="s">
        <v>331</v>
      </c>
      <c r="C1313" s="2">
        <v>2020</v>
      </c>
      <c r="D1313" s="2" t="s">
        <v>241</v>
      </c>
      <c r="E1313" s="2" t="s">
        <v>627</v>
      </c>
      <c r="F1313" s="2" t="s">
        <v>761</v>
      </c>
      <c r="G1313" s="2">
        <v>43</v>
      </c>
      <c r="H1313" s="2">
        <v>7.4394495459269999E-4</v>
      </c>
      <c r="I1313" s="2">
        <v>8.3321834914382403E-4</v>
      </c>
      <c r="J1313" s="26" t="s">
        <v>688</v>
      </c>
    </row>
    <row r="1314" spans="1:10" ht="15.75" customHeight="1" x14ac:dyDescent="0.25">
      <c r="A1314" s="2" t="s">
        <v>756</v>
      </c>
      <c r="B1314" s="2" t="s">
        <v>331</v>
      </c>
      <c r="C1314" s="2">
        <v>2020</v>
      </c>
      <c r="D1314" s="2" t="s">
        <v>241</v>
      </c>
      <c r="E1314" s="2" t="s">
        <v>627</v>
      </c>
      <c r="F1314" s="2" t="s">
        <v>758</v>
      </c>
      <c r="G1314" s="2">
        <v>43</v>
      </c>
      <c r="H1314" s="2">
        <v>7.4394495459269999E-4</v>
      </c>
      <c r="I1314" s="2">
        <v>8.3321834914382403E-4</v>
      </c>
      <c r="J1314" s="26" t="s">
        <v>688</v>
      </c>
    </row>
    <row r="1315" spans="1:10" ht="15.75" customHeight="1" x14ac:dyDescent="0.25">
      <c r="A1315" s="2" t="s">
        <v>756</v>
      </c>
      <c r="B1315" s="2" t="s">
        <v>331</v>
      </c>
      <c r="C1315" s="2">
        <v>2020</v>
      </c>
      <c r="D1315" s="2" t="s">
        <v>241</v>
      </c>
      <c r="E1315" s="2" t="s">
        <v>627</v>
      </c>
      <c r="F1315" s="2" t="s">
        <v>758</v>
      </c>
      <c r="G1315" s="2">
        <v>44</v>
      </c>
      <c r="H1315" s="2">
        <v>7.3509057983760001E-4</v>
      </c>
      <c r="I1315" s="2">
        <v>8.2330144941811212E-4</v>
      </c>
      <c r="J1315" s="26" t="s">
        <v>688</v>
      </c>
    </row>
    <row r="1316" spans="1:10" ht="15.75" customHeight="1" x14ac:dyDescent="0.25">
      <c r="A1316" s="2" t="s">
        <v>756</v>
      </c>
      <c r="B1316" s="2" t="s">
        <v>331</v>
      </c>
      <c r="C1316" s="2">
        <v>2020</v>
      </c>
      <c r="D1316" s="2" t="s">
        <v>241</v>
      </c>
      <c r="E1316" s="2" t="s">
        <v>627</v>
      </c>
      <c r="F1316" s="2" t="s">
        <v>757</v>
      </c>
      <c r="G1316" s="2">
        <v>44</v>
      </c>
      <c r="H1316" s="2">
        <v>1.2212382629513701E-2</v>
      </c>
      <c r="I1316" s="2">
        <v>1.3677868545055346E-2</v>
      </c>
      <c r="J1316" s="26" t="s">
        <v>688</v>
      </c>
    </row>
    <row r="1317" spans="1:10" ht="15.75" customHeight="1" x14ac:dyDescent="0.25">
      <c r="A1317" s="2" t="s">
        <v>756</v>
      </c>
      <c r="B1317" s="2" t="s">
        <v>331</v>
      </c>
      <c r="C1317" s="2">
        <v>2020</v>
      </c>
      <c r="D1317" s="2" t="s">
        <v>241</v>
      </c>
      <c r="E1317" s="2" t="s">
        <v>627</v>
      </c>
      <c r="F1317" s="2" t="s">
        <v>761</v>
      </c>
      <c r="G1317" s="2">
        <v>44</v>
      </c>
      <c r="H1317" s="2">
        <v>7.3509057983760001E-4</v>
      </c>
      <c r="I1317" s="2">
        <v>8.2330144941811212E-4</v>
      </c>
      <c r="J1317" s="26" t="s">
        <v>688</v>
      </c>
    </row>
    <row r="1318" spans="1:10" ht="15.75" customHeight="1" x14ac:dyDescent="0.25">
      <c r="A1318" s="2" t="s">
        <v>756</v>
      </c>
      <c r="B1318" s="2" t="s">
        <v>331</v>
      </c>
      <c r="C1318" s="2">
        <v>2020</v>
      </c>
      <c r="D1318" s="2" t="s">
        <v>241</v>
      </c>
      <c r="E1318" s="2" t="s">
        <v>627</v>
      </c>
      <c r="F1318" s="2" t="s">
        <v>759</v>
      </c>
      <c r="G1318" s="2">
        <v>45</v>
      </c>
      <c r="H1318" s="2">
        <v>5.9708795743060002E-4</v>
      </c>
      <c r="I1318" s="2">
        <v>6.6873851232227206E-4</v>
      </c>
      <c r="J1318" s="26" t="s">
        <v>689</v>
      </c>
    </row>
    <row r="1319" spans="1:10" ht="15.75" customHeight="1" x14ac:dyDescent="0.25">
      <c r="A1319" s="2" t="s">
        <v>756</v>
      </c>
      <c r="B1319" s="2" t="s">
        <v>331</v>
      </c>
      <c r="C1319" s="2">
        <v>2020</v>
      </c>
      <c r="D1319" s="2" t="s">
        <v>241</v>
      </c>
      <c r="E1319" s="2" t="s">
        <v>627</v>
      </c>
      <c r="F1319" s="2" t="s">
        <v>757</v>
      </c>
      <c r="G1319" s="2">
        <v>47</v>
      </c>
      <c r="H1319" s="2">
        <v>2.2832425311207799E-2</v>
      </c>
      <c r="I1319" s="2">
        <v>2.5572316348552736E-2</v>
      </c>
      <c r="J1319" s="26" t="s">
        <v>688</v>
      </c>
    </row>
    <row r="1320" spans="1:10" ht="15.75" customHeight="1" x14ac:dyDescent="0.25">
      <c r="A1320" s="2" t="s">
        <v>756</v>
      </c>
      <c r="B1320" s="2" t="s">
        <v>331</v>
      </c>
      <c r="C1320" s="2">
        <v>2020</v>
      </c>
      <c r="D1320" s="2" t="s">
        <v>241</v>
      </c>
      <c r="E1320" s="2" t="s">
        <v>627</v>
      </c>
      <c r="F1320" s="2" t="s">
        <v>761</v>
      </c>
      <c r="G1320" s="2">
        <v>47</v>
      </c>
      <c r="H1320" s="2">
        <v>6.9088191958140003E-4</v>
      </c>
      <c r="I1320" s="2">
        <v>7.7378774993116812E-4</v>
      </c>
      <c r="J1320" s="26" t="s">
        <v>688</v>
      </c>
    </row>
    <row r="1321" spans="1:10" ht="15.75" customHeight="1" x14ac:dyDescent="0.25">
      <c r="A1321" s="2" t="s">
        <v>756</v>
      </c>
      <c r="B1321" s="2" t="s">
        <v>331</v>
      </c>
      <c r="C1321" s="2">
        <v>2020</v>
      </c>
      <c r="D1321" s="2" t="s">
        <v>241</v>
      </c>
      <c r="E1321" s="2" t="s">
        <v>627</v>
      </c>
      <c r="F1321" s="2" t="s">
        <v>758</v>
      </c>
      <c r="G1321" s="2">
        <v>47</v>
      </c>
      <c r="H1321" s="2">
        <v>6.9088191958140003E-4</v>
      </c>
      <c r="I1321" s="2">
        <v>7.7378774993116812E-4</v>
      </c>
      <c r="J1321" s="26" t="s">
        <v>688</v>
      </c>
    </row>
    <row r="1322" spans="1:10" ht="15.75" customHeight="1" x14ac:dyDescent="0.25">
      <c r="A1322" s="2" t="s">
        <v>756</v>
      </c>
      <c r="B1322" s="2" t="s">
        <v>331</v>
      </c>
      <c r="C1322" s="2">
        <v>2020</v>
      </c>
      <c r="D1322" s="2" t="s">
        <v>241</v>
      </c>
      <c r="E1322" s="2" t="s">
        <v>627</v>
      </c>
      <c r="F1322" s="2" t="s">
        <v>758</v>
      </c>
      <c r="G1322" s="2">
        <v>48</v>
      </c>
      <c r="H1322" s="2">
        <v>6.7846570163969996E-4</v>
      </c>
      <c r="I1322" s="2">
        <v>7.5988158583646399E-4</v>
      </c>
      <c r="J1322" s="26" t="s">
        <v>688</v>
      </c>
    </row>
    <row r="1323" spans="1:10" ht="15.75" customHeight="1" x14ac:dyDescent="0.25">
      <c r="A1323" s="2" t="s">
        <v>756</v>
      </c>
      <c r="B1323" s="2" t="s">
        <v>331</v>
      </c>
      <c r="C1323" s="2">
        <v>2020</v>
      </c>
      <c r="D1323" s="2" t="s">
        <v>241</v>
      </c>
      <c r="E1323" s="2" t="s">
        <v>627</v>
      </c>
      <c r="F1323" s="2" t="s">
        <v>759</v>
      </c>
      <c r="G1323" s="2">
        <v>48</v>
      </c>
      <c r="H1323" s="2">
        <v>5.6582194520160003E-4</v>
      </c>
      <c r="I1323" s="2">
        <v>6.3372057862579208E-4</v>
      </c>
      <c r="J1323" s="26" t="s">
        <v>689</v>
      </c>
    </row>
    <row r="1324" spans="1:10" ht="15.75" customHeight="1" x14ac:dyDescent="0.25">
      <c r="A1324" s="2" t="s">
        <v>756</v>
      </c>
      <c r="B1324" s="2" t="s">
        <v>331</v>
      </c>
      <c r="C1324" s="2">
        <v>2020</v>
      </c>
      <c r="D1324" s="2" t="s">
        <v>241</v>
      </c>
      <c r="E1324" s="2" t="s">
        <v>627</v>
      </c>
      <c r="F1324" s="2" t="s">
        <v>761</v>
      </c>
      <c r="G1324" s="2">
        <v>48</v>
      </c>
      <c r="H1324" s="2">
        <v>6.7846570163969996E-4</v>
      </c>
      <c r="I1324" s="2">
        <v>7.5988158583646399E-4</v>
      </c>
      <c r="J1324" s="26" t="s">
        <v>688</v>
      </c>
    </row>
    <row r="1325" spans="1:10" ht="15.75" customHeight="1" x14ac:dyDescent="0.25">
      <c r="A1325" s="2" t="s">
        <v>756</v>
      </c>
      <c r="B1325" s="2" t="s">
        <v>331</v>
      </c>
      <c r="C1325" s="2">
        <v>2020</v>
      </c>
      <c r="D1325" s="2" t="s">
        <v>241</v>
      </c>
      <c r="E1325" s="2" t="s">
        <v>627</v>
      </c>
      <c r="F1325" s="2" t="s">
        <v>757</v>
      </c>
      <c r="G1325" s="2">
        <v>51</v>
      </c>
      <c r="H1325" s="2">
        <v>1.07475835829973E-2</v>
      </c>
      <c r="I1325" s="2">
        <v>1.2037293612956976E-2</v>
      </c>
      <c r="J1325" s="26" t="s">
        <v>688</v>
      </c>
    </row>
    <row r="1326" spans="1:10" ht="15.75" customHeight="1" x14ac:dyDescent="0.25">
      <c r="A1326" s="2" t="s">
        <v>756</v>
      </c>
      <c r="B1326" s="2" t="s">
        <v>331</v>
      </c>
      <c r="C1326" s="2">
        <v>2020</v>
      </c>
      <c r="D1326" s="2" t="s">
        <v>241</v>
      </c>
      <c r="E1326" s="2" t="s">
        <v>627</v>
      </c>
      <c r="F1326" s="2" t="s">
        <v>758</v>
      </c>
      <c r="G1326" s="2">
        <v>51</v>
      </c>
      <c r="H1326" s="2">
        <v>6.3515471993009999E-4</v>
      </c>
      <c r="I1326" s="2">
        <v>7.1137328632171206E-4</v>
      </c>
      <c r="J1326" s="26" t="s">
        <v>688</v>
      </c>
    </row>
    <row r="1327" spans="1:10" ht="15.75" customHeight="1" x14ac:dyDescent="0.25">
      <c r="A1327" s="2" t="s">
        <v>756</v>
      </c>
      <c r="B1327" s="2" t="s">
        <v>331</v>
      </c>
      <c r="C1327" s="2">
        <v>2020</v>
      </c>
      <c r="D1327" s="2" t="s">
        <v>241</v>
      </c>
      <c r="E1327" s="2" t="s">
        <v>627</v>
      </c>
      <c r="F1327" s="2" t="s">
        <v>759</v>
      </c>
      <c r="G1327" s="2">
        <v>51</v>
      </c>
      <c r="H1327" s="2">
        <v>5.2746350411329997E-4</v>
      </c>
      <c r="I1327" s="2">
        <v>5.9075912460689604E-4</v>
      </c>
      <c r="J1327" s="26" t="s">
        <v>689</v>
      </c>
    </row>
    <row r="1328" spans="1:10" ht="15.75" customHeight="1" x14ac:dyDescent="0.25">
      <c r="A1328" s="2" t="s">
        <v>756</v>
      </c>
      <c r="B1328" s="2" t="s">
        <v>331</v>
      </c>
      <c r="C1328" s="2">
        <v>2020</v>
      </c>
      <c r="D1328" s="2" t="s">
        <v>241</v>
      </c>
      <c r="E1328" s="2" t="s">
        <v>627</v>
      </c>
      <c r="F1328" s="2" t="s">
        <v>761</v>
      </c>
      <c r="G1328" s="2">
        <v>51</v>
      </c>
      <c r="H1328" s="2">
        <v>6.3515471993009999E-4</v>
      </c>
      <c r="I1328" s="2">
        <v>7.1137328632171206E-4</v>
      </c>
      <c r="J1328" s="26" t="s">
        <v>688</v>
      </c>
    </row>
    <row r="1329" spans="1:10" ht="15.75" customHeight="1" x14ac:dyDescent="0.25">
      <c r="A1329" s="2" t="s">
        <v>756</v>
      </c>
      <c r="B1329" s="2" t="s">
        <v>331</v>
      </c>
      <c r="C1329" s="2">
        <v>2020</v>
      </c>
      <c r="D1329" s="2" t="s">
        <v>241</v>
      </c>
      <c r="E1329" s="2" t="s">
        <v>627</v>
      </c>
      <c r="F1329" s="2" t="s">
        <v>758</v>
      </c>
      <c r="G1329" s="2">
        <v>52</v>
      </c>
      <c r="H1329" s="2">
        <v>6.3331332057709995E-4</v>
      </c>
      <c r="I1329" s="2">
        <v>7.0931091904635204E-4</v>
      </c>
      <c r="J1329" s="26" t="s">
        <v>688</v>
      </c>
    </row>
    <row r="1330" spans="1:10" ht="15.75" customHeight="1" x14ac:dyDescent="0.25">
      <c r="A1330" s="2" t="s">
        <v>756</v>
      </c>
      <c r="B1330" s="2" t="s">
        <v>331</v>
      </c>
      <c r="C1330" s="2">
        <v>2020</v>
      </c>
      <c r="D1330" s="2" t="s">
        <v>241</v>
      </c>
      <c r="E1330" s="2" t="s">
        <v>627</v>
      </c>
      <c r="F1330" s="2" t="s">
        <v>761</v>
      </c>
      <c r="G1330" s="2">
        <v>52</v>
      </c>
      <c r="H1330" s="2">
        <v>6.3331332057709995E-4</v>
      </c>
      <c r="I1330" s="2">
        <v>7.0931091904635204E-4</v>
      </c>
      <c r="J1330" s="26" t="s">
        <v>688</v>
      </c>
    </row>
    <row r="1331" spans="1:10" ht="15.75" customHeight="1" x14ac:dyDescent="0.25">
      <c r="A1331" s="2" t="s">
        <v>756</v>
      </c>
      <c r="B1331" s="2" t="s">
        <v>331</v>
      </c>
      <c r="C1331" s="2">
        <v>2020</v>
      </c>
      <c r="D1331" s="2" t="s">
        <v>241</v>
      </c>
      <c r="E1331" s="2" t="s">
        <v>627</v>
      </c>
      <c r="F1331" s="2" t="s">
        <v>759</v>
      </c>
      <c r="G1331" s="2">
        <v>53</v>
      </c>
      <c r="H1331" s="2">
        <v>5.0498702330509996E-4</v>
      </c>
      <c r="I1331" s="2">
        <v>5.6558546610171198E-4</v>
      </c>
      <c r="J1331" s="26" t="s">
        <v>689</v>
      </c>
    </row>
    <row r="1332" spans="1:10" ht="15.75" customHeight="1" x14ac:dyDescent="0.25">
      <c r="A1332" s="2" t="s">
        <v>756</v>
      </c>
      <c r="B1332" s="2" t="s">
        <v>331</v>
      </c>
      <c r="C1332" s="2">
        <v>2020</v>
      </c>
      <c r="D1332" s="2" t="s">
        <v>241</v>
      </c>
      <c r="E1332" s="2" t="s">
        <v>627</v>
      </c>
      <c r="F1332" s="2" t="s">
        <v>757</v>
      </c>
      <c r="G1332" s="2">
        <v>54</v>
      </c>
      <c r="H1332" s="2">
        <v>1.01847946643829E-2</v>
      </c>
      <c r="I1332" s="2">
        <v>1.1406970024108849E-2</v>
      </c>
      <c r="J1332" s="26" t="s">
        <v>688</v>
      </c>
    </row>
    <row r="1333" spans="1:10" ht="15.75" customHeight="1" x14ac:dyDescent="0.25">
      <c r="A1333" s="2" t="s">
        <v>756</v>
      </c>
      <c r="B1333" s="2" t="s">
        <v>331</v>
      </c>
      <c r="C1333" s="2">
        <v>2020</v>
      </c>
      <c r="D1333" s="2" t="s">
        <v>241</v>
      </c>
      <c r="E1333" s="2" t="s">
        <v>627</v>
      </c>
      <c r="F1333" s="2" t="s">
        <v>759</v>
      </c>
      <c r="G1333" s="2">
        <v>55</v>
      </c>
      <c r="H1333" s="2">
        <v>9.7955000819639998E-4</v>
      </c>
      <c r="I1333" s="2">
        <v>1.0970960091799681E-3</v>
      </c>
      <c r="J1333" s="26" t="s">
        <v>689</v>
      </c>
    </row>
    <row r="1334" spans="1:10" ht="15.75" customHeight="1" x14ac:dyDescent="0.25">
      <c r="A1334" s="2" t="s">
        <v>756</v>
      </c>
      <c r="B1334" s="2" t="s">
        <v>331</v>
      </c>
      <c r="C1334" s="2">
        <v>2020</v>
      </c>
      <c r="D1334" s="2" t="s">
        <v>241</v>
      </c>
      <c r="E1334" s="2" t="s">
        <v>627</v>
      </c>
      <c r="F1334" s="2" t="s">
        <v>761</v>
      </c>
      <c r="G1334" s="2">
        <v>55</v>
      </c>
      <c r="H1334" s="2">
        <v>5.9708795743060002E-4</v>
      </c>
      <c r="I1334" s="2">
        <v>6.6873851232227206E-4</v>
      </c>
      <c r="J1334" s="26" t="s">
        <v>688</v>
      </c>
    </row>
    <row r="1335" spans="1:10" ht="15.75" customHeight="1" x14ac:dyDescent="0.25">
      <c r="A1335" s="2" t="s">
        <v>756</v>
      </c>
      <c r="B1335" s="2" t="s">
        <v>331</v>
      </c>
      <c r="C1335" s="2">
        <v>2020</v>
      </c>
      <c r="D1335" s="2" t="s">
        <v>241</v>
      </c>
      <c r="E1335" s="2" t="s">
        <v>627</v>
      </c>
      <c r="F1335" s="2" t="s">
        <v>758</v>
      </c>
      <c r="G1335" s="2">
        <v>55</v>
      </c>
      <c r="H1335" s="2">
        <v>5.9708795743060002E-4</v>
      </c>
      <c r="I1335" s="2">
        <v>6.6873851232227206E-4</v>
      </c>
      <c r="J1335" s="26" t="s">
        <v>688</v>
      </c>
    </row>
    <row r="1336" spans="1:10" ht="15.75" customHeight="1" x14ac:dyDescent="0.25">
      <c r="A1336" s="2" t="s">
        <v>756</v>
      </c>
      <c r="B1336" s="2" t="s">
        <v>331</v>
      </c>
      <c r="C1336" s="2">
        <v>2020</v>
      </c>
      <c r="D1336" s="2" t="s">
        <v>241</v>
      </c>
      <c r="E1336" s="2" t="s">
        <v>627</v>
      </c>
      <c r="F1336" s="2" t="s">
        <v>758</v>
      </c>
      <c r="G1336" s="2">
        <v>58</v>
      </c>
      <c r="H1336" s="2">
        <v>5.6582194520160003E-4</v>
      </c>
      <c r="I1336" s="2">
        <v>6.3372057862579208E-4</v>
      </c>
      <c r="J1336" s="26" t="s">
        <v>688</v>
      </c>
    </row>
    <row r="1337" spans="1:10" ht="15.75" customHeight="1" x14ac:dyDescent="0.25">
      <c r="A1337" s="2" t="s">
        <v>756</v>
      </c>
      <c r="B1337" s="2" t="s">
        <v>331</v>
      </c>
      <c r="C1337" s="2">
        <v>2020</v>
      </c>
      <c r="D1337" s="2" t="s">
        <v>241</v>
      </c>
      <c r="E1337" s="2" t="s">
        <v>627</v>
      </c>
      <c r="F1337" s="2" t="s">
        <v>761</v>
      </c>
      <c r="G1337" s="2">
        <v>58</v>
      </c>
      <c r="H1337" s="2">
        <v>5.6582194520160003E-4</v>
      </c>
      <c r="I1337" s="2">
        <v>6.3372057862579208E-4</v>
      </c>
      <c r="J1337" s="26" t="s">
        <v>688</v>
      </c>
    </row>
    <row r="1338" spans="1:10" ht="15.75" customHeight="1" x14ac:dyDescent="0.25">
      <c r="A1338" s="2" t="s">
        <v>756</v>
      </c>
      <c r="B1338" s="2" t="s">
        <v>331</v>
      </c>
      <c r="C1338" s="2">
        <v>2020</v>
      </c>
      <c r="D1338" s="2" t="s">
        <v>241</v>
      </c>
      <c r="E1338" s="2" t="s">
        <v>627</v>
      </c>
      <c r="F1338" s="2" t="s">
        <v>759</v>
      </c>
      <c r="G1338" s="2">
        <v>58</v>
      </c>
      <c r="H1338" s="2">
        <v>4.6899550943640001E-4</v>
      </c>
      <c r="I1338" s="2">
        <v>5.252749705687681E-4</v>
      </c>
      <c r="J1338" s="26" t="s">
        <v>689</v>
      </c>
    </row>
    <row r="1339" spans="1:10" ht="15.75" customHeight="1" x14ac:dyDescent="0.25">
      <c r="A1339" s="2" t="s">
        <v>756</v>
      </c>
      <c r="B1339" s="2" t="s">
        <v>331</v>
      </c>
      <c r="C1339" s="2">
        <v>2020</v>
      </c>
      <c r="D1339" s="2" t="s">
        <v>241</v>
      </c>
      <c r="E1339" s="2" t="s">
        <v>627</v>
      </c>
      <c r="F1339" s="2" t="s">
        <v>757</v>
      </c>
      <c r="G1339" s="2">
        <v>59</v>
      </c>
      <c r="H1339" s="2">
        <v>9.4943428412080002E-3</v>
      </c>
      <c r="I1339" s="2">
        <v>1.0633663982152961E-2</v>
      </c>
      <c r="J1339" s="26" t="s">
        <v>688</v>
      </c>
    </row>
    <row r="1340" spans="1:10" ht="15.75" customHeight="1" x14ac:dyDescent="0.25">
      <c r="A1340" s="2" t="s">
        <v>756</v>
      </c>
      <c r="B1340" s="2" t="s">
        <v>331</v>
      </c>
      <c r="C1340" s="2">
        <v>2020</v>
      </c>
      <c r="D1340" s="2" t="s">
        <v>241</v>
      </c>
      <c r="E1340" s="2" t="s">
        <v>627</v>
      </c>
      <c r="F1340" s="2" t="s">
        <v>759</v>
      </c>
      <c r="G1340" s="2">
        <v>59</v>
      </c>
      <c r="H1340" s="2">
        <v>4.5528600458060001E-4</v>
      </c>
      <c r="I1340" s="2">
        <v>5.0992032513027207E-4</v>
      </c>
      <c r="J1340" s="26" t="s">
        <v>689</v>
      </c>
    </row>
    <row r="1341" spans="1:10" ht="15.75" customHeight="1" x14ac:dyDescent="0.25">
      <c r="A1341" s="2" t="s">
        <v>756</v>
      </c>
      <c r="B1341" s="2" t="s">
        <v>331</v>
      </c>
      <c r="C1341" s="2">
        <v>2020</v>
      </c>
      <c r="D1341" s="2" t="s">
        <v>241</v>
      </c>
      <c r="E1341" s="2" t="s">
        <v>627</v>
      </c>
      <c r="F1341" s="2" t="s">
        <v>759</v>
      </c>
      <c r="G1341" s="2">
        <v>60</v>
      </c>
      <c r="H1341" s="2">
        <v>4.4775978312829999E-4</v>
      </c>
      <c r="I1341" s="2">
        <v>5.0149095710369605E-4</v>
      </c>
      <c r="J1341" s="26" t="s">
        <v>689</v>
      </c>
    </row>
    <row r="1342" spans="1:10" ht="15.75" customHeight="1" x14ac:dyDescent="0.25">
      <c r="A1342" s="2" t="s">
        <v>756</v>
      </c>
      <c r="B1342" s="2" t="s">
        <v>331</v>
      </c>
      <c r="C1342" s="2">
        <v>2020</v>
      </c>
      <c r="D1342" s="2" t="s">
        <v>241</v>
      </c>
      <c r="E1342" s="2" t="s">
        <v>627</v>
      </c>
      <c r="F1342" s="2" t="s">
        <v>760</v>
      </c>
      <c r="G1342" s="2">
        <v>61</v>
      </c>
      <c r="H1342" s="2">
        <v>0.33007854223251298</v>
      </c>
      <c r="I1342" s="2">
        <v>0.36968796730041459</v>
      </c>
      <c r="J1342" s="26" t="s">
        <v>689</v>
      </c>
    </row>
    <row r="1343" spans="1:10" ht="15.75" customHeight="1" x14ac:dyDescent="0.25">
      <c r="A1343" s="2" t="s">
        <v>756</v>
      </c>
      <c r="B1343" s="2" t="s">
        <v>331</v>
      </c>
      <c r="C1343" s="2">
        <v>2020</v>
      </c>
      <c r="D1343" s="2" t="s">
        <v>241</v>
      </c>
      <c r="E1343" s="2" t="s">
        <v>627</v>
      </c>
      <c r="F1343" s="2" t="s">
        <v>757</v>
      </c>
      <c r="G1343" s="2">
        <v>62</v>
      </c>
      <c r="H1343" s="2">
        <v>9.0897670015693006E-3</v>
      </c>
      <c r="I1343" s="2">
        <v>1.0180539041757617E-2</v>
      </c>
      <c r="J1343" s="26" t="s">
        <v>688</v>
      </c>
    </row>
    <row r="1344" spans="1:10" ht="15.75" customHeight="1" x14ac:dyDescent="0.25">
      <c r="A1344" s="2" t="s">
        <v>756</v>
      </c>
      <c r="B1344" s="2" t="s">
        <v>331</v>
      </c>
      <c r="C1344" s="2">
        <v>2020</v>
      </c>
      <c r="D1344" s="2" t="s">
        <v>241</v>
      </c>
      <c r="E1344" s="2" t="s">
        <v>627</v>
      </c>
      <c r="F1344" s="2" t="s">
        <v>761</v>
      </c>
      <c r="G1344" s="2">
        <v>63</v>
      </c>
      <c r="H1344" s="2">
        <v>5.2746350411329997E-4</v>
      </c>
      <c r="I1344" s="2">
        <v>5.9075912460689604E-4</v>
      </c>
      <c r="J1344" s="26" t="s">
        <v>688</v>
      </c>
    </row>
    <row r="1345" spans="1:10" ht="15.75" customHeight="1" x14ac:dyDescent="0.25">
      <c r="A1345" s="2" t="s">
        <v>756</v>
      </c>
      <c r="B1345" s="2" t="s">
        <v>331</v>
      </c>
      <c r="C1345" s="2">
        <v>2020</v>
      </c>
      <c r="D1345" s="2" t="s">
        <v>241</v>
      </c>
      <c r="E1345" s="2" t="s">
        <v>627</v>
      </c>
      <c r="F1345" s="2" t="s">
        <v>758</v>
      </c>
      <c r="G1345" s="2">
        <v>63</v>
      </c>
      <c r="H1345" s="2">
        <v>5.2746350411329997E-4</v>
      </c>
      <c r="I1345" s="2">
        <v>5.9075912460689604E-4</v>
      </c>
      <c r="J1345" s="26" t="s">
        <v>688</v>
      </c>
    </row>
    <row r="1346" spans="1:10" ht="15.75" customHeight="1" x14ac:dyDescent="0.25">
      <c r="A1346" s="2" t="s">
        <v>756</v>
      </c>
      <c r="B1346" s="2" t="s">
        <v>331</v>
      </c>
      <c r="C1346" s="2">
        <v>2020</v>
      </c>
      <c r="D1346" s="2" t="s">
        <v>241</v>
      </c>
      <c r="E1346" s="2" t="s">
        <v>627</v>
      </c>
      <c r="F1346" s="2" t="s">
        <v>759</v>
      </c>
      <c r="G1346" s="2">
        <v>64</v>
      </c>
      <c r="H1346" s="2">
        <v>8.4506173152479997E-4</v>
      </c>
      <c r="I1346" s="2">
        <v>9.4646913930777606E-4</v>
      </c>
      <c r="J1346" s="26" t="s">
        <v>689</v>
      </c>
    </row>
    <row r="1347" spans="1:10" ht="15.75" customHeight="1" x14ac:dyDescent="0.25">
      <c r="A1347" s="2" t="s">
        <v>756</v>
      </c>
      <c r="B1347" s="2" t="s">
        <v>331</v>
      </c>
      <c r="C1347" s="2">
        <v>2020</v>
      </c>
      <c r="D1347" s="2" t="s">
        <v>241</v>
      </c>
      <c r="E1347" s="2" t="s">
        <v>627</v>
      </c>
      <c r="F1347" s="2" t="s">
        <v>757</v>
      </c>
      <c r="G1347" s="2">
        <v>64</v>
      </c>
      <c r="H1347" s="2">
        <v>1.7631899565458301E-2</v>
      </c>
      <c r="I1347" s="2">
        <v>1.9747727513313298E-2</v>
      </c>
      <c r="J1347" s="26" t="s">
        <v>688</v>
      </c>
    </row>
    <row r="1348" spans="1:10" ht="15.75" customHeight="1" x14ac:dyDescent="0.25">
      <c r="A1348" s="2" t="s">
        <v>756</v>
      </c>
      <c r="B1348" s="2" t="s">
        <v>331</v>
      </c>
      <c r="C1348" s="2">
        <v>2020</v>
      </c>
      <c r="D1348" s="2" t="s">
        <v>241</v>
      </c>
      <c r="E1348" s="2" t="s">
        <v>627</v>
      </c>
      <c r="F1348" s="2" t="s">
        <v>759</v>
      </c>
      <c r="G1348" s="2">
        <v>66</v>
      </c>
      <c r="H1348" s="2">
        <v>4.0820997674019999E-4</v>
      </c>
      <c r="I1348" s="2">
        <v>4.5719517394902405E-4</v>
      </c>
      <c r="J1348" s="26" t="s">
        <v>689</v>
      </c>
    </row>
    <row r="1349" spans="1:10" ht="15.75" customHeight="1" x14ac:dyDescent="0.25">
      <c r="A1349" s="2" t="s">
        <v>756</v>
      </c>
      <c r="B1349" s="2" t="s">
        <v>331</v>
      </c>
      <c r="C1349" s="2">
        <v>2020</v>
      </c>
      <c r="D1349" s="2" t="s">
        <v>241</v>
      </c>
      <c r="E1349" s="2" t="s">
        <v>627</v>
      </c>
      <c r="F1349" s="2" t="s">
        <v>758</v>
      </c>
      <c r="G1349" s="2">
        <v>66</v>
      </c>
      <c r="H1349" s="2">
        <v>5.0498702330509996E-4</v>
      </c>
      <c r="I1349" s="2">
        <v>5.6558546610171198E-4</v>
      </c>
      <c r="J1349" s="26" t="s">
        <v>688</v>
      </c>
    </row>
    <row r="1350" spans="1:10" ht="15.75" customHeight="1" x14ac:dyDescent="0.25">
      <c r="A1350" s="2" t="s">
        <v>756</v>
      </c>
      <c r="B1350" s="2" t="s">
        <v>331</v>
      </c>
      <c r="C1350" s="2">
        <v>2020</v>
      </c>
      <c r="D1350" s="2" t="s">
        <v>241</v>
      </c>
      <c r="E1350" s="2" t="s">
        <v>627</v>
      </c>
      <c r="F1350" s="2" t="s">
        <v>761</v>
      </c>
      <c r="G1350" s="2">
        <v>66</v>
      </c>
      <c r="H1350" s="2">
        <v>5.0498702330509996E-4</v>
      </c>
      <c r="I1350" s="2">
        <v>5.6558546610171198E-4</v>
      </c>
      <c r="J1350" s="26" t="s">
        <v>688</v>
      </c>
    </row>
    <row r="1351" spans="1:10" ht="15.75" customHeight="1" x14ac:dyDescent="0.25">
      <c r="A1351" s="2" t="s">
        <v>756</v>
      </c>
      <c r="B1351" s="2" t="s">
        <v>331</v>
      </c>
      <c r="C1351" s="2">
        <v>2020</v>
      </c>
      <c r="D1351" s="2" t="s">
        <v>241</v>
      </c>
      <c r="E1351" s="2" t="s">
        <v>627</v>
      </c>
      <c r="F1351" s="2" t="s">
        <v>757</v>
      </c>
      <c r="G1351" s="2">
        <v>67</v>
      </c>
      <c r="H1351" s="2">
        <v>8.4419194608926999E-3</v>
      </c>
      <c r="I1351" s="2">
        <v>9.4549497961998255E-3</v>
      </c>
      <c r="J1351" s="26" t="s">
        <v>688</v>
      </c>
    </row>
    <row r="1352" spans="1:10" ht="15.75" customHeight="1" x14ac:dyDescent="0.25">
      <c r="A1352" s="2" t="s">
        <v>756</v>
      </c>
      <c r="B1352" s="2" t="s">
        <v>331</v>
      </c>
      <c r="C1352" s="2">
        <v>2020</v>
      </c>
      <c r="D1352" s="2" t="s">
        <v>241</v>
      </c>
      <c r="E1352" s="2" t="s">
        <v>627</v>
      </c>
      <c r="F1352" s="2" t="s">
        <v>761</v>
      </c>
      <c r="G1352" s="2">
        <v>68</v>
      </c>
      <c r="H1352" s="2">
        <v>9.7955000819639998E-4</v>
      </c>
      <c r="I1352" s="2">
        <v>1.0970960091799681E-3</v>
      </c>
      <c r="J1352" s="26" t="s">
        <v>688</v>
      </c>
    </row>
    <row r="1353" spans="1:10" ht="15.75" customHeight="1" x14ac:dyDescent="0.25">
      <c r="A1353" s="2" t="s">
        <v>756</v>
      </c>
      <c r="B1353" s="2" t="s">
        <v>331</v>
      </c>
      <c r="C1353" s="2">
        <v>2020</v>
      </c>
      <c r="D1353" s="2" t="s">
        <v>241</v>
      </c>
      <c r="E1353" s="2" t="s">
        <v>627</v>
      </c>
      <c r="F1353" s="2" t="s">
        <v>759</v>
      </c>
      <c r="G1353" s="2">
        <v>68</v>
      </c>
      <c r="H1353" s="2">
        <v>3.9682872011329999E-4</v>
      </c>
      <c r="I1353" s="2">
        <v>4.4444816652689602E-4</v>
      </c>
      <c r="J1353" s="26" t="s">
        <v>689</v>
      </c>
    </row>
    <row r="1354" spans="1:10" ht="15.75" customHeight="1" x14ac:dyDescent="0.25">
      <c r="A1354" s="2" t="s">
        <v>756</v>
      </c>
      <c r="B1354" s="2" t="s">
        <v>331</v>
      </c>
      <c r="C1354" s="2">
        <v>2020</v>
      </c>
      <c r="D1354" s="2" t="s">
        <v>241</v>
      </c>
      <c r="E1354" s="2" t="s">
        <v>627</v>
      </c>
      <c r="F1354" s="2" t="s">
        <v>758</v>
      </c>
      <c r="G1354" s="2">
        <v>68</v>
      </c>
      <c r="H1354" s="2">
        <v>9.7955000819639998E-4</v>
      </c>
      <c r="I1354" s="2">
        <v>1.0970960091799681E-3</v>
      </c>
      <c r="J1354" s="26" t="s">
        <v>688</v>
      </c>
    </row>
    <row r="1355" spans="1:10" ht="15.75" customHeight="1" x14ac:dyDescent="0.25">
      <c r="A1355" s="2" t="s">
        <v>756</v>
      </c>
      <c r="B1355" s="2" t="s">
        <v>331</v>
      </c>
      <c r="C1355" s="2">
        <v>2020</v>
      </c>
      <c r="D1355" s="2" t="s">
        <v>241</v>
      </c>
      <c r="E1355" s="2" t="s">
        <v>627</v>
      </c>
      <c r="F1355" s="2" t="s">
        <v>757</v>
      </c>
      <c r="G1355" s="2">
        <v>70</v>
      </c>
      <c r="H1355" s="2">
        <v>8.1951478496194007E-3</v>
      </c>
      <c r="I1355" s="2">
        <v>9.1785655915737289E-3</v>
      </c>
      <c r="J1355" s="26" t="s">
        <v>688</v>
      </c>
    </row>
    <row r="1356" spans="1:10" ht="15.75" customHeight="1" x14ac:dyDescent="0.25">
      <c r="A1356" s="2" t="s">
        <v>756</v>
      </c>
      <c r="B1356" s="2" t="s">
        <v>331</v>
      </c>
      <c r="C1356" s="2">
        <v>2020</v>
      </c>
      <c r="D1356" s="2" t="s">
        <v>241</v>
      </c>
      <c r="E1356" s="2" t="s">
        <v>627</v>
      </c>
      <c r="F1356" s="2" t="s">
        <v>761</v>
      </c>
      <c r="G1356" s="2">
        <v>71</v>
      </c>
      <c r="H1356" s="2">
        <v>4.6899550943640001E-4</v>
      </c>
      <c r="I1356" s="2">
        <v>5.252749705687681E-4</v>
      </c>
      <c r="J1356" s="26" t="s">
        <v>688</v>
      </c>
    </row>
    <row r="1357" spans="1:10" ht="15.75" customHeight="1" x14ac:dyDescent="0.25">
      <c r="A1357" s="2" t="s">
        <v>756</v>
      </c>
      <c r="B1357" s="2" t="s">
        <v>331</v>
      </c>
      <c r="C1357" s="2">
        <v>2020</v>
      </c>
      <c r="D1357" s="2" t="s">
        <v>241</v>
      </c>
      <c r="E1357" s="2" t="s">
        <v>627</v>
      </c>
      <c r="F1357" s="2" t="s">
        <v>757</v>
      </c>
      <c r="G1357" s="2">
        <v>71</v>
      </c>
      <c r="H1357" s="2">
        <v>8.0596758052706996E-3</v>
      </c>
      <c r="I1357" s="2">
        <v>9.026836901903184E-3</v>
      </c>
      <c r="J1357" s="26" t="s">
        <v>688</v>
      </c>
    </row>
    <row r="1358" spans="1:10" ht="15.75" customHeight="1" x14ac:dyDescent="0.25">
      <c r="A1358" s="2" t="s">
        <v>756</v>
      </c>
      <c r="B1358" s="2" t="s">
        <v>331</v>
      </c>
      <c r="C1358" s="2">
        <v>2020</v>
      </c>
      <c r="D1358" s="2" t="s">
        <v>241</v>
      </c>
      <c r="E1358" s="2" t="s">
        <v>627</v>
      </c>
      <c r="F1358" s="2" t="s">
        <v>758</v>
      </c>
      <c r="G1358" s="2">
        <v>71</v>
      </c>
      <c r="H1358" s="2">
        <v>4.6899550943640001E-4</v>
      </c>
      <c r="I1358" s="2">
        <v>5.252749705687681E-4</v>
      </c>
      <c r="J1358" s="26" t="s">
        <v>688</v>
      </c>
    </row>
    <row r="1359" spans="1:10" ht="15.75" customHeight="1" x14ac:dyDescent="0.25">
      <c r="A1359" s="2" t="s">
        <v>756</v>
      </c>
      <c r="B1359" s="2" t="s">
        <v>331</v>
      </c>
      <c r="C1359" s="2">
        <v>2020</v>
      </c>
      <c r="D1359" s="2" t="s">
        <v>241</v>
      </c>
      <c r="E1359" s="2" t="s">
        <v>627</v>
      </c>
      <c r="F1359" s="2" t="s">
        <v>761</v>
      </c>
      <c r="G1359" s="2">
        <v>74</v>
      </c>
      <c r="H1359" s="2">
        <v>4.5528600458060001E-4</v>
      </c>
      <c r="I1359" s="2">
        <v>5.0992032513027207E-4</v>
      </c>
      <c r="J1359" s="26" t="s">
        <v>688</v>
      </c>
    </row>
    <row r="1360" spans="1:10" ht="15.75" customHeight="1" x14ac:dyDescent="0.25">
      <c r="A1360" s="2" t="s">
        <v>756</v>
      </c>
      <c r="B1360" s="2" t="s">
        <v>331</v>
      </c>
      <c r="C1360" s="2">
        <v>2020</v>
      </c>
      <c r="D1360" s="2" t="s">
        <v>241</v>
      </c>
      <c r="E1360" s="2" t="s">
        <v>627</v>
      </c>
      <c r="F1360" s="2" t="s">
        <v>758</v>
      </c>
      <c r="G1360" s="2">
        <v>74</v>
      </c>
      <c r="H1360" s="2">
        <v>4.5528600458060001E-4</v>
      </c>
      <c r="I1360" s="2">
        <v>5.0992032513027207E-4</v>
      </c>
      <c r="J1360" s="26" t="s">
        <v>688</v>
      </c>
    </row>
    <row r="1361" spans="1:10" ht="15.75" customHeight="1" x14ac:dyDescent="0.25">
      <c r="A1361" s="2" t="s">
        <v>756</v>
      </c>
      <c r="B1361" s="2" t="s">
        <v>331</v>
      </c>
      <c r="C1361" s="2">
        <v>2020</v>
      </c>
      <c r="D1361" s="2" t="s">
        <v>241</v>
      </c>
      <c r="E1361" s="2" t="s">
        <v>627</v>
      </c>
      <c r="F1361" s="2" t="s">
        <v>761</v>
      </c>
      <c r="G1361" s="2">
        <v>75</v>
      </c>
      <c r="H1361" s="2">
        <v>4.4775978312829999E-4</v>
      </c>
      <c r="I1361" s="2">
        <v>5.0149095710369605E-4</v>
      </c>
      <c r="J1361" s="26" t="s">
        <v>688</v>
      </c>
    </row>
    <row r="1362" spans="1:10" ht="15.75" customHeight="1" x14ac:dyDescent="0.25">
      <c r="A1362" s="2" t="s">
        <v>756</v>
      </c>
      <c r="B1362" s="2" t="s">
        <v>331</v>
      </c>
      <c r="C1362" s="2">
        <v>2020</v>
      </c>
      <c r="D1362" s="2" t="s">
        <v>241</v>
      </c>
      <c r="E1362" s="2" t="s">
        <v>627</v>
      </c>
      <c r="F1362" s="2" t="s">
        <v>758</v>
      </c>
      <c r="G1362" s="2">
        <v>75</v>
      </c>
      <c r="H1362" s="2">
        <v>4.4775978312829999E-4</v>
      </c>
      <c r="I1362" s="2">
        <v>5.0149095710369605E-4</v>
      </c>
      <c r="J1362" s="26" t="s">
        <v>688</v>
      </c>
    </row>
    <row r="1363" spans="1:10" ht="15.75" customHeight="1" x14ac:dyDescent="0.25">
      <c r="A1363" s="2" t="s">
        <v>756</v>
      </c>
      <c r="B1363" s="2" t="s">
        <v>331</v>
      </c>
      <c r="C1363" s="2">
        <v>2020</v>
      </c>
      <c r="D1363" s="2" t="s">
        <v>241</v>
      </c>
      <c r="E1363" s="2" t="s">
        <v>627</v>
      </c>
      <c r="F1363" s="2" t="s">
        <v>757</v>
      </c>
      <c r="G1363" s="2">
        <v>76</v>
      </c>
      <c r="H1363" s="2">
        <v>1.52111109346151E-2</v>
      </c>
      <c r="I1363" s="2">
        <v>1.7036444246768916E-2</v>
      </c>
      <c r="J1363" s="26" t="s">
        <v>688</v>
      </c>
    </row>
    <row r="1364" spans="1:10" ht="15.75" customHeight="1" x14ac:dyDescent="0.25">
      <c r="A1364" s="2" t="s">
        <v>756</v>
      </c>
      <c r="B1364" s="2" t="s">
        <v>331</v>
      </c>
      <c r="C1364" s="2">
        <v>2020</v>
      </c>
      <c r="D1364" s="2" t="s">
        <v>241</v>
      </c>
      <c r="E1364" s="2" t="s">
        <v>627</v>
      </c>
      <c r="F1364" s="2" t="s">
        <v>757</v>
      </c>
      <c r="G1364" s="2">
        <v>79</v>
      </c>
      <c r="H1364" s="2">
        <v>7.3477798141539001E-3</v>
      </c>
      <c r="I1364" s="2">
        <v>8.2295133918523691E-3</v>
      </c>
      <c r="J1364" s="26" t="s">
        <v>688</v>
      </c>
    </row>
    <row r="1365" spans="1:10" ht="15.75" customHeight="1" x14ac:dyDescent="0.25">
      <c r="A1365" s="2" t="s">
        <v>756</v>
      </c>
      <c r="B1365" s="2" t="s">
        <v>331</v>
      </c>
      <c r="C1365" s="2">
        <v>2020</v>
      </c>
      <c r="D1365" s="2" t="s">
        <v>241</v>
      </c>
      <c r="E1365" s="2" t="s">
        <v>627</v>
      </c>
      <c r="F1365" s="2" t="s">
        <v>761</v>
      </c>
      <c r="G1365" s="2">
        <v>80</v>
      </c>
      <c r="H1365" s="2">
        <v>8.4506173152479997E-4</v>
      </c>
      <c r="I1365" s="2">
        <v>9.4646913930777606E-4</v>
      </c>
      <c r="J1365" s="26" t="s">
        <v>688</v>
      </c>
    </row>
    <row r="1366" spans="1:10" ht="15.75" customHeight="1" x14ac:dyDescent="0.25">
      <c r="A1366" s="2" t="s">
        <v>756</v>
      </c>
      <c r="B1366" s="2" t="s">
        <v>331</v>
      </c>
      <c r="C1366" s="2">
        <v>2020</v>
      </c>
      <c r="D1366" s="2" t="s">
        <v>241</v>
      </c>
      <c r="E1366" s="2" t="s">
        <v>627</v>
      </c>
      <c r="F1366" s="2" t="s">
        <v>758</v>
      </c>
      <c r="G1366" s="2">
        <v>80</v>
      </c>
      <c r="H1366" s="2">
        <v>8.4506173152479997E-4</v>
      </c>
      <c r="I1366" s="2">
        <v>9.4646913930777606E-4</v>
      </c>
      <c r="J1366" s="26" t="s">
        <v>688</v>
      </c>
    </row>
    <row r="1367" spans="1:10" ht="15.75" customHeight="1" x14ac:dyDescent="0.25">
      <c r="A1367" s="2" t="s">
        <v>756</v>
      </c>
      <c r="B1367" s="2" t="s">
        <v>331</v>
      </c>
      <c r="C1367" s="2">
        <v>2020</v>
      </c>
      <c r="D1367" s="2" t="s">
        <v>241</v>
      </c>
      <c r="E1367" s="2" t="s">
        <v>627</v>
      </c>
      <c r="F1367" s="2" t="s">
        <v>757</v>
      </c>
      <c r="G1367" s="2">
        <v>81</v>
      </c>
      <c r="H1367" s="2">
        <v>7.1429167874157004E-3</v>
      </c>
      <c r="I1367" s="2">
        <v>8.0000668019055855E-3</v>
      </c>
      <c r="J1367" s="26" t="s">
        <v>688</v>
      </c>
    </row>
    <row r="1368" spans="1:10" ht="15.75" customHeight="1" x14ac:dyDescent="0.25">
      <c r="A1368" s="2" t="s">
        <v>756</v>
      </c>
      <c r="B1368" s="2" t="s">
        <v>331</v>
      </c>
      <c r="C1368" s="2">
        <v>2020</v>
      </c>
      <c r="D1368" s="2" t="s">
        <v>241</v>
      </c>
      <c r="E1368" s="2" t="s">
        <v>627</v>
      </c>
      <c r="F1368" s="2" t="s">
        <v>761</v>
      </c>
      <c r="G1368" s="2">
        <v>83</v>
      </c>
      <c r="H1368" s="2">
        <v>4.0820997674019999E-4</v>
      </c>
      <c r="I1368" s="2">
        <v>4.5719517394902405E-4</v>
      </c>
      <c r="J1368" s="26" t="s">
        <v>688</v>
      </c>
    </row>
    <row r="1369" spans="1:10" ht="15.75" customHeight="1" x14ac:dyDescent="0.25">
      <c r="A1369" s="2" t="s">
        <v>756</v>
      </c>
      <c r="B1369" s="2" t="s">
        <v>331</v>
      </c>
      <c r="C1369" s="2">
        <v>2020</v>
      </c>
      <c r="D1369" s="2" t="s">
        <v>241</v>
      </c>
      <c r="E1369" s="2" t="s">
        <v>627</v>
      </c>
      <c r="F1369" s="2" t="s">
        <v>758</v>
      </c>
      <c r="G1369" s="2">
        <v>83</v>
      </c>
      <c r="H1369" s="2">
        <v>4.0820997674019999E-4</v>
      </c>
      <c r="I1369" s="2">
        <v>4.5719517394902405E-4</v>
      </c>
      <c r="J1369" s="26" t="s">
        <v>688</v>
      </c>
    </row>
    <row r="1370" spans="1:10" ht="15.75" customHeight="1" x14ac:dyDescent="0.25">
      <c r="A1370" s="2" t="s">
        <v>756</v>
      </c>
      <c r="B1370" s="2" t="s">
        <v>331</v>
      </c>
      <c r="C1370" s="2">
        <v>2020</v>
      </c>
      <c r="D1370" s="2" t="s">
        <v>241</v>
      </c>
      <c r="E1370" s="2" t="s">
        <v>627</v>
      </c>
      <c r="F1370" s="2" t="s">
        <v>761</v>
      </c>
      <c r="G1370" s="2">
        <v>85</v>
      </c>
      <c r="H1370" s="2">
        <v>3.9682872011329999E-4</v>
      </c>
      <c r="I1370" s="2">
        <v>4.4444816652689602E-4</v>
      </c>
      <c r="J1370" s="26" t="s">
        <v>688</v>
      </c>
    </row>
    <row r="1371" spans="1:10" ht="15.75" customHeight="1" x14ac:dyDescent="0.25">
      <c r="A1371" s="2" t="s">
        <v>756</v>
      </c>
      <c r="B1371" s="2" t="s">
        <v>331</v>
      </c>
      <c r="C1371" s="2">
        <v>2020</v>
      </c>
      <c r="D1371" s="2" t="s">
        <v>241</v>
      </c>
      <c r="E1371" s="2" t="s">
        <v>627</v>
      </c>
      <c r="F1371" s="2" t="s">
        <v>758</v>
      </c>
      <c r="G1371" s="2">
        <v>85</v>
      </c>
      <c r="H1371" s="2">
        <v>3.9682872011329999E-4</v>
      </c>
      <c r="I1371" s="2">
        <v>4.4444816652689602E-4</v>
      </c>
      <c r="J1371" s="26" t="s">
        <v>688</v>
      </c>
    </row>
    <row r="1372" spans="1:10" ht="15.75" customHeight="1" x14ac:dyDescent="0.25">
      <c r="A1372" s="2" t="s">
        <v>756</v>
      </c>
      <c r="B1372" s="2" t="s">
        <v>331</v>
      </c>
      <c r="C1372" s="2">
        <v>2020</v>
      </c>
      <c r="D1372" s="2" t="s">
        <v>241</v>
      </c>
      <c r="E1372" s="2" t="s">
        <v>627</v>
      </c>
      <c r="F1372" s="2" t="s">
        <v>761</v>
      </c>
      <c r="G1372" s="2">
        <v>100000</v>
      </c>
      <c r="H1372" s="40">
        <v>9.9999999999999998E-13</v>
      </c>
      <c r="I1372" s="2">
        <v>1.1200000000000001E-12</v>
      </c>
      <c r="J1372" s="26" t="s">
        <v>688</v>
      </c>
    </row>
    <row r="1373" spans="1:10" ht="15.75" customHeight="1" x14ac:dyDescent="0.25">
      <c r="A1373" s="2" t="s">
        <v>756</v>
      </c>
      <c r="B1373" s="2" t="s">
        <v>331</v>
      </c>
      <c r="C1373" s="2">
        <v>2025</v>
      </c>
      <c r="D1373" s="2" t="s">
        <v>241</v>
      </c>
      <c r="E1373" s="2" t="s">
        <v>627</v>
      </c>
      <c r="F1373" s="2" t="s">
        <v>757</v>
      </c>
      <c r="G1373" s="2">
        <v>-100000</v>
      </c>
      <c r="H1373" s="2">
        <v>0</v>
      </c>
      <c r="I1373" s="2">
        <v>0</v>
      </c>
      <c r="J1373" s="26" t="s">
        <v>688</v>
      </c>
    </row>
    <row r="1374" spans="1:10" ht="15.75" customHeight="1" x14ac:dyDescent="0.25">
      <c r="A1374" s="2" t="s">
        <v>756</v>
      </c>
      <c r="B1374" s="2" t="s">
        <v>331</v>
      </c>
      <c r="C1374" s="2">
        <v>2025</v>
      </c>
      <c r="D1374" s="2" t="s">
        <v>241</v>
      </c>
      <c r="E1374" s="2" t="s">
        <v>627</v>
      </c>
      <c r="F1374" s="2" t="s">
        <v>757</v>
      </c>
      <c r="G1374" s="2">
        <v>-8</v>
      </c>
      <c r="H1374" s="2">
        <v>1.2932817935943599</v>
      </c>
      <c r="I1374" s="2">
        <v>1.4484756088256832</v>
      </c>
      <c r="J1374" s="26" t="s">
        <v>688</v>
      </c>
    </row>
    <row r="1375" spans="1:10" ht="15.75" customHeight="1" x14ac:dyDescent="0.25">
      <c r="A1375" s="2" t="s">
        <v>756</v>
      </c>
      <c r="B1375" s="2" t="s">
        <v>331</v>
      </c>
      <c r="C1375" s="2">
        <v>2025</v>
      </c>
      <c r="D1375" s="2" t="s">
        <v>241</v>
      </c>
      <c r="E1375" s="2" t="s">
        <v>627</v>
      </c>
      <c r="F1375" s="2" t="s">
        <v>757</v>
      </c>
      <c r="G1375" s="2">
        <v>-8</v>
      </c>
      <c r="H1375" s="2">
        <v>0</v>
      </c>
      <c r="I1375" s="2">
        <v>0</v>
      </c>
      <c r="J1375" s="26" t="s">
        <v>688</v>
      </c>
    </row>
    <row r="1376" spans="1:10" ht="15.75" customHeight="1" x14ac:dyDescent="0.25">
      <c r="A1376" s="2" t="s">
        <v>756</v>
      </c>
      <c r="B1376" s="2" t="s">
        <v>331</v>
      </c>
      <c r="C1376" s="2">
        <v>2025</v>
      </c>
      <c r="D1376" s="2" t="s">
        <v>241</v>
      </c>
      <c r="E1376" s="2" t="s">
        <v>627</v>
      </c>
      <c r="F1376" s="2" t="s">
        <v>757</v>
      </c>
      <c r="G1376" s="2">
        <v>-7</v>
      </c>
      <c r="H1376" s="2">
        <v>0.87464353442192</v>
      </c>
      <c r="I1376" s="2">
        <v>0.97960075855255047</v>
      </c>
      <c r="J1376" s="26" t="s">
        <v>688</v>
      </c>
    </row>
    <row r="1377" spans="1:10" ht="15.75" customHeight="1" x14ac:dyDescent="0.25">
      <c r="A1377" s="2" t="s">
        <v>756</v>
      </c>
      <c r="B1377" s="2" t="s">
        <v>331</v>
      </c>
      <c r="C1377" s="2">
        <v>2025</v>
      </c>
      <c r="D1377" s="2" t="s">
        <v>241</v>
      </c>
      <c r="E1377" s="2" t="s">
        <v>627</v>
      </c>
      <c r="F1377" s="2" t="s">
        <v>757</v>
      </c>
      <c r="G1377" s="2">
        <v>-6</v>
      </c>
      <c r="H1377" s="2">
        <v>0.91572019457817</v>
      </c>
      <c r="I1377" s="2">
        <v>1.0256066179275505</v>
      </c>
      <c r="J1377" s="26" t="s">
        <v>688</v>
      </c>
    </row>
    <row r="1378" spans="1:10" ht="15.75" customHeight="1" x14ac:dyDescent="0.25">
      <c r="A1378" s="2" t="s">
        <v>756</v>
      </c>
      <c r="B1378" s="2" t="s">
        <v>331</v>
      </c>
      <c r="C1378" s="2">
        <v>2025</v>
      </c>
      <c r="D1378" s="2" t="s">
        <v>241</v>
      </c>
      <c r="E1378" s="2" t="s">
        <v>627</v>
      </c>
      <c r="F1378" s="2" t="s">
        <v>757</v>
      </c>
      <c r="G1378" s="2">
        <v>-5</v>
      </c>
      <c r="H1378" s="2">
        <v>0.30373123288154602</v>
      </c>
      <c r="I1378" s="2">
        <v>0.34017898082733156</v>
      </c>
      <c r="J1378" s="26" t="s">
        <v>688</v>
      </c>
    </row>
    <row r="1379" spans="1:10" ht="15.75" customHeight="1" x14ac:dyDescent="0.25">
      <c r="A1379" s="2" t="s">
        <v>756</v>
      </c>
      <c r="B1379" s="2" t="s">
        <v>331</v>
      </c>
      <c r="C1379" s="2">
        <v>2025</v>
      </c>
      <c r="D1379" s="2" t="s">
        <v>241</v>
      </c>
      <c r="E1379" s="2" t="s">
        <v>627</v>
      </c>
      <c r="F1379" s="2" t="s">
        <v>757</v>
      </c>
      <c r="G1379" s="2">
        <v>-4</v>
      </c>
      <c r="H1379" s="2">
        <v>0.48927271366119301</v>
      </c>
      <c r="I1379" s="2">
        <v>0.54798543930053623</v>
      </c>
      <c r="J1379" s="26" t="s">
        <v>688</v>
      </c>
    </row>
    <row r="1380" spans="1:10" ht="15.75" customHeight="1" x14ac:dyDescent="0.25">
      <c r="A1380" s="2" t="s">
        <v>756</v>
      </c>
      <c r="B1380" s="2" t="s">
        <v>331</v>
      </c>
      <c r="C1380" s="2">
        <v>2025</v>
      </c>
      <c r="D1380" s="2" t="s">
        <v>241</v>
      </c>
      <c r="E1380" s="2" t="s">
        <v>627</v>
      </c>
      <c r="F1380" s="2" t="s">
        <v>758</v>
      </c>
      <c r="G1380" s="2">
        <v>-3</v>
      </c>
      <c r="H1380" s="2">
        <v>0.12228468712419201</v>
      </c>
      <c r="I1380" s="2">
        <v>0.13695884957909507</v>
      </c>
      <c r="J1380" s="26" t="s">
        <v>688</v>
      </c>
    </row>
    <row r="1381" spans="1:10" ht="15.75" customHeight="1" x14ac:dyDescent="0.25">
      <c r="A1381" s="2" t="s">
        <v>756</v>
      </c>
      <c r="B1381" s="2" t="s">
        <v>331</v>
      </c>
      <c r="C1381" s="2">
        <v>2025</v>
      </c>
      <c r="D1381" s="2" t="s">
        <v>241</v>
      </c>
      <c r="E1381" s="2" t="s">
        <v>627</v>
      </c>
      <c r="F1381" s="2" t="s">
        <v>757</v>
      </c>
      <c r="G1381" s="2">
        <v>-3</v>
      </c>
      <c r="H1381" s="2">
        <v>0.10022957623004899</v>
      </c>
      <c r="I1381" s="2">
        <v>0.11225712537765488</v>
      </c>
      <c r="J1381" s="26" t="s">
        <v>688</v>
      </c>
    </row>
    <row r="1382" spans="1:10" ht="15.75" customHeight="1" x14ac:dyDescent="0.25">
      <c r="A1382" s="2" t="s">
        <v>756</v>
      </c>
      <c r="B1382" s="2" t="s">
        <v>331</v>
      </c>
      <c r="C1382" s="2">
        <v>2025</v>
      </c>
      <c r="D1382" s="2" t="s">
        <v>241</v>
      </c>
      <c r="E1382" s="2" t="s">
        <v>627</v>
      </c>
      <c r="F1382" s="2" t="s">
        <v>758</v>
      </c>
      <c r="G1382" s="2">
        <v>-2</v>
      </c>
      <c r="H1382" s="2">
        <v>5.8046859689056901E-2</v>
      </c>
      <c r="I1382" s="2">
        <v>6.5012482851743741E-2</v>
      </c>
      <c r="J1382" s="26" t="s">
        <v>688</v>
      </c>
    </row>
    <row r="1383" spans="1:10" ht="15.75" customHeight="1" x14ac:dyDescent="0.25">
      <c r="A1383" s="2" t="s">
        <v>756</v>
      </c>
      <c r="B1383" s="2" t="s">
        <v>331</v>
      </c>
      <c r="C1383" s="2">
        <v>2025</v>
      </c>
      <c r="D1383" s="2" t="s">
        <v>241</v>
      </c>
      <c r="E1383" s="2" t="s">
        <v>627</v>
      </c>
      <c r="F1383" s="2" t="s">
        <v>757</v>
      </c>
      <c r="G1383" s="2">
        <v>-2</v>
      </c>
      <c r="H1383" s="2">
        <v>0.44456882029771799</v>
      </c>
      <c r="I1383" s="2">
        <v>0.49791707873344421</v>
      </c>
      <c r="J1383" s="26" t="s">
        <v>688</v>
      </c>
    </row>
    <row r="1384" spans="1:10" ht="15.75" customHeight="1" x14ac:dyDescent="0.25">
      <c r="A1384" s="2" t="s">
        <v>756</v>
      </c>
      <c r="B1384" s="2" t="s">
        <v>331</v>
      </c>
      <c r="C1384" s="2">
        <v>2025</v>
      </c>
      <c r="D1384" s="2" t="s">
        <v>241</v>
      </c>
      <c r="E1384" s="2" t="s">
        <v>627</v>
      </c>
      <c r="F1384" s="2" t="s">
        <v>757</v>
      </c>
      <c r="G1384" s="2">
        <v>-1</v>
      </c>
      <c r="H1384" s="2">
        <v>0.29549495875835402</v>
      </c>
      <c r="I1384" s="2">
        <v>0.33095435380935656</v>
      </c>
      <c r="J1384" s="26" t="s">
        <v>688</v>
      </c>
    </row>
    <row r="1385" spans="1:10" ht="15.75" customHeight="1" x14ac:dyDescent="0.25">
      <c r="A1385" s="2" t="s">
        <v>756</v>
      </c>
      <c r="B1385" s="2" t="s">
        <v>331</v>
      </c>
      <c r="C1385" s="2">
        <v>2025</v>
      </c>
      <c r="D1385" s="2" t="s">
        <v>241</v>
      </c>
      <c r="E1385" s="2" t="s">
        <v>627</v>
      </c>
      <c r="F1385" s="2" t="s">
        <v>758</v>
      </c>
      <c r="G1385" s="2">
        <v>-1</v>
      </c>
      <c r="H1385" s="2">
        <v>0.325543441344052</v>
      </c>
      <c r="I1385" s="2">
        <v>0.36460865430533829</v>
      </c>
      <c r="J1385" s="26" t="s">
        <v>688</v>
      </c>
    </row>
    <row r="1386" spans="1:10" ht="15.75" customHeight="1" x14ac:dyDescent="0.25">
      <c r="A1386" s="2" t="s">
        <v>756</v>
      </c>
      <c r="B1386" s="2" t="s">
        <v>331</v>
      </c>
      <c r="C1386" s="2">
        <v>2025</v>
      </c>
      <c r="D1386" s="2" t="s">
        <v>241</v>
      </c>
      <c r="E1386" s="2" t="s">
        <v>627</v>
      </c>
      <c r="F1386" s="2" t="s">
        <v>758</v>
      </c>
      <c r="G1386" s="2">
        <v>0</v>
      </c>
      <c r="H1386" s="2">
        <v>0.11101848911494</v>
      </c>
      <c r="I1386" s="2">
        <v>0.12434070780873281</v>
      </c>
      <c r="J1386" s="26" t="s">
        <v>688</v>
      </c>
    </row>
    <row r="1387" spans="1:10" ht="15.75" customHeight="1" x14ac:dyDescent="0.25">
      <c r="A1387" s="2" t="s">
        <v>756</v>
      </c>
      <c r="B1387" s="2" t="s">
        <v>331</v>
      </c>
      <c r="C1387" s="2">
        <v>2025</v>
      </c>
      <c r="D1387" s="2" t="s">
        <v>241</v>
      </c>
      <c r="E1387" s="2" t="s">
        <v>627</v>
      </c>
      <c r="F1387" s="2" t="s">
        <v>757</v>
      </c>
      <c r="G1387" s="2">
        <v>0</v>
      </c>
      <c r="H1387" s="2">
        <v>0.13783457130193699</v>
      </c>
      <c r="I1387" s="2">
        <v>0.15437471985816945</v>
      </c>
      <c r="J1387" s="26" t="s">
        <v>688</v>
      </c>
    </row>
    <row r="1388" spans="1:10" ht="15.75" customHeight="1" x14ac:dyDescent="0.25">
      <c r="A1388" s="2" t="s">
        <v>756</v>
      </c>
      <c r="B1388" s="2" t="s">
        <v>331</v>
      </c>
      <c r="C1388" s="2">
        <v>2025</v>
      </c>
      <c r="D1388" s="2" t="s">
        <v>241</v>
      </c>
      <c r="E1388" s="2" t="s">
        <v>627</v>
      </c>
      <c r="F1388" s="2" t="s">
        <v>760</v>
      </c>
      <c r="G1388" s="2">
        <v>1</v>
      </c>
      <c r="H1388" s="2">
        <v>5.96423295512795</v>
      </c>
      <c r="I1388" s="2">
        <v>6.6799409097433049</v>
      </c>
      <c r="J1388" s="26" t="s">
        <v>689</v>
      </c>
    </row>
    <row r="1389" spans="1:10" ht="15.75" customHeight="1" x14ac:dyDescent="0.25">
      <c r="A1389" s="2" t="s">
        <v>756</v>
      </c>
      <c r="B1389" s="2" t="s">
        <v>331</v>
      </c>
      <c r="C1389" s="2">
        <v>2025</v>
      </c>
      <c r="D1389" s="2" t="s">
        <v>241</v>
      </c>
      <c r="E1389" s="2" t="s">
        <v>627</v>
      </c>
      <c r="F1389" s="2" t="s">
        <v>759</v>
      </c>
      <c r="G1389" s="2">
        <v>1</v>
      </c>
      <c r="H1389" s="2">
        <v>7.1848988533020006E-2</v>
      </c>
      <c r="I1389" s="2">
        <v>8.0470867156982415E-2</v>
      </c>
      <c r="J1389" s="26" t="s">
        <v>689</v>
      </c>
    </row>
    <row r="1390" spans="1:10" ht="15.75" customHeight="1" x14ac:dyDescent="0.25">
      <c r="A1390" s="2" t="s">
        <v>756</v>
      </c>
      <c r="B1390" s="2" t="s">
        <v>331</v>
      </c>
      <c r="C1390" s="2">
        <v>2025</v>
      </c>
      <c r="D1390" s="2" t="s">
        <v>241</v>
      </c>
      <c r="E1390" s="2" t="s">
        <v>627</v>
      </c>
      <c r="F1390" s="2" t="s">
        <v>757</v>
      </c>
      <c r="G1390" s="2">
        <v>1</v>
      </c>
      <c r="H1390" s="2">
        <v>5.9113714843988398E-2</v>
      </c>
      <c r="I1390" s="2">
        <v>6.6207360625267012E-2</v>
      </c>
      <c r="J1390" s="26" t="s">
        <v>688</v>
      </c>
    </row>
    <row r="1391" spans="1:10" ht="15.75" customHeight="1" x14ac:dyDescent="0.25">
      <c r="A1391" s="2" t="s">
        <v>756</v>
      </c>
      <c r="B1391" s="2" t="s">
        <v>331</v>
      </c>
      <c r="C1391" s="2">
        <v>2025</v>
      </c>
      <c r="D1391" s="2" t="s">
        <v>241</v>
      </c>
      <c r="E1391" s="2" t="s">
        <v>627</v>
      </c>
      <c r="F1391" s="2" t="s">
        <v>761</v>
      </c>
      <c r="G1391" s="2">
        <v>1</v>
      </c>
      <c r="H1391" s="2">
        <v>0.198578235227614</v>
      </c>
      <c r="I1391" s="2">
        <v>0.22240762345492771</v>
      </c>
      <c r="J1391" s="26" t="s">
        <v>688</v>
      </c>
    </row>
    <row r="1392" spans="1:10" ht="15.75" customHeight="1" x14ac:dyDescent="0.25">
      <c r="A1392" s="2" t="s">
        <v>756</v>
      </c>
      <c r="B1392" s="2" t="s">
        <v>331</v>
      </c>
      <c r="C1392" s="2">
        <v>2025</v>
      </c>
      <c r="D1392" s="2" t="s">
        <v>241</v>
      </c>
      <c r="E1392" s="2" t="s">
        <v>627</v>
      </c>
      <c r="F1392" s="2" t="s">
        <v>758</v>
      </c>
      <c r="G1392" s="2">
        <v>1</v>
      </c>
      <c r="H1392" s="2">
        <v>5.568309687078E-3</v>
      </c>
      <c r="I1392" s="2">
        <v>6.236506849527361E-3</v>
      </c>
      <c r="J1392" s="26" t="s">
        <v>688</v>
      </c>
    </row>
    <row r="1393" spans="1:10" ht="15.75" customHeight="1" x14ac:dyDescent="0.25">
      <c r="A1393" s="2" t="s">
        <v>756</v>
      </c>
      <c r="B1393" s="2" t="s">
        <v>331</v>
      </c>
      <c r="C1393" s="2">
        <v>2025</v>
      </c>
      <c r="D1393" s="2" t="s">
        <v>241</v>
      </c>
      <c r="E1393" s="2" t="s">
        <v>627</v>
      </c>
      <c r="F1393" s="2" t="s">
        <v>757</v>
      </c>
      <c r="G1393" s="2">
        <v>2</v>
      </c>
      <c r="H1393" s="2">
        <v>0.27682831883430398</v>
      </c>
      <c r="I1393" s="2">
        <v>0.31004771709442047</v>
      </c>
      <c r="J1393" s="26" t="s">
        <v>688</v>
      </c>
    </row>
    <row r="1394" spans="1:10" ht="15.75" customHeight="1" x14ac:dyDescent="0.25">
      <c r="A1394" s="2" t="s">
        <v>756</v>
      </c>
      <c r="B1394" s="2" t="s">
        <v>331</v>
      </c>
      <c r="C1394" s="2">
        <v>2025</v>
      </c>
      <c r="D1394" s="2" t="s">
        <v>241</v>
      </c>
      <c r="E1394" s="2" t="s">
        <v>627</v>
      </c>
      <c r="F1394" s="2" t="s">
        <v>759</v>
      </c>
      <c r="G1394" s="2">
        <v>2</v>
      </c>
      <c r="H1394" s="2">
        <v>0.16065680142492</v>
      </c>
      <c r="I1394" s="2">
        <v>0.17993561759591042</v>
      </c>
      <c r="J1394" s="26" t="s">
        <v>689</v>
      </c>
    </row>
    <row r="1395" spans="1:10" ht="15.75" customHeight="1" x14ac:dyDescent="0.25">
      <c r="A1395" s="2" t="s">
        <v>756</v>
      </c>
      <c r="B1395" s="2" t="s">
        <v>331</v>
      </c>
      <c r="C1395" s="2">
        <v>2025</v>
      </c>
      <c r="D1395" s="2" t="s">
        <v>241</v>
      </c>
      <c r="E1395" s="2" t="s">
        <v>627</v>
      </c>
      <c r="F1395" s="2" t="s">
        <v>760</v>
      </c>
      <c r="G1395" s="2">
        <v>2</v>
      </c>
      <c r="H1395" s="2">
        <v>8.7284201979637093</v>
      </c>
      <c r="I1395" s="2">
        <v>9.775830621719356</v>
      </c>
      <c r="J1395" s="26" t="s">
        <v>689</v>
      </c>
    </row>
    <row r="1396" spans="1:10" ht="15.75" customHeight="1" x14ac:dyDescent="0.25">
      <c r="A1396" s="2" t="s">
        <v>756</v>
      </c>
      <c r="B1396" s="2" t="s">
        <v>331</v>
      </c>
      <c r="C1396" s="2">
        <v>2025</v>
      </c>
      <c r="D1396" s="2" t="s">
        <v>241</v>
      </c>
      <c r="E1396" s="2" t="s">
        <v>627</v>
      </c>
      <c r="F1396" s="2" t="s">
        <v>761</v>
      </c>
      <c r="G1396" s="2">
        <v>2</v>
      </c>
      <c r="H1396" s="2">
        <v>1.8663446651771699E-2</v>
      </c>
      <c r="I1396" s="2">
        <v>2.0903060249984305E-2</v>
      </c>
      <c r="J1396" s="26" t="s">
        <v>688</v>
      </c>
    </row>
    <row r="1397" spans="1:10" ht="15.75" customHeight="1" x14ac:dyDescent="0.25">
      <c r="A1397" s="2" t="s">
        <v>756</v>
      </c>
      <c r="B1397" s="2" t="s">
        <v>331</v>
      </c>
      <c r="C1397" s="2">
        <v>2025</v>
      </c>
      <c r="D1397" s="2" t="s">
        <v>241</v>
      </c>
      <c r="E1397" s="2" t="s">
        <v>627</v>
      </c>
      <c r="F1397" s="2" t="s">
        <v>759</v>
      </c>
      <c r="G1397" s="2">
        <v>3</v>
      </c>
      <c r="H1397" s="2">
        <v>0.13463370967656299</v>
      </c>
      <c r="I1397" s="2">
        <v>0.15078975483775056</v>
      </c>
      <c r="J1397" s="26" t="s">
        <v>689</v>
      </c>
    </row>
    <row r="1398" spans="1:10" ht="15.75" customHeight="1" x14ac:dyDescent="0.25">
      <c r="A1398" s="2" t="s">
        <v>756</v>
      </c>
      <c r="B1398" s="2" t="s">
        <v>331</v>
      </c>
      <c r="C1398" s="2">
        <v>2025</v>
      </c>
      <c r="D1398" s="2" t="s">
        <v>241</v>
      </c>
      <c r="E1398" s="2" t="s">
        <v>627</v>
      </c>
      <c r="F1398" s="2" t="s">
        <v>760</v>
      </c>
      <c r="G1398" s="2">
        <v>3</v>
      </c>
      <c r="H1398" s="2">
        <v>3.3429169356822901</v>
      </c>
      <c r="I1398" s="2">
        <v>3.7440669679641654</v>
      </c>
      <c r="J1398" s="26" t="s">
        <v>689</v>
      </c>
    </row>
    <row r="1399" spans="1:10" ht="15.75" customHeight="1" x14ac:dyDescent="0.25">
      <c r="A1399" s="2" t="s">
        <v>756</v>
      </c>
      <c r="B1399" s="2" t="s">
        <v>331</v>
      </c>
      <c r="C1399" s="2">
        <v>2025</v>
      </c>
      <c r="D1399" s="2" t="s">
        <v>241</v>
      </c>
      <c r="E1399" s="2" t="s">
        <v>627</v>
      </c>
      <c r="F1399" s="2" t="s">
        <v>757</v>
      </c>
      <c r="G1399" s="2">
        <v>3</v>
      </c>
      <c r="H1399" s="2">
        <v>4.8585414886474602E-2</v>
      </c>
      <c r="I1399" s="2">
        <v>5.4415664672851562E-2</v>
      </c>
      <c r="J1399" s="26" t="s">
        <v>688</v>
      </c>
    </row>
    <row r="1400" spans="1:10" ht="15.75" customHeight="1" x14ac:dyDescent="0.25">
      <c r="A1400" s="2" t="s">
        <v>756</v>
      </c>
      <c r="B1400" s="2" t="s">
        <v>331</v>
      </c>
      <c r="C1400" s="2">
        <v>2025</v>
      </c>
      <c r="D1400" s="2" t="s">
        <v>241</v>
      </c>
      <c r="E1400" s="2" t="s">
        <v>627</v>
      </c>
      <c r="F1400" s="2" t="s">
        <v>761</v>
      </c>
      <c r="G1400" s="2">
        <v>3</v>
      </c>
      <c r="H1400" s="2">
        <v>1.8741948297247301E-2</v>
      </c>
      <c r="I1400" s="2">
        <v>2.0990982092916978E-2</v>
      </c>
      <c r="J1400" s="26" t="s">
        <v>688</v>
      </c>
    </row>
    <row r="1401" spans="1:10" ht="15.75" customHeight="1" x14ac:dyDescent="0.25">
      <c r="A1401" s="2" t="s">
        <v>756</v>
      </c>
      <c r="B1401" s="2" t="s">
        <v>331</v>
      </c>
      <c r="C1401" s="2">
        <v>2025</v>
      </c>
      <c r="D1401" s="2" t="s">
        <v>241</v>
      </c>
      <c r="E1401" s="2" t="s">
        <v>627</v>
      </c>
      <c r="F1401" s="2" t="s">
        <v>762</v>
      </c>
      <c r="G1401" s="2">
        <v>3</v>
      </c>
      <c r="H1401" s="2">
        <v>3.4788131713867201E-2</v>
      </c>
      <c r="I1401" s="2">
        <v>3.8962707519531271E-2</v>
      </c>
      <c r="J1401" s="26" t="s">
        <v>689</v>
      </c>
    </row>
    <row r="1402" spans="1:10" ht="15.75" customHeight="1" x14ac:dyDescent="0.25">
      <c r="A1402" s="2" t="s">
        <v>756</v>
      </c>
      <c r="B1402" s="2" t="s">
        <v>331</v>
      </c>
      <c r="C1402" s="2">
        <v>2025</v>
      </c>
      <c r="D1402" s="2" t="s">
        <v>241</v>
      </c>
      <c r="E1402" s="2" t="s">
        <v>627</v>
      </c>
      <c r="F1402" s="2" t="s">
        <v>757</v>
      </c>
      <c r="G1402" s="2">
        <v>4</v>
      </c>
      <c r="H1402" s="2">
        <v>9.1988738626241698E-2</v>
      </c>
      <c r="I1402" s="2">
        <v>0.10302738726139071</v>
      </c>
      <c r="J1402" s="26" t="s">
        <v>688</v>
      </c>
    </row>
    <row r="1403" spans="1:10" ht="15.75" customHeight="1" x14ac:dyDescent="0.25">
      <c r="A1403" s="2" t="s">
        <v>756</v>
      </c>
      <c r="B1403" s="2" t="s">
        <v>331</v>
      </c>
      <c r="C1403" s="2">
        <v>2025</v>
      </c>
      <c r="D1403" s="2" t="s">
        <v>241</v>
      </c>
      <c r="E1403" s="2" t="s">
        <v>627</v>
      </c>
      <c r="F1403" s="2" t="s">
        <v>761</v>
      </c>
      <c r="G1403" s="2">
        <v>4</v>
      </c>
      <c r="H1403" s="2">
        <v>8.7402954231948007E-3</v>
      </c>
      <c r="I1403" s="2">
        <v>9.7891308739781781E-3</v>
      </c>
      <c r="J1403" s="26" t="s">
        <v>688</v>
      </c>
    </row>
    <row r="1404" spans="1:10" ht="15.75" customHeight="1" x14ac:dyDescent="0.25">
      <c r="A1404" s="2" t="s">
        <v>756</v>
      </c>
      <c r="B1404" s="2" t="s">
        <v>331</v>
      </c>
      <c r="C1404" s="2">
        <v>2025</v>
      </c>
      <c r="D1404" s="2" t="s">
        <v>241</v>
      </c>
      <c r="E1404" s="2" t="s">
        <v>627</v>
      </c>
      <c r="F1404" s="2" t="s">
        <v>760</v>
      </c>
      <c r="G1404" s="2">
        <v>4</v>
      </c>
      <c r="H1404" s="2">
        <v>0.385680712759494</v>
      </c>
      <c r="I1404" s="2">
        <v>0.43196239829063332</v>
      </c>
      <c r="J1404" s="26" t="s">
        <v>689</v>
      </c>
    </row>
    <row r="1405" spans="1:10" ht="15.75" customHeight="1" x14ac:dyDescent="0.25">
      <c r="A1405" s="2" t="s">
        <v>756</v>
      </c>
      <c r="B1405" s="2" t="s">
        <v>331</v>
      </c>
      <c r="C1405" s="2">
        <v>2025</v>
      </c>
      <c r="D1405" s="2" t="s">
        <v>241</v>
      </c>
      <c r="E1405" s="2" t="s">
        <v>627</v>
      </c>
      <c r="F1405" s="2" t="s">
        <v>759</v>
      </c>
      <c r="G1405" s="2">
        <v>4</v>
      </c>
      <c r="H1405" s="2">
        <v>0.20291426172479901</v>
      </c>
      <c r="I1405" s="2">
        <v>0.2272639731317749</v>
      </c>
      <c r="J1405" s="26" t="s">
        <v>689</v>
      </c>
    </row>
    <row r="1406" spans="1:10" ht="15.75" customHeight="1" x14ac:dyDescent="0.25">
      <c r="A1406" s="2" t="s">
        <v>756</v>
      </c>
      <c r="B1406" s="2" t="s">
        <v>331</v>
      </c>
      <c r="C1406" s="2">
        <v>2025</v>
      </c>
      <c r="D1406" s="2" t="s">
        <v>241</v>
      </c>
      <c r="E1406" s="2" t="s">
        <v>627</v>
      </c>
      <c r="F1406" s="2" t="s">
        <v>761</v>
      </c>
      <c r="G1406" s="2">
        <v>5</v>
      </c>
      <c r="H1406" s="2">
        <v>1.0286430362612E-2</v>
      </c>
      <c r="I1406" s="2">
        <v>1.1520802006125442E-2</v>
      </c>
      <c r="J1406" s="26" t="s">
        <v>688</v>
      </c>
    </row>
    <row r="1407" spans="1:10" ht="15.75" customHeight="1" x14ac:dyDescent="0.25">
      <c r="A1407" s="2" t="s">
        <v>756</v>
      </c>
      <c r="B1407" s="2" t="s">
        <v>331</v>
      </c>
      <c r="C1407" s="2">
        <v>2025</v>
      </c>
      <c r="D1407" s="2" t="s">
        <v>241</v>
      </c>
      <c r="E1407" s="2" t="s">
        <v>627</v>
      </c>
      <c r="F1407" s="2" t="s">
        <v>759</v>
      </c>
      <c r="G1407" s="2">
        <v>5</v>
      </c>
      <c r="H1407" s="2">
        <v>0.108509579673409</v>
      </c>
      <c r="I1407" s="2">
        <v>0.12153072923421809</v>
      </c>
      <c r="J1407" s="26" t="s">
        <v>689</v>
      </c>
    </row>
    <row r="1408" spans="1:10" ht="15.75" customHeight="1" x14ac:dyDescent="0.25">
      <c r="A1408" s="2" t="s">
        <v>756</v>
      </c>
      <c r="B1408" s="2" t="s">
        <v>331</v>
      </c>
      <c r="C1408" s="2">
        <v>2025</v>
      </c>
      <c r="D1408" s="2" t="s">
        <v>241</v>
      </c>
      <c r="E1408" s="2" t="s">
        <v>627</v>
      </c>
      <c r="F1408" s="2" t="s">
        <v>757</v>
      </c>
      <c r="G1408" s="2">
        <v>5</v>
      </c>
      <c r="H1408" s="2">
        <v>0.12851829826831801</v>
      </c>
      <c r="I1408" s="2">
        <v>0.14394049406051618</v>
      </c>
      <c r="J1408" s="26" t="s">
        <v>688</v>
      </c>
    </row>
    <row r="1409" spans="1:10" ht="15.75" customHeight="1" x14ac:dyDescent="0.25">
      <c r="A1409" s="2" t="s">
        <v>756</v>
      </c>
      <c r="B1409" s="2" t="s">
        <v>331</v>
      </c>
      <c r="C1409" s="2">
        <v>2025</v>
      </c>
      <c r="D1409" s="2" t="s">
        <v>241</v>
      </c>
      <c r="E1409" s="2" t="s">
        <v>627</v>
      </c>
      <c r="F1409" s="2" t="s">
        <v>762</v>
      </c>
      <c r="G1409" s="2">
        <v>5</v>
      </c>
      <c r="H1409" s="2">
        <v>0.11160365492105399</v>
      </c>
      <c r="I1409" s="2">
        <v>0.12499609351158049</v>
      </c>
      <c r="J1409" s="26" t="s">
        <v>689</v>
      </c>
    </row>
    <row r="1410" spans="1:10" ht="15.75" customHeight="1" x14ac:dyDescent="0.25">
      <c r="A1410" s="2" t="s">
        <v>756</v>
      </c>
      <c r="B1410" s="2" t="s">
        <v>331</v>
      </c>
      <c r="C1410" s="2">
        <v>2025</v>
      </c>
      <c r="D1410" s="2" t="s">
        <v>241</v>
      </c>
      <c r="E1410" s="2" t="s">
        <v>627</v>
      </c>
      <c r="F1410" s="2" t="s">
        <v>760</v>
      </c>
      <c r="G1410" s="2">
        <v>6</v>
      </c>
      <c r="H1410" s="2">
        <v>0.65642035007476796</v>
      </c>
      <c r="I1410" s="2">
        <v>0.73519079208374016</v>
      </c>
      <c r="J1410" s="26" t="s">
        <v>689</v>
      </c>
    </row>
    <row r="1411" spans="1:10" ht="15.75" customHeight="1" x14ac:dyDescent="0.25">
      <c r="A1411" s="2" t="s">
        <v>756</v>
      </c>
      <c r="B1411" s="2" t="s">
        <v>331</v>
      </c>
      <c r="C1411" s="2">
        <v>2025</v>
      </c>
      <c r="D1411" s="2" t="s">
        <v>241</v>
      </c>
      <c r="E1411" s="2" t="s">
        <v>627</v>
      </c>
      <c r="F1411" s="2" t="s">
        <v>757</v>
      </c>
      <c r="G1411" s="2">
        <v>6</v>
      </c>
      <c r="H1411" s="2">
        <v>3.8786195218563101E-2</v>
      </c>
      <c r="I1411" s="2">
        <v>4.344053864479068E-2</v>
      </c>
      <c r="J1411" s="26" t="s">
        <v>688</v>
      </c>
    </row>
    <row r="1412" spans="1:10" ht="15.75" customHeight="1" x14ac:dyDescent="0.25">
      <c r="A1412" s="2" t="s">
        <v>756</v>
      </c>
      <c r="B1412" s="2" t="s">
        <v>331</v>
      </c>
      <c r="C1412" s="2">
        <v>2025</v>
      </c>
      <c r="D1412" s="2" t="s">
        <v>241</v>
      </c>
      <c r="E1412" s="2" t="s">
        <v>627</v>
      </c>
      <c r="F1412" s="2" t="s">
        <v>759</v>
      </c>
      <c r="G1412" s="2">
        <v>6</v>
      </c>
      <c r="H1412" s="2">
        <v>8.9122690260410295E-2</v>
      </c>
      <c r="I1412" s="2">
        <v>9.9817413091659535E-2</v>
      </c>
      <c r="J1412" s="26" t="s">
        <v>689</v>
      </c>
    </row>
    <row r="1413" spans="1:10" ht="15.75" customHeight="1" x14ac:dyDescent="0.25">
      <c r="A1413" s="2" t="s">
        <v>756</v>
      </c>
      <c r="B1413" s="2" t="s">
        <v>331</v>
      </c>
      <c r="C1413" s="2">
        <v>2025</v>
      </c>
      <c r="D1413" s="2" t="s">
        <v>241</v>
      </c>
      <c r="E1413" s="2" t="s">
        <v>627</v>
      </c>
      <c r="F1413" s="2" t="s">
        <v>759</v>
      </c>
      <c r="G1413" s="2">
        <v>7</v>
      </c>
      <c r="H1413" s="2">
        <v>3.1143414322286799E-2</v>
      </c>
      <c r="I1413" s="2">
        <v>3.4880624040961219E-2</v>
      </c>
      <c r="J1413" s="26" t="s">
        <v>689</v>
      </c>
    </row>
    <row r="1414" spans="1:10" ht="15.75" customHeight="1" x14ac:dyDescent="0.25">
      <c r="A1414" s="2" t="s">
        <v>756</v>
      </c>
      <c r="B1414" s="2" t="s">
        <v>331</v>
      </c>
      <c r="C1414" s="2">
        <v>2025</v>
      </c>
      <c r="D1414" s="2" t="s">
        <v>241</v>
      </c>
      <c r="E1414" s="2" t="s">
        <v>627</v>
      </c>
      <c r="F1414" s="2" t="s">
        <v>760</v>
      </c>
      <c r="G1414" s="2">
        <v>7</v>
      </c>
      <c r="H1414" s="2">
        <v>0.111412070691585</v>
      </c>
      <c r="I1414" s="2">
        <v>0.12478151917457521</v>
      </c>
      <c r="J1414" s="26" t="s">
        <v>689</v>
      </c>
    </row>
    <row r="1415" spans="1:10" ht="15.75" customHeight="1" x14ac:dyDescent="0.25">
      <c r="A1415" s="2" t="s">
        <v>756</v>
      </c>
      <c r="B1415" s="2" t="s">
        <v>331</v>
      </c>
      <c r="C1415" s="2">
        <v>2025</v>
      </c>
      <c r="D1415" s="2" t="s">
        <v>241</v>
      </c>
      <c r="E1415" s="2" t="s">
        <v>627</v>
      </c>
      <c r="F1415" s="2" t="s">
        <v>757</v>
      </c>
      <c r="G1415" s="2">
        <v>7</v>
      </c>
      <c r="H1415" s="2">
        <v>0.226101383566856</v>
      </c>
      <c r="I1415" s="2">
        <v>0.25323354959487876</v>
      </c>
      <c r="J1415" s="26" t="s">
        <v>688</v>
      </c>
    </row>
    <row r="1416" spans="1:10" ht="15.75" customHeight="1" x14ac:dyDescent="0.25">
      <c r="A1416" s="2" t="s">
        <v>756</v>
      </c>
      <c r="B1416" s="2" t="s">
        <v>331</v>
      </c>
      <c r="C1416" s="2">
        <v>2025</v>
      </c>
      <c r="D1416" s="2" t="s">
        <v>241</v>
      </c>
      <c r="E1416" s="2" t="s">
        <v>627</v>
      </c>
      <c r="F1416" s="2" t="s">
        <v>761</v>
      </c>
      <c r="G1416" s="2">
        <v>7</v>
      </c>
      <c r="H1416" s="2">
        <v>3.4622495295480002E-3</v>
      </c>
      <c r="I1416" s="2">
        <v>3.8777194730937607E-3</v>
      </c>
      <c r="J1416" s="26" t="s">
        <v>688</v>
      </c>
    </row>
    <row r="1417" spans="1:10" ht="15.75" customHeight="1" x14ac:dyDescent="0.25">
      <c r="A1417" s="2" t="s">
        <v>756</v>
      </c>
      <c r="B1417" s="2" t="s">
        <v>331</v>
      </c>
      <c r="C1417" s="2">
        <v>2025</v>
      </c>
      <c r="D1417" s="2" t="s">
        <v>241</v>
      </c>
      <c r="E1417" s="2" t="s">
        <v>627</v>
      </c>
      <c r="F1417" s="2" t="s">
        <v>759</v>
      </c>
      <c r="G1417" s="2">
        <v>8</v>
      </c>
      <c r="H1417" s="2">
        <v>1.2755667557939899E-2</v>
      </c>
      <c r="I1417" s="2">
        <v>1.4286347664892689E-2</v>
      </c>
      <c r="J1417" s="26" t="s">
        <v>689</v>
      </c>
    </row>
    <row r="1418" spans="1:10" ht="15.75" customHeight="1" x14ac:dyDescent="0.25">
      <c r="A1418" s="2" t="s">
        <v>756</v>
      </c>
      <c r="B1418" s="2" t="s">
        <v>331</v>
      </c>
      <c r="C1418" s="2">
        <v>2025</v>
      </c>
      <c r="D1418" s="2" t="s">
        <v>241</v>
      </c>
      <c r="E1418" s="2" t="s">
        <v>627</v>
      </c>
      <c r="F1418" s="2" t="s">
        <v>757</v>
      </c>
      <c r="G1418" s="2">
        <v>8</v>
      </c>
      <c r="H1418" s="2">
        <v>3.5714305937290199E-2</v>
      </c>
      <c r="I1418" s="2">
        <v>4.000002264976503E-2</v>
      </c>
      <c r="J1418" s="26" t="s">
        <v>688</v>
      </c>
    </row>
    <row r="1419" spans="1:10" ht="15.75" customHeight="1" x14ac:dyDescent="0.25">
      <c r="A1419" s="2" t="s">
        <v>756</v>
      </c>
      <c r="B1419" s="2" t="s">
        <v>331</v>
      </c>
      <c r="C1419" s="2">
        <v>2025</v>
      </c>
      <c r="D1419" s="2" t="s">
        <v>241</v>
      </c>
      <c r="E1419" s="2" t="s">
        <v>627</v>
      </c>
      <c r="F1419" s="2" t="s">
        <v>760</v>
      </c>
      <c r="G1419" s="2">
        <v>8</v>
      </c>
      <c r="H1419" s="2">
        <v>0.57565242052078203</v>
      </c>
      <c r="I1419" s="2">
        <v>0.64473071098327595</v>
      </c>
      <c r="J1419" s="26" t="s">
        <v>689</v>
      </c>
    </row>
    <row r="1420" spans="1:10" ht="15.75" customHeight="1" x14ac:dyDescent="0.25">
      <c r="A1420" s="2" t="s">
        <v>756</v>
      </c>
      <c r="B1420" s="2" t="s">
        <v>331</v>
      </c>
      <c r="C1420" s="2">
        <v>2025</v>
      </c>
      <c r="D1420" s="2" t="s">
        <v>241</v>
      </c>
      <c r="E1420" s="2" t="s">
        <v>627</v>
      </c>
      <c r="F1420" s="2" t="s">
        <v>759</v>
      </c>
      <c r="G1420" s="2">
        <v>9</v>
      </c>
      <c r="H1420" s="2">
        <v>3.0817545484751501E-2</v>
      </c>
      <c r="I1420" s="2">
        <v>3.4515650942921687E-2</v>
      </c>
      <c r="J1420" s="26" t="s">
        <v>689</v>
      </c>
    </row>
    <row r="1421" spans="1:10" ht="15.75" customHeight="1" x14ac:dyDescent="0.25">
      <c r="A1421" s="2" t="s">
        <v>756</v>
      </c>
      <c r="B1421" s="2" t="s">
        <v>331</v>
      </c>
      <c r="C1421" s="2">
        <v>2025</v>
      </c>
      <c r="D1421" s="2" t="s">
        <v>241</v>
      </c>
      <c r="E1421" s="2" t="s">
        <v>627</v>
      </c>
      <c r="F1421" s="2" t="s">
        <v>760</v>
      </c>
      <c r="G1421" s="2">
        <v>9</v>
      </c>
      <c r="H1421" s="2">
        <v>2.46568713337183E-2</v>
      </c>
      <c r="I1421" s="2">
        <v>2.7615695893764499E-2</v>
      </c>
      <c r="J1421" s="26" t="s">
        <v>689</v>
      </c>
    </row>
    <row r="1422" spans="1:10" ht="15.75" customHeight="1" x14ac:dyDescent="0.25">
      <c r="A1422" s="2" t="s">
        <v>756</v>
      </c>
      <c r="B1422" s="2" t="s">
        <v>331</v>
      </c>
      <c r="C1422" s="2">
        <v>2025</v>
      </c>
      <c r="D1422" s="2" t="s">
        <v>241</v>
      </c>
      <c r="E1422" s="2" t="s">
        <v>627</v>
      </c>
      <c r="F1422" s="2" t="s">
        <v>761</v>
      </c>
      <c r="G1422" s="2">
        <v>9</v>
      </c>
      <c r="H1422" s="2">
        <v>3.0729871941729998E-3</v>
      </c>
      <c r="I1422" s="2">
        <v>3.4417456574737603E-3</v>
      </c>
      <c r="J1422" s="26" t="s">
        <v>688</v>
      </c>
    </row>
    <row r="1423" spans="1:10" ht="15.75" customHeight="1" x14ac:dyDescent="0.25">
      <c r="A1423" s="2" t="s">
        <v>756</v>
      </c>
      <c r="B1423" s="2" t="s">
        <v>331</v>
      </c>
      <c r="C1423" s="2">
        <v>2025</v>
      </c>
      <c r="D1423" s="2" t="s">
        <v>241</v>
      </c>
      <c r="E1423" s="2" t="s">
        <v>627</v>
      </c>
      <c r="F1423" s="2" t="s">
        <v>759</v>
      </c>
      <c r="G1423" s="2">
        <v>10</v>
      </c>
      <c r="H1423" s="2">
        <v>7.5694038532674E-3</v>
      </c>
      <c r="I1423" s="2">
        <v>8.4777323156594881E-3</v>
      </c>
      <c r="J1423" s="26" t="s">
        <v>689</v>
      </c>
    </row>
    <row r="1424" spans="1:10" ht="15.75" customHeight="1" x14ac:dyDescent="0.25">
      <c r="A1424" s="2" t="s">
        <v>756</v>
      </c>
      <c r="B1424" s="2" t="s">
        <v>331</v>
      </c>
      <c r="C1424" s="2">
        <v>2025</v>
      </c>
      <c r="D1424" s="2" t="s">
        <v>241</v>
      </c>
      <c r="E1424" s="2" t="s">
        <v>627</v>
      </c>
      <c r="F1424" s="2" t="s">
        <v>760</v>
      </c>
      <c r="G1424" s="2">
        <v>10</v>
      </c>
      <c r="H1424" s="2">
        <v>0.864585280418396</v>
      </c>
      <c r="I1424" s="2">
        <v>0.96833551406860363</v>
      </c>
      <c r="J1424" s="26" t="s">
        <v>689</v>
      </c>
    </row>
    <row r="1425" spans="1:10" ht="15.75" customHeight="1" x14ac:dyDescent="0.25">
      <c r="A1425" s="2" t="s">
        <v>756</v>
      </c>
      <c r="B1425" s="2" t="s">
        <v>331</v>
      </c>
      <c r="C1425" s="2">
        <v>2025</v>
      </c>
      <c r="D1425" s="2" t="s">
        <v>241</v>
      </c>
      <c r="E1425" s="2" t="s">
        <v>627</v>
      </c>
      <c r="F1425" s="2" t="s">
        <v>757</v>
      </c>
      <c r="G1425" s="2">
        <v>10</v>
      </c>
      <c r="H1425" s="2">
        <v>3.1970873475074803E-2</v>
      </c>
      <c r="I1425" s="2">
        <v>3.5807378292083782E-2</v>
      </c>
      <c r="J1425" s="26" t="s">
        <v>688</v>
      </c>
    </row>
    <row r="1426" spans="1:10" ht="15.75" customHeight="1" x14ac:dyDescent="0.25">
      <c r="A1426" s="2" t="s">
        <v>756</v>
      </c>
      <c r="B1426" s="2" t="s">
        <v>331</v>
      </c>
      <c r="C1426" s="2">
        <v>2025</v>
      </c>
      <c r="D1426" s="2" t="s">
        <v>241</v>
      </c>
      <c r="E1426" s="2" t="s">
        <v>627</v>
      </c>
      <c r="F1426" s="2" t="s">
        <v>761</v>
      </c>
      <c r="G1426" s="2">
        <v>10</v>
      </c>
      <c r="H1426" s="2">
        <v>5.9095383621752002E-3</v>
      </c>
      <c r="I1426" s="2">
        <v>6.6186829656362245E-3</v>
      </c>
      <c r="J1426" s="26" t="s">
        <v>688</v>
      </c>
    </row>
    <row r="1427" spans="1:10" ht="15.75" customHeight="1" x14ac:dyDescent="0.25">
      <c r="A1427" s="2" t="s">
        <v>756</v>
      </c>
      <c r="B1427" s="2" t="s">
        <v>331</v>
      </c>
      <c r="C1427" s="2">
        <v>2025</v>
      </c>
      <c r="D1427" s="2" t="s">
        <v>241</v>
      </c>
      <c r="E1427" s="2" t="s">
        <v>627</v>
      </c>
      <c r="F1427" s="2" t="s">
        <v>760</v>
      </c>
      <c r="G1427" s="2">
        <v>11</v>
      </c>
      <c r="H1427" s="2">
        <v>0.72789895534515303</v>
      </c>
      <c r="I1427" s="2">
        <v>0.8152468299865715</v>
      </c>
      <c r="J1427" s="26" t="s">
        <v>689</v>
      </c>
    </row>
    <row r="1428" spans="1:10" ht="15.75" customHeight="1" x14ac:dyDescent="0.25">
      <c r="A1428" s="2" t="s">
        <v>756</v>
      </c>
      <c r="B1428" s="2" t="s">
        <v>331</v>
      </c>
      <c r="C1428" s="2">
        <v>2025</v>
      </c>
      <c r="D1428" s="2" t="s">
        <v>241</v>
      </c>
      <c r="E1428" s="2" t="s">
        <v>627</v>
      </c>
      <c r="F1428" s="2" t="s">
        <v>759</v>
      </c>
      <c r="G1428" s="2">
        <v>11</v>
      </c>
      <c r="H1428" s="2">
        <v>4.6809874475002003E-3</v>
      </c>
      <c r="I1428" s="2">
        <v>5.2427059412002248E-3</v>
      </c>
      <c r="J1428" s="26" t="s">
        <v>689</v>
      </c>
    </row>
    <row r="1429" spans="1:10" ht="15.75" customHeight="1" x14ac:dyDescent="0.25">
      <c r="A1429" s="2" t="s">
        <v>756</v>
      </c>
      <c r="B1429" s="2" t="s">
        <v>331</v>
      </c>
      <c r="C1429" s="2">
        <v>2025</v>
      </c>
      <c r="D1429" s="2" t="s">
        <v>241</v>
      </c>
      <c r="E1429" s="2" t="s">
        <v>627</v>
      </c>
      <c r="F1429" s="2" t="s">
        <v>757</v>
      </c>
      <c r="G1429" s="2">
        <v>11</v>
      </c>
      <c r="H1429" s="2">
        <v>3.03496178239584E-2</v>
      </c>
      <c r="I1429" s="2">
        <v>3.3991571962833408E-2</v>
      </c>
      <c r="J1429" s="26" t="s">
        <v>688</v>
      </c>
    </row>
    <row r="1430" spans="1:10" ht="15.75" customHeight="1" x14ac:dyDescent="0.25">
      <c r="A1430" s="2" t="s">
        <v>756</v>
      </c>
      <c r="B1430" s="2" t="s">
        <v>331</v>
      </c>
      <c r="C1430" s="2">
        <v>2025</v>
      </c>
      <c r="D1430" s="2" t="s">
        <v>241</v>
      </c>
      <c r="E1430" s="2" t="s">
        <v>627</v>
      </c>
      <c r="F1430" s="2" t="s">
        <v>761</v>
      </c>
      <c r="G1430" s="2">
        <v>12</v>
      </c>
      <c r="H1430" s="2">
        <v>2.702105557546E-3</v>
      </c>
      <c r="I1430" s="2">
        <v>3.0263582244515201E-3</v>
      </c>
      <c r="J1430" s="26" t="s">
        <v>688</v>
      </c>
    </row>
    <row r="1431" spans="1:10" ht="15.75" customHeight="1" x14ac:dyDescent="0.25">
      <c r="A1431" s="2" t="s">
        <v>756</v>
      </c>
      <c r="B1431" s="2" t="s">
        <v>331</v>
      </c>
      <c r="C1431" s="2">
        <v>2025</v>
      </c>
      <c r="D1431" s="2" t="s">
        <v>241</v>
      </c>
      <c r="E1431" s="2" t="s">
        <v>627</v>
      </c>
      <c r="F1431" s="2" t="s">
        <v>757</v>
      </c>
      <c r="G1431" s="2">
        <v>12</v>
      </c>
      <c r="H1431" s="2">
        <v>2.8247626498341599E-2</v>
      </c>
      <c r="I1431" s="2">
        <v>3.163734167814259E-2</v>
      </c>
      <c r="J1431" s="26" t="s">
        <v>688</v>
      </c>
    </row>
    <row r="1432" spans="1:10" ht="15.75" customHeight="1" x14ac:dyDescent="0.25">
      <c r="A1432" s="2" t="s">
        <v>756</v>
      </c>
      <c r="B1432" s="2" t="s">
        <v>331</v>
      </c>
      <c r="C1432" s="2">
        <v>2025</v>
      </c>
      <c r="D1432" s="2" t="s">
        <v>241</v>
      </c>
      <c r="E1432" s="2" t="s">
        <v>627</v>
      </c>
      <c r="F1432" s="2" t="s">
        <v>760</v>
      </c>
      <c r="G1432" s="2">
        <v>12</v>
      </c>
      <c r="H1432" s="2">
        <v>3.7124180607497599</v>
      </c>
      <c r="I1432" s="2">
        <v>4.157908228039731</v>
      </c>
      <c r="J1432" s="26" t="s">
        <v>689</v>
      </c>
    </row>
    <row r="1433" spans="1:10" ht="15.75" customHeight="1" x14ac:dyDescent="0.25">
      <c r="A1433" s="2" t="s">
        <v>756</v>
      </c>
      <c r="B1433" s="2" t="s">
        <v>331</v>
      </c>
      <c r="C1433" s="2">
        <v>2025</v>
      </c>
      <c r="D1433" s="2" t="s">
        <v>241</v>
      </c>
      <c r="E1433" s="2" t="s">
        <v>627</v>
      </c>
      <c r="F1433" s="2" t="s">
        <v>759</v>
      </c>
      <c r="G1433" s="2">
        <v>12</v>
      </c>
      <c r="H1433" s="2">
        <v>1.4715976314619199E-2</v>
      </c>
      <c r="I1433" s="2">
        <v>1.6481893472373506E-2</v>
      </c>
      <c r="J1433" s="26" t="s">
        <v>689</v>
      </c>
    </row>
    <row r="1434" spans="1:10" ht="15.75" customHeight="1" x14ac:dyDescent="0.25">
      <c r="A1434" s="2" t="s">
        <v>756</v>
      </c>
      <c r="B1434" s="2" t="s">
        <v>331</v>
      </c>
      <c r="C1434" s="2">
        <v>2025</v>
      </c>
      <c r="D1434" s="2" t="s">
        <v>241</v>
      </c>
      <c r="E1434" s="2" t="s">
        <v>627</v>
      </c>
      <c r="F1434" s="2" t="s">
        <v>757</v>
      </c>
      <c r="G1434" s="2">
        <v>13</v>
      </c>
      <c r="H1434" s="2">
        <v>0.10737003386020599</v>
      </c>
      <c r="I1434" s="2">
        <v>0.12025443792343073</v>
      </c>
      <c r="J1434" s="26" t="s">
        <v>688</v>
      </c>
    </row>
    <row r="1435" spans="1:10" ht="15.75" customHeight="1" x14ac:dyDescent="0.25">
      <c r="A1435" s="2" t="s">
        <v>756</v>
      </c>
      <c r="B1435" s="2" t="s">
        <v>331</v>
      </c>
      <c r="C1435" s="2">
        <v>2025</v>
      </c>
      <c r="D1435" s="2" t="s">
        <v>241</v>
      </c>
      <c r="E1435" s="2" t="s">
        <v>627</v>
      </c>
      <c r="F1435" s="2" t="s">
        <v>759</v>
      </c>
      <c r="G1435" s="2">
        <v>13</v>
      </c>
      <c r="H1435" s="2">
        <v>1.9841280300170001E-3</v>
      </c>
      <c r="I1435" s="2">
        <v>2.2222233936190403E-3</v>
      </c>
      <c r="J1435" s="26" t="s">
        <v>689</v>
      </c>
    </row>
    <row r="1436" spans="1:10" ht="15.75" customHeight="1" x14ac:dyDescent="0.25">
      <c r="A1436" s="2" t="s">
        <v>756</v>
      </c>
      <c r="B1436" s="2" t="s">
        <v>331</v>
      </c>
      <c r="C1436" s="2">
        <v>2025</v>
      </c>
      <c r="D1436" s="2" t="s">
        <v>241</v>
      </c>
      <c r="E1436" s="2" t="s">
        <v>627</v>
      </c>
      <c r="F1436" s="2" t="s">
        <v>761</v>
      </c>
      <c r="G1436" s="2">
        <v>14</v>
      </c>
      <c r="H1436" s="2">
        <v>3.7749481853097998E-3</v>
      </c>
      <c r="I1436" s="2">
        <v>4.2279419675469764E-3</v>
      </c>
      <c r="J1436" s="26" t="s">
        <v>688</v>
      </c>
    </row>
    <row r="1437" spans="1:10" ht="15.75" customHeight="1" x14ac:dyDescent="0.25">
      <c r="A1437" s="2" t="s">
        <v>756</v>
      </c>
      <c r="B1437" s="2" t="s">
        <v>331</v>
      </c>
      <c r="C1437" s="2">
        <v>2025</v>
      </c>
      <c r="D1437" s="2" t="s">
        <v>241</v>
      </c>
      <c r="E1437" s="2" t="s">
        <v>627</v>
      </c>
      <c r="F1437" s="2" t="s">
        <v>757</v>
      </c>
      <c r="G1437" s="2">
        <v>14</v>
      </c>
      <c r="H1437" s="2">
        <v>2.6067798957228699E-2</v>
      </c>
      <c r="I1437" s="2">
        <v>2.9195934832096145E-2</v>
      </c>
      <c r="J1437" s="26" t="s">
        <v>688</v>
      </c>
    </row>
    <row r="1438" spans="1:10" ht="15.75" customHeight="1" x14ac:dyDescent="0.25">
      <c r="A1438" s="2" t="s">
        <v>756</v>
      </c>
      <c r="B1438" s="2" t="s">
        <v>331</v>
      </c>
      <c r="C1438" s="2">
        <v>2025</v>
      </c>
      <c r="D1438" s="2" t="s">
        <v>241</v>
      </c>
      <c r="E1438" s="2" t="s">
        <v>627</v>
      </c>
      <c r="F1438" s="2" t="s">
        <v>759</v>
      </c>
      <c r="G1438" s="2">
        <v>14</v>
      </c>
      <c r="H1438" s="2">
        <v>1.7761596245691E-3</v>
      </c>
      <c r="I1438" s="2">
        <v>1.9892987795173921E-3</v>
      </c>
      <c r="J1438" s="26" t="s">
        <v>689</v>
      </c>
    </row>
    <row r="1439" spans="1:10" ht="15.75" customHeight="1" x14ac:dyDescent="0.25">
      <c r="A1439" s="2" t="s">
        <v>756</v>
      </c>
      <c r="B1439" s="2" t="s">
        <v>331</v>
      </c>
      <c r="C1439" s="2">
        <v>2025</v>
      </c>
      <c r="D1439" s="2" t="s">
        <v>241</v>
      </c>
      <c r="E1439" s="2" t="s">
        <v>627</v>
      </c>
      <c r="F1439" s="2" t="s">
        <v>760</v>
      </c>
      <c r="G1439" s="2">
        <v>15</v>
      </c>
      <c r="H1439" s="2">
        <v>6.9501459598541301E-2</v>
      </c>
      <c r="I1439" s="2">
        <v>7.7841634750366262E-2</v>
      </c>
      <c r="J1439" s="26" t="s">
        <v>689</v>
      </c>
    </row>
    <row r="1440" spans="1:10" ht="15.75" customHeight="1" x14ac:dyDescent="0.25">
      <c r="A1440" s="2" t="s">
        <v>756</v>
      </c>
      <c r="B1440" s="2" t="s">
        <v>331</v>
      </c>
      <c r="C1440" s="2">
        <v>2025</v>
      </c>
      <c r="D1440" s="2" t="s">
        <v>241</v>
      </c>
      <c r="E1440" s="2" t="s">
        <v>627</v>
      </c>
      <c r="F1440" s="2" t="s">
        <v>759</v>
      </c>
      <c r="G1440" s="2">
        <v>15</v>
      </c>
      <c r="H1440" s="2">
        <v>1.6860899049789E-3</v>
      </c>
      <c r="I1440" s="2">
        <v>1.8884206935763682E-3</v>
      </c>
      <c r="J1440" s="26" t="s">
        <v>689</v>
      </c>
    </row>
    <row r="1441" spans="1:10" ht="15.75" customHeight="1" x14ac:dyDescent="0.25">
      <c r="A1441" s="2" t="s">
        <v>756</v>
      </c>
      <c r="B1441" s="2" t="s">
        <v>331</v>
      </c>
      <c r="C1441" s="2">
        <v>2025</v>
      </c>
      <c r="D1441" s="2" t="s">
        <v>241</v>
      </c>
      <c r="E1441" s="2" t="s">
        <v>627</v>
      </c>
      <c r="F1441" s="2" t="s">
        <v>757</v>
      </c>
      <c r="G1441" s="2">
        <v>15</v>
      </c>
      <c r="H1441" s="2">
        <v>2.47401259839535E-2</v>
      </c>
      <c r="I1441" s="2">
        <v>2.7708941102027922E-2</v>
      </c>
      <c r="J1441" s="26" t="s">
        <v>688</v>
      </c>
    </row>
    <row r="1442" spans="1:10" ht="15.75" customHeight="1" x14ac:dyDescent="0.25">
      <c r="A1442" s="2" t="s">
        <v>756</v>
      </c>
      <c r="B1442" s="2" t="s">
        <v>331</v>
      </c>
      <c r="C1442" s="2">
        <v>2025</v>
      </c>
      <c r="D1442" s="2" t="s">
        <v>241</v>
      </c>
      <c r="E1442" s="2" t="s">
        <v>627</v>
      </c>
      <c r="F1442" s="2" t="s">
        <v>759</v>
      </c>
      <c r="G1442" s="2">
        <v>16</v>
      </c>
      <c r="H1442" s="2">
        <v>9.1919758124276996E-3</v>
      </c>
      <c r="I1442" s="2">
        <v>1.0295012909919025E-2</v>
      </c>
      <c r="J1442" s="26" t="s">
        <v>689</v>
      </c>
    </row>
    <row r="1443" spans="1:10" ht="15.75" customHeight="1" x14ac:dyDescent="0.25">
      <c r="A1443" s="2" t="s">
        <v>756</v>
      </c>
      <c r="B1443" s="2" t="s">
        <v>331</v>
      </c>
      <c r="C1443" s="2">
        <v>2025</v>
      </c>
      <c r="D1443" s="2" t="s">
        <v>241</v>
      </c>
      <c r="E1443" s="2" t="s">
        <v>627</v>
      </c>
      <c r="F1443" s="2" t="s">
        <v>757</v>
      </c>
      <c r="G1443" s="2">
        <v>16</v>
      </c>
      <c r="H1443" s="2">
        <v>2.3897772654891E-2</v>
      </c>
      <c r="I1443" s="2">
        <v>2.6765505373477924E-2</v>
      </c>
      <c r="J1443" s="26" t="s">
        <v>688</v>
      </c>
    </row>
    <row r="1444" spans="1:10" ht="15.75" customHeight="1" x14ac:dyDescent="0.25">
      <c r="A1444" s="2" t="s">
        <v>756</v>
      </c>
      <c r="B1444" s="2" t="s">
        <v>331</v>
      </c>
      <c r="C1444" s="2">
        <v>2025</v>
      </c>
      <c r="D1444" s="2" t="s">
        <v>241</v>
      </c>
      <c r="E1444" s="2" t="s">
        <v>627</v>
      </c>
      <c r="F1444" s="2" t="s">
        <v>761</v>
      </c>
      <c r="G1444" s="2">
        <v>16</v>
      </c>
      <c r="H1444" s="2">
        <v>1.1931345798075E-3</v>
      </c>
      <c r="I1444" s="2">
        <v>1.3363107293844002E-3</v>
      </c>
      <c r="J1444" s="26" t="s">
        <v>688</v>
      </c>
    </row>
    <row r="1445" spans="1:10" ht="15.75" customHeight="1" x14ac:dyDescent="0.25">
      <c r="A1445" s="2" t="s">
        <v>756</v>
      </c>
      <c r="B1445" s="2" t="s">
        <v>331</v>
      </c>
      <c r="C1445" s="2">
        <v>2025</v>
      </c>
      <c r="D1445" s="2" t="s">
        <v>241</v>
      </c>
      <c r="E1445" s="2" t="s">
        <v>627</v>
      </c>
      <c r="F1445" s="2" t="s">
        <v>757</v>
      </c>
      <c r="G1445" s="2">
        <v>17</v>
      </c>
      <c r="H1445" s="2">
        <v>6.7949067801237106E-2</v>
      </c>
      <c r="I1445" s="2">
        <v>7.6102955937385572E-2</v>
      </c>
      <c r="J1445" s="26" t="s">
        <v>688</v>
      </c>
    </row>
    <row r="1446" spans="1:10" ht="15.75" customHeight="1" x14ac:dyDescent="0.25">
      <c r="A1446" s="2" t="s">
        <v>756</v>
      </c>
      <c r="B1446" s="2" t="s">
        <v>331</v>
      </c>
      <c r="C1446" s="2">
        <v>2025</v>
      </c>
      <c r="D1446" s="2" t="s">
        <v>241</v>
      </c>
      <c r="E1446" s="2" t="s">
        <v>627</v>
      </c>
      <c r="F1446" s="2" t="s">
        <v>761</v>
      </c>
      <c r="G1446" s="2">
        <v>17</v>
      </c>
      <c r="H1446" s="2">
        <v>2.2982116788625999E-3</v>
      </c>
      <c r="I1446" s="2">
        <v>2.5739970803261123E-3</v>
      </c>
      <c r="J1446" s="26" t="s">
        <v>688</v>
      </c>
    </row>
    <row r="1447" spans="1:10" ht="15.75" customHeight="1" x14ac:dyDescent="0.25">
      <c r="A1447" s="2" t="s">
        <v>756</v>
      </c>
      <c r="B1447" s="2" t="s">
        <v>331</v>
      </c>
      <c r="C1447" s="2">
        <v>2025</v>
      </c>
      <c r="D1447" s="2" t="s">
        <v>241</v>
      </c>
      <c r="E1447" s="2" t="s">
        <v>627</v>
      </c>
      <c r="F1447" s="2" t="s">
        <v>759</v>
      </c>
      <c r="G1447" s="2">
        <v>17</v>
      </c>
      <c r="H1447" s="2">
        <v>5.9095383621752002E-3</v>
      </c>
      <c r="I1447" s="2">
        <v>6.6186829656362245E-3</v>
      </c>
      <c r="J1447" s="26" t="s">
        <v>689</v>
      </c>
    </row>
    <row r="1448" spans="1:10" ht="15.75" customHeight="1" x14ac:dyDescent="0.25">
      <c r="A1448" s="2" t="s">
        <v>756</v>
      </c>
      <c r="B1448" s="2" t="s">
        <v>331</v>
      </c>
      <c r="C1448" s="2">
        <v>2025</v>
      </c>
      <c r="D1448" s="2" t="s">
        <v>241</v>
      </c>
      <c r="E1448" s="2" t="s">
        <v>627</v>
      </c>
      <c r="F1448" s="2" t="s">
        <v>760</v>
      </c>
      <c r="G1448" s="2">
        <v>18</v>
      </c>
      <c r="H1448" s="2">
        <v>2.2028975188732099E-2</v>
      </c>
      <c r="I1448" s="2">
        <v>2.4672452211379953E-2</v>
      </c>
      <c r="J1448" s="26" t="s">
        <v>689</v>
      </c>
    </row>
    <row r="1449" spans="1:10" ht="15.75" customHeight="1" x14ac:dyDescent="0.25">
      <c r="A1449" s="2" t="s">
        <v>756</v>
      </c>
      <c r="B1449" s="2" t="s">
        <v>331</v>
      </c>
      <c r="C1449" s="2">
        <v>2025</v>
      </c>
      <c r="D1449" s="2" t="s">
        <v>241</v>
      </c>
      <c r="E1449" s="2" t="s">
        <v>627</v>
      </c>
      <c r="F1449" s="2" t="s">
        <v>759</v>
      </c>
      <c r="G1449" s="2">
        <v>18</v>
      </c>
      <c r="H1449" s="2">
        <v>2.702105557546E-3</v>
      </c>
      <c r="I1449" s="2">
        <v>3.0263582244515201E-3</v>
      </c>
      <c r="J1449" s="26" t="s">
        <v>689</v>
      </c>
    </row>
    <row r="1450" spans="1:10" ht="15.75" customHeight="1" x14ac:dyDescent="0.25">
      <c r="A1450" s="2" t="s">
        <v>756</v>
      </c>
      <c r="B1450" s="2" t="s">
        <v>331</v>
      </c>
      <c r="C1450" s="2">
        <v>2025</v>
      </c>
      <c r="D1450" s="2" t="s">
        <v>241</v>
      </c>
      <c r="E1450" s="2" t="s">
        <v>627</v>
      </c>
      <c r="F1450" s="2" t="s">
        <v>761</v>
      </c>
      <c r="G1450" s="2">
        <v>18</v>
      </c>
      <c r="H1450" s="2">
        <v>3.3623130293563E-3</v>
      </c>
      <c r="I1450" s="2">
        <v>3.7657905928790564E-3</v>
      </c>
      <c r="J1450" s="26" t="s">
        <v>688</v>
      </c>
    </row>
    <row r="1451" spans="1:10" ht="15.75" customHeight="1" x14ac:dyDescent="0.25">
      <c r="A1451" s="2" t="s">
        <v>756</v>
      </c>
      <c r="B1451" s="2" t="s">
        <v>331</v>
      </c>
      <c r="C1451" s="2">
        <v>2025</v>
      </c>
      <c r="D1451" s="2" t="s">
        <v>241</v>
      </c>
      <c r="E1451" s="2" t="s">
        <v>627</v>
      </c>
      <c r="F1451" s="2" t="s">
        <v>759</v>
      </c>
      <c r="G1451" s="2">
        <v>19</v>
      </c>
      <c r="H1451" s="2">
        <v>2.5217236252502002E-3</v>
      </c>
      <c r="I1451" s="2">
        <v>2.8243304602802244E-3</v>
      </c>
      <c r="J1451" s="26" t="s">
        <v>689</v>
      </c>
    </row>
    <row r="1452" spans="1:10" ht="15.75" customHeight="1" x14ac:dyDescent="0.25">
      <c r="A1452" s="2" t="s">
        <v>756</v>
      </c>
      <c r="B1452" s="2" t="s">
        <v>331</v>
      </c>
      <c r="C1452" s="2">
        <v>2025</v>
      </c>
      <c r="D1452" s="2" t="s">
        <v>241</v>
      </c>
      <c r="E1452" s="2" t="s">
        <v>627</v>
      </c>
      <c r="F1452" s="2" t="s">
        <v>757</v>
      </c>
      <c r="G1452" s="2">
        <v>19</v>
      </c>
      <c r="H1452" s="2">
        <v>4.2377986013889299E-2</v>
      </c>
      <c r="I1452" s="2">
        <v>4.7463344335556018E-2</v>
      </c>
      <c r="J1452" s="26" t="s">
        <v>688</v>
      </c>
    </row>
    <row r="1453" spans="1:10" ht="15.75" customHeight="1" x14ac:dyDescent="0.25">
      <c r="A1453" s="2" t="s">
        <v>756</v>
      </c>
      <c r="B1453" s="2" t="s">
        <v>331</v>
      </c>
      <c r="C1453" s="2">
        <v>2025</v>
      </c>
      <c r="D1453" s="2" t="s">
        <v>241</v>
      </c>
      <c r="E1453" s="2" t="s">
        <v>627</v>
      </c>
      <c r="F1453" s="2" t="s">
        <v>759</v>
      </c>
      <c r="G1453" s="2">
        <v>20</v>
      </c>
      <c r="H1453" s="2">
        <v>1.2532245600596001E-3</v>
      </c>
      <c r="I1453" s="2">
        <v>1.4036115072667522E-3</v>
      </c>
      <c r="J1453" s="26" t="s">
        <v>689</v>
      </c>
    </row>
    <row r="1454" spans="1:10" ht="15.75" customHeight="1" x14ac:dyDescent="0.25">
      <c r="A1454" s="2" t="s">
        <v>756</v>
      </c>
      <c r="B1454" s="2" t="s">
        <v>331</v>
      </c>
      <c r="C1454" s="2">
        <v>2025</v>
      </c>
      <c r="D1454" s="2" t="s">
        <v>241</v>
      </c>
      <c r="E1454" s="2" t="s">
        <v>627</v>
      </c>
      <c r="F1454" s="2" t="s">
        <v>757</v>
      </c>
      <c r="G1454" s="2">
        <v>20</v>
      </c>
      <c r="H1454" s="2">
        <v>6.1076615005731603E-2</v>
      </c>
      <c r="I1454" s="2">
        <v>6.8405808806419402E-2</v>
      </c>
      <c r="J1454" s="26" t="s">
        <v>688</v>
      </c>
    </row>
    <row r="1455" spans="1:10" ht="15.75" customHeight="1" x14ac:dyDescent="0.25">
      <c r="A1455" s="2" t="s">
        <v>756</v>
      </c>
      <c r="B1455" s="2" t="s">
        <v>331</v>
      </c>
      <c r="C1455" s="2">
        <v>2025</v>
      </c>
      <c r="D1455" s="2" t="s">
        <v>241</v>
      </c>
      <c r="E1455" s="2" t="s">
        <v>627</v>
      </c>
      <c r="F1455" s="2" t="s">
        <v>760</v>
      </c>
      <c r="G1455" s="2">
        <v>20</v>
      </c>
      <c r="H1455" s="2">
        <v>7.2359971702098805E-2</v>
      </c>
      <c r="I1455" s="2">
        <v>8.1043168306350666E-2</v>
      </c>
      <c r="J1455" s="26" t="s">
        <v>689</v>
      </c>
    </row>
    <row r="1456" spans="1:10" ht="15.75" customHeight="1" x14ac:dyDescent="0.25">
      <c r="A1456" s="2" t="s">
        <v>756</v>
      </c>
      <c r="B1456" s="2" t="s">
        <v>331</v>
      </c>
      <c r="C1456" s="2">
        <v>2025</v>
      </c>
      <c r="D1456" s="2" t="s">
        <v>241</v>
      </c>
      <c r="E1456" s="2" t="s">
        <v>627</v>
      </c>
      <c r="F1456" s="2" t="s">
        <v>757</v>
      </c>
      <c r="G1456" s="2">
        <v>21</v>
      </c>
      <c r="H1456" s="2">
        <v>1.9911263138055801E-2</v>
      </c>
      <c r="I1456" s="2">
        <v>2.23006147146225E-2</v>
      </c>
      <c r="J1456" s="26" t="s">
        <v>688</v>
      </c>
    </row>
    <row r="1457" spans="1:10" ht="15.75" customHeight="1" x14ac:dyDescent="0.25">
      <c r="A1457" s="2" t="s">
        <v>756</v>
      </c>
      <c r="B1457" s="2" t="s">
        <v>331</v>
      </c>
      <c r="C1457" s="2">
        <v>2025</v>
      </c>
      <c r="D1457" s="2" t="s">
        <v>241</v>
      </c>
      <c r="E1457" s="2" t="s">
        <v>627</v>
      </c>
      <c r="F1457" s="2" t="s">
        <v>761</v>
      </c>
      <c r="G1457" s="2">
        <v>21</v>
      </c>
      <c r="H1457" s="2">
        <v>1.0389250237495E-3</v>
      </c>
      <c r="I1457" s="2">
        <v>1.1635960265994401E-3</v>
      </c>
      <c r="J1457" s="26" t="s">
        <v>688</v>
      </c>
    </row>
    <row r="1458" spans="1:10" ht="15.75" customHeight="1" x14ac:dyDescent="0.25">
      <c r="A1458" s="2" t="s">
        <v>756</v>
      </c>
      <c r="B1458" s="2" t="s">
        <v>331</v>
      </c>
      <c r="C1458" s="2">
        <v>2025</v>
      </c>
      <c r="D1458" s="2" t="s">
        <v>241</v>
      </c>
      <c r="E1458" s="2" t="s">
        <v>627</v>
      </c>
      <c r="F1458" s="2" t="s">
        <v>759</v>
      </c>
      <c r="G1458" s="2">
        <v>21</v>
      </c>
      <c r="H1458" s="2">
        <v>3.4913462586700999E-3</v>
      </c>
      <c r="I1458" s="2">
        <v>3.9103078097105122E-3</v>
      </c>
      <c r="J1458" s="26" t="s">
        <v>689</v>
      </c>
    </row>
    <row r="1459" spans="1:10" ht="15.75" customHeight="1" x14ac:dyDescent="0.25">
      <c r="A1459" s="2" t="s">
        <v>756</v>
      </c>
      <c r="B1459" s="2" t="s">
        <v>331</v>
      </c>
      <c r="C1459" s="2">
        <v>2025</v>
      </c>
      <c r="D1459" s="2" t="s">
        <v>241</v>
      </c>
      <c r="E1459" s="2" t="s">
        <v>627</v>
      </c>
      <c r="F1459" s="2" t="s">
        <v>759</v>
      </c>
      <c r="G1459" s="2">
        <v>22</v>
      </c>
      <c r="H1459" s="2">
        <v>3.3623130293563E-3</v>
      </c>
      <c r="I1459" s="2">
        <v>3.7657905928790564E-3</v>
      </c>
      <c r="J1459" s="26" t="s">
        <v>689</v>
      </c>
    </row>
    <row r="1460" spans="1:10" ht="15.75" customHeight="1" x14ac:dyDescent="0.25">
      <c r="A1460" s="2" t="s">
        <v>756</v>
      </c>
      <c r="B1460" s="2" t="s">
        <v>331</v>
      </c>
      <c r="C1460" s="2">
        <v>2025</v>
      </c>
      <c r="D1460" s="2" t="s">
        <v>241</v>
      </c>
      <c r="E1460" s="2" t="s">
        <v>627</v>
      </c>
      <c r="F1460" s="2" t="s">
        <v>761</v>
      </c>
      <c r="G1460" s="2">
        <v>23</v>
      </c>
      <c r="H1460" s="2">
        <v>2.9992694035171998E-3</v>
      </c>
      <c r="I1460" s="2">
        <v>3.3591817319392641E-3</v>
      </c>
      <c r="J1460" s="26" t="s">
        <v>688</v>
      </c>
    </row>
    <row r="1461" spans="1:10" ht="15.75" customHeight="1" x14ac:dyDescent="0.25">
      <c r="A1461" s="2" t="s">
        <v>756</v>
      </c>
      <c r="B1461" s="2" t="s">
        <v>331</v>
      </c>
      <c r="C1461" s="2">
        <v>2025</v>
      </c>
      <c r="D1461" s="2" t="s">
        <v>241</v>
      </c>
      <c r="E1461" s="2" t="s">
        <v>627</v>
      </c>
      <c r="F1461" s="2" t="s">
        <v>759</v>
      </c>
      <c r="G1461" s="2">
        <v>23</v>
      </c>
      <c r="H1461" s="2">
        <v>1.0389250237495E-3</v>
      </c>
      <c r="I1461" s="2">
        <v>1.1635960265994401E-3</v>
      </c>
      <c r="J1461" s="26" t="s">
        <v>689</v>
      </c>
    </row>
    <row r="1462" spans="1:10" ht="15.75" customHeight="1" x14ac:dyDescent="0.25">
      <c r="A1462" s="2" t="s">
        <v>756</v>
      </c>
      <c r="B1462" s="2" t="s">
        <v>331</v>
      </c>
      <c r="C1462" s="2">
        <v>2025</v>
      </c>
      <c r="D1462" s="2" t="s">
        <v>241</v>
      </c>
      <c r="E1462" s="2" t="s">
        <v>627</v>
      </c>
      <c r="F1462" s="2" t="s">
        <v>757</v>
      </c>
      <c r="G1462" s="2">
        <v>23</v>
      </c>
      <c r="H1462" s="2">
        <v>1.8700649961829199E-2</v>
      </c>
      <c r="I1462" s="2">
        <v>2.0944727957248704E-2</v>
      </c>
      <c r="J1462" s="26" t="s">
        <v>688</v>
      </c>
    </row>
    <row r="1463" spans="1:10" ht="15.75" customHeight="1" x14ac:dyDescent="0.25">
      <c r="A1463" s="2" t="s">
        <v>756</v>
      </c>
      <c r="B1463" s="2" t="s">
        <v>331</v>
      </c>
      <c r="C1463" s="2">
        <v>2025</v>
      </c>
      <c r="D1463" s="2" t="s">
        <v>241</v>
      </c>
      <c r="E1463" s="2" t="s">
        <v>627</v>
      </c>
      <c r="F1463" s="2" t="s">
        <v>759</v>
      </c>
      <c r="G1463" s="2">
        <v>24</v>
      </c>
      <c r="H1463" s="2">
        <v>2.9992694035171998E-3</v>
      </c>
      <c r="I1463" s="2">
        <v>3.3591817319392641E-3</v>
      </c>
      <c r="J1463" s="26" t="s">
        <v>689</v>
      </c>
    </row>
    <row r="1464" spans="1:10" ht="15.75" customHeight="1" x14ac:dyDescent="0.25">
      <c r="A1464" s="2" t="s">
        <v>756</v>
      </c>
      <c r="B1464" s="2" t="s">
        <v>331</v>
      </c>
      <c r="C1464" s="2">
        <v>2025</v>
      </c>
      <c r="D1464" s="2" t="s">
        <v>241</v>
      </c>
      <c r="E1464" s="2" t="s">
        <v>627</v>
      </c>
      <c r="F1464" s="2" t="s">
        <v>757</v>
      </c>
      <c r="G1464" s="2">
        <v>24</v>
      </c>
      <c r="H1464" s="2">
        <v>5.3986849263310398E-2</v>
      </c>
      <c r="I1464" s="2">
        <v>6.0465271174907652E-2</v>
      </c>
      <c r="J1464" s="26" t="s">
        <v>688</v>
      </c>
    </row>
    <row r="1465" spans="1:10" ht="15.75" customHeight="1" x14ac:dyDescent="0.25">
      <c r="A1465" s="2" t="s">
        <v>756</v>
      </c>
      <c r="B1465" s="2" t="s">
        <v>331</v>
      </c>
      <c r="C1465" s="2">
        <v>2025</v>
      </c>
      <c r="D1465" s="2" t="s">
        <v>241</v>
      </c>
      <c r="E1465" s="2" t="s">
        <v>627</v>
      </c>
      <c r="F1465" s="2" t="s">
        <v>761</v>
      </c>
      <c r="G1465" s="2">
        <v>24</v>
      </c>
      <c r="H1465" s="2">
        <v>9.8337326198820007E-4</v>
      </c>
      <c r="I1465" s="2">
        <v>1.1013780534267841E-3</v>
      </c>
      <c r="J1465" s="26" t="s">
        <v>688</v>
      </c>
    </row>
    <row r="1466" spans="1:10" ht="15.75" customHeight="1" x14ac:dyDescent="0.25">
      <c r="A1466" s="2" t="s">
        <v>756</v>
      </c>
      <c r="B1466" s="2" t="s">
        <v>331</v>
      </c>
      <c r="C1466" s="2">
        <v>2025</v>
      </c>
      <c r="D1466" s="2" t="s">
        <v>241</v>
      </c>
      <c r="E1466" s="2" t="s">
        <v>627</v>
      </c>
      <c r="F1466" s="2" t="s">
        <v>757</v>
      </c>
      <c r="G1466" s="2">
        <v>25</v>
      </c>
      <c r="H1466" s="2">
        <v>1.7700718715786899E-2</v>
      </c>
      <c r="I1466" s="2">
        <v>1.982480496168133E-2</v>
      </c>
      <c r="J1466" s="26" t="s">
        <v>688</v>
      </c>
    </row>
    <row r="1467" spans="1:10" ht="15.75" customHeight="1" x14ac:dyDescent="0.25">
      <c r="A1467" s="2" t="s">
        <v>756</v>
      </c>
      <c r="B1467" s="2" t="s">
        <v>331</v>
      </c>
      <c r="C1467" s="2">
        <v>2025</v>
      </c>
      <c r="D1467" s="2" t="s">
        <v>241</v>
      </c>
      <c r="E1467" s="2" t="s">
        <v>627</v>
      </c>
      <c r="F1467" s="2" t="s">
        <v>759</v>
      </c>
      <c r="G1467" s="2">
        <v>25</v>
      </c>
      <c r="H1467" s="2">
        <v>9.8337326198820007E-4</v>
      </c>
      <c r="I1467" s="2">
        <v>1.1013780534267841E-3</v>
      </c>
      <c r="J1467" s="26" t="s">
        <v>689</v>
      </c>
    </row>
    <row r="1468" spans="1:10" ht="15.75" customHeight="1" x14ac:dyDescent="0.25">
      <c r="A1468" s="2" t="s">
        <v>756</v>
      </c>
      <c r="B1468" s="2" t="s">
        <v>331</v>
      </c>
      <c r="C1468" s="2">
        <v>2025</v>
      </c>
      <c r="D1468" s="2" t="s">
        <v>241</v>
      </c>
      <c r="E1468" s="2" t="s">
        <v>627</v>
      </c>
      <c r="F1468" s="2" t="s">
        <v>757</v>
      </c>
      <c r="G1468" s="2">
        <v>26</v>
      </c>
      <c r="H1468" s="2">
        <v>1.6956793144345301E-2</v>
      </c>
      <c r="I1468" s="2">
        <v>1.8991608321666738E-2</v>
      </c>
      <c r="J1468" s="26" t="s">
        <v>688</v>
      </c>
    </row>
    <row r="1469" spans="1:10" ht="15.75" customHeight="1" x14ac:dyDescent="0.25">
      <c r="A1469" s="2" t="s">
        <v>756</v>
      </c>
      <c r="B1469" s="2" t="s">
        <v>331</v>
      </c>
      <c r="C1469" s="2">
        <v>2025</v>
      </c>
      <c r="D1469" s="2" t="s">
        <v>241</v>
      </c>
      <c r="E1469" s="2" t="s">
        <v>627</v>
      </c>
      <c r="F1469" s="2" t="s">
        <v>761</v>
      </c>
      <c r="G1469" s="2">
        <v>26</v>
      </c>
      <c r="H1469" s="2">
        <v>9.4204407650979997E-4</v>
      </c>
      <c r="I1469" s="2">
        <v>1.0550893656909761E-3</v>
      </c>
      <c r="J1469" s="26" t="s">
        <v>688</v>
      </c>
    </row>
    <row r="1470" spans="1:10" ht="15.75" customHeight="1" x14ac:dyDescent="0.25">
      <c r="A1470" s="2" t="s">
        <v>756</v>
      </c>
      <c r="B1470" s="2" t="s">
        <v>331</v>
      </c>
      <c r="C1470" s="2">
        <v>2025</v>
      </c>
      <c r="D1470" s="2" t="s">
        <v>241</v>
      </c>
      <c r="E1470" s="2" t="s">
        <v>627</v>
      </c>
      <c r="F1470" s="2" t="s">
        <v>759</v>
      </c>
      <c r="G1470" s="2">
        <v>26</v>
      </c>
      <c r="H1470" s="2">
        <v>9.4204407650979997E-4</v>
      </c>
      <c r="I1470" s="2">
        <v>1.0550893656909761E-3</v>
      </c>
      <c r="J1470" s="26" t="s">
        <v>689</v>
      </c>
    </row>
    <row r="1471" spans="1:10" ht="15.75" customHeight="1" x14ac:dyDescent="0.25">
      <c r="A1471" s="2" t="s">
        <v>756</v>
      </c>
      <c r="B1471" s="2" t="s">
        <v>331</v>
      </c>
      <c r="C1471" s="2">
        <v>2025</v>
      </c>
      <c r="D1471" s="2" t="s">
        <v>241</v>
      </c>
      <c r="E1471" s="2" t="s">
        <v>627</v>
      </c>
      <c r="F1471" s="2" t="s">
        <v>759</v>
      </c>
      <c r="G1471" s="2">
        <v>27</v>
      </c>
      <c r="H1471" s="2">
        <v>1.8020331044680999E-3</v>
      </c>
      <c r="I1471" s="2">
        <v>2.0182770770042721E-3</v>
      </c>
      <c r="J1471" s="26" t="s">
        <v>689</v>
      </c>
    </row>
    <row r="1472" spans="1:10" ht="15.75" customHeight="1" x14ac:dyDescent="0.25">
      <c r="A1472" s="2" t="s">
        <v>756</v>
      </c>
      <c r="B1472" s="2" t="s">
        <v>331</v>
      </c>
      <c r="C1472" s="2">
        <v>2025</v>
      </c>
      <c r="D1472" s="2" t="s">
        <v>241</v>
      </c>
      <c r="E1472" s="2" t="s">
        <v>627</v>
      </c>
      <c r="F1472" s="2" t="s">
        <v>757</v>
      </c>
      <c r="G1472" s="2">
        <v>27</v>
      </c>
      <c r="H1472" s="2">
        <v>1.6448074951767901E-2</v>
      </c>
      <c r="I1472" s="2">
        <v>1.8421843945980051E-2</v>
      </c>
      <c r="J1472" s="26" t="s">
        <v>688</v>
      </c>
    </row>
    <row r="1473" spans="1:10" ht="15.75" customHeight="1" x14ac:dyDescent="0.25">
      <c r="A1473" s="2" t="s">
        <v>756</v>
      </c>
      <c r="B1473" s="2" t="s">
        <v>331</v>
      </c>
      <c r="C1473" s="2">
        <v>2025</v>
      </c>
      <c r="D1473" s="2" t="s">
        <v>241</v>
      </c>
      <c r="E1473" s="2" t="s">
        <v>627</v>
      </c>
      <c r="F1473" s="2" t="s">
        <v>757</v>
      </c>
      <c r="G1473" s="2">
        <v>28</v>
      </c>
      <c r="H1473" s="2">
        <v>1.59885212779045E-2</v>
      </c>
      <c r="I1473" s="2">
        <v>1.7907143831253042E-2</v>
      </c>
      <c r="J1473" s="26" t="s">
        <v>688</v>
      </c>
    </row>
    <row r="1474" spans="1:10" ht="15.75" customHeight="1" x14ac:dyDescent="0.25">
      <c r="A1474" s="2" t="s">
        <v>756</v>
      </c>
      <c r="B1474" s="2" t="s">
        <v>331</v>
      </c>
      <c r="C1474" s="2">
        <v>2025</v>
      </c>
      <c r="D1474" s="2" t="s">
        <v>241</v>
      </c>
      <c r="E1474" s="2" t="s">
        <v>627</v>
      </c>
      <c r="F1474" s="2" t="s">
        <v>761</v>
      </c>
      <c r="G1474" s="2">
        <v>28</v>
      </c>
      <c r="H1474" s="2">
        <v>9.1378192882979998E-4</v>
      </c>
      <c r="I1474" s="2">
        <v>1.023435760289376E-3</v>
      </c>
      <c r="J1474" s="26" t="s">
        <v>688</v>
      </c>
    </row>
    <row r="1475" spans="1:10" ht="15.75" customHeight="1" x14ac:dyDescent="0.25">
      <c r="A1475" s="2" t="s">
        <v>756</v>
      </c>
      <c r="B1475" s="2" t="s">
        <v>331</v>
      </c>
      <c r="C1475" s="2">
        <v>2025</v>
      </c>
      <c r="D1475" s="2" t="s">
        <v>241</v>
      </c>
      <c r="E1475" s="2" t="s">
        <v>627</v>
      </c>
      <c r="F1475" s="2" t="s">
        <v>759</v>
      </c>
      <c r="G1475" s="2">
        <v>28</v>
      </c>
      <c r="H1475" s="2">
        <v>8.6910213576629996E-4</v>
      </c>
      <c r="I1475" s="2">
        <v>9.7339439205825602E-4</v>
      </c>
      <c r="J1475" s="26" t="s">
        <v>689</v>
      </c>
    </row>
    <row r="1476" spans="1:10" ht="15.75" customHeight="1" x14ac:dyDescent="0.25">
      <c r="A1476" s="2" t="s">
        <v>756</v>
      </c>
      <c r="B1476" s="2" t="s">
        <v>331</v>
      </c>
      <c r="C1476" s="2">
        <v>2025</v>
      </c>
      <c r="D1476" s="2" t="s">
        <v>241</v>
      </c>
      <c r="E1476" s="2" t="s">
        <v>627</v>
      </c>
      <c r="F1476" s="2" t="s">
        <v>757</v>
      </c>
      <c r="G1476" s="2">
        <v>29</v>
      </c>
      <c r="H1476" s="2">
        <v>1.5643838793039301E-2</v>
      </c>
      <c r="I1476" s="2">
        <v>1.7521099448204017E-2</v>
      </c>
      <c r="J1476" s="26" t="s">
        <v>688</v>
      </c>
    </row>
    <row r="1477" spans="1:10" ht="15.75" customHeight="1" x14ac:dyDescent="0.25">
      <c r="A1477" s="2" t="s">
        <v>756</v>
      </c>
      <c r="B1477" s="2" t="s">
        <v>331</v>
      </c>
      <c r="C1477" s="2">
        <v>2025</v>
      </c>
      <c r="D1477" s="2" t="s">
        <v>241</v>
      </c>
      <c r="E1477" s="2" t="s">
        <v>627</v>
      </c>
      <c r="F1477" s="2" t="s">
        <v>759</v>
      </c>
      <c r="G1477" s="2">
        <v>29</v>
      </c>
      <c r="H1477" s="2">
        <v>8.4176618838679995E-4</v>
      </c>
      <c r="I1477" s="2">
        <v>9.4277813099321608E-4</v>
      </c>
      <c r="J1477" s="26" t="s">
        <v>689</v>
      </c>
    </row>
    <row r="1478" spans="1:10" ht="15.75" customHeight="1" x14ac:dyDescent="0.25">
      <c r="A1478" s="2" t="s">
        <v>756</v>
      </c>
      <c r="B1478" s="2" t="s">
        <v>331</v>
      </c>
      <c r="C1478" s="2">
        <v>2025</v>
      </c>
      <c r="D1478" s="2" t="s">
        <v>241</v>
      </c>
      <c r="E1478" s="2" t="s">
        <v>627</v>
      </c>
      <c r="F1478" s="2" t="s">
        <v>761</v>
      </c>
      <c r="G1478" s="2">
        <v>30</v>
      </c>
      <c r="H1478" s="2">
        <v>8.8825117563829997E-4</v>
      </c>
      <c r="I1478" s="2">
        <v>9.9484131671489606E-4</v>
      </c>
      <c r="J1478" s="26" t="s">
        <v>688</v>
      </c>
    </row>
    <row r="1479" spans="1:10" ht="15.75" customHeight="1" x14ac:dyDescent="0.25">
      <c r="A1479" s="2" t="s">
        <v>756</v>
      </c>
      <c r="B1479" s="2" t="s">
        <v>331</v>
      </c>
      <c r="C1479" s="2">
        <v>2025</v>
      </c>
      <c r="D1479" s="2" t="s">
        <v>241</v>
      </c>
      <c r="E1479" s="2" t="s">
        <v>627</v>
      </c>
      <c r="F1479" s="2" t="s">
        <v>757</v>
      </c>
      <c r="G1479" s="2">
        <v>30</v>
      </c>
      <c r="H1479" s="2">
        <v>1.5151791274547599E-2</v>
      </c>
      <c r="I1479" s="2">
        <v>1.6970006227493312E-2</v>
      </c>
      <c r="J1479" s="26" t="s">
        <v>688</v>
      </c>
    </row>
    <row r="1480" spans="1:10" ht="15.75" customHeight="1" x14ac:dyDescent="0.25">
      <c r="A1480" s="2" t="s">
        <v>756</v>
      </c>
      <c r="B1480" s="2" t="s">
        <v>331</v>
      </c>
      <c r="C1480" s="2">
        <v>2025</v>
      </c>
      <c r="D1480" s="2" t="s">
        <v>241</v>
      </c>
      <c r="E1480" s="2" t="s">
        <v>627</v>
      </c>
      <c r="F1480" s="2" t="s">
        <v>759</v>
      </c>
      <c r="G1480" s="2">
        <v>30</v>
      </c>
      <c r="H1480" s="2">
        <v>1.6078342450782999E-3</v>
      </c>
      <c r="I1480" s="2">
        <v>1.8007743544876961E-3</v>
      </c>
      <c r="J1480" s="26" t="s">
        <v>689</v>
      </c>
    </row>
    <row r="1481" spans="1:10" ht="15.75" customHeight="1" x14ac:dyDescent="0.25">
      <c r="A1481" s="2" t="s">
        <v>756</v>
      </c>
      <c r="B1481" s="2" t="s">
        <v>331</v>
      </c>
      <c r="C1481" s="2">
        <v>2025</v>
      </c>
      <c r="D1481" s="2" t="s">
        <v>241</v>
      </c>
      <c r="E1481" s="2" t="s">
        <v>627</v>
      </c>
      <c r="F1481" s="2" t="s">
        <v>761</v>
      </c>
      <c r="G1481" s="2">
        <v>31</v>
      </c>
      <c r="H1481" s="2">
        <v>8.6910213576629996E-4</v>
      </c>
      <c r="I1481" s="2">
        <v>9.7339439205825602E-4</v>
      </c>
      <c r="J1481" s="26" t="s">
        <v>688</v>
      </c>
    </row>
    <row r="1482" spans="1:10" ht="15.75" customHeight="1" x14ac:dyDescent="0.25">
      <c r="A1482" s="2" t="s">
        <v>756</v>
      </c>
      <c r="B1482" s="2" t="s">
        <v>331</v>
      </c>
      <c r="C1482" s="2">
        <v>2025</v>
      </c>
      <c r="D1482" s="2" t="s">
        <v>241</v>
      </c>
      <c r="E1482" s="2" t="s">
        <v>627</v>
      </c>
      <c r="F1482" s="2" t="s">
        <v>759</v>
      </c>
      <c r="G1482" s="2">
        <v>31</v>
      </c>
      <c r="H1482" s="2">
        <v>1.5700048534200001E-3</v>
      </c>
      <c r="I1482" s="2">
        <v>1.7584054358304002E-3</v>
      </c>
      <c r="J1482" s="26" t="s">
        <v>689</v>
      </c>
    </row>
    <row r="1483" spans="1:10" ht="15.75" customHeight="1" x14ac:dyDescent="0.25">
      <c r="A1483" s="2" t="s">
        <v>756</v>
      </c>
      <c r="B1483" s="2" t="s">
        <v>331</v>
      </c>
      <c r="C1483" s="2">
        <v>2025</v>
      </c>
      <c r="D1483" s="2" t="s">
        <v>241</v>
      </c>
      <c r="E1483" s="2" t="s">
        <v>627</v>
      </c>
      <c r="F1483" s="2" t="s">
        <v>759</v>
      </c>
      <c r="G1483" s="2">
        <v>32</v>
      </c>
      <c r="H1483" s="2">
        <v>7.5905653648080003E-4</v>
      </c>
      <c r="I1483" s="2">
        <v>8.5014332085849617E-4</v>
      </c>
      <c r="J1483" s="26" t="s">
        <v>689</v>
      </c>
    </row>
    <row r="1484" spans="1:10" ht="15.75" customHeight="1" x14ac:dyDescent="0.25">
      <c r="A1484" s="2" t="s">
        <v>756</v>
      </c>
      <c r="B1484" s="2" t="s">
        <v>331</v>
      </c>
      <c r="C1484" s="2">
        <v>2025</v>
      </c>
      <c r="D1484" s="2" t="s">
        <v>241</v>
      </c>
      <c r="E1484" s="2" t="s">
        <v>627</v>
      </c>
      <c r="F1484" s="2" t="s">
        <v>757</v>
      </c>
      <c r="G1484" s="2">
        <v>32</v>
      </c>
      <c r="H1484" s="2">
        <v>2.8941016644239401E-2</v>
      </c>
      <c r="I1484" s="2">
        <v>3.241393864154813E-2</v>
      </c>
      <c r="J1484" s="26" t="s">
        <v>688</v>
      </c>
    </row>
    <row r="1485" spans="1:10" ht="15.75" customHeight="1" x14ac:dyDescent="0.25">
      <c r="A1485" s="2" t="s">
        <v>756</v>
      </c>
      <c r="B1485" s="2" t="s">
        <v>331</v>
      </c>
      <c r="C1485" s="2">
        <v>2025</v>
      </c>
      <c r="D1485" s="2" t="s">
        <v>241</v>
      </c>
      <c r="E1485" s="2" t="s">
        <v>627</v>
      </c>
      <c r="F1485" s="2" t="s">
        <v>757</v>
      </c>
      <c r="G1485" s="2">
        <v>33</v>
      </c>
      <c r="H1485" s="2">
        <v>2.8260087594389902E-2</v>
      </c>
      <c r="I1485" s="2">
        <v>3.1651298105716694E-2</v>
      </c>
      <c r="J1485" s="26" t="s">
        <v>688</v>
      </c>
    </row>
    <row r="1486" spans="1:10" ht="15.75" customHeight="1" x14ac:dyDescent="0.25">
      <c r="A1486" s="2" t="s">
        <v>756</v>
      </c>
      <c r="B1486" s="2" t="s">
        <v>331</v>
      </c>
      <c r="C1486" s="2">
        <v>2025</v>
      </c>
      <c r="D1486" s="2" t="s">
        <v>241</v>
      </c>
      <c r="E1486" s="2" t="s">
        <v>627</v>
      </c>
      <c r="F1486" s="2" t="s">
        <v>761</v>
      </c>
      <c r="G1486" s="2">
        <v>33</v>
      </c>
      <c r="H1486" s="2">
        <v>8.4176618838679995E-4</v>
      </c>
      <c r="I1486" s="2">
        <v>9.4277813099321608E-4</v>
      </c>
      <c r="J1486" s="26" t="s">
        <v>688</v>
      </c>
    </row>
    <row r="1487" spans="1:10" ht="15.75" customHeight="1" x14ac:dyDescent="0.25">
      <c r="A1487" s="2" t="s">
        <v>756</v>
      </c>
      <c r="B1487" s="2" t="s">
        <v>331</v>
      </c>
      <c r="C1487" s="2">
        <v>2025</v>
      </c>
      <c r="D1487" s="2" t="s">
        <v>241</v>
      </c>
      <c r="E1487" s="2" t="s">
        <v>627</v>
      </c>
      <c r="F1487" s="2" t="s">
        <v>757</v>
      </c>
      <c r="G1487" s="2">
        <v>34</v>
      </c>
      <c r="H1487" s="2">
        <v>1.36630181223154E-2</v>
      </c>
      <c r="I1487" s="2">
        <v>1.5302580296993249E-2</v>
      </c>
      <c r="J1487" s="26" t="s">
        <v>688</v>
      </c>
    </row>
    <row r="1488" spans="1:10" ht="15.75" customHeight="1" x14ac:dyDescent="0.25">
      <c r="A1488" s="2" t="s">
        <v>756</v>
      </c>
      <c r="B1488" s="2" t="s">
        <v>331</v>
      </c>
      <c r="C1488" s="2">
        <v>2025</v>
      </c>
      <c r="D1488" s="2" t="s">
        <v>241</v>
      </c>
      <c r="E1488" s="2" t="s">
        <v>627</v>
      </c>
      <c r="F1488" s="2" t="s">
        <v>761</v>
      </c>
      <c r="G1488" s="2">
        <v>35</v>
      </c>
      <c r="H1488" s="2">
        <v>8.0998422345149995E-4</v>
      </c>
      <c r="I1488" s="2">
        <v>9.0718233026568001E-4</v>
      </c>
      <c r="J1488" s="26" t="s">
        <v>688</v>
      </c>
    </row>
    <row r="1489" spans="1:10" ht="15.75" customHeight="1" x14ac:dyDescent="0.25">
      <c r="A1489" s="2" t="s">
        <v>756</v>
      </c>
      <c r="B1489" s="2" t="s">
        <v>331</v>
      </c>
      <c r="C1489" s="2">
        <v>2025</v>
      </c>
      <c r="D1489" s="2" t="s">
        <v>241</v>
      </c>
      <c r="E1489" s="2" t="s">
        <v>627</v>
      </c>
      <c r="F1489" s="2" t="s">
        <v>758</v>
      </c>
      <c r="G1489" s="2">
        <v>35</v>
      </c>
      <c r="H1489" s="2">
        <v>8.0998422345149995E-4</v>
      </c>
      <c r="I1489" s="2">
        <v>9.0718233026568001E-4</v>
      </c>
      <c r="J1489" s="26" t="s">
        <v>688</v>
      </c>
    </row>
    <row r="1490" spans="1:10" ht="15.75" customHeight="1" x14ac:dyDescent="0.25">
      <c r="A1490" s="2" t="s">
        <v>756</v>
      </c>
      <c r="B1490" s="2" t="s">
        <v>331</v>
      </c>
      <c r="C1490" s="2">
        <v>2025</v>
      </c>
      <c r="D1490" s="2" t="s">
        <v>241</v>
      </c>
      <c r="E1490" s="2" t="s">
        <v>627</v>
      </c>
      <c r="F1490" s="2" t="s">
        <v>761</v>
      </c>
      <c r="G1490" s="2">
        <v>36</v>
      </c>
      <c r="H1490" s="2">
        <v>1.5914325485937E-3</v>
      </c>
      <c r="I1490" s="2">
        <v>1.7824044544249443E-3</v>
      </c>
      <c r="J1490" s="26" t="s">
        <v>688</v>
      </c>
    </row>
    <row r="1491" spans="1:10" ht="15.75" customHeight="1" x14ac:dyDescent="0.25">
      <c r="A1491" s="2" t="s">
        <v>756</v>
      </c>
      <c r="B1491" s="2" t="s">
        <v>331</v>
      </c>
      <c r="C1491" s="2">
        <v>2025</v>
      </c>
      <c r="D1491" s="2" t="s">
        <v>241</v>
      </c>
      <c r="E1491" s="2" t="s">
        <v>627</v>
      </c>
      <c r="F1491" s="2" t="s">
        <v>759</v>
      </c>
      <c r="G1491" s="2">
        <v>36</v>
      </c>
      <c r="H1491" s="2">
        <v>6.6136842360719995E-4</v>
      </c>
      <c r="I1491" s="2">
        <v>7.4073263444006398E-4</v>
      </c>
      <c r="J1491" s="26" t="s">
        <v>689</v>
      </c>
    </row>
    <row r="1492" spans="1:10" ht="15.75" customHeight="1" x14ac:dyDescent="0.25">
      <c r="A1492" s="2" t="s">
        <v>756</v>
      </c>
      <c r="B1492" s="2" t="s">
        <v>331</v>
      </c>
      <c r="C1492" s="2">
        <v>2025</v>
      </c>
      <c r="D1492" s="2" t="s">
        <v>241</v>
      </c>
      <c r="E1492" s="2" t="s">
        <v>627</v>
      </c>
      <c r="F1492" s="2" t="s">
        <v>758</v>
      </c>
      <c r="G1492" s="2">
        <v>36</v>
      </c>
      <c r="H1492" s="2">
        <v>1.5914325485937E-3</v>
      </c>
      <c r="I1492" s="2">
        <v>1.7824044544249443E-3</v>
      </c>
      <c r="J1492" s="26" t="s">
        <v>688</v>
      </c>
    </row>
    <row r="1493" spans="1:10" ht="15.75" customHeight="1" x14ac:dyDescent="0.25">
      <c r="A1493" s="2" t="s">
        <v>756</v>
      </c>
      <c r="B1493" s="2" t="s">
        <v>331</v>
      </c>
      <c r="C1493" s="2">
        <v>2025</v>
      </c>
      <c r="D1493" s="2" t="s">
        <v>241</v>
      </c>
      <c r="E1493" s="2" t="s">
        <v>627</v>
      </c>
      <c r="F1493" s="2" t="s">
        <v>759</v>
      </c>
      <c r="G1493" s="2">
        <v>37</v>
      </c>
      <c r="H1493" s="2">
        <v>6.5349688520660002E-4</v>
      </c>
      <c r="I1493" s="2">
        <v>7.3191651143139213E-4</v>
      </c>
      <c r="J1493" s="26" t="s">
        <v>689</v>
      </c>
    </row>
    <row r="1494" spans="1:10" ht="15.75" customHeight="1" x14ac:dyDescent="0.25">
      <c r="A1494" s="2" t="s">
        <v>756</v>
      </c>
      <c r="B1494" s="2" t="s">
        <v>331</v>
      </c>
      <c r="C1494" s="2">
        <v>2025</v>
      </c>
      <c r="D1494" s="2" t="s">
        <v>241</v>
      </c>
      <c r="E1494" s="2" t="s">
        <v>627</v>
      </c>
      <c r="F1494" s="2" t="s">
        <v>758</v>
      </c>
      <c r="G1494" s="2">
        <v>37</v>
      </c>
      <c r="H1494" s="2">
        <v>7.7642232645299997E-4</v>
      </c>
      <c r="I1494" s="2">
        <v>8.6959300562736001E-4</v>
      </c>
      <c r="J1494" s="26" t="s">
        <v>688</v>
      </c>
    </row>
    <row r="1495" spans="1:10" ht="15.75" customHeight="1" x14ac:dyDescent="0.25">
      <c r="A1495" s="2" t="s">
        <v>756</v>
      </c>
      <c r="B1495" s="2" t="s">
        <v>331</v>
      </c>
      <c r="C1495" s="2">
        <v>2025</v>
      </c>
      <c r="D1495" s="2" t="s">
        <v>241</v>
      </c>
      <c r="E1495" s="2" t="s">
        <v>627</v>
      </c>
      <c r="F1495" s="2" t="s">
        <v>761</v>
      </c>
      <c r="G1495" s="2">
        <v>37</v>
      </c>
      <c r="H1495" s="2">
        <v>7.7642232645299997E-4</v>
      </c>
      <c r="I1495" s="2">
        <v>8.6959300562736001E-4</v>
      </c>
      <c r="J1495" s="26" t="s">
        <v>688</v>
      </c>
    </row>
    <row r="1496" spans="1:10" ht="15.75" customHeight="1" x14ac:dyDescent="0.25">
      <c r="A1496" s="2" t="s">
        <v>756</v>
      </c>
      <c r="B1496" s="2" t="s">
        <v>331</v>
      </c>
      <c r="C1496" s="2">
        <v>2025</v>
      </c>
      <c r="D1496" s="2" t="s">
        <v>241</v>
      </c>
      <c r="E1496" s="2" t="s">
        <v>627</v>
      </c>
      <c r="F1496" s="2" t="s">
        <v>758</v>
      </c>
      <c r="G1496" s="2">
        <v>38</v>
      </c>
      <c r="H1496" s="2">
        <v>7.5905653648080003E-4</v>
      </c>
      <c r="I1496" s="2">
        <v>8.5014332085849617E-4</v>
      </c>
      <c r="J1496" s="26" t="s">
        <v>688</v>
      </c>
    </row>
    <row r="1497" spans="1:10" ht="15.75" customHeight="1" x14ac:dyDescent="0.25">
      <c r="A1497" s="2" t="s">
        <v>756</v>
      </c>
      <c r="B1497" s="2" t="s">
        <v>331</v>
      </c>
      <c r="C1497" s="2">
        <v>2025</v>
      </c>
      <c r="D1497" s="2" t="s">
        <v>241</v>
      </c>
      <c r="E1497" s="2" t="s">
        <v>627</v>
      </c>
      <c r="F1497" s="2" t="s">
        <v>761</v>
      </c>
      <c r="G1497" s="2">
        <v>38</v>
      </c>
      <c r="H1497" s="2">
        <v>7.5905653648080003E-4</v>
      </c>
      <c r="I1497" s="2">
        <v>8.5014332085849617E-4</v>
      </c>
      <c r="J1497" s="26" t="s">
        <v>688</v>
      </c>
    </row>
    <row r="1498" spans="1:10" ht="15.75" customHeight="1" x14ac:dyDescent="0.25">
      <c r="A1498" s="2" t="s">
        <v>756</v>
      </c>
      <c r="B1498" s="2" t="s">
        <v>331</v>
      </c>
      <c r="C1498" s="2">
        <v>2025</v>
      </c>
      <c r="D1498" s="2" t="s">
        <v>241</v>
      </c>
      <c r="E1498" s="2" t="s">
        <v>627</v>
      </c>
      <c r="F1498" s="2" t="s">
        <v>759</v>
      </c>
      <c r="G1498" s="2">
        <v>39</v>
      </c>
      <c r="H1498" s="2">
        <v>6.141953053884E-4</v>
      </c>
      <c r="I1498" s="2">
        <v>6.8789874203500803E-4</v>
      </c>
      <c r="J1498" s="26" t="s">
        <v>689</v>
      </c>
    </row>
    <row r="1499" spans="1:10" ht="15.75" customHeight="1" x14ac:dyDescent="0.25">
      <c r="A1499" s="2" t="s">
        <v>756</v>
      </c>
      <c r="B1499" s="2" t="s">
        <v>331</v>
      </c>
      <c r="C1499" s="2">
        <v>2025</v>
      </c>
      <c r="D1499" s="2" t="s">
        <v>241</v>
      </c>
      <c r="E1499" s="2" t="s">
        <v>627</v>
      </c>
      <c r="F1499" s="2" t="s">
        <v>759</v>
      </c>
      <c r="G1499" s="2">
        <v>40</v>
      </c>
      <c r="H1499" s="2">
        <v>6.0315727023409996E-4</v>
      </c>
      <c r="I1499" s="2">
        <v>6.7553614266219197E-4</v>
      </c>
      <c r="J1499" s="26" t="s">
        <v>689</v>
      </c>
    </row>
    <row r="1500" spans="1:10" ht="15.75" customHeight="1" x14ac:dyDescent="0.25">
      <c r="A1500" s="2" t="s">
        <v>756</v>
      </c>
      <c r="B1500" s="2" t="s">
        <v>331</v>
      </c>
      <c r="C1500" s="2">
        <v>2025</v>
      </c>
      <c r="D1500" s="2" t="s">
        <v>241</v>
      </c>
      <c r="E1500" s="2" t="s">
        <v>627</v>
      </c>
      <c r="F1500" s="2" t="s">
        <v>757</v>
      </c>
      <c r="G1500" s="2">
        <v>41</v>
      </c>
      <c r="H1500" s="2">
        <v>2.3667575791478199E-2</v>
      </c>
      <c r="I1500" s="2">
        <v>2.6507684886455586E-2</v>
      </c>
      <c r="J1500" s="26" t="s">
        <v>688</v>
      </c>
    </row>
    <row r="1501" spans="1:10" ht="15.75" customHeight="1" x14ac:dyDescent="0.25">
      <c r="A1501" s="2" t="s">
        <v>756</v>
      </c>
      <c r="B1501" s="2" t="s">
        <v>331</v>
      </c>
      <c r="C1501" s="2">
        <v>2025</v>
      </c>
      <c r="D1501" s="2" t="s">
        <v>241</v>
      </c>
      <c r="E1501" s="2" t="s">
        <v>627</v>
      </c>
      <c r="F1501" s="2" t="s">
        <v>759</v>
      </c>
      <c r="G1501" s="2">
        <v>43</v>
      </c>
      <c r="H1501" s="2">
        <v>1.1276704026386001E-3</v>
      </c>
      <c r="I1501" s="2">
        <v>1.2629908509552321E-3</v>
      </c>
      <c r="J1501" s="26" t="s">
        <v>689</v>
      </c>
    </row>
    <row r="1502" spans="1:10" ht="15.75" customHeight="1" x14ac:dyDescent="0.25">
      <c r="A1502" s="2" t="s">
        <v>756</v>
      </c>
      <c r="B1502" s="2" t="s">
        <v>331</v>
      </c>
      <c r="C1502" s="2">
        <v>2025</v>
      </c>
      <c r="D1502" s="2" t="s">
        <v>241</v>
      </c>
      <c r="E1502" s="2" t="s">
        <v>627</v>
      </c>
      <c r="F1502" s="2" t="s">
        <v>758</v>
      </c>
      <c r="G1502" s="2">
        <v>44</v>
      </c>
      <c r="H1502" s="2">
        <v>6.6136842360719995E-4</v>
      </c>
      <c r="I1502" s="2">
        <v>7.4073263444006398E-4</v>
      </c>
      <c r="J1502" s="26" t="s">
        <v>688</v>
      </c>
    </row>
    <row r="1503" spans="1:10" ht="15.75" customHeight="1" x14ac:dyDescent="0.25">
      <c r="A1503" s="2" t="s">
        <v>756</v>
      </c>
      <c r="B1503" s="2" t="s">
        <v>331</v>
      </c>
      <c r="C1503" s="2">
        <v>2025</v>
      </c>
      <c r="D1503" s="2" t="s">
        <v>241</v>
      </c>
      <c r="E1503" s="2" t="s">
        <v>627</v>
      </c>
      <c r="F1503" s="2" t="s">
        <v>761</v>
      </c>
      <c r="G1503" s="2">
        <v>44</v>
      </c>
      <c r="H1503" s="2">
        <v>6.6136842360719995E-4</v>
      </c>
      <c r="I1503" s="2">
        <v>7.4073263444006398E-4</v>
      </c>
      <c r="J1503" s="26" t="s">
        <v>688</v>
      </c>
    </row>
    <row r="1504" spans="1:10" ht="15.75" customHeight="1" x14ac:dyDescent="0.25">
      <c r="A1504" s="2" t="s">
        <v>756</v>
      </c>
      <c r="B1504" s="2" t="s">
        <v>331</v>
      </c>
      <c r="C1504" s="2">
        <v>2025</v>
      </c>
      <c r="D1504" s="2" t="s">
        <v>241</v>
      </c>
      <c r="E1504" s="2" t="s">
        <v>627</v>
      </c>
      <c r="F1504" s="2" t="s">
        <v>758</v>
      </c>
      <c r="G1504" s="2">
        <v>45</v>
      </c>
      <c r="H1504" s="2">
        <v>6.5349688520660002E-4</v>
      </c>
      <c r="I1504" s="2">
        <v>7.3191651143139213E-4</v>
      </c>
      <c r="J1504" s="26" t="s">
        <v>688</v>
      </c>
    </row>
    <row r="1505" spans="1:10" ht="15.75" customHeight="1" x14ac:dyDescent="0.25">
      <c r="A1505" s="2" t="s">
        <v>756</v>
      </c>
      <c r="B1505" s="2" t="s">
        <v>331</v>
      </c>
      <c r="C1505" s="2">
        <v>2025</v>
      </c>
      <c r="D1505" s="2" t="s">
        <v>241</v>
      </c>
      <c r="E1505" s="2" t="s">
        <v>627</v>
      </c>
      <c r="F1505" s="2" t="s">
        <v>757</v>
      </c>
      <c r="G1505" s="2">
        <v>45</v>
      </c>
      <c r="H1505" s="2">
        <v>1.1055515147745601E-2</v>
      </c>
      <c r="I1505" s="2">
        <v>1.2382176965475073E-2</v>
      </c>
      <c r="J1505" s="26" t="s">
        <v>688</v>
      </c>
    </row>
    <row r="1506" spans="1:10" ht="15.75" customHeight="1" x14ac:dyDescent="0.25">
      <c r="A1506" s="2" t="s">
        <v>756</v>
      </c>
      <c r="B1506" s="2" t="s">
        <v>331</v>
      </c>
      <c r="C1506" s="2">
        <v>2025</v>
      </c>
      <c r="D1506" s="2" t="s">
        <v>241</v>
      </c>
      <c r="E1506" s="2" t="s">
        <v>627</v>
      </c>
      <c r="F1506" s="2" t="s">
        <v>759</v>
      </c>
      <c r="G1506" s="2">
        <v>45</v>
      </c>
      <c r="H1506" s="2">
        <v>5.3081230726089996E-4</v>
      </c>
      <c r="I1506" s="2">
        <v>5.9450978413220807E-4</v>
      </c>
      <c r="J1506" s="26" t="s">
        <v>689</v>
      </c>
    </row>
    <row r="1507" spans="1:10" ht="15.75" customHeight="1" x14ac:dyDescent="0.25">
      <c r="A1507" s="2" t="s">
        <v>756</v>
      </c>
      <c r="B1507" s="2" t="s">
        <v>331</v>
      </c>
      <c r="C1507" s="2">
        <v>2025</v>
      </c>
      <c r="D1507" s="2" t="s">
        <v>241</v>
      </c>
      <c r="E1507" s="2" t="s">
        <v>627</v>
      </c>
      <c r="F1507" s="2" t="s">
        <v>761</v>
      </c>
      <c r="G1507" s="2">
        <v>45</v>
      </c>
      <c r="H1507" s="2">
        <v>6.5349688520660002E-4</v>
      </c>
      <c r="I1507" s="2">
        <v>7.3191651143139213E-4</v>
      </c>
      <c r="J1507" s="26" t="s">
        <v>688</v>
      </c>
    </row>
    <row r="1508" spans="1:10" ht="15.75" customHeight="1" x14ac:dyDescent="0.25">
      <c r="A1508" s="2" t="s">
        <v>756</v>
      </c>
      <c r="B1508" s="2" t="s">
        <v>331</v>
      </c>
      <c r="C1508" s="2">
        <v>2025</v>
      </c>
      <c r="D1508" s="2" t="s">
        <v>241</v>
      </c>
      <c r="E1508" s="2" t="s">
        <v>627</v>
      </c>
      <c r="F1508" s="2" t="s">
        <v>757</v>
      </c>
      <c r="G1508" s="2">
        <v>46</v>
      </c>
      <c r="H1508" s="2">
        <v>1.08568305149674E-2</v>
      </c>
      <c r="I1508" s="2">
        <v>1.2159650176763489E-2</v>
      </c>
      <c r="J1508" s="26" t="s">
        <v>688</v>
      </c>
    </row>
    <row r="1509" spans="1:10" ht="15.75" customHeight="1" x14ac:dyDescent="0.25">
      <c r="A1509" s="2" t="s">
        <v>756</v>
      </c>
      <c r="B1509" s="2" t="s">
        <v>331</v>
      </c>
      <c r="C1509" s="2">
        <v>2025</v>
      </c>
      <c r="D1509" s="2" t="s">
        <v>241</v>
      </c>
      <c r="E1509" s="2" t="s">
        <v>627</v>
      </c>
      <c r="F1509" s="2" t="s">
        <v>759</v>
      </c>
      <c r="G1509" s="2">
        <v>48</v>
      </c>
      <c r="H1509" s="2">
        <v>5.0301675219089996E-4</v>
      </c>
      <c r="I1509" s="2">
        <v>5.63378762453808E-4</v>
      </c>
      <c r="J1509" s="26" t="s">
        <v>689</v>
      </c>
    </row>
    <row r="1510" spans="1:10" ht="15.75" customHeight="1" x14ac:dyDescent="0.25">
      <c r="A1510" s="2" t="s">
        <v>756</v>
      </c>
      <c r="B1510" s="2" t="s">
        <v>331</v>
      </c>
      <c r="C1510" s="2">
        <v>2025</v>
      </c>
      <c r="D1510" s="2" t="s">
        <v>241</v>
      </c>
      <c r="E1510" s="2" t="s">
        <v>627</v>
      </c>
      <c r="F1510" s="2" t="s">
        <v>761</v>
      </c>
      <c r="G1510" s="2">
        <v>48</v>
      </c>
      <c r="H1510" s="2">
        <v>6.141953053884E-4</v>
      </c>
      <c r="I1510" s="2">
        <v>6.8789874203500803E-4</v>
      </c>
      <c r="J1510" s="26" t="s">
        <v>688</v>
      </c>
    </row>
    <row r="1511" spans="1:10" ht="15.75" customHeight="1" x14ac:dyDescent="0.25">
      <c r="A1511" s="2" t="s">
        <v>756</v>
      </c>
      <c r="B1511" s="2" t="s">
        <v>331</v>
      </c>
      <c r="C1511" s="2">
        <v>2025</v>
      </c>
      <c r="D1511" s="2" t="s">
        <v>241</v>
      </c>
      <c r="E1511" s="2" t="s">
        <v>627</v>
      </c>
      <c r="F1511" s="2" t="s">
        <v>758</v>
      </c>
      <c r="G1511" s="2">
        <v>48</v>
      </c>
      <c r="H1511" s="2">
        <v>6.141953053884E-4</v>
      </c>
      <c r="I1511" s="2">
        <v>6.8789874203500803E-4</v>
      </c>
      <c r="J1511" s="26" t="s">
        <v>688</v>
      </c>
    </row>
    <row r="1512" spans="1:10" ht="15.75" customHeight="1" x14ac:dyDescent="0.25">
      <c r="A1512" s="2" t="s">
        <v>756</v>
      </c>
      <c r="B1512" s="2" t="s">
        <v>331</v>
      </c>
      <c r="C1512" s="2">
        <v>2025</v>
      </c>
      <c r="D1512" s="2" t="s">
        <v>241</v>
      </c>
      <c r="E1512" s="2" t="s">
        <v>627</v>
      </c>
      <c r="F1512" s="2" t="s">
        <v>757</v>
      </c>
      <c r="G1512" s="2">
        <v>49</v>
      </c>
      <c r="H1512" s="2">
        <v>1.0163767263293299E-2</v>
      </c>
      <c r="I1512" s="2">
        <v>1.1383419334888496E-2</v>
      </c>
      <c r="J1512" s="26" t="s">
        <v>688</v>
      </c>
    </row>
    <row r="1513" spans="1:10" ht="15.75" customHeight="1" x14ac:dyDescent="0.25">
      <c r="A1513" s="2" t="s">
        <v>756</v>
      </c>
      <c r="B1513" s="2" t="s">
        <v>331</v>
      </c>
      <c r="C1513" s="2">
        <v>2025</v>
      </c>
      <c r="D1513" s="2" t="s">
        <v>241</v>
      </c>
      <c r="E1513" s="2" t="s">
        <v>627</v>
      </c>
      <c r="F1513" s="2" t="s">
        <v>758</v>
      </c>
      <c r="G1513" s="2">
        <v>49</v>
      </c>
      <c r="H1513" s="2">
        <v>6.0315727023409996E-4</v>
      </c>
      <c r="I1513" s="2">
        <v>6.7553614266219197E-4</v>
      </c>
      <c r="J1513" s="26" t="s">
        <v>688</v>
      </c>
    </row>
    <row r="1514" spans="1:10" ht="15.75" customHeight="1" x14ac:dyDescent="0.25">
      <c r="A1514" s="2" t="s">
        <v>756</v>
      </c>
      <c r="B1514" s="2" t="s">
        <v>331</v>
      </c>
      <c r="C1514" s="2">
        <v>2025</v>
      </c>
      <c r="D1514" s="2" t="s">
        <v>241</v>
      </c>
      <c r="E1514" s="2" t="s">
        <v>627</v>
      </c>
      <c r="F1514" s="2" t="s">
        <v>761</v>
      </c>
      <c r="G1514" s="2">
        <v>49</v>
      </c>
      <c r="H1514" s="2">
        <v>6.0315727023409996E-4</v>
      </c>
      <c r="I1514" s="2">
        <v>6.7553614266219197E-4</v>
      </c>
      <c r="J1514" s="26" t="s">
        <v>688</v>
      </c>
    </row>
    <row r="1515" spans="1:10" ht="15.75" customHeight="1" x14ac:dyDescent="0.25">
      <c r="A1515" s="2" t="s">
        <v>756</v>
      </c>
      <c r="B1515" s="2" t="s">
        <v>331</v>
      </c>
      <c r="C1515" s="2">
        <v>2025</v>
      </c>
      <c r="D1515" s="2" t="s">
        <v>241</v>
      </c>
      <c r="E1515" s="2" t="s">
        <v>627</v>
      </c>
      <c r="F1515" s="2" t="s">
        <v>757</v>
      </c>
      <c r="G1515" s="2">
        <v>50</v>
      </c>
      <c r="H1515" s="2">
        <v>1.0134301148355E-2</v>
      </c>
      <c r="I1515" s="2">
        <v>1.1350417286157601E-2</v>
      </c>
      <c r="J1515" s="26" t="s">
        <v>688</v>
      </c>
    </row>
    <row r="1516" spans="1:10" ht="15.75" customHeight="1" x14ac:dyDescent="0.25">
      <c r="A1516" s="2" t="s">
        <v>756</v>
      </c>
      <c r="B1516" s="2" t="s">
        <v>331</v>
      </c>
      <c r="C1516" s="2">
        <v>2025</v>
      </c>
      <c r="D1516" s="2" t="s">
        <v>241</v>
      </c>
      <c r="E1516" s="2" t="s">
        <v>627</v>
      </c>
      <c r="F1516" s="2" t="s">
        <v>759</v>
      </c>
      <c r="G1516" s="2">
        <v>51</v>
      </c>
      <c r="H1516" s="2">
        <v>4.689160559792E-4</v>
      </c>
      <c r="I1516" s="2">
        <v>5.2518598269670402E-4</v>
      </c>
      <c r="J1516" s="26" t="s">
        <v>689</v>
      </c>
    </row>
    <row r="1517" spans="1:10" ht="15.75" customHeight="1" x14ac:dyDescent="0.25">
      <c r="A1517" s="2" t="s">
        <v>756</v>
      </c>
      <c r="B1517" s="2" t="s">
        <v>331</v>
      </c>
      <c r="C1517" s="2">
        <v>2025</v>
      </c>
      <c r="D1517" s="2" t="s">
        <v>241</v>
      </c>
      <c r="E1517" s="2" t="s">
        <v>627</v>
      </c>
      <c r="F1517" s="2" t="s">
        <v>759</v>
      </c>
      <c r="G1517" s="2">
        <v>53</v>
      </c>
      <c r="H1517" s="2">
        <v>4.4893441372549999E-4</v>
      </c>
      <c r="I1517" s="2">
        <v>5.0280654337256001E-4</v>
      </c>
      <c r="J1517" s="26" t="s">
        <v>689</v>
      </c>
    </row>
    <row r="1518" spans="1:10" ht="15.75" customHeight="1" x14ac:dyDescent="0.25">
      <c r="A1518" s="2" t="s">
        <v>756</v>
      </c>
      <c r="B1518" s="2" t="s">
        <v>331</v>
      </c>
      <c r="C1518" s="2">
        <v>2025</v>
      </c>
      <c r="D1518" s="2" t="s">
        <v>241</v>
      </c>
      <c r="E1518" s="2" t="s">
        <v>627</v>
      </c>
      <c r="F1518" s="2" t="s">
        <v>757</v>
      </c>
      <c r="G1518" s="2">
        <v>53</v>
      </c>
      <c r="H1518" s="2">
        <v>9.5546217635274003E-3</v>
      </c>
      <c r="I1518" s="2">
        <v>1.070117637515069E-2</v>
      </c>
      <c r="J1518" s="26" t="s">
        <v>688</v>
      </c>
    </row>
    <row r="1519" spans="1:10" ht="15.75" customHeight="1" x14ac:dyDescent="0.25">
      <c r="A1519" s="2" t="s">
        <v>756</v>
      </c>
      <c r="B1519" s="2" t="s">
        <v>331</v>
      </c>
      <c r="C1519" s="2">
        <v>2025</v>
      </c>
      <c r="D1519" s="2" t="s">
        <v>241</v>
      </c>
      <c r="E1519" s="2" t="s">
        <v>627</v>
      </c>
      <c r="F1519" s="2" t="s">
        <v>761</v>
      </c>
      <c r="G1519" s="2">
        <v>53</v>
      </c>
      <c r="H1519" s="2">
        <v>1.1276704026386001E-3</v>
      </c>
      <c r="I1519" s="2">
        <v>1.2629908509552321E-3</v>
      </c>
      <c r="J1519" s="26" t="s">
        <v>688</v>
      </c>
    </row>
    <row r="1520" spans="1:10" ht="15.75" customHeight="1" x14ac:dyDescent="0.25">
      <c r="A1520" s="2" t="s">
        <v>756</v>
      </c>
      <c r="B1520" s="2" t="s">
        <v>331</v>
      </c>
      <c r="C1520" s="2">
        <v>2025</v>
      </c>
      <c r="D1520" s="2" t="s">
        <v>241</v>
      </c>
      <c r="E1520" s="2" t="s">
        <v>627</v>
      </c>
      <c r="F1520" s="2" t="s">
        <v>758</v>
      </c>
      <c r="G1520" s="2">
        <v>53</v>
      </c>
      <c r="H1520" s="2">
        <v>1.1276704026386001E-3</v>
      </c>
      <c r="I1520" s="2">
        <v>1.2629908509552321E-3</v>
      </c>
      <c r="J1520" s="26" t="s">
        <v>688</v>
      </c>
    </row>
    <row r="1521" spans="1:10" ht="15.75" customHeight="1" x14ac:dyDescent="0.25">
      <c r="A1521" s="2" t="s">
        <v>756</v>
      </c>
      <c r="B1521" s="2" t="s">
        <v>331</v>
      </c>
      <c r="C1521" s="2">
        <v>2025</v>
      </c>
      <c r="D1521" s="2" t="s">
        <v>241</v>
      </c>
      <c r="E1521" s="2" t="s">
        <v>627</v>
      </c>
      <c r="F1521" s="2" t="s">
        <v>759</v>
      </c>
      <c r="G1521" s="2">
        <v>55</v>
      </c>
      <c r="H1521" s="2">
        <v>8.7082176469270003E-4</v>
      </c>
      <c r="I1521" s="2">
        <v>9.7532037645582409E-4</v>
      </c>
      <c r="J1521" s="26" t="s">
        <v>689</v>
      </c>
    </row>
    <row r="1522" spans="1:10" ht="15.75" customHeight="1" x14ac:dyDescent="0.25">
      <c r="A1522" s="2" t="s">
        <v>756</v>
      </c>
      <c r="B1522" s="2" t="s">
        <v>331</v>
      </c>
      <c r="C1522" s="2">
        <v>2025</v>
      </c>
      <c r="D1522" s="2" t="s">
        <v>241</v>
      </c>
      <c r="E1522" s="2" t="s">
        <v>627</v>
      </c>
      <c r="F1522" s="2" t="s">
        <v>757</v>
      </c>
      <c r="G1522" s="2">
        <v>56</v>
      </c>
      <c r="H1522" s="2">
        <v>9.0543013066052992E-3</v>
      </c>
      <c r="I1522" s="2">
        <v>1.0140817463397936E-2</v>
      </c>
      <c r="J1522" s="26" t="s">
        <v>688</v>
      </c>
    </row>
    <row r="1523" spans="1:10" ht="15.75" customHeight="1" x14ac:dyDescent="0.25">
      <c r="A1523" s="2" t="s">
        <v>756</v>
      </c>
      <c r="B1523" s="2" t="s">
        <v>331</v>
      </c>
      <c r="C1523" s="2">
        <v>2025</v>
      </c>
      <c r="D1523" s="2" t="s">
        <v>241</v>
      </c>
      <c r="E1523" s="2" t="s">
        <v>627</v>
      </c>
      <c r="F1523" s="2" t="s">
        <v>759</v>
      </c>
      <c r="G1523" s="2">
        <v>57</v>
      </c>
      <c r="H1523" s="2">
        <v>4.1693789535199999E-4</v>
      </c>
      <c r="I1523" s="2">
        <v>4.6697044279424E-4</v>
      </c>
      <c r="J1523" s="26" t="s">
        <v>689</v>
      </c>
    </row>
    <row r="1524" spans="1:10" ht="15.75" customHeight="1" x14ac:dyDescent="0.25">
      <c r="A1524" s="2" t="s">
        <v>756</v>
      </c>
      <c r="B1524" s="2" t="s">
        <v>331</v>
      </c>
      <c r="C1524" s="2">
        <v>2025</v>
      </c>
      <c r="D1524" s="2" t="s">
        <v>241</v>
      </c>
      <c r="E1524" s="2" t="s">
        <v>627</v>
      </c>
      <c r="F1524" s="2" t="s">
        <v>758</v>
      </c>
      <c r="G1524" s="2">
        <v>57</v>
      </c>
      <c r="H1524" s="2">
        <v>5.3081230726089996E-4</v>
      </c>
      <c r="I1524" s="2">
        <v>5.9450978413220807E-4</v>
      </c>
      <c r="J1524" s="26" t="s">
        <v>688</v>
      </c>
    </row>
    <row r="1525" spans="1:10" ht="15.75" customHeight="1" x14ac:dyDescent="0.25">
      <c r="A1525" s="2" t="s">
        <v>756</v>
      </c>
      <c r="B1525" s="2" t="s">
        <v>331</v>
      </c>
      <c r="C1525" s="2">
        <v>2025</v>
      </c>
      <c r="D1525" s="2" t="s">
        <v>241</v>
      </c>
      <c r="E1525" s="2" t="s">
        <v>627</v>
      </c>
      <c r="F1525" s="2" t="s">
        <v>761</v>
      </c>
      <c r="G1525" s="2">
        <v>57</v>
      </c>
      <c r="H1525" s="2">
        <v>5.3081230726089996E-4</v>
      </c>
      <c r="I1525" s="2">
        <v>5.9450978413220807E-4</v>
      </c>
      <c r="J1525" s="26" t="s">
        <v>688</v>
      </c>
    </row>
    <row r="1526" spans="1:10" ht="15.75" customHeight="1" x14ac:dyDescent="0.25">
      <c r="A1526" s="2" t="s">
        <v>756</v>
      </c>
      <c r="B1526" s="2" t="s">
        <v>331</v>
      </c>
      <c r="C1526" s="2">
        <v>2025</v>
      </c>
      <c r="D1526" s="2" t="s">
        <v>241</v>
      </c>
      <c r="E1526" s="2" t="s">
        <v>627</v>
      </c>
      <c r="F1526" s="2" t="s">
        <v>759</v>
      </c>
      <c r="G1526" s="2">
        <v>59</v>
      </c>
      <c r="H1526" s="2">
        <v>4.0475008427170002E-4</v>
      </c>
      <c r="I1526" s="2">
        <v>4.5332009438430409E-4</v>
      </c>
      <c r="J1526" s="26" t="s">
        <v>689</v>
      </c>
    </row>
    <row r="1527" spans="1:10" ht="15.75" customHeight="1" x14ac:dyDescent="0.25">
      <c r="A1527" s="2" t="s">
        <v>756</v>
      </c>
      <c r="B1527" s="2" t="s">
        <v>331</v>
      </c>
      <c r="C1527" s="2">
        <v>2025</v>
      </c>
      <c r="D1527" s="2" t="s">
        <v>241</v>
      </c>
      <c r="E1527" s="2" t="s">
        <v>627</v>
      </c>
      <c r="F1527" s="2" t="s">
        <v>761</v>
      </c>
      <c r="G1527" s="2">
        <v>60</v>
      </c>
      <c r="H1527" s="2">
        <v>5.0301675219089996E-4</v>
      </c>
      <c r="I1527" s="2">
        <v>5.63378762453808E-4</v>
      </c>
      <c r="J1527" s="26" t="s">
        <v>688</v>
      </c>
    </row>
    <row r="1528" spans="1:10" ht="15.75" customHeight="1" x14ac:dyDescent="0.25">
      <c r="A1528" s="2" t="s">
        <v>756</v>
      </c>
      <c r="B1528" s="2" t="s">
        <v>331</v>
      </c>
      <c r="C1528" s="2">
        <v>2025</v>
      </c>
      <c r="D1528" s="2" t="s">
        <v>241</v>
      </c>
      <c r="E1528" s="2" t="s">
        <v>627</v>
      </c>
      <c r="F1528" s="2" t="s">
        <v>759</v>
      </c>
      <c r="G1528" s="2">
        <v>60</v>
      </c>
      <c r="H1528" s="2">
        <v>3.9805925916880001E-4</v>
      </c>
      <c r="I1528" s="2">
        <v>4.4582637026905605E-4</v>
      </c>
      <c r="J1528" s="26" t="s">
        <v>689</v>
      </c>
    </row>
    <row r="1529" spans="1:10" ht="15.75" customHeight="1" x14ac:dyDescent="0.25">
      <c r="A1529" s="2" t="s">
        <v>756</v>
      </c>
      <c r="B1529" s="2" t="s">
        <v>331</v>
      </c>
      <c r="C1529" s="2">
        <v>2025</v>
      </c>
      <c r="D1529" s="2" t="s">
        <v>241</v>
      </c>
      <c r="E1529" s="2" t="s">
        <v>627</v>
      </c>
      <c r="F1529" s="2" t="s">
        <v>758</v>
      </c>
      <c r="G1529" s="2">
        <v>60</v>
      </c>
      <c r="H1529" s="2">
        <v>5.0301675219089996E-4</v>
      </c>
      <c r="I1529" s="2">
        <v>5.63378762453808E-4</v>
      </c>
      <c r="J1529" s="26" t="s">
        <v>688</v>
      </c>
    </row>
    <row r="1530" spans="1:10" ht="15.75" customHeight="1" x14ac:dyDescent="0.25">
      <c r="A1530" s="2" t="s">
        <v>756</v>
      </c>
      <c r="B1530" s="2" t="s">
        <v>331</v>
      </c>
      <c r="C1530" s="2">
        <v>2025</v>
      </c>
      <c r="D1530" s="2" t="s">
        <v>241</v>
      </c>
      <c r="E1530" s="2" t="s">
        <v>627</v>
      </c>
      <c r="F1530" s="2" t="s">
        <v>757</v>
      </c>
      <c r="G1530" s="2">
        <v>61</v>
      </c>
      <c r="H1530" s="2">
        <v>8.4404889494180992E-3</v>
      </c>
      <c r="I1530" s="2">
        <v>9.4533476233482714E-3</v>
      </c>
      <c r="J1530" s="26" t="s">
        <v>688</v>
      </c>
    </row>
    <row r="1531" spans="1:10" ht="15.75" customHeight="1" x14ac:dyDescent="0.25">
      <c r="A1531" s="2" t="s">
        <v>756</v>
      </c>
      <c r="B1531" s="2" t="s">
        <v>331</v>
      </c>
      <c r="C1531" s="2">
        <v>2025</v>
      </c>
      <c r="D1531" s="2" t="s">
        <v>241</v>
      </c>
      <c r="E1531" s="2" t="s">
        <v>627</v>
      </c>
      <c r="F1531" s="2" t="s">
        <v>760</v>
      </c>
      <c r="G1531" s="2">
        <v>61</v>
      </c>
      <c r="H1531" s="2">
        <v>0.295444816350936</v>
      </c>
      <c r="I1531" s="2">
        <v>0.33089819431304834</v>
      </c>
      <c r="J1531" s="26" t="s">
        <v>689</v>
      </c>
    </row>
    <row r="1532" spans="1:10" ht="15.75" customHeight="1" x14ac:dyDescent="0.25">
      <c r="A1532" s="2" t="s">
        <v>756</v>
      </c>
      <c r="B1532" s="2" t="s">
        <v>331</v>
      </c>
      <c r="C1532" s="2">
        <v>2025</v>
      </c>
      <c r="D1532" s="2" t="s">
        <v>241</v>
      </c>
      <c r="E1532" s="2" t="s">
        <v>627</v>
      </c>
      <c r="F1532" s="2" t="s">
        <v>759</v>
      </c>
      <c r="G1532" s="2">
        <v>64</v>
      </c>
      <c r="H1532" s="2">
        <v>7.512614538427E-4</v>
      </c>
      <c r="I1532" s="2">
        <v>8.4141282830382412E-4</v>
      </c>
      <c r="J1532" s="26" t="s">
        <v>689</v>
      </c>
    </row>
    <row r="1533" spans="1:10" ht="15.75" customHeight="1" x14ac:dyDescent="0.25">
      <c r="A1533" s="2" t="s">
        <v>756</v>
      </c>
      <c r="B1533" s="2" t="s">
        <v>331</v>
      </c>
      <c r="C1533" s="2">
        <v>2025</v>
      </c>
      <c r="D1533" s="2" t="s">
        <v>241</v>
      </c>
      <c r="E1533" s="2" t="s">
        <v>627</v>
      </c>
      <c r="F1533" s="2" t="s">
        <v>757</v>
      </c>
      <c r="G1533" s="2">
        <v>64</v>
      </c>
      <c r="H1533" s="2">
        <v>8.0808196216822E-3</v>
      </c>
      <c r="I1533" s="2">
        <v>9.050517976284065E-3</v>
      </c>
      <c r="J1533" s="26" t="s">
        <v>688</v>
      </c>
    </row>
    <row r="1534" spans="1:10" ht="15.75" customHeight="1" x14ac:dyDescent="0.25">
      <c r="A1534" s="2" t="s">
        <v>756</v>
      </c>
      <c r="B1534" s="2" t="s">
        <v>331</v>
      </c>
      <c r="C1534" s="2">
        <v>2025</v>
      </c>
      <c r="D1534" s="2" t="s">
        <v>241</v>
      </c>
      <c r="E1534" s="2" t="s">
        <v>627</v>
      </c>
      <c r="F1534" s="2" t="s">
        <v>761</v>
      </c>
      <c r="G1534" s="2">
        <v>65</v>
      </c>
      <c r="H1534" s="2">
        <v>4.689160559792E-4</v>
      </c>
      <c r="I1534" s="2">
        <v>5.2518598269670402E-4</v>
      </c>
      <c r="J1534" s="26" t="s">
        <v>688</v>
      </c>
    </row>
    <row r="1535" spans="1:10" ht="15.75" customHeight="1" x14ac:dyDescent="0.25">
      <c r="A1535" s="2" t="s">
        <v>756</v>
      </c>
      <c r="B1535" s="2" t="s">
        <v>331</v>
      </c>
      <c r="C1535" s="2">
        <v>2025</v>
      </c>
      <c r="D1535" s="2" t="s">
        <v>241</v>
      </c>
      <c r="E1535" s="2" t="s">
        <v>627</v>
      </c>
      <c r="F1535" s="2" t="s">
        <v>758</v>
      </c>
      <c r="G1535" s="2">
        <v>65</v>
      </c>
      <c r="H1535" s="2">
        <v>4.689160559792E-4</v>
      </c>
      <c r="I1535" s="2">
        <v>5.2518598269670402E-4</v>
      </c>
      <c r="J1535" s="26" t="s">
        <v>688</v>
      </c>
    </row>
    <row r="1536" spans="1:10" ht="15.75" customHeight="1" x14ac:dyDescent="0.25">
      <c r="A1536" s="2" t="s">
        <v>756</v>
      </c>
      <c r="B1536" s="2" t="s">
        <v>331</v>
      </c>
      <c r="C1536" s="2">
        <v>2025</v>
      </c>
      <c r="D1536" s="2" t="s">
        <v>241</v>
      </c>
      <c r="E1536" s="2" t="s">
        <v>627</v>
      </c>
      <c r="F1536" s="2" t="s">
        <v>757</v>
      </c>
      <c r="G1536" s="2">
        <v>66</v>
      </c>
      <c r="H1536" s="2">
        <v>7.8563885763287995E-3</v>
      </c>
      <c r="I1536" s="2">
        <v>8.7991552054882561E-3</v>
      </c>
      <c r="J1536" s="26" t="s">
        <v>688</v>
      </c>
    </row>
    <row r="1537" spans="1:10" ht="15.75" customHeight="1" x14ac:dyDescent="0.25">
      <c r="A1537" s="2" t="s">
        <v>756</v>
      </c>
      <c r="B1537" s="2" t="s">
        <v>331</v>
      </c>
      <c r="C1537" s="2">
        <v>2025</v>
      </c>
      <c r="D1537" s="2" t="s">
        <v>241</v>
      </c>
      <c r="E1537" s="2" t="s">
        <v>627</v>
      </c>
      <c r="F1537" s="2" t="s">
        <v>759</v>
      </c>
      <c r="G1537" s="2">
        <v>66</v>
      </c>
      <c r="H1537" s="2">
        <v>3.6289944546300001E-4</v>
      </c>
      <c r="I1537" s="2">
        <v>4.0644737891856004E-4</v>
      </c>
      <c r="J1537" s="26" t="s">
        <v>689</v>
      </c>
    </row>
    <row r="1538" spans="1:10" ht="15.75" customHeight="1" x14ac:dyDescent="0.25">
      <c r="A1538" s="2" t="s">
        <v>756</v>
      </c>
      <c r="B1538" s="2" t="s">
        <v>331</v>
      </c>
      <c r="C1538" s="2">
        <v>2025</v>
      </c>
      <c r="D1538" s="2" t="s">
        <v>241</v>
      </c>
      <c r="E1538" s="2" t="s">
        <v>627</v>
      </c>
      <c r="F1538" s="2" t="s">
        <v>757</v>
      </c>
      <c r="G1538" s="2">
        <v>67</v>
      </c>
      <c r="H1538" s="2">
        <v>7.8184027224779008E-3</v>
      </c>
      <c r="I1538" s="2">
        <v>8.7566110491752499E-3</v>
      </c>
      <c r="J1538" s="26" t="s">
        <v>688</v>
      </c>
    </row>
    <row r="1539" spans="1:10" ht="15.75" customHeight="1" x14ac:dyDescent="0.25">
      <c r="A1539" s="2" t="s">
        <v>756</v>
      </c>
      <c r="B1539" s="2" t="s">
        <v>331</v>
      </c>
      <c r="C1539" s="2">
        <v>2025</v>
      </c>
      <c r="D1539" s="2" t="s">
        <v>241</v>
      </c>
      <c r="E1539" s="2" t="s">
        <v>627</v>
      </c>
      <c r="F1539" s="2" t="s">
        <v>758</v>
      </c>
      <c r="G1539" s="2">
        <v>68</v>
      </c>
      <c r="H1539" s="2">
        <v>4.4893441372549999E-4</v>
      </c>
      <c r="I1539" s="2">
        <v>5.0280654337256001E-4</v>
      </c>
      <c r="J1539" s="26" t="s">
        <v>688</v>
      </c>
    </row>
    <row r="1540" spans="1:10" ht="15.75" customHeight="1" x14ac:dyDescent="0.25">
      <c r="A1540" s="2" t="s">
        <v>756</v>
      </c>
      <c r="B1540" s="2" t="s">
        <v>331</v>
      </c>
      <c r="C1540" s="2">
        <v>2025</v>
      </c>
      <c r="D1540" s="2" t="s">
        <v>241</v>
      </c>
      <c r="E1540" s="2" t="s">
        <v>627</v>
      </c>
      <c r="F1540" s="2" t="s">
        <v>759</v>
      </c>
      <c r="G1540" s="2">
        <v>68</v>
      </c>
      <c r="H1540" s="2">
        <v>3.5278146970090001E-4</v>
      </c>
      <c r="I1540" s="2">
        <v>3.9511524606500802E-4</v>
      </c>
      <c r="J1540" s="26" t="s">
        <v>689</v>
      </c>
    </row>
    <row r="1541" spans="1:10" ht="15.75" customHeight="1" x14ac:dyDescent="0.25">
      <c r="A1541" s="2" t="s">
        <v>756</v>
      </c>
      <c r="B1541" s="2" t="s">
        <v>331</v>
      </c>
      <c r="C1541" s="2">
        <v>2025</v>
      </c>
      <c r="D1541" s="2" t="s">
        <v>241</v>
      </c>
      <c r="E1541" s="2" t="s">
        <v>627</v>
      </c>
      <c r="F1541" s="2" t="s">
        <v>761</v>
      </c>
      <c r="G1541" s="2">
        <v>68</v>
      </c>
      <c r="H1541" s="2">
        <v>4.4893441372549999E-4</v>
      </c>
      <c r="I1541" s="2">
        <v>5.0280654337256001E-4</v>
      </c>
      <c r="J1541" s="26" t="s">
        <v>688</v>
      </c>
    </row>
    <row r="1542" spans="1:10" ht="15.75" customHeight="1" x14ac:dyDescent="0.25">
      <c r="A1542" s="2" t="s">
        <v>756</v>
      </c>
      <c r="B1542" s="2" t="s">
        <v>331</v>
      </c>
      <c r="C1542" s="2">
        <v>2025</v>
      </c>
      <c r="D1542" s="2" t="s">
        <v>241</v>
      </c>
      <c r="E1542" s="2" t="s">
        <v>627</v>
      </c>
      <c r="F1542" s="2" t="s">
        <v>761</v>
      </c>
      <c r="G1542" s="2">
        <v>70</v>
      </c>
      <c r="H1542" s="2">
        <v>8.7082176469270003E-4</v>
      </c>
      <c r="I1542" s="2">
        <v>9.7532037645582409E-4</v>
      </c>
      <c r="J1542" s="26" t="s">
        <v>688</v>
      </c>
    </row>
    <row r="1543" spans="1:10" ht="15.75" customHeight="1" x14ac:dyDescent="0.25">
      <c r="A1543" s="2" t="s">
        <v>756</v>
      </c>
      <c r="B1543" s="2" t="s">
        <v>331</v>
      </c>
      <c r="C1543" s="2">
        <v>2025</v>
      </c>
      <c r="D1543" s="2" t="s">
        <v>241</v>
      </c>
      <c r="E1543" s="2" t="s">
        <v>627</v>
      </c>
      <c r="F1543" s="2" t="s">
        <v>757</v>
      </c>
      <c r="G1543" s="2">
        <v>70</v>
      </c>
      <c r="H1543" s="2">
        <v>7.5048818252981004E-3</v>
      </c>
      <c r="I1543" s="2">
        <v>8.4054676443338725E-3</v>
      </c>
      <c r="J1543" s="26" t="s">
        <v>688</v>
      </c>
    </row>
    <row r="1544" spans="1:10" ht="15.75" customHeight="1" x14ac:dyDescent="0.25">
      <c r="A1544" s="2" t="s">
        <v>756</v>
      </c>
      <c r="B1544" s="2" t="s">
        <v>331</v>
      </c>
      <c r="C1544" s="2">
        <v>2025</v>
      </c>
      <c r="D1544" s="2" t="s">
        <v>241</v>
      </c>
      <c r="E1544" s="2" t="s">
        <v>627</v>
      </c>
      <c r="F1544" s="2" t="s">
        <v>758</v>
      </c>
      <c r="G1544" s="2">
        <v>70</v>
      </c>
      <c r="H1544" s="2">
        <v>8.7082176469270003E-4</v>
      </c>
      <c r="I1544" s="2">
        <v>9.7532037645582409E-4</v>
      </c>
      <c r="J1544" s="26" t="s">
        <v>688</v>
      </c>
    </row>
    <row r="1545" spans="1:10" ht="15.75" customHeight="1" x14ac:dyDescent="0.25">
      <c r="A1545" s="2" t="s">
        <v>756</v>
      </c>
      <c r="B1545" s="2" t="s">
        <v>331</v>
      </c>
      <c r="C1545" s="2">
        <v>2025</v>
      </c>
      <c r="D1545" s="2" t="s">
        <v>241</v>
      </c>
      <c r="E1545" s="2" t="s">
        <v>627</v>
      </c>
      <c r="F1545" s="2" t="s">
        <v>757</v>
      </c>
      <c r="G1545" s="2">
        <v>72</v>
      </c>
      <c r="H1545" s="2">
        <v>7.2855018079281001E-3</v>
      </c>
      <c r="I1545" s="2">
        <v>8.1597620248794727E-3</v>
      </c>
      <c r="J1545" s="26" t="s">
        <v>688</v>
      </c>
    </row>
    <row r="1546" spans="1:10" ht="15.75" customHeight="1" x14ac:dyDescent="0.25">
      <c r="A1546" s="2" t="s">
        <v>756</v>
      </c>
      <c r="B1546" s="2" t="s">
        <v>331</v>
      </c>
      <c r="C1546" s="2">
        <v>2025</v>
      </c>
      <c r="D1546" s="2" t="s">
        <v>241</v>
      </c>
      <c r="E1546" s="2" t="s">
        <v>627</v>
      </c>
      <c r="F1546" s="2" t="s">
        <v>761</v>
      </c>
      <c r="G1546" s="2">
        <v>73</v>
      </c>
      <c r="H1546" s="2">
        <v>4.1693789535199999E-4</v>
      </c>
      <c r="I1546" s="2">
        <v>4.6697044279424E-4</v>
      </c>
      <c r="J1546" s="26" t="s">
        <v>688</v>
      </c>
    </row>
    <row r="1547" spans="1:10" ht="15.75" customHeight="1" x14ac:dyDescent="0.25">
      <c r="A1547" s="2" t="s">
        <v>756</v>
      </c>
      <c r="B1547" s="2" t="s">
        <v>331</v>
      </c>
      <c r="C1547" s="2">
        <v>2025</v>
      </c>
      <c r="D1547" s="2" t="s">
        <v>241</v>
      </c>
      <c r="E1547" s="2" t="s">
        <v>627</v>
      </c>
      <c r="F1547" s="2" t="s">
        <v>758</v>
      </c>
      <c r="G1547" s="2">
        <v>73</v>
      </c>
      <c r="H1547" s="2">
        <v>4.1693789535199999E-4</v>
      </c>
      <c r="I1547" s="2">
        <v>4.6697044279424E-4</v>
      </c>
      <c r="J1547" s="26" t="s">
        <v>688</v>
      </c>
    </row>
    <row r="1548" spans="1:10" ht="15.75" customHeight="1" x14ac:dyDescent="0.25">
      <c r="A1548" s="2" t="s">
        <v>756</v>
      </c>
      <c r="B1548" s="2" t="s">
        <v>331</v>
      </c>
      <c r="C1548" s="2">
        <v>2025</v>
      </c>
      <c r="D1548" s="2" t="s">
        <v>241</v>
      </c>
      <c r="E1548" s="2" t="s">
        <v>627</v>
      </c>
      <c r="F1548" s="2" t="s">
        <v>757</v>
      </c>
      <c r="G1548" s="2">
        <v>74</v>
      </c>
      <c r="H1548" s="2">
        <v>7.1650668978690997E-3</v>
      </c>
      <c r="I1548" s="2">
        <v>8.0248749256133928E-3</v>
      </c>
      <c r="J1548" s="26" t="s">
        <v>688</v>
      </c>
    </row>
    <row r="1549" spans="1:10" ht="15.75" customHeight="1" x14ac:dyDescent="0.25">
      <c r="A1549" s="2" t="s">
        <v>756</v>
      </c>
      <c r="B1549" s="2" t="s">
        <v>331</v>
      </c>
      <c r="C1549" s="2">
        <v>2025</v>
      </c>
      <c r="D1549" s="2" t="s">
        <v>241</v>
      </c>
      <c r="E1549" s="2" t="s">
        <v>627</v>
      </c>
      <c r="F1549" s="2" t="s">
        <v>761</v>
      </c>
      <c r="G1549" s="2">
        <v>76</v>
      </c>
      <c r="H1549" s="2">
        <v>4.0475008427170002E-4</v>
      </c>
      <c r="I1549" s="2">
        <v>4.5332009438430409E-4</v>
      </c>
      <c r="J1549" s="26" t="s">
        <v>688</v>
      </c>
    </row>
    <row r="1550" spans="1:10" ht="15.75" customHeight="1" x14ac:dyDescent="0.25">
      <c r="A1550" s="2" t="s">
        <v>756</v>
      </c>
      <c r="B1550" s="2" t="s">
        <v>331</v>
      </c>
      <c r="C1550" s="2">
        <v>2025</v>
      </c>
      <c r="D1550" s="2" t="s">
        <v>241</v>
      </c>
      <c r="E1550" s="2" t="s">
        <v>627</v>
      </c>
      <c r="F1550" s="2" t="s">
        <v>758</v>
      </c>
      <c r="G1550" s="2">
        <v>76</v>
      </c>
      <c r="H1550" s="2">
        <v>4.0475008427170002E-4</v>
      </c>
      <c r="I1550" s="2">
        <v>4.5332009438430409E-4</v>
      </c>
      <c r="J1550" s="26" t="s">
        <v>688</v>
      </c>
    </row>
    <row r="1551" spans="1:10" ht="15.75" customHeight="1" x14ac:dyDescent="0.25">
      <c r="A1551" s="2" t="s">
        <v>756</v>
      </c>
      <c r="B1551" s="2" t="s">
        <v>331</v>
      </c>
      <c r="C1551" s="2">
        <v>2025</v>
      </c>
      <c r="D1551" s="2" t="s">
        <v>241</v>
      </c>
      <c r="E1551" s="2" t="s">
        <v>627</v>
      </c>
      <c r="F1551" s="2" t="s">
        <v>761</v>
      </c>
      <c r="G1551" s="2">
        <v>77</v>
      </c>
      <c r="H1551" s="2">
        <v>3.9805925916880001E-4</v>
      </c>
      <c r="I1551" s="2">
        <v>4.4582637026905605E-4</v>
      </c>
      <c r="J1551" s="26" t="s">
        <v>688</v>
      </c>
    </row>
    <row r="1552" spans="1:10" ht="15.75" customHeight="1" x14ac:dyDescent="0.25">
      <c r="A1552" s="2" t="s">
        <v>756</v>
      </c>
      <c r="B1552" s="2" t="s">
        <v>331</v>
      </c>
      <c r="C1552" s="2">
        <v>2025</v>
      </c>
      <c r="D1552" s="2" t="s">
        <v>241</v>
      </c>
      <c r="E1552" s="2" t="s">
        <v>627</v>
      </c>
      <c r="F1552" s="2" t="s">
        <v>758</v>
      </c>
      <c r="G1552" s="2">
        <v>77</v>
      </c>
      <c r="H1552" s="2">
        <v>3.9805925916880001E-4</v>
      </c>
      <c r="I1552" s="2">
        <v>4.4582637026905605E-4</v>
      </c>
      <c r="J1552" s="26" t="s">
        <v>688</v>
      </c>
    </row>
    <row r="1553" spans="1:10" ht="15.75" customHeight="1" x14ac:dyDescent="0.25">
      <c r="A1553" s="2" t="s">
        <v>756</v>
      </c>
      <c r="B1553" s="2" t="s">
        <v>331</v>
      </c>
      <c r="C1553" s="2">
        <v>2025</v>
      </c>
      <c r="D1553" s="2" t="s">
        <v>241</v>
      </c>
      <c r="E1553" s="2" t="s">
        <v>627</v>
      </c>
      <c r="F1553" s="2" t="s">
        <v>757</v>
      </c>
      <c r="G1553" s="2">
        <v>78</v>
      </c>
      <c r="H1553" s="2">
        <v>6.7747184075415004E-3</v>
      </c>
      <c r="I1553" s="2">
        <v>7.5876846164464815E-3</v>
      </c>
      <c r="J1553" s="26" t="s">
        <v>688</v>
      </c>
    </row>
    <row r="1554" spans="1:10" ht="15.75" customHeight="1" x14ac:dyDescent="0.25">
      <c r="A1554" s="2" t="s">
        <v>756</v>
      </c>
      <c r="B1554" s="2" t="s">
        <v>331</v>
      </c>
      <c r="C1554" s="2">
        <v>2025</v>
      </c>
      <c r="D1554" s="2" t="s">
        <v>241</v>
      </c>
      <c r="E1554" s="2" t="s">
        <v>627</v>
      </c>
      <c r="F1554" s="2" t="s">
        <v>757</v>
      </c>
      <c r="G1554" s="2">
        <v>79</v>
      </c>
      <c r="H1554" s="2">
        <v>6.7479875870049E-3</v>
      </c>
      <c r="I1554" s="2">
        <v>7.5577460974454889E-3</v>
      </c>
      <c r="J1554" s="26" t="s">
        <v>688</v>
      </c>
    </row>
    <row r="1555" spans="1:10" ht="15.75" customHeight="1" x14ac:dyDescent="0.25">
      <c r="A1555" s="2" t="s">
        <v>756</v>
      </c>
      <c r="B1555" s="2" t="s">
        <v>331</v>
      </c>
      <c r="C1555" s="2">
        <v>2025</v>
      </c>
      <c r="D1555" s="2" t="s">
        <v>241</v>
      </c>
      <c r="E1555" s="2" t="s">
        <v>627</v>
      </c>
      <c r="F1555" s="2" t="s">
        <v>758</v>
      </c>
      <c r="G1555" s="2">
        <v>82</v>
      </c>
      <c r="H1555" s="2">
        <v>7.512614538427E-4</v>
      </c>
      <c r="I1555" s="2">
        <v>8.4141282830382412E-4</v>
      </c>
      <c r="J1555" s="26" t="s">
        <v>688</v>
      </c>
    </row>
    <row r="1556" spans="1:10" ht="15.75" customHeight="1" x14ac:dyDescent="0.25">
      <c r="A1556" s="2" t="s">
        <v>756</v>
      </c>
      <c r="B1556" s="2" t="s">
        <v>331</v>
      </c>
      <c r="C1556" s="2">
        <v>2025</v>
      </c>
      <c r="D1556" s="2" t="s">
        <v>241</v>
      </c>
      <c r="E1556" s="2" t="s">
        <v>627</v>
      </c>
      <c r="F1556" s="2" t="s">
        <v>757</v>
      </c>
      <c r="G1556" s="2">
        <v>82</v>
      </c>
      <c r="H1556" s="2">
        <v>6.5321899019181997E-3</v>
      </c>
      <c r="I1556" s="2">
        <v>7.3160526901483846E-3</v>
      </c>
      <c r="J1556" s="26" t="s">
        <v>688</v>
      </c>
    </row>
    <row r="1557" spans="1:10" ht="15.75" customHeight="1" x14ac:dyDescent="0.25">
      <c r="A1557" s="2" t="s">
        <v>756</v>
      </c>
      <c r="B1557" s="2" t="s">
        <v>331</v>
      </c>
      <c r="C1557" s="2">
        <v>2025</v>
      </c>
      <c r="D1557" s="2" t="s">
        <v>241</v>
      </c>
      <c r="E1557" s="2" t="s">
        <v>627</v>
      </c>
      <c r="F1557" s="2" t="s">
        <v>761</v>
      </c>
      <c r="G1557" s="2">
        <v>82</v>
      </c>
      <c r="H1557" s="2">
        <v>7.512614538427E-4</v>
      </c>
      <c r="I1557" s="2">
        <v>8.4141282830382412E-4</v>
      </c>
      <c r="J1557" s="26" t="s">
        <v>688</v>
      </c>
    </row>
    <row r="1558" spans="1:10" ht="15.75" customHeight="1" x14ac:dyDescent="0.25">
      <c r="A1558" s="2" t="s">
        <v>756</v>
      </c>
      <c r="B1558" s="2" t="s">
        <v>331</v>
      </c>
      <c r="C1558" s="2">
        <v>2025</v>
      </c>
      <c r="D1558" s="2" t="s">
        <v>241</v>
      </c>
      <c r="E1558" s="2" t="s">
        <v>627</v>
      </c>
      <c r="F1558" s="2" t="s">
        <v>757</v>
      </c>
      <c r="G1558" s="2">
        <v>84</v>
      </c>
      <c r="H1558" s="2">
        <v>6.3500665128230997E-3</v>
      </c>
      <c r="I1558" s="2">
        <v>7.1120744943618721E-3</v>
      </c>
      <c r="J1558" s="26" t="s">
        <v>688</v>
      </c>
    </row>
    <row r="1559" spans="1:10" ht="15.75" customHeight="1" x14ac:dyDescent="0.25">
      <c r="A1559" s="2" t="s">
        <v>756</v>
      </c>
      <c r="B1559" s="2" t="s">
        <v>331</v>
      </c>
      <c r="C1559" s="2">
        <v>2025</v>
      </c>
      <c r="D1559" s="2" t="s">
        <v>241</v>
      </c>
      <c r="E1559" s="2" t="s">
        <v>627</v>
      </c>
      <c r="F1559" s="2" t="s">
        <v>761</v>
      </c>
      <c r="G1559" s="2">
        <v>85</v>
      </c>
      <c r="H1559" s="2">
        <v>3.6289944546300001E-4</v>
      </c>
      <c r="I1559" s="2">
        <v>4.0644737891856004E-4</v>
      </c>
      <c r="J1559" s="26" t="s">
        <v>688</v>
      </c>
    </row>
    <row r="1560" spans="1:10" ht="15.75" customHeight="1" x14ac:dyDescent="0.25">
      <c r="A1560" s="2" t="s">
        <v>756</v>
      </c>
      <c r="B1560" s="2" t="s">
        <v>331</v>
      </c>
      <c r="C1560" s="2">
        <v>2025</v>
      </c>
      <c r="D1560" s="2" t="s">
        <v>241</v>
      </c>
      <c r="E1560" s="2" t="s">
        <v>627</v>
      </c>
      <c r="F1560" s="2" t="s">
        <v>758</v>
      </c>
      <c r="G1560" s="2">
        <v>85</v>
      </c>
      <c r="H1560" s="2">
        <v>3.6289944546300001E-4</v>
      </c>
      <c r="I1560" s="2">
        <v>4.0644737891856004E-4</v>
      </c>
      <c r="J1560" s="26" t="s">
        <v>688</v>
      </c>
    </row>
    <row r="1561" spans="1:10" ht="15.75" customHeight="1" x14ac:dyDescent="0.25">
      <c r="A1561" s="2" t="s">
        <v>756</v>
      </c>
      <c r="B1561" s="2" t="s">
        <v>331</v>
      </c>
      <c r="C1561" s="2">
        <v>2025</v>
      </c>
      <c r="D1561" s="2" t="s">
        <v>241</v>
      </c>
      <c r="E1561" s="2" t="s">
        <v>627</v>
      </c>
      <c r="F1561" s="2" t="s">
        <v>758</v>
      </c>
      <c r="G1561" s="2">
        <v>88</v>
      </c>
      <c r="H1561" s="2">
        <v>3.5278146970090001E-4</v>
      </c>
      <c r="I1561" s="2">
        <v>3.9511524606500802E-4</v>
      </c>
      <c r="J1561" s="26" t="s">
        <v>688</v>
      </c>
    </row>
    <row r="1562" spans="1:10" ht="15.75" customHeight="1" x14ac:dyDescent="0.25">
      <c r="A1562" s="2" t="s">
        <v>756</v>
      </c>
      <c r="B1562" s="2" t="s">
        <v>331</v>
      </c>
      <c r="C1562" s="2">
        <v>2025</v>
      </c>
      <c r="D1562" s="2" t="s">
        <v>241</v>
      </c>
      <c r="E1562" s="2" t="s">
        <v>627</v>
      </c>
      <c r="F1562" s="2" t="s">
        <v>761</v>
      </c>
      <c r="G1562" s="2">
        <v>88</v>
      </c>
      <c r="H1562" s="2">
        <v>3.5278146970090001E-4</v>
      </c>
      <c r="I1562" s="2">
        <v>3.9511524606500802E-4</v>
      </c>
      <c r="J1562" s="26" t="s">
        <v>688</v>
      </c>
    </row>
    <row r="1563" spans="1:10" ht="15.75" customHeight="1" x14ac:dyDescent="0.25">
      <c r="A1563" s="2" t="s">
        <v>756</v>
      </c>
      <c r="B1563" s="2" t="s">
        <v>331</v>
      </c>
      <c r="C1563" s="2">
        <v>2025</v>
      </c>
      <c r="D1563" s="2" t="s">
        <v>241</v>
      </c>
      <c r="E1563" s="2" t="s">
        <v>627</v>
      </c>
      <c r="F1563" s="2" t="s">
        <v>761</v>
      </c>
      <c r="G1563" s="2">
        <v>100000</v>
      </c>
      <c r="H1563" s="40">
        <v>9.9999999999999998E-13</v>
      </c>
      <c r="I1563" s="2">
        <v>1.1200000000000001E-12</v>
      </c>
      <c r="J1563" s="26" t="s">
        <v>688</v>
      </c>
    </row>
    <row r="1564" spans="1:10" ht="15.75" customHeight="1" x14ac:dyDescent="0.25">
      <c r="A1564" s="2" t="s">
        <v>756</v>
      </c>
      <c r="B1564" s="2" t="s">
        <v>331</v>
      </c>
      <c r="C1564" s="2">
        <v>2030</v>
      </c>
      <c r="D1564" s="2" t="s">
        <v>241</v>
      </c>
      <c r="E1564" s="2" t="s">
        <v>627</v>
      </c>
      <c r="F1564" s="2" t="s">
        <v>763</v>
      </c>
      <c r="G1564" s="2">
        <v>-100000</v>
      </c>
      <c r="H1564" s="2">
        <v>0</v>
      </c>
      <c r="I1564" s="2">
        <v>0</v>
      </c>
      <c r="J1564" s="26" t="s">
        <v>688</v>
      </c>
    </row>
    <row r="1565" spans="1:10" ht="15.75" customHeight="1" x14ac:dyDescent="0.25">
      <c r="A1565" s="2" t="s">
        <v>756</v>
      </c>
      <c r="B1565" s="2" t="s">
        <v>331</v>
      </c>
      <c r="C1565" s="2">
        <v>2030</v>
      </c>
      <c r="D1565" s="2" t="s">
        <v>241</v>
      </c>
      <c r="E1565" s="2" t="s">
        <v>627</v>
      </c>
      <c r="F1565" s="2" t="s">
        <v>763</v>
      </c>
      <c r="G1565" s="2">
        <v>-9</v>
      </c>
      <c r="H1565" s="2">
        <v>0</v>
      </c>
      <c r="I1565" s="2">
        <v>0</v>
      </c>
      <c r="J1565" s="26" t="s">
        <v>688</v>
      </c>
    </row>
    <row r="1566" spans="1:10" ht="15.75" customHeight="1" x14ac:dyDescent="0.25">
      <c r="A1566" s="2" t="s">
        <v>756</v>
      </c>
      <c r="B1566" s="2" t="s">
        <v>331</v>
      </c>
      <c r="C1566" s="2">
        <v>2030</v>
      </c>
      <c r="D1566" s="2" t="s">
        <v>241</v>
      </c>
      <c r="E1566" s="2" t="s">
        <v>627</v>
      </c>
      <c r="F1566" s="2" t="s">
        <v>763</v>
      </c>
      <c r="G1566" s="2">
        <v>-9</v>
      </c>
      <c r="H1566" s="2">
        <v>0.88073667883872897</v>
      </c>
      <c r="I1566" s="2">
        <v>0.98642508029937659</v>
      </c>
      <c r="J1566" s="26" t="s">
        <v>688</v>
      </c>
    </row>
    <row r="1567" spans="1:10" ht="15.75" customHeight="1" x14ac:dyDescent="0.25">
      <c r="A1567" s="2" t="s">
        <v>756</v>
      </c>
      <c r="B1567" s="2" t="s">
        <v>331</v>
      </c>
      <c r="C1567" s="2">
        <v>2030</v>
      </c>
      <c r="D1567" s="2" t="s">
        <v>241</v>
      </c>
      <c r="E1567" s="2" t="s">
        <v>627</v>
      </c>
      <c r="F1567" s="2" t="s">
        <v>757</v>
      </c>
      <c r="G1567" s="2">
        <v>-6</v>
      </c>
      <c r="H1567" s="2">
        <v>1.3637366145849199</v>
      </c>
      <c r="I1567" s="2">
        <v>1.5273850083351104</v>
      </c>
      <c r="J1567" s="26" t="s">
        <v>688</v>
      </c>
    </row>
    <row r="1568" spans="1:10" ht="15.75" customHeight="1" x14ac:dyDescent="0.25">
      <c r="A1568" s="2" t="s">
        <v>756</v>
      </c>
      <c r="B1568" s="2" t="s">
        <v>331</v>
      </c>
      <c r="C1568" s="2">
        <v>2030</v>
      </c>
      <c r="D1568" s="2" t="s">
        <v>241</v>
      </c>
      <c r="E1568" s="2" t="s">
        <v>627</v>
      </c>
      <c r="F1568" s="2" t="s">
        <v>757</v>
      </c>
      <c r="G1568" s="2">
        <v>-5</v>
      </c>
      <c r="H1568" s="2">
        <v>0.30116426944732599</v>
      </c>
      <c r="I1568" s="2">
        <v>0.33730398178100512</v>
      </c>
      <c r="J1568" s="26" t="s">
        <v>688</v>
      </c>
    </row>
    <row r="1569" spans="1:10" ht="15.75" customHeight="1" x14ac:dyDescent="0.25">
      <c r="A1569" s="2" t="s">
        <v>756</v>
      </c>
      <c r="B1569" s="2" t="s">
        <v>331</v>
      </c>
      <c r="C1569" s="2">
        <v>2030</v>
      </c>
      <c r="D1569" s="2" t="s">
        <v>241</v>
      </c>
      <c r="E1569" s="2" t="s">
        <v>627</v>
      </c>
      <c r="F1569" s="2" t="s">
        <v>757</v>
      </c>
      <c r="G1569" s="2">
        <v>-4</v>
      </c>
      <c r="H1569" s="2">
        <v>0.22957424074411301</v>
      </c>
      <c r="I1569" s="2">
        <v>0.2571231496334066</v>
      </c>
      <c r="J1569" s="26" t="s">
        <v>688</v>
      </c>
    </row>
    <row r="1570" spans="1:10" ht="15.75" customHeight="1" x14ac:dyDescent="0.25">
      <c r="A1570" s="2" t="s">
        <v>756</v>
      </c>
      <c r="B1570" s="2" t="s">
        <v>331</v>
      </c>
      <c r="C1570" s="2">
        <v>2030</v>
      </c>
      <c r="D1570" s="2" t="s">
        <v>241</v>
      </c>
      <c r="E1570" s="2" t="s">
        <v>627</v>
      </c>
      <c r="F1570" s="2" t="s">
        <v>758</v>
      </c>
      <c r="G1570" s="2">
        <v>-3</v>
      </c>
      <c r="H1570" s="2">
        <v>0.104262479580938</v>
      </c>
      <c r="I1570" s="2">
        <v>0.11677397713065057</v>
      </c>
      <c r="J1570" s="26" t="s">
        <v>688</v>
      </c>
    </row>
    <row r="1571" spans="1:10" ht="15.75" customHeight="1" x14ac:dyDescent="0.25">
      <c r="A1571" s="2" t="s">
        <v>756</v>
      </c>
      <c r="B1571" s="2" t="s">
        <v>331</v>
      </c>
      <c r="C1571" s="2">
        <v>2030</v>
      </c>
      <c r="D1571" s="2" t="s">
        <v>241</v>
      </c>
      <c r="E1571" s="2" t="s">
        <v>627</v>
      </c>
      <c r="F1571" s="2" t="s">
        <v>757</v>
      </c>
      <c r="G1571" s="2">
        <v>-3</v>
      </c>
      <c r="H1571" s="2">
        <v>0.30815803259611102</v>
      </c>
      <c r="I1571" s="2">
        <v>0.3451369965076444</v>
      </c>
      <c r="J1571" s="26" t="s">
        <v>688</v>
      </c>
    </row>
    <row r="1572" spans="1:10" ht="15.75" customHeight="1" x14ac:dyDescent="0.25">
      <c r="A1572" s="2" t="s">
        <v>756</v>
      </c>
      <c r="B1572" s="2" t="s">
        <v>331</v>
      </c>
      <c r="C1572" s="2">
        <v>2030</v>
      </c>
      <c r="D1572" s="2" t="s">
        <v>241</v>
      </c>
      <c r="E1572" s="2" t="s">
        <v>627</v>
      </c>
      <c r="F1572" s="2" t="s">
        <v>757</v>
      </c>
      <c r="G1572" s="2">
        <v>-2</v>
      </c>
      <c r="H1572" s="2">
        <v>0.31646881997585302</v>
      </c>
      <c r="I1572" s="2">
        <v>0.35444507837295541</v>
      </c>
      <c r="J1572" s="26" t="s">
        <v>688</v>
      </c>
    </row>
    <row r="1573" spans="1:10" ht="15.75" customHeight="1" x14ac:dyDescent="0.25">
      <c r="A1573" s="2" t="s">
        <v>756</v>
      </c>
      <c r="B1573" s="2" t="s">
        <v>331</v>
      </c>
      <c r="C1573" s="2">
        <v>2030</v>
      </c>
      <c r="D1573" s="2" t="s">
        <v>241</v>
      </c>
      <c r="E1573" s="2" t="s">
        <v>627</v>
      </c>
      <c r="F1573" s="2" t="s">
        <v>758</v>
      </c>
      <c r="G1573" s="2">
        <v>-2</v>
      </c>
      <c r="H1573" s="2">
        <v>4.9491961020976298E-2</v>
      </c>
      <c r="I1573" s="2">
        <v>5.5430996343493459E-2</v>
      </c>
      <c r="J1573" s="26" t="s">
        <v>688</v>
      </c>
    </row>
    <row r="1574" spans="1:10" ht="15.75" customHeight="1" x14ac:dyDescent="0.25">
      <c r="A1574" s="2" t="s">
        <v>756</v>
      </c>
      <c r="B1574" s="2" t="s">
        <v>331</v>
      </c>
      <c r="C1574" s="2">
        <v>2030</v>
      </c>
      <c r="D1574" s="2" t="s">
        <v>241</v>
      </c>
      <c r="E1574" s="2" t="s">
        <v>627</v>
      </c>
      <c r="F1574" s="2" t="s">
        <v>757</v>
      </c>
      <c r="G1574" s="2">
        <v>-1</v>
      </c>
      <c r="H1574" s="2">
        <v>0.21423231065273199</v>
      </c>
      <c r="I1574" s="2">
        <v>0.23994018793105984</v>
      </c>
      <c r="J1574" s="26" t="s">
        <v>688</v>
      </c>
    </row>
    <row r="1575" spans="1:10" ht="15.75" customHeight="1" x14ac:dyDescent="0.25">
      <c r="A1575" s="2" t="s">
        <v>756</v>
      </c>
      <c r="B1575" s="2" t="s">
        <v>331</v>
      </c>
      <c r="C1575" s="2">
        <v>2030</v>
      </c>
      <c r="D1575" s="2" t="s">
        <v>241</v>
      </c>
      <c r="E1575" s="2" t="s">
        <v>627</v>
      </c>
      <c r="F1575" s="2" t="s">
        <v>758</v>
      </c>
      <c r="G1575" s="2">
        <v>-1</v>
      </c>
      <c r="H1575" s="2">
        <v>0.22307249018922401</v>
      </c>
      <c r="I1575" s="2">
        <v>0.24984118901193092</v>
      </c>
      <c r="J1575" s="26" t="s">
        <v>688</v>
      </c>
    </row>
    <row r="1576" spans="1:10" ht="15.75" customHeight="1" x14ac:dyDescent="0.25">
      <c r="A1576" s="2" t="s">
        <v>756</v>
      </c>
      <c r="B1576" s="2" t="s">
        <v>331</v>
      </c>
      <c r="C1576" s="2">
        <v>2030</v>
      </c>
      <c r="D1576" s="2" t="s">
        <v>241</v>
      </c>
      <c r="E1576" s="2" t="s">
        <v>627</v>
      </c>
      <c r="F1576" s="2" t="s">
        <v>757</v>
      </c>
      <c r="G1576" s="2">
        <v>0</v>
      </c>
      <c r="H1576" s="2">
        <v>0.30327114835381502</v>
      </c>
      <c r="I1576" s="2">
        <v>0.33966368615627285</v>
      </c>
      <c r="J1576" s="26" t="s">
        <v>688</v>
      </c>
    </row>
    <row r="1577" spans="1:10" ht="15.75" customHeight="1" x14ac:dyDescent="0.25">
      <c r="A1577" s="2" t="s">
        <v>756</v>
      </c>
      <c r="B1577" s="2" t="s">
        <v>331</v>
      </c>
      <c r="C1577" s="2">
        <v>2030</v>
      </c>
      <c r="D1577" s="2" t="s">
        <v>241</v>
      </c>
      <c r="E1577" s="2" t="s">
        <v>627</v>
      </c>
      <c r="F1577" s="2" t="s">
        <v>758</v>
      </c>
      <c r="G1577" s="2">
        <v>0</v>
      </c>
      <c r="H1577" s="2">
        <v>0.14914932148530999</v>
      </c>
      <c r="I1577" s="2">
        <v>0.16704724006354721</v>
      </c>
      <c r="J1577" s="26" t="s">
        <v>688</v>
      </c>
    </row>
    <row r="1578" spans="1:10" ht="15.75" customHeight="1" x14ac:dyDescent="0.25">
      <c r="A1578" s="2" t="s">
        <v>756</v>
      </c>
      <c r="B1578" s="2" t="s">
        <v>331</v>
      </c>
      <c r="C1578" s="2">
        <v>2030</v>
      </c>
      <c r="D1578" s="2" t="s">
        <v>241</v>
      </c>
      <c r="E1578" s="2" t="s">
        <v>627</v>
      </c>
      <c r="F1578" s="2" t="s">
        <v>761</v>
      </c>
      <c r="G1578" s="2">
        <v>1</v>
      </c>
      <c r="H1578" s="2">
        <v>0.174059605924412</v>
      </c>
      <c r="I1578" s="2">
        <v>0.19494675863534144</v>
      </c>
      <c r="J1578" s="26" t="s">
        <v>688</v>
      </c>
    </row>
    <row r="1579" spans="1:10" ht="15.75" customHeight="1" x14ac:dyDescent="0.25">
      <c r="A1579" s="2" t="s">
        <v>756</v>
      </c>
      <c r="B1579" s="2" t="s">
        <v>331</v>
      </c>
      <c r="C1579" s="2">
        <v>2030</v>
      </c>
      <c r="D1579" s="2" t="s">
        <v>241</v>
      </c>
      <c r="E1579" s="2" t="s">
        <v>627</v>
      </c>
      <c r="F1579" s="2" t="s">
        <v>760</v>
      </c>
      <c r="G1579" s="2">
        <v>1</v>
      </c>
      <c r="H1579" s="2">
        <v>5.1189299114048401</v>
      </c>
      <c r="I1579" s="2">
        <v>5.7332015007734212</v>
      </c>
      <c r="J1579" s="26" t="s">
        <v>689</v>
      </c>
    </row>
    <row r="1580" spans="1:10" ht="15.75" customHeight="1" x14ac:dyDescent="0.25">
      <c r="A1580" s="2" t="s">
        <v>756</v>
      </c>
      <c r="B1580" s="2" t="s">
        <v>331</v>
      </c>
      <c r="C1580" s="2">
        <v>2030</v>
      </c>
      <c r="D1580" s="2" t="s">
        <v>241</v>
      </c>
      <c r="E1580" s="2" t="s">
        <v>627</v>
      </c>
      <c r="F1580" s="2" t="s">
        <v>759</v>
      </c>
      <c r="G1580" s="2">
        <v>1</v>
      </c>
      <c r="H1580" s="2">
        <v>6.1259945854544598E-2</v>
      </c>
      <c r="I1580" s="2">
        <v>6.8611139357089956E-2</v>
      </c>
      <c r="J1580" s="26" t="s">
        <v>689</v>
      </c>
    </row>
    <row r="1581" spans="1:10" ht="15.75" customHeight="1" x14ac:dyDescent="0.25">
      <c r="A1581" s="2" t="s">
        <v>756</v>
      </c>
      <c r="B1581" s="2" t="s">
        <v>331</v>
      </c>
      <c r="C1581" s="2">
        <v>2030</v>
      </c>
      <c r="D1581" s="2" t="s">
        <v>241</v>
      </c>
      <c r="E1581" s="2" t="s">
        <v>627</v>
      </c>
      <c r="F1581" s="2" t="s">
        <v>760</v>
      </c>
      <c r="G1581" s="2">
        <v>2</v>
      </c>
      <c r="H1581" s="2">
        <v>7.80538945272564</v>
      </c>
      <c r="I1581" s="2">
        <v>8.742036187052717</v>
      </c>
      <c r="J1581" s="26" t="s">
        <v>689</v>
      </c>
    </row>
    <row r="1582" spans="1:10" ht="15.75" customHeight="1" x14ac:dyDescent="0.25">
      <c r="A1582" s="2" t="s">
        <v>756</v>
      </c>
      <c r="B1582" s="2" t="s">
        <v>331</v>
      </c>
      <c r="C1582" s="2">
        <v>2030</v>
      </c>
      <c r="D1582" s="2" t="s">
        <v>241</v>
      </c>
      <c r="E1582" s="2" t="s">
        <v>627</v>
      </c>
      <c r="F1582" s="2" t="s">
        <v>757</v>
      </c>
      <c r="G1582" s="2">
        <v>2</v>
      </c>
      <c r="H1582" s="2">
        <v>0.19576346874236999</v>
      </c>
      <c r="I1582" s="2">
        <v>0.21925508499145441</v>
      </c>
      <c r="J1582" s="26" t="s">
        <v>688</v>
      </c>
    </row>
    <row r="1583" spans="1:10" ht="15.75" customHeight="1" x14ac:dyDescent="0.25">
      <c r="A1583" s="2" t="s">
        <v>756</v>
      </c>
      <c r="B1583" s="2" t="s">
        <v>331</v>
      </c>
      <c r="C1583" s="2">
        <v>2030</v>
      </c>
      <c r="D1583" s="2" t="s">
        <v>241</v>
      </c>
      <c r="E1583" s="2" t="s">
        <v>627</v>
      </c>
      <c r="F1583" s="2" t="s">
        <v>759</v>
      </c>
      <c r="G1583" s="2">
        <v>2</v>
      </c>
      <c r="H1583" s="2">
        <v>0.13697934430092501</v>
      </c>
      <c r="I1583" s="2">
        <v>0.15341686561703602</v>
      </c>
      <c r="J1583" s="26" t="s">
        <v>689</v>
      </c>
    </row>
    <row r="1584" spans="1:10" ht="15.75" customHeight="1" x14ac:dyDescent="0.25">
      <c r="A1584" s="2" t="s">
        <v>756</v>
      </c>
      <c r="B1584" s="2" t="s">
        <v>331</v>
      </c>
      <c r="C1584" s="2">
        <v>2030</v>
      </c>
      <c r="D1584" s="2" t="s">
        <v>241</v>
      </c>
      <c r="E1584" s="2" t="s">
        <v>627</v>
      </c>
      <c r="F1584" s="2" t="s">
        <v>761</v>
      </c>
      <c r="G1584" s="2">
        <v>2</v>
      </c>
      <c r="H1584" s="2">
        <v>1.5912844100967001E-2</v>
      </c>
      <c r="I1584" s="2">
        <v>1.7822385393083041E-2</v>
      </c>
      <c r="J1584" s="26" t="s">
        <v>688</v>
      </c>
    </row>
    <row r="1585" spans="1:10" ht="15.75" customHeight="1" x14ac:dyDescent="0.25">
      <c r="A1585" s="2" t="s">
        <v>756</v>
      </c>
      <c r="B1585" s="2" t="s">
        <v>331</v>
      </c>
      <c r="C1585" s="2">
        <v>2030</v>
      </c>
      <c r="D1585" s="2" t="s">
        <v>241</v>
      </c>
      <c r="E1585" s="2" t="s">
        <v>627</v>
      </c>
      <c r="F1585" s="2" t="s">
        <v>760</v>
      </c>
      <c r="G1585" s="2">
        <v>3</v>
      </c>
      <c r="H1585" s="2">
        <v>2.55509243160486</v>
      </c>
      <c r="I1585" s="2">
        <v>2.8617035233974435</v>
      </c>
      <c r="J1585" s="26" t="s">
        <v>689</v>
      </c>
    </row>
    <row r="1586" spans="1:10" ht="15.75" customHeight="1" x14ac:dyDescent="0.25">
      <c r="A1586" s="2" t="s">
        <v>756</v>
      </c>
      <c r="B1586" s="2" t="s">
        <v>331</v>
      </c>
      <c r="C1586" s="2">
        <v>2030</v>
      </c>
      <c r="D1586" s="2" t="s">
        <v>241</v>
      </c>
      <c r="E1586" s="2" t="s">
        <v>627</v>
      </c>
      <c r="F1586" s="2" t="s">
        <v>757</v>
      </c>
      <c r="G1586" s="2">
        <v>3</v>
      </c>
      <c r="H1586" s="2">
        <v>9.0667720884084702E-2</v>
      </c>
      <c r="I1586" s="2">
        <v>0.10154784739017488</v>
      </c>
      <c r="J1586" s="26" t="s">
        <v>688</v>
      </c>
    </row>
    <row r="1587" spans="1:10" ht="15.75" customHeight="1" x14ac:dyDescent="0.25">
      <c r="A1587" s="2" t="s">
        <v>756</v>
      </c>
      <c r="B1587" s="2" t="s">
        <v>331</v>
      </c>
      <c r="C1587" s="2">
        <v>2030</v>
      </c>
      <c r="D1587" s="2" t="s">
        <v>241</v>
      </c>
      <c r="E1587" s="2" t="s">
        <v>627</v>
      </c>
      <c r="F1587" s="2" t="s">
        <v>761</v>
      </c>
      <c r="G1587" s="2">
        <v>3</v>
      </c>
      <c r="H1587" s="2">
        <v>1.3972394401207599E-2</v>
      </c>
      <c r="I1587" s="2">
        <v>1.5649081729352511E-2</v>
      </c>
      <c r="J1587" s="26" t="s">
        <v>688</v>
      </c>
    </row>
    <row r="1588" spans="1:10" ht="15.75" customHeight="1" x14ac:dyDescent="0.25">
      <c r="A1588" s="2" t="s">
        <v>756</v>
      </c>
      <c r="B1588" s="2" t="s">
        <v>331</v>
      </c>
      <c r="C1588" s="2">
        <v>2030</v>
      </c>
      <c r="D1588" s="2" t="s">
        <v>241</v>
      </c>
      <c r="E1588" s="2" t="s">
        <v>627</v>
      </c>
      <c r="F1588" s="2" t="s">
        <v>762</v>
      </c>
      <c r="G1588" s="2">
        <v>3</v>
      </c>
      <c r="H1588" s="2">
        <v>2.9857654124498399E-2</v>
      </c>
      <c r="I1588" s="2">
        <v>3.3440572619438211E-2</v>
      </c>
      <c r="J1588" s="26" t="s">
        <v>689</v>
      </c>
    </row>
    <row r="1589" spans="1:10" ht="15.75" customHeight="1" x14ac:dyDescent="0.25">
      <c r="A1589" s="2" t="s">
        <v>756</v>
      </c>
      <c r="B1589" s="2" t="s">
        <v>331</v>
      </c>
      <c r="C1589" s="2">
        <v>2030</v>
      </c>
      <c r="D1589" s="2" t="s">
        <v>241</v>
      </c>
      <c r="E1589" s="2" t="s">
        <v>627</v>
      </c>
      <c r="F1589" s="2" t="s">
        <v>759</v>
      </c>
      <c r="G1589" s="2">
        <v>3</v>
      </c>
      <c r="H1589" s="2">
        <v>0.114791509229689</v>
      </c>
      <c r="I1589" s="2">
        <v>0.1285664903372517</v>
      </c>
      <c r="J1589" s="26" t="s">
        <v>689</v>
      </c>
    </row>
    <row r="1590" spans="1:10" ht="15.75" customHeight="1" x14ac:dyDescent="0.25">
      <c r="A1590" s="2" t="s">
        <v>756</v>
      </c>
      <c r="B1590" s="2" t="s">
        <v>331</v>
      </c>
      <c r="C1590" s="2">
        <v>2030</v>
      </c>
      <c r="D1590" s="2" t="s">
        <v>241</v>
      </c>
      <c r="E1590" s="2" t="s">
        <v>627</v>
      </c>
      <c r="F1590" s="2" t="s">
        <v>760</v>
      </c>
      <c r="G1590" s="2">
        <v>4</v>
      </c>
      <c r="H1590" s="2">
        <v>0.33101867884397501</v>
      </c>
      <c r="I1590" s="2">
        <v>0.37074092030525208</v>
      </c>
      <c r="J1590" s="26" t="s">
        <v>689</v>
      </c>
    </row>
    <row r="1591" spans="1:10" ht="15.75" customHeight="1" x14ac:dyDescent="0.25">
      <c r="A1591" s="2" t="s">
        <v>756</v>
      </c>
      <c r="B1591" s="2" t="s">
        <v>331</v>
      </c>
      <c r="C1591" s="2">
        <v>2030</v>
      </c>
      <c r="D1591" s="2" t="s">
        <v>241</v>
      </c>
      <c r="E1591" s="2" t="s">
        <v>627</v>
      </c>
      <c r="F1591" s="2" t="s">
        <v>761</v>
      </c>
      <c r="G1591" s="2">
        <v>4</v>
      </c>
      <c r="H1591" s="2">
        <v>7.6525186887011001E-3</v>
      </c>
      <c r="I1591" s="2">
        <v>8.5708209313452334E-3</v>
      </c>
      <c r="J1591" s="26" t="s">
        <v>688</v>
      </c>
    </row>
    <row r="1592" spans="1:10" ht="15.75" customHeight="1" x14ac:dyDescent="0.25">
      <c r="A1592" s="2" t="s">
        <v>756</v>
      </c>
      <c r="B1592" s="2" t="s">
        <v>331</v>
      </c>
      <c r="C1592" s="2">
        <v>2030</v>
      </c>
      <c r="D1592" s="2" t="s">
        <v>241</v>
      </c>
      <c r="E1592" s="2" t="s">
        <v>627</v>
      </c>
      <c r="F1592" s="2" t="s">
        <v>757</v>
      </c>
      <c r="G1592" s="2">
        <v>4</v>
      </c>
      <c r="H1592" s="2">
        <v>4.1424937546253197E-2</v>
      </c>
      <c r="I1592" s="2">
        <v>4.6395930051803584E-2</v>
      </c>
      <c r="J1592" s="26" t="s">
        <v>688</v>
      </c>
    </row>
    <row r="1593" spans="1:10" ht="15.75" customHeight="1" x14ac:dyDescent="0.25">
      <c r="A1593" s="2" t="s">
        <v>756</v>
      </c>
      <c r="B1593" s="2" t="s">
        <v>331</v>
      </c>
      <c r="C1593" s="2">
        <v>2030</v>
      </c>
      <c r="D1593" s="2" t="s">
        <v>241</v>
      </c>
      <c r="E1593" s="2" t="s">
        <v>627</v>
      </c>
      <c r="F1593" s="2" t="s">
        <v>759</v>
      </c>
      <c r="G1593" s="2">
        <v>4</v>
      </c>
      <c r="H1593" s="2">
        <v>0.17300893273204501</v>
      </c>
      <c r="I1593" s="2">
        <v>0.19377000465989044</v>
      </c>
      <c r="J1593" s="26" t="s">
        <v>689</v>
      </c>
    </row>
    <row r="1594" spans="1:10" ht="15.75" customHeight="1" x14ac:dyDescent="0.25">
      <c r="A1594" s="2" t="s">
        <v>756</v>
      </c>
      <c r="B1594" s="2" t="s">
        <v>331</v>
      </c>
      <c r="C1594" s="2">
        <v>2030</v>
      </c>
      <c r="D1594" s="2" t="s">
        <v>241</v>
      </c>
      <c r="E1594" s="2" t="s">
        <v>627</v>
      </c>
      <c r="F1594" s="2" t="s">
        <v>759</v>
      </c>
      <c r="G1594" s="2">
        <v>5</v>
      </c>
      <c r="H1594" s="2">
        <v>9.2517532873898703E-2</v>
      </c>
      <c r="I1594" s="2">
        <v>0.10361963681876656</v>
      </c>
      <c r="J1594" s="26" t="s">
        <v>689</v>
      </c>
    </row>
    <row r="1595" spans="1:10" ht="15.75" customHeight="1" x14ac:dyDescent="0.25">
      <c r="A1595" s="2" t="s">
        <v>756</v>
      </c>
      <c r="B1595" s="2" t="s">
        <v>331</v>
      </c>
      <c r="C1595" s="2">
        <v>2030</v>
      </c>
      <c r="D1595" s="2" t="s">
        <v>241</v>
      </c>
      <c r="E1595" s="2" t="s">
        <v>627</v>
      </c>
      <c r="F1595" s="2" t="s">
        <v>757</v>
      </c>
      <c r="G1595" s="2">
        <v>5</v>
      </c>
      <c r="H1595" s="2">
        <v>0.11616897210478699</v>
      </c>
      <c r="I1595" s="2">
        <v>0.13010924875736143</v>
      </c>
      <c r="J1595" s="26" t="s">
        <v>688</v>
      </c>
    </row>
    <row r="1596" spans="1:10" ht="15.75" customHeight="1" x14ac:dyDescent="0.25">
      <c r="A1596" s="2" t="s">
        <v>756</v>
      </c>
      <c r="B1596" s="2" t="s">
        <v>331</v>
      </c>
      <c r="C1596" s="2">
        <v>2030</v>
      </c>
      <c r="D1596" s="2" t="s">
        <v>241</v>
      </c>
      <c r="E1596" s="2" t="s">
        <v>627</v>
      </c>
      <c r="F1596" s="2" t="s">
        <v>761</v>
      </c>
      <c r="G1596" s="2">
        <v>5</v>
      </c>
      <c r="H1596" s="2">
        <v>1.0577446199022201E-2</v>
      </c>
      <c r="I1596" s="2">
        <v>1.1846739742904866E-2</v>
      </c>
      <c r="J1596" s="26" t="s">
        <v>688</v>
      </c>
    </row>
    <row r="1597" spans="1:10" ht="15.75" customHeight="1" x14ac:dyDescent="0.25">
      <c r="A1597" s="2" t="s">
        <v>756</v>
      </c>
      <c r="B1597" s="2" t="s">
        <v>331</v>
      </c>
      <c r="C1597" s="2">
        <v>2030</v>
      </c>
      <c r="D1597" s="2" t="s">
        <v>241</v>
      </c>
      <c r="E1597" s="2" t="s">
        <v>627</v>
      </c>
      <c r="F1597" s="2" t="s">
        <v>762</v>
      </c>
      <c r="G1597" s="2">
        <v>5</v>
      </c>
      <c r="H1597" s="2">
        <v>9.5786213874816895E-2</v>
      </c>
      <c r="I1597" s="2">
        <v>0.10728055953979493</v>
      </c>
      <c r="J1597" s="26" t="s">
        <v>689</v>
      </c>
    </row>
    <row r="1598" spans="1:10" ht="15.75" customHeight="1" x14ac:dyDescent="0.25">
      <c r="A1598" s="2" t="s">
        <v>756</v>
      </c>
      <c r="B1598" s="2" t="s">
        <v>331</v>
      </c>
      <c r="C1598" s="2">
        <v>2030</v>
      </c>
      <c r="D1598" s="2" t="s">
        <v>241</v>
      </c>
      <c r="E1598" s="2" t="s">
        <v>627</v>
      </c>
      <c r="F1598" s="2" t="s">
        <v>759</v>
      </c>
      <c r="G1598" s="2">
        <v>6</v>
      </c>
      <c r="H1598" s="2">
        <v>7.5987867079675198E-2</v>
      </c>
      <c r="I1598" s="2">
        <v>8.5106411129236226E-2</v>
      </c>
      <c r="J1598" s="26" t="s">
        <v>689</v>
      </c>
    </row>
    <row r="1599" spans="1:10" ht="15.75" customHeight="1" x14ac:dyDescent="0.25">
      <c r="A1599" s="2" t="s">
        <v>756</v>
      </c>
      <c r="B1599" s="2" t="s">
        <v>331</v>
      </c>
      <c r="C1599" s="2">
        <v>2030</v>
      </c>
      <c r="D1599" s="2" t="s">
        <v>241</v>
      </c>
      <c r="E1599" s="2" t="s">
        <v>627</v>
      </c>
      <c r="F1599" s="2" t="s">
        <v>757</v>
      </c>
      <c r="G1599" s="2">
        <v>6</v>
      </c>
      <c r="H1599" s="2">
        <v>7.1839936077594799E-2</v>
      </c>
      <c r="I1599" s="2">
        <v>8.0460728406906185E-2</v>
      </c>
      <c r="J1599" s="26" t="s">
        <v>688</v>
      </c>
    </row>
    <row r="1600" spans="1:10" ht="15.75" customHeight="1" x14ac:dyDescent="0.25">
      <c r="A1600" s="2" t="s">
        <v>756</v>
      </c>
      <c r="B1600" s="2" t="s">
        <v>331</v>
      </c>
      <c r="C1600" s="2">
        <v>2030</v>
      </c>
      <c r="D1600" s="2" t="s">
        <v>241</v>
      </c>
      <c r="E1600" s="2" t="s">
        <v>627</v>
      </c>
      <c r="F1600" s="2" t="s">
        <v>760</v>
      </c>
      <c r="G1600" s="2">
        <v>6</v>
      </c>
      <c r="H1600" s="2">
        <v>0.56338667869567804</v>
      </c>
      <c r="I1600" s="2">
        <v>0.63099308013915945</v>
      </c>
      <c r="J1600" s="26" t="s">
        <v>689</v>
      </c>
    </row>
    <row r="1601" spans="1:10" ht="15.75" customHeight="1" x14ac:dyDescent="0.25">
      <c r="A1601" s="2" t="s">
        <v>756</v>
      </c>
      <c r="B1601" s="2" t="s">
        <v>331</v>
      </c>
      <c r="C1601" s="2">
        <v>2030</v>
      </c>
      <c r="D1601" s="2" t="s">
        <v>241</v>
      </c>
      <c r="E1601" s="2" t="s">
        <v>627</v>
      </c>
      <c r="F1601" s="2" t="s">
        <v>761</v>
      </c>
      <c r="G1601" s="2">
        <v>7</v>
      </c>
      <c r="H1601" s="2">
        <v>1.5143908094615E-3</v>
      </c>
      <c r="I1601" s="2">
        <v>1.6961177065968802E-3</v>
      </c>
      <c r="J1601" s="26" t="s">
        <v>688</v>
      </c>
    </row>
    <row r="1602" spans="1:10" ht="15.75" customHeight="1" x14ac:dyDescent="0.25">
      <c r="A1602" s="2" t="s">
        <v>756</v>
      </c>
      <c r="B1602" s="2" t="s">
        <v>331</v>
      </c>
      <c r="C1602" s="2">
        <v>2030</v>
      </c>
      <c r="D1602" s="2" t="s">
        <v>241</v>
      </c>
      <c r="E1602" s="2" t="s">
        <v>627</v>
      </c>
      <c r="F1602" s="2" t="s">
        <v>760</v>
      </c>
      <c r="G1602" s="2">
        <v>7</v>
      </c>
      <c r="H1602" s="2">
        <v>9.56217795610428E-2</v>
      </c>
      <c r="I1602" s="2">
        <v>0.10709639310836795</v>
      </c>
      <c r="J1602" s="26" t="s">
        <v>689</v>
      </c>
    </row>
    <row r="1603" spans="1:10" ht="15.75" customHeight="1" x14ac:dyDescent="0.25">
      <c r="A1603" s="2" t="s">
        <v>756</v>
      </c>
      <c r="B1603" s="2" t="s">
        <v>331</v>
      </c>
      <c r="C1603" s="2">
        <v>2030</v>
      </c>
      <c r="D1603" s="2" t="s">
        <v>241</v>
      </c>
      <c r="E1603" s="2" t="s">
        <v>627</v>
      </c>
      <c r="F1603" s="2" t="s">
        <v>757</v>
      </c>
      <c r="G1603" s="2">
        <v>7</v>
      </c>
      <c r="H1603" s="2">
        <v>6.5905403345823302E-2</v>
      </c>
      <c r="I1603" s="2">
        <v>7.3814051747322099E-2</v>
      </c>
      <c r="J1603" s="26" t="s">
        <v>688</v>
      </c>
    </row>
    <row r="1604" spans="1:10" ht="15.75" customHeight="1" x14ac:dyDescent="0.25">
      <c r="A1604" s="2" t="s">
        <v>756</v>
      </c>
      <c r="B1604" s="2" t="s">
        <v>331</v>
      </c>
      <c r="C1604" s="2">
        <v>2030</v>
      </c>
      <c r="D1604" s="2" t="s">
        <v>241</v>
      </c>
      <c r="E1604" s="2" t="s">
        <v>627</v>
      </c>
      <c r="F1604" s="2" t="s">
        <v>759</v>
      </c>
      <c r="G1604" s="2">
        <v>7</v>
      </c>
      <c r="H1604" s="2">
        <v>2.6553524890914601E-2</v>
      </c>
      <c r="I1604" s="2">
        <v>2.9739947877824358E-2</v>
      </c>
      <c r="J1604" s="26" t="s">
        <v>689</v>
      </c>
    </row>
    <row r="1605" spans="1:10" ht="15.75" customHeight="1" x14ac:dyDescent="0.25">
      <c r="A1605" s="2" t="s">
        <v>756</v>
      </c>
      <c r="B1605" s="2" t="s">
        <v>331</v>
      </c>
      <c r="C1605" s="2">
        <v>2030</v>
      </c>
      <c r="D1605" s="2" t="s">
        <v>241</v>
      </c>
      <c r="E1605" s="2" t="s">
        <v>627</v>
      </c>
      <c r="F1605" s="2" t="s">
        <v>760</v>
      </c>
      <c r="G1605" s="2">
        <v>8</v>
      </c>
      <c r="H1605" s="2">
        <v>0.49406594038009599</v>
      </c>
      <c r="I1605" s="2">
        <v>0.55335385322570751</v>
      </c>
      <c r="J1605" s="26" t="s">
        <v>689</v>
      </c>
    </row>
    <row r="1606" spans="1:10" ht="15.75" customHeight="1" x14ac:dyDescent="0.25">
      <c r="A1606" s="2" t="s">
        <v>756</v>
      </c>
      <c r="B1606" s="2" t="s">
        <v>331</v>
      </c>
      <c r="C1606" s="2">
        <v>2030</v>
      </c>
      <c r="D1606" s="2" t="s">
        <v>241</v>
      </c>
      <c r="E1606" s="2" t="s">
        <v>627</v>
      </c>
      <c r="F1606" s="2" t="s">
        <v>759</v>
      </c>
      <c r="G1606" s="2">
        <v>8</v>
      </c>
      <c r="H1606" s="2">
        <v>1.0875748470425601E-2</v>
      </c>
      <c r="I1606" s="2">
        <v>1.2180838286876675E-2</v>
      </c>
      <c r="J1606" s="26" t="s">
        <v>689</v>
      </c>
    </row>
    <row r="1607" spans="1:10" ht="15.75" customHeight="1" x14ac:dyDescent="0.25">
      <c r="A1607" s="2" t="s">
        <v>756</v>
      </c>
      <c r="B1607" s="2" t="s">
        <v>331</v>
      </c>
      <c r="C1607" s="2">
        <v>2030</v>
      </c>
      <c r="D1607" s="2" t="s">
        <v>241</v>
      </c>
      <c r="E1607" s="2" t="s">
        <v>627</v>
      </c>
      <c r="F1607" s="2" t="s">
        <v>757</v>
      </c>
      <c r="G1607" s="2">
        <v>8</v>
      </c>
      <c r="H1607" s="2">
        <v>0.159943267703056</v>
      </c>
      <c r="I1607" s="2">
        <v>0.17913645982742274</v>
      </c>
      <c r="J1607" s="26" t="s">
        <v>688</v>
      </c>
    </row>
    <row r="1608" spans="1:10" ht="15.75" customHeight="1" x14ac:dyDescent="0.25">
      <c r="A1608" s="2" t="s">
        <v>756</v>
      </c>
      <c r="B1608" s="2" t="s">
        <v>331</v>
      </c>
      <c r="C1608" s="2">
        <v>2030</v>
      </c>
      <c r="D1608" s="2" t="s">
        <v>241</v>
      </c>
      <c r="E1608" s="2" t="s">
        <v>627</v>
      </c>
      <c r="F1608" s="2" t="s">
        <v>761</v>
      </c>
      <c r="G1608" s="2">
        <v>8</v>
      </c>
      <c r="H1608" s="2">
        <v>1.4375954633579001E-3</v>
      </c>
      <c r="I1608" s="2">
        <v>1.6101069189608482E-3</v>
      </c>
      <c r="J1608" s="26" t="s">
        <v>688</v>
      </c>
    </row>
    <row r="1609" spans="1:10" ht="15.75" customHeight="1" x14ac:dyDescent="0.25">
      <c r="A1609" s="2" t="s">
        <v>756</v>
      </c>
      <c r="B1609" s="2" t="s">
        <v>331</v>
      </c>
      <c r="C1609" s="2">
        <v>2030</v>
      </c>
      <c r="D1609" s="2" t="s">
        <v>241</v>
      </c>
      <c r="E1609" s="2" t="s">
        <v>627</v>
      </c>
      <c r="F1609" s="2" t="s">
        <v>759</v>
      </c>
      <c r="G1609" s="2">
        <v>9</v>
      </c>
      <c r="H1609" s="2">
        <v>2.6275682263076298E-2</v>
      </c>
      <c r="I1609" s="2">
        <v>2.9428764134645458E-2</v>
      </c>
      <c r="J1609" s="26" t="s">
        <v>689</v>
      </c>
    </row>
    <row r="1610" spans="1:10" ht="15.75" customHeight="1" x14ac:dyDescent="0.25">
      <c r="A1610" s="2" t="s">
        <v>756</v>
      </c>
      <c r="B1610" s="2" t="s">
        <v>331</v>
      </c>
      <c r="C1610" s="2">
        <v>2030</v>
      </c>
      <c r="D1610" s="2" t="s">
        <v>241</v>
      </c>
      <c r="E1610" s="2" t="s">
        <v>627</v>
      </c>
      <c r="F1610" s="2" t="s">
        <v>760</v>
      </c>
      <c r="G1610" s="2">
        <v>9</v>
      </c>
      <c r="H1610" s="2">
        <v>0.17653409950435101</v>
      </c>
      <c r="I1610" s="2">
        <v>0.19771819144487315</v>
      </c>
      <c r="J1610" s="26" t="s">
        <v>689</v>
      </c>
    </row>
    <row r="1611" spans="1:10" ht="15.75" customHeight="1" x14ac:dyDescent="0.25">
      <c r="A1611" s="2" t="s">
        <v>756</v>
      </c>
      <c r="B1611" s="2" t="s">
        <v>331</v>
      </c>
      <c r="C1611" s="2">
        <v>2030</v>
      </c>
      <c r="D1611" s="2" t="s">
        <v>241</v>
      </c>
      <c r="E1611" s="2" t="s">
        <v>627</v>
      </c>
      <c r="F1611" s="2" t="s">
        <v>757</v>
      </c>
      <c r="G1611" s="2">
        <v>9</v>
      </c>
      <c r="H1611" s="2">
        <v>3.0450761318206801E-2</v>
      </c>
      <c r="I1611" s="2">
        <v>3.4104852676391621E-2</v>
      </c>
      <c r="J1611" s="26" t="s">
        <v>688</v>
      </c>
    </row>
    <row r="1612" spans="1:10" ht="15.75" customHeight="1" x14ac:dyDescent="0.25">
      <c r="A1612" s="2" t="s">
        <v>756</v>
      </c>
      <c r="B1612" s="2" t="s">
        <v>331</v>
      </c>
      <c r="C1612" s="2">
        <v>2030</v>
      </c>
      <c r="D1612" s="2" t="s">
        <v>241</v>
      </c>
      <c r="E1612" s="2" t="s">
        <v>627</v>
      </c>
      <c r="F1612" s="2" t="s">
        <v>761</v>
      </c>
      <c r="G1612" s="2">
        <v>9</v>
      </c>
      <c r="H1612" s="2">
        <v>1.3380286982283001E-3</v>
      </c>
      <c r="I1612" s="2">
        <v>1.4985921420156963E-3</v>
      </c>
      <c r="J1612" s="26" t="s">
        <v>688</v>
      </c>
    </row>
    <row r="1613" spans="1:10" ht="15.75" customHeight="1" x14ac:dyDescent="0.25">
      <c r="A1613" s="2" t="s">
        <v>756</v>
      </c>
      <c r="B1613" s="2" t="s">
        <v>331</v>
      </c>
      <c r="C1613" s="2">
        <v>2030</v>
      </c>
      <c r="D1613" s="2" t="s">
        <v>241</v>
      </c>
      <c r="E1613" s="2" t="s">
        <v>627</v>
      </c>
      <c r="F1613" s="2" t="s">
        <v>759</v>
      </c>
      <c r="G1613" s="2">
        <v>10</v>
      </c>
      <c r="H1613" s="2">
        <v>6.4538316801190003E-3</v>
      </c>
      <c r="I1613" s="2">
        <v>7.2282914817332813E-3</v>
      </c>
      <c r="J1613" s="26" t="s">
        <v>689</v>
      </c>
    </row>
    <row r="1614" spans="1:10" ht="15.75" customHeight="1" x14ac:dyDescent="0.25">
      <c r="A1614" s="2" t="s">
        <v>756</v>
      </c>
      <c r="B1614" s="2" t="s">
        <v>331</v>
      </c>
      <c r="C1614" s="2">
        <v>2030</v>
      </c>
      <c r="D1614" s="2" t="s">
        <v>241</v>
      </c>
      <c r="E1614" s="2" t="s">
        <v>627</v>
      </c>
      <c r="F1614" s="2" t="s">
        <v>761</v>
      </c>
      <c r="G1614" s="2">
        <v>10</v>
      </c>
      <c r="H1614" s="2">
        <v>5.0858849426730999E-3</v>
      </c>
      <c r="I1614" s="2">
        <v>5.6961911357938724E-3</v>
      </c>
      <c r="J1614" s="26" t="s">
        <v>688</v>
      </c>
    </row>
    <row r="1615" spans="1:10" ht="15.75" customHeight="1" x14ac:dyDescent="0.25">
      <c r="A1615" s="2" t="s">
        <v>756</v>
      </c>
      <c r="B1615" s="2" t="s">
        <v>331</v>
      </c>
      <c r="C1615" s="2">
        <v>2030</v>
      </c>
      <c r="D1615" s="2" t="s">
        <v>241</v>
      </c>
      <c r="E1615" s="2" t="s">
        <v>627</v>
      </c>
      <c r="F1615" s="2" t="s">
        <v>760</v>
      </c>
      <c r="G1615" s="2">
        <v>10</v>
      </c>
      <c r="H1615" s="2">
        <v>0.58667691051959903</v>
      </c>
      <c r="I1615" s="2">
        <v>0.65707813978195095</v>
      </c>
      <c r="J1615" s="26" t="s">
        <v>689</v>
      </c>
    </row>
    <row r="1616" spans="1:10" ht="15.75" customHeight="1" x14ac:dyDescent="0.25">
      <c r="A1616" s="2" t="s">
        <v>756</v>
      </c>
      <c r="B1616" s="2" t="s">
        <v>331</v>
      </c>
      <c r="C1616" s="2">
        <v>2030</v>
      </c>
      <c r="D1616" s="2" t="s">
        <v>241</v>
      </c>
      <c r="E1616" s="2" t="s">
        <v>627</v>
      </c>
      <c r="F1616" s="2" t="s">
        <v>761</v>
      </c>
      <c r="G1616" s="2">
        <v>11</v>
      </c>
      <c r="H1616" s="2">
        <v>1.2347749434412001E-3</v>
      </c>
      <c r="I1616" s="2">
        <v>1.3829479366541443E-3</v>
      </c>
      <c r="J1616" s="26" t="s">
        <v>688</v>
      </c>
    </row>
    <row r="1617" spans="1:10" ht="15.75" customHeight="1" x14ac:dyDescent="0.25">
      <c r="A1617" s="2" t="s">
        <v>756</v>
      </c>
      <c r="B1617" s="2" t="s">
        <v>331</v>
      </c>
      <c r="C1617" s="2">
        <v>2030</v>
      </c>
      <c r="D1617" s="2" t="s">
        <v>241</v>
      </c>
      <c r="E1617" s="2" t="s">
        <v>627</v>
      </c>
      <c r="F1617" s="2" t="s">
        <v>760</v>
      </c>
      <c r="G1617" s="2">
        <v>11</v>
      </c>
      <c r="H1617" s="2">
        <v>0.62473475933074896</v>
      </c>
      <c r="I1617" s="2">
        <v>0.69970293045043885</v>
      </c>
      <c r="J1617" s="26" t="s">
        <v>689</v>
      </c>
    </row>
    <row r="1618" spans="1:10" ht="15.75" customHeight="1" x14ac:dyDescent="0.25">
      <c r="A1618" s="2" t="s">
        <v>756</v>
      </c>
      <c r="B1618" s="2" t="s">
        <v>331</v>
      </c>
      <c r="C1618" s="2">
        <v>2030</v>
      </c>
      <c r="D1618" s="2" t="s">
        <v>241</v>
      </c>
      <c r="E1618" s="2" t="s">
        <v>627</v>
      </c>
      <c r="F1618" s="2" t="s">
        <v>759</v>
      </c>
      <c r="G1618" s="2">
        <v>11</v>
      </c>
      <c r="H1618" s="2">
        <v>3.9911074563860997E-3</v>
      </c>
      <c r="I1618" s="2">
        <v>4.4700403511524324E-3</v>
      </c>
      <c r="J1618" s="26" t="s">
        <v>689</v>
      </c>
    </row>
    <row r="1619" spans="1:10" ht="15.75" customHeight="1" x14ac:dyDescent="0.25">
      <c r="A1619" s="2" t="s">
        <v>756</v>
      </c>
      <c r="B1619" s="2" t="s">
        <v>331</v>
      </c>
      <c r="C1619" s="2">
        <v>2030</v>
      </c>
      <c r="D1619" s="2" t="s">
        <v>241</v>
      </c>
      <c r="E1619" s="2" t="s">
        <v>627</v>
      </c>
      <c r="F1619" s="2" t="s">
        <v>757</v>
      </c>
      <c r="G1619" s="2">
        <v>11</v>
      </c>
      <c r="H1619" s="2">
        <v>2.7259035035967799E-2</v>
      </c>
      <c r="I1619" s="2">
        <v>3.0530119240283937E-2</v>
      </c>
      <c r="J1619" s="26" t="s">
        <v>688</v>
      </c>
    </row>
    <row r="1620" spans="1:10" ht="15.75" customHeight="1" x14ac:dyDescent="0.25">
      <c r="A1620" s="2" t="s">
        <v>756</v>
      </c>
      <c r="B1620" s="2" t="s">
        <v>331</v>
      </c>
      <c r="C1620" s="2">
        <v>2030</v>
      </c>
      <c r="D1620" s="2" t="s">
        <v>241</v>
      </c>
      <c r="E1620" s="2" t="s">
        <v>627</v>
      </c>
      <c r="F1620" s="2" t="s">
        <v>761</v>
      </c>
      <c r="G1620" s="2">
        <v>12</v>
      </c>
      <c r="H1620" s="2">
        <v>1.1718859896064E-3</v>
      </c>
      <c r="I1620" s="2">
        <v>1.3125123083591681E-3</v>
      </c>
      <c r="J1620" s="26" t="s">
        <v>688</v>
      </c>
    </row>
    <row r="1621" spans="1:10" ht="15.75" customHeight="1" x14ac:dyDescent="0.25">
      <c r="A1621" s="2" t="s">
        <v>756</v>
      </c>
      <c r="B1621" s="2" t="s">
        <v>331</v>
      </c>
      <c r="C1621" s="2">
        <v>2030</v>
      </c>
      <c r="D1621" s="2" t="s">
        <v>241</v>
      </c>
      <c r="E1621" s="2" t="s">
        <v>627</v>
      </c>
      <c r="F1621" s="2" t="s">
        <v>759</v>
      </c>
      <c r="G1621" s="2">
        <v>12</v>
      </c>
      <c r="H1621" s="2">
        <v>1.25471485080197E-2</v>
      </c>
      <c r="I1621" s="2">
        <v>1.4052806328982065E-2</v>
      </c>
      <c r="J1621" s="26" t="s">
        <v>689</v>
      </c>
    </row>
    <row r="1622" spans="1:10" ht="15.75" customHeight="1" x14ac:dyDescent="0.25">
      <c r="A1622" s="2" t="s">
        <v>756</v>
      </c>
      <c r="B1622" s="2" t="s">
        <v>331</v>
      </c>
      <c r="C1622" s="2">
        <v>2030</v>
      </c>
      <c r="D1622" s="2" t="s">
        <v>241</v>
      </c>
      <c r="E1622" s="2" t="s">
        <v>627</v>
      </c>
      <c r="F1622" s="2" t="s">
        <v>760</v>
      </c>
      <c r="G1622" s="2">
        <v>12</v>
      </c>
      <c r="H1622" s="2">
        <v>3.1862617991864601</v>
      </c>
      <c r="I1622" s="2">
        <v>3.5686132150888357</v>
      </c>
      <c r="J1622" s="26" t="s">
        <v>689</v>
      </c>
    </row>
    <row r="1623" spans="1:10" ht="15.75" customHeight="1" x14ac:dyDescent="0.25">
      <c r="A1623" s="2" t="s">
        <v>756</v>
      </c>
      <c r="B1623" s="2" t="s">
        <v>331</v>
      </c>
      <c r="C1623" s="2">
        <v>2030</v>
      </c>
      <c r="D1623" s="2" t="s">
        <v>241</v>
      </c>
      <c r="E1623" s="2" t="s">
        <v>627</v>
      </c>
      <c r="F1623" s="2" t="s">
        <v>757</v>
      </c>
      <c r="G1623" s="2">
        <v>12</v>
      </c>
      <c r="H1623" s="2">
        <v>2.5876717641949699E-2</v>
      </c>
      <c r="I1623" s="2">
        <v>2.8981923758983664E-2</v>
      </c>
      <c r="J1623" s="26" t="s">
        <v>688</v>
      </c>
    </row>
    <row r="1624" spans="1:10" ht="15.75" customHeight="1" x14ac:dyDescent="0.25">
      <c r="A1624" s="2" t="s">
        <v>756</v>
      </c>
      <c r="B1624" s="2" t="s">
        <v>331</v>
      </c>
      <c r="C1624" s="2">
        <v>2030</v>
      </c>
      <c r="D1624" s="2" t="s">
        <v>241</v>
      </c>
      <c r="E1624" s="2" t="s">
        <v>627</v>
      </c>
      <c r="F1624" s="2" t="s">
        <v>759</v>
      </c>
      <c r="G1624" s="2">
        <v>13</v>
      </c>
      <c r="H1624" s="2">
        <v>1.6917089233175E-3</v>
      </c>
      <c r="I1624" s="2">
        <v>1.8947139941156003E-3</v>
      </c>
      <c r="J1624" s="26" t="s">
        <v>689</v>
      </c>
    </row>
    <row r="1625" spans="1:10" ht="15.75" customHeight="1" x14ac:dyDescent="0.25">
      <c r="A1625" s="2" t="s">
        <v>756</v>
      </c>
      <c r="B1625" s="2" t="s">
        <v>331</v>
      </c>
      <c r="C1625" s="2">
        <v>2030</v>
      </c>
      <c r="D1625" s="2" t="s">
        <v>241</v>
      </c>
      <c r="E1625" s="2" t="s">
        <v>627</v>
      </c>
      <c r="F1625" s="2" t="s">
        <v>761</v>
      </c>
      <c r="G1625" s="2">
        <v>13</v>
      </c>
      <c r="H1625" s="2">
        <v>1.1319855693728001E-3</v>
      </c>
      <c r="I1625" s="2">
        <v>1.2678238376975363E-3</v>
      </c>
      <c r="J1625" s="26" t="s">
        <v>688</v>
      </c>
    </row>
    <row r="1626" spans="1:10" ht="15.75" customHeight="1" x14ac:dyDescent="0.25">
      <c r="A1626" s="2" t="s">
        <v>756</v>
      </c>
      <c r="B1626" s="2" t="s">
        <v>331</v>
      </c>
      <c r="C1626" s="2">
        <v>2030</v>
      </c>
      <c r="D1626" s="2" t="s">
        <v>241</v>
      </c>
      <c r="E1626" s="2" t="s">
        <v>627</v>
      </c>
      <c r="F1626" s="2" t="s">
        <v>757</v>
      </c>
      <c r="G1626" s="2">
        <v>13</v>
      </c>
      <c r="H1626" s="2">
        <v>2.40845158696175E-2</v>
      </c>
      <c r="I1626" s="2">
        <v>2.6974657773971601E-2</v>
      </c>
      <c r="J1626" s="26" t="s">
        <v>688</v>
      </c>
    </row>
    <row r="1627" spans="1:10" ht="15.75" customHeight="1" x14ac:dyDescent="0.25">
      <c r="A1627" s="2" t="s">
        <v>756</v>
      </c>
      <c r="B1627" s="2" t="s">
        <v>331</v>
      </c>
      <c r="C1627" s="2">
        <v>2030</v>
      </c>
      <c r="D1627" s="2" t="s">
        <v>241</v>
      </c>
      <c r="E1627" s="2" t="s">
        <v>627</v>
      </c>
      <c r="F1627" s="2" t="s">
        <v>759</v>
      </c>
      <c r="G1627" s="2">
        <v>14</v>
      </c>
      <c r="H1627" s="2">
        <v>1.5143908094615E-3</v>
      </c>
      <c r="I1627" s="2">
        <v>1.6961177065968802E-3</v>
      </c>
      <c r="J1627" s="26" t="s">
        <v>689</v>
      </c>
    </row>
    <row r="1628" spans="1:10" ht="15.75" customHeight="1" x14ac:dyDescent="0.25">
      <c r="A1628" s="2" t="s">
        <v>756</v>
      </c>
      <c r="B1628" s="2" t="s">
        <v>331</v>
      </c>
      <c r="C1628" s="2">
        <v>2030</v>
      </c>
      <c r="D1628" s="2" t="s">
        <v>241</v>
      </c>
      <c r="E1628" s="2" t="s">
        <v>627</v>
      </c>
      <c r="F1628" s="2" t="s">
        <v>757</v>
      </c>
      <c r="G1628" s="2">
        <v>14</v>
      </c>
      <c r="H1628" s="2">
        <v>9.1545928269624696E-2</v>
      </c>
      <c r="I1628" s="2">
        <v>0.10253143966197967</v>
      </c>
      <c r="J1628" s="26" t="s">
        <v>688</v>
      </c>
    </row>
    <row r="1629" spans="1:10" ht="15.75" customHeight="1" x14ac:dyDescent="0.25">
      <c r="A1629" s="2" t="s">
        <v>756</v>
      </c>
      <c r="B1629" s="2" t="s">
        <v>331</v>
      </c>
      <c r="C1629" s="2">
        <v>2030</v>
      </c>
      <c r="D1629" s="2" t="s">
        <v>241</v>
      </c>
      <c r="E1629" s="2" t="s">
        <v>627</v>
      </c>
      <c r="F1629" s="2" t="s">
        <v>761</v>
      </c>
      <c r="G1629" s="2">
        <v>14</v>
      </c>
      <c r="H1629" s="2">
        <v>2.1500741131604E-3</v>
      </c>
      <c r="I1629" s="2">
        <v>2.408083006739648E-3</v>
      </c>
      <c r="J1629" s="26" t="s">
        <v>688</v>
      </c>
    </row>
    <row r="1630" spans="1:10" ht="15.75" customHeight="1" x14ac:dyDescent="0.25">
      <c r="A1630" s="2" t="s">
        <v>756</v>
      </c>
      <c r="B1630" s="2" t="s">
        <v>331</v>
      </c>
      <c r="C1630" s="2">
        <v>2030</v>
      </c>
      <c r="D1630" s="2" t="s">
        <v>241</v>
      </c>
      <c r="E1630" s="2" t="s">
        <v>627</v>
      </c>
      <c r="F1630" s="2" t="s">
        <v>757</v>
      </c>
      <c r="G1630" s="2">
        <v>15</v>
      </c>
      <c r="H1630" s="2">
        <v>2.22259499132633E-2</v>
      </c>
      <c r="I1630" s="2">
        <v>2.4893063902854898E-2</v>
      </c>
      <c r="J1630" s="26" t="s">
        <v>688</v>
      </c>
    </row>
    <row r="1631" spans="1:10" ht="15.75" customHeight="1" x14ac:dyDescent="0.25">
      <c r="A1631" s="2" t="s">
        <v>756</v>
      </c>
      <c r="B1631" s="2" t="s">
        <v>331</v>
      </c>
      <c r="C1631" s="2">
        <v>2030</v>
      </c>
      <c r="D1631" s="2" t="s">
        <v>241</v>
      </c>
      <c r="E1631" s="2" t="s">
        <v>627</v>
      </c>
      <c r="F1631" s="2" t="s">
        <v>761</v>
      </c>
      <c r="G1631" s="2">
        <v>15</v>
      </c>
      <c r="H1631" s="2">
        <v>1.0685254819690999E-3</v>
      </c>
      <c r="I1631" s="2">
        <v>1.1967485398053921E-3</v>
      </c>
      <c r="J1631" s="26" t="s">
        <v>688</v>
      </c>
    </row>
    <row r="1632" spans="1:10" ht="15.75" customHeight="1" x14ac:dyDescent="0.25">
      <c r="A1632" s="2" t="s">
        <v>756</v>
      </c>
      <c r="B1632" s="2" t="s">
        <v>331</v>
      </c>
      <c r="C1632" s="2">
        <v>2030</v>
      </c>
      <c r="D1632" s="2" t="s">
        <v>241</v>
      </c>
      <c r="E1632" s="2" t="s">
        <v>627</v>
      </c>
      <c r="F1632" s="2" t="s">
        <v>760</v>
      </c>
      <c r="G1632" s="2">
        <v>15</v>
      </c>
      <c r="H1632" s="2">
        <v>5.9651106595993E-2</v>
      </c>
      <c r="I1632" s="2">
        <v>6.6809239387512168E-2</v>
      </c>
      <c r="J1632" s="26" t="s">
        <v>689</v>
      </c>
    </row>
    <row r="1633" spans="1:10" ht="15.75" customHeight="1" x14ac:dyDescent="0.25">
      <c r="A1633" s="2" t="s">
        <v>756</v>
      </c>
      <c r="B1633" s="2" t="s">
        <v>331</v>
      </c>
      <c r="C1633" s="2">
        <v>2030</v>
      </c>
      <c r="D1633" s="2" t="s">
        <v>241</v>
      </c>
      <c r="E1633" s="2" t="s">
        <v>627</v>
      </c>
      <c r="F1633" s="2" t="s">
        <v>759</v>
      </c>
      <c r="G1633" s="2">
        <v>15</v>
      </c>
      <c r="H1633" s="2">
        <v>1.4375954633579001E-3</v>
      </c>
      <c r="I1633" s="2">
        <v>1.6101069189608482E-3</v>
      </c>
      <c r="J1633" s="26" t="s">
        <v>689</v>
      </c>
    </row>
    <row r="1634" spans="1:10" ht="15.75" customHeight="1" x14ac:dyDescent="0.25">
      <c r="A1634" s="2" t="s">
        <v>756</v>
      </c>
      <c r="B1634" s="2" t="s">
        <v>331</v>
      </c>
      <c r="C1634" s="2">
        <v>2030</v>
      </c>
      <c r="D1634" s="2" t="s">
        <v>241</v>
      </c>
      <c r="E1634" s="2" t="s">
        <v>627</v>
      </c>
      <c r="F1634" s="2" t="s">
        <v>759</v>
      </c>
      <c r="G1634" s="2">
        <v>16</v>
      </c>
      <c r="H1634" s="2">
        <v>9.1117249103263003E-3</v>
      </c>
      <c r="I1634" s="2">
        <v>1.0205131899565458E-2</v>
      </c>
      <c r="J1634" s="26" t="s">
        <v>689</v>
      </c>
    </row>
    <row r="1635" spans="1:10" ht="15.75" customHeight="1" x14ac:dyDescent="0.25">
      <c r="A1635" s="2" t="s">
        <v>756</v>
      </c>
      <c r="B1635" s="2" t="s">
        <v>331</v>
      </c>
      <c r="C1635" s="2">
        <v>2030</v>
      </c>
      <c r="D1635" s="2" t="s">
        <v>241</v>
      </c>
      <c r="E1635" s="2" t="s">
        <v>627</v>
      </c>
      <c r="F1635" s="2" t="s">
        <v>761</v>
      </c>
      <c r="G1635" s="2">
        <v>16</v>
      </c>
      <c r="H1635" s="2">
        <v>1.0172914480789999E-3</v>
      </c>
      <c r="I1635" s="2">
        <v>1.1393664218484799E-3</v>
      </c>
      <c r="J1635" s="26" t="s">
        <v>688</v>
      </c>
    </row>
    <row r="1636" spans="1:10" ht="15.75" customHeight="1" x14ac:dyDescent="0.25">
      <c r="A1636" s="2" t="s">
        <v>756</v>
      </c>
      <c r="B1636" s="2" t="s">
        <v>331</v>
      </c>
      <c r="C1636" s="2">
        <v>2030</v>
      </c>
      <c r="D1636" s="2" t="s">
        <v>241</v>
      </c>
      <c r="E1636" s="2" t="s">
        <v>627</v>
      </c>
      <c r="F1636" s="2" t="s">
        <v>757</v>
      </c>
      <c r="G1636" s="2">
        <v>16</v>
      </c>
      <c r="H1636" s="2">
        <v>2.10939478129148E-2</v>
      </c>
      <c r="I1636" s="2">
        <v>2.3625221550464579E-2</v>
      </c>
      <c r="J1636" s="26" t="s">
        <v>688</v>
      </c>
    </row>
    <row r="1637" spans="1:10" ht="15.75" customHeight="1" x14ac:dyDescent="0.25">
      <c r="A1637" s="2" t="s">
        <v>756</v>
      </c>
      <c r="B1637" s="2" t="s">
        <v>331</v>
      </c>
      <c r="C1637" s="2">
        <v>2030</v>
      </c>
      <c r="D1637" s="2" t="s">
        <v>241</v>
      </c>
      <c r="E1637" s="2" t="s">
        <v>627</v>
      </c>
      <c r="F1637" s="2" t="s">
        <v>757</v>
      </c>
      <c r="G1637" s="2">
        <v>17</v>
      </c>
      <c r="H1637" s="2">
        <v>2.0375739783048599E-2</v>
      </c>
      <c r="I1637" s="2">
        <v>2.2820828557014432E-2</v>
      </c>
      <c r="J1637" s="26" t="s">
        <v>688</v>
      </c>
    </row>
    <row r="1638" spans="1:10" ht="15.75" customHeight="1" x14ac:dyDescent="0.25">
      <c r="A1638" s="2" t="s">
        <v>756</v>
      </c>
      <c r="B1638" s="2" t="s">
        <v>331</v>
      </c>
      <c r="C1638" s="2">
        <v>2030</v>
      </c>
      <c r="D1638" s="2" t="s">
        <v>241</v>
      </c>
      <c r="E1638" s="2" t="s">
        <v>627</v>
      </c>
      <c r="F1638" s="2" t="s">
        <v>761</v>
      </c>
      <c r="G1638" s="2">
        <v>17</v>
      </c>
      <c r="H1638" s="2">
        <v>9.9006155505780005E-4</v>
      </c>
      <c r="I1638" s="2">
        <v>1.1088689416647363E-3</v>
      </c>
      <c r="J1638" s="26" t="s">
        <v>688</v>
      </c>
    </row>
    <row r="1639" spans="1:10" ht="15.75" customHeight="1" x14ac:dyDescent="0.25">
      <c r="A1639" s="2" t="s">
        <v>756</v>
      </c>
      <c r="B1639" s="2" t="s">
        <v>331</v>
      </c>
      <c r="C1639" s="2">
        <v>2030</v>
      </c>
      <c r="D1639" s="2" t="s">
        <v>241</v>
      </c>
      <c r="E1639" s="2" t="s">
        <v>627</v>
      </c>
      <c r="F1639" s="2" t="s">
        <v>759</v>
      </c>
      <c r="G1639" s="2">
        <v>17</v>
      </c>
      <c r="H1639" s="2">
        <v>3.7641410017386001E-3</v>
      </c>
      <c r="I1639" s="2">
        <v>4.2158379219472322E-3</v>
      </c>
      <c r="J1639" s="26" t="s">
        <v>689</v>
      </c>
    </row>
    <row r="1640" spans="1:10" ht="15.75" customHeight="1" x14ac:dyDescent="0.25">
      <c r="A1640" s="2" t="s">
        <v>756</v>
      </c>
      <c r="B1640" s="2" t="s">
        <v>331</v>
      </c>
      <c r="C1640" s="2">
        <v>2030</v>
      </c>
      <c r="D1640" s="2" t="s">
        <v>241</v>
      </c>
      <c r="E1640" s="2" t="s">
        <v>627</v>
      </c>
      <c r="F1640" s="2" t="s">
        <v>761</v>
      </c>
      <c r="G1640" s="2">
        <v>18</v>
      </c>
      <c r="H1640" s="2">
        <v>1.9355316180736E-3</v>
      </c>
      <c r="I1640" s="2">
        <v>2.1677954122424322E-3</v>
      </c>
      <c r="J1640" s="26" t="s">
        <v>688</v>
      </c>
    </row>
    <row r="1641" spans="1:10" ht="15.75" customHeight="1" x14ac:dyDescent="0.25">
      <c r="A1641" s="2" t="s">
        <v>756</v>
      </c>
      <c r="B1641" s="2" t="s">
        <v>331</v>
      </c>
      <c r="C1641" s="2">
        <v>2030</v>
      </c>
      <c r="D1641" s="2" t="s">
        <v>241</v>
      </c>
      <c r="E1641" s="2" t="s">
        <v>627</v>
      </c>
      <c r="F1641" s="2" t="s">
        <v>757</v>
      </c>
      <c r="G1641" s="2">
        <v>18</v>
      </c>
      <c r="H1641" s="2">
        <v>3.8701334968209301E-2</v>
      </c>
      <c r="I1641" s="2">
        <v>4.3345495164394419E-2</v>
      </c>
      <c r="J1641" s="26" t="s">
        <v>688</v>
      </c>
    </row>
    <row r="1642" spans="1:10" ht="15.75" customHeight="1" x14ac:dyDescent="0.25">
      <c r="A1642" s="2" t="s">
        <v>756</v>
      </c>
      <c r="B1642" s="2" t="s">
        <v>331</v>
      </c>
      <c r="C1642" s="2">
        <v>2030</v>
      </c>
      <c r="D1642" s="2" t="s">
        <v>241</v>
      </c>
      <c r="E1642" s="2" t="s">
        <v>627</v>
      </c>
      <c r="F1642" s="2" t="s">
        <v>760</v>
      </c>
      <c r="G1642" s="2">
        <v>18</v>
      </c>
      <c r="H1642" s="2">
        <v>1.8906837329268501E-2</v>
      </c>
      <c r="I1642" s="2">
        <v>2.1175657808780723E-2</v>
      </c>
      <c r="J1642" s="26" t="s">
        <v>689</v>
      </c>
    </row>
    <row r="1643" spans="1:10" ht="15.75" customHeight="1" x14ac:dyDescent="0.25">
      <c r="A1643" s="2" t="s">
        <v>756</v>
      </c>
      <c r="B1643" s="2" t="s">
        <v>331</v>
      </c>
      <c r="C1643" s="2">
        <v>2030</v>
      </c>
      <c r="D1643" s="2" t="s">
        <v>241</v>
      </c>
      <c r="E1643" s="2" t="s">
        <v>627</v>
      </c>
      <c r="F1643" s="2" t="s">
        <v>759</v>
      </c>
      <c r="G1643" s="2">
        <v>18</v>
      </c>
      <c r="H1643" s="2">
        <v>2.3038715589792E-3</v>
      </c>
      <c r="I1643" s="2">
        <v>2.5803361460567044E-3</v>
      </c>
      <c r="J1643" s="26" t="s">
        <v>689</v>
      </c>
    </row>
    <row r="1644" spans="1:10" ht="15.75" customHeight="1" x14ac:dyDescent="0.25">
      <c r="A1644" s="2" t="s">
        <v>756</v>
      </c>
      <c r="B1644" s="2" t="s">
        <v>331</v>
      </c>
      <c r="C1644" s="2">
        <v>2030</v>
      </c>
      <c r="D1644" s="2" t="s">
        <v>241</v>
      </c>
      <c r="E1644" s="2" t="s">
        <v>627</v>
      </c>
      <c r="F1644" s="2" t="s">
        <v>761</v>
      </c>
      <c r="G1644" s="2">
        <v>19</v>
      </c>
      <c r="H1644" s="2">
        <v>1.9006881047972E-3</v>
      </c>
      <c r="I1644" s="2">
        <v>2.1287706773728643E-3</v>
      </c>
      <c r="J1644" s="26" t="s">
        <v>688</v>
      </c>
    </row>
    <row r="1645" spans="1:10" ht="15.75" customHeight="1" x14ac:dyDescent="0.25">
      <c r="A1645" s="2" t="s">
        <v>756</v>
      </c>
      <c r="B1645" s="2" t="s">
        <v>331</v>
      </c>
      <c r="C1645" s="2">
        <v>2030</v>
      </c>
      <c r="D1645" s="2" t="s">
        <v>241</v>
      </c>
      <c r="E1645" s="2" t="s">
        <v>627</v>
      </c>
      <c r="F1645" s="2" t="s">
        <v>759</v>
      </c>
      <c r="G1645" s="2">
        <v>19</v>
      </c>
      <c r="H1645" s="2">
        <v>2.1500741131604E-3</v>
      </c>
      <c r="I1645" s="2">
        <v>2.408083006739648E-3</v>
      </c>
      <c r="J1645" s="26" t="s">
        <v>689</v>
      </c>
    </row>
    <row r="1646" spans="1:10" ht="15.75" customHeight="1" x14ac:dyDescent="0.25">
      <c r="A1646" s="2" t="s">
        <v>756</v>
      </c>
      <c r="B1646" s="2" t="s">
        <v>331</v>
      </c>
      <c r="C1646" s="2">
        <v>2030</v>
      </c>
      <c r="D1646" s="2" t="s">
        <v>241</v>
      </c>
      <c r="E1646" s="2" t="s">
        <v>627</v>
      </c>
      <c r="F1646" s="2" t="s">
        <v>757</v>
      </c>
      <c r="G1646" s="2">
        <v>19</v>
      </c>
      <c r="H1646" s="2">
        <v>1.92334577441216E-2</v>
      </c>
      <c r="I1646" s="2">
        <v>2.1541472673416193E-2</v>
      </c>
      <c r="J1646" s="26" t="s">
        <v>688</v>
      </c>
    </row>
    <row r="1647" spans="1:10" ht="15.75" customHeight="1" x14ac:dyDescent="0.25">
      <c r="A1647" s="2" t="s">
        <v>756</v>
      </c>
      <c r="B1647" s="2" t="s">
        <v>331</v>
      </c>
      <c r="C1647" s="2">
        <v>2030</v>
      </c>
      <c r="D1647" s="2" t="s">
        <v>241</v>
      </c>
      <c r="E1647" s="2" t="s">
        <v>627</v>
      </c>
      <c r="F1647" s="2" t="s">
        <v>757</v>
      </c>
      <c r="G1647" s="2">
        <v>20</v>
      </c>
      <c r="H1647" s="2">
        <v>1.8311245366931E-2</v>
      </c>
      <c r="I1647" s="2">
        <v>2.0508594810962722E-2</v>
      </c>
      <c r="J1647" s="26" t="s">
        <v>688</v>
      </c>
    </row>
    <row r="1648" spans="1:10" ht="15.75" customHeight="1" x14ac:dyDescent="0.25">
      <c r="A1648" s="2" t="s">
        <v>756</v>
      </c>
      <c r="B1648" s="2" t="s">
        <v>331</v>
      </c>
      <c r="C1648" s="2">
        <v>2030</v>
      </c>
      <c r="D1648" s="2" t="s">
        <v>241</v>
      </c>
      <c r="E1648" s="2" t="s">
        <v>627</v>
      </c>
      <c r="F1648" s="2" t="s">
        <v>760</v>
      </c>
      <c r="G1648" s="2">
        <v>20</v>
      </c>
      <c r="H1648" s="2">
        <v>6.2104485929012299E-2</v>
      </c>
      <c r="I1648" s="2">
        <v>6.9557024240493787E-2</v>
      </c>
      <c r="J1648" s="26" t="s">
        <v>689</v>
      </c>
    </row>
    <row r="1649" spans="1:10" ht="15.75" customHeight="1" x14ac:dyDescent="0.25">
      <c r="A1649" s="2" t="s">
        <v>756</v>
      </c>
      <c r="B1649" s="2" t="s">
        <v>331</v>
      </c>
      <c r="C1649" s="2">
        <v>2030</v>
      </c>
      <c r="D1649" s="2" t="s">
        <v>241</v>
      </c>
      <c r="E1649" s="2" t="s">
        <v>627</v>
      </c>
      <c r="F1649" s="2" t="s">
        <v>759</v>
      </c>
      <c r="G1649" s="2">
        <v>20</v>
      </c>
      <c r="H1649" s="2">
        <v>2.0858169300481998E-3</v>
      </c>
      <c r="I1649" s="2">
        <v>2.3361149616539841E-3</v>
      </c>
      <c r="J1649" s="26" t="s">
        <v>689</v>
      </c>
    </row>
    <row r="1650" spans="1:10" ht="15.75" customHeight="1" x14ac:dyDescent="0.25">
      <c r="A1650" s="2" t="s">
        <v>756</v>
      </c>
      <c r="B1650" s="2" t="s">
        <v>331</v>
      </c>
      <c r="C1650" s="2">
        <v>2030</v>
      </c>
      <c r="D1650" s="2" t="s">
        <v>241</v>
      </c>
      <c r="E1650" s="2" t="s">
        <v>627</v>
      </c>
      <c r="F1650" s="2" t="s">
        <v>759</v>
      </c>
      <c r="G1650" s="2">
        <v>21</v>
      </c>
      <c r="H1650" s="2">
        <v>1.9595031044446001E-3</v>
      </c>
      <c r="I1650" s="2">
        <v>2.1946434769779524E-3</v>
      </c>
      <c r="J1650" s="26" t="s">
        <v>689</v>
      </c>
    </row>
    <row r="1651" spans="1:10" ht="15.75" customHeight="1" x14ac:dyDescent="0.25">
      <c r="A1651" s="2" t="s">
        <v>756</v>
      </c>
      <c r="B1651" s="2" t="s">
        <v>331</v>
      </c>
      <c r="C1651" s="2">
        <v>2030</v>
      </c>
      <c r="D1651" s="2" t="s">
        <v>241</v>
      </c>
      <c r="E1651" s="2" t="s">
        <v>627</v>
      </c>
      <c r="F1651" s="2" t="s">
        <v>757</v>
      </c>
      <c r="G1651" s="2">
        <v>21</v>
      </c>
      <c r="H1651" s="2">
        <v>5.2660679444670698E-2</v>
      </c>
      <c r="I1651" s="2">
        <v>5.8979960978031189E-2</v>
      </c>
      <c r="J1651" s="26" t="s">
        <v>688</v>
      </c>
    </row>
    <row r="1652" spans="1:10" ht="15.75" customHeight="1" x14ac:dyDescent="0.25">
      <c r="A1652" s="2" t="s">
        <v>756</v>
      </c>
      <c r="B1652" s="2" t="s">
        <v>331</v>
      </c>
      <c r="C1652" s="2">
        <v>2030</v>
      </c>
      <c r="D1652" s="2" t="s">
        <v>241</v>
      </c>
      <c r="E1652" s="2" t="s">
        <v>627</v>
      </c>
      <c r="F1652" s="2" t="s">
        <v>761</v>
      </c>
      <c r="G1652" s="2">
        <v>22</v>
      </c>
      <c r="H1652" s="2">
        <v>8.8580918963999998E-4</v>
      </c>
      <c r="I1652" s="2">
        <v>9.9210629239680011E-4</v>
      </c>
      <c r="J1652" s="26" t="s">
        <v>688</v>
      </c>
    </row>
    <row r="1653" spans="1:10" ht="15.75" customHeight="1" x14ac:dyDescent="0.25">
      <c r="A1653" s="2" t="s">
        <v>756</v>
      </c>
      <c r="B1653" s="2" t="s">
        <v>331</v>
      </c>
      <c r="C1653" s="2">
        <v>2030</v>
      </c>
      <c r="D1653" s="2" t="s">
        <v>241</v>
      </c>
      <c r="E1653" s="2" t="s">
        <v>627</v>
      </c>
      <c r="F1653" s="2" t="s">
        <v>759</v>
      </c>
      <c r="G1653" s="2">
        <v>22</v>
      </c>
      <c r="H1653" s="2">
        <v>2.8667781734838999E-3</v>
      </c>
      <c r="I1653" s="2">
        <v>3.2107915543019682E-3</v>
      </c>
      <c r="J1653" s="26" t="s">
        <v>689</v>
      </c>
    </row>
    <row r="1654" spans="1:10" ht="15.75" customHeight="1" x14ac:dyDescent="0.25">
      <c r="A1654" s="2" t="s">
        <v>756</v>
      </c>
      <c r="B1654" s="2" t="s">
        <v>331</v>
      </c>
      <c r="C1654" s="2">
        <v>2030</v>
      </c>
      <c r="D1654" s="2" t="s">
        <v>241</v>
      </c>
      <c r="E1654" s="2" t="s">
        <v>627</v>
      </c>
      <c r="F1654" s="2" t="s">
        <v>757</v>
      </c>
      <c r="G1654" s="2">
        <v>22</v>
      </c>
      <c r="H1654" s="2">
        <v>3.42123843729496E-2</v>
      </c>
      <c r="I1654" s="2">
        <v>3.8317870497703556E-2</v>
      </c>
      <c r="J1654" s="26" t="s">
        <v>688</v>
      </c>
    </row>
    <row r="1655" spans="1:10" ht="15.75" customHeight="1" x14ac:dyDescent="0.25">
      <c r="A1655" s="2" t="s">
        <v>756</v>
      </c>
      <c r="B1655" s="2" t="s">
        <v>331</v>
      </c>
      <c r="C1655" s="2">
        <v>2030</v>
      </c>
      <c r="D1655" s="2" t="s">
        <v>241</v>
      </c>
      <c r="E1655" s="2" t="s">
        <v>627</v>
      </c>
      <c r="F1655" s="2" t="s">
        <v>759</v>
      </c>
      <c r="G1655" s="2">
        <v>23</v>
      </c>
      <c r="H1655" s="2">
        <v>8.8580918963999998E-4</v>
      </c>
      <c r="I1655" s="2">
        <v>9.9210629239680011E-4</v>
      </c>
      <c r="J1655" s="26" t="s">
        <v>689</v>
      </c>
    </row>
    <row r="1656" spans="1:10" ht="15.75" customHeight="1" x14ac:dyDescent="0.25">
      <c r="A1656" s="2" t="s">
        <v>756</v>
      </c>
      <c r="B1656" s="2" t="s">
        <v>331</v>
      </c>
      <c r="C1656" s="2">
        <v>2030</v>
      </c>
      <c r="D1656" s="2" t="s">
        <v>241</v>
      </c>
      <c r="E1656" s="2" t="s">
        <v>627</v>
      </c>
      <c r="F1656" s="2" t="s">
        <v>759</v>
      </c>
      <c r="G1656" s="2">
        <v>24</v>
      </c>
      <c r="H1656" s="2">
        <v>2.5572396698407998E-3</v>
      </c>
      <c r="I1656" s="2">
        <v>2.8641084302216961E-3</v>
      </c>
      <c r="J1656" s="26" t="s">
        <v>689</v>
      </c>
    </row>
    <row r="1657" spans="1:10" ht="15.75" customHeight="1" x14ac:dyDescent="0.25">
      <c r="A1657" s="2" t="s">
        <v>756</v>
      </c>
      <c r="B1657" s="2" t="s">
        <v>331</v>
      </c>
      <c r="C1657" s="2">
        <v>2030</v>
      </c>
      <c r="D1657" s="2" t="s">
        <v>241</v>
      </c>
      <c r="E1657" s="2" t="s">
        <v>627</v>
      </c>
      <c r="F1657" s="2" t="s">
        <v>757</v>
      </c>
      <c r="G1657" s="2">
        <v>24</v>
      </c>
      <c r="H1657" s="2">
        <v>1.5944564715027799E-2</v>
      </c>
      <c r="I1657" s="2">
        <v>1.7857912480831135E-2</v>
      </c>
      <c r="J1657" s="26" t="s">
        <v>688</v>
      </c>
    </row>
    <row r="1658" spans="1:10" ht="15.75" customHeight="1" x14ac:dyDescent="0.25">
      <c r="A1658" s="2" t="s">
        <v>756</v>
      </c>
      <c r="B1658" s="2" t="s">
        <v>331</v>
      </c>
      <c r="C1658" s="2">
        <v>2030</v>
      </c>
      <c r="D1658" s="2" t="s">
        <v>241</v>
      </c>
      <c r="E1658" s="2" t="s">
        <v>627</v>
      </c>
      <c r="F1658" s="2" t="s">
        <v>761</v>
      </c>
      <c r="G1658" s="2">
        <v>24</v>
      </c>
      <c r="H1658" s="2">
        <v>2.5572396698407998E-3</v>
      </c>
      <c r="I1658" s="2">
        <v>2.8641084302216961E-3</v>
      </c>
      <c r="J1658" s="26" t="s">
        <v>688</v>
      </c>
    </row>
    <row r="1659" spans="1:10" ht="15.75" customHeight="1" x14ac:dyDescent="0.25">
      <c r="A1659" s="2" t="s">
        <v>756</v>
      </c>
      <c r="B1659" s="2" t="s">
        <v>331</v>
      </c>
      <c r="C1659" s="2">
        <v>2030</v>
      </c>
      <c r="D1659" s="2" t="s">
        <v>241</v>
      </c>
      <c r="E1659" s="2" t="s">
        <v>627</v>
      </c>
      <c r="F1659" s="2" t="s">
        <v>757</v>
      </c>
      <c r="G1659" s="2">
        <v>25</v>
      </c>
      <c r="H1659" s="2">
        <v>3.07802213355899E-2</v>
      </c>
      <c r="I1659" s="2">
        <v>3.4473847895860693E-2</v>
      </c>
      <c r="J1659" s="26" t="s">
        <v>688</v>
      </c>
    </row>
    <row r="1660" spans="1:10" ht="15.75" customHeight="1" x14ac:dyDescent="0.25">
      <c r="A1660" s="2" t="s">
        <v>756</v>
      </c>
      <c r="B1660" s="2" t="s">
        <v>331</v>
      </c>
      <c r="C1660" s="2">
        <v>2030</v>
      </c>
      <c r="D1660" s="2" t="s">
        <v>241</v>
      </c>
      <c r="E1660" s="2" t="s">
        <v>627</v>
      </c>
      <c r="F1660" s="2" t="s">
        <v>759</v>
      </c>
      <c r="G1660" s="2">
        <v>25</v>
      </c>
      <c r="H1660" s="2">
        <v>8.3844456821680004E-4</v>
      </c>
      <c r="I1660" s="2">
        <v>9.3905791640281613E-4</v>
      </c>
      <c r="J1660" s="26" t="s">
        <v>689</v>
      </c>
    </row>
    <row r="1661" spans="1:10" ht="15.75" customHeight="1" x14ac:dyDescent="0.25">
      <c r="A1661" s="2" t="s">
        <v>756</v>
      </c>
      <c r="B1661" s="2" t="s">
        <v>331</v>
      </c>
      <c r="C1661" s="2">
        <v>2030</v>
      </c>
      <c r="D1661" s="2" t="s">
        <v>241</v>
      </c>
      <c r="E1661" s="2" t="s">
        <v>627</v>
      </c>
      <c r="F1661" s="2" t="s">
        <v>761</v>
      </c>
      <c r="G1661" s="2">
        <v>25</v>
      </c>
      <c r="H1661" s="2">
        <v>8.3844456821680004E-4</v>
      </c>
      <c r="I1661" s="2">
        <v>9.3905791640281613E-4</v>
      </c>
      <c r="J1661" s="26" t="s">
        <v>688</v>
      </c>
    </row>
    <row r="1662" spans="1:10" ht="15.75" customHeight="1" x14ac:dyDescent="0.25">
      <c r="A1662" s="2" t="s">
        <v>756</v>
      </c>
      <c r="B1662" s="2" t="s">
        <v>331</v>
      </c>
      <c r="C1662" s="2">
        <v>2030</v>
      </c>
      <c r="D1662" s="2" t="s">
        <v>241</v>
      </c>
      <c r="E1662" s="2" t="s">
        <v>627</v>
      </c>
      <c r="F1662" s="2" t="s">
        <v>757</v>
      </c>
      <c r="G1662" s="2">
        <v>26</v>
      </c>
      <c r="H1662" s="2">
        <v>3.0342093668878099E-2</v>
      </c>
      <c r="I1662" s="2">
        <v>3.3983144909143476E-2</v>
      </c>
      <c r="J1662" s="26" t="s">
        <v>688</v>
      </c>
    </row>
    <row r="1663" spans="1:10" ht="15.75" customHeight="1" x14ac:dyDescent="0.25">
      <c r="A1663" s="2" t="s">
        <v>756</v>
      </c>
      <c r="B1663" s="2" t="s">
        <v>331</v>
      </c>
      <c r="C1663" s="2">
        <v>2030</v>
      </c>
      <c r="D1663" s="2" t="s">
        <v>241</v>
      </c>
      <c r="E1663" s="2" t="s">
        <v>627</v>
      </c>
      <c r="F1663" s="2" t="s">
        <v>759</v>
      </c>
      <c r="G1663" s="2">
        <v>26</v>
      </c>
      <c r="H1663" s="2">
        <v>8.0320646520699998E-4</v>
      </c>
      <c r="I1663" s="2">
        <v>8.9959124103184004E-4</v>
      </c>
      <c r="J1663" s="26" t="s">
        <v>689</v>
      </c>
    </row>
    <row r="1664" spans="1:10" ht="15.75" customHeight="1" x14ac:dyDescent="0.25">
      <c r="A1664" s="2" t="s">
        <v>756</v>
      </c>
      <c r="B1664" s="2" t="s">
        <v>331</v>
      </c>
      <c r="C1664" s="2">
        <v>2030</v>
      </c>
      <c r="D1664" s="2" t="s">
        <v>241</v>
      </c>
      <c r="E1664" s="2" t="s">
        <v>627</v>
      </c>
      <c r="F1664" s="2" t="s">
        <v>761</v>
      </c>
      <c r="G1664" s="2">
        <v>27</v>
      </c>
      <c r="H1664" s="2">
        <v>8.0320646520699998E-4</v>
      </c>
      <c r="I1664" s="2">
        <v>8.9959124103184004E-4</v>
      </c>
      <c r="J1664" s="26" t="s">
        <v>688</v>
      </c>
    </row>
    <row r="1665" spans="1:10" ht="15.75" customHeight="1" x14ac:dyDescent="0.25">
      <c r="A1665" s="2" t="s">
        <v>756</v>
      </c>
      <c r="B1665" s="2" t="s">
        <v>331</v>
      </c>
      <c r="C1665" s="2">
        <v>2030</v>
      </c>
      <c r="D1665" s="2" t="s">
        <v>241</v>
      </c>
      <c r="E1665" s="2" t="s">
        <v>627</v>
      </c>
      <c r="F1665" s="2" t="s">
        <v>759</v>
      </c>
      <c r="G1665" s="2">
        <v>27</v>
      </c>
      <c r="H1665" s="2">
        <v>1.5364510472863999E-3</v>
      </c>
      <c r="I1665" s="2">
        <v>1.7208251729607681E-3</v>
      </c>
      <c r="J1665" s="26" t="s">
        <v>689</v>
      </c>
    </row>
    <row r="1666" spans="1:10" ht="15.75" customHeight="1" x14ac:dyDescent="0.25">
      <c r="A1666" s="2" t="s">
        <v>756</v>
      </c>
      <c r="B1666" s="2" t="s">
        <v>331</v>
      </c>
      <c r="C1666" s="2">
        <v>2030</v>
      </c>
      <c r="D1666" s="2" t="s">
        <v>241</v>
      </c>
      <c r="E1666" s="2" t="s">
        <v>627</v>
      </c>
      <c r="F1666" s="2" t="s">
        <v>757</v>
      </c>
      <c r="G1666" s="2">
        <v>27</v>
      </c>
      <c r="H1666" s="2">
        <v>1.44577156752348E-2</v>
      </c>
      <c r="I1666" s="2">
        <v>1.6192641556262977E-2</v>
      </c>
      <c r="J1666" s="26" t="s">
        <v>688</v>
      </c>
    </row>
    <row r="1667" spans="1:10" ht="15.75" customHeight="1" x14ac:dyDescent="0.25">
      <c r="A1667" s="2" t="s">
        <v>756</v>
      </c>
      <c r="B1667" s="2" t="s">
        <v>331</v>
      </c>
      <c r="C1667" s="2">
        <v>2030</v>
      </c>
      <c r="D1667" s="2" t="s">
        <v>241</v>
      </c>
      <c r="E1667" s="2" t="s">
        <v>627</v>
      </c>
      <c r="F1667" s="2" t="s">
        <v>759</v>
      </c>
      <c r="G1667" s="2">
        <v>28</v>
      </c>
      <c r="H1667" s="2">
        <v>7.4101460631939998E-4</v>
      </c>
      <c r="I1667" s="2">
        <v>8.2993635907772803E-4</v>
      </c>
      <c r="J1667" s="26" t="s">
        <v>689</v>
      </c>
    </row>
    <row r="1668" spans="1:10" ht="15.75" customHeight="1" x14ac:dyDescent="0.25">
      <c r="A1668" s="2" t="s">
        <v>756</v>
      </c>
      <c r="B1668" s="2" t="s">
        <v>331</v>
      </c>
      <c r="C1668" s="2">
        <v>2030</v>
      </c>
      <c r="D1668" s="2" t="s">
        <v>241</v>
      </c>
      <c r="E1668" s="2" t="s">
        <v>627</v>
      </c>
      <c r="F1668" s="2" t="s">
        <v>759</v>
      </c>
      <c r="G1668" s="2">
        <v>29</v>
      </c>
      <c r="H1668" s="2">
        <v>7.1770738577469999E-4</v>
      </c>
      <c r="I1668" s="2">
        <v>8.0383227206766406E-4</v>
      </c>
      <c r="J1668" s="26" t="s">
        <v>689</v>
      </c>
    </row>
    <row r="1669" spans="1:10" ht="15.75" customHeight="1" x14ac:dyDescent="0.25">
      <c r="A1669" s="2" t="s">
        <v>756</v>
      </c>
      <c r="B1669" s="2" t="s">
        <v>331</v>
      </c>
      <c r="C1669" s="2">
        <v>2030</v>
      </c>
      <c r="D1669" s="2" t="s">
        <v>241</v>
      </c>
      <c r="E1669" s="2" t="s">
        <v>627</v>
      </c>
      <c r="F1669" s="2" t="s">
        <v>761</v>
      </c>
      <c r="G1669" s="2">
        <v>29</v>
      </c>
      <c r="H1669" s="2">
        <v>7.7910954132679995E-4</v>
      </c>
      <c r="I1669" s="2">
        <v>8.7260268628601607E-4</v>
      </c>
      <c r="J1669" s="26" t="s">
        <v>688</v>
      </c>
    </row>
    <row r="1670" spans="1:10" ht="15.75" customHeight="1" x14ac:dyDescent="0.25">
      <c r="A1670" s="2" t="s">
        <v>756</v>
      </c>
      <c r="B1670" s="2" t="s">
        <v>331</v>
      </c>
      <c r="C1670" s="2">
        <v>2030</v>
      </c>
      <c r="D1670" s="2" t="s">
        <v>241</v>
      </c>
      <c r="E1670" s="2" t="s">
        <v>627</v>
      </c>
      <c r="F1670" s="2" t="s">
        <v>757</v>
      </c>
      <c r="G1670" s="2">
        <v>29</v>
      </c>
      <c r="H1670" s="2">
        <v>1.4023971743881701E-2</v>
      </c>
      <c r="I1670" s="2">
        <v>1.5706848353147507E-2</v>
      </c>
      <c r="J1670" s="26" t="s">
        <v>688</v>
      </c>
    </row>
    <row r="1671" spans="1:10" ht="15.75" customHeight="1" x14ac:dyDescent="0.25">
      <c r="A1671" s="2" t="s">
        <v>756</v>
      </c>
      <c r="B1671" s="2" t="s">
        <v>331</v>
      </c>
      <c r="C1671" s="2">
        <v>2030</v>
      </c>
      <c r="D1671" s="2" t="s">
        <v>241</v>
      </c>
      <c r="E1671" s="2" t="s">
        <v>627</v>
      </c>
      <c r="F1671" s="2" t="s">
        <v>757</v>
      </c>
      <c r="G1671" s="2">
        <v>30</v>
      </c>
      <c r="H1671" s="2">
        <v>2.6970409788191301E-2</v>
      </c>
      <c r="I1671" s="2">
        <v>3.0206858962774259E-2</v>
      </c>
      <c r="J1671" s="26" t="s">
        <v>688</v>
      </c>
    </row>
    <row r="1672" spans="1:10" ht="15.75" customHeight="1" x14ac:dyDescent="0.25">
      <c r="A1672" s="2" t="s">
        <v>756</v>
      </c>
      <c r="B1672" s="2" t="s">
        <v>331</v>
      </c>
      <c r="C1672" s="2">
        <v>2030</v>
      </c>
      <c r="D1672" s="2" t="s">
        <v>241</v>
      </c>
      <c r="E1672" s="2" t="s">
        <v>627</v>
      </c>
      <c r="F1672" s="2" t="s">
        <v>759</v>
      </c>
      <c r="G1672" s="2">
        <v>30</v>
      </c>
      <c r="H1672" s="2">
        <v>2.0474980701691999E-3</v>
      </c>
      <c r="I1672" s="2">
        <v>2.2931978385895041E-3</v>
      </c>
      <c r="J1672" s="26" t="s">
        <v>689</v>
      </c>
    </row>
    <row r="1673" spans="1:10" ht="15.75" customHeight="1" x14ac:dyDescent="0.25">
      <c r="A1673" s="2" t="s">
        <v>756</v>
      </c>
      <c r="B1673" s="2" t="s">
        <v>331</v>
      </c>
      <c r="C1673" s="2">
        <v>2030</v>
      </c>
      <c r="D1673" s="2" t="s">
        <v>241</v>
      </c>
      <c r="E1673" s="2" t="s">
        <v>627</v>
      </c>
      <c r="F1673" s="2" t="s">
        <v>761</v>
      </c>
      <c r="G1673" s="2">
        <v>31</v>
      </c>
      <c r="H1673" s="2">
        <v>7.5734150595959998E-4</v>
      </c>
      <c r="I1673" s="2">
        <v>8.4822248667475208E-4</v>
      </c>
      <c r="J1673" s="26" t="s">
        <v>688</v>
      </c>
    </row>
    <row r="1674" spans="1:10" ht="15.75" customHeight="1" x14ac:dyDescent="0.25">
      <c r="A1674" s="2" t="s">
        <v>756</v>
      </c>
      <c r="B1674" s="2" t="s">
        <v>331</v>
      </c>
      <c r="C1674" s="2">
        <v>2030</v>
      </c>
      <c r="D1674" s="2" t="s">
        <v>241</v>
      </c>
      <c r="E1674" s="2" t="s">
        <v>627</v>
      </c>
      <c r="F1674" s="2" t="s">
        <v>759</v>
      </c>
      <c r="G1674" s="2">
        <v>31</v>
      </c>
      <c r="H1674" s="2">
        <v>6.6199386492369998E-4</v>
      </c>
      <c r="I1674" s="2">
        <v>7.4143312871454402E-4</v>
      </c>
      <c r="J1674" s="26" t="s">
        <v>689</v>
      </c>
    </row>
    <row r="1675" spans="1:10" ht="15.75" customHeight="1" x14ac:dyDescent="0.25">
      <c r="A1675" s="2" t="s">
        <v>756</v>
      </c>
      <c r="B1675" s="2" t="s">
        <v>331</v>
      </c>
      <c r="C1675" s="2">
        <v>2030</v>
      </c>
      <c r="D1675" s="2" t="s">
        <v>241</v>
      </c>
      <c r="E1675" s="2" t="s">
        <v>627</v>
      </c>
      <c r="F1675" s="2" t="s">
        <v>759</v>
      </c>
      <c r="G1675" s="2">
        <v>32</v>
      </c>
      <c r="H1675" s="2">
        <v>6.4718746580180004E-4</v>
      </c>
      <c r="I1675" s="2">
        <v>7.248499616980161E-4</v>
      </c>
      <c r="J1675" s="26" t="s">
        <v>689</v>
      </c>
    </row>
    <row r="1676" spans="1:10" ht="15.75" customHeight="1" x14ac:dyDescent="0.25">
      <c r="A1676" s="2" t="s">
        <v>756</v>
      </c>
      <c r="B1676" s="2" t="s">
        <v>331</v>
      </c>
      <c r="C1676" s="2">
        <v>2030</v>
      </c>
      <c r="D1676" s="2" t="s">
        <v>241</v>
      </c>
      <c r="E1676" s="2" t="s">
        <v>627</v>
      </c>
      <c r="F1676" s="2" t="s">
        <v>761</v>
      </c>
      <c r="G1676" s="2">
        <v>32</v>
      </c>
      <c r="H1676" s="2">
        <v>7.4101460631939998E-4</v>
      </c>
      <c r="I1676" s="2">
        <v>8.2993635907772803E-4</v>
      </c>
      <c r="J1676" s="26" t="s">
        <v>688</v>
      </c>
    </row>
    <row r="1677" spans="1:10" ht="15.75" customHeight="1" x14ac:dyDescent="0.25">
      <c r="A1677" s="2" t="s">
        <v>756</v>
      </c>
      <c r="B1677" s="2" t="s">
        <v>331</v>
      </c>
      <c r="C1677" s="2">
        <v>2030</v>
      </c>
      <c r="D1677" s="2" t="s">
        <v>241</v>
      </c>
      <c r="E1677" s="2" t="s">
        <v>627</v>
      </c>
      <c r="F1677" s="2" t="s">
        <v>757</v>
      </c>
      <c r="G1677" s="2">
        <v>32</v>
      </c>
      <c r="H1677" s="2">
        <v>1.291873306036E-2</v>
      </c>
      <c r="I1677" s="2">
        <v>1.4468981027603202E-2</v>
      </c>
      <c r="J1677" s="26" t="s">
        <v>688</v>
      </c>
    </row>
    <row r="1678" spans="1:10" ht="15.75" customHeight="1" x14ac:dyDescent="0.25">
      <c r="A1678" s="2" t="s">
        <v>756</v>
      </c>
      <c r="B1678" s="2" t="s">
        <v>331</v>
      </c>
      <c r="C1678" s="2">
        <v>2030</v>
      </c>
      <c r="D1678" s="2" t="s">
        <v>241</v>
      </c>
      <c r="E1678" s="2" t="s">
        <v>627</v>
      </c>
      <c r="F1678" s="2" t="s">
        <v>757</v>
      </c>
      <c r="G1678" s="2">
        <v>33</v>
      </c>
      <c r="H1678" s="2">
        <v>1.2430969625711399E-2</v>
      </c>
      <c r="I1678" s="2">
        <v>1.3922685980796769E-2</v>
      </c>
      <c r="J1678" s="26" t="s">
        <v>688</v>
      </c>
    </row>
    <row r="1679" spans="1:10" ht="15.75" customHeight="1" x14ac:dyDescent="0.25">
      <c r="A1679" s="2" t="s">
        <v>756</v>
      </c>
      <c r="B1679" s="2" t="s">
        <v>331</v>
      </c>
      <c r="C1679" s="2">
        <v>2030</v>
      </c>
      <c r="D1679" s="2" t="s">
        <v>241</v>
      </c>
      <c r="E1679" s="2" t="s">
        <v>627</v>
      </c>
      <c r="F1679" s="2" t="s">
        <v>761</v>
      </c>
      <c r="G1679" s="2">
        <v>34</v>
      </c>
      <c r="H1679" s="2">
        <v>7.1770738577469999E-4</v>
      </c>
      <c r="I1679" s="2">
        <v>8.0383227206766406E-4</v>
      </c>
      <c r="J1679" s="26" t="s">
        <v>688</v>
      </c>
    </row>
    <row r="1680" spans="1:10" ht="15.75" customHeight="1" x14ac:dyDescent="0.25">
      <c r="A1680" s="2" t="s">
        <v>756</v>
      </c>
      <c r="B1680" s="2" t="s">
        <v>331</v>
      </c>
      <c r="C1680" s="2">
        <v>2030</v>
      </c>
      <c r="D1680" s="2" t="s">
        <v>241</v>
      </c>
      <c r="E1680" s="2" t="s">
        <v>627</v>
      </c>
      <c r="F1680" s="2" t="s">
        <v>757</v>
      </c>
      <c r="G1680" s="2">
        <v>34</v>
      </c>
      <c r="H1680" s="2">
        <v>2.4423995055258298E-2</v>
      </c>
      <c r="I1680" s="2">
        <v>2.7354874461889295E-2</v>
      </c>
      <c r="J1680" s="26" t="s">
        <v>688</v>
      </c>
    </row>
    <row r="1681" spans="1:10" ht="15.75" customHeight="1" x14ac:dyDescent="0.25">
      <c r="A1681" s="2" t="s">
        <v>756</v>
      </c>
      <c r="B1681" s="2" t="s">
        <v>331</v>
      </c>
      <c r="C1681" s="2">
        <v>2030</v>
      </c>
      <c r="D1681" s="2" t="s">
        <v>241</v>
      </c>
      <c r="E1681" s="2" t="s">
        <v>627</v>
      </c>
      <c r="F1681" s="2" t="s">
        <v>757</v>
      </c>
      <c r="G1681" s="2">
        <v>35</v>
      </c>
      <c r="H1681" s="2">
        <v>1.19158895686269E-2</v>
      </c>
      <c r="I1681" s="2">
        <v>1.3345796316862129E-2</v>
      </c>
      <c r="J1681" s="26" t="s">
        <v>688</v>
      </c>
    </row>
    <row r="1682" spans="1:10" ht="15.75" customHeight="1" x14ac:dyDescent="0.25">
      <c r="A1682" s="2" t="s">
        <v>756</v>
      </c>
      <c r="B1682" s="2" t="s">
        <v>331</v>
      </c>
      <c r="C1682" s="2">
        <v>2030</v>
      </c>
      <c r="D1682" s="2" t="s">
        <v>241</v>
      </c>
      <c r="E1682" s="2" t="s">
        <v>627</v>
      </c>
      <c r="F1682" s="2" t="s">
        <v>759</v>
      </c>
      <c r="G1682" s="2">
        <v>36</v>
      </c>
      <c r="H1682" s="2">
        <v>5.6389655219390002E-4</v>
      </c>
      <c r="I1682" s="2">
        <v>6.3156413845716808E-4</v>
      </c>
      <c r="J1682" s="26" t="s">
        <v>689</v>
      </c>
    </row>
    <row r="1683" spans="1:10" ht="15.75" customHeight="1" x14ac:dyDescent="0.25">
      <c r="A1683" s="2" t="s">
        <v>756</v>
      </c>
      <c r="B1683" s="2" t="s">
        <v>331</v>
      </c>
      <c r="C1683" s="2">
        <v>2030</v>
      </c>
      <c r="D1683" s="2" t="s">
        <v>241</v>
      </c>
      <c r="E1683" s="2" t="s">
        <v>627</v>
      </c>
      <c r="F1683" s="2" t="s">
        <v>757</v>
      </c>
      <c r="G1683" s="2">
        <v>36</v>
      </c>
      <c r="H1683" s="2">
        <v>1.16493739187717E-2</v>
      </c>
      <c r="I1683" s="2">
        <v>1.3047298789024307E-2</v>
      </c>
      <c r="J1683" s="26" t="s">
        <v>688</v>
      </c>
    </row>
    <row r="1684" spans="1:10" ht="15.75" customHeight="1" x14ac:dyDescent="0.25">
      <c r="A1684" s="2" t="s">
        <v>756</v>
      </c>
      <c r="B1684" s="2" t="s">
        <v>331</v>
      </c>
      <c r="C1684" s="2">
        <v>2030</v>
      </c>
      <c r="D1684" s="2" t="s">
        <v>241</v>
      </c>
      <c r="E1684" s="2" t="s">
        <v>627</v>
      </c>
      <c r="F1684" s="2" t="s">
        <v>758</v>
      </c>
      <c r="G1684" s="2">
        <v>36</v>
      </c>
      <c r="H1684" s="2">
        <v>6.9060944952069997E-4</v>
      </c>
      <c r="I1684" s="2">
        <v>7.7348258346318405E-4</v>
      </c>
      <c r="J1684" s="26" t="s">
        <v>688</v>
      </c>
    </row>
    <row r="1685" spans="1:10" ht="15.75" customHeight="1" x14ac:dyDescent="0.25">
      <c r="A1685" s="2" t="s">
        <v>756</v>
      </c>
      <c r="B1685" s="2" t="s">
        <v>331</v>
      </c>
      <c r="C1685" s="2">
        <v>2030</v>
      </c>
      <c r="D1685" s="2" t="s">
        <v>241</v>
      </c>
      <c r="E1685" s="2" t="s">
        <v>627</v>
      </c>
      <c r="F1685" s="2" t="s">
        <v>761</v>
      </c>
      <c r="G1685" s="2">
        <v>36</v>
      </c>
      <c r="H1685" s="2">
        <v>6.9060944952069997E-4</v>
      </c>
      <c r="I1685" s="2">
        <v>7.7348258346318405E-4</v>
      </c>
      <c r="J1685" s="26" t="s">
        <v>688</v>
      </c>
    </row>
    <row r="1686" spans="1:10" ht="15.75" customHeight="1" x14ac:dyDescent="0.25">
      <c r="A1686" s="2" t="s">
        <v>756</v>
      </c>
      <c r="B1686" s="2" t="s">
        <v>331</v>
      </c>
      <c r="C1686" s="2">
        <v>2030</v>
      </c>
      <c r="D1686" s="2" t="s">
        <v>241</v>
      </c>
      <c r="E1686" s="2" t="s">
        <v>627</v>
      </c>
      <c r="F1686" s="2" t="s">
        <v>758</v>
      </c>
      <c r="G1686" s="2">
        <v>37</v>
      </c>
      <c r="H1686" s="2">
        <v>1.3568886206484999E-3</v>
      </c>
      <c r="I1686" s="2">
        <v>1.5197152551263201E-3</v>
      </c>
      <c r="J1686" s="26" t="s">
        <v>688</v>
      </c>
    </row>
    <row r="1687" spans="1:10" ht="15.75" customHeight="1" x14ac:dyDescent="0.25">
      <c r="A1687" s="2" t="s">
        <v>756</v>
      </c>
      <c r="B1687" s="2" t="s">
        <v>331</v>
      </c>
      <c r="C1687" s="2">
        <v>2030</v>
      </c>
      <c r="D1687" s="2" t="s">
        <v>241</v>
      </c>
      <c r="E1687" s="2" t="s">
        <v>627</v>
      </c>
      <c r="F1687" s="2" t="s">
        <v>759</v>
      </c>
      <c r="G1687" s="2">
        <v>37</v>
      </c>
      <c r="H1687" s="2">
        <v>5.5718509247529996E-4</v>
      </c>
      <c r="I1687" s="2">
        <v>6.2404730357233597E-4</v>
      </c>
      <c r="J1687" s="26" t="s">
        <v>689</v>
      </c>
    </row>
    <row r="1688" spans="1:10" ht="15.75" customHeight="1" x14ac:dyDescent="0.25">
      <c r="A1688" s="2" t="s">
        <v>756</v>
      </c>
      <c r="B1688" s="2" t="s">
        <v>331</v>
      </c>
      <c r="C1688" s="2">
        <v>2030</v>
      </c>
      <c r="D1688" s="2" t="s">
        <v>241</v>
      </c>
      <c r="E1688" s="2" t="s">
        <v>627</v>
      </c>
      <c r="F1688" s="2" t="s">
        <v>761</v>
      </c>
      <c r="G1688" s="2">
        <v>37</v>
      </c>
      <c r="H1688" s="2">
        <v>1.3568886206484999E-3</v>
      </c>
      <c r="I1688" s="2">
        <v>1.5197152551263201E-3</v>
      </c>
      <c r="J1688" s="26" t="s">
        <v>688</v>
      </c>
    </row>
    <row r="1689" spans="1:10" ht="15.75" customHeight="1" x14ac:dyDescent="0.25">
      <c r="A1689" s="2" t="s">
        <v>756</v>
      </c>
      <c r="B1689" s="2" t="s">
        <v>331</v>
      </c>
      <c r="C1689" s="2">
        <v>2030</v>
      </c>
      <c r="D1689" s="2" t="s">
        <v>241</v>
      </c>
      <c r="E1689" s="2" t="s">
        <v>627</v>
      </c>
      <c r="F1689" s="2" t="s">
        <v>761</v>
      </c>
      <c r="G1689" s="2">
        <v>38</v>
      </c>
      <c r="H1689" s="2">
        <v>6.6199386492369998E-4</v>
      </c>
      <c r="I1689" s="2">
        <v>7.4143312871454402E-4</v>
      </c>
      <c r="J1689" s="26" t="s">
        <v>688</v>
      </c>
    </row>
    <row r="1690" spans="1:10" ht="15.75" customHeight="1" x14ac:dyDescent="0.25">
      <c r="A1690" s="2" t="s">
        <v>756</v>
      </c>
      <c r="B1690" s="2" t="s">
        <v>331</v>
      </c>
      <c r="C1690" s="2">
        <v>2030</v>
      </c>
      <c r="D1690" s="2" t="s">
        <v>241</v>
      </c>
      <c r="E1690" s="2" t="s">
        <v>627</v>
      </c>
      <c r="F1690" s="2" t="s">
        <v>758</v>
      </c>
      <c r="G1690" s="2">
        <v>38</v>
      </c>
      <c r="H1690" s="2">
        <v>6.6199386492369998E-4</v>
      </c>
      <c r="I1690" s="2">
        <v>7.4143312871454402E-4</v>
      </c>
      <c r="J1690" s="26" t="s">
        <v>688</v>
      </c>
    </row>
    <row r="1691" spans="1:10" ht="15.75" customHeight="1" x14ac:dyDescent="0.25">
      <c r="A1691" s="2" t="s">
        <v>756</v>
      </c>
      <c r="B1691" s="2" t="s">
        <v>331</v>
      </c>
      <c r="C1691" s="2">
        <v>2030</v>
      </c>
      <c r="D1691" s="2" t="s">
        <v>241</v>
      </c>
      <c r="E1691" s="2" t="s">
        <v>627</v>
      </c>
      <c r="F1691" s="2" t="s">
        <v>761</v>
      </c>
      <c r="G1691" s="2">
        <v>39</v>
      </c>
      <c r="H1691" s="2">
        <v>6.4718746580180004E-4</v>
      </c>
      <c r="I1691" s="2">
        <v>7.248499616980161E-4</v>
      </c>
      <c r="J1691" s="26" t="s">
        <v>688</v>
      </c>
    </row>
    <row r="1692" spans="1:10" ht="15.75" customHeight="1" x14ac:dyDescent="0.25">
      <c r="A1692" s="2" t="s">
        <v>756</v>
      </c>
      <c r="B1692" s="2" t="s">
        <v>331</v>
      </c>
      <c r="C1692" s="2">
        <v>2030</v>
      </c>
      <c r="D1692" s="2" t="s">
        <v>241</v>
      </c>
      <c r="E1692" s="2" t="s">
        <v>627</v>
      </c>
      <c r="F1692" s="2" t="s">
        <v>759</v>
      </c>
      <c r="G1692" s="2">
        <v>39</v>
      </c>
      <c r="H1692" s="2">
        <v>5.2367575699459996E-4</v>
      </c>
      <c r="I1692" s="2">
        <v>5.8651684783395206E-4</v>
      </c>
      <c r="J1692" s="26" t="s">
        <v>689</v>
      </c>
    </row>
    <row r="1693" spans="1:10" ht="15.75" customHeight="1" x14ac:dyDescent="0.25">
      <c r="A1693" s="2" t="s">
        <v>756</v>
      </c>
      <c r="B1693" s="2" t="s">
        <v>331</v>
      </c>
      <c r="C1693" s="2">
        <v>2030</v>
      </c>
      <c r="D1693" s="2" t="s">
        <v>241</v>
      </c>
      <c r="E1693" s="2" t="s">
        <v>627</v>
      </c>
      <c r="F1693" s="2" t="s">
        <v>758</v>
      </c>
      <c r="G1693" s="2">
        <v>39</v>
      </c>
      <c r="H1693" s="2">
        <v>6.4718746580180004E-4</v>
      </c>
      <c r="I1693" s="2">
        <v>7.248499616980161E-4</v>
      </c>
      <c r="J1693" s="26" t="s">
        <v>688</v>
      </c>
    </row>
    <row r="1694" spans="1:10" ht="15.75" customHeight="1" x14ac:dyDescent="0.25">
      <c r="A1694" s="2" t="s">
        <v>756</v>
      </c>
      <c r="B1694" s="2" t="s">
        <v>331</v>
      </c>
      <c r="C1694" s="2">
        <v>2030</v>
      </c>
      <c r="D1694" s="2" t="s">
        <v>241</v>
      </c>
      <c r="E1694" s="2" t="s">
        <v>627</v>
      </c>
      <c r="F1694" s="2" t="s">
        <v>759</v>
      </c>
      <c r="G1694" s="2">
        <v>40</v>
      </c>
      <c r="H1694" s="2">
        <v>5.1426445133980001E-4</v>
      </c>
      <c r="I1694" s="2">
        <v>5.7597618550057612E-4</v>
      </c>
      <c r="J1694" s="26" t="s">
        <v>689</v>
      </c>
    </row>
    <row r="1695" spans="1:10" ht="15.75" customHeight="1" x14ac:dyDescent="0.25">
      <c r="A1695" s="2" t="s">
        <v>756</v>
      </c>
      <c r="B1695" s="2" t="s">
        <v>331</v>
      </c>
      <c r="C1695" s="2">
        <v>2030</v>
      </c>
      <c r="D1695" s="2" t="s">
        <v>241</v>
      </c>
      <c r="E1695" s="2" t="s">
        <v>627</v>
      </c>
      <c r="F1695" s="2" t="s">
        <v>757</v>
      </c>
      <c r="G1695" s="2">
        <v>43</v>
      </c>
      <c r="H1695" s="2">
        <v>2.01794691383839E-2</v>
      </c>
      <c r="I1695" s="2">
        <v>2.2601005434989972E-2</v>
      </c>
      <c r="J1695" s="26" t="s">
        <v>688</v>
      </c>
    </row>
    <row r="1696" spans="1:10" ht="15.75" customHeight="1" x14ac:dyDescent="0.25">
      <c r="A1696" s="2" t="s">
        <v>756</v>
      </c>
      <c r="B1696" s="2" t="s">
        <v>331</v>
      </c>
      <c r="C1696" s="2">
        <v>2030</v>
      </c>
      <c r="D1696" s="2" t="s">
        <v>241</v>
      </c>
      <c r="E1696" s="2" t="s">
        <v>627</v>
      </c>
      <c r="F1696" s="2" t="s">
        <v>759</v>
      </c>
      <c r="G1696" s="2">
        <v>43</v>
      </c>
      <c r="H1696" s="2">
        <v>9.6147536532949999E-4</v>
      </c>
      <c r="I1696" s="2">
        <v>1.0768524091690401E-3</v>
      </c>
      <c r="J1696" s="26" t="s">
        <v>689</v>
      </c>
    </row>
    <row r="1697" spans="1:10" ht="15.75" customHeight="1" x14ac:dyDescent="0.25">
      <c r="A1697" s="2" t="s">
        <v>756</v>
      </c>
      <c r="B1697" s="2" t="s">
        <v>331</v>
      </c>
      <c r="C1697" s="2">
        <v>2030</v>
      </c>
      <c r="D1697" s="2" t="s">
        <v>241</v>
      </c>
      <c r="E1697" s="2" t="s">
        <v>627</v>
      </c>
      <c r="F1697" s="2" t="s">
        <v>759</v>
      </c>
      <c r="G1697" s="2">
        <v>45</v>
      </c>
      <c r="H1697" s="2">
        <v>4.5258164755069999E-4</v>
      </c>
      <c r="I1697" s="2">
        <v>5.0689144525678401E-4</v>
      </c>
      <c r="J1697" s="26" t="s">
        <v>689</v>
      </c>
    </row>
    <row r="1698" spans="1:10" ht="15.75" customHeight="1" x14ac:dyDescent="0.25">
      <c r="A1698" s="2" t="s">
        <v>756</v>
      </c>
      <c r="B1698" s="2" t="s">
        <v>331</v>
      </c>
      <c r="C1698" s="2">
        <v>2030</v>
      </c>
      <c r="D1698" s="2" t="s">
        <v>241</v>
      </c>
      <c r="E1698" s="2" t="s">
        <v>627</v>
      </c>
      <c r="F1698" s="2" t="s">
        <v>758</v>
      </c>
      <c r="G1698" s="2">
        <v>46</v>
      </c>
      <c r="H1698" s="2">
        <v>1.1210816446692001E-3</v>
      </c>
      <c r="I1698" s="2">
        <v>1.2556114420295042E-3</v>
      </c>
      <c r="J1698" s="26" t="s">
        <v>688</v>
      </c>
    </row>
    <row r="1699" spans="1:10" ht="15.75" customHeight="1" x14ac:dyDescent="0.25">
      <c r="A1699" s="2" t="s">
        <v>756</v>
      </c>
      <c r="B1699" s="2" t="s">
        <v>331</v>
      </c>
      <c r="C1699" s="2">
        <v>2030</v>
      </c>
      <c r="D1699" s="2" t="s">
        <v>241</v>
      </c>
      <c r="E1699" s="2" t="s">
        <v>627</v>
      </c>
      <c r="F1699" s="2" t="s">
        <v>761</v>
      </c>
      <c r="G1699" s="2">
        <v>46</v>
      </c>
      <c r="H1699" s="2">
        <v>1.1210816446692001E-3</v>
      </c>
      <c r="I1699" s="2">
        <v>1.2556114420295042E-3</v>
      </c>
      <c r="J1699" s="26" t="s">
        <v>688</v>
      </c>
    </row>
    <row r="1700" spans="1:10" ht="15.75" customHeight="1" x14ac:dyDescent="0.25">
      <c r="A1700" s="2" t="s">
        <v>756</v>
      </c>
      <c r="B1700" s="2" t="s">
        <v>331</v>
      </c>
      <c r="C1700" s="2">
        <v>2030</v>
      </c>
      <c r="D1700" s="2" t="s">
        <v>241</v>
      </c>
      <c r="E1700" s="2" t="s">
        <v>627</v>
      </c>
      <c r="F1700" s="2" t="s">
        <v>757</v>
      </c>
      <c r="G1700" s="2">
        <v>47</v>
      </c>
      <c r="H1700" s="2">
        <v>9.4261635094881006E-3</v>
      </c>
      <c r="I1700" s="2">
        <v>1.0557303130626673E-2</v>
      </c>
      <c r="J1700" s="26" t="s">
        <v>688</v>
      </c>
    </row>
    <row r="1701" spans="1:10" ht="15.75" customHeight="1" x14ac:dyDescent="0.25">
      <c r="A1701" s="2" t="s">
        <v>756</v>
      </c>
      <c r="B1701" s="2" t="s">
        <v>331</v>
      </c>
      <c r="C1701" s="2">
        <v>2030</v>
      </c>
      <c r="D1701" s="2" t="s">
        <v>241</v>
      </c>
      <c r="E1701" s="2" t="s">
        <v>627</v>
      </c>
      <c r="F1701" s="2" t="s">
        <v>757</v>
      </c>
      <c r="G1701" s="2">
        <v>48</v>
      </c>
      <c r="H1701" s="2">
        <v>9.2567596584558001E-3</v>
      </c>
      <c r="I1701" s="2">
        <v>1.0367570817470497E-2</v>
      </c>
      <c r="J1701" s="26" t="s">
        <v>688</v>
      </c>
    </row>
    <row r="1702" spans="1:10" ht="15.75" customHeight="1" x14ac:dyDescent="0.25">
      <c r="A1702" s="2" t="s">
        <v>756</v>
      </c>
      <c r="B1702" s="2" t="s">
        <v>331</v>
      </c>
      <c r="C1702" s="2">
        <v>2030</v>
      </c>
      <c r="D1702" s="2" t="s">
        <v>241</v>
      </c>
      <c r="E1702" s="2" t="s">
        <v>627</v>
      </c>
      <c r="F1702" s="2" t="s">
        <v>759</v>
      </c>
      <c r="G1702" s="2">
        <v>48</v>
      </c>
      <c r="H1702" s="2">
        <v>4.2888257303279998E-4</v>
      </c>
      <c r="I1702" s="2">
        <v>4.8034848179673604E-4</v>
      </c>
      <c r="J1702" s="26" t="s">
        <v>689</v>
      </c>
    </row>
    <row r="1703" spans="1:10" ht="15.75" customHeight="1" x14ac:dyDescent="0.25">
      <c r="A1703" s="2" t="s">
        <v>756</v>
      </c>
      <c r="B1703" s="2" t="s">
        <v>331</v>
      </c>
      <c r="C1703" s="2">
        <v>2030</v>
      </c>
      <c r="D1703" s="2" t="s">
        <v>241</v>
      </c>
      <c r="E1703" s="2" t="s">
        <v>627</v>
      </c>
      <c r="F1703" s="2" t="s">
        <v>761</v>
      </c>
      <c r="G1703" s="2">
        <v>50</v>
      </c>
      <c r="H1703" s="2">
        <v>5.2367575699459996E-4</v>
      </c>
      <c r="I1703" s="2">
        <v>5.8651684783395206E-4</v>
      </c>
      <c r="J1703" s="26" t="s">
        <v>688</v>
      </c>
    </row>
    <row r="1704" spans="1:10" ht="15.75" customHeight="1" x14ac:dyDescent="0.25">
      <c r="A1704" s="2" t="s">
        <v>756</v>
      </c>
      <c r="B1704" s="2" t="s">
        <v>331</v>
      </c>
      <c r="C1704" s="2">
        <v>2030</v>
      </c>
      <c r="D1704" s="2" t="s">
        <v>241</v>
      </c>
      <c r="E1704" s="2" t="s">
        <v>627</v>
      </c>
      <c r="F1704" s="2" t="s">
        <v>758</v>
      </c>
      <c r="G1704" s="2">
        <v>50</v>
      </c>
      <c r="H1704" s="2">
        <v>5.2367575699459996E-4</v>
      </c>
      <c r="I1704" s="2">
        <v>5.8651684783395206E-4</v>
      </c>
      <c r="J1704" s="26" t="s">
        <v>688</v>
      </c>
    </row>
    <row r="1705" spans="1:10" ht="15.75" customHeight="1" x14ac:dyDescent="0.25">
      <c r="A1705" s="2" t="s">
        <v>756</v>
      </c>
      <c r="B1705" s="2" t="s">
        <v>331</v>
      </c>
      <c r="C1705" s="2">
        <v>2030</v>
      </c>
      <c r="D1705" s="2" t="s">
        <v>241</v>
      </c>
      <c r="E1705" s="2" t="s">
        <v>627</v>
      </c>
      <c r="F1705" s="2" t="s">
        <v>757</v>
      </c>
      <c r="G1705" s="2">
        <v>51</v>
      </c>
      <c r="H1705" s="2">
        <v>8.6658401414752007E-3</v>
      </c>
      <c r="I1705" s="2">
        <v>9.7057409584522265E-3</v>
      </c>
      <c r="J1705" s="26" t="s">
        <v>688</v>
      </c>
    </row>
    <row r="1706" spans="1:10" ht="15.75" customHeight="1" x14ac:dyDescent="0.25">
      <c r="A1706" s="2" t="s">
        <v>756</v>
      </c>
      <c r="B1706" s="2" t="s">
        <v>331</v>
      </c>
      <c r="C1706" s="2">
        <v>2030</v>
      </c>
      <c r="D1706" s="2" t="s">
        <v>241</v>
      </c>
      <c r="E1706" s="2" t="s">
        <v>627</v>
      </c>
      <c r="F1706" s="2" t="s">
        <v>761</v>
      </c>
      <c r="G1706" s="2">
        <v>51</v>
      </c>
      <c r="H1706" s="2">
        <v>5.1426445133980001E-4</v>
      </c>
      <c r="I1706" s="2">
        <v>5.7597618550057612E-4</v>
      </c>
      <c r="J1706" s="26" t="s">
        <v>688</v>
      </c>
    </row>
    <row r="1707" spans="1:10" ht="15.75" customHeight="1" x14ac:dyDescent="0.25">
      <c r="A1707" s="2" t="s">
        <v>756</v>
      </c>
      <c r="B1707" s="2" t="s">
        <v>331</v>
      </c>
      <c r="C1707" s="2">
        <v>2030</v>
      </c>
      <c r="D1707" s="2" t="s">
        <v>241</v>
      </c>
      <c r="E1707" s="2" t="s">
        <v>627</v>
      </c>
      <c r="F1707" s="2" t="s">
        <v>759</v>
      </c>
      <c r="G1707" s="2">
        <v>51</v>
      </c>
      <c r="H1707" s="2">
        <v>3.9980761357579999E-4</v>
      </c>
      <c r="I1707" s="2">
        <v>4.4778452720489601E-4</v>
      </c>
      <c r="J1707" s="26" t="s">
        <v>689</v>
      </c>
    </row>
    <row r="1708" spans="1:10" ht="15.75" customHeight="1" x14ac:dyDescent="0.25">
      <c r="A1708" s="2" t="s">
        <v>756</v>
      </c>
      <c r="B1708" s="2" t="s">
        <v>331</v>
      </c>
      <c r="C1708" s="2">
        <v>2030</v>
      </c>
      <c r="D1708" s="2" t="s">
        <v>241</v>
      </c>
      <c r="E1708" s="2" t="s">
        <v>627</v>
      </c>
      <c r="F1708" s="2" t="s">
        <v>758</v>
      </c>
      <c r="G1708" s="2">
        <v>51</v>
      </c>
      <c r="H1708" s="2">
        <v>5.1426445133980001E-4</v>
      </c>
      <c r="I1708" s="2">
        <v>5.7597618550057612E-4</v>
      </c>
      <c r="J1708" s="26" t="s">
        <v>688</v>
      </c>
    </row>
    <row r="1709" spans="1:10" ht="15.75" customHeight="1" x14ac:dyDescent="0.25">
      <c r="A1709" s="2" t="s">
        <v>756</v>
      </c>
      <c r="B1709" s="2" t="s">
        <v>331</v>
      </c>
      <c r="C1709" s="2">
        <v>2030</v>
      </c>
      <c r="D1709" s="2" t="s">
        <v>241</v>
      </c>
      <c r="E1709" s="2" t="s">
        <v>627</v>
      </c>
      <c r="F1709" s="2" t="s">
        <v>757</v>
      </c>
      <c r="G1709" s="2">
        <v>52</v>
      </c>
      <c r="H1709" s="2">
        <v>8.6407158523798006E-3</v>
      </c>
      <c r="I1709" s="2">
        <v>9.677601754665378E-3</v>
      </c>
      <c r="J1709" s="26" t="s">
        <v>688</v>
      </c>
    </row>
    <row r="1710" spans="1:10" ht="15.75" customHeight="1" x14ac:dyDescent="0.25">
      <c r="A1710" s="2" t="s">
        <v>756</v>
      </c>
      <c r="B1710" s="2" t="s">
        <v>331</v>
      </c>
      <c r="C1710" s="2">
        <v>2030</v>
      </c>
      <c r="D1710" s="2" t="s">
        <v>241</v>
      </c>
      <c r="E1710" s="2" t="s">
        <v>627</v>
      </c>
      <c r="F1710" s="2" t="s">
        <v>759</v>
      </c>
      <c r="G1710" s="2">
        <v>53</v>
      </c>
      <c r="H1710" s="2">
        <v>3.8277084240689998E-4</v>
      </c>
      <c r="I1710" s="2">
        <v>4.2870334349572801E-4</v>
      </c>
      <c r="J1710" s="26" t="s">
        <v>689</v>
      </c>
    </row>
    <row r="1711" spans="1:10" ht="15.75" customHeight="1" x14ac:dyDescent="0.25">
      <c r="A1711" s="2" t="s">
        <v>756</v>
      </c>
      <c r="B1711" s="2" t="s">
        <v>331</v>
      </c>
      <c r="C1711" s="2">
        <v>2030</v>
      </c>
      <c r="D1711" s="2" t="s">
        <v>241</v>
      </c>
      <c r="E1711" s="2" t="s">
        <v>627</v>
      </c>
      <c r="F1711" s="2" t="s">
        <v>759</v>
      </c>
      <c r="G1711" s="2">
        <v>55</v>
      </c>
      <c r="H1711" s="2">
        <v>7.4248079909009998E-4</v>
      </c>
      <c r="I1711" s="2">
        <v>8.3157849498091208E-4</v>
      </c>
      <c r="J1711" s="26" t="s">
        <v>689</v>
      </c>
    </row>
    <row r="1712" spans="1:10" ht="15.75" customHeight="1" x14ac:dyDescent="0.25">
      <c r="A1712" s="2" t="s">
        <v>756</v>
      </c>
      <c r="B1712" s="2" t="s">
        <v>331</v>
      </c>
      <c r="C1712" s="2">
        <v>2030</v>
      </c>
      <c r="D1712" s="2" t="s">
        <v>241</v>
      </c>
      <c r="E1712" s="2" t="s">
        <v>627</v>
      </c>
      <c r="F1712" s="2" t="s">
        <v>757</v>
      </c>
      <c r="G1712" s="2">
        <v>55</v>
      </c>
      <c r="H1712" s="2">
        <v>8.1464694812894006E-3</v>
      </c>
      <c r="I1712" s="2">
        <v>9.1240458190441302E-3</v>
      </c>
      <c r="J1712" s="26" t="s">
        <v>688</v>
      </c>
    </row>
    <row r="1713" spans="1:10" ht="15.75" customHeight="1" x14ac:dyDescent="0.25">
      <c r="A1713" s="2" t="s">
        <v>756</v>
      </c>
      <c r="B1713" s="2" t="s">
        <v>331</v>
      </c>
      <c r="C1713" s="2">
        <v>2030</v>
      </c>
      <c r="D1713" s="2" t="s">
        <v>241</v>
      </c>
      <c r="E1713" s="2" t="s">
        <v>627</v>
      </c>
      <c r="F1713" s="2" t="s">
        <v>758</v>
      </c>
      <c r="G1713" s="2">
        <v>55</v>
      </c>
      <c r="H1713" s="2">
        <v>9.6147536532949999E-4</v>
      </c>
      <c r="I1713" s="2">
        <v>1.0768524091690401E-3</v>
      </c>
      <c r="J1713" s="26" t="s">
        <v>688</v>
      </c>
    </row>
    <row r="1714" spans="1:10" ht="15.75" customHeight="1" x14ac:dyDescent="0.25">
      <c r="A1714" s="2" t="s">
        <v>756</v>
      </c>
      <c r="B1714" s="2" t="s">
        <v>331</v>
      </c>
      <c r="C1714" s="2">
        <v>2030</v>
      </c>
      <c r="D1714" s="2" t="s">
        <v>241</v>
      </c>
      <c r="E1714" s="2" t="s">
        <v>627</v>
      </c>
      <c r="F1714" s="2" t="s">
        <v>761</v>
      </c>
      <c r="G1714" s="2">
        <v>55</v>
      </c>
      <c r="H1714" s="2">
        <v>9.6147536532949999E-4</v>
      </c>
      <c r="I1714" s="2">
        <v>1.0768524091690401E-3</v>
      </c>
      <c r="J1714" s="26" t="s">
        <v>688</v>
      </c>
    </row>
    <row r="1715" spans="1:10" ht="15.75" customHeight="1" x14ac:dyDescent="0.25">
      <c r="A1715" s="2" t="s">
        <v>756</v>
      </c>
      <c r="B1715" s="2" t="s">
        <v>331</v>
      </c>
      <c r="C1715" s="2">
        <v>2030</v>
      </c>
      <c r="D1715" s="2" t="s">
        <v>241</v>
      </c>
      <c r="E1715" s="2" t="s">
        <v>627</v>
      </c>
      <c r="F1715" s="2" t="s">
        <v>759</v>
      </c>
      <c r="G1715" s="2">
        <v>57</v>
      </c>
      <c r="H1715" s="2">
        <v>3.554899303708E-4</v>
      </c>
      <c r="I1715" s="2">
        <v>3.9814872201529604E-4</v>
      </c>
      <c r="J1715" s="26" t="s">
        <v>689</v>
      </c>
    </row>
    <row r="1716" spans="1:10" ht="15.75" customHeight="1" x14ac:dyDescent="0.25">
      <c r="A1716" s="2" t="s">
        <v>756</v>
      </c>
      <c r="B1716" s="2" t="s">
        <v>331</v>
      </c>
      <c r="C1716" s="2">
        <v>2030</v>
      </c>
      <c r="D1716" s="2" t="s">
        <v>241</v>
      </c>
      <c r="E1716" s="2" t="s">
        <v>627</v>
      </c>
      <c r="F1716" s="2" t="s">
        <v>758</v>
      </c>
      <c r="G1716" s="2">
        <v>58</v>
      </c>
      <c r="H1716" s="2">
        <v>4.5258164755069999E-4</v>
      </c>
      <c r="I1716" s="2">
        <v>5.0689144525678401E-4</v>
      </c>
      <c r="J1716" s="26" t="s">
        <v>688</v>
      </c>
    </row>
    <row r="1717" spans="1:10" ht="15.75" customHeight="1" x14ac:dyDescent="0.25">
      <c r="A1717" s="2" t="s">
        <v>756</v>
      </c>
      <c r="B1717" s="2" t="s">
        <v>331</v>
      </c>
      <c r="C1717" s="2">
        <v>2030</v>
      </c>
      <c r="D1717" s="2" t="s">
        <v>241</v>
      </c>
      <c r="E1717" s="2" t="s">
        <v>627</v>
      </c>
      <c r="F1717" s="2" t="s">
        <v>761</v>
      </c>
      <c r="G1717" s="2">
        <v>58</v>
      </c>
      <c r="H1717" s="2">
        <v>4.5258164755069999E-4</v>
      </c>
      <c r="I1717" s="2">
        <v>5.0689144525678401E-4</v>
      </c>
      <c r="J1717" s="26" t="s">
        <v>688</v>
      </c>
    </row>
    <row r="1718" spans="1:10" ht="15.75" customHeight="1" x14ac:dyDescent="0.25">
      <c r="A1718" s="2" t="s">
        <v>756</v>
      </c>
      <c r="B1718" s="2" t="s">
        <v>331</v>
      </c>
      <c r="C1718" s="2">
        <v>2030</v>
      </c>
      <c r="D1718" s="2" t="s">
        <v>241</v>
      </c>
      <c r="E1718" s="2" t="s">
        <v>627</v>
      </c>
      <c r="F1718" s="2" t="s">
        <v>757</v>
      </c>
      <c r="G1718" s="2">
        <v>59</v>
      </c>
      <c r="H1718" s="2">
        <v>7.7198860235511996E-3</v>
      </c>
      <c r="I1718" s="2">
        <v>8.6462723463773452E-3</v>
      </c>
      <c r="J1718" s="26" t="s">
        <v>688</v>
      </c>
    </row>
    <row r="1719" spans="1:10" ht="15.75" customHeight="1" x14ac:dyDescent="0.25">
      <c r="A1719" s="2" t="s">
        <v>756</v>
      </c>
      <c r="B1719" s="2" t="s">
        <v>331</v>
      </c>
      <c r="C1719" s="2">
        <v>2030</v>
      </c>
      <c r="D1719" s="2" t="s">
        <v>241</v>
      </c>
      <c r="E1719" s="2" t="s">
        <v>627</v>
      </c>
      <c r="F1719" s="2" t="s">
        <v>759</v>
      </c>
      <c r="G1719" s="2">
        <v>59</v>
      </c>
      <c r="H1719" s="2">
        <v>3.4509837860239998E-4</v>
      </c>
      <c r="I1719" s="2">
        <v>3.86510184034688E-4</v>
      </c>
      <c r="J1719" s="26" t="s">
        <v>689</v>
      </c>
    </row>
    <row r="1720" spans="1:10" ht="15.75" customHeight="1" x14ac:dyDescent="0.25">
      <c r="A1720" s="2" t="s">
        <v>756</v>
      </c>
      <c r="B1720" s="2" t="s">
        <v>331</v>
      </c>
      <c r="C1720" s="2">
        <v>2030</v>
      </c>
      <c r="D1720" s="2" t="s">
        <v>241</v>
      </c>
      <c r="E1720" s="2" t="s">
        <v>627</v>
      </c>
      <c r="F1720" s="2" t="s">
        <v>759</v>
      </c>
      <c r="G1720" s="2">
        <v>60</v>
      </c>
      <c r="H1720" s="2">
        <v>3.3939364948310001E-4</v>
      </c>
      <c r="I1720" s="2">
        <v>3.8012088742107208E-4</v>
      </c>
      <c r="J1720" s="26" t="s">
        <v>689</v>
      </c>
    </row>
    <row r="1721" spans="1:10" ht="15.75" customHeight="1" x14ac:dyDescent="0.25">
      <c r="A1721" s="2" t="s">
        <v>756</v>
      </c>
      <c r="B1721" s="2" t="s">
        <v>331</v>
      </c>
      <c r="C1721" s="2">
        <v>2030</v>
      </c>
      <c r="D1721" s="2" t="s">
        <v>241</v>
      </c>
      <c r="E1721" s="2" t="s">
        <v>627</v>
      </c>
      <c r="F1721" s="2" t="s">
        <v>760</v>
      </c>
      <c r="G1721" s="2">
        <v>61</v>
      </c>
      <c r="H1721" s="2">
        <v>0.25357180833816501</v>
      </c>
      <c r="I1721" s="2">
        <v>0.28400042533874481</v>
      </c>
      <c r="J1721" s="26" t="s">
        <v>689</v>
      </c>
    </row>
    <row r="1722" spans="1:10" ht="15.75" customHeight="1" x14ac:dyDescent="0.25">
      <c r="A1722" s="2" t="s">
        <v>756</v>
      </c>
      <c r="B1722" s="2" t="s">
        <v>331</v>
      </c>
      <c r="C1722" s="2">
        <v>2030</v>
      </c>
      <c r="D1722" s="2" t="s">
        <v>241</v>
      </c>
      <c r="E1722" s="2" t="s">
        <v>627</v>
      </c>
      <c r="F1722" s="2" t="s">
        <v>758</v>
      </c>
      <c r="G1722" s="2">
        <v>62</v>
      </c>
      <c r="H1722" s="2">
        <v>4.2888257303279998E-4</v>
      </c>
      <c r="I1722" s="2">
        <v>4.8034848179673604E-4</v>
      </c>
      <c r="J1722" s="26" t="s">
        <v>688</v>
      </c>
    </row>
    <row r="1723" spans="1:10" ht="15.75" customHeight="1" x14ac:dyDescent="0.25">
      <c r="A1723" s="2" t="s">
        <v>756</v>
      </c>
      <c r="B1723" s="2" t="s">
        <v>331</v>
      </c>
      <c r="C1723" s="2">
        <v>2030</v>
      </c>
      <c r="D1723" s="2" t="s">
        <v>241</v>
      </c>
      <c r="E1723" s="2" t="s">
        <v>627</v>
      </c>
      <c r="F1723" s="2" t="s">
        <v>761</v>
      </c>
      <c r="G1723" s="2">
        <v>62</v>
      </c>
      <c r="H1723" s="2">
        <v>4.2888257303279998E-4</v>
      </c>
      <c r="I1723" s="2">
        <v>4.8034848179673604E-4</v>
      </c>
      <c r="J1723" s="26" t="s">
        <v>688</v>
      </c>
    </row>
    <row r="1724" spans="1:10" ht="15.75" customHeight="1" x14ac:dyDescent="0.25">
      <c r="A1724" s="2" t="s">
        <v>756</v>
      </c>
      <c r="B1724" s="2" t="s">
        <v>331</v>
      </c>
      <c r="C1724" s="2">
        <v>2030</v>
      </c>
      <c r="D1724" s="2" t="s">
        <v>241</v>
      </c>
      <c r="E1724" s="2" t="s">
        <v>627</v>
      </c>
      <c r="F1724" s="2" t="s">
        <v>757</v>
      </c>
      <c r="G1724" s="2">
        <v>64</v>
      </c>
      <c r="H1724" s="2">
        <v>7.1965367533267004E-3</v>
      </c>
      <c r="I1724" s="2">
        <v>8.060121163725906E-3</v>
      </c>
      <c r="J1724" s="26" t="s">
        <v>688</v>
      </c>
    </row>
    <row r="1725" spans="1:10" ht="15.75" customHeight="1" x14ac:dyDescent="0.25">
      <c r="A1725" s="2" t="s">
        <v>756</v>
      </c>
      <c r="B1725" s="2" t="s">
        <v>331</v>
      </c>
      <c r="C1725" s="2">
        <v>2030</v>
      </c>
      <c r="D1725" s="2" t="s">
        <v>241</v>
      </c>
      <c r="E1725" s="2" t="s">
        <v>627</v>
      </c>
      <c r="F1725" s="2" t="s">
        <v>759</v>
      </c>
      <c r="G1725" s="2">
        <v>64</v>
      </c>
      <c r="H1725" s="2">
        <v>6.4054116955959998E-4</v>
      </c>
      <c r="I1725" s="2">
        <v>7.1740610990675207E-4</v>
      </c>
      <c r="J1725" s="26" t="s">
        <v>689</v>
      </c>
    </row>
    <row r="1726" spans="1:10" ht="15.75" customHeight="1" x14ac:dyDescent="0.25">
      <c r="A1726" s="2" t="s">
        <v>756</v>
      </c>
      <c r="B1726" s="2" t="s">
        <v>331</v>
      </c>
      <c r="C1726" s="2">
        <v>2030</v>
      </c>
      <c r="D1726" s="2" t="s">
        <v>241</v>
      </c>
      <c r="E1726" s="2" t="s">
        <v>627</v>
      </c>
      <c r="F1726" s="2" t="s">
        <v>759</v>
      </c>
      <c r="G1726" s="2">
        <v>66</v>
      </c>
      <c r="H1726" s="2">
        <v>3.0941562727089999E-4</v>
      </c>
      <c r="I1726" s="2">
        <v>3.4654550254340801E-4</v>
      </c>
      <c r="J1726" s="26" t="s">
        <v>689</v>
      </c>
    </row>
    <row r="1727" spans="1:10" ht="15.75" customHeight="1" x14ac:dyDescent="0.25">
      <c r="A1727" s="2" t="s">
        <v>756</v>
      </c>
      <c r="B1727" s="2" t="s">
        <v>331</v>
      </c>
      <c r="C1727" s="2">
        <v>2030</v>
      </c>
      <c r="D1727" s="2" t="s">
        <v>241</v>
      </c>
      <c r="E1727" s="2" t="s">
        <v>627</v>
      </c>
      <c r="F1727" s="2" t="s">
        <v>757</v>
      </c>
      <c r="G1727" s="2">
        <v>67</v>
      </c>
      <c r="H1727" s="2">
        <v>6.8898750469088997E-3</v>
      </c>
      <c r="I1727" s="2">
        <v>7.7166600525379681E-3</v>
      </c>
      <c r="J1727" s="26" t="s">
        <v>688</v>
      </c>
    </row>
    <row r="1728" spans="1:10" ht="15.75" customHeight="1" x14ac:dyDescent="0.25">
      <c r="A1728" s="2" t="s">
        <v>756</v>
      </c>
      <c r="B1728" s="2" t="s">
        <v>331</v>
      </c>
      <c r="C1728" s="2">
        <v>2030</v>
      </c>
      <c r="D1728" s="2" t="s">
        <v>241</v>
      </c>
      <c r="E1728" s="2" t="s">
        <v>627</v>
      </c>
      <c r="F1728" s="2" t="s">
        <v>758</v>
      </c>
      <c r="G1728" s="2">
        <v>67</v>
      </c>
      <c r="H1728" s="2">
        <v>3.9980761357579999E-4</v>
      </c>
      <c r="I1728" s="2">
        <v>4.4778452720489601E-4</v>
      </c>
      <c r="J1728" s="26" t="s">
        <v>688</v>
      </c>
    </row>
    <row r="1729" spans="1:10" ht="15.75" customHeight="1" x14ac:dyDescent="0.25">
      <c r="A1729" s="2" t="s">
        <v>756</v>
      </c>
      <c r="B1729" s="2" t="s">
        <v>331</v>
      </c>
      <c r="C1729" s="2">
        <v>2030</v>
      </c>
      <c r="D1729" s="2" t="s">
        <v>241</v>
      </c>
      <c r="E1729" s="2" t="s">
        <v>627</v>
      </c>
      <c r="F1729" s="2" t="s">
        <v>761</v>
      </c>
      <c r="G1729" s="2">
        <v>67</v>
      </c>
      <c r="H1729" s="2">
        <v>3.9980761357579999E-4</v>
      </c>
      <c r="I1729" s="2">
        <v>4.4778452720489601E-4</v>
      </c>
      <c r="J1729" s="26" t="s">
        <v>688</v>
      </c>
    </row>
    <row r="1730" spans="1:10" ht="15.75" customHeight="1" x14ac:dyDescent="0.25">
      <c r="A1730" s="2" t="s">
        <v>756</v>
      </c>
      <c r="B1730" s="2" t="s">
        <v>331</v>
      </c>
      <c r="C1730" s="2">
        <v>2030</v>
      </c>
      <c r="D1730" s="2" t="s">
        <v>241</v>
      </c>
      <c r="E1730" s="2" t="s">
        <v>627</v>
      </c>
      <c r="F1730" s="2" t="s">
        <v>759</v>
      </c>
      <c r="G1730" s="2">
        <v>68</v>
      </c>
      <c r="H1730" s="2">
        <v>3.0078884446990001E-4</v>
      </c>
      <c r="I1730" s="2">
        <v>3.3688350580628803E-4</v>
      </c>
      <c r="J1730" s="26" t="s">
        <v>689</v>
      </c>
    </row>
    <row r="1731" spans="1:10" ht="15.75" customHeight="1" x14ac:dyDescent="0.25">
      <c r="A1731" s="2" t="s">
        <v>756</v>
      </c>
      <c r="B1731" s="2" t="s">
        <v>331</v>
      </c>
      <c r="C1731" s="2">
        <v>2030</v>
      </c>
      <c r="D1731" s="2" t="s">
        <v>241</v>
      </c>
      <c r="E1731" s="2" t="s">
        <v>627</v>
      </c>
      <c r="F1731" s="2" t="s">
        <v>757</v>
      </c>
      <c r="G1731" s="2">
        <v>69</v>
      </c>
      <c r="H1731" s="2">
        <v>1.33646545000374E-2</v>
      </c>
      <c r="I1731" s="2">
        <v>1.496841304004189E-2</v>
      </c>
      <c r="J1731" s="26" t="s">
        <v>688</v>
      </c>
    </row>
    <row r="1732" spans="1:10" ht="15.75" customHeight="1" x14ac:dyDescent="0.25">
      <c r="A1732" s="2" t="s">
        <v>756</v>
      </c>
      <c r="B1732" s="2" t="s">
        <v>331</v>
      </c>
      <c r="C1732" s="2">
        <v>2030</v>
      </c>
      <c r="D1732" s="2" t="s">
        <v>241</v>
      </c>
      <c r="E1732" s="2" t="s">
        <v>627</v>
      </c>
      <c r="F1732" s="2" t="s">
        <v>761</v>
      </c>
      <c r="G1732" s="2">
        <v>70</v>
      </c>
      <c r="H1732" s="2">
        <v>3.8277084240689998E-4</v>
      </c>
      <c r="I1732" s="2">
        <v>4.2870334349572801E-4</v>
      </c>
      <c r="J1732" s="26" t="s">
        <v>688</v>
      </c>
    </row>
    <row r="1733" spans="1:10" ht="15.75" customHeight="1" x14ac:dyDescent="0.25">
      <c r="A1733" s="2" t="s">
        <v>756</v>
      </c>
      <c r="B1733" s="2" t="s">
        <v>331</v>
      </c>
      <c r="C1733" s="2">
        <v>2030</v>
      </c>
      <c r="D1733" s="2" t="s">
        <v>241</v>
      </c>
      <c r="E1733" s="2" t="s">
        <v>627</v>
      </c>
      <c r="F1733" s="2" t="s">
        <v>758</v>
      </c>
      <c r="G1733" s="2">
        <v>70</v>
      </c>
      <c r="H1733" s="2">
        <v>3.8277084240689998E-4</v>
      </c>
      <c r="I1733" s="2">
        <v>4.2870334349572801E-4</v>
      </c>
      <c r="J1733" s="26" t="s">
        <v>688</v>
      </c>
    </row>
    <row r="1734" spans="1:10" ht="15.75" customHeight="1" x14ac:dyDescent="0.25">
      <c r="A1734" s="2" t="s">
        <v>756</v>
      </c>
      <c r="B1734" s="2" t="s">
        <v>331</v>
      </c>
      <c r="C1734" s="2">
        <v>2030</v>
      </c>
      <c r="D1734" s="2" t="s">
        <v>241</v>
      </c>
      <c r="E1734" s="2" t="s">
        <v>627</v>
      </c>
      <c r="F1734" s="2" t="s">
        <v>761</v>
      </c>
      <c r="G1734" s="2">
        <v>72</v>
      </c>
      <c r="H1734" s="2">
        <v>3.7214005715210003E-4</v>
      </c>
      <c r="I1734" s="2">
        <v>4.1679686401035207E-4</v>
      </c>
      <c r="J1734" s="26" t="s">
        <v>688</v>
      </c>
    </row>
    <row r="1735" spans="1:10" ht="15.75" customHeight="1" x14ac:dyDescent="0.25">
      <c r="A1735" s="2" t="s">
        <v>756</v>
      </c>
      <c r="B1735" s="2" t="s">
        <v>331</v>
      </c>
      <c r="C1735" s="2">
        <v>2030</v>
      </c>
      <c r="D1735" s="2" t="s">
        <v>241</v>
      </c>
      <c r="E1735" s="2" t="s">
        <v>627</v>
      </c>
      <c r="F1735" s="2" t="s">
        <v>758</v>
      </c>
      <c r="G1735" s="2">
        <v>72</v>
      </c>
      <c r="H1735" s="2">
        <v>3.7214005715210003E-4</v>
      </c>
      <c r="I1735" s="2">
        <v>4.1679686401035207E-4</v>
      </c>
      <c r="J1735" s="26" t="s">
        <v>688</v>
      </c>
    </row>
    <row r="1736" spans="1:10" ht="15.75" customHeight="1" x14ac:dyDescent="0.25">
      <c r="A1736" s="2" t="s">
        <v>756</v>
      </c>
      <c r="B1736" s="2" t="s">
        <v>331</v>
      </c>
      <c r="C1736" s="2">
        <v>2030</v>
      </c>
      <c r="D1736" s="2" t="s">
        <v>241</v>
      </c>
      <c r="E1736" s="2" t="s">
        <v>627</v>
      </c>
      <c r="F1736" s="2" t="s">
        <v>757</v>
      </c>
      <c r="G1736" s="2">
        <v>73</v>
      </c>
      <c r="H1736" s="2">
        <v>6.3988189212977999E-3</v>
      </c>
      <c r="I1736" s="2">
        <v>7.1666771918535363E-3</v>
      </c>
      <c r="J1736" s="26" t="s">
        <v>688</v>
      </c>
    </row>
    <row r="1737" spans="1:10" ht="15.75" customHeight="1" x14ac:dyDescent="0.25">
      <c r="A1737" s="2" t="s">
        <v>756</v>
      </c>
      <c r="B1737" s="2" t="s">
        <v>331</v>
      </c>
      <c r="C1737" s="2">
        <v>2030</v>
      </c>
      <c r="D1737" s="2" t="s">
        <v>241</v>
      </c>
      <c r="E1737" s="2" t="s">
        <v>627</v>
      </c>
      <c r="F1737" s="2" t="s">
        <v>761</v>
      </c>
      <c r="G1737" s="2">
        <v>73</v>
      </c>
      <c r="H1737" s="2">
        <v>3.7034074193800001E-4</v>
      </c>
      <c r="I1737" s="2">
        <v>4.1478163097056006E-4</v>
      </c>
      <c r="J1737" s="26" t="s">
        <v>688</v>
      </c>
    </row>
    <row r="1738" spans="1:10" ht="15.75" customHeight="1" x14ac:dyDescent="0.25">
      <c r="A1738" s="2" t="s">
        <v>756</v>
      </c>
      <c r="B1738" s="2" t="s">
        <v>331</v>
      </c>
      <c r="C1738" s="2">
        <v>2030</v>
      </c>
      <c r="D1738" s="2" t="s">
        <v>241</v>
      </c>
      <c r="E1738" s="2" t="s">
        <v>627</v>
      </c>
      <c r="F1738" s="2" t="s">
        <v>758</v>
      </c>
      <c r="G1738" s="2">
        <v>73</v>
      </c>
      <c r="H1738" s="2">
        <v>3.7034074193800001E-4</v>
      </c>
      <c r="I1738" s="2">
        <v>4.1478163097056006E-4</v>
      </c>
      <c r="J1738" s="26" t="s">
        <v>688</v>
      </c>
    </row>
    <row r="1739" spans="1:10" ht="15.75" customHeight="1" x14ac:dyDescent="0.25">
      <c r="A1739" s="2" t="s">
        <v>756</v>
      </c>
      <c r="B1739" s="2" t="s">
        <v>331</v>
      </c>
      <c r="C1739" s="2">
        <v>2030</v>
      </c>
      <c r="D1739" s="2" t="s">
        <v>241</v>
      </c>
      <c r="E1739" s="2" t="s">
        <v>627</v>
      </c>
      <c r="F1739" s="2" t="s">
        <v>757</v>
      </c>
      <c r="G1739" s="2">
        <v>75</v>
      </c>
      <c r="H1739" s="2">
        <v>6.2117706984282E-3</v>
      </c>
      <c r="I1739" s="2">
        <v>6.957183182239585E-3</v>
      </c>
      <c r="J1739" s="26" t="s">
        <v>688</v>
      </c>
    </row>
    <row r="1740" spans="1:10" ht="15.75" customHeight="1" x14ac:dyDescent="0.25">
      <c r="A1740" s="2" t="s">
        <v>756</v>
      </c>
      <c r="B1740" s="2" t="s">
        <v>331</v>
      </c>
      <c r="C1740" s="2">
        <v>2030</v>
      </c>
      <c r="D1740" s="2" t="s">
        <v>241</v>
      </c>
      <c r="E1740" s="2" t="s">
        <v>627</v>
      </c>
      <c r="F1740" s="2" t="s">
        <v>761</v>
      </c>
      <c r="G1740" s="2">
        <v>76</v>
      </c>
      <c r="H1740" s="2">
        <v>3.554899303708E-4</v>
      </c>
      <c r="I1740" s="2">
        <v>3.9814872201529604E-4</v>
      </c>
      <c r="J1740" s="26" t="s">
        <v>688</v>
      </c>
    </row>
    <row r="1741" spans="1:10" ht="15.75" customHeight="1" x14ac:dyDescent="0.25">
      <c r="A1741" s="2" t="s">
        <v>756</v>
      </c>
      <c r="B1741" s="2" t="s">
        <v>331</v>
      </c>
      <c r="C1741" s="2">
        <v>2030</v>
      </c>
      <c r="D1741" s="2" t="s">
        <v>241</v>
      </c>
      <c r="E1741" s="2" t="s">
        <v>627</v>
      </c>
      <c r="F1741" s="2" t="s">
        <v>758</v>
      </c>
      <c r="G1741" s="2">
        <v>76</v>
      </c>
      <c r="H1741" s="2">
        <v>3.554899303708E-4</v>
      </c>
      <c r="I1741" s="2">
        <v>3.9814872201529604E-4</v>
      </c>
      <c r="J1741" s="26" t="s">
        <v>688</v>
      </c>
    </row>
    <row r="1742" spans="1:10" ht="15.75" customHeight="1" x14ac:dyDescent="0.25">
      <c r="A1742" s="2" t="s">
        <v>756</v>
      </c>
      <c r="B1742" s="2" t="s">
        <v>331</v>
      </c>
      <c r="C1742" s="2">
        <v>2030</v>
      </c>
      <c r="D1742" s="2" t="s">
        <v>241</v>
      </c>
      <c r="E1742" s="2" t="s">
        <v>627</v>
      </c>
      <c r="F1742" s="2" t="s">
        <v>757</v>
      </c>
      <c r="G1742" s="2">
        <v>77</v>
      </c>
      <c r="H1742" s="2">
        <v>6.1090853996575E-3</v>
      </c>
      <c r="I1742" s="2">
        <v>6.8421756476164004E-3</v>
      </c>
      <c r="J1742" s="26" t="s">
        <v>688</v>
      </c>
    </row>
    <row r="1743" spans="1:10" ht="15.75" customHeight="1" x14ac:dyDescent="0.25">
      <c r="A1743" s="2" t="s">
        <v>756</v>
      </c>
      <c r="B1743" s="2" t="s">
        <v>331</v>
      </c>
      <c r="C1743" s="2">
        <v>2030</v>
      </c>
      <c r="D1743" s="2" t="s">
        <v>241</v>
      </c>
      <c r="E1743" s="2" t="s">
        <v>627</v>
      </c>
      <c r="F1743" s="2" t="s">
        <v>758</v>
      </c>
      <c r="G1743" s="2">
        <v>78</v>
      </c>
      <c r="H1743" s="2">
        <v>3.4509837860239998E-4</v>
      </c>
      <c r="I1743" s="2">
        <v>3.86510184034688E-4</v>
      </c>
      <c r="J1743" s="26" t="s">
        <v>688</v>
      </c>
    </row>
    <row r="1744" spans="1:10" ht="15.75" customHeight="1" x14ac:dyDescent="0.25">
      <c r="A1744" s="2" t="s">
        <v>756</v>
      </c>
      <c r="B1744" s="2" t="s">
        <v>331</v>
      </c>
      <c r="C1744" s="2">
        <v>2030</v>
      </c>
      <c r="D1744" s="2" t="s">
        <v>241</v>
      </c>
      <c r="E1744" s="2" t="s">
        <v>627</v>
      </c>
      <c r="F1744" s="2" t="s">
        <v>761</v>
      </c>
      <c r="G1744" s="2">
        <v>78</v>
      </c>
      <c r="H1744" s="2">
        <v>3.4509837860239998E-4</v>
      </c>
      <c r="I1744" s="2">
        <v>3.86510184034688E-4</v>
      </c>
      <c r="J1744" s="26" t="s">
        <v>688</v>
      </c>
    </row>
    <row r="1745" spans="1:10" ht="15.75" customHeight="1" x14ac:dyDescent="0.25">
      <c r="A1745" s="2" t="s">
        <v>756</v>
      </c>
      <c r="B1745" s="2" t="s">
        <v>331</v>
      </c>
      <c r="C1745" s="2">
        <v>2030</v>
      </c>
      <c r="D1745" s="2" t="s">
        <v>241</v>
      </c>
      <c r="E1745" s="2" t="s">
        <v>627</v>
      </c>
      <c r="F1745" s="2" t="s">
        <v>761</v>
      </c>
      <c r="G1745" s="2">
        <v>80</v>
      </c>
      <c r="H1745" s="2">
        <v>3.3939364948310001E-4</v>
      </c>
      <c r="I1745" s="2">
        <v>3.8012088742107208E-4</v>
      </c>
      <c r="J1745" s="26" t="s">
        <v>688</v>
      </c>
    </row>
    <row r="1746" spans="1:10" ht="15.75" customHeight="1" x14ac:dyDescent="0.25">
      <c r="A1746" s="2" t="s">
        <v>756</v>
      </c>
      <c r="B1746" s="2" t="s">
        <v>331</v>
      </c>
      <c r="C1746" s="2">
        <v>2030</v>
      </c>
      <c r="D1746" s="2" t="s">
        <v>241</v>
      </c>
      <c r="E1746" s="2" t="s">
        <v>627</v>
      </c>
      <c r="F1746" s="2" t="s">
        <v>758</v>
      </c>
      <c r="G1746" s="2">
        <v>80</v>
      </c>
      <c r="H1746" s="2">
        <v>3.3939364948310001E-4</v>
      </c>
      <c r="I1746" s="2">
        <v>3.8012088742107208E-4</v>
      </c>
      <c r="J1746" s="26" t="s">
        <v>688</v>
      </c>
    </row>
    <row r="1747" spans="1:10" ht="15.75" customHeight="1" x14ac:dyDescent="0.25">
      <c r="A1747" s="2" t="s">
        <v>756</v>
      </c>
      <c r="B1747" s="2" t="s">
        <v>331</v>
      </c>
      <c r="C1747" s="2">
        <v>2030</v>
      </c>
      <c r="D1747" s="2" t="s">
        <v>241</v>
      </c>
      <c r="E1747" s="2" t="s">
        <v>627</v>
      </c>
      <c r="F1747" s="2" t="s">
        <v>757</v>
      </c>
      <c r="G1747" s="2">
        <v>81</v>
      </c>
      <c r="H1747" s="2">
        <v>5.7762661017477998E-3</v>
      </c>
      <c r="I1747" s="2">
        <v>6.4694180339575367E-3</v>
      </c>
      <c r="J1747" s="26" t="s">
        <v>688</v>
      </c>
    </row>
    <row r="1748" spans="1:10" ht="15.75" customHeight="1" x14ac:dyDescent="0.25">
      <c r="A1748" s="2" t="s">
        <v>756</v>
      </c>
      <c r="B1748" s="2" t="s">
        <v>331</v>
      </c>
      <c r="C1748" s="2">
        <v>2030</v>
      </c>
      <c r="D1748" s="2" t="s">
        <v>241</v>
      </c>
      <c r="E1748" s="2" t="s">
        <v>627</v>
      </c>
      <c r="F1748" s="2" t="s">
        <v>757</v>
      </c>
      <c r="G1748" s="2">
        <v>82</v>
      </c>
      <c r="H1748" s="2">
        <v>5.753475241363E-3</v>
      </c>
      <c r="I1748" s="2">
        <v>6.4438922703265603E-3</v>
      </c>
      <c r="J1748" s="26" t="s">
        <v>688</v>
      </c>
    </row>
    <row r="1749" spans="1:10" ht="15.75" customHeight="1" x14ac:dyDescent="0.25">
      <c r="A1749" s="2" t="s">
        <v>756</v>
      </c>
      <c r="B1749" s="2" t="s">
        <v>331</v>
      </c>
      <c r="C1749" s="2">
        <v>2030</v>
      </c>
      <c r="D1749" s="2" t="s">
        <v>241</v>
      </c>
      <c r="E1749" s="2" t="s">
        <v>627</v>
      </c>
      <c r="F1749" s="2" t="s">
        <v>757</v>
      </c>
      <c r="G1749" s="2">
        <v>85</v>
      </c>
      <c r="H1749" s="2">
        <v>5.5694812908769001E-3</v>
      </c>
      <c r="I1749" s="2">
        <v>6.2378190457821284E-3</v>
      </c>
      <c r="J1749" s="26" t="s">
        <v>688</v>
      </c>
    </row>
    <row r="1750" spans="1:10" ht="15.75" customHeight="1" x14ac:dyDescent="0.25">
      <c r="A1750" s="2" t="s">
        <v>756</v>
      </c>
      <c r="B1750" s="2" t="s">
        <v>331</v>
      </c>
      <c r="C1750" s="2">
        <v>2030</v>
      </c>
      <c r="D1750" s="2" t="s">
        <v>241</v>
      </c>
      <c r="E1750" s="2" t="s">
        <v>627</v>
      </c>
      <c r="F1750" s="2" t="s">
        <v>758</v>
      </c>
      <c r="G1750" s="2">
        <v>85</v>
      </c>
      <c r="H1750" s="2">
        <v>6.4054116955959998E-4</v>
      </c>
      <c r="I1750" s="2">
        <v>7.1740610990675207E-4</v>
      </c>
      <c r="J1750" s="26" t="s">
        <v>688</v>
      </c>
    </row>
    <row r="1751" spans="1:10" ht="15.75" customHeight="1" x14ac:dyDescent="0.25">
      <c r="A1751" s="2" t="s">
        <v>756</v>
      </c>
      <c r="B1751" s="2" t="s">
        <v>331</v>
      </c>
      <c r="C1751" s="2">
        <v>2030</v>
      </c>
      <c r="D1751" s="2" t="s">
        <v>241</v>
      </c>
      <c r="E1751" s="2" t="s">
        <v>627</v>
      </c>
      <c r="F1751" s="2" t="s">
        <v>761</v>
      </c>
      <c r="G1751" s="2">
        <v>85</v>
      </c>
      <c r="H1751" s="2">
        <v>6.4054116955959998E-4</v>
      </c>
      <c r="I1751" s="2">
        <v>7.1740610990675207E-4</v>
      </c>
      <c r="J1751" s="26" t="s">
        <v>688</v>
      </c>
    </row>
    <row r="1752" spans="1:10" ht="15.75" customHeight="1" x14ac:dyDescent="0.25">
      <c r="A1752" s="2" t="s">
        <v>756</v>
      </c>
      <c r="B1752" s="2" t="s">
        <v>331</v>
      </c>
      <c r="C1752" s="2">
        <v>2030</v>
      </c>
      <c r="D1752" s="2" t="s">
        <v>241</v>
      </c>
      <c r="E1752" s="2" t="s">
        <v>627</v>
      </c>
      <c r="F1752" s="2" t="s">
        <v>757</v>
      </c>
      <c r="G1752" s="2">
        <v>87</v>
      </c>
      <c r="H1752" s="2">
        <v>5.4141990840435002E-3</v>
      </c>
      <c r="I1752" s="2">
        <v>6.0639029741287208E-3</v>
      </c>
      <c r="J1752" s="26" t="s">
        <v>688</v>
      </c>
    </row>
    <row r="1753" spans="1:10" ht="15.75" customHeight="1" x14ac:dyDescent="0.25">
      <c r="A1753" s="2" t="s">
        <v>756</v>
      </c>
      <c r="B1753" s="2" t="s">
        <v>331</v>
      </c>
      <c r="C1753" s="2">
        <v>2030</v>
      </c>
      <c r="D1753" s="2" t="s">
        <v>241</v>
      </c>
      <c r="E1753" s="2" t="s">
        <v>627</v>
      </c>
      <c r="F1753" s="2" t="s">
        <v>758</v>
      </c>
      <c r="G1753" s="2">
        <v>88</v>
      </c>
      <c r="H1753" s="2">
        <v>3.0941562727089999E-4</v>
      </c>
      <c r="I1753" s="2">
        <v>3.4654550254340801E-4</v>
      </c>
      <c r="J1753" s="26" t="s">
        <v>688</v>
      </c>
    </row>
    <row r="1754" spans="1:10" ht="15.75" customHeight="1" x14ac:dyDescent="0.25">
      <c r="A1754" s="2" t="s">
        <v>756</v>
      </c>
      <c r="B1754" s="2" t="s">
        <v>331</v>
      </c>
      <c r="C1754" s="2">
        <v>2030</v>
      </c>
      <c r="D1754" s="2" t="s">
        <v>241</v>
      </c>
      <c r="E1754" s="2" t="s">
        <v>627</v>
      </c>
      <c r="F1754" s="2" t="s">
        <v>761</v>
      </c>
      <c r="G1754" s="2">
        <v>88</v>
      </c>
      <c r="H1754" s="2">
        <v>3.0941562727089999E-4</v>
      </c>
      <c r="I1754" s="2">
        <v>3.4654550254340801E-4</v>
      </c>
      <c r="J1754" s="26" t="s">
        <v>688</v>
      </c>
    </row>
    <row r="1755" spans="1:10" ht="15.75" customHeight="1" x14ac:dyDescent="0.25">
      <c r="A1755" s="2" t="s">
        <v>756</v>
      </c>
      <c r="B1755" s="2" t="s">
        <v>331</v>
      </c>
      <c r="C1755" s="2">
        <v>2030</v>
      </c>
      <c r="D1755" s="2" t="s">
        <v>241</v>
      </c>
      <c r="E1755" s="2" t="s">
        <v>627</v>
      </c>
      <c r="F1755" s="2" t="s">
        <v>761</v>
      </c>
      <c r="G1755" s="2">
        <v>91</v>
      </c>
      <c r="H1755" s="2">
        <v>3.0078884446990001E-4</v>
      </c>
      <c r="I1755" s="2">
        <v>3.3688350580628803E-4</v>
      </c>
      <c r="J1755" s="26" t="s">
        <v>688</v>
      </c>
    </row>
    <row r="1756" spans="1:10" ht="15.75" customHeight="1" x14ac:dyDescent="0.25">
      <c r="A1756" s="2" t="s">
        <v>756</v>
      </c>
      <c r="B1756" s="2" t="s">
        <v>331</v>
      </c>
      <c r="C1756" s="2">
        <v>2030</v>
      </c>
      <c r="D1756" s="2" t="s">
        <v>241</v>
      </c>
      <c r="E1756" s="2" t="s">
        <v>627</v>
      </c>
      <c r="F1756" s="2" t="s">
        <v>758</v>
      </c>
      <c r="G1756" s="2">
        <v>91</v>
      </c>
      <c r="H1756" s="2">
        <v>3.0078884446990001E-4</v>
      </c>
      <c r="I1756" s="2">
        <v>3.3688350580628803E-4</v>
      </c>
      <c r="J1756" s="26" t="s">
        <v>688</v>
      </c>
    </row>
    <row r="1757" spans="1:10" ht="15.75" customHeight="1" x14ac:dyDescent="0.25">
      <c r="A1757" s="2" t="s">
        <v>756</v>
      </c>
      <c r="B1757" s="2" t="s">
        <v>331</v>
      </c>
      <c r="C1757" s="2">
        <v>2030</v>
      </c>
      <c r="D1757" s="2" t="s">
        <v>241</v>
      </c>
      <c r="E1757" s="2" t="s">
        <v>627</v>
      </c>
      <c r="F1757" s="2" t="s">
        <v>761</v>
      </c>
      <c r="G1757" s="2">
        <v>100000</v>
      </c>
      <c r="H1757" s="40">
        <v>9.9999999999999998E-13</v>
      </c>
      <c r="I1757" s="2">
        <v>1.1200000000000001E-12</v>
      </c>
      <c r="J1757" s="26" t="s">
        <v>688</v>
      </c>
    </row>
    <row r="1758" spans="1:10" ht="15.75" customHeight="1" x14ac:dyDescent="0.25">
      <c r="A1758" s="2" t="s">
        <v>756</v>
      </c>
      <c r="B1758" s="2" t="s">
        <v>331</v>
      </c>
      <c r="C1758" s="2">
        <v>2035</v>
      </c>
      <c r="D1758" s="2" t="s">
        <v>241</v>
      </c>
      <c r="E1758" s="2" t="s">
        <v>627</v>
      </c>
      <c r="F1758" s="2" t="s">
        <v>763</v>
      </c>
      <c r="G1758" s="2">
        <v>-100000</v>
      </c>
      <c r="H1758" s="2">
        <v>0</v>
      </c>
      <c r="I1758" s="2">
        <v>0</v>
      </c>
      <c r="J1758" s="26" t="s">
        <v>688</v>
      </c>
    </row>
    <row r="1759" spans="1:10" ht="15.75" customHeight="1" x14ac:dyDescent="0.25">
      <c r="A1759" s="2" t="s">
        <v>756</v>
      </c>
      <c r="B1759" s="2" t="s">
        <v>331</v>
      </c>
      <c r="C1759" s="2">
        <v>2035</v>
      </c>
      <c r="D1759" s="2" t="s">
        <v>241</v>
      </c>
      <c r="E1759" s="2" t="s">
        <v>627</v>
      </c>
      <c r="F1759" s="2" t="s">
        <v>763</v>
      </c>
      <c r="G1759" s="2">
        <v>-13</v>
      </c>
      <c r="H1759" s="2">
        <v>0.85375300049781799</v>
      </c>
      <c r="I1759" s="2">
        <v>0.95620336055755628</v>
      </c>
      <c r="J1759" s="26" t="s">
        <v>688</v>
      </c>
    </row>
    <row r="1760" spans="1:10" ht="15.75" customHeight="1" x14ac:dyDescent="0.25">
      <c r="A1760" s="2" t="s">
        <v>756</v>
      </c>
      <c r="B1760" s="2" t="s">
        <v>331</v>
      </c>
      <c r="C1760" s="2">
        <v>2035</v>
      </c>
      <c r="D1760" s="2" t="s">
        <v>241</v>
      </c>
      <c r="E1760" s="2" t="s">
        <v>627</v>
      </c>
      <c r="F1760" s="2" t="s">
        <v>763</v>
      </c>
      <c r="G1760" s="2">
        <v>-13</v>
      </c>
      <c r="H1760" s="2">
        <v>0</v>
      </c>
      <c r="I1760" s="2">
        <v>0</v>
      </c>
      <c r="J1760" s="26" t="s">
        <v>688</v>
      </c>
    </row>
    <row r="1761" spans="1:10" ht="15.75" customHeight="1" x14ac:dyDescent="0.25">
      <c r="A1761" s="2" t="s">
        <v>756</v>
      </c>
      <c r="B1761" s="2" t="s">
        <v>331</v>
      </c>
      <c r="C1761" s="2">
        <v>2035</v>
      </c>
      <c r="D1761" s="2" t="s">
        <v>241</v>
      </c>
      <c r="E1761" s="2" t="s">
        <v>627</v>
      </c>
      <c r="F1761" s="2" t="s">
        <v>763</v>
      </c>
      <c r="G1761" s="2">
        <v>-10</v>
      </c>
      <c r="H1761" s="2">
        <v>0.38034594058990401</v>
      </c>
      <c r="I1761" s="2">
        <v>0.42598745346069256</v>
      </c>
      <c r="J1761" s="26" t="s">
        <v>688</v>
      </c>
    </row>
    <row r="1762" spans="1:10" ht="15.75" customHeight="1" x14ac:dyDescent="0.25">
      <c r="A1762" s="2" t="s">
        <v>756</v>
      </c>
      <c r="B1762" s="2" t="s">
        <v>331</v>
      </c>
      <c r="C1762" s="2">
        <v>2035</v>
      </c>
      <c r="D1762" s="2" t="s">
        <v>241</v>
      </c>
      <c r="E1762" s="2" t="s">
        <v>627</v>
      </c>
      <c r="F1762" s="2" t="s">
        <v>763</v>
      </c>
      <c r="G1762" s="2">
        <v>-9</v>
      </c>
      <c r="H1762" s="2">
        <v>0.51890504360198897</v>
      </c>
      <c r="I1762" s="2">
        <v>0.58117364883422773</v>
      </c>
      <c r="J1762" s="26" t="s">
        <v>688</v>
      </c>
    </row>
    <row r="1763" spans="1:10" ht="15.75" customHeight="1" x14ac:dyDescent="0.25">
      <c r="A1763" s="2" t="s">
        <v>756</v>
      </c>
      <c r="B1763" s="2" t="s">
        <v>331</v>
      </c>
      <c r="C1763" s="2">
        <v>2035</v>
      </c>
      <c r="D1763" s="2" t="s">
        <v>241</v>
      </c>
      <c r="E1763" s="2" t="s">
        <v>627</v>
      </c>
      <c r="F1763" s="2" t="s">
        <v>763</v>
      </c>
      <c r="G1763" s="2">
        <v>-7</v>
      </c>
      <c r="H1763" s="2">
        <v>0.28264795243739999</v>
      </c>
      <c r="I1763" s="2">
        <v>0.31656570672988804</v>
      </c>
      <c r="J1763" s="26" t="s">
        <v>688</v>
      </c>
    </row>
    <row r="1764" spans="1:10" ht="15.75" customHeight="1" x14ac:dyDescent="0.25">
      <c r="A1764" s="2" t="s">
        <v>756</v>
      </c>
      <c r="B1764" s="2" t="s">
        <v>331</v>
      </c>
      <c r="C1764" s="2">
        <v>2035</v>
      </c>
      <c r="D1764" s="2" t="s">
        <v>241</v>
      </c>
      <c r="E1764" s="2" t="s">
        <v>627</v>
      </c>
      <c r="F1764" s="2" t="s">
        <v>763</v>
      </c>
      <c r="G1764" s="2">
        <v>-6</v>
      </c>
      <c r="H1764" s="2">
        <v>0.107156231999397</v>
      </c>
      <c r="I1764" s="2">
        <v>0.12001497983932465</v>
      </c>
      <c r="J1764" s="26" t="s">
        <v>688</v>
      </c>
    </row>
    <row r="1765" spans="1:10" ht="15.75" customHeight="1" x14ac:dyDescent="0.25">
      <c r="A1765" s="2" t="s">
        <v>756</v>
      </c>
      <c r="B1765" s="2" t="s">
        <v>331</v>
      </c>
      <c r="C1765" s="2">
        <v>2035</v>
      </c>
      <c r="D1765" s="2" t="s">
        <v>241</v>
      </c>
      <c r="E1765" s="2" t="s">
        <v>627</v>
      </c>
      <c r="F1765" s="2" t="s">
        <v>758</v>
      </c>
      <c r="G1765" s="2">
        <v>-4</v>
      </c>
      <c r="H1765" s="2">
        <v>1.3535602949559701E-2</v>
      </c>
      <c r="I1765" s="2">
        <v>1.5159875303506867E-2</v>
      </c>
      <c r="J1765" s="26" t="s">
        <v>688</v>
      </c>
    </row>
    <row r="1766" spans="1:10" ht="15.75" customHeight="1" x14ac:dyDescent="0.25">
      <c r="A1766" s="2" t="s">
        <v>756</v>
      </c>
      <c r="B1766" s="2" t="s">
        <v>331</v>
      </c>
      <c r="C1766" s="2">
        <v>2035</v>
      </c>
      <c r="D1766" s="2" t="s">
        <v>241</v>
      </c>
      <c r="E1766" s="2" t="s">
        <v>627</v>
      </c>
      <c r="F1766" s="2" t="s">
        <v>763</v>
      </c>
      <c r="G1766" s="2">
        <v>-4</v>
      </c>
      <c r="H1766" s="2">
        <v>0.17774863541126201</v>
      </c>
      <c r="I1766" s="2">
        <v>0.19907847166061346</v>
      </c>
      <c r="J1766" s="26" t="s">
        <v>688</v>
      </c>
    </row>
    <row r="1767" spans="1:10" ht="15.75" customHeight="1" x14ac:dyDescent="0.25">
      <c r="A1767" s="2" t="s">
        <v>756</v>
      </c>
      <c r="B1767" s="2" t="s">
        <v>331</v>
      </c>
      <c r="C1767" s="2">
        <v>2035</v>
      </c>
      <c r="D1767" s="2" t="s">
        <v>241</v>
      </c>
      <c r="E1767" s="2" t="s">
        <v>627</v>
      </c>
      <c r="F1767" s="2" t="s">
        <v>758</v>
      </c>
      <c r="G1767" s="2">
        <v>-3</v>
      </c>
      <c r="H1767" s="2">
        <v>0.11764239706099</v>
      </c>
      <c r="I1767" s="2">
        <v>0.13175948470830881</v>
      </c>
      <c r="J1767" s="26" t="s">
        <v>688</v>
      </c>
    </row>
    <row r="1768" spans="1:10" ht="15.75" customHeight="1" x14ac:dyDescent="0.25">
      <c r="A1768" s="2" t="s">
        <v>756</v>
      </c>
      <c r="B1768" s="2" t="s">
        <v>331</v>
      </c>
      <c r="C1768" s="2">
        <v>2035</v>
      </c>
      <c r="D1768" s="2" t="s">
        <v>241</v>
      </c>
      <c r="E1768" s="2" t="s">
        <v>627</v>
      </c>
      <c r="F1768" s="2" t="s">
        <v>757</v>
      </c>
      <c r="G1768" s="2">
        <v>-3</v>
      </c>
      <c r="H1768" s="2">
        <v>0.19513253867626101</v>
      </c>
      <c r="I1768" s="2">
        <v>0.21854844331741236</v>
      </c>
      <c r="J1768" s="26" t="s">
        <v>688</v>
      </c>
    </row>
    <row r="1769" spans="1:10" ht="15.75" customHeight="1" x14ac:dyDescent="0.25">
      <c r="A1769" s="2" t="s">
        <v>756</v>
      </c>
      <c r="B1769" s="2" t="s">
        <v>331</v>
      </c>
      <c r="C1769" s="2">
        <v>2035</v>
      </c>
      <c r="D1769" s="2" t="s">
        <v>241</v>
      </c>
      <c r="E1769" s="2" t="s">
        <v>627</v>
      </c>
      <c r="F1769" s="2" t="s">
        <v>763</v>
      </c>
      <c r="G1769" s="2">
        <v>-3</v>
      </c>
      <c r="H1769" s="2">
        <v>8.0778382718563094E-2</v>
      </c>
      <c r="I1769" s="2">
        <v>9.0471788644790677E-2</v>
      </c>
      <c r="J1769" s="26" t="s">
        <v>688</v>
      </c>
    </row>
    <row r="1770" spans="1:10" ht="15.75" customHeight="1" x14ac:dyDescent="0.25">
      <c r="A1770" s="2" t="s">
        <v>756</v>
      </c>
      <c r="B1770" s="2" t="s">
        <v>331</v>
      </c>
      <c r="C1770" s="2">
        <v>2035</v>
      </c>
      <c r="D1770" s="2" t="s">
        <v>241</v>
      </c>
      <c r="E1770" s="2" t="s">
        <v>627</v>
      </c>
      <c r="F1770" s="2" t="s">
        <v>758</v>
      </c>
      <c r="G1770" s="2">
        <v>-2</v>
      </c>
      <c r="H1770" s="2">
        <v>1.60176269710064E-2</v>
      </c>
      <c r="I1770" s="2">
        <v>1.7939742207527171E-2</v>
      </c>
      <c r="J1770" s="26" t="s">
        <v>688</v>
      </c>
    </row>
    <row r="1771" spans="1:10" ht="15.75" customHeight="1" x14ac:dyDescent="0.25">
      <c r="A1771" s="2" t="s">
        <v>756</v>
      </c>
      <c r="B1771" s="2" t="s">
        <v>331</v>
      </c>
      <c r="C1771" s="2">
        <v>2035</v>
      </c>
      <c r="D1771" s="2" t="s">
        <v>241</v>
      </c>
      <c r="E1771" s="2" t="s">
        <v>627</v>
      </c>
      <c r="F1771" s="2" t="s">
        <v>757</v>
      </c>
      <c r="G1771" s="2">
        <v>-2</v>
      </c>
      <c r="H1771" s="2">
        <v>8.1812389194965404E-2</v>
      </c>
      <c r="I1771" s="2">
        <v>9.162987589836126E-2</v>
      </c>
      <c r="J1771" s="26" t="s">
        <v>688</v>
      </c>
    </row>
    <row r="1772" spans="1:10" ht="15.75" customHeight="1" x14ac:dyDescent="0.25">
      <c r="A1772" s="2" t="s">
        <v>756</v>
      </c>
      <c r="B1772" s="2" t="s">
        <v>331</v>
      </c>
      <c r="C1772" s="2">
        <v>2035</v>
      </c>
      <c r="D1772" s="2" t="s">
        <v>241</v>
      </c>
      <c r="E1772" s="2" t="s">
        <v>627</v>
      </c>
      <c r="F1772" s="2" t="s">
        <v>758</v>
      </c>
      <c r="G1772" s="2">
        <v>-1</v>
      </c>
      <c r="H1772" s="2">
        <v>0.26572483545169201</v>
      </c>
      <c r="I1772" s="2">
        <v>0.29761181570589507</v>
      </c>
      <c r="J1772" s="26" t="s">
        <v>688</v>
      </c>
    </row>
    <row r="1773" spans="1:10" ht="15.75" customHeight="1" x14ac:dyDescent="0.25">
      <c r="A1773" s="2" t="s">
        <v>756</v>
      </c>
      <c r="B1773" s="2" t="s">
        <v>331</v>
      </c>
      <c r="C1773" s="2">
        <v>2035</v>
      </c>
      <c r="D1773" s="2" t="s">
        <v>241</v>
      </c>
      <c r="E1773" s="2" t="s">
        <v>627</v>
      </c>
      <c r="F1773" s="2" t="s">
        <v>757</v>
      </c>
      <c r="G1773" s="2">
        <v>-1</v>
      </c>
      <c r="H1773" s="2">
        <v>0.362879298627376</v>
      </c>
      <c r="I1773" s="2">
        <v>0.40642481446266115</v>
      </c>
      <c r="J1773" s="26" t="s">
        <v>688</v>
      </c>
    </row>
    <row r="1774" spans="1:10" ht="15.75" customHeight="1" x14ac:dyDescent="0.25">
      <c r="A1774" s="2" t="s">
        <v>756</v>
      </c>
      <c r="B1774" s="2" t="s">
        <v>331</v>
      </c>
      <c r="C1774" s="2">
        <v>2035</v>
      </c>
      <c r="D1774" s="2" t="s">
        <v>241</v>
      </c>
      <c r="E1774" s="2" t="s">
        <v>627</v>
      </c>
      <c r="F1774" s="2" t="s">
        <v>758</v>
      </c>
      <c r="G1774" s="2">
        <v>0</v>
      </c>
      <c r="H1774" s="2">
        <v>9.0618838556110901E-2</v>
      </c>
      <c r="I1774" s="2">
        <v>0.10149309918284422</v>
      </c>
      <c r="J1774" s="26" t="s">
        <v>688</v>
      </c>
    </row>
    <row r="1775" spans="1:10" ht="15.75" customHeight="1" x14ac:dyDescent="0.25">
      <c r="A1775" s="2" t="s">
        <v>756</v>
      </c>
      <c r="B1775" s="2" t="s">
        <v>331</v>
      </c>
      <c r="C1775" s="2">
        <v>2035</v>
      </c>
      <c r="D1775" s="2" t="s">
        <v>241</v>
      </c>
      <c r="E1775" s="2" t="s">
        <v>627</v>
      </c>
      <c r="F1775" s="2" t="s">
        <v>757</v>
      </c>
      <c r="G1775" s="2">
        <v>0</v>
      </c>
      <c r="H1775" s="2">
        <v>6.3370943069457994E-2</v>
      </c>
      <c r="I1775" s="2">
        <v>7.0975456237792958E-2</v>
      </c>
      <c r="J1775" s="26" t="s">
        <v>688</v>
      </c>
    </row>
    <row r="1776" spans="1:10" ht="15.75" customHeight="1" x14ac:dyDescent="0.25">
      <c r="A1776" s="2" t="s">
        <v>756</v>
      </c>
      <c r="B1776" s="2" t="s">
        <v>331</v>
      </c>
      <c r="C1776" s="2">
        <v>2035</v>
      </c>
      <c r="D1776" s="2" t="s">
        <v>241</v>
      </c>
      <c r="E1776" s="2" t="s">
        <v>627</v>
      </c>
      <c r="F1776" s="2" t="s">
        <v>760</v>
      </c>
      <c r="G1776" s="2">
        <v>1</v>
      </c>
      <c r="H1776" s="2">
        <v>4.93208407238125</v>
      </c>
      <c r="I1776" s="2">
        <v>5.5239341610670003</v>
      </c>
      <c r="J1776" s="26" t="s">
        <v>689</v>
      </c>
    </row>
    <row r="1777" spans="1:10" ht="15.75" customHeight="1" x14ac:dyDescent="0.25">
      <c r="A1777" s="2" t="s">
        <v>756</v>
      </c>
      <c r="B1777" s="2" t="s">
        <v>331</v>
      </c>
      <c r="C1777" s="2">
        <v>2035</v>
      </c>
      <c r="D1777" s="2" t="s">
        <v>241</v>
      </c>
      <c r="E1777" s="2" t="s">
        <v>627</v>
      </c>
      <c r="F1777" s="2" t="s">
        <v>757</v>
      </c>
      <c r="G1777" s="2">
        <v>1</v>
      </c>
      <c r="H1777" s="2">
        <v>0.29033428803086198</v>
      </c>
      <c r="I1777" s="2">
        <v>0.32517440259456543</v>
      </c>
      <c r="J1777" s="26" t="s">
        <v>688</v>
      </c>
    </row>
    <row r="1778" spans="1:10" ht="15.75" customHeight="1" x14ac:dyDescent="0.25">
      <c r="A1778" s="2" t="s">
        <v>756</v>
      </c>
      <c r="B1778" s="2" t="s">
        <v>331</v>
      </c>
      <c r="C1778" s="2">
        <v>2035</v>
      </c>
      <c r="D1778" s="2" t="s">
        <v>241</v>
      </c>
      <c r="E1778" s="2" t="s">
        <v>627</v>
      </c>
      <c r="F1778" s="2" t="s">
        <v>761</v>
      </c>
      <c r="G1778" s="2">
        <v>1</v>
      </c>
      <c r="H1778" s="2">
        <v>0.16663461783900799</v>
      </c>
      <c r="I1778" s="2">
        <v>0.18663077197968897</v>
      </c>
      <c r="J1778" s="26" t="s">
        <v>688</v>
      </c>
    </row>
    <row r="1779" spans="1:10" ht="15.75" customHeight="1" x14ac:dyDescent="0.25">
      <c r="A1779" s="2" t="s">
        <v>756</v>
      </c>
      <c r="B1779" s="2" t="s">
        <v>331</v>
      </c>
      <c r="C1779" s="2">
        <v>2035</v>
      </c>
      <c r="D1779" s="2" t="s">
        <v>241</v>
      </c>
      <c r="E1779" s="2" t="s">
        <v>627</v>
      </c>
      <c r="F1779" s="2" t="s">
        <v>759</v>
      </c>
      <c r="G1779" s="2">
        <v>1</v>
      </c>
      <c r="H1779" s="2">
        <v>5.8646738529205301E-2</v>
      </c>
      <c r="I1779" s="2">
        <v>6.5684347152709946E-2</v>
      </c>
      <c r="J1779" s="26" t="s">
        <v>689</v>
      </c>
    </row>
    <row r="1780" spans="1:10" ht="15.75" customHeight="1" x14ac:dyDescent="0.25">
      <c r="A1780" s="2" t="s">
        <v>756</v>
      </c>
      <c r="B1780" s="2" t="s">
        <v>331</v>
      </c>
      <c r="C1780" s="2">
        <v>2035</v>
      </c>
      <c r="D1780" s="2" t="s">
        <v>241</v>
      </c>
      <c r="E1780" s="2" t="s">
        <v>627</v>
      </c>
      <c r="F1780" s="2" t="s">
        <v>759</v>
      </c>
      <c r="G1780" s="2">
        <v>2</v>
      </c>
      <c r="H1780" s="2">
        <v>0.131136116571724</v>
      </c>
      <c r="I1780" s="2">
        <v>0.14687245056033088</v>
      </c>
      <c r="J1780" s="26" t="s">
        <v>689</v>
      </c>
    </row>
    <row r="1781" spans="1:10" ht="15.75" customHeight="1" x14ac:dyDescent="0.25">
      <c r="A1781" s="2" t="s">
        <v>756</v>
      </c>
      <c r="B1781" s="2" t="s">
        <v>331</v>
      </c>
      <c r="C1781" s="2">
        <v>2035</v>
      </c>
      <c r="D1781" s="2" t="s">
        <v>241</v>
      </c>
      <c r="E1781" s="2" t="s">
        <v>627</v>
      </c>
      <c r="F1781" s="2" t="s">
        <v>761</v>
      </c>
      <c r="G1781" s="2">
        <v>2</v>
      </c>
      <c r="H1781" s="2">
        <v>1.5234038233757E-2</v>
      </c>
      <c r="I1781" s="2">
        <v>1.7062122821807843E-2</v>
      </c>
      <c r="J1781" s="26" t="s">
        <v>688</v>
      </c>
    </row>
    <row r="1782" spans="1:10" ht="15.75" customHeight="1" x14ac:dyDescent="0.25">
      <c r="A1782" s="2" t="s">
        <v>756</v>
      </c>
      <c r="B1782" s="2" t="s">
        <v>331</v>
      </c>
      <c r="C1782" s="2">
        <v>2035</v>
      </c>
      <c r="D1782" s="2" t="s">
        <v>241</v>
      </c>
      <c r="E1782" s="2" t="s">
        <v>627</v>
      </c>
      <c r="F1782" s="2" t="s">
        <v>760</v>
      </c>
      <c r="G1782" s="2">
        <v>2</v>
      </c>
      <c r="H1782" s="2">
        <v>7.5204852968454299</v>
      </c>
      <c r="I1782" s="2">
        <v>8.4229435324668831</v>
      </c>
      <c r="J1782" s="26" t="s">
        <v>689</v>
      </c>
    </row>
    <row r="1783" spans="1:10" ht="15.75" customHeight="1" x14ac:dyDescent="0.25">
      <c r="A1783" s="2" t="s">
        <v>756</v>
      </c>
      <c r="B1783" s="2" t="s">
        <v>331</v>
      </c>
      <c r="C1783" s="2">
        <v>2035</v>
      </c>
      <c r="D1783" s="2" t="s">
        <v>241</v>
      </c>
      <c r="E1783" s="2" t="s">
        <v>627</v>
      </c>
      <c r="F1783" s="2" t="s">
        <v>762</v>
      </c>
      <c r="G1783" s="2">
        <v>3</v>
      </c>
      <c r="H1783" s="2">
        <v>2.87678204476833E-2</v>
      </c>
      <c r="I1783" s="2">
        <v>3.2219958901405298E-2</v>
      </c>
      <c r="J1783" s="26" t="s">
        <v>689</v>
      </c>
    </row>
    <row r="1784" spans="1:10" ht="15.75" customHeight="1" x14ac:dyDescent="0.25">
      <c r="A1784" s="2" t="s">
        <v>756</v>
      </c>
      <c r="B1784" s="2" t="s">
        <v>331</v>
      </c>
      <c r="C1784" s="2">
        <v>2035</v>
      </c>
      <c r="D1784" s="2" t="s">
        <v>241</v>
      </c>
      <c r="E1784" s="2" t="s">
        <v>627</v>
      </c>
      <c r="F1784" s="2" t="s">
        <v>761</v>
      </c>
      <c r="G1784" s="2">
        <v>3</v>
      </c>
      <c r="H1784" s="2">
        <v>1.33763642515987E-2</v>
      </c>
      <c r="I1784" s="2">
        <v>1.4981527961790546E-2</v>
      </c>
      <c r="J1784" s="26" t="s">
        <v>688</v>
      </c>
    </row>
    <row r="1785" spans="1:10" ht="15.75" customHeight="1" x14ac:dyDescent="0.25">
      <c r="A1785" s="2" t="s">
        <v>756</v>
      </c>
      <c r="B1785" s="2" t="s">
        <v>331</v>
      </c>
      <c r="C1785" s="2">
        <v>2035</v>
      </c>
      <c r="D1785" s="2" t="s">
        <v>241</v>
      </c>
      <c r="E1785" s="2" t="s">
        <v>627</v>
      </c>
      <c r="F1785" s="2" t="s">
        <v>759</v>
      </c>
      <c r="G1785" s="2">
        <v>3</v>
      </c>
      <c r="H1785" s="2">
        <v>0.10989476554095701</v>
      </c>
      <c r="I1785" s="2">
        <v>0.12308213740587186</v>
      </c>
      <c r="J1785" s="26" t="s">
        <v>689</v>
      </c>
    </row>
    <row r="1786" spans="1:10" ht="15.75" customHeight="1" x14ac:dyDescent="0.25">
      <c r="A1786" s="2" t="s">
        <v>756</v>
      </c>
      <c r="B1786" s="2" t="s">
        <v>331</v>
      </c>
      <c r="C1786" s="2">
        <v>2035</v>
      </c>
      <c r="D1786" s="2" t="s">
        <v>241</v>
      </c>
      <c r="E1786" s="2" t="s">
        <v>627</v>
      </c>
      <c r="F1786" s="2" t="s">
        <v>760</v>
      </c>
      <c r="G1786" s="2">
        <v>3</v>
      </c>
      <c r="H1786" s="2">
        <v>2.46182909607887</v>
      </c>
      <c r="I1786" s="2">
        <v>2.7572485876083346</v>
      </c>
      <c r="J1786" s="26" t="s">
        <v>689</v>
      </c>
    </row>
    <row r="1787" spans="1:10" ht="15.75" customHeight="1" x14ac:dyDescent="0.25">
      <c r="A1787" s="2" t="s">
        <v>756</v>
      </c>
      <c r="B1787" s="2" t="s">
        <v>331</v>
      </c>
      <c r="C1787" s="2">
        <v>2035</v>
      </c>
      <c r="D1787" s="2" t="s">
        <v>241</v>
      </c>
      <c r="E1787" s="2" t="s">
        <v>627</v>
      </c>
      <c r="F1787" s="2" t="s">
        <v>757</v>
      </c>
      <c r="G1787" s="2">
        <v>3</v>
      </c>
      <c r="H1787" s="2">
        <v>0.187412649393081</v>
      </c>
      <c r="I1787" s="2">
        <v>0.20990216732025074</v>
      </c>
      <c r="J1787" s="26" t="s">
        <v>688</v>
      </c>
    </row>
    <row r="1788" spans="1:10" ht="15.75" customHeight="1" x14ac:dyDescent="0.25">
      <c r="A1788" s="2" t="s">
        <v>756</v>
      </c>
      <c r="B1788" s="2" t="s">
        <v>331</v>
      </c>
      <c r="C1788" s="2">
        <v>2035</v>
      </c>
      <c r="D1788" s="2" t="s">
        <v>241</v>
      </c>
      <c r="E1788" s="2" t="s">
        <v>627</v>
      </c>
      <c r="F1788" s="2" t="s">
        <v>761</v>
      </c>
      <c r="G1788" s="2">
        <v>4</v>
      </c>
      <c r="H1788" s="2">
        <v>3.8208558689803002E-3</v>
      </c>
      <c r="I1788" s="2">
        <v>4.2793585732579364E-3</v>
      </c>
      <c r="J1788" s="26" t="s">
        <v>688</v>
      </c>
    </row>
    <row r="1789" spans="1:10" ht="15.75" customHeight="1" x14ac:dyDescent="0.25">
      <c r="A1789" s="2" t="s">
        <v>756</v>
      </c>
      <c r="B1789" s="2" t="s">
        <v>331</v>
      </c>
      <c r="C1789" s="2">
        <v>2035</v>
      </c>
      <c r="D1789" s="2" t="s">
        <v>241</v>
      </c>
      <c r="E1789" s="2" t="s">
        <v>627</v>
      </c>
      <c r="F1789" s="2" t="s">
        <v>760</v>
      </c>
      <c r="G1789" s="2">
        <v>4</v>
      </c>
      <c r="H1789" s="2">
        <v>0.318936187773942</v>
      </c>
      <c r="I1789" s="2">
        <v>0.3572085303068151</v>
      </c>
      <c r="J1789" s="26" t="s">
        <v>689</v>
      </c>
    </row>
    <row r="1790" spans="1:10" ht="15.75" customHeight="1" x14ac:dyDescent="0.25">
      <c r="A1790" s="2" t="s">
        <v>756</v>
      </c>
      <c r="B1790" s="2" t="s">
        <v>331</v>
      </c>
      <c r="C1790" s="2">
        <v>2035</v>
      </c>
      <c r="D1790" s="2" t="s">
        <v>241</v>
      </c>
      <c r="E1790" s="2" t="s">
        <v>627</v>
      </c>
      <c r="F1790" s="2" t="s">
        <v>757</v>
      </c>
      <c r="G1790" s="2">
        <v>4</v>
      </c>
      <c r="H1790" s="2">
        <v>8.6800042539835004E-2</v>
      </c>
      <c r="I1790" s="2">
        <v>9.7216047644615208E-2</v>
      </c>
      <c r="J1790" s="26" t="s">
        <v>688</v>
      </c>
    </row>
    <row r="1791" spans="1:10" ht="15.75" customHeight="1" x14ac:dyDescent="0.25">
      <c r="A1791" s="2" t="s">
        <v>756</v>
      </c>
      <c r="B1791" s="2" t="s">
        <v>331</v>
      </c>
      <c r="C1791" s="2">
        <v>2035</v>
      </c>
      <c r="D1791" s="2" t="s">
        <v>241</v>
      </c>
      <c r="E1791" s="2" t="s">
        <v>627</v>
      </c>
      <c r="F1791" s="2" t="s">
        <v>759</v>
      </c>
      <c r="G1791" s="2">
        <v>4</v>
      </c>
      <c r="H1791" s="2">
        <v>0.16562876338139099</v>
      </c>
      <c r="I1791" s="2">
        <v>0.18550421498715791</v>
      </c>
      <c r="J1791" s="26" t="s">
        <v>689</v>
      </c>
    </row>
    <row r="1792" spans="1:10" ht="15.75" customHeight="1" x14ac:dyDescent="0.25">
      <c r="A1792" s="2" t="s">
        <v>756</v>
      </c>
      <c r="B1792" s="2" t="s">
        <v>331</v>
      </c>
      <c r="C1792" s="2">
        <v>2035</v>
      </c>
      <c r="D1792" s="2" t="s">
        <v>241</v>
      </c>
      <c r="E1792" s="2" t="s">
        <v>627</v>
      </c>
      <c r="F1792" s="2" t="s">
        <v>757</v>
      </c>
      <c r="G1792" s="2">
        <v>5</v>
      </c>
      <c r="H1792" s="2">
        <v>7.7957239001989406E-2</v>
      </c>
      <c r="I1792" s="2">
        <v>8.7312107682228149E-2</v>
      </c>
      <c r="J1792" s="26" t="s">
        <v>688</v>
      </c>
    </row>
    <row r="1793" spans="1:10" ht="15.75" customHeight="1" x14ac:dyDescent="0.25">
      <c r="A1793" s="2" t="s">
        <v>756</v>
      </c>
      <c r="B1793" s="2" t="s">
        <v>331</v>
      </c>
      <c r="C1793" s="2">
        <v>2035</v>
      </c>
      <c r="D1793" s="2" t="s">
        <v>241</v>
      </c>
      <c r="E1793" s="2" t="s">
        <v>627</v>
      </c>
      <c r="F1793" s="2" t="s">
        <v>759</v>
      </c>
      <c r="G1793" s="2">
        <v>5</v>
      </c>
      <c r="H1793" s="2">
        <v>8.8570942636579303E-2</v>
      </c>
      <c r="I1793" s="2">
        <v>9.9199455752968832E-2</v>
      </c>
      <c r="J1793" s="26" t="s">
        <v>689</v>
      </c>
    </row>
    <row r="1794" spans="1:10" ht="15.75" customHeight="1" x14ac:dyDescent="0.25">
      <c r="A1794" s="2" t="s">
        <v>756</v>
      </c>
      <c r="B1794" s="2" t="s">
        <v>331</v>
      </c>
      <c r="C1794" s="2">
        <v>2035</v>
      </c>
      <c r="D1794" s="2" t="s">
        <v>241</v>
      </c>
      <c r="E1794" s="2" t="s">
        <v>627</v>
      </c>
      <c r="F1794" s="2" t="s">
        <v>762</v>
      </c>
      <c r="G1794" s="2">
        <v>5</v>
      </c>
      <c r="H1794" s="2">
        <v>9.2289924621582003E-2</v>
      </c>
      <c r="I1794" s="2">
        <v>0.10336471557617186</v>
      </c>
      <c r="J1794" s="26" t="s">
        <v>689</v>
      </c>
    </row>
    <row r="1795" spans="1:10" ht="15.75" customHeight="1" x14ac:dyDescent="0.25">
      <c r="A1795" s="2" t="s">
        <v>756</v>
      </c>
      <c r="B1795" s="2" t="s">
        <v>331</v>
      </c>
      <c r="C1795" s="2">
        <v>2035</v>
      </c>
      <c r="D1795" s="2" t="s">
        <v>241</v>
      </c>
      <c r="E1795" s="2" t="s">
        <v>627</v>
      </c>
      <c r="F1795" s="2" t="s">
        <v>761</v>
      </c>
      <c r="G1795" s="2">
        <v>5</v>
      </c>
      <c r="H1795" s="2">
        <v>1.36314601404592E-2</v>
      </c>
      <c r="I1795" s="2">
        <v>1.5267235357314305E-2</v>
      </c>
      <c r="J1795" s="26" t="s">
        <v>688</v>
      </c>
    </row>
    <row r="1796" spans="1:10" ht="15.75" customHeight="1" x14ac:dyDescent="0.25">
      <c r="A1796" s="2" t="s">
        <v>756</v>
      </c>
      <c r="B1796" s="2" t="s">
        <v>331</v>
      </c>
      <c r="C1796" s="2">
        <v>2035</v>
      </c>
      <c r="D1796" s="2" t="s">
        <v>241</v>
      </c>
      <c r="E1796" s="2" t="s">
        <v>627</v>
      </c>
      <c r="F1796" s="2" t="s">
        <v>760</v>
      </c>
      <c r="G1796" s="2">
        <v>6</v>
      </c>
      <c r="H1796" s="2">
        <v>0.54282253980636597</v>
      </c>
      <c r="I1796" s="2">
        <v>0.60796124458312994</v>
      </c>
      <c r="J1796" s="26" t="s">
        <v>689</v>
      </c>
    </row>
    <row r="1797" spans="1:10" ht="15.75" customHeight="1" x14ac:dyDescent="0.25">
      <c r="A1797" s="2" t="s">
        <v>756</v>
      </c>
      <c r="B1797" s="2" t="s">
        <v>331</v>
      </c>
      <c r="C1797" s="2">
        <v>2035</v>
      </c>
      <c r="D1797" s="2" t="s">
        <v>241</v>
      </c>
      <c r="E1797" s="2" t="s">
        <v>627</v>
      </c>
      <c r="F1797" s="2" t="s">
        <v>757</v>
      </c>
      <c r="G1797" s="2">
        <v>6</v>
      </c>
      <c r="H1797" s="2">
        <v>7.2914071381092099E-2</v>
      </c>
      <c r="I1797" s="2">
        <v>8.1663759946823164E-2</v>
      </c>
      <c r="J1797" s="26" t="s">
        <v>688</v>
      </c>
    </row>
    <row r="1798" spans="1:10" ht="15.75" customHeight="1" x14ac:dyDescent="0.25">
      <c r="A1798" s="2" t="s">
        <v>756</v>
      </c>
      <c r="B1798" s="2" t="s">
        <v>331</v>
      </c>
      <c r="C1798" s="2">
        <v>2035</v>
      </c>
      <c r="D1798" s="2" t="s">
        <v>241</v>
      </c>
      <c r="E1798" s="2" t="s">
        <v>627</v>
      </c>
      <c r="F1798" s="2" t="s">
        <v>759</v>
      </c>
      <c r="G1798" s="2">
        <v>6</v>
      </c>
      <c r="H1798" s="2">
        <v>7.2746396996080903E-2</v>
      </c>
      <c r="I1798" s="2">
        <v>8.1475964635610618E-2</v>
      </c>
      <c r="J1798" s="26" t="s">
        <v>689</v>
      </c>
    </row>
    <row r="1799" spans="1:10" ht="15.75" customHeight="1" x14ac:dyDescent="0.25">
      <c r="A1799" s="2" t="s">
        <v>756</v>
      </c>
      <c r="B1799" s="2" t="s">
        <v>331</v>
      </c>
      <c r="C1799" s="2">
        <v>2035</v>
      </c>
      <c r="D1799" s="2" t="s">
        <v>241</v>
      </c>
      <c r="E1799" s="2" t="s">
        <v>627</v>
      </c>
      <c r="F1799" s="2" t="s">
        <v>757</v>
      </c>
      <c r="G1799" s="2">
        <v>7</v>
      </c>
      <c r="H1799" s="2">
        <v>6.8775407969951602E-2</v>
      </c>
      <c r="I1799" s="2">
        <v>7.7028456926345801E-2</v>
      </c>
      <c r="J1799" s="26" t="s">
        <v>688</v>
      </c>
    </row>
    <row r="1800" spans="1:10" ht="15.75" customHeight="1" x14ac:dyDescent="0.25">
      <c r="A1800" s="2" t="s">
        <v>756</v>
      </c>
      <c r="B1800" s="2" t="s">
        <v>331</v>
      </c>
      <c r="C1800" s="2">
        <v>2035</v>
      </c>
      <c r="D1800" s="2" t="s">
        <v>241</v>
      </c>
      <c r="E1800" s="2" t="s">
        <v>627</v>
      </c>
      <c r="F1800" s="2" t="s">
        <v>759</v>
      </c>
      <c r="G1800" s="2">
        <v>7</v>
      </c>
      <c r="H1800" s="2">
        <v>2.5420811958611001E-2</v>
      </c>
      <c r="I1800" s="2">
        <v>2.8471309393644326E-2</v>
      </c>
      <c r="J1800" s="26" t="s">
        <v>689</v>
      </c>
    </row>
    <row r="1801" spans="1:10" ht="15.75" customHeight="1" x14ac:dyDescent="0.25">
      <c r="A1801" s="2" t="s">
        <v>756</v>
      </c>
      <c r="B1801" s="2" t="s">
        <v>331</v>
      </c>
      <c r="C1801" s="2">
        <v>2035</v>
      </c>
      <c r="D1801" s="2" t="s">
        <v>241</v>
      </c>
      <c r="E1801" s="2" t="s">
        <v>627</v>
      </c>
      <c r="F1801" s="2" t="s">
        <v>761</v>
      </c>
      <c r="G1801" s="2">
        <v>7</v>
      </c>
      <c r="H1801" s="2">
        <v>1.4497903175651999E-3</v>
      </c>
      <c r="I1801" s="2">
        <v>1.6237651556730241E-3</v>
      </c>
      <c r="J1801" s="26" t="s">
        <v>688</v>
      </c>
    </row>
    <row r="1802" spans="1:10" ht="15.75" customHeight="1" x14ac:dyDescent="0.25">
      <c r="A1802" s="2" t="s">
        <v>756</v>
      </c>
      <c r="B1802" s="2" t="s">
        <v>331</v>
      </c>
      <c r="C1802" s="2">
        <v>2035</v>
      </c>
      <c r="D1802" s="2" t="s">
        <v>241</v>
      </c>
      <c r="E1802" s="2" t="s">
        <v>627</v>
      </c>
      <c r="F1802" s="2" t="s">
        <v>760</v>
      </c>
      <c r="G1802" s="2">
        <v>7</v>
      </c>
      <c r="H1802" s="2">
        <v>9.2131495475769001E-2</v>
      </c>
      <c r="I1802" s="2">
        <v>0.1031872749328613</v>
      </c>
      <c r="J1802" s="26" t="s">
        <v>689</v>
      </c>
    </row>
    <row r="1803" spans="1:10" ht="15.75" customHeight="1" x14ac:dyDescent="0.25">
      <c r="A1803" s="2" t="s">
        <v>756</v>
      </c>
      <c r="B1803" s="2" t="s">
        <v>331</v>
      </c>
      <c r="C1803" s="2">
        <v>2035</v>
      </c>
      <c r="D1803" s="2" t="s">
        <v>241</v>
      </c>
      <c r="E1803" s="2" t="s">
        <v>627</v>
      </c>
      <c r="F1803" s="2" t="s">
        <v>761</v>
      </c>
      <c r="G1803" s="2">
        <v>8</v>
      </c>
      <c r="H1803" s="2">
        <v>1.3762708986177999E-3</v>
      </c>
      <c r="I1803" s="2">
        <v>1.541423406451936E-3</v>
      </c>
      <c r="J1803" s="26" t="s">
        <v>688</v>
      </c>
    </row>
    <row r="1804" spans="1:10" ht="15.75" customHeight="1" x14ac:dyDescent="0.25">
      <c r="A1804" s="2" t="s">
        <v>756</v>
      </c>
      <c r="B1804" s="2" t="s">
        <v>331</v>
      </c>
      <c r="C1804" s="2">
        <v>2035</v>
      </c>
      <c r="D1804" s="2" t="s">
        <v>241</v>
      </c>
      <c r="E1804" s="2" t="s">
        <v>627</v>
      </c>
      <c r="F1804" s="2" t="s">
        <v>760</v>
      </c>
      <c r="G1804" s="2">
        <v>8</v>
      </c>
      <c r="H1804" s="2">
        <v>0.47603207826614302</v>
      </c>
      <c r="I1804" s="2">
        <v>0.53315592765808029</v>
      </c>
      <c r="J1804" s="26" t="s">
        <v>689</v>
      </c>
    </row>
    <row r="1805" spans="1:10" ht="15.75" customHeight="1" x14ac:dyDescent="0.25">
      <c r="A1805" s="2" t="s">
        <v>756</v>
      </c>
      <c r="B1805" s="2" t="s">
        <v>331</v>
      </c>
      <c r="C1805" s="2">
        <v>2035</v>
      </c>
      <c r="D1805" s="2" t="s">
        <v>241</v>
      </c>
      <c r="E1805" s="2" t="s">
        <v>627</v>
      </c>
      <c r="F1805" s="2" t="s">
        <v>759</v>
      </c>
      <c r="G1805" s="2">
        <v>8</v>
      </c>
      <c r="H1805" s="2">
        <v>1.04118136223406E-2</v>
      </c>
      <c r="I1805" s="2">
        <v>1.1661231257021473E-2</v>
      </c>
      <c r="J1805" s="26" t="s">
        <v>689</v>
      </c>
    </row>
    <row r="1806" spans="1:10" ht="15.75" customHeight="1" x14ac:dyDescent="0.25">
      <c r="A1806" s="2" t="s">
        <v>756</v>
      </c>
      <c r="B1806" s="2" t="s">
        <v>331</v>
      </c>
      <c r="C1806" s="2">
        <v>2035</v>
      </c>
      <c r="D1806" s="2" t="s">
        <v>241</v>
      </c>
      <c r="E1806" s="2" t="s">
        <v>627</v>
      </c>
      <c r="F1806" s="2" t="s">
        <v>757</v>
      </c>
      <c r="G1806" s="2">
        <v>8</v>
      </c>
      <c r="H1806" s="2">
        <v>9.4232903793454198E-2</v>
      </c>
      <c r="I1806" s="2">
        <v>0.10554085224866872</v>
      </c>
      <c r="J1806" s="26" t="s">
        <v>688</v>
      </c>
    </row>
    <row r="1807" spans="1:10" ht="15.75" customHeight="1" x14ac:dyDescent="0.25">
      <c r="A1807" s="2" t="s">
        <v>756</v>
      </c>
      <c r="B1807" s="2" t="s">
        <v>331</v>
      </c>
      <c r="C1807" s="2">
        <v>2035</v>
      </c>
      <c r="D1807" s="2" t="s">
        <v>241</v>
      </c>
      <c r="E1807" s="2" t="s">
        <v>627</v>
      </c>
      <c r="F1807" s="2" t="s">
        <v>761</v>
      </c>
      <c r="G1807" s="2">
        <v>9</v>
      </c>
      <c r="H1807" s="2">
        <v>1.2809514300897999E-3</v>
      </c>
      <c r="I1807" s="2">
        <v>1.434665601700576E-3</v>
      </c>
      <c r="J1807" s="26" t="s">
        <v>688</v>
      </c>
    </row>
    <row r="1808" spans="1:10" ht="15.75" customHeight="1" x14ac:dyDescent="0.25">
      <c r="A1808" s="2" t="s">
        <v>756</v>
      </c>
      <c r="B1808" s="2" t="s">
        <v>331</v>
      </c>
      <c r="C1808" s="2">
        <v>2035</v>
      </c>
      <c r="D1808" s="2" t="s">
        <v>241</v>
      </c>
      <c r="E1808" s="2" t="s">
        <v>627</v>
      </c>
      <c r="F1808" s="2" t="s">
        <v>757</v>
      </c>
      <c r="G1808" s="2">
        <v>9</v>
      </c>
      <c r="H1808" s="2">
        <v>0.12198157981038001</v>
      </c>
      <c r="I1808" s="2">
        <v>0.13661936938762562</v>
      </c>
      <c r="J1808" s="26" t="s">
        <v>688</v>
      </c>
    </row>
    <row r="1809" spans="1:10" ht="15.75" customHeight="1" x14ac:dyDescent="0.25">
      <c r="A1809" s="2" t="s">
        <v>756</v>
      </c>
      <c r="B1809" s="2" t="s">
        <v>331</v>
      </c>
      <c r="C1809" s="2">
        <v>2035</v>
      </c>
      <c r="D1809" s="2" t="s">
        <v>241</v>
      </c>
      <c r="E1809" s="2" t="s">
        <v>627</v>
      </c>
      <c r="F1809" s="2" t="s">
        <v>759</v>
      </c>
      <c r="G1809" s="2">
        <v>9</v>
      </c>
      <c r="H1809" s="2">
        <v>2.51548213418573E-2</v>
      </c>
      <c r="I1809" s="2">
        <v>2.8173399902880179E-2</v>
      </c>
      <c r="J1809" s="26" t="s">
        <v>689</v>
      </c>
    </row>
    <row r="1810" spans="1:10" ht="15.75" customHeight="1" x14ac:dyDescent="0.25">
      <c r="A1810" s="2" t="s">
        <v>756</v>
      </c>
      <c r="B1810" s="2" t="s">
        <v>331</v>
      </c>
      <c r="C1810" s="2">
        <v>2035</v>
      </c>
      <c r="D1810" s="2" t="s">
        <v>241</v>
      </c>
      <c r="E1810" s="2" t="s">
        <v>627</v>
      </c>
      <c r="F1810" s="2" t="s">
        <v>760</v>
      </c>
      <c r="G1810" s="2">
        <v>9</v>
      </c>
      <c r="H1810" s="2">
        <v>0.17009043879807001</v>
      </c>
      <c r="I1810" s="2">
        <v>0.19050129145383843</v>
      </c>
      <c r="J1810" s="26" t="s">
        <v>689</v>
      </c>
    </row>
    <row r="1811" spans="1:10" ht="15.75" customHeight="1" x14ac:dyDescent="0.25">
      <c r="A1811" s="2" t="s">
        <v>756</v>
      </c>
      <c r="B1811" s="2" t="s">
        <v>331</v>
      </c>
      <c r="C1811" s="2">
        <v>2035</v>
      </c>
      <c r="D1811" s="2" t="s">
        <v>241</v>
      </c>
      <c r="E1811" s="2" t="s">
        <v>627</v>
      </c>
      <c r="F1811" s="2" t="s">
        <v>757</v>
      </c>
      <c r="G1811" s="2">
        <v>10</v>
      </c>
      <c r="H1811" s="2">
        <v>2.9151801019907001E-2</v>
      </c>
      <c r="I1811" s="2">
        <v>3.2650017142295845E-2</v>
      </c>
      <c r="J1811" s="26" t="s">
        <v>688</v>
      </c>
    </row>
    <row r="1812" spans="1:10" ht="15.75" customHeight="1" x14ac:dyDescent="0.25">
      <c r="A1812" s="2" t="s">
        <v>756</v>
      </c>
      <c r="B1812" s="2" t="s">
        <v>331</v>
      </c>
      <c r="C1812" s="2">
        <v>2035</v>
      </c>
      <c r="D1812" s="2" t="s">
        <v>241</v>
      </c>
      <c r="E1812" s="2" t="s">
        <v>627</v>
      </c>
      <c r="F1812" s="2" t="s">
        <v>761</v>
      </c>
      <c r="G1812" s="2">
        <v>10</v>
      </c>
      <c r="H1812" s="2">
        <v>3.6644217325373998E-3</v>
      </c>
      <c r="I1812" s="2">
        <v>4.104152340441888E-3</v>
      </c>
      <c r="J1812" s="26" t="s">
        <v>688</v>
      </c>
    </row>
    <row r="1813" spans="1:10" ht="15.75" customHeight="1" x14ac:dyDescent="0.25">
      <c r="A1813" s="2" t="s">
        <v>756</v>
      </c>
      <c r="B1813" s="2" t="s">
        <v>331</v>
      </c>
      <c r="C1813" s="2">
        <v>2035</v>
      </c>
      <c r="D1813" s="2" t="s">
        <v>241</v>
      </c>
      <c r="E1813" s="2" t="s">
        <v>627</v>
      </c>
      <c r="F1813" s="2" t="s">
        <v>760</v>
      </c>
      <c r="G1813" s="2">
        <v>10</v>
      </c>
      <c r="H1813" s="2">
        <v>0.56526265293359701</v>
      </c>
      <c r="I1813" s="2">
        <v>0.63309417128562873</v>
      </c>
      <c r="J1813" s="26" t="s">
        <v>689</v>
      </c>
    </row>
    <row r="1814" spans="1:10" ht="15.75" customHeight="1" x14ac:dyDescent="0.25">
      <c r="A1814" s="2" t="s">
        <v>756</v>
      </c>
      <c r="B1814" s="2" t="s">
        <v>331</v>
      </c>
      <c r="C1814" s="2">
        <v>2035</v>
      </c>
      <c r="D1814" s="2" t="s">
        <v>241</v>
      </c>
      <c r="E1814" s="2" t="s">
        <v>627</v>
      </c>
      <c r="F1814" s="2" t="s">
        <v>759</v>
      </c>
      <c r="G1814" s="2">
        <v>10</v>
      </c>
      <c r="H1814" s="2">
        <v>6.1785259749739998E-3</v>
      </c>
      <c r="I1814" s="2">
        <v>6.9199490919708805E-3</v>
      </c>
      <c r="J1814" s="26" t="s">
        <v>689</v>
      </c>
    </row>
    <row r="1815" spans="1:10" ht="15.75" customHeight="1" x14ac:dyDescent="0.25">
      <c r="A1815" s="2" t="s">
        <v>756</v>
      </c>
      <c r="B1815" s="2" t="s">
        <v>331</v>
      </c>
      <c r="C1815" s="2">
        <v>2035</v>
      </c>
      <c r="D1815" s="2" t="s">
        <v>241</v>
      </c>
      <c r="E1815" s="2" t="s">
        <v>627</v>
      </c>
      <c r="F1815" s="2" t="s">
        <v>761</v>
      </c>
      <c r="G1815" s="2">
        <v>11</v>
      </c>
      <c r="H1815" s="2">
        <v>2.3866131668909998E-3</v>
      </c>
      <c r="I1815" s="2">
        <v>2.6730067469179202E-3</v>
      </c>
      <c r="J1815" s="26" t="s">
        <v>688</v>
      </c>
    </row>
    <row r="1816" spans="1:10" ht="15.75" customHeight="1" x14ac:dyDescent="0.25">
      <c r="A1816" s="2" t="s">
        <v>756</v>
      </c>
      <c r="B1816" s="2" t="s">
        <v>331</v>
      </c>
      <c r="C1816" s="2">
        <v>2035</v>
      </c>
      <c r="D1816" s="2" t="s">
        <v>241</v>
      </c>
      <c r="E1816" s="2" t="s">
        <v>627</v>
      </c>
      <c r="F1816" s="2" t="s">
        <v>760</v>
      </c>
      <c r="G1816" s="2">
        <v>11</v>
      </c>
      <c r="H1816" s="2">
        <v>0.60193133354187001</v>
      </c>
      <c r="I1816" s="2">
        <v>0.67416309356689452</v>
      </c>
      <c r="J1816" s="26" t="s">
        <v>689</v>
      </c>
    </row>
    <row r="1817" spans="1:10" ht="15.75" customHeight="1" x14ac:dyDescent="0.25">
      <c r="A1817" s="2" t="s">
        <v>756</v>
      </c>
      <c r="B1817" s="2" t="s">
        <v>331</v>
      </c>
      <c r="C1817" s="2">
        <v>2035</v>
      </c>
      <c r="D1817" s="2" t="s">
        <v>241</v>
      </c>
      <c r="E1817" s="2" t="s">
        <v>627</v>
      </c>
      <c r="F1817" s="2" t="s">
        <v>759</v>
      </c>
      <c r="G1817" s="2">
        <v>11</v>
      </c>
      <c r="H1817" s="2">
        <v>3.8208558689803002E-3</v>
      </c>
      <c r="I1817" s="2">
        <v>4.2793585732579364E-3</v>
      </c>
      <c r="J1817" s="26" t="s">
        <v>689</v>
      </c>
    </row>
    <row r="1818" spans="1:10" ht="15.75" customHeight="1" x14ac:dyDescent="0.25">
      <c r="A1818" s="2" t="s">
        <v>756</v>
      </c>
      <c r="B1818" s="2" t="s">
        <v>331</v>
      </c>
      <c r="C1818" s="2">
        <v>2035</v>
      </c>
      <c r="D1818" s="2" t="s">
        <v>241</v>
      </c>
      <c r="E1818" s="2" t="s">
        <v>627</v>
      </c>
      <c r="F1818" s="2" t="s">
        <v>760</v>
      </c>
      <c r="G1818" s="2">
        <v>12</v>
      </c>
      <c r="H1818" s="2">
        <v>3.06996017508208</v>
      </c>
      <c r="I1818" s="2">
        <v>3.43835539609193</v>
      </c>
      <c r="J1818" s="26" t="s">
        <v>689</v>
      </c>
    </row>
    <row r="1819" spans="1:10" ht="15.75" customHeight="1" x14ac:dyDescent="0.25">
      <c r="A1819" s="2" t="s">
        <v>756</v>
      </c>
      <c r="B1819" s="2" t="s">
        <v>331</v>
      </c>
      <c r="C1819" s="2">
        <v>2035</v>
      </c>
      <c r="D1819" s="2" t="s">
        <v>241</v>
      </c>
      <c r="E1819" s="2" t="s">
        <v>627</v>
      </c>
      <c r="F1819" s="2" t="s">
        <v>761</v>
      </c>
      <c r="G1819" s="2">
        <v>12</v>
      </c>
      <c r="H1819" s="2">
        <v>1.1218959698454001E-3</v>
      </c>
      <c r="I1819" s="2">
        <v>1.2565234862268481E-3</v>
      </c>
      <c r="J1819" s="26" t="s">
        <v>688</v>
      </c>
    </row>
    <row r="1820" spans="1:10" ht="15.75" customHeight="1" x14ac:dyDescent="0.25">
      <c r="A1820" s="2" t="s">
        <v>756</v>
      </c>
      <c r="B1820" s="2" t="s">
        <v>331</v>
      </c>
      <c r="C1820" s="2">
        <v>2035</v>
      </c>
      <c r="D1820" s="2" t="s">
        <v>241</v>
      </c>
      <c r="E1820" s="2" t="s">
        <v>627</v>
      </c>
      <c r="F1820" s="2" t="s">
        <v>757</v>
      </c>
      <c r="G1820" s="2">
        <v>12</v>
      </c>
      <c r="H1820" s="2">
        <v>2.6096226647496199E-2</v>
      </c>
      <c r="I1820" s="2">
        <v>2.9227773845195745E-2</v>
      </c>
      <c r="J1820" s="26" t="s">
        <v>688</v>
      </c>
    </row>
    <row r="1821" spans="1:10" ht="15.75" customHeight="1" x14ac:dyDescent="0.25">
      <c r="A1821" s="2" t="s">
        <v>756</v>
      </c>
      <c r="B1821" s="2" t="s">
        <v>331</v>
      </c>
      <c r="C1821" s="2">
        <v>2035</v>
      </c>
      <c r="D1821" s="2" t="s">
        <v>241</v>
      </c>
      <c r="E1821" s="2" t="s">
        <v>627</v>
      </c>
      <c r="F1821" s="2" t="s">
        <v>759</v>
      </c>
      <c r="G1821" s="2">
        <v>12</v>
      </c>
      <c r="H1821" s="2">
        <v>1.2011915678158401E-2</v>
      </c>
      <c r="I1821" s="2">
        <v>1.345334555953741E-2</v>
      </c>
      <c r="J1821" s="26" t="s">
        <v>689</v>
      </c>
    </row>
    <row r="1822" spans="1:10" ht="15.75" customHeight="1" x14ac:dyDescent="0.25">
      <c r="A1822" s="2" t="s">
        <v>756</v>
      </c>
      <c r="B1822" s="2" t="s">
        <v>331</v>
      </c>
      <c r="C1822" s="2">
        <v>2035</v>
      </c>
      <c r="D1822" s="2" t="s">
        <v>241</v>
      </c>
      <c r="E1822" s="2" t="s">
        <v>627</v>
      </c>
      <c r="F1822" s="2" t="s">
        <v>757</v>
      </c>
      <c r="G1822" s="2">
        <v>13</v>
      </c>
      <c r="H1822" s="2">
        <v>2.47728750109673E-2</v>
      </c>
      <c r="I1822" s="2">
        <v>2.7745620012283378E-2</v>
      </c>
      <c r="J1822" s="26" t="s">
        <v>688</v>
      </c>
    </row>
    <row r="1823" spans="1:10" ht="15.75" customHeight="1" x14ac:dyDescent="0.25">
      <c r="A1823" s="2" t="s">
        <v>756</v>
      </c>
      <c r="B1823" s="2" t="s">
        <v>331</v>
      </c>
      <c r="C1823" s="2">
        <v>2035</v>
      </c>
      <c r="D1823" s="2" t="s">
        <v>241</v>
      </c>
      <c r="E1823" s="2" t="s">
        <v>627</v>
      </c>
      <c r="F1823" s="2" t="s">
        <v>761</v>
      </c>
      <c r="G1823" s="2">
        <v>13</v>
      </c>
      <c r="H1823" s="2">
        <v>1.0836976580321999E-3</v>
      </c>
      <c r="I1823" s="2">
        <v>1.2137413769960641E-3</v>
      </c>
      <c r="J1823" s="26" t="s">
        <v>688</v>
      </c>
    </row>
    <row r="1824" spans="1:10" ht="15.75" customHeight="1" x14ac:dyDescent="0.25">
      <c r="A1824" s="2" t="s">
        <v>756</v>
      </c>
      <c r="B1824" s="2" t="s">
        <v>331</v>
      </c>
      <c r="C1824" s="2">
        <v>2035</v>
      </c>
      <c r="D1824" s="2" t="s">
        <v>241</v>
      </c>
      <c r="E1824" s="2" t="s">
        <v>627</v>
      </c>
      <c r="F1824" s="2" t="s">
        <v>759</v>
      </c>
      <c r="G1824" s="2">
        <v>13</v>
      </c>
      <c r="H1824" s="2">
        <v>1.6195444623008E-3</v>
      </c>
      <c r="I1824" s="2">
        <v>1.8138897977768961E-3</v>
      </c>
      <c r="J1824" s="26" t="s">
        <v>689</v>
      </c>
    </row>
    <row r="1825" spans="1:10" ht="15.75" customHeight="1" x14ac:dyDescent="0.25">
      <c r="A1825" s="2" t="s">
        <v>756</v>
      </c>
      <c r="B1825" s="2" t="s">
        <v>331</v>
      </c>
      <c r="C1825" s="2">
        <v>2035</v>
      </c>
      <c r="D1825" s="2" t="s">
        <v>241</v>
      </c>
      <c r="E1825" s="2" t="s">
        <v>627</v>
      </c>
      <c r="F1825" s="2" t="s">
        <v>759</v>
      </c>
      <c r="G1825" s="2">
        <v>14</v>
      </c>
      <c r="H1825" s="2">
        <v>1.4497903175651999E-3</v>
      </c>
      <c r="I1825" s="2">
        <v>1.6237651556730241E-3</v>
      </c>
      <c r="J1825" s="26" t="s">
        <v>689</v>
      </c>
    </row>
    <row r="1826" spans="1:10" ht="15.75" customHeight="1" x14ac:dyDescent="0.25">
      <c r="A1826" s="2" t="s">
        <v>756</v>
      </c>
      <c r="B1826" s="2" t="s">
        <v>331</v>
      </c>
      <c r="C1826" s="2">
        <v>2035</v>
      </c>
      <c r="D1826" s="2" t="s">
        <v>241</v>
      </c>
      <c r="E1826" s="2" t="s">
        <v>627</v>
      </c>
      <c r="F1826" s="2" t="s">
        <v>757</v>
      </c>
      <c r="G1826" s="2">
        <v>14</v>
      </c>
      <c r="H1826" s="2">
        <v>2.3057125508785199E-2</v>
      </c>
      <c r="I1826" s="2">
        <v>2.5823980569839425E-2</v>
      </c>
      <c r="J1826" s="26" t="s">
        <v>688</v>
      </c>
    </row>
    <row r="1827" spans="1:10" ht="15.75" customHeight="1" x14ac:dyDescent="0.25">
      <c r="A1827" s="2" t="s">
        <v>756</v>
      </c>
      <c r="B1827" s="2" t="s">
        <v>331</v>
      </c>
      <c r="C1827" s="2">
        <v>2035</v>
      </c>
      <c r="D1827" s="2" t="s">
        <v>241</v>
      </c>
      <c r="E1827" s="2" t="s">
        <v>627</v>
      </c>
      <c r="F1827" s="2" t="s">
        <v>760</v>
      </c>
      <c r="G1827" s="2">
        <v>14</v>
      </c>
      <c r="H1827" s="2">
        <v>5.7473786175251E-2</v>
      </c>
      <c r="I1827" s="2">
        <v>6.4370640516281122E-2</v>
      </c>
      <c r="J1827" s="26" t="s">
        <v>689</v>
      </c>
    </row>
    <row r="1828" spans="1:10" ht="15.75" customHeight="1" x14ac:dyDescent="0.25">
      <c r="A1828" s="2" t="s">
        <v>756</v>
      </c>
      <c r="B1828" s="2" t="s">
        <v>331</v>
      </c>
      <c r="C1828" s="2">
        <v>2035</v>
      </c>
      <c r="D1828" s="2" t="s">
        <v>241</v>
      </c>
      <c r="E1828" s="2" t="s">
        <v>627</v>
      </c>
      <c r="F1828" s="2" t="s">
        <v>759</v>
      </c>
      <c r="G1828" s="2">
        <v>15</v>
      </c>
      <c r="H1828" s="2">
        <v>1.3762708986177999E-3</v>
      </c>
      <c r="I1828" s="2">
        <v>1.541423406451936E-3</v>
      </c>
      <c r="J1828" s="26" t="s">
        <v>689</v>
      </c>
    </row>
    <row r="1829" spans="1:10" ht="15.75" customHeight="1" x14ac:dyDescent="0.25">
      <c r="A1829" s="2" t="s">
        <v>756</v>
      </c>
      <c r="B1829" s="2" t="s">
        <v>331</v>
      </c>
      <c r="C1829" s="2">
        <v>2035</v>
      </c>
      <c r="D1829" s="2" t="s">
        <v>241</v>
      </c>
      <c r="E1829" s="2" t="s">
        <v>627</v>
      </c>
      <c r="F1829" s="2" t="s">
        <v>757</v>
      </c>
      <c r="G1829" s="2">
        <v>15</v>
      </c>
      <c r="H1829" s="2">
        <v>6.5959591418504701E-2</v>
      </c>
      <c r="I1829" s="2">
        <v>7.3874742388725267E-2</v>
      </c>
      <c r="J1829" s="26" t="s">
        <v>688</v>
      </c>
    </row>
    <row r="1830" spans="1:10" ht="15.75" customHeight="1" x14ac:dyDescent="0.25">
      <c r="A1830" s="2" t="s">
        <v>756</v>
      </c>
      <c r="B1830" s="2" t="s">
        <v>331</v>
      </c>
      <c r="C1830" s="2">
        <v>2035</v>
      </c>
      <c r="D1830" s="2" t="s">
        <v>241</v>
      </c>
      <c r="E1830" s="2" t="s">
        <v>627</v>
      </c>
      <c r="F1830" s="2" t="s">
        <v>761</v>
      </c>
      <c r="G1830" s="2">
        <v>15</v>
      </c>
      <c r="H1830" s="2">
        <v>3.0813014600426002E-3</v>
      </c>
      <c r="I1830" s="2">
        <v>3.4510576352477125E-3</v>
      </c>
      <c r="J1830" s="26" t="s">
        <v>688</v>
      </c>
    </row>
    <row r="1831" spans="1:10" ht="15.75" customHeight="1" x14ac:dyDescent="0.25">
      <c r="A1831" s="2" t="s">
        <v>756</v>
      </c>
      <c r="B1831" s="2" t="s">
        <v>331</v>
      </c>
      <c r="C1831" s="2">
        <v>2035</v>
      </c>
      <c r="D1831" s="2" t="s">
        <v>241</v>
      </c>
      <c r="E1831" s="2" t="s">
        <v>627</v>
      </c>
      <c r="F1831" s="2" t="s">
        <v>759</v>
      </c>
      <c r="G1831" s="2">
        <v>16</v>
      </c>
      <c r="H1831" s="2">
        <v>8.7230397621169999E-3</v>
      </c>
      <c r="I1831" s="2">
        <v>9.7698045335710415E-3</v>
      </c>
      <c r="J1831" s="26" t="s">
        <v>689</v>
      </c>
    </row>
    <row r="1832" spans="1:10" ht="15.75" customHeight="1" x14ac:dyDescent="0.25">
      <c r="A1832" s="2" t="s">
        <v>756</v>
      </c>
      <c r="B1832" s="2" t="s">
        <v>331</v>
      </c>
      <c r="C1832" s="2">
        <v>2035</v>
      </c>
      <c r="D1832" s="2" t="s">
        <v>241</v>
      </c>
      <c r="E1832" s="2" t="s">
        <v>627</v>
      </c>
      <c r="F1832" s="2" t="s">
        <v>757</v>
      </c>
      <c r="G1832" s="2">
        <v>16</v>
      </c>
      <c r="H1832" s="2">
        <v>4.2959038168191903E-2</v>
      </c>
      <c r="I1832" s="2">
        <v>4.8114122748374934E-2</v>
      </c>
      <c r="J1832" s="26" t="s">
        <v>688</v>
      </c>
    </row>
    <row r="1833" spans="1:10" ht="15.75" customHeight="1" x14ac:dyDescent="0.25">
      <c r="A1833" s="2" t="s">
        <v>756</v>
      </c>
      <c r="B1833" s="2" t="s">
        <v>331</v>
      </c>
      <c r="C1833" s="2">
        <v>2035</v>
      </c>
      <c r="D1833" s="2" t="s">
        <v>241</v>
      </c>
      <c r="E1833" s="2" t="s">
        <v>627</v>
      </c>
      <c r="F1833" s="2" t="s">
        <v>761</v>
      </c>
      <c r="G1833" s="2">
        <v>17</v>
      </c>
      <c r="H1833" s="2">
        <v>9.7389612346889995E-4</v>
      </c>
      <c r="I1833" s="2">
        <v>1.0907636582851681E-3</v>
      </c>
      <c r="J1833" s="26" t="s">
        <v>688</v>
      </c>
    </row>
    <row r="1834" spans="1:10" ht="15.75" customHeight="1" x14ac:dyDescent="0.25">
      <c r="A1834" s="2" t="s">
        <v>756</v>
      </c>
      <c r="B1834" s="2" t="s">
        <v>331</v>
      </c>
      <c r="C1834" s="2">
        <v>2035</v>
      </c>
      <c r="D1834" s="2" t="s">
        <v>241</v>
      </c>
      <c r="E1834" s="2" t="s">
        <v>627</v>
      </c>
      <c r="F1834" s="2" t="s">
        <v>759</v>
      </c>
      <c r="G1834" s="2">
        <v>17</v>
      </c>
      <c r="H1834" s="2">
        <v>3.6035713274031999E-3</v>
      </c>
      <c r="I1834" s="2">
        <v>4.0359998866915841E-3</v>
      </c>
      <c r="J1834" s="26" t="s">
        <v>689</v>
      </c>
    </row>
    <row r="1835" spans="1:10" ht="15.75" customHeight="1" x14ac:dyDescent="0.25">
      <c r="A1835" s="2" t="s">
        <v>756</v>
      </c>
      <c r="B1835" s="2" t="s">
        <v>331</v>
      </c>
      <c r="C1835" s="2">
        <v>2035</v>
      </c>
      <c r="D1835" s="2" t="s">
        <v>241</v>
      </c>
      <c r="E1835" s="2" t="s">
        <v>627</v>
      </c>
      <c r="F1835" s="2" t="s">
        <v>757</v>
      </c>
      <c r="G1835" s="2">
        <v>17</v>
      </c>
      <c r="H1835" s="2">
        <v>2.0194128155708299E-2</v>
      </c>
      <c r="I1835" s="2">
        <v>2.2617423534393298E-2</v>
      </c>
      <c r="J1835" s="26" t="s">
        <v>688</v>
      </c>
    </row>
    <row r="1836" spans="1:10" ht="15.75" customHeight="1" x14ac:dyDescent="0.25">
      <c r="A1836" s="2" t="s">
        <v>756</v>
      </c>
      <c r="B1836" s="2" t="s">
        <v>331</v>
      </c>
      <c r="C1836" s="2">
        <v>2035</v>
      </c>
      <c r="D1836" s="2" t="s">
        <v>241</v>
      </c>
      <c r="E1836" s="2" t="s">
        <v>627</v>
      </c>
      <c r="F1836" s="2" t="s">
        <v>760</v>
      </c>
      <c r="G1836" s="2">
        <v>17</v>
      </c>
      <c r="H1836" s="2">
        <v>1.8216719850897799E-2</v>
      </c>
      <c r="I1836" s="2">
        <v>2.0402726233005538E-2</v>
      </c>
      <c r="J1836" s="26" t="s">
        <v>689</v>
      </c>
    </row>
    <row r="1837" spans="1:10" ht="15.75" customHeight="1" x14ac:dyDescent="0.25">
      <c r="A1837" s="2" t="s">
        <v>756</v>
      </c>
      <c r="B1837" s="2" t="s">
        <v>331</v>
      </c>
      <c r="C1837" s="2">
        <v>2035</v>
      </c>
      <c r="D1837" s="2" t="s">
        <v>241</v>
      </c>
      <c r="E1837" s="2" t="s">
        <v>627</v>
      </c>
      <c r="F1837" s="2" t="s">
        <v>761</v>
      </c>
      <c r="G1837" s="2">
        <v>18</v>
      </c>
      <c r="H1837" s="2">
        <v>9.478278225288E-4</v>
      </c>
      <c r="I1837" s="2">
        <v>1.0615671612322561E-3</v>
      </c>
      <c r="J1837" s="26" t="s">
        <v>688</v>
      </c>
    </row>
    <row r="1838" spans="1:10" ht="15.75" customHeight="1" x14ac:dyDescent="0.25">
      <c r="A1838" s="2" t="s">
        <v>756</v>
      </c>
      <c r="B1838" s="2" t="s">
        <v>331</v>
      </c>
      <c r="C1838" s="2">
        <v>2035</v>
      </c>
      <c r="D1838" s="2" t="s">
        <v>241</v>
      </c>
      <c r="E1838" s="2" t="s">
        <v>627</v>
      </c>
      <c r="F1838" s="2" t="s">
        <v>757</v>
      </c>
      <c r="G1838" s="2">
        <v>18</v>
      </c>
      <c r="H1838" s="2">
        <v>1.95065569132566E-2</v>
      </c>
      <c r="I1838" s="2">
        <v>2.1847343742847393E-2</v>
      </c>
      <c r="J1838" s="26" t="s">
        <v>688</v>
      </c>
    </row>
    <row r="1839" spans="1:10" ht="15.75" customHeight="1" x14ac:dyDescent="0.25">
      <c r="A1839" s="2" t="s">
        <v>756</v>
      </c>
      <c r="B1839" s="2" t="s">
        <v>331</v>
      </c>
      <c r="C1839" s="2">
        <v>2035</v>
      </c>
      <c r="D1839" s="2" t="s">
        <v>241</v>
      </c>
      <c r="E1839" s="2" t="s">
        <v>627</v>
      </c>
      <c r="F1839" s="2" t="s">
        <v>759</v>
      </c>
      <c r="G1839" s="2">
        <v>18</v>
      </c>
      <c r="H1839" s="2">
        <v>2.2055936278775E-3</v>
      </c>
      <c r="I1839" s="2">
        <v>2.4702648632228003E-3</v>
      </c>
      <c r="J1839" s="26" t="s">
        <v>689</v>
      </c>
    </row>
    <row r="1840" spans="1:10" ht="15.75" customHeight="1" x14ac:dyDescent="0.25">
      <c r="A1840" s="2" t="s">
        <v>756</v>
      </c>
      <c r="B1840" s="2" t="s">
        <v>331</v>
      </c>
      <c r="C1840" s="2">
        <v>2035</v>
      </c>
      <c r="D1840" s="2" t="s">
        <v>241</v>
      </c>
      <c r="E1840" s="2" t="s">
        <v>627</v>
      </c>
      <c r="F1840" s="2" t="s">
        <v>760</v>
      </c>
      <c r="G1840" s="2">
        <v>19</v>
      </c>
      <c r="H1840" s="2">
        <v>5.9837613254785503E-2</v>
      </c>
      <c r="I1840" s="2">
        <v>6.7018126845359766E-2</v>
      </c>
      <c r="J1840" s="26" t="s">
        <v>689</v>
      </c>
    </row>
    <row r="1841" spans="1:10" ht="15.75" customHeight="1" x14ac:dyDescent="0.25">
      <c r="A1841" s="2" t="s">
        <v>756</v>
      </c>
      <c r="B1841" s="2" t="s">
        <v>331</v>
      </c>
      <c r="C1841" s="2">
        <v>2035</v>
      </c>
      <c r="D1841" s="2" t="s">
        <v>241</v>
      </c>
      <c r="E1841" s="2" t="s">
        <v>627</v>
      </c>
      <c r="F1841" s="2" t="s">
        <v>759</v>
      </c>
      <c r="G1841" s="2">
        <v>19</v>
      </c>
      <c r="H1841" s="2">
        <v>2.0583568839356E-3</v>
      </c>
      <c r="I1841" s="2">
        <v>2.3053597100078723E-3</v>
      </c>
      <c r="J1841" s="26" t="s">
        <v>689</v>
      </c>
    </row>
    <row r="1842" spans="1:10" ht="15.75" customHeight="1" x14ac:dyDescent="0.25">
      <c r="A1842" s="2" t="s">
        <v>756</v>
      </c>
      <c r="B1842" s="2" t="s">
        <v>331</v>
      </c>
      <c r="C1842" s="2">
        <v>2035</v>
      </c>
      <c r="D1842" s="2" t="s">
        <v>241</v>
      </c>
      <c r="E1842" s="2" t="s">
        <v>627</v>
      </c>
      <c r="F1842" s="2" t="s">
        <v>761</v>
      </c>
      <c r="G1842" s="2">
        <v>19</v>
      </c>
      <c r="H1842" s="2">
        <v>2.7696548495442E-3</v>
      </c>
      <c r="I1842" s="2">
        <v>3.1020134314895045E-3</v>
      </c>
      <c r="J1842" s="26" t="s">
        <v>688</v>
      </c>
    </row>
    <row r="1843" spans="1:10" ht="15.75" customHeight="1" x14ac:dyDescent="0.25">
      <c r="A1843" s="2" t="s">
        <v>756</v>
      </c>
      <c r="B1843" s="2" t="s">
        <v>331</v>
      </c>
      <c r="C1843" s="2">
        <v>2035</v>
      </c>
      <c r="D1843" s="2" t="s">
        <v>241</v>
      </c>
      <c r="E1843" s="2" t="s">
        <v>627</v>
      </c>
      <c r="F1843" s="2" t="s">
        <v>761</v>
      </c>
      <c r="G1843" s="2">
        <v>20</v>
      </c>
      <c r="H1843" s="2">
        <v>9.0292043751110003E-4</v>
      </c>
      <c r="I1843" s="2">
        <v>1.0112708900124321E-3</v>
      </c>
      <c r="J1843" s="26" t="s">
        <v>688</v>
      </c>
    </row>
    <row r="1844" spans="1:10" ht="15.75" customHeight="1" x14ac:dyDescent="0.25">
      <c r="A1844" s="2" t="s">
        <v>756</v>
      </c>
      <c r="B1844" s="2" t="s">
        <v>331</v>
      </c>
      <c r="C1844" s="2">
        <v>2035</v>
      </c>
      <c r="D1844" s="2" t="s">
        <v>241</v>
      </c>
      <c r="E1844" s="2" t="s">
        <v>627</v>
      </c>
      <c r="F1844" s="2" t="s">
        <v>759</v>
      </c>
      <c r="G1844" s="2">
        <v>20</v>
      </c>
      <c r="H1844" s="2">
        <v>1.9968406995757998E-3</v>
      </c>
      <c r="I1844" s="2">
        <v>2.2364615835248959E-3</v>
      </c>
      <c r="J1844" s="26" t="s">
        <v>689</v>
      </c>
    </row>
    <row r="1845" spans="1:10" ht="15.75" customHeight="1" x14ac:dyDescent="0.25">
      <c r="A1845" s="2" t="s">
        <v>756</v>
      </c>
      <c r="B1845" s="2" t="s">
        <v>331</v>
      </c>
      <c r="C1845" s="2">
        <v>2035</v>
      </c>
      <c r="D1845" s="2" t="s">
        <v>241</v>
      </c>
      <c r="E1845" s="2" t="s">
        <v>627</v>
      </c>
      <c r="F1845" s="2" t="s">
        <v>757</v>
      </c>
      <c r="G1845" s="2">
        <v>20</v>
      </c>
      <c r="H1845" s="2">
        <v>5.5463425815105397E-2</v>
      </c>
      <c r="I1845" s="2">
        <v>6.2119036912918049E-2</v>
      </c>
      <c r="J1845" s="26" t="s">
        <v>688</v>
      </c>
    </row>
    <row r="1846" spans="1:10" ht="15.75" customHeight="1" x14ac:dyDescent="0.25">
      <c r="A1846" s="2" t="s">
        <v>756</v>
      </c>
      <c r="B1846" s="2" t="s">
        <v>331</v>
      </c>
      <c r="C1846" s="2">
        <v>2035</v>
      </c>
      <c r="D1846" s="2" t="s">
        <v>241</v>
      </c>
      <c r="E1846" s="2" t="s">
        <v>627</v>
      </c>
      <c r="F1846" s="2" t="s">
        <v>759</v>
      </c>
      <c r="G1846" s="2">
        <v>21</v>
      </c>
      <c r="H1846" s="2">
        <v>1.8759152153507001E-3</v>
      </c>
      <c r="I1846" s="2">
        <v>2.1010250411927843E-3</v>
      </c>
      <c r="J1846" s="26" t="s">
        <v>689</v>
      </c>
    </row>
    <row r="1847" spans="1:10" ht="15.75" customHeight="1" x14ac:dyDescent="0.25">
      <c r="A1847" s="2" t="s">
        <v>756</v>
      </c>
      <c r="B1847" s="2" t="s">
        <v>331</v>
      </c>
      <c r="C1847" s="2">
        <v>2035</v>
      </c>
      <c r="D1847" s="2" t="s">
        <v>241</v>
      </c>
      <c r="E1847" s="2" t="s">
        <v>627</v>
      </c>
      <c r="F1847" s="2" t="s">
        <v>757</v>
      </c>
      <c r="G1847" s="2">
        <v>21</v>
      </c>
      <c r="H1847" s="2">
        <v>1.7530130222439801E-2</v>
      </c>
      <c r="I1847" s="2">
        <v>1.9633745849132578E-2</v>
      </c>
      <c r="J1847" s="26" t="s">
        <v>688</v>
      </c>
    </row>
    <row r="1848" spans="1:10" ht="15.75" customHeight="1" x14ac:dyDescent="0.25">
      <c r="A1848" s="2" t="s">
        <v>756</v>
      </c>
      <c r="B1848" s="2" t="s">
        <v>331</v>
      </c>
      <c r="C1848" s="2">
        <v>2035</v>
      </c>
      <c r="D1848" s="2" t="s">
        <v>241</v>
      </c>
      <c r="E1848" s="2" t="s">
        <v>627</v>
      </c>
      <c r="F1848" s="2" t="s">
        <v>757</v>
      </c>
      <c r="G1848" s="2">
        <v>22</v>
      </c>
      <c r="H1848" s="2">
        <v>1.7060901969671201E-2</v>
      </c>
      <c r="I1848" s="2">
        <v>1.9108210206031748E-2</v>
      </c>
      <c r="J1848" s="26" t="s">
        <v>688</v>
      </c>
    </row>
    <row r="1849" spans="1:10" ht="15.75" customHeight="1" x14ac:dyDescent="0.25">
      <c r="A1849" s="2" t="s">
        <v>756</v>
      </c>
      <c r="B1849" s="2" t="s">
        <v>331</v>
      </c>
      <c r="C1849" s="2">
        <v>2035</v>
      </c>
      <c r="D1849" s="2" t="s">
        <v>241</v>
      </c>
      <c r="E1849" s="2" t="s">
        <v>627</v>
      </c>
      <c r="F1849" s="2" t="s">
        <v>759</v>
      </c>
      <c r="G1849" s="2">
        <v>22</v>
      </c>
      <c r="H1849" s="2">
        <v>2.7444878942333001E-3</v>
      </c>
      <c r="I1849" s="2">
        <v>3.0738264415412966E-3</v>
      </c>
      <c r="J1849" s="26" t="s">
        <v>689</v>
      </c>
    </row>
    <row r="1850" spans="1:10" ht="15.75" customHeight="1" x14ac:dyDescent="0.25">
      <c r="A1850" s="2" t="s">
        <v>756</v>
      </c>
      <c r="B1850" s="2" t="s">
        <v>331</v>
      </c>
      <c r="C1850" s="2">
        <v>2035</v>
      </c>
      <c r="D1850" s="2" t="s">
        <v>241</v>
      </c>
      <c r="E1850" s="2" t="s">
        <v>627</v>
      </c>
      <c r="F1850" s="2" t="s">
        <v>759</v>
      </c>
      <c r="G1850" s="2">
        <v>23</v>
      </c>
      <c r="H1850" s="2">
        <v>8.4802258061249995E-4</v>
      </c>
      <c r="I1850" s="2">
        <v>9.4978529028600007E-4</v>
      </c>
      <c r="J1850" s="26" t="s">
        <v>689</v>
      </c>
    </row>
    <row r="1851" spans="1:10" ht="15.75" customHeight="1" x14ac:dyDescent="0.25">
      <c r="A1851" s="2" t="s">
        <v>756</v>
      </c>
      <c r="B1851" s="2" t="s">
        <v>331</v>
      </c>
      <c r="C1851" s="2">
        <v>2035</v>
      </c>
      <c r="D1851" s="2" t="s">
        <v>241</v>
      </c>
      <c r="E1851" s="2" t="s">
        <v>627</v>
      </c>
      <c r="F1851" s="2" t="s">
        <v>761</v>
      </c>
      <c r="G1851" s="2">
        <v>23</v>
      </c>
      <c r="H1851" s="2">
        <v>8.4802258061249995E-4</v>
      </c>
      <c r="I1851" s="2">
        <v>9.4978529028600007E-4</v>
      </c>
      <c r="J1851" s="26" t="s">
        <v>688</v>
      </c>
    </row>
    <row r="1852" spans="1:10" ht="15.75" customHeight="1" x14ac:dyDescent="0.25">
      <c r="A1852" s="2" t="s">
        <v>756</v>
      </c>
      <c r="B1852" s="2" t="s">
        <v>331</v>
      </c>
      <c r="C1852" s="2">
        <v>2035</v>
      </c>
      <c r="D1852" s="2" t="s">
        <v>241</v>
      </c>
      <c r="E1852" s="2" t="s">
        <v>627</v>
      </c>
      <c r="F1852" s="2" t="s">
        <v>757</v>
      </c>
      <c r="G1852" s="2">
        <v>23</v>
      </c>
      <c r="H1852" s="2">
        <v>4.98537868261337E-2</v>
      </c>
      <c r="I1852" s="2">
        <v>5.5836241245269751E-2</v>
      </c>
      <c r="J1852" s="26" t="s">
        <v>688</v>
      </c>
    </row>
    <row r="1853" spans="1:10" ht="15.75" customHeight="1" x14ac:dyDescent="0.25">
      <c r="A1853" s="2" t="s">
        <v>756</v>
      </c>
      <c r="B1853" s="2" t="s">
        <v>331</v>
      </c>
      <c r="C1853" s="2">
        <v>2035</v>
      </c>
      <c r="D1853" s="2" t="s">
        <v>241</v>
      </c>
      <c r="E1853" s="2" t="s">
        <v>627</v>
      </c>
      <c r="F1853" s="2" t="s">
        <v>761</v>
      </c>
      <c r="G1853" s="2">
        <v>24</v>
      </c>
      <c r="H1853" s="2">
        <v>1.6370670637116001E-3</v>
      </c>
      <c r="I1853" s="2">
        <v>1.8335151113569922E-3</v>
      </c>
      <c r="J1853" s="26" t="s">
        <v>688</v>
      </c>
    </row>
    <row r="1854" spans="1:10" ht="15.75" customHeight="1" x14ac:dyDescent="0.25">
      <c r="A1854" s="2" t="s">
        <v>756</v>
      </c>
      <c r="B1854" s="2" t="s">
        <v>331</v>
      </c>
      <c r="C1854" s="2">
        <v>2035</v>
      </c>
      <c r="D1854" s="2" t="s">
        <v>241</v>
      </c>
      <c r="E1854" s="2" t="s">
        <v>627</v>
      </c>
      <c r="F1854" s="2" t="s">
        <v>757</v>
      </c>
      <c r="G1854" s="2">
        <v>24</v>
      </c>
      <c r="H1854" s="2">
        <v>1.62525679916143E-2</v>
      </c>
      <c r="I1854" s="2">
        <v>1.8202876150608019E-2</v>
      </c>
      <c r="J1854" s="26" t="s">
        <v>688</v>
      </c>
    </row>
    <row r="1855" spans="1:10" ht="15.75" customHeight="1" x14ac:dyDescent="0.25">
      <c r="A1855" s="2" t="s">
        <v>756</v>
      </c>
      <c r="B1855" s="2" t="s">
        <v>331</v>
      </c>
      <c r="C1855" s="2">
        <v>2035</v>
      </c>
      <c r="D1855" s="2" t="s">
        <v>241</v>
      </c>
      <c r="E1855" s="2" t="s">
        <v>627</v>
      </c>
      <c r="F1855" s="2" t="s">
        <v>759</v>
      </c>
      <c r="G1855" s="2">
        <v>24</v>
      </c>
      <c r="H1855" s="2">
        <v>2.4481536238454E-3</v>
      </c>
      <c r="I1855" s="2">
        <v>2.7419320587068483E-3</v>
      </c>
      <c r="J1855" s="26" t="s">
        <v>689</v>
      </c>
    </row>
    <row r="1856" spans="1:10" ht="15.75" customHeight="1" x14ac:dyDescent="0.25">
      <c r="A1856" s="2" t="s">
        <v>756</v>
      </c>
      <c r="B1856" s="2" t="s">
        <v>331</v>
      </c>
      <c r="C1856" s="2">
        <v>2035</v>
      </c>
      <c r="D1856" s="2" t="s">
        <v>241</v>
      </c>
      <c r="E1856" s="2" t="s">
        <v>627</v>
      </c>
      <c r="F1856" s="2" t="s">
        <v>761</v>
      </c>
      <c r="G1856" s="2">
        <v>25</v>
      </c>
      <c r="H1856" s="2">
        <v>1.6137650236487E-3</v>
      </c>
      <c r="I1856" s="2">
        <v>1.8074168264865442E-3</v>
      </c>
      <c r="J1856" s="26" t="s">
        <v>688</v>
      </c>
    </row>
    <row r="1857" spans="1:10" ht="15.75" customHeight="1" x14ac:dyDescent="0.25">
      <c r="A1857" s="2" t="s">
        <v>756</v>
      </c>
      <c r="B1857" s="2" t="s">
        <v>331</v>
      </c>
      <c r="C1857" s="2">
        <v>2035</v>
      </c>
      <c r="D1857" s="2" t="s">
        <v>241</v>
      </c>
      <c r="E1857" s="2" t="s">
        <v>627</v>
      </c>
      <c r="F1857" s="2" t="s">
        <v>759</v>
      </c>
      <c r="G1857" s="2">
        <v>25</v>
      </c>
      <c r="H1857" s="2">
        <v>8.0267846351489999E-4</v>
      </c>
      <c r="I1857" s="2">
        <v>8.9899987913668808E-4</v>
      </c>
      <c r="J1857" s="26" t="s">
        <v>689</v>
      </c>
    </row>
    <row r="1858" spans="1:10" ht="15.75" customHeight="1" x14ac:dyDescent="0.25">
      <c r="A1858" s="2" t="s">
        <v>756</v>
      </c>
      <c r="B1858" s="2" t="s">
        <v>331</v>
      </c>
      <c r="C1858" s="2">
        <v>2035</v>
      </c>
      <c r="D1858" s="2" t="s">
        <v>241</v>
      </c>
      <c r="E1858" s="2" t="s">
        <v>627</v>
      </c>
      <c r="F1858" s="2" t="s">
        <v>757</v>
      </c>
      <c r="G1858" s="2">
        <v>26</v>
      </c>
      <c r="H1858" s="2">
        <v>1.5264405868947501E-2</v>
      </c>
      <c r="I1858" s="2">
        <v>1.7096134573221202E-2</v>
      </c>
      <c r="J1858" s="26" t="s">
        <v>688</v>
      </c>
    </row>
    <row r="1859" spans="1:10" ht="15.75" customHeight="1" x14ac:dyDescent="0.25">
      <c r="A1859" s="2" t="s">
        <v>756</v>
      </c>
      <c r="B1859" s="2" t="s">
        <v>331</v>
      </c>
      <c r="C1859" s="2">
        <v>2035</v>
      </c>
      <c r="D1859" s="2" t="s">
        <v>241</v>
      </c>
      <c r="E1859" s="2" t="s">
        <v>627</v>
      </c>
      <c r="F1859" s="2" t="s">
        <v>759</v>
      </c>
      <c r="G1859" s="2">
        <v>26</v>
      </c>
      <c r="H1859" s="2">
        <v>7.689435151406E-4</v>
      </c>
      <c r="I1859" s="2">
        <v>8.6121673695747209E-4</v>
      </c>
      <c r="J1859" s="26" t="s">
        <v>689</v>
      </c>
    </row>
    <row r="1860" spans="1:10" ht="15.75" customHeight="1" x14ac:dyDescent="0.25">
      <c r="A1860" s="2" t="s">
        <v>756</v>
      </c>
      <c r="B1860" s="2" t="s">
        <v>331</v>
      </c>
      <c r="C1860" s="2">
        <v>2035</v>
      </c>
      <c r="D1860" s="2" t="s">
        <v>241</v>
      </c>
      <c r="E1860" s="2" t="s">
        <v>627</v>
      </c>
      <c r="F1860" s="2" t="s">
        <v>759</v>
      </c>
      <c r="G1860" s="2">
        <v>27</v>
      </c>
      <c r="H1860" s="2">
        <v>1.4709095121361001E-3</v>
      </c>
      <c r="I1860" s="2">
        <v>1.6474186535924322E-3</v>
      </c>
      <c r="J1860" s="26" t="s">
        <v>689</v>
      </c>
    </row>
    <row r="1861" spans="1:10" ht="15.75" customHeight="1" x14ac:dyDescent="0.25">
      <c r="A1861" s="2" t="s">
        <v>756</v>
      </c>
      <c r="B1861" s="2" t="s">
        <v>331</v>
      </c>
      <c r="C1861" s="2">
        <v>2035</v>
      </c>
      <c r="D1861" s="2" t="s">
        <v>241</v>
      </c>
      <c r="E1861" s="2" t="s">
        <v>627</v>
      </c>
      <c r="F1861" s="2" t="s">
        <v>757</v>
      </c>
      <c r="G1861" s="2">
        <v>27</v>
      </c>
      <c r="H1861" s="2">
        <v>5.8514976873993901E-2</v>
      </c>
      <c r="I1861" s="2">
        <v>6.553677409887318E-2</v>
      </c>
      <c r="J1861" s="26" t="s">
        <v>688</v>
      </c>
    </row>
    <row r="1862" spans="1:10" ht="15.75" customHeight="1" x14ac:dyDescent="0.25">
      <c r="A1862" s="2" t="s">
        <v>756</v>
      </c>
      <c r="B1862" s="2" t="s">
        <v>331</v>
      </c>
      <c r="C1862" s="2">
        <v>2035</v>
      </c>
      <c r="D1862" s="2" t="s">
        <v>241</v>
      </c>
      <c r="E1862" s="2" t="s">
        <v>627</v>
      </c>
      <c r="F1862" s="2" t="s">
        <v>759</v>
      </c>
      <c r="G1862" s="2">
        <v>28</v>
      </c>
      <c r="H1862" s="2">
        <v>7.0940458681430002E-4</v>
      </c>
      <c r="I1862" s="2">
        <v>7.9453313723201605E-4</v>
      </c>
      <c r="J1862" s="26" t="s">
        <v>689</v>
      </c>
    </row>
    <row r="1863" spans="1:10" ht="15.75" customHeight="1" x14ac:dyDescent="0.25">
      <c r="A1863" s="2" t="s">
        <v>756</v>
      </c>
      <c r="B1863" s="2" t="s">
        <v>331</v>
      </c>
      <c r="C1863" s="2">
        <v>2035</v>
      </c>
      <c r="D1863" s="2" t="s">
        <v>241</v>
      </c>
      <c r="E1863" s="2" t="s">
        <v>627</v>
      </c>
      <c r="F1863" s="2" t="s">
        <v>761</v>
      </c>
      <c r="G1863" s="2">
        <v>28</v>
      </c>
      <c r="H1863" s="2">
        <v>7.689435151406E-4</v>
      </c>
      <c r="I1863" s="2">
        <v>8.6121673695747209E-4</v>
      </c>
      <c r="J1863" s="26" t="s">
        <v>688</v>
      </c>
    </row>
    <row r="1864" spans="1:10" ht="15.75" customHeight="1" x14ac:dyDescent="0.25">
      <c r="A1864" s="2" t="s">
        <v>756</v>
      </c>
      <c r="B1864" s="2" t="s">
        <v>331</v>
      </c>
      <c r="C1864" s="2">
        <v>2035</v>
      </c>
      <c r="D1864" s="2" t="s">
        <v>241</v>
      </c>
      <c r="E1864" s="2" t="s">
        <v>627</v>
      </c>
      <c r="F1864" s="2" t="s">
        <v>759</v>
      </c>
      <c r="G1864" s="2">
        <v>29</v>
      </c>
      <c r="H1864" s="2">
        <v>6.8709166953339999E-4</v>
      </c>
      <c r="I1864" s="2">
        <v>7.6954266987740811E-4</v>
      </c>
      <c r="J1864" s="26" t="s">
        <v>689</v>
      </c>
    </row>
    <row r="1865" spans="1:10" ht="15.75" customHeight="1" x14ac:dyDescent="0.25">
      <c r="A1865" s="2" t="s">
        <v>756</v>
      </c>
      <c r="B1865" s="2" t="s">
        <v>331</v>
      </c>
      <c r="C1865" s="2">
        <v>2035</v>
      </c>
      <c r="D1865" s="2" t="s">
        <v>241</v>
      </c>
      <c r="E1865" s="2" t="s">
        <v>627</v>
      </c>
      <c r="F1865" s="2" t="s">
        <v>757</v>
      </c>
      <c r="G1865" s="2">
        <v>29</v>
      </c>
      <c r="H1865" s="2">
        <v>1.38409826904535E-2</v>
      </c>
      <c r="I1865" s="2">
        <v>1.5501900613307921E-2</v>
      </c>
      <c r="J1865" s="26" t="s">
        <v>688</v>
      </c>
    </row>
    <row r="1866" spans="1:10" ht="15.75" customHeight="1" x14ac:dyDescent="0.25">
      <c r="A1866" s="2" t="s">
        <v>756</v>
      </c>
      <c r="B1866" s="2" t="s">
        <v>331</v>
      </c>
      <c r="C1866" s="2">
        <v>2035</v>
      </c>
      <c r="D1866" s="2" t="s">
        <v>241</v>
      </c>
      <c r="E1866" s="2" t="s">
        <v>627</v>
      </c>
      <c r="F1866" s="2" t="s">
        <v>757</v>
      </c>
      <c r="G1866" s="2">
        <v>30</v>
      </c>
      <c r="H1866" s="2">
        <v>1.34257413446903E-2</v>
      </c>
      <c r="I1866" s="2">
        <v>1.5036830306053137E-2</v>
      </c>
      <c r="J1866" s="26" t="s">
        <v>688</v>
      </c>
    </row>
    <row r="1867" spans="1:10" ht="15.75" customHeight="1" x14ac:dyDescent="0.25">
      <c r="A1867" s="2" t="s">
        <v>756</v>
      </c>
      <c r="B1867" s="2" t="s">
        <v>331</v>
      </c>
      <c r="C1867" s="2">
        <v>2035</v>
      </c>
      <c r="D1867" s="2" t="s">
        <v>241</v>
      </c>
      <c r="E1867" s="2" t="s">
        <v>627</v>
      </c>
      <c r="F1867" s="2" t="s">
        <v>759</v>
      </c>
      <c r="G1867" s="2">
        <v>30</v>
      </c>
      <c r="H1867" s="2">
        <v>1.9601564272306998E-3</v>
      </c>
      <c r="I1867" s="2">
        <v>2.1953751984983838E-3</v>
      </c>
      <c r="J1867" s="26" t="s">
        <v>689</v>
      </c>
    </row>
    <row r="1868" spans="1:10" ht="15.75" customHeight="1" x14ac:dyDescent="0.25">
      <c r="A1868" s="2" t="s">
        <v>756</v>
      </c>
      <c r="B1868" s="2" t="s">
        <v>331</v>
      </c>
      <c r="C1868" s="2">
        <v>2035</v>
      </c>
      <c r="D1868" s="2" t="s">
        <v>241</v>
      </c>
      <c r="E1868" s="2" t="s">
        <v>627</v>
      </c>
      <c r="F1868" s="2" t="s">
        <v>761</v>
      </c>
      <c r="G1868" s="2">
        <v>30</v>
      </c>
      <c r="H1868" s="2">
        <v>7.4587448034439999E-4</v>
      </c>
      <c r="I1868" s="2">
        <v>8.3537941798572809E-4</v>
      </c>
      <c r="J1868" s="26" t="s">
        <v>688</v>
      </c>
    </row>
    <row r="1869" spans="1:10" ht="15.75" customHeight="1" x14ac:dyDescent="0.25">
      <c r="A1869" s="2" t="s">
        <v>756</v>
      </c>
      <c r="B1869" s="2" t="s">
        <v>331</v>
      </c>
      <c r="C1869" s="2">
        <v>2035</v>
      </c>
      <c r="D1869" s="2" t="s">
        <v>241</v>
      </c>
      <c r="E1869" s="2" t="s">
        <v>627</v>
      </c>
      <c r="F1869" s="2" t="s">
        <v>757</v>
      </c>
      <c r="G1869" s="2">
        <v>31</v>
      </c>
      <c r="H1869" s="2">
        <v>1.3050630688667301E-2</v>
      </c>
      <c r="I1869" s="2">
        <v>1.4616706371307379E-2</v>
      </c>
      <c r="J1869" s="26" t="s">
        <v>688</v>
      </c>
    </row>
    <row r="1870" spans="1:10" ht="15.75" customHeight="1" x14ac:dyDescent="0.25">
      <c r="A1870" s="2" t="s">
        <v>756</v>
      </c>
      <c r="B1870" s="2" t="s">
        <v>331</v>
      </c>
      <c r="C1870" s="2">
        <v>2035</v>
      </c>
      <c r="D1870" s="2" t="s">
        <v>241</v>
      </c>
      <c r="E1870" s="2" t="s">
        <v>627</v>
      </c>
      <c r="F1870" s="2" t="s">
        <v>759</v>
      </c>
      <c r="G1870" s="2">
        <v>31</v>
      </c>
      <c r="H1870" s="2">
        <v>6.3375470926990002E-4</v>
      </c>
      <c r="I1870" s="2">
        <v>7.0980527438228814E-4</v>
      </c>
      <c r="J1870" s="26" t="s">
        <v>689</v>
      </c>
    </row>
    <row r="1871" spans="1:10" ht="15.75" customHeight="1" x14ac:dyDescent="0.25">
      <c r="A1871" s="2" t="s">
        <v>756</v>
      </c>
      <c r="B1871" s="2" t="s">
        <v>331</v>
      </c>
      <c r="C1871" s="2">
        <v>2035</v>
      </c>
      <c r="D1871" s="2" t="s">
        <v>241</v>
      </c>
      <c r="E1871" s="2" t="s">
        <v>627</v>
      </c>
      <c r="F1871" s="2" t="s">
        <v>757</v>
      </c>
      <c r="G1871" s="2">
        <v>32</v>
      </c>
      <c r="H1871" s="2">
        <v>1.27692827954888E-2</v>
      </c>
      <c r="I1871" s="2">
        <v>1.4301596730947457E-2</v>
      </c>
      <c r="J1871" s="26" t="s">
        <v>688</v>
      </c>
    </row>
    <row r="1872" spans="1:10" ht="15.75" customHeight="1" x14ac:dyDescent="0.25">
      <c r="A1872" s="2" t="s">
        <v>756</v>
      </c>
      <c r="B1872" s="2" t="s">
        <v>331</v>
      </c>
      <c r="C1872" s="2">
        <v>2035</v>
      </c>
      <c r="D1872" s="2" t="s">
        <v>241</v>
      </c>
      <c r="E1872" s="2" t="s">
        <v>627</v>
      </c>
      <c r="F1872" s="2" t="s">
        <v>761</v>
      </c>
      <c r="G1872" s="2">
        <v>32</v>
      </c>
      <c r="H1872" s="2">
        <v>7.2503503179179995E-4</v>
      </c>
      <c r="I1872" s="2">
        <v>8.1203923560681603E-4</v>
      </c>
      <c r="J1872" s="26" t="s">
        <v>688</v>
      </c>
    </row>
    <row r="1873" spans="1:10" ht="15.75" customHeight="1" x14ac:dyDescent="0.25">
      <c r="A1873" s="2" t="s">
        <v>756</v>
      </c>
      <c r="B1873" s="2" t="s">
        <v>331</v>
      </c>
      <c r="C1873" s="2">
        <v>2035</v>
      </c>
      <c r="D1873" s="2" t="s">
        <v>241</v>
      </c>
      <c r="E1873" s="2" t="s">
        <v>627</v>
      </c>
      <c r="F1873" s="2" t="s">
        <v>759</v>
      </c>
      <c r="G1873" s="2">
        <v>32</v>
      </c>
      <c r="H1873" s="2">
        <v>6.1957992147650002E-4</v>
      </c>
      <c r="I1873" s="2">
        <v>6.9392951205368009E-4</v>
      </c>
      <c r="J1873" s="26" t="s">
        <v>689</v>
      </c>
    </row>
    <row r="1874" spans="1:10" ht="15.75" customHeight="1" x14ac:dyDescent="0.25">
      <c r="A1874" s="2" t="s">
        <v>756</v>
      </c>
      <c r="B1874" s="2" t="s">
        <v>331</v>
      </c>
      <c r="C1874" s="2">
        <v>2035</v>
      </c>
      <c r="D1874" s="2" t="s">
        <v>241</v>
      </c>
      <c r="E1874" s="2" t="s">
        <v>627</v>
      </c>
      <c r="F1874" s="2" t="s">
        <v>761</v>
      </c>
      <c r="G1874" s="2">
        <v>33</v>
      </c>
      <c r="H1874" s="2">
        <v>7.0940458681430002E-4</v>
      </c>
      <c r="I1874" s="2">
        <v>7.9453313723201605E-4</v>
      </c>
      <c r="J1874" s="26" t="s">
        <v>688</v>
      </c>
    </row>
    <row r="1875" spans="1:10" ht="15.75" customHeight="1" x14ac:dyDescent="0.25">
      <c r="A1875" s="2" t="s">
        <v>756</v>
      </c>
      <c r="B1875" s="2" t="s">
        <v>331</v>
      </c>
      <c r="C1875" s="2">
        <v>2035</v>
      </c>
      <c r="D1875" s="2" t="s">
        <v>241</v>
      </c>
      <c r="E1875" s="2" t="s">
        <v>627</v>
      </c>
      <c r="F1875" s="2" t="s">
        <v>757</v>
      </c>
      <c r="G1875" s="2">
        <v>33</v>
      </c>
      <c r="H1875" s="2">
        <v>1.2367649935185901E-2</v>
      </c>
      <c r="I1875" s="2">
        <v>1.385176792740821E-2</v>
      </c>
      <c r="J1875" s="26" t="s">
        <v>688</v>
      </c>
    </row>
    <row r="1876" spans="1:10" ht="15.75" customHeight="1" x14ac:dyDescent="0.25">
      <c r="A1876" s="2" t="s">
        <v>756</v>
      </c>
      <c r="B1876" s="2" t="s">
        <v>331</v>
      </c>
      <c r="C1876" s="2">
        <v>2035</v>
      </c>
      <c r="D1876" s="2" t="s">
        <v>241</v>
      </c>
      <c r="E1876" s="2" t="s">
        <v>627</v>
      </c>
      <c r="F1876" s="2" t="s">
        <v>761</v>
      </c>
      <c r="G1876" s="2">
        <v>35</v>
      </c>
      <c r="H1876" s="2">
        <v>6.8709166953339999E-4</v>
      </c>
      <c r="I1876" s="2">
        <v>7.6954266987740811E-4</v>
      </c>
      <c r="J1876" s="26" t="s">
        <v>688</v>
      </c>
    </row>
    <row r="1877" spans="1:10" ht="15.75" customHeight="1" x14ac:dyDescent="0.25">
      <c r="A1877" s="2" t="s">
        <v>756</v>
      </c>
      <c r="B1877" s="2" t="s">
        <v>331</v>
      </c>
      <c r="C1877" s="2">
        <v>2035</v>
      </c>
      <c r="D1877" s="2" t="s">
        <v>241</v>
      </c>
      <c r="E1877" s="2" t="s">
        <v>627</v>
      </c>
      <c r="F1877" s="2" t="s">
        <v>757</v>
      </c>
      <c r="G1877" s="2">
        <v>35</v>
      </c>
      <c r="H1877" s="2">
        <v>1.1900693178176901E-2</v>
      </c>
      <c r="I1877" s="2">
        <v>1.332877635955813E-2</v>
      </c>
      <c r="J1877" s="26" t="s">
        <v>688</v>
      </c>
    </row>
    <row r="1878" spans="1:10" ht="15.75" customHeight="1" x14ac:dyDescent="0.25">
      <c r="A1878" s="2" t="s">
        <v>756</v>
      </c>
      <c r="B1878" s="2" t="s">
        <v>331</v>
      </c>
      <c r="C1878" s="2">
        <v>2035</v>
      </c>
      <c r="D1878" s="2" t="s">
        <v>241</v>
      </c>
      <c r="E1878" s="2" t="s">
        <v>627</v>
      </c>
      <c r="F1878" s="2" t="s">
        <v>757</v>
      </c>
      <c r="G1878" s="2">
        <v>36</v>
      </c>
      <c r="H1878" s="2">
        <v>2.3382122628390799E-2</v>
      </c>
      <c r="I1878" s="2">
        <v>2.6187977343797696E-2</v>
      </c>
      <c r="J1878" s="26" t="s">
        <v>688</v>
      </c>
    </row>
    <row r="1879" spans="1:10" ht="15.75" customHeight="1" x14ac:dyDescent="0.25">
      <c r="A1879" s="2" t="s">
        <v>756</v>
      </c>
      <c r="B1879" s="2" t="s">
        <v>331</v>
      </c>
      <c r="C1879" s="2">
        <v>2035</v>
      </c>
      <c r="D1879" s="2" t="s">
        <v>241</v>
      </c>
      <c r="E1879" s="2" t="s">
        <v>627</v>
      </c>
      <c r="F1879" s="2" t="s">
        <v>759</v>
      </c>
      <c r="G1879" s="2">
        <v>36</v>
      </c>
      <c r="H1879" s="2">
        <v>5.398420034908E-4</v>
      </c>
      <c r="I1879" s="2">
        <v>6.0462304390969607E-4</v>
      </c>
      <c r="J1879" s="26" t="s">
        <v>689</v>
      </c>
    </row>
    <row r="1880" spans="1:10" ht="15.75" customHeight="1" x14ac:dyDescent="0.25">
      <c r="A1880" s="2" t="s">
        <v>756</v>
      </c>
      <c r="B1880" s="2" t="s">
        <v>331</v>
      </c>
      <c r="C1880" s="2">
        <v>2035</v>
      </c>
      <c r="D1880" s="2" t="s">
        <v>241</v>
      </c>
      <c r="E1880" s="2" t="s">
        <v>627</v>
      </c>
      <c r="F1880" s="2" t="s">
        <v>757</v>
      </c>
      <c r="G1880" s="2">
        <v>37</v>
      </c>
      <c r="H1880" s="2">
        <v>1.1407584883272599E-2</v>
      </c>
      <c r="I1880" s="2">
        <v>1.2776495069265313E-2</v>
      </c>
      <c r="J1880" s="26" t="s">
        <v>688</v>
      </c>
    </row>
    <row r="1881" spans="1:10" ht="15.75" customHeight="1" x14ac:dyDescent="0.25">
      <c r="A1881" s="2" t="s">
        <v>756</v>
      </c>
      <c r="B1881" s="2" t="s">
        <v>331</v>
      </c>
      <c r="C1881" s="2">
        <v>2035</v>
      </c>
      <c r="D1881" s="2" t="s">
        <v>241</v>
      </c>
      <c r="E1881" s="2" t="s">
        <v>627</v>
      </c>
      <c r="F1881" s="2" t="s">
        <v>759</v>
      </c>
      <c r="G1881" s="2">
        <v>37</v>
      </c>
      <c r="H1881" s="2">
        <v>5.3341680904849995E-4</v>
      </c>
      <c r="I1881" s="2">
        <v>5.9742682613431999E-4</v>
      </c>
      <c r="J1881" s="26" t="s">
        <v>689</v>
      </c>
    </row>
    <row r="1882" spans="1:10" ht="15.75" customHeight="1" x14ac:dyDescent="0.25">
      <c r="A1882" s="2" t="s">
        <v>756</v>
      </c>
      <c r="B1882" s="2" t="s">
        <v>331</v>
      </c>
      <c r="C1882" s="2">
        <v>2035</v>
      </c>
      <c r="D1882" s="2" t="s">
        <v>241</v>
      </c>
      <c r="E1882" s="2" t="s">
        <v>627</v>
      </c>
      <c r="F1882" s="2" t="s">
        <v>758</v>
      </c>
      <c r="G1882" s="2">
        <v>38</v>
      </c>
      <c r="H1882" s="2">
        <v>1.9601564272306998E-3</v>
      </c>
      <c r="I1882" s="2">
        <v>2.1953751984983838E-3</v>
      </c>
      <c r="J1882" s="26" t="s">
        <v>688</v>
      </c>
    </row>
    <row r="1883" spans="1:10" ht="15.75" customHeight="1" x14ac:dyDescent="0.25">
      <c r="A1883" s="2" t="s">
        <v>756</v>
      </c>
      <c r="B1883" s="2" t="s">
        <v>331</v>
      </c>
      <c r="C1883" s="2">
        <v>2035</v>
      </c>
      <c r="D1883" s="2" t="s">
        <v>241</v>
      </c>
      <c r="E1883" s="2" t="s">
        <v>627</v>
      </c>
      <c r="F1883" s="2" t="s">
        <v>757</v>
      </c>
      <c r="G1883" s="2">
        <v>38</v>
      </c>
      <c r="H1883" s="2">
        <v>1.1152438819408399E-2</v>
      </c>
      <c r="I1883" s="2">
        <v>1.2490731477737408E-2</v>
      </c>
      <c r="J1883" s="26" t="s">
        <v>688</v>
      </c>
    </row>
    <row r="1884" spans="1:10" ht="15.75" customHeight="1" x14ac:dyDescent="0.25">
      <c r="A1884" s="2" t="s">
        <v>756</v>
      </c>
      <c r="B1884" s="2" t="s">
        <v>331</v>
      </c>
      <c r="C1884" s="2">
        <v>2035</v>
      </c>
      <c r="D1884" s="2" t="s">
        <v>241</v>
      </c>
      <c r="E1884" s="2" t="s">
        <v>627</v>
      </c>
      <c r="F1884" s="2" t="s">
        <v>761</v>
      </c>
      <c r="G1884" s="2">
        <v>38</v>
      </c>
      <c r="H1884" s="2">
        <v>1.9601564272306998E-3</v>
      </c>
      <c r="I1884" s="2">
        <v>2.1953751984983838E-3</v>
      </c>
      <c r="J1884" s="26" t="s">
        <v>688</v>
      </c>
    </row>
    <row r="1885" spans="1:10" ht="15.75" customHeight="1" x14ac:dyDescent="0.25">
      <c r="A1885" s="2" t="s">
        <v>756</v>
      </c>
      <c r="B1885" s="2" t="s">
        <v>331</v>
      </c>
      <c r="C1885" s="2">
        <v>2035</v>
      </c>
      <c r="D1885" s="2" t="s">
        <v>241</v>
      </c>
      <c r="E1885" s="2" t="s">
        <v>627</v>
      </c>
      <c r="F1885" s="2" t="s">
        <v>759</v>
      </c>
      <c r="G1885" s="2">
        <v>39</v>
      </c>
      <c r="H1885" s="2">
        <v>5.0133693730460005E-4</v>
      </c>
      <c r="I1885" s="2">
        <v>5.6149736978115209E-4</v>
      </c>
      <c r="J1885" s="26" t="s">
        <v>689</v>
      </c>
    </row>
    <row r="1886" spans="1:10" ht="15.75" customHeight="1" x14ac:dyDescent="0.25">
      <c r="A1886" s="2" t="s">
        <v>756</v>
      </c>
      <c r="B1886" s="2" t="s">
        <v>331</v>
      </c>
      <c r="C1886" s="2">
        <v>2035</v>
      </c>
      <c r="D1886" s="2" t="s">
        <v>241</v>
      </c>
      <c r="E1886" s="2" t="s">
        <v>627</v>
      </c>
      <c r="F1886" s="2" t="s">
        <v>761</v>
      </c>
      <c r="G1886" s="2">
        <v>39</v>
      </c>
      <c r="H1886" s="2">
        <v>6.3375470926990002E-4</v>
      </c>
      <c r="I1886" s="2">
        <v>7.0980527438228814E-4</v>
      </c>
      <c r="J1886" s="26" t="s">
        <v>688</v>
      </c>
    </row>
    <row r="1887" spans="1:10" ht="15.75" customHeight="1" x14ac:dyDescent="0.25">
      <c r="A1887" s="2" t="s">
        <v>756</v>
      </c>
      <c r="B1887" s="2" t="s">
        <v>331</v>
      </c>
      <c r="C1887" s="2">
        <v>2035</v>
      </c>
      <c r="D1887" s="2" t="s">
        <v>241</v>
      </c>
      <c r="E1887" s="2" t="s">
        <v>627</v>
      </c>
      <c r="F1887" s="2" t="s">
        <v>758</v>
      </c>
      <c r="G1887" s="2">
        <v>39</v>
      </c>
      <c r="H1887" s="2">
        <v>6.3375470926990002E-4</v>
      </c>
      <c r="I1887" s="2">
        <v>7.0980527438228814E-4</v>
      </c>
      <c r="J1887" s="26" t="s">
        <v>688</v>
      </c>
    </row>
    <row r="1888" spans="1:10" ht="15.75" customHeight="1" x14ac:dyDescent="0.25">
      <c r="A1888" s="2" t="s">
        <v>756</v>
      </c>
      <c r="B1888" s="2" t="s">
        <v>331</v>
      </c>
      <c r="C1888" s="2">
        <v>2035</v>
      </c>
      <c r="D1888" s="2" t="s">
        <v>241</v>
      </c>
      <c r="E1888" s="2" t="s">
        <v>627</v>
      </c>
      <c r="F1888" s="2" t="s">
        <v>758</v>
      </c>
      <c r="G1888" s="2">
        <v>40</v>
      </c>
      <c r="H1888" s="2">
        <v>6.1957992147650002E-4</v>
      </c>
      <c r="I1888" s="2">
        <v>6.9392951205368009E-4</v>
      </c>
      <c r="J1888" s="26" t="s">
        <v>688</v>
      </c>
    </row>
    <row r="1889" spans="1:10" ht="15.75" customHeight="1" x14ac:dyDescent="0.25">
      <c r="A1889" s="2" t="s">
        <v>756</v>
      </c>
      <c r="B1889" s="2" t="s">
        <v>331</v>
      </c>
      <c r="C1889" s="2">
        <v>2035</v>
      </c>
      <c r="D1889" s="2" t="s">
        <v>241</v>
      </c>
      <c r="E1889" s="2" t="s">
        <v>627</v>
      </c>
      <c r="F1889" s="2" t="s">
        <v>759</v>
      </c>
      <c r="G1889" s="2">
        <v>40</v>
      </c>
      <c r="H1889" s="2">
        <v>4.9232708988710002E-4</v>
      </c>
      <c r="I1889" s="2">
        <v>5.5140634067355203E-4</v>
      </c>
      <c r="J1889" s="26" t="s">
        <v>689</v>
      </c>
    </row>
    <row r="1890" spans="1:10" ht="15.75" customHeight="1" x14ac:dyDescent="0.25">
      <c r="A1890" s="2" t="s">
        <v>756</v>
      </c>
      <c r="B1890" s="2" t="s">
        <v>331</v>
      </c>
      <c r="C1890" s="2">
        <v>2035</v>
      </c>
      <c r="D1890" s="2" t="s">
        <v>241</v>
      </c>
      <c r="E1890" s="2" t="s">
        <v>627</v>
      </c>
      <c r="F1890" s="2" t="s">
        <v>761</v>
      </c>
      <c r="G1890" s="2">
        <v>40</v>
      </c>
      <c r="H1890" s="2">
        <v>6.1957992147650002E-4</v>
      </c>
      <c r="I1890" s="2">
        <v>6.9392951205368009E-4</v>
      </c>
      <c r="J1890" s="26" t="s">
        <v>688</v>
      </c>
    </row>
    <row r="1891" spans="1:10" ht="15.75" customHeight="1" x14ac:dyDescent="0.25">
      <c r="A1891" s="2" t="s">
        <v>756</v>
      </c>
      <c r="B1891" s="2" t="s">
        <v>331</v>
      </c>
      <c r="C1891" s="2">
        <v>2035</v>
      </c>
      <c r="D1891" s="2" t="s">
        <v>241</v>
      </c>
      <c r="E1891" s="2" t="s">
        <v>627</v>
      </c>
      <c r="F1891" s="2" t="s">
        <v>759</v>
      </c>
      <c r="G1891" s="2">
        <v>43</v>
      </c>
      <c r="H1891" s="2">
        <v>9.2046099598520003E-4</v>
      </c>
      <c r="I1891" s="2">
        <v>1.0309163155034242E-3</v>
      </c>
      <c r="J1891" s="26" t="s">
        <v>689</v>
      </c>
    </row>
    <row r="1892" spans="1:10" ht="15.75" customHeight="1" x14ac:dyDescent="0.25">
      <c r="A1892" s="2" t="s">
        <v>756</v>
      </c>
      <c r="B1892" s="2" t="s">
        <v>331</v>
      </c>
      <c r="C1892" s="2">
        <v>2035</v>
      </c>
      <c r="D1892" s="2" t="s">
        <v>241</v>
      </c>
      <c r="E1892" s="2" t="s">
        <v>627</v>
      </c>
      <c r="F1892" s="2" t="s">
        <v>757</v>
      </c>
      <c r="G1892" s="2">
        <v>45</v>
      </c>
      <c r="H1892" s="2">
        <v>1.9318657927215099E-2</v>
      </c>
      <c r="I1892" s="2">
        <v>2.1636896878480912E-2</v>
      </c>
      <c r="J1892" s="26" t="s">
        <v>688</v>
      </c>
    </row>
    <row r="1893" spans="1:10" ht="15.75" customHeight="1" x14ac:dyDescent="0.25">
      <c r="A1893" s="2" t="s">
        <v>756</v>
      </c>
      <c r="B1893" s="2" t="s">
        <v>331</v>
      </c>
      <c r="C1893" s="2">
        <v>2035</v>
      </c>
      <c r="D1893" s="2" t="s">
        <v>241</v>
      </c>
      <c r="E1893" s="2" t="s">
        <v>627</v>
      </c>
      <c r="F1893" s="2" t="s">
        <v>759</v>
      </c>
      <c r="G1893" s="2">
        <v>45</v>
      </c>
      <c r="H1893" s="2">
        <v>4.3327556340960001E-4</v>
      </c>
      <c r="I1893" s="2">
        <v>4.8526863101875208E-4</v>
      </c>
      <c r="J1893" s="26" t="s">
        <v>689</v>
      </c>
    </row>
    <row r="1894" spans="1:10" ht="15.75" customHeight="1" x14ac:dyDescent="0.25">
      <c r="A1894" s="2" t="s">
        <v>756</v>
      </c>
      <c r="B1894" s="2" t="s">
        <v>331</v>
      </c>
      <c r="C1894" s="2">
        <v>2035</v>
      </c>
      <c r="D1894" s="2" t="s">
        <v>241</v>
      </c>
      <c r="E1894" s="2" t="s">
        <v>627</v>
      </c>
      <c r="F1894" s="2" t="s">
        <v>761</v>
      </c>
      <c r="G1894" s="2">
        <v>47</v>
      </c>
      <c r="H1894" s="2">
        <v>5.398420034908E-4</v>
      </c>
      <c r="I1894" s="2">
        <v>6.0462304390969607E-4</v>
      </c>
      <c r="J1894" s="26" t="s">
        <v>688</v>
      </c>
    </row>
    <row r="1895" spans="1:10" ht="15.75" customHeight="1" x14ac:dyDescent="0.25">
      <c r="A1895" s="2" t="s">
        <v>756</v>
      </c>
      <c r="B1895" s="2" t="s">
        <v>331</v>
      </c>
      <c r="C1895" s="2">
        <v>2035</v>
      </c>
      <c r="D1895" s="2" t="s">
        <v>241</v>
      </c>
      <c r="E1895" s="2" t="s">
        <v>627</v>
      </c>
      <c r="F1895" s="2" t="s">
        <v>758</v>
      </c>
      <c r="G1895" s="2">
        <v>47</v>
      </c>
      <c r="H1895" s="2">
        <v>5.398420034908E-4</v>
      </c>
      <c r="I1895" s="2">
        <v>6.0462304390969607E-4</v>
      </c>
      <c r="J1895" s="26" t="s">
        <v>688</v>
      </c>
    </row>
    <row r="1896" spans="1:10" ht="15.75" customHeight="1" x14ac:dyDescent="0.25">
      <c r="A1896" s="2" t="s">
        <v>756</v>
      </c>
      <c r="B1896" s="2" t="s">
        <v>331</v>
      </c>
      <c r="C1896" s="2">
        <v>2035</v>
      </c>
      <c r="D1896" s="2" t="s">
        <v>241</v>
      </c>
      <c r="E1896" s="2" t="s">
        <v>627</v>
      </c>
      <c r="F1896" s="2" t="s">
        <v>758</v>
      </c>
      <c r="G1896" s="2">
        <v>48</v>
      </c>
      <c r="H1896" s="2">
        <v>5.3341680904849995E-4</v>
      </c>
      <c r="I1896" s="2">
        <v>5.9742682613431999E-4</v>
      </c>
      <c r="J1896" s="26" t="s">
        <v>688</v>
      </c>
    </row>
    <row r="1897" spans="1:10" ht="15.75" customHeight="1" x14ac:dyDescent="0.25">
      <c r="A1897" s="2" t="s">
        <v>756</v>
      </c>
      <c r="B1897" s="2" t="s">
        <v>331</v>
      </c>
      <c r="C1897" s="2">
        <v>2035</v>
      </c>
      <c r="D1897" s="2" t="s">
        <v>241</v>
      </c>
      <c r="E1897" s="2" t="s">
        <v>627</v>
      </c>
      <c r="F1897" s="2" t="s">
        <v>761</v>
      </c>
      <c r="G1897" s="2">
        <v>48</v>
      </c>
      <c r="H1897" s="2">
        <v>5.3341680904849995E-4</v>
      </c>
      <c r="I1897" s="2">
        <v>5.9742682613431999E-4</v>
      </c>
      <c r="J1897" s="26" t="s">
        <v>688</v>
      </c>
    </row>
    <row r="1898" spans="1:10" ht="15.75" customHeight="1" x14ac:dyDescent="0.25">
      <c r="A1898" s="2" t="s">
        <v>756</v>
      </c>
      <c r="B1898" s="2" t="s">
        <v>331</v>
      </c>
      <c r="C1898" s="2">
        <v>2035</v>
      </c>
      <c r="D1898" s="2" t="s">
        <v>241</v>
      </c>
      <c r="E1898" s="2" t="s">
        <v>627</v>
      </c>
      <c r="F1898" s="2" t="s">
        <v>759</v>
      </c>
      <c r="G1898" s="2">
        <v>48</v>
      </c>
      <c r="H1898" s="2">
        <v>4.1058741044249999E-4</v>
      </c>
      <c r="I1898" s="2">
        <v>4.5985789969560002E-4</v>
      </c>
      <c r="J1898" s="26" t="s">
        <v>689</v>
      </c>
    </row>
    <row r="1899" spans="1:10" ht="15.75" customHeight="1" x14ac:dyDescent="0.25">
      <c r="A1899" s="2" t="s">
        <v>756</v>
      </c>
      <c r="B1899" s="2" t="s">
        <v>331</v>
      </c>
      <c r="C1899" s="2">
        <v>2035</v>
      </c>
      <c r="D1899" s="2" t="s">
        <v>241</v>
      </c>
      <c r="E1899" s="2" t="s">
        <v>627</v>
      </c>
      <c r="F1899" s="2" t="s">
        <v>757</v>
      </c>
      <c r="G1899" s="2">
        <v>49</v>
      </c>
      <c r="H1899" s="2">
        <v>9.0240640565753E-3</v>
      </c>
      <c r="I1899" s="2">
        <v>1.0106951743364337E-2</v>
      </c>
      <c r="J1899" s="26" t="s">
        <v>688</v>
      </c>
    </row>
    <row r="1900" spans="1:10" ht="15.75" customHeight="1" x14ac:dyDescent="0.25">
      <c r="A1900" s="2" t="s">
        <v>756</v>
      </c>
      <c r="B1900" s="2" t="s">
        <v>331</v>
      </c>
      <c r="C1900" s="2">
        <v>2035</v>
      </c>
      <c r="D1900" s="2" t="s">
        <v>241</v>
      </c>
      <c r="E1900" s="2" t="s">
        <v>627</v>
      </c>
      <c r="F1900" s="2" t="s">
        <v>757</v>
      </c>
      <c r="G1900" s="2">
        <v>50</v>
      </c>
      <c r="H1900" s="2">
        <v>8.8618882000446007E-3</v>
      </c>
      <c r="I1900" s="2">
        <v>9.9253147840499545E-3</v>
      </c>
      <c r="J1900" s="26" t="s">
        <v>688</v>
      </c>
    </row>
    <row r="1901" spans="1:10" ht="15.75" customHeight="1" x14ac:dyDescent="0.25">
      <c r="A1901" s="2" t="s">
        <v>756</v>
      </c>
      <c r="B1901" s="2" t="s">
        <v>331</v>
      </c>
      <c r="C1901" s="2">
        <v>2035</v>
      </c>
      <c r="D1901" s="2" t="s">
        <v>241</v>
      </c>
      <c r="E1901" s="2" t="s">
        <v>627</v>
      </c>
      <c r="F1901" s="2" t="s">
        <v>761</v>
      </c>
      <c r="G1901" s="2">
        <v>51</v>
      </c>
      <c r="H1901" s="2">
        <v>5.0133693730460005E-4</v>
      </c>
      <c r="I1901" s="2">
        <v>5.6149736978115209E-4</v>
      </c>
      <c r="J1901" s="26" t="s">
        <v>688</v>
      </c>
    </row>
    <row r="1902" spans="1:10" ht="15.75" customHeight="1" x14ac:dyDescent="0.25">
      <c r="A1902" s="2" t="s">
        <v>756</v>
      </c>
      <c r="B1902" s="2" t="s">
        <v>331</v>
      </c>
      <c r="C1902" s="2">
        <v>2035</v>
      </c>
      <c r="D1902" s="2" t="s">
        <v>241</v>
      </c>
      <c r="E1902" s="2" t="s">
        <v>627</v>
      </c>
      <c r="F1902" s="2" t="s">
        <v>759</v>
      </c>
      <c r="G1902" s="2">
        <v>51</v>
      </c>
      <c r="H1902" s="2">
        <v>3.8275271072050001E-4</v>
      </c>
      <c r="I1902" s="2">
        <v>4.2868303600696007E-4</v>
      </c>
      <c r="J1902" s="26" t="s">
        <v>689</v>
      </c>
    </row>
    <row r="1903" spans="1:10" ht="15.75" customHeight="1" x14ac:dyDescent="0.25">
      <c r="A1903" s="2" t="s">
        <v>756</v>
      </c>
      <c r="B1903" s="2" t="s">
        <v>331</v>
      </c>
      <c r="C1903" s="2">
        <v>2035</v>
      </c>
      <c r="D1903" s="2" t="s">
        <v>241</v>
      </c>
      <c r="E1903" s="2" t="s">
        <v>627</v>
      </c>
      <c r="F1903" s="2" t="s">
        <v>758</v>
      </c>
      <c r="G1903" s="2">
        <v>51</v>
      </c>
      <c r="H1903" s="2">
        <v>5.0133693730460005E-4</v>
      </c>
      <c r="I1903" s="2">
        <v>5.6149736978115209E-4</v>
      </c>
      <c r="J1903" s="26" t="s">
        <v>688</v>
      </c>
    </row>
    <row r="1904" spans="1:10" ht="15.75" customHeight="1" x14ac:dyDescent="0.25">
      <c r="A1904" s="2" t="s">
        <v>756</v>
      </c>
      <c r="B1904" s="2" t="s">
        <v>331</v>
      </c>
      <c r="C1904" s="2">
        <v>2035</v>
      </c>
      <c r="D1904" s="2" t="s">
        <v>241</v>
      </c>
      <c r="E1904" s="2" t="s">
        <v>627</v>
      </c>
      <c r="F1904" s="2" t="s">
        <v>761</v>
      </c>
      <c r="G1904" s="2">
        <v>52</v>
      </c>
      <c r="H1904" s="2">
        <v>4.9232708988710002E-4</v>
      </c>
      <c r="I1904" s="2">
        <v>5.5140634067355203E-4</v>
      </c>
      <c r="J1904" s="26" t="s">
        <v>688</v>
      </c>
    </row>
    <row r="1905" spans="1:10" ht="15.75" customHeight="1" x14ac:dyDescent="0.25">
      <c r="A1905" s="2" t="s">
        <v>756</v>
      </c>
      <c r="B1905" s="2" t="s">
        <v>331</v>
      </c>
      <c r="C1905" s="2">
        <v>2035</v>
      </c>
      <c r="D1905" s="2" t="s">
        <v>241</v>
      </c>
      <c r="E1905" s="2" t="s">
        <v>627</v>
      </c>
      <c r="F1905" s="2" t="s">
        <v>758</v>
      </c>
      <c r="G1905" s="2">
        <v>52</v>
      </c>
      <c r="H1905" s="2">
        <v>4.9232708988710002E-4</v>
      </c>
      <c r="I1905" s="2">
        <v>5.5140634067355203E-4</v>
      </c>
      <c r="J1905" s="26" t="s">
        <v>688</v>
      </c>
    </row>
    <row r="1906" spans="1:10" ht="15.75" customHeight="1" x14ac:dyDescent="0.25">
      <c r="A1906" s="2" t="s">
        <v>756</v>
      </c>
      <c r="B1906" s="2" t="s">
        <v>331</v>
      </c>
      <c r="C1906" s="2">
        <v>2035</v>
      </c>
      <c r="D1906" s="2" t="s">
        <v>241</v>
      </c>
      <c r="E1906" s="2" t="s">
        <v>627</v>
      </c>
      <c r="F1906" s="2" t="s">
        <v>759</v>
      </c>
      <c r="G1906" s="2">
        <v>53</v>
      </c>
      <c r="H1906" s="2">
        <v>3.6644272040579998E-4</v>
      </c>
      <c r="I1906" s="2">
        <v>4.10415846854496E-4</v>
      </c>
      <c r="J1906" s="26" t="s">
        <v>689</v>
      </c>
    </row>
    <row r="1907" spans="1:10" ht="15.75" customHeight="1" x14ac:dyDescent="0.25">
      <c r="A1907" s="2" t="s">
        <v>756</v>
      </c>
      <c r="B1907" s="2" t="s">
        <v>331</v>
      </c>
      <c r="C1907" s="2">
        <v>2035</v>
      </c>
      <c r="D1907" s="2" t="s">
        <v>241</v>
      </c>
      <c r="E1907" s="2" t="s">
        <v>627</v>
      </c>
      <c r="F1907" s="2" t="s">
        <v>757</v>
      </c>
      <c r="G1907" s="2">
        <v>54</v>
      </c>
      <c r="H1907" s="2">
        <v>1.6568297520279902E-2</v>
      </c>
      <c r="I1907" s="2">
        <v>1.855649322271349E-2</v>
      </c>
      <c r="J1907" s="26" t="s">
        <v>688</v>
      </c>
    </row>
    <row r="1908" spans="1:10" ht="15.75" customHeight="1" x14ac:dyDescent="0.25">
      <c r="A1908" s="2" t="s">
        <v>756</v>
      </c>
      <c r="B1908" s="2" t="s">
        <v>331</v>
      </c>
      <c r="C1908" s="2">
        <v>2035</v>
      </c>
      <c r="D1908" s="2" t="s">
        <v>241</v>
      </c>
      <c r="E1908" s="2" t="s">
        <v>627</v>
      </c>
      <c r="F1908" s="2" t="s">
        <v>759</v>
      </c>
      <c r="G1908" s="2">
        <v>55</v>
      </c>
      <c r="H1908" s="2">
        <v>7.1080826455729995E-4</v>
      </c>
      <c r="I1908" s="2">
        <v>7.9610525630417598E-4</v>
      </c>
      <c r="J1908" s="26" t="s">
        <v>689</v>
      </c>
    </row>
    <row r="1909" spans="1:10" ht="15.75" customHeight="1" x14ac:dyDescent="0.25">
      <c r="A1909" s="2" t="s">
        <v>756</v>
      </c>
      <c r="B1909" s="2" t="s">
        <v>331</v>
      </c>
      <c r="C1909" s="2">
        <v>2035</v>
      </c>
      <c r="D1909" s="2" t="s">
        <v>241</v>
      </c>
      <c r="E1909" s="2" t="s">
        <v>627</v>
      </c>
      <c r="F1909" s="2" t="s">
        <v>761</v>
      </c>
      <c r="G1909" s="2">
        <v>56</v>
      </c>
      <c r="H1909" s="2">
        <v>9.2046099598520003E-4</v>
      </c>
      <c r="I1909" s="2">
        <v>1.0309163155034242E-3</v>
      </c>
      <c r="J1909" s="26" t="s">
        <v>688</v>
      </c>
    </row>
    <row r="1910" spans="1:10" ht="15.75" customHeight="1" x14ac:dyDescent="0.25">
      <c r="A1910" s="2" t="s">
        <v>756</v>
      </c>
      <c r="B1910" s="2" t="s">
        <v>331</v>
      </c>
      <c r="C1910" s="2">
        <v>2035</v>
      </c>
      <c r="D1910" s="2" t="s">
        <v>241</v>
      </c>
      <c r="E1910" s="2" t="s">
        <v>627</v>
      </c>
      <c r="F1910" s="2" t="s">
        <v>758</v>
      </c>
      <c r="G1910" s="2">
        <v>56</v>
      </c>
      <c r="H1910" s="2">
        <v>9.2046099598520003E-4</v>
      </c>
      <c r="I1910" s="2">
        <v>1.0309163155034242E-3</v>
      </c>
      <c r="J1910" s="26" t="s">
        <v>688</v>
      </c>
    </row>
    <row r="1911" spans="1:10" ht="15.75" customHeight="1" x14ac:dyDescent="0.25">
      <c r="A1911" s="2" t="s">
        <v>756</v>
      </c>
      <c r="B1911" s="2" t="s">
        <v>331</v>
      </c>
      <c r="C1911" s="2">
        <v>2035</v>
      </c>
      <c r="D1911" s="2" t="s">
        <v>241</v>
      </c>
      <c r="E1911" s="2" t="s">
        <v>627</v>
      </c>
      <c r="F1911" s="2" t="s">
        <v>759</v>
      </c>
      <c r="G1911" s="2">
        <v>57</v>
      </c>
      <c r="H1911" s="2">
        <v>3.4032555413430002E-4</v>
      </c>
      <c r="I1911" s="2">
        <v>3.8116462063041606E-4</v>
      </c>
      <c r="J1911" s="26" t="s">
        <v>689</v>
      </c>
    </row>
    <row r="1912" spans="1:10" ht="15.75" customHeight="1" x14ac:dyDescent="0.25">
      <c r="A1912" s="2" t="s">
        <v>756</v>
      </c>
      <c r="B1912" s="2" t="s">
        <v>331</v>
      </c>
      <c r="C1912" s="2">
        <v>2035</v>
      </c>
      <c r="D1912" s="2" t="s">
        <v>241</v>
      </c>
      <c r="E1912" s="2" t="s">
        <v>627</v>
      </c>
      <c r="F1912" s="2" t="s">
        <v>757</v>
      </c>
      <c r="G1912" s="2">
        <v>58</v>
      </c>
      <c r="H1912" s="2">
        <v>7.7989599667489997E-3</v>
      </c>
      <c r="I1912" s="2">
        <v>8.7348351627588808E-3</v>
      </c>
      <c r="J1912" s="26" t="s">
        <v>688</v>
      </c>
    </row>
    <row r="1913" spans="1:10" ht="15.75" customHeight="1" x14ac:dyDescent="0.25">
      <c r="A1913" s="2" t="s">
        <v>756</v>
      </c>
      <c r="B1913" s="2" t="s">
        <v>331</v>
      </c>
      <c r="C1913" s="2">
        <v>2035</v>
      </c>
      <c r="D1913" s="2" t="s">
        <v>241</v>
      </c>
      <c r="E1913" s="2" t="s">
        <v>627</v>
      </c>
      <c r="F1913" s="2" t="s">
        <v>759</v>
      </c>
      <c r="G1913" s="2">
        <v>59</v>
      </c>
      <c r="H1913" s="2">
        <v>3.3037725370380002E-4</v>
      </c>
      <c r="I1913" s="2">
        <v>3.7002252414825606E-4</v>
      </c>
      <c r="J1913" s="26" t="s">
        <v>689</v>
      </c>
    </row>
    <row r="1914" spans="1:10" ht="15.75" customHeight="1" x14ac:dyDescent="0.25">
      <c r="A1914" s="2" t="s">
        <v>756</v>
      </c>
      <c r="B1914" s="2" t="s">
        <v>331</v>
      </c>
      <c r="C1914" s="2">
        <v>2035</v>
      </c>
      <c r="D1914" s="2" t="s">
        <v>241</v>
      </c>
      <c r="E1914" s="2" t="s">
        <v>627</v>
      </c>
      <c r="F1914" s="2" t="s">
        <v>758</v>
      </c>
      <c r="G1914" s="2">
        <v>60</v>
      </c>
      <c r="H1914" s="2">
        <v>4.3327556340960001E-4</v>
      </c>
      <c r="I1914" s="2">
        <v>4.8526863101875208E-4</v>
      </c>
      <c r="J1914" s="26" t="s">
        <v>688</v>
      </c>
    </row>
    <row r="1915" spans="1:10" ht="15.75" customHeight="1" x14ac:dyDescent="0.25">
      <c r="A1915" s="2" t="s">
        <v>756</v>
      </c>
      <c r="B1915" s="2" t="s">
        <v>331</v>
      </c>
      <c r="C1915" s="2">
        <v>2035</v>
      </c>
      <c r="D1915" s="2" t="s">
        <v>241</v>
      </c>
      <c r="E1915" s="2" t="s">
        <v>627</v>
      </c>
      <c r="F1915" s="2" t="s">
        <v>760</v>
      </c>
      <c r="G1915" s="2">
        <v>60</v>
      </c>
      <c r="H1915" s="2">
        <v>0.244316190481185</v>
      </c>
      <c r="I1915" s="2">
        <v>0.27363413333892722</v>
      </c>
      <c r="J1915" s="26" t="s">
        <v>689</v>
      </c>
    </row>
    <row r="1916" spans="1:10" ht="15.75" customHeight="1" x14ac:dyDescent="0.25">
      <c r="A1916" s="2" t="s">
        <v>756</v>
      </c>
      <c r="B1916" s="2" t="s">
        <v>331</v>
      </c>
      <c r="C1916" s="2">
        <v>2035</v>
      </c>
      <c r="D1916" s="2" t="s">
        <v>241</v>
      </c>
      <c r="E1916" s="2" t="s">
        <v>627</v>
      </c>
      <c r="F1916" s="2" t="s">
        <v>759</v>
      </c>
      <c r="G1916" s="2">
        <v>60</v>
      </c>
      <c r="H1916" s="2">
        <v>3.249158908147E-4</v>
      </c>
      <c r="I1916" s="2">
        <v>3.6390579771246404E-4</v>
      </c>
      <c r="J1916" s="26" t="s">
        <v>689</v>
      </c>
    </row>
    <row r="1917" spans="1:10" ht="15.75" customHeight="1" x14ac:dyDescent="0.25">
      <c r="A1917" s="2" t="s">
        <v>756</v>
      </c>
      <c r="B1917" s="2" t="s">
        <v>331</v>
      </c>
      <c r="C1917" s="2">
        <v>2035</v>
      </c>
      <c r="D1917" s="2" t="s">
        <v>241</v>
      </c>
      <c r="E1917" s="2" t="s">
        <v>627</v>
      </c>
      <c r="F1917" s="2" t="s">
        <v>761</v>
      </c>
      <c r="G1917" s="2">
        <v>60</v>
      </c>
      <c r="H1917" s="2">
        <v>4.3327556340960001E-4</v>
      </c>
      <c r="I1917" s="2">
        <v>4.8526863101875208E-4</v>
      </c>
      <c r="J1917" s="26" t="s">
        <v>688</v>
      </c>
    </row>
    <row r="1918" spans="1:10" ht="15.75" customHeight="1" x14ac:dyDescent="0.25">
      <c r="A1918" s="2" t="s">
        <v>756</v>
      </c>
      <c r="B1918" s="2" t="s">
        <v>331</v>
      </c>
      <c r="C1918" s="2">
        <v>2035</v>
      </c>
      <c r="D1918" s="2" t="s">
        <v>241</v>
      </c>
      <c r="E1918" s="2" t="s">
        <v>627</v>
      </c>
      <c r="F1918" s="2" t="s">
        <v>757</v>
      </c>
      <c r="G1918" s="2">
        <v>61</v>
      </c>
      <c r="H1918" s="2">
        <v>7.3905736207962001E-3</v>
      </c>
      <c r="I1918" s="2">
        <v>8.2774424552917447E-3</v>
      </c>
      <c r="J1918" s="26" t="s">
        <v>688</v>
      </c>
    </row>
    <row r="1919" spans="1:10" ht="15.75" customHeight="1" x14ac:dyDescent="0.25">
      <c r="A1919" s="2" t="s">
        <v>756</v>
      </c>
      <c r="B1919" s="2" t="s">
        <v>331</v>
      </c>
      <c r="C1919" s="2">
        <v>2035</v>
      </c>
      <c r="D1919" s="2" t="s">
        <v>241</v>
      </c>
      <c r="E1919" s="2" t="s">
        <v>627</v>
      </c>
      <c r="F1919" s="2" t="s">
        <v>759</v>
      </c>
      <c r="G1919" s="2">
        <v>63</v>
      </c>
      <c r="H1919" s="2">
        <v>3.0721465009260002E-4</v>
      </c>
      <c r="I1919" s="2">
        <v>3.4408040810371204E-4</v>
      </c>
      <c r="J1919" s="26" t="s">
        <v>689</v>
      </c>
    </row>
    <row r="1920" spans="1:10" ht="15.75" customHeight="1" x14ac:dyDescent="0.25">
      <c r="A1920" s="2" t="s">
        <v>756</v>
      </c>
      <c r="B1920" s="2" t="s">
        <v>331</v>
      </c>
      <c r="C1920" s="2">
        <v>2035</v>
      </c>
      <c r="D1920" s="2" t="s">
        <v>241</v>
      </c>
      <c r="E1920" s="2" t="s">
        <v>627</v>
      </c>
      <c r="F1920" s="2" t="s">
        <v>761</v>
      </c>
      <c r="G1920" s="2">
        <v>64</v>
      </c>
      <c r="H1920" s="2">
        <v>4.1058741044249999E-4</v>
      </c>
      <c r="I1920" s="2">
        <v>4.5985789969560002E-4</v>
      </c>
      <c r="J1920" s="26" t="s">
        <v>688</v>
      </c>
    </row>
    <row r="1921" spans="1:10" ht="15.75" customHeight="1" x14ac:dyDescent="0.25">
      <c r="A1921" s="2" t="s">
        <v>756</v>
      </c>
      <c r="B1921" s="2" t="s">
        <v>331</v>
      </c>
      <c r="C1921" s="2">
        <v>2035</v>
      </c>
      <c r="D1921" s="2" t="s">
        <v>241</v>
      </c>
      <c r="E1921" s="2" t="s">
        <v>627</v>
      </c>
      <c r="F1921" s="2" t="s">
        <v>759</v>
      </c>
      <c r="G1921" s="2">
        <v>64</v>
      </c>
      <c r="H1921" s="2">
        <v>3.06002504658E-4</v>
      </c>
      <c r="I1921" s="2">
        <v>3.4272280521696006E-4</v>
      </c>
      <c r="J1921" s="26" t="s">
        <v>689</v>
      </c>
    </row>
    <row r="1922" spans="1:10" ht="15.75" customHeight="1" x14ac:dyDescent="0.25">
      <c r="A1922" s="2" t="s">
        <v>756</v>
      </c>
      <c r="B1922" s="2" t="s">
        <v>331</v>
      </c>
      <c r="C1922" s="2">
        <v>2035</v>
      </c>
      <c r="D1922" s="2" t="s">
        <v>241</v>
      </c>
      <c r="E1922" s="2" t="s">
        <v>627</v>
      </c>
      <c r="F1922" s="2" t="s">
        <v>758</v>
      </c>
      <c r="G1922" s="2">
        <v>64</v>
      </c>
      <c r="H1922" s="2">
        <v>4.1058741044249999E-4</v>
      </c>
      <c r="I1922" s="2">
        <v>4.5985789969560002E-4</v>
      </c>
      <c r="J1922" s="26" t="s">
        <v>688</v>
      </c>
    </row>
    <row r="1923" spans="1:10" ht="15.75" customHeight="1" x14ac:dyDescent="0.25">
      <c r="A1923" s="2" t="s">
        <v>756</v>
      </c>
      <c r="B1923" s="2" t="s">
        <v>331</v>
      </c>
      <c r="C1923" s="2">
        <v>2035</v>
      </c>
      <c r="D1923" s="2" t="s">
        <v>241</v>
      </c>
      <c r="E1923" s="2" t="s">
        <v>627</v>
      </c>
      <c r="F1923" s="2" t="s">
        <v>759</v>
      </c>
      <c r="G1923" s="2">
        <v>66</v>
      </c>
      <c r="H1923" s="2">
        <v>2.9621666180899999E-4</v>
      </c>
      <c r="I1923" s="2">
        <v>3.3176266122608001E-4</v>
      </c>
      <c r="J1923" s="26" t="s">
        <v>689</v>
      </c>
    </row>
    <row r="1924" spans="1:10" ht="15.75" customHeight="1" x14ac:dyDescent="0.25">
      <c r="A1924" s="2" t="s">
        <v>756</v>
      </c>
      <c r="B1924" s="2" t="s">
        <v>331</v>
      </c>
      <c r="C1924" s="2">
        <v>2035</v>
      </c>
      <c r="D1924" s="2" t="s">
        <v>241</v>
      </c>
      <c r="E1924" s="2" t="s">
        <v>627</v>
      </c>
      <c r="F1924" s="2" t="s">
        <v>757</v>
      </c>
      <c r="G1924" s="2">
        <v>66</v>
      </c>
      <c r="H1924" s="2">
        <v>6.8895490840077001E-3</v>
      </c>
      <c r="I1924" s="2">
        <v>7.7162949740886251E-3</v>
      </c>
      <c r="J1924" s="26" t="s">
        <v>688</v>
      </c>
    </row>
    <row r="1925" spans="1:10" ht="15.75" customHeight="1" x14ac:dyDescent="0.25">
      <c r="A1925" s="2" t="s">
        <v>756</v>
      </c>
      <c r="B1925" s="2" t="s">
        <v>331</v>
      </c>
      <c r="C1925" s="2">
        <v>2035</v>
      </c>
      <c r="D1925" s="2" t="s">
        <v>241</v>
      </c>
      <c r="E1925" s="2" t="s">
        <v>627</v>
      </c>
      <c r="F1925" s="2" t="s">
        <v>759</v>
      </c>
      <c r="G1925" s="2">
        <v>68</v>
      </c>
      <c r="H1925" s="2">
        <v>2.8795786784029998E-4</v>
      </c>
      <c r="I1925" s="2">
        <v>3.2251281198113603E-4</v>
      </c>
      <c r="J1925" s="26" t="s">
        <v>689</v>
      </c>
    </row>
    <row r="1926" spans="1:10" ht="15.75" customHeight="1" x14ac:dyDescent="0.25">
      <c r="A1926" s="2" t="s">
        <v>756</v>
      </c>
      <c r="B1926" s="2" t="s">
        <v>331</v>
      </c>
      <c r="C1926" s="2">
        <v>2035</v>
      </c>
      <c r="D1926" s="2" t="s">
        <v>241</v>
      </c>
      <c r="E1926" s="2" t="s">
        <v>627</v>
      </c>
      <c r="F1926" s="2" t="s">
        <v>761</v>
      </c>
      <c r="G1926" s="2">
        <v>69</v>
      </c>
      <c r="H1926" s="2">
        <v>3.8275271072050001E-4</v>
      </c>
      <c r="I1926" s="2">
        <v>4.2868303600696007E-4</v>
      </c>
      <c r="J1926" s="26" t="s">
        <v>688</v>
      </c>
    </row>
    <row r="1927" spans="1:10" ht="15.75" customHeight="1" x14ac:dyDescent="0.25">
      <c r="A1927" s="2" t="s">
        <v>756</v>
      </c>
      <c r="B1927" s="2" t="s">
        <v>331</v>
      </c>
      <c r="C1927" s="2">
        <v>2035</v>
      </c>
      <c r="D1927" s="2" t="s">
        <v>241</v>
      </c>
      <c r="E1927" s="2" t="s">
        <v>627</v>
      </c>
      <c r="F1927" s="2" t="s">
        <v>758</v>
      </c>
      <c r="G1927" s="2">
        <v>69</v>
      </c>
      <c r="H1927" s="2">
        <v>3.8275271072050001E-4</v>
      </c>
      <c r="I1927" s="2">
        <v>4.2868303600696007E-4</v>
      </c>
      <c r="J1927" s="26" t="s">
        <v>688</v>
      </c>
    </row>
    <row r="1928" spans="1:10" ht="15.75" customHeight="1" x14ac:dyDescent="0.25">
      <c r="A1928" s="2" t="s">
        <v>756</v>
      </c>
      <c r="B1928" s="2" t="s">
        <v>331</v>
      </c>
      <c r="C1928" s="2">
        <v>2035</v>
      </c>
      <c r="D1928" s="2" t="s">
        <v>241</v>
      </c>
      <c r="E1928" s="2" t="s">
        <v>627</v>
      </c>
      <c r="F1928" s="2" t="s">
        <v>757</v>
      </c>
      <c r="G1928" s="2">
        <v>70</v>
      </c>
      <c r="H1928" s="2">
        <v>6.5959687344729996E-3</v>
      </c>
      <c r="I1928" s="2">
        <v>7.3874849826097606E-3</v>
      </c>
      <c r="J1928" s="26" t="s">
        <v>688</v>
      </c>
    </row>
    <row r="1929" spans="1:10" ht="15.75" customHeight="1" x14ac:dyDescent="0.25">
      <c r="A1929" s="2" t="s">
        <v>756</v>
      </c>
      <c r="B1929" s="2" t="s">
        <v>331</v>
      </c>
      <c r="C1929" s="2">
        <v>2035</v>
      </c>
      <c r="D1929" s="2" t="s">
        <v>241</v>
      </c>
      <c r="E1929" s="2" t="s">
        <v>627</v>
      </c>
      <c r="F1929" s="2" t="s">
        <v>758</v>
      </c>
      <c r="G1929" s="2">
        <v>72</v>
      </c>
      <c r="H1929" s="2">
        <v>3.6644272040579998E-4</v>
      </c>
      <c r="I1929" s="2">
        <v>4.10415846854496E-4</v>
      </c>
      <c r="J1929" s="26" t="s">
        <v>688</v>
      </c>
    </row>
    <row r="1930" spans="1:10" ht="15.75" customHeight="1" x14ac:dyDescent="0.25">
      <c r="A1930" s="2" t="s">
        <v>756</v>
      </c>
      <c r="B1930" s="2" t="s">
        <v>331</v>
      </c>
      <c r="C1930" s="2">
        <v>2035</v>
      </c>
      <c r="D1930" s="2" t="s">
        <v>241</v>
      </c>
      <c r="E1930" s="2" t="s">
        <v>627</v>
      </c>
      <c r="F1930" s="2" t="s">
        <v>757</v>
      </c>
      <c r="G1930" s="2">
        <v>72</v>
      </c>
      <c r="H1930" s="2">
        <v>1.27945486456156E-2</v>
      </c>
      <c r="I1930" s="2">
        <v>1.4329894483089474E-2</v>
      </c>
      <c r="J1930" s="26" t="s">
        <v>688</v>
      </c>
    </row>
    <row r="1931" spans="1:10" ht="15.75" customHeight="1" x14ac:dyDescent="0.25">
      <c r="A1931" s="2" t="s">
        <v>756</v>
      </c>
      <c r="B1931" s="2" t="s">
        <v>331</v>
      </c>
      <c r="C1931" s="2">
        <v>2035</v>
      </c>
      <c r="D1931" s="2" t="s">
        <v>241</v>
      </c>
      <c r="E1931" s="2" t="s">
        <v>627</v>
      </c>
      <c r="F1931" s="2" t="s">
        <v>761</v>
      </c>
      <c r="G1931" s="2">
        <v>72</v>
      </c>
      <c r="H1931" s="2">
        <v>3.6644272040579998E-4</v>
      </c>
      <c r="I1931" s="2">
        <v>4.10415846854496E-4</v>
      </c>
      <c r="J1931" s="26" t="s">
        <v>688</v>
      </c>
    </row>
    <row r="1932" spans="1:10" ht="15.75" customHeight="1" x14ac:dyDescent="0.25">
      <c r="A1932" s="2" t="s">
        <v>756</v>
      </c>
      <c r="B1932" s="2" t="s">
        <v>331</v>
      </c>
      <c r="C1932" s="2">
        <v>2035</v>
      </c>
      <c r="D1932" s="2" t="s">
        <v>241</v>
      </c>
      <c r="E1932" s="2" t="s">
        <v>627</v>
      </c>
      <c r="F1932" s="2" t="s">
        <v>758</v>
      </c>
      <c r="G1932" s="2">
        <v>74</v>
      </c>
      <c r="H1932" s="2">
        <v>3.562654310372E-4</v>
      </c>
      <c r="I1932" s="2">
        <v>3.9901728276166401E-4</v>
      </c>
      <c r="J1932" s="26" t="s">
        <v>688</v>
      </c>
    </row>
    <row r="1933" spans="1:10" ht="15.75" customHeight="1" x14ac:dyDescent="0.25">
      <c r="A1933" s="2" t="s">
        <v>756</v>
      </c>
      <c r="B1933" s="2" t="s">
        <v>331</v>
      </c>
      <c r="C1933" s="2">
        <v>2035</v>
      </c>
      <c r="D1933" s="2" t="s">
        <v>241</v>
      </c>
      <c r="E1933" s="2" t="s">
        <v>627</v>
      </c>
      <c r="F1933" s="2" t="s">
        <v>761</v>
      </c>
      <c r="G1933" s="2">
        <v>74</v>
      </c>
      <c r="H1933" s="2">
        <v>3.562654310372E-4</v>
      </c>
      <c r="I1933" s="2">
        <v>3.9901728276166401E-4</v>
      </c>
      <c r="J1933" s="26" t="s">
        <v>688</v>
      </c>
    </row>
    <row r="1934" spans="1:10" ht="15.75" customHeight="1" x14ac:dyDescent="0.25">
      <c r="A1934" s="2" t="s">
        <v>756</v>
      </c>
      <c r="B1934" s="2" t="s">
        <v>331</v>
      </c>
      <c r="C1934" s="2">
        <v>2035</v>
      </c>
      <c r="D1934" s="2" t="s">
        <v>241</v>
      </c>
      <c r="E1934" s="2" t="s">
        <v>627</v>
      </c>
      <c r="F1934" s="2" t="s">
        <v>758</v>
      </c>
      <c r="G1934" s="2">
        <v>75</v>
      </c>
      <c r="H1934" s="2">
        <v>3.5454283352010001E-4</v>
      </c>
      <c r="I1934" s="2">
        <v>3.9708797354251203E-4</v>
      </c>
      <c r="J1934" s="26" t="s">
        <v>688</v>
      </c>
    </row>
    <row r="1935" spans="1:10" ht="15.75" customHeight="1" x14ac:dyDescent="0.25">
      <c r="A1935" s="2" t="s">
        <v>756</v>
      </c>
      <c r="B1935" s="2" t="s">
        <v>331</v>
      </c>
      <c r="C1935" s="2">
        <v>2035</v>
      </c>
      <c r="D1935" s="2" t="s">
        <v>241</v>
      </c>
      <c r="E1935" s="2" t="s">
        <v>627</v>
      </c>
      <c r="F1935" s="2" t="s">
        <v>761</v>
      </c>
      <c r="G1935" s="2">
        <v>75</v>
      </c>
      <c r="H1935" s="2">
        <v>3.5454283352010001E-4</v>
      </c>
      <c r="I1935" s="2">
        <v>3.9708797354251203E-4</v>
      </c>
      <c r="J1935" s="26" t="s">
        <v>688</v>
      </c>
    </row>
    <row r="1936" spans="1:10" ht="15.75" customHeight="1" x14ac:dyDescent="0.25">
      <c r="A1936" s="2" t="s">
        <v>756</v>
      </c>
      <c r="B1936" s="2" t="s">
        <v>331</v>
      </c>
      <c r="C1936" s="2">
        <v>2035</v>
      </c>
      <c r="D1936" s="2" t="s">
        <v>241</v>
      </c>
      <c r="E1936" s="2" t="s">
        <v>627</v>
      </c>
      <c r="F1936" s="2" t="s">
        <v>757</v>
      </c>
      <c r="G1936" s="2">
        <v>76</v>
      </c>
      <c r="H1936" s="2">
        <v>6.1258599162101997E-3</v>
      </c>
      <c r="I1936" s="2">
        <v>6.8609631061554242E-3</v>
      </c>
      <c r="J1936" s="26" t="s">
        <v>688</v>
      </c>
    </row>
    <row r="1937" spans="1:10" ht="15.75" customHeight="1" x14ac:dyDescent="0.25">
      <c r="A1937" s="2" t="s">
        <v>756</v>
      </c>
      <c r="B1937" s="2" t="s">
        <v>331</v>
      </c>
      <c r="C1937" s="2">
        <v>2035</v>
      </c>
      <c r="D1937" s="2" t="s">
        <v>241</v>
      </c>
      <c r="E1937" s="2" t="s">
        <v>627</v>
      </c>
      <c r="F1937" s="2" t="s">
        <v>757</v>
      </c>
      <c r="G1937" s="2">
        <v>78</v>
      </c>
      <c r="H1937" s="2">
        <v>5.9467907994985997E-3</v>
      </c>
      <c r="I1937" s="2">
        <v>6.660405695438432E-3</v>
      </c>
      <c r="J1937" s="26" t="s">
        <v>688</v>
      </c>
    </row>
    <row r="1938" spans="1:10" ht="15.75" customHeight="1" x14ac:dyDescent="0.25">
      <c r="A1938" s="2" t="s">
        <v>756</v>
      </c>
      <c r="B1938" s="2" t="s">
        <v>331</v>
      </c>
      <c r="C1938" s="2">
        <v>2035</v>
      </c>
      <c r="D1938" s="2" t="s">
        <v>241</v>
      </c>
      <c r="E1938" s="2" t="s">
        <v>627</v>
      </c>
      <c r="F1938" s="2" t="s">
        <v>761</v>
      </c>
      <c r="G1938" s="2">
        <v>78</v>
      </c>
      <c r="H1938" s="2">
        <v>3.4032555413430002E-4</v>
      </c>
      <c r="I1938" s="2">
        <v>3.8116462063041606E-4</v>
      </c>
      <c r="J1938" s="26" t="s">
        <v>688</v>
      </c>
    </row>
    <row r="1939" spans="1:10" ht="15.75" customHeight="1" x14ac:dyDescent="0.25">
      <c r="A1939" s="2" t="s">
        <v>756</v>
      </c>
      <c r="B1939" s="2" t="s">
        <v>331</v>
      </c>
      <c r="C1939" s="2">
        <v>2035</v>
      </c>
      <c r="D1939" s="2" t="s">
        <v>241</v>
      </c>
      <c r="E1939" s="2" t="s">
        <v>627</v>
      </c>
      <c r="F1939" s="2" t="s">
        <v>758</v>
      </c>
      <c r="G1939" s="2">
        <v>78</v>
      </c>
      <c r="H1939" s="2">
        <v>3.4032555413430002E-4</v>
      </c>
      <c r="I1939" s="2">
        <v>3.8116462063041606E-4</v>
      </c>
      <c r="J1939" s="26" t="s">
        <v>688</v>
      </c>
    </row>
    <row r="1940" spans="1:10" ht="15.75" customHeight="1" x14ac:dyDescent="0.25">
      <c r="A1940" s="2" t="s">
        <v>756</v>
      </c>
      <c r="B1940" s="2" t="s">
        <v>331</v>
      </c>
      <c r="C1940" s="2">
        <v>2035</v>
      </c>
      <c r="D1940" s="2" t="s">
        <v>241</v>
      </c>
      <c r="E1940" s="2" t="s">
        <v>627</v>
      </c>
      <c r="F1940" s="2" t="s">
        <v>757</v>
      </c>
      <c r="G1940" s="2">
        <v>80</v>
      </c>
      <c r="H1940" s="2">
        <v>5.8484859764576002E-3</v>
      </c>
      <c r="I1940" s="2">
        <v>6.5503042936325131E-3</v>
      </c>
      <c r="J1940" s="26" t="s">
        <v>688</v>
      </c>
    </row>
    <row r="1941" spans="1:10" ht="15.75" customHeight="1" x14ac:dyDescent="0.25">
      <c r="A1941" s="2" t="s">
        <v>756</v>
      </c>
      <c r="B1941" s="2" t="s">
        <v>331</v>
      </c>
      <c r="C1941" s="2">
        <v>2035</v>
      </c>
      <c r="D1941" s="2" t="s">
        <v>241</v>
      </c>
      <c r="E1941" s="2" t="s">
        <v>627</v>
      </c>
      <c r="F1941" s="2" t="s">
        <v>758</v>
      </c>
      <c r="G1941" s="2">
        <v>81</v>
      </c>
      <c r="H1941" s="2">
        <v>3.3037725370380002E-4</v>
      </c>
      <c r="I1941" s="2">
        <v>3.7002252414825606E-4</v>
      </c>
      <c r="J1941" s="26" t="s">
        <v>688</v>
      </c>
    </row>
    <row r="1942" spans="1:10" ht="15.75" customHeight="1" x14ac:dyDescent="0.25">
      <c r="A1942" s="2" t="s">
        <v>756</v>
      </c>
      <c r="B1942" s="2" t="s">
        <v>331</v>
      </c>
      <c r="C1942" s="2">
        <v>2035</v>
      </c>
      <c r="D1942" s="2" t="s">
        <v>241</v>
      </c>
      <c r="E1942" s="2" t="s">
        <v>627</v>
      </c>
      <c r="F1942" s="2" t="s">
        <v>761</v>
      </c>
      <c r="G1942" s="2">
        <v>81</v>
      </c>
      <c r="H1942" s="2">
        <v>3.3037725370380002E-4</v>
      </c>
      <c r="I1942" s="2">
        <v>3.7002252414825606E-4</v>
      </c>
      <c r="J1942" s="26" t="s">
        <v>688</v>
      </c>
    </row>
    <row r="1943" spans="1:10" ht="15.75" customHeight="1" x14ac:dyDescent="0.25">
      <c r="A1943" s="2" t="s">
        <v>756</v>
      </c>
      <c r="B1943" s="2" t="s">
        <v>331</v>
      </c>
      <c r="C1943" s="2">
        <v>2035</v>
      </c>
      <c r="D1943" s="2" t="s">
        <v>241</v>
      </c>
      <c r="E1943" s="2" t="s">
        <v>627</v>
      </c>
      <c r="F1943" s="2" t="s">
        <v>758</v>
      </c>
      <c r="G1943" s="2">
        <v>82</v>
      </c>
      <c r="H1943" s="2">
        <v>3.249158908147E-4</v>
      </c>
      <c r="I1943" s="2">
        <v>3.6390579771246404E-4</v>
      </c>
      <c r="J1943" s="26" t="s">
        <v>688</v>
      </c>
    </row>
    <row r="1944" spans="1:10" ht="15.75" customHeight="1" x14ac:dyDescent="0.25">
      <c r="A1944" s="2" t="s">
        <v>756</v>
      </c>
      <c r="B1944" s="2" t="s">
        <v>331</v>
      </c>
      <c r="C1944" s="2">
        <v>2035</v>
      </c>
      <c r="D1944" s="2" t="s">
        <v>241</v>
      </c>
      <c r="E1944" s="2" t="s">
        <v>627</v>
      </c>
      <c r="F1944" s="2" t="s">
        <v>761</v>
      </c>
      <c r="G1944" s="2">
        <v>82</v>
      </c>
      <c r="H1944" s="2">
        <v>3.249158908147E-4</v>
      </c>
      <c r="I1944" s="2">
        <v>3.6390579771246404E-4</v>
      </c>
      <c r="J1944" s="26" t="s">
        <v>688</v>
      </c>
    </row>
    <row r="1945" spans="1:10" ht="15.75" customHeight="1" x14ac:dyDescent="0.25">
      <c r="A1945" s="2" t="s">
        <v>756</v>
      </c>
      <c r="B1945" s="2" t="s">
        <v>331</v>
      </c>
      <c r="C1945" s="2">
        <v>2035</v>
      </c>
      <c r="D1945" s="2" t="s">
        <v>241</v>
      </c>
      <c r="E1945" s="2" t="s">
        <v>627</v>
      </c>
      <c r="F1945" s="2" t="s">
        <v>757</v>
      </c>
      <c r="G1945" s="2">
        <v>85</v>
      </c>
      <c r="H1945" s="2">
        <v>1.10379089601338E-2</v>
      </c>
      <c r="I1945" s="2">
        <v>1.2362458035349857E-2</v>
      </c>
      <c r="J1945" s="26" t="s">
        <v>688</v>
      </c>
    </row>
    <row r="1946" spans="1:10" ht="15.75" customHeight="1" x14ac:dyDescent="0.25">
      <c r="A1946" s="2" t="s">
        <v>756</v>
      </c>
      <c r="B1946" s="2" t="s">
        <v>331</v>
      </c>
      <c r="C1946" s="2">
        <v>2035</v>
      </c>
      <c r="D1946" s="2" t="s">
        <v>241</v>
      </c>
      <c r="E1946" s="2" t="s">
        <v>627</v>
      </c>
      <c r="F1946" s="2" t="s">
        <v>761</v>
      </c>
      <c r="G1946" s="2">
        <v>87</v>
      </c>
      <c r="H1946" s="2">
        <v>3.0721465009260002E-4</v>
      </c>
      <c r="I1946" s="2">
        <v>3.4408040810371204E-4</v>
      </c>
      <c r="J1946" s="26" t="s">
        <v>688</v>
      </c>
    </row>
    <row r="1947" spans="1:10" ht="15.75" customHeight="1" x14ac:dyDescent="0.25">
      <c r="A1947" s="2" t="s">
        <v>756</v>
      </c>
      <c r="B1947" s="2" t="s">
        <v>331</v>
      </c>
      <c r="C1947" s="2">
        <v>2035</v>
      </c>
      <c r="D1947" s="2" t="s">
        <v>241</v>
      </c>
      <c r="E1947" s="2" t="s">
        <v>627</v>
      </c>
      <c r="F1947" s="2" t="s">
        <v>758</v>
      </c>
      <c r="G1947" s="2">
        <v>87</v>
      </c>
      <c r="H1947" s="2">
        <v>3.0721465009260002E-4</v>
      </c>
      <c r="I1947" s="2">
        <v>3.4408040810371204E-4</v>
      </c>
      <c r="J1947" s="26" t="s">
        <v>688</v>
      </c>
    </row>
    <row r="1948" spans="1:10" ht="15.75" customHeight="1" x14ac:dyDescent="0.25">
      <c r="A1948" s="2" t="s">
        <v>756</v>
      </c>
      <c r="B1948" s="2" t="s">
        <v>331</v>
      </c>
      <c r="C1948" s="2">
        <v>2035</v>
      </c>
      <c r="D1948" s="2" t="s">
        <v>241</v>
      </c>
      <c r="E1948" s="2" t="s">
        <v>627</v>
      </c>
      <c r="F1948" s="2" t="s">
        <v>757</v>
      </c>
      <c r="G1948" s="2">
        <v>88</v>
      </c>
      <c r="H1948" s="2">
        <v>5.3318999707699004E-3</v>
      </c>
      <c r="I1948" s="2">
        <v>5.971727967262289E-3</v>
      </c>
      <c r="J1948" s="26" t="s">
        <v>688</v>
      </c>
    </row>
    <row r="1949" spans="1:10" ht="15.75" customHeight="1" x14ac:dyDescent="0.25">
      <c r="A1949" s="2" t="s">
        <v>756</v>
      </c>
      <c r="B1949" s="2" t="s">
        <v>331</v>
      </c>
      <c r="C1949" s="2">
        <v>2035</v>
      </c>
      <c r="D1949" s="2" t="s">
        <v>241</v>
      </c>
      <c r="E1949" s="2" t="s">
        <v>627</v>
      </c>
      <c r="F1949" s="2" t="s">
        <v>761</v>
      </c>
      <c r="G1949" s="2">
        <v>88</v>
      </c>
      <c r="H1949" s="2">
        <v>3.06002504658E-4</v>
      </c>
      <c r="I1949" s="2">
        <v>3.4272280521696006E-4</v>
      </c>
      <c r="J1949" s="26" t="s">
        <v>688</v>
      </c>
    </row>
    <row r="1950" spans="1:10" ht="15.75" customHeight="1" x14ac:dyDescent="0.25">
      <c r="A1950" s="2" t="s">
        <v>756</v>
      </c>
      <c r="B1950" s="2" t="s">
        <v>331</v>
      </c>
      <c r="C1950" s="2">
        <v>2035</v>
      </c>
      <c r="D1950" s="2" t="s">
        <v>241</v>
      </c>
      <c r="E1950" s="2" t="s">
        <v>627</v>
      </c>
      <c r="F1950" s="2" t="s">
        <v>758</v>
      </c>
      <c r="G1950" s="2">
        <v>88</v>
      </c>
      <c r="H1950" s="2">
        <v>3.06002504658E-4</v>
      </c>
      <c r="I1950" s="2">
        <v>3.4272280521696006E-4</v>
      </c>
      <c r="J1950" s="26" t="s">
        <v>688</v>
      </c>
    </row>
    <row r="1951" spans="1:10" ht="15.75" customHeight="1" x14ac:dyDescent="0.25">
      <c r="A1951" s="2" t="s">
        <v>756</v>
      </c>
      <c r="B1951" s="2" t="s">
        <v>331</v>
      </c>
      <c r="C1951" s="2">
        <v>2035</v>
      </c>
      <c r="D1951" s="2" t="s">
        <v>241</v>
      </c>
      <c r="E1951" s="2" t="s">
        <v>627</v>
      </c>
      <c r="F1951" s="2" t="s">
        <v>757</v>
      </c>
      <c r="G1951" s="2">
        <v>91</v>
      </c>
      <c r="H1951" s="2">
        <v>5.1832417957485E-3</v>
      </c>
      <c r="I1951" s="2">
        <v>5.8052308112383202E-3</v>
      </c>
      <c r="J1951" s="26" t="s">
        <v>688</v>
      </c>
    </row>
    <row r="1952" spans="1:10" ht="15.75" customHeight="1" x14ac:dyDescent="0.25">
      <c r="A1952" s="2" t="s">
        <v>756</v>
      </c>
      <c r="B1952" s="2" t="s">
        <v>331</v>
      </c>
      <c r="C1952" s="2">
        <v>2035</v>
      </c>
      <c r="D1952" s="2" t="s">
        <v>241</v>
      </c>
      <c r="E1952" s="2" t="s">
        <v>627</v>
      </c>
      <c r="F1952" s="2" t="s">
        <v>761</v>
      </c>
      <c r="G1952" s="2">
        <v>91</v>
      </c>
      <c r="H1952" s="2">
        <v>2.9621666180899999E-4</v>
      </c>
      <c r="I1952" s="2">
        <v>3.3176266122608001E-4</v>
      </c>
      <c r="J1952" s="26" t="s">
        <v>688</v>
      </c>
    </row>
    <row r="1953" spans="1:10" ht="15.75" customHeight="1" x14ac:dyDescent="0.25">
      <c r="A1953" s="2" t="s">
        <v>756</v>
      </c>
      <c r="B1953" s="2" t="s">
        <v>331</v>
      </c>
      <c r="C1953" s="2">
        <v>2035</v>
      </c>
      <c r="D1953" s="2" t="s">
        <v>241</v>
      </c>
      <c r="E1953" s="2" t="s">
        <v>627</v>
      </c>
      <c r="F1953" s="2" t="s">
        <v>758</v>
      </c>
      <c r="G1953" s="2">
        <v>91</v>
      </c>
      <c r="H1953" s="2">
        <v>2.9621666180899999E-4</v>
      </c>
      <c r="I1953" s="2">
        <v>3.3176266122608001E-4</v>
      </c>
      <c r="J1953" s="26" t="s">
        <v>688</v>
      </c>
    </row>
    <row r="1954" spans="1:10" ht="15.75" customHeight="1" x14ac:dyDescent="0.25">
      <c r="A1954" s="2" t="s">
        <v>756</v>
      </c>
      <c r="B1954" s="2" t="s">
        <v>331</v>
      </c>
      <c r="C1954" s="2">
        <v>2035</v>
      </c>
      <c r="D1954" s="2" t="s">
        <v>241</v>
      </c>
      <c r="E1954" s="2" t="s">
        <v>627</v>
      </c>
      <c r="F1954" s="2" t="s">
        <v>761</v>
      </c>
      <c r="G1954" s="2">
        <v>93</v>
      </c>
      <c r="H1954" s="2">
        <v>2.8795786784029998E-4</v>
      </c>
      <c r="I1954" s="2">
        <v>3.2251281198113603E-4</v>
      </c>
      <c r="J1954" s="26" t="s">
        <v>688</v>
      </c>
    </row>
    <row r="1955" spans="1:10" ht="15.75" customHeight="1" x14ac:dyDescent="0.25">
      <c r="A1955" s="2" t="s">
        <v>756</v>
      </c>
      <c r="B1955" s="2" t="s">
        <v>331</v>
      </c>
      <c r="C1955" s="2">
        <v>2035</v>
      </c>
      <c r="D1955" s="2" t="s">
        <v>241</v>
      </c>
      <c r="E1955" s="2" t="s">
        <v>627</v>
      </c>
      <c r="F1955" s="2" t="s">
        <v>758</v>
      </c>
      <c r="G1955" s="2">
        <v>93</v>
      </c>
      <c r="H1955" s="2">
        <v>2.8795786784029998E-4</v>
      </c>
      <c r="I1955" s="2">
        <v>3.2251281198113603E-4</v>
      </c>
      <c r="J1955" s="26" t="s">
        <v>688</v>
      </c>
    </row>
    <row r="1956" spans="1:10" ht="15.75" customHeight="1" x14ac:dyDescent="0.25">
      <c r="A1956" s="2" t="s">
        <v>756</v>
      </c>
      <c r="B1956" s="2" t="s">
        <v>331</v>
      </c>
      <c r="C1956" s="2">
        <v>2035</v>
      </c>
      <c r="D1956" s="2" t="s">
        <v>241</v>
      </c>
      <c r="E1956" s="2" t="s">
        <v>627</v>
      </c>
      <c r="F1956" s="2" t="s">
        <v>761</v>
      </c>
      <c r="G1956" s="2">
        <v>100000</v>
      </c>
      <c r="H1956" s="40">
        <v>9.9999999999999998E-13</v>
      </c>
      <c r="I1956" s="2">
        <v>1.1200000000000001E-12</v>
      </c>
      <c r="J1956" s="26" t="s">
        <v>688</v>
      </c>
    </row>
    <row r="1957" spans="1:10" ht="15.75" customHeight="1" x14ac:dyDescent="0.25">
      <c r="A1957" s="2" t="s">
        <v>756</v>
      </c>
      <c r="B1957" s="2" t="s">
        <v>331</v>
      </c>
      <c r="C1957" s="2">
        <v>2040</v>
      </c>
      <c r="D1957" s="2" t="s">
        <v>241</v>
      </c>
      <c r="E1957" s="2" t="s">
        <v>627</v>
      </c>
      <c r="F1957" s="2" t="s">
        <v>763</v>
      </c>
      <c r="G1957" s="2">
        <v>-100000</v>
      </c>
      <c r="H1957" s="2">
        <v>0</v>
      </c>
      <c r="I1957" s="2">
        <v>0</v>
      </c>
      <c r="J1957" s="26" t="s">
        <v>688</v>
      </c>
    </row>
    <row r="1958" spans="1:10" ht="15.75" customHeight="1" x14ac:dyDescent="0.25">
      <c r="A1958" s="2" t="s">
        <v>756</v>
      </c>
      <c r="B1958" s="2" t="s">
        <v>331</v>
      </c>
      <c r="C1958" s="2">
        <v>2040</v>
      </c>
      <c r="D1958" s="2" t="s">
        <v>241</v>
      </c>
      <c r="E1958" s="2" t="s">
        <v>627</v>
      </c>
      <c r="F1958" s="2" t="s">
        <v>763</v>
      </c>
      <c r="G1958" s="2">
        <v>-17</v>
      </c>
      <c r="H1958" s="2">
        <v>0</v>
      </c>
      <c r="I1958" s="2">
        <v>0</v>
      </c>
      <c r="J1958" s="26" t="s">
        <v>688</v>
      </c>
    </row>
    <row r="1959" spans="1:10" ht="15.75" customHeight="1" x14ac:dyDescent="0.25">
      <c r="A1959" s="2" t="s">
        <v>756</v>
      </c>
      <c r="B1959" s="2" t="s">
        <v>331</v>
      </c>
      <c r="C1959" s="2">
        <v>2040</v>
      </c>
      <c r="D1959" s="2" t="s">
        <v>241</v>
      </c>
      <c r="E1959" s="2" t="s">
        <v>627</v>
      </c>
      <c r="F1959" s="2" t="s">
        <v>763</v>
      </c>
      <c r="G1959" s="2">
        <v>-17</v>
      </c>
      <c r="H1959" s="2">
        <v>0.44130718708038302</v>
      </c>
      <c r="I1959" s="2">
        <v>0.49426404953002906</v>
      </c>
      <c r="J1959" s="26" t="s">
        <v>688</v>
      </c>
    </row>
    <row r="1960" spans="1:10" ht="15.75" customHeight="1" x14ac:dyDescent="0.25">
      <c r="A1960" s="2" t="s">
        <v>756</v>
      </c>
      <c r="B1960" s="2" t="s">
        <v>331</v>
      </c>
      <c r="C1960" s="2">
        <v>2040</v>
      </c>
      <c r="D1960" s="2" t="s">
        <v>241</v>
      </c>
      <c r="E1960" s="2" t="s">
        <v>627</v>
      </c>
      <c r="F1960" s="2" t="s">
        <v>763</v>
      </c>
      <c r="G1960" s="2">
        <v>-16</v>
      </c>
      <c r="H1960" s="2">
        <v>0.38390490412712103</v>
      </c>
      <c r="I1960" s="2">
        <v>0.42997349262237561</v>
      </c>
      <c r="J1960" s="26" t="s">
        <v>688</v>
      </c>
    </row>
    <row r="1961" spans="1:10" ht="15.75" customHeight="1" x14ac:dyDescent="0.25">
      <c r="A1961" s="2" t="s">
        <v>756</v>
      </c>
      <c r="B1961" s="2" t="s">
        <v>331</v>
      </c>
      <c r="C1961" s="2">
        <v>2040</v>
      </c>
      <c r="D1961" s="2" t="s">
        <v>241</v>
      </c>
      <c r="E1961" s="2" t="s">
        <v>627</v>
      </c>
      <c r="F1961" s="2" t="s">
        <v>763</v>
      </c>
      <c r="G1961" s="2">
        <v>-14</v>
      </c>
      <c r="H1961" s="2">
        <v>0.36763098835945102</v>
      </c>
      <c r="I1961" s="2">
        <v>0.4117467069625852</v>
      </c>
      <c r="J1961" s="26" t="s">
        <v>688</v>
      </c>
    </row>
    <row r="1962" spans="1:10" ht="15.75" customHeight="1" x14ac:dyDescent="0.25">
      <c r="A1962" s="2" t="s">
        <v>756</v>
      </c>
      <c r="B1962" s="2" t="s">
        <v>331</v>
      </c>
      <c r="C1962" s="2">
        <v>2040</v>
      </c>
      <c r="D1962" s="2" t="s">
        <v>241</v>
      </c>
      <c r="E1962" s="2" t="s">
        <v>627</v>
      </c>
      <c r="F1962" s="2" t="s">
        <v>763</v>
      </c>
      <c r="G1962" s="2">
        <v>-13</v>
      </c>
      <c r="H1962" s="2">
        <v>0.35281075537204698</v>
      </c>
      <c r="I1962" s="2">
        <v>0.39514804601669268</v>
      </c>
      <c r="J1962" s="26" t="s">
        <v>688</v>
      </c>
    </row>
    <row r="1963" spans="1:10" ht="15.75" customHeight="1" x14ac:dyDescent="0.25">
      <c r="A1963" s="2" t="s">
        <v>756</v>
      </c>
      <c r="B1963" s="2" t="s">
        <v>331</v>
      </c>
      <c r="C1963" s="2">
        <v>2040</v>
      </c>
      <c r="D1963" s="2" t="s">
        <v>241</v>
      </c>
      <c r="E1963" s="2" t="s">
        <v>627</v>
      </c>
      <c r="F1963" s="2" t="s">
        <v>763</v>
      </c>
      <c r="G1963" s="2">
        <v>-12</v>
      </c>
      <c r="H1963" s="2">
        <v>0.14874732494354201</v>
      </c>
      <c r="I1963" s="2">
        <v>0.16659700393676707</v>
      </c>
      <c r="J1963" s="26" t="s">
        <v>688</v>
      </c>
    </row>
    <row r="1964" spans="1:10" ht="15.75" customHeight="1" x14ac:dyDescent="0.25">
      <c r="A1964" s="2" t="s">
        <v>756</v>
      </c>
      <c r="B1964" s="2" t="s">
        <v>331</v>
      </c>
      <c r="C1964" s="2">
        <v>2040</v>
      </c>
      <c r="D1964" s="2" t="s">
        <v>241</v>
      </c>
      <c r="E1964" s="2" t="s">
        <v>627</v>
      </c>
      <c r="F1964" s="2" t="s">
        <v>763</v>
      </c>
      <c r="G1964" s="2">
        <v>-10</v>
      </c>
      <c r="H1964" s="2">
        <v>0.27319904416799501</v>
      </c>
      <c r="I1964" s="2">
        <v>0.30598292946815442</v>
      </c>
      <c r="J1964" s="26" t="s">
        <v>688</v>
      </c>
    </row>
    <row r="1965" spans="1:10" ht="15.75" customHeight="1" x14ac:dyDescent="0.25">
      <c r="A1965" s="2" t="s">
        <v>756</v>
      </c>
      <c r="B1965" s="2" t="s">
        <v>331</v>
      </c>
      <c r="C1965" s="2">
        <v>2040</v>
      </c>
      <c r="D1965" s="2" t="s">
        <v>241</v>
      </c>
      <c r="E1965" s="2" t="s">
        <v>627</v>
      </c>
      <c r="F1965" s="2" t="s">
        <v>763</v>
      </c>
      <c r="G1965" s="2">
        <v>-9</v>
      </c>
      <c r="H1965" s="2">
        <v>0.103574000298976</v>
      </c>
      <c r="I1965" s="2">
        <v>0.11600288033485312</v>
      </c>
      <c r="J1965" s="26" t="s">
        <v>688</v>
      </c>
    </row>
    <row r="1966" spans="1:10" ht="15.75" customHeight="1" x14ac:dyDescent="0.25">
      <c r="A1966" s="2" t="s">
        <v>756</v>
      </c>
      <c r="B1966" s="2" t="s">
        <v>331</v>
      </c>
      <c r="C1966" s="2">
        <v>2040</v>
      </c>
      <c r="D1966" s="2" t="s">
        <v>241</v>
      </c>
      <c r="E1966" s="2" t="s">
        <v>627</v>
      </c>
      <c r="F1966" s="2" t="s">
        <v>763</v>
      </c>
      <c r="G1966" s="2">
        <v>-8</v>
      </c>
      <c r="H1966" s="2">
        <v>9.0229608118534102E-2</v>
      </c>
      <c r="I1966" s="2">
        <v>0.10105716109275821</v>
      </c>
      <c r="J1966" s="26" t="s">
        <v>688</v>
      </c>
    </row>
    <row r="1967" spans="1:10" ht="15.75" customHeight="1" x14ac:dyDescent="0.25">
      <c r="A1967" s="2" t="s">
        <v>756</v>
      </c>
      <c r="B1967" s="2" t="s">
        <v>331</v>
      </c>
      <c r="C1967" s="2">
        <v>2040</v>
      </c>
      <c r="D1967" s="2" t="s">
        <v>241</v>
      </c>
      <c r="E1967" s="2" t="s">
        <v>627</v>
      </c>
      <c r="F1967" s="2" t="s">
        <v>763</v>
      </c>
      <c r="G1967" s="2">
        <v>-7</v>
      </c>
      <c r="H1967" s="2">
        <v>8.1576898694038405E-2</v>
      </c>
      <c r="I1967" s="2">
        <v>9.1366126537323025E-2</v>
      </c>
      <c r="J1967" s="26" t="s">
        <v>688</v>
      </c>
    </row>
    <row r="1968" spans="1:10" ht="15.75" customHeight="1" x14ac:dyDescent="0.25">
      <c r="A1968" s="2" t="s">
        <v>756</v>
      </c>
      <c r="B1968" s="2" t="s">
        <v>331</v>
      </c>
      <c r="C1968" s="2">
        <v>2040</v>
      </c>
      <c r="D1968" s="2" t="s">
        <v>241</v>
      </c>
      <c r="E1968" s="2" t="s">
        <v>627</v>
      </c>
      <c r="F1968" s="2" t="s">
        <v>763</v>
      </c>
      <c r="G1968" s="2">
        <v>-6</v>
      </c>
      <c r="H1968" s="2">
        <v>0.230616264045238</v>
      </c>
      <c r="I1968" s="2">
        <v>0.25829021573066657</v>
      </c>
      <c r="J1968" s="26" t="s">
        <v>688</v>
      </c>
    </row>
    <row r="1969" spans="1:10" ht="15.75" customHeight="1" x14ac:dyDescent="0.25">
      <c r="A1969" s="2" t="s">
        <v>756</v>
      </c>
      <c r="B1969" s="2" t="s">
        <v>331</v>
      </c>
      <c r="C1969" s="2">
        <v>2040</v>
      </c>
      <c r="D1969" s="2" t="s">
        <v>241</v>
      </c>
      <c r="E1969" s="2" t="s">
        <v>627</v>
      </c>
      <c r="F1969" s="2" t="s">
        <v>758</v>
      </c>
      <c r="G1969" s="2">
        <v>-4</v>
      </c>
      <c r="H1969" s="2">
        <v>3.7890661507844897E-2</v>
      </c>
      <c r="I1969" s="2">
        <v>4.243754088878629E-2</v>
      </c>
      <c r="J1969" s="26" t="s">
        <v>688</v>
      </c>
    </row>
    <row r="1970" spans="1:10" ht="15.75" customHeight="1" x14ac:dyDescent="0.25">
      <c r="A1970" s="2" t="s">
        <v>756</v>
      </c>
      <c r="B1970" s="2" t="s">
        <v>331</v>
      </c>
      <c r="C1970" s="2">
        <v>2040</v>
      </c>
      <c r="D1970" s="2" t="s">
        <v>241</v>
      </c>
      <c r="E1970" s="2" t="s">
        <v>627</v>
      </c>
      <c r="F1970" s="2" t="s">
        <v>758</v>
      </c>
      <c r="G1970" s="2">
        <v>-3</v>
      </c>
      <c r="H1970" s="2">
        <v>9.5696756616234793E-2</v>
      </c>
      <c r="I1970" s="2">
        <v>0.10718036741018298</v>
      </c>
      <c r="J1970" s="26" t="s">
        <v>688</v>
      </c>
    </row>
    <row r="1971" spans="1:10" ht="15.75" customHeight="1" x14ac:dyDescent="0.25">
      <c r="A1971" s="2" t="s">
        <v>756</v>
      </c>
      <c r="B1971" s="2" t="s">
        <v>331</v>
      </c>
      <c r="C1971" s="2">
        <v>2040</v>
      </c>
      <c r="D1971" s="2" t="s">
        <v>241</v>
      </c>
      <c r="E1971" s="2" t="s">
        <v>627</v>
      </c>
      <c r="F1971" s="2" t="s">
        <v>758</v>
      </c>
      <c r="G1971" s="2">
        <v>-2</v>
      </c>
      <c r="H1971" s="2">
        <v>7.0320097729563999E-3</v>
      </c>
      <c r="I1971" s="2">
        <v>7.8758509457111693E-3</v>
      </c>
      <c r="J1971" s="26" t="s">
        <v>688</v>
      </c>
    </row>
    <row r="1972" spans="1:10" ht="15.75" customHeight="1" x14ac:dyDescent="0.25">
      <c r="A1972" s="2" t="s">
        <v>756</v>
      </c>
      <c r="B1972" s="2" t="s">
        <v>331</v>
      </c>
      <c r="C1972" s="2">
        <v>2040</v>
      </c>
      <c r="D1972" s="2" t="s">
        <v>241</v>
      </c>
      <c r="E1972" s="2" t="s">
        <v>627</v>
      </c>
      <c r="F1972" s="2" t="s">
        <v>763</v>
      </c>
      <c r="G1972" s="2">
        <v>-2</v>
      </c>
      <c r="H1972" s="2">
        <v>0.178638260811567</v>
      </c>
      <c r="I1972" s="2">
        <v>0.20007485210895506</v>
      </c>
      <c r="J1972" s="26" t="s">
        <v>688</v>
      </c>
    </row>
    <row r="1973" spans="1:10" ht="15.75" customHeight="1" x14ac:dyDescent="0.25">
      <c r="A1973" s="2" t="s">
        <v>756</v>
      </c>
      <c r="B1973" s="2" t="s">
        <v>331</v>
      </c>
      <c r="C1973" s="2">
        <v>2040</v>
      </c>
      <c r="D1973" s="2" t="s">
        <v>241</v>
      </c>
      <c r="E1973" s="2" t="s">
        <v>627</v>
      </c>
      <c r="F1973" s="2" t="s">
        <v>763</v>
      </c>
      <c r="G1973" s="2">
        <v>-1</v>
      </c>
      <c r="H1973" s="2">
        <v>0.114137265831232</v>
      </c>
      <c r="I1973" s="2">
        <v>0.12783373773097986</v>
      </c>
      <c r="J1973" s="26" t="s">
        <v>688</v>
      </c>
    </row>
    <row r="1974" spans="1:10" ht="15.75" customHeight="1" x14ac:dyDescent="0.25">
      <c r="A1974" s="2" t="s">
        <v>756</v>
      </c>
      <c r="B1974" s="2" t="s">
        <v>331</v>
      </c>
      <c r="C1974" s="2">
        <v>2040</v>
      </c>
      <c r="D1974" s="2" t="s">
        <v>241</v>
      </c>
      <c r="E1974" s="2" t="s">
        <v>627</v>
      </c>
      <c r="F1974" s="2" t="s">
        <v>758</v>
      </c>
      <c r="G1974" s="2">
        <v>-1</v>
      </c>
      <c r="H1974" s="2">
        <v>0.25912419846281398</v>
      </c>
      <c r="I1974" s="2">
        <v>0.29021910227835168</v>
      </c>
      <c r="J1974" s="26" t="s">
        <v>688</v>
      </c>
    </row>
    <row r="1975" spans="1:10" ht="15.75" customHeight="1" x14ac:dyDescent="0.25">
      <c r="A1975" s="2" t="s">
        <v>756</v>
      </c>
      <c r="B1975" s="2" t="s">
        <v>331</v>
      </c>
      <c r="C1975" s="2">
        <v>2040</v>
      </c>
      <c r="D1975" s="2" t="s">
        <v>241</v>
      </c>
      <c r="E1975" s="2" t="s">
        <v>627</v>
      </c>
      <c r="F1975" s="2" t="s">
        <v>758</v>
      </c>
      <c r="G1975" s="2">
        <v>0</v>
      </c>
      <c r="H1975" s="2">
        <v>8.1299257464706898E-2</v>
      </c>
      <c r="I1975" s="2">
        <v>9.1055168360471728E-2</v>
      </c>
      <c r="J1975" s="26" t="s">
        <v>688</v>
      </c>
    </row>
    <row r="1976" spans="1:10" ht="15.75" customHeight="1" x14ac:dyDescent="0.25">
      <c r="A1976" s="2" t="s">
        <v>756</v>
      </c>
      <c r="B1976" s="2" t="s">
        <v>331</v>
      </c>
      <c r="C1976" s="2">
        <v>2040</v>
      </c>
      <c r="D1976" s="2" t="s">
        <v>241</v>
      </c>
      <c r="E1976" s="2" t="s">
        <v>627</v>
      </c>
      <c r="F1976" s="2" t="s">
        <v>763</v>
      </c>
      <c r="G1976" s="2">
        <v>0</v>
      </c>
      <c r="H1976" s="2">
        <v>5.4847255349159199E-2</v>
      </c>
      <c r="I1976" s="2">
        <v>6.1428925991058307E-2</v>
      </c>
      <c r="J1976" s="26" t="s">
        <v>688</v>
      </c>
    </row>
    <row r="1977" spans="1:10" ht="15.75" customHeight="1" x14ac:dyDescent="0.25">
      <c r="A1977" s="2" t="s">
        <v>756</v>
      </c>
      <c r="B1977" s="2" t="s">
        <v>331</v>
      </c>
      <c r="C1977" s="2">
        <v>2040</v>
      </c>
      <c r="D1977" s="2" t="s">
        <v>241</v>
      </c>
      <c r="E1977" s="2" t="s">
        <v>627</v>
      </c>
      <c r="F1977" s="2" t="s">
        <v>763</v>
      </c>
      <c r="G1977" s="2">
        <v>1</v>
      </c>
      <c r="H1977" s="2">
        <v>4.9538102000951802E-2</v>
      </c>
      <c r="I1977" s="2">
        <v>5.5482674241066024E-2</v>
      </c>
      <c r="J1977" s="26" t="s">
        <v>688</v>
      </c>
    </row>
    <row r="1978" spans="1:10" ht="15.75" customHeight="1" x14ac:dyDescent="0.25">
      <c r="A1978" s="2" t="s">
        <v>756</v>
      </c>
      <c r="B1978" s="2" t="s">
        <v>331</v>
      </c>
      <c r="C1978" s="2">
        <v>2040</v>
      </c>
      <c r="D1978" s="2" t="s">
        <v>241</v>
      </c>
      <c r="E1978" s="2" t="s">
        <v>627</v>
      </c>
      <c r="F1978" s="2" t="s">
        <v>759</v>
      </c>
      <c r="G1978" s="2">
        <v>1</v>
      </c>
      <c r="H1978" s="2">
        <v>5.6026600301265703E-2</v>
      </c>
      <c r="I1978" s="2">
        <v>6.2749792337417593E-2</v>
      </c>
      <c r="J1978" s="26" t="s">
        <v>689</v>
      </c>
    </row>
    <row r="1979" spans="1:10" ht="15.75" customHeight="1" x14ac:dyDescent="0.25">
      <c r="A1979" s="2" t="s">
        <v>756</v>
      </c>
      <c r="B1979" s="2" t="s">
        <v>331</v>
      </c>
      <c r="C1979" s="2">
        <v>2040</v>
      </c>
      <c r="D1979" s="2" t="s">
        <v>241</v>
      </c>
      <c r="E1979" s="2" t="s">
        <v>627</v>
      </c>
      <c r="F1979" s="2" t="s">
        <v>761</v>
      </c>
      <c r="G1979" s="2">
        <v>1</v>
      </c>
      <c r="H1979" s="2">
        <v>0.15484788152389201</v>
      </c>
      <c r="I1979" s="2">
        <v>0.17342962730675907</v>
      </c>
      <c r="J1979" s="26" t="s">
        <v>688</v>
      </c>
    </row>
    <row r="1980" spans="1:10" ht="15.75" customHeight="1" x14ac:dyDescent="0.25">
      <c r="A1980" s="2" t="s">
        <v>756</v>
      </c>
      <c r="B1980" s="2" t="s">
        <v>331</v>
      </c>
      <c r="C1980" s="2">
        <v>2040</v>
      </c>
      <c r="D1980" s="2" t="s">
        <v>241</v>
      </c>
      <c r="E1980" s="2" t="s">
        <v>627</v>
      </c>
      <c r="F1980" s="2" t="s">
        <v>758</v>
      </c>
      <c r="G1980" s="2">
        <v>1</v>
      </c>
      <c r="H1980" s="2">
        <v>4.3420717120171001E-3</v>
      </c>
      <c r="I1980" s="2">
        <v>4.8631203174591521E-3</v>
      </c>
      <c r="J1980" s="26" t="s">
        <v>688</v>
      </c>
    </row>
    <row r="1981" spans="1:10" ht="15.75" customHeight="1" x14ac:dyDescent="0.25">
      <c r="A1981" s="2" t="s">
        <v>756</v>
      </c>
      <c r="B1981" s="2" t="s">
        <v>331</v>
      </c>
      <c r="C1981" s="2">
        <v>2040</v>
      </c>
      <c r="D1981" s="2" t="s">
        <v>241</v>
      </c>
      <c r="E1981" s="2" t="s">
        <v>627</v>
      </c>
      <c r="F1981" s="2" t="s">
        <v>760</v>
      </c>
      <c r="G1981" s="2">
        <v>1</v>
      </c>
      <c r="H1981" s="2">
        <v>4.7411470673978302</v>
      </c>
      <c r="I1981" s="2">
        <v>5.3100847154855702</v>
      </c>
      <c r="J1981" s="26" t="s">
        <v>689</v>
      </c>
    </row>
    <row r="1982" spans="1:10" ht="15.75" customHeight="1" x14ac:dyDescent="0.25">
      <c r="A1982" s="2" t="s">
        <v>756</v>
      </c>
      <c r="B1982" s="2" t="s">
        <v>331</v>
      </c>
      <c r="C1982" s="2">
        <v>2040</v>
      </c>
      <c r="D1982" s="2" t="s">
        <v>241</v>
      </c>
      <c r="E1982" s="2" t="s">
        <v>627</v>
      </c>
      <c r="F1982" s="2" t="s">
        <v>759</v>
      </c>
      <c r="G1982" s="2">
        <v>2</v>
      </c>
      <c r="H1982" s="2">
        <v>0.12527740374207499</v>
      </c>
      <c r="I1982" s="2">
        <v>0.14031069219112402</v>
      </c>
      <c r="J1982" s="26" t="s">
        <v>689</v>
      </c>
    </row>
    <row r="1983" spans="1:10" ht="15.75" customHeight="1" x14ac:dyDescent="0.25">
      <c r="A1983" s="2" t="s">
        <v>756</v>
      </c>
      <c r="B1983" s="2" t="s">
        <v>331</v>
      </c>
      <c r="C1983" s="2">
        <v>2040</v>
      </c>
      <c r="D1983" s="2" t="s">
        <v>241</v>
      </c>
      <c r="E1983" s="2" t="s">
        <v>627</v>
      </c>
      <c r="F1983" s="2" t="s">
        <v>761</v>
      </c>
      <c r="G1983" s="2">
        <v>2</v>
      </c>
      <c r="H1983" s="2">
        <v>1.4553433284163499E-2</v>
      </c>
      <c r="I1983" s="2">
        <v>1.6299845278263121E-2</v>
      </c>
      <c r="J1983" s="26" t="s">
        <v>688</v>
      </c>
    </row>
    <row r="1984" spans="1:10" ht="15.75" customHeight="1" x14ac:dyDescent="0.25">
      <c r="A1984" s="2" t="s">
        <v>756</v>
      </c>
      <c r="B1984" s="2" t="s">
        <v>331</v>
      </c>
      <c r="C1984" s="2">
        <v>2040</v>
      </c>
      <c r="D1984" s="2" t="s">
        <v>241</v>
      </c>
      <c r="E1984" s="2" t="s">
        <v>627</v>
      </c>
      <c r="F1984" s="2" t="s">
        <v>757</v>
      </c>
      <c r="G1984" s="2">
        <v>2</v>
      </c>
      <c r="H1984" s="2">
        <v>0.27736314758658398</v>
      </c>
      <c r="I1984" s="2">
        <v>0.31064672529697407</v>
      </c>
      <c r="J1984" s="26" t="s">
        <v>688</v>
      </c>
    </row>
    <row r="1985" spans="1:10" ht="15.75" customHeight="1" x14ac:dyDescent="0.25">
      <c r="A1985" s="2" t="s">
        <v>756</v>
      </c>
      <c r="B1985" s="2" t="s">
        <v>331</v>
      </c>
      <c r="C1985" s="2">
        <v>2040</v>
      </c>
      <c r="D1985" s="2" t="s">
        <v>241</v>
      </c>
      <c r="E1985" s="2" t="s">
        <v>627</v>
      </c>
      <c r="F1985" s="2" t="s">
        <v>760</v>
      </c>
      <c r="G1985" s="2">
        <v>2</v>
      </c>
      <c r="H1985" s="2">
        <v>7.2293428666889596</v>
      </c>
      <c r="I1985" s="2">
        <v>8.0968640106916361</v>
      </c>
      <c r="J1985" s="26" t="s">
        <v>689</v>
      </c>
    </row>
    <row r="1986" spans="1:10" ht="15.75" customHeight="1" x14ac:dyDescent="0.25">
      <c r="A1986" s="2" t="s">
        <v>756</v>
      </c>
      <c r="B1986" s="2" t="s">
        <v>331</v>
      </c>
      <c r="C1986" s="2">
        <v>2040</v>
      </c>
      <c r="D1986" s="2" t="s">
        <v>241</v>
      </c>
      <c r="E1986" s="2" t="s">
        <v>627</v>
      </c>
      <c r="F1986" s="2" t="s">
        <v>759</v>
      </c>
      <c r="G1986" s="2">
        <v>3</v>
      </c>
      <c r="H1986" s="2">
        <v>0.104985044337809</v>
      </c>
      <c r="I1986" s="2">
        <v>0.1175832496583461</v>
      </c>
      <c r="J1986" s="26" t="s">
        <v>689</v>
      </c>
    </row>
    <row r="1987" spans="1:10" ht="15.75" customHeight="1" x14ac:dyDescent="0.25">
      <c r="A1987" s="2" t="s">
        <v>756</v>
      </c>
      <c r="B1987" s="2" t="s">
        <v>331</v>
      </c>
      <c r="C1987" s="2">
        <v>2040</v>
      </c>
      <c r="D1987" s="2" t="s">
        <v>241</v>
      </c>
      <c r="E1987" s="2" t="s">
        <v>627</v>
      </c>
      <c r="F1987" s="2" t="s">
        <v>760</v>
      </c>
      <c r="G1987" s="2">
        <v>3</v>
      </c>
      <c r="H1987" s="2">
        <v>2.3665236607193898</v>
      </c>
      <c r="I1987" s="2">
        <v>2.6505065000057169</v>
      </c>
      <c r="J1987" s="26" t="s">
        <v>689</v>
      </c>
    </row>
    <row r="1988" spans="1:10" ht="15.75" customHeight="1" x14ac:dyDescent="0.25">
      <c r="A1988" s="2" t="s">
        <v>756</v>
      </c>
      <c r="B1988" s="2" t="s">
        <v>331</v>
      </c>
      <c r="C1988" s="2">
        <v>2040</v>
      </c>
      <c r="D1988" s="2" t="s">
        <v>241</v>
      </c>
      <c r="E1988" s="2" t="s">
        <v>627</v>
      </c>
      <c r="F1988" s="2" t="s">
        <v>761</v>
      </c>
      <c r="G1988" s="2">
        <v>3</v>
      </c>
      <c r="H1988" s="2">
        <v>1.27787535311654E-2</v>
      </c>
      <c r="I1988" s="2">
        <v>1.4312203954905249E-2</v>
      </c>
      <c r="J1988" s="26" t="s">
        <v>688</v>
      </c>
    </row>
    <row r="1989" spans="1:10" ht="15.75" customHeight="1" x14ac:dyDescent="0.25">
      <c r="A1989" s="2" t="s">
        <v>756</v>
      </c>
      <c r="B1989" s="2" t="s">
        <v>331</v>
      </c>
      <c r="C1989" s="2">
        <v>2040</v>
      </c>
      <c r="D1989" s="2" t="s">
        <v>241</v>
      </c>
      <c r="E1989" s="2" t="s">
        <v>627</v>
      </c>
      <c r="F1989" s="2" t="s">
        <v>762</v>
      </c>
      <c r="G1989" s="2">
        <v>3</v>
      </c>
      <c r="H1989" s="2">
        <v>2.76541244238615E-2</v>
      </c>
      <c r="I1989" s="2">
        <v>3.0972619354724885E-2</v>
      </c>
      <c r="J1989" s="26" t="s">
        <v>689</v>
      </c>
    </row>
    <row r="1990" spans="1:10" ht="15.75" customHeight="1" x14ac:dyDescent="0.25">
      <c r="A1990" s="2" t="s">
        <v>756</v>
      </c>
      <c r="B1990" s="2" t="s">
        <v>331</v>
      </c>
      <c r="C1990" s="2">
        <v>2040</v>
      </c>
      <c r="D1990" s="2" t="s">
        <v>241</v>
      </c>
      <c r="E1990" s="2" t="s">
        <v>627</v>
      </c>
      <c r="F1990" s="2" t="s">
        <v>759</v>
      </c>
      <c r="G1990" s="2">
        <v>4</v>
      </c>
      <c r="H1990" s="2">
        <v>0.15822903485968701</v>
      </c>
      <c r="I1990" s="2">
        <v>0.17721651904284946</v>
      </c>
      <c r="J1990" s="26" t="s">
        <v>689</v>
      </c>
    </row>
    <row r="1991" spans="1:10" ht="15.75" customHeight="1" x14ac:dyDescent="0.25">
      <c r="A1991" s="2" t="s">
        <v>756</v>
      </c>
      <c r="B1991" s="2" t="s">
        <v>331</v>
      </c>
      <c r="C1991" s="2">
        <v>2040</v>
      </c>
      <c r="D1991" s="2" t="s">
        <v>241</v>
      </c>
      <c r="E1991" s="2" t="s">
        <v>627</v>
      </c>
      <c r="F1991" s="2" t="s">
        <v>757</v>
      </c>
      <c r="G1991" s="2">
        <v>4</v>
      </c>
      <c r="H1991" s="2">
        <v>0.17903969064354899</v>
      </c>
      <c r="I1991" s="2">
        <v>0.20052445352077489</v>
      </c>
      <c r="J1991" s="26" t="s">
        <v>688</v>
      </c>
    </row>
    <row r="1992" spans="1:10" ht="15.75" customHeight="1" x14ac:dyDescent="0.25">
      <c r="A1992" s="2" t="s">
        <v>756</v>
      </c>
      <c r="B1992" s="2" t="s">
        <v>331</v>
      </c>
      <c r="C1992" s="2">
        <v>2040</v>
      </c>
      <c r="D1992" s="2" t="s">
        <v>241</v>
      </c>
      <c r="E1992" s="2" t="s">
        <v>627</v>
      </c>
      <c r="F1992" s="2" t="s">
        <v>760</v>
      </c>
      <c r="G1992" s="2">
        <v>4</v>
      </c>
      <c r="H1992" s="2">
        <v>0.30658912658691401</v>
      </c>
      <c r="I1992" s="2">
        <v>0.34337982177734372</v>
      </c>
      <c r="J1992" s="26" t="s">
        <v>689</v>
      </c>
    </row>
    <row r="1993" spans="1:10" ht="15.75" customHeight="1" x14ac:dyDescent="0.25">
      <c r="A1993" s="2" t="s">
        <v>756</v>
      </c>
      <c r="B1993" s="2" t="s">
        <v>331</v>
      </c>
      <c r="C1993" s="2">
        <v>2040</v>
      </c>
      <c r="D1993" s="2" t="s">
        <v>241</v>
      </c>
      <c r="E1993" s="2" t="s">
        <v>627</v>
      </c>
      <c r="F1993" s="2" t="s">
        <v>761</v>
      </c>
      <c r="G1993" s="2">
        <v>4</v>
      </c>
      <c r="H1993" s="2">
        <v>3.6501530557870999E-3</v>
      </c>
      <c r="I1993" s="2">
        <v>4.0881714224815522E-3</v>
      </c>
      <c r="J1993" s="26" t="s">
        <v>688</v>
      </c>
    </row>
    <row r="1994" spans="1:10" ht="15.75" customHeight="1" x14ac:dyDescent="0.25">
      <c r="A1994" s="2" t="s">
        <v>756</v>
      </c>
      <c r="B1994" s="2" t="s">
        <v>331</v>
      </c>
      <c r="C1994" s="2">
        <v>2040</v>
      </c>
      <c r="D1994" s="2" t="s">
        <v>241</v>
      </c>
      <c r="E1994" s="2" t="s">
        <v>627</v>
      </c>
      <c r="F1994" s="2" t="s">
        <v>759</v>
      </c>
      <c r="G1994" s="2">
        <v>5</v>
      </c>
      <c r="H1994" s="2">
        <v>8.4613895276561393E-2</v>
      </c>
      <c r="I1994" s="2">
        <v>9.4767562709748773E-2</v>
      </c>
      <c r="J1994" s="26" t="s">
        <v>689</v>
      </c>
    </row>
    <row r="1995" spans="1:10" ht="15.75" customHeight="1" x14ac:dyDescent="0.25">
      <c r="A1995" s="2" t="s">
        <v>756</v>
      </c>
      <c r="B1995" s="2" t="s">
        <v>331</v>
      </c>
      <c r="C1995" s="2">
        <v>2040</v>
      </c>
      <c r="D1995" s="2" t="s">
        <v>241</v>
      </c>
      <c r="E1995" s="2" t="s">
        <v>627</v>
      </c>
      <c r="F1995" s="2" t="s">
        <v>757</v>
      </c>
      <c r="G1995" s="2">
        <v>5</v>
      </c>
      <c r="H1995" s="2">
        <v>8.2922112196683898E-2</v>
      </c>
      <c r="I1995" s="2">
        <v>9.2872765660285975E-2</v>
      </c>
      <c r="J1995" s="26" t="s">
        <v>688</v>
      </c>
    </row>
    <row r="1996" spans="1:10" ht="15.75" customHeight="1" x14ac:dyDescent="0.25">
      <c r="A1996" s="2" t="s">
        <v>756</v>
      </c>
      <c r="B1996" s="2" t="s">
        <v>331</v>
      </c>
      <c r="C1996" s="2">
        <v>2040</v>
      </c>
      <c r="D1996" s="2" t="s">
        <v>241</v>
      </c>
      <c r="E1996" s="2" t="s">
        <v>627</v>
      </c>
      <c r="F1996" s="2" t="s">
        <v>761</v>
      </c>
      <c r="G1996" s="2">
        <v>5</v>
      </c>
      <c r="H1996" s="2">
        <v>1.14752643276006E-2</v>
      </c>
      <c r="I1996" s="2">
        <v>1.2852296046912673E-2</v>
      </c>
      <c r="J1996" s="26" t="s">
        <v>688</v>
      </c>
    </row>
    <row r="1997" spans="1:10" ht="15.75" customHeight="1" x14ac:dyDescent="0.25">
      <c r="A1997" s="2" t="s">
        <v>756</v>
      </c>
      <c r="B1997" s="2" t="s">
        <v>331</v>
      </c>
      <c r="C1997" s="2">
        <v>2040</v>
      </c>
      <c r="D1997" s="2" t="s">
        <v>241</v>
      </c>
      <c r="E1997" s="2" t="s">
        <v>627</v>
      </c>
      <c r="F1997" s="2" t="s">
        <v>762</v>
      </c>
      <c r="G1997" s="2">
        <v>5</v>
      </c>
      <c r="H1997" s="2">
        <v>8.8717080652713803E-2</v>
      </c>
      <c r="I1997" s="2">
        <v>9.9363130331039468E-2</v>
      </c>
      <c r="J1997" s="26" t="s">
        <v>689</v>
      </c>
    </row>
    <row r="1998" spans="1:10" ht="15.75" customHeight="1" x14ac:dyDescent="0.25">
      <c r="A1998" s="2" t="s">
        <v>756</v>
      </c>
      <c r="B1998" s="2" t="s">
        <v>331</v>
      </c>
      <c r="C1998" s="2">
        <v>2040</v>
      </c>
      <c r="D1998" s="2" t="s">
        <v>241</v>
      </c>
      <c r="E1998" s="2" t="s">
        <v>627</v>
      </c>
      <c r="F1998" s="2" t="s">
        <v>757</v>
      </c>
      <c r="G1998" s="2">
        <v>6</v>
      </c>
      <c r="H1998" s="2">
        <v>7.44743756949902E-2</v>
      </c>
      <c r="I1998" s="2">
        <v>8.3411300778389028E-2</v>
      </c>
      <c r="J1998" s="26" t="s">
        <v>688</v>
      </c>
    </row>
    <row r="1999" spans="1:10" ht="15.75" customHeight="1" x14ac:dyDescent="0.25">
      <c r="A1999" s="2" t="s">
        <v>756</v>
      </c>
      <c r="B1999" s="2" t="s">
        <v>331</v>
      </c>
      <c r="C1999" s="2">
        <v>2040</v>
      </c>
      <c r="D1999" s="2" t="s">
        <v>241</v>
      </c>
      <c r="E1999" s="2" t="s">
        <v>627</v>
      </c>
      <c r="F1999" s="2" t="s">
        <v>761</v>
      </c>
      <c r="G1999" s="2">
        <v>6</v>
      </c>
      <c r="H1999" s="2">
        <v>1.5471888473257E-3</v>
      </c>
      <c r="I1999" s="2">
        <v>1.7328515090047842E-3</v>
      </c>
      <c r="J1999" s="26" t="s">
        <v>688</v>
      </c>
    </row>
    <row r="2000" spans="1:10" ht="15.75" customHeight="1" x14ac:dyDescent="0.25">
      <c r="A2000" s="2" t="s">
        <v>756</v>
      </c>
      <c r="B2000" s="2" t="s">
        <v>331</v>
      </c>
      <c r="C2000" s="2">
        <v>2040</v>
      </c>
      <c r="D2000" s="2" t="s">
        <v>241</v>
      </c>
      <c r="E2000" s="2" t="s">
        <v>627</v>
      </c>
      <c r="F2000" s="2" t="s">
        <v>760</v>
      </c>
      <c r="G2000" s="2">
        <v>6</v>
      </c>
      <c r="H2000" s="2">
        <v>0.52180814743041903</v>
      </c>
      <c r="I2000" s="2">
        <v>0.58442512512206934</v>
      </c>
      <c r="J2000" s="26" t="s">
        <v>689</v>
      </c>
    </row>
    <row r="2001" spans="1:10" ht="15.75" customHeight="1" x14ac:dyDescent="0.25">
      <c r="A2001" s="2" t="s">
        <v>756</v>
      </c>
      <c r="B2001" s="2" t="s">
        <v>331</v>
      </c>
      <c r="C2001" s="2">
        <v>2040</v>
      </c>
      <c r="D2001" s="2" t="s">
        <v>241</v>
      </c>
      <c r="E2001" s="2" t="s">
        <v>627</v>
      </c>
      <c r="F2001" s="2" t="s">
        <v>759</v>
      </c>
      <c r="G2001" s="2">
        <v>6</v>
      </c>
      <c r="H2001" s="2">
        <v>6.9496337091550203E-2</v>
      </c>
      <c r="I2001" s="2">
        <v>7.7835897542536239E-2</v>
      </c>
      <c r="J2001" s="26" t="s">
        <v>689</v>
      </c>
    </row>
    <row r="2002" spans="1:10" ht="15.75" customHeight="1" x14ac:dyDescent="0.25">
      <c r="A2002" s="2" t="s">
        <v>756</v>
      </c>
      <c r="B2002" s="2" t="s">
        <v>331</v>
      </c>
      <c r="C2002" s="2">
        <v>2040</v>
      </c>
      <c r="D2002" s="2" t="s">
        <v>241</v>
      </c>
      <c r="E2002" s="2" t="s">
        <v>627</v>
      </c>
      <c r="F2002" s="2" t="s">
        <v>759</v>
      </c>
      <c r="G2002" s="2">
        <v>7</v>
      </c>
      <c r="H2002" s="2">
        <v>2.42850964423269E-2</v>
      </c>
      <c r="I2002" s="2">
        <v>2.719930801540613E-2</v>
      </c>
      <c r="J2002" s="26" t="s">
        <v>689</v>
      </c>
    </row>
    <row r="2003" spans="1:10" ht="15.75" customHeight="1" x14ac:dyDescent="0.25">
      <c r="A2003" s="2" t="s">
        <v>756</v>
      </c>
      <c r="B2003" s="2" t="s">
        <v>331</v>
      </c>
      <c r="C2003" s="2">
        <v>2040</v>
      </c>
      <c r="D2003" s="2" t="s">
        <v>241</v>
      </c>
      <c r="E2003" s="2" t="s">
        <v>627</v>
      </c>
      <c r="F2003" s="2" t="s">
        <v>760</v>
      </c>
      <c r="G2003" s="2">
        <v>7</v>
      </c>
      <c r="H2003" s="2">
        <v>8.8564783334732097E-2</v>
      </c>
      <c r="I2003" s="2">
        <v>9.9192557334899956E-2</v>
      </c>
      <c r="J2003" s="26" t="s">
        <v>689</v>
      </c>
    </row>
    <row r="2004" spans="1:10" ht="15.75" customHeight="1" x14ac:dyDescent="0.25">
      <c r="A2004" s="2" t="s">
        <v>756</v>
      </c>
      <c r="B2004" s="2" t="s">
        <v>331</v>
      </c>
      <c r="C2004" s="2">
        <v>2040</v>
      </c>
      <c r="D2004" s="2" t="s">
        <v>241</v>
      </c>
      <c r="E2004" s="2" t="s">
        <v>627</v>
      </c>
      <c r="F2004" s="2" t="s">
        <v>757</v>
      </c>
      <c r="G2004" s="2">
        <v>7</v>
      </c>
      <c r="H2004" s="2">
        <v>6.9656517356634098E-2</v>
      </c>
      <c r="I2004" s="2">
        <v>7.8015299439430197E-2</v>
      </c>
      <c r="J2004" s="26" t="s">
        <v>688</v>
      </c>
    </row>
    <row r="2005" spans="1:10" ht="15.75" customHeight="1" x14ac:dyDescent="0.25">
      <c r="A2005" s="2" t="s">
        <v>756</v>
      </c>
      <c r="B2005" s="2" t="s">
        <v>331</v>
      </c>
      <c r="C2005" s="2">
        <v>2040</v>
      </c>
      <c r="D2005" s="2" t="s">
        <v>241</v>
      </c>
      <c r="E2005" s="2" t="s">
        <v>627</v>
      </c>
      <c r="F2005" s="2" t="s">
        <v>761</v>
      </c>
      <c r="G2005" s="2">
        <v>7</v>
      </c>
      <c r="H2005" s="2">
        <v>1.3850186951458001E-3</v>
      </c>
      <c r="I2005" s="2">
        <v>1.5512209385632962E-3</v>
      </c>
      <c r="J2005" s="26" t="s">
        <v>688</v>
      </c>
    </row>
    <row r="2006" spans="1:10" ht="15.75" customHeight="1" x14ac:dyDescent="0.25">
      <c r="A2006" s="2" t="s">
        <v>756</v>
      </c>
      <c r="B2006" s="2" t="s">
        <v>331</v>
      </c>
      <c r="C2006" s="2">
        <v>2040</v>
      </c>
      <c r="D2006" s="2" t="s">
        <v>241</v>
      </c>
      <c r="E2006" s="2" t="s">
        <v>627</v>
      </c>
      <c r="F2006" s="2" t="s">
        <v>760</v>
      </c>
      <c r="G2006" s="2">
        <v>8</v>
      </c>
      <c r="H2006" s="2">
        <v>0.45760330557823098</v>
      </c>
      <c r="I2006" s="2">
        <v>0.51251570224761878</v>
      </c>
      <c r="J2006" s="26" t="s">
        <v>689</v>
      </c>
    </row>
    <row r="2007" spans="1:10" ht="15.75" customHeight="1" x14ac:dyDescent="0.25">
      <c r="A2007" s="2" t="s">
        <v>756</v>
      </c>
      <c r="B2007" s="2" t="s">
        <v>331</v>
      </c>
      <c r="C2007" s="2">
        <v>2040</v>
      </c>
      <c r="D2007" s="2" t="s">
        <v>241</v>
      </c>
      <c r="E2007" s="2" t="s">
        <v>627</v>
      </c>
      <c r="F2007" s="2" t="s">
        <v>759</v>
      </c>
      <c r="G2007" s="2">
        <v>8</v>
      </c>
      <c r="H2007" s="2">
        <v>9.9466491956264006E-3</v>
      </c>
      <c r="I2007" s="2">
        <v>1.114024709910157E-2</v>
      </c>
      <c r="J2007" s="26" t="s">
        <v>689</v>
      </c>
    </row>
    <row r="2008" spans="1:10" ht="15.75" customHeight="1" x14ac:dyDescent="0.25">
      <c r="A2008" s="2" t="s">
        <v>756</v>
      </c>
      <c r="B2008" s="2" t="s">
        <v>331</v>
      </c>
      <c r="C2008" s="2">
        <v>2040</v>
      </c>
      <c r="D2008" s="2" t="s">
        <v>241</v>
      </c>
      <c r="E2008" s="2" t="s">
        <v>627</v>
      </c>
      <c r="F2008" s="2" t="s">
        <v>757</v>
      </c>
      <c r="G2008" s="2">
        <v>8</v>
      </c>
      <c r="H2008" s="2">
        <v>6.5702755004167598E-2</v>
      </c>
      <c r="I2008" s="2">
        <v>7.3587085604667715E-2</v>
      </c>
      <c r="J2008" s="26" t="s">
        <v>688</v>
      </c>
    </row>
    <row r="2009" spans="1:10" ht="15.75" customHeight="1" x14ac:dyDescent="0.25">
      <c r="A2009" s="2" t="s">
        <v>756</v>
      </c>
      <c r="B2009" s="2" t="s">
        <v>331</v>
      </c>
      <c r="C2009" s="2">
        <v>2040</v>
      </c>
      <c r="D2009" s="2" t="s">
        <v>241</v>
      </c>
      <c r="E2009" s="2" t="s">
        <v>627</v>
      </c>
      <c r="F2009" s="2" t="s">
        <v>761</v>
      </c>
      <c r="G2009" s="2">
        <v>8</v>
      </c>
      <c r="H2009" s="2">
        <v>1.3147838180885001E-3</v>
      </c>
      <c r="I2009" s="2">
        <v>1.4725578762591202E-3</v>
      </c>
      <c r="J2009" s="26" t="s">
        <v>688</v>
      </c>
    </row>
    <row r="2010" spans="1:10" ht="15.75" customHeight="1" x14ac:dyDescent="0.25">
      <c r="A2010" s="2" t="s">
        <v>756</v>
      </c>
      <c r="B2010" s="2" t="s">
        <v>331</v>
      </c>
      <c r="C2010" s="2">
        <v>2040</v>
      </c>
      <c r="D2010" s="2" t="s">
        <v>241</v>
      </c>
      <c r="E2010" s="2" t="s">
        <v>627</v>
      </c>
      <c r="F2010" s="2" t="s">
        <v>757</v>
      </c>
      <c r="G2010" s="2">
        <v>9</v>
      </c>
      <c r="H2010" s="2">
        <v>3.0244806781411199E-2</v>
      </c>
      <c r="I2010" s="2">
        <v>3.3874183595180546E-2</v>
      </c>
      <c r="J2010" s="26" t="s">
        <v>688</v>
      </c>
    </row>
    <row r="2011" spans="1:10" ht="15.75" customHeight="1" x14ac:dyDescent="0.25">
      <c r="A2011" s="2" t="s">
        <v>756</v>
      </c>
      <c r="B2011" s="2" t="s">
        <v>331</v>
      </c>
      <c r="C2011" s="2">
        <v>2040</v>
      </c>
      <c r="D2011" s="2" t="s">
        <v>241</v>
      </c>
      <c r="E2011" s="2" t="s">
        <v>627</v>
      </c>
      <c r="F2011" s="2" t="s">
        <v>759</v>
      </c>
      <c r="G2011" s="2">
        <v>9</v>
      </c>
      <c r="H2011" s="2">
        <v>2.40309906657785E-2</v>
      </c>
      <c r="I2011" s="2">
        <v>2.6914709545671923E-2</v>
      </c>
      <c r="J2011" s="26" t="s">
        <v>689</v>
      </c>
    </row>
    <row r="2012" spans="1:10" ht="15.75" customHeight="1" x14ac:dyDescent="0.25">
      <c r="A2012" s="2" t="s">
        <v>756</v>
      </c>
      <c r="B2012" s="2" t="s">
        <v>331</v>
      </c>
      <c r="C2012" s="2">
        <v>2040</v>
      </c>
      <c r="D2012" s="2" t="s">
        <v>241</v>
      </c>
      <c r="E2012" s="2" t="s">
        <v>627</v>
      </c>
      <c r="F2012" s="2" t="s">
        <v>761</v>
      </c>
      <c r="G2012" s="2">
        <v>9</v>
      </c>
      <c r="H2012" s="2">
        <v>1.2237229384482E-3</v>
      </c>
      <c r="I2012" s="2">
        <v>1.3705696910619842E-3</v>
      </c>
      <c r="J2012" s="26" t="s">
        <v>688</v>
      </c>
    </row>
    <row r="2013" spans="1:10" ht="15.75" customHeight="1" x14ac:dyDescent="0.25">
      <c r="A2013" s="2" t="s">
        <v>756</v>
      </c>
      <c r="B2013" s="2" t="s">
        <v>331</v>
      </c>
      <c r="C2013" s="2">
        <v>2040</v>
      </c>
      <c r="D2013" s="2" t="s">
        <v>241</v>
      </c>
      <c r="E2013" s="2" t="s">
        <v>627</v>
      </c>
      <c r="F2013" s="2" t="s">
        <v>760</v>
      </c>
      <c r="G2013" s="2">
        <v>9</v>
      </c>
      <c r="H2013" s="2">
        <v>0.16350567713379799</v>
      </c>
      <c r="I2013" s="2">
        <v>0.18312635838985378</v>
      </c>
      <c r="J2013" s="26" t="s">
        <v>689</v>
      </c>
    </row>
    <row r="2014" spans="1:10" ht="15.75" customHeight="1" x14ac:dyDescent="0.25">
      <c r="A2014" s="2" t="s">
        <v>756</v>
      </c>
      <c r="B2014" s="2" t="s">
        <v>331</v>
      </c>
      <c r="C2014" s="2">
        <v>2040</v>
      </c>
      <c r="D2014" s="2" t="s">
        <v>241</v>
      </c>
      <c r="E2014" s="2" t="s">
        <v>627</v>
      </c>
      <c r="F2014" s="2" t="s">
        <v>759</v>
      </c>
      <c r="G2014" s="2">
        <v>10</v>
      </c>
      <c r="H2014" s="2">
        <v>5.9024902293458997E-3</v>
      </c>
      <c r="I2014" s="2">
        <v>6.6107890568674081E-3</v>
      </c>
      <c r="J2014" s="26" t="s">
        <v>689</v>
      </c>
    </row>
    <row r="2015" spans="1:10" ht="15.75" customHeight="1" x14ac:dyDescent="0.25">
      <c r="A2015" s="2" t="s">
        <v>756</v>
      </c>
      <c r="B2015" s="2" t="s">
        <v>331</v>
      </c>
      <c r="C2015" s="2">
        <v>2040</v>
      </c>
      <c r="D2015" s="2" t="s">
        <v>241</v>
      </c>
      <c r="E2015" s="2" t="s">
        <v>627</v>
      </c>
      <c r="F2015" s="2" t="s">
        <v>761</v>
      </c>
      <c r="G2015" s="2">
        <v>10</v>
      </c>
      <c r="H2015" s="2">
        <v>1.1725394288078E-3</v>
      </c>
      <c r="I2015" s="2">
        <v>1.3132441602647362E-3</v>
      </c>
      <c r="J2015" s="26" t="s">
        <v>688</v>
      </c>
    </row>
    <row r="2016" spans="1:10" ht="15.75" customHeight="1" x14ac:dyDescent="0.25">
      <c r="A2016" s="2" t="s">
        <v>756</v>
      </c>
      <c r="B2016" s="2" t="s">
        <v>331</v>
      </c>
      <c r="C2016" s="2">
        <v>2040</v>
      </c>
      <c r="D2016" s="2" t="s">
        <v>241</v>
      </c>
      <c r="E2016" s="2" t="s">
        <v>627</v>
      </c>
      <c r="F2016" s="2" t="s">
        <v>760</v>
      </c>
      <c r="G2016" s="2">
        <v>10</v>
      </c>
      <c r="H2016" s="2">
        <v>0.54337948560714699</v>
      </c>
      <c r="I2016" s="2">
        <v>0.60858502388000468</v>
      </c>
      <c r="J2016" s="26" t="s">
        <v>689</v>
      </c>
    </row>
    <row r="2017" spans="1:10" ht="15.75" customHeight="1" x14ac:dyDescent="0.25">
      <c r="A2017" s="2" t="s">
        <v>756</v>
      </c>
      <c r="B2017" s="2" t="s">
        <v>331</v>
      </c>
      <c r="C2017" s="2">
        <v>2040</v>
      </c>
      <c r="D2017" s="2" t="s">
        <v>241</v>
      </c>
      <c r="E2017" s="2" t="s">
        <v>627</v>
      </c>
      <c r="F2017" s="2" t="s">
        <v>757</v>
      </c>
      <c r="G2017" s="2">
        <v>10</v>
      </c>
      <c r="H2017" s="2">
        <v>0.17630995064973801</v>
      </c>
      <c r="I2017" s="2">
        <v>0.19746714472770657</v>
      </c>
      <c r="J2017" s="26" t="s">
        <v>688</v>
      </c>
    </row>
    <row r="2018" spans="1:10" ht="15.75" customHeight="1" x14ac:dyDescent="0.25">
      <c r="A2018" s="2" t="s">
        <v>756</v>
      </c>
      <c r="B2018" s="2" t="s">
        <v>331</v>
      </c>
      <c r="C2018" s="2">
        <v>2040</v>
      </c>
      <c r="D2018" s="2" t="s">
        <v>241</v>
      </c>
      <c r="E2018" s="2" t="s">
        <v>627</v>
      </c>
      <c r="F2018" s="2" t="s">
        <v>757</v>
      </c>
      <c r="G2018" s="2">
        <v>11</v>
      </c>
      <c r="H2018" s="2">
        <v>2.7849398553371402E-2</v>
      </c>
      <c r="I2018" s="2">
        <v>3.1191326379775973E-2</v>
      </c>
      <c r="J2018" s="26" t="s">
        <v>688</v>
      </c>
    </row>
    <row r="2019" spans="1:10" ht="15.75" customHeight="1" x14ac:dyDescent="0.25">
      <c r="A2019" s="2" t="s">
        <v>756</v>
      </c>
      <c r="B2019" s="2" t="s">
        <v>331</v>
      </c>
      <c r="C2019" s="2">
        <v>2040</v>
      </c>
      <c r="D2019" s="2" t="s">
        <v>241</v>
      </c>
      <c r="E2019" s="2" t="s">
        <v>627</v>
      </c>
      <c r="F2019" s="2" t="s">
        <v>759</v>
      </c>
      <c r="G2019" s="2">
        <v>11</v>
      </c>
      <c r="H2019" s="2">
        <v>3.6501530557870999E-3</v>
      </c>
      <c r="I2019" s="2">
        <v>4.0881714224815522E-3</v>
      </c>
      <c r="J2019" s="26" t="s">
        <v>689</v>
      </c>
    </row>
    <row r="2020" spans="1:10" ht="15.75" customHeight="1" x14ac:dyDescent="0.25">
      <c r="A2020" s="2" t="s">
        <v>756</v>
      </c>
      <c r="B2020" s="2" t="s">
        <v>331</v>
      </c>
      <c r="C2020" s="2">
        <v>2040</v>
      </c>
      <c r="D2020" s="2" t="s">
        <v>241</v>
      </c>
      <c r="E2020" s="2" t="s">
        <v>627</v>
      </c>
      <c r="F2020" s="2" t="s">
        <v>761</v>
      </c>
      <c r="G2020" s="2">
        <v>11</v>
      </c>
      <c r="H2020" s="2">
        <v>4.6081559266895004E-3</v>
      </c>
      <c r="I2020" s="2">
        <v>5.1611346378922411E-3</v>
      </c>
      <c r="J2020" s="26" t="s">
        <v>688</v>
      </c>
    </row>
    <row r="2021" spans="1:10" ht="15.75" customHeight="1" x14ac:dyDescent="0.25">
      <c r="A2021" s="2" t="s">
        <v>756</v>
      </c>
      <c r="B2021" s="2" t="s">
        <v>331</v>
      </c>
      <c r="C2021" s="2">
        <v>2040</v>
      </c>
      <c r="D2021" s="2" t="s">
        <v>241</v>
      </c>
      <c r="E2021" s="2" t="s">
        <v>627</v>
      </c>
      <c r="F2021" s="2" t="s">
        <v>760</v>
      </c>
      <c r="G2021" s="2">
        <v>11</v>
      </c>
      <c r="H2021" s="2">
        <v>0.57862865924835205</v>
      </c>
      <c r="I2021" s="2">
        <v>0.64806409835815437</v>
      </c>
      <c r="J2021" s="26" t="s">
        <v>689</v>
      </c>
    </row>
    <row r="2022" spans="1:10" ht="15.75" customHeight="1" x14ac:dyDescent="0.25">
      <c r="A2022" s="2" t="s">
        <v>756</v>
      </c>
      <c r="B2022" s="2" t="s">
        <v>331</v>
      </c>
      <c r="C2022" s="2">
        <v>2040</v>
      </c>
      <c r="D2022" s="2" t="s">
        <v>241</v>
      </c>
      <c r="E2022" s="2" t="s">
        <v>627</v>
      </c>
      <c r="F2022" s="2" t="s">
        <v>760</v>
      </c>
      <c r="G2022" s="2">
        <v>12</v>
      </c>
      <c r="H2022" s="2">
        <v>2.9511120696552098</v>
      </c>
      <c r="I2022" s="2">
        <v>3.3052455180138351</v>
      </c>
      <c r="J2022" s="26" t="s">
        <v>689</v>
      </c>
    </row>
    <row r="2023" spans="1:10" ht="15.75" customHeight="1" x14ac:dyDescent="0.25">
      <c r="A2023" s="2" t="s">
        <v>756</v>
      </c>
      <c r="B2023" s="2" t="s">
        <v>331</v>
      </c>
      <c r="C2023" s="2">
        <v>2040</v>
      </c>
      <c r="D2023" s="2" t="s">
        <v>241</v>
      </c>
      <c r="E2023" s="2" t="s">
        <v>627</v>
      </c>
      <c r="F2023" s="2" t="s">
        <v>759</v>
      </c>
      <c r="G2023" s="2">
        <v>12</v>
      </c>
      <c r="H2023" s="2">
        <v>1.14752643276006E-2</v>
      </c>
      <c r="I2023" s="2">
        <v>1.2852296046912673E-2</v>
      </c>
      <c r="J2023" s="26" t="s">
        <v>689</v>
      </c>
    </row>
    <row r="2024" spans="1:10" ht="15.75" customHeight="1" x14ac:dyDescent="0.25">
      <c r="A2024" s="2" t="s">
        <v>756</v>
      </c>
      <c r="B2024" s="2" t="s">
        <v>331</v>
      </c>
      <c r="C2024" s="2">
        <v>2040</v>
      </c>
      <c r="D2024" s="2" t="s">
        <v>241</v>
      </c>
      <c r="E2024" s="2" t="s">
        <v>627</v>
      </c>
      <c r="F2024" s="2" t="s">
        <v>761</v>
      </c>
      <c r="G2024" s="2">
        <v>13</v>
      </c>
      <c r="H2024" s="2">
        <v>1.0717734694481E-3</v>
      </c>
      <c r="I2024" s="2">
        <v>1.200386285781872E-3</v>
      </c>
      <c r="J2024" s="26" t="s">
        <v>688</v>
      </c>
    </row>
    <row r="2025" spans="1:10" ht="15.75" customHeight="1" x14ac:dyDescent="0.25">
      <c r="A2025" s="2" t="s">
        <v>756</v>
      </c>
      <c r="B2025" s="2" t="s">
        <v>331</v>
      </c>
      <c r="C2025" s="2">
        <v>2040</v>
      </c>
      <c r="D2025" s="2" t="s">
        <v>241</v>
      </c>
      <c r="E2025" s="2" t="s">
        <v>627</v>
      </c>
      <c r="F2025" s="2" t="s">
        <v>759</v>
      </c>
      <c r="G2025" s="2">
        <v>13</v>
      </c>
      <c r="H2025" s="2">
        <v>1.5471888473257E-3</v>
      </c>
      <c r="I2025" s="2">
        <v>1.7328515090047842E-3</v>
      </c>
      <c r="J2025" s="26" t="s">
        <v>689</v>
      </c>
    </row>
    <row r="2026" spans="1:10" ht="15.75" customHeight="1" x14ac:dyDescent="0.25">
      <c r="A2026" s="2" t="s">
        <v>756</v>
      </c>
      <c r="B2026" s="2" t="s">
        <v>331</v>
      </c>
      <c r="C2026" s="2">
        <v>2040</v>
      </c>
      <c r="D2026" s="2" t="s">
        <v>241</v>
      </c>
      <c r="E2026" s="2" t="s">
        <v>627</v>
      </c>
      <c r="F2026" s="2" t="s">
        <v>757</v>
      </c>
      <c r="G2026" s="2">
        <v>13</v>
      </c>
      <c r="H2026" s="2">
        <v>2.4930335581302601E-2</v>
      </c>
      <c r="I2026" s="2">
        <v>2.7921975851058916E-2</v>
      </c>
      <c r="J2026" s="26" t="s">
        <v>688</v>
      </c>
    </row>
    <row r="2027" spans="1:10" ht="15.75" customHeight="1" x14ac:dyDescent="0.25">
      <c r="A2027" s="2" t="s">
        <v>756</v>
      </c>
      <c r="B2027" s="2" t="s">
        <v>331</v>
      </c>
      <c r="C2027" s="2">
        <v>2040</v>
      </c>
      <c r="D2027" s="2" t="s">
        <v>241</v>
      </c>
      <c r="E2027" s="2" t="s">
        <v>627</v>
      </c>
      <c r="F2027" s="2" t="s">
        <v>760</v>
      </c>
      <c r="G2027" s="2">
        <v>14</v>
      </c>
      <c r="H2027" s="2">
        <v>5.5248785763979E-2</v>
      </c>
      <c r="I2027" s="2">
        <v>6.1878640055656485E-2</v>
      </c>
      <c r="J2027" s="26" t="s">
        <v>689</v>
      </c>
    </row>
    <row r="2028" spans="1:10" ht="15.75" customHeight="1" x14ac:dyDescent="0.25">
      <c r="A2028" s="2" t="s">
        <v>756</v>
      </c>
      <c r="B2028" s="2" t="s">
        <v>331</v>
      </c>
      <c r="C2028" s="2">
        <v>2040</v>
      </c>
      <c r="D2028" s="2" t="s">
        <v>241</v>
      </c>
      <c r="E2028" s="2" t="s">
        <v>627</v>
      </c>
      <c r="F2028" s="2" t="s">
        <v>761</v>
      </c>
      <c r="G2028" s="2">
        <v>14</v>
      </c>
      <c r="H2028" s="2">
        <v>1.0352816898375999E-3</v>
      </c>
      <c r="I2028" s="2">
        <v>1.159515492618112E-3</v>
      </c>
      <c r="J2028" s="26" t="s">
        <v>688</v>
      </c>
    </row>
    <row r="2029" spans="1:10" ht="15.75" customHeight="1" x14ac:dyDescent="0.25">
      <c r="A2029" s="2" t="s">
        <v>756</v>
      </c>
      <c r="B2029" s="2" t="s">
        <v>331</v>
      </c>
      <c r="C2029" s="2">
        <v>2040</v>
      </c>
      <c r="D2029" s="2" t="s">
        <v>241</v>
      </c>
      <c r="E2029" s="2" t="s">
        <v>627</v>
      </c>
      <c r="F2029" s="2" t="s">
        <v>759</v>
      </c>
      <c r="G2029" s="2">
        <v>14</v>
      </c>
      <c r="H2029" s="2">
        <v>1.3850186951458001E-3</v>
      </c>
      <c r="I2029" s="2">
        <v>1.5512209385632962E-3</v>
      </c>
      <c r="J2029" s="26" t="s">
        <v>689</v>
      </c>
    </row>
    <row r="2030" spans="1:10" ht="15.75" customHeight="1" x14ac:dyDescent="0.25">
      <c r="A2030" s="2" t="s">
        <v>756</v>
      </c>
      <c r="B2030" s="2" t="s">
        <v>331</v>
      </c>
      <c r="C2030" s="2">
        <v>2040</v>
      </c>
      <c r="D2030" s="2" t="s">
        <v>241</v>
      </c>
      <c r="E2030" s="2" t="s">
        <v>627</v>
      </c>
      <c r="F2030" s="2" t="s">
        <v>757</v>
      </c>
      <c r="G2030" s="2">
        <v>14</v>
      </c>
      <c r="H2030" s="2">
        <v>2.3666108027100601E-2</v>
      </c>
      <c r="I2030" s="2">
        <v>2.6506040990352676E-2</v>
      </c>
      <c r="J2030" s="26" t="s">
        <v>688</v>
      </c>
    </row>
    <row r="2031" spans="1:10" ht="15.75" customHeight="1" x14ac:dyDescent="0.25">
      <c r="A2031" s="2" t="s">
        <v>756</v>
      </c>
      <c r="B2031" s="2" t="s">
        <v>331</v>
      </c>
      <c r="C2031" s="2">
        <v>2040</v>
      </c>
      <c r="D2031" s="2" t="s">
        <v>241</v>
      </c>
      <c r="E2031" s="2" t="s">
        <v>627</v>
      </c>
      <c r="F2031" s="2" t="s">
        <v>761</v>
      </c>
      <c r="G2031" s="2">
        <v>15</v>
      </c>
      <c r="H2031" s="2">
        <v>1.9663964631036002E-3</v>
      </c>
      <c r="I2031" s="2">
        <v>2.2023640386760325E-3</v>
      </c>
      <c r="J2031" s="26" t="s">
        <v>688</v>
      </c>
    </row>
    <row r="2032" spans="1:10" ht="15.75" customHeight="1" x14ac:dyDescent="0.25">
      <c r="A2032" s="2" t="s">
        <v>756</v>
      </c>
      <c r="B2032" s="2" t="s">
        <v>331</v>
      </c>
      <c r="C2032" s="2">
        <v>2040</v>
      </c>
      <c r="D2032" s="2" t="s">
        <v>241</v>
      </c>
      <c r="E2032" s="2" t="s">
        <v>627</v>
      </c>
      <c r="F2032" s="2" t="s">
        <v>759</v>
      </c>
      <c r="G2032" s="2">
        <v>15</v>
      </c>
      <c r="H2032" s="2">
        <v>1.3147838180885001E-3</v>
      </c>
      <c r="I2032" s="2">
        <v>1.4725578762591202E-3</v>
      </c>
      <c r="J2032" s="26" t="s">
        <v>689</v>
      </c>
    </row>
    <row r="2033" spans="1:10" ht="15.75" customHeight="1" x14ac:dyDescent="0.25">
      <c r="A2033" s="2" t="s">
        <v>756</v>
      </c>
      <c r="B2033" s="2" t="s">
        <v>331</v>
      </c>
      <c r="C2033" s="2">
        <v>2040</v>
      </c>
      <c r="D2033" s="2" t="s">
        <v>241</v>
      </c>
      <c r="E2033" s="2" t="s">
        <v>627</v>
      </c>
      <c r="F2033" s="2" t="s">
        <v>761</v>
      </c>
      <c r="G2033" s="2">
        <v>16</v>
      </c>
      <c r="H2033" s="2">
        <v>9.772429475560999E-4</v>
      </c>
      <c r="I2033" s="2">
        <v>1.0945121012628321E-3</v>
      </c>
      <c r="J2033" s="26" t="s">
        <v>688</v>
      </c>
    </row>
    <row r="2034" spans="1:10" ht="15.75" customHeight="1" x14ac:dyDescent="0.25">
      <c r="A2034" s="2" t="s">
        <v>756</v>
      </c>
      <c r="B2034" s="2" t="s">
        <v>331</v>
      </c>
      <c r="C2034" s="2">
        <v>2040</v>
      </c>
      <c r="D2034" s="2" t="s">
        <v>241</v>
      </c>
      <c r="E2034" s="2" t="s">
        <v>627</v>
      </c>
      <c r="F2034" s="2" t="s">
        <v>759</v>
      </c>
      <c r="G2034" s="2">
        <v>16</v>
      </c>
      <c r="H2034" s="2">
        <v>8.3333239890634996E-3</v>
      </c>
      <c r="I2034" s="2">
        <v>9.3333228677511208E-3</v>
      </c>
      <c r="J2034" s="26" t="s">
        <v>689</v>
      </c>
    </row>
    <row r="2035" spans="1:10" ht="15.75" customHeight="1" x14ac:dyDescent="0.25">
      <c r="A2035" s="2" t="s">
        <v>756</v>
      </c>
      <c r="B2035" s="2" t="s">
        <v>331</v>
      </c>
      <c r="C2035" s="2">
        <v>2040</v>
      </c>
      <c r="D2035" s="2" t="s">
        <v>241</v>
      </c>
      <c r="E2035" s="2" t="s">
        <v>627</v>
      </c>
      <c r="F2035" s="2" t="s">
        <v>757</v>
      </c>
      <c r="G2035" s="2">
        <v>16</v>
      </c>
      <c r="H2035" s="2">
        <v>2.2027011960744899E-2</v>
      </c>
      <c r="I2035" s="2">
        <v>2.4670253396034288E-2</v>
      </c>
      <c r="J2035" s="26" t="s">
        <v>688</v>
      </c>
    </row>
    <row r="2036" spans="1:10" ht="15.75" customHeight="1" x14ac:dyDescent="0.25">
      <c r="A2036" s="2" t="s">
        <v>756</v>
      </c>
      <c r="B2036" s="2" t="s">
        <v>331</v>
      </c>
      <c r="C2036" s="2">
        <v>2040</v>
      </c>
      <c r="D2036" s="2" t="s">
        <v>241</v>
      </c>
      <c r="E2036" s="2" t="s">
        <v>627</v>
      </c>
      <c r="F2036" s="2" t="s">
        <v>760</v>
      </c>
      <c r="G2036" s="2">
        <v>17</v>
      </c>
      <c r="H2036" s="2">
        <v>1.7511490732431401E-2</v>
      </c>
      <c r="I2036" s="2">
        <v>1.9612869620323173E-2</v>
      </c>
      <c r="J2036" s="26" t="s">
        <v>689</v>
      </c>
    </row>
    <row r="2037" spans="1:10" ht="15.75" customHeight="1" x14ac:dyDescent="0.25">
      <c r="A2037" s="2" t="s">
        <v>756</v>
      </c>
      <c r="B2037" s="2" t="s">
        <v>331</v>
      </c>
      <c r="C2037" s="2">
        <v>2040</v>
      </c>
      <c r="D2037" s="2" t="s">
        <v>241</v>
      </c>
      <c r="E2037" s="2" t="s">
        <v>627</v>
      </c>
      <c r="F2037" s="2" t="s">
        <v>757</v>
      </c>
      <c r="G2037" s="2">
        <v>17</v>
      </c>
      <c r="H2037" s="2">
        <v>8.3725297823548303E-2</v>
      </c>
      <c r="I2037" s="2">
        <v>9.3772333562374105E-2</v>
      </c>
      <c r="J2037" s="26" t="s">
        <v>688</v>
      </c>
    </row>
    <row r="2038" spans="1:10" ht="15.75" customHeight="1" x14ac:dyDescent="0.25">
      <c r="A2038" s="2" t="s">
        <v>756</v>
      </c>
      <c r="B2038" s="2" t="s">
        <v>331</v>
      </c>
      <c r="C2038" s="2">
        <v>2040</v>
      </c>
      <c r="D2038" s="2" t="s">
        <v>241</v>
      </c>
      <c r="E2038" s="2" t="s">
        <v>627</v>
      </c>
      <c r="F2038" s="2" t="s">
        <v>761</v>
      </c>
      <c r="G2038" s="2">
        <v>17</v>
      </c>
      <c r="H2038" s="2">
        <v>9.3038578052069998E-4</v>
      </c>
      <c r="I2038" s="2">
        <v>1.0420320741831841E-3</v>
      </c>
      <c r="J2038" s="26" t="s">
        <v>688</v>
      </c>
    </row>
    <row r="2039" spans="1:10" ht="15.75" customHeight="1" x14ac:dyDescent="0.25">
      <c r="A2039" s="2" t="s">
        <v>756</v>
      </c>
      <c r="B2039" s="2" t="s">
        <v>331</v>
      </c>
      <c r="C2039" s="2">
        <v>2040</v>
      </c>
      <c r="D2039" s="2" t="s">
        <v>241</v>
      </c>
      <c r="E2039" s="2" t="s">
        <v>627</v>
      </c>
      <c r="F2039" s="2" t="s">
        <v>759</v>
      </c>
      <c r="G2039" s="2">
        <v>17</v>
      </c>
      <c r="H2039" s="2">
        <v>3.4425760386512E-3</v>
      </c>
      <c r="I2039" s="2">
        <v>3.8556851632893445E-3</v>
      </c>
      <c r="J2039" s="26" t="s">
        <v>689</v>
      </c>
    </row>
    <row r="2040" spans="1:10" ht="15.75" customHeight="1" x14ac:dyDescent="0.25">
      <c r="A2040" s="2" t="s">
        <v>756</v>
      </c>
      <c r="B2040" s="2" t="s">
        <v>331</v>
      </c>
      <c r="C2040" s="2">
        <v>2040</v>
      </c>
      <c r="D2040" s="2" t="s">
        <v>241</v>
      </c>
      <c r="E2040" s="2" t="s">
        <v>627</v>
      </c>
      <c r="F2040" s="2" t="s">
        <v>757</v>
      </c>
      <c r="G2040" s="2">
        <v>18</v>
      </c>
      <c r="H2040" s="2">
        <v>2.0327219739556299E-2</v>
      </c>
      <c r="I2040" s="2">
        <v>2.2766486108303056E-2</v>
      </c>
      <c r="J2040" s="26" t="s">
        <v>688</v>
      </c>
    </row>
    <row r="2041" spans="1:10" ht="15.75" customHeight="1" x14ac:dyDescent="0.25">
      <c r="A2041" s="2" t="s">
        <v>756</v>
      </c>
      <c r="B2041" s="2" t="s">
        <v>331</v>
      </c>
      <c r="C2041" s="2">
        <v>2040</v>
      </c>
      <c r="D2041" s="2" t="s">
        <v>241</v>
      </c>
      <c r="E2041" s="2" t="s">
        <v>627</v>
      </c>
      <c r="F2041" s="2" t="s">
        <v>759</v>
      </c>
      <c r="G2041" s="2">
        <v>18</v>
      </c>
      <c r="H2041" s="2">
        <v>2.1070551592857001E-3</v>
      </c>
      <c r="I2041" s="2">
        <v>2.3599017783999844E-3</v>
      </c>
      <c r="J2041" s="26" t="s">
        <v>689</v>
      </c>
    </row>
    <row r="2042" spans="1:10" ht="15.75" customHeight="1" x14ac:dyDescent="0.25">
      <c r="A2042" s="2" t="s">
        <v>756</v>
      </c>
      <c r="B2042" s="2" t="s">
        <v>331</v>
      </c>
      <c r="C2042" s="2">
        <v>2040</v>
      </c>
      <c r="D2042" s="2" t="s">
        <v>241</v>
      </c>
      <c r="E2042" s="2" t="s">
        <v>627</v>
      </c>
      <c r="F2042" s="2" t="s">
        <v>761</v>
      </c>
      <c r="G2042" s="2">
        <v>18</v>
      </c>
      <c r="H2042" s="2">
        <v>9.0548209846020005E-4</v>
      </c>
      <c r="I2042" s="2">
        <v>1.0141399502754242E-3</v>
      </c>
      <c r="J2042" s="26" t="s">
        <v>688</v>
      </c>
    </row>
    <row r="2043" spans="1:10" ht="15.75" customHeight="1" x14ac:dyDescent="0.25">
      <c r="A2043" s="2" t="s">
        <v>756</v>
      </c>
      <c r="B2043" s="2" t="s">
        <v>331</v>
      </c>
      <c r="C2043" s="2">
        <v>2040</v>
      </c>
      <c r="D2043" s="2" t="s">
        <v>241</v>
      </c>
      <c r="E2043" s="2" t="s">
        <v>627</v>
      </c>
      <c r="F2043" s="2" t="s">
        <v>759</v>
      </c>
      <c r="G2043" s="2">
        <v>19</v>
      </c>
      <c r="H2043" s="2">
        <v>1.9663964631036002E-3</v>
      </c>
      <c r="I2043" s="2">
        <v>2.2023640386760325E-3</v>
      </c>
      <c r="J2043" s="26" t="s">
        <v>689</v>
      </c>
    </row>
    <row r="2044" spans="1:10" ht="15.75" customHeight="1" x14ac:dyDescent="0.25">
      <c r="A2044" s="2" t="s">
        <v>756</v>
      </c>
      <c r="B2044" s="2" t="s">
        <v>331</v>
      </c>
      <c r="C2044" s="2">
        <v>2040</v>
      </c>
      <c r="D2044" s="2" t="s">
        <v>241</v>
      </c>
      <c r="E2044" s="2" t="s">
        <v>627</v>
      </c>
      <c r="F2044" s="2" t="s">
        <v>760</v>
      </c>
      <c r="G2044" s="2">
        <v>19</v>
      </c>
      <c r="H2044" s="2">
        <v>5.7521104812622098E-2</v>
      </c>
      <c r="I2044" s="2">
        <v>6.4423637390136762E-2</v>
      </c>
      <c r="J2044" s="26" t="s">
        <v>689</v>
      </c>
    </row>
    <row r="2045" spans="1:10" ht="15.75" customHeight="1" x14ac:dyDescent="0.25">
      <c r="A2045" s="2" t="s">
        <v>756</v>
      </c>
      <c r="B2045" s="2" t="s">
        <v>331</v>
      </c>
      <c r="C2045" s="2">
        <v>2040</v>
      </c>
      <c r="D2045" s="2" t="s">
        <v>241</v>
      </c>
      <c r="E2045" s="2" t="s">
        <v>627</v>
      </c>
      <c r="F2045" s="2" t="s">
        <v>761</v>
      </c>
      <c r="G2045" s="2">
        <v>19</v>
      </c>
      <c r="H2045" s="2">
        <v>1.7701820470393001E-3</v>
      </c>
      <c r="I2045" s="2">
        <v>1.9826038926840164E-3</v>
      </c>
      <c r="J2045" s="26" t="s">
        <v>688</v>
      </c>
    </row>
    <row r="2046" spans="1:10" ht="15.75" customHeight="1" x14ac:dyDescent="0.25">
      <c r="A2046" s="2" t="s">
        <v>756</v>
      </c>
      <c r="B2046" s="2" t="s">
        <v>331</v>
      </c>
      <c r="C2046" s="2">
        <v>2040</v>
      </c>
      <c r="D2046" s="2" t="s">
        <v>241</v>
      </c>
      <c r="E2046" s="2" t="s">
        <v>627</v>
      </c>
      <c r="F2046" s="2" t="s">
        <v>757</v>
      </c>
      <c r="G2046" s="2">
        <v>19</v>
      </c>
      <c r="H2046" s="2">
        <v>1.92919243127108E-2</v>
      </c>
      <c r="I2046" s="2">
        <v>2.1606955230236098E-2</v>
      </c>
      <c r="J2046" s="26" t="s">
        <v>688</v>
      </c>
    </row>
    <row r="2047" spans="1:10" ht="15.75" customHeight="1" x14ac:dyDescent="0.25">
      <c r="A2047" s="2" t="s">
        <v>756</v>
      </c>
      <c r="B2047" s="2" t="s">
        <v>331</v>
      </c>
      <c r="C2047" s="2">
        <v>2040</v>
      </c>
      <c r="D2047" s="2" t="s">
        <v>241</v>
      </c>
      <c r="E2047" s="2" t="s">
        <v>627</v>
      </c>
      <c r="F2047" s="2" t="s">
        <v>759</v>
      </c>
      <c r="G2047" s="2">
        <v>20</v>
      </c>
      <c r="H2047" s="2">
        <v>1.9076287280768E-3</v>
      </c>
      <c r="I2047" s="2">
        <v>2.136544175446016E-3</v>
      </c>
      <c r="J2047" s="26" t="s">
        <v>689</v>
      </c>
    </row>
    <row r="2048" spans="1:10" ht="15.75" customHeight="1" x14ac:dyDescent="0.25">
      <c r="A2048" s="2" t="s">
        <v>756</v>
      </c>
      <c r="B2048" s="2" t="s">
        <v>331</v>
      </c>
      <c r="C2048" s="2">
        <v>2040</v>
      </c>
      <c r="D2048" s="2" t="s">
        <v>241</v>
      </c>
      <c r="E2048" s="2" t="s">
        <v>627</v>
      </c>
      <c r="F2048" s="2" t="s">
        <v>761</v>
      </c>
      <c r="G2048" s="2">
        <v>20</v>
      </c>
      <c r="H2048" s="2">
        <v>1.738315098919E-3</v>
      </c>
      <c r="I2048" s="2">
        <v>1.9469129107892802E-3</v>
      </c>
      <c r="J2048" s="26" t="s">
        <v>688</v>
      </c>
    </row>
    <row r="2049" spans="1:10" ht="15.75" customHeight="1" x14ac:dyDescent="0.25">
      <c r="A2049" s="2" t="s">
        <v>756</v>
      </c>
      <c r="B2049" s="2" t="s">
        <v>331</v>
      </c>
      <c r="C2049" s="2">
        <v>2040</v>
      </c>
      <c r="D2049" s="2" t="s">
        <v>241</v>
      </c>
      <c r="E2049" s="2" t="s">
        <v>627</v>
      </c>
      <c r="F2049" s="2" t="s">
        <v>757</v>
      </c>
      <c r="G2049" s="2">
        <v>20</v>
      </c>
      <c r="H2049" s="2">
        <v>1.86350699514151E-2</v>
      </c>
      <c r="I2049" s="2">
        <v>2.0871278345584915E-2</v>
      </c>
      <c r="J2049" s="26" t="s">
        <v>688</v>
      </c>
    </row>
    <row r="2050" spans="1:10" ht="15.75" customHeight="1" x14ac:dyDescent="0.25">
      <c r="A2050" s="2" t="s">
        <v>756</v>
      </c>
      <c r="B2050" s="2" t="s">
        <v>331</v>
      </c>
      <c r="C2050" s="2">
        <v>2040</v>
      </c>
      <c r="D2050" s="2" t="s">
        <v>241</v>
      </c>
      <c r="E2050" s="2" t="s">
        <v>627</v>
      </c>
      <c r="F2050" s="2" t="s">
        <v>757</v>
      </c>
      <c r="G2050" s="2">
        <v>21</v>
      </c>
      <c r="H2050" s="2">
        <v>3.5395137965679203E-2</v>
      </c>
      <c r="I2050" s="2">
        <v>3.9642554521560715E-2</v>
      </c>
      <c r="J2050" s="26" t="s">
        <v>688</v>
      </c>
    </row>
    <row r="2051" spans="1:10" ht="15.75" customHeight="1" x14ac:dyDescent="0.25">
      <c r="A2051" s="2" t="s">
        <v>756</v>
      </c>
      <c r="B2051" s="2" t="s">
        <v>331</v>
      </c>
      <c r="C2051" s="2">
        <v>2040</v>
      </c>
      <c r="D2051" s="2" t="s">
        <v>241</v>
      </c>
      <c r="E2051" s="2" t="s">
        <v>627</v>
      </c>
      <c r="F2051" s="2" t="s">
        <v>759</v>
      </c>
      <c r="G2051" s="2">
        <v>21</v>
      </c>
      <c r="H2051" s="2">
        <v>1.7921057296917001E-3</v>
      </c>
      <c r="I2051" s="2">
        <v>2.0071584172547041E-3</v>
      </c>
      <c r="J2051" s="26" t="s">
        <v>689</v>
      </c>
    </row>
    <row r="2052" spans="1:10" ht="15.75" customHeight="1" x14ac:dyDescent="0.25">
      <c r="A2052" s="2" t="s">
        <v>756</v>
      </c>
      <c r="B2052" s="2" t="s">
        <v>331</v>
      </c>
      <c r="C2052" s="2">
        <v>2040</v>
      </c>
      <c r="D2052" s="2" t="s">
        <v>241</v>
      </c>
      <c r="E2052" s="2" t="s">
        <v>627</v>
      </c>
      <c r="F2052" s="2" t="s">
        <v>759</v>
      </c>
      <c r="G2052" s="2">
        <v>22</v>
      </c>
      <c r="H2052" s="2">
        <v>2.6218735147268001E-3</v>
      </c>
      <c r="I2052" s="2">
        <v>2.9364983364940163E-3</v>
      </c>
      <c r="J2052" s="26" t="s">
        <v>689</v>
      </c>
    </row>
    <row r="2053" spans="1:10" ht="15.75" customHeight="1" x14ac:dyDescent="0.25">
      <c r="A2053" s="2" t="s">
        <v>756</v>
      </c>
      <c r="B2053" s="2" t="s">
        <v>331</v>
      </c>
      <c r="C2053" s="2">
        <v>2040</v>
      </c>
      <c r="D2053" s="2" t="s">
        <v>241</v>
      </c>
      <c r="E2053" s="2" t="s">
        <v>627</v>
      </c>
      <c r="F2053" s="2" t="s">
        <v>757</v>
      </c>
      <c r="G2053" s="2">
        <v>22</v>
      </c>
      <c r="H2053" s="2">
        <v>1.75903718918562E-2</v>
      </c>
      <c r="I2053" s="2">
        <v>1.9701216518878947E-2</v>
      </c>
      <c r="J2053" s="26" t="s">
        <v>688</v>
      </c>
    </row>
    <row r="2054" spans="1:10" ht="15.75" customHeight="1" x14ac:dyDescent="0.25">
      <c r="A2054" s="2" t="s">
        <v>756</v>
      </c>
      <c r="B2054" s="2" t="s">
        <v>331</v>
      </c>
      <c r="C2054" s="2">
        <v>2040</v>
      </c>
      <c r="D2054" s="2" t="s">
        <v>241</v>
      </c>
      <c r="E2054" s="2" t="s">
        <v>627</v>
      </c>
      <c r="F2054" s="2" t="s">
        <v>757</v>
      </c>
      <c r="G2054" s="2">
        <v>23</v>
      </c>
      <c r="H2054" s="2">
        <v>1.6746943816542601E-2</v>
      </c>
      <c r="I2054" s="2">
        <v>1.8756577074527714E-2</v>
      </c>
      <c r="J2054" s="26" t="s">
        <v>688</v>
      </c>
    </row>
    <row r="2055" spans="1:10" ht="15.75" customHeight="1" x14ac:dyDescent="0.25">
      <c r="A2055" s="2" t="s">
        <v>756</v>
      </c>
      <c r="B2055" s="2" t="s">
        <v>331</v>
      </c>
      <c r="C2055" s="2">
        <v>2040</v>
      </c>
      <c r="D2055" s="2" t="s">
        <v>241</v>
      </c>
      <c r="E2055" s="2" t="s">
        <v>627</v>
      </c>
      <c r="F2055" s="2" t="s">
        <v>759</v>
      </c>
      <c r="G2055" s="2">
        <v>23</v>
      </c>
      <c r="H2055" s="2">
        <v>8.1013579620049998E-4</v>
      </c>
      <c r="I2055" s="2">
        <v>9.0735209174456002E-4</v>
      </c>
      <c r="J2055" s="26" t="s">
        <v>689</v>
      </c>
    </row>
    <row r="2056" spans="1:10" ht="15.75" customHeight="1" x14ac:dyDescent="0.25">
      <c r="A2056" s="2" t="s">
        <v>756</v>
      </c>
      <c r="B2056" s="2" t="s">
        <v>331</v>
      </c>
      <c r="C2056" s="2">
        <v>2040</v>
      </c>
      <c r="D2056" s="2" t="s">
        <v>241</v>
      </c>
      <c r="E2056" s="2" t="s">
        <v>627</v>
      </c>
      <c r="F2056" s="2" t="s">
        <v>761</v>
      </c>
      <c r="G2056" s="2">
        <v>23</v>
      </c>
      <c r="H2056" s="2">
        <v>8.1013579620049998E-4</v>
      </c>
      <c r="I2056" s="2">
        <v>9.0735209174456002E-4</v>
      </c>
      <c r="J2056" s="26" t="s">
        <v>688</v>
      </c>
    </row>
    <row r="2057" spans="1:10" ht="15.75" customHeight="1" x14ac:dyDescent="0.25">
      <c r="A2057" s="2" t="s">
        <v>756</v>
      </c>
      <c r="B2057" s="2" t="s">
        <v>331</v>
      </c>
      <c r="C2057" s="2">
        <v>2040</v>
      </c>
      <c r="D2057" s="2" t="s">
        <v>241</v>
      </c>
      <c r="E2057" s="2" t="s">
        <v>627</v>
      </c>
      <c r="F2057" s="2" t="s">
        <v>759</v>
      </c>
      <c r="G2057" s="2">
        <v>24</v>
      </c>
      <c r="H2057" s="2">
        <v>2.3387784603982999E-3</v>
      </c>
      <c r="I2057" s="2">
        <v>2.6194318756460962E-3</v>
      </c>
      <c r="J2057" s="26" t="s">
        <v>689</v>
      </c>
    </row>
    <row r="2058" spans="1:10" ht="15.75" customHeight="1" x14ac:dyDescent="0.25">
      <c r="A2058" s="2" t="s">
        <v>756</v>
      </c>
      <c r="B2058" s="2" t="s">
        <v>331</v>
      </c>
      <c r="C2058" s="2">
        <v>2040</v>
      </c>
      <c r="D2058" s="2" t="s">
        <v>241</v>
      </c>
      <c r="E2058" s="2" t="s">
        <v>627</v>
      </c>
      <c r="F2058" s="2" t="s">
        <v>757</v>
      </c>
      <c r="G2058" s="2">
        <v>24</v>
      </c>
      <c r="H2058" s="2">
        <v>3.2257903367281002E-2</v>
      </c>
      <c r="I2058" s="2">
        <v>3.6128851771354727E-2</v>
      </c>
      <c r="J2058" s="26" t="s">
        <v>688</v>
      </c>
    </row>
    <row r="2059" spans="1:10" ht="15.75" customHeight="1" x14ac:dyDescent="0.25">
      <c r="A2059" s="2" t="s">
        <v>756</v>
      </c>
      <c r="B2059" s="2" t="s">
        <v>331</v>
      </c>
      <c r="C2059" s="2">
        <v>2040</v>
      </c>
      <c r="D2059" s="2" t="s">
        <v>241</v>
      </c>
      <c r="E2059" s="2" t="s">
        <v>627</v>
      </c>
      <c r="F2059" s="2" t="s">
        <v>761</v>
      </c>
      <c r="G2059" s="2">
        <v>25</v>
      </c>
      <c r="H2059" s="2">
        <v>1.5639284974894999E-3</v>
      </c>
      <c r="I2059" s="2">
        <v>1.75159991718824E-3</v>
      </c>
      <c r="J2059" s="26" t="s">
        <v>688</v>
      </c>
    </row>
    <row r="2060" spans="1:10" ht="15.75" customHeight="1" x14ac:dyDescent="0.25">
      <c r="A2060" s="2" t="s">
        <v>756</v>
      </c>
      <c r="B2060" s="2" t="s">
        <v>331</v>
      </c>
      <c r="C2060" s="2">
        <v>2040</v>
      </c>
      <c r="D2060" s="2" t="s">
        <v>241</v>
      </c>
      <c r="E2060" s="2" t="s">
        <v>627</v>
      </c>
      <c r="F2060" s="2" t="s">
        <v>757</v>
      </c>
      <c r="G2060" s="2">
        <v>25</v>
      </c>
      <c r="H2060" s="2">
        <v>4.7193724662065499E-2</v>
      </c>
      <c r="I2060" s="2">
        <v>5.2856971621513364E-2</v>
      </c>
      <c r="J2060" s="26" t="s">
        <v>688</v>
      </c>
    </row>
    <row r="2061" spans="1:10" ht="15.75" customHeight="1" x14ac:dyDescent="0.25">
      <c r="A2061" s="2" t="s">
        <v>756</v>
      </c>
      <c r="B2061" s="2" t="s">
        <v>331</v>
      </c>
      <c r="C2061" s="2">
        <v>2040</v>
      </c>
      <c r="D2061" s="2" t="s">
        <v>241</v>
      </c>
      <c r="E2061" s="2" t="s">
        <v>627</v>
      </c>
      <c r="F2061" s="2" t="s">
        <v>759</v>
      </c>
      <c r="G2061" s="2">
        <v>25</v>
      </c>
      <c r="H2061" s="2">
        <v>7.6681748032570005E-4</v>
      </c>
      <c r="I2061" s="2">
        <v>8.5883557796478417E-4</v>
      </c>
      <c r="J2061" s="26" t="s">
        <v>689</v>
      </c>
    </row>
    <row r="2062" spans="1:10" ht="15.75" customHeight="1" x14ac:dyDescent="0.25">
      <c r="A2062" s="2" t="s">
        <v>756</v>
      </c>
      <c r="B2062" s="2" t="s">
        <v>331</v>
      </c>
      <c r="C2062" s="2">
        <v>2040</v>
      </c>
      <c r="D2062" s="2" t="s">
        <v>241</v>
      </c>
      <c r="E2062" s="2" t="s">
        <v>627</v>
      </c>
      <c r="F2062" s="2" t="s">
        <v>759</v>
      </c>
      <c r="G2062" s="2">
        <v>26</v>
      </c>
      <c r="H2062" s="2">
        <v>7.3458970291540005E-4</v>
      </c>
      <c r="I2062" s="2">
        <v>8.2274046726524817E-4</v>
      </c>
      <c r="J2062" s="26" t="s">
        <v>689</v>
      </c>
    </row>
    <row r="2063" spans="1:10" ht="15.75" customHeight="1" x14ac:dyDescent="0.25">
      <c r="A2063" s="2" t="s">
        <v>756</v>
      </c>
      <c r="B2063" s="2" t="s">
        <v>331</v>
      </c>
      <c r="C2063" s="2">
        <v>2040</v>
      </c>
      <c r="D2063" s="2" t="s">
        <v>241</v>
      </c>
      <c r="E2063" s="2" t="s">
        <v>627</v>
      </c>
      <c r="F2063" s="2" t="s">
        <v>761</v>
      </c>
      <c r="G2063" s="2">
        <v>26</v>
      </c>
      <c r="H2063" s="2">
        <v>1.5416674432344999E-3</v>
      </c>
      <c r="I2063" s="2">
        <v>1.7266675364226401E-3</v>
      </c>
      <c r="J2063" s="26" t="s">
        <v>688</v>
      </c>
    </row>
    <row r="2064" spans="1:10" ht="15.75" customHeight="1" x14ac:dyDescent="0.25">
      <c r="A2064" s="2" t="s">
        <v>756</v>
      </c>
      <c r="B2064" s="2" t="s">
        <v>331</v>
      </c>
      <c r="C2064" s="2">
        <v>2040</v>
      </c>
      <c r="D2064" s="2" t="s">
        <v>241</v>
      </c>
      <c r="E2064" s="2" t="s">
        <v>627</v>
      </c>
      <c r="F2064" s="2" t="s">
        <v>759</v>
      </c>
      <c r="G2064" s="2">
        <v>27</v>
      </c>
      <c r="H2064" s="2">
        <v>1.4051942853256999E-3</v>
      </c>
      <c r="I2064" s="2">
        <v>1.573817599564784E-3</v>
      </c>
      <c r="J2064" s="26" t="s">
        <v>689</v>
      </c>
    </row>
    <row r="2065" spans="1:10" ht="15.75" customHeight="1" x14ac:dyDescent="0.25">
      <c r="A2065" s="2" t="s">
        <v>756</v>
      </c>
      <c r="B2065" s="2" t="s">
        <v>331</v>
      </c>
      <c r="C2065" s="2">
        <v>2040</v>
      </c>
      <c r="D2065" s="2" t="s">
        <v>241</v>
      </c>
      <c r="E2065" s="2" t="s">
        <v>627</v>
      </c>
      <c r="F2065" s="2" t="s">
        <v>757</v>
      </c>
      <c r="G2065" s="2">
        <v>27</v>
      </c>
      <c r="H2065" s="2">
        <v>1.4582444913685299E-2</v>
      </c>
      <c r="I2065" s="2">
        <v>1.6332338303327535E-2</v>
      </c>
      <c r="J2065" s="26" t="s">
        <v>688</v>
      </c>
    </row>
    <row r="2066" spans="1:10" ht="15.75" customHeight="1" x14ac:dyDescent="0.25">
      <c r="A2066" s="2" t="s">
        <v>756</v>
      </c>
      <c r="B2066" s="2" t="s">
        <v>331</v>
      </c>
      <c r="C2066" s="2">
        <v>2040</v>
      </c>
      <c r="D2066" s="2" t="s">
        <v>241</v>
      </c>
      <c r="E2066" s="2" t="s">
        <v>627</v>
      </c>
      <c r="F2066" s="2" t="s">
        <v>759</v>
      </c>
      <c r="G2066" s="2">
        <v>28</v>
      </c>
      <c r="H2066" s="2">
        <v>6.7771080648529997E-4</v>
      </c>
      <c r="I2066" s="2">
        <v>7.59036103263536E-4</v>
      </c>
      <c r="J2066" s="26" t="s">
        <v>689</v>
      </c>
    </row>
    <row r="2067" spans="1:10" ht="15.75" customHeight="1" x14ac:dyDescent="0.25">
      <c r="A2067" s="2" t="s">
        <v>756</v>
      </c>
      <c r="B2067" s="2" t="s">
        <v>331</v>
      </c>
      <c r="C2067" s="2">
        <v>2040</v>
      </c>
      <c r="D2067" s="2" t="s">
        <v>241</v>
      </c>
      <c r="E2067" s="2" t="s">
        <v>627</v>
      </c>
      <c r="F2067" s="2" t="s">
        <v>757</v>
      </c>
      <c r="G2067" s="2">
        <v>29</v>
      </c>
      <c r="H2067" s="2">
        <v>5.5900726467371001E-2</v>
      </c>
      <c r="I2067" s="2">
        <v>6.2608813643455524E-2</v>
      </c>
      <c r="J2067" s="26" t="s">
        <v>688</v>
      </c>
    </row>
    <row r="2068" spans="1:10" ht="15.75" customHeight="1" x14ac:dyDescent="0.25">
      <c r="A2068" s="2" t="s">
        <v>756</v>
      </c>
      <c r="B2068" s="2" t="s">
        <v>331</v>
      </c>
      <c r="C2068" s="2">
        <v>2040</v>
      </c>
      <c r="D2068" s="2" t="s">
        <v>241</v>
      </c>
      <c r="E2068" s="2" t="s">
        <v>627</v>
      </c>
      <c r="F2068" s="2" t="s">
        <v>759</v>
      </c>
      <c r="G2068" s="2">
        <v>29</v>
      </c>
      <c r="H2068" s="2">
        <v>6.5639475360510001E-4</v>
      </c>
      <c r="I2068" s="2">
        <v>7.351621240377121E-4</v>
      </c>
      <c r="J2068" s="26" t="s">
        <v>689</v>
      </c>
    </row>
    <row r="2069" spans="1:10" ht="15.75" customHeight="1" x14ac:dyDescent="0.25">
      <c r="A2069" s="2" t="s">
        <v>756</v>
      </c>
      <c r="B2069" s="2" t="s">
        <v>331</v>
      </c>
      <c r="C2069" s="2">
        <v>2040</v>
      </c>
      <c r="D2069" s="2" t="s">
        <v>241</v>
      </c>
      <c r="E2069" s="2" t="s">
        <v>627</v>
      </c>
      <c r="F2069" s="2" t="s">
        <v>761</v>
      </c>
      <c r="G2069" s="2">
        <v>29</v>
      </c>
      <c r="H2069" s="2">
        <v>7.3458970291540005E-4</v>
      </c>
      <c r="I2069" s="2">
        <v>8.2274046726524817E-4</v>
      </c>
      <c r="J2069" s="26" t="s">
        <v>688</v>
      </c>
    </row>
    <row r="2070" spans="1:10" ht="15.75" customHeight="1" x14ac:dyDescent="0.25">
      <c r="A2070" s="2" t="s">
        <v>756</v>
      </c>
      <c r="B2070" s="2" t="s">
        <v>331</v>
      </c>
      <c r="C2070" s="2">
        <v>2040</v>
      </c>
      <c r="D2070" s="2" t="s">
        <v>241</v>
      </c>
      <c r="E2070" s="2" t="s">
        <v>627</v>
      </c>
      <c r="F2070" s="2" t="s">
        <v>759</v>
      </c>
      <c r="G2070" s="2">
        <v>30</v>
      </c>
      <c r="H2070" s="2">
        <v>1.8725833506323E-3</v>
      </c>
      <c r="I2070" s="2">
        <v>2.0972933527081761E-3</v>
      </c>
      <c r="J2070" s="26" t="s">
        <v>689</v>
      </c>
    </row>
    <row r="2071" spans="1:10" ht="15.75" customHeight="1" x14ac:dyDescent="0.25">
      <c r="A2071" s="2" t="s">
        <v>756</v>
      </c>
      <c r="B2071" s="2" t="s">
        <v>331</v>
      </c>
      <c r="C2071" s="2">
        <v>2040</v>
      </c>
      <c r="D2071" s="2" t="s">
        <v>241</v>
      </c>
      <c r="E2071" s="2" t="s">
        <v>627</v>
      </c>
      <c r="F2071" s="2" t="s">
        <v>757</v>
      </c>
      <c r="G2071" s="2">
        <v>31</v>
      </c>
      <c r="H2071" s="2">
        <v>1.32226152345538E-2</v>
      </c>
      <c r="I2071" s="2">
        <v>1.4809329062700258E-2</v>
      </c>
      <c r="J2071" s="26" t="s">
        <v>688</v>
      </c>
    </row>
    <row r="2072" spans="1:10" ht="15.75" customHeight="1" x14ac:dyDescent="0.25">
      <c r="A2072" s="2" t="s">
        <v>756</v>
      </c>
      <c r="B2072" s="2" t="s">
        <v>331</v>
      </c>
      <c r="C2072" s="2">
        <v>2040</v>
      </c>
      <c r="D2072" s="2" t="s">
        <v>241</v>
      </c>
      <c r="E2072" s="2" t="s">
        <v>627</v>
      </c>
      <c r="F2072" s="2" t="s">
        <v>759</v>
      </c>
      <c r="G2072" s="2">
        <v>31</v>
      </c>
      <c r="H2072" s="2">
        <v>6.0544069856409996E-4</v>
      </c>
      <c r="I2072" s="2">
        <v>6.7809358239179207E-4</v>
      </c>
      <c r="J2072" s="26" t="s">
        <v>689</v>
      </c>
    </row>
    <row r="2073" spans="1:10" ht="15.75" customHeight="1" x14ac:dyDescent="0.25">
      <c r="A2073" s="2" t="s">
        <v>756</v>
      </c>
      <c r="B2073" s="2" t="s">
        <v>331</v>
      </c>
      <c r="C2073" s="2">
        <v>2040</v>
      </c>
      <c r="D2073" s="2" t="s">
        <v>241</v>
      </c>
      <c r="E2073" s="2" t="s">
        <v>627</v>
      </c>
      <c r="F2073" s="2" t="s">
        <v>761</v>
      </c>
      <c r="G2073" s="2">
        <v>31</v>
      </c>
      <c r="H2073" s="2">
        <v>7.1255135117100001E-4</v>
      </c>
      <c r="I2073" s="2">
        <v>7.9805751331152005E-4</v>
      </c>
      <c r="J2073" s="26" t="s">
        <v>688</v>
      </c>
    </row>
    <row r="2074" spans="1:10" ht="15.75" customHeight="1" x14ac:dyDescent="0.25">
      <c r="A2074" s="2" t="s">
        <v>756</v>
      </c>
      <c r="B2074" s="2" t="s">
        <v>331</v>
      </c>
      <c r="C2074" s="2">
        <v>2040</v>
      </c>
      <c r="D2074" s="2" t="s">
        <v>241</v>
      </c>
      <c r="E2074" s="2" t="s">
        <v>627</v>
      </c>
      <c r="F2074" s="2" t="s">
        <v>759</v>
      </c>
      <c r="G2074" s="2">
        <v>32</v>
      </c>
      <c r="H2074" s="2">
        <v>5.9189921012149996E-4</v>
      </c>
      <c r="I2074" s="2">
        <v>6.6292711533607999E-4</v>
      </c>
      <c r="J2074" s="26" t="s">
        <v>689</v>
      </c>
    </row>
    <row r="2075" spans="1:10" ht="15.75" customHeight="1" x14ac:dyDescent="0.25">
      <c r="A2075" s="2" t="s">
        <v>756</v>
      </c>
      <c r="B2075" s="2" t="s">
        <v>331</v>
      </c>
      <c r="C2075" s="2">
        <v>2040</v>
      </c>
      <c r="D2075" s="2" t="s">
        <v>241</v>
      </c>
      <c r="E2075" s="2" t="s">
        <v>627</v>
      </c>
      <c r="F2075" s="2" t="s">
        <v>757</v>
      </c>
      <c r="G2075" s="2">
        <v>32</v>
      </c>
      <c r="H2075" s="2">
        <v>1.2825924903154399E-2</v>
      </c>
      <c r="I2075" s="2">
        <v>1.4365035891532929E-2</v>
      </c>
      <c r="J2075" s="26" t="s">
        <v>688</v>
      </c>
    </row>
    <row r="2076" spans="1:10" ht="15.75" customHeight="1" x14ac:dyDescent="0.25">
      <c r="A2076" s="2" t="s">
        <v>756</v>
      </c>
      <c r="B2076" s="2" t="s">
        <v>331</v>
      </c>
      <c r="C2076" s="2">
        <v>2040</v>
      </c>
      <c r="D2076" s="2" t="s">
        <v>241</v>
      </c>
      <c r="E2076" s="2" t="s">
        <v>627</v>
      </c>
      <c r="F2076" s="2" t="s">
        <v>761</v>
      </c>
      <c r="G2076" s="2">
        <v>33</v>
      </c>
      <c r="H2076" s="2">
        <v>6.9264293415470003E-4</v>
      </c>
      <c r="I2076" s="2">
        <v>7.7576008625326409E-4</v>
      </c>
      <c r="J2076" s="26" t="s">
        <v>688</v>
      </c>
    </row>
    <row r="2077" spans="1:10" ht="15.75" customHeight="1" x14ac:dyDescent="0.25">
      <c r="A2077" s="2" t="s">
        <v>756</v>
      </c>
      <c r="B2077" s="2" t="s">
        <v>331</v>
      </c>
      <c r="C2077" s="2">
        <v>2040</v>
      </c>
      <c r="D2077" s="2" t="s">
        <v>241</v>
      </c>
      <c r="E2077" s="2" t="s">
        <v>627</v>
      </c>
      <c r="F2077" s="2" t="s">
        <v>757</v>
      </c>
      <c r="G2077" s="2">
        <v>33</v>
      </c>
      <c r="H2077" s="2">
        <v>1.24675733968616E-2</v>
      </c>
      <c r="I2077" s="2">
        <v>1.3963682204484993E-2</v>
      </c>
      <c r="J2077" s="26" t="s">
        <v>688</v>
      </c>
    </row>
    <row r="2078" spans="1:10" ht="15.75" customHeight="1" x14ac:dyDescent="0.25">
      <c r="A2078" s="2" t="s">
        <v>756</v>
      </c>
      <c r="B2078" s="2" t="s">
        <v>331</v>
      </c>
      <c r="C2078" s="2">
        <v>2040</v>
      </c>
      <c r="D2078" s="2" t="s">
        <v>241</v>
      </c>
      <c r="E2078" s="2" t="s">
        <v>627</v>
      </c>
      <c r="F2078" s="2" t="s">
        <v>757</v>
      </c>
      <c r="G2078" s="2">
        <v>34</v>
      </c>
      <c r="H2078" s="2">
        <v>1.2198794633150101E-2</v>
      </c>
      <c r="I2078" s="2">
        <v>1.3662649989128113E-2</v>
      </c>
      <c r="J2078" s="26" t="s">
        <v>688</v>
      </c>
    </row>
    <row r="2079" spans="1:10" ht="15.75" customHeight="1" x14ac:dyDescent="0.25">
      <c r="A2079" s="2" t="s">
        <v>756</v>
      </c>
      <c r="B2079" s="2" t="s">
        <v>331</v>
      </c>
      <c r="C2079" s="2">
        <v>2040</v>
      </c>
      <c r="D2079" s="2" t="s">
        <v>241</v>
      </c>
      <c r="E2079" s="2" t="s">
        <v>627</v>
      </c>
      <c r="F2079" s="2" t="s">
        <v>761</v>
      </c>
      <c r="G2079" s="2">
        <v>34</v>
      </c>
      <c r="H2079" s="2">
        <v>6.7771080648529997E-4</v>
      </c>
      <c r="I2079" s="2">
        <v>7.59036103263536E-4</v>
      </c>
      <c r="J2079" s="26" t="s">
        <v>688</v>
      </c>
    </row>
    <row r="2080" spans="1:10" ht="15.75" customHeight="1" x14ac:dyDescent="0.25">
      <c r="A2080" s="2" t="s">
        <v>756</v>
      </c>
      <c r="B2080" s="2" t="s">
        <v>331</v>
      </c>
      <c r="C2080" s="2">
        <v>2040</v>
      </c>
      <c r="D2080" s="2" t="s">
        <v>241</v>
      </c>
      <c r="E2080" s="2" t="s">
        <v>627</v>
      </c>
      <c r="F2080" s="2" t="s">
        <v>759</v>
      </c>
      <c r="G2080" s="2">
        <v>36</v>
      </c>
      <c r="H2080" s="2">
        <v>5.1572365919130001E-4</v>
      </c>
      <c r="I2080" s="2">
        <v>5.7761049829425611E-4</v>
      </c>
      <c r="J2080" s="26" t="s">
        <v>689</v>
      </c>
    </row>
    <row r="2081" spans="1:10" ht="15.75" customHeight="1" x14ac:dyDescent="0.25">
      <c r="A2081" s="2" t="s">
        <v>756</v>
      </c>
      <c r="B2081" s="2" t="s">
        <v>331</v>
      </c>
      <c r="C2081" s="2">
        <v>2040</v>
      </c>
      <c r="D2081" s="2" t="s">
        <v>241</v>
      </c>
      <c r="E2081" s="2" t="s">
        <v>627</v>
      </c>
      <c r="F2081" s="2" t="s">
        <v>757</v>
      </c>
      <c r="G2081" s="2">
        <v>36</v>
      </c>
      <c r="H2081" s="2">
        <v>1.1815105564892301E-2</v>
      </c>
      <c r="I2081" s="2">
        <v>1.3232918232679377E-2</v>
      </c>
      <c r="J2081" s="26" t="s">
        <v>688</v>
      </c>
    </row>
    <row r="2082" spans="1:10" ht="15.75" customHeight="1" x14ac:dyDescent="0.25">
      <c r="A2082" s="2" t="s">
        <v>756</v>
      </c>
      <c r="B2082" s="2" t="s">
        <v>331</v>
      </c>
      <c r="C2082" s="2">
        <v>2040</v>
      </c>
      <c r="D2082" s="2" t="s">
        <v>241</v>
      </c>
      <c r="E2082" s="2" t="s">
        <v>627</v>
      </c>
      <c r="F2082" s="2" t="s">
        <v>757</v>
      </c>
      <c r="G2082" s="2">
        <v>37</v>
      </c>
      <c r="H2082" s="2">
        <v>1.1369010433554601E-2</v>
      </c>
      <c r="I2082" s="2">
        <v>1.2733291685581153E-2</v>
      </c>
      <c r="J2082" s="26" t="s">
        <v>688</v>
      </c>
    </row>
    <row r="2083" spans="1:10" ht="15.75" customHeight="1" x14ac:dyDescent="0.25">
      <c r="A2083" s="2" t="s">
        <v>756</v>
      </c>
      <c r="B2083" s="2" t="s">
        <v>331</v>
      </c>
      <c r="C2083" s="2">
        <v>2040</v>
      </c>
      <c r="D2083" s="2" t="s">
        <v>241</v>
      </c>
      <c r="E2083" s="2" t="s">
        <v>627</v>
      </c>
      <c r="F2083" s="2" t="s">
        <v>761</v>
      </c>
      <c r="G2083" s="2">
        <v>37</v>
      </c>
      <c r="H2083" s="2">
        <v>6.5639475360510001E-4</v>
      </c>
      <c r="I2083" s="2">
        <v>7.351621240377121E-4</v>
      </c>
      <c r="J2083" s="26" t="s">
        <v>688</v>
      </c>
    </row>
    <row r="2084" spans="1:10" ht="15.75" customHeight="1" x14ac:dyDescent="0.25">
      <c r="A2084" s="2" t="s">
        <v>756</v>
      </c>
      <c r="B2084" s="2" t="s">
        <v>331</v>
      </c>
      <c r="C2084" s="2">
        <v>2040</v>
      </c>
      <c r="D2084" s="2" t="s">
        <v>241</v>
      </c>
      <c r="E2084" s="2" t="s">
        <v>627</v>
      </c>
      <c r="F2084" s="2" t="s">
        <v>759</v>
      </c>
      <c r="G2084" s="2">
        <v>37</v>
      </c>
      <c r="H2084" s="2">
        <v>5.0958560314029997E-4</v>
      </c>
      <c r="I2084" s="2">
        <v>5.7073587551713606E-4</v>
      </c>
      <c r="J2084" s="26" t="s">
        <v>689</v>
      </c>
    </row>
    <row r="2085" spans="1:10" ht="15.75" customHeight="1" x14ac:dyDescent="0.25">
      <c r="A2085" s="2" t="s">
        <v>756</v>
      </c>
      <c r="B2085" s="2" t="s">
        <v>331</v>
      </c>
      <c r="C2085" s="2">
        <v>2040</v>
      </c>
      <c r="D2085" s="2" t="s">
        <v>241</v>
      </c>
      <c r="E2085" s="2" t="s">
        <v>627</v>
      </c>
      <c r="F2085" s="2" t="s">
        <v>757</v>
      </c>
      <c r="G2085" s="2">
        <v>38</v>
      </c>
      <c r="H2085" s="2">
        <v>2.2337489761412099E-2</v>
      </c>
      <c r="I2085" s="2">
        <v>2.5017988532781553E-2</v>
      </c>
      <c r="J2085" s="26" t="s">
        <v>688</v>
      </c>
    </row>
    <row r="2086" spans="1:10" ht="15.75" customHeight="1" x14ac:dyDescent="0.25">
      <c r="A2086" s="2" t="s">
        <v>756</v>
      </c>
      <c r="B2086" s="2" t="s">
        <v>331</v>
      </c>
      <c r="C2086" s="2">
        <v>2040</v>
      </c>
      <c r="D2086" s="2" t="s">
        <v>241</v>
      </c>
      <c r="E2086" s="2" t="s">
        <v>627</v>
      </c>
      <c r="F2086" s="2" t="s">
        <v>759</v>
      </c>
      <c r="G2086" s="2">
        <v>39</v>
      </c>
      <c r="H2086" s="2">
        <v>4.7893889131959998E-4</v>
      </c>
      <c r="I2086" s="2">
        <v>5.3641155827795206E-4</v>
      </c>
      <c r="J2086" s="26" t="s">
        <v>689</v>
      </c>
    </row>
    <row r="2087" spans="1:10" ht="15.75" customHeight="1" x14ac:dyDescent="0.25">
      <c r="A2087" s="2" t="s">
        <v>756</v>
      </c>
      <c r="B2087" s="2" t="s">
        <v>331</v>
      </c>
      <c r="C2087" s="2">
        <v>2040</v>
      </c>
      <c r="D2087" s="2" t="s">
        <v>241</v>
      </c>
      <c r="E2087" s="2" t="s">
        <v>627</v>
      </c>
      <c r="F2087" s="2" t="s">
        <v>757</v>
      </c>
      <c r="G2087" s="2">
        <v>39</v>
      </c>
      <c r="H2087" s="2">
        <v>1.08979325741529E-2</v>
      </c>
      <c r="I2087" s="2">
        <v>1.2205684483051248E-2</v>
      </c>
      <c r="J2087" s="26" t="s">
        <v>688</v>
      </c>
    </row>
    <row r="2088" spans="1:10" ht="15.75" customHeight="1" x14ac:dyDescent="0.25">
      <c r="A2088" s="2" t="s">
        <v>756</v>
      </c>
      <c r="B2088" s="2" t="s">
        <v>331</v>
      </c>
      <c r="C2088" s="2">
        <v>2040</v>
      </c>
      <c r="D2088" s="2" t="s">
        <v>241</v>
      </c>
      <c r="E2088" s="2" t="s">
        <v>627</v>
      </c>
      <c r="F2088" s="2" t="s">
        <v>758</v>
      </c>
      <c r="G2088" s="2">
        <v>39</v>
      </c>
      <c r="H2088" s="2">
        <v>1.2537613511086E-3</v>
      </c>
      <c r="I2088" s="2">
        <v>1.4042127132416322E-3</v>
      </c>
      <c r="J2088" s="26" t="s">
        <v>688</v>
      </c>
    </row>
    <row r="2089" spans="1:10" ht="15.75" customHeight="1" x14ac:dyDescent="0.25">
      <c r="A2089" s="2" t="s">
        <v>756</v>
      </c>
      <c r="B2089" s="2" t="s">
        <v>331</v>
      </c>
      <c r="C2089" s="2">
        <v>2040</v>
      </c>
      <c r="D2089" s="2" t="s">
        <v>241</v>
      </c>
      <c r="E2089" s="2" t="s">
        <v>627</v>
      </c>
      <c r="F2089" s="2" t="s">
        <v>761</v>
      </c>
      <c r="G2089" s="2">
        <v>39</v>
      </c>
      <c r="H2089" s="2">
        <v>1.2537613511086E-3</v>
      </c>
      <c r="I2089" s="2">
        <v>1.4042127132416322E-3</v>
      </c>
      <c r="J2089" s="26" t="s">
        <v>688</v>
      </c>
    </row>
    <row r="2090" spans="1:10" ht="15.75" customHeight="1" x14ac:dyDescent="0.25">
      <c r="A2090" s="2" t="s">
        <v>756</v>
      </c>
      <c r="B2090" s="2" t="s">
        <v>331</v>
      </c>
      <c r="C2090" s="2">
        <v>2040</v>
      </c>
      <c r="D2090" s="2" t="s">
        <v>241</v>
      </c>
      <c r="E2090" s="2" t="s">
        <v>627</v>
      </c>
      <c r="F2090" s="2" t="s">
        <v>757</v>
      </c>
      <c r="G2090" s="2">
        <v>40</v>
      </c>
      <c r="H2090" s="2">
        <v>1.0654185898602E-2</v>
      </c>
      <c r="I2090" s="2">
        <v>1.1932688206434242E-2</v>
      </c>
      <c r="J2090" s="26" t="s">
        <v>688</v>
      </c>
    </row>
    <row r="2091" spans="1:10" ht="15.75" customHeight="1" x14ac:dyDescent="0.25">
      <c r="A2091" s="2" t="s">
        <v>756</v>
      </c>
      <c r="B2091" s="2" t="s">
        <v>331</v>
      </c>
      <c r="C2091" s="2">
        <v>2040</v>
      </c>
      <c r="D2091" s="2" t="s">
        <v>241</v>
      </c>
      <c r="E2091" s="2" t="s">
        <v>627</v>
      </c>
      <c r="F2091" s="2" t="s">
        <v>761</v>
      </c>
      <c r="G2091" s="2">
        <v>40</v>
      </c>
      <c r="H2091" s="2">
        <v>6.1882199952379997E-4</v>
      </c>
      <c r="I2091" s="2">
        <v>6.9308063946665606E-4</v>
      </c>
      <c r="J2091" s="26" t="s">
        <v>688</v>
      </c>
    </row>
    <row r="2092" spans="1:10" ht="15.75" customHeight="1" x14ac:dyDescent="0.25">
      <c r="A2092" s="2" t="s">
        <v>756</v>
      </c>
      <c r="B2092" s="2" t="s">
        <v>331</v>
      </c>
      <c r="C2092" s="2">
        <v>2040</v>
      </c>
      <c r="D2092" s="2" t="s">
        <v>241</v>
      </c>
      <c r="E2092" s="2" t="s">
        <v>627</v>
      </c>
      <c r="F2092" s="2" t="s">
        <v>759</v>
      </c>
      <c r="G2092" s="2">
        <v>40</v>
      </c>
      <c r="H2092" s="2">
        <v>4.7033160808499999E-4</v>
      </c>
      <c r="I2092" s="2">
        <v>5.267714010552E-4</v>
      </c>
      <c r="J2092" s="26" t="s">
        <v>689</v>
      </c>
    </row>
    <row r="2093" spans="1:10" ht="15.75" customHeight="1" x14ac:dyDescent="0.25">
      <c r="A2093" s="2" t="s">
        <v>756</v>
      </c>
      <c r="B2093" s="2" t="s">
        <v>331</v>
      </c>
      <c r="C2093" s="2">
        <v>2040</v>
      </c>
      <c r="D2093" s="2" t="s">
        <v>241</v>
      </c>
      <c r="E2093" s="2" t="s">
        <v>627</v>
      </c>
      <c r="F2093" s="2" t="s">
        <v>758</v>
      </c>
      <c r="G2093" s="2">
        <v>40</v>
      </c>
      <c r="H2093" s="2">
        <v>6.1882199952379997E-4</v>
      </c>
      <c r="I2093" s="2">
        <v>6.9308063946665606E-4</v>
      </c>
      <c r="J2093" s="26" t="s">
        <v>688</v>
      </c>
    </row>
    <row r="2094" spans="1:10" ht="15.75" customHeight="1" x14ac:dyDescent="0.25">
      <c r="A2094" s="2" t="s">
        <v>756</v>
      </c>
      <c r="B2094" s="2" t="s">
        <v>331</v>
      </c>
      <c r="C2094" s="2">
        <v>2040</v>
      </c>
      <c r="D2094" s="2" t="s">
        <v>241</v>
      </c>
      <c r="E2094" s="2" t="s">
        <v>627</v>
      </c>
      <c r="F2094" s="2" t="s">
        <v>761</v>
      </c>
      <c r="G2094" s="2">
        <v>41</v>
      </c>
      <c r="H2094" s="2">
        <v>6.0544069856409996E-4</v>
      </c>
      <c r="I2094" s="2">
        <v>6.7809358239179207E-4</v>
      </c>
      <c r="J2094" s="26" t="s">
        <v>688</v>
      </c>
    </row>
    <row r="2095" spans="1:10" ht="15.75" customHeight="1" x14ac:dyDescent="0.25">
      <c r="A2095" s="2" t="s">
        <v>756</v>
      </c>
      <c r="B2095" s="2" t="s">
        <v>331</v>
      </c>
      <c r="C2095" s="2">
        <v>2040</v>
      </c>
      <c r="D2095" s="2" t="s">
        <v>241</v>
      </c>
      <c r="E2095" s="2" t="s">
        <v>627</v>
      </c>
      <c r="F2095" s="2" t="s">
        <v>758</v>
      </c>
      <c r="G2095" s="2">
        <v>41</v>
      </c>
      <c r="H2095" s="2">
        <v>6.0544069856409996E-4</v>
      </c>
      <c r="I2095" s="2">
        <v>6.7809358239179207E-4</v>
      </c>
      <c r="J2095" s="26" t="s">
        <v>688</v>
      </c>
    </row>
    <row r="2096" spans="1:10" ht="15.75" customHeight="1" x14ac:dyDescent="0.25">
      <c r="A2096" s="2" t="s">
        <v>756</v>
      </c>
      <c r="B2096" s="2" t="s">
        <v>331</v>
      </c>
      <c r="C2096" s="2">
        <v>2040</v>
      </c>
      <c r="D2096" s="2" t="s">
        <v>241</v>
      </c>
      <c r="E2096" s="2" t="s">
        <v>627</v>
      </c>
      <c r="F2096" s="2" t="s">
        <v>758</v>
      </c>
      <c r="G2096" s="2">
        <v>42</v>
      </c>
      <c r="H2096" s="2">
        <v>5.9189921012149996E-4</v>
      </c>
      <c r="I2096" s="2">
        <v>6.6292711533607999E-4</v>
      </c>
      <c r="J2096" s="26" t="s">
        <v>688</v>
      </c>
    </row>
    <row r="2097" spans="1:10" ht="15.75" customHeight="1" x14ac:dyDescent="0.25">
      <c r="A2097" s="2" t="s">
        <v>756</v>
      </c>
      <c r="B2097" s="2" t="s">
        <v>331</v>
      </c>
      <c r="C2097" s="2">
        <v>2040</v>
      </c>
      <c r="D2097" s="2" t="s">
        <v>241</v>
      </c>
      <c r="E2097" s="2" t="s">
        <v>627</v>
      </c>
      <c r="F2097" s="2" t="s">
        <v>761</v>
      </c>
      <c r="G2097" s="2">
        <v>42</v>
      </c>
      <c r="H2097" s="2">
        <v>5.9189921012149996E-4</v>
      </c>
      <c r="I2097" s="2">
        <v>6.6292711533607999E-4</v>
      </c>
      <c r="J2097" s="26" t="s">
        <v>688</v>
      </c>
    </row>
    <row r="2098" spans="1:10" ht="15.75" customHeight="1" x14ac:dyDescent="0.25">
      <c r="A2098" s="2" t="s">
        <v>756</v>
      </c>
      <c r="B2098" s="2" t="s">
        <v>331</v>
      </c>
      <c r="C2098" s="2">
        <v>2040</v>
      </c>
      <c r="D2098" s="2" t="s">
        <v>241</v>
      </c>
      <c r="E2098" s="2" t="s">
        <v>627</v>
      </c>
      <c r="F2098" s="2" t="s">
        <v>759</v>
      </c>
      <c r="G2098" s="2">
        <v>42</v>
      </c>
      <c r="H2098" s="2">
        <v>4.4030722347090001E-4</v>
      </c>
      <c r="I2098" s="2">
        <v>4.9314409028740802E-4</v>
      </c>
      <c r="J2098" s="26" t="s">
        <v>689</v>
      </c>
    </row>
    <row r="2099" spans="1:10" ht="15.75" customHeight="1" x14ac:dyDescent="0.25">
      <c r="A2099" s="2" t="s">
        <v>756</v>
      </c>
      <c r="B2099" s="2" t="s">
        <v>331</v>
      </c>
      <c r="C2099" s="2">
        <v>2040</v>
      </c>
      <c r="D2099" s="2" t="s">
        <v>241</v>
      </c>
      <c r="E2099" s="2" t="s">
        <v>627</v>
      </c>
      <c r="F2099" s="2" t="s">
        <v>759</v>
      </c>
      <c r="G2099" s="2">
        <v>43</v>
      </c>
      <c r="H2099" s="2">
        <v>4.3903070036319997E-4</v>
      </c>
      <c r="I2099" s="2">
        <v>4.9171438440678405E-4</v>
      </c>
      <c r="J2099" s="26" t="s">
        <v>689</v>
      </c>
    </row>
    <row r="2100" spans="1:10" ht="15.75" customHeight="1" x14ac:dyDescent="0.25">
      <c r="A2100" s="2" t="s">
        <v>756</v>
      </c>
      <c r="B2100" s="2" t="s">
        <v>331</v>
      </c>
      <c r="C2100" s="2">
        <v>2040</v>
      </c>
      <c r="D2100" s="2" t="s">
        <v>241</v>
      </c>
      <c r="E2100" s="2" t="s">
        <v>627</v>
      </c>
      <c r="F2100" s="2" t="s">
        <v>759</v>
      </c>
      <c r="G2100" s="2">
        <v>45</v>
      </c>
      <c r="H2100" s="2">
        <v>4.139182856306E-4</v>
      </c>
      <c r="I2100" s="2">
        <v>4.6358847990627202E-4</v>
      </c>
      <c r="J2100" s="26" t="s">
        <v>689</v>
      </c>
    </row>
    <row r="2101" spans="1:10" ht="15.75" customHeight="1" x14ac:dyDescent="0.25">
      <c r="A2101" s="2" t="s">
        <v>756</v>
      </c>
      <c r="B2101" s="2" t="s">
        <v>331</v>
      </c>
      <c r="C2101" s="2">
        <v>2040</v>
      </c>
      <c r="D2101" s="2" t="s">
        <v>241</v>
      </c>
      <c r="E2101" s="2" t="s">
        <v>627</v>
      </c>
      <c r="F2101" s="2" t="s">
        <v>757</v>
      </c>
      <c r="G2101" s="2">
        <v>47</v>
      </c>
      <c r="H2101" s="2">
        <v>9.2830266803503002E-3</v>
      </c>
      <c r="I2101" s="2">
        <v>1.0396989881992337E-2</v>
      </c>
      <c r="J2101" s="26" t="s">
        <v>688</v>
      </c>
    </row>
    <row r="2102" spans="1:10" ht="15.75" customHeight="1" x14ac:dyDescent="0.25">
      <c r="A2102" s="2" t="s">
        <v>756</v>
      </c>
      <c r="B2102" s="2" t="s">
        <v>331</v>
      </c>
      <c r="C2102" s="2">
        <v>2040</v>
      </c>
      <c r="D2102" s="2" t="s">
        <v>241</v>
      </c>
      <c r="E2102" s="2" t="s">
        <v>627</v>
      </c>
      <c r="F2102" s="2" t="s">
        <v>759</v>
      </c>
      <c r="G2102" s="2">
        <v>48</v>
      </c>
      <c r="H2102" s="2">
        <v>3.9224376087079998E-4</v>
      </c>
      <c r="I2102" s="2">
        <v>4.3931301217529602E-4</v>
      </c>
      <c r="J2102" s="26" t="s">
        <v>689</v>
      </c>
    </row>
    <row r="2103" spans="1:10" ht="15.75" customHeight="1" x14ac:dyDescent="0.25">
      <c r="A2103" s="2" t="s">
        <v>756</v>
      </c>
      <c r="B2103" s="2" t="s">
        <v>331</v>
      </c>
      <c r="C2103" s="2">
        <v>2040</v>
      </c>
      <c r="D2103" s="2" t="s">
        <v>241</v>
      </c>
      <c r="E2103" s="2" t="s">
        <v>627</v>
      </c>
      <c r="F2103" s="2" t="s">
        <v>757</v>
      </c>
      <c r="G2103" s="2">
        <v>48</v>
      </c>
      <c r="H2103" s="2">
        <v>9.1725410893559005E-3</v>
      </c>
      <c r="I2103" s="2">
        <v>1.0273246020078609E-2</v>
      </c>
      <c r="J2103" s="26" t="s">
        <v>688</v>
      </c>
    </row>
    <row r="2104" spans="1:10" ht="15.75" customHeight="1" x14ac:dyDescent="0.25">
      <c r="A2104" s="2" t="s">
        <v>756</v>
      </c>
      <c r="B2104" s="2" t="s">
        <v>331</v>
      </c>
      <c r="C2104" s="2">
        <v>2040</v>
      </c>
      <c r="D2104" s="2" t="s">
        <v>241</v>
      </c>
      <c r="E2104" s="2" t="s">
        <v>627</v>
      </c>
      <c r="F2104" s="2" t="s">
        <v>761</v>
      </c>
      <c r="G2104" s="2">
        <v>49</v>
      </c>
      <c r="H2104" s="2">
        <v>1.0253092623316001E-3</v>
      </c>
      <c r="I2104" s="2">
        <v>1.1483463738113922E-3</v>
      </c>
      <c r="J2104" s="26" t="s">
        <v>688</v>
      </c>
    </row>
    <row r="2105" spans="1:10" ht="15.75" customHeight="1" x14ac:dyDescent="0.25">
      <c r="A2105" s="2" t="s">
        <v>756</v>
      </c>
      <c r="B2105" s="2" t="s">
        <v>331</v>
      </c>
      <c r="C2105" s="2">
        <v>2040</v>
      </c>
      <c r="D2105" s="2" t="s">
        <v>241</v>
      </c>
      <c r="E2105" s="2" t="s">
        <v>627</v>
      </c>
      <c r="F2105" s="2" t="s">
        <v>758</v>
      </c>
      <c r="G2105" s="2">
        <v>49</v>
      </c>
      <c r="H2105" s="2">
        <v>1.0253092623316001E-3</v>
      </c>
      <c r="I2105" s="2">
        <v>1.1483463738113922E-3</v>
      </c>
      <c r="J2105" s="26" t="s">
        <v>688</v>
      </c>
    </row>
    <row r="2106" spans="1:10" ht="15.75" customHeight="1" x14ac:dyDescent="0.25">
      <c r="A2106" s="2" t="s">
        <v>756</v>
      </c>
      <c r="B2106" s="2" t="s">
        <v>331</v>
      </c>
      <c r="C2106" s="2">
        <v>2040</v>
      </c>
      <c r="D2106" s="2" t="s">
        <v>241</v>
      </c>
      <c r="E2106" s="2" t="s">
        <v>627</v>
      </c>
      <c r="F2106" s="2" t="s">
        <v>759</v>
      </c>
      <c r="G2106" s="2">
        <v>51</v>
      </c>
      <c r="H2106" s="2">
        <v>3.6565263872030001E-4</v>
      </c>
      <c r="I2106" s="2">
        <v>4.0953095536673604E-4</v>
      </c>
      <c r="J2106" s="26" t="s">
        <v>689</v>
      </c>
    </row>
    <row r="2107" spans="1:10" ht="15.75" customHeight="1" x14ac:dyDescent="0.25">
      <c r="A2107" s="2" t="s">
        <v>756</v>
      </c>
      <c r="B2107" s="2" t="s">
        <v>331</v>
      </c>
      <c r="C2107" s="2">
        <v>2040</v>
      </c>
      <c r="D2107" s="2" t="s">
        <v>241</v>
      </c>
      <c r="E2107" s="2" t="s">
        <v>627</v>
      </c>
      <c r="F2107" s="2" t="s">
        <v>757</v>
      </c>
      <c r="G2107" s="2">
        <v>52</v>
      </c>
      <c r="H2107" s="2">
        <v>8.6209001019597001E-3</v>
      </c>
      <c r="I2107" s="2">
        <v>9.6554081141948644E-3</v>
      </c>
      <c r="J2107" s="26" t="s">
        <v>688</v>
      </c>
    </row>
    <row r="2108" spans="1:10" ht="15.75" customHeight="1" x14ac:dyDescent="0.25">
      <c r="A2108" s="2" t="s">
        <v>756</v>
      </c>
      <c r="B2108" s="2" t="s">
        <v>331</v>
      </c>
      <c r="C2108" s="2">
        <v>2040</v>
      </c>
      <c r="D2108" s="2" t="s">
        <v>241</v>
      </c>
      <c r="E2108" s="2" t="s">
        <v>627</v>
      </c>
      <c r="F2108" s="2" t="s">
        <v>759</v>
      </c>
      <c r="G2108" s="2">
        <v>53</v>
      </c>
      <c r="H2108" s="2">
        <v>3.5007129190490002E-4</v>
      </c>
      <c r="I2108" s="2">
        <v>3.9207984693348806E-4</v>
      </c>
      <c r="J2108" s="26" t="s">
        <v>689</v>
      </c>
    </row>
    <row r="2109" spans="1:10" ht="15.75" customHeight="1" x14ac:dyDescent="0.25">
      <c r="A2109" s="2" t="s">
        <v>756</v>
      </c>
      <c r="B2109" s="2" t="s">
        <v>331</v>
      </c>
      <c r="C2109" s="2">
        <v>2040</v>
      </c>
      <c r="D2109" s="2" t="s">
        <v>241</v>
      </c>
      <c r="E2109" s="2" t="s">
        <v>627</v>
      </c>
      <c r="F2109" s="2" t="s">
        <v>761</v>
      </c>
      <c r="G2109" s="2">
        <v>53</v>
      </c>
      <c r="H2109" s="2">
        <v>4.7893889131959998E-4</v>
      </c>
      <c r="I2109" s="2">
        <v>5.3641155827795206E-4</v>
      </c>
      <c r="J2109" s="26" t="s">
        <v>688</v>
      </c>
    </row>
    <row r="2110" spans="1:10" ht="15.75" customHeight="1" x14ac:dyDescent="0.25">
      <c r="A2110" s="2" t="s">
        <v>756</v>
      </c>
      <c r="B2110" s="2" t="s">
        <v>331</v>
      </c>
      <c r="C2110" s="2">
        <v>2040</v>
      </c>
      <c r="D2110" s="2" t="s">
        <v>241</v>
      </c>
      <c r="E2110" s="2" t="s">
        <v>627</v>
      </c>
      <c r="F2110" s="2" t="s">
        <v>757</v>
      </c>
      <c r="G2110" s="2">
        <v>53</v>
      </c>
      <c r="H2110" s="2">
        <v>8.4659690037370006E-3</v>
      </c>
      <c r="I2110" s="2">
        <v>9.4818852841854415E-3</v>
      </c>
      <c r="J2110" s="26" t="s">
        <v>688</v>
      </c>
    </row>
    <row r="2111" spans="1:10" ht="15.75" customHeight="1" x14ac:dyDescent="0.25">
      <c r="A2111" s="2" t="s">
        <v>756</v>
      </c>
      <c r="B2111" s="2" t="s">
        <v>331</v>
      </c>
      <c r="C2111" s="2">
        <v>2040</v>
      </c>
      <c r="D2111" s="2" t="s">
        <v>241</v>
      </c>
      <c r="E2111" s="2" t="s">
        <v>627</v>
      </c>
      <c r="F2111" s="2" t="s">
        <v>758</v>
      </c>
      <c r="G2111" s="2">
        <v>53</v>
      </c>
      <c r="H2111" s="2">
        <v>4.7893889131959998E-4</v>
      </c>
      <c r="I2111" s="2">
        <v>5.3641155827795206E-4</v>
      </c>
      <c r="J2111" s="26" t="s">
        <v>688</v>
      </c>
    </row>
    <row r="2112" spans="1:10" ht="15.75" customHeight="1" x14ac:dyDescent="0.25">
      <c r="A2112" s="2" t="s">
        <v>756</v>
      </c>
      <c r="B2112" s="2" t="s">
        <v>331</v>
      </c>
      <c r="C2112" s="2">
        <v>2040</v>
      </c>
      <c r="D2112" s="2" t="s">
        <v>241</v>
      </c>
      <c r="E2112" s="2" t="s">
        <v>627</v>
      </c>
      <c r="F2112" s="2" t="s">
        <v>761</v>
      </c>
      <c r="G2112" s="2">
        <v>54</v>
      </c>
      <c r="H2112" s="2">
        <v>4.7033160808499999E-4</v>
      </c>
      <c r="I2112" s="2">
        <v>5.267714010552E-4</v>
      </c>
      <c r="J2112" s="26" t="s">
        <v>688</v>
      </c>
    </row>
    <row r="2113" spans="1:10" ht="15.75" customHeight="1" x14ac:dyDescent="0.25">
      <c r="A2113" s="2" t="s">
        <v>756</v>
      </c>
      <c r="B2113" s="2" t="s">
        <v>331</v>
      </c>
      <c r="C2113" s="2">
        <v>2040</v>
      </c>
      <c r="D2113" s="2" t="s">
        <v>241</v>
      </c>
      <c r="E2113" s="2" t="s">
        <v>627</v>
      </c>
      <c r="F2113" s="2" t="s">
        <v>758</v>
      </c>
      <c r="G2113" s="2">
        <v>54</v>
      </c>
      <c r="H2113" s="2">
        <v>4.7033160808499999E-4</v>
      </c>
      <c r="I2113" s="2">
        <v>5.267714010552E-4</v>
      </c>
      <c r="J2113" s="26" t="s">
        <v>688</v>
      </c>
    </row>
    <row r="2114" spans="1:10" ht="15.75" customHeight="1" x14ac:dyDescent="0.25">
      <c r="A2114" s="2" t="s">
        <v>756</v>
      </c>
      <c r="B2114" s="2" t="s">
        <v>331</v>
      </c>
      <c r="C2114" s="2">
        <v>2040</v>
      </c>
      <c r="D2114" s="2" t="s">
        <v>241</v>
      </c>
      <c r="E2114" s="2" t="s">
        <v>627</v>
      </c>
      <c r="F2114" s="2" t="s">
        <v>759</v>
      </c>
      <c r="G2114" s="2">
        <v>55</v>
      </c>
      <c r="H2114" s="2">
        <v>6.7905176547360005E-4</v>
      </c>
      <c r="I2114" s="2">
        <v>7.6053797733043212E-4</v>
      </c>
      <c r="J2114" s="26" t="s">
        <v>689</v>
      </c>
    </row>
    <row r="2115" spans="1:10" ht="15.75" customHeight="1" x14ac:dyDescent="0.25">
      <c r="A2115" s="2" t="s">
        <v>756</v>
      </c>
      <c r="B2115" s="2" t="s">
        <v>331</v>
      </c>
      <c r="C2115" s="2">
        <v>2040</v>
      </c>
      <c r="D2115" s="2" t="s">
        <v>241</v>
      </c>
      <c r="E2115" s="2" t="s">
        <v>627</v>
      </c>
      <c r="F2115" s="2" t="s">
        <v>757</v>
      </c>
      <c r="G2115" s="2">
        <v>57</v>
      </c>
      <c r="H2115" s="2">
        <v>1.5828082337975499E-2</v>
      </c>
      <c r="I2115" s="2">
        <v>1.7727452218532561E-2</v>
      </c>
      <c r="J2115" s="26" t="s">
        <v>688</v>
      </c>
    </row>
    <row r="2116" spans="1:10" ht="15.75" customHeight="1" x14ac:dyDescent="0.25">
      <c r="A2116" s="2" t="s">
        <v>756</v>
      </c>
      <c r="B2116" s="2" t="s">
        <v>331</v>
      </c>
      <c r="C2116" s="2">
        <v>2040</v>
      </c>
      <c r="D2116" s="2" t="s">
        <v>241</v>
      </c>
      <c r="E2116" s="2" t="s">
        <v>627</v>
      </c>
      <c r="F2116" s="2" t="s">
        <v>759</v>
      </c>
      <c r="G2116" s="2">
        <v>57</v>
      </c>
      <c r="H2116" s="2">
        <v>3.2512095640409999E-4</v>
      </c>
      <c r="I2116" s="2">
        <v>3.6413547117259201E-4</v>
      </c>
      <c r="J2116" s="26" t="s">
        <v>689</v>
      </c>
    </row>
    <row r="2117" spans="1:10" ht="15.75" customHeight="1" x14ac:dyDescent="0.25">
      <c r="A2117" s="2" t="s">
        <v>756</v>
      </c>
      <c r="B2117" s="2" t="s">
        <v>331</v>
      </c>
      <c r="C2117" s="2">
        <v>2040</v>
      </c>
      <c r="D2117" s="2" t="s">
        <v>241</v>
      </c>
      <c r="E2117" s="2" t="s">
        <v>627</v>
      </c>
      <c r="F2117" s="2" t="s">
        <v>761</v>
      </c>
      <c r="G2117" s="2">
        <v>58</v>
      </c>
      <c r="H2117" s="2">
        <v>8.7933792383410004E-4</v>
      </c>
      <c r="I2117" s="2">
        <v>9.8485847469419207E-4</v>
      </c>
      <c r="J2117" s="26" t="s">
        <v>688</v>
      </c>
    </row>
    <row r="2118" spans="1:10" ht="15.75" customHeight="1" x14ac:dyDescent="0.25">
      <c r="A2118" s="2" t="s">
        <v>756</v>
      </c>
      <c r="B2118" s="2" t="s">
        <v>331</v>
      </c>
      <c r="C2118" s="2">
        <v>2040</v>
      </c>
      <c r="D2118" s="2" t="s">
        <v>241</v>
      </c>
      <c r="E2118" s="2" t="s">
        <v>627</v>
      </c>
      <c r="F2118" s="2" t="s">
        <v>758</v>
      </c>
      <c r="G2118" s="2">
        <v>58</v>
      </c>
      <c r="H2118" s="2">
        <v>8.7933792383410004E-4</v>
      </c>
      <c r="I2118" s="2">
        <v>9.8485847469419207E-4</v>
      </c>
      <c r="J2118" s="26" t="s">
        <v>688</v>
      </c>
    </row>
    <row r="2119" spans="1:10" ht="15.75" customHeight="1" x14ac:dyDescent="0.25">
      <c r="A2119" s="2" t="s">
        <v>756</v>
      </c>
      <c r="B2119" s="2" t="s">
        <v>331</v>
      </c>
      <c r="C2119" s="2">
        <v>2040</v>
      </c>
      <c r="D2119" s="2" t="s">
        <v>241</v>
      </c>
      <c r="E2119" s="2" t="s">
        <v>627</v>
      </c>
      <c r="F2119" s="2" t="s">
        <v>759</v>
      </c>
      <c r="G2119" s="2">
        <v>59</v>
      </c>
      <c r="H2119" s="2">
        <v>3.1561712967229999E-4</v>
      </c>
      <c r="I2119" s="2">
        <v>3.5349118523297603E-4</v>
      </c>
      <c r="J2119" s="26" t="s">
        <v>689</v>
      </c>
    </row>
    <row r="2120" spans="1:10" ht="15.75" customHeight="1" x14ac:dyDescent="0.25">
      <c r="A2120" s="2" t="s">
        <v>756</v>
      </c>
      <c r="B2120" s="2" t="s">
        <v>331</v>
      </c>
      <c r="C2120" s="2">
        <v>2040</v>
      </c>
      <c r="D2120" s="2" t="s">
        <v>241</v>
      </c>
      <c r="E2120" s="2" t="s">
        <v>627</v>
      </c>
      <c r="F2120" s="2" t="s">
        <v>759</v>
      </c>
      <c r="G2120" s="2">
        <v>60</v>
      </c>
      <c r="H2120" s="2">
        <v>3.1039974419399998E-4</v>
      </c>
      <c r="I2120" s="2">
        <v>3.4764771349728E-4</v>
      </c>
      <c r="J2120" s="26" t="s">
        <v>689</v>
      </c>
    </row>
    <row r="2121" spans="1:10" ht="15.75" customHeight="1" x14ac:dyDescent="0.25">
      <c r="A2121" s="2" t="s">
        <v>756</v>
      </c>
      <c r="B2121" s="2" t="s">
        <v>331</v>
      </c>
      <c r="C2121" s="2">
        <v>2040</v>
      </c>
      <c r="D2121" s="2" t="s">
        <v>241</v>
      </c>
      <c r="E2121" s="2" t="s">
        <v>627</v>
      </c>
      <c r="F2121" s="2" t="s">
        <v>760</v>
      </c>
      <c r="G2121" s="2">
        <v>60</v>
      </c>
      <c r="H2121" s="2">
        <v>0.23485791683196999</v>
      </c>
      <c r="I2121" s="2">
        <v>0.26304086685180644</v>
      </c>
      <c r="J2121" s="26" t="s">
        <v>689</v>
      </c>
    </row>
    <row r="2122" spans="1:10" ht="15.75" customHeight="1" x14ac:dyDescent="0.25">
      <c r="A2122" s="2" t="s">
        <v>756</v>
      </c>
      <c r="B2122" s="2" t="s">
        <v>331</v>
      </c>
      <c r="C2122" s="2">
        <v>2040</v>
      </c>
      <c r="D2122" s="2" t="s">
        <v>241</v>
      </c>
      <c r="E2122" s="2" t="s">
        <v>627</v>
      </c>
      <c r="F2122" s="2" t="s">
        <v>757</v>
      </c>
      <c r="G2122" s="2">
        <v>61</v>
      </c>
      <c r="H2122" s="2">
        <v>7.4505289085208997E-3</v>
      </c>
      <c r="I2122" s="2">
        <v>8.3445923775434076E-3</v>
      </c>
      <c r="J2122" s="26" t="s">
        <v>688</v>
      </c>
    </row>
    <row r="2123" spans="1:10" ht="15.75" customHeight="1" x14ac:dyDescent="0.25">
      <c r="A2123" s="2" t="s">
        <v>756</v>
      </c>
      <c r="B2123" s="2" t="s">
        <v>331</v>
      </c>
      <c r="C2123" s="2">
        <v>2040</v>
      </c>
      <c r="D2123" s="2" t="s">
        <v>241</v>
      </c>
      <c r="E2123" s="2" t="s">
        <v>627</v>
      </c>
      <c r="F2123" s="2" t="s">
        <v>761</v>
      </c>
      <c r="G2123" s="2">
        <v>62</v>
      </c>
      <c r="H2123" s="2">
        <v>4.139182856306E-4</v>
      </c>
      <c r="I2123" s="2">
        <v>4.6358847990627202E-4</v>
      </c>
      <c r="J2123" s="26" t="s">
        <v>688</v>
      </c>
    </row>
    <row r="2124" spans="1:10" ht="15.75" customHeight="1" x14ac:dyDescent="0.25">
      <c r="A2124" s="2" t="s">
        <v>756</v>
      </c>
      <c r="B2124" s="2" t="s">
        <v>331</v>
      </c>
      <c r="C2124" s="2">
        <v>2040</v>
      </c>
      <c r="D2124" s="2" t="s">
        <v>241</v>
      </c>
      <c r="E2124" s="2" t="s">
        <v>627</v>
      </c>
      <c r="F2124" s="2" t="s">
        <v>758</v>
      </c>
      <c r="G2124" s="2">
        <v>62</v>
      </c>
      <c r="H2124" s="2">
        <v>4.139182856306E-4</v>
      </c>
      <c r="I2124" s="2">
        <v>4.6358847990627202E-4</v>
      </c>
      <c r="J2124" s="26" t="s">
        <v>688</v>
      </c>
    </row>
    <row r="2125" spans="1:10" ht="15.75" customHeight="1" x14ac:dyDescent="0.25">
      <c r="A2125" s="2" t="s">
        <v>756</v>
      </c>
      <c r="B2125" s="2" t="s">
        <v>331</v>
      </c>
      <c r="C2125" s="2">
        <v>2040</v>
      </c>
      <c r="D2125" s="2" t="s">
        <v>241</v>
      </c>
      <c r="E2125" s="2" t="s">
        <v>627</v>
      </c>
      <c r="F2125" s="2" t="s">
        <v>759</v>
      </c>
      <c r="G2125" s="2">
        <v>63</v>
      </c>
      <c r="H2125" s="2">
        <v>2.9348934185690001E-4</v>
      </c>
      <c r="I2125" s="2">
        <v>3.2870806287972805E-4</v>
      </c>
      <c r="J2125" s="26" t="s">
        <v>689</v>
      </c>
    </row>
    <row r="2126" spans="1:10" ht="15.75" customHeight="1" x14ac:dyDescent="0.25">
      <c r="A2126" s="2" t="s">
        <v>756</v>
      </c>
      <c r="B2126" s="2" t="s">
        <v>331</v>
      </c>
      <c r="C2126" s="2">
        <v>2040</v>
      </c>
      <c r="D2126" s="2" t="s">
        <v>241</v>
      </c>
      <c r="E2126" s="2" t="s">
        <v>627</v>
      </c>
      <c r="F2126" s="2" t="s">
        <v>759</v>
      </c>
      <c r="G2126" s="2">
        <v>64</v>
      </c>
      <c r="H2126" s="2">
        <v>2.9233135865070002E-4</v>
      </c>
      <c r="I2126" s="2">
        <v>3.2741112168878405E-4</v>
      </c>
      <c r="J2126" s="26" t="s">
        <v>689</v>
      </c>
    </row>
    <row r="2127" spans="1:10" ht="15.75" customHeight="1" x14ac:dyDescent="0.25">
      <c r="A2127" s="2" t="s">
        <v>756</v>
      </c>
      <c r="B2127" s="2" t="s">
        <v>331</v>
      </c>
      <c r="C2127" s="2">
        <v>2040</v>
      </c>
      <c r="D2127" s="2" t="s">
        <v>241</v>
      </c>
      <c r="E2127" s="2" t="s">
        <v>627</v>
      </c>
      <c r="F2127" s="2" t="s">
        <v>757</v>
      </c>
      <c r="G2127" s="2">
        <v>65</v>
      </c>
      <c r="H2127" s="2">
        <v>7.0603876374662001E-3</v>
      </c>
      <c r="I2127" s="2">
        <v>7.9076341539621453E-3</v>
      </c>
      <c r="J2127" s="26" t="s">
        <v>688</v>
      </c>
    </row>
    <row r="2128" spans="1:10" ht="15.75" customHeight="1" x14ac:dyDescent="0.25">
      <c r="A2128" s="2" t="s">
        <v>756</v>
      </c>
      <c r="B2128" s="2" t="s">
        <v>331</v>
      </c>
      <c r="C2128" s="2">
        <v>2040</v>
      </c>
      <c r="D2128" s="2" t="s">
        <v>241</v>
      </c>
      <c r="E2128" s="2" t="s">
        <v>627</v>
      </c>
      <c r="F2128" s="2" t="s">
        <v>759</v>
      </c>
      <c r="G2128" s="2">
        <v>66</v>
      </c>
      <c r="H2128" s="2">
        <v>2.8298271354289999E-4</v>
      </c>
      <c r="I2128" s="2">
        <v>3.1694063916804801E-4</v>
      </c>
      <c r="J2128" s="26" t="s">
        <v>689</v>
      </c>
    </row>
    <row r="2129" spans="1:10" ht="15.75" customHeight="1" x14ac:dyDescent="0.25">
      <c r="A2129" s="2" t="s">
        <v>756</v>
      </c>
      <c r="B2129" s="2" t="s">
        <v>331</v>
      </c>
      <c r="C2129" s="2">
        <v>2040</v>
      </c>
      <c r="D2129" s="2" t="s">
        <v>241</v>
      </c>
      <c r="E2129" s="2" t="s">
        <v>627</v>
      </c>
      <c r="F2129" s="2" t="s">
        <v>758</v>
      </c>
      <c r="G2129" s="2">
        <v>66</v>
      </c>
      <c r="H2129" s="2">
        <v>3.9224376087079998E-4</v>
      </c>
      <c r="I2129" s="2">
        <v>4.3931301217529602E-4</v>
      </c>
      <c r="J2129" s="26" t="s">
        <v>688</v>
      </c>
    </row>
    <row r="2130" spans="1:10" ht="15.75" customHeight="1" x14ac:dyDescent="0.25">
      <c r="A2130" s="2" t="s">
        <v>756</v>
      </c>
      <c r="B2130" s="2" t="s">
        <v>331</v>
      </c>
      <c r="C2130" s="2">
        <v>2040</v>
      </c>
      <c r="D2130" s="2" t="s">
        <v>241</v>
      </c>
      <c r="E2130" s="2" t="s">
        <v>627</v>
      </c>
      <c r="F2130" s="2" t="s">
        <v>761</v>
      </c>
      <c r="G2130" s="2">
        <v>66</v>
      </c>
      <c r="H2130" s="2">
        <v>3.9224376087079998E-4</v>
      </c>
      <c r="I2130" s="2">
        <v>4.3931301217529602E-4</v>
      </c>
      <c r="J2130" s="26" t="s">
        <v>688</v>
      </c>
    </row>
    <row r="2131" spans="1:10" ht="15.75" customHeight="1" x14ac:dyDescent="0.25">
      <c r="A2131" s="2" t="s">
        <v>756</v>
      </c>
      <c r="B2131" s="2" t="s">
        <v>331</v>
      </c>
      <c r="C2131" s="2">
        <v>2040</v>
      </c>
      <c r="D2131" s="2" t="s">
        <v>241</v>
      </c>
      <c r="E2131" s="2" t="s">
        <v>627</v>
      </c>
      <c r="F2131" s="2" t="s">
        <v>759</v>
      </c>
      <c r="G2131" s="2">
        <v>68</v>
      </c>
      <c r="H2131" s="2">
        <v>2.7509289793669999E-4</v>
      </c>
      <c r="I2131" s="2">
        <v>3.0810404568910399E-4</v>
      </c>
      <c r="J2131" s="26" t="s">
        <v>689</v>
      </c>
    </row>
    <row r="2132" spans="1:10" ht="15.75" customHeight="1" x14ac:dyDescent="0.25">
      <c r="A2132" s="2" t="s">
        <v>756</v>
      </c>
      <c r="B2132" s="2" t="s">
        <v>331</v>
      </c>
      <c r="C2132" s="2">
        <v>2040</v>
      </c>
      <c r="D2132" s="2" t="s">
        <v>241</v>
      </c>
      <c r="E2132" s="2" t="s">
        <v>627</v>
      </c>
      <c r="F2132" s="2" t="s">
        <v>757</v>
      </c>
      <c r="G2132" s="2">
        <v>70</v>
      </c>
      <c r="H2132" s="2">
        <v>6.5817474387586004E-3</v>
      </c>
      <c r="I2132" s="2">
        <v>7.3715571314096331E-3</v>
      </c>
      <c r="J2132" s="26" t="s">
        <v>688</v>
      </c>
    </row>
    <row r="2133" spans="1:10" ht="15.75" customHeight="1" x14ac:dyDescent="0.25">
      <c r="A2133" s="2" t="s">
        <v>756</v>
      </c>
      <c r="B2133" s="2" t="s">
        <v>331</v>
      </c>
      <c r="C2133" s="2">
        <v>2040</v>
      </c>
      <c r="D2133" s="2" t="s">
        <v>241</v>
      </c>
      <c r="E2133" s="2" t="s">
        <v>627</v>
      </c>
      <c r="F2133" s="2" t="s">
        <v>758</v>
      </c>
      <c r="G2133" s="2">
        <v>71</v>
      </c>
      <c r="H2133" s="2">
        <v>3.6565263872030001E-4</v>
      </c>
      <c r="I2133" s="2">
        <v>4.0953095536673604E-4</v>
      </c>
      <c r="J2133" s="26" t="s">
        <v>688</v>
      </c>
    </row>
    <row r="2134" spans="1:10" ht="15.75" customHeight="1" x14ac:dyDescent="0.25">
      <c r="A2134" s="2" t="s">
        <v>756</v>
      </c>
      <c r="B2134" s="2" t="s">
        <v>331</v>
      </c>
      <c r="C2134" s="2">
        <v>2040</v>
      </c>
      <c r="D2134" s="2" t="s">
        <v>241</v>
      </c>
      <c r="E2134" s="2" t="s">
        <v>627</v>
      </c>
      <c r="F2134" s="2" t="s">
        <v>761</v>
      </c>
      <c r="G2134" s="2">
        <v>71</v>
      </c>
      <c r="H2134" s="2">
        <v>3.6565263872030001E-4</v>
      </c>
      <c r="I2134" s="2">
        <v>4.0953095536673604E-4</v>
      </c>
      <c r="J2134" s="26" t="s">
        <v>688</v>
      </c>
    </row>
    <row r="2135" spans="1:10" ht="15.75" customHeight="1" x14ac:dyDescent="0.25">
      <c r="A2135" s="2" t="s">
        <v>756</v>
      </c>
      <c r="B2135" s="2" t="s">
        <v>331</v>
      </c>
      <c r="C2135" s="2">
        <v>2040</v>
      </c>
      <c r="D2135" s="2" t="s">
        <v>241</v>
      </c>
      <c r="E2135" s="2" t="s">
        <v>627</v>
      </c>
      <c r="F2135" s="2" t="s">
        <v>757</v>
      </c>
      <c r="G2135" s="2">
        <v>73</v>
      </c>
      <c r="H2135" s="2">
        <v>6.3012833707035004E-3</v>
      </c>
      <c r="I2135" s="2">
        <v>7.0574373751879213E-3</v>
      </c>
      <c r="J2135" s="26" t="s">
        <v>688</v>
      </c>
    </row>
    <row r="2136" spans="1:10" ht="15.75" customHeight="1" x14ac:dyDescent="0.25">
      <c r="A2136" s="2" t="s">
        <v>756</v>
      </c>
      <c r="B2136" s="2" t="s">
        <v>331</v>
      </c>
      <c r="C2136" s="2">
        <v>2040</v>
      </c>
      <c r="D2136" s="2" t="s">
        <v>241</v>
      </c>
      <c r="E2136" s="2" t="s">
        <v>627</v>
      </c>
      <c r="F2136" s="2" t="s">
        <v>758</v>
      </c>
      <c r="G2136" s="2">
        <v>75</v>
      </c>
      <c r="H2136" s="2">
        <v>3.5007129190490002E-4</v>
      </c>
      <c r="I2136" s="2">
        <v>3.9207984693348806E-4</v>
      </c>
      <c r="J2136" s="26" t="s">
        <v>688</v>
      </c>
    </row>
    <row r="2137" spans="1:10" ht="15.75" customHeight="1" x14ac:dyDescent="0.25">
      <c r="A2137" s="2" t="s">
        <v>756</v>
      </c>
      <c r="B2137" s="2" t="s">
        <v>331</v>
      </c>
      <c r="C2137" s="2">
        <v>2040</v>
      </c>
      <c r="D2137" s="2" t="s">
        <v>241</v>
      </c>
      <c r="E2137" s="2" t="s">
        <v>627</v>
      </c>
      <c r="F2137" s="2" t="s">
        <v>761</v>
      </c>
      <c r="G2137" s="2">
        <v>75</v>
      </c>
      <c r="H2137" s="2">
        <v>3.5007129190490002E-4</v>
      </c>
      <c r="I2137" s="2">
        <v>3.9207984693348806E-4</v>
      </c>
      <c r="J2137" s="26" t="s">
        <v>688</v>
      </c>
    </row>
    <row r="2138" spans="1:10" ht="15.75" customHeight="1" x14ac:dyDescent="0.25">
      <c r="A2138" s="2" t="s">
        <v>756</v>
      </c>
      <c r="B2138" s="2" t="s">
        <v>331</v>
      </c>
      <c r="C2138" s="2">
        <v>2040</v>
      </c>
      <c r="D2138" s="2" t="s">
        <v>241</v>
      </c>
      <c r="E2138" s="2" t="s">
        <v>627</v>
      </c>
      <c r="F2138" s="2" t="s">
        <v>757</v>
      </c>
      <c r="G2138" s="2">
        <v>76</v>
      </c>
      <c r="H2138" s="2">
        <v>1.2222932185977701E-2</v>
      </c>
      <c r="I2138" s="2">
        <v>1.3689684048295027E-2</v>
      </c>
      <c r="J2138" s="26" t="s">
        <v>688</v>
      </c>
    </row>
    <row r="2139" spans="1:10" ht="15.75" customHeight="1" x14ac:dyDescent="0.25">
      <c r="A2139" s="2" t="s">
        <v>756</v>
      </c>
      <c r="B2139" s="2" t="s">
        <v>331</v>
      </c>
      <c r="C2139" s="2">
        <v>2040</v>
      </c>
      <c r="D2139" s="2" t="s">
        <v>241</v>
      </c>
      <c r="E2139" s="2" t="s">
        <v>627</v>
      </c>
      <c r="F2139" s="2" t="s">
        <v>761</v>
      </c>
      <c r="G2139" s="2">
        <v>77</v>
      </c>
      <c r="H2139" s="2">
        <v>6.7905176547360005E-4</v>
      </c>
      <c r="I2139" s="2">
        <v>7.6053797733043212E-4</v>
      </c>
      <c r="J2139" s="26" t="s">
        <v>688</v>
      </c>
    </row>
    <row r="2140" spans="1:10" ht="15.75" customHeight="1" x14ac:dyDescent="0.25">
      <c r="A2140" s="2" t="s">
        <v>756</v>
      </c>
      <c r="B2140" s="2" t="s">
        <v>331</v>
      </c>
      <c r="C2140" s="2">
        <v>2040</v>
      </c>
      <c r="D2140" s="2" t="s">
        <v>241</v>
      </c>
      <c r="E2140" s="2" t="s">
        <v>627</v>
      </c>
      <c r="F2140" s="2" t="s">
        <v>758</v>
      </c>
      <c r="G2140" s="2">
        <v>77</v>
      </c>
      <c r="H2140" s="2">
        <v>6.7905176547360005E-4</v>
      </c>
      <c r="I2140" s="2">
        <v>7.6053797733043212E-4</v>
      </c>
      <c r="J2140" s="26" t="s">
        <v>688</v>
      </c>
    </row>
    <row r="2141" spans="1:10" ht="15.75" customHeight="1" x14ac:dyDescent="0.25">
      <c r="A2141" s="2" t="s">
        <v>756</v>
      </c>
      <c r="B2141" s="2" t="s">
        <v>331</v>
      </c>
      <c r="C2141" s="2">
        <v>2040</v>
      </c>
      <c r="D2141" s="2" t="s">
        <v>241</v>
      </c>
      <c r="E2141" s="2" t="s">
        <v>627</v>
      </c>
      <c r="F2141" s="2" t="s">
        <v>757</v>
      </c>
      <c r="G2141" s="2">
        <v>79</v>
      </c>
      <c r="H2141" s="2">
        <v>5.8521772734820999E-3</v>
      </c>
      <c r="I2141" s="2">
        <v>6.5544385462999524E-3</v>
      </c>
      <c r="J2141" s="26" t="s">
        <v>688</v>
      </c>
    </row>
    <row r="2142" spans="1:10" ht="15.75" customHeight="1" x14ac:dyDescent="0.25">
      <c r="A2142" s="2" t="s">
        <v>756</v>
      </c>
      <c r="B2142" s="2" t="s">
        <v>331</v>
      </c>
      <c r="C2142" s="2">
        <v>2040</v>
      </c>
      <c r="D2142" s="2" t="s">
        <v>241</v>
      </c>
      <c r="E2142" s="2" t="s">
        <v>627</v>
      </c>
      <c r="F2142" s="2" t="s">
        <v>758</v>
      </c>
      <c r="G2142" s="2">
        <v>81</v>
      </c>
      <c r="H2142" s="2">
        <v>3.2512095640409999E-4</v>
      </c>
      <c r="I2142" s="2">
        <v>3.6413547117259201E-4</v>
      </c>
      <c r="J2142" s="26" t="s">
        <v>688</v>
      </c>
    </row>
    <row r="2143" spans="1:10" ht="15.75" customHeight="1" x14ac:dyDescent="0.25">
      <c r="A2143" s="2" t="s">
        <v>756</v>
      </c>
      <c r="B2143" s="2" t="s">
        <v>331</v>
      </c>
      <c r="C2143" s="2">
        <v>2040</v>
      </c>
      <c r="D2143" s="2" t="s">
        <v>241</v>
      </c>
      <c r="E2143" s="2" t="s">
        <v>627</v>
      </c>
      <c r="F2143" s="2" t="s">
        <v>761</v>
      </c>
      <c r="G2143" s="2">
        <v>81</v>
      </c>
      <c r="H2143" s="2">
        <v>3.2512095640409999E-4</v>
      </c>
      <c r="I2143" s="2">
        <v>3.6413547117259201E-4</v>
      </c>
      <c r="J2143" s="26" t="s">
        <v>688</v>
      </c>
    </row>
    <row r="2144" spans="1:10" ht="15.75" customHeight="1" x14ac:dyDescent="0.25">
      <c r="A2144" s="2" t="s">
        <v>756</v>
      </c>
      <c r="B2144" s="2" t="s">
        <v>331</v>
      </c>
      <c r="C2144" s="2">
        <v>2040</v>
      </c>
      <c r="D2144" s="2" t="s">
        <v>241</v>
      </c>
      <c r="E2144" s="2" t="s">
        <v>627</v>
      </c>
      <c r="F2144" s="2" t="s">
        <v>757</v>
      </c>
      <c r="G2144" s="2">
        <v>82</v>
      </c>
      <c r="H2144" s="2">
        <v>5.6811082176864E-3</v>
      </c>
      <c r="I2144" s="2">
        <v>6.3628412038087686E-3</v>
      </c>
      <c r="J2144" s="26" t="s">
        <v>688</v>
      </c>
    </row>
    <row r="2145" spans="1:10" ht="15.75" customHeight="1" x14ac:dyDescent="0.25">
      <c r="A2145" s="2" t="s">
        <v>756</v>
      </c>
      <c r="B2145" s="2" t="s">
        <v>331</v>
      </c>
      <c r="C2145" s="2">
        <v>2040</v>
      </c>
      <c r="D2145" s="2" t="s">
        <v>241</v>
      </c>
      <c r="E2145" s="2" t="s">
        <v>627</v>
      </c>
      <c r="F2145" s="2" t="s">
        <v>757</v>
      </c>
      <c r="G2145" s="2">
        <v>84</v>
      </c>
      <c r="H2145" s="2">
        <v>5.5871955119073001E-3</v>
      </c>
      <c r="I2145" s="2">
        <v>6.2576589733361766E-3</v>
      </c>
      <c r="J2145" s="26" t="s">
        <v>688</v>
      </c>
    </row>
    <row r="2146" spans="1:10" ht="15.75" customHeight="1" x14ac:dyDescent="0.25">
      <c r="A2146" s="2" t="s">
        <v>756</v>
      </c>
      <c r="B2146" s="2" t="s">
        <v>331</v>
      </c>
      <c r="C2146" s="2">
        <v>2040</v>
      </c>
      <c r="D2146" s="2" t="s">
        <v>241</v>
      </c>
      <c r="E2146" s="2" t="s">
        <v>627</v>
      </c>
      <c r="F2146" s="2" t="s">
        <v>761</v>
      </c>
      <c r="G2146" s="2">
        <v>84</v>
      </c>
      <c r="H2146" s="2">
        <v>3.1561712967229999E-4</v>
      </c>
      <c r="I2146" s="2">
        <v>3.5349118523297603E-4</v>
      </c>
      <c r="J2146" s="26" t="s">
        <v>688</v>
      </c>
    </row>
    <row r="2147" spans="1:10" ht="15.75" customHeight="1" x14ac:dyDescent="0.25">
      <c r="A2147" s="2" t="s">
        <v>756</v>
      </c>
      <c r="B2147" s="2" t="s">
        <v>331</v>
      </c>
      <c r="C2147" s="2">
        <v>2040</v>
      </c>
      <c r="D2147" s="2" t="s">
        <v>241</v>
      </c>
      <c r="E2147" s="2" t="s">
        <v>627</v>
      </c>
      <c r="F2147" s="2" t="s">
        <v>758</v>
      </c>
      <c r="G2147" s="2">
        <v>84</v>
      </c>
      <c r="H2147" s="2">
        <v>3.1561712967229999E-4</v>
      </c>
      <c r="I2147" s="2">
        <v>3.5349118523297603E-4</v>
      </c>
      <c r="J2147" s="26" t="s">
        <v>688</v>
      </c>
    </row>
    <row r="2148" spans="1:10" ht="15.75" customHeight="1" x14ac:dyDescent="0.25">
      <c r="A2148" s="2" t="s">
        <v>756</v>
      </c>
      <c r="B2148" s="2" t="s">
        <v>331</v>
      </c>
      <c r="C2148" s="2">
        <v>2040</v>
      </c>
      <c r="D2148" s="2" t="s">
        <v>241</v>
      </c>
      <c r="E2148" s="2" t="s">
        <v>627</v>
      </c>
      <c r="F2148" s="2" t="s">
        <v>761</v>
      </c>
      <c r="G2148" s="2">
        <v>85</v>
      </c>
      <c r="H2148" s="2">
        <v>3.1039974419399998E-4</v>
      </c>
      <c r="I2148" s="2">
        <v>3.4764771349728E-4</v>
      </c>
      <c r="J2148" s="26" t="s">
        <v>688</v>
      </c>
    </row>
    <row r="2149" spans="1:10" ht="15.75" customHeight="1" x14ac:dyDescent="0.25">
      <c r="A2149" s="2" t="s">
        <v>756</v>
      </c>
      <c r="B2149" s="2" t="s">
        <v>331</v>
      </c>
      <c r="C2149" s="2">
        <v>2040</v>
      </c>
      <c r="D2149" s="2" t="s">
        <v>241</v>
      </c>
      <c r="E2149" s="2" t="s">
        <v>627</v>
      </c>
      <c r="F2149" s="2" t="s">
        <v>758</v>
      </c>
      <c r="G2149" s="2">
        <v>85</v>
      </c>
      <c r="H2149" s="2">
        <v>3.1039974419399998E-4</v>
      </c>
      <c r="I2149" s="2">
        <v>3.4764771349728E-4</v>
      </c>
      <c r="J2149" s="26" t="s">
        <v>688</v>
      </c>
    </row>
    <row r="2150" spans="1:10" ht="15.75" customHeight="1" x14ac:dyDescent="0.25">
      <c r="A2150" s="2" t="s">
        <v>756</v>
      </c>
      <c r="B2150" s="2" t="s">
        <v>331</v>
      </c>
      <c r="C2150" s="2">
        <v>2040</v>
      </c>
      <c r="D2150" s="2" t="s">
        <v>241</v>
      </c>
      <c r="E2150" s="2" t="s">
        <v>627</v>
      </c>
      <c r="F2150" s="2" t="s">
        <v>757</v>
      </c>
      <c r="G2150" s="2">
        <v>89</v>
      </c>
      <c r="H2150" s="2">
        <v>1.0544772259891E-2</v>
      </c>
      <c r="I2150" s="2">
        <v>1.1810144931077921E-2</v>
      </c>
      <c r="J2150" s="26" t="s">
        <v>688</v>
      </c>
    </row>
    <row r="2151" spans="1:10" ht="15.75" customHeight="1" x14ac:dyDescent="0.25">
      <c r="A2151" s="2" t="s">
        <v>756</v>
      </c>
      <c r="B2151" s="2" t="s">
        <v>331</v>
      </c>
      <c r="C2151" s="2">
        <v>2040</v>
      </c>
      <c r="D2151" s="2" t="s">
        <v>241</v>
      </c>
      <c r="E2151" s="2" t="s">
        <v>627</v>
      </c>
      <c r="F2151" s="2" t="s">
        <v>758</v>
      </c>
      <c r="G2151" s="2">
        <v>90</v>
      </c>
      <c r="H2151" s="2">
        <v>2.9348934185690001E-4</v>
      </c>
      <c r="I2151" s="2">
        <v>3.2870806287972805E-4</v>
      </c>
      <c r="J2151" s="26" t="s">
        <v>688</v>
      </c>
    </row>
    <row r="2152" spans="1:10" ht="15.75" customHeight="1" x14ac:dyDescent="0.25">
      <c r="A2152" s="2" t="s">
        <v>756</v>
      </c>
      <c r="B2152" s="2" t="s">
        <v>331</v>
      </c>
      <c r="C2152" s="2">
        <v>2040</v>
      </c>
      <c r="D2152" s="2" t="s">
        <v>241</v>
      </c>
      <c r="E2152" s="2" t="s">
        <v>627</v>
      </c>
      <c r="F2152" s="2" t="s">
        <v>761</v>
      </c>
      <c r="G2152" s="2">
        <v>90</v>
      </c>
      <c r="H2152" s="2">
        <v>2.9348934185690001E-4</v>
      </c>
      <c r="I2152" s="2">
        <v>3.2870806287972805E-4</v>
      </c>
      <c r="J2152" s="26" t="s">
        <v>688</v>
      </c>
    </row>
    <row r="2153" spans="1:10" ht="15.75" customHeight="1" x14ac:dyDescent="0.25">
      <c r="A2153" s="2" t="s">
        <v>756</v>
      </c>
      <c r="B2153" s="2" t="s">
        <v>331</v>
      </c>
      <c r="C2153" s="2">
        <v>2040</v>
      </c>
      <c r="D2153" s="2" t="s">
        <v>241</v>
      </c>
      <c r="E2153" s="2" t="s">
        <v>627</v>
      </c>
      <c r="F2153" s="2" t="s">
        <v>761</v>
      </c>
      <c r="G2153" s="2">
        <v>91</v>
      </c>
      <c r="H2153" s="2">
        <v>2.9233135865070002E-4</v>
      </c>
      <c r="I2153" s="2">
        <v>3.2741112168878405E-4</v>
      </c>
      <c r="J2153" s="26" t="s">
        <v>688</v>
      </c>
    </row>
    <row r="2154" spans="1:10" ht="15.75" customHeight="1" x14ac:dyDescent="0.25">
      <c r="A2154" s="2" t="s">
        <v>756</v>
      </c>
      <c r="B2154" s="2" t="s">
        <v>331</v>
      </c>
      <c r="C2154" s="2">
        <v>2040</v>
      </c>
      <c r="D2154" s="2" t="s">
        <v>241</v>
      </c>
      <c r="E2154" s="2" t="s">
        <v>627</v>
      </c>
      <c r="F2154" s="2" t="s">
        <v>758</v>
      </c>
      <c r="G2154" s="2">
        <v>91</v>
      </c>
      <c r="H2154" s="2">
        <v>2.9233135865070002E-4</v>
      </c>
      <c r="I2154" s="2">
        <v>3.2741112168878405E-4</v>
      </c>
      <c r="J2154" s="26" t="s">
        <v>688</v>
      </c>
    </row>
    <row r="2155" spans="1:10" ht="15.75" customHeight="1" x14ac:dyDescent="0.25">
      <c r="A2155" s="2" t="s">
        <v>756</v>
      </c>
      <c r="B2155" s="2" t="s">
        <v>331</v>
      </c>
      <c r="C2155" s="2">
        <v>2040</v>
      </c>
      <c r="D2155" s="2" t="s">
        <v>241</v>
      </c>
      <c r="E2155" s="2" t="s">
        <v>627</v>
      </c>
      <c r="F2155" s="2" t="s">
        <v>757</v>
      </c>
      <c r="G2155" s="2">
        <v>92</v>
      </c>
      <c r="H2155" s="2">
        <v>5.0936890766024997E-3</v>
      </c>
      <c r="I2155" s="2">
        <v>5.7049317657947999E-3</v>
      </c>
      <c r="J2155" s="26" t="s">
        <v>688</v>
      </c>
    </row>
    <row r="2156" spans="1:10" ht="15.75" customHeight="1" x14ac:dyDescent="0.25">
      <c r="A2156" s="2" t="s">
        <v>756</v>
      </c>
      <c r="B2156" s="2" t="s">
        <v>331</v>
      </c>
      <c r="C2156" s="2">
        <v>2040</v>
      </c>
      <c r="D2156" s="2" t="s">
        <v>241</v>
      </c>
      <c r="E2156" s="2" t="s">
        <v>627</v>
      </c>
      <c r="F2156" s="2" t="s">
        <v>761</v>
      </c>
      <c r="G2156" s="2">
        <v>94</v>
      </c>
      <c r="H2156" s="2">
        <v>2.8298271354289999E-4</v>
      </c>
      <c r="I2156" s="2">
        <v>3.1694063916804801E-4</v>
      </c>
      <c r="J2156" s="26" t="s">
        <v>688</v>
      </c>
    </row>
    <row r="2157" spans="1:10" ht="15.75" customHeight="1" x14ac:dyDescent="0.25">
      <c r="A2157" s="2" t="s">
        <v>756</v>
      </c>
      <c r="B2157" s="2" t="s">
        <v>331</v>
      </c>
      <c r="C2157" s="2">
        <v>2040</v>
      </c>
      <c r="D2157" s="2" t="s">
        <v>241</v>
      </c>
      <c r="E2157" s="2" t="s">
        <v>627</v>
      </c>
      <c r="F2157" s="2" t="s">
        <v>758</v>
      </c>
      <c r="G2157" s="2">
        <v>94</v>
      </c>
      <c r="H2157" s="2">
        <v>2.8298271354289999E-4</v>
      </c>
      <c r="I2157" s="2">
        <v>3.1694063916804801E-4</v>
      </c>
      <c r="J2157" s="26" t="s">
        <v>688</v>
      </c>
    </row>
    <row r="2158" spans="1:10" ht="15.75" customHeight="1" x14ac:dyDescent="0.25">
      <c r="A2158" s="2" t="s">
        <v>756</v>
      </c>
      <c r="B2158" s="2" t="s">
        <v>331</v>
      </c>
      <c r="C2158" s="2">
        <v>2040</v>
      </c>
      <c r="D2158" s="2" t="s">
        <v>241</v>
      </c>
      <c r="E2158" s="2" t="s">
        <v>627</v>
      </c>
      <c r="F2158" s="2" t="s">
        <v>757</v>
      </c>
      <c r="G2158" s="2">
        <v>95</v>
      </c>
      <c r="H2158" s="2">
        <v>4.9516721628605999E-3</v>
      </c>
      <c r="I2158" s="2">
        <v>5.5458728224038727E-3</v>
      </c>
      <c r="J2158" s="26" t="s">
        <v>688</v>
      </c>
    </row>
    <row r="2159" spans="1:10" ht="15.75" customHeight="1" x14ac:dyDescent="0.25">
      <c r="A2159" s="2" t="s">
        <v>756</v>
      </c>
      <c r="B2159" s="2" t="s">
        <v>331</v>
      </c>
      <c r="C2159" s="2">
        <v>2040</v>
      </c>
      <c r="D2159" s="2" t="s">
        <v>241</v>
      </c>
      <c r="E2159" s="2" t="s">
        <v>627</v>
      </c>
      <c r="F2159" s="2" t="s">
        <v>758</v>
      </c>
      <c r="G2159" s="2">
        <v>97</v>
      </c>
      <c r="H2159" s="2">
        <v>2.7509289793669999E-4</v>
      </c>
      <c r="I2159" s="2">
        <v>3.0810404568910399E-4</v>
      </c>
      <c r="J2159" s="26" t="s">
        <v>688</v>
      </c>
    </row>
    <row r="2160" spans="1:10" ht="15.75" customHeight="1" x14ac:dyDescent="0.25">
      <c r="A2160" s="2" t="s">
        <v>756</v>
      </c>
      <c r="B2160" s="2" t="s">
        <v>331</v>
      </c>
      <c r="C2160" s="2">
        <v>2040</v>
      </c>
      <c r="D2160" s="2" t="s">
        <v>241</v>
      </c>
      <c r="E2160" s="2" t="s">
        <v>627</v>
      </c>
      <c r="F2160" s="2" t="s">
        <v>761</v>
      </c>
      <c r="G2160" s="2">
        <v>97</v>
      </c>
      <c r="H2160" s="2">
        <v>2.7509289793669999E-4</v>
      </c>
      <c r="I2160" s="2">
        <v>3.0810404568910399E-4</v>
      </c>
      <c r="J2160" s="26" t="s">
        <v>688</v>
      </c>
    </row>
    <row r="2161" spans="1:10" ht="15.75" customHeight="1" x14ac:dyDescent="0.25">
      <c r="A2161" s="2" t="s">
        <v>756</v>
      </c>
      <c r="B2161" s="2" t="s">
        <v>331</v>
      </c>
      <c r="C2161" s="2">
        <v>2040</v>
      </c>
      <c r="D2161" s="2" t="s">
        <v>241</v>
      </c>
      <c r="E2161" s="2" t="s">
        <v>627</v>
      </c>
      <c r="F2161" s="2" t="s">
        <v>758</v>
      </c>
      <c r="G2161" s="2">
        <v>100000</v>
      </c>
      <c r="H2161" s="40">
        <v>9.9999999999999998E-13</v>
      </c>
      <c r="I2161" s="2">
        <v>1.1200000000000001E-12</v>
      </c>
      <c r="J2161" s="26" t="s">
        <v>688</v>
      </c>
    </row>
    <row r="2162" spans="1:10" ht="15.75" customHeight="1" x14ac:dyDescent="0.25">
      <c r="A2162" s="2" t="s">
        <v>756</v>
      </c>
      <c r="B2162" s="2" t="s">
        <v>331</v>
      </c>
      <c r="C2162" s="2">
        <v>2045</v>
      </c>
      <c r="D2162" s="2" t="s">
        <v>241</v>
      </c>
      <c r="E2162" s="2" t="s">
        <v>627</v>
      </c>
      <c r="F2162" s="2" t="s">
        <v>763</v>
      </c>
      <c r="G2162" s="2">
        <v>-100000</v>
      </c>
      <c r="H2162" s="2">
        <v>0</v>
      </c>
      <c r="I2162" s="2">
        <v>0</v>
      </c>
      <c r="J2162" s="26" t="s">
        <v>688</v>
      </c>
    </row>
    <row r="2163" spans="1:10" ht="15.75" customHeight="1" x14ac:dyDescent="0.25">
      <c r="A2163" s="2" t="s">
        <v>756</v>
      </c>
      <c r="B2163" s="2" t="s">
        <v>331</v>
      </c>
      <c r="C2163" s="2">
        <v>2045</v>
      </c>
      <c r="D2163" s="2" t="s">
        <v>241</v>
      </c>
      <c r="E2163" s="2" t="s">
        <v>627</v>
      </c>
      <c r="F2163" s="2" t="s">
        <v>763</v>
      </c>
      <c r="G2163" s="2">
        <v>-21</v>
      </c>
      <c r="H2163" s="2">
        <v>0</v>
      </c>
      <c r="I2163" s="2">
        <v>0</v>
      </c>
      <c r="J2163" s="26" t="s">
        <v>688</v>
      </c>
    </row>
    <row r="2164" spans="1:10" ht="15.75" customHeight="1" x14ac:dyDescent="0.25">
      <c r="A2164" s="2" t="s">
        <v>756</v>
      </c>
      <c r="B2164" s="2" t="s">
        <v>331</v>
      </c>
      <c r="C2164" s="2">
        <v>2045</v>
      </c>
      <c r="D2164" s="2" t="s">
        <v>241</v>
      </c>
      <c r="E2164" s="2" t="s">
        <v>627</v>
      </c>
      <c r="F2164" s="2" t="s">
        <v>763</v>
      </c>
      <c r="G2164" s="2">
        <v>-21</v>
      </c>
      <c r="H2164" s="2">
        <v>0.81111860275268499</v>
      </c>
      <c r="I2164" s="2">
        <v>0.90845283508300723</v>
      </c>
      <c r="J2164" s="26" t="s">
        <v>688</v>
      </c>
    </row>
    <row r="2165" spans="1:10" ht="15.75" customHeight="1" x14ac:dyDescent="0.25">
      <c r="A2165" s="2" t="s">
        <v>756</v>
      </c>
      <c r="B2165" s="2" t="s">
        <v>331</v>
      </c>
      <c r="C2165" s="2">
        <v>2045</v>
      </c>
      <c r="D2165" s="2" t="s">
        <v>241</v>
      </c>
      <c r="E2165" s="2" t="s">
        <v>627</v>
      </c>
      <c r="F2165" s="2" t="s">
        <v>763</v>
      </c>
      <c r="G2165" s="2">
        <v>-18</v>
      </c>
      <c r="H2165" s="2">
        <v>0.36135235428810097</v>
      </c>
      <c r="I2165" s="2">
        <v>0.40471463680267311</v>
      </c>
      <c r="J2165" s="26" t="s">
        <v>688</v>
      </c>
    </row>
    <row r="2166" spans="1:10" ht="15.75" customHeight="1" x14ac:dyDescent="0.25">
      <c r="A2166" s="2" t="s">
        <v>756</v>
      </c>
      <c r="B2166" s="2" t="s">
        <v>331</v>
      </c>
      <c r="C2166" s="2">
        <v>2045</v>
      </c>
      <c r="D2166" s="2" t="s">
        <v>241</v>
      </c>
      <c r="E2166" s="2" t="s">
        <v>627</v>
      </c>
      <c r="F2166" s="2" t="s">
        <v>763</v>
      </c>
      <c r="G2166" s="2">
        <v>-17</v>
      </c>
      <c r="H2166" s="2">
        <v>0.492992162704467</v>
      </c>
      <c r="I2166" s="2">
        <v>0.55215122222900304</v>
      </c>
      <c r="J2166" s="26" t="s">
        <v>688</v>
      </c>
    </row>
    <row r="2167" spans="1:10" ht="15.75" customHeight="1" x14ac:dyDescent="0.25">
      <c r="A2167" s="2" t="s">
        <v>756</v>
      </c>
      <c r="B2167" s="2" t="s">
        <v>331</v>
      </c>
      <c r="C2167" s="2">
        <v>2045</v>
      </c>
      <c r="D2167" s="2" t="s">
        <v>241</v>
      </c>
      <c r="E2167" s="2" t="s">
        <v>627</v>
      </c>
      <c r="F2167" s="2" t="s">
        <v>763</v>
      </c>
      <c r="G2167" s="2">
        <v>-15</v>
      </c>
      <c r="H2167" s="2">
        <v>0.268533185124397</v>
      </c>
      <c r="I2167" s="2">
        <v>0.30075716733932467</v>
      </c>
      <c r="J2167" s="26" t="s">
        <v>688</v>
      </c>
    </row>
    <row r="2168" spans="1:10" ht="15.75" customHeight="1" x14ac:dyDescent="0.25">
      <c r="A2168" s="2" t="s">
        <v>756</v>
      </c>
      <c r="B2168" s="2" t="s">
        <v>331</v>
      </c>
      <c r="C2168" s="2">
        <v>2045</v>
      </c>
      <c r="D2168" s="2" t="s">
        <v>241</v>
      </c>
      <c r="E2168" s="2" t="s">
        <v>627</v>
      </c>
      <c r="F2168" s="2" t="s">
        <v>763</v>
      </c>
      <c r="G2168" s="2">
        <v>-14</v>
      </c>
      <c r="H2168" s="2">
        <v>0.10180510580539701</v>
      </c>
      <c r="I2168" s="2">
        <v>0.11402171850204466</v>
      </c>
      <c r="J2168" s="26" t="s">
        <v>688</v>
      </c>
    </row>
    <row r="2169" spans="1:10" ht="15.75" customHeight="1" x14ac:dyDescent="0.25">
      <c r="A2169" s="2" t="s">
        <v>756</v>
      </c>
      <c r="B2169" s="2" t="s">
        <v>331</v>
      </c>
      <c r="C2169" s="2">
        <v>2045</v>
      </c>
      <c r="D2169" s="2" t="s">
        <v>241</v>
      </c>
      <c r="E2169" s="2" t="s">
        <v>627</v>
      </c>
      <c r="F2169" s="2" t="s">
        <v>763</v>
      </c>
      <c r="G2169" s="2">
        <v>-12</v>
      </c>
      <c r="H2169" s="2">
        <v>0.16887228935956899</v>
      </c>
      <c r="I2169" s="2">
        <v>0.1891369640827173</v>
      </c>
      <c r="J2169" s="26" t="s">
        <v>688</v>
      </c>
    </row>
    <row r="2170" spans="1:10" ht="15.75" customHeight="1" x14ac:dyDescent="0.25">
      <c r="A2170" s="2" t="s">
        <v>756</v>
      </c>
      <c r="B2170" s="2" t="s">
        <v>331</v>
      </c>
      <c r="C2170" s="2">
        <v>2045</v>
      </c>
      <c r="D2170" s="2" t="s">
        <v>241</v>
      </c>
      <c r="E2170" s="2" t="s">
        <v>627</v>
      </c>
      <c r="F2170" s="2" t="s">
        <v>763</v>
      </c>
      <c r="G2170" s="2">
        <v>-11</v>
      </c>
      <c r="H2170" s="2">
        <v>7.6744504272937802E-2</v>
      </c>
      <c r="I2170" s="2">
        <v>8.5953844785690348E-2</v>
      </c>
      <c r="J2170" s="26" t="s">
        <v>688</v>
      </c>
    </row>
    <row r="2171" spans="1:10" ht="15.75" customHeight="1" x14ac:dyDescent="0.25">
      <c r="A2171" s="2" t="s">
        <v>756</v>
      </c>
      <c r="B2171" s="2" t="s">
        <v>331</v>
      </c>
      <c r="C2171" s="2">
        <v>2045</v>
      </c>
      <c r="D2171" s="2" t="s">
        <v>241</v>
      </c>
      <c r="E2171" s="2" t="s">
        <v>627</v>
      </c>
      <c r="F2171" s="2" t="s">
        <v>763</v>
      </c>
      <c r="G2171" s="2">
        <v>-10</v>
      </c>
      <c r="H2171" s="2">
        <v>0.14993315935134799</v>
      </c>
      <c r="I2171" s="2">
        <v>0.16792513847350976</v>
      </c>
      <c r="J2171" s="26" t="s">
        <v>688</v>
      </c>
    </row>
    <row r="2172" spans="1:10" ht="15.75" customHeight="1" x14ac:dyDescent="0.25">
      <c r="A2172" s="2" t="s">
        <v>756</v>
      </c>
      <c r="B2172" s="2" t="s">
        <v>331</v>
      </c>
      <c r="C2172" s="2">
        <v>2045</v>
      </c>
      <c r="D2172" s="2" t="s">
        <v>241</v>
      </c>
      <c r="E2172" s="2" t="s">
        <v>627</v>
      </c>
      <c r="F2172" s="2" t="s">
        <v>763</v>
      </c>
      <c r="G2172" s="2">
        <v>-7</v>
      </c>
      <c r="H2172" s="2">
        <v>6.2861837446689606E-2</v>
      </c>
      <c r="I2172" s="2">
        <v>7.0405257940292371E-2</v>
      </c>
      <c r="J2172" s="26" t="s">
        <v>688</v>
      </c>
    </row>
    <row r="2173" spans="1:10" ht="15.75" customHeight="1" x14ac:dyDescent="0.25">
      <c r="A2173" s="2" t="s">
        <v>756</v>
      </c>
      <c r="B2173" s="2" t="s">
        <v>331</v>
      </c>
      <c r="C2173" s="2">
        <v>2045</v>
      </c>
      <c r="D2173" s="2" t="s">
        <v>241</v>
      </c>
      <c r="E2173" s="2" t="s">
        <v>627</v>
      </c>
      <c r="F2173" s="2" t="s">
        <v>763</v>
      </c>
      <c r="G2173" s="2">
        <v>-6</v>
      </c>
      <c r="H2173" s="2">
        <v>0.11272552609443599</v>
      </c>
      <c r="I2173" s="2">
        <v>0.12625258922576832</v>
      </c>
      <c r="J2173" s="26" t="s">
        <v>688</v>
      </c>
    </row>
    <row r="2174" spans="1:10" ht="15.75" customHeight="1" x14ac:dyDescent="0.25">
      <c r="A2174" s="2" t="s">
        <v>756</v>
      </c>
      <c r="B2174" s="2" t="s">
        <v>331</v>
      </c>
      <c r="C2174" s="2">
        <v>2045</v>
      </c>
      <c r="D2174" s="2" t="s">
        <v>241</v>
      </c>
      <c r="E2174" s="2" t="s">
        <v>627</v>
      </c>
      <c r="F2174" s="2" t="s">
        <v>763</v>
      </c>
      <c r="G2174" s="2">
        <v>-5</v>
      </c>
      <c r="H2174" s="2">
        <v>0.112187962979078</v>
      </c>
      <c r="I2174" s="2">
        <v>0.12565051853656736</v>
      </c>
      <c r="J2174" s="26" t="s">
        <v>688</v>
      </c>
    </row>
    <row r="2175" spans="1:10" ht="15.75" customHeight="1" x14ac:dyDescent="0.25">
      <c r="A2175" s="2" t="s">
        <v>756</v>
      </c>
      <c r="B2175" s="2" t="s">
        <v>331</v>
      </c>
      <c r="C2175" s="2">
        <v>2045</v>
      </c>
      <c r="D2175" s="2" t="s">
        <v>241</v>
      </c>
      <c r="E2175" s="2" t="s">
        <v>627</v>
      </c>
      <c r="F2175" s="2" t="s">
        <v>763</v>
      </c>
      <c r="G2175" s="2">
        <v>-4</v>
      </c>
      <c r="H2175" s="2">
        <v>5.3910538554191603E-2</v>
      </c>
      <c r="I2175" s="2">
        <v>6.0379803180694601E-2</v>
      </c>
      <c r="J2175" s="26" t="s">
        <v>688</v>
      </c>
    </row>
    <row r="2176" spans="1:10" ht="15.75" customHeight="1" x14ac:dyDescent="0.25">
      <c r="A2176" s="2" t="s">
        <v>756</v>
      </c>
      <c r="B2176" s="2" t="s">
        <v>331</v>
      </c>
      <c r="C2176" s="2">
        <v>2045</v>
      </c>
      <c r="D2176" s="2" t="s">
        <v>241</v>
      </c>
      <c r="E2176" s="2" t="s">
        <v>627</v>
      </c>
      <c r="F2176" s="2" t="s">
        <v>758</v>
      </c>
      <c r="G2176" s="2">
        <v>-4</v>
      </c>
      <c r="H2176" s="2">
        <v>4.75526442751288E-2</v>
      </c>
      <c r="I2176" s="2">
        <v>5.3258961588144263E-2</v>
      </c>
      <c r="J2176" s="26" t="s">
        <v>688</v>
      </c>
    </row>
    <row r="2177" spans="1:10" ht="15.75" customHeight="1" x14ac:dyDescent="0.25">
      <c r="A2177" s="2" t="s">
        <v>756</v>
      </c>
      <c r="B2177" s="2" t="s">
        <v>331</v>
      </c>
      <c r="C2177" s="2">
        <v>2045</v>
      </c>
      <c r="D2177" s="2" t="s">
        <v>241</v>
      </c>
      <c r="E2177" s="2" t="s">
        <v>627</v>
      </c>
      <c r="F2177" s="2" t="s">
        <v>758</v>
      </c>
      <c r="G2177" s="2">
        <v>-3</v>
      </c>
      <c r="H2177" s="2">
        <v>8.2318498753011199E-2</v>
      </c>
      <c r="I2177" s="2">
        <v>9.2196718603372557E-2</v>
      </c>
      <c r="J2177" s="26" t="s">
        <v>688</v>
      </c>
    </row>
    <row r="2178" spans="1:10" ht="15.75" customHeight="1" x14ac:dyDescent="0.25">
      <c r="A2178" s="2" t="s">
        <v>756</v>
      </c>
      <c r="B2178" s="2" t="s">
        <v>331</v>
      </c>
      <c r="C2178" s="2">
        <v>2045</v>
      </c>
      <c r="D2178" s="2" t="s">
        <v>241</v>
      </c>
      <c r="E2178" s="2" t="s">
        <v>627</v>
      </c>
      <c r="F2178" s="2" t="s">
        <v>763</v>
      </c>
      <c r="G2178" s="2">
        <v>-3</v>
      </c>
      <c r="H2178" s="2">
        <v>4.8692062497138998E-2</v>
      </c>
      <c r="I2178" s="2">
        <v>5.4535109996795686E-2</v>
      </c>
      <c r="J2178" s="26" t="s">
        <v>688</v>
      </c>
    </row>
    <row r="2179" spans="1:10" ht="15.75" customHeight="1" x14ac:dyDescent="0.25">
      <c r="A2179" s="2" t="s">
        <v>756</v>
      </c>
      <c r="B2179" s="2" t="s">
        <v>331</v>
      </c>
      <c r="C2179" s="2">
        <v>2045</v>
      </c>
      <c r="D2179" s="2" t="s">
        <v>241</v>
      </c>
      <c r="E2179" s="2" t="s">
        <v>627</v>
      </c>
      <c r="F2179" s="2" t="s">
        <v>763</v>
      </c>
      <c r="G2179" s="2">
        <v>-2</v>
      </c>
      <c r="H2179" s="2">
        <v>4.53099682927132E-2</v>
      </c>
      <c r="I2179" s="2">
        <v>5.0747164487838788E-2</v>
      </c>
      <c r="J2179" s="26" t="s">
        <v>688</v>
      </c>
    </row>
    <row r="2180" spans="1:10" ht="15.75" customHeight="1" x14ac:dyDescent="0.25">
      <c r="A2180" s="2" t="s">
        <v>756</v>
      </c>
      <c r="B2180" s="2" t="s">
        <v>331</v>
      </c>
      <c r="C2180" s="2">
        <v>2045</v>
      </c>
      <c r="D2180" s="2" t="s">
        <v>241</v>
      </c>
      <c r="E2180" s="2" t="s">
        <v>627</v>
      </c>
      <c r="F2180" s="2" t="s">
        <v>758</v>
      </c>
      <c r="G2180" s="2">
        <v>-2</v>
      </c>
      <c r="H2180" s="2">
        <v>6.8363859318196999E-3</v>
      </c>
      <c r="I2180" s="2">
        <v>7.6567522436380648E-3</v>
      </c>
      <c r="J2180" s="26" t="s">
        <v>688</v>
      </c>
    </row>
    <row r="2181" spans="1:10" ht="15.75" customHeight="1" x14ac:dyDescent="0.25">
      <c r="A2181" s="2" t="s">
        <v>756</v>
      </c>
      <c r="B2181" s="2" t="s">
        <v>331</v>
      </c>
      <c r="C2181" s="2">
        <v>2045</v>
      </c>
      <c r="D2181" s="2" t="s">
        <v>241</v>
      </c>
      <c r="E2181" s="2" t="s">
        <v>627</v>
      </c>
      <c r="F2181" s="2" t="s">
        <v>758</v>
      </c>
      <c r="G2181" s="2">
        <v>-1</v>
      </c>
      <c r="H2181" s="2">
        <v>0.25191560760140402</v>
      </c>
      <c r="I2181" s="2">
        <v>0.28214548051357252</v>
      </c>
      <c r="J2181" s="26" t="s">
        <v>688</v>
      </c>
    </row>
    <row r="2182" spans="1:10" ht="15.75" customHeight="1" x14ac:dyDescent="0.25">
      <c r="A2182" s="2" t="s">
        <v>756</v>
      </c>
      <c r="B2182" s="2" t="s">
        <v>331</v>
      </c>
      <c r="C2182" s="2">
        <v>2045</v>
      </c>
      <c r="D2182" s="2" t="s">
        <v>241</v>
      </c>
      <c r="E2182" s="2" t="s">
        <v>627</v>
      </c>
      <c r="F2182" s="2" t="s">
        <v>763</v>
      </c>
      <c r="G2182" s="2">
        <v>-1</v>
      </c>
      <c r="H2182" s="2">
        <v>4.3314673006534597E-2</v>
      </c>
      <c r="I2182" s="2">
        <v>4.8512433767318751E-2</v>
      </c>
      <c r="J2182" s="26" t="s">
        <v>688</v>
      </c>
    </row>
    <row r="2183" spans="1:10" ht="15.75" customHeight="1" x14ac:dyDescent="0.25">
      <c r="A2183" s="2" t="s">
        <v>756</v>
      </c>
      <c r="B2183" s="2" t="s">
        <v>331</v>
      </c>
      <c r="C2183" s="2">
        <v>2045</v>
      </c>
      <c r="D2183" s="2" t="s">
        <v>241</v>
      </c>
      <c r="E2183" s="2" t="s">
        <v>627</v>
      </c>
      <c r="F2183" s="2" t="s">
        <v>758</v>
      </c>
      <c r="G2183" s="2">
        <v>0</v>
      </c>
      <c r="H2183" s="2">
        <v>7.9037591349333497E-2</v>
      </c>
      <c r="I2183" s="2">
        <v>8.8522102311253528E-2</v>
      </c>
      <c r="J2183" s="26" t="s">
        <v>688</v>
      </c>
    </row>
    <row r="2184" spans="1:10" ht="15.75" customHeight="1" x14ac:dyDescent="0.25">
      <c r="A2184" s="2" t="s">
        <v>756</v>
      </c>
      <c r="B2184" s="2" t="s">
        <v>331</v>
      </c>
      <c r="C2184" s="2">
        <v>2045</v>
      </c>
      <c r="D2184" s="2" t="s">
        <v>241</v>
      </c>
      <c r="E2184" s="2" t="s">
        <v>627</v>
      </c>
      <c r="F2184" s="2" t="s">
        <v>763</v>
      </c>
      <c r="G2184" s="2">
        <v>0</v>
      </c>
      <c r="H2184" s="2">
        <v>4.5387886464595802E-2</v>
      </c>
      <c r="I2184" s="2">
        <v>5.0834432840347304E-2</v>
      </c>
      <c r="J2184" s="26" t="s">
        <v>688</v>
      </c>
    </row>
    <row r="2185" spans="1:10" ht="15.75" customHeight="1" x14ac:dyDescent="0.25">
      <c r="A2185" s="2" t="s">
        <v>756</v>
      </c>
      <c r="B2185" s="2" t="s">
        <v>331</v>
      </c>
      <c r="C2185" s="2">
        <v>2045</v>
      </c>
      <c r="D2185" s="2" t="s">
        <v>241</v>
      </c>
      <c r="E2185" s="2" t="s">
        <v>627</v>
      </c>
      <c r="F2185" s="2" t="s">
        <v>763</v>
      </c>
      <c r="G2185" s="2">
        <v>1</v>
      </c>
      <c r="H2185" s="2">
        <v>4.5938186347484603E-2</v>
      </c>
      <c r="I2185" s="2">
        <v>5.1450768709182762E-2</v>
      </c>
      <c r="J2185" s="26" t="s">
        <v>688</v>
      </c>
    </row>
    <row r="2186" spans="1:10" ht="15.75" customHeight="1" x14ac:dyDescent="0.25">
      <c r="A2186" s="2" t="s">
        <v>756</v>
      </c>
      <c r="B2186" s="2" t="s">
        <v>331</v>
      </c>
      <c r="C2186" s="2">
        <v>2045</v>
      </c>
      <c r="D2186" s="2" t="s">
        <v>241</v>
      </c>
      <c r="E2186" s="2" t="s">
        <v>627</v>
      </c>
      <c r="F2186" s="2" t="s">
        <v>760</v>
      </c>
      <c r="G2186" s="2">
        <v>1</v>
      </c>
      <c r="H2186" s="2">
        <v>4.6371852867305199</v>
      </c>
      <c r="I2186" s="2">
        <v>5.1936475211381827</v>
      </c>
      <c r="J2186" s="26" t="s">
        <v>689</v>
      </c>
    </row>
    <row r="2187" spans="1:10" ht="15.75" customHeight="1" x14ac:dyDescent="0.25">
      <c r="A2187" s="2" t="s">
        <v>756</v>
      </c>
      <c r="B2187" s="2" t="s">
        <v>331</v>
      </c>
      <c r="C2187" s="2">
        <v>2045</v>
      </c>
      <c r="D2187" s="2" t="s">
        <v>241</v>
      </c>
      <c r="E2187" s="2" t="s">
        <v>627</v>
      </c>
      <c r="F2187" s="2" t="s">
        <v>759</v>
      </c>
      <c r="G2187" s="2">
        <v>1</v>
      </c>
      <c r="H2187" s="2">
        <v>5.4467994719743701E-2</v>
      </c>
      <c r="I2187" s="2">
        <v>6.1004154086112948E-2</v>
      </c>
      <c r="J2187" s="26" t="s">
        <v>689</v>
      </c>
    </row>
    <row r="2188" spans="1:10" ht="15.75" customHeight="1" x14ac:dyDescent="0.25">
      <c r="A2188" s="2" t="s">
        <v>756</v>
      </c>
      <c r="B2188" s="2" t="s">
        <v>331</v>
      </c>
      <c r="C2188" s="2">
        <v>2045</v>
      </c>
      <c r="D2188" s="2" t="s">
        <v>241</v>
      </c>
      <c r="E2188" s="2" t="s">
        <v>627</v>
      </c>
      <c r="F2188" s="2" t="s">
        <v>758</v>
      </c>
      <c r="G2188" s="2">
        <v>1</v>
      </c>
      <c r="H2188" s="2">
        <v>4.2212791740893997E-3</v>
      </c>
      <c r="I2188" s="2">
        <v>4.7278326749801277E-3</v>
      </c>
      <c r="J2188" s="26" t="s">
        <v>688</v>
      </c>
    </row>
    <row r="2189" spans="1:10" ht="15.75" customHeight="1" x14ac:dyDescent="0.25">
      <c r="A2189" s="2" t="s">
        <v>756</v>
      </c>
      <c r="B2189" s="2" t="s">
        <v>331</v>
      </c>
      <c r="C2189" s="2">
        <v>2045</v>
      </c>
      <c r="D2189" s="2" t="s">
        <v>241</v>
      </c>
      <c r="E2189" s="2" t="s">
        <v>627</v>
      </c>
      <c r="F2189" s="2" t="s">
        <v>761</v>
      </c>
      <c r="G2189" s="2">
        <v>1</v>
      </c>
      <c r="H2189" s="2">
        <v>0.15054015954956401</v>
      </c>
      <c r="I2189" s="2">
        <v>0.16860497869551172</v>
      </c>
      <c r="J2189" s="26" t="s">
        <v>688</v>
      </c>
    </row>
    <row r="2190" spans="1:10" ht="15.75" customHeight="1" x14ac:dyDescent="0.25">
      <c r="A2190" s="2" t="s">
        <v>756</v>
      </c>
      <c r="B2190" s="2" t="s">
        <v>331</v>
      </c>
      <c r="C2190" s="2">
        <v>2045</v>
      </c>
      <c r="D2190" s="2" t="s">
        <v>241</v>
      </c>
      <c r="E2190" s="2" t="s">
        <v>627</v>
      </c>
      <c r="F2190" s="2" t="s">
        <v>761</v>
      </c>
      <c r="G2190" s="2">
        <v>2</v>
      </c>
      <c r="H2190" s="2">
        <v>1.4148570830002399E-2</v>
      </c>
      <c r="I2190" s="2">
        <v>1.5846399329602689E-2</v>
      </c>
      <c r="J2190" s="26" t="s">
        <v>688</v>
      </c>
    </row>
    <row r="2191" spans="1:10" ht="15.75" customHeight="1" x14ac:dyDescent="0.25">
      <c r="A2191" s="2" t="s">
        <v>756</v>
      </c>
      <c r="B2191" s="2" t="s">
        <v>331</v>
      </c>
      <c r="C2191" s="2">
        <v>2045</v>
      </c>
      <c r="D2191" s="2" t="s">
        <v>241</v>
      </c>
      <c r="E2191" s="2" t="s">
        <v>627</v>
      </c>
      <c r="F2191" s="2" t="s">
        <v>759</v>
      </c>
      <c r="G2191" s="2">
        <v>2</v>
      </c>
      <c r="H2191" s="2">
        <v>0.121792302466929</v>
      </c>
      <c r="I2191" s="2">
        <v>0.1364073787629605</v>
      </c>
      <c r="J2191" s="26" t="s">
        <v>689</v>
      </c>
    </row>
    <row r="2192" spans="1:10" ht="15.75" customHeight="1" x14ac:dyDescent="0.25">
      <c r="A2192" s="2" t="s">
        <v>756</v>
      </c>
      <c r="B2192" s="2" t="s">
        <v>331</v>
      </c>
      <c r="C2192" s="2">
        <v>2045</v>
      </c>
      <c r="D2192" s="2" t="s">
        <v>241</v>
      </c>
      <c r="E2192" s="2" t="s">
        <v>627</v>
      </c>
      <c r="F2192" s="2" t="s">
        <v>760</v>
      </c>
      <c r="G2192" s="2">
        <v>2</v>
      </c>
      <c r="H2192" s="2">
        <v>7.0708208829164496</v>
      </c>
      <c r="I2192" s="2">
        <v>7.9193193888664242</v>
      </c>
      <c r="J2192" s="26" t="s">
        <v>689</v>
      </c>
    </row>
    <row r="2193" spans="1:10" ht="15.75" customHeight="1" x14ac:dyDescent="0.25">
      <c r="A2193" s="2" t="s">
        <v>756</v>
      </c>
      <c r="B2193" s="2" t="s">
        <v>331</v>
      </c>
      <c r="C2193" s="2">
        <v>2045</v>
      </c>
      <c r="D2193" s="2" t="s">
        <v>241</v>
      </c>
      <c r="E2193" s="2" t="s">
        <v>627</v>
      </c>
      <c r="F2193" s="2" t="s">
        <v>757</v>
      </c>
      <c r="G2193" s="2">
        <v>3</v>
      </c>
      <c r="H2193" s="2">
        <v>5.2135225385427503E-2</v>
      </c>
      <c r="I2193" s="2">
        <v>5.8391452431678807E-2</v>
      </c>
      <c r="J2193" s="26" t="s">
        <v>688</v>
      </c>
    </row>
    <row r="2194" spans="1:10" ht="15.75" customHeight="1" x14ac:dyDescent="0.25">
      <c r="A2194" s="2" t="s">
        <v>756</v>
      </c>
      <c r="B2194" s="2" t="s">
        <v>331</v>
      </c>
      <c r="C2194" s="2">
        <v>2045</v>
      </c>
      <c r="D2194" s="2" t="s">
        <v>241</v>
      </c>
      <c r="E2194" s="2" t="s">
        <v>627</v>
      </c>
      <c r="F2194" s="2" t="s">
        <v>762</v>
      </c>
      <c r="G2194" s="2">
        <v>3</v>
      </c>
      <c r="H2194" s="2">
        <v>2.7047736570239098E-2</v>
      </c>
      <c r="I2194" s="2">
        <v>3.0293464958667794E-2</v>
      </c>
      <c r="J2194" s="26" t="s">
        <v>689</v>
      </c>
    </row>
    <row r="2195" spans="1:10" ht="15.75" customHeight="1" x14ac:dyDescent="0.25">
      <c r="A2195" s="2" t="s">
        <v>756</v>
      </c>
      <c r="B2195" s="2" t="s">
        <v>331</v>
      </c>
      <c r="C2195" s="2">
        <v>2045</v>
      </c>
      <c r="D2195" s="2" t="s">
        <v>241</v>
      </c>
      <c r="E2195" s="2" t="s">
        <v>627</v>
      </c>
      <c r="F2195" s="2" t="s">
        <v>759</v>
      </c>
      <c r="G2195" s="2">
        <v>3</v>
      </c>
      <c r="H2195" s="2">
        <v>0.10206445911899199</v>
      </c>
      <c r="I2195" s="2">
        <v>0.11431219421327105</v>
      </c>
      <c r="J2195" s="26" t="s">
        <v>689</v>
      </c>
    </row>
    <row r="2196" spans="1:10" ht="15.75" customHeight="1" x14ac:dyDescent="0.25">
      <c r="A2196" s="2" t="s">
        <v>756</v>
      </c>
      <c r="B2196" s="2" t="s">
        <v>331</v>
      </c>
      <c r="C2196" s="2">
        <v>2045</v>
      </c>
      <c r="D2196" s="2" t="s">
        <v>241</v>
      </c>
      <c r="E2196" s="2" t="s">
        <v>627</v>
      </c>
      <c r="F2196" s="2" t="s">
        <v>760</v>
      </c>
      <c r="G2196" s="2">
        <v>3</v>
      </c>
      <c r="H2196" s="2">
        <v>2.3146316185593601</v>
      </c>
      <c r="I2196" s="2">
        <v>2.5923874127864837</v>
      </c>
      <c r="J2196" s="26" t="s">
        <v>689</v>
      </c>
    </row>
    <row r="2197" spans="1:10" ht="15.75" customHeight="1" x14ac:dyDescent="0.25">
      <c r="A2197" s="2" t="s">
        <v>756</v>
      </c>
      <c r="B2197" s="2" t="s">
        <v>331</v>
      </c>
      <c r="C2197" s="2">
        <v>2045</v>
      </c>
      <c r="D2197" s="2" t="s">
        <v>241</v>
      </c>
      <c r="E2197" s="2" t="s">
        <v>627</v>
      </c>
      <c r="F2197" s="2" t="s">
        <v>761</v>
      </c>
      <c r="G2197" s="2">
        <v>3</v>
      </c>
      <c r="H2197" s="2">
        <v>1.05591795872897E-2</v>
      </c>
      <c r="I2197" s="2">
        <v>1.1826281137764464E-2</v>
      </c>
      <c r="J2197" s="26" t="s">
        <v>688</v>
      </c>
    </row>
    <row r="2198" spans="1:10" ht="15.75" customHeight="1" x14ac:dyDescent="0.25">
      <c r="A2198" s="2" t="s">
        <v>756</v>
      </c>
      <c r="B2198" s="2" t="s">
        <v>331</v>
      </c>
      <c r="C2198" s="2">
        <v>2045</v>
      </c>
      <c r="D2198" s="2" t="s">
        <v>241</v>
      </c>
      <c r="E2198" s="2" t="s">
        <v>627</v>
      </c>
      <c r="F2198" s="2" t="s">
        <v>763</v>
      </c>
      <c r="G2198" s="2">
        <v>3</v>
      </c>
      <c r="H2198" s="2">
        <v>3.6028105765581103E-2</v>
      </c>
      <c r="I2198" s="2">
        <v>4.0351478457450837E-2</v>
      </c>
      <c r="J2198" s="26" t="s">
        <v>688</v>
      </c>
    </row>
    <row r="2199" spans="1:10" ht="15.75" customHeight="1" x14ac:dyDescent="0.25">
      <c r="A2199" s="2" t="s">
        <v>756</v>
      </c>
      <c r="B2199" s="2" t="s">
        <v>331</v>
      </c>
      <c r="C2199" s="2">
        <v>2045</v>
      </c>
      <c r="D2199" s="2" t="s">
        <v>241</v>
      </c>
      <c r="E2199" s="2" t="s">
        <v>627</v>
      </c>
      <c r="F2199" s="2" t="s">
        <v>760</v>
      </c>
      <c r="G2199" s="2">
        <v>4</v>
      </c>
      <c r="H2199" s="2">
        <v>0.29986636713147102</v>
      </c>
      <c r="I2199" s="2">
        <v>0.33585033118724755</v>
      </c>
      <c r="J2199" s="26" t="s">
        <v>689</v>
      </c>
    </row>
    <row r="2200" spans="1:10" ht="15.75" customHeight="1" x14ac:dyDescent="0.25">
      <c r="A2200" s="2" t="s">
        <v>756</v>
      </c>
      <c r="B2200" s="2" t="s">
        <v>331</v>
      </c>
      <c r="C2200" s="2">
        <v>2045</v>
      </c>
      <c r="D2200" s="2" t="s">
        <v>241</v>
      </c>
      <c r="E2200" s="2" t="s">
        <v>627</v>
      </c>
      <c r="F2200" s="2" t="s">
        <v>761</v>
      </c>
      <c r="G2200" s="2">
        <v>4</v>
      </c>
      <c r="H2200" s="2">
        <v>5.4126904578878999E-3</v>
      </c>
      <c r="I2200" s="2">
        <v>6.0622133128344488E-3</v>
      </c>
      <c r="J2200" s="26" t="s">
        <v>688</v>
      </c>
    </row>
    <row r="2201" spans="1:10" ht="15.75" customHeight="1" x14ac:dyDescent="0.25">
      <c r="A2201" s="2" t="s">
        <v>756</v>
      </c>
      <c r="B2201" s="2" t="s">
        <v>331</v>
      </c>
      <c r="C2201" s="2">
        <v>2045</v>
      </c>
      <c r="D2201" s="2" t="s">
        <v>241</v>
      </c>
      <c r="E2201" s="2" t="s">
        <v>627</v>
      </c>
      <c r="F2201" s="2" t="s">
        <v>759</v>
      </c>
      <c r="G2201" s="2">
        <v>4</v>
      </c>
      <c r="H2201" s="2">
        <v>0.153827255126088</v>
      </c>
      <c r="I2201" s="2">
        <v>0.17228652574121858</v>
      </c>
      <c r="J2201" s="26" t="s">
        <v>689</v>
      </c>
    </row>
    <row r="2202" spans="1:10" ht="15.75" customHeight="1" x14ac:dyDescent="0.25">
      <c r="A2202" s="2" t="s">
        <v>756</v>
      </c>
      <c r="B2202" s="2" t="s">
        <v>331</v>
      </c>
      <c r="C2202" s="2">
        <v>2045</v>
      </c>
      <c r="D2202" s="2" t="s">
        <v>241</v>
      </c>
      <c r="E2202" s="2" t="s">
        <v>627</v>
      </c>
      <c r="F2202" s="2" t="s">
        <v>762</v>
      </c>
      <c r="G2202" s="2">
        <v>5</v>
      </c>
      <c r="H2202" s="2">
        <v>8.6771734058857006E-2</v>
      </c>
      <c r="I2202" s="2">
        <v>9.7184342145919853E-2</v>
      </c>
      <c r="J2202" s="26" t="s">
        <v>689</v>
      </c>
    </row>
    <row r="2203" spans="1:10" ht="15.75" customHeight="1" x14ac:dyDescent="0.25">
      <c r="A2203" s="2" t="s">
        <v>756</v>
      </c>
      <c r="B2203" s="2" t="s">
        <v>331</v>
      </c>
      <c r="C2203" s="2">
        <v>2045</v>
      </c>
      <c r="D2203" s="2" t="s">
        <v>241</v>
      </c>
      <c r="E2203" s="2" t="s">
        <v>627</v>
      </c>
      <c r="F2203" s="2" t="s">
        <v>757</v>
      </c>
      <c r="G2203" s="2">
        <v>5</v>
      </c>
      <c r="H2203" s="2">
        <v>0.130510699003934</v>
      </c>
      <c r="I2203" s="2">
        <v>0.14617198288440608</v>
      </c>
      <c r="J2203" s="26" t="s">
        <v>688</v>
      </c>
    </row>
    <row r="2204" spans="1:10" ht="15.75" customHeight="1" x14ac:dyDescent="0.25">
      <c r="A2204" s="2" t="s">
        <v>756</v>
      </c>
      <c r="B2204" s="2" t="s">
        <v>331</v>
      </c>
      <c r="C2204" s="2">
        <v>2045</v>
      </c>
      <c r="D2204" s="2" t="s">
        <v>241</v>
      </c>
      <c r="E2204" s="2" t="s">
        <v>627</v>
      </c>
      <c r="F2204" s="2" t="s">
        <v>761</v>
      </c>
      <c r="G2204" s="2">
        <v>5</v>
      </c>
      <c r="H2204" s="2">
        <v>1.11560333753005E-2</v>
      </c>
      <c r="I2204" s="2">
        <v>1.2494757380336561E-2</v>
      </c>
      <c r="J2204" s="26" t="s">
        <v>688</v>
      </c>
    </row>
    <row r="2205" spans="1:10" ht="15.75" customHeight="1" x14ac:dyDescent="0.25">
      <c r="A2205" s="2" t="s">
        <v>756</v>
      </c>
      <c r="B2205" s="2" t="s">
        <v>331</v>
      </c>
      <c r="C2205" s="2">
        <v>2045</v>
      </c>
      <c r="D2205" s="2" t="s">
        <v>241</v>
      </c>
      <c r="E2205" s="2" t="s">
        <v>627</v>
      </c>
      <c r="F2205" s="2" t="s">
        <v>759</v>
      </c>
      <c r="G2205" s="2">
        <v>5</v>
      </c>
      <c r="H2205" s="2">
        <v>8.22600189130753E-2</v>
      </c>
      <c r="I2205" s="2">
        <v>9.2131221182644343E-2</v>
      </c>
      <c r="J2205" s="26" t="s">
        <v>689</v>
      </c>
    </row>
    <row r="2206" spans="1:10" ht="15.75" customHeight="1" x14ac:dyDescent="0.25">
      <c r="A2206" s="2" t="s">
        <v>756</v>
      </c>
      <c r="B2206" s="2" t="s">
        <v>331</v>
      </c>
      <c r="C2206" s="2">
        <v>2045</v>
      </c>
      <c r="D2206" s="2" t="s">
        <v>241</v>
      </c>
      <c r="E2206" s="2" t="s">
        <v>627</v>
      </c>
      <c r="F2206" s="2" t="s">
        <v>757</v>
      </c>
      <c r="G2206" s="2">
        <v>6</v>
      </c>
      <c r="H2206" s="2">
        <v>8.0615296959877E-2</v>
      </c>
      <c r="I2206" s="2">
        <v>9.0289132595062244E-2</v>
      </c>
      <c r="J2206" s="26" t="s">
        <v>688</v>
      </c>
    </row>
    <row r="2207" spans="1:10" ht="15.75" customHeight="1" x14ac:dyDescent="0.25">
      <c r="A2207" s="2" t="s">
        <v>756</v>
      </c>
      <c r="B2207" s="2" t="s">
        <v>331</v>
      </c>
      <c r="C2207" s="2">
        <v>2045</v>
      </c>
      <c r="D2207" s="2" t="s">
        <v>241</v>
      </c>
      <c r="E2207" s="2" t="s">
        <v>627</v>
      </c>
      <c r="F2207" s="2" t="s">
        <v>761</v>
      </c>
      <c r="G2207" s="2">
        <v>6</v>
      </c>
      <c r="H2207" s="2">
        <v>1.5041474252939001E-3</v>
      </c>
      <c r="I2207" s="2">
        <v>1.6846451163291683E-3</v>
      </c>
      <c r="J2207" s="26" t="s">
        <v>688</v>
      </c>
    </row>
    <row r="2208" spans="1:10" ht="15.75" customHeight="1" x14ac:dyDescent="0.25">
      <c r="A2208" s="2" t="s">
        <v>756</v>
      </c>
      <c r="B2208" s="2" t="s">
        <v>331</v>
      </c>
      <c r="C2208" s="2">
        <v>2045</v>
      </c>
      <c r="D2208" s="2" t="s">
        <v>241</v>
      </c>
      <c r="E2208" s="2" t="s">
        <v>627</v>
      </c>
      <c r="F2208" s="2" t="s">
        <v>760</v>
      </c>
      <c r="G2208" s="2">
        <v>6</v>
      </c>
      <c r="H2208" s="2">
        <v>0.51036614179611195</v>
      </c>
      <c r="I2208" s="2">
        <v>0.57161007881164538</v>
      </c>
      <c r="J2208" s="26" t="s">
        <v>689</v>
      </c>
    </row>
    <row r="2209" spans="1:10" ht="15.75" customHeight="1" x14ac:dyDescent="0.25">
      <c r="A2209" s="2" t="s">
        <v>756</v>
      </c>
      <c r="B2209" s="2" t="s">
        <v>331</v>
      </c>
      <c r="C2209" s="2">
        <v>2045</v>
      </c>
      <c r="D2209" s="2" t="s">
        <v>241</v>
      </c>
      <c r="E2209" s="2" t="s">
        <v>627</v>
      </c>
      <c r="F2209" s="2" t="s">
        <v>759</v>
      </c>
      <c r="G2209" s="2">
        <v>6</v>
      </c>
      <c r="H2209" s="2">
        <v>6.7563013173639802E-2</v>
      </c>
      <c r="I2209" s="2">
        <v>7.5670574754476583E-2</v>
      </c>
      <c r="J2209" s="26" t="s">
        <v>689</v>
      </c>
    </row>
    <row r="2210" spans="1:10" ht="15.75" customHeight="1" x14ac:dyDescent="0.25">
      <c r="A2210" s="2" t="s">
        <v>756</v>
      </c>
      <c r="B2210" s="2" t="s">
        <v>331</v>
      </c>
      <c r="C2210" s="2">
        <v>2045</v>
      </c>
      <c r="D2210" s="2" t="s">
        <v>241</v>
      </c>
      <c r="E2210" s="2" t="s">
        <v>627</v>
      </c>
      <c r="F2210" s="2" t="s">
        <v>760</v>
      </c>
      <c r="G2210" s="2">
        <v>7</v>
      </c>
      <c r="H2210" s="2">
        <v>8.6622774600982694E-2</v>
      </c>
      <c r="I2210" s="2">
        <v>9.7017507553100624E-2</v>
      </c>
      <c r="J2210" s="26" t="s">
        <v>689</v>
      </c>
    </row>
    <row r="2211" spans="1:10" ht="15.75" customHeight="1" x14ac:dyDescent="0.25">
      <c r="A2211" s="2" t="s">
        <v>756</v>
      </c>
      <c r="B2211" s="2" t="s">
        <v>331</v>
      </c>
      <c r="C2211" s="2">
        <v>2045</v>
      </c>
      <c r="D2211" s="2" t="s">
        <v>241</v>
      </c>
      <c r="E2211" s="2" t="s">
        <v>627</v>
      </c>
      <c r="F2211" s="2" t="s">
        <v>759</v>
      </c>
      <c r="G2211" s="2">
        <v>7</v>
      </c>
      <c r="H2211" s="2">
        <v>2.3609508527442799E-2</v>
      </c>
      <c r="I2211" s="2">
        <v>2.6442649550735938E-2</v>
      </c>
      <c r="J2211" s="26" t="s">
        <v>689</v>
      </c>
    </row>
    <row r="2212" spans="1:10" ht="15.75" customHeight="1" x14ac:dyDescent="0.25">
      <c r="A2212" s="2" t="s">
        <v>756</v>
      </c>
      <c r="B2212" s="2" t="s">
        <v>331</v>
      </c>
      <c r="C2212" s="2">
        <v>2045</v>
      </c>
      <c r="D2212" s="2" t="s">
        <v>241</v>
      </c>
      <c r="E2212" s="2" t="s">
        <v>627</v>
      </c>
      <c r="F2212" s="2" t="s">
        <v>761</v>
      </c>
      <c r="G2212" s="2">
        <v>7</v>
      </c>
      <c r="H2212" s="2">
        <v>1.3464887160808E-3</v>
      </c>
      <c r="I2212" s="2">
        <v>1.5080673620104961E-3</v>
      </c>
      <c r="J2212" s="26" t="s">
        <v>688</v>
      </c>
    </row>
    <row r="2213" spans="1:10" ht="15.75" customHeight="1" x14ac:dyDescent="0.25">
      <c r="A2213" s="2" t="s">
        <v>756</v>
      </c>
      <c r="B2213" s="2" t="s">
        <v>331</v>
      </c>
      <c r="C2213" s="2">
        <v>2045</v>
      </c>
      <c r="D2213" s="2" t="s">
        <v>241</v>
      </c>
      <c r="E2213" s="2" t="s">
        <v>627</v>
      </c>
      <c r="F2213" s="2" t="s">
        <v>757</v>
      </c>
      <c r="G2213" s="2">
        <v>7</v>
      </c>
      <c r="H2213" s="2">
        <v>3.6832112818956403E-2</v>
      </c>
      <c r="I2213" s="2">
        <v>4.1251966357231176E-2</v>
      </c>
      <c r="J2213" s="26" t="s">
        <v>688</v>
      </c>
    </row>
    <row r="2214" spans="1:10" ht="15.75" customHeight="1" x14ac:dyDescent="0.25">
      <c r="A2214" s="2" t="s">
        <v>756</v>
      </c>
      <c r="B2214" s="2" t="s">
        <v>331</v>
      </c>
      <c r="C2214" s="2">
        <v>2045</v>
      </c>
      <c r="D2214" s="2" t="s">
        <v>241</v>
      </c>
      <c r="E2214" s="2" t="s">
        <v>627</v>
      </c>
      <c r="F2214" s="2" t="s">
        <v>761</v>
      </c>
      <c r="G2214" s="2">
        <v>8</v>
      </c>
      <c r="H2214" s="2">
        <v>1.2782077537850001E-3</v>
      </c>
      <c r="I2214" s="2">
        <v>1.4315926842392002E-3</v>
      </c>
      <c r="J2214" s="26" t="s">
        <v>688</v>
      </c>
    </row>
    <row r="2215" spans="1:10" ht="15.75" customHeight="1" x14ac:dyDescent="0.25">
      <c r="A2215" s="2" t="s">
        <v>756</v>
      </c>
      <c r="B2215" s="2" t="s">
        <v>331</v>
      </c>
      <c r="C2215" s="2">
        <v>2045</v>
      </c>
      <c r="D2215" s="2" t="s">
        <v>241</v>
      </c>
      <c r="E2215" s="2" t="s">
        <v>627</v>
      </c>
      <c r="F2215" s="2" t="s">
        <v>757</v>
      </c>
      <c r="G2215" s="2">
        <v>8</v>
      </c>
      <c r="H2215" s="2">
        <v>6.9735735654830905E-2</v>
      </c>
      <c r="I2215" s="2">
        <v>7.8104023933410621E-2</v>
      </c>
      <c r="J2215" s="26" t="s">
        <v>688</v>
      </c>
    </row>
    <row r="2216" spans="1:10" ht="15.75" customHeight="1" x14ac:dyDescent="0.25">
      <c r="A2216" s="2" t="s">
        <v>756</v>
      </c>
      <c r="B2216" s="2" t="s">
        <v>331</v>
      </c>
      <c r="C2216" s="2">
        <v>2045</v>
      </c>
      <c r="D2216" s="2" t="s">
        <v>241</v>
      </c>
      <c r="E2216" s="2" t="s">
        <v>627</v>
      </c>
      <c r="F2216" s="2" t="s">
        <v>760</v>
      </c>
      <c r="G2216" s="2">
        <v>8</v>
      </c>
      <c r="H2216" s="2">
        <v>0.44756919145584101</v>
      </c>
      <c r="I2216" s="2">
        <v>0.50127749443054193</v>
      </c>
      <c r="J2216" s="26" t="s">
        <v>689</v>
      </c>
    </row>
    <row r="2217" spans="1:10" ht="15.75" customHeight="1" x14ac:dyDescent="0.25">
      <c r="A2217" s="2" t="s">
        <v>756</v>
      </c>
      <c r="B2217" s="2" t="s">
        <v>331</v>
      </c>
      <c r="C2217" s="2">
        <v>2045</v>
      </c>
      <c r="D2217" s="2" t="s">
        <v>241</v>
      </c>
      <c r="E2217" s="2" t="s">
        <v>627</v>
      </c>
      <c r="F2217" s="2" t="s">
        <v>759</v>
      </c>
      <c r="G2217" s="2">
        <v>8</v>
      </c>
      <c r="H2217" s="2">
        <v>9.6699430141598004E-3</v>
      </c>
      <c r="I2217" s="2">
        <v>1.0830336175858978E-2</v>
      </c>
      <c r="J2217" s="26" t="s">
        <v>689</v>
      </c>
    </row>
    <row r="2218" spans="1:10" ht="15.75" customHeight="1" x14ac:dyDescent="0.25">
      <c r="A2218" s="2" t="s">
        <v>756</v>
      </c>
      <c r="B2218" s="2" t="s">
        <v>331</v>
      </c>
      <c r="C2218" s="2">
        <v>2045</v>
      </c>
      <c r="D2218" s="2" t="s">
        <v>241</v>
      </c>
      <c r="E2218" s="2" t="s">
        <v>627</v>
      </c>
      <c r="F2218" s="2" t="s">
        <v>760</v>
      </c>
      <c r="G2218" s="2">
        <v>9</v>
      </c>
      <c r="H2218" s="2">
        <v>0.15992040187120399</v>
      </c>
      <c r="I2218" s="2">
        <v>0.17911085009574848</v>
      </c>
      <c r="J2218" s="26" t="s">
        <v>689</v>
      </c>
    </row>
    <row r="2219" spans="1:10" ht="15.75" customHeight="1" x14ac:dyDescent="0.25">
      <c r="A2219" s="2" t="s">
        <v>756</v>
      </c>
      <c r="B2219" s="2" t="s">
        <v>331</v>
      </c>
      <c r="C2219" s="2">
        <v>2045</v>
      </c>
      <c r="D2219" s="2" t="s">
        <v>241</v>
      </c>
      <c r="E2219" s="2" t="s">
        <v>627</v>
      </c>
      <c r="F2219" s="2" t="s">
        <v>759</v>
      </c>
      <c r="G2219" s="2">
        <v>9</v>
      </c>
      <c r="H2219" s="2">
        <v>2.3362471023574499E-2</v>
      </c>
      <c r="I2219" s="2">
        <v>2.6165967546403442E-2</v>
      </c>
      <c r="J2219" s="26" t="s">
        <v>689</v>
      </c>
    </row>
    <row r="2220" spans="1:10" ht="15.75" customHeight="1" x14ac:dyDescent="0.25">
      <c r="A2220" s="2" t="s">
        <v>756</v>
      </c>
      <c r="B2220" s="2" t="s">
        <v>331</v>
      </c>
      <c r="C2220" s="2">
        <v>2045</v>
      </c>
      <c r="D2220" s="2" t="s">
        <v>241</v>
      </c>
      <c r="E2220" s="2" t="s">
        <v>627</v>
      </c>
      <c r="F2220" s="2" t="s">
        <v>757</v>
      </c>
      <c r="G2220" s="2">
        <v>9</v>
      </c>
      <c r="H2220" s="2">
        <v>6.5680243074894007E-2</v>
      </c>
      <c r="I2220" s="2">
        <v>7.3561872243881291E-2</v>
      </c>
      <c r="J2220" s="26" t="s">
        <v>688</v>
      </c>
    </row>
    <row r="2221" spans="1:10" ht="15.75" customHeight="1" x14ac:dyDescent="0.25">
      <c r="A2221" s="2" t="s">
        <v>756</v>
      </c>
      <c r="B2221" s="2" t="s">
        <v>331</v>
      </c>
      <c r="C2221" s="2">
        <v>2045</v>
      </c>
      <c r="D2221" s="2" t="s">
        <v>241</v>
      </c>
      <c r="E2221" s="2" t="s">
        <v>627</v>
      </c>
      <c r="F2221" s="2" t="s">
        <v>757</v>
      </c>
      <c r="G2221" s="2">
        <v>10</v>
      </c>
      <c r="H2221" s="2">
        <v>3.1748186796903603E-2</v>
      </c>
      <c r="I2221" s="2">
        <v>3.5557969212532042E-2</v>
      </c>
      <c r="J2221" s="26" t="s">
        <v>688</v>
      </c>
    </row>
    <row r="2222" spans="1:10" ht="15.75" customHeight="1" x14ac:dyDescent="0.25">
      <c r="A2222" s="2" t="s">
        <v>756</v>
      </c>
      <c r="B2222" s="2" t="s">
        <v>331</v>
      </c>
      <c r="C2222" s="2">
        <v>2045</v>
      </c>
      <c r="D2222" s="2" t="s">
        <v>241</v>
      </c>
      <c r="E2222" s="2" t="s">
        <v>627</v>
      </c>
      <c r="F2222" s="2" t="s">
        <v>759</v>
      </c>
      <c r="G2222" s="2">
        <v>10</v>
      </c>
      <c r="H2222" s="2">
        <v>5.7382885133848002E-3</v>
      </c>
      <c r="I2222" s="2">
        <v>6.4268831349909772E-3</v>
      </c>
      <c r="J2222" s="26" t="s">
        <v>689</v>
      </c>
    </row>
    <row r="2223" spans="1:10" ht="15.75" customHeight="1" x14ac:dyDescent="0.25">
      <c r="A2223" s="2" t="s">
        <v>756</v>
      </c>
      <c r="B2223" s="2" t="s">
        <v>331</v>
      </c>
      <c r="C2223" s="2">
        <v>2045</v>
      </c>
      <c r="D2223" s="2" t="s">
        <v>241</v>
      </c>
      <c r="E2223" s="2" t="s">
        <v>627</v>
      </c>
      <c r="F2223" s="2" t="s">
        <v>761</v>
      </c>
      <c r="G2223" s="2">
        <v>10</v>
      </c>
      <c r="H2223" s="2">
        <v>1.1896800715475999E-3</v>
      </c>
      <c r="I2223" s="2">
        <v>1.332441680133312E-3</v>
      </c>
      <c r="J2223" s="26" t="s">
        <v>688</v>
      </c>
    </row>
    <row r="2224" spans="1:10" ht="15.75" customHeight="1" x14ac:dyDescent="0.25">
      <c r="A2224" s="2" t="s">
        <v>756</v>
      </c>
      <c r="B2224" s="2" t="s">
        <v>331</v>
      </c>
      <c r="C2224" s="2">
        <v>2045</v>
      </c>
      <c r="D2224" s="2" t="s">
        <v>241</v>
      </c>
      <c r="E2224" s="2" t="s">
        <v>627</v>
      </c>
      <c r="F2224" s="2" t="s">
        <v>760</v>
      </c>
      <c r="G2224" s="2">
        <v>10</v>
      </c>
      <c r="H2224" s="2">
        <v>0.53146448731422402</v>
      </c>
      <c r="I2224" s="2">
        <v>0.59524022579193092</v>
      </c>
      <c r="J2224" s="26" t="s">
        <v>689</v>
      </c>
    </row>
    <row r="2225" spans="1:10" ht="15.75" customHeight="1" x14ac:dyDescent="0.25">
      <c r="A2225" s="2" t="s">
        <v>756</v>
      </c>
      <c r="B2225" s="2" t="s">
        <v>331</v>
      </c>
      <c r="C2225" s="2">
        <v>2045</v>
      </c>
      <c r="D2225" s="2" t="s">
        <v>241</v>
      </c>
      <c r="E2225" s="2" t="s">
        <v>627</v>
      </c>
      <c r="F2225" s="2" t="s">
        <v>759</v>
      </c>
      <c r="G2225" s="2">
        <v>11</v>
      </c>
      <c r="H2225" s="2">
        <v>3.5486093256623E-3</v>
      </c>
      <c r="I2225" s="2">
        <v>3.9744424447417763E-3</v>
      </c>
      <c r="J2225" s="26" t="s">
        <v>689</v>
      </c>
    </row>
    <row r="2226" spans="1:10" ht="15.75" customHeight="1" x14ac:dyDescent="0.25">
      <c r="A2226" s="2" t="s">
        <v>756</v>
      </c>
      <c r="B2226" s="2" t="s">
        <v>331</v>
      </c>
      <c r="C2226" s="2">
        <v>2045</v>
      </c>
      <c r="D2226" s="2" t="s">
        <v>241</v>
      </c>
      <c r="E2226" s="2" t="s">
        <v>627</v>
      </c>
      <c r="F2226" s="2" t="s">
        <v>761</v>
      </c>
      <c r="G2226" s="2">
        <v>11</v>
      </c>
      <c r="H2226" s="2">
        <v>4.5220075407996999E-3</v>
      </c>
      <c r="I2226" s="2">
        <v>5.0646484456956641E-3</v>
      </c>
      <c r="J2226" s="26" t="s">
        <v>688</v>
      </c>
    </row>
    <row r="2227" spans="1:10" ht="15.75" customHeight="1" x14ac:dyDescent="0.25">
      <c r="A2227" s="2" t="s">
        <v>756</v>
      </c>
      <c r="B2227" s="2" t="s">
        <v>331</v>
      </c>
      <c r="C2227" s="2">
        <v>2045</v>
      </c>
      <c r="D2227" s="2" t="s">
        <v>241</v>
      </c>
      <c r="E2227" s="2" t="s">
        <v>627</v>
      </c>
      <c r="F2227" s="2" t="s">
        <v>757</v>
      </c>
      <c r="G2227" s="2">
        <v>11</v>
      </c>
      <c r="H2227" s="2">
        <v>0.14470032975077601</v>
      </c>
      <c r="I2227" s="2">
        <v>0.16206436932086915</v>
      </c>
      <c r="J2227" s="26" t="s">
        <v>688</v>
      </c>
    </row>
    <row r="2228" spans="1:10" ht="15.75" customHeight="1" x14ac:dyDescent="0.25">
      <c r="A2228" s="2" t="s">
        <v>756</v>
      </c>
      <c r="B2228" s="2" t="s">
        <v>331</v>
      </c>
      <c r="C2228" s="2">
        <v>2045</v>
      </c>
      <c r="D2228" s="2" t="s">
        <v>241</v>
      </c>
      <c r="E2228" s="2" t="s">
        <v>627</v>
      </c>
      <c r="F2228" s="2" t="s">
        <v>760</v>
      </c>
      <c r="G2228" s="2">
        <v>11</v>
      </c>
      <c r="H2228" s="2">
        <v>0.56594073772430398</v>
      </c>
      <c r="I2228" s="2">
        <v>0.63385362625122055</v>
      </c>
      <c r="J2228" s="26" t="s">
        <v>689</v>
      </c>
    </row>
    <row r="2229" spans="1:10" ht="15.75" customHeight="1" x14ac:dyDescent="0.25">
      <c r="A2229" s="2" t="s">
        <v>756</v>
      </c>
      <c r="B2229" s="2" t="s">
        <v>331</v>
      </c>
      <c r="C2229" s="2">
        <v>2045</v>
      </c>
      <c r="D2229" s="2" t="s">
        <v>241</v>
      </c>
      <c r="E2229" s="2" t="s">
        <v>627</v>
      </c>
      <c r="F2229" s="2" t="s">
        <v>759</v>
      </c>
      <c r="G2229" s="2">
        <v>12</v>
      </c>
      <c r="H2229" s="2">
        <v>1.11560333753005E-2</v>
      </c>
      <c r="I2229" s="2">
        <v>1.2494757380336561E-2</v>
      </c>
      <c r="J2229" s="26" t="s">
        <v>689</v>
      </c>
    </row>
    <row r="2230" spans="1:10" ht="15.75" customHeight="1" x14ac:dyDescent="0.25">
      <c r="A2230" s="2" t="s">
        <v>756</v>
      </c>
      <c r="B2230" s="2" t="s">
        <v>331</v>
      </c>
      <c r="C2230" s="2">
        <v>2045</v>
      </c>
      <c r="D2230" s="2" t="s">
        <v>241</v>
      </c>
      <c r="E2230" s="2" t="s">
        <v>627</v>
      </c>
      <c r="F2230" s="2" t="s">
        <v>761</v>
      </c>
      <c r="G2230" s="2">
        <v>12</v>
      </c>
      <c r="H2230" s="2">
        <v>1.097874250263E-3</v>
      </c>
      <c r="I2230" s="2">
        <v>1.2296191602945601E-3</v>
      </c>
      <c r="J2230" s="26" t="s">
        <v>688</v>
      </c>
    </row>
    <row r="2231" spans="1:10" ht="15.75" customHeight="1" x14ac:dyDescent="0.25">
      <c r="A2231" s="2" t="s">
        <v>756</v>
      </c>
      <c r="B2231" s="2" t="s">
        <v>331</v>
      </c>
      <c r="C2231" s="2">
        <v>2045</v>
      </c>
      <c r="D2231" s="2" t="s">
        <v>241</v>
      </c>
      <c r="E2231" s="2" t="s">
        <v>627</v>
      </c>
      <c r="F2231" s="2" t="s">
        <v>757</v>
      </c>
      <c r="G2231" s="2">
        <v>12</v>
      </c>
      <c r="H2231" s="2">
        <v>8.3182923495769501E-2</v>
      </c>
      <c r="I2231" s="2">
        <v>9.3164874315261853E-2</v>
      </c>
      <c r="J2231" s="26" t="s">
        <v>688</v>
      </c>
    </row>
    <row r="2232" spans="1:10" ht="15.75" customHeight="1" x14ac:dyDescent="0.25">
      <c r="A2232" s="2" t="s">
        <v>756</v>
      </c>
      <c r="B2232" s="2" t="s">
        <v>331</v>
      </c>
      <c r="C2232" s="2">
        <v>2045</v>
      </c>
      <c r="D2232" s="2" t="s">
        <v>241</v>
      </c>
      <c r="E2232" s="2" t="s">
        <v>627</v>
      </c>
      <c r="F2232" s="2" t="s">
        <v>760</v>
      </c>
      <c r="G2232" s="2">
        <v>12</v>
      </c>
      <c r="H2232" s="2">
        <v>2.8864013622514899</v>
      </c>
      <c r="I2232" s="2">
        <v>3.2327695257216691</v>
      </c>
      <c r="J2232" s="26" t="s">
        <v>689</v>
      </c>
    </row>
    <row r="2233" spans="1:10" ht="15.75" customHeight="1" x14ac:dyDescent="0.25">
      <c r="A2233" s="2" t="s">
        <v>756</v>
      </c>
      <c r="B2233" s="2" t="s">
        <v>331</v>
      </c>
      <c r="C2233" s="2">
        <v>2045</v>
      </c>
      <c r="D2233" s="2" t="s">
        <v>241</v>
      </c>
      <c r="E2233" s="2" t="s">
        <v>627</v>
      </c>
      <c r="F2233" s="2" t="s">
        <v>759</v>
      </c>
      <c r="G2233" s="2">
        <v>13</v>
      </c>
      <c r="H2233" s="2">
        <v>1.5041474252939001E-3</v>
      </c>
      <c r="I2233" s="2">
        <v>1.6846451163291683E-3</v>
      </c>
      <c r="J2233" s="26" t="s">
        <v>689</v>
      </c>
    </row>
    <row r="2234" spans="1:10" ht="15.75" customHeight="1" x14ac:dyDescent="0.25">
      <c r="A2234" s="2" t="s">
        <v>756</v>
      </c>
      <c r="B2234" s="2" t="s">
        <v>331</v>
      </c>
      <c r="C2234" s="2">
        <v>2045</v>
      </c>
      <c r="D2234" s="2" t="s">
        <v>241</v>
      </c>
      <c r="E2234" s="2" t="s">
        <v>627</v>
      </c>
      <c r="F2234" s="2" t="s">
        <v>761</v>
      </c>
      <c r="G2234" s="2">
        <v>13</v>
      </c>
      <c r="H2234" s="2">
        <v>1.0419577592984E-3</v>
      </c>
      <c r="I2234" s="2">
        <v>1.1669926904142082E-3</v>
      </c>
      <c r="J2234" s="26" t="s">
        <v>688</v>
      </c>
    </row>
    <row r="2235" spans="1:10" ht="15.75" customHeight="1" x14ac:dyDescent="0.25">
      <c r="A2235" s="2" t="s">
        <v>756</v>
      </c>
      <c r="B2235" s="2" t="s">
        <v>331</v>
      </c>
      <c r="C2235" s="2">
        <v>2045</v>
      </c>
      <c r="D2235" s="2" t="s">
        <v>241</v>
      </c>
      <c r="E2235" s="2" t="s">
        <v>627</v>
      </c>
      <c r="F2235" s="2" t="s">
        <v>761</v>
      </c>
      <c r="G2235" s="2">
        <v>14</v>
      </c>
      <c r="H2235" s="2">
        <v>1.0064811212942E-3</v>
      </c>
      <c r="I2235" s="2">
        <v>1.127258855849504E-3</v>
      </c>
      <c r="J2235" s="26" t="s">
        <v>688</v>
      </c>
    </row>
    <row r="2236" spans="1:10" ht="15.75" customHeight="1" x14ac:dyDescent="0.25">
      <c r="A2236" s="2" t="s">
        <v>756</v>
      </c>
      <c r="B2236" s="2" t="s">
        <v>331</v>
      </c>
      <c r="C2236" s="2">
        <v>2045</v>
      </c>
      <c r="D2236" s="2" t="s">
        <v>241</v>
      </c>
      <c r="E2236" s="2" t="s">
        <v>627</v>
      </c>
      <c r="F2236" s="2" t="s">
        <v>760</v>
      </c>
      <c r="G2236" s="2">
        <v>14</v>
      </c>
      <c r="H2236" s="2">
        <v>5.4037317633628797E-2</v>
      </c>
      <c r="I2236" s="2">
        <v>6.0521795749664258E-2</v>
      </c>
      <c r="J2236" s="26" t="s">
        <v>689</v>
      </c>
    </row>
    <row r="2237" spans="1:10" ht="15.75" customHeight="1" x14ac:dyDescent="0.25">
      <c r="A2237" s="2" t="s">
        <v>756</v>
      </c>
      <c r="B2237" s="2" t="s">
        <v>331</v>
      </c>
      <c r="C2237" s="2">
        <v>2045</v>
      </c>
      <c r="D2237" s="2" t="s">
        <v>241</v>
      </c>
      <c r="E2237" s="2" t="s">
        <v>627</v>
      </c>
      <c r="F2237" s="2" t="s">
        <v>759</v>
      </c>
      <c r="G2237" s="2">
        <v>14</v>
      </c>
      <c r="H2237" s="2">
        <v>1.3464887160808E-3</v>
      </c>
      <c r="I2237" s="2">
        <v>1.5080673620104961E-3</v>
      </c>
      <c r="J2237" s="26" t="s">
        <v>689</v>
      </c>
    </row>
    <row r="2238" spans="1:10" ht="15.75" customHeight="1" x14ac:dyDescent="0.25">
      <c r="A2238" s="2" t="s">
        <v>756</v>
      </c>
      <c r="B2238" s="2" t="s">
        <v>331</v>
      </c>
      <c r="C2238" s="2">
        <v>2045</v>
      </c>
      <c r="D2238" s="2" t="s">
        <v>241</v>
      </c>
      <c r="E2238" s="2" t="s">
        <v>627</v>
      </c>
      <c r="F2238" s="2" t="s">
        <v>757</v>
      </c>
      <c r="G2238" s="2">
        <v>15</v>
      </c>
      <c r="H2238" s="2">
        <v>2.4236796423792801E-2</v>
      </c>
      <c r="I2238" s="2">
        <v>2.7145211994647939E-2</v>
      </c>
      <c r="J2238" s="26" t="s">
        <v>688</v>
      </c>
    </row>
    <row r="2239" spans="1:10" ht="15.75" customHeight="1" x14ac:dyDescent="0.25">
      <c r="A2239" s="2" t="s">
        <v>756</v>
      </c>
      <c r="B2239" s="2" t="s">
        <v>331</v>
      </c>
      <c r="C2239" s="2">
        <v>2045</v>
      </c>
      <c r="D2239" s="2" t="s">
        <v>241</v>
      </c>
      <c r="E2239" s="2" t="s">
        <v>627</v>
      </c>
      <c r="F2239" s="2" t="s">
        <v>759</v>
      </c>
      <c r="G2239" s="2">
        <v>15</v>
      </c>
      <c r="H2239" s="2">
        <v>1.2782077537850001E-3</v>
      </c>
      <c r="I2239" s="2">
        <v>1.4315926842392002E-3</v>
      </c>
      <c r="J2239" s="26" t="s">
        <v>689</v>
      </c>
    </row>
    <row r="2240" spans="1:10" ht="15.75" customHeight="1" x14ac:dyDescent="0.25">
      <c r="A2240" s="2" t="s">
        <v>756</v>
      </c>
      <c r="B2240" s="2" t="s">
        <v>331</v>
      </c>
      <c r="C2240" s="2">
        <v>2045</v>
      </c>
      <c r="D2240" s="2" t="s">
        <v>241</v>
      </c>
      <c r="E2240" s="2" t="s">
        <v>627</v>
      </c>
      <c r="F2240" s="2" t="s">
        <v>761</v>
      </c>
      <c r="G2240" s="2">
        <v>16</v>
      </c>
      <c r="H2240" s="2">
        <v>2.8617501957341998E-3</v>
      </c>
      <c r="I2240" s="2">
        <v>3.2051602192223042E-3</v>
      </c>
      <c r="J2240" s="26" t="s">
        <v>688</v>
      </c>
    </row>
    <row r="2241" spans="1:10" ht="15.75" customHeight="1" x14ac:dyDescent="0.25">
      <c r="A2241" s="2" t="s">
        <v>756</v>
      </c>
      <c r="B2241" s="2" t="s">
        <v>331</v>
      </c>
      <c r="C2241" s="2">
        <v>2045</v>
      </c>
      <c r="D2241" s="2" t="s">
        <v>241</v>
      </c>
      <c r="E2241" s="2" t="s">
        <v>627</v>
      </c>
      <c r="F2241" s="2" t="s">
        <v>757</v>
      </c>
      <c r="G2241" s="2">
        <v>16</v>
      </c>
      <c r="H2241" s="2">
        <v>2.30077393352985E-2</v>
      </c>
      <c r="I2241" s="2">
        <v>2.5768668055534322E-2</v>
      </c>
      <c r="J2241" s="26" t="s">
        <v>688</v>
      </c>
    </row>
    <row r="2242" spans="1:10" ht="15.75" customHeight="1" x14ac:dyDescent="0.25">
      <c r="A2242" s="2" t="s">
        <v>756</v>
      </c>
      <c r="B2242" s="2" t="s">
        <v>331</v>
      </c>
      <c r="C2242" s="2">
        <v>2045</v>
      </c>
      <c r="D2242" s="2" t="s">
        <v>241</v>
      </c>
      <c r="E2242" s="2" t="s">
        <v>627</v>
      </c>
      <c r="F2242" s="2" t="s">
        <v>759</v>
      </c>
      <c r="G2242" s="2">
        <v>16</v>
      </c>
      <c r="H2242" s="2">
        <v>9.2317450325935992E-3</v>
      </c>
      <c r="I2242" s="2">
        <v>1.0339554436504831E-2</v>
      </c>
      <c r="J2242" s="26" t="s">
        <v>689</v>
      </c>
    </row>
    <row r="2243" spans="1:10" ht="15.75" customHeight="1" x14ac:dyDescent="0.25">
      <c r="A2243" s="2" t="s">
        <v>756</v>
      </c>
      <c r="B2243" s="2" t="s">
        <v>331</v>
      </c>
      <c r="C2243" s="2">
        <v>2045</v>
      </c>
      <c r="D2243" s="2" t="s">
        <v>241</v>
      </c>
      <c r="E2243" s="2" t="s">
        <v>627</v>
      </c>
      <c r="F2243" s="2" t="s">
        <v>757</v>
      </c>
      <c r="G2243" s="2">
        <v>17</v>
      </c>
      <c r="H2243" s="2">
        <v>2.1414240822196E-2</v>
      </c>
      <c r="I2243" s="2">
        <v>2.3983949720859522E-2</v>
      </c>
      <c r="J2243" s="26" t="s">
        <v>688</v>
      </c>
    </row>
    <row r="2244" spans="1:10" ht="15.75" customHeight="1" x14ac:dyDescent="0.25">
      <c r="A2244" s="2" t="s">
        <v>756</v>
      </c>
      <c r="B2244" s="2" t="s">
        <v>331</v>
      </c>
      <c r="C2244" s="2">
        <v>2045</v>
      </c>
      <c r="D2244" s="2" t="s">
        <v>241</v>
      </c>
      <c r="E2244" s="2" t="s">
        <v>627</v>
      </c>
      <c r="F2244" s="2" t="s">
        <v>759</v>
      </c>
      <c r="G2244" s="2">
        <v>17</v>
      </c>
      <c r="H2244" s="2">
        <v>2.2165604168548998E-3</v>
      </c>
      <c r="I2244" s="2">
        <v>2.482547666877488E-3</v>
      </c>
      <c r="J2244" s="26" t="s">
        <v>689</v>
      </c>
    </row>
    <row r="2245" spans="1:10" ht="15.75" customHeight="1" x14ac:dyDescent="0.25">
      <c r="A2245" s="2" t="s">
        <v>756</v>
      </c>
      <c r="B2245" s="2" t="s">
        <v>331</v>
      </c>
      <c r="C2245" s="2">
        <v>2045</v>
      </c>
      <c r="D2245" s="2" t="s">
        <v>241</v>
      </c>
      <c r="E2245" s="2" t="s">
        <v>627</v>
      </c>
      <c r="F2245" s="2" t="s">
        <v>760</v>
      </c>
      <c r="G2245" s="2">
        <v>17</v>
      </c>
      <c r="H2245" s="2">
        <v>1.7127506434917401E-2</v>
      </c>
      <c r="I2245" s="2">
        <v>1.9182807207107491E-2</v>
      </c>
      <c r="J2245" s="26" t="s">
        <v>689</v>
      </c>
    </row>
    <row r="2246" spans="1:10" ht="15.75" customHeight="1" x14ac:dyDescent="0.25">
      <c r="A2246" s="2" t="s">
        <v>756</v>
      </c>
      <c r="B2246" s="2" t="s">
        <v>331</v>
      </c>
      <c r="C2246" s="2">
        <v>2045</v>
      </c>
      <c r="D2246" s="2" t="s">
        <v>241</v>
      </c>
      <c r="E2246" s="2" t="s">
        <v>627</v>
      </c>
      <c r="F2246" s="2" t="s">
        <v>759</v>
      </c>
      <c r="G2246" s="2">
        <v>18</v>
      </c>
      <c r="H2246" s="2">
        <v>2.0484388805925998E-3</v>
      </c>
      <c r="I2246" s="2">
        <v>2.294251546263712E-3</v>
      </c>
      <c r="J2246" s="26" t="s">
        <v>689</v>
      </c>
    </row>
    <row r="2247" spans="1:10" ht="15.75" customHeight="1" x14ac:dyDescent="0.25">
      <c r="A2247" s="2" t="s">
        <v>756</v>
      </c>
      <c r="B2247" s="2" t="s">
        <v>331</v>
      </c>
      <c r="C2247" s="2">
        <v>2045</v>
      </c>
      <c r="D2247" s="2" t="s">
        <v>241</v>
      </c>
      <c r="E2247" s="2" t="s">
        <v>627</v>
      </c>
      <c r="F2247" s="2" t="s">
        <v>757</v>
      </c>
      <c r="G2247" s="2">
        <v>18</v>
      </c>
      <c r="H2247" s="2">
        <v>2.0518569275736798E-2</v>
      </c>
      <c r="I2247" s="2">
        <v>2.2980797588825215E-2</v>
      </c>
      <c r="J2247" s="26" t="s">
        <v>688</v>
      </c>
    </row>
    <row r="2248" spans="1:10" ht="15.75" customHeight="1" x14ac:dyDescent="0.25">
      <c r="A2248" s="2" t="s">
        <v>756</v>
      </c>
      <c r="B2248" s="2" t="s">
        <v>331</v>
      </c>
      <c r="C2248" s="2">
        <v>2045</v>
      </c>
      <c r="D2248" s="2" t="s">
        <v>241</v>
      </c>
      <c r="E2248" s="2" t="s">
        <v>627</v>
      </c>
      <c r="F2248" s="2" t="s">
        <v>761</v>
      </c>
      <c r="G2248" s="2">
        <v>18</v>
      </c>
      <c r="H2248" s="2">
        <v>9.045032784343E-4</v>
      </c>
      <c r="I2248" s="2">
        <v>1.0130436718464161E-3</v>
      </c>
      <c r="J2248" s="26" t="s">
        <v>688</v>
      </c>
    </row>
    <row r="2249" spans="1:10" ht="15.75" customHeight="1" x14ac:dyDescent="0.25">
      <c r="A2249" s="2" t="s">
        <v>756</v>
      </c>
      <c r="B2249" s="2" t="s">
        <v>331</v>
      </c>
      <c r="C2249" s="2">
        <v>2045</v>
      </c>
      <c r="D2249" s="2" t="s">
        <v>241</v>
      </c>
      <c r="E2249" s="2" t="s">
        <v>627</v>
      </c>
      <c r="F2249" s="2" t="s">
        <v>760</v>
      </c>
      <c r="G2249" s="2">
        <v>19</v>
      </c>
      <c r="H2249" s="2">
        <v>5.6259807199239703E-2</v>
      </c>
      <c r="I2249" s="2">
        <v>6.3010984063148479E-2</v>
      </c>
      <c r="J2249" s="26" t="s">
        <v>689</v>
      </c>
    </row>
    <row r="2250" spans="1:10" ht="15.75" customHeight="1" x14ac:dyDescent="0.25">
      <c r="A2250" s="2" t="s">
        <v>756</v>
      </c>
      <c r="B2250" s="2" t="s">
        <v>331</v>
      </c>
      <c r="C2250" s="2">
        <v>2045</v>
      </c>
      <c r="D2250" s="2" t="s">
        <v>241</v>
      </c>
      <c r="E2250" s="2" t="s">
        <v>627</v>
      </c>
      <c r="F2250" s="2" t="s">
        <v>761</v>
      </c>
      <c r="G2250" s="2">
        <v>19</v>
      </c>
      <c r="H2250" s="2">
        <v>8.8029244216160005E-4</v>
      </c>
      <c r="I2250" s="2">
        <v>9.8592753522099225E-4</v>
      </c>
      <c r="J2250" s="26" t="s">
        <v>688</v>
      </c>
    </row>
    <row r="2251" spans="1:10" ht="15.75" customHeight="1" x14ac:dyDescent="0.25">
      <c r="A2251" s="2" t="s">
        <v>756</v>
      </c>
      <c r="B2251" s="2" t="s">
        <v>331</v>
      </c>
      <c r="C2251" s="2">
        <v>2045</v>
      </c>
      <c r="D2251" s="2" t="s">
        <v>241</v>
      </c>
      <c r="E2251" s="2" t="s">
        <v>627</v>
      </c>
      <c r="F2251" s="2" t="s">
        <v>759</v>
      </c>
      <c r="G2251" s="2">
        <v>19</v>
      </c>
      <c r="H2251" s="2">
        <v>2.8617501957341998E-3</v>
      </c>
      <c r="I2251" s="2">
        <v>3.2051602192223042E-3</v>
      </c>
      <c r="J2251" s="26" t="s">
        <v>689</v>
      </c>
    </row>
    <row r="2252" spans="1:10" ht="15.75" customHeight="1" x14ac:dyDescent="0.25">
      <c r="A2252" s="2" t="s">
        <v>756</v>
      </c>
      <c r="B2252" s="2" t="s">
        <v>331</v>
      </c>
      <c r="C2252" s="2">
        <v>2045</v>
      </c>
      <c r="D2252" s="2" t="s">
        <v>241</v>
      </c>
      <c r="E2252" s="2" t="s">
        <v>627</v>
      </c>
      <c r="F2252" s="2" t="s">
        <v>757</v>
      </c>
      <c r="G2252" s="2">
        <v>19</v>
      </c>
      <c r="H2252" s="2">
        <v>8.0639304593205494E-2</v>
      </c>
      <c r="I2252" s="2">
        <v>9.0316021144390163E-2</v>
      </c>
      <c r="J2252" s="26" t="s">
        <v>688</v>
      </c>
    </row>
    <row r="2253" spans="1:10" ht="15.75" customHeight="1" x14ac:dyDescent="0.25">
      <c r="A2253" s="2" t="s">
        <v>756</v>
      </c>
      <c r="B2253" s="2" t="s">
        <v>331</v>
      </c>
      <c r="C2253" s="2">
        <v>2045</v>
      </c>
      <c r="D2253" s="2" t="s">
        <v>241</v>
      </c>
      <c r="E2253" s="2" t="s">
        <v>627</v>
      </c>
      <c r="F2253" s="2" t="s">
        <v>759</v>
      </c>
      <c r="G2253" s="2">
        <v>20</v>
      </c>
      <c r="H2253" s="2">
        <v>9.045032784343E-4</v>
      </c>
      <c r="I2253" s="2">
        <v>1.0130436718464161E-3</v>
      </c>
      <c r="J2253" s="26" t="s">
        <v>689</v>
      </c>
    </row>
    <row r="2254" spans="1:10" ht="15.75" customHeight="1" x14ac:dyDescent="0.25">
      <c r="A2254" s="2" t="s">
        <v>756</v>
      </c>
      <c r="B2254" s="2" t="s">
        <v>331</v>
      </c>
      <c r="C2254" s="2">
        <v>2045</v>
      </c>
      <c r="D2254" s="2" t="s">
        <v>241</v>
      </c>
      <c r="E2254" s="2" t="s">
        <v>627</v>
      </c>
      <c r="F2254" s="2" t="s">
        <v>761</v>
      </c>
      <c r="G2254" s="2">
        <v>20</v>
      </c>
      <c r="H2254" s="2">
        <v>2.5723092257977E-3</v>
      </c>
      <c r="I2254" s="2">
        <v>2.8809863328934245E-3</v>
      </c>
      <c r="J2254" s="26" t="s">
        <v>688</v>
      </c>
    </row>
    <row r="2255" spans="1:10" ht="15.75" customHeight="1" x14ac:dyDescent="0.25">
      <c r="A2255" s="2" t="s">
        <v>756</v>
      </c>
      <c r="B2255" s="2" t="s">
        <v>331</v>
      </c>
      <c r="C2255" s="2">
        <v>2045</v>
      </c>
      <c r="D2255" s="2" t="s">
        <v>241</v>
      </c>
      <c r="E2255" s="2" t="s">
        <v>627</v>
      </c>
      <c r="F2255" s="2" t="s">
        <v>757</v>
      </c>
      <c r="G2255" s="2">
        <v>21</v>
      </c>
      <c r="H2255" s="2">
        <v>1.8755240365862801E-2</v>
      </c>
      <c r="I2255" s="2">
        <v>2.100586920976634E-2</v>
      </c>
      <c r="J2255" s="26" t="s">
        <v>688</v>
      </c>
    </row>
    <row r="2256" spans="1:10" ht="15.75" customHeight="1" x14ac:dyDescent="0.25">
      <c r="A2256" s="2" t="s">
        <v>756</v>
      </c>
      <c r="B2256" s="2" t="s">
        <v>331</v>
      </c>
      <c r="C2256" s="2">
        <v>2045</v>
      </c>
      <c r="D2256" s="2" t="s">
        <v>241</v>
      </c>
      <c r="E2256" s="2" t="s">
        <v>627</v>
      </c>
      <c r="F2256" s="2" t="s">
        <v>759</v>
      </c>
      <c r="G2256" s="2">
        <v>21</v>
      </c>
      <c r="H2256" s="2">
        <v>2.6012297021224999E-3</v>
      </c>
      <c r="I2256" s="2">
        <v>2.9133772663772002E-3</v>
      </c>
      <c r="J2256" s="26" t="s">
        <v>689</v>
      </c>
    </row>
    <row r="2257" spans="1:10" ht="15.75" customHeight="1" x14ac:dyDescent="0.25">
      <c r="A2257" s="2" t="s">
        <v>756</v>
      </c>
      <c r="B2257" s="2" t="s">
        <v>331</v>
      </c>
      <c r="C2257" s="2">
        <v>2045</v>
      </c>
      <c r="D2257" s="2" t="s">
        <v>241</v>
      </c>
      <c r="E2257" s="2" t="s">
        <v>627</v>
      </c>
      <c r="F2257" s="2" t="s">
        <v>761</v>
      </c>
      <c r="G2257" s="2">
        <v>21</v>
      </c>
      <c r="H2257" s="2">
        <v>8.3858484867959998E-4</v>
      </c>
      <c r="I2257" s="2">
        <v>9.3921503052115209E-4</v>
      </c>
      <c r="J2257" s="26" t="s">
        <v>688</v>
      </c>
    </row>
    <row r="2258" spans="1:10" ht="15.75" customHeight="1" x14ac:dyDescent="0.25">
      <c r="A2258" s="2" t="s">
        <v>756</v>
      </c>
      <c r="B2258" s="2" t="s">
        <v>331</v>
      </c>
      <c r="C2258" s="2">
        <v>2045</v>
      </c>
      <c r="D2258" s="2" t="s">
        <v>241</v>
      </c>
      <c r="E2258" s="2" t="s">
        <v>627</v>
      </c>
      <c r="F2258" s="2" t="s">
        <v>759</v>
      </c>
      <c r="G2258" s="2">
        <v>22</v>
      </c>
      <c r="H2258" s="2">
        <v>1.6899568145162999E-3</v>
      </c>
      <c r="I2258" s="2">
        <v>1.8927516322582562E-3</v>
      </c>
      <c r="J2258" s="26" t="s">
        <v>689</v>
      </c>
    </row>
    <row r="2259" spans="1:10" ht="15.75" customHeight="1" x14ac:dyDescent="0.25">
      <c r="A2259" s="2" t="s">
        <v>756</v>
      </c>
      <c r="B2259" s="2" t="s">
        <v>331</v>
      </c>
      <c r="C2259" s="2">
        <v>2045</v>
      </c>
      <c r="D2259" s="2" t="s">
        <v>241</v>
      </c>
      <c r="E2259" s="2" t="s">
        <v>627</v>
      </c>
      <c r="F2259" s="2" t="s">
        <v>757</v>
      </c>
      <c r="G2259" s="2">
        <v>22</v>
      </c>
      <c r="H2259" s="2">
        <v>1.81166604161263E-2</v>
      </c>
      <c r="I2259" s="2">
        <v>2.0290659666061459E-2</v>
      </c>
      <c r="J2259" s="26" t="s">
        <v>688</v>
      </c>
    </row>
    <row r="2260" spans="1:10" ht="15.75" customHeight="1" x14ac:dyDescent="0.25">
      <c r="A2260" s="2" t="s">
        <v>756</v>
      </c>
      <c r="B2260" s="2" t="s">
        <v>331</v>
      </c>
      <c r="C2260" s="2">
        <v>2045</v>
      </c>
      <c r="D2260" s="2" t="s">
        <v>241</v>
      </c>
      <c r="E2260" s="2" t="s">
        <v>627</v>
      </c>
      <c r="F2260" s="2" t="s">
        <v>757</v>
      </c>
      <c r="G2260" s="2">
        <v>23</v>
      </c>
      <c r="H2260" s="2">
        <v>5.1511503756046302E-2</v>
      </c>
      <c r="I2260" s="2">
        <v>5.7692884206771863E-2</v>
      </c>
      <c r="J2260" s="26" t="s">
        <v>688</v>
      </c>
    </row>
    <row r="2261" spans="1:10" ht="15.75" customHeight="1" x14ac:dyDescent="0.25">
      <c r="A2261" s="2" t="s">
        <v>756</v>
      </c>
      <c r="B2261" s="2" t="s">
        <v>331</v>
      </c>
      <c r="C2261" s="2">
        <v>2045</v>
      </c>
      <c r="D2261" s="2" t="s">
        <v>241</v>
      </c>
      <c r="E2261" s="2" t="s">
        <v>627</v>
      </c>
      <c r="F2261" s="2" t="s">
        <v>759</v>
      </c>
      <c r="G2261" s="2">
        <v>23</v>
      </c>
      <c r="H2261" s="2">
        <v>7.8759860480199996E-4</v>
      </c>
      <c r="I2261" s="2">
        <v>8.8211043737824004E-4</v>
      </c>
      <c r="J2261" s="26" t="s">
        <v>689</v>
      </c>
    </row>
    <row r="2262" spans="1:10" ht="15.75" customHeight="1" x14ac:dyDescent="0.25">
      <c r="A2262" s="2" t="s">
        <v>756</v>
      </c>
      <c r="B2262" s="2" t="s">
        <v>331</v>
      </c>
      <c r="C2262" s="2">
        <v>2045</v>
      </c>
      <c r="D2262" s="2" t="s">
        <v>241</v>
      </c>
      <c r="E2262" s="2" t="s">
        <v>627</v>
      </c>
      <c r="F2262" s="2" t="s">
        <v>759</v>
      </c>
      <c r="G2262" s="2">
        <v>24</v>
      </c>
      <c r="H2262" s="2">
        <v>2.2737159160897001E-3</v>
      </c>
      <c r="I2262" s="2">
        <v>2.5465618260204644E-3</v>
      </c>
      <c r="J2262" s="26" t="s">
        <v>689</v>
      </c>
    </row>
    <row r="2263" spans="1:10" ht="15.75" customHeight="1" x14ac:dyDescent="0.25">
      <c r="A2263" s="2" t="s">
        <v>756</v>
      </c>
      <c r="B2263" s="2" t="s">
        <v>331</v>
      </c>
      <c r="C2263" s="2">
        <v>2045</v>
      </c>
      <c r="D2263" s="2" t="s">
        <v>241</v>
      </c>
      <c r="E2263" s="2" t="s">
        <v>627</v>
      </c>
      <c r="F2263" s="2" t="s">
        <v>761</v>
      </c>
      <c r="G2263" s="2">
        <v>24</v>
      </c>
      <c r="H2263" s="2">
        <v>7.8759860480199996E-4</v>
      </c>
      <c r="I2263" s="2">
        <v>8.8211043737824004E-4</v>
      </c>
      <c r="J2263" s="26" t="s">
        <v>688</v>
      </c>
    </row>
    <row r="2264" spans="1:10" ht="15.75" customHeight="1" x14ac:dyDescent="0.25">
      <c r="A2264" s="2" t="s">
        <v>756</v>
      </c>
      <c r="B2264" s="2" t="s">
        <v>331</v>
      </c>
      <c r="C2264" s="2">
        <v>2045</v>
      </c>
      <c r="D2264" s="2" t="s">
        <v>241</v>
      </c>
      <c r="E2264" s="2" t="s">
        <v>627</v>
      </c>
      <c r="F2264" s="2" t="s">
        <v>759</v>
      </c>
      <c r="G2264" s="2">
        <v>25</v>
      </c>
      <c r="H2264" s="2">
        <v>7.454853621311E-4</v>
      </c>
      <c r="I2264" s="2">
        <v>8.3494360558683208E-4</v>
      </c>
      <c r="J2264" s="26" t="s">
        <v>689</v>
      </c>
    </row>
    <row r="2265" spans="1:10" ht="15.75" customHeight="1" x14ac:dyDescent="0.25">
      <c r="A2265" s="2" t="s">
        <v>756</v>
      </c>
      <c r="B2265" s="2" t="s">
        <v>331</v>
      </c>
      <c r="C2265" s="2">
        <v>2045</v>
      </c>
      <c r="D2265" s="2" t="s">
        <v>241</v>
      </c>
      <c r="E2265" s="2" t="s">
        <v>627</v>
      </c>
      <c r="F2265" s="2" t="s">
        <v>757</v>
      </c>
      <c r="G2265" s="2">
        <v>25</v>
      </c>
      <c r="H2265" s="2">
        <v>1.6281059011816999E-2</v>
      </c>
      <c r="I2265" s="2">
        <v>1.8234786093235041E-2</v>
      </c>
      <c r="J2265" s="26" t="s">
        <v>688</v>
      </c>
    </row>
    <row r="2266" spans="1:10" ht="15.75" customHeight="1" x14ac:dyDescent="0.25">
      <c r="A2266" s="2" t="s">
        <v>756</v>
      </c>
      <c r="B2266" s="2" t="s">
        <v>331</v>
      </c>
      <c r="C2266" s="2">
        <v>2045</v>
      </c>
      <c r="D2266" s="2" t="s">
        <v>241</v>
      </c>
      <c r="E2266" s="2" t="s">
        <v>627</v>
      </c>
      <c r="F2266" s="2" t="s">
        <v>759</v>
      </c>
      <c r="G2266" s="2">
        <v>26</v>
      </c>
      <c r="H2266" s="2">
        <v>1.4068830059841E-3</v>
      </c>
      <c r="I2266" s="2">
        <v>1.5757089667021921E-3</v>
      </c>
      <c r="J2266" s="26" t="s">
        <v>689</v>
      </c>
    </row>
    <row r="2267" spans="1:10" ht="15.75" customHeight="1" x14ac:dyDescent="0.25">
      <c r="A2267" s="2" t="s">
        <v>756</v>
      </c>
      <c r="B2267" s="2" t="s">
        <v>331</v>
      </c>
      <c r="C2267" s="2">
        <v>2045</v>
      </c>
      <c r="D2267" s="2" t="s">
        <v>241</v>
      </c>
      <c r="E2267" s="2" t="s">
        <v>627</v>
      </c>
      <c r="F2267" s="2" t="s">
        <v>761</v>
      </c>
      <c r="G2267" s="2">
        <v>26</v>
      </c>
      <c r="H2267" s="2">
        <v>1.5204215305857E-3</v>
      </c>
      <c r="I2267" s="2">
        <v>1.7028721142559843E-3</v>
      </c>
      <c r="J2267" s="26" t="s">
        <v>688</v>
      </c>
    </row>
    <row r="2268" spans="1:10" ht="15.75" customHeight="1" x14ac:dyDescent="0.25">
      <c r="A2268" s="2" t="s">
        <v>756</v>
      </c>
      <c r="B2268" s="2" t="s">
        <v>331</v>
      </c>
      <c r="C2268" s="2">
        <v>2045</v>
      </c>
      <c r="D2268" s="2" t="s">
        <v>241</v>
      </c>
      <c r="E2268" s="2" t="s">
        <v>627</v>
      </c>
      <c r="F2268" s="2" t="s">
        <v>757</v>
      </c>
      <c r="G2268" s="2">
        <v>26</v>
      </c>
      <c r="H2268" s="2">
        <v>3.1360520049929598E-2</v>
      </c>
      <c r="I2268" s="2">
        <v>3.5123782455921154E-2</v>
      </c>
      <c r="J2268" s="26" t="s">
        <v>688</v>
      </c>
    </row>
    <row r="2269" spans="1:10" ht="15.75" customHeight="1" x14ac:dyDescent="0.25">
      <c r="A2269" s="2" t="s">
        <v>756</v>
      </c>
      <c r="B2269" s="2" t="s">
        <v>331</v>
      </c>
      <c r="C2269" s="2">
        <v>2045</v>
      </c>
      <c r="D2269" s="2" t="s">
        <v>241</v>
      </c>
      <c r="E2269" s="2" t="s">
        <v>627</v>
      </c>
      <c r="F2269" s="2" t="s">
        <v>759</v>
      </c>
      <c r="G2269" s="2">
        <v>27</v>
      </c>
      <c r="H2269" s="2">
        <v>6.7337427753960005E-4</v>
      </c>
      <c r="I2269" s="2">
        <v>7.5417919084435215E-4</v>
      </c>
      <c r="J2269" s="26" t="s">
        <v>689</v>
      </c>
    </row>
    <row r="2270" spans="1:10" ht="15.75" customHeight="1" x14ac:dyDescent="0.25">
      <c r="A2270" s="2" t="s">
        <v>756</v>
      </c>
      <c r="B2270" s="2" t="s">
        <v>331</v>
      </c>
      <c r="C2270" s="2">
        <v>2045</v>
      </c>
      <c r="D2270" s="2" t="s">
        <v>241</v>
      </c>
      <c r="E2270" s="2" t="s">
        <v>627</v>
      </c>
      <c r="F2270" s="2" t="s">
        <v>761</v>
      </c>
      <c r="G2270" s="2">
        <v>27</v>
      </c>
      <c r="H2270" s="2">
        <v>1.4987797476351001E-3</v>
      </c>
      <c r="I2270" s="2">
        <v>1.6786333173513122E-3</v>
      </c>
      <c r="J2270" s="26" t="s">
        <v>688</v>
      </c>
    </row>
    <row r="2271" spans="1:10" ht="15.75" customHeight="1" x14ac:dyDescent="0.25">
      <c r="A2271" s="2" t="s">
        <v>756</v>
      </c>
      <c r="B2271" s="2" t="s">
        <v>331</v>
      </c>
      <c r="C2271" s="2">
        <v>2045</v>
      </c>
      <c r="D2271" s="2" t="s">
        <v>241</v>
      </c>
      <c r="E2271" s="2" t="s">
        <v>627</v>
      </c>
      <c r="F2271" s="2" t="s">
        <v>757</v>
      </c>
      <c r="G2271" s="2">
        <v>27</v>
      </c>
      <c r="H2271" s="2">
        <v>4.5880839228630101E-2</v>
      </c>
      <c r="I2271" s="2">
        <v>5.138653993606572E-2</v>
      </c>
      <c r="J2271" s="26" t="s">
        <v>688</v>
      </c>
    </row>
    <row r="2272" spans="1:10" ht="15.75" customHeight="1" x14ac:dyDescent="0.25">
      <c r="A2272" s="2" t="s">
        <v>756</v>
      </c>
      <c r="B2272" s="2" t="s">
        <v>331</v>
      </c>
      <c r="C2272" s="2">
        <v>2045</v>
      </c>
      <c r="D2272" s="2" t="s">
        <v>241</v>
      </c>
      <c r="E2272" s="2" t="s">
        <v>627</v>
      </c>
      <c r="F2272" s="2" t="s">
        <v>759</v>
      </c>
      <c r="G2272" s="2">
        <v>28</v>
      </c>
      <c r="H2272" s="2">
        <v>6.5885751973839999E-4</v>
      </c>
      <c r="I2272" s="2">
        <v>7.3792042210700807E-4</v>
      </c>
      <c r="J2272" s="26" t="s">
        <v>689</v>
      </c>
    </row>
    <row r="2273" spans="1:10" ht="15.75" customHeight="1" x14ac:dyDescent="0.25">
      <c r="A2273" s="2" t="s">
        <v>756</v>
      </c>
      <c r="B2273" s="2" t="s">
        <v>331</v>
      </c>
      <c r="C2273" s="2">
        <v>2045</v>
      </c>
      <c r="D2273" s="2" t="s">
        <v>241</v>
      </c>
      <c r="E2273" s="2" t="s">
        <v>627</v>
      </c>
      <c r="F2273" s="2" t="s">
        <v>759</v>
      </c>
      <c r="G2273" s="2">
        <v>29</v>
      </c>
      <c r="H2273" s="2">
        <v>6.3813442830000001E-4</v>
      </c>
      <c r="I2273" s="2">
        <v>7.1471055969600007E-4</v>
      </c>
      <c r="J2273" s="26" t="s">
        <v>689</v>
      </c>
    </row>
    <row r="2274" spans="1:10" ht="15.75" customHeight="1" x14ac:dyDescent="0.25">
      <c r="A2274" s="2" t="s">
        <v>756</v>
      </c>
      <c r="B2274" s="2" t="s">
        <v>331</v>
      </c>
      <c r="C2274" s="2">
        <v>2045</v>
      </c>
      <c r="D2274" s="2" t="s">
        <v>241</v>
      </c>
      <c r="E2274" s="2" t="s">
        <v>627</v>
      </c>
      <c r="F2274" s="2" t="s">
        <v>759</v>
      </c>
      <c r="G2274" s="2">
        <v>30</v>
      </c>
      <c r="H2274" s="2">
        <v>1.8204898224211999E-3</v>
      </c>
      <c r="I2274" s="2">
        <v>2.0389486011117442E-3</v>
      </c>
      <c r="J2274" s="26" t="s">
        <v>689</v>
      </c>
    </row>
    <row r="2275" spans="1:10" ht="15.75" customHeight="1" x14ac:dyDescent="0.25">
      <c r="A2275" s="2" t="s">
        <v>756</v>
      </c>
      <c r="B2275" s="2" t="s">
        <v>331</v>
      </c>
      <c r="C2275" s="2">
        <v>2045</v>
      </c>
      <c r="D2275" s="2" t="s">
        <v>241</v>
      </c>
      <c r="E2275" s="2" t="s">
        <v>627</v>
      </c>
      <c r="F2275" s="2" t="s">
        <v>757</v>
      </c>
      <c r="G2275" s="2">
        <v>30</v>
      </c>
      <c r="H2275" s="2">
        <v>1.41767747700214E-2</v>
      </c>
      <c r="I2275" s="2">
        <v>1.5877987742423969E-2</v>
      </c>
      <c r="J2275" s="26" t="s">
        <v>688</v>
      </c>
    </row>
    <row r="2276" spans="1:10" ht="15.75" customHeight="1" x14ac:dyDescent="0.25">
      <c r="A2276" s="2" t="s">
        <v>756</v>
      </c>
      <c r="B2276" s="2" t="s">
        <v>331</v>
      </c>
      <c r="C2276" s="2">
        <v>2045</v>
      </c>
      <c r="D2276" s="2" t="s">
        <v>241</v>
      </c>
      <c r="E2276" s="2" t="s">
        <v>627</v>
      </c>
      <c r="F2276" s="2" t="s">
        <v>761</v>
      </c>
      <c r="G2276" s="2">
        <v>30</v>
      </c>
      <c r="H2276" s="2">
        <v>7.1415415732190002E-4</v>
      </c>
      <c r="I2276" s="2">
        <v>7.9985265620052814E-4</v>
      </c>
      <c r="J2276" s="26" t="s">
        <v>688</v>
      </c>
    </row>
    <row r="2277" spans="1:10" ht="15.75" customHeight="1" x14ac:dyDescent="0.25">
      <c r="A2277" s="2" t="s">
        <v>756</v>
      </c>
      <c r="B2277" s="2" t="s">
        <v>331</v>
      </c>
      <c r="C2277" s="2">
        <v>2045</v>
      </c>
      <c r="D2277" s="2" t="s">
        <v>241</v>
      </c>
      <c r="E2277" s="2" t="s">
        <v>627</v>
      </c>
      <c r="F2277" s="2" t="s">
        <v>759</v>
      </c>
      <c r="G2277" s="2">
        <v>31</v>
      </c>
      <c r="H2277" s="2">
        <v>5.8859790442509997E-4</v>
      </c>
      <c r="I2277" s="2">
        <v>6.5922965295611203E-4</v>
      </c>
      <c r="J2277" s="26" t="s">
        <v>689</v>
      </c>
    </row>
    <row r="2278" spans="1:10" ht="15.75" customHeight="1" x14ac:dyDescent="0.25">
      <c r="A2278" s="2" t="s">
        <v>756</v>
      </c>
      <c r="B2278" s="2" t="s">
        <v>331</v>
      </c>
      <c r="C2278" s="2">
        <v>2045</v>
      </c>
      <c r="D2278" s="2" t="s">
        <v>241</v>
      </c>
      <c r="E2278" s="2" t="s">
        <v>627</v>
      </c>
      <c r="F2278" s="2" t="s">
        <v>757</v>
      </c>
      <c r="G2278" s="2">
        <v>31</v>
      </c>
      <c r="H2278" s="2">
        <v>4.0926884859800297E-2</v>
      </c>
      <c r="I2278" s="2">
        <v>4.5838111042976339E-2</v>
      </c>
      <c r="J2278" s="26" t="s">
        <v>688</v>
      </c>
    </row>
    <row r="2279" spans="1:10" ht="15.75" customHeight="1" x14ac:dyDescent="0.25">
      <c r="A2279" s="2" t="s">
        <v>756</v>
      </c>
      <c r="B2279" s="2" t="s">
        <v>331</v>
      </c>
      <c r="C2279" s="2">
        <v>2045</v>
      </c>
      <c r="D2279" s="2" t="s">
        <v>241</v>
      </c>
      <c r="E2279" s="2" t="s">
        <v>627</v>
      </c>
      <c r="F2279" s="2" t="s">
        <v>757</v>
      </c>
      <c r="G2279" s="2">
        <v>32</v>
      </c>
      <c r="H2279" s="2">
        <v>1.34187368676066E-2</v>
      </c>
      <c r="I2279" s="2">
        <v>1.5028985291719393E-2</v>
      </c>
      <c r="J2279" s="26" t="s">
        <v>688</v>
      </c>
    </row>
    <row r="2280" spans="1:10" ht="15.75" customHeight="1" x14ac:dyDescent="0.25">
      <c r="A2280" s="2" t="s">
        <v>756</v>
      </c>
      <c r="B2280" s="2" t="s">
        <v>331</v>
      </c>
      <c r="C2280" s="2">
        <v>2045</v>
      </c>
      <c r="D2280" s="2" t="s">
        <v>241</v>
      </c>
      <c r="E2280" s="2" t="s">
        <v>627</v>
      </c>
      <c r="F2280" s="2" t="s">
        <v>761</v>
      </c>
      <c r="G2280" s="2">
        <v>32</v>
      </c>
      <c r="H2280" s="2">
        <v>6.9272884866219996E-4</v>
      </c>
      <c r="I2280" s="2">
        <v>7.7585631050166399E-4</v>
      </c>
      <c r="J2280" s="26" t="s">
        <v>688</v>
      </c>
    </row>
    <row r="2281" spans="1:10" ht="15.75" customHeight="1" x14ac:dyDescent="0.25">
      <c r="A2281" s="2" t="s">
        <v>756</v>
      </c>
      <c r="B2281" s="2" t="s">
        <v>331</v>
      </c>
      <c r="C2281" s="2">
        <v>2045</v>
      </c>
      <c r="D2281" s="2" t="s">
        <v>241</v>
      </c>
      <c r="E2281" s="2" t="s">
        <v>627</v>
      </c>
      <c r="F2281" s="2" t="s">
        <v>759</v>
      </c>
      <c r="G2281" s="2">
        <v>32</v>
      </c>
      <c r="H2281" s="2">
        <v>5.7543313596400002E-4</v>
      </c>
      <c r="I2281" s="2">
        <v>6.4448511227968011E-4</v>
      </c>
      <c r="J2281" s="26" t="s">
        <v>689</v>
      </c>
    </row>
    <row r="2282" spans="1:10" ht="15.75" customHeight="1" x14ac:dyDescent="0.25">
      <c r="A2282" s="2" t="s">
        <v>756</v>
      </c>
      <c r="B2282" s="2" t="s">
        <v>331</v>
      </c>
      <c r="C2282" s="2">
        <v>2045</v>
      </c>
      <c r="D2282" s="2" t="s">
        <v>241</v>
      </c>
      <c r="E2282" s="2" t="s">
        <v>627</v>
      </c>
      <c r="F2282" s="2" t="s">
        <v>757</v>
      </c>
      <c r="G2282" s="2">
        <v>33</v>
      </c>
      <c r="H2282" s="2">
        <v>1.28547744825482E-2</v>
      </c>
      <c r="I2282" s="2">
        <v>1.4397347420453985E-2</v>
      </c>
      <c r="J2282" s="26" t="s">
        <v>688</v>
      </c>
    </row>
    <row r="2283" spans="1:10" ht="15.75" customHeight="1" x14ac:dyDescent="0.25">
      <c r="A2283" s="2" t="s">
        <v>756</v>
      </c>
      <c r="B2283" s="2" t="s">
        <v>331</v>
      </c>
      <c r="C2283" s="2">
        <v>2045</v>
      </c>
      <c r="D2283" s="2" t="s">
        <v>241</v>
      </c>
      <c r="E2283" s="2" t="s">
        <v>627</v>
      </c>
      <c r="F2283" s="2" t="s">
        <v>761</v>
      </c>
      <c r="G2283" s="2">
        <v>34</v>
      </c>
      <c r="H2283" s="2">
        <v>6.7337427753960005E-4</v>
      </c>
      <c r="I2283" s="2">
        <v>7.5417919084435215E-4</v>
      </c>
      <c r="J2283" s="26" t="s">
        <v>688</v>
      </c>
    </row>
    <row r="2284" spans="1:10" ht="15.75" customHeight="1" x14ac:dyDescent="0.25">
      <c r="A2284" s="2" t="s">
        <v>756</v>
      </c>
      <c r="B2284" s="2" t="s">
        <v>331</v>
      </c>
      <c r="C2284" s="2">
        <v>2045</v>
      </c>
      <c r="D2284" s="2" t="s">
        <v>241</v>
      </c>
      <c r="E2284" s="2" t="s">
        <v>627</v>
      </c>
      <c r="F2284" s="2" t="s">
        <v>761</v>
      </c>
      <c r="G2284" s="2">
        <v>35</v>
      </c>
      <c r="H2284" s="2">
        <v>6.5885751973839999E-4</v>
      </c>
      <c r="I2284" s="2">
        <v>7.3792042210700807E-4</v>
      </c>
      <c r="J2284" s="26" t="s">
        <v>688</v>
      </c>
    </row>
    <row r="2285" spans="1:10" ht="15.75" customHeight="1" x14ac:dyDescent="0.25">
      <c r="A2285" s="2" t="s">
        <v>756</v>
      </c>
      <c r="B2285" s="2" t="s">
        <v>331</v>
      </c>
      <c r="C2285" s="2">
        <v>2045</v>
      </c>
      <c r="D2285" s="2" t="s">
        <v>241</v>
      </c>
      <c r="E2285" s="2" t="s">
        <v>627</v>
      </c>
      <c r="F2285" s="2" t="s">
        <v>757</v>
      </c>
      <c r="G2285" s="2">
        <v>35</v>
      </c>
      <c r="H2285" s="2">
        <v>1.2469119392335399E-2</v>
      </c>
      <c r="I2285" s="2">
        <v>1.3965413719415648E-2</v>
      </c>
      <c r="J2285" s="26" t="s">
        <v>688</v>
      </c>
    </row>
    <row r="2286" spans="1:10" ht="15.75" customHeight="1" x14ac:dyDescent="0.25">
      <c r="A2286" s="2" t="s">
        <v>756</v>
      </c>
      <c r="B2286" s="2" t="s">
        <v>331</v>
      </c>
      <c r="C2286" s="2">
        <v>2045</v>
      </c>
      <c r="D2286" s="2" t="s">
        <v>241</v>
      </c>
      <c r="E2286" s="2" t="s">
        <v>627</v>
      </c>
      <c r="F2286" s="2" t="s">
        <v>757</v>
      </c>
      <c r="G2286" s="2">
        <v>36</v>
      </c>
      <c r="H2286" s="2">
        <v>1.21207367628813E-2</v>
      </c>
      <c r="I2286" s="2">
        <v>1.3575225174427058E-2</v>
      </c>
      <c r="J2286" s="26" t="s">
        <v>688</v>
      </c>
    </row>
    <row r="2287" spans="1:10" ht="15.75" customHeight="1" x14ac:dyDescent="0.25">
      <c r="A2287" s="2" t="s">
        <v>756</v>
      </c>
      <c r="B2287" s="2" t="s">
        <v>331</v>
      </c>
      <c r="C2287" s="2">
        <v>2045</v>
      </c>
      <c r="D2287" s="2" t="s">
        <v>241</v>
      </c>
      <c r="E2287" s="2" t="s">
        <v>627</v>
      </c>
      <c r="F2287" s="2" t="s">
        <v>759</v>
      </c>
      <c r="G2287" s="2">
        <v>36</v>
      </c>
      <c r="H2287" s="2">
        <v>5.0137675134469999E-4</v>
      </c>
      <c r="I2287" s="2">
        <v>5.6154196150606404E-4</v>
      </c>
      <c r="J2287" s="26" t="s">
        <v>689</v>
      </c>
    </row>
    <row r="2288" spans="1:10" ht="15.75" customHeight="1" x14ac:dyDescent="0.25">
      <c r="A2288" s="2" t="s">
        <v>756</v>
      </c>
      <c r="B2288" s="2" t="s">
        <v>331</v>
      </c>
      <c r="C2288" s="2">
        <v>2045</v>
      </c>
      <c r="D2288" s="2" t="s">
        <v>241</v>
      </c>
      <c r="E2288" s="2" t="s">
        <v>627</v>
      </c>
      <c r="F2288" s="2" t="s">
        <v>757</v>
      </c>
      <c r="G2288" s="2">
        <v>37</v>
      </c>
      <c r="H2288" s="2">
        <v>1.18594355881214E-2</v>
      </c>
      <c r="I2288" s="2">
        <v>1.3282567858695969E-2</v>
      </c>
      <c r="J2288" s="26" t="s">
        <v>688</v>
      </c>
    </row>
    <row r="2289" spans="1:10" ht="15.75" customHeight="1" x14ac:dyDescent="0.25">
      <c r="A2289" s="2" t="s">
        <v>756</v>
      </c>
      <c r="B2289" s="2" t="s">
        <v>331</v>
      </c>
      <c r="C2289" s="2">
        <v>2045</v>
      </c>
      <c r="D2289" s="2" t="s">
        <v>241</v>
      </c>
      <c r="E2289" s="2" t="s">
        <v>627</v>
      </c>
      <c r="F2289" s="2" t="s">
        <v>759</v>
      </c>
      <c r="G2289" s="2">
        <v>37</v>
      </c>
      <c r="H2289" s="2">
        <v>4.9540941836309995E-4</v>
      </c>
      <c r="I2289" s="2">
        <v>5.5485854856667199E-4</v>
      </c>
      <c r="J2289" s="26" t="s">
        <v>689</v>
      </c>
    </row>
    <row r="2290" spans="1:10" ht="15.75" customHeight="1" x14ac:dyDescent="0.25">
      <c r="A2290" s="2" t="s">
        <v>756</v>
      </c>
      <c r="B2290" s="2" t="s">
        <v>331</v>
      </c>
      <c r="C2290" s="2">
        <v>2045</v>
      </c>
      <c r="D2290" s="2" t="s">
        <v>241</v>
      </c>
      <c r="E2290" s="2" t="s">
        <v>627</v>
      </c>
      <c r="F2290" s="2" t="s">
        <v>761</v>
      </c>
      <c r="G2290" s="2">
        <v>38</v>
      </c>
      <c r="H2290" s="2">
        <v>6.3813442830000001E-4</v>
      </c>
      <c r="I2290" s="2">
        <v>7.1471055969600007E-4</v>
      </c>
      <c r="J2290" s="26" t="s">
        <v>688</v>
      </c>
    </row>
    <row r="2291" spans="1:10" ht="15.75" customHeight="1" x14ac:dyDescent="0.25">
      <c r="A2291" s="2" t="s">
        <v>756</v>
      </c>
      <c r="B2291" s="2" t="s">
        <v>331</v>
      </c>
      <c r="C2291" s="2">
        <v>2045</v>
      </c>
      <c r="D2291" s="2" t="s">
        <v>241</v>
      </c>
      <c r="E2291" s="2" t="s">
        <v>627</v>
      </c>
      <c r="F2291" s="2" t="s">
        <v>757</v>
      </c>
      <c r="G2291" s="2">
        <v>38</v>
      </c>
      <c r="H2291" s="2">
        <v>1.14864204078913E-2</v>
      </c>
      <c r="I2291" s="2">
        <v>1.2864790856838258E-2</v>
      </c>
      <c r="J2291" s="26" t="s">
        <v>688</v>
      </c>
    </row>
    <row r="2292" spans="1:10" ht="15.75" customHeight="1" x14ac:dyDescent="0.25">
      <c r="A2292" s="2" t="s">
        <v>756</v>
      </c>
      <c r="B2292" s="2" t="s">
        <v>331</v>
      </c>
      <c r="C2292" s="2">
        <v>2045</v>
      </c>
      <c r="D2292" s="2" t="s">
        <v>241</v>
      </c>
      <c r="E2292" s="2" t="s">
        <v>627</v>
      </c>
      <c r="F2292" s="2" t="s">
        <v>759</v>
      </c>
      <c r="G2292" s="2">
        <v>39</v>
      </c>
      <c r="H2292" s="2">
        <v>4.6561527415180001E-4</v>
      </c>
      <c r="I2292" s="2">
        <v>5.2148910705001608E-4</v>
      </c>
      <c r="J2292" s="26" t="s">
        <v>689</v>
      </c>
    </row>
    <row r="2293" spans="1:10" ht="15.75" customHeight="1" x14ac:dyDescent="0.25">
      <c r="A2293" s="2" t="s">
        <v>756</v>
      </c>
      <c r="B2293" s="2" t="s">
        <v>331</v>
      </c>
      <c r="C2293" s="2">
        <v>2045</v>
      </c>
      <c r="D2293" s="2" t="s">
        <v>241</v>
      </c>
      <c r="E2293" s="2" t="s">
        <v>627</v>
      </c>
      <c r="F2293" s="2" t="s">
        <v>759</v>
      </c>
      <c r="G2293" s="2">
        <v>40</v>
      </c>
      <c r="H2293" s="2">
        <v>4.5724742813039998E-4</v>
      </c>
      <c r="I2293" s="2">
        <v>5.1211711950604805E-4</v>
      </c>
      <c r="J2293" s="26" t="s">
        <v>689</v>
      </c>
    </row>
    <row r="2294" spans="1:10" ht="15.75" customHeight="1" x14ac:dyDescent="0.25">
      <c r="A2294" s="2" t="s">
        <v>756</v>
      </c>
      <c r="B2294" s="2" t="s">
        <v>331</v>
      </c>
      <c r="C2294" s="2">
        <v>2045</v>
      </c>
      <c r="D2294" s="2" t="s">
        <v>241</v>
      </c>
      <c r="E2294" s="2" t="s">
        <v>627</v>
      </c>
      <c r="F2294" s="2" t="s">
        <v>757</v>
      </c>
      <c r="G2294" s="2">
        <v>40</v>
      </c>
      <c r="H2294" s="2">
        <v>2.1939892321825E-2</v>
      </c>
      <c r="I2294" s="2">
        <v>2.4572679400444001E-2</v>
      </c>
      <c r="J2294" s="26" t="s">
        <v>688</v>
      </c>
    </row>
    <row r="2295" spans="1:10" ht="15.75" customHeight="1" x14ac:dyDescent="0.25">
      <c r="A2295" s="2" t="s">
        <v>756</v>
      </c>
      <c r="B2295" s="2" t="s">
        <v>331</v>
      </c>
      <c r="C2295" s="2">
        <v>2045</v>
      </c>
      <c r="D2295" s="2" t="s">
        <v>241</v>
      </c>
      <c r="E2295" s="2" t="s">
        <v>627</v>
      </c>
      <c r="F2295" s="2" t="s">
        <v>758</v>
      </c>
      <c r="G2295" s="2">
        <v>40</v>
      </c>
      <c r="H2295" s="2">
        <v>6.1404088046400004E-4</v>
      </c>
      <c r="I2295" s="2">
        <v>6.8772578611968013E-4</v>
      </c>
      <c r="J2295" s="26" t="s">
        <v>688</v>
      </c>
    </row>
    <row r="2296" spans="1:10" ht="15.75" customHeight="1" x14ac:dyDescent="0.25">
      <c r="A2296" s="2" t="s">
        <v>756</v>
      </c>
      <c r="B2296" s="2" t="s">
        <v>331</v>
      </c>
      <c r="C2296" s="2">
        <v>2045</v>
      </c>
      <c r="D2296" s="2" t="s">
        <v>241</v>
      </c>
      <c r="E2296" s="2" t="s">
        <v>627</v>
      </c>
      <c r="F2296" s="2" t="s">
        <v>761</v>
      </c>
      <c r="G2296" s="2">
        <v>40</v>
      </c>
      <c r="H2296" s="2">
        <v>6.1404088046400004E-4</v>
      </c>
      <c r="I2296" s="2">
        <v>6.8772578611968013E-4</v>
      </c>
      <c r="J2296" s="26" t="s">
        <v>688</v>
      </c>
    </row>
    <row r="2297" spans="1:10" ht="15.75" customHeight="1" x14ac:dyDescent="0.25">
      <c r="A2297" s="2" t="s">
        <v>756</v>
      </c>
      <c r="B2297" s="2" t="s">
        <v>331</v>
      </c>
      <c r="C2297" s="2">
        <v>2045</v>
      </c>
      <c r="D2297" s="2" t="s">
        <v>241</v>
      </c>
      <c r="E2297" s="2" t="s">
        <v>627</v>
      </c>
      <c r="F2297" s="2" t="s">
        <v>761</v>
      </c>
      <c r="G2297" s="2">
        <v>41</v>
      </c>
      <c r="H2297" s="2">
        <v>1.2064489419571999E-3</v>
      </c>
      <c r="I2297" s="2">
        <v>1.3512228149920641E-3</v>
      </c>
      <c r="J2297" s="26" t="s">
        <v>688</v>
      </c>
    </row>
    <row r="2298" spans="1:10" ht="15.75" customHeight="1" x14ac:dyDescent="0.25">
      <c r="A2298" s="2" t="s">
        <v>756</v>
      </c>
      <c r="B2298" s="2" t="s">
        <v>331</v>
      </c>
      <c r="C2298" s="2">
        <v>2045</v>
      </c>
      <c r="D2298" s="2" t="s">
        <v>241</v>
      </c>
      <c r="E2298" s="2" t="s">
        <v>627</v>
      </c>
      <c r="F2298" s="2" t="s">
        <v>757</v>
      </c>
      <c r="G2298" s="2">
        <v>41</v>
      </c>
      <c r="H2298" s="2">
        <v>1.08289243653417E-2</v>
      </c>
      <c r="I2298" s="2">
        <v>1.2128395289182706E-2</v>
      </c>
      <c r="J2298" s="26" t="s">
        <v>688</v>
      </c>
    </row>
    <row r="2299" spans="1:10" ht="15.75" customHeight="1" x14ac:dyDescent="0.25">
      <c r="A2299" s="2" t="s">
        <v>756</v>
      </c>
      <c r="B2299" s="2" t="s">
        <v>331</v>
      </c>
      <c r="C2299" s="2">
        <v>2045</v>
      </c>
      <c r="D2299" s="2" t="s">
        <v>241</v>
      </c>
      <c r="E2299" s="2" t="s">
        <v>627</v>
      </c>
      <c r="F2299" s="2" t="s">
        <v>758</v>
      </c>
      <c r="G2299" s="2">
        <v>41</v>
      </c>
      <c r="H2299" s="2">
        <v>1.2064489419571999E-3</v>
      </c>
      <c r="I2299" s="2">
        <v>1.3512228149920641E-3</v>
      </c>
      <c r="J2299" s="26" t="s">
        <v>688</v>
      </c>
    </row>
    <row r="2300" spans="1:10" ht="15.75" customHeight="1" x14ac:dyDescent="0.25">
      <c r="A2300" s="2" t="s">
        <v>756</v>
      </c>
      <c r="B2300" s="2" t="s">
        <v>331</v>
      </c>
      <c r="C2300" s="2">
        <v>2045</v>
      </c>
      <c r="D2300" s="2" t="s">
        <v>241</v>
      </c>
      <c r="E2300" s="2" t="s">
        <v>627</v>
      </c>
      <c r="F2300" s="2" t="s">
        <v>758</v>
      </c>
      <c r="G2300" s="2">
        <v>42</v>
      </c>
      <c r="H2300" s="2">
        <v>5.8859790442509997E-4</v>
      </c>
      <c r="I2300" s="2">
        <v>6.5922965295611203E-4</v>
      </c>
      <c r="J2300" s="26" t="s">
        <v>688</v>
      </c>
    </row>
    <row r="2301" spans="1:10" ht="15.75" customHeight="1" x14ac:dyDescent="0.25">
      <c r="A2301" s="2" t="s">
        <v>756</v>
      </c>
      <c r="B2301" s="2" t="s">
        <v>331</v>
      </c>
      <c r="C2301" s="2">
        <v>2045</v>
      </c>
      <c r="D2301" s="2" t="s">
        <v>241</v>
      </c>
      <c r="E2301" s="2" t="s">
        <v>627</v>
      </c>
      <c r="F2301" s="2" t="s">
        <v>761</v>
      </c>
      <c r="G2301" s="2">
        <v>42</v>
      </c>
      <c r="H2301" s="2">
        <v>5.8859790442509997E-4</v>
      </c>
      <c r="I2301" s="2">
        <v>6.5922965295611203E-4</v>
      </c>
      <c r="J2301" s="26" t="s">
        <v>688</v>
      </c>
    </row>
    <row r="2302" spans="1:10" ht="15.75" customHeight="1" x14ac:dyDescent="0.25">
      <c r="A2302" s="2" t="s">
        <v>756</v>
      </c>
      <c r="B2302" s="2" t="s">
        <v>331</v>
      </c>
      <c r="C2302" s="2">
        <v>2045</v>
      </c>
      <c r="D2302" s="2" t="s">
        <v>241</v>
      </c>
      <c r="E2302" s="2" t="s">
        <v>627</v>
      </c>
      <c r="F2302" s="2" t="s">
        <v>759</v>
      </c>
      <c r="G2302" s="2">
        <v>42</v>
      </c>
      <c r="H2302" s="2">
        <v>4.2805829434659998E-4</v>
      </c>
      <c r="I2302" s="2">
        <v>4.7942528966819201E-4</v>
      </c>
      <c r="J2302" s="26" t="s">
        <v>689</v>
      </c>
    </row>
    <row r="2303" spans="1:10" ht="15.75" customHeight="1" x14ac:dyDescent="0.25">
      <c r="A2303" s="2" t="s">
        <v>756</v>
      </c>
      <c r="B2303" s="2" t="s">
        <v>331</v>
      </c>
      <c r="C2303" s="2">
        <v>2045</v>
      </c>
      <c r="D2303" s="2" t="s">
        <v>241</v>
      </c>
      <c r="E2303" s="2" t="s">
        <v>627</v>
      </c>
      <c r="F2303" s="2" t="s">
        <v>757</v>
      </c>
      <c r="G2303" s="2">
        <v>42</v>
      </c>
      <c r="H2303" s="2">
        <v>1.0594762861728699E-2</v>
      </c>
      <c r="I2303" s="2">
        <v>1.1866134405136144E-2</v>
      </c>
      <c r="J2303" s="26" t="s">
        <v>688</v>
      </c>
    </row>
    <row r="2304" spans="1:10" ht="15.75" customHeight="1" x14ac:dyDescent="0.25">
      <c r="A2304" s="2" t="s">
        <v>756</v>
      </c>
      <c r="B2304" s="2" t="s">
        <v>331</v>
      </c>
      <c r="C2304" s="2">
        <v>2045</v>
      </c>
      <c r="D2304" s="2" t="s">
        <v>241</v>
      </c>
      <c r="E2304" s="2" t="s">
        <v>627</v>
      </c>
      <c r="F2304" s="2" t="s">
        <v>757</v>
      </c>
      <c r="G2304" s="2">
        <v>43</v>
      </c>
      <c r="H2304" s="2">
        <v>1.03577962145209E-2</v>
      </c>
      <c r="I2304" s="2">
        <v>1.1600731760263409E-2</v>
      </c>
      <c r="J2304" s="26" t="s">
        <v>688</v>
      </c>
    </row>
    <row r="2305" spans="1:10" ht="15.75" customHeight="1" x14ac:dyDescent="0.25">
      <c r="A2305" s="2" t="s">
        <v>756</v>
      </c>
      <c r="B2305" s="2" t="s">
        <v>331</v>
      </c>
      <c r="C2305" s="2">
        <v>2045</v>
      </c>
      <c r="D2305" s="2" t="s">
        <v>241</v>
      </c>
      <c r="E2305" s="2" t="s">
        <v>627</v>
      </c>
      <c r="F2305" s="2" t="s">
        <v>758</v>
      </c>
      <c r="G2305" s="2">
        <v>43</v>
      </c>
      <c r="H2305" s="2">
        <v>5.7543313596400002E-4</v>
      </c>
      <c r="I2305" s="2">
        <v>6.4448511227968011E-4</v>
      </c>
      <c r="J2305" s="26" t="s">
        <v>688</v>
      </c>
    </row>
    <row r="2306" spans="1:10" ht="15.75" customHeight="1" x14ac:dyDescent="0.25">
      <c r="A2306" s="2" t="s">
        <v>756</v>
      </c>
      <c r="B2306" s="2" t="s">
        <v>331</v>
      </c>
      <c r="C2306" s="2">
        <v>2045</v>
      </c>
      <c r="D2306" s="2" t="s">
        <v>241</v>
      </c>
      <c r="E2306" s="2" t="s">
        <v>627</v>
      </c>
      <c r="F2306" s="2" t="s">
        <v>759</v>
      </c>
      <c r="G2306" s="2">
        <v>43</v>
      </c>
      <c r="H2306" s="2">
        <v>4.2681727791209998E-4</v>
      </c>
      <c r="I2306" s="2">
        <v>4.7803535126155204E-4</v>
      </c>
      <c r="J2306" s="26" t="s">
        <v>689</v>
      </c>
    </row>
    <row r="2307" spans="1:10" ht="15.75" customHeight="1" x14ac:dyDescent="0.25">
      <c r="A2307" s="2" t="s">
        <v>756</v>
      </c>
      <c r="B2307" s="2" t="s">
        <v>331</v>
      </c>
      <c r="C2307" s="2">
        <v>2045</v>
      </c>
      <c r="D2307" s="2" t="s">
        <v>241</v>
      </c>
      <c r="E2307" s="2" t="s">
        <v>627</v>
      </c>
      <c r="F2307" s="2" t="s">
        <v>761</v>
      </c>
      <c r="G2307" s="2">
        <v>43</v>
      </c>
      <c r="H2307" s="2">
        <v>5.7543313596400002E-4</v>
      </c>
      <c r="I2307" s="2">
        <v>6.4448511227968011E-4</v>
      </c>
      <c r="J2307" s="26" t="s">
        <v>688</v>
      </c>
    </row>
    <row r="2308" spans="1:10" ht="15.75" customHeight="1" x14ac:dyDescent="0.25">
      <c r="A2308" s="2" t="s">
        <v>756</v>
      </c>
      <c r="B2308" s="2" t="s">
        <v>331</v>
      </c>
      <c r="C2308" s="2">
        <v>2045</v>
      </c>
      <c r="D2308" s="2" t="s">
        <v>241</v>
      </c>
      <c r="E2308" s="2" t="s">
        <v>627</v>
      </c>
      <c r="F2308" s="2" t="s">
        <v>759</v>
      </c>
      <c r="G2308" s="2">
        <v>45</v>
      </c>
      <c r="H2308" s="2">
        <v>4.0240347152579998E-4</v>
      </c>
      <c r="I2308" s="2">
        <v>4.5069188810889602E-4</v>
      </c>
      <c r="J2308" s="26" t="s">
        <v>689</v>
      </c>
    </row>
    <row r="2309" spans="1:10" ht="15.75" customHeight="1" x14ac:dyDescent="0.25">
      <c r="A2309" s="2" t="s">
        <v>756</v>
      </c>
      <c r="B2309" s="2" t="s">
        <v>331</v>
      </c>
      <c r="C2309" s="2">
        <v>2045</v>
      </c>
      <c r="D2309" s="2" t="s">
        <v>241</v>
      </c>
      <c r="E2309" s="2" t="s">
        <v>627</v>
      </c>
      <c r="F2309" s="2" t="s">
        <v>759</v>
      </c>
      <c r="G2309" s="2">
        <v>48</v>
      </c>
      <c r="H2309" s="2">
        <v>3.813319199253E-4</v>
      </c>
      <c r="I2309" s="2">
        <v>4.2709175031633602E-4</v>
      </c>
      <c r="J2309" s="26" t="s">
        <v>689</v>
      </c>
    </row>
    <row r="2310" spans="1:10" ht="15.75" customHeight="1" x14ac:dyDescent="0.25">
      <c r="A2310" s="2" t="s">
        <v>756</v>
      </c>
      <c r="B2310" s="2" t="s">
        <v>331</v>
      </c>
      <c r="C2310" s="2">
        <v>2045</v>
      </c>
      <c r="D2310" s="2" t="s">
        <v>241</v>
      </c>
      <c r="E2310" s="2" t="s">
        <v>627</v>
      </c>
      <c r="F2310" s="2" t="s">
        <v>757</v>
      </c>
      <c r="G2310" s="2">
        <v>50</v>
      </c>
      <c r="H2310" s="2">
        <v>9.0247811749578008E-3</v>
      </c>
      <c r="I2310" s="2">
        <v>1.0107754915952737E-2</v>
      </c>
      <c r="J2310" s="26" t="s">
        <v>688</v>
      </c>
    </row>
    <row r="2311" spans="1:10" ht="15.75" customHeight="1" x14ac:dyDescent="0.25">
      <c r="A2311" s="2" t="s">
        <v>756</v>
      </c>
      <c r="B2311" s="2" t="s">
        <v>331</v>
      </c>
      <c r="C2311" s="2">
        <v>2045</v>
      </c>
      <c r="D2311" s="2" t="s">
        <v>241</v>
      </c>
      <c r="E2311" s="2" t="s">
        <v>627</v>
      </c>
      <c r="F2311" s="2" t="s">
        <v>757</v>
      </c>
      <c r="G2311" s="2">
        <v>51</v>
      </c>
      <c r="H2311" s="2">
        <v>8.9173689484595992E-3</v>
      </c>
      <c r="I2311" s="2">
        <v>9.9874532222747527E-3</v>
      </c>
      <c r="J2311" s="26" t="s">
        <v>688</v>
      </c>
    </row>
    <row r="2312" spans="1:10" ht="15.75" customHeight="1" x14ac:dyDescent="0.25">
      <c r="A2312" s="2" t="s">
        <v>756</v>
      </c>
      <c r="B2312" s="2" t="s">
        <v>331</v>
      </c>
      <c r="C2312" s="2">
        <v>2045</v>
      </c>
      <c r="D2312" s="2" t="s">
        <v>241</v>
      </c>
      <c r="E2312" s="2" t="s">
        <v>627</v>
      </c>
      <c r="F2312" s="2" t="s">
        <v>758</v>
      </c>
      <c r="G2312" s="2">
        <v>51</v>
      </c>
      <c r="H2312" s="2">
        <v>9.9678616970780005E-4</v>
      </c>
      <c r="I2312" s="2">
        <v>1.1164005100727362E-3</v>
      </c>
      <c r="J2312" s="26" t="s">
        <v>688</v>
      </c>
    </row>
    <row r="2313" spans="1:10" ht="15.75" customHeight="1" x14ac:dyDescent="0.25">
      <c r="A2313" s="2" t="s">
        <v>756</v>
      </c>
      <c r="B2313" s="2" t="s">
        <v>331</v>
      </c>
      <c r="C2313" s="2">
        <v>2045</v>
      </c>
      <c r="D2313" s="2" t="s">
        <v>241</v>
      </c>
      <c r="E2313" s="2" t="s">
        <v>627</v>
      </c>
      <c r="F2313" s="2" t="s">
        <v>761</v>
      </c>
      <c r="G2313" s="2">
        <v>51</v>
      </c>
      <c r="H2313" s="2">
        <v>9.9678616970780005E-4</v>
      </c>
      <c r="I2313" s="2">
        <v>1.1164005100727362E-3</v>
      </c>
      <c r="J2313" s="26" t="s">
        <v>688</v>
      </c>
    </row>
    <row r="2314" spans="1:10" ht="15.75" customHeight="1" x14ac:dyDescent="0.25">
      <c r="A2314" s="2" t="s">
        <v>756</v>
      </c>
      <c r="B2314" s="2" t="s">
        <v>331</v>
      </c>
      <c r="C2314" s="2">
        <v>2045</v>
      </c>
      <c r="D2314" s="2" t="s">
        <v>241</v>
      </c>
      <c r="E2314" s="2" t="s">
        <v>627</v>
      </c>
      <c r="F2314" s="2" t="s">
        <v>759</v>
      </c>
      <c r="G2314" s="2">
        <v>51</v>
      </c>
      <c r="H2314" s="2">
        <v>3.5548052983359999E-4</v>
      </c>
      <c r="I2314" s="2">
        <v>3.9813819341363204E-4</v>
      </c>
      <c r="J2314" s="26" t="s">
        <v>689</v>
      </c>
    </row>
    <row r="2315" spans="1:10" ht="15.75" customHeight="1" x14ac:dyDescent="0.25">
      <c r="A2315" s="2" t="s">
        <v>756</v>
      </c>
      <c r="B2315" s="2" t="s">
        <v>331</v>
      </c>
      <c r="C2315" s="2">
        <v>2045</v>
      </c>
      <c r="D2315" s="2" t="s">
        <v>241</v>
      </c>
      <c r="E2315" s="2" t="s">
        <v>627</v>
      </c>
      <c r="F2315" s="2" t="s">
        <v>759</v>
      </c>
      <c r="G2315" s="2">
        <v>53</v>
      </c>
      <c r="H2315" s="2">
        <v>3.4033265546899998E-4</v>
      </c>
      <c r="I2315" s="2">
        <v>3.8117257412528002E-4</v>
      </c>
      <c r="J2315" s="26" t="s">
        <v>689</v>
      </c>
    </row>
    <row r="2316" spans="1:10" ht="15.75" customHeight="1" x14ac:dyDescent="0.25">
      <c r="A2316" s="2" t="s">
        <v>756</v>
      </c>
      <c r="B2316" s="2" t="s">
        <v>331</v>
      </c>
      <c r="C2316" s="2">
        <v>2045</v>
      </c>
      <c r="D2316" s="2" t="s">
        <v>241</v>
      </c>
      <c r="E2316" s="2" t="s">
        <v>627</v>
      </c>
      <c r="F2316" s="2" t="s">
        <v>761</v>
      </c>
      <c r="G2316" s="2">
        <v>55</v>
      </c>
      <c r="H2316" s="2">
        <v>4.6561527415180001E-4</v>
      </c>
      <c r="I2316" s="2">
        <v>5.2148910705001608E-4</v>
      </c>
      <c r="J2316" s="26" t="s">
        <v>688</v>
      </c>
    </row>
    <row r="2317" spans="1:10" ht="15.75" customHeight="1" x14ac:dyDescent="0.25">
      <c r="A2317" s="2" t="s">
        <v>756</v>
      </c>
      <c r="B2317" s="2" t="s">
        <v>331</v>
      </c>
      <c r="C2317" s="2">
        <v>2045</v>
      </c>
      <c r="D2317" s="2" t="s">
        <v>241</v>
      </c>
      <c r="E2317" s="2" t="s">
        <v>627</v>
      </c>
      <c r="F2317" s="2" t="s">
        <v>759</v>
      </c>
      <c r="G2317" s="2">
        <v>55</v>
      </c>
      <c r="H2317" s="2">
        <v>6.6016119671989996E-4</v>
      </c>
      <c r="I2317" s="2">
        <v>7.3938054032628804E-4</v>
      </c>
      <c r="J2317" s="26" t="s">
        <v>689</v>
      </c>
    </row>
    <row r="2318" spans="1:10" ht="15.75" customHeight="1" x14ac:dyDescent="0.25">
      <c r="A2318" s="2" t="s">
        <v>756</v>
      </c>
      <c r="B2318" s="2" t="s">
        <v>331</v>
      </c>
      <c r="C2318" s="2">
        <v>2045</v>
      </c>
      <c r="D2318" s="2" t="s">
        <v>241</v>
      </c>
      <c r="E2318" s="2" t="s">
        <v>627</v>
      </c>
      <c r="F2318" s="2" t="s">
        <v>758</v>
      </c>
      <c r="G2318" s="2">
        <v>55</v>
      </c>
      <c r="H2318" s="2">
        <v>4.6561527415180001E-4</v>
      </c>
      <c r="I2318" s="2">
        <v>5.2148910705001608E-4</v>
      </c>
      <c r="J2318" s="26" t="s">
        <v>688</v>
      </c>
    </row>
    <row r="2319" spans="1:10" ht="15.75" customHeight="1" x14ac:dyDescent="0.25">
      <c r="A2319" s="2" t="s">
        <v>756</v>
      </c>
      <c r="B2319" s="2" t="s">
        <v>331</v>
      </c>
      <c r="C2319" s="2">
        <v>2045</v>
      </c>
      <c r="D2319" s="2" t="s">
        <v>241</v>
      </c>
      <c r="E2319" s="2" t="s">
        <v>627</v>
      </c>
      <c r="F2319" s="2" t="s">
        <v>757</v>
      </c>
      <c r="G2319" s="2">
        <v>55</v>
      </c>
      <c r="H2319" s="2">
        <v>8.3810752257704995E-3</v>
      </c>
      <c r="I2319" s="2">
        <v>9.3868042528629601E-3</v>
      </c>
      <c r="J2319" s="26" t="s">
        <v>688</v>
      </c>
    </row>
    <row r="2320" spans="1:10" ht="15.75" customHeight="1" x14ac:dyDescent="0.25">
      <c r="A2320" s="2" t="s">
        <v>756</v>
      </c>
      <c r="B2320" s="2" t="s">
        <v>331</v>
      </c>
      <c r="C2320" s="2">
        <v>2045</v>
      </c>
      <c r="D2320" s="2" t="s">
        <v>241</v>
      </c>
      <c r="E2320" s="2" t="s">
        <v>627</v>
      </c>
      <c r="F2320" s="2" t="s">
        <v>757</v>
      </c>
      <c r="G2320" s="2">
        <v>56</v>
      </c>
      <c r="H2320" s="2">
        <v>8.2304533571005006E-3</v>
      </c>
      <c r="I2320" s="2">
        <v>9.2181077599525624E-3</v>
      </c>
      <c r="J2320" s="26" t="s">
        <v>688</v>
      </c>
    </row>
    <row r="2321" spans="1:10" ht="15.75" customHeight="1" x14ac:dyDescent="0.25">
      <c r="A2321" s="2" t="s">
        <v>756</v>
      </c>
      <c r="B2321" s="2" t="s">
        <v>331</v>
      </c>
      <c r="C2321" s="2">
        <v>2045</v>
      </c>
      <c r="D2321" s="2" t="s">
        <v>241</v>
      </c>
      <c r="E2321" s="2" t="s">
        <v>627</v>
      </c>
      <c r="F2321" s="2" t="s">
        <v>758</v>
      </c>
      <c r="G2321" s="2">
        <v>56</v>
      </c>
      <c r="H2321" s="2">
        <v>4.5724742813039998E-4</v>
      </c>
      <c r="I2321" s="2">
        <v>5.1211711950604805E-4</v>
      </c>
      <c r="J2321" s="26" t="s">
        <v>688</v>
      </c>
    </row>
    <row r="2322" spans="1:10" ht="15.75" customHeight="1" x14ac:dyDescent="0.25">
      <c r="A2322" s="2" t="s">
        <v>756</v>
      </c>
      <c r="B2322" s="2" t="s">
        <v>331</v>
      </c>
      <c r="C2322" s="2">
        <v>2045</v>
      </c>
      <c r="D2322" s="2" t="s">
        <v>241</v>
      </c>
      <c r="E2322" s="2" t="s">
        <v>627</v>
      </c>
      <c r="F2322" s="2" t="s">
        <v>761</v>
      </c>
      <c r="G2322" s="2">
        <v>56</v>
      </c>
      <c r="H2322" s="2">
        <v>4.5724742813039998E-4</v>
      </c>
      <c r="I2322" s="2">
        <v>5.1211711950604805E-4</v>
      </c>
      <c r="J2322" s="26" t="s">
        <v>688</v>
      </c>
    </row>
    <row r="2323" spans="1:10" ht="15.75" customHeight="1" x14ac:dyDescent="0.25">
      <c r="A2323" s="2" t="s">
        <v>756</v>
      </c>
      <c r="B2323" s="2" t="s">
        <v>331</v>
      </c>
      <c r="C2323" s="2">
        <v>2045</v>
      </c>
      <c r="D2323" s="2" t="s">
        <v>241</v>
      </c>
      <c r="E2323" s="2" t="s">
        <v>627</v>
      </c>
      <c r="F2323" s="2" t="s">
        <v>759</v>
      </c>
      <c r="G2323" s="2">
        <v>57</v>
      </c>
      <c r="H2323" s="2">
        <v>3.160764172208E-4</v>
      </c>
      <c r="I2323" s="2">
        <v>3.5400558728729601E-4</v>
      </c>
      <c r="J2323" s="26" t="s">
        <v>689</v>
      </c>
    </row>
    <row r="2324" spans="1:10" ht="15.75" customHeight="1" x14ac:dyDescent="0.25">
      <c r="A2324" s="2" t="s">
        <v>756</v>
      </c>
      <c r="B2324" s="2" t="s">
        <v>331</v>
      </c>
      <c r="C2324" s="2">
        <v>2045</v>
      </c>
      <c r="D2324" s="2" t="s">
        <v>241</v>
      </c>
      <c r="E2324" s="2" t="s">
        <v>627</v>
      </c>
      <c r="F2324" s="2" t="s">
        <v>759</v>
      </c>
      <c r="G2324" s="2">
        <v>59</v>
      </c>
      <c r="H2324" s="2">
        <v>3.0683696968480001E-4</v>
      </c>
      <c r="I2324" s="2">
        <v>3.4365740604697602E-4</v>
      </c>
      <c r="J2324" s="26" t="s">
        <v>689</v>
      </c>
    </row>
    <row r="2325" spans="1:10" ht="15.75" customHeight="1" x14ac:dyDescent="0.25">
      <c r="A2325" s="2" t="s">
        <v>756</v>
      </c>
      <c r="B2325" s="2" t="s">
        <v>331</v>
      </c>
      <c r="C2325" s="2">
        <v>2045</v>
      </c>
      <c r="D2325" s="2" t="s">
        <v>241</v>
      </c>
      <c r="E2325" s="2" t="s">
        <v>627</v>
      </c>
      <c r="F2325" s="2" t="s">
        <v>760</v>
      </c>
      <c r="G2325" s="2">
        <v>60</v>
      </c>
      <c r="H2325" s="2">
        <v>0.22970804572105399</v>
      </c>
      <c r="I2325" s="2">
        <v>0.2572730112075805</v>
      </c>
      <c r="J2325" s="26" t="s">
        <v>689</v>
      </c>
    </row>
    <row r="2326" spans="1:10" ht="15.75" customHeight="1" x14ac:dyDescent="0.25">
      <c r="A2326" s="2" t="s">
        <v>756</v>
      </c>
      <c r="B2326" s="2" t="s">
        <v>331</v>
      </c>
      <c r="C2326" s="2">
        <v>2045</v>
      </c>
      <c r="D2326" s="2" t="s">
        <v>241</v>
      </c>
      <c r="E2326" s="2" t="s">
        <v>627</v>
      </c>
      <c r="F2326" s="2" t="s">
        <v>758</v>
      </c>
      <c r="G2326" s="2">
        <v>60</v>
      </c>
      <c r="H2326" s="2">
        <v>4.2805829434659998E-4</v>
      </c>
      <c r="I2326" s="2">
        <v>4.7942528966819201E-4</v>
      </c>
      <c r="J2326" s="26" t="s">
        <v>688</v>
      </c>
    </row>
    <row r="2327" spans="1:10" ht="15.75" customHeight="1" x14ac:dyDescent="0.25">
      <c r="A2327" s="2" t="s">
        <v>756</v>
      </c>
      <c r="B2327" s="2" t="s">
        <v>331</v>
      </c>
      <c r="C2327" s="2">
        <v>2045</v>
      </c>
      <c r="D2327" s="2" t="s">
        <v>241</v>
      </c>
      <c r="E2327" s="2" t="s">
        <v>627</v>
      </c>
      <c r="F2327" s="2" t="s">
        <v>757</v>
      </c>
      <c r="G2327" s="2">
        <v>60</v>
      </c>
      <c r="H2327" s="2">
        <v>1.53877609409392E-2</v>
      </c>
      <c r="I2327" s="2">
        <v>1.7234292253851907E-2</v>
      </c>
      <c r="J2327" s="26" t="s">
        <v>688</v>
      </c>
    </row>
    <row r="2328" spans="1:10" ht="15.75" customHeight="1" x14ac:dyDescent="0.25">
      <c r="A2328" s="2" t="s">
        <v>756</v>
      </c>
      <c r="B2328" s="2" t="s">
        <v>331</v>
      </c>
      <c r="C2328" s="2">
        <v>2045</v>
      </c>
      <c r="D2328" s="2" t="s">
        <v>241</v>
      </c>
      <c r="E2328" s="2" t="s">
        <v>627</v>
      </c>
      <c r="F2328" s="2" t="s">
        <v>759</v>
      </c>
      <c r="G2328" s="2">
        <v>60</v>
      </c>
      <c r="H2328" s="2">
        <v>3.0176472500899999E-4</v>
      </c>
      <c r="I2328" s="2">
        <v>3.3797649201008001E-4</v>
      </c>
      <c r="J2328" s="26" t="s">
        <v>689</v>
      </c>
    </row>
    <row r="2329" spans="1:10" ht="15.75" customHeight="1" x14ac:dyDescent="0.25">
      <c r="A2329" s="2" t="s">
        <v>756</v>
      </c>
      <c r="B2329" s="2" t="s">
        <v>331</v>
      </c>
      <c r="C2329" s="2">
        <v>2045</v>
      </c>
      <c r="D2329" s="2" t="s">
        <v>241</v>
      </c>
      <c r="E2329" s="2" t="s">
        <v>627</v>
      </c>
      <c r="F2329" s="2" t="s">
        <v>761</v>
      </c>
      <c r="G2329" s="2">
        <v>60</v>
      </c>
      <c r="H2329" s="2">
        <v>4.2805829434659998E-4</v>
      </c>
      <c r="I2329" s="2">
        <v>4.7942528966819201E-4</v>
      </c>
      <c r="J2329" s="26" t="s">
        <v>688</v>
      </c>
    </row>
    <row r="2330" spans="1:10" ht="15.75" customHeight="1" x14ac:dyDescent="0.25">
      <c r="A2330" s="2" t="s">
        <v>756</v>
      </c>
      <c r="B2330" s="2" t="s">
        <v>331</v>
      </c>
      <c r="C2330" s="2">
        <v>2045</v>
      </c>
      <c r="D2330" s="2" t="s">
        <v>241</v>
      </c>
      <c r="E2330" s="2" t="s">
        <v>627</v>
      </c>
      <c r="F2330" s="2" t="s">
        <v>758</v>
      </c>
      <c r="G2330" s="2">
        <v>61</v>
      </c>
      <c r="H2330" s="2">
        <v>4.2681727791209998E-4</v>
      </c>
      <c r="I2330" s="2">
        <v>4.7803535126155204E-4</v>
      </c>
      <c r="J2330" s="26" t="s">
        <v>688</v>
      </c>
    </row>
    <row r="2331" spans="1:10" ht="15.75" customHeight="1" x14ac:dyDescent="0.25">
      <c r="A2331" s="2" t="s">
        <v>756</v>
      </c>
      <c r="B2331" s="2" t="s">
        <v>331</v>
      </c>
      <c r="C2331" s="2">
        <v>2045</v>
      </c>
      <c r="D2331" s="2" t="s">
        <v>241</v>
      </c>
      <c r="E2331" s="2" t="s">
        <v>627</v>
      </c>
      <c r="F2331" s="2" t="s">
        <v>761</v>
      </c>
      <c r="G2331" s="2">
        <v>61</v>
      </c>
      <c r="H2331" s="2">
        <v>4.2681727791209998E-4</v>
      </c>
      <c r="I2331" s="2">
        <v>4.7803535126155204E-4</v>
      </c>
      <c r="J2331" s="26" t="s">
        <v>688</v>
      </c>
    </row>
    <row r="2332" spans="1:10" ht="15.75" customHeight="1" x14ac:dyDescent="0.25">
      <c r="A2332" s="2" t="s">
        <v>756</v>
      </c>
      <c r="B2332" s="2" t="s">
        <v>331</v>
      </c>
      <c r="C2332" s="2">
        <v>2045</v>
      </c>
      <c r="D2332" s="2" t="s">
        <v>241</v>
      </c>
      <c r="E2332" s="2" t="s">
        <v>627</v>
      </c>
      <c r="F2332" s="2" t="s">
        <v>759</v>
      </c>
      <c r="G2332" s="2">
        <v>63</v>
      </c>
      <c r="H2332" s="2">
        <v>2.853247569874E-4</v>
      </c>
      <c r="I2332" s="2">
        <v>3.1956372782588802E-4</v>
      </c>
      <c r="J2332" s="26" t="s">
        <v>689</v>
      </c>
    </row>
    <row r="2333" spans="1:10" ht="15.75" customHeight="1" x14ac:dyDescent="0.25">
      <c r="A2333" s="2" t="s">
        <v>756</v>
      </c>
      <c r="B2333" s="2" t="s">
        <v>331</v>
      </c>
      <c r="C2333" s="2">
        <v>2045</v>
      </c>
      <c r="D2333" s="2" t="s">
        <v>241</v>
      </c>
      <c r="E2333" s="2" t="s">
        <v>627</v>
      </c>
      <c r="F2333" s="2" t="s">
        <v>759</v>
      </c>
      <c r="G2333" s="2">
        <v>64</v>
      </c>
      <c r="H2333" s="2">
        <v>2.8419896261770001E-4</v>
      </c>
      <c r="I2333" s="2">
        <v>3.1830283813182405E-4</v>
      </c>
      <c r="J2333" s="26" t="s">
        <v>689</v>
      </c>
    </row>
    <row r="2334" spans="1:10" ht="15.75" customHeight="1" x14ac:dyDescent="0.25">
      <c r="A2334" s="2" t="s">
        <v>756</v>
      </c>
      <c r="B2334" s="2" t="s">
        <v>331</v>
      </c>
      <c r="C2334" s="2">
        <v>2045</v>
      </c>
      <c r="D2334" s="2" t="s">
        <v>241</v>
      </c>
      <c r="E2334" s="2" t="s">
        <v>627</v>
      </c>
      <c r="F2334" s="2" t="s">
        <v>757</v>
      </c>
      <c r="G2334" s="2">
        <v>64</v>
      </c>
      <c r="H2334" s="2">
        <v>7.2432621382176997E-3</v>
      </c>
      <c r="I2334" s="2">
        <v>8.1124535948038246E-3</v>
      </c>
      <c r="J2334" s="26" t="s">
        <v>688</v>
      </c>
    </row>
    <row r="2335" spans="1:10" ht="15.75" customHeight="1" x14ac:dyDescent="0.25">
      <c r="A2335" s="2" t="s">
        <v>756</v>
      </c>
      <c r="B2335" s="2" t="s">
        <v>331</v>
      </c>
      <c r="C2335" s="2">
        <v>2045</v>
      </c>
      <c r="D2335" s="2" t="s">
        <v>241</v>
      </c>
      <c r="E2335" s="2" t="s">
        <v>627</v>
      </c>
      <c r="F2335" s="2" t="s">
        <v>761</v>
      </c>
      <c r="G2335" s="2">
        <v>65</v>
      </c>
      <c r="H2335" s="2">
        <v>4.0240347152579998E-4</v>
      </c>
      <c r="I2335" s="2">
        <v>4.5069188810889602E-4</v>
      </c>
      <c r="J2335" s="26" t="s">
        <v>688</v>
      </c>
    </row>
    <row r="2336" spans="1:10" ht="15.75" customHeight="1" x14ac:dyDescent="0.25">
      <c r="A2336" s="2" t="s">
        <v>756</v>
      </c>
      <c r="B2336" s="2" t="s">
        <v>331</v>
      </c>
      <c r="C2336" s="2">
        <v>2045</v>
      </c>
      <c r="D2336" s="2" t="s">
        <v>241</v>
      </c>
      <c r="E2336" s="2" t="s">
        <v>627</v>
      </c>
      <c r="F2336" s="2" t="s">
        <v>758</v>
      </c>
      <c r="G2336" s="2">
        <v>65</v>
      </c>
      <c r="H2336" s="2">
        <v>4.0240347152579998E-4</v>
      </c>
      <c r="I2336" s="2">
        <v>4.5069188810889602E-4</v>
      </c>
      <c r="J2336" s="26" t="s">
        <v>688</v>
      </c>
    </row>
    <row r="2337" spans="1:10" ht="15.75" customHeight="1" x14ac:dyDescent="0.25">
      <c r="A2337" s="2" t="s">
        <v>756</v>
      </c>
      <c r="B2337" s="2" t="s">
        <v>331</v>
      </c>
      <c r="C2337" s="2">
        <v>2045</v>
      </c>
      <c r="D2337" s="2" t="s">
        <v>241</v>
      </c>
      <c r="E2337" s="2" t="s">
        <v>627</v>
      </c>
      <c r="F2337" s="2" t="s">
        <v>759</v>
      </c>
      <c r="G2337" s="2">
        <v>66</v>
      </c>
      <c r="H2337" s="2">
        <v>2.7511038933879998E-4</v>
      </c>
      <c r="I2337" s="2">
        <v>3.0812363605945602E-4</v>
      </c>
      <c r="J2337" s="26" t="s">
        <v>689</v>
      </c>
    </row>
    <row r="2338" spans="1:10" ht="15.75" customHeight="1" x14ac:dyDescent="0.25">
      <c r="A2338" s="2" t="s">
        <v>756</v>
      </c>
      <c r="B2338" s="2" t="s">
        <v>331</v>
      </c>
      <c r="C2338" s="2">
        <v>2045</v>
      </c>
      <c r="D2338" s="2" t="s">
        <v>241</v>
      </c>
      <c r="E2338" s="2" t="s">
        <v>627</v>
      </c>
      <c r="F2338" s="2" t="s">
        <v>757</v>
      </c>
      <c r="G2338" s="2">
        <v>68</v>
      </c>
      <c r="H2338" s="2">
        <v>6.8639745004475004E-3</v>
      </c>
      <c r="I2338" s="2">
        <v>7.6876514405012008E-3</v>
      </c>
      <c r="J2338" s="26" t="s">
        <v>688</v>
      </c>
    </row>
    <row r="2339" spans="1:10" ht="15.75" customHeight="1" x14ac:dyDescent="0.25">
      <c r="A2339" s="2" t="s">
        <v>756</v>
      </c>
      <c r="B2339" s="2" t="s">
        <v>331</v>
      </c>
      <c r="C2339" s="2">
        <v>2045</v>
      </c>
      <c r="D2339" s="2" t="s">
        <v>241</v>
      </c>
      <c r="E2339" s="2" t="s">
        <v>627</v>
      </c>
      <c r="F2339" s="2" t="s">
        <v>759</v>
      </c>
      <c r="G2339" s="2">
        <v>68</v>
      </c>
      <c r="H2339" s="2">
        <v>2.6744007482190001E-4</v>
      </c>
      <c r="I2339" s="2">
        <v>2.9953288380052802E-4</v>
      </c>
      <c r="J2339" s="26" t="s">
        <v>689</v>
      </c>
    </row>
    <row r="2340" spans="1:10" ht="15.75" customHeight="1" x14ac:dyDescent="0.25">
      <c r="A2340" s="2" t="s">
        <v>756</v>
      </c>
      <c r="B2340" s="2" t="s">
        <v>331</v>
      </c>
      <c r="C2340" s="2">
        <v>2045</v>
      </c>
      <c r="D2340" s="2" t="s">
        <v>241</v>
      </c>
      <c r="E2340" s="2" t="s">
        <v>627</v>
      </c>
      <c r="F2340" s="2" t="s">
        <v>758</v>
      </c>
      <c r="G2340" s="2">
        <v>69</v>
      </c>
      <c r="H2340" s="2">
        <v>3.813319199253E-4</v>
      </c>
      <c r="I2340" s="2">
        <v>4.2709175031633602E-4</v>
      </c>
      <c r="J2340" s="26" t="s">
        <v>688</v>
      </c>
    </row>
    <row r="2341" spans="1:10" ht="15.75" customHeight="1" x14ac:dyDescent="0.25">
      <c r="A2341" s="2" t="s">
        <v>756</v>
      </c>
      <c r="B2341" s="2" t="s">
        <v>331</v>
      </c>
      <c r="C2341" s="2">
        <v>2045</v>
      </c>
      <c r="D2341" s="2" t="s">
        <v>241</v>
      </c>
      <c r="E2341" s="2" t="s">
        <v>627</v>
      </c>
      <c r="F2341" s="2" t="s">
        <v>761</v>
      </c>
      <c r="G2341" s="2">
        <v>69</v>
      </c>
      <c r="H2341" s="2">
        <v>3.813319199253E-4</v>
      </c>
      <c r="I2341" s="2">
        <v>4.2709175031633602E-4</v>
      </c>
      <c r="J2341" s="26" t="s">
        <v>688</v>
      </c>
    </row>
    <row r="2342" spans="1:10" ht="15.75" customHeight="1" x14ac:dyDescent="0.25">
      <c r="A2342" s="2" t="s">
        <v>756</v>
      </c>
      <c r="B2342" s="2" t="s">
        <v>331</v>
      </c>
      <c r="C2342" s="2">
        <v>2045</v>
      </c>
      <c r="D2342" s="2" t="s">
        <v>241</v>
      </c>
      <c r="E2342" s="2" t="s">
        <v>627</v>
      </c>
      <c r="F2342" s="2" t="s">
        <v>761</v>
      </c>
      <c r="G2342" s="2">
        <v>74</v>
      </c>
      <c r="H2342" s="2">
        <v>3.5548052983359999E-4</v>
      </c>
      <c r="I2342" s="2">
        <v>3.9813819341363204E-4</v>
      </c>
      <c r="J2342" s="26" t="s">
        <v>688</v>
      </c>
    </row>
    <row r="2343" spans="1:10" ht="15.75" customHeight="1" x14ac:dyDescent="0.25">
      <c r="A2343" s="2" t="s">
        <v>756</v>
      </c>
      <c r="B2343" s="2" t="s">
        <v>331</v>
      </c>
      <c r="C2343" s="2">
        <v>2045</v>
      </c>
      <c r="D2343" s="2" t="s">
        <v>241</v>
      </c>
      <c r="E2343" s="2" t="s">
        <v>627</v>
      </c>
      <c r="F2343" s="2" t="s">
        <v>757</v>
      </c>
      <c r="G2343" s="2">
        <v>74</v>
      </c>
      <c r="H2343" s="2">
        <v>6.3986494205891999E-3</v>
      </c>
      <c r="I2343" s="2">
        <v>7.1664873510599043E-3</v>
      </c>
      <c r="J2343" s="26" t="s">
        <v>688</v>
      </c>
    </row>
    <row r="2344" spans="1:10" ht="15.75" customHeight="1" x14ac:dyDescent="0.25">
      <c r="A2344" s="2" t="s">
        <v>756</v>
      </c>
      <c r="B2344" s="2" t="s">
        <v>331</v>
      </c>
      <c r="C2344" s="2">
        <v>2045</v>
      </c>
      <c r="D2344" s="2" t="s">
        <v>241</v>
      </c>
      <c r="E2344" s="2" t="s">
        <v>627</v>
      </c>
      <c r="F2344" s="2" t="s">
        <v>758</v>
      </c>
      <c r="G2344" s="2">
        <v>74</v>
      </c>
      <c r="H2344" s="2">
        <v>3.5548052983359999E-4</v>
      </c>
      <c r="I2344" s="2">
        <v>3.9813819341363204E-4</v>
      </c>
      <c r="J2344" s="26" t="s">
        <v>688</v>
      </c>
    </row>
    <row r="2345" spans="1:10" ht="15.75" customHeight="1" x14ac:dyDescent="0.25">
      <c r="A2345" s="2" t="s">
        <v>756</v>
      </c>
      <c r="B2345" s="2" t="s">
        <v>331</v>
      </c>
      <c r="C2345" s="2">
        <v>2045</v>
      </c>
      <c r="D2345" s="2" t="s">
        <v>241</v>
      </c>
      <c r="E2345" s="2" t="s">
        <v>627</v>
      </c>
      <c r="F2345" s="2" t="s">
        <v>757</v>
      </c>
      <c r="G2345" s="2">
        <v>77</v>
      </c>
      <c r="H2345" s="2">
        <v>6.1259875074029004E-3</v>
      </c>
      <c r="I2345" s="2">
        <v>6.8611060082912493E-3</v>
      </c>
      <c r="J2345" s="26" t="s">
        <v>688</v>
      </c>
    </row>
    <row r="2346" spans="1:10" ht="15.75" customHeight="1" x14ac:dyDescent="0.25">
      <c r="A2346" s="2" t="s">
        <v>756</v>
      </c>
      <c r="B2346" s="2" t="s">
        <v>331</v>
      </c>
      <c r="C2346" s="2">
        <v>2045</v>
      </c>
      <c r="D2346" s="2" t="s">
        <v>241</v>
      </c>
      <c r="E2346" s="2" t="s">
        <v>627</v>
      </c>
      <c r="F2346" s="2" t="s">
        <v>761</v>
      </c>
      <c r="G2346" s="2">
        <v>78</v>
      </c>
      <c r="H2346" s="2">
        <v>3.4033265546899998E-4</v>
      </c>
      <c r="I2346" s="2">
        <v>3.8117257412528002E-4</v>
      </c>
      <c r="J2346" s="26" t="s">
        <v>688</v>
      </c>
    </row>
    <row r="2347" spans="1:10" ht="15.75" customHeight="1" x14ac:dyDescent="0.25">
      <c r="A2347" s="2" t="s">
        <v>756</v>
      </c>
      <c r="B2347" s="2" t="s">
        <v>331</v>
      </c>
      <c r="C2347" s="2">
        <v>2045</v>
      </c>
      <c r="D2347" s="2" t="s">
        <v>241</v>
      </c>
      <c r="E2347" s="2" t="s">
        <v>627</v>
      </c>
      <c r="F2347" s="2" t="s">
        <v>758</v>
      </c>
      <c r="G2347" s="2">
        <v>78</v>
      </c>
      <c r="H2347" s="2">
        <v>3.4033265546899998E-4</v>
      </c>
      <c r="I2347" s="2">
        <v>3.8117257412528002E-4</v>
      </c>
      <c r="J2347" s="26" t="s">
        <v>688</v>
      </c>
    </row>
    <row r="2348" spans="1:10" ht="15.75" customHeight="1" x14ac:dyDescent="0.25">
      <c r="A2348" s="2" t="s">
        <v>756</v>
      </c>
      <c r="B2348" s="2" t="s">
        <v>331</v>
      </c>
      <c r="C2348" s="2">
        <v>2045</v>
      </c>
      <c r="D2348" s="2" t="s">
        <v>241</v>
      </c>
      <c r="E2348" s="2" t="s">
        <v>627</v>
      </c>
      <c r="F2348" s="2" t="s">
        <v>761</v>
      </c>
      <c r="G2348" s="2">
        <v>80</v>
      </c>
      <c r="H2348" s="2">
        <v>6.6016119671989996E-4</v>
      </c>
      <c r="I2348" s="2">
        <v>7.3938054032628804E-4</v>
      </c>
      <c r="J2348" s="26" t="s">
        <v>688</v>
      </c>
    </row>
    <row r="2349" spans="1:10" ht="15.75" customHeight="1" x14ac:dyDescent="0.25">
      <c r="A2349" s="2" t="s">
        <v>756</v>
      </c>
      <c r="B2349" s="2" t="s">
        <v>331</v>
      </c>
      <c r="C2349" s="2">
        <v>2045</v>
      </c>
      <c r="D2349" s="2" t="s">
        <v>241</v>
      </c>
      <c r="E2349" s="2" t="s">
        <v>627</v>
      </c>
      <c r="F2349" s="2" t="s">
        <v>758</v>
      </c>
      <c r="G2349" s="2">
        <v>80</v>
      </c>
      <c r="H2349" s="2">
        <v>6.6016119671989996E-4</v>
      </c>
      <c r="I2349" s="2">
        <v>7.3938054032628804E-4</v>
      </c>
      <c r="J2349" s="26" t="s">
        <v>688</v>
      </c>
    </row>
    <row r="2350" spans="1:10" ht="15.75" customHeight="1" x14ac:dyDescent="0.25">
      <c r="A2350" s="2" t="s">
        <v>756</v>
      </c>
      <c r="B2350" s="2" t="s">
        <v>331</v>
      </c>
      <c r="C2350" s="2">
        <v>2045</v>
      </c>
      <c r="D2350" s="2" t="s">
        <v>241</v>
      </c>
      <c r="E2350" s="2" t="s">
        <v>627</v>
      </c>
      <c r="F2350" s="2" t="s">
        <v>757</v>
      </c>
      <c r="G2350" s="2">
        <v>80</v>
      </c>
      <c r="H2350" s="2">
        <v>1.1882901657372699E-2</v>
      </c>
      <c r="I2350" s="2">
        <v>1.3308849856257424E-2</v>
      </c>
      <c r="J2350" s="26" t="s">
        <v>688</v>
      </c>
    </row>
    <row r="2351" spans="1:10" ht="15.75" customHeight="1" x14ac:dyDescent="0.25">
      <c r="A2351" s="2" t="s">
        <v>756</v>
      </c>
      <c r="B2351" s="2" t="s">
        <v>331</v>
      </c>
      <c r="C2351" s="2">
        <v>2045</v>
      </c>
      <c r="D2351" s="2" t="s">
        <v>241</v>
      </c>
      <c r="E2351" s="2" t="s">
        <v>627</v>
      </c>
      <c r="F2351" s="2" t="s">
        <v>757</v>
      </c>
      <c r="G2351" s="2">
        <v>84</v>
      </c>
      <c r="H2351" s="2">
        <v>5.6893751025200003E-3</v>
      </c>
      <c r="I2351" s="2">
        <v>6.3721001148224011E-3</v>
      </c>
      <c r="J2351" s="26" t="s">
        <v>688</v>
      </c>
    </row>
    <row r="2352" spans="1:10" ht="15.75" customHeight="1" x14ac:dyDescent="0.25">
      <c r="A2352" s="2" t="s">
        <v>756</v>
      </c>
      <c r="B2352" s="2" t="s">
        <v>331</v>
      </c>
      <c r="C2352" s="2">
        <v>2045</v>
      </c>
      <c r="D2352" s="2" t="s">
        <v>241</v>
      </c>
      <c r="E2352" s="2" t="s">
        <v>627</v>
      </c>
      <c r="F2352" s="2" t="s">
        <v>758</v>
      </c>
      <c r="G2352" s="2">
        <v>84</v>
      </c>
      <c r="H2352" s="2">
        <v>3.160764172208E-4</v>
      </c>
      <c r="I2352" s="2">
        <v>3.5400558728729601E-4</v>
      </c>
      <c r="J2352" s="26" t="s">
        <v>688</v>
      </c>
    </row>
    <row r="2353" spans="1:10" ht="15.75" customHeight="1" x14ac:dyDescent="0.25">
      <c r="A2353" s="2" t="s">
        <v>756</v>
      </c>
      <c r="B2353" s="2" t="s">
        <v>331</v>
      </c>
      <c r="C2353" s="2">
        <v>2045</v>
      </c>
      <c r="D2353" s="2" t="s">
        <v>241</v>
      </c>
      <c r="E2353" s="2" t="s">
        <v>627</v>
      </c>
      <c r="F2353" s="2" t="s">
        <v>761</v>
      </c>
      <c r="G2353" s="2">
        <v>84</v>
      </c>
      <c r="H2353" s="2">
        <v>3.160764172208E-4</v>
      </c>
      <c r="I2353" s="2">
        <v>3.5400558728729601E-4</v>
      </c>
      <c r="J2353" s="26" t="s">
        <v>688</v>
      </c>
    </row>
    <row r="2354" spans="1:10" ht="15.75" customHeight="1" x14ac:dyDescent="0.25">
      <c r="A2354" s="2" t="s">
        <v>756</v>
      </c>
      <c r="B2354" s="2" t="s">
        <v>331</v>
      </c>
      <c r="C2354" s="2">
        <v>2045</v>
      </c>
      <c r="D2354" s="2" t="s">
        <v>241</v>
      </c>
      <c r="E2354" s="2" t="s">
        <v>627</v>
      </c>
      <c r="F2354" s="2" t="s">
        <v>757</v>
      </c>
      <c r="G2354" s="2">
        <v>86</v>
      </c>
      <c r="H2354" s="2">
        <v>5.5230655707418997E-3</v>
      </c>
      <c r="I2354" s="2">
        <v>6.1858334392309285E-3</v>
      </c>
      <c r="J2354" s="26" t="s">
        <v>688</v>
      </c>
    </row>
    <row r="2355" spans="1:10" ht="15.75" customHeight="1" x14ac:dyDescent="0.25">
      <c r="A2355" s="2" t="s">
        <v>756</v>
      </c>
      <c r="B2355" s="2" t="s">
        <v>331</v>
      </c>
      <c r="C2355" s="2">
        <v>2045</v>
      </c>
      <c r="D2355" s="2" t="s">
        <v>241</v>
      </c>
      <c r="E2355" s="2" t="s">
        <v>627</v>
      </c>
      <c r="F2355" s="2" t="s">
        <v>761</v>
      </c>
      <c r="G2355" s="2">
        <v>87</v>
      </c>
      <c r="H2355" s="2">
        <v>3.0683696968480001E-4</v>
      </c>
      <c r="I2355" s="2">
        <v>3.4365740604697602E-4</v>
      </c>
      <c r="J2355" s="26" t="s">
        <v>688</v>
      </c>
    </row>
    <row r="2356" spans="1:10" ht="15.75" customHeight="1" x14ac:dyDescent="0.25">
      <c r="A2356" s="2" t="s">
        <v>756</v>
      </c>
      <c r="B2356" s="2" t="s">
        <v>331</v>
      </c>
      <c r="C2356" s="2">
        <v>2045</v>
      </c>
      <c r="D2356" s="2" t="s">
        <v>241</v>
      </c>
      <c r="E2356" s="2" t="s">
        <v>627</v>
      </c>
      <c r="F2356" s="2" t="s">
        <v>758</v>
      </c>
      <c r="G2356" s="2">
        <v>87</v>
      </c>
      <c r="H2356" s="2">
        <v>3.0683696968480001E-4</v>
      </c>
      <c r="I2356" s="2">
        <v>3.4365740604697602E-4</v>
      </c>
      <c r="J2356" s="26" t="s">
        <v>688</v>
      </c>
    </row>
    <row r="2357" spans="1:10" ht="15.75" customHeight="1" x14ac:dyDescent="0.25">
      <c r="A2357" s="2" t="s">
        <v>756</v>
      </c>
      <c r="B2357" s="2" t="s">
        <v>331</v>
      </c>
      <c r="C2357" s="2">
        <v>2045</v>
      </c>
      <c r="D2357" s="2" t="s">
        <v>241</v>
      </c>
      <c r="E2357" s="2" t="s">
        <v>627</v>
      </c>
      <c r="F2357" s="2" t="s">
        <v>761</v>
      </c>
      <c r="G2357" s="2">
        <v>88</v>
      </c>
      <c r="H2357" s="2">
        <v>3.0176472500899999E-4</v>
      </c>
      <c r="I2357" s="2">
        <v>3.3797649201008001E-4</v>
      </c>
      <c r="J2357" s="26" t="s">
        <v>688</v>
      </c>
    </row>
    <row r="2358" spans="1:10" ht="15.75" customHeight="1" x14ac:dyDescent="0.25">
      <c r="A2358" s="2" t="s">
        <v>756</v>
      </c>
      <c r="B2358" s="2" t="s">
        <v>331</v>
      </c>
      <c r="C2358" s="2">
        <v>2045</v>
      </c>
      <c r="D2358" s="2" t="s">
        <v>241</v>
      </c>
      <c r="E2358" s="2" t="s">
        <v>627</v>
      </c>
      <c r="F2358" s="2" t="s">
        <v>757</v>
      </c>
      <c r="G2358" s="2">
        <v>88</v>
      </c>
      <c r="H2358" s="2">
        <v>5.4317647591233002E-3</v>
      </c>
      <c r="I2358" s="2">
        <v>6.0835765302180971E-3</v>
      </c>
      <c r="J2358" s="26" t="s">
        <v>688</v>
      </c>
    </row>
    <row r="2359" spans="1:10" ht="15.75" customHeight="1" x14ac:dyDescent="0.25">
      <c r="A2359" s="2" t="s">
        <v>756</v>
      </c>
      <c r="B2359" s="2" t="s">
        <v>331</v>
      </c>
      <c r="C2359" s="2">
        <v>2045</v>
      </c>
      <c r="D2359" s="2" t="s">
        <v>241</v>
      </c>
      <c r="E2359" s="2" t="s">
        <v>627</v>
      </c>
      <c r="F2359" s="2" t="s">
        <v>758</v>
      </c>
      <c r="G2359" s="2">
        <v>88</v>
      </c>
      <c r="H2359" s="2">
        <v>3.0176472500899999E-4</v>
      </c>
      <c r="I2359" s="2">
        <v>3.3797649201008001E-4</v>
      </c>
      <c r="J2359" s="26" t="s">
        <v>688</v>
      </c>
    </row>
    <row r="2360" spans="1:10" ht="15.75" customHeight="1" x14ac:dyDescent="0.25">
      <c r="A2360" s="2" t="s">
        <v>756</v>
      </c>
      <c r="B2360" s="2" t="s">
        <v>331</v>
      </c>
      <c r="C2360" s="2">
        <v>2045</v>
      </c>
      <c r="D2360" s="2" t="s">
        <v>241</v>
      </c>
      <c r="E2360" s="2" t="s">
        <v>627</v>
      </c>
      <c r="F2360" s="2" t="s">
        <v>757</v>
      </c>
      <c r="G2360" s="2">
        <v>93</v>
      </c>
      <c r="H2360" s="2">
        <v>5.1358453929424E-3</v>
      </c>
      <c r="I2360" s="2">
        <v>5.7521468400954885E-3</v>
      </c>
      <c r="J2360" s="26" t="s">
        <v>688</v>
      </c>
    </row>
    <row r="2361" spans="1:10" ht="15.75" customHeight="1" x14ac:dyDescent="0.25">
      <c r="A2361" s="2" t="s">
        <v>756</v>
      </c>
      <c r="B2361" s="2" t="s">
        <v>331</v>
      </c>
      <c r="C2361" s="2">
        <v>2045</v>
      </c>
      <c r="D2361" s="2" t="s">
        <v>241</v>
      </c>
      <c r="E2361" s="2" t="s">
        <v>627</v>
      </c>
      <c r="F2361" s="2" t="s">
        <v>758</v>
      </c>
      <c r="G2361" s="2">
        <v>94</v>
      </c>
      <c r="H2361" s="2">
        <v>5.6952371960509996E-4</v>
      </c>
      <c r="I2361" s="2">
        <v>6.3786656595771196E-4</v>
      </c>
      <c r="J2361" s="26" t="s">
        <v>688</v>
      </c>
    </row>
    <row r="2362" spans="1:10" ht="15.75" customHeight="1" x14ac:dyDescent="0.25">
      <c r="A2362" s="2" t="s">
        <v>756</v>
      </c>
      <c r="B2362" s="2" t="s">
        <v>331</v>
      </c>
      <c r="C2362" s="2">
        <v>2045</v>
      </c>
      <c r="D2362" s="2" t="s">
        <v>241</v>
      </c>
      <c r="E2362" s="2" t="s">
        <v>627</v>
      </c>
      <c r="F2362" s="2" t="s">
        <v>761</v>
      </c>
      <c r="G2362" s="2">
        <v>94</v>
      </c>
      <c r="H2362" s="2">
        <v>5.6952371960509996E-4</v>
      </c>
      <c r="I2362" s="2">
        <v>6.3786656595771196E-4</v>
      </c>
      <c r="J2362" s="26" t="s">
        <v>688</v>
      </c>
    </row>
    <row r="2363" spans="1:10" ht="15.75" customHeight="1" x14ac:dyDescent="0.25">
      <c r="A2363" s="2" t="s">
        <v>756</v>
      </c>
      <c r="B2363" s="2" t="s">
        <v>331</v>
      </c>
      <c r="C2363" s="2">
        <v>2045</v>
      </c>
      <c r="D2363" s="2" t="s">
        <v>241</v>
      </c>
      <c r="E2363" s="2" t="s">
        <v>627</v>
      </c>
      <c r="F2363" s="2" t="s">
        <v>757</v>
      </c>
      <c r="G2363" s="2">
        <v>94</v>
      </c>
      <c r="H2363" s="2">
        <v>5.1155816763638999E-3</v>
      </c>
      <c r="I2363" s="2">
        <v>5.7294514775275687E-3</v>
      </c>
      <c r="J2363" s="26" t="s">
        <v>688</v>
      </c>
    </row>
    <row r="2364" spans="1:10" ht="15.75" customHeight="1" x14ac:dyDescent="0.25">
      <c r="A2364" s="2" t="s">
        <v>756</v>
      </c>
      <c r="B2364" s="2" t="s">
        <v>331</v>
      </c>
      <c r="C2364" s="2">
        <v>2045</v>
      </c>
      <c r="D2364" s="2" t="s">
        <v>241</v>
      </c>
      <c r="E2364" s="2" t="s">
        <v>627</v>
      </c>
      <c r="F2364" s="2" t="s">
        <v>761</v>
      </c>
      <c r="G2364" s="2">
        <v>97</v>
      </c>
      <c r="H2364" s="2">
        <v>2.7511038933879998E-4</v>
      </c>
      <c r="I2364" s="2">
        <v>3.0812363605945602E-4</v>
      </c>
      <c r="J2364" s="26" t="s">
        <v>688</v>
      </c>
    </row>
    <row r="2365" spans="1:10" ht="15.75" customHeight="1" x14ac:dyDescent="0.25">
      <c r="A2365" s="2" t="s">
        <v>756</v>
      </c>
      <c r="B2365" s="2" t="s">
        <v>331</v>
      </c>
      <c r="C2365" s="2">
        <v>2045</v>
      </c>
      <c r="D2365" s="2" t="s">
        <v>241</v>
      </c>
      <c r="E2365" s="2" t="s">
        <v>627</v>
      </c>
      <c r="F2365" s="2" t="s">
        <v>757</v>
      </c>
      <c r="G2365" s="2">
        <v>97</v>
      </c>
      <c r="H2365" s="2">
        <v>4.9519874155521003E-3</v>
      </c>
      <c r="I2365" s="2">
        <v>5.5462259054183524E-3</v>
      </c>
      <c r="J2365" s="26" t="s">
        <v>688</v>
      </c>
    </row>
    <row r="2366" spans="1:10" ht="15.75" customHeight="1" x14ac:dyDescent="0.25">
      <c r="A2366" s="2" t="s">
        <v>756</v>
      </c>
      <c r="B2366" s="2" t="s">
        <v>331</v>
      </c>
      <c r="C2366" s="2">
        <v>2045</v>
      </c>
      <c r="D2366" s="2" t="s">
        <v>241</v>
      </c>
      <c r="E2366" s="2" t="s">
        <v>627</v>
      </c>
      <c r="F2366" s="2" t="s">
        <v>758</v>
      </c>
      <c r="G2366" s="2">
        <v>97</v>
      </c>
      <c r="H2366" s="2">
        <v>2.7511038933879998E-4</v>
      </c>
      <c r="I2366" s="2">
        <v>3.0812363605945602E-4</v>
      </c>
      <c r="J2366" s="26" t="s">
        <v>688</v>
      </c>
    </row>
    <row r="2367" spans="1:10" ht="15.75" customHeight="1" x14ac:dyDescent="0.25">
      <c r="A2367" s="2" t="s">
        <v>756</v>
      </c>
      <c r="B2367" s="2" t="s">
        <v>331</v>
      </c>
      <c r="C2367" s="2">
        <v>2045</v>
      </c>
      <c r="D2367" s="2" t="s">
        <v>241</v>
      </c>
      <c r="E2367" s="2" t="s">
        <v>627</v>
      </c>
      <c r="F2367" s="2" t="s">
        <v>757</v>
      </c>
      <c r="G2367" s="2">
        <v>100</v>
      </c>
      <c r="H2367" s="2">
        <v>4.8139211721717999E-3</v>
      </c>
      <c r="I2367" s="2">
        <v>5.3915917128324166E-3</v>
      </c>
      <c r="J2367" s="26" t="s">
        <v>688</v>
      </c>
    </row>
    <row r="2368" spans="1:10" ht="15.75" customHeight="1" x14ac:dyDescent="0.25">
      <c r="A2368" s="2" t="s">
        <v>756</v>
      </c>
      <c r="B2368" s="2" t="s">
        <v>331</v>
      </c>
      <c r="C2368" s="2">
        <v>2045</v>
      </c>
      <c r="D2368" s="2" t="s">
        <v>241</v>
      </c>
      <c r="E2368" s="2" t="s">
        <v>627</v>
      </c>
      <c r="F2368" s="2" t="s">
        <v>758</v>
      </c>
      <c r="G2368" s="2">
        <v>100</v>
      </c>
      <c r="H2368" s="2">
        <v>2.6744007482190001E-4</v>
      </c>
      <c r="I2368" s="2">
        <v>2.9953288380052802E-4</v>
      </c>
      <c r="J2368" s="26" t="s">
        <v>688</v>
      </c>
    </row>
    <row r="2369" spans="1:10" ht="15.75" customHeight="1" x14ac:dyDescent="0.25">
      <c r="A2369" s="2" t="s">
        <v>756</v>
      </c>
      <c r="B2369" s="2" t="s">
        <v>331</v>
      </c>
      <c r="C2369" s="2">
        <v>2045</v>
      </c>
      <c r="D2369" s="2" t="s">
        <v>241</v>
      </c>
      <c r="E2369" s="2" t="s">
        <v>627</v>
      </c>
      <c r="F2369" s="2" t="s">
        <v>761</v>
      </c>
      <c r="G2369" s="2">
        <v>100</v>
      </c>
      <c r="H2369" s="2">
        <v>2.6744007482190001E-4</v>
      </c>
      <c r="I2369" s="2">
        <v>2.9953288380052802E-4</v>
      </c>
      <c r="J2369" s="26" t="s">
        <v>688</v>
      </c>
    </row>
    <row r="2370" spans="1:10" ht="15.75" customHeight="1" x14ac:dyDescent="0.25">
      <c r="A2370" s="2" t="s">
        <v>756</v>
      </c>
      <c r="B2370" s="2" t="s">
        <v>331</v>
      </c>
      <c r="C2370" s="2">
        <v>2045</v>
      </c>
      <c r="D2370" s="2" t="s">
        <v>241</v>
      </c>
      <c r="E2370" s="2" t="s">
        <v>627</v>
      </c>
      <c r="F2370" s="2" t="s">
        <v>761</v>
      </c>
      <c r="G2370" s="2">
        <v>100000</v>
      </c>
      <c r="H2370" s="40">
        <v>9.9999999999999998E-13</v>
      </c>
      <c r="I2370" s="2">
        <v>1.1200000000000001E-12</v>
      </c>
      <c r="J2370" s="26" t="s">
        <v>688</v>
      </c>
    </row>
    <row r="2371" spans="1:10" ht="15.75" customHeight="1" x14ac:dyDescent="0.25">
      <c r="A2371" s="2" t="s">
        <v>756</v>
      </c>
      <c r="B2371" s="2" t="s">
        <v>331</v>
      </c>
      <c r="C2371" s="2">
        <v>2050</v>
      </c>
      <c r="D2371" s="2" t="s">
        <v>241</v>
      </c>
      <c r="E2371" s="2" t="s">
        <v>627</v>
      </c>
      <c r="F2371" s="2" t="s">
        <v>763</v>
      </c>
      <c r="G2371" s="2">
        <v>-100000</v>
      </c>
      <c r="H2371" s="2">
        <v>0</v>
      </c>
      <c r="I2371" s="2">
        <v>0</v>
      </c>
      <c r="J2371" s="26" t="s">
        <v>688</v>
      </c>
    </row>
    <row r="2372" spans="1:10" ht="15.75" customHeight="1" x14ac:dyDescent="0.25">
      <c r="A2372" s="2" t="s">
        <v>756</v>
      </c>
      <c r="B2372" s="2" t="s">
        <v>331</v>
      </c>
      <c r="C2372" s="2">
        <v>2050</v>
      </c>
      <c r="D2372" s="2" t="s">
        <v>241</v>
      </c>
      <c r="E2372" s="2" t="s">
        <v>627</v>
      </c>
      <c r="F2372" s="2" t="s">
        <v>763</v>
      </c>
      <c r="G2372" s="2">
        <v>-29</v>
      </c>
      <c r="H2372" s="2">
        <v>0</v>
      </c>
      <c r="I2372" s="2">
        <v>0</v>
      </c>
      <c r="J2372" s="26" t="s">
        <v>688</v>
      </c>
    </row>
    <row r="2373" spans="1:10" ht="15.75" customHeight="1" x14ac:dyDescent="0.25">
      <c r="A2373" s="2" t="s">
        <v>756</v>
      </c>
      <c r="B2373" s="2" t="s">
        <v>331</v>
      </c>
      <c r="C2373" s="2">
        <v>2050</v>
      </c>
      <c r="D2373" s="2" t="s">
        <v>241</v>
      </c>
      <c r="E2373" s="2" t="s">
        <v>627</v>
      </c>
      <c r="F2373" s="2" t="s">
        <v>763</v>
      </c>
      <c r="G2373" s="2">
        <v>-29</v>
      </c>
      <c r="H2373" s="2">
        <v>0.421393781900405</v>
      </c>
      <c r="I2373" s="2">
        <v>0.47196103572845366</v>
      </c>
      <c r="J2373" s="26" t="s">
        <v>688</v>
      </c>
    </row>
    <row r="2374" spans="1:10" ht="15.75" customHeight="1" x14ac:dyDescent="0.25">
      <c r="A2374" s="2" t="s">
        <v>756</v>
      </c>
      <c r="B2374" s="2" t="s">
        <v>331</v>
      </c>
      <c r="C2374" s="2">
        <v>2050</v>
      </c>
      <c r="D2374" s="2" t="s">
        <v>241</v>
      </c>
      <c r="E2374" s="2" t="s">
        <v>627</v>
      </c>
      <c r="F2374" s="2" t="s">
        <v>763</v>
      </c>
      <c r="G2374" s="2">
        <v>-28</v>
      </c>
      <c r="H2374" s="2">
        <v>0.36658170819282498</v>
      </c>
      <c r="I2374" s="2">
        <v>0.41057151317596402</v>
      </c>
      <c r="J2374" s="26" t="s">
        <v>688</v>
      </c>
    </row>
    <row r="2375" spans="1:10" ht="15.75" customHeight="1" x14ac:dyDescent="0.25">
      <c r="A2375" s="2" t="s">
        <v>756</v>
      </c>
      <c r="B2375" s="2" t="s">
        <v>331</v>
      </c>
      <c r="C2375" s="2">
        <v>2050</v>
      </c>
      <c r="D2375" s="2" t="s">
        <v>241</v>
      </c>
      <c r="E2375" s="2" t="s">
        <v>627</v>
      </c>
      <c r="F2375" s="2" t="s">
        <v>763</v>
      </c>
      <c r="G2375" s="2">
        <v>-25</v>
      </c>
      <c r="H2375" s="2">
        <v>0.50606888532638505</v>
      </c>
      <c r="I2375" s="2">
        <v>0.56679715156555133</v>
      </c>
      <c r="J2375" s="26" t="s">
        <v>688</v>
      </c>
    </row>
    <row r="2376" spans="1:10" ht="15.75" customHeight="1" x14ac:dyDescent="0.25">
      <c r="A2376" s="2" t="s">
        <v>756</v>
      </c>
      <c r="B2376" s="2" t="s">
        <v>331</v>
      </c>
      <c r="C2376" s="2">
        <v>2050</v>
      </c>
      <c r="D2376" s="2" t="s">
        <v>241</v>
      </c>
      <c r="E2376" s="2" t="s">
        <v>627</v>
      </c>
      <c r="F2376" s="2" t="s">
        <v>763</v>
      </c>
      <c r="G2376" s="2">
        <v>-24</v>
      </c>
      <c r="H2376" s="2">
        <v>0.32389917969703602</v>
      </c>
      <c r="I2376" s="2">
        <v>0.36276708126068036</v>
      </c>
      <c r="J2376" s="26" t="s">
        <v>688</v>
      </c>
    </row>
    <row r="2377" spans="1:10" ht="15.75" customHeight="1" x14ac:dyDescent="0.25">
      <c r="A2377" s="2" t="s">
        <v>756</v>
      </c>
      <c r="B2377" s="2" t="s">
        <v>331</v>
      </c>
      <c r="C2377" s="2">
        <v>2050</v>
      </c>
      <c r="D2377" s="2" t="s">
        <v>241</v>
      </c>
      <c r="E2377" s="2" t="s">
        <v>627</v>
      </c>
      <c r="F2377" s="2" t="s">
        <v>763</v>
      </c>
      <c r="G2377" s="2">
        <v>-22</v>
      </c>
      <c r="H2377" s="2">
        <v>0.26087129861116398</v>
      </c>
      <c r="I2377" s="2">
        <v>0.29217585444450367</v>
      </c>
      <c r="J2377" s="26" t="s">
        <v>688</v>
      </c>
    </row>
    <row r="2378" spans="1:10" ht="15.75" customHeight="1" x14ac:dyDescent="0.25">
      <c r="A2378" s="2" t="s">
        <v>756</v>
      </c>
      <c r="B2378" s="2" t="s">
        <v>331</v>
      </c>
      <c r="C2378" s="2">
        <v>2050</v>
      </c>
      <c r="D2378" s="2" t="s">
        <v>241</v>
      </c>
      <c r="E2378" s="2" t="s">
        <v>627</v>
      </c>
      <c r="F2378" s="2" t="s">
        <v>763</v>
      </c>
      <c r="G2378" s="2">
        <v>-21</v>
      </c>
      <c r="H2378" s="2">
        <v>9.8900362849235507E-2</v>
      </c>
      <c r="I2378" s="2">
        <v>0.11076840639114378</v>
      </c>
      <c r="J2378" s="26" t="s">
        <v>688</v>
      </c>
    </row>
    <row r="2379" spans="1:10" ht="15.75" customHeight="1" x14ac:dyDescent="0.25">
      <c r="A2379" s="2" t="s">
        <v>756</v>
      </c>
      <c r="B2379" s="2" t="s">
        <v>331</v>
      </c>
      <c r="C2379" s="2">
        <v>2050</v>
      </c>
      <c r="D2379" s="2" t="s">
        <v>241</v>
      </c>
      <c r="E2379" s="2" t="s">
        <v>627</v>
      </c>
      <c r="F2379" s="2" t="s">
        <v>763</v>
      </c>
      <c r="G2379" s="2">
        <v>-19</v>
      </c>
      <c r="H2379" s="2">
        <v>0.16405396908521599</v>
      </c>
      <c r="I2379" s="2">
        <v>0.18374044537544193</v>
      </c>
      <c r="J2379" s="26" t="s">
        <v>688</v>
      </c>
    </row>
    <row r="2380" spans="1:10" ht="15.75" customHeight="1" x14ac:dyDescent="0.25">
      <c r="A2380" s="2" t="s">
        <v>756</v>
      </c>
      <c r="B2380" s="2" t="s">
        <v>331</v>
      </c>
      <c r="C2380" s="2">
        <v>2050</v>
      </c>
      <c r="D2380" s="2" t="s">
        <v>241</v>
      </c>
      <c r="E2380" s="2" t="s">
        <v>627</v>
      </c>
      <c r="F2380" s="2" t="s">
        <v>763</v>
      </c>
      <c r="G2380" s="2">
        <v>-18</v>
      </c>
      <c r="H2380" s="2">
        <v>7.4554800987243694E-2</v>
      </c>
      <c r="I2380" s="2">
        <v>8.350137710571294E-2</v>
      </c>
      <c r="J2380" s="26" t="s">
        <v>688</v>
      </c>
    </row>
    <row r="2381" spans="1:10" ht="15.75" customHeight="1" x14ac:dyDescent="0.25">
      <c r="A2381" s="2" t="s">
        <v>756</v>
      </c>
      <c r="B2381" s="2" t="s">
        <v>331</v>
      </c>
      <c r="C2381" s="2">
        <v>2050</v>
      </c>
      <c r="D2381" s="2" t="s">
        <v>241</v>
      </c>
      <c r="E2381" s="2" t="s">
        <v>627</v>
      </c>
      <c r="F2381" s="2" t="s">
        <v>763</v>
      </c>
      <c r="G2381" s="2">
        <v>-17</v>
      </c>
      <c r="H2381" s="2">
        <v>0.14565521478652901</v>
      </c>
      <c r="I2381" s="2">
        <v>0.16313384056091251</v>
      </c>
      <c r="J2381" s="26" t="s">
        <v>688</v>
      </c>
    </row>
    <row r="2382" spans="1:10" ht="15.75" customHeight="1" x14ac:dyDescent="0.25">
      <c r="A2382" s="2" t="s">
        <v>756</v>
      </c>
      <c r="B2382" s="2" t="s">
        <v>331</v>
      </c>
      <c r="C2382" s="2">
        <v>2050</v>
      </c>
      <c r="D2382" s="2" t="s">
        <v>241</v>
      </c>
      <c r="E2382" s="2" t="s">
        <v>627</v>
      </c>
      <c r="F2382" s="2" t="s">
        <v>763</v>
      </c>
      <c r="G2382" s="2">
        <v>-13</v>
      </c>
      <c r="H2382" s="2">
        <v>0.17057744413614201</v>
      </c>
      <c r="I2382" s="2">
        <v>0.19104673743247907</v>
      </c>
      <c r="J2382" s="26" t="s">
        <v>688</v>
      </c>
    </row>
    <row r="2383" spans="1:10" ht="15.75" customHeight="1" x14ac:dyDescent="0.25">
      <c r="A2383" s="2" t="s">
        <v>756</v>
      </c>
      <c r="B2383" s="2" t="s">
        <v>331</v>
      </c>
      <c r="C2383" s="2">
        <v>2050</v>
      </c>
      <c r="D2383" s="2" t="s">
        <v>241</v>
      </c>
      <c r="E2383" s="2" t="s">
        <v>627</v>
      </c>
      <c r="F2383" s="2" t="s">
        <v>763</v>
      </c>
      <c r="G2383" s="2">
        <v>-12</v>
      </c>
      <c r="H2383" s="2">
        <v>0.10898697003722101</v>
      </c>
      <c r="I2383" s="2">
        <v>0.12206540644168754</v>
      </c>
      <c r="J2383" s="26" t="s">
        <v>688</v>
      </c>
    </row>
    <row r="2384" spans="1:10" ht="15.75" customHeight="1" x14ac:dyDescent="0.25">
      <c r="A2384" s="2" t="s">
        <v>756</v>
      </c>
      <c r="B2384" s="2" t="s">
        <v>331</v>
      </c>
      <c r="C2384" s="2">
        <v>2050</v>
      </c>
      <c r="D2384" s="2" t="s">
        <v>241</v>
      </c>
      <c r="E2384" s="2" t="s">
        <v>627</v>
      </c>
      <c r="F2384" s="2" t="s">
        <v>763</v>
      </c>
      <c r="G2384" s="2">
        <v>-11</v>
      </c>
      <c r="H2384" s="2">
        <v>5.2372343838214902E-2</v>
      </c>
      <c r="I2384" s="2">
        <v>5.8657025098800698E-2</v>
      </c>
      <c r="J2384" s="26" t="s">
        <v>688</v>
      </c>
    </row>
    <row r="2385" spans="1:10" ht="15.75" customHeight="1" x14ac:dyDescent="0.25">
      <c r="A2385" s="2" t="s">
        <v>756</v>
      </c>
      <c r="B2385" s="2" t="s">
        <v>331</v>
      </c>
      <c r="C2385" s="2">
        <v>2050</v>
      </c>
      <c r="D2385" s="2" t="s">
        <v>241</v>
      </c>
      <c r="E2385" s="2" t="s">
        <v>627</v>
      </c>
      <c r="F2385" s="2" t="s">
        <v>763</v>
      </c>
      <c r="G2385" s="2">
        <v>-10</v>
      </c>
      <c r="H2385" s="2">
        <v>4.7302760183811202E-2</v>
      </c>
      <c r="I2385" s="2">
        <v>5.2979091405868553E-2</v>
      </c>
      <c r="J2385" s="26" t="s">
        <v>688</v>
      </c>
    </row>
    <row r="2386" spans="1:10" ht="15.75" customHeight="1" x14ac:dyDescent="0.25">
      <c r="A2386" s="2" t="s">
        <v>756</v>
      </c>
      <c r="B2386" s="2" t="s">
        <v>331</v>
      </c>
      <c r="C2386" s="2">
        <v>2050</v>
      </c>
      <c r="D2386" s="2" t="s">
        <v>241</v>
      </c>
      <c r="E2386" s="2" t="s">
        <v>627</v>
      </c>
      <c r="F2386" s="2" t="s">
        <v>763</v>
      </c>
      <c r="G2386" s="2">
        <v>-8</v>
      </c>
      <c r="H2386" s="2">
        <v>8.6095973849296598E-2</v>
      </c>
      <c r="I2386" s="2">
        <v>9.6427490711212205E-2</v>
      </c>
      <c r="J2386" s="26" t="s">
        <v>688</v>
      </c>
    </row>
    <row r="2387" spans="1:10" ht="15.75" customHeight="1" x14ac:dyDescent="0.25">
      <c r="A2387" s="2" t="s">
        <v>756</v>
      </c>
      <c r="B2387" s="2" t="s">
        <v>331</v>
      </c>
      <c r="C2387" s="2">
        <v>2050</v>
      </c>
      <c r="D2387" s="2" t="s">
        <v>241</v>
      </c>
      <c r="E2387" s="2" t="s">
        <v>627</v>
      </c>
      <c r="F2387" s="2" t="s">
        <v>763</v>
      </c>
      <c r="G2387" s="2">
        <v>-7</v>
      </c>
      <c r="H2387" s="2">
        <v>4.4092860072851202E-2</v>
      </c>
      <c r="I2387" s="2">
        <v>4.9384003281593349E-2</v>
      </c>
      <c r="J2387" s="26" t="s">
        <v>688</v>
      </c>
    </row>
    <row r="2388" spans="1:10" ht="15.75" customHeight="1" x14ac:dyDescent="0.25">
      <c r="A2388" s="2" t="s">
        <v>756</v>
      </c>
      <c r="B2388" s="2" t="s">
        <v>331</v>
      </c>
      <c r="C2388" s="2">
        <v>2050</v>
      </c>
      <c r="D2388" s="2" t="s">
        <v>241</v>
      </c>
      <c r="E2388" s="2" t="s">
        <v>627</v>
      </c>
      <c r="F2388" s="2" t="s">
        <v>763</v>
      </c>
      <c r="G2388" s="2">
        <v>-6</v>
      </c>
      <c r="H2388" s="2">
        <v>4.4627461582422298E-2</v>
      </c>
      <c r="I2388" s="2">
        <v>4.9982756972312976E-2</v>
      </c>
      <c r="J2388" s="26" t="s">
        <v>688</v>
      </c>
    </row>
    <row r="2389" spans="1:10" ht="15.75" customHeight="1" x14ac:dyDescent="0.25">
      <c r="A2389" s="2" t="s">
        <v>756</v>
      </c>
      <c r="B2389" s="2" t="s">
        <v>331</v>
      </c>
      <c r="C2389" s="2">
        <v>2050</v>
      </c>
      <c r="D2389" s="2" t="s">
        <v>241</v>
      </c>
      <c r="E2389" s="2" t="s">
        <v>627</v>
      </c>
      <c r="F2389" s="2" t="s">
        <v>758</v>
      </c>
      <c r="G2389" s="2">
        <v>-4</v>
      </c>
      <c r="H2389" s="2">
        <v>4.5721455477178097E-2</v>
      </c>
      <c r="I2389" s="2">
        <v>5.1208030134439475E-2</v>
      </c>
      <c r="J2389" s="26" t="s">
        <v>688</v>
      </c>
    </row>
    <row r="2390" spans="1:10" ht="15.75" customHeight="1" x14ac:dyDescent="0.25">
      <c r="A2390" s="2" t="s">
        <v>756</v>
      </c>
      <c r="B2390" s="2" t="s">
        <v>331</v>
      </c>
      <c r="C2390" s="2">
        <v>2050</v>
      </c>
      <c r="D2390" s="2" t="s">
        <v>241</v>
      </c>
      <c r="E2390" s="2" t="s">
        <v>627</v>
      </c>
      <c r="F2390" s="2" t="s">
        <v>763</v>
      </c>
      <c r="G2390" s="2">
        <v>-3</v>
      </c>
      <c r="H2390" s="2">
        <v>7.6901685446500806E-2</v>
      </c>
      <c r="I2390" s="2">
        <v>8.6129887700080912E-2</v>
      </c>
      <c r="J2390" s="26" t="s">
        <v>688</v>
      </c>
    </row>
    <row r="2391" spans="1:10" ht="15.75" customHeight="1" x14ac:dyDescent="0.25">
      <c r="A2391" s="2" t="s">
        <v>756</v>
      </c>
      <c r="B2391" s="2" t="s">
        <v>331</v>
      </c>
      <c r="C2391" s="2">
        <v>2050</v>
      </c>
      <c r="D2391" s="2" t="s">
        <v>241</v>
      </c>
      <c r="E2391" s="2" t="s">
        <v>627</v>
      </c>
      <c r="F2391" s="2" t="s">
        <v>758</v>
      </c>
      <c r="G2391" s="2">
        <v>-3</v>
      </c>
      <c r="H2391" s="2">
        <v>7.9148523509502397E-2</v>
      </c>
      <c r="I2391" s="2">
        <v>8.8646346330642695E-2</v>
      </c>
      <c r="J2391" s="26" t="s">
        <v>688</v>
      </c>
    </row>
    <row r="2392" spans="1:10" ht="15.75" customHeight="1" x14ac:dyDescent="0.25">
      <c r="A2392" s="2" t="s">
        <v>756</v>
      </c>
      <c r="B2392" s="2" t="s">
        <v>331</v>
      </c>
      <c r="C2392" s="2">
        <v>2050</v>
      </c>
      <c r="D2392" s="2" t="s">
        <v>241</v>
      </c>
      <c r="E2392" s="2" t="s">
        <v>627</v>
      </c>
      <c r="F2392" s="2" t="s">
        <v>758</v>
      </c>
      <c r="G2392" s="2">
        <v>-2</v>
      </c>
      <c r="H2392" s="2">
        <v>6.5731257200241002E-3</v>
      </c>
      <c r="I2392" s="2">
        <v>7.3619008064269931E-3</v>
      </c>
      <c r="J2392" s="26" t="s">
        <v>688</v>
      </c>
    </row>
    <row r="2393" spans="1:10" ht="15.75" customHeight="1" x14ac:dyDescent="0.25">
      <c r="A2393" s="2" t="s">
        <v>756</v>
      </c>
      <c r="B2393" s="2" t="s">
        <v>331</v>
      </c>
      <c r="C2393" s="2">
        <v>2050</v>
      </c>
      <c r="D2393" s="2" t="s">
        <v>241</v>
      </c>
      <c r="E2393" s="2" t="s">
        <v>627</v>
      </c>
      <c r="F2393" s="2" t="s">
        <v>758</v>
      </c>
      <c r="G2393" s="2">
        <v>-1</v>
      </c>
      <c r="H2393" s="2">
        <v>0.24221467785537201</v>
      </c>
      <c r="I2393" s="2">
        <v>0.2712804391980167</v>
      </c>
      <c r="J2393" s="26" t="s">
        <v>688</v>
      </c>
    </row>
    <row r="2394" spans="1:10" ht="15.75" customHeight="1" x14ac:dyDescent="0.25">
      <c r="A2394" s="2" t="s">
        <v>756</v>
      </c>
      <c r="B2394" s="2" t="s">
        <v>331</v>
      </c>
      <c r="C2394" s="2">
        <v>2050</v>
      </c>
      <c r="D2394" s="2" t="s">
        <v>241</v>
      </c>
      <c r="E2394" s="2" t="s">
        <v>627</v>
      </c>
      <c r="F2394" s="2" t="s">
        <v>763</v>
      </c>
      <c r="G2394" s="2">
        <v>-1</v>
      </c>
      <c r="H2394" s="2">
        <v>3.4768596291542102E-2</v>
      </c>
      <c r="I2394" s="2">
        <v>3.8940827846527158E-2</v>
      </c>
      <c r="J2394" s="26" t="s">
        <v>688</v>
      </c>
    </row>
    <row r="2395" spans="1:10" ht="15.75" customHeight="1" x14ac:dyDescent="0.25">
      <c r="A2395" s="2" t="s">
        <v>756</v>
      </c>
      <c r="B2395" s="2" t="s">
        <v>331</v>
      </c>
      <c r="C2395" s="2">
        <v>2050</v>
      </c>
      <c r="D2395" s="2" t="s">
        <v>241</v>
      </c>
      <c r="E2395" s="2" t="s">
        <v>627</v>
      </c>
      <c r="F2395" s="2" t="s">
        <v>758</v>
      </c>
      <c r="G2395" s="2">
        <v>0</v>
      </c>
      <c r="H2395" s="2">
        <v>7.5993957929313197E-2</v>
      </c>
      <c r="I2395" s="2">
        <v>8.5113232880830794E-2</v>
      </c>
      <c r="J2395" s="26" t="s">
        <v>688</v>
      </c>
    </row>
    <row r="2396" spans="1:10" ht="15.75" customHeight="1" x14ac:dyDescent="0.25">
      <c r="A2396" s="2" t="s">
        <v>756</v>
      </c>
      <c r="B2396" s="2" t="s">
        <v>331</v>
      </c>
      <c r="C2396" s="2">
        <v>2050</v>
      </c>
      <c r="D2396" s="2" t="s">
        <v>241</v>
      </c>
      <c r="E2396" s="2" t="s">
        <v>627</v>
      </c>
      <c r="F2396" s="2" t="s">
        <v>761</v>
      </c>
      <c r="G2396" s="2">
        <v>1</v>
      </c>
      <c r="H2396" s="2">
        <v>0.14474306046031399</v>
      </c>
      <c r="I2396" s="2">
        <v>0.16211222771555167</v>
      </c>
      <c r="J2396" s="26" t="s">
        <v>688</v>
      </c>
    </row>
    <row r="2397" spans="1:10" ht="15.75" customHeight="1" x14ac:dyDescent="0.25">
      <c r="A2397" s="2" t="s">
        <v>756</v>
      </c>
      <c r="B2397" s="2" t="s">
        <v>331</v>
      </c>
      <c r="C2397" s="2">
        <v>2050</v>
      </c>
      <c r="D2397" s="2" t="s">
        <v>241</v>
      </c>
      <c r="E2397" s="2" t="s">
        <v>627</v>
      </c>
      <c r="F2397" s="2" t="s">
        <v>758</v>
      </c>
      <c r="G2397" s="2">
        <v>1</v>
      </c>
      <c r="H2397" s="2">
        <v>4.0587238036096001E-3</v>
      </c>
      <c r="I2397" s="2">
        <v>4.5457706600427524E-3</v>
      </c>
      <c r="J2397" s="26" t="s">
        <v>688</v>
      </c>
    </row>
    <row r="2398" spans="1:10" ht="15.75" customHeight="1" x14ac:dyDescent="0.25">
      <c r="A2398" s="2" t="s">
        <v>756</v>
      </c>
      <c r="B2398" s="2" t="s">
        <v>331</v>
      </c>
      <c r="C2398" s="2">
        <v>2050</v>
      </c>
      <c r="D2398" s="2" t="s">
        <v>241</v>
      </c>
      <c r="E2398" s="2" t="s">
        <v>627</v>
      </c>
      <c r="F2398" s="2" t="s">
        <v>763</v>
      </c>
      <c r="G2398" s="2">
        <v>1</v>
      </c>
      <c r="H2398" s="2">
        <v>6.8399712443351704E-2</v>
      </c>
      <c r="I2398" s="2">
        <v>7.6607677936553917E-2</v>
      </c>
      <c r="J2398" s="26" t="s">
        <v>688</v>
      </c>
    </row>
    <row r="2399" spans="1:10" ht="15.75" customHeight="1" x14ac:dyDescent="0.25">
      <c r="A2399" s="2" t="s">
        <v>756</v>
      </c>
      <c r="B2399" s="2" t="s">
        <v>331</v>
      </c>
      <c r="C2399" s="2">
        <v>2050</v>
      </c>
      <c r="D2399" s="2" t="s">
        <v>241</v>
      </c>
      <c r="E2399" s="2" t="s">
        <v>627</v>
      </c>
      <c r="F2399" s="2" t="s">
        <v>760</v>
      </c>
      <c r="G2399" s="2">
        <v>1</v>
      </c>
      <c r="H2399" s="2">
        <v>4.4848496951162797</v>
      </c>
      <c r="I2399" s="2">
        <v>5.0230316585302335</v>
      </c>
      <c r="J2399" s="26" t="s">
        <v>689</v>
      </c>
    </row>
    <row r="2400" spans="1:10" ht="15.75" customHeight="1" x14ac:dyDescent="0.25">
      <c r="A2400" s="2" t="s">
        <v>756</v>
      </c>
      <c r="B2400" s="2" t="s">
        <v>331</v>
      </c>
      <c r="C2400" s="2">
        <v>2050</v>
      </c>
      <c r="D2400" s="2" t="s">
        <v>241</v>
      </c>
      <c r="E2400" s="2" t="s">
        <v>627</v>
      </c>
      <c r="F2400" s="2" t="s">
        <v>759</v>
      </c>
      <c r="G2400" s="2">
        <v>1</v>
      </c>
      <c r="H2400" s="2">
        <v>5.2370505407452597E-2</v>
      </c>
      <c r="I2400" s="2">
        <v>5.8654966056346916E-2</v>
      </c>
      <c r="J2400" s="26" t="s">
        <v>689</v>
      </c>
    </row>
    <row r="2401" spans="1:10" ht="15.75" customHeight="1" x14ac:dyDescent="0.25">
      <c r="A2401" s="2" t="s">
        <v>756</v>
      </c>
      <c r="B2401" s="2" t="s">
        <v>331</v>
      </c>
      <c r="C2401" s="2">
        <v>2050</v>
      </c>
      <c r="D2401" s="2" t="s">
        <v>241</v>
      </c>
      <c r="E2401" s="2" t="s">
        <v>627</v>
      </c>
      <c r="F2401" s="2" t="s">
        <v>763</v>
      </c>
      <c r="G2401" s="2">
        <v>2</v>
      </c>
      <c r="H2401" s="2">
        <v>3.2408546656370198E-2</v>
      </c>
      <c r="I2401" s="2">
        <v>3.6297572255134622E-2</v>
      </c>
      <c r="J2401" s="26" t="s">
        <v>688</v>
      </c>
    </row>
    <row r="2402" spans="1:10" ht="15.75" customHeight="1" x14ac:dyDescent="0.25">
      <c r="A2402" s="2" t="s">
        <v>756</v>
      </c>
      <c r="B2402" s="2" t="s">
        <v>331</v>
      </c>
      <c r="C2402" s="2">
        <v>2050</v>
      </c>
      <c r="D2402" s="2" t="s">
        <v>241</v>
      </c>
      <c r="E2402" s="2" t="s">
        <v>627</v>
      </c>
      <c r="F2402" s="2" t="s">
        <v>759</v>
      </c>
      <c r="G2402" s="2">
        <v>2</v>
      </c>
      <c r="H2402" s="2">
        <v>0.117102245800197</v>
      </c>
      <c r="I2402" s="2">
        <v>0.13115451529622066</v>
      </c>
      <c r="J2402" s="26" t="s">
        <v>689</v>
      </c>
    </row>
    <row r="2403" spans="1:10" ht="15.75" customHeight="1" x14ac:dyDescent="0.25">
      <c r="A2403" s="2" t="s">
        <v>756</v>
      </c>
      <c r="B2403" s="2" t="s">
        <v>331</v>
      </c>
      <c r="C2403" s="2">
        <v>2050</v>
      </c>
      <c r="D2403" s="2" t="s">
        <v>241</v>
      </c>
      <c r="E2403" s="2" t="s">
        <v>627</v>
      </c>
      <c r="F2403" s="2" t="s">
        <v>760</v>
      </c>
      <c r="G2403" s="2">
        <v>2</v>
      </c>
      <c r="H2403" s="2">
        <v>6.8385382704436699</v>
      </c>
      <c r="I2403" s="2">
        <v>7.6591628628969106</v>
      </c>
      <c r="J2403" s="26" t="s">
        <v>689</v>
      </c>
    </row>
    <row r="2404" spans="1:10" ht="15.75" customHeight="1" x14ac:dyDescent="0.25">
      <c r="A2404" s="2" t="s">
        <v>756</v>
      </c>
      <c r="B2404" s="2" t="s">
        <v>331</v>
      </c>
      <c r="C2404" s="2">
        <v>2050</v>
      </c>
      <c r="D2404" s="2" t="s">
        <v>241</v>
      </c>
      <c r="E2404" s="2" t="s">
        <v>627</v>
      </c>
      <c r="F2404" s="2" t="s">
        <v>761</v>
      </c>
      <c r="G2404" s="2">
        <v>2</v>
      </c>
      <c r="H2404" s="2">
        <v>1.3603728031739599E-2</v>
      </c>
      <c r="I2404" s="2">
        <v>1.5236175395548352E-2</v>
      </c>
      <c r="J2404" s="26" t="s">
        <v>688</v>
      </c>
    </row>
    <row r="2405" spans="1:10" ht="15.75" customHeight="1" x14ac:dyDescent="0.25">
      <c r="A2405" s="2" t="s">
        <v>756</v>
      </c>
      <c r="B2405" s="2" t="s">
        <v>331</v>
      </c>
      <c r="C2405" s="2">
        <v>2050</v>
      </c>
      <c r="D2405" s="2" t="s">
        <v>241</v>
      </c>
      <c r="E2405" s="2" t="s">
        <v>627</v>
      </c>
      <c r="F2405" s="2" t="s">
        <v>762</v>
      </c>
      <c r="G2405" s="2">
        <v>3</v>
      </c>
      <c r="H2405" s="2">
        <v>2.6159195229411101E-2</v>
      </c>
      <c r="I2405" s="2">
        <v>2.9298298656940436E-2</v>
      </c>
      <c r="J2405" s="26" t="s">
        <v>689</v>
      </c>
    </row>
    <row r="2406" spans="1:10" ht="15.75" customHeight="1" x14ac:dyDescent="0.25">
      <c r="A2406" s="2" t="s">
        <v>756</v>
      </c>
      <c r="B2406" s="2" t="s">
        <v>331</v>
      </c>
      <c r="C2406" s="2">
        <v>2050</v>
      </c>
      <c r="D2406" s="2" t="s">
        <v>241</v>
      </c>
      <c r="E2406" s="2" t="s">
        <v>627</v>
      </c>
      <c r="F2406" s="2" t="s">
        <v>760</v>
      </c>
      <c r="G2406" s="2">
        <v>3</v>
      </c>
      <c r="H2406" s="2">
        <v>2.23859390616416</v>
      </c>
      <c r="I2406" s="2">
        <v>2.5072251749038594</v>
      </c>
      <c r="J2406" s="26" t="s">
        <v>689</v>
      </c>
    </row>
    <row r="2407" spans="1:10" ht="15.75" customHeight="1" x14ac:dyDescent="0.25">
      <c r="A2407" s="2" t="s">
        <v>756</v>
      </c>
      <c r="B2407" s="2" t="s">
        <v>331</v>
      </c>
      <c r="C2407" s="2">
        <v>2050</v>
      </c>
      <c r="D2407" s="2" t="s">
        <v>241</v>
      </c>
      <c r="E2407" s="2" t="s">
        <v>627</v>
      </c>
      <c r="F2407" s="2" t="s">
        <v>763</v>
      </c>
      <c r="G2407" s="2">
        <v>3</v>
      </c>
      <c r="H2407" s="2">
        <v>3.4107003360986703E-2</v>
      </c>
      <c r="I2407" s="2">
        <v>3.8199843764305109E-2</v>
      </c>
      <c r="J2407" s="26" t="s">
        <v>688</v>
      </c>
    </row>
    <row r="2408" spans="1:10" ht="15.75" customHeight="1" x14ac:dyDescent="0.25">
      <c r="A2408" s="2" t="s">
        <v>756</v>
      </c>
      <c r="B2408" s="2" t="s">
        <v>331</v>
      </c>
      <c r="C2408" s="2">
        <v>2050</v>
      </c>
      <c r="D2408" s="2" t="s">
        <v>241</v>
      </c>
      <c r="E2408" s="2" t="s">
        <v>627</v>
      </c>
      <c r="F2408" s="2" t="s">
        <v>759</v>
      </c>
      <c r="G2408" s="2">
        <v>3</v>
      </c>
      <c r="H2408" s="2">
        <v>9.8134092986583696E-2</v>
      </c>
      <c r="I2408" s="2">
        <v>0.10991018414497375</v>
      </c>
      <c r="J2408" s="26" t="s">
        <v>689</v>
      </c>
    </row>
    <row r="2409" spans="1:10" ht="15.75" customHeight="1" x14ac:dyDescent="0.25">
      <c r="A2409" s="2" t="s">
        <v>756</v>
      </c>
      <c r="B2409" s="2" t="s">
        <v>331</v>
      </c>
      <c r="C2409" s="2">
        <v>2050</v>
      </c>
      <c r="D2409" s="2" t="s">
        <v>241</v>
      </c>
      <c r="E2409" s="2" t="s">
        <v>627</v>
      </c>
      <c r="F2409" s="2" t="s">
        <v>761</v>
      </c>
      <c r="G2409" s="2">
        <v>3</v>
      </c>
      <c r="H2409" s="2">
        <v>8.3275808719917993E-3</v>
      </c>
      <c r="I2409" s="2">
        <v>9.3268905766308169E-3</v>
      </c>
      <c r="J2409" s="26" t="s">
        <v>688</v>
      </c>
    </row>
    <row r="2410" spans="1:10" ht="15.75" customHeight="1" x14ac:dyDescent="0.25">
      <c r="A2410" s="2" t="s">
        <v>756</v>
      </c>
      <c r="B2410" s="2" t="s">
        <v>331</v>
      </c>
      <c r="C2410" s="2">
        <v>2050</v>
      </c>
      <c r="D2410" s="2" t="s">
        <v>241</v>
      </c>
      <c r="E2410" s="2" t="s">
        <v>627</v>
      </c>
      <c r="F2410" s="2" t="s">
        <v>759</v>
      </c>
      <c r="G2410" s="2">
        <v>4</v>
      </c>
      <c r="H2410" s="2">
        <v>0.14790357369929499</v>
      </c>
      <c r="I2410" s="2">
        <v>0.16565200254321041</v>
      </c>
      <c r="J2410" s="26" t="s">
        <v>689</v>
      </c>
    </row>
    <row r="2411" spans="1:10" ht="15.75" customHeight="1" x14ac:dyDescent="0.25">
      <c r="A2411" s="2" t="s">
        <v>756</v>
      </c>
      <c r="B2411" s="2" t="s">
        <v>331</v>
      </c>
      <c r="C2411" s="2">
        <v>2050</v>
      </c>
      <c r="D2411" s="2" t="s">
        <v>241</v>
      </c>
      <c r="E2411" s="2" t="s">
        <v>627</v>
      </c>
      <c r="F2411" s="2" t="s">
        <v>760</v>
      </c>
      <c r="G2411" s="2">
        <v>4</v>
      </c>
      <c r="H2411" s="2">
        <v>0.29001549631357099</v>
      </c>
      <c r="I2411" s="2">
        <v>0.32481735587119953</v>
      </c>
      <c r="J2411" s="26" t="s">
        <v>689</v>
      </c>
    </row>
    <row r="2412" spans="1:10" ht="15.75" customHeight="1" x14ac:dyDescent="0.25">
      <c r="A2412" s="2" t="s">
        <v>756</v>
      </c>
      <c r="B2412" s="2" t="s">
        <v>331</v>
      </c>
      <c r="C2412" s="2">
        <v>2050</v>
      </c>
      <c r="D2412" s="2" t="s">
        <v>241</v>
      </c>
      <c r="E2412" s="2" t="s">
        <v>627</v>
      </c>
      <c r="F2412" s="2" t="s">
        <v>761</v>
      </c>
      <c r="G2412" s="2">
        <v>4</v>
      </c>
      <c r="H2412" s="2">
        <v>7.0292339660227004E-3</v>
      </c>
      <c r="I2412" s="2">
        <v>7.8727420419454248E-3</v>
      </c>
      <c r="J2412" s="26" t="s">
        <v>688</v>
      </c>
    </row>
    <row r="2413" spans="1:10" ht="15.75" customHeight="1" x14ac:dyDescent="0.25">
      <c r="A2413" s="2" t="s">
        <v>756</v>
      </c>
      <c r="B2413" s="2" t="s">
        <v>331</v>
      </c>
      <c r="C2413" s="2">
        <v>2050</v>
      </c>
      <c r="D2413" s="2" t="s">
        <v>241</v>
      </c>
      <c r="E2413" s="2" t="s">
        <v>627</v>
      </c>
      <c r="F2413" s="2" t="s">
        <v>763</v>
      </c>
      <c r="G2413" s="2">
        <v>4</v>
      </c>
      <c r="H2413" s="2">
        <v>5.6047236546873998E-2</v>
      </c>
      <c r="I2413" s="2">
        <v>6.2772904932498888E-2</v>
      </c>
      <c r="J2413" s="26" t="s">
        <v>688</v>
      </c>
    </row>
    <row r="2414" spans="1:10" ht="15.75" customHeight="1" x14ac:dyDescent="0.25">
      <c r="A2414" s="2" t="s">
        <v>756</v>
      </c>
      <c r="B2414" s="2" t="s">
        <v>331</v>
      </c>
      <c r="C2414" s="2">
        <v>2050</v>
      </c>
      <c r="D2414" s="2" t="s">
        <v>241</v>
      </c>
      <c r="E2414" s="2" t="s">
        <v>627</v>
      </c>
      <c r="F2414" s="2" t="s">
        <v>759</v>
      </c>
      <c r="G2414" s="2">
        <v>5</v>
      </c>
      <c r="H2414" s="2">
        <v>7.9092294676229399E-2</v>
      </c>
      <c r="I2414" s="2">
        <v>8.8583370037376929E-2</v>
      </c>
      <c r="J2414" s="26" t="s">
        <v>689</v>
      </c>
    </row>
    <row r="2415" spans="1:10" ht="15.75" customHeight="1" x14ac:dyDescent="0.25">
      <c r="A2415" s="2" t="s">
        <v>756</v>
      </c>
      <c r="B2415" s="2" t="s">
        <v>331</v>
      </c>
      <c r="C2415" s="2">
        <v>2050</v>
      </c>
      <c r="D2415" s="2" t="s">
        <v>241</v>
      </c>
      <c r="E2415" s="2" t="s">
        <v>627</v>
      </c>
      <c r="F2415" s="2" t="s">
        <v>762</v>
      </c>
      <c r="G2415" s="2">
        <v>5</v>
      </c>
      <c r="H2415" s="2">
        <v>8.3921208977699294E-2</v>
      </c>
      <c r="I2415" s="2">
        <v>9.3991754055023219E-2</v>
      </c>
      <c r="J2415" s="26" t="s">
        <v>689</v>
      </c>
    </row>
    <row r="2416" spans="1:10" ht="15.75" customHeight="1" x14ac:dyDescent="0.25">
      <c r="A2416" s="2" t="s">
        <v>756</v>
      </c>
      <c r="B2416" s="2" t="s">
        <v>331</v>
      </c>
      <c r="C2416" s="2">
        <v>2050</v>
      </c>
      <c r="D2416" s="2" t="s">
        <v>241</v>
      </c>
      <c r="E2416" s="2" t="s">
        <v>627</v>
      </c>
      <c r="F2416" s="2" t="s">
        <v>763</v>
      </c>
      <c r="G2416" s="2">
        <v>5</v>
      </c>
      <c r="H2416" s="2">
        <v>5.6569518521428101E-2</v>
      </c>
      <c r="I2416" s="2">
        <v>6.3357860743999475E-2</v>
      </c>
      <c r="J2416" s="26" t="s">
        <v>688</v>
      </c>
    </row>
    <row r="2417" spans="1:10" ht="15.75" customHeight="1" x14ac:dyDescent="0.25">
      <c r="A2417" s="2" t="s">
        <v>756</v>
      </c>
      <c r="B2417" s="2" t="s">
        <v>331</v>
      </c>
      <c r="C2417" s="2">
        <v>2050</v>
      </c>
      <c r="D2417" s="2" t="s">
        <v>241</v>
      </c>
      <c r="E2417" s="2" t="s">
        <v>627</v>
      </c>
      <c r="F2417" s="2" t="s">
        <v>761</v>
      </c>
      <c r="G2417" s="2">
        <v>5</v>
      </c>
      <c r="H2417" s="2">
        <v>9.2352547217159995E-3</v>
      </c>
      <c r="I2417" s="2">
        <v>1.034348528832192E-2</v>
      </c>
      <c r="J2417" s="26" t="s">
        <v>688</v>
      </c>
    </row>
    <row r="2418" spans="1:10" ht="15.75" customHeight="1" x14ac:dyDescent="0.25">
      <c r="A2418" s="2" t="s">
        <v>756</v>
      </c>
      <c r="B2418" s="2" t="s">
        <v>331</v>
      </c>
      <c r="C2418" s="2">
        <v>2050</v>
      </c>
      <c r="D2418" s="2" t="s">
        <v>241</v>
      </c>
      <c r="E2418" s="2" t="s">
        <v>627</v>
      </c>
      <c r="F2418" s="2" t="s">
        <v>761</v>
      </c>
      <c r="G2418" s="2">
        <v>6</v>
      </c>
      <c r="H2418" s="2">
        <v>2.9373994329944001E-3</v>
      </c>
      <c r="I2418" s="2">
        <v>3.2898873649537283E-3</v>
      </c>
      <c r="J2418" s="26" t="s">
        <v>688</v>
      </c>
    </row>
    <row r="2419" spans="1:10" ht="15.75" customHeight="1" x14ac:dyDescent="0.25">
      <c r="A2419" s="2" t="s">
        <v>756</v>
      </c>
      <c r="B2419" s="2" t="s">
        <v>331</v>
      </c>
      <c r="C2419" s="2">
        <v>2050</v>
      </c>
      <c r="D2419" s="2" t="s">
        <v>241</v>
      </c>
      <c r="E2419" s="2" t="s">
        <v>627</v>
      </c>
      <c r="F2419" s="2" t="s">
        <v>759</v>
      </c>
      <c r="G2419" s="2">
        <v>6</v>
      </c>
      <c r="H2419" s="2">
        <v>6.4961253665387603E-2</v>
      </c>
      <c r="I2419" s="2">
        <v>7.2756604105234116E-2</v>
      </c>
      <c r="J2419" s="26" t="s">
        <v>689</v>
      </c>
    </row>
    <row r="2420" spans="1:10" ht="15.75" customHeight="1" x14ac:dyDescent="0.25">
      <c r="A2420" s="2" t="s">
        <v>756</v>
      </c>
      <c r="B2420" s="2" t="s">
        <v>331</v>
      </c>
      <c r="C2420" s="2">
        <v>2050</v>
      </c>
      <c r="D2420" s="2" t="s">
        <v>241</v>
      </c>
      <c r="E2420" s="2" t="s">
        <v>627</v>
      </c>
      <c r="F2420" s="2" t="s">
        <v>760</v>
      </c>
      <c r="G2420" s="2">
        <v>6</v>
      </c>
      <c r="H2420" s="2">
        <v>0.49360015988349898</v>
      </c>
      <c r="I2420" s="2">
        <v>0.55283217906951887</v>
      </c>
      <c r="J2420" s="26" t="s">
        <v>689</v>
      </c>
    </row>
    <row r="2421" spans="1:10" ht="15.75" customHeight="1" x14ac:dyDescent="0.25">
      <c r="A2421" s="2" t="s">
        <v>756</v>
      </c>
      <c r="B2421" s="2" t="s">
        <v>331</v>
      </c>
      <c r="C2421" s="2">
        <v>2050</v>
      </c>
      <c r="D2421" s="2" t="s">
        <v>241</v>
      </c>
      <c r="E2421" s="2" t="s">
        <v>627</v>
      </c>
      <c r="F2421" s="2" t="s">
        <v>760</v>
      </c>
      <c r="G2421" s="2">
        <v>7</v>
      </c>
      <c r="H2421" s="2">
        <v>8.3777137100696605E-2</v>
      </c>
      <c r="I2421" s="2">
        <v>9.3830393552780209E-2</v>
      </c>
      <c r="J2421" s="26" t="s">
        <v>689</v>
      </c>
    </row>
    <row r="2422" spans="1:10" ht="15.75" customHeight="1" x14ac:dyDescent="0.25">
      <c r="A2422" s="2" t="s">
        <v>756</v>
      </c>
      <c r="B2422" s="2" t="s">
        <v>331</v>
      </c>
      <c r="C2422" s="2">
        <v>2050</v>
      </c>
      <c r="D2422" s="2" t="s">
        <v>241</v>
      </c>
      <c r="E2422" s="2" t="s">
        <v>627</v>
      </c>
      <c r="F2422" s="2" t="s">
        <v>759</v>
      </c>
      <c r="G2422" s="2">
        <v>7</v>
      </c>
      <c r="H2422" s="2">
        <v>2.2700338158756501E-2</v>
      </c>
      <c r="I2422" s="2">
        <v>2.5424378737807285E-2</v>
      </c>
      <c r="J2422" s="26" t="s">
        <v>689</v>
      </c>
    </row>
    <row r="2423" spans="1:10" ht="15.75" customHeight="1" x14ac:dyDescent="0.25">
      <c r="A2423" s="2" t="s">
        <v>756</v>
      </c>
      <c r="B2423" s="2" t="s">
        <v>331</v>
      </c>
      <c r="C2423" s="2">
        <v>2050</v>
      </c>
      <c r="D2423" s="2" t="s">
        <v>241</v>
      </c>
      <c r="E2423" s="2" t="s">
        <v>627</v>
      </c>
      <c r="F2423" s="2" t="s">
        <v>763</v>
      </c>
      <c r="G2423" s="2">
        <v>7</v>
      </c>
      <c r="H2423" s="2">
        <v>2.5516303256154099E-2</v>
      </c>
      <c r="I2423" s="2">
        <v>2.8578259646892593E-2</v>
      </c>
      <c r="J2423" s="26" t="s">
        <v>688</v>
      </c>
    </row>
    <row r="2424" spans="1:10" ht="15.75" customHeight="1" x14ac:dyDescent="0.25">
      <c r="A2424" s="2" t="s">
        <v>756</v>
      </c>
      <c r="B2424" s="2" t="s">
        <v>331</v>
      </c>
      <c r="C2424" s="2">
        <v>2050</v>
      </c>
      <c r="D2424" s="2" t="s">
        <v>241</v>
      </c>
      <c r="E2424" s="2" t="s">
        <v>627</v>
      </c>
      <c r="F2424" s="2" t="s">
        <v>761</v>
      </c>
      <c r="G2424" s="2">
        <v>8</v>
      </c>
      <c r="H2424" s="2">
        <v>1.2946372153237E-3</v>
      </c>
      <c r="I2424" s="2">
        <v>1.4499936811625442E-3</v>
      </c>
      <c r="J2424" s="26" t="s">
        <v>688</v>
      </c>
    </row>
    <row r="2425" spans="1:10" ht="15.75" customHeight="1" x14ac:dyDescent="0.25">
      <c r="A2425" s="2" t="s">
        <v>756</v>
      </c>
      <c r="B2425" s="2" t="s">
        <v>331</v>
      </c>
      <c r="C2425" s="2">
        <v>2050</v>
      </c>
      <c r="D2425" s="2" t="s">
        <v>241</v>
      </c>
      <c r="E2425" s="2" t="s">
        <v>627</v>
      </c>
      <c r="F2425" s="2" t="s">
        <v>759</v>
      </c>
      <c r="G2425" s="2">
        <v>8</v>
      </c>
      <c r="H2425" s="2">
        <v>9.2975662555546002E-3</v>
      </c>
      <c r="I2425" s="2">
        <v>1.0413274206221153E-2</v>
      </c>
      <c r="J2425" s="26" t="s">
        <v>689</v>
      </c>
    </row>
    <row r="2426" spans="1:10" ht="15.75" customHeight="1" x14ac:dyDescent="0.25">
      <c r="A2426" s="2" t="s">
        <v>756</v>
      </c>
      <c r="B2426" s="2" t="s">
        <v>331</v>
      </c>
      <c r="C2426" s="2">
        <v>2050</v>
      </c>
      <c r="D2426" s="2" t="s">
        <v>241</v>
      </c>
      <c r="E2426" s="2" t="s">
        <v>627</v>
      </c>
      <c r="F2426" s="2" t="s">
        <v>760</v>
      </c>
      <c r="G2426" s="2">
        <v>8</v>
      </c>
      <c r="H2426" s="2">
        <v>0.43286615610122597</v>
      </c>
      <c r="I2426" s="2">
        <v>0.48481009483337312</v>
      </c>
      <c r="J2426" s="26" t="s">
        <v>689</v>
      </c>
    </row>
    <row r="2427" spans="1:10" ht="15.75" customHeight="1" x14ac:dyDescent="0.25">
      <c r="A2427" s="2" t="s">
        <v>756</v>
      </c>
      <c r="B2427" s="2" t="s">
        <v>331</v>
      </c>
      <c r="C2427" s="2">
        <v>2050</v>
      </c>
      <c r="D2427" s="2" t="s">
        <v>241</v>
      </c>
      <c r="E2427" s="2" t="s">
        <v>627</v>
      </c>
      <c r="F2427" s="2" t="s">
        <v>761</v>
      </c>
      <c r="G2427" s="2">
        <v>9</v>
      </c>
      <c r="H2427" s="2">
        <v>1.2289857259019999E-3</v>
      </c>
      <c r="I2427" s="2">
        <v>1.37646401301024E-3</v>
      </c>
      <c r="J2427" s="26" t="s">
        <v>688</v>
      </c>
    </row>
    <row r="2428" spans="1:10" ht="15.75" customHeight="1" x14ac:dyDescent="0.25">
      <c r="A2428" s="2" t="s">
        <v>756</v>
      </c>
      <c r="B2428" s="2" t="s">
        <v>331</v>
      </c>
      <c r="C2428" s="2">
        <v>2050</v>
      </c>
      <c r="D2428" s="2" t="s">
        <v>241</v>
      </c>
      <c r="E2428" s="2" t="s">
        <v>627</v>
      </c>
      <c r="F2428" s="2" t="s">
        <v>763</v>
      </c>
      <c r="G2428" s="2">
        <v>9</v>
      </c>
      <c r="H2428" s="2">
        <v>2.58205812424421E-2</v>
      </c>
      <c r="I2428" s="2">
        <v>2.8919050991535154E-2</v>
      </c>
      <c r="J2428" s="26" t="s">
        <v>688</v>
      </c>
    </row>
    <row r="2429" spans="1:10" ht="15.75" customHeight="1" x14ac:dyDescent="0.25">
      <c r="A2429" s="2" t="s">
        <v>756</v>
      </c>
      <c r="B2429" s="2" t="s">
        <v>331</v>
      </c>
      <c r="C2429" s="2">
        <v>2050</v>
      </c>
      <c r="D2429" s="2" t="s">
        <v>241</v>
      </c>
      <c r="E2429" s="2" t="s">
        <v>627</v>
      </c>
      <c r="F2429" s="2" t="s">
        <v>760</v>
      </c>
      <c r="G2429" s="2">
        <v>9</v>
      </c>
      <c r="H2429" s="2">
        <v>0.15466687083244299</v>
      </c>
      <c r="I2429" s="2">
        <v>0.17322689533233615</v>
      </c>
      <c r="J2429" s="26" t="s">
        <v>689</v>
      </c>
    </row>
    <row r="2430" spans="1:10" ht="15.75" customHeight="1" x14ac:dyDescent="0.25">
      <c r="A2430" s="2" t="s">
        <v>756</v>
      </c>
      <c r="B2430" s="2" t="s">
        <v>331</v>
      </c>
      <c r="C2430" s="2">
        <v>2050</v>
      </c>
      <c r="D2430" s="2" t="s">
        <v>241</v>
      </c>
      <c r="E2430" s="2" t="s">
        <v>627</v>
      </c>
      <c r="F2430" s="2" t="s">
        <v>759</v>
      </c>
      <c r="G2430" s="2">
        <v>9</v>
      </c>
      <c r="H2430" s="2">
        <v>2.24628131836653E-2</v>
      </c>
      <c r="I2430" s="2">
        <v>2.5158350765705138E-2</v>
      </c>
      <c r="J2430" s="26" t="s">
        <v>689</v>
      </c>
    </row>
    <row r="2431" spans="1:10" ht="15.75" customHeight="1" x14ac:dyDescent="0.25">
      <c r="A2431" s="2" t="s">
        <v>756</v>
      </c>
      <c r="B2431" s="2" t="s">
        <v>331</v>
      </c>
      <c r="C2431" s="2">
        <v>2050</v>
      </c>
      <c r="D2431" s="2" t="s">
        <v>241</v>
      </c>
      <c r="E2431" s="2" t="s">
        <v>627</v>
      </c>
      <c r="F2431" s="2" t="s">
        <v>759</v>
      </c>
      <c r="G2431" s="2">
        <v>10</v>
      </c>
      <c r="H2431" s="2">
        <v>5.5173148866742997E-3</v>
      </c>
      <c r="I2431" s="2">
        <v>6.1793926730752159E-3</v>
      </c>
      <c r="J2431" s="26" t="s">
        <v>689</v>
      </c>
    </row>
    <row r="2432" spans="1:10" ht="15.75" customHeight="1" x14ac:dyDescent="0.25">
      <c r="A2432" s="2" t="s">
        <v>756</v>
      </c>
      <c r="B2432" s="2" t="s">
        <v>331</v>
      </c>
      <c r="C2432" s="2">
        <v>2050</v>
      </c>
      <c r="D2432" s="2" t="s">
        <v>241</v>
      </c>
      <c r="E2432" s="2" t="s">
        <v>627</v>
      </c>
      <c r="F2432" s="2" t="s">
        <v>761</v>
      </c>
      <c r="G2432" s="2">
        <v>10</v>
      </c>
      <c r="H2432" s="2">
        <v>1.1438670335338001E-3</v>
      </c>
      <c r="I2432" s="2">
        <v>1.2811310775578562E-3</v>
      </c>
      <c r="J2432" s="26" t="s">
        <v>688</v>
      </c>
    </row>
    <row r="2433" spans="1:10" ht="15.75" customHeight="1" x14ac:dyDescent="0.25">
      <c r="A2433" s="2" t="s">
        <v>756</v>
      </c>
      <c r="B2433" s="2" t="s">
        <v>331</v>
      </c>
      <c r="C2433" s="2">
        <v>2050</v>
      </c>
      <c r="D2433" s="2" t="s">
        <v>241</v>
      </c>
      <c r="E2433" s="2" t="s">
        <v>627</v>
      </c>
      <c r="F2433" s="2" t="s">
        <v>760</v>
      </c>
      <c r="G2433" s="2">
        <v>10</v>
      </c>
      <c r="H2433" s="2">
        <v>0.51400542259216297</v>
      </c>
      <c r="I2433" s="2">
        <v>0.57568607330322263</v>
      </c>
      <c r="J2433" s="26" t="s">
        <v>689</v>
      </c>
    </row>
    <row r="2434" spans="1:10" ht="15.75" customHeight="1" x14ac:dyDescent="0.25">
      <c r="A2434" s="2" t="s">
        <v>756</v>
      </c>
      <c r="B2434" s="2" t="s">
        <v>331</v>
      </c>
      <c r="C2434" s="2">
        <v>2050</v>
      </c>
      <c r="D2434" s="2" t="s">
        <v>241</v>
      </c>
      <c r="E2434" s="2" t="s">
        <v>627</v>
      </c>
      <c r="F2434" s="2" t="s">
        <v>761</v>
      </c>
      <c r="G2434" s="2">
        <v>11</v>
      </c>
      <c r="H2434" s="2">
        <v>3.2722642645239999E-3</v>
      </c>
      <c r="I2434" s="2">
        <v>3.6649359762668801E-3</v>
      </c>
      <c r="J2434" s="26" t="s">
        <v>688</v>
      </c>
    </row>
    <row r="2435" spans="1:10" ht="15.75" customHeight="1" x14ac:dyDescent="0.25">
      <c r="A2435" s="2" t="s">
        <v>756</v>
      </c>
      <c r="B2435" s="2" t="s">
        <v>331</v>
      </c>
      <c r="C2435" s="2">
        <v>2050</v>
      </c>
      <c r="D2435" s="2" t="s">
        <v>241</v>
      </c>
      <c r="E2435" s="2" t="s">
        <v>627</v>
      </c>
      <c r="F2435" s="2" t="s">
        <v>760</v>
      </c>
      <c r="G2435" s="2">
        <v>11</v>
      </c>
      <c r="H2435" s="2">
        <v>0.54734909534454301</v>
      </c>
      <c r="I2435" s="2">
        <v>0.61303098678588819</v>
      </c>
      <c r="J2435" s="26" t="s">
        <v>689</v>
      </c>
    </row>
    <row r="2436" spans="1:10" ht="15.75" customHeight="1" x14ac:dyDescent="0.25">
      <c r="A2436" s="2" t="s">
        <v>756</v>
      </c>
      <c r="B2436" s="2" t="s">
        <v>331</v>
      </c>
      <c r="C2436" s="2">
        <v>2050</v>
      </c>
      <c r="D2436" s="2" t="s">
        <v>241</v>
      </c>
      <c r="E2436" s="2" t="s">
        <v>627</v>
      </c>
      <c r="F2436" s="2" t="s">
        <v>759</v>
      </c>
      <c r="G2436" s="2">
        <v>11</v>
      </c>
      <c r="H2436" s="2">
        <v>3.4119571791962002E-3</v>
      </c>
      <c r="I2436" s="2">
        <v>3.8213920406997446E-3</v>
      </c>
      <c r="J2436" s="26" t="s">
        <v>689</v>
      </c>
    </row>
    <row r="2437" spans="1:10" ht="15.75" customHeight="1" x14ac:dyDescent="0.25">
      <c r="A2437" s="2" t="s">
        <v>756</v>
      </c>
      <c r="B2437" s="2" t="s">
        <v>331</v>
      </c>
      <c r="C2437" s="2">
        <v>2050</v>
      </c>
      <c r="D2437" s="2" t="s">
        <v>241</v>
      </c>
      <c r="E2437" s="2" t="s">
        <v>627</v>
      </c>
      <c r="F2437" s="2" t="s">
        <v>763</v>
      </c>
      <c r="G2437" s="2">
        <v>11</v>
      </c>
      <c r="H2437" s="2">
        <v>2.34642662107944E-2</v>
      </c>
      <c r="I2437" s="2">
        <v>2.627997815608973E-2</v>
      </c>
      <c r="J2437" s="26" t="s">
        <v>688</v>
      </c>
    </row>
    <row r="2438" spans="1:10" ht="15.75" customHeight="1" x14ac:dyDescent="0.25">
      <c r="A2438" s="2" t="s">
        <v>756</v>
      </c>
      <c r="B2438" s="2" t="s">
        <v>331</v>
      </c>
      <c r="C2438" s="2">
        <v>2050</v>
      </c>
      <c r="D2438" s="2" t="s">
        <v>241</v>
      </c>
      <c r="E2438" s="2" t="s">
        <v>627</v>
      </c>
      <c r="F2438" s="2" t="s">
        <v>757</v>
      </c>
      <c r="G2438" s="2">
        <v>12</v>
      </c>
      <c r="H2438" s="2">
        <v>5.5381176993250798E-2</v>
      </c>
      <c r="I2438" s="2">
        <v>6.20269182324409E-2</v>
      </c>
      <c r="J2438" s="26" t="s">
        <v>688</v>
      </c>
    </row>
    <row r="2439" spans="1:10" ht="15.75" customHeight="1" x14ac:dyDescent="0.25">
      <c r="A2439" s="2" t="s">
        <v>756</v>
      </c>
      <c r="B2439" s="2" t="s">
        <v>331</v>
      </c>
      <c r="C2439" s="2">
        <v>2050</v>
      </c>
      <c r="D2439" s="2" t="s">
        <v>241</v>
      </c>
      <c r="E2439" s="2" t="s">
        <v>627</v>
      </c>
      <c r="F2439" s="2" t="s">
        <v>763</v>
      </c>
      <c r="G2439" s="2">
        <v>12</v>
      </c>
      <c r="H2439" s="2">
        <v>4.6290047466754899E-2</v>
      </c>
      <c r="I2439" s="2">
        <v>5.1844853162765492E-2</v>
      </c>
      <c r="J2439" s="26" t="s">
        <v>688</v>
      </c>
    </row>
    <row r="2440" spans="1:10" ht="15.75" customHeight="1" x14ac:dyDescent="0.25">
      <c r="A2440" s="2" t="s">
        <v>756</v>
      </c>
      <c r="B2440" s="2" t="s">
        <v>331</v>
      </c>
      <c r="C2440" s="2">
        <v>2050</v>
      </c>
      <c r="D2440" s="2" t="s">
        <v>241</v>
      </c>
      <c r="E2440" s="2" t="s">
        <v>627</v>
      </c>
      <c r="F2440" s="2" t="s">
        <v>759</v>
      </c>
      <c r="G2440" s="2">
        <v>12</v>
      </c>
      <c r="H2440" s="2">
        <v>1.07264294056222E-2</v>
      </c>
      <c r="I2440" s="2">
        <v>1.2013600934296865E-2</v>
      </c>
      <c r="J2440" s="26" t="s">
        <v>689</v>
      </c>
    </row>
    <row r="2441" spans="1:10" ht="15.75" customHeight="1" x14ac:dyDescent="0.25">
      <c r="A2441" s="2" t="s">
        <v>756</v>
      </c>
      <c r="B2441" s="2" t="s">
        <v>331</v>
      </c>
      <c r="C2441" s="2">
        <v>2050</v>
      </c>
      <c r="D2441" s="2" t="s">
        <v>241</v>
      </c>
      <c r="E2441" s="2" t="s">
        <v>627</v>
      </c>
      <c r="F2441" s="2" t="s">
        <v>761</v>
      </c>
      <c r="G2441" s="2">
        <v>12</v>
      </c>
      <c r="H2441" s="2">
        <v>2.1312036551534999E-3</v>
      </c>
      <c r="I2441" s="2">
        <v>2.3869480937719202E-3</v>
      </c>
      <c r="J2441" s="26" t="s">
        <v>688</v>
      </c>
    </row>
    <row r="2442" spans="1:10" ht="15.75" customHeight="1" x14ac:dyDescent="0.25">
      <c r="A2442" s="2" t="s">
        <v>756</v>
      </c>
      <c r="B2442" s="2" t="s">
        <v>331</v>
      </c>
      <c r="C2442" s="2">
        <v>2050</v>
      </c>
      <c r="D2442" s="2" t="s">
        <v>241</v>
      </c>
      <c r="E2442" s="2" t="s">
        <v>627</v>
      </c>
      <c r="F2442" s="2" t="s">
        <v>760</v>
      </c>
      <c r="G2442" s="2">
        <v>12</v>
      </c>
      <c r="H2442" s="2">
        <v>2.7915805503726001</v>
      </c>
      <c r="I2442" s="2">
        <v>3.1265702164173126</v>
      </c>
      <c r="J2442" s="26" t="s">
        <v>689</v>
      </c>
    </row>
    <row r="2443" spans="1:10" ht="15.75" customHeight="1" x14ac:dyDescent="0.25">
      <c r="A2443" s="2" t="s">
        <v>756</v>
      </c>
      <c r="B2443" s="2" t="s">
        <v>331</v>
      </c>
      <c r="C2443" s="2">
        <v>2050</v>
      </c>
      <c r="D2443" s="2" t="s">
        <v>241</v>
      </c>
      <c r="E2443" s="2" t="s">
        <v>627</v>
      </c>
      <c r="F2443" s="2" t="s">
        <v>759</v>
      </c>
      <c r="G2443" s="2">
        <v>13</v>
      </c>
      <c r="H2443" s="2">
        <v>1.4462247490882999E-3</v>
      </c>
      <c r="I2443" s="2">
        <v>1.6197717189788961E-3</v>
      </c>
      <c r="J2443" s="26" t="s">
        <v>689</v>
      </c>
    </row>
    <row r="2444" spans="1:10" ht="15.75" customHeight="1" x14ac:dyDescent="0.25">
      <c r="A2444" s="2" t="s">
        <v>756</v>
      </c>
      <c r="B2444" s="2" t="s">
        <v>331</v>
      </c>
      <c r="C2444" s="2">
        <v>2050</v>
      </c>
      <c r="D2444" s="2" t="s">
        <v>241</v>
      </c>
      <c r="E2444" s="2" t="s">
        <v>627</v>
      </c>
      <c r="F2444" s="2" t="s">
        <v>757</v>
      </c>
      <c r="G2444" s="2">
        <v>13</v>
      </c>
      <c r="H2444" s="2">
        <v>5.42462263256311E-2</v>
      </c>
      <c r="I2444" s="2">
        <v>6.0755773484706836E-2</v>
      </c>
      <c r="J2444" s="26" t="s">
        <v>688</v>
      </c>
    </row>
    <row r="2445" spans="1:10" ht="15.75" customHeight="1" x14ac:dyDescent="0.25">
      <c r="A2445" s="2" t="s">
        <v>756</v>
      </c>
      <c r="B2445" s="2" t="s">
        <v>331</v>
      </c>
      <c r="C2445" s="2">
        <v>2050</v>
      </c>
      <c r="D2445" s="2" t="s">
        <v>241</v>
      </c>
      <c r="E2445" s="2" t="s">
        <v>627</v>
      </c>
      <c r="F2445" s="2" t="s">
        <v>760</v>
      </c>
      <c r="G2445" s="2">
        <v>14</v>
      </c>
      <c r="H2445" s="2">
        <v>5.2262142300605802E-2</v>
      </c>
      <c r="I2445" s="2">
        <v>5.8533599376678506E-2</v>
      </c>
      <c r="J2445" s="26" t="s">
        <v>689</v>
      </c>
    </row>
    <row r="2446" spans="1:10" ht="15.75" customHeight="1" x14ac:dyDescent="0.25">
      <c r="A2446" s="2" t="s">
        <v>756</v>
      </c>
      <c r="B2446" s="2" t="s">
        <v>331</v>
      </c>
      <c r="C2446" s="2">
        <v>2050</v>
      </c>
      <c r="D2446" s="2" t="s">
        <v>241</v>
      </c>
      <c r="E2446" s="2" t="s">
        <v>627</v>
      </c>
      <c r="F2446" s="2" t="s">
        <v>759</v>
      </c>
      <c r="G2446" s="2">
        <v>14</v>
      </c>
      <c r="H2446" s="2">
        <v>1.2946372153237E-3</v>
      </c>
      <c r="I2446" s="2">
        <v>1.4499936811625442E-3</v>
      </c>
      <c r="J2446" s="26" t="s">
        <v>689</v>
      </c>
    </row>
    <row r="2447" spans="1:10" ht="15.75" customHeight="1" x14ac:dyDescent="0.25">
      <c r="A2447" s="2" t="s">
        <v>756</v>
      </c>
      <c r="B2447" s="2" t="s">
        <v>331</v>
      </c>
      <c r="C2447" s="2">
        <v>2050</v>
      </c>
      <c r="D2447" s="2" t="s">
        <v>241</v>
      </c>
      <c r="E2447" s="2" t="s">
        <v>627</v>
      </c>
      <c r="F2447" s="2" t="s">
        <v>757</v>
      </c>
      <c r="G2447" s="2">
        <v>14</v>
      </c>
      <c r="H2447" s="2">
        <v>2.60320454835892E-2</v>
      </c>
      <c r="I2447" s="2">
        <v>2.9155890941619907E-2</v>
      </c>
      <c r="J2447" s="26" t="s">
        <v>688</v>
      </c>
    </row>
    <row r="2448" spans="1:10" ht="15.75" customHeight="1" x14ac:dyDescent="0.25">
      <c r="A2448" s="2" t="s">
        <v>756</v>
      </c>
      <c r="B2448" s="2" t="s">
        <v>331</v>
      </c>
      <c r="C2448" s="2">
        <v>2050</v>
      </c>
      <c r="D2448" s="2" t="s">
        <v>241</v>
      </c>
      <c r="E2448" s="2" t="s">
        <v>627</v>
      </c>
      <c r="F2448" s="2" t="s">
        <v>761</v>
      </c>
      <c r="G2448" s="2">
        <v>14</v>
      </c>
      <c r="H2448" s="2">
        <v>1.0018333559856001E-3</v>
      </c>
      <c r="I2448" s="2">
        <v>1.1220533587038722E-3</v>
      </c>
      <c r="J2448" s="26" t="s">
        <v>688</v>
      </c>
    </row>
    <row r="2449" spans="1:10" ht="15.75" customHeight="1" x14ac:dyDescent="0.25">
      <c r="A2449" s="2" t="s">
        <v>756</v>
      </c>
      <c r="B2449" s="2" t="s">
        <v>331</v>
      </c>
      <c r="C2449" s="2">
        <v>2050</v>
      </c>
      <c r="D2449" s="2" t="s">
        <v>241</v>
      </c>
      <c r="E2449" s="2" t="s">
        <v>627</v>
      </c>
      <c r="F2449" s="2" t="s">
        <v>761</v>
      </c>
      <c r="G2449" s="2">
        <v>15</v>
      </c>
      <c r="H2449" s="2">
        <v>9.6772290999070005E-4</v>
      </c>
      <c r="I2449" s="2">
        <v>1.0838496591895842E-3</v>
      </c>
      <c r="J2449" s="26" t="s">
        <v>688</v>
      </c>
    </row>
    <row r="2450" spans="1:10" ht="15.75" customHeight="1" x14ac:dyDescent="0.25">
      <c r="A2450" s="2" t="s">
        <v>756</v>
      </c>
      <c r="B2450" s="2" t="s">
        <v>331</v>
      </c>
      <c r="C2450" s="2">
        <v>2050</v>
      </c>
      <c r="D2450" s="2" t="s">
        <v>241</v>
      </c>
      <c r="E2450" s="2" t="s">
        <v>627</v>
      </c>
      <c r="F2450" s="2" t="s">
        <v>759</v>
      </c>
      <c r="G2450" s="2">
        <v>15</v>
      </c>
      <c r="H2450" s="2">
        <v>1.2289857259019999E-3</v>
      </c>
      <c r="I2450" s="2">
        <v>1.37646401301024E-3</v>
      </c>
      <c r="J2450" s="26" t="s">
        <v>689</v>
      </c>
    </row>
    <row r="2451" spans="1:10" ht="15.75" customHeight="1" x14ac:dyDescent="0.25">
      <c r="A2451" s="2" t="s">
        <v>756</v>
      </c>
      <c r="B2451" s="2" t="s">
        <v>331</v>
      </c>
      <c r="C2451" s="2">
        <v>2050</v>
      </c>
      <c r="D2451" s="2" t="s">
        <v>241</v>
      </c>
      <c r="E2451" s="2" t="s">
        <v>627</v>
      </c>
      <c r="F2451" s="2" t="s">
        <v>759</v>
      </c>
      <c r="G2451" s="2">
        <v>16</v>
      </c>
      <c r="H2451" s="2">
        <v>8.8762430241331007E-3</v>
      </c>
      <c r="I2451" s="2">
        <v>9.9413921870290731E-3</v>
      </c>
      <c r="J2451" s="26" t="s">
        <v>689</v>
      </c>
    </row>
    <row r="2452" spans="1:10" ht="15.75" customHeight="1" x14ac:dyDescent="0.25">
      <c r="A2452" s="2" t="s">
        <v>756</v>
      </c>
      <c r="B2452" s="2" t="s">
        <v>331</v>
      </c>
      <c r="C2452" s="2">
        <v>2050</v>
      </c>
      <c r="D2452" s="2" t="s">
        <v>241</v>
      </c>
      <c r="E2452" s="2" t="s">
        <v>627</v>
      </c>
      <c r="F2452" s="2" t="s">
        <v>761</v>
      </c>
      <c r="G2452" s="2">
        <v>16</v>
      </c>
      <c r="H2452" s="2">
        <v>9.200448985212E-4</v>
      </c>
      <c r="I2452" s="2">
        <v>1.0304502863437441E-3</v>
      </c>
      <c r="J2452" s="26" t="s">
        <v>688</v>
      </c>
    </row>
    <row r="2453" spans="1:10" ht="15.75" customHeight="1" x14ac:dyDescent="0.25">
      <c r="A2453" s="2" t="s">
        <v>756</v>
      </c>
      <c r="B2453" s="2" t="s">
        <v>331</v>
      </c>
      <c r="C2453" s="2">
        <v>2050</v>
      </c>
      <c r="D2453" s="2" t="s">
        <v>241</v>
      </c>
      <c r="E2453" s="2" t="s">
        <v>627</v>
      </c>
      <c r="F2453" s="2" t="s">
        <v>757</v>
      </c>
      <c r="G2453" s="2">
        <v>16</v>
      </c>
      <c r="H2453" s="2">
        <v>2.3303471505641899E-2</v>
      </c>
      <c r="I2453" s="2">
        <v>2.6099888086318929E-2</v>
      </c>
      <c r="J2453" s="26" t="s">
        <v>688</v>
      </c>
    </row>
    <row r="2454" spans="1:10" ht="15.75" customHeight="1" x14ac:dyDescent="0.25">
      <c r="A2454" s="2" t="s">
        <v>756</v>
      </c>
      <c r="B2454" s="2" t="s">
        <v>331</v>
      </c>
      <c r="C2454" s="2">
        <v>2050</v>
      </c>
      <c r="D2454" s="2" t="s">
        <v>241</v>
      </c>
      <c r="E2454" s="2" t="s">
        <v>627</v>
      </c>
      <c r="F2454" s="2" t="s">
        <v>760</v>
      </c>
      <c r="G2454" s="2">
        <v>17</v>
      </c>
      <c r="H2454" s="2">
        <v>1.6564853489399001E-2</v>
      </c>
      <c r="I2454" s="2">
        <v>1.8552635908126884E-2</v>
      </c>
      <c r="J2454" s="26" t="s">
        <v>689</v>
      </c>
    </row>
    <row r="2455" spans="1:10" ht="15.75" customHeight="1" x14ac:dyDescent="0.25">
      <c r="A2455" s="2" t="s">
        <v>756</v>
      </c>
      <c r="B2455" s="2" t="s">
        <v>331</v>
      </c>
      <c r="C2455" s="2">
        <v>2050</v>
      </c>
      <c r="D2455" s="2" t="s">
        <v>241</v>
      </c>
      <c r="E2455" s="2" t="s">
        <v>627</v>
      </c>
      <c r="F2455" s="2" t="s">
        <v>757</v>
      </c>
      <c r="G2455" s="2">
        <v>17</v>
      </c>
      <c r="H2455" s="2">
        <v>2.2121742367744401E-2</v>
      </c>
      <c r="I2455" s="2">
        <v>2.4776351451873731E-2</v>
      </c>
      <c r="J2455" s="26" t="s">
        <v>688</v>
      </c>
    </row>
    <row r="2456" spans="1:10" ht="15.75" customHeight="1" x14ac:dyDescent="0.25">
      <c r="A2456" s="2" t="s">
        <v>756</v>
      </c>
      <c r="B2456" s="2" t="s">
        <v>331</v>
      </c>
      <c r="C2456" s="2">
        <v>2050</v>
      </c>
      <c r="D2456" s="2" t="s">
        <v>241</v>
      </c>
      <c r="E2456" s="2" t="s">
        <v>627</v>
      </c>
      <c r="F2456" s="2" t="s">
        <v>761</v>
      </c>
      <c r="G2456" s="2">
        <v>17</v>
      </c>
      <c r="H2456" s="2">
        <v>1.831503061112E-3</v>
      </c>
      <c r="I2456" s="2">
        <v>2.0512834284454402E-3</v>
      </c>
      <c r="J2456" s="26" t="s">
        <v>688</v>
      </c>
    </row>
    <row r="2457" spans="1:10" ht="15.75" customHeight="1" x14ac:dyDescent="0.25">
      <c r="A2457" s="2" t="s">
        <v>756</v>
      </c>
      <c r="B2457" s="2" t="s">
        <v>331</v>
      </c>
      <c r="C2457" s="2">
        <v>2050</v>
      </c>
      <c r="D2457" s="2" t="s">
        <v>241</v>
      </c>
      <c r="E2457" s="2" t="s">
        <v>627</v>
      </c>
      <c r="F2457" s="2" t="s">
        <v>759</v>
      </c>
      <c r="G2457" s="2">
        <v>17</v>
      </c>
      <c r="H2457" s="2">
        <v>2.1312036551534999E-3</v>
      </c>
      <c r="I2457" s="2">
        <v>2.3869480937719202E-3</v>
      </c>
      <c r="J2457" s="26" t="s">
        <v>689</v>
      </c>
    </row>
    <row r="2458" spans="1:10" ht="15.75" customHeight="1" x14ac:dyDescent="0.25">
      <c r="A2458" s="2" t="s">
        <v>756</v>
      </c>
      <c r="B2458" s="2" t="s">
        <v>331</v>
      </c>
      <c r="C2458" s="2">
        <v>2050</v>
      </c>
      <c r="D2458" s="2" t="s">
        <v>241</v>
      </c>
      <c r="E2458" s="2" t="s">
        <v>627</v>
      </c>
      <c r="F2458" s="2" t="s">
        <v>759</v>
      </c>
      <c r="G2458" s="2">
        <v>18</v>
      </c>
      <c r="H2458" s="2">
        <v>1.9695562659762999E-3</v>
      </c>
      <c r="I2458" s="2">
        <v>2.2059030178934562E-3</v>
      </c>
      <c r="J2458" s="26" t="s">
        <v>689</v>
      </c>
    </row>
    <row r="2459" spans="1:10" ht="15.75" customHeight="1" x14ac:dyDescent="0.25">
      <c r="A2459" s="2" t="s">
        <v>756</v>
      </c>
      <c r="B2459" s="2" t="s">
        <v>331</v>
      </c>
      <c r="C2459" s="2">
        <v>2050</v>
      </c>
      <c r="D2459" s="2" t="s">
        <v>241</v>
      </c>
      <c r="E2459" s="2" t="s">
        <v>627</v>
      </c>
      <c r="F2459" s="2" t="s">
        <v>759</v>
      </c>
      <c r="G2459" s="2">
        <v>19</v>
      </c>
      <c r="H2459" s="2">
        <v>2.7515479596332002E-3</v>
      </c>
      <c r="I2459" s="2">
        <v>3.0817337147891846E-3</v>
      </c>
      <c r="J2459" s="26" t="s">
        <v>689</v>
      </c>
    </row>
    <row r="2460" spans="1:10" ht="15.75" customHeight="1" x14ac:dyDescent="0.25">
      <c r="A2460" s="2" t="s">
        <v>756</v>
      </c>
      <c r="B2460" s="2" t="s">
        <v>331</v>
      </c>
      <c r="C2460" s="2">
        <v>2050</v>
      </c>
      <c r="D2460" s="2" t="s">
        <v>241</v>
      </c>
      <c r="E2460" s="2" t="s">
        <v>627</v>
      </c>
      <c r="F2460" s="2" t="s">
        <v>761</v>
      </c>
      <c r="G2460" s="2">
        <v>19</v>
      </c>
      <c r="H2460" s="2">
        <v>8.6967210518199998E-4</v>
      </c>
      <c r="I2460" s="2">
        <v>9.7403275780384008E-4</v>
      </c>
      <c r="J2460" s="26" t="s">
        <v>688</v>
      </c>
    </row>
    <row r="2461" spans="1:10" ht="15.75" customHeight="1" x14ac:dyDescent="0.25">
      <c r="A2461" s="2" t="s">
        <v>756</v>
      </c>
      <c r="B2461" s="2" t="s">
        <v>331</v>
      </c>
      <c r="C2461" s="2">
        <v>2050</v>
      </c>
      <c r="D2461" s="2" t="s">
        <v>241</v>
      </c>
      <c r="E2461" s="2" t="s">
        <v>627</v>
      </c>
      <c r="F2461" s="2" t="s">
        <v>760</v>
      </c>
      <c r="G2461" s="2">
        <v>19</v>
      </c>
      <c r="H2461" s="2">
        <v>5.4411623626947403E-2</v>
      </c>
      <c r="I2461" s="2">
        <v>6.0941018462181099E-2</v>
      </c>
      <c r="J2461" s="26" t="s">
        <v>689</v>
      </c>
    </row>
    <row r="2462" spans="1:10" ht="15.75" customHeight="1" x14ac:dyDescent="0.25">
      <c r="A2462" s="2" t="s">
        <v>756</v>
      </c>
      <c r="B2462" s="2" t="s">
        <v>331</v>
      </c>
      <c r="C2462" s="2">
        <v>2050</v>
      </c>
      <c r="D2462" s="2" t="s">
        <v>241</v>
      </c>
      <c r="E2462" s="2" t="s">
        <v>627</v>
      </c>
      <c r="F2462" s="2" t="s">
        <v>757</v>
      </c>
      <c r="G2462" s="2">
        <v>19</v>
      </c>
      <c r="H2462" s="2">
        <v>2.05896068364382E-2</v>
      </c>
      <c r="I2462" s="2">
        <v>2.3060359656810785E-2</v>
      </c>
      <c r="J2462" s="26" t="s">
        <v>688</v>
      </c>
    </row>
    <row r="2463" spans="1:10" ht="15.75" customHeight="1" x14ac:dyDescent="0.25">
      <c r="A2463" s="2" t="s">
        <v>756</v>
      </c>
      <c r="B2463" s="2" t="s">
        <v>331</v>
      </c>
      <c r="C2463" s="2">
        <v>2050</v>
      </c>
      <c r="D2463" s="2" t="s">
        <v>241</v>
      </c>
      <c r="E2463" s="2" t="s">
        <v>627</v>
      </c>
      <c r="F2463" s="2" t="s">
        <v>759</v>
      </c>
      <c r="G2463" s="2">
        <v>20</v>
      </c>
      <c r="H2463" s="2">
        <v>8.6967210518199998E-4</v>
      </c>
      <c r="I2463" s="2">
        <v>9.7403275780384008E-4</v>
      </c>
      <c r="J2463" s="26" t="s">
        <v>689</v>
      </c>
    </row>
    <row r="2464" spans="1:10" ht="15.75" customHeight="1" x14ac:dyDescent="0.25">
      <c r="A2464" s="2" t="s">
        <v>756</v>
      </c>
      <c r="B2464" s="2" t="s">
        <v>331</v>
      </c>
      <c r="C2464" s="2">
        <v>2050</v>
      </c>
      <c r="D2464" s="2" t="s">
        <v>241</v>
      </c>
      <c r="E2464" s="2" t="s">
        <v>627</v>
      </c>
      <c r="F2464" s="2" t="s">
        <v>761</v>
      </c>
      <c r="G2464" s="2">
        <v>20</v>
      </c>
      <c r="H2464" s="2">
        <v>8.4639358101409998E-4</v>
      </c>
      <c r="I2464" s="2">
        <v>9.4796081073579206E-4</v>
      </c>
      <c r="J2464" s="26" t="s">
        <v>688</v>
      </c>
    </row>
    <row r="2465" spans="1:10" ht="15.75" customHeight="1" x14ac:dyDescent="0.25">
      <c r="A2465" s="2" t="s">
        <v>756</v>
      </c>
      <c r="B2465" s="2" t="s">
        <v>331</v>
      </c>
      <c r="C2465" s="2">
        <v>2050</v>
      </c>
      <c r="D2465" s="2" t="s">
        <v>241</v>
      </c>
      <c r="E2465" s="2" t="s">
        <v>627</v>
      </c>
      <c r="F2465" s="2" t="s">
        <v>757</v>
      </c>
      <c r="G2465" s="2">
        <v>20</v>
      </c>
      <c r="H2465" s="2">
        <v>7.8261682763695703E-2</v>
      </c>
      <c r="I2465" s="2">
        <v>8.7653084695339195E-2</v>
      </c>
      <c r="J2465" s="26" t="s">
        <v>688</v>
      </c>
    </row>
    <row r="2466" spans="1:10" ht="15.75" customHeight="1" x14ac:dyDescent="0.25">
      <c r="A2466" s="2" t="s">
        <v>756</v>
      </c>
      <c r="B2466" s="2" t="s">
        <v>331</v>
      </c>
      <c r="C2466" s="2">
        <v>2050</v>
      </c>
      <c r="D2466" s="2" t="s">
        <v>241</v>
      </c>
      <c r="E2466" s="2" t="s">
        <v>627</v>
      </c>
      <c r="F2466" s="2" t="s">
        <v>761</v>
      </c>
      <c r="G2466" s="2">
        <v>21</v>
      </c>
      <c r="H2466" s="2">
        <v>2.4732531164772999E-3</v>
      </c>
      <c r="I2466" s="2">
        <v>2.7700434904545761E-3</v>
      </c>
      <c r="J2466" s="26" t="s">
        <v>688</v>
      </c>
    </row>
    <row r="2467" spans="1:10" ht="15.75" customHeight="1" x14ac:dyDescent="0.25">
      <c r="A2467" s="2" t="s">
        <v>756</v>
      </c>
      <c r="B2467" s="2" t="s">
        <v>331</v>
      </c>
      <c r="C2467" s="2">
        <v>2050</v>
      </c>
      <c r="D2467" s="2" t="s">
        <v>241</v>
      </c>
      <c r="E2467" s="2" t="s">
        <v>627</v>
      </c>
      <c r="F2467" s="2" t="s">
        <v>757</v>
      </c>
      <c r="G2467" s="2">
        <v>21</v>
      </c>
      <c r="H2467" s="2">
        <v>1.9000738859176601E-2</v>
      </c>
      <c r="I2467" s="2">
        <v>2.1280827522277796E-2</v>
      </c>
      <c r="J2467" s="26" t="s">
        <v>688</v>
      </c>
    </row>
    <row r="2468" spans="1:10" ht="15.75" customHeight="1" x14ac:dyDescent="0.25">
      <c r="A2468" s="2" t="s">
        <v>756</v>
      </c>
      <c r="B2468" s="2" t="s">
        <v>331</v>
      </c>
      <c r="C2468" s="2">
        <v>2050</v>
      </c>
      <c r="D2468" s="2" t="s">
        <v>241</v>
      </c>
      <c r="E2468" s="2" t="s">
        <v>627</v>
      </c>
      <c r="F2468" s="2" t="s">
        <v>759</v>
      </c>
      <c r="G2468" s="2">
        <v>21</v>
      </c>
      <c r="H2468" s="2">
        <v>2.5010599056259001E-3</v>
      </c>
      <c r="I2468" s="2">
        <v>2.8011870943010085E-3</v>
      </c>
      <c r="J2468" s="26" t="s">
        <v>689</v>
      </c>
    </row>
    <row r="2469" spans="1:10" ht="15.75" customHeight="1" x14ac:dyDescent="0.25">
      <c r="A2469" s="2" t="s">
        <v>756</v>
      </c>
      <c r="B2469" s="2" t="s">
        <v>331</v>
      </c>
      <c r="C2469" s="2">
        <v>2050</v>
      </c>
      <c r="D2469" s="2" t="s">
        <v>241</v>
      </c>
      <c r="E2469" s="2" t="s">
        <v>627</v>
      </c>
      <c r="F2469" s="2" t="s">
        <v>759</v>
      </c>
      <c r="G2469" s="2">
        <v>22</v>
      </c>
      <c r="H2469" s="2">
        <v>1.6248788451776E-3</v>
      </c>
      <c r="I2469" s="2">
        <v>1.8198643065989121E-3</v>
      </c>
      <c r="J2469" s="26" t="s">
        <v>689</v>
      </c>
    </row>
    <row r="2470" spans="1:10" ht="15.75" customHeight="1" x14ac:dyDescent="0.25">
      <c r="A2470" s="2" t="s">
        <v>756</v>
      </c>
      <c r="B2470" s="2" t="s">
        <v>331</v>
      </c>
      <c r="C2470" s="2">
        <v>2050</v>
      </c>
      <c r="D2470" s="2" t="s">
        <v>241</v>
      </c>
      <c r="E2470" s="2" t="s">
        <v>627</v>
      </c>
      <c r="F2470" s="2" t="s">
        <v>761</v>
      </c>
      <c r="G2470" s="2">
        <v>22</v>
      </c>
      <c r="H2470" s="2">
        <v>8.0629205331209997E-4</v>
      </c>
      <c r="I2470" s="2">
        <v>9.0304709970955206E-4</v>
      </c>
      <c r="J2470" s="26" t="s">
        <v>688</v>
      </c>
    </row>
    <row r="2471" spans="1:10" ht="15.75" customHeight="1" x14ac:dyDescent="0.25">
      <c r="A2471" s="2" t="s">
        <v>756</v>
      </c>
      <c r="B2471" s="2" t="s">
        <v>331</v>
      </c>
      <c r="C2471" s="2">
        <v>2050</v>
      </c>
      <c r="D2471" s="2" t="s">
        <v>241</v>
      </c>
      <c r="E2471" s="2" t="s">
        <v>627</v>
      </c>
      <c r="F2471" s="2" t="s">
        <v>757</v>
      </c>
      <c r="G2471" s="2">
        <v>22</v>
      </c>
      <c r="H2471" s="2">
        <v>1.8033001571893699E-2</v>
      </c>
      <c r="I2471" s="2">
        <v>2.0196961760520944E-2</v>
      </c>
      <c r="J2471" s="26" t="s">
        <v>688</v>
      </c>
    </row>
    <row r="2472" spans="1:10" ht="15.75" customHeight="1" x14ac:dyDescent="0.25">
      <c r="A2472" s="2" t="s">
        <v>756</v>
      </c>
      <c r="B2472" s="2" t="s">
        <v>331</v>
      </c>
      <c r="C2472" s="2">
        <v>2050</v>
      </c>
      <c r="D2472" s="2" t="s">
        <v>241</v>
      </c>
      <c r="E2472" s="2" t="s">
        <v>627</v>
      </c>
      <c r="F2472" s="2" t="s">
        <v>757</v>
      </c>
      <c r="G2472" s="2">
        <v>23</v>
      </c>
      <c r="H2472" s="2">
        <v>1.7419012263417199E-2</v>
      </c>
      <c r="I2472" s="2">
        <v>1.9509293735027265E-2</v>
      </c>
      <c r="J2472" s="26" t="s">
        <v>688</v>
      </c>
    </row>
    <row r="2473" spans="1:10" ht="15.75" customHeight="1" x14ac:dyDescent="0.25">
      <c r="A2473" s="2" t="s">
        <v>756</v>
      </c>
      <c r="B2473" s="2" t="s">
        <v>331</v>
      </c>
      <c r="C2473" s="2">
        <v>2050</v>
      </c>
      <c r="D2473" s="2" t="s">
        <v>241</v>
      </c>
      <c r="E2473" s="2" t="s">
        <v>627</v>
      </c>
      <c r="F2473" s="2" t="s">
        <v>759</v>
      </c>
      <c r="G2473" s="2">
        <v>23</v>
      </c>
      <c r="H2473" s="2">
        <v>7.5726921204479999E-4</v>
      </c>
      <c r="I2473" s="2">
        <v>8.481415174901761E-4</v>
      </c>
      <c r="J2473" s="26" t="s">
        <v>689</v>
      </c>
    </row>
    <row r="2474" spans="1:10" ht="15.75" customHeight="1" x14ac:dyDescent="0.25">
      <c r="A2474" s="2" t="s">
        <v>756</v>
      </c>
      <c r="B2474" s="2" t="s">
        <v>331</v>
      </c>
      <c r="C2474" s="2">
        <v>2050</v>
      </c>
      <c r="D2474" s="2" t="s">
        <v>241</v>
      </c>
      <c r="E2474" s="2" t="s">
        <v>627</v>
      </c>
      <c r="F2474" s="2" t="s">
        <v>759</v>
      </c>
      <c r="G2474" s="2">
        <v>24</v>
      </c>
      <c r="H2474" s="2">
        <v>2.1861581481062002E-3</v>
      </c>
      <c r="I2474" s="2">
        <v>2.4484971258789444E-3</v>
      </c>
      <c r="J2474" s="26" t="s">
        <v>689</v>
      </c>
    </row>
    <row r="2475" spans="1:10" ht="15.75" customHeight="1" x14ac:dyDescent="0.25">
      <c r="A2475" s="2" t="s">
        <v>756</v>
      </c>
      <c r="B2475" s="2" t="s">
        <v>331</v>
      </c>
      <c r="C2475" s="2">
        <v>2050</v>
      </c>
      <c r="D2475" s="2" t="s">
        <v>241</v>
      </c>
      <c r="E2475" s="2" t="s">
        <v>627</v>
      </c>
      <c r="F2475" s="2" t="s">
        <v>759</v>
      </c>
      <c r="G2475" s="2">
        <v>25</v>
      </c>
      <c r="H2475" s="2">
        <v>7.1677775122230001E-4</v>
      </c>
      <c r="I2475" s="2">
        <v>8.0279108136897608E-4</v>
      </c>
      <c r="J2475" s="26" t="s">
        <v>689</v>
      </c>
    </row>
    <row r="2476" spans="1:10" ht="15.75" customHeight="1" x14ac:dyDescent="0.25">
      <c r="A2476" s="2" t="s">
        <v>756</v>
      </c>
      <c r="B2476" s="2" t="s">
        <v>331</v>
      </c>
      <c r="C2476" s="2">
        <v>2050</v>
      </c>
      <c r="D2476" s="2" t="s">
        <v>241</v>
      </c>
      <c r="E2476" s="2" t="s">
        <v>627</v>
      </c>
      <c r="F2476" s="2" t="s">
        <v>757</v>
      </c>
      <c r="G2476" s="2">
        <v>25</v>
      </c>
      <c r="H2476" s="2">
        <v>4.9527863040566403E-2</v>
      </c>
      <c r="I2476" s="2">
        <v>5.5471206605434378E-2</v>
      </c>
      <c r="J2476" s="26" t="s">
        <v>688</v>
      </c>
    </row>
    <row r="2477" spans="1:10" ht="15.75" customHeight="1" x14ac:dyDescent="0.25">
      <c r="A2477" s="2" t="s">
        <v>756</v>
      </c>
      <c r="B2477" s="2" t="s">
        <v>331</v>
      </c>
      <c r="C2477" s="2">
        <v>2050</v>
      </c>
      <c r="D2477" s="2" t="s">
        <v>241</v>
      </c>
      <c r="E2477" s="2" t="s">
        <v>627</v>
      </c>
      <c r="F2477" s="2" t="s">
        <v>761</v>
      </c>
      <c r="G2477" s="2">
        <v>25</v>
      </c>
      <c r="H2477" s="2">
        <v>7.5726921204479999E-4</v>
      </c>
      <c r="I2477" s="2">
        <v>8.481415174901761E-4</v>
      </c>
      <c r="J2477" s="26" t="s">
        <v>688</v>
      </c>
    </row>
    <row r="2478" spans="1:10" ht="15.75" customHeight="1" x14ac:dyDescent="0.25">
      <c r="A2478" s="2" t="s">
        <v>756</v>
      </c>
      <c r="B2478" s="2" t="s">
        <v>331</v>
      </c>
      <c r="C2478" s="2">
        <v>2050</v>
      </c>
      <c r="D2478" s="2" t="s">
        <v>241</v>
      </c>
      <c r="E2478" s="2" t="s">
        <v>627</v>
      </c>
      <c r="F2478" s="2" t="s">
        <v>759</v>
      </c>
      <c r="G2478" s="2">
        <v>26</v>
      </c>
      <c r="H2478" s="2">
        <v>1.3527058181353E-3</v>
      </c>
      <c r="I2478" s="2">
        <v>1.5150305163115362E-3</v>
      </c>
      <c r="J2478" s="26" t="s">
        <v>689</v>
      </c>
    </row>
    <row r="2479" spans="1:10" ht="15.75" customHeight="1" x14ac:dyDescent="0.25">
      <c r="A2479" s="2" t="s">
        <v>756</v>
      </c>
      <c r="B2479" s="2" t="s">
        <v>331</v>
      </c>
      <c r="C2479" s="2">
        <v>2050</v>
      </c>
      <c r="D2479" s="2" t="s">
        <v>241</v>
      </c>
      <c r="E2479" s="2" t="s">
        <v>627</v>
      </c>
      <c r="F2479" s="2" t="s">
        <v>759</v>
      </c>
      <c r="G2479" s="2">
        <v>27</v>
      </c>
      <c r="H2479" s="2">
        <v>6.4744352130220002E-4</v>
      </c>
      <c r="I2479" s="2">
        <v>7.2513674385846411E-4</v>
      </c>
      <c r="J2479" s="26" t="s">
        <v>689</v>
      </c>
    </row>
    <row r="2480" spans="1:10" ht="15.75" customHeight="1" x14ac:dyDescent="0.25">
      <c r="A2480" s="2" t="s">
        <v>756</v>
      </c>
      <c r="B2480" s="2" t="s">
        <v>331</v>
      </c>
      <c r="C2480" s="2">
        <v>2050</v>
      </c>
      <c r="D2480" s="2" t="s">
        <v>241</v>
      </c>
      <c r="E2480" s="2" t="s">
        <v>627</v>
      </c>
      <c r="F2480" s="2" t="s">
        <v>761</v>
      </c>
      <c r="G2480" s="2">
        <v>27</v>
      </c>
      <c r="H2480" s="2">
        <v>1.4618721324949999E-3</v>
      </c>
      <c r="I2480" s="2">
        <v>1.6372967883944E-3</v>
      </c>
      <c r="J2480" s="26" t="s">
        <v>688</v>
      </c>
    </row>
    <row r="2481" spans="1:10" ht="15.75" customHeight="1" x14ac:dyDescent="0.25">
      <c r="A2481" s="2" t="s">
        <v>756</v>
      </c>
      <c r="B2481" s="2" t="s">
        <v>331</v>
      </c>
      <c r="C2481" s="2">
        <v>2050</v>
      </c>
      <c r="D2481" s="2" t="s">
        <v>241</v>
      </c>
      <c r="E2481" s="2" t="s">
        <v>627</v>
      </c>
      <c r="F2481" s="2" t="s">
        <v>757</v>
      </c>
      <c r="G2481" s="2">
        <v>27</v>
      </c>
      <c r="H2481" s="2">
        <v>1.56540982425213E-2</v>
      </c>
      <c r="I2481" s="2">
        <v>1.7532590031623857E-2</v>
      </c>
      <c r="J2481" s="26" t="s">
        <v>688</v>
      </c>
    </row>
    <row r="2482" spans="1:10" ht="15.75" customHeight="1" x14ac:dyDescent="0.25">
      <c r="A2482" s="2" t="s">
        <v>756</v>
      </c>
      <c r="B2482" s="2" t="s">
        <v>331</v>
      </c>
      <c r="C2482" s="2">
        <v>2050</v>
      </c>
      <c r="D2482" s="2" t="s">
        <v>241</v>
      </c>
      <c r="E2482" s="2" t="s">
        <v>627</v>
      </c>
      <c r="F2482" s="2" t="s">
        <v>761</v>
      </c>
      <c r="G2482" s="2">
        <v>28</v>
      </c>
      <c r="H2482" s="2">
        <v>1.4410637668334E-3</v>
      </c>
      <c r="I2482" s="2">
        <v>1.6139914188534081E-3</v>
      </c>
      <c r="J2482" s="26" t="s">
        <v>688</v>
      </c>
    </row>
    <row r="2483" spans="1:10" ht="15.75" customHeight="1" x14ac:dyDescent="0.25">
      <c r="A2483" s="2" t="s">
        <v>756</v>
      </c>
      <c r="B2483" s="2" t="s">
        <v>331</v>
      </c>
      <c r="C2483" s="2">
        <v>2050</v>
      </c>
      <c r="D2483" s="2" t="s">
        <v>241</v>
      </c>
      <c r="E2483" s="2" t="s">
        <v>627</v>
      </c>
      <c r="F2483" s="2" t="s">
        <v>757</v>
      </c>
      <c r="G2483" s="2">
        <v>28</v>
      </c>
      <c r="H2483" s="2">
        <v>4.5019078068435199E-2</v>
      </c>
      <c r="I2483" s="2">
        <v>5.0421367436647428E-2</v>
      </c>
      <c r="J2483" s="26" t="s">
        <v>688</v>
      </c>
    </row>
    <row r="2484" spans="1:10" ht="15.75" customHeight="1" x14ac:dyDescent="0.25">
      <c r="A2484" s="2" t="s">
        <v>756</v>
      </c>
      <c r="B2484" s="2" t="s">
        <v>331</v>
      </c>
      <c r="C2484" s="2">
        <v>2050</v>
      </c>
      <c r="D2484" s="2" t="s">
        <v>241</v>
      </c>
      <c r="E2484" s="2" t="s">
        <v>627</v>
      </c>
      <c r="F2484" s="2" t="s">
        <v>759</v>
      </c>
      <c r="G2484" s="2">
        <v>28</v>
      </c>
      <c r="H2484" s="2">
        <v>6.3348584808409995E-4</v>
      </c>
      <c r="I2484" s="2">
        <v>7.0950414985419201E-4</v>
      </c>
      <c r="J2484" s="26" t="s">
        <v>689</v>
      </c>
    </row>
    <row r="2485" spans="1:10" ht="15.75" customHeight="1" x14ac:dyDescent="0.25">
      <c r="A2485" s="2" t="s">
        <v>756</v>
      </c>
      <c r="B2485" s="2" t="s">
        <v>331</v>
      </c>
      <c r="C2485" s="2">
        <v>2050</v>
      </c>
      <c r="D2485" s="2" t="s">
        <v>241</v>
      </c>
      <c r="E2485" s="2" t="s">
        <v>627</v>
      </c>
      <c r="F2485" s="2" t="s">
        <v>759</v>
      </c>
      <c r="G2485" s="2">
        <v>29</v>
      </c>
      <c r="H2485" s="2">
        <v>6.1356078367679997E-4</v>
      </c>
      <c r="I2485" s="2">
        <v>6.8718807771801598E-4</v>
      </c>
      <c r="J2485" s="26" t="s">
        <v>689</v>
      </c>
    </row>
    <row r="2486" spans="1:10" ht="15.75" customHeight="1" x14ac:dyDescent="0.25">
      <c r="A2486" s="2" t="s">
        <v>756</v>
      </c>
      <c r="B2486" s="2" t="s">
        <v>331</v>
      </c>
      <c r="C2486" s="2">
        <v>2050</v>
      </c>
      <c r="D2486" s="2" t="s">
        <v>241</v>
      </c>
      <c r="E2486" s="2" t="s">
        <v>627</v>
      </c>
      <c r="F2486" s="2" t="s">
        <v>757</v>
      </c>
      <c r="G2486" s="2">
        <v>29</v>
      </c>
      <c r="H2486" s="2">
        <v>2.92478194460273E-2</v>
      </c>
      <c r="I2486" s="2">
        <v>3.2757557779550577E-2</v>
      </c>
      <c r="J2486" s="26" t="s">
        <v>688</v>
      </c>
    </row>
    <row r="2487" spans="1:10" ht="15.75" customHeight="1" x14ac:dyDescent="0.25">
      <c r="A2487" s="2" t="s">
        <v>756</v>
      </c>
      <c r="B2487" s="2" t="s">
        <v>331</v>
      </c>
      <c r="C2487" s="2">
        <v>2050</v>
      </c>
      <c r="D2487" s="2" t="s">
        <v>241</v>
      </c>
      <c r="E2487" s="2" t="s">
        <v>627</v>
      </c>
      <c r="F2487" s="2" t="s">
        <v>759</v>
      </c>
      <c r="G2487" s="2">
        <v>30</v>
      </c>
      <c r="H2487" s="2">
        <v>1.750385214109E-3</v>
      </c>
      <c r="I2487" s="2">
        <v>1.9604314398020801E-3</v>
      </c>
      <c r="J2487" s="26" t="s">
        <v>689</v>
      </c>
    </row>
    <row r="2488" spans="1:10" ht="15.75" customHeight="1" x14ac:dyDescent="0.25">
      <c r="A2488" s="2" t="s">
        <v>756</v>
      </c>
      <c r="B2488" s="2" t="s">
        <v>331</v>
      </c>
      <c r="C2488" s="2">
        <v>2050</v>
      </c>
      <c r="D2488" s="2" t="s">
        <v>241</v>
      </c>
      <c r="E2488" s="2" t="s">
        <v>627</v>
      </c>
      <c r="F2488" s="2" t="s">
        <v>759</v>
      </c>
      <c r="G2488" s="2">
        <v>31</v>
      </c>
      <c r="H2488" s="2">
        <v>5.6593184126539999E-4</v>
      </c>
      <c r="I2488" s="2">
        <v>6.3384366221724809E-4</v>
      </c>
      <c r="J2488" s="26" t="s">
        <v>689</v>
      </c>
    </row>
    <row r="2489" spans="1:10" ht="15.75" customHeight="1" x14ac:dyDescent="0.25">
      <c r="A2489" s="2" t="s">
        <v>756</v>
      </c>
      <c r="B2489" s="2" t="s">
        <v>331</v>
      </c>
      <c r="C2489" s="2">
        <v>2050</v>
      </c>
      <c r="D2489" s="2" t="s">
        <v>241</v>
      </c>
      <c r="E2489" s="2" t="s">
        <v>627</v>
      </c>
      <c r="F2489" s="2" t="s">
        <v>761</v>
      </c>
      <c r="G2489" s="2">
        <v>31</v>
      </c>
      <c r="H2489" s="2">
        <v>6.8665301660080001E-4</v>
      </c>
      <c r="I2489" s="2">
        <v>7.6905137859289605E-4</v>
      </c>
      <c r="J2489" s="26" t="s">
        <v>688</v>
      </c>
    </row>
    <row r="2490" spans="1:10" ht="15.75" customHeight="1" x14ac:dyDescent="0.25">
      <c r="A2490" s="2" t="s">
        <v>756</v>
      </c>
      <c r="B2490" s="2" t="s">
        <v>331</v>
      </c>
      <c r="C2490" s="2">
        <v>2050</v>
      </c>
      <c r="D2490" s="2" t="s">
        <v>241</v>
      </c>
      <c r="E2490" s="2" t="s">
        <v>627</v>
      </c>
      <c r="F2490" s="2" t="s">
        <v>759</v>
      </c>
      <c r="G2490" s="2">
        <v>32</v>
      </c>
      <c r="H2490" s="2">
        <v>5.5327394511550004E-4</v>
      </c>
      <c r="I2490" s="2">
        <v>6.1966681852936012E-4</v>
      </c>
      <c r="J2490" s="26" t="s">
        <v>689</v>
      </c>
    </row>
    <row r="2491" spans="1:10" ht="15.75" customHeight="1" x14ac:dyDescent="0.25">
      <c r="A2491" s="2" t="s">
        <v>756</v>
      </c>
      <c r="B2491" s="2" t="s">
        <v>331</v>
      </c>
      <c r="C2491" s="2">
        <v>2050</v>
      </c>
      <c r="D2491" s="2" t="s">
        <v>241</v>
      </c>
      <c r="E2491" s="2" t="s">
        <v>627</v>
      </c>
      <c r="F2491" s="2" t="s">
        <v>757</v>
      </c>
      <c r="G2491" s="2">
        <v>32</v>
      </c>
      <c r="H2491" s="2">
        <v>1.36308465152979E-2</v>
      </c>
      <c r="I2491" s="2">
        <v>1.526654809713365E-2</v>
      </c>
      <c r="J2491" s="26" t="s">
        <v>688</v>
      </c>
    </row>
    <row r="2492" spans="1:10" ht="15.75" customHeight="1" x14ac:dyDescent="0.25">
      <c r="A2492" s="2" t="s">
        <v>756</v>
      </c>
      <c r="B2492" s="2" t="s">
        <v>331</v>
      </c>
      <c r="C2492" s="2">
        <v>2050</v>
      </c>
      <c r="D2492" s="2" t="s">
        <v>241</v>
      </c>
      <c r="E2492" s="2" t="s">
        <v>627</v>
      </c>
      <c r="F2492" s="2" t="s">
        <v>757</v>
      </c>
      <c r="G2492" s="2">
        <v>33</v>
      </c>
      <c r="H2492" s="2">
        <v>3.9350845851004103E-2</v>
      </c>
      <c r="I2492" s="2">
        <v>4.40729473531246E-2</v>
      </c>
      <c r="J2492" s="26" t="s">
        <v>688</v>
      </c>
    </row>
    <row r="2493" spans="1:10" ht="15.75" customHeight="1" x14ac:dyDescent="0.25">
      <c r="A2493" s="2" t="s">
        <v>756</v>
      </c>
      <c r="B2493" s="2" t="s">
        <v>331</v>
      </c>
      <c r="C2493" s="2">
        <v>2050</v>
      </c>
      <c r="D2493" s="2" t="s">
        <v>241</v>
      </c>
      <c r="E2493" s="2" t="s">
        <v>627</v>
      </c>
      <c r="F2493" s="2" t="s">
        <v>761</v>
      </c>
      <c r="G2493" s="2">
        <v>33</v>
      </c>
      <c r="H2493" s="2">
        <v>6.660528015345E-4</v>
      </c>
      <c r="I2493" s="2">
        <v>7.4597913771864012E-4</v>
      </c>
      <c r="J2493" s="26" t="s">
        <v>688</v>
      </c>
    </row>
    <row r="2494" spans="1:10" ht="15.75" customHeight="1" x14ac:dyDescent="0.25">
      <c r="A2494" s="2" t="s">
        <v>756</v>
      </c>
      <c r="B2494" s="2" t="s">
        <v>331</v>
      </c>
      <c r="C2494" s="2">
        <v>2050</v>
      </c>
      <c r="D2494" s="2" t="s">
        <v>241</v>
      </c>
      <c r="E2494" s="2" t="s">
        <v>627</v>
      </c>
      <c r="F2494" s="2" t="s">
        <v>757</v>
      </c>
      <c r="G2494" s="2">
        <v>34</v>
      </c>
      <c r="H2494" s="2">
        <v>1.29019990563393E-2</v>
      </c>
      <c r="I2494" s="2">
        <v>1.4450238943100017E-2</v>
      </c>
      <c r="J2494" s="26" t="s">
        <v>688</v>
      </c>
    </row>
    <row r="2495" spans="1:10" ht="15.75" customHeight="1" x14ac:dyDescent="0.25">
      <c r="A2495" s="2" t="s">
        <v>756</v>
      </c>
      <c r="B2495" s="2" t="s">
        <v>331</v>
      </c>
      <c r="C2495" s="2">
        <v>2050</v>
      </c>
      <c r="D2495" s="2" t="s">
        <v>241</v>
      </c>
      <c r="E2495" s="2" t="s">
        <v>627</v>
      </c>
      <c r="F2495" s="2" t="s">
        <v>761</v>
      </c>
      <c r="G2495" s="2">
        <v>35</v>
      </c>
      <c r="H2495" s="2">
        <v>6.4744352130220002E-4</v>
      </c>
      <c r="I2495" s="2">
        <v>7.2513674385846411E-4</v>
      </c>
      <c r="J2495" s="26" t="s">
        <v>688</v>
      </c>
    </row>
    <row r="2496" spans="1:10" ht="15.75" customHeight="1" x14ac:dyDescent="0.25">
      <c r="A2496" s="2" t="s">
        <v>756</v>
      </c>
      <c r="B2496" s="2" t="s">
        <v>331</v>
      </c>
      <c r="C2496" s="2">
        <v>2050</v>
      </c>
      <c r="D2496" s="2" t="s">
        <v>241</v>
      </c>
      <c r="E2496" s="2" t="s">
        <v>627</v>
      </c>
      <c r="F2496" s="2" t="s">
        <v>757</v>
      </c>
      <c r="G2496" s="2">
        <v>35</v>
      </c>
      <c r="H2496" s="2">
        <v>1.23597541823983E-2</v>
      </c>
      <c r="I2496" s="2">
        <v>1.3842924684286098E-2</v>
      </c>
      <c r="J2496" s="26" t="s">
        <v>688</v>
      </c>
    </row>
    <row r="2497" spans="1:10" ht="15.75" customHeight="1" x14ac:dyDescent="0.25">
      <c r="A2497" s="2" t="s">
        <v>756</v>
      </c>
      <c r="B2497" s="2" t="s">
        <v>331</v>
      </c>
      <c r="C2497" s="2">
        <v>2050</v>
      </c>
      <c r="D2497" s="2" t="s">
        <v>241</v>
      </c>
      <c r="E2497" s="2" t="s">
        <v>627</v>
      </c>
      <c r="F2497" s="2" t="s">
        <v>759</v>
      </c>
      <c r="G2497" s="2">
        <v>36</v>
      </c>
      <c r="H2497" s="2">
        <v>4.8206938663500001E-4</v>
      </c>
      <c r="I2497" s="2">
        <v>5.3991771303120006E-4</v>
      </c>
      <c r="J2497" s="26" t="s">
        <v>689</v>
      </c>
    </row>
    <row r="2498" spans="1:10" ht="15.75" customHeight="1" x14ac:dyDescent="0.25">
      <c r="A2498" s="2" t="s">
        <v>756</v>
      </c>
      <c r="B2498" s="2" t="s">
        <v>331</v>
      </c>
      <c r="C2498" s="2">
        <v>2050</v>
      </c>
      <c r="D2498" s="2" t="s">
        <v>241</v>
      </c>
      <c r="E2498" s="2" t="s">
        <v>627</v>
      </c>
      <c r="F2498" s="2" t="s">
        <v>759</v>
      </c>
      <c r="G2498" s="2">
        <v>37</v>
      </c>
      <c r="H2498" s="2">
        <v>4.7633185749870001E-4</v>
      </c>
      <c r="I2498" s="2">
        <v>5.3349168039854402E-4</v>
      </c>
      <c r="J2498" s="26" t="s">
        <v>689</v>
      </c>
    </row>
    <row r="2499" spans="1:10" ht="15.75" customHeight="1" x14ac:dyDescent="0.25">
      <c r="A2499" s="2" t="s">
        <v>756</v>
      </c>
      <c r="B2499" s="2" t="s">
        <v>331</v>
      </c>
      <c r="C2499" s="2">
        <v>2050</v>
      </c>
      <c r="D2499" s="2" t="s">
        <v>241</v>
      </c>
      <c r="E2499" s="2" t="s">
        <v>627</v>
      </c>
      <c r="F2499" s="2" t="s">
        <v>757</v>
      </c>
      <c r="G2499" s="2">
        <v>37</v>
      </c>
      <c r="H2499" s="2">
        <v>1.1988950893282901E-2</v>
      </c>
      <c r="I2499" s="2">
        <v>1.342762500047685E-2</v>
      </c>
      <c r="J2499" s="26" t="s">
        <v>688</v>
      </c>
    </row>
    <row r="2500" spans="1:10" ht="15.75" customHeight="1" x14ac:dyDescent="0.25">
      <c r="A2500" s="2" t="s">
        <v>756</v>
      </c>
      <c r="B2500" s="2" t="s">
        <v>331</v>
      </c>
      <c r="C2500" s="2">
        <v>2050</v>
      </c>
      <c r="D2500" s="2" t="s">
        <v>241</v>
      </c>
      <c r="E2500" s="2" t="s">
        <v>627</v>
      </c>
      <c r="F2500" s="2" t="s">
        <v>761</v>
      </c>
      <c r="G2500" s="2">
        <v>37</v>
      </c>
      <c r="H2500" s="2">
        <v>6.3348584808409995E-4</v>
      </c>
      <c r="I2500" s="2">
        <v>7.0950414985419201E-4</v>
      </c>
      <c r="J2500" s="26" t="s">
        <v>688</v>
      </c>
    </row>
    <row r="2501" spans="1:10" ht="15.75" customHeight="1" x14ac:dyDescent="0.25">
      <c r="A2501" s="2" t="s">
        <v>756</v>
      </c>
      <c r="B2501" s="2" t="s">
        <v>331</v>
      </c>
      <c r="C2501" s="2">
        <v>2050</v>
      </c>
      <c r="D2501" s="2" t="s">
        <v>241</v>
      </c>
      <c r="E2501" s="2" t="s">
        <v>627</v>
      </c>
      <c r="F2501" s="2" t="s">
        <v>757</v>
      </c>
      <c r="G2501" s="2">
        <v>38</v>
      </c>
      <c r="H2501" s="2">
        <v>1.1653983965516101E-2</v>
      </c>
      <c r="I2501" s="2">
        <v>1.3052462041378034E-2</v>
      </c>
      <c r="J2501" s="26" t="s">
        <v>688</v>
      </c>
    </row>
    <row r="2502" spans="1:10" ht="15.75" customHeight="1" x14ac:dyDescent="0.25">
      <c r="A2502" s="2" t="s">
        <v>756</v>
      </c>
      <c r="B2502" s="2" t="s">
        <v>331</v>
      </c>
      <c r="C2502" s="2">
        <v>2050</v>
      </c>
      <c r="D2502" s="2" t="s">
        <v>241</v>
      </c>
      <c r="E2502" s="2" t="s">
        <v>627</v>
      </c>
      <c r="F2502" s="2" t="s">
        <v>757</v>
      </c>
      <c r="G2502" s="2">
        <v>39</v>
      </c>
      <c r="H2502" s="2">
        <v>1.1402744799852401E-2</v>
      </c>
      <c r="I2502" s="2">
        <v>1.2771074175834691E-2</v>
      </c>
      <c r="J2502" s="26" t="s">
        <v>688</v>
      </c>
    </row>
    <row r="2503" spans="1:10" ht="15.75" customHeight="1" x14ac:dyDescent="0.25">
      <c r="A2503" s="2" t="s">
        <v>756</v>
      </c>
      <c r="B2503" s="2" t="s">
        <v>331</v>
      </c>
      <c r="C2503" s="2">
        <v>2050</v>
      </c>
      <c r="D2503" s="2" t="s">
        <v>241</v>
      </c>
      <c r="E2503" s="2" t="s">
        <v>627</v>
      </c>
      <c r="F2503" s="2" t="s">
        <v>761</v>
      </c>
      <c r="G2503" s="2">
        <v>39</v>
      </c>
      <c r="H2503" s="2">
        <v>6.1356078367679997E-4</v>
      </c>
      <c r="I2503" s="2">
        <v>6.8718807771801598E-4</v>
      </c>
      <c r="J2503" s="26" t="s">
        <v>688</v>
      </c>
    </row>
    <row r="2504" spans="1:10" ht="15.75" customHeight="1" x14ac:dyDescent="0.25">
      <c r="A2504" s="2" t="s">
        <v>756</v>
      </c>
      <c r="B2504" s="2" t="s">
        <v>331</v>
      </c>
      <c r="C2504" s="2">
        <v>2050</v>
      </c>
      <c r="D2504" s="2" t="s">
        <v>241</v>
      </c>
      <c r="E2504" s="2" t="s">
        <v>627</v>
      </c>
      <c r="F2504" s="2" t="s">
        <v>759</v>
      </c>
      <c r="G2504" s="2">
        <v>39</v>
      </c>
      <c r="H2504" s="2">
        <v>4.476850444917E-4</v>
      </c>
      <c r="I2504" s="2">
        <v>5.0140724983070402E-4</v>
      </c>
      <c r="J2504" s="26" t="s">
        <v>689</v>
      </c>
    </row>
    <row r="2505" spans="1:10" ht="15.75" customHeight="1" x14ac:dyDescent="0.25">
      <c r="A2505" s="2" t="s">
        <v>756</v>
      </c>
      <c r="B2505" s="2" t="s">
        <v>331</v>
      </c>
      <c r="C2505" s="2">
        <v>2050</v>
      </c>
      <c r="D2505" s="2" t="s">
        <v>241</v>
      </c>
      <c r="E2505" s="2" t="s">
        <v>627</v>
      </c>
      <c r="F2505" s="2" t="s">
        <v>757</v>
      </c>
      <c r="G2505" s="2">
        <v>40</v>
      </c>
      <c r="H2505" s="2">
        <v>1.1044093407690501E-2</v>
      </c>
      <c r="I2505" s="2">
        <v>1.2369384616613362E-2</v>
      </c>
      <c r="J2505" s="26" t="s">
        <v>688</v>
      </c>
    </row>
    <row r="2506" spans="1:10" ht="15.75" customHeight="1" x14ac:dyDescent="0.25">
      <c r="A2506" s="2" t="s">
        <v>756</v>
      </c>
      <c r="B2506" s="2" t="s">
        <v>331</v>
      </c>
      <c r="C2506" s="2">
        <v>2050</v>
      </c>
      <c r="D2506" s="2" t="s">
        <v>241</v>
      </c>
      <c r="E2506" s="2" t="s">
        <v>627</v>
      </c>
      <c r="F2506" s="2" t="s">
        <v>759</v>
      </c>
      <c r="G2506" s="2">
        <v>40</v>
      </c>
      <c r="H2506" s="2">
        <v>4.3963943608110002E-4</v>
      </c>
      <c r="I2506" s="2">
        <v>4.9239616841083203E-4</v>
      </c>
      <c r="J2506" s="26" t="s">
        <v>689</v>
      </c>
    </row>
    <row r="2507" spans="1:10" ht="15.75" customHeight="1" x14ac:dyDescent="0.25">
      <c r="A2507" s="2" t="s">
        <v>756</v>
      </c>
      <c r="B2507" s="2" t="s">
        <v>331</v>
      </c>
      <c r="C2507" s="2">
        <v>2050</v>
      </c>
      <c r="D2507" s="2" t="s">
        <v>241</v>
      </c>
      <c r="E2507" s="2" t="s">
        <v>627</v>
      </c>
      <c r="F2507" s="2" t="s">
        <v>758</v>
      </c>
      <c r="G2507" s="2">
        <v>42</v>
      </c>
      <c r="H2507" s="2">
        <v>5.9039494954049999E-4</v>
      </c>
      <c r="I2507" s="2">
        <v>6.6124234348536009E-4</v>
      </c>
      <c r="J2507" s="26" t="s">
        <v>688</v>
      </c>
    </row>
    <row r="2508" spans="1:10" ht="15.75" customHeight="1" x14ac:dyDescent="0.25">
      <c r="A2508" s="2" t="s">
        <v>756</v>
      </c>
      <c r="B2508" s="2" t="s">
        <v>331</v>
      </c>
      <c r="C2508" s="2">
        <v>2050</v>
      </c>
      <c r="D2508" s="2" t="s">
        <v>241</v>
      </c>
      <c r="E2508" s="2" t="s">
        <v>627</v>
      </c>
      <c r="F2508" s="2" t="s">
        <v>761</v>
      </c>
      <c r="G2508" s="2">
        <v>42</v>
      </c>
      <c r="H2508" s="2">
        <v>5.9039494954049999E-4</v>
      </c>
      <c r="I2508" s="2">
        <v>6.6124234348536009E-4</v>
      </c>
      <c r="J2508" s="26" t="s">
        <v>688</v>
      </c>
    </row>
    <row r="2509" spans="1:10" ht="15.75" customHeight="1" x14ac:dyDescent="0.25">
      <c r="A2509" s="2" t="s">
        <v>756</v>
      </c>
      <c r="B2509" s="2" t="s">
        <v>331</v>
      </c>
      <c r="C2509" s="2">
        <v>2050</v>
      </c>
      <c r="D2509" s="2" t="s">
        <v>241</v>
      </c>
      <c r="E2509" s="2" t="s">
        <v>627</v>
      </c>
      <c r="F2509" s="2" t="s">
        <v>759</v>
      </c>
      <c r="G2509" s="2">
        <v>42</v>
      </c>
      <c r="H2509" s="2">
        <v>4.1157435043710002E-4</v>
      </c>
      <c r="I2509" s="2">
        <v>4.6096327248955208E-4</v>
      </c>
      <c r="J2509" s="26" t="s">
        <v>689</v>
      </c>
    </row>
    <row r="2510" spans="1:10" ht="15.75" customHeight="1" x14ac:dyDescent="0.25">
      <c r="A2510" s="2" t="s">
        <v>756</v>
      </c>
      <c r="B2510" s="2" t="s">
        <v>331</v>
      </c>
      <c r="C2510" s="2">
        <v>2050</v>
      </c>
      <c r="D2510" s="2" t="s">
        <v>241</v>
      </c>
      <c r="E2510" s="2" t="s">
        <v>627</v>
      </c>
      <c r="F2510" s="2" t="s">
        <v>757</v>
      </c>
      <c r="G2510" s="2">
        <v>42</v>
      </c>
      <c r="H2510" s="2">
        <v>1.0627109557390199E-2</v>
      </c>
      <c r="I2510" s="2">
        <v>1.1902362704277024E-2</v>
      </c>
      <c r="J2510" s="26" t="s">
        <v>688</v>
      </c>
    </row>
    <row r="2511" spans="1:10" ht="15.75" customHeight="1" x14ac:dyDescent="0.25">
      <c r="A2511" s="2" t="s">
        <v>756</v>
      </c>
      <c r="B2511" s="2" t="s">
        <v>331</v>
      </c>
      <c r="C2511" s="2">
        <v>2050</v>
      </c>
      <c r="D2511" s="2" t="s">
        <v>241</v>
      </c>
      <c r="E2511" s="2" t="s">
        <v>627</v>
      </c>
      <c r="F2511" s="2" t="s">
        <v>761</v>
      </c>
      <c r="G2511" s="2">
        <v>43</v>
      </c>
      <c r="H2511" s="2">
        <v>1.1599902645685E-3</v>
      </c>
      <c r="I2511" s="2">
        <v>1.2991890963167201E-3</v>
      </c>
      <c r="J2511" s="26" t="s">
        <v>688</v>
      </c>
    </row>
    <row r="2512" spans="1:10" ht="15.75" customHeight="1" x14ac:dyDescent="0.25">
      <c r="A2512" s="2" t="s">
        <v>756</v>
      </c>
      <c r="B2512" s="2" t="s">
        <v>331</v>
      </c>
      <c r="C2512" s="2">
        <v>2050</v>
      </c>
      <c r="D2512" s="2" t="s">
        <v>241</v>
      </c>
      <c r="E2512" s="2" t="s">
        <v>627</v>
      </c>
      <c r="F2512" s="2" t="s">
        <v>759</v>
      </c>
      <c r="G2512" s="2">
        <v>43</v>
      </c>
      <c r="H2512" s="2">
        <v>4.1038112249230002E-4</v>
      </c>
      <c r="I2512" s="2">
        <v>4.5962685719137607E-4</v>
      </c>
      <c r="J2512" s="26" t="s">
        <v>689</v>
      </c>
    </row>
    <row r="2513" spans="1:10" ht="15.75" customHeight="1" x14ac:dyDescent="0.25">
      <c r="A2513" s="2" t="s">
        <v>756</v>
      </c>
      <c r="B2513" s="2" t="s">
        <v>331</v>
      </c>
      <c r="C2513" s="2">
        <v>2050</v>
      </c>
      <c r="D2513" s="2" t="s">
        <v>241</v>
      </c>
      <c r="E2513" s="2" t="s">
        <v>627</v>
      </c>
      <c r="F2513" s="2" t="s">
        <v>757</v>
      </c>
      <c r="G2513" s="2">
        <v>43</v>
      </c>
      <c r="H2513" s="2">
        <v>2.0879824645817301E-2</v>
      </c>
      <c r="I2513" s="2">
        <v>2.3385403603315379E-2</v>
      </c>
      <c r="J2513" s="26" t="s">
        <v>688</v>
      </c>
    </row>
    <row r="2514" spans="1:10" ht="15.75" customHeight="1" x14ac:dyDescent="0.25">
      <c r="A2514" s="2" t="s">
        <v>756</v>
      </c>
      <c r="B2514" s="2" t="s">
        <v>331</v>
      </c>
      <c r="C2514" s="2">
        <v>2050</v>
      </c>
      <c r="D2514" s="2" t="s">
        <v>241</v>
      </c>
      <c r="E2514" s="2" t="s">
        <v>627</v>
      </c>
      <c r="F2514" s="2" t="s">
        <v>758</v>
      </c>
      <c r="G2514" s="2">
        <v>43</v>
      </c>
      <c r="H2514" s="2">
        <v>1.1599902645685E-3</v>
      </c>
      <c r="I2514" s="2">
        <v>1.2991890963167201E-3</v>
      </c>
      <c r="J2514" s="26" t="s">
        <v>688</v>
      </c>
    </row>
    <row r="2515" spans="1:10" ht="15.75" customHeight="1" x14ac:dyDescent="0.25">
      <c r="A2515" s="2" t="s">
        <v>756</v>
      </c>
      <c r="B2515" s="2" t="s">
        <v>331</v>
      </c>
      <c r="C2515" s="2">
        <v>2050</v>
      </c>
      <c r="D2515" s="2" t="s">
        <v>241</v>
      </c>
      <c r="E2515" s="2" t="s">
        <v>627</v>
      </c>
      <c r="F2515" s="2" t="s">
        <v>761</v>
      </c>
      <c r="G2515" s="2">
        <v>44</v>
      </c>
      <c r="H2515" s="2">
        <v>5.6593184126539999E-4</v>
      </c>
      <c r="I2515" s="2">
        <v>6.3384366221724809E-4</v>
      </c>
      <c r="J2515" s="26" t="s">
        <v>688</v>
      </c>
    </row>
    <row r="2516" spans="1:10" ht="15.75" customHeight="1" x14ac:dyDescent="0.25">
      <c r="A2516" s="2" t="s">
        <v>756</v>
      </c>
      <c r="B2516" s="2" t="s">
        <v>331</v>
      </c>
      <c r="C2516" s="2">
        <v>2050</v>
      </c>
      <c r="D2516" s="2" t="s">
        <v>241</v>
      </c>
      <c r="E2516" s="2" t="s">
        <v>627</v>
      </c>
      <c r="F2516" s="2" t="s">
        <v>757</v>
      </c>
      <c r="G2516" s="2">
        <v>44</v>
      </c>
      <c r="H2516" s="2">
        <v>1.01867727935314E-2</v>
      </c>
      <c r="I2516" s="2">
        <v>1.140918552875517E-2</v>
      </c>
      <c r="J2516" s="26" t="s">
        <v>688</v>
      </c>
    </row>
    <row r="2517" spans="1:10" ht="15.75" customHeight="1" x14ac:dyDescent="0.25">
      <c r="A2517" s="2" t="s">
        <v>756</v>
      </c>
      <c r="B2517" s="2" t="s">
        <v>331</v>
      </c>
      <c r="C2517" s="2">
        <v>2050</v>
      </c>
      <c r="D2517" s="2" t="s">
        <v>241</v>
      </c>
      <c r="E2517" s="2" t="s">
        <v>627</v>
      </c>
      <c r="F2517" s="2" t="s">
        <v>758</v>
      </c>
      <c r="G2517" s="2">
        <v>44</v>
      </c>
      <c r="H2517" s="2">
        <v>5.6593184126539999E-4</v>
      </c>
      <c r="I2517" s="2">
        <v>6.3384366221724809E-4</v>
      </c>
      <c r="J2517" s="26" t="s">
        <v>688</v>
      </c>
    </row>
    <row r="2518" spans="1:10" ht="15.75" customHeight="1" x14ac:dyDescent="0.25">
      <c r="A2518" s="2" t="s">
        <v>756</v>
      </c>
      <c r="B2518" s="2" t="s">
        <v>331</v>
      </c>
      <c r="C2518" s="2">
        <v>2050</v>
      </c>
      <c r="D2518" s="2" t="s">
        <v>241</v>
      </c>
      <c r="E2518" s="2" t="s">
        <v>627</v>
      </c>
      <c r="F2518" s="2" t="s">
        <v>759</v>
      </c>
      <c r="G2518" s="2">
        <v>45</v>
      </c>
      <c r="H2518" s="2">
        <v>3.8690745714119998E-4</v>
      </c>
      <c r="I2518" s="2">
        <v>4.33336351998144E-4</v>
      </c>
      <c r="J2518" s="26" t="s">
        <v>689</v>
      </c>
    </row>
    <row r="2519" spans="1:10" ht="15.75" customHeight="1" x14ac:dyDescent="0.25">
      <c r="A2519" s="2" t="s">
        <v>756</v>
      </c>
      <c r="B2519" s="2" t="s">
        <v>331</v>
      </c>
      <c r="C2519" s="2">
        <v>2050</v>
      </c>
      <c r="D2519" s="2" t="s">
        <v>241</v>
      </c>
      <c r="E2519" s="2" t="s">
        <v>627</v>
      </c>
      <c r="F2519" s="2" t="s">
        <v>761</v>
      </c>
      <c r="G2519" s="2">
        <v>45</v>
      </c>
      <c r="H2519" s="2">
        <v>5.5327394511550004E-4</v>
      </c>
      <c r="I2519" s="2">
        <v>6.1966681852936012E-4</v>
      </c>
      <c r="J2519" s="26" t="s">
        <v>688</v>
      </c>
    </row>
    <row r="2520" spans="1:10" ht="15.75" customHeight="1" x14ac:dyDescent="0.25">
      <c r="A2520" s="2" t="s">
        <v>756</v>
      </c>
      <c r="B2520" s="2" t="s">
        <v>331</v>
      </c>
      <c r="C2520" s="2">
        <v>2050</v>
      </c>
      <c r="D2520" s="2" t="s">
        <v>241</v>
      </c>
      <c r="E2520" s="2" t="s">
        <v>627</v>
      </c>
      <c r="F2520" s="2" t="s">
        <v>758</v>
      </c>
      <c r="G2520" s="2">
        <v>45</v>
      </c>
      <c r="H2520" s="2">
        <v>5.5327394511550004E-4</v>
      </c>
      <c r="I2520" s="2">
        <v>6.1966681852936012E-4</v>
      </c>
      <c r="J2520" s="26" t="s">
        <v>688</v>
      </c>
    </row>
    <row r="2521" spans="1:10" ht="15.75" customHeight="1" x14ac:dyDescent="0.25">
      <c r="A2521" s="2" t="s">
        <v>756</v>
      </c>
      <c r="B2521" s="2" t="s">
        <v>331</v>
      </c>
      <c r="C2521" s="2">
        <v>2050</v>
      </c>
      <c r="D2521" s="2" t="s">
        <v>241</v>
      </c>
      <c r="E2521" s="2" t="s">
        <v>627</v>
      </c>
      <c r="F2521" s="2" t="s">
        <v>757</v>
      </c>
      <c r="G2521" s="2">
        <v>45</v>
      </c>
      <c r="H2521" s="2">
        <v>9.9589312449097998E-3</v>
      </c>
      <c r="I2521" s="2">
        <v>1.1154002994298976E-2</v>
      </c>
      <c r="J2521" s="26" t="s">
        <v>688</v>
      </c>
    </row>
    <row r="2522" spans="1:10" ht="15.75" customHeight="1" x14ac:dyDescent="0.25">
      <c r="A2522" s="2" t="s">
        <v>756</v>
      </c>
      <c r="B2522" s="2" t="s">
        <v>331</v>
      </c>
      <c r="C2522" s="2">
        <v>2050</v>
      </c>
      <c r="D2522" s="2" t="s">
        <v>241</v>
      </c>
      <c r="E2522" s="2" t="s">
        <v>627</v>
      </c>
      <c r="F2522" s="2" t="s">
        <v>759</v>
      </c>
      <c r="G2522" s="2">
        <v>48</v>
      </c>
      <c r="H2522" s="2">
        <v>3.6664734943770002E-4</v>
      </c>
      <c r="I2522" s="2">
        <v>4.1064503137022408E-4</v>
      </c>
      <c r="J2522" s="26" t="s">
        <v>689</v>
      </c>
    </row>
    <row r="2523" spans="1:10" ht="15.75" customHeight="1" x14ac:dyDescent="0.25">
      <c r="A2523" s="2" t="s">
        <v>756</v>
      </c>
      <c r="B2523" s="2" t="s">
        <v>331</v>
      </c>
      <c r="C2523" s="2">
        <v>2050</v>
      </c>
      <c r="D2523" s="2" t="s">
        <v>241</v>
      </c>
      <c r="E2523" s="2" t="s">
        <v>627</v>
      </c>
      <c r="F2523" s="2" t="s">
        <v>759</v>
      </c>
      <c r="G2523" s="2">
        <v>51</v>
      </c>
      <c r="H2523" s="2">
        <v>3.4179145586680002E-4</v>
      </c>
      <c r="I2523" s="2">
        <v>3.8280643057081606E-4</v>
      </c>
      <c r="J2523" s="26" t="s">
        <v>689</v>
      </c>
    </row>
    <row r="2524" spans="1:10" ht="15.75" customHeight="1" x14ac:dyDescent="0.25">
      <c r="A2524" s="2" t="s">
        <v>756</v>
      </c>
      <c r="B2524" s="2" t="s">
        <v>331</v>
      </c>
      <c r="C2524" s="2">
        <v>2050</v>
      </c>
      <c r="D2524" s="2" t="s">
        <v>241</v>
      </c>
      <c r="E2524" s="2" t="s">
        <v>627</v>
      </c>
      <c r="F2524" s="2" t="s">
        <v>761</v>
      </c>
      <c r="G2524" s="2">
        <v>53</v>
      </c>
      <c r="H2524" s="2">
        <v>9.5840124413370002E-4</v>
      </c>
      <c r="I2524" s="2">
        <v>1.0734093934297441E-3</v>
      </c>
      <c r="J2524" s="26" t="s">
        <v>688</v>
      </c>
    </row>
    <row r="2525" spans="1:10" ht="15.75" customHeight="1" x14ac:dyDescent="0.25">
      <c r="A2525" s="2" t="s">
        <v>756</v>
      </c>
      <c r="B2525" s="2" t="s">
        <v>331</v>
      </c>
      <c r="C2525" s="2">
        <v>2050</v>
      </c>
      <c r="D2525" s="2" t="s">
        <v>241</v>
      </c>
      <c r="E2525" s="2" t="s">
        <v>627</v>
      </c>
      <c r="F2525" s="2" t="s">
        <v>759</v>
      </c>
      <c r="G2525" s="2">
        <v>53</v>
      </c>
      <c r="H2525" s="2">
        <v>3.2722690957599998E-4</v>
      </c>
      <c r="I2525" s="2">
        <v>3.6649413872512002E-4</v>
      </c>
      <c r="J2525" s="26" t="s">
        <v>689</v>
      </c>
    </row>
    <row r="2526" spans="1:10" ht="15.75" customHeight="1" x14ac:dyDescent="0.25">
      <c r="A2526" s="2" t="s">
        <v>756</v>
      </c>
      <c r="B2526" s="2" t="s">
        <v>331</v>
      </c>
      <c r="C2526" s="2">
        <v>2050</v>
      </c>
      <c r="D2526" s="2" t="s">
        <v>241</v>
      </c>
      <c r="E2526" s="2" t="s">
        <v>627</v>
      </c>
      <c r="F2526" s="2" t="s">
        <v>758</v>
      </c>
      <c r="G2526" s="2">
        <v>53</v>
      </c>
      <c r="H2526" s="2">
        <v>9.5840124413370002E-4</v>
      </c>
      <c r="I2526" s="2">
        <v>1.0734093934297441E-3</v>
      </c>
      <c r="J2526" s="26" t="s">
        <v>688</v>
      </c>
    </row>
    <row r="2527" spans="1:10" ht="15.75" customHeight="1" x14ac:dyDescent="0.25">
      <c r="A2527" s="2" t="s">
        <v>756</v>
      </c>
      <c r="B2527" s="2" t="s">
        <v>331</v>
      </c>
      <c r="C2527" s="2">
        <v>2050</v>
      </c>
      <c r="D2527" s="2" t="s">
        <v>241</v>
      </c>
      <c r="E2527" s="2" t="s">
        <v>627</v>
      </c>
      <c r="F2527" s="2" t="s">
        <v>757</v>
      </c>
      <c r="G2527" s="2">
        <v>53</v>
      </c>
      <c r="H2527" s="2">
        <v>8.6772488430142004E-3</v>
      </c>
      <c r="I2527" s="2">
        <v>9.7185187041759057E-3</v>
      </c>
      <c r="J2527" s="26" t="s">
        <v>688</v>
      </c>
    </row>
    <row r="2528" spans="1:10" ht="15.75" customHeight="1" x14ac:dyDescent="0.25">
      <c r="A2528" s="2" t="s">
        <v>756</v>
      </c>
      <c r="B2528" s="2" t="s">
        <v>331</v>
      </c>
      <c r="C2528" s="2">
        <v>2050</v>
      </c>
      <c r="D2528" s="2" t="s">
        <v>241</v>
      </c>
      <c r="E2528" s="2" t="s">
        <v>627</v>
      </c>
      <c r="F2528" s="2" t="s">
        <v>757</v>
      </c>
      <c r="G2528" s="2">
        <v>54</v>
      </c>
      <c r="H2528" s="2">
        <v>8.5739735513926003E-3</v>
      </c>
      <c r="I2528" s="2">
        <v>9.602850377559714E-3</v>
      </c>
      <c r="J2528" s="26" t="s">
        <v>688</v>
      </c>
    </row>
    <row r="2529" spans="1:10" ht="15.75" customHeight="1" x14ac:dyDescent="0.25">
      <c r="A2529" s="2" t="s">
        <v>756</v>
      </c>
      <c r="B2529" s="2" t="s">
        <v>331</v>
      </c>
      <c r="C2529" s="2">
        <v>2050</v>
      </c>
      <c r="D2529" s="2" t="s">
        <v>241</v>
      </c>
      <c r="E2529" s="2" t="s">
        <v>627</v>
      </c>
      <c r="F2529" s="2" t="s">
        <v>759</v>
      </c>
      <c r="G2529" s="2">
        <v>55</v>
      </c>
      <c r="H2529" s="2">
        <v>6.3473926275040005E-4</v>
      </c>
      <c r="I2529" s="2">
        <v>7.1090797428044808E-4</v>
      </c>
      <c r="J2529" s="26" t="s">
        <v>689</v>
      </c>
    </row>
    <row r="2530" spans="1:10" ht="15.75" customHeight="1" x14ac:dyDescent="0.25">
      <c r="A2530" s="2" t="s">
        <v>756</v>
      </c>
      <c r="B2530" s="2" t="s">
        <v>331</v>
      </c>
      <c r="C2530" s="2">
        <v>2050</v>
      </c>
      <c r="D2530" s="2" t="s">
        <v>241</v>
      </c>
      <c r="E2530" s="2" t="s">
        <v>627</v>
      </c>
      <c r="F2530" s="2" t="s">
        <v>761</v>
      </c>
      <c r="G2530" s="2">
        <v>57</v>
      </c>
      <c r="H2530" s="2">
        <v>4.476850444917E-4</v>
      </c>
      <c r="I2530" s="2">
        <v>5.0140724983070402E-4</v>
      </c>
      <c r="J2530" s="26" t="s">
        <v>688</v>
      </c>
    </row>
    <row r="2531" spans="1:10" ht="15.75" customHeight="1" x14ac:dyDescent="0.25">
      <c r="A2531" s="2" t="s">
        <v>756</v>
      </c>
      <c r="B2531" s="2" t="s">
        <v>331</v>
      </c>
      <c r="C2531" s="2">
        <v>2050</v>
      </c>
      <c r="D2531" s="2" t="s">
        <v>241</v>
      </c>
      <c r="E2531" s="2" t="s">
        <v>627</v>
      </c>
      <c r="F2531" s="2" t="s">
        <v>758</v>
      </c>
      <c r="G2531" s="2">
        <v>57</v>
      </c>
      <c r="H2531" s="2">
        <v>4.476850444917E-4</v>
      </c>
      <c r="I2531" s="2">
        <v>5.0140724983070402E-4</v>
      </c>
      <c r="J2531" s="26" t="s">
        <v>688</v>
      </c>
    </row>
    <row r="2532" spans="1:10" ht="15.75" customHeight="1" x14ac:dyDescent="0.25">
      <c r="A2532" s="2" t="s">
        <v>756</v>
      </c>
      <c r="B2532" s="2" t="s">
        <v>331</v>
      </c>
      <c r="C2532" s="2">
        <v>2050</v>
      </c>
      <c r="D2532" s="2" t="s">
        <v>241</v>
      </c>
      <c r="E2532" s="2" t="s">
        <v>627</v>
      </c>
      <c r="F2532" s="2" t="s">
        <v>759</v>
      </c>
      <c r="G2532" s="2">
        <v>57</v>
      </c>
      <c r="H2532" s="2">
        <v>3.0390472966249999E-4</v>
      </c>
      <c r="I2532" s="2">
        <v>3.4037329722200004E-4</v>
      </c>
      <c r="J2532" s="26" t="s">
        <v>689</v>
      </c>
    </row>
    <row r="2533" spans="1:10" ht="15.75" customHeight="1" x14ac:dyDescent="0.25">
      <c r="A2533" s="2" t="s">
        <v>756</v>
      </c>
      <c r="B2533" s="2" t="s">
        <v>331</v>
      </c>
      <c r="C2533" s="2">
        <v>2050</v>
      </c>
      <c r="D2533" s="2" t="s">
        <v>241</v>
      </c>
      <c r="E2533" s="2" t="s">
        <v>627</v>
      </c>
      <c r="F2533" s="2" t="s">
        <v>757</v>
      </c>
      <c r="G2533" s="2">
        <v>58</v>
      </c>
      <c r="H2533" s="2">
        <v>8.0583309754728993E-3</v>
      </c>
      <c r="I2533" s="2">
        <v>9.025330692529648E-3</v>
      </c>
      <c r="J2533" s="26" t="s">
        <v>688</v>
      </c>
    </row>
    <row r="2534" spans="1:10" ht="15.75" customHeight="1" x14ac:dyDescent="0.25">
      <c r="A2534" s="2" t="s">
        <v>756</v>
      </c>
      <c r="B2534" s="2" t="s">
        <v>331</v>
      </c>
      <c r="C2534" s="2">
        <v>2050</v>
      </c>
      <c r="D2534" s="2" t="s">
        <v>241</v>
      </c>
      <c r="E2534" s="2" t="s">
        <v>627</v>
      </c>
      <c r="F2534" s="2" t="s">
        <v>758</v>
      </c>
      <c r="G2534" s="2">
        <v>58</v>
      </c>
      <c r="H2534" s="2">
        <v>4.3963943608110002E-4</v>
      </c>
      <c r="I2534" s="2">
        <v>4.9239616841083203E-4</v>
      </c>
      <c r="J2534" s="26" t="s">
        <v>688</v>
      </c>
    </row>
    <row r="2535" spans="1:10" ht="15.75" customHeight="1" x14ac:dyDescent="0.25">
      <c r="A2535" s="2" t="s">
        <v>756</v>
      </c>
      <c r="B2535" s="2" t="s">
        <v>331</v>
      </c>
      <c r="C2535" s="2">
        <v>2050</v>
      </c>
      <c r="D2535" s="2" t="s">
        <v>241</v>
      </c>
      <c r="E2535" s="2" t="s">
        <v>627</v>
      </c>
      <c r="F2535" s="2" t="s">
        <v>761</v>
      </c>
      <c r="G2535" s="2">
        <v>58</v>
      </c>
      <c r="H2535" s="2">
        <v>4.3963943608110002E-4</v>
      </c>
      <c r="I2535" s="2">
        <v>4.9239616841083203E-4</v>
      </c>
      <c r="J2535" s="26" t="s">
        <v>688</v>
      </c>
    </row>
    <row r="2536" spans="1:10" ht="15.75" customHeight="1" x14ac:dyDescent="0.25">
      <c r="A2536" s="2" t="s">
        <v>756</v>
      </c>
      <c r="B2536" s="2" t="s">
        <v>331</v>
      </c>
      <c r="C2536" s="2">
        <v>2050</v>
      </c>
      <c r="D2536" s="2" t="s">
        <v>241</v>
      </c>
      <c r="E2536" s="2" t="s">
        <v>627</v>
      </c>
      <c r="F2536" s="2" t="s">
        <v>757</v>
      </c>
      <c r="G2536" s="2">
        <v>59</v>
      </c>
      <c r="H2536" s="2">
        <v>7.9135103151201994E-3</v>
      </c>
      <c r="I2536" s="2">
        <v>8.863131552934625E-3</v>
      </c>
      <c r="J2536" s="26" t="s">
        <v>688</v>
      </c>
    </row>
    <row r="2537" spans="1:10" ht="15.75" customHeight="1" x14ac:dyDescent="0.25">
      <c r="A2537" s="2" t="s">
        <v>756</v>
      </c>
      <c r="B2537" s="2" t="s">
        <v>331</v>
      </c>
      <c r="C2537" s="2">
        <v>2050</v>
      </c>
      <c r="D2537" s="2" t="s">
        <v>241</v>
      </c>
      <c r="E2537" s="2" t="s">
        <v>627</v>
      </c>
      <c r="F2537" s="2" t="s">
        <v>759</v>
      </c>
      <c r="G2537" s="2">
        <v>59</v>
      </c>
      <c r="H2537" s="2">
        <v>2.9502107645380002E-4</v>
      </c>
      <c r="I2537" s="2">
        <v>3.3042360562825603E-4</v>
      </c>
      <c r="J2537" s="26" t="s">
        <v>689</v>
      </c>
    </row>
    <row r="2538" spans="1:10" ht="15.75" customHeight="1" x14ac:dyDescent="0.25">
      <c r="A2538" s="2" t="s">
        <v>756</v>
      </c>
      <c r="B2538" s="2" t="s">
        <v>331</v>
      </c>
      <c r="C2538" s="2">
        <v>2050</v>
      </c>
      <c r="D2538" s="2" t="s">
        <v>241</v>
      </c>
      <c r="E2538" s="2" t="s">
        <v>627</v>
      </c>
      <c r="F2538" s="2" t="s">
        <v>759</v>
      </c>
      <c r="G2538" s="2">
        <v>60</v>
      </c>
      <c r="H2538" s="2">
        <v>2.90144176688E-4</v>
      </c>
      <c r="I2538" s="2">
        <v>3.2496147789056005E-4</v>
      </c>
      <c r="J2538" s="26" t="s">
        <v>689</v>
      </c>
    </row>
    <row r="2539" spans="1:10" ht="15.75" customHeight="1" x14ac:dyDescent="0.25">
      <c r="A2539" s="2" t="s">
        <v>756</v>
      </c>
      <c r="B2539" s="2" t="s">
        <v>331</v>
      </c>
      <c r="C2539" s="2">
        <v>2050</v>
      </c>
      <c r="D2539" s="2" t="s">
        <v>241</v>
      </c>
      <c r="E2539" s="2" t="s">
        <v>627</v>
      </c>
      <c r="F2539" s="2" t="s">
        <v>760</v>
      </c>
      <c r="G2539" s="2">
        <v>60</v>
      </c>
      <c r="H2539" s="2">
        <v>0.22216193377971599</v>
      </c>
      <c r="I2539" s="2">
        <v>0.24882136583328193</v>
      </c>
      <c r="J2539" s="26" t="s">
        <v>689</v>
      </c>
    </row>
    <row r="2540" spans="1:10" ht="15.75" customHeight="1" x14ac:dyDescent="0.25">
      <c r="A2540" s="2" t="s">
        <v>756</v>
      </c>
      <c r="B2540" s="2" t="s">
        <v>331</v>
      </c>
      <c r="C2540" s="2">
        <v>2050</v>
      </c>
      <c r="D2540" s="2" t="s">
        <v>241</v>
      </c>
      <c r="E2540" s="2" t="s">
        <v>627</v>
      </c>
      <c r="F2540" s="2" t="s">
        <v>761</v>
      </c>
      <c r="G2540" s="2">
        <v>63</v>
      </c>
      <c r="H2540" s="2">
        <v>8.2195547292940004E-4</v>
      </c>
      <c r="I2540" s="2">
        <v>9.205901296809281E-4</v>
      </c>
      <c r="J2540" s="26" t="s">
        <v>688</v>
      </c>
    </row>
    <row r="2541" spans="1:10" ht="15.75" customHeight="1" x14ac:dyDescent="0.25">
      <c r="A2541" s="2" t="s">
        <v>756</v>
      </c>
      <c r="B2541" s="2" t="s">
        <v>331</v>
      </c>
      <c r="C2541" s="2">
        <v>2050</v>
      </c>
      <c r="D2541" s="2" t="s">
        <v>241</v>
      </c>
      <c r="E2541" s="2" t="s">
        <v>627</v>
      </c>
      <c r="F2541" s="2" t="s">
        <v>759</v>
      </c>
      <c r="G2541" s="2">
        <v>63</v>
      </c>
      <c r="H2541" s="2">
        <v>2.743372751866E-4</v>
      </c>
      <c r="I2541" s="2">
        <v>3.0725774820899201E-4</v>
      </c>
      <c r="J2541" s="26" t="s">
        <v>689</v>
      </c>
    </row>
    <row r="2542" spans="1:10" ht="15.75" customHeight="1" x14ac:dyDescent="0.25">
      <c r="A2542" s="2" t="s">
        <v>756</v>
      </c>
      <c r="B2542" s="2" t="s">
        <v>331</v>
      </c>
      <c r="C2542" s="2">
        <v>2050</v>
      </c>
      <c r="D2542" s="2" t="s">
        <v>241</v>
      </c>
      <c r="E2542" s="2" t="s">
        <v>627</v>
      </c>
      <c r="F2542" s="2" t="s">
        <v>757</v>
      </c>
      <c r="G2542" s="2">
        <v>63</v>
      </c>
      <c r="H2542" s="2">
        <v>1.4795198570936899E-2</v>
      </c>
      <c r="I2542" s="2">
        <v>1.6570622399449328E-2</v>
      </c>
      <c r="J2542" s="26" t="s">
        <v>688</v>
      </c>
    </row>
    <row r="2543" spans="1:10" ht="15.75" customHeight="1" x14ac:dyDescent="0.25">
      <c r="A2543" s="2" t="s">
        <v>756</v>
      </c>
      <c r="B2543" s="2" t="s">
        <v>331</v>
      </c>
      <c r="C2543" s="2">
        <v>2050</v>
      </c>
      <c r="D2543" s="2" t="s">
        <v>241</v>
      </c>
      <c r="E2543" s="2" t="s">
        <v>627</v>
      </c>
      <c r="F2543" s="2" t="s">
        <v>758</v>
      </c>
      <c r="G2543" s="2">
        <v>63</v>
      </c>
      <c r="H2543" s="2">
        <v>8.2195547292940004E-4</v>
      </c>
      <c r="I2543" s="2">
        <v>9.205901296809281E-4</v>
      </c>
      <c r="J2543" s="26" t="s">
        <v>688</v>
      </c>
    </row>
    <row r="2544" spans="1:10" ht="15.75" customHeight="1" x14ac:dyDescent="0.25">
      <c r="A2544" s="2" t="s">
        <v>756</v>
      </c>
      <c r="B2544" s="2" t="s">
        <v>331</v>
      </c>
      <c r="C2544" s="2">
        <v>2050</v>
      </c>
      <c r="D2544" s="2" t="s">
        <v>241</v>
      </c>
      <c r="E2544" s="2" t="s">
        <v>627</v>
      </c>
      <c r="F2544" s="2" t="s">
        <v>759</v>
      </c>
      <c r="G2544" s="2">
        <v>64</v>
      </c>
      <c r="H2544" s="2">
        <v>2.7325484552419998E-4</v>
      </c>
      <c r="I2544" s="2">
        <v>3.06045426987104E-4</v>
      </c>
      <c r="J2544" s="26" t="s">
        <v>689</v>
      </c>
    </row>
    <row r="2545" spans="1:10" ht="15.75" customHeight="1" x14ac:dyDescent="0.25">
      <c r="A2545" s="2" t="s">
        <v>756</v>
      </c>
      <c r="B2545" s="2" t="s">
        <v>331</v>
      </c>
      <c r="C2545" s="2">
        <v>2050</v>
      </c>
      <c r="D2545" s="2" t="s">
        <v>241</v>
      </c>
      <c r="E2545" s="2" t="s">
        <v>627</v>
      </c>
      <c r="F2545" s="2" t="s">
        <v>759</v>
      </c>
      <c r="G2545" s="2">
        <v>66</v>
      </c>
      <c r="H2545" s="2">
        <v>2.6451627491040001E-4</v>
      </c>
      <c r="I2545" s="2">
        <v>2.9625822789964803E-4</v>
      </c>
      <c r="J2545" s="26" t="s">
        <v>689</v>
      </c>
    </row>
    <row r="2546" spans="1:10" ht="15.75" customHeight="1" x14ac:dyDescent="0.25">
      <c r="A2546" s="2" t="s">
        <v>756</v>
      </c>
      <c r="B2546" s="2" t="s">
        <v>331</v>
      </c>
      <c r="C2546" s="2">
        <v>2050</v>
      </c>
      <c r="D2546" s="2" t="s">
        <v>241</v>
      </c>
      <c r="E2546" s="2" t="s">
        <v>627</v>
      </c>
      <c r="F2546" s="2" t="s">
        <v>761</v>
      </c>
      <c r="G2546" s="2">
        <v>67</v>
      </c>
      <c r="H2546" s="2">
        <v>3.8690745714119998E-4</v>
      </c>
      <c r="I2546" s="2">
        <v>4.33336351998144E-4</v>
      </c>
      <c r="J2546" s="26" t="s">
        <v>688</v>
      </c>
    </row>
    <row r="2547" spans="1:10" ht="15.75" customHeight="1" x14ac:dyDescent="0.25">
      <c r="A2547" s="2" t="s">
        <v>756</v>
      </c>
      <c r="B2547" s="2" t="s">
        <v>331</v>
      </c>
      <c r="C2547" s="2">
        <v>2050</v>
      </c>
      <c r="D2547" s="2" t="s">
        <v>241</v>
      </c>
      <c r="E2547" s="2" t="s">
        <v>627</v>
      </c>
      <c r="F2547" s="2" t="s">
        <v>758</v>
      </c>
      <c r="G2547" s="2">
        <v>67</v>
      </c>
      <c r="H2547" s="2">
        <v>3.8690745714119998E-4</v>
      </c>
      <c r="I2547" s="2">
        <v>4.33336351998144E-4</v>
      </c>
      <c r="J2547" s="26" t="s">
        <v>688</v>
      </c>
    </row>
    <row r="2548" spans="1:10" ht="15.75" customHeight="1" x14ac:dyDescent="0.25">
      <c r="A2548" s="2" t="s">
        <v>756</v>
      </c>
      <c r="B2548" s="2" t="s">
        <v>331</v>
      </c>
      <c r="C2548" s="2">
        <v>2050</v>
      </c>
      <c r="D2548" s="2" t="s">
        <v>241</v>
      </c>
      <c r="E2548" s="2" t="s">
        <v>627</v>
      </c>
      <c r="F2548" s="2" t="s">
        <v>759</v>
      </c>
      <c r="G2548" s="2">
        <v>68</v>
      </c>
      <c r="H2548" s="2">
        <v>2.5714130606500001E-4</v>
      </c>
      <c r="I2548" s="2">
        <v>2.8799826279280003E-4</v>
      </c>
      <c r="J2548" s="26" t="s">
        <v>689</v>
      </c>
    </row>
    <row r="2549" spans="1:10" ht="15.75" customHeight="1" x14ac:dyDescent="0.25">
      <c r="A2549" s="2" t="s">
        <v>756</v>
      </c>
      <c r="B2549" s="2" t="s">
        <v>331</v>
      </c>
      <c r="C2549" s="2">
        <v>2050</v>
      </c>
      <c r="D2549" s="2" t="s">
        <v>241</v>
      </c>
      <c r="E2549" s="2" t="s">
        <v>627</v>
      </c>
      <c r="F2549" s="2" t="s">
        <v>757</v>
      </c>
      <c r="G2549" s="2">
        <v>68</v>
      </c>
      <c r="H2549" s="2">
        <v>6.9643338210880999E-3</v>
      </c>
      <c r="I2549" s="2">
        <v>7.8000538796186725E-3</v>
      </c>
      <c r="J2549" s="26" t="s">
        <v>688</v>
      </c>
    </row>
    <row r="2550" spans="1:10" ht="15.75" customHeight="1" x14ac:dyDescent="0.25">
      <c r="A2550" s="2" t="s">
        <v>756</v>
      </c>
      <c r="B2550" s="2" t="s">
        <v>331</v>
      </c>
      <c r="C2550" s="2">
        <v>2050</v>
      </c>
      <c r="D2550" s="2" t="s">
        <v>241</v>
      </c>
      <c r="E2550" s="2" t="s">
        <v>627</v>
      </c>
      <c r="F2550" s="2" t="s">
        <v>758</v>
      </c>
      <c r="G2550" s="2">
        <v>71</v>
      </c>
      <c r="H2550" s="2">
        <v>3.6664734943770002E-4</v>
      </c>
      <c r="I2550" s="2">
        <v>4.1064503137022408E-4</v>
      </c>
      <c r="J2550" s="26" t="s">
        <v>688</v>
      </c>
    </row>
    <row r="2551" spans="1:10" ht="15.75" customHeight="1" x14ac:dyDescent="0.25">
      <c r="A2551" s="2" t="s">
        <v>756</v>
      </c>
      <c r="B2551" s="2" t="s">
        <v>331</v>
      </c>
      <c r="C2551" s="2">
        <v>2050</v>
      </c>
      <c r="D2551" s="2" t="s">
        <v>241</v>
      </c>
      <c r="E2551" s="2" t="s">
        <v>627</v>
      </c>
      <c r="F2551" s="2" t="s">
        <v>761</v>
      </c>
      <c r="G2551" s="2">
        <v>71</v>
      </c>
      <c r="H2551" s="2">
        <v>3.6664734943770002E-4</v>
      </c>
      <c r="I2551" s="2">
        <v>4.1064503137022408E-4</v>
      </c>
      <c r="J2551" s="26" t="s">
        <v>688</v>
      </c>
    </row>
    <row r="2552" spans="1:10" ht="15.75" customHeight="1" x14ac:dyDescent="0.25">
      <c r="A2552" s="2" t="s">
        <v>756</v>
      </c>
      <c r="B2552" s="2" t="s">
        <v>331</v>
      </c>
      <c r="C2552" s="2">
        <v>2050</v>
      </c>
      <c r="D2552" s="2" t="s">
        <v>241</v>
      </c>
      <c r="E2552" s="2" t="s">
        <v>627</v>
      </c>
      <c r="F2552" s="2" t="s">
        <v>757</v>
      </c>
      <c r="G2552" s="2">
        <v>72</v>
      </c>
      <c r="H2552" s="2">
        <v>6.5996521152556003E-3</v>
      </c>
      <c r="I2552" s="2">
        <v>7.3916103690862727E-3</v>
      </c>
      <c r="J2552" s="26" t="s">
        <v>688</v>
      </c>
    </row>
    <row r="2553" spans="1:10" ht="15.75" customHeight="1" x14ac:dyDescent="0.25">
      <c r="A2553" s="2" t="s">
        <v>756</v>
      </c>
      <c r="B2553" s="2" t="s">
        <v>331</v>
      </c>
      <c r="C2553" s="2">
        <v>2050</v>
      </c>
      <c r="D2553" s="2" t="s">
        <v>241</v>
      </c>
      <c r="E2553" s="2" t="s">
        <v>627</v>
      </c>
      <c r="F2553" s="2" t="s">
        <v>758</v>
      </c>
      <c r="G2553" s="2">
        <v>77</v>
      </c>
      <c r="H2553" s="2">
        <v>3.4179145586680002E-4</v>
      </c>
      <c r="I2553" s="2">
        <v>3.8280643057081606E-4</v>
      </c>
      <c r="J2553" s="26" t="s">
        <v>688</v>
      </c>
    </row>
    <row r="2554" spans="1:10" ht="15.75" customHeight="1" x14ac:dyDescent="0.25">
      <c r="A2554" s="2" t="s">
        <v>756</v>
      </c>
      <c r="B2554" s="2" t="s">
        <v>331</v>
      </c>
      <c r="C2554" s="2">
        <v>2050</v>
      </c>
      <c r="D2554" s="2" t="s">
        <v>241</v>
      </c>
      <c r="E2554" s="2" t="s">
        <v>627</v>
      </c>
      <c r="F2554" s="2" t="s">
        <v>761</v>
      </c>
      <c r="G2554" s="2">
        <v>77</v>
      </c>
      <c r="H2554" s="2">
        <v>3.4179145586680002E-4</v>
      </c>
      <c r="I2554" s="2">
        <v>3.8280643057081606E-4</v>
      </c>
      <c r="J2554" s="26" t="s">
        <v>688</v>
      </c>
    </row>
    <row r="2555" spans="1:10" ht="15.75" customHeight="1" x14ac:dyDescent="0.25">
      <c r="A2555" s="2" t="s">
        <v>756</v>
      </c>
      <c r="B2555" s="2" t="s">
        <v>331</v>
      </c>
      <c r="C2555" s="2">
        <v>2050</v>
      </c>
      <c r="D2555" s="2" t="s">
        <v>241</v>
      </c>
      <c r="E2555" s="2" t="s">
        <v>627</v>
      </c>
      <c r="F2555" s="2" t="s">
        <v>757</v>
      </c>
      <c r="G2555" s="2">
        <v>77</v>
      </c>
      <c r="H2555" s="2">
        <v>6.1522461473942002E-3</v>
      </c>
      <c r="I2555" s="2">
        <v>6.8905156850815052E-3</v>
      </c>
      <c r="J2555" s="26" t="s">
        <v>688</v>
      </c>
    </row>
    <row r="2556" spans="1:10" ht="15.75" customHeight="1" x14ac:dyDescent="0.25">
      <c r="A2556" s="2" t="s">
        <v>756</v>
      </c>
      <c r="B2556" s="2" t="s">
        <v>331</v>
      </c>
      <c r="C2556" s="2">
        <v>2050</v>
      </c>
      <c r="D2556" s="2" t="s">
        <v>241</v>
      </c>
      <c r="E2556" s="2" t="s">
        <v>627</v>
      </c>
      <c r="F2556" s="2" t="s">
        <v>758</v>
      </c>
      <c r="G2556" s="2">
        <v>81</v>
      </c>
      <c r="H2556" s="2">
        <v>3.2722690957599998E-4</v>
      </c>
      <c r="I2556" s="2">
        <v>3.6649413872512002E-4</v>
      </c>
      <c r="J2556" s="26" t="s">
        <v>688</v>
      </c>
    </row>
    <row r="2557" spans="1:10" ht="15.75" customHeight="1" x14ac:dyDescent="0.25">
      <c r="A2557" s="2" t="s">
        <v>756</v>
      </c>
      <c r="B2557" s="2" t="s">
        <v>331</v>
      </c>
      <c r="C2557" s="2">
        <v>2050</v>
      </c>
      <c r="D2557" s="2" t="s">
        <v>241</v>
      </c>
      <c r="E2557" s="2" t="s">
        <v>627</v>
      </c>
      <c r="F2557" s="2" t="s">
        <v>757</v>
      </c>
      <c r="G2557" s="2">
        <v>81</v>
      </c>
      <c r="H2557" s="2">
        <v>5.8900839649141E-3</v>
      </c>
      <c r="I2557" s="2">
        <v>6.5968940407037926E-3</v>
      </c>
      <c r="J2557" s="26" t="s">
        <v>688</v>
      </c>
    </row>
    <row r="2558" spans="1:10" ht="15.75" customHeight="1" x14ac:dyDescent="0.25">
      <c r="A2558" s="2" t="s">
        <v>756</v>
      </c>
      <c r="B2558" s="2" t="s">
        <v>331</v>
      </c>
      <c r="C2558" s="2">
        <v>2050</v>
      </c>
      <c r="D2558" s="2" t="s">
        <v>241</v>
      </c>
      <c r="E2558" s="2" t="s">
        <v>627</v>
      </c>
      <c r="F2558" s="2" t="s">
        <v>761</v>
      </c>
      <c r="G2558" s="2">
        <v>81</v>
      </c>
      <c r="H2558" s="2">
        <v>3.2722690957599998E-4</v>
      </c>
      <c r="I2558" s="2">
        <v>3.6649413872512002E-4</v>
      </c>
      <c r="J2558" s="26" t="s">
        <v>688</v>
      </c>
    </row>
    <row r="2559" spans="1:10" ht="15.75" customHeight="1" x14ac:dyDescent="0.25">
      <c r="A2559" s="2" t="s">
        <v>756</v>
      </c>
      <c r="B2559" s="2" t="s">
        <v>331</v>
      </c>
      <c r="C2559" s="2">
        <v>2050</v>
      </c>
      <c r="D2559" s="2" t="s">
        <v>241</v>
      </c>
      <c r="E2559" s="2" t="s">
        <v>627</v>
      </c>
      <c r="F2559" s="2" t="s">
        <v>758</v>
      </c>
      <c r="G2559" s="2">
        <v>83</v>
      </c>
      <c r="H2559" s="2">
        <v>3.1813874375080002E-4</v>
      </c>
      <c r="I2559" s="2">
        <v>3.5631539300089605E-4</v>
      </c>
      <c r="J2559" s="26" t="s">
        <v>688</v>
      </c>
    </row>
    <row r="2560" spans="1:10" ht="15.75" customHeight="1" x14ac:dyDescent="0.25">
      <c r="A2560" s="2" t="s">
        <v>756</v>
      </c>
      <c r="B2560" s="2" t="s">
        <v>331</v>
      </c>
      <c r="C2560" s="2">
        <v>2050</v>
      </c>
      <c r="D2560" s="2" t="s">
        <v>241</v>
      </c>
      <c r="E2560" s="2" t="s">
        <v>627</v>
      </c>
      <c r="F2560" s="2" t="s">
        <v>761</v>
      </c>
      <c r="G2560" s="2">
        <v>83</v>
      </c>
      <c r="H2560" s="2">
        <v>3.1813874375080002E-4</v>
      </c>
      <c r="I2560" s="2">
        <v>3.5631539300089605E-4</v>
      </c>
      <c r="J2560" s="26" t="s">
        <v>688</v>
      </c>
    </row>
    <row r="2561" spans="1:10" ht="15.75" customHeight="1" x14ac:dyDescent="0.25">
      <c r="A2561" s="2" t="s">
        <v>756</v>
      </c>
      <c r="B2561" s="2" t="s">
        <v>331</v>
      </c>
      <c r="C2561" s="2">
        <v>2050</v>
      </c>
      <c r="D2561" s="2" t="s">
        <v>241</v>
      </c>
      <c r="E2561" s="2" t="s">
        <v>627</v>
      </c>
      <c r="F2561" s="2" t="s">
        <v>758</v>
      </c>
      <c r="G2561" s="2">
        <v>84</v>
      </c>
      <c r="H2561" s="2">
        <v>3.1660051899960002E-4</v>
      </c>
      <c r="I2561" s="2">
        <v>3.5459258127955204E-4</v>
      </c>
      <c r="J2561" s="26" t="s">
        <v>688</v>
      </c>
    </row>
    <row r="2562" spans="1:10" ht="15.75" customHeight="1" x14ac:dyDescent="0.25">
      <c r="A2562" s="2" t="s">
        <v>756</v>
      </c>
      <c r="B2562" s="2" t="s">
        <v>331</v>
      </c>
      <c r="C2562" s="2">
        <v>2050</v>
      </c>
      <c r="D2562" s="2" t="s">
        <v>241</v>
      </c>
      <c r="E2562" s="2" t="s">
        <v>627</v>
      </c>
      <c r="F2562" s="2" t="s">
        <v>761</v>
      </c>
      <c r="G2562" s="2">
        <v>84</v>
      </c>
      <c r="H2562" s="2">
        <v>3.1660051899960002E-4</v>
      </c>
      <c r="I2562" s="2">
        <v>3.5459258127955204E-4</v>
      </c>
      <c r="J2562" s="26" t="s">
        <v>688</v>
      </c>
    </row>
    <row r="2563" spans="1:10" ht="15.75" customHeight="1" x14ac:dyDescent="0.25">
      <c r="A2563" s="2" t="s">
        <v>756</v>
      </c>
      <c r="B2563" s="2" t="s">
        <v>331</v>
      </c>
      <c r="C2563" s="2">
        <v>2050</v>
      </c>
      <c r="D2563" s="2" t="s">
        <v>241</v>
      </c>
      <c r="E2563" s="2" t="s">
        <v>627</v>
      </c>
      <c r="F2563" s="2" t="s">
        <v>757</v>
      </c>
      <c r="G2563" s="2">
        <v>84</v>
      </c>
      <c r="H2563" s="2">
        <v>1.1425307020545001E-2</v>
      </c>
      <c r="I2563" s="2">
        <v>1.2796343863010403E-2</v>
      </c>
      <c r="J2563" s="26" t="s">
        <v>688</v>
      </c>
    </row>
    <row r="2564" spans="1:10" ht="15.75" customHeight="1" x14ac:dyDescent="0.25">
      <c r="A2564" s="2" t="s">
        <v>756</v>
      </c>
      <c r="B2564" s="2" t="s">
        <v>331</v>
      </c>
      <c r="C2564" s="2">
        <v>2050</v>
      </c>
      <c r="D2564" s="2" t="s">
        <v>241</v>
      </c>
      <c r="E2564" s="2" t="s">
        <v>627</v>
      </c>
      <c r="F2564" s="2" t="s">
        <v>761</v>
      </c>
      <c r="G2564" s="2">
        <v>88</v>
      </c>
      <c r="H2564" s="2">
        <v>3.0390472966249999E-4</v>
      </c>
      <c r="I2564" s="2">
        <v>3.4037329722200004E-4</v>
      </c>
      <c r="J2564" s="26" t="s">
        <v>688</v>
      </c>
    </row>
    <row r="2565" spans="1:10" ht="15.75" customHeight="1" x14ac:dyDescent="0.25">
      <c r="A2565" s="2" t="s">
        <v>756</v>
      </c>
      <c r="B2565" s="2" t="s">
        <v>331</v>
      </c>
      <c r="C2565" s="2">
        <v>2050</v>
      </c>
      <c r="D2565" s="2" t="s">
        <v>241</v>
      </c>
      <c r="E2565" s="2" t="s">
        <v>627</v>
      </c>
      <c r="F2565" s="2" t="s">
        <v>758</v>
      </c>
      <c r="G2565" s="2">
        <v>88</v>
      </c>
      <c r="H2565" s="2">
        <v>3.0390472966249999E-4</v>
      </c>
      <c r="I2565" s="2">
        <v>3.4037329722200004E-4</v>
      </c>
      <c r="J2565" s="26" t="s">
        <v>688</v>
      </c>
    </row>
    <row r="2566" spans="1:10" ht="15.75" customHeight="1" x14ac:dyDescent="0.25">
      <c r="A2566" s="2" t="s">
        <v>756</v>
      </c>
      <c r="B2566" s="2" t="s">
        <v>331</v>
      </c>
      <c r="C2566" s="2">
        <v>2050</v>
      </c>
      <c r="D2566" s="2" t="s">
        <v>241</v>
      </c>
      <c r="E2566" s="2" t="s">
        <v>627</v>
      </c>
      <c r="F2566" s="2" t="s">
        <v>757</v>
      </c>
      <c r="G2566" s="2">
        <v>88</v>
      </c>
      <c r="H2566" s="2">
        <v>5.4702851921319996E-3</v>
      </c>
      <c r="I2566" s="2">
        <v>6.1267194151878399E-3</v>
      </c>
      <c r="J2566" s="26" t="s">
        <v>688</v>
      </c>
    </row>
    <row r="2567" spans="1:10" ht="15.75" customHeight="1" x14ac:dyDescent="0.25">
      <c r="A2567" s="2" t="s">
        <v>756</v>
      </c>
      <c r="B2567" s="2" t="s">
        <v>331</v>
      </c>
      <c r="C2567" s="2">
        <v>2050</v>
      </c>
      <c r="D2567" s="2" t="s">
        <v>241</v>
      </c>
      <c r="E2567" s="2" t="s">
        <v>627</v>
      </c>
      <c r="F2567" s="2" t="s">
        <v>761</v>
      </c>
      <c r="G2567" s="2">
        <v>90</v>
      </c>
      <c r="H2567" s="2">
        <v>2.9502107645380002E-4</v>
      </c>
      <c r="I2567" s="2">
        <v>3.3042360562825603E-4</v>
      </c>
      <c r="J2567" s="26" t="s">
        <v>688</v>
      </c>
    </row>
    <row r="2568" spans="1:10" ht="15.75" customHeight="1" x14ac:dyDescent="0.25">
      <c r="A2568" s="2" t="s">
        <v>756</v>
      </c>
      <c r="B2568" s="2" t="s">
        <v>331</v>
      </c>
      <c r="C2568" s="2">
        <v>2050</v>
      </c>
      <c r="D2568" s="2" t="s">
        <v>241</v>
      </c>
      <c r="E2568" s="2" t="s">
        <v>627</v>
      </c>
      <c r="F2568" s="2" t="s">
        <v>758</v>
      </c>
      <c r="G2568" s="2">
        <v>90</v>
      </c>
      <c r="H2568" s="2">
        <v>2.9502107645380002E-4</v>
      </c>
      <c r="I2568" s="2">
        <v>3.3042360562825603E-4</v>
      </c>
      <c r="J2568" s="26" t="s">
        <v>688</v>
      </c>
    </row>
    <row r="2569" spans="1:10" ht="15.75" customHeight="1" x14ac:dyDescent="0.25">
      <c r="A2569" s="2" t="s">
        <v>756</v>
      </c>
      <c r="B2569" s="2" t="s">
        <v>331</v>
      </c>
      <c r="C2569" s="2">
        <v>2050</v>
      </c>
      <c r="D2569" s="2" t="s">
        <v>241</v>
      </c>
      <c r="E2569" s="2" t="s">
        <v>627</v>
      </c>
      <c r="F2569" s="2" t="s">
        <v>757</v>
      </c>
      <c r="G2569" s="2">
        <v>91</v>
      </c>
      <c r="H2569" s="2">
        <v>5.3103794343770001E-3</v>
      </c>
      <c r="I2569" s="2">
        <v>5.9476249665022405E-3</v>
      </c>
      <c r="J2569" s="26" t="s">
        <v>688</v>
      </c>
    </row>
    <row r="2570" spans="1:10" ht="15.75" customHeight="1" x14ac:dyDescent="0.25">
      <c r="A2570" s="2" t="s">
        <v>756</v>
      </c>
      <c r="B2570" s="2" t="s">
        <v>331</v>
      </c>
      <c r="C2570" s="2">
        <v>2050</v>
      </c>
      <c r="D2570" s="2" t="s">
        <v>241</v>
      </c>
      <c r="E2570" s="2" t="s">
        <v>627</v>
      </c>
      <c r="F2570" s="2" t="s">
        <v>761</v>
      </c>
      <c r="G2570" s="2">
        <v>92</v>
      </c>
      <c r="H2570" s="2">
        <v>2.90144176688E-4</v>
      </c>
      <c r="I2570" s="2">
        <v>3.2496147789056005E-4</v>
      </c>
      <c r="J2570" s="26" t="s">
        <v>688</v>
      </c>
    </row>
    <row r="2571" spans="1:10" ht="15.75" customHeight="1" x14ac:dyDescent="0.25">
      <c r="A2571" s="2" t="s">
        <v>756</v>
      </c>
      <c r="B2571" s="2" t="s">
        <v>331</v>
      </c>
      <c r="C2571" s="2">
        <v>2050</v>
      </c>
      <c r="D2571" s="2" t="s">
        <v>241</v>
      </c>
      <c r="E2571" s="2" t="s">
        <v>627</v>
      </c>
      <c r="F2571" s="2" t="s">
        <v>757</v>
      </c>
      <c r="G2571" s="2">
        <v>92</v>
      </c>
      <c r="H2571" s="2">
        <v>5.2225948311387998E-3</v>
      </c>
      <c r="I2571" s="2">
        <v>5.8493062108754563E-3</v>
      </c>
      <c r="J2571" s="26" t="s">
        <v>688</v>
      </c>
    </row>
    <row r="2572" spans="1:10" ht="15.75" customHeight="1" x14ac:dyDescent="0.25">
      <c r="A2572" s="2" t="s">
        <v>756</v>
      </c>
      <c r="B2572" s="2" t="s">
        <v>331</v>
      </c>
      <c r="C2572" s="2">
        <v>2050</v>
      </c>
      <c r="D2572" s="2" t="s">
        <v>241</v>
      </c>
      <c r="E2572" s="2" t="s">
        <v>627</v>
      </c>
      <c r="F2572" s="2" t="s">
        <v>758</v>
      </c>
      <c r="G2572" s="2">
        <v>92</v>
      </c>
      <c r="H2572" s="2">
        <v>2.90144176688E-4</v>
      </c>
      <c r="I2572" s="2">
        <v>3.2496147789056005E-4</v>
      </c>
      <c r="J2572" s="26" t="s">
        <v>688</v>
      </c>
    </row>
    <row r="2573" spans="1:10" ht="15.75" customHeight="1" x14ac:dyDescent="0.25">
      <c r="A2573" s="2" t="s">
        <v>756</v>
      </c>
      <c r="B2573" s="2" t="s">
        <v>331</v>
      </c>
      <c r="C2573" s="2">
        <v>2050</v>
      </c>
      <c r="D2573" s="2" t="s">
        <v>241</v>
      </c>
      <c r="E2573" s="2" t="s">
        <v>627</v>
      </c>
      <c r="F2573" s="2" t="s">
        <v>757</v>
      </c>
      <c r="G2573" s="2">
        <v>98</v>
      </c>
      <c r="H2573" s="2">
        <v>9.8566585220397004E-3</v>
      </c>
      <c r="I2573" s="2">
        <v>1.1039457544684465E-2</v>
      </c>
      <c r="J2573" s="26" t="s">
        <v>688</v>
      </c>
    </row>
    <row r="2574" spans="1:10" ht="15.75" customHeight="1" x14ac:dyDescent="0.25">
      <c r="A2574" s="2" t="s">
        <v>756</v>
      </c>
      <c r="B2574" s="2" t="s">
        <v>331</v>
      </c>
      <c r="C2574" s="2">
        <v>2050</v>
      </c>
      <c r="D2574" s="2" t="s">
        <v>241</v>
      </c>
      <c r="E2574" s="2" t="s">
        <v>627</v>
      </c>
      <c r="F2574" s="2" t="s">
        <v>761</v>
      </c>
      <c r="G2574" s="2">
        <v>98</v>
      </c>
      <c r="H2574" s="2">
        <v>5.4759212071080004E-4</v>
      </c>
      <c r="I2574" s="2">
        <v>6.1330317519609607E-4</v>
      </c>
      <c r="J2574" s="26" t="s">
        <v>688</v>
      </c>
    </row>
    <row r="2575" spans="1:10" ht="15.75" customHeight="1" x14ac:dyDescent="0.25">
      <c r="A2575" s="2" t="s">
        <v>756</v>
      </c>
      <c r="B2575" s="2" t="s">
        <v>331</v>
      </c>
      <c r="C2575" s="2">
        <v>2050</v>
      </c>
      <c r="D2575" s="2" t="s">
        <v>241</v>
      </c>
      <c r="E2575" s="2" t="s">
        <v>627</v>
      </c>
      <c r="F2575" s="2" t="s">
        <v>758</v>
      </c>
      <c r="G2575" s="2">
        <v>98</v>
      </c>
      <c r="H2575" s="2">
        <v>5.4759212071080004E-4</v>
      </c>
      <c r="I2575" s="2">
        <v>6.1330317519609607E-4</v>
      </c>
      <c r="J2575" s="26" t="s">
        <v>688</v>
      </c>
    </row>
    <row r="2576" spans="1:10" ht="15.75" customHeight="1" x14ac:dyDescent="0.25">
      <c r="A2576" s="2" t="s">
        <v>756</v>
      </c>
      <c r="B2576" s="2" t="s">
        <v>331</v>
      </c>
      <c r="C2576" s="2">
        <v>2050</v>
      </c>
      <c r="D2576" s="2" t="s">
        <v>241</v>
      </c>
      <c r="E2576" s="2" t="s">
        <v>627</v>
      </c>
      <c r="F2576" s="2" t="s">
        <v>758</v>
      </c>
      <c r="G2576" s="2">
        <v>101</v>
      </c>
      <c r="H2576" s="2">
        <v>2.6451627491040001E-4</v>
      </c>
      <c r="I2576" s="2">
        <v>2.9625822789964803E-4</v>
      </c>
      <c r="J2576" s="26" t="s">
        <v>688</v>
      </c>
    </row>
    <row r="2577" spans="1:10" ht="15.75" customHeight="1" x14ac:dyDescent="0.25">
      <c r="A2577" s="2" t="s">
        <v>756</v>
      </c>
      <c r="B2577" s="2" t="s">
        <v>331</v>
      </c>
      <c r="C2577" s="2">
        <v>2050</v>
      </c>
      <c r="D2577" s="2" t="s">
        <v>241</v>
      </c>
      <c r="E2577" s="2" t="s">
        <v>627</v>
      </c>
      <c r="F2577" s="2" t="s">
        <v>761</v>
      </c>
      <c r="G2577" s="2">
        <v>101</v>
      </c>
      <c r="H2577" s="2">
        <v>2.6451627491040001E-4</v>
      </c>
      <c r="I2577" s="2">
        <v>2.9625822789964803E-4</v>
      </c>
      <c r="J2577" s="26" t="s">
        <v>688</v>
      </c>
    </row>
    <row r="2578" spans="1:10" ht="15.75" customHeight="1" x14ac:dyDescent="0.25">
      <c r="A2578" s="2" t="s">
        <v>756</v>
      </c>
      <c r="B2578" s="2" t="s">
        <v>331</v>
      </c>
      <c r="C2578" s="2">
        <v>2050</v>
      </c>
      <c r="D2578" s="2" t="s">
        <v>241</v>
      </c>
      <c r="E2578" s="2" t="s">
        <v>627</v>
      </c>
      <c r="F2578" s="2" t="s">
        <v>757</v>
      </c>
      <c r="G2578" s="2">
        <v>102</v>
      </c>
      <c r="H2578" s="2">
        <v>4.7612930648028998E-3</v>
      </c>
      <c r="I2578" s="2">
        <v>5.3326482325792481E-3</v>
      </c>
      <c r="J2578" s="26" t="s">
        <v>688</v>
      </c>
    </row>
    <row r="2579" spans="1:10" ht="15.75" customHeight="1" x14ac:dyDescent="0.25">
      <c r="A2579" s="2" t="s">
        <v>756</v>
      </c>
      <c r="B2579" s="2" t="s">
        <v>331</v>
      </c>
      <c r="C2579" s="2">
        <v>2050</v>
      </c>
      <c r="D2579" s="2" t="s">
        <v>241</v>
      </c>
      <c r="E2579" s="2" t="s">
        <v>627</v>
      </c>
      <c r="F2579" s="2" t="s">
        <v>761</v>
      </c>
      <c r="G2579" s="2">
        <v>105</v>
      </c>
      <c r="H2579" s="2">
        <v>2.5714130606500001E-4</v>
      </c>
      <c r="I2579" s="2">
        <v>2.8799826279280003E-4</v>
      </c>
      <c r="J2579" s="26" t="s">
        <v>688</v>
      </c>
    </row>
    <row r="2580" spans="1:10" ht="15.75" customHeight="1" x14ac:dyDescent="0.25">
      <c r="A2580" s="2" t="s">
        <v>756</v>
      </c>
      <c r="B2580" s="2" t="s">
        <v>331</v>
      </c>
      <c r="C2580" s="2">
        <v>2050</v>
      </c>
      <c r="D2580" s="2" t="s">
        <v>241</v>
      </c>
      <c r="E2580" s="2" t="s">
        <v>627</v>
      </c>
      <c r="F2580" s="2" t="s">
        <v>758</v>
      </c>
      <c r="G2580" s="2">
        <v>105</v>
      </c>
      <c r="H2580" s="2">
        <v>2.5714130606500001E-4</v>
      </c>
      <c r="I2580" s="2">
        <v>2.8799826279280003E-4</v>
      </c>
      <c r="J2580" s="26" t="s">
        <v>688</v>
      </c>
    </row>
    <row r="2581" spans="1:10" ht="15.75" customHeight="1" x14ac:dyDescent="0.25">
      <c r="A2581" s="2" t="s">
        <v>756</v>
      </c>
      <c r="B2581" s="2" t="s">
        <v>331</v>
      </c>
      <c r="C2581" s="2">
        <v>2050</v>
      </c>
      <c r="D2581" s="2" t="s">
        <v>241</v>
      </c>
      <c r="E2581" s="2" t="s">
        <v>627</v>
      </c>
      <c r="F2581" s="2" t="s">
        <v>757</v>
      </c>
      <c r="G2581" s="2">
        <v>105</v>
      </c>
      <c r="H2581" s="2">
        <v>4.6285437420011E-3</v>
      </c>
      <c r="I2581" s="2">
        <v>5.1839689910412323E-3</v>
      </c>
      <c r="J2581" s="26" t="s">
        <v>688</v>
      </c>
    </row>
    <row r="2582" spans="1:10" ht="15.75" customHeight="1" x14ac:dyDescent="0.25">
      <c r="A2582" s="2" t="s">
        <v>756</v>
      </c>
      <c r="B2582" s="2" t="s">
        <v>331</v>
      </c>
      <c r="C2582" s="2">
        <v>2050</v>
      </c>
      <c r="D2582" s="2" t="s">
        <v>241</v>
      </c>
      <c r="E2582" s="2" t="s">
        <v>627</v>
      </c>
      <c r="F2582" s="2" t="s">
        <v>757</v>
      </c>
      <c r="G2582" s="2">
        <v>100000</v>
      </c>
      <c r="H2582" s="40">
        <v>9.9999999999999998E-13</v>
      </c>
      <c r="I2582" s="2">
        <v>1.1200000000000001E-12</v>
      </c>
      <c r="J2582" s="26" t="s">
        <v>688</v>
      </c>
    </row>
    <row r="2583" spans="1:10" ht="15.75" customHeight="1" x14ac:dyDescent="0.25">
      <c r="A2583" s="2" t="s">
        <v>756</v>
      </c>
      <c r="B2583" s="2" t="s">
        <v>764</v>
      </c>
      <c r="C2583" s="2">
        <v>2015</v>
      </c>
      <c r="D2583" s="2" t="s">
        <v>241</v>
      </c>
      <c r="E2583" s="2" t="s">
        <v>627</v>
      </c>
      <c r="F2583" s="2" t="s">
        <v>765</v>
      </c>
      <c r="G2583" s="2">
        <v>-100000</v>
      </c>
      <c r="H2583" s="2">
        <v>0</v>
      </c>
      <c r="I2583" s="2">
        <v>0</v>
      </c>
      <c r="J2583" s="26" t="s">
        <v>690</v>
      </c>
    </row>
    <row r="2584" spans="1:10" ht="15.75" customHeight="1" x14ac:dyDescent="0.25">
      <c r="A2584" s="2" t="s">
        <v>756</v>
      </c>
      <c r="B2584" s="2" t="s">
        <v>764</v>
      </c>
      <c r="C2584" s="2">
        <v>2015</v>
      </c>
      <c r="D2584" s="2" t="s">
        <v>241</v>
      </c>
      <c r="E2584" s="2" t="s">
        <v>627</v>
      </c>
      <c r="F2584" s="2" t="s">
        <v>765</v>
      </c>
      <c r="G2584" s="2">
        <v>-150</v>
      </c>
      <c r="H2584" s="2">
        <v>2.8734543323516801</v>
      </c>
      <c r="I2584" s="2">
        <v>3.2182688522338823</v>
      </c>
      <c r="J2584" s="26" t="s">
        <v>690</v>
      </c>
    </row>
    <row r="2585" spans="1:10" ht="15.75" customHeight="1" x14ac:dyDescent="0.25">
      <c r="A2585" s="2" t="s">
        <v>756</v>
      </c>
      <c r="B2585" s="2" t="s">
        <v>764</v>
      </c>
      <c r="C2585" s="2">
        <v>2015</v>
      </c>
      <c r="D2585" s="2" t="s">
        <v>241</v>
      </c>
      <c r="E2585" s="2" t="s">
        <v>627</v>
      </c>
      <c r="F2585" s="2" t="s">
        <v>765</v>
      </c>
      <c r="G2585" s="2">
        <v>-150</v>
      </c>
      <c r="H2585" s="2">
        <v>0</v>
      </c>
      <c r="I2585" s="2">
        <v>0</v>
      </c>
      <c r="J2585" s="26" t="s">
        <v>690</v>
      </c>
    </row>
    <row r="2586" spans="1:10" ht="15.75" customHeight="1" x14ac:dyDescent="0.25">
      <c r="A2586" s="2" t="s">
        <v>756</v>
      </c>
      <c r="B2586" s="2" t="s">
        <v>764</v>
      </c>
      <c r="C2586" s="2">
        <v>2015</v>
      </c>
      <c r="D2586" s="2" t="s">
        <v>241</v>
      </c>
      <c r="E2586" s="2" t="s">
        <v>627</v>
      </c>
      <c r="F2586" s="2" t="s">
        <v>766</v>
      </c>
      <c r="G2586" s="2">
        <v>-14</v>
      </c>
      <c r="H2586" s="2">
        <v>1.1270996183157E-2</v>
      </c>
      <c r="I2586" s="2">
        <v>1.2623515725135842E-2</v>
      </c>
      <c r="J2586" s="26" t="s">
        <v>690</v>
      </c>
    </row>
    <row r="2587" spans="1:10" ht="15.75" customHeight="1" x14ac:dyDescent="0.25">
      <c r="A2587" s="2" t="s">
        <v>756</v>
      </c>
      <c r="B2587" s="2" t="s">
        <v>764</v>
      </c>
      <c r="C2587" s="2">
        <v>2015</v>
      </c>
      <c r="D2587" s="2" t="s">
        <v>241</v>
      </c>
      <c r="E2587" s="2" t="s">
        <v>627</v>
      </c>
      <c r="F2587" s="2" t="s">
        <v>767</v>
      </c>
      <c r="G2587" s="2">
        <v>-10</v>
      </c>
      <c r="H2587" s="2">
        <v>4.4645154774189004</v>
      </c>
      <c r="I2587" s="2">
        <v>5.0002573347091692</v>
      </c>
      <c r="J2587" s="26" t="s">
        <v>692</v>
      </c>
    </row>
    <row r="2588" spans="1:10" ht="15.75" customHeight="1" x14ac:dyDescent="0.25">
      <c r="A2588" s="2" t="s">
        <v>756</v>
      </c>
      <c r="B2588" s="2" t="s">
        <v>764</v>
      </c>
      <c r="C2588" s="2">
        <v>2015</v>
      </c>
      <c r="D2588" s="2" t="s">
        <v>241</v>
      </c>
      <c r="E2588" s="2" t="s">
        <v>627</v>
      </c>
      <c r="F2588" s="2" t="s">
        <v>768</v>
      </c>
      <c r="G2588" s="2">
        <v>-7</v>
      </c>
      <c r="H2588" s="2">
        <v>10.019533008337</v>
      </c>
      <c r="I2588" s="2">
        <v>11.22187696933744</v>
      </c>
      <c r="J2588" s="26" t="s">
        <v>691</v>
      </c>
    </row>
    <row r="2589" spans="1:10" ht="15.75" customHeight="1" x14ac:dyDescent="0.25">
      <c r="A2589" s="2" t="s">
        <v>756</v>
      </c>
      <c r="B2589" s="2" t="s">
        <v>764</v>
      </c>
      <c r="C2589" s="2">
        <v>2015</v>
      </c>
      <c r="D2589" s="2" t="s">
        <v>241</v>
      </c>
      <c r="E2589" s="2" t="s">
        <v>627</v>
      </c>
      <c r="F2589" s="2" t="s">
        <v>769</v>
      </c>
      <c r="G2589" s="2">
        <v>-7</v>
      </c>
      <c r="H2589" s="2">
        <v>1.57847017981112E-2</v>
      </c>
      <c r="I2589" s="2">
        <v>1.7678866013884548E-2</v>
      </c>
      <c r="J2589" s="26" t="s">
        <v>690</v>
      </c>
    </row>
    <row r="2590" spans="1:10" ht="15.75" customHeight="1" x14ac:dyDescent="0.25">
      <c r="A2590" s="2" t="s">
        <v>756</v>
      </c>
      <c r="B2590" s="2" t="s">
        <v>764</v>
      </c>
      <c r="C2590" s="2">
        <v>2015</v>
      </c>
      <c r="D2590" s="2" t="s">
        <v>241</v>
      </c>
      <c r="E2590" s="2" t="s">
        <v>627</v>
      </c>
      <c r="F2590" s="2" t="s">
        <v>766</v>
      </c>
      <c r="G2590" s="2">
        <v>-7</v>
      </c>
      <c r="H2590" s="2">
        <v>1.0941077955067199E-2</v>
      </c>
      <c r="I2590" s="2">
        <v>1.2254007309675264E-2</v>
      </c>
      <c r="J2590" s="26" t="s">
        <v>690</v>
      </c>
    </row>
    <row r="2591" spans="1:10" ht="15.75" customHeight="1" x14ac:dyDescent="0.25">
      <c r="A2591" s="2" t="s">
        <v>756</v>
      </c>
      <c r="B2591" s="2" t="s">
        <v>764</v>
      </c>
      <c r="C2591" s="2">
        <v>2015</v>
      </c>
      <c r="D2591" s="2" t="s">
        <v>241</v>
      </c>
      <c r="E2591" s="2" t="s">
        <v>627</v>
      </c>
      <c r="F2591" s="2" t="s">
        <v>770</v>
      </c>
      <c r="G2591" s="2">
        <v>-7</v>
      </c>
      <c r="H2591" s="2">
        <v>1.69985175132751</v>
      </c>
      <c r="I2591" s="2">
        <v>1.9038339614868114</v>
      </c>
      <c r="J2591" s="26" t="s">
        <v>691</v>
      </c>
    </row>
    <row r="2592" spans="1:10" ht="15.75" customHeight="1" x14ac:dyDescent="0.25">
      <c r="A2592" s="2" t="s">
        <v>756</v>
      </c>
      <c r="B2592" s="2" t="s">
        <v>764</v>
      </c>
      <c r="C2592" s="2">
        <v>2015</v>
      </c>
      <c r="D2592" s="2" t="s">
        <v>241</v>
      </c>
      <c r="E2592" s="2" t="s">
        <v>627</v>
      </c>
      <c r="F2592" s="2" t="s">
        <v>766</v>
      </c>
      <c r="G2592" s="2">
        <v>-6</v>
      </c>
      <c r="H2592" s="2">
        <v>0.89885547757148698</v>
      </c>
      <c r="I2592" s="2">
        <v>1.0067181348800656</v>
      </c>
      <c r="J2592" s="26" t="s">
        <v>690</v>
      </c>
    </row>
    <row r="2593" spans="1:10" ht="15.75" customHeight="1" x14ac:dyDescent="0.25">
      <c r="A2593" s="2" t="s">
        <v>756</v>
      </c>
      <c r="B2593" s="2" t="s">
        <v>764</v>
      </c>
      <c r="C2593" s="2">
        <v>2015</v>
      </c>
      <c r="D2593" s="2" t="s">
        <v>241</v>
      </c>
      <c r="E2593" s="2" t="s">
        <v>627</v>
      </c>
      <c r="F2593" s="2" t="s">
        <v>770</v>
      </c>
      <c r="G2593" s="2">
        <v>-6</v>
      </c>
      <c r="H2593" s="2">
        <v>6.7860345840454102</v>
      </c>
      <c r="I2593" s="2">
        <v>7.6003587341308601</v>
      </c>
      <c r="J2593" s="26" t="s">
        <v>691</v>
      </c>
    </row>
    <row r="2594" spans="1:10" ht="15.75" customHeight="1" x14ac:dyDescent="0.25">
      <c r="A2594" s="2" t="s">
        <v>756</v>
      </c>
      <c r="B2594" s="2" t="s">
        <v>764</v>
      </c>
      <c r="C2594" s="2">
        <v>2015</v>
      </c>
      <c r="D2594" s="2" t="s">
        <v>241</v>
      </c>
      <c r="E2594" s="2" t="s">
        <v>627</v>
      </c>
      <c r="F2594" s="2" t="s">
        <v>771</v>
      </c>
      <c r="G2594" s="2">
        <v>-5</v>
      </c>
      <c r="H2594" s="2">
        <v>3.7642741203308101</v>
      </c>
      <c r="I2594" s="2">
        <v>4.2159870147705076</v>
      </c>
      <c r="J2594" s="26" t="s">
        <v>690</v>
      </c>
    </row>
    <row r="2595" spans="1:10" ht="15.75" customHeight="1" x14ac:dyDescent="0.25">
      <c r="A2595" s="2" t="s">
        <v>756</v>
      </c>
      <c r="B2595" s="2" t="s">
        <v>764</v>
      </c>
      <c r="C2595" s="2">
        <v>2015</v>
      </c>
      <c r="D2595" s="2" t="s">
        <v>241</v>
      </c>
      <c r="E2595" s="2" t="s">
        <v>627</v>
      </c>
      <c r="F2595" s="2" t="s">
        <v>772</v>
      </c>
      <c r="G2595" s="2">
        <v>-4</v>
      </c>
      <c r="H2595" s="2">
        <v>0.198580726981163</v>
      </c>
      <c r="I2595" s="2">
        <v>0.22241041421890259</v>
      </c>
      <c r="J2595" s="26" t="s">
        <v>690</v>
      </c>
    </row>
    <row r="2596" spans="1:10" ht="15.75" customHeight="1" x14ac:dyDescent="0.25">
      <c r="A2596" s="2" t="s">
        <v>756</v>
      </c>
      <c r="B2596" s="2" t="s">
        <v>764</v>
      </c>
      <c r="C2596" s="2">
        <v>2015</v>
      </c>
      <c r="D2596" s="2" t="s">
        <v>241</v>
      </c>
      <c r="E2596" s="2" t="s">
        <v>627</v>
      </c>
      <c r="F2596" s="2" t="s">
        <v>773</v>
      </c>
      <c r="G2596" s="2">
        <v>-4</v>
      </c>
      <c r="H2596" s="2">
        <v>0.627563416957855</v>
      </c>
      <c r="I2596" s="2">
        <v>0.70287102699279769</v>
      </c>
      <c r="J2596" s="26" t="s">
        <v>690</v>
      </c>
    </row>
    <row r="2597" spans="1:10" ht="15.75" customHeight="1" x14ac:dyDescent="0.25">
      <c r="A2597" s="2" t="s">
        <v>756</v>
      </c>
      <c r="B2597" s="2" t="s">
        <v>764</v>
      </c>
      <c r="C2597" s="2">
        <v>2015</v>
      </c>
      <c r="D2597" s="2" t="s">
        <v>241</v>
      </c>
      <c r="E2597" s="2" t="s">
        <v>627</v>
      </c>
      <c r="F2597" s="2" t="s">
        <v>771</v>
      </c>
      <c r="G2597" s="2">
        <v>-4</v>
      </c>
      <c r="H2597" s="2">
        <v>2.3990449905395499</v>
      </c>
      <c r="I2597" s="2">
        <v>2.6869303894042962</v>
      </c>
      <c r="J2597" s="26" t="s">
        <v>690</v>
      </c>
    </row>
    <row r="2598" spans="1:10" ht="15.75" customHeight="1" x14ac:dyDescent="0.25">
      <c r="A2598" s="2" t="s">
        <v>756</v>
      </c>
      <c r="B2598" s="2" t="s">
        <v>764</v>
      </c>
      <c r="C2598" s="2">
        <v>2015</v>
      </c>
      <c r="D2598" s="2" t="s">
        <v>241</v>
      </c>
      <c r="E2598" s="2" t="s">
        <v>627</v>
      </c>
      <c r="F2598" s="2" t="s">
        <v>774</v>
      </c>
      <c r="G2598" s="2">
        <v>-1</v>
      </c>
      <c r="H2598" s="2">
        <v>1.8959954380988999</v>
      </c>
      <c r="I2598" s="2">
        <v>2.1235148906707679</v>
      </c>
      <c r="J2598" s="26" t="s">
        <v>691</v>
      </c>
    </row>
    <row r="2599" spans="1:10" ht="15.75" customHeight="1" x14ac:dyDescent="0.25">
      <c r="A2599" s="2" t="s">
        <v>756</v>
      </c>
      <c r="B2599" s="2" t="s">
        <v>764</v>
      </c>
      <c r="C2599" s="2">
        <v>2015</v>
      </c>
      <c r="D2599" s="2" t="s">
        <v>241</v>
      </c>
      <c r="E2599" s="2" t="s">
        <v>627</v>
      </c>
      <c r="F2599" s="2" t="s">
        <v>771</v>
      </c>
      <c r="G2599" s="2">
        <v>-1</v>
      </c>
      <c r="H2599" s="2">
        <v>3.8272616863250701</v>
      </c>
      <c r="I2599" s="2">
        <v>4.2865330886840791</v>
      </c>
      <c r="J2599" s="26" t="s">
        <v>690</v>
      </c>
    </row>
    <row r="2600" spans="1:10" ht="15.75" customHeight="1" x14ac:dyDescent="0.25">
      <c r="A2600" s="2" t="s">
        <v>756</v>
      </c>
      <c r="B2600" s="2" t="s">
        <v>764</v>
      </c>
      <c r="C2600" s="2">
        <v>2015</v>
      </c>
      <c r="D2600" s="2" t="s">
        <v>241</v>
      </c>
      <c r="E2600" s="2" t="s">
        <v>627</v>
      </c>
      <c r="F2600" s="2" t="s">
        <v>775</v>
      </c>
      <c r="G2600" s="2">
        <v>0</v>
      </c>
      <c r="H2600" s="2">
        <v>8.4120759740471798E-2</v>
      </c>
      <c r="I2600" s="2">
        <v>9.4215250909328419E-2</v>
      </c>
      <c r="J2600" s="26" t="s">
        <v>690</v>
      </c>
    </row>
    <row r="2601" spans="1:10" ht="15.75" customHeight="1" x14ac:dyDescent="0.25">
      <c r="A2601" s="2" t="s">
        <v>756</v>
      </c>
      <c r="B2601" s="2" t="s">
        <v>764</v>
      </c>
      <c r="C2601" s="2">
        <v>2015</v>
      </c>
      <c r="D2601" s="2" t="s">
        <v>241</v>
      </c>
      <c r="E2601" s="2" t="s">
        <v>627</v>
      </c>
      <c r="F2601" s="2" t="s">
        <v>776</v>
      </c>
      <c r="G2601" s="2">
        <v>1</v>
      </c>
      <c r="H2601" s="2">
        <v>3.7449548244476301</v>
      </c>
      <c r="I2601" s="2">
        <v>4.194349403381346</v>
      </c>
      <c r="J2601" s="26" t="s">
        <v>694</v>
      </c>
    </row>
    <row r="2602" spans="1:10" ht="15.75" customHeight="1" x14ac:dyDescent="0.25">
      <c r="A2602" s="2" t="s">
        <v>756</v>
      </c>
      <c r="B2602" s="2" t="s">
        <v>764</v>
      </c>
      <c r="C2602" s="2">
        <v>2015</v>
      </c>
      <c r="D2602" s="2" t="s">
        <v>241</v>
      </c>
      <c r="E2602" s="2" t="s">
        <v>627</v>
      </c>
      <c r="F2602" s="2" t="s">
        <v>765</v>
      </c>
      <c r="G2602" s="2">
        <v>5</v>
      </c>
      <c r="H2602" s="2">
        <v>2.1813035011291499</v>
      </c>
      <c r="I2602" s="2">
        <v>2.443059921264648</v>
      </c>
      <c r="J2602" s="26" t="s">
        <v>690</v>
      </c>
    </row>
    <row r="2603" spans="1:10" ht="15.75" customHeight="1" x14ac:dyDescent="0.25">
      <c r="A2603" s="2" t="s">
        <v>756</v>
      </c>
      <c r="B2603" s="2" t="s">
        <v>764</v>
      </c>
      <c r="C2603" s="2">
        <v>2015</v>
      </c>
      <c r="D2603" s="2" t="s">
        <v>241</v>
      </c>
      <c r="E2603" s="2" t="s">
        <v>627</v>
      </c>
      <c r="F2603" s="2" t="s">
        <v>773</v>
      </c>
      <c r="G2603" s="2">
        <v>6</v>
      </c>
      <c r="H2603" s="2">
        <v>2.4871125221252401</v>
      </c>
      <c r="I2603" s="2">
        <v>2.7855660247802692</v>
      </c>
      <c r="J2603" s="26" t="s">
        <v>690</v>
      </c>
    </row>
    <row r="2604" spans="1:10" ht="15.75" customHeight="1" x14ac:dyDescent="0.25">
      <c r="A2604" s="2" t="s">
        <v>756</v>
      </c>
      <c r="B2604" s="2" t="s">
        <v>764</v>
      </c>
      <c r="C2604" s="2">
        <v>2015</v>
      </c>
      <c r="D2604" s="2" t="s">
        <v>241</v>
      </c>
      <c r="E2604" s="2" t="s">
        <v>627</v>
      </c>
      <c r="F2604" s="2" t="s">
        <v>777</v>
      </c>
      <c r="G2604" s="2">
        <v>7</v>
      </c>
      <c r="H2604" s="2">
        <v>0.80051466822624195</v>
      </c>
      <c r="I2604" s="2">
        <v>0.89657642841339102</v>
      </c>
      <c r="J2604" s="26" t="s">
        <v>692</v>
      </c>
    </row>
    <row r="2605" spans="1:10" ht="15.75" customHeight="1" x14ac:dyDescent="0.25">
      <c r="A2605" s="2" t="s">
        <v>756</v>
      </c>
      <c r="B2605" s="2" t="s">
        <v>764</v>
      </c>
      <c r="C2605" s="2">
        <v>2015</v>
      </c>
      <c r="D2605" s="2" t="s">
        <v>241</v>
      </c>
      <c r="E2605" s="2" t="s">
        <v>627</v>
      </c>
      <c r="F2605" s="2" t="s">
        <v>771</v>
      </c>
      <c r="G2605" s="2">
        <v>8</v>
      </c>
      <c r="H2605" s="2">
        <v>1.4693975448608401</v>
      </c>
      <c r="I2605" s="2">
        <v>1.6457252502441411</v>
      </c>
      <c r="J2605" s="26" t="s">
        <v>690</v>
      </c>
    </row>
    <row r="2606" spans="1:10" ht="15.75" customHeight="1" x14ac:dyDescent="0.25">
      <c r="A2606" s="2" t="s">
        <v>756</v>
      </c>
      <c r="B2606" s="2" t="s">
        <v>764</v>
      </c>
      <c r="C2606" s="2">
        <v>2015</v>
      </c>
      <c r="D2606" s="2" t="s">
        <v>241</v>
      </c>
      <c r="E2606" s="2" t="s">
        <v>627</v>
      </c>
      <c r="F2606" s="2" t="s">
        <v>776</v>
      </c>
      <c r="G2606" s="2">
        <v>8</v>
      </c>
      <c r="H2606" s="2">
        <v>0.12800894677638999</v>
      </c>
      <c r="I2606" s="2">
        <v>0.14337002038955682</v>
      </c>
      <c r="J2606" s="26" t="s">
        <v>694</v>
      </c>
    </row>
    <row r="2607" spans="1:10" ht="15.75" customHeight="1" x14ac:dyDescent="0.25">
      <c r="A2607" s="2" t="s">
        <v>756</v>
      </c>
      <c r="B2607" s="2" t="s">
        <v>764</v>
      </c>
      <c r="C2607" s="2">
        <v>2015</v>
      </c>
      <c r="D2607" s="2" t="s">
        <v>241</v>
      </c>
      <c r="E2607" s="2" t="s">
        <v>627</v>
      </c>
      <c r="F2607" s="2" t="s">
        <v>776</v>
      </c>
      <c r="G2607" s="2">
        <v>9</v>
      </c>
      <c r="H2607" s="2">
        <v>5.8918616771697998</v>
      </c>
      <c r="I2607" s="2">
        <v>6.5988850784301762</v>
      </c>
      <c r="J2607" s="26" t="s">
        <v>694</v>
      </c>
    </row>
    <row r="2608" spans="1:10" ht="15.75" customHeight="1" x14ac:dyDescent="0.25">
      <c r="A2608" s="2" t="s">
        <v>756</v>
      </c>
      <c r="B2608" s="2" t="s">
        <v>764</v>
      </c>
      <c r="C2608" s="2">
        <v>2015</v>
      </c>
      <c r="D2608" s="2" t="s">
        <v>241</v>
      </c>
      <c r="E2608" s="2" t="s">
        <v>627</v>
      </c>
      <c r="F2608" s="2" t="s">
        <v>776</v>
      </c>
      <c r="G2608" s="2">
        <v>10</v>
      </c>
      <c r="H2608" s="2">
        <v>1.1281383037567101</v>
      </c>
      <c r="I2608" s="2">
        <v>1.2635149002075154</v>
      </c>
      <c r="J2608" s="26" t="s">
        <v>694</v>
      </c>
    </row>
    <row r="2609" spans="1:10" ht="15.75" customHeight="1" x14ac:dyDescent="0.25">
      <c r="A2609" s="2" t="s">
        <v>756</v>
      </c>
      <c r="B2609" s="2" t="s">
        <v>764</v>
      </c>
      <c r="C2609" s="2">
        <v>2015</v>
      </c>
      <c r="D2609" s="2" t="s">
        <v>241</v>
      </c>
      <c r="E2609" s="2" t="s">
        <v>627</v>
      </c>
      <c r="F2609" s="2" t="s">
        <v>766</v>
      </c>
      <c r="G2609" s="2">
        <v>11</v>
      </c>
      <c r="H2609" s="2">
        <v>1.15017248317599E-2</v>
      </c>
      <c r="I2609" s="2">
        <v>1.2881931811571089E-2</v>
      </c>
      <c r="J2609" s="26" t="s">
        <v>690</v>
      </c>
    </row>
    <row r="2610" spans="1:10" ht="15.75" customHeight="1" x14ac:dyDescent="0.25">
      <c r="A2610" s="2" t="s">
        <v>756</v>
      </c>
      <c r="B2610" s="2" t="s">
        <v>764</v>
      </c>
      <c r="C2610" s="2">
        <v>2015</v>
      </c>
      <c r="D2610" s="2" t="s">
        <v>241</v>
      </c>
      <c r="E2610" s="2" t="s">
        <v>627</v>
      </c>
      <c r="F2610" s="2" t="s">
        <v>778</v>
      </c>
      <c r="G2610" s="2">
        <v>11</v>
      </c>
      <c r="H2610" s="2">
        <v>7.1769967675209004E-2</v>
      </c>
      <c r="I2610" s="2">
        <v>8.0382363796234091E-2</v>
      </c>
      <c r="J2610" s="26" t="s">
        <v>690</v>
      </c>
    </row>
    <row r="2611" spans="1:10" ht="15.75" customHeight="1" x14ac:dyDescent="0.25">
      <c r="A2611" s="2" t="s">
        <v>756</v>
      </c>
      <c r="B2611" s="2" t="s">
        <v>764</v>
      </c>
      <c r="C2611" s="2">
        <v>2015</v>
      </c>
      <c r="D2611" s="2" t="s">
        <v>241</v>
      </c>
      <c r="E2611" s="2" t="s">
        <v>627</v>
      </c>
      <c r="F2611" s="2" t="s">
        <v>777</v>
      </c>
      <c r="G2611" s="2">
        <v>13</v>
      </c>
      <c r="H2611" s="2">
        <v>3.38412784039974E-2</v>
      </c>
      <c r="I2611" s="2">
        <v>3.7902231812477094E-2</v>
      </c>
      <c r="J2611" s="26" t="s">
        <v>692</v>
      </c>
    </row>
    <row r="2612" spans="1:10" ht="15.75" customHeight="1" x14ac:dyDescent="0.25">
      <c r="A2612" s="2" t="s">
        <v>756</v>
      </c>
      <c r="B2612" s="2" t="s">
        <v>764</v>
      </c>
      <c r="C2612" s="2">
        <v>2015</v>
      </c>
      <c r="D2612" s="2" t="s">
        <v>241</v>
      </c>
      <c r="E2612" s="2" t="s">
        <v>627</v>
      </c>
      <c r="F2612" s="2" t="s">
        <v>777</v>
      </c>
      <c r="G2612" s="2">
        <v>14</v>
      </c>
      <c r="H2612" s="2">
        <v>4.6441920101642602E-2</v>
      </c>
      <c r="I2612" s="2">
        <v>5.2014950513839718E-2</v>
      </c>
      <c r="J2612" s="26" t="s">
        <v>692</v>
      </c>
    </row>
    <row r="2613" spans="1:10" ht="15.75" customHeight="1" x14ac:dyDescent="0.25">
      <c r="A2613" s="2" t="s">
        <v>756</v>
      </c>
      <c r="B2613" s="2" t="s">
        <v>764</v>
      </c>
      <c r="C2613" s="2">
        <v>2015</v>
      </c>
      <c r="D2613" s="2" t="s">
        <v>241</v>
      </c>
      <c r="E2613" s="2" t="s">
        <v>627</v>
      </c>
      <c r="F2613" s="2" t="s">
        <v>776</v>
      </c>
      <c r="G2613" s="2">
        <v>15</v>
      </c>
      <c r="H2613" s="2">
        <v>0.32928377389907798</v>
      </c>
      <c r="I2613" s="2">
        <v>0.36879782676696737</v>
      </c>
      <c r="J2613" s="26" t="s">
        <v>694</v>
      </c>
    </row>
    <row r="2614" spans="1:10" ht="15.75" customHeight="1" x14ac:dyDescent="0.25">
      <c r="A2614" s="2" t="s">
        <v>756</v>
      </c>
      <c r="B2614" s="2" t="s">
        <v>764</v>
      </c>
      <c r="C2614" s="2">
        <v>2015</v>
      </c>
      <c r="D2614" s="2" t="s">
        <v>241</v>
      </c>
      <c r="E2614" s="2" t="s">
        <v>627</v>
      </c>
      <c r="F2614" s="2" t="s">
        <v>773</v>
      </c>
      <c r="G2614" s="2">
        <v>15</v>
      </c>
      <c r="H2614" s="2">
        <v>2.8639972209930402</v>
      </c>
      <c r="I2614" s="2">
        <v>3.2076768875122053</v>
      </c>
      <c r="J2614" s="26" t="s">
        <v>690</v>
      </c>
    </row>
    <row r="2615" spans="1:10" ht="15.75" customHeight="1" x14ac:dyDescent="0.25">
      <c r="A2615" s="2" t="s">
        <v>756</v>
      </c>
      <c r="B2615" s="2" t="s">
        <v>764</v>
      </c>
      <c r="C2615" s="2">
        <v>2015</v>
      </c>
      <c r="D2615" s="2" t="s">
        <v>241</v>
      </c>
      <c r="E2615" s="2" t="s">
        <v>627</v>
      </c>
      <c r="F2615" s="2" t="s">
        <v>776</v>
      </c>
      <c r="G2615" s="2">
        <v>25</v>
      </c>
      <c r="H2615" s="2">
        <v>3.2817240804433802E-2</v>
      </c>
      <c r="I2615" s="2">
        <v>3.6755309700965862E-2</v>
      </c>
      <c r="J2615" s="26" t="s">
        <v>694</v>
      </c>
    </row>
    <row r="2616" spans="1:10" ht="15.75" customHeight="1" x14ac:dyDescent="0.25">
      <c r="A2616" s="2" t="s">
        <v>756</v>
      </c>
      <c r="B2616" s="2" t="s">
        <v>764</v>
      </c>
      <c r="C2616" s="2">
        <v>2015</v>
      </c>
      <c r="D2616" s="2" t="s">
        <v>241</v>
      </c>
      <c r="E2616" s="2" t="s">
        <v>627</v>
      </c>
      <c r="F2616" s="2" t="s">
        <v>776</v>
      </c>
      <c r="G2616" s="2">
        <v>27</v>
      </c>
      <c r="H2616" s="2">
        <v>4.8212395049632003E-3</v>
      </c>
      <c r="I2616" s="2">
        <v>5.3997882455587851E-3</v>
      </c>
      <c r="J2616" s="26" t="s">
        <v>694</v>
      </c>
    </row>
    <row r="2617" spans="1:10" ht="15.75" customHeight="1" x14ac:dyDescent="0.25">
      <c r="A2617" s="2" t="s">
        <v>756</v>
      </c>
      <c r="B2617" s="2" t="s">
        <v>764</v>
      </c>
      <c r="C2617" s="2">
        <v>2015</v>
      </c>
      <c r="D2617" s="2" t="s">
        <v>241</v>
      </c>
      <c r="E2617" s="2" t="s">
        <v>627</v>
      </c>
      <c r="F2617" s="2" t="s">
        <v>779</v>
      </c>
      <c r="G2617" s="2">
        <v>27</v>
      </c>
      <c r="H2617" s="2">
        <v>0.35415545105934099</v>
      </c>
      <c r="I2617" s="2">
        <v>0.39665410518646194</v>
      </c>
      <c r="J2617" s="26" t="s">
        <v>692</v>
      </c>
    </row>
    <row r="2618" spans="1:10" ht="15.75" customHeight="1" x14ac:dyDescent="0.25">
      <c r="A2618" s="2" t="s">
        <v>756</v>
      </c>
      <c r="B2618" s="2" t="s">
        <v>764</v>
      </c>
      <c r="C2618" s="2">
        <v>2015</v>
      </c>
      <c r="D2618" s="2" t="s">
        <v>241</v>
      </c>
      <c r="E2618" s="2" t="s">
        <v>627</v>
      </c>
      <c r="F2618" s="2" t="s">
        <v>766</v>
      </c>
      <c r="G2618" s="2">
        <v>29</v>
      </c>
      <c r="H2618" s="2">
        <v>7.1418815059590005E-4</v>
      </c>
      <c r="I2618" s="2">
        <v>7.9989072866740814E-4</v>
      </c>
      <c r="J2618" s="26" t="s">
        <v>690</v>
      </c>
    </row>
    <row r="2619" spans="1:10" ht="15.75" customHeight="1" x14ac:dyDescent="0.25">
      <c r="A2619" s="2" t="s">
        <v>756</v>
      </c>
      <c r="B2619" s="2" t="s">
        <v>764</v>
      </c>
      <c r="C2619" s="2">
        <v>2015</v>
      </c>
      <c r="D2619" s="2" t="s">
        <v>241</v>
      </c>
      <c r="E2619" s="2" t="s">
        <v>627</v>
      </c>
      <c r="F2619" s="2" t="s">
        <v>776</v>
      </c>
      <c r="G2619" s="2">
        <v>30</v>
      </c>
      <c r="H2619" s="2">
        <v>3.6770552396774299E-2</v>
      </c>
      <c r="I2619" s="2">
        <v>4.1183018684387215E-2</v>
      </c>
      <c r="J2619" s="26" t="s">
        <v>694</v>
      </c>
    </row>
    <row r="2620" spans="1:10" ht="15.75" customHeight="1" x14ac:dyDescent="0.25">
      <c r="A2620" s="2" t="s">
        <v>756</v>
      </c>
      <c r="B2620" s="2" t="s">
        <v>764</v>
      </c>
      <c r="C2620" s="2">
        <v>2015</v>
      </c>
      <c r="D2620" s="2" t="s">
        <v>241</v>
      </c>
      <c r="E2620" s="2" t="s">
        <v>627</v>
      </c>
      <c r="F2620" s="2" t="s">
        <v>775</v>
      </c>
      <c r="G2620" s="2">
        <v>33</v>
      </c>
      <c r="H2620" s="2">
        <v>1.53873634338378</v>
      </c>
      <c r="I2620" s="2">
        <v>1.7233847045898336</v>
      </c>
      <c r="J2620" s="26" t="s">
        <v>690</v>
      </c>
    </row>
    <row r="2621" spans="1:10" ht="15.75" customHeight="1" x14ac:dyDescent="0.25">
      <c r="A2621" s="2" t="s">
        <v>756</v>
      </c>
      <c r="B2621" s="2" t="s">
        <v>764</v>
      </c>
      <c r="C2621" s="2">
        <v>2015</v>
      </c>
      <c r="D2621" s="2" t="s">
        <v>241</v>
      </c>
      <c r="E2621" s="2" t="s">
        <v>627</v>
      </c>
      <c r="F2621" s="2" t="s">
        <v>777</v>
      </c>
      <c r="G2621" s="2">
        <v>34</v>
      </c>
      <c r="H2621" s="2">
        <v>0.45025292038917503</v>
      </c>
      <c r="I2621" s="2">
        <v>0.5042832708358761</v>
      </c>
      <c r="J2621" s="26" t="s">
        <v>692</v>
      </c>
    </row>
    <row r="2622" spans="1:10" ht="15.75" customHeight="1" x14ac:dyDescent="0.25">
      <c r="A2622" s="2" t="s">
        <v>756</v>
      </c>
      <c r="B2622" s="2" t="s">
        <v>764</v>
      </c>
      <c r="C2622" s="2">
        <v>2015</v>
      </c>
      <c r="D2622" s="2" t="s">
        <v>241</v>
      </c>
      <c r="E2622" s="2" t="s">
        <v>627</v>
      </c>
      <c r="F2622" s="2" t="s">
        <v>778</v>
      </c>
      <c r="G2622" s="2">
        <v>34</v>
      </c>
      <c r="H2622" s="2">
        <v>2.2607538998126899</v>
      </c>
      <c r="I2622" s="2">
        <v>2.5320443677902129</v>
      </c>
      <c r="J2622" s="26" t="s">
        <v>690</v>
      </c>
    </row>
    <row r="2623" spans="1:10" ht="15.75" customHeight="1" x14ac:dyDescent="0.25">
      <c r="A2623" s="2" t="s">
        <v>756</v>
      </c>
      <c r="B2623" s="2" t="s">
        <v>764</v>
      </c>
      <c r="C2623" s="2">
        <v>2015</v>
      </c>
      <c r="D2623" s="2" t="s">
        <v>241</v>
      </c>
      <c r="E2623" s="2" t="s">
        <v>627</v>
      </c>
      <c r="F2623" s="2" t="s">
        <v>778</v>
      </c>
      <c r="G2623" s="2">
        <v>37</v>
      </c>
      <c r="H2623" s="2">
        <v>0.620722115039825</v>
      </c>
      <c r="I2623" s="2">
        <v>0.69520876884460403</v>
      </c>
      <c r="J2623" s="26" t="s">
        <v>690</v>
      </c>
    </row>
    <row r="2624" spans="1:10" ht="15.75" customHeight="1" x14ac:dyDescent="0.25">
      <c r="A2624" s="2" t="s">
        <v>756</v>
      </c>
      <c r="B2624" s="2" t="s">
        <v>764</v>
      </c>
      <c r="C2624" s="2">
        <v>2015</v>
      </c>
      <c r="D2624" s="2" t="s">
        <v>241</v>
      </c>
      <c r="E2624" s="2" t="s">
        <v>627</v>
      </c>
      <c r="F2624" s="2" t="s">
        <v>780</v>
      </c>
      <c r="G2624" s="2">
        <v>43</v>
      </c>
      <c r="H2624" s="2">
        <v>0.128385439515113</v>
      </c>
      <c r="I2624" s="2">
        <v>0.14379169225692656</v>
      </c>
      <c r="J2624" s="26" t="s">
        <v>691</v>
      </c>
    </row>
    <row r="2625" spans="1:10" ht="15.75" customHeight="1" x14ac:dyDescent="0.25">
      <c r="A2625" s="2" t="s">
        <v>756</v>
      </c>
      <c r="B2625" s="2" t="s">
        <v>764</v>
      </c>
      <c r="C2625" s="2">
        <v>2015</v>
      </c>
      <c r="D2625" s="2" t="s">
        <v>241</v>
      </c>
      <c r="E2625" s="2" t="s">
        <v>627</v>
      </c>
      <c r="F2625" s="2" t="s">
        <v>777</v>
      </c>
      <c r="G2625" s="2">
        <v>45</v>
      </c>
      <c r="H2625" s="2">
        <v>2.1441767215728702</v>
      </c>
      <c r="I2625" s="2">
        <v>2.401477928161615</v>
      </c>
      <c r="J2625" s="26" t="s">
        <v>692</v>
      </c>
    </row>
    <row r="2626" spans="1:10" ht="15.75" customHeight="1" x14ac:dyDescent="0.25">
      <c r="A2626" s="2" t="s">
        <v>756</v>
      </c>
      <c r="B2626" s="2" t="s">
        <v>764</v>
      </c>
      <c r="C2626" s="2">
        <v>2015</v>
      </c>
      <c r="D2626" s="2" t="s">
        <v>241</v>
      </c>
      <c r="E2626" s="2" t="s">
        <v>627</v>
      </c>
      <c r="F2626" s="2" t="s">
        <v>781</v>
      </c>
      <c r="G2626" s="2">
        <v>92</v>
      </c>
      <c r="H2626" s="2">
        <v>4.0578479766845703</v>
      </c>
      <c r="I2626" s="2">
        <v>4.5447897338867191</v>
      </c>
      <c r="J2626" s="26" t="s">
        <v>690</v>
      </c>
    </row>
    <row r="2627" spans="1:10" ht="15.75" customHeight="1" x14ac:dyDescent="0.25">
      <c r="A2627" s="2" t="s">
        <v>756</v>
      </c>
      <c r="B2627" s="2" t="s">
        <v>764</v>
      </c>
      <c r="C2627" s="2">
        <v>2015</v>
      </c>
      <c r="D2627" s="2" t="s">
        <v>241</v>
      </c>
      <c r="E2627" s="2" t="s">
        <v>627</v>
      </c>
      <c r="F2627" s="2" t="s">
        <v>782</v>
      </c>
      <c r="G2627" s="2">
        <v>148</v>
      </c>
      <c r="H2627" s="2">
        <v>1.4646942727268E-3</v>
      </c>
      <c r="I2627" s="2">
        <v>1.6404575854540161E-3</v>
      </c>
      <c r="J2627" s="26" t="s">
        <v>690</v>
      </c>
    </row>
    <row r="2628" spans="1:10" ht="15.75" customHeight="1" x14ac:dyDescent="0.25">
      <c r="A2628" s="2" t="s">
        <v>756</v>
      </c>
      <c r="B2628" s="2" t="s">
        <v>764</v>
      </c>
      <c r="C2628" s="2">
        <v>2015</v>
      </c>
      <c r="D2628" s="2" t="s">
        <v>241</v>
      </c>
      <c r="E2628" s="2" t="s">
        <v>627</v>
      </c>
      <c r="F2628" s="2" t="s">
        <v>783</v>
      </c>
      <c r="G2628" s="2">
        <v>181</v>
      </c>
      <c r="H2628" s="2">
        <v>2.9506258666515399E-2</v>
      </c>
      <c r="I2628" s="2">
        <v>3.3047009706497252E-2</v>
      </c>
      <c r="J2628" s="26" t="s">
        <v>691</v>
      </c>
    </row>
    <row r="2629" spans="1:10" ht="15.75" customHeight="1" x14ac:dyDescent="0.25">
      <c r="A2629" s="2" t="s">
        <v>756</v>
      </c>
      <c r="B2629" s="2" t="s">
        <v>764</v>
      </c>
      <c r="C2629" s="2">
        <v>2015</v>
      </c>
      <c r="D2629" s="2" t="s">
        <v>241</v>
      </c>
      <c r="E2629" s="2" t="s">
        <v>627</v>
      </c>
      <c r="F2629" s="2" t="s">
        <v>783</v>
      </c>
      <c r="G2629" s="2">
        <v>231</v>
      </c>
      <c r="H2629" s="2">
        <v>0.14087009429931599</v>
      </c>
      <c r="I2629" s="2">
        <v>0.15777450561523393</v>
      </c>
      <c r="J2629" s="26" t="s">
        <v>691</v>
      </c>
    </row>
    <row r="2630" spans="1:10" ht="15.75" customHeight="1" x14ac:dyDescent="0.25">
      <c r="A2630" s="2" t="s">
        <v>756</v>
      </c>
      <c r="B2630" s="2" t="s">
        <v>764</v>
      </c>
      <c r="C2630" s="2">
        <v>2015</v>
      </c>
      <c r="D2630" s="2" t="s">
        <v>241</v>
      </c>
      <c r="E2630" s="2" t="s">
        <v>627</v>
      </c>
      <c r="F2630" s="2" t="s">
        <v>776</v>
      </c>
      <c r="G2630" s="2">
        <v>238</v>
      </c>
      <c r="H2630" s="2">
        <v>2.9901211382819999E-4</v>
      </c>
      <c r="I2630" s="2">
        <v>3.34893567487584E-4</v>
      </c>
      <c r="J2630" s="26" t="s">
        <v>694</v>
      </c>
    </row>
    <row r="2631" spans="1:10" ht="15.75" customHeight="1" x14ac:dyDescent="0.25">
      <c r="A2631" s="2" t="s">
        <v>756</v>
      </c>
      <c r="B2631" s="2" t="s">
        <v>764</v>
      </c>
      <c r="C2631" s="2">
        <v>2015</v>
      </c>
      <c r="D2631" s="2" t="s">
        <v>241</v>
      </c>
      <c r="E2631" s="2" t="s">
        <v>627</v>
      </c>
      <c r="F2631" s="2" t="s">
        <v>779</v>
      </c>
      <c r="G2631" s="2">
        <v>249</v>
      </c>
      <c r="H2631" s="2">
        <v>4.83565554022789E-2</v>
      </c>
      <c r="I2631" s="2">
        <v>5.4159342050552374E-2</v>
      </c>
      <c r="J2631" s="26" t="s">
        <v>692</v>
      </c>
    </row>
    <row r="2632" spans="1:10" ht="15.75" customHeight="1" x14ac:dyDescent="0.25">
      <c r="A2632" s="2" t="s">
        <v>756</v>
      </c>
      <c r="B2632" s="2" t="s">
        <v>764</v>
      </c>
      <c r="C2632" s="2">
        <v>2015</v>
      </c>
      <c r="D2632" s="2" t="s">
        <v>241</v>
      </c>
      <c r="E2632" s="2" t="s">
        <v>627</v>
      </c>
      <c r="F2632" s="2" t="s">
        <v>771</v>
      </c>
      <c r="G2632" s="2">
        <v>256</v>
      </c>
      <c r="H2632" s="2">
        <v>4.2562633752822897E-2</v>
      </c>
      <c r="I2632" s="2">
        <v>4.767014980316165E-2</v>
      </c>
      <c r="J2632" s="26" t="s">
        <v>690</v>
      </c>
    </row>
    <row r="2633" spans="1:10" ht="15.75" customHeight="1" x14ac:dyDescent="0.25">
      <c r="A2633" s="2" t="s">
        <v>756</v>
      </c>
      <c r="B2633" s="2" t="s">
        <v>764</v>
      </c>
      <c r="C2633" s="2">
        <v>2015</v>
      </c>
      <c r="D2633" s="2" t="s">
        <v>241</v>
      </c>
      <c r="E2633" s="2" t="s">
        <v>627</v>
      </c>
      <c r="F2633" s="2" t="s">
        <v>773</v>
      </c>
      <c r="G2633" s="2">
        <v>288</v>
      </c>
      <c r="H2633" s="2">
        <v>1.4142547845840401</v>
      </c>
      <c r="I2633" s="2">
        <v>1.5839653587341251</v>
      </c>
      <c r="J2633" s="26" t="s">
        <v>690</v>
      </c>
    </row>
    <row r="2634" spans="1:10" ht="15.75" customHeight="1" x14ac:dyDescent="0.25">
      <c r="A2634" s="2" t="s">
        <v>756</v>
      </c>
      <c r="B2634" s="2" t="s">
        <v>764</v>
      </c>
      <c r="C2634" s="2">
        <v>2015</v>
      </c>
      <c r="D2634" s="2" t="s">
        <v>241</v>
      </c>
      <c r="E2634" s="2" t="s">
        <v>627</v>
      </c>
      <c r="F2634" s="2" t="s">
        <v>775</v>
      </c>
      <c r="G2634" s="2">
        <v>309</v>
      </c>
      <c r="H2634" s="2">
        <v>2.3530058562755599E-2</v>
      </c>
      <c r="I2634" s="2">
        <v>2.6353665590286273E-2</v>
      </c>
      <c r="J2634" s="26" t="s">
        <v>690</v>
      </c>
    </row>
    <row r="2635" spans="1:10" ht="15.75" customHeight="1" x14ac:dyDescent="0.25">
      <c r="A2635" s="2" t="s">
        <v>756</v>
      </c>
      <c r="B2635" s="2" t="s">
        <v>764</v>
      </c>
      <c r="C2635" s="2">
        <v>2015</v>
      </c>
      <c r="D2635" s="2" t="s">
        <v>241</v>
      </c>
      <c r="E2635" s="2" t="s">
        <v>627</v>
      </c>
      <c r="F2635" s="2" t="s">
        <v>773</v>
      </c>
      <c r="G2635" s="2">
        <v>373</v>
      </c>
      <c r="H2635" s="2">
        <v>0.63034528493881203</v>
      </c>
      <c r="I2635" s="2">
        <v>0.7059867191314696</v>
      </c>
      <c r="J2635" s="26" t="s">
        <v>690</v>
      </c>
    </row>
    <row r="2636" spans="1:10" ht="15.75" customHeight="1" x14ac:dyDescent="0.25">
      <c r="A2636" s="2" t="s">
        <v>756</v>
      </c>
      <c r="B2636" s="2" t="s">
        <v>764</v>
      </c>
      <c r="C2636" s="2">
        <v>2015</v>
      </c>
      <c r="D2636" s="2" t="s">
        <v>241</v>
      </c>
      <c r="E2636" s="2" t="s">
        <v>627</v>
      </c>
      <c r="F2636" s="2" t="s">
        <v>773</v>
      </c>
      <c r="G2636" s="2">
        <v>386</v>
      </c>
      <c r="H2636" s="2">
        <v>0.52914863824844305</v>
      </c>
      <c r="I2636" s="2">
        <v>0.59264647483825628</v>
      </c>
      <c r="J2636" s="26" t="s">
        <v>690</v>
      </c>
    </row>
    <row r="2637" spans="1:10" ht="15.75" customHeight="1" x14ac:dyDescent="0.25">
      <c r="A2637" s="2" t="s">
        <v>756</v>
      </c>
      <c r="B2637" s="2" t="s">
        <v>764</v>
      </c>
      <c r="C2637" s="2">
        <v>2015</v>
      </c>
      <c r="D2637" s="2" t="s">
        <v>241</v>
      </c>
      <c r="E2637" s="2" t="s">
        <v>627</v>
      </c>
      <c r="F2637" s="2" t="s">
        <v>773</v>
      </c>
      <c r="G2637" s="2">
        <v>395</v>
      </c>
      <c r="H2637" s="2">
        <v>0.42161941528320301</v>
      </c>
      <c r="I2637" s="2">
        <v>0.47221374511718744</v>
      </c>
      <c r="J2637" s="26" t="s">
        <v>690</v>
      </c>
    </row>
    <row r="2638" spans="1:10" ht="15.75" customHeight="1" x14ac:dyDescent="0.25">
      <c r="A2638" s="2" t="s">
        <v>756</v>
      </c>
      <c r="B2638" s="2" t="s">
        <v>764</v>
      </c>
      <c r="C2638" s="2">
        <v>2015</v>
      </c>
      <c r="D2638" s="2" t="s">
        <v>241</v>
      </c>
      <c r="E2638" s="2" t="s">
        <v>627</v>
      </c>
      <c r="F2638" s="2" t="s">
        <v>782</v>
      </c>
      <c r="G2638" s="2">
        <v>551</v>
      </c>
      <c r="H2638" s="2">
        <v>1.695248065516E-4</v>
      </c>
      <c r="I2638" s="2">
        <v>1.8986778333779201E-4</v>
      </c>
      <c r="J2638" s="26" t="s">
        <v>690</v>
      </c>
    </row>
    <row r="2639" spans="1:10" ht="15.75" customHeight="1" x14ac:dyDescent="0.25">
      <c r="A2639" s="2" t="s">
        <v>756</v>
      </c>
      <c r="B2639" s="2" t="s">
        <v>764</v>
      </c>
      <c r="C2639" s="2">
        <v>2015</v>
      </c>
      <c r="D2639" s="2" t="s">
        <v>241</v>
      </c>
      <c r="E2639" s="2" t="s">
        <v>627</v>
      </c>
      <c r="F2639" s="2" t="s">
        <v>771</v>
      </c>
      <c r="G2639" s="2">
        <v>564</v>
      </c>
      <c r="H2639" s="2">
        <v>8.0309305340051998E-3</v>
      </c>
      <c r="I2639" s="2">
        <v>8.9946421980858244E-3</v>
      </c>
      <c r="J2639" s="26" t="s">
        <v>690</v>
      </c>
    </row>
    <row r="2640" spans="1:10" ht="15.75" customHeight="1" x14ac:dyDescent="0.25">
      <c r="A2640" s="2" t="s">
        <v>756</v>
      </c>
      <c r="B2640" s="2" t="s">
        <v>764</v>
      </c>
      <c r="C2640" s="2">
        <v>2015</v>
      </c>
      <c r="D2640" s="2" t="s">
        <v>241</v>
      </c>
      <c r="E2640" s="2" t="s">
        <v>627</v>
      </c>
      <c r="F2640" s="2" t="s">
        <v>773</v>
      </c>
      <c r="G2640" s="2">
        <v>775</v>
      </c>
      <c r="H2640" s="2">
        <v>0.33033788204193099</v>
      </c>
      <c r="I2640" s="2">
        <v>0.36997842788696272</v>
      </c>
      <c r="J2640" s="26" t="s">
        <v>690</v>
      </c>
    </row>
    <row r="2641" spans="1:10" ht="15.75" customHeight="1" x14ac:dyDescent="0.25">
      <c r="A2641" s="2" t="s">
        <v>756</v>
      </c>
      <c r="B2641" s="2" t="s">
        <v>764</v>
      </c>
      <c r="C2641" s="2">
        <v>2015</v>
      </c>
      <c r="D2641" s="2" t="s">
        <v>241</v>
      </c>
      <c r="E2641" s="2" t="s">
        <v>627</v>
      </c>
      <c r="F2641" s="2" t="s">
        <v>784</v>
      </c>
      <c r="G2641" s="2">
        <v>785</v>
      </c>
      <c r="H2641" s="2">
        <v>3.2966933250427202</v>
      </c>
      <c r="I2641" s="2">
        <v>3.6922965240478471</v>
      </c>
      <c r="J2641" s="26" t="s">
        <v>692</v>
      </c>
    </row>
    <row r="2642" spans="1:10" ht="15.75" customHeight="1" x14ac:dyDescent="0.25">
      <c r="A2642" s="2" t="s">
        <v>756</v>
      </c>
      <c r="B2642" s="2" t="s">
        <v>764</v>
      </c>
      <c r="C2642" s="2">
        <v>2015</v>
      </c>
      <c r="D2642" s="2" t="s">
        <v>241</v>
      </c>
      <c r="E2642" s="2" t="s">
        <v>627</v>
      </c>
      <c r="F2642" s="2" t="s">
        <v>771</v>
      </c>
      <c r="G2642" s="2">
        <v>1084</v>
      </c>
      <c r="H2642" s="2">
        <v>5.2261959761381101E-2</v>
      </c>
      <c r="I2642" s="2">
        <v>5.8533394932746841E-2</v>
      </c>
      <c r="J2642" s="26" t="s">
        <v>690</v>
      </c>
    </row>
    <row r="2643" spans="1:10" ht="15.75" customHeight="1" x14ac:dyDescent="0.25">
      <c r="A2643" s="2" t="s">
        <v>756</v>
      </c>
      <c r="B2643" s="2" t="s">
        <v>764</v>
      </c>
      <c r="C2643" s="2">
        <v>2015</v>
      </c>
      <c r="D2643" s="2" t="s">
        <v>241</v>
      </c>
      <c r="E2643" s="2" t="s">
        <v>627</v>
      </c>
      <c r="F2643" s="2" t="s">
        <v>782</v>
      </c>
      <c r="G2643" s="2">
        <v>1133</v>
      </c>
      <c r="H2643" s="2">
        <v>9.9495158792699999E-5</v>
      </c>
      <c r="I2643" s="2">
        <v>1.1143457784782401E-4</v>
      </c>
      <c r="J2643" s="26" t="s">
        <v>690</v>
      </c>
    </row>
    <row r="2644" spans="1:10" ht="15.75" customHeight="1" x14ac:dyDescent="0.25">
      <c r="A2644" s="2" t="s">
        <v>756</v>
      </c>
      <c r="B2644" s="2" t="s">
        <v>764</v>
      </c>
      <c r="C2644" s="2">
        <v>2015</v>
      </c>
      <c r="D2644" s="2" t="s">
        <v>241</v>
      </c>
      <c r="E2644" s="2" t="s">
        <v>627</v>
      </c>
      <c r="F2644" s="2" t="s">
        <v>784</v>
      </c>
      <c r="G2644" s="2">
        <v>1709</v>
      </c>
      <c r="H2644" s="2">
        <v>2.9858133792877202</v>
      </c>
      <c r="I2644" s="2">
        <v>3.344110984802247</v>
      </c>
      <c r="J2644" s="26" t="s">
        <v>692</v>
      </c>
    </row>
    <row r="2645" spans="1:10" ht="15.75" customHeight="1" x14ac:dyDescent="0.25">
      <c r="A2645" s="2" t="s">
        <v>756</v>
      </c>
      <c r="B2645" s="2" t="s">
        <v>764</v>
      </c>
      <c r="C2645" s="2">
        <v>2015</v>
      </c>
      <c r="D2645" s="2" t="s">
        <v>241</v>
      </c>
      <c r="E2645" s="2" t="s">
        <v>627</v>
      </c>
      <c r="F2645" s="2" t="s">
        <v>785</v>
      </c>
      <c r="G2645" s="2">
        <v>1928</v>
      </c>
      <c r="H2645" s="2">
        <v>0.110539533197879</v>
      </c>
      <c r="I2645" s="2">
        <v>0.1238042771816245</v>
      </c>
      <c r="J2645" s="26" t="s">
        <v>690</v>
      </c>
    </row>
    <row r="2646" spans="1:10" ht="15.75" customHeight="1" x14ac:dyDescent="0.25">
      <c r="A2646" s="2" t="s">
        <v>756</v>
      </c>
      <c r="B2646" s="2" t="s">
        <v>764</v>
      </c>
      <c r="C2646" s="2">
        <v>2015</v>
      </c>
      <c r="D2646" s="2" t="s">
        <v>241</v>
      </c>
      <c r="E2646" s="2" t="s">
        <v>627</v>
      </c>
      <c r="F2646" s="2" t="s">
        <v>782</v>
      </c>
      <c r="G2646" s="2">
        <v>4097</v>
      </c>
      <c r="H2646" s="2">
        <v>1.15156435641E-5</v>
      </c>
      <c r="I2646" s="2">
        <v>1.2897520791792001E-5</v>
      </c>
      <c r="J2646" s="26" t="s">
        <v>690</v>
      </c>
    </row>
    <row r="2647" spans="1:10" ht="15.75" customHeight="1" x14ac:dyDescent="0.25">
      <c r="A2647" s="2" t="s">
        <v>756</v>
      </c>
      <c r="B2647" s="2" t="s">
        <v>764</v>
      </c>
      <c r="C2647" s="2">
        <v>2015</v>
      </c>
      <c r="D2647" s="2" t="s">
        <v>241</v>
      </c>
      <c r="E2647" s="2" t="s">
        <v>627</v>
      </c>
      <c r="F2647" s="2" t="s">
        <v>771</v>
      </c>
      <c r="G2647" s="2">
        <v>4702</v>
      </c>
      <c r="H2647" s="2">
        <v>2.2571808658540002E-3</v>
      </c>
      <c r="I2647" s="2">
        <v>2.5280425697564806E-3</v>
      </c>
      <c r="J2647" s="26" t="s">
        <v>690</v>
      </c>
    </row>
    <row r="2648" spans="1:10" ht="15.75" customHeight="1" x14ac:dyDescent="0.25">
      <c r="A2648" s="2" t="s">
        <v>756</v>
      </c>
      <c r="B2648" s="2" t="s">
        <v>764</v>
      </c>
      <c r="C2648" s="2">
        <v>2015</v>
      </c>
      <c r="D2648" s="2" t="s">
        <v>241</v>
      </c>
      <c r="E2648" s="2" t="s">
        <v>627</v>
      </c>
      <c r="F2648" s="2" t="s">
        <v>786</v>
      </c>
      <c r="G2648" s="2">
        <v>7344</v>
      </c>
      <c r="H2648" s="2">
        <v>4.0301923751831001</v>
      </c>
      <c r="I2648" s="2">
        <v>4.5138154602050724</v>
      </c>
      <c r="J2648" s="26" t="s">
        <v>693</v>
      </c>
    </row>
    <row r="2649" spans="1:10" ht="15.75" customHeight="1" x14ac:dyDescent="0.25">
      <c r="A2649" s="2" t="s">
        <v>756</v>
      </c>
      <c r="B2649" s="2" t="s">
        <v>764</v>
      </c>
      <c r="C2649" s="2">
        <v>2015</v>
      </c>
      <c r="D2649" s="2" t="s">
        <v>241</v>
      </c>
      <c r="E2649" s="2" t="s">
        <v>627</v>
      </c>
      <c r="F2649" s="2" t="s">
        <v>771</v>
      </c>
      <c r="G2649" s="2">
        <v>8724</v>
      </c>
      <c r="H2649" s="2">
        <v>2.7700844220816998E-3</v>
      </c>
      <c r="I2649" s="2">
        <v>3.1024945527315041E-3</v>
      </c>
      <c r="J2649" s="26" t="s">
        <v>690</v>
      </c>
    </row>
    <row r="2650" spans="1:10" ht="15.75" customHeight="1" x14ac:dyDescent="0.25">
      <c r="A2650" s="2" t="s">
        <v>756</v>
      </c>
      <c r="B2650" s="2" t="s">
        <v>764</v>
      </c>
      <c r="C2650" s="2">
        <v>2015</v>
      </c>
      <c r="D2650" s="2" t="s">
        <v>241</v>
      </c>
      <c r="E2650" s="2" t="s">
        <v>627</v>
      </c>
      <c r="F2650" s="2" t="s">
        <v>781</v>
      </c>
      <c r="G2650" s="2">
        <v>10779</v>
      </c>
      <c r="H2650" s="2">
        <v>5.28119802474976E-2</v>
      </c>
      <c r="I2650" s="2">
        <v>5.9149417877197318E-2</v>
      </c>
      <c r="J2650" s="26" t="s">
        <v>690</v>
      </c>
    </row>
    <row r="2651" spans="1:10" ht="15.75" customHeight="1" x14ac:dyDescent="0.25">
      <c r="A2651" s="2" t="s">
        <v>756</v>
      </c>
      <c r="B2651" s="2" t="s">
        <v>764</v>
      </c>
      <c r="C2651" s="2">
        <v>2015</v>
      </c>
      <c r="D2651" s="2" t="s">
        <v>241</v>
      </c>
      <c r="E2651" s="2" t="s">
        <v>627</v>
      </c>
      <c r="F2651" s="2" t="s">
        <v>771</v>
      </c>
      <c r="G2651" s="2">
        <v>12605</v>
      </c>
      <c r="H2651" s="2">
        <v>4.0106317028402996E-3</v>
      </c>
      <c r="I2651" s="2">
        <v>4.4919075071811363E-3</v>
      </c>
      <c r="J2651" s="26" t="s">
        <v>690</v>
      </c>
    </row>
    <row r="2652" spans="1:10" ht="15.75" customHeight="1" x14ac:dyDescent="0.25">
      <c r="A2652" s="2" t="s">
        <v>756</v>
      </c>
      <c r="B2652" s="2" t="s">
        <v>764</v>
      </c>
      <c r="C2652" s="2">
        <v>2015</v>
      </c>
      <c r="D2652" s="2" t="s">
        <v>241</v>
      </c>
      <c r="E2652" s="2" t="s">
        <v>627</v>
      </c>
      <c r="F2652" s="2" t="s">
        <v>782</v>
      </c>
      <c r="G2652" s="2">
        <v>13684</v>
      </c>
      <c r="H2652" s="2">
        <v>2.6925478778100001E-5</v>
      </c>
      <c r="I2652" s="2">
        <v>3.0156536231472004E-5</v>
      </c>
      <c r="J2652" s="26" t="s">
        <v>690</v>
      </c>
    </row>
    <row r="2653" spans="1:10" ht="15.75" customHeight="1" x14ac:dyDescent="0.25">
      <c r="A2653" s="2" t="s">
        <v>756</v>
      </c>
      <c r="B2653" s="2" t="s">
        <v>764</v>
      </c>
      <c r="C2653" s="2">
        <v>2015</v>
      </c>
      <c r="D2653" s="2" t="s">
        <v>241</v>
      </c>
      <c r="E2653" s="2" t="s">
        <v>627</v>
      </c>
      <c r="F2653" s="2" t="s">
        <v>773</v>
      </c>
      <c r="G2653" s="2">
        <v>38665</v>
      </c>
      <c r="H2653" s="2">
        <v>8.202695171349E-4</v>
      </c>
      <c r="I2653" s="2">
        <v>9.1870185919108813E-4</v>
      </c>
      <c r="J2653" s="26" t="s">
        <v>690</v>
      </c>
    </row>
    <row r="2654" spans="1:10" ht="15.75" customHeight="1" x14ac:dyDescent="0.25">
      <c r="A2654" s="2" t="s">
        <v>756</v>
      </c>
      <c r="B2654" s="2" t="s">
        <v>764</v>
      </c>
      <c r="C2654" s="2">
        <v>2015</v>
      </c>
      <c r="D2654" s="2" t="s">
        <v>241</v>
      </c>
      <c r="E2654" s="2" t="s">
        <v>627</v>
      </c>
      <c r="F2654" s="2" t="s">
        <v>787</v>
      </c>
      <c r="G2654" s="2">
        <v>40552</v>
      </c>
      <c r="H2654" s="2">
        <v>6.1028930358588999E-3</v>
      </c>
      <c r="I2654" s="2">
        <v>6.8352402001619688E-3</v>
      </c>
      <c r="J2654" s="26" t="s">
        <v>690</v>
      </c>
    </row>
    <row r="2655" spans="1:10" ht="15.75" customHeight="1" x14ac:dyDescent="0.25">
      <c r="A2655" s="2" t="s">
        <v>756</v>
      </c>
      <c r="B2655" s="2" t="s">
        <v>764</v>
      </c>
      <c r="C2655" s="2">
        <v>2015</v>
      </c>
      <c r="D2655" s="2" t="s">
        <v>241</v>
      </c>
      <c r="E2655" s="2" t="s">
        <v>627</v>
      </c>
      <c r="F2655" s="2" t="s">
        <v>778</v>
      </c>
      <c r="G2655" s="2">
        <v>45483</v>
      </c>
      <c r="H2655" s="2">
        <v>3.2940611243248E-2</v>
      </c>
      <c r="I2655" s="2">
        <v>3.6893484592437763E-2</v>
      </c>
      <c r="J2655" s="26" t="s">
        <v>690</v>
      </c>
    </row>
    <row r="2656" spans="1:10" ht="15.75" customHeight="1" x14ac:dyDescent="0.25">
      <c r="A2656" s="2" t="s">
        <v>756</v>
      </c>
      <c r="B2656" s="2" t="s">
        <v>764</v>
      </c>
      <c r="C2656" s="2">
        <v>2015</v>
      </c>
      <c r="D2656" s="2" t="s">
        <v>241</v>
      </c>
      <c r="E2656" s="2" t="s">
        <v>627</v>
      </c>
      <c r="F2656" s="2" t="s">
        <v>787</v>
      </c>
      <c r="G2656" s="2">
        <v>48682</v>
      </c>
      <c r="H2656" s="2">
        <v>4.0685953572392004E-3</v>
      </c>
      <c r="I2656" s="2">
        <v>4.5568268001079052E-3</v>
      </c>
      <c r="J2656" s="26" t="s">
        <v>690</v>
      </c>
    </row>
    <row r="2657" spans="1:10" ht="15.75" customHeight="1" x14ac:dyDescent="0.25">
      <c r="A2657" s="2" t="s">
        <v>756</v>
      </c>
      <c r="B2657" s="2" t="s">
        <v>764</v>
      </c>
      <c r="C2657" s="2">
        <v>2015</v>
      </c>
      <c r="D2657" s="2" t="s">
        <v>241</v>
      </c>
      <c r="E2657" s="2" t="s">
        <v>627</v>
      </c>
      <c r="F2657" s="2" t="s">
        <v>782</v>
      </c>
      <c r="G2657" s="2">
        <v>49279</v>
      </c>
      <c r="H2657" s="40">
        <v>3.1163749554299999E-6</v>
      </c>
      <c r="I2657" s="2">
        <v>3.4903399500816003E-6</v>
      </c>
      <c r="J2657" s="26" t="s">
        <v>690</v>
      </c>
    </row>
    <row r="2658" spans="1:10" ht="15.75" customHeight="1" x14ac:dyDescent="0.25">
      <c r="A2658" s="2" t="s">
        <v>756</v>
      </c>
      <c r="B2658" s="2" t="s">
        <v>764</v>
      </c>
      <c r="C2658" s="2">
        <v>2015</v>
      </c>
      <c r="D2658" s="2" t="s">
        <v>241</v>
      </c>
      <c r="E2658" s="2" t="s">
        <v>627</v>
      </c>
      <c r="F2658" s="2" t="s">
        <v>787</v>
      </c>
      <c r="G2658" s="2">
        <v>58854</v>
      </c>
      <c r="H2658" s="2">
        <v>6.7809922620649997E-4</v>
      </c>
      <c r="I2658" s="2">
        <v>7.5947113335128006E-4</v>
      </c>
      <c r="J2658" s="26" t="s">
        <v>690</v>
      </c>
    </row>
    <row r="2659" spans="1:10" ht="15.75" customHeight="1" x14ac:dyDescent="0.25">
      <c r="A2659" s="2" t="s">
        <v>756</v>
      </c>
      <c r="B2659" s="2" t="s">
        <v>764</v>
      </c>
      <c r="C2659" s="2">
        <v>2015</v>
      </c>
      <c r="D2659" s="2" t="s">
        <v>241</v>
      </c>
      <c r="E2659" s="2" t="s">
        <v>627</v>
      </c>
      <c r="F2659" s="2" t="s">
        <v>788</v>
      </c>
      <c r="G2659" s="2">
        <v>92014</v>
      </c>
      <c r="H2659" s="2">
        <v>5.1603442989290003E-3</v>
      </c>
      <c r="I2659" s="2">
        <v>5.7795856148004808E-3</v>
      </c>
      <c r="J2659" s="26" t="s">
        <v>690</v>
      </c>
    </row>
    <row r="2660" spans="1:10" ht="15.75" customHeight="1" x14ac:dyDescent="0.25">
      <c r="A2660" s="2" t="s">
        <v>756</v>
      </c>
      <c r="B2660" s="2" t="s">
        <v>764</v>
      </c>
      <c r="C2660" s="2">
        <v>2015</v>
      </c>
      <c r="D2660" s="2" t="s">
        <v>241</v>
      </c>
      <c r="E2660" s="2" t="s">
        <v>627</v>
      </c>
      <c r="F2660" s="2" t="s">
        <v>787</v>
      </c>
      <c r="G2660" s="2">
        <v>100000</v>
      </c>
      <c r="H2660" s="40">
        <v>9.9999999999999998E-13</v>
      </c>
      <c r="I2660" s="2">
        <v>1.1200000000000001E-12</v>
      </c>
      <c r="J2660" s="26" t="s">
        <v>690</v>
      </c>
    </row>
    <row r="2661" spans="1:10" ht="15.75" customHeight="1" x14ac:dyDescent="0.25">
      <c r="A2661" s="2" t="s">
        <v>756</v>
      </c>
      <c r="B2661" s="2" t="s">
        <v>764</v>
      </c>
      <c r="C2661" s="2">
        <v>2015</v>
      </c>
      <c r="D2661" s="2" t="s">
        <v>241</v>
      </c>
      <c r="E2661" s="2" t="s">
        <v>627</v>
      </c>
      <c r="F2661" s="2" t="s">
        <v>784</v>
      </c>
      <c r="G2661" s="2">
        <v>124533</v>
      </c>
      <c r="H2661" s="2">
        <v>2.7873361110687198</v>
      </c>
      <c r="I2661" s="2">
        <v>3.1218164443969667</v>
      </c>
      <c r="J2661" s="26" t="s">
        <v>692</v>
      </c>
    </row>
    <row r="2662" spans="1:10" ht="15.75" customHeight="1" x14ac:dyDescent="0.25">
      <c r="A2662" s="2" t="s">
        <v>756</v>
      </c>
      <c r="B2662" s="2" t="s">
        <v>764</v>
      </c>
      <c r="C2662" s="2">
        <v>2015</v>
      </c>
      <c r="D2662" s="2" t="s">
        <v>241</v>
      </c>
      <c r="E2662" s="2" t="s">
        <v>627</v>
      </c>
      <c r="F2662" s="2" t="s">
        <v>787</v>
      </c>
      <c r="G2662" s="2">
        <v>298533</v>
      </c>
      <c r="H2662" s="2">
        <v>4.1456316830589999E-4</v>
      </c>
      <c r="I2662" s="2">
        <v>4.6431074850260804E-4</v>
      </c>
      <c r="J2662" s="26" t="s">
        <v>690</v>
      </c>
    </row>
    <row r="2663" spans="1:10" ht="15.75" customHeight="1" x14ac:dyDescent="0.25">
      <c r="A2663" s="2" t="s">
        <v>756</v>
      </c>
      <c r="B2663" s="2" t="s">
        <v>764</v>
      </c>
      <c r="C2663" s="2">
        <v>2015</v>
      </c>
      <c r="D2663" s="2" t="s">
        <v>241</v>
      </c>
      <c r="E2663" s="2" t="s">
        <v>627</v>
      </c>
      <c r="F2663" s="2" t="s">
        <v>787</v>
      </c>
      <c r="G2663" s="2">
        <v>358376</v>
      </c>
      <c r="H2663" s="2">
        <v>2.7637544553730002E-4</v>
      </c>
      <c r="I2663" s="2">
        <v>3.0954049900177606E-4</v>
      </c>
      <c r="J2663" s="26" t="s">
        <v>690</v>
      </c>
    </row>
    <row r="2664" spans="1:10" ht="15.75" customHeight="1" x14ac:dyDescent="0.25">
      <c r="A2664" s="2" t="s">
        <v>756</v>
      </c>
      <c r="B2664" s="2" t="s">
        <v>764</v>
      </c>
      <c r="C2664" s="2">
        <v>2015</v>
      </c>
      <c r="D2664" s="2" t="s">
        <v>241</v>
      </c>
      <c r="E2664" s="2" t="s">
        <v>627</v>
      </c>
      <c r="F2664" s="2" t="s">
        <v>787</v>
      </c>
      <c r="G2664" s="2">
        <v>433244</v>
      </c>
      <c r="H2664" s="2">
        <v>4.60625742562E-5</v>
      </c>
      <c r="I2664" s="2">
        <v>5.1590083166944007E-5</v>
      </c>
      <c r="J2664" s="26" t="s">
        <v>690</v>
      </c>
    </row>
    <row r="2665" spans="1:10" ht="15.75" customHeight="1" x14ac:dyDescent="0.25">
      <c r="A2665" s="2" t="s">
        <v>756</v>
      </c>
      <c r="B2665" s="2" t="s">
        <v>764</v>
      </c>
      <c r="C2665" s="2">
        <v>2015</v>
      </c>
      <c r="D2665" s="2" t="s">
        <v>241</v>
      </c>
      <c r="E2665" s="2" t="s">
        <v>627</v>
      </c>
      <c r="F2665" s="2" t="s">
        <v>788</v>
      </c>
      <c r="G2665" s="2">
        <v>702640</v>
      </c>
      <c r="H2665" s="2">
        <v>2.7797820512204998E-3</v>
      </c>
      <c r="I2665" s="2">
        <v>3.1133558973669602E-3</v>
      </c>
      <c r="J2665" s="26" t="s">
        <v>690</v>
      </c>
    </row>
    <row r="2666" spans="1:10" ht="15.75" customHeight="1" x14ac:dyDescent="0.25">
      <c r="A2666" s="2" t="s">
        <v>756</v>
      </c>
      <c r="B2666" s="2" t="s">
        <v>764</v>
      </c>
      <c r="C2666" s="2">
        <v>2015</v>
      </c>
      <c r="D2666" s="2" t="s">
        <v>241</v>
      </c>
      <c r="E2666" s="2" t="s">
        <v>627</v>
      </c>
      <c r="F2666" s="2" t="s">
        <v>778</v>
      </c>
      <c r="G2666" s="2">
        <v>2195529</v>
      </c>
      <c r="H2666" s="2">
        <v>8.4214080125092992E-3</v>
      </c>
      <c r="I2666" s="2">
        <v>9.4319769740104156E-3</v>
      </c>
      <c r="J2666" s="26" t="s">
        <v>690</v>
      </c>
    </row>
    <row r="2667" spans="1:10" ht="15.75" customHeight="1" x14ac:dyDescent="0.25">
      <c r="A2667" s="2" t="s">
        <v>756</v>
      </c>
      <c r="B2667" s="2" t="s">
        <v>764</v>
      </c>
      <c r="C2667" s="2">
        <v>2015</v>
      </c>
      <c r="D2667" s="2" t="s">
        <v>241</v>
      </c>
      <c r="E2667" s="2" t="s">
        <v>627</v>
      </c>
      <c r="F2667" s="2" t="s">
        <v>787</v>
      </c>
      <c r="G2667" s="2">
        <v>3585283</v>
      </c>
      <c r="H2667" s="2">
        <v>1.121894965763E-4</v>
      </c>
      <c r="I2667" s="2">
        <v>1.25652236165456E-4</v>
      </c>
      <c r="J2667" s="26" t="s">
        <v>690</v>
      </c>
    </row>
    <row r="2668" spans="1:10" ht="15.75" customHeight="1" x14ac:dyDescent="0.25">
      <c r="A2668" s="2" t="s">
        <v>756</v>
      </c>
      <c r="B2668" s="2" t="s">
        <v>764</v>
      </c>
      <c r="C2668" s="2">
        <v>2015</v>
      </c>
      <c r="D2668" s="2" t="s">
        <v>241</v>
      </c>
      <c r="E2668" s="2" t="s">
        <v>627</v>
      </c>
      <c r="F2668" s="2" t="s">
        <v>787</v>
      </c>
      <c r="G2668" s="2">
        <v>4303967</v>
      </c>
      <c r="H2668" s="2">
        <v>7.4793002568199993E-5</v>
      </c>
      <c r="I2668" s="2">
        <v>8.3768162876383999E-5</v>
      </c>
      <c r="J2668" s="26" t="s">
        <v>690</v>
      </c>
    </row>
    <row r="2669" spans="1:10" ht="15.75" customHeight="1" x14ac:dyDescent="0.25">
      <c r="A2669" s="2" t="s">
        <v>756</v>
      </c>
      <c r="B2669" s="2" t="s">
        <v>764</v>
      </c>
      <c r="C2669" s="2">
        <v>2015</v>
      </c>
      <c r="D2669" s="2" t="s">
        <v>241</v>
      </c>
      <c r="E2669" s="2" t="s">
        <v>627</v>
      </c>
      <c r="F2669" s="2" t="s">
        <v>787</v>
      </c>
      <c r="G2669" s="2">
        <v>5203080</v>
      </c>
      <c r="H2669" s="2">
        <v>1.2465499821699999E-5</v>
      </c>
      <c r="I2669" s="2">
        <v>1.3961359800304001E-5</v>
      </c>
      <c r="J2669" s="26" t="s">
        <v>690</v>
      </c>
    </row>
    <row r="2670" spans="1:10" ht="15.75" customHeight="1" x14ac:dyDescent="0.25">
      <c r="A2670" s="2" t="s">
        <v>756</v>
      </c>
      <c r="B2670" s="2" t="s">
        <v>764</v>
      </c>
      <c r="C2670" s="2">
        <v>2020</v>
      </c>
      <c r="D2670" s="2" t="s">
        <v>241</v>
      </c>
      <c r="E2670" s="2" t="s">
        <v>627</v>
      </c>
      <c r="F2670" s="2" t="s">
        <v>765</v>
      </c>
      <c r="G2670" s="2">
        <v>-100000</v>
      </c>
      <c r="H2670" s="2">
        <v>0</v>
      </c>
      <c r="I2670" s="2">
        <v>0</v>
      </c>
      <c r="J2670" s="26" t="s">
        <v>690</v>
      </c>
    </row>
    <row r="2671" spans="1:10" ht="15.75" customHeight="1" x14ac:dyDescent="0.25">
      <c r="A2671" s="2" t="s">
        <v>756</v>
      </c>
      <c r="B2671" s="2" t="s">
        <v>764</v>
      </c>
      <c r="C2671" s="2">
        <v>2020</v>
      </c>
      <c r="D2671" s="2" t="s">
        <v>241</v>
      </c>
      <c r="E2671" s="2" t="s">
        <v>627</v>
      </c>
      <c r="F2671" s="2" t="s">
        <v>765</v>
      </c>
      <c r="G2671" s="2">
        <v>-146</v>
      </c>
      <c r="H2671" s="2">
        <v>0</v>
      </c>
      <c r="I2671" s="2">
        <v>0</v>
      </c>
      <c r="J2671" s="26" t="s">
        <v>690</v>
      </c>
    </row>
    <row r="2672" spans="1:10" ht="15.75" customHeight="1" x14ac:dyDescent="0.25">
      <c r="A2672" s="2" t="s">
        <v>756</v>
      </c>
      <c r="B2672" s="2" t="s">
        <v>764</v>
      </c>
      <c r="C2672" s="2">
        <v>2020</v>
      </c>
      <c r="D2672" s="2" t="s">
        <v>241</v>
      </c>
      <c r="E2672" s="2" t="s">
        <v>627</v>
      </c>
      <c r="F2672" s="2" t="s">
        <v>765</v>
      </c>
      <c r="G2672" s="2">
        <v>-146</v>
      </c>
      <c r="H2672" s="2">
        <v>3.18717265129089</v>
      </c>
      <c r="I2672" s="2">
        <v>3.5696333694457971</v>
      </c>
      <c r="J2672" s="26" t="s">
        <v>690</v>
      </c>
    </row>
    <row r="2673" spans="1:10" ht="15.75" customHeight="1" x14ac:dyDescent="0.25">
      <c r="A2673" s="2" t="s">
        <v>756</v>
      </c>
      <c r="B2673" s="2" t="s">
        <v>764</v>
      </c>
      <c r="C2673" s="2">
        <v>2020</v>
      </c>
      <c r="D2673" s="2" t="s">
        <v>241</v>
      </c>
      <c r="E2673" s="2" t="s">
        <v>627</v>
      </c>
      <c r="F2673" s="2" t="s">
        <v>766</v>
      </c>
      <c r="G2673" s="2">
        <v>-10</v>
      </c>
      <c r="H2673" s="2">
        <v>1.4075240120291699E-2</v>
      </c>
      <c r="I2673" s="2">
        <v>1.5764268934726704E-2</v>
      </c>
      <c r="J2673" s="26" t="s">
        <v>690</v>
      </c>
    </row>
    <row r="2674" spans="1:10" ht="15.75" customHeight="1" x14ac:dyDescent="0.25">
      <c r="A2674" s="2" t="s">
        <v>756</v>
      </c>
      <c r="B2674" s="2" t="s">
        <v>764</v>
      </c>
      <c r="C2674" s="2">
        <v>2020</v>
      </c>
      <c r="D2674" s="2" t="s">
        <v>241</v>
      </c>
      <c r="E2674" s="2" t="s">
        <v>627</v>
      </c>
      <c r="F2674" s="2" t="s">
        <v>767</v>
      </c>
      <c r="G2674" s="2">
        <v>-7</v>
      </c>
      <c r="H2674" s="2">
        <v>5.1191647052764804</v>
      </c>
      <c r="I2674" s="2">
        <v>5.7334644699096584</v>
      </c>
      <c r="J2674" s="26" t="s">
        <v>692</v>
      </c>
    </row>
    <row r="2675" spans="1:10" ht="15.75" customHeight="1" x14ac:dyDescent="0.25">
      <c r="A2675" s="2" t="s">
        <v>756</v>
      </c>
      <c r="B2675" s="2" t="s">
        <v>764</v>
      </c>
      <c r="C2675" s="2">
        <v>2020</v>
      </c>
      <c r="D2675" s="2" t="s">
        <v>241</v>
      </c>
      <c r="E2675" s="2" t="s">
        <v>627</v>
      </c>
      <c r="F2675" s="2" t="s">
        <v>769</v>
      </c>
      <c r="G2675" s="2">
        <v>-5</v>
      </c>
      <c r="H2675" s="2">
        <v>1.67831555008888E-2</v>
      </c>
      <c r="I2675" s="2">
        <v>1.8797134160995457E-2</v>
      </c>
      <c r="J2675" s="26" t="s">
        <v>690</v>
      </c>
    </row>
    <row r="2676" spans="1:10" ht="15.75" customHeight="1" x14ac:dyDescent="0.25">
      <c r="A2676" s="2" t="s">
        <v>756</v>
      </c>
      <c r="B2676" s="2" t="s">
        <v>764</v>
      </c>
      <c r="C2676" s="2">
        <v>2020</v>
      </c>
      <c r="D2676" s="2" t="s">
        <v>241</v>
      </c>
      <c r="E2676" s="2" t="s">
        <v>627</v>
      </c>
      <c r="F2676" s="2" t="s">
        <v>766</v>
      </c>
      <c r="G2676" s="2">
        <v>-5</v>
      </c>
      <c r="H2676" s="2">
        <v>1.2343720532953699E-2</v>
      </c>
      <c r="I2676" s="2">
        <v>1.3824966996908144E-2</v>
      </c>
      <c r="J2676" s="26" t="s">
        <v>690</v>
      </c>
    </row>
    <row r="2677" spans="1:10" ht="15.75" customHeight="1" x14ac:dyDescent="0.25">
      <c r="A2677" s="2" t="s">
        <v>756</v>
      </c>
      <c r="B2677" s="2" t="s">
        <v>764</v>
      </c>
      <c r="C2677" s="2">
        <v>2020</v>
      </c>
      <c r="D2677" s="2" t="s">
        <v>241</v>
      </c>
      <c r="E2677" s="2" t="s">
        <v>627</v>
      </c>
      <c r="F2677" s="2" t="s">
        <v>768</v>
      </c>
      <c r="G2677" s="2">
        <v>-5</v>
      </c>
      <c r="H2677" s="2">
        <v>11.3141032159328</v>
      </c>
      <c r="I2677" s="2">
        <v>12.671795601844737</v>
      </c>
      <c r="J2677" s="26" t="s">
        <v>691</v>
      </c>
    </row>
    <row r="2678" spans="1:10" ht="15.75" customHeight="1" x14ac:dyDescent="0.25">
      <c r="A2678" s="2" t="s">
        <v>756</v>
      </c>
      <c r="B2678" s="2" t="s">
        <v>764</v>
      </c>
      <c r="C2678" s="2">
        <v>2020</v>
      </c>
      <c r="D2678" s="2" t="s">
        <v>241</v>
      </c>
      <c r="E2678" s="2" t="s">
        <v>627</v>
      </c>
      <c r="F2678" s="2" t="s">
        <v>770</v>
      </c>
      <c r="G2678" s="2">
        <v>-4</v>
      </c>
      <c r="H2678" s="2">
        <v>10.400300025939901</v>
      </c>
      <c r="I2678" s="2">
        <v>11.64833602905269</v>
      </c>
      <c r="J2678" s="26" t="s">
        <v>691</v>
      </c>
    </row>
    <row r="2679" spans="1:10" ht="15.75" customHeight="1" x14ac:dyDescent="0.25">
      <c r="A2679" s="2" t="s">
        <v>756</v>
      </c>
      <c r="B2679" s="2" t="s">
        <v>764</v>
      </c>
      <c r="C2679" s="2">
        <v>2020</v>
      </c>
      <c r="D2679" s="2" t="s">
        <v>241</v>
      </c>
      <c r="E2679" s="2" t="s">
        <v>627</v>
      </c>
      <c r="F2679" s="2" t="s">
        <v>766</v>
      </c>
      <c r="G2679" s="2">
        <v>-4</v>
      </c>
      <c r="H2679" s="2">
        <v>1.1161546558141699</v>
      </c>
      <c r="I2679" s="2">
        <v>1.2500932145118704</v>
      </c>
      <c r="J2679" s="26" t="s">
        <v>690</v>
      </c>
    </row>
    <row r="2680" spans="1:10" ht="15.75" customHeight="1" x14ac:dyDescent="0.25">
      <c r="A2680" s="2" t="s">
        <v>756</v>
      </c>
      <c r="B2680" s="2" t="s">
        <v>764</v>
      </c>
      <c r="C2680" s="2">
        <v>2020</v>
      </c>
      <c r="D2680" s="2" t="s">
        <v>241</v>
      </c>
      <c r="E2680" s="2" t="s">
        <v>627</v>
      </c>
      <c r="F2680" s="2" t="s">
        <v>771</v>
      </c>
      <c r="G2680" s="2">
        <v>-2</v>
      </c>
      <c r="H2680" s="2">
        <v>6.9934196472167898</v>
      </c>
      <c r="I2680" s="2">
        <v>7.8326300048828053</v>
      </c>
      <c r="J2680" s="26" t="s">
        <v>690</v>
      </c>
    </row>
    <row r="2681" spans="1:10" ht="15.75" customHeight="1" x14ac:dyDescent="0.25">
      <c r="A2681" s="2" t="s">
        <v>756</v>
      </c>
      <c r="B2681" s="2" t="s">
        <v>764</v>
      </c>
      <c r="C2681" s="2">
        <v>2020</v>
      </c>
      <c r="D2681" s="2" t="s">
        <v>241</v>
      </c>
      <c r="E2681" s="2" t="s">
        <v>627</v>
      </c>
      <c r="F2681" s="2" t="s">
        <v>773</v>
      </c>
      <c r="G2681" s="2">
        <v>-2</v>
      </c>
      <c r="H2681" s="2">
        <v>0.70237857103347701</v>
      </c>
      <c r="I2681" s="2">
        <v>0.78666399955749433</v>
      </c>
      <c r="J2681" s="26" t="s">
        <v>690</v>
      </c>
    </row>
    <row r="2682" spans="1:10" ht="15.75" customHeight="1" x14ac:dyDescent="0.25">
      <c r="A2682" s="2" t="s">
        <v>756</v>
      </c>
      <c r="B2682" s="2" t="s">
        <v>764</v>
      </c>
      <c r="C2682" s="2">
        <v>2020</v>
      </c>
      <c r="D2682" s="2" t="s">
        <v>241</v>
      </c>
      <c r="E2682" s="2" t="s">
        <v>627</v>
      </c>
      <c r="F2682" s="2" t="s">
        <v>772</v>
      </c>
      <c r="G2682" s="2">
        <v>-2</v>
      </c>
      <c r="H2682" s="2">
        <v>0.224238276481628</v>
      </c>
      <c r="I2682" s="2">
        <v>0.2511468696594234</v>
      </c>
      <c r="J2682" s="26" t="s">
        <v>690</v>
      </c>
    </row>
    <row r="2683" spans="1:10" ht="15.75" customHeight="1" x14ac:dyDescent="0.25">
      <c r="A2683" s="2" t="s">
        <v>756</v>
      </c>
      <c r="B2683" s="2" t="s">
        <v>764</v>
      </c>
      <c r="C2683" s="2">
        <v>2020</v>
      </c>
      <c r="D2683" s="2" t="s">
        <v>241</v>
      </c>
      <c r="E2683" s="2" t="s">
        <v>627</v>
      </c>
      <c r="F2683" s="2" t="s">
        <v>774</v>
      </c>
      <c r="G2683" s="2">
        <v>0</v>
      </c>
      <c r="H2683" s="2">
        <v>3.1351549625396702</v>
      </c>
      <c r="I2683" s="2">
        <v>3.511373558044431</v>
      </c>
      <c r="J2683" s="26" t="s">
        <v>691</v>
      </c>
    </row>
    <row r="2684" spans="1:10" ht="15.75" customHeight="1" x14ac:dyDescent="0.25">
      <c r="A2684" s="2" t="s">
        <v>756</v>
      </c>
      <c r="B2684" s="2" t="s">
        <v>764</v>
      </c>
      <c r="C2684" s="2">
        <v>2020</v>
      </c>
      <c r="D2684" s="2" t="s">
        <v>241</v>
      </c>
      <c r="E2684" s="2" t="s">
        <v>627</v>
      </c>
      <c r="F2684" s="2" t="s">
        <v>775</v>
      </c>
      <c r="G2684" s="2">
        <v>1</v>
      </c>
      <c r="H2684" s="2">
        <v>9.4905007630586596E-2</v>
      </c>
      <c r="I2684" s="2">
        <v>0.106293608546257</v>
      </c>
      <c r="J2684" s="26" t="s">
        <v>690</v>
      </c>
    </row>
    <row r="2685" spans="1:10" ht="15.75" customHeight="1" x14ac:dyDescent="0.25">
      <c r="A2685" s="2" t="s">
        <v>756</v>
      </c>
      <c r="B2685" s="2" t="s">
        <v>764</v>
      </c>
      <c r="C2685" s="2">
        <v>2020</v>
      </c>
      <c r="D2685" s="2" t="s">
        <v>241</v>
      </c>
      <c r="E2685" s="2" t="s">
        <v>627</v>
      </c>
      <c r="F2685" s="2" t="s">
        <v>771</v>
      </c>
      <c r="G2685" s="2">
        <v>1</v>
      </c>
      <c r="H2685" s="2">
        <v>4.4304170608520499</v>
      </c>
      <c r="I2685" s="2">
        <v>4.9620671081542964</v>
      </c>
      <c r="J2685" s="26" t="s">
        <v>690</v>
      </c>
    </row>
    <row r="2686" spans="1:10" ht="15.75" customHeight="1" x14ac:dyDescent="0.25">
      <c r="A2686" s="2" t="s">
        <v>756</v>
      </c>
      <c r="B2686" s="2" t="s">
        <v>764</v>
      </c>
      <c r="C2686" s="2">
        <v>2020</v>
      </c>
      <c r="D2686" s="2" t="s">
        <v>241</v>
      </c>
      <c r="E2686" s="2" t="s">
        <v>627</v>
      </c>
      <c r="F2686" s="2" t="s">
        <v>776</v>
      </c>
      <c r="G2686" s="2">
        <v>1</v>
      </c>
      <c r="H2686" s="2">
        <v>4.1782975196838299</v>
      </c>
      <c r="I2686" s="2">
        <v>4.6796932220458896</v>
      </c>
      <c r="J2686" s="26" t="s">
        <v>694</v>
      </c>
    </row>
    <row r="2687" spans="1:10" ht="15.75" customHeight="1" x14ac:dyDescent="0.25">
      <c r="A2687" s="2" t="s">
        <v>756</v>
      </c>
      <c r="B2687" s="2" t="s">
        <v>764</v>
      </c>
      <c r="C2687" s="2">
        <v>2020</v>
      </c>
      <c r="D2687" s="2" t="s">
        <v>241</v>
      </c>
      <c r="E2687" s="2" t="s">
        <v>627</v>
      </c>
      <c r="F2687" s="2" t="s">
        <v>774</v>
      </c>
      <c r="G2687" s="2">
        <v>1</v>
      </c>
      <c r="H2687" s="2">
        <v>0.60181325674056996</v>
      </c>
      <c r="I2687" s="2">
        <v>0.67403084754943843</v>
      </c>
      <c r="J2687" s="26" t="s">
        <v>691</v>
      </c>
    </row>
    <row r="2688" spans="1:10" ht="15.75" customHeight="1" x14ac:dyDescent="0.25">
      <c r="A2688" s="2" t="s">
        <v>756</v>
      </c>
      <c r="B2688" s="2" t="s">
        <v>764</v>
      </c>
      <c r="C2688" s="2">
        <v>2020</v>
      </c>
      <c r="D2688" s="2" t="s">
        <v>241</v>
      </c>
      <c r="E2688" s="2" t="s">
        <v>627</v>
      </c>
      <c r="F2688" s="2" t="s">
        <v>777</v>
      </c>
      <c r="G2688" s="2">
        <v>6</v>
      </c>
      <c r="H2688" s="2">
        <v>1.3198241814970899</v>
      </c>
      <c r="I2688" s="2">
        <v>1.4782030832767408</v>
      </c>
      <c r="J2688" s="26" t="s">
        <v>692</v>
      </c>
    </row>
    <row r="2689" spans="1:10" ht="15.75" customHeight="1" x14ac:dyDescent="0.25">
      <c r="A2689" s="2" t="s">
        <v>756</v>
      </c>
      <c r="B2689" s="2" t="s">
        <v>764</v>
      </c>
      <c r="C2689" s="2">
        <v>2020</v>
      </c>
      <c r="D2689" s="2" t="s">
        <v>241</v>
      </c>
      <c r="E2689" s="2" t="s">
        <v>627</v>
      </c>
      <c r="F2689" s="2" t="s">
        <v>765</v>
      </c>
      <c r="G2689" s="2">
        <v>7</v>
      </c>
      <c r="H2689" s="2">
        <v>2.4194540977478001</v>
      </c>
      <c r="I2689" s="2">
        <v>2.7097885894775362</v>
      </c>
      <c r="J2689" s="26" t="s">
        <v>690</v>
      </c>
    </row>
    <row r="2690" spans="1:10" ht="15.75" customHeight="1" x14ac:dyDescent="0.25">
      <c r="A2690" s="2" t="s">
        <v>756</v>
      </c>
      <c r="B2690" s="2" t="s">
        <v>764</v>
      </c>
      <c r="C2690" s="2">
        <v>2020</v>
      </c>
      <c r="D2690" s="2" t="s">
        <v>241</v>
      </c>
      <c r="E2690" s="2" t="s">
        <v>627</v>
      </c>
      <c r="F2690" s="2" t="s">
        <v>780</v>
      </c>
      <c r="G2690" s="2">
        <v>8</v>
      </c>
      <c r="H2690" s="2">
        <v>0.86969465017318703</v>
      </c>
      <c r="I2690" s="2">
        <v>0.97405800819396959</v>
      </c>
      <c r="J2690" s="26" t="s">
        <v>691</v>
      </c>
    </row>
    <row r="2691" spans="1:10" ht="15.75" customHeight="1" x14ac:dyDescent="0.25">
      <c r="A2691" s="2" t="s">
        <v>756</v>
      </c>
      <c r="B2691" s="2" t="s">
        <v>764</v>
      </c>
      <c r="C2691" s="2">
        <v>2020</v>
      </c>
      <c r="D2691" s="2" t="s">
        <v>241</v>
      </c>
      <c r="E2691" s="2" t="s">
        <v>627</v>
      </c>
      <c r="F2691" s="2" t="s">
        <v>776</v>
      </c>
      <c r="G2691" s="2">
        <v>8</v>
      </c>
      <c r="H2691" s="2">
        <v>0.14282132685184401</v>
      </c>
      <c r="I2691" s="2">
        <v>0.15995988607406531</v>
      </c>
      <c r="J2691" s="26" t="s">
        <v>694</v>
      </c>
    </row>
    <row r="2692" spans="1:10" ht="15.75" customHeight="1" x14ac:dyDescent="0.25">
      <c r="A2692" s="2" t="s">
        <v>756</v>
      </c>
      <c r="B2692" s="2" t="s">
        <v>764</v>
      </c>
      <c r="C2692" s="2">
        <v>2020</v>
      </c>
      <c r="D2692" s="2" t="s">
        <v>241</v>
      </c>
      <c r="E2692" s="2" t="s">
        <v>627</v>
      </c>
      <c r="F2692" s="2" t="s">
        <v>773</v>
      </c>
      <c r="G2692" s="2">
        <v>8</v>
      </c>
      <c r="H2692" s="2">
        <v>2.9040749073028498</v>
      </c>
      <c r="I2692" s="2">
        <v>3.2525638961791921</v>
      </c>
      <c r="J2692" s="26" t="s">
        <v>690</v>
      </c>
    </row>
    <row r="2693" spans="1:10" ht="15.75" customHeight="1" x14ac:dyDescent="0.25">
      <c r="A2693" s="2" t="s">
        <v>756</v>
      </c>
      <c r="B2693" s="2" t="s">
        <v>764</v>
      </c>
      <c r="C2693" s="2">
        <v>2020</v>
      </c>
      <c r="D2693" s="2" t="s">
        <v>241</v>
      </c>
      <c r="E2693" s="2" t="s">
        <v>627</v>
      </c>
      <c r="F2693" s="2" t="s">
        <v>776</v>
      </c>
      <c r="G2693" s="2">
        <v>9</v>
      </c>
      <c r="H2693" s="2">
        <v>6.5736310482025102</v>
      </c>
      <c r="I2693" s="2">
        <v>7.3624667739868119</v>
      </c>
      <c r="J2693" s="26" t="s">
        <v>694</v>
      </c>
    </row>
    <row r="2694" spans="1:10" ht="15.75" customHeight="1" x14ac:dyDescent="0.25">
      <c r="A2694" s="2" t="s">
        <v>756</v>
      </c>
      <c r="B2694" s="2" t="s">
        <v>764</v>
      </c>
      <c r="C2694" s="2">
        <v>2020</v>
      </c>
      <c r="D2694" s="2" t="s">
        <v>241</v>
      </c>
      <c r="E2694" s="2" t="s">
        <v>627</v>
      </c>
      <c r="F2694" s="2" t="s">
        <v>776</v>
      </c>
      <c r="G2694" s="2">
        <v>10</v>
      </c>
      <c r="H2694" s="2">
        <v>1.25867938995361</v>
      </c>
      <c r="I2694" s="2">
        <v>1.4097209167480433</v>
      </c>
      <c r="J2694" s="26" t="s">
        <v>694</v>
      </c>
    </row>
    <row r="2695" spans="1:10" ht="15.75" customHeight="1" x14ac:dyDescent="0.25">
      <c r="A2695" s="2" t="s">
        <v>756</v>
      </c>
      <c r="B2695" s="2" t="s">
        <v>764</v>
      </c>
      <c r="C2695" s="2">
        <v>2020</v>
      </c>
      <c r="D2695" s="2" t="s">
        <v>241</v>
      </c>
      <c r="E2695" s="2" t="s">
        <v>627</v>
      </c>
      <c r="F2695" s="2" t="s">
        <v>771</v>
      </c>
      <c r="G2695" s="2">
        <v>10</v>
      </c>
      <c r="H2695" s="2">
        <v>1.7009664773941</v>
      </c>
      <c r="I2695" s="2">
        <v>1.9050824546813923</v>
      </c>
      <c r="J2695" s="26" t="s">
        <v>690</v>
      </c>
    </row>
    <row r="2696" spans="1:10" ht="15.75" customHeight="1" x14ac:dyDescent="0.25">
      <c r="A2696" s="2" t="s">
        <v>756</v>
      </c>
      <c r="B2696" s="2" t="s">
        <v>764</v>
      </c>
      <c r="C2696" s="2">
        <v>2020</v>
      </c>
      <c r="D2696" s="2" t="s">
        <v>241</v>
      </c>
      <c r="E2696" s="2" t="s">
        <v>627</v>
      </c>
      <c r="F2696" s="2" t="s">
        <v>777</v>
      </c>
      <c r="G2696" s="2">
        <v>10</v>
      </c>
      <c r="H2696" s="2">
        <v>5.4475992918014499E-2</v>
      </c>
      <c r="I2696" s="2">
        <v>6.1013112068176244E-2</v>
      </c>
      <c r="J2696" s="26" t="s">
        <v>692</v>
      </c>
    </row>
    <row r="2697" spans="1:10" ht="15.75" customHeight="1" x14ac:dyDescent="0.25">
      <c r="A2697" s="2" t="s">
        <v>756</v>
      </c>
      <c r="B2697" s="2" t="s">
        <v>764</v>
      </c>
      <c r="C2697" s="2">
        <v>2020</v>
      </c>
      <c r="D2697" s="2" t="s">
        <v>241</v>
      </c>
      <c r="E2697" s="2" t="s">
        <v>627</v>
      </c>
      <c r="F2697" s="2" t="s">
        <v>766</v>
      </c>
      <c r="G2697" s="2">
        <v>11</v>
      </c>
      <c r="H2697" s="2">
        <v>1.4363375492394E-2</v>
      </c>
      <c r="I2697" s="2">
        <v>1.6086980551481282E-2</v>
      </c>
      <c r="J2697" s="26" t="s">
        <v>690</v>
      </c>
    </row>
    <row r="2698" spans="1:10" ht="15.75" customHeight="1" x14ac:dyDescent="0.25">
      <c r="A2698" s="2" t="s">
        <v>756</v>
      </c>
      <c r="B2698" s="2" t="s">
        <v>764</v>
      </c>
      <c r="C2698" s="2">
        <v>2020</v>
      </c>
      <c r="D2698" s="2" t="s">
        <v>241</v>
      </c>
      <c r="E2698" s="2" t="s">
        <v>627</v>
      </c>
      <c r="F2698" s="2" t="s">
        <v>777</v>
      </c>
      <c r="G2698" s="2">
        <v>11</v>
      </c>
      <c r="H2698" s="2">
        <v>7.6782912015914903E-2</v>
      </c>
      <c r="I2698" s="2">
        <v>8.5996861457824703E-2</v>
      </c>
      <c r="J2698" s="26" t="s">
        <v>692</v>
      </c>
    </row>
    <row r="2699" spans="1:10" ht="15.75" customHeight="1" x14ac:dyDescent="0.25">
      <c r="A2699" s="2" t="s">
        <v>756</v>
      </c>
      <c r="B2699" s="2" t="s">
        <v>764</v>
      </c>
      <c r="C2699" s="2">
        <v>2020</v>
      </c>
      <c r="D2699" s="2" t="s">
        <v>241</v>
      </c>
      <c r="E2699" s="2" t="s">
        <v>627</v>
      </c>
      <c r="F2699" s="2" t="s">
        <v>778</v>
      </c>
      <c r="G2699" s="2">
        <v>12</v>
      </c>
      <c r="H2699" s="2">
        <v>8.3827197551727295E-2</v>
      </c>
      <c r="I2699" s="2">
        <v>9.3886461257934581E-2</v>
      </c>
      <c r="J2699" s="26" t="s">
        <v>690</v>
      </c>
    </row>
    <row r="2700" spans="1:10" ht="15.75" customHeight="1" x14ac:dyDescent="0.25">
      <c r="A2700" s="2" t="s">
        <v>756</v>
      </c>
      <c r="B2700" s="2" t="s">
        <v>764</v>
      </c>
      <c r="C2700" s="2">
        <v>2020</v>
      </c>
      <c r="D2700" s="2" t="s">
        <v>241</v>
      </c>
      <c r="E2700" s="2" t="s">
        <v>627</v>
      </c>
      <c r="F2700" s="2" t="s">
        <v>776</v>
      </c>
      <c r="G2700" s="2">
        <v>15</v>
      </c>
      <c r="H2700" s="2">
        <v>0.36738643050193698</v>
      </c>
      <c r="I2700" s="2">
        <v>0.41147280216216947</v>
      </c>
      <c r="J2700" s="26" t="s">
        <v>694</v>
      </c>
    </row>
    <row r="2701" spans="1:10" ht="15.75" customHeight="1" x14ac:dyDescent="0.25">
      <c r="A2701" s="2" t="s">
        <v>756</v>
      </c>
      <c r="B2701" s="2" t="s">
        <v>764</v>
      </c>
      <c r="C2701" s="2">
        <v>2020</v>
      </c>
      <c r="D2701" s="2" t="s">
        <v>241</v>
      </c>
      <c r="E2701" s="2" t="s">
        <v>627</v>
      </c>
      <c r="F2701" s="2" t="s">
        <v>773</v>
      </c>
      <c r="G2701" s="2">
        <v>17</v>
      </c>
      <c r="H2701" s="2">
        <v>3.2054293155670099</v>
      </c>
      <c r="I2701" s="2">
        <v>3.5900808334350516</v>
      </c>
      <c r="J2701" s="26" t="s">
        <v>690</v>
      </c>
    </row>
    <row r="2702" spans="1:10" ht="15.75" customHeight="1" x14ac:dyDescent="0.25">
      <c r="A2702" s="2" t="s">
        <v>756</v>
      </c>
      <c r="B2702" s="2" t="s">
        <v>764</v>
      </c>
      <c r="C2702" s="2">
        <v>2020</v>
      </c>
      <c r="D2702" s="2" t="s">
        <v>241</v>
      </c>
      <c r="E2702" s="2" t="s">
        <v>627</v>
      </c>
      <c r="F2702" s="2" t="s">
        <v>777</v>
      </c>
      <c r="G2702" s="2">
        <v>22</v>
      </c>
      <c r="H2702" s="2">
        <v>0.80697017908096302</v>
      </c>
      <c r="I2702" s="2">
        <v>0.90380660057067863</v>
      </c>
      <c r="J2702" s="26" t="s">
        <v>692</v>
      </c>
    </row>
    <row r="2703" spans="1:10" ht="15.75" customHeight="1" x14ac:dyDescent="0.25">
      <c r="A2703" s="2" t="s">
        <v>756</v>
      </c>
      <c r="B2703" s="2" t="s">
        <v>764</v>
      </c>
      <c r="C2703" s="2">
        <v>2020</v>
      </c>
      <c r="D2703" s="2" t="s">
        <v>241</v>
      </c>
      <c r="E2703" s="2" t="s">
        <v>627</v>
      </c>
      <c r="F2703" s="2" t="s">
        <v>776</v>
      </c>
      <c r="G2703" s="2">
        <v>25</v>
      </c>
      <c r="H2703" s="2">
        <v>3.6614645272493397E-2</v>
      </c>
      <c r="I2703" s="2">
        <v>4.1008402705192612E-2</v>
      </c>
      <c r="J2703" s="26" t="s">
        <v>694</v>
      </c>
    </row>
    <row r="2704" spans="1:10" ht="15.75" customHeight="1" x14ac:dyDescent="0.25">
      <c r="A2704" s="2" t="s">
        <v>756</v>
      </c>
      <c r="B2704" s="2" t="s">
        <v>764</v>
      </c>
      <c r="C2704" s="2">
        <v>2020</v>
      </c>
      <c r="D2704" s="2" t="s">
        <v>241</v>
      </c>
      <c r="E2704" s="2" t="s">
        <v>627</v>
      </c>
      <c r="F2704" s="2" t="s">
        <v>776</v>
      </c>
      <c r="G2704" s="2">
        <v>27</v>
      </c>
      <c r="H2704" s="2">
        <v>5.3791231475769996E-3</v>
      </c>
      <c r="I2704" s="2">
        <v>6.0246179252862403E-3</v>
      </c>
      <c r="J2704" s="26" t="s">
        <v>694</v>
      </c>
    </row>
    <row r="2705" spans="1:10" ht="15.75" customHeight="1" x14ac:dyDescent="0.25">
      <c r="A2705" s="2" t="s">
        <v>756</v>
      </c>
      <c r="B2705" s="2" t="s">
        <v>764</v>
      </c>
      <c r="C2705" s="2">
        <v>2020</v>
      </c>
      <c r="D2705" s="2" t="s">
        <v>241</v>
      </c>
      <c r="E2705" s="2" t="s">
        <v>627</v>
      </c>
      <c r="F2705" s="2" t="s">
        <v>779</v>
      </c>
      <c r="G2705" s="2">
        <v>28</v>
      </c>
      <c r="H2705" s="2">
        <v>0.396376192569732</v>
      </c>
      <c r="I2705" s="2">
        <v>0.4439413356780999</v>
      </c>
      <c r="J2705" s="26" t="s">
        <v>692</v>
      </c>
    </row>
    <row r="2706" spans="1:10" ht="15.75" customHeight="1" x14ac:dyDescent="0.25">
      <c r="A2706" s="2" t="s">
        <v>756</v>
      </c>
      <c r="B2706" s="2" t="s">
        <v>764</v>
      </c>
      <c r="C2706" s="2">
        <v>2020</v>
      </c>
      <c r="D2706" s="2" t="s">
        <v>241</v>
      </c>
      <c r="E2706" s="2" t="s">
        <v>627</v>
      </c>
      <c r="F2706" s="2" t="s">
        <v>776</v>
      </c>
      <c r="G2706" s="2">
        <v>29</v>
      </c>
      <c r="H2706" s="2">
        <v>4.1025407612323803E-2</v>
      </c>
      <c r="I2706" s="2">
        <v>4.5948456525802664E-2</v>
      </c>
      <c r="J2706" s="26" t="s">
        <v>694</v>
      </c>
    </row>
    <row r="2707" spans="1:10" ht="15.75" customHeight="1" x14ac:dyDescent="0.25">
      <c r="A2707" s="2" t="s">
        <v>756</v>
      </c>
      <c r="B2707" s="2" t="s">
        <v>764</v>
      </c>
      <c r="C2707" s="2">
        <v>2020</v>
      </c>
      <c r="D2707" s="2" t="s">
        <v>241</v>
      </c>
      <c r="E2707" s="2" t="s">
        <v>627</v>
      </c>
      <c r="F2707" s="2" t="s">
        <v>777</v>
      </c>
      <c r="G2707" s="2">
        <v>29</v>
      </c>
      <c r="H2707" s="2">
        <v>3.7031345367431601</v>
      </c>
      <c r="I2707" s="2">
        <v>4.1475106811523395</v>
      </c>
      <c r="J2707" s="26" t="s">
        <v>692</v>
      </c>
    </row>
    <row r="2708" spans="1:10" ht="15.75" customHeight="1" x14ac:dyDescent="0.25">
      <c r="A2708" s="2" t="s">
        <v>756</v>
      </c>
      <c r="B2708" s="2" t="s">
        <v>764</v>
      </c>
      <c r="C2708" s="2">
        <v>2020</v>
      </c>
      <c r="D2708" s="2" t="s">
        <v>241</v>
      </c>
      <c r="E2708" s="2" t="s">
        <v>627</v>
      </c>
      <c r="F2708" s="2" t="s">
        <v>783</v>
      </c>
      <c r="G2708" s="2">
        <v>30</v>
      </c>
      <c r="H2708" s="2">
        <v>0.19987808167934401</v>
      </c>
      <c r="I2708" s="2">
        <v>0.22386345148086531</v>
      </c>
      <c r="J2708" s="26" t="s">
        <v>691</v>
      </c>
    </row>
    <row r="2709" spans="1:10" ht="15.75" customHeight="1" x14ac:dyDescent="0.25">
      <c r="A2709" s="2" t="s">
        <v>756</v>
      </c>
      <c r="B2709" s="2" t="s">
        <v>764</v>
      </c>
      <c r="C2709" s="2">
        <v>2020</v>
      </c>
      <c r="D2709" s="2" t="s">
        <v>241</v>
      </c>
      <c r="E2709" s="2" t="s">
        <v>627</v>
      </c>
      <c r="F2709" s="2" t="s">
        <v>766</v>
      </c>
      <c r="G2709" s="2">
        <v>30</v>
      </c>
      <c r="H2709" s="2">
        <v>8.057468221523E-4</v>
      </c>
      <c r="I2709" s="2">
        <v>9.0243644081057603E-4</v>
      </c>
      <c r="J2709" s="26" t="s">
        <v>690</v>
      </c>
    </row>
    <row r="2710" spans="1:10" ht="15.75" customHeight="1" x14ac:dyDescent="0.25">
      <c r="A2710" s="2" t="s">
        <v>756</v>
      </c>
      <c r="B2710" s="2" t="s">
        <v>764</v>
      </c>
      <c r="C2710" s="2">
        <v>2020</v>
      </c>
      <c r="D2710" s="2" t="s">
        <v>241</v>
      </c>
      <c r="E2710" s="2" t="s">
        <v>627</v>
      </c>
      <c r="F2710" s="2" t="s">
        <v>775</v>
      </c>
      <c r="G2710" s="2">
        <v>33</v>
      </c>
      <c r="H2710" s="2">
        <v>1.7570153474807699</v>
      </c>
      <c r="I2710" s="2">
        <v>1.9678571891784624</v>
      </c>
      <c r="J2710" s="26" t="s">
        <v>690</v>
      </c>
    </row>
    <row r="2711" spans="1:10" ht="15.75" customHeight="1" x14ac:dyDescent="0.25">
      <c r="A2711" s="2" t="s">
        <v>756</v>
      </c>
      <c r="B2711" s="2" t="s">
        <v>764</v>
      </c>
      <c r="C2711" s="2">
        <v>2020</v>
      </c>
      <c r="D2711" s="2" t="s">
        <v>241</v>
      </c>
      <c r="E2711" s="2" t="s">
        <v>627</v>
      </c>
      <c r="F2711" s="2" t="s">
        <v>778</v>
      </c>
      <c r="G2711" s="2">
        <v>34</v>
      </c>
      <c r="H2711" s="2">
        <v>2.6405568122863698</v>
      </c>
      <c r="I2711" s="2">
        <v>2.9574236297607346</v>
      </c>
      <c r="J2711" s="26" t="s">
        <v>690</v>
      </c>
    </row>
    <row r="2712" spans="1:10" ht="15.75" customHeight="1" x14ac:dyDescent="0.25">
      <c r="A2712" s="2" t="s">
        <v>756</v>
      </c>
      <c r="B2712" s="2" t="s">
        <v>764</v>
      </c>
      <c r="C2712" s="2">
        <v>2020</v>
      </c>
      <c r="D2712" s="2" t="s">
        <v>241</v>
      </c>
      <c r="E2712" s="2" t="s">
        <v>627</v>
      </c>
      <c r="F2712" s="2" t="s">
        <v>778</v>
      </c>
      <c r="G2712" s="2">
        <v>37</v>
      </c>
      <c r="H2712" s="2">
        <v>0.72500240802764804</v>
      </c>
      <c r="I2712" s="2">
        <v>0.81200269699096583</v>
      </c>
      <c r="J2712" s="26" t="s">
        <v>690</v>
      </c>
    </row>
    <row r="2713" spans="1:10" ht="15.75" customHeight="1" x14ac:dyDescent="0.25">
      <c r="A2713" s="2" t="s">
        <v>756</v>
      </c>
      <c r="B2713" s="2" t="s">
        <v>764</v>
      </c>
      <c r="C2713" s="2">
        <v>2020</v>
      </c>
      <c r="D2713" s="2" t="s">
        <v>241</v>
      </c>
      <c r="E2713" s="2" t="s">
        <v>627</v>
      </c>
      <c r="F2713" s="2" t="s">
        <v>783</v>
      </c>
      <c r="G2713" s="2">
        <v>41</v>
      </c>
      <c r="H2713" s="2">
        <v>0.88231843709945601</v>
      </c>
      <c r="I2713" s="2">
        <v>0.98819664955139086</v>
      </c>
      <c r="J2713" s="26" t="s">
        <v>691</v>
      </c>
    </row>
    <row r="2714" spans="1:10" ht="15.75" customHeight="1" x14ac:dyDescent="0.25">
      <c r="A2714" s="2" t="s">
        <v>756</v>
      </c>
      <c r="B2714" s="2" t="s">
        <v>764</v>
      </c>
      <c r="C2714" s="2">
        <v>2020</v>
      </c>
      <c r="D2714" s="2" t="s">
        <v>241</v>
      </c>
      <c r="E2714" s="2" t="s">
        <v>627</v>
      </c>
      <c r="F2714" s="2" t="s">
        <v>782</v>
      </c>
      <c r="G2714" s="2">
        <v>87</v>
      </c>
      <c r="H2714" s="2">
        <v>1.0340127628297E-3</v>
      </c>
      <c r="I2714" s="2">
        <v>1.1580942943692641E-3</v>
      </c>
      <c r="J2714" s="26" t="s">
        <v>690</v>
      </c>
    </row>
    <row r="2715" spans="1:10" ht="15.75" customHeight="1" x14ac:dyDescent="0.25">
      <c r="A2715" s="2" t="s">
        <v>756</v>
      </c>
      <c r="B2715" s="2" t="s">
        <v>764</v>
      </c>
      <c r="C2715" s="2">
        <v>2020</v>
      </c>
      <c r="D2715" s="2" t="s">
        <v>241</v>
      </c>
      <c r="E2715" s="2" t="s">
        <v>627</v>
      </c>
      <c r="F2715" s="2" t="s">
        <v>781</v>
      </c>
      <c r="G2715" s="2">
        <v>93</v>
      </c>
      <c r="H2715" s="2">
        <v>4.4566755294799796</v>
      </c>
      <c r="I2715" s="2">
        <v>4.9914765930175777</v>
      </c>
      <c r="J2715" s="26" t="s">
        <v>690</v>
      </c>
    </row>
    <row r="2716" spans="1:10" ht="15.75" customHeight="1" x14ac:dyDescent="0.25">
      <c r="A2716" s="2" t="s">
        <v>756</v>
      </c>
      <c r="B2716" s="2" t="s">
        <v>764</v>
      </c>
      <c r="C2716" s="2">
        <v>2020</v>
      </c>
      <c r="D2716" s="2" t="s">
        <v>241</v>
      </c>
      <c r="E2716" s="2" t="s">
        <v>627</v>
      </c>
      <c r="F2716" s="2" t="s">
        <v>782</v>
      </c>
      <c r="G2716" s="2">
        <v>120</v>
      </c>
      <c r="H2716" s="2">
        <v>1.2447234475985E-3</v>
      </c>
      <c r="I2716" s="2">
        <v>1.3940902613103201E-3</v>
      </c>
      <c r="J2716" s="26" t="s">
        <v>690</v>
      </c>
    </row>
    <row r="2717" spans="1:10" ht="15.75" customHeight="1" x14ac:dyDescent="0.25">
      <c r="A2717" s="2" t="s">
        <v>756</v>
      </c>
      <c r="B2717" s="2" t="s">
        <v>764</v>
      </c>
      <c r="C2717" s="2">
        <v>2020</v>
      </c>
      <c r="D2717" s="2" t="s">
        <v>241</v>
      </c>
      <c r="E2717" s="2" t="s">
        <v>627</v>
      </c>
      <c r="F2717" s="2" t="s">
        <v>771</v>
      </c>
      <c r="G2717" s="2">
        <v>211</v>
      </c>
      <c r="H2717" s="2">
        <v>5.5261652916669797E-2</v>
      </c>
      <c r="I2717" s="2">
        <v>6.1893051266670177E-2</v>
      </c>
      <c r="J2717" s="26" t="s">
        <v>690</v>
      </c>
    </row>
    <row r="2718" spans="1:10" ht="15.75" customHeight="1" x14ac:dyDescent="0.25">
      <c r="A2718" s="2" t="s">
        <v>756</v>
      </c>
      <c r="B2718" s="2" t="s">
        <v>764</v>
      </c>
      <c r="C2718" s="2">
        <v>2020</v>
      </c>
      <c r="D2718" s="2" t="s">
        <v>241</v>
      </c>
      <c r="E2718" s="2" t="s">
        <v>627</v>
      </c>
      <c r="F2718" s="2" t="s">
        <v>779</v>
      </c>
      <c r="G2718" s="2">
        <v>229</v>
      </c>
      <c r="H2718" s="2">
        <v>5.6463494896888698E-2</v>
      </c>
      <c r="I2718" s="2">
        <v>6.3239114284515355E-2</v>
      </c>
      <c r="J2718" s="26" t="s">
        <v>692</v>
      </c>
    </row>
    <row r="2719" spans="1:10" ht="15.75" customHeight="1" x14ac:dyDescent="0.25">
      <c r="A2719" s="2" t="s">
        <v>756</v>
      </c>
      <c r="B2719" s="2" t="s">
        <v>764</v>
      </c>
      <c r="C2719" s="2">
        <v>2020</v>
      </c>
      <c r="D2719" s="2" t="s">
        <v>241</v>
      </c>
      <c r="E2719" s="2" t="s">
        <v>627</v>
      </c>
      <c r="F2719" s="2" t="s">
        <v>776</v>
      </c>
      <c r="G2719" s="2">
        <v>233</v>
      </c>
      <c r="H2719" s="2">
        <v>3.3361191162839998E-4</v>
      </c>
      <c r="I2719" s="2">
        <v>3.7364534102380802E-4</v>
      </c>
      <c r="J2719" s="26" t="s">
        <v>694</v>
      </c>
    </row>
    <row r="2720" spans="1:10" ht="15.75" customHeight="1" x14ac:dyDescent="0.25">
      <c r="A2720" s="2" t="s">
        <v>756</v>
      </c>
      <c r="B2720" s="2" t="s">
        <v>764</v>
      </c>
      <c r="C2720" s="2">
        <v>2020</v>
      </c>
      <c r="D2720" s="2" t="s">
        <v>241</v>
      </c>
      <c r="E2720" s="2" t="s">
        <v>627</v>
      </c>
      <c r="F2720" s="2" t="s">
        <v>775</v>
      </c>
      <c r="G2720" s="2">
        <v>267</v>
      </c>
      <c r="H2720" s="2">
        <v>2.9943590983748401E-2</v>
      </c>
      <c r="I2720" s="2">
        <v>3.3536821901798214E-2</v>
      </c>
      <c r="J2720" s="26" t="s">
        <v>690</v>
      </c>
    </row>
    <row r="2721" spans="1:10" ht="15.75" customHeight="1" x14ac:dyDescent="0.25">
      <c r="A2721" s="2" t="s">
        <v>756</v>
      </c>
      <c r="B2721" s="2" t="s">
        <v>764</v>
      </c>
      <c r="C2721" s="2">
        <v>2020</v>
      </c>
      <c r="D2721" s="2" t="s">
        <v>241</v>
      </c>
      <c r="E2721" s="2" t="s">
        <v>627</v>
      </c>
      <c r="F2721" s="2" t="s">
        <v>773</v>
      </c>
      <c r="G2721" s="2">
        <v>276</v>
      </c>
      <c r="H2721" s="2">
        <v>1.5828555822372401</v>
      </c>
      <c r="I2721" s="2">
        <v>1.7727982521057091</v>
      </c>
      <c r="J2721" s="26" t="s">
        <v>690</v>
      </c>
    </row>
    <row r="2722" spans="1:10" ht="15.75" customHeight="1" x14ac:dyDescent="0.25">
      <c r="A2722" s="2" t="s">
        <v>756</v>
      </c>
      <c r="B2722" s="2" t="s">
        <v>764</v>
      </c>
      <c r="C2722" s="2">
        <v>2020</v>
      </c>
      <c r="D2722" s="2" t="s">
        <v>241</v>
      </c>
      <c r="E2722" s="2" t="s">
        <v>627</v>
      </c>
      <c r="F2722" s="2" t="s">
        <v>773</v>
      </c>
      <c r="G2722" s="2">
        <v>324</v>
      </c>
      <c r="H2722" s="2">
        <v>0.777218878269195</v>
      </c>
      <c r="I2722" s="2">
        <v>0.87048514366149854</v>
      </c>
      <c r="J2722" s="26" t="s">
        <v>690</v>
      </c>
    </row>
    <row r="2723" spans="1:10" ht="15.75" customHeight="1" x14ac:dyDescent="0.25">
      <c r="A2723" s="2" t="s">
        <v>756</v>
      </c>
      <c r="B2723" s="2" t="s">
        <v>764</v>
      </c>
      <c r="C2723" s="2">
        <v>2020</v>
      </c>
      <c r="D2723" s="2" t="s">
        <v>241</v>
      </c>
      <c r="E2723" s="2" t="s">
        <v>627</v>
      </c>
      <c r="F2723" s="2" t="s">
        <v>773</v>
      </c>
      <c r="G2723" s="2">
        <v>335</v>
      </c>
      <c r="H2723" s="2">
        <v>0.65244293212890603</v>
      </c>
      <c r="I2723" s="2">
        <v>0.73073608398437484</v>
      </c>
      <c r="J2723" s="26" t="s">
        <v>690</v>
      </c>
    </row>
    <row r="2724" spans="1:10" ht="15.75" customHeight="1" x14ac:dyDescent="0.25">
      <c r="A2724" s="2" t="s">
        <v>756</v>
      </c>
      <c r="B2724" s="2" t="s">
        <v>764</v>
      </c>
      <c r="C2724" s="2">
        <v>2020</v>
      </c>
      <c r="D2724" s="2" t="s">
        <v>241</v>
      </c>
      <c r="E2724" s="2" t="s">
        <v>627</v>
      </c>
      <c r="F2724" s="2" t="s">
        <v>773</v>
      </c>
      <c r="G2724" s="2">
        <v>378</v>
      </c>
      <c r="H2724" s="2">
        <v>0.47188290953636097</v>
      </c>
      <c r="I2724" s="2">
        <v>0.52850885868072439</v>
      </c>
      <c r="J2724" s="26" t="s">
        <v>690</v>
      </c>
    </row>
    <row r="2725" spans="1:10" ht="15.75" customHeight="1" x14ac:dyDescent="0.25">
      <c r="A2725" s="2" t="s">
        <v>756</v>
      </c>
      <c r="B2725" s="2" t="s">
        <v>764</v>
      </c>
      <c r="C2725" s="2">
        <v>2020</v>
      </c>
      <c r="D2725" s="2" t="s">
        <v>241</v>
      </c>
      <c r="E2725" s="2" t="s">
        <v>627</v>
      </c>
      <c r="F2725" s="2" t="s">
        <v>782</v>
      </c>
      <c r="G2725" s="2">
        <v>455</v>
      </c>
      <c r="H2725" s="2">
        <v>2.245953073725E-4</v>
      </c>
      <c r="I2725" s="2">
        <v>2.5154674425720004E-4</v>
      </c>
      <c r="J2725" s="26" t="s">
        <v>690</v>
      </c>
    </row>
    <row r="2726" spans="1:10" ht="15.75" customHeight="1" x14ac:dyDescent="0.25">
      <c r="A2726" s="2" t="s">
        <v>756</v>
      </c>
      <c r="B2726" s="2" t="s">
        <v>764</v>
      </c>
      <c r="C2726" s="2">
        <v>2020</v>
      </c>
      <c r="D2726" s="2" t="s">
        <v>241</v>
      </c>
      <c r="E2726" s="2" t="s">
        <v>627</v>
      </c>
      <c r="F2726" s="2" t="s">
        <v>771</v>
      </c>
      <c r="G2726" s="2">
        <v>513</v>
      </c>
      <c r="H2726" s="2">
        <v>9.4325589016080007E-3</v>
      </c>
      <c r="I2726" s="2">
        <v>1.0564465969800962E-2</v>
      </c>
      <c r="J2726" s="26" t="s">
        <v>690</v>
      </c>
    </row>
    <row r="2727" spans="1:10" ht="15.75" customHeight="1" x14ac:dyDescent="0.25">
      <c r="A2727" s="2" t="s">
        <v>756</v>
      </c>
      <c r="B2727" s="2" t="s">
        <v>764</v>
      </c>
      <c r="C2727" s="2">
        <v>2020</v>
      </c>
      <c r="D2727" s="2" t="s">
        <v>241</v>
      </c>
      <c r="E2727" s="2" t="s">
        <v>627</v>
      </c>
      <c r="F2727" s="2" t="s">
        <v>782</v>
      </c>
      <c r="G2727" s="2">
        <v>659</v>
      </c>
      <c r="H2727" s="2">
        <v>7.0239409978999998E-5</v>
      </c>
      <c r="I2727" s="2">
        <v>7.8668139176480006E-5</v>
      </c>
      <c r="J2727" s="26" t="s">
        <v>690</v>
      </c>
    </row>
    <row r="2728" spans="1:10" ht="15.75" customHeight="1" x14ac:dyDescent="0.25">
      <c r="A2728" s="2" t="s">
        <v>756</v>
      </c>
      <c r="B2728" s="2" t="s">
        <v>764</v>
      </c>
      <c r="C2728" s="2">
        <v>2020</v>
      </c>
      <c r="D2728" s="2" t="s">
        <v>241</v>
      </c>
      <c r="E2728" s="2" t="s">
        <v>627</v>
      </c>
      <c r="F2728" s="2" t="s">
        <v>773</v>
      </c>
      <c r="G2728" s="2">
        <v>738</v>
      </c>
      <c r="H2728" s="2">
        <v>0.369719207286834</v>
      </c>
      <c r="I2728" s="2">
        <v>0.41408551216125411</v>
      </c>
      <c r="J2728" s="26" t="s">
        <v>690</v>
      </c>
    </row>
    <row r="2729" spans="1:10" ht="15.75" customHeight="1" x14ac:dyDescent="0.25">
      <c r="A2729" s="2" t="s">
        <v>756</v>
      </c>
      <c r="B2729" s="2" t="s">
        <v>764</v>
      </c>
      <c r="C2729" s="2">
        <v>2020</v>
      </c>
      <c r="D2729" s="2" t="s">
        <v>241</v>
      </c>
      <c r="E2729" s="2" t="s">
        <v>627</v>
      </c>
      <c r="F2729" s="2" t="s">
        <v>784</v>
      </c>
      <c r="G2729" s="2">
        <v>786</v>
      </c>
      <c r="H2729" s="2">
        <v>3.60559058189392</v>
      </c>
      <c r="I2729" s="2">
        <v>4.0382614517211906</v>
      </c>
      <c r="J2729" s="26" t="s">
        <v>692</v>
      </c>
    </row>
    <row r="2730" spans="1:10" ht="15.75" customHeight="1" x14ac:dyDescent="0.25">
      <c r="A2730" s="2" t="s">
        <v>756</v>
      </c>
      <c r="B2730" s="2" t="s">
        <v>764</v>
      </c>
      <c r="C2730" s="2">
        <v>2020</v>
      </c>
      <c r="D2730" s="2" t="s">
        <v>241</v>
      </c>
      <c r="E2730" s="2" t="s">
        <v>627</v>
      </c>
      <c r="F2730" s="2" t="s">
        <v>771</v>
      </c>
      <c r="G2730" s="2">
        <v>889</v>
      </c>
      <c r="H2730" s="2">
        <v>6.7854881286621094E-2</v>
      </c>
      <c r="I2730" s="2">
        <v>7.5997467041015634E-2</v>
      </c>
      <c r="J2730" s="26" t="s">
        <v>690</v>
      </c>
    </row>
    <row r="2731" spans="1:10" ht="15.75" customHeight="1" x14ac:dyDescent="0.25">
      <c r="A2731" s="2" t="s">
        <v>756</v>
      </c>
      <c r="B2731" s="2" t="s">
        <v>764</v>
      </c>
      <c r="C2731" s="2">
        <v>2020</v>
      </c>
      <c r="D2731" s="2" t="s">
        <v>241</v>
      </c>
      <c r="E2731" s="2" t="s">
        <v>627</v>
      </c>
      <c r="F2731" s="2" t="s">
        <v>782</v>
      </c>
      <c r="G2731" s="2">
        <v>912</v>
      </c>
      <c r="H2731" s="2">
        <v>8.4552768384999995E-5</v>
      </c>
      <c r="I2731" s="2">
        <v>9.4699100591199998E-5</v>
      </c>
      <c r="J2731" s="26" t="s">
        <v>690</v>
      </c>
    </row>
    <row r="2732" spans="1:10" ht="15.75" customHeight="1" x14ac:dyDescent="0.25">
      <c r="A2732" s="2" t="s">
        <v>756</v>
      </c>
      <c r="B2732" s="2" t="s">
        <v>764</v>
      </c>
      <c r="C2732" s="2">
        <v>2020</v>
      </c>
      <c r="D2732" s="2" t="s">
        <v>241</v>
      </c>
      <c r="E2732" s="2" t="s">
        <v>627</v>
      </c>
      <c r="F2732" s="2" t="s">
        <v>784</v>
      </c>
      <c r="G2732" s="2">
        <v>1708</v>
      </c>
      <c r="H2732" s="2">
        <v>3.2655816078186</v>
      </c>
      <c r="I2732" s="2">
        <v>3.6574514007568322</v>
      </c>
      <c r="J2732" s="26" t="s">
        <v>692</v>
      </c>
    </row>
    <row r="2733" spans="1:10" ht="15.75" customHeight="1" x14ac:dyDescent="0.25">
      <c r="A2733" s="2" t="s">
        <v>756</v>
      </c>
      <c r="B2733" s="2" t="s">
        <v>764</v>
      </c>
      <c r="C2733" s="2">
        <v>2020</v>
      </c>
      <c r="D2733" s="2" t="s">
        <v>241</v>
      </c>
      <c r="E2733" s="2" t="s">
        <v>627</v>
      </c>
      <c r="F2733" s="2" t="s">
        <v>785</v>
      </c>
      <c r="G2733" s="2">
        <v>1889</v>
      </c>
      <c r="H2733" s="2">
        <v>0.123330473899841</v>
      </c>
      <c r="I2733" s="2">
        <v>0.13813013076782193</v>
      </c>
      <c r="J2733" s="26" t="s">
        <v>690</v>
      </c>
    </row>
    <row r="2734" spans="1:10" ht="15.75" customHeight="1" x14ac:dyDescent="0.25">
      <c r="A2734" s="2" t="s">
        <v>756</v>
      </c>
      <c r="B2734" s="2" t="s">
        <v>764</v>
      </c>
      <c r="C2734" s="2">
        <v>2020</v>
      </c>
      <c r="D2734" s="2" t="s">
        <v>241</v>
      </c>
      <c r="E2734" s="2" t="s">
        <v>627</v>
      </c>
      <c r="F2734" s="2" t="s">
        <v>782</v>
      </c>
      <c r="G2734" s="2">
        <v>3380</v>
      </c>
      <c r="H2734" s="2">
        <v>1.52565262397E-5</v>
      </c>
      <c r="I2734" s="2">
        <v>1.7087309388464003E-5</v>
      </c>
      <c r="J2734" s="26" t="s">
        <v>690</v>
      </c>
    </row>
    <row r="2735" spans="1:10" ht="15.75" customHeight="1" x14ac:dyDescent="0.25">
      <c r="A2735" s="2" t="s">
        <v>756</v>
      </c>
      <c r="B2735" s="2" t="s">
        <v>764</v>
      </c>
      <c r="C2735" s="2">
        <v>2020</v>
      </c>
      <c r="D2735" s="2" t="s">
        <v>241</v>
      </c>
      <c r="E2735" s="2" t="s">
        <v>627</v>
      </c>
      <c r="F2735" s="2" t="s">
        <v>771</v>
      </c>
      <c r="G2735" s="2">
        <v>4190</v>
      </c>
      <c r="H2735" s="2">
        <v>2.6946035213768001E-3</v>
      </c>
      <c r="I2735" s="2">
        <v>3.0179559439420162E-3</v>
      </c>
      <c r="J2735" s="26" t="s">
        <v>690</v>
      </c>
    </row>
    <row r="2736" spans="1:10" ht="15.75" customHeight="1" x14ac:dyDescent="0.25">
      <c r="A2736" s="2" t="s">
        <v>756</v>
      </c>
      <c r="B2736" s="2" t="s">
        <v>764</v>
      </c>
      <c r="C2736" s="2">
        <v>2020</v>
      </c>
      <c r="D2736" s="2" t="s">
        <v>241</v>
      </c>
      <c r="E2736" s="2" t="s">
        <v>627</v>
      </c>
      <c r="F2736" s="2" t="s">
        <v>771</v>
      </c>
      <c r="G2736" s="2">
        <v>7146</v>
      </c>
      <c r="H2736" s="2">
        <v>3.5965689457952998E-3</v>
      </c>
      <c r="I2736" s="2">
        <v>4.0281572192907358E-3</v>
      </c>
      <c r="J2736" s="26" t="s">
        <v>690</v>
      </c>
    </row>
    <row r="2737" spans="1:10" ht="15.75" customHeight="1" x14ac:dyDescent="0.25">
      <c r="A2737" s="2" t="s">
        <v>756</v>
      </c>
      <c r="B2737" s="2" t="s">
        <v>764</v>
      </c>
      <c r="C2737" s="2">
        <v>2020</v>
      </c>
      <c r="D2737" s="2" t="s">
        <v>241</v>
      </c>
      <c r="E2737" s="2" t="s">
        <v>627</v>
      </c>
      <c r="F2737" s="2" t="s">
        <v>786</v>
      </c>
      <c r="G2737" s="2">
        <v>7395</v>
      </c>
      <c r="H2737" s="2">
        <v>4.3725714683532697</v>
      </c>
      <c r="I2737" s="2">
        <v>4.8972800445556626</v>
      </c>
      <c r="J2737" s="26" t="s">
        <v>693</v>
      </c>
    </row>
    <row r="2738" spans="1:10" ht="15.75" customHeight="1" x14ac:dyDescent="0.25">
      <c r="A2738" s="2" t="s">
        <v>756</v>
      </c>
      <c r="B2738" s="2" t="s">
        <v>764</v>
      </c>
      <c r="C2738" s="2">
        <v>2020</v>
      </c>
      <c r="D2738" s="2" t="s">
        <v>241</v>
      </c>
      <c r="E2738" s="2" t="s">
        <v>627</v>
      </c>
      <c r="F2738" s="2" t="s">
        <v>782</v>
      </c>
      <c r="G2738" s="2">
        <v>7941</v>
      </c>
      <c r="H2738" s="2">
        <v>1.90082591871E-5</v>
      </c>
      <c r="I2738" s="2">
        <v>2.1289250289552002E-5</v>
      </c>
      <c r="J2738" s="26" t="s">
        <v>690</v>
      </c>
    </row>
    <row r="2739" spans="1:10" ht="15.75" customHeight="1" x14ac:dyDescent="0.25">
      <c r="A2739" s="2" t="s">
        <v>756</v>
      </c>
      <c r="B2739" s="2" t="s">
        <v>764</v>
      </c>
      <c r="C2739" s="2">
        <v>2020</v>
      </c>
      <c r="D2739" s="2" t="s">
        <v>241</v>
      </c>
      <c r="E2739" s="2" t="s">
        <v>627</v>
      </c>
      <c r="F2739" s="2" t="s">
        <v>771</v>
      </c>
      <c r="G2739" s="2">
        <v>10325</v>
      </c>
      <c r="H2739" s="2">
        <v>5.2072466351092001E-3</v>
      </c>
      <c r="I2739" s="2">
        <v>5.8321162313223042E-3</v>
      </c>
      <c r="J2739" s="26" t="s">
        <v>690</v>
      </c>
    </row>
    <row r="2740" spans="1:10" ht="15.75" customHeight="1" x14ac:dyDescent="0.25">
      <c r="A2740" s="2" t="s">
        <v>756</v>
      </c>
      <c r="B2740" s="2" t="s">
        <v>764</v>
      </c>
      <c r="C2740" s="2">
        <v>2020</v>
      </c>
      <c r="D2740" s="2" t="s">
        <v>241</v>
      </c>
      <c r="E2740" s="2" t="s">
        <v>627</v>
      </c>
      <c r="F2740" s="2" t="s">
        <v>781</v>
      </c>
      <c r="G2740" s="2">
        <v>10617</v>
      </c>
      <c r="H2740" s="2">
        <v>5.8577891439199399E-2</v>
      </c>
      <c r="I2740" s="2">
        <v>6.5607238411903329E-2</v>
      </c>
      <c r="J2740" s="26" t="s">
        <v>690</v>
      </c>
    </row>
    <row r="2741" spans="1:10" ht="15.75" customHeight="1" x14ac:dyDescent="0.25">
      <c r="A2741" s="2" t="s">
        <v>756</v>
      </c>
      <c r="B2741" s="2" t="s">
        <v>764</v>
      </c>
      <c r="C2741" s="2">
        <v>2020</v>
      </c>
      <c r="D2741" s="2" t="s">
        <v>241</v>
      </c>
      <c r="E2741" s="2" t="s">
        <v>627</v>
      </c>
      <c r="F2741" s="2" t="s">
        <v>782</v>
      </c>
      <c r="G2741" s="2">
        <v>10995</v>
      </c>
      <c r="H2741" s="2">
        <v>2.2881753466199998E-5</v>
      </c>
      <c r="I2741" s="2">
        <v>2.5627563882144002E-5</v>
      </c>
      <c r="J2741" s="26" t="s">
        <v>690</v>
      </c>
    </row>
    <row r="2742" spans="1:10" ht="15.75" customHeight="1" x14ac:dyDescent="0.25">
      <c r="A2742" s="2" t="s">
        <v>756</v>
      </c>
      <c r="B2742" s="2" t="s">
        <v>764</v>
      </c>
      <c r="C2742" s="2">
        <v>2020</v>
      </c>
      <c r="D2742" s="2" t="s">
        <v>241</v>
      </c>
      <c r="E2742" s="2" t="s">
        <v>627</v>
      </c>
      <c r="F2742" s="2" t="s">
        <v>773</v>
      </c>
      <c r="G2742" s="2">
        <v>36734</v>
      </c>
      <c r="H2742" s="2">
        <v>9.1805815463890002E-4</v>
      </c>
      <c r="I2742" s="2">
        <v>1.0282251331955681E-3</v>
      </c>
      <c r="J2742" s="26" t="s">
        <v>690</v>
      </c>
    </row>
    <row r="2743" spans="1:10" ht="15.75" customHeight="1" x14ac:dyDescent="0.25">
      <c r="A2743" s="2" t="s">
        <v>756</v>
      </c>
      <c r="B2743" s="2" t="s">
        <v>764</v>
      </c>
      <c r="C2743" s="2">
        <v>2020</v>
      </c>
      <c r="D2743" s="2" t="s">
        <v>241</v>
      </c>
      <c r="E2743" s="2" t="s">
        <v>627</v>
      </c>
      <c r="F2743" s="2" t="s">
        <v>782</v>
      </c>
      <c r="G2743" s="2">
        <v>40633</v>
      </c>
      <c r="H2743" s="40">
        <v>4.1287362364500003E-6</v>
      </c>
      <c r="I2743" s="2">
        <v>4.624184584824001E-6</v>
      </c>
      <c r="J2743" s="26" t="s">
        <v>690</v>
      </c>
    </row>
    <row r="2744" spans="1:10" ht="15.75" customHeight="1" x14ac:dyDescent="0.25">
      <c r="A2744" s="2" t="s">
        <v>756</v>
      </c>
      <c r="B2744" s="2" t="s">
        <v>764</v>
      </c>
      <c r="C2744" s="2">
        <v>2020</v>
      </c>
      <c r="D2744" s="2" t="s">
        <v>241</v>
      </c>
      <c r="E2744" s="2" t="s">
        <v>627</v>
      </c>
      <c r="F2744" s="2" t="s">
        <v>787</v>
      </c>
      <c r="G2744" s="2">
        <v>41664</v>
      </c>
      <c r="H2744" s="2">
        <v>6.4889285713434003E-3</v>
      </c>
      <c r="I2744" s="2">
        <v>7.2675999999046092E-3</v>
      </c>
      <c r="J2744" s="26" t="s">
        <v>690</v>
      </c>
    </row>
    <row r="2745" spans="1:10" ht="15.75" customHeight="1" x14ac:dyDescent="0.25">
      <c r="A2745" s="2" t="s">
        <v>756</v>
      </c>
      <c r="B2745" s="2" t="s">
        <v>764</v>
      </c>
      <c r="C2745" s="2">
        <v>2020</v>
      </c>
      <c r="D2745" s="2" t="s">
        <v>241</v>
      </c>
      <c r="E2745" s="2" t="s">
        <v>627</v>
      </c>
      <c r="F2745" s="2" t="s">
        <v>778</v>
      </c>
      <c r="G2745" s="2">
        <v>42540</v>
      </c>
      <c r="H2745" s="2">
        <v>3.8474582135677303E-2</v>
      </c>
      <c r="I2745" s="2">
        <v>4.309153199195858E-2</v>
      </c>
      <c r="J2745" s="26" t="s">
        <v>690</v>
      </c>
    </row>
    <row r="2746" spans="1:10" ht="15.75" customHeight="1" x14ac:dyDescent="0.25">
      <c r="A2746" s="2" t="s">
        <v>756</v>
      </c>
      <c r="B2746" s="2" t="s">
        <v>764</v>
      </c>
      <c r="C2746" s="2">
        <v>2020</v>
      </c>
      <c r="D2746" s="2" t="s">
        <v>241</v>
      </c>
      <c r="E2746" s="2" t="s">
        <v>627</v>
      </c>
      <c r="F2746" s="2" t="s">
        <v>787</v>
      </c>
      <c r="G2746" s="2">
        <v>50017</v>
      </c>
      <c r="H2746" s="2">
        <v>4.3259523808955999E-3</v>
      </c>
      <c r="I2746" s="2">
        <v>4.8450666666030725E-3</v>
      </c>
      <c r="J2746" s="26" t="s">
        <v>690</v>
      </c>
    </row>
    <row r="2747" spans="1:10" ht="15.75" customHeight="1" x14ac:dyDescent="0.25">
      <c r="A2747" s="2" t="s">
        <v>756</v>
      </c>
      <c r="B2747" s="2" t="s">
        <v>764</v>
      </c>
      <c r="C2747" s="2">
        <v>2020</v>
      </c>
      <c r="D2747" s="2" t="s">
        <v>241</v>
      </c>
      <c r="E2747" s="2" t="s">
        <v>627</v>
      </c>
      <c r="F2747" s="2" t="s">
        <v>787</v>
      </c>
      <c r="G2747" s="2">
        <v>60466</v>
      </c>
      <c r="H2747" s="2">
        <v>7.2099204408000001E-4</v>
      </c>
      <c r="I2747" s="2">
        <v>8.0751108936960006E-4</v>
      </c>
      <c r="J2747" s="26" t="s">
        <v>690</v>
      </c>
    </row>
    <row r="2748" spans="1:10" ht="15.75" customHeight="1" x14ac:dyDescent="0.25">
      <c r="A2748" s="2" t="s">
        <v>756</v>
      </c>
      <c r="B2748" s="2" t="s">
        <v>764</v>
      </c>
      <c r="C2748" s="2">
        <v>2020</v>
      </c>
      <c r="D2748" s="2" t="s">
        <v>241</v>
      </c>
      <c r="E2748" s="2" t="s">
        <v>627</v>
      </c>
      <c r="F2748" s="2" t="s">
        <v>788</v>
      </c>
      <c r="G2748" s="2">
        <v>87415</v>
      </c>
      <c r="H2748" s="2">
        <v>5.7755364105105001E-3</v>
      </c>
      <c r="I2748" s="2">
        <v>6.4686007797717607E-3</v>
      </c>
      <c r="J2748" s="26" t="s">
        <v>690</v>
      </c>
    </row>
    <row r="2749" spans="1:10" ht="15.75" customHeight="1" x14ac:dyDescent="0.25">
      <c r="A2749" s="2" t="s">
        <v>756</v>
      </c>
      <c r="B2749" s="2" t="s">
        <v>764</v>
      </c>
      <c r="C2749" s="2">
        <v>2020</v>
      </c>
      <c r="D2749" s="2" t="s">
        <v>241</v>
      </c>
      <c r="E2749" s="2" t="s">
        <v>627</v>
      </c>
      <c r="F2749" s="2" t="s">
        <v>787</v>
      </c>
      <c r="G2749" s="2">
        <v>100000</v>
      </c>
      <c r="H2749" s="40">
        <v>9.9999999999999998E-13</v>
      </c>
      <c r="I2749" s="2">
        <v>1.1200000000000001E-12</v>
      </c>
      <c r="J2749" s="26" t="s">
        <v>690</v>
      </c>
    </row>
    <row r="2750" spans="1:10" ht="15.75" customHeight="1" x14ac:dyDescent="0.25">
      <c r="A2750" s="2" t="s">
        <v>756</v>
      </c>
      <c r="B2750" s="2" t="s">
        <v>764</v>
      </c>
      <c r="C2750" s="2">
        <v>2020</v>
      </c>
      <c r="D2750" s="2" t="s">
        <v>241</v>
      </c>
      <c r="E2750" s="2" t="s">
        <v>627</v>
      </c>
      <c r="F2750" s="2" t="s">
        <v>784</v>
      </c>
      <c r="G2750" s="2">
        <v>124383</v>
      </c>
      <c r="H2750" s="2">
        <v>3.04850721359252</v>
      </c>
      <c r="I2750" s="2">
        <v>3.4143280792236226</v>
      </c>
      <c r="J2750" s="26" t="s">
        <v>692</v>
      </c>
    </row>
    <row r="2751" spans="1:10" ht="15.75" customHeight="1" x14ac:dyDescent="0.25">
      <c r="A2751" s="2" t="s">
        <v>756</v>
      </c>
      <c r="B2751" s="2" t="s">
        <v>764</v>
      </c>
      <c r="C2751" s="2">
        <v>2020</v>
      </c>
      <c r="D2751" s="2" t="s">
        <v>241</v>
      </c>
      <c r="E2751" s="2" t="s">
        <v>627</v>
      </c>
      <c r="F2751" s="2" t="s">
        <v>787</v>
      </c>
      <c r="G2751" s="2">
        <v>306707</v>
      </c>
      <c r="H2751" s="2">
        <v>4.4078618520870002E-4</v>
      </c>
      <c r="I2751" s="2">
        <v>4.9368052743374406E-4</v>
      </c>
      <c r="J2751" s="26" t="s">
        <v>690</v>
      </c>
    </row>
    <row r="2752" spans="1:10" ht="15.75" customHeight="1" x14ac:dyDescent="0.25">
      <c r="A2752" s="2" t="s">
        <v>756</v>
      </c>
      <c r="B2752" s="2" t="s">
        <v>764</v>
      </c>
      <c r="C2752" s="2">
        <v>2020</v>
      </c>
      <c r="D2752" s="2" t="s">
        <v>241</v>
      </c>
      <c r="E2752" s="2" t="s">
        <v>627</v>
      </c>
      <c r="F2752" s="2" t="s">
        <v>787</v>
      </c>
      <c r="G2752" s="2">
        <v>368189</v>
      </c>
      <c r="H2752" s="2">
        <v>2.9385744710449998E-4</v>
      </c>
      <c r="I2752" s="2">
        <v>3.2912034075704001E-4</v>
      </c>
      <c r="J2752" s="26" t="s">
        <v>690</v>
      </c>
    </row>
    <row r="2753" spans="1:10" ht="15.75" customHeight="1" x14ac:dyDescent="0.25">
      <c r="A2753" s="2" t="s">
        <v>756</v>
      </c>
      <c r="B2753" s="2" t="s">
        <v>764</v>
      </c>
      <c r="C2753" s="2">
        <v>2020</v>
      </c>
      <c r="D2753" s="2" t="s">
        <v>241</v>
      </c>
      <c r="E2753" s="2" t="s">
        <v>627</v>
      </c>
      <c r="F2753" s="2" t="s">
        <v>787</v>
      </c>
      <c r="G2753" s="2">
        <v>445106</v>
      </c>
      <c r="H2753" s="2">
        <v>4.8976242396700002E-5</v>
      </c>
      <c r="I2753" s="2">
        <v>5.4853391484304004E-5</v>
      </c>
      <c r="J2753" s="26" t="s">
        <v>690</v>
      </c>
    </row>
    <row r="2754" spans="1:10" ht="15.75" customHeight="1" x14ac:dyDescent="0.25">
      <c r="A2754" s="2" t="s">
        <v>756</v>
      </c>
      <c r="B2754" s="2" t="s">
        <v>764</v>
      </c>
      <c r="C2754" s="2">
        <v>2020</v>
      </c>
      <c r="D2754" s="2" t="s">
        <v>241</v>
      </c>
      <c r="E2754" s="2" t="s">
        <v>627</v>
      </c>
      <c r="F2754" s="2" t="s">
        <v>788</v>
      </c>
      <c r="G2754" s="2">
        <v>667511</v>
      </c>
      <c r="H2754" s="2">
        <v>3.1111745629460001E-3</v>
      </c>
      <c r="I2754" s="2">
        <v>3.4845155104995204E-3</v>
      </c>
      <c r="J2754" s="26" t="s">
        <v>690</v>
      </c>
    </row>
    <row r="2755" spans="1:10" ht="15.75" customHeight="1" x14ac:dyDescent="0.25">
      <c r="A2755" s="2" t="s">
        <v>756</v>
      </c>
      <c r="B2755" s="2" t="s">
        <v>764</v>
      </c>
      <c r="C2755" s="2">
        <v>2020</v>
      </c>
      <c r="D2755" s="2" t="s">
        <v>241</v>
      </c>
      <c r="E2755" s="2" t="s">
        <v>627</v>
      </c>
      <c r="F2755" s="2" t="s">
        <v>778</v>
      </c>
      <c r="G2755" s="2">
        <v>2053355</v>
      </c>
      <c r="H2755" s="2">
        <v>9.8361903801560003E-3</v>
      </c>
      <c r="I2755" s="2">
        <v>1.1016533225774722E-2</v>
      </c>
      <c r="J2755" s="26" t="s">
        <v>690</v>
      </c>
    </row>
    <row r="2756" spans="1:10" ht="15.75" customHeight="1" x14ac:dyDescent="0.25">
      <c r="A2756" s="2" t="s">
        <v>756</v>
      </c>
      <c r="B2756" s="2" t="s">
        <v>764</v>
      </c>
      <c r="C2756" s="2">
        <v>2020</v>
      </c>
      <c r="D2756" s="2" t="s">
        <v>241</v>
      </c>
      <c r="E2756" s="2" t="s">
        <v>627</v>
      </c>
      <c r="F2756" s="2" t="s">
        <v>787</v>
      </c>
      <c r="G2756" s="2">
        <v>3683435</v>
      </c>
      <c r="H2756" s="2">
        <v>1.192859926959E-4</v>
      </c>
      <c r="I2756" s="2">
        <v>1.3360031181940802E-4</v>
      </c>
      <c r="J2756" s="26" t="s">
        <v>690</v>
      </c>
    </row>
    <row r="2757" spans="1:10" ht="15.75" customHeight="1" x14ac:dyDescent="0.25">
      <c r="A2757" s="2" t="s">
        <v>756</v>
      </c>
      <c r="B2757" s="2" t="s">
        <v>764</v>
      </c>
      <c r="C2757" s="2">
        <v>2020</v>
      </c>
      <c r="D2757" s="2" t="s">
        <v>241</v>
      </c>
      <c r="E2757" s="2" t="s">
        <v>627</v>
      </c>
      <c r="F2757" s="2" t="s">
        <v>787</v>
      </c>
      <c r="G2757" s="2">
        <v>4421794</v>
      </c>
      <c r="H2757" s="2">
        <v>7.9523997555999994E-5</v>
      </c>
      <c r="I2757" s="2">
        <v>8.9066877262720004E-5</v>
      </c>
      <c r="J2757" s="26" t="s">
        <v>690</v>
      </c>
    </row>
    <row r="2758" spans="1:10" ht="15.75" customHeight="1" x14ac:dyDescent="0.25">
      <c r="A2758" s="2" t="s">
        <v>756</v>
      </c>
      <c r="B2758" s="2" t="s">
        <v>764</v>
      </c>
      <c r="C2758" s="2">
        <v>2020</v>
      </c>
      <c r="D2758" s="2" t="s">
        <v>241</v>
      </c>
      <c r="E2758" s="2" t="s">
        <v>627</v>
      </c>
      <c r="F2758" s="2" t="s">
        <v>787</v>
      </c>
      <c r="G2758" s="2">
        <v>5345521</v>
      </c>
      <c r="H2758" s="2">
        <v>1.32539989863E-5</v>
      </c>
      <c r="I2758" s="2">
        <v>1.4844478864656001E-5</v>
      </c>
      <c r="J2758" s="26" t="s">
        <v>690</v>
      </c>
    </row>
    <row r="2759" spans="1:10" ht="15.75" customHeight="1" x14ac:dyDescent="0.25">
      <c r="A2759" s="2" t="s">
        <v>756</v>
      </c>
      <c r="B2759" s="2" t="s">
        <v>764</v>
      </c>
      <c r="C2759" s="2">
        <v>2025</v>
      </c>
      <c r="D2759" s="2" t="s">
        <v>241</v>
      </c>
      <c r="E2759" s="2" t="s">
        <v>627</v>
      </c>
      <c r="F2759" s="2" t="s">
        <v>765</v>
      </c>
      <c r="G2759" s="2">
        <v>-100000</v>
      </c>
      <c r="H2759" s="2">
        <v>0</v>
      </c>
      <c r="I2759" s="2">
        <v>0</v>
      </c>
      <c r="J2759" s="26" t="s">
        <v>690</v>
      </c>
    </row>
    <row r="2760" spans="1:10" ht="15.75" customHeight="1" x14ac:dyDescent="0.25">
      <c r="A2760" s="2" t="s">
        <v>756</v>
      </c>
      <c r="B2760" s="2" t="s">
        <v>764</v>
      </c>
      <c r="C2760" s="2">
        <v>2025</v>
      </c>
      <c r="D2760" s="2" t="s">
        <v>241</v>
      </c>
      <c r="E2760" s="2" t="s">
        <v>627</v>
      </c>
      <c r="F2760" s="2" t="s">
        <v>765</v>
      </c>
      <c r="G2760" s="2">
        <v>-146</v>
      </c>
      <c r="H2760" s="2">
        <v>3.4524474143981898</v>
      </c>
      <c r="I2760" s="2">
        <v>3.8667411041259729</v>
      </c>
      <c r="J2760" s="26" t="s">
        <v>690</v>
      </c>
    </row>
    <row r="2761" spans="1:10" ht="15.75" customHeight="1" x14ac:dyDescent="0.25">
      <c r="A2761" s="2" t="s">
        <v>756</v>
      </c>
      <c r="B2761" s="2" t="s">
        <v>764</v>
      </c>
      <c r="C2761" s="2">
        <v>2025</v>
      </c>
      <c r="D2761" s="2" t="s">
        <v>241</v>
      </c>
      <c r="E2761" s="2" t="s">
        <v>627</v>
      </c>
      <c r="F2761" s="2" t="s">
        <v>765</v>
      </c>
      <c r="G2761" s="2">
        <v>-146</v>
      </c>
      <c r="H2761" s="2">
        <v>0</v>
      </c>
      <c r="I2761" s="2">
        <v>0</v>
      </c>
      <c r="J2761" s="26" t="s">
        <v>690</v>
      </c>
    </row>
    <row r="2762" spans="1:10" ht="15.75" customHeight="1" x14ac:dyDescent="0.25">
      <c r="A2762" s="2" t="s">
        <v>756</v>
      </c>
      <c r="B2762" s="2" t="s">
        <v>764</v>
      </c>
      <c r="C2762" s="2">
        <v>2025</v>
      </c>
      <c r="D2762" s="2" t="s">
        <v>241</v>
      </c>
      <c r="E2762" s="2" t="s">
        <v>627</v>
      </c>
      <c r="F2762" s="2" t="s">
        <v>766</v>
      </c>
      <c r="G2762" s="2">
        <v>-11</v>
      </c>
      <c r="H2762" s="2">
        <v>1.6753023490309701E-2</v>
      </c>
      <c r="I2762" s="2">
        <v>1.8763386309146868E-2</v>
      </c>
      <c r="J2762" s="26" t="s">
        <v>690</v>
      </c>
    </row>
    <row r="2763" spans="1:10" ht="15.75" customHeight="1" x14ac:dyDescent="0.25">
      <c r="A2763" s="2" t="s">
        <v>756</v>
      </c>
      <c r="B2763" s="2" t="s">
        <v>764</v>
      </c>
      <c r="C2763" s="2">
        <v>2025</v>
      </c>
      <c r="D2763" s="2" t="s">
        <v>241</v>
      </c>
      <c r="E2763" s="2" t="s">
        <v>627</v>
      </c>
      <c r="F2763" s="2" t="s">
        <v>767</v>
      </c>
      <c r="G2763" s="2">
        <v>-8</v>
      </c>
      <c r="H2763" s="2">
        <v>5.7013554573059002</v>
      </c>
      <c r="I2763" s="2">
        <v>6.3855181121826092</v>
      </c>
      <c r="J2763" s="26" t="s">
        <v>692</v>
      </c>
    </row>
    <row r="2764" spans="1:10" ht="15.75" customHeight="1" x14ac:dyDescent="0.25">
      <c r="A2764" s="2" t="s">
        <v>756</v>
      </c>
      <c r="B2764" s="2" t="s">
        <v>764</v>
      </c>
      <c r="C2764" s="2">
        <v>2025</v>
      </c>
      <c r="D2764" s="2" t="s">
        <v>241</v>
      </c>
      <c r="E2764" s="2" t="s">
        <v>627</v>
      </c>
      <c r="F2764" s="2" t="s">
        <v>769</v>
      </c>
      <c r="G2764" s="2">
        <v>-7</v>
      </c>
      <c r="H2764" s="2">
        <v>1.74792455509305E-2</v>
      </c>
      <c r="I2764" s="2">
        <v>1.9576755017042161E-2</v>
      </c>
      <c r="J2764" s="26" t="s">
        <v>690</v>
      </c>
    </row>
    <row r="2765" spans="1:10" ht="15.75" customHeight="1" x14ac:dyDescent="0.25">
      <c r="A2765" s="2" t="s">
        <v>756</v>
      </c>
      <c r="B2765" s="2" t="s">
        <v>764</v>
      </c>
      <c r="C2765" s="2">
        <v>2025</v>
      </c>
      <c r="D2765" s="2" t="s">
        <v>241</v>
      </c>
      <c r="E2765" s="2" t="s">
        <v>627</v>
      </c>
      <c r="F2765" s="2" t="s">
        <v>766</v>
      </c>
      <c r="G2765" s="2">
        <v>-6</v>
      </c>
      <c r="H2765" s="2">
        <v>1.35703114792705E-2</v>
      </c>
      <c r="I2765" s="2">
        <v>1.5198748856782962E-2</v>
      </c>
      <c r="J2765" s="26" t="s">
        <v>690</v>
      </c>
    </row>
    <row r="2766" spans="1:10" ht="15.75" customHeight="1" x14ac:dyDescent="0.25">
      <c r="A2766" s="2" t="s">
        <v>756</v>
      </c>
      <c r="B2766" s="2" t="s">
        <v>764</v>
      </c>
      <c r="C2766" s="2">
        <v>2025</v>
      </c>
      <c r="D2766" s="2" t="s">
        <v>241</v>
      </c>
      <c r="E2766" s="2" t="s">
        <v>627</v>
      </c>
      <c r="F2766" s="2" t="s">
        <v>768</v>
      </c>
      <c r="G2766" s="2">
        <v>-6</v>
      </c>
      <c r="H2766" s="2">
        <v>12.439004361629401</v>
      </c>
      <c r="I2766" s="2">
        <v>13.93168488502493</v>
      </c>
      <c r="J2766" s="26" t="s">
        <v>691</v>
      </c>
    </row>
    <row r="2767" spans="1:10" ht="15.75" customHeight="1" x14ac:dyDescent="0.25">
      <c r="A2767" s="2" t="s">
        <v>756</v>
      </c>
      <c r="B2767" s="2" t="s">
        <v>764</v>
      </c>
      <c r="C2767" s="2">
        <v>2025</v>
      </c>
      <c r="D2767" s="2" t="s">
        <v>241</v>
      </c>
      <c r="E2767" s="2" t="s">
        <v>627</v>
      </c>
      <c r="F2767" s="2" t="s">
        <v>770</v>
      </c>
      <c r="G2767" s="2">
        <v>-5</v>
      </c>
      <c r="H2767" s="2">
        <v>12.211549043655401</v>
      </c>
      <c r="I2767" s="2">
        <v>13.676934928894051</v>
      </c>
      <c r="J2767" s="26" t="s">
        <v>691</v>
      </c>
    </row>
    <row r="2768" spans="1:10" ht="15.75" customHeight="1" x14ac:dyDescent="0.25">
      <c r="A2768" s="2" t="s">
        <v>756</v>
      </c>
      <c r="B2768" s="2" t="s">
        <v>764</v>
      </c>
      <c r="C2768" s="2">
        <v>2025</v>
      </c>
      <c r="D2768" s="2" t="s">
        <v>241</v>
      </c>
      <c r="E2768" s="2" t="s">
        <v>627</v>
      </c>
      <c r="F2768" s="2" t="s">
        <v>766</v>
      </c>
      <c r="G2768" s="2">
        <v>-5</v>
      </c>
      <c r="H2768" s="2">
        <v>1.32311263680458</v>
      </c>
      <c r="I2768" s="2">
        <v>1.4818861532211298</v>
      </c>
      <c r="J2768" s="26" t="s">
        <v>690</v>
      </c>
    </row>
    <row r="2769" spans="1:10" ht="15.75" customHeight="1" x14ac:dyDescent="0.25">
      <c r="A2769" s="2" t="s">
        <v>756</v>
      </c>
      <c r="B2769" s="2" t="s">
        <v>764</v>
      </c>
      <c r="C2769" s="2">
        <v>2025</v>
      </c>
      <c r="D2769" s="2" t="s">
        <v>241</v>
      </c>
      <c r="E2769" s="2" t="s">
        <v>627</v>
      </c>
      <c r="F2769" s="2" t="s">
        <v>772</v>
      </c>
      <c r="G2769" s="2">
        <v>-3</v>
      </c>
      <c r="H2769" s="2">
        <v>0.24653311073779999</v>
      </c>
      <c r="I2769" s="2">
        <v>0.276117084026336</v>
      </c>
      <c r="J2769" s="26" t="s">
        <v>690</v>
      </c>
    </row>
    <row r="2770" spans="1:10" ht="15.75" customHeight="1" x14ac:dyDescent="0.25">
      <c r="A2770" s="2" t="s">
        <v>756</v>
      </c>
      <c r="B2770" s="2" t="s">
        <v>764</v>
      </c>
      <c r="C2770" s="2">
        <v>2025</v>
      </c>
      <c r="D2770" s="2" t="s">
        <v>241</v>
      </c>
      <c r="E2770" s="2" t="s">
        <v>627</v>
      </c>
      <c r="F2770" s="2" t="s">
        <v>773</v>
      </c>
      <c r="G2770" s="2">
        <v>-3</v>
      </c>
      <c r="H2770" s="2">
        <v>0.73151016235351496</v>
      </c>
      <c r="I2770" s="2">
        <v>0.81929138183593686</v>
      </c>
      <c r="J2770" s="26" t="s">
        <v>690</v>
      </c>
    </row>
    <row r="2771" spans="1:10" ht="15.75" customHeight="1" x14ac:dyDescent="0.25">
      <c r="A2771" s="2" t="s">
        <v>756</v>
      </c>
      <c r="B2771" s="2" t="s">
        <v>764</v>
      </c>
      <c r="C2771" s="2">
        <v>2025</v>
      </c>
      <c r="D2771" s="2" t="s">
        <v>241</v>
      </c>
      <c r="E2771" s="2" t="s">
        <v>627</v>
      </c>
      <c r="F2771" s="2" t="s">
        <v>771</v>
      </c>
      <c r="G2771" s="2">
        <v>-3</v>
      </c>
      <c r="H2771" s="2">
        <v>7.72051548957824</v>
      </c>
      <c r="I2771" s="2">
        <v>8.6469773483276295</v>
      </c>
      <c r="J2771" s="26" t="s">
        <v>690</v>
      </c>
    </row>
    <row r="2772" spans="1:10" ht="15.75" customHeight="1" x14ac:dyDescent="0.25">
      <c r="A2772" s="2" t="s">
        <v>756</v>
      </c>
      <c r="B2772" s="2" t="s">
        <v>764</v>
      </c>
      <c r="C2772" s="2">
        <v>2025</v>
      </c>
      <c r="D2772" s="2" t="s">
        <v>241</v>
      </c>
      <c r="E2772" s="2" t="s">
        <v>627</v>
      </c>
      <c r="F2772" s="2" t="s">
        <v>771</v>
      </c>
      <c r="G2772" s="2">
        <v>0</v>
      </c>
      <c r="H2772" s="2">
        <v>4.9731502532958896</v>
      </c>
      <c r="I2772" s="2">
        <v>5.5699282836913966</v>
      </c>
      <c r="J2772" s="26" t="s">
        <v>690</v>
      </c>
    </row>
    <row r="2773" spans="1:10" ht="15.75" customHeight="1" x14ac:dyDescent="0.25">
      <c r="A2773" s="2" t="s">
        <v>756</v>
      </c>
      <c r="B2773" s="2" t="s">
        <v>764</v>
      </c>
      <c r="C2773" s="2">
        <v>2025</v>
      </c>
      <c r="D2773" s="2" t="s">
        <v>241</v>
      </c>
      <c r="E2773" s="2" t="s">
        <v>627</v>
      </c>
      <c r="F2773" s="2" t="s">
        <v>774</v>
      </c>
      <c r="G2773" s="2">
        <v>0</v>
      </c>
      <c r="H2773" s="2">
        <v>5.6119664311408997</v>
      </c>
      <c r="I2773" s="2">
        <v>6.2854024028778079</v>
      </c>
      <c r="J2773" s="26" t="s">
        <v>691</v>
      </c>
    </row>
    <row r="2774" spans="1:10" ht="15.75" customHeight="1" x14ac:dyDescent="0.25">
      <c r="A2774" s="2" t="s">
        <v>756</v>
      </c>
      <c r="B2774" s="2" t="s">
        <v>764</v>
      </c>
      <c r="C2774" s="2">
        <v>2025</v>
      </c>
      <c r="D2774" s="2" t="s">
        <v>241</v>
      </c>
      <c r="E2774" s="2" t="s">
        <v>627</v>
      </c>
      <c r="F2774" s="2" t="s">
        <v>775</v>
      </c>
      <c r="G2774" s="2">
        <v>0</v>
      </c>
      <c r="H2774" s="2">
        <v>0.10433568619191599</v>
      </c>
      <c r="I2774" s="2">
        <v>0.11685596853494593</v>
      </c>
      <c r="J2774" s="26" t="s">
        <v>690</v>
      </c>
    </row>
    <row r="2775" spans="1:10" ht="15.75" customHeight="1" x14ac:dyDescent="0.25">
      <c r="A2775" s="2" t="s">
        <v>756</v>
      </c>
      <c r="B2775" s="2" t="s">
        <v>764</v>
      </c>
      <c r="C2775" s="2">
        <v>2025</v>
      </c>
      <c r="D2775" s="2" t="s">
        <v>241</v>
      </c>
      <c r="E2775" s="2" t="s">
        <v>627</v>
      </c>
      <c r="F2775" s="2" t="s">
        <v>776</v>
      </c>
      <c r="G2775" s="2">
        <v>1</v>
      </c>
      <c r="H2775" s="2">
        <v>4.5494923591613698</v>
      </c>
      <c r="I2775" s="2">
        <v>5.0954314422607343</v>
      </c>
      <c r="J2775" s="26" t="s">
        <v>694</v>
      </c>
    </row>
    <row r="2776" spans="1:10" ht="15.75" customHeight="1" x14ac:dyDescent="0.25">
      <c r="A2776" s="2" t="s">
        <v>756</v>
      </c>
      <c r="B2776" s="2" t="s">
        <v>764</v>
      </c>
      <c r="C2776" s="2">
        <v>2025</v>
      </c>
      <c r="D2776" s="2" t="s">
        <v>241</v>
      </c>
      <c r="E2776" s="2" t="s">
        <v>627</v>
      </c>
      <c r="F2776" s="2" t="s">
        <v>780</v>
      </c>
      <c r="G2776" s="2">
        <v>4</v>
      </c>
      <c r="H2776" s="2">
        <v>1.6382120847702</v>
      </c>
      <c r="I2776" s="2">
        <v>1.8347975349426242</v>
      </c>
      <c r="J2776" s="26" t="s">
        <v>691</v>
      </c>
    </row>
    <row r="2777" spans="1:10" ht="15.75" customHeight="1" x14ac:dyDescent="0.25">
      <c r="A2777" s="2" t="s">
        <v>756</v>
      </c>
      <c r="B2777" s="2" t="s">
        <v>764</v>
      </c>
      <c r="C2777" s="2">
        <v>2025</v>
      </c>
      <c r="D2777" s="2" t="s">
        <v>241</v>
      </c>
      <c r="E2777" s="2" t="s">
        <v>627</v>
      </c>
      <c r="F2777" s="2" t="s">
        <v>777</v>
      </c>
      <c r="G2777" s="2">
        <v>4</v>
      </c>
      <c r="H2777" s="2">
        <v>1.8423737138509699</v>
      </c>
      <c r="I2777" s="2">
        <v>2.0634585595130863</v>
      </c>
      <c r="J2777" s="26" t="s">
        <v>692</v>
      </c>
    </row>
    <row r="2778" spans="1:10" ht="15.75" customHeight="1" x14ac:dyDescent="0.25">
      <c r="A2778" s="2" t="s">
        <v>756</v>
      </c>
      <c r="B2778" s="2" t="s">
        <v>764</v>
      </c>
      <c r="C2778" s="2">
        <v>2025</v>
      </c>
      <c r="D2778" s="2" t="s">
        <v>241</v>
      </c>
      <c r="E2778" s="2" t="s">
        <v>627</v>
      </c>
      <c r="F2778" s="2" t="s">
        <v>765</v>
      </c>
      <c r="G2778" s="2">
        <v>5</v>
      </c>
      <c r="H2778" s="2">
        <v>2.6208300590515101</v>
      </c>
      <c r="I2778" s="2">
        <v>2.9353296661376915</v>
      </c>
      <c r="J2778" s="26" t="s">
        <v>690</v>
      </c>
    </row>
    <row r="2779" spans="1:10" ht="15.75" customHeight="1" x14ac:dyDescent="0.25">
      <c r="A2779" s="2" t="s">
        <v>756</v>
      </c>
      <c r="B2779" s="2" t="s">
        <v>764</v>
      </c>
      <c r="C2779" s="2">
        <v>2025</v>
      </c>
      <c r="D2779" s="2" t="s">
        <v>241</v>
      </c>
      <c r="E2779" s="2" t="s">
        <v>627</v>
      </c>
      <c r="F2779" s="2" t="s">
        <v>773</v>
      </c>
      <c r="G2779" s="2">
        <v>6</v>
      </c>
      <c r="H2779" s="2">
        <v>3.2827827930450399</v>
      </c>
      <c r="I2779" s="2">
        <v>3.6767167282104452</v>
      </c>
      <c r="J2779" s="26" t="s">
        <v>690</v>
      </c>
    </row>
    <row r="2780" spans="1:10" ht="15.75" customHeight="1" x14ac:dyDescent="0.25">
      <c r="A2780" s="2" t="s">
        <v>756</v>
      </c>
      <c r="B2780" s="2" t="s">
        <v>764</v>
      </c>
      <c r="C2780" s="2">
        <v>2025</v>
      </c>
      <c r="D2780" s="2" t="s">
        <v>241</v>
      </c>
      <c r="E2780" s="2" t="s">
        <v>627</v>
      </c>
      <c r="F2780" s="2" t="s">
        <v>777</v>
      </c>
      <c r="G2780" s="2">
        <v>7</v>
      </c>
      <c r="H2780" s="2">
        <v>7.5194425880908994E-2</v>
      </c>
      <c r="I2780" s="2">
        <v>8.4217756986618084E-2</v>
      </c>
      <c r="J2780" s="26" t="s">
        <v>692</v>
      </c>
    </row>
    <row r="2781" spans="1:10" ht="15.75" customHeight="1" x14ac:dyDescent="0.25">
      <c r="A2781" s="2" t="s">
        <v>756</v>
      </c>
      <c r="B2781" s="2" t="s">
        <v>764</v>
      </c>
      <c r="C2781" s="2">
        <v>2025</v>
      </c>
      <c r="D2781" s="2" t="s">
        <v>241</v>
      </c>
      <c r="E2781" s="2" t="s">
        <v>627</v>
      </c>
      <c r="F2781" s="2" t="s">
        <v>776</v>
      </c>
      <c r="G2781" s="2">
        <v>8</v>
      </c>
      <c r="H2781" s="2">
        <v>0.15550939738750399</v>
      </c>
      <c r="I2781" s="2">
        <v>0.17417052507400449</v>
      </c>
      <c r="J2781" s="26" t="s">
        <v>694</v>
      </c>
    </row>
    <row r="2782" spans="1:10" ht="15.75" customHeight="1" x14ac:dyDescent="0.25">
      <c r="A2782" s="2" t="s">
        <v>756</v>
      </c>
      <c r="B2782" s="2" t="s">
        <v>764</v>
      </c>
      <c r="C2782" s="2">
        <v>2025</v>
      </c>
      <c r="D2782" s="2" t="s">
        <v>241</v>
      </c>
      <c r="E2782" s="2" t="s">
        <v>627</v>
      </c>
      <c r="F2782" s="2" t="s">
        <v>771</v>
      </c>
      <c r="G2782" s="2">
        <v>8</v>
      </c>
      <c r="H2782" s="2">
        <v>1.9093377590179399</v>
      </c>
      <c r="I2782" s="2">
        <v>2.1384582901000928</v>
      </c>
      <c r="J2782" s="26" t="s">
        <v>690</v>
      </c>
    </row>
    <row r="2783" spans="1:10" ht="15.75" customHeight="1" x14ac:dyDescent="0.25">
      <c r="A2783" s="2" t="s">
        <v>756</v>
      </c>
      <c r="B2783" s="2" t="s">
        <v>764</v>
      </c>
      <c r="C2783" s="2">
        <v>2025</v>
      </c>
      <c r="D2783" s="2" t="s">
        <v>241</v>
      </c>
      <c r="E2783" s="2" t="s">
        <v>627</v>
      </c>
      <c r="F2783" s="2" t="s">
        <v>777</v>
      </c>
      <c r="G2783" s="2">
        <v>8</v>
      </c>
      <c r="H2783" s="2">
        <v>0.10732048004865601</v>
      </c>
      <c r="I2783" s="2">
        <v>0.12019893765449474</v>
      </c>
      <c r="J2783" s="26" t="s">
        <v>692</v>
      </c>
    </row>
    <row r="2784" spans="1:10" ht="15.75" customHeight="1" x14ac:dyDescent="0.25">
      <c r="A2784" s="2" t="s">
        <v>756</v>
      </c>
      <c r="B2784" s="2" t="s">
        <v>764</v>
      </c>
      <c r="C2784" s="2">
        <v>2025</v>
      </c>
      <c r="D2784" s="2" t="s">
        <v>241</v>
      </c>
      <c r="E2784" s="2" t="s">
        <v>627</v>
      </c>
      <c r="F2784" s="2" t="s">
        <v>776</v>
      </c>
      <c r="G2784" s="2">
        <v>9</v>
      </c>
      <c r="H2784" s="2">
        <v>7.1576242446899396</v>
      </c>
      <c r="I2784" s="2">
        <v>8.0165391540527331</v>
      </c>
      <c r="J2784" s="26" t="s">
        <v>694</v>
      </c>
    </row>
    <row r="2785" spans="1:10" ht="15.75" customHeight="1" x14ac:dyDescent="0.25">
      <c r="A2785" s="2" t="s">
        <v>756</v>
      </c>
      <c r="B2785" s="2" t="s">
        <v>764</v>
      </c>
      <c r="C2785" s="2">
        <v>2025</v>
      </c>
      <c r="D2785" s="2" t="s">
        <v>241</v>
      </c>
      <c r="E2785" s="2" t="s">
        <v>627</v>
      </c>
      <c r="F2785" s="2" t="s">
        <v>766</v>
      </c>
      <c r="G2785" s="2">
        <v>9</v>
      </c>
      <c r="H2785" s="2">
        <v>1.70959755778313E-2</v>
      </c>
      <c r="I2785" s="2">
        <v>1.9147492647171058E-2</v>
      </c>
      <c r="J2785" s="26" t="s">
        <v>690</v>
      </c>
    </row>
    <row r="2786" spans="1:10" ht="15.75" customHeight="1" x14ac:dyDescent="0.25">
      <c r="A2786" s="2" t="s">
        <v>756</v>
      </c>
      <c r="B2786" s="2" t="s">
        <v>764</v>
      </c>
      <c r="C2786" s="2">
        <v>2025</v>
      </c>
      <c r="D2786" s="2" t="s">
        <v>241</v>
      </c>
      <c r="E2786" s="2" t="s">
        <v>627</v>
      </c>
      <c r="F2786" s="2" t="s">
        <v>776</v>
      </c>
      <c r="G2786" s="2">
        <v>10</v>
      </c>
      <c r="H2786" s="2">
        <v>1.37049901485443</v>
      </c>
      <c r="I2786" s="2">
        <v>1.5349588966369618</v>
      </c>
      <c r="J2786" s="26" t="s">
        <v>694</v>
      </c>
    </row>
    <row r="2787" spans="1:10" ht="15.75" customHeight="1" x14ac:dyDescent="0.25">
      <c r="A2787" s="2" t="s">
        <v>756</v>
      </c>
      <c r="B2787" s="2" t="s">
        <v>764</v>
      </c>
      <c r="C2787" s="2">
        <v>2025</v>
      </c>
      <c r="D2787" s="2" t="s">
        <v>241</v>
      </c>
      <c r="E2787" s="2" t="s">
        <v>627</v>
      </c>
      <c r="F2787" s="2" t="s">
        <v>778</v>
      </c>
      <c r="G2787" s="2">
        <v>10</v>
      </c>
      <c r="H2787" s="2">
        <v>9.4844952225685106E-2</v>
      </c>
      <c r="I2787" s="2">
        <v>0.10622634649276733</v>
      </c>
      <c r="J2787" s="26" t="s">
        <v>690</v>
      </c>
    </row>
    <row r="2788" spans="1:10" ht="15.75" customHeight="1" x14ac:dyDescent="0.25">
      <c r="A2788" s="2" t="s">
        <v>756</v>
      </c>
      <c r="B2788" s="2" t="s">
        <v>764</v>
      </c>
      <c r="C2788" s="2">
        <v>2025</v>
      </c>
      <c r="D2788" s="2" t="s">
        <v>241</v>
      </c>
      <c r="E2788" s="2" t="s">
        <v>627</v>
      </c>
      <c r="F2788" s="2" t="s">
        <v>776</v>
      </c>
      <c r="G2788" s="2">
        <v>14</v>
      </c>
      <c r="H2788" s="2">
        <v>0.40002459287643399</v>
      </c>
      <c r="I2788" s="2">
        <v>0.44802754402160611</v>
      </c>
      <c r="J2788" s="26" t="s">
        <v>694</v>
      </c>
    </row>
    <row r="2789" spans="1:10" ht="15.75" customHeight="1" x14ac:dyDescent="0.25">
      <c r="A2789" s="2" t="s">
        <v>756</v>
      </c>
      <c r="B2789" s="2" t="s">
        <v>764</v>
      </c>
      <c r="C2789" s="2">
        <v>2025</v>
      </c>
      <c r="D2789" s="2" t="s">
        <v>241</v>
      </c>
      <c r="E2789" s="2" t="s">
        <v>627</v>
      </c>
      <c r="F2789" s="2" t="s">
        <v>777</v>
      </c>
      <c r="G2789" s="2">
        <v>16</v>
      </c>
      <c r="H2789" s="2">
        <v>1.1681200265884399</v>
      </c>
      <c r="I2789" s="2">
        <v>1.3082944297790529</v>
      </c>
      <c r="J2789" s="26" t="s">
        <v>692</v>
      </c>
    </row>
    <row r="2790" spans="1:10" ht="15.75" customHeight="1" x14ac:dyDescent="0.25">
      <c r="A2790" s="2" t="s">
        <v>756</v>
      </c>
      <c r="B2790" s="2" t="s">
        <v>764</v>
      </c>
      <c r="C2790" s="2">
        <v>2025</v>
      </c>
      <c r="D2790" s="2" t="s">
        <v>241</v>
      </c>
      <c r="E2790" s="2" t="s">
        <v>627</v>
      </c>
      <c r="F2790" s="2" t="s">
        <v>773</v>
      </c>
      <c r="G2790" s="2">
        <v>16</v>
      </c>
      <c r="H2790" s="2">
        <v>3.3383762836456299</v>
      </c>
      <c r="I2790" s="2">
        <v>3.7389814376831056</v>
      </c>
      <c r="J2790" s="26" t="s">
        <v>690</v>
      </c>
    </row>
    <row r="2791" spans="1:10" ht="15.75" customHeight="1" x14ac:dyDescent="0.25">
      <c r="A2791" s="2" t="s">
        <v>756</v>
      </c>
      <c r="B2791" s="2" t="s">
        <v>764</v>
      </c>
      <c r="C2791" s="2">
        <v>2025</v>
      </c>
      <c r="D2791" s="2" t="s">
        <v>241</v>
      </c>
      <c r="E2791" s="2" t="s">
        <v>627</v>
      </c>
      <c r="F2791" s="2" t="s">
        <v>783</v>
      </c>
      <c r="G2791" s="2">
        <v>17</v>
      </c>
      <c r="H2791" s="2">
        <v>0.37650302052497803</v>
      </c>
      <c r="I2791" s="2">
        <v>0.42168338298797542</v>
      </c>
      <c r="J2791" s="26" t="s">
        <v>691</v>
      </c>
    </row>
    <row r="2792" spans="1:10" ht="15.75" customHeight="1" x14ac:dyDescent="0.25">
      <c r="A2792" s="2" t="s">
        <v>756</v>
      </c>
      <c r="B2792" s="2" t="s">
        <v>764</v>
      </c>
      <c r="C2792" s="2">
        <v>2025</v>
      </c>
      <c r="D2792" s="2" t="s">
        <v>241</v>
      </c>
      <c r="E2792" s="2" t="s">
        <v>627</v>
      </c>
      <c r="F2792" s="2" t="s">
        <v>777</v>
      </c>
      <c r="G2792" s="2">
        <v>22</v>
      </c>
      <c r="H2792" s="2">
        <v>5.2775554656982404</v>
      </c>
      <c r="I2792" s="2">
        <v>5.9108621215820296</v>
      </c>
      <c r="J2792" s="26" t="s">
        <v>692</v>
      </c>
    </row>
    <row r="2793" spans="1:10" ht="15.75" customHeight="1" x14ac:dyDescent="0.25">
      <c r="A2793" s="2" t="s">
        <v>756</v>
      </c>
      <c r="B2793" s="2" t="s">
        <v>764</v>
      </c>
      <c r="C2793" s="2">
        <v>2025</v>
      </c>
      <c r="D2793" s="2" t="s">
        <v>241</v>
      </c>
      <c r="E2793" s="2" t="s">
        <v>627</v>
      </c>
      <c r="F2793" s="2" t="s">
        <v>776</v>
      </c>
      <c r="G2793" s="2">
        <v>24</v>
      </c>
      <c r="H2793" s="2">
        <v>3.9867445826530498E-2</v>
      </c>
      <c r="I2793" s="2">
        <v>4.4651539325714161E-2</v>
      </c>
      <c r="J2793" s="26" t="s">
        <v>694</v>
      </c>
    </row>
    <row r="2794" spans="1:10" ht="15.75" customHeight="1" x14ac:dyDescent="0.25">
      <c r="A2794" s="2" t="s">
        <v>756</v>
      </c>
      <c r="B2794" s="2" t="s">
        <v>764</v>
      </c>
      <c r="C2794" s="2">
        <v>2025</v>
      </c>
      <c r="D2794" s="2" t="s">
        <v>241</v>
      </c>
      <c r="E2794" s="2" t="s">
        <v>627</v>
      </c>
      <c r="F2794" s="2" t="s">
        <v>783</v>
      </c>
      <c r="G2794" s="2">
        <v>24</v>
      </c>
      <c r="H2794" s="2">
        <v>1.6507151126861499</v>
      </c>
      <c r="I2794" s="2">
        <v>1.8488009262084881</v>
      </c>
      <c r="J2794" s="26" t="s">
        <v>691</v>
      </c>
    </row>
    <row r="2795" spans="1:10" ht="15.75" customHeight="1" x14ac:dyDescent="0.25">
      <c r="A2795" s="2" t="s">
        <v>756</v>
      </c>
      <c r="B2795" s="2" t="s">
        <v>764</v>
      </c>
      <c r="C2795" s="2">
        <v>2025</v>
      </c>
      <c r="D2795" s="2" t="s">
        <v>241</v>
      </c>
      <c r="E2795" s="2" t="s">
        <v>627</v>
      </c>
      <c r="F2795" s="2" t="s">
        <v>776</v>
      </c>
      <c r="G2795" s="2">
        <v>27</v>
      </c>
      <c r="H2795" s="2">
        <v>5.8569977991283001E-3</v>
      </c>
      <c r="I2795" s="2">
        <v>6.559837535023697E-3</v>
      </c>
      <c r="J2795" s="26" t="s">
        <v>694</v>
      </c>
    </row>
    <row r="2796" spans="1:10" ht="15.75" customHeight="1" x14ac:dyDescent="0.25">
      <c r="A2796" s="2" t="s">
        <v>756</v>
      </c>
      <c r="B2796" s="2" t="s">
        <v>764</v>
      </c>
      <c r="C2796" s="2">
        <v>2025</v>
      </c>
      <c r="D2796" s="2" t="s">
        <v>241</v>
      </c>
      <c r="E2796" s="2" t="s">
        <v>627</v>
      </c>
      <c r="F2796" s="2" t="s">
        <v>766</v>
      </c>
      <c r="G2796" s="2">
        <v>28</v>
      </c>
      <c r="H2796" s="2">
        <v>8.8581355521460004E-4</v>
      </c>
      <c r="I2796" s="2">
        <v>9.9211118184035219E-4</v>
      </c>
      <c r="J2796" s="26" t="s">
        <v>690</v>
      </c>
    </row>
    <row r="2797" spans="1:10" ht="15.75" customHeight="1" x14ac:dyDescent="0.25">
      <c r="A2797" s="2" t="s">
        <v>756</v>
      </c>
      <c r="B2797" s="2" t="s">
        <v>764</v>
      </c>
      <c r="C2797" s="2">
        <v>2025</v>
      </c>
      <c r="D2797" s="2" t="s">
        <v>241</v>
      </c>
      <c r="E2797" s="2" t="s">
        <v>627</v>
      </c>
      <c r="F2797" s="2" t="s">
        <v>779</v>
      </c>
      <c r="G2797" s="2">
        <v>28</v>
      </c>
      <c r="H2797" s="2">
        <v>0.41281610727310097</v>
      </c>
      <c r="I2797" s="2">
        <v>0.46235404014587311</v>
      </c>
      <c r="J2797" s="26" t="s">
        <v>692</v>
      </c>
    </row>
    <row r="2798" spans="1:10" ht="15.75" customHeight="1" x14ac:dyDescent="0.25">
      <c r="A2798" s="2" t="s">
        <v>756</v>
      </c>
      <c r="B2798" s="2" t="s">
        <v>764</v>
      </c>
      <c r="C2798" s="2">
        <v>2025</v>
      </c>
      <c r="D2798" s="2" t="s">
        <v>241</v>
      </c>
      <c r="E2798" s="2" t="s">
        <v>627</v>
      </c>
      <c r="F2798" s="2" t="s">
        <v>776</v>
      </c>
      <c r="G2798" s="2">
        <v>29</v>
      </c>
      <c r="H2798" s="2">
        <v>4.4670056551694898E-2</v>
      </c>
      <c r="I2798" s="2">
        <v>5.003046333789829E-2</v>
      </c>
      <c r="J2798" s="26" t="s">
        <v>694</v>
      </c>
    </row>
    <row r="2799" spans="1:10" ht="15.75" customHeight="1" x14ac:dyDescent="0.25">
      <c r="A2799" s="2" t="s">
        <v>756</v>
      </c>
      <c r="B2799" s="2" t="s">
        <v>764</v>
      </c>
      <c r="C2799" s="2">
        <v>2025</v>
      </c>
      <c r="D2799" s="2" t="s">
        <v>241</v>
      </c>
      <c r="E2799" s="2" t="s">
        <v>627</v>
      </c>
      <c r="F2799" s="2" t="s">
        <v>775</v>
      </c>
      <c r="G2799" s="2">
        <v>30</v>
      </c>
      <c r="H2799" s="2">
        <v>1.95138359069824</v>
      </c>
      <c r="I2799" s="2">
        <v>2.1855496215820289</v>
      </c>
      <c r="J2799" s="26" t="s">
        <v>690</v>
      </c>
    </row>
    <row r="2800" spans="1:10" ht="15.75" customHeight="1" x14ac:dyDescent="0.25">
      <c r="A2800" s="2" t="s">
        <v>756</v>
      </c>
      <c r="B2800" s="2" t="s">
        <v>764</v>
      </c>
      <c r="C2800" s="2">
        <v>2025</v>
      </c>
      <c r="D2800" s="2" t="s">
        <v>241</v>
      </c>
      <c r="E2800" s="2" t="s">
        <v>627</v>
      </c>
      <c r="F2800" s="2" t="s">
        <v>778</v>
      </c>
      <c r="G2800" s="2">
        <v>31</v>
      </c>
      <c r="H2800" s="2">
        <v>2.9876160025596601</v>
      </c>
      <c r="I2800" s="2">
        <v>3.3461299228668198</v>
      </c>
      <c r="J2800" s="26" t="s">
        <v>690</v>
      </c>
    </row>
    <row r="2801" spans="1:10" ht="15.75" customHeight="1" x14ac:dyDescent="0.25">
      <c r="A2801" s="2" t="s">
        <v>756</v>
      </c>
      <c r="B2801" s="2" t="s">
        <v>764</v>
      </c>
      <c r="C2801" s="2">
        <v>2025</v>
      </c>
      <c r="D2801" s="2" t="s">
        <v>241</v>
      </c>
      <c r="E2801" s="2" t="s">
        <v>627</v>
      </c>
      <c r="F2801" s="2" t="s">
        <v>778</v>
      </c>
      <c r="G2801" s="2">
        <v>34</v>
      </c>
      <c r="H2801" s="2">
        <v>0.82029247283935502</v>
      </c>
      <c r="I2801" s="2">
        <v>0.91872756958007773</v>
      </c>
      <c r="J2801" s="26" t="s">
        <v>690</v>
      </c>
    </row>
    <row r="2802" spans="1:10" ht="15.75" customHeight="1" x14ac:dyDescent="0.25">
      <c r="A2802" s="2" t="s">
        <v>756</v>
      </c>
      <c r="B2802" s="2" t="s">
        <v>764</v>
      </c>
      <c r="C2802" s="2">
        <v>2025</v>
      </c>
      <c r="D2802" s="2" t="s">
        <v>241</v>
      </c>
      <c r="E2802" s="2" t="s">
        <v>627</v>
      </c>
      <c r="F2802" s="2" t="s">
        <v>782</v>
      </c>
      <c r="G2802" s="2">
        <v>63</v>
      </c>
      <c r="H2802" s="2">
        <v>1.5266606351361E-3</v>
      </c>
      <c r="I2802" s="2">
        <v>1.7098599113524321E-3</v>
      </c>
      <c r="J2802" s="26" t="s">
        <v>690</v>
      </c>
    </row>
    <row r="2803" spans="1:10" ht="15.75" customHeight="1" x14ac:dyDescent="0.25">
      <c r="A2803" s="2" t="s">
        <v>756</v>
      </c>
      <c r="B2803" s="2" t="s">
        <v>764</v>
      </c>
      <c r="C2803" s="2">
        <v>2025</v>
      </c>
      <c r="D2803" s="2" t="s">
        <v>241</v>
      </c>
      <c r="E2803" s="2" t="s">
        <v>627</v>
      </c>
      <c r="F2803" s="2" t="s">
        <v>781</v>
      </c>
      <c r="G2803" s="2">
        <v>91</v>
      </c>
      <c r="H2803" s="2">
        <v>4.7853069305419904</v>
      </c>
      <c r="I2803" s="2">
        <v>5.3595437622070294</v>
      </c>
      <c r="J2803" s="26" t="s">
        <v>690</v>
      </c>
    </row>
    <row r="2804" spans="1:10" ht="15.75" customHeight="1" x14ac:dyDescent="0.25">
      <c r="A2804" s="2" t="s">
        <v>756</v>
      </c>
      <c r="B2804" s="2" t="s">
        <v>764</v>
      </c>
      <c r="C2804" s="2">
        <v>2025</v>
      </c>
      <c r="D2804" s="2" t="s">
        <v>241</v>
      </c>
      <c r="E2804" s="2" t="s">
        <v>627</v>
      </c>
      <c r="F2804" s="2" t="s">
        <v>782</v>
      </c>
      <c r="G2804" s="2">
        <v>102</v>
      </c>
      <c r="H2804" s="2">
        <v>1.5678418567403999E-3</v>
      </c>
      <c r="I2804" s="2">
        <v>1.755982879549248E-3</v>
      </c>
      <c r="J2804" s="26" t="s">
        <v>690</v>
      </c>
    </row>
    <row r="2805" spans="1:10" ht="15.75" customHeight="1" x14ac:dyDescent="0.25">
      <c r="A2805" s="2" t="s">
        <v>756</v>
      </c>
      <c r="B2805" s="2" t="s">
        <v>764</v>
      </c>
      <c r="C2805" s="2">
        <v>2025</v>
      </c>
      <c r="D2805" s="2" t="s">
        <v>241</v>
      </c>
      <c r="E2805" s="2" t="s">
        <v>627</v>
      </c>
      <c r="F2805" s="2" t="s">
        <v>771</v>
      </c>
      <c r="G2805" s="2">
        <v>184</v>
      </c>
      <c r="H2805" s="2">
        <v>6.7530699074268299E-2</v>
      </c>
      <c r="I2805" s="2">
        <v>7.5634382963180508E-2</v>
      </c>
      <c r="J2805" s="26" t="s">
        <v>690</v>
      </c>
    </row>
    <row r="2806" spans="1:10" ht="15.75" customHeight="1" x14ac:dyDescent="0.25">
      <c r="A2806" s="2" t="s">
        <v>756</v>
      </c>
      <c r="B2806" s="2" t="s">
        <v>764</v>
      </c>
      <c r="C2806" s="2">
        <v>2025</v>
      </c>
      <c r="D2806" s="2" t="s">
        <v>241</v>
      </c>
      <c r="E2806" s="2" t="s">
        <v>627</v>
      </c>
      <c r="F2806" s="2" t="s">
        <v>779</v>
      </c>
      <c r="G2806" s="2">
        <v>216</v>
      </c>
      <c r="H2806" s="2">
        <v>6.3826650381088298E-2</v>
      </c>
      <c r="I2806" s="2">
        <v>7.1485848426818904E-2</v>
      </c>
      <c r="J2806" s="26" t="s">
        <v>692</v>
      </c>
    </row>
    <row r="2807" spans="1:10" ht="15.75" customHeight="1" x14ac:dyDescent="0.25">
      <c r="A2807" s="2" t="s">
        <v>756</v>
      </c>
      <c r="B2807" s="2" t="s">
        <v>764</v>
      </c>
      <c r="C2807" s="2">
        <v>2025</v>
      </c>
      <c r="D2807" s="2" t="s">
        <v>241</v>
      </c>
      <c r="E2807" s="2" t="s">
        <v>627</v>
      </c>
      <c r="F2807" s="2" t="s">
        <v>776</v>
      </c>
      <c r="G2807" s="2">
        <v>230</v>
      </c>
      <c r="H2807" s="2">
        <v>3.6324959364719998E-4</v>
      </c>
      <c r="I2807" s="2">
        <v>4.0683954488486399E-4</v>
      </c>
      <c r="J2807" s="26" t="s">
        <v>694</v>
      </c>
    </row>
    <row r="2808" spans="1:10" ht="15.75" customHeight="1" x14ac:dyDescent="0.25">
      <c r="A2808" s="2" t="s">
        <v>756</v>
      </c>
      <c r="B2808" s="2" t="s">
        <v>764</v>
      </c>
      <c r="C2808" s="2">
        <v>2025</v>
      </c>
      <c r="D2808" s="2" t="s">
        <v>241</v>
      </c>
      <c r="E2808" s="2" t="s">
        <v>627</v>
      </c>
      <c r="F2808" s="2" t="s">
        <v>775</v>
      </c>
      <c r="G2808" s="2">
        <v>236</v>
      </c>
      <c r="H2808" s="2">
        <v>3.6115694791078602E-2</v>
      </c>
      <c r="I2808" s="2">
        <v>4.0449578166008041E-2</v>
      </c>
      <c r="J2808" s="26" t="s">
        <v>690</v>
      </c>
    </row>
    <row r="2809" spans="1:10" ht="15.75" customHeight="1" x14ac:dyDescent="0.25">
      <c r="A2809" s="2" t="s">
        <v>756</v>
      </c>
      <c r="B2809" s="2" t="s">
        <v>764</v>
      </c>
      <c r="C2809" s="2">
        <v>2025</v>
      </c>
      <c r="D2809" s="2" t="s">
        <v>241</v>
      </c>
      <c r="E2809" s="2" t="s">
        <v>627</v>
      </c>
      <c r="F2809" s="2" t="s">
        <v>773</v>
      </c>
      <c r="G2809" s="2">
        <v>283</v>
      </c>
      <c r="H2809" s="2">
        <v>1.64850533008575</v>
      </c>
      <c r="I2809" s="2">
        <v>1.8463259696960401</v>
      </c>
      <c r="J2809" s="26" t="s">
        <v>690</v>
      </c>
    </row>
    <row r="2810" spans="1:10" ht="15.75" customHeight="1" x14ac:dyDescent="0.25">
      <c r="A2810" s="2" t="s">
        <v>756</v>
      </c>
      <c r="B2810" s="2" t="s">
        <v>764</v>
      </c>
      <c r="C2810" s="2">
        <v>2025</v>
      </c>
      <c r="D2810" s="2" t="s">
        <v>241</v>
      </c>
      <c r="E2810" s="2" t="s">
        <v>627</v>
      </c>
      <c r="F2810" s="2" t="s">
        <v>773</v>
      </c>
      <c r="G2810" s="2">
        <v>293</v>
      </c>
      <c r="H2810" s="2">
        <v>0.91606080532073897</v>
      </c>
      <c r="I2810" s="2">
        <v>1.0259881019592278</v>
      </c>
      <c r="J2810" s="26" t="s">
        <v>690</v>
      </c>
    </row>
    <row r="2811" spans="1:10" ht="15.75" customHeight="1" x14ac:dyDescent="0.25">
      <c r="A2811" s="2" t="s">
        <v>756</v>
      </c>
      <c r="B2811" s="2" t="s">
        <v>764</v>
      </c>
      <c r="C2811" s="2">
        <v>2025</v>
      </c>
      <c r="D2811" s="2" t="s">
        <v>241</v>
      </c>
      <c r="E2811" s="2" t="s">
        <v>627</v>
      </c>
      <c r="F2811" s="2" t="s">
        <v>773</v>
      </c>
      <c r="G2811" s="2">
        <v>303</v>
      </c>
      <c r="H2811" s="2">
        <v>0.76899492740631104</v>
      </c>
      <c r="I2811" s="2">
        <v>0.86127431869506843</v>
      </c>
      <c r="J2811" s="26" t="s">
        <v>690</v>
      </c>
    </row>
    <row r="2812" spans="1:10" ht="15.75" customHeight="1" x14ac:dyDescent="0.25">
      <c r="A2812" s="2" t="s">
        <v>756</v>
      </c>
      <c r="B2812" s="2" t="s">
        <v>764</v>
      </c>
      <c r="C2812" s="2">
        <v>2025</v>
      </c>
      <c r="D2812" s="2" t="s">
        <v>241</v>
      </c>
      <c r="E2812" s="2" t="s">
        <v>627</v>
      </c>
      <c r="F2812" s="2" t="s">
        <v>773</v>
      </c>
      <c r="G2812" s="2">
        <v>388</v>
      </c>
      <c r="H2812" s="2">
        <v>0.49145448207855202</v>
      </c>
      <c r="I2812" s="2">
        <v>0.55042901992797832</v>
      </c>
      <c r="J2812" s="26" t="s">
        <v>690</v>
      </c>
    </row>
    <row r="2813" spans="1:10" ht="15.75" customHeight="1" x14ac:dyDescent="0.25">
      <c r="A2813" s="2" t="s">
        <v>756</v>
      </c>
      <c r="B2813" s="2" t="s">
        <v>764</v>
      </c>
      <c r="C2813" s="2">
        <v>2025</v>
      </c>
      <c r="D2813" s="2" t="s">
        <v>241</v>
      </c>
      <c r="E2813" s="2" t="s">
        <v>627</v>
      </c>
      <c r="F2813" s="2" t="s">
        <v>782</v>
      </c>
      <c r="G2813" s="2">
        <v>393</v>
      </c>
      <c r="H2813" s="2">
        <v>2.782843948808E-4</v>
      </c>
      <c r="I2813" s="2">
        <v>3.1167852226649602E-4</v>
      </c>
      <c r="J2813" s="26" t="s">
        <v>690</v>
      </c>
    </row>
    <row r="2814" spans="1:10" ht="15.75" customHeight="1" x14ac:dyDescent="0.25">
      <c r="A2814" s="2" t="s">
        <v>756</v>
      </c>
      <c r="B2814" s="2" t="s">
        <v>764</v>
      </c>
      <c r="C2814" s="2">
        <v>2025</v>
      </c>
      <c r="D2814" s="2" t="s">
        <v>241</v>
      </c>
      <c r="E2814" s="2" t="s">
        <v>627</v>
      </c>
      <c r="F2814" s="2" t="s">
        <v>782</v>
      </c>
      <c r="G2814" s="2">
        <v>478</v>
      </c>
      <c r="H2814" s="2">
        <v>1.037044639816E-4</v>
      </c>
      <c r="I2814" s="2">
        <v>1.1614899965939201E-4</v>
      </c>
      <c r="J2814" s="26" t="s">
        <v>690</v>
      </c>
    </row>
    <row r="2815" spans="1:10" ht="15.75" customHeight="1" x14ac:dyDescent="0.25">
      <c r="A2815" s="2" t="s">
        <v>756</v>
      </c>
      <c r="B2815" s="2" t="s">
        <v>764</v>
      </c>
      <c r="C2815" s="2">
        <v>2025</v>
      </c>
      <c r="D2815" s="2" t="s">
        <v>241</v>
      </c>
      <c r="E2815" s="2" t="s">
        <v>627</v>
      </c>
      <c r="F2815" s="2" t="s">
        <v>771</v>
      </c>
      <c r="G2815" s="2">
        <v>483</v>
      </c>
      <c r="H2815" s="2">
        <v>1.0712893679738E-2</v>
      </c>
      <c r="I2815" s="2">
        <v>1.1998440921306561E-2</v>
      </c>
      <c r="J2815" s="26" t="s">
        <v>690</v>
      </c>
    </row>
    <row r="2816" spans="1:10" ht="15.75" customHeight="1" x14ac:dyDescent="0.25">
      <c r="A2816" s="2" t="s">
        <v>756</v>
      </c>
      <c r="B2816" s="2" t="s">
        <v>764</v>
      </c>
      <c r="C2816" s="2">
        <v>2025</v>
      </c>
      <c r="D2816" s="2" t="s">
        <v>241</v>
      </c>
      <c r="E2816" s="2" t="s">
        <v>627</v>
      </c>
      <c r="F2816" s="2" t="s">
        <v>773</v>
      </c>
      <c r="G2816" s="2">
        <v>759</v>
      </c>
      <c r="H2816" s="2">
        <v>0.38505351543426503</v>
      </c>
      <c r="I2816" s="2">
        <v>0.43125993728637685</v>
      </c>
      <c r="J2816" s="26" t="s">
        <v>690</v>
      </c>
    </row>
    <row r="2817" spans="1:10" ht="15.75" customHeight="1" x14ac:dyDescent="0.25">
      <c r="A2817" s="2" t="s">
        <v>756</v>
      </c>
      <c r="B2817" s="2" t="s">
        <v>764</v>
      </c>
      <c r="C2817" s="2">
        <v>2025</v>
      </c>
      <c r="D2817" s="2" t="s">
        <v>241</v>
      </c>
      <c r="E2817" s="2" t="s">
        <v>627</v>
      </c>
      <c r="F2817" s="2" t="s">
        <v>782</v>
      </c>
      <c r="G2817" s="2">
        <v>775</v>
      </c>
      <c r="H2817" s="2">
        <v>1.0650187323339999E-4</v>
      </c>
      <c r="I2817" s="2">
        <v>1.1928209802140801E-4</v>
      </c>
      <c r="J2817" s="26" t="s">
        <v>690</v>
      </c>
    </row>
    <row r="2818" spans="1:10" ht="15.75" customHeight="1" x14ac:dyDescent="0.25">
      <c r="A2818" s="2" t="s">
        <v>756</v>
      </c>
      <c r="B2818" s="2" t="s">
        <v>764</v>
      </c>
      <c r="C2818" s="2">
        <v>2025</v>
      </c>
      <c r="D2818" s="2" t="s">
        <v>241</v>
      </c>
      <c r="E2818" s="2" t="s">
        <v>627</v>
      </c>
      <c r="F2818" s="2" t="s">
        <v>771</v>
      </c>
      <c r="G2818" s="2">
        <v>780</v>
      </c>
      <c r="H2818" s="2">
        <v>8.2919836044311496E-2</v>
      </c>
      <c r="I2818" s="2">
        <v>9.2870216369628888E-2</v>
      </c>
      <c r="J2818" s="26" t="s">
        <v>690</v>
      </c>
    </row>
    <row r="2819" spans="1:10" ht="15.75" customHeight="1" x14ac:dyDescent="0.25">
      <c r="A2819" s="2" t="s">
        <v>756</v>
      </c>
      <c r="B2819" s="2" t="s">
        <v>764</v>
      </c>
      <c r="C2819" s="2">
        <v>2025</v>
      </c>
      <c r="D2819" s="2" t="s">
        <v>241</v>
      </c>
      <c r="E2819" s="2" t="s">
        <v>627</v>
      </c>
      <c r="F2819" s="2" t="s">
        <v>784</v>
      </c>
      <c r="G2819" s="2">
        <v>789</v>
      </c>
      <c r="H2819" s="2">
        <v>3.8427422046661301</v>
      </c>
      <c r="I2819" s="2">
        <v>4.3038712692260663</v>
      </c>
      <c r="J2819" s="26" t="s">
        <v>692</v>
      </c>
    </row>
    <row r="2820" spans="1:10" ht="15.75" customHeight="1" x14ac:dyDescent="0.25">
      <c r="A2820" s="2" t="s">
        <v>756</v>
      </c>
      <c r="B2820" s="2" t="s">
        <v>764</v>
      </c>
      <c r="C2820" s="2">
        <v>2025</v>
      </c>
      <c r="D2820" s="2" t="s">
        <v>241</v>
      </c>
      <c r="E2820" s="2" t="s">
        <v>627</v>
      </c>
      <c r="F2820" s="2" t="s">
        <v>784</v>
      </c>
      <c r="G2820" s="2">
        <v>1717</v>
      </c>
      <c r="H2820" s="2">
        <v>3.4803698062896702</v>
      </c>
      <c r="I2820" s="2">
        <v>3.898014183044431</v>
      </c>
      <c r="J2820" s="26" t="s">
        <v>692</v>
      </c>
    </row>
    <row r="2821" spans="1:10" ht="15.75" customHeight="1" x14ac:dyDescent="0.25">
      <c r="A2821" s="2" t="s">
        <v>756</v>
      </c>
      <c r="B2821" s="2" t="s">
        <v>764</v>
      </c>
      <c r="C2821" s="2">
        <v>2025</v>
      </c>
      <c r="D2821" s="2" t="s">
        <v>241</v>
      </c>
      <c r="E2821" s="2" t="s">
        <v>627</v>
      </c>
      <c r="F2821" s="2" t="s">
        <v>785</v>
      </c>
      <c r="G2821" s="2">
        <v>1859</v>
      </c>
      <c r="H2821" s="2">
        <v>0.134286999702453</v>
      </c>
      <c r="I2821" s="2">
        <v>0.15040143966674738</v>
      </c>
      <c r="J2821" s="26" t="s">
        <v>690</v>
      </c>
    </row>
    <row r="2822" spans="1:10" ht="15.75" customHeight="1" x14ac:dyDescent="0.25">
      <c r="A2822" s="2" t="s">
        <v>756</v>
      </c>
      <c r="B2822" s="2" t="s">
        <v>764</v>
      </c>
      <c r="C2822" s="2">
        <v>2025</v>
      </c>
      <c r="D2822" s="2" t="s">
        <v>241</v>
      </c>
      <c r="E2822" s="2" t="s">
        <v>627</v>
      </c>
      <c r="F2822" s="2" t="s">
        <v>782</v>
      </c>
      <c r="G2822" s="2">
        <v>2924</v>
      </c>
      <c r="H2822" s="2">
        <v>1.8903569071000001E-5</v>
      </c>
      <c r="I2822" s="2">
        <v>2.1171997359520002E-5</v>
      </c>
      <c r="J2822" s="26" t="s">
        <v>690</v>
      </c>
    </row>
    <row r="2823" spans="1:10" ht="15.75" customHeight="1" x14ac:dyDescent="0.25">
      <c r="A2823" s="2" t="s">
        <v>756</v>
      </c>
      <c r="B2823" s="2" t="s">
        <v>764</v>
      </c>
      <c r="C2823" s="2">
        <v>2025</v>
      </c>
      <c r="D2823" s="2" t="s">
        <v>241</v>
      </c>
      <c r="E2823" s="2" t="s">
        <v>627</v>
      </c>
      <c r="F2823" s="2" t="s">
        <v>771</v>
      </c>
      <c r="G2823" s="2">
        <v>3905</v>
      </c>
      <c r="H2823" s="2">
        <v>3.0996911227702999E-3</v>
      </c>
      <c r="I2823" s="2">
        <v>3.4716540575027363E-3</v>
      </c>
      <c r="J2823" s="26" t="s">
        <v>690</v>
      </c>
    </row>
    <row r="2824" spans="1:10" ht="15.75" customHeight="1" x14ac:dyDescent="0.25">
      <c r="A2824" s="2" t="s">
        <v>756</v>
      </c>
      <c r="B2824" s="2" t="s">
        <v>764</v>
      </c>
      <c r="C2824" s="2">
        <v>2025</v>
      </c>
      <c r="D2824" s="2" t="s">
        <v>241</v>
      </c>
      <c r="E2824" s="2" t="s">
        <v>627</v>
      </c>
      <c r="F2824" s="2" t="s">
        <v>782</v>
      </c>
      <c r="G2824" s="2">
        <v>5767</v>
      </c>
      <c r="H2824" s="2">
        <v>2.80646054307E-5</v>
      </c>
      <c r="I2824" s="2">
        <v>3.1432358082384003E-5</v>
      </c>
      <c r="J2824" s="26" t="s">
        <v>690</v>
      </c>
    </row>
    <row r="2825" spans="1:10" ht="15.75" customHeight="1" x14ac:dyDescent="0.25">
      <c r="A2825" s="2" t="s">
        <v>756</v>
      </c>
      <c r="B2825" s="2" t="s">
        <v>764</v>
      </c>
      <c r="C2825" s="2">
        <v>2025</v>
      </c>
      <c r="D2825" s="2" t="s">
        <v>241</v>
      </c>
      <c r="E2825" s="2" t="s">
        <v>627</v>
      </c>
      <c r="F2825" s="2" t="s">
        <v>771</v>
      </c>
      <c r="G2825" s="2">
        <v>6270</v>
      </c>
      <c r="H2825" s="2">
        <v>4.3950695544481E-3</v>
      </c>
      <c r="I2825" s="2">
        <v>4.9224779009818722E-3</v>
      </c>
      <c r="J2825" s="26" t="s">
        <v>690</v>
      </c>
    </row>
    <row r="2826" spans="1:10" ht="15.75" customHeight="1" x14ac:dyDescent="0.25">
      <c r="A2826" s="2" t="s">
        <v>756</v>
      </c>
      <c r="B2826" s="2" t="s">
        <v>764</v>
      </c>
      <c r="C2826" s="2">
        <v>2025</v>
      </c>
      <c r="D2826" s="2" t="s">
        <v>241</v>
      </c>
      <c r="E2826" s="2" t="s">
        <v>627</v>
      </c>
      <c r="F2826" s="2" t="s">
        <v>786</v>
      </c>
      <c r="G2826" s="2">
        <v>7613</v>
      </c>
      <c r="H2826" s="2">
        <v>4.5539264678954998</v>
      </c>
      <c r="I2826" s="2">
        <v>5.1003976440429604</v>
      </c>
      <c r="J2826" s="26" t="s">
        <v>693</v>
      </c>
    </row>
    <row r="2827" spans="1:10" ht="15.75" customHeight="1" x14ac:dyDescent="0.25">
      <c r="A2827" s="2" t="s">
        <v>756</v>
      </c>
      <c r="B2827" s="2" t="s">
        <v>764</v>
      </c>
      <c r="C2827" s="2">
        <v>2025</v>
      </c>
      <c r="D2827" s="2" t="s">
        <v>241</v>
      </c>
      <c r="E2827" s="2" t="s">
        <v>627</v>
      </c>
      <c r="F2827" s="2" t="s">
        <v>771</v>
      </c>
      <c r="G2827" s="2">
        <v>9058</v>
      </c>
      <c r="H2827" s="2">
        <v>6.3633453100920001E-3</v>
      </c>
      <c r="I2827" s="2">
        <v>7.126946747303041E-3</v>
      </c>
      <c r="J2827" s="26" t="s">
        <v>690</v>
      </c>
    </row>
    <row r="2828" spans="1:10" ht="15.75" customHeight="1" x14ac:dyDescent="0.25">
      <c r="A2828" s="2" t="s">
        <v>756</v>
      </c>
      <c r="B2828" s="2" t="s">
        <v>764</v>
      </c>
      <c r="C2828" s="2">
        <v>2025</v>
      </c>
      <c r="D2828" s="2" t="s">
        <v>241</v>
      </c>
      <c r="E2828" s="2" t="s">
        <v>627</v>
      </c>
      <c r="F2828" s="2" t="s">
        <v>782</v>
      </c>
      <c r="G2828" s="2">
        <v>9359</v>
      </c>
      <c r="H2828" s="2">
        <v>2.8821643354599999E-5</v>
      </c>
      <c r="I2828" s="2">
        <v>3.2280240557152E-5</v>
      </c>
      <c r="J2828" s="26" t="s">
        <v>690</v>
      </c>
    </row>
    <row r="2829" spans="1:10" ht="15.75" customHeight="1" x14ac:dyDescent="0.25">
      <c r="A2829" s="2" t="s">
        <v>756</v>
      </c>
      <c r="B2829" s="2" t="s">
        <v>764</v>
      </c>
      <c r="C2829" s="2">
        <v>2025</v>
      </c>
      <c r="D2829" s="2" t="s">
        <v>241</v>
      </c>
      <c r="E2829" s="2" t="s">
        <v>627</v>
      </c>
      <c r="F2829" s="2" t="s">
        <v>781</v>
      </c>
      <c r="G2829" s="2">
        <v>10508</v>
      </c>
      <c r="H2829" s="2">
        <v>6.3453450798988301E-2</v>
      </c>
      <c r="I2829" s="2">
        <v>7.1067864894866897E-2</v>
      </c>
      <c r="J2829" s="26" t="s">
        <v>690</v>
      </c>
    </row>
    <row r="2830" spans="1:10" ht="15.75" customHeight="1" x14ac:dyDescent="0.25">
      <c r="A2830" s="2" t="s">
        <v>756</v>
      </c>
      <c r="B2830" s="2" t="s">
        <v>764</v>
      </c>
      <c r="C2830" s="2">
        <v>2025</v>
      </c>
      <c r="D2830" s="2" t="s">
        <v>241</v>
      </c>
      <c r="E2830" s="2" t="s">
        <v>627</v>
      </c>
      <c r="F2830" s="2" t="s">
        <v>782</v>
      </c>
      <c r="G2830" s="2">
        <v>35163</v>
      </c>
      <c r="H2830" s="40">
        <v>5.1157030611600003E-6</v>
      </c>
      <c r="I2830" s="2">
        <v>5.7295874284992004E-6</v>
      </c>
      <c r="J2830" s="26" t="s">
        <v>690</v>
      </c>
    </row>
    <row r="2831" spans="1:10" ht="15.75" customHeight="1" x14ac:dyDescent="0.25">
      <c r="A2831" s="2" t="s">
        <v>756</v>
      </c>
      <c r="B2831" s="2" t="s">
        <v>764</v>
      </c>
      <c r="C2831" s="2">
        <v>2025</v>
      </c>
      <c r="D2831" s="2" t="s">
        <v>241</v>
      </c>
      <c r="E2831" s="2" t="s">
        <v>627</v>
      </c>
      <c r="F2831" s="2" t="s">
        <v>773</v>
      </c>
      <c r="G2831" s="2">
        <v>37818</v>
      </c>
      <c r="H2831" s="2">
        <v>9.5613510347899999E-4</v>
      </c>
      <c r="I2831" s="2">
        <v>1.0708713158964801E-3</v>
      </c>
      <c r="J2831" s="26" t="s">
        <v>690</v>
      </c>
    </row>
    <row r="2832" spans="1:10" ht="15.75" customHeight="1" x14ac:dyDescent="0.25">
      <c r="A2832" s="2" t="s">
        <v>756</v>
      </c>
      <c r="B2832" s="2" t="s">
        <v>764</v>
      </c>
      <c r="C2832" s="2">
        <v>2025</v>
      </c>
      <c r="D2832" s="2" t="s">
        <v>241</v>
      </c>
      <c r="E2832" s="2" t="s">
        <v>627</v>
      </c>
      <c r="F2832" s="2" t="s">
        <v>778</v>
      </c>
      <c r="G2832" s="2">
        <v>40314</v>
      </c>
      <c r="H2832" s="2">
        <v>4.35314550995827E-2</v>
      </c>
      <c r="I2832" s="2">
        <v>4.8755229711532629E-2</v>
      </c>
      <c r="J2832" s="26" t="s">
        <v>690</v>
      </c>
    </row>
    <row r="2833" spans="1:10" ht="15.75" customHeight="1" x14ac:dyDescent="0.25">
      <c r="A2833" s="2" t="s">
        <v>756</v>
      </c>
      <c r="B2833" s="2" t="s">
        <v>764</v>
      </c>
      <c r="C2833" s="2">
        <v>2025</v>
      </c>
      <c r="D2833" s="2" t="s">
        <v>241</v>
      </c>
      <c r="E2833" s="2" t="s">
        <v>627</v>
      </c>
      <c r="F2833" s="2" t="s">
        <v>787</v>
      </c>
      <c r="G2833" s="2">
        <v>42894</v>
      </c>
      <c r="H2833" s="2">
        <v>6.7580603063106997E-3</v>
      </c>
      <c r="I2833" s="2">
        <v>7.5690275430679846E-3</v>
      </c>
      <c r="J2833" s="26" t="s">
        <v>690</v>
      </c>
    </row>
    <row r="2834" spans="1:10" ht="15.75" customHeight="1" x14ac:dyDescent="0.25">
      <c r="A2834" s="2" t="s">
        <v>756</v>
      </c>
      <c r="B2834" s="2" t="s">
        <v>764</v>
      </c>
      <c r="C2834" s="2">
        <v>2025</v>
      </c>
      <c r="D2834" s="2" t="s">
        <v>241</v>
      </c>
      <c r="E2834" s="2" t="s">
        <v>627</v>
      </c>
      <c r="F2834" s="2" t="s">
        <v>787</v>
      </c>
      <c r="G2834" s="2">
        <v>51494</v>
      </c>
      <c r="H2834" s="2">
        <v>4.5053735375404002E-3</v>
      </c>
      <c r="I2834" s="2">
        <v>5.046018362045249E-3</v>
      </c>
      <c r="J2834" s="26" t="s">
        <v>690</v>
      </c>
    </row>
    <row r="2835" spans="1:10" ht="15.75" customHeight="1" x14ac:dyDescent="0.25">
      <c r="A2835" s="2" t="s">
        <v>756</v>
      </c>
      <c r="B2835" s="2" t="s">
        <v>764</v>
      </c>
      <c r="C2835" s="2">
        <v>2025</v>
      </c>
      <c r="D2835" s="2" t="s">
        <v>241</v>
      </c>
      <c r="E2835" s="2" t="s">
        <v>627</v>
      </c>
      <c r="F2835" s="2" t="s">
        <v>787</v>
      </c>
      <c r="G2835" s="2">
        <v>62253</v>
      </c>
      <c r="H2835" s="2">
        <v>7.5089558959009995E-4</v>
      </c>
      <c r="I2835" s="2">
        <v>8.4100306034091206E-4</v>
      </c>
      <c r="J2835" s="26" t="s">
        <v>690</v>
      </c>
    </row>
    <row r="2836" spans="1:10" ht="15.75" customHeight="1" x14ac:dyDescent="0.25">
      <c r="A2836" s="2" t="s">
        <v>756</v>
      </c>
      <c r="B2836" s="2" t="s">
        <v>764</v>
      </c>
      <c r="C2836" s="2">
        <v>2025</v>
      </c>
      <c r="D2836" s="2" t="s">
        <v>241</v>
      </c>
      <c r="E2836" s="2" t="s">
        <v>627</v>
      </c>
      <c r="F2836" s="2" t="s">
        <v>788</v>
      </c>
      <c r="G2836" s="2">
        <v>89998</v>
      </c>
      <c r="H2836" s="2">
        <v>6.0150795616210001E-3</v>
      </c>
      <c r="I2836" s="2">
        <v>6.7368891090155208E-3</v>
      </c>
      <c r="J2836" s="26" t="s">
        <v>690</v>
      </c>
    </row>
    <row r="2837" spans="1:10" ht="15.75" customHeight="1" x14ac:dyDescent="0.25">
      <c r="A2837" s="2" t="s">
        <v>756</v>
      </c>
      <c r="B2837" s="2" t="s">
        <v>764</v>
      </c>
      <c r="C2837" s="2">
        <v>2025</v>
      </c>
      <c r="D2837" s="2" t="s">
        <v>241</v>
      </c>
      <c r="E2837" s="2" t="s">
        <v>627</v>
      </c>
      <c r="F2837" s="2" t="s">
        <v>787</v>
      </c>
      <c r="G2837" s="2">
        <v>100000</v>
      </c>
      <c r="H2837" s="40">
        <v>9.9999999999999998E-13</v>
      </c>
      <c r="I2837" s="2">
        <v>1.1200000000000001E-12</v>
      </c>
      <c r="J2837" s="26" t="s">
        <v>690</v>
      </c>
    </row>
    <row r="2838" spans="1:10" ht="15.75" customHeight="1" x14ac:dyDescent="0.25">
      <c r="A2838" s="2" t="s">
        <v>756</v>
      </c>
      <c r="B2838" s="2" t="s">
        <v>764</v>
      </c>
      <c r="C2838" s="2">
        <v>2025</v>
      </c>
      <c r="D2838" s="2" t="s">
        <v>241</v>
      </c>
      <c r="E2838" s="2" t="s">
        <v>627</v>
      </c>
      <c r="F2838" s="2" t="s">
        <v>784</v>
      </c>
      <c r="G2838" s="2">
        <v>125139</v>
      </c>
      <c r="H2838" s="2">
        <v>3.2490177154540998</v>
      </c>
      <c r="I2838" s="2">
        <v>3.638899841308592</v>
      </c>
      <c r="J2838" s="26" t="s">
        <v>692</v>
      </c>
    </row>
    <row r="2839" spans="1:10" ht="15.75" customHeight="1" x14ac:dyDescent="0.25">
      <c r="A2839" s="2" t="s">
        <v>756</v>
      </c>
      <c r="B2839" s="2" t="s">
        <v>764</v>
      </c>
      <c r="C2839" s="2">
        <v>2025</v>
      </c>
      <c r="D2839" s="2" t="s">
        <v>241</v>
      </c>
      <c r="E2839" s="2" t="s">
        <v>627</v>
      </c>
      <c r="F2839" s="2" t="s">
        <v>787</v>
      </c>
      <c r="G2839" s="2">
        <v>315773</v>
      </c>
      <c r="H2839" s="2">
        <v>4.5906801824459998E-4</v>
      </c>
      <c r="I2839" s="2">
        <v>5.1415618043395206E-4</v>
      </c>
      <c r="J2839" s="26" t="s">
        <v>690</v>
      </c>
    </row>
    <row r="2840" spans="1:10" ht="15.75" customHeight="1" x14ac:dyDescent="0.25">
      <c r="A2840" s="2" t="s">
        <v>756</v>
      </c>
      <c r="B2840" s="2" t="s">
        <v>764</v>
      </c>
      <c r="C2840" s="2">
        <v>2025</v>
      </c>
      <c r="D2840" s="2" t="s">
        <v>241</v>
      </c>
      <c r="E2840" s="2" t="s">
        <v>627</v>
      </c>
      <c r="F2840" s="2" t="s">
        <v>787</v>
      </c>
      <c r="G2840" s="2">
        <v>379073</v>
      </c>
      <c r="H2840" s="2">
        <v>3.060453454964E-4</v>
      </c>
      <c r="I2840" s="2">
        <v>3.4277078695596806E-4</v>
      </c>
      <c r="J2840" s="26" t="s">
        <v>690</v>
      </c>
    </row>
    <row r="2841" spans="1:10" ht="15.75" customHeight="1" x14ac:dyDescent="0.25">
      <c r="A2841" s="2" t="s">
        <v>756</v>
      </c>
      <c r="B2841" s="2" t="s">
        <v>764</v>
      </c>
      <c r="C2841" s="2">
        <v>2025</v>
      </c>
      <c r="D2841" s="2" t="s">
        <v>241</v>
      </c>
      <c r="E2841" s="2" t="s">
        <v>627</v>
      </c>
      <c r="F2841" s="2" t="s">
        <v>787</v>
      </c>
      <c r="G2841" s="2">
        <v>458264</v>
      </c>
      <c r="H2841" s="2">
        <v>5.1007558795400002E-5</v>
      </c>
      <c r="I2841" s="2">
        <v>5.7128465850848009E-5</v>
      </c>
      <c r="J2841" s="26" t="s">
        <v>690</v>
      </c>
    </row>
    <row r="2842" spans="1:10" ht="15.75" customHeight="1" x14ac:dyDescent="0.25">
      <c r="A2842" s="2" t="s">
        <v>756</v>
      </c>
      <c r="B2842" s="2" t="s">
        <v>764</v>
      </c>
      <c r="C2842" s="2">
        <v>2025</v>
      </c>
      <c r="D2842" s="2" t="s">
        <v>241</v>
      </c>
      <c r="E2842" s="2" t="s">
        <v>627</v>
      </c>
      <c r="F2842" s="2" t="s">
        <v>788</v>
      </c>
      <c r="G2842" s="2">
        <v>687244</v>
      </c>
      <c r="H2842" s="2">
        <v>3.2402123324573001E-3</v>
      </c>
      <c r="I2842" s="2">
        <v>3.6290378123521763E-3</v>
      </c>
      <c r="J2842" s="26" t="s">
        <v>690</v>
      </c>
    </row>
    <row r="2843" spans="1:10" ht="15.75" customHeight="1" x14ac:dyDescent="0.25">
      <c r="A2843" s="2" t="s">
        <v>756</v>
      </c>
      <c r="B2843" s="2" t="s">
        <v>764</v>
      </c>
      <c r="C2843" s="2">
        <v>2025</v>
      </c>
      <c r="D2843" s="2" t="s">
        <v>241</v>
      </c>
      <c r="E2843" s="2" t="s">
        <v>627</v>
      </c>
      <c r="F2843" s="2" t="s">
        <v>778</v>
      </c>
      <c r="G2843" s="2">
        <v>1945974</v>
      </c>
      <c r="H2843" s="2">
        <v>1.1129002086818199E-2</v>
      </c>
      <c r="I2843" s="2">
        <v>1.2464482337236384E-2</v>
      </c>
      <c r="J2843" s="26" t="s">
        <v>690</v>
      </c>
    </row>
    <row r="2844" spans="1:10" ht="15.75" customHeight="1" x14ac:dyDescent="0.25">
      <c r="A2844" s="2" t="s">
        <v>756</v>
      </c>
      <c r="B2844" s="2" t="s">
        <v>764</v>
      </c>
      <c r="C2844" s="2">
        <v>2025</v>
      </c>
      <c r="D2844" s="2" t="s">
        <v>241</v>
      </c>
      <c r="E2844" s="2" t="s">
        <v>627</v>
      </c>
      <c r="F2844" s="2" t="s">
        <v>787</v>
      </c>
      <c r="G2844" s="2">
        <v>3792332</v>
      </c>
      <c r="H2844" s="2">
        <v>1.2423344014679999E-4</v>
      </c>
      <c r="I2844" s="2">
        <v>1.3914145296441599E-4</v>
      </c>
      <c r="J2844" s="26" t="s">
        <v>690</v>
      </c>
    </row>
    <row r="2845" spans="1:10" ht="15.75" customHeight="1" x14ac:dyDescent="0.25">
      <c r="A2845" s="2" t="s">
        <v>756</v>
      </c>
      <c r="B2845" s="2" t="s">
        <v>764</v>
      </c>
      <c r="C2845" s="2">
        <v>2025</v>
      </c>
      <c r="D2845" s="2" t="s">
        <v>241</v>
      </c>
      <c r="E2845" s="2" t="s">
        <v>627</v>
      </c>
      <c r="F2845" s="2" t="s">
        <v>787</v>
      </c>
      <c r="G2845" s="2">
        <v>4552520</v>
      </c>
      <c r="H2845" s="2">
        <v>8.2822298281800004E-5</v>
      </c>
      <c r="I2845" s="2">
        <v>9.2760974075616011E-5</v>
      </c>
      <c r="J2845" s="26" t="s">
        <v>690</v>
      </c>
    </row>
    <row r="2846" spans="1:10" ht="15.75" customHeight="1" x14ac:dyDescent="0.25">
      <c r="A2846" s="2" t="s">
        <v>756</v>
      </c>
      <c r="B2846" s="2" t="s">
        <v>764</v>
      </c>
      <c r="C2846" s="2">
        <v>2025</v>
      </c>
      <c r="D2846" s="2" t="s">
        <v>241</v>
      </c>
      <c r="E2846" s="2" t="s">
        <v>627</v>
      </c>
      <c r="F2846" s="2" t="s">
        <v>787</v>
      </c>
      <c r="G2846" s="2">
        <v>5503556</v>
      </c>
      <c r="H2846" s="2">
        <v>1.3803715774E-5</v>
      </c>
      <c r="I2846" s="2">
        <v>1.5460161666880001E-5</v>
      </c>
      <c r="J2846" s="26" t="s">
        <v>690</v>
      </c>
    </row>
    <row r="2847" spans="1:10" ht="15.75" customHeight="1" x14ac:dyDescent="0.25">
      <c r="A2847" s="2" t="s">
        <v>756</v>
      </c>
      <c r="B2847" s="2" t="s">
        <v>764</v>
      </c>
      <c r="C2847" s="2">
        <v>2030</v>
      </c>
      <c r="D2847" s="2" t="s">
        <v>241</v>
      </c>
      <c r="E2847" s="2" t="s">
        <v>627</v>
      </c>
      <c r="F2847" s="2" t="s">
        <v>765</v>
      </c>
      <c r="G2847" s="2">
        <v>-100000</v>
      </c>
      <c r="H2847" s="2">
        <v>0</v>
      </c>
      <c r="I2847" s="2">
        <v>0</v>
      </c>
      <c r="J2847" s="26" t="s">
        <v>690</v>
      </c>
    </row>
    <row r="2848" spans="1:10" ht="15.75" customHeight="1" x14ac:dyDescent="0.25">
      <c r="A2848" s="2" t="s">
        <v>756</v>
      </c>
      <c r="B2848" s="2" t="s">
        <v>764</v>
      </c>
      <c r="C2848" s="2">
        <v>2030</v>
      </c>
      <c r="D2848" s="2" t="s">
        <v>241</v>
      </c>
      <c r="E2848" s="2" t="s">
        <v>627</v>
      </c>
      <c r="F2848" s="2" t="s">
        <v>765</v>
      </c>
      <c r="G2848" s="2">
        <v>-146</v>
      </c>
      <c r="H2848" s="2">
        <v>0</v>
      </c>
      <c r="I2848" s="2">
        <v>0</v>
      </c>
      <c r="J2848" s="26" t="s">
        <v>690</v>
      </c>
    </row>
    <row r="2849" spans="1:10" ht="15.75" customHeight="1" x14ac:dyDescent="0.25">
      <c r="A2849" s="2" t="s">
        <v>756</v>
      </c>
      <c r="B2849" s="2" t="s">
        <v>764</v>
      </c>
      <c r="C2849" s="2">
        <v>2030</v>
      </c>
      <c r="D2849" s="2" t="s">
        <v>241</v>
      </c>
      <c r="E2849" s="2" t="s">
        <v>627</v>
      </c>
      <c r="F2849" s="2" t="s">
        <v>765</v>
      </c>
      <c r="G2849" s="2">
        <v>-146</v>
      </c>
      <c r="H2849" s="2">
        <v>3.64941382408142</v>
      </c>
      <c r="I2849" s="2">
        <v>4.0873434829711908</v>
      </c>
      <c r="J2849" s="26" t="s">
        <v>690</v>
      </c>
    </row>
    <row r="2850" spans="1:10" ht="15.75" customHeight="1" x14ac:dyDescent="0.25">
      <c r="A2850" s="2" t="s">
        <v>756</v>
      </c>
      <c r="B2850" s="2" t="s">
        <v>764</v>
      </c>
      <c r="C2850" s="2">
        <v>2030</v>
      </c>
      <c r="D2850" s="2" t="s">
        <v>241</v>
      </c>
      <c r="E2850" s="2" t="s">
        <v>627</v>
      </c>
      <c r="F2850" s="2" t="s">
        <v>766</v>
      </c>
      <c r="G2850" s="2">
        <v>-11</v>
      </c>
      <c r="H2850" s="2">
        <v>1.9123263657093E-2</v>
      </c>
      <c r="I2850" s="2">
        <v>2.141805529594416E-2</v>
      </c>
      <c r="J2850" s="26" t="s">
        <v>690</v>
      </c>
    </row>
    <row r="2851" spans="1:10" ht="15.75" customHeight="1" x14ac:dyDescent="0.25">
      <c r="A2851" s="2" t="s">
        <v>756</v>
      </c>
      <c r="B2851" s="2" t="s">
        <v>764</v>
      </c>
      <c r="C2851" s="2">
        <v>2030</v>
      </c>
      <c r="D2851" s="2" t="s">
        <v>241</v>
      </c>
      <c r="E2851" s="2" t="s">
        <v>627</v>
      </c>
      <c r="F2851" s="2" t="s">
        <v>767</v>
      </c>
      <c r="G2851" s="2">
        <v>-9</v>
      </c>
      <c r="H2851" s="2">
        <v>6.16933250427246</v>
      </c>
      <c r="I2851" s="2">
        <v>6.909652404785156</v>
      </c>
      <c r="J2851" s="26" t="s">
        <v>692</v>
      </c>
    </row>
    <row r="2852" spans="1:10" ht="15.75" customHeight="1" x14ac:dyDescent="0.25">
      <c r="A2852" s="2" t="s">
        <v>756</v>
      </c>
      <c r="B2852" s="2" t="s">
        <v>764</v>
      </c>
      <c r="C2852" s="2">
        <v>2030</v>
      </c>
      <c r="D2852" s="2" t="s">
        <v>241</v>
      </c>
      <c r="E2852" s="2" t="s">
        <v>627</v>
      </c>
      <c r="F2852" s="2" t="s">
        <v>769</v>
      </c>
      <c r="G2852" s="2">
        <v>-8</v>
      </c>
      <c r="H2852" s="2">
        <v>1.7811493948102001E-2</v>
      </c>
      <c r="I2852" s="2">
        <v>1.9948873221874244E-2</v>
      </c>
      <c r="J2852" s="26" t="s">
        <v>690</v>
      </c>
    </row>
    <row r="2853" spans="1:10" ht="15.75" customHeight="1" x14ac:dyDescent="0.25">
      <c r="A2853" s="2" t="s">
        <v>756</v>
      </c>
      <c r="B2853" s="2" t="s">
        <v>764</v>
      </c>
      <c r="C2853" s="2">
        <v>2030</v>
      </c>
      <c r="D2853" s="2" t="s">
        <v>241</v>
      </c>
      <c r="E2853" s="2" t="s">
        <v>627</v>
      </c>
      <c r="F2853" s="2" t="s">
        <v>768</v>
      </c>
      <c r="G2853" s="2">
        <v>-7</v>
      </c>
      <c r="H2853" s="2">
        <v>13.3012525439262</v>
      </c>
      <c r="I2853" s="2">
        <v>14.897402849197345</v>
      </c>
      <c r="J2853" s="26" t="s">
        <v>691</v>
      </c>
    </row>
    <row r="2854" spans="1:10" ht="15.75" customHeight="1" x14ac:dyDescent="0.25">
      <c r="A2854" s="2" t="s">
        <v>756</v>
      </c>
      <c r="B2854" s="2" t="s">
        <v>764</v>
      </c>
      <c r="C2854" s="2">
        <v>2030</v>
      </c>
      <c r="D2854" s="2" t="s">
        <v>241</v>
      </c>
      <c r="E2854" s="2" t="s">
        <v>627</v>
      </c>
      <c r="F2854" s="2" t="s">
        <v>766</v>
      </c>
      <c r="G2854" s="2">
        <v>-7</v>
      </c>
      <c r="H2854" s="2">
        <v>1.4531570486724399E-2</v>
      </c>
      <c r="I2854" s="2">
        <v>1.6275358945131328E-2</v>
      </c>
      <c r="J2854" s="26" t="s">
        <v>690</v>
      </c>
    </row>
    <row r="2855" spans="1:10" ht="15.75" customHeight="1" x14ac:dyDescent="0.25">
      <c r="A2855" s="2" t="s">
        <v>756</v>
      </c>
      <c r="B2855" s="2" t="s">
        <v>764</v>
      </c>
      <c r="C2855" s="2">
        <v>2030</v>
      </c>
      <c r="D2855" s="2" t="s">
        <v>241</v>
      </c>
      <c r="E2855" s="2" t="s">
        <v>627</v>
      </c>
      <c r="F2855" s="2" t="s">
        <v>766</v>
      </c>
      <c r="G2855" s="2">
        <v>-6</v>
      </c>
      <c r="H2855" s="2">
        <v>6.9795750081539196E-2</v>
      </c>
      <c r="I2855" s="2">
        <v>7.817124009132391E-2</v>
      </c>
      <c r="J2855" s="26" t="s">
        <v>690</v>
      </c>
    </row>
    <row r="2856" spans="1:10" ht="15.75" customHeight="1" x14ac:dyDescent="0.25">
      <c r="A2856" s="2" t="s">
        <v>756</v>
      </c>
      <c r="B2856" s="2" t="s">
        <v>764</v>
      </c>
      <c r="C2856" s="2">
        <v>2030</v>
      </c>
      <c r="D2856" s="2" t="s">
        <v>241</v>
      </c>
      <c r="E2856" s="2" t="s">
        <v>627</v>
      </c>
      <c r="F2856" s="2" t="s">
        <v>773</v>
      </c>
      <c r="G2856" s="2">
        <v>-5</v>
      </c>
      <c r="H2856" s="2">
        <v>0.74541479349136297</v>
      </c>
      <c r="I2856" s="2">
        <v>0.83486456871032666</v>
      </c>
      <c r="J2856" s="26" t="s">
        <v>690</v>
      </c>
    </row>
    <row r="2857" spans="1:10" ht="15.75" customHeight="1" x14ac:dyDescent="0.25">
      <c r="A2857" s="2" t="s">
        <v>756</v>
      </c>
      <c r="B2857" s="2" t="s">
        <v>764</v>
      </c>
      <c r="C2857" s="2">
        <v>2030</v>
      </c>
      <c r="D2857" s="2" t="s">
        <v>241</v>
      </c>
      <c r="E2857" s="2" t="s">
        <v>627</v>
      </c>
      <c r="F2857" s="2" t="s">
        <v>766</v>
      </c>
      <c r="G2857" s="2">
        <v>-5</v>
      </c>
      <c r="H2857" s="2">
        <v>1.43590807914733</v>
      </c>
      <c r="I2857" s="2">
        <v>1.6082170486450098</v>
      </c>
      <c r="J2857" s="26" t="s">
        <v>690</v>
      </c>
    </row>
    <row r="2858" spans="1:10" ht="15.75" customHeight="1" x14ac:dyDescent="0.25">
      <c r="A2858" s="2" t="s">
        <v>756</v>
      </c>
      <c r="B2858" s="2" t="s">
        <v>764</v>
      </c>
      <c r="C2858" s="2">
        <v>2030</v>
      </c>
      <c r="D2858" s="2" t="s">
        <v>241</v>
      </c>
      <c r="E2858" s="2" t="s">
        <v>627</v>
      </c>
      <c r="F2858" s="2" t="s">
        <v>770</v>
      </c>
      <c r="G2858" s="2">
        <v>-5</v>
      </c>
      <c r="H2858" s="2">
        <v>13.7962067127227</v>
      </c>
      <c r="I2858" s="2">
        <v>15.451751518249425</v>
      </c>
      <c r="J2858" s="26" t="s">
        <v>691</v>
      </c>
    </row>
    <row r="2859" spans="1:10" ht="15.75" customHeight="1" x14ac:dyDescent="0.25">
      <c r="A2859" s="2" t="s">
        <v>756</v>
      </c>
      <c r="B2859" s="2" t="s">
        <v>764</v>
      </c>
      <c r="C2859" s="2">
        <v>2030</v>
      </c>
      <c r="D2859" s="2" t="s">
        <v>241</v>
      </c>
      <c r="E2859" s="2" t="s">
        <v>627</v>
      </c>
      <c r="F2859" s="2" t="s">
        <v>771</v>
      </c>
      <c r="G2859" s="2">
        <v>-4</v>
      </c>
      <c r="H2859" s="2">
        <v>8.2917921543121302</v>
      </c>
      <c r="I2859" s="2">
        <v>9.2868072128295864</v>
      </c>
      <c r="J2859" s="26" t="s">
        <v>690</v>
      </c>
    </row>
    <row r="2860" spans="1:10" ht="15.75" customHeight="1" x14ac:dyDescent="0.25">
      <c r="A2860" s="2" t="s">
        <v>756</v>
      </c>
      <c r="B2860" s="2" t="s">
        <v>764</v>
      </c>
      <c r="C2860" s="2">
        <v>2030</v>
      </c>
      <c r="D2860" s="2" t="s">
        <v>241</v>
      </c>
      <c r="E2860" s="2" t="s">
        <v>627</v>
      </c>
      <c r="F2860" s="2" t="s">
        <v>772</v>
      </c>
      <c r="G2860" s="2">
        <v>-4</v>
      </c>
      <c r="H2860" s="2">
        <v>0.26362228393554599</v>
      </c>
      <c r="I2860" s="2">
        <v>0.29525695800781154</v>
      </c>
      <c r="J2860" s="26" t="s">
        <v>690</v>
      </c>
    </row>
    <row r="2861" spans="1:10" ht="15.75" customHeight="1" x14ac:dyDescent="0.25">
      <c r="A2861" s="2" t="s">
        <v>756</v>
      </c>
      <c r="B2861" s="2" t="s">
        <v>764</v>
      </c>
      <c r="C2861" s="2">
        <v>2030</v>
      </c>
      <c r="D2861" s="2" t="s">
        <v>241</v>
      </c>
      <c r="E2861" s="2" t="s">
        <v>627</v>
      </c>
      <c r="F2861" s="2" t="s">
        <v>771</v>
      </c>
      <c r="G2861" s="2">
        <v>-1</v>
      </c>
      <c r="H2861" s="2">
        <v>5.4169173240661603</v>
      </c>
      <c r="I2861" s="2">
        <v>6.0669474029541002</v>
      </c>
      <c r="J2861" s="26" t="s">
        <v>690</v>
      </c>
    </row>
    <row r="2862" spans="1:10" ht="15.75" customHeight="1" x14ac:dyDescent="0.25">
      <c r="A2862" s="2" t="s">
        <v>756</v>
      </c>
      <c r="B2862" s="2" t="s">
        <v>764</v>
      </c>
      <c r="C2862" s="2">
        <v>2030</v>
      </c>
      <c r="D2862" s="2" t="s">
        <v>241</v>
      </c>
      <c r="E2862" s="2" t="s">
        <v>627</v>
      </c>
      <c r="F2862" s="2" t="s">
        <v>775</v>
      </c>
      <c r="G2862" s="2">
        <v>-1</v>
      </c>
      <c r="H2862" s="2">
        <v>0.11172635294497001</v>
      </c>
      <c r="I2862" s="2">
        <v>0.12513351529836642</v>
      </c>
      <c r="J2862" s="26" t="s">
        <v>690</v>
      </c>
    </row>
    <row r="2863" spans="1:10" ht="15.75" customHeight="1" x14ac:dyDescent="0.25">
      <c r="A2863" s="2" t="s">
        <v>756</v>
      </c>
      <c r="B2863" s="2" t="s">
        <v>764</v>
      </c>
      <c r="C2863" s="2">
        <v>2030</v>
      </c>
      <c r="D2863" s="2" t="s">
        <v>241</v>
      </c>
      <c r="E2863" s="2" t="s">
        <v>627</v>
      </c>
      <c r="F2863" s="2" t="s">
        <v>774</v>
      </c>
      <c r="G2863" s="2">
        <v>0</v>
      </c>
      <c r="H2863" s="2">
        <v>7.4007713794708199</v>
      </c>
      <c r="I2863" s="2">
        <v>8.2888639450073196</v>
      </c>
      <c r="J2863" s="26" t="s">
        <v>691</v>
      </c>
    </row>
    <row r="2864" spans="1:10" ht="15.75" customHeight="1" x14ac:dyDescent="0.25">
      <c r="A2864" s="2" t="s">
        <v>756</v>
      </c>
      <c r="B2864" s="2" t="s">
        <v>764</v>
      </c>
      <c r="C2864" s="2">
        <v>2030</v>
      </c>
      <c r="D2864" s="2" t="s">
        <v>241</v>
      </c>
      <c r="E2864" s="2" t="s">
        <v>627</v>
      </c>
      <c r="F2864" s="2" t="s">
        <v>776</v>
      </c>
      <c r="G2864" s="2">
        <v>1</v>
      </c>
      <c r="H2864" s="2">
        <v>4.8310451507568297</v>
      </c>
      <c r="I2864" s="2">
        <v>5.4107705688476502</v>
      </c>
      <c r="J2864" s="26" t="s">
        <v>694</v>
      </c>
    </row>
    <row r="2865" spans="1:10" ht="15.75" customHeight="1" x14ac:dyDescent="0.25">
      <c r="A2865" s="2" t="s">
        <v>756</v>
      </c>
      <c r="B2865" s="2" t="s">
        <v>764</v>
      </c>
      <c r="C2865" s="2">
        <v>2030</v>
      </c>
      <c r="D2865" s="2" t="s">
        <v>241</v>
      </c>
      <c r="E2865" s="2" t="s">
        <v>627</v>
      </c>
      <c r="F2865" s="2" t="s">
        <v>780</v>
      </c>
      <c r="G2865" s="2">
        <v>3</v>
      </c>
      <c r="H2865" s="2">
        <v>2.3853743076324401</v>
      </c>
      <c r="I2865" s="2">
        <v>2.671619224548333</v>
      </c>
      <c r="J2865" s="26" t="s">
        <v>691</v>
      </c>
    </row>
    <row r="2866" spans="1:10" ht="15.75" customHeight="1" x14ac:dyDescent="0.25">
      <c r="A2866" s="2" t="s">
        <v>756</v>
      </c>
      <c r="B2866" s="2" t="s">
        <v>764</v>
      </c>
      <c r="C2866" s="2">
        <v>2030</v>
      </c>
      <c r="D2866" s="2" t="s">
        <v>241</v>
      </c>
      <c r="E2866" s="2" t="s">
        <v>627</v>
      </c>
      <c r="F2866" s="2" t="s">
        <v>777</v>
      </c>
      <c r="G2866" s="2">
        <v>3</v>
      </c>
      <c r="H2866" s="2">
        <v>2.3343292772769901</v>
      </c>
      <c r="I2866" s="2">
        <v>2.6144487905502292</v>
      </c>
      <c r="J2866" s="26" t="s">
        <v>692</v>
      </c>
    </row>
    <row r="2867" spans="1:10" ht="15.75" customHeight="1" x14ac:dyDescent="0.25">
      <c r="A2867" s="2" t="s">
        <v>756</v>
      </c>
      <c r="B2867" s="2" t="s">
        <v>764</v>
      </c>
      <c r="C2867" s="2">
        <v>2030</v>
      </c>
      <c r="D2867" s="2" t="s">
        <v>241</v>
      </c>
      <c r="E2867" s="2" t="s">
        <v>627</v>
      </c>
      <c r="F2867" s="2" t="s">
        <v>765</v>
      </c>
      <c r="G2867" s="2">
        <v>4</v>
      </c>
      <c r="H2867" s="2">
        <v>2.77035164833068</v>
      </c>
      <c r="I2867" s="2">
        <v>3.1027938461303619</v>
      </c>
      <c r="J2867" s="26" t="s">
        <v>690</v>
      </c>
    </row>
    <row r="2868" spans="1:10" ht="15.75" customHeight="1" x14ac:dyDescent="0.25">
      <c r="A2868" s="2" t="s">
        <v>756</v>
      </c>
      <c r="B2868" s="2" t="s">
        <v>764</v>
      </c>
      <c r="C2868" s="2">
        <v>2030</v>
      </c>
      <c r="D2868" s="2" t="s">
        <v>241</v>
      </c>
      <c r="E2868" s="2" t="s">
        <v>627</v>
      </c>
      <c r="F2868" s="2" t="s">
        <v>773</v>
      </c>
      <c r="G2868" s="2">
        <v>5</v>
      </c>
      <c r="H2868" s="2">
        <v>3.5965487957000701</v>
      </c>
      <c r="I2868" s="2">
        <v>4.0281346511840788</v>
      </c>
      <c r="J2868" s="26" t="s">
        <v>690</v>
      </c>
    </row>
    <row r="2869" spans="1:10" ht="15.75" customHeight="1" x14ac:dyDescent="0.25">
      <c r="A2869" s="2" t="s">
        <v>756</v>
      </c>
      <c r="B2869" s="2" t="s">
        <v>764</v>
      </c>
      <c r="C2869" s="2">
        <v>2030</v>
      </c>
      <c r="D2869" s="2" t="s">
        <v>241</v>
      </c>
      <c r="E2869" s="2" t="s">
        <v>627</v>
      </c>
      <c r="F2869" s="2" t="s">
        <v>777</v>
      </c>
      <c r="G2869" s="2">
        <v>6</v>
      </c>
      <c r="H2869" s="2">
        <v>0.230730466544628</v>
      </c>
      <c r="I2869" s="2">
        <v>0.25841812252998336</v>
      </c>
      <c r="J2869" s="26" t="s">
        <v>692</v>
      </c>
    </row>
    <row r="2870" spans="1:10" ht="15.75" customHeight="1" x14ac:dyDescent="0.25">
      <c r="A2870" s="2" t="s">
        <v>756</v>
      </c>
      <c r="B2870" s="2" t="s">
        <v>764</v>
      </c>
      <c r="C2870" s="2">
        <v>2030</v>
      </c>
      <c r="D2870" s="2" t="s">
        <v>241</v>
      </c>
      <c r="E2870" s="2" t="s">
        <v>627</v>
      </c>
      <c r="F2870" s="2" t="s">
        <v>771</v>
      </c>
      <c r="G2870" s="2">
        <v>7</v>
      </c>
      <c r="H2870" s="2">
        <v>2.0797128677368102</v>
      </c>
      <c r="I2870" s="2">
        <v>2.3292784118652277</v>
      </c>
      <c r="J2870" s="26" t="s">
        <v>690</v>
      </c>
    </row>
    <row r="2871" spans="1:10" ht="15.75" customHeight="1" x14ac:dyDescent="0.25">
      <c r="A2871" s="2" t="s">
        <v>756</v>
      </c>
      <c r="B2871" s="2" t="s">
        <v>764</v>
      </c>
      <c r="C2871" s="2">
        <v>2030</v>
      </c>
      <c r="D2871" s="2" t="s">
        <v>241</v>
      </c>
      <c r="E2871" s="2" t="s">
        <v>627</v>
      </c>
      <c r="F2871" s="2" t="s">
        <v>776</v>
      </c>
      <c r="G2871" s="2">
        <v>8</v>
      </c>
      <c r="H2871" s="2">
        <v>0.165133357048034</v>
      </c>
      <c r="I2871" s="2">
        <v>0.1849493598937981</v>
      </c>
      <c r="J2871" s="26" t="s">
        <v>694</v>
      </c>
    </row>
    <row r="2872" spans="1:10" ht="15.75" customHeight="1" x14ac:dyDescent="0.25">
      <c r="A2872" s="2" t="s">
        <v>756</v>
      </c>
      <c r="B2872" s="2" t="s">
        <v>764</v>
      </c>
      <c r="C2872" s="2">
        <v>2030</v>
      </c>
      <c r="D2872" s="2" t="s">
        <v>241</v>
      </c>
      <c r="E2872" s="2" t="s">
        <v>627</v>
      </c>
      <c r="F2872" s="2" t="s">
        <v>766</v>
      </c>
      <c r="G2872" s="2">
        <v>8</v>
      </c>
      <c r="H2872" s="2">
        <v>1.9514737650752099E-2</v>
      </c>
      <c r="I2872" s="2">
        <v>2.1856506168842351E-2</v>
      </c>
      <c r="J2872" s="26" t="s">
        <v>690</v>
      </c>
    </row>
    <row r="2873" spans="1:10" ht="15.75" customHeight="1" x14ac:dyDescent="0.25">
      <c r="A2873" s="2" t="s">
        <v>756</v>
      </c>
      <c r="B2873" s="2" t="s">
        <v>764</v>
      </c>
      <c r="C2873" s="2">
        <v>2030</v>
      </c>
      <c r="D2873" s="2" t="s">
        <v>241</v>
      </c>
      <c r="E2873" s="2" t="s">
        <v>627</v>
      </c>
      <c r="F2873" s="2" t="s">
        <v>778</v>
      </c>
      <c r="G2873" s="2">
        <v>9</v>
      </c>
      <c r="H2873" s="2">
        <v>0.10405033826828</v>
      </c>
      <c r="I2873" s="2">
        <v>0.11653637886047362</v>
      </c>
      <c r="J2873" s="26" t="s">
        <v>690</v>
      </c>
    </row>
    <row r="2874" spans="1:10" ht="15.75" customHeight="1" x14ac:dyDescent="0.25">
      <c r="A2874" s="2" t="s">
        <v>756</v>
      </c>
      <c r="B2874" s="2" t="s">
        <v>764</v>
      </c>
      <c r="C2874" s="2">
        <v>2030</v>
      </c>
      <c r="D2874" s="2" t="s">
        <v>241</v>
      </c>
      <c r="E2874" s="2" t="s">
        <v>627</v>
      </c>
      <c r="F2874" s="2" t="s">
        <v>776</v>
      </c>
      <c r="G2874" s="2">
        <v>9</v>
      </c>
      <c r="H2874" s="2">
        <v>7.6005859375</v>
      </c>
      <c r="I2874" s="2">
        <v>8.5126562500000009</v>
      </c>
      <c r="J2874" s="26" t="s">
        <v>694</v>
      </c>
    </row>
    <row r="2875" spans="1:10" ht="15.75" customHeight="1" x14ac:dyDescent="0.25">
      <c r="A2875" s="2" t="s">
        <v>756</v>
      </c>
      <c r="B2875" s="2" t="s">
        <v>764</v>
      </c>
      <c r="C2875" s="2">
        <v>2030</v>
      </c>
      <c r="D2875" s="2" t="s">
        <v>241</v>
      </c>
      <c r="E2875" s="2" t="s">
        <v>627</v>
      </c>
      <c r="F2875" s="2" t="s">
        <v>776</v>
      </c>
      <c r="G2875" s="2">
        <v>10</v>
      </c>
      <c r="H2875" s="2">
        <v>1.4553145170211701</v>
      </c>
      <c r="I2875" s="2">
        <v>1.6299522590637106</v>
      </c>
      <c r="J2875" s="26" t="s">
        <v>694</v>
      </c>
    </row>
    <row r="2876" spans="1:10" ht="15.75" customHeight="1" x14ac:dyDescent="0.25">
      <c r="A2876" s="2" t="s">
        <v>756</v>
      </c>
      <c r="B2876" s="2" t="s">
        <v>764</v>
      </c>
      <c r="C2876" s="2">
        <v>2030</v>
      </c>
      <c r="D2876" s="2" t="s">
        <v>241</v>
      </c>
      <c r="E2876" s="2" t="s">
        <v>627</v>
      </c>
      <c r="F2876" s="2" t="s">
        <v>777</v>
      </c>
      <c r="G2876" s="2">
        <v>12</v>
      </c>
      <c r="H2876" s="2">
        <v>1.5104355812072701</v>
      </c>
      <c r="I2876" s="2">
        <v>1.6916878509521427</v>
      </c>
      <c r="J2876" s="26" t="s">
        <v>692</v>
      </c>
    </row>
    <row r="2877" spans="1:10" ht="15.75" customHeight="1" x14ac:dyDescent="0.25">
      <c r="A2877" s="2" t="s">
        <v>756</v>
      </c>
      <c r="B2877" s="2" t="s">
        <v>764</v>
      </c>
      <c r="C2877" s="2">
        <v>2030</v>
      </c>
      <c r="D2877" s="2" t="s">
        <v>241</v>
      </c>
      <c r="E2877" s="2" t="s">
        <v>627</v>
      </c>
      <c r="F2877" s="2" t="s">
        <v>783</v>
      </c>
      <c r="G2877" s="2">
        <v>12</v>
      </c>
      <c r="H2877" s="2">
        <v>0.54822003841400102</v>
      </c>
      <c r="I2877" s="2">
        <v>0.61400644302368124</v>
      </c>
      <c r="J2877" s="26" t="s">
        <v>691</v>
      </c>
    </row>
    <row r="2878" spans="1:10" ht="15.75" customHeight="1" x14ac:dyDescent="0.25">
      <c r="A2878" s="2" t="s">
        <v>756</v>
      </c>
      <c r="B2878" s="2" t="s">
        <v>764</v>
      </c>
      <c r="C2878" s="2">
        <v>2030</v>
      </c>
      <c r="D2878" s="2" t="s">
        <v>241</v>
      </c>
      <c r="E2878" s="2" t="s">
        <v>627</v>
      </c>
      <c r="F2878" s="2" t="s">
        <v>776</v>
      </c>
      <c r="G2878" s="2">
        <v>14</v>
      </c>
      <c r="H2878" s="2">
        <v>0.42478078603744501</v>
      </c>
      <c r="I2878" s="2">
        <v>0.47575448036193846</v>
      </c>
      <c r="J2878" s="26" t="s">
        <v>694</v>
      </c>
    </row>
    <row r="2879" spans="1:10" ht="15.75" customHeight="1" x14ac:dyDescent="0.25">
      <c r="A2879" s="2" t="s">
        <v>756</v>
      </c>
      <c r="B2879" s="2" t="s">
        <v>764</v>
      </c>
      <c r="C2879" s="2">
        <v>2030</v>
      </c>
      <c r="D2879" s="2" t="s">
        <v>241</v>
      </c>
      <c r="E2879" s="2" t="s">
        <v>627</v>
      </c>
      <c r="F2879" s="2" t="s">
        <v>773</v>
      </c>
      <c r="G2879" s="2">
        <v>15</v>
      </c>
      <c r="H2879" s="2">
        <v>3.4018325805664</v>
      </c>
      <c r="I2879" s="2">
        <v>3.8100524902343684</v>
      </c>
      <c r="J2879" s="26" t="s">
        <v>690</v>
      </c>
    </row>
    <row r="2880" spans="1:10" ht="15.75" customHeight="1" x14ac:dyDescent="0.25">
      <c r="A2880" s="2" t="s">
        <v>756</v>
      </c>
      <c r="B2880" s="2" t="s">
        <v>764</v>
      </c>
      <c r="C2880" s="2">
        <v>2030</v>
      </c>
      <c r="D2880" s="2" t="s">
        <v>241</v>
      </c>
      <c r="E2880" s="2" t="s">
        <v>627</v>
      </c>
      <c r="F2880" s="2" t="s">
        <v>777</v>
      </c>
      <c r="G2880" s="2">
        <v>17</v>
      </c>
      <c r="H2880" s="2">
        <v>6.7658023834228498</v>
      </c>
      <c r="I2880" s="2">
        <v>7.5776986694335928</v>
      </c>
      <c r="J2880" s="26" t="s">
        <v>692</v>
      </c>
    </row>
    <row r="2881" spans="1:10" ht="15.75" customHeight="1" x14ac:dyDescent="0.25">
      <c r="A2881" s="2" t="s">
        <v>756</v>
      </c>
      <c r="B2881" s="2" t="s">
        <v>764</v>
      </c>
      <c r="C2881" s="2">
        <v>2030</v>
      </c>
      <c r="D2881" s="2" t="s">
        <v>241</v>
      </c>
      <c r="E2881" s="2" t="s">
        <v>627</v>
      </c>
      <c r="F2881" s="2" t="s">
        <v>783</v>
      </c>
      <c r="G2881" s="2">
        <v>17</v>
      </c>
      <c r="H2881" s="2">
        <v>2.3974905014038002</v>
      </c>
      <c r="I2881" s="2">
        <v>2.6851893615722564</v>
      </c>
      <c r="J2881" s="26" t="s">
        <v>691</v>
      </c>
    </row>
    <row r="2882" spans="1:10" ht="15.75" customHeight="1" x14ac:dyDescent="0.25">
      <c r="A2882" s="2" t="s">
        <v>756</v>
      </c>
      <c r="B2882" s="2" t="s">
        <v>764</v>
      </c>
      <c r="C2882" s="2">
        <v>2030</v>
      </c>
      <c r="D2882" s="2" t="s">
        <v>241</v>
      </c>
      <c r="E2882" s="2" t="s">
        <v>627</v>
      </c>
      <c r="F2882" s="2" t="s">
        <v>776</v>
      </c>
      <c r="G2882" s="2">
        <v>24</v>
      </c>
      <c r="H2882" s="2">
        <v>4.2334709316492102E-2</v>
      </c>
      <c r="I2882" s="2">
        <v>4.7414874434471156E-2</v>
      </c>
      <c r="J2882" s="26" t="s">
        <v>694</v>
      </c>
    </row>
    <row r="2883" spans="1:10" ht="15.75" customHeight="1" x14ac:dyDescent="0.25">
      <c r="A2883" s="2" t="s">
        <v>756</v>
      </c>
      <c r="B2883" s="2" t="s">
        <v>764</v>
      </c>
      <c r="C2883" s="2">
        <v>2030</v>
      </c>
      <c r="D2883" s="2" t="s">
        <v>241</v>
      </c>
      <c r="E2883" s="2" t="s">
        <v>627</v>
      </c>
      <c r="F2883" s="2" t="s">
        <v>776</v>
      </c>
      <c r="G2883" s="2">
        <v>26</v>
      </c>
      <c r="H2883" s="2">
        <v>6.2194680795074004E-3</v>
      </c>
      <c r="I2883" s="2">
        <v>6.9658042490482889E-3</v>
      </c>
      <c r="J2883" s="26" t="s">
        <v>694</v>
      </c>
    </row>
    <row r="2884" spans="1:10" ht="15.75" customHeight="1" x14ac:dyDescent="0.25">
      <c r="A2884" s="2" t="s">
        <v>756</v>
      </c>
      <c r="B2884" s="2" t="s">
        <v>764</v>
      </c>
      <c r="C2884" s="2">
        <v>2030</v>
      </c>
      <c r="D2884" s="2" t="s">
        <v>241</v>
      </c>
      <c r="E2884" s="2" t="s">
        <v>627</v>
      </c>
      <c r="F2884" s="2" t="s">
        <v>779</v>
      </c>
      <c r="G2884" s="2">
        <v>27</v>
      </c>
      <c r="H2884" s="2">
        <v>0.42066296935081399</v>
      </c>
      <c r="I2884" s="2">
        <v>0.47114252567291171</v>
      </c>
      <c r="J2884" s="26" t="s">
        <v>692</v>
      </c>
    </row>
    <row r="2885" spans="1:10" ht="15.75" customHeight="1" x14ac:dyDescent="0.25">
      <c r="A2885" s="2" t="s">
        <v>756</v>
      </c>
      <c r="B2885" s="2" t="s">
        <v>764</v>
      </c>
      <c r="C2885" s="2">
        <v>2030</v>
      </c>
      <c r="D2885" s="2" t="s">
        <v>241</v>
      </c>
      <c r="E2885" s="2" t="s">
        <v>627</v>
      </c>
      <c r="F2885" s="2" t="s">
        <v>766</v>
      </c>
      <c r="G2885" s="2">
        <v>27</v>
      </c>
      <c r="H2885" s="2">
        <v>9.4856059877199996E-4</v>
      </c>
      <c r="I2885" s="2">
        <v>1.06238787062464E-3</v>
      </c>
      <c r="J2885" s="26" t="s">
        <v>690</v>
      </c>
    </row>
    <row r="2886" spans="1:10" ht="15.75" customHeight="1" x14ac:dyDescent="0.25">
      <c r="A2886" s="2" t="s">
        <v>756</v>
      </c>
      <c r="B2886" s="2" t="s">
        <v>764</v>
      </c>
      <c r="C2886" s="2">
        <v>2030</v>
      </c>
      <c r="D2886" s="2" t="s">
        <v>241</v>
      </c>
      <c r="E2886" s="2" t="s">
        <v>627</v>
      </c>
      <c r="F2886" s="2" t="s">
        <v>776</v>
      </c>
      <c r="G2886" s="2">
        <v>28</v>
      </c>
      <c r="H2886" s="2">
        <v>4.7434538602829E-2</v>
      </c>
      <c r="I2886" s="2">
        <v>5.3126683235168483E-2</v>
      </c>
      <c r="J2886" s="26" t="s">
        <v>694</v>
      </c>
    </row>
    <row r="2887" spans="1:10" ht="15.75" customHeight="1" x14ac:dyDescent="0.25">
      <c r="A2887" s="2" t="s">
        <v>756</v>
      </c>
      <c r="B2887" s="2" t="s">
        <v>764</v>
      </c>
      <c r="C2887" s="2">
        <v>2030</v>
      </c>
      <c r="D2887" s="2" t="s">
        <v>241</v>
      </c>
      <c r="E2887" s="2" t="s">
        <v>627</v>
      </c>
      <c r="F2887" s="2" t="s">
        <v>775</v>
      </c>
      <c r="G2887" s="2">
        <v>29</v>
      </c>
      <c r="H2887" s="2">
        <v>2.1079070568084699</v>
      </c>
      <c r="I2887" s="2">
        <v>2.3608559036254864</v>
      </c>
      <c r="J2887" s="26" t="s">
        <v>690</v>
      </c>
    </row>
    <row r="2888" spans="1:10" ht="15.75" customHeight="1" x14ac:dyDescent="0.25">
      <c r="A2888" s="2" t="s">
        <v>756</v>
      </c>
      <c r="B2888" s="2" t="s">
        <v>764</v>
      </c>
      <c r="C2888" s="2">
        <v>2030</v>
      </c>
      <c r="D2888" s="2" t="s">
        <v>241</v>
      </c>
      <c r="E2888" s="2" t="s">
        <v>627</v>
      </c>
      <c r="F2888" s="2" t="s">
        <v>778</v>
      </c>
      <c r="G2888" s="2">
        <v>29</v>
      </c>
      <c r="H2888" s="2">
        <v>3.2775855660438502</v>
      </c>
      <c r="I2888" s="2">
        <v>3.6708958339691127</v>
      </c>
      <c r="J2888" s="26" t="s">
        <v>690</v>
      </c>
    </row>
    <row r="2889" spans="1:10" ht="15.75" customHeight="1" x14ac:dyDescent="0.25">
      <c r="A2889" s="2" t="s">
        <v>756</v>
      </c>
      <c r="B2889" s="2" t="s">
        <v>764</v>
      </c>
      <c r="C2889" s="2">
        <v>2030</v>
      </c>
      <c r="D2889" s="2" t="s">
        <v>241</v>
      </c>
      <c r="E2889" s="2" t="s">
        <v>627</v>
      </c>
      <c r="F2889" s="2" t="s">
        <v>778</v>
      </c>
      <c r="G2889" s="2">
        <v>31</v>
      </c>
      <c r="H2889" s="2">
        <v>0.89990770816802901</v>
      </c>
      <c r="I2889" s="2">
        <v>1.0078966331481927</v>
      </c>
      <c r="J2889" s="26" t="s">
        <v>690</v>
      </c>
    </row>
    <row r="2890" spans="1:10" ht="15.75" customHeight="1" x14ac:dyDescent="0.25">
      <c r="A2890" s="2" t="s">
        <v>756</v>
      </c>
      <c r="B2890" s="2" t="s">
        <v>764</v>
      </c>
      <c r="C2890" s="2">
        <v>2030</v>
      </c>
      <c r="D2890" s="2" t="s">
        <v>241</v>
      </c>
      <c r="E2890" s="2" t="s">
        <v>627</v>
      </c>
      <c r="F2890" s="2" t="s">
        <v>782</v>
      </c>
      <c r="G2890" s="2">
        <v>50</v>
      </c>
      <c r="H2890" s="2">
        <v>1.9955611787736E-3</v>
      </c>
      <c r="I2890" s="2">
        <v>2.2350285202264323E-3</v>
      </c>
      <c r="J2890" s="26" t="s">
        <v>690</v>
      </c>
    </row>
    <row r="2891" spans="1:10" ht="15.75" customHeight="1" x14ac:dyDescent="0.25">
      <c r="A2891" s="2" t="s">
        <v>756</v>
      </c>
      <c r="B2891" s="2" t="s">
        <v>764</v>
      </c>
      <c r="C2891" s="2">
        <v>2030</v>
      </c>
      <c r="D2891" s="2" t="s">
        <v>241</v>
      </c>
      <c r="E2891" s="2" t="s">
        <v>627</v>
      </c>
      <c r="F2891" s="2" t="s">
        <v>782</v>
      </c>
      <c r="G2891" s="2">
        <v>89</v>
      </c>
      <c r="H2891" s="2">
        <v>1.8634267617017E-3</v>
      </c>
      <c r="I2891" s="2">
        <v>2.0870379731059044E-3</v>
      </c>
      <c r="J2891" s="26" t="s">
        <v>690</v>
      </c>
    </row>
    <row r="2892" spans="1:10" ht="15.75" customHeight="1" x14ac:dyDescent="0.25">
      <c r="A2892" s="2" t="s">
        <v>756</v>
      </c>
      <c r="B2892" s="2" t="s">
        <v>764</v>
      </c>
      <c r="C2892" s="2">
        <v>2030</v>
      </c>
      <c r="D2892" s="2" t="s">
        <v>241</v>
      </c>
      <c r="E2892" s="2" t="s">
        <v>627</v>
      </c>
      <c r="F2892" s="2" t="s">
        <v>781</v>
      </c>
      <c r="G2892" s="2">
        <v>91</v>
      </c>
      <c r="H2892" s="2">
        <v>5.0185861587524396</v>
      </c>
      <c r="I2892" s="2">
        <v>5.6208164978027328</v>
      </c>
      <c r="J2892" s="26" t="s">
        <v>690</v>
      </c>
    </row>
    <row r="2893" spans="1:10" ht="15.75" customHeight="1" x14ac:dyDescent="0.25">
      <c r="A2893" s="2" t="s">
        <v>756</v>
      </c>
      <c r="B2893" s="2" t="s">
        <v>764</v>
      </c>
      <c r="C2893" s="2">
        <v>2030</v>
      </c>
      <c r="D2893" s="2" t="s">
        <v>241</v>
      </c>
      <c r="E2893" s="2" t="s">
        <v>627</v>
      </c>
      <c r="F2893" s="2" t="s">
        <v>771</v>
      </c>
      <c r="G2893" s="2">
        <v>166</v>
      </c>
      <c r="H2893" s="2">
        <v>7.8548364341259003E-2</v>
      </c>
      <c r="I2893" s="2">
        <v>8.797416806221009E-2</v>
      </c>
      <c r="J2893" s="26" t="s">
        <v>690</v>
      </c>
    </row>
    <row r="2894" spans="1:10" ht="15.75" customHeight="1" x14ac:dyDescent="0.25">
      <c r="A2894" s="2" t="s">
        <v>756</v>
      </c>
      <c r="B2894" s="2" t="s">
        <v>764</v>
      </c>
      <c r="C2894" s="2">
        <v>2030</v>
      </c>
      <c r="D2894" s="2" t="s">
        <v>241</v>
      </c>
      <c r="E2894" s="2" t="s">
        <v>627</v>
      </c>
      <c r="F2894" s="2" t="s">
        <v>779</v>
      </c>
      <c r="G2894" s="2">
        <v>206</v>
      </c>
      <c r="H2894" s="2">
        <v>6.99271559715271E-2</v>
      </c>
      <c r="I2894" s="2">
        <v>7.8318414688110363E-2</v>
      </c>
      <c r="J2894" s="26" t="s">
        <v>692</v>
      </c>
    </row>
    <row r="2895" spans="1:10" ht="15.75" customHeight="1" x14ac:dyDescent="0.25">
      <c r="A2895" s="2" t="s">
        <v>756</v>
      </c>
      <c r="B2895" s="2" t="s">
        <v>764</v>
      </c>
      <c r="C2895" s="2">
        <v>2030</v>
      </c>
      <c r="D2895" s="2" t="s">
        <v>241</v>
      </c>
      <c r="E2895" s="2" t="s">
        <v>627</v>
      </c>
      <c r="F2895" s="2" t="s">
        <v>775</v>
      </c>
      <c r="G2895" s="2">
        <v>215</v>
      </c>
      <c r="H2895" s="2">
        <v>4.1631683707237202E-2</v>
      </c>
      <c r="I2895" s="2">
        <v>4.6627485752105673E-2</v>
      </c>
      <c r="J2895" s="26" t="s">
        <v>690</v>
      </c>
    </row>
    <row r="2896" spans="1:10" ht="15.75" customHeight="1" x14ac:dyDescent="0.25">
      <c r="A2896" s="2" t="s">
        <v>756</v>
      </c>
      <c r="B2896" s="2" t="s">
        <v>764</v>
      </c>
      <c r="C2896" s="2">
        <v>2030</v>
      </c>
      <c r="D2896" s="2" t="s">
        <v>241</v>
      </c>
      <c r="E2896" s="2" t="s">
        <v>627</v>
      </c>
      <c r="F2896" s="2" t="s">
        <v>776</v>
      </c>
      <c r="G2896" s="2">
        <v>228</v>
      </c>
      <c r="H2896" s="2">
        <v>3.8572988705709999E-4</v>
      </c>
      <c r="I2896" s="2">
        <v>4.3201747350395201E-4</v>
      </c>
      <c r="J2896" s="26" t="s">
        <v>694</v>
      </c>
    </row>
    <row r="2897" spans="1:10" ht="15.75" customHeight="1" x14ac:dyDescent="0.25">
      <c r="A2897" s="2" t="s">
        <v>756</v>
      </c>
      <c r="B2897" s="2" t="s">
        <v>764</v>
      </c>
      <c r="C2897" s="2">
        <v>2030</v>
      </c>
      <c r="D2897" s="2" t="s">
        <v>241</v>
      </c>
      <c r="E2897" s="2" t="s">
        <v>627</v>
      </c>
      <c r="F2897" s="2" t="s">
        <v>773</v>
      </c>
      <c r="G2897" s="2">
        <v>272</v>
      </c>
      <c r="H2897" s="2">
        <v>1.0374069213867101</v>
      </c>
      <c r="I2897" s="2">
        <v>1.1618957519531155</v>
      </c>
      <c r="J2897" s="26" t="s">
        <v>690</v>
      </c>
    </row>
    <row r="2898" spans="1:10" ht="15.75" customHeight="1" x14ac:dyDescent="0.25">
      <c r="A2898" s="2" t="s">
        <v>756</v>
      </c>
      <c r="B2898" s="2" t="s">
        <v>764</v>
      </c>
      <c r="C2898" s="2">
        <v>2030</v>
      </c>
      <c r="D2898" s="2" t="s">
        <v>241</v>
      </c>
      <c r="E2898" s="2" t="s">
        <v>627</v>
      </c>
      <c r="F2898" s="2" t="s">
        <v>773</v>
      </c>
      <c r="G2898" s="2">
        <v>281</v>
      </c>
      <c r="H2898" s="2">
        <v>0.87085992097854603</v>
      </c>
      <c r="I2898" s="2">
        <v>0.97536311149597166</v>
      </c>
      <c r="J2898" s="26" t="s">
        <v>690</v>
      </c>
    </row>
    <row r="2899" spans="1:10" ht="15.75" customHeight="1" x14ac:dyDescent="0.25">
      <c r="A2899" s="2" t="s">
        <v>756</v>
      </c>
      <c r="B2899" s="2" t="s">
        <v>764</v>
      </c>
      <c r="C2899" s="2">
        <v>2030</v>
      </c>
      <c r="D2899" s="2" t="s">
        <v>241</v>
      </c>
      <c r="E2899" s="2" t="s">
        <v>627</v>
      </c>
      <c r="F2899" s="2" t="s">
        <v>773</v>
      </c>
      <c r="G2899" s="2">
        <v>291</v>
      </c>
      <c r="H2899" s="2">
        <v>1.6798403263092001</v>
      </c>
      <c r="I2899" s="2">
        <v>1.8814211654663042</v>
      </c>
      <c r="J2899" s="26" t="s">
        <v>690</v>
      </c>
    </row>
    <row r="2900" spans="1:10" ht="15.75" customHeight="1" x14ac:dyDescent="0.25">
      <c r="A2900" s="2" t="s">
        <v>756</v>
      </c>
      <c r="B2900" s="2" t="s">
        <v>764</v>
      </c>
      <c r="C2900" s="2">
        <v>2030</v>
      </c>
      <c r="D2900" s="2" t="s">
        <v>241</v>
      </c>
      <c r="E2900" s="2" t="s">
        <v>627</v>
      </c>
      <c r="F2900" s="2" t="s">
        <v>782</v>
      </c>
      <c r="G2900" s="2">
        <v>351</v>
      </c>
      <c r="H2900" s="2">
        <v>3.2702335738580001E-4</v>
      </c>
      <c r="I2900" s="2">
        <v>3.6626616027209602E-4</v>
      </c>
      <c r="J2900" s="26" t="s">
        <v>690</v>
      </c>
    </row>
    <row r="2901" spans="1:10" ht="15.75" customHeight="1" x14ac:dyDescent="0.25">
      <c r="A2901" s="2" t="s">
        <v>756</v>
      </c>
      <c r="B2901" s="2" t="s">
        <v>764</v>
      </c>
      <c r="C2901" s="2">
        <v>2030</v>
      </c>
      <c r="D2901" s="2" t="s">
        <v>241</v>
      </c>
      <c r="E2901" s="2" t="s">
        <v>627</v>
      </c>
      <c r="F2901" s="2" t="s">
        <v>782</v>
      </c>
      <c r="G2901" s="2">
        <v>384</v>
      </c>
      <c r="H2901" s="2">
        <v>1.355563872494E-4</v>
      </c>
      <c r="I2901" s="2">
        <v>1.5182315371932802E-4</v>
      </c>
      <c r="J2901" s="26" t="s">
        <v>690</v>
      </c>
    </row>
    <row r="2902" spans="1:10" ht="15.75" customHeight="1" x14ac:dyDescent="0.25">
      <c r="A2902" s="2" t="s">
        <v>756</v>
      </c>
      <c r="B2902" s="2" t="s">
        <v>764</v>
      </c>
      <c r="C2902" s="2">
        <v>2030</v>
      </c>
      <c r="D2902" s="2" t="s">
        <v>241</v>
      </c>
      <c r="E2902" s="2" t="s">
        <v>627</v>
      </c>
      <c r="F2902" s="2" t="s">
        <v>773</v>
      </c>
      <c r="G2902" s="2">
        <v>399</v>
      </c>
      <c r="H2902" s="2">
        <v>0.500796139240264</v>
      </c>
      <c r="I2902" s="2">
        <v>0.56089167594909572</v>
      </c>
      <c r="J2902" s="26" t="s">
        <v>690</v>
      </c>
    </row>
    <row r="2903" spans="1:10" ht="15.75" customHeight="1" x14ac:dyDescent="0.25">
      <c r="A2903" s="2" t="s">
        <v>756</v>
      </c>
      <c r="B2903" s="2" t="s">
        <v>764</v>
      </c>
      <c r="C2903" s="2">
        <v>2030</v>
      </c>
      <c r="D2903" s="2" t="s">
        <v>241</v>
      </c>
      <c r="E2903" s="2" t="s">
        <v>627</v>
      </c>
      <c r="F2903" s="2" t="s">
        <v>771</v>
      </c>
      <c r="G2903" s="2">
        <v>461</v>
      </c>
      <c r="H2903" s="2">
        <v>1.1782140471041201E-2</v>
      </c>
      <c r="I2903" s="2">
        <v>1.3195997327566145E-2</v>
      </c>
      <c r="J2903" s="26" t="s">
        <v>690</v>
      </c>
    </row>
    <row r="2904" spans="1:10" ht="15.75" customHeight="1" x14ac:dyDescent="0.25">
      <c r="A2904" s="2" t="s">
        <v>756</v>
      </c>
      <c r="B2904" s="2" t="s">
        <v>764</v>
      </c>
      <c r="C2904" s="2">
        <v>2030</v>
      </c>
      <c r="D2904" s="2" t="s">
        <v>241</v>
      </c>
      <c r="E2904" s="2" t="s">
        <v>627</v>
      </c>
      <c r="F2904" s="2" t="s">
        <v>782</v>
      </c>
      <c r="G2904" s="2">
        <v>685</v>
      </c>
      <c r="H2904" s="2">
        <v>1.2658064952120001E-4</v>
      </c>
      <c r="I2904" s="2">
        <v>1.4177032746374402E-4</v>
      </c>
      <c r="J2904" s="26" t="s">
        <v>690</v>
      </c>
    </row>
    <row r="2905" spans="1:10" ht="15.75" customHeight="1" x14ac:dyDescent="0.25">
      <c r="A2905" s="2" t="s">
        <v>756</v>
      </c>
      <c r="B2905" s="2" t="s">
        <v>764</v>
      </c>
      <c r="C2905" s="2">
        <v>2030</v>
      </c>
      <c r="D2905" s="2" t="s">
        <v>241</v>
      </c>
      <c r="E2905" s="2" t="s">
        <v>627</v>
      </c>
      <c r="F2905" s="2" t="s">
        <v>771</v>
      </c>
      <c r="G2905" s="2">
        <v>704</v>
      </c>
      <c r="H2905" s="2">
        <v>9.6448250114917797E-2</v>
      </c>
      <c r="I2905" s="2">
        <v>0.10802204012870795</v>
      </c>
      <c r="J2905" s="26" t="s">
        <v>690</v>
      </c>
    </row>
    <row r="2906" spans="1:10" ht="15.75" customHeight="1" x14ac:dyDescent="0.25">
      <c r="A2906" s="2" t="s">
        <v>756</v>
      </c>
      <c r="B2906" s="2" t="s">
        <v>764</v>
      </c>
      <c r="C2906" s="2">
        <v>2030</v>
      </c>
      <c r="D2906" s="2" t="s">
        <v>241</v>
      </c>
      <c r="E2906" s="2" t="s">
        <v>627</v>
      </c>
      <c r="F2906" s="2" t="s">
        <v>773</v>
      </c>
      <c r="G2906" s="2">
        <v>782</v>
      </c>
      <c r="H2906" s="2">
        <v>0.39237266778945901</v>
      </c>
      <c r="I2906" s="2">
        <v>0.43945738792419414</v>
      </c>
      <c r="J2906" s="26" t="s">
        <v>690</v>
      </c>
    </row>
    <row r="2907" spans="1:10" ht="15.75" customHeight="1" x14ac:dyDescent="0.25">
      <c r="A2907" s="2" t="s">
        <v>756</v>
      </c>
      <c r="B2907" s="2" t="s">
        <v>764</v>
      </c>
      <c r="C2907" s="2">
        <v>2030</v>
      </c>
      <c r="D2907" s="2" t="s">
        <v>241</v>
      </c>
      <c r="E2907" s="2" t="s">
        <v>627</v>
      </c>
      <c r="F2907" s="2" t="s">
        <v>784</v>
      </c>
      <c r="G2907" s="2">
        <v>813</v>
      </c>
      <c r="H2907" s="2">
        <v>3.9157855510711599</v>
      </c>
      <c r="I2907" s="2">
        <v>4.3856798171996996</v>
      </c>
      <c r="J2907" s="26" t="s">
        <v>692</v>
      </c>
    </row>
    <row r="2908" spans="1:10" ht="15.75" customHeight="1" x14ac:dyDescent="0.25">
      <c r="A2908" s="2" t="s">
        <v>756</v>
      </c>
      <c r="B2908" s="2" t="s">
        <v>764</v>
      </c>
      <c r="C2908" s="2">
        <v>2030</v>
      </c>
      <c r="D2908" s="2" t="s">
        <v>241</v>
      </c>
      <c r="E2908" s="2" t="s">
        <v>627</v>
      </c>
      <c r="F2908" s="2" t="s">
        <v>784</v>
      </c>
      <c r="G2908" s="2">
        <v>1771</v>
      </c>
      <c r="H2908" s="2">
        <v>3.54652500152587</v>
      </c>
      <c r="I2908" s="2">
        <v>3.9721080017089747</v>
      </c>
      <c r="J2908" s="26" t="s">
        <v>692</v>
      </c>
    </row>
    <row r="2909" spans="1:10" ht="15.75" customHeight="1" x14ac:dyDescent="0.25">
      <c r="A2909" s="2" t="s">
        <v>756</v>
      </c>
      <c r="B2909" s="2" t="s">
        <v>764</v>
      </c>
      <c r="C2909" s="2">
        <v>2030</v>
      </c>
      <c r="D2909" s="2" t="s">
        <v>241</v>
      </c>
      <c r="E2909" s="2" t="s">
        <v>627</v>
      </c>
      <c r="F2909" s="2" t="s">
        <v>785</v>
      </c>
      <c r="G2909" s="2">
        <v>1840</v>
      </c>
      <c r="H2909" s="2">
        <v>0.142597585916519</v>
      </c>
      <c r="I2909" s="2">
        <v>0.15970929622650129</v>
      </c>
      <c r="J2909" s="26" t="s">
        <v>690</v>
      </c>
    </row>
    <row r="2910" spans="1:10" ht="15.75" customHeight="1" x14ac:dyDescent="0.25">
      <c r="A2910" s="2" t="s">
        <v>756</v>
      </c>
      <c r="B2910" s="2" t="s">
        <v>764</v>
      </c>
      <c r="C2910" s="2">
        <v>2030</v>
      </c>
      <c r="D2910" s="2" t="s">
        <v>241</v>
      </c>
      <c r="E2910" s="2" t="s">
        <v>627</v>
      </c>
      <c r="F2910" s="2" t="s">
        <v>782</v>
      </c>
      <c r="G2910" s="2">
        <v>2615</v>
      </c>
      <c r="H2910" s="2">
        <v>2.2214357159099999E-5</v>
      </c>
      <c r="I2910" s="2">
        <v>2.4880080018192002E-5</v>
      </c>
      <c r="J2910" s="26" t="s">
        <v>690</v>
      </c>
    </row>
    <row r="2911" spans="1:10" ht="15.75" customHeight="1" x14ac:dyDescent="0.25">
      <c r="A2911" s="2" t="s">
        <v>756</v>
      </c>
      <c r="B2911" s="2" t="s">
        <v>764</v>
      </c>
      <c r="C2911" s="2">
        <v>2030</v>
      </c>
      <c r="D2911" s="2" t="s">
        <v>241</v>
      </c>
      <c r="E2911" s="2" t="s">
        <v>627</v>
      </c>
      <c r="F2911" s="2" t="s">
        <v>771</v>
      </c>
      <c r="G2911" s="2">
        <v>3694</v>
      </c>
      <c r="H2911" s="2">
        <v>3.4443556796758998E-3</v>
      </c>
      <c r="I2911" s="2">
        <v>3.857678361237008E-3</v>
      </c>
      <c r="J2911" s="26" t="s">
        <v>690</v>
      </c>
    </row>
    <row r="2912" spans="1:10" ht="15.75" customHeight="1" x14ac:dyDescent="0.25">
      <c r="A2912" s="2" t="s">
        <v>756</v>
      </c>
      <c r="B2912" s="2" t="s">
        <v>764</v>
      </c>
      <c r="C2912" s="2">
        <v>2030</v>
      </c>
      <c r="D2912" s="2" t="s">
        <v>241</v>
      </c>
      <c r="E2912" s="2" t="s">
        <v>627</v>
      </c>
      <c r="F2912" s="2" t="s">
        <v>782</v>
      </c>
      <c r="G2912" s="2">
        <v>4639</v>
      </c>
      <c r="H2912" s="2">
        <v>3.6684406950399997E-5</v>
      </c>
      <c r="I2912" s="2">
        <v>4.1086535784448003E-5</v>
      </c>
      <c r="J2912" s="26" t="s">
        <v>690</v>
      </c>
    </row>
    <row r="2913" spans="1:10" ht="15.75" customHeight="1" x14ac:dyDescent="0.25">
      <c r="A2913" s="2" t="s">
        <v>756</v>
      </c>
      <c r="B2913" s="2" t="s">
        <v>764</v>
      </c>
      <c r="C2913" s="2">
        <v>2030</v>
      </c>
      <c r="D2913" s="2" t="s">
        <v>241</v>
      </c>
      <c r="E2913" s="2" t="s">
        <v>627</v>
      </c>
      <c r="F2913" s="2" t="s">
        <v>771</v>
      </c>
      <c r="G2913" s="2">
        <v>5667</v>
      </c>
      <c r="H2913" s="2">
        <v>5.1121274009346997E-3</v>
      </c>
      <c r="I2913" s="2">
        <v>5.7255826890468646E-3</v>
      </c>
      <c r="J2913" s="26" t="s">
        <v>690</v>
      </c>
    </row>
    <row r="2914" spans="1:10" ht="15.75" customHeight="1" x14ac:dyDescent="0.25">
      <c r="A2914" s="2" t="s">
        <v>756</v>
      </c>
      <c r="B2914" s="2" t="s">
        <v>764</v>
      </c>
      <c r="C2914" s="2">
        <v>2030</v>
      </c>
      <c r="D2914" s="2" t="s">
        <v>241</v>
      </c>
      <c r="E2914" s="2" t="s">
        <v>627</v>
      </c>
      <c r="F2914" s="2" t="s">
        <v>786</v>
      </c>
      <c r="G2914" s="2">
        <v>7854</v>
      </c>
      <c r="H2914" s="2">
        <v>4.6404881477355904</v>
      </c>
      <c r="I2914" s="2">
        <v>5.1973467254638619</v>
      </c>
      <c r="J2914" s="26" t="s">
        <v>693</v>
      </c>
    </row>
    <row r="2915" spans="1:10" ht="15.75" customHeight="1" x14ac:dyDescent="0.25">
      <c r="A2915" s="2" t="s">
        <v>756</v>
      </c>
      <c r="B2915" s="2" t="s">
        <v>764</v>
      </c>
      <c r="C2915" s="2">
        <v>2030</v>
      </c>
      <c r="D2915" s="2" t="s">
        <v>241</v>
      </c>
      <c r="E2915" s="2" t="s">
        <v>627</v>
      </c>
      <c r="F2915" s="2" t="s">
        <v>771</v>
      </c>
      <c r="G2915" s="2">
        <v>8188</v>
      </c>
      <c r="H2915" s="2">
        <v>7.4015283025801E-3</v>
      </c>
      <c r="I2915" s="2">
        <v>8.2897116988897134E-3</v>
      </c>
      <c r="J2915" s="26" t="s">
        <v>690</v>
      </c>
    </row>
    <row r="2916" spans="1:10" ht="15.75" customHeight="1" x14ac:dyDescent="0.25">
      <c r="A2916" s="2" t="s">
        <v>756</v>
      </c>
      <c r="B2916" s="2" t="s">
        <v>764</v>
      </c>
      <c r="C2916" s="2">
        <v>2030</v>
      </c>
      <c r="D2916" s="2" t="s">
        <v>241</v>
      </c>
      <c r="E2916" s="2" t="s">
        <v>627</v>
      </c>
      <c r="F2916" s="2" t="s">
        <v>782</v>
      </c>
      <c r="G2916" s="2">
        <v>8279</v>
      </c>
      <c r="H2916" s="2">
        <v>3.4255379432600001E-5</v>
      </c>
      <c r="I2916" s="2">
        <v>3.8366024964512003E-5</v>
      </c>
      <c r="J2916" s="26" t="s">
        <v>690</v>
      </c>
    </row>
    <row r="2917" spans="1:10" ht="15.75" customHeight="1" x14ac:dyDescent="0.25">
      <c r="A2917" s="2" t="s">
        <v>756</v>
      </c>
      <c r="B2917" s="2" t="s">
        <v>764</v>
      </c>
      <c r="C2917" s="2">
        <v>2030</v>
      </c>
      <c r="D2917" s="2" t="s">
        <v>241</v>
      </c>
      <c r="E2917" s="2" t="s">
        <v>627</v>
      </c>
      <c r="F2917" s="2" t="s">
        <v>781</v>
      </c>
      <c r="G2917" s="2">
        <v>10452</v>
      </c>
      <c r="H2917" s="2">
        <v>6.7073546350002303E-2</v>
      </c>
      <c r="I2917" s="2">
        <v>7.5122371912002592E-2</v>
      </c>
      <c r="J2917" s="26" t="s">
        <v>690</v>
      </c>
    </row>
    <row r="2918" spans="1:10" ht="15.75" customHeight="1" x14ac:dyDescent="0.25">
      <c r="A2918" s="2" t="s">
        <v>756</v>
      </c>
      <c r="B2918" s="2" t="s">
        <v>764</v>
      </c>
      <c r="C2918" s="2">
        <v>2030</v>
      </c>
      <c r="D2918" s="2" t="s">
        <v>241</v>
      </c>
      <c r="E2918" s="2" t="s">
        <v>627</v>
      </c>
      <c r="F2918" s="2" t="s">
        <v>782</v>
      </c>
      <c r="G2918" s="2">
        <v>31462</v>
      </c>
      <c r="H2918" s="40">
        <v>6.0116717577299996E-6</v>
      </c>
      <c r="I2918" s="2">
        <v>6.7330723686576005E-6</v>
      </c>
      <c r="J2918" s="26" t="s">
        <v>690</v>
      </c>
    </row>
    <row r="2919" spans="1:10" ht="15.75" customHeight="1" x14ac:dyDescent="0.25">
      <c r="A2919" s="2" t="s">
        <v>756</v>
      </c>
      <c r="B2919" s="2" t="s">
        <v>764</v>
      </c>
      <c r="C2919" s="2">
        <v>2030</v>
      </c>
      <c r="D2919" s="2" t="s">
        <v>241</v>
      </c>
      <c r="E2919" s="2" t="s">
        <v>627</v>
      </c>
      <c r="F2919" s="2" t="s">
        <v>778</v>
      </c>
      <c r="G2919" s="2">
        <v>38638</v>
      </c>
      <c r="H2919" s="2">
        <v>4.7756493091583301E-2</v>
      </c>
      <c r="I2919" s="2">
        <v>5.3487272262573299E-2</v>
      </c>
      <c r="J2919" s="26" t="s">
        <v>690</v>
      </c>
    </row>
    <row r="2920" spans="1:10" ht="15.75" customHeight="1" x14ac:dyDescent="0.25">
      <c r="A2920" s="2" t="s">
        <v>756</v>
      </c>
      <c r="B2920" s="2" t="s">
        <v>764</v>
      </c>
      <c r="C2920" s="2">
        <v>2030</v>
      </c>
      <c r="D2920" s="2" t="s">
        <v>241</v>
      </c>
      <c r="E2920" s="2" t="s">
        <v>627</v>
      </c>
      <c r="F2920" s="2" t="s">
        <v>773</v>
      </c>
      <c r="G2920" s="2">
        <v>39022</v>
      </c>
      <c r="H2920" s="2">
        <v>9.7430945606899997E-4</v>
      </c>
      <c r="I2920" s="2">
        <v>1.0912265907972801E-3</v>
      </c>
      <c r="J2920" s="26" t="s">
        <v>690</v>
      </c>
    </row>
    <row r="2921" spans="1:10" ht="15.75" customHeight="1" x14ac:dyDescent="0.25">
      <c r="A2921" s="2" t="s">
        <v>756</v>
      </c>
      <c r="B2921" s="2" t="s">
        <v>764</v>
      </c>
      <c r="C2921" s="2">
        <v>2030</v>
      </c>
      <c r="D2921" s="2" t="s">
        <v>241</v>
      </c>
      <c r="E2921" s="2" t="s">
        <v>627</v>
      </c>
      <c r="F2921" s="2" t="s">
        <v>787</v>
      </c>
      <c r="G2921" s="2">
        <v>44260</v>
      </c>
      <c r="H2921" s="2">
        <v>6.8865185603498996E-3</v>
      </c>
      <c r="I2921" s="2">
        <v>7.7129007875918884E-3</v>
      </c>
      <c r="J2921" s="26" t="s">
        <v>690</v>
      </c>
    </row>
    <row r="2922" spans="1:10" ht="15.75" customHeight="1" x14ac:dyDescent="0.25">
      <c r="A2922" s="2" t="s">
        <v>756</v>
      </c>
      <c r="B2922" s="2" t="s">
        <v>764</v>
      </c>
      <c r="C2922" s="2">
        <v>2030</v>
      </c>
      <c r="D2922" s="2" t="s">
        <v>241</v>
      </c>
      <c r="E2922" s="2" t="s">
        <v>627</v>
      </c>
      <c r="F2922" s="2" t="s">
        <v>787</v>
      </c>
      <c r="G2922" s="2">
        <v>53133</v>
      </c>
      <c r="H2922" s="2">
        <v>4.5910123735665997E-3</v>
      </c>
      <c r="I2922" s="2">
        <v>5.141933858394592E-3</v>
      </c>
      <c r="J2922" s="26" t="s">
        <v>690</v>
      </c>
    </row>
    <row r="2923" spans="1:10" ht="15.75" customHeight="1" x14ac:dyDescent="0.25">
      <c r="A2923" s="2" t="s">
        <v>756</v>
      </c>
      <c r="B2923" s="2" t="s">
        <v>764</v>
      </c>
      <c r="C2923" s="2">
        <v>2030</v>
      </c>
      <c r="D2923" s="2" t="s">
        <v>241</v>
      </c>
      <c r="E2923" s="2" t="s">
        <v>627</v>
      </c>
      <c r="F2923" s="2" t="s">
        <v>787</v>
      </c>
      <c r="G2923" s="2">
        <v>64235</v>
      </c>
      <c r="H2923" s="2">
        <v>7.6516874833029995E-4</v>
      </c>
      <c r="I2923" s="2">
        <v>8.5698899812993606E-4</v>
      </c>
      <c r="J2923" s="26" t="s">
        <v>690</v>
      </c>
    </row>
    <row r="2924" spans="1:10" ht="15.75" customHeight="1" x14ac:dyDescent="0.25">
      <c r="A2924" s="2" t="s">
        <v>756</v>
      </c>
      <c r="B2924" s="2" t="s">
        <v>764</v>
      </c>
      <c r="C2924" s="2">
        <v>2030</v>
      </c>
      <c r="D2924" s="2" t="s">
        <v>241</v>
      </c>
      <c r="E2924" s="2" t="s">
        <v>627</v>
      </c>
      <c r="F2924" s="2" t="s">
        <v>788</v>
      </c>
      <c r="G2924" s="2">
        <v>92864</v>
      </c>
      <c r="H2924" s="2">
        <v>6.1294152401388004E-3</v>
      </c>
      <c r="I2924" s="2">
        <v>6.8649450689554567E-3</v>
      </c>
      <c r="J2924" s="26" t="s">
        <v>690</v>
      </c>
    </row>
    <row r="2925" spans="1:10" ht="15.75" customHeight="1" x14ac:dyDescent="0.25">
      <c r="A2925" s="2" t="s">
        <v>756</v>
      </c>
      <c r="B2925" s="2" t="s">
        <v>764</v>
      </c>
      <c r="C2925" s="2">
        <v>2030</v>
      </c>
      <c r="D2925" s="2" t="s">
        <v>241</v>
      </c>
      <c r="E2925" s="2" t="s">
        <v>627</v>
      </c>
      <c r="F2925" s="2" t="s">
        <v>787</v>
      </c>
      <c r="G2925" s="2">
        <v>100000</v>
      </c>
      <c r="H2925" s="40">
        <v>9.9999999999999998E-13</v>
      </c>
      <c r="I2925" s="2">
        <v>1.1200000000000001E-12</v>
      </c>
      <c r="J2925" s="26" t="s">
        <v>690</v>
      </c>
    </row>
    <row r="2926" spans="1:10" ht="15.75" customHeight="1" x14ac:dyDescent="0.25">
      <c r="A2926" s="2" t="s">
        <v>756</v>
      </c>
      <c r="B2926" s="2" t="s">
        <v>764</v>
      </c>
      <c r="C2926" s="2">
        <v>2030</v>
      </c>
      <c r="D2926" s="2" t="s">
        <v>241</v>
      </c>
      <c r="E2926" s="2" t="s">
        <v>627</v>
      </c>
      <c r="F2926" s="2" t="s">
        <v>784</v>
      </c>
      <c r="G2926" s="2">
        <v>129125</v>
      </c>
      <c r="H2926" s="2">
        <v>3.31077551841735</v>
      </c>
      <c r="I2926" s="2">
        <v>3.7080685806274323</v>
      </c>
      <c r="J2926" s="26" t="s">
        <v>692</v>
      </c>
    </row>
    <row r="2927" spans="1:10" ht="15.75" customHeight="1" x14ac:dyDescent="0.25">
      <c r="A2927" s="2" t="s">
        <v>756</v>
      </c>
      <c r="B2927" s="2" t="s">
        <v>764</v>
      </c>
      <c r="C2927" s="2">
        <v>2030</v>
      </c>
      <c r="D2927" s="2" t="s">
        <v>241</v>
      </c>
      <c r="E2927" s="2" t="s">
        <v>627</v>
      </c>
      <c r="F2927" s="2" t="s">
        <v>787</v>
      </c>
      <c r="G2927" s="2">
        <v>325833</v>
      </c>
      <c r="H2927" s="2">
        <v>4.6779404510740002E-4</v>
      </c>
      <c r="I2927" s="2">
        <v>5.2392933052028802E-4</v>
      </c>
      <c r="J2927" s="26" t="s">
        <v>690</v>
      </c>
    </row>
    <row r="2928" spans="1:10" ht="15.75" customHeight="1" x14ac:dyDescent="0.25">
      <c r="A2928" s="2" t="s">
        <v>756</v>
      </c>
      <c r="B2928" s="2" t="s">
        <v>764</v>
      </c>
      <c r="C2928" s="2">
        <v>2030</v>
      </c>
      <c r="D2928" s="2" t="s">
        <v>241</v>
      </c>
      <c r="E2928" s="2" t="s">
        <v>627</v>
      </c>
      <c r="F2928" s="2" t="s">
        <v>787</v>
      </c>
      <c r="G2928" s="2">
        <v>391149</v>
      </c>
      <c r="H2928" s="2">
        <v>3.118627064396E-4</v>
      </c>
      <c r="I2928" s="2">
        <v>3.4928623121235203E-4</v>
      </c>
      <c r="J2928" s="26" t="s">
        <v>690</v>
      </c>
    </row>
    <row r="2929" spans="1:10" ht="15.75" customHeight="1" x14ac:dyDescent="0.25">
      <c r="A2929" s="2" t="s">
        <v>756</v>
      </c>
      <c r="B2929" s="2" t="s">
        <v>764</v>
      </c>
      <c r="C2929" s="2">
        <v>2030</v>
      </c>
      <c r="D2929" s="2" t="s">
        <v>241</v>
      </c>
      <c r="E2929" s="2" t="s">
        <v>627</v>
      </c>
      <c r="F2929" s="2" t="s">
        <v>787</v>
      </c>
      <c r="G2929" s="2">
        <v>472863</v>
      </c>
      <c r="H2929" s="2">
        <v>5.1977116527300003E-5</v>
      </c>
      <c r="I2929" s="2">
        <v>5.8214370510576012E-5</v>
      </c>
      <c r="J2929" s="26" t="s">
        <v>690</v>
      </c>
    </row>
    <row r="2930" spans="1:10" ht="15.75" customHeight="1" x14ac:dyDescent="0.25">
      <c r="A2930" s="2" t="s">
        <v>756</v>
      </c>
      <c r="B2930" s="2" t="s">
        <v>764</v>
      </c>
      <c r="C2930" s="2">
        <v>2030</v>
      </c>
      <c r="D2930" s="2" t="s">
        <v>241</v>
      </c>
      <c r="E2930" s="2" t="s">
        <v>627</v>
      </c>
      <c r="F2930" s="2" t="s">
        <v>788</v>
      </c>
      <c r="G2930" s="2">
        <v>709138</v>
      </c>
      <c r="H2930" s="2">
        <v>3.3018025569618E-3</v>
      </c>
      <c r="I2930" s="2">
        <v>3.6980188637972164E-3</v>
      </c>
      <c r="J2930" s="26" t="s">
        <v>690</v>
      </c>
    </row>
    <row r="2931" spans="1:10" ht="15.75" customHeight="1" x14ac:dyDescent="0.25">
      <c r="A2931" s="2" t="s">
        <v>756</v>
      </c>
      <c r="B2931" s="2" t="s">
        <v>764</v>
      </c>
      <c r="C2931" s="2">
        <v>2030</v>
      </c>
      <c r="D2931" s="2" t="s">
        <v>241</v>
      </c>
      <c r="E2931" s="2" t="s">
        <v>627</v>
      </c>
      <c r="F2931" s="2" t="s">
        <v>778</v>
      </c>
      <c r="G2931" s="2">
        <v>1865116</v>
      </c>
      <c r="H2931" s="2">
        <v>1.2209150940179801E-2</v>
      </c>
      <c r="I2931" s="2">
        <v>1.3674249053001379E-2</v>
      </c>
      <c r="J2931" s="26" t="s">
        <v>690</v>
      </c>
    </row>
    <row r="2932" spans="1:10" ht="15.75" customHeight="1" x14ac:dyDescent="0.25">
      <c r="A2932" s="2" t="s">
        <v>756</v>
      </c>
      <c r="B2932" s="2" t="s">
        <v>764</v>
      </c>
      <c r="C2932" s="2">
        <v>2030</v>
      </c>
      <c r="D2932" s="2" t="s">
        <v>241</v>
      </c>
      <c r="E2932" s="2" t="s">
        <v>627</v>
      </c>
      <c r="F2932" s="2" t="s">
        <v>787</v>
      </c>
      <c r="G2932" s="2">
        <v>3913154</v>
      </c>
      <c r="H2932" s="2">
        <v>1.2659489584620001E-4</v>
      </c>
      <c r="I2932" s="2">
        <v>1.4178628334774403E-4</v>
      </c>
      <c r="J2932" s="26" t="s">
        <v>690</v>
      </c>
    </row>
    <row r="2933" spans="1:10" ht="15.75" customHeight="1" x14ac:dyDescent="0.25">
      <c r="A2933" s="2" t="s">
        <v>756</v>
      </c>
      <c r="B2933" s="2" t="s">
        <v>764</v>
      </c>
      <c r="C2933" s="2">
        <v>2030</v>
      </c>
      <c r="D2933" s="2" t="s">
        <v>241</v>
      </c>
      <c r="E2933" s="2" t="s">
        <v>627</v>
      </c>
      <c r="F2933" s="2" t="s">
        <v>787</v>
      </c>
      <c r="G2933" s="2">
        <v>4697561</v>
      </c>
      <c r="H2933" s="2">
        <v>8.4396597230799994E-5</v>
      </c>
      <c r="I2933" s="2">
        <v>9.4524188898495999E-5</v>
      </c>
      <c r="J2933" s="26" t="s">
        <v>690</v>
      </c>
    </row>
    <row r="2934" spans="1:10" ht="15.75" customHeight="1" x14ac:dyDescent="0.25">
      <c r="A2934" s="2" t="s">
        <v>756</v>
      </c>
      <c r="B2934" s="2" t="s">
        <v>764</v>
      </c>
      <c r="C2934" s="2">
        <v>2030</v>
      </c>
      <c r="D2934" s="2" t="s">
        <v>241</v>
      </c>
      <c r="E2934" s="2" t="s">
        <v>627</v>
      </c>
      <c r="F2934" s="2" t="s">
        <v>787</v>
      </c>
      <c r="G2934" s="2">
        <v>5678897</v>
      </c>
      <c r="H2934" s="2">
        <v>1.4066098629000001E-5</v>
      </c>
      <c r="I2934" s="2">
        <v>1.5754030464480001E-5</v>
      </c>
      <c r="J2934" s="26" t="s">
        <v>690</v>
      </c>
    </row>
    <row r="2935" spans="1:10" ht="15.75" customHeight="1" x14ac:dyDescent="0.25">
      <c r="A2935" s="2" t="s">
        <v>756</v>
      </c>
      <c r="B2935" s="2" t="s">
        <v>764</v>
      </c>
      <c r="C2935" s="2">
        <v>2035</v>
      </c>
      <c r="D2935" s="2" t="s">
        <v>241</v>
      </c>
      <c r="E2935" s="2" t="s">
        <v>627</v>
      </c>
      <c r="F2935" s="2" t="s">
        <v>765</v>
      </c>
      <c r="G2935" s="2">
        <v>-100000</v>
      </c>
      <c r="H2935" s="2">
        <v>0</v>
      </c>
      <c r="I2935" s="2">
        <v>0</v>
      </c>
      <c r="J2935" s="26" t="s">
        <v>690</v>
      </c>
    </row>
    <row r="2936" spans="1:10" ht="15.75" customHeight="1" x14ac:dyDescent="0.25">
      <c r="A2936" s="2" t="s">
        <v>756</v>
      </c>
      <c r="B2936" s="2" t="s">
        <v>764</v>
      </c>
      <c r="C2936" s="2">
        <v>2035</v>
      </c>
      <c r="D2936" s="2" t="s">
        <v>241</v>
      </c>
      <c r="E2936" s="2" t="s">
        <v>627</v>
      </c>
      <c r="F2936" s="2" t="s">
        <v>765</v>
      </c>
      <c r="G2936" s="2">
        <v>-147</v>
      </c>
      <c r="H2936" s="2">
        <v>0</v>
      </c>
      <c r="I2936" s="2">
        <v>0</v>
      </c>
      <c r="J2936" s="26" t="s">
        <v>690</v>
      </c>
    </row>
    <row r="2937" spans="1:10" ht="15.75" customHeight="1" x14ac:dyDescent="0.25">
      <c r="A2937" s="2" t="s">
        <v>756</v>
      </c>
      <c r="B2937" s="2" t="s">
        <v>764</v>
      </c>
      <c r="C2937" s="2">
        <v>2035</v>
      </c>
      <c r="D2937" s="2" t="s">
        <v>241</v>
      </c>
      <c r="E2937" s="2" t="s">
        <v>627</v>
      </c>
      <c r="F2937" s="2" t="s">
        <v>765</v>
      </c>
      <c r="G2937" s="2">
        <v>-147</v>
      </c>
      <c r="H2937" s="2">
        <v>3.7680408954620299</v>
      </c>
      <c r="I2937" s="2">
        <v>4.2202058029174738</v>
      </c>
      <c r="J2937" s="26" t="s">
        <v>690</v>
      </c>
    </row>
    <row r="2938" spans="1:10" ht="15.75" customHeight="1" x14ac:dyDescent="0.25">
      <c r="A2938" s="2" t="s">
        <v>756</v>
      </c>
      <c r="B2938" s="2" t="s">
        <v>764</v>
      </c>
      <c r="C2938" s="2">
        <v>2035</v>
      </c>
      <c r="D2938" s="2" t="s">
        <v>241</v>
      </c>
      <c r="E2938" s="2" t="s">
        <v>627</v>
      </c>
      <c r="F2938" s="2" t="s">
        <v>766</v>
      </c>
      <c r="G2938" s="2">
        <v>-12</v>
      </c>
      <c r="H2938" s="2">
        <v>2.1048517897725098E-2</v>
      </c>
      <c r="I2938" s="2">
        <v>2.3574340045452113E-2</v>
      </c>
      <c r="J2938" s="26" t="s">
        <v>690</v>
      </c>
    </row>
    <row r="2939" spans="1:10" ht="15.75" customHeight="1" x14ac:dyDescent="0.25">
      <c r="A2939" s="2" t="s">
        <v>756</v>
      </c>
      <c r="B2939" s="2" t="s">
        <v>764</v>
      </c>
      <c r="C2939" s="2">
        <v>2035</v>
      </c>
      <c r="D2939" s="2" t="s">
        <v>241</v>
      </c>
      <c r="E2939" s="2" t="s">
        <v>627</v>
      </c>
      <c r="F2939" s="2" t="s">
        <v>767</v>
      </c>
      <c r="G2939" s="2">
        <v>-10</v>
      </c>
      <c r="H2939" s="2">
        <v>6.4976447224617004</v>
      </c>
      <c r="I2939" s="2">
        <v>7.2773620891571049</v>
      </c>
      <c r="J2939" s="26" t="s">
        <v>692</v>
      </c>
    </row>
    <row r="2940" spans="1:10" ht="15.75" customHeight="1" x14ac:dyDescent="0.25">
      <c r="A2940" s="2" t="s">
        <v>756</v>
      </c>
      <c r="B2940" s="2" t="s">
        <v>764</v>
      </c>
      <c r="C2940" s="2">
        <v>2035</v>
      </c>
      <c r="D2940" s="2" t="s">
        <v>241</v>
      </c>
      <c r="E2940" s="2" t="s">
        <v>627</v>
      </c>
      <c r="F2940" s="2" t="s">
        <v>769</v>
      </c>
      <c r="G2940" s="2">
        <v>-10</v>
      </c>
      <c r="H2940" s="2">
        <v>1.7770972102880499E-2</v>
      </c>
      <c r="I2940" s="2">
        <v>1.990348875522616E-2</v>
      </c>
      <c r="J2940" s="26" t="s">
        <v>690</v>
      </c>
    </row>
    <row r="2941" spans="1:10" ht="15.75" customHeight="1" x14ac:dyDescent="0.25">
      <c r="A2941" s="2" t="s">
        <v>756</v>
      </c>
      <c r="B2941" s="2" t="s">
        <v>764</v>
      </c>
      <c r="C2941" s="2">
        <v>2035</v>
      </c>
      <c r="D2941" s="2" t="s">
        <v>241</v>
      </c>
      <c r="E2941" s="2" t="s">
        <v>627</v>
      </c>
      <c r="F2941" s="2" t="s">
        <v>768</v>
      </c>
      <c r="G2941" s="2">
        <v>-8</v>
      </c>
      <c r="H2941" s="2">
        <v>13.27099147439</v>
      </c>
      <c r="I2941" s="2">
        <v>14.863510451316801</v>
      </c>
      <c r="J2941" s="26" t="s">
        <v>691</v>
      </c>
    </row>
    <row r="2942" spans="1:10" ht="15.75" customHeight="1" x14ac:dyDescent="0.25">
      <c r="A2942" s="2" t="s">
        <v>756</v>
      </c>
      <c r="B2942" s="2" t="s">
        <v>764</v>
      </c>
      <c r="C2942" s="2">
        <v>2035</v>
      </c>
      <c r="D2942" s="2" t="s">
        <v>241</v>
      </c>
      <c r="E2942" s="2" t="s">
        <v>627</v>
      </c>
      <c r="F2942" s="2" t="s">
        <v>766</v>
      </c>
      <c r="G2942" s="2">
        <v>-8</v>
      </c>
      <c r="H2942" s="2">
        <v>1.51763316243887E-2</v>
      </c>
      <c r="I2942" s="2">
        <v>1.6997491419315346E-2</v>
      </c>
      <c r="J2942" s="26" t="s">
        <v>690</v>
      </c>
    </row>
    <row r="2943" spans="1:10" ht="15.75" customHeight="1" x14ac:dyDescent="0.25">
      <c r="A2943" s="2" t="s">
        <v>756</v>
      </c>
      <c r="B2943" s="2" t="s">
        <v>764</v>
      </c>
      <c r="C2943" s="2">
        <v>2035</v>
      </c>
      <c r="D2943" s="2" t="s">
        <v>241</v>
      </c>
      <c r="E2943" s="2" t="s">
        <v>627</v>
      </c>
      <c r="F2943" s="2" t="s">
        <v>766</v>
      </c>
      <c r="G2943" s="2">
        <v>-7</v>
      </c>
      <c r="H2943" s="2">
        <v>7.2892569005489294E-2</v>
      </c>
      <c r="I2943" s="2">
        <v>8.1639677286148016E-2</v>
      </c>
      <c r="J2943" s="26" t="s">
        <v>690</v>
      </c>
    </row>
    <row r="2944" spans="1:10" ht="15.75" customHeight="1" x14ac:dyDescent="0.25">
      <c r="A2944" s="2" t="s">
        <v>756</v>
      </c>
      <c r="B2944" s="2" t="s">
        <v>764</v>
      </c>
      <c r="C2944" s="2">
        <v>2035</v>
      </c>
      <c r="D2944" s="2" t="s">
        <v>241</v>
      </c>
      <c r="E2944" s="2" t="s">
        <v>627</v>
      </c>
      <c r="F2944" s="2" t="s">
        <v>770</v>
      </c>
      <c r="G2944" s="2">
        <v>-6</v>
      </c>
      <c r="H2944" s="2">
        <v>15.0630643367767</v>
      </c>
      <c r="I2944" s="2">
        <v>16.870632057189905</v>
      </c>
      <c r="J2944" s="26" t="s">
        <v>691</v>
      </c>
    </row>
    <row r="2945" spans="1:10" ht="15.75" customHeight="1" x14ac:dyDescent="0.25">
      <c r="A2945" s="2" t="s">
        <v>756</v>
      </c>
      <c r="B2945" s="2" t="s">
        <v>764</v>
      </c>
      <c r="C2945" s="2">
        <v>2035</v>
      </c>
      <c r="D2945" s="2" t="s">
        <v>241</v>
      </c>
      <c r="E2945" s="2" t="s">
        <v>627</v>
      </c>
      <c r="F2945" s="2" t="s">
        <v>773</v>
      </c>
      <c r="G2945" s="2">
        <v>-6</v>
      </c>
      <c r="H2945" s="2">
        <v>0.743718922138214</v>
      </c>
      <c r="I2945" s="2">
        <v>0.83296519279479975</v>
      </c>
      <c r="J2945" s="26" t="s">
        <v>690</v>
      </c>
    </row>
    <row r="2946" spans="1:10" ht="15.75" customHeight="1" x14ac:dyDescent="0.25">
      <c r="A2946" s="2" t="s">
        <v>756</v>
      </c>
      <c r="B2946" s="2" t="s">
        <v>764</v>
      </c>
      <c r="C2946" s="2">
        <v>2035</v>
      </c>
      <c r="D2946" s="2" t="s">
        <v>241</v>
      </c>
      <c r="E2946" s="2" t="s">
        <v>627</v>
      </c>
      <c r="F2946" s="2" t="s">
        <v>766</v>
      </c>
      <c r="G2946" s="2">
        <v>-5</v>
      </c>
      <c r="H2946" s="2">
        <v>1.5804694890975901</v>
      </c>
      <c r="I2946" s="2">
        <v>1.7701258277893011</v>
      </c>
      <c r="J2946" s="26" t="s">
        <v>690</v>
      </c>
    </row>
    <row r="2947" spans="1:10" ht="15.75" customHeight="1" x14ac:dyDescent="0.25">
      <c r="A2947" s="2" t="s">
        <v>756</v>
      </c>
      <c r="B2947" s="2" t="s">
        <v>764</v>
      </c>
      <c r="C2947" s="2">
        <v>2035</v>
      </c>
      <c r="D2947" s="2" t="s">
        <v>241</v>
      </c>
      <c r="E2947" s="2" t="s">
        <v>627</v>
      </c>
      <c r="F2947" s="2" t="s">
        <v>771</v>
      </c>
      <c r="G2947" s="2">
        <v>-5</v>
      </c>
      <c r="H2947" s="2">
        <v>8.6481788158416695</v>
      </c>
      <c r="I2947" s="2">
        <v>9.6859602737426709</v>
      </c>
      <c r="J2947" s="26" t="s">
        <v>690</v>
      </c>
    </row>
    <row r="2948" spans="1:10" ht="15.75" customHeight="1" x14ac:dyDescent="0.25">
      <c r="A2948" s="2" t="s">
        <v>756</v>
      </c>
      <c r="B2948" s="2" t="s">
        <v>764</v>
      </c>
      <c r="C2948" s="2">
        <v>2035</v>
      </c>
      <c r="D2948" s="2" t="s">
        <v>241</v>
      </c>
      <c r="E2948" s="2" t="s">
        <v>627</v>
      </c>
      <c r="F2948" s="2" t="s">
        <v>772</v>
      </c>
      <c r="G2948" s="2">
        <v>-5</v>
      </c>
      <c r="H2948" s="2">
        <v>0.26302254199981601</v>
      </c>
      <c r="I2948" s="2">
        <v>0.29458524703979394</v>
      </c>
      <c r="J2948" s="26" t="s">
        <v>690</v>
      </c>
    </row>
    <row r="2949" spans="1:10" ht="15.75" customHeight="1" x14ac:dyDescent="0.25">
      <c r="A2949" s="2" t="s">
        <v>756</v>
      </c>
      <c r="B2949" s="2" t="s">
        <v>764</v>
      </c>
      <c r="C2949" s="2">
        <v>2035</v>
      </c>
      <c r="D2949" s="2" t="s">
        <v>241</v>
      </c>
      <c r="E2949" s="2" t="s">
        <v>627</v>
      </c>
      <c r="F2949" s="2" t="s">
        <v>771</v>
      </c>
      <c r="G2949" s="2">
        <v>-2</v>
      </c>
      <c r="H2949" s="2">
        <v>5.7372837066650302</v>
      </c>
      <c r="I2949" s="2">
        <v>6.4257577514648343</v>
      </c>
      <c r="J2949" s="26" t="s">
        <v>690</v>
      </c>
    </row>
    <row r="2950" spans="1:10" ht="15.75" customHeight="1" x14ac:dyDescent="0.25">
      <c r="A2950" s="2" t="s">
        <v>756</v>
      </c>
      <c r="B2950" s="2" t="s">
        <v>764</v>
      </c>
      <c r="C2950" s="2">
        <v>2035</v>
      </c>
      <c r="D2950" s="2" t="s">
        <v>241</v>
      </c>
      <c r="E2950" s="2" t="s">
        <v>627</v>
      </c>
      <c r="F2950" s="2" t="s">
        <v>775</v>
      </c>
      <c r="G2950" s="2">
        <v>-2</v>
      </c>
      <c r="H2950" s="2">
        <v>0.11668361350893899</v>
      </c>
      <c r="I2950" s="2">
        <v>0.13068564713001168</v>
      </c>
      <c r="J2950" s="26" t="s">
        <v>690</v>
      </c>
    </row>
    <row r="2951" spans="1:10" ht="15.75" customHeight="1" x14ac:dyDescent="0.25">
      <c r="A2951" s="2" t="s">
        <v>756</v>
      </c>
      <c r="B2951" s="2" t="s">
        <v>764</v>
      </c>
      <c r="C2951" s="2">
        <v>2035</v>
      </c>
      <c r="D2951" s="2" t="s">
        <v>241</v>
      </c>
      <c r="E2951" s="2" t="s">
        <v>627</v>
      </c>
      <c r="F2951" s="2" t="s">
        <v>774</v>
      </c>
      <c r="G2951" s="2">
        <v>-1</v>
      </c>
      <c r="H2951" s="2">
        <v>7.4018836021423304</v>
      </c>
      <c r="I2951" s="2">
        <v>8.2901096343994105</v>
      </c>
      <c r="J2951" s="26" t="s">
        <v>691</v>
      </c>
    </row>
    <row r="2952" spans="1:10" ht="15.75" customHeight="1" x14ac:dyDescent="0.25">
      <c r="A2952" s="2" t="s">
        <v>756</v>
      </c>
      <c r="B2952" s="2" t="s">
        <v>764</v>
      </c>
      <c r="C2952" s="2">
        <v>2035</v>
      </c>
      <c r="D2952" s="2" t="s">
        <v>241</v>
      </c>
      <c r="E2952" s="2" t="s">
        <v>627</v>
      </c>
      <c r="F2952" s="2" t="s">
        <v>774</v>
      </c>
      <c r="G2952" s="2">
        <v>0</v>
      </c>
      <c r="H2952" s="2">
        <v>1.5930213928222601</v>
      </c>
      <c r="I2952" s="2">
        <v>1.7841839599609315</v>
      </c>
      <c r="J2952" s="26" t="s">
        <v>691</v>
      </c>
    </row>
    <row r="2953" spans="1:10" ht="15.75" customHeight="1" x14ac:dyDescent="0.25">
      <c r="A2953" s="2" t="s">
        <v>756</v>
      </c>
      <c r="B2953" s="2" t="s">
        <v>764</v>
      </c>
      <c r="C2953" s="2">
        <v>2035</v>
      </c>
      <c r="D2953" s="2" t="s">
        <v>241</v>
      </c>
      <c r="E2953" s="2" t="s">
        <v>627</v>
      </c>
      <c r="F2953" s="2" t="s">
        <v>776</v>
      </c>
      <c r="G2953" s="2">
        <v>1</v>
      </c>
      <c r="H2953" s="2">
        <v>5.00835752487182</v>
      </c>
      <c r="I2953" s="2">
        <v>5.6093604278564388</v>
      </c>
      <c r="J2953" s="26" t="s">
        <v>694</v>
      </c>
    </row>
    <row r="2954" spans="1:10" ht="15.75" customHeight="1" x14ac:dyDescent="0.25">
      <c r="A2954" s="2" t="s">
        <v>756</v>
      </c>
      <c r="B2954" s="2" t="s">
        <v>764</v>
      </c>
      <c r="C2954" s="2">
        <v>2035</v>
      </c>
      <c r="D2954" s="2" t="s">
        <v>241</v>
      </c>
      <c r="E2954" s="2" t="s">
        <v>627</v>
      </c>
      <c r="F2954" s="2" t="s">
        <v>777</v>
      </c>
      <c r="G2954" s="2">
        <v>2</v>
      </c>
      <c r="H2954" s="2">
        <v>2.7660713195800701</v>
      </c>
      <c r="I2954" s="2">
        <v>3.0979998779296789</v>
      </c>
      <c r="J2954" s="26" t="s">
        <v>692</v>
      </c>
    </row>
    <row r="2955" spans="1:10" ht="15.75" customHeight="1" x14ac:dyDescent="0.25">
      <c r="A2955" s="2" t="s">
        <v>756</v>
      </c>
      <c r="B2955" s="2" t="s">
        <v>764</v>
      </c>
      <c r="C2955" s="2">
        <v>2035</v>
      </c>
      <c r="D2955" s="2" t="s">
        <v>241</v>
      </c>
      <c r="E2955" s="2" t="s">
        <v>627</v>
      </c>
      <c r="F2955" s="2" t="s">
        <v>765</v>
      </c>
      <c r="G2955" s="2">
        <v>3</v>
      </c>
      <c r="H2955" s="2">
        <v>2.8604042530059801</v>
      </c>
      <c r="I2955" s="2">
        <v>3.2036527633666982</v>
      </c>
      <c r="J2955" s="26" t="s">
        <v>690</v>
      </c>
    </row>
    <row r="2956" spans="1:10" ht="15.75" customHeight="1" x14ac:dyDescent="0.25">
      <c r="A2956" s="2" t="s">
        <v>756</v>
      </c>
      <c r="B2956" s="2" t="s">
        <v>764</v>
      </c>
      <c r="C2956" s="2">
        <v>2035</v>
      </c>
      <c r="D2956" s="2" t="s">
        <v>241</v>
      </c>
      <c r="E2956" s="2" t="s">
        <v>627</v>
      </c>
      <c r="F2956" s="2" t="s">
        <v>780</v>
      </c>
      <c r="G2956" s="2">
        <v>3</v>
      </c>
      <c r="H2956" s="2">
        <v>3.0653944015502899</v>
      </c>
      <c r="I2956" s="2">
        <v>3.4332417297363249</v>
      </c>
      <c r="J2956" s="26" t="s">
        <v>691</v>
      </c>
    </row>
    <row r="2957" spans="1:10" ht="15.75" customHeight="1" x14ac:dyDescent="0.25">
      <c r="A2957" s="2" t="s">
        <v>756</v>
      </c>
      <c r="B2957" s="2" t="s">
        <v>764</v>
      </c>
      <c r="C2957" s="2">
        <v>2035</v>
      </c>
      <c r="D2957" s="2" t="s">
        <v>241</v>
      </c>
      <c r="E2957" s="2" t="s">
        <v>627</v>
      </c>
      <c r="F2957" s="2" t="s">
        <v>773</v>
      </c>
      <c r="G2957" s="2">
        <v>4</v>
      </c>
      <c r="H2957" s="2">
        <v>3.8279356956481898</v>
      </c>
      <c r="I2957" s="2">
        <v>4.2872879791259733</v>
      </c>
      <c r="J2957" s="26" t="s">
        <v>690</v>
      </c>
    </row>
    <row r="2958" spans="1:10" ht="15.75" customHeight="1" x14ac:dyDescent="0.25">
      <c r="A2958" s="2" t="s">
        <v>756</v>
      </c>
      <c r="B2958" s="2" t="s">
        <v>764</v>
      </c>
      <c r="C2958" s="2">
        <v>2035</v>
      </c>
      <c r="D2958" s="2" t="s">
        <v>241</v>
      </c>
      <c r="E2958" s="2" t="s">
        <v>627</v>
      </c>
      <c r="F2958" s="2" t="s">
        <v>777</v>
      </c>
      <c r="G2958" s="2">
        <v>5</v>
      </c>
      <c r="H2958" s="2">
        <v>0.27300398796796799</v>
      </c>
      <c r="I2958" s="2">
        <v>0.3057644665241242</v>
      </c>
      <c r="J2958" s="26" t="s">
        <v>692</v>
      </c>
    </row>
    <row r="2959" spans="1:10" ht="15.75" customHeight="1" x14ac:dyDescent="0.25">
      <c r="A2959" s="2" t="s">
        <v>756</v>
      </c>
      <c r="B2959" s="2" t="s">
        <v>764</v>
      </c>
      <c r="C2959" s="2">
        <v>2035</v>
      </c>
      <c r="D2959" s="2" t="s">
        <v>241</v>
      </c>
      <c r="E2959" s="2" t="s">
        <v>627</v>
      </c>
      <c r="F2959" s="2" t="s">
        <v>771</v>
      </c>
      <c r="G2959" s="2">
        <v>6</v>
      </c>
      <c r="H2959" s="2">
        <v>2.2027108669281001</v>
      </c>
      <c r="I2959" s="2">
        <v>2.4670361709594726</v>
      </c>
      <c r="J2959" s="26" t="s">
        <v>690</v>
      </c>
    </row>
    <row r="2960" spans="1:10" ht="15.75" customHeight="1" x14ac:dyDescent="0.25">
      <c r="A2960" s="2" t="s">
        <v>756</v>
      </c>
      <c r="B2960" s="2" t="s">
        <v>764</v>
      </c>
      <c r="C2960" s="2">
        <v>2035</v>
      </c>
      <c r="D2960" s="2" t="s">
        <v>241</v>
      </c>
      <c r="E2960" s="2" t="s">
        <v>627</v>
      </c>
      <c r="F2960" s="2" t="s">
        <v>766</v>
      </c>
      <c r="G2960" s="2">
        <v>7</v>
      </c>
      <c r="H2960" s="2">
        <v>2.1479401737451598E-2</v>
      </c>
      <c r="I2960" s="2">
        <v>2.4056929945945792E-2</v>
      </c>
      <c r="J2960" s="26" t="s">
        <v>690</v>
      </c>
    </row>
    <row r="2961" spans="1:10" ht="15.75" customHeight="1" x14ac:dyDescent="0.25">
      <c r="A2961" s="2" t="s">
        <v>756</v>
      </c>
      <c r="B2961" s="2" t="s">
        <v>764</v>
      </c>
      <c r="C2961" s="2">
        <v>2035</v>
      </c>
      <c r="D2961" s="2" t="s">
        <v>241</v>
      </c>
      <c r="E2961" s="2" t="s">
        <v>627</v>
      </c>
      <c r="F2961" s="2" t="s">
        <v>778</v>
      </c>
      <c r="G2961" s="2">
        <v>7</v>
      </c>
      <c r="H2961" s="2">
        <v>0.110929645597934</v>
      </c>
      <c r="I2961" s="2">
        <v>0.1242412030696861</v>
      </c>
      <c r="J2961" s="26" t="s">
        <v>690</v>
      </c>
    </row>
    <row r="2962" spans="1:10" ht="15.75" customHeight="1" x14ac:dyDescent="0.25">
      <c r="A2962" s="2" t="s">
        <v>756</v>
      </c>
      <c r="B2962" s="2" t="s">
        <v>764</v>
      </c>
      <c r="C2962" s="2">
        <v>2035</v>
      </c>
      <c r="D2962" s="2" t="s">
        <v>241</v>
      </c>
      <c r="E2962" s="2" t="s">
        <v>627</v>
      </c>
      <c r="F2962" s="2" t="s">
        <v>776</v>
      </c>
      <c r="G2962" s="2">
        <v>8</v>
      </c>
      <c r="H2962" s="2">
        <v>0.17119419574737499</v>
      </c>
      <c r="I2962" s="2">
        <v>0.19173749923706002</v>
      </c>
      <c r="J2962" s="26" t="s">
        <v>694</v>
      </c>
    </row>
    <row r="2963" spans="1:10" ht="15.75" customHeight="1" x14ac:dyDescent="0.25">
      <c r="A2963" s="2" t="s">
        <v>756</v>
      </c>
      <c r="B2963" s="2" t="s">
        <v>764</v>
      </c>
      <c r="C2963" s="2">
        <v>2035</v>
      </c>
      <c r="D2963" s="2" t="s">
        <v>241</v>
      </c>
      <c r="E2963" s="2" t="s">
        <v>627</v>
      </c>
      <c r="F2963" s="2" t="s">
        <v>776</v>
      </c>
      <c r="G2963" s="2">
        <v>9</v>
      </c>
      <c r="H2963" s="2">
        <v>7.8795478343963596</v>
      </c>
      <c r="I2963" s="2">
        <v>8.8250935745239243</v>
      </c>
      <c r="J2963" s="26" t="s">
        <v>694</v>
      </c>
    </row>
    <row r="2964" spans="1:10" ht="15.75" customHeight="1" x14ac:dyDescent="0.25">
      <c r="A2964" s="2" t="s">
        <v>756</v>
      </c>
      <c r="B2964" s="2" t="s">
        <v>764</v>
      </c>
      <c r="C2964" s="2">
        <v>2035</v>
      </c>
      <c r="D2964" s="2" t="s">
        <v>241</v>
      </c>
      <c r="E2964" s="2" t="s">
        <v>627</v>
      </c>
      <c r="F2964" s="2" t="s">
        <v>777</v>
      </c>
      <c r="G2964" s="2">
        <v>10</v>
      </c>
      <c r="H2964" s="2">
        <v>1.8132283687591499</v>
      </c>
      <c r="I2964" s="2">
        <v>2.0308157730102483</v>
      </c>
      <c r="J2964" s="26" t="s">
        <v>692</v>
      </c>
    </row>
    <row r="2965" spans="1:10" ht="15.75" customHeight="1" x14ac:dyDescent="0.25">
      <c r="A2965" s="2" t="s">
        <v>756</v>
      </c>
      <c r="B2965" s="2" t="s">
        <v>764</v>
      </c>
      <c r="C2965" s="2">
        <v>2035</v>
      </c>
      <c r="D2965" s="2" t="s">
        <v>241</v>
      </c>
      <c r="E2965" s="2" t="s">
        <v>627</v>
      </c>
      <c r="F2965" s="2" t="s">
        <v>776</v>
      </c>
      <c r="G2965" s="2">
        <v>10</v>
      </c>
      <c r="H2965" s="2">
        <v>1.5087285041809</v>
      </c>
      <c r="I2965" s="2">
        <v>1.6897759246826081</v>
      </c>
      <c r="J2965" s="26" t="s">
        <v>694</v>
      </c>
    </row>
    <row r="2966" spans="1:10" ht="15.75" customHeight="1" x14ac:dyDescent="0.25">
      <c r="A2966" s="2" t="s">
        <v>756</v>
      </c>
      <c r="B2966" s="2" t="s">
        <v>764</v>
      </c>
      <c r="C2966" s="2">
        <v>2035</v>
      </c>
      <c r="D2966" s="2" t="s">
        <v>241</v>
      </c>
      <c r="E2966" s="2" t="s">
        <v>627</v>
      </c>
      <c r="F2966" s="2" t="s">
        <v>783</v>
      </c>
      <c r="G2966" s="2">
        <v>10</v>
      </c>
      <c r="H2966" s="2">
        <v>0.70450603961944502</v>
      </c>
      <c r="I2966" s="2">
        <v>0.78904676437377852</v>
      </c>
      <c r="J2966" s="26" t="s">
        <v>691</v>
      </c>
    </row>
    <row r="2967" spans="1:10" ht="15.75" customHeight="1" x14ac:dyDescent="0.25">
      <c r="A2967" s="2" t="s">
        <v>756</v>
      </c>
      <c r="B2967" s="2" t="s">
        <v>764</v>
      </c>
      <c r="C2967" s="2">
        <v>2035</v>
      </c>
      <c r="D2967" s="2" t="s">
        <v>241</v>
      </c>
      <c r="E2967" s="2" t="s">
        <v>627</v>
      </c>
      <c r="F2967" s="2" t="s">
        <v>783</v>
      </c>
      <c r="G2967" s="2">
        <v>14</v>
      </c>
      <c r="H2967" s="2">
        <v>3.0768907070159899</v>
      </c>
      <c r="I2967" s="2">
        <v>3.446117591857909</v>
      </c>
      <c r="J2967" s="26" t="s">
        <v>691</v>
      </c>
    </row>
    <row r="2968" spans="1:10" ht="15.75" customHeight="1" x14ac:dyDescent="0.25">
      <c r="A2968" s="2" t="s">
        <v>756</v>
      </c>
      <c r="B2968" s="2" t="s">
        <v>764</v>
      </c>
      <c r="C2968" s="2">
        <v>2035</v>
      </c>
      <c r="D2968" s="2" t="s">
        <v>241</v>
      </c>
      <c r="E2968" s="2" t="s">
        <v>627</v>
      </c>
      <c r="F2968" s="2" t="s">
        <v>776</v>
      </c>
      <c r="G2968" s="2">
        <v>14</v>
      </c>
      <c r="H2968" s="2">
        <v>0.440371394157409</v>
      </c>
      <c r="I2968" s="2">
        <v>0.49321596145629815</v>
      </c>
      <c r="J2968" s="26" t="s">
        <v>694</v>
      </c>
    </row>
    <row r="2969" spans="1:10" ht="15.75" customHeight="1" x14ac:dyDescent="0.25">
      <c r="A2969" s="2" t="s">
        <v>756</v>
      </c>
      <c r="B2969" s="2" t="s">
        <v>764</v>
      </c>
      <c r="C2969" s="2">
        <v>2035</v>
      </c>
      <c r="D2969" s="2" t="s">
        <v>241</v>
      </c>
      <c r="E2969" s="2" t="s">
        <v>627</v>
      </c>
      <c r="F2969" s="2" t="s">
        <v>773</v>
      </c>
      <c r="G2969" s="2">
        <v>15</v>
      </c>
      <c r="H2969" s="2">
        <v>3.39409327507019</v>
      </c>
      <c r="I2969" s="2">
        <v>3.8013844680786133</v>
      </c>
      <c r="J2969" s="26" t="s">
        <v>690</v>
      </c>
    </row>
    <row r="2970" spans="1:10" ht="15.75" customHeight="1" x14ac:dyDescent="0.25">
      <c r="A2970" s="2" t="s">
        <v>756</v>
      </c>
      <c r="B2970" s="2" t="s">
        <v>764</v>
      </c>
      <c r="C2970" s="2">
        <v>2035</v>
      </c>
      <c r="D2970" s="2" t="s">
        <v>241</v>
      </c>
      <c r="E2970" s="2" t="s">
        <v>627</v>
      </c>
      <c r="F2970" s="2" t="s">
        <v>777</v>
      </c>
      <c r="G2970" s="2">
        <v>15</v>
      </c>
      <c r="H2970" s="2">
        <v>8.0780677795410103</v>
      </c>
      <c r="I2970" s="2">
        <v>9.0474359130859323</v>
      </c>
      <c r="J2970" s="26" t="s">
        <v>692</v>
      </c>
    </row>
    <row r="2971" spans="1:10" ht="15.75" customHeight="1" x14ac:dyDescent="0.25">
      <c r="A2971" s="2" t="s">
        <v>756</v>
      </c>
      <c r="B2971" s="2" t="s">
        <v>764</v>
      </c>
      <c r="C2971" s="2">
        <v>2035</v>
      </c>
      <c r="D2971" s="2" t="s">
        <v>241</v>
      </c>
      <c r="E2971" s="2" t="s">
        <v>627</v>
      </c>
      <c r="F2971" s="2" t="s">
        <v>776</v>
      </c>
      <c r="G2971" s="2">
        <v>24</v>
      </c>
      <c r="H2971" s="2">
        <v>4.3888509273529101E-2</v>
      </c>
      <c r="I2971" s="2">
        <v>4.9155130386352601E-2</v>
      </c>
      <c r="J2971" s="26" t="s">
        <v>694</v>
      </c>
    </row>
    <row r="2972" spans="1:10" ht="15.75" customHeight="1" x14ac:dyDescent="0.25">
      <c r="A2972" s="2" t="s">
        <v>756</v>
      </c>
      <c r="B2972" s="2" t="s">
        <v>764</v>
      </c>
      <c r="C2972" s="2">
        <v>2035</v>
      </c>
      <c r="D2972" s="2" t="s">
        <v>241</v>
      </c>
      <c r="E2972" s="2" t="s">
        <v>627</v>
      </c>
      <c r="F2972" s="2" t="s">
        <v>766</v>
      </c>
      <c r="G2972" s="2">
        <v>25</v>
      </c>
      <c r="H2972" s="2">
        <v>9.9064793903380004E-4</v>
      </c>
      <c r="I2972" s="2">
        <v>1.109525691717856E-3</v>
      </c>
      <c r="J2972" s="26" t="s">
        <v>690</v>
      </c>
    </row>
    <row r="2973" spans="1:10" ht="15.75" customHeight="1" x14ac:dyDescent="0.25">
      <c r="A2973" s="2" t="s">
        <v>756</v>
      </c>
      <c r="B2973" s="2" t="s">
        <v>764</v>
      </c>
      <c r="C2973" s="2">
        <v>2035</v>
      </c>
      <c r="D2973" s="2" t="s">
        <v>241</v>
      </c>
      <c r="E2973" s="2" t="s">
        <v>627</v>
      </c>
      <c r="F2973" s="2" t="s">
        <v>776</v>
      </c>
      <c r="G2973" s="2">
        <v>26</v>
      </c>
      <c r="H2973" s="2">
        <v>6.4477389678358997E-3</v>
      </c>
      <c r="I2973" s="2">
        <v>7.2214676439762079E-3</v>
      </c>
      <c r="J2973" s="26" t="s">
        <v>694</v>
      </c>
    </row>
    <row r="2974" spans="1:10" ht="15.75" customHeight="1" x14ac:dyDescent="0.25">
      <c r="A2974" s="2" t="s">
        <v>756</v>
      </c>
      <c r="B2974" s="2" t="s">
        <v>764</v>
      </c>
      <c r="C2974" s="2">
        <v>2035</v>
      </c>
      <c r="D2974" s="2" t="s">
        <v>241</v>
      </c>
      <c r="E2974" s="2" t="s">
        <v>627</v>
      </c>
      <c r="F2974" s="2" t="s">
        <v>775</v>
      </c>
      <c r="G2974" s="2">
        <v>27</v>
      </c>
      <c r="H2974" s="2">
        <v>2.2180800437927202</v>
      </c>
      <c r="I2974" s="2">
        <v>2.4842496490478467</v>
      </c>
      <c r="J2974" s="26" t="s">
        <v>690</v>
      </c>
    </row>
    <row r="2975" spans="1:10" ht="15.75" customHeight="1" x14ac:dyDescent="0.25">
      <c r="A2975" s="2" t="s">
        <v>756</v>
      </c>
      <c r="B2975" s="2" t="s">
        <v>764</v>
      </c>
      <c r="C2975" s="2">
        <v>2035</v>
      </c>
      <c r="D2975" s="2" t="s">
        <v>241</v>
      </c>
      <c r="E2975" s="2" t="s">
        <v>627</v>
      </c>
      <c r="F2975" s="2" t="s">
        <v>778</v>
      </c>
      <c r="G2975" s="2">
        <v>27</v>
      </c>
      <c r="H2975" s="2">
        <v>3.4942837357520999</v>
      </c>
      <c r="I2975" s="2">
        <v>3.9135977840423521</v>
      </c>
      <c r="J2975" s="26" t="s">
        <v>690</v>
      </c>
    </row>
    <row r="2976" spans="1:10" ht="15.75" customHeight="1" x14ac:dyDescent="0.25">
      <c r="A2976" s="2" t="s">
        <v>756</v>
      </c>
      <c r="B2976" s="2" t="s">
        <v>764</v>
      </c>
      <c r="C2976" s="2">
        <v>2035</v>
      </c>
      <c r="D2976" s="2" t="s">
        <v>241</v>
      </c>
      <c r="E2976" s="2" t="s">
        <v>627</v>
      </c>
      <c r="F2976" s="2" t="s">
        <v>779</v>
      </c>
      <c r="G2976" s="2">
        <v>27</v>
      </c>
      <c r="H2976" s="2">
        <v>0.41970595717430098</v>
      </c>
      <c r="I2976" s="2">
        <v>0.47007067203521713</v>
      </c>
      <c r="J2976" s="26" t="s">
        <v>692</v>
      </c>
    </row>
    <row r="2977" spans="1:10" ht="15.75" customHeight="1" x14ac:dyDescent="0.25">
      <c r="A2977" s="2" t="s">
        <v>756</v>
      </c>
      <c r="B2977" s="2" t="s">
        <v>764</v>
      </c>
      <c r="C2977" s="2">
        <v>2035</v>
      </c>
      <c r="D2977" s="2" t="s">
        <v>241</v>
      </c>
      <c r="E2977" s="2" t="s">
        <v>627</v>
      </c>
      <c r="F2977" s="2" t="s">
        <v>776</v>
      </c>
      <c r="G2977" s="2">
        <v>28</v>
      </c>
      <c r="H2977" s="2">
        <v>4.91755120456219E-2</v>
      </c>
      <c r="I2977" s="2">
        <v>5.5076573491096535E-2</v>
      </c>
      <c r="J2977" s="26" t="s">
        <v>694</v>
      </c>
    </row>
    <row r="2978" spans="1:10" ht="15.75" customHeight="1" x14ac:dyDescent="0.25">
      <c r="A2978" s="2" t="s">
        <v>756</v>
      </c>
      <c r="B2978" s="2" t="s">
        <v>764</v>
      </c>
      <c r="C2978" s="2">
        <v>2035</v>
      </c>
      <c r="D2978" s="2" t="s">
        <v>241</v>
      </c>
      <c r="E2978" s="2" t="s">
        <v>627</v>
      </c>
      <c r="F2978" s="2" t="s">
        <v>778</v>
      </c>
      <c r="G2978" s="2">
        <v>29</v>
      </c>
      <c r="H2978" s="2">
        <v>0.95940530300140303</v>
      </c>
      <c r="I2978" s="2">
        <v>1.0745339393615716</v>
      </c>
      <c r="J2978" s="26" t="s">
        <v>690</v>
      </c>
    </row>
    <row r="2979" spans="1:10" ht="15.75" customHeight="1" x14ac:dyDescent="0.25">
      <c r="A2979" s="2" t="s">
        <v>756</v>
      </c>
      <c r="B2979" s="2" t="s">
        <v>764</v>
      </c>
      <c r="C2979" s="2">
        <v>2035</v>
      </c>
      <c r="D2979" s="2" t="s">
        <v>241</v>
      </c>
      <c r="E2979" s="2" t="s">
        <v>627</v>
      </c>
      <c r="F2979" s="2" t="s">
        <v>782</v>
      </c>
      <c r="G2979" s="2">
        <v>43</v>
      </c>
      <c r="H2979" s="2">
        <v>2.4123161565511998E-3</v>
      </c>
      <c r="I2979" s="2">
        <v>2.7017940953373439E-3</v>
      </c>
      <c r="J2979" s="26" t="s">
        <v>690</v>
      </c>
    </row>
    <row r="2980" spans="1:10" ht="15.75" customHeight="1" x14ac:dyDescent="0.25">
      <c r="A2980" s="2" t="s">
        <v>756</v>
      </c>
      <c r="B2980" s="2" t="s">
        <v>764</v>
      </c>
      <c r="C2980" s="2">
        <v>2035</v>
      </c>
      <c r="D2980" s="2" t="s">
        <v>241</v>
      </c>
      <c r="E2980" s="2" t="s">
        <v>627</v>
      </c>
      <c r="F2980" s="2" t="s">
        <v>782</v>
      </c>
      <c r="G2980" s="2">
        <v>81</v>
      </c>
      <c r="H2980" s="2">
        <v>2.1139853633939999E-3</v>
      </c>
      <c r="I2980" s="2">
        <v>2.3676636070012803E-3</v>
      </c>
      <c r="J2980" s="26" t="s">
        <v>690</v>
      </c>
    </row>
    <row r="2981" spans="1:10" ht="15.75" customHeight="1" x14ac:dyDescent="0.25">
      <c r="A2981" s="2" t="s">
        <v>756</v>
      </c>
      <c r="B2981" s="2" t="s">
        <v>764</v>
      </c>
      <c r="C2981" s="2">
        <v>2035</v>
      </c>
      <c r="D2981" s="2" t="s">
        <v>241</v>
      </c>
      <c r="E2981" s="2" t="s">
        <v>627</v>
      </c>
      <c r="F2981" s="2" t="s">
        <v>781</v>
      </c>
      <c r="G2981" s="2">
        <v>91</v>
      </c>
      <c r="H2981" s="2">
        <v>5.0760755538940403</v>
      </c>
      <c r="I2981" s="2">
        <v>5.6852046203613256</v>
      </c>
      <c r="J2981" s="26" t="s">
        <v>690</v>
      </c>
    </row>
    <row r="2982" spans="1:10" ht="15.75" customHeight="1" x14ac:dyDescent="0.25">
      <c r="A2982" s="2" t="s">
        <v>756</v>
      </c>
      <c r="B2982" s="2" t="s">
        <v>764</v>
      </c>
      <c r="C2982" s="2">
        <v>2035</v>
      </c>
      <c r="D2982" s="2" t="s">
        <v>241</v>
      </c>
      <c r="E2982" s="2" t="s">
        <v>627</v>
      </c>
      <c r="F2982" s="2" t="s">
        <v>771</v>
      </c>
      <c r="G2982" s="2">
        <v>153</v>
      </c>
      <c r="H2982" s="2">
        <v>8.7669432163238498E-2</v>
      </c>
      <c r="I2982" s="2">
        <v>9.8189764022827128E-2</v>
      </c>
      <c r="J2982" s="26" t="s">
        <v>690</v>
      </c>
    </row>
    <row r="2983" spans="1:10" ht="15.75" customHeight="1" x14ac:dyDescent="0.25">
      <c r="A2983" s="2" t="s">
        <v>756</v>
      </c>
      <c r="B2983" s="2" t="s">
        <v>764</v>
      </c>
      <c r="C2983" s="2">
        <v>2035</v>
      </c>
      <c r="D2983" s="2" t="s">
        <v>241</v>
      </c>
      <c r="E2983" s="2" t="s">
        <v>627</v>
      </c>
      <c r="F2983" s="2" t="s">
        <v>775</v>
      </c>
      <c r="G2983" s="2">
        <v>199</v>
      </c>
      <c r="H2983" s="2">
        <v>4.61697541177273E-2</v>
      </c>
      <c r="I2983" s="2">
        <v>5.1710124611854584E-2</v>
      </c>
      <c r="J2983" s="26" t="s">
        <v>690</v>
      </c>
    </row>
    <row r="2984" spans="1:10" ht="15.75" customHeight="1" x14ac:dyDescent="0.25">
      <c r="A2984" s="2" t="s">
        <v>756</v>
      </c>
      <c r="B2984" s="2" t="s">
        <v>764</v>
      </c>
      <c r="C2984" s="2">
        <v>2035</v>
      </c>
      <c r="D2984" s="2" t="s">
        <v>241</v>
      </c>
      <c r="E2984" s="2" t="s">
        <v>627</v>
      </c>
      <c r="F2984" s="2" t="s">
        <v>779</v>
      </c>
      <c r="G2984" s="2">
        <v>199</v>
      </c>
      <c r="H2984" s="2">
        <v>7.4425980448722798E-2</v>
      </c>
      <c r="I2984" s="2">
        <v>8.3357098102569541E-2</v>
      </c>
      <c r="J2984" s="26" t="s">
        <v>692</v>
      </c>
    </row>
    <row r="2985" spans="1:10" ht="15.75" customHeight="1" x14ac:dyDescent="0.25">
      <c r="A2985" s="2" t="s">
        <v>756</v>
      </c>
      <c r="B2985" s="2" t="s">
        <v>764</v>
      </c>
      <c r="C2985" s="2">
        <v>2035</v>
      </c>
      <c r="D2985" s="2" t="s">
        <v>241</v>
      </c>
      <c r="E2985" s="2" t="s">
        <v>627</v>
      </c>
      <c r="F2985" s="2" t="s">
        <v>776</v>
      </c>
      <c r="G2985" s="2">
        <v>227</v>
      </c>
      <c r="H2985" s="2">
        <v>3.9988721255209997E-4</v>
      </c>
      <c r="I2985" s="2">
        <v>4.4787367805835203E-4</v>
      </c>
      <c r="J2985" s="26" t="s">
        <v>694</v>
      </c>
    </row>
    <row r="2986" spans="1:10" ht="15.75" customHeight="1" x14ac:dyDescent="0.25">
      <c r="A2986" s="2" t="s">
        <v>756</v>
      </c>
      <c r="B2986" s="2" t="s">
        <v>764</v>
      </c>
      <c r="C2986" s="2">
        <v>2035</v>
      </c>
      <c r="D2986" s="2" t="s">
        <v>241</v>
      </c>
      <c r="E2986" s="2" t="s">
        <v>627</v>
      </c>
      <c r="F2986" s="2" t="s">
        <v>773</v>
      </c>
      <c r="G2986" s="2">
        <v>256</v>
      </c>
      <c r="H2986" s="2">
        <v>1.1342694759368901</v>
      </c>
      <c r="I2986" s="2">
        <v>1.270381813049317</v>
      </c>
      <c r="J2986" s="26" t="s">
        <v>690</v>
      </c>
    </row>
    <row r="2987" spans="1:10" ht="15.75" customHeight="1" x14ac:dyDescent="0.25">
      <c r="A2987" s="2" t="s">
        <v>756</v>
      </c>
      <c r="B2987" s="2" t="s">
        <v>764</v>
      </c>
      <c r="C2987" s="2">
        <v>2035</v>
      </c>
      <c r="D2987" s="2" t="s">
        <v>241</v>
      </c>
      <c r="E2987" s="2" t="s">
        <v>627</v>
      </c>
      <c r="F2987" s="2" t="s">
        <v>773</v>
      </c>
      <c r="G2987" s="2">
        <v>264</v>
      </c>
      <c r="H2987" s="2">
        <v>0.95217198133468595</v>
      </c>
      <c r="I2987" s="2">
        <v>1.0664326190948483</v>
      </c>
      <c r="J2987" s="26" t="s">
        <v>690</v>
      </c>
    </row>
    <row r="2988" spans="1:10" ht="15.75" customHeight="1" x14ac:dyDescent="0.25">
      <c r="A2988" s="2" t="s">
        <v>756</v>
      </c>
      <c r="B2988" s="2" t="s">
        <v>764</v>
      </c>
      <c r="C2988" s="2">
        <v>2035</v>
      </c>
      <c r="D2988" s="2" t="s">
        <v>241</v>
      </c>
      <c r="E2988" s="2" t="s">
        <v>627</v>
      </c>
      <c r="F2988" s="2" t="s">
        <v>773</v>
      </c>
      <c r="G2988" s="2">
        <v>299</v>
      </c>
      <c r="H2988" s="2">
        <v>1.67601871490478</v>
      </c>
      <c r="I2988" s="2">
        <v>1.8771409606933538</v>
      </c>
      <c r="J2988" s="26" t="s">
        <v>690</v>
      </c>
    </row>
    <row r="2989" spans="1:10" ht="15.75" customHeight="1" x14ac:dyDescent="0.25">
      <c r="A2989" s="2" t="s">
        <v>756</v>
      </c>
      <c r="B2989" s="2" t="s">
        <v>764</v>
      </c>
      <c r="C2989" s="2">
        <v>2035</v>
      </c>
      <c r="D2989" s="2" t="s">
        <v>241</v>
      </c>
      <c r="E2989" s="2" t="s">
        <v>627</v>
      </c>
      <c r="F2989" s="2" t="s">
        <v>782</v>
      </c>
      <c r="G2989" s="2">
        <v>322</v>
      </c>
      <c r="H2989" s="2">
        <v>3.6794121842830002E-4</v>
      </c>
      <c r="I2989" s="2">
        <v>4.1209416463969608E-4</v>
      </c>
      <c r="J2989" s="26" t="s">
        <v>690</v>
      </c>
    </row>
    <row r="2990" spans="1:10" ht="15.75" customHeight="1" x14ac:dyDescent="0.25">
      <c r="A2990" s="2" t="s">
        <v>756</v>
      </c>
      <c r="B2990" s="2" t="s">
        <v>764</v>
      </c>
      <c r="C2990" s="2">
        <v>2035</v>
      </c>
      <c r="D2990" s="2" t="s">
        <v>241</v>
      </c>
      <c r="E2990" s="2" t="s">
        <v>627</v>
      </c>
      <c r="F2990" s="2" t="s">
        <v>782</v>
      </c>
      <c r="G2990" s="2">
        <v>328</v>
      </c>
      <c r="H2990" s="2">
        <v>1.6386613424400001E-4</v>
      </c>
      <c r="I2990" s="2">
        <v>1.8353007035328003E-4</v>
      </c>
      <c r="J2990" s="26" t="s">
        <v>690</v>
      </c>
    </row>
    <row r="2991" spans="1:10" ht="15.75" customHeight="1" x14ac:dyDescent="0.25">
      <c r="A2991" s="2" t="s">
        <v>756</v>
      </c>
      <c r="B2991" s="2" t="s">
        <v>764</v>
      </c>
      <c r="C2991" s="2">
        <v>2035</v>
      </c>
      <c r="D2991" s="2" t="s">
        <v>241</v>
      </c>
      <c r="E2991" s="2" t="s">
        <v>627</v>
      </c>
      <c r="F2991" s="2" t="s">
        <v>773</v>
      </c>
      <c r="G2991" s="2">
        <v>411</v>
      </c>
      <c r="H2991" s="2">
        <v>0.49965679645538302</v>
      </c>
      <c r="I2991" s="2">
        <v>0.55961561203002907</v>
      </c>
      <c r="J2991" s="26" t="s">
        <v>690</v>
      </c>
    </row>
    <row r="2992" spans="1:10" ht="15.75" customHeight="1" x14ac:dyDescent="0.25">
      <c r="A2992" s="2" t="s">
        <v>756</v>
      </c>
      <c r="B2992" s="2" t="s">
        <v>764</v>
      </c>
      <c r="C2992" s="2">
        <v>2035</v>
      </c>
      <c r="D2992" s="2" t="s">
        <v>241</v>
      </c>
      <c r="E2992" s="2" t="s">
        <v>627</v>
      </c>
      <c r="F2992" s="2" t="s">
        <v>771</v>
      </c>
      <c r="G2992" s="2">
        <v>445</v>
      </c>
      <c r="H2992" s="2">
        <v>1.25805484130979E-2</v>
      </c>
      <c r="I2992" s="2">
        <v>1.4090214222669649E-2</v>
      </c>
      <c r="J2992" s="26" t="s">
        <v>690</v>
      </c>
    </row>
    <row r="2993" spans="1:10" ht="15.75" customHeight="1" x14ac:dyDescent="0.25">
      <c r="A2993" s="2" t="s">
        <v>756</v>
      </c>
      <c r="B2993" s="2" t="s">
        <v>764</v>
      </c>
      <c r="C2993" s="2">
        <v>2035</v>
      </c>
      <c r="D2993" s="2" t="s">
        <v>241</v>
      </c>
      <c r="E2993" s="2" t="s">
        <v>627</v>
      </c>
      <c r="F2993" s="2" t="s">
        <v>782</v>
      </c>
      <c r="G2993" s="2">
        <v>623</v>
      </c>
      <c r="H2993" s="2">
        <v>1.4360083150680001E-4</v>
      </c>
      <c r="I2993" s="2">
        <v>1.6083293128761603E-4</v>
      </c>
      <c r="J2993" s="26" t="s">
        <v>690</v>
      </c>
    </row>
    <row r="2994" spans="1:10" ht="15.75" customHeight="1" x14ac:dyDescent="0.25">
      <c r="A2994" s="2" t="s">
        <v>756</v>
      </c>
      <c r="B2994" s="2" t="s">
        <v>764</v>
      </c>
      <c r="C2994" s="2">
        <v>2035</v>
      </c>
      <c r="D2994" s="2" t="s">
        <v>241</v>
      </c>
      <c r="E2994" s="2" t="s">
        <v>627</v>
      </c>
      <c r="F2994" s="2" t="s">
        <v>771</v>
      </c>
      <c r="G2994" s="2">
        <v>650</v>
      </c>
      <c r="H2994" s="2">
        <v>0.10764785110950401</v>
      </c>
      <c r="I2994" s="2">
        <v>0.1205655932426445</v>
      </c>
      <c r="J2994" s="26" t="s">
        <v>690</v>
      </c>
    </row>
    <row r="2995" spans="1:10" ht="15.75" customHeight="1" x14ac:dyDescent="0.25">
      <c r="A2995" s="2" t="s">
        <v>756</v>
      </c>
      <c r="B2995" s="2" t="s">
        <v>764</v>
      </c>
      <c r="C2995" s="2">
        <v>2035</v>
      </c>
      <c r="D2995" s="2" t="s">
        <v>241</v>
      </c>
      <c r="E2995" s="2" t="s">
        <v>627</v>
      </c>
      <c r="F2995" s="2" t="s">
        <v>773</v>
      </c>
      <c r="G2995" s="2">
        <v>807</v>
      </c>
      <c r="H2995" s="2">
        <v>0.39148002862930298</v>
      </c>
      <c r="I2995" s="2">
        <v>0.43845763206481936</v>
      </c>
      <c r="J2995" s="26" t="s">
        <v>690</v>
      </c>
    </row>
    <row r="2996" spans="1:10" ht="15.75" customHeight="1" x14ac:dyDescent="0.25">
      <c r="A2996" s="2" t="s">
        <v>756</v>
      </c>
      <c r="B2996" s="2" t="s">
        <v>764</v>
      </c>
      <c r="C2996" s="2">
        <v>2035</v>
      </c>
      <c r="D2996" s="2" t="s">
        <v>241</v>
      </c>
      <c r="E2996" s="2" t="s">
        <v>627</v>
      </c>
      <c r="F2996" s="2" t="s">
        <v>784</v>
      </c>
      <c r="G2996" s="2">
        <v>840</v>
      </c>
      <c r="H2996" s="2">
        <v>3.90687704086303</v>
      </c>
      <c r="I2996" s="2">
        <v>4.3757022857665939</v>
      </c>
      <c r="J2996" s="26" t="s">
        <v>692</v>
      </c>
    </row>
    <row r="2997" spans="1:10" ht="15.75" customHeight="1" x14ac:dyDescent="0.25">
      <c r="A2997" s="2" t="s">
        <v>756</v>
      </c>
      <c r="B2997" s="2" t="s">
        <v>764</v>
      </c>
      <c r="C2997" s="2">
        <v>2035</v>
      </c>
      <c r="D2997" s="2" t="s">
        <v>241</v>
      </c>
      <c r="E2997" s="2" t="s">
        <v>627</v>
      </c>
      <c r="F2997" s="2" t="s">
        <v>785</v>
      </c>
      <c r="G2997" s="2">
        <v>1830</v>
      </c>
      <c r="H2997" s="2">
        <v>0.147831290960311</v>
      </c>
      <c r="I2997" s="2">
        <v>0.16557104587554833</v>
      </c>
      <c r="J2997" s="26" t="s">
        <v>690</v>
      </c>
    </row>
    <row r="2998" spans="1:10" ht="15.75" customHeight="1" x14ac:dyDescent="0.25">
      <c r="A2998" s="2" t="s">
        <v>756</v>
      </c>
      <c r="B2998" s="2" t="s">
        <v>764</v>
      </c>
      <c r="C2998" s="2">
        <v>2035</v>
      </c>
      <c r="D2998" s="2" t="s">
        <v>241</v>
      </c>
      <c r="E2998" s="2" t="s">
        <v>627</v>
      </c>
      <c r="F2998" s="2" t="s">
        <v>784</v>
      </c>
      <c r="G2998" s="2">
        <v>1830</v>
      </c>
      <c r="H2998" s="2">
        <v>3.5384566783904998</v>
      </c>
      <c r="I2998" s="2">
        <v>3.9630714797973603</v>
      </c>
      <c r="J2998" s="26" t="s">
        <v>692</v>
      </c>
    </row>
    <row r="2999" spans="1:10" ht="15.75" customHeight="1" x14ac:dyDescent="0.25">
      <c r="A2999" s="2" t="s">
        <v>756</v>
      </c>
      <c r="B2999" s="2" t="s">
        <v>764</v>
      </c>
      <c r="C2999" s="2">
        <v>2035</v>
      </c>
      <c r="D2999" s="2" t="s">
        <v>241</v>
      </c>
      <c r="E2999" s="2" t="s">
        <v>627</v>
      </c>
      <c r="F2999" s="2" t="s">
        <v>782</v>
      </c>
      <c r="G2999" s="2">
        <v>2398</v>
      </c>
      <c r="H2999" s="2">
        <v>2.4993863917200001E-5</v>
      </c>
      <c r="I2999" s="2">
        <v>2.7993127587264004E-5</v>
      </c>
      <c r="J2999" s="26" t="s">
        <v>690</v>
      </c>
    </row>
    <row r="3000" spans="1:10" ht="15.75" customHeight="1" x14ac:dyDescent="0.25">
      <c r="A3000" s="2" t="s">
        <v>756</v>
      </c>
      <c r="B3000" s="2" t="s">
        <v>764</v>
      </c>
      <c r="C3000" s="2">
        <v>2035</v>
      </c>
      <c r="D3000" s="2" t="s">
        <v>241</v>
      </c>
      <c r="E3000" s="2" t="s">
        <v>627</v>
      </c>
      <c r="F3000" s="2" t="s">
        <v>771</v>
      </c>
      <c r="G3000" s="2">
        <v>3539</v>
      </c>
      <c r="H3000" s="2">
        <v>3.7090936675668001E-3</v>
      </c>
      <c r="I3000" s="2">
        <v>4.1541849076748164E-3</v>
      </c>
      <c r="J3000" s="26" t="s">
        <v>690</v>
      </c>
    </row>
    <row r="3001" spans="1:10" ht="15.75" customHeight="1" x14ac:dyDescent="0.25">
      <c r="A3001" s="2" t="s">
        <v>756</v>
      </c>
      <c r="B3001" s="2" t="s">
        <v>764</v>
      </c>
      <c r="C3001" s="2">
        <v>2035</v>
      </c>
      <c r="D3001" s="2" t="s">
        <v>241</v>
      </c>
      <c r="E3001" s="2" t="s">
        <v>627</v>
      </c>
      <c r="F3001" s="2" t="s">
        <v>782</v>
      </c>
      <c r="G3001" s="2">
        <v>3959</v>
      </c>
      <c r="H3001" s="2">
        <v>4.4345615606300002E-5</v>
      </c>
      <c r="I3001" s="2">
        <v>4.9667089479056005E-5</v>
      </c>
      <c r="J3001" s="26" t="s">
        <v>690</v>
      </c>
    </row>
    <row r="3002" spans="1:10" ht="15.75" customHeight="1" x14ac:dyDescent="0.25">
      <c r="A3002" s="2" t="s">
        <v>756</v>
      </c>
      <c r="B3002" s="2" t="s">
        <v>764</v>
      </c>
      <c r="C3002" s="2">
        <v>2035</v>
      </c>
      <c r="D3002" s="2" t="s">
        <v>241</v>
      </c>
      <c r="E3002" s="2" t="s">
        <v>627</v>
      </c>
      <c r="F3002" s="2" t="s">
        <v>771</v>
      </c>
      <c r="G3002" s="2">
        <v>5239</v>
      </c>
      <c r="H3002" s="2">
        <v>5.7057491503655997E-3</v>
      </c>
      <c r="I3002" s="2">
        <v>6.3904390484094721E-3</v>
      </c>
      <c r="J3002" s="26" t="s">
        <v>690</v>
      </c>
    </row>
    <row r="3003" spans="1:10" ht="15.75" customHeight="1" x14ac:dyDescent="0.25">
      <c r="A3003" s="2" t="s">
        <v>756</v>
      </c>
      <c r="B3003" s="2" t="s">
        <v>764</v>
      </c>
      <c r="C3003" s="2">
        <v>2035</v>
      </c>
      <c r="D3003" s="2" t="s">
        <v>241</v>
      </c>
      <c r="E3003" s="2" t="s">
        <v>627</v>
      </c>
      <c r="F3003" s="2" t="s">
        <v>782</v>
      </c>
      <c r="G3003" s="2">
        <v>7530</v>
      </c>
      <c r="H3003" s="2">
        <v>3.8861398934399999E-5</v>
      </c>
      <c r="I3003" s="2">
        <v>4.3524766806528002E-5</v>
      </c>
      <c r="J3003" s="26" t="s">
        <v>690</v>
      </c>
    </row>
    <row r="3004" spans="1:10" ht="15.75" customHeight="1" x14ac:dyDescent="0.25">
      <c r="A3004" s="2" t="s">
        <v>756</v>
      </c>
      <c r="B3004" s="2" t="s">
        <v>764</v>
      </c>
      <c r="C3004" s="2">
        <v>2035</v>
      </c>
      <c r="D3004" s="2" t="s">
        <v>241</v>
      </c>
      <c r="E3004" s="2" t="s">
        <v>627</v>
      </c>
      <c r="F3004" s="2" t="s">
        <v>771</v>
      </c>
      <c r="G3004" s="2">
        <v>7570</v>
      </c>
      <c r="H3004" s="2">
        <v>8.2609960809349996E-3</v>
      </c>
      <c r="I3004" s="2">
        <v>9.2523156106472E-3</v>
      </c>
      <c r="J3004" s="26" t="s">
        <v>690</v>
      </c>
    </row>
    <row r="3005" spans="1:10" ht="15.75" customHeight="1" x14ac:dyDescent="0.25">
      <c r="A3005" s="2" t="s">
        <v>756</v>
      </c>
      <c r="B3005" s="2" t="s">
        <v>764</v>
      </c>
      <c r="C3005" s="2">
        <v>2035</v>
      </c>
      <c r="D3005" s="2" t="s">
        <v>241</v>
      </c>
      <c r="E3005" s="2" t="s">
        <v>627</v>
      </c>
      <c r="F3005" s="2" t="s">
        <v>786</v>
      </c>
      <c r="G3005" s="2">
        <v>8122</v>
      </c>
      <c r="H3005" s="2">
        <v>4.6299309730529696</v>
      </c>
      <c r="I3005" s="2">
        <v>5.1855226898193267</v>
      </c>
      <c r="J3005" s="26" t="s">
        <v>693</v>
      </c>
    </row>
    <row r="3006" spans="1:10" ht="15.75" customHeight="1" x14ac:dyDescent="0.25">
      <c r="A3006" s="2" t="s">
        <v>756</v>
      </c>
      <c r="B3006" s="2" t="s">
        <v>764</v>
      </c>
      <c r="C3006" s="2">
        <v>2035</v>
      </c>
      <c r="D3006" s="2" t="s">
        <v>241</v>
      </c>
      <c r="E3006" s="2" t="s">
        <v>627</v>
      </c>
      <c r="F3006" s="2" t="s">
        <v>781</v>
      </c>
      <c r="G3006" s="2">
        <v>10444</v>
      </c>
      <c r="H3006" s="2">
        <v>6.9253824651241302E-2</v>
      </c>
      <c r="I3006" s="2">
        <v>7.7564283609390272E-2</v>
      </c>
      <c r="J3006" s="26" t="s">
        <v>690</v>
      </c>
    </row>
    <row r="3007" spans="1:10" ht="15.75" customHeight="1" x14ac:dyDescent="0.25">
      <c r="A3007" s="2" t="s">
        <v>756</v>
      </c>
      <c r="B3007" s="2" t="s">
        <v>764</v>
      </c>
      <c r="C3007" s="2">
        <v>2035</v>
      </c>
      <c r="D3007" s="2" t="s">
        <v>241</v>
      </c>
      <c r="E3007" s="2" t="s">
        <v>627</v>
      </c>
      <c r="F3007" s="2" t="s">
        <v>782</v>
      </c>
      <c r="G3007" s="2">
        <v>28854</v>
      </c>
      <c r="H3007" s="40">
        <v>6.7638643486099997E-6</v>
      </c>
      <c r="I3007" s="2">
        <v>7.5755280704431999E-6</v>
      </c>
      <c r="J3007" s="26" t="s">
        <v>690</v>
      </c>
    </row>
    <row r="3008" spans="1:10" ht="15.75" customHeight="1" x14ac:dyDescent="0.25">
      <c r="A3008" s="2" t="s">
        <v>756</v>
      </c>
      <c r="B3008" s="2" t="s">
        <v>764</v>
      </c>
      <c r="C3008" s="2">
        <v>2035</v>
      </c>
      <c r="D3008" s="2" t="s">
        <v>241</v>
      </c>
      <c r="E3008" s="2" t="s">
        <v>627</v>
      </c>
      <c r="F3008" s="2" t="s">
        <v>778</v>
      </c>
      <c r="G3008" s="2">
        <v>37397</v>
      </c>
      <c r="H3008" s="2">
        <v>5.0913922488689402E-2</v>
      </c>
      <c r="I3008" s="2">
        <v>5.7023593187332133E-2</v>
      </c>
      <c r="J3008" s="26" t="s">
        <v>690</v>
      </c>
    </row>
    <row r="3009" spans="1:10" ht="15.75" customHeight="1" x14ac:dyDescent="0.25">
      <c r="A3009" s="2" t="s">
        <v>756</v>
      </c>
      <c r="B3009" s="2" t="s">
        <v>764</v>
      </c>
      <c r="C3009" s="2">
        <v>2035</v>
      </c>
      <c r="D3009" s="2" t="s">
        <v>241</v>
      </c>
      <c r="E3009" s="2" t="s">
        <v>627</v>
      </c>
      <c r="F3009" s="2" t="s">
        <v>773</v>
      </c>
      <c r="G3009" s="2">
        <v>40357</v>
      </c>
      <c r="H3009" s="2">
        <v>9.7209290834139996E-4</v>
      </c>
      <c r="I3009" s="2">
        <v>1.088744057342368E-3</v>
      </c>
      <c r="J3009" s="26" t="s">
        <v>690</v>
      </c>
    </row>
    <row r="3010" spans="1:10" ht="15.75" customHeight="1" x14ac:dyDescent="0.25">
      <c r="A3010" s="2" t="s">
        <v>756</v>
      </c>
      <c r="B3010" s="2" t="s">
        <v>764</v>
      </c>
      <c r="C3010" s="2">
        <v>2035</v>
      </c>
      <c r="D3010" s="2" t="s">
        <v>241</v>
      </c>
      <c r="E3010" s="2" t="s">
        <v>627</v>
      </c>
      <c r="F3010" s="2" t="s">
        <v>787</v>
      </c>
      <c r="G3010" s="2">
        <v>45775</v>
      </c>
      <c r="H3010" s="2">
        <v>6.8708513863385001E-3</v>
      </c>
      <c r="I3010" s="2">
        <v>7.6953535526991211E-3</v>
      </c>
      <c r="J3010" s="26" t="s">
        <v>690</v>
      </c>
    </row>
    <row r="3011" spans="1:10" ht="15.75" customHeight="1" x14ac:dyDescent="0.25">
      <c r="A3011" s="2" t="s">
        <v>756</v>
      </c>
      <c r="B3011" s="2" t="s">
        <v>764</v>
      </c>
      <c r="C3011" s="2">
        <v>2035</v>
      </c>
      <c r="D3011" s="2" t="s">
        <v>241</v>
      </c>
      <c r="E3011" s="2" t="s">
        <v>627</v>
      </c>
      <c r="F3011" s="2" t="s">
        <v>787</v>
      </c>
      <c r="G3011" s="2">
        <v>54952</v>
      </c>
      <c r="H3011" s="2">
        <v>4.5805675908923002E-3</v>
      </c>
      <c r="I3011" s="2">
        <v>5.1302357017993768E-3</v>
      </c>
      <c r="J3011" s="26" t="s">
        <v>690</v>
      </c>
    </row>
    <row r="3012" spans="1:10" ht="15.75" customHeight="1" x14ac:dyDescent="0.25">
      <c r="A3012" s="2" t="s">
        <v>756</v>
      </c>
      <c r="B3012" s="2" t="s">
        <v>764</v>
      </c>
      <c r="C3012" s="2">
        <v>2035</v>
      </c>
      <c r="D3012" s="2" t="s">
        <v>241</v>
      </c>
      <c r="E3012" s="2" t="s">
        <v>627</v>
      </c>
      <c r="F3012" s="2" t="s">
        <v>787</v>
      </c>
      <c r="G3012" s="2">
        <v>66434</v>
      </c>
      <c r="H3012" s="2">
        <v>7.6342793181540002E-4</v>
      </c>
      <c r="I3012" s="2">
        <v>8.5503928363324811E-4</v>
      </c>
      <c r="J3012" s="26" t="s">
        <v>690</v>
      </c>
    </row>
    <row r="3013" spans="1:10" ht="15.75" customHeight="1" x14ac:dyDescent="0.25">
      <c r="A3013" s="2" t="s">
        <v>756</v>
      </c>
      <c r="B3013" s="2" t="s">
        <v>764</v>
      </c>
      <c r="C3013" s="2">
        <v>2035</v>
      </c>
      <c r="D3013" s="2" t="s">
        <v>241</v>
      </c>
      <c r="E3013" s="2" t="s">
        <v>627</v>
      </c>
      <c r="F3013" s="2" t="s">
        <v>788</v>
      </c>
      <c r="G3013" s="2">
        <v>96044</v>
      </c>
      <c r="H3013" s="2">
        <v>6.1154705472291002E-3</v>
      </c>
      <c r="I3013" s="2">
        <v>6.8493270128965932E-3</v>
      </c>
      <c r="J3013" s="26" t="s">
        <v>690</v>
      </c>
    </row>
    <row r="3014" spans="1:10" ht="15.75" customHeight="1" x14ac:dyDescent="0.25">
      <c r="A3014" s="2" t="s">
        <v>756</v>
      </c>
      <c r="B3014" s="2" t="s">
        <v>764</v>
      </c>
      <c r="C3014" s="2">
        <v>2035</v>
      </c>
      <c r="D3014" s="2" t="s">
        <v>241</v>
      </c>
      <c r="E3014" s="2" t="s">
        <v>627</v>
      </c>
      <c r="F3014" s="2" t="s">
        <v>787</v>
      </c>
      <c r="G3014" s="2">
        <v>100000</v>
      </c>
      <c r="H3014" s="40">
        <v>9.9999999999999998E-13</v>
      </c>
      <c r="I3014" s="2">
        <v>1.1200000000000001E-12</v>
      </c>
      <c r="J3014" s="26" t="s">
        <v>690</v>
      </c>
    </row>
    <row r="3015" spans="1:10" ht="15.75" customHeight="1" x14ac:dyDescent="0.25">
      <c r="A3015" s="2" t="s">
        <v>756</v>
      </c>
      <c r="B3015" s="2" t="s">
        <v>764</v>
      </c>
      <c r="C3015" s="2">
        <v>2035</v>
      </c>
      <c r="D3015" s="2" t="s">
        <v>241</v>
      </c>
      <c r="E3015" s="2" t="s">
        <v>627</v>
      </c>
      <c r="F3015" s="2" t="s">
        <v>784</v>
      </c>
      <c r="G3015" s="2">
        <v>133547</v>
      </c>
      <c r="H3015" s="2">
        <v>3.3032433986663801</v>
      </c>
      <c r="I3015" s="2">
        <v>3.6996326065063458</v>
      </c>
      <c r="J3015" s="26" t="s">
        <v>692</v>
      </c>
    </row>
    <row r="3016" spans="1:10" ht="15.75" customHeight="1" x14ac:dyDescent="0.25">
      <c r="A3016" s="2" t="s">
        <v>756</v>
      </c>
      <c r="B3016" s="2" t="s">
        <v>764</v>
      </c>
      <c r="C3016" s="2">
        <v>2035</v>
      </c>
      <c r="D3016" s="2" t="s">
        <v>241</v>
      </c>
      <c r="E3016" s="2" t="s">
        <v>627</v>
      </c>
      <c r="F3016" s="2" t="s">
        <v>787</v>
      </c>
      <c r="G3016" s="2">
        <v>336994</v>
      </c>
      <c r="H3016" s="2">
        <v>4.6672980533910002E-4</v>
      </c>
      <c r="I3016" s="2">
        <v>5.227373819797921E-4</v>
      </c>
      <c r="J3016" s="26" t="s">
        <v>690</v>
      </c>
    </row>
    <row r="3017" spans="1:10" ht="15.75" customHeight="1" x14ac:dyDescent="0.25">
      <c r="A3017" s="2" t="s">
        <v>756</v>
      </c>
      <c r="B3017" s="2" t="s">
        <v>764</v>
      </c>
      <c r="C3017" s="2">
        <v>2035</v>
      </c>
      <c r="D3017" s="2" t="s">
        <v>241</v>
      </c>
      <c r="E3017" s="2" t="s">
        <v>627</v>
      </c>
      <c r="F3017" s="2" t="s">
        <v>787</v>
      </c>
      <c r="G3017" s="2">
        <v>404547</v>
      </c>
      <c r="H3017" s="2">
        <v>3.111532132607E-4</v>
      </c>
      <c r="I3017" s="2">
        <v>3.4849159885198404E-4</v>
      </c>
      <c r="J3017" s="26" t="s">
        <v>690</v>
      </c>
    </row>
    <row r="3018" spans="1:10" ht="15.75" customHeight="1" x14ac:dyDescent="0.25">
      <c r="A3018" s="2" t="s">
        <v>756</v>
      </c>
      <c r="B3018" s="2" t="s">
        <v>764</v>
      </c>
      <c r="C3018" s="2">
        <v>2035</v>
      </c>
      <c r="D3018" s="2" t="s">
        <v>241</v>
      </c>
      <c r="E3018" s="2" t="s">
        <v>627</v>
      </c>
      <c r="F3018" s="2" t="s">
        <v>787</v>
      </c>
      <c r="G3018" s="2">
        <v>489060</v>
      </c>
      <c r="H3018" s="2">
        <v>5.1858867664100003E-5</v>
      </c>
      <c r="I3018" s="2">
        <v>5.8081931783792006E-5</v>
      </c>
      <c r="J3018" s="26" t="s">
        <v>690</v>
      </c>
    </row>
    <row r="3019" spans="1:10" ht="15.75" customHeight="1" x14ac:dyDescent="0.25">
      <c r="A3019" s="2" t="s">
        <v>756</v>
      </c>
      <c r="B3019" s="2" t="s">
        <v>764</v>
      </c>
      <c r="C3019" s="2">
        <v>2035</v>
      </c>
      <c r="D3019" s="2" t="s">
        <v>241</v>
      </c>
      <c r="E3019" s="2" t="s">
        <v>627</v>
      </c>
      <c r="F3019" s="2" t="s">
        <v>788</v>
      </c>
      <c r="G3019" s="2">
        <v>733430</v>
      </c>
      <c r="H3019" s="2">
        <v>3.2942909747361998E-3</v>
      </c>
      <c r="I3019" s="2">
        <v>3.6896058917045443E-3</v>
      </c>
      <c r="J3019" s="26" t="s">
        <v>690</v>
      </c>
    </row>
    <row r="3020" spans="1:10" ht="15.75" customHeight="1" x14ac:dyDescent="0.25">
      <c r="A3020" s="2" t="s">
        <v>756</v>
      </c>
      <c r="B3020" s="2" t="s">
        <v>764</v>
      </c>
      <c r="C3020" s="2">
        <v>2035</v>
      </c>
      <c r="D3020" s="2" t="s">
        <v>241</v>
      </c>
      <c r="E3020" s="2" t="s">
        <v>627</v>
      </c>
      <c r="F3020" s="2" t="s">
        <v>778</v>
      </c>
      <c r="G3020" s="2">
        <v>1805265</v>
      </c>
      <c r="H3020" s="2">
        <v>1.3016361743211699E-2</v>
      </c>
      <c r="I3020" s="2">
        <v>1.4578325152397105E-2</v>
      </c>
      <c r="J3020" s="26" t="s">
        <v>690</v>
      </c>
    </row>
    <row r="3021" spans="1:10" ht="15.75" customHeight="1" x14ac:dyDescent="0.25">
      <c r="A3021" s="2" t="s">
        <v>756</v>
      </c>
      <c r="B3021" s="2" t="s">
        <v>764</v>
      </c>
      <c r="C3021" s="2">
        <v>2035</v>
      </c>
      <c r="D3021" s="2" t="s">
        <v>241</v>
      </c>
      <c r="E3021" s="2" t="s">
        <v>627</v>
      </c>
      <c r="F3021" s="2" t="s">
        <v>787</v>
      </c>
      <c r="G3021" s="2">
        <v>4047206</v>
      </c>
      <c r="H3021" s="2">
        <v>1.2630688434000001E-4</v>
      </c>
      <c r="I3021" s="2">
        <v>1.4146371046080004E-4</v>
      </c>
      <c r="J3021" s="26" t="s">
        <v>690</v>
      </c>
    </row>
    <row r="3022" spans="1:10" ht="15.75" customHeight="1" x14ac:dyDescent="0.25">
      <c r="A3022" s="2" t="s">
        <v>756</v>
      </c>
      <c r="B3022" s="2" t="s">
        <v>764</v>
      </c>
      <c r="C3022" s="2">
        <v>2035</v>
      </c>
      <c r="D3022" s="2" t="s">
        <v>241</v>
      </c>
      <c r="E3022" s="2" t="s">
        <v>627</v>
      </c>
      <c r="F3022" s="2" t="s">
        <v>787</v>
      </c>
      <c r="G3022" s="2">
        <v>4858485</v>
      </c>
      <c r="H3022" s="2">
        <v>8.4204591985299996E-5</v>
      </c>
      <c r="I3022" s="2">
        <v>9.4309143023536002E-5</v>
      </c>
      <c r="J3022" s="26" t="s">
        <v>690</v>
      </c>
    </row>
    <row r="3023" spans="1:10" ht="15.75" customHeight="1" x14ac:dyDescent="0.25">
      <c r="A3023" s="2" t="s">
        <v>756</v>
      </c>
      <c r="B3023" s="2" t="s">
        <v>764</v>
      </c>
      <c r="C3023" s="2">
        <v>2035</v>
      </c>
      <c r="D3023" s="2" t="s">
        <v>241</v>
      </c>
      <c r="E3023" s="2" t="s">
        <v>627</v>
      </c>
      <c r="F3023" s="2" t="s">
        <v>787</v>
      </c>
      <c r="G3023" s="2">
        <v>5873439</v>
      </c>
      <c r="H3023" s="2">
        <v>1.4034098057900001E-5</v>
      </c>
      <c r="I3023" s="2">
        <v>1.5718189824848004E-5</v>
      </c>
      <c r="J3023" s="26" t="s">
        <v>690</v>
      </c>
    </row>
    <row r="3024" spans="1:10" ht="15.75" customHeight="1" x14ac:dyDescent="0.25">
      <c r="A3024" s="2" t="s">
        <v>756</v>
      </c>
      <c r="B3024" s="2" t="s">
        <v>764</v>
      </c>
      <c r="C3024" s="2">
        <v>2040</v>
      </c>
      <c r="D3024" s="2" t="s">
        <v>241</v>
      </c>
      <c r="E3024" s="2" t="s">
        <v>627</v>
      </c>
      <c r="F3024" s="2" t="s">
        <v>765</v>
      </c>
      <c r="G3024" s="2">
        <v>-100000</v>
      </c>
      <c r="H3024" s="2">
        <v>0</v>
      </c>
      <c r="I3024" s="2">
        <v>0</v>
      </c>
      <c r="J3024" s="26" t="s">
        <v>690</v>
      </c>
    </row>
    <row r="3025" spans="1:10" ht="15.75" customHeight="1" x14ac:dyDescent="0.25">
      <c r="A3025" s="2" t="s">
        <v>756</v>
      </c>
      <c r="B3025" s="2" t="s">
        <v>764</v>
      </c>
      <c r="C3025" s="2">
        <v>2040</v>
      </c>
      <c r="D3025" s="2" t="s">
        <v>241</v>
      </c>
      <c r="E3025" s="2" t="s">
        <v>627</v>
      </c>
      <c r="F3025" s="2" t="s">
        <v>765</v>
      </c>
      <c r="G3025" s="2">
        <v>-149</v>
      </c>
      <c r="H3025" s="2">
        <v>0</v>
      </c>
      <c r="I3025" s="2">
        <v>0</v>
      </c>
      <c r="J3025" s="26" t="s">
        <v>690</v>
      </c>
    </row>
    <row r="3026" spans="1:10" ht="15.75" customHeight="1" x14ac:dyDescent="0.25">
      <c r="A3026" s="2" t="s">
        <v>756</v>
      </c>
      <c r="B3026" s="2" t="s">
        <v>764</v>
      </c>
      <c r="C3026" s="2">
        <v>2040</v>
      </c>
      <c r="D3026" s="2" t="s">
        <v>241</v>
      </c>
      <c r="E3026" s="2" t="s">
        <v>627</v>
      </c>
      <c r="F3026" s="2" t="s">
        <v>765</v>
      </c>
      <c r="G3026" s="2">
        <v>-149</v>
      </c>
      <c r="H3026" s="2">
        <v>3.9656074047088601</v>
      </c>
      <c r="I3026" s="2">
        <v>4.4414802932739237</v>
      </c>
      <c r="J3026" s="26" t="s">
        <v>690</v>
      </c>
    </row>
    <row r="3027" spans="1:10" ht="15.75" customHeight="1" x14ac:dyDescent="0.25">
      <c r="A3027" s="2" t="s">
        <v>756</v>
      </c>
      <c r="B3027" s="2" t="s">
        <v>764</v>
      </c>
      <c r="C3027" s="2">
        <v>2040</v>
      </c>
      <c r="D3027" s="2" t="s">
        <v>241</v>
      </c>
      <c r="E3027" s="2" t="s">
        <v>627</v>
      </c>
      <c r="F3027" s="2" t="s">
        <v>766</v>
      </c>
      <c r="G3027" s="2">
        <v>-13</v>
      </c>
      <c r="H3027" s="2">
        <v>2.3382093757391E-2</v>
      </c>
      <c r="I3027" s="2">
        <v>2.6187945008277924E-2</v>
      </c>
      <c r="J3027" s="26" t="s">
        <v>690</v>
      </c>
    </row>
    <row r="3028" spans="1:10" ht="15.75" customHeight="1" x14ac:dyDescent="0.25">
      <c r="A3028" s="2" t="s">
        <v>756</v>
      </c>
      <c r="B3028" s="2" t="s">
        <v>764</v>
      </c>
      <c r="C3028" s="2">
        <v>2040</v>
      </c>
      <c r="D3028" s="2" t="s">
        <v>241</v>
      </c>
      <c r="E3028" s="2" t="s">
        <v>627</v>
      </c>
      <c r="F3028" s="2" t="s">
        <v>767</v>
      </c>
      <c r="G3028" s="2">
        <v>-11</v>
      </c>
      <c r="H3028" s="2">
        <v>6.9413328170776296</v>
      </c>
      <c r="I3028" s="2">
        <v>7.7742927551269458</v>
      </c>
      <c r="J3028" s="26" t="s">
        <v>692</v>
      </c>
    </row>
    <row r="3029" spans="1:10" ht="15.75" customHeight="1" x14ac:dyDescent="0.25">
      <c r="A3029" s="2" t="s">
        <v>756</v>
      </c>
      <c r="B3029" s="2" t="s">
        <v>764</v>
      </c>
      <c r="C3029" s="2">
        <v>2040</v>
      </c>
      <c r="D3029" s="2" t="s">
        <v>241</v>
      </c>
      <c r="E3029" s="2" t="s">
        <v>627</v>
      </c>
      <c r="F3029" s="2" t="s">
        <v>769</v>
      </c>
      <c r="G3029" s="2">
        <v>-11</v>
      </c>
      <c r="H3029" s="2">
        <v>1.8111710436642201E-2</v>
      </c>
      <c r="I3029" s="2">
        <v>2.0285115689039266E-2</v>
      </c>
      <c r="J3029" s="26" t="s">
        <v>690</v>
      </c>
    </row>
    <row r="3030" spans="1:10" ht="15.75" customHeight="1" x14ac:dyDescent="0.25">
      <c r="A3030" s="2" t="s">
        <v>756</v>
      </c>
      <c r="B3030" s="2" t="s">
        <v>764</v>
      </c>
      <c r="C3030" s="2">
        <v>2040</v>
      </c>
      <c r="D3030" s="2" t="s">
        <v>241</v>
      </c>
      <c r="E3030" s="2" t="s">
        <v>627</v>
      </c>
      <c r="F3030" s="2" t="s">
        <v>768</v>
      </c>
      <c r="G3030" s="2">
        <v>-10</v>
      </c>
      <c r="H3030" s="2">
        <v>13.5254474878311</v>
      </c>
      <c r="I3030" s="2">
        <v>15.148501186370833</v>
      </c>
      <c r="J3030" s="26" t="s">
        <v>691</v>
      </c>
    </row>
    <row r="3031" spans="1:10" ht="15.75" customHeight="1" x14ac:dyDescent="0.25">
      <c r="A3031" s="2" t="s">
        <v>756</v>
      </c>
      <c r="B3031" s="2" t="s">
        <v>764</v>
      </c>
      <c r="C3031" s="2">
        <v>2040</v>
      </c>
      <c r="D3031" s="2" t="s">
        <v>241</v>
      </c>
      <c r="E3031" s="2" t="s">
        <v>627</v>
      </c>
      <c r="F3031" s="2" t="s">
        <v>766</v>
      </c>
      <c r="G3031" s="2">
        <v>-9</v>
      </c>
      <c r="H3031" s="2">
        <v>1.6134716570377301E-2</v>
      </c>
      <c r="I3031" s="2">
        <v>1.8070882558822578E-2</v>
      </c>
      <c r="J3031" s="26" t="s">
        <v>690</v>
      </c>
    </row>
    <row r="3032" spans="1:10" ht="15.75" customHeight="1" x14ac:dyDescent="0.25">
      <c r="A3032" s="2" t="s">
        <v>756</v>
      </c>
      <c r="B3032" s="2" t="s">
        <v>764</v>
      </c>
      <c r="C3032" s="2">
        <v>2040</v>
      </c>
      <c r="D3032" s="2" t="s">
        <v>241</v>
      </c>
      <c r="E3032" s="2" t="s">
        <v>627</v>
      </c>
      <c r="F3032" s="2" t="s">
        <v>766</v>
      </c>
      <c r="G3032" s="2">
        <v>-8</v>
      </c>
      <c r="H3032" s="2">
        <v>7.7495731413364397E-2</v>
      </c>
      <c r="I3032" s="2">
        <v>8.6795219182968134E-2</v>
      </c>
      <c r="J3032" s="26" t="s">
        <v>690</v>
      </c>
    </row>
    <row r="3033" spans="1:10" ht="15.75" customHeight="1" x14ac:dyDescent="0.25">
      <c r="A3033" s="2" t="s">
        <v>756</v>
      </c>
      <c r="B3033" s="2" t="s">
        <v>764</v>
      </c>
      <c r="C3033" s="2">
        <v>2040</v>
      </c>
      <c r="D3033" s="2" t="s">
        <v>241</v>
      </c>
      <c r="E3033" s="2" t="s">
        <v>627</v>
      </c>
      <c r="F3033" s="2" t="s">
        <v>773</v>
      </c>
      <c r="G3033" s="2">
        <v>-8</v>
      </c>
      <c r="H3033" s="2">
        <v>0.757978856563568</v>
      </c>
      <c r="I3033" s="2">
        <v>0.84893631935119629</v>
      </c>
      <c r="J3033" s="26" t="s">
        <v>690</v>
      </c>
    </row>
    <row r="3034" spans="1:10" ht="15.75" customHeight="1" x14ac:dyDescent="0.25">
      <c r="A3034" s="2" t="s">
        <v>756</v>
      </c>
      <c r="B3034" s="2" t="s">
        <v>764</v>
      </c>
      <c r="C3034" s="2">
        <v>2040</v>
      </c>
      <c r="D3034" s="2" t="s">
        <v>241</v>
      </c>
      <c r="E3034" s="2" t="s">
        <v>627</v>
      </c>
      <c r="F3034" s="2" t="s">
        <v>770</v>
      </c>
      <c r="G3034" s="2">
        <v>-7</v>
      </c>
      <c r="H3034" s="2">
        <v>3.2086007595062198</v>
      </c>
      <c r="I3034" s="2">
        <v>3.5936328506469666</v>
      </c>
      <c r="J3034" s="26" t="s">
        <v>691</v>
      </c>
    </row>
    <row r="3035" spans="1:10" ht="15.75" customHeight="1" x14ac:dyDescent="0.25">
      <c r="A3035" s="2" t="s">
        <v>756</v>
      </c>
      <c r="B3035" s="2" t="s">
        <v>764</v>
      </c>
      <c r="C3035" s="2">
        <v>2040</v>
      </c>
      <c r="D3035" s="2" t="s">
        <v>241</v>
      </c>
      <c r="E3035" s="2" t="s">
        <v>627</v>
      </c>
      <c r="F3035" s="2" t="s">
        <v>771</v>
      </c>
      <c r="G3035" s="2">
        <v>-7</v>
      </c>
      <c r="H3035" s="2">
        <v>3.4814374446868901</v>
      </c>
      <c r="I3035" s="2">
        <v>3.8992099380493173</v>
      </c>
      <c r="J3035" s="26" t="s">
        <v>690</v>
      </c>
    </row>
    <row r="3036" spans="1:10" ht="15.75" customHeight="1" x14ac:dyDescent="0.25">
      <c r="A3036" s="2" t="s">
        <v>756</v>
      </c>
      <c r="B3036" s="2" t="s">
        <v>764</v>
      </c>
      <c r="C3036" s="2">
        <v>2040</v>
      </c>
      <c r="D3036" s="2" t="s">
        <v>241</v>
      </c>
      <c r="E3036" s="2" t="s">
        <v>627</v>
      </c>
      <c r="F3036" s="2" t="s">
        <v>771</v>
      </c>
      <c r="G3036" s="2">
        <v>-6</v>
      </c>
      <c r="H3036" s="2">
        <v>5.3325603008270201</v>
      </c>
      <c r="I3036" s="2">
        <v>5.9724675369262634</v>
      </c>
      <c r="J3036" s="26" t="s">
        <v>690</v>
      </c>
    </row>
    <row r="3037" spans="1:10" ht="15.75" customHeight="1" x14ac:dyDescent="0.25">
      <c r="A3037" s="2" t="s">
        <v>756</v>
      </c>
      <c r="B3037" s="2" t="s">
        <v>764</v>
      </c>
      <c r="C3037" s="2">
        <v>2040</v>
      </c>
      <c r="D3037" s="2" t="s">
        <v>241</v>
      </c>
      <c r="E3037" s="2" t="s">
        <v>627</v>
      </c>
      <c r="F3037" s="2" t="s">
        <v>770</v>
      </c>
      <c r="G3037" s="2">
        <v>-6</v>
      </c>
      <c r="H3037" s="2">
        <v>13.416398048400801</v>
      </c>
      <c r="I3037" s="2">
        <v>15.026365814208898</v>
      </c>
      <c r="J3037" s="26" t="s">
        <v>691</v>
      </c>
    </row>
    <row r="3038" spans="1:10" ht="15.75" customHeight="1" x14ac:dyDescent="0.25">
      <c r="A3038" s="2" t="s">
        <v>756</v>
      </c>
      <c r="B3038" s="2" t="s">
        <v>764</v>
      </c>
      <c r="C3038" s="2">
        <v>2040</v>
      </c>
      <c r="D3038" s="2" t="s">
        <v>241</v>
      </c>
      <c r="E3038" s="2" t="s">
        <v>627</v>
      </c>
      <c r="F3038" s="2" t="s">
        <v>772</v>
      </c>
      <c r="G3038" s="2">
        <v>-6</v>
      </c>
      <c r="H3038" s="2">
        <v>0.26806569099426197</v>
      </c>
      <c r="I3038" s="2">
        <v>0.30023357391357341</v>
      </c>
      <c r="J3038" s="26" t="s">
        <v>690</v>
      </c>
    </row>
    <row r="3039" spans="1:10" ht="15.75" customHeight="1" x14ac:dyDescent="0.25">
      <c r="A3039" s="2" t="s">
        <v>756</v>
      </c>
      <c r="B3039" s="2" t="s">
        <v>764</v>
      </c>
      <c r="C3039" s="2">
        <v>2040</v>
      </c>
      <c r="D3039" s="2" t="s">
        <v>241</v>
      </c>
      <c r="E3039" s="2" t="s">
        <v>627</v>
      </c>
      <c r="F3039" s="2" t="s">
        <v>766</v>
      </c>
      <c r="G3039" s="2">
        <v>-6</v>
      </c>
      <c r="H3039" s="2">
        <v>1.7556906938552801</v>
      </c>
      <c r="I3039" s="2">
        <v>1.9663735771179138</v>
      </c>
      <c r="J3039" s="26" t="s">
        <v>690</v>
      </c>
    </row>
    <row r="3040" spans="1:10" ht="15.75" customHeight="1" x14ac:dyDescent="0.25">
      <c r="A3040" s="2" t="s">
        <v>756</v>
      </c>
      <c r="B3040" s="2" t="s">
        <v>764</v>
      </c>
      <c r="C3040" s="2">
        <v>2040</v>
      </c>
      <c r="D3040" s="2" t="s">
        <v>241</v>
      </c>
      <c r="E3040" s="2" t="s">
        <v>627</v>
      </c>
      <c r="F3040" s="2" t="s">
        <v>775</v>
      </c>
      <c r="G3040" s="2">
        <v>-3</v>
      </c>
      <c r="H3040" s="2">
        <v>0.124052181839942</v>
      </c>
      <c r="I3040" s="2">
        <v>0.13893844366073504</v>
      </c>
      <c r="J3040" s="26" t="s">
        <v>690</v>
      </c>
    </row>
    <row r="3041" spans="1:10" ht="15.75" customHeight="1" x14ac:dyDescent="0.25">
      <c r="A3041" s="2" t="s">
        <v>756</v>
      </c>
      <c r="B3041" s="2" t="s">
        <v>764</v>
      </c>
      <c r="C3041" s="2">
        <v>2040</v>
      </c>
      <c r="D3041" s="2" t="s">
        <v>241</v>
      </c>
      <c r="E3041" s="2" t="s">
        <v>627</v>
      </c>
      <c r="F3041" s="2" t="s">
        <v>771</v>
      </c>
      <c r="G3041" s="2">
        <v>-3</v>
      </c>
      <c r="H3041" s="2">
        <v>6.1710577011108398</v>
      </c>
      <c r="I3041" s="2">
        <v>6.9115846252441413</v>
      </c>
      <c r="J3041" s="26" t="s">
        <v>690</v>
      </c>
    </row>
    <row r="3042" spans="1:10" ht="15.75" customHeight="1" x14ac:dyDescent="0.25">
      <c r="A3042" s="2" t="s">
        <v>756</v>
      </c>
      <c r="B3042" s="2" t="s">
        <v>764</v>
      </c>
      <c r="C3042" s="2">
        <v>2040</v>
      </c>
      <c r="D3042" s="2" t="s">
        <v>241</v>
      </c>
      <c r="E3042" s="2" t="s">
        <v>627</v>
      </c>
      <c r="F3042" s="2" t="s">
        <v>774</v>
      </c>
      <c r="G3042" s="2">
        <v>-1</v>
      </c>
      <c r="H3042" s="2">
        <v>8.8210763931274396</v>
      </c>
      <c r="I3042" s="2">
        <v>9.8796055603027337</v>
      </c>
      <c r="J3042" s="26" t="s">
        <v>691</v>
      </c>
    </row>
    <row r="3043" spans="1:10" ht="15.75" customHeight="1" x14ac:dyDescent="0.25">
      <c r="A3043" s="2" t="s">
        <v>756</v>
      </c>
      <c r="B3043" s="2" t="s">
        <v>764</v>
      </c>
      <c r="C3043" s="2">
        <v>2040</v>
      </c>
      <c r="D3043" s="2" t="s">
        <v>241</v>
      </c>
      <c r="E3043" s="2" t="s">
        <v>627</v>
      </c>
      <c r="F3043" s="2" t="s">
        <v>774</v>
      </c>
      <c r="G3043" s="2">
        <v>0</v>
      </c>
      <c r="H3043" s="2">
        <v>1.9225156307220399</v>
      </c>
      <c r="I3043" s="2">
        <v>2.1532175064086849</v>
      </c>
      <c r="J3043" s="26" t="s">
        <v>691</v>
      </c>
    </row>
    <row r="3044" spans="1:10" ht="15.75" customHeight="1" x14ac:dyDescent="0.25">
      <c r="A3044" s="2" t="s">
        <v>756</v>
      </c>
      <c r="B3044" s="2" t="s">
        <v>764</v>
      </c>
      <c r="C3044" s="2">
        <v>2040</v>
      </c>
      <c r="D3044" s="2" t="s">
        <v>241</v>
      </c>
      <c r="E3044" s="2" t="s">
        <v>627</v>
      </c>
      <c r="F3044" s="2" t="s">
        <v>776</v>
      </c>
      <c r="G3044" s="2">
        <v>1</v>
      </c>
      <c r="H3044" s="2">
        <v>5.2900857925415004</v>
      </c>
      <c r="I3044" s="2">
        <v>5.9248960876464807</v>
      </c>
      <c r="J3044" s="26" t="s">
        <v>694</v>
      </c>
    </row>
    <row r="3045" spans="1:10" ht="15.75" customHeight="1" x14ac:dyDescent="0.25">
      <c r="A3045" s="2" t="s">
        <v>756</v>
      </c>
      <c r="B3045" s="2" t="s">
        <v>764</v>
      </c>
      <c r="C3045" s="2">
        <v>2040</v>
      </c>
      <c r="D3045" s="2" t="s">
        <v>241</v>
      </c>
      <c r="E3045" s="2" t="s">
        <v>627</v>
      </c>
      <c r="F3045" s="2" t="s">
        <v>777</v>
      </c>
      <c r="G3045" s="2">
        <v>2</v>
      </c>
      <c r="H3045" s="2">
        <v>3.24618837237358</v>
      </c>
      <c r="I3045" s="2">
        <v>3.6357309770584099</v>
      </c>
      <c r="J3045" s="26" t="s">
        <v>692</v>
      </c>
    </row>
    <row r="3046" spans="1:10" ht="15.75" customHeight="1" x14ac:dyDescent="0.25">
      <c r="A3046" s="2" t="s">
        <v>756</v>
      </c>
      <c r="B3046" s="2" t="s">
        <v>764</v>
      </c>
      <c r="C3046" s="2">
        <v>2040</v>
      </c>
      <c r="D3046" s="2" t="s">
        <v>241</v>
      </c>
      <c r="E3046" s="2" t="s">
        <v>627</v>
      </c>
      <c r="F3046" s="2" t="s">
        <v>765</v>
      </c>
      <c r="G3046" s="2">
        <v>2</v>
      </c>
      <c r="H3046" s="2">
        <v>3.01038146018981</v>
      </c>
      <c r="I3046" s="2">
        <v>3.3716272354125874</v>
      </c>
      <c r="J3046" s="26" t="s">
        <v>690</v>
      </c>
    </row>
    <row r="3047" spans="1:10" ht="15.75" customHeight="1" x14ac:dyDescent="0.25">
      <c r="A3047" s="2" t="s">
        <v>756</v>
      </c>
      <c r="B3047" s="2" t="s">
        <v>764</v>
      </c>
      <c r="C3047" s="2">
        <v>2040</v>
      </c>
      <c r="D3047" s="2" t="s">
        <v>241</v>
      </c>
      <c r="E3047" s="2" t="s">
        <v>627</v>
      </c>
      <c r="F3047" s="2" t="s">
        <v>780</v>
      </c>
      <c r="G3047" s="2">
        <v>2</v>
      </c>
      <c r="H3047" s="2">
        <v>3.7945504188537602</v>
      </c>
      <c r="I3047" s="2">
        <v>4.2498964691162122</v>
      </c>
      <c r="J3047" s="26" t="s">
        <v>691</v>
      </c>
    </row>
    <row r="3048" spans="1:10" ht="15.75" customHeight="1" x14ac:dyDescent="0.25">
      <c r="A3048" s="2" t="s">
        <v>756</v>
      </c>
      <c r="B3048" s="2" t="s">
        <v>764</v>
      </c>
      <c r="C3048" s="2">
        <v>2040</v>
      </c>
      <c r="D3048" s="2" t="s">
        <v>241</v>
      </c>
      <c r="E3048" s="2" t="s">
        <v>627</v>
      </c>
      <c r="F3048" s="2" t="s">
        <v>773</v>
      </c>
      <c r="G3048" s="2">
        <v>3</v>
      </c>
      <c r="H3048" s="2">
        <v>4.1345877647399902</v>
      </c>
      <c r="I3048" s="2">
        <v>4.6307382965087891</v>
      </c>
      <c r="J3048" s="26" t="s">
        <v>690</v>
      </c>
    </row>
    <row r="3049" spans="1:10" ht="15.75" customHeight="1" x14ac:dyDescent="0.25">
      <c r="A3049" s="2" t="s">
        <v>756</v>
      </c>
      <c r="B3049" s="2" t="s">
        <v>764</v>
      </c>
      <c r="C3049" s="2">
        <v>2040</v>
      </c>
      <c r="D3049" s="2" t="s">
        <v>241</v>
      </c>
      <c r="E3049" s="2" t="s">
        <v>627</v>
      </c>
      <c r="F3049" s="2" t="s">
        <v>777</v>
      </c>
      <c r="G3049" s="2">
        <v>4</v>
      </c>
      <c r="H3049" s="2">
        <v>0.32005968689918501</v>
      </c>
      <c r="I3049" s="2">
        <v>0.35846684932708722</v>
      </c>
      <c r="J3049" s="26" t="s">
        <v>692</v>
      </c>
    </row>
    <row r="3050" spans="1:10" ht="15.75" customHeight="1" x14ac:dyDescent="0.25">
      <c r="A3050" s="2" t="s">
        <v>756</v>
      </c>
      <c r="B3050" s="2" t="s">
        <v>764</v>
      </c>
      <c r="C3050" s="2">
        <v>2040</v>
      </c>
      <c r="D3050" s="2" t="s">
        <v>241</v>
      </c>
      <c r="E3050" s="2" t="s">
        <v>627</v>
      </c>
      <c r="F3050" s="2" t="s">
        <v>771</v>
      </c>
      <c r="G3050" s="2">
        <v>5</v>
      </c>
      <c r="H3050" s="2">
        <v>2.3692493438720699</v>
      </c>
      <c r="I3050" s="2">
        <v>2.6535592651367184</v>
      </c>
      <c r="J3050" s="26" t="s">
        <v>690</v>
      </c>
    </row>
    <row r="3051" spans="1:10" ht="15.75" customHeight="1" x14ac:dyDescent="0.25">
      <c r="A3051" s="2" t="s">
        <v>756</v>
      </c>
      <c r="B3051" s="2" t="s">
        <v>764</v>
      </c>
      <c r="C3051" s="2">
        <v>2040</v>
      </c>
      <c r="D3051" s="2" t="s">
        <v>241</v>
      </c>
      <c r="E3051" s="2" t="s">
        <v>627</v>
      </c>
      <c r="F3051" s="2" t="s">
        <v>778</v>
      </c>
      <c r="G3051" s="2">
        <v>6</v>
      </c>
      <c r="H3051" s="2">
        <v>0.120045349001884</v>
      </c>
      <c r="I3051" s="2">
        <v>0.13445079088211009</v>
      </c>
      <c r="J3051" s="26" t="s">
        <v>690</v>
      </c>
    </row>
    <row r="3052" spans="1:10" ht="15.75" customHeight="1" x14ac:dyDescent="0.25">
      <c r="A3052" s="2" t="s">
        <v>756</v>
      </c>
      <c r="B3052" s="2" t="s">
        <v>764</v>
      </c>
      <c r="C3052" s="2">
        <v>2040</v>
      </c>
      <c r="D3052" s="2" t="s">
        <v>241</v>
      </c>
      <c r="E3052" s="2" t="s">
        <v>627</v>
      </c>
      <c r="F3052" s="2" t="s">
        <v>766</v>
      </c>
      <c r="G3052" s="2">
        <v>6</v>
      </c>
      <c r="H3052" s="2">
        <v>2.3860748857259799E-2</v>
      </c>
      <c r="I3052" s="2">
        <v>2.6724038720130978E-2</v>
      </c>
      <c r="J3052" s="26" t="s">
        <v>690</v>
      </c>
    </row>
    <row r="3053" spans="1:10" ht="15.75" customHeight="1" x14ac:dyDescent="0.25">
      <c r="A3053" s="2" t="s">
        <v>756</v>
      </c>
      <c r="B3053" s="2" t="s">
        <v>764</v>
      </c>
      <c r="C3053" s="2">
        <v>2040</v>
      </c>
      <c r="D3053" s="2" t="s">
        <v>241</v>
      </c>
      <c r="E3053" s="2" t="s">
        <v>627</v>
      </c>
      <c r="F3053" s="2" t="s">
        <v>776</v>
      </c>
      <c r="G3053" s="2">
        <v>8</v>
      </c>
      <c r="H3053" s="2">
        <v>0.18082414567470501</v>
      </c>
      <c r="I3053" s="2">
        <v>0.20252304315566963</v>
      </c>
      <c r="J3053" s="26" t="s">
        <v>694</v>
      </c>
    </row>
    <row r="3054" spans="1:10" ht="15.75" customHeight="1" x14ac:dyDescent="0.25">
      <c r="A3054" s="2" t="s">
        <v>756</v>
      </c>
      <c r="B3054" s="2" t="s">
        <v>764</v>
      </c>
      <c r="C3054" s="2">
        <v>2040</v>
      </c>
      <c r="D3054" s="2" t="s">
        <v>241</v>
      </c>
      <c r="E3054" s="2" t="s">
        <v>627</v>
      </c>
      <c r="F3054" s="2" t="s">
        <v>783</v>
      </c>
      <c r="G3054" s="2">
        <v>9</v>
      </c>
      <c r="H3054" s="2">
        <v>0.87208473682403498</v>
      </c>
      <c r="I3054" s="2">
        <v>0.97673490524291928</v>
      </c>
      <c r="J3054" s="26" t="s">
        <v>691</v>
      </c>
    </row>
    <row r="3055" spans="1:10" ht="15.75" customHeight="1" x14ac:dyDescent="0.25">
      <c r="A3055" s="2" t="s">
        <v>756</v>
      </c>
      <c r="B3055" s="2" t="s">
        <v>764</v>
      </c>
      <c r="C3055" s="2">
        <v>2040</v>
      </c>
      <c r="D3055" s="2" t="s">
        <v>241</v>
      </c>
      <c r="E3055" s="2" t="s">
        <v>627</v>
      </c>
      <c r="F3055" s="2" t="s">
        <v>777</v>
      </c>
      <c r="G3055" s="2">
        <v>9</v>
      </c>
      <c r="H3055" s="2">
        <v>2.1472828388214098</v>
      </c>
      <c r="I3055" s="2">
        <v>2.4049567794799791</v>
      </c>
      <c r="J3055" s="26" t="s">
        <v>692</v>
      </c>
    </row>
    <row r="3056" spans="1:10" ht="15.75" customHeight="1" x14ac:dyDescent="0.25">
      <c r="A3056" s="2" t="s">
        <v>756</v>
      </c>
      <c r="B3056" s="2" t="s">
        <v>764</v>
      </c>
      <c r="C3056" s="2">
        <v>2040</v>
      </c>
      <c r="D3056" s="2" t="s">
        <v>241</v>
      </c>
      <c r="E3056" s="2" t="s">
        <v>627</v>
      </c>
      <c r="F3056" s="2" t="s">
        <v>776</v>
      </c>
      <c r="G3056" s="2">
        <v>9</v>
      </c>
      <c r="H3056" s="2">
        <v>8.3227849006652797</v>
      </c>
      <c r="I3056" s="2">
        <v>9.3215190887451147</v>
      </c>
      <c r="J3056" s="26" t="s">
        <v>694</v>
      </c>
    </row>
    <row r="3057" spans="1:10" ht="15.75" customHeight="1" x14ac:dyDescent="0.25">
      <c r="A3057" s="2" t="s">
        <v>756</v>
      </c>
      <c r="B3057" s="2" t="s">
        <v>764</v>
      </c>
      <c r="C3057" s="2">
        <v>2040</v>
      </c>
      <c r="D3057" s="2" t="s">
        <v>241</v>
      </c>
      <c r="E3057" s="2" t="s">
        <v>627</v>
      </c>
      <c r="F3057" s="2" t="s">
        <v>776</v>
      </c>
      <c r="G3057" s="2">
        <v>10</v>
      </c>
      <c r="H3057" s="2">
        <v>1.5935969352722099</v>
      </c>
      <c r="I3057" s="2">
        <v>1.7848285675048752</v>
      </c>
      <c r="J3057" s="26" t="s">
        <v>694</v>
      </c>
    </row>
    <row r="3058" spans="1:10" ht="15.75" customHeight="1" x14ac:dyDescent="0.25">
      <c r="A3058" s="2" t="s">
        <v>756</v>
      </c>
      <c r="B3058" s="2" t="s">
        <v>764</v>
      </c>
      <c r="C3058" s="2">
        <v>2040</v>
      </c>
      <c r="D3058" s="2" t="s">
        <v>241</v>
      </c>
      <c r="E3058" s="2" t="s">
        <v>627</v>
      </c>
      <c r="F3058" s="2" t="s">
        <v>783</v>
      </c>
      <c r="G3058" s="2">
        <v>12</v>
      </c>
      <c r="H3058" s="2">
        <v>3.80569291114807</v>
      </c>
      <c r="I3058" s="2">
        <v>4.2623760604858392</v>
      </c>
      <c r="J3058" s="26" t="s">
        <v>691</v>
      </c>
    </row>
    <row r="3059" spans="1:10" ht="15.75" customHeight="1" x14ac:dyDescent="0.25">
      <c r="A3059" s="2" t="s">
        <v>756</v>
      </c>
      <c r="B3059" s="2" t="s">
        <v>764</v>
      </c>
      <c r="C3059" s="2">
        <v>2040</v>
      </c>
      <c r="D3059" s="2" t="s">
        <v>241</v>
      </c>
      <c r="E3059" s="2" t="s">
        <v>627</v>
      </c>
      <c r="F3059" s="2" t="s">
        <v>777</v>
      </c>
      <c r="G3059" s="2">
        <v>13</v>
      </c>
      <c r="H3059" s="2">
        <v>9.5304403305053693</v>
      </c>
      <c r="I3059" s="2">
        <v>10.674093170166014</v>
      </c>
      <c r="J3059" s="26" t="s">
        <v>692</v>
      </c>
    </row>
    <row r="3060" spans="1:10" ht="15.75" customHeight="1" x14ac:dyDescent="0.25">
      <c r="A3060" s="2" t="s">
        <v>756</v>
      </c>
      <c r="B3060" s="2" t="s">
        <v>764</v>
      </c>
      <c r="C3060" s="2">
        <v>2040</v>
      </c>
      <c r="D3060" s="2" t="s">
        <v>241</v>
      </c>
      <c r="E3060" s="2" t="s">
        <v>627</v>
      </c>
      <c r="F3060" s="2" t="s">
        <v>773</v>
      </c>
      <c r="G3060" s="2">
        <v>14</v>
      </c>
      <c r="H3060" s="2">
        <v>3.4591710567474299</v>
      </c>
      <c r="I3060" s="2">
        <v>3.874271583557122</v>
      </c>
      <c r="J3060" s="26" t="s">
        <v>690</v>
      </c>
    </row>
    <row r="3061" spans="1:10" ht="15.75" customHeight="1" x14ac:dyDescent="0.25">
      <c r="A3061" s="2" t="s">
        <v>756</v>
      </c>
      <c r="B3061" s="2" t="s">
        <v>764</v>
      </c>
      <c r="C3061" s="2">
        <v>2040</v>
      </c>
      <c r="D3061" s="2" t="s">
        <v>241</v>
      </c>
      <c r="E3061" s="2" t="s">
        <v>627</v>
      </c>
      <c r="F3061" s="2" t="s">
        <v>776</v>
      </c>
      <c r="G3061" s="2">
        <v>14</v>
      </c>
      <c r="H3061" s="2">
        <v>0.46514299511909402</v>
      </c>
      <c r="I3061" s="2">
        <v>0.5209601545333854</v>
      </c>
      <c r="J3061" s="26" t="s">
        <v>694</v>
      </c>
    </row>
    <row r="3062" spans="1:10" ht="15.75" customHeight="1" x14ac:dyDescent="0.25">
      <c r="A3062" s="2" t="s">
        <v>756</v>
      </c>
      <c r="B3062" s="2" t="s">
        <v>764</v>
      </c>
      <c r="C3062" s="2">
        <v>2040</v>
      </c>
      <c r="D3062" s="2" t="s">
        <v>241</v>
      </c>
      <c r="E3062" s="2" t="s">
        <v>627</v>
      </c>
      <c r="F3062" s="2" t="s">
        <v>766</v>
      </c>
      <c r="G3062" s="2">
        <v>24</v>
      </c>
      <c r="H3062" s="2">
        <v>1.0532073210925E-3</v>
      </c>
      <c r="I3062" s="2">
        <v>1.1795921996236001E-3</v>
      </c>
      <c r="J3062" s="26" t="s">
        <v>690</v>
      </c>
    </row>
    <row r="3063" spans="1:10" ht="15.75" customHeight="1" x14ac:dyDescent="0.25">
      <c r="A3063" s="2" t="s">
        <v>756</v>
      </c>
      <c r="B3063" s="2" t="s">
        <v>764</v>
      </c>
      <c r="C3063" s="2">
        <v>2040</v>
      </c>
      <c r="D3063" s="2" t="s">
        <v>241</v>
      </c>
      <c r="E3063" s="2" t="s">
        <v>627</v>
      </c>
      <c r="F3063" s="2" t="s">
        <v>776</v>
      </c>
      <c r="G3063" s="2">
        <v>24</v>
      </c>
      <c r="H3063" s="2">
        <v>4.6357307583093602E-2</v>
      </c>
      <c r="I3063" s="2">
        <v>5.192018449306484E-2</v>
      </c>
      <c r="J3063" s="26" t="s">
        <v>694</v>
      </c>
    </row>
    <row r="3064" spans="1:10" ht="15.75" customHeight="1" x14ac:dyDescent="0.25">
      <c r="A3064" s="2" t="s">
        <v>756</v>
      </c>
      <c r="B3064" s="2" t="s">
        <v>764</v>
      </c>
      <c r="C3064" s="2">
        <v>2040</v>
      </c>
      <c r="D3064" s="2" t="s">
        <v>241</v>
      </c>
      <c r="E3064" s="2" t="s">
        <v>627</v>
      </c>
      <c r="F3064" s="2" t="s">
        <v>778</v>
      </c>
      <c r="G3064" s="2">
        <v>25</v>
      </c>
      <c r="H3064" s="2">
        <v>3.7814285159111001</v>
      </c>
      <c r="I3064" s="2">
        <v>4.2351999378204326</v>
      </c>
      <c r="J3064" s="26" t="s">
        <v>690</v>
      </c>
    </row>
    <row r="3065" spans="1:10" ht="15.75" customHeight="1" x14ac:dyDescent="0.25">
      <c r="A3065" s="2" t="s">
        <v>756</v>
      </c>
      <c r="B3065" s="2" t="s">
        <v>764</v>
      </c>
      <c r="C3065" s="2">
        <v>2040</v>
      </c>
      <c r="D3065" s="2" t="s">
        <v>241</v>
      </c>
      <c r="E3065" s="2" t="s">
        <v>627</v>
      </c>
      <c r="F3065" s="2" t="s">
        <v>775</v>
      </c>
      <c r="G3065" s="2">
        <v>26</v>
      </c>
      <c r="H3065" s="2">
        <v>2.37367820739746</v>
      </c>
      <c r="I3065" s="2">
        <v>2.6585195922851557</v>
      </c>
      <c r="J3065" s="26" t="s">
        <v>690</v>
      </c>
    </row>
    <row r="3066" spans="1:10" ht="15.75" customHeight="1" x14ac:dyDescent="0.25">
      <c r="A3066" s="2" t="s">
        <v>756</v>
      </c>
      <c r="B3066" s="2" t="s">
        <v>764</v>
      </c>
      <c r="C3066" s="2">
        <v>2040</v>
      </c>
      <c r="D3066" s="2" t="s">
        <v>241</v>
      </c>
      <c r="E3066" s="2" t="s">
        <v>627</v>
      </c>
      <c r="F3066" s="2" t="s">
        <v>776</v>
      </c>
      <c r="G3066" s="2">
        <v>26</v>
      </c>
      <c r="H3066" s="2">
        <v>6.8104350939393E-3</v>
      </c>
      <c r="I3066" s="2">
        <v>7.6276873052120164E-3</v>
      </c>
      <c r="J3066" s="26" t="s">
        <v>694</v>
      </c>
    </row>
    <row r="3067" spans="1:10" ht="15.75" customHeight="1" x14ac:dyDescent="0.25">
      <c r="A3067" s="2" t="s">
        <v>756</v>
      </c>
      <c r="B3067" s="2" t="s">
        <v>764</v>
      </c>
      <c r="C3067" s="2">
        <v>2040</v>
      </c>
      <c r="D3067" s="2" t="s">
        <v>241</v>
      </c>
      <c r="E3067" s="2" t="s">
        <v>627</v>
      </c>
      <c r="F3067" s="2" t="s">
        <v>779</v>
      </c>
      <c r="G3067" s="2">
        <v>27</v>
      </c>
      <c r="H3067" s="2">
        <v>0.42775332927703802</v>
      </c>
      <c r="I3067" s="2">
        <v>0.4790837287902826</v>
      </c>
      <c r="J3067" s="26" t="s">
        <v>692</v>
      </c>
    </row>
    <row r="3068" spans="1:10" ht="15.75" customHeight="1" x14ac:dyDescent="0.25">
      <c r="A3068" s="2" t="s">
        <v>756</v>
      </c>
      <c r="B3068" s="2" t="s">
        <v>764</v>
      </c>
      <c r="C3068" s="2">
        <v>2040</v>
      </c>
      <c r="D3068" s="2" t="s">
        <v>241</v>
      </c>
      <c r="E3068" s="2" t="s">
        <v>627</v>
      </c>
      <c r="F3068" s="2" t="s">
        <v>778</v>
      </c>
      <c r="G3068" s="2">
        <v>28</v>
      </c>
      <c r="H3068" s="2">
        <v>1.0382449626922601</v>
      </c>
      <c r="I3068" s="2">
        <v>1.1628343582153313</v>
      </c>
      <c r="J3068" s="26" t="s">
        <v>690</v>
      </c>
    </row>
    <row r="3069" spans="1:10" ht="15.75" customHeight="1" x14ac:dyDescent="0.25">
      <c r="A3069" s="2" t="s">
        <v>756</v>
      </c>
      <c r="B3069" s="2" t="s">
        <v>764</v>
      </c>
      <c r="C3069" s="2">
        <v>2040</v>
      </c>
      <c r="D3069" s="2" t="s">
        <v>241</v>
      </c>
      <c r="E3069" s="2" t="s">
        <v>627</v>
      </c>
      <c r="F3069" s="2" t="s">
        <v>776</v>
      </c>
      <c r="G3069" s="2">
        <v>28</v>
      </c>
      <c r="H3069" s="2">
        <v>5.1941715180873899E-2</v>
      </c>
      <c r="I3069" s="2">
        <v>5.8174721002578769E-2</v>
      </c>
      <c r="J3069" s="26" t="s">
        <v>694</v>
      </c>
    </row>
    <row r="3070" spans="1:10" ht="15.75" customHeight="1" x14ac:dyDescent="0.25">
      <c r="A3070" s="2" t="s">
        <v>756</v>
      </c>
      <c r="B3070" s="2" t="s">
        <v>764</v>
      </c>
      <c r="C3070" s="2">
        <v>2040</v>
      </c>
      <c r="D3070" s="2" t="s">
        <v>241</v>
      </c>
      <c r="E3070" s="2" t="s">
        <v>627</v>
      </c>
      <c r="F3070" s="2" t="s">
        <v>782</v>
      </c>
      <c r="G3070" s="2">
        <v>38</v>
      </c>
      <c r="H3070" s="2">
        <v>2.8707988094537999E-3</v>
      </c>
      <c r="I3070" s="2">
        <v>3.2152946665882564E-3</v>
      </c>
      <c r="J3070" s="26" t="s">
        <v>690</v>
      </c>
    </row>
    <row r="3071" spans="1:10" ht="15.75" customHeight="1" x14ac:dyDescent="0.25">
      <c r="A3071" s="2" t="s">
        <v>756</v>
      </c>
      <c r="B3071" s="2" t="s">
        <v>764</v>
      </c>
      <c r="C3071" s="2">
        <v>2040</v>
      </c>
      <c r="D3071" s="2" t="s">
        <v>241</v>
      </c>
      <c r="E3071" s="2" t="s">
        <v>627</v>
      </c>
      <c r="F3071" s="2" t="s">
        <v>782</v>
      </c>
      <c r="G3071" s="2">
        <v>74</v>
      </c>
      <c r="H3071" s="2">
        <v>2.4040748830884999E-3</v>
      </c>
      <c r="I3071" s="2">
        <v>2.6925638690591201E-3</v>
      </c>
      <c r="J3071" s="26" t="s">
        <v>690</v>
      </c>
    </row>
    <row r="3072" spans="1:10" ht="15.75" customHeight="1" x14ac:dyDescent="0.25">
      <c r="A3072" s="2" t="s">
        <v>756</v>
      </c>
      <c r="B3072" s="2" t="s">
        <v>764</v>
      </c>
      <c r="C3072" s="2">
        <v>2040</v>
      </c>
      <c r="D3072" s="2" t="s">
        <v>241</v>
      </c>
      <c r="E3072" s="2" t="s">
        <v>627</v>
      </c>
      <c r="F3072" s="2" t="s">
        <v>781</v>
      </c>
      <c r="G3072" s="2">
        <v>93</v>
      </c>
      <c r="H3072" s="2">
        <v>5.1734032630920401</v>
      </c>
      <c r="I3072" s="2">
        <v>5.7942116546630853</v>
      </c>
      <c r="J3072" s="26" t="s">
        <v>690</v>
      </c>
    </row>
    <row r="3073" spans="1:10" ht="15.75" customHeight="1" x14ac:dyDescent="0.25">
      <c r="A3073" s="2" t="s">
        <v>756</v>
      </c>
      <c r="B3073" s="2" t="s">
        <v>764</v>
      </c>
      <c r="C3073" s="2">
        <v>2040</v>
      </c>
      <c r="D3073" s="2" t="s">
        <v>241</v>
      </c>
      <c r="E3073" s="2" t="s">
        <v>627</v>
      </c>
      <c r="F3073" s="2" t="s">
        <v>771</v>
      </c>
      <c r="G3073" s="2">
        <v>143</v>
      </c>
      <c r="H3073" s="2">
        <v>9.8427407443523393E-2</v>
      </c>
      <c r="I3073" s="2">
        <v>0.11023869633674621</v>
      </c>
      <c r="J3073" s="26" t="s">
        <v>690</v>
      </c>
    </row>
    <row r="3074" spans="1:10" ht="15.75" customHeight="1" x14ac:dyDescent="0.25">
      <c r="A3074" s="2" t="s">
        <v>756</v>
      </c>
      <c r="B3074" s="2" t="s">
        <v>764</v>
      </c>
      <c r="C3074" s="2">
        <v>2040</v>
      </c>
      <c r="D3074" s="2" t="s">
        <v>241</v>
      </c>
      <c r="E3074" s="2" t="s">
        <v>627</v>
      </c>
      <c r="F3074" s="2" t="s">
        <v>775</v>
      </c>
      <c r="G3074" s="2">
        <v>188</v>
      </c>
      <c r="H3074" s="2">
        <v>5.1595333963632597E-2</v>
      </c>
      <c r="I3074" s="2">
        <v>5.7786774039268518E-2</v>
      </c>
      <c r="J3074" s="26" t="s">
        <v>690</v>
      </c>
    </row>
    <row r="3075" spans="1:10" ht="15.75" customHeight="1" x14ac:dyDescent="0.25">
      <c r="A3075" s="2" t="s">
        <v>756</v>
      </c>
      <c r="B3075" s="2" t="s">
        <v>764</v>
      </c>
      <c r="C3075" s="2">
        <v>2040</v>
      </c>
      <c r="D3075" s="2" t="s">
        <v>241</v>
      </c>
      <c r="E3075" s="2" t="s">
        <v>627</v>
      </c>
      <c r="F3075" s="2" t="s">
        <v>779</v>
      </c>
      <c r="G3075" s="2">
        <v>194</v>
      </c>
      <c r="H3075" s="2">
        <v>8.0388166010379805E-2</v>
      </c>
      <c r="I3075" s="2">
        <v>9.0034745931625387E-2</v>
      </c>
      <c r="J3075" s="26" t="s">
        <v>692</v>
      </c>
    </row>
    <row r="3076" spans="1:10" ht="15.75" customHeight="1" x14ac:dyDescent="0.25">
      <c r="A3076" s="2" t="s">
        <v>756</v>
      </c>
      <c r="B3076" s="2" t="s">
        <v>764</v>
      </c>
      <c r="C3076" s="2">
        <v>2040</v>
      </c>
      <c r="D3076" s="2" t="s">
        <v>241</v>
      </c>
      <c r="E3076" s="2" t="s">
        <v>627</v>
      </c>
      <c r="F3076" s="2" t="s">
        <v>776</v>
      </c>
      <c r="G3076" s="2">
        <v>227</v>
      </c>
      <c r="H3076" s="2">
        <v>4.2238153400829998E-4</v>
      </c>
      <c r="I3076" s="2">
        <v>4.7306731808929604E-4</v>
      </c>
      <c r="J3076" s="26" t="s">
        <v>694</v>
      </c>
    </row>
    <row r="3077" spans="1:10" ht="15.75" customHeight="1" x14ac:dyDescent="0.25">
      <c r="A3077" s="2" t="s">
        <v>756</v>
      </c>
      <c r="B3077" s="2" t="s">
        <v>764</v>
      </c>
      <c r="C3077" s="2">
        <v>2040</v>
      </c>
      <c r="D3077" s="2" t="s">
        <v>241</v>
      </c>
      <c r="E3077" s="2" t="s">
        <v>627</v>
      </c>
      <c r="F3077" s="2" t="s">
        <v>773</v>
      </c>
      <c r="G3077" s="2">
        <v>244</v>
      </c>
      <c r="H3077" s="2">
        <v>1.25279104709625</v>
      </c>
      <c r="I3077" s="2">
        <v>1.4031259727478</v>
      </c>
      <c r="J3077" s="26" t="s">
        <v>690</v>
      </c>
    </row>
    <row r="3078" spans="1:10" ht="15.75" customHeight="1" x14ac:dyDescent="0.25">
      <c r="A3078" s="2" t="s">
        <v>756</v>
      </c>
      <c r="B3078" s="2" t="s">
        <v>764</v>
      </c>
      <c r="C3078" s="2">
        <v>2040</v>
      </c>
      <c r="D3078" s="2" t="s">
        <v>241</v>
      </c>
      <c r="E3078" s="2" t="s">
        <v>627</v>
      </c>
      <c r="F3078" s="2" t="s">
        <v>773</v>
      </c>
      <c r="G3078" s="2">
        <v>252</v>
      </c>
      <c r="H3078" s="2">
        <v>1.0516659021377499</v>
      </c>
      <c r="I3078" s="2">
        <v>1.1778658103942801</v>
      </c>
      <c r="J3078" s="26" t="s">
        <v>690</v>
      </c>
    </row>
    <row r="3079" spans="1:10" ht="15.75" customHeight="1" x14ac:dyDescent="0.25">
      <c r="A3079" s="2" t="s">
        <v>756</v>
      </c>
      <c r="B3079" s="2" t="s">
        <v>764</v>
      </c>
      <c r="C3079" s="2">
        <v>2040</v>
      </c>
      <c r="D3079" s="2" t="s">
        <v>241</v>
      </c>
      <c r="E3079" s="2" t="s">
        <v>627</v>
      </c>
      <c r="F3079" s="2" t="s">
        <v>782</v>
      </c>
      <c r="G3079" s="2">
        <v>291</v>
      </c>
      <c r="H3079" s="2">
        <v>1.9501039059830001E-4</v>
      </c>
      <c r="I3079" s="2">
        <v>2.1841163747009603E-4</v>
      </c>
      <c r="J3079" s="26" t="s">
        <v>690</v>
      </c>
    </row>
    <row r="3080" spans="1:10" ht="15.75" customHeight="1" x14ac:dyDescent="0.25">
      <c r="A3080" s="2" t="s">
        <v>756</v>
      </c>
      <c r="B3080" s="2" t="s">
        <v>764</v>
      </c>
      <c r="C3080" s="2">
        <v>2040</v>
      </c>
      <c r="D3080" s="2" t="s">
        <v>241</v>
      </c>
      <c r="E3080" s="2" t="s">
        <v>627</v>
      </c>
      <c r="F3080" s="2" t="s">
        <v>782</v>
      </c>
      <c r="G3080" s="2">
        <v>300</v>
      </c>
      <c r="H3080" s="2">
        <v>4.1580904508009997E-4</v>
      </c>
      <c r="I3080" s="2">
        <v>4.65706130489712E-4</v>
      </c>
      <c r="J3080" s="26" t="s">
        <v>690</v>
      </c>
    </row>
    <row r="3081" spans="1:10" ht="15.75" customHeight="1" x14ac:dyDescent="0.25">
      <c r="A3081" s="2" t="s">
        <v>756</v>
      </c>
      <c r="B3081" s="2" t="s">
        <v>764</v>
      </c>
      <c r="C3081" s="2">
        <v>2040</v>
      </c>
      <c r="D3081" s="2" t="s">
        <v>241</v>
      </c>
      <c r="E3081" s="2" t="s">
        <v>627</v>
      </c>
      <c r="F3081" s="2" t="s">
        <v>773</v>
      </c>
      <c r="G3081" s="2">
        <v>309</v>
      </c>
      <c r="H3081" s="2">
        <v>1.7081543207168499</v>
      </c>
      <c r="I3081" s="2">
        <v>1.9131328392028721</v>
      </c>
      <c r="J3081" s="26" t="s">
        <v>690</v>
      </c>
    </row>
    <row r="3082" spans="1:10" ht="15.75" customHeight="1" x14ac:dyDescent="0.25">
      <c r="A3082" s="2" t="s">
        <v>756</v>
      </c>
      <c r="B3082" s="2" t="s">
        <v>764</v>
      </c>
      <c r="C3082" s="2">
        <v>2040</v>
      </c>
      <c r="D3082" s="2" t="s">
        <v>241</v>
      </c>
      <c r="E3082" s="2" t="s">
        <v>627</v>
      </c>
      <c r="F3082" s="2" t="s">
        <v>773</v>
      </c>
      <c r="G3082" s="2">
        <v>425</v>
      </c>
      <c r="H3082" s="2">
        <v>0.50923711061477595</v>
      </c>
      <c r="I3082" s="2">
        <v>0.57034556388854907</v>
      </c>
      <c r="J3082" s="26" t="s">
        <v>690</v>
      </c>
    </row>
    <row r="3083" spans="1:10" ht="15.75" customHeight="1" x14ac:dyDescent="0.25">
      <c r="A3083" s="2" t="s">
        <v>756</v>
      </c>
      <c r="B3083" s="2" t="s">
        <v>764</v>
      </c>
      <c r="C3083" s="2">
        <v>2040</v>
      </c>
      <c r="D3083" s="2" t="s">
        <v>241</v>
      </c>
      <c r="E3083" s="2" t="s">
        <v>627</v>
      </c>
      <c r="F3083" s="2" t="s">
        <v>771</v>
      </c>
      <c r="G3083" s="2">
        <v>433</v>
      </c>
      <c r="H3083" s="2">
        <v>1.36254532262683E-2</v>
      </c>
      <c r="I3083" s="2">
        <v>1.5260507613420498E-2</v>
      </c>
      <c r="J3083" s="26" t="s">
        <v>690</v>
      </c>
    </row>
    <row r="3084" spans="1:10" ht="15.75" customHeight="1" x14ac:dyDescent="0.25">
      <c r="A3084" s="2" t="s">
        <v>756</v>
      </c>
      <c r="B3084" s="2" t="s">
        <v>764</v>
      </c>
      <c r="C3084" s="2">
        <v>2040</v>
      </c>
      <c r="D3084" s="2" t="s">
        <v>241</v>
      </c>
      <c r="E3084" s="2" t="s">
        <v>627</v>
      </c>
      <c r="F3084" s="2" t="s">
        <v>782</v>
      </c>
      <c r="G3084" s="2">
        <v>578</v>
      </c>
      <c r="H3084" s="2">
        <v>1.6330630751330001E-4</v>
      </c>
      <c r="I3084" s="2">
        <v>1.8290306441489602E-4</v>
      </c>
      <c r="J3084" s="26" t="s">
        <v>690</v>
      </c>
    </row>
    <row r="3085" spans="1:10" ht="15.75" customHeight="1" x14ac:dyDescent="0.25">
      <c r="A3085" s="2" t="s">
        <v>756</v>
      </c>
      <c r="B3085" s="2" t="s">
        <v>764</v>
      </c>
      <c r="C3085" s="2">
        <v>2040</v>
      </c>
      <c r="D3085" s="2" t="s">
        <v>241</v>
      </c>
      <c r="E3085" s="2" t="s">
        <v>627</v>
      </c>
      <c r="F3085" s="2" t="s">
        <v>771</v>
      </c>
      <c r="G3085" s="2">
        <v>611</v>
      </c>
      <c r="H3085" s="2">
        <v>0.12085739523172299</v>
      </c>
      <c r="I3085" s="2">
        <v>0.13536028265952976</v>
      </c>
      <c r="J3085" s="26" t="s">
        <v>690</v>
      </c>
    </row>
    <row r="3086" spans="1:10" ht="15.75" customHeight="1" x14ac:dyDescent="0.25">
      <c r="A3086" s="2" t="s">
        <v>756</v>
      </c>
      <c r="B3086" s="2" t="s">
        <v>764</v>
      </c>
      <c r="C3086" s="2">
        <v>2040</v>
      </c>
      <c r="D3086" s="2" t="s">
        <v>241</v>
      </c>
      <c r="E3086" s="2" t="s">
        <v>627</v>
      </c>
      <c r="F3086" s="2" t="s">
        <v>773</v>
      </c>
      <c r="G3086" s="2">
        <v>836</v>
      </c>
      <c r="H3086" s="2">
        <v>0.39898619055747903</v>
      </c>
      <c r="I3086" s="2">
        <v>0.44686453342437654</v>
      </c>
      <c r="J3086" s="26" t="s">
        <v>690</v>
      </c>
    </row>
    <row r="3087" spans="1:10" ht="15.75" customHeight="1" x14ac:dyDescent="0.25">
      <c r="A3087" s="2" t="s">
        <v>756</v>
      </c>
      <c r="B3087" s="2" t="s">
        <v>764</v>
      </c>
      <c r="C3087" s="2">
        <v>2040</v>
      </c>
      <c r="D3087" s="2" t="s">
        <v>241</v>
      </c>
      <c r="E3087" s="2" t="s">
        <v>627</v>
      </c>
      <c r="F3087" s="2" t="s">
        <v>784</v>
      </c>
      <c r="G3087" s="2">
        <v>869</v>
      </c>
      <c r="H3087" s="2">
        <v>3.9817869663238499</v>
      </c>
      <c r="I3087" s="2">
        <v>4.4596014022827122</v>
      </c>
      <c r="J3087" s="26" t="s">
        <v>692</v>
      </c>
    </row>
    <row r="3088" spans="1:10" ht="15.75" customHeight="1" x14ac:dyDescent="0.25">
      <c r="A3088" s="2" t="s">
        <v>756</v>
      </c>
      <c r="B3088" s="2" t="s">
        <v>764</v>
      </c>
      <c r="C3088" s="2">
        <v>2040</v>
      </c>
      <c r="D3088" s="2" t="s">
        <v>241</v>
      </c>
      <c r="E3088" s="2" t="s">
        <v>627</v>
      </c>
      <c r="F3088" s="2" t="s">
        <v>785</v>
      </c>
      <c r="G3088" s="2">
        <v>1830</v>
      </c>
      <c r="H3088" s="2">
        <v>0.15614704787731101</v>
      </c>
      <c r="I3088" s="2">
        <v>0.17488469362258835</v>
      </c>
      <c r="J3088" s="26" t="s">
        <v>690</v>
      </c>
    </row>
    <row r="3089" spans="1:10" ht="15.75" customHeight="1" x14ac:dyDescent="0.25">
      <c r="A3089" s="2" t="s">
        <v>756</v>
      </c>
      <c r="B3089" s="2" t="s">
        <v>764</v>
      </c>
      <c r="C3089" s="2">
        <v>2040</v>
      </c>
      <c r="D3089" s="2" t="s">
        <v>241</v>
      </c>
      <c r="E3089" s="2" t="s">
        <v>627</v>
      </c>
      <c r="F3089" s="2" t="s">
        <v>784</v>
      </c>
      <c r="G3089" s="2">
        <v>1896</v>
      </c>
      <c r="H3089" s="2">
        <v>3.6063022613525302</v>
      </c>
      <c r="I3089" s="2">
        <v>4.0390585327148338</v>
      </c>
      <c r="J3089" s="26" t="s">
        <v>692</v>
      </c>
    </row>
    <row r="3090" spans="1:10" ht="15.75" customHeight="1" x14ac:dyDescent="0.25">
      <c r="A3090" s="2" t="s">
        <v>756</v>
      </c>
      <c r="B3090" s="2" t="s">
        <v>764</v>
      </c>
      <c r="C3090" s="2">
        <v>2040</v>
      </c>
      <c r="D3090" s="2" t="s">
        <v>241</v>
      </c>
      <c r="E3090" s="2" t="s">
        <v>627</v>
      </c>
      <c r="F3090" s="2" t="s">
        <v>782</v>
      </c>
      <c r="G3090" s="2">
        <v>2242</v>
      </c>
      <c r="H3090" s="2">
        <v>2.8245476642E-5</v>
      </c>
      <c r="I3090" s="2">
        <v>3.163493383904E-5</v>
      </c>
      <c r="J3090" s="26" t="s">
        <v>690</v>
      </c>
    </row>
    <row r="3091" spans="1:10" ht="15.75" customHeight="1" x14ac:dyDescent="0.25">
      <c r="A3091" s="2" t="s">
        <v>756</v>
      </c>
      <c r="B3091" s="2" t="s">
        <v>764</v>
      </c>
      <c r="C3091" s="2">
        <v>2040</v>
      </c>
      <c r="D3091" s="2" t="s">
        <v>241</v>
      </c>
      <c r="E3091" s="2" t="s">
        <v>627</v>
      </c>
      <c r="F3091" s="2" t="s">
        <v>771</v>
      </c>
      <c r="G3091" s="2">
        <v>3427</v>
      </c>
      <c r="H3091" s="2">
        <v>4.0458389557898001E-3</v>
      </c>
      <c r="I3091" s="2">
        <v>4.5313396304845766E-3</v>
      </c>
      <c r="J3091" s="26" t="s">
        <v>690</v>
      </c>
    </row>
    <row r="3092" spans="1:10" ht="15.75" customHeight="1" x14ac:dyDescent="0.25">
      <c r="A3092" s="2" t="s">
        <v>756</v>
      </c>
      <c r="B3092" s="2" t="s">
        <v>764</v>
      </c>
      <c r="C3092" s="2">
        <v>2040</v>
      </c>
      <c r="D3092" s="2" t="s">
        <v>241</v>
      </c>
      <c r="E3092" s="2" t="s">
        <v>627</v>
      </c>
      <c r="F3092" s="2" t="s">
        <v>782</v>
      </c>
      <c r="G3092" s="2">
        <v>3515</v>
      </c>
      <c r="H3092" s="2">
        <v>5.2773903007600001E-5</v>
      </c>
      <c r="I3092" s="2">
        <v>5.9106771368512006E-5</v>
      </c>
      <c r="J3092" s="26" t="s">
        <v>690</v>
      </c>
    </row>
    <row r="3093" spans="1:10" ht="15.75" customHeight="1" x14ac:dyDescent="0.25">
      <c r="A3093" s="2" t="s">
        <v>756</v>
      </c>
      <c r="B3093" s="2" t="s">
        <v>764</v>
      </c>
      <c r="C3093" s="2">
        <v>2040</v>
      </c>
      <c r="D3093" s="2" t="s">
        <v>241</v>
      </c>
      <c r="E3093" s="2" t="s">
        <v>627</v>
      </c>
      <c r="F3093" s="2" t="s">
        <v>771</v>
      </c>
      <c r="G3093" s="2">
        <v>4930</v>
      </c>
      <c r="H3093" s="2">
        <v>6.4059058204293E-3</v>
      </c>
      <c r="I3093" s="2">
        <v>7.174614518880817E-3</v>
      </c>
      <c r="J3093" s="26" t="s">
        <v>690</v>
      </c>
    </row>
    <row r="3094" spans="1:10" ht="15.75" customHeight="1" x14ac:dyDescent="0.25">
      <c r="A3094" s="2" t="s">
        <v>756</v>
      </c>
      <c r="B3094" s="2" t="s">
        <v>764</v>
      </c>
      <c r="C3094" s="2">
        <v>2040</v>
      </c>
      <c r="D3094" s="2" t="s">
        <v>241</v>
      </c>
      <c r="E3094" s="2" t="s">
        <v>627</v>
      </c>
      <c r="F3094" s="2" t="s">
        <v>782</v>
      </c>
      <c r="G3094" s="2">
        <v>6996</v>
      </c>
      <c r="H3094" s="2">
        <v>4.4194115616799999E-5</v>
      </c>
      <c r="I3094" s="2">
        <v>4.9497409490816002E-5</v>
      </c>
      <c r="J3094" s="26" t="s">
        <v>690</v>
      </c>
    </row>
    <row r="3095" spans="1:10" ht="15.75" customHeight="1" x14ac:dyDescent="0.25">
      <c r="A3095" s="2" t="s">
        <v>756</v>
      </c>
      <c r="B3095" s="2" t="s">
        <v>764</v>
      </c>
      <c r="C3095" s="2">
        <v>2040</v>
      </c>
      <c r="D3095" s="2" t="s">
        <v>241</v>
      </c>
      <c r="E3095" s="2" t="s">
        <v>627</v>
      </c>
      <c r="F3095" s="2" t="s">
        <v>771</v>
      </c>
      <c r="G3095" s="2">
        <v>7123</v>
      </c>
      <c r="H3095" s="2">
        <v>9.2747090384364007E-3</v>
      </c>
      <c r="I3095" s="2">
        <v>1.038767412304877E-2</v>
      </c>
      <c r="J3095" s="26" t="s">
        <v>690</v>
      </c>
    </row>
    <row r="3096" spans="1:10" ht="15.75" customHeight="1" x14ac:dyDescent="0.25">
      <c r="A3096" s="2" t="s">
        <v>756</v>
      </c>
      <c r="B3096" s="2" t="s">
        <v>764</v>
      </c>
      <c r="C3096" s="2">
        <v>2040</v>
      </c>
      <c r="D3096" s="2" t="s">
        <v>241</v>
      </c>
      <c r="E3096" s="2" t="s">
        <v>627</v>
      </c>
      <c r="F3096" s="2" t="s">
        <v>786</v>
      </c>
      <c r="G3096" s="2">
        <v>8419</v>
      </c>
      <c r="H3096" s="2">
        <v>4.7187042236328098</v>
      </c>
      <c r="I3096" s="2">
        <v>5.2849487304687477</v>
      </c>
      <c r="J3096" s="26" t="s">
        <v>693</v>
      </c>
    </row>
    <row r="3097" spans="1:10" ht="15.75" customHeight="1" x14ac:dyDescent="0.25">
      <c r="A3097" s="2" t="s">
        <v>756</v>
      </c>
      <c r="B3097" s="2" t="s">
        <v>764</v>
      </c>
      <c r="C3097" s="2">
        <v>2040</v>
      </c>
      <c r="D3097" s="2" t="s">
        <v>241</v>
      </c>
      <c r="E3097" s="2" t="s">
        <v>627</v>
      </c>
      <c r="F3097" s="2" t="s">
        <v>781</v>
      </c>
      <c r="G3097" s="2">
        <v>10485</v>
      </c>
      <c r="H3097" s="2">
        <v>7.2884954512119293E-2</v>
      </c>
      <c r="I3097" s="2">
        <v>8.1631149053573618E-2</v>
      </c>
      <c r="J3097" s="26" t="s">
        <v>690</v>
      </c>
    </row>
    <row r="3098" spans="1:10" ht="15.75" customHeight="1" x14ac:dyDescent="0.25">
      <c r="A3098" s="2" t="s">
        <v>756</v>
      </c>
      <c r="B3098" s="2" t="s">
        <v>764</v>
      </c>
      <c r="C3098" s="2">
        <v>2040</v>
      </c>
      <c r="D3098" s="2" t="s">
        <v>241</v>
      </c>
      <c r="E3098" s="2" t="s">
        <v>627</v>
      </c>
      <c r="F3098" s="2" t="s">
        <v>782</v>
      </c>
      <c r="G3098" s="2">
        <v>26978</v>
      </c>
      <c r="H3098" s="40">
        <v>7.6438191172200001E-6</v>
      </c>
      <c r="I3098" s="2">
        <v>8.5610774112864009E-6</v>
      </c>
      <c r="J3098" s="26" t="s">
        <v>690</v>
      </c>
    </row>
    <row r="3099" spans="1:10" ht="15.75" customHeight="1" x14ac:dyDescent="0.25">
      <c r="A3099" s="2" t="s">
        <v>756</v>
      </c>
      <c r="B3099" s="2" t="s">
        <v>764</v>
      </c>
      <c r="C3099" s="2">
        <v>2040</v>
      </c>
      <c r="D3099" s="2" t="s">
        <v>241</v>
      </c>
      <c r="E3099" s="2" t="s">
        <v>627</v>
      </c>
      <c r="F3099" s="2" t="s">
        <v>778</v>
      </c>
      <c r="G3099" s="2">
        <v>36513</v>
      </c>
      <c r="H3099" s="2">
        <v>5.5097799748182297E-2</v>
      </c>
      <c r="I3099" s="2">
        <v>6.1709535717964177E-2</v>
      </c>
      <c r="J3099" s="26" t="s">
        <v>690</v>
      </c>
    </row>
    <row r="3100" spans="1:10" ht="15.75" customHeight="1" x14ac:dyDescent="0.25">
      <c r="A3100" s="2" t="s">
        <v>756</v>
      </c>
      <c r="B3100" s="2" t="s">
        <v>764</v>
      </c>
      <c r="C3100" s="2">
        <v>2040</v>
      </c>
      <c r="D3100" s="2" t="s">
        <v>241</v>
      </c>
      <c r="E3100" s="2" t="s">
        <v>627</v>
      </c>
      <c r="F3100" s="2" t="s">
        <v>773</v>
      </c>
      <c r="G3100" s="2">
        <v>41839</v>
      </c>
      <c r="H3100" s="2">
        <v>9.9073164165020011E-4</v>
      </c>
      <c r="I3100" s="2">
        <v>1.1096194386482241E-3</v>
      </c>
      <c r="J3100" s="26" t="s">
        <v>690</v>
      </c>
    </row>
    <row r="3101" spans="1:10" ht="15.75" customHeight="1" x14ac:dyDescent="0.25">
      <c r="A3101" s="2" t="s">
        <v>756</v>
      </c>
      <c r="B3101" s="2" t="s">
        <v>764</v>
      </c>
      <c r="C3101" s="2">
        <v>2040</v>
      </c>
      <c r="D3101" s="2" t="s">
        <v>241</v>
      </c>
      <c r="E3101" s="2" t="s">
        <v>627</v>
      </c>
      <c r="F3101" s="2" t="s">
        <v>787</v>
      </c>
      <c r="G3101" s="2">
        <v>47455</v>
      </c>
      <c r="H3101" s="2">
        <v>7.002592086792E-3</v>
      </c>
      <c r="I3101" s="2">
        <v>7.8429031372070409E-3</v>
      </c>
      <c r="J3101" s="26" t="s">
        <v>690</v>
      </c>
    </row>
    <row r="3102" spans="1:10" ht="15.75" customHeight="1" x14ac:dyDescent="0.25">
      <c r="A3102" s="2" t="s">
        <v>756</v>
      </c>
      <c r="B3102" s="2" t="s">
        <v>764</v>
      </c>
      <c r="C3102" s="2">
        <v>2040</v>
      </c>
      <c r="D3102" s="2" t="s">
        <v>241</v>
      </c>
      <c r="E3102" s="2" t="s">
        <v>627</v>
      </c>
      <c r="F3102" s="2" t="s">
        <v>787</v>
      </c>
      <c r="G3102" s="2">
        <v>56970</v>
      </c>
      <c r="H3102" s="2">
        <v>4.6683945693076004E-3</v>
      </c>
      <c r="I3102" s="2">
        <v>5.2286019176245131E-3</v>
      </c>
      <c r="J3102" s="26" t="s">
        <v>690</v>
      </c>
    </row>
    <row r="3103" spans="1:10" ht="15.75" customHeight="1" x14ac:dyDescent="0.25">
      <c r="A3103" s="2" t="s">
        <v>756</v>
      </c>
      <c r="B3103" s="2" t="s">
        <v>764</v>
      </c>
      <c r="C3103" s="2">
        <v>2040</v>
      </c>
      <c r="D3103" s="2" t="s">
        <v>241</v>
      </c>
      <c r="E3103" s="2" t="s">
        <v>627</v>
      </c>
      <c r="F3103" s="2" t="s">
        <v>787</v>
      </c>
      <c r="G3103" s="2">
        <v>68874</v>
      </c>
      <c r="H3103" s="2">
        <v>7.7806576155129998E-4</v>
      </c>
      <c r="I3103" s="2">
        <v>8.7143365293745607E-4</v>
      </c>
      <c r="J3103" s="26" t="s">
        <v>690</v>
      </c>
    </row>
    <row r="3104" spans="1:10" ht="15.75" customHeight="1" x14ac:dyDescent="0.25">
      <c r="A3104" s="2" t="s">
        <v>756</v>
      </c>
      <c r="B3104" s="2" t="s">
        <v>764</v>
      </c>
      <c r="C3104" s="2">
        <v>2040</v>
      </c>
      <c r="D3104" s="2" t="s">
        <v>241</v>
      </c>
      <c r="E3104" s="2" t="s">
        <v>627</v>
      </c>
      <c r="F3104" s="2" t="s">
        <v>788</v>
      </c>
      <c r="G3104" s="2">
        <v>99573</v>
      </c>
      <c r="H3104" s="2">
        <v>6.2327273190022001E-3</v>
      </c>
      <c r="I3104" s="2">
        <v>6.980654597282465E-3</v>
      </c>
      <c r="J3104" s="26" t="s">
        <v>690</v>
      </c>
    </row>
    <row r="3105" spans="1:10" ht="15.75" customHeight="1" x14ac:dyDescent="0.25">
      <c r="A3105" s="2" t="s">
        <v>756</v>
      </c>
      <c r="B3105" s="2" t="s">
        <v>764</v>
      </c>
      <c r="C3105" s="2">
        <v>2040</v>
      </c>
      <c r="D3105" s="2" t="s">
        <v>241</v>
      </c>
      <c r="E3105" s="2" t="s">
        <v>627</v>
      </c>
      <c r="F3105" s="2" t="s">
        <v>787</v>
      </c>
      <c r="G3105" s="2">
        <v>100000</v>
      </c>
      <c r="H3105" s="40">
        <v>9.9999999999999998E-13</v>
      </c>
      <c r="I3105" s="2">
        <v>1.1200000000000001E-12</v>
      </c>
      <c r="J3105" s="26" t="s">
        <v>690</v>
      </c>
    </row>
    <row r="3106" spans="1:10" ht="15.75" customHeight="1" x14ac:dyDescent="0.25">
      <c r="A3106" s="2" t="s">
        <v>756</v>
      </c>
      <c r="B3106" s="2" t="s">
        <v>764</v>
      </c>
      <c r="C3106" s="2">
        <v>2040</v>
      </c>
      <c r="D3106" s="2" t="s">
        <v>241</v>
      </c>
      <c r="E3106" s="2" t="s">
        <v>627</v>
      </c>
      <c r="F3106" s="2" t="s">
        <v>784</v>
      </c>
      <c r="G3106" s="2">
        <v>138454</v>
      </c>
      <c r="H3106" s="2">
        <v>3.3665790557861301</v>
      </c>
      <c r="I3106" s="2">
        <v>3.7705685424804662</v>
      </c>
      <c r="J3106" s="26" t="s">
        <v>692</v>
      </c>
    </row>
    <row r="3107" spans="1:10" ht="15.75" customHeight="1" x14ac:dyDescent="0.25">
      <c r="A3107" s="2" t="s">
        <v>756</v>
      </c>
      <c r="B3107" s="2" t="s">
        <v>764</v>
      </c>
      <c r="C3107" s="2">
        <v>2040</v>
      </c>
      <c r="D3107" s="2" t="s">
        <v>241</v>
      </c>
      <c r="E3107" s="2" t="s">
        <v>627</v>
      </c>
      <c r="F3107" s="2" t="s">
        <v>787</v>
      </c>
      <c r="G3107" s="2">
        <v>349377</v>
      </c>
      <c r="H3107" s="2">
        <v>4.7567879664710001E-4</v>
      </c>
      <c r="I3107" s="2">
        <v>5.3276025224475207E-4</v>
      </c>
      <c r="J3107" s="26" t="s">
        <v>690</v>
      </c>
    </row>
    <row r="3108" spans="1:10" ht="15.75" customHeight="1" x14ac:dyDescent="0.25">
      <c r="A3108" s="2" t="s">
        <v>756</v>
      </c>
      <c r="B3108" s="2" t="s">
        <v>764</v>
      </c>
      <c r="C3108" s="2">
        <v>2040</v>
      </c>
      <c r="D3108" s="2" t="s">
        <v>241</v>
      </c>
      <c r="E3108" s="2" t="s">
        <v>627</v>
      </c>
      <c r="F3108" s="2" t="s">
        <v>787</v>
      </c>
      <c r="G3108" s="2">
        <v>419413</v>
      </c>
      <c r="H3108" s="2">
        <v>3.1711920746599998E-4</v>
      </c>
      <c r="I3108" s="2">
        <v>3.5517351236192E-4</v>
      </c>
      <c r="J3108" s="26" t="s">
        <v>690</v>
      </c>
    </row>
    <row r="3109" spans="1:10" ht="15.75" customHeight="1" x14ac:dyDescent="0.25">
      <c r="A3109" s="2" t="s">
        <v>756</v>
      </c>
      <c r="B3109" s="2" t="s">
        <v>764</v>
      </c>
      <c r="C3109" s="2">
        <v>2040</v>
      </c>
      <c r="D3109" s="2" t="s">
        <v>241</v>
      </c>
      <c r="E3109" s="2" t="s">
        <v>627</v>
      </c>
      <c r="F3109" s="2" t="s">
        <v>787</v>
      </c>
      <c r="G3109" s="2">
        <v>507032</v>
      </c>
      <c r="H3109" s="2">
        <v>5.2853200031700002E-5</v>
      </c>
      <c r="I3109" s="2">
        <v>5.9195584035504005E-5</v>
      </c>
      <c r="J3109" s="26" t="s">
        <v>690</v>
      </c>
    </row>
    <row r="3110" spans="1:10" ht="15.75" customHeight="1" x14ac:dyDescent="0.25">
      <c r="A3110" s="2" t="s">
        <v>756</v>
      </c>
      <c r="B3110" s="2" t="s">
        <v>764</v>
      </c>
      <c r="C3110" s="2">
        <v>2040</v>
      </c>
      <c r="D3110" s="2" t="s">
        <v>241</v>
      </c>
      <c r="E3110" s="2" t="s">
        <v>627</v>
      </c>
      <c r="F3110" s="2" t="s">
        <v>788</v>
      </c>
      <c r="G3110" s="2">
        <v>760382</v>
      </c>
      <c r="H3110" s="2">
        <v>3.3574551343917998E-3</v>
      </c>
      <c r="I3110" s="2">
        <v>3.760349750518816E-3</v>
      </c>
      <c r="J3110" s="26" t="s">
        <v>690</v>
      </c>
    </row>
    <row r="3111" spans="1:10" ht="15.75" customHeight="1" x14ac:dyDescent="0.25">
      <c r="A3111" s="2" t="s">
        <v>756</v>
      </c>
      <c r="B3111" s="2" t="s">
        <v>764</v>
      </c>
      <c r="C3111" s="2">
        <v>2040</v>
      </c>
      <c r="D3111" s="2" t="s">
        <v>241</v>
      </c>
      <c r="E3111" s="2" t="s">
        <v>627</v>
      </c>
      <c r="F3111" s="2" t="s">
        <v>778</v>
      </c>
      <c r="G3111" s="2">
        <v>1762646</v>
      </c>
      <c r="H3111" s="2">
        <v>1.40859875828028E-2</v>
      </c>
      <c r="I3111" s="2">
        <v>1.5776306092739136E-2</v>
      </c>
      <c r="J3111" s="26" t="s">
        <v>690</v>
      </c>
    </row>
    <row r="3112" spans="1:10" ht="15.75" customHeight="1" x14ac:dyDescent="0.25">
      <c r="A3112" s="2" t="s">
        <v>756</v>
      </c>
      <c r="B3112" s="2" t="s">
        <v>764</v>
      </c>
      <c r="C3112" s="2">
        <v>2040</v>
      </c>
      <c r="D3112" s="2" t="s">
        <v>241</v>
      </c>
      <c r="E3112" s="2" t="s">
        <v>627</v>
      </c>
      <c r="F3112" s="2" t="s">
        <v>787</v>
      </c>
      <c r="G3112" s="2">
        <v>4195937</v>
      </c>
      <c r="H3112" s="2">
        <v>1.2872867228E-4</v>
      </c>
      <c r="I3112" s="2">
        <v>1.4417611295360002E-4</v>
      </c>
      <c r="J3112" s="26" t="s">
        <v>690</v>
      </c>
    </row>
    <row r="3113" spans="1:10" ht="15.75" customHeight="1" x14ac:dyDescent="0.25">
      <c r="A3113" s="2" t="s">
        <v>756</v>
      </c>
      <c r="B3113" s="2" t="s">
        <v>764</v>
      </c>
      <c r="C3113" s="2">
        <v>2040</v>
      </c>
      <c r="D3113" s="2" t="s">
        <v>241</v>
      </c>
      <c r="E3113" s="2" t="s">
        <v>627</v>
      </c>
      <c r="F3113" s="2" t="s">
        <v>787</v>
      </c>
      <c r="G3113" s="2">
        <v>5037030</v>
      </c>
      <c r="H3113" s="2">
        <v>8.5819112428000001E-5</v>
      </c>
      <c r="I3113" s="2">
        <v>9.6117405919360016E-5</v>
      </c>
      <c r="J3113" s="26" t="s">
        <v>690</v>
      </c>
    </row>
    <row r="3114" spans="1:10" ht="15.75" customHeight="1" x14ac:dyDescent="0.25">
      <c r="A3114" s="2" t="s">
        <v>756</v>
      </c>
      <c r="B3114" s="2" t="s">
        <v>764</v>
      </c>
      <c r="C3114" s="2">
        <v>2040</v>
      </c>
      <c r="D3114" s="2" t="s">
        <v>241</v>
      </c>
      <c r="E3114" s="2" t="s">
        <v>627</v>
      </c>
      <c r="F3114" s="2" t="s">
        <v>787</v>
      </c>
      <c r="G3114" s="2">
        <v>6089283</v>
      </c>
      <c r="H3114" s="2">
        <v>1.43031857078E-5</v>
      </c>
      <c r="I3114" s="2">
        <v>1.6019567992736002E-5</v>
      </c>
      <c r="J3114" s="26" t="s">
        <v>690</v>
      </c>
    </row>
    <row r="3115" spans="1:10" ht="15.75" customHeight="1" x14ac:dyDescent="0.25">
      <c r="A3115" s="2" t="s">
        <v>756</v>
      </c>
      <c r="B3115" s="2" t="s">
        <v>764</v>
      </c>
      <c r="C3115" s="2">
        <v>2045</v>
      </c>
      <c r="D3115" s="2" t="s">
        <v>241</v>
      </c>
      <c r="E3115" s="2" t="s">
        <v>627</v>
      </c>
      <c r="F3115" s="2" t="s">
        <v>765</v>
      </c>
      <c r="G3115" s="2">
        <v>-100000</v>
      </c>
      <c r="H3115" s="2">
        <v>0</v>
      </c>
      <c r="I3115" s="2">
        <v>0</v>
      </c>
      <c r="J3115" s="26" t="s">
        <v>690</v>
      </c>
    </row>
    <row r="3116" spans="1:10" ht="15.75" customHeight="1" x14ac:dyDescent="0.25">
      <c r="A3116" s="2" t="s">
        <v>756</v>
      </c>
      <c r="B3116" s="2" t="s">
        <v>764</v>
      </c>
      <c r="C3116" s="2">
        <v>2045</v>
      </c>
      <c r="D3116" s="2" t="s">
        <v>241</v>
      </c>
      <c r="E3116" s="2" t="s">
        <v>627</v>
      </c>
      <c r="F3116" s="2" t="s">
        <v>765</v>
      </c>
      <c r="G3116" s="2">
        <v>-152</v>
      </c>
      <c r="H3116" s="2">
        <v>0</v>
      </c>
      <c r="I3116" s="2">
        <v>0</v>
      </c>
      <c r="J3116" s="26" t="s">
        <v>690</v>
      </c>
    </row>
    <row r="3117" spans="1:10" ht="15.75" customHeight="1" x14ac:dyDescent="0.25">
      <c r="A3117" s="2" t="s">
        <v>756</v>
      </c>
      <c r="B3117" s="2" t="s">
        <v>764</v>
      </c>
      <c r="C3117" s="2">
        <v>2045</v>
      </c>
      <c r="D3117" s="2" t="s">
        <v>241</v>
      </c>
      <c r="E3117" s="2" t="s">
        <v>627</v>
      </c>
      <c r="F3117" s="2" t="s">
        <v>765</v>
      </c>
      <c r="G3117" s="2">
        <v>-152</v>
      </c>
      <c r="H3117" s="2">
        <v>4.1030898094177202</v>
      </c>
      <c r="I3117" s="2">
        <v>4.5954605865478468</v>
      </c>
      <c r="J3117" s="26" t="s">
        <v>690</v>
      </c>
    </row>
    <row r="3118" spans="1:10" ht="15.75" customHeight="1" x14ac:dyDescent="0.25">
      <c r="A3118" s="2" t="s">
        <v>756</v>
      </c>
      <c r="B3118" s="2" t="s">
        <v>764</v>
      </c>
      <c r="C3118" s="2">
        <v>2045</v>
      </c>
      <c r="D3118" s="2" t="s">
        <v>241</v>
      </c>
      <c r="E3118" s="2" t="s">
        <v>627</v>
      </c>
      <c r="F3118" s="2" t="s">
        <v>766</v>
      </c>
      <c r="G3118" s="2">
        <v>-14</v>
      </c>
      <c r="H3118" s="2">
        <v>2.5338005274534201E-2</v>
      </c>
      <c r="I3118" s="2">
        <v>2.8378565907478309E-2</v>
      </c>
      <c r="J3118" s="26" t="s">
        <v>690</v>
      </c>
    </row>
    <row r="3119" spans="1:10" ht="15.75" customHeight="1" x14ac:dyDescent="0.25">
      <c r="A3119" s="2" t="s">
        <v>756</v>
      </c>
      <c r="B3119" s="2" t="s">
        <v>764</v>
      </c>
      <c r="C3119" s="2">
        <v>2045</v>
      </c>
      <c r="D3119" s="2" t="s">
        <v>241</v>
      </c>
      <c r="E3119" s="2" t="s">
        <v>627</v>
      </c>
      <c r="F3119" s="2" t="s">
        <v>769</v>
      </c>
      <c r="G3119" s="2">
        <v>-14</v>
      </c>
      <c r="H3119" s="2">
        <v>1.8182910978794101E-2</v>
      </c>
      <c r="I3119" s="2">
        <v>2.0364860296249395E-2</v>
      </c>
      <c r="J3119" s="26" t="s">
        <v>690</v>
      </c>
    </row>
    <row r="3120" spans="1:10" ht="15.75" customHeight="1" x14ac:dyDescent="0.25">
      <c r="A3120" s="2" t="s">
        <v>756</v>
      </c>
      <c r="B3120" s="2" t="s">
        <v>764</v>
      </c>
      <c r="C3120" s="2">
        <v>2045</v>
      </c>
      <c r="D3120" s="2" t="s">
        <v>241</v>
      </c>
      <c r="E3120" s="2" t="s">
        <v>627</v>
      </c>
      <c r="F3120" s="2" t="s">
        <v>767</v>
      </c>
      <c r="G3120" s="2">
        <v>-13</v>
      </c>
      <c r="H3120" s="2">
        <v>0.64712488651275601</v>
      </c>
      <c r="I3120" s="2">
        <v>0.7247798728942868</v>
      </c>
      <c r="J3120" s="26" t="s">
        <v>692</v>
      </c>
    </row>
    <row r="3121" spans="1:10" ht="15.75" customHeight="1" x14ac:dyDescent="0.25">
      <c r="A3121" s="2" t="s">
        <v>756</v>
      </c>
      <c r="B3121" s="2" t="s">
        <v>764</v>
      </c>
      <c r="C3121" s="2">
        <v>2045</v>
      </c>
      <c r="D3121" s="2" t="s">
        <v>241</v>
      </c>
      <c r="E3121" s="2" t="s">
        <v>627</v>
      </c>
      <c r="F3121" s="2" t="s">
        <v>767</v>
      </c>
      <c r="G3121" s="2">
        <v>-12</v>
      </c>
      <c r="H3121" s="2">
        <v>6.5461678504943803</v>
      </c>
      <c r="I3121" s="2">
        <v>7.3317079925537065</v>
      </c>
      <c r="J3121" s="26" t="s">
        <v>692</v>
      </c>
    </row>
    <row r="3122" spans="1:10" ht="15.75" customHeight="1" x14ac:dyDescent="0.25">
      <c r="A3122" s="2" t="s">
        <v>756</v>
      </c>
      <c r="B3122" s="2" t="s">
        <v>764</v>
      </c>
      <c r="C3122" s="2">
        <v>2045</v>
      </c>
      <c r="D3122" s="2" t="s">
        <v>241</v>
      </c>
      <c r="E3122" s="2" t="s">
        <v>627</v>
      </c>
      <c r="F3122" s="2" t="s">
        <v>768</v>
      </c>
      <c r="G3122" s="2">
        <v>-11</v>
      </c>
      <c r="H3122" s="2">
        <v>13.5786188840866</v>
      </c>
      <c r="I3122" s="2">
        <v>15.208053150176994</v>
      </c>
      <c r="J3122" s="26" t="s">
        <v>691</v>
      </c>
    </row>
    <row r="3123" spans="1:10" ht="15.75" customHeight="1" x14ac:dyDescent="0.25">
      <c r="A3123" s="2" t="s">
        <v>756</v>
      </c>
      <c r="B3123" s="2" t="s">
        <v>764</v>
      </c>
      <c r="C3123" s="2">
        <v>2045</v>
      </c>
      <c r="D3123" s="2" t="s">
        <v>241</v>
      </c>
      <c r="E3123" s="2" t="s">
        <v>627</v>
      </c>
      <c r="F3123" s="2" t="s">
        <v>766</v>
      </c>
      <c r="G3123" s="2">
        <v>-10</v>
      </c>
      <c r="H3123" s="2">
        <v>1.6845544800162301E-2</v>
      </c>
      <c r="I3123" s="2">
        <v>1.8867010176181781E-2</v>
      </c>
      <c r="J3123" s="26" t="s">
        <v>690</v>
      </c>
    </row>
    <row r="3124" spans="1:10" ht="15.75" customHeight="1" x14ac:dyDescent="0.25">
      <c r="A3124" s="2" t="s">
        <v>756</v>
      </c>
      <c r="B3124" s="2" t="s">
        <v>764</v>
      </c>
      <c r="C3124" s="2">
        <v>2045</v>
      </c>
      <c r="D3124" s="2" t="s">
        <v>241</v>
      </c>
      <c r="E3124" s="2" t="s">
        <v>627</v>
      </c>
      <c r="F3124" s="2" t="s">
        <v>773</v>
      </c>
      <c r="G3124" s="2">
        <v>-9</v>
      </c>
      <c r="H3124" s="2">
        <v>0.760958671569824</v>
      </c>
      <c r="I3124" s="2">
        <v>0.85227371215820291</v>
      </c>
      <c r="J3124" s="26" t="s">
        <v>690</v>
      </c>
    </row>
    <row r="3125" spans="1:10" ht="15.75" customHeight="1" x14ac:dyDescent="0.25">
      <c r="A3125" s="2" t="s">
        <v>756</v>
      </c>
      <c r="B3125" s="2" t="s">
        <v>764</v>
      </c>
      <c r="C3125" s="2">
        <v>2045</v>
      </c>
      <c r="D3125" s="2" t="s">
        <v>241</v>
      </c>
      <c r="E3125" s="2" t="s">
        <v>627</v>
      </c>
      <c r="F3125" s="2" t="s">
        <v>766</v>
      </c>
      <c r="G3125" s="2">
        <v>-9</v>
      </c>
      <c r="H3125" s="2">
        <v>8.0909870564937605E-2</v>
      </c>
      <c r="I3125" s="2">
        <v>9.0619055032730128E-2</v>
      </c>
      <c r="J3125" s="26" t="s">
        <v>690</v>
      </c>
    </row>
    <row r="3126" spans="1:10" ht="15.75" customHeight="1" x14ac:dyDescent="0.25">
      <c r="A3126" s="2" t="s">
        <v>756</v>
      </c>
      <c r="B3126" s="2" t="s">
        <v>764</v>
      </c>
      <c r="C3126" s="2">
        <v>2045</v>
      </c>
      <c r="D3126" s="2" t="s">
        <v>241</v>
      </c>
      <c r="E3126" s="2" t="s">
        <v>627</v>
      </c>
      <c r="F3126" s="2" t="s">
        <v>771</v>
      </c>
      <c r="G3126" s="2">
        <v>-8</v>
      </c>
      <c r="H3126" s="2">
        <v>8.8486473560333199</v>
      </c>
      <c r="I3126" s="2">
        <v>9.9104850387573187</v>
      </c>
      <c r="J3126" s="26" t="s">
        <v>690</v>
      </c>
    </row>
    <row r="3127" spans="1:10" ht="15.75" customHeight="1" x14ac:dyDescent="0.25">
      <c r="A3127" s="2" t="s">
        <v>756</v>
      </c>
      <c r="B3127" s="2" t="s">
        <v>764</v>
      </c>
      <c r="C3127" s="2">
        <v>2045</v>
      </c>
      <c r="D3127" s="2" t="s">
        <v>241</v>
      </c>
      <c r="E3127" s="2" t="s">
        <v>627</v>
      </c>
      <c r="F3127" s="2" t="s">
        <v>772</v>
      </c>
      <c r="G3127" s="2">
        <v>-8</v>
      </c>
      <c r="H3127" s="2">
        <v>0.26911953091621399</v>
      </c>
      <c r="I3127" s="2">
        <v>0.30141387462615971</v>
      </c>
      <c r="J3127" s="26" t="s">
        <v>690</v>
      </c>
    </row>
    <row r="3128" spans="1:10" ht="15.75" customHeight="1" x14ac:dyDescent="0.25">
      <c r="A3128" s="2" t="s">
        <v>756</v>
      </c>
      <c r="B3128" s="2" t="s">
        <v>764</v>
      </c>
      <c r="C3128" s="2">
        <v>2045</v>
      </c>
      <c r="D3128" s="2" t="s">
        <v>241</v>
      </c>
      <c r="E3128" s="2" t="s">
        <v>627</v>
      </c>
      <c r="F3128" s="2" t="s">
        <v>770</v>
      </c>
      <c r="G3128" s="2">
        <v>-7</v>
      </c>
      <c r="H3128" s="2">
        <v>17.920355796813901</v>
      </c>
      <c r="I3128" s="2">
        <v>20.070798492431571</v>
      </c>
      <c r="J3128" s="26" t="s">
        <v>691</v>
      </c>
    </row>
    <row r="3129" spans="1:10" ht="15.75" customHeight="1" x14ac:dyDescent="0.25">
      <c r="A3129" s="2" t="s">
        <v>756</v>
      </c>
      <c r="B3129" s="2" t="s">
        <v>764</v>
      </c>
      <c r="C3129" s="2">
        <v>2045</v>
      </c>
      <c r="D3129" s="2" t="s">
        <v>241</v>
      </c>
      <c r="E3129" s="2" t="s">
        <v>627</v>
      </c>
      <c r="F3129" s="2" t="s">
        <v>766</v>
      </c>
      <c r="G3129" s="2">
        <v>-7</v>
      </c>
      <c r="H3129" s="2">
        <v>1.90255415439605</v>
      </c>
      <c r="I3129" s="2">
        <v>2.1308606529235763</v>
      </c>
      <c r="J3129" s="26" t="s">
        <v>690</v>
      </c>
    </row>
    <row r="3130" spans="1:10" ht="15.75" customHeight="1" x14ac:dyDescent="0.25">
      <c r="A3130" s="2" t="s">
        <v>756</v>
      </c>
      <c r="B3130" s="2" t="s">
        <v>764</v>
      </c>
      <c r="C3130" s="2">
        <v>2045</v>
      </c>
      <c r="D3130" s="2" t="s">
        <v>241</v>
      </c>
      <c r="E3130" s="2" t="s">
        <v>627</v>
      </c>
      <c r="F3130" s="2" t="s">
        <v>775</v>
      </c>
      <c r="G3130" s="2">
        <v>-4</v>
      </c>
      <c r="H3130" s="2">
        <v>0.129517402499914</v>
      </c>
      <c r="I3130" s="2">
        <v>0.14505949079990368</v>
      </c>
      <c r="J3130" s="26" t="s">
        <v>690</v>
      </c>
    </row>
    <row r="3131" spans="1:10" ht="15.75" customHeight="1" x14ac:dyDescent="0.25">
      <c r="A3131" s="2" t="s">
        <v>756</v>
      </c>
      <c r="B3131" s="2" t="s">
        <v>764</v>
      </c>
      <c r="C3131" s="2">
        <v>2045</v>
      </c>
      <c r="D3131" s="2" t="s">
        <v>241</v>
      </c>
      <c r="E3131" s="2" t="s">
        <v>627</v>
      </c>
      <c r="F3131" s="2" t="s">
        <v>771</v>
      </c>
      <c r="G3131" s="2">
        <v>-4</v>
      </c>
      <c r="H3131" s="2">
        <v>6.5057177543640101</v>
      </c>
      <c r="I3131" s="2">
        <v>7.286403884887692</v>
      </c>
      <c r="J3131" s="26" t="s">
        <v>690</v>
      </c>
    </row>
    <row r="3132" spans="1:10" ht="15.75" customHeight="1" x14ac:dyDescent="0.25">
      <c r="A3132" s="2" t="s">
        <v>756</v>
      </c>
      <c r="B3132" s="2" t="s">
        <v>764</v>
      </c>
      <c r="C3132" s="2">
        <v>2045</v>
      </c>
      <c r="D3132" s="2" t="s">
        <v>241</v>
      </c>
      <c r="E3132" s="2" t="s">
        <v>627</v>
      </c>
      <c r="F3132" s="2" t="s">
        <v>774</v>
      </c>
      <c r="G3132" s="2">
        <v>-1</v>
      </c>
      <c r="H3132" s="2">
        <v>10.0870056152343</v>
      </c>
      <c r="I3132" s="2">
        <v>11.297446289062417</v>
      </c>
      <c r="J3132" s="26" t="s">
        <v>691</v>
      </c>
    </row>
    <row r="3133" spans="1:10" ht="15.75" customHeight="1" x14ac:dyDescent="0.25">
      <c r="A3133" s="2" t="s">
        <v>756</v>
      </c>
      <c r="B3133" s="2" t="s">
        <v>764</v>
      </c>
      <c r="C3133" s="2">
        <v>2045</v>
      </c>
      <c r="D3133" s="2" t="s">
        <v>241</v>
      </c>
      <c r="E3133" s="2" t="s">
        <v>627</v>
      </c>
      <c r="F3133" s="2" t="s">
        <v>774</v>
      </c>
      <c r="G3133" s="2">
        <v>0</v>
      </c>
      <c r="H3133" s="2">
        <v>2.2182028293609601</v>
      </c>
      <c r="I3133" s="2">
        <v>2.4843871688842758</v>
      </c>
      <c r="J3133" s="26" t="s">
        <v>691</v>
      </c>
    </row>
    <row r="3134" spans="1:10" ht="15.75" customHeight="1" x14ac:dyDescent="0.25">
      <c r="A3134" s="2" t="s">
        <v>756</v>
      </c>
      <c r="B3134" s="2" t="s">
        <v>764</v>
      </c>
      <c r="C3134" s="2">
        <v>2045</v>
      </c>
      <c r="D3134" s="2" t="s">
        <v>241</v>
      </c>
      <c r="E3134" s="2" t="s">
        <v>627</v>
      </c>
      <c r="F3134" s="2" t="s">
        <v>765</v>
      </c>
      <c r="G3134" s="2">
        <v>1</v>
      </c>
      <c r="H3134" s="2">
        <v>3.1147472858428902</v>
      </c>
      <c r="I3134" s="2">
        <v>3.4885169601440373</v>
      </c>
      <c r="J3134" s="26" t="s">
        <v>690</v>
      </c>
    </row>
    <row r="3135" spans="1:10" ht="15.75" customHeight="1" x14ac:dyDescent="0.25">
      <c r="A3135" s="2" t="s">
        <v>756</v>
      </c>
      <c r="B3135" s="2" t="s">
        <v>764</v>
      </c>
      <c r="C3135" s="2">
        <v>2045</v>
      </c>
      <c r="D3135" s="2" t="s">
        <v>241</v>
      </c>
      <c r="E3135" s="2" t="s">
        <v>627</v>
      </c>
      <c r="F3135" s="2" t="s">
        <v>777</v>
      </c>
      <c r="G3135" s="2">
        <v>1</v>
      </c>
      <c r="H3135" s="2">
        <v>3.6701023876667001</v>
      </c>
      <c r="I3135" s="2">
        <v>4.110514674186704</v>
      </c>
      <c r="J3135" s="26" t="s">
        <v>692</v>
      </c>
    </row>
    <row r="3136" spans="1:10" ht="15.75" customHeight="1" x14ac:dyDescent="0.25">
      <c r="A3136" s="2" t="s">
        <v>756</v>
      </c>
      <c r="B3136" s="2" t="s">
        <v>764</v>
      </c>
      <c r="C3136" s="2">
        <v>2045</v>
      </c>
      <c r="D3136" s="2" t="s">
        <v>241</v>
      </c>
      <c r="E3136" s="2" t="s">
        <v>627</v>
      </c>
      <c r="F3136" s="2" t="s">
        <v>776</v>
      </c>
      <c r="G3136" s="2">
        <v>1</v>
      </c>
      <c r="H3136" s="2">
        <v>5.4912981986999503</v>
      </c>
      <c r="I3136" s="2">
        <v>6.1502539825439451</v>
      </c>
      <c r="J3136" s="26" t="s">
        <v>694</v>
      </c>
    </row>
    <row r="3137" spans="1:10" ht="15.75" customHeight="1" x14ac:dyDescent="0.25">
      <c r="A3137" s="2" t="s">
        <v>756</v>
      </c>
      <c r="B3137" s="2" t="s">
        <v>764</v>
      </c>
      <c r="C3137" s="2">
        <v>2045</v>
      </c>
      <c r="D3137" s="2" t="s">
        <v>241</v>
      </c>
      <c r="E3137" s="2" t="s">
        <v>627</v>
      </c>
      <c r="F3137" s="2" t="s">
        <v>780</v>
      </c>
      <c r="G3137" s="2">
        <v>2</v>
      </c>
      <c r="H3137" s="2">
        <v>4.4554018974304199</v>
      </c>
      <c r="I3137" s="2">
        <v>4.990050125122071</v>
      </c>
      <c r="J3137" s="26" t="s">
        <v>691</v>
      </c>
    </row>
    <row r="3138" spans="1:10" ht="15.75" customHeight="1" x14ac:dyDescent="0.25">
      <c r="A3138" s="2" t="s">
        <v>756</v>
      </c>
      <c r="B3138" s="2" t="s">
        <v>764</v>
      </c>
      <c r="C3138" s="2">
        <v>2045</v>
      </c>
      <c r="D3138" s="2" t="s">
        <v>241</v>
      </c>
      <c r="E3138" s="2" t="s">
        <v>627</v>
      </c>
      <c r="F3138" s="2" t="s">
        <v>773</v>
      </c>
      <c r="G3138" s="2">
        <v>2</v>
      </c>
      <c r="H3138" s="2">
        <v>4.3745751380920401</v>
      </c>
      <c r="I3138" s="2">
        <v>4.8995241546630854</v>
      </c>
      <c r="J3138" s="26" t="s">
        <v>690</v>
      </c>
    </row>
    <row r="3139" spans="1:10" ht="15.75" customHeight="1" x14ac:dyDescent="0.25">
      <c r="A3139" s="2" t="s">
        <v>756</v>
      </c>
      <c r="B3139" s="2" t="s">
        <v>764</v>
      </c>
      <c r="C3139" s="2">
        <v>2045</v>
      </c>
      <c r="D3139" s="2" t="s">
        <v>241</v>
      </c>
      <c r="E3139" s="2" t="s">
        <v>627</v>
      </c>
      <c r="F3139" s="2" t="s">
        <v>777</v>
      </c>
      <c r="G3139" s="2">
        <v>3</v>
      </c>
      <c r="H3139" s="2">
        <v>0.361578568816185</v>
      </c>
      <c r="I3139" s="2">
        <v>0.40496799707412723</v>
      </c>
      <c r="J3139" s="26" t="s">
        <v>692</v>
      </c>
    </row>
    <row r="3140" spans="1:10" ht="15.75" customHeight="1" x14ac:dyDescent="0.25">
      <c r="A3140" s="2" t="s">
        <v>756</v>
      </c>
      <c r="B3140" s="2" t="s">
        <v>764</v>
      </c>
      <c r="C3140" s="2">
        <v>2045</v>
      </c>
      <c r="D3140" s="2" t="s">
        <v>241</v>
      </c>
      <c r="E3140" s="2" t="s">
        <v>627</v>
      </c>
      <c r="F3140" s="2" t="s">
        <v>771</v>
      </c>
      <c r="G3140" s="2">
        <v>4</v>
      </c>
      <c r="H3140" s="2">
        <v>2.4977350234985298</v>
      </c>
      <c r="I3140" s="2">
        <v>2.7974632263183539</v>
      </c>
      <c r="J3140" s="26" t="s">
        <v>690</v>
      </c>
    </row>
    <row r="3141" spans="1:10" ht="15.75" customHeight="1" x14ac:dyDescent="0.25">
      <c r="A3141" s="2" t="s">
        <v>756</v>
      </c>
      <c r="B3141" s="2" t="s">
        <v>764</v>
      </c>
      <c r="C3141" s="2">
        <v>2045</v>
      </c>
      <c r="D3141" s="2" t="s">
        <v>241</v>
      </c>
      <c r="E3141" s="2" t="s">
        <v>627</v>
      </c>
      <c r="F3141" s="2" t="s">
        <v>778</v>
      </c>
      <c r="G3141" s="2">
        <v>5</v>
      </c>
      <c r="H3141" s="2">
        <v>0.12727944552898399</v>
      </c>
      <c r="I3141" s="2">
        <v>0.14255297899246208</v>
      </c>
      <c r="J3141" s="26" t="s">
        <v>690</v>
      </c>
    </row>
    <row r="3142" spans="1:10" ht="15.75" customHeight="1" x14ac:dyDescent="0.25">
      <c r="A3142" s="2" t="s">
        <v>756</v>
      </c>
      <c r="B3142" s="2" t="s">
        <v>764</v>
      </c>
      <c r="C3142" s="2">
        <v>2045</v>
      </c>
      <c r="D3142" s="2" t="s">
        <v>241</v>
      </c>
      <c r="E3142" s="2" t="s">
        <v>627</v>
      </c>
      <c r="F3142" s="2" t="s">
        <v>766</v>
      </c>
      <c r="G3142" s="2">
        <v>5</v>
      </c>
      <c r="H3142" s="2">
        <v>2.58566997945309E-2</v>
      </c>
      <c r="I3142" s="2">
        <v>2.895950376987461E-2</v>
      </c>
      <c r="J3142" s="26" t="s">
        <v>690</v>
      </c>
    </row>
    <row r="3143" spans="1:10" ht="15.75" customHeight="1" x14ac:dyDescent="0.25">
      <c r="A3143" s="2" t="s">
        <v>756</v>
      </c>
      <c r="B3143" s="2" t="s">
        <v>764</v>
      </c>
      <c r="C3143" s="2">
        <v>2045</v>
      </c>
      <c r="D3143" s="2" t="s">
        <v>241</v>
      </c>
      <c r="E3143" s="2" t="s">
        <v>627</v>
      </c>
      <c r="F3143" s="2" t="s">
        <v>777</v>
      </c>
      <c r="G3143" s="2">
        <v>8</v>
      </c>
      <c r="H3143" s="2">
        <v>2.4438946247100799</v>
      </c>
      <c r="I3143" s="2">
        <v>2.7371619796752897</v>
      </c>
      <c r="J3143" s="26" t="s">
        <v>692</v>
      </c>
    </row>
    <row r="3144" spans="1:10" ht="15.75" customHeight="1" x14ac:dyDescent="0.25">
      <c r="A3144" s="2" t="s">
        <v>756</v>
      </c>
      <c r="B3144" s="2" t="s">
        <v>764</v>
      </c>
      <c r="C3144" s="2">
        <v>2045</v>
      </c>
      <c r="D3144" s="2" t="s">
        <v>241</v>
      </c>
      <c r="E3144" s="2" t="s">
        <v>627</v>
      </c>
      <c r="F3144" s="2" t="s">
        <v>776</v>
      </c>
      <c r="G3144" s="2">
        <v>8</v>
      </c>
      <c r="H3144" s="2">
        <v>0.187701940536499</v>
      </c>
      <c r="I3144" s="2">
        <v>0.2102261734008789</v>
      </c>
      <c r="J3144" s="26" t="s">
        <v>694</v>
      </c>
    </row>
    <row r="3145" spans="1:10" ht="15.75" customHeight="1" x14ac:dyDescent="0.25">
      <c r="A3145" s="2" t="s">
        <v>756</v>
      </c>
      <c r="B3145" s="2" t="s">
        <v>764</v>
      </c>
      <c r="C3145" s="2">
        <v>2045</v>
      </c>
      <c r="D3145" s="2" t="s">
        <v>241</v>
      </c>
      <c r="E3145" s="2" t="s">
        <v>627</v>
      </c>
      <c r="F3145" s="2" t="s">
        <v>783</v>
      </c>
      <c r="G3145" s="2">
        <v>8</v>
      </c>
      <c r="H3145" s="2">
        <v>1.02396523952484</v>
      </c>
      <c r="I3145" s="2">
        <v>1.146841068267821</v>
      </c>
      <c r="J3145" s="26" t="s">
        <v>691</v>
      </c>
    </row>
    <row r="3146" spans="1:10" ht="15.75" customHeight="1" x14ac:dyDescent="0.25">
      <c r="A3146" s="2" t="s">
        <v>756</v>
      </c>
      <c r="B3146" s="2" t="s">
        <v>764</v>
      </c>
      <c r="C3146" s="2">
        <v>2045</v>
      </c>
      <c r="D3146" s="2" t="s">
        <v>241</v>
      </c>
      <c r="E3146" s="2" t="s">
        <v>627</v>
      </c>
      <c r="F3146" s="2" t="s">
        <v>776</v>
      </c>
      <c r="G3146" s="2">
        <v>9</v>
      </c>
      <c r="H3146" s="2">
        <v>8.6393489837646396</v>
      </c>
      <c r="I3146" s="2">
        <v>9.6760708618163971</v>
      </c>
      <c r="J3146" s="26" t="s">
        <v>694</v>
      </c>
    </row>
    <row r="3147" spans="1:10" ht="15.75" customHeight="1" x14ac:dyDescent="0.25">
      <c r="A3147" s="2" t="s">
        <v>756</v>
      </c>
      <c r="B3147" s="2" t="s">
        <v>764</v>
      </c>
      <c r="C3147" s="2">
        <v>2045</v>
      </c>
      <c r="D3147" s="2" t="s">
        <v>241</v>
      </c>
      <c r="E3147" s="2" t="s">
        <v>627</v>
      </c>
      <c r="F3147" s="2" t="s">
        <v>776</v>
      </c>
      <c r="G3147" s="2">
        <v>10</v>
      </c>
      <c r="H3147" s="2">
        <v>1.6542106866836499</v>
      </c>
      <c r="I3147" s="2">
        <v>1.852715969085688</v>
      </c>
      <c r="J3147" s="26" t="s">
        <v>694</v>
      </c>
    </row>
    <row r="3148" spans="1:10" ht="15.75" customHeight="1" x14ac:dyDescent="0.25">
      <c r="A3148" s="2" t="s">
        <v>756</v>
      </c>
      <c r="B3148" s="2" t="s">
        <v>764</v>
      </c>
      <c r="C3148" s="2">
        <v>2045</v>
      </c>
      <c r="D3148" s="2" t="s">
        <v>241</v>
      </c>
      <c r="E3148" s="2" t="s">
        <v>627</v>
      </c>
      <c r="F3148" s="2" t="s">
        <v>783</v>
      </c>
      <c r="G3148" s="2">
        <v>10</v>
      </c>
      <c r="H3148" s="2">
        <v>4.4660396575927699</v>
      </c>
      <c r="I3148" s="2">
        <v>5.0019644165039026</v>
      </c>
      <c r="J3148" s="26" t="s">
        <v>691</v>
      </c>
    </row>
    <row r="3149" spans="1:10" ht="15.75" customHeight="1" x14ac:dyDescent="0.25">
      <c r="A3149" s="2" t="s">
        <v>756</v>
      </c>
      <c r="B3149" s="2" t="s">
        <v>764</v>
      </c>
      <c r="C3149" s="2">
        <v>2045</v>
      </c>
      <c r="D3149" s="2" t="s">
        <v>241</v>
      </c>
      <c r="E3149" s="2" t="s">
        <v>627</v>
      </c>
      <c r="F3149" s="2" t="s">
        <v>777</v>
      </c>
      <c r="G3149" s="2">
        <v>11</v>
      </c>
      <c r="H3149" s="2">
        <v>10.817115783691399</v>
      </c>
      <c r="I3149" s="2">
        <v>12.115169677734368</v>
      </c>
      <c r="J3149" s="26" t="s">
        <v>692</v>
      </c>
    </row>
    <row r="3150" spans="1:10" ht="15.75" customHeight="1" x14ac:dyDescent="0.25">
      <c r="A3150" s="2" t="s">
        <v>756</v>
      </c>
      <c r="B3150" s="2" t="s">
        <v>764</v>
      </c>
      <c r="C3150" s="2">
        <v>2045</v>
      </c>
      <c r="D3150" s="2" t="s">
        <v>241</v>
      </c>
      <c r="E3150" s="2" t="s">
        <v>627</v>
      </c>
      <c r="F3150" s="2" t="s">
        <v>773</v>
      </c>
      <c r="G3150" s="2">
        <v>13</v>
      </c>
      <c r="H3150" s="2">
        <v>3.4727699756622301</v>
      </c>
      <c r="I3150" s="2">
        <v>3.8895023727416982</v>
      </c>
      <c r="J3150" s="26" t="s">
        <v>690</v>
      </c>
    </row>
    <row r="3151" spans="1:10" ht="15.75" customHeight="1" x14ac:dyDescent="0.25">
      <c r="A3151" s="2" t="s">
        <v>756</v>
      </c>
      <c r="B3151" s="2" t="s">
        <v>764</v>
      </c>
      <c r="C3151" s="2">
        <v>2045</v>
      </c>
      <c r="D3151" s="2" t="s">
        <v>241</v>
      </c>
      <c r="E3151" s="2" t="s">
        <v>627</v>
      </c>
      <c r="F3151" s="2" t="s">
        <v>776</v>
      </c>
      <c r="G3151" s="2">
        <v>14</v>
      </c>
      <c r="H3151" s="2">
        <v>0.48283508419990501</v>
      </c>
      <c r="I3151" s="2">
        <v>0.54077529430389371</v>
      </c>
      <c r="J3151" s="26" t="s">
        <v>694</v>
      </c>
    </row>
    <row r="3152" spans="1:10" ht="15.75" customHeight="1" x14ac:dyDescent="0.25">
      <c r="A3152" s="2" t="s">
        <v>756</v>
      </c>
      <c r="B3152" s="2" t="s">
        <v>764</v>
      </c>
      <c r="C3152" s="2">
        <v>2045</v>
      </c>
      <c r="D3152" s="2" t="s">
        <v>241</v>
      </c>
      <c r="E3152" s="2" t="s">
        <v>627</v>
      </c>
      <c r="F3152" s="2" t="s">
        <v>766</v>
      </c>
      <c r="G3152" s="2">
        <v>23</v>
      </c>
      <c r="H3152" s="2">
        <v>1.0996072087436999E-3</v>
      </c>
      <c r="I3152" s="2">
        <v>1.231560073792944E-3</v>
      </c>
      <c r="J3152" s="26" t="s">
        <v>690</v>
      </c>
    </row>
    <row r="3153" spans="1:10" ht="15.75" customHeight="1" x14ac:dyDescent="0.25">
      <c r="A3153" s="2" t="s">
        <v>756</v>
      </c>
      <c r="B3153" s="2" t="s">
        <v>764</v>
      </c>
      <c r="C3153" s="2">
        <v>2045</v>
      </c>
      <c r="D3153" s="2" t="s">
        <v>241</v>
      </c>
      <c r="E3153" s="2" t="s">
        <v>627</v>
      </c>
      <c r="F3153" s="2" t="s">
        <v>776</v>
      </c>
      <c r="G3153" s="2">
        <v>24</v>
      </c>
      <c r="H3153" s="2">
        <v>4.8120543360710102E-2</v>
      </c>
      <c r="I3153" s="2">
        <v>5.3895008563995317E-2</v>
      </c>
      <c r="J3153" s="26" t="s">
        <v>694</v>
      </c>
    </row>
    <row r="3154" spans="1:10" ht="15.75" customHeight="1" x14ac:dyDescent="0.25">
      <c r="A3154" s="2" t="s">
        <v>756</v>
      </c>
      <c r="B3154" s="2" t="s">
        <v>764</v>
      </c>
      <c r="C3154" s="2">
        <v>2045</v>
      </c>
      <c r="D3154" s="2" t="s">
        <v>241</v>
      </c>
      <c r="E3154" s="2" t="s">
        <v>627</v>
      </c>
      <c r="F3154" s="2" t="s">
        <v>778</v>
      </c>
      <c r="G3154" s="2">
        <v>24</v>
      </c>
      <c r="H3154" s="2">
        <v>4.00930255651474</v>
      </c>
      <c r="I3154" s="2">
        <v>4.490418863296509</v>
      </c>
      <c r="J3154" s="26" t="s">
        <v>690</v>
      </c>
    </row>
    <row r="3155" spans="1:10" ht="15.75" customHeight="1" x14ac:dyDescent="0.25">
      <c r="A3155" s="2" t="s">
        <v>756</v>
      </c>
      <c r="B3155" s="2" t="s">
        <v>764</v>
      </c>
      <c r="C3155" s="2">
        <v>2045</v>
      </c>
      <c r="D3155" s="2" t="s">
        <v>241</v>
      </c>
      <c r="E3155" s="2" t="s">
        <v>627</v>
      </c>
      <c r="F3155" s="2" t="s">
        <v>775</v>
      </c>
      <c r="G3155" s="2">
        <v>24</v>
      </c>
      <c r="H3155" s="2">
        <v>2.49256443977356</v>
      </c>
      <c r="I3155" s="2">
        <v>2.7916721725463876</v>
      </c>
      <c r="J3155" s="26" t="s">
        <v>690</v>
      </c>
    </row>
    <row r="3156" spans="1:10" ht="15.75" customHeight="1" x14ac:dyDescent="0.25">
      <c r="A3156" s="2" t="s">
        <v>756</v>
      </c>
      <c r="B3156" s="2" t="s">
        <v>764</v>
      </c>
      <c r="C3156" s="2">
        <v>2045</v>
      </c>
      <c r="D3156" s="2" t="s">
        <v>241</v>
      </c>
      <c r="E3156" s="2" t="s">
        <v>627</v>
      </c>
      <c r="F3156" s="2" t="s">
        <v>776</v>
      </c>
      <c r="G3156" s="2">
        <v>26</v>
      </c>
      <c r="H3156" s="2">
        <v>7.0694754831492996E-3</v>
      </c>
      <c r="I3156" s="2">
        <v>7.9178125411272157E-3</v>
      </c>
      <c r="J3156" s="26" t="s">
        <v>694</v>
      </c>
    </row>
    <row r="3157" spans="1:10" ht="15.75" customHeight="1" x14ac:dyDescent="0.25">
      <c r="A3157" s="2" t="s">
        <v>756</v>
      </c>
      <c r="B3157" s="2" t="s">
        <v>764</v>
      </c>
      <c r="C3157" s="2">
        <v>2045</v>
      </c>
      <c r="D3157" s="2" t="s">
        <v>241</v>
      </c>
      <c r="E3157" s="2" t="s">
        <v>627</v>
      </c>
      <c r="F3157" s="2" t="s">
        <v>778</v>
      </c>
      <c r="G3157" s="2">
        <v>26</v>
      </c>
      <c r="H3157" s="2">
        <v>1.1008110046386701</v>
      </c>
      <c r="I3157" s="2">
        <v>1.2329083251953106</v>
      </c>
      <c r="J3157" s="26" t="s">
        <v>690</v>
      </c>
    </row>
    <row r="3158" spans="1:10" ht="15.75" customHeight="1" x14ac:dyDescent="0.25">
      <c r="A3158" s="2" t="s">
        <v>756</v>
      </c>
      <c r="B3158" s="2" t="s">
        <v>764</v>
      </c>
      <c r="C3158" s="2">
        <v>2045</v>
      </c>
      <c r="D3158" s="2" t="s">
        <v>241</v>
      </c>
      <c r="E3158" s="2" t="s">
        <v>627</v>
      </c>
      <c r="F3158" s="2" t="s">
        <v>779</v>
      </c>
      <c r="G3158" s="2">
        <v>26</v>
      </c>
      <c r="H3158" s="2">
        <v>0.42943489551544101</v>
      </c>
      <c r="I3158" s="2">
        <v>0.48096708297729396</v>
      </c>
      <c r="J3158" s="26" t="s">
        <v>692</v>
      </c>
    </row>
    <row r="3159" spans="1:10" ht="15.75" customHeight="1" x14ac:dyDescent="0.25">
      <c r="A3159" s="2" t="s">
        <v>756</v>
      </c>
      <c r="B3159" s="2" t="s">
        <v>764</v>
      </c>
      <c r="C3159" s="2">
        <v>2045</v>
      </c>
      <c r="D3159" s="2" t="s">
        <v>241</v>
      </c>
      <c r="E3159" s="2" t="s">
        <v>627</v>
      </c>
      <c r="F3159" s="2" t="s">
        <v>776</v>
      </c>
      <c r="G3159" s="2">
        <v>28</v>
      </c>
      <c r="H3159" s="2">
        <v>5.3917359560728101E-2</v>
      </c>
      <c r="I3159" s="2">
        <v>6.0387442708015479E-2</v>
      </c>
      <c r="J3159" s="26" t="s">
        <v>694</v>
      </c>
    </row>
    <row r="3160" spans="1:10" ht="15.75" customHeight="1" x14ac:dyDescent="0.25">
      <c r="A3160" s="2" t="s">
        <v>756</v>
      </c>
      <c r="B3160" s="2" t="s">
        <v>764</v>
      </c>
      <c r="C3160" s="2">
        <v>2045</v>
      </c>
      <c r="D3160" s="2" t="s">
        <v>241</v>
      </c>
      <c r="E3160" s="2" t="s">
        <v>627</v>
      </c>
      <c r="F3160" s="2" t="s">
        <v>782</v>
      </c>
      <c r="G3160" s="2">
        <v>34</v>
      </c>
      <c r="H3160" s="2">
        <v>3.2794701401144002E-3</v>
      </c>
      <c r="I3160" s="2">
        <v>3.6730065569281285E-3</v>
      </c>
      <c r="J3160" s="26" t="s">
        <v>690</v>
      </c>
    </row>
    <row r="3161" spans="1:10" ht="15.75" customHeight="1" x14ac:dyDescent="0.25">
      <c r="A3161" s="2" t="s">
        <v>756</v>
      </c>
      <c r="B3161" s="2" t="s">
        <v>764</v>
      </c>
      <c r="C3161" s="2">
        <v>2045</v>
      </c>
      <c r="D3161" s="2" t="s">
        <v>241</v>
      </c>
      <c r="E3161" s="2" t="s">
        <v>627</v>
      </c>
      <c r="F3161" s="2" t="s">
        <v>782</v>
      </c>
      <c r="G3161" s="2">
        <v>70</v>
      </c>
      <c r="H3161" s="2">
        <v>2.6543298736215002E-3</v>
      </c>
      <c r="I3161" s="2">
        <v>2.9728494584560805E-3</v>
      </c>
      <c r="J3161" s="26" t="s">
        <v>690</v>
      </c>
    </row>
    <row r="3162" spans="1:10" ht="15.75" customHeight="1" x14ac:dyDescent="0.25">
      <c r="A3162" s="2" t="s">
        <v>756</v>
      </c>
      <c r="B3162" s="2" t="s">
        <v>764</v>
      </c>
      <c r="C3162" s="2">
        <v>2045</v>
      </c>
      <c r="D3162" s="2" t="s">
        <v>241</v>
      </c>
      <c r="E3162" s="2" t="s">
        <v>627</v>
      </c>
      <c r="F3162" s="2" t="s">
        <v>781</v>
      </c>
      <c r="G3162" s="2">
        <v>95</v>
      </c>
      <c r="H3162" s="2">
        <v>5.1937408447265598</v>
      </c>
      <c r="I3162" s="2">
        <v>5.8169897460937472</v>
      </c>
      <c r="J3162" s="26" t="s">
        <v>690</v>
      </c>
    </row>
    <row r="3163" spans="1:10" ht="15.75" customHeight="1" x14ac:dyDescent="0.25">
      <c r="A3163" s="2" t="s">
        <v>756</v>
      </c>
      <c r="B3163" s="2" t="s">
        <v>764</v>
      </c>
      <c r="C3163" s="2">
        <v>2045</v>
      </c>
      <c r="D3163" s="2" t="s">
        <v>241</v>
      </c>
      <c r="E3163" s="2" t="s">
        <v>627</v>
      </c>
      <c r="F3163" s="2" t="s">
        <v>771</v>
      </c>
      <c r="G3163" s="2">
        <v>136</v>
      </c>
      <c r="H3163" s="2">
        <v>0.10754257440567</v>
      </c>
      <c r="I3163" s="2">
        <v>0.12044768333435041</v>
      </c>
      <c r="J3163" s="26" t="s">
        <v>690</v>
      </c>
    </row>
    <row r="3164" spans="1:10" ht="15.75" customHeight="1" x14ac:dyDescent="0.25">
      <c r="A3164" s="2" t="s">
        <v>756</v>
      </c>
      <c r="B3164" s="2" t="s">
        <v>764</v>
      </c>
      <c r="C3164" s="2">
        <v>2045</v>
      </c>
      <c r="D3164" s="2" t="s">
        <v>241</v>
      </c>
      <c r="E3164" s="2" t="s">
        <v>627</v>
      </c>
      <c r="F3164" s="2" t="s">
        <v>775</v>
      </c>
      <c r="G3164" s="2">
        <v>179</v>
      </c>
      <c r="H3164" s="2">
        <v>5.6182019412517499E-2</v>
      </c>
      <c r="I3164" s="2">
        <v>6.292386174201961E-2</v>
      </c>
      <c r="J3164" s="26" t="s">
        <v>690</v>
      </c>
    </row>
    <row r="3165" spans="1:10" ht="15.75" customHeight="1" x14ac:dyDescent="0.25">
      <c r="A3165" s="2" t="s">
        <v>756</v>
      </c>
      <c r="B3165" s="2" t="s">
        <v>764</v>
      </c>
      <c r="C3165" s="2">
        <v>2045</v>
      </c>
      <c r="D3165" s="2" t="s">
        <v>241</v>
      </c>
      <c r="E3165" s="2" t="s">
        <v>627</v>
      </c>
      <c r="F3165" s="2" t="s">
        <v>779</v>
      </c>
      <c r="G3165" s="2">
        <v>190</v>
      </c>
      <c r="H3165" s="2">
        <v>8.5054211318492903E-2</v>
      </c>
      <c r="I3165" s="2">
        <v>9.5260716676712057E-2</v>
      </c>
      <c r="J3165" s="26" t="s">
        <v>692</v>
      </c>
    </row>
    <row r="3166" spans="1:10" ht="15.75" customHeight="1" x14ac:dyDescent="0.25">
      <c r="A3166" s="2" t="s">
        <v>756</v>
      </c>
      <c r="B3166" s="2" t="s">
        <v>764</v>
      </c>
      <c r="C3166" s="2">
        <v>2045</v>
      </c>
      <c r="D3166" s="2" t="s">
        <v>241</v>
      </c>
      <c r="E3166" s="2" t="s">
        <v>627</v>
      </c>
      <c r="F3166" s="2" t="s">
        <v>776</v>
      </c>
      <c r="G3166" s="2">
        <v>228</v>
      </c>
      <c r="H3166" s="2">
        <v>4.3844713945870003E-4</v>
      </c>
      <c r="I3166" s="2">
        <v>4.9106079619374405E-4</v>
      </c>
      <c r="J3166" s="26" t="s">
        <v>694</v>
      </c>
    </row>
    <row r="3167" spans="1:10" ht="15.75" customHeight="1" x14ac:dyDescent="0.25">
      <c r="A3167" s="2" t="s">
        <v>756</v>
      </c>
      <c r="B3167" s="2" t="s">
        <v>764</v>
      </c>
      <c r="C3167" s="2">
        <v>2045</v>
      </c>
      <c r="D3167" s="2" t="s">
        <v>241</v>
      </c>
      <c r="E3167" s="2" t="s">
        <v>627</v>
      </c>
      <c r="F3167" s="2" t="s">
        <v>773</v>
      </c>
      <c r="G3167" s="2">
        <v>235</v>
      </c>
      <c r="H3167" s="2">
        <v>1.3506997823715201</v>
      </c>
      <c r="I3167" s="2">
        <v>1.5127837562561026</v>
      </c>
      <c r="J3167" s="26" t="s">
        <v>690</v>
      </c>
    </row>
    <row r="3168" spans="1:10" ht="15.75" customHeight="1" x14ac:dyDescent="0.25">
      <c r="A3168" s="2" t="s">
        <v>756</v>
      </c>
      <c r="B3168" s="2" t="s">
        <v>764</v>
      </c>
      <c r="C3168" s="2">
        <v>2045</v>
      </c>
      <c r="D3168" s="2" t="s">
        <v>241</v>
      </c>
      <c r="E3168" s="2" t="s">
        <v>627</v>
      </c>
      <c r="F3168" s="2" t="s">
        <v>773</v>
      </c>
      <c r="G3168" s="2">
        <v>243</v>
      </c>
      <c r="H3168" s="2">
        <v>1.1338562965393</v>
      </c>
      <c r="I3168" s="2">
        <v>1.269919052124016</v>
      </c>
      <c r="J3168" s="26" t="s">
        <v>690</v>
      </c>
    </row>
    <row r="3169" spans="1:10" ht="15.75" customHeight="1" x14ac:dyDescent="0.25">
      <c r="A3169" s="2" t="s">
        <v>756</v>
      </c>
      <c r="B3169" s="2" t="s">
        <v>764</v>
      </c>
      <c r="C3169" s="2">
        <v>2045</v>
      </c>
      <c r="D3169" s="2" t="s">
        <v>241</v>
      </c>
      <c r="E3169" s="2" t="s">
        <v>627</v>
      </c>
      <c r="F3169" s="2" t="s">
        <v>782</v>
      </c>
      <c r="G3169" s="2">
        <v>265</v>
      </c>
      <c r="H3169" s="2">
        <v>2.2277100651989999E-4</v>
      </c>
      <c r="I3169" s="2">
        <v>2.4950352730228803E-4</v>
      </c>
      <c r="J3169" s="26" t="s">
        <v>690</v>
      </c>
    </row>
    <row r="3170" spans="1:10" ht="15.75" customHeight="1" x14ac:dyDescent="0.25">
      <c r="A3170" s="2" t="s">
        <v>756</v>
      </c>
      <c r="B3170" s="2" t="s">
        <v>764</v>
      </c>
      <c r="C3170" s="2">
        <v>2045</v>
      </c>
      <c r="D3170" s="2" t="s">
        <v>241</v>
      </c>
      <c r="E3170" s="2" t="s">
        <v>627</v>
      </c>
      <c r="F3170" s="2" t="s">
        <v>782</v>
      </c>
      <c r="G3170" s="2">
        <v>284</v>
      </c>
      <c r="H3170" s="2">
        <v>4.5683328062300001E-4</v>
      </c>
      <c r="I3170" s="2">
        <v>5.1165327429776011E-4</v>
      </c>
      <c r="J3170" s="26" t="s">
        <v>690</v>
      </c>
    </row>
    <row r="3171" spans="1:10" ht="15.75" customHeight="1" x14ac:dyDescent="0.25">
      <c r="A3171" s="2" t="s">
        <v>756</v>
      </c>
      <c r="B3171" s="2" t="s">
        <v>764</v>
      </c>
      <c r="C3171" s="2">
        <v>2045</v>
      </c>
      <c r="D3171" s="2" t="s">
        <v>241</v>
      </c>
      <c r="E3171" s="2" t="s">
        <v>627</v>
      </c>
      <c r="F3171" s="2" t="s">
        <v>773</v>
      </c>
      <c r="G3171" s="2">
        <v>319</v>
      </c>
      <c r="H3171" s="2">
        <v>1.7148694992065401</v>
      </c>
      <c r="I3171" s="2">
        <v>1.920653839111325</v>
      </c>
      <c r="J3171" s="26" t="s">
        <v>690</v>
      </c>
    </row>
    <row r="3172" spans="1:10" ht="15.75" customHeight="1" x14ac:dyDescent="0.25">
      <c r="A3172" s="2" t="s">
        <v>756</v>
      </c>
      <c r="B3172" s="2" t="s">
        <v>764</v>
      </c>
      <c r="C3172" s="2">
        <v>2045</v>
      </c>
      <c r="D3172" s="2" t="s">
        <v>241</v>
      </c>
      <c r="E3172" s="2" t="s">
        <v>627</v>
      </c>
      <c r="F3172" s="2" t="s">
        <v>771</v>
      </c>
      <c r="G3172" s="2">
        <v>425</v>
      </c>
      <c r="H3172" s="2">
        <v>1.4450112357735599E-2</v>
      </c>
      <c r="I3172" s="2">
        <v>1.6184125840663872E-2</v>
      </c>
      <c r="J3172" s="26" t="s">
        <v>690</v>
      </c>
    </row>
    <row r="3173" spans="1:10" ht="15.75" customHeight="1" x14ac:dyDescent="0.25">
      <c r="A3173" s="2" t="s">
        <v>756</v>
      </c>
      <c r="B3173" s="2" t="s">
        <v>764</v>
      </c>
      <c r="C3173" s="2">
        <v>2045</v>
      </c>
      <c r="D3173" s="2" t="s">
        <v>241</v>
      </c>
      <c r="E3173" s="2" t="s">
        <v>627</v>
      </c>
      <c r="F3173" s="2" t="s">
        <v>773</v>
      </c>
      <c r="G3173" s="2">
        <v>440</v>
      </c>
      <c r="H3173" s="2">
        <v>0.51123905181884699</v>
      </c>
      <c r="I3173" s="2">
        <v>0.57258773803710872</v>
      </c>
      <c r="J3173" s="26" t="s">
        <v>690</v>
      </c>
    </row>
    <row r="3174" spans="1:10" ht="15.75" customHeight="1" x14ac:dyDescent="0.25">
      <c r="A3174" s="2" t="s">
        <v>756</v>
      </c>
      <c r="B3174" s="2" t="s">
        <v>764</v>
      </c>
      <c r="C3174" s="2">
        <v>2045</v>
      </c>
      <c r="D3174" s="2" t="s">
        <v>241</v>
      </c>
      <c r="E3174" s="2" t="s">
        <v>627</v>
      </c>
      <c r="F3174" s="2" t="s">
        <v>782</v>
      </c>
      <c r="G3174" s="2">
        <v>546</v>
      </c>
      <c r="H3174" s="2">
        <v>1.80305869435E-4</v>
      </c>
      <c r="I3174" s="2">
        <v>2.0194257376720002E-4</v>
      </c>
      <c r="J3174" s="26" t="s">
        <v>690</v>
      </c>
    </row>
    <row r="3175" spans="1:10" ht="15.75" customHeight="1" x14ac:dyDescent="0.25">
      <c r="A3175" s="2" t="s">
        <v>756</v>
      </c>
      <c r="B3175" s="2" t="s">
        <v>764</v>
      </c>
      <c r="C3175" s="2">
        <v>2045</v>
      </c>
      <c r="D3175" s="2" t="s">
        <v>241</v>
      </c>
      <c r="E3175" s="2" t="s">
        <v>627</v>
      </c>
      <c r="F3175" s="2" t="s">
        <v>771</v>
      </c>
      <c r="G3175" s="2">
        <v>583</v>
      </c>
      <c r="H3175" s="2">
        <v>0.13204976916313099</v>
      </c>
      <c r="I3175" s="2">
        <v>0.14789574146270673</v>
      </c>
      <c r="J3175" s="26" t="s">
        <v>690</v>
      </c>
    </row>
    <row r="3176" spans="1:10" ht="15.75" customHeight="1" x14ac:dyDescent="0.25">
      <c r="A3176" s="2" t="s">
        <v>756</v>
      </c>
      <c r="B3176" s="2" t="s">
        <v>764</v>
      </c>
      <c r="C3176" s="2">
        <v>2045</v>
      </c>
      <c r="D3176" s="2" t="s">
        <v>241</v>
      </c>
      <c r="E3176" s="2" t="s">
        <v>627</v>
      </c>
      <c r="F3176" s="2" t="s">
        <v>773</v>
      </c>
      <c r="G3176" s="2">
        <v>867</v>
      </c>
      <c r="H3176" s="2">
        <v>0.40055468678474399</v>
      </c>
      <c r="I3176" s="2">
        <v>0.44862124919891333</v>
      </c>
      <c r="J3176" s="26" t="s">
        <v>690</v>
      </c>
    </row>
    <row r="3177" spans="1:10" ht="15.75" customHeight="1" x14ac:dyDescent="0.25">
      <c r="A3177" s="2" t="s">
        <v>756</v>
      </c>
      <c r="B3177" s="2" t="s">
        <v>764</v>
      </c>
      <c r="C3177" s="2">
        <v>2045</v>
      </c>
      <c r="D3177" s="2" t="s">
        <v>241</v>
      </c>
      <c r="E3177" s="2" t="s">
        <v>627</v>
      </c>
      <c r="F3177" s="2" t="s">
        <v>784</v>
      </c>
      <c r="G3177" s="2">
        <v>902</v>
      </c>
      <c r="H3177" s="2">
        <v>3.9974400997161799</v>
      </c>
      <c r="I3177" s="2">
        <v>4.4771329116821219</v>
      </c>
      <c r="J3177" s="26" t="s">
        <v>692</v>
      </c>
    </row>
    <row r="3178" spans="1:10" ht="15.75" customHeight="1" x14ac:dyDescent="0.25">
      <c r="A3178" s="2" t="s">
        <v>756</v>
      </c>
      <c r="B3178" s="2" t="s">
        <v>764</v>
      </c>
      <c r="C3178" s="2">
        <v>2045</v>
      </c>
      <c r="D3178" s="2" t="s">
        <v>241</v>
      </c>
      <c r="E3178" s="2" t="s">
        <v>627</v>
      </c>
      <c r="F3178" s="2" t="s">
        <v>785</v>
      </c>
      <c r="G3178" s="2">
        <v>1838</v>
      </c>
      <c r="H3178" s="2">
        <v>0.16208621859550401</v>
      </c>
      <c r="I3178" s="2">
        <v>0.18153656482696451</v>
      </c>
      <c r="J3178" s="26" t="s">
        <v>690</v>
      </c>
    </row>
    <row r="3179" spans="1:10" ht="15.75" customHeight="1" x14ac:dyDescent="0.25">
      <c r="A3179" s="2" t="s">
        <v>756</v>
      </c>
      <c r="B3179" s="2" t="s">
        <v>764</v>
      </c>
      <c r="C3179" s="2">
        <v>2045</v>
      </c>
      <c r="D3179" s="2" t="s">
        <v>241</v>
      </c>
      <c r="E3179" s="2" t="s">
        <v>627</v>
      </c>
      <c r="F3179" s="2" t="s">
        <v>784</v>
      </c>
      <c r="G3179" s="2">
        <v>1969</v>
      </c>
      <c r="H3179" s="2">
        <v>3.6204795837402299</v>
      </c>
      <c r="I3179" s="2">
        <v>4.0549371337890578</v>
      </c>
      <c r="J3179" s="26" t="s">
        <v>692</v>
      </c>
    </row>
    <row r="3180" spans="1:10" ht="15.75" customHeight="1" x14ac:dyDescent="0.25">
      <c r="A3180" s="2" t="s">
        <v>756</v>
      </c>
      <c r="B3180" s="2" t="s">
        <v>764</v>
      </c>
      <c r="C3180" s="2">
        <v>2045</v>
      </c>
      <c r="D3180" s="2" t="s">
        <v>241</v>
      </c>
      <c r="E3180" s="2" t="s">
        <v>627</v>
      </c>
      <c r="F3180" s="2" t="s">
        <v>782</v>
      </c>
      <c r="G3180" s="2">
        <v>2128</v>
      </c>
      <c r="H3180" s="2">
        <v>3.1032210245000002E-5</v>
      </c>
      <c r="I3180" s="2">
        <v>3.4756075474400009E-5</v>
      </c>
      <c r="J3180" s="26" t="s">
        <v>690</v>
      </c>
    </row>
    <row r="3181" spans="1:10" ht="15.75" customHeight="1" x14ac:dyDescent="0.25">
      <c r="A3181" s="2" t="s">
        <v>756</v>
      </c>
      <c r="B3181" s="2" t="s">
        <v>764</v>
      </c>
      <c r="C3181" s="2">
        <v>2045</v>
      </c>
      <c r="D3181" s="2" t="s">
        <v>241</v>
      </c>
      <c r="E3181" s="2" t="s">
        <v>627</v>
      </c>
      <c r="F3181" s="2" t="s">
        <v>782</v>
      </c>
      <c r="G3181" s="2">
        <v>3211</v>
      </c>
      <c r="H3181" s="2">
        <v>6.0286511143200003E-5</v>
      </c>
      <c r="I3181" s="2">
        <v>6.7520892480384007E-5</v>
      </c>
      <c r="J3181" s="26" t="s">
        <v>690</v>
      </c>
    </row>
    <row r="3182" spans="1:10" ht="15.75" customHeight="1" x14ac:dyDescent="0.25">
      <c r="A3182" s="2" t="s">
        <v>756</v>
      </c>
      <c r="B3182" s="2" t="s">
        <v>764</v>
      </c>
      <c r="C3182" s="2">
        <v>2045</v>
      </c>
      <c r="D3182" s="2" t="s">
        <v>241</v>
      </c>
      <c r="E3182" s="2" t="s">
        <v>627</v>
      </c>
      <c r="F3182" s="2" t="s">
        <v>771</v>
      </c>
      <c r="G3182" s="2">
        <v>3351</v>
      </c>
      <c r="H3182" s="2">
        <v>4.3167583644390002E-3</v>
      </c>
      <c r="I3182" s="2">
        <v>4.8347693681716807E-3</v>
      </c>
      <c r="J3182" s="26" t="s">
        <v>690</v>
      </c>
    </row>
    <row r="3183" spans="1:10" ht="15.75" customHeight="1" x14ac:dyDescent="0.25">
      <c r="A3183" s="2" t="s">
        <v>756</v>
      </c>
      <c r="B3183" s="2" t="s">
        <v>764</v>
      </c>
      <c r="C3183" s="2">
        <v>2045</v>
      </c>
      <c r="D3183" s="2" t="s">
        <v>241</v>
      </c>
      <c r="E3183" s="2" t="s">
        <v>627</v>
      </c>
      <c r="F3183" s="2" t="s">
        <v>771</v>
      </c>
      <c r="G3183" s="2">
        <v>4707</v>
      </c>
      <c r="H3183" s="2">
        <v>6.9991443306208004E-3</v>
      </c>
      <c r="I3183" s="2">
        <v>7.8390416502952965E-3</v>
      </c>
      <c r="J3183" s="26" t="s">
        <v>690</v>
      </c>
    </row>
    <row r="3184" spans="1:10" ht="15.75" customHeight="1" x14ac:dyDescent="0.25">
      <c r="A3184" s="2" t="s">
        <v>756</v>
      </c>
      <c r="B3184" s="2" t="s">
        <v>764</v>
      </c>
      <c r="C3184" s="2">
        <v>2045</v>
      </c>
      <c r="D3184" s="2" t="s">
        <v>241</v>
      </c>
      <c r="E3184" s="2" t="s">
        <v>627</v>
      </c>
      <c r="F3184" s="2" t="s">
        <v>782</v>
      </c>
      <c r="G3184" s="2">
        <v>6611</v>
      </c>
      <c r="H3184" s="2">
        <v>4.8794554459200003E-5</v>
      </c>
      <c r="I3184" s="2">
        <v>5.4649900994304011E-5</v>
      </c>
      <c r="J3184" s="26" t="s">
        <v>690</v>
      </c>
    </row>
    <row r="3185" spans="1:10" ht="15.75" customHeight="1" x14ac:dyDescent="0.25">
      <c r="A3185" s="2" t="s">
        <v>756</v>
      </c>
      <c r="B3185" s="2" t="s">
        <v>764</v>
      </c>
      <c r="C3185" s="2">
        <v>2045</v>
      </c>
      <c r="D3185" s="2" t="s">
        <v>241</v>
      </c>
      <c r="E3185" s="2" t="s">
        <v>627</v>
      </c>
      <c r="F3185" s="2" t="s">
        <v>771</v>
      </c>
      <c r="G3185" s="2">
        <v>6802</v>
      </c>
      <c r="H3185" s="2">
        <v>1.01336222141981E-2</v>
      </c>
      <c r="I3185" s="2">
        <v>1.1349656879901873E-2</v>
      </c>
      <c r="J3185" s="26" t="s">
        <v>690</v>
      </c>
    </row>
    <row r="3186" spans="1:10" ht="15.75" customHeight="1" x14ac:dyDescent="0.25">
      <c r="A3186" s="2" t="s">
        <v>756</v>
      </c>
      <c r="B3186" s="2" t="s">
        <v>764</v>
      </c>
      <c r="C3186" s="2">
        <v>2045</v>
      </c>
      <c r="D3186" s="2" t="s">
        <v>241</v>
      </c>
      <c r="E3186" s="2" t="s">
        <v>627</v>
      </c>
      <c r="F3186" s="2" t="s">
        <v>786</v>
      </c>
      <c r="G3186" s="2">
        <v>8748</v>
      </c>
      <c r="H3186" s="2">
        <v>4.7372546195983798</v>
      </c>
      <c r="I3186" s="2">
        <v>5.3057251739501856</v>
      </c>
      <c r="J3186" s="26" t="s">
        <v>693</v>
      </c>
    </row>
    <row r="3187" spans="1:10" ht="15.75" customHeight="1" x14ac:dyDescent="0.25">
      <c r="A3187" s="2" t="s">
        <v>756</v>
      </c>
      <c r="B3187" s="2" t="s">
        <v>764</v>
      </c>
      <c r="C3187" s="2">
        <v>2045</v>
      </c>
      <c r="D3187" s="2" t="s">
        <v>241</v>
      </c>
      <c r="E3187" s="2" t="s">
        <v>627</v>
      </c>
      <c r="F3187" s="2" t="s">
        <v>781</v>
      </c>
      <c r="G3187" s="2">
        <v>10572</v>
      </c>
      <c r="H3187" s="2">
        <v>7.54117742180824E-2</v>
      </c>
      <c r="I3187" s="2">
        <v>8.4461187124252296E-2</v>
      </c>
      <c r="J3187" s="26" t="s">
        <v>690</v>
      </c>
    </row>
    <row r="3188" spans="1:10" ht="15.75" customHeight="1" x14ac:dyDescent="0.25">
      <c r="A3188" s="2" t="s">
        <v>756</v>
      </c>
      <c r="B3188" s="2" t="s">
        <v>764</v>
      </c>
      <c r="C3188" s="2">
        <v>2045</v>
      </c>
      <c r="D3188" s="2" t="s">
        <v>241</v>
      </c>
      <c r="E3188" s="2" t="s">
        <v>627</v>
      </c>
      <c r="F3188" s="2" t="s">
        <v>782</v>
      </c>
      <c r="G3188" s="2">
        <v>25621</v>
      </c>
      <c r="H3188" s="40">
        <v>8.3979675764599999E-6</v>
      </c>
      <c r="I3188" s="2">
        <v>9.4057236856352E-6</v>
      </c>
      <c r="J3188" s="26" t="s">
        <v>690</v>
      </c>
    </row>
    <row r="3189" spans="1:10" ht="15.75" customHeight="1" x14ac:dyDescent="0.25">
      <c r="A3189" s="2" t="s">
        <v>756</v>
      </c>
      <c r="B3189" s="2" t="s">
        <v>764</v>
      </c>
      <c r="C3189" s="2">
        <v>2045</v>
      </c>
      <c r="D3189" s="2" t="s">
        <v>241</v>
      </c>
      <c r="E3189" s="2" t="s">
        <v>627</v>
      </c>
      <c r="F3189" s="2" t="s">
        <v>778</v>
      </c>
      <c r="G3189" s="2">
        <v>35932</v>
      </c>
      <c r="H3189" s="2">
        <v>5.84180690348148E-2</v>
      </c>
      <c r="I3189" s="2">
        <v>6.5428237318992583E-2</v>
      </c>
      <c r="J3189" s="26" t="s">
        <v>690</v>
      </c>
    </row>
    <row r="3190" spans="1:10" ht="15.75" customHeight="1" x14ac:dyDescent="0.25">
      <c r="A3190" s="2" t="s">
        <v>756</v>
      </c>
      <c r="B3190" s="2" t="s">
        <v>764</v>
      </c>
      <c r="C3190" s="2">
        <v>2045</v>
      </c>
      <c r="D3190" s="2" t="s">
        <v>241</v>
      </c>
      <c r="E3190" s="2" t="s">
        <v>627</v>
      </c>
      <c r="F3190" s="2" t="s">
        <v>773</v>
      </c>
      <c r="G3190" s="2">
        <v>43483</v>
      </c>
      <c r="H3190" s="2">
        <v>9.9462643265719997E-4</v>
      </c>
      <c r="I3190" s="2">
        <v>1.1139816045760641E-3</v>
      </c>
      <c r="J3190" s="26" t="s">
        <v>690</v>
      </c>
    </row>
    <row r="3191" spans="1:10" ht="15.75" customHeight="1" x14ac:dyDescent="0.25">
      <c r="A3191" s="2" t="s">
        <v>756</v>
      </c>
      <c r="B3191" s="2" t="s">
        <v>764</v>
      </c>
      <c r="C3191" s="2">
        <v>2045</v>
      </c>
      <c r="D3191" s="2" t="s">
        <v>241</v>
      </c>
      <c r="E3191" s="2" t="s">
        <v>627</v>
      </c>
      <c r="F3191" s="2" t="s">
        <v>787</v>
      </c>
      <c r="G3191" s="2">
        <v>49320</v>
      </c>
      <c r="H3191" s="2">
        <v>7.0301205851138002E-3</v>
      </c>
      <c r="I3191" s="2">
        <v>7.8737350553274577E-3</v>
      </c>
      <c r="J3191" s="26" t="s">
        <v>690</v>
      </c>
    </row>
    <row r="3192" spans="1:10" ht="15.75" customHeight="1" x14ac:dyDescent="0.25">
      <c r="A3192" s="2" t="s">
        <v>756</v>
      </c>
      <c r="B3192" s="2" t="s">
        <v>764</v>
      </c>
      <c r="C3192" s="2">
        <v>2045</v>
      </c>
      <c r="D3192" s="2" t="s">
        <v>241</v>
      </c>
      <c r="E3192" s="2" t="s">
        <v>627</v>
      </c>
      <c r="F3192" s="2" t="s">
        <v>787</v>
      </c>
      <c r="G3192" s="2">
        <v>59209</v>
      </c>
      <c r="H3192" s="2">
        <v>4.6867472119629001E-3</v>
      </c>
      <c r="I3192" s="2">
        <v>5.2491568773984486E-3</v>
      </c>
      <c r="J3192" s="26" t="s">
        <v>690</v>
      </c>
    </row>
    <row r="3193" spans="1:10" ht="15.75" customHeight="1" x14ac:dyDescent="0.25">
      <c r="A3193" s="2" t="s">
        <v>756</v>
      </c>
      <c r="B3193" s="2" t="s">
        <v>764</v>
      </c>
      <c r="C3193" s="2">
        <v>2045</v>
      </c>
      <c r="D3193" s="2" t="s">
        <v>241</v>
      </c>
      <c r="E3193" s="2" t="s">
        <v>627</v>
      </c>
      <c r="F3193" s="2" t="s">
        <v>787</v>
      </c>
      <c r="G3193" s="2">
        <v>71581</v>
      </c>
      <c r="H3193" s="2">
        <v>7.8112451592460004E-4</v>
      </c>
      <c r="I3193" s="2">
        <v>8.748594578355521E-4</v>
      </c>
      <c r="J3193" s="26" t="s">
        <v>690</v>
      </c>
    </row>
    <row r="3194" spans="1:10" ht="15.75" customHeight="1" x14ac:dyDescent="0.25">
      <c r="A3194" s="2" t="s">
        <v>756</v>
      </c>
      <c r="B3194" s="2" t="s">
        <v>764</v>
      </c>
      <c r="C3194" s="2">
        <v>2045</v>
      </c>
      <c r="D3194" s="2" t="s">
        <v>241</v>
      </c>
      <c r="E3194" s="2" t="s">
        <v>627</v>
      </c>
      <c r="F3194" s="2" t="s">
        <v>787</v>
      </c>
      <c r="G3194" s="2">
        <v>100000</v>
      </c>
      <c r="H3194" s="40">
        <v>9.9999999999999998E-13</v>
      </c>
      <c r="I3194" s="2">
        <v>1.1200000000000001E-12</v>
      </c>
      <c r="J3194" s="26" t="s">
        <v>690</v>
      </c>
    </row>
    <row r="3195" spans="1:10" ht="15.75" customHeight="1" x14ac:dyDescent="0.25">
      <c r="A3195" s="2" t="s">
        <v>756</v>
      </c>
      <c r="B3195" s="2" t="s">
        <v>764</v>
      </c>
      <c r="C3195" s="2">
        <v>2045</v>
      </c>
      <c r="D3195" s="2" t="s">
        <v>241</v>
      </c>
      <c r="E3195" s="2" t="s">
        <v>627</v>
      </c>
      <c r="F3195" s="2" t="s">
        <v>788</v>
      </c>
      <c r="G3195" s="2">
        <v>103487</v>
      </c>
      <c r="H3195" s="2">
        <v>6.2572294846176997E-3</v>
      </c>
      <c r="I3195" s="2">
        <v>7.0080970227718239E-3</v>
      </c>
      <c r="J3195" s="26" t="s">
        <v>690</v>
      </c>
    </row>
    <row r="3196" spans="1:10" ht="15.75" customHeight="1" x14ac:dyDescent="0.25">
      <c r="A3196" s="2" t="s">
        <v>756</v>
      </c>
      <c r="B3196" s="2" t="s">
        <v>764</v>
      </c>
      <c r="C3196" s="2">
        <v>2045</v>
      </c>
      <c r="D3196" s="2" t="s">
        <v>241</v>
      </c>
      <c r="E3196" s="2" t="s">
        <v>627</v>
      </c>
      <c r="F3196" s="2" t="s">
        <v>784</v>
      </c>
      <c r="G3196" s="2">
        <v>143897</v>
      </c>
      <c r="H3196" s="2">
        <v>3.3798139095306401</v>
      </c>
      <c r="I3196" s="2">
        <v>3.7853915786743171</v>
      </c>
      <c r="J3196" s="26" t="s">
        <v>692</v>
      </c>
    </row>
    <row r="3197" spans="1:10" ht="15.75" customHeight="1" x14ac:dyDescent="0.25">
      <c r="A3197" s="2" t="s">
        <v>756</v>
      </c>
      <c r="B3197" s="2" t="s">
        <v>764</v>
      </c>
      <c r="C3197" s="2">
        <v>2045</v>
      </c>
      <c r="D3197" s="2" t="s">
        <v>241</v>
      </c>
      <c r="E3197" s="2" t="s">
        <v>627</v>
      </c>
      <c r="F3197" s="2" t="s">
        <v>787</v>
      </c>
      <c r="G3197" s="2">
        <v>363115</v>
      </c>
      <c r="H3197" s="2">
        <v>4.775488050655E-4</v>
      </c>
      <c r="I3197" s="2">
        <v>5.3485466167336006E-4</v>
      </c>
      <c r="J3197" s="26" t="s">
        <v>690</v>
      </c>
    </row>
    <row r="3198" spans="1:10" ht="15.75" customHeight="1" x14ac:dyDescent="0.25">
      <c r="A3198" s="2" t="s">
        <v>756</v>
      </c>
      <c r="B3198" s="2" t="s">
        <v>764</v>
      </c>
      <c r="C3198" s="2">
        <v>2045</v>
      </c>
      <c r="D3198" s="2" t="s">
        <v>241</v>
      </c>
      <c r="E3198" s="2" t="s">
        <v>627</v>
      </c>
      <c r="F3198" s="2" t="s">
        <v>787</v>
      </c>
      <c r="G3198" s="2">
        <v>435906</v>
      </c>
      <c r="H3198" s="2">
        <v>3.1836587004360002E-4</v>
      </c>
      <c r="I3198" s="2">
        <v>3.5656977444883204E-4</v>
      </c>
      <c r="J3198" s="26" t="s">
        <v>690</v>
      </c>
    </row>
    <row r="3199" spans="1:10" ht="15.75" customHeight="1" x14ac:dyDescent="0.25">
      <c r="A3199" s="2" t="s">
        <v>756</v>
      </c>
      <c r="B3199" s="2" t="s">
        <v>764</v>
      </c>
      <c r="C3199" s="2">
        <v>2045</v>
      </c>
      <c r="D3199" s="2" t="s">
        <v>241</v>
      </c>
      <c r="E3199" s="2" t="s">
        <v>627</v>
      </c>
      <c r="F3199" s="2" t="s">
        <v>787</v>
      </c>
      <c r="G3199" s="2">
        <v>526971</v>
      </c>
      <c r="H3199" s="2">
        <v>5.3060975915299999E-5</v>
      </c>
      <c r="I3199" s="2">
        <v>5.9428293025136003E-5</v>
      </c>
      <c r="J3199" s="26" t="s">
        <v>690</v>
      </c>
    </row>
    <row r="3200" spans="1:10" ht="15.75" customHeight="1" x14ac:dyDescent="0.25">
      <c r="A3200" s="2" t="s">
        <v>756</v>
      </c>
      <c r="B3200" s="2" t="s">
        <v>764</v>
      </c>
      <c r="C3200" s="2">
        <v>2045</v>
      </c>
      <c r="D3200" s="2" t="s">
        <v>241</v>
      </c>
      <c r="E3200" s="2" t="s">
        <v>627</v>
      </c>
      <c r="F3200" s="2" t="s">
        <v>788</v>
      </c>
      <c r="G3200" s="2">
        <v>790285</v>
      </c>
      <c r="H3200" s="2">
        <v>3.3706540707499001E-3</v>
      </c>
      <c r="I3200" s="2">
        <v>3.7751325592398884E-3</v>
      </c>
      <c r="J3200" s="26" t="s">
        <v>690</v>
      </c>
    </row>
    <row r="3201" spans="1:10" ht="15.75" customHeight="1" x14ac:dyDescent="0.25">
      <c r="A3201" s="2" t="s">
        <v>756</v>
      </c>
      <c r="B3201" s="2" t="s">
        <v>764</v>
      </c>
      <c r="C3201" s="2">
        <v>2045</v>
      </c>
      <c r="D3201" s="2" t="s">
        <v>241</v>
      </c>
      <c r="E3201" s="2" t="s">
        <v>627</v>
      </c>
      <c r="F3201" s="2" t="s">
        <v>778</v>
      </c>
      <c r="G3201" s="2">
        <v>1734637</v>
      </c>
      <c r="H3201" s="2">
        <v>1.4934829436242599E-2</v>
      </c>
      <c r="I3201" s="2">
        <v>1.6727008968591712E-2</v>
      </c>
      <c r="J3201" s="26" t="s">
        <v>690</v>
      </c>
    </row>
    <row r="3202" spans="1:10" ht="15.75" customHeight="1" x14ac:dyDescent="0.25">
      <c r="A3202" s="2" t="s">
        <v>756</v>
      </c>
      <c r="B3202" s="2" t="s">
        <v>764</v>
      </c>
      <c r="C3202" s="2">
        <v>2045</v>
      </c>
      <c r="D3202" s="2" t="s">
        <v>241</v>
      </c>
      <c r="E3202" s="2" t="s">
        <v>627</v>
      </c>
      <c r="F3202" s="2" t="s">
        <v>787</v>
      </c>
      <c r="G3202" s="2">
        <v>4360955</v>
      </c>
      <c r="H3202" s="2">
        <v>1.2923472968400001E-4</v>
      </c>
      <c r="I3202" s="2">
        <v>1.4474289724608001E-4</v>
      </c>
      <c r="J3202" s="26" t="s">
        <v>690</v>
      </c>
    </row>
    <row r="3203" spans="1:10" ht="15.75" customHeight="1" x14ac:dyDescent="0.25">
      <c r="A3203" s="2" t="s">
        <v>756</v>
      </c>
      <c r="B3203" s="2" t="s">
        <v>764</v>
      </c>
      <c r="C3203" s="2">
        <v>2045</v>
      </c>
      <c r="D3203" s="2" t="s">
        <v>241</v>
      </c>
      <c r="E3203" s="2" t="s">
        <v>627</v>
      </c>
      <c r="F3203" s="2" t="s">
        <v>787</v>
      </c>
      <c r="G3203" s="2">
        <v>5235126</v>
      </c>
      <c r="H3203" s="2">
        <v>8.6156484030699995E-5</v>
      </c>
      <c r="I3203" s="2">
        <v>9.6495262114384007E-5</v>
      </c>
      <c r="J3203" s="26" t="s">
        <v>690</v>
      </c>
    </row>
    <row r="3204" spans="1:10" ht="15.75" customHeight="1" x14ac:dyDescent="0.25">
      <c r="A3204" s="2" t="s">
        <v>756</v>
      </c>
      <c r="B3204" s="2" t="s">
        <v>764</v>
      </c>
      <c r="C3204" s="2">
        <v>2045</v>
      </c>
      <c r="D3204" s="2" t="s">
        <v>241</v>
      </c>
      <c r="E3204" s="2" t="s">
        <v>627</v>
      </c>
      <c r="F3204" s="2" t="s">
        <v>787</v>
      </c>
      <c r="G3204" s="2">
        <v>6328763</v>
      </c>
      <c r="H3204" s="2">
        <v>1.43594143083E-5</v>
      </c>
      <c r="I3204" s="2">
        <v>1.6082544025296E-5</v>
      </c>
      <c r="J3204" s="26" t="s">
        <v>690</v>
      </c>
    </row>
    <row r="3205" spans="1:10" ht="15.75" customHeight="1" x14ac:dyDescent="0.25">
      <c r="A3205" s="2" t="s">
        <v>756</v>
      </c>
      <c r="B3205" s="2" t="s">
        <v>764</v>
      </c>
      <c r="C3205" s="2">
        <v>2050</v>
      </c>
      <c r="D3205" s="2" t="s">
        <v>241</v>
      </c>
      <c r="E3205" s="2" t="s">
        <v>627</v>
      </c>
      <c r="F3205" s="2" t="s">
        <v>765</v>
      </c>
      <c r="G3205" s="2">
        <v>-100000</v>
      </c>
      <c r="H3205" s="2">
        <v>0</v>
      </c>
      <c r="I3205" s="2">
        <v>0</v>
      </c>
      <c r="J3205" s="26" t="s">
        <v>690</v>
      </c>
    </row>
    <row r="3206" spans="1:10" ht="15.75" customHeight="1" x14ac:dyDescent="0.25">
      <c r="A3206" s="2" t="s">
        <v>756</v>
      </c>
      <c r="B3206" s="2" t="s">
        <v>764</v>
      </c>
      <c r="C3206" s="2">
        <v>2050</v>
      </c>
      <c r="D3206" s="2" t="s">
        <v>241</v>
      </c>
      <c r="E3206" s="2" t="s">
        <v>627</v>
      </c>
      <c r="F3206" s="2" t="s">
        <v>765</v>
      </c>
      <c r="G3206" s="2">
        <v>-159</v>
      </c>
      <c r="H3206" s="2">
        <v>4.1275906562805096</v>
      </c>
      <c r="I3206" s="2">
        <v>4.6229015350341713</v>
      </c>
      <c r="J3206" s="26" t="s">
        <v>690</v>
      </c>
    </row>
    <row r="3207" spans="1:10" ht="15.75" customHeight="1" x14ac:dyDescent="0.25">
      <c r="A3207" s="2" t="s">
        <v>756</v>
      </c>
      <c r="B3207" s="2" t="s">
        <v>764</v>
      </c>
      <c r="C3207" s="2">
        <v>2050</v>
      </c>
      <c r="D3207" s="2" t="s">
        <v>241</v>
      </c>
      <c r="E3207" s="2" t="s">
        <v>627</v>
      </c>
      <c r="F3207" s="2" t="s">
        <v>765</v>
      </c>
      <c r="G3207" s="2">
        <v>-159</v>
      </c>
      <c r="H3207" s="2">
        <v>0</v>
      </c>
      <c r="I3207" s="2">
        <v>0</v>
      </c>
      <c r="J3207" s="26" t="s">
        <v>690</v>
      </c>
    </row>
    <row r="3208" spans="1:10" ht="15.75" customHeight="1" x14ac:dyDescent="0.25">
      <c r="A3208" s="2" t="s">
        <v>756</v>
      </c>
      <c r="B3208" s="2" t="s">
        <v>764</v>
      </c>
      <c r="C3208" s="2">
        <v>2050</v>
      </c>
      <c r="D3208" s="2" t="s">
        <v>241</v>
      </c>
      <c r="E3208" s="2" t="s">
        <v>627</v>
      </c>
      <c r="F3208" s="2" t="s">
        <v>769</v>
      </c>
      <c r="G3208" s="2">
        <v>-17</v>
      </c>
      <c r="H3208" s="2">
        <v>1.8139223568141499E-2</v>
      </c>
      <c r="I3208" s="2">
        <v>2.0315930396318481E-2</v>
      </c>
      <c r="J3208" s="26" t="s">
        <v>690</v>
      </c>
    </row>
    <row r="3209" spans="1:10" ht="15.75" customHeight="1" x14ac:dyDescent="0.25">
      <c r="A3209" s="2" t="s">
        <v>756</v>
      </c>
      <c r="B3209" s="2" t="s">
        <v>764</v>
      </c>
      <c r="C3209" s="2">
        <v>2050</v>
      </c>
      <c r="D3209" s="2" t="s">
        <v>241</v>
      </c>
      <c r="E3209" s="2" t="s">
        <v>627</v>
      </c>
      <c r="F3209" s="2" t="s">
        <v>766</v>
      </c>
      <c r="G3209" s="2">
        <v>-16</v>
      </c>
      <c r="H3209" s="2">
        <v>2.7066295966506001E-2</v>
      </c>
      <c r="I3209" s="2">
        <v>3.0314251482486725E-2</v>
      </c>
      <c r="J3209" s="26" t="s">
        <v>690</v>
      </c>
    </row>
    <row r="3210" spans="1:10" ht="15.75" customHeight="1" x14ac:dyDescent="0.25">
      <c r="A3210" s="2" t="s">
        <v>756</v>
      </c>
      <c r="B3210" s="2" t="s">
        <v>764</v>
      </c>
      <c r="C3210" s="2">
        <v>2050</v>
      </c>
      <c r="D3210" s="2" t="s">
        <v>241</v>
      </c>
      <c r="E3210" s="2" t="s">
        <v>627</v>
      </c>
      <c r="F3210" s="2" t="s">
        <v>767</v>
      </c>
      <c r="G3210" s="2">
        <v>-15</v>
      </c>
      <c r="H3210" s="2">
        <v>0.64557003974914495</v>
      </c>
      <c r="I3210" s="2">
        <v>0.72303844451904242</v>
      </c>
      <c r="J3210" s="26" t="s">
        <v>692</v>
      </c>
    </row>
    <row r="3211" spans="1:10" ht="15.75" customHeight="1" x14ac:dyDescent="0.25">
      <c r="A3211" s="2" t="s">
        <v>756</v>
      </c>
      <c r="B3211" s="2" t="s">
        <v>764</v>
      </c>
      <c r="C3211" s="2">
        <v>2050</v>
      </c>
      <c r="D3211" s="2" t="s">
        <v>241</v>
      </c>
      <c r="E3211" s="2" t="s">
        <v>627</v>
      </c>
      <c r="F3211" s="2" t="s">
        <v>768</v>
      </c>
      <c r="G3211" s="2">
        <v>-14</v>
      </c>
      <c r="H3211" s="2">
        <v>13.545993745326999</v>
      </c>
      <c r="I3211" s="2">
        <v>15.171512994766241</v>
      </c>
      <c r="J3211" s="26" t="s">
        <v>691</v>
      </c>
    </row>
    <row r="3212" spans="1:10" ht="15.75" customHeight="1" x14ac:dyDescent="0.25">
      <c r="A3212" s="2" t="s">
        <v>756</v>
      </c>
      <c r="B3212" s="2" t="s">
        <v>764</v>
      </c>
      <c r="C3212" s="2">
        <v>2050</v>
      </c>
      <c r="D3212" s="2" t="s">
        <v>241</v>
      </c>
      <c r="E3212" s="2" t="s">
        <v>627</v>
      </c>
      <c r="F3212" s="2" t="s">
        <v>767</v>
      </c>
      <c r="G3212" s="2">
        <v>-14</v>
      </c>
      <c r="H3212" s="2">
        <v>6.5304393768310502</v>
      </c>
      <c r="I3212" s="2">
        <v>7.3140921020507772</v>
      </c>
      <c r="J3212" s="26" t="s">
        <v>692</v>
      </c>
    </row>
    <row r="3213" spans="1:10" ht="15.75" customHeight="1" x14ac:dyDescent="0.25">
      <c r="A3213" s="2" t="s">
        <v>756</v>
      </c>
      <c r="B3213" s="2" t="s">
        <v>764</v>
      </c>
      <c r="C3213" s="2">
        <v>2050</v>
      </c>
      <c r="D3213" s="2" t="s">
        <v>241</v>
      </c>
      <c r="E3213" s="2" t="s">
        <v>627</v>
      </c>
      <c r="F3213" s="2" t="s">
        <v>773</v>
      </c>
      <c r="G3213" s="2">
        <v>-12</v>
      </c>
      <c r="H3213" s="2">
        <v>0.759130299091339</v>
      </c>
      <c r="I3213" s="2">
        <v>0.85022593498229981</v>
      </c>
      <c r="J3213" s="26" t="s">
        <v>690</v>
      </c>
    </row>
    <row r="3214" spans="1:10" ht="15.75" customHeight="1" x14ac:dyDescent="0.25">
      <c r="A3214" s="2" t="s">
        <v>756</v>
      </c>
      <c r="B3214" s="2" t="s">
        <v>764</v>
      </c>
      <c r="C3214" s="2">
        <v>2050</v>
      </c>
      <c r="D3214" s="2" t="s">
        <v>241</v>
      </c>
      <c r="E3214" s="2" t="s">
        <v>627</v>
      </c>
      <c r="F3214" s="2" t="s">
        <v>766</v>
      </c>
      <c r="G3214" s="2">
        <v>-12</v>
      </c>
      <c r="H3214" s="2">
        <v>1.74292027950287E-2</v>
      </c>
      <c r="I3214" s="2">
        <v>1.9520707130432146E-2</v>
      </c>
      <c r="J3214" s="26" t="s">
        <v>690</v>
      </c>
    </row>
    <row r="3215" spans="1:10" ht="15.75" customHeight="1" x14ac:dyDescent="0.25">
      <c r="A3215" s="2" t="s">
        <v>756</v>
      </c>
      <c r="B3215" s="2" t="s">
        <v>764</v>
      </c>
      <c r="C3215" s="2">
        <v>2050</v>
      </c>
      <c r="D3215" s="2" t="s">
        <v>241</v>
      </c>
      <c r="E3215" s="2" t="s">
        <v>627</v>
      </c>
      <c r="F3215" s="2" t="s">
        <v>766</v>
      </c>
      <c r="G3215" s="2">
        <v>-11</v>
      </c>
      <c r="H3215" s="2">
        <v>8.3713203668594402E-2</v>
      </c>
      <c r="I3215" s="2">
        <v>9.3758788108825736E-2</v>
      </c>
      <c r="J3215" s="26" t="s">
        <v>690</v>
      </c>
    </row>
    <row r="3216" spans="1:10" ht="15.75" customHeight="1" x14ac:dyDescent="0.25">
      <c r="A3216" s="2" t="s">
        <v>756</v>
      </c>
      <c r="B3216" s="2" t="s">
        <v>764</v>
      </c>
      <c r="C3216" s="2">
        <v>2050</v>
      </c>
      <c r="D3216" s="2" t="s">
        <v>241</v>
      </c>
      <c r="E3216" s="2" t="s">
        <v>627</v>
      </c>
      <c r="F3216" s="2" t="s">
        <v>772</v>
      </c>
      <c r="G3216" s="2">
        <v>-11</v>
      </c>
      <c r="H3216" s="2">
        <v>0.268472909927368</v>
      </c>
      <c r="I3216" s="2">
        <v>0.3006896591186522</v>
      </c>
      <c r="J3216" s="26" t="s">
        <v>690</v>
      </c>
    </row>
    <row r="3217" spans="1:10" ht="15.75" customHeight="1" x14ac:dyDescent="0.25">
      <c r="A3217" s="2" t="s">
        <v>756</v>
      </c>
      <c r="B3217" s="2" t="s">
        <v>764</v>
      </c>
      <c r="C3217" s="2">
        <v>2050</v>
      </c>
      <c r="D3217" s="2" t="s">
        <v>241</v>
      </c>
      <c r="E3217" s="2" t="s">
        <v>627</v>
      </c>
      <c r="F3217" s="2" t="s">
        <v>771</v>
      </c>
      <c r="G3217" s="2">
        <v>-11</v>
      </c>
      <c r="H3217" s="2">
        <v>5.3941389322280804</v>
      </c>
      <c r="I3217" s="2">
        <v>6.0414356040954509</v>
      </c>
      <c r="J3217" s="26" t="s">
        <v>690</v>
      </c>
    </row>
    <row r="3218" spans="1:10" ht="15.75" customHeight="1" x14ac:dyDescent="0.25">
      <c r="A3218" s="2" t="s">
        <v>756</v>
      </c>
      <c r="B3218" s="2" t="s">
        <v>764</v>
      </c>
      <c r="C3218" s="2">
        <v>2050</v>
      </c>
      <c r="D3218" s="2" t="s">
        <v>241</v>
      </c>
      <c r="E3218" s="2" t="s">
        <v>627</v>
      </c>
      <c r="F3218" s="2" t="s">
        <v>771</v>
      </c>
      <c r="G3218" s="2">
        <v>-10</v>
      </c>
      <c r="H3218" s="2">
        <v>3.4332480430603001</v>
      </c>
      <c r="I3218" s="2">
        <v>3.8452378082275365</v>
      </c>
      <c r="J3218" s="26" t="s">
        <v>690</v>
      </c>
    </row>
    <row r="3219" spans="1:10" ht="15.75" customHeight="1" x14ac:dyDescent="0.25">
      <c r="A3219" s="2" t="s">
        <v>756</v>
      </c>
      <c r="B3219" s="2" t="s">
        <v>764</v>
      </c>
      <c r="C3219" s="2">
        <v>2050</v>
      </c>
      <c r="D3219" s="2" t="s">
        <v>241</v>
      </c>
      <c r="E3219" s="2" t="s">
        <v>627</v>
      </c>
      <c r="F3219" s="2" t="s">
        <v>770</v>
      </c>
      <c r="G3219" s="2">
        <v>-9</v>
      </c>
      <c r="H3219" s="2">
        <v>3.6537415981292698</v>
      </c>
      <c r="I3219" s="2">
        <v>4.0921905899047823</v>
      </c>
      <c r="J3219" s="26" t="s">
        <v>691</v>
      </c>
    </row>
    <row r="3220" spans="1:10" ht="15.75" customHeight="1" x14ac:dyDescent="0.25">
      <c r="A3220" s="2" t="s">
        <v>756</v>
      </c>
      <c r="B3220" s="2" t="s">
        <v>764</v>
      </c>
      <c r="C3220" s="2">
        <v>2050</v>
      </c>
      <c r="D3220" s="2" t="s">
        <v>241</v>
      </c>
      <c r="E3220" s="2" t="s">
        <v>627</v>
      </c>
      <c r="F3220" s="2" t="s">
        <v>766</v>
      </c>
      <c r="G3220" s="2">
        <v>-8</v>
      </c>
      <c r="H3220" s="2">
        <v>2.03232622146606</v>
      </c>
      <c r="I3220" s="2">
        <v>2.2762053680419876</v>
      </c>
      <c r="J3220" s="26" t="s">
        <v>690</v>
      </c>
    </row>
    <row r="3221" spans="1:10" ht="15.75" customHeight="1" x14ac:dyDescent="0.25">
      <c r="A3221" s="2" t="s">
        <v>756</v>
      </c>
      <c r="B3221" s="2" t="s">
        <v>764</v>
      </c>
      <c r="C3221" s="2">
        <v>2050</v>
      </c>
      <c r="D3221" s="2" t="s">
        <v>241</v>
      </c>
      <c r="E3221" s="2" t="s">
        <v>627</v>
      </c>
      <c r="F3221" s="2" t="s">
        <v>770</v>
      </c>
      <c r="G3221" s="2">
        <v>-8</v>
      </c>
      <c r="H3221" s="2">
        <v>15.404589653015099</v>
      </c>
      <c r="I3221" s="2">
        <v>17.253140411376911</v>
      </c>
      <c r="J3221" s="26" t="s">
        <v>691</v>
      </c>
    </row>
    <row r="3222" spans="1:10" ht="15.75" customHeight="1" x14ac:dyDescent="0.25">
      <c r="A3222" s="2" t="s">
        <v>756</v>
      </c>
      <c r="B3222" s="2" t="s">
        <v>764</v>
      </c>
      <c r="C3222" s="2">
        <v>2050</v>
      </c>
      <c r="D3222" s="2" t="s">
        <v>241</v>
      </c>
      <c r="E3222" s="2" t="s">
        <v>627</v>
      </c>
      <c r="F3222" s="2" t="s">
        <v>775</v>
      </c>
      <c r="G3222" s="2">
        <v>-6</v>
      </c>
      <c r="H3222" s="2">
        <v>0.13400487229228</v>
      </c>
      <c r="I3222" s="2">
        <v>0.15008545696735362</v>
      </c>
      <c r="J3222" s="26" t="s">
        <v>690</v>
      </c>
    </row>
    <row r="3223" spans="1:10" ht="15.75" customHeight="1" x14ac:dyDescent="0.25">
      <c r="A3223" s="2" t="s">
        <v>756</v>
      </c>
      <c r="B3223" s="2" t="s">
        <v>764</v>
      </c>
      <c r="C3223" s="2">
        <v>2050</v>
      </c>
      <c r="D3223" s="2" t="s">
        <v>241</v>
      </c>
      <c r="E3223" s="2" t="s">
        <v>627</v>
      </c>
      <c r="F3223" s="2" t="s">
        <v>771</v>
      </c>
      <c r="G3223" s="2">
        <v>-5</v>
      </c>
      <c r="H3223" s="2">
        <v>6.7663912773132298</v>
      </c>
      <c r="I3223" s="2">
        <v>7.5783582305908181</v>
      </c>
      <c r="J3223" s="26" t="s">
        <v>690</v>
      </c>
    </row>
    <row r="3224" spans="1:10" ht="15.75" customHeight="1" x14ac:dyDescent="0.25">
      <c r="A3224" s="2" t="s">
        <v>756</v>
      </c>
      <c r="B3224" s="2" t="s">
        <v>764</v>
      </c>
      <c r="C3224" s="2">
        <v>2050</v>
      </c>
      <c r="D3224" s="2" t="s">
        <v>241</v>
      </c>
      <c r="E3224" s="2" t="s">
        <v>627</v>
      </c>
      <c r="F3224" s="2" t="s">
        <v>774</v>
      </c>
      <c r="G3224" s="2">
        <v>-1</v>
      </c>
      <c r="H3224" s="2">
        <v>13.7312130928039</v>
      </c>
      <c r="I3224" s="2">
        <v>15.37895866394037</v>
      </c>
      <c r="J3224" s="26" t="s">
        <v>691</v>
      </c>
    </row>
    <row r="3225" spans="1:10" ht="15.75" customHeight="1" x14ac:dyDescent="0.25">
      <c r="A3225" s="2" t="s">
        <v>756</v>
      </c>
      <c r="B3225" s="2" t="s">
        <v>764</v>
      </c>
      <c r="C3225" s="2">
        <v>2050</v>
      </c>
      <c r="D3225" s="2" t="s">
        <v>241</v>
      </c>
      <c r="E3225" s="2" t="s">
        <v>627</v>
      </c>
      <c r="F3225" s="2" t="s">
        <v>765</v>
      </c>
      <c r="G3225" s="2">
        <v>-1</v>
      </c>
      <c r="H3225" s="2">
        <v>3.1333463191986</v>
      </c>
      <c r="I3225" s="2">
        <v>3.5093478775024325</v>
      </c>
      <c r="J3225" s="26" t="s">
        <v>690</v>
      </c>
    </row>
    <row r="3226" spans="1:10" ht="15.75" customHeight="1" x14ac:dyDescent="0.25">
      <c r="A3226" s="2" t="s">
        <v>756</v>
      </c>
      <c r="B3226" s="2" t="s">
        <v>764</v>
      </c>
      <c r="C3226" s="2">
        <v>2050</v>
      </c>
      <c r="D3226" s="2" t="s">
        <v>241</v>
      </c>
      <c r="E3226" s="2" t="s">
        <v>627</v>
      </c>
      <c r="F3226" s="2" t="s">
        <v>777</v>
      </c>
      <c r="G3226" s="2">
        <v>0</v>
      </c>
      <c r="H3226" s="2">
        <v>3.6846625804901101</v>
      </c>
      <c r="I3226" s="2">
        <v>4.1268220901489236</v>
      </c>
      <c r="J3226" s="26" t="s">
        <v>692</v>
      </c>
    </row>
    <row r="3227" spans="1:10" ht="15.75" customHeight="1" x14ac:dyDescent="0.25">
      <c r="A3227" s="2" t="s">
        <v>756</v>
      </c>
      <c r="B3227" s="2" t="s">
        <v>764</v>
      </c>
      <c r="C3227" s="2">
        <v>2050</v>
      </c>
      <c r="D3227" s="2" t="s">
        <v>241</v>
      </c>
      <c r="E3227" s="2" t="s">
        <v>627</v>
      </c>
      <c r="F3227" s="2" t="s">
        <v>773</v>
      </c>
      <c r="G3227" s="2">
        <v>0</v>
      </c>
      <c r="H3227" s="2">
        <v>4.57733058929443</v>
      </c>
      <c r="I3227" s="2">
        <v>5.1266102600097625</v>
      </c>
      <c r="J3227" s="26" t="s">
        <v>690</v>
      </c>
    </row>
    <row r="3228" spans="1:10" ht="15.75" customHeight="1" x14ac:dyDescent="0.25">
      <c r="A3228" s="2" t="s">
        <v>756</v>
      </c>
      <c r="B3228" s="2" t="s">
        <v>764</v>
      </c>
      <c r="C3228" s="2">
        <v>2050</v>
      </c>
      <c r="D3228" s="2" t="s">
        <v>241</v>
      </c>
      <c r="E3228" s="2" t="s">
        <v>627</v>
      </c>
      <c r="F3228" s="2" t="s">
        <v>776</v>
      </c>
      <c r="G3228" s="2">
        <v>1</v>
      </c>
      <c r="H3228" s="2">
        <v>5.6523060798645002</v>
      </c>
      <c r="I3228" s="2">
        <v>6.3305828094482406</v>
      </c>
      <c r="J3228" s="26" t="s">
        <v>694</v>
      </c>
    </row>
    <row r="3229" spans="1:10" ht="15.75" customHeight="1" x14ac:dyDescent="0.25">
      <c r="A3229" s="2" t="s">
        <v>756</v>
      </c>
      <c r="B3229" s="2" t="s">
        <v>764</v>
      </c>
      <c r="C3229" s="2">
        <v>2050</v>
      </c>
      <c r="D3229" s="2" t="s">
        <v>241</v>
      </c>
      <c r="E3229" s="2" t="s">
        <v>627</v>
      </c>
      <c r="F3229" s="2" t="s">
        <v>777</v>
      </c>
      <c r="G3229" s="2">
        <v>1</v>
      </c>
      <c r="H3229" s="2">
        <v>0.36999845504760698</v>
      </c>
      <c r="I3229" s="2">
        <v>0.41439826965331983</v>
      </c>
      <c r="J3229" s="26" t="s">
        <v>692</v>
      </c>
    </row>
    <row r="3230" spans="1:10" ht="15.75" customHeight="1" x14ac:dyDescent="0.25">
      <c r="A3230" s="2" t="s">
        <v>756</v>
      </c>
      <c r="B3230" s="2" t="s">
        <v>764</v>
      </c>
      <c r="C3230" s="2">
        <v>2050</v>
      </c>
      <c r="D3230" s="2" t="s">
        <v>241</v>
      </c>
      <c r="E3230" s="2" t="s">
        <v>627</v>
      </c>
      <c r="F3230" s="2" t="s">
        <v>780</v>
      </c>
      <c r="G3230" s="2">
        <v>2</v>
      </c>
      <c r="H3230" s="2">
        <v>5.0632405281066797</v>
      </c>
      <c r="I3230" s="2">
        <v>5.6708293914794821</v>
      </c>
      <c r="J3230" s="26" t="s">
        <v>691</v>
      </c>
    </row>
    <row r="3231" spans="1:10" ht="15.75" customHeight="1" x14ac:dyDescent="0.25">
      <c r="A3231" s="2" t="s">
        <v>756</v>
      </c>
      <c r="B3231" s="2" t="s">
        <v>764</v>
      </c>
      <c r="C3231" s="2">
        <v>2050</v>
      </c>
      <c r="D3231" s="2" t="s">
        <v>241</v>
      </c>
      <c r="E3231" s="2" t="s">
        <v>627</v>
      </c>
      <c r="F3231" s="2" t="s">
        <v>777</v>
      </c>
      <c r="G3231" s="2">
        <v>2</v>
      </c>
      <c r="H3231" s="2">
        <v>0.162568479776382</v>
      </c>
      <c r="I3231" s="2">
        <v>0.18207669734954787</v>
      </c>
      <c r="J3231" s="26" t="s">
        <v>692</v>
      </c>
    </row>
    <row r="3232" spans="1:10" ht="15.75" customHeight="1" x14ac:dyDescent="0.25">
      <c r="A3232" s="2" t="s">
        <v>756</v>
      </c>
      <c r="B3232" s="2" t="s">
        <v>764</v>
      </c>
      <c r="C3232" s="2">
        <v>2050</v>
      </c>
      <c r="D3232" s="2" t="s">
        <v>241</v>
      </c>
      <c r="E3232" s="2" t="s">
        <v>627</v>
      </c>
      <c r="F3232" s="2" t="s">
        <v>771</v>
      </c>
      <c r="G3232" s="2">
        <v>2</v>
      </c>
      <c r="H3232" s="2">
        <v>2.5978152751922599</v>
      </c>
      <c r="I3232" s="2">
        <v>2.9095531082153312</v>
      </c>
      <c r="J3232" s="26" t="s">
        <v>690</v>
      </c>
    </row>
    <row r="3233" spans="1:10" ht="15.75" customHeight="1" x14ac:dyDescent="0.25">
      <c r="A3233" s="2" t="s">
        <v>756</v>
      </c>
      <c r="B3233" s="2" t="s">
        <v>764</v>
      </c>
      <c r="C3233" s="2">
        <v>2050</v>
      </c>
      <c r="D3233" s="2" t="s">
        <v>241</v>
      </c>
      <c r="E3233" s="2" t="s">
        <v>627</v>
      </c>
      <c r="F3233" s="2" t="s">
        <v>766</v>
      </c>
      <c r="G3233" s="2">
        <v>3</v>
      </c>
      <c r="H3233" s="2">
        <v>2.76203714311123E-2</v>
      </c>
      <c r="I3233" s="2">
        <v>3.093481600284578E-2</v>
      </c>
      <c r="J3233" s="26" t="s">
        <v>690</v>
      </c>
    </row>
    <row r="3234" spans="1:10" ht="15.75" customHeight="1" x14ac:dyDescent="0.25">
      <c r="A3234" s="2" t="s">
        <v>756</v>
      </c>
      <c r="B3234" s="2" t="s">
        <v>764</v>
      </c>
      <c r="C3234" s="2">
        <v>2050</v>
      </c>
      <c r="D3234" s="2" t="s">
        <v>241</v>
      </c>
      <c r="E3234" s="2" t="s">
        <v>627</v>
      </c>
      <c r="F3234" s="2" t="s">
        <v>777</v>
      </c>
      <c r="G3234" s="2">
        <v>3</v>
      </c>
      <c r="H3234" s="2">
        <v>0.23666061460971799</v>
      </c>
      <c r="I3234" s="2">
        <v>0.26505988836288419</v>
      </c>
      <c r="J3234" s="26" t="s">
        <v>692</v>
      </c>
    </row>
    <row r="3235" spans="1:10" ht="15.75" customHeight="1" x14ac:dyDescent="0.25">
      <c r="A3235" s="2" t="s">
        <v>756</v>
      </c>
      <c r="B3235" s="2" t="s">
        <v>764</v>
      </c>
      <c r="C3235" s="2">
        <v>2050</v>
      </c>
      <c r="D3235" s="2" t="s">
        <v>241</v>
      </c>
      <c r="E3235" s="2" t="s">
        <v>627</v>
      </c>
      <c r="F3235" s="2" t="s">
        <v>778</v>
      </c>
      <c r="G3235" s="2">
        <v>4</v>
      </c>
      <c r="H3235" s="2">
        <v>0.133476316928863</v>
      </c>
      <c r="I3235" s="2">
        <v>0.14949347496032658</v>
      </c>
      <c r="J3235" s="26" t="s">
        <v>690</v>
      </c>
    </row>
    <row r="3236" spans="1:10" ht="15.75" customHeight="1" x14ac:dyDescent="0.25">
      <c r="A3236" s="2" t="s">
        <v>756</v>
      </c>
      <c r="B3236" s="2" t="s">
        <v>764</v>
      </c>
      <c r="C3236" s="2">
        <v>2050</v>
      </c>
      <c r="D3236" s="2" t="s">
        <v>241</v>
      </c>
      <c r="E3236" s="2" t="s">
        <v>627</v>
      </c>
      <c r="F3236" s="2" t="s">
        <v>783</v>
      </c>
      <c r="G3236" s="2">
        <v>7</v>
      </c>
      <c r="H3236" s="2">
        <v>1.16366219520568</v>
      </c>
      <c r="I3236" s="2">
        <v>1.3033016586303618</v>
      </c>
      <c r="J3236" s="26" t="s">
        <v>691</v>
      </c>
    </row>
    <row r="3237" spans="1:10" ht="15.75" customHeight="1" x14ac:dyDescent="0.25">
      <c r="A3237" s="2" t="s">
        <v>756</v>
      </c>
      <c r="B3237" s="2" t="s">
        <v>764</v>
      </c>
      <c r="C3237" s="2">
        <v>2050</v>
      </c>
      <c r="D3237" s="2" t="s">
        <v>241</v>
      </c>
      <c r="E3237" s="2" t="s">
        <v>627</v>
      </c>
      <c r="F3237" s="2" t="s">
        <v>777</v>
      </c>
      <c r="G3237" s="2">
        <v>7</v>
      </c>
      <c r="H3237" s="2">
        <v>2.7137768268585201</v>
      </c>
      <c r="I3237" s="2">
        <v>3.0394300460815429</v>
      </c>
      <c r="J3237" s="26" t="s">
        <v>692</v>
      </c>
    </row>
    <row r="3238" spans="1:10" ht="15.75" customHeight="1" x14ac:dyDescent="0.25">
      <c r="A3238" s="2" t="s">
        <v>756</v>
      </c>
      <c r="B3238" s="2" t="s">
        <v>764</v>
      </c>
      <c r="C3238" s="2">
        <v>2050</v>
      </c>
      <c r="D3238" s="2" t="s">
        <v>241</v>
      </c>
      <c r="E3238" s="2" t="s">
        <v>627</v>
      </c>
      <c r="F3238" s="2" t="s">
        <v>776</v>
      </c>
      <c r="G3238" s="2">
        <v>8</v>
      </c>
      <c r="H3238" s="2">
        <v>0.193205460906028</v>
      </c>
      <c r="I3238" s="2">
        <v>0.21639011621475138</v>
      </c>
      <c r="J3238" s="26" t="s">
        <v>694</v>
      </c>
    </row>
    <row r="3239" spans="1:10" ht="15.75" customHeight="1" x14ac:dyDescent="0.25">
      <c r="A3239" s="2" t="s">
        <v>756</v>
      </c>
      <c r="B3239" s="2" t="s">
        <v>764</v>
      </c>
      <c r="C3239" s="2">
        <v>2050</v>
      </c>
      <c r="D3239" s="2" t="s">
        <v>241</v>
      </c>
      <c r="E3239" s="2" t="s">
        <v>627</v>
      </c>
      <c r="F3239" s="2" t="s">
        <v>776</v>
      </c>
      <c r="G3239" s="2">
        <v>9</v>
      </c>
      <c r="H3239" s="2">
        <v>8.8926591873168892</v>
      </c>
      <c r="I3239" s="2">
        <v>9.959778289794917</v>
      </c>
      <c r="J3239" s="26" t="s">
        <v>694</v>
      </c>
    </row>
    <row r="3240" spans="1:10" ht="15.75" customHeight="1" x14ac:dyDescent="0.25">
      <c r="A3240" s="2" t="s">
        <v>756</v>
      </c>
      <c r="B3240" s="2" t="s">
        <v>764</v>
      </c>
      <c r="C3240" s="2">
        <v>2050</v>
      </c>
      <c r="D3240" s="2" t="s">
        <v>241</v>
      </c>
      <c r="E3240" s="2" t="s">
        <v>627</v>
      </c>
      <c r="F3240" s="2" t="s">
        <v>783</v>
      </c>
      <c r="G3240" s="2">
        <v>10</v>
      </c>
      <c r="H3240" s="2">
        <v>5.0733327865600497</v>
      </c>
      <c r="I3240" s="2">
        <v>5.6821327209472559</v>
      </c>
      <c r="J3240" s="26" t="s">
        <v>691</v>
      </c>
    </row>
    <row r="3241" spans="1:10" ht="15.75" customHeight="1" x14ac:dyDescent="0.25">
      <c r="A3241" s="2" t="s">
        <v>756</v>
      </c>
      <c r="B3241" s="2" t="s">
        <v>764</v>
      </c>
      <c r="C3241" s="2">
        <v>2050</v>
      </c>
      <c r="D3241" s="2" t="s">
        <v>241</v>
      </c>
      <c r="E3241" s="2" t="s">
        <v>627</v>
      </c>
      <c r="F3241" s="2" t="s">
        <v>777</v>
      </c>
      <c r="G3241" s="2">
        <v>10</v>
      </c>
      <c r="H3241" s="2">
        <v>11.9864387512207</v>
      </c>
      <c r="I3241" s="2">
        <v>13.424811401367185</v>
      </c>
      <c r="J3241" s="26" t="s">
        <v>692</v>
      </c>
    </row>
    <row r="3242" spans="1:10" ht="15.75" customHeight="1" x14ac:dyDescent="0.25">
      <c r="A3242" s="2" t="s">
        <v>756</v>
      </c>
      <c r="B3242" s="2" t="s">
        <v>764</v>
      </c>
      <c r="C3242" s="2">
        <v>2050</v>
      </c>
      <c r="D3242" s="2" t="s">
        <v>241</v>
      </c>
      <c r="E3242" s="2" t="s">
        <v>627</v>
      </c>
      <c r="F3242" s="2" t="s">
        <v>776</v>
      </c>
      <c r="G3242" s="2">
        <v>10</v>
      </c>
      <c r="H3242" s="2">
        <v>1.7027128934860201</v>
      </c>
      <c r="I3242" s="2">
        <v>1.9070384407043426</v>
      </c>
      <c r="J3242" s="26" t="s">
        <v>694</v>
      </c>
    </row>
    <row r="3243" spans="1:10" ht="15.75" customHeight="1" x14ac:dyDescent="0.25">
      <c r="A3243" s="2" t="s">
        <v>756</v>
      </c>
      <c r="B3243" s="2" t="s">
        <v>764</v>
      </c>
      <c r="C3243" s="2">
        <v>2050</v>
      </c>
      <c r="D3243" s="2" t="s">
        <v>241</v>
      </c>
      <c r="E3243" s="2" t="s">
        <v>627</v>
      </c>
      <c r="F3243" s="2" t="s">
        <v>773</v>
      </c>
      <c r="G3243" s="2">
        <v>11</v>
      </c>
      <c r="H3243" s="2">
        <v>3.4644260406494101</v>
      </c>
      <c r="I3243" s="2">
        <v>3.8801571655273395</v>
      </c>
      <c r="J3243" s="26" t="s">
        <v>690</v>
      </c>
    </row>
    <row r="3244" spans="1:10" ht="15.75" customHeight="1" x14ac:dyDescent="0.25">
      <c r="A3244" s="2" t="s">
        <v>756</v>
      </c>
      <c r="B3244" s="2" t="s">
        <v>764</v>
      </c>
      <c r="C3244" s="2">
        <v>2050</v>
      </c>
      <c r="D3244" s="2" t="s">
        <v>241</v>
      </c>
      <c r="E3244" s="2" t="s">
        <v>627</v>
      </c>
      <c r="F3244" s="2" t="s">
        <v>776</v>
      </c>
      <c r="G3244" s="2">
        <v>14</v>
      </c>
      <c r="H3244" s="2">
        <v>0.49699205160140902</v>
      </c>
      <c r="I3244" s="2">
        <v>0.55663109779357811</v>
      </c>
      <c r="J3244" s="26" t="s">
        <v>694</v>
      </c>
    </row>
    <row r="3245" spans="1:10" ht="15.75" customHeight="1" x14ac:dyDescent="0.25">
      <c r="A3245" s="2" t="s">
        <v>756</v>
      </c>
      <c r="B3245" s="2" t="s">
        <v>764</v>
      </c>
      <c r="C3245" s="2">
        <v>2050</v>
      </c>
      <c r="D3245" s="2" t="s">
        <v>241</v>
      </c>
      <c r="E3245" s="2" t="s">
        <v>627</v>
      </c>
      <c r="F3245" s="2" t="s">
        <v>766</v>
      </c>
      <c r="G3245" s="2">
        <v>21</v>
      </c>
      <c r="H3245" s="2">
        <v>1.1377059854567001E-3</v>
      </c>
      <c r="I3245" s="2">
        <v>1.2742307037115043E-3</v>
      </c>
      <c r="J3245" s="26" t="s">
        <v>690</v>
      </c>
    </row>
    <row r="3246" spans="1:10" ht="15.75" customHeight="1" x14ac:dyDescent="0.25">
      <c r="A3246" s="2" t="s">
        <v>756</v>
      </c>
      <c r="B3246" s="2" t="s">
        <v>764</v>
      </c>
      <c r="C3246" s="2">
        <v>2050</v>
      </c>
      <c r="D3246" s="2" t="s">
        <v>241</v>
      </c>
      <c r="E3246" s="2" t="s">
        <v>627</v>
      </c>
      <c r="F3246" s="2" t="s">
        <v>778</v>
      </c>
      <c r="G3246" s="2">
        <v>22</v>
      </c>
      <c r="H3246" s="2">
        <v>4.2045040726661602</v>
      </c>
      <c r="I3246" s="2">
        <v>4.7090445613860998</v>
      </c>
      <c r="J3246" s="26" t="s">
        <v>690</v>
      </c>
    </row>
    <row r="3247" spans="1:10" ht="15.75" customHeight="1" x14ac:dyDescent="0.25">
      <c r="A3247" s="2" t="s">
        <v>756</v>
      </c>
      <c r="B3247" s="2" t="s">
        <v>764</v>
      </c>
      <c r="C3247" s="2">
        <v>2050</v>
      </c>
      <c r="D3247" s="2" t="s">
        <v>241</v>
      </c>
      <c r="E3247" s="2" t="s">
        <v>627</v>
      </c>
      <c r="F3247" s="2" t="s">
        <v>775</v>
      </c>
      <c r="G3247" s="2">
        <v>23</v>
      </c>
      <c r="H3247" s="2">
        <v>2.5920720100402801</v>
      </c>
      <c r="I3247" s="2">
        <v>2.9031206512451142</v>
      </c>
      <c r="J3247" s="26" t="s">
        <v>690</v>
      </c>
    </row>
    <row r="3248" spans="1:10" ht="15.75" customHeight="1" x14ac:dyDescent="0.25">
      <c r="A3248" s="2" t="s">
        <v>756</v>
      </c>
      <c r="B3248" s="2" t="s">
        <v>764</v>
      </c>
      <c r="C3248" s="2">
        <v>2050</v>
      </c>
      <c r="D3248" s="2" t="s">
        <v>241</v>
      </c>
      <c r="E3248" s="2" t="s">
        <v>627</v>
      </c>
      <c r="F3248" s="2" t="s">
        <v>778</v>
      </c>
      <c r="G3248" s="2">
        <v>24</v>
      </c>
      <c r="H3248" s="2">
        <v>1.1544063091278001</v>
      </c>
      <c r="I3248" s="2">
        <v>1.2929350662231363</v>
      </c>
      <c r="J3248" s="26" t="s">
        <v>690</v>
      </c>
    </row>
    <row r="3249" spans="1:10" ht="15.75" customHeight="1" x14ac:dyDescent="0.25">
      <c r="A3249" s="2" t="s">
        <v>756</v>
      </c>
      <c r="B3249" s="2" t="s">
        <v>764</v>
      </c>
      <c r="C3249" s="2">
        <v>2050</v>
      </c>
      <c r="D3249" s="2" t="s">
        <v>241</v>
      </c>
      <c r="E3249" s="2" t="s">
        <v>627</v>
      </c>
      <c r="F3249" s="2" t="s">
        <v>776</v>
      </c>
      <c r="G3249" s="2">
        <v>24</v>
      </c>
      <c r="H3249" s="2">
        <v>4.9531463533639901E-2</v>
      </c>
      <c r="I3249" s="2">
        <v>5.5475239157676694E-2</v>
      </c>
      <c r="J3249" s="26" t="s">
        <v>694</v>
      </c>
    </row>
    <row r="3250" spans="1:10" ht="15.75" customHeight="1" x14ac:dyDescent="0.25">
      <c r="A3250" s="2" t="s">
        <v>756</v>
      </c>
      <c r="B3250" s="2" t="s">
        <v>764</v>
      </c>
      <c r="C3250" s="2">
        <v>2050</v>
      </c>
      <c r="D3250" s="2" t="s">
        <v>241</v>
      </c>
      <c r="E3250" s="2" t="s">
        <v>627</v>
      </c>
      <c r="F3250" s="2" t="s">
        <v>779</v>
      </c>
      <c r="G3250" s="2">
        <v>25</v>
      </c>
      <c r="H3250" s="2">
        <v>0.428403109312057</v>
      </c>
      <c r="I3250" s="2">
        <v>0.47981148242950389</v>
      </c>
      <c r="J3250" s="26" t="s">
        <v>692</v>
      </c>
    </row>
    <row r="3251" spans="1:10" ht="15.75" customHeight="1" x14ac:dyDescent="0.25">
      <c r="A3251" s="2" t="s">
        <v>756</v>
      </c>
      <c r="B3251" s="2" t="s">
        <v>764</v>
      </c>
      <c r="C3251" s="2">
        <v>2050</v>
      </c>
      <c r="D3251" s="2" t="s">
        <v>241</v>
      </c>
      <c r="E3251" s="2" t="s">
        <v>627</v>
      </c>
      <c r="F3251" s="2" t="s">
        <v>776</v>
      </c>
      <c r="G3251" s="2">
        <v>27</v>
      </c>
      <c r="H3251" s="2">
        <v>7.2767557576299E-3</v>
      </c>
      <c r="I3251" s="2">
        <v>8.1499664485454888E-3</v>
      </c>
      <c r="J3251" s="26" t="s">
        <v>694</v>
      </c>
    </row>
    <row r="3252" spans="1:10" ht="15.75" customHeight="1" x14ac:dyDescent="0.25">
      <c r="A3252" s="2" t="s">
        <v>756</v>
      </c>
      <c r="B3252" s="2" t="s">
        <v>764</v>
      </c>
      <c r="C3252" s="2">
        <v>2050</v>
      </c>
      <c r="D3252" s="2" t="s">
        <v>241</v>
      </c>
      <c r="E3252" s="2" t="s">
        <v>627</v>
      </c>
      <c r="F3252" s="2" t="s">
        <v>776</v>
      </c>
      <c r="G3252" s="2">
        <v>29</v>
      </c>
      <c r="H3252" s="2">
        <v>5.5498242378234898E-2</v>
      </c>
      <c r="I3252" s="2">
        <v>6.2158031463623094E-2</v>
      </c>
      <c r="J3252" s="26" t="s">
        <v>694</v>
      </c>
    </row>
    <row r="3253" spans="1:10" ht="15.75" customHeight="1" x14ac:dyDescent="0.25">
      <c r="A3253" s="2" t="s">
        <v>756</v>
      </c>
      <c r="B3253" s="2" t="s">
        <v>764</v>
      </c>
      <c r="C3253" s="2">
        <v>2050</v>
      </c>
      <c r="D3253" s="2" t="s">
        <v>241</v>
      </c>
      <c r="E3253" s="2" t="s">
        <v>627</v>
      </c>
      <c r="F3253" s="2" t="s">
        <v>782</v>
      </c>
      <c r="G3253" s="2">
        <v>31</v>
      </c>
      <c r="H3253" s="2">
        <v>3.6523074377328001E-3</v>
      </c>
      <c r="I3253" s="2">
        <v>4.0905843302607367E-3</v>
      </c>
      <c r="J3253" s="26" t="s">
        <v>690</v>
      </c>
    </row>
    <row r="3254" spans="1:10" ht="15.75" customHeight="1" x14ac:dyDescent="0.25">
      <c r="A3254" s="2" t="s">
        <v>756</v>
      </c>
      <c r="B3254" s="2" t="s">
        <v>764</v>
      </c>
      <c r="C3254" s="2">
        <v>2050</v>
      </c>
      <c r="D3254" s="2" t="s">
        <v>241</v>
      </c>
      <c r="E3254" s="2" t="s">
        <v>627</v>
      </c>
      <c r="F3254" s="2" t="s">
        <v>782</v>
      </c>
      <c r="G3254" s="2">
        <v>66</v>
      </c>
      <c r="H3254" s="2">
        <v>2.8788812924175999E-3</v>
      </c>
      <c r="I3254" s="2">
        <v>3.2243470475077124E-3</v>
      </c>
      <c r="J3254" s="26" t="s">
        <v>690</v>
      </c>
    </row>
    <row r="3255" spans="1:10" ht="15.75" customHeight="1" x14ac:dyDescent="0.25">
      <c r="A3255" s="2" t="s">
        <v>756</v>
      </c>
      <c r="B3255" s="2" t="s">
        <v>764</v>
      </c>
      <c r="C3255" s="2">
        <v>2050</v>
      </c>
      <c r="D3255" s="2" t="s">
        <v>241</v>
      </c>
      <c r="E3255" s="2" t="s">
        <v>627</v>
      </c>
      <c r="F3255" s="2" t="s">
        <v>781</v>
      </c>
      <c r="G3255" s="2">
        <v>97</v>
      </c>
      <c r="H3255" s="2">
        <v>5.1812620162963796</v>
      </c>
      <c r="I3255" s="2">
        <v>5.8030134582519457</v>
      </c>
      <c r="J3255" s="26" t="s">
        <v>690</v>
      </c>
    </row>
    <row r="3256" spans="1:10" ht="15.75" customHeight="1" x14ac:dyDescent="0.25">
      <c r="A3256" s="2" t="s">
        <v>756</v>
      </c>
      <c r="B3256" s="2" t="s">
        <v>764</v>
      </c>
      <c r="C3256" s="2">
        <v>2050</v>
      </c>
      <c r="D3256" s="2" t="s">
        <v>241</v>
      </c>
      <c r="E3256" s="2" t="s">
        <v>627</v>
      </c>
      <c r="F3256" s="2" t="s">
        <v>771</v>
      </c>
      <c r="G3256" s="2">
        <v>130</v>
      </c>
      <c r="H3256" s="2">
        <v>0.115625157952308</v>
      </c>
      <c r="I3256" s="2">
        <v>0.12950017690658497</v>
      </c>
      <c r="J3256" s="26" t="s">
        <v>690</v>
      </c>
    </row>
    <row r="3257" spans="1:10" ht="15.75" customHeight="1" x14ac:dyDescent="0.25">
      <c r="A3257" s="2" t="s">
        <v>756</v>
      </c>
      <c r="B3257" s="2" t="s">
        <v>764</v>
      </c>
      <c r="C3257" s="2">
        <v>2050</v>
      </c>
      <c r="D3257" s="2" t="s">
        <v>241</v>
      </c>
      <c r="E3257" s="2" t="s">
        <v>627</v>
      </c>
      <c r="F3257" s="2" t="s">
        <v>775</v>
      </c>
      <c r="G3257" s="2">
        <v>172</v>
      </c>
      <c r="H3257" s="2">
        <v>6.0253765434026697E-2</v>
      </c>
      <c r="I3257" s="2">
        <v>6.7484217286109913E-2</v>
      </c>
      <c r="J3257" s="26" t="s">
        <v>690</v>
      </c>
    </row>
    <row r="3258" spans="1:10" ht="15.75" customHeight="1" x14ac:dyDescent="0.25">
      <c r="A3258" s="2" t="s">
        <v>756</v>
      </c>
      <c r="B3258" s="2" t="s">
        <v>764</v>
      </c>
      <c r="C3258" s="2">
        <v>2050</v>
      </c>
      <c r="D3258" s="2" t="s">
        <v>241</v>
      </c>
      <c r="E3258" s="2" t="s">
        <v>627</v>
      </c>
      <c r="F3258" s="2" t="s">
        <v>779</v>
      </c>
      <c r="G3258" s="2">
        <v>187</v>
      </c>
      <c r="H3258" s="2">
        <v>8.8996358215808896E-2</v>
      </c>
      <c r="I3258" s="2">
        <v>9.9675921201705972E-2</v>
      </c>
      <c r="J3258" s="26" t="s">
        <v>692</v>
      </c>
    </row>
    <row r="3259" spans="1:10" ht="15.75" customHeight="1" x14ac:dyDescent="0.25">
      <c r="A3259" s="2" t="s">
        <v>756</v>
      </c>
      <c r="B3259" s="2" t="s">
        <v>764</v>
      </c>
      <c r="C3259" s="2">
        <v>2050</v>
      </c>
      <c r="D3259" s="2" t="s">
        <v>241</v>
      </c>
      <c r="E3259" s="2" t="s">
        <v>627</v>
      </c>
      <c r="F3259" s="2" t="s">
        <v>773</v>
      </c>
      <c r="G3259" s="2">
        <v>228</v>
      </c>
      <c r="H3259" s="2">
        <v>1.4362442493438701</v>
      </c>
      <c r="I3259" s="2">
        <v>1.6085935592651346</v>
      </c>
      <c r="J3259" s="26" t="s">
        <v>690</v>
      </c>
    </row>
    <row r="3260" spans="1:10" ht="15.75" customHeight="1" x14ac:dyDescent="0.25">
      <c r="A3260" s="2" t="s">
        <v>756</v>
      </c>
      <c r="B3260" s="2" t="s">
        <v>764</v>
      </c>
      <c r="C3260" s="2">
        <v>2050</v>
      </c>
      <c r="D3260" s="2" t="s">
        <v>241</v>
      </c>
      <c r="E3260" s="2" t="s">
        <v>627</v>
      </c>
      <c r="F3260" s="2" t="s">
        <v>776</v>
      </c>
      <c r="G3260" s="2">
        <v>230</v>
      </c>
      <c r="H3260" s="2">
        <v>4.5130265061740001E-4</v>
      </c>
      <c r="I3260" s="2">
        <v>5.0545896869148811E-4</v>
      </c>
      <c r="J3260" s="26" t="s">
        <v>694</v>
      </c>
    </row>
    <row r="3261" spans="1:10" ht="15.75" customHeight="1" x14ac:dyDescent="0.25">
      <c r="A3261" s="2" t="s">
        <v>756</v>
      </c>
      <c r="B3261" s="2" t="s">
        <v>764</v>
      </c>
      <c r="C3261" s="2">
        <v>2050</v>
      </c>
      <c r="D3261" s="2" t="s">
        <v>241</v>
      </c>
      <c r="E3261" s="2" t="s">
        <v>627</v>
      </c>
      <c r="F3261" s="2" t="s">
        <v>773</v>
      </c>
      <c r="G3261" s="2">
        <v>236</v>
      </c>
      <c r="H3261" s="2">
        <v>1.20566725730896</v>
      </c>
      <c r="I3261" s="2">
        <v>1.3503473281860352</v>
      </c>
      <c r="J3261" s="26" t="s">
        <v>690</v>
      </c>
    </row>
    <row r="3262" spans="1:10" ht="15.75" customHeight="1" x14ac:dyDescent="0.25">
      <c r="A3262" s="2" t="s">
        <v>756</v>
      </c>
      <c r="B3262" s="2" t="s">
        <v>764</v>
      </c>
      <c r="C3262" s="2">
        <v>2050</v>
      </c>
      <c r="D3262" s="2" t="s">
        <v>241</v>
      </c>
      <c r="E3262" s="2" t="s">
        <v>627</v>
      </c>
      <c r="F3262" s="2" t="s">
        <v>782</v>
      </c>
      <c r="G3262" s="2">
        <v>247</v>
      </c>
      <c r="H3262" s="2">
        <v>2.4809746537359997E-4</v>
      </c>
      <c r="I3262" s="2">
        <v>2.7786916121843197E-4</v>
      </c>
      <c r="J3262" s="26" t="s">
        <v>690</v>
      </c>
    </row>
    <row r="3263" spans="1:10" ht="15.75" customHeight="1" x14ac:dyDescent="0.25">
      <c r="A3263" s="2" t="s">
        <v>756</v>
      </c>
      <c r="B3263" s="2" t="s">
        <v>764</v>
      </c>
      <c r="C3263" s="2">
        <v>2050</v>
      </c>
      <c r="D3263" s="2" t="s">
        <v>241</v>
      </c>
      <c r="E3263" s="2" t="s">
        <v>627</v>
      </c>
      <c r="F3263" s="2" t="s">
        <v>782</v>
      </c>
      <c r="G3263" s="2">
        <v>272</v>
      </c>
      <c r="H3263" s="2">
        <v>4.9351755296809998E-4</v>
      </c>
      <c r="I3263" s="2">
        <v>5.5273965932427205E-4</v>
      </c>
      <c r="J3263" s="26" t="s">
        <v>690</v>
      </c>
    </row>
    <row r="3264" spans="1:10" ht="15.75" customHeight="1" x14ac:dyDescent="0.25">
      <c r="A3264" s="2" t="s">
        <v>756</v>
      </c>
      <c r="B3264" s="2" t="s">
        <v>764</v>
      </c>
      <c r="C3264" s="2">
        <v>2050</v>
      </c>
      <c r="D3264" s="2" t="s">
        <v>241</v>
      </c>
      <c r="E3264" s="2" t="s">
        <v>627</v>
      </c>
      <c r="F3264" s="2" t="s">
        <v>773</v>
      </c>
      <c r="G3264" s="2">
        <v>330</v>
      </c>
      <c r="H3264" s="2">
        <v>1.71074914932251</v>
      </c>
      <c r="I3264" s="2">
        <v>1.9160390472412114</v>
      </c>
      <c r="J3264" s="26" t="s">
        <v>690</v>
      </c>
    </row>
    <row r="3265" spans="1:10" ht="15.75" customHeight="1" x14ac:dyDescent="0.25">
      <c r="A3265" s="2" t="s">
        <v>756</v>
      </c>
      <c r="B3265" s="2" t="s">
        <v>764</v>
      </c>
      <c r="C3265" s="2">
        <v>2050</v>
      </c>
      <c r="D3265" s="2" t="s">
        <v>241</v>
      </c>
      <c r="E3265" s="2" t="s">
        <v>627</v>
      </c>
      <c r="F3265" s="2" t="s">
        <v>771</v>
      </c>
      <c r="G3265" s="2">
        <v>420</v>
      </c>
      <c r="H3265" s="2">
        <v>1.51506224647164E-2</v>
      </c>
      <c r="I3265" s="2">
        <v>1.6968697160482368E-2</v>
      </c>
      <c r="J3265" s="26" t="s">
        <v>690</v>
      </c>
    </row>
    <row r="3266" spans="1:10" ht="15.75" customHeight="1" x14ac:dyDescent="0.25">
      <c r="A3266" s="2" t="s">
        <v>756</v>
      </c>
      <c r="B3266" s="2" t="s">
        <v>764</v>
      </c>
      <c r="C3266" s="2">
        <v>2050</v>
      </c>
      <c r="D3266" s="2" t="s">
        <v>241</v>
      </c>
      <c r="E3266" s="2" t="s">
        <v>627</v>
      </c>
      <c r="F3266" s="2" t="s">
        <v>773</v>
      </c>
      <c r="G3266" s="2">
        <v>456</v>
      </c>
      <c r="H3266" s="2">
        <v>0.51001071929931596</v>
      </c>
      <c r="I3266" s="2">
        <v>0.57121200561523389</v>
      </c>
      <c r="J3266" s="26" t="s">
        <v>690</v>
      </c>
    </row>
    <row r="3267" spans="1:10" ht="15.75" customHeight="1" x14ac:dyDescent="0.25">
      <c r="A3267" s="2" t="s">
        <v>756</v>
      </c>
      <c r="B3267" s="2" t="s">
        <v>764</v>
      </c>
      <c r="C3267" s="2">
        <v>2050</v>
      </c>
      <c r="D3267" s="2" t="s">
        <v>241</v>
      </c>
      <c r="E3267" s="2" t="s">
        <v>627</v>
      </c>
      <c r="F3267" s="2" t="s">
        <v>782</v>
      </c>
      <c r="G3267" s="2">
        <v>522</v>
      </c>
      <c r="H3267" s="2">
        <v>1.9555941980800001E-4</v>
      </c>
      <c r="I3267" s="2">
        <v>2.1902655018496002E-4</v>
      </c>
      <c r="J3267" s="26" t="s">
        <v>690</v>
      </c>
    </row>
    <row r="3268" spans="1:10" ht="15.75" customHeight="1" x14ac:dyDescent="0.25">
      <c r="A3268" s="2" t="s">
        <v>756</v>
      </c>
      <c r="B3268" s="2" t="s">
        <v>764</v>
      </c>
      <c r="C3268" s="2">
        <v>2050</v>
      </c>
      <c r="D3268" s="2" t="s">
        <v>241</v>
      </c>
      <c r="E3268" s="2" t="s">
        <v>627</v>
      </c>
      <c r="F3268" s="2" t="s">
        <v>771</v>
      </c>
      <c r="G3268" s="2">
        <v>563</v>
      </c>
      <c r="H3268" s="2">
        <v>0.14197422564029599</v>
      </c>
      <c r="I3268" s="2">
        <v>0.15901113271713152</v>
      </c>
      <c r="J3268" s="26" t="s">
        <v>690</v>
      </c>
    </row>
    <row r="3269" spans="1:10" ht="15.75" customHeight="1" x14ac:dyDescent="0.25">
      <c r="A3269" s="2" t="s">
        <v>756</v>
      </c>
      <c r="B3269" s="2" t="s">
        <v>764</v>
      </c>
      <c r="C3269" s="2">
        <v>2050</v>
      </c>
      <c r="D3269" s="2" t="s">
        <v>241</v>
      </c>
      <c r="E3269" s="2" t="s">
        <v>627</v>
      </c>
      <c r="F3269" s="2" t="s">
        <v>773</v>
      </c>
      <c r="G3269" s="2">
        <v>901</v>
      </c>
      <c r="H3269" s="2">
        <v>0.39959228038787797</v>
      </c>
      <c r="I3269" s="2">
        <v>0.44754335403442336</v>
      </c>
      <c r="J3269" s="26" t="s">
        <v>690</v>
      </c>
    </row>
    <row r="3270" spans="1:10" ht="15.75" customHeight="1" x14ac:dyDescent="0.25">
      <c r="A3270" s="2" t="s">
        <v>756</v>
      </c>
      <c r="B3270" s="2" t="s">
        <v>764</v>
      </c>
      <c r="C3270" s="2">
        <v>2050</v>
      </c>
      <c r="D3270" s="2" t="s">
        <v>241</v>
      </c>
      <c r="E3270" s="2" t="s">
        <v>627</v>
      </c>
      <c r="F3270" s="2" t="s">
        <v>784</v>
      </c>
      <c r="G3270" s="2">
        <v>937</v>
      </c>
      <c r="H3270" s="2">
        <v>3.9878356456756499</v>
      </c>
      <c r="I3270" s="2">
        <v>4.4663759231567282</v>
      </c>
      <c r="J3270" s="26" t="s">
        <v>692</v>
      </c>
    </row>
    <row r="3271" spans="1:10" ht="15.75" customHeight="1" x14ac:dyDescent="0.25">
      <c r="A3271" s="2" t="s">
        <v>756</v>
      </c>
      <c r="B3271" s="2" t="s">
        <v>764</v>
      </c>
      <c r="C3271" s="2">
        <v>2050</v>
      </c>
      <c r="D3271" s="2" t="s">
        <v>241</v>
      </c>
      <c r="E3271" s="2" t="s">
        <v>627</v>
      </c>
      <c r="F3271" s="2" t="s">
        <v>785</v>
      </c>
      <c r="G3271" s="2">
        <v>1854</v>
      </c>
      <c r="H3271" s="2">
        <v>0.16683867573738101</v>
      </c>
      <c r="I3271" s="2">
        <v>0.18685931682586676</v>
      </c>
      <c r="J3271" s="26" t="s">
        <v>690</v>
      </c>
    </row>
    <row r="3272" spans="1:10" ht="15.75" customHeight="1" x14ac:dyDescent="0.25">
      <c r="A3272" s="2" t="s">
        <v>756</v>
      </c>
      <c r="B3272" s="2" t="s">
        <v>764</v>
      </c>
      <c r="C3272" s="2">
        <v>2050</v>
      </c>
      <c r="D3272" s="2" t="s">
        <v>241</v>
      </c>
      <c r="E3272" s="2" t="s">
        <v>627</v>
      </c>
      <c r="F3272" s="2" t="s">
        <v>782</v>
      </c>
      <c r="G3272" s="2">
        <v>2047</v>
      </c>
      <c r="H3272" s="2">
        <v>3.3524134778400001E-5</v>
      </c>
      <c r="I3272" s="2">
        <v>3.7547030951808002E-5</v>
      </c>
      <c r="J3272" s="26" t="s">
        <v>690</v>
      </c>
    </row>
    <row r="3273" spans="1:10" ht="15.75" customHeight="1" x14ac:dyDescent="0.25">
      <c r="A3273" s="2" t="s">
        <v>756</v>
      </c>
      <c r="B3273" s="2" t="s">
        <v>764</v>
      </c>
      <c r="C3273" s="2">
        <v>2050</v>
      </c>
      <c r="D3273" s="2" t="s">
        <v>241</v>
      </c>
      <c r="E3273" s="2" t="s">
        <v>627</v>
      </c>
      <c r="F3273" s="2" t="s">
        <v>784</v>
      </c>
      <c r="G3273" s="2">
        <v>2049</v>
      </c>
      <c r="H3273" s="2">
        <v>3.6117806434631299</v>
      </c>
      <c r="I3273" s="2">
        <v>4.0451943206787062</v>
      </c>
      <c r="J3273" s="26" t="s">
        <v>692</v>
      </c>
    </row>
    <row r="3274" spans="1:10" ht="15.75" customHeight="1" x14ac:dyDescent="0.25">
      <c r="A3274" s="2" t="s">
        <v>756</v>
      </c>
      <c r="B3274" s="2" t="s">
        <v>764</v>
      </c>
      <c r="C3274" s="2">
        <v>2050</v>
      </c>
      <c r="D3274" s="2" t="s">
        <v>241</v>
      </c>
      <c r="E3274" s="2" t="s">
        <v>627</v>
      </c>
      <c r="F3274" s="2" t="s">
        <v>782</v>
      </c>
      <c r="G3274" s="2">
        <v>2996</v>
      </c>
      <c r="H3274" s="2">
        <v>6.7140383180199997E-5</v>
      </c>
      <c r="I3274" s="2">
        <v>7.5197229161824003E-5</v>
      </c>
      <c r="J3274" s="26" t="s">
        <v>690</v>
      </c>
    </row>
    <row r="3275" spans="1:10" ht="15.75" customHeight="1" x14ac:dyDescent="0.25">
      <c r="A3275" s="2" t="s">
        <v>756</v>
      </c>
      <c r="B3275" s="2" t="s">
        <v>764</v>
      </c>
      <c r="C3275" s="2">
        <v>2050</v>
      </c>
      <c r="D3275" s="2" t="s">
        <v>241</v>
      </c>
      <c r="E3275" s="2" t="s">
        <v>627</v>
      </c>
      <c r="F3275" s="2" t="s">
        <v>771</v>
      </c>
      <c r="G3275" s="2">
        <v>3303</v>
      </c>
      <c r="H3275" s="2">
        <v>4.5496947132051E-3</v>
      </c>
      <c r="I3275" s="2">
        <v>5.095658078789712E-3</v>
      </c>
      <c r="J3275" s="26" t="s">
        <v>690</v>
      </c>
    </row>
    <row r="3276" spans="1:10" ht="15.75" customHeight="1" x14ac:dyDescent="0.25">
      <c r="A3276" s="2" t="s">
        <v>756</v>
      </c>
      <c r="B3276" s="2" t="s">
        <v>764</v>
      </c>
      <c r="C3276" s="2">
        <v>2050</v>
      </c>
      <c r="D3276" s="2" t="s">
        <v>241</v>
      </c>
      <c r="E3276" s="2" t="s">
        <v>627</v>
      </c>
      <c r="F3276" s="2" t="s">
        <v>771</v>
      </c>
      <c r="G3276" s="2">
        <v>4550</v>
      </c>
      <c r="H3276" s="2">
        <v>7.5251790694891999E-3</v>
      </c>
      <c r="I3276" s="2">
        <v>8.4282005578279039E-3</v>
      </c>
      <c r="J3276" s="26" t="s">
        <v>690</v>
      </c>
    </row>
    <row r="3277" spans="1:10" ht="15.75" customHeight="1" x14ac:dyDescent="0.25">
      <c r="A3277" s="2" t="s">
        <v>756</v>
      </c>
      <c r="B3277" s="2" t="s">
        <v>764</v>
      </c>
      <c r="C3277" s="2">
        <v>2050</v>
      </c>
      <c r="D3277" s="2" t="s">
        <v>241</v>
      </c>
      <c r="E3277" s="2" t="s">
        <v>627</v>
      </c>
      <c r="F3277" s="2" t="s">
        <v>782</v>
      </c>
      <c r="G3277" s="2">
        <v>6335</v>
      </c>
      <c r="H3277" s="2">
        <v>5.2922485338099997E-5</v>
      </c>
      <c r="I3277" s="2">
        <v>5.9273183578672005E-5</v>
      </c>
      <c r="J3277" s="26" t="s">
        <v>690</v>
      </c>
    </row>
    <row r="3278" spans="1:10" ht="15.75" customHeight="1" x14ac:dyDescent="0.25">
      <c r="A3278" s="2" t="s">
        <v>756</v>
      </c>
      <c r="B3278" s="2" t="s">
        <v>764</v>
      </c>
      <c r="C3278" s="2">
        <v>2050</v>
      </c>
      <c r="D3278" s="2" t="s">
        <v>241</v>
      </c>
      <c r="E3278" s="2" t="s">
        <v>627</v>
      </c>
      <c r="F3278" s="2" t="s">
        <v>771</v>
      </c>
      <c r="G3278" s="2">
        <v>6575</v>
      </c>
      <c r="H3278" s="2">
        <v>1.0895234532654299E-2</v>
      </c>
      <c r="I3278" s="2">
        <v>1.2202662676572816E-2</v>
      </c>
      <c r="J3278" s="26" t="s">
        <v>690</v>
      </c>
    </row>
    <row r="3279" spans="1:10" ht="15.75" customHeight="1" x14ac:dyDescent="0.25">
      <c r="A3279" s="2" t="s">
        <v>756</v>
      </c>
      <c r="B3279" s="2" t="s">
        <v>764</v>
      </c>
      <c r="C3279" s="2">
        <v>2050</v>
      </c>
      <c r="D3279" s="2" t="s">
        <v>241</v>
      </c>
      <c r="E3279" s="2" t="s">
        <v>627</v>
      </c>
      <c r="F3279" s="2" t="s">
        <v>786</v>
      </c>
      <c r="G3279" s="2">
        <v>9113</v>
      </c>
      <c r="H3279" s="2">
        <v>4.7258725166320801</v>
      </c>
      <c r="I3279" s="2">
        <v>5.2929772186279305</v>
      </c>
      <c r="J3279" s="26" t="s">
        <v>693</v>
      </c>
    </row>
    <row r="3280" spans="1:10" ht="15.75" customHeight="1" x14ac:dyDescent="0.25">
      <c r="A3280" s="2" t="s">
        <v>756</v>
      </c>
      <c r="B3280" s="2" t="s">
        <v>764</v>
      </c>
      <c r="C3280" s="2">
        <v>2050</v>
      </c>
      <c r="D3280" s="2" t="s">
        <v>241</v>
      </c>
      <c r="E3280" s="2" t="s">
        <v>627</v>
      </c>
      <c r="F3280" s="2" t="s">
        <v>781</v>
      </c>
      <c r="G3280" s="2">
        <v>10922</v>
      </c>
      <c r="H3280" s="2">
        <v>7.5862079858779893E-2</v>
      </c>
      <c r="I3280" s="2">
        <v>8.4965529441833484E-2</v>
      </c>
      <c r="J3280" s="26" t="s">
        <v>690</v>
      </c>
    </row>
    <row r="3281" spans="1:10" ht="15.75" customHeight="1" x14ac:dyDescent="0.25">
      <c r="A3281" s="2" t="s">
        <v>756</v>
      </c>
      <c r="B3281" s="2" t="s">
        <v>764</v>
      </c>
      <c r="C3281" s="2">
        <v>2050</v>
      </c>
      <c r="D3281" s="2" t="s">
        <v>241</v>
      </c>
      <c r="E3281" s="2" t="s">
        <v>627</v>
      </c>
      <c r="F3281" s="2" t="s">
        <v>782</v>
      </c>
      <c r="G3281" s="2">
        <v>24652</v>
      </c>
      <c r="H3281" s="40">
        <v>9.0723342509599999E-6</v>
      </c>
      <c r="I3281" s="2">
        <v>1.01610143610752E-5</v>
      </c>
      <c r="J3281" s="26" t="s">
        <v>690</v>
      </c>
    </row>
    <row r="3282" spans="1:10" ht="15.75" customHeight="1" x14ac:dyDescent="0.25">
      <c r="A3282" s="2" t="s">
        <v>756</v>
      </c>
      <c r="B3282" s="2" t="s">
        <v>764</v>
      </c>
      <c r="C3282" s="2">
        <v>2050</v>
      </c>
      <c r="D3282" s="2" t="s">
        <v>241</v>
      </c>
      <c r="E3282" s="2" t="s">
        <v>627</v>
      </c>
      <c r="F3282" s="2" t="s">
        <v>778</v>
      </c>
      <c r="G3282" s="2">
        <v>35615</v>
      </c>
      <c r="H3282" s="2">
        <v>6.1262279748916598E-2</v>
      </c>
      <c r="I3282" s="2">
        <v>6.8613753318786594E-2</v>
      </c>
      <c r="J3282" s="26" t="s">
        <v>690</v>
      </c>
    </row>
    <row r="3283" spans="1:10" ht="15.75" customHeight="1" x14ac:dyDescent="0.25">
      <c r="A3283" s="2" t="s">
        <v>756</v>
      </c>
      <c r="B3283" s="2" t="s">
        <v>764</v>
      </c>
      <c r="C3283" s="2">
        <v>2050</v>
      </c>
      <c r="D3283" s="2" t="s">
        <v>241</v>
      </c>
      <c r="E3283" s="2" t="s">
        <v>627</v>
      </c>
      <c r="F3283" s="2" t="s">
        <v>773</v>
      </c>
      <c r="G3283" s="2">
        <v>45306</v>
      </c>
      <c r="H3283" s="2">
        <v>9.9223665893079997E-4</v>
      </c>
      <c r="I3283" s="2">
        <v>1.111305058002496E-3</v>
      </c>
      <c r="J3283" s="26" t="s">
        <v>690</v>
      </c>
    </row>
    <row r="3284" spans="1:10" ht="15.75" customHeight="1" x14ac:dyDescent="0.25">
      <c r="A3284" s="2" t="s">
        <v>756</v>
      </c>
      <c r="B3284" s="2" t="s">
        <v>764</v>
      </c>
      <c r="C3284" s="2">
        <v>2050</v>
      </c>
      <c r="D3284" s="2" t="s">
        <v>241</v>
      </c>
      <c r="E3284" s="2" t="s">
        <v>627</v>
      </c>
      <c r="F3284" s="2" t="s">
        <v>787</v>
      </c>
      <c r="G3284" s="2">
        <v>51388</v>
      </c>
      <c r="H3284" s="2">
        <v>7.0132296532392996E-3</v>
      </c>
      <c r="I3284" s="2">
        <v>7.8548172116280155E-3</v>
      </c>
      <c r="J3284" s="26" t="s">
        <v>690</v>
      </c>
    </row>
    <row r="3285" spans="1:10" ht="15.75" customHeight="1" x14ac:dyDescent="0.25">
      <c r="A3285" s="2" t="s">
        <v>756</v>
      </c>
      <c r="B3285" s="2" t="s">
        <v>764</v>
      </c>
      <c r="C3285" s="2">
        <v>2050</v>
      </c>
      <c r="D3285" s="2" t="s">
        <v>241</v>
      </c>
      <c r="E3285" s="2" t="s">
        <v>627</v>
      </c>
      <c r="F3285" s="2" t="s">
        <v>787</v>
      </c>
      <c r="G3285" s="2">
        <v>61692</v>
      </c>
      <c r="H3285" s="2">
        <v>4.6754865907132999E-3</v>
      </c>
      <c r="I3285" s="2">
        <v>5.236544981598896E-3</v>
      </c>
      <c r="J3285" s="26" t="s">
        <v>690</v>
      </c>
    </row>
    <row r="3286" spans="1:10" ht="15.75" customHeight="1" x14ac:dyDescent="0.25">
      <c r="A3286" s="2" t="s">
        <v>756</v>
      </c>
      <c r="B3286" s="2" t="s">
        <v>764</v>
      </c>
      <c r="C3286" s="2">
        <v>2050</v>
      </c>
      <c r="D3286" s="2" t="s">
        <v>241</v>
      </c>
      <c r="E3286" s="2" t="s">
        <v>627</v>
      </c>
      <c r="F3286" s="2" t="s">
        <v>787</v>
      </c>
      <c r="G3286" s="2">
        <v>74584</v>
      </c>
      <c r="H3286" s="2">
        <v>7.7924772631379996E-4</v>
      </c>
      <c r="I3286" s="2">
        <v>8.7275745347145607E-4</v>
      </c>
      <c r="J3286" s="26" t="s">
        <v>690</v>
      </c>
    </row>
    <row r="3287" spans="1:10" ht="15.75" customHeight="1" x14ac:dyDescent="0.25">
      <c r="A3287" s="2" t="s">
        <v>756</v>
      </c>
      <c r="B3287" s="2" t="s">
        <v>764</v>
      </c>
      <c r="C3287" s="2">
        <v>2050</v>
      </c>
      <c r="D3287" s="2" t="s">
        <v>241</v>
      </c>
      <c r="E3287" s="2" t="s">
        <v>627</v>
      </c>
      <c r="F3287" s="2" t="s">
        <v>787</v>
      </c>
      <c r="G3287" s="2">
        <v>100000</v>
      </c>
      <c r="H3287" s="40">
        <v>9.9999999999999998E-13</v>
      </c>
      <c r="I3287" s="2">
        <v>1.1200000000000001E-12</v>
      </c>
      <c r="J3287" s="26" t="s">
        <v>690</v>
      </c>
    </row>
    <row r="3288" spans="1:10" ht="15.75" customHeight="1" x14ac:dyDescent="0.25">
      <c r="A3288" s="2" t="s">
        <v>756</v>
      </c>
      <c r="B3288" s="2" t="s">
        <v>764</v>
      </c>
      <c r="C3288" s="2">
        <v>2050</v>
      </c>
      <c r="D3288" s="2" t="s">
        <v>241</v>
      </c>
      <c r="E3288" s="2" t="s">
        <v>627</v>
      </c>
      <c r="F3288" s="2" t="s">
        <v>788</v>
      </c>
      <c r="G3288" s="2">
        <v>107829</v>
      </c>
      <c r="H3288" s="2">
        <v>6.2421956099569997E-3</v>
      </c>
      <c r="I3288" s="2">
        <v>6.9912590831518401E-3</v>
      </c>
      <c r="J3288" s="26" t="s">
        <v>690</v>
      </c>
    </row>
    <row r="3289" spans="1:10" ht="15.75" customHeight="1" x14ac:dyDescent="0.25">
      <c r="A3289" s="2" t="s">
        <v>756</v>
      </c>
      <c r="B3289" s="2" t="s">
        <v>764</v>
      </c>
      <c r="C3289" s="2">
        <v>2050</v>
      </c>
      <c r="D3289" s="2" t="s">
        <v>241</v>
      </c>
      <c r="E3289" s="2" t="s">
        <v>627</v>
      </c>
      <c r="F3289" s="2" t="s">
        <v>784</v>
      </c>
      <c r="G3289" s="2">
        <v>149936</v>
      </c>
      <c r="H3289" s="2">
        <v>3.37169337272644</v>
      </c>
      <c r="I3289" s="2">
        <v>3.7762965774536132</v>
      </c>
      <c r="J3289" s="26" t="s">
        <v>692</v>
      </c>
    </row>
    <row r="3290" spans="1:10" ht="15.75" customHeight="1" x14ac:dyDescent="0.25">
      <c r="A3290" s="2" t="s">
        <v>756</v>
      </c>
      <c r="B3290" s="2" t="s">
        <v>764</v>
      </c>
      <c r="C3290" s="2">
        <v>2050</v>
      </c>
      <c r="D3290" s="2" t="s">
        <v>241</v>
      </c>
      <c r="E3290" s="2" t="s">
        <v>627</v>
      </c>
      <c r="F3290" s="2" t="s">
        <v>787</v>
      </c>
      <c r="G3290" s="2">
        <v>378358</v>
      </c>
      <c r="H3290" s="2">
        <v>4.7640138654970001E-4</v>
      </c>
      <c r="I3290" s="2">
        <v>5.3356955293566407E-4</v>
      </c>
      <c r="J3290" s="26" t="s">
        <v>690</v>
      </c>
    </row>
    <row r="3291" spans="1:10" ht="15.75" customHeight="1" x14ac:dyDescent="0.25">
      <c r="A3291" s="2" t="s">
        <v>756</v>
      </c>
      <c r="B3291" s="2" t="s">
        <v>764</v>
      </c>
      <c r="C3291" s="2">
        <v>2050</v>
      </c>
      <c r="D3291" s="2" t="s">
        <v>241</v>
      </c>
      <c r="E3291" s="2" t="s">
        <v>627</v>
      </c>
      <c r="F3291" s="2" t="s">
        <v>787</v>
      </c>
      <c r="G3291" s="2">
        <v>454204</v>
      </c>
      <c r="H3291" s="2">
        <v>3.176009340677E-4</v>
      </c>
      <c r="I3291" s="2">
        <v>3.5571304615582402E-4</v>
      </c>
      <c r="J3291" s="26" t="s">
        <v>690</v>
      </c>
    </row>
    <row r="3292" spans="1:10" ht="15.75" customHeight="1" x14ac:dyDescent="0.25">
      <c r="A3292" s="2" t="s">
        <v>756</v>
      </c>
      <c r="B3292" s="2" t="s">
        <v>764</v>
      </c>
      <c r="C3292" s="2">
        <v>2050</v>
      </c>
      <c r="D3292" s="2" t="s">
        <v>241</v>
      </c>
      <c r="E3292" s="2" t="s">
        <v>627</v>
      </c>
      <c r="F3292" s="2" t="s">
        <v>787</v>
      </c>
      <c r="G3292" s="2">
        <v>549092</v>
      </c>
      <c r="H3292" s="2">
        <v>5.2933490223899997E-5</v>
      </c>
      <c r="I3292" s="2">
        <v>5.9285509050768002E-5</v>
      </c>
      <c r="J3292" s="26" t="s">
        <v>690</v>
      </c>
    </row>
    <row r="3293" spans="1:10" ht="15.75" customHeight="1" x14ac:dyDescent="0.25">
      <c r="A3293" s="2" t="s">
        <v>756</v>
      </c>
      <c r="B3293" s="2" t="s">
        <v>764</v>
      </c>
      <c r="C3293" s="2">
        <v>2050</v>
      </c>
      <c r="D3293" s="2" t="s">
        <v>241</v>
      </c>
      <c r="E3293" s="2" t="s">
        <v>627</v>
      </c>
      <c r="F3293" s="2" t="s">
        <v>788</v>
      </c>
      <c r="G3293" s="2">
        <v>823461</v>
      </c>
      <c r="H3293" s="2">
        <v>3.3625552896410001E-3</v>
      </c>
      <c r="I3293" s="2">
        <v>3.7660619243979204E-3</v>
      </c>
      <c r="J3293" s="26" t="s">
        <v>690</v>
      </c>
    </row>
    <row r="3294" spans="1:10" ht="15.75" customHeight="1" x14ac:dyDescent="0.25">
      <c r="A3294" s="2" t="s">
        <v>756</v>
      </c>
      <c r="B3294" s="2" t="s">
        <v>764</v>
      </c>
      <c r="C3294" s="2">
        <v>2050</v>
      </c>
      <c r="D3294" s="2" t="s">
        <v>241</v>
      </c>
      <c r="E3294" s="2" t="s">
        <v>627</v>
      </c>
      <c r="F3294" s="2" t="s">
        <v>778</v>
      </c>
      <c r="G3294" s="2">
        <v>1719406</v>
      </c>
      <c r="H3294" s="2">
        <v>1.5661964192986499E-2</v>
      </c>
      <c r="I3294" s="2">
        <v>1.754139989614488E-2</v>
      </c>
      <c r="J3294" s="26" t="s">
        <v>690</v>
      </c>
    </row>
    <row r="3295" spans="1:10" ht="15.75" customHeight="1" x14ac:dyDescent="0.25">
      <c r="A3295" s="2" t="s">
        <v>756</v>
      </c>
      <c r="B3295" s="2" t="s">
        <v>764</v>
      </c>
      <c r="C3295" s="2">
        <v>2050</v>
      </c>
      <c r="D3295" s="2" t="s">
        <v>241</v>
      </c>
      <c r="E3295" s="2" t="s">
        <v>627</v>
      </c>
      <c r="F3295" s="2" t="s">
        <v>787</v>
      </c>
      <c r="G3295" s="2">
        <v>4544042</v>
      </c>
      <c r="H3295" s="2">
        <v>1.289242209168E-4</v>
      </c>
      <c r="I3295" s="2">
        <v>1.4439512742681602E-4</v>
      </c>
      <c r="J3295" s="26" t="s">
        <v>690</v>
      </c>
    </row>
    <row r="3296" spans="1:10" ht="15.75" customHeight="1" x14ac:dyDescent="0.25">
      <c r="A3296" s="2" t="s">
        <v>756</v>
      </c>
      <c r="B3296" s="2" t="s">
        <v>764</v>
      </c>
      <c r="C3296" s="2">
        <v>2050</v>
      </c>
      <c r="D3296" s="2" t="s">
        <v>241</v>
      </c>
      <c r="E3296" s="2" t="s">
        <v>627</v>
      </c>
      <c r="F3296" s="2" t="s">
        <v>787</v>
      </c>
      <c r="G3296" s="2">
        <v>5454914</v>
      </c>
      <c r="H3296" s="2">
        <v>8.5949483036499999E-5</v>
      </c>
      <c r="I3296" s="2">
        <v>9.6263421000880014E-5</v>
      </c>
      <c r="J3296" s="26" t="s">
        <v>690</v>
      </c>
    </row>
    <row r="3297" spans="1:10" ht="15.75" customHeight="1" x14ac:dyDescent="0.25">
      <c r="A3297" s="2" t="s">
        <v>756</v>
      </c>
      <c r="B3297" s="2" t="s">
        <v>764</v>
      </c>
      <c r="C3297" s="2">
        <v>2050</v>
      </c>
      <c r="D3297" s="2" t="s">
        <v>241</v>
      </c>
      <c r="E3297" s="2" t="s">
        <v>627</v>
      </c>
      <c r="F3297" s="2" t="s">
        <v>787</v>
      </c>
      <c r="G3297" s="2">
        <v>6594466</v>
      </c>
      <c r="H3297" s="2">
        <v>1.4324913536299999E-5</v>
      </c>
      <c r="I3297" s="2">
        <v>1.6043903160655999E-5</v>
      </c>
      <c r="J3297" s="26" t="s">
        <v>690</v>
      </c>
    </row>
    <row r="3298" spans="1:10" ht="15.75" hidden="1" customHeight="1" x14ac:dyDescent="0.25">
      <c r="A3298" s="2" t="s">
        <v>789</v>
      </c>
      <c r="B3298" s="2" t="s">
        <v>790</v>
      </c>
      <c r="C3298" s="2">
        <v>2015</v>
      </c>
      <c r="D3298" s="2" t="s">
        <v>241</v>
      </c>
      <c r="G3298" s="2">
        <v>-100000</v>
      </c>
      <c r="H3298" s="2">
        <v>0</v>
      </c>
      <c r="I3298" s="2">
        <v>0</v>
      </c>
      <c r="J3298" s="26" t="e">
        <v>#N/A</v>
      </c>
    </row>
    <row r="3299" spans="1:10" ht="15.75" hidden="1" customHeight="1" x14ac:dyDescent="0.25">
      <c r="A3299" s="2" t="s">
        <v>789</v>
      </c>
      <c r="B3299" s="2" t="s">
        <v>790</v>
      </c>
      <c r="C3299" s="2">
        <v>2015</v>
      </c>
      <c r="D3299" s="2" t="s">
        <v>241</v>
      </c>
      <c r="G3299" s="2">
        <v>100000</v>
      </c>
      <c r="H3299" s="40">
        <v>9.9999999999999998E-13</v>
      </c>
      <c r="I3299" s="2">
        <v>9.9999999999999998E-13</v>
      </c>
      <c r="J3299" s="26" t="e">
        <v>#N/A</v>
      </c>
    </row>
    <row r="3300" spans="1:10" ht="15.75" hidden="1" customHeight="1" x14ac:dyDescent="0.25">
      <c r="A3300" s="2" t="s">
        <v>789</v>
      </c>
      <c r="B3300" s="2" t="s">
        <v>790</v>
      </c>
      <c r="C3300" s="2">
        <v>2020</v>
      </c>
      <c r="D3300" s="2" t="s">
        <v>241</v>
      </c>
      <c r="E3300" s="2" t="s">
        <v>627</v>
      </c>
      <c r="F3300" s="2" t="s">
        <v>791</v>
      </c>
      <c r="G3300" s="2">
        <v>-100000</v>
      </c>
      <c r="H3300" s="2">
        <v>0</v>
      </c>
      <c r="I3300" s="2">
        <v>0</v>
      </c>
      <c r="J3300" s="26" t="s">
        <v>696</v>
      </c>
    </row>
    <row r="3301" spans="1:10" ht="15.75" hidden="1" customHeight="1" x14ac:dyDescent="0.25">
      <c r="A3301" s="2" t="s">
        <v>789</v>
      </c>
      <c r="B3301" s="2" t="s">
        <v>790</v>
      </c>
      <c r="C3301" s="2">
        <v>2020</v>
      </c>
      <c r="D3301" s="2" t="s">
        <v>241</v>
      </c>
      <c r="E3301" s="2" t="s">
        <v>627</v>
      </c>
      <c r="F3301" s="2" t="s">
        <v>791</v>
      </c>
      <c r="G3301" s="2">
        <v>-20</v>
      </c>
      <c r="H3301" s="2">
        <v>0.76406842470169001</v>
      </c>
      <c r="I3301" s="2">
        <v>0.76406842470169001</v>
      </c>
      <c r="J3301" s="26" t="s">
        <v>696</v>
      </c>
    </row>
    <row r="3302" spans="1:10" ht="15.75" hidden="1" customHeight="1" x14ac:dyDescent="0.25">
      <c r="A3302" s="2" t="s">
        <v>789</v>
      </c>
      <c r="B3302" s="2" t="s">
        <v>790</v>
      </c>
      <c r="C3302" s="2">
        <v>2020</v>
      </c>
      <c r="D3302" s="2" t="s">
        <v>241</v>
      </c>
      <c r="E3302" s="2" t="s">
        <v>627</v>
      </c>
      <c r="F3302" s="2" t="s">
        <v>791</v>
      </c>
      <c r="G3302" s="2">
        <v>-20</v>
      </c>
      <c r="H3302" s="2">
        <v>0</v>
      </c>
      <c r="I3302" s="2">
        <v>0</v>
      </c>
      <c r="J3302" s="26" t="s">
        <v>696</v>
      </c>
    </row>
    <row r="3303" spans="1:10" ht="15.75" hidden="1" customHeight="1" x14ac:dyDescent="0.25">
      <c r="A3303" s="2" t="s">
        <v>789</v>
      </c>
      <c r="B3303" s="2" t="s">
        <v>790</v>
      </c>
      <c r="C3303" s="2">
        <v>2020</v>
      </c>
      <c r="D3303" s="2" t="s">
        <v>241</v>
      </c>
      <c r="E3303" s="2" t="s">
        <v>627</v>
      </c>
      <c r="F3303" s="2" t="s">
        <v>792</v>
      </c>
      <c r="G3303" s="2">
        <v>-4</v>
      </c>
      <c r="H3303" s="2">
        <v>0.51840984821319502</v>
      </c>
      <c r="I3303" s="2">
        <v>0.51840984821319502</v>
      </c>
      <c r="J3303" s="26" t="s">
        <v>696</v>
      </c>
    </row>
    <row r="3304" spans="1:10" ht="15.75" hidden="1" customHeight="1" x14ac:dyDescent="0.25">
      <c r="A3304" s="2" t="s">
        <v>789</v>
      </c>
      <c r="B3304" s="2" t="s">
        <v>790</v>
      </c>
      <c r="C3304" s="2">
        <v>2020</v>
      </c>
      <c r="D3304" s="2" t="s">
        <v>241</v>
      </c>
      <c r="E3304" s="2" t="s">
        <v>627</v>
      </c>
      <c r="F3304" s="2" t="s">
        <v>793</v>
      </c>
      <c r="G3304" s="2">
        <v>1</v>
      </c>
      <c r="H3304" s="2">
        <v>0.17138215899467399</v>
      </c>
      <c r="I3304" s="2">
        <v>0.17138215899467399</v>
      </c>
      <c r="J3304" s="26" t="s">
        <v>696</v>
      </c>
    </row>
    <row r="3305" spans="1:10" ht="15.75" hidden="1" customHeight="1" x14ac:dyDescent="0.25">
      <c r="A3305" s="2" t="s">
        <v>789</v>
      </c>
      <c r="B3305" s="2" t="s">
        <v>790</v>
      </c>
      <c r="C3305" s="2">
        <v>2020</v>
      </c>
      <c r="D3305" s="2" t="s">
        <v>241</v>
      </c>
      <c r="E3305" s="2" t="s">
        <v>627</v>
      </c>
      <c r="F3305" s="2" t="s">
        <v>794</v>
      </c>
      <c r="G3305" s="2">
        <v>6</v>
      </c>
      <c r="H3305" s="2">
        <v>0.18436953425407401</v>
      </c>
      <c r="I3305" s="2">
        <v>0.18436953425407401</v>
      </c>
      <c r="J3305" s="26" t="s">
        <v>696</v>
      </c>
    </row>
    <row r="3306" spans="1:10" ht="15.75" hidden="1" customHeight="1" x14ac:dyDescent="0.25">
      <c r="A3306" s="2" t="s">
        <v>789</v>
      </c>
      <c r="B3306" s="2" t="s">
        <v>790</v>
      </c>
      <c r="C3306" s="2">
        <v>2020</v>
      </c>
      <c r="D3306" s="2" t="s">
        <v>241</v>
      </c>
      <c r="E3306" s="2" t="s">
        <v>627</v>
      </c>
      <c r="F3306" s="2" t="s">
        <v>795</v>
      </c>
      <c r="G3306" s="2">
        <v>103</v>
      </c>
      <c r="H3306" s="2">
        <v>0.15980161726474701</v>
      </c>
      <c r="I3306" s="2">
        <v>0.15980161726474701</v>
      </c>
      <c r="J3306" s="26" t="s">
        <v>696</v>
      </c>
    </row>
    <row r="3307" spans="1:10" ht="15.75" hidden="1" customHeight="1" x14ac:dyDescent="0.25">
      <c r="A3307" s="2" t="s">
        <v>789</v>
      </c>
      <c r="B3307" s="2" t="s">
        <v>790</v>
      </c>
      <c r="C3307" s="2">
        <v>2020</v>
      </c>
      <c r="D3307" s="2" t="s">
        <v>241</v>
      </c>
      <c r="E3307" s="2" t="s">
        <v>627</v>
      </c>
      <c r="F3307" s="2" t="s">
        <v>796</v>
      </c>
      <c r="G3307" s="2">
        <v>490</v>
      </c>
      <c r="H3307" s="2">
        <v>0.72571700811386097</v>
      </c>
      <c r="I3307" s="2">
        <v>0.72571700811386097</v>
      </c>
      <c r="J3307" s="26" t="s">
        <v>696</v>
      </c>
    </row>
    <row r="3308" spans="1:10" ht="15.75" hidden="1" customHeight="1" x14ac:dyDescent="0.25">
      <c r="A3308" s="2" t="s">
        <v>789</v>
      </c>
      <c r="B3308" s="2" t="s">
        <v>790</v>
      </c>
      <c r="C3308" s="2">
        <v>2020</v>
      </c>
      <c r="D3308" s="2" t="s">
        <v>241</v>
      </c>
      <c r="E3308" s="2" t="s">
        <v>627</v>
      </c>
      <c r="F3308" s="2" t="s">
        <v>796</v>
      </c>
      <c r="G3308" s="2">
        <v>100000</v>
      </c>
      <c r="H3308" s="40">
        <v>9.9999999999999998E-13</v>
      </c>
      <c r="I3308" s="2">
        <v>9.9999999999999998E-13</v>
      </c>
      <c r="J3308" s="26" t="s">
        <v>696</v>
      </c>
    </row>
    <row r="3309" spans="1:10" ht="15.75" hidden="1" customHeight="1" x14ac:dyDescent="0.25">
      <c r="A3309" s="2" t="s">
        <v>789</v>
      </c>
      <c r="B3309" s="2" t="s">
        <v>790</v>
      </c>
      <c r="C3309" s="2">
        <v>2025</v>
      </c>
      <c r="D3309" s="2" t="s">
        <v>241</v>
      </c>
      <c r="E3309" s="2" t="s">
        <v>627</v>
      </c>
      <c r="F3309" s="2" t="s">
        <v>791</v>
      </c>
      <c r="G3309" s="2">
        <v>-100000</v>
      </c>
      <c r="H3309" s="2">
        <v>0</v>
      </c>
      <c r="I3309" s="2">
        <v>0</v>
      </c>
      <c r="J3309" s="26" t="s">
        <v>696</v>
      </c>
    </row>
    <row r="3310" spans="1:10" ht="15.75" hidden="1" customHeight="1" x14ac:dyDescent="0.25">
      <c r="A3310" s="2" t="s">
        <v>789</v>
      </c>
      <c r="B3310" s="2" t="s">
        <v>790</v>
      </c>
      <c r="C3310" s="2">
        <v>2025</v>
      </c>
      <c r="D3310" s="2" t="s">
        <v>241</v>
      </c>
      <c r="E3310" s="2" t="s">
        <v>627</v>
      </c>
      <c r="F3310" s="2" t="s">
        <v>791</v>
      </c>
      <c r="G3310" s="2">
        <v>-20</v>
      </c>
      <c r="H3310" s="2">
        <v>1.0382524728775</v>
      </c>
      <c r="I3310" s="2">
        <v>1.0382524728775</v>
      </c>
      <c r="J3310" s="26" t="s">
        <v>696</v>
      </c>
    </row>
    <row r="3311" spans="1:10" ht="15.75" hidden="1" customHeight="1" x14ac:dyDescent="0.25">
      <c r="A3311" s="2" t="s">
        <v>789</v>
      </c>
      <c r="B3311" s="2" t="s">
        <v>790</v>
      </c>
      <c r="C3311" s="2">
        <v>2025</v>
      </c>
      <c r="D3311" s="2" t="s">
        <v>241</v>
      </c>
      <c r="E3311" s="2" t="s">
        <v>627</v>
      </c>
      <c r="F3311" s="2" t="s">
        <v>791</v>
      </c>
      <c r="G3311" s="2">
        <v>-20</v>
      </c>
      <c r="H3311" s="2">
        <v>0</v>
      </c>
      <c r="I3311" s="2">
        <v>0</v>
      </c>
      <c r="J3311" s="26" t="s">
        <v>696</v>
      </c>
    </row>
    <row r="3312" spans="1:10" ht="15.75" hidden="1" customHeight="1" x14ac:dyDescent="0.25">
      <c r="A3312" s="2" t="s">
        <v>789</v>
      </c>
      <c r="B3312" s="2" t="s">
        <v>790</v>
      </c>
      <c r="C3312" s="2">
        <v>2025</v>
      </c>
      <c r="D3312" s="2" t="s">
        <v>241</v>
      </c>
      <c r="E3312" s="2" t="s">
        <v>627</v>
      </c>
      <c r="F3312" s="2" t="s">
        <v>792</v>
      </c>
      <c r="G3312" s="2">
        <v>-4</v>
      </c>
      <c r="H3312" s="2">
        <v>0.572357177734375</v>
      </c>
      <c r="I3312" s="2">
        <v>0.572357177734375</v>
      </c>
      <c r="J3312" s="26" t="s">
        <v>696</v>
      </c>
    </row>
    <row r="3313" spans="1:10" ht="15.75" hidden="1" customHeight="1" x14ac:dyDescent="0.25">
      <c r="A3313" s="2" t="s">
        <v>789</v>
      </c>
      <c r="B3313" s="2" t="s">
        <v>790</v>
      </c>
      <c r="C3313" s="2">
        <v>2025</v>
      </c>
      <c r="D3313" s="2" t="s">
        <v>241</v>
      </c>
      <c r="E3313" s="2" t="s">
        <v>627</v>
      </c>
      <c r="F3313" s="2" t="s">
        <v>797</v>
      </c>
      <c r="G3313" s="2">
        <v>-3</v>
      </c>
      <c r="H3313" s="2">
        <v>0.57096636295318604</v>
      </c>
      <c r="I3313" s="2">
        <v>0.57096636295318604</v>
      </c>
      <c r="J3313" s="26" t="s">
        <v>696</v>
      </c>
    </row>
    <row r="3314" spans="1:10" ht="15.75" hidden="1" customHeight="1" x14ac:dyDescent="0.25">
      <c r="A3314" s="2" t="s">
        <v>789</v>
      </c>
      <c r="B3314" s="2" t="s">
        <v>790</v>
      </c>
      <c r="C3314" s="2">
        <v>2025</v>
      </c>
      <c r="D3314" s="2" t="s">
        <v>241</v>
      </c>
      <c r="E3314" s="2" t="s">
        <v>627</v>
      </c>
      <c r="F3314" s="2" t="s">
        <v>798</v>
      </c>
      <c r="G3314" s="2">
        <v>-3</v>
      </c>
      <c r="H3314" s="2">
        <v>0.26136311888694702</v>
      </c>
      <c r="I3314" s="2">
        <v>0.26136311888694702</v>
      </c>
      <c r="J3314" s="26" t="s">
        <v>696</v>
      </c>
    </row>
    <row r="3315" spans="1:10" ht="15.75" hidden="1" customHeight="1" x14ac:dyDescent="0.25">
      <c r="A3315" s="2" t="s">
        <v>789</v>
      </c>
      <c r="B3315" s="2" t="s">
        <v>790</v>
      </c>
      <c r="C3315" s="2">
        <v>2025</v>
      </c>
      <c r="D3315" s="2" t="s">
        <v>241</v>
      </c>
      <c r="E3315" s="2" t="s">
        <v>627</v>
      </c>
      <c r="F3315" s="2" t="s">
        <v>793</v>
      </c>
      <c r="G3315" s="2">
        <v>1</v>
      </c>
      <c r="H3315" s="2">
        <v>0.45412033796310403</v>
      </c>
      <c r="I3315" s="2">
        <v>0.45412033796310403</v>
      </c>
      <c r="J3315" s="26" t="s">
        <v>696</v>
      </c>
    </row>
    <row r="3316" spans="1:10" ht="15.75" hidden="1" customHeight="1" x14ac:dyDescent="0.25">
      <c r="A3316" s="2" t="s">
        <v>789</v>
      </c>
      <c r="B3316" s="2" t="s">
        <v>790</v>
      </c>
      <c r="C3316" s="2">
        <v>2025</v>
      </c>
      <c r="D3316" s="2" t="s">
        <v>241</v>
      </c>
      <c r="E3316" s="2" t="s">
        <v>627</v>
      </c>
      <c r="F3316" s="2" t="s">
        <v>794</v>
      </c>
      <c r="G3316" s="2">
        <v>6</v>
      </c>
      <c r="H3316" s="2">
        <v>0.35622230172157199</v>
      </c>
      <c r="I3316" s="2">
        <v>0.35622230172157199</v>
      </c>
      <c r="J3316" s="26" t="s">
        <v>696</v>
      </c>
    </row>
    <row r="3317" spans="1:10" ht="15.75" hidden="1" customHeight="1" x14ac:dyDescent="0.25">
      <c r="A3317" s="2" t="s">
        <v>789</v>
      </c>
      <c r="B3317" s="2" t="s">
        <v>790</v>
      </c>
      <c r="C3317" s="2">
        <v>2025</v>
      </c>
      <c r="D3317" s="2" t="s">
        <v>241</v>
      </c>
      <c r="E3317" s="2" t="s">
        <v>627</v>
      </c>
      <c r="F3317" s="2" t="s">
        <v>795</v>
      </c>
      <c r="G3317" s="2">
        <v>103</v>
      </c>
      <c r="H3317" s="2">
        <v>0.30875450372695901</v>
      </c>
      <c r="I3317" s="2">
        <v>0.30875450372695901</v>
      </c>
      <c r="J3317" s="26" t="s">
        <v>696</v>
      </c>
    </row>
    <row r="3318" spans="1:10" ht="15.75" hidden="1" customHeight="1" x14ac:dyDescent="0.25">
      <c r="A3318" s="2" t="s">
        <v>789</v>
      </c>
      <c r="B3318" s="2" t="s">
        <v>790</v>
      </c>
      <c r="C3318" s="2">
        <v>2025</v>
      </c>
      <c r="D3318" s="2" t="s">
        <v>241</v>
      </c>
      <c r="E3318" s="2" t="s">
        <v>627</v>
      </c>
      <c r="F3318" s="2" t="s">
        <v>796</v>
      </c>
      <c r="G3318" s="2">
        <v>490</v>
      </c>
      <c r="H3318" s="2">
        <v>0.75985705852508501</v>
      </c>
      <c r="I3318" s="2">
        <v>0.75985705852508501</v>
      </c>
      <c r="J3318" s="26" t="s">
        <v>696</v>
      </c>
    </row>
    <row r="3319" spans="1:10" ht="15.75" hidden="1" customHeight="1" x14ac:dyDescent="0.25">
      <c r="A3319" s="2" t="s">
        <v>789</v>
      </c>
      <c r="B3319" s="2" t="s">
        <v>790</v>
      </c>
      <c r="C3319" s="2">
        <v>2025</v>
      </c>
      <c r="D3319" s="2" t="s">
        <v>241</v>
      </c>
      <c r="E3319" s="2" t="s">
        <v>627</v>
      </c>
      <c r="F3319" s="2" t="s">
        <v>796</v>
      </c>
      <c r="G3319" s="2">
        <v>100000</v>
      </c>
      <c r="H3319" s="40">
        <v>9.9999999999999998E-13</v>
      </c>
      <c r="I3319" s="2">
        <v>9.9999999999999998E-13</v>
      </c>
      <c r="J3319" s="26" t="s">
        <v>696</v>
      </c>
    </row>
    <row r="3320" spans="1:10" ht="15.75" hidden="1" customHeight="1" x14ac:dyDescent="0.25">
      <c r="A3320" s="2" t="s">
        <v>789</v>
      </c>
      <c r="B3320" s="2" t="s">
        <v>790</v>
      </c>
      <c r="C3320" s="2">
        <v>2030</v>
      </c>
      <c r="D3320" s="2" t="s">
        <v>241</v>
      </c>
      <c r="E3320" s="2" t="s">
        <v>627</v>
      </c>
      <c r="F3320" s="2" t="s">
        <v>791</v>
      </c>
      <c r="G3320" s="2">
        <v>-100000</v>
      </c>
      <c r="H3320" s="2">
        <v>0</v>
      </c>
      <c r="I3320" s="2">
        <v>0</v>
      </c>
      <c r="J3320" s="26" t="s">
        <v>696</v>
      </c>
    </row>
    <row r="3321" spans="1:10" ht="15.75" hidden="1" customHeight="1" x14ac:dyDescent="0.25">
      <c r="A3321" s="2" t="s">
        <v>789</v>
      </c>
      <c r="B3321" s="2" t="s">
        <v>790</v>
      </c>
      <c r="C3321" s="2">
        <v>2030</v>
      </c>
      <c r="D3321" s="2" t="s">
        <v>241</v>
      </c>
      <c r="E3321" s="2" t="s">
        <v>627</v>
      </c>
      <c r="F3321" s="2" t="s">
        <v>791</v>
      </c>
      <c r="G3321" s="2">
        <v>-20</v>
      </c>
      <c r="H3321" s="2">
        <v>1.14629638195037</v>
      </c>
      <c r="I3321" s="2">
        <v>1.14629638195037</v>
      </c>
      <c r="J3321" s="26" t="s">
        <v>696</v>
      </c>
    </row>
    <row r="3322" spans="1:10" ht="15.75" hidden="1" customHeight="1" x14ac:dyDescent="0.25">
      <c r="A3322" s="2" t="s">
        <v>789</v>
      </c>
      <c r="B3322" s="2" t="s">
        <v>790</v>
      </c>
      <c r="C3322" s="2">
        <v>2030</v>
      </c>
      <c r="D3322" s="2" t="s">
        <v>241</v>
      </c>
      <c r="E3322" s="2" t="s">
        <v>627</v>
      </c>
      <c r="F3322" s="2" t="s">
        <v>791</v>
      </c>
      <c r="G3322" s="2">
        <v>-20</v>
      </c>
      <c r="H3322" s="2">
        <v>0</v>
      </c>
      <c r="I3322" s="2">
        <v>0</v>
      </c>
      <c r="J3322" s="26" t="s">
        <v>696</v>
      </c>
    </row>
    <row r="3323" spans="1:10" ht="15.75" hidden="1" customHeight="1" x14ac:dyDescent="0.25">
      <c r="A3323" s="2" t="s">
        <v>789</v>
      </c>
      <c r="B3323" s="2" t="s">
        <v>790</v>
      </c>
      <c r="C3323" s="2">
        <v>2030</v>
      </c>
      <c r="D3323" s="2" t="s">
        <v>241</v>
      </c>
      <c r="E3323" s="2" t="s">
        <v>627</v>
      </c>
      <c r="F3323" s="2" t="s">
        <v>792</v>
      </c>
      <c r="G3323" s="2">
        <v>-4</v>
      </c>
      <c r="H3323" s="2">
        <v>0.63191962242126398</v>
      </c>
      <c r="I3323" s="2">
        <v>0.63191962242126398</v>
      </c>
      <c r="J3323" s="26" t="s">
        <v>696</v>
      </c>
    </row>
    <row r="3324" spans="1:10" ht="15.75" hidden="1" customHeight="1" x14ac:dyDescent="0.25">
      <c r="A3324" s="2" t="s">
        <v>789</v>
      </c>
      <c r="B3324" s="2" t="s">
        <v>790</v>
      </c>
      <c r="C3324" s="2">
        <v>2030</v>
      </c>
      <c r="D3324" s="2" t="s">
        <v>241</v>
      </c>
      <c r="E3324" s="2" t="s">
        <v>627</v>
      </c>
      <c r="F3324" s="2" t="s">
        <v>798</v>
      </c>
      <c r="G3324" s="2">
        <v>-3</v>
      </c>
      <c r="H3324" s="2">
        <v>0.28856191039085299</v>
      </c>
      <c r="I3324" s="2">
        <v>0.28856191039085299</v>
      </c>
      <c r="J3324" s="26" t="s">
        <v>696</v>
      </c>
    </row>
    <row r="3325" spans="1:10" ht="15.75" hidden="1" customHeight="1" x14ac:dyDescent="0.25">
      <c r="A3325" s="2" t="s">
        <v>789</v>
      </c>
      <c r="B3325" s="2" t="s">
        <v>790</v>
      </c>
      <c r="C3325" s="2">
        <v>2030</v>
      </c>
      <c r="D3325" s="2" t="s">
        <v>241</v>
      </c>
      <c r="E3325" s="2" t="s">
        <v>627</v>
      </c>
      <c r="F3325" s="2" t="s">
        <v>797</v>
      </c>
      <c r="G3325" s="2">
        <v>-3</v>
      </c>
      <c r="H3325" s="2">
        <v>0.63038402795791604</v>
      </c>
      <c r="I3325" s="2">
        <v>0.63038402795791604</v>
      </c>
      <c r="J3325" s="26" t="s">
        <v>696</v>
      </c>
    </row>
    <row r="3326" spans="1:10" ht="15.75" hidden="1" customHeight="1" x14ac:dyDescent="0.25">
      <c r="A3326" s="2" t="s">
        <v>789</v>
      </c>
      <c r="B3326" s="2" t="s">
        <v>790</v>
      </c>
      <c r="C3326" s="2">
        <v>2030</v>
      </c>
      <c r="D3326" s="2" t="s">
        <v>241</v>
      </c>
      <c r="E3326" s="2" t="s">
        <v>627</v>
      </c>
      <c r="F3326" s="2" t="s">
        <v>793</v>
      </c>
      <c r="G3326" s="2">
        <v>1</v>
      </c>
      <c r="H3326" s="2">
        <v>0.55708616971969604</v>
      </c>
      <c r="I3326" s="2">
        <v>0.55708616971969604</v>
      </c>
      <c r="J3326" s="26" t="s">
        <v>696</v>
      </c>
    </row>
    <row r="3327" spans="1:10" ht="15.75" hidden="1" customHeight="1" x14ac:dyDescent="0.25">
      <c r="A3327" s="2" t="s">
        <v>789</v>
      </c>
      <c r="B3327" s="2" t="s">
        <v>790</v>
      </c>
      <c r="C3327" s="2">
        <v>2030</v>
      </c>
      <c r="D3327" s="2" t="s">
        <v>241</v>
      </c>
      <c r="E3327" s="2" t="s">
        <v>627</v>
      </c>
      <c r="F3327" s="2" t="s">
        <v>794</v>
      </c>
      <c r="G3327" s="2">
        <v>6</v>
      </c>
      <c r="H3327" s="2">
        <v>0.56184661388397195</v>
      </c>
      <c r="I3327" s="2">
        <v>0.56184661388397195</v>
      </c>
      <c r="J3327" s="26" t="s">
        <v>696</v>
      </c>
    </row>
    <row r="3328" spans="1:10" ht="15.75" hidden="1" customHeight="1" x14ac:dyDescent="0.25">
      <c r="A3328" s="2" t="s">
        <v>789</v>
      </c>
      <c r="B3328" s="2" t="s">
        <v>790</v>
      </c>
      <c r="C3328" s="2">
        <v>2030</v>
      </c>
      <c r="D3328" s="2" t="s">
        <v>241</v>
      </c>
      <c r="E3328" s="2" t="s">
        <v>627</v>
      </c>
      <c r="F3328" s="2" t="s">
        <v>795</v>
      </c>
      <c r="G3328" s="2">
        <v>103</v>
      </c>
      <c r="H3328" s="2">
        <v>0.48697787523269598</v>
      </c>
      <c r="I3328" s="2">
        <v>0.48697787523269598</v>
      </c>
      <c r="J3328" s="26" t="s">
        <v>696</v>
      </c>
    </row>
    <row r="3329" spans="1:10" ht="15.75" hidden="1" customHeight="1" x14ac:dyDescent="0.25">
      <c r="A3329" s="2" t="s">
        <v>789</v>
      </c>
      <c r="B3329" s="2" t="s">
        <v>790</v>
      </c>
      <c r="C3329" s="2">
        <v>2030</v>
      </c>
      <c r="D3329" s="2" t="s">
        <v>241</v>
      </c>
      <c r="E3329" s="2" t="s">
        <v>627</v>
      </c>
      <c r="F3329" s="2" t="s">
        <v>796</v>
      </c>
      <c r="G3329" s="2">
        <v>490</v>
      </c>
      <c r="H3329" s="2">
        <v>0.79396378993988004</v>
      </c>
      <c r="I3329" s="2">
        <v>0.79396378993988004</v>
      </c>
      <c r="J3329" s="26" t="s">
        <v>696</v>
      </c>
    </row>
    <row r="3330" spans="1:10" ht="15.75" hidden="1" customHeight="1" x14ac:dyDescent="0.25">
      <c r="A3330" s="2" t="s">
        <v>789</v>
      </c>
      <c r="B3330" s="2" t="s">
        <v>790</v>
      </c>
      <c r="C3330" s="2">
        <v>2030</v>
      </c>
      <c r="D3330" s="2" t="s">
        <v>241</v>
      </c>
      <c r="E3330" s="2" t="s">
        <v>627</v>
      </c>
      <c r="F3330" s="2" t="s">
        <v>796</v>
      </c>
      <c r="G3330" s="2">
        <v>100000</v>
      </c>
      <c r="H3330" s="40">
        <v>9.9999999999999998E-13</v>
      </c>
      <c r="I3330" s="2">
        <v>9.9999999999999998E-13</v>
      </c>
      <c r="J3330" s="26" t="s">
        <v>696</v>
      </c>
    </row>
    <row r="3331" spans="1:10" ht="15.75" hidden="1" customHeight="1" x14ac:dyDescent="0.25">
      <c r="A3331" s="2" t="s">
        <v>789</v>
      </c>
      <c r="B3331" s="2" t="s">
        <v>790</v>
      </c>
      <c r="C3331" s="2">
        <v>2035</v>
      </c>
      <c r="D3331" s="2" t="s">
        <v>241</v>
      </c>
      <c r="E3331" s="2" t="s">
        <v>627</v>
      </c>
      <c r="F3331" s="2" t="s">
        <v>791</v>
      </c>
      <c r="G3331" s="2">
        <v>-100000</v>
      </c>
      <c r="H3331" s="2">
        <v>0</v>
      </c>
      <c r="I3331" s="2">
        <v>0</v>
      </c>
      <c r="J3331" s="26" t="s">
        <v>696</v>
      </c>
    </row>
    <row r="3332" spans="1:10" ht="15.75" hidden="1" customHeight="1" x14ac:dyDescent="0.25">
      <c r="A3332" s="2" t="s">
        <v>789</v>
      </c>
      <c r="B3332" s="2" t="s">
        <v>790</v>
      </c>
      <c r="C3332" s="2">
        <v>2035</v>
      </c>
      <c r="D3332" s="2" t="s">
        <v>241</v>
      </c>
      <c r="E3332" s="2" t="s">
        <v>627</v>
      </c>
      <c r="F3332" s="2" t="s">
        <v>791</v>
      </c>
      <c r="G3332" s="2">
        <v>-20</v>
      </c>
      <c r="H3332" s="2">
        <v>1.19288790225982</v>
      </c>
      <c r="I3332" s="2">
        <v>1.19288790225982</v>
      </c>
      <c r="J3332" s="26" t="s">
        <v>696</v>
      </c>
    </row>
    <row r="3333" spans="1:10" ht="15.75" hidden="1" customHeight="1" x14ac:dyDescent="0.25">
      <c r="A3333" s="2" t="s">
        <v>789</v>
      </c>
      <c r="B3333" s="2" t="s">
        <v>790</v>
      </c>
      <c r="C3333" s="2">
        <v>2035</v>
      </c>
      <c r="D3333" s="2" t="s">
        <v>241</v>
      </c>
      <c r="E3333" s="2" t="s">
        <v>627</v>
      </c>
      <c r="F3333" s="2" t="s">
        <v>791</v>
      </c>
      <c r="G3333" s="2">
        <v>-20</v>
      </c>
      <c r="H3333" s="2">
        <v>0</v>
      </c>
      <c r="I3333" s="2">
        <v>0</v>
      </c>
      <c r="J3333" s="26" t="s">
        <v>696</v>
      </c>
    </row>
    <row r="3334" spans="1:10" ht="15.75" hidden="1" customHeight="1" x14ac:dyDescent="0.25">
      <c r="A3334" s="2" t="s">
        <v>789</v>
      </c>
      <c r="B3334" s="2" t="s">
        <v>790</v>
      </c>
      <c r="C3334" s="2">
        <v>2035</v>
      </c>
      <c r="D3334" s="2" t="s">
        <v>241</v>
      </c>
      <c r="E3334" s="2" t="s">
        <v>627</v>
      </c>
      <c r="F3334" s="2" t="s">
        <v>792</v>
      </c>
      <c r="G3334" s="2">
        <v>-4</v>
      </c>
      <c r="H3334" s="2">
        <v>0.657603919506073</v>
      </c>
      <c r="I3334" s="2">
        <v>0.657603919506073</v>
      </c>
      <c r="J3334" s="26" t="s">
        <v>696</v>
      </c>
    </row>
    <row r="3335" spans="1:10" ht="15.75" hidden="1" customHeight="1" x14ac:dyDescent="0.25">
      <c r="A3335" s="2" t="s">
        <v>789</v>
      </c>
      <c r="B3335" s="2" t="s">
        <v>790</v>
      </c>
      <c r="C3335" s="2">
        <v>2035</v>
      </c>
      <c r="D3335" s="2" t="s">
        <v>241</v>
      </c>
      <c r="E3335" s="2" t="s">
        <v>627</v>
      </c>
      <c r="F3335" s="2" t="s">
        <v>797</v>
      </c>
      <c r="G3335" s="2">
        <v>-3</v>
      </c>
      <c r="H3335" s="2">
        <v>0.656005918979644</v>
      </c>
      <c r="I3335" s="2">
        <v>0.656005918979644</v>
      </c>
      <c r="J3335" s="26" t="s">
        <v>696</v>
      </c>
    </row>
    <row r="3336" spans="1:10" ht="15.75" hidden="1" customHeight="1" x14ac:dyDescent="0.25">
      <c r="A3336" s="2" t="s">
        <v>789</v>
      </c>
      <c r="B3336" s="2" t="s">
        <v>790</v>
      </c>
      <c r="C3336" s="2">
        <v>2035</v>
      </c>
      <c r="D3336" s="2" t="s">
        <v>241</v>
      </c>
      <c r="E3336" s="2" t="s">
        <v>627</v>
      </c>
      <c r="F3336" s="2" t="s">
        <v>798</v>
      </c>
      <c r="G3336" s="2">
        <v>-3</v>
      </c>
      <c r="H3336" s="2">
        <v>0.30029046535491899</v>
      </c>
      <c r="I3336" s="2">
        <v>0.30029046535491899</v>
      </c>
      <c r="J3336" s="26" t="s">
        <v>696</v>
      </c>
    </row>
    <row r="3337" spans="1:10" ht="15.75" hidden="1" customHeight="1" x14ac:dyDescent="0.25">
      <c r="A3337" s="2" t="s">
        <v>789</v>
      </c>
      <c r="B3337" s="2" t="s">
        <v>790</v>
      </c>
      <c r="C3337" s="2">
        <v>2035</v>
      </c>
      <c r="D3337" s="2" t="s">
        <v>241</v>
      </c>
      <c r="E3337" s="2" t="s">
        <v>627</v>
      </c>
      <c r="F3337" s="2" t="s">
        <v>793</v>
      </c>
      <c r="G3337" s="2">
        <v>1</v>
      </c>
      <c r="H3337" s="2">
        <v>0.57972908020019498</v>
      </c>
      <c r="I3337" s="2">
        <v>0.57972908020019498</v>
      </c>
      <c r="J3337" s="26" t="s">
        <v>696</v>
      </c>
    </row>
    <row r="3338" spans="1:10" ht="15.75" hidden="1" customHeight="1" x14ac:dyDescent="0.25">
      <c r="A3338" s="2" t="s">
        <v>789</v>
      </c>
      <c r="B3338" s="2" t="s">
        <v>790</v>
      </c>
      <c r="C3338" s="2">
        <v>2035</v>
      </c>
      <c r="D3338" s="2" t="s">
        <v>241</v>
      </c>
      <c r="E3338" s="2" t="s">
        <v>627</v>
      </c>
      <c r="F3338" s="2" t="s">
        <v>794</v>
      </c>
      <c r="G3338" s="2">
        <v>6</v>
      </c>
      <c r="H3338" s="2">
        <v>0.65484476089477495</v>
      </c>
      <c r="I3338" s="2">
        <v>0.65484476089477495</v>
      </c>
      <c r="J3338" s="26" t="s">
        <v>696</v>
      </c>
    </row>
    <row r="3339" spans="1:10" ht="15.75" hidden="1" customHeight="1" x14ac:dyDescent="0.25">
      <c r="A3339" s="2" t="s">
        <v>789</v>
      </c>
      <c r="B3339" s="2" t="s">
        <v>790</v>
      </c>
      <c r="C3339" s="2">
        <v>2035</v>
      </c>
      <c r="D3339" s="2" t="s">
        <v>241</v>
      </c>
      <c r="E3339" s="2" t="s">
        <v>627</v>
      </c>
      <c r="F3339" s="2" t="s">
        <v>795</v>
      </c>
      <c r="G3339" s="2">
        <v>103</v>
      </c>
      <c r="H3339" s="2">
        <v>0.56758373975753695</v>
      </c>
      <c r="I3339" s="2">
        <v>0.56758373975753695</v>
      </c>
      <c r="J3339" s="26" t="s">
        <v>696</v>
      </c>
    </row>
    <row r="3340" spans="1:10" ht="15.75" hidden="1" customHeight="1" x14ac:dyDescent="0.25">
      <c r="A3340" s="2" t="s">
        <v>789</v>
      </c>
      <c r="B3340" s="2" t="s">
        <v>790</v>
      </c>
      <c r="C3340" s="2">
        <v>2035</v>
      </c>
      <c r="D3340" s="2" t="s">
        <v>241</v>
      </c>
      <c r="E3340" s="2" t="s">
        <v>627</v>
      </c>
      <c r="F3340" s="2" t="s">
        <v>796</v>
      </c>
      <c r="G3340" s="2">
        <v>490</v>
      </c>
      <c r="H3340" s="2">
        <v>0.82623797655105502</v>
      </c>
      <c r="I3340" s="2">
        <v>0.82623797655105502</v>
      </c>
      <c r="J3340" s="26" t="s">
        <v>696</v>
      </c>
    </row>
    <row r="3341" spans="1:10" ht="15.75" hidden="1" customHeight="1" x14ac:dyDescent="0.25">
      <c r="A3341" s="2" t="s">
        <v>789</v>
      </c>
      <c r="B3341" s="2" t="s">
        <v>790</v>
      </c>
      <c r="C3341" s="2">
        <v>2035</v>
      </c>
      <c r="D3341" s="2" t="s">
        <v>241</v>
      </c>
      <c r="E3341" s="2" t="s">
        <v>627</v>
      </c>
      <c r="F3341" s="2" t="s">
        <v>796</v>
      </c>
      <c r="G3341" s="2">
        <v>100000</v>
      </c>
      <c r="H3341" s="40">
        <v>9.9999999999999998E-13</v>
      </c>
      <c r="I3341" s="2">
        <v>9.9999999999999998E-13</v>
      </c>
      <c r="J3341" s="26" t="s">
        <v>696</v>
      </c>
    </row>
    <row r="3342" spans="1:10" ht="15.75" hidden="1" customHeight="1" x14ac:dyDescent="0.25">
      <c r="A3342" s="2" t="s">
        <v>789</v>
      </c>
      <c r="B3342" s="2" t="s">
        <v>790</v>
      </c>
      <c r="C3342" s="2">
        <v>2040</v>
      </c>
      <c r="D3342" s="2" t="s">
        <v>241</v>
      </c>
      <c r="E3342" s="2" t="s">
        <v>627</v>
      </c>
      <c r="F3342" s="2" t="s">
        <v>791</v>
      </c>
      <c r="G3342" s="2">
        <v>-100000</v>
      </c>
      <c r="H3342" s="2">
        <v>0</v>
      </c>
      <c r="I3342" s="2">
        <v>0</v>
      </c>
      <c r="J3342" s="26" t="s">
        <v>696</v>
      </c>
    </row>
    <row r="3343" spans="1:10" ht="15.75" hidden="1" customHeight="1" x14ac:dyDescent="0.25">
      <c r="A3343" s="2" t="s">
        <v>789</v>
      </c>
      <c r="B3343" s="2" t="s">
        <v>790</v>
      </c>
      <c r="C3343" s="2">
        <v>2040</v>
      </c>
      <c r="D3343" s="2" t="s">
        <v>241</v>
      </c>
      <c r="E3343" s="2" t="s">
        <v>627</v>
      </c>
      <c r="F3343" s="2" t="s">
        <v>791</v>
      </c>
      <c r="G3343" s="2">
        <v>-20</v>
      </c>
      <c r="H3343" s="2">
        <v>1.24137270450592</v>
      </c>
      <c r="I3343" s="2">
        <v>1.24137270450592</v>
      </c>
      <c r="J3343" s="26" t="s">
        <v>696</v>
      </c>
    </row>
    <row r="3344" spans="1:10" ht="15.75" hidden="1" customHeight="1" x14ac:dyDescent="0.25">
      <c r="A3344" s="2" t="s">
        <v>789</v>
      </c>
      <c r="B3344" s="2" t="s">
        <v>790</v>
      </c>
      <c r="C3344" s="2">
        <v>2040</v>
      </c>
      <c r="D3344" s="2" t="s">
        <v>241</v>
      </c>
      <c r="E3344" s="2" t="s">
        <v>627</v>
      </c>
      <c r="F3344" s="2" t="s">
        <v>791</v>
      </c>
      <c r="G3344" s="2">
        <v>-20</v>
      </c>
      <c r="H3344" s="2">
        <v>0</v>
      </c>
      <c r="I3344" s="2">
        <v>0</v>
      </c>
      <c r="J3344" s="26" t="s">
        <v>696</v>
      </c>
    </row>
    <row r="3345" spans="1:10" ht="15.75" hidden="1" customHeight="1" x14ac:dyDescent="0.25">
      <c r="A3345" s="2" t="s">
        <v>789</v>
      </c>
      <c r="B3345" s="2" t="s">
        <v>790</v>
      </c>
      <c r="C3345" s="2">
        <v>2040</v>
      </c>
      <c r="D3345" s="2" t="s">
        <v>241</v>
      </c>
      <c r="E3345" s="2" t="s">
        <v>627</v>
      </c>
      <c r="F3345" s="2" t="s">
        <v>792</v>
      </c>
      <c r="G3345" s="2">
        <v>-4</v>
      </c>
      <c r="H3345" s="2">
        <v>0.68433225154876698</v>
      </c>
      <c r="I3345" s="2">
        <v>0.68433225154876698</v>
      </c>
      <c r="J3345" s="26" t="s">
        <v>696</v>
      </c>
    </row>
    <row r="3346" spans="1:10" ht="15.75" hidden="1" customHeight="1" x14ac:dyDescent="0.25">
      <c r="A3346" s="2" t="s">
        <v>789</v>
      </c>
      <c r="B3346" s="2" t="s">
        <v>790</v>
      </c>
      <c r="C3346" s="2">
        <v>2040</v>
      </c>
      <c r="D3346" s="2" t="s">
        <v>241</v>
      </c>
      <c r="E3346" s="2" t="s">
        <v>627</v>
      </c>
      <c r="F3346" s="2" t="s">
        <v>797</v>
      </c>
      <c r="G3346" s="2">
        <v>-3</v>
      </c>
      <c r="H3346" s="2">
        <v>0.68266928195953303</v>
      </c>
      <c r="I3346" s="2">
        <v>0.68266928195953303</v>
      </c>
      <c r="J3346" s="26" t="s">
        <v>696</v>
      </c>
    </row>
    <row r="3347" spans="1:10" ht="15.75" hidden="1" customHeight="1" x14ac:dyDescent="0.25">
      <c r="A3347" s="2" t="s">
        <v>789</v>
      </c>
      <c r="B3347" s="2" t="s">
        <v>790</v>
      </c>
      <c r="C3347" s="2">
        <v>2040</v>
      </c>
      <c r="D3347" s="2" t="s">
        <v>241</v>
      </c>
      <c r="E3347" s="2" t="s">
        <v>627</v>
      </c>
      <c r="F3347" s="2" t="s">
        <v>798</v>
      </c>
      <c r="G3347" s="2">
        <v>-3</v>
      </c>
      <c r="H3347" s="2">
        <v>0.31249576807022</v>
      </c>
      <c r="I3347" s="2">
        <v>0.31249576807022</v>
      </c>
      <c r="J3347" s="26" t="s">
        <v>696</v>
      </c>
    </row>
    <row r="3348" spans="1:10" ht="15.75" hidden="1" customHeight="1" x14ac:dyDescent="0.25">
      <c r="A3348" s="2" t="s">
        <v>789</v>
      </c>
      <c r="B3348" s="2" t="s">
        <v>790</v>
      </c>
      <c r="C3348" s="2">
        <v>2040</v>
      </c>
      <c r="D3348" s="2" t="s">
        <v>241</v>
      </c>
      <c r="E3348" s="2" t="s">
        <v>627</v>
      </c>
      <c r="F3348" s="2" t="s">
        <v>793</v>
      </c>
      <c r="G3348" s="2">
        <v>1</v>
      </c>
      <c r="H3348" s="2">
        <v>0.60329216718673695</v>
      </c>
      <c r="I3348" s="2">
        <v>0.60329216718673695</v>
      </c>
      <c r="J3348" s="26" t="s">
        <v>696</v>
      </c>
    </row>
    <row r="3349" spans="1:10" ht="15.75" hidden="1" customHeight="1" x14ac:dyDescent="0.25">
      <c r="A3349" s="2" t="s">
        <v>789</v>
      </c>
      <c r="B3349" s="2" t="s">
        <v>790</v>
      </c>
      <c r="C3349" s="2">
        <v>2040</v>
      </c>
      <c r="D3349" s="2" t="s">
        <v>241</v>
      </c>
      <c r="E3349" s="2" t="s">
        <v>627</v>
      </c>
      <c r="F3349" s="2" t="s">
        <v>794</v>
      </c>
      <c r="G3349" s="2">
        <v>6</v>
      </c>
      <c r="H3349" s="2">
        <v>0.68146091699600198</v>
      </c>
      <c r="I3349" s="2">
        <v>0.68146091699600198</v>
      </c>
      <c r="J3349" s="26" t="s">
        <v>696</v>
      </c>
    </row>
    <row r="3350" spans="1:10" ht="15.75" hidden="1" customHeight="1" x14ac:dyDescent="0.25">
      <c r="A3350" s="2" t="s">
        <v>789</v>
      </c>
      <c r="B3350" s="2" t="s">
        <v>790</v>
      </c>
      <c r="C3350" s="2">
        <v>2040</v>
      </c>
      <c r="D3350" s="2" t="s">
        <v>241</v>
      </c>
      <c r="E3350" s="2" t="s">
        <v>627</v>
      </c>
      <c r="F3350" s="2" t="s">
        <v>795</v>
      </c>
      <c r="G3350" s="2">
        <v>103</v>
      </c>
      <c r="H3350" s="2">
        <v>0.59065318107604903</v>
      </c>
      <c r="I3350" s="2">
        <v>0.59065318107604903</v>
      </c>
      <c r="J3350" s="26" t="s">
        <v>696</v>
      </c>
    </row>
    <row r="3351" spans="1:10" ht="15.75" hidden="1" customHeight="1" x14ac:dyDescent="0.25">
      <c r="A3351" s="2" t="s">
        <v>789</v>
      </c>
      <c r="B3351" s="2" t="s">
        <v>790</v>
      </c>
      <c r="C3351" s="2">
        <v>2040</v>
      </c>
      <c r="D3351" s="2" t="s">
        <v>241</v>
      </c>
      <c r="E3351" s="2" t="s">
        <v>627</v>
      </c>
      <c r="F3351" s="2" t="s">
        <v>796</v>
      </c>
      <c r="G3351" s="2">
        <v>490</v>
      </c>
      <c r="H3351" s="2">
        <v>0.85981559753417902</v>
      </c>
      <c r="I3351" s="2">
        <v>0.85981559753417902</v>
      </c>
      <c r="J3351" s="26" t="s">
        <v>696</v>
      </c>
    </row>
    <row r="3352" spans="1:10" ht="15.75" hidden="1" customHeight="1" x14ac:dyDescent="0.25">
      <c r="A3352" s="2" t="s">
        <v>789</v>
      </c>
      <c r="B3352" s="2" t="s">
        <v>790</v>
      </c>
      <c r="C3352" s="2">
        <v>2040</v>
      </c>
      <c r="D3352" s="2" t="s">
        <v>241</v>
      </c>
      <c r="E3352" s="2" t="s">
        <v>627</v>
      </c>
      <c r="F3352" s="2" t="s">
        <v>796</v>
      </c>
      <c r="G3352" s="2">
        <v>100000</v>
      </c>
      <c r="H3352" s="40">
        <v>9.9999999999999998E-13</v>
      </c>
      <c r="I3352" s="2">
        <v>9.9999999999999998E-13</v>
      </c>
      <c r="J3352" s="26" t="s">
        <v>696</v>
      </c>
    </row>
    <row r="3353" spans="1:10" ht="15.75" hidden="1" customHeight="1" x14ac:dyDescent="0.25">
      <c r="A3353" s="2" t="s">
        <v>789</v>
      </c>
      <c r="B3353" s="2" t="s">
        <v>790</v>
      </c>
      <c r="C3353" s="2">
        <v>2045</v>
      </c>
      <c r="D3353" s="2" t="s">
        <v>241</v>
      </c>
      <c r="E3353" s="2" t="s">
        <v>627</v>
      </c>
      <c r="F3353" s="2" t="s">
        <v>791</v>
      </c>
      <c r="G3353" s="2">
        <v>-100000</v>
      </c>
      <c r="H3353" s="2">
        <v>0</v>
      </c>
      <c r="I3353" s="2">
        <v>0</v>
      </c>
      <c r="J3353" s="26" t="s">
        <v>696</v>
      </c>
    </row>
    <row r="3354" spans="1:10" ht="15.75" hidden="1" customHeight="1" x14ac:dyDescent="0.25">
      <c r="A3354" s="2" t="s">
        <v>789</v>
      </c>
      <c r="B3354" s="2" t="s">
        <v>790</v>
      </c>
      <c r="C3354" s="2">
        <v>2045</v>
      </c>
      <c r="D3354" s="2" t="s">
        <v>241</v>
      </c>
      <c r="E3354" s="2" t="s">
        <v>627</v>
      </c>
      <c r="F3354" s="2" t="s">
        <v>791</v>
      </c>
      <c r="G3354" s="2">
        <v>-20</v>
      </c>
      <c r="H3354" s="2">
        <v>1.2918293476104701</v>
      </c>
      <c r="I3354" s="2">
        <v>1.2918293476104701</v>
      </c>
      <c r="J3354" s="26" t="s">
        <v>696</v>
      </c>
    </row>
    <row r="3355" spans="1:10" ht="15.75" hidden="1" customHeight="1" x14ac:dyDescent="0.25">
      <c r="A3355" s="2" t="s">
        <v>789</v>
      </c>
      <c r="B3355" s="2" t="s">
        <v>790</v>
      </c>
      <c r="C3355" s="2">
        <v>2045</v>
      </c>
      <c r="D3355" s="2" t="s">
        <v>241</v>
      </c>
      <c r="E3355" s="2" t="s">
        <v>627</v>
      </c>
      <c r="F3355" s="2" t="s">
        <v>791</v>
      </c>
      <c r="G3355" s="2">
        <v>-20</v>
      </c>
      <c r="H3355" s="2">
        <v>0</v>
      </c>
      <c r="I3355" s="2">
        <v>0</v>
      </c>
      <c r="J3355" s="26" t="s">
        <v>696</v>
      </c>
    </row>
    <row r="3356" spans="1:10" ht="15.75" hidden="1" customHeight="1" x14ac:dyDescent="0.25">
      <c r="A3356" s="2" t="s">
        <v>789</v>
      </c>
      <c r="B3356" s="2" t="s">
        <v>790</v>
      </c>
      <c r="C3356" s="2">
        <v>2045</v>
      </c>
      <c r="D3356" s="2" t="s">
        <v>241</v>
      </c>
      <c r="E3356" s="2" t="s">
        <v>627</v>
      </c>
      <c r="F3356" s="2" t="s">
        <v>792</v>
      </c>
      <c r="G3356" s="2">
        <v>-4</v>
      </c>
      <c r="H3356" s="2">
        <v>0.71214747428893999</v>
      </c>
      <c r="I3356" s="2">
        <v>0.71214747428893999</v>
      </c>
      <c r="J3356" s="26" t="s">
        <v>696</v>
      </c>
    </row>
    <row r="3357" spans="1:10" ht="15.75" hidden="1" customHeight="1" x14ac:dyDescent="0.25">
      <c r="A3357" s="2" t="s">
        <v>789</v>
      </c>
      <c r="B3357" s="2" t="s">
        <v>790</v>
      </c>
      <c r="C3357" s="2">
        <v>2045</v>
      </c>
      <c r="D3357" s="2" t="s">
        <v>241</v>
      </c>
      <c r="E3357" s="2" t="s">
        <v>627</v>
      </c>
      <c r="F3357" s="2" t="s">
        <v>797</v>
      </c>
      <c r="G3357" s="2">
        <v>-3</v>
      </c>
      <c r="H3357" s="2">
        <v>0.71041691303253096</v>
      </c>
      <c r="I3357" s="2">
        <v>0.71041691303253096</v>
      </c>
      <c r="J3357" s="26" t="s">
        <v>696</v>
      </c>
    </row>
    <row r="3358" spans="1:10" ht="15.75" hidden="1" customHeight="1" x14ac:dyDescent="0.25">
      <c r="A3358" s="2" t="s">
        <v>789</v>
      </c>
      <c r="B3358" s="2" t="s">
        <v>790</v>
      </c>
      <c r="C3358" s="2">
        <v>2045</v>
      </c>
      <c r="D3358" s="2" t="s">
        <v>241</v>
      </c>
      <c r="E3358" s="2" t="s">
        <v>627</v>
      </c>
      <c r="F3358" s="2" t="s">
        <v>798</v>
      </c>
      <c r="G3358" s="2">
        <v>-3</v>
      </c>
      <c r="H3358" s="2">
        <v>0.32519742846488903</v>
      </c>
      <c r="I3358" s="2">
        <v>0.32519742846488903</v>
      </c>
      <c r="J3358" s="26" t="s">
        <v>696</v>
      </c>
    </row>
    <row r="3359" spans="1:10" ht="15.75" hidden="1" customHeight="1" x14ac:dyDescent="0.25">
      <c r="A3359" s="2" t="s">
        <v>789</v>
      </c>
      <c r="B3359" s="2" t="s">
        <v>790</v>
      </c>
      <c r="C3359" s="2">
        <v>2045</v>
      </c>
      <c r="D3359" s="2" t="s">
        <v>241</v>
      </c>
      <c r="E3359" s="2" t="s">
        <v>627</v>
      </c>
      <c r="F3359" s="2" t="s">
        <v>793</v>
      </c>
      <c r="G3359" s="2">
        <v>1</v>
      </c>
      <c r="H3359" s="2">
        <v>0.62781345844268799</v>
      </c>
      <c r="I3359" s="2">
        <v>0.62781345844268799</v>
      </c>
      <c r="J3359" s="26" t="s">
        <v>696</v>
      </c>
    </row>
    <row r="3360" spans="1:10" ht="15.75" hidden="1" customHeight="1" x14ac:dyDescent="0.25">
      <c r="A3360" s="2" t="s">
        <v>789</v>
      </c>
      <c r="B3360" s="2" t="s">
        <v>790</v>
      </c>
      <c r="C3360" s="2">
        <v>2045</v>
      </c>
      <c r="D3360" s="2" t="s">
        <v>241</v>
      </c>
      <c r="E3360" s="2" t="s">
        <v>627</v>
      </c>
      <c r="F3360" s="2" t="s">
        <v>794</v>
      </c>
      <c r="G3360" s="2">
        <v>6</v>
      </c>
      <c r="H3360" s="2">
        <v>0.70915943384170499</v>
      </c>
      <c r="I3360" s="2">
        <v>0.70915943384170499</v>
      </c>
      <c r="J3360" s="26" t="s">
        <v>696</v>
      </c>
    </row>
    <row r="3361" spans="1:10" ht="15.75" hidden="1" customHeight="1" x14ac:dyDescent="0.25">
      <c r="A3361" s="2" t="s">
        <v>789</v>
      </c>
      <c r="B3361" s="2" t="s">
        <v>790</v>
      </c>
      <c r="C3361" s="2">
        <v>2045</v>
      </c>
      <c r="D3361" s="2" t="s">
        <v>241</v>
      </c>
      <c r="E3361" s="2" t="s">
        <v>627</v>
      </c>
      <c r="F3361" s="2" t="s">
        <v>795</v>
      </c>
      <c r="G3361" s="2">
        <v>103</v>
      </c>
      <c r="H3361" s="2">
        <v>0.61466073989868097</v>
      </c>
      <c r="I3361" s="2">
        <v>0.61466073989868097</v>
      </c>
      <c r="J3361" s="26" t="s">
        <v>696</v>
      </c>
    </row>
    <row r="3362" spans="1:10" ht="15.75" hidden="1" customHeight="1" x14ac:dyDescent="0.25">
      <c r="A3362" s="2" t="s">
        <v>789</v>
      </c>
      <c r="B3362" s="2" t="s">
        <v>790</v>
      </c>
      <c r="C3362" s="2">
        <v>2045</v>
      </c>
      <c r="D3362" s="2" t="s">
        <v>241</v>
      </c>
      <c r="E3362" s="2" t="s">
        <v>627</v>
      </c>
      <c r="F3362" s="2" t="s">
        <v>796</v>
      </c>
      <c r="G3362" s="2">
        <v>490</v>
      </c>
      <c r="H3362" s="2">
        <v>0.89476358890533403</v>
      </c>
      <c r="I3362" s="2">
        <v>0.89476358890533403</v>
      </c>
      <c r="J3362" s="26" t="s">
        <v>696</v>
      </c>
    </row>
    <row r="3363" spans="1:10" ht="15.75" hidden="1" customHeight="1" x14ac:dyDescent="0.25">
      <c r="A3363" s="2" t="s">
        <v>789</v>
      </c>
      <c r="B3363" s="2" t="s">
        <v>790</v>
      </c>
      <c r="C3363" s="2">
        <v>2045</v>
      </c>
      <c r="D3363" s="2" t="s">
        <v>241</v>
      </c>
      <c r="E3363" s="2" t="s">
        <v>627</v>
      </c>
      <c r="F3363" s="2" t="s">
        <v>796</v>
      </c>
      <c r="G3363" s="2">
        <v>100000</v>
      </c>
      <c r="H3363" s="40">
        <v>9.9999999999999998E-13</v>
      </c>
      <c r="I3363" s="2">
        <v>9.9999999999999998E-13</v>
      </c>
      <c r="J3363" s="26" t="s">
        <v>696</v>
      </c>
    </row>
    <row r="3364" spans="1:10" ht="15.75" hidden="1" customHeight="1" x14ac:dyDescent="0.25">
      <c r="A3364" s="2" t="s">
        <v>789</v>
      </c>
      <c r="B3364" s="2" t="s">
        <v>790</v>
      </c>
      <c r="C3364" s="2">
        <v>2050</v>
      </c>
      <c r="D3364" s="2" t="s">
        <v>241</v>
      </c>
      <c r="E3364" s="2" t="s">
        <v>627</v>
      </c>
      <c r="F3364" s="2" t="s">
        <v>791</v>
      </c>
      <c r="G3364" s="2">
        <v>-100000</v>
      </c>
      <c r="H3364" s="2">
        <v>0</v>
      </c>
      <c r="I3364" s="2">
        <v>0</v>
      </c>
      <c r="J3364" s="26" t="s">
        <v>696</v>
      </c>
    </row>
    <row r="3365" spans="1:10" ht="15.75" hidden="1" customHeight="1" x14ac:dyDescent="0.25">
      <c r="A3365" s="2" t="s">
        <v>789</v>
      </c>
      <c r="B3365" s="2" t="s">
        <v>790</v>
      </c>
      <c r="C3365" s="2">
        <v>2050</v>
      </c>
      <c r="D3365" s="2" t="s">
        <v>241</v>
      </c>
      <c r="E3365" s="2" t="s">
        <v>627</v>
      </c>
      <c r="F3365" s="2" t="s">
        <v>791</v>
      </c>
      <c r="G3365" s="2">
        <v>-20</v>
      </c>
      <c r="H3365" s="2">
        <v>1.3443346023559499</v>
      </c>
      <c r="I3365" s="2">
        <v>1.3443346023559499</v>
      </c>
      <c r="J3365" s="26" t="s">
        <v>696</v>
      </c>
    </row>
    <row r="3366" spans="1:10" ht="15.75" hidden="1" customHeight="1" x14ac:dyDescent="0.25">
      <c r="A3366" s="2" t="s">
        <v>789</v>
      </c>
      <c r="B3366" s="2" t="s">
        <v>790</v>
      </c>
      <c r="C3366" s="2">
        <v>2050</v>
      </c>
      <c r="D3366" s="2" t="s">
        <v>241</v>
      </c>
      <c r="E3366" s="2" t="s">
        <v>627</v>
      </c>
      <c r="F3366" s="2" t="s">
        <v>791</v>
      </c>
      <c r="G3366" s="2">
        <v>-20</v>
      </c>
      <c r="H3366" s="2">
        <v>0</v>
      </c>
      <c r="I3366" s="2">
        <v>0</v>
      </c>
      <c r="J3366" s="26" t="s">
        <v>696</v>
      </c>
    </row>
    <row r="3367" spans="1:10" ht="15.75" hidden="1" customHeight="1" x14ac:dyDescent="0.25">
      <c r="A3367" s="2" t="s">
        <v>789</v>
      </c>
      <c r="B3367" s="2" t="s">
        <v>790</v>
      </c>
      <c r="C3367" s="2">
        <v>2050</v>
      </c>
      <c r="D3367" s="2" t="s">
        <v>241</v>
      </c>
      <c r="E3367" s="2" t="s">
        <v>627</v>
      </c>
      <c r="F3367" s="2" t="s">
        <v>792</v>
      </c>
      <c r="G3367" s="2">
        <v>-4</v>
      </c>
      <c r="H3367" s="2">
        <v>0.74109208583831698</v>
      </c>
      <c r="I3367" s="2">
        <v>0.74109208583831698</v>
      </c>
      <c r="J3367" s="26" t="s">
        <v>696</v>
      </c>
    </row>
    <row r="3368" spans="1:10" ht="15.75" hidden="1" customHeight="1" x14ac:dyDescent="0.25">
      <c r="A3368" s="2" t="s">
        <v>789</v>
      </c>
      <c r="B3368" s="2" t="s">
        <v>790</v>
      </c>
      <c r="C3368" s="2">
        <v>2050</v>
      </c>
      <c r="D3368" s="2" t="s">
        <v>241</v>
      </c>
      <c r="E3368" s="2" t="s">
        <v>627</v>
      </c>
      <c r="F3368" s="2" t="s">
        <v>798</v>
      </c>
      <c r="G3368" s="2">
        <v>-3</v>
      </c>
      <c r="H3368" s="2">
        <v>0.33841478824615401</v>
      </c>
      <c r="I3368" s="2">
        <v>0.33841478824615401</v>
      </c>
      <c r="J3368" s="26" t="s">
        <v>696</v>
      </c>
    </row>
    <row r="3369" spans="1:10" ht="15.75" hidden="1" customHeight="1" x14ac:dyDescent="0.25">
      <c r="A3369" s="2" t="s">
        <v>789</v>
      </c>
      <c r="B3369" s="2" t="s">
        <v>790</v>
      </c>
      <c r="C3369" s="2">
        <v>2050</v>
      </c>
      <c r="D3369" s="2" t="s">
        <v>241</v>
      </c>
      <c r="E3369" s="2" t="s">
        <v>627</v>
      </c>
      <c r="F3369" s="2" t="s">
        <v>797</v>
      </c>
      <c r="G3369" s="2">
        <v>-3</v>
      </c>
      <c r="H3369" s="2">
        <v>0.739291191101074</v>
      </c>
      <c r="I3369" s="2">
        <v>0.739291191101074</v>
      </c>
      <c r="J3369" s="26" t="s">
        <v>696</v>
      </c>
    </row>
    <row r="3370" spans="1:10" ht="15.75" hidden="1" customHeight="1" x14ac:dyDescent="0.25">
      <c r="A3370" s="2" t="s">
        <v>789</v>
      </c>
      <c r="B3370" s="2" t="s">
        <v>790</v>
      </c>
      <c r="C3370" s="2">
        <v>2050</v>
      </c>
      <c r="D3370" s="2" t="s">
        <v>241</v>
      </c>
      <c r="E3370" s="2" t="s">
        <v>627</v>
      </c>
      <c r="F3370" s="2" t="s">
        <v>793</v>
      </c>
      <c r="G3370" s="2">
        <v>1</v>
      </c>
      <c r="H3370" s="2">
        <v>0.65333032608032204</v>
      </c>
      <c r="I3370" s="2">
        <v>0.65333032608032204</v>
      </c>
      <c r="J3370" s="26" t="s">
        <v>696</v>
      </c>
    </row>
    <row r="3371" spans="1:10" ht="15.75" hidden="1" customHeight="1" x14ac:dyDescent="0.25">
      <c r="A3371" s="2" t="s">
        <v>789</v>
      </c>
      <c r="B3371" s="2" t="s">
        <v>790</v>
      </c>
      <c r="C3371" s="2">
        <v>2050</v>
      </c>
      <c r="D3371" s="2" t="s">
        <v>241</v>
      </c>
      <c r="E3371" s="2" t="s">
        <v>627</v>
      </c>
      <c r="F3371" s="2" t="s">
        <v>794</v>
      </c>
      <c r="G3371" s="2">
        <v>6</v>
      </c>
      <c r="H3371" s="2">
        <v>0.73798263072967496</v>
      </c>
      <c r="I3371" s="2">
        <v>0.73798263072967496</v>
      </c>
      <c r="J3371" s="26" t="s">
        <v>696</v>
      </c>
    </row>
    <row r="3372" spans="1:10" ht="15.75" hidden="1" customHeight="1" x14ac:dyDescent="0.25">
      <c r="A3372" s="2" t="s">
        <v>789</v>
      </c>
      <c r="B3372" s="2" t="s">
        <v>790</v>
      </c>
      <c r="C3372" s="2">
        <v>2050</v>
      </c>
      <c r="D3372" s="2" t="s">
        <v>241</v>
      </c>
      <c r="E3372" s="2" t="s">
        <v>627</v>
      </c>
      <c r="F3372" s="2" t="s">
        <v>795</v>
      </c>
      <c r="G3372" s="2">
        <v>103</v>
      </c>
      <c r="H3372" s="2">
        <v>0.63964307308196999</v>
      </c>
      <c r="I3372" s="2">
        <v>0.63964307308196999</v>
      </c>
      <c r="J3372" s="26" t="s">
        <v>696</v>
      </c>
    </row>
    <row r="3373" spans="1:10" ht="15.75" hidden="1" customHeight="1" x14ac:dyDescent="0.25">
      <c r="A3373" s="2" t="s">
        <v>789</v>
      </c>
      <c r="B3373" s="2" t="s">
        <v>790</v>
      </c>
      <c r="C3373" s="2">
        <v>2050</v>
      </c>
      <c r="D3373" s="2" t="s">
        <v>241</v>
      </c>
      <c r="E3373" s="2" t="s">
        <v>627</v>
      </c>
      <c r="F3373" s="2" t="s">
        <v>796</v>
      </c>
      <c r="G3373" s="2">
        <v>490</v>
      </c>
      <c r="H3373" s="2">
        <v>0.931132853031158</v>
      </c>
      <c r="I3373" s="2">
        <v>0.931132853031158</v>
      </c>
      <c r="J3373" s="26" t="s">
        <v>696</v>
      </c>
    </row>
    <row r="3374" spans="1:10" ht="15.75" hidden="1" customHeight="1" x14ac:dyDescent="0.25">
      <c r="A3374" s="2" t="s">
        <v>789</v>
      </c>
      <c r="B3374" s="2" t="s">
        <v>790</v>
      </c>
      <c r="C3374" s="2">
        <v>2050</v>
      </c>
      <c r="D3374" s="2" t="s">
        <v>241</v>
      </c>
      <c r="E3374" s="2" t="s">
        <v>627</v>
      </c>
      <c r="F3374" s="2" t="s">
        <v>796</v>
      </c>
      <c r="G3374" s="2">
        <v>100000</v>
      </c>
      <c r="H3374" s="40">
        <v>9.9999999999999998E-13</v>
      </c>
      <c r="I3374" s="2">
        <v>9.9999999999999998E-13</v>
      </c>
      <c r="J3374" s="26" t="s">
        <v>696</v>
      </c>
    </row>
    <row r="3375" spans="1:10" ht="15.75" hidden="1" customHeight="1" x14ac:dyDescent="0.25">
      <c r="A3375" s="2" t="s">
        <v>789</v>
      </c>
      <c r="B3375" s="2" t="s">
        <v>3</v>
      </c>
      <c r="C3375" s="2">
        <v>2015</v>
      </c>
      <c r="D3375" s="2" t="s">
        <v>241</v>
      </c>
      <c r="E3375" s="2" t="s">
        <v>627</v>
      </c>
      <c r="F3375" s="2" t="s">
        <v>799</v>
      </c>
      <c r="G3375" s="2">
        <v>-100000</v>
      </c>
      <c r="H3375" s="2">
        <v>0</v>
      </c>
      <c r="I3375" s="2">
        <v>0</v>
      </c>
      <c r="J3375" s="26" t="s">
        <v>699</v>
      </c>
    </row>
    <row r="3376" spans="1:10" ht="15.75" hidden="1" customHeight="1" x14ac:dyDescent="0.25">
      <c r="A3376" s="2" t="s">
        <v>789</v>
      </c>
      <c r="B3376" s="2" t="s">
        <v>3</v>
      </c>
      <c r="C3376" s="2">
        <v>2015</v>
      </c>
      <c r="D3376" s="2" t="s">
        <v>241</v>
      </c>
      <c r="E3376" s="2" t="s">
        <v>627</v>
      </c>
      <c r="F3376" s="2" t="s">
        <v>799</v>
      </c>
      <c r="G3376" s="2">
        <v>-3</v>
      </c>
      <c r="H3376" s="2">
        <v>0</v>
      </c>
      <c r="I3376" s="2">
        <v>0</v>
      </c>
      <c r="J3376" s="26" t="s">
        <v>699</v>
      </c>
    </row>
    <row r="3377" spans="1:10" ht="15.75" hidden="1" customHeight="1" x14ac:dyDescent="0.25">
      <c r="A3377" s="2" t="s">
        <v>789</v>
      </c>
      <c r="B3377" s="2" t="s">
        <v>3</v>
      </c>
      <c r="C3377" s="2">
        <v>2015</v>
      </c>
      <c r="D3377" s="2" t="s">
        <v>241</v>
      </c>
      <c r="E3377" s="2" t="s">
        <v>627</v>
      </c>
      <c r="F3377" s="2" t="s">
        <v>799</v>
      </c>
      <c r="G3377" s="2">
        <v>-3</v>
      </c>
      <c r="H3377" s="2">
        <v>6.6482745110988603E-2</v>
      </c>
      <c r="I3377" s="2">
        <v>6.6482745110988603E-2</v>
      </c>
      <c r="J3377" s="26" t="s">
        <v>699</v>
      </c>
    </row>
    <row r="3378" spans="1:10" ht="15.75" hidden="1" customHeight="1" x14ac:dyDescent="0.25">
      <c r="A3378" s="2" t="s">
        <v>789</v>
      </c>
      <c r="B3378" s="2" t="s">
        <v>3</v>
      </c>
      <c r="C3378" s="2">
        <v>2015</v>
      </c>
      <c r="D3378" s="2" t="s">
        <v>241</v>
      </c>
      <c r="E3378" s="2" t="s">
        <v>627</v>
      </c>
      <c r="F3378" s="2" t="s">
        <v>800</v>
      </c>
      <c r="G3378" s="2">
        <v>2</v>
      </c>
      <c r="H3378" s="2">
        <v>0.10807397961616499</v>
      </c>
      <c r="I3378" s="2">
        <v>0.10807397961616499</v>
      </c>
      <c r="J3378" s="26" t="s">
        <v>699</v>
      </c>
    </row>
    <row r="3379" spans="1:10" ht="15.75" hidden="1" customHeight="1" x14ac:dyDescent="0.25">
      <c r="A3379" s="2" t="s">
        <v>789</v>
      </c>
      <c r="B3379" s="2" t="s">
        <v>3</v>
      </c>
      <c r="C3379" s="2">
        <v>2015</v>
      </c>
      <c r="D3379" s="2" t="s">
        <v>241</v>
      </c>
      <c r="E3379" s="2" t="s">
        <v>627</v>
      </c>
      <c r="F3379" s="2" t="s">
        <v>799</v>
      </c>
      <c r="G3379" s="2">
        <v>11</v>
      </c>
      <c r="H3379" s="2">
        <v>2.7018494904041301E-2</v>
      </c>
      <c r="I3379" s="2">
        <v>2.7018494904041301E-2</v>
      </c>
      <c r="J3379" s="26" t="s">
        <v>699</v>
      </c>
    </row>
    <row r="3380" spans="1:10" ht="15.75" hidden="1" customHeight="1" x14ac:dyDescent="0.25">
      <c r="A3380" s="2" t="s">
        <v>789</v>
      </c>
      <c r="B3380" s="2" t="s">
        <v>3</v>
      </c>
      <c r="C3380" s="2">
        <v>2015</v>
      </c>
      <c r="D3380" s="2" t="s">
        <v>241</v>
      </c>
      <c r="E3380" s="2" t="s">
        <v>627</v>
      </c>
      <c r="F3380" s="2" t="s">
        <v>799</v>
      </c>
      <c r="G3380" s="2">
        <v>15</v>
      </c>
      <c r="H3380" s="2">
        <v>1.0427045635879E-2</v>
      </c>
      <c r="I3380" s="2">
        <v>1.0427045635879E-2</v>
      </c>
      <c r="J3380" s="26" t="s">
        <v>699</v>
      </c>
    </row>
    <row r="3381" spans="1:10" ht="15.75" hidden="1" customHeight="1" x14ac:dyDescent="0.25">
      <c r="A3381" s="2" t="s">
        <v>789</v>
      </c>
      <c r="B3381" s="2" t="s">
        <v>3</v>
      </c>
      <c r="C3381" s="2">
        <v>2015</v>
      </c>
      <c r="D3381" s="2" t="s">
        <v>241</v>
      </c>
      <c r="E3381" s="2" t="s">
        <v>627</v>
      </c>
      <c r="F3381" s="2" t="s">
        <v>800</v>
      </c>
      <c r="G3381" s="2">
        <v>130</v>
      </c>
      <c r="H3381" s="2">
        <v>2.08540912717581E-2</v>
      </c>
      <c r="I3381" s="2">
        <v>2.08540912717581E-2</v>
      </c>
      <c r="J3381" s="26" t="s">
        <v>699</v>
      </c>
    </row>
    <row r="3382" spans="1:10" ht="15.75" hidden="1" customHeight="1" x14ac:dyDescent="0.25">
      <c r="A3382" s="2" t="s">
        <v>789</v>
      </c>
      <c r="B3382" s="2" t="s">
        <v>3</v>
      </c>
      <c r="C3382" s="2">
        <v>2015</v>
      </c>
      <c r="D3382" s="2" t="s">
        <v>241</v>
      </c>
      <c r="E3382" s="2" t="s">
        <v>627</v>
      </c>
      <c r="F3382" s="2" t="s">
        <v>800</v>
      </c>
      <c r="G3382" s="2">
        <v>215</v>
      </c>
      <c r="H3382" s="2">
        <v>9.6566505730152102E-2</v>
      </c>
      <c r="I3382" s="2">
        <v>9.6566505730152102E-2</v>
      </c>
      <c r="J3382" s="26" t="s">
        <v>699</v>
      </c>
    </row>
    <row r="3383" spans="1:10" ht="15.75" hidden="1" customHeight="1" x14ac:dyDescent="0.25">
      <c r="A3383" s="2" t="s">
        <v>789</v>
      </c>
      <c r="B3383" s="2" t="s">
        <v>3</v>
      </c>
      <c r="C3383" s="2">
        <v>2015</v>
      </c>
      <c r="D3383" s="2" t="s">
        <v>241</v>
      </c>
      <c r="E3383" s="2" t="s">
        <v>627</v>
      </c>
      <c r="F3383" s="2" t="s">
        <v>799</v>
      </c>
      <c r="G3383" s="2">
        <v>343</v>
      </c>
      <c r="H3383" s="2">
        <v>0.14092418551444999</v>
      </c>
      <c r="I3383" s="2">
        <v>0.14092418551444999</v>
      </c>
      <c r="J3383" s="26" t="s">
        <v>699</v>
      </c>
    </row>
    <row r="3384" spans="1:10" ht="15.75" hidden="1" customHeight="1" x14ac:dyDescent="0.25">
      <c r="A3384" s="2" t="s">
        <v>789</v>
      </c>
      <c r="B3384" s="2" t="s">
        <v>3</v>
      </c>
      <c r="C3384" s="2">
        <v>2015</v>
      </c>
      <c r="D3384" s="2" t="s">
        <v>241</v>
      </c>
      <c r="E3384" s="2" t="s">
        <v>627</v>
      </c>
      <c r="F3384" s="2" t="s">
        <v>799</v>
      </c>
      <c r="G3384" s="2">
        <v>100000</v>
      </c>
      <c r="H3384" s="40">
        <v>9.9999999999999998E-13</v>
      </c>
      <c r="I3384" s="2">
        <v>9.9999999999999998E-13</v>
      </c>
      <c r="J3384" s="26" t="s">
        <v>699</v>
      </c>
    </row>
    <row r="3385" spans="1:10" ht="15.75" hidden="1" customHeight="1" x14ac:dyDescent="0.25">
      <c r="A3385" s="2" t="s">
        <v>789</v>
      </c>
      <c r="B3385" s="2" t="s">
        <v>3</v>
      </c>
      <c r="C3385" s="2">
        <v>2020</v>
      </c>
      <c r="D3385" s="2" t="s">
        <v>241</v>
      </c>
      <c r="E3385" s="2" t="s">
        <v>627</v>
      </c>
      <c r="F3385" s="2" t="s">
        <v>799</v>
      </c>
      <c r="G3385" s="2">
        <v>-100000</v>
      </c>
      <c r="H3385" s="2">
        <v>0</v>
      </c>
      <c r="I3385" s="2">
        <v>0</v>
      </c>
      <c r="J3385" s="26" t="s">
        <v>699</v>
      </c>
    </row>
    <row r="3386" spans="1:10" ht="15.75" hidden="1" customHeight="1" x14ac:dyDescent="0.25">
      <c r="A3386" s="2" t="s">
        <v>789</v>
      </c>
      <c r="B3386" s="2" t="s">
        <v>3</v>
      </c>
      <c r="C3386" s="2">
        <v>2020</v>
      </c>
      <c r="D3386" s="2" t="s">
        <v>241</v>
      </c>
      <c r="E3386" s="2" t="s">
        <v>627</v>
      </c>
      <c r="F3386" s="2" t="s">
        <v>799</v>
      </c>
      <c r="G3386" s="2">
        <v>-2</v>
      </c>
      <c r="H3386" s="2">
        <v>0</v>
      </c>
      <c r="I3386" s="2">
        <v>0</v>
      </c>
      <c r="J3386" s="26" t="s">
        <v>699</v>
      </c>
    </row>
    <row r="3387" spans="1:10" ht="15.75" hidden="1" customHeight="1" x14ac:dyDescent="0.25">
      <c r="A3387" s="2" t="s">
        <v>789</v>
      </c>
      <c r="B3387" s="2" t="s">
        <v>3</v>
      </c>
      <c r="C3387" s="2">
        <v>2020</v>
      </c>
      <c r="D3387" s="2" t="s">
        <v>241</v>
      </c>
      <c r="E3387" s="2" t="s">
        <v>627</v>
      </c>
      <c r="F3387" s="2" t="s">
        <v>799</v>
      </c>
      <c r="G3387" s="2">
        <v>-2</v>
      </c>
      <c r="H3387" s="2">
        <v>5.7106796652078601E-2</v>
      </c>
      <c r="I3387" s="2">
        <v>5.7106796652078601E-2</v>
      </c>
      <c r="J3387" s="26" t="s">
        <v>699</v>
      </c>
    </row>
    <row r="3388" spans="1:10" ht="15.75" hidden="1" customHeight="1" x14ac:dyDescent="0.25">
      <c r="A3388" s="2" t="s">
        <v>789</v>
      </c>
      <c r="B3388" s="2" t="s">
        <v>3</v>
      </c>
      <c r="C3388" s="2">
        <v>2020</v>
      </c>
      <c r="D3388" s="2" t="s">
        <v>241</v>
      </c>
      <c r="E3388" s="2" t="s">
        <v>627</v>
      </c>
      <c r="F3388" s="2" t="s">
        <v>800</v>
      </c>
      <c r="G3388" s="2">
        <v>2</v>
      </c>
      <c r="H3388" s="2">
        <v>8.7305553257465404E-2</v>
      </c>
      <c r="I3388" s="2">
        <v>8.7305553257465404E-2</v>
      </c>
      <c r="J3388" s="26" t="s">
        <v>699</v>
      </c>
    </row>
    <row r="3389" spans="1:10" ht="15.75" hidden="1" customHeight="1" x14ac:dyDescent="0.25">
      <c r="A3389" s="2" t="s">
        <v>789</v>
      </c>
      <c r="B3389" s="2" t="s">
        <v>3</v>
      </c>
      <c r="C3389" s="2">
        <v>2020</v>
      </c>
      <c r="D3389" s="2" t="s">
        <v>241</v>
      </c>
      <c r="E3389" s="2" t="s">
        <v>627</v>
      </c>
      <c r="F3389" s="2" t="s">
        <v>799</v>
      </c>
      <c r="G3389" s="2">
        <v>9</v>
      </c>
      <c r="H3389" s="2">
        <v>2.5201039388775801E-2</v>
      </c>
      <c r="I3389" s="2">
        <v>2.5201039388775801E-2</v>
      </c>
      <c r="J3389" s="26" t="s">
        <v>699</v>
      </c>
    </row>
    <row r="3390" spans="1:10" ht="15.75" hidden="1" customHeight="1" x14ac:dyDescent="0.25">
      <c r="A3390" s="2" t="s">
        <v>789</v>
      </c>
      <c r="B3390" s="2" t="s">
        <v>3</v>
      </c>
      <c r="C3390" s="2">
        <v>2020</v>
      </c>
      <c r="D3390" s="2" t="s">
        <v>241</v>
      </c>
      <c r="E3390" s="2" t="s">
        <v>627</v>
      </c>
      <c r="F3390" s="2" t="s">
        <v>799</v>
      </c>
      <c r="G3390" s="2">
        <v>15</v>
      </c>
      <c r="H3390" s="2">
        <v>8.9351302012800997E-3</v>
      </c>
      <c r="I3390" s="2">
        <v>8.9351302012800997E-3</v>
      </c>
      <c r="J3390" s="26" t="s">
        <v>699</v>
      </c>
    </row>
    <row r="3391" spans="1:10" ht="15.75" hidden="1" customHeight="1" x14ac:dyDescent="0.25">
      <c r="A3391" s="2" t="s">
        <v>789</v>
      </c>
      <c r="B3391" s="2" t="s">
        <v>3</v>
      </c>
      <c r="C3391" s="2">
        <v>2020</v>
      </c>
      <c r="D3391" s="2" t="s">
        <v>241</v>
      </c>
      <c r="E3391" s="2" t="s">
        <v>627</v>
      </c>
      <c r="F3391" s="2" t="s">
        <v>800</v>
      </c>
      <c r="G3391" s="2">
        <v>129</v>
      </c>
      <c r="H3391" s="2">
        <v>1.6924306750297501E-2</v>
      </c>
      <c r="I3391" s="2">
        <v>1.6924306750297501E-2</v>
      </c>
      <c r="J3391" s="26" t="s">
        <v>699</v>
      </c>
    </row>
    <row r="3392" spans="1:10" ht="15.75" hidden="1" customHeight="1" x14ac:dyDescent="0.25">
      <c r="A3392" s="2" t="s">
        <v>789</v>
      </c>
      <c r="B3392" s="2" t="s">
        <v>3</v>
      </c>
      <c r="C3392" s="2">
        <v>2020</v>
      </c>
      <c r="D3392" s="2" t="s">
        <v>241</v>
      </c>
      <c r="E3392" s="2" t="s">
        <v>627</v>
      </c>
      <c r="F3392" s="2" t="s">
        <v>800</v>
      </c>
      <c r="G3392" s="2">
        <v>214</v>
      </c>
      <c r="H3392" s="2">
        <v>7.8468456864356995E-2</v>
      </c>
      <c r="I3392" s="2">
        <v>7.8468456864356995E-2</v>
      </c>
      <c r="J3392" s="26" t="s">
        <v>699</v>
      </c>
    </row>
    <row r="3393" spans="1:10" ht="15.75" hidden="1" customHeight="1" x14ac:dyDescent="0.25">
      <c r="A3393" s="2" t="s">
        <v>789</v>
      </c>
      <c r="B3393" s="2" t="s">
        <v>3</v>
      </c>
      <c r="C3393" s="2">
        <v>2020</v>
      </c>
      <c r="D3393" s="2" t="s">
        <v>241</v>
      </c>
      <c r="E3393" s="2" t="s">
        <v>627</v>
      </c>
      <c r="F3393" s="2" t="s">
        <v>799</v>
      </c>
      <c r="G3393" s="2">
        <v>239</v>
      </c>
      <c r="H3393" s="2">
        <v>0.16362184286117501</v>
      </c>
      <c r="I3393" s="2">
        <v>0.16362184286117501</v>
      </c>
      <c r="J3393" s="26" t="s">
        <v>699</v>
      </c>
    </row>
    <row r="3394" spans="1:10" ht="15.75" hidden="1" customHeight="1" x14ac:dyDescent="0.25">
      <c r="A3394" s="2" t="s">
        <v>789</v>
      </c>
      <c r="B3394" s="2" t="s">
        <v>3</v>
      </c>
      <c r="C3394" s="2">
        <v>2020</v>
      </c>
      <c r="D3394" s="2" t="s">
        <v>241</v>
      </c>
      <c r="E3394" s="2" t="s">
        <v>627</v>
      </c>
      <c r="F3394" s="2" t="s">
        <v>799</v>
      </c>
      <c r="G3394" s="2">
        <v>100000</v>
      </c>
      <c r="H3394" s="40">
        <v>9.9999999999999998E-13</v>
      </c>
      <c r="I3394" s="2">
        <v>9.9999999999999998E-13</v>
      </c>
      <c r="J3394" s="26" t="s">
        <v>699</v>
      </c>
    </row>
    <row r="3395" spans="1:10" ht="15.75" hidden="1" customHeight="1" x14ac:dyDescent="0.25">
      <c r="A3395" s="2" t="s">
        <v>789</v>
      </c>
      <c r="B3395" s="2" t="s">
        <v>3</v>
      </c>
      <c r="C3395" s="2">
        <v>2025</v>
      </c>
      <c r="D3395" s="2" t="s">
        <v>241</v>
      </c>
      <c r="E3395" s="2" t="s">
        <v>627</v>
      </c>
      <c r="F3395" s="2" t="s">
        <v>799</v>
      </c>
      <c r="G3395" s="2">
        <v>-100000</v>
      </c>
      <c r="H3395" s="2">
        <v>0</v>
      </c>
      <c r="I3395" s="2">
        <v>0</v>
      </c>
      <c r="J3395" s="26" t="s">
        <v>699</v>
      </c>
    </row>
    <row r="3396" spans="1:10" ht="15.75" hidden="1" customHeight="1" x14ac:dyDescent="0.25">
      <c r="A3396" s="2" t="s">
        <v>789</v>
      </c>
      <c r="B3396" s="2" t="s">
        <v>3</v>
      </c>
      <c r="C3396" s="2">
        <v>2025</v>
      </c>
      <c r="D3396" s="2" t="s">
        <v>241</v>
      </c>
      <c r="E3396" s="2" t="s">
        <v>627</v>
      </c>
      <c r="F3396" s="2" t="s">
        <v>799</v>
      </c>
      <c r="G3396" s="2">
        <v>-2</v>
      </c>
      <c r="H3396" s="2">
        <v>0</v>
      </c>
      <c r="I3396" s="2">
        <v>0</v>
      </c>
      <c r="J3396" s="26" t="s">
        <v>699</v>
      </c>
    </row>
    <row r="3397" spans="1:10" ht="15.75" hidden="1" customHeight="1" x14ac:dyDescent="0.25">
      <c r="A3397" s="2" t="s">
        <v>789</v>
      </c>
      <c r="B3397" s="2" t="s">
        <v>3</v>
      </c>
      <c r="C3397" s="2">
        <v>2025</v>
      </c>
      <c r="D3397" s="2" t="s">
        <v>241</v>
      </c>
      <c r="E3397" s="2" t="s">
        <v>627</v>
      </c>
      <c r="F3397" s="2" t="s">
        <v>799</v>
      </c>
      <c r="G3397" s="2">
        <v>-2</v>
      </c>
      <c r="H3397" s="2">
        <v>6.9368280470371205E-2</v>
      </c>
      <c r="I3397" s="2">
        <v>6.9368280470371205E-2</v>
      </c>
      <c r="J3397" s="26" t="s">
        <v>699</v>
      </c>
    </row>
    <row r="3398" spans="1:10" ht="15.75" hidden="1" customHeight="1" x14ac:dyDescent="0.25">
      <c r="A3398" s="2" t="s">
        <v>789</v>
      </c>
      <c r="B3398" s="2" t="s">
        <v>3</v>
      </c>
      <c r="C3398" s="2">
        <v>2025</v>
      </c>
      <c r="D3398" s="2" t="s">
        <v>241</v>
      </c>
      <c r="E3398" s="2" t="s">
        <v>627</v>
      </c>
      <c r="F3398" s="2" t="s">
        <v>800</v>
      </c>
      <c r="G3398" s="2">
        <v>2</v>
      </c>
      <c r="H3398" s="2">
        <v>0.100396148860454</v>
      </c>
      <c r="I3398" s="2">
        <v>0.100396148860454</v>
      </c>
      <c r="J3398" s="26" t="s">
        <v>699</v>
      </c>
    </row>
    <row r="3399" spans="1:10" ht="15.75" hidden="1" customHeight="1" x14ac:dyDescent="0.25">
      <c r="A3399" s="2" t="s">
        <v>789</v>
      </c>
      <c r="B3399" s="2" t="s">
        <v>3</v>
      </c>
      <c r="C3399" s="2">
        <v>2025</v>
      </c>
      <c r="D3399" s="2" t="s">
        <v>241</v>
      </c>
      <c r="E3399" s="2" t="s">
        <v>627</v>
      </c>
      <c r="F3399" s="2" t="s">
        <v>799</v>
      </c>
      <c r="G3399" s="2">
        <v>9</v>
      </c>
      <c r="H3399" s="2">
        <v>3.2651048153638798E-2</v>
      </c>
      <c r="I3399" s="2">
        <v>3.2651048153638798E-2</v>
      </c>
      <c r="J3399" s="26" t="s">
        <v>699</v>
      </c>
    </row>
    <row r="3400" spans="1:10" ht="15.75" hidden="1" customHeight="1" x14ac:dyDescent="0.25">
      <c r="A3400" s="2" t="s">
        <v>789</v>
      </c>
      <c r="B3400" s="2" t="s">
        <v>3</v>
      </c>
      <c r="C3400" s="2">
        <v>2025</v>
      </c>
      <c r="D3400" s="2" t="s">
        <v>241</v>
      </c>
      <c r="E3400" s="2" t="s">
        <v>627</v>
      </c>
      <c r="F3400" s="2" t="s">
        <v>799</v>
      </c>
      <c r="G3400" s="2">
        <v>14</v>
      </c>
      <c r="H3400" s="2">
        <v>1.08317015692592E-2</v>
      </c>
      <c r="I3400" s="2">
        <v>1.08317015692592E-2</v>
      </c>
      <c r="J3400" s="26" t="s">
        <v>699</v>
      </c>
    </row>
    <row r="3401" spans="1:10" ht="15.75" hidden="1" customHeight="1" x14ac:dyDescent="0.25">
      <c r="A3401" s="2" t="s">
        <v>789</v>
      </c>
      <c r="B3401" s="2" t="s">
        <v>3</v>
      </c>
      <c r="C3401" s="2">
        <v>2025</v>
      </c>
      <c r="D3401" s="2" t="s">
        <v>241</v>
      </c>
      <c r="E3401" s="2" t="s">
        <v>627</v>
      </c>
      <c r="F3401" s="2" t="s">
        <v>800</v>
      </c>
      <c r="G3401" s="2">
        <v>128</v>
      </c>
      <c r="H3401" s="2">
        <v>1.95464882999659E-2</v>
      </c>
      <c r="I3401" s="2">
        <v>1.95464882999659E-2</v>
      </c>
      <c r="J3401" s="26" t="s">
        <v>699</v>
      </c>
    </row>
    <row r="3402" spans="1:10" ht="15.75" hidden="1" customHeight="1" x14ac:dyDescent="0.25">
      <c r="A3402" s="2" t="s">
        <v>789</v>
      </c>
      <c r="B3402" s="2" t="s">
        <v>3</v>
      </c>
      <c r="C3402" s="2">
        <v>2025</v>
      </c>
      <c r="D3402" s="2" t="s">
        <v>241</v>
      </c>
      <c r="E3402" s="2" t="s">
        <v>627</v>
      </c>
      <c r="F3402" s="2" t="s">
        <v>799</v>
      </c>
      <c r="G3402" s="2">
        <v>187</v>
      </c>
      <c r="H3402" s="2">
        <v>0.242310956120491</v>
      </c>
      <c r="I3402" s="2">
        <v>0.242310956120491</v>
      </c>
      <c r="J3402" s="26" t="s">
        <v>699</v>
      </c>
    </row>
    <row r="3403" spans="1:10" ht="15.75" hidden="1" customHeight="1" x14ac:dyDescent="0.25">
      <c r="A3403" s="2" t="s">
        <v>789</v>
      </c>
      <c r="B3403" s="2" t="s">
        <v>3</v>
      </c>
      <c r="C3403" s="2">
        <v>2025</v>
      </c>
      <c r="D3403" s="2" t="s">
        <v>241</v>
      </c>
      <c r="E3403" s="2" t="s">
        <v>627</v>
      </c>
      <c r="F3403" s="2" t="s">
        <v>800</v>
      </c>
      <c r="G3403" s="2">
        <v>212</v>
      </c>
      <c r="H3403" s="2">
        <v>9.0733379125595107E-2</v>
      </c>
      <c r="I3403" s="2">
        <v>9.0733379125595107E-2</v>
      </c>
      <c r="J3403" s="26" t="s">
        <v>699</v>
      </c>
    </row>
    <row r="3404" spans="1:10" ht="15.75" hidden="1" customHeight="1" x14ac:dyDescent="0.25">
      <c r="A3404" s="2" t="s">
        <v>789</v>
      </c>
      <c r="B3404" s="2" t="s">
        <v>3</v>
      </c>
      <c r="C3404" s="2">
        <v>2025</v>
      </c>
      <c r="D3404" s="2" t="s">
        <v>241</v>
      </c>
      <c r="E3404" s="2" t="s">
        <v>627</v>
      </c>
      <c r="F3404" s="2" t="s">
        <v>800</v>
      </c>
      <c r="G3404" s="2">
        <v>100000</v>
      </c>
      <c r="H3404" s="40">
        <v>9.9999999999999998E-13</v>
      </c>
      <c r="I3404" s="2">
        <v>9.9999999999999998E-13</v>
      </c>
      <c r="J3404" s="26" t="s">
        <v>699</v>
      </c>
    </row>
    <row r="3405" spans="1:10" ht="15.75" hidden="1" customHeight="1" x14ac:dyDescent="0.25">
      <c r="A3405" s="2" t="s">
        <v>789</v>
      </c>
      <c r="B3405" s="2" t="s">
        <v>3</v>
      </c>
      <c r="C3405" s="2">
        <v>2030</v>
      </c>
      <c r="D3405" s="2" t="s">
        <v>241</v>
      </c>
      <c r="E3405" s="2" t="s">
        <v>627</v>
      </c>
      <c r="F3405" s="2" t="s">
        <v>799</v>
      </c>
      <c r="G3405" s="2">
        <v>-100000</v>
      </c>
      <c r="H3405" s="2">
        <v>0</v>
      </c>
      <c r="I3405" s="2">
        <v>0</v>
      </c>
      <c r="J3405" s="26" t="s">
        <v>699</v>
      </c>
    </row>
    <row r="3406" spans="1:10" ht="15.75" hidden="1" customHeight="1" x14ac:dyDescent="0.25">
      <c r="A3406" s="2" t="s">
        <v>789</v>
      </c>
      <c r="B3406" s="2" t="s">
        <v>3</v>
      </c>
      <c r="C3406" s="2">
        <v>2030</v>
      </c>
      <c r="D3406" s="2" t="s">
        <v>241</v>
      </c>
      <c r="E3406" s="2" t="s">
        <v>627</v>
      </c>
      <c r="F3406" s="2" t="s">
        <v>799</v>
      </c>
      <c r="G3406" s="2">
        <v>-2</v>
      </c>
      <c r="H3406" s="2">
        <v>0</v>
      </c>
      <c r="I3406" s="2">
        <v>0</v>
      </c>
      <c r="J3406" s="26" t="s">
        <v>699</v>
      </c>
    </row>
    <row r="3407" spans="1:10" ht="15.75" hidden="1" customHeight="1" x14ac:dyDescent="0.25">
      <c r="A3407" s="2" t="s">
        <v>789</v>
      </c>
      <c r="B3407" s="2" t="s">
        <v>3</v>
      </c>
      <c r="C3407" s="2">
        <v>2030</v>
      </c>
      <c r="D3407" s="2" t="s">
        <v>241</v>
      </c>
      <c r="E3407" s="2" t="s">
        <v>627</v>
      </c>
      <c r="F3407" s="2" t="s">
        <v>799</v>
      </c>
      <c r="G3407" s="2">
        <v>-2</v>
      </c>
      <c r="H3407" s="2">
        <v>8.3336070179939298E-2</v>
      </c>
      <c r="I3407" s="2">
        <v>8.3336070179939298E-2</v>
      </c>
      <c r="J3407" s="26" t="s">
        <v>699</v>
      </c>
    </row>
    <row r="3408" spans="1:10" ht="15.75" hidden="1" customHeight="1" x14ac:dyDescent="0.25">
      <c r="A3408" s="2" t="s">
        <v>789</v>
      </c>
      <c r="B3408" s="2" t="s">
        <v>3</v>
      </c>
      <c r="C3408" s="2">
        <v>2030</v>
      </c>
      <c r="D3408" s="2" t="s">
        <v>241</v>
      </c>
      <c r="E3408" s="2" t="s">
        <v>627</v>
      </c>
      <c r="F3408" s="2" t="s">
        <v>800</v>
      </c>
      <c r="G3408" s="2">
        <v>2</v>
      </c>
      <c r="H3408" s="2">
        <v>0.11481787264347</v>
      </c>
      <c r="I3408" s="2">
        <v>0.11481787264347</v>
      </c>
      <c r="J3408" s="26" t="s">
        <v>699</v>
      </c>
    </row>
    <row r="3409" spans="1:10" ht="15.75" hidden="1" customHeight="1" x14ac:dyDescent="0.25">
      <c r="A3409" s="2" t="s">
        <v>789</v>
      </c>
      <c r="B3409" s="2" t="s">
        <v>3</v>
      </c>
      <c r="C3409" s="2">
        <v>2030</v>
      </c>
      <c r="D3409" s="2" t="s">
        <v>241</v>
      </c>
      <c r="E3409" s="2" t="s">
        <v>627</v>
      </c>
      <c r="F3409" s="2" t="s">
        <v>799</v>
      </c>
      <c r="G3409" s="2">
        <v>8</v>
      </c>
      <c r="H3409" s="2">
        <v>4.1314687579870203E-2</v>
      </c>
      <c r="I3409" s="2">
        <v>4.1314687579870203E-2</v>
      </c>
      <c r="J3409" s="26" t="s">
        <v>699</v>
      </c>
    </row>
    <row r="3410" spans="1:10" ht="15.75" hidden="1" customHeight="1" x14ac:dyDescent="0.25">
      <c r="A3410" s="2" t="s">
        <v>789</v>
      </c>
      <c r="B3410" s="2" t="s">
        <v>3</v>
      </c>
      <c r="C3410" s="2">
        <v>2030</v>
      </c>
      <c r="D3410" s="2" t="s">
        <v>241</v>
      </c>
      <c r="E3410" s="2" t="s">
        <v>627</v>
      </c>
      <c r="F3410" s="2" t="s">
        <v>799</v>
      </c>
      <c r="G3410" s="2">
        <v>13</v>
      </c>
      <c r="H3410" s="2">
        <v>1.29903005436063E-2</v>
      </c>
      <c r="I3410" s="2">
        <v>1.29903005436063E-2</v>
      </c>
      <c r="J3410" s="26" t="s">
        <v>699</v>
      </c>
    </row>
    <row r="3411" spans="1:10" ht="15.75" hidden="1" customHeight="1" x14ac:dyDescent="0.25">
      <c r="A3411" s="2" t="s">
        <v>789</v>
      </c>
      <c r="B3411" s="2" t="s">
        <v>3</v>
      </c>
      <c r="C3411" s="2">
        <v>2030</v>
      </c>
      <c r="D3411" s="2" t="s">
        <v>241</v>
      </c>
      <c r="E3411" s="2" t="s">
        <v>627</v>
      </c>
      <c r="F3411" s="2" t="s">
        <v>800</v>
      </c>
      <c r="G3411" s="2">
        <v>127</v>
      </c>
      <c r="H3411" s="2">
        <v>2.2445810958743099E-2</v>
      </c>
      <c r="I3411" s="2">
        <v>2.2445810958743099E-2</v>
      </c>
      <c r="J3411" s="26" t="s">
        <v>699</v>
      </c>
    </row>
    <row r="3412" spans="1:10" ht="15.75" hidden="1" customHeight="1" x14ac:dyDescent="0.25">
      <c r="A3412" s="2" t="s">
        <v>789</v>
      </c>
      <c r="B3412" s="2" t="s">
        <v>3</v>
      </c>
      <c r="C3412" s="2">
        <v>2030</v>
      </c>
      <c r="D3412" s="2" t="s">
        <v>241</v>
      </c>
      <c r="E3412" s="2" t="s">
        <v>627</v>
      </c>
      <c r="F3412" s="2" t="s">
        <v>799</v>
      </c>
      <c r="G3412" s="2">
        <v>155</v>
      </c>
      <c r="H3412" s="2">
        <v>0.33572903275489802</v>
      </c>
      <c r="I3412" s="2">
        <v>0.33572903275489802</v>
      </c>
      <c r="J3412" s="26" t="s">
        <v>699</v>
      </c>
    </row>
    <row r="3413" spans="1:10" ht="15.75" hidden="1" customHeight="1" x14ac:dyDescent="0.25">
      <c r="A3413" s="2" t="s">
        <v>789</v>
      </c>
      <c r="B3413" s="2" t="s">
        <v>3</v>
      </c>
      <c r="C3413" s="2">
        <v>2030</v>
      </c>
      <c r="D3413" s="2" t="s">
        <v>241</v>
      </c>
      <c r="E3413" s="2" t="s">
        <v>627</v>
      </c>
      <c r="F3413" s="2" t="s">
        <v>800</v>
      </c>
      <c r="G3413" s="2">
        <v>211</v>
      </c>
      <c r="H3413" s="2">
        <v>0.10430750995874399</v>
      </c>
      <c r="I3413" s="2">
        <v>0.10430750995874399</v>
      </c>
      <c r="J3413" s="26" t="s">
        <v>699</v>
      </c>
    </row>
    <row r="3414" spans="1:10" ht="15.75" hidden="1" customHeight="1" x14ac:dyDescent="0.25">
      <c r="A3414" s="2" t="s">
        <v>789</v>
      </c>
      <c r="B3414" s="2" t="s">
        <v>3</v>
      </c>
      <c r="C3414" s="2">
        <v>2030</v>
      </c>
      <c r="D3414" s="2" t="s">
        <v>241</v>
      </c>
      <c r="E3414" s="2" t="s">
        <v>627</v>
      </c>
      <c r="F3414" s="2" t="s">
        <v>800</v>
      </c>
      <c r="G3414" s="2">
        <v>100000</v>
      </c>
      <c r="H3414" s="40">
        <v>9.9999999999999998E-13</v>
      </c>
      <c r="I3414" s="2">
        <v>9.9999999999999998E-13</v>
      </c>
      <c r="J3414" s="26" t="s">
        <v>699</v>
      </c>
    </row>
    <row r="3415" spans="1:10" ht="15.75" hidden="1" customHeight="1" x14ac:dyDescent="0.25">
      <c r="A3415" s="2" t="s">
        <v>789</v>
      </c>
      <c r="B3415" s="2" t="s">
        <v>3</v>
      </c>
      <c r="C3415" s="2">
        <v>2035</v>
      </c>
      <c r="D3415" s="2" t="s">
        <v>241</v>
      </c>
      <c r="E3415" s="2" t="s">
        <v>627</v>
      </c>
      <c r="F3415" s="2" t="s">
        <v>799</v>
      </c>
      <c r="G3415" s="2">
        <v>-100000</v>
      </c>
      <c r="H3415" s="2">
        <v>0</v>
      </c>
      <c r="I3415" s="2">
        <v>0</v>
      </c>
      <c r="J3415" s="26" t="s">
        <v>699</v>
      </c>
    </row>
    <row r="3416" spans="1:10" ht="15.75" hidden="1" customHeight="1" x14ac:dyDescent="0.25">
      <c r="A3416" s="2" t="s">
        <v>789</v>
      </c>
      <c r="B3416" s="2" t="s">
        <v>3</v>
      </c>
      <c r="C3416" s="2">
        <v>2035</v>
      </c>
      <c r="D3416" s="2" t="s">
        <v>241</v>
      </c>
      <c r="E3416" s="2" t="s">
        <v>627</v>
      </c>
      <c r="F3416" s="2" t="s">
        <v>799</v>
      </c>
      <c r="G3416" s="2">
        <v>-2</v>
      </c>
      <c r="H3416" s="2">
        <v>9.2105276882648496E-2</v>
      </c>
      <c r="I3416" s="2">
        <v>9.2105276882648496E-2</v>
      </c>
      <c r="J3416" s="26" t="s">
        <v>699</v>
      </c>
    </row>
    <row r="3417" spans="1:10" ht="15.75" hidden="1" customHeight="1" x14ac:dyDescent="0.25">
      <c r="A3417" s="2" t="s">
        <v>789</v>
      </c>
      <c r="B3417" s="2" t="s">
        <v>3</v>
      </c>
      <c r="C3417" s="2">
        <v>2035</v>
      </c>
      <c r="D3417" s="2" t="s">
        <v>241</v>
      </c>
      <c r="E3417" s="2" t="s">
        <v>627</v>
      </c>
      <c r="F3417" s="2" t="s">
        <v>799</v>
      </c>
      <c r="G3417" s="2">
        <v>-2</v>
      </c>
      <c r="H3417" s="2">
        <v>0</v>
      </c>
      <c r="I3417" s="2">
        <v>0</v>
      </c>
      <c r="J3417" s="26" t="s">
        <v>699</v>
      </c>
    </row>
    <row r="3418" spans="1:10" ht="15.75" hidden="1" customHeight="1" x14ac:dyDescent="0.25">
      <c r="A3418" s="2" t="s">
        <v>789</v>
      </c>
      <c r="B3418" s="2" t="s">
        <v>3</v>
      </c>
      <c r="C3418" s="2">
        <v>2035</v>
      </c>
      <c r="D3418" s="2" t="s">
        <v>241</v>
      </c>
      <c r="E3418" s="2" t="s">
        <v>627</v>
      </c>
      <c r="F3418" s="2" t="s">
        <v>800</v>
      </c>
      <c r="G3418" s="2">
        <v>2</v>
      </c>
      <c r="H3418" s="2">
        <v>0.12138070166110899</v>
      </c>
      <c r="I3418" s="2">
        <v>0.12138070166110899</v>
      </c>
      <c r="J3418" s="26" t="s">
        <v>699</v>
      </c>
    </row>
    <row r="3419" spans="1:10" ht="15.75" hidden="1" customHeight="1" x14ac:dyDescent="0.25">
      <c r="A3419" s="2" t="s">
        <v>789</v>
      </c>
      <c r="B3419" s="2" t="s">
        <v>3</v>
      </c>
      <c r="C3419" s="2">
        <v>2035</v>
      </c>
      <c r="D3419" s="2" t="s">
        <v>241</v>
      </c>
      <c r="E3419" s="2" t="s">
        <v>627</v>
      </c>
      <c r="F3419" s="2" t="s">
        <v>799</v>
      </c>
      <c r="G3419" s="2">
        <v>7</v>
      </c>
      <c r="H3419" s="2">
        <v>4.76521961390972E-2</v>
      </c>
      <c r="I3419" s="2">
        <v>4.76521961390972E-2</v>
      </c>
      <c r="J3419" s="26" t="s">
        <v>699</v>
      </c>
    </row>
    <row r="3420" spans="1:10" ht="15.75" hidden="1" customHeight="1" x14ac:dyDescent="0.25">
      <c r="A3420" s="2" t="s">
        <v>789</v>
      </c>
      <c r="B3420" s="2" t="s">
        <v>3</v>
      </c>
      <c r="C3420" s="2">
        <v>2035</v>
      </c>
      <c r="D3420" s="2" t="s">
        <v>241</v>
      </c>
      <c r="E3420" s="2" t="s">
        <v>627</v>
      </c>
      <c r="F3420" s="2" t="s">
        <v>799</v>
      </c>
      <c r="G3420" s="2">
        <v>13</v>
      </c>
      <c r="H3420" s="2">
        <v>1.4335853047668899E-2</v>
      </c>
      <c r="I3420" s="2">
        <v>1.4335853047668899E-2</v>
      </c>
      <c r="J3420" s="26" t="s">
        <v>699</v>
      </c>
    </row>
    <row r="3421" spans="1:10" ht="15.75" hidden="1" customHeight="1" x14ac:dyDescent="0.25">
      <c r="A3421" s="2" t="s">
        <v>789</v>
      </c>
      <c r="B3421" s="2" t="s">
        <v>3</v>
      </c>
      <c r="C3421" s="2">
        <v>2035</v>
      </c>
      <c r="D3421" s="2" t="s">
        <v>241</v>
      </c>
      <c r="E3421" s="2" t="s">
        <v>627</v>
      </c>
      <c r="F3421" s="2" t="s">
        <v>800</v>
      </c>
      <c r="G3421" s="2">
        <v>127</v>
      </c>
      <c r="H3421" s="2">
        <v>2.3820349946618101E-2</v>
      </c>
      <c r="I3421" s="2">
        <v>2.3820349946618101E-2</v>
      </c>
      <c r="J3421" s="26" t="s">
        <v>699</v>
      </c>
    </row>
    <row r="3422" spans="1:10" ht="15.75" hidden="1" customHeight="1" x14ac:dyDescent="0.25">
      <c r="A3422" s="2" t="s">
        <v>789</v>
      </c>
      <c r="B3422" s="2" t="s">
        <v>3</v>
      </c>
      <c r="C3422" s="2">
        <v>2035</v>
      </c>
      <c r="D3422" s="2" t="s">
        <v>241</v>
      </c>
      <c r="E3422" s="2" t="s">
        <v>627</v>
      </c>
      <c r="F3422" s="2" t="s">
        <v>799</v>
      </c>
      <c r="G3422" s="2">
        <v>133</v>
      </c>
      <c r="H3422" s="2">
        <v>0.41356837749481201</v>
      </c>
      <c r="I3422" s="2">
        <v>0.41356837749481201</v>
      </c>
      <c r="J3422" s="26" t="s">
        <v>699</v>
      </c>
    </row>
    <row r="3423" spans="1:10" ht="15.75" hidden="1" customHeight="1" x14ac:dyDescent="0.25">
      <c r="A3423" s="2" t="s">
        <v>789</v>
      </c>
      <c r="B3423" s="2" t="s">
        <v>3</v>
      </c>
      <c r="C3423" s="2">
        <v>2035</v>
      </c>
      <c r="D3423" s="2" t="s">
        <v>241</v>
      </c>
      <c r="E3423" s="2" t="s">
        <v>627</v>
      </c>
      <c r="F3423" s="2" t="s">
        <v>800</v>
      </c>
      <c r="G3423" s="2">
        <v>210</v>
      </c>
      <c r="H3423" s="2">
        <v>0.110810384154319</v>
      </c>
      <c r="I3423" s="2">
        <v>0.110810384154319</v>
      </c>
      <c r="J3423" s="26" t="s">
        <v>699</v>
      </c>
    </row>
    <row r="3424" spans="1:10" ht="15.75" hidden="1" customHeight="1" x14ac:dyDescent="0.25">
      <c r="A3424" s="2" t="s">
        <v>789</v>
      </c>
      <c r="B3424" s="2" t="s">
        <v>3</v>
      </c>
      <c r="C3424" s="2">
        <v>2035</v>
      </c>
      <c r="D3424" s="2" t="s">
        <v>241</v>
      </c>
      <c r="E3424" s="2" t="s">
        <v>627</v>
      </c>
      <c r="F3424" s="2" t="s">
        <v>800</v>
      </c>
      <c r="G3424" s="2">
        <v>100000</v>
      </c>
      <c r="H3424" s="40">
        <v>9.9999999999999998E-13</v>
      </c>
      <c r="I3424" s="2">
        <v>9.9999999999999998E-13</v>
      </c>
      <c r="J3424" s="26" t="s">
        <v>699</v>
      </c>
    </row>
    <row r="3425" spans="1:10" ht="15.75" hidden="1" customHeight="1" x14ac:dyDescent="0.25">
      <c r="A3425" s="2" t="s">
        <v>789</v>
      </c>
      <c r="B3425" s="2" t="s">
        <v>3</v>
      </c>
      <c r="C3425" s="2">
        <v>2040</v>
      </c>
      <c r="D3425" s="2" t="s">
        <v>241</v>
      </c>
      <c r="E3425" s="2" t="s">
        <v>627</v>
      </c>
      <c r="F3425" s="2" t="s">
        <v>799</v>
      </c>
      <c r="G3425" s="2">
        <v>-100000</v>
      </c>
      <c r="H3425" s="2">
        <v>0</v>
      </c>
      <c r="I3425" s="2">
        <v>0</v>
      </c>
      <c r="J3425" s="26" t="s">
        <v>699</v>
      </c>
    </row>
    <row r="3426" spans="1:10" ht="15.75" hidden="1" customHeight="1" x14ac:dyDescent="0.25">
      <c r="A3426" s="2" t="s">
        <v>789</v>
      </c>
      <c r="B3426" s="2" t="s">
        <v>3</v>
      </c>
      <c r="C3426" s="2">
        <v>2040</v>
      </c>
      <c r="D3426" s="2" t="s">
        <v>241</v>
      </c>
      <c r="E3426" s="2" t="s">
        <v>627</v>
      </c>
      <c r="F3426" s="2" t="s">
        <v>799</v>
      </c>
      <c r="G3426" s="2">
        <v>-2</v>
      </c>
      <c r="H3426" s="2">
        <v>0.10312081873416901</v>
      </c>
      <c r="I3426" s="2">
        <v>0.10312081873416901</v>
      </c>
      <c r="J3426" s="26" t="s">
        <v>699</v>
      </c>
    </row>
    <row r="3427" spans="1:10" ht="15.75" hidden="1" customHeight="1" x14ac:dyDescent="0.25">
      <c r="A3427" s="2" t="s">
        <v>789</v>
      </c>
      <c r="B3427" s="2" t="s">
        <v>3</v>
      </c>
      <c r="C3427" s="2">
        <v>2040</v>
      </c>
      <c r="D3427" s="2" t="s">
        <v>241</v>
      </c>
      <c r="E3427" s="2" t="s">
        <v>627</v>
      </c>
      <c r="F3427" s="2" t="s">
        <v>799</v>
      </c>
      <c r="G3427" s="2">
        <v>-2</v>
      </c>
      <c r="H3427" s="2">
        <v>0</v>
      </c>
      <c r="I3427" s="2">
        <v>0</v>
      </c>
      <c r="J3427" s="26" t="s">
        <v>699</v>
      </c>
    </row>
    <row r="3428" spans="1:10" ht="15.75" hidden="1" customHeight="1" x14ac:dyDescent="0.25">
      <c r="A3428" s="2" t="s">
        <v>789</v>
      </c>
      <c r="B3428" s="2" t="s">
        <v>3</v>
      </c>
      <c r="C3428" s="2">
        <v>2040</v>
      </c>
      <c r="D3428" s="2" t="s">
        <v>241</v>
      </c>
      <c r="E3428" s="2" t="s">
        <v>627</v>
      </c>
      <c r="F3428" s="2" t="s">
        <v>800</v>
      </c>
      <c r="G3428" s="2">
        <v>2</v>
      </c>
      <c r="H3428" s="2">
        <v>0.130522891879081</v>
      </c>
      <c r="I3428" s="2">
        <v>0.130522891879081</v>
      </c>
      <c r="J3428" s="26" t="s">
        <v>699</v>
      </c>
    </row>
    <row r="3429" spans="1:10" ht="15.75" hidden="1" customHeight="1" x14ac:dyDescent="0.25">
      <c r="A3429" s="2" t="s">
        <v>789</v>
      </c>
      <c r="B3429" s="2" t="s">
        <v>3</v>
      </c>
      <c r="C3429" s="2">
        <v>2040</v>
      </c>
      <c r="D3429" s="2" t="s">
        <v>241</v>
      </c>
      <c r="E3429" s="2" t="s">
        <v>627</v>
      </c>
      <c r="F3429" s="2" t="s">
        <v>799</v>
      </c>
      <c r="G3429" s="2">
        <v>7</v>
      </c>
      <c r="H3429" s="2">
        <v>5.5289264768361997E-2</v>
      </c>
      <c r="I3429" s="2">
        <v>5.5289264768361997E-2</v>
      </c>
      <c r="J3429" s="26" t="s">
        <v>699</v>
      </c>
    </row>
    <row r="3430" spans="1:10" ht="15.75" hidden="1" customHeight="1" x14ac:dyDescent="0.25">
      <c r="A3430" s="2" t="s">
        <v>789</v>
      </c>
      <c r="B3430" s="2" t="s">
        <v>3</v>
      </c>
      <c r="C3430" s="2">
        <v>2040</v>
      </c>
      <c r="D3430" s="2" t="s">
        <v>241</v>
      </c>
      <c r="E3430" s="2" t="s">
        <v>627</v>
      </c>
      <c r="F3430" s="2" t="s">
        <v>799</v>
      </c>
      <c r="G3430" s="2">
        <v>12</v>
      </c>
      <c r="H3430" s="2">
        <v>1.6029566526412999E-2</v>
      </c>
      <c r="I3430" s="2">
        <v>1.6029566526412999E-2</v>
      </c>
      <c r="J3430" s="26" t="s">
        <v>699</v>
      </c>
    </row>
    <row r="3431" spans="1:10" ht="15.75" hidden="1" customHeight="1" x14ac:dyDescent="0.25">
      <c r="A3431" s="2" t="s">
        <v>789</v>
      </c>
      <c r="B3431" s="2" t="s">
        <v>3</v>
      </c>
      <c r="C3431" s="2">
        <v>2040</v>
      </c>
      <c r="D3431" s="2" t="s">
        <v>241</v>
      </c>
      <c r="E3431" s="2" t="s">
        <v>627</v>
      </c>
      <c r="F3431" s="2" t="s">
        <v>799</v>
      </c>
      <c r="G3431" s="2">
        <v>118</v>
      </c>
      <c r="H3431" s="2">
        <v>0.50442868471145597</v>
      </c>
      <c r="I3431" s="2">
        <v>0.50442868471145597</v>
      </c>
      <c r="J3431" s="26" t="s">
        <v>699</v>
      </c>
    </row>
    <row r="3432" spans="1:10" ht="15.75" hidden="1" customHeight="1" x14ac:dyDescent="0.25">
      <c r="A3432" s="2" t="s">
        <v>789</v>
      </c>
      <c r="B3432" s="2" t="s">
        <v>3</v>
      </c>
      <c r="C3432" s="2">
        <v>2040</v>
      </c>
      <c r="D3432" s="2" t="s">
        <v>241</v>
      </c>
      <c r="E3432" s="2" t="s">
        <v>627</v>
      </c>
      <c r="F3432" s="2" t="s">
        <v>800</v>
      </c>
      <c r="G3432" s="2">
        <v>126</v>
      </c>
      <c r="H3432" s="2">
        <v>2.5707682594656899E-2</v>
      </c>
      <c r="I3432" s="2">
        <v>2.5707682594656899E-2</v>
      </c>
      <c r="J3432" s="26" t="s">
        <v>699</v>
      </c>
    </row>
    <row r="3433" spans="1:10" ht="15.75" hidden="1" customHeight="1" x14ac:dyDescent="0.25">
      <c r="A3433" s="2" t="s">
        <v>789</v>
      </c>
      <c r="B3433" s="2" t="s">
        <v>3</v>
      </c>
      <c r="C3433" s="2">
        <v>2040</v>
      </c>
      <c r="D3433" s="2" t="s">
        <v>241</v>
      </c>
      <c r="E3433" s="2" t="s">
        <v>627</v>
      </c>
      <c r="F3433" s="2" t="s">
        <v>800</v>
      </c>
      <c r="G3433" s="2">
        <v>209</v>
      </c>
      <c r="H3433" s="2">
        <v>0.119707025587558</v>
      </c>
      <c r="I3433" s="2">
        <v>0.119707025587558</v>
      </c>
      <c r="J3433" s="26" t="s">
        <v>699</v>
      </c>
    </row>
    <row r="3434" spans="1:10" ht="15.75" hidden="1" customHeight="1" x14ac:dyDescent="0.25">
      <c r="A3434" s="2" t="s">
        <v>789</v>
      </c>
      <c r="B3434" s="2" t="s">
        <v>3</v>
      </c>
      <c r="C3434" s="2">
        <v>2040</v>
      </c>
      <c r="D3434" s="2" t="s">
        <v>241</v>
      </c>
      <c r="E3434" s="2" t="s">
        <v>627</v>
      </c>
      <c r="F3434" s="2" t="s">
        <v>800</v>
      </c>
      <c r="G3434" s="2">
        <v>100000</v>
      </c>
      <c r="H3434" s="40">
        <v>9.9999999999999998E-13</v>
      </c>
      <c r="I3434" s="2">
        <v>9.9999999999999998E-13</v>
      </c>
      <c r="J3434" s="26" t="s">
        <v>699</v>
      </c>
    </row>
    <row r="3435" spans="1:10" ht="15.75" hidden="1" customHeight="1" x14ac:dyDescent="0.25">
      <c r="A3435" s="2" t="s">
        <v>789</v>
      </c>
      <c r="B3435" s="2" t="s">
        <v>3</v>
      </c>
      <c r="C3435" s="2">
        <v>2045</v>
      </c>
      <c r="D3435" s="2" t="s">
        <v>241</v>
      </c>
      <c r="E3435" s="2" t="s">
        <v>627</v>
      </c>
      <c r="F3435" s="2" t="s">
        <v>799</v>
      </c>
      <c r="G3435" s="2">
        <v>-100000</v>
      </c>
      <c r="H3435" s="2">
        <v>0</v>
      </c>
      <c r="I3435" s="2">
        <v>0</v>
      </c>
      <c r="J3435" s="26" t="s">
        <v>699</v>
      </c>
    </row>
    <row r="3436" spans="1:10" ht="15.75" hidden="1" customHeight="1" x14ac:dyDescent="0.25">
      <c r="A3436" s="2" t="s">
        <v>789</v>
      </c>
      <c r="B3436" s="2" t="s">
        <v>3</v>
      </c>
      <c r="C3436" s="2">
        <v>2045</v>
      </c>
      <c r="D3436" s="2" t="s">
        <v>241</v>
      </c>
      <c r="E3436" s="2" t="s">
        <v>627</v>
      </c>
      <c r="F3436" s="2" t="s">
        <v>799</v>
      </c>
      <c r="G3436" s="2">
        <v>-2</v>
      </c>
      <c r="H3436" s="2">
        <v>0.116904407739639</v>
      </c>
      <c r="I3436" s="2">
        <v>0.116904407739639</v>
      </c>
      <c r="J3436" s="26" t="s">
        <v>699</v>
      </c>
    </row>
    <row r="3437" spans="1:10" ht="15.75" hidden="1" customHeight="1" x14ac:dyDescent="0.25">
      <c r="A3437" s="2" t="s">
        <v>789</v>
      </c>
      <c r="B3437" s="2" t="s">
        <v>3</v>
      </c>
      <c r="C3437" s="2">
        <v>2045</v>
      </c>
      <c r="D3437" s="2" t="s">
        <v>241</v>
      </c>
      <c r="E3437" s="2" t="s">
        <v>627</v>
      </c>
      <c r="F3437" s="2" t="s">
        <v>799</v>
      </c>
      <c r="G3437" s="2">
        <v>-2</v>
      </c>
      <c r="H3437" s="2">
        <v>0</v>
      </c>
      <c r="I3437" s="2">
        <v>0</v>
      </c>
      <c r="J3437" s="26" t="s">
        <v>699</v>
      </c>
    </row>
    <row r="3438" spans="1:10" ht="15.75" hidden="1" customHeight="1" x14ac:dyDescent="0.25">
      <c r="A3438" s="2" t="s">
        <v>789</v>
      </c>
      <c r="B3438" s="2" t="s">
        <v>3</v>
      </c>
      <c r="C3438" s="2">
        <v>2045</v>
      </c>
      <c r="D3438" s="2" t="s">
        <v>241</v>
      </c>
      <c r="E3438" s="2" t="s">
        <v>627</v>
      </c>
      <c r="F3438" s="2" t="s">
        <v>800</v>
      </c>
      <c r="G3438" s="2">
        <v>2</v>
      </c>
      <c r="H3438" s="2">
        <v>0.142627343535423</v>
      </c>
      <c r="I3438" s="2">
        <v>0.142627343535423</v>
      </c>
      <c r="J3438" s="26" t="s">
        <v>699</v>
      </c>
    </row>
    <row r="3439" spans="1:10" ht="15.75" hidden="1" customHeight="1" x14ac:dyDescent="0.25">
      <c r="A3439" s="2" t="s">
        <v>789</v>
      </c>
      <c r="B3439" s="2" t="s">
        <v>3</v>
      </c>
      <c r="C3439" s="2">
        <v>2045</v>
      </c>
      <c r="D3439" s="2" t="s">
        <v>241</v>
      </c>
      <c r="E3439" s="2" t="s">
        <v>627</v>
      </c>
      <c r="F3439" s="2" t="s">
        <v>799</v>
      </c>
      <c r="G3439" s="2">
        <v>6</v>
      </c>
      <c r="H3439" s="2">
        <v>6.4605638384819003E-2</v>
      </c>
      <c r="I3439" s="2">
        <v>6.4605638384819003E-2</v>
      </c>
      <c r="J3439" s="26" t="s">
        <v>699</v>
      </c>
    </row>
    <row r="3440" spans="1:10" ht="15.75" hidden="1" customHeight="1" x14ac:dyDescent="0.25">
      <c r="A3440" s="2" t="s">
        <v>789</v>
      </c>
      <c r="B3440" s="2" t="s">
        <v>3</v>
      </c>
      <c r="C3440" s="2">
        <v>2045</v>
      </c>
      <c r="D3440" s="2" t="s">
        <v>241</v>
      </c>
      <c r="E3440" s="2" t="s">
        <v>627</v>
      </c>
      <c r="F3440" s="2" t="s">
        <v>799</v>
      </c>
      <c r="G3440" s="2">
        <v>12</v>
      </c>
      <c r="H3440" s="2">
        <v>1.8151458352804201E-2</v>
      </c>
      <c r="I3440" s="2">
        <v>1.8151458352804201E-2</v>
      </c>
      <c r="J3440" s="26" t="s">
        <v>699</v>
      </c>
    </row>
    <row r="3441" spans="1:10" ht="15.75" hidden="1" customHeight="1" x14ac:dyDescent="0.25">
      <c r="A3441" s="2" t="s">
        <v>789</v>
      </c>
      <c r="B3441" s="2" t="s">
        <v>3</v>
      </c>
      <c r="C3441" s="2">
        <v>2045</v>
      </c>
      <c r="D3441" s="2" t="s">
        <v>241</v>
      </c>
      <c r="E3441" s="2" t="s">
        <v>627</v>
      </c>
      <c r="F3441" s="2" t="s">
        <v>799</v>
      </c>
      <c r="G3441" s="2">
        <v>107</v>
      </c>
      <c r="H3441" s="2">
        <v>0.61299896240234297</v>
      </c>
      <c r="I3441" s="2">
        <v>0.61299896240234297</v>
      </c>
      <c r="J3441" s="26" t="s">
        <v>699</v>
      </c>
    </row>
    <row r="3442" spans="1:10" ht="15.75" hidden="1" customHeight="1" x14ac:dyDescent="0.25">
      <c r="A3442" s="2" t="s">
        <v>789</v>
      </c>
      <c r="B3442" s="2" t="s">
        <v>3</v>
      </c>
      <c r="C3442" s="2">
        <v>2045</v>
      </c>
      <c r="D3442" s="2" t="s">
        <v>241</v>
      </c>
      <c r="E3442" s="2" t="s">
        <v>627</v>
      </c>
      <c r="F3442" s="2" t="s">
        <v>800</v>
      </c>
      <c r="G3442" s="2">
        <v>126</v>
      </c>
      <c r="H3442" s="2">
        <v>2.81882360577583E-2</v>
      </c>
      <c r="I3442" s="2">
        <v>2.81882360577583E-2</v>
      </c>
      <c r="J3442" s="26" t="s">
        <v>699</v>
      </c>
    </row>
    <row r="3443" spans="1:10" ht="15.75" hidden="1" customHeight="1" x14ac:dyDescent="0.25">
      <c r="A3443" s="2" t="s">
        <v>789</v>
      </c>
      <c r="B3443" s="2" t="s">
        <v>3</v>
      </c>
      <c r="C3443" s="2">
        <v>2045</v>
      </c>
      <c r="D3443" s="2" t="s">
        <v>241</v>
      </c>
      <c r="E3443" s="2" t="s">
        <v>627</v>
      </c>
      <c r="F3443" s="2" t="s">
        <v>800</v>
      </c>
      <c r="G3443" s="2">
        <v>208</v>
      </c>
      <c r="H3443" s="2">
        <v>0.131378188729286</v>
      </c>
      <c r="I3443" s="2">
        <v>0.131378188729286</v>
      </c>
      <c r="J3443" s="26" t="s">
        <v>699</v>
      </c>
    </row>
    <row r="3444" spans="1:10" ht="15.75" hidden="1" customHeight="1" x14ac:dyDescent="0.25">
      <c r="A3444" s="2" t="s">
        <v>789</v>
      </c>
      <c r="B3444" s="2" t="s">
        <v>3</v>
      </c>
      <c r="C3444" s="2">
        <v>2045</v>
      </c>
      <c r="D3444" s="2" t="s">
        <v>241</v>
      </c>
      <c r="E3444" s="2" t="s">
        <v>627</v>
      </c>
      <c r="F3444" s="2" t="s">
        <v>800</v>
      </c>
      <c r="G3444" s="2">
        <v>100000</v>
      </c>
      <c r="H3444" s="40">
        <v>9.9999999999999998E-13</v>
      </c>
      <c r="I3444" s="2">
        <v>9.9999999999999998E-13</v>
      </c>
      <c r="J3444" s="26" t="s">
        <v>699</v>
      </c>
    </row>
    <row r="3445" spans="1:10" ht="15.75" hidden="1" customHeight="1" x14ac:dyDescent="0.25">
      <c r="A3445" s="2" t="s">
        <v>789</v>
      </c>
      <c r="B3445" s="2" t="s">
        <v>3</v>
      </c>
      <c r="C3445" s="2">
        <v>2050</v>
      </c>
      <c r="D3445" s="2" t="s">
        <v>241</v>
      </c>
      <c r="E3445" s="2" t="s">
        <v>627</v>
      </c>
      <c r="F3445" s="2" t="s">
        <v>799</v>
      </c>
      <c r="G3445" s="2">
        <v>-100000</v>
      </c>
      <c r="H3445" s="2">
        <v>0</v>
      </c>
      <c r="I3445" s="2">
        <v>0</v>
      </c>
      <c r="J3445" s="26" t="s">
        <v>699</v>
      </c>
    </row>
    <row r="3446" spans="1:10" ht="15.75" hidden="1" customHeight="1" x14ac:dyDescent="0.25">
      <c r="A3446" s="2" t="s">
        <v>789</v>
      </c>
      <c r="B3446" s="2" t="s">
        <v>3</v>
      </c>
      <c r="C3446" s="2">
        <v>2050</v>
      </c>
      <c r="D3446" s="2" t="s">
        <v>241</v>
      </c>
      <c r="E3446" s="2" t="s">
        <v>627</v>
      </c>
      <c r="F3446" s="2" t="s">
        <v>799</v>
      </c>
      <c r="G3446" s="2">
        <v>-1</v>
      </c>
      <c r="H3446" s="2">
        <v>0.134049966931343</v>
      </c>
      <c r="I3446" s="2">
        <v>0.134049966931343</v>
      </c>
      <c r="J3446" s="26" t="s">
        <v>699</v>
      </c>
    </row>
    <row r="3447" spans="1:10" ht="15.75" hidden="1" customHeight="1" x14ac:dyDescent="0.25">
      <c r="A3447" s="2" t="s">
        <v>789</v>
      </c>
      <c r="B3447" s="2" t="s">
        <v>3</v>
      </c>
      <c r="C3447" s="2">
        <v>2050</v>
      </c>
      <c r="D3447" s="2" t="s">
        <v>241</v>
      </c>
      <c r="E3447" s="2" t="s">
        <v>627</v>
      </c>
      <c r="F3447" s="2" t="s">
        <v>799</v>
      </c>
      <c r="G3447" s="2">
        <v>-1</v>
      </c>
      <c r="H3447" s="2">
        <v>0</v>
      </c>
      <c r="I3447" s="2">
        <v>0</v>
      </c>
      <c r="J3447" s="26" t="s">
        <v>699</v>
      </c>
    </row>
    <row r="3448" spans="1:10" ht="15.75" hidden="1" customHeight="1" x14ac:dyDescent="0.25">
      <c r="A3448" s="2" t="s">
        <v>789</v>
      </c>
      <c r="B3448" s="2" t="s">
        <v>3</v>
      </c>
      <c r="C3448" s="2">
        <v>2050</v>
      </c>
      <c r="D3448" s="2" t="s">
        <v>241</v>
      </c>
      <c r="E3448" s="2" t="s">
        <v>627</v>
      </c>
      <c r="F3448" s="2" t="s">
        <v>800</v>
      </c>
      <c r="G3448" s="2">
        <v>2</v>
      </c>
      <c r="H3448" s="2">
        <v>0.15813797712326</v>
      </c>
      <c r="I3448" s="2">
        <v>0.15813797712326</v>
      </c>
      <c r="J3448" s="26" t="s">
        <v>699</v>
      </c>
    </row>
    <row r="3449" spans="1:10" ht="15.75" hidden="1" customHeight="1" x14ac:dyDescent="0.25">
      <c r="A3449" s="2" t="s">
        <v>789</v>
      </c>
      <c r="B3449" s="2" t="s">
        <v>3</v>
      </c>
      <c r="C3449" s="2">
        <v>2050</v>
      </c>
      <c r="D3449" s="2" t="s">
        <v>241</v>
      </c>
      <c r="E3449" s="2" t="s">
        <v>627</v>
      </c>
      <c r="F3449" s="2" t="s">
        <v>799</v>
      </c>
      <c r="G3449" s="2">
        <v>6</v>
      </c>
      <c r="H3449" s="2">
        <v>7.6030753552913694E-2</v>
      </c>
      <c r="I3449" s="2">
        <v>7.6030753552913694E-2</v>
      </c>
      <c r="J3449" s="26" t="s">
        <v>699</v>
      </c>
    </row>
    <row r="3450" spans="1:10" ht="15.75" hidden="1" customHeight="1" x14ac:dyDescent="0.25">
      <c r="A3450" s="2" t="s">
        <v>789</v>
      </c>
      <c r="B3450" s="2" t="s">
        <v>3</v>
      </c>
      <c r="C3450" s="2">
        <v>2050</v>
      </c>
      <c r="D3450" s="2" t="s">
        <v>241</v>
      </c>
      <c r="E3450" s="2" t="s">
        <v>627</v>
      </c>
      <c r="F3450" s="2" t="s">
        <v>799</v>
      </c>
      <c r="G3450" s="2">
        <v>11</v>
      </c>
      <c r="H3450" s="2">
        <v>2.0792661234736401E-2</v>
      </c>
      <c r="I3450" s="2">
        <v>2.0792661234736401E-2</v>
      </c>
      <c r="J3450" s="26" t="s">
        <v>699</v>
      </c>
    </row>
    <row r="3451" spans="1:10" ht="15.75" hidden="1" customHeight="1" x14ac:dyDescent="0.25">
      <c r="A3451" s="2" t="s">
        <v>789</v>
      </c>
      <c r="B3451" s="2" t="s">
        <v>3</v>
      </c>
      <c r="C3451" s="2">
        <v>2050</v>
      </c>
      <c r="D3451" s="2" t="s">
        <v>241</v>
      </c>
      <c r="E3451" s="2" t="s">
        <v>627</v>
      </c>
      <c r="F3451" s="2" t="s">
        <v>799</v>
      </c>
      <c r="G3451" s="2">
        <v>98</v>
      </c>
      <c r="H3451" s="2">
        <v>0.74455535411834695</v>
      </c>
      <c r="I3451" s="2">
        <v>0.74455535411834695</v>
      </c>
      <c r="J3451" s="26" t="s">
        <v>699</v>
      </c>
    </row>
    <row r="3452" spans="1:10" ht="15.75" hidden="1" customHeight="1" x14ac:dyDescent="0.25">
      <c r="A3452" s="2" t="s">
        <v>789</v>
      </c>
      <c r="B3452" s="2" t="s">
        <v>3</v>
      </c>
      <c r="C3452" s="2">
        <v>2050</v>
      </c>
      <c r="D3452" s="2" t="s">
        <v>241</v>
      </c>
      <c r="E3452" s="2" t="s">
        <v>627</v>
      </c>
      <c r="F3452" s="2" t="s">
        <v>800</v>
      </c>
      <c r="G3452" s="2">
        <v>125</v>
      </c>
      <c r="H3452" s="2">
        <v>3.1355004757642697E-2</v>
      </c>
      <c r="I3452" s="2">
        <v>3.1355004757642697E-2</v>
      </c>
      <c r="J3452" s="26" t="s">
        <v>699</v>
      </c>
    </row>
    <row r="3453" spans="1:10" ht="15.75" hidden="1" customHeight="1" x14ac:dyDescent="0.25">
      <c r="A3453" s="2" t="s">
        <v>789</v>
      </c>
      <c r="B3453" s="2" t="s">
        <v>3</v>
      </c>
      <c r="C3453" s="2">
        <v>2050</v>
      </c>
      <c r="D3453" s="2" t="s">
        <v>241</v>
      </c>
      <c r="E3453" s="2" t="s">
        <v>627</v>
      </c>
      <c r="F3453" s="2" t="s">
        <v>800</v>
      </c>
      <c r="G3453" s="2">
        <v>207</v>
      </c>
      <c r="H3453" s="2">
        <v>0.146263867616653</v>
      </c>
      <c r="I3453" s="2">
        <v>0.146263867616653</v>
      </c>
      <c r="J3453" s="26" t="s">
        <v>699</v>
      </c>
    </row>
    <row r="3454" spans="1:10" ht="15.75" hidden="1" customHeight="1" x14ac:dyDescent="0.25">
      <c r="A3454" s="2" t="s">
        <v>789</v>
      </c>
      <c r="B3454" s="2" t="s">
        <v>3</v>
      </c>
      <c r="C3454" s="2">
        <v>2050</v>
      </c>
      <c r="D3454" s="2" t="s">
        <v>241</v>
      </c>
      <c r="E3454" s="2" t="s">
        <v>627</v>
      </c>
      <c r="F3454" s="2" t="s">
        <v>800</v>
      </c>
      <c r="G3454" s="2">
        <v>100000</v>
      </c>
      <c r="H3454" s="40">
        <v>9.9999999999999998E-13</v>
      </c>
      <c r="I3454" s="2">
        <v>9.9999999999999998E-13</v>
      </c>
      <c r="J3454" s="26" t="s">
        <v>699</v>
      </c>
    </row>
    <row r="3455" spans="1:10" ht="15.75" hidden="1" customHeight="1" x14ac:dyDescent="0.25">
      <c r="A3455" s="2" t="s">
        <v>789</v>
      </c>
      <c r="B3455" s="2" t="s">
        <v>801</v>
      </c>
      <c r="C3455" s="2">
        <v>2015</v>
      </c>
      <c r="D3455" s="2" t="s">
        <v>241</v>
      </c>
      <c r="E3455" s="2" t="s">
        <v>627</v>
      </c>
      <c r="F3455" s="2" t="s">
        <v>802</v>
      </c>
      <c r="G3455" s="2">
        <v>-100000</v>
      </c>
      <c r="H3455" s="2">
        <v>0</v>
      </c>
      <c r="I3455" s="2">
        <v>0</v>
      </c>
      <c r="J3455" s="26" t="s">
        <v>699</v>
      </c>
    </row>
    <row r="3456" spans="1:10" ht="15.75" hidden="1" customHeight="1" x14ac:dyDescent="0.25">
      <c r="A3456" s="2" t="s">
        <v>789</v>
      </c>
      <c r="B3456" s="2" t="s">
        <v>801</v>
      </c>
      <c r="C3456" s="2">
        <v>2015</v>
      </c>
      <c r="D3456" s="2" t="s">
        <v>241</v>
      </c>
      <c r="E3456" s="2" t="s">
        <v>627</v>
      </c>
      <c r="F3456" s="2" t="s">
        <v>802</v>
      </c>
      <c r="G3456" s="2">
        <v>1</v>
      </c>
      <c r="H3456" s="2">
        <v>1.5397201776504501</v>
      </c>
      <c r="I3456" s="2">
        <v>1.5397201776504501</v>
      </c>
      <c r="J3456" s="26" t="s">
        <v>699</v>
      </c>
    </row>
    <row r="3457" spans="1:10" ht="15.75" hidden="1" customHeight="1" x14ac:dyDescent="0.25">
      <c r="A3457" s="2" t="s">
        <v>789</v>
      </c>
      <c r="B3457" s="2" t="s">
        <v>801</v>
      </c>
      <c r="C3457" s="2">
        <v>2015</v>
      </c>
      <c r="D3457" s="2" t="s">
        <v>241</v>
      </c>
      <c r="E3457" s="2" t="s">
        <v>627</v>
      </c>
      <c r="F3457" s="2" t="s">
        <v>802</v>
      </c>
      <c r="G3457" s="2">
        <v>1</v>
      </c>
      <c r="H3457" s="2">
        <v>0</v>
      </c>
      <c r="I3457" s="2">
        <v>0</v>
      </c>
      <c r="J3457" s="26" t="s">
        <v>699</v>
      </c>
    </row>
    <row r="3458" spans="1:10" ht="15.75" hidden="1" customHeight="1" x14ac:dyDescent="0.25">
      <c r="A3458" s="2" t="s">
        <v>789</v>
      </c>
      <c r="B3458" s="2" t="s">
        <v>801</v>
      </c>
      <c r="C3458" s="2">
        <v>2015</v>
      </c>
      <c r="D3458" s="2" t="s">
        <v>241</v>
      </c>
      <c r="E3458" s="2" t="s">
        <v>627</v>
      </c>
      <c r="F3458" s="2" t="s">
        <v>803</v>
      </c>
      <c r="G3458" s="2">
        <v>38</v>
      </c>
      <c r="H3458" s="2">
        <v>0.38493004441261203</v>
      </c>
      <c r="I3458" s="2">
        <v>0.38493004441261203</v>
      </c>
      <c r="J3458" s="26" t="s">
        <v>698</v>
      </c>
    </row>
    <row r="3459" spans="1:10" ht="15.75" hidden="1" customHeight="1" x14ac:dyDescent="0.25">
      <c r="A3459" s="2" t="s">
        <v>789</v>
      </c>
      <c r="B3459" s="2" t="s">
        <v>801</v>
      </c>
      <c r="C3459" s="2">
        <v>2015</v>
      </c>
      <c r="D3459" s="2" t="s">
        <v>241</v>
      </c>
      <c r="E3459" s="2" t="s">
        <v>627</v>
      </c>
      <c r="F3459" s="2" t="s">
        <v>804</v>
      </c>
      <c r="G3459" s="2">
        <v>199</v>
      </c>
      <c r="H3459" s="2">
        <v>0.40631502866745001</v>
      </c>
      <c r="I3459" s="2">
        <v>0.40631502866745001</v>
      </c>
      <c r="J3459" s="26" t="s">
        <v>699</v>
      </c>
    </row>
    <row r="3460" spans="1:10" ht="15.75" hidden="1" customHeight="1" x14ac:dyDescent="0.25">
      <c r="A3460" s="2" t="s">
        <v>789</v>
      </c>
      <c r="B3460" s="2" t="s">
        <v>801</v>
      </c>
      <c r="C3460" s="2">
        <v>2015</v>
      </c>
      <c r="D3460" s="2" t="s">
        <v>241</v>
      </c>
      <c r="E3460" s="2" t="s">
        <v>627</v>
      </c>
      <c r="F3460" s="2" t="s">
        <v>805</v>
      </c>
      <c r="G3460" s="2">
        <v>289</v>
      </c>
      <c r="H3460" s="2">
        <v>0.40631502866745001</v>
      </c>
      <c r="I3460" s="2">
        <v>0.40631502866745001</v>
      </c>
      <c r="J3460" s="26" t="s">
        <v>696</v>
      </c>
    </row>
    <row r="3461" spans="1:10" ht="15.75" hidden="1" customHeight="1" x14ac:dyDescent="0.25">
      <c r="A3461" s="2" t="s">
        <v>789</v>
      </c>
      <c r="B3461" s="2" t="s">
        <v>801</v>
      </c>
      <c r="C3461" s="2">
        <v>2015</v>
      </c>
      <c r="D3461" s="2" t="s">
        <v>241</v>
      </c>
      <c r="E3461" s="2" t="s">
        <v>627</v>
      </c>
      <c r="F3461" s="2" t="s">
        <v>806</v>
      </c>
      <c r="G3461" s="2">
        <v>517</v>
      </c>
      <c r="H3461" s="2">
        <v>5.34625053405762E-2</v>
      </c>
      <c r="I3461" s="2">
        <v>5.34625053405762E-2</v>
      </c>
      <c r="J3461" s="26" t="s">
        <v>699</v>
      </c>
    </row>
    <row r="3462" spans="1:10" ht="15.75" hidden="1" customHeight="1" x14ac:dyDescent="0.25">
      <c r="A3462" s="2" t="s">
        <v>789</v>
      </c>
      <c r="B3462" s="2" t="s">
        <v>801</v>
      </c>
      <c r="C3462" s="2">
        <v>2015</v>
      </c>
      <c r="D3462" s="2" t="s">
        <v>241</v>
      </c>
      <c r="E3462" s="2" t="s">
        <v>627</v>
      </c>
      <c r="F3462" s="2" t="s">
        <v>807</v>
      </c>
      <c r="G3462" s="2">
        <v>1030</v>
      </c>
      <c r="H3462" s="2">
        <v>5.34625053405762E-2</v>
      </c>
      <c r="I3462" s="2">
        <v>5.34625053405762E-2</v>
      </c>
      <c r="J3462" s="26" t="s">
        <v>699</v>
      </c>
    </row>
    <row r="3463" spans="1:10" ht="15.75" hidden="1" customHeight="1" x14ac:dyDescent="0.25">
      <c r="A3463" s="2" t="s">
        <v>789</v>
      </c>
      <c r="B3463" s="2" t="s">
        <v>801</v>
      </c>
      <c r="C3463" s="2">
        <v>2015</v>
      </c>
      <c r="D3463" s="2" t="s">
        <v>241</v>
      </c>
      <c r="E3463" s="2" t="s">
        <v>627</v>
      </c>
      <c r="F3463" s="2" t="s">
        <v>807</v>
      </c>
      <c r="G3463" s="2">
        <v>100000</v>
      </c>
      <c r="H3463" s="40">
        <v>9.9999999999999998E-13</v>
      </c>
      <c r="I3463" s="2">
        <v>9.9999999999999998E-13</v>
      </c>
      <c r="J3463" s="26" t="s">
        <v>699</v>
      </c>
    </row>
    <row r="3464" spans="1:10" ht="15.75" hidden="1" customHeight="1" x14ac:dyDescent="0.25">
      <c r="A3464" s="2" t="s">
        <v>789</v>
      </c>
      <c r="B3464" s="2" t="s">
        <v>801</v>
      </c>
      <c r="C3464" s="2">
        <v>2020</v>
      </c>
      <c r="D3464" s="2" t="s">
        <v>241</v>
      </c>
      <c r="E3464" s="2" t="s">
        <v>627</v>
      </c>
      <c r="F3464" s="2" t="s">
        <v>802</v>
      </c>
      <c r="G3464" s="2">
        <v>-100000</v>
      </c>
      <c r="H3464" s="2">
        <v>0</v>
      </c>
      <c r="I3464" s="2">
        <v>0</v>
      </c>
      <c r="J3464" s="26" t="s">
        <v>699</v>
      </c>
    </row>
    <row r="3465" spans="1:10" ht="15.75" hidden="1" customHeight="1" x14ac:dyDescent="0.25">
      <c r="A3465" s="2" t="s">
        <v>789</v>
      </c>
      <c r="B3465" s="2" t="s">
        <v>801</v>
      </c>
      <c r="C3465" s="2">
        <v>2020</v>
      </c>
      <c r="D3465" s="2" t="s">
        <v>241</v>
      </c>
      <c r="E3465" s="2" t="s">
        <v>627</v>
      </c>
      <c r="F3465" s="2" t="s">
        <v>802</v>
      </c>
      <c r="G3465" s="2">
        <v>1</v>
      </c>
      <c r="H3465" s="2">
        <v>0</v>
      </c>
      <c r="I3465" s="2">
        <v>0</v>
      </c>
      <c r="J3465" s="26" t="s">
        <v>699</v>
      </c>
    </row>
    <row r="3466" spans="1:10" ht="15.75" hidden="1" customHeight="1" x14ac:dyDescent="0.25">
      <c r="A3466" s="2" t="s">
        <v>789</v>
      </c>
      <c r="B3466" s="2" t="s">
        <v>801</v>
      </c>
      <c r="C3466" s="2">
        <v>2020</v>
      </c>
      <c r="D3466" s="2" t="s">
        <v>241</v>
      </c>
      <c r="E3466" s="2" t="s">
        <v>627</v>
      </c>
      <c r="F3466" s="2" t="s">
        <v>802</v>
      </c>
      <c r="G3466" s="2">
        <v>1</v>
      </c>
      <c r="H3466" s="2">
        <v>1.1762226819992001</v>
      </c>
      <c r="I3466" s="2">
        <v>1.1762226819992001</v>
      </c>
      <c r="J3466" s="26" t="s">
        <v>699</v>
      </c>
    </row>
    <row r="3467" spans="1:10" ht="15.75" hidden="1" customHeight="1" x14ac:dyDescent="0.25">
      <c r="A3467" s="2" t="s">
        <v>789</v>
      </c>
      <c r="B3467" s="2" t="s">
        <v>801</v>
      </c>
      <c r="C3467" s="2">
        <v>2020</v>
      </c>
      <c r="D3467" s="2" t="s">
        <v>241</v>
      </c>
      <c r="E3467" s="2" t="s">
        <v>627</v>
      </c>
      <c r="F3467" s="2" t="s">
        <v>803</v>
      </c>
      <c r="G3467" s="2">
        <v>38</v>
      </c>
      <c r="H3467" s="2">
        <v>0.29405567049980103</v>
      </c>
      <c r="I3467" s="2">
        <v>0.29405567049980103</v>
      </c>
      <c r="J3467" s="26" t="s">
        <v>698</v>
      </c>
    </row>
    <row r="3468" spans="1:10" ht="15.75" hidden="1" customHeight="1" x14ac:dyDescent="0.25">
      <c r="A3468" s="2" t="s">
        <v>789</v>
      </c>
      <c r="B3468" s="2" t="s">
        <v>801</v>
      </c>
      <c r="C3468" s="2">
        <v>2020</v>
      </c>
      <c r="D3468" s="2" t="s">
        <v>241</v>
      </c>
      <c r="E3468" s="2" t="s">
        <v>627</v>
      </c>
      <c r="F3468" s="2" t="s">
        <v>804</v>
      </c>
      <c r="G3468" s="2">
        <v>199</v>
      </c>
      <c r="H3468" s="2">
        <v>0.30950731039047202</v>
      </c>
      <c r="I3468" s="2">
        <v>0.30950731039047202</v>
      </c>
      <c r="J3468" s="26" t="s">
        <v>699</v>
      </c>
    </row>
    <row r="3469" spans="1:10" ht="15.75" hidden="1" customHeight="1" x14ac:dyDescent="0.25">
      <c r="A3469" s="2" t="s">
        <v>789</v>
      </c>
      <c r="B3469" s="2" t="s">
        <v>801</v>
      </c>
      <c r="C3469" s="2">
        <v>2020</v>
      </c>
      <c r="D3469" s="2" t="s">
        <v>241</v>
      </c>
      <c r="E3469" s="2" t="s">
        <v>627</v>
      </c>
      <c r="F3469" s="2" t="s">
        <v>805</v>
      </c>
      <c r="G3469" s="2">
        <v>288</v>
      </c>
      <c r="H3469" s="2">
        <v>0.30950731039047202</v>
      </c>
      <c r="I3469" s="2">
        <v>0.30950731039047202</v>
      </c>
      <c r="J3469" s="26" t="s">
        <v>696</v>
      </c>
    </row>
    <row r="3470" spans="1:10" ht="15.75" hidden="1" customHeight="1" x14ac:dyDescent="0.25">
      <c r="A3470" s="2" t="s">
        <v>789</v>
      </c>
      <c r="B3470" s="2" t="s">
        <v>801</v>
      </c>
      <c r="C3470" s="2">
        <v>2020</v>
      </c>
      <c r="D3470" s="2" t="s">
        <v>241</v>
      </c>
      <c r="E3470" s="2" t="s">
        <v>627</v>
      </c>
      <c r="F3470" s="2" t="s">
        <v>806</v>
      </c>
      <c r="G3470" s="2">
        <v>494</v>
      </c>
      <c r="H3470" s="2">
        <v>4.2610645294189502E-2</v>
      </c>
      <c r="I3470" s="2">
        <v>4.2610645294189502E-2</v>
      </c>
      <c r="J3470" s="26" t="s">
        <v>699</v>
      </c>
    </row>
    <row r="3471" spans="1:10" ht="15.75" hidden="1" customHeight="1" x14ac:dyDescent="0.25">
      <c r="A3471" s="2" t="s">
        <v>789</v>
      </c>
      <c r="B3471" s="2" t="s">
        <v>801</v>
      </c>
      <c r="C3471" s="2">
        <v>2020</v>
      </c>
      <c r="D3471" s="2" t="s">
        <v>241</v>
      </c>
      <c r="E3471" s="2" t="s">
        <v>627</v>
      </c>
      <c r="F3471" s="2" t="s">
        <v>807</v>
      </c>
      <c r="G3471" s="2">
        <v>983</v>
      </c>
      <c r="H3471" s="2">
        <v>4.2610645294189502E-2</v>
      </c>
      <c r="I3471" s="2">
        <v>4.2610645294189502E-2</v>
      </c>
      <c r="J3471" s="26" t="s">
        <v>699</v>
      </c>
    </row>
    <row r="3472" spans="1:10" ht="15.75" hidden="1" customHeight="1" x14ac:dyDescent="0.25">
      <c r="A3472" s="2" t="s">
        <v>789</v>
      </c>
      <c r="B3472" s="2" t="s">
        <v>801</v>
      </c>
      <c r="C3472" s="2">
        <v>2020</v>
      </c>
      <c r="D3472" s="2" t="s">
        <v>241</v>
      </c>
      <c r="E3472" s="2" t="s">
        <v>627</v>
      </c>
      <c r="F3472" s="2" t="s">
        <v>807</v>
      </c>
      <c r="G3472" s="2">
        <v>100000</v>
      </c>
      <c r="H3472" s="40">
        <v>9.9999999999999998E-13</v>
      </c>
      <c r="I3472" s="2">
        <v>9.9999999999999998E-13</v>
      </c>
      <c r="J3472" s="26" t="s">
        <v>699</v>
      </c>
    </row>
    <row r="3473" spans="1:10" ht="15.75" hidden="1" customHeight="1" x14ac:dyDescent="0.25">
      <c r="A3473" s="2" t="s">
        <v>789</v>
      </c>
      <c r="B3473" s="2" t="s">
        <v>801</v>
      </c>
      <c r="C3473" s="2">
        <v>2025</v>
      </c>
      <c r="D3473" s="2" t="s">
        <v>241</v>
      </c>
      <c r="E3473" s="2" t="s">
        <v>627</v>
      </c>
      <c r="F3473" s="2" t="s">
        <v>802</v>
      </c>
      <c r="G3473" s="2">
        <v>-100000</v>
      </c>
      <c r="H3473" s="2">
        <v>0</v>
      </c>
      <c r="I3473" s="2">
        <v>0</v>
      </c>
      <c r="J3473" s="26" t="s">
        <v>699</v>
      </c>
    </row>
    <row r="3474" spans="1:10" ht="15.75" hidden="1" customHeight="1" x14ac:dyDescent="0.25">
      <c r="A3474" s="2" t="s">
        <v>789</v>
      </c>
      <c r="B3474" s="2" t="s">
        <v>801</v>
      </c>
      <c r="C3474" s="2">
        <v>2025</v>
      </c>
      <c r="D3474" s="2" t="s">
        <v>241</v>
      </c>
      <c r="E3474" s="2" t="s">
        <v>627</v>
      </c>
      <c r="F3474" s="2" t="s">
        <v>802</v>
      </c>
      <c r="G3474" s="2">
        <v>1</v>
      </c>
      <c r="H3474" s="2">
        <v>0.83413755893707198</v>
      </c>
      <c r="I3474" s="2">
        <v>0.83413755893707198</v>
      </c>
      <c r="J3474" s="26" t="s">
        <v>699</v>
      </c>
    </row>
    <row r="3475" spans="1:10" ht="15.75" hidden="1" customHeight="1" x14ac:dyDescent="0.25">
      <c r="A3475" s="2" t="s">
        <v>789</v>
      </c>
      <c r="B3475" s="2" t="s">
        <v>801</v>
      </c>
      <c r="C3475" s="2">
        <v>2025</v>
      </c>
      <c r="D3475" s="2" t="s">
        <v>241</v>
      </c>
      <c r="E3475" s="2" t="s">
        <v>627</v>
      </c>
      <c r="F3475" s="2" t="s">
        <v>802</v>
      </c>
      <c r="G3475" s="2">
        <v>1</v>
      </c>
      <c r="H3475" s="2">
        <v>0</v>
      </c>
      <c r="I3475" s="2">
        <v>0</v>
      </c>
      <c r="J3475" s="26" t="s">
        <v>699</v>
      </c>
    </row>
    <row r="3476" spans="1:10" ht="15.75" hidden="1" customHeight="1" x14ac:dyDescent="0.25">
      <c r="A3476" s="2" t="s">
        <v>789</v>
      </c>
      <c r="B3476" s="2" t="s">
        <v>801</v>
      </c>
      <c r="C3476" s="2">
        <v>2025</v>
      </c>
      <c r="D3476" s="2" t="s">
        <v>241</v>
      </c>
      <c r="E3476" s="2" t="s">
        <v>627</v>
      </c>
      <c r="F3476" s="2" t="s">
        <v>803</v>
      </c>
      <c r="G3476" s="2">
        <v>38</v>
      </c>
      <c r="H3476" s="2">
        <v>0.20853438973426799</v>
      </c>
      <c r="I3476" s="2">
        <v>0.20853438973426799</v>
      </c>
      <c r="J3476" s="26" t="s">
        <v>698</v>
      </c>
    </row>
    <row r="3477" spans="1:10" ht="15.75" hidden="1" customHeight="1" x14ac:dyDescent="0.25">
      <c r="A3477" s="2" t="s">
        <v>789</v>
      </c>
      <c r="B3477" s="2" t="s">
        <v>801</v>
      </c>
      <c r="C3477" s="2">
        <v>2025</v>
      </c>
      <c r="D3477" s="2" t="s">
        <v>241</v>
      </c>
      <c r="E3477" s="2" t="s">
        <v>627</v>
      </c>
      <c r="F3477" s="2" t="s">
        <v>804</v>
      </c>
      <c r="G3477" s="2">
        <v>199</v>
      </c>
      <c r="H3477" s="2">
        <v>0.21890173852443701</v>
      </c>
      <c r="I3477" s="2">
        <v>0.21890173852443701</v>
      </c>
      <c r="J3477" s="26" t="s">
        <v>699</v>
      </c>
    </row>
    <row r="3478" spans="1:10" ht="15.75" hidden="1" customHeight="1" x14ac:dyDescent="0.25">
      <c r="A3478" s="2" t="s">
        <v>789</v>
      </c>
      <c r="B3478" s="2" t="s">
        <v>801</v>
      </c>
      <c r="C3478" s="2">
        <v>2025</v>
      </c>
      <c r="D3478" s="2" t="s">
        <v>241</v>
      </c>
      <c r="E3478" s="2" t="s">
        <v>627</v>
      </c>
      <c r="F3478" s="2" t="s">
        <v>805</v>
      </c>
      <c r="G3478" s="2">
        <v>288</v>
      </c>
      <c r="H3478" s="2">
        <v>0.21890173852443701</v>
      </c>
      <c r="I3478" s="2">
        <v>0.21890173852443701</v>
      </c>
      <c r="J3478" s="26" t="s">
        <v>696</v>
      </c>
    </row>
    <row r="3479" spans="1:10" ht="15.75" hidden="1" customHeight="1" x14ac:dyDescent="0.25">
      <c r="A3479" s="2" t="s">
        <v>789</v>
      </c>
      <c r="B3479" s="2" t="s">
        <v>801</v>
      </c>
      <c r="C3479" s="2">
        <v>2025</v>
      </c>
      <c r="D3479" s="2" t="s">
        <v>241</v>
      </c>
      <c r="E3479" s="2" t="s">
        <v>627</v>
      </c>
      <c r="F3479" s="2" t="s">
        <v>806</v>
      </c>
      <c r="G3479" s="2">
        <v>474</v>
      </c>
      <c r="H3479" s="2">
        <v>3.1398914754390703E-2</v>
      </c>
      <c r="I3479" s="2">
        <v>3.1398914754390703E-2</v>
      </c>
      <c r="J3479" s="26" t="s">
        <v>699</v>
      </c>
    </row>
    <row r="3480" spans="1:10" ht="15.75" hidden="1" customHeight="1" x14ac:dyDescent="0.25">
      <c r="A3480" s="2" t="s">
        <v>789</v>
      </c>
      <c r="B3480" s="2" t="s">
        <v>801</v>
      </c>
      <c r="C3480" s="2">
        <v>2025</v>
      </c>
      <c r="D3480" s="2" t="s">
        <v>241</v>
      </c>
      <c r="E3480" s="2" t="s">
        <v>627</v>
      </c>
      <c r="F3480" s="2" t="s">
        <v>807</v>
      </c>
      <c r="G3480" s="2">
        <v>942</v>
      </c>
      <c r="H3480" s="2">
        <v>3.1398914754390703E-2</v>
      </c>
      <c r="I3480" s="2">
        <v>3.1398914754390703E-2</v>
      </c>
      <c r="J3480" s="26" t="s">
        <v>699</v>
      </c>
    </row>
    <row r="3481" spans="1:10" ht="15.75" hidden="1" customHeight="1" x14ac:dyDescent="0.25">
      <c r="A3481" s="2" t="s">
        <v>789</v>
      </c>
      <c r="B3481" s="2" t="s">
        <v>801</v>
      </c>
      <c r="C3481" s="2">
        <v>2025</v>
      </c>
      <c r="D3481" s="2" t="s">
        <v>241</v>
      </c>
      <c r="E3481" s="2" t="s">
        <v>627</v>
      </c>
      <c r="F3481" s="2" t="s">
        <v>807</v>
      </c>
      <c r="G3481" s="2">
        <v>100000</v>
      </c>
      <c r="H3481" s="40">
        <v>9.9999999999999998E-13</v>
      </c>
      <c r="I3481" s="2">
        <v>9.9999999999999998E-13</v>
      </c>
      <c r="J3481" s="26" t="s">
        <v>699</v>
      </c>
    </row>
    <row r="3482" spans="1:10" ht="15.75" hidden="1" customHeight="1" x14ac:dyDescent="0.25">
      <c r="A3482" s="2" t="s">
        <v>789</v>
      </c>
      <c r="B3482" s="2" t="s">
        <v>801</v>
      </c>
      <c r="C3482" s="2">
        <v>2030</v>
      </c>
      <c r="D3482" s="2" t="s">
        <v>241</v>
      </c>
      <c r="E3482" s="2" t="s">
        <v>627</v>
      </c>
      <c r="F3482" s="2" t="s">
        <v>802</v>
      </c>
      <c r="G3482" s="2">
        <v>-100000</v>
      </c>
      <c r="H3482" s="2">
        <v>0</v>
      </c>
      <c r="I3482" s="2">
        <v>0</v>
      </c>
      <c r="J3482" s="26" t="s">
        <v>699</v>
      </c>
    </row>
    <row r="3483" spans="1:10" ht="15.75" hidden="1" customHeight="1" x14ac:dyDescent="0.25">
      <c r="A3483" s="2" t="s">
        <v>789</v>
      </c>
      <c r="B3483" s="2" t="s">
        <v>801</v>
      </c>
      <c r="C3483" s="2">
        <v>2030</v>
      </c>
      <c r="D3483" s="2" t="s">
        <v>241</v>
      </c>
      <c r="E3483" s="2" t="s">
        <v>627</v>
      </c>
      <c r="F3483" s="2" t="s">
        <v>802</v>
      </c>
      <c r="G3483" s="2">
        <v>1</v>
      </c>
      <c r="H3483" s="2">
        <v>0.59137898683547896</v>
      </c>
      <c r="I3483" s="2">
        <v>0.59137898683547896</v>
      </c>
      <c r="J3483" s="26" t="s">
        <v>699</v>
      </c>
    </row>
    <row r="3484" spans="1:10" ht="15.75" hidden="1" customHeight="1" x14ac:dyDescent="0.25">
      <c r="A3484" s="2" t="s">
        <v>789</v>
      </c>
      <c r="B3484" s="2" t="s">
        <v>801</v>
      </c>
      <c r="C3484" s="2">
        <v>2030</v>
      </c>
      <c r="D3484" s="2" t="s">
        <v>241</v>
      </c>
      <c r="E3484" s="2" t="s">
        <v>627</v>
      </c>
      <c r="F3484" s="2" t="s">
        <v>802</v>
      </c>
      <c r="G3484" s="2">
        <v>1</v>
      </c>
      <c r="H3484" s="2">
        <v>0</v>
      </c>
      <c r="I3484" s="2">
        <v>0</v>
      </c>
      <c r="J3484" s="26" t="s">
        <v>699</v>
      </c>
    </row>
    <row r="3485" spans="1:10" ht="15.75" hidden="1" customHeight="1" x14ac:dyDescent="0.25">
      <c r="A3485" s="2" t="s">
        <v>789</v>
      </c>
      <c r="B3485" s="2" t="s">
        <v>801</v>
      </c>
      <c r="C3485" s="2">
        <v>2030</v>
      </c>
      <c r="D3485" s="2" t="s">
        <v>241</v>
      </c>
      <c r="E3485" s="2" t="s">
        <v>627</v>
      </c>
      <c r="F3485" s="2" t="s">
        <v>803</v>
      </c>
      <c r="G3485" s="2">
        <v>37</v>
      </c>
      <c r="H3485" s="2">
        <v>0.14784474670886899</v>
      </c>
      <c r="I3485" s="2">
        <v>0.14784474670886899</v>
      </c>
      <c r="J3485" s="26" t="s">
        <v>698</v>
      </c>
    </row>
    <row r="3486" spans="1:10" ht="15.75" hidden="1" customHeight="1" x14ac:dyDescent="0.25">
      <c r="A3486" s="2" t="s">
        <v>789</v>
      </c>
      <c r="B3486" s="2" t="s">
        <v>801</v>
      </c>
      <c r="C3486" s="2">
        <v>2030</v>
      </c>
      <c r="D3486" s="2" t="s">
        <v>241</v>
      </c>
      <c r="E3486" s="2" t="s">
        <v>627</v>
      </c>
      <c r="F3486" s="2" t="s">
        <v>804</v>
      </c>
      <c r="G3486" s="2">
        <v>199</v>
      </c>
      <c r="H3486" s="2">
        <v>0.15480075776576999</v>
      </c>
      <c r="I3486" s="2">
        <v>0.15480075776576999</v>
      </c>
      <c r="J3486" s="26" t="s">
        <v>699</v>
      </c>
    </row>
    <row r="3487" spans="1:10" ht="15.75" hidden="1" customHeight="1" x14ac:dyDescent="0.25">
      <c r="A3487" s="2" t="s">
        <v>789</v>
      </c>
      <c r="B3487" s="2" t="s">
        <v>801</v>
      </c>
      <c r="C3487" s="2">
        <v>2030</v>
      </c>
      <c r="D3487" s="2" t="s">
        <v>241</v>
      </c>
      <c r="E3487" s="2" t="s">
        <v>627</v>
      </c>
      <c r="F3487" s="2" t="s">
        <v>805</v>
      </c>
      <c r="G3487" s="2">
        <v>288</v>
      </c>
      <c r="H3487" s="2">
        <v>0.15480075776576999</v>
      </c>
      <c r="I3487" s="2">
        <v>0.15480075776576999</v>
      </c>
      <c r="J3487" s="26" t="s">
        <v>696</v>
      </c>
    </row>
    <row r="3488" spans="1:10" ht="15.75" hidden="1" customHeight="1" x14ac:dyDescent="0.25">
      <c r="A3488" s="2" t="s">
        <v>789</v>
      </c>
      <c r="B3488" s="2" t="s">
        <v>801</v>
      </c>
      <c r="C3488" s="2">
        <v>2030</v>
      </c>
      <c r="D3488" s="2" t="s">
        <v>241</v>
      </c>
      <c r="E3488" s="2" t="s">
        <v>627</v>
      </c>
      <c r="F3488" s="2" t="s">
        <v>806</v>
      </c>
      <c r="G3488" s="2">
        <v>456</v>
      </c>
      <c r="H3488" s="2">
        <v>2.3049158975482001E-2</v>
      </c>
      <c r="I3488" s="2">
        <v>2.3049158975482001E-2</v>
      </c>
      <c r="J3488" s="26" t="s">
        <v>699</v>
      </c>
    </row>
    <row r="3489" spans="1:10" ht="15.75" hidden="1" customHeight="1" x14ac:dyDescent="0.25">
      <c r="A3489" s="2" t="s">
        <v>789</v>
      </c>
      <c r="B3489" s="2" t="s">
        <v>801</v>
      </c>
      <c r="C3489" s="2">
        <v>2030</v>
      </c>
      <c r="D3489" s="2" t="s">
        <v>241</v>
      </c>
      <c r="E3489" s="2" t="s">
        <v>627</v>
      </c>
      <c r="F3489" s="2" t="s">
        <v>807</v>
      </c>
      <c r="G3489" s="2">
        <v>907</v>
      </c>
      <c r="H3489" s="2">
        <v>2.3049158975482001E-2</v>
      </c>
      <c r="I3489" s="2">
        <v>2.3049158975482001E-2</v>
      </c>
      <c r="J3489" s="26" t="s">
        <v>699</v>
      </c>
    </row>
    <row r="3490" spans="1:10" ht="15.75" hidden="1" customHeight="1" x14ac:dyDescent="0.25">
      <c r="A3490" s="2" t="s">
        <v>789</v>
      </c>
      <c r="B3490" s="2" t="s">
        <v>801</v>
      </c>
      <c r="C3490" s="2">
        <v>2030</v>
      </c>
      <c r="D3490" s="2" t="s">
        <v>241</v>
      </c>
      <c r="E3490" s="2" t="s">
        <v>627</v>
      </c>
      <c r="F3490" s="2" t="s">
        <v>807</v>
      </c>
      <c r="G3490" s="2">
        <v>100000</v>
      </c>
      <c r="H3490" s="40">
        <v>9.9999999999999998E-13</v>
      </c>
      <c r="I3490" s="2">
        <v>9.9999999999999998E-13</v>
      </c>
      <c r="J3490" s="26" t="s">
        <v>699</v>
      </c>
    </row>
    <row r="3491" spans="1:10" ht="15.75" hidden="1" customHeight="1" x14ac:dyDescent="0.25">
      <c r="A3491" s="2" t="s">
        <v>789</v>
      </c>
      <c r="B3491" s="2" t="s">
        <v>801</v>
      </c>
      <c r="C3491" s="2">
        <v>2035</v>
      </c>
      <c r="D3491" s="2" t="s">
        <v>241</v>
      </c>
      <c r="E3491" s="2" t="s">
        <v>627</v>
      </c>
      <c r="F3491" s="2" t="s">
        <v>802</v>
      </c>
      <c r="G3491" s="2">
        <v>-100000</v>
      </c>
      <c r="H3491" s="2">
        <v>0</v>
      </c>
      <c r="I3491" s="2">
        <v>0</v>
      </c>
      <c r="J3491" s="26" t="s">
        <v>699</v>
      </c>
    </row>
    <row r="3492" spans="1:10" ht="15.75" hidden="1" customHeight="1" x14ac:dyDescent="0.25">
      <c r="A3492" s="2" t="s">
        <v>789</v>
      </c>
      <c r="B3492" s="2" t="s">
        <v>801</v>
      </c>
      <c r="C3492" s="2">
        <v>2035</v>
      </c>
      <c r="D3492" s="2" t="s">
        <v>241</v>
      </c>
      <c r="E3492" s="2" t="s">
        <v>627</v>
      </c>
      <c r="F3492" s="2" t="s">
        <v>802</v>
      </c>
      <c r="G3492" s="2">
        <v>1</v>
      </c>
      <c r="H3492" s="2">
        <v>0</v>
      </c>
      <c r="I3492" s="2">
        <v>0</v>
      </c>
      <c r="J3492" s="26" t="s">
        <v>699</v>
      </c>
    </row>
    <row r="3493" spans="1:10" ht="15.75" hidden="1" customHeight="1" x14ac:dyDescent="0.25">
      <c r="A3493" s="2" t="s">
        <v>789</v>
      </c>
      <c r="B3493" s="2" t="s">
        <v>801</v>
      </c>
      <c r="C3493" s="2">
        <v>2035</v>
      </c>
      <c r="D3493" s="2" t="s">
        <v>241</v>
      </c>
      <c r="E3493" s="2" t="s">
        <v>627</v>
      </c>
      <c r="F3493" s="2" t="s">
        <v>802</v>
      </c>
      <c r="G3493" s="2">
        <v>1</v>
      </c>
      <c r="H3493" s="2">
        <v>0.41916123032569802</v>
      </c>
      <c r="I3493" s="2">
        <v>0.41916123032569802</v>
      </c>
      <c r="J3493" s="26" t="s">
        <v>699</v>
      </c>
    </row>
    <row r="3494" spans="1:10" ht="15.75" hidden="1" customHeight="1" x14ac:dyDescent="0.25">
      <c r="A3494" s="2" t="s">
        <v>789</v>
      </c>
      <c r="B3494" s="2" t="s">
        <v>801</v>
      </c>
      <c r="C3494" s="2">
        <v>2035</v>
      </c>
      <c r="D3494" s="2" t="s">
        <v>241</v>
      </c>
      <c r="E3494" s="2" t="s">
        <v>627</v>
      </c>
      <c r="F3494" s="2" t="s">
        <v>803</v>
      </c>
      <c r="G3494" s="2">
        <v>37</v>
      </c>
      <c r="H3494" s="2">
        <v>0.10479030758142401</v>
      </c>
      <c r="I3494" s="2">
        <v>0.10479030758142401</v>
      </c>
      <c r="J3494" s="26" t="s">
        <v>698</v>
      </c>
    </row>
    <row r="3495" spans="1:10" ht="15.75" hidden="1" customHeight="1" x14ac:dyDescent="0.25">
      <c r="A3495" s="2" t="s">
        <v>789</v>
      </c>
      <c r="B3495" s="2" t="s">
        <v>801</v>
      </c>
      <c r="C3495" s="2">
        <v>2035</v>
      </c>
      <c r="D3495" s="2" t="s">
        <v>241</v>
      </c>
      <c r="E3495" s="2" t="s">
        <v>627</v>
      </c>
      <c r="F3495" s="2" t="s">
        <v>804</v>
      </c>
      <c r="G3495" s="2">
        <v>198</v>
      </c>
      <c r="H3495" s="2">
        <v>0.109457477927207</v>
      </c>
      <c r="I3495" s="2">
        <v>0.109457477927207</v>
      </c>
      <c r="J3495" s="26" t="s">
        <v>699</v>
      </c>
    </row>
    <row r="3496" spans="1:10" ht="15.75" hidden="1" customHeight="1" x14ac:dyDescent="0.25">
      <c r="A3496" s="2" t="s">
        <v>789</v>
      </c>
      <c r="B3496" s="2" t="s">
        <v>801</v>
      </c>
      <c r="C3496" s="2">
        <v>2035</v>
      </c>
      <c r="D3496" s="2" t="s">
        <v>241</v>
      </c>
      <c r="E3496" s="2" t="s">
        <v>627</v>
      </c>
      <c r="F3496" s="2" t="s">
        <v>805</v>
      </c>
      <c r="G3496" s="2">
        <v>288</v>
      </c>
      <c r="H3496" s="2">
        <v>0.109457477927207</v>
      </c>
      <c r="I3496" s="2">
        <v>0.109457477927207</v>
      </c>
      <c r="J3496" s="26" t="s">
        <v>696</v>
      </c>
    </row>
    <row r="3497" spans="1:10" ht="15.75" hidden="1" customHeight="1" x14ac:dyDescent="0.25">
      <c r="A3497" s="2" t="s">
        <v>789</v>
      </c>
      <c r="B3497" s="2" t="s">
        <v>801</v>
      </c>
      <c r="C3497" s="2">
        <v>2035</v>
      </c>
      <c r="D3497" s="2" t="s">
        <v>241</v>
      </c>
      <c r="E3497" s="2" t="s">
        <v>627</v>
      </c>
      <c r="F3497" s="2" t="s">
        <v>806</v>
      </c>
      <c r="G3497" s="2">
        <v>440</v>
      </c>
      <c r="H3497" s="2">
        <v>1.6863243654370301E-2</v>
      </c>
      <c r="I3497" s="2">
        <v>1.6863243654370301E-2</v>
      </c>
      <c r="J3497" s="26" t="s">
        <v>699</v>
      </c>
    </row>
    <row r="3498" spans="1:10" ht="15.75" hidden="1" customHeight="1" x14ac:dyDescent="0.25">
      <c r="A3498" s="2" t="s">
        <v>789</v>
      </c>
      <c r="B3498" s="2" t="s">
        <v>801</v>
      </c>
      <c r="C3498" s="2">
        <v>2035</v>
      </c>
      <c r="D3498" s="2" t="s">
        <v>241</v>
      </c>
      <c r="E3498" s="2" t="s">
        <v>627</v>
      </c>
      <c r="F3498" s="2" t="s">
        <v>807</v>
      </c>
      <c r="G3498" s="2">
        <v>876</v>
      </c>
      <c r="H3498" s="2">
        <v>1.6863243654370301E-2</v>
      </c>
      <c r="I3498" s="2">
        <v>1.6863243654370301E-2</v>
      </c>
      <c r="J3498" s="26" t="s">
        <v>699</v>
      </c>
    </row>
    <row r="3499" spans="1:10" ht="15.75" hidden="1" customHeight="1" x14ac:dyDescent="0.25">
      <c r="A3499" s="2" t="s">
        <v>789</v>
      </c>
      <c r="B3499" s="2" t="s">
        <v>801</v>
      </c>
      <c r="C3499" s="2">
        <v>2035</v>
      </c>
      <c r="D3499" s="2" t="s">
        <v>241</v>
      </c>
      <c r="E3499" s="2" t="s">
        <v>627</v>
      </c>
      <c r="F3499" s="2" t="s">
        <v>807</v>
      </c>
      <c r="G3499" s="2">
        <v>100000</v>
      </c>
      <c r="H3499" s="40">
        <v>9.9999999999999998E-13</v>
      </c>
      <c r="I3499" s="2">
        <v>9.9999999999999998E-13</v>
      </c>
      <c r="J3499" s="26" t="s">
        <v>699</v>
      </c>
    </row>
    <row r="3500" spans="1:10" ht="15.75" hidden="1" customHeight="1" x14ac:dyDescent="0.25">
      <c r="A3500" s="2" t="s">
        <v>789</v>
      </c>
      <c r="B3500" s="2" t="s">
        <v>801</v>
      </c>
      <c r="C3500" s="2">
        <v>2040</v>
      </c>
      <c r="D3500" s="2" t="s">
        <v>241</v>
      </c>
      <c r="E3500" s="2" t="s">
        <v>627</v>
      </c>
      <c r="F3500" s="2" t="s">
        <v>802</v>
      </c>
      <c r="G3500" s="2">
        <v>-100000</v>
      </c>
      <c r="H3500" s="2">
        <v>0</v>
      </c>
      <c r="I3500" s="2">
        <v>0</v>
      </c>
      <c r="J3500" s="26" t="s">
        <v>699</v>
      </c>
    </row>
    <row r="3501" spans="1:10" ht="15.75" hidden="1" customHeight="1" x14ac:dyDescent="0.25">
      <c r="A3501" s="2" t="s">
        <v>789</v>
      </c>
      <c r="B3501" s="2" t="s">
        <v>801</v>
      </c>
      <c r="C3501" s="2">
        <v>2040</v>
      </c>
      <c r="D3501" s="2" t="s">
        <v>241</v>
      </c>
      <c r="E3501" s="2" t="s">
        <v>627</v>
      </c>
      <c r="F3501" s="2" t="s">
        <v>802</v>
      </c>
      <c r="G3501" s="2">
        <v>1</v>
      </c>
      <c r="H3501" s="2">
        <v>0</v>
      </c>
      <c r="I3501" s="2">
        <v>0</v>
      </c>
      <c r="J3501" s="26" t="s">
        <v>699</v>
      </c>
    </row>
    <row r="3502" spans="1:10" ht="15.75" hidden="1" customHeight="1" x14ac:dyDescent="0.25">
      <c r="A3502" s="2" t="s">
        <v>789</v>
      </c>
      <c r="B3502" s="2" t="s">
        <v>801</v>
      </c>
      <c r="C3502" s="2">
        <v>2040</v>
      </c>
      <c r="D3502" s="2" t="s">
        <v>241</v>
      </c>
      <c r="E3502" s="2" t="s">
        <v>627</v>
      </c>
      <c r="F3502" s="2" t="s">
        <v>802</v>
      </c>
      <c r="G3502" s="2">
        <v>1</v>
      </c>
      <c r="H3502" s="2">
        <v>0.29702290892601002</v>
      </c>
      <c r="I3502" s="2">
        <v>0.29702290892601002</v>
      </c>
      <c r="J3502" s="26" t="s">
        <v>699</v>
      </c>
    </row>
    <row r="3503" spans="1:10" ht="15.75" hidden="1" customHeight="1" x14ac:dyDescent="0.25">
      <c r="A3503" s="2" t="s">
        <v>789</v>
      </c>
      <c r="B3503" s="2" t="s">
        <v>801</v>
      </c>
      <c r="C3503" s="2">
        <v>2040</v>
      </c>
      <c r="D3503" s="2" t="s">
        <v>241</v>
      </c>
      <c r="E3503" s="2" t="s">
        <v>627</v>
      </c>
      <c r="F3503" s="2" t="s">
        <v>803</v>
      </c>
      <c r="G3503" s="2">
        <v>37</v>
      </c>
      <c r="H3503" s="2">
        <v>7.4255727231502505E-2</v>
      </c>
      <c r="I3503" s="2">
        <v>7.4255727231502505E-2</v>
      </c>
      <c r="J3503" s="26" t="s">
        <v>698</v>
      </c>
    </row>
    <row r="3504" spans="1:10" ht="15.75" hidden="1" customHeight="1" x14ac:dyDescent="0.25">
      <c r="A3504" s="2" t="s">
        <v>789</v>
      </c>
      <c r="B3504" s="2" t="s">
        <v>801</v>
      </c>
      <c r="C3504" s="2">
        <v>2040</v>
      </c>
      <c r="D3504" s="2" t="s">
        <v>241</v>
      </c>
      <c r="E3504" s="2" t="s">
        <v>627</v>
      </c>
      <c r="F3504" s="2" t="s">
        <v>804</v>
      </c>
      <c r="G3504" s="2">
        <v>198</v>
      </c>
      <c r="H3504" s="2">
        <v>7.7387183904647799E-2</v>
      </c>
      <c r="I3504" s="2">
        <v>7.7387183904647799E-2</v>
      </c>
      <c r="J3504" s="26" t="s">
        <v>699</v>
      </c>
    </row>
    <row r="3505" spans="1:10" ht="15.75" hidden="1" customHeight="1" x14ac:dyDescent="0.25">
      <c r="A3505" s="2" t="s">
        <v>789</v>
      </c>
      <c r="B3505" s="2" t="s">
        <v>801</v>
      </c>
      <c r="C3505" s="2">
        <v>2040</v>
      </c>
      <c r="D3505" s="2" t="s">
        <v>241</v>
      </c>
      <c r="E3505" s="2" t="s">
        <v>627</v>
      </c>
      <c r="F3505" s="2" t="s">
        <v>805</v>
      </c>
      <c r="G3505" s="2">
        <v>287</v>
      </c>
      <c r="H3505" s="2">
        <v>7.7387183904647799E-2</v>
      </c>
      <c r="I3505" s="2">
        <v>7.7387183904647799E-2</v>
      </c>
      <c r="J3505" s="26" t="s">
        <v>696</v>
      </c>
    </row>
    <row r="3506" spans="1:10" ht="15.75" hidden="1" customHeight="1" x14ac:dyDescent="0.25">
      <c r="A3506" s="2" t="s">
        <v>789</v>
      </c>
      <c r="B3506" s="2" t="s">
        <v>801</v>
      </c>
      <c r="C3506" s="2">
        <v>2040</v>
      </c>
      <c r="D3506" s="2" t="s">
        <v>241</v>
      </c>
      <c r="E3506" s="2" t="s">
        <v>627</v>
      </c>
      <c r="F3506" s="2" t="s">
        <v>806</v>
      </c>
      <c r="G3506" s="2">
        <v>426</v>
      </c>
      <c r="H3506" s="2">
        <v>1.2301020324230199E-2</v>
      </c>
      <c r="I3506" s="2">
        <v>1.2301020324230199E-2</v>
      </c>
      <c r="J3506" s="26" t="s">
        <v>699</v>
      </c>
    </row>
    <row r="3507" spans="1:10" ht="15.75" hidden="1" customHeight="1" x14ac:dyDescent="0.25">
      <c r="A3507" s="2" t="s">
        <v>789</v>
      </c>
      <c r="B3507" s="2" t="s">
        <v>801</v>
      </c>
      <c r="C3507" s="2">
        <v>2040</v>
      </c>
      <c r="D3507" s="2" t="s">
        <v>241</v>
      </c>
      <c r="E3507" s="2" t="s">
        <v>627</v>
      </c>
      <c r="F3507" s="2" t="s">
        <v>807</v>
      </c>
      <c r="G3507" s="2">
        <v>848</v>
      </c>
      <c r="H3507" s="2">
        <v>1.2301020324230199E-2</v>
      </c>
      <c r="I3507" s="2">
        <v>1.2301020324230199E-2</v>
      </c>
      <c r="J3507" s="26" t="s">
        <v>699</v>
      </c>
    </row>
    <row r="3508" spans="1:10" ht="15.75" hidden="1" customHeight="1" x14ac:dyDescent="0.25">
      <c r="A3508" s="2" t="s">
        <v>789</v>
      </c>
      <c r="B3508" s="2" t="s">
        <v>801</v>
      </c>
      <c r="C3508" s="2">
        <v>2040</v>
      </c>
      <c r="D3508" s="2" t="s">
        <v>241</v>
      </c>
      <c r="E3508" s="2" t="s">
        <v>627</v>
      </c>
      <c r="F3508" s="2" t="s">
        <v>807</v>
      </c>
      <c r="G3508" s="2">
        <v>100000</v>
      </c>
      <c r="H3508" s="40">
        <v>9.9999999999999998E-13</v>
      </c>
      <c r="I3508" s="2">
        <v>9.9999999999999998E-13</v>
      </c>
      <c r="J3508" s="26" t="s">
        <v>699</v>
      </c>
    </row>
    <row r="3509" spans="1:10" ht="15.75" hidden="1" customHeight="1" x14ac:dyDescent="0.25">
      <c r="A3509" s="2" t="s">
        <v>789</v>
      </c>
      <c r="B3509" s="2" t="s">
        <v>801</v>
      </c>
      <c r="C3509" s="2">
        <v>2045</v>
      </c>
      <c r="D3509" s="2" t="s">
        <v>241</v>
      </c>
      <c r="E3509" s="2" t="s">
        <v>627</v>
      </c>
      <c r="F3509" s="2" t="s">
        <v>802</v>
      </c>
      <c r="G3509" s="2">
        <v>-100000</v>
      </c>
      <c r="H3509" s="2">
        <v>0</v>
      </c>
      <c r="I3509" s="2">
        <v>0</v>
      </c>
      <c r="J3509" s="26" t="s">
        <v>699</v>
      </c>
    </row>
    <row r="3510" spans="1:10" ht="15.75" hidden="1" customHeight="1" x14ac:dyDescent="0.25">
      <c r="A3510" s="2" t="s">
        <v>789</v>
      </c>
      <c r="B3510" s="2" t="s">
        <v>801</v>
      </c>
      <c r="C3510" s="2">
        <v>2045</v>
      </c>
      <c r="D3510" s="2" t="s">
        <v>241</v>
      </c>
      <c r="E3510" s="2" t="s">
        <v>627</v>
      </c>
      <c r="F3510" s="2" t="s">
        <v>802</v>
      </c>
      <c r="G3510" s="2">
        <v>1</v>
      </c>
      <c r="H3510" s="2">
        <v>0.210425540804863</v>
      </c>
      <c r="I3510" s="2">
        <v>0.210425540804863</v>
      </c>
      <c r="J3510" s="26" t="s">
        <v>699</v>
      </c>
    </row>
    <row r="3511" spans="1:10" ht="15.75" hidden="1" customHeight="1" x14ac:dyDescent="0.25">
      <c r="A3511" s="2" t="s">
        <v>789</v>
      </c>
      <c r="B3511" s="2" t="s">
        <v>801</v>
      </c>
      <c r="C3511" s="2">
        <v>2045</v>
      </c>
      <c r="D3511" s="2" t="s">
        <v>241</v>
      </c>
      <c r="E3511" s="2" t="s">
        <v>627</v>
      </c>
      <c r="F3511" s="2" t="s">
        <v>802</v>
      </c>
      <c r="G3511" s="2">
        <v>1</v>
      </c>
      <c r="H3511" s="2">
        <v>0</v>
      </c>
      <c r="I3511" s="2">
        <v>0</v>
      </c>
      <c r="J3511" s="26" t="s">
        <v>699</v>
      </c>
    </row>
    <row r="3512" spans="1:10" ht="15.75" hidden="1" customHeight="1" x14ac:dyDescent="0.25">
      <c r="A3512" s="2" t="s">
        <v>789</v>
      </c>
      <c r="B3512" s="2" t="s">
        <v>801</v>
      </c>
      <c r="C3512" s="2">
        <v>2045</v>
      </c>
      <c r="D3512" s="2" t="s">
        <v>241</v>
      </c>
      <c r="E3512" s="2" t="s">
        <v>627</v>
      </c>
      <c r="F3512" s="2" t="s">
        <v>803</v>
      </c>
      <c r="G3512" s="2">
        <v>37</v>
      </c>
      <c r="H3512" s="2">
        <v>5.2606385201215702E-2</v>
      </c>
      <c r="I3512" s="2">
        <v>5.2606385201215702E-2</v>
      </c>
      <c r="J3512" s="26" t="s">
        <v>698</v>
      </c>
    </row>
    <row r="3513" spans="1:10" ht="15.75" hidden="1" customHeight="1" x14ac:dyDescent="0.25">
      <c r="A3513" s="2" t="s">
        <v>789</v>
      </c>
      <c r="B3513" s="2" t="s">
        <v>801</v>
      </c>
      <c r="C3513" s="2">
        <v>2045</v>
      </c>
      <c r="D3513" s="2" t="s">
        <v>241</v>
      </c>
      <c r="E3513" s="2" t="s">
        <v>627</v>
      </c>
      <c r="F3513" s="2" t="s">
        <v>804</v>
      </c>
      <c r="G3513" s="2">
        <v>198</v>
      </c>
      <c r="H3513" s="2">
        <v>5.4707448929548298E-2</v>
      </c>
      <c r="I3513" s="2">
        <v>5.4707448929548298E-2</v>
      </c>
      <c r="J3513" s="26" t="s">
        <v>699</v>
      </c>
    </row>
    <row r="3514" spans="1:10" ht="15.75" hidden="1" customHeight="1" x14ac:dyDescent="0.25">
      <c r="A3514" s="2" t="s">
        <v>789</v>
      </c>
      <c r="B3514" s="2" t="s">
        <v>801</v>
      </c>
      <c r="C3514" s="2">
        <v>2045</v>
      </c>
      <c r="D3514" s="2" t="s">
        <v>241</v>
      </c>
      <c r="E3514" s="2" t="s">
        <v>627</v>
      </c>
      <c r="F3514" s="2" t="s">
        <v>805</v>
      </c>
      <c r="G3514" s="2">
        <v>287</v>
      </c>
      <c r="H3514" s="2">
        <v>5.4707448929548298E-2</v>
      </c>
      <c r="I3514" s="2">
        <v>5.4707448929548298E-2</v>
      </c>
      <c r="J3514" s="26" t="s">
        <v>696</v>
      </c>
    </row>
    <row r="3515" spans="1:10" ht="15.75" hidden="1" customHeight="1" x14ac:dyDescent="0.25">
      <c r="A3515" s="2" t="s">
        <v>789</v>
      </c>
      <c r="B3515" s="2" t="s">
        <v>801</v>
      </c>
      <c r="C3515" s="2">
        <v>2045</v>
      </c>
      <c r="D3515" s="2" t="s">
        <v>241</v>
      </c>
      <c r="E3515" s="2" t="s">
        <v>627</v>
      </c>
      <c r="F3515" s="2" t="s">
        <v>806</v>
      </c>
      <c r="G3515" s="2">
        <v>414</v>
      </c>
      <c r="H3515" s="2">
        <v>8.9494688436389004E-3</v>
      </c>
      <c r="I3515" s="2">
        <v>8.9494688436389004E-3</v>
      </c>
      <c r="J3515" s="26" t="s">
        <v>699</v>
      </c>
    </row>
    <row r="3516" spans="1:10" ht="15.75" hidden="1" customHeight="1" x14ac:dyDescent="0.25">
      <c r="A3516" s="2" t="s">
        <v>789</v>
      </c>
      <c r="B3516" s="2" t="s">
        <v>801</v>
      </c>
      <c r="C3516" s="2">
        <v>2045</v>
      </c>
      <c r="D3516" s="2" t="s">
        <v>241</v>
      </c>
      <c r="E3516" s="2" t="s">
        <v>627</v>
      </c>
      <c r="F3516" s="2" t="s">
        <v>807</v>
      </c>
      <c r="G3516" s="2">
        <v>823</v>
      </c>
      <c r="H3516" s="2">
        <v>8.9494688436389004E-3</v>
      </c>
      <c r="I3516" s="2">
        <v>8.9494688436389004E-3</v>
      </c>
      <c r="J3516" s="26" t="s">
        <v>699</v>
      </c>
    </row>
    <row r="3517" spans="1:10" ht="15.75" hidden="1" customHeight="1" x14ac:dyDescent="0.25">
      <c r="A3517" s="2" t="s">
        <v>789</v>
      </c>
      <c r="B3517" s="2" t="s">
        <v>801</v>
      </c>
      <c r="C3517" s="2">
        <v>2045</v>
      </c>
      <c r="D3517" s="2" t="s">
        <v>241</v>
      </c>
      <c r="E3517" s="2" t="s">
        <v>627</v>
      </c>
      <c r="F3517" s="2" t="s">
        <v>807</v>
      </c>
      <c r="G3517" s="2">
        <v>100000</v>
      </c>
      <c r="H3517" s="40">
        <v>9.9999999999999998E-13</v>
      </c>
      <c r="I3517" s="2">
        <v>9.9999999999999998E-13</v>
      </c>
      <c r="J3517" s="26" t="s">
        <v>699</v>
      </c>
    </row>
    <row r="3518" spans="1:10" ht="15.75" hidden="1" customHeight="1" x14ac:dyDescent="0.25">
      <c r="A3518" s="2" t="s">
        <v>789</v>
      </c>
      <c r="B3518" s="2" t="s">
        <v>801</v>
      </c>
      <c r="C3518" s="2">
        <v>2050</v>
      </c>
      <c r="D3518" s="2" t="s">
        <v>241</v>
      </c>
      <c r="E3518" s="2" t="s">
        <v>627</v>
      </c>
      <c r="F3518" s="2" t="s">
        <v>802</v>
      </c>
      <c r="G3518" s="2">
        <v>-100000</v>
      </c>
      <c r="H3518" s="2">
        <v>0</v>
      </c>
      <c r="I3518" s="2">
        <v>0</v>
      </c>
      <c r="J3518" s="26" t="s">
        <v>699</v>
      </c>
    </row>
    <row r="3519" spans="1:10" ht="15.75" hidden="1" customHeight="1" x14ac:dyDescent="0.25">
      <c r="A3519" s="2" t="s">
        <v>789</v>
      </c>
      <c r="B3519" s="2" t="s">
        <v>801</v>
      </c>
      <c r="C3519" s="2">
        <v>2050</v>
      </c>
      <c r="D3519" s="2" t="s">
        <v>241</v>
      </c>
      <c r="E3519" s="2" t="s">
        <v>627</v>
      </c>
      <c r="F3519" s="2" t="s">
        <v>802</v>
      </c>
      <c r="G3519" s="2">
        <v>1</v>
      </c>
      <c r="H3519" s="2">
        <v>0.14904324710369099</v>
      </c>
      <c r="I3519" s="2">
        <v>0.14904324710369099</v>
      </c>
      <c r="J3519" s="26" t="s">
        <v>699</v>
      </c>
    </row>
    <row r="3520" spans="1:10" ht="15.75" hidden="1" customHeight="1" x14ac:dyDescent="0.25">
      <c r="A3520" s="2" t="s">
        <v>789</v>
      </c>
      <c r="B3520" s="2" t="s">
        <v>801</v>
      </c>
      <c r="C3520" s="2">
        <v>2050</v>
      </c>
      <c r="D3520" s="2" t="s">
        <v>241</v>
      </c>
      <c r="E3520" s="2" t="s">
        <v>627</v>
      </c>
      <c r="F3520" s="2" t="s">
        <v>802</v>
      </c>
      <c r="G3520" s="2">
        <v>1</v>
      </c>
      <c r="H3520" s="2">
        <v>0</v>
      </c>
      <c r="I3520" s="2">
        <v>0</v>
      </c>
      <c r="J3520" s="26" t="s">
        <v>699</v>
      </c>
    </row>
    <row r="3521" spans="1:10" ht="15.75" hidden="1" customHeight="1" x14ac:dyDescent="0.25">
      <c r="A3521" s="2" t="s">
        <v>789</v>
      </c>
      <c r="B3521" s="2" t="s">
        <v>801</v>
      </c>
      <c r="C3521" s="2">
        <v>2050</v>
      </c>
      <c r="D3521" s="2" t="s">
        <v>241</v>
      </c>
      <c r="E3521" s="2" t="s">
        <v>627</v>
      </c>
      <c r="F3521" s="2" t="s">
        <v>803</v>
      </c>
      <c r="G3521" s="2">
        <v>37</v>
      </c>
      <c r="H3521" s="2">
        <v>3.7260811775922803E-2</v>
      </c>
      <c r="I3521" s="2">
        <v>3.7260811775922803E-2</v>
      </c>
      <c r="J3521" s="26" t="s">
        <v>698</v>
      </c>
    </row>
    <row r="3522" spans="1:10" ht="15.75" hidden="1" customHeight="1" x14ac:dyDescent="0.25">
      <c r="A3522" s="2" t="s">
        <v>789</v>
      </c>
      <c r="B3522" s="2" t="s">
        <v>801</v>
      </c>
      <c r="C3522" s="2">
        <v>2050</v>
      </c>
      <c r="D3522" s="2" t="s">
        <v>241</v>
      </c>
      <c r="E3522" s="2" t="s">
        <v>627</v>
      </c>
      <c r="F3522" s="2" t="s">
        <v>804</v>
      </c>
      <c r="G3522" s="2">
        <v>198</v>
      </c>
      <c r="H3522" s="2">
        <v>3.86705324053764E-2</v>
      </c>
      <c r="I3522" s="2">
        <v>3.86705324053764E-2</v>
      </c>
      <c r="J3522" s="26" t="s">
        <v>699</v>
      </c>
    </row>
    <row r="3523" spans="1:10" ht="15.75" hidden="1" customHeight="1" x14ac:dyDescent="0.25">
      <c r="A3523" s="2" t="s">
        <v>789</v>
      </c>
      <c r="B3523" s="2" t="s">
        <v>801</v>
      </c>
      <c r="C3523" s="2">
        <v>2050</v>
      </c>
      <c r="D3523" s="2" t="s">
        <v>241</v>
      </c>
      <c r="E3523" s="2" t="s">
        <v>627</v>
      </c>
      <c r="F3523" s="2" t="s">
        <v>805</v>
      </c>
      <c r="G3523" s="2">
        <v>287</v>
      </c>
      <c r="H3523" s="2">
        <v>3.86705324053764E-2</v>
      </c>
      <c r="I3523" s="2">
        <v>3.86705324053764E-2</v>
      </c>
      <c r="J3523" s="26" t="s">
        <v>696</v>
      </c>
    </row>
    <row r="3524" spans="1:10" ht="15.75" hidden="1" customHeight="1" x14ac:dyDescent="0.25">
      <c r="A3524" s="2" t="s">
        <v>789</v>
      </c>
      <c r="B3524" s="2" t="s">
        <v>801</v>
      </c>
      <c r="C3524" s="2">
        <v>2050</v>
      </c>
      <c r="D3524" s="2" t="s">
        <v>241</v>
      </c>
      <c r="E3524" s="2" t="s">
        <v>627</v>
      </c>
      <c r="F3524" s="2" t="s">
        <v>806</v>
      </c>
      <c r="G3524" s="2">
        <v>403</v>
      </c>
      <c r="H3524" s="2">
        <v>6.4957672730088E-3</v>
      </c>
      <c r="I3524" s="2">
        <v>6.4957672730088E-3</v>
      </c>
      <c r="J3524" s="26" t="s">
        <v>699</v>
      </c>
    </row>
    <row r="3525" spans="1:10" ht="15.75" hidden="1" customHeight="1" x14ac:dyDescent="0.25">
      <c r="A3525" s="2" t="s">
        <v>789</v>
      </c>
      <c r="B3525" s="2" t="s">
        <v>801</v>
      </c>
      <c r="C3525" s="2">
        <v>2050</v>
      </c>
      <c r="D3525" s="2" t="s">
        <v>241</v>
      </c>
      <c r="E3525" s="2" t="s">
        <v>627</v>
      </c>
      <c r="F3525" s="2" t="s">
        <v>807</v>
      </c>
      <c r="G3525" s="2">
        <v>801</v>
      </c>
      <c r="H3525" s="2">
        <v>6.4957672730088E-3</v>
      </c>
      <c r="I3525" s="2">
        <v>6.4957672730088E-3</v>
      </c>
      <c r="J3525" s="26" t="s">
        <v>699</v>
      </c>
    </row>
    <row r="3526" spans="1:10" ht="15.75" hidden="1" customHeight="1" x14ac:dyDescent="0.25">
      <c r="A3526" s="2" t="s">
        <v>789</v>
      </c>
      <c r="B3526" s="2" t="s">
        <v>801</v>
      </c>
      <c r="C3526" s="2">
        <v>2050</v>
      </c>
      <c r="D3526" s="2" t="s">
        <v>241</v>
      </c>
      <c r="E3526" s="2" t="s">
        <v>627</v>
      </c>
      <c r="F3526" s="2" t="s">
        <v>807</v>
      </c>
      <c r="G3526" s="2">
        <v>100000</v>
      </c>
      <c r="H3526" s="40">
        <v>9.9999999999999998E-13</v>
      </c>
      <c r="I3526" s="2">
        <v>9.9999999999999998E-13</v>
      </c>
      <c r="J3526" s="26" t="s">
        <v>699</v>
      </c>
    </row>
    <row r="3527" spans="1:10" ht="15.75" hidden="1" customHeight="1" x14ac:dyDescent="0.25">
      <c r="A3527" s="2" t="s">
        <v>789</v>
      </c>
      <c r="B3527" s="2" t="s">
        <v>808</v>
      </c>
      <c r="C3527" s="2">
        <v>2015</v>
      </c>
      <c r="D3527" s="2" t="s">
        <v>241</v>
      </c>
      <c r="G3527" s="2">
        <v>-100000</v>
      </c>
      <c r="H3527" s="2">
        <v>0</v>
      </c>
      <c r="I3527" s="2">
        <v>0</v>
      </c>
      <c r="J3527" s="26" t="e">
        <v>#N/A</v>
      </c>
    </row>
    <row r="3528" spans="1:10" ht="15.75" hidden="1" customHeight="1" x14ac:dyDescent="0.25">
      <c r="A3528" s="2" t="s">
        <v>789</v>
      </c>
      <c r="B3528" s="2" t="s">
        <v>808</v>
      </c>
      <c r="C3528" s="2">
        <v>2015</v>
      </c>
      <c r="D3528" s="2" t="s">
        <v>241</v>
      </c>
      <c r="G3528" s="2">
        <v>100000</v>
      </c>
      <c r="H3528" s="40">
        <v>9.9999999999999998E-13</v>
      </c>
      <c r="I3528" s="2">
        <v>9.9999999999999998E-13</v>
      </c>
      <c r="J3528" s="26" t="e">
        <v>#N/A</v>
      </c>
    </row>
    <row r="3529" spans="1:10" ht="15.75" hidden="1" customHeight="1" x14ac:dyDescent="0.25">
      <c r="A3529" s="2" t="s">
        <v>789</v>
      </c>
      <c r="B3529" s="2" t="s">
        <v>808</v>
      </c>
      <c r="C3529" s="2">
        <v>2020</v>
      </c>
      <c r="D3529" s="2" t="s">
        <v>241</v>
      </c>
      <c r="E3529" s="2" t="s">
        <v>627</v>
      </c>
      <c r="F3529" s="2" t="s">
        <v>809</v>
      </c>
      <c r="G3529" s="2">
        <v>-100000</v>
      </c>
      <c r="H3529" s="2">
        <v>0</v>
      </c>
      <c r="I3529" s="2">
        <v>0</v>
      </c>
      <c r="J3529" s="26" t="s">
        <v>696</v>
      </c>
    </row>
    <row r="3530" spans="1:10" ht="15.75" hidden="1" customHeight="1" x14ac:dyDescent="0.25">
      <c r="A3530" s="2" t="s">
        <v>789</v>
      </c>
      <c r="B3530" s="2" t="s">
        <v>808</v>
      </c>
      <c r="C3530" s="2">
        <v>2020</v>
      </c>
      <c r="D3530" s="2" t="s">
        <v>241</v>
      </c>
      <c r="E3530" s="2" t="s">
        <v>627</v>
      </c>
      <c r="F3530" s="2" t="s">
        <v>809</v>
      </c>
      <c r="G3530" s="2">
        <v>22</v>
      </c>
      <c r="H3530" s="2">
        <v>1.6629189485680001E-4</v>
      </c>
      <c r="I3530" s="2">
        <v>1.6629189485680001E-4</v>
      </c>
      <c r="J3530" s="26" t="s">
        <v>696</v>
      </c>
    </row>
    <row r="3531" spans="1:10" ht="15.75" hidden="1" customHeight="1" x14ac:dyDescent="0.25">
      <c r="A3531" s="2" t="s">
        <v>789</v>
      </c>
      <c r="B3531" s="2" t="s">
        <v>808</v>
      </c>
      <c r="C3531" s="2">
        <v>2020</v>
      </c>
      <c r="D3531" s="2" t="s">
        <v>241</v>
      </c>
      <c r="E3531" s="2" t="s">
        <v>627</v>
      </c>
      <c r="F3531" s="2" t="s">
        <v>809</v>
      </c>
      <c r="G3531" s="2">
        <v>22</v>
      </c>
      <c r="H3531" s="2">
        <v>0</v>
      </c>
      <c r="I3531" s="2">
        <v>0</v>
      </c>
      <c r="J3531" s="26" t="s">
        <v>696</v>
      </c>
    </row>
    <row r="3532" spans="1:10" ht="15.75" hidden="1" customHeight="1" x14ac:dyDescent="0.25">
      <c r="A3532" s="2" t="s">
        <v>789</v>
      </c>
      <c r="B3532" s="2" t="s">
        <v>808</v>
      </c>
      <c r="C3532" s="2">
        <v>2020</v>
      </c>
      <c r="D3532" s="2" t="s">
        <v>241</v>
      </c>
      <c r="E3532" s="2" t="s">
        <v>627</v>
      </c>
      <c r="F3532" s="2" t="s">
        <v>809</v>
      </c>
      <c r="G3532" s="2">
        <v>100000</v>
      </c>
      <c r="H3532" s="40">
        <v>9.9999999999999998E-13</v>
      </c>
      <c r="I3532" s="2">
        <v>9.9999999999999998E-13</v>
      </c>
      <c r="J3532" s="26" t="s">
        <v>696</v>
      </c>
    </row>
    <row r="3533" spans="1:10" ht="15.75" hidden="1" customHeight="1" x14ac:dyDescent="0.25">
      <c r="A3533" s="2" t="s">
        <v>789</v>
      </c>
      <c r="B3533" s="2" t="s">
        <v>808</v>
      </c>
      <c r="C3533" s="2">
        <v>2025</v>
      </c>
      <c r="D3533" s="2" t="s">
        <v>241</v>
      </c>
      <c r="E3533" s="2" t="s">
        <v>627</v>
      </c>
      <c r="F3533" s="2" t="s">
        <v>810</v>
      </c>
      <c r="G3533" s="2">
        <v>-100000</v>
      </c>
      <c r="H3533" s="2">
        <v>0</v>
      </c>
      <c r="I3533" s="2">
        <v>0</v>
      </c>
      <c r="J3533" s="26" t="s">
        <v>696</v>
      </c>
    </row>
    <row r="3534" spans="1:10" ht="15.75" hidden="1" customHeight="1" x14ac:dyDescent="0.25">
      <c r="A3534" s="2" t="s">
        <v>789</v>
      </c>
      <c r="B3534" s="2" t="s">
        <v>808</v>
      </c>
      <c r="C3534" s="2">
        <v>2025</v>
      </c>
      <c r="D3534" s="2" t="s">
        <v>241</v>
      </c>
      <c r="E3534" s="2" t="s">
        <v>627</v>
      </c>
      <c r="F3534" s="2" t="s">
        <v>810</v>
      </c>
      <c r="G3534" s="2">
        <v>19</v>
      </c>
      <c r="H3534" s="2">
        <v>0</v>
      </c>
      <c r="I3534" s="2">
        <v>0</v>
      </c>
      <c r="J3534" s="26" t="s">
        <v>696</v>
      </c>
    </row>
    <row r="3535" spans="1:10" ht="15.75" hidden="1" customHeight="1" x14ac:dyDescent="0.25">
      <c r="A3535" s="2" t="s">
        <v>789</v>
      </c>
      <c r="B3535" s="2" t="s">
        <v>808</v>
      </c>
      <c r="C3535" s="2">
        <v>2025</v>
      </c>
      <c r="D3535" s="2" t="s">
        <v>241</v>
      </c>
      <c r="E3535" s="2" t="s">
        <v>627</v>
      </c>
      <c r="F3535" s="2" t="s">
        <v>810</v>
      </c>
      <c r="G3535" s="2">
        <v>19</v>
      </c>
      <c r="H3535" s="2">
        <v>1.446883397875E-4</v>
      </c>
      <c r="I3535" s="2">
        <v>1.446883397875E-4</v>
      </c>
      <c r="J3535" s="26" t="s">
        <v>696</v>
      </c>
    </row>
    <row r="3536" spans="1:10" ht="15.75" hidden="1" customHeight="1" x14ac:dyDescent="0.25">
      <c r="A3536" s="2" t="s">
        <v>789</v>
      </c>
      <c r="B3536" s="2" t="s">
        <v>808</v>
      </c>
      <c r="C3536" s="2">
        <v>2025</v>
      </c>
      <c r="D3536" s="2" t="s">
        <v>241</v>
      </c>
      <c r="E3536" s="2" t="s">
        <v>627</v>
      </c>
      <c r="F3536" s="2" t="s">
        <v>809</v>
      </c>
      <c r="G3536" s="2">
        <v>22</v>
      </c>
      <c r="H3536" s="2">
        <v>9.524564957246E-4</v>
      </c>
      <c r="I3536" s="2">
        <v>9.524564957246E-4</v>
      </c>
      <c r="J3536" s="26" t="s">
        <v>696</v>
      </c>
    </row>
    <row r="3537" spans="1:10" ht="15.75" hidden="1" customHeight="1" x14ac:dyDescent="0.25">
      <c r="A3537" s="2" t="s">
        <v>789</v>
      </c>
      <c r="B3537" s="2" t="s">
        <v>808</v>
      </c>
      <c r="C3537" s="2">
        <v>2025</v>
      </c>
      <c r="D3537" s="2" t="s">
        <v>241</v>
      </c>
      <c r="E3537" s="2" t="s">
        <v>627</v>
      </c>
      <c r="F3537" s="2" t="s">
        <v>811</v>
      </c>
      <c r="G3537" s="2">
        <v>28</v>
      </c>
      <c r="H3537" s="2">
        <v>1.94390740944E-5</v>
      </c>
      <c r="I3537" s="2">
        <v>1.94390740944E-5</v>
      </c>
      <c r="J3537" s="26" t="s">
        <v>696</v>
      </c>
    </row>
    <row r="3538" spans="1:10" ht="15.75" hidden="1" customHeight="1" x14ac:dyDescent="0.25">
      <c r="A3538" s="2" t="s">
        <v>789</v>
      </c>
      <c r="B3538" s="2" t="s">
        <v>808</v>
      </c>
      <c r="C3538" s="2">
        <v>2025</v>
      </c>
      <c r="D3538" s="2" t="s">
        <v>241</v>
      </c>
      <c r="E3538" s="2" t="s">
        <v>627</v>
      </c>
      <c r="F3538" s="2" t="s">
        <v>811</v>
      </c>
      <c r="G3538" s="2">
        <v>100000</v>
      </c>
      <c r="H3538" s="40">
        <v>9.9999999999999998E-13</v>
      </c>
      <c r="I3538" s="2">
        <v>9.9999999999999998E-13</v>
      </c>
      <c r="J3538" s="26" t="s">
        <v>696</v>
      </c>
    </row>
    <row r="3539" spans="1:10" ht="15.75" hidden="1" customHeight="1" x14ac:dyDescent="0.25">
      <c r="A3539" s="2" t="s">
        <v>789</v>
      </c>
      <c r="B3539" s="2" t="s">
        <v>808</v>
      </c>
      <c r="C3539" s="2">
        <v>2030</v>
      </c>
      <c r="D3539" s="2" t="s">
        <v>241</v>
      </c>
      <c r="E3539" s="2" t="s">
        <v>627</v>
      </c>
      <c r="F3539" s="2" t="s">
        <v>810</v>
      </c>
      <c r="G3539" s="2">
        <v>-100000</v>
      </c>
      <c r="H3539" s="2">
        <v>0</v>
      </c>
      <c r="I3539" s="2">
        <v>0</v>
      </c>
      <c r="J3539" s="26" t="s">
        <v>696</v>
      </c>
    </row>
    <row r="3540" spans="1:10" ht="15.75" hidden="1" customHeight="1" x14ac:dyDescent="0.25">
      <c r="A3540" s="2" t="s">
        <v>789</v>
      </c>
      <c r="B3540" s="2" t="s">
        <v>808</v>
      </c>
      <c r="C3540" s="2">
        <v>2030</v>
      </c>
      <c r="D3540" s="2" t="s">
        <v>241</v>
      </c>
      <c r="E3540" s="2" t="s">
        <v>627</v>
      </c>
      <c r="F3540" s="2" t="s">
        <v>810</v>
      </c>
      <c r="G3540" s="2">
        <v>19</v>
      </c>
      <c r="H3540" s="2">
        <v>0</v>
      </c>
      <c r="I3540" s="2">
        <v>0</v>
      </c>
      <c r="J3540" s="26" t="s">
        <v>696</v>
      </c>
    </row>
    <row r="3541" spans="1:10" ht="15.75" hidden="1" customHeight="1" x14ac:dyDescent="0.25">
      <c r="A3541" s="2" t="s">
        <v>789</v>
      </c>
      <c r="B3541" s="2" t="s">
        <v>808</v>
      </c>
      <c r="C3541" s="2">
        <v>2030</v>
      </c>
      <c r="D3541" s="2" t="s">
        <v>241</v>
      </c>
      <c r="E3541" s="2" t="s">
        <v>627</v>
      </c>
      <c r="F3541" s="2" t="s">
        <v>810</v>
      </c>
      <c r="G3541" s="2">
        <v>19</v>
      </c>
      <c r="H3541" s="2">
        <v>6.1427301261569997E-4</v>
      </c>
      <c r="I3541" s="2">
        <v>6.1427301261569997E-4</v>
      </c>
      <c r="J3541" s="26" t="s">
        <v>696</v>
      </c>
    </row>
    <row r="3542" spans="1:10" ht="15.75" hidden="1" customHeight="1" x14ac:dyDescent="0.25">
      <c r="A3542" s="2" t="s">
        <v>789</v>
      </c>
      <c r="B3542" s="2" t="s">
        <v>808</v>
      </c>
      <c r="C3542" s="2">
        <v>2030</v>
      </c>
      <c r="D3542" s="2" t="s">
        <v>241</v>
      </c>
      <c r="E3542" s="2" t="s">
        <v>627</v>
      </c>
      <c r="F3542" s="2" t="s">
        <v>809</v>
      </c>
      <c r="G3542" s="2">
        <v>22</v>
      </c>
      <c r="H3542" s="2">
        <v>2.0761608611792001E-3</v>
      </c>
      <c r="I3542" s="2">
        <v>2.0761608611792001E-3</v>
      </c>
      <c r="J3542" s="26" t="s">
        <v>696</v>
      </c>
    </row>
    <row r="3543" spans="1:10" ht="15.75" hidden="1" customHeight="1" x14ac:dyDescent="0.25">
      <c r="A3543" s="2" t="s">
        <v>789</v>
      </c>
      <c r="B3543" s="2" t="s">
        <v>808</v>
      </c>
      <c r="C3543" s="2">
        <v>2030</v>
      </c>
      <c r="D3543" s="2" t="s">
        <v>241</v>
      </c>
      <c r="E3543" s="2" t="s">
        <v>627</v>
      </c>
      <c r="F3543" s="2" t="s">
        <v>811</v>
      </c>
      <c r="G3543" s="2">
        <v>28</v>
      </c>
      <c r="H3543" s="2">
        <v>8.1505851994699997E-5</v>
      </c>
      <c r="I3543" s="2">
        <v>8.1505851994699997E-5</v>
      </c>
      <c r="J3543" s="26" t="s">
        <v>696</v>
      </c>
    </row>
    <row r="3544" spans="1:10" ht="15.75" hidden="1" customHeight="1" x14ac:dyDescent="0.25">
      <c r="A3544" s="2" t="s">
        <v>789</v>
      </c>
      <c r="B3544" s="2" t="s">
        <v>808</v>
      </c>
      <c r="C3544" s="2">
        <v>2030</v>
      </c>
      <c r="D3544" s="2" t="s">
        <v>241</v>
      </c>
      <c r="E3544" s="2" t="s">
        <v>627</v>
      </c>
      <c r="F3544" s="2" t="s">
        <v>811</v>
      </c>
      <c r="G3544" s="2">
        <v>100000</v>
      </c>
      <c r="H3544" s="40">
        <v>9.9999999999999998E-13</v>
      </c>
      <c r="I3544" s="2">
        <v>9.9999999999999998E-13</v>
      </c>
      <c r="J3544" s="26" t="s">
        <v>696</v>
      </c>
    </row>
    <row r="3545" spans="1:10" ht="15.75" hidden="1" customHeight="1" x14ac:dyDescent="0.25">
      <c r="A3545" s="2" t="s">
        <v>789</v>
      </c>
      <c r="B3545" s="2" t="s">
        <v>808</v>
      </c>
      <c r="C3545" s="2">
        <v>2035</v>
      </c>
      <c r="D3545" s="2" t="s">
        <v>241</v>
      </c>
      <c r="E3545" s="2" t="s">
        <v>627</v>
      </c>
      <c r="F3545" s="2" t="s">
        <v>810</v>
      </c>
      <c r="G3545" s="2">
        <v>-100000</v>
      </c>
      <c r="H3545" s="2">
        <v>0</v>
      </c>
      <c r="I3545" s="2">
        <v>0</v>
      </c>
      <c r="J3545" s="26" t="s">
        <v>696</v>
      </c>
    </row>
    <row r="3546" spans="1:10" ht="15.75" hidden="1" customHeight="1" x14ac:dyDescent="0.25">
      <c r="A3546" s="2" t="s">
        <v>789</v>
      </c>
      <c r="B3546" s="2" t="s">
        <v>808</v>
      </c>
      <c r="C3546" s="2">
        <v>2035</v>
      </c>
      <c r="D3546" s="2" t="s">
        <v>241</v>
      </c>
      <c r="E3546" s="2" t="s">
        <v>627</v>
      </c>
      <c r="F3546" s="2" t="s">
        <v>810</v>
      </c>
      <c r="G3546" s="2">
        <v>19</v>
      </c>
      <c r="H3546" s="2">
        <v>1.5372269554064001E-3</v>
      </c>
      <c r="I3546" s="2">
        <v>1.5372269554064001E-3</v>
      </c>
      <c r="J3546" s="26" t="s">
        <v>696</v>
      </c>
    </row>
    <row r="3547" spans="1:10" ht="15.75" hidden="1" customHeight="1" x14ac:dyDescent="0.25">
      <c r="A3547" s="2" t="s">
        <v>789</v>
      </c>
      <c r="B3547" s="2" t="s">
        <v>808</v>
      </c>
      <c r="C3547" s="2">
        <v>2035</v>
      </c>
      <c r="D3547" s="2" t="s">
        <v>241</v>
      </c>
      <c r="E3547" s="2" t="s">
        <v>627</v>
      </c>
      <c r="F3547" s="2" t="s">
        <v>810</v>
      </c>
      <c r="G3547" s="2">
        <v>19</v>
      </c>
      <c r="H3547" s="2">
        <v>0</v>
      </c>
      <c r="I3547" s="2">
        <v>0</v>
      </c>
      <c r="J3547" s="26" t="s">
        <v>696</v>
      </c>
    </row>
    <row r="3548" spans="1:10" ht="15.75" hidden="1" customHeight="1" x14ac:dyDescent="0.25">
      <c r="A3548" s="2" t="s">
        <v>789</v>
      </c>
      <c r="B3548" s="2" t="s">
        <v>808</v>
      </c>
      <c r="C3548" s="2">
        <v>2035</v>
      </c>
      <c r="D3548" s="2" t="s">
        <v>241</v>
      </c>
      <c r="E3548" s="2" t="s">
        <v>627</v>
      </c>
      <c r="F3548" s="2" t="s">
        <v>809</v>
      </c>
      <c r="G3548" s="2">
        <v>22</v>
      </c>
      <c r="H3548" s="2">
        <v>3.4924501087517002E-3</v>
      </c>
      <c r="I3548" s="2">
        <v>3.4924501087517002E-3</v>
      </c>
      <c r="J3548" s="26" t="s">
        <v>696</v>
      </c>
    </row>
    <row r="3549" spans="1:10" ht="15.75" hidden="1" customHeight="1" x14ac:dyDescent="0.25">
      <c r="A3549" s="2" t="s">
        <v>789</v>
      </c>
      <c r="B3549" s="2" t="s">
        <v>808</v>
      </c>
      <c r="C3549" s="2">
        <v>2035</v>
      </c>
      <c r="D3549" s="2" t="s">
        <v>241</v>
      </c>
      <c r="E3549" s="2" t="s">
        <v>627</v>
      </c>
      <c r="F3549" s="2" t="s">
        <v>811</v>
      </c>
      <c r="G3549" s="2">
        <v>28</v>
      </c>
      <c r="H3549" s="2">
        <v>2.037585218204E-4</v>
      </c>
      <c r="I3549" s="2">
        <v>2.037585218204E-4</v>
      </c>
      <c r="J3549" s="26" t="s">
        <v>696</v>
      </c>
    </row>
    <row r="3550" spans="1:10" ht="15.75" hidden="1" customHeight="1" x14ac:dyDescent="0.25">
      <c r="A3550" s="2" t="s">
        <v>789</v>
      </c>
      <c r="B3550" s="2" t="s">
        <v>808</v>
      </c>
      <c r="C3550" s="2">
        <v>2035</v>
      </c>
      <c r="D3550" s="2" t="s">
        <v>241</v>
      </c>
      <c r="E3550" s="2" t="s">
        <v>627</v>
      </c>
      <c r="F3550" s="2" t="s">
        <v>811</v>
      </c>
      <c r="G3550" s="2">
        <v>100000</v>
      </c>
      <c r="H3550" s="40">
        <v>9.9999999999999998E-13</v>
      </c>
      <c r="I3550" s="2">
        <v>9.9999999999999998E-13</v>
      </c>
      <c r="J3550" s="26" t="s">
        <v>696</v>
      </c>
    </row>
    <row r="3551" spans="1:10" ht="15.75" hidden="1" customHeight="1" x14ac:dyDescent="0.25">
      <c r="A3551" s="2" t="s">
        <v>789</v>
      </c>
      <c r="B3551" s="2" t="s">
        <v>808</v>
      </c>
      <c r="C3551" s="2">
        <v>2040</v>
      </c>
      <c r="D3551" s="2" t="s">
        <v>241</v>
      </c>
      <c r="E3551" s="2" t="s">
        <v>627</v>
      </c>
      <c r="F3551" s="2" t="s">
        <v>810</v>
      </c>
      <c r="G3551" s="2">
        <v>-100000</v>
      </c>
      <c r="H3551" s="2">
        <v>0</v>
      </c>
      <c r="I3551" s="2">
        <v>0</v>
      </c>
      <c r="J3551" s="26" t="s">
        <v>696</v>
      </c>
    </row>
    <row r="3552" spans="1:10" ht="15.75" hidden="1" customHeight="1" x14ac:dyDescent="0.25">
      <c r="A3552" s="2" t="s">
        <v>789</v>
      </c>
      <c r="B3552" s="2" t="s">
        <v>808</v>
      </c>
      <c r="C3552" s="2">
        <v>2040</v>
      </c>
      <c r="D3552" s="2" t="s">
        <v>241</v>
      </c>
      <c r="E3552" s="2" t="s">
        <v>627</v>
      </c>
      <c r="F3552" s="2" t="s">
        <v>810</v>
      </c>
      <c r="G3552" s="2">
        <v>19</v>
      </c>
      <c r="H3552" s="2">
        <v>0</v>
      </c>
      <c r="I3552" s="2">
        <v>0</v>
      </c>
      <c r="J3552" s="26" t="s">
        <v>696</v>
      </c>
    </row>
    <row r="3553" spans="1:10" ht="15.75" hidden="1" customHeight="1" x14ac:dyDescent="0.25">
      <c r="A3553" s="2" t="s">
        <v>789</v>
      </c>
      <c r="B3553" s="2" t="s">
        <v>808</v>
      </c>
      <c r="C3553" s="2">
        <v>2040</v>
      </c>
      <c r="D3553" s="2" t="s">
        <v>241</v>
      </c>
      <c r="E3553" s="2" t="s">
        <v>627</v>
      </c>
      <c r="F3553" s="2" t="s">
        <v>810</v>
      </c>
      <c r="G3553" s="2">
        <v>19</v>
      </c>
      <c r="H3553" s="2">
        <v>2.7046699542551999E-3</v>
      </c>
      <c r="I3553" s="2">
        <v>2.7046699542551999E-3</v>
      </c>
      <c r="J3553" s="26" t="s">
        <v>696</v>
      </c>
    </row>
    <row r="3554" spans="1:10" ht="15.75" hidden="1" customHeight="1" x14ac:dyDescent="0.25">
      <c r="A3554" s="2" t="s">
        <v>789</v>
      </c>
      <c r="B3554" s="2" t="s">
        <v>808</v>
      </c>
      <c r="C3554" s="2">
        <v>2040</v>
      </c>
      <c r="D3554" s="2" t="s">
        <v>241</v>
      </c>
      <c r="E3554" s="2" t="s">
        <v>627</v>
      </c>
      <c r="F3554" s="2" t="s">
        <v>809</v>
      </c>
      <c r="G3554" s="2">
        <v>22</v>
      </c>
      <c r="H3554" s="2">
        <v>4.8068263567984E-3</v>
      </c>
      <c r="I3554" s="2">
        <v>4.8068263567984E-3</v>
      </c>
      <c r="J3554" s="26" t="s">
        <v>696</v>
      </c>
    </row>
    <row r="3555" spans="1:10" ht="15.75" hidden="1" customHeight="1" x14ac:dyDescent="0.25">
      <c r="A3555" s="2" t="s">
        <v>789</v>
      </c>
      <c r="B3555" s="2" t="s">
        <v>808</v>
      </c>
      <c r="C3555" s="2">
        <v>2040</v>
      </c>
      <c r="D3555" s="2" t="s">
        <v>241</v>
      </c>
      <c r="E3555" s="2" t="s">
        <v>627</v>
      </c>
      <c r="F3555" s="2" t="s">
        <v>811</v>
      </c>
      <c r="G3555" s="2">
        <v>28</v>
      </c>
      <c r="H3555" s="2">
        <v>3.5844708327199999E-4</v>
      </c>
      <c r="I3555" s="2">
        <v>3.5844708327199999E-4</v>
      </c>
      <c r="J3555" s="26" t="s">
        <v>696</v>
      </c>
    </row>
    <row r="3556" spans="1:10" ht="15.75" hidden="1" customHeight="1" x14ac:dyDescent="0.25">
      <c r="A3556" s="2" t="s">
        <v>789</v>
      </c>
      <c r="B3556" s="2" t="s">
        <v>808</v>
      </c>
      <c r="C3556" s="2">
        <v>2040</v>
      </c>
      <c r="D3556" s="2" t="s">
        <v>241</v>
      </c>
      <c r="E3556" s="2" t="s">
        <v>627</v>
      </c>
      <c r="F3556" s="2" t="s">
        <v>811</v>
      </c>
      <c r="G3556" s="2">
        <v>100000</v>
      </c>
      <c r="H3556" s="40">
        <v>9.9999999999999998E-13</v>
      </c>
      <c r="I3556" s="2">
        <v>9.9999999999999998E-13</v>
      </c>
      <c r="J3556" s="26" t="s">
        <v>696</v>
      </c>
    </row>
    <row r="3557" spans="1:10" ht="15.75" hidden="1" customHeight="1" x14ac:dyDescent="0.25">
      <c r="A3557" s="2" t="s">
        <v>789</v>
      </c>
      <c r="B3557" s="2" t="s">
        <v>808</v>
      </c>
      <c r="C3557" s="2">
        <v>2045</v>
      </c>
      <c r="D3557" s="2" t="s">
        <v>241</v>
      </c>
      <c r="E3557" s="2" t="s">
        <v>627</v>
      </c>
      <c r="F3557" s="2" t="s">
        <v>810</v>
      </c>
      <c r="G3557" s="2">
        <v>-100000</v>
      </c>
      <c r="H3557" s="2">
        <v>0</v>
      </c>
      <c r="I3557" s="2">
        <v>0</v>
      </c>
      <c r="J3557" s="26" t="s">
        <v>696</v>
      </c>
    </row>
    <row r="3558" spans="1:10" ht="15.75" hidden="1" customHeight="1" x14ac:dyDescent="0.25">
      <c r="A3558" s="2" t="s">
        <v>789</v>
      </c>
      <c r="B3558" s="2" t="s">
        <v>808</v>
      </c>
      <c r="C3558" s="2">
        <v>2045</v>
      </c>
      <c r="D3558" s="2" t="s">
        <v>241</v>
      </c>
      <c r="E3558" s="2" t="s">
        <v>627</v>
      </c>
      <c r="F3558" s="2" t="s">
        <v>810</v>
      </c>
      <c r="G3558" s="2">
        <v>19</v>
      </c>
      <c r="H3558" s="2">
        <v>3.7414045073092001E-3</v>
      </c>
      <c r="I3558" s="2">
        <v>3.7414045073092001E-3</v>
      </c>
      <c r="J3558" s="26" t="s">
        <v>696</v>
      </c>
    </row>
    <row r="3559" spans="1:10" ht="15.75" hidden="1" customHeight="1" x14ac:dyDescent="0.25">
      <c r="A3559" s="2" t="s">
        <v>789</v>
      </c>
      <c r="B3559" s="2" t="s">
        <v>808</v>
      </c>
      <c r="C3559" s="2">
        <v>2045</v>
      </c>
      <c r="D3559" s="2" t="s">
        <v>241</v>
      </c>
      <c r="E3559" s="2" t="s">
        <v>627</v>
      </c>
      <c r="F3559" s="2" t="s">
        <v>810</v>
      </c>
      <c r="G3559" s="2">
        <v>19</v>
      </c>
      <c r="H3559" s="2">
        <v>0</v>
      </c>
      <c r="I3559" s="2">
        <v>0</v>
      </c>
      <c r="J3559" s="26" t="s">
        <v>696</v>
      </c>
    </row>
    <row r="3560" spans="1:10" ht="15.75" hidden="1" customHeight="1" x14ac:dyDescent="0.25">
      <c r="A3560" s="2" t="s">
        <v>789</v>
      </c>
      <c r="B3560" s="2" t="s">
        <v>808</v>
      </c>
      <c r="C3560" s="2">
        <v>2045</v>
      </c>
      <c r="D3560" s="2" t="s">
        <v>241</v>
      </c>
      <c r="E3560" s="2" t="s">
        <v>627</v>
      </c>
      <c r="F3560" s="2" t="s">
        <v>809</v>
      </c>
      <c r="G3560" s="2">
        <v>22</v>
      </c>
      <c r="H3560" s="2">
        <v>5.3390339016914003E-3</v>
      </c>
      <c r="I3560" s="2">
        <v>5.3390339016914003E-3</v>
      </c>
      <c r="J3560" s="26" t="s">
        <v>696</v>
      </c>
    </row>
    <row r="3561" spans="1:10" ht="15.75" hidden="1" customHeight="1" x14ac:dyDescent="0.25">
      <c r="A3561" s="2" t="s">
        <v>789</v>
      </c>
      <c r="B3561" s="2" t="s">
        <v>808</v>
      </c>
      <c r="C3561" s="2">
        <v>2045</v>
      </c>
      <c r="D3561" s="2" t="s">
        <v>241</v>
      </c>
      <c r="E3561" s="2" t="s">
        <v>627</v>
      </c>
      <c r="F3561" s="2" t="s">
        <v>811</v>
      </c>
      <c r="G3561" s="2">
        <v>28</v>
      </c>
      <c r="H3561" s="2">
        <v>4.9580668564889996E-4</v>
      </c>
      <c r="I3561" s="2">
        <v>4.9580668564889996E-4</v>
      </c>
      <c r="J3561" s="26" t="s">
        <v>696</v>
      </c>
    </row>
    <row r="3562" spans="1:10" ht="15.75" hidden="1" customHeight="1" x14ac:dyDescent="0.25">
      <c r="A3562" s="2" t="s">
        <v>789</v>
      </c>
      <c r="B3562" s="2" t="s">
        <v>808</v>
      </c>
      <c r="C3562" s="2">
        <v>2045</v>
      </c>
      <c r="D3562" s="2" t="s">
        <v>241</v>
      </c>
      <c r="E3562" s="2" t="s">
        <v>627</v>
      </c>
      <c r="F3562" s="2" t="s">
        <v>811</v>
      </c>
      <c r="G3562" s="2">
        <v>100000</v>
      </c>
      <c r="H3562" s="40">
        <v>9.9999999999999998E-13</v>
      </c>
      <c r="I3562" s="2">
        <v>9.9999999999999998E-13</v>
      </c>
      <c r="J3562" s="26" t="s">
        <v>696</v>
      </c>
    </row>
    <row r="3563" spans="1:10" ht="15.75" hidden="1" customHeight="1" x14ac:dyDescent="0.25">
      <c r="A3563" s="2" t="s">
        <v>789</v>
      </c>
      <c r="B3563" s="2" t="s">
        <v>808</v>
      </c>
      <c r="C3563" s="2">
        <v>2050</v>
      </c>
      <c r="D3563" s="2" t="s">
        <v>241</v>
      </c>
      <c r="E3563" s="2" t="s">
        <v>627</v>
      </c>
      <c r="F3563" s="2" t="s">
        <v>810</v>
      </c>
      <c r="G3563" s="2">
        <v>-100000</v>
      </c>
      <c r="H3563" s="2">
        <v>0</v>
      </c>
      <c r="I3563" s="2">
        <v>0</v>
      </c>
      <c r="J3563" s="26" t="s">
        <v>696</v>
      </c>
    </row>
    <row r="3564" spans="1:10" ht="15.75" hidden="1" customHeight="1" x14ac:dyDescent="0.25">
      <c r="A3564" s="2" t="s">
        <v>789</v>
      </c>
      <c r="B3564" s="2" t="s">
        <v>808</v>
      </c>
      <c r="C3564" s="2">
        <v>2050</v>
      </c>
      <c r="D3564" s="2" t="s">
        <v>241</v>
      </c>
      <c r="E3564" s="2" t="s">
        <v>627</v>
      </c>
      <c r="F3564" s="2" t="s">
        <v>810</v>
      </c>
      <c r="G3564" s="2">
        <v>19</v>
      </c>
      <c r="H3564" s="2">
        <v>4.5365896075964E-3</v>
      </c>
      <c r="I3564" s="2">
        <v>4.5365896075964E-3</v>
      </c>
      <c r="J3564" s="26" t="s">
        <v>696</v>
      </c>
    </row>
    <row r="3565" spans="1:10" ht="15.75" hidden="1" customHeight="1" x14ac:dyDescent="0.25">
      <c r="A3565" s="2" t="s">
        <v>789</v>
      </c>
      <c r="B3565" s="2" t="s">
        <v>808</v>
      </c>
      <c r="C3565" s="2">
        <v>2050</v>
      </c>
      <c r="D3565" s="2" t="s">
        <v>241</v>
      </c>
      <c r="E3565" s="2" t="s">
        <v>627</v>
      </c>
      <c r="F3565" s="2" t="s">
        <v>810</v>
      </c>
      <c r="G3565" s="2">
        <v>19</v>
      </c>
      <c r="H3565" s="2">
        <v>0</v>
      </c>
      <c r="I3565" s="2">
        <v>0</v>
      </c>
      <c r="J3565" s="26" t="s">
        <v>696</v>
      </c>
    </row>
    <row r="3566" spans="1:10" ht="15.75" hidden="1" customHeight="1" x14ac:dyDescent="0.25">
      <c r="A3566" s="2" t="s">
        <v>789</v>
      </c>
      <c r="B3566" s="2" t="s">
        <v>808</v>
      </c>
      <c r="C3566" s="2">
        <v>2050</v>
      </c>
      <c r="D3566" s="2" t="s">
        <v>241</v>
      </c>
      <c r="E3566" s="2" t="s">
        <v>627</v>
      </c>
      <c r="F3566" s="2" t="s">
        <v>809</v>
      </c>
      <c r="G3566" s="2">
        <v>22</v>
      </c>
      <c r="H3566" s="2">
        <v>5.7503841817378998E-3</v>
      </c>
      <c r="I3566" s="2">
        <v>5.7503841817378998E-3</v>
      </c>
      <c r="J3566" s="26" t="s">
        <v>696</v>
      </c>
    </row>
    <row r="3567" spans="1:10" ht="15.75" hidden="1" customHeight="1" x14ac:dyDescent="0.25">
      <c r="A3567" s="2" t="s">
        <v>789</v>
      </c>
      <c r="B3567" s="2" t="s">
        <v>808</v>
      </c>
      <c r="C3567" s="2">
        <v>2050</v>
      </c>
      <c r="D3567" s="2" t="s">
        <v>241</v>
      </c>
      <c r="E3567" s="2" t="s">
        <v>627</v>
      </c>
      <c r="F3567" s="2" t="s">
        <v>811</v>
      </c>
      <c r="G3567" s="2">
        <v>28</v>
      </c>
      <c r="H3567" s="2">
        <v>6.0117332031949997E-4</v>
      </c>
      <c r="I3567" s="2">
        <v>6.0117332031949997E-4</v>
      </c>
      <c r="J3567" s="26" t="s">
        <v>696</v>
      </c>
    </row>
    <row r="3568" spans="1:10" ht="15.75" hidden="1" customHeight="1" x14ac:dyDescent="0.25">
      <c r="A3568" s="2" t="s">
        <v>789</v>
      </c>
      <c r="B3568" s="2" t="s">
        <v>808</v>
      </c>
      <c r="C3568" s="2">
        <v>2050</v>
      </c>
      <c r="D3568" s="2" t="s">
        <v>241</v>
      </c>
      <c r="E3568" s="2" t="s">
        <v>627</v>
      </c>
      <c r="F3568" s="2" t="s">
        <v>811</v>
      </c>
      <c r="G3568" s="2">
        <v>100000</v>
      </c>
      <c r="H3568" s="40">
        <v>9.9999999999999998E-13</v>
      </c>
      <c r="I3568" s="2">
        <v>9.9999999999999998E-13</v>
      </c>
      <c r="J3568" s="26" t="s">
        <v>696</v>
      </c>
    </row>
    <row r="3569" spans="1:10" ht="15.75" hidden="1" customHeight="1" x14ac:dyDescent="0.25">
      <c r="A3569" s="2" t="s">
        <v>789</v>
      </c>
      <c r="B3569" s="2" t="s">
        <v>812</v>
      </c>
      <c r="C3569" s="2">
        <v>2015</v>
      </c>
      <c r="D3569" s="2" t="s">
        <v>241</v>
      </c>
      <c r="G3569" s="2">
        <v>-100000</v>
      </c>
      <c r="H3569" s="2">
        <v>0</v>
      </c>
      <c r="I3569" s="2">
        <v>0</v>
      </c>
      <c r="J3569" s="26" t="e">
        <v>#N/A</v>
      </c>
    </row>
    <row r="3570" spans="1:10" ht="15.75" hidden="1" customHeight="1" x14ac:dyDescent="0.25">
      <c r="A3570" s="2" t="s">
        <v>789</v>
      </c>
      <c r="B3570" s="2" t="s">
        <v>812</v>
      </c>
      <c r="C3570" s="2">
        <v>2015</v>
      </c>
      <c r="D3570" s="2" t="s">
        <v>241</v>
      </c>
      <c r="G3570" s="2">
        <v>100000</v>
      </c>
      <c r="H3570" s="40">
        <v>9.9999999999999998E-13</v>
      </c>
      <c r="I3570" s="2">
        <v>9.9999999999999998E-13</v>
      </c>
      <c r="J3570" s="26" t="e">
        <v>#N/A</v>
      </c>
    </row>
    <row r="3571" spans="1:10" ht="15.75" hidden="1" customHeight="1" x14ac:dyDescent="0.25">
      <c r="A3571" s="2" t="s">
        <v>789</v>
      </c>
      <c r="B3571" s="2" t="s">
        <v>812</v>
      </c>
      <c r="C3571" s="2">
        <v>2020</v>
      </c>
      <c r="D3571" s="2" t="s">
        <v>241</v>
      </c>
      <c r="E3571" s="2" t="s">
        <v>627</v>
      </c>
      <c r="F3571" s="2" t="s">
        <v>813</v>
      </c>
      <c r="G3571" s="2">
        <v>-100000</v>
      </c>
      <c r="H3571" s="2">
        <v>0</v>
      </c>
      <c r="I3571" s="2">
        <v>0</v>
      </c>
      <c r="J3571" s="26" t="s">
        <v>696</v>
      </c>
    </row>
    <row r="3572" spans="1:10" ht="15.75" hidden="1" customHeight="1" x14ac:dyDescent="0.25">
      <c r="A3572" s="2" t="s">
        <v>789</v>
      </c>
      <c r="B3572" s="2" t="s">
        <v>812</v>
      </c>
      <c r="C3572" s="2">
        <v>2020</v>
      </c>
      <c r="D3572" s="2" t="s">
        <v>241</v>
      </c>
      <c r="E3572" s="2" t="s">
        <v>627</v>
      </c>
      <c r="F3572" s="2" t="s">
        <v>813</v>
      </c>
      <c r="G3572" s="2">
        <v>10</v>
      </c>
      <c r="H3572" s="2">
        <v>0</v>
      </c>
      <c r="I3572" s="2">
        <v>0</v>
      </c>
      <c r="J3572" s="26" t="s">
        <v>696</v>
      </c>
    </row>
    <row r="3573" spans="1:10" ht="15.75" hidden="1" customHeight="1" x14ac:dyDescent="0.25">
      <c r="A3573" s="2" t="s">
        <v>789</v>
      </c>
      <c r="B3573" s="2" t="s">
        <v>812</v>
      </c>
      <c r="C3573" s="2">
        <v>2020</v>
      </c>
      <c r="D3573" s="2" t="s">
        <v>241</v>
      </c>
      <c r="E3573" s="2" t="s">
        <v>627</v>
      </c>
      <c r="F3573" s="2" t="s">
        <v>813</v>
      </c>
      <c r="G3573" s="2">
        <v>10</v>
      </c>
      <c r="H3573" s="2">
        <v>2.6200667489320001E-3</v>
      </c>
      <c r="I3573" s="2">
        <v>2.6200667489320001E-3</v>
      </c>
      <c r="J3573" s="26" t="s">
        <v>696</v>
      </c>
    </row>
    <row r="3574" spans="1:10" ht="15.75" hidden="1" customHeight="1" x14ac:dyDescent="0.25">
      <c r="A3574" s="2" t="s">
        <v>789</v>
      </c>
      <c r="B3574" s="2" t="s">
        <v>812</v>
      </c>
      <c r="C3574" s="2">
        <v>2020</v>
      </c>
      <c r="D3574" s="2" t="s">
        <v>241</v>
      </c>
      <c r="E3574" s="2" t="s">
        <v>627</v>
      </c>
      <c r="F3574" s="2" t="s">
        <v>813</v>
      </c>
      <c r="G3574" s="2">
        <v>100000</v>
      </c>
      <c r="H3574" s="40">
        <v>9.9999999999999998E-13</v>
      </c>
      <c r="I3574" s="2">
        <v>9.9999999999999998E-13</v>
      </c>
      <c r="J3574" s="26" t="s">
        <v>696</v>
      </c>
    </row>
    <row r="3575" spans="1:10" ht="15.75" hidden="1" customHeight="1" x14ac:dyDescent="0.25">
      <c r="A3575" s="2" t="s">
        <v>789</v>
      </c>
      <c r="B3575" s="2" t="s">
        <v>812</v>
      </c>
      <c r="C3575" s="2">
        <v>2025</v>
      </c>
      <c r="D3575" s="2" t="s">
        <v>241</v>
      </c>
      <c r="E3575" s="2" t="s">
        <v>627</v>
      </c>
      <c r="F3575" s="2" t="s">
        <v>813</v>
      </c>
      <c r="G3575" s="2">
        <v>-100000</v>
      </c>
      <c r="H3575" s="2">
        <v>0</v>
      </c>
      <c r="I3575" s="2">
        <v>0</v>
      </c>
      <c r="J3575" s="26" t="s">
        <v>696</v>
      </c>
    </row>
    <row r="3576" spans="1:10" ht="15.75" hidden="1" customHeight="1" x14ac:dyDescent="0.25">
      <c r="A3576" s="2" t="s">
        <v>789</v>
      </c>
      <c r="B3576" s="2" t="s">
        <v>812</v>
      </c>
      <c r="C3576" s="2">
        <v>2025</v>
      </c>
      <c r="D3576" s="2" t="s">
        <v>241</v>
      </c>
      <c r="E3576" s="2" t="s">
        <v>627</v>
      </c>
      <c r="F3576" s="2" t="s">
        <v>813</v>
      </c>
      <c r="G3576" s="2">
        <v>10</v>
      </c>
      <c r="H3576" s="2">
        <v>1.8499806523323101E-2</v>
      </c>
      <c r="I3576" s="2">
        <v>1.8499806523323101E-2</v>
      </c>
      <c r="J3576" s="26" t="s">
        <v>696</v>
      </c>
    </row>
    <row r="3577" spans="1:10" ht="15.75" hidden="1" customHeight="1" x14ac:dyDescent="0.25">
      <c r="A3577" s="2" t="s">
        <v>789</v>
      </c>
      <c r="B3577" s="2" t="s">
        <v>812</v>
      </c>
      <c r="C3577" s="2">
        <v>2025</v>
      </c>
      <c r="D3577" s="2" t="s">
        <v>241</v>
      </c>
      <c r="E3577" s="2" t="s">
        <v>627</v>
      </c>
      <c r="F3577" s="2" t="s">
        <v>813</v>
      </c>
      <c r="G3577" s="2">
        <v>10</v>
      </c>
      <c r="H3577" s="2">
        <v>0</v>
      </c>
      <c r="I3577" s="2">
        <v>0</v>
      </c>
      <c r="J3577" s="26" t="s">
        <v>696</v>
      </c>
    </row>
    <row r="3578" spans="1:10" ht="15.75" hidden="1" customHeight="1" x14ac:dyDescent="0.25">
      <c r="A3578" s="2" t="s">
        <v>789</v>
      </c>
      <c r="B3578" s="2" t="s">
        <v>812</v>
      </c>
      <c r="C3578" s="2">
        <v>2025</v>
      </c>
      <c r="D3578" s="2" t="s">
        <v>241</v>
      </c>
      <c r="E3578" s="2" t="s">
        <v>627</v>
      </c>
      <c r="F3578" s="2" t="s">
        <v>813</v>
      </c>
      <c r="G3578" s="2">
        <v>100000</v>
      </c>
      <c r="H3578" s="40">
        <v>9.9999999999999998E-13</v>
      </c>
      <c r="I3578" s="2">
        <v>9.9999999999999998E-13</v>
      </c>
      <c r="J3578" s="26" t="s">
        <v>696</v>
      </c>
    </row>
    <row r="3579" spans="1:10" ht="15.75" hidden="1" customHeight="1" x14ac:dyDescent="0.25">
      <c r="A3579" s="2" t="s">
        <v>789</v>
      </c>
      <c r="B3579" s="2" t="s">
        <v>812</v>
      </c>
      <c r="C3579" s="2">
        <v>2030</v>
      </c>
      <c r="D3579" s="2" t="s">
        <v>241</v>
      </c>
      <c r="E3579" s="2" t="s">
        <v>627</v>
      </c>
      <c r="F3579" s="2" t="s">
        <v>813</v>
      </c>
      <c r="G3579" s="2">
        <v>-100000</v>
      </c>
      <c r="H3579" s="2">
        <v>0</v>
      </c>
      <c r="I3579" s="2">
        <v>0</v>
      </c>
      <c r="J3579" s="26" t="s">
        <v>696</v>
      </c>
    </row>
    <row r="3580" spans="1:10" ht="15.75" hidden="1" customHeight="1" x14ac:dyDescent="0.25">
      <c r="A3580" s="2" t="s">
        <v>789</v>
      </c>
      <c r="B3580" s="2" t="s">
        <v>812</v>
      </c>
      <c r="C3580" s="2">
        <v>2030</v>
      </c>
      <c r="D3580" s="2" t="s">
        <v>241</v>
      </c>
      <c r="E3580" s="2" t="s">
        <v>627</v>
      </c>
      <c r="F3580" s="2" t="s">
        <v>813</v>
      </c>
      <c r="G3580" s="2">
        <v>10</v>
      </c>
      <c r="H3580" s="2">
        <v>3.3582076430320698E-2</v>
      </c>
      <c r="I3580" s="2">
        <v>3.3582076430320698E-2</v>
      </c>
      <c r="J3580" s="26" t="s">
        <v>696</v>
      </c>
    </row>
    <row r="3581" spans="1:10" ht="15.75" hidden="1" customHeight="1" x14ac:dyDescent="0.25">
      <c r="A3581" s="2" t="s">
        <v>789</v>
      </c>
      <c r="B3581" s="2" t="s">
        <v>812</v>
      </c>
      <c r="C3581" s="2">
        <v>2030</v>
      </c>
      <c r="D3581" s="2" t="s">
        <v>241</v>
      </c>
      <c r="E3581" s="2" t="s">
        <v>627</v>
      </c>
      <c r="F3581" s="2" t="s">
        <v>813</v>
      </c>
      <c r="G3581" s="2">
        <v>10</v>
      </c>
      <c r="H3581" s="2">
        <v>0</v>
      </c>
      <c r="I3581" s="2">
        <v>0</v>
      </c>
      <c r="J3581" s="26" t="s">
        <v>696</v>
      </c>
    </row>
    <row r="3582" spans="1:10" ht="15.75" hidden="1" customHeight="1" x14ac:dyDescent="0.25">
      <c r="A3582" s="2" t="s">
        <v>789</v>
      </c>
      <c r="B3582" s="2" t="s">
        <v>812</v>
      </c>
      <c r="C3582" s="2">
        <v>2030</v>
      </c>
      <c r="D3582" s="2" t="s">
        <v>241</v>
      </c>
      <c r="E3582" s="2" t="s">
        <v>627</v>
      </c>
      <c r="F3582" s="2" t="s">
        <v>813</v>
      </c>
      <c r="G3582" s="2">
        <v>100000</v>
      </c>
      <c r="H3582" s="40">
        <v>9.9999999999999998E-13</v>
      </c>
      <c r="I3582" s="2">
        <v>9.9999999999999998E-13</v>
      </c>
      <c r="J3582" s="26" t="s">
        <v>696</v>
      </c>
    </row>
    <row r="3583" spans="1:10" ht="15.75" hidden="1" customHeight="1" x14ac:dyDescent="0.25">
      <c r="A3583" s="2" t="s">
        <v>789</v>
      </c>
      <c r="B3583" s="2" t="s">
        <v>812</v>
      </c>
      <c r="C3583" s="2">
        <v>2035</v>
      </c>
      <c r="D3583" s="2" t="s">
        <v>241</v>
      </c>
      <c r="E3583" s="2" t="s">
        <v>627</v>
      </c>
      <c r="F3583" s="2" t="s">
        <v>813</v>
      </c>
      <c r="G3583" s="2">
        <v>-100000</v>
      </c>
      <c r="H3583" s="2">
        <v>0</v>
      </c>
      <c r="I3583" s="2">
        <v>0</v>
      </c>
      <c r="J3583" s="26" t="s">
        <v>696</v>
      </c>
    </row>
    <row r="3584" spans="1:10" ht="15.75" hidden="1" customHeight="1" x14ac:dyDescent="0.25">
      <c r="A3584" s="2" t="s">
        <v>789</v>
      </c>
      <c r="B3584" s="2" t="s">
        <v>812</v>
      </c>
      <c r="C3584" s="2">
        <v>2035</v>
      </c>
      <c r="D3584" s="2" t="s">
        <v>241</v>
      </c>
      <c r="E3584" s="2" t="s">
        <v>627</v>
      </c>
      <c r="F3584" s="2" t="s">
        <v>813</v>
      </c>
      <c r="G3584" s="2">
        <v>10</v>
      </c>
      <c r="H3584" s="2">
        <v>0</v>
      </c>
      <c r="I3584" s="2">
        <v>0</v>
      </c>
      <c r="J3584" s="26" t="s">
        <v>696</v>
      </c>
    </row>
    <row r="3585" spans="1:10" ht="15.75" hidden="1" customHeight="1" x14ac:dyDescent="0.25">
      <c r="A3585" s="2" t="s">
        <v>789</v>
      </c>
      <c r="B3585" s="2" t="s">
        <v>812</v>
      </c>
      <c r="C3585" s="2">
        <v>2035</v>
      </c>
      <c r="D3585" s="2" t="s">
        <v>241</v>
      </c>
      <c r="E3585" s="2" t="s">
        <v>627</v>
      </c>
      <c r="F3585" s="2" t="s">
        <v>813</v>
      </c>
      <c r="G3585" s="2">
        <v>10</v>
      </c>
      <c r="H3585" s="2">
        <v>5.8935496956110001E-2</v>
      </c>
      <c r="I3585" s="2">
        <v>5.8935496956110001E-2</v>
      </c>
      <c r="J3585" s="26" t="s">
        <v>696</v>
      </c>
    </row>
    <row r="3586" spans="1:10" ht="15.75" hidden="1" customHeight="1" x14ac:dyDescent="0.25">
      <c r="A3586" s="2" t="s">
        <v>789</v>
      </c>
      <c r="B3586" s="2" t="s">
        <v>812</v>
      </c>
      <c r="C3586" s="2">
        <v>2035</v>
      </c>
      <c r="D3586" s="2" t="s">
        <v>241</v>
      </c>
      <c r="E3586" s="2" t="s">
        <v>627</v>
      </c>
      <c r="F3586" s="2" t="s">
        <v>813</v>
      </c>
      <c r="G3586" s="2">
        <v>100000</v>
      </c>
      <c r="H3586" s="40">
        <v>9.9999999999999998E-13</v>
      </c>
      <c r="I3586" s="2">
        <v>9.9999999999999998E-13</v>
      </c>
      <c r="J3586" s="26" t="s">
        <v>696</v>
      </c>
    </row>
    <row r="3587" spans="1:10" ht="15.75" hidden="1" customHeight="1" x14ac:dyDescent="0.25">
      <c r="A3587" s="2" t="s">
        <v>789</v>
      </c>
      <c r="B3587" s="2" t="s">
        <v>812</v>
      </c>
      <c r="C3587" s="2">
        <v>2040</v>
      </c>
      <c r="D3587" s="2" t="s">
        <v>241</v>
      </c>
      <c r="E3587" s="2" t="s">
        <v>627</v>
      </c>
      <c r="F3587" s="2" t="s">
        <v>813</v>
      </c>
      <c r="G3587" s="2">
        <v>-100000</v>
      </c>
      <c r="H3587" s="2">
        <v>0</v>
      </c>
      <c r="I3587" s="2">
        <v>0</v>
      </c>
      <c r="J3587" s="26" t="s">
        <v>696</v>
      </c>
    </row>
    <row r="3588" spans="1:10" ht="15.75" hidden="1" customHeight="1" x14ac:dyDescent="0.25">
      <c r="A3588" s="2" t="s">
        <v>789</v>
      </c>
      <c r="B3588" s="2" t="s">
        <v>812</v>
      </c>
      <c r="C3588" s="2">
        <v>2040</v>
      </c>
      <c r="D3588" s="2" t="s">
        <v>241</v>
      </c>
      <c r="E3588" s="2" t="s">
        <v>627</v>
      </c>
      <c r="F3588" s="2" t="s">
        <v>813</v>
      </c>
      <c r="G3588" s="2">
        <v>10</v>
      </c>
      <c r="H3588" s="2">
        <v>7.8303784132003798E-2</v>
      </c>
      <c r="I3588" s="2">
        <v>7.8303784132003798E-2</v>
      </c>
      <c r="J3588" s="26" t="s">
        <v>696</v>
      </c>
    </row>
    <row r="3589" spans="1:10" ht="15.75" hidden="1" customHeight="1" x14ac:dyDescent="0.25">
      <c r="A3589" s="2" t="s">
        <v>789</v>
      </c>
      <c r="B3589" s="2" t="s">
        <v>812</v>
      </c>
      <c r="C3589" s="2">
        <v>2040</v>
      </c>
      <c r="D3589" s="2" t="s">
        <v>241</v>
      </c>
      <c r="E3589" s="2" t="s">
        <v>627</v>
      </c>
      <c r="F3589" s="2" t="s">
        <v>813</v>
      </c>
      <c r="G3589" s="2">
        <v>10</v>
      </c>
      <c r="H3589" s="2">
        <v>0</v>
      </c>
      <c r="I3589" s="2">
        <v>0</v>
      </c>
      <c r="J3589" s="26" t="s">
        <v>696</v>
      </c>
    </row>
    <row r="3590" spans="1:10" ht="15.75" hidden="1" customHeight="1" x14ac:dyDescent="0.25">
      <c r="A3590" s="2" t="s">
        <v>789</v>
      </c>
      <c r="B3590" s="2" t="s">
        <v>812</v>
      </c>
      <c r="C3590" s="2">
        <v>2040</v>
      </c>
      <c r="D3590" s="2" t="s">
        <v>241</v>
      </c>
      <c r="E3590" s="2" t="s">
        <v>627</v>
      </c>
      <c r="F3590" s="2" t="s">
        <v>813</v>
      </c>
      <c r="G3590" s="2">
        <v>100000</v>
      </c>
      <c r="H3590" s="40">
        <v>9.9999999999999998E-13</v>
      </c>
      <c r="I3590" s="2">
        <v>9.9999999999999998E-13</v>
      </c>
      <c r="J3590" s="26" t="s">
        <v>696</v>
      </c>
    </row>
    <row r="3591" spans="1:10" ht="15.75" hidden="1" customHeight="1" x14ac:dyDescent="0.25">
      <c r="A3591" s="2" t="s">
        <v>789</v>
      </c>
      <c r="B3591" s="2" t="s">
        <v>812</v>
      </c>
      <c r="C3591" s="2">
        <v>2045</v>
      </c>
      <c r="D3591" s="2" t="s">
        <v>241</v>
      </c>
      <c r="E3591" s="2" t="s">
        <v>627</v>
      </c>
      <c r="F3591" s="2" t="s">
        <v>813</v>
      </c>
      <c r="G3591" s="2">
        <v>-100000</v>
      </c>
      <c r="H3591" s="2">
        <v>0</v>
      </c>
      <c r="I3591" s="2">
        <v>0</v>
      </c>
      <c r="J3591" s="26" t="s">
        <v>696</v>
      </c>
    </row>
    <row r="3592" spans="1:10" ht="15.75" hidden="1" customHeight="1" x14ac:dyDescent="0.25">
      <c r="A3592" s="2" t="s">
        <v>789</v>
      </c>
      <c r="B3592" s="2" t="s">
        <v>812</v>
      </c>
      <c r="C3592" s="2">
        <v>2045</v>
      </c>
      <c r="D3592" s="2" t="s">
        <v>241</v>
      </c>
      <c r="E3592" s="2" t="s">
        <v>627</v>
      </c>
      <c r="F3592" s="2" t="s">
        <v>813</v>
      </c>
      <c r="G3592" s="2">
        <v>10</v>
      </c>
      <c r="H3592" s="2">
        <v>9.3155793845653506E-2</v>
      </c>
      <c r="I3592" s="2">
        <v>9.3155793845653506E-2</v>
      </c>
      <c r="J3592" s="26" t="s">
        <v>696</v>
      </c>
    </row>
    <row r="3593" spans="1:10" ht="15.75" hidden="1" customHeight="1" x14ac:dyDescent="0.25">
      <c r="A3593" s="2" t="s">
        <v>789</v>
      </c>
      <c r="B3593" s="2" t="s">
        <v>812</v>
      </c>
      <c r="C3593" s="2">
        <v>2045</v>
      </c>
      <c r="D3593" s="2" t="s">
        <v>241</v>
      </c>
      <c r="E3593" s="2" t="s">
        <v>627</v>
      </c>
      <c r="F3593" s="2" t="s">
        <v>813</v>
      </c>
      <c r="G3593" s="2">
        <v>10</v>
      </c>
      <c r="H3593" s="2">
        <v>0</v>
      </c>
      <c r="I3593" s="2">
        <v>0</v>
      </c>
      <c r="J3593" s="26" t="s">
        <v>696</v>
      </c>
    </row>
    <row r="3594" spans="1:10" ht="15.75" hidden="1" customHeight="1" x14ac:dyDescent="0.25">
      <c r="A3594" s="2" t="s">
        <v>789</v>
      </c>
      <c r="B3594" s="2" t="s">
        <v>812</v>
      </c>
      <c r="C3594" s="2">
        <v>2045</v>
      </c>
      <c r="D3594" s="2" t="s">
        <v>241</v>
      </c>
      <c r="E3594" s="2" t="s">
        <v>627</v>
      </c>
      <c r="F3594" s="2" t="s">
        <v>813</v>
      </c>
      <c r="G3594" s="2">
        <v>100000</v>
      </c>
      <c r="H3594" s="40">
        <v>9.9999999999999998E-13</v>
      </c>
      <c r="I3594" s="2">
        <v>9.9999999999999998E-13</v>
      </c>
      <c r="J3594" s="26" t="s">
        <v>696</v>
      </c>
    </row>
    <row r="3595" spans="1:10" ht="15.75" hidden="1" customHeight="1" x14ac:dyDescent="0.25">
      <c r="A3595" s="2" t="s">
        <v>789</v>
      </c>
      <c r="B3595" s="2" t="s">
        <v>812</v>
      </c>
      <c r="C3595" s="2">
        <v>2050</v>
      </c>
      <c r="D3595" s="2" t="s">
        <v>241</v>
      </c>
      <c r="E3595" s="2" t="s">
        <v>627</v>
      </c>
      <c r="F3595" s="2" t="s">
        <v>813</v>
      </c>
      <c r="G3595" s="2">
        <v>-100000</v>
      </c>
      <c r="H3595" s="2">
        <v>0</v>
      </c>
      <c r="I3595" s="2">
        <v>0</v>
      </c>
      <c r="J3595" s="26" t="s">
        <v>696</v>
      </c>
    </row>
    <row r="3596" spans="1:10" ht="15.75" hidden="1" customHeight="1" x14ac:dyDescent="0.25">
      <c r="A3596" s="2" t="s">
        <v>789</v>
      </c>
      <c r="B3596" s="2" t="s">
        <v>812</v>
      </c>
      <c r="C3596" s="2">
        <v>2050</v>
      </c>
      <c r="D3596" s="2" t="s">
        <v>241</v>
      </c>
      <c r="E3596" s="2" t="s">
        <v>627</v>
      </c>
      <c r="F3596" s="2" t="s">
        <v>813</v>
      </c>
      <c r="G3596" s="2">
        <v>10</v>
      </c>
      <c r="H3596" s="2">
        <v>6.6092774271964999E-2</v>
      </c>
      <c r="I3596" s="2">
        <v>6.6092774271964999E-2</v>
      </c>
      <c r="J3596" s="26" t="s">
        <v>696</v>
      </c>
    </row>
    <row r="3597" spans="1:10" ht="15.75" hidden="1" customHeight="1" x14ac:dyDescent="0.25">
      <c r="A3597" s="2" t="s">
        <v>789</v>
      </c>
      <c r="B3597" s="2" t="s">
        <v>812</v>
      </c>
      <c r="C3597" s="2">
        <v>2050</v>
      </c>
      <c r="D3597" s="2" t="s">
        <v>241</v>
      </c>
      <c r="E3597" s="2" t="s">
        <v>627</v>
      </c>
      <c r="F3597" s="2" t="s">
        <v>813</v>
      </c>
      <c r="G3597" s="2">
        <v>10</v>
      </c>
      <c r="H3597" s="2">
        <v>0</v>
      </c>
      <c r="I3597" s="2">
        <v>0</v>
      </c>
      <c r="J3597" s="26" t="s">
        <v>696</v>
      </c>
    </row>
    <row r="3598" spans="1:10" ht="15.75" hidden="1" customHeight="1" x14ac:dyDescent="0.25">
      <c r="A3598" s="2" t="s">
        <v>789</v>
      </c>
      <c r="B3598" s="2" t="s">
        <v>812</v>
      </c>
      <c r="C3598" s="2">
        <v>2050</v>
      </c>
      <c r="D3598" s="2" t="s">
        <v>241</v>
      </c>
      <c r="E3598" s="2" t="s">
        <v>627</v>
      </c>
      <c r="F3598" s="2" t="s">
        <v>813</v>
      </c>
      <c r="G3598" s="2">
        <v>100000</v>
      </c>
      <c r="H3598" s="40">
        <v>9.9999999999999998E-13</v>
      </c>
      <c r="I3598" s="2">
        <v>9.9999999999999998E-13</v>
      </c>
      <c r="J3598" s="26" t="s">
        <v>696</v>
      </c>
    </row>
    <row r="3599" spans="1:10" ht="15.75" hidden="1" customHeight="1" x14ac:dyDescent="0.25">
      <c r="A3599" s="2" t="s">
        <v>789</v>
      </c>
      <c r="B3599" s="2" t="s">
        <v>814</v>
      </c>
      <c r="C3599" s="2">
        <v>2015</v>
      </c>
      <c r="D3599" s="2" t="s">
        <v>241</v>
      </c>
      <c r="G3599" s="2">
        <v>-100000</v>
      </c>
      <c r="H3599" s="2">
        <v>0</v>
      </c>
      <c r="I3599" s="2">
        <v>0</v>
      </c>
      <c r="J3599" s="26" t="e">
        <v>#N/A</v>
      </c>
    </row>
    <row r="3600" spans="1:10" ht="15.75" hidden="1" customHeight="1" x14ac:dyDescent="0.25">
      <c r="A3600" s="2" t="s">
        <v>789</v>
      </c>
      <c r="B3600" s="2" t="s">
        <v>814</v>
      </c>
      <c r="C3600" s="2">
        <v>2015</v>
      </c>
      <c r="D3600" s="2" t="s">
        <v>241</v>
      </c>
      <c r="G3600" s="2">
        <v>100000</v>
      </c>
      <c r="H3600" s="40">
        <v>9.9999999999999998E-13</v>
      </c>
      <c r="I3600" s="2">
        <v>9.9999999999999998E-13</v>
      </c>
      <c r="J3600" s="26" t="e">
        <v>#N/A</v>
      </c>
    </row>
    <row r="3601" spans="1:10" ht="15.75" hidden="1" customHeight="1" x14ac:dyDescent="0.25">
      <c r="A3601" s="2" t="s">
        <v>789</v>
      </c>
      <c r="B3601" s="2" t="s">
        <v>814</v>
      </c>
      <c r="C3601" s="2">
        <v>2020</v>
      </c>
      <c r="D3601" s="2" t="s">
        <v>241</v>
      </c>
      <c r="G3601" s="2">
        <v>-100000</v>
      </c>
      <c r="H3601" s="2">
        <v>0</v>
      </c>
      <c r="I3601" s="2">
        <v>0</v>
      </c>
      <c r="J3601" s="26" t="e">
        <v>#N/A</v>
      </c>
    </row>
    <row r="3602" spans="1:10" ht="15.75" hidden="1" customHeight="1" x14ac:dyDescent="0.25">
      <c r="A3602" s="2" t="s">
        <v>789</v>
      </c>
      <c r="B3602" s="2" t="s">
        <v>814</v>
      </c>
      <c r="C3602" s="2">
        <v>2020</v>
      </c>
      <c r="D3602" s="2" t="s">
        <v>241</v>
      </c>
      <c r="G3602" s="2">
        <v>100000</v>
      </c>
      <c r="H3602" s="40">
        <v>9.9999999999999998E-13</v>
      </c>
      <c r="I3602" s="2">
        <v>9.9999999999999998E-13</v>
      </c>
      <c r="J3602" s="26" t="e">
        <v>#N/A</v>
      </c>
    </row>
    <row r="3603" spans="1:10" ht="15.75" hidden="1" customHeight="1" x14ac:dyDescent="0.25">
      <c r="A3603" s="2" t="s">
        <v>789</v>
      </c>
      <c r="B3603" s="2" t="s">
        <v>814</v>
      </c>
      <c r="C3603" s="2">
        <v>2025</v>
      </c>
      <c r="D3603" s="2" t="s">
        <v>241</v>
      </c>
      <c r="G3603" s="2">
        <v>-100000</v>
      </c>
      <c r="H3603" s="2">
        <v>0</v>
      </c>
      <c r="I3603" s="2">
        <v>0</v>
      </c>
      <c r="J3603" s="26" t="e">
        <v>#N/A</v>
      </c>
    </row>
    <row r="3604" spans="1:10" ht="15.75" hidden="1" customHeight="1" x14ac:dyDescent="0.25">
      <c r="A3604" s="2" t="s">
        <v>789</v>
      </c>
      <c r="B3604" s="2" t="s">
        <v>814</v>
      </c>
      <c r="C3604" s="2">
        <v>2025</v>
      </c>
      <c r="D3604" s="2" t="s">
        <v>241</v>
      </c>
      <c r="G3604" s="2">
        <v>100000</v>
      </c>
      <c r="H3604" s="40">
        <v>9.9999999999999998E-13</v>
      </c>
      <c r="I3604" s="2">
        <v>9.9999999999999998E-13</v>
      </c>
      <c r="J3604" s="26" t="e">
        <v>#N/A</v>
      </c>
    </row>
    <row r="3605" spans="1:10" ht="15.75" hidden="1" customHeight="1" x14ac:dyDescent="0.25">
      <c r="A3605" s="2" t="s">
        <v>789</v>
      </c>
      <c r="B3605" s="2" t="s">
        <v>814</v>
      </c>
      <c r="C3605" s="2">
        <v>2030</v>
      </c>
      <c r="D3605" s="2" t="s">
        <v>241</v>
      </c>
      <c r="G3605" s="2">
        <v>-100000</v>
      </c>
      <c r="H3605" s="2">
        <v>0</v>
      </c>
      <c r="I3605" s="2">
        <v>0</v>
      </c>
      <c r="J3605" s="26" t="e">
        <v>#N/A</v>
      </c>
    </row>
    <row r="3606" spans="1:10" ht="15.75" hidden="1" customHeight="1" x14ac:dyDescent="0.25">
      <c r="A3606" s="2" t="s">
        <v>789</v>
      </c>
      <c r="B3606" s="2" t="s">
        <v>814</v>
      </c>
      <c r="C3606" s="2">
        <v>2030</v>
      </c>
      <c r="D3606" s="2" t="s">
        <v>241</v>
      </c>
      <c r="G3606" s="2">
        <v>100000</v>
      </c>
      <c r="H3606" s="40">
        <v>9.9999999999999998E-13</v>
      </c>
      <c r="I3606" s="2">
        <v>9.9999999999999998E-13</v>
      </c>
      <c r="J3606" s="26" t="e">
        <v>#N/A</v>
      </c>
    </row>
    <row r="3607" spans="1:10" ht="15.75" hidden="1" customHeight="1" x14ac:dyDescent="0.25">
      <c r="A3607" s="2" t="s">
        <v>789</v>
      </c>
      <c r="B3607" s="2" t="s">
        <v>814</v>
      </c>
      <c r="C3607" s="2">
        <v>2035</v>
      </c>
      <c r="D3607" s="2" t="s">
        <v>241</v>
      </c>
      <c r="G3607" s="2">
        <v>-100000</v>
      </c>
      <c r="H3607" s="2">
        <v>0</v>
      </c>
      <c r="I3607" s="2">
        <v>0</v>
      </c>
      <c r="J3607" s="26" t="e">
        <v>#N/A</v>
      </c>
    </row>
    <row r="3608" spans="1:10" ht="15.75" hidden="1" customHeight="1" x14ac:dyDescent="0.25">
      <c r="A3608" s="2" t="s">
        <v>789</v>
      </c>
      <c r="B3608" s="2" t="s">
        <v>814</v>
      </c>
      <c r="C3608" s="2">
        <v>2035</v>
      </c>
      <c r="D3608" s="2" t="s">
        <v>241</v>
      </c>
      <c r="G3608" s="2">
        <v>100000</v>
      </c>
      <c r="H3608" s="40">
        <v>9.9999999999999998E-13</v>
      </c>
      <c r="I3608" s="2">
        <v>9.9999999999999998E-13</v>
      </c>
      <c r="J3608" s="26" t="e">
        <v>#N/A</v>
      </c>
    </row>
    <row r="3609" spans="1:10" ht="15.75" hidden="1" customHeight="1" x14ac:dyDescent="0.25">
      <c r="A3609" s="2" t="s">
        <v>789</v>
      </c>
      <c r="B3609" s="2" t="s">
        <v>814</v>
      </c>
      <c r="C3609" s="2">
        <v>2040</v>
      </c>
      <c r="D3609" s="2" t="s">
        <v>241</v>
      </c>
      <c r="G3609" s="2">
        <v>-100000</v>
      </c>
      <c r="H3609" s="2">
        <v>0</v>
      </c>
      <c r="I3609" s="2">
        <v>0</v>
      </c>
      <c r="J3609" s="26" t="e">
        <v>#N/A</v>
      </c>
    </row>
    <row r="3610" spans="1:10" ht="15.75" hidden="1" customHeight="1" x14ac:dyDescent="0.25">
      <c r="A3610" s="2" t="s">
        <v>789</v>
      </c>
      <c r="B3610" s="2" t="s">
        <v>814</v>
      </c>
      <c r="C3610" s="2">
        <v>2040</v>
      </c>
      <c r="D3610" s="2" t="s">
        <v>241</v>
      </c>
      <c r="G3610" s="2">
        <v>100000</v>
      </c>
      <c r="H3610" s="40">
        <v>9.9999999999999998E-13</v>
      </c>
      <c r="I3610" s="2">
        <v>9.9999999999999998E-13</v>
      </c>
      <c r="J3610" s="26" t="e">
        <v>#N/A</v>
      </c>
    </row>
    <row r="3611" spans="1:10" ht="15.75" hidden="1" customHeight="1" x14ac:dyDescent="0.25">
      <c r="A3611" s="2" t="s">
        <v>789</v>
      </c>
      <c r="B3611" s="2" t="s">
        <v>814</v>
      </c>
      <c r="C3611" s="2">
        <v>2045</v>
      </c>
      <c r="D3611" s="2" t="s">
        <v>241</v>
      </c>
      <c r="G3611" s="2">
        <v>-100000</v>
      </c>
      <c r="H3611" s="2">
        <v>0</v>
      </c>
      <c r="I3611" s="2">
        <v>0</v>
      </c>
      <c r="J3611" s="26" t="e">
        <v>#N/A</v>
      </c>
    </row>
    <row r="3612" spans="1:10" ht="15.75" hidden="1" customHeight="1" x14ac:dyDescent="0.25">
      <c r="A3612" s="2" t="s">
        <v>789</v>
      </c>
      <c r="B3612" s="2" t="s">
        <v>814</v>
      </c>
      <c r="C3612" s="2">
        <v>2045</v>
      </c>
      <c r="D3612" s="2" t="s">
        <v>241</v>
      </c>
      <c r="G3612" s="2">
        <v>100000</v>
      </c>
      <c r="H3612" s="40">
        <v>9.9999999999999998E-13</v>
      </c>
      <c r="I3612" s="2">
        <v>9.9999999999999998E-13</v>
      </c>
      <c r="J3612" s="26" t="e">
        <v>#N/A</v>
      </c>
    </row>
    <row r="3613" spans="1:10" ht="15.75" hidden="1" customHeight="1" x14ac:dyDescent="0.25">
      <c r="A3613" s="2" t="s">
        <v>789</v>
      </c>
      <c r="B3613" s="2" t="s">
        <v>814</v>
      </c>
      <c r="C3613" s="2">
        <v>2050</v>
      </c>
      <c r="D3613" s="2" t="s">
        <v>241</v>
      </c>
      <c r="G3613" s="2">
        <v>-100000</v>
      </c>
      <c r="H3613" s="2">
        <v>0</v>
      </c>
      <c r="I3613" s="2">
        <v>0</v>
      </c>
      <c r="J3613" s="26" t="e">
        <v>#N/A</v>
      </c>
    </row>
    <row r="3614" spans="1:10" ht="15.75" hidden="1" customHeight="1" x14ac:dyDescent="0.25">
      <c r="A3614" s="2" t="s">
        <v>789</v>
      </c>
      <c r="B3614" s="2" t="s">
        <v>814</v>
      </c>
      <c r="C3614" s="2">
        <v>2050</v>
      </c>
      <c r="D3614" s="2" t="s">
        <v>241</v>
      </c>
      <c r="G3614" s="2">
        <v>100000</v>
      </c>
      <c r="H3614" s="40">
        <v>9.9999999999999998E-13</v>
      </c>
      <c r="I3614" s="2">
        <v>9.9999999999999998E-13</v>
      </c>
      <c r="J3614" s="26" t="e">
        <v>#N/A</v>
      </c>
    </row>
    <row r="3615" spans="1:10" ht="15.75" hidden="1" customHeight="1" x14ac:dyDescent="0.25">
      <c r="A3615" s="2" t="s">
        <v>789</v>
      </c>
      <c r="B3615" s="2" t="s">
        <v>815</v>
      </c>
      <c r="C3615" s="2">
        <v>2015</v>
      </c>
      <c r="D3615" s="2" t="s">
        <v>241</v>
      </c>
      <c r="G3615" s="2">
        <v>-100000</v>
      </c>
      <c r="H3615" s="2">
        <v>0</v>
      </c>
      <c r="I3615" s="2">
        <v>0</v>
      </c>
      <c r="J3615" s="26" t="e">
        <v>#N/A</v>
      </c>
    </row>
    <row r="3616" spans="1:10" ht="15.75" hidden="1" customHeight="1" x14ac:dyDescent="0.25">
      <c r="A3616" s="2" t="s">
        <v>789</v>
      </c>
      <c r="B3616" s="2" t="s">
        <v>815</v>
      </c>
      <c r="C3616" s="2">
        <v>2015</v>
      </c>
      <c r="D3616" s="2" t="s">
        <v>241</v>
      </c>
      <c r="G3616" s="2">
        <v>100000</v>
      </c>
      <c r="H3616" s="40">
        <v>9.9999999999999998E-13</v>
      </c>
      <c r="I3616" s="2">
        <v>9.9999999999999998E-13</v>
      </c>
      <c r="J3616" s="26" t="e">
        <v>#N/A</v>
      </c>
    </row>
    <row r="3617" spans="1:10" ht="15.75" hidden="1" customHeight="1" x14ac:dyDescent="0.25">
      <c r="A3617" s="2" t="s">
        <v>789</v>
      </c>
      <c r="B3617" s="2" t="s">
        <v>815</v>
      </c>
      <c r="C3617" s="2">
        <v>2020</v>
      </c>
      <c r="D3617" s="2" t="s">
        <v>241</v>
      </c>
      <c r="G3617" s="2">
        <v>-100000</v>
      </c>
      <c r="H3617" s="2">
        <v>0</v>
      </c>
      <c r="I3617" s="2">
        <v>0</v>
      </c>
      <c r="J3617" s="26" t="e">
        <v>#N/A</v>
      </c>
    </row>
    <row r="3618" spans="1:10" ht="15.75" hidden="1" customHeight="1" x14ac:dyDescent="0.25">
      <c r="A3618" s="2" t="s">
        <v>789</v>
      </c>
      <c r="B3618" s="2" t="s">
        <v>815</v>
      </c>
      <c r="C3618" s="2">
        <v>2020</v>
      </c>
      <c r="D3618" s="2" t="s">
        <v>241</v>
      </c>
      <c r="G3618" s="2">
        <v>100000</v>
      </c>
      <c r="H3618" s="40">
        <v>9.9999999999999998E-13</v>
      </c>
      <c r="I3618" s="2">
        <v>9.9999999999999998E-13</v>
      </c>
      <c r="J3618" s="26" t="e">
        <v>#N/A</v>
      </c>
    </row>
    <row r="3619" spans="1:10" ht="15.75" hidden="1" customHeight="1" x14ac:dyDescent="0.25">
      <c r="A3619" s="2" t="s">
        <v>789</v>
      </c>
      <c r="B3619" s="2" t="s">
        <v>815</v>
      </c>
      <c r="C3619" s="2">
        <v>2025</v>
      </c>
      <c r="D3619" s="2" t="s">
        <v>241</v>
      </c>
      <c r="G3619" s="2">
        <v>-100000</v>
      </c>
      <c r="H3619" s="2">
        <v>0</v>
      </c>
      <c r="I3619" s="2">
        <v>0</v>
      </c>
      <c r="J3619" s="26" t="e">
        <v>#N/A</v>
      </c>
    </row>
    <row r="3620" spans="1:10" ht="15.75" hidden="1" customHeight="1" x14ac:dyDescent="0.25">
      <c r="A3620" s="2" t="s">
        <v>789</v>
      </c>
      <c r="B3620" s="2" t="s">
        <v>815</v>
      </c>
      <c r="C3620" s="2">
        <v>2025</v>
      </c>
      <c r="D3620" s="2" t="s">
        <v>241</v>
      </c>
      <c r="G3620" s="2">
        <v>100000</v>
      </c>
      <c r="H3620" s="40">
        <v>9.9999999999999998E-13</v>
      </c>
      <c r="I3620" s="2">
        <v>9.9999999999999998E-13</v>
      </c>
      <c r="J3620" s="26" t="e">
        <v>#N/A</v>
      </c>
    </row>
    <row r="3621" spans="1:10" ht="15.75" hidden="1" customHeight="1" x14ac:dyDescent="0.25">
      <c r="A3621" s="2" t="s">
        <v>789</v>
      </c>
      <c r="B3621" s="2" t="s">
        <v>815</v>
      </c>
      <c r="C3621" s="2">
        <v>2030</v>
      </c>
      <c r="D3621" s="2" t="s">
        <v>241</v>
      </c>
      <c r="G3621" s="2">
        <v>-100000</v>
      </c>
      <c r="H3621" s="2">
        <v>0</v>
      </c>
      <c r="I3621" s="2">
        <v>0</v>
      </c>
      <c r="J3621" s="26" t="e">
        <v>#N/A</v>
      </c>
    </row>
    <row r="3622" spans="1:10" ht="15.75" hidden="1" customHeight="1" x14ac:dyDescent="0.25">
      <c r="A3622" s="2" t="s">
        <v>789</v>
      </c>
      <c r="B3622" s="2" t="s">
        <v>815</v>
      </c>
      <c r="C3622" s="2">
        <v>2030</v>
      </c>
      <c r="D3622" s="2" t="s">
        <v>241</v>
      </c>
      <c r="G3622" s="2">
        <v>100000</v>
      </c>
      <c r="H3622" s="40">
        <v>9.9999999999999998E-13</v>
      </c>
      <c r="I3622" s="2">
        <v>9.9999999999999998E-13</v>
      </c>
      <c r="J3622" s="26" t="e">
        <v>#N/A</v>
      </c>
    </row>
    <row r="3623" spans="1:10" ht="15.75" hidden="1" customHeight="1" x14ac:dyDescent="0.25">
      <c r="A3623" s="2" t="s">
        <v>789</v>
      </c>
      <c r="B3623" s="2" t="s">
        <v>815</v>
      </c>
      <c r="C3623" s="2">
        <v>2035</v>
      </c>
      <c r="D3623" s="2" t="s">
        <v>241</v>
      </c>
      <c r="G3623" s="2">
        <v>-100000</v>
      </c>
      <c r="H3623" s="2">
        <v>0</v>
      </c>
      <c r="I3623" s="2">
        <v>0</v>
      </c>
      <c r="J3623" s="26" t="e">
        <v>#N/A</v>
      </c>
    </row>
    <row r="3624" spans="1:10" ht="15.75" hidden="1" customHeight="1" x14ac:dyDescent="0.25">
      <c r="A3624" s="2" t="s">
        <v>789</v>
      </c>
      <c r="B3624" s="2" t="s">
        <v>815</v>
      </c>
      <c r="C3624" s="2">
        <v>2035</v>
      </c>
      <c r="D3624" s="2" t="s">
        <v>241</v>
      </c>
      <c r="G3624" s="2">
        <v>100000</v>
      </c>
      <c r="H3624" s="40">
        <v>9.9999999999999998E-13</v>
      </c>
      <c r="I3624" s="2">
        <v>9.9999999999999998E-13</v>
      </c>
      <c r="J3624" s="26" t="e">
        <v>#N/A</v>
      </c>
    </row>
    <row r="3625" spans="1:10" ht="15.75" hidden="1" customHeight="1" x14ac:dyDescent="0.25">
      <c r="A3625" s="2" t="s">
        <v>789</v>
      </c>
      <c r="B3625" s="2" t="s">
        <v>815</v>
      </c>
      <c r="C3625" s="2">
        <v>2040</v>
      </c>
      <c r="D3625" s="2" t="s">
        <v>241</v>
      </c>
      <c r="G3625" s="2">
        <v>-100000</v>
      </c>
      <c r="H3625" s="2">
        <v>0</v>
      </c>
      <c r="I3625" s="2">
        <v>0</v>
      </c>
      <c r="J3625" s="26" t="e">
        <v>#N/A</v>
      </c>
    </row>
    <row r="3626" spans="1:10" ht="15.75" hidden="1" customHeight="1" x14ac:dyDescent="0.25">
      <c r="A3626" s="2" t="s">
        <v>789</v>
      </c>
      <c r="B3626" s="2" t="s">
        <v>815</v>
      </c>
      <c r="C3626" s="2">
        <v>2040</v>
      </c>
      <c r="D3626" s="2" t="s">
        <v>241</v>
      </c>
      <c r="G3626" s="2">
        <v>100000</v>
      </c>
      <c r="H3626" s="40">
        <v>9.9999999999999998E-13</v>
      </c>
      <c r="I3626" s="2">
        <v>9.9999999999999998E-13</v>
      </c>
      <c r="J3626" s="26" t="e">
        <v>#N/A</v>
      </c>
    </row>
    <row r="3627" spans="1:10" ht="15.75" hidden="1" customHeight="1" x14ac:dyDescent="0.25">
      <c r="A3627" s="2" t="s">
        <v>789</v>
      </c>
      <c r="B3627" s="2" t="s">
        <v>815</v>
      </c>
      <c r="C3627" s="2">
        <v>2045</v>
      </c>
      <c r="D3627" s="2" t="s">
        <v>241</v>
      </c>
      <c r="G3627" s="2">
        <v>-100000</v>
      </c>
      <c r="H3627" s="2">
        <v>0</v>
      </c>
      <c r="I3627" s="2">
        <v>0</v>
      </c>
      <c r="J3627" s="26" t="e">
        <v>#N/A</v>
      </c>
    </row>
    <row r="3628" spans="1:10" ht="15.75" hidden="1" customHeight="1" x14ac:dyDescent="0.25">
      <c r="A3628" s="2" t="s">
        <v>789</v>
      </c>
      <c r="B3628" s="2" t="s">
        <v>815</v>
      </c>
      <c r="C3628" s="2">
        <v>2045</v>
      </c>
      <c r="D3628" s="2" t="s">
        <v>241</v>
      </c>
      <c r="G3628" s="2">
        <v>100000</v>
      </c>
      <c r="H3628" s="40">
        <v>9.9999999999999998E-13</v>
      </c>
      <c r="I3628" s="2">
        <v>9.9999999999999998E-13</v>
      </c>
      <c r="J3628" s="26" t="e">
        <v>#N/A</v>
      </c>
    </row>
    <row r="3629" spans="1:10" ht="15.75" hidden="1" customHeight="1" x14ac:dyDescent="0.25">
      <c r="A3629" s="2" t="s">
        <v>789</v>
      </c>
      <c r="B3629" s="2" t="s">
        <v>815</v>
      </c>
      <c r="C3629" s="2">
        <v>2050</v>
      </c>
      <c r="D3629" s="2" t="s">
        <v>241</v>
      </c>
      <c r="G3629" s="2">
        <v>-100000</v>
      </c>
      <c r="H3629" s="2">
        <v>0</v>
      </c>
      <c r="I3629" s="2">
        <v>0</v>
      </c>
      <c r="J3629" s="26" t="e">
        <v>#N/A</v>
      </c>
    </row>
    <row r="3630" spans="1:10" ht="15.75" hidden="1" customHeight="1" x14ac:dyDescent="0.25">
      <c r="A3630" s="2" t="s">
        <v>789</v>
      </c>
      <c r="B3630" s="2" t="s">
        <v>815</v>
      </c>
      <c r="C3630" s="2">
        <v>2050</v>
      </c>
      <c r="D3630" s="2" t="s">
        <v>241</v>
      </c>
      <c r="G3630" s="2">
        <v>100000</v>
      </c>
      <c r="H3630" s="40">
        <v>9.9999999999999998E-13</v>
      </c>
      <c r="I3630" s="2">
        <v>9.9999999999999998E-13</v>
      </c>
      <c r="J3630" s="26" t="e">
        <v>#N/A</v>
      </c>
    </row>
    <row r="3631" spans="1:10" ht="15.75" hidden="1" customHeight="1" x14ac:dyDescent="0.25">
      <c r="A3631" s="2" t="s">
        <v>789</v>
      </c>
      <c r="B3631" s="2" t="s">
        <v>816</v>
      </c>
      <c r="C3631" s="2">
        <v>2015</v>
      </c>
      <c r="D3631" s="2" t="s">
        <v>241</v>
      </c>
      <c r="E3631" s="2" t="s">
        <v>627</v>
      </c>
      <c r="F3631" s="2" t="s">
        <v>817</v>
      </c>
      <c r="G3631" s="2">
        <v>-100000</v>
      </c>
      <c r="H3631" s="2">
        <v>0</v>
      </c>
      <c r="I3631" s="2">
        <v>0</v>
      </c>
      <c r="J3631" s="26" t="s">
        <v>696</v>
      </c>
    </row>
    <row r="3632" spans="1:10" ht="15.75" hidden="1" customHeight="1" x14ac:dyDescent="0.25">
      <c r="A3632" s="2" t="s">
        <v>789</v>
      </c>
      <c r="B3632" s="2" t="s">
        <v>816</v>
      </c>
      <c r="C3632" s="2">
        <v>2015</v>
      </c>
      <c r="D3632" s="2" t="s">
        <v>241</v>
      </c>
      <c r="E3632" s="2" t="s">
        <v>627</v>
      </c>
      <c r="F3632" s="2" t="s">
        <v>817</v>
      </c>
      <c r="G3632" s="2">
        <v>0</v>
      </c>
      <c r="H3632" s="2">
        <v>0</v>
      </c>
      <c r="I3632" s="2">
        <v>0</v>
      </c>
      <c r="J3632" s="26" t="s">
        <v>696</v>
      </c>
    </row>
    <row r="3633" spans="1:10" ht="15.75" hidden="1" customHeight="1" x14ac:dyDescent="0.25">
      <c r="A3633" s="2" t="s">
        <v>789</v>
      </c>
      <c r="B3633" s="2" t="s">
        <v>816</v>
      </c>
      <c r="C3633" s="2">
        <v>2015</v>
      </c>
      <c r="D3633" s="2" t="s">
        <v>241</v>
      </c>
      <c r="E3633" s="2" t="s">
        <v>627</v>
      </c>
      <c r="F3633" s="2" t="s">
        <v>817</v>
      </c>
      <c r="G3633" s="2">
        <v>0</v>
      </c>
      <c r="H3633" s="2">
        <v>1.48495845496655E-2</v>
      </c>
      <c r="I3633" s="2">
        <v>1.48495845496655E-2</v>
      </c>
      <c r="J3633" s="26" t="s">
        <v>696</v>
      </c>
    </row>
    <row r="3634" spans="1:10" ht="15.75" hidden="1" customHeight="1" x14ac:dyDescent="0.25">
      <c r="A3634" s="2" t="s">
        <v>789</v>
      </c>
      <c r="B3634" s="2" t="s">
        <v>816</v>
      </c>
      <c r="C3634" s="2">
        <v>2015</v>
      </c>
      <c r="D3634" s="2" t="s">
        <v>241</v>
      </c>
      <c r="E3634" s="2" t="s">
        <v>627</v>
      </c>
      <c r="F3634" s="2" t="s">
        <v>818</v>
      </c>
      <c r="G3634" s="2">
        <v>1</v>
      </c>
      <c r="H3634" s="2">
        <v>0.37420706450939101</v>
      </c>
      <c r="I3634" s="2">
        <v>0.37420706450939101</v>
      </c>
      <c r="J3634" s="26" t="s">
        <v>696</v>
      </c>
    </row>
    <row r="3635" spans="1:10" ht="15.75" hidden="1" customHeight="1" x14ac:dyDescent="0.25">
      <c r="A3635" s="2" t="s">
        <v>789</v>
      </c>
      <c r="B3635" s="2" t="s">
        <v>816</v>
      </c>
      <c r="C3635" s="2">
        <v>2015</v>
      </c>
      <c r="D3635" s="2" t="s">
        <v>241</v>
      </c>
      <c r="E3635" s="2" t="s">
        <v>627</v>
      </c>
      <c r="F3635" s="2" t="s">
        <v>819</v>
      </c>
      <c r="G3635" s="2">
        <v>6</v>
      </c>
      <c r="H3635" s="2">
        <v>0.206506982445716</v>
      </c>
      <c r="I3635" s="2">
        <v>0.206506982445716</v>
      </c>
      <c r="J3635" s="26" t="s">
        <v>696</v>
      </c>
    </row>
    <row r="3636" spans="1:10" ht="15.75" hidden="1" customHeight="1" x14ac:dyDescent="0.25">
      <c r="A3636" s="2" t="s">
        <v>789</v>
      </c>
      <c r="B3636" s="2" t="s">
        <v>816</v>
      </c>
      <c r="C3636" s="2">
        <v>2015</v>
      </c>
      <c r="D3636" s="2" t="s">
        <v>241</v>
      </c>
      <c r="E3636" s="2" t="s">
        <v>627</v>
      </c>
      <c r="F3636" s="2" t="s">
        <v>819</v>
      </c>
      <c r="G3636" s="2">
        <v>7</v>
      </c>
      <c r="H3636" s="2">
        <v>0.19272311031818301</v>
      </c>
      <c r="I3636" s="2">
        <v>0.19272311031818301</v>
      </c>
      <c r="J3636" s="26" t="s">
        <v>696</v>
      </c>
    </row>
    <row r="3637" spans="1:10" ht="15.75" hidden="1" customHeight="1" x14ac:dyDescent="0.25">
      <c r="A3637" s="2" t="s">
        <v>789</v>
      </c>
      <c r="B3637" s="2" t="s">
        <v>816</v>
      </c>
      <c r="C3637" s="2">
        <v>2015</v>
      </c>
      <c r="D3637" s="2" t="s">
        <v>241</v>
      </c>
      <c r="E3637" s="2" t="s">
        <v>627</v>
      </c>
      <c r="F3637" s="2" t="s">
        <v>818</v>
      </c>
      <c r="G3637" s="2">
        <v>14</v>
      </c>
      <c r="H3637" s="2">
        <v>1.7397785559297E-3</v>
      </c>
      <c r="I3637" s="2">
        <v>1.7397785559297E-3</v>
      </c>
      <c r="J3637" s="26" t="s">
        <v>696</v>
      </c>
    </row>
    <row r="3638" spans="1:10" ht="15.75" hidden="1" customHeight="1" x14ac:dyDescent="0.25">
      <c r="A3638" s="2" t="s">
        <v>789</v>
      </c>
      <c r="B3638" s="2" t="s">
        <v>816</v>
      </c>
      <c r="C3638" s="2">
        <v>2015</v>
      </c>
      <c r="D3638" s="2" t="s">
        <v>241</v>
      </c>
      <c r="E3638" s="2" t="s">
        <v>627</v>
      </c>
      <c r="F3638" s="2" t="s">
        <v>817</v>
      </c>
      <c r="G3638" s="2">
        <v>19</v>
      </c>
      <c r="H3638" s="2">
        <v>8.8721692562103299E-2</v>
      </c>
      <c r="I3638" s="2">
        <v>8.8721692562103299E-2</v>
      </c>
      <c r="J3638" s="26" t="s">
        <v>696</v>
      </c>
    </row>
    <row r="3639" spans="1:10" ht="15.75" hidden="1" customHeight="1" x14ac:dyDescent="0.25">
      <c r="A3639" s="2" t="s">
        <v>789</v>
      </c>
      <c r="B3639" s="2" t="s">
        <v>816</v>
      </c>
      <c r="C3639" s="2">
        <v>2015</v>
      </c>
      <c r="D3639" s="2" t="s">
        <v>241</v>
      </c>
      <c r="E3639" s="2" t="s">
        <v>627</v>
      </c>
      <c r="F3639" s="2" t="s">
        <v>819</v>
      </c>
      <c r="G3639" s="2">
        <v>77</v>
      </c>
      <c r="H3639" s="2">
        <v>1.8561165779828999E-3</v>
      </c>
      <c r="I3639" s="2">
        <v>1.8561165779828999E-3</v>
      </c>
      <c r="J3639" s="26" t="s">
        <v>696</v>
      </c>
    </row>
    <row r="3640" spans="1:10" ht="15.75" hidden="1" customHeight="1" x14ac:dyDescent="0.25">
      <c r="A3640" s="2" t="s">
        <v>789</v>
      </c>
      <c r="B3640" s="2" t="s">
        <v>816</v>
      </c>
      <c r="C3640" s="2">
        <v>2015</v>
      </c>
      <c r="D3640" s="2" t="s">
        <v>241</v>
      </c>
      <c r="E3640" s="2" t="s">
        <v>627</v>
      </c>
      <c r="F3640" s="2" t="s">
        <v>819</v>
      </c>
      <c r="G3640" s="2">
        <v>100000</v>
      </c>
      <c r="H3640" s="40">
        <v>9.9999999999999998E-13</v>
      </c>
      <c r="I3640" s="2">
        <v>9.9999999999999998E-13</v>
      </c>
      <c r="J3640" s="26" t="s">
        <v>696</v>
      </c>
    </row>
    <row r="3641" spans="1:10" ht="15.75" hidden="1" customHeight="1" x14ac:dyDescent="0.25">
      <c r="A3641" s="2" t="s">
        <v>789</v>
      </c>
      <c r="B3641" s="2" t="s">
        <v>816</v>
      </c>
      <c r="C3641" s="2">
        <v>2020</v>
      </c>
      <c r="D3641" s="2" t="s">
        <v>241</v>
      </c>
      <c r="E3641" s="2" t="s">
        <v>627</v>
      </c>
      <c r="F3641" s="2" t="s">
        <v>817</v>
      </c>
      <c r="G3641" s="2">
        <v>-100000</v>
      </c>
      <c r="H3641" s="2">
        <v>0</v>
      </c>
      <c r="I3641" s="2">
        <v>0</v>
      </c>
      <c r="J3641" s="26" t="s">
        <v>696</v>
      </c>
    </row>
    <row r="3642" spans="1:10" ht="15.75" hidden="1" customHeight="1" x14ac:dyDescent="0.25">
      <c r="A3642" s="2" t="s">
        <v>789</v>
      </c>
      <c r="B3642" s="2" t="s">
        <v>816</v>
      </c>
      <c r="C3642" s="2">
        <v>2020</v>
      </c>
      <c r="D3642" s="2" t="s">
        <v>241</v>
      </c>
      <c r="E3642" s="2" t="s">
        <v>627</v>
      </c>
      <c r="F3642" s="2" t="s">
        <v>817</v>
      </c>
      <c r="G3642" s="2">
        <v>0</v>
      </c>
      <c r="H3642" s="2">
        <v>1.8112597987055799E-2</v>
      </c>
      <c r="I3642" s="2">
        <v>1.8112597987055799E-2</v>
      </c>
      <c r="J3642" s="26" t="s">
        <v>696</v>
      </c>
    </row>
    <row r="3643" spans="1:10" ht="15.75" hidden="1" customHeight="1" x14ac:dyDescent="0.25">
      <c r="A3643" s="2" t="s">
        <v>789</v>
      </c>
      <c r="B3643" s="2" t="s">
        <v>816</v>
      </c>
      <c r="C3643" s="2">
        <v>2020</v>
      </c>
      <c r="D3643" s="2" t="s">
        <v>241</v>
      </c>
      <c r="E3643" s="2" t="s">
        <v>627</v>
      </c>
      <c r="F3643" s="2" t="s">
        <v>817</v>
      </c>
      <c r="G3643" s="2">
        <v>0</v>
      </c>
      <c r="H3643" s="2">
        <v>0</v>
      </c>
      <c r="I3643" s="2">
        <v>0</v>
      </c>
      <c r="J3643" s="26" t="s">
        <v>696</v>
      </c>
    </row>
    <row r="3644" spans="1:10" ht="15.75" hidden="1" customHeight="1" x14ac:dyDescent="0.25">
      <c r="A3644" s="2" t="s">
        <v>789</v>
      </c>
      <c r="B3644" s="2" t="s">
        <v>816</v>
      </c>
      <c r="C3644" s="2">
        <v>2020</v>
      </c>
      <c r="D3644" s="2" t="s">
        <v>241</v>
      </c>
      <c r="E3644" s="2" t="s">
        <v>627</v>
      </c>
      <c r="F3644" s="2" t="s">
        <v>818</v>
      </c>
      <c r="G3644" s="2">
        <v>1</v>
      </c>
      <c r="H3644" s="2">
        <v>0.42260843515396102</v>
      </c>
      <c r="I3644" s="2">
        <v>0.42260843515396102</v>
      </c>
      <c r="J3644" s="26" t="s">
        <v>696</v>
      </c>
    </row>
    <row r="3645" spans="1:10" ht="15.75" hidden="1" customHeight="1" x14ac:dyDescent="0.25">
      <c r="A3645" s="2" t="s">
        <v>789</v>
      </c>
      <c r="B3645" s="2" t="s">
        <v>816</v>
      </c>
      <c r="C3645" s="2">
        <v>2020</v>
      </c>
      <c r="D3645" s="2" t="s">
        <v>241</v>
      </c>
      <c r="E3645" s="2" t="s">
        <v>627</v>
      </c>
      <c r="F3645" s="2" t="s">
        <v>819</v>
      </c>
      <c r="G3645" s="2">
        <v>6</v>
      </c>
      <c r="H3645" s="2">
        <v>0.22977006435394201</v>
      </c>
      <c r="I3645" s="2">
        <v>0.22977006435394201</v>
      </c>
      <c r="J3645" s="26" t="s">
        <v>696</v>
      </c>
    </row>
    <row r="3646" spans="1:10" ht="15.75" hidden="1" customHeight="1" x14ac:dyDescent="0.25">
      <c r="A3646" s="2" t="s">
        <v>789</v>
      </c>
      <c r="B3646" s="2" t="s">
        <v>816</v>
      </c>
      <c r="C3646" s="2">
        <v>2020</v>
      </c>
      <c r="D3646" s="2" t="s">
        <v>241</v>
      </c>
      <c r="E3646" s="2" t="s">
        <v>627</v>
      </c>
      <c r="F3646" s="2" t="s">
        <v>819</v>
      </c>
      <c r="G3646" s="2">
        <v>7</v>
      </c>
      <c r="H3646" s="2">
        <v>0.21962510049343101</v>
      </c>
      <c r="I3646" s="2">
        <v>0.21962510049343101</v>
      </c>
      <c r="J3646" s="26" t="s">
        <v>696</v>
      </c>
    </row>
    <row r="3647" spans="1:10" ht="15.75" hidden="1" customHeight="1" x14ac:dyDescent="0.25">
      <c r="A3647" s="2" t="s">
        <v>789</v>
      </c>
      <c r="B3647" s="2" t="s">
        <v>816</v>
      </c>
      <c r="C3647" s="2">
        <v>2020</v>
      </c>
      <c r="D3647" s="2" t="s">
        <v>241</v>
      </c>
      <c r="E3647" s="2" t="s">
        <v>627</v>
      </c>
      <c r="F3647" s="2" t="s">
        <v>818</v>
      </c>
      <c r="G3647" s="2">
        <v>14</v>
      </c>
      <c r="H3647" s="2">
        <v>2.1290329750627002E-3</v>
      </c>
      <c r="I3647" s="2">
        <v>2.1290329750627002E-3</v>
      </c>
      <c r="J3647" s="26" t="s">
        <v>696</v>
      </c>
    </row>
    <row r="3648" spans="1:10" ht="15.75" hidden="1" customHeight="1" x14ac:dyDescent="0.25">
      <c r="A3648" s="2" t="s">
        <v>789</v>
      </c>
      <c r="B3648" s="2" t="s">
        <v>816</v>
      </c>
      <c r="C3648" s="2">
        <v>2020</v>
      </c>
      <c r="D3648" s="2" t="s">
        <v>241</v>
      </c>
      <c r="E3648" s="2" t="s">
        <v>627</v>
      </c>
      <c r="F3648" s="2" t="s">
        <v>817</v>
      </c>
      <c r="G3648" s="2">
        <v>19</v>
      </c>
      <c r="H3648" s="2">
        <v>9.9869757890701294E-2</v>
      </c>
      <c r="I3648" s="2">
        <v>9.9869757890701294E-2</v>
      </c>
      <c r="J3648" s="26" t="s">
        <v>696</v>
      </c>
    </row>
    <row r="3649" spans="1:10" ht="15.75" hidden="1" customHeight="1" x14ac:dyDescent="0.25">
      <c r="A3649" s="2" t="s">
        <v>789</v>
      </c>
      <c r="B3649" s="2" t="s">
        <v>816</v>
      </c>
      <c r="C3649" s="2">
        <v>2020</v>
      </c>
      <c r="D3649" s="2" t="s">
        <v>241</v>
      </c>
      <c r="E3649" s="2" t="s">
        <v>627</v>
      </c>
      <c r="F3649" s="2" t="s">
        <v>819</v>
      </c>
      <c r="G3649" s="2">
        <v>78</v>
      </c>
      <c r="H3649" s="2">
        <v>2.2639804519712999E-3</v>
      </c>
      <c r="I3649" s="2">
        <v>2.2639804519712999E-3</v>
      </c>
      <c r="J3649" s="26" t="s">
        <v>696</v>
      </c>
    </row>
    <row r="3650" spans="1:10" ht="15.75" hidden="1" customHeight="1" x14ac:dyDescent="0.25">
      <c r="A3650" s="2" t="s">
        <v>789</v>
      </c>
      <c r="B3650" s="2" t="s">
        <v>816</v>
      </c>
      <c r="C3650" s="2">
        <v>2020</v>
      </c>
      <c r="D3650" s="2" t="s">
        <v>241</v>
      </c>
      <c r="E3650" s="2" t="s">
        <v>627</v>
      </c>
      <c r="F3650" s="2" t="s">
        <v>819</v>
      </c>
      <c r="G3650" s="2">
        <v>100000</v>
      </c>
      <c r="H3650" s="40">
        <v>9.9999999999999998E-13</v>
      </c>
      <c r="I3650" s="2">
        <v>9.9999999999999998E-13</v>
      </c>
      <c r="J3650" s="26" t="s">
        <v>696</v>
      </c>
    </row>
    <row r="3651" spans="1:10" ht="15.75" hidden="1" customHeight="1" x14ac:dyDescent="0.25">
      <c r="A3651" s="2" t="s">
        <v>789</v>
      </c>
      <c r="B3651" s="2" t="s">
        <v>816</v>
      </c>
      <c r="C3651" s="2">
        <v>2025</v>
      </c>
      <c r="D3651" s="2" t="s">
        <v>241</v>
      </c>
      <c r="E3651" s="2" t="s">
        <v>627</v>
      </c>
      <c r="F3651" s="2" t="s">
        <v>817</v>
      </c>
      <c r="G3651" s="2">
        <v>-100000</v>
      </c>
      <c r="H3651" s="2">
        <v>0</v>
      </c>
      <c r="I3651" s="2">
        <v>0</v>
      </c>
      <c r="J3651" s="26" t="s">
        <v>696</v>
      </c>
    </row>
    <row r="3652" spans="1:10" ht="15.75" hidden="1" customHeight="1" x14ac:dyDescent="0.25">
      <c r="A3652" s="2" t="s">
        <v>789</v>
      </c>
      <c r="B3652" s="2" t="s">
        <v>816</v>
      </c>
      <c r="C3652" s="2">
        <v>2025</v>
      </c>
      <c r="D3652" s="2" t="s">
        <v>241</v>
      </c>
      <c r="E3652" s="2" t="s">
        <v>627</v>
      </c>
      <c r="F3652" s="2" t="s">
        <v>817</v>
      </c>
      <c r="G3652" s="2">
        <v>0</v>
      </c>
      <c r="H3652" s="2">
        <v>2.0539132878184301E-2</v>
      </c>
      <c r="I3652" s="2">
        <v>2.0539132878184301E-2</v>
      </c>
      <c r="J3652" s="26" t="s">
        <v>696</v>
      </c>
    </row>
    <row r="3653" spans="1:10" ht="15.75" hidden="1" customHeight="1" x14ac:dyDescent="0.25">
      <c r="A3653" s="2" t="s">
        <v>789</v>
      </c>
      <c r="B3653" s="2" t="s">
        <v>816</v>
      </c>
      <c r="C3653" s="2">
        <v>2025</v>
      </c>
      <c r="D3653" s="2" t="s">
        <v>241</v>
      </c>
      <c r="E3653" s="2" t="s">
        <v>627</v>
      </c>
      <c r="F3653" s="2" t="s">
        <v>817</v>
      </c>
      <c r="G3653" s="2">
        <v>0</v>
      </c>
      <c r="H3653" s="2">
        <v>0</v>
      </c>
      <c r="I3653" s="2">
        <v>0</v>
      </c>
      <c r="J3653" s="26" t="s">
        <v>696</v>
      </c>
    </row>
    <row r="3654" spans="1:10" ht="15.75" hidden="1" customHeight="1" x14ac:dyDescent="0.25">
      <c r="A3654" s="2" t="s">
        <v>789</v>
      </c>
      <c r="B3654" s="2" t="s">
        <v>816</v>
      </c>
      <c r="C3654" s="2">
        <v>2025</v>
      </c>
      <c r="D3654" s="2" t="s">
        <v>241</v>
      </c>
      <c r="E3654" s="2" t="s">
        <v>627</v>
      </c>
      <c r="F3654" s="2" t="s">
        <v>818</v>
      </c>
      <c r="G3654" s="2">
        <v>1</v>
      </c>
      <c r="H3654" s="2">
        <v>0.42263466119766202</v>
      </c>
      <c r="I3654" s="2">
        <v>0.42263466119766202</v>
      </c>
      <c r="J3654" s="26" t="s">
        <v>696</v>
      </c>
    </row>
    <row r="3655" spans="1:10" ht="15.75" hidden="1" customHeight="1" x14ac:dyDescent="0.25">
      <c r="A3655" s="2" t="s">
        <v>789</v>
      </c>
      <c r="B3655" s="2" t="s">
        <v>816</v>
      </c>
      <c r="C3655" s="2">
        <v>2025</v>
      </c>
      <c r="D3655" s="2" t="s">
        <v>241</v>
      </c>
      <c r="E3655" s="2" t="s">
        <v>627</v>
      </c>
      <c r="F3655" s="2" t="s">
        <v>819</v>
      </c>
      <c r="G3655" s="2">
        <v>6</v>
      </c>
      <c r="H3655" s="2">
        <v>0.238317355513572</v>
      </c>
      <c r="I3655" s="2">
        <v>0.238317355513572</v>
      </c>
      <c r="J3655" s="26" t="s">
        <v>696</v>
      </c>
    </row>
    <row r="3656" spans="1:10" ht="15.75" hidden="1" customHeight="1" x14ac:dyDescent="0.25">
      <c r="A3656" s="2" t="s">
        <v>789</v>
      </c>
      <c r="B3656" s="2" t="s">
        <v>816</v>
      </c>
      <c r="C3656" s="2">
        <v>2025</v>
      </c>
      <c r="D3656" s="2" t="s">
        <v>241</v>
      </c>
      <c r="E3656" s="2" t="s">
        <v>627</v>
      </c>
      <c r="F3656" s="2" t="s">
        <v>819</v>
      </c>
      <c r="G3656" s="2">
        <v>7</v>
      </c>
      <c r="H3656" s="2">
        <v>0.20971386134624401</v>
      </c>
      <c r="I3656" s="2">
        <v>0.20971386134624401</v>
      </c>
      <c r="J3656" s="26" t="s">
        <v>696</v>
      </c>
    </row>
    <row r="3657" spans="1:10" ht="15.75" hidden="1" customHeight="1" x14ac:dyDescent="0.25">
      <c r="A3657" s="2" t="s">
        <v>789</v>
      </c>
      <c r="B3657" s="2" t="s">
        <v>816</v>
      </c>
      <c r="C3657" s="2">
        <v>2025</v>
      </c>
      <c r="D3657" s="2" t="s">
        <v>241</v>
      </c>
      <c r="E3657" s="2" t="s">
        <v>627</v>
      </c>
      <c r="F3657" s="2" t="s">
        <v>818</v>
      </c>
      <c r="G3657" s="2">
        <v>14</v>
      </c>
      <c r="H3657" s="2">
        <v>2.4217634927481001E-3</v>
      </c>
      <c r="I3657" s="2">
        <v>2.4217634927481001E-3</v>
      </c>
      <c r="J3657" s="26" t="s">
        <v>696</v>
      </c>
    </row>
    <row r="3658" spans="1:10" ht="15.75" hidden="1" customHeight="1" x14ac:dyDescent="0.25">
      <c r="A3658" s="2" t="s">
        <v>789</v>
      </c>
      <c r="B3658" s="2" t="s">
        <v>816</v>
      </c>
      <c r="C3658" s="2">
        <v>2025</v>
      </c>
      <c r="D3658" s="2" t="s">
        <v>241</v>
      </c>
      <c r="E3658" s="2" t="s">
        <v>627</v>
      </c>
      <c r="F3658" s="2" t="s">
        <v>817</v>
      </c>
      <c r="G3658" s="2">
        <v>20</v>
      </c>
      <c r="H3658" s="2">
        <v>9.9566441029310199E-2</v>
      </c>
      <c r="I3658" s="2">
        <v>9.9566441029310199E-2</v>
      </c>
      <c r="J3658" s="26" t="s">
        <v>696</v>
      </c>
    </row>
    <row r="3659" spans="1:10" ht="15.75" hidden="1" customHeight="1" x14ac:dyDescent="0.25">
      <c r="A3659" s="2" t="s">
        <v>789</v>
      </c>
      <c r="B3659" s="2" t="s">
        <v>816</v>
      </c>
      <c r="C3659" s="2">
        <v>2025</v>
      </c>
      <c r="D3659" s="2" t="s">
        <v>241</v>
      </c>
      <c r="E3659" s="2" t="s">
        <v>627</v>
      </c>
      <c r="F3659" s="2" t="s">
        <v>819</v>
      </c>
      <c r="G3659" s="2">
        <v>78</v>
      </c>
      <c r="H3659" s="2">
        <v>2.5672896299510999E-3</v>
      </c>
      <c r="I3659" s="2">
        <v>2.5672896299510999E-3</v>
      </c>
      <c r="J3659" s="26" t="s">
        <v>696</v>
      </c>
    </row>
    <row r="3660" spans="1:10" ht="15.75" hidden="1" customHeight="1" x14ac:dyDescent="0.25">
      <c r="A3660" s="2" t="s">
        <v>789</v>
      </c>
      <c r="B3660" s="2" t="s">
        <v>816</v>
      </c>
      <c r="C3660" s="2">
        <v>2025</v>
      </c>
      <c r="D3660" s="2" t="s">
        <v>241</v>
      </c>
      <c r="E3660" s="2" t="s">
        <v>627</v>
      </c>
      <c r="F3660" s="2" t="s">
        <v>819</v>
      </c>
      <c r="G3660" s="2">
        <v>100000</v>
      </c>
      <c r="H3660" s="40">
        <v>9.9999999999999998E-13</v>
      </c>
      <c r="I3660" s="2">
        <v>9.9999999999999998E-13</v>
      </c>
      <c r="J3660" s="26" t="s">
        <v>696</v>
      </c>
    </row>
    <row r="3661" spans="1:10" ht="15.75" hidden="1" customHeight="1" x14ac:dyDescent="0.25">
      <c r="A3661" s="2" t="s">
        <v>789</v>
      </c>
      <c r="B3661" s="2" t="s">
        <v>816</v>
      </c>
      <c r="C3661" s="2">
        <v>2030</v>
      </c>
      <c r="D3661" s="2" t="s">
        <v>241</v>
      </c>
      <c r="E3661" s="2" t="s">
        <v>627</v>
      </c>
      <c r="F3661" s="2" t="s">
        <v>817</v>
      </c>
      <c r="G3661" s="2">
        <v>-100000</v>
      </c>
      <c r="H3661" s="2">
        <v>0</v>
      </c>
      <c r="I3661" s="2">
        <v>0</v>
      </c>
      <c r="J3661" s="26" t="s">
        <v>696</v>
      </c>
    </row>
    <row r="3662" spans="1:10" ht="15.75" hidden="1" customHeight="1" x14ac:dyDescent="0.25">
      <c r="A3662" s="2" t="s">
        <v>789</v>
      </c>
      <c r="B3662" s="2" t="s">
        <v>816</v>
      </c>
      <c r="C3662" s="2">
        <v>2030</v>
      </c>
      <c r="D3662" s="2" t="s">
        <v>241</v>
      </c>
      <c r="E3662" s="2" t="s">
        <v>627</v>
      </c>
      <c r="F3662" s="2" t="s">
        <v>817</v>
      </c>
      <c r="G3662" s="2">
        <v>0</v>
      </c>
      <c r="H3662" s="2">
        <v>0</v>
      </c>
      <c r="I3662" s="2">
        <v>0</v>
      </c>
      <c r="J3662" s="26" t="s">
        <v>696</v>
      </c>
    </row>
    <row r="3663" spans="1:10" ht="15.75" hidden="1" customHeight="1" x14ac:dyDescent="0.25">
      <c r="A3663" s="2" t="s">
        <v>789</v>
      </c>
      <c r="B3663" s="2" t="s">
        <v>816</v>
      </c>
      <c r="C3663" s="2">
        <v>2030</v>
      </c>
      <c r="D3663" s="2" t="s">
        <v>241</v>
      </c>
      <c r="E3663" s="2" t="s">
        <v>627</v>
      </c>
      <c r="F3663" s="2" t="s">
        <v>817</v>
      </c>
      <c r="G3663" s="2">
        <v>0</v>
      </c>
      <c r="H3663" s="2">
        <v>2.3204792290926E-2</v>
      </c>
      <c r="I3663" s="2">
        <v>2.3204792290926E-2</v>
      </c>
      <c r="J3663" s="26" t="s">
        <v>696</v>
      </c>
    </row>
    <row r="3664" spans="1:10" ht="15.75" hidden="1" customHeight="1" x14ac:dyDescent="0.25">
      <c r="A3664" s="2" t="s">
        <v>789</v>
      </c>
      <c r="B3664" s="2" t="s">
        <v>816</v>
      </c>
      <c r="C3664" s="2">
        <v>2030</v>
      </c>
      <c r="D3664" s="2" t="s">
        <v>241</v>
      </c>
      <c r="E3664" s="2" t="s">
        <v>627</v>
      </c>
      <c r="F3664" s="2" t="s">
        <v>818</v>
      </c>
      <c r="G3664" s="2">
        <v>1</v>
      </c>
      <c r="H3664" s="2">
        <v>0.42246167361736298</v>
      </c>
      <c r="I3664" s="2">
        <v>0.42246167361736298</v>
      </c>
      <c r="J3664" s="26" t="s">
        <v>696</v>
      </c>
    </row>
    <row r="3665" spans="1:10" ht="15.75" hidden="1" customHeight="1" x14ac:dyDescent="0.25">
      <c r="A3665" s="2" t="s">
        <v>789</v>
      </c>
      <c r="B3665" s="2" t="s">
        <v>816</v>
      </c>
      <c r="C3665" s="2">
        <v>2030</v>
      </c>
      <c r="D3665" s="2" t="s">
        <v>241</v>
      </c>
      <c r="E3665" s="2" t="s">
        <v>627</v>
      </c>
      <c r="F3665" s="2" t="s">
        <v>819</v>
      </c>
      <c r="G3665" s="2">
        <v>6</v>
      </c>
      <c r="H3665" s="2">
        <v>0.24698948860168399</v>
      </c>
      <c r="I3665" s="2">
        <v>0.24698948860168399</v>
      </c>
      <c r="J3665" s="26" t="s">
        <v>696</v>
      </c>
    </row>
    <row r="3666" spans="1:10" ht="15.75" hidden="1" customHeight="1" x14ac:dyDescent="0.25">
      <c r="A3666" s="2" t="s">
        <v>789</v>
      </c>
      <c r="B3666" s="2" t="s">
        <v>816</v>
      </c>
      <c r="C3666" s="2">
        <v>2030</v>
      </c>
      <c r="D3666" s="2" t="s">
        <v>241</v>
      </c>
      <c r="E3666" s="2" t="s">
        <v>627</v>
      </c>
      <c r="F3666" s="2" t="s">
        <v>819</v>
      </c>
      <c r="G3666" s="2">
        <v>7</v>
      </c>
      <c r="H3666" s="2">
        <v>0.199543222784996</v>
      </c>
      <c r="I3666" s="2">
        <v>0.199543222784996</v>
      </c>
      <c r="J3666" s="26" t="s">
        <v>696</v>
      </c>
    </row>
    <row r="3667" spans="1:10" ht="15.75" hidden="1" customHeight="1" x14ac:dyDescent="0.25">
      <c r="A3667" s="2" t="s">
        <v>789</v>
      </c>
      <c r="B3667" s="2" t="s">
        <v>816</v>
      </c>
      <c r="C3667" s="2">
        <v>2030</v>
      </c>
      <c r="D3667" s="2" t="s">
        <v>241</v>
      </c>
      <c r="E3667" s="2" t="s">
        <v>627</v>
      </c>
      <c r="F3667" s="2" t="s">
        <v>818</v>
      </c>
      <c r="G3667" s="2">
        <v>14</v>
      </c>
      <c r="H3667" s="2">
        <v>2.7441342826932998E-3</v>
      </c>
      <c r="I3667" s="2">
        <v>2.7441342826932998E-3</v>
      </c>
      <c r="J3667" s="26" t="s">
        <v>696</v>
      </c>
    </row>
    <row r="3668" spans="1:10" ht="15.75" hidden="1" customHeight="1" x14ac:dyDescent="0.25">
      <c r="A3668" s="2" t="s">
        <v>789</v>
      </c>
      <c r="B3668" s="2" t="s">
        <v>816</v>
      </c>
      <c r="C3668" s="2">
        <v>2030</v>
      </c>
      <c r="D3668" s="2" t="s">
        <v>241</v>
      </c>
      <c r="E3668" s="2" t="s">
        <v>627</v>
      </c>
      <c r="F3668" s="2" t="s">
        <v>817</v>
      </c>
      <c r="G3668" s="2">
        <v>20</v>
      </c>
      <c r="H3668" s="2">
        <v>9.9233236163854599E-2</v>
      </c>
      <c r="I3668" s="2">
        <v>9.9233236163854599E-2</v>
      </c>
      <c r="J3668" s="26" t="s">
        <v>696</v>
      </c>
    </row>
    <row r="3669" spans="1:10" ht="15.75" hidden="1" customHeight="1" x14ac:dyDescent="0.25">
      <c r="A3669" s="2" t="s">
        <v>789</v>
      </c>
      <c r="B3669" s="2" t="s">
        <v>816</v>
      </c>
      <c r="C3669" s="2">
        <v>2030</v>
      </c>
      <c r="D3669" s="2" t="s">
        <v>241</v>
      </c>
      <c r="E3669" s="2" t="s">
        <v>627</v>
      </c>
      <c r="F3669" s="2" t="s">
        <v>819</v>
      </c>
      <c r="G3669" s="2">
        <v>78</v>
      </c>
      <c r="H3669" s="2">
        <v>2.9004896059632002E-3</v>
      </c>
      <c r="I3669" s="2">
        <v>2.9004896059632002E-3</v>
      </c>
      <c r="J3669" s="26" t="s">
        <v>696</v>
      </c>
    </row>
    <row r="3670" spans="1:10" ht="15.75" hidden="1" customHeight="1" x14ac:dyDescent="0.25">
      <c r="A3670" s="2" t="s">
        <v>789</v>
      </c>
      <c r="B3670" s="2" t="s">
        <v>816</v>
      </c>
      <c r="C3670" s="2">
        <v>2030</v>
      </c>
      <c r="D3670" s="2" t="s">
        <v>241</v>
      </c>
      <c r="E3670" s="2" t="s">
        <v>627</v>
      </c>
      <c r="F3670" s="2" t="s">
        <v>819</v>
      </c>
      <c r="G3670" s="2">
        <v>100000</v>
      </c>
      <c r="H3670" s="40">
        <v>9.9999999999999998E-13</v>
      </c>
      <c r="I3670" s="2">
        <v>9.9999999999999998E-13</v>
      </c>
      <c r="J3670" s="26" t="s">
        <v>696</v>
      </c>
    </row>
    <row r="3671" spans="1:10" ht="15.75" hidden="1" customHeight="1" x14ac:dyDescent="0.25">
      <c r="A3671" s="2" t="s">
        <v>789</v>
      </c>
      <c r="B3671" s="2" t="s">
        <v>816</v>
      </c>
      <c r="C3671" s="2">
        <v>2035</v>
      </c>
      <c r="D3671" s="2" t="s">
        <v>241</v>
      </c>
      <c r="E3671" s="2" t="s">
        <v>627</v>
      </c>
      <c r="F3671" s="2" t="s">
        <v>817</v>
      </c>
      <c r="G3671" s="2">
        <v>-100000</v>
      </c>
      <c r="H3671" s="2">
        <v>0</v>
      </c>
      <c r="I3671" s="2">
        <v>0</v>
      </c>
      <c r="J3671" s="26" t="s">
        <v>696</v>
      </c>
    </row>
    <row r="3672" spans="1:10" ht="15.75" hidden="1" customHeight="1" x14ac:dyDescent="0.25">
      <c r="A3672" s="2" t="s">
        <v>789</v>
      </c>
      <c r="B3672" s="2" t="s">
        <v>816</v>
      </c>
      <c r="C3672" s="2">
        <v>2035</v>
      </c>
      <c r="D3672" s="2" t="s">
        <v>241</v>
      </c>
      <c r="E3672" s="2" t="s">
        <v>627</v>
      </c>
      <c r="F3672" s="2" t="s">
        <v>817</v>
      </c>
      <c r="G3672" s="2">
        <v>0</v>
      </c>
      <c r="H3672" s="2">
        <v>0</v>
      </c>
      <c r="I3672" s="2">
        <v>0</v>
      </c>
      <c r="J3672" s="26" t="s">
        <v>696</v>
      </c>
    </row>
    <row r="3673" spans="1:10" ht="15.75" hidden="1" customHeight="1" x14ac:dyDescent="0.25">
      <c r="A3673" s="2" t="s">
        <v>789</v>
      </c>
      <c r="B3673" s="2" t="s">
        <v>816</v>
      </c>
      <c r="C3673" s="2">
        <v>2035</v>
      </c>
      <c r="D3673" s="2" t="s">
        <v>241</v>
      </c>
      <c r="E3673" s="2" t="s">
        <v>627</v>
      </c>
      <c r="F3673" s="2" t="s">
        <v>817</v>
      </c>
      <c r="G3673" s="2">
        <v>0</v>
      </c>
      <c r="H3673" s="2">
        <v>2.3204792290926E-2</v>
      </c>
      <c r="I3673" s="2">
        <v>2.3204792290926E-2</v>
      </c>
      <c r="J3673" s="26" t="s">
        <v>696</v>
      </c>
    </row>
    <row r="3674" spans="1:10" ht="15.75" hidden="1" customHeight="1" x14ac:dyDescent="0.25">
      <c r="A3674" s="2" t="s">
        <v>789</v>
      </c>
      <c r="B3674" s="2" t="s">
        <v>816</v>
      </c>
      <c r="C3674" s="2">
        <v>2035</v>
      </c>
      <c r="D3674" s="2" t="s">
        <v>241</v>
      </c>
      <c r="E3674" s="2" t="s">
        <v>627</v>
      </c>
      <c r="F3674" s="2" t="s">
        <v>818</v>
      </c>
      <c r="G3674" s="2">
        <v>1</v>
      </c>
      <c r="H3674" s="2">
        <v>0.42364220321178397</v>
      </c>
      <c r="I3674" s="2">
        <v>0.42364220321178397</v>
      </c>
      <c r="J3674" s="26" t="s">
        <v>696</v>
      </c>
    </row>
    <row r="3675" spans="1:10" ht="15.75" hidden="1" customHeight="1" x14ac:dyDescent="0.25">
      <c r="A3675" s="2" t="s">
        <v>789</v>
      </c>
      <c r="B3675" s="2" t="s">
        <v>816</v>
      </c>
      <c r="C3675" s="2">
        <v>2035</v>
      </c>
      <c r="D3675" s="2" t="s">
        <v>241</v>
      </c>
      <c r="E3675" s="2" t="s">
        <v>627</v>
      </c>
      <c r="F3675" s="2" t="s">
        <v>819</v>
      </c>
      <c r="G3675" s="2">
        <v>6</v>
      </c>
      <c r="H3675" s="2">
        <v>0.246989950537681</v>
      </c>
      <c r="I3675" s="2">
        <v>0.246989950537681</v>
      </c>
      <c r="J3675" s="26" t="s">
        <v>696</v>
      </c>
    </row>
    <row r="3676" spans="1:10" ht="15.75" hidden="1" customHeight="1" x14ac:dyDescent="0.25">
      <c r="A3676" s="2" t="s">
        <v>789</v>
      </c>
      <c r="B3676" s="2" t="s">
        <v>816</v>
      </c>
      <c r="C3676" s="2">
        <v>2035</v>
      </c>
      <c r="D3676" s="2" t="s">
        <v>241</v>
      </c>
      <c r="E3676" s="2" t="s">
        <v>627</v>
      </c>
      <c r="F3676" s="2" t="s">
        <v>819</v>
      </c>
      <c r="G3676" s="2">
        <v>7</v>
      </c>
      <c r="H3676" s="2">
        <v>0.19954359531402499</v>
      </c>
      <c r="I3676" s="2">
        <v>0.19954359531402499</v>
      </c>
      <c r="J3676" s="26" t="s">
        <v>696</v>
      </c>
    </row>
    <row r="3677" spans="1:10" ht="15.75" hidden="1" customHeight="1" x14ac:dyDescent="0.25">
      <c r="A3677" s="2" t="s">
        <v>789</v>
      </c>
      <c r="B3677" s="2" t="s">
        <v>816</v>
      </c>
      <c r="C3677" s="2">
        <v>2035</v>
      </c>
      <c r="D3677" s="2" t="s">
        <v>241</v>
      </c>
      <c r="E3677" s="2" t="s">
        <v>627</v>
      </c>
      <c r="F3677" s="2" t="s">
        <v>818</v>
      </c>
      <c r="G3677" s="2">
        <v>14</v>
      </c>
      <c r="H3677" s="2">
        <v>2.7518025599420001E-3</v>
      </c>
      <c r="I3677" s="2">
        <v>2.7518025599420001E-3</v>
      </c>
      <c r="J3677" s="26" t="s">
        <v>696</v>
      </c>
    </row>
    <row r="3678" spans="1:10" ht="15.75" hidden="1" customHeight="1" x14ac:dyDescent="0.25">
      <c r="A3678" s="2" t="s">
        <v>789</v>
      </c>
      <c r="B3678" s="2" t="s">
        <v>816</v>
      </c>
      <c r="C3678" s="2">
        <v>2035</v>
      </c>
      <c r="D3678" s="2" t="s">
        <v>241</v>
      </c>
      <c r="E3678" s="2" t="s">
        <v>627</v>
      </c>
      <c r="F3678" s="2" t="s">
        <v>817</v>
      </c>
      <c r="G3678" s="2">
        <v>20</v>
      </c>
      <c r="H3678" s="2">
        <v>9.9233236163854599E-2</v>
      </c>
      <c r="I3678" s="2">
        <v>9.9233236163854599E-2</v>
      </c>
      <c r="J3678" s="26" t="s">
        <v>696</v>
      </c>
    </row>
    <row r="3679" spans="1:10" ht="15.75" hidden="1" customHeight="1" x14ac:dyDescent="0.25">
      <c r="A3679" s="2" t="s">
        <v>789</v>
      </c>
      <c r="B3679" s="2" t="s">
        <v>816</v>
      </c>
      <c r="C3679" s="2">
        <v>2035</v>
      </c>
      <c r="D3679" s="2" t="s">
        <v>241</v>
      </c>
      <c r="E3679" s="2" t="s">
        <v>627</v>
      </c>
      <c r="F3679" s="2" t="s">
        <v>819</v>
      </c>
      <c r="G3679" s="2">
        <v>78</v>
      </c>
      <c r="H3679" s="2">
        <v>2.9004949610679999E-3</v>
      </c>
      <c r="I3679" s="2">
        <v>2.9004949610679999E-3</v>
      </c>
      <c r="J3679" s="26" t="s">
        <v>696</v>
      </c>
    </row>
    <row r="3680" spans="1:10" ht="15.75" hidden="1" customHeight="1" x14ac:dyDescent="0.25">
      <c r="A3680" s="2" t="s">
        <v>789</v>
      </c>
      <c r="B3680" s="2" t="s">
        <v>816</v>
      </c>
      <c r="C3680" s="2">
        <v>2035</v>
      </c>
      <c r="D3680" s="2" t="s">
        <v>241</v>
      </c>
      <c r="E3680" s="2" t="s">
        <v>627</v>
      </c>
      <c r="F3680" s="2" t="s">
        <v>819</v>
      </c>
      <c r="G3680" s="2">
        <v>100000</v>
      </c>
      <c r="H3680" s="40">
        <v>9.9999999999999998E-13</v>
      </c>
      <c r="I3680" s="2">
        <v>9.9999999999999998E-13</v>
      </c>
      <c r="J3680" s="26" t="s">
        <v>696</v>
      </c>
    </row>
    <row r="3681" spans="1:10" ht="15.75" hidden="1" customHeight="1" x14ac:dyDescent="0.25">
      <c r="A3681" s="2" t="s">
        <v>789</v>
      </c>
      <c r="B3681" s="2" t="s">
        <v>816</v>
      </c>
      <c r="C3681" s="2">
        <v>2040</v>
      </c>
      <c r="D3681" s="2" t="s">
        <v>241</v>
      </c>
      <c r="E3681" s="2" t="s">
        <v>627</v>
      </c>
      <c r="F3681" s="2" t="s">
        <v>817</v>
      </c>
      <c r="G3681" s="2">
        <v>-100000</v>
      </c>
      <c r="H3681" s="2">
        <v>0</v>
      </c>
      <c r="I3681" s="2">
        <v>0</v>
      </c>
      <c r="J3681" s="26" t="s">
        <v>696</v>
      </c>
    </row>
    <row r="3682" spans="1:10" ht="15.75" hidden="1" customHeight="1" x14ac:dyDescent="0.25">
      <c r="A3682" s="2" t="s">
        <v>789</v>
      </c>
      <c r="B3682" s="2" t="s">
        <v>816</v>
      </c>
      <c r="C3682" s="2">
        <v>2040</v>
      </c>
      <c r="D3682" s="2" t="s">
        <v>241</v>
      </c>
      <c r="E3682" s="2" t="s">
        <v>627</v>
      </c>
      <c r="F3682" s="2" t="s">
        <v>817</v>
      </c>
      <c r="G3682" s="2">
        <v>0</v>
      </c>
      <c r="H3682" s="2">
        <v>2.3204792290926E-2</v>
      </c>
      <c r="I3682" s="2">
        <v>2.3204792290926E-2</v>
      </c>
      <c r="J3682" s="26" t="s">
        <v>696</v>
      </c>
    </row>
    <row r="3683" spans="1:10" ht="15.75" hidden="1" customHeight="1" x14ac:dyDescent="0.25">
      <c r="A3683" s="2" t="s">
        <v>789</v>
      </c>
      <c r="B3683" s="2" t="s">
        <v>816</v>
      </c>
      <c r="C3683" s="2">
        <v>2040</v>
      </c>
      <c r="D3683" s="2" t="s">
        <v>241</v>
      </c>
      <c r="E3683" s="2" t="s">
        <v>627</v>
      </c>
      <c r="F3683" s="2" t="s">
        <v>817</v>
      </c>
      <c r="G3683" s="2">
        <v>0</v>
      </c>
      <c r="H3683" s="2">
        <v>0</v>
      </c>
      <c r="I3683" s="2">
        <v>0</v>
      </c>
      <c r="J3683" s="26" t="s">
        <v>696</v>
      </c>
    </row>
    <row r="3684" spans="1:10" ht="15.75" hidden="1" customHeight="1" x14ac:dyDescent="0.25">
      <c r="A3684" s="2" t="s">
        <v>789</v>
      </c>
      <c r="B3684" s="2" t="s">
        <v>816</v>
      </c>
      <c r="C3684" s="2">
        <v>2040</v>
      </c>
      <c r="D3684" s="2" t="s">
        <v>241</v>
      </c>
      <c r="E3684" s="2" t="s">
        <v>627</v>
      </c>
      <c r="F3684" s="2" t="s">
        <v>818</v>
      </c>
      <c r="G3684" s="2">
        <v>1</v>
      </c>
      <c r="H3684" s="2">
        <v>0.42476490139961198</v>
      </c>
      <c r="I3684" s="2">
        <v>0.42476490139961198</v>
      </c>
      <c r="J3684" s="26" t="s">
        <v>696</v>
      </c>
    </row>
    <row r="3685" spans="1:10" ht="15.75" hidden="1" customHeight="1" x14ac:dyDescent="0.25">
      <c r="A3685" s="2" t="s">
        <v>789</v>
      </c>
      <c r="B3685" s="2" t="s">
        <v>816</v>
      </c>
      <c r="C3685" s="2">
        <v>2040</v>
      </c>
      <c r="D3685" s="2" t="s">
        <v>241</v>
      </c>
      <c r="E3685" s="2" t="s">
        <v>627</v>
      </c>
      <c r="F3685" s="2" t="s">
        <v>819</v>
      </c>
      <c r="G3685" s="2">
        <v>6</v>
      </c>
      <c r="H3685" s="2">
        <v>0.24699038267135601</v>
      </c>
      <c r="I3685" s="2">
        <v>0.24699038267135601</v>
      </c>
      <c r="J3685" s="26" t="s">
        <v>696</v>
      </c>
    </row>
    <row r="3686" spans="1:10" ht="15.75" hidden="1" customHeight="1" x14ac:dyDescent="0.25">
      <c r="A3686" s="2" t="s">
        <v>789</v>
      </c>
      <c r="B3686" s="2" t="s">
        <v>816</v>
      </c>
      <c r="C3686" s="2">
        <v>2040</v>
      </c>
      <c r="D3686" s="2" t="s">
        <v>241</v>
      </c>
      <c r="E3686" s="2" t="s">
        <v>627</v>
      </c>
      <c r="F3686" s="2" t="s">
        <v>819</v>
      </c>
      <c r="G3686" s="2">
        <v>7</v>
      </c>
      <c r="H3686" s="2">
        <v>0.199543938040733</v>
      </c>
      <c r="I3686" s="2">
        <v>0.199543938040733</v>
      </c>
      <c r="J3686" s="26" t="s">
        <v>696</v>
      </c>
    </row>
    <row r="3687" spans="1:10" ht="15.75" hidden="1" customHeight="1" x14ac:dyDescent="0.25">
      <c r="A3687" s="2" t="s">
        <v>789</v>
      </c>
      <c r="B3687" s="2" t="s">
        <v>816</v>
      </c>
      <c r="C3687" s="2">
        <v>2040</v>
      </c>
      <c r="D3687" s="2" t="s">
        <v>241</v>
      </c>
      <c r="E3687" s="2" t="s">
        <v>627</v>
      </c>
      <c r="F3687" s="2" t="s">
        <v>818</v>
      </c>
      <c r="G3687" s="2">
        <v>14</v>
      </c>
      <c r="H3687" s="2">
        <v>2.7590950485318999E-3</v>
      </c>
      <c r="I3687" s="2">
        <v>2.7590950485318999E-3</v>
      </c>
      <c r="J3687" s="26" t="s">
        <v>696</v>
      </c>
    </row>
    <row r="3688" spans="1:10" ht="15.75" hidden="1" customHeight="1" x14ac:dyDescent="0.25">
      <c r="A3688" s="2" t="s">
        <v>789</v>
      </c>
      <c r="B3688" s="2" t="s">
        <v>816</v>
      </c>
      <c r="C3688" s="2">
        <v>2040</v>
      </c>
      <c r="D3688" s="2" t="s">
        <v>241</v>
      </c>
      <c r="E3688" s="2" t="s">
        <v>627</v>
      </c>
      <c r="F3688" s="2" t="s">
        <v>817</v>
      </c>
      <c r="G3688" s="2">
        <v>20</v>
      </c>
      <c r="H3688" s="2">
        <v>9.9233236163854599E-2</v>
      </c>
      <c r="I3688" s="2">
        <v>9.9233236163854599E-2</v>
      </c>
      <c r="J3688" s="26" t="s">
        <v>696</v>
      </c>
    </row>
    <row r="3689" spans="1:10" ht="15.75" hidden="1" customHeight="1" x14ac:dyDescent="0.25">
      <c r="A3689" s="2" t="s">
        <v>789</v>
      </c>
      <c r="B3689" s="2" t="s">
        <v>816</v>
      </c>
      <c r="C3689" s="2">
        <v>2040</v>
      </c>
      <c r="D3689" s="2" t="s">
        <v>241</v>
      </c>
      <c r="E3689" s="2" t="s">
        <v>627</v>
      </c>
      <c r="F3689" s="2" t="s">
        <v>819</v>
      </c>
      <c r="G3689" s="2">
        <v>78</v>
      </c>
      <c r="H3689" s="2">
        <v>2.9005000833422002E-3</v>
      </c>
      <c r="I3689" s="2">
        <v>2.9005000833422002E-3</v>
      </c>
      <c r="J3689" s="26" t="s">
        <v>696</v>
      </c>
    </row>
    <row r="3690" spans="1:10" ht="15.75" hidden="1" customHeight="1" x14ac:dyDescent="0.25">
      <c r="A3690" s="2" t="s">
        <v>789</v>
      </c>
      <c r="B3690" s="2" t="s">
        <v>816</v>
      </c>
      <c r="C3690" s="2">
        <v>2040</v>
      </c>
      <c r="D3690" s="2" t="s">
        <v>241</v>
      </c>
      <c r="E3690" s="2" t="s">
        <v>627</v>
      </c>
      <c r="F3690" s="2" t="s">
        <v>819</v>
      </c>
      <c r="G3690" s="2">
        <v>100000</v>
      </c>
      <c r="H3690" s="40">
        <v>9.9999999999999998E-13</v>
      </c>
      <c r="I3690" s="2">
        <v>9.9999999999999998E-13</v>
      </c>
      <c r="J3690" s="26" t="s">
        <v>696</v>
      </c>
    </row>
    <row r="3691" spans="1:10" ht="15.75" hidden="1" customHeight="1" x14ac:dyDescent="0.25">
      <c r="A3691" s="2" t="s">
        <v>789</v>
      </c>
      <c r="B3691" s="2" t="s">
        <v>816</v>
      </c>
      <c r="C3691" s="2">
        <v>2045</v>
      </c>
      <c r="D3691" s="2" t="s">
        <v>241</v>
      </c>
      <c r="E3691" s="2" t="s">
        <v>627</v>
      </c>
      <c r="F3691" s="2" t="s">
        <v>817</v>
      </c>
      <c r="G3691" s="2">
        <v>-100000</v>
      </c>
      <c r="H3691" s="2">
        <v>0</v>
      </c>
      <c r="I3691" s="2">
        <v>0</v>
      </c>
      <c r="J3691" s="26" t="s">
        <v>696</v>
      </c>
    </row>
    <row r="3692" spans="1:10" ht="15.75" hidden="1" customHeight="1" x14ac:dyDescent="0.25">
      <c r="A3692" s="2" t="s">
        <v>789</v>
      </c>
      <c r="B3692" s="2" t="s">
        <v>816</v>
      </c>
      <c r="C3692" s="2">
        <v>2045</v>
      </c>
      <c r="D3692" s="2" t="s">
        <v>241</v>
      </c>
      <c r="E3692" s="2" t="s">
        <v>627</v>
      </c>
      <c r="F3692" s="2" t="s">
        <v>817</v>
      </c>
      <c r="G3692" s="2">
        <v>0</v>
      </c>
      <c r="H3692" s="2">
        <v>0</v>
      </c>
      <c r="I3692" s="2">
        <v>0</v>
      </c>
      <c r="J3692" s="26" t="s">
        <v>696</v>
      </c>
    </row>
    <row r="3693" spans="1:10" ht="15.75" hidden="1" customHeight="1" x14ac:dyDescent="0.25">
      <c r="A3693" s="2" t="s">
        <v>789</v>
      </c>
      <c r="B3693" s="2" t="s">
        <v>816</v>
      </c>
      <c r="C3693" s="2">
        <v>2045</v>
      </c>
      <c r="D3693" s="2" t="s">
        <v>241</v>
      </c>
      <c r="E3693" s="2" t="s">
        <v>627</v>
      </c>
      <c r="F3693" s="2" t="s">
        <v>817</v>
      </c>
      <c r="G3693" s="2">
        <v>0</v>
      </c>
      <c r="H3693" s="2">
        <v>2.3204792290926E-2</v>
      </c>
      <c r="I3693" s="2">
        <v>2.3204792290926E-2</v>
      </c>
      <c r="J3693" s="26" t="s">
        <v>696</v>
      </c>
    </row>
    <row r="3694" spans="1:10" ht="15.75" hidden="1" customHeight="1" x14ac:dyDescent="0.25">
      <c r="A3694" s="2" t="s">
        <v>789</v>
      </c>
      <c r="B3694" s="2" t="s">
        <v>816</v>
      </c>
      <c r="C3694" s="2">
        <v>2045</v>
      </c>
      <c r="D3694" s="2" t="s">
        <v>241</v>
      </c>
      <c r="E3694" s="2" t="s">
        <v>627</v>
      </c>
      <c r="F3694" s="2" t="s">
        <v>818</v>
      </c>
      <c r="G3694" s="2">
        <v>1</v>
      </c>
      <c r="H3694" s="2">
        <v>0.425832569599151</v>
      </c>
      <c r="I3694" s="2">
        <v>0.425832569599151</v>
      </c>
      <c r="J3694" s="26" t="s">
        <v>696</v>
      </c>
    </row>
    <row r="3695" spans="1:10" ht="15.75" hidden="1" customHeight="1" x14ac:dyDescent="0.25">
      <c r="A3695" s="2" t="s">
        <v>789</v>
      </c>
      <c r="B3695" s="2" t="s">
        <v>816</v>
      </c>
      <c r="C3695" s="2">
        <v>2045</v>
      </c>
      <c r="D3695" s="2" t="s">
        <v>241</v>
      </c>
      <c r="E3695" s="2" t="s">
        <v>627</v>
      </c>
      <c r="F3695" s="2" t="s">
        <v>819</v>
      </c>
      <c r="G3695" s="2">
        <v>6</v>
      </c>
      <c r="H3695" s="2">
        <v>0.24699079990386899</v>
      </c>
      <c r="I3695" s="2">
        <v>0.24699079990386899</v>
      </c>
      <c r="J3695" s="26" t="s">
        <v>696</v>
      </c>
    </row>
    <row r="3696" spans="1:10" ht="15.75" hidden="1" customHeight="1" x14ac:dyDescent="0.25">
      <c r="A3696" s="2" t="s">
        <v>789</v>
      </c>
      <c r="B3696" s="2" t="s">
        <v>816</v>
      </c>
      <c r="C3696" s="2">
        <v>2045</v>
      </c>
      <c r="D3696" s="2" t="s">
        <v>241</v>
      </c>
      <c r="E3696" s="2" t="s">
        <v>627</v>
      </c>
      <c r="F3696" s="2" t="s">
        <v>819</v>
      </c>
      <c r="G3696" s="2">
        <v>7</v>
      </c>
      <c r="H3696" s="2">
        <v>0.19954428076743999</v>
      </c>
      <c r="I3696" s="2">
        <v>0.19954428076743999</v>
      </c>
      <c r="J3696" s="26" t="s">
        <v>696</v>
      </c>
    </row>
    <row r="3697" spans="1:10" ht="15.75" hidden="1" customHeight="1" x14ac:dyDescent="0.25">
      <c r="A3697" s="2" t="s">
        <v>789</v>
      </c>
      <c r="B3697" s="2" t="s">
        <v>816</v>
      </c>
      <c r="C3697" s="2">
        <v>2045</v>
      </c>
      <c r="D3697" s="2" t="s">
        <v>241</v>
      </c>
      <c r="E3697" s="2" t="s">
        <v>627</v>
      </c>
      <c r="F3697" s="2" t="s">
        <v>818</v>
      </c>
      <c r="G3697" s="2">
        <v>14</v>
      </c>
      <c r="H3697" s="2">
        <v>2.7660301420838001E-3</v>
      </c>
      <c r="I3697" s="2">
        <v>2.7660301420838001E-3</v>
      </c>
      <c r="J3697" s="26" t="s">
        <v>696</v>
      </c>
    </row>
    <row r="3698" spans="1:10" ht="15.75" hidden="1" customHeight="1" x14ac:dyDescent="0.25">
      <c r="A3698" s="2" t="s">
        <v>789</v>
      </c>
      <c r="B3698" s="2" t="s">
        <v>816</v>
      </c>
      <c r="C3698" s="2">
        <v>2045</v>
      </c>
      <c r="D3698" s="2" t="s">
        <v>241</v>
      </c>
      <c r="E3698" s="2" t="s">
        <v>627</v>
      </c>
      <c r="F3698" s="2" t="s">
        <v>817</v>
      </c>
      <c r="G3698" s="2">
        <v>20</v>
      </c>
      <c r="H3698" s="2">
        <v>9.9233236163854599E-2</v>
      </c>
      <c r="I3698" s="2">
        <v>9.9233236163854599E-2</v>
      </c>
      <c r="J3698" s="26" t="s">
        <v>696</v>
      </c>
    </row>
    <row r="3699" spans="1:10" ht="15.75" hidden="1" customHeight="1" x14ac:dyDescent="0.25">
      <c r="A3699" s="2" t="s">
        <v>789</v>
      </c>
      <c r="B3699" s="2" t="s">
        <v>816</v>
      </c>
      <c r="C3699" s="2">
        <v>2045</v>
      </c>
      <c r="D3699" s="2" t="s">
        <v>241</v>
      </c>
      <c r="E3699" s="2" t="s">
        <v>627</v>
      </c>
      <c r="F3699" s="2" t="s">
        <v>819</v>
      </c>
      <c r="G3699" s="2">
        <v>78</v>
      </c>
      <c r="H3699" s="2">
        <v>2.9005049727857E-3</v>
      </c>
      <c r="I3699" s="2">
        <v>2.9005049727857E-3</v>
      </c>
      <c r="J3699" s="26" t="s">
        <v>696</v>
      </c>
    </row>
    <row r="3700" spans="1:10" ht="15.75" hidden="1" customHeight="1" x14ac:dyDescent="0.25">
      <c r="A3700" s="2" t="s">
        <v>789</v>
      </c>
      <c r="B3700" s="2" t="s">
        <v>816</v>
      </c>
      <c r="C3700" s="2">
        <v>2045</v>
      </c>
      <c r="D3700" s="2" t="s">
        <v>241</v>
      </c>
      <c r="E3700" s="2" t="s">
        <v>627</v>
      </c>
      <c r="F3700" s="2" t="s">
        <v>819</v>
      </c>
      <c r="G3700" s="2">
        <v>100000</v>
      </c>
      <c r="H3700" s="40">
        <v>9.9999999999999998E-13</v>
      </c>
      <c r="I3700" s="2">
        <v>9.9999999999999998E-13</v>
      </c>
      <c r="J3700" s="26" t="s">
        <v>696</v>
      </c>
    </row>
    <row r="3701" spans="1:10" ht="15.75" hidden="1" customHeight="1" x14ac:dyDescent="0.25">
      <c r="A3701" s="2" t="s">
        <v>789</v>
      </c>
      <c r="B3701" s="2" t="s">
        <v>816</v>
      </c>
      <c r="C3701" s="2">
        <v>2050</v>
      </c>
      <c r="D3701" s="2" t="s">
        <v>241</v>
      </c>
      <c r="E3701" s="2" t="s">
        <v>627</v>
      </c>
      <c r="F3701" s="2" t="s">
        <v>817</v>
      </c>
      <c r="G3701" s="2">
        <v>-100000</v>
      </c>
      <c r="H3701" s="2">
        <v>0</v>
      </c>
      <c r="I3701" s="2">
        <v>0</v>
      </c>
      <c r="J3701" s="26" t="s">
        <v>696</v>
      </c>
    </row>
    <row r="3702" spans="1:10" ht="15.75" hidden="1" customHeight="1" x14ac:dyDescent="0.25">
      <c r="A3702" s="2" t="s">
        <v>789</v>
      </c>
      <c r="B3702" s="2" t="s">
        <v>816</v>
      </c>
      <c r="C3702" s="2">
        <v>2050</v>
      </c>
      <c r="D3702" s="2" t="s">
        <v>241</v>
      </c>
      <c r="E3702" s="2" t="s">
        <v>627</v>
      </c>
      <c r="F3702" s="2" t="s">
        <v>817</v>
      </c>
      <c r="G3702" s="2">
        <v>0</v>
      </c>
      <c r="H3702" s="2">
        <v>2.3204792290926E-2</v>
      </c>
      <c r="I3702" s="2">
        <v>2.3204792290926E-2</v>
      </c>
      <c r="J3702" s="26" t="s">
        <v>696</v>
      </c>
    </row>
    <row r="3703" spans="1:10" ht="15.75" hidden="1" customHeight="1" x14ac:dyDescent="0.25">
      <c r="A3703" s="2" t="s">
        <v>789</v>
      </c>
      <c r="B3703" s="2" t="s">
        <v>816</v>
      </c>
      <c r="C3703" s="2">
        <v>2050</v>
      </c>
      <c r="D3703" s="2" t="s">
        <v>241</v>
      </c>
      <c r="E3703" s="2" t="s">
        <v>627</v>
      </c>
      <c r="F3703" s="2" t="s">
        <v>817</v>
      </c>
      <c r="G3703" s="2">
        <v>0</v>
      </c>
      <c r="H3703" s="2">
        <v>0</v>
      </c>
      <c r="I3703" s="2">
        <v>0</v>
      </c>
      <c r="J3703" s="26" t="s">
        <v>696</v>
      </c>
    </row>
    <row r="3704" spans="1:10" ht="15.75" hidden="1" customHeight="1" x14ac:dyDescent="0.25">
      <c r="A3704" s="2" t="s">
        <v>789</v>
      </c>
      <c r="B3704" s="2" t="s">
        <v>816</v>
      </c>
      <c r="C3704" s="2">
        <v>2050</v>
      </c>
      <c r="D3704" s="2" t="s">
        <v>241</v>
      </c>
      <c r="E3704" s="2" t="s">
        <v>627</v>
      </c>
      <c r="F3704" s="2" t="s">
        <v>818</v>
      </c>
      <c r="G3704" s="2">
        <v>1</v>
      </c>
      <c r="H3704" s="2">
        <v>0.426847904920578</v>
      </c>
      <c r="I3704" s="2">
        <v>0.426847904920578</v>
      </c>
      <c r="J3704" s="26" t="s">
        <v>696</v>
      </c>
    </row>
    <row r="3705" spans="1:10" ht="15.75" hidden="1" customHeight="1" x14ac:dyDescent="0.25">
      <c r="A3705" s="2" t="s">
        <v>789</v>
      </c>
      <c r="B3705" s="2" t="s">
        <v>816</v>
      </c>
      <c r="C3705" s="2">
        <v>2050</v>
      </c>
      <c r="D3705" s="2" t="s">
        <v>241</v>
      </c>
      <c r="E3705" s="2" t="s">
        <v>627</v>
      </c>
      <c r="F3705" s="2" t="s">
        <v>819</v>
      </c>
      <c r="G3705" s="2">
        <v>6</v>
      </c>
      <c r="H3705" s="2">
        <v>0.24699118733406</v>
      </c>
      <c r="I3705" s="2">
        <v>0.24699118733406</v>
      </c>
      <c r="J3705" s="26" t="s">
        <v>696</v>
      </c>
    </row>
    <row r="3706" spans="1:10" ht="15.75" hidden="1" customHeight="1" x14ac:dyDescent="0.25">
      <c r="A3706" s="2" t="s">
        <v>789</v>
      </c>
      <c r="B3706" s="2" t="s">
        <v>816</v>
      </c>
      <c r="C3706" s="2">
        <v>2050</v>
      </c>
      <c r="D3706" s="2" t="s">
        <v>241</v>
      </c>
      <c r="E3706" s="2" t="s">
        <v>627</v>
      </c>
      <c r="F3706" s="2" t="s">
        <v>819</v>
      </c>
      <c r="G3706" s="2">
        <v>7</v>
      </c>
      <c r="H3706" s="2">
        <v>0.19954459369182501</v>
      </c>
      <c r="I3706" s="2">
        <v>0.19954459369182501</v>
      </c>
      <c r="J3706" s="26" t="s">
        <v>696</v>
      </c>
    </row>
    <row r="3707" spans="1:10" ht="15.75" hidden="1" customHeight="1" x14ac:dyDescent="0.25">
      <c r="A3707" s="2" t="s">
        <v>789</v>
      </c>
      <c r="B3707" s="2" t="s">
        <v>816</v>
      </c>
      <c r="C3707" s="2">
        <v>2050</v>
      </c>
      <c r="D3707" s="2" t="s">
        <v>241</v>
      </c>
      <c r="E3707" s="2" t="s">
        <v>627</v>
      </c>
      <c r="F3707" s="2" t="s">
        <v>818</v>
      </c>
      <c r="G3707" s="2">
        <v>14</v>
      </c>
      <c r="H3707" s="2">
        <v>2.7726253028959001E-3</v>
      </c>
      <c r="I3707" s="2">
        <v>2.7726253028959001E-3</v>
      </c>
      <c r="J3707" s="26" t="s">
        <v>696</v>
      </c>
    </row>
    <row r="3708" spans="1:10" ht="15.75" hidden="1" customHeight="1" x14ac:dyDescent="0.25">
      <c r="A3708" s="2" t="s">
        <v>789</v>
      </c>
      <c r="B3708" s="2" t="s">
        <v>816</v>
      </c>
      <c r="C3708" s="2">
        <v>2050</v>
      </c>
      <c r="D3708" s="2" t="s">
        <v>241</v>
      </c>
      <c r="E3708" s="2" t="s">
        <v>627</v>
      </c>
      <c r="F3708" s="2" t="s">
        <v>817</v>
      </c>
      <c r="G3708" s="2">
        <v>20</v>
      </c>
      <c r="H3708" s="2">
        <v>9.9233236163854599E-2</v>
      </c>
      <c r="I3708" s="2">
        <v>9.9233236163854599E-2</v>
      </c>
      <c r="J3708" s="26" t="s">
        <v>696</v>
      </c>
    </row>
    <row r="3709" spans="1:10" ht="15.75" hidden="1" customHeight="1" x14ac:dyDescent="0.25">
      <c r="A3709" s="2" t="s">
        <v>789</v>
      </c>
      <c r="B3709" s="2" t="s">
        <v>816</v>
      </c>
      <c r="C3709" s="2">
        <v>2050</v>
      </c>
      <c r="D3709" s="2" t="s">
        <v>241</v>
      </c>
      <c r="E3709" s="2" t="s">
        <v>627</v>
      </c>
      <c r="F3709" s="2" t="s">
        <v>819</v>
      </c>
      <c r="G3709" s="2">
        <v>78</v>
      </c>
      <c r="H3709" s="2">
        <v>2.9005096293986E-3</v>
      </c>
      <c r="I3709" s="2">
        <v>2.9005096293986E-3</v>
      </c>
      <c r="J3709" s="26" t="s">
        <v>696</v>
      </c>
    </row>
    <row r="3710" spans="1:10" ht="15.75" hidden="1" customHeight="1" x14ac:dyDescent="0.25">
      <c r="A3710" s="2" t="s">
        <v>789</v>
      </c>
      <c r="B3710" s="2" t="s">
        <v>816</v>
      </c>
      <c r="C3710" s="2">
        <v>2050</v>
      </c>
      <c r="D3710" s="2" t="s">
        <v>241</v>
      </c>
      <c r="E3710" s="2" t="s">
        <v>627</v>
      </c>
      <c r="F3710" s="2" t="s">
        <v>819</v>
      </c>
      <c r="G3710" s="2">
        <v>100000</v>
      </c>
      <c r="H3710" s="40">
        <v>9.9999999999999998E-13</v>
      </c>
      <c r="I3710" s="2">
        <v>9.9999999999999998E-13</v>
      </c>
      <c r="J3710" s="26" t="s">
        <v>696</v>
      </c>
    </row>
    <row r="3711" spans="1:10" ht="15.75" hidden="1" customHeight="1" x14ac:dyDescent="0.25">
      <c r="A3711" s="2" t="s">
        <v>789</v>
      </c>
      <c r="B3711" s="2" t="s">
        <v>820</v>
      </c>
      <c r="C3711" s="2">
        <v>2015</v>
      </c>
      <c r="D3711" s="2" t="s">
        <v>241</v>
      </c>
      <c r="E3711" s="2" t="s">
        <v>627</v>
      </c>
      <c r="F3711" s="2" t="s">
        <v>821</v>
      </c>
      <c r="G3711" s="2">
        <v>-100000</v>
      </c>
      <c r="H3711" s="2">
        <v>0</v>
      </c>
      <c r="I3711" s="2">
        <v>0</v>
      </c>
      <c r="J3711" s="26" t="s">
        <v>697</v>
      </c>
    </row>
    <row r="3712" spans="1:10" ht="15.75" hidden="1" customHeight="1" x14ac:dyDescent="0.25">
      <c r="A3712" s="2" t="s">
        <v>789</v>
      </c>
      <c r="B3712" s="2" t="s">
        <v>820</v>
      </c>
      <c r="C3712" s="2">
        <v>2015</v>
      </c>
      <c r="D3712" s="2" t="s">
        <v>241</v>
      </c>
      <c r="E3712" s="2" t="s">
        <v>627</v>
      </c>
      <c r="F3712" s="2" t="s">
        <v>821</v>
      </c>
      <c r="G3712" s="2">
        <v>3</v>
      </c>
      <c r="H3712" s="2">
        <v>0.45691221952438299</v>
      </c>
      <c r="I3712" s="2">
        <v>0.45691221952438299</v>
      </c>
      <c r="J3712" s="26" t="s">
        <v>697</v>
      </c>
    </row>
    <row r="3713" spans="1:10" ht="15.75" hidden="1" customHeight="1" x14ac:dyDescent="0.25">
      <c r="A3713" s="2" t="s">
        <v>789</v>
      </c>
      <c r="B3713" s="2" t="s">
        <v>820</v>
      </c>
      <c r="C3713" s="2">
        <v>2015</v>
      </c>
      <c r="D3713" s="2" t="s">
        <v>241</v>
      </c>
      <c r="E3713" s="2" t="s">
        <v>627</v>
      </c>
      <c r="F3713" s="2" t="s">
        <v>821</v>
      </c>
      <c r="G3713" s="2">
        <v>3</v>
      </c>
      <c r="H3713" s="2">
        <v>0</v>
      </c>
      <c r="I3713" s="2">
        <v>0</v>
      </c>
      <c r="J3713" s="26" t="s">
        <v>697</v>
      </c>
    </row>
    <row r="3714" spans="1:10" ht="15.75" hidden="1" customHeight="1" x14ac:dyDescent="0.25">
      <c r="A3714" s="2" t="s">
        <v>789</v>
      </c>
      <c r="B3714" s="2" t="s">
        <v>820</v>
      </c>
      <c r="C3714" s="2">
        <v>2015</v>
      </c>
      <c r="D3714" s="2" t="s">
        <v>241</v>
      </c>
      <c r="E3714" s="2" t="s">
        <v>627</v>
      </c>
      <c r="F3714" s="2" t="s">
        <v>822</v>
      </c>
      <c r="G3714" s="2">
        <v>4</v>
      </c>
      <c r="H3714" s="2">
        <v>0.55482196807861295</v>
      </c>
      <c r="I3714" s="2">
        <v>0.55482196807861295</v>
      </c>
      <c r="J3714" s="26" t="s">
        <v>697</v>
      </c>
    </row>
    <row r="3715" spans="1:10" ht="15.75" hidden="1" customHeight="1" x14ac:dyDescent="0.25">
      <c r="A3715" s="2" t="s">
        <v>789</v>
      </c>
      <c r="B3715" s="2" t="s">
        <v>820</v>
      </c>
      <c r="C3715" s="2">
        <v>2015</v>
      </c>
      <c r="D3715" s="2" t="s">
        <v>241</v>
      </c>
      <c r="E3715" s="2" t="s">
        <v>627</v>
      </c>
      <c r="F3715" s="2" t="s">
        <v>821</v>
      </c>
      <c r="G3715" s="2">
        <v>5</v>
      </c>
      <c r="H3715" s="2">
        <v>0.54829466342926003</v>
      </c>
      <c r="I3715" s="2">
        <v>0.54829466342926003</v>
      </c>
      <c r="J3715" s="26" t="s">
        <v>697</v>
      </c>
    </row>
    <row r="3716" spans="1:10" ht="15.75" hidden="1" customHeight="1" x14ac:dyDescent="0.25">
      <c r="A3716" s="2" t="s">
        <v>789</v>
      </c>
      <c r="B3716" s="2" t="s">
        <v>820</v>
      </c>
      <c r="C3716" s="2">
        <v>2015</v>
      </c>
      <c r="D3716" s="2" t="s">
        <v>241</v>
      </c>
      <c r="E3716" s="2" t="s">
        <v>627</v>
      </c>
      <c r="F3716" s="2" t="s">
        <v>822</v>
      </c>
      <c r="G3716" s="2">
        <v>6</v>
      </c>
      <c r="H3716" s="2">
        <v>0.66578638553619296</v>
      </c>
      <c r="I3716" s="2">
        <v>0.66578638553619296</v>
      </c>
      <c r="J3716" s="26" t="s">
        <v>697</v>
      </c>
    </row>
    <row r="3717" spans="1:10" ht="15.75" hidden="1" customHeight="1" x14ac:dyDescent="0.25">
      <c r="A3717" s="2" t="s">
        <v>789</v>
      </c>
      <c r="B3717" s="2" t="s">
        <v>820</v>
      </c>
      <c r="C3717" s="2">
        <v>2015</v>
      </c>
      <c r="D3717" s="2" t="s">
        <v>241</v>
      </c>
      <c r="E3717" s="2" t="s">
        <v>627</v>
      </c>
      <c r="F3717" s="2" t="s">
        <v>823</v>
      </c>
      <c r="G3717" s="2">
        <v>8</v>
      </c>
      <c r="H3717" s="2">
        <v>0.62009513378143299</v>
      </c>
      <c r="I3717" s="2">
        <v>0.62009513378143299</v>
      </c>
      <c r="J3717" s="26" t="s">
        <v>697</v>
      </c>
    </row>
    <row r="3718" spans="1:10" ht="15.75" hidden="1" customHeight="1" x14ac:dyDescent="0.25">
      <c r="A3718" s="2" t="s">
        <v>789</v>
      </c>
      <c r="B3718" s="2" t="s">
        <v>820</v>
      </c>
      <c r="C3718" s="2">
        <v>2015</v>
      </c>
      <c r="D3718" s="2" t="s">
        <v>241</v>
      </c>
      <c r="E3718" s="2" t="s">
        <v>627</v>
      </c>
      <c r="F3718" s="2" t="s">
        <v>824</v>
      </c>
      <c r="G3718" s="2">
        <v>10</v>
      </c>
      <c r="H3718" s="2">
        <v>0.58745855093002297</v>
      </c>
      <c r="I3718" s="2">
        <v>0.58745855093002297</v>
      </c>
      <c r="J3718" s="26" t="s">
        <v>697</v>
      </c>
    </row>
    <row r="3719" spans="1:10" ht="15.75" hidden="1" customHeight="1" x14ac:dyDescent="0.25">
      <c r="A3719" s="2" t="s">
        <v>789</v>
      </c>
      <c r="B3719" s="2" t="s">
        <v>820</v>
      </c>
      <c r="C3719" s="2">
        <v>2015</v>
      </c>
      <c r="D3719" s="2" t="s">
        <v>241</v>
      </c>
      <c r="E3719" s="2" t="s">
        <v>627</v>
      </c>
      <c r="F3719" s="2" t="s">
        <v>821</v>
      </c>
      <c r="G3719" s="2">
        <v>10</v>
      </c>
      <c r="H3719" s="2">
        <v>0.82244199514389005</v>
      </c>
      <c r="I3719" s="2">
        <v>0.82244199514389005</v>
      </c>
      <c r="J3719" s="26" t="s">
        <v>697</v>
      </c>
    </row>
    <row r="3720" spans="1:10" ht="15.75" hidden="1" customHeight="1" x14ac:dyDescent="0.25">
      <c r="A3720" s="2" t="s">
        <v>789</v>
      </c>
      <c r="B3720" s="2" t="s">
        <v>820</v>
      </c>
      <c r="C3720" s="2">
        <v>2015</v>
      </c>
      <c r="D3720" s="2" t="s">
        <v>241</v>
      </c>
      <c r="E3720" s="2" t="s">
        <v>627</v>
      </c>
      <c r="F3720" s="2" t="s">
        <v>823</v>
      </c>
      <c r="G3720" s="2">
        <v>11</v>
      </c>
      <c r="H3720" s="2">
        <v>0.74411416053771895</v>
      </c>
      <c r="I3720" s="2">
        <v>0.74411416053771895</v>
      </c>
      <c r="J3720" s="26" t="s">
        <v>697</v>
      </c>
    </row>
    <row r="3721" spans="1:10" ht="15.75" hidden="1" customHeight="1" x14ac:dyDescent="0.25">
      <c r="A3721" s="2" t="s">
        <v>789</v>
      </c>
      <c r="B3721" s="2" t="s">
        <v>820</v>
      </c>
      <c r="C3721" s="2">
        <v>2015</v>
      </c>
      <c r="D3721" s="2" t="s">
        <v>241</v>
      </c>
      <c r="E3721" s="2" t="s">
        <v>627</v>
      </c>
      <c r="F3721" s="2" t="s">
        <v>822</v>
      </c>
      <c r="G3721" s="2">
        <v>13</v>
      </c>
      <c r="H3721" s="2">
        <v>0.99867954850196805</v>
      </c>
      <c r="I3721" s="2">
        <v>0.99867954850196805</v>
      </c>
      <c r="J3721" s="26" t="s">
        <v>697</v>
      </c>
    </row>
    <row r="3722" spans="1:10" ht="15.75" hidden="1" customHeight="1" x14ac:dyDescent="0.25">
      <c r="A3722" s="2" t="s">
        <v>789</v>
      </c>
      <c r="B3722" s="2" t="s">
        <v>820</v>
      </c>
      <c r="C3722" s="2">
        <v>2015</v>
      </c>
      <c r="D3722" s="2" t="s">
        <v>241</v>
      </c>
      <c r="E3722" s="2" t="s">
        <v>627</v>
      </c>
      <c r="F3722" s="2" t="s">
        <v>824</v>
      </c>
      <c r="G3722" s="2">
        <v>14</v>
      </c>
      <c r="H3722" s="2">
        <v>0.70495027303695601</v>
      </c>
      <c r="I3722" s="2">
        <v>0.70495027303695601</v>
      </c>
      <c r="J3722" s="26" t="s">
        <v>697</v>
      </c>
    </row>
    <row r="3723" spans="1:10" ht="15.75" hidden="1" customHeight="1" x14ac:dyDescent="0.25">
      <c r="A3723" s="2" t="s">
        <v>789</v>
      </c>
      <c r="B3723" s="2" t="s">
        <v>820</v>
      </c>
      <c r="C3723" s="2">
        <v>2015</v>
      </c>
      <c r="D3723" s="2" t="s">
        <v>241</v>
      </c>
      <c r="E3723" s="2" t="s">
        <v>627</v>
      </c>
      <c r="F3723" s="2" t="s">
        <v>823</v>
      </c>
      <c r="G3723" s="2">
        <v>25</v>
      </c>
      <c r="H3723" s="2">
        <v>1.11617124080658</v>
      </c>
      <c r="I3723" s="2">
        <v>1.11617124080658</v>
      </c>
      <c r="J3723" s="26" t="s">
        <v>697</v>
      </c>
    </row>
    <row r="3724" spans="1:10" ht="15.75" hidden="1" customHeight="1" x14ac:dyDescent="0.25">
      <c r="A3724" s="2" t="s">
        <v>789</v>
      </c>
      <c r="B3724" s="2" t="s">
        <v>820</v>
      </c>
      <c r="C3724" s="2">
        <v>2015</v>
      </c>
      <c r="D3724" s="2" t="s">
        <v>241</v>
      </c>
      <c r="E3724" s="2" t="s">
        <v>627</v>
      </c>
      <c r="F3724" s="2" t="s">
        <v>824</v>
      </c>
      <c r="G3724" s="2">
        <v>32</v>
      </c>
      <c r="H3724" s="2">
        <v>1.0574254095554301</v>
      </c>
      <c r="I3724" s="2">
        <v>1.0574254095554301</v>
      </c>
      <c r="J3724" s="26" t="s">
        <v>697</v>
      </c>
    </row>
    <row r="3725" spans="1:10" ht="15.75" hidden="1" customHeight="1" x14ac:dyDescent="0.25">
      <c r="A3725" s="2" t="s">
        <v>789</v>
      </c>
      <c r="B3725" s="2" t="s">
        <v>820</v>
      </c>
      <c r="C3725" s="2">
        <v>2015</v>
      </c>
      <c r="D3725" s="2" t="s">
        <v>241</v>
      </c>
      <c r="E3725" s="2" t="s">
        <v>627</v>
      </c>
      <c r="F3725" s="2" t="s">
        <v>824</v>
      </c>
      <c r="G3725" s="2">
        <v>100000</v>
      </c>
      <c r="H3725" s="40">
        <v>9.9999999999999998E-13</v>
      </c>
      <c r="I3725" s="2">
        <v>9.9999999999999998E-13</v>
      </c>
      <c r="J3725" s="26" t="s">
        <v>697</v>
      </c>
    </row>
    <row r="3726" spans="1:10" ht="15.75" hidden="1" customHeight="1" x14ac:dyDescent="0.25">
      <c r="A3726" s="2" t="s">
        <v>789</v>
      </c>
      <c r="B3726" s="2" t="s">
        <v>820</v>
      </c>
      <c r="C3726" s="2">
        <v>2020</v>
      </c>
      <c r="D3726" s="2" t="s">
        <v>241</v>
      </c>
      <c r="E3726" s="2" t="s">
        <v>627</v>
      </c>
      <c r="F3726" s="2" t="s">
        <v>821</v>
      </c>
      <c r="G3726" s="2">
        <v>-100000</v>
      </c>
      <c r="H3726" s="2">
        <v>0</v>
      </c>
      <c r="I3726" s="2">
        <v>0</v>
      </c>
      <c r="J3726" s="26" t="s">
        <v>697</v>
      </c>
    </row>
    <row r="3727" spans="1:10" ht="15.75" hidden="1" customHeight="1" x14ac:dyDescent="0.25">
      <c r="A3727" s="2" t="s">
        <v>789</v>
      </c>
      <c r="B3727" s="2" t="s">
        <v>820</v>
      </c>
      <c r="C3727" s="2">
        <v>2020</v>
      </c>
      <c r="D3727" s="2" t="s">
        <v>241</v>
      </c>
      <c r="E3727" s="2" t="s">
        <v>627</v>
      </c>
      <c r="F3727" s="2" t="s">
        <v>821</v>
      </c>
      <c r="G3727" s="2">
        <v>3</v>
      </c>
      <c r="H3727" s="2">
        <v>0</v>
      </c>
      <c r="I3727" s="2">
        <v>0</v>
      </c>
      <c r="J3727" s="26" t="s">
        <v>697</v>
      </c>
    </row>
    <row r="3728" spans="1:10" ht="15.75" hidden="1" customHeight="1" x14ac:dyDescent="0.25">
      <c r="A3728" s="2" t="s">
        <v>789</v>
      </c>
      <c r="B3728" s="2" t="s">
        <v>820</v>
      </c>
      <c r="C3728" s="2">
        <v>2020</v>
      </c>
      <c r="D3728" s="2" t="s">
        <v>241</v>
      </c>
      <c r="E3728" s="2" t="s">
        <v>627</v>
      </c>
      <c r="F3728" s="2" t="s">
        <v>821</v>
      </c>
      <c r="G3728" s="2">
        <v>3</v>
      </c>
      <c r="H3728" s="2">
        <v>0.60785233974456698</v>
      </c>
      <c r="I3728" s="2">
        <v>0.60785233974456698</v>
      </c>
      <c r="J3728" s="26" t="s">
        <v>697</v>
      </c>
    </row>
    <row r="3729" spans="1:10" ht="15.75" hidden="1" customHeight="1" x14ac:dyDescent="0.25">
      <c r="A3729" s="2" t="s">
        <v>789</v>
      </c>
      <c r="B3729" s="2" t="s">
        <v>820</v>
      </c>
      <c r="C3729" s="2">
        <v>2020</v>
      </c>
      <c r="D3729" s="2" t="s">
        <v>241</v>
      </c>
      <c r="E3729" s="2" t="s">
        <v>627</v>
      </c>
      <c r="F3729" s="2" t="s">
        <v>822</v>
      </c>
      <c r="G3729" s="2">
        <v>4</v>
      </c>
      <c r="H3729" s="2">
        <v>0.72511345148086503</v>
      </c>
      <c r="I3729" s="2">
        <v>0.72511345148086503</v>
      </c>
      <c r="J3729" s="26" t="s">
        <v>697</v>
      </c>
    </row>
    <row r="3730" spans="1:10" ht="15.75" hidden="1" customHeight="1" x14ac:dyDescent="0.25">
      <c r="A3730" s="2" t="s">
        <v>789</v>
      </c>
      <c r="B3730" s="2" t="s">
        <v>820</v>
      </c>
      <c r="C3730" s="2">
        <v>2020</v>
      </c>
      <c r="D3730" s="2" t="s">
        <v>241</v>
      </c>
      <c r="E3730" s="2" t="s">
        <v>627</v>
      </c>
      <c r="F3730" s="2" t="s">
        <v>821</v>
      </c>
      <c r="G3730" s="2">
        <v>4</v>
      </c>
      <c r="H3730" s="2">
        <v>0.729422807693481</v>
      </c>
      <c r="I3730" s="2">
        <v>0.729422807693481</v>
      </c>
      <c r="J3730" s="26" t="s">
        <v>697</v>
      </c>
    </row>
    <row r="3731" spans="1:10" ht="15.75" hidden="1" customHeight="1" x14ac:dyDescent="0.25">
      <c r="A3731" s="2" t="s">
        <v>789</v>
      </c>
      <c r="B3731" s="2" t="s">
        <v>820</v>
      </c>
      <c r="C3731" s="2">
        <v>2020</v>
      </c>
      <c r="D3731" s="2" t="s">
        <v>241</v>
      </c>
      <c r="E3731" s="2" t="s">
        <v>627</v>
      </c>
      <c r="F3731" s="2" t="s">
        <v>822</v>
      </c>
      <c r="G3731" s="2">
        <v>6</v>
      </c>
      <c r="H3731" s="2">
        <v>0.87013614177703802</v>
      </c>
      <c r="I3731" s="2">
        <v>0.87013614177703802</v>
      </c>
      <c r="J3731" s="26" t="s">
        <v>697</v>
      </c>
    </row>
    <row r="3732" spans="1:10" ht="15.75" hidden="1" customHeight="1" x14ac:dyDescent="0.25">
      <c r="A3732" s="2" t="s">
        <v>789</v>
      </c>
      <c r="B3732" s="2" t="s">
        <v>820</v>
      </c>
      <c r="C3732" s="2">
        <v>2020</v>
      </c>
      <c r="D3732" s="2" t="s">
        <v>241</v>
      </c>
      <c r="E3732" s="2" t="s">
        <v>627</v>
      </c>
      <c r="F3732" s="2" t="s">
        <v>823</v>
      </c>
      <c r="G3732" s="2">
        <v>8</v>
      </c>
      <c r="H3732" s="2">
        <v>0.80328750610351496</v>
      </c>
      <c r="I3732" s="2">
        <v>0.80328750610351496</v>
      </c>
      <c r="J3732" s="26" t="s">
        <v>697</v>
      </c>
    </row>
    <row r="3733" spans="1:10" ht="15.75" hidden="1" customHeight="1" x14ac:dyDescent="0.25">
      <c r="A3733" s="2" t="s">
        <v>789</v>
      </c>
      <c r="B3733" s="2" t="s">
        <v>820</v>
      </c>
      <c r="C3733" s="2">
        <v>2020</v>
      </c>
      <c r="D3733" s="2" t="s">
        <v>241</v>
      </c>
      <c r="E3733" s="2" t="s">
        <v>627</v>
      </c>
      <c r="F3733" s="2" t="s">
        <v>821</v>
      </c>
      <c r="G3733" s="2">
        <v>9</v>
      </c>
      <c r="H3733" s="2">
        <v>0.48628187179565402</v>
      </c>
      <c r="I3733" s="2">
        <v>0.48628187179565402</v>
      </c>
      <c r="J3733" s="26" t="s">
        <v>697</v>
      </c>
    </row>
    <row r="3734" spans="1:10" ht="15.75" hidden="1" customHeight="1" x14ac:dyDescent="0.25">
      <c r="A3734" s="2" t="s">
        <v>789</v>
      </c>
      <c r="B3734" s="2" t="s">
        <v>820</v>
      </c>
      <c r="C3734" s="2">
        <v>2020</v>
      </c>
      <c r="D3734" s="2" t="s">
        <v>241</v>
      </c>
      <c r="E3734" s="2" t="s">
        <v>627</v>
      </c>
      <c r="F3734" s="2" t="s">
        <v>821</v>
      </c>
      <c r="G3734" s="2">
        <v>10</v>
      </c>
      <c r="H3734" s="2">
        <v>0.60785233974456698</v>
      </c>
      <c r="I3734" s="2">
        <v>0.60785233974456698</v>
      </c>
      <c r="J3734" s="26" t="s">
        <v>697</v>
      </c>
    </row>
    <row r="3735" spans="1:10" ht="15.75" hidden="1" customHeight="1" x14ac:dyDescent="0.25">
      <c r="A3735" s="2" t="s">
        <v>789</v>
      </c>
      <c r="B3735" s="2" t="s">
        <v>820</v>
      </c>
      <c r="C3735" s="2">
        <v>2020</v>
      </c>
      <c r="D3735" s="2" t="s">
        <v>241</v>
      </c>
      <c r="E3735" s="2" t="s">
        <v>627</v>
      </c>
      <c r="F3735" s="2" t="s">
        <v>824</v>
      </c>
      <c r="G3735" s="2">
        <v>10</v>
      </c>
      <c r="H3735" s="2">
        <v>0.78214770555496205</v>
      </c>
      <c r="I3735" s="2">
        <v>0.78214770555496205</v>
      </c>
      <c r="J3735" s="26" t="s">
        <v>697</v>
      </c>
    </row>
    <row r="3736" spans="1:10" ht="15.75" hidden="1" customHeight="1" x14ac:dyDescent="0.25">
      <c r="A3736" s="2" t="s">
        <v>789</v>
      </c>
      <c r="B3736" s="2" t="s">
        <v>820</v>
      </c>
      <c r="C3736" s="2">
        <v>2020</v>
      </c>
      <c r="D3736" s="2" t="s">
        <v>241</v>
      </c>
      <c r="E3736" s="2" t="s">
        <v>627</v>
      </c>
      <c r="F3736" s="2" t="s">
        <v>823</v>
      </c>
      <c r="G3736" s="2">
        <v>11</v>
      </c>
      <c r="H3736" s="2">
        <v>0.96394503116607599</v>
      </c>
      <c r="I3736" s="2">
        <v>0.96394503116607599</v>
      </c>
      <c r="J3736" s="26" t="s">
        <v>697</v>
      </c>
    </row>
    <row r="3737" spans="1:10" ht="15.75" hidden="1" customHeight="1" x14ac:dyDescent="0.25">
      <c r="A3737" s="2" t="s">
        <v>789</v>
      </c>
      <c r="B3737" s="2" t="s">
        <v>820</v>
      </c>
      <c r="C3737" s="2">
        <v>2020</v>
      </c>
      <c r="D3737" s="2" t="s">
        <v>241</v>
      </c>
      <c r="E3737" s="2" t="s">
        <v>627</v>
      </c>
      <c r="F3737" s="2" t="s">
        <v>822</v>
      </c>
      <c r="G3737" s="2">
        <v>12</v>
      </c>
      <c r="H3737" s="2">
        <v>0.58009076118469205</v>
      </c>
      <c r="I3737" s="2">
        <v>0.58009076118469205</v>
      </c>
      <c r="J3737" s="26" t="s">
        <v>697</v>
      </c>
    </row>
    <row r="3738" spans="1:10" ht="15.75" hidden="1" customHeight="1" x14ac:dyDescent="0.25">
      <c r="A3738" s="2" t="s">
        <v>789</v>
      </c>
      <c r="B3738" s="2" t="s">
        <v>820</v>
      </c>
      <c r="C3738" s="2">
        <v>2020</v>
      </c>
      <c r="D3738" s="2" t="s">
        <v>241</v>
      </c>
      <c r="E3738" s="2" t="s">
        <v>627</v>
      </c>
      <c r="F3738" s="2" t="s">
        <v>822</v>
      </c>
      <c r="G3738" s="2">
        <v>13</v>
      </c>
      <c r="H3738" s="2">
        <v>0.72511345148086503</v>
      </c>
      <c r="I3738" s="2">
        <v>0.72511345148086503</v>
      </c>
      <c r="J3738" s="26" t="s">
        <v>697</v>
      </c>
    </row>
    <row r="3739" spans="1:10" ht="15.75" hidden="1" customHeight="1" x14ac:dyDescent="0.25">
      <c r="A3739" s="2" t="s">
        <v>789</v>
      </c>
      <c r="B3739" s="2" t="s">
        <v>820</v>
      </c>
      <c r="C3739" s="2">
        <v>2020</v>
      </c>
      <c r="D3739" s="2" t="s">
        <v>241</v>
      </c>
      <c r="E3739" s="2" t="s">
        <v>627</v>
      </c>
      <c r="F3739" s="2" t="s">
        <v>824</v>
      </c>
      <c r="G3739" s="2">
        <v>14</v>
      </c>
      <c r="H3739" s="2">
        <v>0.93857723474502497</v>
      </c>
      <c r="I3739" s="2">
        <v>0.93857723474502497</v>
      </c>
      <c r="J3739" s="26" t="s">
        <v>697</v>
      </c>
    </row>
    <row r="3740" spans="1:10" ht="15.75" hidden="1" customHeight="1" x14ac:dyDescent="0.25">
      <c r="A3740" s="2" t="s">
        <v>789</v>
      </c>
      <c r="B3740" s="2" t="s">
        <v>820</v>
      </c>
      <c r="C3740" s="2">
        <v>2020</v>
      </c>
      <c r="D3740" s="2" t="s">
        <v>241</v>
      </c>
      <c r="E3740" s="2" t="s">
        <v>627</v>
      </c>
      <c r="F3740" s="2" t="s">
        <v>823</v>
      </c>
      <c r="G3740" s="2">
        <v>24</v>
      </c>
      <c r="H3740" s="2">
        <v>1.4459175467491101</v>
      </c>
      <c r="I3740" s="2">
        <v>1.4459175467491101</v>
      </c>
      <c r="J3740" s="26" t="s">
        <v>697</v>
      </c>
    </row>
    <row r="3741" spans="1:10" ht="15.75" hidden="1" customHeight="1" x14ac:dyDescent="0.25">
      <c r="A3741" s="2" t="s">
        <v>789</v>
      </c>
      <c r="B3741" s="2" t="s">
        <v>820</v>
      </c>
      <c r="C3741" s="2">
        <v>2020</v>
      </c>
      <c r="D3741" s="2" t="s">
        <v>241</v>
      </c>
      <c r="E3741" s="2" t="s">
        <v>627</v>
      </c>
      <c r="F3741" s="2" t="s">
        <v>824</v>
      </c>
      <c r="G3741" s="2">
        <v>30</v>
      </c>
      <c r="H3741" s="2">
        <v>0.62571817636489802</v>
      </c>
      <c r="I3741" s="2">
        <v>0.62571817636489802</v>
      </c>
      <c r="J3741" s="26" t="s">
        <v>697</v>
      </c>
    </row>
    <row r="3742" spans="1:10" ht="15.75" hidden="1" customHeight="1" x14ac:dyDescent="0.25">
      <c r="A3742" s="2" t="s">
        <v>789</v>
      </c>
      <c r="B3742" s="2" t="s">
        <v>820</v>
      </c>
      <c r="C3742" s="2">
        <v>2020</v>
      </c>
      <c r="D3742" s="2" t="s">
        <v>241</v>
      </c>
      <c r="E3742" s="2" t="s">
        <v>627</v>
      </c>
      <c r="F3742" s="2" t="s">
        <v>824</v>
      </c>
      <c r="G3742" s="2">
        <v>31</v>
      </c>
      <c r="H3742" s="2">
        <v>0.78214770555496205</v>
      </c>
      <c r="I3742" s="2">
        <v>0.78214770555496205</v>
      </c>
      <c r="J3742" s="26" t="s">
        <v>697</v>
      </c>
    </row>
    <row r="3743" spans="1:10" ht="15.75" hidden="1" customHeight="1" x14ac:dyDescent="0.25">
      <c r="A3743" s="2" t="s">
        <v>789</v>
      </c>
      <c r="B3743" s="2" t="s">
        <v>820</v>
      </c>
      <c r="C3743" s="2">
        <v>2020</v>
      </c>
      <c r="D3743" s="2" t="s">
        <v>241</v>
      </c>
      <c r="E3743" s="2" t="s">
        <v>627</v>
      </c>
      <c r="F3743" s="2" t="s">
        <v>824</v>
      </c>
      <c r="G3743" s="2">
        <v>100000</v>
      </c>
      <c r="H3743" s="40">
        <v>9.9999999999999998E-13</v>
      </c>
      <c r="I3743" s="2">
        <v>9.9999999999999998E-13</v>
      </c>
      <c r="J3743" s="26" t="s">
        <v>697</v>
      </c>
    </row>
    <row r="3744" spans="1:10" ht="15.75" hidden="1" customHeight="1" x14ac:dyDescent="0.25">
      <c r="A3744" s="2" t="s">
        <v>789</v>
      </c>
      <c r="B3744" s="2" t="s">
        <v>820</v>
      </c>
      <c r="C3744" s="2">
        <v>2025</v>
      </c>
      <c r="D3744" s="2" t="s">
        <v>241</v>
      </c>
      <c r="E3744" s="2" t="s">
        <v>627</v>
      </c>
      <c r="F3744" s="2" t="s">
        <v>821</v>
      </c>
      <c r="G3744" s="2">
        <v>-100000</v>
      </c>
      <c r="H3744" s="2">
        <v>0</v>
      </c>
      <c r="I3744" s="2">
        <v>0</v>
      </c>
      <c r="J3744" s="26" t="s">
        <v>697</v>
      </c>
    </row>
    <row r="3745" spans="1:10" ht="15.75" hidden="1" customHeight="1" x14ac:dyDescent="0.25">
      <c r="A3745" s="2" t="s">
        <v>789</v>
      </c>
      <c r="B3745" s="2" t="s">
        <v>820</v>
      </c>
      <c r="C3745" s="2">
        <v>2025</v>
      </c>
      <c r="D3745" s="2" t="s">
        <v>241</v>
      </c>
      <c r="E3745" s="2" t="s">
        <v>627</v>
      </c>
      <c r="F3745" s="2" t="s">
        <v>821</v>
      </c>
      <c r="G3745" s="2">
        <v>3</v>
      </c>
      <c r="H3745" s="2">
        <v>0</v>
      </c>
      <c r="I3745" s="2">
        <v>0</v>
      </c>
      <c r="J3745" s="26" t="s">
        <v>697</v>
      </c>
    </row>
    <row r="3746" spans="1:10" ht="15.75" hidden="1" customHeight="1" x14ac:dyDescent="0.25">
      <c r="A3746" s="2" t="s">
        <v>789</v>
      </c>
      <c r="B3746" s="2" t="s">
        <v>820</v>
      </c>
      <c r="C3746" s="2">
        <v>2025</v>
      </c>
      <c r="D3746" s="2" t="s">
        <v>241</v>
      </c>
      <c r="E3746" s="2" t="s">
        <v>627</v>
      </c>
      <c r="F3746" s="2" t="s">
        <v>821</v>
      </c>
      <c r="G3746" s="2">
        <v>3</v>
      </c>
      <c r="H3746" s="2">
        <v>0.76843512058258001</v>
      </c>
      <c r="I3746" s="2">
        <v>0.76843512058258001</v>
      </c>
      <c r="J3746" s="26" t="s">
        <v>697</v>
      </c>
    </row>
    <row r="3747" spans="1:10" ht="15.75" hidden="1" customHeight="1" x14ac:dyDescent="0.25">
      <c r="A3747" s="2" t="s">
        <v>789</v>
      </c>
      <c r="B3747" s="2" t="s">
        <v>820</v>
      </c>
      <c r="C3747" s="2">
        <v>2025</v>
      </c>
      <c r="D3747" s="2" t="s">
        <v>241</v>
      </c>
      <c r="E3747" s="2" t="s">
        <v>627</v>
      </c>
      <c r="F3747" s="2" t="s">
        <v>821</v>
      </c>
      <c r="G3747" s="2">
        <v>4</v>
      </c>
      <c r="H3747" s="2">
        <v>0.92212212085723799</v>
      </c>
      <c r="I3747" s="2">
        <v>0.92212212085723799</v>
      </c>
      <c r="J3747" s="26" t="s">
        <v>697</v>
      </c>
    </row>
    <row r="3748" spans="1:10" ht="15.75" hidden="1" customHeight="1" x14ac:dyDescent="0.25">
      <c r="A3748" s="2" t="s">
        <v>789</v>
      </c>
      <c r="B3748" s="2" t="s">
        <v>820</v>
      </c>
      <c r="C3748" s="2">
        <v>2025</v>
      </c>
      <c r="D3748" s="2" t="s">
        <v>241</v>
      </c>
      <c r="E3748" s="2" t="s">
        <v>627</v>
      </c>
      <c r="F3748" s="2" t="s">
        <v>822</v>
      </c>
      <c r="G3748" s="2">
        <v>4</v>
      </c>
      <c r="H3748" s="2">
        <v>0.90249782800674405</v>
      </c>
      <c r="I3748" s="2">
        <v>0.90249782800674405</v>
      </c>
      <c r="J3748" s="26" t="s">
        <v>697</v>
      </c>
    </row>
    <row r="3749" spans="1:10" ht="15.75" hidden="1" customHeight="1" x14ac:dyDescent="0.25">
      <c r="A3749" s="2" t="s">
        <v>789</v>
      </c>
      <c r="B3749" s="2" t="s">
        <v>820</v>
      </c>
      <c r="C3749" s="2">
        <v>2025</v>
      </c>
      <c r="D3749" s="2" t="s">
        <v>241</v>
      </c>
      <c r="E3749" s="2" t="s">
        <v>627</v>
      </c>
      <c r="F3749" s="2" t="s">
        <v>822</v>
      </c>
      <c r="G3749" s="2">
        <v>6</v>
      </c>
      <c r="H3749" s="2">
        <v>1.08299732208252</v>
      </c>
      <c r="I3749" s="2">
        <v>1.08299732208252</v>
      </c>
      <c r="J3749" s="26" t="s">
        <v>697</v>
      </c>
    </row>
    <row r="3750" spans="1:10" ht="15.75" hidden="1" customHeight="1" x14ac:dyDescent="0.25">
      <c r="A3750" s="2" t="s">
        <v>789</v>
      </c>
      <c r="B3750" s="2" t="s">
        <v>820</v>
      </c>
      <c r="C3750" s="2">
        <v>2025</v>
      </c>
      <c r="D3750" s="2" t="s">
        <v>241</v>
      </c>
      <c r="E3750" s="2" t="s">
        <v>627</v>
      </c>
      <c r="F3750" s="2" t="s">
        <v>823</v>
      </c>
      <c r="G3750" s="2">
        <v>7</v>
      </c>
      <c r="H3750" s="2">
        <v>0.9882453083992</v>
      </c>
      <c r="I3750" s="2">
        <v>0.9882453083992</v>
      </c>
      <c r="J3750" s="26" t="s">
        <v>697</v>
      </c>
    </row>
    <row r="3751" spans="1:10" ht="15.75" hidden="1" customHeight="1" x14ac:dyDescent="0.25">
      <c r="A3751" s="2" t="s">
        <v>789</v>
      </c>
      <c r="B3751" s="2" t="s">
        <v>820</v>
      </c>
      <c r="C3751" s="2">
        <v>2025</v>
      </c>
      <c r="D3751" s="2" t="s">
        <v>241</v>
      </c>
      <c r="E3751" s="2" t="s">
        <v>627</v>
      </c>
      <c r="F3751" s="2" t="s">
        <v>824</v>
      </c>
      <c r="G3751" s="2">
        <v>9</v>
      </c>
      <c r="H3751" s="2">
        <v>0.9882453083992</v>
      </c>
      <c r="I3751" s="2">
        <v>0.9882453083992</v>
      </c>
      <c r="J3751" s="26" t="s">
        <v>697</v>
      </c>
    </row>
    <row r="3752" spans="1:10" ht="15.75" hidden="1" customHeight="1" x14ac:dyDescent="0.25">
      <c r="A3752" s="2" t="s">
        <v>789</v>
      </c>
      <c r="B3752" s="2" t="s">
        <v>820</v>
      </c>
      <c r="C3752" s="2">
        <v>2025</v>
      </c>
      <c r="D3752" s="2" t="s">
        <v>241</v>
      </c>
      <c r="E3752" s="2" t="s">
        <v>627</v>
      </c>
      <c r="F3752" s="2" t="s">
        <v>821</v>
      </c>
      <c r="G3752" s="2">
        <v>9</v>
      </c>
      <c r="H3752" s="2">
        <v>1.3831831812858499</v>
      </c>
      <c r="I3752" s="2">
        <v>1.3831831812858499</v>
      </c>
      <c r="J3752" s="26" t="s">
        <v>697</v>
      </c>
    </row>
    <row r="3753" spans="1:10" ht="15.75" hidden="1" customHeight="1" x14ac:dyDescent="0.25">
      <c r="A3753" s="2" t="s">
        <v>789</v>
      </c>
      <c r="B3753" s="2" t="s">
        <v>820</v>
      </c>
      <c r="C3753" s="2">
        <v>2025</v>
      </c>
      <c r="D3753" s="2" t="s">
        <v>241</v>
      </c>
      <c r="E3753" s="2" t="s">
        <v>627</v>
      </c>
      <c r="F3753" s="2" t="s">
        <v>823</v>
      </c>
      <c r="G3753" s="2">
        <v>11</v>
      </c>
      <c r="H3753" s="2">
        <v>1.1858943700790401</v>
      </c>
      <c r="I3753" s="2">
        <v>1.1858943700790401</v>
      </c>
      <c r="J3753" s="26" t="s">
        <v>697</v>
      </c>
    </row>
    <row r="3754" spans="1:10" ht="15.75" hidden="1" customHeight="1" x14ac:dyDescent="0.25">
      <c r="A3754" s="2" t="s">
        <v>789</v>
      </c>
      <c r="B3754" s="2" t="s">
        <v>820</v>
      </c>
      <c r="C3754" s="2">
        <v>2025</v>
      </c>
      <c r="D3754" s="2" t="s">
        <v>241</v>
      </c>
      <c r="E3754" s="2" t="s">
        <v>627</v>
      </c>
      <c r="F3754" s="2" t="s">
        <v>822</v>
      </c>
      <c r="G3754" s="2">
        <v>12</v>
      </c>
      <c r="H3754" s="2">
        <v>1.6244960427284201</v>
      </c>
      <c r="I3754" s="2">
        <v>1.6244960427284201</v>
      </c>
      <c r="J3754" s="26" t="s">
        <v>697</v>
      </c>
    </row>
    <row r="3755" spans="1:10" ht="15.75" hidden="1" customHeight="1" x14ac:dyDescent="0.25">
      <c r="A3755" s="2" t="s">
        <v>789</v>
      </c>
      <c r="B3755" s="2" t="s">
        <v>820</v>
      </c>
      <c r="C3755" s="2">
        <v>2025</v>
      </c>
      <c r="D3755" s="2" t="s">
        <v>241</v>
      </c>
      <c r="E3755" s="2" t="s">
        <v>627</v>
      </c>
      <c r="F3755" s="2" t="s">
        <v>824</v>
      </c>
      <c r="G3755" s="2">
        <v>13</v>
      </c>
      <c r="H3755" s="2">
        <v>1.1858943700790401</v>
      </c>
      <c r="I3755" s="2">
        <v>1.1858943700790401</v>
      </c>
      <c r="J3755" s="26" t="s">
        <v>697</v>
      </c>
    </row>
    <row r="3756" spans="1:10" ht="15.75" hidden="1" customHeight="1" x14ac:dyDescent="0.25">
      <c r="A3756" s="2" t="s">
        <v>789</v>
      </c>
      <c r="B3756" s="2" t="s">
        <v>820</v>
      </c>
      <c r="C3756" s="2">
        <v>2025</v>
      </c>
      <c r="D3756" s="2" t="s">
        <v>241</v>
      </c>
      <c r="E3756" s="2" t="s">
        <v>627</v>
      </c>
      <c r="F3756" s="2" t="s">
        <v>823</v>
      </c>
      <c r="G3756" s="2">
        <v>23</v>
      </c>
      <c r="H3756" s="2">
        <v>0.79059624671936002</v>
      </c>
      <c r="I3756" s="2">
        <v>0.79059624671936002</v>
      </c>
      <c r="J3756" s="26" t="s">
        <v>697</v>
      </c>
    </row>
    <row r="3757" spans="1:10" ht="15.75" hidden="1" customHeight="1" x14ac:dyDescent="0.25">
      <c r="A3757" s="2" t="s">
        <v>789</v>
      </c>
      <c r="B3757" s="2" t="s">
        <v>820</v>
      </c>
      <c r="C3757" s="2">
        <v>2025</v>
      </c>
      <c r="D3757" s="2" t="s">
        <v>241</v>
      </c>
      <c r="E3757" s="2" t="s">
        <v>627</v>
      </c>
      <c r="F3757" s="2" t="s">
        <v>823</v>
      </c>
      <c r="G3757" s="2">
        <v>24</v>
      </c>
      <c r="H3757" s="2">
        <v>0.9882453083992</v>
      </c>
      <c r="I3757" s="2">
        <v>0.9882453083992</v>
      </c>
      <c r="J3757" s="26" t="s">
        <v>697</v>
      </c>
    </row>
    <row r="3758" spans="1:10" ht="15.75" hidden="1" customHeight="1" x14ac:dyDescent="0.25">
      <c r="A3758" s="2" t="s">
        <v>789</v>
      </c>
      <c r="B3758" s="2" t="s">
        <v>820</v>
      </c>
      <c r="C3758" s="2">
        <v>2025</v>
      </c>
      <c r="D3758" s="2" t="s">
        <v>241</v>
      </c>
      <c r="E3758" s="2" t="s">
        <v>627</v>
      </c>
      <c r="F3758" s="2" t="s">
        <v>824</v>
      </c>
      <c r="G3758" s="2">
        <v>29</v>
      </c>
      <c r="H3758" s="2">
        <v>1.7788415551185599</v>
      </c>
      <c r="I3758" s="2">
        <v>1.7788415551185599</v>
      </c>
      <c r="J3758" s="26" t="s">
        <v>697</v>
      </c>
    </row>
    <row r="3759" spans="1:10" ht="15.75" hidden="1" customHeight="1" x14ac:dyDescent="0.25">
      <c r="A3759" s="2" t="s">
        <v>789</v>
      </c>
      <c r="B3759" s="2" t="s">
        <v>820</v>
      </c>
      <c r="C3759" s="2">
        <v>2025</v>
      </c>
      <c r="D3759" s="2" t="s">
        <v>241</v>
      </c>
      <c r="E3759" s="2" t="s">
        <v>627</v>
      </c>
      <c r="F3759" s="2" t="s">
        <v>824</v>
      </c>
      <c r="G3759" s="2">
        <v>100000</v>
      </c>
      <c r="H3759" s="40">
        <v>9.9999999999999998E-13</v>
      </c>
      <c r="I3759" s="2">
        <v>9.9999999999999998E-13</v>
      </c>
      <c r="J3759" s="26" t="s">
        <v>697</v>
      </c>
    </row>
    <row r="3760" spans="1:10" ht="15.75" hidden="1" customHeight="1" x14ac:dyDescent="0.25">
      <c r="A3760" s="2" t="s">
        <v>789</v>
      </c>
      <c r="B3760" s="2" t="s">
        <v>820</v>
      </c>
      <c r="C3760" s="2">
        <v>2030</v>
      </c>
      <c r="D3760" s="2" t="s">
        <v>241</v>
      </c>
      <c r="E3760" s="2" t="s">
        <v>627</v>
      </c>
      <c r="F3760" s="2" t="s">
        <v>821</v>
      </c>
      <c r="G3760" s="2">
        <v>-100000</v>
      </c>
      <c r="H3760" s="2">
        <v>0</v>
      </c>
      <c r="I3760" s="2">
        <v>0</v>
      </c>
      <c r="J3760" s="26" t="s">
        <v>697</v>
      </c>
    </row>
    <row r="3761" spans="1:10" ht="15.75" hidden="1" customHeight="1" x14ac:dyDescent="0.25">
      <c r="A3761" s="2" t="s">
        <v>789</v>
      </c>
      <c r="B3761" s="2" t="s">
        <v>820</v>
      </c>
      <c r="C3761" s="2">
        <v>2030</v>
      </c>
      <c r="D3761" s="2" t="s">
        <v>241</v>
      </c>
      <c r="E3761" s="2" t="s">
        <v>627</v>
      </c>
      <c r="F3761" s="2" t="s">
        <v>821</v>
      </c>
      <c r="G3761" s="2">
        <v>3</v>
      </c>
      <c r="H3761" s="2">
        <v>0.96098619699478105</v>
      </c>
      <c r="I3761" s="2">
        <v>0.96098619699478105</v>
      </c>
      <c r="J3761" s="26" t="s">
        <v>697</v>
      </c>
    </row>
    <row r="3762" spans="1:10" ht="15.75" hidden="1" customHeight="1" x14ac:dyDescent="0.25">
      <c r="A3762" s="2" t="s">
        <v>789</v>
      </c>
      <c r="B3762" s="2" t="s">
        <v>820</v>
      </c>
      <c r="C3762" s="2">
        <v>2030</v>
      </c>
      <c r="D3762" s="2" t="s">
        <v>241</v>
      </c>
      <c r="E3762" s="2" t="s">
        <v>627</v>
      </c>
      <c r="F3762" s="2" t="s">
        <v>821</v>
      </c>
      <c r="G3762" s="2">
        <v>3</v>
      </c>
      <c r="H3762" s="2">
        <v>0</v>
      </c>
      <c r="I3762" s="2">
        <v>0</v>
      </c>
      <c r="J3762" s="26" t="s">
        <v>697</v>
      </c>
    </row>
    <row r="3763" spans="1:10" ht="15.75" hidden="1" customHeight="1" x14ac:dyDescent="0.25">
      <c r="A3763" s="2" t="s">
        <v>789</v>
      </c>
      <c r="B3763" s="2" t="s">
        <v>820</v>
      </c>
      <c r="C3763" s="2">
        <v>2030</v>
      </c>
      <c r="D3763" s="2" t="s">
        <v>241</v>
      </c>
      <c r="E3763" s="2" t="s">
        <v>627</v>
      </c>
      <c r="F3763" s="2" t="s">
        <v>821</v>
      </c>
      <c r="G3763" s="2">
        <v>4</v>
      </c>
      <c r="H3763" s="2">
        <v>1.1531834602355899</v>
      </c>
      <c r="I3763" s="2">
        <v>1.1531834602355899</v>
      </c>
      <c r="J3763" s="26" t="s">
        <v>697</v>
      </c>
    </row>
    <row r="3764" spans="1:10" ht="15.75" hidden="1" customHeight="1" x14ac:dyDescent="0.25">
      <c r="A3764" s="2" t="s">
        <v>789</v>
      </c>
      <c r="B3764" s="2" t="s">
        <v>820</v>
      </c>
      <c r="C3764" s="2">
        <v>2030</v>
      </c>
      <c r="D3764" s="2" t="s">
        <v>241</v>
      </c>
      <c r="E3764" s="2" t="s">
        <v>627</v>
      </c>
      <c r="F3764" s="2" t="s">
        <v>822</v>
      </c>
      <c r="G3764" s="2">
        <v>4</v>
      </c>
      <c r="H3764" s="2">
        <v>1.1132130622863701</v>
      </c>
      <c r="I3764" s="2">
        <v>1.1132130622863701</v>
      </c>
      <c r="J3764" s="26" t="s">
        <v>697</v>
      </c>
    </row>
    <row r="3765" spans="1:10" ht="15.75" hidden="1" customHeight="1" x14ac:dyDescent="0.25">
      <c r="A3765" s="2" t="s">
        <v>789</v>
      </c>
      <c r="B3765" s="2" t="s">
        <v>820</v>
      </c>
      <c r="C3765" s="2">
        <v>2030</v>
      </c>
      <c r="D3765" s="2" t="s">
        <v>241</v>
      </c>
      <c r="E3765" s="2" t="s">
        <v>627</v>
      </c>
      <c r="F3765" s="2" t="s">
        <v>822</v>
      </c>
      <c r="G3765" s="2">
        <v>5</v>
      </c>
      <c r="H3765" s="2">
        <v>1.3358557224273599</v>
      </c>
      <c r="I3765" s="2">
        <v>1.3358557224273599</v>
      </c>
      <c r="J3765" s="26" t="s">
        <v>697</v>
      </c>
    </row>
    <row r="3766" spans="1:10" ht="15.75" hidden="1" customHeight="1" x14ac:dyDescent="0.25">
      <c r="A3766" s="2" t="s">
        <v>789</v>
      </c>
      <c r="B3766" s="2" t="s">
        <v>820</v>
      </c>
      <c r="C3766" s="2">
        <v>2030</v>
      </c>
      <c r="D3766" s="2" t="s">
        <v>241</v>
      </c>
      <c r="E3766" s="2" t="s">
        <v>627</v>
      </c>
      <c r="F3766" s="2" t="s">
        <v>823</v>
      </c>
      <c r="G3766" s="2">
        <v>7</v>
      </c>
      <c r="H3766" s="2">
        <v>1.1799732446670499</v>
      </c>
      <c r="I3766" s="2">
        <v>1.1799732446670499</v>
      </c>
      <c r="J3766" s="26" t="s">
        <v>697</v>
      </c>
    </row>
    <row r="3767" spans="1:10" ht="15.75" hidden="1" customHeight="1" x14ac:dyDescent="0.25">
      <c r="A3767" s="2" t="s">
        <v>789</v>
      </c>
      <c r="B3767" s="2" t="s">
        <v>820</v>
      </c>
      <c r="C3767" s="2">
        <v>2030</v>
      </c>
      <c r="D3767" s="2" t="s">
        <v>241</v>
      </c>
      <c r="E3767" s="2" t="s">
        <v>627</v>
      </c>
      <c r="F3767" s="2" t="s">
        <v>821</v>
      </c>
      <c r="G3767" s="2">
        <v>9</v>
      </c>
      <c r="H3767" s="2">
        <v>1.7297751307487399</v>
      </c>
      <c r="I3767" s="2">
        <v>1.7297751307487399</v>
      </c>
      <c r="J3767" s="26" t="s">
        <v>697</v>
      </c>
    </row>
    <row r="3768" spans="1:10" ht="15.75" hidden="1" customHeight="1" x14ac:dyDescent="0.25">
      <c r="A3768" s="2" t="s">
        <v>789</v>
      </c>
      <c r="B3768" s="2" t="s">
        <v>820</v>
      </c>
      <c r="C3768" s="2">
        <v>2030</v>
      </c>
      <c r="D3768" s="2" t="s">
        <v>241</v>
      </c>
      <c r="E3768" s="2" t="s">
        <v>627</v>
      </c>
      <c r="F3768" s="2" t="s">
        <v>824</v>
      </c>
      <c r="G3768" s="2">
        <v>9</v>
      </c>
      <c r="H3768" s="2">
        <v>1.1799732446670499</v>
      </c>
      <c r="I3768" s="2">
        <v>1.1799732446670499</v>
      </c>
      <c r="J3768" s="26" t="s">
        <v>697</v>
      </c>
    </row>
    <row r="3769" spans="1:10" ht="15.75" hidden="1" customHeight="1" x14ac:dyDescent="0.25">
      <c r="A3769" s="2" t="s">
        <v>789</v>
      </c>
      <c r="B3769" s="2" t="s">
        <v>820</v>
      </c>
      <c r="C3769" s="2">
        <v>2030</v>
      </c>
      <c r="D3769" s="2" t="s">
        <v>241</v>
      </c>
      <c r="E3769" s="2" t="s">
        <v>627</v>
      </c>
      <c r="F3769" s="2" t="s">
        <v>823</v>
      </c>
      <c r="G3769" s="2">
        <v>11</v>
      </c>
      <c r="H3769" s="2">
        <v>1.4159679412841799</v>
      </c>
      <c r="I3769" s="2">
        <v>1.4159679412841799</v>
      </c>
      <c r="J3769" s="26" t="s">
        <v>697</v>
      </c>
    </row>
    <row r="3770" spans="1:10" ht="15.75" hidden="1" customHeight="1" x14ac:dyDescent="0.25">
      <c r="A3770" s="2" t="s">
        <v>789</v>
      </c>
      <c r="B3770" s="2" t="s">
        <v>820</v>
      </c>
      <c r="C3770" s="2">
        <v>2030</v>
      </c>
      <c r="D3770" s="2" t="s">
        <v>241</v>
      </c>
      <c r="E3770" s="2" t="s">
        <v>627</v>
      </c>
      <c r="F3770" s="2" t="s">
        <v>822</v>
      </c>
      <c r="G3770" s="2">
        <v>12</v>
      </c>
      <c r="H3770" s="2">
        <v>2.0037835240363999</v>
      </c>
      <c r="I3770" s="2">
        <v>2.0037835240363999</v>
      </c>
      <c r="J3770" s="26" t="s">
        <v>697</v>
      </c>
    </row>
    <row r="3771" spans="1:10" ht="15.75" hidden="1" customHeight="1" x14ac:dyDescent="0.25">
      <c r="A3771" s="2" t="s">
        <v>789</v>
      </c>
      <c r="B3771" s="2" t="s">
        <v>820</v>
      </c>
      <c r="C3771" s="2">
        <v>2030</v>
      </c>
      <c r="D3771" s="2" t="s">
        <v>241</v>
      </c>
      <c r="E3771" s="2" t="s">
        <v>627</v>
      </c>
      <c r="F3771" s="2" t="s">
        <v>824</v>
      </c>
      <c r="G3771" s="2">
        <v>13</v>
      </c>
      <c r="H3771" s="2">
        <v>1.4159679412841799</v>
      </c>
      <c r="I3771" s="2">
        <v>1.4159679412841799</v>
      </c>
      <c r="J3771" s="26" t="s">
        <v>697</v>
      </c>
    </row>
    <row r="3772" spans="1:10" ht="15.75" hidden="1" customHeight="1" x14ac:dyDescent="0.25">
      <c r="A3772" s="2" t="s">
        <v>789</v>
      </c>
      <c r="B3772" s="2" t="s">
        <v>820</v>
      </c>
      <c r="C3772" s="2">
        <v>2030</v>
      </c>
      <c r="D3772" s="2" t="s">
        <v>241</v>
      </c>
      <c r="E3772" s="2" t="s">
        <v>627</v>
      </c>
      <c r="F3772" s="2" t="s">
        <v>823</v>
      </c>
      <c r="G3772" s="2">
        <v>23</v>
      </c>
      <c r="H3772" s="2">
        <v>0.94397860765457098</v>
      </c>
      <c r="I3772" s="2">
        <v>0.94397860765457098</v>
      </c>
      <c r="J3772" s="26" t="s">
        <v>697</v>
      </c>
    </row>
    <row r="3773" spans="1:10" ht="15.75" hidden="1" customHeight="1" x14ac:dyDescent="0.25">
      <c r="A3773" s="2" t="s">
        <v>789</v>
      </c>
      <c r="B3773" s="2" t="s">
        <v>820</v>
      </c>
      <c r="C3773" s="2">
        <v>2030</v>
      </c>
      <c r="D3773" s="2" t="s">
        <v>241</v>
      </c>
      <c r="E3773" s="2" t="s">
        <v>627</v>
      </c>
      <c r="F3773" s="2" t="s">
        <v>823</v>
      </c>
      <c r="G3773" s="2">
        <v>24</v>
      </c>
      <c r="H3773" s="2">
        <v>1.1799732446670499</v>
      </c>
      <c r="I3773" s="2">
        <v>1.1799732446670499</v>
      </c>
      <c r="J3773" s="26" t="s">
        <v>697</v>
      </c>
    </row>
    <row r="3774" spans="1:10" ht="15.75" hidden="1" customHeight="1" x14ac:dyDescent="0.25">
      <c r="A3774" s="2" t="s">
        <v>789</v>
      </c>
      <c r="B3774" s="2" t="s">
        <v>820</v>
      </c>
      <c r="C3774" s="2">
        <v>2030</v>
      </c>
      <c r="D3774" s="2" t="s">
        <v>241</v>
      </c>
      <c r="E3774" s="2" t="s">
        <v>627</v>
      </c>
      <c r="F3774" s="2" t="s">
        <v>824</v>
      </c>
      <c r="G3774" s="2">
        <v>29</v>
      </c>
      <c r="H3774" s="2">
        <v>2.1239518523216199</v>
      </c>
      <c r="I3774" s="2">
        <v>2.1239518523216199</v>
      </c>
      <c r="J3774" s="26" t="s">
        <v>697</v>
      </c>
    </row>
    <row r="3775" spans="1:10" ht="15.75" hidden="1" customHeight="1" x14ac:dyDescent="0.25">
      <c r="A3775" s="2" t="s">
        <v>789</v>
      </c>
      <c r="B3775" s="2" t="s">
        <v>820</v>
      </c>
      <c r="C3775" s="2">
        <v>2030</v>
      </c>
      <c r="D3775" s="2" t="s">
        <v>241</v>
      </c>
      <c r="E3775" s="2" t="s">
        <v>627</v>
      </c>
      <c r="F3775" s="2" t="s">
        <v>824</v>
      </c>
      <c r="G3775" s="2">
        <v>100000</v>
      </c>
      <c r="H3775" s="40">
        <v>9.9999999999999998E-13</v>
      </c>
      <c r="I3775" s="2">
        <v>9.9999999999999998E-13</v>
      </c>
      <c r="J3775" s="26" t="s">
        <v>697</v>
      </c>
    </row>
    <row r="3776" spans="1:10" ht="15.75" hidden="1" customHeight="1" x14ac:dyDescent="0.25">
      <c r="A3776" s="2" t="s">
        <v>789</v>
      </c>
      <c r="B3776" s="2" t="s">
        <v>820</v>
      </c>
      <c r="C3776" s="2">
        <v>2035</v>
      </c>
      <c r="D3776" s="2" t="s">
        <v>241</v>
      </c>
      <c r="E3776" s="2" t="s">
        <v>627</v>
      </c>
      <c r="F3776" s="2" t="s">
        <v>821</v>
      </c>
      <c r="G3776" s="2">
        <v>-100000</v>
      </c>
      <c r="H3776" s="2">
        <v>0</v>
      </c>
      <c r="I3776" s="2">
        <v>0</v>
      </c>
      <c r="J3776" s="26" t="s">
        <v>697</v>
      </c>
    </row>
    <row r="3777" spans="1:10" ht="15.75" hidden="1" customHeight="1" x14ac:dyDescent="0.25">
      <c r="A3777" s="2" t="s">
        <v>789</v>
      </c>
      <c r="B3777" s="2" t="s">
        <v>820</v>
      </c>
      <c r="C3777" s="2">
        <v>2035</v>
      </c>
      <c r="D3777" s="2" t="s">
        <v>241</v>
      </c>
      <c r="E3777" s="2" t="s">
        <v>627</v>
      </c>
      <c r="F3777" s="2" t="s">
        <v>821</v>
      </c>
      <c r="G3777" s="2">
        <v>3</v>
      </c>
      <c r="H3777" s="2">
        <v>0</v>
      </c>
      <c r="I3777" s="2">
        <v>0</v>
      </c>
      <c r="J3777" s="26" t="s">
        <v>697</v>
      </c>
    </row>
    <row r="3778" spans="1:10" ht="15.75" hidden="1" customHeight="1" x14ac:dyDescent="0.25">
      <c r="A3778" s="2" t="s">
        <v>789</v>
      </c>
      <c r="B3778" s="2" t="s">
        <v>820</v>
      </c>
      <c r="C3778" s="2">
        <v>2035</v>
      </c>
      <c r="D3778" s="2" t="s">
        <v>241</v>
      </c>
      <c r="E3778" s="2" t="s">
        <v>627</v>
      </c>
      <c r="F3778" s="2" t="s">
        <v>821</v>
      </c>
      <c r="G3778" s="2">
        <v>3</v>
      </c>
      <c r="H3778" s="2">
        <v>1.1851155757903999</v>
      </c>
      <c r="I3778" s="2">
        <v>1.1851155757903999</v>
      </c>
      <c r="J3778" s="26" t="s">
        <v>697</v>
      </c>
    </row>
    <row r="3779" spans="1:10" ht="15.75" hidden="1" customHeight="1" x14ac:dyDescent="0.25">
      <c r="A3779" s="2" t="s">
        <v>789</v>
      </c>
      <c r="B3779" s="2" t="s">
        <v>820</v>
      </c>
      <c r="C3779" s="2">
        <v>2035</v>
      </c>
      <c r="D3779" s="2" t="s">
        <v>241</v>
      </c>
      <c r="E3779" s="2" t="s">
        <v>627</v>
      </c>
      <c r="F3779" s="2" t="s">
        <v>822</v>
      </c>
      <c r="G3779" s="2">
        <v>4</v>
      </c>
      <c r="H3779" s="2">
        <v>1.35616755485534</v>
      </c>
      <c r="I3779" s="2">
        <v>1.35616755485534</v>
      </c>
      <c r="J3779" s="26" t="s">
        <v>697</v>
      </c>
    </row>
    <row r="3780" spans="1:10" ht="15.75" hidden="1" customHeight="1" x14ac:dyDescent="0.25">
      <c r="A3780" s="2" t="s">
        <v>789</v>
      </c>
      <c r="B3780" s="2" t="s">
        <v>820</v>
      </c>
      <c r="C3780" s="2">
        <v>2035</v>
      </c>
      <c r="D3780" s="2" t="s">
        <v>241</v>
      </c>
      <c r="E3780" s="2" t="s">
        <v>627</v>
      </c>
      <c r="F3780" s="2" t="s">
        <v>821</v>
      </c>
      <c r="G3780" s="2">
        <v>4</v>
      </c>
      <c r="H3780" s="2">
        <v>1.4221386909484801</v>
      </c>
      <c r="I3780" s="2">
        <v>1.4221386909484801</v>
      </c>
      <c r="J3780" s="26" t="s">
        <v>697</v>
      </c>
    </row>
    <row r="3781" spans="1:10" ht="15.75" hidden="1" customHeight="1" x14ac:dyDescent="0.25">
      <c r="A3781" s="2" t="s">
        <v>789</v>
      </c>
      <c r="B3781" s="2" t="s">
        <v>820</v>
      </c>
      <c r="C3781" s="2">
        <v>2035</v>
      </c>
      <c r="D3781" s="2" t="s">
        <v>241</v>
      </c>
      <c r="E3781" s="2" t="s">
        <v>627</v>
      </c>
      <c r="F3781" s="2" t="s">
        <v>822</v>
      </c>
      <c r="G3781" s="2">
        <v>5</v>
      </c>
      <c r="H3781" s="2">
        <v>1.6274011135101301</v>
      </c>
      <c r="I3781" s="2">
        <v>1.6274011135101301</v>
      </c>
      <c r="J3781" s="26" t="s">
        <v>697</v>
      </c>
    </row>
    <row r="3782" spans="1:10" ht="15.75" hidden="1" customHeight="1" x14ac:dyDescent="0.25">
      <c r="A3782" s="2" t="s">
        <v>789</v>
      </c>
      <c r="B3782" s="2" t="s">
        <v>820</v>
      </c>
      <c r="C3782" s="2">
        <v>2035</v>
      </c>
      <c r="D3782" s="2" t="s">
        <v>241</v>
      </c>
      <c r="E3782" s="2" t="s">
        <v>627</v>
      </c>
      <c r="F3782" s="2" t="s">
        <v>823</v>
      </c>
      <c r="G3782" s="2">
        <v>7</v>
      </c>
      <c r="H3782" s="2">
        <v>1.39422512054443</v>
      </c>
      <c r="I3782" s="2">
        <v>1.39422512054443</v>
      </c>
      <c r="J3782" s="26" t="s">
        <v>697</v>
      </c>
    </row>
    <row r="3783" spans="1:10" ht="15.75" hidden="1" customHeight="1" x14ac:dyDescent="0.25">
      <c r="A3783" s="2" t="s">
        <v>789</v>
      </c>
      <c r="B3783" s="2" t="s">
        <v>820</v>
      </c>
      <c r="C3783" s="2">
        <v>2035</v>
      </c>
      <c r="D3783" s="2" t="s">
        <v>241</v>
      </c>
      <c r="E3783" s="2" t="s">
        <v>627</v>
      </c>
      <c r="F3783" s="2" t="s">
        <v>821</v>
      </c>
      <c r="G3783" s="2">
        <v>8</v>
      </c>
      <c r="H3783" s="2">
        <v>2.1332080960273698</v>
      </c>
      <c r="I3783" s="2">
        <v>2.1332080960273698</v>
      </c>
      <c r="J3783" s="26" t="s">
        <v>697</v>
      </c>
    </row>
    <row r="3784" spans="1:10" ht="15.75" hidden="1" customHeight="1" x14ac:dyDescent="0.25">
      <c r="A3784" s="2" t="s">
        <v>789</v>
      </c>
      <c r="B3784" s="2" t="s">
        <v>820</v>
      </c>
      <c r="C3784" s="2">
        <v>2035</v>
      </c>
      <c r="D3784" s="2" t="s">
        <v>241</v>
      </c>
      <c r="E3784" s="2" t="s">
        <v>627</v>
      </c>
      <c r="F3784" s="2" t="s">
        <v>824</v>
      </c>
      <c r="G3784" s="2">
        <v>9</v>
      </c>
      <c r="H3784" s="2">
        <v>1.39422512054443</v>
      </c>
      <c r="I3784" s="2">
        <v>1.39422512054443</v>
      </c>
      <c r="J3784" s="26" t="s">
        <v>697</v>
      </c>
    </row>
    <row r="3785" spans="1:10" ht="15.75" hidden="1" customHeight="1" x14ac:dyDescent="0.25">
      <c r="A3785" s="2" t="s">
        <v>789</v>
      </c>
      <c r="B3785" s="2" t="s">
        <v>820</v>
      </c>
      <c r="C3785" s="2">
        <v>2035</v>
      </c>
      <c r="D3785" s="2" t="s">
        <v>241</v>
      </c>
      <c r="E3785" s="2" t="s">
        <v>627</v>
      </c>
      <c r="F3785" s="2" t="s">
        <v>823</v>
      </c>
      <c r="G3785" s="2">
        <v>11</v>
      </c>
      <c r="H3785" s="2">
        <v>1.6730700731277399</v>
      </c>
      <c r="I3785" s="2">
        <v>1.6730700731277399</v>
      </c>
      <c r="J3785" s="26" t="s">
        <v>697</v>
      </c>
    </row>
    <row r="3786" spans="1:10" ht="15.75" hidden="1" customHeight="1" x14ac:dyDescent="0.25">
      <c r="A3786" s="2" t="s">
        <v>789</v>
      </c>
      <c r="B3786" s="2" t="s">
        <v>820</v>
      </c>
      <c r="C3786" s="2">
        <v>2035</v>
      </c>
      <c r="D3786" s="2" t="s">
        <v>241</v>
      </c>
      <c r="E3786" s="2" t="s">
        <v>627</v>
      </c>
      <c r="F3786" s="2" t="s">
        <v>822</v>
      </c>
      <c r="G3786" s="2">
        <v>11</v>
      </c>
      <c r="H3786" s="2">
        <v>1.08493411540985</v>
      </c>
      <c r="I3786" s="2">
        <v>1.08493411540985</v>
      </c>
      <c r="J3786" s="26" t="s">
        <v>697</v>
      </c>
    </row>
    <row r="3787" spans="1:10" ht="15.75" hidden="1" customHeight="1" x14ac:dyDescent="0.25">
      <c r="A3787" s="2" t="s">
        <v>789</v>
      </c>
      <c r="B3787" s="2" t="s">
        <v>820</v>
      </c>
      <c r="C3787" s="2">
        <v>2035</v>
      </c>
      <c r="D3787" s="2" t="s">
        <v>241</v>
      </c>
      <c r="E3787" s="2" t="s">
        <v>627</v>
      </c>
      <c r="F3787" s="2" t="s">
        <v>822</v>
      </c>
      <c r="G3787" s="2">
        <v>12</v>
      </c>
      <c r="H3787" s="2">
        <v>1.35616755485534</v>
      </c>
      <c r="I3787" s="2">
        <v>1.35616755485534</v>
      </c>
      <c r="J3787" s="26" t="s">
        <v>697</v>
      </c>
    </row>
    <row r="3788" spans="1:10" ht="15.75" hidden="1" customHeight="1" x14ac:dyDescent="0.25">
      <c r="A3788" s="2" t="s">
        <v>789</v>
      </c>
      <c r="B3788" s="2" t="s">
        <v>820</v>
      </c>
      <c r="C3788" s="2">
        <v>2035</v>
      </c>
      <c r="D3788" s="2" t="s">
        <v>241</v>
      </c>
      <c r="E3788" s="2" t="s">
        <v>627</v>
      </c>
      <c r="F3788" s="2" t="s">
        <v>824</v>
      </c>
      <c r="G3788" s="2">
        <v>13</v>
      </c>
      <c r="H3788" s="2">
        <v>1.6730700731277399</v>
      </c>
      <c r="I3788" s="2">
        <v>1.6730700731277399</v>
      </c>
      <c r="J3788" s="26" t="s">
        <v>697</v>
      </c>
    </row>
    <row r="3789" spans="1:10" ht="15.75" hidden="1" customHeight="1" x14ac:dyDescent="0.25">
      <c r="A3789" s="2" t="s">
        <v>789</v>
      </c>
      <c r="B3789" s="2" t="s">
        <v>820</v>
      </c>
      <c r="C3789" s="2">
        <v>2035</v>
      </c>
      <c r="D3789" s="2" t="s">
        <v>241</v>
      </c>
      <c r="E3789" s="2" t="s">
        <v>627</v>
      </c>
      <c r="F3789" s="2" t="s">
        <v>823</v>
      </c>
      <c r="G3789" s="2">
        <v>23</v>
      </c>
      <c r="H3789" s="2">
        <v>1.1153800487518299</v>
      </c>
      <c r="I3789" s="2">
        <v>1.1153800487518299</v>
      </c>
      <c r="J3789" s="26" t="s">
        <v>697</v>
      </c>
    </row>
    <row r="3790" spans="1:10" ht="15.75" hidden="1" customHeight="1" x14ac:dyDescent="0.25">
      <c r="A3790" s="2" t="s">
        <v>789</v>
      </c>
      <c r="B3790" s="2" t="s">
        <v>820</v>
      </c>
      <c r="C3790" s="2">
        <v>2035</v>
      </c>
      <c r="D3790" s="2" t="s">
        <v>241</v>
      </c>
      <c r="E3790" s="2" t="s">
        <v>627</v>
      </c>
      <c r="F3790" s="2" t="s">
        <v>823</v>
      </c>
      <c r="G3790" s="2">
        <v>24</v>
      </c>
      <c r="H3790" s="2">
        <v>1.39422512054443</v>
      </c>
      <c r="I3790" s="2">
        <v>1.39422512054443</v>
      </c>
      <c r="J3790" s="26" t="s">
        <v>697</v>
      </c>
    </row>
    <row r="3791" spans="1:10" ht="15.75" hidden="1" customHeight="1" x14ac:dyDescent="0.25">
      <c r="A3791" s="2" t="s">
        <v>789</v>
      </c>
      <c r="B3791" s="2" t="s">
        <v>820</v>
      </c>
      <c r="C3791" s="2">
        <v>2035</v>
      </c>
      <c r="D3791" s="2" t="s">
        <v>241</v>
      </c>
      <c r="E3791" s="2" t="s">
        <v>627</v>
      </c>
      <c r="F3791" s="2" t="s">
        <v>824</v>
      </c>
      <c r="G3791" s="2">
        <v>29</v>
      </c>
      <c r="H3791" s="2">
        <v>2.5096051692962602</v>
      </c>
      <c r="I3791" s="2">
        <v>2.5096051692962602</v>
      </c>
      <c r="J3791" s="26" t="s">
        <v>697</v>
      </c>
    </row>
    <row r="3792" spans="1:10" ht="15.75" hidden="1" customHeight="1" x14ac:dyDescent="0.25">
      <c r="A3792" s="2" t="s">
        <v>789</v>
      </c>
      <c r="B3792" s="2" t="s">
        <v>820</v>
      </c>
      <c r="C3792" s="2">
        <v>2035</v>
      </c>
      <c r="D3792" s="2" t="s">
        <v>241</v>
      </c>
      <c r="E3792" s="2" t="s">
        <v>627</v>
      </c>
      <c r="F3792" s="2" t="s">
        <v>824</v>
      </c>
      <c r="G3792" s="2">
        <v>100000</v>
      </c>
      <c r="H3792" s="40">
        <v>9.9999999999999998E-13</v>
      </c>
      <c r="I3792" s="2">
        <v>9.9999999999999998E-13</v>
      </c>
      <c r="J3792" s="26" t="s">
        <v>697</v>
      </c>
    </row>
    <row r="3793" spans="1:10" ht="15.75" hidden="1" customHeight="1" x14ac:dyDescent="0.25">
      <c r="A3793" s="2" t="s">
        <v>789</v>
      </c>
      <c r="B3793" s="2" t="s">
        <v>820</v>
      </c>
      <c r="C3793" s="2">
        <v>2040</v>
      </c>
      <c r="D3793" s="2" t="s">
        <v>241</v>
      </c>
      <c r="E3793" s="2" t="s">
        <v>627</v>
      </c>
      <c r="F3793" s="2" t="s">
        <v>821</v>
      </c>
      <c r="G3793" s="2">
        <v>-100000</v>
      </c>
      <c r="H3793" s="2">
        <v>0</v>
      </c>
      <c r="I3793" s="2">
        <v>0</v>
      </c>
      <c r="J3793" s="26" t="s">
        <v>697</v>
      </c>
    </row>
    <row r="3794" spans="1:10" ht="15.75" hidden="1" customHeight="1" x14ac:dyDescent="0.25">
      <c r="A3794" s="2" t="s">
        <v>789</v>
      </c>
      <c r="B3794" s="2" t="s">
        <v>820</v>
      </c>
      <c r="C3794" s="2">
        <v>2040</v>
      </c>
      <c r="D3794" s="2" t="s">
        <v>241</v>
      </c>
      <c r="E3794" s="2" t="s">
        <v>627</v>
      </c>
      <c r="F3794" s="2" t="s">
        <v>821</v>
      </c>
      <c r="G3794" s="2">
        <v>3</v>
      </c>
      <c r="H3794" s="2">
        <v>0</v>
      </c>
      <c r="I3794" s="2">
        <v>0</v>
      </c>
      <c r="J3794" s="26" t="s">
        <v>697</v>
      </c>
    </row>
    <row r="3795" spans="1:10" ht="15.75" hidden="1" customHeight="1" x14ac:dyDescent="0.25">
      <c r="A3795" s="2" t="s">
        <v>789</v>
      </c>
      <c r="B3795" s="2" t="s">
        <v>820</v>
      </c>
      <c r="C3795" s="2">
        <v>2040</v>
      </c>
      <c r="D3795" s="2" t="s">
        <v>241</v>
      </c>
      <c r="E3795" s="2" t="s">
        <v>627</v>
      </c>
      <c r="F3795" s="2" t="s">
        <v>821</v>
      </c>
      <c r="G3795" s="2">
        <v>3</v>
      </c>
      <c r="H3795" s="2">
        <v>1.4576902389526301</v>
      </c>
      <c r="I3795" s="2">
        <v>1.4576902389526301</v>
      </c>
      <c r="J3795" s="26" t="s">
        <v>697</v>
      </c>
    </row>
    <row r="3796" spans="1:10" ht="15.75" hidden="1" customHeight="1" x14ac:dyDescent="0.25">
      <c r="A3796" s="2" t="s">
        <v>789</v>
      </c>
      <c r="B3796" s="2" t="s">
        <v>820</v>
      </c>
      <c r="C3796" s="2">
        <v>2040</v>
      </c>
      <c r="D3796" s="2" t="s">
        <v>241</v>
      </c>
      <c r="E3796" s="2" t="s">
        <v>627</v>
      </c>
      <c r="F3796" s="2" t="s">
        <v>822</v>
      </c>
      <c r="G3796" s="2">
        <v>4</v>
      </c>
      <c r="H3796" s="2">
        <v>1.6481629610061601</v>
      </c>
      <c r="I3796" s="2">
        <v>1.6481629610061601</v>
      </c>
      <c r="J3796" s="26" t="s">
        <v>697</v>
      </c>
    </row>
    <row r="3797" spans="1:10" ht="15.75" hidden="1" customHeight="1" x14ac:dyDescent="0.25">
      <c r="A3797" s="2" t="s">
        <v>789</v>
      </c>
      <c r="B3797" s="2" t="s">
        <v>820</v>
      </c>
      <c r="C3797" s="2">
        <v>2040</v>
      </c>
      <c r="D3797" s="2" t="s">
        <v>241</v>
      </c>
      <c r="E3797" s="2" t="s">
        <v>627</v>
      </c>
      <c r="F3797" s="2" t="s">
        <v>821</v>
      </c>
      <c r="G3797" s="2">
        <v>4</v>
      </c>
      <c r="H3797" s="2">
        <v>1.74922823905944</v>
      </c>
      <c r="I3797" s="2">
        <v>1.74922823905944</v>
      </c>
      <c r="J3797" s="26" t="s">
        <v>697</v>
      </c>
    </row>
    <row r="3798" spans="1:10" ht="15.75" hidden="1" customHeight="1" x14ac:dyDescent="0.25">
      <c r="A3798" s="2" t="s">
        <v>789</v>
      </c>
      <c r="B3798" s="2" t="s">
        <v>820</v>
      </c>
      <c r="C3798" s="2">
        <v>2040</v>
      </c>
      <c r="D3798" s="2" t="s">
        <v>241</v>
      </c>
      <c r="E3798" s="2" t="s">
        <v>627</v>
      </c>
      <c r="F3798" s="2" t="s">
        <v>822</v>
      </c>
      <c r="G3798" s="2">
        <v>5</v>
      </c>
      <c r="H3798" s="2">
        <v>1.97779548168182</v>
      </c>
      <c r="I3798" s="2">
        <v>1.97779548168182</v>
      </c>
      <c r="J3798" s="26" t="s">
        <v>697</v>
      </c>
    </row>
    <row r="3799" spans="1:10" ht="15.75" hidden="1" customHeight="1" x14ac:dyDescent="0.25">
      <c r="A3799" s="2" t="s">
        <v>789</v>
      </c>
      <c r="B3799" s="2" t="s">
        <v>820</v>
      </c>
      <c r="C3799" s="2">
        <v>2040</v>
      </c>
      <c r="D3799" s="2" t="s">
        <v>241</v>
      </c>
      <c r="E3799" s="2" t="s">
        <v>627</v>
      </c>
      <c r="F3799" s="2" t="s">
        <v>823</v>
      </c>
      <c r="G3799" s="2">
        <v>8</v>
      </c>
      <c r="H3799" s="2">
        <v>1.6481629610061601</v>
      </c>
      <c r="I3799" s="2">
        <v>1.6481629610061601</v>
      </c>
      <c r="J3799" s="26" t="s">
        <v>697</v>
      </c>
    </row>
    <row r="3800" spans="1:10" ht="15.75" hidden="1" customHeight="1" x14ac:dyDescent="0.25">
      <c r="A3800" s="2" t="s">
        <v>789</v>
      </c>
      <c r="B3800" s="2" t="s">
        <v>820</v>
      </c>
      <c r="C3800" s="2">
        <v>2040</v>
      </c>
      <c r="D3800" s="2" t="s">
        <v>241</v>
      </c>
      <c r="E3800" s="2" t="s">
        <v>627</v>
      </c>
      <c r="F3800" s="2" t="s">
        <v>821</v>
      </c>
      <c r="G3800" s="2">
        <v>8</v>
      </c>
      <c r="H3800" s="2">
        <v>2.6238424777984601</v>
      </c>
      <c r="I3800" s="2">
        <v>2.6238424777984601</v>
      </c>
      <c r="J3800" s="26" t="s">
        <v>697</v>
      </c>
    </row>
    <row r="3801" spans="1:10" ht="15.75" hidden="1" customHeight="1" x14ac:dyDescent="0.25">
      <c r="A3801" s="2" t="s">
        <v>789</v>
      </c>
      <c r="B3801" s="2" t="s">
        <v>820</v>
      </c>
      <c r="C3801" s="2">
        <v>2040</v>
      </c>
      <c r="D3801" s="2" t="s">
        <v>241</v>
      </c>
      <c r="E3801" s="2" t="s">
        <v>627</v>
      </c>
      <c r="F3801" s="2" t="s">
        <v>824</v>
      </c>
      <c r="G3801" s="2">
        <v>9</v>
      </c>
      <c r="H3801" s="2">
        <v>1.6481629610061601</v>
      </c>
      <c r="I3801" s="2">
        <v>1.6481629610061601</v>
      </c>
      <c r="J3801" s="26" t="s">
        <v>697</v>
      </c>
    </row>
    <row r="3802" spans="1:10" ht="15.75" hidden="1" customHeight="1" x14ac:dyDescent="0.25">
      <c r="A3802" s="2" t="s">
        <v>789</v>
      </c>
      <c r="B3802" s="2" t="s">
        <v>820</v>
      </c>
      <c r="C3802" s="2">
        <v>2040</v>
      </c>
      <c r="D3802" s="2" t="s">
        <v>241</v>
      </c>
      <c r="E3802" s="2" t="s">
        <v>627</v>
      </c>
      <c r="F3802" s="2" t="s">
        <v>822</v>
      </c>
      <c r="G3802" s="2">
        <v>11</v>
      </c>
      <c r="H3802" s="2">
        <v>2.9666932821273799</v>
      </c>
      <c r="I3802" s="2">
        <v>2.9666932821273799</v>
      </c>
      <c r="J3802" s="26" t="s">
        <v>697</v>
      </c>
    </row>
    <row r="3803" spans="1:10" ht="15.75" hidden="1" customHeight="1" x14ac:dyDescent="0.25">
      <c r="A3803" s="2" t="s">
        <v>789</v>
      </c>
      <c r="B3803" s="2" t="s">
        <v>820</v>
      </c>
      <c r="C3803" s="2">
        <v>2040</v>
      </c>
      <c r="D3803" s="2" t="s">
        <v>241</v>
      </c>
      <c r="E3803" s="2" t="s">
        <v>627</v>
      </c>
      <c r="F3803" s="2" t="s">
        <v>823</v>
      </c>
      <c r="G3803" s="2">
        <v>11</v>
      </c>
      <c r="H3803" s="2">
        <v>1.97779548168182</v>
      </c>
      <c r="I3803" s="2">
        <v>1.97779548168182</v>
      </c>
      <c r="J3803" s="26" t="s">
        <v>697</v>
      </c>
    </row>
    <row r="3804" spans="1:10" ht="15.75" hidden="1" customHeight="1" x14ac:dyDescent="0.25">
      <c r="A3804" s="2" t="s">
        <v>789</v>
      </c>
      <c r="B3804" s="2" t="s">
        <v>820</v>
      </c>
      <c r="C3804" s="2">
        <v>2040</v>
      </c>
      <c r="D3804" s="2" t="s">
        <v>241</v>
      </c>
      <c r="E3804" s="2" t="s">
        <v>627</v>
      </c>
      <c r="F3804" s="2" t="s">
        <v>824</v>
      </c>
      <c r="G3804" s="2">
        <v>13</v>
      </c>
      <c r="H3804" s="2">
        <v>1.97779548168182</v>
      </c>
      <c r="I3804" s="2">
        <v>1.97779548168182</v>
      </c>
      <c r="J3804" s="26" t="s">
        <v>697</v>
      </c>
    </row>
    <row r="3805" spans="1:10" ht="15.75" hidden="1" customHeight="1" x14ac:dyDescent="0.25">
      <c r="A3805" s="2" t="s">
        <v>789</v>
      </c>
      <c r="B3805" s="2" t="s">
        <v>820</v>
      </c>
      <c r="C3805" s="2">
        <v>2040</v>
      </c>
      <c r="D3805" s="2" t="s">
        <v>241</v>
      </c>
      <c r="E3805" s="2" t="s">
        <v>627</v>
      </c>
      <c r="F3805" s="2" t="s">
        <v>823</v>
      </c>
      <c r="G3805" s="2">
        <v>23</v>
      </c>
      <c r="H3805" s="2">
        <v>1.31853032112121</v>
      </c>
      <c r="I3805" s="2">
        <v>1.31853032112121</v>
      </c>
      <c r="J3805" s="26" t="s">
        <v>697</v>
      </c>
    </row>
    <row r="3806" spans="1:10" ht="15.75" hidden="1" customHeight="1" x14ac:dyDescent="0.25">
      <c r="A3806" s="2" t="s">
        <v>789</v>
      </c>
      <c r="B3806" s="2" t="s">
        <v>820</v>
      </c>
      <c r="C3806" s="2">
        <v>2040</v>
      </c>
      <c r="D3806" s="2" t="s">
        <v>241</v>
      </c>
      <c r="E3806" s="2" t="s">
        <v>627</v>
      </c>
      <c r="F3806" s="2" t="s">
        <v>823</v>
      </c>
      <c r="G3806" s="2">
        <v>24</v>
      </c>
      <c r="H3806" s="2">
        <v>1.6481629610061601</v>
      </c>
      <c r="I3806" s="2">
        <v>1.6481629610061601</v>
      </c>
      <c r="J3806" s="26" t="s">
        <v>697</v>
      </c>
    </row>
    <row r="3807" spans="1:10" ht="15.75" hidden="1" customHeight="1" x14ac:dyDescent="0.25">
      <c r="A3807" s="2" t="s">
        <v>789</v>
      </c>
      <c r="B3807" s="2" t="s">
        <v>820</v>
      </c>
      <c r="C3807" s="2">
        <v>2040</v>
      </c>
      <c r="D3807" s="2" t="s">
        <v>241</v>
      </c>
      <c r="E3807" s="2" t="s">
        <v>627</v>
      </c>
      <c r="F3807" s="2" t="s">
        <v>824</v>
      </c>
      <c r="G3807" s="2">
        <v>29</v>
      </c>
      <c r="H3807" s="2">
        <v>2.9666932821273799</v>
      </c>
      <c r="I3807" s="2">
        <v>2.9666932821273799</v>
      </c>
      <c r="J3807" s="26" t="s">
        <v>697</v>
      </c>
    </row>
    <row r="3808" spans="1:10" ht="15.75" hidden="1" customHeight="1" x14ac:dyDescent="0.25">
      <c r="A3808" s="2" t="s">
        <v>789</v>
      </c>
      <c r="B3808" s="2" t="s">
        <v>820</v>
      </c>
      <c r="C3808" s="2">
        <v>2040</v>
      </c>
      <c r="D3808" s="2" t="s">
        <v>241</v>
      </c>
      <c r="E3808" s="2" t="s">
        <v>627</v>
      </c>
      <c r="F3808" s="2" t="s">
        <v>824</v>
      </c>
      <c r="G3808" s="2">
        <v>100000</v>
      </c>
      <c r="H3808" s="40">
        <v>9.9999999999999998E-13</v>
      </c>
      <c r="I3808" s="2">
        <v>9.9999999999999998E-13</v>
      </c>
      <c r="J3808" s="26" t="s">
        <v>697</v>
      </c>
    </row>
    <row r="3809" spans="1:10" ht="15.75" hidden="1" customHeight="1" x14ac:dyDescent="0.25">
      <c r="A3809" s="2" t="s">
        <v>789</v>
      </c>
      <c r="B3809" s="2" t="s">
        <v>820</v>
      </c>
      <c r="C3809" s="2">
        <v>2045</v>
      </c>
      <c r="D3809" s="2" t="s">
        <v>241</v>
      </c>
      <c r="E3809" s="2" t="s">
        <v>627</v>
      </c>
      <c r="F3809" s="2" t="s">
        <v>821</v>
      </c>
      <c r="G3809" s="2">
        <v>-100000</v>
      </c>
      <c r="H3809" s="2">
        <v>0</v>
      </c>
      <c r="I3809" s="2">
        <v>0</v>
      </c>
      <c r="J3809" s="26" t="s">
        <v>697</v>
      </c>
    </row>
    <row r="3810" spans="1:10" ht="15.75" hidden="1" customHeight="1" x14ac:dyDescent="0.25">
      <c r="A3810" s="2" t="s">
        <v>789</v>
      </c>
      <c r="B3810" s="2" t="s">
        <v>820</v>
      </c>
      <c r="C3810" s="2">
        <v>2045</v>
      </c>
      <c r="D3810" s="2" t="s">
        <v>241</v>
      </c>
      <c r="E3810" s="2" t="s">
        <v>627</v>
      </c>
      <c r="F3810" s="2" t="s">
        <v>821</v>
      </c>
      <c r="G3810" s="2">
        <v>3</v>
      </c>
      <c r="H3810" s="2">
        <v>1.78881728649139</v>
      </c>
      <c r="I3810" s="2">
        <v>1.78881728649139</v>
      </c>
      <c r="J3810" s="26" t="s">
        <v>697</v>
      </c>
    </row>
    <row r="3811" spans="1:10" ht="15.75" hidden="1" customHeight="1" x14ac:dyDescent="0.25">
      <c r="A3811" s="2" t="s">
        <v>789</v>
      </c>
      <c r="B3811" s="2" t="s">
        <v>820</v>
      </c>
      <c r="C3811" s="2">
        <v>2045</v>
      </c>
      <c r="D3811" s="2" t="s">
        <v>241</v>
      </c>
      <c r="E3811" s="2" t="s">
        <v>627</v>
      </c>
      <c r="F3811" s="2" t="s">
        <v>821</v>
      </c>
      <c r="G3811" s="2">
        <v>3</v>
      </c>
      <c r="H3811" s="2">
        <v>0</v>
      </c>
      <c r="I3811" s="2">
        <v>0</v>
      </c>
      <c r="J3811" s="26" t="s">
        <v>697</v>
      </c>
    </row>
    <row r="3812" spans="1:10" ht="15.75" hidden="1" customHeight="1" x14ac:dyDescent="0.25">
      <c r="A3812" s="2" t="s">
        <v>789</v>
      </c>
      <c r="B3812" s="2" t="s">
        <v>820</v>
      </c>
      <c r="C3812" s="2">
        <v>2045</v>
      </c>
      <c r="D3812" s="2" t="s">
        <v>241</v>
      </c>
      <c r="E3812" s="2" t="s">
        <v>627</v>
      </c>
      <c r="F3812" s="2" t="s">
        <v>821</v>
      </c>
      <c r="G3812" s="2">
        <v>4</v>
      </c>
      <c r="H3812" s="2">
        <v>2.1465806961059499</v>
      </c>
      <c r="I3812" s="2">
        <v>2.1465806961059499</v>
      </c>
      <c r="J3812" s="26" t="s">
        <v>697</v>
      </c>
    </row>
    <row r="3813" spans="1:10" ht="15.75" hidden="1" customHeight="1" x14ac:dyDescent="0.25">
      <c r="A3813" s="2" t="s">
        <v>789</v>
      </c>
      <c r="B3813" s="2" t="s">
        <v>820</v>
      </c>
      <c r="C3813" s="2">
        <v>2045</v>
      </c>
      <c r="D3813" s="2" t="s">
        <v>241</v>
      </c>
      <c r="E3813" s="2" t="s">
        <v>627</v>
      </c>
      <c r="F3813" s="2" t="s">
        <v>822</v>
      </c>
      <c r="G3813" s="2">
        <v>4</v>
      </c>
      <c r="H3813" s="2">
        <v>1.9492276906967101</v>
      </c>
      <c r="I3813" s="2">
        <v>1.9492276906967101</v>
      </c>
      <c r="J3813" s="26" t="s">
        <v>697</v>
      </c>
    </row>
    <row r="3814" spans="1:10" ht="15.75" hidden="1" customHeight="1" x14ac:dyDescent="0.25">
      <c r="A3814" s="2" t="s">
        <v>789</v>
      </c>
      <c r="B3814" s="2" t="s">
        <v>820</v>
      </c>
      <c r="C3814" s="2">
        <v>2045</v>
      </c>
      <c r="D3814" s="2" t="s">
        <v>241</v>
      </c>
      <c r="E3814" s="2" t="s">
        <v>627</v>
      </c>
      <c r="F3814" s="2" t="s">
        <v>822</v>
      </c>
      <c r="G3814" s="2">
        <v>5</v>
      </c>
      <c r="H3814" s="2">
        <v>2.3390731811523402</v>
      </c>
      <c r="I3814" s="2">
        <v>2.3390731811523402</v>
      </c>
      <c r="J3814" s="26" t="s">
        <v>697</v>
      </c>
    </row>
    <row r="3815" spans="1:10" ht="15.75" hidden="1" customHeight="1" x14ac:dyDescent="0.25">
      <c r="A3815" s="2" t="s">
        <v>789</v>
      </c>
      <c r="B3815" s="2" t="s">
        <v>820</v>
      </c>
      <c r="C3815" s="2">
        <v>2045</v>
      </c>
      <c r="D3815" s="2" t="s">
        <v>241</v>
      </c>
      <c r="E3815" s="2" t="s">
        <v>627</v>
      </c>
      <c r="F3815" s="2" t="s">
        <v>823</v>
      </c>
      <c r="G3815" s="2">
        <v>8</v>
      </c>
      <c r="H3815" s="2">
        <v>1.9492276906967101</v>
      </c>
      <c r="I3815" s="2">
        <v>1.9492276906967101</v>
      </c>
      <c r="J3815" s="26" t="s">
        <v>697</v>
      </c>
    </row>
    <row r="3816" spans="1:10" ht="15.75" hidden="1" customHeight="1" x14ac:dyDescent="0.25">
      <c r="A3816" s="2" t="s">
        <v>789</v>
      </c>
      <c r="B3816" s="2" t="s">
        <v>820</v>
      </c>
      <c r="C3816" s="2">
        <v>2045</v>
      </c>
      <c r="D3816" s="2" t="s">
        <v>241</v>
      </c>
      <c r="E3816" s="2" t="s">
        <v>627</v>
      </c>
      <c r="F3816" s="2" t="s">
        <v>821</v>
      </c>
      <c r="G3816" s="2">
        <v>8</v>
      </c>
      <c r="H3816" s="2">
        <v>3.2198711633682202</v>
      </c>
      <c r="I3816" s="2">
        <v>3.2198711633682202</v>
      </c>
      <c r="J3816" s="26" t="s">
        <v>697</v>
      </c>
    </row>
    <row r="3817" spans="1:10" ht="15.75" hidden="1" customHeight="1" x14ac:dyDescent="0.25">
      <c r="A3817" s="2" t="s">
        <v>789</v>
      </c>
      <c r="B3817" s="2" t="s">
        <v>820</v>
      </c>
      <c r="C3817" s="2">
        <v>2045</v>
      </c>
      <c r="D3817" s="2" t="s">
        <v>241</v>
      </c>
      <c r="E3817" s="2" t="s">
        <v>627</v>
      </c>
      <c r="F3817" s="2" t="s">
        <v>824</v>
      </c>
      <c r="G3817" s="2">
        <v>9</v>
      </c>
      <c r="H3817" s="2">
        <v>1.9492276906967101</v>
      </c>
      <c r="I3817" s="2">
        <v>1.9492276906967101</v>
      </c>
      <c r="J3817" s="26" t="s">
        <v>697</v>
      </c>
    </row>
    <row r="3818" spans="1:10" ht="15.75" hidden="1" customHeight="1" x14ac:dyDescent="0.25">
      <c r="A3818" s="2" t="s">
        <v>789</v>
      </c>
      <c r="B3818" s="2" t="s">
        <v>820</v>
      </c>
      <c r="C3818" s="2">
        <v>2045</v>
      </c>
      <c r="D3818" s="2" t="s">
        <v>241</v>
      </c>
      <c r="E3818" s="2" t="s">
        <v>627</v>
      </c>
      <c r="F3818" s="2" t="s">
        <v>822</v>
      </c>
      <c r="G3818" s="2">
        <v>11</v>
      </c>
      <c r="H3818" s="2">
        <v>3.5086097717285099</v>
      </c>
      <c r="I3818" s="2">
        <v>3.5086097717285099</v>
      </c>
      <c r="J3818" s="26" t="s">
        <v>697</v>
      </c>
    </row>
    <row r="3819" spans="1:10" ht="15.75" hidden="1" customHeight="1" x14ac:dyDescent="0.25">
      <c r="A3819" s="2" t="s">
        <v>789</v>
      </c>
      <c r="B3819" s="2" t="s">
        <v>820</v>
      </c>
      <c r="C3819" s="2">
        <v>2045</v>
      </c>
      <c r="D3819" s="2" t="s">
        <v>241</v>
      </c>
      <c r="E3819" s="2" t="s">
        <v>627</v>
      </c>
      <c r="F3819" s="2" t="s">
        <v>823</v>
      </c>
      <c r="G3819" s="2">
        <v>11</v>
      </c>
      <c r="H3819" s="2">
        <v>2.3390731811523402</v>
      </c>
      <c r="I3819" s="2">
        <v>2.3390731811523402</v>
      </c>
      <c r="J3819" s="26" t="s">
        <v>697</v>
      </c>
    </row>
    <row r="3820" spans="1:10" ht="15.75" hidden="1" customHeight="1" x14ac:dyDescent="0.25">
      <c r="A3820" s="2" t="s">
        <v>789</v>
      </c>
      <c r="B3820" s="2" t="s">
        <v>820</v>
      </c>
      <c r="C3820" s="2">
        <v>2045</v>
      </c>
      <c r="D3820" s="2" t="s">
        <v>241</v>
      </c>
      <c r="E3820" s="2" t="s">
        <v>627</v>
      </c>
      <c r="F3820" s="2" t="s">
        <v>824</v>
      </c>
      <c r="G3820" s="2">
        <v>13</v>
      </c>
      <c r="H3820" s="2">
        <v>2.3390731811523402</v>
      </c>
      <c r="I3820" s="2">
        <v>2.3390731811523402</v>
      </c>
      <c r="J3820" s="26" t="s">
        <v>697</v>
      </c>
    </row>
    <row r="3821" spans="1:10" ht="15.75" hidden="1" customHeight="1" x14ac:dyDescent="0.25">
      <c r="A3821" s="2" t="s">
        <v>789</v>
      </c>
      <c r="B3821" s="2" t="s">
        <v>820</v>
      </c>
      <c r="C3821" s="2">
        <v>2045</v>
      </c>
      <c r="D3821" s="2" t="s">
        <v>241</v>
      </c>
      <c r="E3821" s="2" t="s">
        <v>627</v>
      </c>
      <c r="F3821" s="2" t="s">
        <v>823</v>
      </c>
      <c r="G3821" s="2">
        <v>24</v>
      </c>
      <c r="H3821" s="2">
        <v>3.5086097717285099</v>
      </c>
      <c r="I3821" s="2">
        <v>3.5086097717285099</v>
      </c>
      <c r="J3821" s="26" t="s">
        <v>697</v>
      </c>
    </row>
    <row r="3822" spans="1:10" ht="15.75" hidden="1" customHeight="1" x14ac:dyDescent="0.25">
      <c r="A3822" s="2" t="s">
        <v>789</v>
      </c>
      <c r="B3822" s="2" t="s">
        <v>820</v>
      </c>
      <c r="C3822" s="2">
        <v>2045</v>
      </c>
      <c r="D3822" s="2" t="s">
        <v>241</v>
      </c>
      <c r="E3822" s="2" t="s">
        <v>627</v>
      </c>
      <c r="F3822" s="2" t="s">
        <v>824</v>
      </c>
      <c r="G3822" s="2">
        <v>29</v>
      </c>
      <c r="H3822" s="2">
        <v>3.5086097717285099</v>
      </c>
      <c r="I3822" s="2">
        <v>3.5086097717285099</v>
      </c>
      <c r="J3822" s="26" t="s">
        <v>697</v>
      </c>
    </row>
    <row r="3823" spans="1:10" ht="15.75" hidden="1" customHeight="1" x14ac:dyDescent="0.25">
      <c r="A3823" s="2" t="s">
        <v>789</v>
      </c>
      <c r="B3823" s="2" t="s">
        <v>820</v>
      </c>
      <c r="C3823" s="2">
        <v>2045</v>
      </c>
      <c r="D3823" s="2" t="s">
        <v>241</v>
      </c>
      <c r="E3823" s="2" t="s">
        <v>627</v>
      </c>
      <c r="F3823" s="2" t="s">
        <v>824</v>
      </c>
      <c r="G3823" s="2">
        <v>100000</v>
      </c>
      <c r="H3823" s="40">
        <v>9.9999999999999998E-13</v>
      </c>
      <c r="I3823" s="2">
        <v>9.9999999999999998E-13</v>
      </c>
      <c r="J3823" s="26" t="s">
        <v>697</v>
      </c>
    </row>
    <row r="3824" spans="1:10" ht="15.75" hidden="1" customHeight="1" x14ac:dyDescent="0.25">
      <c r="A3824" s="2" t="s">
        <v>789</v>
      </c>
      <c r="B3824" s="2" t="s">
        <v>820</v>
      </c>
      <c r="C3824" s="2">
        <v>2050</v>
      </c>
      <c r="D3824" s="2" t="s">
        <v>241</v>
      </c>
      <c r="E3824" s="2" t="s">
        <v>627</v>
      </c>
      <c r="F3824" s="2" t="s">
        <v>821</v>
      </c>
      <c r="G3824" s="2">
        <v>-100000</v>
      </c>
      <c r="H3824" s="2">
        <v>0</v>
      </c>
      <c r="I3824" s="2">
        <v>0</v>
      </c>
      <c r="J3824" s="26" t="s">
        <v>697</v>
      </c>
    </row>
    <row r="3825" spans="1:10" ht="15.75" hidden="1" customHeight="1" x14ac:dyDescent="0.25">
      <c r="A3825" s="2" t="s">
        <v>789</v>
      </c>
      <c r="B3825" s="2" t="s">
        <v>820</v>
      </c>
      <c r="C3825" s="2">
        <v>2050</v>
      </c>
      <c r="D3825" s="2" t="s">
        <v>241</v>
      </c>
      <c r="E3825" s="2" t="s">
        <v>627</v>
      </c>
      <c r="F3825" s="2" t="s">
        <v>821</v>
      </c>
      <c r="G3825" s="2">
        <v>3</v>
      </c>
      <c r="H3825" s="2">
        <v>2.1906597614288299</v>
      </c>
      <c r="I3825" s="2">
        <v>2.1906597614288299</v>
      </c>
      <c r="J3825" s="26" t="s">
        <v>697</v>
      </c>
    </row>
    <row r="3826" spans="1:10" ht="15.75" hidden="1" customHeight="1" x14ac:dyDescent="0.25">
      <c r="A3826" s="2" t="s">
        <v>789</v>
      </c>
      <c r="B3826" s="2" t="s">
        <v>820</v>
      </c>
      <c r="C3826" s="2">
        <v>2050</v>
      </c>
      <c r="D3826" s="2" t="s">
        <v>241</v>
      </c>
      <c r="E3826" s="2" t="s">
        <v>627</v>
      </c>
      <c r="F3826" s="2" t="s">
        <v>821</v>
      </c>
      <c r="G3826" s="2">
        <v>3</v>
      </c>
      <c r="H3826" s="2">
        <v>0</v>
      </c>
      <c r="I3826" s="2">
        <v>0</v>
      </c>
      <c r="J3826" s="26" t="s">
        <v>697</v>
      </c>
    </row>
    <row r="3827" spans="1:10" ht="15.75" hidden="1" customHeight="1" x14ac:dyDescent="0.25">
      <c r="A3827" s="2" t="s">
        <v>789</v>
      </c>
      <c r="B3827" s="2" t="s">
        <v>820</v>
      </c>
      <c r="C3827" s="2">
        <v>2050</v>
      </c>
      <c r="D3827" s="2" t="s">
        <v>241</v>
      </c>
      <c r="E3827" s="2" t="s">
        <v>627</v>
      </c>
      <c r="F3827" s="2" t="s">
        <v>822</v>
      </c>
      <c r="G3827" s="2">
        <v>4</v>
      </c>
      <c r="H3827" s="2">
        <v>2.3062560558318999</v>
      </c>
      <c r="I3827" s="2">
        <v>2.3062560558318999</v>
      </c>
      <c r="J3827" s="26" t="s">
        <v>697</v>
      </c>
    </row>
    <row r="3828" spans="1:10" ht="15.75" hidden="1" customHeight="1" x14ac:dyDescent="0.25">
      <c r="A3828" s="2" t="s">
        <v>789</v>
      </c>
      <c r="B3828" s="2" t="s">
        <v>820</v>
      </c>
      <c r="C3828" s="2">
        <v>2050</v>
      </c>
      <c r="D3828" s="2" t="s">
        <v>241</v>
      </c>
      <c r="E3828" s="2" t="s">
        <v>627</v>
      </c>
      <c r="F3828" s="2" t="s">
        <v>821</v>
      </c>
      <c r="G3828" s="2">
        <v>4</v>
      </c>
      <c r="H3828" s="2">
        <v>2.6287918090820299</v>
      </c>
      <c r="I3828" s="2">
        <v>2.6287918090820299</v>
      </c>
      <c r="J3828" s="26" t="s">
        <v>697</v>
      </c>
    </row>
    <row r="3829" spans="1:10" ht="15.75" hidden="1" customHeight="1" x14ac:dyDescent="0.25">
      <c r="A3829" s="2" t="s">
        <v>789</v>
      </c>
      <c r="B3829" s="2" t="s">
        <v>820</v>
      </c>
      <c r="C3829" s="2">
        <v>2050</v>
      </c>
      <c r="D3829" s="2" t="s">
        <v>241</v>
      </c>
      <c r="E3829" s="2" t="s">
        <v>627</v>
      </c>
      <c r="F3829" s="2" t="s">
        <v>822</v>
      </c>
      <c r="G3829" s="2">
        <v>5</v>
      </c>
      <c r="H3829" s="2">
        <v>2.7675073146820002</v>
      </c>
      <c r="I3829" s="2">
        <v>2.7675073146820002</v>
      </c>
      <c r="J3829" s="26" t="s">
        <v>697</v>
      </c>
    </row>
    <row r="3830" spans="1:10" ht="15.75" hidden="1" customHeight="1" x14ac:dyDescent="0.25">
      <c r="A3830" s="2" t="s">
        <v>789</v>
      </c>
      <c r="B3830" s="2" t="s">
        <v>820</v>
      </c>
      <c r="C3830" s="2">
        <v>2050</v>
      </c>
      <c r="D3830" s="2" t="s">
        <v>241</v>
      </c>
      <c r="E3830" s="2" t="s">
        <v>627</v>
      </c>
      <c r="F3830" s="2" t="s">
        <v>821</v>
      </c>
      <c r="G3830" s="2">
        <v>7</v>
      </c>
      <c r="H3830" s="2">
        <v>1.7525279521942101</v>
      </c>
      <c r="I3830" s="2">
        <v>1.7525279521942101</v>
      </c>
      <c r="J3830" s="26" t="s">
        <v>697</v>
      </c>
    </row>
    <row r="3831" spans="1:10" ht="15.75" hidden="1" customHeight="1" x14ac:dyDescent="0.25">
      <c r="A3831" s="2" t="s">
        <v>789</v>
      </c>
      <c r="B3831" s="2" t="s">
        <v>820</v>
      </c>
      <c r="C3831" s="2">
        <v>2050</v>
      </c>
      <c r="D3831" s="2" t="s">
        <v>241</v>
      </c>
      <c r="E3831" s="2" t="s">
        <v>627</v>
      </c>
      <c r="F3831" s="2" t="s">
        <v>823</v>
      </c>
      <c r="G3831" s="2">
        <v>8</v>
      </c>
      <c r="H3831" s="2">
        <v>2.3062560558318999</v>
      </c>
      <c r="I3831" s="2">
        <v>2.3062560558318999</v>
      </c>
      <c r="J3831" s="26" t="s">
        <v>697</v>
      </c>
    </row>
    <row r="3832" spans="1:10" ht="15.75" hidden="1" customHeight="1" x14ac:dyDescent="0.25">
      <c r="A3832" s="2" t="s">
        <v>789</v>
      </c>
      <c r="B3832" s="2" t="s">
        <v>820</v>
      </c>
      <c r="C3832" s="2">
        <v>2050</v>
      </c>
      <c r="D3832" s="2" t="s">
        <v>241</v>
      </c>
      <c r="E3832" s="2" t="s">
        <v>627</v>
      </c>
      <c r="F3832" s="2" t="s">
        <v>821</v>
      </c>
      <c r="G3832" s="2">
        <v>8</v>
      </c>
      <c r="H3832" s="2">
        <v>2.1906597614288299</v>
      </c>
      <c r="I3832" s="2">
        <v>2.1906597614288299</v>
      </c>
      <c r="J3832" s="26" t="s">
        <v>697</v>
      </c>
    </row>
    <row r="3833" spans="1:10" ht="15.75" hidden="1" customHeight="1" x14ac:dyDescent="0.25">
      <c r="A3833" s="2" t="s">
        <v>789</v>
      </c>
      <c r="B3833" s="2" t="s">
        <v>820</v>
      </c>
      <c r="C3833" s="2">
        <v>2050</v>
      </c>
      <c r="D3833" s="2" t="s">
        <v>241</v>
      </c>
      <c r="E3833" s="2" t="s">
        <v>627</v>
      </c>
      <c r="F3833" s="2" t="s">
        <v>824</v>
      </c>
      <c r="G3833" s="2">
        <v>9</v>
      </c>
      <c r="H3833" s="2">
        <v>2.3062560558318999</v>
      </c>
      <c r="I3833" s="2">
        <v>2.3062560558318999</v>
      </c>
      <c r="J3833" s="26" t="s">
        <v>697</v>
      </c>
    </row>
    <row r="3834" spans="1:10" ht="15.75" hidden="1" customHeight="1" x14ac:dyDescent="0.25">
      <c r="A3834" s="2" t="s">
        <v>789</v>
      </c>
      <c r="B3834" s="2" t="s">
        <v>820</v>
      </c>
      <c r="C3834" s="2">
        <v>2050</v>
      </c>
      <c r="D3834" s="2" t="s">
        <v>241</v>
      </c>
      <c r="E3834" s="2" t="s">
        <v>627</v>
      </c>
      <c r="F3834" s="2" t="s">
        <v>823</v>
      </c>
      <c r="G3834" s="2">
        <v>11</v>
      </c>
      <c r="H3834" s="2">
        <v>2.7675073146820002</v>
      </c>
      <c r="I3834" s="2">
        <v>2.7675073146820002</v>
      </c>
      <c r="J3834" s="26" t="s">
        <v>697</v>
      </c>
    </row>
    <row r="3835" spans="1:10" ht="15.75" hidden="1" customHeight="1" x14ac:dyDescent="0.25">
      <c r="A3835" s="2" t="s">
        <v>789</v>
      </c>
      <c r="B3835" s="2" t="s">
        <v>820</v>
      </c>
      <c r="C3835" s="2">
        <v>2050</v>
      </c>
      <c r="D3835" s="2" t="s">
        <v>241</v>
      </c>
      <c r="E3835" s="2" t="s">
        <v>627</v>
      </c>
      <c r="F3835" s="2" t="s">
        <v>822</v>
      </c>
      <c r="G3835" s="2">
        <v>11</v>
      </c>
      <c r="H3835" s="2">
        <v>4.1512609720230103</v>
      </c>
      <c r="I3835" s="2">
        <v>4.1512609720230103</v>
      </c>
      <c r="J3835" s="26" t="s">
        <v>697</v>
      </c>
    </row>
    <row r="3836" spans="1:10" ht="15.75" hidden="1" customHeight="1" x14ac:dyDescent="0.25">
      <c r="A3836" s="2" t="s">
        <v>789</v>
      </c>
      <c r="B3836" s="2" t="s">
        <v>820</v>
      </c>
      <c r="C3836" s="2">
        <v>2050</v>
      </c>
      <c r="D3836" s="2" t="s">
        <v>241</v>
      </c>
      <c r="E3836" s="2" t="s">
        <v>627</v>
      </c>
      <c r="F3836" s="2" t="s">
        <v>824</v>
      </c>
      <c r="G3836" s="2">
        <v>13</v>
      </c>
      <c r="H3836" s="2">
        <v>2.7675073146820002</v>
      </c>
      <c r="I3836" s="2">
        <v>2.7675073146820002</v>
      </c>
      <c r="J3836" s="26" t="s">
        <v>697</v>
      </c>
    </row>
    <row r="3837" spans="1:10" ht="15.75" hidden="1" customHeight="1" x14ac:dyDescent="0.25">
      <c r="A3837" s="2" t="s">
        <v>789</v>
      </c>
      <c r="B3837" s="2" t="s">
        <v>820</v>
      </c>
      <c r="C3837" s="2">
        <v>2050</v>
      </c>
      <c r="D3837" s="2" t="s">
        <v>241</v>
      </c>
      <c r="E3837" s="2" t="s">
        <v>627</v>
      </c>
      <c r="F3837" s="2" t="s">
        <v>823</v>
      </c>
      <c r="G3837" s="2">
        <v>24</v>
      </c>
      <c r="H3837" s="2">
        <v>4.1512609720230103</v>
      </c>
      <c r="I3837" s="2">
        <v>4.1512609720230103</v>
      </c>
      <c r="J3837" s="26" t="s">
        <v>697</v>
      </c>
    </row>
    <row r="3838" spans="1:10" ht="15.75" hidden="1" customHeight="1" x14ac:dyDescent="0.25">
      <c r="A3838" s="2" t="s">
        <v>789</v>
      </c>
      <c r="B3838" s="2" t="s">
        <v>820</v>
      </c>
      <c r="C3838" s="2">
        <v>2050</v>
      </c>
      <c r="D3838" s="2" t="s">
        <v>241</v>
      </c>
      <c r="E3838" s="2" t="s">
        <v>627</v>
      </c>
      <c r="F3838" s="2" t="s">
        <v>824</v>
      </c>
      <c r="G3838" s="2">
        <v>29</v>
      </c>
      <c r="H3838" s="2">
        <v>4.1512609720230103</v>
      </c>
      <c r="I3838" s="2">
        <v>4.1512609720230103</v>
      </c>
      <c r="J3838" s="26" t="s">
        <v>697</v>
      </c>
    </row>
    <row r="3839" spans="1:10" ht="15.75" hidden="1" customHeight="1" x14ac:dyDescent="0.25">
      <c r="A3839" s="2" t="s">
        <v>789</v>
      </c>
      <c r="B3839" s="2" t="s">
        <v>820</v>
      </c>
      <c r="C3839" s="2">
        <v>2050</v>
      </c>
      <c r="D3839" s="2" t="s">
        <v>241</v>
      </c>
      <c r="E3839" s="2" t="s">
        <v>627</v>
      </c>
      <c r="F3839" s="2" t="s">
        <v>824</v>
      </c>
      <c r="G3839" s="2">
        <v>100000</v>
      </c>
      <c r="H3839" s="40">
        <v>9.9999999999999998E-13</v>
      </c>
      <c r="I3839" s="2">
        <v>9.9999999999999998E-13</v>
      </c>
      <c r="J3839" s="26" t="s">
        <v>697</v>
      </c>
    </row>
    <row r="3840" spans="1:10" ht="15.75" hidden="1" customHeight="1" x14ac:dyDescent="0.25">
      <c r="A3840" s="2" t="s">
        <v>789</v>
      </c>
      <c r="B3840" s="2" t="s">
        <v>825</v>
      </c>
      <c r="C3840" s="2">
        <v>2015</v>
      </c>
      <c r="D3840" s="2" t="s">
        <v>241</v>
      </c>
      <c r="E3840" s="2" t="s">
        <v>627</v>
      </c>
      <c r="F3840" s="2" t="s">
        <v>826</v>
      </c>
      <c r="G3840" s="2">
        <v>-100000</v>
      </c>
      <c r="H3840" s="2">
        <v>0</v>
      </c>
      <c r="I3840" s="2">
        <v>0</v>
      </c>
      <c r="J3840" s="26" t="s">
        <v>697</v>
      </c>
    </row>
    <row r="3841" spans="1:10" ht="15.75" hidden="1" customHeight="1" x14ac:dyDescent="0.25">
      <c r="A3841" s="2" t="s">
        <v>789</v>
      </c>
      <c r="B3841" s="2" t="s">
        <v>825</v>
      </c>
      <c r="C3841" s="2">
        <v>2015</v>
      </c>
      <c r="D3841" s="2" t="s">
        <v>241</v>
      </c>
      <c r="E3841" s="2" t="s">
        <v>627</v>
      </c>
      <c r="F3841" s="2" t="s">
        <v>826</v>
      </c>
      <c r="G3841" s="2">
        <v>1194</v>
      </c>
      <c r="H3841" s="2">
        <v>0.13509914278984</v>
      </c>
      <c r="I3841" s="2">
        <v>0.13509914278984</v>
      </c>
      <c r="J3841" s="26" t="s">
        <v>697</v>
      </c>
    </row>
    <row r="3842" spans="1:10" ht="15.75" hidden="1" customHeight="1" x14ac:dyDescent="0.25">
      <c r="A3842" s="2" t="s">
        <v>789</v>
      </c>
      <c r="B3842" s="2" t="s">
        <v>825</v>
      </c>
      <c r="C3842" s="2">
        <v>2015</v>
      </c>
      <c r="D3842" s="2" t="s">
        <v>241</v>
      </c>
      <c r="E3842" s="2" t="s">
        <v>627</v>
      </c>
      <c r="F3842" s="2" t="s">
        <v>826</v>
      </c>
      <c r="G3842" s="2">
        <v>1194</v>
      </c>
      <c r="H3842" s="2">
        <v>0</v>
      </c>
      <c r="I3842" s="2">
        <v>0</v>
      </c>
      <c r="J3842" s="26" t="s">
        <v>697</v>
      </c>
    </row>
    <row r="3843" spans="1:10" ht="15.75" hidden="1" customHeight="1" x14ac:dyDescent="0.25">
      <c r="A3843" s="2" t="s">
        <v>789</v>
      </c>
      <c r="B3843" s="2" t="s">
        <v>825</v>
      </c>
      <c r="C3843" s="2">
        <v>2015</v>
      </c>
      <c r="D3843" s="2" t="s">
        <v>241</v>
      </c>
      <c r="E3843" s="2" t="s">
        <v>627</v>
      </c>
      <c r="F3843" s="2" t="s">
        <v>827</v>
      </c>
      <c r="G3843" s="2">
        <v>1249</v>
      </c>
      <c r="H3843" s="2">
        <v>0.200264602899551</v>
      </c>
      <c r="I3843" s="2">
        <v>0.200264602899551</v>
      </c>
      <c r="J3843" s="26" t="s">
        <v>699</v>
      </c>
    </row>
    <row r="3844" spans="1:10" ht="15.75" hidden="1" customHeight="1" x14ac:dyDescent="0.25">
      <c r="A3844" s="2" t="s">
        <v>789</v>
      </c>
      <c r="B3844" s="2" t="s">
        <v>825</v>
      </c>
      <c r="C3844" s="2">
        <v>2015</v>
      </c>
      <c r="D3844" s="2" t="s">
        <v>241</v>
      </c>
      <c r="E3844" s="2" t="s">
        <v>627</v>
      </c>
      <c r="F3844" s="2" t="s">
        <v>828</v>
      </c>
      <c r="G3844" s="2">
        <v>13468</v>
      </c>
      <c r="H3844" s="2">
        <v>4.5052006840705899E-2</v>
      </c>
      <c r="I3844" s="2">
        <v>4.5052006840705899E-2</v>
      </c>
      <c r="J3844" s="26" t="s">
        <v>699</v>
      </c>
    </row>
    <row r="3845" spans="1:10" ht="15.75" hidden="1" customHeight="1" x14ac:dyDescent="0.25">
      <c r="A3845" s="2" t="s">
        <v>789</v>
      </c>
      <c r="B3845" s="2" t="s">
        <v>825</v>
      </c>
      <c r="C3845" s="2">
        <v>2015</v>
      </c>
      <c r="D3845" s="2" t="s">
        <v>241</v>
      </c>
      <c r="E3845" s="2" t="s">
        <v>627</v>
      </c>
      <c r="F3845" s="2" t="s">
        <v>829</v>
      </c>
      <c r="G3845" s="2">
        <v>31545</v>
      </c>
      <c r="H3845" s="2">
        <v>6.9291638210415996E-3</v>
      </c>
      <c r="I3845" s="2">
        <v>6.9291638210415996E-3</v>
      </c>
      <c r="J3845" s="26" t="s">
        <v>697</v>
      </c>
    </row>
    <row r="3846" spans="1:10" ht="15.75" hidden="1" customHeight="1" x14ac:dyDescent="0.25">
      <c r="A3846" s="2" t="s">
        <v>789</v>
      </c>
      <c r="B3846" s="2" t="s">
        <v>825</v>
      </c>
      <c r="C3846" s="2">
        <v>2015</v>
      </c>
      <c r="D3846" s="2" t="s">
        <v>241</v>
      </c>
      <c r="E3846" s="2" t="s">
        <v>627</v>
      </c>
      <c r="F3846" s="2" t="s">
        <v>829</v>
      </c>
      <c r="G3846" s="2">
        <v>100000</v>
      </c>
      <c r="H3846" s="40">
        <v>9.9999999999999998E-13</v>
      </c>
      <c r="I3846" s="2">
        <v>9.9999999999999998E-13</v>
      </c>
      <c r="J3846" s="26" t="s">
        <v>697</v>
      </c>
    </row>
    <row r="3847" spans="1:10" ht="15.75" hidden="1" customHeight="1" x14ac:dyDescent="0.25">
      <c r="A3847" s="2" t="s">
        <v>789</v>
      </c>
      <c r="B3847" s="2" t="s">
        <v>825</v>
      </c>
      <c r="C3847" s="2">
        <v>2020</v>
      </c>
      <c r="D3847" s="2" t="s">
        <v>241</v>
      </c>
      <c r="E3847" s="2" t="s">
        <v>627</v>
      </c>
      <c r="F3847" s="2" t="s">
        <v>826</v>
      </c>
      <c r="G3847" s="2">
        <v>-100000</v>
      </c>
      <c r="H3847" s="2">
        <v>0</v>
      </c>
      <c r="I3847" s="2">
        <v>0</v>
      </c>
      <c r="J3847" s="26" t="s">
        <v>697</v>
      </c>
    </row>
    <row r="3848" spans="1:10" ht="15.75" hidden="1" customHeight="1" x14ac:dyDescent="0.25">
      <c r="A3848" s="2" t="s">
        <v>789</v>
      </c>
      <c r="B3848" s="2" t="s">
        <v>825</v>
      </c>
      <c r="C3848" s="2">
        <v>2020</v>
      </c>
      <c r="D3848" s="2" t="s">
        <v>241</v>
      </c>
      <c r="E3848" s="2" t="s">
        <v>627</v>
      </c>
      <c r="F3848" s="2" t="s">
        <v>826</v>
      </c>
      <c r="G3848" s="2">
        <v>1193</v>
      </c>
      <c r="H3848" s="2">
        <v>0</v>
      </c>
      <c r="I3848" s="2">
        <v>0</v>
      </c>
      <c r="J3848" s="26" t="s">
        <v>697</v>
      </c>
    </row>
    <row r="3849" spans="1:10" ht="15.75" hidden="1" customHeight="1" x14ac:dyDescent="0.25">
      <c r="A3849" s="2" t="s">
        <v>789</v>
      </c>
      <c r="B3849" s="2" t="s">
        <v>825</v>
      </c>
      <c r="C3849" s="2">
        <v>2020</v>
      </c>
      <c r="D3849" s="2" t="s">
        <v>241</v>
      </c>
      <c r="E3849" s="2" t="s">
        <v>627</v>
      </c>
      <c r="F3849" s="2" t="s">
        <v>826</v>
      </c>
      <c r="G3849" s="2">
        <v>1193</v>
      </c>
      <c r="H3849" s="2">
        <v>5.6602753698825801E-2</v>
      </c>
      <c r="I3849" s="2">
        <v>5.6602753698825801E-2</v>
      </c>
      <c r="J3849" s="26" t="s">
        <v>697</v>
      </c>
    </row>
    <row r="3850" spans="1:10" ht="15.75" hidden="1" customHeight="1" x14ac:dyDescent="0.25">
      <c r="A3850" s="2" t="s">
        <v>789</v>
      </c>
      <c r="B3850" s="2" t="s">
        <v>825</v>
      </c>
      <c r="C3850" s="2">
        <v>2020</v>
      </c>
      <c r="D3850" s="2" t="s">
        <v>241</v>
      </c>
      <c r="E3850" s="2" t="s">
        <v>627</v>
      </c>
      <c r="F3850" s="2" t="s">
        <v>827</v>
      </c>
      <c r="G3850" s="2">
        <v>1247</v>
      </c>
      <c r="H3850" s="2">
        <v>8.3905257284641294E-2</v>
      </c>
      <c r="I3850" s="2">
        <v>8.3905257284641294E-2</v>
      </c>
      <c r="J3850" s="26" t="s">
        <v>699</v>
      </c>
    </row>
    <row r="3851" spans="1:10" ht="15.75" hidden="1" customHeight="1" x14ac:dyDescent="0.25">
      <c r="A3851" s="2" t="s">
        <v>789</v>
      </c>
      <c r="B3851" s="2" t="s">
        <v>825</v>
      </c>
      <c r="C3851" s="2">
        <v>2020</v>
      </c>
      <c r="D3851" s="2" t="s">
        <v>241</v>
      </c>
      <c r="E3851" s="2" t="s">
        <v>627</v>
      </c>
      <c r="F3851" s="2" t="s">
        <v>828</v>
      </c>
      <c r="G3851" s="2">
        <v>13478</v>
      </c>
      <c r="H3851" s="2">
        <v>1.8836285918951E-2</v>
      </c>
      <c r="I3851" s="2">
        <v>1.8836285918951E-2</v>
      </c>
      <c r="J3851" s="26" t="s">
        <v>699</v>
      </c>
    </row>
    <row r="3852" spans="1:10" ht="15.75" hidden="1" customHeight="1" x14ac:dyDescent="0.25">
      <c r="A3852" s="2" t="s">
        <v>789</v>
      </c>
      <c r="B3852" s="2" t="s">
        <v>825</v>
      </c>
      <c r="C3852" s="2">
        <v>2020</v>
      </c>
      <c r="D3852" s="2" t="s">
        <v>241</v>
      </c>
      <c r="E3852" s="2" t="s">
        <v>627</v>
      </c>
      <c r="F3852" s="2" t="s">
        <v>829</v>
      </c>
      <c r="G3852" s="2">
        <v>31544</v>
      </c>
      <c r="H3852" s="2">
        <v>2.8993696905673001E-3</v>
      </c>
      <c r="I3852" s="2">
        <v>2.8993696905673001E-3</v>
      </c>
      <c r="J3852" s="26" t="s">
        <v>697</v>
      </c>
    </row>
    <row r="3853" spans="1:10" ht="15.75" hidden="1" customHeight="1" x14ac:dyDescent="0.25">
      <c r="A3853" s="2" t="s">
        <v>789</v>
      </c>
      <c r="B3853" s="2" t="s">
        <v>825</v>
      </c>
      <c r="C3853" s="2">
        <v>2020</v>
      </c>
      <c r="D3853" s="2" t="s">
        <v>241</v>
      </c>
      <c r="E3853" s="2" t="s">
        <v>627</v>
      </c>
      <c r="F3853" s="2" t="s">
        <v>829</v>
      </c>
      <c r="G3853" s="2">
        <v>100000</v>
      </c>
      <c r="H3853" s="40">
        <v>9.9999999999999998E-13</v>
      </c>
      <c r="I3853" s="2">
        <v>9.9999999999999998E-13</v>
      </c>
      <c r="J3853" s="26" t="s">
        <v>697</v>
      </c>
    </row>
    <row r="3854" spans="1:10" ht="15.75" hidden="1" customHeight="1" x14ac:dyDescent="0.25">
      <c r="A3854" s="2" t="s">
        <v>789</v>
      </c>
      <c r="B3854" s="2" t="s">
        <v>825</v>
      </c>
      <c r="C3854" s="2">
        <v>2025</v>
      </c>
      <c r="D3854" s="2" t="s">
        <v>241</v>
      </c>
      <c r="E3854" s="2" t="s">
        <v>627</v>
      </c>
      <c r="F3854" s="2" t="s">
        <v>826</v>
      </c>
      <c r="G3854" s="2">
        <v>-100000</v>
      </c>
      <c r="H3854" s="2">
        <v>0</v>
      </c>
      <c r="I3854" s="2">
        <v>0</v>
      </c>
      <c r="J3854" s="26" t="s">
        <v>697</v>
      </c>
    </row>
    <row r="3855" spans="1:10" ht="15.75" hidden="1" customHeight="1" x14ac:dyDescent="0.25">
      <c r="A3855" s="2" t="s">
        <v>789</v>
      </c>
      <c r="B3855" s="2" t="s">
        <v>825</v>
      </c>
      <c r="C3855" s="2">
        <v>2025</v>
      </c>
      <c r="D3855" s="2" t="s">
        <v>241</v>
      </c>
      <c r="E3855" s="2" t="s">
        <v>627</v>
      </c>
      <c r="F3855" s="2" t="s">
        <v>826</v>
      </c>
      <c r="G3855" s="2">
        <v>1191</v>
      </c>
      <c r="H3855" s="2">
        <v>0</v>
      </c>
      <c r="I3855" s="2">
        <v>0</v>
      </c>
      <c r="J3855" s="26" t="s">
        <v>697</v>
      </c>
    </row>
    <row r="3856" spans="1:10" ht="15.75" hidden="1" customHeight="1" x14ac:dyDescent="0.25">
      <c r="A3856" s="2" t="s">
        <v>789</v>
      </c>
      <c r="B3856" s="2" t="s">
        <v>825</v>
      </c>
      <c r="C3856" s="2">
        <v>2025</v>
      </c>
      <c r="D3856" s="2" t="s">
        <v>241</v>
      </c>
      <c r="E3856" s="2" t="s">
        <v>627</v>
      </c>
      <c r="F3856" s="2" t="s">
        <v>826</v>
      </c>
      <c r="G3856" s="2">
        <v>1191</v>
      </c>
      <c r="H3856" s="2">
        <v>3.2920986413955702E-2</v>
      </c>
      <c r="I3856" s="2">
        <v>3.2920986413955702E-2</v>
      </c>
      <c r="J3856" s="26" t="s">
        <v>697</v>
      </c>
    </row>
    <row r="3857" spans="1:10" ht="15.75" hidden="1" customHeight="1" x14ac:dyDescent="0.25">
      <c r="A3857" s="2" t="s">
        <v>789</v>
      </c>
      <c r="B3857" s="2" t="s">
        <v>825</v>
      </c>
      <c r="C3857" s="2">
        <v>2025</v>
      </c>
      <c r="D3857" s="2" t="s">
        <v>241</v>
      </c>
      <c r="E3857" s="2" t="s">
        <v>627</v>
      </c>
      <c r="F3857" s="2" t="s">
        <v>827</v>
      </c>
      <c r="G3857" s="2">
        <v>1246</v>
      </c>
      <c r="H3857" s="2">
        <v>4.8800516873598099E-2</v>
      </c>
      <c r="I3857" s="2">
        <v>4.8800516873598099E-2</v>
      </c>
      <c r="J3857" s="26" t="s">
        <v>699</v>
      </c>
    </row>
    <row r="3858" spans="1:10" ht="15.75" hidden="1" customHeight="1" x14ac:dyDescent="0.25">
      <c r="A3858" s="2" t="s">
        <v>789</v>
      </c>
      <c r="B3858" s="2" t="s">
        <v>825</v>
      </c>
      <c r="C3858" s="2">
        <v>2025</v>
      </c>
      <c r="D3858" s="2" t="s">
        <v>241</v>
      </c>
      <c r="E3858" s="2" t="s">
        <v>627</v>
      </c>
      <c r="F3858" s="2" t="s">
        <v>828</v>
      </c>
      <c r="G3858" s="2">
        <v>13488</v>
      </c>
      <c r="H3858" s="2">
        <v>1.09338602051139E-2</v>
      </c>
      <c r="I3858" s="2">
        <v>1.09338602051139E-2</v>
      </c>
      <c r="J3858" s="26" t="s">
        <v>699</v>
      </c>
    </row>
    <row r="3859" spans="1:10" ht="15.75" hidden="1" customHeight="1" x14ac:dyDescent="0.25">
      <c r="A3859" s="2" t="s">
        <v>789</v>
      </c>
      <c r="B3859" s="2" t="s">
        <v>825</v>
      </c>
      <c r="C3859" s="2">
        <v>2025</v>
      </c>
      <c r="D3859" s="2" t="s">
        <v>241</v>
      </c>
      <c r="E3859" s="2" t="s">
        <v>627</v>
      </c>
      <c r="F3859" s="2" t="s">
        <v>829</v>
      </c>
      <c r="G3859" s="2">
        <v>31546</v>
      </c>
      <c r="H3859" s="2">
        <v>1.6842486802488999E-3</v>
      </c>
      <c r="I3859" s="2">
        <v>1.6842486802488999E-3</v>
      </c>
      <c r="J3859" s="26" t="s">
        <v>697</v>
      </c>
    </row>
    <row r="3860" spans="1:10" ht="15.75" hidden="1" customHeight="1" x14ac:dyDescent="0.25">
      <c r="A3860" s="2" t="s">
        <v>789</v>
      </c>
      <c r="B3860" s="2" t="s">
        <v>825</v>
      </c>
      <c r="C3860" s="2">
        <v>2025</v>
      </c>
      <c r="D3860" s="2" t="s">
        <v>241</v>
      </c>
      <c r="E3860" s="2" t="s">
        <v>627</v>
      </c>
      <c r="F3860" s="2" t="s">
        <v>829</v>
      </c>
      <c r="G3860" s="2">
        <v>100000</v>
      </c>
      <c r="H3860" s="40">
        <v>9.9999999999999998E-13</v>
      </c>
      <c r="I3860" s="2">
        <v>9.9999999999999998E-13</v>
      </c>
      <c r="J3860" s="26" t="s">
        <v>697</v>
      </c>
    </row>
    <row r="3861" spans="1:10" ht="15.75" hidden="1" customHeight="1" x14ac:dyDescent="0.25">
      <c r="A3861" s="2" t="s">
        <v>789</v>
      </c>
      <c r="B3861" s="2" t="s">
        <v>825</v>
      </c>
      <c r="C3861" s="2">
        <v>2030</v>
      </c>
      <c r="D3861" s="2" t="s">
        <v>241</v>
      </c>
      <c r="E3861" s="2" t="s">
        <v>627</v>
      </c>
      <c r="F3861" s="2" t="s">
        <v>826</v>
      </c>
      <c r="G3861" s="2">
        <v>-100000</v>
      </c>
      <c r="H3861" s="2">
        <v>0</v>
      </c>
      <c r="I3861" s="2">
        <v>0</v>
      </c>
      <c r="J3861" s="26" t="s">
        <v>697</v>
      </c>
    </row>
    <row r="3862" spans="1:10" ht="15.75" hidden="1" customHeight="1" x14ac:dyDescent="0.25">
      <c r="A3862" s="2" t="s">
        <v>789</v>
      </c>
      <c r="B3862" s="2" t="s">
        <v>825</v>
      </c>
      <c r="C3862" s="2">
        <v>2030</v>
      </c>
      <c r="D3862" s="2" t="s">
        <v>241</v>
      </c>
      <c r="E3862" s="2" t="s">
        <v>627</v>
      </c>
      <c r="F3862" s="2" t="s">
        <v>826</v>
      </c>
      <c r="G3862" s="2">
        <v>1190</v>
      </c>
      <c r="H3862" s="2">
        <v>0</v>
      </c>
      <c r="I3862" s="2">
        <v>0</v>
      </c>
      <c r="J3862" s="26" t="s">
        <v>697</v>
      </c>
    </row>
    <row r="3863" spans="1:10" ht="15.75" hidden="1" customHeight="1" x14ac:dyDescent="0.25">
      <c r="A3863" s="2" t="s">
        <v>789</v>
      </c>
      <c r="B3863" s="2" t="s">
        <v>825</v>
      </c>
      <c r="C3863" s="2">
        <v>2030</v>
      </c>
      <c r="D3863" s="2" t="s">
        <v>241</v>
      </c>
      <c r="E3863" s="2" t="s">
        <v>627</v>
      </c>
      <c r="F3863" s="2" t="s">
        <v>826</v>
      </c>
      <c r="G3863" s="2">
        <v>1190</v>
      </c>
      <c r="H3863" s="2">
        <v>3.7595499306917197E-2</v>
      </c>
      <c r="I3863" s="2">
        <v>3.7595499306917197E-2</v>
      </c>
      <c r="J3863" s="26" t="s">
        <v>697</v>
      </c>
    </row>
    <row r="3864" spans="1:10" ht="15.75" hidden="1" customHeight="1" x14ac:dyDescent="0.25">
      <c r="A3864" s="2" t="s">
        <v>789</v>
      </c>
      <c r="B3864" s="2" t="s">
        <v>825</v>
      </c>
      <c r="C3864" s="2">
        <v>2030</v>
      </c>
      <c r="D3864" s="2" t="s">
        <v>241</v>
      </c>
      <c r="E3864" s="2" t="s">
        <v>627</v>
      </c>
      <c r="F3864" s="2" t="s">
        <v>827</v>
      </c>
      <c r="G3864" s="2">
        <v>1245</v>
      </c>
      <c r="H3864" s="2">
        <v>5.5729798972606701E-2</v>
      </c>
      <c r="I3864" s="2">
        <v>5.5729798972606701E-2</v>
      </c>
      <c r="J3864" s="26" t="s">
        <v>699</v>
      </c>
    </row>
    <row r="3865" spans="1:10" ht="15.75" hidden="1" customHeight="1" x14ac:dyDescent="0.25">
      <c r="A3865" s="2" t="s">
        <v>789</v>
      </c>
      <c r="B3865" s="2" t="s">
        <v>825</v>
      </c>
      <c r="C3865" s="2">
        <v>2030</v>
      </c>
      <c r="D3865" s="2" t="s">
        <v>241</v>
      </c>
      <c r="E3865" s="2" t="s">
        <v>627</v>
      </c>
      <c r="F3865" s="2" t="s">
        <v>828</v>
      </c>
      <c r="G3865" s="2">
        <v>13499</v>
      </c>
      <c r="H3865" s="2">
        <v>1.2463036924600599E-2</v>
      </c>
      <c r="I3865" s="2">
        <v>1.2463036924600599E-2</v>
      </c>
      <c r="J3865" s="26" t="s">
        <v>699</v>
      </c>
    </row>
    <row r="3866" spans="1:10" ht="15.75" hidden="1" customHeight="1" x14ac:dyDescent="0.25">
      <c r="A3866" s="2" t="s">
        <v>789</v>
      </c>
      <c r="B3866" s="2" t="s">
        <v>825</v>
      </c>
      <c r="C3866" s="2">
        <v>2030</v>
      </c>
      <c r="D3866" s="2" t="s">
        <v>241</v>
      </c>
      <c r="E3866" s="2" t="s">
        <v>627</v>
      </c>
      <c r="F3866" s="2" t="s">
        <v>829</v>
      </c>
      <c r="G3866" s="2">
        <v>31549</v>
      </c>
      <c r="H3866" s="2">
        <v>1.9211643375455999E-3</v>
      </c>
      <c r="I3866" s="2">
        <v>1.9211643375455999E-3</v>
      </c>
      <c r="J3866" s="26" t="s">
        <v>697</v>
      </c>
    </row>
    <row r="3867" spans="1:10" ht="15.75" hidden="1" customHeight="1" x14ac:dyDescent="0.25">
      <c r="A3867" s="2" t="s">
        <v>789</v>
      </c>
      <c r="B3867" s="2" t="s">
        <v>825</v>
      </c>
      <c r="C3867" s="2">
        <v>2030</v>
      </c>
      <c r="D3867" s="2" t="s">
        <v>241</v>
      </c>
      <c r="E3867" s="2" t="s">
        <v>627</v>
      </c>
      <c r="F3867" s="2" t="s">
        <v>829</v>
      </c>
      <c r="G3867" s="2">
        <v>100000</v>
      </c>
      <c r="H3867" s="40">
        <v>9.9999999999999998E-13</v>
      </c>
      <c r="I3867" s="2">
        <v>9.9999999999999998E-13</v>
      </c>
      <c r="J3867" s="26" t="s">
        <v>697</v>
      </c>
    </row>
    <row r="3868" spans="1:10" ht="15.75" hidden="1" customHeight="1" x14ac:dyDescent="0.25">
      <c r="A3868" s="2" t="s">
        <v>789</v>
      </c>
      <c r="B3868" s="2" t="s">
        <v>825</v>
      </c>
      <c r="C3868" s="2">
        <v>2035</v>
      </c>
      <c r="D3868" s="2" t="s">
        <v>241</v>
      </c>
      <c r="E3868" s="2" t="s">
        <v>627</v>
      </c>
      <c r="F3868" s="2" t="s">
        <v>826</v>
      </c>
      <c r="G3868" s="2">
        <v>-100000</v>
      </c>
      <c r="H3868" s="2">
        <v>0</v>
      </c>
      <c r="I3868" s="2">
        <v>0</v>
      </c>
      <c r="J3868" s="26" t="s">
        <v>697</v>
      </c>
    </row>
    <row r="3869" spans="1:10" ht="15.75" hidden="1" customHeight="1" x14ac:dyDescent="0.25">
      <c r="A3869" s="2" t="s">
        <v>789</v>
      </c>
      <c r="B3869" s="2" t="s">
        <v>825</v>
      </c>
      <c r="C3869" s="2">
        <v>2035</v>
      </c>
      <c r="D3869" s="2" t="s">
        <v>241</v>
      </c>
      <c r="E3869" s="2" t="s">
        <v>627</v>
      </c>
      <c r="F3869" s="2" t="s">
        <v>826</v>
      </c>
      <c r="G3869" s="2">
        <v>1189</v>
      </c>
      <c r="H3869" s="2">
        <v>3.07481214404106E-2</v>
      </c>
      <c r="I3869" s="2">
        <v>3.07481214404106E-2</v>
      </c>
      <c r="J3869" s="26" t="s">
        <v>697</v>
      </c>
    </row>
    <row r="3870" spans="1:10" ht="15.75" hidden="1" customHeight="1" x14ac:dyDescent="0.25">
      <c r="A3870" s="2" t="s">
        <v>789</v>
      </c>
      <c r="B3870" s="2" t="s">
        <v>825</v>
      </c>
      <c r="C3870" s="2">
        <v>2035</v>
      </c>
      <c r="D3870" s="2" t="s">
        <v>241</v>
      </c>
      <c r="E3870" s="2" t="s">
        <v>627</v>
      </c>
      <c r="F3870" s="2" t="s">
        <v>826</v>
      </c>
      <c r="G3870" s="2">
        <v>1189</v>
      </c>
      <c r="H3870" s="2">
        <v>0</v>
      </c>
      <c r="I3870" s="2">
        <v>0</v>
      </c>
      <c r="J3870" s="26" t="s">
        <v>697</v>
      </c>
    </row>
    <row r="3871" spans="1:10" ht="15.75" hidden="1" customHeight="1" x14ac:dyDescent="0.25">
      <c r="A3871" s="2" t="s">
        <v>789</v>
      </c>
      <c r="B3871" s="2" t="s">
        <v>825</v>
      </c>
      <c r="C3871" s="2">
        <v>2035</v>
      </c>
      <c r="D3871" s="2" t="s">
        <v>241</v>
      </c>
      <c r="E3871" s="2" t="s">
        <v>627</v>
      </c>
      <c r="F3871" s="2" t="s">
        <v>827</v>
      </c>
      <c r="G3871" s="2">
        <v>1243</v>
      </c>
      <c r="H3871" s="2">
        <v>4.5579567551612903E-2</v>
      </c>
      <c r="I3871" s="2">
        <v>4.5579567551612903E-2</v>
      </c>
      <c r="J3871" s="26" t="s">
        <v>699</v>
      </c>
    </row>
    <row r="3872" spans="1:10" ht="15.75" hidden="1" customHeight="1" x14ac:dyDescent="0.25">
      <c r="A3872" s="2" t="s">
        <v>789</v>
      </c>
      <c r="B3872" s="2" t="s">
        <v>825</v>
      </c>
      <c r="C3872" s="2">
        <v>2035</v>
      </c>
      <c r="D3872" s="2" t="s">
        <v>241</v>
      </c>
      <c r="E3872" s="2" t="s">
        <v>627</v>
      </c>
      <c r="F3872" s="2" t="s">
        <v>828</v>
      </c>
      <c r="G3872" s="2">
        <v>13511</v>
      </c>
      <c r="H3872" s="2">
        <v>1.01750334724784E-2</v>
      </c>
      <c r="I3872" s="2">
        <v>1.01750334724784E-2</v>
      </c>
      <c r="J3872" s="26" t="s">
        <v>699</v>
      </c>
    </row>
    <row r="3873" spans="1:10" ht="15.75" hidden="1" customHeight="1" x14ac:dyDescent="0.25">
      <c r="A3873" s="2" t="s">
        <v>789</v>
      </c>
      <c r="B3873" s="2" t="s">
        <v>825</v>
      </c>
      <c r="C3873" s="2">
        <v>2035</v>
      </c>
      <c r="D3873" s="2" t="s">
        <v>241</v>
      </c>
      <c r="E3873" s="2" t="s">
        <v>627</v>
      </c>
      <c r="F3873" s="2" t="s">
        <v>829</v>
      </c>
      <c r="G3873" s="2">
        <v>31554</v>
      </c>
      <c r="H3873" s="2">
        <v>1.5695273177698001E-3</v>
      </c>
      <c r="I3873" s="2">
        <v>1.5695273177698001E-3</v>
      </c>
      <c r="J3873" s="26" t="s">
        <v>697</v>
      </c>
    </row>
    <row r="3874" spans="1:10" ht="15.75" hidden="1" customHeight="1" x14ac:dyDescent="0.25">
      <c r="A3874" s="2" t="s">
        <v>789</v>
      </c>
      <c r="B3874" s="2" t="s">
        <v>825</v>
      </c>
      <c r="C3874" s="2">
        <v>2035</v>
      </c>
      <c r="D3874" s="2" t="s">
        <v>241</v>
      </c>
      <c r="E3874" s="2" t="s">
        <v>627</v>
      </c>
      <c r="F3874" s="2" t="s">
        <v>829</v>
      </c>
      <c r="G3874" s="2">
        <v>100000</v>
      </c>
      <c r="H3874" s="40">
        <v>9.9999999999999998E-13</v>
      </c>
      <c r="I3874" s="2">
        <v>9.9999999999999998E-13</v>
      </c>
      <c r="J3874" s="26" t="s">
        <v>697</v>
      </c>
    </row>
    <row r="3875" spans="1:10" ht="15.75" hidden="1" customHeight="1" x14ac:dyDescent="0.25">
      <c r="A3875" s="2" t="s">
        <v>789</v>
      </c>
      <c r="B3875" s="2" t="s">
        <v>825</v>
      </c>
      <c r="C3875" s="2">
        <v>2040</v>
      </c>
      <c r="D3875" s="2" t="s">
        <v>241</v>
      </c>
      <c r="E3875" s="2" t="s">
        <v>627</v>
      </c>
      <c r="F3875" s="2" t="s">
        <v>826</v>
      </c>
      <c r="G3875" s="2">
        <v>-100000</v>
      </c>
      <c r="H3875" s="2">
        <v>0</v>
      </c>
      <c r="I3875" s="2">
        <v>0</v>
      </c>
      <c r="J3875" s="26" t="s">
        <v>697</v>
      </c>
    </row>
    <row r="3876" spans="1:10" ht="15.75" hidden="1" customHeight="1" x14ac:dyDescent="0.25">
      <c r="A3876" s="2" t="s">
        <v>789</v>
      </c>
      <c r="B3876" s="2" t="s">
        <v>825</v>
      </c>
      <c r="C3876" s="2">
        <v>2040</v>
      </c>
      <c r="D3876" s="2" t="s">
        <v>241</v>
      </c>
      <c r="E3876" s="2" t="s">
        <v>627</v>
      </c>
      <c r="F3876" s="2" t="s">
        <v>826</v>
      </c>
      <c r="G3876" s="2">
        <v>1188</v>
      </c>
      <c r="H3876" s="2">
        <v>0</v>
      </c>
      <c r="I3876" s="2">
        <v>0</v>
      </c>
      <c r="J3876" s="26" t="s">
        <v>697</v>
      </c>
    </row>
    <row r="3877" spans="1:10" ht="15.75" hidden="1" customHeight="1" x14ac:dyDescent="0.25">
      <c r="A3877" s="2" t="s">
        <v>789</v>
      </c>
      <c r="B3877" s="2" t="s">
        <v>825</v>
      </c>
      <c r="C3877" s="2">
        <v>2040</v>
      </c>
      <c r="D3877" s="2" t="s">
        <v>241</v>
      </c>
      <c r="E3877" s="2" t="s">
        <v>627</v>
      </c>
      <c r="F3877" s="2" t="s">
        <v>826</v>
      </c>
      <c r="G3877" s="2">
        <v>1188</v>
      </c>
      <c r="H3877" s="2">
        <v>3.5836447030305897E-2</v>
      </c>
      <c r="I3877" s="2">
        <v>3.5836447030305897E-2</v>
      </c>
      <c r="J3877" s="26" t="s">
        <v>697</v>
      </c>
    </row>
    <row r="3878" spans="1:10" ht="15.75" hidden="1" customHeight="1" x14ac:dyDescent="0.25">
      <c r="A3878" s="2" t="s">
        <v>789</v>
      </c>
      <c r="B3878" s="2" t="s">
        <v>825</v>
      </c>
      <c r="C3878" s="2">
        <v>2040</v>
      </c>
      <c r="D3878" s="2" t="s">
        <v>241</v>
      </c>
      <c r="E3878" s="2" t="s">
        <v>627</v>
      </c>
      <c r="F3878" s="2" t="s">
        <v>827</v>
      </c>
      <c r="G3878" s="2">
        <v>1242</v>
      </c>
      <c r="H3878" s="2">
        <v>5.3122263401746701E-2</v>
      </c>
      <c r="I3878" s="2">
        <v>5.3122263401746701E-2</v>
      </c>
      <c r="J3878" s="26" t="s">
        <v>699</v>
      </c>
    </row>
    <row r="3879" spans="1:10" ht="15.75" hidden="1" customHeight="1" x14ac:dyDescent="0.25">
      <c r="A3879" s="2" t="s">
        <v>789</v>
      </c>
      <c r="B3879" s="2" t="s">
        <v>825</v>
      </c>
      <c r="C3879" s="2">
        <v>2040</v>
      </c>
      <c r="D3879" s="2" t="s">
        <v>241</v>
      </c>
      <c r="E3879" s="2" t="s">
        <v>627</v>
      </c>
      <c r="F3879" s="2" t="s">
        <v>828</v>
      </c>
      <c r="G3879" s="2">
        <v>13522</v>
      </c>
      <c r="H3879" s="2">
        <v>1.1838892474770501E-2</v>
      </c>
      <c r="I3879" s="2">
        <v>1.1838892474770501E-2</v>
      </c>
      <c r="J3879" s="26" t="s">
        <v>699</v>
      </c>
    </row>
    <row r="3880" spans="1:10" ht="15.75" hidden="1" customHeight="1" x14ac:dyDescent="0.25">
      <c r="A3880" s="2" t="s">
        <v>789</v>
      </c>
      <c r="B3880" s="2" t="s">
        <v>825</v>
      </c>
      <c r="C3880" s="2">
        <v>2040</v>
      </c>
      <c r="D3880" s="2" t="s">
        <v>241</v>
      </c>
      <c r="E3880" s="2" t="s">
        <v>627</v>
      </c>
      <c r="F3880" s="2" t="s">
        <v>829</v>
      </c>
      <c r="G3880" s="2">
        <v>31561</v>
      </c>
      <c r="H3880" s="2">
        <v>1.8273501191288001E-3</v>
      </c>
      <c r="I3880" s="2">
        <v>1.8273501191288001E-3</v>
      </c>
      <c r="J3880" s="26" t="s">
        <v>697</v>
      </c>
    </row>
    <row r="3881" spans="1:10" ht="15.75" hidden="1" customHeight="1" x14ac:dyDescent="0.25">
      <c r="A3881" s="2" t="s">
        <v>789</v>
      </c>
      <c r="B3881" s="2" t="s">
        <v>825</v>
      </c>
      <c r="C3881" s="2">
        <v>2040</v>
      </c>
      <c r="D3881" s="2" t="s">
        <v>241</v>
      </c>
      <c r="E3881" s="2" t="s">
        <v>627</v>
      </c>
      <c r="F3881" s="2" t="s">
        <v>829</v>
      </c>
      <c r="G3881" s="2">
        <v>100000</v>
      </c>
      <c r="H3881" s="40">
        <v>9.9999999999999998E-13</v>
      </c>
      <c r="I3881" s="2">
        <v>9.9999999999999998E-13</v>
      </c>
      <c r="J3881" s="26" t="s">
        <v>697</v>
      </c>
    </row>
    <row r="3882" spans="1:10" ht="15.75" hidden="1" customHeight="1" x14ac:dyDescent="0.25">
      <c r="A3882" s="2" t="s">
        <v>789</v>
      </c>
      <c r="B3882" s="2" t="s">
        <v>825</v>
      </c>
      <c r="C3882" s="2">
        <v>2045</v>
      </c>
      <c r="D3882" s="2" t="s">
        <v>241</v>
      </c>
      <c r="E3882" s="2" t="s">
        <v>627</v>
      </c>
      <c r="F3882" s="2" t="s">
        <v>826</v>
      </c>
      <c r="G3882" s="2">
        <v>-100000</v>
      </c>
      <c r="H3882" s="2">
        <v>0</v>
      </c>
      <c r="I3882" s="2">
        <v>0</v>
      </c>
      <c r="J3882" s="26" t="s">
        <v>697</v>
      </c>
    </row>
    <row r="3883" spans="1:10" ht="15.75" hidden="1" customHeight="1" x14ac:dyDescent="0.25">
      <c r="A3883" s="2" t="s">
        <v>789</v>
      </c>
      <c r="B3883" s="2" t="s">
        <v>825</v>
      </c>
      <c r="C3883" s="2">
        <v>2045</v>
      </c>
      <c r="D3883" s="2" t="s">
        <v>241</v>
      </c>
      <c r="E3883" s="2" t="s">
        <v>627</v>
      </c>
      <c r="F3883" s="2" t="s">
        <v>826</v>
      </c>
      <c r="G3883" s="2">
        <v>1187</v>
      </c>
      <c r="H3883" s="2">
        <v>4.1789107024669599E-2</v>
      </c>
      <c r="I3883" s="2">
        <v>4.1789107024669599E-2</v>
      </c>
      <c r="J3883" s="26" t="s">
        <v>697</v>
      </c>
    </row>
    <row r="3884" spans="1:10" ht="15.75" hidden="1" customHeight="1" x14ac:dyDescent="0.25">
      <c r="A3884" s="2" t="s">
        <v>789</v>
      </c>
      <c r="B3884" s="2" t="s">
        <v>825</v>
      </c>
      <c r="C3884" s="2">
        <v>2045</v>
      </c>
      <c r="D3884" s="2" t="s">
        <v>241</v>
      </c>
      <c r="E3884" s="2" t="s">
        <v>627</v>
      </c>
      <c r="F3884" s="2" t="s">
        <v>826</v>
      </c>
      <c r="G3884" s="2">
        <v>1187</v>
      </c>
      <c r="H3884" s="2">
        <v>0</v>
      </c>
      <c r="I3884" s="2">
        <v>0</v>
      </c>
      <c r="J3884" s="26" t="s">
        <v>697</v>
      </c>
    </row>
    <row r="3885" spans="1:10" ht="15.75" hidden="1" customHeight="1" x14ac:dyDescent="0.25">
      <c r="A3885" s="2" t="s">
        <v>789</v>
      </c>
      <c r="B3885" s="2" t="s">
        <v>825</v>
      </c>
      <c r="C3885" s="2">
        <v>2045</v>
      </c>
      <c r="D3885" s="2" t="s">
        <v>241</v>
      </c>
      <c r="E3885" s="2" t="s">
        <v>627</v>
      </c>
      <c r="F3885" s="2" t="s">
        <v>827</v>
      </c>
      <c r="G3885" s="2">
        <v>1242</v>
      </c>
      <c r="H3885" s="2">
        <v>6.19462057948112E-2</v>
      </c>
      <c r="I3885" s="2">
        <v>6.19462057948112E-2</v>
      </c>
      <c r="J3885" s="26" t="s">
        <v>699</v>
      </c>
    </row>
    <row r="3886" spans="1:10" ht="15.75" hidden="1" customHeight="1" x14ac:dyDescent="0.25">
      <c r="A3886" s="2" t="s">
        <v>789</v>
      </c>
      <c r="B3886" s="2" t="s">
        <v>825</v>
      </c>
      <c r="C3886" s="2">
        <v>2045</v>
      </c>
      <c r="D3886" s="2" t="s">
        <v>241</v>
      </c>
      <c r="E3886" s="2" t="s">
        <v>627</v>
      </c>
      <c r="F3886" s="2" t="s">
        <v>828</v>
      </c>
      <c r="G3886" s="2">
        <v>13534</v>
      </c>
      <c r="H3886" s="2">
        <v>1.3783375732600699E-2</v>
      </c>
      <c r="I3886" s="2">
        <v>1.3783375732600699E-2</v>
      </c>
      <c r="J3886" s="26" t="s">
        <v>699</v>
      </c>
    </row>
    <row r="3887" spans="1:10" ht="15.75" hidden="1" customHeight="1" x14ac:dyDescent="0.25">
      <c r="A3887" s="2" t="s">
        <v>789</v>
      </c>
      <c r="B3887" s="2" t="s">
        <v>825</v>
      </c>
      <c r="C3887" s="2">
        <v>2045</v>
      </c>
      <c r="D3887" s="2" t="s">
        <v>241</v>
      </c>
      <c r="E3887" s="2" t="s">
        <v>627</v>
      </c>
      <c r="F3887" s="2" t="s">
        <v>829</v>
      </c>
      <c r="G3887" s="2">
        <v>31570</v>
      </c>
      <c r="H3887" s="2">
        <v>2.1287761628627998E-3</v>
      </c>
      <c r="I3887" s="2">
        <v>2.1287761628627998E-3</v>
      </c>
      <c r="J3887" s="26" t="s">
        <v>697</v>
      </c>
    </row>
    <row r="3888" spans="1:10" ht="15.75" hidden="1" customHeight="1" x14ac:dyDescent="0.25">
      <c r="A3888" s="2" t="s">
        <v>789</v>
      </c>
      <c r="B3888" s="2" t="s">
        <v>825</v>
      </c>
      <c r="C3888" s="2">
        <v>2045</v>
      </c>
      <c r="D3888" s="2" t="s">
        <v>241</v>
      </c>
      <c r="E3888" s="2" t="s">
        <v>627</v>
      </c>
      <c r="F3888" s="2" t="s">
        <v>829</v>
      </c>
      <c r="G3888" s="2">
        <v>100000</v>
      </c>
      <c r="H3888" s="40">
        <v>9.9999999999999998E-13</v>
      </c>
      <c r="I3888" s="2">
        <v>9.9999999999999998E-13</v>
      </c>
      <c r="J3888" s="26" t="s">
        <v>697</v>
      </c>
    </row>
    <row r="3889" spans="1:10" ht="15.75" hidden="1" customHeight="1" x14ac:dyDescent="0.25">
      <c r="A3889" s="2" t="s">
        <v>789</v>
      </c>
      <c r="B3889" s="2" t="s">
        <v>825</v>
      </c>
      <c r="C3889" s="2">
        <v>2050</v>
      </c>
      <c r="D3889" s="2" t="s">
        <v>241</v>
      </c>
      <c r="E3889" s="2" t="s">
        <v>627</v>
      </c>
      <c r="F3889" s="2" t="s">
        <v>826</v>
      </c>
      <c r="G3889" s="2">
        <v>-100000</v>
      </c>
      <c r="H3889" s="2">
        <v>0</v>
      </c>
      <c r="I3889" s="2">
        <v>0</v>
      </c>
      <c r="J3889" s="26" t="s">
        <v>697</v>
      </c>
    </row>
    <row r="3890" spans="1:10" ht="15.75" hidden="1" customHeight="1" x14ac:dyDescent="0.25">
      <c r="A3890" s="2" t="s">
        <v>789</v>
      </c>
      <c r="B3890" s="2" t="s">
        <v>825</v>
      </c>
      <c r="C3890" s="2">
        <v>2050</v>
      </c>
      <c r="D3890" s="2" t="s">
        <v>241</v>
      </c>
      <c r="E3890" s="2" t="s">
        <v>627</v>
      </c>
      <c r="F3890" s="2" t="s">
        <v>826</v>
      </c>
      <c r="G3890" s="2">
        <v>1186</v>
      </c>
      <c r="H3890" s="2">
        <v>4.8750784248113598E-2</v>
      </c>
      <c r="I3890" s="2">
        <v>4.8750784248113598E-2</v>
      </c>
      <c r="J3890" s="26" t="s">
        <v>697</v>
      </c>
    </row>
    <row r="3891" spans="1:10" ht="15.75" hidden="1" customHeight="1" x14ac:dyDescent="0.25">
      <c r="A3891" s="2" t="s">
        <v>789</v>
      </c>
      <c r="B3891" s="2" t="s">
        <v>825</v>
      </c>
      <c r="C3891" s="2">
        <v>2050</v>
      </c>
      <c r="D3891" s="2" t="s">
        <v>241</v>
      </c>
      <c r="E3891" s="2" t="s">
        <v>627</v>
      </c>
      <c r="F3891" s="2" t="s">
        <v>826</v>
      </c>
      <c r="G3891" s="2">
        <v>1186</v>
      </c>
      <c r="H3891" s="2">
        <v>0</v>
      </c>
      <c r="I3891" s="2">
        <v>0</v>
      </c>
      <c r="J3891" s="26" t="s">
        <v>697</v>
      </c>
    </row>
    <row r="3892" spans="1:10" ht="15.75" hidden="1" customHeight="1" x14ac:dyDescent="0.25">
      <c r="A3892" s="2" t="s">
        <v>789</v>
      </c>
      <c r="B3892" s="2" t="s">
        <v>825</v>
      </c>
      <c r="C3892" s="2">
        <v>2050</v>
      </c>
      <c r="D3892" s="2" t="s">
        <v>241</v>
      </c>
      <c r="E3892" s="2" t="s">
        <v>627</v>
      </c>
      <c r="F3892" s="2" t="s">
        <v>827</v>
      </c>
      <c r="G3892" s="2">
        <v>1241</v>
      </c>
      <c r="H3892" s="2">
        <v>7.2265870869159698E-2</v>
      </c>
      <c r="I3892" s="2">
        <v>7.2265870869159698E-2</v>
      </c>
      <c r="J3892" s="26" t="s">
        <v>699</v>
      </c>
    </row>
    <row r="3893" spans="1:10" ht="15.75" hidden="1" customHeight="1" x14ac:dyDescent="0.25">
      <c r="A3893" s="2" t="s">
        <v>789</v>
      </c>
      <c r="B3893" s="2" t="s">
        <v>825</v>
      </c>
      <c r="C3893" s="2">
        <v>2050</v>
      </c>
      <c r="D3893" s="2" t="s">
        <v>241</v>
      </c>
      <c r="E3893" s="2" t="s">
        <v>627</v>
      </c>
      <c r="F3893" s="2" t="s">
        <v>828</v>
      </c>
      <c r="G3893" s="2">
        <v>13547</v>
      </c>
      <c r="H3893" s="2">
        <v>1.60552114248276E-2</v>
      </c>
      <c r="I3893" s="2">
        <v>1.60552114248276E-2</v>
      </c>
      <c r="J3893" s="26" t="s">
        <v>699</v>
      </c>
    </row>
    <row r="3894" spans="1:10" ht="15.75" hidden="1" customHeight="1" x14ac:dyDescent="0.25">
      <c r="A3894" s="2" t="s">
        <v>789</v>
      </c>
      <c r="B3894" s="2" t="s">
        <v>825</v>
      </c>
      <c r="C3894" s="2">
        <v>2050</v>
      </c>
      <c r="D3894" s="2" t="s">
        <v>241</v>
      </c>
      <c r="E3894" s="2" t="s">
        <v>627</v>
      </c>
      <c r="F3894" s="2" t="s">
        <v>829</v>
      </c>
      <c r="G3894" s="2">
        <v>31581</v>
      </c>
      <c r="H3894" s="2">
        <v>2.481080358848E-3</v>
      </c>
      <c r="I3894" s="2">
        <v>2.481080358848E-3</v>
      </c>
      <c r="J3894" s="26" t="s">
        <v>697</v>
      </c>
    </row>
    <row r="3895" spans="1:10" ht="15.75" hidden="1" customHeight="1" x14ac:dyDescent="0.25">
      <c r="A3895" s="2" t="s">
        <v>789</v>
      </c>
      <c r="B3895" s="2" t="s">
        <v>825</v>
      </c>
      <c r="C3895" s="2">
        <v>2050</v>
      </c>
      <c r="D3895" s="2" t="s">
        <v>241</v>
      </c>
      <c r="E3895" s="2" t="s">
        <v>627</v>
      </c>
      <c r="F3895" s="2" t="s">
        <v>829</v>
      </c>
      <c r="G3895" s="2">
        <v>100000</v>
      </c>
      <c r="H3895" s="40">
        <v>9.9999999999999998E-13</v>
      </c>
      <c r="I3895" s="2">
        <v>9.9999999999999998E-13</v>
      </c>
      <c r="J3895" s="26" t="s">
        <v>697</v>
      </c>
    </row>
    <row r="3896" spans="1:10" ht="15.75" hidden="1" customHeight="1" x14ac:dyDescent="0.25">
      <c r="A3896" s="2" t="s">
        <v>789</v>
      </c>
      <c r="B3896" s="2" t="s">
        <v>830</v>
      </c>
      <c r="C3896" s="2">
        <v>2015</v>
      </c>
      <c r="D3896" s="2" t="s">
        <v>241</v>
      </c>
      <c r="G3896" s="2">
        <v>-100000</v>
      </c>
      <c r="H3896" s="2">
        <v>0</v>
      </c>
      <c r="I3896" s="2">
        <v>0</v>
      </c>
      <c r="J3896" s="26" t="e">
        <v>#N/A</v>
      </c>
    </row>
    <row r="3897" spans="1:10" ht="15.75" hidden="1" customHeight="1" x14ac:dyDescent="0.25">
      <c r="A3897" s="2" t="s">
        <v>789</v>
      </c>
      <c r="B3897" s="2" t="s">
        <v>830</v>
      </c>
      <c r="C3897" s="2">
        <v>2015</v>
      </c>
      <c r="D3897" s="2" t="s">
        <v>241</v>
      </c>
      <c r="G3897" s="2">
        <v>100000</v>
      </c>
      <c r="H3897" s="40">
        <v>9.9999999999999998E-13</v>
      </c>
      <c r="I3897" s="2">
        <v>9.9999999999999998E-13</v>
      </c>
      <c r="J3897" s="26" t="e">
        <v>#N/A</v>
      </c>
    </row>
    <row r="3898" spans="1:10" ht="15.75" hidden="1" customHeight="1" x14ac:dyDescent="0.25">
      <c r="A3898" s="2" t="s">
        <v>789</v>
      </c>
      <c r="B3898" s="2" t="s">
        <v>830</v>
      </c>
      <c r="C3898" s="2">
        <v>2020</v>
      </c>
      <c r="D3898" s="2" t="s">
        <v>241</v>
      </c>
      <c r="E3898" s="2" t="s">
        <v>627</v>
      </c>
      <c r="F3898" s="2" t="s">
        <v>831</v>
      </c>
      <c r="G3898" s="2">
        <v>-100000</v>
      </c>
      <c r="H3898" s="2">
        <v>0</v>
      </c>
      <c r="I3898" s="2">
        <v>0</v>
      </c>
      <c r="J3898" s="26" t="s">
        <v>696</v>
      </c>
    </row>
    <row r="3899" spans="1:10" ht="15.75" hidden="1" customHeight="1" x14ac:dyDescent="0.25">
      <c r="A3899" s="2" t="s">
        <v>789</v>
      </c>
      <c r="B3899" s="2" t="s">
        <v>830</v>
      </c>
      <c r="C3899" s="2">
        <v>2020</v>
      </c>
      <c r="D3899" s="2" t="s">
        <v>241</v>
      </c>
      <c r="E3899" s="2" t="s">
        <v>627</v>
      </c>
      <c r="F3899" s="2" t="s">
        <v>831</v>
      </c>
      <c r="G3899" s="2">
        <v>-51</v>
      </c>
      <c r="H3899" s="2">
        <v>0</v>
      </c>
      <c r="I3899" s="2">
        <v>0</v>
      </c>
      <c r="J3899" s="26" t="s">
        <v>696</v>
      </c>
    </row>
    <row r="3900" spans="1:10" ht="15.75" hidden="1" customHeight="1" x14ac:dyDescent="0.25">
      <c r="A3900" s="2" t="s">
        <v>789</v>
      </c>
      <c r="B3900" s="2" t="s">
        <v>830</v>
      </c>
      <c r="C3900" s="2">
        <v>2020</v>
      </c>
      <c r="D3900" s="2" t="s">
        <v>241</v>
      </c>
      <c r="E3900" s="2" t="s">
        <v>627</v>
      </c>
      <c r="F3900" s="2" t="s">
        <v>831</v>
      </c>
      <c r="G3900" s="2">
        <v>-51</v>
      </c>
      <c r="H3900" s="2">
        <v>0.19649817049503299</v>
      </c>
      <c r="I3900" s="2">
        <v>0.19649817049503299</v>
      </c>
      <c r="J3900" s="26" t="s">
        <v>696</v>
      </c>
    </row>
    <row r="3901" spans="1:10" ht="15.75" hidden="1" customHeight="1" x14ac:dyDescent="0.25">
      <c r="A3901" s="2" t="s">
        <v>789</v>
      </c>
      <c r="B3901" s="2" t="s">
        <v>830</v>
      </c>
      <c r="C3901" s="2">
        <v>2020</v>
      </c>
      <c r="D3901" s="2" t="s">
        <v>241</v>
      </c>
      <c r="E3901" s="2" t="s">
        <v>627</v>
      </c>
      <c r="F3901" s="2" t="s">
        <v>832</v>
      </c>
      <c r="G3901" s="2">
        <v>-10</v>
      </c>
      <c r="H3901" s="2">
        <v>0.51848679780960005</v>
      </c>
      <c r="I3901" s="2">
        <v>0.51848679780960005</v>
      </c>
      <c r="J3901" s="26" t="s">
        <v>696</v>
      </c>
    </row>
    <row r="3902" spans="1:10" ht="15.75" hidden="1" customHeight="1" x14ac:dyDescent="0.25">
      <c r="A3902" s="2" t="s">
        <v>789</v>
      </c>
      <c r="B3902" s="2" t="s">
        <v>830</v>
      </c>
      <c r="C3902" s="2">
        <v>2020</v>
      </c>
      <c r="D3902" s="2" t="s">
        <v>241</v>
      </c>
      <c r="E3902" s="2" t="s">
        <v>627</v>
      </c>
      <c r="F3902" s="2" t="s">
        <v>833</v>
      </c>
      <c r="G3902" s="2">
        <v>-2</v>
      </c>
      <c r="H3902" s="2">
        <v>6.0603592544794103E-2</v>
      </c>
      <c r="I3902" s="2">
        <v>6.0603592544794103E-2</v>
      </c>
      <c r="J3902" s="26" t="s">
        <v>696</v>
      </c>
    </row>
    <row r="3903" spans="1:10" ht="15.75" hidden="1" customHeight="1" x14ac:dyDescent="0.25">
      <c r="A3903" s="2" t="s">
        <v>789</v>
      </c>
      <c r="B3903" s="2" t="s">
        <v>830</v>
      </c>
      <c r="C3903" s="2">
        <v>2020</v>
      </c>
      <c r="D3903" s="2" t="s">
        <v>241</v>
      </c>
      <c r="E3903" s="2" t="s">
        <v>627</v>
      </c>
      <c r="F3903" s="2" t="s">
        <v>834</v>
      </c>
      <c r="G3903" s="2">
        <v>-2</v>
      </c>
      <c r="H3903" s="2">
        <v>1.5462639275937999E-3</v>
      </c>
      <c r="I3903" s="2">
        <v>1.5462639275937999E-3</v>
      </c>
      <c r="J3903" s="26" t="s">
        <v>696</v>
      </c>
    </row>
    <row r="3904" spans="1:10" ht="15.75" hidden="1" customHeight="1" x14ac:dyDescent="0.25">
      <c r="A3904" s="2" t="s">
        <v>789</v>
      </c>
      <c r="B3904" s="2" t="s">
        <v>830</v>
      </c>
      <c r="C3904" s="2">
        <v>2020</v>
      </c>
      <c r="D3904" s="2" t="s">
        <v>241</v>
      </c>
      <c r="E3904" s="2" t="s">
        <v>627</v>
      </c>
      <c r="F3904" s="2" t="s">
        <v>835</v>
      </c>
      <c r="G3904" s="2">
        <v>-2</v>
      </c>
      <c r="H3904" s="2">
        <v>9.1159202158451094E-2</v>
      </c>
      <c r="I3904" s="2">
        <v>9.1159202158451094E-2</v>
      </c>
      <c r="J3904" s="26" t="s">
        <v>696</v>
      </c>
    </row>
    <row r="3905" spans="1:10" ht="15.75" hidden="1" customHeight="1" x14ac:dyDescent="0.25">
      <c r="A3905" s="2" t="s">
        <v>789</v>
      </c>
      <c r="B3905" s="2" t="s">
        <v>830</v>
      </c>
      <c r="C3905" s="2">
        <v>2020</v>
      </c>
      <c r="D3905" s="2" t="s">
        <v>241</v>
      </c>
      <c r="E3905" s="2" t="s">
        <v>627</v>
      </c>
      <c r="F3905" s="2" t="s">
        <v>836</v>
      </c>
      <c r="G3905" s="2">
        <v>-1</v>
      </c>
      <c r="H3905" s="2">
        <v>2.1754496097564702</v>
      </c>
      <c r="I3905" s="2">
        <v>2.1754496097564702</v>
      </c>
      <c r="J3905" s="26" t="s">
        <v>698</v>
      </c>
    </row>
    <row r="3906" spans="1:10" ht="15.75" hidden="1" customHeight="1" x14ac:dyDescent="0.25">
      <c r="A3906" s="2" t="s">
        <v>789</v>
      </c>
      <c r="B3906" s="2" t="s">
        <v>830</v>
      </c>
      <c r="C3906" s="2">
        <v>2020</v>
      </c>
      <c r="D3906" s="2" t="s">
        <v>241</v>
      </c>
      <c r="E3906" s="2" t="s">
        <v>627</v>
      </c>
      <c r="F3906" s="2" t="s">
        <v>837</v>
      </c>
      <c r="G3906" s="2">
        <v>13</v>
      </c>
      <c r="H3906" s="2">
        <v>10.9952125549316</v>
      </c>
      <c r="I3906" s="2">
        <v>10.9952125549316</v>
      </c>
      <c r="J3906" s="26" t="s">
        <v>698</v>
      </c>
    </row>
    <row r="3907" spans="1:10" ht="15.75" hidden="1" customHeight="1" x14ac:dyDescent="0.25">
      <c r="A3907" s="2" t="s">
        <v>789</v>
      </c>
      <c r="B3907" s="2" t="s">
        <v>830</v>
      </c>
      <c r="C3907" s="2">
        <v>2020</v>
      </c>
      <c r="D3907" s="2" t="s">
        <v>241</v>
      </c>
      <c r="E3907" s="2" t="s">
        <v>627</v>
      </c>
      <c r="F3907" s="2" t="s">
        <v>838</v>
      </c>
      <c r="G3907" s="2">
        <v>20</v>
      </c>
      <c r="H3907" s="2">
        <v>9.7444295883178693</v>
      </c>
      <c r="I3907" s="2">
        <v>9.7444295883178693</v>
      </c>
      <c r="J3907" s="26" t="s">
        <v>698</v>
      </c>
    </row>
    <row r="3908" spans="1:10" ht="15.75" hidden="1" customHeight="1" x14ac:dyDescent="0.25">
      <c r="A3908" s="2" t="s">
        <v>789</v>
      </c>
      <c r="B3908" s="2" t="s">
        <v>830</v>
      </c>
      <c r="C3908" s="2">
        <v>2020</v>
      </c>
      <c r="D3908" s="2" t="s">
        <v>241</v>
      </c>
      <c r="E3908" s="2" t="s">
        <v>627</v>
      </c>
      <c r="F3908" s="2" t="s">
        <v>838</v>
      </c>
      <c r="G3908" s="2">
        <v>100000</v>
      </c>
      <c r="H3908" s="40">
        <v>9.9999999999999998E-13</v>
      </c>
      <c r="I3908" s="2">
        <v>9.9999999999999998E-13</v>
      </c>
      <c r="J3908" s="26" t="s">
        <v>698</v>
      </c>
    </row>
    <row r="3909" spans="1:10" ht="15.75" hidden="1" customHeight="1" x14ac:dyDescent="0.25">
      <c r="A3909" s="2" t="s">
        <v>789</v>
      </c>
      <c r="B3909" s="2" t="s">
        <v>830</v>
      </c>
      <c r="C3909" s="2">
        <v>2025</v>
      </c>
      <c r="D3909" s="2" t="s">
        <v>241</v>
      </c>
      <c r="E3909" s="2" t="s">
        <v>627</v>
      </c>
      <c r="F3909" s="2" t="s">
        <v>831</v>
      </c>
      <c r="G3909" s="2">
        <v>-100000</v>
      </c>
      <c r="H3909" s="2">
        <v>0</v>
      </c>
      <c r="I3909" s="2">
        <v>0</v>
      </c>
      <c r="J3909" s="26" t="s">
        <v>696</v>
      </c>
    </row>
    <row r="3910" spans="1:10" ht="15.75" hidden="1" customHeight="1" x14ac:dyDescent="0.25">
      <c r="A3910" s="2" t="s">
        <v>789</v>
      </c>
      <c r="B3910" s="2" t="s">
        <v>830</v>
      </c>
      <c r="C3910" s="2">
        <v>2025</v>
      </c>
      <c r="D3910" s="2" t="s">
        <v>241</v>
      </c>
      <c r="E3910" s="2" t="s">
        <v>627</v>
      </c>
      <c r="F3910" s="2" t="s">
        <v>831</v>
      </c>
      <c r="G3910" s="2">
        <v>-51</v>
      </c>
      <c r="H3910" s="2">
        <v>4.2635359764099103</v>
      </c>
      <c r="I3910" s="2">
        <v>4.2635359764099103</v>
      </c>
      <c r="J3910" s="26" t="s">
        <v>696</v>
      </c>
    </row>
    <row r="3911" spans="1:10" ht="15.75" hidden="1" customHeight="1" x14ac:dyDescent="0.25">
      <c r="A3911" s="2" t="s">
        <v>789</v>
      </c>
      <c r="B3911" s="2" t="s">
        <v>830</v>
      </c>
      <c r="C3911" s="2">
        <v>2025</v>
      </c>
      <c r="D3911" s="2" t="s">
        <v>241</v>
      </c>
      <c r="E3911" s="2" t="s">
        <v>627</v>
      </c>
      <c r="F3911" s="2" t="s">
        <v>831</v>
      </c>
      <c r="G3911" s="2">
        <v>-51</v>
      </c>
      <c r="H3911" s="2">
        <v>0</v>
      </c>
      <c r="I3911" s="2">
        <v>0</v>
      </c>
      <c r="J3911" s="26" t="s">
        <v>696</v>
      </c>
    </row>
    <row r="3912" spans="1:10" ht="15.75" hidden="1" customHeight="1" x14ac:dyDescent="0.25">
      <c r="A3912" s="2" t="s">
        <v>789</v>
      </c>
      <c r="B3912" s="2" t="s">
        <v>830</v>
      </c>
      <c r="C3912" s="2">
        <v>2025</v>
      </c>
      <c r="D3912" s="2" t="s">
        <v>241</v>
      </c>
      <c r="E3912" s="2" t="s">
        <v>627</v>
      </c>
      <c r="F3912" s="2" t="s">
        <v>832</v>
      </c>
      <c r="G3912" s="2">
        <v>-10</v>
      </c>
      <c r="H3912" s="2">
        <v>2.7213857173919598</v>
      </c>
      <c r="I3912" s="2">
        <v>2.7213857173919598</v>
      </c>
      <c r="J3912" s="26" t="s">
        <v>696</v>
      </c>
    </row>
    <row r="3913" spans="1:10" ht="15.75" hidden="1" customHeight="1" x14ac:dyDescent="0.25">
      <c r="A3913" s="2" t="s">
        <v>789</v>
      </c>
      <c r="B3913" s="2" t="s">
        <v>830</v>
      </c>
      <c r="C3913" s="2">
        <v>2025</v>
      </c>
      <c r="D3913" s="2" t="s">
        <v>241</v>
      </c>
      <c r="E3913" s="2" t="s">
        <v>627</v>
      </c>
      <c r="F3913" s="2" t="s">
        <v>835</v>
      </c>
      <c r="G3913" s="2">
        <v>-2</v>
      </c>
      <c r="H3913" s="2">
        <v>0.48356744647026001</v>
      </c>
      <c r="I3913" s="2">
        <v>0.48356744647026001</v>
      </c>
      <c r="J3913" s="26" t="s">
        <v>696</v>
      </c>
    </row>
    <row r="3914" spans="1:10" ht="15.75" hidden="1" customHeight="1" x14ac:dyDescent="0.25">
      <c r="A3914" s="2" t="s">
        <v>789</v>
      </c>
      <c r="B3914" s="2" t="s">
        <v>830</v>
      </c>
      <c r="C3914" s="2">
        <v>2025</v>
      </c>
      <c r="D3914" s="2" t="s">
        <v>241</v>
      </c>
      <c r="E3914" s="2" t="s">
        <v>627</v>
      </c>
      <c r="F3914" s="2" t="s">
        <v>834</v>
      </c>
      <c r="G3914" s="2">
        <v>-2</v>
      </c>
      <c r="H3914" s="2">
        <v>3.4247655421495403E-2</v>
      </c>
      <c r="I3914" s="2">
        <v>3.4247655421495403E-2</v>
      </c>
      <c r="J3914" s="26" t="s">
        <v>696</v>
      </c>
    </row>
    <row r="3915" spans="1:10" ht="15.75" hidden="1" customHeight="1" x14ac:dyDescent="0.25">
      <c r="A3915" s="2" t="s">
        <v>789</v>
      </c>
      <c r="B3915" s="2" t="s">
        <v>830</v>
      </c>
      <c r="C3915" s="2">
        <v>2025</v>
      </c>
      <c r="D3915" s="2" t="s">
        <v>241</v>
      </c>
      <c r="E3915" s="2" t="s">
        <v>627</v>
      </c>
      <c r="F3915" s="2" t="s">
        <v>833</v>
      </c>
      <c r="G3915" s="2">
        <v>-2</v>
      </c>
      <c r="H3915" s="2">
        <v>0.36414977908134399</v>
      </c>
      <c r="I3915" s="2">
        <v>0.36414977908134399</v>
      </c>
      <c r="J3915" s="26" t="s">
        <v>696</v>
      </c>
    </row>
    <row r="3916" spans="1:10" ht="15.75" hidden="1" customHeight="1" x14ac:dyDescent="0.25">
      <c r="A3916" s="2" t="s">
        <v>789</v>
      </c>
      <c r="B3916" s="2" t="s">
        <v>830</v>
      </c>
      <c r="C3916" s="2">
        <v>2025</v>
      </c>
      <c r="D3916" s="2" t="s">
        <v>241</v>
      </c>
      <c r="E3916" s="2" t="s">
        <v>627</v>
      </c>
      <c r="F3916" s="2" t="s">
        <v>836</v>
      </c>
      <c r="G3916" s="2">
        <v>-1</v>
      </c>
      <c r="H3916" s="2">
        <v>12.9561548233032</v>
      </c>
      <c r="I3916" s="2">
        <v>12.9561548233032</v>
      </c>
      <c r="J3916" s="26" t="s">
        <v>698</v>
      </c>
    </row>
    <row r="3917" spans="1:10" ht="15.75" hidden="1" customHeight="1" x14ac:dyDescent="0.25">
      <c r="A3917" s="2" t="s">
        <v>789</v>
      </c>
      <c r="B3917" s="2" t="s">
        <v>830</v>
      </c>
      <c r="C3917" s="2">
        <v>2025</v>
      </c>
      <c r="D3917" s="2" t="s">
        <v>241</v>
      </c>
      <c r="E3917" s="2" t="s">
        <v>627</v>
      </c>
      <c r="F3917" s="2" t="s">
        <v>839</v>
      </c>
      <c r="G3917" s="2">
        <v>1</v>
      </c>
      <c r="H3917" s="2">
        <v>1.7758179455995601E-2</v>
      </c>
      <c r="I3917" s="2">
        <v>1.7758179455995601E-2</v>
      </c>
      <c r="J3917" s="26" t="s">
        <v>696</v>
      </c>
    </row>
    <row r="3918" spans="1:10" ht="15.75" hidden="1" customHeight="1" x14ac:dyDescent="0.25">
      <c r="A3918" s="2" t="s">
        <v>789</v>
      </c>
      <c r="B3918" s="2" t="s">
        <v>830</v>
      </c>
      <c r="C3918" s="2">
        <v>2025</v>
      </c>
      <c r="D3918" s="2" t="s">
        <v>241</v>
      </c>
      <c r="E3918" s="2" t="s">
        <v>627</v>
      </c>
      <c r="F3918" s="2" t="s">
        <v>837</v>
      </c>
      <c r="G3918" s="2">
        <v>13</v>
      </c>
      <c r="H3918" s="2">
        <v>20.744478225708001</v>
      </c>
      <c r="I3918" s="2">
        <v>20.744478225708001</v>
      </c>
      <c r="J3918" s="26" t="s">
        <v>698</v>
      </c>
    </row>
    <row r="3919" spans="1:10" ht="15.75" hidden="1" customHeight="1" x14ac:dyDescent="0.25">
      <c r="A3919" s="2" t="s">
        <v>789</v>
      </c>
      <c r="B3919" s="2" t="s">
        <v>830</v>
      </c>
      <c r="C3919" s="2">
        <v>2025</v>
      </c>
      <c r="D3919" s="2" t="s">
        <v>241</v>
      </c>
      <c r="E3919" s="2" t="s">
        <v>627</v>
      </c>
      <c r="F3919" s="2" t="s">
        <v>838</v>
      </c>
      <c r="G3919" s="2">
        <v>20</v>
      </c>
      <c r="H3919" s="2">
        <v>11.4308719635009</v>
      </c>
      <c r="I3919" s="2">
        <v>11.4308719635009</v>
      </c>
      <c r="J3919" s="26" t="s">
        <v>698</v>
      </c>
    </row>
    <row r="3920" spans="1:10" ht="15.75" hidden="1" customHeight="1" x14ac:dyDescent="0.25">
      <c r="A3920" s="2" t="s">
        <v>789</v>
      </c>
      <c r="B3920" s="2" t="s">
        <v>830</v>
      </c>
      <c r="C3920" s="2">
        <v>2025</v>
      </c>
      <c r="D3920" s="2" t="s">
        <v>241</v>
      </c>
      <c r="E3920" s="2" t="s">
        <v>627</v>
      </c>
      <c r="F3920" s="2" t="s">
        <v>840</v>
      </c>
      <c r="G3920" s="2">
        <v>21</v>
      </c>
      <c r="H3920" s="2">
        <v>1.5399891417473999E-3</v>
      </c>
      <c r="I3920" s="2">
        <v>1.5399891417473999E-3</v>
      </c>
      <c r="J3920" s="26" t="s">
        <v>696</v>
      </c>
    </row>
    <row r="3921" spans="1:10" ht="15.75" hidden="1" customHeight="1" x14ac:dyDescent="0.25">
      <c r="A3921" s="2" t="s">
        <v>789</v>
      </c>
      <c r="B3921" s="2" t="s">
        <v>830</v>
      </c>
      <c r="C3921" s="2">
        <v>2025</v>
      </c>
      <c r="D3921" s="2" t="s">
        <v>241</v>
      </c>
      <c r="E3921" s="2" t="s">
        <v>627</v>
      </c>
      <c r="F3921" s="2" t="s">
        <v>840</v>
      </c>
      <c r="G3921" s="2">
        <v>100000</v>
      </c>
      <c r="H3921" s="40">
        <v>9.9999999999999998E-13</v>
      </c>
      <c r="I3921" s="2">
        <v>9.9999999999999998E-13</v>
      </c>
      <c r="J3921" s="26" t="s">
        <v>696</v>
      </c>
    </row>
    <row r="3922" spans="1:10" ht="15.75" hidden="1" customHeight="1" x14ac:dyDescent="0.25">
      <c r="A3922" s="2" t="s">
        <v>789</v>
      </c>
      <c r="B3922" s="2" t="s">
        <v>830</v>
      </c>
      <c r="C3922" s="2">
        <v>2030</v>
      </c>
      <c r="D3922" s="2" t="s">
        <v>241</v>
      </c>
      <c r="E3922" s="2" t="s">
        <v>627</v>
      </c>
      <c r="F3922" s="2" t="s">
        <v>831</v>
      </c>
      <c r="G3922" s="2">
        <v>-100000</v>
      </c>
      <c r="H3922" s="2">
        <v>0</v>
      </c>
      <c r="I3922" s="2">
        <v>0</v>
      </c>
      <c r="J3922" s="26" t="s">
        <v>696</v>
      </c>
    </row>
    <row r="3923" spans="1:10" ht="15.75" hidden="1" customHeight="1" x14ac:dyDescent="0.25">
      <c r="A3923" s="2" t="s">
        <v>789</v>
      </c>
      <c r="B3923" s="2" t="s">
        <v>830</v>
      </c>
      <c r="C3923" s="2">
        <v>2030</v>
      </c>
      <c r="D3923" s="2" t="s">
        <v>241</v>
      </c>
      <c r="E3923" s="2" t="s">
        <v>627</v>
      </c>
      <c r="F3923" s="2" t="s">
        <v>831</v>
      </c>
      <c r="G3923" s="2">
        <v>-51</v>
      </c>
      <c r="H3923" s="2">
        <v>0</v>
      </c>
      <c r="I3923" s="2">
        <v>0</v>
      </c>
      <c r="J3923" s="26" t="s">
        <v>696</v>
      </c>
    </row>
    <row r="3924" spans="1:10" ht="15.75" hidden="1" customHeight="1" x14ac:dyDescent="0.25">
      <c r="A3924" s="2" t="s">
        <v>789</v>
      </c>
      <c r="B3924" s="2" t="s">
        <v>830</v>
      </c>
      <c r="C3924" s="2">
        <v>2030</v>
      </c>
      <c r="D3924" s="2" t="s">
        <v>241</v>
      </c>
      <c r="E3924" s="2" t="s">
        <v>627</v>
      </c>
      <c r="F3924" s="2" t="s">
        <v>831</v>
      </c>
      <c r="G3924" s="2">
        <v>-51</v>
      </c>
      <c r="H3924" s="2">
        <v>10.716555595397899</v>
      </c>
      <c r="I3924" s="2">
        <v>10.716555595397899</v>
      </c>
      <c r="J3924" s="26" t="s">
        <v>696</v>
      </c>
    </row>
    <row r="3925" spans="1:10" ht="15.75" hidden="1" customHeight="1" x14ac:dyDescent="0.25">
      <c r="A3925" s="2" t="s">
        <v>789</v>
      </c>
      <c r="B3925" s="2" t="s">
        <v>830</v>
      </c>
      <c r="C3925" s="2">
        <v>2030</v>
      </c>
      <c r="D3925" s="2" t="s">
        <v>241</v>
      </c>
      <c r="E3925" s="2" t="s">
        <v>627</v>
      </c>
      <c r="F3925" s="2" t="s">
        <v>832</v>
      </c>
      <c r="G3925" s="2">
        <v>-10</v>
      </c>
      <c r="H3925" s="2">
        <v>5.07092237472534</v>
      </c>
      <c r="I3925" s="2">
        <v>5.07092237472534</v>
      </c>
      <c r="J3925" s="26" t="s">
        <v>696</v>
      </c>
    </row>
    <row r="3926" spans="1:10" ht="15.75" hidden="1" customHeight="1" x14ac:dyDescent="0.25">
      <c r="A3926" s="2" t="s">
        <v>789</v>
      </c>
      <c r="B3926" s="2" t="s">
        <v>830</v>
      </c>
      <c r="C3926" s="2">
        <v>2030</v>
      </c>
      <c r="D3926" s="2" t="s">
        <v>241</v>
      </c>
      <c r="E3926" s="2" t="s">
        <v>627</v>
      </c>
      <c r="F3926" s="2" t="s">
        <v>841</v>
      </c>
      <c r="G3926" s="2">
        <v>-3</v>
      </c>
      <c r="H3926" s="2">
        <v>0.104824163019657</v>
      </c>
      <c r="I3926" s="2">
        <v>0.104824163019657</v>
      </c>
      <c r="J3926" s="26" t="s">
        <v>696</v>
      </c>
    </row>
    <row r="3927" spans="1:10" ht="15.75" hidden="1" customHeight="1" x14ac:dyDescent="0.25">
      <c r="A3927" s="2" t="s">
        <v>789</v>
      </c>
      <c r="B3927" s="2" t="s">
        <v>830</v>
      </c>
      <c r="C3927" s="2">
        <v>2030</v>
      </c>
      <c r="D3927" s="2" t="s">
        <v>241</v>
      </c>
      <c r="E3927" s="2" t="s">
        <v>627</v>
      </c>
      <c r="F3927" s="2" t="s">
        <v>842</v>
      </c>
      <c r="G3927" s="2">
        <v>-2</v>
      </c>
      <c r="H3927" s="2">
        <v>0.44767650961875899</v>
      </c>
      <c r="I3927" s="2">
        <v>0.44767650961875899</v>
      </c>
      <c r="J3927" s="26" t="s">
        <v>696</v>
      </c>
    </row>
    <row r="3928" spans="1:10" ht="15.75" hidden="1" customHeight="1" x14ac:dyDescent="0.25">
      <c r="A3928" s="2" t="s">
        <v>789</v>
      </c>
      <c r="B3928" s="2" t="s">
        <v>830</v>
      </c>
      <c r="C3928" s="2">
        <v>2030</v>
      </c>
      <c r="D3928" s="2" t="s">
        <v>241</v>
      </c>
      <c r="E3928" s="2" t="s">
        <v>627</v>
      </c>
      <c r="F3928" s="2" t="s">
        <v>835</v>
      </c>
      <c r="G3928" s="2">
        <v>-2</v>
      </c>
      <c r="H3928" s="2">
        <v>0.91038519144058205</v>
      </c>
      <c r="I3928" s="2">
        <v>0.91038519144058205</v>
      </c>
      <c r="J3928" s="26" t="s">
        <v>696</v>
      </c>
    </row>
    <row r="3929" spans="1:10" ht="15.75" hidden="1" customHeight="1" x14ac:dyDescent="0.25">
      <c r="A3929" s="2" t="s">
        <v>789</v>
      </c>
      <c r="B3929" s="2" t="s">
        <v>830</v>
      </c>
      <c r="C3929" s="2">
        <v>2030</v>
      </c>
      <c r="D3929" s="2" t="s">
        <v>241</v>
      </c>
      <c r="E3929" s="2" t="s">
        <v>627</v>
      </c>
      <c r="F3929" s="2" t="s">
        <v>833</v>
      </c>
      <c r="G3929" s="2">
        <v>-2</v>
      </c>
      <c r="H3929" s="2">
        <v>0.60032135248184204</v>
      </c>
      <c r="I3929" s="2">
        <v>0.60032135248184204</v>
      </c>
      <c r="J3929" s="26" t="s">
        <v>696</v>
      </c>
    </row>
    <row r="3930" spans="1:10" ht="15.75" hidden="1" customHeight="1" x14ac:dyDescent="0.25">
      <c r="A3930" s="2" t="s">
        <v>789</v>
      </c>
      <c r="B3930" s="2" t="s">
        <v>830</v>
      </c>
      <c r="C3930" s="2">
        <v>2030</v>
      </c>
      <c r="D3930" s="2" t="s">
        <v>241</v>
      </c>
      <c r="E3930" s="2" t="s">
        <v>627</v>
      </c>
      <c r="F3930" s="2" t="s">
        <v>834</v>
      </c>
      <c r="G3930" s="2">
        <v>-2</v>
      </c>
      <c r="H3930" s="2">
        <v>0.11492387950420301</v>
      </c>
      <c r="I3930" s="2">
        <v>0.11492387950420301</v>
      </c>
      <c r="J3930" s="26" t="s">
        <v>696</v>
      </c>
    </row>
    <row r="3931" spans="1:10" ht="15.75" hidden="1" customHeight="1" x14ac:dyDescent="0.25">
      <c r="A3931" s="2" t="s">
        <v>789</v>
      </c>
      <c r="B3931" s="2" t="s">
        <v>830</v>
      </c>
      <c r="C3931" s="2">
        <v>2030</v>
      </c>
      <c r="D3931" s="2" t="s">
        <v>241</v>
      </c>
      <c r="E3931" s="2" t="s">
        <v>627</v>
      </c>
      <c r="F3931" s="2" t="s">
        <v>836</v>
      </c>
      <c r="G3931" s="2">
        <v>-1</v>
      </c>
      <c r="H3931" s="2">
        <v>10.990924835205</v>
      </c>
      <c r="I3931" s="2">
        <v>10.990924835205</v>
      </c>
      <c r="J3931" s="26" t="s">
        <v>698</v>
      </c>
    </row>
    <row r="3932" spans="1:10" ht="15.75" hidden="1" customHeight="1" x14ac:dyDescent="0.25">
      <c r="A3932" s="2" t="s">
        <v>789</v>
      </c>
      <c r="B3932" s="2" t="s">
        <v>830</v>
      </c>
      <c r="C3932" s="2">
        <v>2030</v>
      </c>
      <c r="D3932" s="2" t="s">
        <v>241</v>
      </c>
      <c r="E3932" s="2" t="s">
        <v>627</v>
      </c>
      <c r="F3932" s="2" t="s">
        <v>839</v>
      </c>
      <c r="G3932" s="2">
        <v>1</v>
      </c>
      <c r="H3932" s="2">
        <v>0.11443131417036</v>
      </c>
      <c r="I3932" s="2">
        <v>0.11443131417036</v>
      </c>
      <c r="J3932" s="26" t="s">
        <v>696</v>
      </c>
    </row>
    <row r="3933" spans="1:10" ht="15.75" hidden="1" customHeight="1" x14ac:dyDescent="0.25">
      <c r="A3933" s="2" t="s">
        <v>789</v>
      </c>
      <c r="B3933" s="2" t="s">
        <v>830</v>
      </c>
      <c r="C3933" s="2">
        <v>2030</v>
      </c>
      <c r="D3933" s="2" t="s">
        <v>241</v>
      </c>
      <c r="E3933" s="2" t="s">
        <v>627</v>
      </c>
      <c r="F3933" s="2" t="s">
        <v>843</v>
      </c>
      <c r="G3933" s="2">
        <v>3</v>
      </c>
      <c r="H3933" s="2">
        <v>10.7522869110107</v>
      </c>
      <c r="I3933" s="2">
        <v>10.7522869110107</v>
      </c>
      <c r="J3933" s="26" t="s">
        <v>696</v>
      </c>
    </row>
    <row r="3934" spans="1:10" ht="15.75" hidden="1" customHeight="1" x14ac:dyDescent="0.25">
      <c r="A3934" s="2" t="s">
        <v>789</v>
      </c>
      <c r="B3934" s="2" t="s">
        <v>830</v>
      </c>
      <c r="C3934" s="2">
        <v>2030</v>
      </c>
      <c r="D3934" s="2" t="s">
        <v>241</v>
      </c>
      <c r="E3934" s="2" t="s">
        <v>627</v>
      </c>
      <c r="F3934" s="2" t="s">
        <v>844</v>
      </c>
      <c r="G3934" s="2">
        <v>3</v>
      </c>
      <c r="H3934" s="2">
        <v>5.7870905846357297E-2</v>
      </c>
      <c r="I3934" s="2">
        <v>5.7870905846357297E-2</v>
      </c>
      <c r="J3934" s="26" t="s">
        <v>696</v>
      </c>
    </row>
    <row r="3935" spans="1:10" ht="15.75" hidden="1" customHeight="1" x14ac:dyDescent="0.25">
      <c r="A3935" s="2" t="s">
        <v>789</v>
      </c>
      <c r="B3935" s="2" t="s">
        <v>830</v>
      </c>
      <c r="C3935" s="2">
        <v>2030</v>
      </c>
      <c r="D3935" s="2" t="s">
        <v>241</v>
      </c>
      <c r="E3935" s="2" t="s">
        <v>627</v>
      </c>
      <c r="F3935" s="2" t="s">
        <v>845</v>
      </c>
      <c r="G3935" s="2">
        <v>9</v>
      </c>
      <c r="H3935" s="2">
        <v>0.63506662845611495</v>
      </c>
      <c r="I3935" s="2">
        <v>0.63506662845611495</v>
      </c>
      <c r="J3935" s="26" t="s">
        <v>696</v>
      </c>
    </row>
    <row r="3936" spans="1:10" ht="15.75" hidden="1" customHeight="1" x14ac:dyDescent="0.25">
      <c r="A3936" s="2" t="s">
        <v>789</v>
      </c>
      <c r="B3936" s="2" t="s">
        <v>830</v>
      </c>
      <c r="C3936" s="2">
        <v>2030</v>
      </c>
      <c r="D3936" s="2" t="s">
        <v>241</v>
      </c>
      <c r="E3936" s="2" t="s">
        <v>627</v>
      </c>
      <c r="F3936" s="2" t="s">
        <v>837</v>
      </c>
      <c r="G3936" s="2">
        <v>13</v>
      </c>
      <c r="H3936" s="2">
        <v>25.751506805419901</v>
      </c>
      <c r="I3936" s="2">
        <v>25.751506805419901</v>
      </c>
      <c r="J3936" s="26" t="s">
        <v>698</v>
      </c>
    </row>
    <row r="3937" spans="1:10" ht="15.75" hidden="1" customHeight="1" x14ac:dyDescent="0.25">
      <c r="A3937" s="2" t="s">
        <v>789</v>
      </c>
      <c r="B3937" s="2" t="s">
        <v>830</v>
      </c>
      <c r="C3937" s="2">
        <v>2030</v>
      </c>
      <c r="D3937" s="2" t="s">
        <v>241</v>
      </c>
      <c r="E3937" s="2" t="s">
        <v>627</v>
      </c>
      <c r="F3937" s="2" t="s">
        <v>838</v>
      </c>
      <c r="G3937" s="2">
        <v>20</v>
      </c>
      <c r="H3937" s="2">
        <v>9.6321601867675692</v>
      </c>
      <c r="I3937" s="2">
        <v>9.6321601867675692</v>
      </c>
      <c r="J3937" s="26" t="s">
        <v>698</v>
      </c>
    </row>
    <row r="3938" spans="1:10" ht="15.75" hidden="1" customHeight="1" x14ac:dyDescent="0.25">
      <c r="A3938" s="2" t="s">
        <v>789</v>
      </c>
      <c r="B3938" s="2" t="s">
        <v>830</v>
      </c>
      <c r="C3938" s="2">
        <v>2030</v>
      </c>
      <c r="D3938" s="2" t="s">
        <v>241</v>
      </c>
      <c r="E3938" s="2" t="s">
        <v>627</v>
      </c>
      <c r="F3938" s="2" t="s">
        <v>840</v>
      </c>
      <c r="G3938" s="2">
        <v>21</v>
      </c>
      <c r="H3938" s="2">
        <v>3.5700917243957499E-2</v>
      </c>
      <c r="I3938" s="2">
        <v>3.5700917243957499E-2</v>
      </c>
      <c r="J3938" s="26" t="s">
        <v>696</v>
      </c>
    </row>
    <row r="3939" spans="1:10" ht="15.75" hidden="1" customHeight="1" x14ac:dyDescent="0.25">
      <c r="A3939" s="2" t="s">
        <v>789</v>
      </c>
      <c r="B3939" s="2" t="s">
        <v>830</v>
      </c>
      <c r="C3939" s="2">
        <v>2030</v>
      </c>
      <c r="D3939" s="2" t="s">
        <v>241</v>
      </c>
      <c r="E3939" s="2" t="s">
        <v>627</v>
      </c>
      <c r="F3939" s="2" t="s">
        <v>846</v>
      </c>
      <c r="G3939" s="2">
        <v>32</v>
      </c>
      <c r="H3939" s="2">
        <v>3.0354987829923599E-2</v>
      </c>
      <c r="I3939" s="2">
        <v>3.0354987829923599E-2</v>
      </c>
      <c r="J3939" s="26" t="s">
        <v>696</v>
      </c>
    </row>
    <row r="3940" spans="1:10" ht="15.75" hidden="1" customHeight="1" x14ac:dyDescent="0.25">
      <c r="A3940" s="2" t="s">
        <v>789</v>
      </c>
      <c r="B3940" s="2" t="s">
        <v>830</v>
      </c>
      <c r="C3940" s="2">
        <v>2030</v>
      </c>
      <c r="D3940" s="2" t="s">
        <v>241</v>
      </c>
      <c r="E3940" s="2" t="s">
        <v>627</v>
      </c>
      <c r="F3940" s="2" t="s">
        <v>846</v>
      </c>
      <c r="G3940" s="2">
        <v>100000</v>
      </c>
      <c r="H3940" s="40">
        <v>9.9999999999999998E-13</v>
      </c>
      <c r="I3940" s="2">
        <v>9.9999999999999998E-13</v>
      </c>
      <c r="J3940" s="26" t="s">
        <v>696</v>
      </c>
    </row>
    <row r="3941" spans="1:10" ht="15.75" hidden="1" customHeight="1" x14ac:dyDescent="0.25">
      <c r="A3941" s="2" t="s">
        <v>789</v>
      </c>
      <c r="B3941" s="2" t="s">
        <v>830</v>
      </c>
      <c r="C3941" s="2">
        <v>2035</v>
      </c>
      <c r="D3941" s="2" t="s">
        <v>241</v>
      </c>
      <c r="E3941" s="2" t="s">
        <v>627</v>
      </c>
      <c r="F3941" s="2" t="s">
        <v>831</v>
      </c>
      <c r="G3941" s="2">
        <v>-100000</v>
      </c>
      <c r="H3941" s="2">
        <v>0</v>
      </c>
      <c r="I3941" s="2">
        <v>0</v>
      </c>
      <c r="J3941" s="26" t="s">
        <v>696</v>
      </c>
    </row>
    <row r="3942" spans="1:10" ht="15.75" hidden="1" customHeight="1" x14ac:dyDescent="0.25">
      <c r="A3942" s="2" t="s">
        <v>789</v>
      </c>
      <c r="B3942" s="2" t="s">
        <v>830</v>
      </c>
      <c r="C3942" s="2">
        <v>2035</v>
      </c>
      <c r="D3942" s="2" t="s">
        <v>241</v>
      </c>
      <c r="E3942" s="2" t="s">
        <v>627</v>
      </c>
      <c r="F3942" s="2" t="s">
        <v>831</v>
      </c>
      <c r="G3942" s="2">
        <v>-51</v>
      </c>
      <c r="H3942" s="2">
        <v>17.399452209472599</v>
      </c>
      <c r="I3942" s="2">
        <v>17.399452209472599</v>
      </c>
      <c r="J3942" s="26" t="s">
        <v>696</v>
      </c>
    </row>
    <row r="3943" spans="1:10" ht="15.75" hidden="1" customHeight="1" x14ac:dyDescent="0.25">
      <c r="A3943" s="2" t="s">
        <v>789</v>
      </c>
      <c r="B3943" s="2" t="s">
        <v>830</v>
      </c>
      <c r="C3943" s="2">
        <v>2035</v>
      </c>
      <c r="D3943" s="2" t="s">
        <v>241</v>
      </c>
      <c r="E3943" s="2" t="s">
        <v>627</v>
      </c>
      <c r="F3943" s="2" t="s">
        <v>831</v>
      </c>
      <c r="G3943" s="2">
        <v>-51</v>
      </c>
      <c r="H3943" s="2">
        <v>0</v>
      </c>
      <c r="I3943" s="2">
        <v>0</v>
      </c>
      <c r="J3943" s="26" t="s">
        <v>696</v>
      </c>
    </row>
    <row r="3944" spans="1:10" ht="15.75" hidden="1" customHeight="1" x14ac:dyDescent="0.25">
      <c r="A3944" s="2" t="s">
        <v>789</v>
      </c>
      <c r="B3944" s="2" t="s">
        <v>830</v>
      </c>
      <c r="C3944" s="2">
        <v>2035</v>
      </c>
      <c r="D3944" s="2" t="s">
        <v>241</v>
      </c>
      <c r="E3944" s="2" t="s">
        <v>627</v>
      </c>
      <c r="F3944" s="2" t="s">
        <v>832</v>
      </c>
      <c r="G3944" s="2">
        <v>-10</v>
      </c>
      <c r="H3944" s="2">
        <v>7.5392246246337802</v>
      </c>
      <c r="I3944" s="2">
        <v>7.5392246246337802</v>
      </c>
      <c r="J3944" s="26" t="s">
        <v>696</v>
      </c>
    </row>
    <row r="3945" spans="1:10" ht="15.75" hidden="1" customHeight="1" x14ac:dyDescent="0.25">
      <c r="A3945" s="2" t="s">
        <v>789</v>
      </c>
      <c r="B3945" s="2" t="s">
        <v>830</v>
      </c>
      <c r="C3945" s="2">
        <v>2035</v>
      </c>
      <c r="D3945" s="2" t="s">
        <v>241</v>
      </c>
      <c r="E3945" s="2" t="s">
        <v>627</v>
      </c>
      <c r="F3945" s="2" t="s">
        <v>841</v>
      </c>
      <c r="G3945" s="2">
        <v>-3</v>
      </c>
      <c r="H3945" s="2">
        <v>0.64168685674667303</v>
      </c>
      <c r="I3945" s="2">
        <v>0.64168685674667303</v>
      </c>
      <c r="J3945" s="26" t="s">
        <v>696</v>
      </c>
    </row>
    <row r="3946" spans="1:10" ht="15.75" hidden="1" customHeight="1" x14ac:dyDescent="0.25">
      <c r="A3946" s="2" t="s">
        <v>789</v>
      </c>
      <c r="B3946" s="2" t="s">
        <v>830</v>
      </c>
      <c r="C3946" s="2">
        <v>2035</v>
      </c>
      <c r="D3946" s="2" t="s">
        <v>241</v>
      </c>
      <c r="E3946" s="2" t="s">
        <v>627</v>
      </c>
      <c r="F3946" s="2" t="s">
        <v>833</v>
      </c>
      <c r="G3946" s="2">
        <v>-2</v>
      </c>
      <c r="H3946" s="2">
        <v>0.68009841442108099</v>
      </c>
      <c r="I3946" s="2">
        <v>0.68009841442108099</v>
      </c>
      <c r="J3946" s="26" t="s">
        <v>696</v>
      </c>
    </row>
    <row r="3947" spans="1:10" ht="15.75" hidden="1" customHeight="1" x14ac:dyDescent="0.25">
      <c r="A3947" s="2" t="s">
        <v>789</v>
      </c>
      <c r="B3947" s="2" t="s">
        <v>830</v>
      </c>
      <c r="C3947" s="2">
        <v>2035</v>
      </c>
      <c r="D3947" s="2" t="s">
        <v>241</v>
      </c>
      <c r="E3947" s="2" t="s">
        <v>627</v>
      </c>
      <c r="F3947" s="2" t="s">
        <v>834</v>
      </c>
      <c r="G3947" s="2">
        <v>-2</v>
      </c>
      <c r="H3947" s="2">
        <v>0.799444019794464</v>
      </c>
      <c r="I3947" s="2">
        <v>0.799444019794464</v>
      </c>
      <c r="J3947" s="26" t="s">
        <v>696</v>
      </c>
    </row>
    <row r="3948" spans="1:10" ht="15.75" hidden="1" customHeight="1" x14ac:dyDescent="0.25">
      <c r="A3948" s="2" t="s">
        <v>789</v>
      </c>
      <c r="B3948" s="2" t="s">
        <v>830</v>
      </c>
      <c r="C3948" s="2">
        <v>2035</v>
      </c>
      <c r="D3948" s="2" t="s">
        <v>241</v>
      </c>
      <c r="E3948" s="2" t="s">
        <v>627</v>
      </c>
      <c r="F3948" s="2" t="s">
        <v>835</v>
      </c>
      <c r="G3948" s="2">
        <v>-2</v>
      </c>
      <c r="H3948" s="2">
        <v>1.36227595806121</v>
      </c>
      <c r="I3948" s="2">
        <v>1.36227595806121</v>
      </c>
      <c r="J3948" s="26" t="s">
        <v>696</v>
      </c>
    </row>
    <row r="3949" spans="1:10" ht="15.75" hidden="1" customHeight="1" x14ac:dyDescent="0.25">
      <c r="A3949" s="2" t="s">
        <v>789</v>
      </c>
      <c r="B3949" s="2" t="s">
        <v>830</v>
      </c>
      <c r="C3949" s="2">
        <v>2035</v>
      </c>
      <c r="D3949" s="2" t="s">
        <v>241</v>
      </c>
      <c r="E3949" s="2" t="s">
        <v>627</v>
      </c>
      <c r="F3949" s="2" t="s">
        <v>842</v>
      </c>
      <c r="G3949" s="2">
        <v>-2</v>
      </c>
      <c r="H3949" s="2">
        <v>0.90292739868163996</v>
      </c>
      <c r="I3949" s="2">
        <v>0.90292739868163996</v>
      </c>
      <c r="J3949" s="26" t="s">
        <v>696</v>
      </c>
    </row>
    <row r="3950" spans="1:10" ht="15.75" hidden="1" customHeight="1" x14ac:dyDescent="0.25">
      <c r="A3950" s="2" t="s">
        <v>789</v>
      </c>
      <c r="B3950" s="2" t="s">
        <v>830</v>
      </c>
      <c r="C3950" s="2">
        <v>2035</v>
      </c>
      <c r="D3950" s="2" t="s">
        <v>241</v>
      </c>
      <c r="E3950" s="2" t="s">
        <v>627</v>
      </c>
      <c r="F3950" s="2" t="s">
        <v>836</v>
      </c>
      <c r="G3950" s="2">
        <v>-1</v>
      </c>
      <c r="H3950" s="2">
        <v>9.6012945175170898</v>
      </c>
      <c r="I3950" s="2">
        <v>9.6012945175170898</v>
      </c>
      <c r="J3950" s="26" t="s">
        <v>698</v>
      </c>
    </row>
    <row r="3951" spans="1:10" ht="15.75" hidden="1" customHeight="1" x14ac:dyDescent="0.25">
      <c r="A3951" s="2" t="s">
        <v>789</v>
      </c>
      <c r="B3951" s="2" t="s">
        <v>830</v>
      </c>
      <c r="C3951" s="2">
        <v>2035</v>
      </c>
      <c r="D3951" s="2" t="s">
        <v>241</v>
      </c>
      <c r="E3951" s="2" t="s">
        <v>627</v>
      </c>
      <c r="F3951" s="2" t="s">
        <v>839</v>
      </c>
      <c r="G3951" s="2">
        <v>1</v>
      </c>
      <c r="H3951" s="2">
        <v>0.457494616508483</v>
      </c>
      <c r="I3951" s="2">
        <v>0.457494616508483</v>
      </c>
      <c r="J3951" s="26" t="s">
        <v>696</v>
      </c>
    </row>
    <row r="3952" spans="1:10" ht="15.75" hidden="1" customHeight="1" x14ac:dyDescent="0.25">
      <c r="A3952" s="2" t="s">
        <v>789</v>
      </c>
      <c r="B3952" s="2" t="s">
        <v>830</v>
      </c>
      <c r="C3952" s="2">
        <v>2035</v>
      </c>
      <c r="D3952" s="2" t="s">
        <v>241</v>
      </c>
      <c r="E3952" s="2" t="s">
        <v>627</v>
      </c>
      <c r="F3952" s="2" t="s">
        <v>843</v>
      </c>
      <c r="G3952" s="2">
        <v>3</v>
      </c>
      <c r="H3952" s="2">
        <v>28.995851516723601</v>
      </c>
      <c r="I3952" s="2">
        <v>28.995851516723601</v>
      </c>
      <c r="J3952" s="26" t="s">
        <v>696</v>
      </c>
    </row>
    <row r="3953" spans="1:10" ht="15.75" hidden="1" customHeight="1" x14ac:dyDescent="0.25">
      <c r="A3953" s="2" t="s">
        <v>789</v>
      </c>
      <c r="B3953" s="2" t="s">
        <v>830</v>
      </c>
      <c r="C3953" s="2">
        <v>2035</v>
      </c>
      <c r="D3953" s="2" t="s">
        <v>241</v>
      </c>
      <c r="E3953" s="2" t="s">
        <v>627</v>
      </c>
      <c r="F3953" s="2" t="s">
        <v>844</v>
      </c>
      <c r="G3953" s="2">
        <v>3</v>
      </c>
      <c r="H3953" s="2">
        <v>0.15864375233650199</v>
      </c>
      <c r="I3953" s="2">
        <v>0.15864375233650199</v>
      </c>
      <c r="J3953" s="26" t="s">
        <v>696</v>
      </c>
    </row>
    <row r="3954" spans="1:10" ht="15.75" hidden="1" customHeight="1" x14ac:dyDescent="0.25">
      <c r="A3954" s="2" t="s">
        <v>789</v>
      </c>
      <c r="B3954" s="2" t="s">
        <v>830</v>
      </c>
      <c r="C3954" s="2">
        <v>2035</v>
      </c>
      <c r="D3954" s="2" t="s">
        <v>241</v>
      </c>
      <c r="E3954" s="2" t="s">
        <v>627</v>
      </c>
      <c r="F3954" s="2" t="s">
        <v>845</v>
      </c>
      <c r="G3954" s="2">
        <v>9</v>
      </c>
      <c r="H3954" s="2">
        <v>1.8150947093963601</v>
      </c>
      <c r="I3954" s="2">
        <v>1.8150947093963601</v>
      </c>
      <c r="J3954" s="26" t="s">
        <v>696</v>
      </c>
    </row>
    <row r="3955" spans="1:10" ht="15.75" hidden="1" customHeight="1" x14ac:dyDescent="0.25">
      <c r="A3955" s="2" t="s">
        <v>789</v>
      </c>
      <c r="B3955" s="2" t="s">
        <v>830</v>
      </c>
      <c r="C3955" s="2">
        <v>2035</v>
      </c>
      <c r="D3955" s="2" t="s">
        <v>241</v>
      </c>
      <c r="E3955" s="2" t="s">
        <v>627</v>
      </c>
      <c r="F3955" s="2" t="s">
        <v>837</v>
      </c>
      <c r="G3955" s="2">
        <v>13</v>
      </c>
      <c r="H3955" s="2">
        <v>22.409315109252901</v>
      </c>
      <c r="I3955" s="2">
        <v>22.409315109252901</v>
      </c>
      <c r="J3955" s="26" t="s">
        <v>698</v>
      </c>
    </row>
    <row r="3956" spans="1:10" ht="15.75" hidden="1" customHeight="1" x14ac:dyDescent="0.25">
      <c r="A3956" s="2" t="s">
        <v>789</v>
      </c>
      <c r="B3956" s="2" t="s">
        <v>830</v>
      </c>
      <c r="C3956" s="2">
        <v>2035</v>
      </c>
      <c r="D3956" s="2" t="s">
        <v>241</v>
      </c>
      <c r="E3956" s="2" t="s">
        <v>627</v>
      </c>
      <c r="F3956" s="2" t="s">
        <v>838</v>
      </c>
      <c r="G3956" s="2">
        <v>20</v>
      </c>
      <c r="H3956" s="2">
        <v>6.46779012680053</v>
      </c>
      <c r="I3956" s="2">
        <v>6.46779012680053</v>
      </c>
      <c r="J3956" s="26" t="s">
        <v>698</v>
      </c>
    </row>
    <row r="3957" spans="1:10" ht="15.75" hidden="1" customHeight="1" x14ac:dyDescent="0.25">
      <c r="A3957" s="2" t="s">
        <v>789</v>
      </c>
      <c r="B3957" s="2" t="s">
        <v>830</v>
      </c>
      <c r="C3957" s="2">
        <v>2035</v>
      </c>
      <c r="D3957" s="2" t="s">
        <v>241</v>
      </c>
      <c r="E3957" s="2" t="s">
        <v>627</v>
      </c>
      <c r="F3957" s="2" t="s">
        <v>840</v>
      </c>
      <c r="G3957" s="2">
        <v>21</v>
      </c>
      <c r="H3957" s="2">
        <v>0.118570059537887</v>
      </c>
      <c r="I3957" s="2">
        <v>0.118570059537887</v>
      </c>
      <c r="J3957" s="26" t="s">
        <v>696</v>
      </c>
    </row>
    <row r="3958" spans="1:10" ht="15.75" hidden="1" customHeight="1" x14ac:dyDescent="0.25">
      <c r="A3958" s="2" t="s">
        <v>789</v>
      </c>
      <c r="B3958" s="2" t="s">
        <v>830</v>
      </c>
      <c r="C3958" s="2">
        <v>2035</v>
      </c>
      <c r="D3958" s="2" t="s">
        <v>241</v>
      </c>
      <c r="E3958" s="2" t="s">
        <v>627</v>
      </c>
      <c r="F3958" s="2" t="s">
        <v>846</v>
      </c>
      <c r="G3958" s="2">
        <v>32</v>
      </c>
      <c r="H3958" s="2">
        <v>0.18568240106105799</v>
      </c>
      <c r="I3958" s="2">
        <v>0.18568240106105799</v>
      </c>
      <c r="J3958" s="26" t="s">
        <v>696</v>
      </c>
    </row>
    <row r="3959" spans="1:10" ht="15.75" hidden="1" customHeight="1" x14ac:dyDescent="0.25">
      <c r="A3959" s="2" t="s">
        <v>789</v>
      </c>
      <c r="B3959" s="2" t="s">
        <v>830</v>
      </c>
      <c r="C3959" s="2">
        <v>2035</v>
      </c>
      <c r="D3959" s="2" t="s">
        <v>241</v>
      </c>
      <c r="E3959" s="2" t="s">
        <v>627</v>
      </c>
      <c r="F3959" s="2" t="s">
        <v>846</v>
      </c>
      <c r="G3959" s="2">
        <v>100000</v>
      </c>
      <c r="H3959" s="40">
        <v>9.9999999999999998E-13</v>
      </c>
      <c r="I3959" s="2">
        <v>9.9999999999999998E-13</v>
      </c>
      <c r="J3959" s="26" t="s">
        <v>696</v>
      </c>
    </row>
    <row r="3960" spans="1:10" ht="15.75" hidden="1" customHeight="1" x14ac:dyDescent="0.25">
      <c r="A3960" s="2" t="s">
        <v>789</v>
      </c>
      <c r="B3960" s="2" t="s">
        <v>830</v>
      </c>
      <c r="C3960" s="2">
        <v>2040</v>
      </c>
      <c r="D3960" s="2" t="s">
        <v>241</v>
      </c>
      <c r="E3960" s="2" t="s">
        <v>627</v>
      </c>
      <c r="F3960" s="2" t="s">
        <v>831</v>
      </c>
      <c r="G3960" s="2">
        <v>-100000</v>
      </c>
      <c r="H3960" s="2">
        <v>0</v>
      </c>
      <c r="I3960" s="2">
        <v>0</v>
      </c>
      <c r="J3960" s="26" t="s">
        <v>696</v>
      </c>
    </row>
    <row r="3961" spans="1:10" ht="15.75" hidden="1" customHeight="1" x14ac:dyDescent="0.25">
      <c r="A3961" s="2" t="s">
        <v>789</v>
      </c>
      <c r="B3961" s="2" t="s">
        <v>830</v>
      </c>
      <c r="C3961" s="2">
        <v>2040</v>
      </c>
      <c r="D3961" s="2" t="s">
        <v>241</v>
      </c>
      <c r="E3961" s="2" t="s">
        <v>627</v>
      </c>
      <c r="F3961" s="2" t="s">
        <v>831</v>
      </c>
      <c r="G3961" s="2">
        <v>-51</v>
      </c>
      <c r="H3961" s="2">
        <v>24.247653961181602</v>
      </c>
      <c r="I3961" s="2">
        <v>24.247653961181602</v>
      </c>
      <c r="J3961" s="26" t="s">
        <v>696</v>
      </c>
    </row>
    <row r="3962" spans="1:10" ht="15.75" hidden="1" customHeight="1" x14ac:dyDescent="0.25">
      <c r="A3962" s="2" t="s">
        <v>789</v>
      </c>
      <c r="B3962" s="2" t="s">
        <v>830</v>
      </c>
      <c r="C3962" s="2">
        <v>2040</v>
      </c>
      <c r="D3962" s="2" t="s">
        <v>241</v>
      </c>
      <c r="E3962" s="2" t="s">
        <v>627</v>
      </c>
      <c r="F3962" s="2" t="s">
        <v>831</v>
      </c>
      <c r="G3962" s="2">
        <v>-51</v>
      </c>
      <c r="H3962" s="2">
        <v>0</v>
      </c>
      <c r="I3962" s="2">
        <v>0</v>
      </c>
      <c r="J3962" s="26" t="s">
        <v>696</v>
      </c>
    </row>
    <row r="3963" spans="1:10" ht="15.75" hidden="1" customHeight="1" x14ac:dyDescent="0.25">
      <c r="A3963" s="2" t="s">
        <v>789</v>
      </c>
      <c r="B3963" s="2" t="s">
        <v>830</v>
      </c>
      <c r="C3963" s="2">
        <v>2040</v>
      </c>
      <c r="D3963" s="2" t="s">
        <v>241</v>
      </c>
      <c r="E3963" s="2" t="s">
        <v>627</v>
      </c>
      <c r="F3963" s="2" t="s">
        <v>832</v>
      </c>
      <c r="G3963" s="2">
        <v>-10</v>
      </c>
      <c r="H3963" s="2">
        <v>8.9092245101928693</v>
      </c>
      <c r="I3963" s="2">
        <v>8.9092245101928693</v>
      </c>
      <c r="J3963" s="26" t="s">
        <v>696</v>
      </c>
    </row>
    <row r="3964" spans="1:10" ht="15.75" hidden="1" customHeight="1" x14ac:dyDescent="0.25">
      <c r="A3964" s="2" t="s">
        <v>789</v>
      </c>
      <c r="B3964" s="2" t="s">
        <v>830</v>
      </c>
      <c r="C3964" s="2">
        <v>2040</v>
      </c>
      <c r="D3964" s="2" t="s">
        <v>241</v>
      </c>
      <c r="E3964" s="2" t="s">
        <v>627</v>
      </c>
      <c r="F3964" s="2" t="s">
        <v>841</v>
      </c>
      <c r="G3964" s="2">
        <v>-3</v>
      </c>
      <c r="H3964" s="2">
        <v>1.20033979415893</v>
      </c>
      <c r="I3964" s="2">
        <v>1.20033979415893</v>
      </c>
      <c r="J3964" s="26" t="s">
        <v>696</v>
      </c>
    </row>
    <row r="3965" spans="1:10" ht="15.75" hidden="1" customHeight="1" x14ac:dyDescent="0.25">
      <c r="A3965" s="2" t="s">
        <v>789</v>
      </c>
      <c r="B3965" s="2" t="s">
        <v>830</v>
      </c>
      <c r="C3965" s="2">
        <v>2040</v>
      </c>
      <c r="D3965" s="2" t="s">
        <v>241</v>
      </c>
      <c r="E3965" s="2" t="s">
        <v>627</v>
      </c>
      <c r="F3965" s="2" t="s">
        <v>842</v>
      </c>
      <c r="G3965" s="2">
        <v>-2</v>
      </c>
      <c r="H3965" s="2">
        <v>1.3766460418701101</v>
      </c>
      <c r="I3965" s="2">
        <v>1.3766460418701101</v>
      </c>
      <c r="J3965" s="26" t="s">
        <v>696</v>
      </c>
    </row>
    <row r="3966" spans="1:10" ht="15.75" hidden="1" customHeight="1" x14ac:dyDescent="0.25">
      <c r="A3966" s="2" t="s">
        <v>789</v>
      </c>
      <c r="B3966" s="2" t="s">
        <v>830</v>
      </c>
      <c r="C3966" s="2">
        <v>2040</v>
      </c>
      <c r="D3966" s="2" t="s">
        <v>241</v>
      </c>
      <c r="E3966" s="2" t="s">
        <v>627</v>
      </c>
      <c r="F3966" s="2" t="s">
        <v>833</v>
      </c>
      <c r="G3966" s="2">
        <v>-2</v>
      </c>
      <c r="H3966" s="2">
        <v>0.61297398805618197</v>
      </c>
      <c r="I3966" s="2">
        <v>0.61297398805618197</v>
      </c>
      <c r="J3966" s="26" t="s">
        <v>696</v>
      </c>
    </row>
    <row r="3967" spans="1:10" ht="15.75" hidden="1" customHeight="1" x14ac:dyDescent="0.25">
      <c r="A3967" s="2" t="s">
        <v>789</v>
      </c>
      <c r="B3967" s="2" t="s">
        <v>830</v>
      </c>
      <c r="C3967" s="2">
        <v>2040</v>
      </c>
      <c r="D3967" s="2" t="s">
        <v>241</v>
      </c>
      <c r="E3967" s="2" t="s">
        <v>627</v>
      </c>
      <c r="F3967" s="2" t="s">
        <v>835</v>
      </c>
      <c r="G3967" s="2">
        <v>-2</v>
      </c>
      <c r="H3967" s="2">
        <v>1.79620492458343</v>
      </c>
      <c r="I3967" s="2">
        <v>1.79620492458343</v>
      </c>
      <c r="J3967" s="26" t="s">
        <v>696</v>
      </c>
    </row>
    <row r="3968" spans="1:10" ht="15.75" hidden="1" customHeight="1" x14ac:dyDescent="0.25">
      <c r="A3968" s="2" t="s">
        <v>789</v>
      </c>
      <c r="B3968" s="2" t="s">
        <v>830</v>
      </c>
      <c r="C3968" s="2">
        <v>2040</v>
      </c>
      <c r="D3968" s="2" t="s">
        <v>241</v>
      </c>
      <c r="E3968" s="2" t="s">
        <v>627</v>
      </c>
      <c r="F3968" s="2" t="s">
        <v>834</v>
      </c>
      <c r="G3968" s="2">
        <v>-2</v>
      </c>
      <c r="H3968" s="2">
        <v>1.72011470794677</v>
      </c>
      <c r="I3968" s="2">
        <v>1.72011470794677</v>
      </c>
      <c r="J3968" s="26" t="s">
        <v>696</v>
      </c>
    </row>
    <row r="3969" spans="1:10" ht="15.75" hidden="1" customHeight="1" x14ac:dyDescent="0.25">
      <c r="A3969" s="2" t="s">
        <v>789</v>
      </c>
      <c r="B3969" s="2" t="s">
        <v>830</v>
      </c>
      <c r="C3969" s="2">
        <v>2040</v>
      </c>
      <c r="D3969" s="2" t="s">
        <v>241</v>
      </c>
      <c r="E3969" s="2" t="s">
        <v>627</v>
      </c>
      <c r="F3969" s="2" t="s">
        <v>836</v>
      </c>
      <c r="G3969" s="2">
        <v>-1</v>
      </c>
      <c r="H3969" s="2">
        <v>8.3835020065307599</v>
      </c>
      <c r="I3969" s="2">
        <v>8.3835020065307599</v>
      </c>
      <c r="J3969" s="26" t="s">
        <v>698</v>
      </c>
    </row>
    <row r="3970" spans="1:10" ht="15.75" hidden="1" customHeight="1" x14ac:dyDescent="0.25">
      <c r="A3970" s="2" t="s">
        <v>789</v>
      </c>
      <c r="B3970" s="2" t="s">
        <v>830</v>
      </c>
      <c r="C3970" s="2">
        <v>2040</v>
      </c>
      <c r="D3970" s="2" t="s">
        <v>241</v>
      </c>
      <c r="E3970" s="2" t="s">
        <v>627</v>
      </c>
      <c r="F3970" s="2" t="s">
        <v>839</v>
      </c>
      <c r="G3970" s="2">
        <v>1</v>
      </c>
      <c r="H3970" s="2">
        <v>0.65717595815658503</v>
      </c>
      <c r="I3970" s="2">
        <v>0.65717595815658503</v>
      </c>
      <c r="J3970" s="26" t="s">
        <v>696</v>
      </c>
    </row>
    <row r="3971" spans="1:10" ht="15.75" hidden="1" customHeight="1" x14ac:dyDescent="0.25">
      <c r="A3971" s="2" t="s">
        <v>789</v>
      </c>
      <c r="B3971" s="2" t="s">
        <v>830</v>
      </c>
      <c r="C3971" s="2">
        <v>2040</v>
      </c>
      <c r="D3971" s="2" t="s">
        <v>241</v>
      </c>
      <c r="E3971" s="2" t="s">
        <v>627</v>
      </c>
      <c r="F3971" s="2" t="s">
        <v>843</v>
      </c>
      <c r="G3971" s="2">
        <v>3</v>
      </c>
      <c r="H3971" s="2">
        <v>47.980262756347599</v>
      </c>
      <c r="I3971" s="2">
        <v>47.980262756347599</v>
      </c>
      <c r="J3971" s="26" t="s">
        <v>696</v>
      </c>
    </row>
    <row r="3972" spans="1:10" ht="15.75" hidden="1" customHeight="1" x14ac:dyDescent="0.25">
      <c r="A3972" s="2" t="s">
        <v>789</v>
      </c>
      <c r="B3972" s="2" t="s">
        <v>830</v>
      </c>
      <c r="C3972" s="2">
        <v>2040</v>
      </c>
      <c r="D3972" s="2" t="s">
        <v>241</v>
      </c>
      <c r="E3972" s="2" t="s">
        <v>627</v>
      </c>
      <c r="F3972" s="2" t="s">
        <v>844</v>
      </c>
      <c r="G3972" s="2">
        <v>3</v>
      </c>
      <c r="H3972" s="2">
        <v>0.32498431205749501</v>
      </c>
      <c r="I3972" s="2">
        <v>0.32498431205749501</v>
      </c>
      <c r="J3972" s="26" t="s">
        <v>696</v>
      </c>
    </row>
    <row r="3973" spans="1:10" ht="15.75" hidden="1" customHeight="1" x14ac:dyDescent="0.25">
      <c r="A3973" s="2" t="s">
        <v>789</v>
      </c>
      <c r="B3973" s="2" t="s">
        <v>830</v>
      </c>
      <c r="C3973" s="2">
        <v>2040</v>
      </c>
      <c r="D3973" s="2" t="s">
        <v>241</v>
      </c>
      <c r="E3973" s="2" t="s">
        <v>627</v>
      </c>
      <c r="F3973" s="2" t="s">
        <v>845</v>
      </c>
      <c r="G3973" s="2">
        <v>9</v>
      </c>
      <c r="H3973" s="2">
        <v>2.8951718807220401</v>
      </c>
      <c r="I3973" s="2">
        <v>2.8951718807220401</v>
      </c>
      <c r="J3973" s="26" t="s">
        <v>696</v>
      </c>
    </row>
    <row r="3974" spans="1:10" ht="15.75" hidden="1" customHeight="1" x14ac:dyDescent="0.25">
      <c r="A3974" s="2" t="s">
        <v>789</v>
      </c>
      <c r="B3974" s="2" t="s">
        <v>830</v>
      </c>
      <c r="C3974" s="2">
        <v>2040</v>
      </c>
      <c r="D3974" s="2" t="s">
        <v>241</v>
      </c>
      <c r="E3974" s="2" t="s">
        <v>627</v>
      </c>
      <c r="F3974" s="2" t="s">
        <v>838</v>
      </c>
      <c r="G3974" s="2">
        <v>20</v>
      </c>
      <c r="H3974" s="2">
        <v>3.5409016609191801</v>
      </c>
      <c r="I3974" s="2">
        <v>3.5409016609191801</v>
      </c>
      <c r="J3974" s="26" t="s">
        <v>698</v>
      </c>
    </row>
    <row r="3975" spans="1:10" ht="15.75" hidden="1" customHeight="1" x14ac:dyDescent="0.25">
      <c r="A3975" s="2" t="s">
        <v>789</v>
      </c>
      <c r="B3975" s="2" t="s">
        <v>830</v>
      </c>
      <c r="C3975" s="2">
        <v>2040</v>
      </c>
      <c r="D3975" s="2" t="s">
        <v>241</v>
      </c>
      <c r="E3975" s="2" t="s">
        <v>627</v>
      </c>
      <c r="F3975" s="2" t="s">
        <v>840</v>
      </c>
      <c r="G3975" s="2">
        <v>21</v>
      </c>
      <c r="H3975" s="2">
        <v>0.239125370979309</v>
      </c>
      <c r="I3975" s="2">
        <v>0.239125370979309</v>
      </c>
      <c r="J3975" s="26" t="s">
        <v>696</v>
      </c>
    </row>
    <row r="3976" spans="1:10" ht="15.75" hidden="1" customHeight="1" x14ac:dyDescent="0.25">
      <c r="A3976" s="2" t="s">
        <v>789</v>
      </c>
      <c r="B3976" s="2" t="s">
        <v>830</v>
      </c>
      <c r="C3976" s="2">
        <v>2040</v>
      </c>
      <c r="D3976" s="2" t="s">
        <v>241</v>
      </c>
      <c r="E3976" s="2" t="s">
        <v>627</v>
      </c>
      <c r="F3976" s="2" t="s">
        <v>846</v>
      </c>
      <c r="G3976" s="2">
        <v>32</v>
      </c>
      <c r="H3976" s="2">
        <v>0.34731304645538302</v>
      </c>
      <c r="I3976" s="2">
        <v>0.34731304645538302</v>
      </c>
      <c r="J3976" s="26" t="s">
        <v>696</v>
      </c>
    </row>
    <row r="3977" spans="1:10" ht="15.75" hidden="1" customHeight="1" x14ac:dyDescent="0.25">
      <c r="A3977" s="2" t="s">
        <v>789</v>
      </c>
      <c r="B3977" s="2" t="s">
        <v>830</v>
      </c>
      <c r="C3977" s="2">
        <v>2040</v>
      </c>
      <c r="D3977" s="2" t="s">
        <v>241</v>
      </c>
      <c r="E3977" s="2" t="s">
        <v>627</v>
      </c>
      <c r="F3977" s="2" t="s">
        <v>846</v>
      </c>
      <c r="G3977" s="2">
        <v>100000</v>
      </c>
      <c r="H3977" s="40">
        <v>9.9999999999999998E-13</v>
      </c>
      <c r="I3977" s="2">
        <v>9.9999999999999998E-13</v>
      </c>
      <c r="J3977" s="26" t="s">
        <v>696</v>
      </c>
    </row>
    <row r="3978" spans="1:10" ht="15.75" hidden="1" customHeight="1" x14ac:dyDescent="0.25">
      <c r="A3978" s="2" t="s">
        <v>789</v>
      </c>
      <c r="B3978" s="2" t="s">
        <v>830</v>
      </c>
      <c r="C3978" s="2">
        <v>2045</v>
      </c>
      <c r="D3978" s="2" t="s">
        <v>241</v>
      </c>
      <c r="E3978" s="2" t="s">
        <v>627</v>
      </c>
      <c r="F3978" s="2" t="s">
        <v>831</v>
      </c>
      <c r="G3978" s="2">
        <v>-100000</v>
      </c>
      <c r="H3978" s="2">
        <v>0</v>
      </c>
      <c r="I3978" s="2">
        <v>0</v>
      </c>
      <c r="J3978" s="26" t="s">
        <v>696</v>
      </c>
    </row>
    <row r="3979" spans="1:10" ht="15.75" hidden="1" customHeight="1" x14ac:dyDescent="0.25">
      <c r="A3979" s="2" t="s">
        <v>789</v>
      </c>
      <c r="B3979" s="2" t="s">
        <v>830</v>
      </c>
      <c r="C3979" s="2">
        <v>2045</v>
      </c>
      <c r="D3979" s="2" t="s">
        <v>241</v>
      </c>
      <c r="E3979" s="2" t="s">
        <v>627</v>
      </c>
      <c r="F3979" s="2" t="s">
        <v>831</v>
      </c>
      <c r="G3979" s="2">
        <v>-51</v>
      </c>
      <c r="H3979" s="2">
        <v>31.401338577270501</v>
      </c>
      <c r="I3979" s="2">
        <v>31.401338577270501</v>
      </c>
      <c r="J3979" s="26" t="s">
        <v>696</v>
      </c>
    </row>
    <row r="3980" spans="1:10" ht="15.75" hidden="1" customHeight="1" x14ac:dyDescent="0.25">
      <c r="A3980" s="2" t="s">
        <v>789</v>
      </c>
      <c r="B3980" s="2" t="s">
        <v>830</v>
      </c>
      <c r="C3980" s="2">
        <v>2045</v>
      </c>
      <c r="D3980" s="2" t="s">
        <v>241</v>
      </c>
      <c r="E3980" s="2" t="s">
        <v>627</v>
      </c>
      <c r="F3980" s="2" t="s">
        <v>831</v>
      </c>
      <c r="G3980" s="2">
        <v>-51</v>
      </c>
      <c r="H3980" s="2">
        <v>0</v>
      </c>
      <c r="I3980" s="2">
        <v>0</v>
      </c>
      <c r="J3980" s="26" t="s">
        <v>696</v>
      </c>
    </row>
    <row r="3981" spans="1:10" ht="15.75" hidden="1" customHeight="1" x14ac:dyDescent="0.25">
      <c r="A3981" s="2" t="s">
        <v>789</v>
      </c>
      <c r="B3981" s="2" t="s">
        <v>830</v>
      </c>
      <c r="C3981" s="2">
        <v>2045</v>
      </c>
      <c r="D3981" s="2" t="s">
        <v>241</v>
      </c>
      <c r="E3981" s="2" t="s">
        <v>627</v>
      </c>
      <c r="F3981" s="2" t="s">
        <v>832</v>
      </c>
      <c r="G3981" s="2">
        <v>-10</v>
      </c>
      <c r="H3981" s="2">
        <v>9.3349123001098597</v>
      </c>
      <c r="I3981" s="2">
        <v>9.3349123001098597</v>
      </c>
      <c r="J3981" s="26" t="s">
        <v>696</v>
      </c>
    </row>
    <row r="3982" spans="1:10" ht="15.75" hidden="1" customHeight="1" x14ac:dyDescent="0.25">
      <c r="A3982" s="2" t="s">
        <v>789</v>
      </c>
      <c r="B3982" s="2" t="s">
        <v>830</v>
      </c>
      <c r="C3982" s="2">
        <v>2045</v>
      </c>
      <c r="D3982" s="2" t="s">
        <v>241</v>
      </c>
      <c r="E3982" s="2" t="s">
        <v>627</v>
      </c>
      <c r="F3982" s="2" t="s">
        <v>841</v>
      </c>
      <c r="G3982" s="2">
        <v>-3</v>
      </c>
      <c r="H3982" s="2">
        <v>2.1641530990600502</v>
      </c>
      <c r="I3982" s="2">
        <v>2.1641530990600502</v>
      </c>
      <c r="J3982" s="26" t="s">
        <v>696</v>
      </c>
    </row>
    <row r="3983" spans="1:10" ht="15.75" hidden="1" customHeight="1" x14ac:dyDescent="0.25">
      <c r="A3983" s="2" t="s">
        <v>789</v>
      </c>
      <c r="B3983" s="2" t="s">
        <v>830</v>
      </c>
      <c r="C3983" s="2">
        <v>2045</v>
      </c>
      <c r="D3983" s="2" t="s">
        <v>241</v>
      </c>
      <c r="E3983" s="2" t="s">
        <v>627</v>
      </c>
      <c r="F3983" s="2" t="s">
        <v>833</v>
      </c>
      <c r="G3983" s="2">
        <v>-2</v>
      </c>
      <c r="H3983" s="2">
        <v>6.9660440087318407E-2</v>
      </c>
      <c r="I3983" s="2">
        <v>6.9660440087318407E-2</v>
      </c>
      <c r="J3983" s="26" t="s">
        <v>696</v>
      </c>
    </row>
    <row r="3984" spans="1:10" ht="15.75" hidden="1" customHeight="1" x14ac:dyDescent="0.25">
      <c r="A3984" s="2" t="s">
        <v>789</v>
      </c>
      <c r="B3984" s="2" t="s">
        <v>830</v>
      </c>
      <c r="C3984" s="2">
        <v>2045</v>
      </c>
      <c r="D3984" s="2" t="s">
        <v>241</v>
      </c>
      <c r="E3984" s="2" t="s">
        <v>627</v>
      </c>
      <c r="F3984" s="2" t="s">
        <v>842</v>
      </c>
      <c r="G3984" s="2">
        <v>-2</v>
      </c>
      <c r="H3984" s="2">
        <v>1.8352642059326101</v>
      </c>
      <c r="I3984" s="2">
        <v>1.8352642059326101</v>
      </c>
      <c r="J3984" s="26" t="s">
        <v>696</v>
      </c>
    </row>
    <row r="3985" spans="1:10" ht="15.75" hidden="1" customHeight="1" x14ac:dyDescent="0.25">
      <c r="A3985" s="2" t="s">
        <v>789</v>
      </c>
      <c r="B3985" s="2" t="s">
        <v>830</v>
      </c>
      <c r="C3985" s="2">
        <v>2045</v>
      </c>
      <c r="D3985" s="2" t="s">
        <v>241</v>
      </c>
      <c r="E3985" s="2" t="s">
        <v>627</v>
      </c>
      <c r="F3985" s="2" t="s">
        <v>835</v>
      </c>
      <c r="G3985" s="2">
        <v>-2</v>
      </c>
      <c r="H3985" s="2">
        <v>1.8981729745864799</v>
      </c>
      <c r="I3985" s="2">
        <v>1.8981729745864799</v>
      </c>
      <c r="J3985" s="26" t="s">
        <v>696</v>
      </c>
    </row>
    <row r="3986" spans="1:10" ht="15.75" hidden="1" customHeight="1" x14ac:dyDescent="0.25">
      <c r="A3986" s="2" t="s">
        <v>789</v>
      </c>
      <c r="B3986" s="2" t="s">
        <v>830</v>
      </c>
      <c r="C3986" s="2">
        <v>2045</v>
      </c>
      <c r="D3986" s="2" t="s">
        <v>241</v>
      </c>
      <c r="E3986" s="2" t="s">
        <v>627</v>
      </c>
      <c r="F3986" s="2" t="s">
        <v>834</v>
      </c>
      <c r="G3986" s="2">
        <v>-2</v>
      </c>
      <c r="H3986" s="2">
        <v>2.0650951862335201</v>
      </c>
      <c r="I3986" s="2">
        <v>2.0650951862335201</v>
      </c>
      <c r="J3986" s="26" t="s">
        <v>696</v>
      </c>
    </row>
    <row r="3987" spans="1:10" ht="15.75" hidden="1" customHeight="1" x14ac:dyDescent="0.25">
      <c r="A3987" s="2" t="s">
        <v>789</v>
      </c>
      <c r="B3987" s="2" t="s">
        <v>830</v>
      </c>
      <c r="C3987" s="2">
        <v>2045</v>
      </c>
      <c r="D3987" s="2" t="s">
        <v>241</v>
      </c>
      <c r="E3987" s="2" t="s">
        <v>627</v>
      </c>
      <c r="F3987" s="2" t="s">
        <v>836</v>
      </c>
      <c r="G3987" s="2">
        <v>-1</v>
      </c>
      <c r="H3987" s="2">
        <v>7.34606885910034</v>
      </c>
      <c r="I3987" s="2">
        <v>7.34606885910034</v>
      </c>
      <c r="J3987" s="26" t="s">
        <v>698</v>
      </c>
    </row>
    <row r="3988" spans="1:10" ht="15.75" hidden="1" customHeight="1" x14ac:dyDescent="0.25">
      <c r="A3988" s="2" t="s">
        <v>789</v>
      </c>
      <c r="B3988" s="2" t="s">
        <v>830</v>
      </c>
      <c r="C3988" s="2">
        <v>2045</v>
      </c>
      <c r="D3988" s="2" t="s">
        <v>241</v>
      </c>
      <c r="E3988" s="2" t="s">
        <v>627</v>
      </c>
      <c r="F3988" s="2" t="s">
        <v>839</v>
      </c>
      <c r="G3988" s="2">
        <v>1</v>
      </c>
      <c r="H3988" s="2">
        <v>0.68392270803451505</v>
      </c>
      <c r="I3988" s="2">
        <v>0.68392270803451505</v>
      </c>
      <c r="J3988" s="26" t="s">
        <v>696</v>
      </c>
    </row>
    <row r="3989" spans="1:10" ht="15.75" hidden="1" customHeight="1" x14ac:dyDescent="0.25">
      <c r="A3989" s="2" t="s">
        <v>789</v>
      </c>
      <c r="B3989" s="2" t="s">
        <v>830</v>
      </c>
      <c r="C3989" s="2">
        <v>2045</v>
      </c>
      <c r="D3989" s="2" t="s">
        <v>241</v>
      </c>
      <c r="E3989" s="2" t="s">
        <v>627</v>
      </c>
      <c r="F3989" s="2" t="s">
        <v>843</v>
      </c>
      <c r="G3989" s="2">
        <v>3</v>
      </c>
      <c r="H3989" s="2">
        <v>70.538902282714801</v>
      </c>
      <c r="I3989" s="2">
        <v>70.538902282714801</v>
      </c>
      <c r="J3989" s="26" t="s">
        <v>696</v>
      </c>
    </row>
    <row r="3990" spans="1:10" ht="15.75" hidden="1" customHeight="1" x14ac:dyDescent="0.25">
      <c r="A3990" s="2" t="s">
        <v>789</v>
      </c>
      <c r="B3990" s="2" t="s">
        <v>830</v>
      </c>
      <c r="C3990" s="2">
        <v>2045</v>
      </c>
      <c r="D3990" s="2" t="s">
        <v>241</v>
      </c>
      <c r="E3990" s="2" t="s">
        <v>627</v>
      </c>
      <c r="F3990" s="2" t="s">
        <v>844</v>
      </c>
      <c r="G3990" s="2">
        <v>3</v>
      </c>
      <c r="H3990" s="2">
        <v>0.43167045712471003</v>
      </c>
      <c r="I3990" s="2">
        <v>0.43167045712471003</v>
      </c>
      <c r="J3990" s="26" t="s">
        <v>696</v>
      </c>
    </row>
    <row r="3991" spans="1:10" ht="15.75" hidden="1" customHeight="1" x14ac:dyDescent="0.25">
      <c r="A3991" s="2" t="s">
        <v>789</v>
      </c>
      <c r="B3991" s="2" t="s">
        <v>830</v>
      </c>
      <c r="C3991" s="2">
        <v>2045</v>
      </c>
      <c r="D3991" s="2" t="s">
        <v>241</v>
      </c>
      <c r="E3991" s="2" t="s">
        <v>627</v>
      </c>
      <c r="F3991" s="2" t="s">
        <v>845</v>
      </c>
      <c r="G3991" s="2">
        <v>9</v>
      </c>
      <c r="H3991" s="2">
        <v>3.1971452236175502</v>
      </c>
      <c r="I3991" s="2">
        <v>3.1971452236175502</v>
      </c>
      <c r="J3991" s="26" t="s">
        <v>696</v>
      </c>
    </row>
    <row r="3992" spans="1:10" ht="15.75" hidden="1" customHeight="1" x14ac:dyDescent="0.25">
      <c r="A3992" s="2" t="s">
        <v>789</v>
      </c>
      <c r="B3992" s="2" t="s">
        <v>830</v>
      </c>
      <c r="C3992" s="2">
        <v>2045</v>
      </c>
      <c r="D3992" s="2" t="s">
        <v>241</v>
      </c>
      <c r="E3992" s="2" t="s">
        <v>627</v>
      </c>
      <c r="F3992" s="2" t="s">
        <v>838</v>
      </c>
      <c r="G3992" s="2">
        <v>20</v>
      </c>
      <c r="H3992" s="2">
        <v>2.44250392913818</v>
      </c>
      <c r="I3992" s="2">
        <v>2.44250392913818</v>
      </c>
      <c r="J3992" s="26" t="s">
        <v>698</v>
      </c>
    </row>
    <row r="3993" spans="1:10" ht="15.75" hidden="1" customHeight="1" x14ac:dyDescent="0.25">
      <c r="A3993" s="2" t="s">
        <v>789</v>
      </c>
      <c r="B3993" s="2" t="s">
        <v>830</v>
      </c>
      <c r="C3993" s="2">
        <v>2045</v>
      </c>
      <c r="D3993" s="2" t="s">
        <v>241</v>
      </c>
      <c r="E3993" s="2" t="s">
        <v>627</v>
      </c>
      <c r="F3993" s="2" t="s">
        <v>840</v>
      </c>
      <c r="G3993" s="2">
        <v>21</v>
      </c>
      <c r="H3993" s="2">
        <v>0.32752883434295599</v>
      </c>
      <c r="I3993" s="2">
        <v>0.32752883434295599</v>
      </c>
      <c r="J3993" s="26" t="s">
        <v>696</v>
      </c>
    </row>
    <row r="3994" spans="1:10" ht="15.75" hidden="1" customHeight="1" x14ac:dyDescent="0.25">
      <c r="A3994" s="2" t="s">
        <v>789</v>
      </c>
      <c r="B3994" s="2" t="s">
        <v>830</v>
      </c>
      <c r="C3994" s="2">
        <v>2045</v>
      </c>
      <c r="D3994" s="2" t="s">
        <v>241</v>
      </c>
      <c r="E3994" s="2" t="s">
        <v>627</v>
      </c>
      <c r="F3994" s="2" t="s">
        <v>846</v>
      </c>
      <c r="G3994" s="2">
        <v>32</v>
      </c>
      <c r="H3994" s="2">
        <v>3.2267086505889799</v>
      </c>
      <c r="I3994" s="2">
        <v>3.2267086505889799</v>
      </c>
      <c r="J3994" s="26" t="s">
        <v>696</v>
      </c>
    </row>
    <row r="3995" spans="1:10" ht="15.75" hidden="1" customHeight="1" x14ac:dyDescent="0.25">
      <c r="A3995" s="2" t="s">
        <v>789</v>
      </c>
      <c r="B3995" s="2" t="s">
        <v>830</v>
      </c>
      <c r="C3995" s="2">
        <v>2045</v>
      </c>
      <c r="D3995" s="2" t="s">
        <v>241</v>
      </c>
      <c r="E3995" s="2" t="s">
        <v>627</v>
      </c>
      <c r="F3995" s="2" t="s">
        <v>846</v>
      </c>
      <c r="G3995" s="2">
        <v>100000</v>
      </c>
      <c r="H3995" s="40">
        <v>9.9999999999999998E-13</v>
      </c>
      <c r="I3995" s="2">
        <v>9.9999999999999998E-13</v>
      </c>
      <c r="J3995" s="26" t="s">
        <v>696</v>
      </c>
    </row>
    <row r="3996" spans="1:10" ht="15.75" hidden="1" customHeight="1" x14ac:dyDescent="0.25">
      <c r="A3996" s="2" t="s">
        <v>789</v>
      </c>
      <c r="B3996" s="2" t="s">
        <v>830</v>
      </c>
      <c r="C3996" s="2">
        <v>2050</v>
      </c>
      <c r="D3996" s="2" t="s">
        <v>241</v>
      </c>
      <c r="E3996" s="2" t="s">
        <v>627</v>
      </c>
      <c r="F3996" s="2" t="s">
        <v>831</v>
      </c>
      <c r="G3996" s="2">
        <v>-100000</v>
      </c>
      <c r="H3996" s="2">
        <v>0</v>
      </c>
      <c r="I3996" s="2">
        <v>0</v>
      </c>
      <c r="J3996" s="26" t="s">
        <v>696</v>
      </c>
    </row>
    <row r="3997" spans="1:10" ht="15.75" hidden="1" customHeight="1" x14ac:dyDescent="0.25">
      <c r="A3997" s="2" t="s">
        <v>789</v>
      </c>
      <c r="B3997" s="2" t="s">
        <v>830</v>
      </c>
      <c r="C3997" s="2">
        <v>2050</v>
      </c>
      <c r="D3997" s="2" t="s">
        <v>241</v>
      </c>
      <c r="E3997" s="2" t="s">
        <v>627</v>
      </c>
      <c r="F3997" s="2" t="s">
        <v>831</v>
      </c>
      <c r="G3997" s="2">
        <v>-51</v>
      </c>
      <c r="H3997" s="2">
        <v>36.4846801757812</v>
      </c>
      <c r="I3997" s="2">
        <v>36.4846801757812</v>
      </c>
      <c r="J3997" s="26" t="s">
        <v>696</v>
      </c>
    </row>
    <row r="3998" spans="1:10" ht="15.75" hidden="1" customHeight="1" x14ac:dyDescent="0.25">
      <c r="A3998" s="2" t="s">
        <v>789</v>
      </c>
      <c r="B3998" s="2" t="s">
        <v>830</v>
      </c>
      <c r="C3998" s="2">
        <v>2050</v>
      </c>
      <c r="D3998" s="2" t="s">
        <v>241</v>
      </c>
      <c r="E3998" s="2" t="s">
        <v>627</v>
      </c>
      <c r="F3998" s="2" t="s">
        <v>831</v>
      </c>
      <c r="G3998" s="2">
        <v>-51</v>
      </c>
      <c r="H3998" s="2">
        <v>0</v>
      </c>
      <c r="I3998" s="2">
        <v>0</v>
      </c>
      <c r="J3998" s="26" t="s">
        <v>696</v>
      </c>
    </row>
    <row r="3999" spans="1:10" ht="15.75" hidden="1" customHeight="1" x14ac:dyDescent="0.25">
      <c r="A3999" s="2" t="s">
        <v>789</v>
      </c>
      <c r="B3999" s="2" t="s">
        <v>830</v>
      </c>
      <c r="C3999" s="2">
        <v>2050</v>
      </c>
      <c r="D3999" s="2" t="s">
        <v>241</v>
      </c>
      <c r="E3999" s="2" t="s">
        <v>627</v>
      </c>
      <c r="F3999" s="2" t="s">
        <v>832</v>
      </c>
      <c r="G3999" s="2">
        <v>-10</v>
      </c>
      <c r="H3999" s="2">
        <v>9.7247343063354403</v>
      </c>
      <c r="I3999" s="2">
        <v>9.7247343063354403</v>
      </c>
      <c r="J3999" s="26" t="s">
        <v>696</v>
      </c>
    </row>
    <row r="4000" spans="1:10" ht="15.75" hidden="1" customHeight="1" x14ac:dyDescent="0.25">
      <c r="A4000" s="2" t="s">
        <v>789</v>
      </c>
      <c r="B4000" s="2" t="s">
        <v>830</v>
      </c>
      <c r="C4000" s="2">
        <v>2050</v>
      </c>
      <c r="D4000" s="2" t="s">
        <v>241</v>
      </c>
      <c r="E4000" s="2" t="s">
        <v>627</v>
      </c>
      <c r="F4000" s="2" t="s">
        <v>841</v>
      </c>
      <c r="G4000" s="2">
        <v>-3</v>
      </c>
      <c r="H4000" s="2">
        <v>2.25216484069824</v>
      </c>
      <c r="I4000" s="2">
        <v>2.25216484069824</v>
      </c>
      <c r="J4000" s="26" t="s">
        <v>696</v>
      </c>
    </row>
    <row r="4001" spans="1:10" ht="15.75" hidden="1" customHeight="1" x14ac:dyDescent="0.25">
      <c r="A4001" s="2" t="s">
        <v>789</v>
      </c>
      <c r="B4001" s="2" t="s">
        <v>830</v>
      </c>
      <c r="C4001" s="2">
        <v>2050</v>
      </c>
      <c r="D4001" s="2" t="s">
        <v>241</v>
      </c>
      <c r="E4001" s="2" t="s">
        <v>627</v>
      </c>
      <c r="F4001" s="2" t="s">
        <v>835</v>
      </c>
      <c r="G4001" s="2">
        <v>-2</v>
      </c>
      <c r="H4001" s="2">
        <v>1.9860588312148999</v>
      </c>
      <c r="I4001" s="2">
        <v>1.9860588312148999</v>
      </c>
      <c r="J4001" s="26" t="s">
        <v>696</v>
      </c>
    </row>
    <row r="4002" spans="1:10" ht="15.75" hidden="1" customHeight="1" x14ac:dyDescent="0.25">
      <c r="A4002" s="2" t="s">
        <v>789</v>
      </c>
      <c r="B4002" s="2" t="s">
        <v>830</v>
      </c>
      <c r="C4002" s="2">
        <v>2050</v>
      </c>
      <c r="D4002" s="2" t="s">
        <v>241</v>
      </c>
      <c r="E4002" s="2" t="s">
        <v>627</v>
      </c>
      <c r="F4002" s="2" t="s">
        <v>842</v>
      </c>
      <c r="G4002" s="2">
        <v>-2</v>
      </c>
      <c r="H4002" s="2">
        <v>1.90991199016571</v>
      </c>
      <c r="I4002" s="2">
        <v>1.90991199016571</v>
      </c>
      <c r="J4002" s="26" t="s">
        <v>696</v>
      </c>
    </row>
    <row r="4003" spans="1:10" ht="15.75" hidden="1" customHeight="1" x14ac:dyDescent="0.25">
      <c r="A4003" s="2" t="s">
        <v>789</v>
      </c>
      <c r="B4003" s="2" t="s">
        <v>830</v>
      </c>
      <c r="C4003" s="2">
        <v>2050</v>
      </c>
      <c r="D4003" s="2" t="s">
        <v>241</v>
      </c>
      <c r="E4003" s="2" t="s">
        <v>627</v>
      </c>
      <c r="F4003" s="2" t="s">
        <v>834</v>
      </c>
      <c r="G4003" s="2">
        <v>-2</v>
      </c>
      <c r="H4003" s="2">
        <v>2.2557749748229901</v>
      </c>
      <c r="I4003" s="2">
        <v>2.2557749748229901</v>
      </c>
      <c r="J4003" s="26" t="s">
        <v>696</v>
      </c>
    </row>
    <row r="4004" spans="1:10" ht="15.75" hidden="1" customHeight="1" x14ac:dyDescent="0.25">
      <c r="A4004" s="2" t="s">
        <v>789</v>
      </c>
      <c r="B4004" s="2" t="s">
        <v>830</v>
      </c>
      <c r="C4004" s="2">
        <v>2050</v>
      </c>
      <c r="D4004" s="2" t="s">
        <v>241</v>
      </c>
      <c r="E4004" s="2" t="s">
        <v>627</v>
      </c>
      <c r="F4004" s="2" t="s">
        <v>836</v>
      </c>
      <c r="G4004" s="2">
        <v>-1</v>
      </c>
      <c r="H4004" s="2">
        <v>7.1508703231811497</v>
      </c>
      <c r="I4004" s="2">
        <v>7.1508703231811497</v>
      </c>
      <c r="J4004" s="26" t="s">
        <v>698</v>
      </c>
    </row>
    <row r="4005" spans="1:10" ht="15.75" hidden="1" customHeight="1" x14ac:dyDescent="0.25">
      <c r="A4005" s="2" t="s">
        <v>789</v>
      </c>
      <c r="B4005" s="2" t="s">
        <v>830</v>
      </c>
      <c r="C4005" s="2">
        <v>2050</v>
      </c>
      <c r="D4005" s="2" t="s">
        <v>241</v>
      </c>
      <c r="E4005" s="2" t="s">
        <v>627</v>
      </c>
      <c r="F4005" s="2" t="s">
        <v>839</v>
      </c>
      <c r="G4005" s="2">
        <v>1</v>
      </c>
      <c r="H4005" s="2">
        <v>0.71164292097091597</v>
      </c>
      <c r="I4005" s="2">
        <v>0.71164292097091597</v>
      </c>
      <c r="J4005" s="26" t="s">
        <v>696</v>
      </c>
    </row>
    <row r="4006" spans="1:10" ht="15.75" hidden="1" customHeight="1" x14ac:dyDescent="0.25">
      <c r="A4006" s="2" t="s">
        <v>789</v>
      </c>
      <c r="B4006" s="2" t="s">
        <v>830</v>
      </c>
      <c r="C4006" s="2">
        <v>2050</v>
      </c>
      <c r="D4006" s="2" t="s">
        <v>241</v>
      </c>
      <c r="E4006" s="2" t="s">
        <v>627</v>
      </c>
      <c r="F4006" s="2" t="s">
        <v>844</v>
      </c>
      <c r="G4006" s="2">
        <v>3</v>
      </c>
      <c r="H4006" s="2">
        <v>0.53592920303344704</v>
      </c>
      <c r="I4006" s="2">
        <v>0.53592920303344704</v>
      </c>
      <c r="J4006" s="26" t="s">
        <v>696</v>
      </c>
    </row>
    <row r="4007" spans="1:10" ht="15.75" hidden="1" customHeight="1" x14ac:dyDescent="0.25">
      <c r="A4007" s="2" t="s">
        <v>789</v>
      </c>
      <c r="B4007" s="2" t="s">
        <v>830</v>
      </c>
      <c r="C4007" s="2">
        <v>2050</v>
      </c>
      <c r="D4007" s="2" t="s">
        <v>241</v>
      </c>
      <c r="E4007" s="2" t="s">
        <v>627</v>
      </c>
      <c r="F4007" s="2" t="s">
        <v>843</v>
      </c>
      <c r="G4007" s="2">
        <v>3</v>
      </c>
      <c r="H4007" s="2">
        <v>73.405899047851506</v>
      </c>
      <c r="I4007" s="2">
        <v>73.405899047851506</v>
      </c>
      <c r="J4007" s="26" t="s">
        <v>696</v>
      </c>
    </row>
    <row r="4008" spans="1:10" ht="15.75" hidden="1" customHeight="1" x14ac:dyDescent="0.25">
      <c r="A4008" s="2" t="s">
        <v>789</v>
      </c>
      <c r="B4008" s="2" t="s">
        <v>830</v>
      </c>
      <c r="C4008" s="2">
        <v>2050</v>
      </c>
      <c r="D4008" s="2" t="s">
        <v>241</v>
      </c>
      <c r="E4008" s="2" t="s">
        <v>627</v>
      </c>
      <c r="F4008" s="2" t="s">
        <v>845</v>
      </c>
      <c r="G4008" s="2">
        <v>9</v>
      </c>
      <c r="H4008" s="2">
        <v>3.3544259071350102</v>
      </c>
      <c r="I4008" s="2">
        <v>3.3544259071350102</v>
      </c>
      <c r="J4008" s="26" t="s">
        <v>696</v>
      </c>
    </row>
    <row r="4009" spans="1:10" ht="15.75" hidden="1" customHeight="1" x14ac:dyDescent="0.25">
      <c r="A4009" s="2" t="s">
        <v>789</v>
      </c>
      <c r="B4009" s="2" t="s">
        <v>830</v>
      </c>
      <c r="C4009" s="2">
        <v>2050</v>
      </c>
      <c r="D4009" s="2" t="s">
        <v>241</v>
      </c>
      <c r="E4009" s="2" t="s">
        <v>627</v>
      </c>
      <c r="F4009" s="2" t="s">
        <v>838</v>
      </c>
      <c r="G4009" s="2">
        <v>20</v>
      </c>
      <c r="H4009" s="2">
        <v>2.5417823791503902</v>
      </c>
      <c r="I4009" s="2">
        <v>2.5417823791503902</v>
      </c>
      <c r="J4009" s="26" t="s">
        <v>698</v>
      </c>
    </row>
    <row r="4010" spans="1:10" ht="15.75" hidden="1" customHeight="1" x14ac:dyDescent="0.25">
      <c r="A4010" s="2" t="s">
        <v>789</v>
      </c>
      <c r="B4010" s="2" t="s">
        <v>830</v>
      </c>
      <c r="C4010" s="2">
        <v>2050</v>
      </c>
      <c r="D4010" s="2" t="s">
        <v>241</v>
      </c>
      <c r="E4010" s="2" t="s">
        <v>627</v>
      </c>
      <c r="F4010" s="2" t="s">
        <v>840</v>
      </c>
      <c r="G4010" s="2">
        <v>21</v>
      </c>
      <c r="H4010" s="2">
        <v>0.36086732149124101</v>
      </c>
      <c r="I4010" s="2">
        <v>0.36086732149124101</v>
      </c>
      <c r="J4010" s="26" t="s">
        <v>696</v>
      </c>
    </row>
    <row r="4011" spans="1:10" ht="15.75" hidden="1" customHeight="1" x14ac:dyDescent="0.25">
      <c r="A4011" s="2" t="s">
        <v>789</v>
      </c>
      <c r="B4011" s="2" t="s">
        <v>830</v>
      </c>
      <c r="C4011" s="2">
        <v>2050</v>
      </c>
      <c r="D4011" s="2" t="s">
        <v>241</v>
      </c>
      <c r="E4011" s="2" t="s">
        <v>627</v>
      </c>
      <c r="F4011" s="2" t="s">
        <v>846</v>
      </c>
      <c r="G4011" s="2">
        <v>32</v>
      </c>
      <c r="H4011" s="2">
        <v>3.3578679561614901</v>
      </c>
      <c r="I4011" s="2">
        <v>3.3578679561614901</v>
      </c>
      <c r="J4011" s="26" t="s">
        <v>696</v>
      </c>
    </row>
    <row r="4012" spans="1:10" ht="15.75" hidden="1" customHeight="1" x14ac:dyDescent="0.25">
      <c r="A4012" s="2" t="s">
        <v>789</v>
      </c>
      <c r="B4012" s="2" t="s">
        <v>830</v>
      </c>
      <c r="C4012" s="2">
        <v>2050</v>
      </c>
      <c r="D4012" s="2" t="s">
        <v>241</v>
      </c>
      <c r="E4012" s="2" t="s">
        <v>627</v>
      </c>
      <c r="F4012" s="2" t="s">
        <v>846</v>
      </c>
      <c r="G4012" s="2">
        <v>100000</v>
      </c>
      <c r="H4012" s="40">
        <v>9.9999999999999998E-13</v>
      </c>
      <c r="I4012" s="2">
        <v>9.9999999999999998E-13</v>
      </c>
      <c r="J4012" s="26" t="s">
        <v>696</v>
      </c>
    </row>
    <row r="4013" spans="1:10" ht="15.75" hidden="1" customHeight="1" x14ac:dyDescent="0.25">
      <c r="A4013" s="2" t="s">
        <v>789</v>
      </c>
      <c r="B4013" s="2" t="s">
        <v>847</v>
      </c>
      <c r="C4013" s="2">
        <v>2015</v>
      </c>
      <c r="D4013" s="2" t="s">
        <v>241</v>
      </c>
      <c r="E4013" s="2" t="s">
        <v>627</v>
      </c>
      <c r="F4013" s="2" t="s">
        <v>848</v>
      </c>
      <c r="G4013" s="2">
        <v>-100000</v>
      </c>
      <c r="H4013" s="2">
        <v>0</v>
      </c>
      <c r="I4013" s="2">
        <v>0</v>
      </c>
      <c r="J4013" s="26" t="s">
        <v>699</v>
      </c>
    </row>
    <row r="4014" spans="1:10" ht="15.75" hidden="1" customHeight="1" x14ac:dyDescent="0.25">
      <c r="A4014" s="2" t="s">
        <v>789</v>
      </c>
      <c r="B4014" s="2" t="s">
        <v>847</v>
      </c>
      <c r="C4014" s="2">
        <v>2015</v>
      </c>
      <c r="D4014" s="2" t="s">
        <v>241</v>
      </c>
      <c r="E4014" s="2" t="s">
        <v>627</v>
      </c>
      <c r="F4014" s="2" t="s">
        <v>848</v>
      </c>
      <c r="G4014" s="2">
        <v>-7</v>
      </c>
      <c r="H4014" s="2">
        <v>0.407413929700851</v>
      </c>
      <c r="I4014" s="2">
        <v>0.407413929700851</v>
      </c>
      <c r="J4014" s="26" t="s">
        <v>699</v>
      </c>
    </row>
    <row r="4015" spans="1:10" ht="15.75" hidden="1" customHeight="1" x14ac:dyDescent="0.25">
      <c r="A4015" s="2" t="s">
        <v>789</v>
      </c>
      <c r="B4015" s="2" t="s">
        <v>847</v>
      </c>
      <c r="C4015" s="2">
        <v>2015</v>
      </c>
      <c r="D4015" s="2" t="s">
        <v>241</v>
      </c>
      <c r="E4015" s="2" t="s">
        <v>627</v>
      </c>
      <c r="F4015" s="2" t="s">
        <v>848</v>
      </c>
      <c r="G4015" s="2">
        <v>-7</v>
      </c>
      <c r="H4015" s="2">
        <v>0</v>
      </c>
      <c r="I4015" s="2">
        <v>0</v>
      </c>
      <c r="J4015" s="26" t="s">
        <v>699</v>
      </c>
    </row>
    <row r="4016" spans="1:10" ht="15.75" hidden="1" customHeight="1" x14ac:dyDescent="0.25">
      <c r="A4016" s="2" t="s">
        <v>789</v>
      </c>
      <c r="B4016" s="2" t="s">
        <v>847</v>
      </c>
      <c r="C4016" s="2">
        <v>2015</v>
      </c>
      <c r="D4016" s="2" t="s">
        <v>241</v>
      </c>
      <c r="E4016" s="2" t="s">
        <v>627</v>
      </c>
      <c r="F4016" s="2" t="s">
        <v>829</v>
      </c>
      <c r="G4016" s="2">
        <v>6</v>
      </c>
      <c r="H4016" s="2">
        <v>2.3516532033681901E-2</v>
      </c>
      <c r="I4016" s="2">
        <v>2.3516532033681901E-2</v>
      </c>
      <c r="J4016" s="26" t="s">
        <v>697</v>
      </c>
    </row>
    <row r="4017" spans="1:10" ht="15.75" hidden="1" customHeight="1" x14ac:dyDescent="0.25">
      <c r="A4017" s="2" t="s">
        <v>789</v>
      </c>
      <c r="B4017" s="2" t="s">
        <v>847</v>
      </c>
      <c r="C4017" s="2">
        <v>2015</v>
      </c>
      <c r="D4017" s="2" t="s">
        <v>241</v>
      </c>
      <c r="E4017" s="2" t="s">
        <v>627</v>
      </c>
      <c r="F4017" s="2" t="s">
        <v>849</v>
      </c>
      <c r="G4017" s="2">
        <v>7</v>
      </c>
      <c r="H4017" s="2">
        <v>0.58094209432601895</v>
      </c>
      <c r="I4017" s="2">
        <v>0.58094209432601895</v>
      </c>
      <c r="J4017" s="26" t="s">
        <v>697</v>
      </c>
    </row>
    <row r="4018" spans="1:10" ht="15.75" hidden="1" customHeight="1" x14ac:dyDescent="0.25">
      <c r="A4018" s="2" t="s">
        <v>789</v>
      </c>
      <c r="B4018" s="2" t="s">
        <v>847</v>
      </c>
      <c r="C4018" s="2">
        <v>2015</v>
      </c>
      <c r="D4018" s="2" t="s">
        <v>241</v>
      </c>
      <c r="E4018" s="2" t="s">
        <v>627</v>
      </c>
      <c r="F4018" s="2" t="s">
        <v>829</v>
      </c>
      <c r="G4018" s="2">
        <v>7</v>
      </c>
      <c r="H4018" s="2">
        <v>5.33507652580738E-2</v>
      </c>
      <c r="I4018" s="2">
        <v>5.33507652580738E-2</v>
      </c>
      <c r="J4018" s="26" t="s">
        <v>697</v>
      </c>
    </row>
    <row r="4019" spans="1:10" ht="15.75" hidden="1" customHeight="1" x14ac:dyDescent="0.25">
      <c r="A4019" s="2" t="s">
        <v>789</v>
      </c>
      <c r="B4019" s="2" t="s">
        <v>847</v>
      </c>
      <c r="C4019" s="2">
        <v>2015</v>
      </c>
      <c r="D4019" s="2" t="s">
        <v>241</v>
      </c>
      <c r="E4019" s="2" t="s">
        <v>627</v>
      </c>
      <c r="F4019" s="2" t="s">
        <v>827</v>
      </c>
      <c r="G4019" s="2">
        <v>12</v>
      </c>
      <c r="H4019" s="2">
        <v>2.66263857483864E-2</v>
      </c>
      <c r="I4019" s="2">
        <v>2.66263857483864E-2</v>
      </c>
      <c r="J4019" s="26" t="s">
        <v>699</v>
      </c>
    </row>
    <row r="4020" spans="1:10" ht="15.75" hidden="1" customHeight="1" x14ac:dyDescent="0.25">
      <c r="A4020" s="2" t="s">
        <v>789</v>
      </c>
      <c r="B4020" s="2" t="s">
        <v>847</v>
      </c>
      <c r="C4020" s="2">
        <v>2015</v>
      </c>
      <c r="D4020" s="2" t="s">
        <v>241</v>
      </c>
      <c r="E4020" s="2" t="s">
        <v>627</v>
      </c>
      <c r="F4020" s="2" t="s">
        <v>826</v>
      </c>
      <c r="G4020" s="2">
        <v>21</v>
      </c>
      <c r="H4020" s="2">
        <v>0.65420728921890203</v>
      </c>
      <c r="I4020" s="2">
        <v>0.65420728921890203</v>
      </c>
      <c r="J4020" s="26" t="s">
        <v>697</v>
      </c>
    </row>
    <row r="4021" spans="1:10" ht="15.75" hidden="1" customHeight="1" x14ac:dyDescent="0.25">
      <c r="A4021" s="2" t="s">
        <v>789</v>
      </c>
      <c r="B4021" s="2" t="s">
        <v>847</v>
      </c>
      <c r="C4021" s="2">
        <v>2015</v>
      </c>
      <c r="D4021" s="2" t="s">
        <v>241</v>
      </c>
      <c r="E4021" s="2" t="s">
        <v>627</v>
      </c>
      <c r="F4021" s="2" t="s">
        <v>826</v>
      </c>
      <c r="G4021" s="2">
        <v>23</v>
      </c>
      <c r="H4021" s="2">
        <v>1.23915791511535</v>
      </c>
      <c r="I4021" s="2">
        <v>1.23915791511535</v>
      </c>
      <c r="J4021" s="26" t="s">
        <v>697</v>
      </c>
    </row>
    <row r="4022" spans="1:10" ht="15.75" hidden="1" customHeight="1" x14ac:dyDescent="0.25">
      <c r="A4022" s="2" t="s">
        <v>789</v>
      </c>
      <c r="B4022" s="2" t="s">
        <v>847</v>
      </c>
      <c r="C4022" s="2">
        <v>2015</v>
      </c>
      <c r="D4022" s="2" t="s">
        <v>241</v>
      </c>
      <c r="E4022" s="2" t="s">
        <v>627</v>
      </c>
      <c r="F4022" s="2" t="s">
        <v>828</v>
      </c>
      <c r="G4022" s="2">
        <v>23</v>
      </c>
      <c r="H4022" s="2">
        <v>2.40014083683491E-2</v>
      </c>
      <c r="I4022" s="2">
        <v>2.40014083683491E-2</v>
      </c>
      <c r="J4022" s="26" t="s">
        <v>699</v>
      </c>
    </row>
    <row r="4023" spans="1:10" ht="15.75" hidden="1" customHeight="1" x14ac:dyDescent="0.25">
      <c r="A4023" s="2" t="s">
        <v>789</v>
      </c>
      <c r="B4023" s="2" t="s">
        <v>847</v>
      </c>
      <c r="C4023" s="2">
        <v>2015</v>
      </c>
      <c r="D4023" s="2" t="s">
        <v>241</v>
      </c>
      <c r="E4023" s="2" t="s">
        <v>627</v>
      </c>
      <c r="F4023" s="2" t="s">
        <v>828</v>
      </c>
      <c r="G4023" s="2">
        <v>27</v>
      </c>
      <c r="H4023" s="2">
        <v>5.4450780153274501E-2</v>
      </c>
      <c r="I4023" s="2">
        <v>5.4450780153274501E-2</v>
      </c>
      <c r="J4023" s="26" t="s">
        <v>699</v>
      </c>
    </row>
    <row r="4024" spans="1:10" ht="15.75" hidden="1" customHeight="1" x14ac:dyDescent="0.25">
      <c r="A4024" s="2" t="s">
        <v>789</v>
      </c>
      <c r="B4024" s="2" t="s">
        <v>847</v>
      </c>
      <c r="C4024" s="2">
        <v>2015</v>
      </c>
      <c r="D4024" s="2" t="s">
        <v>241</v>
      </c>
      <c r="E4024" s="2" t="s">
        <v>627</v>
      </c>
      <c r="F4024" s="2" t="s">
        <v>827</v>
      </c>
      <c r="G4024" s="2">
        <v>79</v>
      </c>
      <c r="H4024" s="2">
        <v>9.9548153579235105E-2</v>
      </c>
      <c r="I4024" s="2">
        <v>9.9548153579235105E-2</v>
      </c>
      <c r="J4024" s="26" t="s">
        <v>699</v>
      </c>
    </row>
    <row r="4025" spans="1:10" ht="15.75" hidden="1" customHeight="1" x14ac:dyDescent="0.25">
      <c r="A4025" s="2" t="s">
        <v>789</v>
      </c>
      <c r="B4025" s="2" t="s">
        <v>847</v>
      </c>
      <c r="C4025" s="2">
        <v>2015</v>
      </c>
      <c r="D4025" s="2" t="s">
        <v>241</v>
      </c>
      <c r="E4025" s="2" t="s">
        <v>627</v>
      </c>
      <c r="F4025" s="2" t="s">
        <v>827</v>
      </c>
      <c r="G4025" s="2">
        <v>100000</v>
      </c>
      <c r="H4025" s="40">
        <v>9.9999999999999998E-13</v>
      </c>
      <c r="I4025" s="2">
        <v>9.9999999999999998E-13</v>
      </c>
      <c r="J4025" s="26" t="s">
        <v>699</v>
      </c>
    </row>
    <row r="4026" spans="1:10" ht="15.75" hidden="1" customHeight="1" x14ac:dyDescent="0.25">
      <c r="A4026" s="2" t="s">
        <v>789</v>
      </c>
      <c r="B4026" s="2" t="s">
        <v>847</v>
      </c>
      <c r="C4026" s="2">
        <v>2020</v>
      </c>
      <c r="D4026" s="2" t="s">
        <v>241</v>
      </c>
      <c r="E4026" s="2" t="s">
        <v>627</v>
      </c>
      <c r="F4026" s="2" t="s">
        <v>848</v>
      </c>
      <c r="G4026" s="2">
        <v>-100000</v>
      </c>
      <c r="H4026" s="2">
        <v>0</v>
      </c>
      <c r="I4026" s="2">
        <v>0</v>
      </c>
      <c r="J4026" s="26" t="s">
        <v>699</v>
      </c>
    </row>
    <row r="4027" spans="1:10" ht="15.75" hidden="1" customHeight="1" x14ac:dyDescent="0.25">
      <c r="A4027" s="2" t="s">
        <v>789</v>
      </c>
      <c r="B4027" s="2" t="s">
        <v>847</v>
      </c>
      <c r="C4027" s="2">
        <v>2020</v>
      </c>
      <c r="D4027" s="2" t="s">
        <v>241</v>
      </c>
      <c r="E4027" s="2" t="s">
        <v>627</v>
      </c>
      <c r="F4027" s="2" t="s">
        <v>848</v>
      </c>
      <c r="G4027" s="2">
        <v>-7</v>
      </c>
      <c r="H4027" s="2">
        <v>0.21093907952308599</v>
      </c>
      <c r="I4027" s="2">
        <v>0.21093907952308599</v>
      </c>
      <c r="J4027" s="26" t="s">
        <v>699</v>
      </c>
    </row>
    <row r="4028" spans="1:10" ht="15.75" hidden="1" customHeight="1" x14ac:dyDescent="0.25">
      <c r="A4028" s="2" t="s">
        <v>789</v>
      </c>
      <c r="B4028" s="2" t="s">
        <v>847</v>
      </c>
      <c r="C4028" s="2">
        <v>2020</v>
      </c>
      <c r="D4028" s="2" t="s">
        <v>241</v>
      </c>
      <c r="E4028" s="2" t="s">
        <v>627</v>
      </c>
      <c r="F4028" s="2" t="s">
        <v>848</v>
      </c>
      <c r="G4028" s="2">
        <v>-7</v>
      </c>
      <c r="H4028" s="2">
        <v>0</v>
      </c>
      <c r="I4028" s="2">
        <v>0</v>
      </c>
      <c r="J4028" s="26" t="s">
        <v>699</v>
      </c>
    </row>
    <row r="4029" spans="1:10" ht="15.75" hidden="1" customHeight="1" x14ac:dyDescent="0.25">
      <c r="A4029" s="2" t="s">
        <v>789</v>
      </c>
      <c r="B4029" s="2" t="s">
        <v>847</v>
      </c>
      <c r="C4029" s="2">
        <v>2020</v>
      </c>
      <c r="D4029" s="2" t="s">
        <v>241</v>
      </c>
      <c r="E4029" s="2" t="s">
        <v>627</v>
      </c>
      <c r="F4029" s="2" t="s">
        <v>829</v>
      </c>
      <c r="G4029" s="2">
        <v>6</v>
      </c>
      <c r="H4029" s="2">
        <v>2.1638501435518299E-2</v>
      </c>
      <c r="I4029" s="2">
        <v>2.1638501435518299E-2</v>
      </c>
      <c r="J4029" s="26" t="s">
        <v>697</v>
      </c>
    </row>
    <row r="4030" spans="1:10" ht="15.75" hidden="1" customHeight="1" x14ac:dyDescent="0.25">
      <c r="A4030" s="2" t="s">
        <v>789</v>
      </c>
      <c r="B4030" s="2" t="s">
        <v>847</v>
      </c>
      <c r="C4030" s="2">
        <v>2020</v>
      </c>
      <c r="D4030" s="2" t="s">
        <v>241</v>
      </c>
      <c r="E4030" s="2" t="s">
        <v>627</v>
      </c>
      <c r="F4030" s="2" t="s">
        <v>849</v>
      </c>
      <c r="G4030" s="2">
        <v>7</v>
      </c>
      <c r="H4030" s="2">
        <v>0.30078351497650102</v>
      </c>
      <c r="I4030" s="2">
        <v>0.30078351497650102</v>
      </c>
      <c r="J4030" s="26" t="s">
        <v>697</v>
      </c>
    </row>
    <row r="4031" spans="1:10" ht="15.75" hidden="1" customHeight="1" x14ac:dyDescent="0.25">
      <c r="A4031" s="2" t="s">
        <v>789</v>
      </c>
      <c r="B4031" s="2" t="s">
        <v>847</v>
      </c>
      <c r="C4031" s="2">
        <v>2020</v>
      </c>
      <c r="D4031" s="2" t="s">
        <v>241</v>
      </c>
      <c r="E4031" s="2" t="s">
        <v>627</v>
      </c>
      <c r="F4031" s="2" t="s">
        <v>829</v>
      </c>
      <c r="G4031" s="2">
        <v>7</v>
      </c>
      <c r="H4031" s="2">
        <v>3.7290278822183602E-2</v>
      </c>
      <c r="I4031" s="2">
        <v>3.7290278822183602E-2</v>
      </c>
      <c r="J4031" s="26" t="s">
        <v>697</v>
      </c>
    </row>
    <row r="4032" spans="1:10" ht="15.75" hidden="1" customHeight="1" x14ac:dyDescent="0.25">
      <c r="A4032" s="2" t="s">
        <v>789</v>
      </c>
      <c r="B4032" s="2" t="s">
        <v>847</v>
      </c>
      <c r="C4032" s="2">
        <v>2020</v>
      </c>
      <c r="D4032" s="2" t="s">
        <v>241</v>
      </c>
      <c r="E4032" s="2" t="s">
        <v>627</v>
      </c>
      <c r="F4032" s="2" t="s">
        <v>827</v>
      </c>
      <c r="G4032" s="2">
        <v>12</v>
      </c>
      <c r="H4032" s="2">
        <v>3.0625004321336701E-2</v>
      </c>
      <c r="I4032" s="2">
        <v>3.0625004321336701E-2</v>
      </c>
      <c r="J4032" s="26" t="s">
        <v>699</v>
      </c>
    </row>
    <row r="4033" spans="1:10" ht="15.75" hidden="1" customHeight="1" x14ac:dyDescent="0.25">
      <c r="A4033" s="2" t="s">
        <v>789</v>
      </c>
      <c r="B4033" s="2" t="s">
        <v>847</v>
      </c>
      <c r="C4033" s="2">
        <v>2020</v>
      </c>
      <c r="D4033" s="2" t="s">
        <v>241</v>
      </c>
      <c r="E4033" s="2" t="s">
        <v>627</v>
      </c>
      <c r="F4033" s="2" t="s">
        <v>826</v>
      </c>
      <c r="G4033" s="2">
        <v>21</v>
      </c>
      <c r="H4033" s="2">
        <v>0.65708726644515902</v>
      </c>
      <c r="I4033" s="2">
        <v>0.65708726644515902</v>
      </c>
      <c r="J4033" s="26" t="s">
        <v>697</v>
      </c>
    </row>
    <row r="4034" spans="1:10" ht="15.75" hidden="1" customHeight="1" x14ac:dyDescent="0.25">
      <c r="A4034" s="2" t="s">
        <v>789</v>
      </c>
      <c r="B4034" s="2" t="s">
        <v>847</v>
      </c>
      <c r="C4034" s="2">
        <v>2020</v>
      </c>
      <c r="D4034" s="2" t="s">
        <v>241</v>
      </c>
      <c r="E4034" s="2" t="s">
        <v>627</v>
      </c>
      <c r="F4034" s="2" t="s">
        <v>826</v>
      </c>
      <c r="G4034" s="2">
        <v>23</v>
      </c>
      <c r="H4034" s="2">
        <v>0.86612713336944502</v>
      </c>
      <c r="I4034" s="2">
        <v>0.86612713336944502</v>
      </c>
      <c r="J4034" s="26" t="s">
        <v>697</v>
      </c>
    </row>
    <row r="4035" spans="1:10" ht="15.75" hidden="1" customHeight="1" x14ac:dyDescent="0.25">
      <c r="A4035" s="2" t="s">
        <v>789</v>
      </c>
      <c r="B4035" s="2" t="s">
        <v>847</v>
      </c>
      <c r="C4035" s="2">
        <v>2020</v>
      </c>
      <c r="D4035" s="2" t="s">
        <v>241</v>
      </c>
      <c r="E4035" s="2" t="s">
        <v>627</v>
      </c>
      <c r="F4035" s="2" t="s">
        <v>828</v>
      </c>
      <c r="G4035" s="2">
        <v>23</v>
      </c>
      <c r="H4035" s="2">
        <v>2.2084657102823299E-2</v>
      </c>
      <c r="I4035" s="2">
        <v>2.2084657102823299E-2</v>
      </c>
      <c r="J4035" s="26" t="s">
        <v>699</v>
      </c>
    </row>
    <row r="4036" spans="1:10" ht="15.75" hidden="1" customHeight="1" x14ac:dyDescent="0.25">
      <c r="A4036" s="2" t="s">
        <v>789</v>
      </c>
      <c r="B4036" s="2" t="s">
        <v>847</v>
      </c>
      <c r="C4036" s="2">
        <v>2020</v>
      </c>
      <c r="D4036" s="2" t="s">
        <v>241</v>
      </c>
      <c r="E4036" s="2" t="s">
        <v>627</v>
      </c>
      <c r="F4036" s="2" t="s">
        <v>828</v>
      </c>
      <c r="G4036" s="2">
        <v>27</v>
      </c>
      <c r="H4036" s="2">
        <v>3.8059148937463802E-2</v>
      </c>
      <c r="I4036" s="2">
        <v>3.8059148937463802E-2</v>
      </c>
      <c r="J4036" s="26" t="s">
        <v>699</v>
      </c>
    </row>
    <row r="4037" spans="1:10" ht="15.75" hidden="1" customHeight="1" x14ac:dyDescent="0.25">
      <c r="A4037" s="2" t="s">
        <v>789</v>
      </c>
      <c r="B4037" s="2" t="s">
        <v>847</v>
      </c>
      <c r="C4037" s="2">
        <v>2020</v>
      </c>
      <c r="D4037" s="2" t="s">
        <v>241</v>
      </c>
      <c r="E4037" s="2" t="s">
        <v>627</v>
      </c>
      <c r="F4037" s="2" t="s">
        <v>827</v>
      </c>
      <c r="G4037" s="2">
        <v>79</v>
      </c>
      <c r="H4037" s="2">
        <v>9.2774137854576097E-2</v>
      </c>
      <c r="I4037" s="2">
        <v>9.2774137854576097E-2</v>
      </c>
      <c r="J4037" s="26" t="s">
        <v>699</v>
      </c>
    </row>
    <row r="4038" spans="1:10" ht="15.75" hidden="1" customHeight="1" x14ac:dyDescent="0.25">
      <c r="A4038" s="2" t="s">
        <v>789</v>
      </c>
      <c r="B4038" s="2" t="s">
        <v>847</v>
      </c>
      <c r="C4038" s="2">
        <v>2020</v>
      </c>
      <c r="D4038" s="2" t="s">
        <v>241</v>
      </c>
      <c r="E4038" s="2" t="s">
        <v>627</v>
      </c>
      <c r="F4038" s="2" t="s">
        <v>827</v>
      </c>
      <c r="G4038" s="2">
        <v>100000</v>
      </c>
      <c r="H4038" s="40">
        <v>9.9999999999999998E-13</v>
      </c>
      <c r="I4038" s="2">
        <v>9.9999999999999998E-13</v>
      </c>
      <c r="J4038" s="26" t="s">
        <v>699</v>
      </c>
    </row>
    <row r="4039" spans="1:10" ht="15.75" hidden="1" customHeight="1" x14ac:dyDescent="0.25">
      <c r="A4039" s="2" t="s">
        <v>789</v>
      </c>
      <c r="B4039" s="2" t="s">
        <v>847</v>
      </c>
      <c r="C4039" s="2">
        <v>2025</v>
      </c>
      <c r="D4039" s="2" t="s">
        <v>241</v>
      </c>
      <c r="E4039" s="2" t="s">
        <v>627</v>
      </c>
      <c r="F4039" s="2" t="s">
        <v>848</v>
      </c>
      <c r="G4039" s="2">
        <v>-100000</v>
      </c>
      <c r="H4039" s="2">
        <v>0</v>
      </c>
      <c r="I4039" s="2">
        <v>0</v>
      </c>
      <c r="J4039" s="26" t="s">
        <v>699</v>
      </c>
    </row>
    <row r="4040" spans="1:10" ht="15.75" hidden="1" customHeight="1" x14ac:dyDescent="0.25">
      <c r="A4040" s="2" t="s">
        <v>789</v>
      </c>
      <c r="B4040" s="2" t="s">
        <v>847</v>
      </c>
      <c r="C4040" s="2">
        <v>2025</v>
      </c>
      <c r="D4040" s="2" t="s">
        <v>241</v>
      </c>
      <c r="E4040" s="2" t="s">
        <v>627</v>
      </c>
      <c r="F4040" s="2" t="s">
        <v>848</v>
      </c>
      <c r="G4040" s="2">
        <v>-7</v>
      </c>
      <c r="H4040" s="2">
        <v>0</v>
      </c>
      <c r="I4040" s="2">
        <v>0</v>
      </c>
      <c r="J4040" s="26" t="s">
        <v>699</v>
      </c>
    </row>
    <row r="4041" spans="1:10" ht="15.75" hidden="1" customHeight="1" x14ac:dyDescent="0.25">
      <c r="A4041" s="2" t="s">
        <v>789</v>
      </c>
      <c r="B4041" s="2" t="s">
        <v>847</v>
      </c>
      <c r="C4041" s="2">
        <v>2025</v>
      </c>
      <c r="D4041" s="2" t="s">
        <v>241</v>
      </c>
      <c r="E4041" s="2" t="s">
        <v>627</v>
      </c>
      <c r="F4041" s="2" t="s">
        <v>848</v>
      </c>
      <c r="G4041" s="2">
        <v>-7</v>
      </c>
      <c r="H4041" s="2">
        <v>0.122332155704498</v>
      </c>
      <c r="I4041" s="2">
        <v>0.122332155704498</v>
      </c>
      <c r="J4041" s="26" t="s">
        <v>699</v>
      </c>
    </row>
    <row r="4042" spans="1:10" ht="15.75" hidden="1" customHeight="1" x14ac:dyDescent="0.25">
      <c r="A4042" s="2" t="s">
        <v>789</v>
      </c>
      <c r="B4042" s="2" t="s">
        <v>847</v>
      </c>
      <c r="C4042" s="2">
        <v>2025</v>
      </c>
      <c r="D4042" s="2" t="s">
        <v>241</v>
      </c>
      <c r="E4042" s="2" t="s">
        <v>627</v>
      </c>
      <c r="F4042" s="2" t="s">
        <v>829</v>
      </c>
      <c r="G4042" s="2">
        <v>6</v>
      </c>
      <c r="H4042" s="2">
        <v>2.2585919126868199E-2</v>
      </c>
      <c r="I4042" s="2">
        <v>2.2585919126868199E-2</v>
      </c>
      <c r="J4042" s="26" t="s">
        <v>697</v>
      </c>
    </row>
    <row r="4043" spans="1:10" ht="15.75" hidden="1" customHeight="1" x14ac:dyDescent="0.25">
      <c r="A4043" s="2" t="s">
        <v>789</v>
      </c>
      <c r="B4043" s="2" t="s">
        <v>847</v>
      </c>
      <c r="C4043" s="2">
        <v>2025</v>
      </c>
      <c r="D4043" s="2" t="s">
        <v>241</v>
      </c>
      <c r="E4043" s="2" t="s">
        <v>627</v>
      </c>
      <c r="F4043" s="2" t="s">
        <v>849</v>
      </c>
      <c r="G4043" s="2">
        <v>7</v>
      </c>
      <c r="H4043" s="2">
        <v>0.17443658411502799</v>
      </c>
      <c r="I4043" s="2">
        <v>0.17443658411502799</v>
      </c>
      <c r="J4043" s="26" t="s">
        <v>697</v>
      </c>
    </row>
    <row r="4044" spans="1:10" ht="15.75" hidden="1" customHeight="1" x14ac:dyDescent="0.25">
      <c r="A4044" s="2" t="s">
        <v>789</v>
      </c>
      <c r="B4044" s="2" t="s">
        <v>847</v>
      </c>
      <c r="C4044" s="2">
        <v>2025</v>
      </c>
      <c r="D4044" s="2" t="s">
        <v>241</v>
      </c>
      <c r="E4044" s="2" t="s">
        <v>627</v>
      </c>
      <c r="F4044" s="2" t="s">
        <v>829</v>
      </c>
      <c r="G4044" s="2">
        <v>7</v>
      </c>
      <c r="H4044" s="2">
        <v>3.00363171845675E-2</v>
      </c>
      <c r="I4044" s="2">
        <v>3.00363171845675E-2</v>
      </c>
      <c r="J4044" s="26" t="s">
        <v>697</v>
      </c>
    </row>
    <row r="4045" spans="1:10" ht="15.75" hidden="1" customHeight="1" x14ac:dyDescent="0.25">
      <c r="A4045" s="2" t="s">
        <v>789</v>
      </c>
      <c r="B4045" s="2" t="s">
        <v>847</v>
      </c>
      <c r="C4045" s="2">
        <v>2025</v>
      </c>
      <c r="D4045" s="2" t="s">
        <v>241</v>
      </c>
      <c r="E4045" s="2" t="s">
        <v>627</v>
      </c>
      <c r="F4045" s="2" t="s">
        <v>827</v>
      </c>
      <c r="G4045" s="2">
        <v>12</v>
      </c>
      <c r="H4045" s="2">
        <v>3.6532439291477203E-2</v>
      </c>
      <c r="I4045" s="2">
        <v>3.6532439291477203E-2</v>
      </c>
      <c r="J4045" s="26" t="s">
        <v>699</v>
      </c>
    </row>
    <row r="4046" spans="1:10" ht="15.75" hidden="1" customHeight="1" x14ac:dyDescent="0.25">
      <c r="A4046" s="2" t="s">
        <v>789</v>
      </c>
      <c r="B4046" s="2" t="s">
        <v>847</v>
      </c>
      <c r="C4046" s="2">
        <v>2025</v>
      </c>
      <c r="D4046" s="2" t="s">
        <v>241</v>
      </c>
      <c r="E4046" s="2" t="s">
        <v>627</v>
      </c>
      <c r="F4046" s="2" t="s">
        <v>826</v>
      </c>
      <c r="G4046" s="2">
        <v>21</v>
      </c>
      <c r="H4046" s="2">
        <v>0.72695612907409601</v>
      </c>
      <c r="I4046" s="2">
        <v>0.72695612907409601</v>
      </c>
      <c r="J4046" s="26" t="s">
        <v>697</v>
      </c>
    </row>
    <row r="4047" spans="1:10" ht="15.75" hidden="1" customHeight="1" x14ac:dyDescent="0.25">
      <c r="A4047" s="2" t="s">
        <v>789</v>
      </c>
      <c r="B4047" s="2" t="s">
        <v>847</v>
      </c>
      <c r="C4047" s="2">
        <v>2025</v>
      </c>
      <c r="D4047" s="2" t="s">
        <v>241</v>
      </c>
      <c r="E4047" s="2" t="s">
        <v>627</v>
      </c>
      <c r="F4047" s="2" t="s">
        <v>826</v>
      </c>
      <c r="G4047" s="2">
        <v>23</v>
      </c>
      <c r="H4047" s="2">
        <v>0.69764214754104603</v>
      </c>
      <c r="I4047" s="2">
        <v>0.69764214754104603</v>
      </c>
      <c r="J4047" s="26" t="s">
        <v>697</v>
      </c>
    </row>
    <row r="4048" spans="1:10" ht="15.75" hidden="1" customHeight="1" x14ac:dyDescent="0.25">
      <c r="A4048" s="2" t="s">
        <v>789</v>
      </c>
      <c r="B4048" s="2" t="s">
        <v>847</v>
      </c>
      <c r="C4048" s="2">
        <v>2025</v>
      </c>
      <c r="D4048" s="2" t="s">
        <v>241</v>
      </c>
      <c r="E4048" s="2" t="s">
        <v>627</v>
      </c>
      <c r="F4048" s="2" t="s">
        <v>828</v>
      </c>
      <c r="G4048" s="2">
        <v>23</v>
      </c>
      <c r="H4048" s="2">
        <v>2.3051608353853201E-2</v>
      </c>
      <c r="I4048" s="2">
        <v>2.3051608353853201E-2</v>
      </c>
      <c r="J4048" s="26" t="s">
        <v>699</v>
      </c>
    </row>
    <row r="4049" spans="1:10" ht="15.75" hidden="1" customHeight="1" x14ac:dyDescent="0.25">
      <c r="A4049" s="2" t="s">
        <v>789</v>
      </c>
      <c r="B4049" s="2" t="s">
        <v>847</v>
      </c>
      <c r="C4049" s="2">
        <v>2025</v>
      </c>
      <c r="D4049" s="2" t="s">
        <v>241</v>
      </c>
      <c r="E4049" s="2" t="s">
        <v>627</v>
      </c>
      <c r="F4049" s="2" t="s">
        <v>828</v>
      </c>
      <c r="G4049" s="2">
        <v>27</v>
      </c>
      <c r="H4049" s="2">
        <v>3.0655622482299801E-2</v>
      </c>
      <c r="I4049" s="2">
        <v>3.0655622482299801E-2</v>
      </c>
      <c r="J4049" s="26" t="s">
        <v>699</v>
      </c>
    </row>
    <row r="4050" spans="1:10" ht="15.75" hidden="1" customHeight="1" x14ac:dyDescent="0.25">
      <c r="A4050" s="2" t="s">
        <v>789</v>
      </c>
      <c r="B4050" s="2" t="s">
        <v>847</v>
      </c>
      <c r="C4050" s="2">
        <v>2025</v>
      </c>
      <c r="D4050" s="2" t="s">
        <v>241</v>
      </c>
      <c r="E4050" s="2" t="s">
        <v>627</v>
      </c>
      <c r="F4050" s="2" t="s">
        <v>827</v>
      </c>
      <c r="G4050" s="2">
        <v>79</v>
      </c>
      <c r="H4050" s="2">
        <v>8.9672490954399095E-2</v>
      </c>
      <c r="I4050" s="2">
        <v>8.9672490954399095E-2</v>
      </c>
      <c r="J4050" s="26" t="s">
        <v>699</v>
      </c>
    </row>
    <row r="4051" spans="1:10" ht="15.75" hidden="1" customHeight="1" x14ac:dyDescent="0.25">
      <c r="A4051" s="2" t="s">
        <v>789</v>
      </c>
      <c r="B4051" s="2" t="s">
        <v>847</v>
      </c>
      <c r="C4051" s="2">
        <v>2025</v>
      </c>
      <c r="D4051" s="2" t="s">
        <v>241</v>
      </c>
      <c r="E4051" s="2" t="s">
        <v>627</v>
      </c>
      <c r="F4051" s="2" t="s">
        <v>827</v>
      </c>
      <c r="G4051" s="2">
        <v>100000</v>
      </c>
      <c r="H4051" s="40">
        <v>9.9999999999999998E-13</v>
      </c>
      <c r="I4051" s="2">
        <v>9.9999999999999998E-13</v>
      </c>
      <c r="J4051" s="26" t="s">
        <v>699</v>
      </c>
    </row>
    <row r="4052" spans="1:10" ht="15.75" hidden="1" customHeight="1" x14ac:dyDescent="0.25">
      <c r="A4052" s="2" t="s">
        <v>789</v>
      </c>
      <c r="B4052" s="2" t="s">
        <v>847</v>
      </c>
      <c r="C4052" s="2">
        <v>2030</v>
      </c>
      <c r="D4052" s="2" t="s">
        <v>241</v>
      </c>
      <c r="E4052" s="2" t="s">
        <v>627</v>
      </c>
      <c r="F4052" s="2" t="s">
        <v>848</v>
      </c>
      <c r="G4052" s="2">
        <v>-100000</v>
      </c>
      <c r="H4052" s="2">
        <v>0</v>
      </c>
      <c r="I4052" s="2">
        <v>0</v>
      </c>
      <c r="J4052" s="26" t="s">
        <v>699</v>
      </c>
    </row>
    <row r="4053" spans="1:10" ht="15.75" hidden="1" customHeight="1" x14ac:dyDescent="0.25">
      <c r="A4053" s="2" t="s">
        <v>789</v>
      </c>
      <c r="B4053" s="2" t="s">
        <v>847</v>
      </c>
      <c r="C4053" s="2">
        <v>2030</v>
      </c>
      <c r="D4053" s="2" t="s">
        <v>241</v>
      </c>
      <c r="E4053" s="2" t="s">
        <v>627</v>
      </c>
      <c r="F4053" s="2" t="s">
        <v>848</v>
      </c>
      <c r="G4053" s="2">
        <v>-7</v>
      </c>
      <c r="H4053" s="2">
        <v>3.9477892220020301E-2</v>
      </c>
      <c r="I4053" s="2">
        <v>3.9477892220020301E-2</v>
      </c>
      <c r="J4053" s="26" t="s">
        <v>699</v>
      </c>
    </row>
    <row r="4054" spans="1:10" ht="15.75" hidden="1" customHeight="1" x14ac:dyDescent="0.25">
      <c r="A4054" s="2" t="s">
        <v>789</v>
      </c>
      <c r="B4054" s="2" t="s">
        <v>847</v>
      </c>
      <c r="C4054" s="2">
        <v>2030</v>
      </c>
      <c r="D4054" s="2" t="s">
        <v>241</v>
      </c>
      <c r="E4054" s="2" t="s">
        <v>627</v>
      </c>
      <c r="F4054" s="2" t="s">
        <v>848</v>
      </c>
      <c r="G4054" s="2">
        <v>-7</v>
      </c>
      <c r="H4054" s="2">
        <v>0</v>
      </c>
      <c r="I4054" s="2">
        <v>0</v>
      </c>
      <c r="J4054" s="26" t="s">
        <v>699</v>
      </c>
    </row>
    <row r="4055" spans="1:10" ht="15.75" hidden="1" customHeight="1" x14ac:dyDescent="0.25">
      <c r="A4055" s="2" t="s">
        <v>789</v>
      </c>
      <c r="B4055" s="2" t="s">
        <v>847</v>
      </c>
      <c r="C4055" s="2">
        <v>2030</v>
      </c>
      <c r="D4055" s="2" t="s">
        <v>241</v>
      </c>
      <c r="E4055" s="2" t="s">
        <v>627</v>
      </c>
      <c r="F4055" s="2" t="s">
        <v>829</v>
      </c>
      <c r="G4055" s="2">
        <v>6</v>
      </c>
      <c r="H4055" s="2">
        <v>2.3131074383854901E-2</v>
      </c>
      <c r="I4055" s="2">
        <v>2.3131074383854901E-2</v>
      </c>
      <c r="J4055" s="26" t="s">
        <v>697</v>
      </c>
    </row>
    <row r="4056" spans="1:10" ht="15.75" hidden="1" customHeight="1" x14ac:dyDescent="0.25">
      <c r="A4056" s="2" t="s">
        <v>789</v>
      </c>
      <c r="B4056" s="2" t="s">
        <v>847</v>
      </c>
      <c r="C4056" s="2">
        <v>2030</v>
      </c>
      <c r="D4056" s="2" t="s">
        <v>241</v>
      </c>
      <c r="E4056" s="2" t="s">
        <v>627</v>
      </c>
      <c r="F4056" s="2" t="s">
        <v>849</v>
      </c>
      <c r="G4056" s="2">
        <v>7</v>
      </c>
      <c r="H4056" s="2">
        <v>5.6292548775672899E-2</v>
      </c>
      <c r="I4056" s="2">
        <v>5.6292548775672899E-2</v>
      </c>
      <c r="J4056" s="26" t="s">
        <v>697</v>
      </c>
    </row>
    <row r="4057" spans="1:10" ht="15.75" hidden="1" customHeight="1" x14ac:dyDescent="0.25">
      <c r="A4057" s="2" t="s">
        <v>789</v>
      </c>
      <c r="B4057" s="2" t="s">
        <v>847</v>
      </c>
      <c r="C4057" s="2">
        <v>2030</v>
      </c>
      <c r="D4057" s="2" t="s">
        <v>241</v>
      </c>
      <c r="E4057" s="2" t="s">
        <v>627</v>
      </c>
      <c r="F4057" s="2" t="s">
        <v>829</v>
      </c>
      <c r="G4057" s="2">
        <v>7</v>
      </c>
      <c r="H4057" s="2">
        <v>2.3263296112418199E-2</v>
      </c>
      <c r="I4057" s="2">
        <v>2.3263296112418199E-2</v>
      </c>
      <c r="J4057" s="26" t="s">
        <v>697</v>
      </c>
    </row>
    <row r="4058" spans="1:10" ht="15.75" hidden="1" customHeight="1" x14ac:dyDescent="0.25">
      <c r="A4058" s="2" t="s">
        <v>789</v>
      </c>
      <c r="B4058" s="2" t="s">
        <v>847</v>
      </c>
      <c r="C4058" s="2">
        <v>2030</v>
      </c>
      <c r="D4058" s="2" t="s">
        <v>241</v>
      </c>
      <c r="E4058" s="2" t="s">
        <v>627</v>
      </c>
      <c r="F4058" s="2" t="s">
        <v>827</v>
      </c>
      <c r="G4058" s="2">
        <v>12</v>
      </c>
      <c r="H4058" s="2">
        <v>4.3649923056364101E-2</v>
      </c>
      <c r="I4058" s="2">
        <v>4.3649923056364101E-2</v>
      </c>
      <c r="J4058" s="26" t="s">
        <v>699</v>
      </c>
    </row>
    <row r="4059" spans="1:10" ht="15.75" hidden="1" customHeight="1" x14ac:dyDescent="0.25">
      <c r="A4059" s="2" t="s">
        <v>789</v>
      </c>
      <c r="B4059" s="2" t="s">
        <v>847</v>
      </c>
      <c r="C4059" s="2">
        <v>2030</v>
      </c>
      <c r="D4059" s="2" t="s">
        <v>241</v>
      </c>
      <c r="E4059" s="2" t="s">
        <v>627</v>
      </c>
      <c r="F4059" s="2" t="s">
        <v>826</v>
      </c>
      <c r="G4059" s="2">
        <v>21</v>
      </c>
      <c r="H4059" s="2">
        <v>0.80062389373779297</v>
      </c>
      <c r="I4059" s="2">
        <v>0.80062389373779297</v>
      </c>
      <c r="J4059" s="26" t="s">
        <v>697</v>
      </c>
    </row>
    <row r="4060" spans="1:10" ht="15.75" hidden="1" customHeight="1" x14ac:dyDescent="0.25">
      <c r="A4060" s="2" t="s">
        <v>789</v>
      </c>
      <c r="B4060" s="2" t="s">
        <v>847</v>
      </c>
      <c r="C4060" s="2">
        <v>2030</v>
      </c>
      <c r="D4060" s="2" t="s">
        <v>241</v>
      </c>
      <c r="E4060" s="2" t="s">
        <v>627</v>
      </c>
      <c r="F4060" s="2" t="s">
        <v>826</v>
      </c>
      <c r="G4060" s="2">
        <v>23</v>
      </c>
      <c r="H4060" s="2">
        <v>0.54032772779464699</v>
      </c>
      <c r="I4060" s="2">
        <v>0.54032772779464699</v>
      </c>
      <c r="J4060" s="26" t="s">
        <v>697</v>
      </c>
    </row>
    <row r="4061" spans="1:10" ht="15.75" hidden="1" customHeight="1" x14ac:dyDescent="0.25">
      <c r="A4061" s="2" t="s">
        <v>789</v>
      </c>
      <c r="B4061" s="2" t="s">
        <v>847</v>
      </c>
      <c r="C4061" s="2">
        <v>2030</v>
      </c>
      <c r="D4061" s="2" t="s">
        <v>241</v>
      </c>
      <c r="E4061" s="2" t="s">
        <v>627</v>
      </c>
      <c r="F4061" s="2" t="s">
        <v>828</v>
      </c>
      <c r="G4061" s="2">
        <v>23</v>
      </c>
      <c r="H4061" s="2">
        <v>2.36080028116703E-2</v>
      </c>
      <c r="I4061" s="2">
        <v>2.36080028116703E-2</v>
      </c>
      <c r="J4061" s="26" t="s">
        <v>699</v>
      </c>
    </row>
    <row r="4062" spans="1:10" ht="15.75" hidden="1" customHeight="1" x14ac:dyDescent="0.25">
      <c r="A4062" s="2" t="s">
        <v>789</v>
      </c>
      <c r="B4062" s="2" t="s">
        <v>847</v>
      </c>
      <c r="C4062" s="2">
        <v>2030</v>
      </c>
      <c r="D4062" s="2" t="s">
        <v>241</v>
      </c>
      <c r="E4062" s="2" t="s">
        <v>627</v>
      </c>
      <c r="F4062" s="2" t="s">
        <v>828</v>
      </c>
      <c r="G4062" s="2">
        <v>27</v>
      </c>
      <c r="H4062" s="2">
        <v>2.37429514527321E-2</v>
      </c>
      <c r="I4062" s="2">
        <v>2.37429514527321E-2</v>
      </c>
      <c r="J4062" s="26" t="s">
        <v>699</v>
      </c>
    </row>
    <row r="4063" spans="1:10" ht="15.75" hidden="1" customHeight="1" x14ac:dyDescent="0.25">
      <c r="A4063" s="2" t="s">
        <v>789</v>
      </c>
      <c r="B4063" s="2" t="s">
        <v>847</v>
      </c>
      <c r="C4063" s="2">
        <v>2030</v>
      </c>
      <c r="D4063" s="2" t="s">
        <v>241</v>
      </c>
      <c r="E4063" s="2" t="s">
        <v>627</v>
      </c>
      <c r="F4063" s="2" t="s">
        <v>827</v>
      </c>
      <c r="G4063" s="2">
        <v>79</v>
      </c>
      <c r="H4063" s="2">
        <v>8.6814805865287795E-2</v>
      </c>
      <c r="I4063" s="2">
        <v>8.6814805865287795E-2</v>
      </c>
      <c r="J4063" s="26" t="s">
        <v>699</v>
      </c>
    </row>
    <row r="4064" spans="1:10" ht="15.75" hidden="1" customHeight="1" x14ac:dyDescent="0.25">
      <c r="A4064" s="2" t="s">
        <v>789</v>
      </c>
      <c r="B4064" s="2" t="s">
        <v>847</v>
      </c>
      <c r="C4064" s="2">
        <v>2030</v>
      </c>
      <c r="D4064" s="2" t="s">
        <v>241</v>
      </c>
      <c r="E4064" s="2" t="s">
        <v>627</v>
      </c>
      <c r="F4064" s="2" t="s">
        <v>827</v>
      </c>
      <c r="G4064" s="2">
        <v>100000</v>
      </c>
      <c r="H4064" s="40">
        <v>9.9999999999999998E-13</v>
      </c>
      <c r="I4064" s="2">
        <v>9.9999999999999998E-13</v>
      </c>
      <c r="J4064" s="26" t="s">
        <v>699</v>
      </c>
    </row>
    <row r="4065" spans="1:10" ht="15.75" hidden="1" customHeight="1" x14ac:dyDescent="0.25">
      <c r="A4065" s="2" t="s">
        <v>789</v>
      </c>
      <c r="B4065" s="2" t="s">
        <v>847</v>
      </c>
      <c r="C4065" s="2">
        <v>2035</v>
      </c>
      <c r="D4065" s="2" t="s">
        <v>241</v>
      </c>
      <c r="E4065" s="2" t="s">
        <v>627</v>
      </c>
      <c r="F4065" s="2" t="s">
        <v>848</v>
      </c>
      <c r="G4065" s="2">
        <v>-100000</v>
      </c>
      <c r="H4065" s="2">
        <v>0</v>
      </c>
      <c r="I4065" s="2">
        <v>0</v>
      </c>
      <c r="J4065" s="26" t="s">
        <v>699</v>
      </c>
    </row>
    <row r="4066" spans="1:10" ht="15.75" hidden="1" customHeight="1" x14ac:dyDescent="0.25">
      <c r="A4066" s="2" t="s">
        <v>789</v>
      </c>
      <c r="B4066" s="2" t="s">
        <v>847</v>
      </c>
      <c r="C4066" s="2">
        <v>2035</v>
      </c>
      <c r="D4066" s="2" t="s">
        <v>241</v>
      </c>
      <c r="E4066" s="2" t="s">
        <v>627</v>
      </c>
      <c r="F4066" s="2" t="s">
        <v>848</v>
      </c>
      <c r="G4066" s="2">
        <v>-7</v>
      </c>
      <c r="H4066" s="2">
        <v>0</v>
      </c>
      <c r="I4066" s="2">
        <v>0</v>
      </c>
      <c r="J4066" s="26" t="s">
        <v>699</v>
      </c>
    </row>
    <row r="4067" spans="1:10" ht="15.75" hidden="1" customHeight="1" x14ac:dyDescent="0.25">
      <c r="A4067" s="2" t="s">
        <v>789</v>
      </c>
      <c r="B4067" s="2" t="s">
        <v>847</v>
      </c>
      <c r="C4067" s="2">
        <v>2035</v>
      </c>
      <c r="D4067" s="2" t="s">
        <v>241</v>
      </c>
      <c r="E4067" s="2" t="s">
        <v>627</v>
      </c>
      <c r="F4067" s="2" t="s">
        <v>848</v>
      </c>
      <c r="G4067" s="2">
        <v>-7</v>
      </c>
      <c r="H4067" s="2">
        <v>3.83489355444908E-2</v>
      </c>
      <c r="I4067" s="2">
        <v>3.83489355444908E-2</v>
      </c>
      <c r="J4067" s="26" t="s">
        <v>699</v>
      </c>
    </row>
    <row r="4068" spans="1:10" ht="15.75" hidden="1" customHeight="1" x14ac:dyDescent="0.25">
      <c r="A4068" s="2" t="s">
        <v>789</v>
      </c>
      <c r="B4068" s="2" t="s">
        <v>847</v>
      </c>
      <c r="C4068" s="2">
        <v>2035</v>
      </c>
      <c r="D4068" s="2" t="s">
        <v>241</v>
      </c>
      <c r="E4068" s="2" t="s">
        <v>627</v>
      </c>
      <c r="F4068" s="2" t="s">
        <v>829</v>
      </c>
      <c r="G4068" s="2">
        <v>6</v>
      </c>
      <c r="H4068" s="2">
        <v>2.3109158501029001E-2</v>
      </c>
      <c r="I4068" s="2">
        <v>2.3109158501029001E-2</v>
      </c>
      <c r="J4068" s="26" t="s">
        <v>697</v>
      </c>
    </row>
    <row r="4069" spans="1:10" ht="15.75" hidden="1" customHeight="1" x14ac:dyDescent="0.25">
      <c r="A4069" s="2" t="s">
        <v>789</v>
      </c>
      <c r="B4069" s="2" t="s">
        <v>847</v>
      </c>
      <c r="C4069" s="2">
        <v>2035</v>
      </c>
      <c r="D4069" s="2" t="s">
        <v>241</v>
      </c>
      <c r="E4069" s="2" t="s">
        <v>627</v>
      </c>
      <c r="F4069" s="2" t="s">
        <v>829</v>
      </c>
      <c r="G4069" s="2">
        <v>7</v>
      </c>
      <c r="H4069" s="2">
        <v>2.0338227972388299E-2</v>
      </c>
      <c r="I4069" s="2">
        <v>2.0338227972388299E-2</v>
      </c>
      <c r="J4069" s="26" t="s">
        <v>697</v>
      </c>
    </row>
    <row r="4070" spans="1:10" ht="15.75" hidden="1" customHeight="1" x14ac:dyDescent="0.25">
      <c r="A4070" s="2" t="s">
        <v>789</v>
      </c>
      <c r="B4070" s="2" t="s">
        <v>847</v>
      </c>
      <c r="C4070" s="2">
        <v>2035</v>
      </c>
      <c r="D4070" s="2" t="s">
        <v>241</v>
      </c>
      <c r="E4070" s="2" t="s">
        <v>627</v>
      </c>
      <c r="F4070" s="2" t="s">
        <v>849</v>
      </c>
      <c r="G4070" s="2">
        <v>7</v>
      </c>
      <c r="H4070" s="2">
        <v>5.46827390789986E-2</v>
      </c>
      <c r="I4070" s="2">
        <v>5.46827390789986E-2</v>
      </c>
      <c r="J4070" s="26" t="s">
        <v>697</v>
      </c>
    </row>
    <row r="4071" spans="1:10" ht="15.75" hidden="1" customHeight="1" x14ac:dyDescent="0.25">
      <c r="A4071" s="2" t="s">
        <v>789</v>
      </c>
      <c r="B4071" s="2" t="s">
        <v>847</v>
      </c>
      <c r="C4071" s="2">
        <v>2035</v>
      </c>
      <c r="D4071" s="2" t="s">
        <v>241</v>
      </c>
      <c r="E4071" s="2" t="s">
        <v>627</v>
      </c>
      <c r="F4071" s="2" t="s">
        <v>827</v>
      </c>
      <c r="G4071" s="2">
        <v>12</v>
      </c>
      <c r="H4071" s="2">
        <v>5.2330281585454899E-2</v>
      </c>
      <c r="I4071" s="2">
        <v>5.2330281585454899E-2</v>
      </c>
      <c r="J4071" s="26" t="s">
        <v>699</v>
      </c>
    </row>
    <row r="4072" spans="1:10" ht="15.75" hidden="1" customHeight="1" x14ac:dyDescent="0.25">
      <c r="A4072" s="2" t="s">
        <v>789</v>
      </c>
      <c r="B4072" s="2" t="s">
        <v>847</v>
      </c>
      <c r="C4072" s="2">
        <v>2035</v>
      </c>
      <c r="D4072" s="2" t="s">
        <v>241</v>
      </c>
      <c r="E4072" s="2" t="s">
        <v>627</v>
      </c>
      <c r="F4072" s="2" t="s">
        <v>826</v>
      </c>
      <c r="G4072" s="2">
        <v>21</v>
      </c>
      <c r="H4072" s="2">
        <v>0.87836074829101496</v>
      </c>
      <c r="I4072" s="2">
        <v>0.87836074829101496</v>
      </c>
      <c r="J4072" s="26" t="s">
        <v>697</v>
      </c>
    </row>
    <row r="4073" spans="1:10" ht="15.75" hidden="1" customHeight="1" x14ac:dyDescent="0.25">
      <c r="A4073" s="2" t="s">
        <v>789</v>
      </c>
      <c r="B4073" s="2" t="s">
        <v>847</v>
      </c>
      <c r="C4073" s="2">
        <v>2035</v>
      </c>
      <c r="D4073" s="2" t="s">
        <v>241</v>
      </c>
      <c r="E4073" s="2" t="s">
        <v>627</v>
      </c>
      <c r="F4073" s="2" t="s">
        <v>828</v>
      </c>
      <c r="G4073" s="2">
        <v>23</v>
      </c>
      <c r="H4073" s="2">
        <v>2.3585634306073199E-2</v>
      </c>
      <c r="I4073" s="2">
        <v>2.3585634306073199E-2</v>
      </c>
      <c r="J4073" s="26" t="s">
        <v>699</v>
      </c>
    </row>
    <row r="4074" spans="1:10" ht="15.75" hidden="1" customHeight="1" x14ac:dyDescent="0.25">
      <c r="A4074" s="2" t="s">
        <v>789</v>
      </c>
      <c r="B4074" s="2" t="s">
        <v>847</v>
      </c>
      <c r="C4074" s="2">
        <v>2035</v>
      </c>
      <c r="D4074" s="2" t="s">
        <v>241</v>
      </c>
      <c r="E4074" s="2" t="s">
        <v>627</v>
      </c>
      <c r="F4074" s="2" t="s">
        <v>826</v>
      </c>
      <c r="G4074" s="2">
        <v>24</v>
      </c>
      <c r="H4074" s="2">
        <v>0.47238829731941201</v>
      </c>
      <c r="I4074" s="2">
        <v>0.47238829731941201</v>
      </c>
      <c r="J4074" s="26" t="s">
        <v>697</v>
      </c>
    </row>
    <row r="4075" spans="1:10" ht="15.75" hidden="1" customHeight="1" x14ac:dyDescent="0.25">
      <c r="A4075" s="2" t="s">
        <v>789</v>
      </c>
      <c r="B4075" s="2" t="s">
        <v>847</v>
      </c>
      <c r="C4075" s="2">
        <v>2035</v>
      </c>
      <c r="D4075" s="2" t="s">
        <v>241</v>
      </c>
      <c r="E4075" s="2" t="s">
        <v>627</v>
      </c>
      <c r="F4075" s="2" t="s">
        <v>828</v>
      </c>
      <c r="G4075" s="2">
        <v>27</v>
      </c>
      <c r="H4075" s="2">
        <v>2.0757572725415199E-2</v>
      </c>
      <c r="I4075" s="2">
        <v>2.0757572725415199E-2</v>
      </c>
      <c r="J4075" s="26" t="s">
        <v>699</v>
      </c>
    </row>
    <row r="4076" spans="1:10" ht="15.75" hidden="1" customHeight="1" x14ac:dyDescent="0.25">
      <c r="A4076" s="2" t="s">
        <v>789</v>
      </c>
      <c r="B4076" s="2" t="s">
        <v>847</v>
      </c>
      <c r="C4076" s="2">
        <v>2035</v>
      </c>
      <c r="D4076" s="2" t="s">
        <v>241</v>
      </c>
      <c r="E4076" s="2" t="s">
        <v>627</v>
      </c>
      <c r="F4076" s="2" t="s">
        <v>827</v>
      </c>
      <c r="G4076" s="2">
        <v>79</v>
      </c>
      <c r="H4076" s="2">
        <v>8.43321457505226E-2</v>
      </c>
      <c r="I4076" s="2">
        <v>8.43321457505226E-2</v>
      </c>
      <c r="J4076" s="26" t="s">
        <v>699</v>
      </c>
    </row>
    <row r="4077" spans="1:10" ht="15.75" hidden="1" customHeight="1" x14ac:dyDescent="0.25">
      <c r="A4077" s="2" t="s">
        <v>789</v>
      </c>
      <c r="B4077" s="2" t="s">
        <v>847</v>
      </c>
      <c r="C4077" s="2">
        <v>2035</v>
      </c>
      <c r="D4077" s="2" t="s">
        <v>241</v>
      </c>
      <c r="E4077" s="2" t="s">
        <v>627</v>
      </c>
      <c r="F4077" s="2" t="s">
        <v>827</v>
      </c>
      <c r="G4077" s="2">
        <v>100000</v>
      </c>
      <c r="H4077" s="40">
        <v>9.9999999999999998E-13</v>
      </c>
      <c r="I4077" s="2">
        <v>9.9999999999999998E-13</v>
      </c>
      <c r="J4077" s="26" t="s">
        <v>699</v>
      </c>
    </row>
    <row r="4078" spans="1:10" ht="15.75" hidden="1" customHeight="1" x14ac:dyDescent="0.25">
      <c r="A4078" s="2" t="s">
        <v>789</v>
      </c>
      <c r="B4078" s="2" t="s">
        <v>847</v>
      </c>
      <c r="C4078" s="2">
        <v>2040</v>
      </c>
      <c r="D4078" s="2" t="s">
        <v>241</v>
      </c>
      <c r="E4078" s="2" t="s">
        <v>627</v>
      </c>
      <c r="F4078" s="2" t="s">
        <v>848</v>
      </c>
      <c r="G4078" s="2">
        <v>-100000</v>
      </c>
      <c r="H4078" s="2">
        <v>0</v>
      </c>
      <c r="I4078" s="2">
        <v>0</v>
      </c>
      <c r="J4078" s="26" t="s">
        <v>699</v>
      </c>
    </row>
    <row r="4079" spans="1:10" ht="15.75" hidden="1" customHeight="1" x14ac:dyDescent="0.25">
      <c r="A4079" s="2" t="s">
        <v>789</v>
      </c>
      <c r="B4079" s="2" t="s">
        <v>847</v>
      </c>
      <c r="C4079" s="2">
        <v>2040</v>
      </c>
      <c r="D4079" s="2" t="s">
        <v>241</v>
      </c>
      <c r="E4079" s="2" t="s">
        <v>627</v>
      </c>
      <c r="F4079" s="2" t="s">
        <v>848</v>
      </c>
      <c r="G4079" s="2">
        <v>-7</v>
      </c>
      <c r="H4079" s="2">
        <v>3.6889623850584002E-2</v>
      </c>
      <c r="I4079" s="2">
        <v>3.6889623850584002E-2</v>
      </c>
      <c r="J4079" s="26" t="s">
        <v>699</v>
      </c>
    </row>
    <row r="4080" spans="1:10" ht="15.75" hidden="1" customHeight="1" x14ac:dyDescent="0.25">
      <c r="A4080" s="2" t="s">
        <v>789</v>
      </c>
      <c r="B4080" s="2" t="s">
        <v>847</v>
      </c>
      <c r="C4080" s="2">
        <v>2040</v>
      </c>
      <c r="D4080" s="2" t="s">
        <v>241</v>
      </c>
      <c r="E4080" s="2" t="s">
        <v>627</v>
      </c>
      <c r="F4080" s="2" t="s">
        <v>848</v>
      </c>
      <c r="G4080" s="2">
        <v>-7</v>
      </c>
      <c r="H4080" s="2">
        <v>0</v>
      </c>
      <c r="I4080" s="2">
        <v>0</v>
      </c>
      <c r="J4080" s="26" t="s">
        <v>699</v>
      </c>
    </row>
    <row r="4081" spans="1:10" ht="15.75" hidden="1" customHeight="1" x14ac:dyDescent="0.25">
      <c r="A4081" s="2" t="s">
        <v>789</v>
      </c>
      <c r="B4081" s="2" t="s">
        <v>847</v>
      </c>
      <c r="C4081" s="2">
        <v>2040</v>
      </c>
      <c r="D4081" s="2" t="s">
        <v>241</v>
      </c>
      <c r="E4081" s="2" t="s">
        <v>627</v>
      </c>
      <c r="F4081" s="2" t="s">
        <v>829</v>
      </c>
      <c r="G4081" s="2">
        <v>6</v>
      </c>
      <c r="H4081" s="2">
        <v>2.1948015317320799E-2</v>
      </c>
      <c r="I4081" s="2">
        <v>2.1948015317320799E-2</v>
      </c>
      <c r="J4081" s="26" t="s">
        <v>697</v>
      </c>
    </row>
    <row r="4082" spans="1:10" ht="15.75" hidden="1" customHeight="1" x14ac:dyDescent="0.25">
      <c r="A4082" s="2" t="s">
        <v>789</v>
      </c>
      <c r="B4082" s="2" t="s">
        <v>847</v>
      </c>
      <c r="C4082" s="2">
        <v>2040</v>
      </c>
      <c r="D4082" s="2" t="s">
        <v>241</v>
      </c>
      <c r="E4082" s="2" t="s">
        <v>627</v>
      </c>
      <c r="F4082" s="2" t="s">
        <v>849</v>
      </c>
      <c r="G4082" s="2">
        <v>7</v>
      </c>
      <c r="H4082" s="2">
        <v>5.2601870149374001E-2</v>
      </c>
      <c r="I4082" s="2">
        <v>5.2601870149374001E-2</v>
      </c>
      <c r="J4082" s="26" t="s">
        <v>697</v>
      </c>
    </row>
    <row r="4083" spans="1:10" ht="15.75" hidden="1" customHeight="1" x14ac:dyDescent="0.25">
      <c r="A4083" s="2" t="s">
        <v>789</v>
      </c>
      <c r="B4083" s="2" t="s">
        <v>847</v>
      </c>
      <c r="C4083" s="2">
        <v>2040</v>
      </c>
      <c r="D4083" s="2" t="s">
        <v>241</v>
      </c>
      <c r="E4083" s="2" t="s">
        <v>627</v>
      </c>
      <c r="F4083" s="2" t="s">
        <v>829</v>
      </c>
      <c r="G4083" s="2">
        <v>7</v>
      </c>
      <c r="H4083" s="2">
        <v>1.7390478402376199E-2</v>
      </c>
      <c r="I4083" s="2">
        <v>1.7390478402376199E-2</v>
      </c>
      <c r="J4083" s="26" t="s">
        <v>697</v>
      </c>
    </row>
    <row r="4084" spans="1:10" ht="15.75" hidden="1" customHeight="1" x14ac:dyDescent="0.25">
      <c r="A4084" s="2" t="s">
        <v>789</v>
      </c>
      <c r="B4084" s="2" t="s">
        <v>847</v>
      </c>
      <c r="C4084" s="2">
        <v>2040</v>
      </c>
      <c r="D4084" s="2" t="s">
        <v>241</v>
      </c>
      <c r="E4084" s="2" t="s">
        <v>627</v>
      </c>
      <c r="F4084" s="2" t="s">
        <v>827</v>
      </c>
      <c r="G4084" s="2">
        <v>12</v>
      </c>
      <c r="H4084" s="2">
        <v>6.2126118689775502E-2</v>
      </c>
      <c r="I4084" s="2">
        <v>6.2126118689775502E-2</v>
      </c>
      <c r="J4084" s="26" t="s">
        <v>699</v>
      </c>
    </row>
    <row r="4085" spans="1:10" ht="15.75" hidden="1" customHeight="1" x14ac:dyDescent="0.25">
      <c r="A4085" s="2" t="s">
        <v>789</v>
      </c>
      <c r="B4085" s="2" t="s">
        <v>847</v>
      </c>
      <c r="C4085" s="2">
        <v>2040</v>
      </c>
      <c r="D4085" s="2" t="s">
        <v>241</v>
      </c>
      <c r="E4085" s="2" t="s">
        <v>627</v>
      </c>
      <c r="F4085" s="2" t="s">
        <v>826</v>
      </c>
      <c r="G4085" s="2">
        <v>21</v>
      </c>
      <c r="H4085" s="2">
        <v>0.94605368375778198</v>
      </c>
      <c r="I4085" s="2">
        <v>0.94605368375778198</v>
      </c>
      <c r="J4085" s="26" t="s">
        <v>697</v>
      </c>
    </row>
    <row r="4086" spans="1:10" ht="15.75" hidden="1" customHeight="1" x14ac:dyDescent="0.25">
      <c r="A4086" s="2" t="s">
        <v>789</v>
      </c>
      <c r="B4086" s="2" t="s">
        <v>847</v>
      </c>
      <c r="C4086" s="2">
        <v>2040</v>
      </c>
      <c r="D4086" s="2" t="s">
        <v>241</v>
      </c>
      <c r="E4086" s="2" t="s">
        <v>627</v>
      </c>
      <c r="F4086" s="2" t="s">
        <v>826</v>
      </c>
      <c r="G4086" s="2">
        <v>24</v>
      </c>
      <c r="H4086" s="2">
        <v>0.40392202138900701</v>
      </c>
      <c r="I4086" s="2">
        <v>0.40392202138900701</v>
      </c>
      <c r="J4086" s="26" t="s">
        <v>697</v>
      </c>
    </row>
    <row r="4087" spans="1:10" ht="15.75" hidden="1" customHeight="1" x14ac:dyDescent="0.25">
      <c r="A4087" s="2" t="s">
        <v>789</v>
      </c>
      <c r="B4087" s="2" t="s">
        <v>847</v>
      </c>
      <c r="C4087" s="2">
        <v>2040</v>
      </c>
      <c r="D4087" s="2" t="s">
        <v>241</v>
      </c>
      <c r="E4087" s="2" t="s">
        <v>627</v>
      </c>
      <c r="F4087" s="2" t="s">
        <v>828</v>
      </c>
      <c r="G4087" s="2">
        <v>24</v>
      </c>
      <c r="H4087" s="2">
        <v>2.2400552406907099E-2</v>
      </c>
      <c r="I4087" s="2">
        <v>2.2400552406907099E-2</v>
      </c>
      <c r="J4087" s="26" t="s">
        <v>699</v>
      </c>
    </row>
    <row r="4088" spans="1:10" ht="15.75" hidden="1" customHeight="1" x14ac:dyDescent="0.25">
      <c r="A4088" s="2" t="s">
        <v>789</v>
      </c>
      <c r="B4088" s="2" t="s">
        <v>847</v>
      </c>
      <c r="C4088" s="2">
        <v>2040</v>
      </c>
      <c r="D4088" s="2" t="s">
        <v>241</v>
      </c>
      <c r="E4088" s="2" t="s">
        <v>627</v>
      </c>
      <c r="F4088" s="2" t="s">
        <v>828</v>
      </c>
      <c r="G4088" s="2">
        <v>27</v>
      </c>
      <c r="H4088" s="2">
        <v>1.77490450441837E-2</v>
      </c>
      <c r="I4088" s="2">
        <v>1.77490450441837E-2</v>
      </c>
      <c r="J4088" s="26" t="s">
        <v>699</v>
      </c>
    </row>
    <row r="4089" spans="1:10" ht="15.75" hidden="1" customHeight="1" x14ac:dyDescent="0.25">
      <c r="A4089" s="2" t="s">
        <v>789</v>
      </c>
      <c r="B4089" s="2" t="s">
        <v>847</v>
      </c>
      <c r="C4089" s="2">
        <v>2040</v>
      </c>
      <c r="D4089" s="2" t="s">
        <v>241</v>
      </c>
      <c r="E4089" s="2" t="s">
        <v>627</v>
      </c>
      <c r="F4089" s="2" t="s">
        <v>827</v>
      </c>
      <c r="G4089" s="2">
        <v>79</v>
      </c>
      <c r="H4089" s="2">
        <v>8.1123016774654402E-2</v>
      </c>
      <c r="I4089" s="2">
        <v>8.1123016774654402E-2</v>
      </c>
      <c r="J4089" s="26" t="s">
        <v>699</v>
      </c>
    </row>
    <row r="4090" spans="1:10" ht="15.75" hidden="1" customHeight="1" x14ac:dyDescent="0.25">
      <c r="A4090" s="2" t="s">
        <v>789</v>
      </c>
      <c r="B4090" s="2" t="s">
        <v>847</v>
      </c>
      <c r="C4090" s="2">
        <v>2040</v>
      </c>
      <c r="D4090" s="2" t="s">
        <v>241</v>
      </c>
      <c r="E4090" s="2" t="s">
        <v>627</v>
      </c>
      <c r="F4090" s="2" t="s">
        <v>827</v>
      </c>
      <c r="G4090" s="2">
        <v>100000</v>
      </c>
      <c r="H4090" s="40">
        <v>9.9999999999999998E-13</v>
      </c>
      <c r="I4090" s="2">
        <v>9.9999999999999998E-13</v>
      </c>
      <c r="J4090" s="26" t="s">
        <v>699</v>
      </c>
    </row>
    <row r="4091" spans="1:10" ht="15.75" hidden="1" customHeight="1" x14ac:dyDescent="0.25">
      <c r="A4091" s="2" t="s">
        <v>789</v>
      </c>
      <c r="B4091" s="2" t="s">
        <v>847</v>
      </c>
      <c r="C4091" s="2">
        <v>2045</v>
      </c>
      <c r="D4091" s="2" t="s">
        <v>241</v>
      </c>
      <c r="E4091" s="2" t="s">
        <v>627</v>
      </c>
      <c r="F4091" s="2" t="s">
        <v>848</v>
      </c>
      <c r="G4091" s="2">
        <v>-100000</v>
      </c>
      <c r="H4091" s="2">
        <v>0</v>
      </c>
      <c r="I4091" s="2">
        <v>0</v>
      </c>
      <c r="J4091" s="26" t="s">
        <v>699</v>
      </c>
    </row>
    <row r="4092" spans="1:10" ht="15.75" hidden="1" customHeight="1" x14ac:dyDescent="0.25">
      <c r="A4092" s="2" t="s">
        <v>789</v>
      </c>
      <c r="B4092" s="2" t="s">
        <v>847</v>
      </c>
      <c r="C4092" s="2">
        <v>2045</v>
      </c>
      <c r="D4092" s="2" t="s">
        <v>241</v>
      </c>
      <c r="E4092" s="2" t="s">
        <v>627</v>
      </c>
      <c r="F4092" s="2" t="s">
        <v>848</v>
      </c>
      <c r="G4092" s="2">
        <v>-7</v>
      </c>
      <c r="H4092" s="2">
        <v>0</v>
      </c>
      <c r="I4092" s="2">
        <v>0</v>
      </c>
      <c r="J4092" s="26" t="s">
        <v>699</v>
      </c>
    </row>
    <row r="4093" spans="1:10" ht="15.75" hidden="1" customHeight="1" x14ac:dyDescent="0.25">
      <c r="A4093" s="2" t="s">
        <v>789</v>
      </c>
      <c r="B4093" s="2" t="s">
        <v>847</v>
      </c>
      <c r="C4093" s="2">
        <v>2045</v>
      </c>
      <c r="D4093" s="2" t="s">
        <v>241</v>
      </c>
      <c r="E4093" s="2" t="s">
        <v>627</v>
      </c>
      <c r="F4093" s="2" t="s">
        <v>848</v>
      </c>
      <c r="G4093" s="2">
        <v>-7</v>
      </c>
      <c r="H4093" s="2">
        <v>3.5208780318498598E-2</v>
      </c>
      <c r="I4093" s="2">
        <v>3.5208780318498598E-2</v>
      </c>
      <c r="J4093" s="26" t="s">
        <v>699</v>
      </c>
    </row>
    <row r="4094" spans="1:10" ht="15.75" hidden="1" customHeight="1" x14ac:dyDescent="0.25">
      <c r="A4094" s="2" t="s">
        <v>789</v>
      </c>
      <c r="B4094" s="2" t="s">
        <v>847</v>
      </c>
      <c r="C4094" s="2">
        <v>2045</v>
      </c>
      <c r="D4094" s="2" t="s">
        <v>241</v>
      </c>
      <c r="E4094" s="2" t="s">
        <v>627</v>
      </c>
      <c r="F4094" s="2" t="s">
        <v>829</v>
      </c>
      <c r="G4094" s="2">
        <v>6</v>
      </c>
      <c r="H4094" s="2">
        <v>1.93898063153028E-2</v>
      </c>
      <c r="I4094" s="2">
        <v>1.93898063153028E-2</v>
      </c>
      <c r="J4094" s="26" t="s">
        <v>697</v>
      </c>
    </row>
    <row r="4095" spans="1:10" ht="15.75" hidden="1" customHeight="1" x14ac:dyDescent="0.25">
      <c r="A4095" s="2" t="s">
        <v>789</v>
      </c>
      <c r="B4095" s="2" t="s">
        <v>847</v>
      </c>
      <c r="C4095" s="2">
        <v>2045</v>
      </c>
      <c r="D4095" s="2" t="s">
        <v>241</v>
      </c>
      <c r="E4095" s="2" t="s">
        <v>627</v>
      </c>
      <c r="F4095" s="2" t="s">
        <v>849</v>
      </c>
      <c r="G4095" s="2">
        <v>7</v>
      </c>
      <c r="H4095" s="2">
        <v>5.0205111503601102E-2</v>
      </c>
      <c r="I4095" s="2">
        <v>5.0205111503601102E-2</v>
      </c>
      <c r="J4095" s="26" t="s">
        <v>697</v>
      </c>
    </row>
    <row r="4096" spans="1:10" ht="15.75" hidden="1" customHeight="1" x14ac:dyDescent="0.25">
      <c r="A4096" s="2" t="s">
        <v>789</v>
      </c>
      <c r="B4096" s="2" t="s">
        <v>847</v>
      </c>
      <c r="C4096" s="2">
        <v>2045</v>
      </c>
      <c r="D4096" s="2" t="s">
        <v>241</v>
      </c>
      <c r="E4096" s="2" t="s">
        <v>627</v>
      </c>
      <c r="F4096" s="2" t="s">
        <v>829</v>
      </c>
      <c r="G4096" s="2">
        <v>7</v>
      </c>
      <c r="H4096" s="2">
        <v>1.45233338698745E-2</v>
      </c>
      <c r="I4096" s="2">
        <v>1.45233338698745E-2</v>
      </c>
      <c r="J4096" s="26" t="s">
        <v>697</v>
      </c>
    </row>
    <row r="4097" spans="1:10" ht="15.75" hidden="1" customHeight="1" x14ac:dyDescent="0.25">
      <c r="A4097" s="2" t="s">
        <v>789</v>
      </c>
      <c r="B4097" s="2" t="s">
        <v>847</v>
      </c>
      <c r="C4097" s="2">
        <v>2045</v>
      </c>
      <c r="D4097" s="2" t="s">
        <v>241</v>
      </c>
      <c r="E4097" s="2" t="s">
        <v>627</v>
      </c>
      <c r="F4097" s="2" t="s">
        <v>827</v>
      </c>
      <c r="G4097" s="2">
        <v>12</v>
      </c>
      <c r="H4097" s="2">
        <v>7.3179796338081401E-2</v>
      </c>
      <c r="I4097" s="2">
        <v>7.3179796338081401E-2</v>
      </c>
      <c r="J4097" s="26" t="s">
        <v>699</v>
      </c>
    </row>
    <row r="4098" spans="1:10" ht="15.75" hidden="1" customHeight="1" x14ac:dyDescent="0.25">
      <c r="A4098" s="2" t="s">
        <v>789</v>
      </c>
      <c r="B4098" s="2" t="s">
        <v>847</v>
      </c>
      <c r="C4098" s="2">
        <v>2045</v>
      </c>
      <c r="D4098" s="2" t="s">
        <v>241</v>
      </c>
      <c r="E4098" s="2" t="s">
        <v>627</v>
      </c>
      <c r="F4098" s="2" t="s">
        <v>826</v>
      </c>
      <c r="G4098" s="2">
        <v>21</v>
      </c>
      <c r="H4098" s="2">
        <v>1.00043845176696</v>
      </c>
      <c r="I4098" s="2">
        <v>1.00043845176696</v>
      </c>
      <c r="J4098" s="26" t="s">
        <v>697</v>
      </c>
    </row>
    <row r="4099" spans="1:10" ht="15.75" hidden="1" customHeight="1" x14ac:dyDescent="0.25">
      <c r="A4099" s="2" t="s">
        <v>789</v>
      </c>
      <c r="B4099" s="2" t="s">
        <v>847</v>
      </c>
      <c r="C4099" s="2">
        <v>2045</v>
      </c>
      <c r="D4099" s="2" t="s">
        <v>241</v>
      </c>
      <c r="E4099" s="2" t="s">
        <v>627</v>
      </c>
      <c r="F4099" s="2" t="s">
        <v>828</v>
      </c>
      <c r="G4099" s="2">
        <v>24</v>
      </c>
      <c r="H4099" s="2">
        <v>1.9789597019553198E-2</v>
      </c>
      <c r="I4099" s="2">
        <v>1.9789597019553198E-2</v>
      </c>
      <c r="J4099" s="26" t="s">
        <v>699</v>
      </c>
    </row>
    <row r="4100" spans="1:10" ht="15.75" hidden="1" customHeight="1" x14ac:dyDescent="0.25">
      <c r="A4100" s="2" t="s">
        <v>789</v>
      </c>
      <c r="B4100" s="2" t="s">
        <v>847</v>
      </c>
      <c r="C4100" s="2">
        <v>2045</v>
      </c>
      <c r="D4100" s="2" t="s">
        <v>241</v>
      </c>
      <c r="E4100" s="2" t="s">
        <v>627</v>
      </c>
      <c r="F4100" s="2" t="s">
        <v>826</v>
      </c>
      <c r="G4100" s="2">
        <v>24</v>
      </c>
      <c r="H4100" s="2">
        <v>0.33732795715331998</v>
      </c>
      <c r="I4100" s="2">
        <v>0.33732795715331998</v>
      </c>
      <c r="J4100" s="26" t="s">
        <v>697</v>
      </c>
    </row>
    <row r="4101" spans="1:10" ht="15.75" hidden="1" customHeight="1" x14ac:dyDescent="0.25">
      <c r="A4101" s="2" t="s">
        <v>789</v>
      </c>
      <c r="B4101" s="2" t="s">
        <v>847</v>
      </c>
      <c r="C4101" s="2">
        <v>2045</v>
      </c>
      <c r="D4101" s="2" t="s">
        <v>241</v>
      </c>
      <c r="E4101" s="2" t="s">
        <v>627</v>
      </c>
      <c r="F4101" s="2" t="s">
        <v>828</v>
      </c>
      <c r="G4101" s="2">
        <v>27</v>
      </c>
      <c r="H4101" s="2">
        <v>1.48227838799357E-2</v>
      </c>
      <c r="I4101" s="2">
        <v>1.48227838799357E-2</v>
      </c>
      <c r="J4101" s="26" t="s">
        <v>699</v>
      </c>
    </row>
    <row r="4102" spans="1:10" ht="15.75" hidden="1" customHeight="1" x14ac:dyDescent="0.25">
      <c r="A4102" s="2" t="s">
        <v>789</v>
      </c>
      <c r="B4102" s="2" t="s">
        <v>847</v>
      </c>
      <c r="C4102" s="2">
        <v>2045</v>
      </c>
      <c r="D4102" s="2" t="s">
        <v>241</v>
      </c>
      <c r="E4102" s="2" t="s">
        <v>627</v>
      </c>
      <c r="F4102" s="2" t="s">
        <v>827</v>
      </c>
      <c r="G4102" s="2">
        <v>79</v>
      </c>
      <c r="H4102" s="2">
        <v>7.7426716685295105E-2</v>
      </c>
      <c r="I4102" s="2">
        <v>7.7426716685295105E-2</v>
      </c>
      <c r="J4102" s="26" t="s">
        <v>699</v>
      </c>
    </row>
    <row r="4103" spans="1:10" ht="15.75" hidden="1" customHeight="1" x14ac:dyDescent="0.25">
      <c r="A4103" s="2" t="s">
        <v>789</v>
      </c>
      <c r="B4103" s="2" t="s">
        <v>847</v>
      </c>
      <c r="C4103" s="2">
        <v>2045</v>
      </c>
      <c r="D4103" s="2" t="s">
        <v>241</v>
      </c>
      <c r="E4103" s="2" t="s">
        <v>627</v>
      </c>
      <c r="F4103" s="2" t="s">
        <v>827</v>
      </c>
      <c r="G4103" s="2">
        <v>100000</v>
      </c>
      <c r="H4103" s="40">
        <v>9.9999999999999998E-13</v>
      </c>
      <c r="I4103" s="2">
        <v>9.9999999999999998E-13</v>
      </c>
      <c r="J4103" s="26" t="s">
        <v>699</v>
      </c>
    </row>
    <row r="4104" spans="1:10" ht="15.75" hidden="1" customHeight="1" x14ac:dyDescent="0.25">
      <c r="A4104" s="2" t="s">
        <v>789</v>
      </c>
      <c r="B4104" s="2" t="s">
        <v>847</v>
      </c>
      <c r="C4104" s="2">
        <v>2050</v>
      </c>
      <c r="D4104" s="2" t="s">
        <v>241</v>
      </c>
      <c r="E4104" s="2" t="s">
        <v>627</v>
      </c>
      <c r="F4104" s="2" t="s">
        <v>848</v>
      </c>
      <c r="G4104" s="2">
        <v>-100000</v>
      </c>
      <c r="H4104" s="2">
        <v>0</v>
      </c>
      <c r="I4104" s="2">
        <v>0</v>
      </c>
      <c r="J4104" s="26" t="s">
        <v>699</v>
      </c>
    </row>
    <row r="4105" spans="1:10" ht="15.75" hidden="1" customHeight="1" x14ac:dyDescent="0.25">
      <c r="A4105" s="2" t="s">
        <v>789</v>
      </c>
      <c r="B4105" s="2" t="s">
        <v>847</v>
      </c>
      <c r="C4105" s="2">
        <v>2050</v>
      </c>
      <c r="D4105" s="2" t="s">
        <v>241</v>
      </c>
      <c r="E4105" s="2" t="s">
        <v>627</v>
      </c>
      <c r="F4105" s="2" t="s">
        <v>848</v>
      </c>
      <c r="G4105" s="2">
        <v>-7</v>
      </c>
      <c r="H4105" s="2">
        <v>3.3435873687267303E-2</v>
      </c>
      <c r="I4105" s="2">
        <v>3.3435873687267303E-2</v>
      </c>
      <c r="J4105" s="26" t="s">
        <v>699</v>
      </c>
    </row>
    <row r="4106" spans="1:10" ht="15.75" hidden="1" customHeight="1" x14ac:dyDescent="0.25">
      <c r="A4106" s="2" t="s">
        <v>789</v>
      </c>
      <c r="B4106" s="2" t="s">
        <v>847</v>
      </c>
      <c r="C4106" s="2">
        <v>2050</v>
      </c>
      <c r="D4106" s="2" t="s">
        <v>241</v>
      </c>
      <c r="E4106" s="2" t="s">
        <v>627</v>
      </c>
      <c r="F4106" s="2" t="s">
        <v>848</v>
      </c>
      <c r="G4106" s="2">
        <v>-7</v>
      </c>
      <c r="H4106" s="2">
        <v>0</v>
      </c>
      <c r="I4106" s="2">
        <v>0</v>
      </c>
      <c r="J4106" s="26" t="s">
        <v>699</v>
      </c>
    </row>
    <row r="4107" spans="1:10" ht="15.75" hidden="1" customHeight="1" x14ac:dyDescent="0.25">
      <c r="A4107" s="2" t="s">
        <v>789</v>
      </c>
      <c r="B4107" s="2" t="s">
        <v>847</v>
      </c>
      <c r="C4107" s="2">
        <v>2050</v>
      </c>
      <c r="D4107" s="2" t="s">
        <v>241</v>
      </c>
      <c r="E4107" s="2" t="s">
        <v>627</v>
      </c>
      <c r="F4107" s="2" t="s">
        <v>829</v>
      </c>
      <c r="G4107" s="2">
        <v>6</v>
      </c>
      <c r="H4107" s="2">
        <v>1.5150053426623299E-2</v>
      </c>
      <c r="I4107" s="2">
        <v>1.5150053426623299E-2</v>
      </c>
      <c r="J4107" s="26" t="s">
        <v>697</v>
      </c>
    </row>
    <row r="4108" spans="1:10" ht="15.75" hidden="1" customHeight="1" x14ac:dyDescent="0.25">
      <c r="A4108" s="2" t="s">
        <v>789</v>
      </c>
      <c r="B4108" s="2" t="s">
        <v>847</v>
      </c>
      <c r="C4108" s="2">
        <v>2050</v>
      </c>
      <c r="D4108" s="2" t="s">
        <v>241</v>
      </c>
      <c r="E4108" s="2" t="s">
        <v>627</v>
      </c>
      <c r="F4108" s="2" t="s">
        <v>829</v>
      </c>
      <c r="G4108" s="2">
        <v>7</v>
      </c>
      <c r="H4108" s="2">
        <v>1.1821735650301E-2</v>
      </c>
      <c r="I4108" s="2">
        <v>1.1821735650301E-2</v>
      </c>
      <c r="J4108" s="26" t="s">
        <v>697</v>
      </c>
    </row>
    <row r="4109" spans="1:10" ht="15.75" hidden="1" customHeight="1" x14ac:dyDescent="0.25">
      <c r="A4109" s="2" t="s">
        <v>789</v>
      </c>
      <c r="B4109" s="2" t="s">
        <v>847</v>
      </c>
      <c r="C4109" s="2">
        <v>2050</v>
      </c>
      <c r="D4109" s="2" t="s">
        <v>241</v>
      </c>
      <c r="E4109" s="2" t="s">
        <v>627</v>
      </c>
      <c r="F4109" s="2" t="s">
        <v>849</v>
      </c>
      <c r="G4109" s="2">
        <v>7</v>
      </c>
      <c r="H4109" s="2">
        <v>4.7677081078290898E-2</v>
      </c>
      <c r="I4109" s="2">
        <v>4.7677081078290898E-2</v>
      </c>
      <c r="J4109" s="26" t="s">
        <v>697</v>
      </c>
    </row>
    <row r="4110" spans="1:10" ht="15.75" hidden="1" customHeight="1" x14ac:dyDescent="0.25">
      <c r="A4110" s="2" t="s">
        <v>789</v>
      </c>
      <c r="B4110" s="2" t="s">
        <v>847</v>
      </c>
      <c r="C4110" s="2">
        <v>2050</v>
      </c>
      <c r="D4110" s="2" t="s">
        <v>241</v>
      </c>
      <c r="E4110" s="2" t="s">
        <v>627</v>
      </c>
      <c r="F4110" s="2" t="s">
        <v>827</v>
      </c>
      <c r="G4110" s="2">
        <v>12</v>
      </c>
      <c r="H4110" s="2">
        <v>8.5767574608326E-2</v>
      </c>
      <c r="I4110" s="2">
        <v>8.5767574608326E-2</v>
      </c>
      <c r="J4110" s="26" t="s">
        <v>699</v>
      </c>
    </row>
    <row r="4111" spans="1:10" ht="15.75" hidden="1" customHeight="1" x14ac:dyDescent="0.25">
      <c r="A4111" s="2" t="s">
        <v>789</v>
      </c>
      <c r="B4111" s="2" t="s">
        <v>847</v>
      </c>
      <c r="C4111" s="2">
        <v>2050</v>
      </c>
      <c r="D4111" s="2" t="s">
        <v>241</v>
      </c>
      <c r="E4111" s="2" t="s">
        <v>627</v>
      </c>
      <c r="F4111" s="2" t="s">
        <v>826</v>
      </c>
      <c r="G4111" s="2">
        <v>21</v>
      </c>
      <c r="H4111" s="2">
        <v>1.0389864444732599</v>
      </c>
      <c r="I4111" s="2">
        <v>1.0389864444732599</v>
      </c>
      <c r="J4111" s="26" t="s">
        <v>697</v>
      </c>
    </row>
    <row r="4112" spans="1:10" ht="15.75" hidden="1" customHeight="1" x14ac:dyDescent="0.25">
      <c r="A4112" s="2" t="s">
        <v>789</v>
      </c>
      <c r="B4112" s="2" t="s">
        <v>847</v>
      </c>
      <c r="C4112" s="2">
        <v>2050</v>
      </c>
      <c r="D4112" s="2" t="s">
        <v>241</v>
      </c>
      <c r="E4112" s="2" t="s">
        <v>627</v>
      </c>
      <c r="F4112" s="2" t="s">
        <v>828</v>
      </c>
      <c r="G4112" s="2">
        <v>24</v>
      </c>
      <c r="H4112" s="2">
        <v>1.54624255374074E-2</v>
      </c>
      <c r="I4112" s="2">
        <v>1.54624255374074E-2</v>
      </c>
      <c r="J4112" s="26" t="s">
        <v>699</v>
      </c>
    </row>
    <row r="4113" spans="1:10" ht="15.75" hidden="1" customHeight="1" x14ac:dyDescent="0.25">
      <c r="A4113" s="2" t="s">
        <v>789</v>
      </c>
      <c r="B4113" s="2" t="s">
        <v>847</v>
      </c>
      <c r="C4113" s="2">
        <v>2050</v>
      </c>
      <c r="D4113" s="2" t="s">
        <v>241</v>
      </c>
      <c r="E4113" s="2" t="s">
        <v>627</v>
      </c>
      <c r="F4113" s="2" t="s">
        <v>826</v>
      </c>
      <c r="G4113" s="2">
        <v>24</v>
      </c>
      <c r="H4113" s="2">
        <v>0.27457895874977101</v>
      </c>
      <c r="I4113" s="2">
        <v>0.27457895874977101</v>
      </c>
      <c r="J4113" s="26" t="s">
        <v>697</v>
      </c>
    </row>
    <row r="4114" spans="1:10" ht="15.75" hidden="1" customHeight="1" x14ac:dyDescent="0.25">
      <c r="A4114" s="2" t="s">
        <v>789</v>
      </c>
      <c r="B4114" s="2" t="s">
        <v>847</v>
      </c>
      <c r="C4114" s="2">
        <v>2050</v>
      </c>
      <c r="D4114" s="2" t="s">
        <v>241</v>
      </c>
      <c r="E4114" s="2" t="s">
        <v>627</v>
      </c>
      <c r="F4114" s="2" t="s">
        <v>828</v>
      </c>
      <c r="G4114" s="2">
        <v>27</v>
      </c>
      <c r="H4114" s="2">
        <v>1.20654823258519E-2</v>
      </c>
      <c r="I4114" s="2">
        <v>1.20654823258519E-2</v>
      </c>
      <c r="J4114" s="26" t="s">
        <v>699</v>
      </c>
    </row>
    <row r="4115" spans="1:10" ht="15.75" hidden="1" customHeight="1" x14ac:dyDescent="0.25">
      <c r="A4115" s="2" t="s">
        <v>789</v>
      </c>
      <c r="B4115" s="2" t="s">
        <v>847</v>
      </c>
      <c r="C4115" s="2">
        <v>2050</v>
      </c>
      <c r="D4115" s="2" t="s">
        <v>241</v>
      </c>
      <c r="E4115" s="2" t="s">
        <v>627</v>
      </c>
      <c r="F4115" s="2" t="s">
        <v>827</v>
      </c>
      <c r="G4115" s="2">
        <v>79</v>
      </c>
      <c r="H4115" s="2">
        <v>7.3527961969375596E-2</v>
      </c>
      <c r="I4115" s="2">
        <v>7.3527961969375596E-2</v>
      </c>
      <c r="J4115" s="26" t="s">
        <v>699</v>
      </c>
    </row>
    <row r="4116" spans="1:10" ht="15.75" hidden="1" customHeight="1" x14ac:dyDescent="0.25">
      <c r="A4116" s="2" t="s">
        <v>789</v>
      </c>
      <c r="B4116" s="2" t="s">
        <v>847</v>
      </c>
      <c r="C4116" s="2">
        <v>2050</v>
      </c>
      <c r="D4116" s="2" t="s">
        <v>241</v>
      </c>
      <c r="E4116" s="2" t="s">
        <v>627</v>
      </c>
      <c r="F4116" s="2" t="s">
        <v>827</v>
      </c>
      <c r="G4116" s="2">
        <v>100000</v>
      </c>
      <c r="H4116" s="40">
        <v>9.9999999999999998E-13</v>
      </c>
      <c r="I4116" s="2">
        <v>9.9999999999999998E-13</v>
      </c>
      <c r="J4116" s="26" t="s">
        <v>699</v>
      </c>
    </row>
    <row r="4117" spans="1:10" ht="15.75" hidden="1" customHeight="1" x14ac:dyDescent="0.25">
      <c r="A4117" s="2" t="s">
        <v>789</v>
      </c>
      <c r="B4117" s="2" t="s">
        <v>850</v>
      </c>
      <c r="C4117" s="2">
        <v>2015</v>
      </c>
      <c r="D4117" s="2" t="s">
        <v>241</v>
      </c>
      <c r="G4117" s="2">
        <v>-100000</v>
      </c>
      <c r="H4117" s="2">
        <v>0</v>
      </c>
      <c r="I4117" s="2">
        <v>0</v>
      </c>
      <c r="J4117" s="26" t="e">
        <v>#N/A</v>
      </c>
    </row>
    <row r="4118" spans="1:10" ht="15.75" hidden="1" customHeight="1" x14ac:dyDescent="0.25">
      <c r="A4118" s="2" t="s">
        <v>789</v>
      </c>
      <c r="B4118" s="2" t="s">
        <v>850</v>
      </c>
      <c r="C4118" s="2">
        <v>2015</v>
      </c>
      <c r="D4118" s="2" t="s">
        <v>241</v>
      </c>
      <c r="G4118" s="2">
        <v>100000</v>
      </c>
      <c r="H4118" s="40">
        <v>9.9999999999999998E-13</v>
      </c>
      <c r="I4118" s="2">
        <v>9.9999999999999998E-13</v>
      </c>
      <c r="J4118" s="26" t="e">
        <v>#N/A</v>
      </c>
    </row>
    <row r="4119" spans="1:10" ht="15.75" hidden="1" customHeight="1" x14ac:dyDescent="0.25">
      <c r="A4119" s="2" t="s">
        <v>789</v>
      </c>
      <c r="B4119" s="2" t="s">
        <v>850</v>
      </c>
      <c r="C4119" s="2">
        <v>2020</v>
      </c>
      <c r="D4119" s="2" t="s">
        <v>241</v>
      </c>
      <c r="E4119" s="2" t="s">
        <v>627</v>
      </c>
      <c r="F4119" s="2" t="s">
        <v>851</v>
      </c>
      <c r="G4119" s="2">
        <v>-100000</v>
      </c>
      <c r="H4119" s="2">
        <v>0</v>
      </c>
      <c r="I4119" s="2">
        <v>0</v>
      </c>
      <c r="J4119" s="26" t="s">
        <v>696</v>
      </c>
    </row>
    <row r="4120" spans="1:10" ht="15.75" hidden="1" customHeight="1" x14ac:dyDescent="0.25">
      <c r="A4120" s="2" t="s">
        <v>789</v>
      </c>
      <c r="B4120" s="2" t="s">
        <v>850</v>
      </c>
      <c r="C4120" s="2">
        <v>2020</v>
      </c>
      <c r="D4120" s="2" t="s">
        <v>241</v>
      </c>
      <c r="E4120" s="2" t="s">
        <v>627</v>
      </c>
      <c r="F4120" s="2" t="s">
        <v>851</v>
      </c>
      <c r="G4120" s="2">
        <v>30</v>
      </c>
      <c r="H4120" s="2">
        <v>0</v>
      </c>
      <c r="I4120" s="2">
        <v>0</v>
      </c>
      <c r="J4120" s="26" t="s">
        <v>696</v>
      </c>
    </row>
    <row r="4121" spans="1:10" ht="15.75" hidden="1" customHeight="1" x14ac:dyDescent="0.25">
      <c r="A4121" s="2" t="s">
        <v>789</v>
      </c>
      <c r="B4121" s="2" t="s">
        <v>850</v>
      </c>
      <c r="C4121" s="2">
        <v>2020</v>
      </c>
      <c r="D4121" s="2" t="s">
        <v>241</v>
      </c>
      <c r="E4121" s="2" t="s">
        <v>627</v>
      </c>
      <c r="F4121" s="2" t="s">
        <v>851</v>
      </c>
      <c r="G4121" s="2">
        <v>30</v>
      </c>
      <c r="H4121" s="2">
        <v>1.48118967190385E-2</v>
      </c>
      <c r="I4121" s="2">
        <v>1.48118967190385E-2</v>
      </c>
      <c r="J4121" s="26" t="s">
        <v>696</v>
      </c>
    </row>
    <row r="4122" spans="1:10" ht="15.75" hidden="1" customHeight="1" x14ac:dyDescent="0.25">
      <c r="A4122" s="2" t="s">
        <v>789</v>
      </c>
      <c r="B4122" s="2" t="s">
        <v>850</v>
      </c>
      <c r="C4122" s="2">
        <v>2020</v>
      </c>
      <c r="D4122" s="2" t="s">
        <v>241</v>
      </c>
      <c r="E4122" s="2" t="s">
        <v>627</v>
      </c>
      <c r="F4122" s="2" t="s">
        <v>852</v>
      </c>
      <c r="G4122" s="2">
        <v>42</v>
      </c>
      <c r="H4122" s="2">
        <v>1.48118967190385E-2</v>
      </c>
      <c r="I4122" s="2">
        <v>1.48118967190385E-2</v>
      </c>
      <c r="J4122" s="26" t="s">
        <v>696</v>
      </c>
    </row>
    <row r="4123" spans="1:10" ht="15.75" hidden="1" customHeight="1" x14ac:dyDescent="0.25">
      <c r="A4123" s="2" t="s">
        <v>789</v>
      </c>
      <c r="B4123" s="2" t="s">
        <v>850</v>
      </c>
      <c r="C4123" s="2">
        <v>2020</v>
      </c>
      <c r="D4123" s="2" t="s">
        <v>241</v>
      </c>
      <c r="E4123" s="2" t="s">
        <v>627</v>
      </c>
      <c r="F4123" s="2" t="s">
        <v>852</v>
      </c>
      <c r="G4123" s="2">
        <v>100000</v>
      </c>
      <c r="H4123" s="40">
        <v>9.9999999999999998E-13</v>
      </c>
      <c r="I4123" s="2">
        <v>9.9999999999999998E-13</v>
      </c>
      <c r="J4123" s="26" t="s">
        <v>696</v>
      </c>
    </row>
    <row r="4124" spans="1:10" ht="15.75" hidden="1" customHeight="1" x14ac:dyDescent="0.25">
      <c r="A4124" s="2" t="s">
        <v>789</v>
      </c>
      <c r="B4124" s="2" t="s">
        <v>850</v>
      </c>
      <c r="C4124" s="2">
        <v>2025</v>
      </c>
      <c r="D4124" s="2" t="s">
        <v>241</v>
      </c>
      <c r="E4124" s="2" t="s">
        <v>627</v>
      </c>
      <c r="F4124" s="2" t="s">
        <v>851</v>
      </c>
      <c r="G4124" s="2">
        <v>-100000</v>
      </c>
      <c r="H4124" s="2">
        <v>0</v>
      </c>
      <c r="I4124" s="2">
        <v>0</v>
      </c>
      <c r="J4124" s="26" t="s">
        <v>696</v>
      </c>
    </row>
    <row r="4125" spans="1:10" ht="15.75" hidden="1" customHeight="1" x14ac:dyDescent="0.25">
      <c r="A4125" s="2" t="s">
        <v>789</v>
      </c>
      <c r="B4125" s="2" t="s">
        <v>850</v>
      </c>
      <c r="C4125" s="2">
        <v>2025</v>
      </c>
      <c r="D4125" s="2" t="s">
        <v>241</v>
      </c>
      <c r="E4125" s="2" t="s">
        <v>627</v>
      </c>
      <c r="F4125" s="2" t="s">
        <v>851</v>
      </c>
      <c r="G4125" s="2">
        <v>30</v>
      </c>
      <c r="H4125" s="2">
        <v>3.8158185780048398E-2</v>
      </c>
      <c r="I4125" s="2">
        <v>3.8158185780048398E-2</v>
      </c>
      <c r="J4125" s="26" t="s">
        <v>696</v>
      </c>
    </row>
    <row r="4126" spans="1:10" ht="15.75" hidden="1" customHeight="1" x14ac:dyDescent="0.25">
      <c r="A4126" s="2" t="s">
        <v>789</v>
      </c>
      <c r="B4126" s="2" t="s">
        <v>850</v>
      </c>
      <c r="C4126" s="2">
        <v>2025</v>
      </c>
      <c r="D4126" s="2" t="s">
        <v>241</v>
      </c>
      <c r="E4126" s="2" t="s">
        <v>627</v>
      </c>
      <c r="F4126" s="2" t="s">
        <v>851</v>
      </c>
      <c r="G4126" s="2">
        <v>30</v>
      </c>
      <c r="H4126" s="2">
        <v>0</v>
      </c>
      <c r="I4126" s="2">
        <v>0</v>
      </c>
      <c r="J4126" s="26" t="s">
        <v>696</v>
      </c>
    </row>
    <row r="4127" spans="1:10" ht="15.75" hidden="1" customHeight="1" x14ac:dyDescent="0.25">
      <c r="A4127" s="2" t="s">
        <v>789</v>
      </c>
      <c r="B4127" s="2" t="s">
        <v>850</v>
      </c>
      <c r="C4127" s="2">
        <v>2025</v>
      </c>
      <c r="D4127" s="2" t="s">
        <v>241</v>
      </c>
      <c r="E4127" s="2" t="s">
        <v>627</v>
      </c>
      <c r="F4127" s="2" t="s">
        <v>852</v>
      </c>
      <c r="G4127" s="2">
        <v>42</v>
      </c>
      <c r="H4127" s="2">
        <v>3.8158185780048398E-2</v>
      </c>
      <c r="I4127" s="2">
        <v>3.8158185780048398E-2</v>
      </c>
      <c r="J4127" s="26" t="s">
        <v>696</v>
      </c>
    </row>
    <row r="4128" spans="1:10" ht="15.75" hidden="1" customHeight="1" x14ac:dyDescent="0.25">
      <c r="A4128" s="2" t="s">
        <v>789</v>
      </c>
      <c r="B4128" s="2" t="s">
        <v>850</v>
      </c>
      <c r="C4128" s="2">
        <v>2025</v>
      </c>
      <c r="D4128" s="2" t="s">
        <v>241</v>
      </c>
      <c r="E4128" s="2" t="s">
        <v>627</v>
      </c>
      <c r="F4128" s="2" t="s">
        <v>852</v>
      </c>
      <c r="G4128" s="2">
        <v>100000</v>
      </c>
      <c r="H4128" s="40">
        <v>9.9999999999999998E-13</v>
      </c>
      <c r="I4128" s="2">
        <v>9.9999999999999998E-13</v>
      </c>
      <c r="J4128" s="26" t="s">
        <v>696</v>
      </c>
    </row>
    <row r="4129" spans="1:10" ht="15.75" hidden="1" customHeight="1" x14ac:dyDescent="0.25">
      <c r="A4129" s="2" t="s">
        <v>789</v>
      </c>
      <c r="B4129" s="2" t="s">
        <v>850</v>
      </c>
      <c r="C4129" s="2">
        <v>2030</v>
      </c>
      <c r="D4129" s="2" t="s">
        <v>241</v>
      </c>
      <c r="E4129" s="2" t="s">
        <v>627</v>
      </c>
      <c r="F4129" s="2" t="s">
        <v>851</v>
      </c>
      <c r="G4129" s="2">
        <v>-100000</v>
      </c>
      <c r="H4129" s="2">
        <v>0</v>
      </c>
      <c r="I4129" s="2">
        <v>0</v>
      </c>
      <c r="J4129" s="26" t="s">
        <v>696</v>
      </c>
    </row>
    <row r="4130" spans="1:10" ht="15.75" hidden="1" customHeight="1" x14ac:dyDescent="0.25">
      <c r="A4130" s="2" t="s">
        <v>789</v>
      </c>
      <c r="B4130" s="2" t="s">
        <v>850</v>
      </c>
      <c r="C4130" s="2">
        <v>2030</v>
      </c>
      <c r="D4130" s="2" t="s">
        <v>241</v>
      </c>
      <c r="E4130" s="2" t="s">
        <v>627</v>
      </c>
      <c r="F4130" s="2" t="s">
        <v>851</v>
      </c>
      <c r="G4130" s="2">
        <v>30</v>
      </c>
      <c r="H4130" s="2">
        <v>6.6204071044921903E-2</v>
      </c>
      <c r="I4130" s="2">
        <v>6.6204071044921903E-2</v>
      </c>
      <c r="J4130" s="26" t="s">
        <v>696</v>
      </c>
    </row>
    <row r="4131" spans="1:10" ht="15.75" hidden="1" customHeight="1" x14ac:dyDescent="0.25">
      <c r="A4131" s="2" t="s">
        <v>789</v>
      </c>
      <c r="B4131" s="2" t="s">
        <v>850</v>
      </c>
      <c r="C4131" s="2">
        <v>2030</v>
      </c>
      <c r="D4131" s="2" t="s">
        <v>241</v>
      </c>
      <c r="E4131" s="2" t="s">
        <v>627</v>
      </c>
      <c r="F4131" s="2" t="s">
        <v>851</v>
      </c>
      <c r="G4131" s="2">
        <v>30</v>
      </c>
      <c r="H4131" s="2">
        <v>0</v>
      </c>
      <c r="I4131" s="2">
        <v>0</v>
      </c>
      <c r="J4131" s="26" t="s">
        <v>696</v>
      </c>
    </row>
    <row r="4132" spans="1:10" ht="15.75" hidden="1" customHeight="1" x14ac:dyDescent="0.25">
      <c r="A4132" s="2" t="s">
        <v>789</v>
      </c>
      <c r="B4132" s="2" t="s">
        <v>850</v>
      </c>
      <c r="C4132" s="2">
        <v>2030</v>
      </c>
      <c r="D4132" s="2" t="s">
        <v>241</v>
      </c>
      <c r="E4132" s="2" t="s">
        <v>627</v>
      </c>
      <c r="F4132" s="2" t="s">
        <v>852</v>
      </c>
      <c r="G4132" s="2">
        <v>42</v>
      </c>
      <c r="H4132" s="2">
        <v>6.6204071044921903E-2</v>
      </c>
      <c r="I4132" s="2">
        <v>6.6204071044921903E-2</v>
      </c>
      <c r="J4132" s="26" t="s">
        <v>696</v>
      </c>
    </row>
    <row r="4133" spans="1:10" ht="15.75" hidden="1" customHeight="1" x14ac:dyDescent="0.25">
      <c r="A4133" s="2" t="s">
        <v>789</v>
      </c>
      <c r="B4133" s="2" t="s">
        <v>850</v>
      </c>
      <c r="C4133" s="2">
        <v>2030</v>
      </c>
      <c r="D4133" s="2" t="s">
        <v>241</v>
      </c>
      <c r="E4133" s="2" t="s">
        <v>627</v>
      </c>
      <c r="F4133" s="2" t="s">
        <v>852</v>
      </c>
      <c r="G4133" s="2">
        <v>100000</v>
      </c>
      <c r="H4133" s="40">
        <v>9.9999999999999998E-13</v>
      </c>
      <c r="I4133" s="2">
        <v>9.9999999999999998E-13</v>
      </c>
      <c r="J4133" s="26" t="s">
        <v>696</v>
      </c>
    </row>
    <row r="4134" spans="1:10" ht="15.75" hidden="1" customHeight="1" x14ac:dyDescent="0.25">
      <c r="A4134" s="2" t="s">
        <v>789</v>
      </c>
      <c r="B4134" s="2" t="s">
        <v>850</v>
      </c>
      <c r="C4134" s="2">
        <v>2035</v>
      </c>
      <c r="D4134" s="2" t="s">
        <v>241</v>
      </c>
      <c r="E4134" s="2" t="s">
        <v>627</v>
      </c>
      <c r="F4134" s="2" t="s">
        <v>851</v>
      </c>
      <c r="G4134" s="2">
        <v>-100000</v>
      </c>
      <c r="H4134" s="2">
        <v>0</v>
      </c>
      <c r="I4134" s="2">
        <v>0</v>
      </c>
      <c r="J4134" s="26" t="s">
        <v>696</v>
      </c>
    </row>
    <row r="4135" spans="1:10" ht="15.75" hidden="1" customHeight="1" x14ac:dyDescent="0.25">
      <c r="A4135" s="2" t="s">
        <v>789</v>
      </c>
      <c r="B4135" s="2" t="s">
        <v>850</v>
      </c>
      <c r="C4135" s="2">
        <v>2035</v>
      </c>
      <c r="D4135" s="2" t="s">
        <v>241</v>
      </c>
      <c r="E4135" s="2" t="s">
        <v>627</v>
      </c>
      <c r="F4135" s="2" t="s">
        <v>851</v>
      </c>
      <c r="G4135" s="2">
        <v>30</v>
      </c>
      <c r="H4135" s="2">
        <v>9.3947410583496094E-2</v>
      </c>
      <c r="I4135" s="2">
        <v>9.3947410583496094E-2</v>
      </c>
      <c r="J4135" s="26" t="s">
        <v>696</v>
      </c>
    </row>
    <row r="4136" spans="1:10" ht="15.75" hidden="1" customHeight="1" x14ac:dyDescent="0.25">
      <c r="A4136" s="2" t="s">
        <v>789</v>
      </c>
      <c r="B4136" s="2" t="s">
        <v>850</v>
      </c>
      <c r="C4136" s="2">
        <v>2035</v>
      </c>
      <c r="D4136" s="2" t="s">
        <v>241</v>
      </c>
      <c r="E4136" s="2" t="s">
        <v>627</v>
      </c>
      <c r="F4136" s="2" t="s">
        <v>851</v>
      </c>
      <c r="G4136" s="2">
        <v>30</v>
      </c>
      <c r="H4136" s="2">
        <v>0</v>
      </c>
      <c r="I4136" s="2">
        <v>0</v>
      </c>
      <c r="J4136" s="26" t="s">
        <v>696</v>
      </c>
    </row>
    <row r="4137" spans="1:10" ht="15.75" hidden="1" customHeight="1" x14ac:dyDescent="0.25">
      <c r="A4137" s="2" t="s">
        <v>789</v>
      </c>
      <c r="B4137" s="2" t="s">
        <v>850</v>
      </c>
      <c r="C4137" s="2">
        <v>2035</v>
      </c>
      <c r="D4137" s="2" t="s">
        <v>241</v>
      </c>
      <c r="E4137" s="2" t="s">
        <v>627</v>
      </c>
      <c r="F4137" s="2" t="s">
        <v>852</v>
      </c>
      <c r="G4137" s="2">
        <v>42</v>
      </c>
      <c r="H4137" s="2">
        <v>9.3947410583496094E-2</v>
      </c>
      <c r="I4137" s="2">
        <v>9.3947410583496094E-2</v>
      </c>
      <c r="J4137" s="26" t="s">
        <v>696</v>
      </c>
    </row>
    <row r="4138" spans="1:10" ht="15.75" hidden="1" customHeight="1" x14ac:dyDescent="0.25">
      <c r="A4138" s="2" t="s">
        <v>789</v>
      </c>
      <c r="B4138" s="2" t="s">
        <v>850</v>
      </c>
      <c r="C4138" s="2">
        <v>2035</v>
      </c>
      <c r="D4138" s="2" t="s">
        <v>241</v>
      </c>
      <c r="E4138" s="2" t="s">
        <v>627</v>
      </c>
      <c r="F4138" s="2" t="s">
        <v>852</v>
      </c>
      <c r="G4138" s="2">
        <v>100000</v>
      </c>
      <c r="H4138" s="40">
        <v>9.9999999999999998E-13</v>
      </c>
      <c r="I4138" s="2">
        <v>9.9999999999999998E-13</v>
      </c>
      <c r="J4138" s="26" t="s">
        <v>696</v>
      </c>
    </row>
    <row r="4139" spans="1:10" ht="15.75" hidden="1" customHeight="1" x14ac:dyDescent="0.25">
      <c r="A4139" s="2" t="s">
        <v>789</v>
      </c>
      <c r="B4139" s="2" t="s">
        <v>850</v>
      </c>
      <c r="C4139" s="2">
        <v>2040</v>
      </c>
      <c r="D4139" s="2" t="s">
        <v>241</v>
      </c>
      <c r="E4139" s="2" t="s">
        <v>627</v>
      </c>
      <c r="F4139" s="2" t="s">
        <v>851</v>
      </c>
      <c r="G4139" s="2">
        <v>-100000</v>
      </c>
      <c r="H4139" s="2">
        <v>0</v>
      </c>
      <c r="I4139" s="2">
        <v>0</v>
      </c>
      <c r="J4139" s="26" t="s">
        <v>696</v>
      </c>
    </row>
    <row r="4140" spans="1:10" ht="15.75" hidden="1" customHeight="1" x14ac:dyDescent="0.25">
      <c r="A4140" s="2" t="s">
        <v>789</v>
      </c>
      <c r="B4140" s="2" t="s">
        <v>850</v>
      </c>
      <c r="C4140" s="2">
        <v>2040</v>
      </c>
      <c r="D4140" s="2" t="s">
        <v>241</v>
      </c>
      <c r="E4140" s="2" t="s">
        <v>627</v>
      </c>
      <c r="F4140" s="2" t="s">
        <v>851</v>
      </c>
      <c r="G4140" s="2">
        <v>30</v>
      </c>
      <c r="H4140" s="2">
        <v>0</v>
      </c>
      <c r="I4140" s="2">
        <v>0</v>
      </c>
      <c r="J4140" s="26" t="s">
        <v>696</v>
      </c>
    </row>
    <row r="4141" spans="1:10" ht="15.75" hidden="1" customHeight="1" x14ac:dyDescent="0.25">
      <c r="A4141" s="2" t="s">
        <v>789</v>
      </c>
      <c r="B4141" s="2" t="s">
        <v>850</v>
      </c>
      <c r="C4141" s="2">
        <v>2040</v>
      </c>
      <c r="D4141" s="2" t="s">
        <v>241</v>
      </c>
      <c r="E4141" s="2" t="s">
        <v>627</v>
      </c>
      <c r="F4141" s="2" t="s">
        <v>851</v>
      </c>
      <c r="G4141" s="2">
        <v>30</v>
      </c>
      <c r="H4141" s="2">
        <v>9.7765848040580694E-2</v>
      </c>
      <c r="I4141" s="2">
        <v>9.7765848040580694E-2</v>
      </c>
      <c r="J4141" s="26" t="s">
        <v>696</v>
      </c>
    </row>
    <row r="4142" spans="1:10" ht="15.75" hidden="1" customHeight="1" x14ac:dyDescent="0.25">
      <c r="A4142" s="2" t="s">
        <v>789</v>
      </c>
      <c r="B4142" s="2" t="s">
        <v>850</v>
      </c>
      <c r="C4142" s="2">
        <v>2040</v>
      </c>
      <c r="D4142" s="2" t="s">
        <v>241</v>
      </c>
      <c r="E4142" s="2" t="s">
        <v>627</v>
      </c>
      <c r="F4142" s="2" t="s">
        <v>852</v>
      </c>
      <c r="G4142" s="2">
        <v>42</v>
      </c>
      <c r="H4142" s="2">
        <v>9.7765848040580694E-2</v>
      </c>
      <c r="I4142" s="2">
        <v>9.7765848040580694E-2</v>
      </c>
      <c r="J4142" s="26" t="s">
        <v>696</v>
      </c>
    </row>
    <row r="4143" spans="1:10" ht="15.75" hidden="1" customHeight="1" x14ac:dyDescent="0.25">
      <c r="A4143" s="2" t="s">
        <v>789</v>
      </c>
      <c r="B4143" s="2" t="s">
        <v>850</v>
      </c>
      <c r="C4143" s="2">
        <v>2040</v>
      </c>
      <c r="D4143" s="2" t="s">
        <v>241</v>
      </c>
      <c r="E4143" s="2" t="s">
        <v>627</v>
      </c>
      <c r="F4143" s="2" t="s">
        <v>852</v>
      </c>
      <c r="G4143" s="2">
        <v>100000</v>
      </c>
      <c r="H4143" s="40">
        <v>9.9999999999999998E-13</v>
      </c>
      <c r="I4143" s="2">
        <v>9.9999999999999998E-13</v>
      </c>
      <c r="J4143" s="26" t="s">
        <v>696</v>
      </c>
    </row>
    <row r="4144" spans="1:10" ht="15.75" hidden="1" customHeight="1" x14ac:dyDescent="0.25">
      <c r="A4144" s="2" t="s">
        <v>789</v>
      </c>
      <c r="B4144" s="2" t="s">
        <v>850</v>
      </c>
      <c r="C4144" s="2">
        <v>2045</v>
      </c>
      <c r="D4144" s="2" t="s">
        <v>241</v>
      </c>
      <c r="E4144" s="2" t="s">
        <v>627</v>
      </c>
      <c r="F4144" s="2" t="s">
        <v>851</v>
      </c>
      <c r="G4144" s="2">
        <v>-100000</v>
      </c>
      <c r="H4144" s="2">
        <v>0</v>
      </c>
      <c r="I4144" s="2">
        <v>0</v>
      </c>
      <c r="J4144" s="26" t="s">
        <v>696</v>
      </c>
    </row>
    <row r="4145" spans="1:10" ht="15.75" hidden="1" customHeight="1" x14ac:dyDescent="0.25">
      <c r="A4145" s="2" t="s">
        <v>789</v>
      </c>
      <c r="B4145" s="2" t="s">
        <v>850</v>
      </c>
      <c r="C4145" s="2">
        <v>2045</v>
      </c>
      <c r="D4145" s="2" t="s">
        <v>241</v>
      </c>
      <c r="E4145" s="2" t="s">
        <v>627</v>
      </c>
      <c r="F4145" s="2" t="s">
        <v>851</v>
      </c>
      <c r="G4145" s="2">
        <v>30</v>
      </c>
      <c r="H4145" s="2">
        <v>0.101739324629306</v>
      </c>
      <c r="I4145" s="2">
        <v>0.101739324629306</v>
      </c>
      <c r="J4145" s="26" t="s">
        <v>696</v>
      </c>
    </row>
    <row r="4146" spans="1:10" ht="15.75" hidden="1" customHeight="1" x14ac:dyDescent="0.25">
      <c r="A4146" s="2" t="s">
        <v>789</v>
      </c>
      <c r="B4146" s="2" t="s">
        <v>850</v>
      </c>
      <c r="C4146" s="2">
        <v>2045</v>
      </c>
      <c r="D4146" s="2" t="s">
        <v>241</v>
      </c>
      <c r="E4146" s="2" t="s">
        <v>627</v>
      </c>
      <c r="F4146" s="2" t="s">
        <v>851</v>
      </c>
      <c r="G4146" s="2">
        <v>30</v>
      </c>
      <c r="H4146" s="2">
        <v>0</v>
      </c>
      <c r="I4146" s="2">
        <v>0</v>
      </c>
      <c r="J4146" s="26" t="s">
        <v>696</v>
      </c>
    </row>
    <row r="4147" spans="1:10" ht="15.75" hidden="1" customHeight="1" x14ac:dyDescent="0.25">
      <c r="A4147" s="2" t="s">
        <v>789</v>
      </c>
      <c r="B4147" s="2" t="s">
        <v>850</v>
      </c>
      <c r="C4147" s="2">
        <v>2045</v>
      </c>
      <c r="D4147" s="2" t="s">
        <v>241</v>
      </c>
      <c r="E4147" s="2" t="s">
        <v>627</v>
      </c>
      <c r="F4147" s="2" t="s">
        <v>852</v>
      </c>
      <c r="G4147" s="2">
        <v>42</v>
      </c>
      <c r="H4147" s="2">
        <v>0.101739324629306</v>
      </c>
      <c r="I4147" s="2">
        <v>0.101739324629306</v>
      </c>
      <c r="J4147" s="26" t="s">
        <v>696</v>
      </c>
    </row>
    <row r="4148" spans="1:10" ht="15.75" hidden="1" customHeight="1" x14ac:dyDescent="0.25">
      <c r="A4148" s="2" t="s">
        <v>789</v>
      </c>
      <c r="B4148" s="2" t="s">
        <v>850</v>
      </c>
      <c r="C4148" s="2">
        <v>2045</v>
      </c>
      <c r="D4148" s="2" t="s">
        <v>241</v>
      </c>
      <c r="E4148" s="2" t="s">
        <v>627</v>
      </c>
      <c r="F4148" s="2" t="s">
        <v>852</v>
      </c>
      <c r="G4148" s="2">
        <v>100000</v>
      </c>
      <c r="H4148" s="40">
        <v>9.9999999999999998E-13</v>
      </c>
      <c r="I4148" s="2">
        <v>9.9999999999999998E-13</v>
      </c>
      <c r="J4148" s="26" t="s">
        <v>696</v>
      </c>
    </row>
    <row r="4149" spans="1:10" ht="15.75" hidden="1" customHeight="1" x14ac:dyDescent="0.25">
      <c r="A4149" s="2" t="s">
        <v>789</v>
      </c>
      <c r="B4149" s="2" t="s">
        <v>850</v>
      </c>
      <c r="C4149" s="2">
        <v>2050</v>
      </c>
      <c r="D4149" s="2" t="s">
        <v>241</v>
      </c>
      <c r="E4149" s="2" t="s">
        <v>627</v>
      </c>
      <c r="F4149" s="2" t="s">
        <v>851</v>
      </c>
      <c r="G4149" s="2">
        <v>-100000</v>
      </c>
      <c r="H4149" s="2">
        <v>0</v>
      </c>
      <c r="I4149" s="2">
        <v>0</v>
      </c>
      <c r="J4149" s="26" t="s">
        <v>696</v>
      </c>
    </row>
    <row r="4150" spans="1:10" ht="15.75" hidden="1" customHeight="1" x14ac:dyDescent="0.25">
      <c r="A4150" s="2" t="s">
        <v>789</v>
      </c>
      <c r="B4150" s="2" t="s">
        <v>850</v>
      </c>
      <c r="C4150" s="2">
        <v>2050</v>
      </c>
      <c r="D4150" s="2" t="s">
        <v>241</v>
      </c>
      <c r="E4150" s="2" t="s">
        <v>627</v>
      </c>
      <c r="F4150" s="2" t="s">
        <v>851</v>
      </c>
      <c r="G4150" s="2">
        <v>30</v>
      </c>
      <c r="H4150" s="2">
        <v>0</v>
      </c>
      <c r="I4150" s="2">
        <v>0</v>
      </c>
      <c r="J4150" s="26" t="s">
        <v>696</v>
      </c>
    </row>
    <row r="4151" spans="1:10" ht="15.75" hidden="1" customHeight="1" x14ac:dyDescent="0.25">
      <c r="A4151" s="2" t="s">
        <v>789</v>
      </c>
      <c r="B4151" s="2" t="s">
        <v>850</v>
      </c>
      <c r="C4151" s="2">
        <v>2050</v>
      </c>
      <c r="D4151" s="2" t="s">
        <v>241</v>
      </c>
      <c r="E4151" s="2" t="s">
        <v>627</v>
      </c>
      <c r="F4151" s="2" t="s">
        <v>851</v>
      </c>
      <c r="G4151" s="2">
        <v>30</v>
      </c>
      <c r="H4151" s="2">
        <v>0.105874508619308</v>
      </c>
      <c r="I4151" s="2">
        <v>0.105874508619308</v>
      </c>
      <c r="J4151" s="26" t="s">
        <v>696</v>
      </c>
    </row>
    <row r="4152" spans="1:10" ht="15.75" hidden="1" customHeight="1" x14ac:dyDescent="0.25">
      <c r="A4152" s="2" t="s">
        <v>789</v>
      </c>
      <c r="B4152" s="2" t="s">
        <v>850</v>
      </c>
      <c r="C4152" s="2">
        <v>2050</v>
      </c>
      <c r="D4152" s="2" t="s">
        <v>241</v>
      </c>
      <c r="E4152" s="2" t="s">
        <v>627</v>
      </c>
      <c r="F4152" s="2" t="s">
        <v>852</v>
      </c>
      <c r="G4152" s="2">
        <v>42</v>
      </c>
      <c r="H4152" s="2">
        <v>0.105874508619308</v>
      </c>
      <c r="I4152" s="2">
        <v>0.105874508619308</v>
      </c>
      <c r="J4152" s="26" t="s">
        <v>696</v>
      </c>
    </row>
    <row r="4153" spans="1:10" ht="15.75" hidden="1" customHeight="1" x14ac:dyDescent="0.25">
      <c r="A4153" s="2" t="s">
        <v>789</v>
      </c>
      <c r="B4153" s="2" t="s">
        <v>850</v>
      </c>
      <c r="C4153" s="2">
        <v>2050</v>
      </c>
      <c r="D4153" s="2" t="s">
        <v>241</v>
      </c>
      <c r="E4153" s="2" t="s">
        <v>627</v>
      </c>
      <c r="F4153" s="2" t="s">
        <v>852</v>
      </c>
      <c r="G4153" s="2">
        <v>100000</v>
      </c>
      <c r="H4153" s="40">
        <v>9.9999999999999998E-13</v>
      </c>
      <c r="I4153" s="2">
        <v>9.9999999999999998E-13</v>
      </c>
      <c r="J4153" s="26" t="s">
        <v>696</v>
      </c>
    </row>
    <row r="4154" spans="1:10" ht="15.75" hidden="1" customHeight="1" x14ac:dyDescent="0.25">
      <c r="A4154" s="2" t="s">
        <v>853</v>
      </c>
      <c r="B4154" s="2" t="s">
        <v>854</v>
      </c>
      <c r="C4154" s="2">
        <v>2015</v>
      </c>
      <c r="D4154" s="2" t="s">
        <v>241</v>
      </c>
      <c r="E4154" s="2" t="s">
        <v>627</v>
      </c>
      <c r="F4154" s="2" t="s">
        <v>855</v>
      </c>
      <c r="G4154" s="2">
        <v>-100000</v>
      </c>
      <c r="H4154" s="2">
        <v>0</v>
      </c>
      <c r="I4154" s="2">
        <v>0</v>
      </c>
      <c r="J4154" s="26" t="s">
        <v>700</v>
      </c>
    </row>
    <row r="4155" spans="1:10" ht="15.75" hidden="1" customHeight="1" x14ac:dyDescent="0.25">
      <c r="A4155" s="2" t="s">
        <v>853</v>
      </c>
      <c r="B4155" s="2" t="s">
        <v>854</v>
      </c>
      <c r="C4155" s="2">
        <v>2015</v>
      </c>
      <c r="D4155" s="2" t="s">
        <v>241</v>
      </c>
      <c r="E4155" s="2" t="s">
        <v>627</v>
      </c>
      <c r="F4155" s="2" t="s">
        <v>855</v>
      </c>
      <c r="G4155" s="2">
        <v>-201</v>
      </c>
      <c r="H4155" s="2">
        <v>0</v>
      </c>
      <c r="I4155" s="2">
        <v>0</v>
      </c>
      <c r="J4155" s="26" t="s">
        <v>700</v>
      </c>
    </row>
    <row r="4156" spans="1:10" ht="15.75" hidden="1" customHeight="1" x14ac:dyDescent="0.25">
      <c r="A4156" s="2" t="s">
        <v>853</v>
      </c>
      <c r="B4156" s="2" t="s">
        <v>854</v>
      </c>
      <c r="C4156" s="2">
        <v>2015</v>
      </c>
      <c r="D4156" s="2" t="s">
        <v>241</v>
      </c>
      <c r="E4156" s="2" t="s">
        <v>627</v>
      </c>
      <c r="F4156" s="2" t="s">
        <v>855</v>
      </c>
      <c r="G4156" s="2">
        <v>-201</v>
      </c>
      <c r="H4156" s="2">
        <v>6.2485747039317998E-3</v>
      </c>
      <c r="I4156" s="2">
        <v>6.9984036684036166E-3</v>
      </c>
      <c r="J4156" s="26" t="s">
        <v>700</v>
      </c>
    </row>
    <row r="4157" spans="1:10" ht="15.75" hidden="1" customHeight="1" x14ac:dyDescent="0.25">
      <c r="A4157" s="2" t="s">
        <v>853</v>
      </c>
      <c r="B4157" s="2" t="s">
        <v>854</v>
      </c>
      <c r="C4157" s="2">
        <v>2015</v>
      </c>
      <c r="D4157" s="2" t="s">
        <v>241</v>
      </c>
      <c r="E4157" s="2" t="s">
        <v>627</v>
      </c>
      <c r="F4157" s="2" t="s">
        <v>855</v>
      </c>
      <c r="G4157" s="2">
        <v>-198</v>
      </c>
      <c r="H4157" s="2">
        <v>5.2224514074624001E-3</v>
      </c>
      <c r="I4157" s="2">
        <v>5.8491455763578885E-3</v>
      </c>
      <c r="J4157" s="26" t="s">
        <v>700</v>
      </c>
    </row>
    <row r="4158" spans="1:10" ht="15.75" hidden="1" customHeight="1" x14ac:dyDescent="0.25">
      <c r="A4158" s="2" t="s">
        <v>853</v>
      </c>
      <c r="B4158" s="2" t="s">
        <v>854</v>
      </c>
      <c r="C4158" s="2">
        <v>2015</v>
      </c>
      <c r="D4158" s="2" t="s">
        <v>241</v>
      </c>
      <c r="E4158" s="2" t="s">
        <v>627</v>
      </c>
      <c r="F4158" s="2" t="s">
        <v>855</v>
      </c>
      <c r="G4158" s="2">
        <v>-197</v>
      </c>
      <c r="H4158" s="2">
        <v>4.4929925352335002E-3</v>
      </c>
      <c r="I4158" s="2">
        <v>5.0321516394615205E-3</v>
      </c>
      <c r="J4158" s="26" t="s">
        <v>700</v>
      </c>
    </row>
    <row r="4159" spans="1:10" ht="15.75" hidden="1" customHeight="1" x14ac:dyDescent="0.25">
      <c r="A4159" s="2" t="s">
        <v>853</v>
      </c>
      <c r="B4159" s="2" t="s">
        <v>854</v>
      </c>
      <c r="C4159" s="2">
        <v>2015</v>
      </c>
      <c r="D4159" s="2" t="s">
        <v>241</v>
      </c>
      <c r="E4159" s="2" t="s">
        <v>627</v>
      </c>
      <c r="F4159" s="2" t="s">
        <v>855</v>
      </c>
      <c r="G4159" s="2">
        <v>-195</v>
      </c>
      <c r="H4159" s="2">
        <v>6.8694064393639998E-3</v>
      </c>
      <c r="I4159" s="2">
        <v>7.6937352120876809E-3</v>
      </c>
      <c r="J4159" s="26" t="s">
        <v>700</v>
      </c>
    </row>
    <row r="4160" spans="1:10" ht="15.75" hidden="1" customHeight="1" x14ac:dyDescent="0.25">
      <c r="A4160" s="2" t="s">
        <v>853</v>
      </c>
      <c r="B4160" s="2" t="s">
        <v>854</v>
      </c>
      <c r="C4160" s="2">
        <v>2015</v>
      </c>
      <c r="D4160" s="2" t="s">
        <v>241</v>
      </c>
      <c r="E4160" s="2" t="s">
        <v>627</v>
      </c>
      <c r="F4160" s="2" t="s">
        <v>855</v>
      </c>
      <c r="G4160" s="2">
        <v>-192</v>
      </c>
      <c r="H4160" s="2">
        <v>3.9447196759284002E-3</v>
      </c>
      <c r="I4160" s="2">
        <v>4.4180860370398086E-3</v>
      </c>
      <c r="J4160" s="26" t="s">
        <v>700</v>
      </c>
    </row>
    <row r="4161" spans="1:10" ht="15.75" hidden="1" customHeight="1" x14ac:dyDescent="0.25">
      <c r="A4161" s="2" t="s">
        <v>853</v>
      </c>
      <c r="B4161" s="2" t="s">
        <v>854</v>
      </c>
      <c r="C4161" s="2">
        <v>2015</v>
      </c>
      <c r="D4161" s="2" t="s">
        <v>241</v>
      </c>
      <c r="E4161" s="2" t="s">
        <v>627</v>
      </c>
      <c r="F4161" s="2" t="s">
        <v>855</v>
      </c>
      <c r="G4161" s="2">
        <v>-191</v>
      </c>
      <c r="H4161" s="2">
        <v>5.2118254825472997E-3</v>
      </c>
      <c r="I4161" s="2">
        <v>5.8372445404529759E-3</v>
      </c>
      <c r="J4161" s="26" t="s">
        <v>700</v>
      </c>
    </row>
    <row r="4162" spans="1:10" ht="15.75" hidden="1" customHeight="1" x14ac:dyDescent="0.25">
      <c r="A4162" s="2" t="s">
        <v>853</v>
      </c>
      <c r="B4162" s="2" t="s">
        <v>854</v>
      </c>
      <c r="C4162" s="2">
        <v>2015</v>
      </c>
      <c r="D4162" s="2" t="s">
        <v>241</v>
      </c>
      <c r="E4162" s="2" t="s">
        <v>627</v>
      </c>
      <c r="F4162" s="2" t="s">
        <v>855</v>
      </c>
      <c r="G4162" s="2">
        <v>-185</v>
      </c>
      <c r="H4162" s="2">
        <v>3.8083260878921002E-3</v>
      </c>
      <c r="I4162" s="2">
        <v>4.2653252184391525E-3</v>
      </c>
      <c r="J4162" s="26" t="s">
        <v>700</v>
      </c>
    </row>
    <row r="4163" spans="1:10" ht="15.75" hidden="1" customHeight="1" x14ac:dyDescent="0.25">
      <c r="A4163" s="2" t="s">
        <v>853</v>
      </c>
      <c r="B4163" s="2" t="s">
        <v>854</v>
      </c>
      <c r="C4163" s="2">
        <v>2015</v>
      </c>
      <c r="D4163" s="2" t="s">
        <v>241</v>
      </c>
      <c r="E4163" s="2" t="s">
        <v>627</v>
      </c>
      <c r="F4163" s="2" t="s">
        <v>855</v>
      </c>
      <c r="G4163" s="2">
        <v>-184</v>
      </c>
      <c r="H4163" s="2">
        <v>9.4521059654653003E-3</v>
      </c>
      <c r="I4163" s="2">
        <v>1.0586358681321137E-2</v>
      </c>
      <c r="J4163" s="26" t="s">
        <v>700</v>
      </c>
    </row>
    <row r="4164" spans="1:10" ht="15.75" hidden="1" customHeight="1" x14ac:dyDescent="0.25">
      <c r="A4164" s="2" t="s">
        <v>853</v>
      </c>
      <c r="B4164" s="2" t="s">
        <v>854</v>
      </c>
      <c r="C4164" s="2">
        <v>2015</v>
      </c>
      <c r="D4164" s="2" t="s">
        <v>241</v>
      </c>
      <c r="E4164" s="2" t="s">
        <v>627</v>
      </c>
      <c r="F4164" s="2" t="s">
        <v>855</v>
      </c>
      <c r="G4164" s="2">
        <v>-183</v>
      </c>
      <c r="H4164" s="2">
        <v>8.6151929572224999E-3</v>
      </c>
      <c r="I4164" s="2">
        <v>9.6490161120892006E-3</v>
      </c>
      <c r="J4164" s="26" t="s">
        <v>700</v>
      </c>
    </row>
    <row r="4165" spans="1:10" ht="15.75" hidden="1" customHeight="1" x14ac:dyDescent="0.25">
      <c r="A4165" s="2" t="s">
        <v>853</v>
      </c>
      <c r="B4165" s="2" t="s">
        <v>854</v>
      </c>
      <c r="C4165" s="2">
        <v>2015</v>
      </c>
      <c r="D4165" s="2" t="s">
        <v>241</v>
      </c>
      <c r="E4165" s="2" t="s">
        <v>627</v>
      </c>
      <c r="F4165" s="2" t="s">
        <v>855</v>
      </c>
      <c r="G4165" s="2">
        <v>-182</v>
      </c>
      <c r="H4165" s="2">
        <v>6.9256513379514001E-3</v>
      </c>
      <c r="I4165" s="2">
        <v>7.7567294985055688E-3</v>
      </c>
      <c r="J4165" s="26" t="s">
        <v>700</v>
      </c>
    </row>
    <row r="4166" spans="1:10" ht="15.75" hidden="1" customHeight="1" x14ac:dyDescent="0.25">
      <c r="A4166" s="2" t="s">
        <v>853</v>
      </c>
      <c r="B4166" s="2" t="s">
        <v>854</v>
      </c>
      <c r="C4166" s="2">
        <v>2015</v>
      </c>
      <c r="D4166" s="2" t="s">
        <v>241</v>
      </c>
      <c r="E4166" s="2" t="s">
        <v>627</v>
      </c>
      <c r="F4166" s="2" t="s">
        <v>855</v>
      </c>
      <c r="G4166" s="2">
        <v>-181</v>
      </c>
      <c r="H4166" s="2">
        <v>2.6037867646663999E-3</v>
      </c>
      <c r="I4166" s="2">
        <v>2.9162411764263683E-3</v>
      </c>
      <c r="J4166" s="26" t="s">
        <v>700</v>
      </c>
    </row>
    <row r="4167" spans="1:10" ht="15.75" hidden="1" customHeight="1" x14ac:dyDescent="0.25">
      <c r="A4167" s="2" t="s">
        <v>853</v>
      </c>
      <c r="B4167" s="2" t="s">
        <v>854</v>
      </c>
      <c r="C4167" s="2">
        <v>2015</v>
      </c>
      <c r="D4167" s="2" t="s">
        <v>241</v>
      </c>
      <c r="E4167" s="2" t="s">
        <v>627</v>
      </c>
      <c r="F4167" s="2" t="s">
        <v>855</v>
      </c>
      <c r="G4167" s="2">
        <v>-178</v>
      </c>
      <c r="H4167" s="2">
        <v>1.56418203841895E-2</v>
      </c>
      <c r="I4167" s="2">
        <v>1.7518838830292243E-2</v>
      </c>
      <c r="J4167" s="26" t="s">
        <v>700</v>
      </c>
    </row>
    <row r="4168" spans="1:10" ht="15.75" hidden="1" customHeight="1" x14ac:dyDescent="0.25">
      <c r="A4168" s="2" t="s">
        <v>853</v>
      </c>
      <c r="B4168" s="2" t="s">
        <v>854</v>
      </c>
      <c r="C4168" s="2">
        <v>2015</v>
      </c>
      <c r="D4168" s="2" t="s">
        <v>241</v>
      </c>
      <c r="E4168" s="2" t="s">
        <v>627</v>
      </c>
      <c r="F4168" s="2" t="s">
        <v>855</v>
      </c>
      <c r="G4168" s="2">
        <v>-177</v>
      </c>
      <c r="H4168" s="2">
        <v>2.9371471377089599E-2</v>
      </c>
      <c r="I4168" s="2">
        <v>3.2896047942340356E-2</v>
      </c>
      <c r="J4168" s="26" t="s">
        <v>700</v>
      </c>
    </row>
    <row r="4169" spans="1:10" ht="15.75" hidden="1" customHeight="1" x14ac:dyDescent="0.25">
      <c r="A4169" s="2" t="s">
        <v>853</v>
      </c>
      <c r="B4169" s="2" t="s">
        <v>854</v>
      </c>
      <c r="C4169" s="2">
        <v>2015</v>
      </c>
      <c r="D4169" s="2" t="s">
        <v>241</v>
      </c>
      <c r="E4169" s="2" t="s">
        <v>627</v>
      </c>
      <c r="F4169" s="2" t="s">
        <v>855</v>
      </c>
      <c r="G4169" s="2">
        <v>-176</v>
      </c>
      <c r="H4169" s="2">
        <v>1.31025470327586E-2</v>
      </c>
      <c r="I4169" s="2">
        <v>1.4674852676689634E-2</v>
      </c>
      <c r="J4169" s="26" t="s">
        <v>700</v>
      </c>
    </row>
    <row r="4170" spans="1:10" ht="15.75" hidden="1" customHeight="1" x14ac:dyDescent="0.25">
      <c r="A4170" s="2" t="s">
        <v>853</v>
      </c>
      <c r="B4170" s="2" t="s">
        <v>854</v>
      </c>
      <c r="C4170" s="2">
        <v>2015</v>
      </c>
      <c r="D4170" s="2" t="s">
        <v>241</v>
      </c>
      <c r="E4170" s="2" t="s">
        <v>627</v>
      </c>
      <c r="F4170" s="2" t="s">
        <v>855</v>
      </c>
      <c r="G4170" s="2">
        <v>-175</v>
      </c>
      <c r="H4170" s="2">
        <v>1.45600228570402E-2</v>
      </c>
      <c r="I4170" s="2">
        <v>1.6307225599885025E-2</v>
      </c>
      <c r="J4170" s="26" t="s">
        <v>700</v>
      </c>
    </row>
    <row r="4171" spans="1:10" ht="15.75" hidden="1" customHeight="1" x14ac:dyDescent="0.25">
      <c r="A4171" s="2" t="s">
        <v>853</v>
      </c>
      <c r="B4171" s="2" t="s">
        <v>854</v>
      </c>
      <c r="C4171" s="2">
        <v>2015</v>
      </c>
      <c r="D4171" s="2" t="s">
        <v>241</v>
      </c>
      <c r="E4171" s="2" t="s">
        <v>627</v>
      </c>
      <c r="F4171" s="2" t="s">
        <v>855</v>
      </c>
      <c r="G4171" s="2">
        <v>-174</v>
      </c>
      <c r="H4171" s="2">
        <v>1.5178589383140199E-2</v>
      </c>
      <c r="I4171" s="2">
        <v>1.7000020109117026E-2</v>
      </c>
      <c r="J4171" s="26" t="s">
        <v>700</v>
      </c>
    </row>
    <row r="4172" spans="1:10" ht="15.75" hidden="1" customHeight="1" x14ac:dyDescent="0.25">
      <c r="A4172" s="2" t="s">
        <v>853</v>
      </c>
      <c r="B4172" s="2" t="s">
        <v>854</v>
      </c>
      <c r="C4172" s="2">
        <v>2015</v>
      </c>
      <c r="D4172" s="2" t="s">
        <v>241</v>
      </c>
      <c r="E4172" s="2" t="s">
        <v>627</v>
      </c>
      <c r="F4172" s="2" t="s">
        <v>855</v>
      </c>
      <c r="G4172" s="2">
        <v>-173</v>
      </c>
      <c r="H4172" s="2">
        <v>2.7592000551521999E-3</v>
      </c>
      <c r="I4172" s="2">
        <v>3.0903040617704641E-3</v>
      </c>
      <c r="J4172" s="26" t="s">
        <v>700</v>
      </c>
    </row>
    <row r="4173" spans="1:10" ht="15.75" hidden="1" customHeight="1" x14ac:dyDescent="0.25">
      <c r="A4173" s="2" t="s">
        <v>853</v>
      </c>
      <c r="B4173" s="2" t="s">
        <v>854</v>
      </c>
      <c r="C4173" s="2">
        <v>2015</v>
      </c>
      <c r="D4173" s="2" t="s">
        <v>241</v>
      </c>
      <c r="E4173" s="2" t="s">
        <v>627</v>
      </c>
      <c r="F4173" s="2" t="s">
        <v>855</v>
      </c>
      <c r="G4173" s="2">
        <v>-171</v>
      </c>
      <c r="H4173" s="2">
        <v>3.2730145612731597E-2</v>
      </c>
      <c r="I4173" s="2">
        <v>3.6657763086259391E-2</v>
      </c>
      <c r="J4173" s="26" t="s">
        <v>700</v>
      </c>
    </row>
    <row r="4174" spans="1:10" ht="15.75" hidden="1" customHeight="1" x14ac:dyDescent="0.25">
      <c r="A4174" s="2" t="s">
        <v>853</v>
      </c>
      <c r="B4174" s="2" t="s">
        <v>854</v>
      </c>
      <c r="C4174" s="2">
        <v>2015</v>
      </c>
      <c r="D4174" s="2" t="s">
        <v>241</v>
      </c>
      <c r="E4174" s="2" t="s">
        <v>627</v>
      </c>
      <c r="F4174" s="2" t="s">
        <v>855</v>
      </c>
      <c r="G4174" s="2">
        <v>-170</v>
      </c>
      <c r="H4174" s="2">
        <v>7.3094915132969999E-3</v>
      </c>
      <c r="I4174" s="2">
        <v>8.1866304948926411E-3</v>
      </c>
      <c r="J4174" s="26" t="s">
        <v>700</v>
      </c>
    </row>
    <row r="4175" spans="1:10" ht="15.75" hidden="1" customHeight="1" x14ac:dyDescent="0.25">
      <c r="A4175" s="2" t="s">
        <v>853</v>
      </c>
      <c r="B4175" s="2" t="s">
        <v>854</v>
      </c>
      <c r="C4175" s="2">
        <v>2015</v>
      </c>
      <c r="D4175" s="2" t="s">
        <v>241</v>
      </c>
      <c r="E4175" s="2" t="s">
        <v>627</v>
      </c>
      <c r="F4175" s="2" t="s">
        <v>855</v>
      </c>
      <c r="G4175" s="2">
        <v>-169</v>
      </c>
      <c r="H4175" s="2">
        <v>6.2829717062413996E-3</v>
      </c>
      <c r="I4175" s="2">
        <v>7.0369283109903685E-3</v>
      </c>
      <c r="J4175" s="26" t="s">
        <v>700</v>
      </c>
    </row>
    <row r="4176" spans="1:10" ht="15.75" hidden="1" customHeight="1" x14ac:dyDescent="0.25">
      <c r="A4176" s="2" t="s">
        <v>853</v>
      </c>
      <c r="B4176" s="2" t="s">
        <v>854</v>
      </c>
      <c r="C4176" s="2">
        <v>2015</v>
      </c>
      <c r="D4176" s="2" t="s">
        <v>241</v>
      </c>
      <c r="E4176" s="2" t="s">
        <v>627</v>
      </c>
      <c r="F4176" s="2" t="s">
        <v>855</v>
      </c>
      <c r="G4176" s="2">
        <v>-168</v>
      </c>
      <c r="H4176" s="2">
        <v>8.7930834852159006E-3</v>
      </c>
      <c r="I4176" s="2">
        <v>9.8482535034418103E-3</v>
      </c>
      <c r="J4176" s="26" t="s">
        <v>700</v>
      </c>
    </row>
    <row r="4177" spans="1:10" ht="15.75" hidden="1" customHeight="1" x14ac:dyDescent="0.25">
      <c r="A4177" s="2" t="s">
        <v>853</v>
      </c>
      <c r="B4177" s="2" t="s">
        <v>854</v>
      </c>
      <c r="C4177" s="2">
        <v>2015</v>
      </c>
      <c r="D4177" s="2" t="s">
        <v>241</v>
      </c>
      <c r="E4177" s="2" t="s">
        <v>627</v>
      </c>
      <c r="F4177" s="2" t="s">
        <v>855</v>
      </c>
      <c r="G4177" s="2">
        <v>-167</v>
      </c>
      <c r="H4177" s="2">
        <v>2.23765049595386E-2</v>
      </c>
      <c r="I4177" s="2">
        <v>2.5061685554683234E-2</v>
      </c>
      <c r="J4177" s="26" t="s">
        <v>700</v>
      </c>
    </row>
    <row r="4178" spans="1:10" ht="15.75" hidden="1" customHeight="1" x14ac:dyDescent="0.25">
      <c r="A4178" s="2" t="s">
        <v>853</v>
      </c>
      <c r="B4178" s="2" t="s">
        <v>854</v>
      </c>
      <c r="C4178" s="2">
        <v>2015</v>
      </c>
      <c r="D4178" s="2" t="s">
        <v>241</v>
      </c>
      <c r="E4178" s="2" t="s">
        <v>627</v>
      </c>
      <c r="F4178" s="2" t="s">
        <v>855</v>
      </c>
      <c r="G4178" s="2">
        <v>-166</v>
      </c>
      <c r="H4178" s="2">
        <v>1.50218058843166E-2</v>
      </c>
      <c r="I4178" s="2">
        <v>1.6824422590434592E-2</v>
      </c>
      <c r="J4178" s="26" t="s">
        <v>700</v>
      </c>
    </row>
    <row r="4179" spans="1:10" ht="15.75" hidden="1" customHeight="1" x14ac:dyDescent="0.25">
      <c r="A4179" s="2" t="s">
        <v>853</v>
      </c>
      <c r="B4179" s="2" t="s">
        <v>854</v>
      </c>
      <c r="C4179" s="2">
        <v>2015</v>
      </c>
      <c r="D4179" s="2" t="s">
        <v>241</v>
      </c>
      <c r="E4179" s="2" t="s">
        <v>627</v>
      </c>
      <c r="F4179" s="2" t="s">
        <v>855</v>
      </c>
      <c r="G4179" s="2">
        <v>-165</v>
      </c>
      <c r="H4179" s="2">
        <v>1.4694085810333501E-2</v>
      </c>
      <c r="I4179" s="2">
        <v>1.6457376107573522E-2</v>
      </c>
      <c r="J4179" s="26" t="s">
        <v>700</v>
      </c>
    </row>
    <row r="4180" spans="1:10" ht="15.75" hidden="1" customHeight="1" x14ac:dyDescent="0.25">
      <c r="A4180" s="2" t="s">
        <v>853</v>
      </c>
      <c r="B4180" s="2" t="s">
        <v>854</v>
      </c>
      <c r="C4180" s="2">
        <v>2015</v>
      </c>
      <c r="D4180" s="2" t="s">
        <v>241</v>
      </c>
      <c r="E4180" s="2" t="s">
        <v>627</v>
      </c>
      <c r="F4180" s="2" t="s">
        <v>855</v>
      </c>
      <c r="G4180" s="2">
        <v>-164</v>
      </c>
      <c r="H4180" s="2">
        <v>3.95766794681549E-2</v>
      </c>
      <c r="I4180" s="2">
        <v>4.4325881004333489E-2</v>
      </c>
      <c r="J4180" s="26" t="s">
        <v>700</v>
      </c>
    </row>
    <row r="4181" spans="1:10" ht="15.75" hidden="1" customHeight="1" x14ac:dyDescent="0.25">
      <c r="A4181" s="2" t="s">
        <v>853</v>
      </c>
      <c r="B4181" s="2" t="s">
        <v>854</v>
      </c>
      <c r="C4181" s="2">
        <v>2015</v>
      </c>
      <c r="D4181" s="2" t="s">
        <v>241</v>
      </c>
      <c r="E4181" s="2" t="s">
        <v>627</v>
      </c>
      <c r="F4181" s="2" t="s">
        <v>855</v>
      </c>
      <c r="G4181" s="2">
        <v>-163</v>
      </c>
      <c r="H4181" s="2">
        <v>1.8928471719846102E-2</v>
      </c>
      <c r="I4181" s="2">
        <v>2.1199888326227635E-2</v>
      </c>
      <c r="J4181" s="26" t="s">
        <v>700</v>
      </c>
    </row>
    <row r="4182" spans="1:10" ht="15.75" hidden="1" customHeight="1" x14ac:dyDescent="0.25">
      <c r="A4182" s="2" t="s">
        <v>853</v>
      </c>
      <c r="B4182" s="2" t="s">
        <v>854</v>
      </c>
      <c r="C4182" s="2">
        <v>2015</v>
      </c>
      <c r="D4182" s="2" t="s">
        <v>241</v>
      </c>
      <c r="E4182" s="2" t="s">
        <v>627</v>
      </c>
      <c r="F4182" s="2" t="s">
        <v>855</v>
      </c>
      <c r="G4182" s="2">
        <v>-162</v>
      </c>
      <c r="H4182" s="2">
        <v>8.6055116262287006E-3</v>
      </c>
      <c r="I4182" s="2">
        <v>9.6381730213761455E-3</v>
      </c>
      <c r="J4182" s="26" t="s">
        <v>700</v>
      </c>
    </row>
    <row r="4183" spans="1:10" ht="15.75" hidden="1" customHeight="1" x14ac:dyDescent="0.25">
      <c r="A4183" s="2" t="s">
        <v>853</v>
      </c>
      <c r="B4183" s="2" t="s">
        <v>854</v>
      </c>
      <c r="C4183" s="2">
        <v>2015</v>
      </c>
      <c r="D4183" s="2" t="s">
        <v>241</v>
      </c>
      <c r="E4183" s="2" t="s">
        <v>627</v>
      </c>
      <c r="F4183" s="2" t="s">
        <v>855</v>
      </c>
      <c r="G4183" s="2">
        <v>-161</v>
      </c>
      <c r="H4183" s="2">
        <v>6.3839924987405998E-3</v>
      </c>
      <c r="I4183" s="2">
        <v>7.1500715985894723E-3</v>
      </c>
      <c r="J4183" s="26" t="s">
        <v>700</v>
      </c>
    </row>
    <row r="4184" spans="1:10" ht="15.75" hidden="1" customHeight="1" x14ac:dyDescent="0.25">
      <c r="A4184" s="2" t="s">
        <v>853</v>
      </c>
      <c r="B4184" s="2" t="s">
        <v>854</v>
      </c>
      <c r="C4184" s="2">
        <v>2015</v>
      </c>
      <c r="D4184" s="2" t="s">
        <v>241</v>
      </c>
      <c r="E4184" s="2" t="s">
        <v>627</v>
      </c>
      <c r="F4184" s="2" t="s">
        <v>855</v>
      </c>
      <c r="G4184" s="2">
        <v>-160</v>
      </c>
      <c r="H4184" s="2">
        <v>1.8263334175571799E-2</v>
      </c>
      <c r="I4184" s="2">
        <v>2.0454934276640416E-2</v>
      </c>
      <c r="J4184" s="26" t="s">
        <v>700</v>
      </c>
    </row>
    <row r="4185" spans="1:10" ht="15.75" hidden="1" customHeight="1" x14ac:dyDescent="0.25">
      <c r="A4185" s="2" t="s">
        <v>853</v>
      </c>
      <c r="B4185" s="2" t="s">
        <v>854</v>
      </c>
      <c r="C4185" s="2">
        <v>2015</v>
      </c>
      <c r="D4185" s="2" t="s">
        <v>241</v>
      </c>
      <c r="E4185" s="2" t="s">
        <v>627</v>
      </c>
      <c r="F4185" s="2" t="s">
        <v>855</v>
      </c>
      <c r="G4185" s="2">
        <v>-159</v>
      </c>
      <c r="H4185" s="2">
        <v>3.3002733252943E-3</v>
      </c>
      <c r="I4185" s="2">
        <v>3.6963061243296164E-3</v>
      </c>
      <c r="J4185" s="26" t="s">
        <v>700</v>
      </c>
    </row>
    <row r="4186" spans="1:10" ht="15.75" hidden="1" customHeight="1" x14ac:dyDescent="0.25">
      <c r="A4186" s="2" t="s">
        <v>853</v>
      </c>
      <c r="B4186" s="2" t="s">
        <v>854</v>
      </c>
      <c r="C4186" s="2">
        <v>2015</v>
      </c>
      <c r="D4186" s="2" t="s">
        <v>241</v>
      </c>
      <c r="E4186" s="2" t="s">
        <v>627</v>
      </c>
      <c r="F4186" s="2" t="s">
        <v>855</v>
      </c>
      <c r="G4186" s="2">
        <v>-158</v>
      </c>
      <c r="H4186" s="2">
        <v>9.0195939410477998E-3</v>
      </c>
      <c r="I4186" s="2">
        <v>1.0101945213973536E-2</v>
      </c>
      <c r="J4186" s="26" t="s">
        <v>700</v>
      </c>
    </row>
    <row r="4187" spans="1:10" ht="15.75" hidden="1" customHeight="1" x14ac:dyDescent="0.25">
      <c r="A4187" s="2" t="s">
        <v>853</v>
      </c>
      <c r="B4187" s="2" t="s">
        <v>854</v>
      </c>
      <c r="C4187" s="2">
        <v>2015</v>
      </c>
      <c r="D4187" s="2" t="s">
        <v>241</v>
      </c>
      <c r="E4187" s="2" t="s">
        <v>627</v>
      </c>
      <c r="F4187" s="2" t="s">
        <v>855</v>
      </c>
      <c r="G4187" s="2">
        <v>-157</v>
      </c>
      <c r="H4187" s="2">
        <v>2.1769821643829301E-2</v>
      </c>
      <c r="I4187" s="2">
        <v>2.4382200241088819E-2</v>
      </c>
      <c r="J4187" s="26" t="s">
        <v>700</v>
      </c>
    </row>
    <row r="4188" spans="1:10" ht="15.75" hidden="1" customHeight="1" x14ac:dyDescent="0.25">
      <c r="A4188" s="2" t="s">
        <v>853</v>
      </c>
      <c r="B4188" s="2" t="s">
        <v>854</v>
      </c>
      <c r="C4188" s="2">
        <v>2015</v>
      </c>
      <c r="D4188" s="2" t="s">
        <v>241</v>
      </c>
      <c r="E4188" s="2" t="s">
        <v>627</v>
      </c>
      <c r="F4188" s="2" t="s">
        <v>855</v>
      </c>
      <c r="G4188" s="2">
        <v>-156</v>
      </c>
      <c r="H4188" s="2">
        <v>8.5900600533931996E-3</v>
      </c>
      <c r="I4188" s="2">
        <v>9.6208672598003843E-3</v>
      </c>
      <c r="J4188" s="26" t="s">
        <v>700</v>
      </c>
    </row>
    <row r="4189" spans="1:10" ht="15.75" hidden="1" customHeight="1" x14ac:dyDescent="0.25">
      <c r="A4189" s="2" t="s">
        <v>853</v>
      </c>
      <c r="B4189" s="2" t="s">
        <v>854</v>
      </c>
      <c r="C4189" s="2">
        <v>2015</v>
      </c>
      <c r="D4189" s="2" t="s">
        <v>241</v>
      </c>
      <c r="E4189" s="2" t="s">
        <v>627</v>
      </c>
      <c r="F4189" s="2" t="s">
        <v>855</v>
      </c>
      <c r="G4189" s="2">
        <v>-155</v>
      </c>
      <c r="H4189" s="2">
        <v>1.4778649667277899E-2</v>
      </c>
      <c r="I4189" s="2">
        <v>1.6552087627351247E-2</v>
      </c>
      <c r="J4189" s="26" t="s">
        <v>700</v>
      </c>
    </row>
    <row r="4190" spans="1:10" ht="15.75" hidden="1" customHeight="1" x14ac:dyDescent="0.25">
      <c r="A4190" s="2" t="s">
        <v>853</v>
      </c>
      <c r="B4190" s="2" t="s">
        <v>854</v>
      </c>
      <c r="C4190" s="2">
        <v>2015</v>
      </c>
      <c r="D4190" s="2" t="s">
        <v>241</v>
      </c>
      <c r="E4190" s="2" t="s">
        <v>627</v>
      </c>
      <c r="F4190" s="2" t="s">
        <v>855</v>
      </c>
      <c r="G4190" s="2">
        <v>-154</v>
      </c>
      <c r="H4190" s="2">
        <v>2.1603293367661501E-2</v>
      </c>
      <c r="I4190" s="2">
        <v>2.4195688571780883E-2</v>
      </c>
      <c r="J4190" s="26" t="s">
        <v>700</v>
      </c>
    </row>
    <row r="4191" spans="1:10" ht="15.75" hidden="1" customHeight="1" x14ac:dyDescent="0.25">
      <c r="A4191" s="2" t="s">
        <v>853</v>
      </c>
      <c r="B4191" s="2" t="s">
        <v>854</v>
      </c>
      <c r="C4191" s="2">
        <v>2015</v>
      </c>
      <c r="D4191" s="2" t="s">
        <v>241</v>
      </c>
      <c r="E4191" s="2" t="s">
        <v>627</v>
      </c>
      <c r="F4191" s="2" t="s">
        <v>855</v>
      </c>
      <c r="G4191" s="2">
        <v>-153</v>
      </c>
      <c r="H4191" s="2">
        <v>1.7839954933151599E-2</v>
      </c>
      <c r="I4191" s="2">
        <v>1.9980749525129793E-2</v>
      </c>
      <c r="J4191" s="26" t="s">
        <v>700</v>
      </c>
    </row>
    <row r="4192" spans="1:10" ht="15.75" hidden="1" customHeight="1" x14ac:dyDescent="0.25">
      <c r="A4192" s="2" t="s">
        <v>853</v>
      </c>
      <c r="B4192" s="2" t="s">
        <v>854</v>
      </c>
      <c r="C4192" s="2">
        <v>2015</v>
      </c>
      <c r="D4192" s="2" t="s">
        <v>241</v>
      </c>
      <c r="E4192" s="2" t="s">
        <v>627</v>
      </c>
      <c r="F4192" s="2" t="s">
        <v>855</v>
      </c>
      <c r="G4192" s="2">
        <v>-152</v>
      </c>
      <c r="H4192" s="2">
        <v>2.1903846180066501E-2</v>
      </c>
      <c r="I4192" s="2">
        <v>2.4532307721674484E-2</v>
      </c>
      <c r="J4192" s="26" t="s">
        <v>700</v>
      </c>
    </row>
    <row r="4193" spans="1:10" ht="15.75" hidden="1" customHeight="1" x14ac:dyDescent="0.25">
      <c r="A4193" s="2" t="s">
        <v>853</v>
      </c>
      <c r="B4193" s="2" t="s">
        <v>854</v>
      </c>
      <c r="C4193" s="2">
        <v>2015</v>
      </c>
      <c r="D4193" s="2" t="s">
        <v>241</v>
      </c>
      <c r="E4193" s="2" t="s">
        <v>627</v>
      </c>
      <c r="F4193" s="2" t="s">
        <v>855</v>
      </c>
      <c r="G4193" s="2">
        <v>-151</v>
      </c>
      <c r="H4193" s="2">
        <v>2.27570192655548E-2</v>
      </c>
      <c r="I4193" s="2">
        <v>2.5487861577421379E-2</v>
      </c>
      <c r="J4193" s="26" t="s">
        <v>700</v>
      </c>
    </row>
    <row r="4194" spans="1:10" ht="15.75" hidden="1" customHeight="1" x14ac:dyDescent="0.25">
      <c r="A4194" s="2" t="s">
        <v>853</v>
      </c>
      <c r="B4194" s="2" t="s">
        <v>854</v>
      </c>
      <c r="C4194" s="2">
        <v>2015</v>
      </c>
      <c r="D4194" s="2" t="s">
        <v>241</v>
      </c>
      <c r="E4194" s="2" t="s">
        <v>627</v>
      </c>
      <c r="F4194" s="2" t="s">
        <v>855</v>
      </c>
      <c r="G4194" s="2">
        <v>-150</v>
      </c>
      <c r="H4194" s="2">
        <v>2.0707336370833201E-2</v>
      </c>
      <c r="I4194" s="2">
        <v>2.3192216735333188E-2</v>
      </c>
      <c r="J4194" s="26" t="s">
        <v>700</v>
      </c>
    </row>
    <row r="4195" spans="1:10" ht="15.75" hidden="1" customHeight="1" x14ac:dyDescent="0.25">
      <c r="A4195" s="2" t="s">
        <v>853</v>
      </c>
      <c r="B4195" s="2" t="s">
        <v>854</v>
      </c>
      <c r="C4195" s="2">
        <v>2015</v>
      </c>
      <c r="D4195" s="2" t="s">
        <v>241</v>
      </c>
      <c r="E4195" s="2" t="s">
        <v>627</v>
      </c>
      <c r="F4195" s="2" t="s">
        <v>855</v>
      </c>
      <c r="G4195" s="2">
        <v>-149</v>
      </c>
      <c r="H4195" s="2">
        <v>1.7831228906289001E-3</v>
      </c>
      <c r="I4195" s="2">
        <v>1.9970976375043685E-3</v>
      </c>
      <c r="J4195" s="26" t="s">
        <v>700</v>
      </c>
    </row>
    <row r="4196" spans="1:10" ht="15.75" hidden="1" customHeight="1" x14ac:dyDescent="0.25">
      <c r="A4196" s="2" t="s">
        <v>853</v>
      </c>
      <c r="B4196" s="2" t="s">
        <v>854</v>
      </c>
      <c r="C4196" s="2">
        <v>2015</v>
      </c>
      <c r="D4196" s="2" t="s">
        <v>241</v>
      </c>
      <c r="E4196" s="2" t="s">
        <v>627</v>
      </c>
      <c r="F4196" s="2" t="s">
        <v>855</v>
      </c>
      <c r="G4196" s="2">
        <v>-148</v>
      </c>
      <c r="H4196" s="2">
        <v>5.5655925534666001E-3</v>
      </c>
      <c r="I4196" s="2">
        <v>6.2334636598825929E-3</v>
      </c>
      <c r="J4196" s="26" t="s">
        <v>700</v>
      </c>
    </row>
    <row r="4197" spans="1:10" ht="15.75" hidden="1" customHeight="1" x14ac:dyDescent="0.25">
      <c r="A4197" s="2" t="s">
        <v>853</v>
      </c>
      <c r="B4197" s="2" t="s">
        <v>854</v>
      </c>
      <c r="C4197" s="2">
        <v>2015</v>
      </c>
      <c r="D4197" s="2" t="s">
        <v>241</v>
      </c>
      <c r="E4197" s="2" t="s">
        <v>627</v>
      </c>
      <c r="F4197" s="2" t="s">
        <v>855</v>
      </c>
      <c r="G4197" s="2">
        <v>-147</v>
      </c>
      <c r="H4197" s="2">
        <v>1.9400343764573301E-2</v>
      </c>
      <c r="I4197" s="2">
        <v>2.1728385016322099E-2</v>
      </c>
      <c r="J4197" s="26" t="s">
        <v>700</v>
      </c>
    </row>
    <row r="4198" spans="1:10" ht="15.75" hidden="1" customHeight="1" x14ac:dyDescent="0.25">
      <c r="A4198" s="2" t="s">
        <v>853</v>
      </c>
      <c r="B4198" s="2" t="s">
        <v>854</v>
      </c>
      <c r="C4198" s="2">
        <v>2015</v>
      </c>
      <c r="D4198" s="2" t="s">
        <v>241</v>
      </c>
      <c r="E4198" s="2" t="s">
        <v>627</v>
      </c>
      <c r="F4198" s="2" t="s">
        <v>855</v>
      </c>
      <c r="G4198" s="2">
        <v>-146</v>
      </c>
      <c r="H4198" s="2">
        <v>5.8625980746000996E-3</v>
      </c>
      <c r="I4198" s="2">
        <v>6.5661098435521124E-3</v>
      </c>
      <c r="J4198" s="26" t="s">
        <v>700</v>
      </c>
    </row>
    <row r="4199" spans="1:10" ht="15.75" hidden="1" customHeight="1" x14ac:dyDescent="0.25">
      <c r="A4199" s="2" t="s">
        <v>853</v>
      </c>
      <c r="B4199" s="2" t="s">
        <v>854</v>
      </c>
      <c r="C4199" s="2">
        <v>2015</v>
      </c>
      <c r="D4199" s="2" t="s">
        <v>241</v>
      </c>
      <c r="E4199" s="2" t="s">
        <v>627</v>
      </c>
      <c r="F4199" s="2" t="s">
        <v>855</v>
      </c>
      <c r="G4199" s="2">
        <v>-145</v>
      </c>
      <c r="H4199" s="2">
        <v>2.9160231351852001E-3</v>
      </c>
      <c r="I4199" s="2">
        <v>3.2659459114074245E-3</v>
      </c>
      <c r="J4199" s="26" t="s">
        <v>700</v>
      </c>
    </row>
    <row r="4200" spans="1:10" ht="15.75" hidden="1" customHeight="1" x14ac:dyDescent="0.25">
      <c r="A4200" s="2" t="s">
        <v>853</v>
      </c>
      <c r="B4200" s="2" t="s">
        <v>854</v>
      </c>
      <c r="C4200" s="2">
        <v>2015</v>
      </c>
      <c r="D4200" s="2" t="s">
        <v>241</v>
      </c>
      <c r="E4200" s="2" t="s">
        <v>627</v>
      </c>
      <c r="F4200" s="2" t="s">
        <v>855</v>
      </c>
      <c r="G4200" s="2">
        <v>-144</v>
      </c>
      <c r="H4200" s="2">
        <v>8.3795044338331008E-3</v>
      </c>
      <c r="I4200" s="2">
        <v>9.3850449658930742E-3</v>
      </c>
      <c r="J4200" s="26" t="s">
        <v>700</v>
      </c>
    </row>
    <row r="4201" spans="1:10" ht="15.75" hidden="1" customHeight="1" x14ac:dyDescent="0.25">
      <c r="A4201" s="2" t="s">
        <v>853</v>
      </c>
      <c r="B4201" s="2" t="s">
        <v>854</v>
      </c>
      <c r="C4201" s="2">
        <v>2015</v>
      </c>
      <c r="D4201" s="2" t="s">
        <v>241</v>
      </c>
      <c r="E4201" s="2" t="s">
        <v>627</v>
      </c>
      <c r="F4201" s="2" t="s">
        <v>855</v>
      </c>
      <c r="G4201" s="2">
        <v>-143</v>
      </c>
      <c r="H4201" s="2">
        <v>9.4541148282587997E-3</v>
      </c>
      <c r="I4201" s="2">
        <v>1.0588608607649857E-2</v>
      </c>
      <c r="J4201" s="26" t="s">
        <v>700</v>
      </c>
    </row>
    <row r="4202" spans="1:10" ht="15.75" hidden="1" customHeight="1" x14ac:dyDescent="0.25">
      <c r="A4202" s="2" t="s">
        <v>853</v>
      </c>
      <c r="B4202" s="2" t="s">
        <v>854</v>
      </c>
      <c r="C4202" s="2">
        <v>2015</v>
      </c>
      <c r="D4202" s="2" t="s">
        <v>241</v>
      </c>
      <c r="E4202" s="2" t="s">
        <v>627</v>
      </c>
      <c r="F4202" s="2" t="s">
        <v>855</v>
      </c>
      <c r="G4202" s="2">
        <v>-142</v>
      </c>
      <c r="H4202" s="2">
        <v>8.1781097687780996E-3</v>
      </c>
      <c r="I4202" s="2">
        <v>9.1594829410314733E-3</v>
      </c>
      <c r="J4202" s="26" t="s">
        <v>700</v>
      </c>
    </row>
    <row r="4203" spans="1:10" ht="15.75" hidden="1" customHeight="1" x14ac:dyDescent="0.25">
      <c r="A4203" s="2" t="s">
        <v>853</v>
      </c>
      <c r="B4203" s="2" t="s">
        <v>854</v>
      </c>
      <c r="C4203" s="2">
        <v>2015</v>
      </c>
      <c r="D4203" s="2" t="s">
        <v>241</v>
      </c>
      <c r="E4203" s="2" t="s">
        <v>627</v>
      </c>
      <c r="F4203" s="2" t="s">
        <v>855</v>
      </c>
      <c r="G4203" s="2">
        <v>-141</v>
      </c>
      <c r="H4203" s="2">
        <v>1.2821974582038801E-2</v>
      </c>
      <c r="I4203" s="2">
        <v>1.4360611531883458E-2</v>
      </c>
      <c r="J4203" s="26" t="s">
        <v>700</v>
      </c>
    </row>
    <row r="4204" spans="1:10" ht="15.75" hidden="1" customHeight="1" x14ac:dyDescent="0.25">
      <c r="A4204" s="2" t="s">
        <v>853</v>
      </c>
      <c r="B4204" s="2" t="s">
        <v>854</v>
      </c>
      <c r="C4204" s="2">
        <v>2015</v>
      </c>
      <c r="D4204" s="2" t="s">
        <v>241</v>
      </c>
      <c r="E4204" s="2" t="s">
        <v>627</v>
      </c>
      <c r="F4204" s="2" t="s">
        <v>855</v>
      </c>
      <c r="G4204" s="2">
        <v>-140</v>
      </c>
      <c r="H4204" s="2">
        <v>7.312536239624E-3</v>
      </c>
      <c r="I4204" s="2">
        <v>8.1900405883788812E-3</v>
      </c>
      <c r="J4204" s="26" t="s">
        <v>700</v>
      </c>
    </row>
    <row r="4205" spans="1:10" ht="15.75" hidden="1" customHeight="1" x14ac:dyDescent="0.25">
      <c r="A4205" s="2" t="s">
        <v>853</v>
      </c>
      <c r="B4205" s="2" t="s">
        <v>854</v>
      </c>
      <c r="C4205" s="2">
        <v>2015</v>
      </c>
      <c r="D4205" s="2" t="s">
        <v>241</v>
      </c>
      <c r="E4205" s="2" t="s">
        <v>627</v>
      </c>
      <c r="F4205" s="2" t="s">
        <v>855</v>
      </c>
      <c r="G4205" s="2">
        <v>-139</v>
      </c>
      <c r="H4205" s="2">
        <v>4.2333280434832003E-3</v>
      </c>
      <c r="I4205" s="2">
        <v>4.7413274087011849E-3</v>
      </c>
      <c r="J4205" s="26" t="s">
        <v>700</v>
      </c>
    </row>
    <row r="4206" spans="1:10" ht="15.75" hidden="1" customHeight="1" x14ac:dyDescent="0.25">
      <c r="A4206" s="2" t="s">
        <v>853</v>
      </c>
      <c r="B4206" s="2" t="s">
        <v>854</v>
      </c>
      <c r="C4206" s="2">
        <v>2015</v>
      </c>
      <c r="D4206" s="2" t="s">
        <v>241</v>
      </c>
      <c r="E4206" s="2" t="s">
        <v>627</v>
      </c>
      <c r="F4206" s="2" t="s">
        <v>855</v>
      </c>
      <c r="G4206" s="2">
        <v>-138</v>
      </c>
      <c r="H4206" s="2">
        <v>9.2711733886972E-3</v>
      </c>
      <c r="I4206" s="2">
        <v>1.0383714195340865E-2</v>
      </c>
      <c r="J4206" s="26" t="s">
        <v>700</v>
      </c>
    </row>
    <row r="4207" spans="1:10" ht="15.75" hidden="1" customHeight="1" x14ac:dyDescent="0.25">
      <c r="A4207" s="2" t="s">
        <v>853</v>
      </c>
      <c r="B4207" s="2" t="s">
        <v>854</v>
      </c>
      <c r="C4207" s="2">
        <v>2015</v>
      </c>
      <c r="D4207" s="2" t="s">
        <v>241</v>
      </c>
      <c r="E4207" s="2" t="s">
        <v>627</v>
      </c>
      <c r="F4207" s="2" t="s">
        <v>855</v>
      </c>
      <c r="G4207" s="2">
        <v>-136</v>
      </c>
      <c r="H4207" s="2">
        <v>3.7737090606242002E-3</v>
      </c>
      <c r="I4207" s="2">
        <v>4.2265541478991048E-3</v>
      </c>
      <c r="J4207" s="26" t="s">
        <v>700</v>
      </c>
    </row>
    <row r="4208" spans="1:10" ht="15.75" hidden="1" customHeight="1" x14ac:dyDescent="0.25">
      <c r="A4208" s="2" t="s">
        <v>853</v>
      </c>
      <c r="B4208" s="2" t="s">
        <v>854</v>
      </c>
      <c r="C4208" s="2">
        <v>2015</v>
      </c>
      <c r="D4208" s="2" t="s">
        <v>241</v>
      </c>
      <c r="E4208" s="2" t="s">
        <v>627</v>
      </c>
      <c r="F4208" s="2" t="s">
        <v>855</v>
      </c>
      <c r="G4208" s="2">
        <v>-135</v>
      </c>
      <c r="H4208" s="2">
        <v>5.9285624884069001E-3</v>
      </c>
      <c r="I4208" s="2">
        <v>6.6399899870157285E-3</v>
      </c>
      <c r="J4208" s="26" t="s">
        <v>700</v>
      </c>
    </row>
    <row r="4209" spans="1:10" ht="15.75" hidden="1" customHeight="1" x14ac:dyDescent="0.25">
      <c r="A4209" s="2" t="s">
        <v>853</v>
      </c>
      <c r="B4209" s="2" t="s">
        <v>854</v>
      </c>
      <c r="C4209" s="2">
        <v>2015</v>
      </c>
      <c r="D4209" s="2" t="s">
        <v>241</v>
      </c>
      <c r="E4209" s="2" t="s">
        <v>627</v>
      </c>
      <c r="F4209" s="2" t="s">
        <v>855</v>
      </c>
      <c r="G4209" s="2">
        <v>-134</v>
      </c>
      <c r="H4209" s="2">
        <v>5.4908735910431002E-3</v>
      </c>
      <c r="I4209" s="2">
        <v>6.1497784219682727E-3</v>
      </c>
      <c r="J4209" s="26" t="s">
        <v>700</v>
      </c>
    </row>
    <row r="4210" spans="1:10" ht="15.75" hidden="1" customHeight="1" x14ac:dyDescent="0.25">
      <c r="A4210" s="2" t="s">
        <v>853</v>
      </c>
      <c r="B4210" s="2" t="s">
        <v>854</v>
      </c>
      <c r="C4210" s="2">
        <v>2015</v>
      </c>
      <c r="D4210" s="2" t="s">
        <v>241</v>
      </c>
      <c r="E4210" s="2" t="s">
        <v>627</v>
      </c>
      <c r="F4210" s="2" t="s">
        <v>855</v>
      </c>
      <c r="G4210" s="2">
        <v>-133</v>
      </c>
      <c r="H4210" s="2">
        <v>4.7801292967050999E-3</v>
      </c>
      <c r="I4210" s="2">
        <v>5.3537448123097122E-3</v>
      </c>
      <c r="J4210" s="26" t="s">
        <v>700</v>
      </c>
    </row>
    <row r="4211" spans="1:10" ht="15.75" hidden="1" customHeight="1" x14ac:dyDescent="0.25">
      <c r="A4211" s="2" t="s">
        <v>853</v>
      </c>
      <c r="B4211" s="2" t="s">
        <v>854</v>
      </c>
      <c r="C4211" s="2">
        <v>2015</v>
      </c>
      <c r="D4211" s="2" t="s">
        <v>241</v>
      </c>
      <c r="E4211" s="2" t="s">
        <v>627</v>
      </c>
      <c r="F4211" s="2" t="s">
        <v>855</v>
      </c>
      <c r="G4211" s="2">
        <v>-132</v>
      </c>
      <c r="H4211" s="2">
        <v>6.8819664884359E-3</v>
      </c>
      <c r="I4211" s="2">
        <v>7.7078024670482088E-3</v>
      </c>
      <c r="J4211" s="26" t="s">
        <v>700</v>
      </c>
    </row>
    <row r="4212" spans="1:10" ht="15.75" hidden="1" customHeight="1" x14ac:dyDescent="0.25">
      <c r="A4212" s="2" t="s">
        <v>853</v>
      </c>
      <c r="B4212" s="2" t="s">
        <v>854</v>
      </c>
      <c r="C4212" s="2">
        <v>2015</v>
      </c>
      <c r="D4212" s="2" t="s">
        <v>241</v>
      </c>
      <c r="E4212" s="2" t="s">
        <v>627</v>
      </c>
      <c r="F4212" s="2" t="s">
        <v>855</v>
      </c>
      <c r="G4212" s="2">
        <v>-131</v>
      </c>
      <c r="H4212" s="2">
        <v>5.8519104495645003E-3</v>
      </c>
      <c r="I4212" s="2">
        <v>6.5541397035122411E-3</v>
      </c>
      <c r="J4212" s="26" t="s">
        <v>700</v>
      </c>
    </row>
    <row r="4213" spans="1:10" ht="15.75" hidden="1" customHeight="1" x14ac:dyDescent="0.25">
      <c r="A4213" s="2" t="s">
        <v>853</v>
      </c>
      <c r="B4213" s="2" t="s">
        <v>854</v>
      </c>
      <c r="C4213" s="2">
        <v>2015</v>
      </c>
      <c r="D4213" s="2" t="s">
        <v>241</v>
      </c>
      <c r="E4213" s="2" t="s">
        <v>627</v>
      </c>
      <c r="F4213" s="2" t="s">
        <v>855</v>
      </c>
      <c r="G4213" s="2">
        <v>-130</v>
      </c>
      <c r="H4213" s="2">
        <v>1.2834416818805001E-2</v>
      </c>
      <c r="I4213" s="2">
        <v>1.4374546837061603E-2</v>
      </c>
      <c r="J4213" s="26" t="s">
        <v>700</v>
      </c>
    </row>
    <row r="4214" spans="1:10" ht="15.75" hidden="1" customHeight="1" x14ac:dyDescent="0.25">
      <c r="A4214" s="2" t="s">
        <v>853</v>
      </c>
      <c r="B4214" s="2" t="s">
        <v>854</v>
      </c>
      <c r="C4214" s="2">
        <v>2015</v>
      </c>
      <c r="D4214" s="2" t="s">
        <v>241</v>
      </c>
      <c r="E4214" s="2" t="s">
        <v>627</v>
      </c>
      <c r="F4214" s="2" t="s">
        <v>855</v>
      </c>
      <c r="G4214" s="2">
        <v>-128</v>
      </c>
      <c r="H4214" s="2">
        <v>4.6635394683108003E-3</v>
      </c>
      <c r="I4214" s="2">
        <v>5.2231642045080968E-3</v>
      </c>
      <c r="J4214" s="26" t="s">
        <v>700</v>
      </c>
    </row>
    <row r="4215" spans="1:10" ht="15.75" hidden="1" customHeight="1" x14ac:dyDescent="0.25">
      <c r="A4215" s="2" t="s">
        <v>853</v>
      </c>
      <c r="B4215" s="2" t="s">
        <v>854</v>
      </c>
      <c r="C4215" s="2">
        <v>2015</v>
      </c>
      <c r="D4215" s="2" t="s">
        <v>241</v>
      </c>
      <c r="E4215" s="2" t="s">
        <v>627</v>
      </c>
      <c r="F4215" s="2" t="s">
        <v>855</v>
      </c>
      <c r="G4215" s="2">
        <v>-127</v>
      </c>
      <c r="H4215" s="2">
        <v>1.3299151323736E-3</v>
      </c>
      <c r="I4215" s="2">
        <v>1.4895049482584321E-3</v>
      </c>
      <c r="J4215" s="26" t="s">
        <v>700</v>
      </c>
    </row>
    <row r="4216" spans="1:10" ht="15.75" hidden="1" customHeight="1" x14ac:dyDescent="0.25">
      <c r="A4216" s="2" t="s">
        <v>853</v>
      </c>
      <c r="B4216" s="2" t="s">
        <v>854</v>
      </c>
      <c r="C4216" s="2">
        <v>2015</v>
      </c>
      <c r="D4216" s="2" t="s">
        <v>241</v>
      </c>
      <c r="E4216" s="2" t="s">
        <v>627</v>
      </c>
      <c r="F4216" s="2" t="s">
        <v>855</v>
      </c>
      <c r="G4216" s="2">
        <v>-125</v>
      </c>
      <c r="H4216" s="2">
        <v>1.4512513356749E-2</v>
      </c>
      <c r="I4216" s="2">
        <v>1.6254014959558881E-2</v>
      </c>
      <c r="J4216" s="26" t="s">
        <v>700</v>
      </c>
    </row>
    <row r="4217" spans="1:10" ht="15.75" hidden="1" customHeight="1" x14ac:dyDescent="0.25">
      <c r="A4217" s="2" t="s">
        <v>853</v>
      </c>
      <c r="B4217" s="2" t="s">
        <v>854</v>
      </c>
      <c r="C4217" s="2">
        <v>2015</v>
      </c>
      <c r="D4217" s="2" t="s">
        <v>241</v>
      </c>
      <c r="E4217" s="2" t="s">
        <v>627</v>
      </c>
      <c r="F4217" s="2" t="s">
        <v>855</v>
      </c>
      <c r="G4217" s="2">
        <v>-124</v>
      </c>
      <c r="H4217" s="2">
        <v>9.7919949912466005E-3</v>
      </c>
      <c r="I4217" s="2">
        <v>1.0967034390196194E-2</v>
      </c>
      <c r="J4217" s="26" t="s">
        <v>700</v>
      </c>
    </row>
    <row r="4218" spans="1:10" ht="15.75" hidden="1" customHeight="1" x14ac:dyDescent="0.25">
      <c r="A4218" s="2" t="s">
        <v>853</v>
      </c>
      <c r="B4218" s="2" t="s">
        <v>854</v>
      </c>
      <c r="C4218" s="2">
        <v>2015</v>
      </c>
      <c r="D4218" s="2" t="s">
        <v>241</v>
      </c>
      <c r="E4218" s="2" t="s">
        <v>627</v>
      </c>
      <c r="F4218" s="2" t="s">
        <v>855</v>
      </c>
      <c r="G4218" s="2">
        <v>-122</v>
      </c>
      <c r="H4218" s="2">
        <v>3.4998244373128E-3</v>
      </c>
      <c r="I4218" s="2">
        <v>3.9198033697903367E-3</v>
      </c>
      <c r="J4218" s="26" t="s">
        <v>700</v>
      </c>
    </row>
    <row r="4219" spans="1:10" ht="15.75" hidden="1" customHeight="1" x14ac:dyDescent="0.25">
      <c r="A4219" s="2" t="s">
        <v>853</v>
      </c>
      <c r="B4219" s="2" t="s">
        <v>854</v>
      </c>
      <c r="C4219" s="2">
        <v>2015</v>
      </c>
      <c r="D4219" s="2" t="s">
        <v>241</v>
      </c>
      <c r="E4219" s="2" t="s">
        <v>627</v>
      </c>
      <c r="F4219" s="2" t="s">
        <v>855</v>
      </c>
      <c r="G4219" s="2">
        <v>-121</v>
      </c>
      <c r="H4219" s="2">
        <v>7.0807986776344001E-3</v>
      </c>
      <c r="I4219" s="2">
        <v>7.9304945189505281E-3</v>
      </c>
      <c r="J4219" s="26" t="s">
        <v>700</v>
      </c>
    </row>
    <row r="4220" spans="1:10" ht="15.75" hidden="1" customHeight="1" x14ac:dyDescent="0.25">
      <c r="A4220" s="2" t="s">
        <v>853</v>
      </c>
      <c r="B4220" s="2" t="s">
        <v>854</v>
      </c>
      <c r="C4220" s="2">
        <v>2015</v>
      </c>
      <c r="D4220" s="2" t="s">
        <v>241</v>
      </c>
      <c r="E4220" s="2" t="s">
        <v>627</v>
      </c>
      <c r="F4220" s="2" t="s">
        <v>855</v>
      </c>
      <c r="G4220" s="2">
        <v>-120</v>
      </c>
      <c r="H4220" s="2">
        <v>1.466908142902E-3</v>
      </c>
      <c r="I4220" s="2">
        <v>1.6429371200502401E-3</v>
      </c>
      <c r="J4220" s="26" t="s">
        <v>700</v>
      </c>
    </row>
    <row r="4221" spans="1:10" ht="15.75" hidden="1" customHeight="1" x14ac:dyDescent="0.25">
      <c r="A4221" s="2" t="s">
        <v>853</v>
      </c>
      <c r="B4221" s="2" t="s">
        <v>854</v>
      </c>
      <c r="C4221" s="2">
        <v>2015</v>
      </c>
      <c r="D4221" s="2" t="s">
        <v>241</v>
      </c>
      <c r="E4221" s="2" t="s">
        <v>627</v>
      </c>
      <c r="F4221" s="2" t="s">
        <v>855</v>
      </c>
      <c r="G4221" s="2">
        <v>-119</v>
      </c>
      <c r="H4221" s="2">
        <v>5.7947153691202003E-3</v>
      </c>
      <c r="I4221" s="2">
        <v>6.4900812134146254E-3</v>
      </c>
      <c r="J4221" s="26" t="s">
        <v>700</v>
      </c>
    </row>
    <row r="4222" spans="1:10" ht="15.75" hidden="1" customHeight="1" x14ac:dyDescent="0.25">
      <c r="A4222" s="2" t="s">
        <v>853</v>
      </c>
      <c r="B4222" s="2" t="s">
        <v>854</v>
      </c>
      <c r="C4222" s="2">
        <v>2015</v>
      </c>
      <c r="D4222" s="2" t="s">
        <v>241</v>
      </c>
      <c r="E4222" s="2" t="s">
        <v>627</v>
      </c>
      <c r="F4222" s="2" t="s">
        <v>855</v>
      </c>
      <c r="G4222" s="2">
        <v>-118</v>
      </c>
      <c r="H4222" s="2">
        <v>6.2847189838067001E-3</v>
      </c>
      <c r="I4222" s="2">
        <v>7.0388852618635048E-3</v>
      </c>
      <c r="J4222" s="26" t="s">
        <v>700</v>
      </c>
    </row>
    <row r="4223" spans="1:10" ht="15.75" hidden="1" customHeight="1" x14ac:dyDescent="0.25">
      <c r="A4223" s="2" t="s">
        <v>853</v>
      </c>
      <c r="B4223" s="2" t="s">
        <v>854</v>
      </c>
      <c r="C4223" s="2">
        <v>2015</v>
      </c>
      <c r="D4223" s="2" t="s">
        <v>241</v>
      </c>
      <c r="E4223" s="2" t="s">
        <v>627</v>
      </c>
      <c r="F4223" s="2" t="s">
        <v>855</v>
      </c>
      <c r="G4223" s="2">
        <v>-117</v>
      </c>
      <c r="H4223" s="2">
        <v>4.9522268818691E-3</v>
      </c>
      <c r="I4223" s="2">
        <v>5.5464941076933923E-3</v>
      </c>
      <c r="J4223" s="26" t="s">
        <v>700</v>
      </c>
    </row>
    <row r="4224" spans="1:10" ht="15.75" hidden="1" customHeight="1" x14ac:dyDescent="0.25">
      <c r="A4224" s="2" t="s">
        <v>853</v>
      </c>
      <c r="B4224" s="2" t="s">
        <v>854</v>
      </c>
      <c r="C4224" s="2">
        <v>2015</v>
      </c>
      <c r="D4224" s="2" t="s">
        <v>241</v>
      </c>
      <c r="E4224" s="2" t="s">
        <v>627</v>
      </c>
      <c r="F4224" s="2" t="s">
        <v>855</v>
      </c>
      <c r="G4224" s="2">
        <v>-116</v>
      </c>
      <c r="H4224" s="2">
        <v>1.3400136958808E-3</v>
      </c>
      <c r="I4224" s="2">
        <v>1.5008153393864961E-3</v>
      </c>
      <c r="J4224" s="26" t="s">
        <v>700</v>
      </c>
    </row>
    <row r="4225" spans="1:10" ht="15.75" hidden="1" customHeight="1" x14ac:dyDescent="0.25">
      <c r="A4225" s="2" t="s">
        <v>853</v>
      </c>
      <c r="B4225" s="2" t="s">
        <v>854</v>
      </c>
      <c r="C4225" s="2">
        <v>2015</v>
      </c>
      <c r="D4225" s="2" t="s">
        <v>241</v>
      </c>
      <c r="E4225" s="2" t="s">
        <v>627</v>
      </c>
      <c r="F4225" s="2" t="s">
        <v>855</v>
      </c>
      <c r="G4225" s="2">
        <v>-114</v>
      </c>
      <c r="H4225" s="2">
        <v>4.1913407621904999E-3</v>
      </c>
      <c r="I4225" s="2">
        <v>4.6943016536533603E-3</v>
      </c>
      <c r="J4225" s="26" t="s">
        <v>700</v>
      </c>
    </row>
    <row r="4226" spans="1:10" ht="15.75" hidden="1" customHeight="1" x14ac:dyDescent="0.25">
      <c r="A4226" s="2" t="s">
        <v>853</v>
      </c>
      <c r="B4226" s="2" t="s">
        <v>854</v>
      </c>
      <c r="C4226" s="2">
        <v>2015</v>
      </c>
      <c r="D4226" s="2" t="s">
        <v>241</v>
      </c>
      <c r="E4226" s="2" t="s">
        <v>627</v>
      </c>
      <c r="F4226" s="2" t="s">
        <v>855</v>
      </c>
      <c r="G4226" s="2">
        <v>-113</v>
      </c>
      <c r="H4226" s="2">
        <v>3.7344325101002999E-3</v>
      </c>
      <c r="I4226" s="2">
        <v>4.1825644113123363E-3</v>
      </c>
      <c r="J4226" s="26" t="s">
        <v>700</v>
      </c>
    </row>
    <row r="4227" spans="1:10" ht="15.75" hidden="1" customHeight="1" x14ac:dyDescent="0.25">
      <c r="A4227" s="2" t="s">
        <v>853</v>
      </c>
      <c r="B4227" s="2" t="s">
        <v>854</v>
      </c>
      <c r="C4227" s="2">
        <v>2015</v>
      </c>
      <c r="D4227" s="2" t="s">
        <v>241</v>
      </c>
      <c r="E4227" s="2" t="s">
        <v>627</v>
      </c>
      <c r="F4227" s="2" t="s">
        <v>855</v>
      </c>
      <c r="G4227" s="2">
        <v>-112</v>
      </c>
      <c r="H4227" s="2">
        <v>1.0525771649554001E-3</v>
      </c>
      <c r="I4227" s="2">
        <v>1.1788864247500482E-3</v>
      </c>
      <c r="J4227" s="26" t="s">
        <v>700</v>
      </c>
    </row>
    <row r="4228" spans="1:10" ht="15.75" hidden="1" customHeight="1" x14ac:dyDescent="0.25">
      <c r="A4228" s="2" t="s">
        <v>853</v>
      </c>
      <c r="B4228" s="2" t="s">
        <v>854</v>
      </c>
      <c r="C4228" s="2">
        <v>2015</v>
      </c>
      <c r="D4228" s="2" t="s">
        <v>241</v>
      </c>
      <c r="E4228" s="2" t="s">
        <v>627</v>
      </c>
      <c r="F4228" s="2" t="s">
        <v>855</v>
      </c>
      <c r="G4228" s="2">
        <v>-111</v>
      </c>
      <c r="H4228" s="2">
        <v>3.8140233373269001E-3</v>
      </c>
      <c r="I4228" s="2">
        <v>4.2717061378061286E-3</v>
      </c>
      <c r="J4228" s="26" t="s">
        <v>700</v>
      </c>
    </row>
    <row r="4229" spans="1:10" ht="15.75" hidden="1" customHeight="1" x14ac:dyDescent="0.25">
      <c r="A4229" s="2" t="s">
        <v>853</v>
      </c>
      <c r="B4229" s="2" t="s">
        <v>854</v>
      </c>
      <c r="C4229" s="2">
        <v>2015</v>
      </c>
      <c r="D4229" s="2" t="s">
        <v>241</v>
      </c>
      <c r="E4229" s="2" t="s">
        <v>627</v>
      </c>
      <c r="F4229" s="2" t="s">
        <v>855</v>
      </c>
      <c r="G4229" s="2">
        <v>-110</v>
      </c>
      <c r="H4229" s="2">
        <v>1.2183211511001E-3</v>
      </c>
      <c r="I4229" s="2">
        <v>1.3645196892321122E-3</v>
      </c>
      <c r="J4229" s="26" t="s">
        <v>700</v>
      </c>
    </row>
    <row r="4230" spans="1:10" ht="15.75" hidden="1" customHeight="1" x14ac:dyDescent="0.25">
      <c r="A4230" s="2" t="s">
        <v>853</v>
      </c>
      <c r="B4230" s="2" t="s">
        <v>854</v>
      </c>
      <c r="C4230" s="2">
        <v>2015</v>
      </c>
      <c r="D4230" s="2" t="s">
        <v>241</v>
      </c>
      <c r="E4230" s="2" t="s">
        <v>627</v>
      </c>
      <c r="F4230" s="2" t="s">
        <v>855</v>
      </c>
      <c r="G4230" s="2">
        <v>-109</v>
      </c>
      <c r="H4230" s="2">
        <v>5.9972897288389998E-3</v>
      </c>
      <c r="I4230" s="2">
        <v>6.7169644962996808E-3</v>
      </c>
      <c r="J4230" s="26" t="s">
        <v>700</v>
      </c>
    </row>
    <row r="4231" spans="1:10" ht="15.75" hidden="1" customHeight="1" x14ac:dyDescent="0.25">
      <c r="A4231" s="2" t="s">
        <v>853</v>
      </c>
      <c r="B4231" s="2" t="s">
        <v>854</v>
      </c>
      <c r="C4231" s="2">
        <v>2015</v>
      </c>
      <c r="D4231" s="2" t="s">
        <v>241</v>
      </c>
      <c r="E4231" s="2" t="s">
        <v>627</v>
      </c>
      <c r="F4231" s="2" t="s">
        <v>855</v>
      </c>
      <c r="G4231" s="2">
        <v>-108</v>
      </c>
      <c r="H4231" s="2">
        <v>1.1580192949623E-3</v>
      </c>
      <c r="I4231" s="2">
        <v>1.296981610357776E-3</v>
      </c>
      <c r="J4231" s="26" t="s">
        <v>700</v>
      </c>
    </row>
    <row r="4232" spans="1:10" ht="15.75" hidden="1" customHeight="1" x14ac:dyDescent="0.25">
      <c r="A4232" s="2" t="s">
        <v>853</v>
      </c>
      <c r="B4232" s="2" t="s">
        <v>854</v>
      </c>
      <c r="C4232" s="2">
        <v>2015</v>
      </c>
      <c r="D4232" s="2" t="s">
        <v>241</v>
      </c>
      <c r="E4232" s="2" t="s">
        <v>627</v>
      </c>
      <c r="F4232" s="2" t="s">
        <v>855</v>
      </c>
      <c r="G4232" s="2">
        <v>-107</v>
      </c>
      <c r="H4232" s="2">
        <v>4.2747600236908E-3</v>
      </c>
      <c r="I4232" s="2">
        <v>4.7877312265336962E-3</v>
      </c>
      <c r="J4232" s="26" t="s">
        <v>700</v>
      </c>
    </row>
    <row r="4233" spans="1:10" ht="15.75" hidden="1" customHeight="1" x14ac:dyDescent="0.25">
      <c r="A4233" s="2" t="s">
        <v>853</v>
      </c>
      <c r="B4233" s="2" t="s">
        <v>854</v>
      </c>
      <c r="C4233" s="2">
        <v>2015</v>
      </c>
      <c r="D4233" s="2" t="s">
        <v>241</v>
      </c>
      <c r="E4233" s="2" t="s">
        <v>627</v>
      </c>
      <c r="F4233" s="2" t="s">
        <v>855</v>
      </c>
      <c r="G4233" s="2">
        <v>-106</v>
      </c>
      <c r="H4233" s="2">
        <v>6.3675618730484997E-3</v>
      </c>
      <c r="I4233" s="2">
        <v>7.1316692978143203E-3</v>
      </c>
      <c r="J4233" s="26" t="s">
        <v>700</v>
      </c>
    </row>
    <row r="4234" spans="1:10" ht="15.75" hidden="1" customHeight="1" x14ac:dyDescent="0.25">
      <c r="A4234" s="2" t="s">
        <v>853</v>
      </c>
      <c r="B4234" s="2" t="s">
        <v>854</v>
      </c>
      <c r="C4234" s="2">
        <v>2015</v>
      </c>
      <c r="D4234" s="2" t="s">
        <v>241</v>
      </c>
      <c r="E4234" s="2" t="s">
        <v>627</v>
      </c>
      <c r="F4234" s="2" t="s">
        <v>855</v>
      </c>
      <c r="G4234" s="2">
        <v>-104</v>
      </c>
      <c r="H4234" s="2">
        <v>1.1003491235896999E-3</v>
      </c>
      <c r="I4234" s="2">
        <v>1.2323910184204639E-3</v>
      </c>
      <c r="J4234" s="26" t="s">
        <v>700</v>
      </c>
    </row>
    <row r="4235" spans="1:10" ht="15.75" hidden="1" customHeight="1" x14ac:dyDescent="0.25">
      <c r="A4235" s="2" t="s">
        <v>853</v>
      </c>
      <c r="B4235" s="2" t="s">
        <v>854</v>
      </c>
      <c r="C4235" s="2">
        <v>2015</v>
      </c>
      <c r="D4235" s="2" t="s">
        <v>241</v>
      </c>
      <c r="E4235" s="2" t="s">
        <v>627</v>
      </c>
      <c r="F4235" s="2" t="s">
        <v>855</v>
      </c>
      <c r="G4235" s="2">
        <v>-103</v>
      </c>
      <c r="H4235" s="2">
        <v>2.0103690330869999E-3</v>
      </c>
      <c r="I4235" s="2">
        <v>2.2516133170574402E-3</v>
      </c>
      <c r="J4235" s="26" t="s">
        <v>700</v>
      </c>
    </row>
    <row r="4236" spans="1:10" ht="15.75" hidden="1" customHeight="1" x14ac:dyDescent="0.25">
      <c r="A4236" s="2" t="s">
        <v>853</v>
      </c>
      <c r="B4236" s="2" t="s">
        <v>854</v>
      </c>
      <c r="C4236" s="2">
        <v>2015</v>
      </c>
      <c r="D4236" s="2" t="s">
        <v>241</v>
      </c>
      <c r="E4236" s="2" t="s">
        <v>627</v>
      </c>
      <c r="F4236" s="2" t="s">
        <v>855</v>
      </c>
      <c r="G4236" s="2">
        <v>-102</v>
      </c>
      <c r="H4236" s="2">
        <v>3.6465605953708E-3</v>
      </c>
      <c r="I4236" s="2">
        <v>4.0841478668152964E-3</v>
      </c>
      <c r="J4236" s="26" t="s">
        <v>700</v>
      </c>
    </row>
    <row r="4237" spans="1:10" ht="15.75" hidden="1" customHeight="1" x14ac:dyDescent="0.25">
      <c r="A4237" s="2" t="s">
        <v>853</v>
      </c>
      <c r="B4237" s="2" t="s">
        <v>854</v>
      </c>
      <c r="C4237" s="2">
        <v>2015</v>
      </c>
      <c r="D4237" s="2" t="s">
        <v>241</v>
      </c>
      <c r="E4237" s="2" t="s">
        <v>627</v>
      </c>
      <c r="F4237" s="2" t="s">
        <v>855</v>
      </c>
      <c r="G4237" s="2">
        <v>-101</v>
      </c>
      <c r="H4237" s="2">
        <v>9.0494967298579995E-4</v>
      </c>
      <c r="I4237" s="2">
        <v>1.013543633744096E-3</v>
      </c>
      <c r="J4237" s="26" t="s">
        <v>700</v>
      </c>
    </row>
    <row r="4238" spans="1:10" ht="15.75" hidden="1" customHeight="1" x14ac:dyDescent="0.25">
      <c r="A4238" s="2" t="s">
        <v>853</v>
      </c>
      <c r="B4238" s="2" t="s">
        <v>854</v>
      </c>
      <c r="C4238" s="2">
        <v>2015</v>
      </c>
      <c r="D4238" s="2" t="s">
        <v>241</v>
      </c>
      <c r="E4238" s="2" t="s">
        <v>627</v>
      </c>
      <c r="F4238" s="2" t="s">
        <v>855</v>
      </c>
      <c r="G4238" s="2">
        <v>-100</v>
      </c>
      <c r="H4238" s="2">
        <v>3.946004610043E-3</v>
      </c>
      <c r="I4238" s="2">
        <v>4.4195251632481603E-3</v>
      </c>
      <c r="J4238" s="26" t="s">
        <v>700</v>
      </c>
    </row>
    <row r="4239" spans="1:10" ht="15.75" hidden="1" customHeight="1" x14ac:dyDescent="0.25">
      <c r="A4239" s="2" t="s">
        <v>853</v>
      </c>
      <c r="B4239" s="2" t="s">
        <v>854</v>
      </c>
      <c r="C4239" s="2">
        <v>2015</v>
      </c>
      <c r="D4239" s="2" t="s">
        <v>241</v>
      </c>
      <c r="E4239" s="2" t="s">
        <v>627</v>
      </c>
      <c r="F4239" s="2" t="s">
        <v>855</v>
      </c>
      <c r="G4239" s="2">
        <v>-99</v>
      </c>
      <c r="H4239" s="2">
        <v>1.5950301312841E-3</v>
      </c>
      <c r="I4239" s="2">
        <v>1.7864337470381922E-3</v>
      </c>
      <c r="J4239" s="26" t="s">
        <v>700</v>
      </c>
    </row>
    <row r="4240" spans="1:10" ht="15.75" hidden="1" customHeight="1" x14ac:dyDescent="0.25">
      <c r="A4240" s="2" t="s">
        <v>853</v>
      </c>
      <c r="B4240" s="2" t="s">
        <v>854</v>
      </c>
      <c r="C4240" s="2">
        <v>2015</v>
      </c>
      <c r="D4240" s="2" t="s">
        <v>241</v>
      </c>
      <c r="E4240" s="2" t="s">
        <v>627</v>
      </c>
      <c r="F4240" s="2" t="s">
        <v>855</v>
      </c>
      <c r="G4240" s="2">
        <v>-98</v>
      </c>
      <c r="H4240" s="2">
        <v>4.4172373600303997E-3</v>
      </c>
      <c r="I4240" s="2">
        <v>4.9473058432340485E-3</v>
      </c>
      <c r="J4240" s="26" t="s">
        <v>700</v>
      </c>
    </row>
    <row r="4241" spans="1:10" ht="15.75" hidden="1" customHeight="1" x14ac:dyDescent="0.25">
      <c r="A4241" s="2" t="s">
        <v>853</v>
      </c>
      <c r="B4241" s="2" t="s">
        <v>854</v>
      </c>
      <c r="C4241" s="2">
        <v>2015</v>
      </c>
      <c r="D4241" s="2" t="s">
        <v>241</v>
      </c>
      <c r="E4241" s="2" t="s">
        <v>627</v>
      </c>
      <c r="F4241" s="2" t="s">
        <v>855</v>
      </c>
      <c r="G4241" s="2">
        <v>-97</v>
      </c>
      <c r="H4241" s="2">
        <v>7.7210826566439996E-4</v>
      </c>
      <c r="I4241" s="2">
        <v>8.6476125754412808E-4</v>
      </c>
      <c r="J4241" s="26" t="s">
        <v>700</v>
      </c>
    </row>
    <row r="4242" spans="1:10" ht="15.75" hidden="1" customHeight="1" x14ac:dyDescent="0.25">
      <c r="A4242" s="2" t="s">
        <v>853</v>
      </c>
      <c r="B4242" s="2" t="s">
        <v>854</v>
      </c>
      <c r="C4242" s="2">
        <v>2015</v>
      </c>
      <c r="D4242" s="2" t="s">
        <v>241</v>
      </c>
      <c r="E4242" s="2" t="s">
        <v>627</v>
      </c>
      <c r="F4242" s="2" t="s">
        <v>855</v>
      </c>
      <c r="G4242" s="2">
        <v>-96</v>
      </c>
      <c r="H4242" s="2">
        <v>3.4303754218854001E-3</v>
      </c>
      <c r="I4242" s="2">
        <v>3.8420204725116485E-3</v>
      </c>
      <c r="J4242" s="26" t="s">
        <v>700</v>
      </c>
    </row>
    <row r="4243" spans="1:10" ht="15.75" hidden="1" customHeight="1" x14ac:dyDescent="0.25">
      <c r="A4243" s="2" t="s">
        <v>853</v>
      </c>
      <c r="B4243" s="2" t="s">
        <v>854</v>
      </c>
      <c r="C4243" s="2">
        <v>2015</v>
      </c>
      <c r="D4243" s="2" t="s">
        <v>241</v>
      </c>
      <c r="E4243" s="2" t="s">
        <v>627</v>
      </c>
      <c r="F4243" s="2" t="s">
        <v>855</v>
      </c>
      <c r="G4243" s="2">
        <v>-95</v>
      </c>
      <c r="H4243" s="2">
        <v>2.4585795472376001E-3</v>
      </c>
      <c r="I4243" s="2">
        <v>2.7536090929061122E-3</v>
      </c>
      <c r="J4243" s="26" t="s">
        <v>700</v>
      </c>
    </row>
    <row r="4244" spans="1:10" ht="15.75" hidden="1" customHeight="1" x14ac:dyDescent="0.25">
      <c r="A4244" s="2" t="s">
        <v>853</v>
      </c>
      <c r="B4244" s="2" t="s">
        <v>854</v>
      </c>
      <c r="C4244" s="2">
        <v>2015</v>
      </c>
      <c r="D4244" s="2" t="s">
        <v>241</v>
      </c>
      <c r="E4244" s="2" t="s">
        <v>627</v>
      </c>
      <c r="F4244" s="2" t="s">
        <v>855</v>
      </c>
      <c r="G4244" s="2">
        <v>-93</v>
      </c>
      <c r="H4244" s="2">
        <v>1.8891108920798001E-3</v>
      </c>
      <c r="I4244" s="2">
        <v>2.1158041991293764E-3</v>
      </c>
      <c r="J4244" s="26" t="s">
        <v>700</v>
      </c>
    </row>
    <row r="4245" spans="1:10" ht="15.75" hidden="1" customHeight="1" x14ac:dyDescent="0.25">
      <c r="A4245" s="2" t="s">
        <v>853</v>
      </c>
      <c r="B4245" s="2" t="s">
        <v>854</v>
      </c>
      <c r="C4245" s="2">
        <v>2015</v>
      </c>
      <c r="D4245" s="2" t="s">
        <v>241</v>
      </c>
      <c r="E4245" s="2" t="s">
        <v>627</v>
      </c>
      <c r="F4245" s="2" t="s">
        <v>855</v>
      </c>
      <c r="G4245" s="2">
        <v>-91</v>
      </c>
      <c r="H4245" s="2">
        <v>8.4218155825510003E-4</v>
      </c>
      <c r="I4245" s="2">
        <v>9.4324334524571209E-4</v>
      </c>
      <c r="J4245" s="26" t="s">
        <v>700</v>
      </c>
    </row>
    <row r="4246" spans="1:10" ht="15.75" hidden="1" customHeight="1" x14ac:dyDescent="0.25">
      <c r="A4246" s="2" t="s">
        <v>853</v>
      </c>
      <c r="B4246" s="2" t="s">
        <v>854</v>
      </c>
      <c r="C4246" s="2">
        <v>2015</v>
      </c>
      <c r="D4246" s="2" t="s">
        <v>241</v>
      </c>
      <c r="E4246" s="2" t="s">
        <v>627</v>
      </c>
      <c r="F4246" s="2" t="s">
        <v>855</v>
      </c>
      <c r="G4246" s="2">
        <v>-90</v>
      </c>
      <c r="H4246" s="2">
        <v>7.1817851858209999E-4</v>
      </c>
      <c r="I4246" s="2">
        <v>8.0435994081195204E-4</v>
      </c>
      <c r="J4246" s="26" t="s">
        <v>700</v>
      </c>
    </row>
    <row r="4247" spans="1:10" ht="15.75" hidden="1" customHeight="1" x14ac:dyDescent="0.25">
      <c r="A4247" s="2" t="s">
        <v>853</v>
      </c>
      <c r="B4247" s="2" t="s">
        <v>854</v>
      </c>
      <c r="C4247" s="2">
        <v>2015</v>
      </c>
      <c r="D4247" s="2" t="s">
        <v>241</v>
      </c>
      <c r="E4247" s="2" t="s">
        <v>627</v>
      </c>
      <c r="F4247" s="2" t="s">
        <v>855</v>
      </c>
      <c r="G4247" s="2">
        <v>-88</v>
      </c>
      <c r="H4247" s="2">
        <v>1.7506785225123E-3</v>
      </c>
      <c r="I4247" s="2">
        <v>1.960759945213776E-3</v>
      </c>
      <c r="J4247" s="26" t="s">
        <v>700</v>
      </c>
    </row>
    <row r="4248" spans="1:10" ht="15.75" hidden="1" customHeight="1" x14ac:dyDescent="0.25">
      <c r="A4248" s="2" t="s">
        <v>853</v>
      </c>
      <c r="B4248" s="2" t="s">
        <v>854</v>
      </c>
      <c r="C4248" s="2">
        <v>2015</v>
      </c>
      <c r="D4248" s="2" t="s">
        <v>241</v>
      </c>
      <c r="E4248" s="2" t="s">
        <v>627</v>
      </c>
      <c r="F4248" s="2" t="s">
        <v>855</v>
      </c>
      <c r="G4248" s="2">
        <v>-87</v>
      </c>
      <c r="H4248" s="2">
        <v>2.3662592866457999E-3</v>
      </c>
      <c r="I4248" s="2">
        <v>2.6502104010432963E-3</v>
      </c>
      <c r="J4248" s="26" t="s">
        <v>700</v>
      </c>
    </row>
    <row r="4249" spans="1:10" ht="15.75" hidden="1" customHeight="1" x14ac:dyDescent="0.25">
      <c r="A4249" s="2" t="s">
        <v>853</v>
      </c>
      <c r="B4249" s="2" t="s">
        <v>854</v>
      </c>
      <c r="C4249" s="2">
        <v>2015</v>
      </c>
      <c r="D4249" s="2" t="s">
        <v>241</v>
      </c>
      <c r="E4249" s="2" t="s">
        <v>627</v>
      </c>
      <c r="F4249" s="2" t="s">
        <v>855</v>
      </c>
      <c r="G4249" s="2">
        <v>-85</v>
      </c>
      <c r="H4249" s="2">
        <v>7.4821052839979996E-4</v>
      </c>
      <c r="I4249" s="2">
        <v>8.3799579180777605E-4</v>
      </c>
      <c r="J4249" s="26" t="s">
        <v>700</v>
      </c>
    </row>
    <row r="4250" spans="1:10" ht="15.75" hidden="1" customHeight="1" x14ac:dyDescent="0.25">
      <c r="A4250" s="2" t="s">
        <v>853</v>
      </c>
      <c r="B4250" s="2" t="s">
        <v>854</v>
      </c>
      <c r="C4250" s="2">
        <v>2015</v>
      </c>
      <c r="D4250" s="2" t="s">
        <v>241</v>
      </c>
      <c r="E4250" s="2" t="s">
        <v>627</v>
      </c>
      <c r="F4250" s="2" t="s">
        <v>855</v>
      </c>
      <c r="G4250" s="2">
        <v>-84</v>
      </c>
      <c r="H4250" s="2">
        <v>1.5507028438151E-3</v>
      </c>
      <c r="I4250" s="2">
        <v>1.7367871850729121E-3</v>
      </c>
      <c r="J4250" s="26" t="s">
        <v>700</v>
      </c>
    </row>
    <row r="4251" spans="1:10" ht="15.75" hidden="1" customHeight="1" x14ac:dyDescent="0.25">
      <c r="A4251" s="2" t="s">
        <v>853</v>
      </c>
      <c r="B4251" s="2" t="s">
        <v>854</v>
      </c>
      <c r="C4251" s="2">
        <v>2015</v>
      </c>
      <c r="D4251" s="2" t="s">
        <v>241</v>
      </c>
      <c r="E4251" s="2" t="s">
        <v>627</v>
      </c>
      <c r="F4251" s="2" t="s">
        <v>855</v>
      </c>
      <c r="G4251" s="2">
        <v>-83</v>
      </c>
      <c r="H4251" s="2">
        <v>3.1208784785122E-3</v>
      </c>
      <c r="I4251" s="2">
        <v>3.4953838959336644E-3</v>
      </c>
      <c r="J4251" s="26" t="s">
        <v>700</v>
      </c>
    </row>
    <row r="4252" spans="1:10" ht="15.75" hidden="1" customHeight="1" x14ac:dyDescent="0.25">
      <c r="A4252" s="2" t="s">
        <v>853</v>
      </c>
      <c r="B4252" s="2" t="s">
        <v>854</v>
      </c>
      <c r="C4252" s="2">
        <v>2015</v>
      </c>
      <c r="D4252" s="2" t="s">
        <v>241</v>
      </c>
      <c r="E4252" s="2" t="s">
        <v>627</v>
      </c>
      <c r="F4252" s="2" t="s">
        <v>855</v>
      </c>
      <c r="G4252" s="2">
        <v>-82</v>
      </c>
      <c r="H4252" s="2">
        <v>7.1426120121030005E-4</v>
      </c>
      <c r="I4252" s="2">
        <v>7.9997254535553615E-4</v>
      </c>
      <c r="J4252" s="26" t="s">
        <v>700</v>
      </c>
    </row>
    <row r="4253" spans="1:10" ht="15.75" hidden="1" customHeight="1" x14ac:dyDescent="0.25">
      <c r="A4253" s="2" t="s">
        <v>853</v>
      </c>
      <c r="B4253" s="2" t="s">
        <v>854</v>
      </c>
      <c r="C4253" s="2">
        <v>2015</v>
      </c>
      <c r="D4253" s="2" t="s">
        <v>241</v>
      </c>
      <c r="E4253" s="2" t="s">
        <v>627</v>
      </c>
      <c r="F4253" s="2" t="s">
        <v>855</v>
      </c>
      <c r="G4253" s="2">
        <v>-81</v>
      </c>
      <c r="H4253" s="2">
        <v>7.2342733619730005E-4</v>
      </c>
      <c r="I4253" s="2">
        <v>8.1023861654097617E-4</v>
      </c>
      <c r="J4253" s="26" t="s">
        <v>700</v>
      </c>
    </row>
    <row r="4254" spans="1:10" ht="15.75" hidden="1" customHeight="1" x14ac:dyDescent="0.25">
      <c r="A4254" s="2" t="s">
        <v>853</v>
      </c>
      <c r="B4254" s="2" t="s">
        <v>854</v>
      </c>
      <c r="C4254" s="2">
        <v>2015</v>
      </c>
      <c r="D4254" s="2" t="s">
        <v>241</v>
      </c>
      <c r="E4254" s="2" t="s">
        <v>627</v>
      </c>
      <c r="F4254" s="2" t="s">
        <v>855</v>
      </c>
      <c r="G4254" s="2">
        <v>-79</v>
      </c>
      <c r="H4254" s="2">
        <v>1.9133162568323E-3</v>
      </c>
      <c r="I4254" s="2">
        <v>2.1429142076521764E-3</v>
      </c>
      <c r="J4254" s="26" t="s">
        <v>700</v>
      </c>
    </row>
    <row r="4255" spans="1:10" ht="15.75" hidden="1" customHeight="1" x14ac:dyDescent="0.25">
      <c r="A4255" s="2" t="s">
        <v>853</v>
      </c>
      <c r="B4255" s="2" t="s">
        <v>854</v>
      </c>
      <c r="C4255" s="2">
        <v>2015</v>
      </c>
      <c r="D4255" s="2" t="s">
        <v>241</v>
      </c>
      <c r="E4255" s="2" t="s">
        <v>627</v>
      </c>
      <c r="F4255" s="2" t="s">
        <v>855</v>
      </c>
      <c r="G4255" s="2">
        <v>-78</v>
      </c>
      <c r="H4255" s="2">
        <v>3.5977279767394001E-3</v>
      </c>
      <c r="I4255" s="2">
        <v>4.0294553339481282E-3</v>
      </c>
      <c r="J4255" s="26" t="s">
        <v>700</v>
      </c>
    </row>
    <row r="4256" spans="1:10" ht="15.75" hidden="1" customHeight="1" x14ac:dyDescent="0.25">
      <c r="A4256" s="2" t="s">
        <v>853</v>
      </c>
      <c r="B4256" s="2" t="s">
        <v>854</v>
      </c>
      <c r="C4256" s="2">
        <v>2015</v>
      </c>
      <c r="D4256" s="2" t="s">
        <v>241</v>
      </c>
      <c r="E4256" s="2" t="s">
        <v>627</v>
      </c>
      <c r="F4256" s="2" t="s">
        <v>855</v>
      </c>
      <c r="G4256" s="2">
        <v>-77</v>
      </c>
      <c r="H4256" s="2">
        <v>6.36980868876E-4</v>
      </c>
      <c r="I4256" s="2">
        <v>7.1341857314112002E-4</v>
      </c>
      <c r="J4256" s="26" t="s">
        <v>700</v>
      </c>
    </row>
    <row r="4257" spans="1:10" ht="15.75" hidden="1" customHeight="1" x14ac:dyDescent="0.25">
      <c r="A4257" s="2" t="s">
        <v>853</v>
      </c>
      <c r="B4257" s="2" t="s">
        <v>854</v>
      </c>
      <c r="C4257" s="2">
        <v>2015</v>
      </c>
      <c r="D4257" s="2" t="s">
        <v>241</v>
      </c>
      <c r="E4257" s="2" t="s">
        <v>627</v>
      </c>
      <c r="F4257" s="2" t="s">
        <v>855</v>
      </c>
      <c r="G4257" s="2">
        <v>-76</v>
      </c>
      <c r="H4257" s="2">
        <v>1.0958845959976001E-3</v>
      </c>
      <c r="I4257" s="2">
        <v>1.2273907475173122E-3</v>
      </c>
      <c r="J4257" s="26" t="s">
        <v>700</v>
      </c>
    </row>
    <row r="4258" spans="1:10" ht="15.75" hidden="1" customHeight="1" x14ac:dyDescent="0.25">
      <c r="A4258" s="2" t="s">
        <v>853</v>
      </c>
      <c r="B4258" s="2" t="s">
        <v>854</v>
      </c>
      <c r="C4258" s="2">
        <v>2015</v>
      </c>
      <c r="D4258" s="2" t="s">
        <v>241</v>
      </c>
      <c r="E4258" s="2" t="s">
        <v>627</v>
      </c>
      <c r="F4258" s="2" t="s">
        <v>855</v>
      </c>
      <c r="G4258" s="2">
        <v>-75</v>
      </c>
      <c r="H4258" s="2">
        <v>6.80991448462E-4</v>
      </c>
      <c r="I4258" s="2">
        <v>7.6271042227744011E-4</v>
      </c>
      <c r="J4258" s="26" t="s">
        <v>700</v>
      </c>
    </row>
    <row r="4259" spans="1:10" ht="15.75" hidden="1" customHeight="1" x14ac:dyDescent="0.25">
      <c r="A4259" s="2" t="s">
        <v>853</v>
      </c>
      <c r="B4259" s="2" t="s">
        <v>854</v>
      </c>
      <c r="C4259" s="2">
        <v>2015</v>
      </c>
      <c r="D4259" s="2" t="s">
        <v>241</v>
      </c>
      <c r="E4259" s="2" t="s">
        <v>627</v>
      </c>
      <c r="F4259" s="2" t="s">
        <v>855</v>
      </c>
      <c r="G4259" s="2">
        <v>-74</v>
      </c>
      <c r="H4259" s="2">
        <v>6.8161613307890002E-4</v>
      </c>
      <c r="I4259" s="2">
        <v>7.6341006904836811E-4</v>
      </c>
      <c r="J4259" s="26" t="s">
        <v>700</v>
      </c>
    </row>
    <row r="4260" spans="1:10" ht="15.75" hidden="1" customHeight="1" x14ac:dyDescent="0.25">
      <c r="A4260" s="2" t="s">
        <v>853</v>
      </c>
      <c r="B4260" s="2" t="s">
        <v>854</v>
      </c>
      <c r="C4260" s="2">
        <v>2015</v>
      </c>
      <c r="D4260" s="2" t="s">
        <v>241</v>
      </c>
      <c r="E4260" s="2" t="s">
        <v>627</v>
      </c>
      <c r="F4260" s="2" t="s">
        <v>855</v>
      </c>
      <c r="G4260" s="2">
        <v>-73</v>
      </c>
      <c r="H4260" s="2">
        <v>1.8947616335935999E-3</v>
      </c>
      <c r="I4260" s="2">
        <v>2.1221330296248321E-3</v>
      </c>
      <c r="J4260" s="26" t="s">
        <v>700</v>
      </c>
    </row>
    <row r="4261" spans="1:10" ht="15.75" hidden="1" customHeight="1" x14ac:dyDescent="0.25">
      <c r="A4261" s="2" t="s">
        <v>853</v>
      </c>
      <c r="B4261" s="2" t="s">
        <v>854</v>
      </c>
      <c r="C4261" s="2">
        <v>2015</v>
      </c>
      <c r="D4261" s="2" t="s">
        <v>241</v>
      </c>
      <c r="E4261" s="2" t="s">
        <v>627</v>
      </c>
      <c r="F4261" s="2" t="s">
        <v>855</v>
      </c>
      <c r="G4261" s="2">
        <v>-68</v>
      </c>
      <c r="H4261" s="2">
        <v>5.3481396753339995E-4</v>
      </c>
      <c r="I4261" s="2">
        <v>5.9899164363740802E-4</v>
      </c>
      <c r="J4261" s="26" t="s">
        <v>700</v>
      </c>
    </row>
    <row r="4262" spans="1:10" ht="15.75" hidden="1" customHeight="1" x14ac:dyDescent="0.25">
      <c r="A4262" s="2" t="s">
        <v>853</v>
      </c>
      <c r="B4262" s="2" t="s">
        <v>854</v>
      </c>
      <c r="C4262" s="2">
        <v>2015</v>
      </c>
      <c r="D4262" s="2" t="s">
        <v>241</v>
      </c>
      <c r="E4262" s="2" t="s">
        <v>627</v>
      </c>
      <c r="F4262" s="2" t="s">
        <v>855</v>
      </c>
      <c r="G4262" s="2">
        <v>-66</v>
      </c>
      <c r="H4262" s="2">
        <v>6.9399055792019996E-4</v>
      </c>
      <c r="I4262" s="2">
        <v>7.7726942487062406E-4</v>
      </c>
      <c r="J4262" s="26" t="s">
        <v>700</v>
      </c>
    </row>
    <row r="4263" spans="1:10" ht="15.75" hidden="1" customHeight="1" x14ac:dyDescent="0.25">
      <c r="A4263" s="2" t="s">
        <v>853</v>
      </c>
      <c r="B4263" s="2" t="s">
        <v>854</v>
      </c>
      <c r="C4263" s="2">
        <v>2015</v>
      </c>
      <c r="D4263" s="2" t="s">
        <v>241</v>
      </c>
      <c r="E4263" s="2" t="s">
        <v>627</v>
      </c>
      <c r="F4263" s="2" t="s">
        <v>855</v>
      </c>
      <c r="G4263" s="2">
        <v>-65</v>
      </c>
      <c r="H4263" s="2">
        <v>5.8197975158689997E-4</v>
      </c>
      <c r="I4263" s="2">
        <v>6.5181732177732805E-4</v>
      </c>
      <c r="J4263" s="26" t="s">
        <v>700</v>
      </c>
    </row>
    <row r="4264" spans="1:10" ht="15.75" hidden="1" customHeight="1" x14ac:dyDescent="0.25">
      <c r="A4264" s="2" t="s">
        <v>853</v>
      </c>
      <c r="B4264" s="2" t="s">
        <v>854</v>
      </c>
      <c r="C4264" s="2">
        <v>2015</v>
      </c>
      <c r="D4264" s="2" t="s">
        <v>241</v>
      </c>
      <c r="E4264" s="2" t="s">
        <v>627</v>
      </c>
      <c r="F4264" s="2" t="s">
        <v>855</v>
      </c>
      <c r="G4264" s="2">
        <v>-64</v>
      </c>
      <c r="H4264" s="2">
        <v>1.0927045950666001E-3</v>
      </c>
      <c r="I4264" s="2">
        <v>1.2238291464745923E-3</v>
      </c>
      <c r="J4264" s="26" t="s">
        <v>700</v>
      </c>
    </row>
    <row r="4265" spans="1:10" ht="15.75" hidden="1" customHeight="1" x14ac:dyDescent="0.25">
      <c r="A4265" s="2" t="s">
        <v>853</v>
      </c>
      <c r="B4265" s="2" t="s">
        <v>854</v>
      </c>
      <c r="C4265" s="2">
        <v>2015</v>
      </c>
      <c r="D4265" s="2" t="s">
        <v>241</v>
      </c>
      <c r="E4265" s="2" t="s">
        <v>627</v>
      </c>
      <c r="F4265" s="2" t="s">
        <v>855</v>
      </c>
      <c r="G4265" s="2">
        <v>-60</v>
      </c>
      <c r="H4265" s="2">
        <v>1.2573843123391E-3</v>
      </c>
      <c r="I4265" s="2">
        <v>1.408270429819792E-3</v>
      </c>
      <c r="J4265" s="26" t="s">
        <v>700</v>
      </c>
    </row>
    <row r="4266" spans="1:10" ht="15.75" hidden="1" customHeight="1" x14ac:dyDescent="0.25">
      <c r="A4266" s="2" t="s">
        <v>853</v>
      </c>
      <c r="B4266" s="2" t="s">
        <v>854</v>
      </c>
      <c r="C4266" s="2">
        <v>2015</v>
      </c>
      <c r="D4266" s="2" t="s">
        <v>241</v>
      </c>
      <c r="E4266" s="2" t="s">
        <v>627</v>
      </c>
      <c r="F4266" s="2" t="s">
        <v>855</v>
      </c>
      <c r="G4266" s="2">
        <v>-57</v>
      </c>
      <c r="H4266" s="2">
        <v>1.0705946478993E-3</v>
      </c>
      <c r="I4266" s="2">
        <v>1.1990660056472161E-3</v>
      </c>
      <c r="J4266" s="26" t="s">
        <v>700</v>
      </c>
    </row>
    <row r="4267" spans="1:10" ht="15.75" hidden="1" customHeight="1" x14ac:dyDescent="0.25">
      <c r="A4267" s="2" t="s">
        <v>853</v>
      </c>
      <c r="B4267" s="2" t="s">
        <v>854</v>
      </c>
      <c r="C4267" s="2">
        <v>2015</v>
      </c>
      <c r="D4267" s="2" t="s">
        <v>241</v>
      </c>
      <c r="E4267" s="2" t="s">
        <v>627</v>
      </c>
      <c r="F4267" s="2" t="s">
        <v>855</v>
      </c>
      <c r="G4267" s="2">
        <v>-56</v>
      </c>
      <c r="H4267" s="2">
        <v>1.0135506745428001E-3</v>
      </c>
      <c r="I4267" s="2">
        <v>1.1351767554879362E-3</v>
      </c>
      <c r="J4267" s="26" t="s">
        <v>700</v>
      </c>
    </row>
    <row r="4268" spans="1:10" ht="15.75" hidden="1" customHeight="1" x14ac:dyDescent="0.25">
      <c r="A4268" s="2" t="s">
        <v>853</v>
      </c>
      <c r="B4268" s="2" t="s">
        <v>854</v>
      </c>
      <c r="C4268" s="2">
        <v>2015</v>
      </c>
      <c r="D4268" s="2" t="s">
        <v>241</v>
      </c>
      <c r="E4268" s="2" t="s">
        <v>627</v>
      </c>
      <c r="F4268" s="2" t="s">
        <v>855</v>
      </c>
      <c r="G4268" s="2">
        <v>-54</v>
      </c>
      <c r="H4268" s="2">
        <v>5.6607433361930001E-4</v>
      </c>
      <c r="I4268" s="2">
        <v>6.3400325365361608E-4</v>
      </c>
      <c r="J4268" s="26" t="s">
        <v>700</v>
      </c>
    </row>
    <row r="4269" spans="1:10" ht="15.75" hidden="1" customHeight="1" x14ac:dyDescent="0.25">
      <c r="A4269" s="2" t="s">
        <v>853</v>
      </c>
      <c r="B4269" s="2" t="s">
        <v>854</v>
      </c>
      <c r="C4269" s="2">
        <v>2015</v>
      </c>
      <c r="D4269" s="2" t="s">
        <v>241</v>
      </c>
      <c r="E4269" s="2" t="s">
        <v>627</v>
      </c>
      <c r="F4269" s="2" t="s">
        <v>855</v>
      </c>
      <c r="G4269" s="2">
        <v>-53</v>
      </c>
      <c r="H4269" s="2">
        <v>4.6304377610799997E-4</v>
      </c>
      <c r="I4269" s="2">
        <v>5.1860902924095998E-4</v>
      </c>
      <c r="J4269" s="26" t="s">
        <v>700</v>
      </c>
    </row>
    <row r="4270" spans="1:10" ht="15.75" hidden="1" customHeight="1" x14ac:dyDescent="0.25">
      <c r="A4270" s="2" t="s">
        <v>853</v>
      </c>
      <c r="B4270" s="2" t="s">
        <v>854</v>
      </c>
      <c r="C4270" s="2">
        <v>2015</v>
      </c>
      <c r="D4270" s="2" t="s">
        <v>241</v>
      </c>
      <c r="E4270" s="2" t="s">
        <v>627</v>
      </c>
      <c r="F4270" s="2" t="s">
        <v>855</v>
      </c>
      <c r="G4270" s="2">
        <v>-52</v>
      </c>
      <c r="H4270" s="2">
        <v>6.7540229065339997E-4</v>
      </c>
      <c r="I4270" s="2">
        <v>7.56450565531808E-4</v>
      </c>
      <c r="J4270" s="26" t="s">
        <v>700</v>
      </c>
    </row>
    <row r="4271" spans="1:10" ht="15.75" hidden="1" customHeight="1" x14ac:dyDescent="0.25">
      <c r="A4271" s="2" t="s">
        <v>853</v>
      </c>
      <c r="B4271" s="2" t="s">
        <v>854</v>
      </c>
      <c r="C4271" s="2">
        <v>2015</v>
      </c>
      <c r="D4271" s="2" t="s">
        <v>241</v>
      </c>
      <c r="E4271" s="2" t="s">
        <v>627</v>
      </c>
      <c r="F4271" s="2" t="s">
        <v>855</v>
      </c>
      <c r="G4271" s="2">
        <v>-51</v>
      </c>
      <c r="H4271" s="2">
        <v>1.5020695864223E-3</v>
      </c>
      <c r="I4271" s="2">
        <v>1.6823179367929761E-3</v>
      </c>
      <c r="J4271" s="26" t="s">
        <v>700</v>
      </c>
    </row>
    <row r="4272" spans="1:10" ht="15.75" hidden="1" customHeight="1" x14ac:dyDescent="0.25">
      <c r="A4272" s="2" t="s">
        <v>853</v>
      </c>
      <c r="B4272" s="2" t="s">
        <v>854</v>
      </c>
      <c r="C4272" s="2">
        <v>2015</v>
      </c>
      <c r="D4272" s="2" t="s">
        <v>241</v>
      </c>
      <c r="E4272" s="2" t="s">
        <v>627</v>
      </c>
      <c r="F4272" s="2" t="s">
        <v>855</v>
      </c>
      <c r="G4272" s="2">
        <v>-50</v>
      </c>
      <c r="H4272" s="2">
        <v>1.1524293222465001E-3</v>
      </c>
      <c r="I4272" s="2">
        <v>1.2907208409160802E-3</v>
      </c>
      <c r="J4272" s="26" t="s">
        <v>700</v>
      </c>
    </row>
    <row r="4273" spans="1:10" ht="15.75" hidden="1" customHeight="1" x14ac:dyDescent="0.25">
      <c r="A4273" s="2" t="s">
        <v>853</v>
      </c>
      <c r="B4273" s="2" t="s">
        <v>854</v>
      </c>
      <c r="C4273" s="2">
        <v>2015</v>
      </c>
      <c r="D4273" s="2" t="s">
        <v>241</v>
      </c>
      <c r="E4273" s="2" t="s">
        <v>627</v>
      </c>
      <c r="F4273" s="2" t="s">
        <v>855</v>
      </c>
      <c r="G4273" s="2">
        <v>-49</v>
      </c>
      <c r="H4273" s="2">
        <v>5.4417876526709999E-4</v>
      </c>
      <c r="I4273" s="2">
        <v>6.0948021709915205E-4</v>
      </c>
      <c r="J4273" s="26" t="s">
        <v>700</v>
      </c>
    </row>
    <row r="4274" spans="1:10" ht="15.75" hidden="1" customHeight="1" x14ac:dyDescent="0.25">
      <c r="A4274" s="2" t="s">
        <v>853</v>
      </c>
      <c r="B4274" s="2" t="s">
        <v>854</v>
      </c>
      <c r="C4274" s="2">
        <v>2015</v>
      </c>
      <c r="D4274" s="2" t="s">
        <v>241</v>
      </c>
      <c r="E4274" s="2" t="s">
        <v>627</v>
      </c>
      <c r="F4274" s="2" t="s">
        <v>855</v>
      </c>
      <c r="G4274" s="2">
        <v>-48</v>
      </c>
      <c r="H4274" s="2">
        <v>1.0739371646195999E-3</v>
      </c>
      <c r="I4274" s="2">
        <v>1.2028096243739521E-3</v>
      </c>
      <c r="J4274" s="26" t="s">
        <v>700</v>
      </c>
    </row>
    <row r="4275" spans="1:10" ht="15.75" hidden="1" customHeight="1" x14ac:dyDescent="0.25">
      <c r="A4275" s="2" t="s">
        <v>853</v>
      </c>
      <c r="B4275" s="2" t="s">
        <v>854</v>
      </c>
      <c r="C4275" s="2">
        <v>2015</v>
      </c>
      <c r="D4275" s="2" t="s">
        <v>241</v>
      </c>
      <c r="E4275" s="2" t="s">
        <v>627</v>
      </c>
      <c r="F4275" s="2" t="s">
        <v>855</v>
      </c>
      <c r="G4275" s="2">
        <v>-45</v>
      </c>
      <c r="H4275" s="2">
        <v>5.7685218052940001E-4</v>
      </c>
      <c r="I4275" s="2">
        <v>6.4607444219292806E-4</v>
      </c>
      <c r="J4275" s="26" t="s">
        <v>700</v>
      </c>
    </row>
    <row r="4276" spans="1:10" ht="15.75" hidden="1" customHeight="1" x14ac:dyDescent="0.25">
      <c r="A4276" s="2" t="s">
        <v>853</v>
      </c>
      <c r="B4276" s="2" t="s">
        <v>854</v>
      </c>
      <c r="C4276" s="2">
        <v>2015</v>
      </c>
      <c r="D4276" s="2" t="s">
        <v>241</v>
      </c>
      <c r="E4276" s="2" t="s">
        <v>627</v>
      </c>
      <c r="F4276" s="2" t="s">
        <v>855</v>
      </c>
      <c r="G4276" s="2">
        <v>-44</v>
      </c>
      <c r="H4276" s="2">
        <v>4.8132325173359997E-4</v>
      </c>
      <c r="I4276" s="2">
        <v>5.39082041941632E-4</v>
      </c>
      <c r="J4276" s="26" t="s">
        <v>700</v>
      </c>
    </row>
    <row r="4277" spans="1:10" ht="15.75" hidden="1" customHeight="1" x14ac:dyDescent="0.25">
      <c r="A4277" s="2" t="s">
        <v>853</v>
      </c>
      <c r="B4277" s="2" t="s">
        <v>854</v>
      </c>
      <c r="C4277" s="2">
        <v>2015</v>
      </c>
      <c r="D4277" s="2" t="s">
        <v>241</v>
      </c>
      <c r="E4277" s="2" t="s">
        <v>627</v>
      </c>
      <c r="F4277" s="2" t="s">
        <v>855</v>
      </c>
      <c r="G4277" s="2">
        <v>-41</v>
      </c>
      <c r="H4277" s="2">
        <v>4.4487786362879997E-4</v>
      </c>
      <c r="I4277" s="2">
        <v>4.9826320726425598E-4</v>
      </c>
      <c r="J4277" s="26" t="s">
        <v>700</v>
      </c>
    </row>
    <row r="4278" spans="1:10" ht="15.75" hidden="1" customHeight="1" x14ac:dyDescent="0.25">
      <c r="A4278" s="2" t="s">
        <v>853</v>
      </c>
      <c r="B4278" s="2" t="s">
        <v>854</v>
      </c>
      <c r="C4278" s="2">
        <v>2015</v>
      </c>
      <c r="D4278" s="2" t="s">
        <v>241</v>
      </c>
      <c r="E4278" s="2" t="s">
        <v>627</v>
      </c>
      <c r="F4278" s="2" t="s">
        <v>855</v>
      </c>
      <c r="G4278" s="2">
        <v>-39</v>
      </c>
      <c r="H4278" s="2">
        <v>5.4986187024040005E-4</v>
      </c>
      <c r="I4278" s="2">
        <v>6.1584529466924816E-4</v>
      </c>
      <c r="J4278" s="26" t="s">
        <v>700</v>
      </c>
    </row>
    <row r="4279" spans="1:10" ht="15.75" hidden="1" customHeight="1" x14ac:dyDescent="0.25">
      <c r="A4279" s="2" t="s">
        <v>853</v>
      </c>
      <c r="B4279" s="2" t="s">
        <v>854</v>
      </c>
      <c r="C4279" s="2">
        <v>2015</v>
      </c>
      <c r="D4279" s="2" t="s">
        <v>241</v>
      </c>
      <c r="E4279" s="2" t="s">
        <v>627</v>
      </c>
      <c r="F4279" s="2" t="s">
        <v>855</v>
      </c>
      <c r="G4279" s="2">
        <v>-38</v>
      </c>
      <c r="H4279" s="2">
        <v>9.8457679268899997E-4</v>
      </c>
      <c r="I4279" s="2">
        <v>1.1027260078116802E-3</v>
      </c>
      <c r="J4279" s="26" t="s">
        <v>700</v>
      </c>
    </row>
    <row r="4280" spans="1:10" ht="15.75" hidden="1" customHeight="1" x14ac:dyDescent="0.25">
      <c r="A4280" s="2" t="s">
        <v>853</v>
      </c>
      <c r="B4280" s="2" t="s">
        <v>854</v>
      </c>
      <c r="C4280" s="2">
        <v>2015</v>
      </c>
      <c r="D4280" s="2" t="s">
        <v>241</v>
      </c>
      <c r="E4280" s="2" t="s">
        <v>627</v>
      </c>
      <c r="F4280" s="2" t="s">
        <v>855</v>
      </c>
      <c r="G4280" s="2">
        <v>-36</v>
      </c>
      <c r="H4280" s="2">
        <v>9.0205160086040002E-4</v>
      </c>
      <c r="I4280" s="2">
        <v>1.0102977929636481E-3</v>
      </c>
      <c r="J4280" s="26" t="s">
        <v>700</v>
      </c>
    </row>
    <row r="4281" spans="1:10" ht="15.75" hidden="1" customHeight="1" x14ac:dyDescent="0.25">
      <c r="A4281" s="2" t="s">
        <v>853</v>
      </c>
      <c r="B4281" s="2" t="s">
        <v>854</v>
      </c>
      <c r="C4281" s="2">
        <v>2015</v>
      </c>
      <c r="D4281" s="2" t="s">
        <v>241</v>
      </c>
      <c r="E4281" s="2" t="s">
        <v>627</v>
      </c>
      <c r="F4281" s="2" t="s">
        <v>855</v>
      </c>
      <c r="G4281" s="2">
        <v>-32</v>
      </c>
      <c r="H4281" s="2">
        <v>4.1228532791139999E-4</v>
      </c>
      <c r="I4281" s="2">
        <v>4.6175956726076804E-4</v>
      </c>
      <c r="J4281" s="26" t="s">
        <v>700</v>
      </c>
    </row>
    <row r="4282" spans="1:10" ht="15.75" hidden="1" customHeight="1" x14ac:dyDescent="0.25">
      <c r="A4282" s="2" t="s">
        <v>853</v>
      </c>
      <c r="B4282" s="2" t="s">
        <v>854</v>
      </c>
      <c r="C4282" s="2">
        <v>2015</v>
      </c>
      <c r="D4282" s="2" t="s">
        <v>241</v>
      </c>
      <c r="E4282" s="2" t="s">
        <v>627</v>
      </c>
      <c r="F4282" s="2" t="s">
        <v>855</v>
      </c>
      <c r="G4282" s="2">
        <v>-30</v>
      </c>
      <c r="H4282" s="2">
        <v>5.1094725495200004E-4</v>
      </c>
      <c r="I4282" s="2">
        <v>5.7226092554624013E-4</v>
      </c>
      <c r="J4282" s="26" t="s">
        <v>700</v>
      </c>
    </row>
    <row r="4283" spans="1:10" ht="15.75" hidden="1" customHeight="1" x14ac:dyDescent="0.25">
      <c r="A4283" s="2" t="s">
        <v>853</v>
      </c>
      <c r="B4283" s="2" t="s">
        <v>854</v>
      </c>
      <c r="C4283" s="2">
        <v>2015</v>
      </c>
      <c r="D4283" s="2" t="s">
        <v>241</v>
      </c>
      <c r="E4283" s="2" t="s">
        <v>627</v>
      </c>
      <c r="F4283" s="2" t="s">
        <v>855</v>
      </c>
      <c r="G4283" s="2">
        <v>-26</v>
      </c>
      <c r="H4283" s="2">
        <v>8.8467687601219999E-4</v>
      </c>
      <c r="I4283" s="2">
        <v>9.9083810113366412E-4</v>
      </c>
      <c r="J4283" s="26" t="s">
        <v>700</v>
      </c>
    </row>
    <row r="4284" spans="1:10" ht="15.75" hidden="1" customHeight="1" x14ac:dyDescent="0.25">
      <c r="A4284" s="2" t="s">
        <v>853</v>
      </c>
      <c r="B4284" s="2" t="s">
        <v>854</v>
      </c>
      <c r="C4284" s="2">
        <v>2015</v>
      </c>
      <c r="D4284" s="2" t="s">
        <v>241</v>
      </c>
      <c r="E4284" s="2" t="s">
        <v>627</v>
      </c>
      <c r="F4284" s="2" t="s">
        <v>855</v>
      </c>
      <c r="G4284" s="2">
        <v>-25</v>
      </c>
      <c r="H4284" s="2">
        <v>1.0110660805367001E-3</v>
      </c>
      <c r="I4284" s="2">
        <v>1.1323940102011042E-3</v>
      </c>
      <c r="J4284" s="26" t="s">
        <v>700</v>
      </c>
    </row>
    <row r="4285" spans="1:10" ht="15.75" hidden="1" customHeight="1" x14ac:dyDescent="0.25">
      <c r="A4285" s="2" t="s">
        <v>853</v>
      </c>
      <c r="B4285" s="2" t="s">
        <v>854</v>
      </c>
      <c r="C4285" s="2">
        <v>2015</v>
      </c>
      <c r="D4285" s="2" t="s">
        <v>241</v>
      </c>
      <c r="E4285" s="2" t="s">
        <v>627</v>
      </c>
      <c r="F4285" s="2" t="s">
        <v>855</v>
      </c>
      <c r="G4285" s="2">
        <v>-20</v>
      </c>
      <c r="H4285" s="2">
        <v>1.2375566584523999E-3</v>
      </c>
      <c r="I4285" s="2">
        <v>1.3860634574666881E-3</v>
      </c>
      <c r="J4285" s="26" t="s">
        <v>700</v>
      </c>
    </row>
    <row r="4286" spans="1:10" ht="15.75" hidden="1" customHeight="1" x14ac:dyDescent="0.25">
      <c r="A4286" s="2" t="s">
        <v>853</v>
      </c>
      <c r="B4286" s="2" t="s">
        <v>854</v>
      </c>
      <c r="C4286" s="2">
        <v>2015</v>
      </c>
      <c r="D4286" s="2" t="s">
        <v>241</v>
      </c>
      <c r="E4286" s="2" t="s">
        <v>627</v>
      </c>
      <c r="F4286" s="2" t="s">
        <v>855</v>
      </c>
      <c r="G4286" s="2">
        <v>-15</v>
      </c>
      <c r="H4286" s="2">
        <v>1.0710854548961E-3</v>
      </c>
      <c r="I4286" s="2">
        <v>1.199615709483632E-3</v>
      </c>
      <c r="J4286" s="26" t="s">
        <v>700</v>
      </c>
    </row>
    <row r="4287" spans="1:10" ht="15.75" hidden="1" customHeight="1" x14ac:dyDescent="0.25">
      <c r="A4287" s="2" t="s">
        <v>853</v>
      </c>
      <c r="B4287" s="2" t="s">
        <v>854</v>
      </c>
      <c r="C4287" s="2">
        <v>2015</v>
      </c>
      <c r="D4287" s="2" t="s">
        <v>241</v>
      </c>
      <c r="E4287" s="2" t="s">
        <v>627</v>
      </c>
      <c r="F4287" s="2" t="s">
        <v>855</v>
      </c>
      <c r="G4287" s="2">
        <v>-12</v>
      </c>
      <c r="H4287" s="2">
        <v>4.5647463412019999E-4</v>
      </c>
      <c r="I4287" s="2">
        <v>5.1125159021462403E-4</v>
      </c>
      <c r="J4287" s="26" t="s">
        <v>700</v>
      </c>
    </row>
    <row r="4288" spans="1:10" ht="15.75" hidden="1" customHeight="1" x14ac:dyDescent="0.25">
      <c r="A4288" s="2" t="s">
        <v>853</v>
      </c>
      <c r="B4288" s="2" t="s">
        <v>854</v>
      </c>
      <c r="C4288" s="2">
        <v>2015</v>
      </c>
      <c r="D4288" s="2" t="s">
        <v>241</v>
      </c>
      <c r="E4288" s="2" t="s">
        <v>627</v>
      </c>
      <c r="F4288" s="2" t="s">
        <v>855</v>
      </c>
      <c r="G4288" s="2">
        <v>-11</v>
      </c>
      <c r="H4288" s="2">
        <v>3.7880442687310002E-4</v>
      </c>
      <c r="I4288" s="2">
        <v>4.2426095809787207E-4</v>
      </c>
      <c r="J4288" s="26" t="s">
        <v>700</v>
      </c>
    </row>
    <row r="4289" spans="1:10" ht="15.75" hidden="1" customHeight="1" x14ac:dyDescent="0.25">
      <c r="A4289" s="2" t="s">
        <v>853</v>
      </c>
      <c r="B4289" s="2" t="s">
        <v>854</v>
      </c>
      <c r="C4289" s="2">
        <v>2015</v>
      </c>
      <c r="D4289" s="2" t="s">
        <v>241</v>
      </c>
      <c r="E4289" s="2" t="s">
        <v>627</v>
      </c>
      <c r="F4289" s="2" t="s">
        <v>855</v>
      </c>
      <c r="G4289" s="2">
        <v>-9</v>
      </c>
      <c r="H4289" s="2">
        <v>5.8170483680440002E-4</v>
      </c>
      <c r="I4289" s="2">
        <v>6.5150941722092804E-4</v>
      </c>
      <c r="J4289" s="26" t="s">
        <v>700</v>
      </c>
    </row>
    <row r="4290" spans="1:10" ht="15.75" hidden="1" customHeight="1" x14ac:dyDescent="0.25">
      <c r="A4290" s="2" t="s">
        <v>853</v>
      </c>
      <c r="B4290" s="2" t="s">
        <v>854</v>
      </c>
      <c r="C4290" s="2">
        <v>2015</v>
      </c>
      <c r="D4290" s="2" t="s">
        <v>241</v>
      </c>
      <c r="E4290" s="2" t="s">
        <v>627</v>
      </c>
      <c r="F4290" s="2" t="s">
        <v>855</v>
      </c>
      <c r="G4290" s="2">
        <v>-6</v>
      </c>
      <c r="H4290" s="2">
        <v>4.2659585596989999E-4</v>
      </c>
      <c r="I4290" s="2">
        <v>4.7778735868628805E-4</v>
      </c>
      <c r="J4290" s="26" t="s">
        <v>700</v>
      </c>
    </row>
    <row r="4291" spans="1:10" ht="15.75" hidden="1" customHeight="1" x14ac:dyDescent="0.25">
      <c r="A4291" s="2" t="s">
        <v>853</v>
      </c>
      <c r="B4291" s="2" t="s">
        <v>854</v>
      </c>
      <c r="C4291" s="2">
        <v>2015</v>
      </c>
      <c r="D4291" s="2" t="s">
        <v>241</v>
      </c>
      <c r="E4291" s="2" t="s">
        <v>627</v>
      </c>
      <c r="F4291" s="2" t="s">
        <v>855</v>
      </c>
      <c r="G4291" s="2">
        <v>-3</v>
      </c>
      <c r="H4291" s="2">
        <v>4.298202984501E-4</v>
      </c>
      <c r="I4291" s="2">
        <v>4.8139873426411204E-4</v>
      </c>
      <c r="J4291" s="26" t="s">
        <v>700</v>
      </c>
    </row>
    <row r="4292" spans="1:10" ht="15.75" hidden="1" customHeight="1" x14ac:dyDescent="0.25">
      <c r="A4292" s="2" t="s">
        <v>853</v>
      </c>
      <c r="B4292" s="2" t="s">
        <v>854</v>
      </c>
      <c r="C4292" s="2">
        <v>2015</v>
      </c>
      <c r="D4292" s="2" t="s">
        <v>241</v>
      </c>
      <c r="E4292" s="2" t="s">
        <v>627</v>
      </c>
      <c r="F4292" s="2" t="s">
        <v>855</v>
      </c>
      <c r="G4292" s="2">
        <v>-2</v>
      </c>
      <c r="H4292" s="2">
        <v>4.0228423313239998E-4</v>
      </c>
      <c r="I4292" s="2">
        <v>4.5055834110828804E-4</v>
      </c>
      <c r="J4292" s="26" t="s">
        <v>700</v>
      </c>
    </row>
    <row r="4293" spans="1:10" ht="15.75" hidden="1" customHeight="1" x14ac:dyDescent="0.25">
      <c r="A4293" s="2" t="s">
        <v>853</v>
      </c>
      <c r="B4293" s="2" t="s">
        <v>854</v>
      </c>
      <c r="C4293" s="2">
        <v>2015</v>
      </c>
      <c r="D4293" s="2" t="s">
        <v>241</v>
      </c>
      <c r="E4293" s="2" t="s">
        <v>627</v>
      </c>
      <c r="F4293" s="2" t="s">
        <v>856</v>
      </c>
      <c r="G4293" s="2">
        <v>-2</v>
      </c>
      <c r="H4293" s="2">
        <v>8.5105665493760002E-4</v>
      </c>
      <c r="I4293" s="2">
        <v>9.5318345353011215E-4</v>
      </c>
      <c r="J4293" s="26" t="s">
        <v>700</v>
      </c>
    </row>
    <row r="4294" spans="1:10" ht="15.75" hidden="1" customHeight="1" x14ac:dyDescent="0.25">
      <c r="A4294" s="2" t="s">
        <v>853</v>
      </c>
      <c r="B4294" s="2" t="s">
        <v>854</v>
      </c>
      <c r="C4294" s="2">
        <v>2015</v>
      </c>
      <c r="D4294" s="2" t="s">
        <v>241</v>
      </c>
      <c r="E4294" s="2" t="s">
        <v>627</v>
      </c>
      <c r="F4294" s="2" t="s">
        <v>856</v>
      </c>
      <c r="G4294" s="2">
        <v>-1</v>
      </c>
      <c r="H4294" s="2">
        <v>5.0699613639154E-3</v>
      </c>
      <c r="I4294" s="2">
        <v>5.6783567275852488E-3</v>
      </c>
      <c r="J4294" s="26" t="s">
        <v>700</v>
      </c>
    </row>
    <row r="4295" spans="1:10" ht="15.75" hidden="1" customHeight="1" x14ac:dyDescent="0.25">
      <c r="A4295" s="2" t="s">
        <v>853</v>
      </c>
      <c r="B4295" s="2" t="s">
        <v>854</v>
      </c>
      <c r="C4295" s="2">
        <v>2015</v>
      </c>
      <c r="D4295" s="2" t="s">
        <v>241</v>
      </c>
      <c r="E4295" s="2" t="s">
        <v>627</v>
      </c>
      <c r="F4295" s="2" t="s">
        <v>856</v>
      </c>
      <c r="G4295" s="2">
        <v>0</v>
      </c>
      <c r="H4295" s="2">
        <v>6.3700419850646998E-3</v>
      </c>
      <c r="I4295" s="2">
        <v>7.1344470232724642E-3</v>
      </c>
      <c r="J4295" s="26" t="s">
        <v>700</v>
      </c>
    </row>
    <row r="4296" spans="1:10" ht="15.75" hidden="1" customHeight="1" x14ac:dyDescent="0.25">
      <c r="A4296" s="2" t="s">
        <v>853</v>
      </c>
      <c r="B4296" s="2" t="s">
        <v>854</v>
      </c>
      <c r="C4296" s="2">
        <v>2015</v>
      </c>
      <c r="D4296" s="2" t="s">
        <v>241</v>
      </c>
      <c r="E4296" s="2" t="s">
        <v>627</v>
      </c>
      <c r="F4296" s="2" t="s">
        <v>857</v>
      </c>
      <c r="G4296" s="2">
        <v>0</v>
      </c>
      <c r="H4296" s="2">
        <v>1.4254122506826999E-3</v>
      </c>
      <c r="I4296" s="2">
        <v>1.596461720764624E-3</v>
      </c>
      <c r="J4296" s="26" t="s">
        <v>700</v>
      </c>
    </row>
    <row r="4297" spans="1:10" ht="15.75" hidden="1" customHeight="1" x14ac:dyDescent="0.25">
      <c r="A4297" s="2" t="s">
        <v>853</v>
      </c>
      <c r="B4297" s="2" t="s">
        <v>854</v>
      </c>
      <c r="C4297" s="2">
        <v>2015</v>
      </c>
      <c r="D4297" s="2" t="s">
        <v>241</v>
      </c>
      <c r="E4297" s="2" t="s">
        <v>627</v>
      </c>
      <c r="F4297" s="2" t="s">
        <v>856</v>
      </c>
      <c r="G4297" s="2">
        <v>1</v>
      </c>
      <c r="H4297" s="2">
        <v>2.2188009112141999E-2</v>
      </c>
      <c r="I4297" s="2">
        <v>2.485057020559904E-2</v>
      </c>
      <c r="J4297" s="26" t="s">
        <v>700</v>
      </c>
    </row>
    <row r="4298" spans="1:10" ht="15.75" hidden="1" customHeight="1" x14ac:dyDescent="0.25">
      <c r="A4298" s="2" t="s">
        <v>853</v>
      </c>
      <c r="B4298" s="2" t="s">
        <v>854</v>
      </c>
      <c r="C4298" s="2">
        <v>2015</v>
      </c>
      <c r="D4298" s="2" t="s">
        <v>241</v>
      </c>
      <c r="E4298" s="2" t="s">
        <v>627</v>
      </c>
      <c r="F4298" s="2" t="s">
        <v>857</v>
      </c>
      <c r="G4298" s="2">
        <v>1</v>
      </c>
      <c r="H4298" s="2">
        <v>4.1380735347046997E-3</v>
      </c>
      <c r="I4298" s="2">
        <v>4.6346423588692637E-3</v>
      </c>
      <c r="J4298" s="26" t="s">
        <v>700</v>
      </c>
    </row>
    <row r="4299" spans="1:10" ht="15.75" hidden="1" customHeight="1" x14ac:dyDescent="0.25">
      <c r="A4299" s="2" t="s">
        <v>853</v>
      </c>
      <c r="B4299" s="2" t="s">
        <v>854</v>
      </c>
      <c r="C4299" s="2">
        <v>2015</v>
      </c>
      <c r="D4299" s="2" t="s">
        <v>241</v>
      </c>
      <c r="E4299" s="2" t="s">
        <v>627</v>
      </c>
      <c r="F4299" s="2" t="s">
        <v>856</v>
      </c>
      <c r="G4299" s="2">
        <v>2</v>
      </c>
      <c r="H4299" s="2">
        <v>1.40336778131314E-2</v>
      </c>
      <c r="I4299" s="2">
        <v>1.571771915070717E-2</v>
      </c>
      <c r="J4299" s="26" t="s">
        <v>700</v>
      </c>
    </row>
    <row r="4300" spans="1:10" ht="15.75" hidden="1" customHeight="1" x14ac:dyDescent="0.25">
      <c r="A4300" s="2" t="s">
        <v>853</v>
      </c>
      <c r="B4300" s="2" t="s">
        <v>854</v>
      </c>
      <c r="C4300" s="2">
        <v>2015</v>
      </c>
      <c r="D4300" s="2" t="s">
        <v>241</v>
      </c>
      <c r="E4300" s="2" t="s">
        <v>627</v>
      </c>
      <c r="F4300" s="2" t="s">
        <v>858</v>
      </c>
      <c r="G4300" s="2">
        <v>2</v>
      </c>
      <c r="H4300" s="2">
        <v>1.7104946076869999E-2</v>
      </c>
      <c r="I4300" s="2">
        <v>1.9157539606094402E-2</v>
      </c>
      <c r="J4300" s="26" t="s">
        <v>700</v>
      </c>
    </row>
    <row r="4301" spans="1:10" ht="15.75" hidden="1" customHeight="1" x14ac:dyDescent="0.25">
      <c r="A4301" s="2" t="s">
        <v>853</v>
      </c>
      <c r="B4301" s="2" t="s">
        <v>854</v>
      </c>
      <c r="C4301" s="2">
        <v>2015</v>
      </c>
      <c r="D4301" s="2" t="s">
        <v>241</v>
      </c>
      <c r="E4301" s="2" t="s">
        <v>627</v>
      </c>
      <c r="F4301" s="2" t="s">
        <v>857</v>
      </c>
      <c r="G4301" s="2">
        <v>2</v>
      </c>
      <c r="H4301" s="2">
        <v>4.6761791454627997E-3</v>
      </c>
      <c r="I4301" s="2">
        <v>5.2373206429183359E-3</v>
      </c>
      <c r="J4301" s="26" t="s">
        <v>700</v>
      </c>
    </row>
    <row r="4302" spans="1:10" ht="15.75" hidden="1" customHeight="1" x14ac:dyDescent="0.25">
      <c r="A4302" s="2" t="s">
        <v>853</v>
      </c>
      <c r="B4302" s="2" t="s">
        <v>854</v>
      </c>
      <c r="C4302" s="2">
        <v>2015</v>
      </c>
      <c r="D4302" s="2" t="s">
        <v>241</v>
      </c>
      <c r="E4302" s="2" t="s">
        <v>627</v>
      </c>
      <c r="F4302" s="2" t="s">
        <v>857</v>
      </c>
      <c r="G4302" s="2">
        <v>3</v>
      </c>
      <c r="H4302" s="2">
        <v>6.6599056590347996E-3</v>
      </c>
      <c r="I4302" s="2">
        <v>7.4590943381189767E-3</v>
      </c>
      <c r="J4302" s="26" t="s">
        <v>700</v>
      </c>
    </row>
    <row r="4303" spans="1:10" ht="15.75" hidden="1" customHeight="1" x14ac:dyDescent="0.25">
      <c r="A4303" s="2" t="s">
        <v>853</v>
      </c>
      <c r="B4303" s="2" t="s">
        <v>854</v>
      </c>
      <c r="C4303" s="2">
        <v>2015</v>
      </c>
      <c r="D4303" s="2" t="s">
        <v>241</v>
      </c>
      <c r="E4303" s="2" t="s">
        <v>627</v>
      </c>
      <c r="F4303" s="2" t="s">
        <v>856</v>
      </c>
      <c r="G4303" s="2">
        <v>3</v>
      </c>
      <c r="H4303" s="2">
        <v>9.9637640523723998E-3</v>
      </c>
      <c r="I4303" s="2">
        <v>1.1159415738657089E-2</v>
      </c>
      <c r="J4303" s="26" t="s">
        <v>700</v>
      </c>
    </row>
    <row r="4304" spans="1:10" ht="15.75" hidden="1" customHeight="1" x14ac:dyDescent="0.25">
      <c r="A4304" s="2" t="s">
        <v>853</v>
      </c>
      <c r="B4304" s="2" t="s">
        <v>854</v>
      </c>
      <c r="C4304" s="2">
        <v>2015</v>
      </c>
      <c r="D4304" s="2" t="s">
        <v>241</v>
      </c>
      <c r="E4304" s="2" t="s">
        <v>627</v>
      </c>
      <c r="F4304" s="2" t="s">
        <v>859</v>
      </c>
      <c r="G4304" s="2">
        <v>3</v>
      </c>
      <c r="H4304" s="2">
        <v>2.2196228848770299E-2</v>
      </c>
      <c r="I4304" s="2">
        <v>2.4859776310622736E-2</v>
      </c>
      <c r="J4304" s="26" t="s">
        <v>700</v>
      </c>
    </row>
    <row r="4305" spans="1:10" ht="15.75" hidden="1" customHeight="1" x14ac:dyDescent="0.25">
      <c r="A4305" s="2" t="s">
        <v>853</v>
      </c>
      <c r="B4305" s="2" t="s">
        <v>854</v>
      </c>
      <c r="C4305" s="2">
        <v>2015</v>
      </c>
      <c r="D4305" s="2" t="s">
        <v>241</v>
      </c>
      <c r="E4305" s="2" t="s">
        <v>627</v>
      </c>
      <c r="F4305" s="2" t="s">
        <v>858</v>
      </c>
      <c r="G4305" s="2">
        <v>3</v>
      </c>
      <c r="H4305" s="2">
        <v>6.4914015121757998E-2</v>
      </c>
      <c r="I4305" s="2">
        <v>7.2703696936368967E-2</v>
      </c>
      <c r="J4305" s="26" t="s">
        <v>700</v>
      </c>
    </row>
    <row r="4306" spans="1:10" ht="15.75" hidden="1" customHeight="1" x14ac:dyDescent="0.25">
      <c r="A4306" s="2" t="s">
        <v>853</v>
      </c>
      <c r="B4306" s="2" t="s">
        <v>854</v>
      </c>
      <c r="C4306" s="2">
        <v>2015</v>
      </c>
      <c r="D4306" s="2" t="s">
        <v>241</v>
      </c>
      <c r="E4306" s="2" t="s">
        <v>627</v>
      </c>
      <c r="F4306" s="2" t="s">
        <v>860</v>
      </c>
      <c r="G4306" s="2">
        <v>3</v>
      </c>
      <c r="H4306" s="2">
        <v>9.6929530613124398E-2</v>
      </c>
      <c r="I4306" s="2">
        <v>0.10856107428669934</v>
      </c>
      <c r="J4306" s="26" t="s">
        <v>701</v>
      </c>
    </row>
    <row r="4307" spans="1:10" ht="15.75" hidden="1" customHeight="1" x14ac:dyDescent="0.25">
      <c r="A4307" s="2" t="s">
        <v>853</v>
      </c>
      <c r="B4307" s="2" t="s">
        <v>854</v>
      </c>
      <c r="C4307" s="2">
        <v>2015</v>
      </c>
      <c r="D4307" s="2" t="s">
        <v>241</v>
      </c>
      <c r="E4307" s="2" t="s">
        <v>627</v>
      </c>
      <c r="F4307" s="2" t="s">
        <v>856</v>
      </c>
      <c r="G4307" s="2">
        <v>4</v>
      </c>
      <c r="H4307" s="2">
        <v>7.3202209605370003E-3</v>
      </c>
      <c r="I4307" s="2">
        <v>8.1986474758014415E-3</v>
      </c>
      <c r="J4307" s="26" t="s">
        <v>700</v>
      </c>
    </row>
    <row r="4308" spans="1:10" ht="15.75" hidden="1" customHeight="1" x14ac:dyDescent="0.25">
      <c r="A4308" s="2" t="s">
        <v>853</v>
      </c>
      <c r="B4308" s="2" t="s">
        <v>854</v>
      </c>
      <c r="C4308" s="2">
        <v>2015</v>
      </c>
      <c r="D4308" s="2" t="s">
        <v>241</v>
      </c>
      <c r="E4308" s="2" t="s">
        <v>627</v>
      </c>
      <c r="F4308" s="2" t="s">
        <v>860</v>
      </c>
      <c r="G4308" s="2">
        <v>4</v>
      </c>
      <c r="H4308" s="2">
        <v>0.66295752953737896</v>
      </c>
      <c r="I4308" s="2">
        <v>0.74251243308186454</v>
      </c>
      <c r="J4308" s="26" t="s">
        <v>701</v>
      </c>
    </row>
    <row r="4309" spans="1:10" ht="15.75" hidden="1" customHeight="1" x14ac:dyDescent="0.25">
      <c r="A4309" s="2" t="s">
        <v>853</v>
      </c>
      <c r="B4309" s="2" t="s">
        <v>854</v>
      </c>
      <c r="C4309" s="2">
        <v>2015</v>
      </c>
      <c r="D4309" s="2" t="s">
        <v>241</v>
      </c>
      <c r="E4309" s="2" t="s">
        <v>627</v>
      </c>
      <c r="F4309" s="2" t="s">
        <v>858</v>
      </c>
      <c r="G4309" s="2">
        <v>4</v>
      </c>
      <c r="H4309" s="2">
        <v>0.152146056294441</v>
      </c>
      <c r="I4309" s="2">
        <v>0.17040358304977393</v>
      </c>
      <c r="J4309" s="26" t="s">
        <v>700</v>
      </c>
    </row>
    <row r="4310" spans="1:10" ht="15.75" hidden="1" customHeight="1" x14ac:dyDescent="0.25">
      <c r="A4310" s="2" t="s">
        <v>853</v>
      </c>
      <c r="B4310" s="2" t="s">
        <v>854</v>
      </c>
      <c r="C4310" s="2">
        <v>2015</v>
      </c>
      <c r="D4310" s="2" t="s">
        <v>241</v>
      </c>
      <c r="E4310" s="2" t="s">
        <v>627</v>
      </c>
      <c r="F4310" s="2" t="s">
        <v>857</v>
      </c>
      <c r="G4310" s="2">
        <v>4</v>
      </c>
      <c r="H4310" s="2">
        <v>1.5627768647391301E-2</v>
      </c>
      <c r="I4310" s="2">
        <v>1.7503100885078258E-2</v>
      </c>
      <c r="J4310" s="26" t="s">
        <v>700</v>
      </c>
    </row>
    <row r="4311" spans="1:10" ht="15.75" hidden="1" customHeight="1" x14ac:dyDescent="0.25">
      <c r="A4311" s="2" t="s">
        <v>853</v>
      </c>
      <c r="B4311" s="2" t="s">
        <v>854</v>
      </c>
      <c r="C4311" s="2">
        <v>2015</v>
      </c>
      <c r="D4311" s="2" t="s">
        <v>241</v>
      </c>
      <c r="E4311" s="2" t="s">
        <v>627</v>
      </c>
      <c r="F4311" s="2" t="s">
        <v>859</v>
      </c>
      <c r="G4311" s="2">
        <v>4</v>
      </c>
      <c r="H4311" s="2">
        <v>5.3146630816627301E-2</v>
      </c>
      <c r="I4311" s="2">
        <v>5.952422651462258E-2</v>
      </c>
      <c r="J4311" s="26" t="s">
        <v>700</v>
      </c>
    </row>
    <row r="4312" spans="1:10" ht="15.75" hidden="1" customHeight="1" x14ac:dyDescent="0.25">
      <c r="A4312" s="2" t="s">
        <v>853</v>
      </c>
      <c r="B4312" s="2" t="s">
        <v>854</v>
      </c>
      <c r="C4312" s="2">
        <v>2015</v>
      </c>
      <c r="D4312" s="2" t="s">
        <v>241</v>
      </c>
      <c r="E4312" s="2" t="s">
        <v>627</v>
      </c>
      <c r="F4312" s="2" t="s">
        <v>859</v>
      </c>
      <c r="G4312" s="2">
        <v>5</v>
      </c>
      <c r="H4312" s="2">
        <v>2.7183392900042201E-2</v>
      </c>
      <c r="I4312" s="2">
        <v>3.0445400048047268E-2</v>
      </c>
      <c r="J4312" s="26" t="s">
        <v>700</v>
      </c>
    </row>
    <row r="4313" spans="1:10" ht="15.75" hidden="1" customHeight="1" x14ac:dyDescent="0.25">
      <c r="A4313" s="2" t="s">
        <v>853</v>
      </c>
      <c r="B4313" s="2" t="s">
        <v>854</v>
      </c>
      <c r="C4313" s="2">
        <v>2015</v>
      </c>
      <c r="D4313" s="2" t="s">
        <v>241</v>
      </c>
      <c r="E4313" s="2" t="s">
        <v>627</v>
      </c>
      <c r="F4313" s="2" t="s">
        <v>856</v>
      </c>
      <c r="G4313" s="2">
        <v>5</v>
      </c>
      <c r="H4313" s="2">
        <v>7.5171650823904002E-3</v>
      </c>
      <c r="I4313" s="2">
        <v>8.4192248922772498E-3</v>
      </c>
      <c r="J4313" s="26" t="s">
        <v>700</v>
      </c>
    </row>
    <row r="4314" spans="1:10" ht="15.75" hidden="1" customHeight="1" x14ac:dyDescent="0.25">
      <c r="A4314" s="2" t="s">
        <v>853</v>
      </c>
      <c r="B4314" s="2" t="s">
        <v>854</v>
      </c>
      <c r="C4314" s="2">
        <v>2015</v>
      </c>
      <c r="D4314" s="2" t="s">
        <v>241</v>
      </c>
      <c r="E4314" s="2" t="s">
        <v>627</v>
      </c>
      <c r="F4314" s="2" t="s">
        <v>860</v>
      </c>
      <c r="G4314" s="2">
        <v>5</v>
      </c>
      <c r="H4314" s="2">
        <v>0.29498721472918898</v>
      </c>
      <c r="I4314" s="2">
        <v>0.3303856804966917</v>
      </c>
      <c r="J4314" s="26" t="s">
        <v>701</v>
      </c>
    </row>
    <row r="4315" spans="1:10" ht="15.75" hidden="1" customHeight="1" x14ac:dyDescent="0.25">
      <c r="A4315" s="2" t="s">
        <v>853</v>
      </c>
      <c r="B4315" s="2" t="s">
        <v>854</v>
      </c>
      <c r="C4315" s="2">
        <v>2015</v>
      </c>
      <c r="D4315" s="2" t="s">
        <v>241</v>
      </c>
      <c r="E4315" s="2" t="s">
        <v>627</v>
      </c>
      <c r="F4315" s="2" t="s">
        <v>857</v>
      </c>
      <c r="G4315" s="2">
        <v>5</v>
      </c>
      <c r="H4315" s="2">
        <v>1.55639623408206E-2</v>
      </c>
      <c r="I4315" s="2">
        <v>1.7431637821719075E-2</v>
      </c>
      <c r="J4315" s="26" t="s">
        <v>700</v>
      </c>
    </row>
    <row r="4316" spans="1:10" ht="15.75" hidden="1" customHeight="1" x14ac:dyDescent="0.25">
      <c r="A4316" s="2" t="s">
        <v>853</v>
      </c>
      <c r="B4316" s="2" t="s">
        <v>854</v>
      </c>
      <c r="C4316" s="2">
        <v>2015</v>
      </c>
      <c r="D4316" s="2" t="s">
        <v>241</v>
      </c>
      <c r="E4316" s="2" t="s">
        <v>627</v>
      </c>
      <c r="F4316" s="2" t="s">
        <v>858</v>
      </c>
      <c r="G4316" s="2">
        <v>5</v>
      </c>
      <c r="H4316" s="2">
        <v>0.29901495296508002</v>
      </c>
      <c r="I4316" s="2">
        <v>0.33489674732088964</v>
      </c>
      <c r="J4316" s="26" t="s">
        <v>700</v>
      </c>
    </row>
    <row r="4317" spans="1:10" ht="15.75" hidden="1" customHeight="1" x14ac:dyDescent="0.25">
      <c r="A4317" s="2" t="s">
        <v>853</v>
      </c>
      <c r="B4317" s="2" t="s">
        <v>854</v>
      </c>
      <c r="C4317" s="2">
        <v>2015</v>
      </c>
      <c r="D4317" s="2" t="s">
        <v>241</v>
      </c>
      <c r="E4317" s="2" t="s">
        <v>627</v>
      </c>
      <c r="F4317" s="2" t="s">
        <v>860</v>
      </c>
      <c r="G4317" s="2">
        <v>6</v>
      </c>
      <c r="H4317" s="2">
        <v>0.129857357824221</v>
      </c>
      <c r="I4317" s="2">
        <v>0.14544024076312753</v>
      </c>
      <c r="J4317" s="26" t="s">
        <v>701</v>
      </c>
    </row>
    <row r="4318" spans="1:10" ht="15.75" hidden="1" customHeight="1" x14ac:dyDescent="0.25">
      <c r="A4318" s="2" t="s">
        <v>853</v>
      </c>
      <c r="B4318" s="2" t="s">
        <v>854</v>
      </c>
      <c r="C4318" s="2">
        <v>2015</v>
      </c>
      <c r="D4318" s="2" t="s">
        <v>241</v>
      </c>
      <c r="E4318" s="2" t="s">
        <v>627</v>
      </c>
      <c r="F4318" s="2" t="s">
        <v>857</v>
      </c>
      <c r="G4318" s="2">
        <v>6</v>
      </c>
      <c r="H4318" s="2">
        <v>1.35504783829674E-2</v>
      </c>
      <c r="I4318" s="2">
        <v>1.517653578892349E-2</v>
      </c>
      <c r="J4318" s="26" t="s">
        <v>700</v>
      </c>
    </row>
    <row r="4319" spans="1:10" ht="15.75" hidden="1" customHeight="1" x14ac:dyDescent="0.25">
      <c r="A4319" s="2" t="s">
        <v>853</v>
      </c>
      <c r="B4319" s="2" t="s">
        <v>854</v>
      </c>
      <c r="C4319" s="2">
        <v>2015</v>
      </c>
      <c r="D4319" s="2" t="s">
        <v>241</v>
      </c>
      <c r="E4319" s="2" t="s">
        <v>627</v>
      </c>
      <c r="F4319" s="2" t="s">
        <v>858</v>
      </c>
      <c r="G4319" s="2">
        <v>6</v>
      </c>
      <c r="H4319" s="2">
        <v>0.22615572530776201</v>
      </c>
      <c r="I4319" s="2">
        <v>0.25329441234469346</v>
      </c>
      <c r="J4319" s="26" t="s">
        <v>700</v>
      </c>
    </row>
    <row r="4320" spans="1:10" ht="15.75" hidden="1" customHeight="1" x14ac:dyDescent="0.25">
      <c r="A4320" s="2" t="s">
        <v>853</v>
      </c>
      <c r="B4320" s="2" t="s">
        <v>854</v>
      </c>
      <c r="C4320" s="2">
        <v>2015</v>
      </c>
      <c r="D4320" s="2" t="s">
        <v>241</v>
      </c>
      <c r="E4320" s="2" t="s">
        <v>627</v>
      </c>
      <c r="F4320" s="2" t="s">
        <v>856</v>
      </c>
      <c r="G4320" s="2">
        <v>6</v>
      </c>
      <c r="H4320" s="2">
        <v>4.9928424559766002E-3</v>
      </c>
      <c r="I4320" s="2">
        <v>5.5919835506937927E-3</v>
      </c>
      <c r="J4320" s="26" t="s">
        <v>700</v>
      </c>
    </row>
    <row r="4321" spans="1:10" ht="15.75" hidden="1" customHeight="1" x14ac:dyDescent="0.25">
      <c r="A4321" s="2" t="s">
        <v>853</v>
      </c>
      <c r="B4321" s="2" t="s">
        <v>854</v>
      </c>
      <c r="C4321" s="2">
        <v>2015</v>
      </c>
      <c r="D4321" s="2" t="s">
        <v>241</v>
      </c>
      <c r="E4321" s="2" t="s">
        <v>627</v>
      </c>
      <c r="F4321" s="2" t="s">
        <v>859</v>
      </c>
      <c r="G4321" s="2">
        <v>6</v>
      </c>
      <c r="H4321" s="2">
        <v>1.72818705323152E-2</v>
      </c>
      <c r="I4321" s="2">
        <v>1.9355694996193027E-2</v>
      </c>
      <c r="J4321" s="26" t="s">
        <v>700</v>
      </c>
    </row>
    <row r="4322" spans="1:10" ht="15.75" hidden="1" customHeight="1" x14ac:dyDescent="0.25">
      <c r="A4322" s="2" t="s">
        <v>853</v>
      </c>
      <c r="B4322" s="2" t="s">
        <v>854</v>
      </c>
      <c r="C4322" s="2">
        <v>2015</v>
      </c>
      <c r="D4322" s="2" t="s">
        <v>241</v>
      </c>
      <c r="E4322" s="2" t="s">
        <v>627</v>
      </c>
      <c r="F4322" s="2" t="s">
        <v>860</v>
      </c>
      <c r="G4322" s="2">
        <v>7</v>
      </c>
      <c r="H4322" s="2">
        <v>6.2973629450425506E-2</v>
      </c>
      <c r="I4322" s="2">
        <v>7.0530464984476571E-2</v>
      </c>
      <c r="J4322" s="26" t="s">
        <v>701</v>
      </c>
    </row>
    <row r="4323" spans="1:10" ht="15.75" hidden="1" customHeight="1" x14ac:dyDescent="0.25">
      <c r="A4323" s="2" t="s">
        <v>853</v>
      </c>
      <c r="B4323" s="2" t="s">
        <v>854</v>
      </c>
      <c r="C4323" s="2">
        <v>2015</v>
      </c>
      <c r="D4323" s="2" t="s">
        <v>241</v>
      </c>
      <c r="E4323" s="2" t="s">
        <v>627</v>
      </c>
      <c r="F4323" s="2" t="s">
        <v>857</v>
      </c>
      <c r="G4323" s="2">
        <v>7</v>
      </c>
      <c r="H4323" s="2">
        <v>9.2476081335916994E-3</v>
      </c>
      <c r="I4323" s="2">
        <v>1.0357321109622704E-2</v>
      </c>
      <c r="J4323" s="26" t="s">
        <v>700</v>
      </c>
    </row>
    <row r="4324" spans="1:10" ht="15.75" hidden="1" customHeight="1" x14ac:dyDescent="0.25">
      <c r="A4324" s="2" t="s">
        <v>853</v>
      </c>
      <c r="B4324" s="2" t="s">
        <v>854</v>
      </c>
      <c r="C4324" s="2">
        <v>2015</v>
      </c>
      <c r="D4324" s="2" t="s">
        <v>241</v>
      </c>
      <c r="E4324" s="2" t="s">
        <v>627</v>
      </c>
      <c r="F4324" s="2" t="s">
        <v>859</v>
      </c>
      <c r="G4324" s="2">
        <v>7</v>
      </c>
      <c r="H4324" s="2">
        <v>1.25736267655157E-2</v>
      </c>
      <c r="I4324" s="2">
        <v>1.4082461977377586E-2</v>
      </c>
      <c r="J4324" s="26" t="s">
        <v>700</v>
      </c>
    </row>
    <row r="4325" spans="1:10" ht="15.75" hidden="1" customHeight="1" x14ac:dyDescent="0.25">
      <c r="A4325" s="2" t="s">
        <v>853</v>
      </c>
      <c r="B4325" s="2" t="s">
        <v>854</v>
      </c>
      <c r="C4325" s="2">
        <v>2015</v>
      </c>
      <c r="D4325" s="2" t="s">
        <v>241</v>
      </c>
      <c r="E4325" s="2" t="s">
        <v>627</v>
      </c>
      <c r="F4325" s="2" t="s">
        <v>858</v>
      </c>
      <c r="G4325" s="2">
        <v>7</v>
      </c>
      <c r="H4325" s="2">
        <v>0.22984608542174101</v>
      </c>
      <c r="I4325" s="2">
        <v>0.25742761567234995</v>
      </c>
      <c r="J4325" s="26" t="s">
        <v>700</v>
      </c>
    </row>
    <row r="4326" spans="1:10" ht="15.75" hidden="1" customHeight="1" x14ac:dyDescent="0.25">
      <c r="A4326" s="2" t="s">
        <v>853</v>
      </c>
      <c r="B4326" s="2" t="s">
        <v>854</v>
      </c>
      <c r="C4326" s="2">
        <v>2015</v>
      </c>
      <c r="D4326" s="2" t="s">
        <v>241</v>
      </c>
      <c r="E4326" s="2" t="s">
        <v>627</v>
      </c>
      <c r="F4326" s="2" t="s">
        <v>856</v>
      </c>
      <c r="G4326" s="2">
        <v>7</v>
      </c>
      <c r="H4326" s="2">
        <v>2.3206127516459999E-3</v>
      </c>
      <c r="I4326" s="2">
        <v>2.5990862818435203E-3</v>
      </c>
      <c r="J4326" s="26" t="s">
        <v>700</v>
      </c>
    </row>
    <row r="4327" spans="1:10" ht="15.75" hidden="1" customHeight="1" x14ac:dyDescent="0.25">
      <c r="A4327" s="2" t="s">
        <v>853</v>
      </c>
      <c r="B4327" s="2" t="s">
        <v>854</v>
      </c>
      <c r="C4327" s="2">
        <v>2015</v>
      </c>
      <c r="D4327" s="2" t="s">
        <v>241</v>
      </c>
      <c r="E4327" s="2" t="s">
        <v>627</v>
      </c>
      <c r="F4327" s="2" t="s">
        <v>860</v>
      </c>
      <c r="G4327" s="2">
        <v>8</v>
      </c>
      <c r="H4327" s="2">
        <v>5.7837600819766501E-2</v>
      </c>
      <c r="I4327" s="2">
        <v>6.4778112918138481E-2</v>
      </c>
      <c r="J4327" s="26" t="s">
        <v>701</v>
      </c>
    </row>
    <row r="4328" spans="1:10" ht="15.75" hidden="1" customHeight="1" x14ac:dyDescent="0.25">
      <c r="A4328" s="2" t="s">
        <v>853</v>
      </c>
      <c r="B4328" s="2" t="s">
        <v>854</v>
      </c>
      <c r="C4328" s="2">
        <v>2015</v>
      </c>
      <c r="D4328" s="2" t="s">
        <v>241</v>
      </c>
      <c r="E4328" s="2" t="s">
        <v>627</v>
      </c>
      <c r="F4328" s="2" t="s">
        <v>858</v>
      </c>
      <c r="G4328" s="2">
        <v>8</v>
      </c>
      <c r="H4328" s="2">
        <v>0.13453414011746601</v>
      </c>
      <c r="I4328" s="2">
        <v>0.15067823693156193</v>
      </c>
      <c r="J4328" s="26" t="s">
        <v>700</v>
      </c>
    </row>
    <row r="4329" spans="1:10" ht="15.75" hidden="1" customHeight="1" x14ac:dyDescent="0.25">
      <c r="A4329" s="2" t="s">
        <v>853</v>
      </c>
      <c r="B4329" s="2" t="s">
        <v>854</v>
      </c>
      <c r="C4329" s="2">
        <v>2015</v>
      </c>
      <c r="D4329" s="2" t="s">
        <v>241</v>
      </c>
      <c r="E4329" s="2" t="s">
        <v>627</v>
      </c>
      <c r="F4329" s="2" t="s">
        <v>857</v>
      </c>
      <c r="G4329" s="2">
        <v>8</v>
      </c>
      <c r="H4329" s="2">
        <v>1.0814400098752199E-2</v>
      </c>
      <c r="I4329" s="2">
        <v>1.2112128110602464E-2</v>
      </c>
      <c r="J4329" s="26" t="s">
        <v>700</v>
      </c>
    </row>
    <row r="4330" spans="1:10" ht="15.75" hidden="1" customHeight="1" x14ac:dyDescent="0.25">
      <c r="A4330" s="2" t="s">
        <v>853</v>
      </c>
      <c r="B4330" s="2" t="s">
        <v>854</v>
      </c>
      <c r="C4330" s="2">
        <v>2015</v>
      </c>
      <c r="D4330" s="2" t="s">
        <v>241</v>
      </c>
      <c r="E4330" s="2" t="s">
        <v>627</v>
      </c>
      <c r="F4330" s="2" t="s">
        <v>856</v>
      </c>
      <c r="G4330" s="2">
        <v>8</v>
      </c>
      <c r="H4330" s="2">
        <v>2.4027927574934E-3</v>
      </c>
      <c r="I4330" s="2">
        <v>2.6911278883926084E-3</v>
      </c>
      <c r="J4330" s="26" t="s">
        <v>700</v>
      </c>
    </row>
    <row r="4331" spans="1:10" ht="15.75" hidden="1" customHeight="1" x14ac:dyDescent="0.25">
      <c r="A4331" s="2" t="s">
        <v>853</v>
      </c>
      <c r="B4331" s="2" t="s">
        <v>854</v>
      </c>
      <c r="C4331" s="2">
        <v>2015</v>
      </c>
      <c r="D4331" s="2" t="s">
        <v>241</v>
      </c>
      <c r="E4331" s="2" t="s">
        <v>627</v>
      </c>
      <c r="F4331" s="2" t="s">
        <v>859</v>
      </c>
      <c r="G4331" s="2">
        <v>8</v>
      </c>
      <c r="H4331" s="2">
        <v>6.9363626244011998E-3</v>
      </c>
      <c r="I4331" s="2">
        <v>7.7687261393293442E-3</v>
      </c>
      <c r="J4331" s="26" t="s">
        <v>700</v>
      </c>
    </row>
    <row r="4332" spans="1:10" ht="15.75" hidden="1" customHeight="1" x14ac:dyDescent="0.25">
      <c r="A4332" s="2" t="s">
        <v>853</v>
      </c>
      <c r="B4332" s="2" t="s">
        <v>854</v>
      </c>
      <c r="C4332" s="2">
        <v>2015</v>
      </c>
      <c r="D4332" s="2" t="s">
        <v>241</v>
      </c>
      <c r="E4332" s="2" t="s">
        <v>627</v>
      </c>
      <c r="F4332" s="2" t="s">
        <v>856</v>
      </c>
      <c r="G4332" s="2">
        <v>9</v>
      </c>
      <c r="H4332" s="2">
        <v>3.1308492762036999E-3</v>
      </c>
      <c r="I4332" s="2">
        <v>3.506551189348144E-3</v>
      </c>
      <c r="J4332" s="26" t="s">
        <v>700</v>
      </c>
    </row>
    <row r="4333" spans="1:10" ht="15.75" hidden="1" customHeight="1" x14ac:dyDescent="0.25">
      <c r="A4333" s="2" t="s">
        <v>853</v>
      </c>
      <c r="B4333" s="2" t="s">
        <v>854</v>
      </c>
      <c r="C4333" s="2">
        <v>2015</v>
      </c>
      <c r="D4333" s="2" t="s">
        <v>241</v>
      </c>
      <c r="E4333" s="2" t="s">
        <v>627</v>
      </c>
      <c r="F4333" s="2" t="s">
        <v>855</v>
      </c>
      <c r="G4333" s="2">
        <v>9</v>
      </c>
      <c r="H4333" s="2">
        <v>3.6447728052740002E-4</v>
      </c>
      <c r="I4333" s="2">
        <v>4.0821455419068808E-4</v>
      </c>
      <c r="J4333" s="26" t="s">
        <v>700</v>
      </c>
    </row>
    <row r="4334" spans="1:10" ht="15.75" hidden="1" customHeight="1" x14ac:dyDescent="0.25">
      <c r="A4334" s="2" t="s">
        <v>853</v>
      </c>
      <c r="B4334" s="2" t="s">
        <v>854</v>
      </c>
      <c r="C4334" s="2">
        <v>2015</v>
      </c>
      <c r="D4334" s="2" t="s">
        <v>241</v>
      </c>
      <c r="E4334" s="2" t="s">
        <v>627</v>
      </c>
      <c r="F4334" s="2" t="s">
        <v>858</v>
      </c>
      <c r="G4334" s="2">
        <v>9</v>
      </c>
      <c r="H4334" s="2">
        <v>0.11344580492004699</v>
      </c>
      <c r="I4334" s="2">
        <v>0.12705930151045264</v>
      </c>
      <c r="J4334" s="26" t="s">
        <v>700</v>
      </c>
    </row>
    <row r="4335" spans="1:10" ht="15.75" hidden="1" customHeight="1" x14ac:dyDescent="0.25">
      <c r="A4335" s="2" t="s">
        <v>853</v>
      </c>
      <c r="B4335" s="2" t="s">
        <v>854</v>
      </c>
      <c r="C4335" s="2">
        <v>2015</v>
      </c>
      <c r="D4335" s="2" t="s">
        <v>241</v>
      </c>
      <c r="E4335" s="2" t="s">
        <v>627</v>
      </c>
      <c r="F4335" s="2" t="s">
        <v>860</v>
      </c>
      <c r="G4335" s="2">
        <v>9</v>
      </c>
      <c r="H4335" s="2">
        <v>4.1675970074720702E-2</v>
      </c>
      <c r="I4335" s="2">
        <v>4.6677086483687187E-2</v>
      </c>
      <c r="J4335" s="26" t="s">
        <v>701</v>
      </c>
    </row>
    <row r="4336" spans="1:10" ht="15.75" hidden="1" customHeight="1" x14ac:dyDescent="0.25">
      <c r="A4336" s="2" t="s">
        <v>853</v>
      </c>
      <c r="B4336" s="2" t="s">
        <v>854</v>
      </c>
      <c r="C4336" s="2">
        <v>2015</v>
      </c>
      <c r="D4336" s="2" t="s">
        <v>241</v>
      </c>
      <c r="E4336" s="2" t="s">
        <v>627</v>
      </c>
      <c r="F4336" s="2" t="s">
        <v>859</v>
      </c>
      <c r="G4336" s="2">
        <v>9</v>
      </c>
      <c r="H4336" s="2">
        <v>4.4629671610892001E-3</v>
      </c>
      <c r="I4336" s="2">
        <v>4.9985232204199049E-3</v>
      </c>
      <c r="J4336" s="26" t="s">
        <v>700</v>
      </c>
    </row>
    <row r="4337" spans="1:10" ht="15.75" hidden="1" customHeight="1" x14ac:dyDescent="0.25">
      <c r="A4337" s="2" t="s">
        <v>853</v>
      </c>
      <c r="B4337" s="2" t="s">
        <v>854</v>
      </c>
      <c r="C4337" s="2">
        <v>2015</v>
      </c>
      <c r="D4337" s="2" t="s">
        <v>241</v>
      </c>
      <c r="E4337" s="2" t="s">
        <v>627</v>
      </c>
      <c r="F4337" s="2" t="s">
        <v>857</v>
      </c>
      <c r="G4337" s="2">
        <v>9</v>
      </c>
      <c r="H4337" s="2">
        <v>8.0748283653519996E-3</v>
      </c>
      <c r="I4337" s="2">
        <v>9.0438077691942405E-3</v>
      </c>
      <c r="J4337" s="26" t="s">
        <v>700</v>
      </c>
    </row>
    <row r="4338" spans="1:10" ht="15.75" hidden="1" customHeight="1" x14ac:dyDescent="0.25">
      <c r="A4338" s="2" t="s">
        <v>853</v>
      </c>
      <c r="B4338" s="2" t="s">
        <v>854</v>
      </c>
      <c r="C4338" s="2">
        <v>2015</v>
      </c>
      <c r="D4338" s="2" t="s">
        <v>241</v>
      </c>
      <c r="E4338" s="2" t="s">
        <v>627</v>
      </c>
      <c r="F4338" s="2" t="s">
        <v>856</v>
      </c>
      <c r="G4338" s="2">
        <v>10</v>
      </c>
      <c r="H4338" s="2">
        <v>2.1722718374804001E-3</v>
      </c>
      <c r="I4338" s="2">
        <v>2.4329444579780481E-3</v>
      </c>
      <c r="J4338" s="26" t="s">
        <v>700</v>
      </c>
    </row>
    <row r="4339" spans="1:10" ht="15.75" hidden="1" customHeight="1" x14ac:dyDescent="0.25">
      <c r="A4339" s="2" t="s">
        <v>853</v>
      </c>
      <c r="B4339" s="2" t="s">
        <v>854</v>
      </c>
      <c r="C4339" s="2">
        <v>2015</v>
      </c>
      <c r="D4339" s="2" t="s">
        <v>241</v>
      </c>
      <c r="E4339" s="2" t="s">
        <v>627</v>
      </c>
      <c r="F4339" s="2" t="s">
        <v>857</v>
      </c>
      <c r="G4339" s="2">
        <v>10</v>
      </c>
      <c r="H4339" s="2">
        <v>6.8899266771041004E-3</v>
      </c>
      <c r="I4339" s="2">
        <v>7.7167178783565929E-3</v>
      </c>
      <c r="J4339" s="26" t="s">
        <v>700</v>
      </c>
    </row>
    <row r="4340" spans="1:10" ht="15.75" hidden="1" customHeight="1" x14ac:dyDescent="0.25">
      <c r="A4340" s="2" t="s">
        <v>853</v>
      </c>
      <c r="B4340" s="2" t="s">
        <v>854</v>
      </c>
      <c r="C4340" s="2">
        <v>2015</v>
      </c>
      <c r="D4340" s="2" t="s">
        <v>241</v>
      </c>
      <c r="E4340" s="2" t="s">
        <v>627</v>
      </c>
      <c r="F4340" s="2" t="s">
        <v>859</v>
      </c>
      <c r="G4340" s="2">
        <v>10</v>
      </c>
      <c r="H4340" s="2">
        <v>3.2821779605000999E-3</v>
      </c>
      <c r="I4340" s="2">
        <v>3.6760393157601124E-3</v>
      </c>
      <c r="J4340" s="26" t="s">
        <v>700</v>
      </c>
    </row>
    <row r="4341" spans="1:10" ht="15.75" hidden="1" customHeight="1" x14ac:dyDescent="0.25">
      <c r="A4341" s="2" t="s">
        <v>853</v>
      </c>
      <c r="B4341" s="2" t="s">
        <v>854</v>
      </c>
      <c r="C4341" s="2">
        <v>2015</v>
      </c>
      <c r="D4341" s="2" t="s">
        <v>241</v>
      </c>
      <c r="E4341" s="2" t="s">
        <v>627</v>
      </c>
      <c r="F4341" s="2" t="s">
        <v>858</v>
      </c>
      <c r="G4341" s="2">
        <v>10</v>
      </c>
      <c r="H4341" s="2">
        <v>6.6228243522346006E-2</v>
      </c>
      <c r="I4341" s="2">
        <v>7.4175632745027531E-2</v>
      </c>
      <c r="J4341" s="26" t="s">
        <v>700</v>
      </c>
    </row>
    <row r="4342" spans="1:10" ht="15.75" hidden="1" customHeight="1" x14ac:dyDescent="0.25">
      <c r="A4342" s="2" t="s">
        <v>853</v>
      </c>
      <c r="B4342" s="2" t="s">
        <v>854</v>
      </c>
      <c r="C4342" s="2">
        <v>2015</v>
      </c>
      <c r="D4342" s="2" t="s">
        <v>241</v>
      </c>
      <c r="E4342" s="2" t="s">
        <v>627</v>
      </c>
      <c r="F4342" s="2" t="s">
        <v>855</v>
      </c>
      <c r="G4342" s="2">
        <v>10</v>
      </c>
      <c r="H4342" s="2">
        <v>3.4306358429599999E-4</v>
      </c>
      <c r="I4342" s="2">
        <v>3.8423121441152002E-4</v>
      </c>
      <c r="J4342" s="26" t="s">
        <v>700</v>
      </c>
    </row>
    <row r="4343" spans="1:10" ht="15.75" hidden="1" customHeight="1" x14ac:dyDescent="0.25">
      <c r="A4343" s="2" t="s">
        <v>853</v>
      </c>
      <c r="B4343" s="2" t="s">
        <v>854</v>
      </c>
      <c r="C4343" s="2">
        <v>2015</v>
      </c>
      <c r="D4343" s="2" t="s">
        <v>241</v>
      </c>
      <c r="E4343" s="2" t="s">
        <v>627</v>
      </c>
      <c r="F4343" s="2" t="s">
        <v>860</v>
      </c>
      <c r="G4343" s="2">
        <v>10</v>
      </c>
      <c r="H4343" s="2">
        <v>2.5540627539157899E-2</v>
      </c>
      <c r="I4343" s="2">
        <v>2.860550284385685E-2</v>
      </c>
      <c r="J4343" s="26" t="s">
        <v>701</v>
      </c>
    </row>
    <row r="4344" spans="1:10" ht="15.75" hidden="1" customHeight="1" x14ac:dyDescent="0.25">
      <c r="A4344" s="2" t="s">
        <v>853</v>
      </c>
      <c r="B4344" s="2" t="s">
        <v>854</v>
      </c>
      <c r="C4344" s="2">
        <v>2015</v>
      </c>
      <c r="D4344" s="2" t="s">
        <v>241</v>
      </c>
      <c r="E4344" s="2" t="s">
        <v>627</v>
      </c>
      <c r="F4344" s="2" t="s">
        <v>857</v>
      </c>
      <c r="G4344" s="2">
        <v>11</v>
      </c>
      <c r="H4344" s="2">
        <v>5.1685550133698001E-3</v>
      </c>
      <c r="I4344" s="2">
        <v>5.7887816149741764E-3</v>
      </c>
      <c r="J4344" s="26" t="s">
        <v>700</v>
      </c>
    </row>
    <row r="4345" spans="1:10" ht="15.75" hidden="1" customHeight="1" x14ac:dyDescent="0.25">
      <c r="A4345" s="2" t="s">
        <v>853</v>
      </c>
      <c r="B4345" s="2" t="s">
        <v>854</v>
      </c>
      <c r="C4345" s="2">
        <v>2015</v>
      </c>
      <c r="D4345" s="2" t="s">
        <v>241</v>
      </c>
      <c r="E4345" s="2" t="s">
        <v>627</v>
      </c>
      <c r="F4345" s="2" t="s">
        <v>858</v>
      </c>
      <c r="G4345" s="2">
        <v>11</v>
      </c>
      <c r="H4345" s="2">
        <v>0.118802222888916</v>
      </c>
      <c r="I4345" s="2">
        <v>0.13305848963558592</v>
      </c>
      <c r="J4345" s="26" t="s">
        <v>700</v>
      </c>
    </row>
    <row r="4346" spans="1:10" ht="15.75" hidden="1" customHeight="1" x14ac:dyDescent="0.25">
      <c r="A4346" s="2" t="s">
        <v>853</v>
      </c>
      <c r="B4346" s="2" t="s">
        <v>854</v>
      </c>
      <c r="C4346" s="2">
        <v>2015</v>
      </c>
      <c r="D4346" s="2" t="s">
        <v>241</v>
      </c>
      <c r="E4346" s="2" t="s">
        <v>627</v>
      </c>
      <c r="F4346" s="2" t="s">
        <v>860</v>
      </c>
      <c r="G4346" s="2">
        <v>11</v>
      </c>
      <c r="H4346" s="2">
        <v>2.2640843410044902E-2</v>
      </c>
      <c r="I4346" s="2">
        <v>2.5357744619250291E-2</v>
      </c>
      <c r="J4346" s="26" t="s">
        <v>701</v>
      </c>
    </row>
    <row r="4347" spans="1:10" ht="15.75" hidden="1" customHeight="1" x14ac:dyDescent="0.25">
      <c r="A4347" s="2" t="s">
        <v>853</v>
      </c>
      <c r="B4347" s="2" t="s">
        <v>854</v>
      </c>
      <c r="C4347" s="2">
        <v>2015</v>
      </c>
      <c r="D4347" s="2" t="s">
        <v>241</v>
      </c>
      <c r="E4347" s="2" t="s">
        <v>627</v>
      </c>
      <c r="F4347" s="2" t="s">
        <v>859</v>
      </c>
      <c r="G4347" s="2">
        <v>11</v>
      </c>
      <c r="H4347" s="2">
        <v>4.7590765752830002E-3</v>
      </c>
      <c r="I4347" s="2">
        <v>5.3301657643169608E-3</v>
      </c>
      <c r="J4347" s="26" t="s">
        <v>700</v>
      </c>
    </row>
    <row r="4348" spans="1:10" ht="15.75" hidden="1" customHeight="1" x14ac:dyDescent="0.25">
      <c r="A4348" s="2" t="s">
        <v>853</v>
      </c>
      <c r="B4348" s="2" t="s">
        <v>854</v>
      </c>
      <c r="C4348" s="2">
        <v>2015</v>
      </c>
      <c r="D4348" s="2" t="s">
        <v>241</v>
      </c>
      <c r="E4348" s="2" t="s">
        <v>627</v>
      </c>
      <c r="F4348" s="2" t="s">
        <v>856</v>
      </c>
      <c r="G4348" s="2">
        <v>11</v>
      </c>
      <c r="H4348" s="2">
        <v>2.0000201475340999E-3</v>
      </c>
      <c r="I4348" s="2">
        <v>2.2400225652381921E-3</v>
      </c>
      <c r="J4348" s="26" t="s">
        <v>700</v>
      </c>
    </row>
    <row r="4349" spans="1:10" ht="15.75" hidden="1" customHeight="1" x14ac:dyDescent="0.25">
      <c r="A4349" s="2" t="s">
        <v>853</v>
      </c>
      <c r="B4349" s="2" t="s">
        <v>854</v>
      </c>
      <c r="C4349" s="2">
        <v>2015</v>
      </c>
      <c r="D4349" s="2" t="s">
        <v>241</v>
      </c>
      <c r="E4349" s="2" t="s">
        <v>627</v>
      </c>
      <c r="F4349" s="2" t="s">
        <v>856</v>
      </c>
      <c r="G4349" s="2">
        <v>12</v>
      </c>
      <c r="H4349" s="2">
        <v>9.7640014428180004E-4</v>
      </c>
      <c r="I4349" s="2">
        <v>1.0935681615956161E-3</v>
      </c>
      <c r="J4349" s="26" t="s">
        <v>700</v>
      </c>
    </row>
    <row r="4350" spans="1:10" ht="15.75" hidden="1" customHeight="1" x14ac:dyDescent="0.25">
      <c r="A4350" s="2" t="s">
        <v>853</v>
      </c>
      <c r="B4350" s="2" t="s">
        <v>854</v>
      </c>
      <c r="C4350" s="2">
        <v>2015</v>
      </c>
      <c r="D4350" s="2" t="s">
        <v>241</v>
      </c>
      <c r="E4350" s="2" t="s">
        <v>627</v>
      </c>
      <c r="F4350" s="2" t="s">
        <v>857</v>
      </c>
      <c r="G4350" s="2">
        <v>12</v>
      </c>
      <c r="H4350" s="2">
        <v>3.5481073427944998E-3</v>
      </c>
      <c r="I4350" s="2">
        <v>3.9738802239298399E-3</v>
      </c>
      <c r="J4350" s="26" t="s">
        <v>700</v>
      </c>
    </row>
    <row r="4351" spans="1:10" ht="15.75" hidden="1" customHeight="1" x14ac:dyDescent="0.25">
      <c r="A4351" s="2" t="s">
        <v>853</v>
      </c>
      <c r="B4351" s="2" t="s">
        <v>854</v>
      </c>
      <c r="C4351" s="2">
        <v>2015</v>
      </c>
      <c r="D4351" s="2" t="s">
        <v>241</v>
      </c>
      <c r="E4351" s="2" t="s">
        <v>627</v>
      </c>
      <c r="F4351" s="2" t="s">
        <v>855</v>
      </c>
      <c r="G4351" s="2">
        <v>12</v>
      </c>
      <c r="H4351" s="2">
        <v>3.7718872772529998E-4</v>
      </c>
      <c r="I4351" s="2">
        <v>4.2245137505233604E-4</v>
      </c>
      <c r="J4351" s="26" t="s">
        <v>700</v>
      </c>
    </row>
    <row r="4352" spans="1:10" ht="15.75" hidden="1" customHeight="1" x14ac:dyDescent="0.25">
      <c r="A4352" s="2" t="s">
        <v>853</v>
      </c>
      <c r="B4352" s="2" t="s">
        <v>854</v>
      </c>
      <c r="C4352" s="2">
        <v>2015</v>
      </c>
      <c r="D4352" s="2" t="s">
        <v>241</v>
      </c>
      <c r="E4352" s="2" t="s">
        <v>627</v>
      </c>
      <c r="F4352" s="2" t="s">
        <v>860</v>
      </c>
      <c r="G4352" s="2">
        <v>12</v>
      </c>
      <c r="H4352" s="2">
        <v>1.39449910493568E-2</v>
      </c>
      <c r="I4352" s="2">
        <v>1.5618389975279617E-2</v>
      </c>
      <c r="J4352" s="26" t="s">
        <v>701</v>
      </c>
    </row>
    <row r="4353" spans="1:10" ht="15.75" hidden="1" customHeight="1" x14ac:dyDescent="0.25">
      <c r="A4353" s="2" t="s">
        <v>853</v>
      </c>
      <c r="B4353" s="2" t="s">
        <v>854</v>
      </c>
      <c r="C4353" s="2">
        <v>2015</v>
      </c>
      <c r="D4353" s="2" t="s">
        <v>241</v>
      </c>
      <c r="E4353" s="2" t="s">
        <v>627</v>
      </c>
      <c r="F4353" s="2" t="s">
        <v>859</v>
      </c>
      <c r="G4353" s="2">
        <v>12</v>
      </c>
      <c r="H4353" s="2">
        <v>3.4745378216029998E-3</v>
      </c>
      <c r="I4353" s="2">
        <v>3.89148236019536E-3</v>
      </c>
      <c r="J4353" s="26" t="s">
        <v>700</v>
      </c>
    </row>
    <row r="4354" spans="1:10" ht="15.75" hidden="1" customHeight="1" x14ac:dyDescent="0.25">
      <c r="A4354" s="2" t="s">
        <v>853</v>
      </c>
      <c r="B4354" s="2" t="s">
        <v>854</v>
      </c>
      <c r="C4354" s="2">
        <v>2015</v>
      </c>
      <c r="D4354" s="2" t="s">
        <v>241</v>
      </c>
      <c r="E4354" s="2" t="s">
        <v>627</v>
      </c>
      <c r="F4354" s="2" t="s">
        <v>858</v>
      </c>
      <c r="G4354" s="2">
        <v>12</v>
      </c>
      <c r="H4354" s="2">
        <v>8.9826364070177106E-2</v>
      </c>
      <c r="I4354" s="2">
        <v>0.10060552775859836</v>
      </c>
      <c r="J4354" s="26" t="s">
        <v>700</v>
      </c>
    </row>
    <row r="4355" spans="1:10" ht="15.75" hidden="1" customHeight="1" x14ac:dyDescent="0.25">
      <c r="A4355" s="2" t="s">
        <v>853</v>
      </c>
      <c r="B4355" s="2" t="s">
        <v>854</v>
      </c>
      <c r="C4355" s="2">
        <v>2015</v>
      </c>
      <c r="D4355" s="2" t="s">
        <v>241</v>
      </c>
      <c r="E4355" s="2" t="s">
        <v>627</v>
      </c>
      <c r="F4355" s="2" t="s">
        <v>858</v>
      </c>
      <c r="G4355" s="2">
        <v>13</v>
      </c>
      <c r="H4355" s="2">
        <v>4.6432475093752097E-2</v>
      </c>
      <c r="I4355" s="2">
        <v>5.2004372105002354E-2</v>
      </c>
      <c r="J4355" s="26" t="s">
        <v>700</v>
      </c>
    </row>
    <row r="4356" spans="1:10" ht="15.75" hidden="1" customHeight="1" x14ac:dyDescent="0.25">
      <c r="A4356" s="2" t="s">
        <v>853</v>
      </c>
      <c r="B4356" s="2" t="s">
        <v>854</v>
      </c>
      <c r="C4356" s="2">
        <v>2015</v>
      </c>
      <c r="D4356" s="2" t="s">
        <v>241</v>
      </c>
      <c r="E4356" s="2" t="s">
        <v>627</v>
      </c>
      <c r="F4356" s="2" t="s">
        <v>859</v>
      </c>
      <c r="G4356" s="2">
        <v>13</v>
      </c>
      <c r="H4356" s="2">
        <v>3.205029250239E-3</v>
      </c>
      <c r="I4356" s="2">
        <v>3.5896327602676801E-3</v>
      </c>
      <c r="J4356" s="26" t="s">
        <v>700</v>
      </c>
    </row>
    <row r="4357" spans="1:10" ht="15.75" hidden="1" customHeight="1" x14ac:dyDescent="0.25">
      <c r="A4357" s="2" t="s">
        <v>853</v>
      </c>
      <c r="B4357" s="2" t="s">
        <v>854</v>
      </c>
      <c r="C4357" s="2">
        <v>2015</v>
      </c>
      <c r="D4357" s="2" t="s">
        <v>241</v>
      </c>
      <c r="E4357" s="2" t="s">
        <v>627</v>
      </c>
      <c r="F4357" s="2" t="s">
        <v>857</v>
      </c>
      <c r="G4357" s="2">
        <v>13</v>
      </c>
      <c r="H4357" s="2">
        <v>3.2306250650435998E-3</v>
      </c>
      <c r="I4357" s="2">
        <v>3.6183000728488321E-3</v>
      </c>
      <c r="J4357" s="26" t="s">
        <v>700</v>
      </c>
    </row>
    <row r="4358" spans="1:10" ht="15.75" hidden="1" customHeight="1" x14ac:dyDescent="0.25">
      <c r="A4358" s="2" t="s">
        <v>853</v>
      </c>
      <c r="B4358" s="2" t="s">
        <v>854</v>
      </c>
      <c r="C4358" s="2">
        <v>2015</v>
      </c>
      <c r="D4358" s="2" t="s">
        <v>241</v>
      </c>
      <c r="E4358" s="2" t="s">
        <v>627</v>
      </c>
      <c r="F4358" s="2" t="s">
        <v>856</v>
      </c>
      <c r="G4358" s="2">
        <v>13</v>
      </c>
      <c r="H4358" s="2">
        <v>1.2453001691028001E-3</v>
      </c>
      <c r="I4358" s="2">
        <v>1.3947361893951362E-3</v>
      </c>
      <c r="J4358" s="26" t="s">
        <v>700</v>
      </c>
    </row>
    <row r="4359" spans="1:10" ht="15.75" hidden="1" customHeight="1" x14ac:dyDescent="0.25">
      <c r="A4359" s="2" t="s">
        <v>853</v>
      </c>
      <c r="B4359" s="2" t="s">
        <v>854</v>
      </c>
      <c r="C4359" s="2">
        <v>2015</v>
      </c>
      <c r="D4359" s="2" t="s">
        <v>241</v>
      </c>
      <c r="E4359" s="2" t="s">
        <v>627</v>
      </c>
      <c r="F4359" s="2" t="s">
        <v>860</v>
      </c>
      <c r="G4359" s="2">
        <v>13</v>
      </c>
      <c r="H4359" s="2">
        <v>1.2768771615810699E-2</v>
      </c>
      <c r="I4359" s="2">
        <v>1.4301024209707984E-2</v>
      </c>
      <c r="J4359" s="26" t="s">
        <v>701</v>
      </c>
    </row>
    <row r="4360" spans="1:10" ht="15.75" hidden="1" customHeight="1" x14ac:dyDescent="0.25">
      <c r="A4360" s="2" t="s">
        <v>853</v>
      </c>
      <c r="B4360" s="2" t="s">
        <v>854</v>
      </c>
      <c r="C4360" s="2">
        <v>2015</v>
      </c>
      <c r="D4360" s="2" t="s">
        <v>241</v>
      </c>
      <c r="E4360" s="2" t="s">
        <v>627</v>
      </c>
      <c r="F4360" s="2" t="s">
        <v>856</v>
      </c>
      <c r="G4360" s="2">
        <v>14</v>
      </c>
      <c r="H4360" s="2">
        <v>7.3178208549509998E-4</v>
      </c>
      <c r="I4360" s="2">
        <v>8.1959593575451207E-4</v>
      </c>
      <c r="J4360" s="26" t="s">
        <v>700</v>
      </c>
    </row>
    <row r="4361" spans="1:10" ht="15.75" hidden="1" customHeight="1" x14ac:dyDescent="0.25">
      <c r="A4361" s="2" t="s">
        <v>853</v>
      </c>
      <c r="B4361" s="2" t="s">
        <v>854</v>
      </c>
      <c r="C4361" s="2">
        <v>2015</v>
      </c>
      <c r="D4361" s="2" t="s">
        <v>241</v>
      </c>
      <c r="E4361" s="2" t="s">
        <v>627</v>
      </c>
      <c r="F4361" s="2" t="s">
        <v>858</v>
      </c>
      <c r="G4361" s="2">
        <v>14</v>
      </c>
      <c r="H4361" s="2">
        <v>5.1044098101556301E-2</v>
      </c>
      <c r="I4361" s="2">
        <v>5.7169389873743065E-2</v>
      </c>
      <c r="J4361" s="26" t="s">
        <v>700</v>
      </c>
    </row>
    <row r="4362" spans="1:10" ht="15.75" hidden="1" customHeight="1" x14ac:dyDescent="0.25">
      <c r="A4362" s="2" t="s">
        <v>853</v>
      </c>
      <c r="B4362" s="2" t="s">
        <v>854</v>
      </c>
      <c r="C4362" s="2">
        <v>2015</v>
      </c>
      <c r="D4362" s="2" t="s">
        <v>241</v>
      </c>
      <c r="E4362" s="2" t="s">
        <v>627</v>
      </c>
      <c r="F4362" s="2" t="s">
        <v>855</v>
      </c>
      <c r="G4362" s="2">
        <v>14</v>
      </c>
      <c r="H4362" s="2">
        <v>3.1285433215089999E-4</v>
      </c>
      <c r="I4362" s="2">
        <v>3.5039685200900799E-4</v>
      </c>
      <c r="J4362" s="26" t="s">
        <v>700</v>
      </c>
    </row>
    <row r="4363" spans="1:10" ht="15.75" hidden="1" customHeight="1" x14ac:dyDescent="0.25">
      <c r="A4363" s="2" t="s">
        <v>853</v>
      </c>
      <c r="B4363" s="2" t="s">
        <v>854</v>
      </c>
      <c r="C4363" s="2">
        <v>2015</v>
      </c>
      <c r="D4363" s="2" t="s">
        <v>241</v>
      </c>
      <c r="E4363" s="2" t="s">
        <v>627</v>
      </c>
      <c r="F4363" s="2" t="s">
        <v>859</v>
      </c>
      <c r="G4363" s="2">
        <v>14</v>
      </c>
      <c r="H4363" s="2">
        <v>1.6958178312052E-3</v>
      </c>
      <c r="I4363" s="2">
        <v>1.8993159709498242E-3</v>
      </c>
      <c r="J4363" s="26" t="s">
        <v>700</v>
      </c>
    </row>
    <row r="4364" spans="1:10" ht="15.75" hidden="1" customHeight="1" x14ac:dyDescent="0.25">
      <c r="A4364" s="2" t="s">
        <v>853</v>
      </c>
      <c r="B4364" s="2" t="s">
        <v>854</v>
      </c>
      <c r="C4364" s="2">
        <v>2015</v>
      </c>
      <c r="D4364" s="2" t="s">
        <v>241</v>
      </c>
      <c r="E4364" s="2" t="s">
        <v>627</v>
      </c>
      <c r="F4364" s="2" t="s">
        <v>860</v>
      </c>
      <c r="G4364" s="2">
        <v>14</v>
      </c>
      <c r="H4364" s="2">
        <v>7.1178401121870004E-3</v>
      </c>
      <c r="I4364" s="2">
        <v>7.9719809256494408E-3</v>
      </c>
      <c r="J4364" s="26" t="s">
        <v>701</v>
      </c>
    </row>
    <row r="4365" spans="1:10" ht="15.75" hidden="1" customHeight="1" x14ac:dyDescent="0.25">
      <c r="A4365" s="2" t="s">
        <v>853</v>
      </c>
      <c r="B4365" s="2" t="s">
        <v>854</v>
      </c>
      <c r="C4365" s="2">
        <v>2015</v>
      </c>
      <c r="D4365" s="2" t="s">
        <v>241</v>
      </c>
      <c r="E4365" s="2" t="s">
        <v>627</v>
      </c>
      <c r="F4365" s="2" t="s">
        <v>857</v>
      </c>
      <c r="G4365" s="2">
        <v>14</v>
      </c>
      <c r="H4365" s="2">
        <v>5.7087319728452999E-3</v>
      </c>
      <c r="I4365" s="2">
        <v>6.3937798095867367E-3</v>
      </c>
      <c r="J4365" s="26" t="s">
        <v>700</v>
      </c>
    </row>
    <row r="4366" spans="1:10" ht="15.75" hidden="1" customHeight="1" x14ac:dyDescent="0.25">
      <c r="A4366" s="2" t="s">
        <v>853</v>
      </c>
      <c r="B4366" s="2" t="s">
        <v>854</v>
      </c>
      <c r="C4366" s="2">
        <v>2015</v>
      </c>
      <c r="D4366" s="2" t="s">
        <v>241</v>
      </c>
      <c r="E4366" s="2" t="s">
        <v>627</v>
      </c>
      <c r="F4366" s="2" t="s">
        <v>860</v>
      </c>
      <c r="G4366" s="2">
        <v>15</v>
      </c>
      <c r="H4366" s="2">
        <v>3.2600914128125E-3</v>
      </c>
      <c r="I4366" s="2">
        <v>3.6513023823500006E-3</v>
      </c>
      <c r="J4366" s="26" t="s">
        <v>701</v>
      </c>
    </row>
    <row r="4367" spans="1:10" ht="15.75" hidden="1" customHeight="1" x14ac:dyDescent="0.25">
      <c r="A4367" s="2" t="s">
        <v>853</v>
      </c>
      <c r="B4367" s="2" t="s">
        <v>854</v>
      </c>
      <c r="C4367" s="2">
        <v>2015</v>
      </c>
      <c r="D4367" s="2" t="s">
        <v>241</v>
      </c>
      <c r="E4367" s="2" t="s">
        <v>627</v>
      </c>
      <c r="F4367" s="2" t="s">
        <v>859</v>
      </c>
      <c r="G4367" s="2">
        <v>15</v>
      </c>
      <c r="H4367" s="2">
        <v>1.9612856121967001E-3</v>
      </c>
      <c r="I4367" s="2">
        <v>2.1966398856603044E-3</v>
      </c>
      <c r="J4367" s="26" t="s">
        <v>700</v>
      </c>
    </row>
    <row r="4368" spans="1:10" ht="15.75" hidden="1" customHeight="1" x14ac:dyDescent="0.25">
      <c r="A4368" s="2" t="s">
        <v>853</v>
      </c>
      <c r="B4368" s="2" t="s">
        <v>854</v>
      </c>
      <c r="C4368" s="2">
        <v>2015</v>
      </c>
      <c r="D4368" s="2" t="s">
        <v>241</v>
      </c>
      <c r="E4368" s="2" t="s">
        <v>627</v>
      </c>
      <c r="F4368" s="2" t="s">
        <v>856</v>
      </c>
      <c r="G4368" s="2">
        <v>15</v>
      </c>
      <c r="H4368" s="2">
        <v>6.6958460229220003E-4</v>
      </c>
      <c r="I4368" s="2">
        <v>7.4993475456726409E-4</v>
      </c>
      <c r="J4368" s="26" t="s">
        <v>700</v>
      </c>
    </row>
    <row r="4369" spans="1:10" ht="15.75" hidden="1" customHeight="1" x14ac:dyDescent="0.25">
      <c r="A4369" s="2" t="s">
        <v>853</v>
      </c>
      <c r="B4369" s="2" t="s">
        <v>854</v>
      </c>
      <c r="C4369" s="2">
        <v>2015</v>
      </c>
      <c r="D4369" s="2" t="s">
        <v>241</v>
      </c>
      <c r="E4369" s="2" t="s">
        <v>627</v>
      </c>
      <c r="F4369" s="2" t="s">
        <v>857</v>
      </c>
      <c r="G4369" s="2">
        <v>15</v>
      </c>
      <c r="H4369" s="2">
        <v>6.0723682690876999E-3</v>
      </c>
      <c r="I4369" s="2">
        <v>6.8010524613782248E-3</v>
      </c>
      <c r="J4369" s="26" t="s">
        <v>700</v>
      </c>
    </row>
    <row r="4370" spans="1:10" ht="15.75" hidden="1" customHeight="1" x14ac:dyDescent="0.25">
      <c r="A4370" s="2" t="s">
        <v>853</v>
      </c>
      <c r="B4370" s="2" t="s">
        <v>854</v>
      </c>
      <c r="C4370" s="2">
        <v>2015</v>
      </c>
      <c r="D4370" s="2" t="s">
        <v>241</v>
      </c>
      <c r="E4370" s="2" t="s">
        <v>627</v>
      </c>
      <c r="F4370" s="2" t="s">
        <v>858</v>
      </c>
      <c r="G4370" s="2">
        <v>15</v>
      </c>
      <c r="H4370" s="2">
        <v>4.1365146171301603E-2</v>
      </c>
      <c r="I4370" s="2">
        <v>4.6328963711857803E-2</v>
      </c>
      <c r="J4370" s="26" t="s">
        <v>700</v>
      </c>
    </row>
    <row r="4371" spans="1:10" ht="15.75" hidden="1" customHeight="1" x14ac:dyDescent="0.25">
      <c r="A4371" s="2" t="s">
        <v>853</v>
      </c>
      <c r="B4371" s="2" t="s">
        <v>854</v>
      </c>
      <c r="C4371" s="2">
        <v>2015</v>
      </c>
      <c r="D4371" s="2" t="s">
        <v>241</v>
      </c>
      <c r="E4371" s="2" t="s">
        <v>627</v>
      </c>
      <c r="F4371" s="2" t="s">
        <v>858</v>
      </c>
      <c r="G4371" s="2">
        <v>16</v>
      </c>
      <c r="H4371" s="2">
        <v>2.17983783222735E-2</v>
      </c>
      <c r="I4371" s="2">
        <v>2.4414183720946322E-2</v>
      </c>
      <c r="J4371" s="26" t="s">
        <v>700</v>
      </c>
    </row>
    <row r="4372" spans="1:10" ht="15.75" hidden="1" customHeight="1" x14ac:dyDescent="0.25">
      <c r="A4372" s="2" t="s">
        <v>853</v>
      </c>
      <c r="B4372" s="2" t="s">
        <v>854</v>
      </c>
      <c r="C4372" s="2">
        <v>2015</v>
      </c>
      <c r="D4372" s="2" t="s">
        <v>241</v>
      </c>
      <c r="E4372" s="2" t="s">
        <v>627</v>
      </c>
      <c r="F4372" s="2" t="s">
        <v>860</v>
      </c>
      <c r="G4372" s="2">
        <v>16</v>
      </c>
      <c r="H4372" s="2">
        <v>7.1723461151123004E-3</v>
      </c>
      <c r="I4372" s="2">
        <v>8.0330276489257776E-3</v>
      </c>
      <c r="J4372" s="26" t="s">
        <v>701</v>
      </c>
    </row>
    <row r="4373" spans="1:10" ht="15.75" hidden="1" customHeight="1" x14ac:dyDescent="0.25">
      <c r="A4373" s="2" t="s">
        <v>853</v>
      </c>
      <c r="B4373" s="2" t="s">
        <v>854</v>
      </c>
      <c r="C4373" s="2">
        <v>2015</v>
      </c>
      <c r="D4373" s="2" t="s">
        <v>241</v>
      </c>
      <c r="E4373" s="2" t="s">
        <v>627</v>
      </c>
      <c r="F4373" s="2" t="s">
        <v>859</v>
      </c>
      <c r="G4373" s="2">
        <v>16</v>
      </c>
      <c r="H4373" s="2">
        <v>1.0928402189165E-3</v>
      </c>
      <c r="I4373" s="2">
        <v>1.2239810451864801E-3</v>
      </c>
      <c r="J4373" s="26" t="s">
        <v>700</v>
      </c>
    </row>
    <row r="4374" spans="1:10" ht="15.75" hidden="1" customHeight="1" x14ac:dyDescent="0.25">
      <c r="A4374" s="2" t="s">
        <v>853</v>
      </c>
      <c r="B4374" s="2" t="s">
        <v>854</v>
      </c>
      <c r="C4374" s="2">
        <v>2015</v>
      </c>
      <c r="D4374" s="2" t="s">
        <v>241</v>
      </c>
      <c r="E4374" s="2" t="s">
        <v>627</v>
      </c>
      <c r="F4374" s="2" t="s">
        <v>857</v>
      </c>
      <c r="G4374" s="2">
        <v>16</v>
      </c>
      <c r="H4374" s="2">
        <v>4.6051102399359998E-3</v>
      </c>
      <c r="I4374" s="2">
        <v>5.1577234687283204E-3</v>
      </c>
      <c r="J4374" s="26" t="s">
        <v>700</v>
      </c>
    </row>
    <row r="4375" spans="1:10" ht="15.75" hidden="1" customHeight="1" x14ac:dyDescent="0.25">
      <c r="A4375" s="2" t="s">
        <v>853</v>
      </c>
      <c r="B4375" s="2" t="s">
        <v>854</v>
      </c>
      <c r="C4375" s="2">
        <v>2015</v>
      </c>
      <c r="D4375" s="2" t="s">
        <v>241</v>
      </c>
      <c r="E4375" s="2" t="s">
        <v>627</v>
      </c>
      <c r="F4375" s="2" t="s">
        <v>856</v>
      </c>
      <c r="G4375" s="2">
        <v>16</v>
      </c>
      <c r="H4375" s="2">
        <v>3.5443396336630001E-4</v>
      </c>
      <c r="I4375" s="2">
        <v>3.9696603897025607E-4</v>
      </c>
      <c r="J4375" s="26" t="s">
        <v>700</v>
      </c>
    </row>
    <row r="4376" spans="1:10" ht="15.75" hidden="1" customHeight="1" x14ac:dyDescent="0.25">
      <c r="A4376" s="2" t="s">
        <v>853</v>
      </c>
      <c r="B4376" s="2" t="s">
        <v>854</v>
      </c>
      <c r="C4376" s="2">
        <v>2015</v>
      </c>
      <c r="D4376" s="2" t="s">
        <v>241</v>
      </c>
      <c r="E4376" s="2" t="s">
        <v>627</v>
      </c>
      <c r="F4376" s="2" t="s">
        <v>855</v>
      </c>
      <c r="G4376" s="2">
        <v>17</v>
      </c>
      <c r="H4376" s="2">
        <v>6.9590317434629998E-4</v>
      </c>
      <c r="I4376" s="2">
        <v>7.7941155526785604E-4</v>
      </c>
      <c r="J4376" s="26" t="s">
        <v>700</v>
      </c>
    </row>
    <row r="4377" spans="1:10" ht="15.75" hidden="1" customHeight="1" x14ac:dyDescent="0.25">
      <c r="A4377" s="2" t="s">
        <v>853</v>
      </c>
      <c r="B4377" s="2" t="s">
        <v>854</v>
      </c>
      <c r="C4377" s="2">
        <v>2015</v>
      </c>
      <c r="D4377" s="2" t="s">
        <v>241</v>
      </c>
      <c r="E4377" s="2" t="s">
        <v>627</v>
      </c>
      <c r="F4377" s="2" t="s">
        <v>857</v>
      </c>
      <c r="G4377" s="2">
        <v>17</v>
      </c>
      <c r="H4377" s="2">
        <v>4.0426845662296E-3</v>
      </c>
      <c r="I4377" s="2">
        <v>4.5278067141771529E-3</v>
      </c>
      <c r="J4377" s="26" t="s">
        <v>700</v>
      </c>
    </row>
    <row r="4378" spans="1:10" ht="15.75" hidden="1" customHeight="1" x14ac:dyDescent="0.25">
      <c r="A4378" s="2" t="s">
        <v>853</v>
      </c>
      <c r="B4378" s="2" t="s">
        <v>854</v>
      </c>
      <c r="C4378" s="2">
        <v>2015</v>
      </c>
      <c r="D4378" s="2" t="s">
        <v>241</v>
      </c>
      <c r="E4378" s="2" t="s">
        <v>627</v>
      </c>
      <c r="F4378" s="2" t="s">
        <v>856</v>
      </c>
      <c r="G4378" s="2">
        <v>17</v>
      </c>
      <c r="H4378" s="2">
        <v>6.5985223045570004E-4</v>
      </c>
      <c r="I4378" s="2">
        <v>7.3903449811038406E-4</v>
      </c>
      <c r="J4378" s="26" t="s">
        <v>700</v>
      </c>
    </row>
    <row r="4379" spans="1:10" ht="15.75" hidden="1" customHeight="1" x14ac:dyDescent="0.25">
      <c r="A4379" s="2" t="s">
        <v>853</v>
      </c>
      <c r="B4379" s="2" t="s">
        <v>854</v>
      </c>
      <c r="C4379" s="2">
        <v>2015</v>
      </c>
      <c r="D4379" s="2" t="s">
        <v>241</v>
      </c>
      <c r="E4379" s="2" t="s">
        <v>627</v>
      </c>
      <c r="F4379" s="2" t="s">
        <v>858</v>
      </c>
      <c r="G4379" s="2">
        <v>17</v>
      </c>
      <c r="H4379" s="2">
        <v>2.4442545603960801E-2</v>
      </c>
      <c r="I4379" s="2">
        <v>2.7375651076436101E-2</v>
      </c>
      <c r="J4379" s="26" t="s">
        <v>700</v>
      </c>
    </row>
    <row r="4380" spans="1:10" ht="15.75" hidden="1" customHeight="1" x14ac:dyDescent="0.25">
      <c r="A4380" s="2" t="s">
        <v>853</v>
      </c>
      <c r="B4380" s="2" t="s">
        <v>854</v>
      </c>
      <c r="C4380" s="2">
        <v>2015</v>
      </c>
      <c r="D4380" s="2" t="s">
        <v>241</v>
      </c>
      <c r="E4380" s="2" t="s">
        <v>627</v>
      </c>
      <c r="F4380" s="2" t="s">
        <v>859</v>
      </c>
      <c r="G4380" s="2">
        <v>17</v>
      </c>
      <c r="H4380" s="2">
        <v>8.5309035785029999E-4</v>
      </c>
      <c r="I4380" s="2">
        <v>9.5546120079233611E-4</v>
      </c>
      <c r="J4380" s="26" t="s">
        <v>700</v>
      </c>
    </row>
    <row r="4381" spans="1:10" ht="15.75" hidden="1" customHeight="1" x14ac:dyDescent="0.25">
      <c r="A4381" s="2" t="s">
        <v>853</v>
      </c>
      <c r="B4381" s="2" t="s">
        <v>854</v>
      </c>
      <c r="C4381" s="2">
        <v>2015</v>
      </c>
      <c r="D4381" s="2" t="s">
        <v>241</v>
      </c>
      <c r="E4381" s="2" t="s">
        <v>627</v>
      </c>
      <c r="F4381" s="2" t="s">
        <v>860</v>
      </c>
      <c r="G4381" s="2">
        <v>17</v>
      </c>
      <c r="H4381" s="2">
        <v>5.7641347520985004E-3</v>
      </c>
      <c r="I4381" s="2">
        <v>6.4558309223503212E-3</v>
      </c>
      <c r="J4381" s="26" t="s">
        <v>701</v>
      </c>
    </row>
    <row r="4382" spans="1:10" ht="15.75" hidden="1" customHeight="1" x14ac:dyDescent="0.25">
      <c r="A4382" s="2" t="s">
        <v>853</v>
      </c>
      <c r="B4382" s="2" t="s">
        <v>854</v>
      </c>
      <c r="C4382" s="2">
        <v>2015</v>
      </c>
      <c r="D4382" s="2" t="s">
        <v>241</v>
      </c>
      <c r="E4382" s="2" t="s">
        <v>627</v>
      </c>
      <c r="F4382" s="2" t="s">
        <v>859</v>
      </c>
      <c r="G4382" s="2">
        <v>18</v>
      </c>
      <c r="H4382" s="2">
        <v>6.3342288194689997E-4</v>
      </c>
      <c r="I4382" s="2">
        <v>7.0943362778052806E-4</v>
      </c>
      <c r="J4382" s="26" t="s">
        <v>700</v>
      </c>
    </row>
    <row r="4383" spans="1:10" ht="15.75" hidden="1" customHeight="1" x14ac:dyDescent="0.25">
      <c r="A4383" s="2" t="s">
        <v>853</v>
      </c>
      <c r="B4383" s="2" t="s">
        <v>854</v>
      </c>
      <c r="C4383" s="2">
        <v>2015</v>
      </c>
      <c r="D4383" s="2" t="s">
        <v>241</v>
      </c>
      <c r="E4383" s="2" t="s">
        <v>627</v>
      </c>
      <c r="F4383" s="2" t="s">
        <v>860</v>
      </c>
      <c r="G4383" s="2">
        <v>18</v>
      </c>
      <c r="H4383" s="2">
        <v>2.6444434188306002E-3</v>
      </c>
      <c r="I4383" s="2">
        <v>2.9617766290902727E-3</v>
      </c>
      <c r="J4383" s="26" t="s">
        <v>701</v>
      </c>
    </row>
    <row r="4384" spans="1:10" ht="15.75" hidden="1" customHeight="1" x14ac:dyDescent="0.25">
      <c r="A4384" s="2" t="s">
        <v>853</v>
      </c>
      <c r="B4384" s="2" t="s">
        <v>854</v>
      </c>
      <c r="C4384" s="2">
        <v>2015</v>
      </c>
      <c r="D4384" s="2" t="s">
        <v>241</v>
      </c>
      <c r="E4384" s="2" t="s">
        <v>627</v>
      </c>
      <c r="F4384" s="2" t="s">
        <v>857</v>
      </c>
      <c r="G4384" s="2">
        <v>18</v>
      </c>
      <c r="H4384" s="2">
        <v>3.3703868102747999E-3</v>
      </c>
      <c r="I4384" s="2">
        <v>3.7748332275077761E-3</v>
      </c>
      <c r="J4384" s="26" t="s">
        <v>700</v>
      </c>
    </row>
    <row r="4385" spans="1:10" ht="15.75" hidden="1" customHeight="1" x14ac:dyDescent="0.25">
      <c r="A4385" s="2" t="s">
        <v>853</v>
      </c>
      <c r="B4385" s="2" t="s">
        <v>854</v>
      </c>
      <c r="C4385" s="2">
        <v>2015</v>
      </c>
      <c r="D4385" s="2" t="s">
        <v>241</v>
      </c>
      <c r="E4385" s="2" t="s">
        <v>627</v>
      </c>
      <c r="F4385" s="2" t="s">
        <v>858</v>
      </c>
      <c r="G4385" s="2">
        <v>18</v>
      </c>
      <c r="H4385" s="2">
        <v>2.0408437354490199E-2</v>
      </c>
      <c r="I4385" s="2">
        <v>2.2857449837029024E-2</v>
      </c>
      <c r="J4385" s="26" t="s">
        <v>700</v>
      </c>
    </row>
    <row r="4386" spans="1:10" ht="15.75" hidden="1" customHeight="1" x14ac:dyDescent="0.25">
      <c r="A4386" s="2" t="s">
        <v>853</v>
      </c>
      <c r="B4386" s="2" t="s">
        <v>854</v>
      </c>
      <c r="C4386" s="2">
        <v>2015</v>
      </c>
      <c r="D4386" s="2" t="s">
        <v>241</v>
      </c>
      <c r="E4386" s="2" t="s">
        <v>627</v>
      </c>
      <c r="F4386" s="2" t="s">
        <v>856</v>
      </c>
      <c r="G4386" s="2">
        <v>18</v>
      </c>
      <c r="H4386" s="2">
        <v>2.3363417130889999E-4</v>
      </c>
      <c r="I4386" s="2">
        <v>2.6167027186596803E-4</v>
      </c>
      <c r="J4386" s="26" t="s">
        <v>700</v>
      </c>
    </row>
    <row r="4387" spans="1:10" ht="15.75" hidden="1" customHeight="1" x14ac:dyDescent="0.25">
      <c r="A4387" s="2" t="s">
        <v>853</v>
      </c>
      <c r="B4387" s="2" t="s">
        <v>854</v>
      </c>
      <c r="C4387" s="2">
        <v>2015</v>
      </c>
      <c r="D4387" s="2" t="s">
        <v>241</v>
      </c>
      <c r="E4387" s="2" t="s">
        <v>627</v>
      </c>
      <c r="F4387" s="2" t="s">
        <v>860</v>
      </c>
      <c r="G4387" s="2">
        <v>19</v>
      </c>
      <c r="H4387" s="2">
        <v>5.8059404836968004E-3</v>
      </c>
      <c r="I4387" s="2">
        <v>6.5026533417404169E-3</v>
      </c>
      <c r="J4387" s="26" t="s">
        <v>701</v>
      </c>
    </row>
    <row r="4388" spans="1:10" ht="15.75" hidden="1" customHeight="1" x14ac:dyDescent="0.25">
      <c r="A4388" s="2" t="s">
        <v>853</v>
      </c>
      <c r="B4388" s="2" t="s">
        <v>854</v>
      </c>
      <c r="C4388" s="2">
        <v>2015</v>
      </c>
      <c r="D4388" s="2" t="s">
        <v>241</v>
      </c>
      <c r="E4388" s="2" t="s">
        <v>627</v>
      </c>
      <c r="F4388" s="2" t="s">
        <v>855</v>
      </c>
      <c r="G4388" s="2">
        <v>19</v>
      </c>
      <c r="H4388" s="2">
        <v>7.54993641749E-4</v>
      </c>
      <c r="I4388" s="2">
        <v>8.4559287875888005E-4</v>
      </c>
      <c r="J4388" s="26" t="s">
        <v>700</v>
      </c>
    </row>
    <row r="4389" spans="1:10" ht="15.75" hidden="1" customHeight="1" x14ac:dyDescent="0.25">
      <c r="A4389" s="2" t="s">
        <v>853</v>
      </c>
      <c r="B4389" s="2" t="s">
        <v>854</v>
      </c>
      <c r="C4389" s="2">
        <v>2015</v>
      </c>
      <c r="D4389" s="2" t="s">
        <v>241</v>
      </c>
      <c r="E4389" s="2" t="s">
        <v>627</v>
      </c>
      <c r="F4389" s="2" t="s">
        <v>856</v>
      </c>
      <c r="G4389" s="2">
        <v>19</v>
      </c>
      <c r="H4389" s="2">
        <v>2.9519316740330001E-4</v>
      </c>
      <c r="I4389" s="2">
        <v>3.3061634749169606E-4</v>
      </c>
      <c r="J4389" s="26" t="s">
        <v>700</v>
      </c>
    </row>
    <row r="4390" spans="1:10" ht="15.75" hidden="1" customHeight="1" x14ac:dyDescent="0.25">
      <c r="A4390" s="2" t="s">
        <v>853</v>
      </c>
      <c r="B4390" s="2" t="s">
        <v>854</v>
      </c>
      <c r="C4390" s="2">
        <v>2015</v>
      </c>
      <c r="D4390" s="2" t="s">
        <v>241</v>
      </c>
      <c r="E4390" s="2" t="s">
        <v>627</v>
      </c>
      <c r="F4390" s="2" t="s">
        <v>859</v>
      </c>
      <c r="G4390" s="2">
        <v>19</v>
      </c>
      <c r="H4390" s="2">
        <v>5.9428381791799996E-4</v>
      </c>
      <c r="I4390" s="2">
        <v>6.6559787606816005E-4</v>
      </c>
      <c r="J4390" s="26" t="s">
        <v>700</v>
      </c>
    </row>
    <row r="4391" spans="1:10" ht="15.75" hidden="1" customHeight="1" x14ac:dyDescent="0.25">
      <c r="A4391" s="2" t="s">
        <v>853</v>
      </c>
      <c r="B4391" s="2" t="s">
        <v>854</v>
      </c>
      <c r="C4391" s="2">
        <v>2015</v>
      </c>
      <c r="D4391" s="2" t="s">
        <v>241</v>
      </c>
      <c r="E4391" s="2" t="s">
        <v>627</v>
      </c>
      <c r="F4391" s="2" t="s">
        <v>857</v>
      </c>
      <c r="G4391" s="2">
        <v>19</v>
      </c>
      <c r="H4391" s="2">
        <v>1.2314967461862E-3</v>
      </c>
      <c r="I4391" s="2">
        <v>1.3792763557285441E-3</v>
      </c>
      <c r="J4391" s="26" t="s">
        <v>700</v>
      </c>
    </row>
    <row r="4392" spans="1:10" ht="15.75" hidden="1" customHeight="1" x14ac:dyDescent="0.25">
      <c r="A4392" s="2" t="s">
        <v>853</v>
      </c>
      <c r="B4392" s="2" t="s">
        <v>854</v>
      </c>
      <c r="C4392" s="2">
        <v>2015</v>
      </c>
      <c r="D4392" s="2" t="s">
        <v>241</v>
      </c>
      <c r="E4392" s="2" t="s">
        <v>627</v>
      </c>
      <c r="F4392" s="2" t="s">
        <v>858</v>
      </c>
      <c r="G4392" s="2">
        <v>19</v>
      </c>
      <c r="H4392" s="2">
        <v>2.5431568734347799E-2</v>
      </c>
      <c r="I4392" s="2">
        <v>2.8483356982469538E-2</v>
      </c>
      <c r="J4392" s="26" t="s">
        <v>700</v>
      </c>
    </row>
    <row r="4393" spans="1:10" ht="15.75" hidden="1" customHeight="1" x14ac:dyDescent="0.25">
      <c r="A4393" s="2" t="s">
        <v>853</v>
      </c>
      <c r="B4393" s="2" t="s">
        <v>854</v>
      </c>
      <c r="C4393" s="2">
        <v>2015</v>
      </c>
      <c r="D4393" s="2" t="s">
        <v>241</v>
      </c>
      <c r="E4393" s="2" t="s">
        <v>627</v>
      </c>
      <c r="F4393" s="2" t="s">
        <v>859</v>
      </c>
      <c r="G4393" s="2">
        <v>20</v>
      </c>
      <c r="H4393" s="2">
        <v>1.0068445990327999E-3</v>
      </c>
      <c r="I4393" s="2">
        <v>1.1276659509167361E-3</v>
      </c>
      <c r="J4393" s="26" t="s">
        <v>700</v>
      </c>
    </row>
    <row r="4394" spans="1:10" ht="15.75" hidden="1" customHeight="1" x14ac:dyDescent="0.25">
      <c r="A4394" s="2" t="s">
        <v>853</v>
      </c>
      <c r="B4394" s="2" t="s">
        <v>854</v>
      </c>
      <c r="C4394" s="2">
        <v>2015</v>
      </c>
      <c r="D4394" s="2" t="s">
        <v>241</v>
      </c>
      <c r="E4394" s="2" t="s">
        <v>627</v>
      </c>
      <c r="F4394" s="2" t="s">
        <v>855</v>
      </c>
      <c r="G4394" s="2">
        <v>20</v>
      </c>
      <c r="H4394" s="2">
        <v>3.7742147105749999E-4</v>
      </c>
      <c r="I4394" s="2">
        <v>4.2271204758440002E-4</v>
      </c>
      <c r="J4394" s="26" t="s">
        <v>700</v>
      </c>
    </row>
    <row r="4395" spans="1:10" ht="15.75" hidden="1" customHeight="1" x14ac:dyDescent="0.25">
      <c r="A4395" s="2" t="s">
        <v>853</v>
      </c>
      <c r="B4395" s="2" t="s">
        <v>854</v>
      </c>
      <c r="C4395" s="2">
        <v>2015</v>
      </c>
      <c r="D4395" s="2" t="s">
        <v>241</v>
      </c>
      <c r="E4395" s="2" t="s">
        <v>627</v>
      </c>
      <c r="F4395" s="2" t="s">
        <v>857</v>
      </c>
      <c r="G4395" s="2">
        <v>20</v>
      </c>
      <c r="H4395" s="2">
        <v>2.4400495458393998E-3</v>
      </c>
      <c r="I4395" s="2">
        <v>2.7328554913401281E-3</v>
      </c>
      <c r="J4395" s="26" t="s">
        <v>700</v>
      </c>
    </row>
    <row r="4396" spans="1:10" ht="15.75" hidden="1" customHeight="1" x14ac:dyDescent="0.25">
      <c r="A4396" s="2" t="s">
        <v>853</v>
      </c>
      <c r="B4396" s="2" t="s">
        <v>854</v>
      </c>
      <c r="C4396" s="2">
        <v>2015</v>
      </c>
      <c r="D4396" s="2" t="s">
        <v>241</v>
      </c>
      <c r="E4396" s="2" t="s">
        <v>627</v>
      </c>
      <c r="F4396" s="2" t="s">
        <v>860</v>
      </c>
      <c r="G4396" s="2">
        <v>20</v>
      </c>
      <c r="H4396" s="2">
        <v>3.1433110707439001E-3</v>
      </c>
      <c r="I4396" s="2">
        <v>3.5205083992331685E-3</v>
      </c>
      <c r="J4396" s="26" t="s">
        <v>701</v>
      </c>
    </row>
    <row r="4397" spans="1:10" ht="15.75" hidden="1" customHeight="1" x14ac:dyDescent="0.25">
      <c r="A4397" s="2" t="s">
        <v>853</v>
      </c>
      <c r="B4397" s="2" t="s">
        <v>854</v>
      </c>
      <c r="C4397" s="2">
        <v>2015</v>
      </c>
      <c r="D4397" s="2" t="s">
        <v>241</v>
      </c>
      <c r="E4397" s="2" t="s">
        <v>627</v>
      </c>
      <c r="F4397" s="2" t="s">
        <v>856</v>
      </c>
      <c r="G4397" s="2">
        <v>20</v>
      </c>
      <c r="H4397" s="2">
        <v>2.7760738157670001E-4</v>
      </c>
      <c r="I4397" s="2">
        <v>3.1092026736590406E-4</v>
      </c>
      <c r="J4397" s="26" t="s">
        <v>700</v>
      </c>
    </row>
    <row r="4398" spans="1:10" ht="15.75" hidden="1" customHeight="1" x14ac:dyDescent="0.25">
      <c r="A4398" s="2" t="s">
        <v>853</v>
      </c>
      <c r="B4398" s="2" t="s">
        <v>854</v>
      </c>
      <c r="C4398" s="2">
        <v>2015</v>
      </c>
      <c r="D4398" s="2" t="s">
        <v>241</v>
      </c>
      <c r="E4398" s="2" t="s">
        <v>627</v>
      </c>
      <c r="F4398" s="2" t="s">
        <v>858</v>
      </c>
      <c r="G4398" s="2">
        <v>20</v>
      </c>
      <c r="H4398" s="2">
        <v>3.1873839674517498E-2</v>
      </c>
      <c r="I4398" s="2">
        <v>3.5698700435459599E-2</v>
      </c>
      <c r="J4398" s="26" t="s">
        <v>700</v>
      </c>
    </row>
    <row r="4399" spans="1:10" ht="15.75" hidden="1" customHeight="1" x14ac:dyDescent="0.25">
      <c r="A4399" s="2" t="s">
        <v>853</v>
      </c>
      <c r="B4399" s="2" t="s">
        <v>854</v>
      </c>
      <c r="C4399" s="2">
        <v>2015</v>
      </c>
      <c r="D4399" s="2" t="s">
        <v>241</v>
      </c>
      <c r="E4399" s="2" t="s">
        <v>627</v>
      </c>
      <c r="F4399" s="2" t="s">
        <v>860</v>
      </c>
      <c r="G4399" s="2">
        <v>21</v>
      </c>
      <c r="H4399" s="2">
        <v>3.7517106393351999E-3</v>
      </c>
      <c r="I4399" s="2">
        <v>4.2019159160554247E-3</v>
      </c>
      <c r="J4399" s="26" t="s">
        <v>701</v>
      </c>
    </row>
    <row r="4400" spans="1:10" ht="15.75" hidden="1" customHeight="1" x14ac:dyDescent="0.25">
      <c r="A4400" s="2" t="s">
        <v>853</v>
      </c>
      <c r="B4400" s="2" t="s">
        <v>854</v>
      </c>
      <c r="C4400" s="2">
        <v>2015</v>
      </c>
      <c r="D4400" s="2" t="s">
        <v>241</v>
      </c>
      <c r="E4400" s="2" t="s">
        <v>627</v>
      </c>
      <c r="F4400" s="2" t="s">
        <v>858</v>
      </c>
      <c r="G4400" s="2">
        <v>21</v>
      </c>
      <c r="H4400" s="2">
        <v>2.0366949494928101E-2</v>
      </c>
      <c r="I4400" s="2">
        <v>2.2810983434319476E-2</v>
      </c>
      <c r="J4400" s="26" t="s">
        <v>700</v>
      </c>
    </row>
    <row r="4401" spans="1:10" ht="15.75" hidden="1" customHeight="1" x14ac:dyDescent="0.25">
      <c r="A4401" s="2" t="s">
        <v>853</v>
      </c>
      <c r="B4401" s="2" t="s">
        <v>854</v>
      </c>
      <c r="C4401" s="2">
        <v>2015</v>
      </c>
      <c r="D4401" s="2" t="s">
        <v>241</v>
      </c>
      <c r="E4401" s="2" t="s">
        <v>627</v>
      </c>
      <c r="F4401" s="2" t="s">
        <v>856</v>
      </c>
      <c r="G4401" s="2">
        <v>21</v>
      </c>
      <c r="H4401" s="2">
        <v>4.6082638436930001E-4</v>
      </c>
      <c r="I4401" s="2">
        <v>5.1612555049361606E-4</v>
      </c>
      <c r="J4401" s="26" t="s">
        <v>700</v>
      </c>
    </row>
    <row r="4402" spans="1:10" ht="15.75" hidden="1" customHeight="1" x14ac:dyDescent="0.25">
      <c r="A4402" s="2" t="s">
        <v>853</v>
      </c>
      <c r="B4402" s="2" t="s">
        <v>854</v>
      </c>
      <c r="C4402" s="2">
        <v>2015</v>
      </c>
      <c r="D4402" s="2" t="s">
        <v>241</v>
      </c>
      <c r="E4402" s="2" t="s">
        <v>627</v>
      </c>
      <c r="F4402" s="2" t="s">
        <v>859</v>
      </c>
      <c r="G4402" s="2">
        <v>21</v>
      </c>
      <c r="H4402" s="2">
        <v>2.6799207262229998E-4</v>
      </c>
      <c r="I4402" s="2">
        <v>3.0015112133697602E-4</v>
      </c>
      <c r="J4402" s="26" t="s">
        <v>700</v>
      </c>
    </row>
    <row r="4403" spans="1:10" ht="15.75" hidden="1" customHeight="1" x14ac:dyDescent="0.25">
      <c r="A4403" s="2" t="s">
        <v>853</v>
      </c>
      <c r="B4403" s="2" t="s">
        <v>854</v>
      </c>
      <c r="C4403" s="2">
        <v>2015</v>
      </c>
      <c r="D4403" s="2" t="s">
        <v>241</v>
      </c>
      <c r="E4403" s="2" t="s">
        <v>627</v>
      </c>
      <c r="F4403" s="2" t="s">
        <v>857</v>
      </c>
      <c r="G4403" s="2">
        <v>21</v>
      </c>
      <c r="H4403" s="2">
        <v>1.4850307197776E-3</v>
      </c>
      <c r="I4403" s="2">
        <v>1.6632344061509121E-3</v>
      </c>
      <c r="J4403" s="26" t="s">
        <v>700</v>
      </c>
    </row>
    <row r="4404" spans="1:10" ht="15.75" hidden="1" customHeight="1" x14ac:dyDescent="0.25">
      <c r="A4404" s="2" t="s">
        <v>853</v>
      </c>
      <c r="B4404" s="2" t="s">
        <v>854</v>
      </c>
      <c r="C4404" s="2">
        <v>2015</v>
      </c>
      <c r="D4404" s="2" t="s">
        <v>241</v>
      </c>
      <c r="E4404" s="2" t="s">
        <v>627</v>
      </c>
      <c r="F4404" s="2" t="s">
        <v>857</v>
      </c>
      <c r="G4404" s="2">
        <v>22</v>
      </c>
      <c r="H4404" s="2">
        <v>1.8165314977523E-3</v>
      </c>
      <c r="I4404" s="2">
        <v>2.0345152774825762E-3</v>
      </c>
      <c r="J4404" s="26" t="s">
        <v>700</v>
      </c>
    </row>
    <row r="4405" spans="1:10" ht="15.75" hidden="1" customHeight="1" x14ac:dyDescent="0.25">
      <c r="A4405" s="2" t="s">
        <v>853</v>
      </c>
      <c r="B4405" s="2" t="s">
        <v>854</v>
      </c>
      <c r="C4405" s="2">
        <v>2015</v>
      </c>
      <c r="D4405" s="2" t="s">
        <v>241</v>
      </c>
      <c r="E4405" s="2" t="s">
        <v>627</v>
      </c>
      <c r="F4405" s="2" t="s">
        <v>860</v>
      </c>
      <c r="G4405" s="2">
        <v>22</v>
      </c>
      <c r="H4405" s="2">
        <v>1.4122140710241999E-3</v>
      </c>
      <c r="I4405" s="2">
        <v>1.5816797595471041E-3</v>
      </c>
      <c r="J4405" s="26" t="s">
        <v>701</v>
      </c>
    </row>
    <row r="4406" spans="1:10" ht="15.75" hidden="1" customHeight="1" x14ac:dyDescent="0.25">
      <c r="A4406" s="2" t="s">
        <v>853</v>
      </c>
      <c r="B4406" s="2" t="s">
        <v>854</v>
      </c>
      <c r="C4406" s="2">
        <v>2015</v>
      </c>
      <c r="D4406" s="2" t="s">
        <v>241</v>
      </c>
      <c r="E4406" s="2" t="s">
        <v>627</v>
      </c>
      <c r="F4406" s="2" t="s">
        <v>858</v>
      </c>
      <c r="G4406" s="2">
        <v>22</v>
      </c>
      <c r="H4406" s="2">
        <v>1.9660594174638401E-2</v>
      </c>
      <c r="I4406" s="2">
        <v>2.2019865475595011E-2</v>
      </c>
      <c r="J4406" s="26" t="s">
        <v>700</v>
      </c>
    </row>
    <row r="4407" spans="1:10" ht="15.75" hidden="1" customHeight="1" x14ac:dyDescent="0.25">
      <c r="A4407" s="2" t="s">
        <v>853</v>
      </c>
      <c r="B4407" s="2" t="s">
        <v>854</v>
      </c>
      <c r="C4407" s="2">
        <v>2015</v>
      </c>
      <c r="D4407" s="2" t="s">
        <v>241</v>
      </c>
      <c r="E4407" s="2" t="s">
        <v>627</v>
      </c>
      <c r="F4407" s="2" t="s">
        <v>859</v>
      </c>
      <c r="G4407" s="2">
        <v>22</v>
      </c>
      <c r="H4407" s="2">
        <v>5.1658804295579995E-4</v>
      </c>
      <c r="I4407" s="2">
        <v>5.7857860811049604E-4</v>
      </c>
      <c r="J4407" s="26" t="s">
        <v>700</v>
      </c>
    </row>
    <row r="4408" spans="1:10" ht="15.75" hidden="1" customHeight="1" x14ac:dyDescent="0.25">
      <c r="A4408" s="2" t="s">
        <v>853</v>
      </c>
      <c r="B4408" s="2" t="s">
        <v>854</v>
      </c>
      <c r="C4408" s="2">
        <v>2015</v>
      </c>
      <c r="D4408" s="2" t="s">
        <v>241</v>
      </c>
      <c r="E4408" s="2" t="s">
        <v>627</v>
      </c>
      <c r="F4408" s="2" t="s">
        <v>856</v>
      </c>
      <c r="G4408" s="2">
        <v>22</v>
      </c>
      <c r="H4408" s="2">
        <v>1.848908868851E-4</v>
      </c>
      <c r="I4408" s="2">
        <v>2.0707779331131202E-4</v>
      </c>
      <c r="J4408" s="26" t="s">
        <v>700</v>
      </c>
    </row>
    <row r="4409" spans="1:10" ht="15.75" hidden="1" customHeight="1" x14ac:dyDescent="0.25">
      <c r="A4409" s="2" t="s">
        <v>853</v>
      </c>
      <c r="B4409" s="2" t="s">
        <v>854</v>
      </c>
      <c r="C4409" s="2">
        <v>2015</v>
      </c>
      <c r="D4409" s="2" t="s">
        <v>241</v>
      </c>
      <c r="E4409" s="2" t="s">
        <v>627</v>
      </c>
      <c r="F4409" s="2" t="s">
        <v>860</v>
      </c>
      <c r="G4409" s="2">
        <v>23</v>
      </c>
      <c r="H4409" s="2">
        <v>2.6641271542758001E-3</v>
      </c>
      <c r="I4409" s="2">
        <v>2.9838224127888965E-3</v>
      </c>
      <c r="J4409" s="26" t="s">
        <v>701</v>
      </c>
    </row>
    <row r="4410" spans="1:10" ht="15.75" hidden="1" customHeight="1" x14ac:dyDescent="0.25">
      <c r="A4410" s="2" t="s">
        <v>853</v>
      </c>
      <c r="B4410" s="2" t="s">
        <v>854</v>
      </c>
      <c r="C4410" s="2">
        <v>2015</v>
      </c>
      <c r="D4410" s="2" t="s">
        <v>241</v>
      </c>
      <c r="E4410" s="2" t="s">
        <v>627</v>
      </c>
      <c r="F4410" s="2" t="s">
        <v>859</v>
      </c>
      <c r="G4410" s="2">
        <v>23</v>
      </c>
      <c r="H4410" s="2">
        <v>2.460462783347E-4</v>
      </c>
      <c r="I4410" s="2">
        <v>2.7557183173486404E-4</v>
      </c>
      <c r="J4410" s="26" t="s">
        <v>700</v>
      </c>
    </row>
    <row r="4411" spans="1:10" ht="15.75" hidden="1" customHeight="1" x14ac:dyDescent="0.25">
      <c r="A4411" s="2" t="s">
        <v>853</v>
      </c>
      <c r="B4411" s="2" t="s">
        <v>854</v>
      </c>
      <c r="C4411" s="2">
        <v>2015</v>
      </c>
      <c r="D4411" s="2" t="s">
        <v>241</v>
      </c>
      <c r="E4411" s="2" t="s">
        <v>627</v>
      </c>
      <c r="F4411" s="2" t="s">
        <v>858</v>
      </c>
      <c r="G4411" s="2">
        <v>23</v>
      </c>
      <c r="H4411" s="2">
        <v>2.1714693633839498E-2</v>
      </c>
      <c r="I4411" s="2">
        <v>2.4320456869900239E-2</v>
      </c>
      <c r="J4411" s="26" t="s">
        <v>700</v>
      </c>
    </row>
    <row r="4412" spans="1:10" ht="15.75" hidden="1" customHeight="1" x14ac:dyDescent="0.25">
      <c r="A4412" s="2" t="s">
        <v>853</v>
      </c>
      <c r="B4412" s="2" t="s">
        <v>854</v>
      </c>
      <c r="C4412" s="2">
        <v>2015</v>
      </c>
      <c r="D4412" s="2" t="s">
        <v>241</v>
      </c>
      <c r="E4412" s="2" t="s">
        <v>627</v>
      </c>
      <c r="F4412" s="2" t="s">
        <v>857</v>
      </c>
      <c r="G4412" s="2">
        <v>23</v>
      </c>
      <c r="H4412" s="2">
        <v>6.9087030715310005E-4</v>
      </c>
      <c r="I4412" s="2">
        <v>7.7377474401147208E-4</v>
      </c>
      <c r="J4412" s="26" t="s">
        <v>700</v>
      </c>
    </row>
    <row r="4413" spans="1:10" ht="15.75" hidden="1" customHeight="1" x14ac:dyDescent="0.25">
      <c r="A4413" s="2" t="s">
        <v>853</v>
      </c>
      <c r="B4413" s="2" t="s">
        <v>854</v>
      </c>
      <c r="C4413" s="2">
        <v>2015</v>
      </c>
      <c r="D4413" s="2" t="s">
        <v>241</v>
      </c>
      <c r="E4413" s="2" t="s">
        <v>627</v>
      </c>
      <c r="F4413" s="2" t="s">
        <v>856</v>
      </c>
      <c r="G4413" s="2">
        <v>23</v>
      </c>
      <c r="H4413" s="2">
        <v>1.154036435764E-4</v>
      </c>
      <c r="I4413" s="2">
        <v>1.29252080805568E-4</v>
      </c>
      <c r="J4413" s="26" t="s">
        <v>700</v>
      </c>
    </row>
    <row r="4414" spans="1:10" ht="15.75" hidden="1" customHeight="1" x14ac:dyDescent="0.25">
      <c r="A4414" s="2" t="s">
        <v>853</v>
      </c>
      <c r="B4414" s="2" t="s">
        <v>854</v>
      </c>
      <c r="C4414" s="2">
        <v>2015</v>
      </c>
      <c r="D4414" s="2" t="s">
        <v>241</v>
      </c>
      <c r="E4414" s="2" t="s">
        <v>627</v>
      </c>
      <c r="F4414" s="2" t="s">
        <v>859</v>
      </c>
      <c r="G4414" s="2">
        <v>24</v>
      </c>
      <c r="H4414" s="2">
        <v>3.5722791653819999E-4</v>
      </c>
      <c r="I4414" s="2">
        <v>4.0009526652278404E-4</v>
      </c>
      <c r="J4414" s="26" t="s">
        <v>700</v>
      </c>
    </row>
    <row r="4415" spans="1:10" ht="15.75" hidden="1" customHeight="1" x14ac:dyDescent="0.25">
      <c r="A4415" s="2" t="s">
        <v>853</v>
      </c>
      <c r="B4415" s="2" t="s">
        <v>854</v>
      </c>
      <c r="C4415" s="2">
        <v>2015</v>
      </c>
      <c r="D4415" s="2" t="s">
        <v>241</v>
      </c>
      <c r="E4415" s="2" t="s">
        <v>627</v>
      </c>
      <c r="F4415" s="2" t="s">
        <v>857</v>
      </c>
      <c r="G4415" s="2">
        <v>24</v>
      </c>
      <c r="H4415" s="2">
        <v>1.8011510546785E-3</v>
      </c>
      <c r="I4415" s="2">
        <v>2.01728918123992E-3</v>
      </c>
      <c r="J4415" s="26" t="s">
        <v>700</v>
      </c>
    </row>
    <row r="4416" spans="1:10" ht="15.75" hidden="1" customHeight="1" x14ac:dyDescent="0.25">
      <c r="A4416" s="2" t="s">
        <v>853</v>
      </c>
      <c r="B4416" s="2" t="s">
        <v>854</v>
      </c>
      <c r="C4416" s="2">
        <v>2015</v>
      </c>
      <c r="D4416" s="2" t="s">
        <v>241</v>
      </c>
      <c r="E4416" s="2" t="s">
        <v>627</v>
      </c>
      <c r="F4416" s="2" t="s">
        <v>856</v>
      </c>
      <c r="G4416" s="2">
        <v>24</v>
      </c>
      <c r="H4416" s="2">
        <v>3.3206665830220003E-4</v>
      </c>
      <c r="I4416" s="2">
        <v>3.7191465729846407E-4</v>
      </c>
      <c r="J4416" s="26" t="s">
        <v>700</v>
      </c>
    </row>
    <row r="4417" spans="1:10" ht="15.75" hidden="1" customHeight="1" x14ac:dyDescent="0.25">
      <c r="A4417" s="2" t="s">
        <v>853</v>
      </c>
      <c r="B4417" s="2" t="s">
        <v>854</v>
      </c>
      <c r="C4417" s="2">
        <v>2015</v>
      </c>
      <c r="D4417" s="2" t="s">
        <v>241</v>
      </c>
      <c r="E4417" s="2" t="s">
        <v>627</v>
      </c>
      <c r="F4417" s="2" t="s">
        <v>858</v>
      </c>
      <c r="G4417" s="2">
        <v>24</v>
      </c>
      <c r="H4417" s="2">
        <v>1.5038908924907401E-2</v>
      </c>
      <c r="I4417" s="2">
        <v>1.6843577995896291E-2</v>
      </c>
      <c r="J4417" s="26" t="s">
        <v>700</v>
      </c>
    </row>
    <row r="4418" spans="1:10" ht="15.75" hidden="1" customHeight="1" x14ac:dyDescent="0.25">
      <c r="A4418" s="2" t="s">
        <v>853</v>
      </c>
      <c r="B4418" s="2" t="s">
        <v>854</v>
      </c>
      <c r="C4418" s="2">
        <v>2015</v>
      </c>
      <c r="D4418" s="2" t="s">
        <v>241</v>
      </c>
      <c r="E4418" s="2" t="s">
        <v>627</v>
      </c>
      <c r="F4418" s="2" t="s">
        <v>860</v>
      </c>
      <c r="G4418" s="2">
        <v>24</v>
      </c>
      <c r="H4418" s="2">
        <v>1.2915668194182E-3</v>
      </c>
      <c r="I4418" s="2">
        <v>1.4465548377483842E-3</v>
      </c>
      <c r="J4418" s="26" t="s">
        <v>701</v>
      </c>
    </row>
    <row r="4419" spans="1:10" ht="15.75" hidden="1" customHeight="1" x14ac:dyDescent="0.25">
      <c r="A4419" s="2" t="s">
        <v>853</v>
      </c>
      <c r="B4419" s="2" t="s">
        <v>854</v>
      </c>
      <c r="C4419" s="2">
        <v>2015</v>
      </c>
      <c r="D4419" s="2" t="s">
        <v>241</v>
      </c>
      <c r="E4419" s="2" t="s">
        <v>627</v>
      </c>
      <c r="F4419" s="2" t="s">
        <v>856</v>
      </c>
      <c r="G4419" s="2">
        <v>25</v>
      </c>
      <c r="H4419" s="2">
        <v>2.1245392417770001E-4</v>
      </c>
      <c r="I4419" s="2">
        <v>2.3794839507902403E-4</v>
      </c>
      <c r="J4419" s="26" t="s">
        <v>700</v>
      </c>
    </row>
    <row r="4420" spans="1:10" ht="15.75" hidden="1" customHeight="1" x14ac:dyDescent="0.25">
      <c r="A4420" s="2" t="s">
        <v>853</v>
      </c>
      <c r="B4420" s="2" t="s">
        <v>854</v>
      </c>
      <c r="C4420" s="2">
        <v>2015</v>
      </c>
      <c r="D4420" s="2" t="s">
        <v>241</v>
      </c>
      <c r="E4420" s="2" t="s">
        <v>627</v>
      </c>
      <c r="F4420" s="2" t="s">
        <v>858</v>
      </c>
      <c r="G4420" s="2">
        <v>25</v>
      </c>
      <c r="H4420" s="2">
        <v>1.7427984857931698E-2</v>
      </c>
      <c r="I4420" s="2">
        <v>1.9519343040883503E-2</v>
      </c>
      <c r="J4420" s="26" t="s">
        <v>700</v>
      </c>
    </row>
    <row r="4421" spans="1:10" ht="15.75" hidden="1" customHeight="1" x14ac:dyDescent="0.25">
      <c r="A4421" s="2" t="s">
        <v>853</v>
      </c>
      <c r="B4421" s="2" t="s">
        <v>854</v>
      </c>
      <c r="C4421" s="2">
        <v>2015</v>
      </c>
      <c r="D4421" s="2" t="s">
        <v>241</v>
      </c>
      <c r="E4421" s="2" t="s">
        <v>627</v>
      </c>
      <c r="F4421" s="2" t="s">
        <v>859</v>
      </c>
      <c r="G4421" s="2">
        <v>25</v>
      </c>
      <c r="H4421" s="2">
        <v>7.9995959094959995E-4</v>
      </c>
      <c r="I4421" s="2">
        <v>8.9595474186355206E-4</v>
      </c>
      <c r="J4421" s="26" t="s">
        <v>700</v>
      </c>
    </row>
    <row r="4422" spans="1:10" ht="15.75" hidden="1" customHeight="1" x14ac:dyDescent="0.25">
      <c r="A4422" s="2" t="s">
        <v>853</v>
      </c>
      <c r="B4422" s="2" t="s">
        <v>854</v>
      </c>
      <c r="C4422" s="2">
        <v>2015</v>
      </c>
      <c r="D4422" s="2" t="s">
        <v>241</v>
      </c>
      <c r="E4422" s="2" t="s">
        <v>627</v>
      </c>
      <c r="F4422" s="2" t="s">
        <v>860</v>
      </c>
      <c r="G4422" s="2">
        <v>25</v>
      </c>
      <c r="H4422" s="2">
        <v>1.2211673893034001E-3</v>
      </c>
      <c r="I4422" s="2">
        <v>1.3677074760198081E-3</v>
      </c>
      <c r="J4422" s="26" t="s">
        <v>701</v>
      </c>
    </row>
    <row r="4423" spans="1:10" ht="15.75" hidden="1" customHeight="1" x14ac:dyDescent="0.25">
      <c r="A4423" s="2" t="s">
        <v>853</v>
      </c>
      <c r="B4423" s="2" t="s">
        <v>854</v>
      </c>
      <c r="C4423" s="2">
        <v>2015</v>
      </c>
      <c r="D4423" s="2" t="s">
        <v>241</v>
      </c>
      <c r="E4423" s="2" t="s">
        <v>627</v>
      </c>
      <c r="F4423" s="2" t="s">
        <v>855</v>
      </c>
      <c r="G4423" s="2">
        <v>25</v>
      </c>
      <c r="H4423" s="2">
        <v>3.0063927988519998E-4</v>
      </c>
      <c r="I4423" s="2">
        <v>3.3671599347142401E-4</v>
      </c>
      <c r="J4423" s="26" t="s">
        <v>700</v>
      </c>
    </row>
    <row r="4424" spans="1:10" ht="15.75" hidden="1" customHeight="1" x14ac:dyDescent="0.25">
      <c r="A4424" s="2" t="s">
        <v>853</v>
      </c>
      <c r="B4424" s="2" t="s">
        <v>854</v>
      </c>
      <c r="C4424" s="2">
        <v>2015</v>
      </c>
      <c r="D4424" s="2" t="s">
        <v>241</v>
      </c>
      <c r="E4424" s="2" t="s">
        <v>627</v>
      </c>
      <c r="F4424" s="2" t="s">
        <v>857</v>
      </c>
      <c r="G4424" s="2">
        <v>25</v>
      </c>
      <c r="H4424" s="2">
        <v>3.2304011983800001E-4</v>
      </c>
      <c r="I4424" s="2">
        <v>3.6180493421856006E-4</v>
      </c>
      <c r="J4424" s="26" t="s">
        <v>700</v>
      </c>
    </row>
    <row r="4425" spans="1:10" ht="15.75" hidden="1" customHeight="1" x14ac:dyDescent="0.25">
      <c r="A4425" s="2" t="s">
        <v>853</v>
      </c>
      <c r="B4425" s="2" t="s">
        <v>854</v>
      </c>
      <c r="C4425" s="2">
        <v>2015</v>
      </c>
      <c r="D4425" s="2" t="s">
        <v>241</v>
      </c>
      <c r="E4425" s="2" t="s">
        <v>627</v>
      </c>
      <c r="F4425" s="2" t="s">
        <v>859</v>
      </c>
      <c r="G4425" s="2">
        <v>26</v>
      </c>
      <c r="H4425" s="2">
        <v>2.1258434571790001E-4</v>
      </c>
      <c r="I4425" s="2">
        <v>2.3809446720404805E-4</v>
      </c>
      <c r="J4425" s="26" t="s">
        <v>700</v>
      </c>
    </row>
    <row r="4426" spans="1:10" ht="15.75" hidden="1" customHeight="1" x14ac:dyDescent="0.25">
      <c r="A4426" s="2" t="s">
        <v>853</v>
      </c>
      <c r="B4426" s="2" t="s">
        <v>854</v>
      </c>
      <c r="C4426" s="2">
        <v>2015</v>
      </c>
      <c r="D4426" s="2" t="s">
        <v>241</v>
      </c>
      <c r="E4426" s="2" t="s">
        <v>627</v>
      </c>
      <c r="F4426" s="2" t="s">
        <v>858</v>
      </c>
      <c r="G4426" s="2">
        <v>26</v>
      </c>
      <c r="H4426" s="2">
        <v>1.17871754337102E-2</v>
      </c>
      <c r="I4426" s="2">
        <v>1.3201636485755425E-2</v>
      </c>
      <c r="J4426" s="26" t="s">
        <v>700</v>
      </c>
    </row>
    <row r="4427" spans="1:10" ht="15.75" hidden="1" customHeight="1" x14ac:dyDescent="0.25">
      <c r="A4427" s="2" t="s">
        <v>853</v>
      </c>
      <c r="B4427" s="2" t="s">
        <v>854</v>
      </c>
      <c r="C4427" s="2">
        <v>2015</v>
      </c>
      <c r="D4427" s="2" t="s">
        <v>241</v>
      </c>
      <c r="E4427" s="2" t="s">
        <v>627</v>
      </c>
      <c r="F4427" s="2" t="s">
        <v>857</v>
      </c>
      <c r="G4427" s="2">
        <v>26</v>
      </c>
      <c r="H4427" s="2">
        <v>1.3036618765908999E-3</v>
      </c>
      <c r="I4427" s="2">
        <v>1.460101301781808E-3</v>
      </c>
      <c r="J4427" s="26" t="s">
        <v>700</v>
      </c>
    </row>
    <row r="4428" spans="1:10" ht="15.75" hidden="1" customHeight="1" x14ac:dyDescent="0.25">
      <c r="A4428" s="2" t="s">
        <v>853</v>
      </c>
      <c r="B4428" s="2" t="s">
        <v>854</v>
      </c>
      <c r="C4428" s="2">
        <v>2015</v>
      </c>
      <c r="D4428" s="2" t="s">
        <v>241</v>
      </c>
      <c r="E4428" s="2" t="s">
        <v>627</v>
      </c>
      <c r="F4428" s="2" t="s">
        <v>860</v>
      </c>
      <c r="G4428" s="2">
        <v>26</v>
      </c>
      <c r="H4428" s="2">
        <v>1.1807207483798001E-3</v>
      </c>
      <c r="I4428" s="2">
        <v>1.3224072381853762E-3</v>
      </c>
      <c r="J4428" s="26" t="s">
        <v>701</v>
      </c>
    </row>
    <row r="4429" spans="1:10" ht="15.75" hidden="1" customHeight="1" x14ac:dyDescent="0.25">
      <c r="A4429" s="2" t="s">
        <v>853</v>
      </c>
      <c r="B4429" s="2" t="s">
        <v>854</v>
      </c>
      <c r="C4429" s="2">
        <v>2015</v>
      </c>
      <c r="D4429" s="2" t="s">
        <v>241</v>
      </c>
      <c r="E4429" s="2" t="s">
        <v>627</v>
      </c>
      <c r="F4429" s="2" t="s">
        <v>856</v>
      </c>
      <c r="G4429" s="2">
        <v>26</v>
      </c>
      <c r="H4429" s="2">
        <v>2.0417730047480001E-4</v>
      </c>
      <c r="I4429" s="2">
        <v>2.2867857653177602E-4</v>
      </c>
      <c r="J4429" s="26" t="s">
        <v>700</v>
      </c>
    </row>
    <row r="4430" spans="1:10" ht="15.75" hidden="1" customHeight="1" x14ac:dyDescent="0.25">
      <c r="A4430" s="2" t="s">
        <v>853</v>
      </c>
      <c r="B4430" s="2" t="s">
        <v>854</v>
      </c>
      <c r="C4430" s="2">
        <v>2015</v>
      </c>
      <c r="D4430" s="2" t="s">
        <v>241</v>
      </c>
      <c r="E4430" s="2" t="s">
        <v>627</v>
      </c>
      <c r="F4430" s="2" t="s">
        <v>860</v>
      </c>
      <c r="G4430" s="2">
        <v>27</v>
      </c>
      <c r="H4430" s="2">
        <v>1.6940723289735999E-3</v>
      </c>
      <c r="I4430" s="2">
        <v>1.8973610084504322E-3</v>
      </c>
      <c r="J4430" s="26" t="s">
        <v>701</v>
      </c>
    </row>
    <row r="4431" spans="1:10" ht="15.75" hidden="1" customHeight="1" x14ac:dyDescent="0.25">
      <c r="A4431" s="2" t="s">
        <v>853</v>
      </c>
      <c r="B4431" s="2" t="s">
        <v>854</v>
      </c>
      <c r="C4431" s="2">
        <v>2015</v>
      </c>
      <c r="D4431" s="2" t="s">
        <v>241</v>
      </c>
      <c r="E4431" s="2" t="s">
        <v>627</v>
      </c>
      <c r="F4431" s="2" t="s">
        <v>858</v>
      </c>
      <c r="G4431" s="2">
        <v>27</v>
      </c>
      <c r="H4431" s="2">
        <v>1.88080386724323E-2</v>
      </c>
      <c r="I4431" s="2">
        <v>2.1065003313124178E-2</v>
      </c>
      <c r="J4431" s="26" t="s">
        <v>700</v>
      </c>
    </row>
    <row r="4432" spans="1:10" ht="15.75" hidden="1" customHeight="1" x14ac:dyDescent="0.25">
      <c r="A4432" s="2" t="s">
        <v>853</v>
      </c>
      <c r="B4432" s="2" t="s">
        <v>854</v>
      </c>
      <c r="C4432" s="2">
        <v>2015</v>
      </c>
      <c r="D4432" s="2" t="s">
        <v>241</v>
      </c>
      <c r="E4432" s="2" t="s">
        <v>627</v>
      </c>
      <c r="F4432" s="2" t="s">
        <v>857</v>
      </c>
      <c r="G4432" s="2">
        <v>27</v>
      </c>
      <c r="H4432" s="2">
        <v>1.7228424549103E-3</v>
      </c>
      <c r="I4432" s="2">
        <v>1.9295835494995363E-3</v>
      </c>
      <c r="J4432" s="26" t="s">
        <v>700</v>
      </c>
    </row>
    <row r="4433" spans="1:10" ht="15.75" hidden="1" customHeight="1" x14ac:dyDescent="0.25">
      <c r="A4433" s="2" t="s">
        <v>853</v>
      </c>
      <c r="B4433" s="2" t="s">
        <v>854</v>
      </c>
      <c r="C4433" s="2">
        <v>2015</v>
      </c>
      <c r="D4433" s="2" t="s">
        <v>241</v>
      </c>
      <c r="E4433" s="2" t="s">
        <v>627</v>
      </c>
      <c r="F4433" s="2" t="s">
        <v>856</v>
      </c>
      <c r="G4433" s="2">
        <v>27</v>
      </c>
      <c r="H4433" s="2">
        <v>1.9218054148949999E-4</v>
      </c>
      <c r="I4433" s="2">
        <v>2.1524220646824E-4</v>
      </c>
      <c r="J4433" s="26" t="s">
        <v>700</v>
      </c>
    </row>
    <row r="4434" spans="1:10" ht="15.75" hidden="1" customHeight="1" x14ac:dyDescent="0.25">
      <c r="A4434" s="2" t="s">
        <v>853</v>
      </c>
      <c r="B4434" s="2" t="s">
        <v>854</v>
      </c>
      <c r="C4434" s="2">
        <v>2015</v>
      </c>
      <c r="D4434" s="2" t="s">
        <v>241</v>
      </c>
      <c r="E4434" s="2" t="s">
        <v>627</v>
      </c>
      <c r="F4434" s="2" t="s">
        <v>859</v>
      </c>
      <c r="G4434" s="2">
        <v>27</v>
      </c>
      <c r="H4434" s="2">
        <v>1.020810814225E-4</v>
      </c>
      <c r="I4434" s="2">
        <v>1.1433081119320001E-4</v>
      </c>
      <c r="J4434" s="26" t="s">
        <v>700</v>
      </c>
    </row>
    <row r="4435" spans="1:10" ht="15.75" hidden="1" customHeight="1" x14ac:dyDescent="0.25">
      <c r="A4435" s="2" t="s">
        <v>853</v>
      </c>
      <c r="B4435" s="2" t="s">
        <v>854</v>
      </c>
      <c r="C4435" s="2">
        <v>2015</v>
      </c>
      <c r="D4435" s="2" t="s">
        <v>241</v>
      </c>
      <c r="E4435" s="2" t="s">
        <v>627</v>
      </c>
      <c r="F4435" s="2" t="s">
        <v>858</v>
      </c>
      <c r="G4435" s="2">
        <v>28</v>
      </c>
      <c r="H4435" s="2">
        <v>7.8651367221027994E-3</v>
      </c>
      <c r="I4435" s="2">
        <v>8.8089531287551363E-3</v>
      </c>
      <c r="J4435" s="26" t="s">
        <v>700</v>
      </c>
    </row>
    <row r="4436" spans="1:10" ht="15.75" hidden="1" customHeight="1" x14ac:dyDescent="0.25">
      <c r="A4436" s="2" t="s">
        <v>853</v>
      </c>
      <c r="B4436" s="2" t="s">
        <v>854</v>
      </c>
      <c r="C4436" s="2">
        <v>2015</v>
      </c>
      <c r="D4436" s="2" t="s">
        <v>241</v>
      </c>
      <c r="E4436" s="2" t="s">
        <v>627</v>
      </c>
      <c r="F4436" s="2" t="s">
        <v>860</v>
      </c>
      <c r="G4436" s="2">
        <v>28</v>
      </c>
      <c r="H4436" s="2">
        <v>2.7417929959482998E-3</v>
      </c>
      <c r="I4436" s="2">
        <v>3.0708081554620963E-3</v>
      </c>
      <c r="J4436" s="26" t="s">
        <v>701</v>
      </c>
    </row>
    <row r="4437" spans="1:10" ht="15.75" hidden="1" customHeight="1" x14ac:dyDescent="0.25">
      <c r="A4437" s="2" t="s">
        <v>853</v>
      </c>
      <c r="B4437" s="2" t="s">
        <v>854</v>
      </c>
      <c r="C4437" s="2">
        <v>2015</v>
      </c>
      <c r="D4437" s="2" t="s">
        <v>241</v>
      </c>
      <c r="E4437" s="2" t="s">
        <v>627</v>
      </c>
      <c r="F4437" s="2" t="s">
        <v>856</v>
      </c>
      <c r="G4437" s="2">
        <v>28</v>
      </c>
      <c r="H4437" s="2">
        <v>4.4915708713200003E-5</v>
      </c>
      <c r="I4437" s="2">
        <v>5.0305593758784009E-5</v>
      </c>
      <c r="J4437" s="26" t="s">
        <v>700</v>
      </c>
    </row>
    <row r="4438" spans="1:10" ht="15.75" hidden="1" customHeight="1" x14ac:dyDescent="0.25">
      <c r="A4438" s="2" t="s">
        <v>853</v>
      </c>
      <c r="B4438" s="2" t="s">
        <v>854</v>
      </c>
      <c r="C4438" s="2">
        <v>2015</v>
      </c>
      <c r="D4438" s="2" t="s">
        <v>241</v>
      </c>
      <c r="E4438" s="2" t="s">
        <v>627</v>
      </c>
      <c r="F4438" s="2" t="s">
        <v>859</v>
      </c>
      <c r="G4438" s="2">
        <v>28</v>
      </c>
      <c r="H4438" s="2">
        <v>3.9410318277079999E-4</v>
      </c>
      <c r="I4438" s="2">
        <v>4.4139556470329603E-4</v>
      </c>
      <c r="J4438" s="26" t="s">
        <v>700</v>
      </c>
    </row>
    <row r="4439" spans="1:10" ht="15.75" hidden="1" customHeight="1" x14ac:dyDescent="0.25">
      <c r="A4439" s="2" t="s">
        <v>853</v>
      </c>
      <c r="B4439" s="2" t="s">
        <v>854</v>
      </c>
      <c r="C4439" s="2">
        <v>2015</v>
      </c>
      <c r="D4439" s="2" t="s">
        <v>241</v>
      </c>
      <c r="E4439" s="2" t="s">
        <v>627</v>
      </c>
      <c r="F4439" s="2" t="s">
        <v>857</v>
      </c>
      <c r="G4439" s="2">
        <v>28</v>
      </c>
      <c r="H4439" s="2">
        <v>1.5129095700104E-3</v>
      </c>
      <c r="I4439" s="2">
        <v>1.6944587184116481E-3</v>
      </c>
      <c r="J4439" s="26" t="s">
        <v>700</v>
      </c>
    </row>
    <row r="4440" spans="1:10" ht="15.75" hidden="1" customHeight="1" x14ac:dyDescent="0.25">
      <c r="A4440" s="2" t="s">
        <v>853</v>
      </c>
      <c r="B4440" s="2" t="s">
        <v>854</v>
      </c>
      <c r="C4440" s="2">
        <v>2015</v>
      </c>
      <c r="D4440" s="2" t="s">
        <v>241</v>
      </c>
      <c r="E4440" s="2" t="s">
        <v>627</v>
      </c>
      <c r="F4440" s="2" t="s">
        <v>857</v>
      </c>
      <c r="G4440" s="2">
        <v>29</v>
      </c>
      <c r="H4440" s="2">
        <v>8.690923568793E-4</v>
      </c>
      <c r="I4440" s="2">
        <v>9.7338343970481604E-4</v>
      </c>
      <c r="J4440" s="26" t="s">
        <v>700</v>
      </c>
    </row>
    <row r="4441" spans="1:10" ht="15.75" hidden="1" customHeight="1" x14ac:dyDescent="0.25">
      <c r="A4441" s="2" t="s">
        <v>853</v>
      </c>
      <c r="B4441" s="2" t="s">
        <v>854</v>
      </c>
      <c r="C4441" s="2">
        <v>2015</v>
      </c>
      <c r="D4441" s="2" t="s">
        <v>241</v>
      </c>
      <c r="E4441" s="2" t="s">
        <v>627</v>
      </c>
      <c r="F4441" s="2" t="s">
        <v>860</v>
      </c>
      <c r="G4441" s="2">
        <v>29</v>
      </c>
      <c r="H4441" s="2">
        <v>1.0456481250003E-3</v>
      </c>
      <c r="I4441" s="2">
        <v>1.171125900000336E-3</v>
      </c>
      <c r="J4441" s="26" t="s">
        <v>701</v>
      </c>
    </row>
    <row r="4442" spans="1:10" ht="15.75" hidden="1" customHeight="1" x14ac:dyDescent="0.25">
      <c r="A4442" s="2" t="s">
        <v>853</v>
      </c>
      <c r="B4442" s="2" t="s">
        <v>854</v>
      </c>
      <c r="C4442" s="2">
        <v>2015</v>
      </c>
      <c r="D4442" s="2" t="s">
        <v>241</v>
      </c>
      <c r="E4442" s="2" t="s">
        <v>627</v>
      </c>
      <c r="F4442" s="2" t="s">
        <v>856</v>
      </c>
      <c r="G4442" s="2">
        <v>29</v>
      </c>
      <c r="H4442" s="2">
        <v>1.326927667833E-4</v>
      </c>
      <c r="I4442" s="2">
        <v>1.4861589879729603E-4</v>
      </c>
      <c r="J4442" s="26" t="s">
        <v>700</v>
      </c>
    </row>
    <row r="4443" spans="1:10" ht="15.75" hidden="1" customHeight="1" x14ac:dyDescent="0.25">
      <c r="A4443" s="2" t="s">
        <v>853</v>
      </c>
      <c r="B4443" s="2" t="s">
        <v>854</v>
      </c>
      <c r="C4443" s="2">
        <v>2015</v>
      </c>
      <c r="D4443" s="2" t="s">
        <v>241</v>
      </c>
      <c r="E4443" s="2" t="s">
        <v>627</v>
      </c>
      <c r="F4443" s="2" t="s">
        <v>858</v>
      </c>
      <c r="G4443" s="2">
        <v>29</v>
      </c>
      <c r="H4443" s="2">
        <v>7.5631770305335999E-3</v>
      </c>
      <c r="I4443" s="2">
        <v>8.4707582741976335E-3</v>
      </c>
      <c r="J4443" s="26" t="s">
        <v>700</v>
      </c>
    </row>
    <row r="4444" spans="1:10" ht="15.75" hidden="1" customHeight="1" x14ac:dyDescent="0.25">
      <c r="A4444" s="2" t="s">
        <v>853</v>
      </c>
      <c r="B4444" s="2" t="s">
        <v>854</v>
      </c>
      <c r="C4444" s="2">
        <v>2015</v>
      </c>
      <c r="D4444" s="2" t="s">
        <v>241</v>
      </c>
      <c r="E4444" s="2" t="s">
        <v>627</v>
      </c>
      <c r="F4444" s="2" t="s">
        <v>859</v>
      </c>
      <c r="G4444" s="2">
        <v>29</v>
      </c>
      <c r="H4444" s="2">
        <v>3.831318463199E-4</v>
      </c>
      <c r="I4444" s="2">
        <v>4.2910766787828802E-4</v>
      </c>
      <c r="J4444" s="26" t="s">
        <v>700</v>
      </c>
    </row>
    <row r="4445" spans="1:10" ht="15.75" hidden="1" customHeight="1" x14ac:dyDescent="0.25">
      <c r="A4445" s="2" t="s">
        <v>853</v>
      </c>
      <c r="B4445" s="2" t="s">
        <v>854</v>
      </c>
      <c r="C4445" s="2">
        <v>2015</v>
      </c>
      <c r="D4445" s="2" t="s">
        <v>241</v>
      </c>
      <c r="E4445" s="2" t="s">
        <v>627</v>
      </c>
      <c r="F4445" s="2" t="s">
        <v>856</v>
      </c>
      <c r="G4445" s="2">
        <v>30</v>
      </c>
      <c r="H4445" s="2">
        <v>8.6104453657799993E-5</v>
      </c>
      <c r="I4445" s="2">
        <v>9.6436988096736007E-5</v>
      </c>
      <c r="J4445" s="26" t="s">
        <v>700</v>
      </c>
    </row>
    <row r="4446" spans="1:10" ht="15.75" hidden="1" customHeight="1" x14ac:dyDescent="0.25">
      <c r="A4446" s="2" t="s">
        <v>853</v>
      </c>
      <c r="B4446" s="2" t="s">
        <v>854</v>
      </c>
      <c r="C4446" s="2">
        <v>2015</v>
      </c>
      <c r="D4446" s="2" t="s">
        <v>241</v>
      </c>
      <c r="E4446" s="2" t="s">
        <v>627</v>
      </c>
      <c r="F4446" s="2" t="s">
        <v>859</v>
      </c>
      <c r="G4446" s="2">
        <v>30</v>
      </c>
      <c r="H4446" s="2">
        <v>2.7820033574240001E-4</v>
      </c>
      <c r="I4446" s="2">
        <v>3.1158437603148807E-4</v>
      </c>
      <c r="J4446" s="26" t="s">
        <v>700</v>
      </c>
    </row>
    <row r="4447" spans="1:10" ht="15.75" hidden="1" customHeight="1" x14ac:dyDescent="0.25">
      <c r="A4447" s="2" t="s">
        <v>853</v>
      </c>
      <c r="B4447" s="2" t="s">
        <v>854</v>
      </c>
      <c r="C4447" s="2">
        <v>2015</v>
      </c>
      <c r="D4447" s="2" t="s">
        <v>241</v>
      </c>
      <c r="E4447" s="2" t="s">
        <v>627</v>
      </c>
      <c r="F4447" s="2" t="s">
        <v>857</v>
      </c>
      <c r="G4447" s="2">
        <v>30</v>
      </c>
      <c r="H4447" s="2">
        <v>1.7155822133644999E-3</v>
      </c>
      <c r="I4447" s="2">
        <v>1.9214520789682401E-3</v>
      </c>
      <c r="J4447" s="26" t="s">
        <v>700</v>
      </c>
    </row>
    <row r="4448" spans="1:10" ht="15.75" hidden="1" customHeight="1" x14ac:dyDescent="0.25">
      <c r="A4448" s="2" t="s">
        <v>853</v>
      </c>
      <c r="B4448" s="2" t="s">
        <v>854</v>
      </c>
      <c r="C4448" s="2">
        <v>2015</v>
      </c>
      <c r="D4448" s="2" t="s">
        <v>241</v>
      </c>
      <c r="E4448" s="2" t="s">
        <v>627</v>
      </c>
      <c r="F4448" s="2" t="s">
        <v>858</v>
      </c>
      <c r="G4448" s="2">
        <v>30</v>
      </c>
      <c r="H4448" s="2">
        <v>9.7534959204495005E-3</v>
      </c>
      <c r="I4448" s="2">
        <v>1.0923915430903442E-2</v>
      </c>
      <c r="J4448" s="26" t="s">
        <v>700</v>
      </c>
    </row>
    <row r="4449" spans="1:10" ht="15.75" hidden="1" customHeight="1" x14ac:dyDescent="0.25">
      <c r="A4449" s="2" t="s">
        <v>853</v>
      </c>
      <c r="B4449" s="2" t="s">
        <v>854</v>
      </c>
      <c r="C4449" s="2">
        <v>2015</v>
      </c>
      <c r="D4449" s="2" t="s">
        <v>241</v>
      </c>
      <c r="E4449" s="2" t="s">
        <v>627</v>
      </c>
      <c r="F4449" s="2" t="s">
        <v>860</v>
      </c>
      <c r="G4449" s="2">
        <v>30</v>
      </c>
      <c r="H4449" s="2">
        <v>5.0078163621949999E-4</v>
      </c>
      <c r="I4449" s="2">
        <v>5.6087543256584009E-4</v>
      </c>
      <c r="J4449" s="26" t="s">
        <v>701</v>
      </c>
    </row>
    <row r="4450" spans="1:10" ht="15.75" hidden="1" customHeight="1" x14ac:dyDescent="0.25">
      <c r="A4450" s="2" t="s">
        <v>853</v>
      </c>
      <c r="B4450" s="2" t="s">
        <v>854</v>
      </c>
      <c r="C4450" s="2">
        <v>2015</v>
      </c>
      <c r="D4450" s="2" t="s">
        <v>241</v>
      </c>
      <c r="E4450" s="2" t="s">
        <v>627</v>
      </c>
      <c r="F4450" s="2" t="s">
        <v>857</v>
      </c>
      <c r="G4450" s="2">
        <v>31</v>
      </c>
      <c r="H4450" s="2">
        <v>1.3702719588764001E-3</v>
      </c>
      <c r="I4450" s="2">
        <v>1.5347045939415683E-3</v>
      </c>
      <c r="J4450" s="26" t="s">
        <v>700</v>
      </c>
    </row>
    <row r="4451" spans="1:10" ht="15.75" hidden="1" customHeight="1" x14ac:dyDescent="0.25">
      <c r="A4451" s="2" t="s">
        <v>853</v>
      </c>
      <c r="B4451" s="2" t="s">
        <v>854</v>
      </c>
      <c r="C4451" s="2">
        <v>2015</v>
      </c>
      <c r="D4451" s="2" t="s">
        <v>241</v>
      </c>
      <c r="E4451" s="2" t="s">
        <v>627</v>
      </c>
      <c r="F4451" s="2" t="s">
        <v>860</v>
      </c>
      <c r="G4451" s="2">
        <v>31</v>
      </c>
      <c r="H4451" s="2">
        <v>9.5404227613469996E-4</v>
      </c>
      <c r="I4451" s="2">
        <v>1.0685273492708641E-3</v>
      </c>
      <c r="J4451" s="26" t="s">
        <v>701</v>
      </c>
    </row>
    <row r="4452" spans="1:10" ht="15.75" hidden="1" customHeight="1" x14ac:dyDescent="0.25">
      <c r="A4452" s="2" t="s">
        <v>853</v>
      </c>
      <c r="B4452" s="2" t="s">
        <v>854</v>
      </c>
      <c r="C4452" s="2">
        <v>2015</v>
      </c>
      <c r="D4452" s="2" t="s">
        <v>241</v>
      </c>
      <c r="E4452" s="2" t="s">
        <v>627</v>
      </c>
      <c r="F4452" s="2" t="s">
        <v>858</v>
      </c>
      <c r="G4452" s="2">
        <v>31</v>
      </c>
      <c r="H4452" s="2">
        <v>1.40149418730289E-2</v>
      </c>
      <c r="I4452" s="2">
        <v>1.5696734897792369E-2</v>
      </c>
      <c r="J4452" s="26" t="s">
        <v>700</v>
      </c>
    </row>
    <row r="4453" spans="1:10" ht="15.75" hidden="1" customHeight="1" x14ac:dyDescent="0.25">
      <c r="A4453" s="2" t="s">
        <v>853</v>
      </c>
      <c r="B4453" s="2" t="s">
        <v>854</v>
      </c>
      <c r="C4453" s="2">
        <v>2015</v>
      </c>
      <c r="D4453" s="2" t="s">
        <v>241</v>
      </c>
      <c r="E4453" s="2" t="s">
        <v>627</v>
      </c>
      <c r="F4453" s="2" t="s">
        <v>859</v>
      </c>
      <c r="G4453" s="2">
        <v>31</v>
      </c>
      <c r="H4453" s="2">
        <v>1.758479920682E-4</v>
      </c>
      <c r="I4453" s="2">
        <v>1.9694975111638402E-4</v>
      </c>
      <c r="J4453" s="26" t="s">
        <v>700</v>
      </c>
    </row>
    <row r="4454" spans="1:10" ht="15.75" hidden="1" customHeight="1" x14ac:dyDescent="0.25">
      <c r="A4454" s="2" t="s">
        <v>853</v>
      </c>
      <c r="B4454" s="2" t="s">
        <v>854</v>
      </c>
      <c r="C4454" s="2">
        <v>2015</v>
      </c>
      <c r="D4454" s="2" t="s">
        <v>241</v>
      </c>
      <c r="E4454" s="2" t="s">
        <v>627</v>
      </c>
      <c r="F4454" s="2" t="s">
        <v>856</v>
      </c>
      <c r="G4454" s="2">
        <v>32</v>
      </c>
      <c r="H4454" s="2">
        <v>1.5845097368580001E-4</v>
      </c>
      <c r="I4454" s="2">
        <v>1.7746509052809603E-4</v>
      </c>
      <c r="J4454" s="26" t="s">
        <v>700</v>
      </c>
    </row>
    <row r="4455" spans="1:10" ht="15.75" hidden="1" customHeight="1" x14ac:dyDescent="0.25">
      <c r="A4455" s="2" t="s">
        <v>853</v>
      </c>
      <c r="B4455" s="2" t="s">
        <v>854</v>
      </c>
      <c r="C4455" s="2">
        <v>2015</v>
      </c>
      <c r="D4455" s="2" t="s">
        <v>241</v>
      </c>
      <c r="E4455" s="2" t="s">
        <v>627</v>
      </c>
      <c r="F4455" s="2" t="s">
        <v>857</v>
      </c>
      <c r="G4455" s="2">
        <v>32</v>
      </c>
      <c r="H4455" s="2">
        <v>7.997328648344E-4</v>
      </c>
      <c r="I4455" s="2">
        <v>8.9570080861452813E-4</v>
      </c>
      <c r="J4455" s="26" t="s">
        <v>700</v>
      </c>
    </row>
    <row r="4456" spans="1:10" ht="15.75" hidden="1" customHeight="1" x14ac:dyDescent="0.25">
      <c r="A4456" s="2" t="s">
        <v>853</v>
      </c>
      <c r="B4456" s="2" t="s">
        <v>854</v>
      </c>
      <c r="C4456" s="2">
        <v>2015</v>
      </c>
      <c r="D4456" s="2" t="s">
        <v>241</v>
      </c>
      <c r="E4456" s="2" t="s">
        <v>627</v>
      </c>
      <c r="F4456" s="2" t="s">
        <v>860</v>
      </c>
      <c r="G4456" s="2">
        <v>32</v>
      </c>
      <c r="H4456" s="2">
        <v>9.4249504036269995E-4</v>
      </c>
      <c r="I4456" s="2">
        <v>1.0555944452062241E-3</v>
      </c>
      <c r="J4456" s="26" t="s">
        <v>701</v>
      </c>
    </row>
    <row r="4457" spans="1:10" ht="15.75" hidden="1" customHeight="1" x14ac:dyDescent="0.25">
      <c r="A4457" s="2" t="s">
        <v>853</v>
      </c>
      <c r="B4457" s="2" t="s">
        <v>854</v>
      </c>
      <c r="C4457" s="2">
        <v>2015</v>
      </c>
      <c r="D4457" s="2" t="s">
        <v>241</v>
      </c>
      <c r="E4457" s="2" t="s">
        <v>627</v>
      </c>
      <c r="F4457" s="2" t="s">
        <v>858</v>
      </c>
      <c r="G4457" s="2">
        <v>32</v>
      </c>
      <c r="H4457" s="2">
        <v>7.0919163990766001E-3</v>
      </c>
      <c r="I4457" s="2">
        <v>7.9429463669657922E-3</v>
      </c>
      <c r="J4457" s="26" t="s">
        <v>700</v>
      </c>
    </row>
    <row r="4458" spans="1:10" ht="15.75" hidden="1" customHeight="1" x14ac:dyDescent="0.25">
      <c r="A4458" s="2" t="s">
        <v>853</v>
      </c>
      <c r="B4458" s="2" t="s">
        <v>854</v>
      </c>
      <c r="C4458" s="2">
        <v>2015</v>
      </c>
      <c r="D4458" s="2" t="s">
        <v>241</v>
      </c>
      <c r="E4458" s="2" t="s">
        <v>627</v>
      </c>
      <c r="F4458" s="2" t="s">
        <v>859</v>
      </c>
      <c r="G4458" s="2">
        <v>32</v>
      </c>
      <c r="H4458" s="2">
        <v>2.6074599736600001E-4</v>
      </c>
      <c r="I4458" s="2">
        <v>2.9203551704992003E-4</v>
      </c>
      <c r="J4458" s="26" t="s">
        <v>700</v>
      </c>
    </row>
    <row r="4459" spans="1:10" ht="15.75" hidden="1" customHeight="1" x14ac:dyDescent="0.25">
      <c r="A4459" s="2" t="s">
        <v>853</v>
      </c>
      <c r="B4459" s="2" t="s">
        <v>854</v>
      </c>
      <c r="C4459" s="2">
        <v>2015</v>
      </c>
      <c r="D4459" s="2" t="s">
        <v>241</v>
      </c>
      <c r="E4459" s="2" t="s">
        <v>627</v>
      </c>
      <c r="F4459" s="2" t="s">
        <v>856</v>
      </c>
      <c r="G4459" s="2">
        <v>33</v>
      </c>
      <c r="H4459" s="2">
        <v>7.7517201134500002E-5</v>
      </c>
      <c r="I4459" s="2">
        <v>8.6819265270640005E-5</v>
      </c>
      <c r="J4459" s="26" t="s">
        <v>700</v>
      </c>
    </row>
    <row r="4460" spans="1:10" ht="15.75" hidden="1" customHeight="1" x14ac:dyDescent="0.25">
      <c r="A4460" s="2" t="s">
        <v>853</v>
      </c>
      <c r="B4460" s="2" t="s">
        <v>854</v>
      </c>
      <c r="C4460" s="2">
        <v>2015</v>
      </c>
      <c r="D4460" s="2" t="s">
        <v>241</v>
      </c>
      <c r="E4460" s="2" t="s">
        <v>627</v>
      </c>
      <c r="F4460" s="2" t="s">
        <v>860</v>
      </c>
      <c r="G4460" s="2">
        <v>33</v>
      </c>
      <c r="H4460" s="2">
        <v>9.3180077965369999E-4</v>
      </c>
      <c r="I4460" s="2">
        <v>1.0436168732121441E-3</v>
      </c>
      <c r="J4460" s="26" t="s">
        <v>701</v>
      </c>
    </row>
    <row r="4461" spans="1:10" ht="15.75" hidden="1" customHeight="1" x14ac:dyDescent="0.25">
      <c r="A4461" s="2" t="s">
        <v>853</v>
      </c>
      <c r="B4461" s="2" t="s">
        <v>854</v>
      </c>
      <c r="C4461" s="2">
        <v>2015</v>
      </c>
      <c r="D4461" s="2" t="s">
        <v>241</v>
      </c>
      <c r="E4461" s="2" t="s">
        <v>627</v>
      </c>
      <c r="F4461" s="2" t="s">
        <v>857</v>
      </c>
      <c r="G4461" s="2">
        <v>33</v>
      </c>
      <c r="H4461" s="2">
        <v>1.0425086366013E-3</v>
      </c>
      <c r="I4461" s="2">
        <v>1.1676096729934561E-3</v>
      </c>
      <c r="J4461" s="26" t="s">
        <v>700</v>
      </c>
    </row>
    <row r="4462" spans="1:10" ht="15.75" hidden="1" customHeight="1" x14ac:dyDescent="0.25">
      <c r="A4462" s="2" t="s">
        <v>853</v>
      </c>
      <c r="B4462" s="2" t="s">
        <v>854</v>
      </c>
      <c r="C4462" s="2">
        <v>2015</v>
      </c>
      <c r="D4462" s="2" t="s">
        <v>241</v>
      </c>
      <c r="E4462" s="2" t="s">
        <v>627</v>
      </c>
      <c r="F4462" s="2" t="s">
        <v>858</v>
      </c>
      <c r="G4462" s="2">
        <v>33</v>
      </c>
      <c r="H4462" s="2">
        <v>4.3931845575570999E-3</v>
      </c>
      <c r="I4462" s="2">
        <v>4.9203667044639523E-3</v>
      </c>
      <c r="J4462" s="26" t="s">
        <v>700</v>
      </c>
    </row>
    <row r="4463" spans="1:10" ht="15.75" hidden="1" customHeight="1" x14ac:dyDescent="0.25">
      <c r="A4463" s="2" t="s">
        <v>853</v>
      </c>
      <c r="B4463" s="2" t="s">
        <v>854</v>
      </c>
      <c r="C4463" s="2">
        <v>2015</v>
      </c>
      <c r="D4463" s="2" t="s">
        <v>241</v>
      </c>
      <c r="E4463" s="2" t="s">
        <v>627</v>
      </c>
      <c r="F4463" s="2" t="s">
        <v>859</v>
      </c>
      <c r="G4463" s="2">
        <v>33</v>
      </c>
      <c r="H4463" s="2">
        <v>1.7309945542369999E-4</v>
      </c>
      <c r="I4463" s="2">
        <v>1.9387139007454401E-4</v>
      </c>
      <c r="J4463" s="26" t="s">
        <v>700</v>
      </c>
    </row>
    <row r="4464" spans="1:10" ht="15.75" hidden="1" customHeight="1" x14ac:dyDescent="0.25">
      <c r="A4464" s="2" t="s">
        <v>853</v>
      </c>
      <c r="B4464" s="2" t="s">
        <v>854</v>
      </c>
      <c r="C4464" s="2">
        <v>2015</v>
      </c>
      <c r="D4464" s="2" t="s">
        <v>241</v>
      </c>
      <c r="E4464" s="2" t="s">
        <v>627</v>
      </c>
      <c r="F4464" s="2" t="s">
        <v>857</v>
      </c>
      <c r="G4464" s="2">
        <v>34</v>
      </c>
      <c r="H4464" s="2">
        <v>1.0159945813938999E-3</v>
      </c>
      <c r="I4464" s="2">
        <v>1.1379139311611681E-3</v>
      </c>
      <c r="J4464" s="26" t="s">
        <v>700</v>
      </c>
    </row>
    <row r="4465" spans="1:10" ht="15.75" hidden="1" customHeight="1" x14ac:dyDescent="0.25">
      <c r="A4465" s="2" t="s">
        <v>853</v>
      </c>
      <c r="B4465" s="2" t="s">
        <v>854</v>
      </c>
      <c r="C4465" s="2">
        <v>2015</v>
      </c>
      <c r="D4465" s="2" t="s">
        <v>241</v>
      </c>
      <c r="E4465" s="2" t="s">
        <v>627</v>
      </c>
      <c r="F4465" s="2" t="s">
        <v>859</v>
      </c>
      <c r="G4465" s="2">
        <v>34</v>
      </c>
      <c r="H4465" s="2">
        <v>8.1283717008800004E-5</v>
      </c>
      <c r="I4465" s="2">
        <v>9.103776304985601E-5</v>
      </c>
      <c r="J4465" s="26" t="s">
        <v>700</v>
      </c>
    </row>
    <row r="4466" spans="1:10" ht="15.75" hidden="1" customHeight="1" x14ac:dyDescent="0.25">
      <c r="A4466" s="2" t="s">
        <v>853</v>
      </c>
      <c r="B4466" s="2" t="s">
        <v>854</v>
      </c>
      <c r="C4466" s="2">
        <v>2015</v>
      </c>
      <c r="D4466" s="2" t="s">
        <v>241</v>
      </c>
      <c r="E4466" s="2" t="s">
        <v>627</v>
      </c>
      <c r="F4466" s="2" t="s">
        <v>860</v>
      </c>
      <c r="G4466" s="2">
        <v>34</v>
      </c>
      <c r="H4466" s="2">
        <v>1.3188089942560001E-3</v>
      </c>
      <c r="I4466" s="2">
        <v>1.4770660735667202E-3</v>
      </c>
      <c r="J4466" s="26" t="s">
        <v>701</v>
      </c>
    </row>
    <row r="4467" spans="1:10" ht="15.75" hidden="1" customHeight="1" x14ac:dyDescent="0.25">
      <c r="A4467" s="2" t="s">
        <v>853</v>
      </c>
      <c r="B4467" s="2" t="s">
        <v>854</v>
      </c>
      <c r="C4467" s="2">
        <v>2015</v>
      </c>
      <c r="D4467" s="2" t="s">
        <v>241</v>
      </c>
      <c r="E4467" s="2" t="s">
        <v>627</v>
      </c>
      <c r="F4467" s="2" t="s">
        <v>858</v>
      </c>
      <c r="G4467" s="2">
        <v>34</v>
      </c>
      <c r="H4467" s="2">
        <v>6.6238506697117996E-3</v>
      </c>
      <c r="I4467" s="2">
        <v>7.4187127500772165E-3</v>
      </c>
      <c r="J4467" s="26" t="s">
        <v>700</v>
      </c>
    </row>
    <row r="4468" spans="1:10" ht="15.75" hidden="1" customHeight="1" x14ac:dyDescent="0.25">
      <c r="A4468" s="2" t="s">
        <v>853</v>
      </c>
      <c r="B4468" s="2" t="s">
        <v>854</v>
      </c>
      <c r="C4468" s="2">
        <v>2015</v>
      </c>
      <c r="D4468" s="2" t="s">
        <v>241</v>
      </c>
      <c r="E4468" s="2" t="s">
        <v>627</v>
      </c>
      <c r="F4468" s="2" t="s">
        <v>856</v>
      </c>
      <c r="G4468" s="2">
        <v>34</v>
      </c>
      <c r="H4468" s="2">
        <v>1.1149421334270001E-4</v>
      </c>
      <c r="I4468" s="2">
        <v>1.2487351894382401E-4</v>
      </c>
      <c r="J4468" s="26" t="s">
        <v>700</v>
      </c>
    </row>
    <row r="4469" spans="1:10" ht="15.75" hidden="1" customHeight="1" x14ac:dyDescent="0.25">
      <c r="A4469" s="2" t="s">
        <v>853</v>
      </c>
      <c r="B4469" s="2" t="s">
        <v>854</v>
      </c>
      <c r="C4469" s="2">
        <v>2015</v>
      </c>
      <c r="D4469" s="2" t="s">
        <v>241</v>
      </c>
      <c r="E4469" s="2" t="s">
        <v>627</v>
      </c>
      <c r="F4469" s="2" t="s">
        <v>860</v>
      </c>
      <c r="G4469" s="2">
        <v>35</v>
      </c>
      <c r="H4469" s="2">
        <v>8.52114171721E-4</v>
      </c>
      <c r="I4469" s="2">
        <v>9.5436787232752013E-4</v>
      </c>
      <c r="J4469" s="26" t="s">
        <v>701</v>
      </c>
    </row>
    <row r="4470" spans="1:10" ht="15.75" hidden="1" customHeight="1" x14ac:dyDescent="0.25">
      <c r="A4470" s="2" t="s">
        <v>853</v>
      </c>
      <c r="B4470" s="2" t="s">
        <v>854</v>
      </c>
      <c r="C4470" s="2">
        <v>2015</v>
      </c>
      <c r="D4470" s="2" t="s">
        <v>241</v>
      </c>
      <c r="E4470" s="2" t="s">
        <v>627</v>
      </c>
      <c r="F4470" s="2" t="s">
        <v>855</v>
      </c>
      <c r="G4470" s="2">
        <v>35</v>
      </c>
      <c r="H4470" s="2">
        <v>3.435315156821E-4</v>
      </c>
      <c r="I4470" s="2">
        <v>3.8475529756395202E-4</v>
      </c>
      <c r="J4470" s="26" t="s">
        <v>700</v>
      </c>
    </row>
    <row r="4471" spans="1:10" ht="15.75" hidden="1" customHeight="1" x14ac:dyDescent="0.25">
      <c r="A4471" s="2" t="s">
        <v>853</v>
      </c>
      <c r="B4471" s="2" t="s">
        <v>854</v>
      </c>
      <c r="C4471" s="2">
        <v>2015</v>
      </c>
      <c r="D4471" s="2" t="s">
        <v>241</v>
      </c>
      <c r="E4471" s="2" t="s">
        <v>627</v>
      </c>
      <c r="F4471" s="2" t="s">
        <v>856</v>
      </c>
      <c r="G4471" s="2">
        <v>35</v>
      </c>
      <c r="H4471" s="2">
        <v>1.4295859364209999E-4</v>
      </c>
      <c r="I4471" s="2">
        <v>1.6011362487915201E-4</v>
      </c>
      <c r="J4471" s="26" t="s">
        <v>700</v>
      </c>
    </row>
    <row r="4472" spans="1:10" ht="15.75" hidden="1" customHeight="1" x14ac:dyDescent="0.25">
      <c r="A4472" s="2" t="s">
        <v>853</v>
      </c>
      <c r="B4472" s="2" t="s">
        <v>854</v>
      </c>
      <c r="C4472" s="2">
        <v>2015</v>
      </c>
      <c r="D4472" s="2" t="s">
        <v>241</v>
      </c>
      <c r="E4472" s="2" t="s">
        <v>627</v>
      </c>
      <c r="F4472" s="2" t="s">
        <v>858</v>
      </c>
      <c r="G4472" s="2">
        <v>35</v>
      </c>
      <c r="H4472" s="2">
        <v>6.2795467674732E-3</v>
      </c>
      <c r="I4472" s="2">
        <v>7.0330923795699843E-3</v>
      </c>
      <c r="J4472" s="26" t="s">
        <v>700</v>
      </c>
    </row>
    <row r="4473" spans="1:10" ht="15.75" hidden="1" customHeight="1" x14ac:dyDescent="0.25">
      <c r="A4473" s="2" t="s">
        <v>853</v>
      </c>
      <c r="B4473" s="2" t="s">
        <v>854</v>
      </c>
      <c r="C4473" s="2">
        <v>2015</v>
      </c>
      <c r="D4473" s="2" t="s">
        <v>241</v>
      </c>
      <c r="E4473" s="2" t="s">
        <v>627</v>
      </c>
      <c r="F4473" s="2" t="s">
        <v>859</v>
      </c>
      <c r="G4473" s="2">
        <v>35</v>
      </c>
      <c r="H4473" s="2">
        <v>1.5686972619730001E-4</v>
      </c>
      <c r="I4473" s="2">
        <v>1.7569409334097604E-4</v>
      </c>
      <c r="J4473" s="26" t="s">
        <v>700</v>
      </c>
    </row>
    <row r="4474" spans="1:10" ht="15.75" hidden="1" customHeight="1" x14ac:dyDescent="0.25">
      <c r="A4474" s="2" t="s">
        <v>853</v>
      </c>
      <c r="B4474" s="2" t="s">
        <v>854</v>
      </c>
      <c r="C4474" s="2">
        <v>2015</v>
      </c>
      <c r="D4474" s="2" t="s">
        <v>241</v>
      </c>
      <c r="E4474" s="2" t="s">
        <v>627</v>
      </c>
      <c r="F4474" s="2" t="s">
        <v>857</v>
      </c>
      <c r="G4474" s="2">
        <v>35</v>
      </c>
      <c r="H4474" s="2">
        <v>4.9822061555459998E-4</v>
      </c>
      <c r="I4474" s="2">
        <v>5.5800708942115203E-4</v>
      </c>
      <c r="J4474" s="26" t="s">
        <v>700</v>
      </c>
    </row>
    <row r="4475" spans="1:10" ht="15.75" hidden="1" customHeight="1" x14ac:dyDescent="0.25">
      <c r="A4475" s="2" t="s">
        <v>853</v>
      </c>
      <c r="B4475" s="2" t="s">
        <v>854</v>
      </c>
      <c r="C4475" s="2">
        <v>2015</v>
      </c>
      <c r="D4475" s="2" t="s">
        <v>241</v>
      </c>
      <c r="E4475" s="2" t="s">
        <v>627</v>
      </c>
      <c r="F4475" s="2" t="s">
        <v>859</v>
      </c>
      <c r="G4475" s="2">
        <v>36</v>
      </c>
      <c r="H4475" s="2">
        <v>1.539451113786E-4</v>
      </c>
      <c r="I4475" s="2">
        <v>1.7241852474403203E-4</v>
      </c>
      <c r="J4475" s="26" t="s">
        <v>700</v>
      </c>
    </row>
    <row r="4476" spans="1:10" ht="15.75" hidden="1" customHeight="1" x14ac:dyDescent="0.25">
      <c r="A4476" s="2" t="s">
        <v>853</v>
      </c>
      <c r="B4476" s="2" t="s">
        <v>854</v>
      </c>
      <c r="C4476" s="2">
        <v>2015</v>
      </c>
      <c r="D4476" s="2" t="s">
        <v>241</v>
      </c>
      <c r="E4476" s="2" t="s">
        <v>627</v>
      </c>
      <c r="F4476" s="2" t="s">
        <v>855</v>
      </c>
      <c r="G4476" s="2">
        <v>36</v>
      </c>
      <c r="H4476" s="2">
        <v>4.3192392331549998E-4</v>
      </c>
      <c r="I4476" s="2">
        <v>4.8375479411336001E-4</v>
      </c>
      <c r="J4476" s="26" t="s">
        <v>700</v>
      </c>
    </row>
    <row r="4477" spans="1:10" ht="15.75" hidden="1" customHeight="1" x14ac:dyDescent="0.25">
      <c r="A4477" s="2" t="s">
        <v>853</v>
      </c>
      <c r="B4477" s="2" t="s">
        <v>854</v>
      </c>
      <c r="C4477" s="2">
        <v>2015</v>
      </c>
      <c r="D4477" s="2" t="s">
        <v>241</v>
      </c>
      <c r="E4477" s="2" t="s">
        <v>627</v>
      </c>
      <c r="F4477" s="2" t="s">
        <v>857</v>
      </c>
      <c r="G4477" s="2">
        <v>36</v>
      </c>
      <c r="H4477" s="2">
        <v>1.2239231728017001E-3</v>
      </c>
      <c r="I4477" s="2">
        <v>1.3707939535379042E-3</v>
      </c>
      <c r="J4477" s="26" t="s">
        <v>700</v>
      </c>
    </row>
    <row r="4478" spans="1:10" ht="15.75" hidden="1" customHeight="1" x14ac:dyDescent="0.25">
      <c r="A4478" s="2" t="s">
        <v>853</v>
      </c>
      <c r="B4478" s="2" t="s">
        <v>854</v>
      </c>
      <c r="C4478" s="2">
        <v>2015</v>
      </c>
      <c r="D4478" s="2" t="s">
        <v>241</v>
      </c>
      <c r="E4478" s="2" t="s">
        <v>627</v>
      </c>
      <c r="F4478" s="2" t="s">
        <v>860</v>
      </c>
      <c r="G4478" s="2">
        <v>36</v>
      </c>
      <c r="H4478" s="2">
        <v>8.1272405805070001E-4</v>
      </c>
      <c r="I4478" s="2">
        <v>9.1025094501678405E-4</v>
      </c>
      <c r="J4478" s="26" t="s">
        <v>701</v>
      </c>
    </row>
    <row r="4479" spans="1:10" ht="15.75" hidden="1" customHeight="1" x14ac:dyDescent="0.25">
      <c r="A4479" s="2" t="s">
        <v>853</v>
      </c>
      <c r="B4479" s="2" t="s">
        <v>854</v>
      </c>
      <c r="C4479" s="2">
        <v>2015</v>
      </c>
      <c r="D4479" s="2" t="s">
        <v>241</v>
      </c>
      <c r="E4479" s="2" t="s">
        <v>627</v>
      </c>
      <c r="F4479" s="2" t="s">
        <v>856</v>
      </c>
      <c r="G4479" s="2">
        <v>36</v>
      </c>
      <c r="H4479" s="2">
        <v>3.5139128158300002E-5</v>
      </c>
      <c r="I4479" s="2">
        <v>3.9355823537296007E-5</v>
      </c>
      <c r="J4479" s="26" t="s">
        <v>700</v>
      </c>
    </row>
    <row r="4480" spans="1:10" ht="15.75" hidden="1" customHeight="1" x14ac:dyDescent="0.25">
      <c r="A4480" s="2" t="s">
        <v>853</v>
      </c>
      <c r="B4480" s="2" t="s">
        <v>854</v>
      </c>
      <c r="C4480" s="2">
        <v>2015</v>
      </c>
      <c r="D4480" s="2" t="s">
        <v>241</v>
      </c>
      <c r="E4480" s="2" t="s">
        <v>627</v>
      </c>
      <c r="F4480" s="2" t="s">
        <v>858</v>
      </c>
      <c r="G4480" s="2">
        <v>36</v>
      </c>
      <c r="H4480" s="2">
        <v>4.1045525576918996E-3</v>
      </c>
      <c r="I4480" s="2">
        <v>4.5970988646149282E-3</v>
      </c>
      <c r="J4480" s="26" t="s">
        <v>700</v>
      </c>
    </row>
    <row r="4481" spans="1:10" ht="15.75" hidden="1" customHeight="1" x14ac:dyDescent="0.25">
      <c r="A4481" s="2" t="s">
        <v>853</v>
      </c>
      <c r="B4481" s="2" t="s">
        <v>854</v>
      </c>
      <c r="C4481" s="2">
        <v>2015</v>
      </c>
      <c r="D4481" s="2" t="s">
        <v>241</v>
      </c>
      <c r="E4481" s="2" t="s">
        <v>627</v>
      </c>
      <c r="F4481" s="2" t="s">
        <v>858</v>
      </c>
      <c r="G4481" s="2">
        <v>37</v>
      </c>
      <c r="H4481" s="2">
        <v>1.9500324269757E-3</v>
      </c>
      <c r="I4481" s="2">
        <v>2.1840363182127841E-3</v>
      </c>
      <c r="J4481" s="26" t="s">
        <v>700</v>
      </c>
    </row>
    <row r="4482" spans="1:10" ht="15.75" hidden="1" customHeight="1" x14ac:dyDescent="0.25">
      <c r="A4482" s="2" t="s">
        <v>853</v>
      </c>
      <c r="B4482" s="2" t="s">
        <v>854</v>
      </c>
      <c r="C4482" s="2">
        <v>2015</v>
      </c>
      <c r="D4482" s="2" t="s">
        <v>241</v>
      </c>
      <c r="E4482" s="2" t="s">
        <v>627</v>
      </c>
      <c r="F4482" s="2" t="s">
        <v>859</v>
      </c>
      <c r="G4482" s="2">
        <v>37</v>
      </c>
      <c r="H4482" s="2">
        <v>1.5068279026310001E-4</v>
      </c>
      <c r="I4482" s="2">
        <v>1.6876472509467203E-4</v>
      </c>
      <c r="J4482" s="26" t="s">
        <v>700</v>
      </c>
    </row>
    <row r="4483" spans="1:10" ht="15.75" hidden="1" customHeight="1" x14ac:dyDescent="0.25">
      <c r="A4483" s="2" t="s">
        <v>853</v>
      </c>
      <c r="B4483" s="2" t="s">
        <v>854</v>
      </c>
      <c r="C4483" s="2">
        <v>2015</v>
      </c>
      <c r="D4483" s="2" t="s">
        <v>241</v>
      </c>
      <c r="E4483" s="2" t="s">
        <v>627</v>
      </c>
      <c r="F4483" s="2" t="s">
        <v>855</v>
      </c>
      <c r="G4483" s="2">
        <v>37</v>
      </c>
      <c r="H4483" s="2">
        <v>3.3086017356250002E-4</v>
      </c>
      <c r="I4483" s="2">
        <v>3.7056339439000006E-4</v>
      </c>
      <c r="J4483" s="26" t="s">
        <v>700</v>
      </c>
    </row>
    <row r="4484" spans="1:10" ht="15.75" hidden="1" customHeight="1" x14ac:dyDescent="0.25">
      <c r="A4484" s="2" t="s">
        <v>853</v>
      </c>
      <c r="B4484" s="2" t="s">
        <v>854</v>
      </c>
      <c r="C4484" s="2">
        <v>2015</v>
      </c>
      <c r="D4484" s="2" t="s">
        <v>241</v>
      </c>
      <c r="E4484" s="2" t="s">
        <v>627</v>
      </c>
      <c r="F4484" s="2" t="s">
        <v>857</v>
      </c>
      <c r="G4484" s="2">
        <v>37</v>
      </c>
      <c r="H4484" s="2">
        <v>4.7399174945889999E-4</v>
      </c>
      <c r="I4484" s="2">
        <v>5.3087075939396808E-4</v>
      </c>
      <c r="J4484" s="26" t="s">
        <v>700</v>
      </c>
    </row>
    <row r="4485" spans="1:10" ht="15.75" hidden="1" customHeight="1" x14ac:dyDescent="0.25">
      <c r="A4485" s="2" t="s">
        <v>853</v>
      </c>
      <c r="B4485" s="2" t="s">
        <v>854</v>
      </c>
      <c r="C4485" s="2">
        <v>2015</v>
      </c>
      <c r="D4485" s="2" t="s">
        <v>241</v>
      </c>
      <c r="E4485" s="2" t="s">
        <v>627</v>
      </c>
      <c r="F4485" s="2" t="s">
        <v>860</v>
      </c>
      <c r="G4485" s="2">
        <v>37</v>
      </c>
      <c r="H4485" s="2">
        <v>7.9133725375869996E-4</v>
      </c>
      <c r="I4485" s="2">
        <v>8.8629772420974401E-4</v>
      </c>
      <c r="J4485" s="26" t="s">
        <v>701</v>
      </c>
    </row>
    <row r="4486" spans="1:10" ht="15.75" hidden="1" customHeight="1" x14ac:dyDescent="0.25">
      <c r="A4486" s="2" t="s">
        <v>853</v>
      </c>
      <c r="B4486" s="2" t="s">
        <v>854</v>
      </c>
      <c r="C4486" s="2">
        <v>2015</v>
      </c>
      <c r="D4486" s="2" t="s">
        <v>241</v>
      </c>
      <c r="E4486" s="2" t="s">
        <v>627</v>
      </c>
      <c r="F4486" s="2" t="s">
        <v>856</v>
      </c>
      <c r="G4486" s="2">
        <v>37</v>
      </c>
      <c r="H4486" s="2">
        <v>3.1354455131800003E-5</v>
      </c>
      <c r="I4486" s="2">
        <v>3.5116989747616005E-5</v>
      </c>
      <c r="J4486" s="26" t="s">
        <v>700</v>
      </c>
    </row>
    <row r="4487" spans="1:10" ht="15.75" hidden="1" customHeight="1" x14ac:dyDescent="0.25">
      <c r="A4487" s="2" t="s">
        <v>853</v>
      </c>
      <c r="B4487" s="2" t="s">
        <v>854</v>
      </c>
      <c r="C4487" s="2">
        <v>2015</v>
      </c>
      <c r="D4487" s="2" t="s">
        <v>241</v>
      </c>
      <c r="E4487" s="2" t="s">
        <v>627</v>
      </c>
      <c r="F4487" s="2" t="s">
        <v>857</v>
      </c>
      <c r="G4487" s="2">
        <v>38</v>
      </c>
      <c r="H4487" s="2">
        <v>2.367956622038E-4</v>
      </c>
      <c r="I4487" s="2">
        <v>2.6521114166825602E-4</v>
      </c>
      <c r="J4487" s="26" t="s">
        <v>700</v>
      </c>
    </row>
    <row r="4488" spans="1:10" ht="15.75" hidden="1" customHeight="1" x14ac:dyDescent="0.25">
      <c r="A4488" s="2" t="s">
        <v>853</v>
      </c>
      <c r="B4488" s="2" t="s">
        <v>854</v>
      </c>
      <c r="C4488" s="2">
        <v>2015</v>
      </c>
      <c r="D4488" s="2" t="s">
        <v>241</v>
      </c>
      <c r="E4488" s="2" t="s">
        <v>627</v>
      </c>
      <c r="F4488" s="2" t="s">
        <v>859</v>
      </c>
      <c r="G4488" s="2">
        <v>38</v>
      </c>
      <c r="H4488" s="2">
        <v>7.11862157914E-5</v>
      </c>
      <c r="I4488" s="2">
        <v>7.972856168636801E-5</v>
      </c>
      <c r="J4488" s="26" t="s">
        <v>700</v>
      </c>
    </row>
    <row r="4489" spans="1:10" ht="15.75" hidden="1" customHeight="1" x14ac:dyDescent="0.25">
      <c r="A4489" s="2" t="s">
        <v>853</v>
      </c>
      <c r="B4489" s="2" t="s">
        <v>854</v>
      </c>
      <c r="C4489" s="2">
        <v>2015</v>
      </c>
      <c r="D4489" s="2" t="s">
        <v>241</v>
      </c>
      <c r="E4489" s="2" t="s">
        <v>627</v>
      </c>
      <c r="F4489" s="2" t="s">
        <v>858</v>
      </c>
      <c r="G4489" s="2">
        <v>38</v>
      </c>
      <c r="H4489" s="2">
        <v>3.8241924485192002E-3</v>
      </c>
      <c r="I4489" s="2">
        <v>4.2830955423415048E-3</v>
      </c>
      <c r="J4489" s="26" t="s">
        <v>700</v>
      </c>
    </row>
    <row r="4490" spans="1:10" ht="15.75" hidden="1" customHeight="1" x14ac:dyDescent="0.25">
      <c r="A4490" s="2" t="s">
        <v>853</v>
      </c>
      <c r="B4490" s="2" t="s">
        <v>854</v>
      </c>
      <c r="C4490" s="2">
        <v>2015</v>
      </c>
      <c r="D4490" s="2" t="s">
        <v>241</v>
      </c>
      <c r="E4490" s="2" t="s">
        <v>627</v>
      </c>
      <c r="F4490" s="2" t="s">
        <v>856</v>
      </c>
      <c r="G4490" s="2">
        <v>38</v>
      </c>
      <c r="H4490" s="2">
        <v>6.5633805206699995E-5</v>
      </c>
      <c r="I4490" s="2">
        <v>7.3509861831504007E-5</v>
      </c>
      <c r="J4490" s="26" t="s">
        <v>700</v>
      </c>
    </row>
    <row r="4491" spans="1:10" ht="15.75" hidden="1" customHeight="1" x14ac:dyDescent="0.25">
      <c r="A4491" s="2" t="s">
        <v>853</v>
      </c>
      <c r="B4491" s="2" t="s">
        <v>854</v>
      </c>
      <c r="C4491" s="2">
        <v>2015</v>
      </c>
      <c r="D4491" s="2" t="s">
        <v>241</v>
      </c>
      <c r="E4491" s="2" t="s">
        <v>627</v>
      </c>
      <c r="F4491" s="2" t="s">
        <v>860</v>
      </c>
      <c r="G4491" s="2">
        <v>39</v>
      </c>
      <c r="H4491" s="2">
        <v>3.8475968176500001E-4</v>
      </c>
      <c r="I4491" s="2">
        <v>4.3093084357680004E-4</v>
      </c>
      <c r="J4491" s="26" t="s">
        <v>701</v>
      </c>
    </row>
    <row r="4492" spans="1:10" ht="15.75" hidden="1" customHeight="1" x14ac:dyDescent="0.25">
      <c r="A4492" s="2" t="s">
        <v>853</v>
      </c>
      <c r="B4492" s="2" t="s">
        <v>854</v>
      </c>
      <c r="C4492" s="2">
        <v>2015</v>
      </c>
      <c r="D4492" s="2" t="s">
        <v>241</v>
      </c>
      <c r="E4492" s="2" t="s">
        <v>627</v>
      </c>
      <c r="F4492" s="2" t="s">
        <v>859</v>
      </c>
      <c r="G4492" s="2">
        <v>39</v>
      </c>
      <c r="H4492" s="2">
        <v>1.403800779372E-4</v>
      </c>
      <c r="I4492" s="2">
        <v>1.5722568728966402E-4</v>
      </c>
      <c r="J4492" s="26" t="s">
        <v>700</v>
      </c>
    </row>
    <row r="4493" spans="1:10" ht="15.75" hidden="1" customHeight="1" x14ac:dyDescent="0.25">
      <c r="A4493" s="2" t="s">
        <v>853</v>
      </c>
      <c r="B4493" s="2" t="s">
        <v>854</v>
      </c>
      <c r="C4493" s="2">
        <v>2015</v>
      </c>
      <c r="D4493" s="2" t="s">
        <v>241</v>
      </c>
      <c r="E4493" s="2" t="s">
        <v>627</v>
      </c>
      <c r="F4493" s="2" t="s">
        <v>857</v>
      </c>
      <c r="G4493" s="2">
        <v>39</v>
      </c>
      <c r="H4493" s="2">
        <v>1.1972959473495999E-3</v>
      </c>
      <c r="I4493" s="2">
        <v>1.340971461031552E-3</v>
      </c>
      <c r="J4493" s="26" t="s">
        <v>700</v>
      </c>
    </row>
    <row r="4494" spans="1:10" ht="15.75" hidden="1" customHeight="1" x14ac:dyDescent="0.25">
      <c r="A4494" s="2" t="s">
        <v>853</v>
      </c>
      <c r="B4494" s="2" t="s">
        <v>854</v>
      </c>
      <c r="C4494" s="2">
        <v>2015</v>
      </c>
      <c r="D4494" s="2" t="s">
        <v>241</v>
      </c>
      <c r="E4494" s="2" t="s">
        <v>627</v>
      </c>
      <c r="F4494" s="2" t="s">
        <v>858</v>
      </c>
      <c r="G4494" s="2">
        <v>39</v>
      </c>
      <c r="H4494" s="2">
        <v>1.9138243515044E-3</v>
      </c>
      <c r="I4494" s="2">
        <v>2.1434832736849283E-3</v>
      </c>
      <c r="J4494" s="26" t="s">
        <v>700</v>
      </c>
    </row>
    <row r="4495" spans="1:10" ht="15.75" hidden="1" customHeight="1" x14ac:dyDescent="0.25">
      <c r="A4495" s="2" t="s">
        <v>853</v>
      </c>
      <c r="B4495" s="2" t="s">
        <v>854</v>
      </c>
      <c r="C4495" s="2">
        <v>2015</v>
      </c>
      <c r="D4495" s="2" t="s">
        <v>241</v>
      </c>
      <c r="E4495" s="2" t="s">
        <v>627</v>
      </c>
      <c r="F4495" s="2" t="s">
        <v>856</v>
      </c>
      <c r="G4495" s="2">
        <v>39</v>
      </c>
      <c r="H4495" s="2">
        <v>9.41803991736E-5</v>
      </c>
      <c r="I4495" s="2">
        <v>1.0548204707443202E-4</v>
      </c>
      <c r="J4495" s="26" t="s">
        <v>700</v>
      </c>
    </row>
    <row r="4496" spans="1:10" ht="15.75" hidden="1" customHeight="1" x14ac:dyDescent="0.25">
      <c r="A4496" s="2" t="s">
        <v>853</v>
      </c>
      <c r="B4496" s="2" t="s">
        <v>854</v>
      </c>
      <c r="C4496" s="2">
        <v>2015</v>
      </c>
      <c r="D4496" s="2" t="s">
        <v>241</v>
      </c>
      <c r="E4496" s="2" t="s">
        <v>627</v>
      </c>
      <c r="F4496" s="2" t="s">
        <v>859</v>
      </c>
      <c r="G4496" s="2">
        <v>40</v>
      </c>
      <c r="H4496" s="2">
        <v>6.8653986090800006E-5</v>
      </c>
      <c r="I4496" s="2">
        <v>7.6892464421696014E-5</v>
      </c>
      <c r="J4496" s="26" t="s">
        <v>700</v>
      </c>
    </row>
    <row r="4497" spans="1:10" ht="15.75" hidden="1" customHeight="1" x14ac:dyDescent="0.25">
      <c r="A4497" s="2" t="s">
        <v>853</v>
      </c>
      <c r="B4497" s="2" t="s">
        <v>854</v>
      </c>
      <c r="C4497" s="2">
        <v>2015</v>
      </c>
      <c r="D4497" s="2" t="s">
        <v>241</v>
      </c>
      <c r="E4497" s="2" t="s">
        <v>627</v>
      </c>
      <c r="F4497" s="2" t="s">
        <v>856</v>
      </c>
      <c r="G4497" s="2">
        <v>40</v>
      </c>
      <c r="H4497" s="2">
        <v>3.0772655009100001E-5</v>
      </c>
      <c r="I4497" s="2">
        <v>3.4465373610192008E-5</v>
      </c>
      <c r="J4497" s="26" t="s">
        <v>700</v>
      </c>
    </row>
    <row r="4498" spans="1:10" ht="15.75" hidden="1" customHeight="1" x14ac:dyDescent="0.25">
      <c r="A4498" s="2" t="s">
        <v>853</v>
      </c>
      <c r="B4498" s="2" t="s">
        <v>854</v>
      </c>
      <c r="C4498" s="2">
        <v>2015</v>
      </c>
      <c r="D4498" s="2" t="s">
        <v>241</v>
      </c>
      <c r="E4498" s="2" t="s">
        <v>627</v>
      </c>
      <c r="F4498" s="2" t="s">
        <v>857</v>
      </c>
      <c r="G4498" s="2">
        <v>40</v>
      </c>
      <c r="H4498" s="2">
        <v>8.88771697646E-4</v>
      </c>
      <c r="I4498" s="2">
        <v>9.9542430136352004E-4</v>
      </c>
      <c r="J4498" s="26" t="s">
        <v>700</v>
      </c>
    </row>
    <row r="4499" spans="1:10" ht="15.75" hidden="1" customHeight="1" x14ac:dyDescent="0.25">
      <c r="A4499" s="2" t="s">
        <v>853</v>
      </c>
      <c r="B4499" s="2" t="s">
        <v>854</v>
      </c>
      <c r="C4499" s="2">
        <v>2015</v>
      </c>
      <c r="D4499" s="2" t="s">
        <v>241</v>
      </c>
      <c r="E4499" s="2" t="s">
        <v>627</v>
      </c>
      <c r="F4499" s="2" t="s">
        <v>858</v>
      </c>
      <c r="G4499" s="2">
        <v>40</v>
      </c>
      <c r="H4499" s="2">
        <v>1.8630577251315E-3</v>
      </c>
      <c r="I4499" s="2">
        <v>2.0866246521472802E-3</v>
      </c>
      <c r="J4499" s="26" t="s">
        <v>700</v>
      </c>
    </row>
    <row r="4500" spans="1:10" ht="15.75" hidden="1" customHeight="1" x14ac:dyDescent="0.25">
      <c r="A4500" s="2" t="s">
        <v>853</v>
      </c>
      <c r="B4500" s="2" t="s">
        <v>854</v>
      </c>
      <c r="C4500" s="2">
        <v>2015</v>
      </c>
      <c r="D4500" s="2" t="s">
        <v>241</v>
      </c>
      <c r="E4500" s="2" t="s">
        <v>627</v>
      </c>
      <c r="F4500" s="2" t="s">
        <v>860</v>
      </c>
      <c r="G4500" s="2">
        <v>40</v>
      </c>
      <c r="H4500" s="2">
        <v>3.728374431375E-4</v>
      </c>
      <c r="I4500" s="2">
        <v>4.1757793631400005E-4</v>
      </c>
      <c r="J4500" s="26" t="s">
        <v>701</v>
      </c>
    </row>
    <row r="4501" spans="1:10" ht="15.75" hidden="1" customHeight="1" x14ac:dyDescent="0.25">
      <c r="A4501" s="2" t="s">
        <v>853</v>
      </c>
      <c r="B4501" s="2" t="s">
        <v>854</v>
      </c>
      <c r="C4501" s="2">
        <v>2015</v>
      </c>
      <c r="D4501" s="2" t="s">
        <v>241</v>
      </c>
      <c r="E4501" s="2" t="s">
        <v>627</v>
      </c>
      <c r="F4501" s="2" t="s">
        <v>860</v>
      </c>
      <c r="G4501" s="2">
        <v>41</v>
      </c>
      <c r="H4501" s="2">
        <v>7.1991604636420005E-4</v>
      </c>
      <c r="I4501" s="2">
        <v>8.0630597192790415E-4</v>
      </c>
      <c r="J4501" s="26" t="s">
        <v>701</v>
      </c>
    </row>
    <row r="4502" spans="1:10" ht="15.75" hidden="1" customHeight="1" x14ac:dyDescent="0.25">
      <c r="A4502" s="2" t="s">
        <v>853</v>
      </c>
      <c r="B4502" s="2" t="s">
        <v>854</v>
      </c>
      <c r="C4502" s="2">
        <v>2015</v>
      </c>
      <c r="D4502" s="2" t="s">
        <v>241</v>
      </c>
      <c r="E4502" s="2" t="s">
        <v>627</v>
      </c>
      <c r="F4502" s="2" t="s">
        <v>856</v>
      </c>
      <c r="G4502" s="2">
        <v>41</v>
      </c>
      <c r="H4502" s="2">
        <v>8.7920601799900005E-5</v>
      </c>
      <c r="I4502" s="2">
        <v>9.8471074015888009E-5</v>
      </c>
      <c r="J4502" s="26" t="s">
        <v>700</v>
      </c>
    </row>
    <row r="4503" spans="1:10" ht="15.75" hidden="1" customHeight="1" x14ac:dyDescent="0.25">
      <c r="A4503" s="2" t="s">
        <v>853</v>
      </c>
      <c r="B4503" s="2" t="s">
        <v>854</v>
      </c>
      <c r="C4503" s="2">
        <v>2015</v>
      </c>
      <c r="D4503" s="2" t="s">
        <v>241</v>
      </c>
      <c r="E4503" s="2" t="s">
        <v>627</v>
      </c>
      <c r="F4503" s="2" t="s">
        <v>858</v>
      </c>
      <c r="G4503" s="2">
        <v>41</v>
      </c>
      <c r="H4503" s="2">
        <v>7.1314057568088E-3</v>
      </c>
      <c r="I4503" s="2">
        <v>7.9871744476258562E-3</v>
      </c>
      <c r="J4503" s="26" t="s">
        <v>700</v>
      </c>
    </row>
    <row r="4504" spans="1:10" ht="15.75" hidden="1" customHeight="1" x14ac:dyDescent="0.25">
      <c r="A4504" s="2" t="s">
        <v>853</v>
      </c>
      <c r="B4504" s="2" t="s">
        <v>854</v>
      </c>
      <c r="C4504" s="2">
        <v>2015</v>
      </c>
      <c r="D4504" s="2" t="s">
        <v>241</v>
      </c>
      <c r="E4504" s="2" t="s">
        <v>627</v>
      </c>
      <c r="F4504" s="2" t="s">
        <v>857</v>
      </c>
      <c r="G4504" s="2">
        <v>41</v>
      </c>
      <c r="H4504" s="2">
        <v>8.8216594303960004E-4</v>
      </c>
      <c r="I4504" s="2">
        <v>9.8802585620435222E-4</v>
      </c>
      <c r="J4504" s="26" t="s">
        <v>700</v>
      </c>
    </row>
    <row r="4505" spans="1:10" ht="15.75" hidden="1" customHeight="1" x14ac:dyDescent="0.25">
      <c r="A4505" s="2" t="s">
        <v>853</v>
      </c>
      <c r="B4505" s="2" t="s">
        <v>854</v>
      </c>
      <c r="C4505" s="2">
        <v>2015</v>
      </c>
      <c r="D4505" s="2" t="s">
        <v>241</v>
      </c>
      <c r="E4505" s="2" t="s">
        <v>627</v>
      </c>
      <c r="F4505" s="2" t="s">
        <v>859</v>
      </c>
      <c r="G4505" s="2">
        <v>42</v>
      </c>
      <c r="H4505" s="2">
        <v>1.3064066297370001E-4</v>
      </c>
      <c r="I4505" s="2">
        <v>1.4631754253054404E-4</v>
      </c>
      <c r="J4505" s="26" t="s">
        <v>700</v>
      </c>
    </row>
    <row r="4506" spans="1:10" ht="15.75" hidden="1" customHeight="1" x14ac:dyDescent="0.25">
      <c r="A4506" s="2" t="s">
        <v>853</v>
      </c>
      <c r="B4506" s="2" t="s">
        <v>854</v>
      </c>
      <c r="C4506" s="2">
        <v>2015</v>
      </c>
      <c r="D4506" s="2" t="s">
        <v>241</v>
      </c>
      <c r="E4506" s="2" t="s">
        <v>627</v>
      </c>
      <c r="F4506" s="2" t="s">
        <v>857</v>
      </c>
      <c r="G4506" s="2">
        <v>42</v>
      </c>
      <c r="H4506" s="2">
        <v>2.1372780611270001E-4</v>
      </c>
      <c r="I4506" s="2">
        <v>2.3937514284622403E-4</v>
      </c>
      <c r="J4506" s="26" t="s">
        <v>700</v>
      </c>
    </row>
    <row r="4507" spans="1:10" ht="15.75" hidden="1" customHeight="1" x14ac:dyDescent="0.25">
      <c r="A4507" s="2" t="s">
        <v>853</v>
      </c>
      <c r="B4507" s="2" t="s">
        <v>854</v>
      </c>
      <c r="C4507" s="2">
        <v>2015</v>
      </c>
      <c r="D4507" s="2" t="s">
        <v>241</v>
      </c>
      <c r="E4507" s="2" t="s">
        <v>627</v>
      </c>
      <c r="F4507" s="2" t="s">
        <v>860</v>
      </c>
      <c r="G4507" s="2">
        <v>42</v>
      </c>
      <c r="H4507" s="2">
        <v>1.0447890963405E-3</v>
      </c>
      <c r="I4507" s="2">
        <v>1.1701637879013601E-3</v>
      </c>
      <c r="J4507" s="26" t="s">
        <v>701</v>
      </c>
    </row>
    <row r="4508" spans="1:10" ht="15.75" hidden="1" customHeight="1" x14ac:dyDescent="0.25">
      <c r="A4508" s="2" t="s">
        <v>853</v>
      </c>
      <c r="B4508" s="2" t="s">
        <v>854</v>
      </c>
      <c r="C4508" s="2">
        <v>2015</v>
      </c>
      <c r="D4508" s="2" t="s">
        <v>241</v>
      </c>
      <c r="E4508" s="2" t="s">
        <v>627</v>
      </c>
      <c r="F4508" s="2" t="s">
        <v>859</v>
      </c>
      <c r="G4508" s="2">
        <v>43</v>
      </c>
      <c r="H4508" s="2">
        <v>6.4489482611000004E-5</v>
      </c>
      <c r="I4508" s="2">
        <v>7.222822052432001E-5</v>
      </c>
      <c r="J4508" s="26" t="s">
        <v>700</v>
      </c>
    </row>
    <row r="4509" spans="1:10" ht="15.75" hidden="1" customHeight="1" x14ac:dyDescent="0.25">
      <c r="A4509" s="2" t="s">
        <v>853</v>
      </c>
      <c r="B4509" s="2" t="s">
        <v>854</v>
      </c>
      <c r="C4509" s="2">
        <v>2015</v>
      </c>
      <c r="D4509" s="2" t="s">
        <v>241</v>
      </c>
      <c r="E4509" s="2" t="s">
        <v>627</v>
      </c>
      <c r="F4509" s="2" t="s">
        <v>856</v>
      </c>
      <c r="G4509" s="2">
        <v>43</v>
      </c>
      <c r="H4509" s="2">
        <v>5.6807610235399999E-5</v>
      </c>
      <c r="I4509" s="2">
        <v>6.362452346364801E-5</v>
      </c>
      <c r="J4509" s="26" t="s">
        <v>700</v>
      </c>
    </row>
    <row r="4510" spans="1:10" ht="15.75" hidden="1" customHeight="1" x14ac:dyDescent="0.25">
      <c r="A4510" s="2" t="s">
        <v>853</v>
      </c>
      <c r="B4510" s="2" t="s">
        <v>854</v>
      </c>
      <c r="C4510" s="2">
        <v>2015</v>
      </c>
      <c r="D4510" s="2" t="s">
        <v>241</v>
      </c>
      <c r="E4510" s="2" t="s">
        <v>627</v>
      </c>
      <c r="F4510" s="2" t="s">
        <v>857</v>
      </c>
      <c r="G4510" s="2">
        <v>43</v>
      </c>
      <c r="H4510" s="2">
        <v>4.165369609836E-4</v>
      </c>
      <c r="I4510" s="2">
        <v>4.6652139630163204E-4</v>
      </c>
      <c r="J4510" s="26" t="s">
        <v>700</v>
      </c>
    </row>
    <row r="4511" spans="1:10" ht="15.75" hidden="1" customHeight="1" x14ac:dyDescent="0.25">
      <c r="A4511" s="2" t="s">
        <v>853</v>
      </c>
      <c r="B4511" s="2" t="s">
        <v>854</v>
      </c>
      <c r="C4511" s="2">
        <v>2015</v>
      </c>
      <c r="D4511" s="2" t="s">
        <v>241</v>
      </c>
      <c r="E4511" s="2" t="s">
        <v>627</v>
      </c>
      <c r="F4511" s="2" t="s">
        <v>858</v>
      </c>
      <c r="G4511" s="2">
        <v>43</v>
      </c>
      <c r="H4511" s="2">
        <v>7.0142775075509997E-3</v>
      </c>
      <c r="I4511" s="2">
        <v>7.8559908084571209E-3</v>
      </c>
      <c r="J4511" s="26" t="s">
        <v>700</v>
      </c>
    </row>
    <row r="4512" spans="1:10" ht="15.75" hidden="1" customHeight="1" x14ac:dyDescent="0.25">
      <c r="A4512" s="2" t="s">
        <v>853</v>
      </c>
      <c r="B4512" s="2" t="s">
        <v>854</v>
      </c>
      <c r="C4512" s="2">
        <v>2015</v>
      </c>
      <c r="D4512" s="2" t="s">
        <v>241</v>
      </c>
      <c r="E4512" s="2" t="s">
        <v>627</v>
      </c>
      <c r="F4512" s="2" t="s">
        <v>860</v>
      </c>
      <c r="G4512" s="2">
        <v>44</v>
      </c>
      <c r="H4512" s="2">
        <v>3.480577433947E-4</v>
      </c>
      <c r="I4512" s="2">
        <v>3.8982467260206404E-4</v>
      </c>
      <c r="J4512" s="26" t="s">
        <v>701</v>
      </c>
    </row>
    <row r="4513" spans="1:10" ht="15.75" hidden="1" customHeight="1" x14ac:dyDescent="0.25">
      <c r="A4513" s="2" t="s">
        <v>853</v>
      </c>
      <c r="B4513" s="2" t="s">
        <v>854</v>
      </c>
      <c r="C4513" s="2">
        <v>2015</v>
      </c>
      <c r="D4513" s="2" t="s">
        <v>241</v>
      </c>
      <c r="E4513" s="2" t="s">
        <v>627</v>
      </c>
      <c r="F4513" s="2" t="s">
        <v>858</v>
      </c>
      <c r="G4513" s="2">
        <v>44</v>
      </c>
      <c r="H4513" s="2">
        <v>5.0678577972575996E-3</v>
      </c>
      <c r="I4513" s="2">
        <v>5.6760007329285118E-3</v>
      </c>
      <c r="J4513" s="26" t="s">
        <v>700</v>
      </c>
    </row>
    <row r="4514" spans="1:10" ht="15.75" hidden="1" customHeight="1" x14ac:dyDescent="0.25">
      <c r="A4514" s="2" t="s">
        <v>853</v>
      </c>
      <c r="B4514" s="2" t="s">
        <v>854</v>
      </c>
      <c r="C4514" s="2">
        <v>2015</v>
      </c>
      <c r="D4514" s="2" t="s">
        <v>241</v>
      </c>
      <c r="E4514" s="2" t="s">
        <v>627</v>
      </c>
      <c r="F4514" s="2" t="s">
        <v>859</v>
      </c>
      <c r="G4514" s="2">
        <v>44</v>
      </c>
      <c r="H4514" s="2">
        <v>2.579132778919E-4</v>
      </c>
      <c r="I4514" s="2">
        <v>2.8886287123892803E-4</v>
      </c>
      <c r="J4514" s="26" t="s">
        <v>700</v>
      </c>
    </row>
    <row r="4515" spans="1:10" ht="15.75" hidden="1" customHeight="1" x14ac:dyDescent="0.25">
      <c r="A4515" s="2" t="s">
        <v>853</v>
      </c>
      <c r="B4515" s="2" t="s">
        <v>854</v>
      </c>
      <c r="C4515" s="2">
        <v>2015</v>
      </c>
      <c r="D4515" s="2" t="s">
        <v>241</v>
      </c>
      <c r="E4515" s="2" t="s">
        <v>627</v>
      </c>
      <c r="F4515" s="2" t="s">
        <v>856</v>
      </c>
      <c r="G4515" s="2">
        <v>44</v>
      </c>
      <c r="H4515" s="2">
        <v>1.069374193321E-4</v>
      </c>
      <c r="I4515" s="2">
        <v>1.1976990965195201E-4</v>
      </c>
      <c r="J4515" s="26" t="s">
        <v>700</v>
      </c>
    </row>
    <row r="4516" spans="1:10" ht="15.75" hidden="1" customHeight="1" x14ac:dyDescent="0.25">
      <c r="A4516" s="2" t="s">
        <v>853</v>
      </c>
      <c r="B4516" s="2" t="s">
        <v>854</v>
      </c>
      <c r="C4516" s="2">
        <v>2015</v>
      </c>
      <c r="D4516" s="2" t="s">
        <v>241</v>
      </c>
      <c r="E4516" s="2" t="s">
        <v>627</v>
      </c>
      <c r="F4516" s="2" t="s">
        <v>857</v>
      </c>
      <c r="G4516" s="2">
        <v>44</v>
      </c>
      <c r="H4516" s="2">
        <v>6.1041051230859998E-4</v>
      </c>
      <c r="I4516" s="2">
        <v>6.8365977378563201E-4</v>
      </c>
      <c r="J4516" s="26" t="s">
        <v>700</v>
      </c>
    </row>
    <row r="4517" spans="1:10" ht="15.75" hidden="1" customHeight="1" x14ac:dyDescent="0.25">
      <c r="A4517" s="2" t="s">
        <v>853</v>
      </c>
      <c r="B4517" s="2" t="s">
        <v>854</v>
      </c>
      <c r="C4517" s="2">
        <v>2015</v>
      </c>
      <c r="D4517" s="2" t="s">
        <v>241</v>
      </c>
      <c r="E4517" s="2" t="s">
        <v>627</v>
      </c>
      <c r="F4517" s="2" t="s">
        <v>858</v>
      </c>
      <c r="G4517" s="2">
        <v>45</v>
      </c>
      <c r="H4517" s="2">
        <v>1.6298108967020999E-3</v>
      </c>
      <c r="I4517" s="2">
        <v>1.8253882043063521E-3</v>
      </c>
      <c r="J4517" s="26" t="s">
        <v>700</v>
      </c>
    </row>
    <row r="4518" spans="1:10" ht="15.75" hidden="1" customHeight="1" x14ac:dyDescent="0.25">
      <c r="A4518" s="2" t="s">
        <v>853</v>
      </c>
      <c r="B4518" s="2" t="s">
        <v>854</v>
      </c>
      <c r="C4518" s="2">
        <v>2015</v>
      </c>
      <c r="D4518" s="2" t="s">
        <v>241</v>
      </c>
      <c r="E4518" s="2" t="s">
        <v>627</v>
      </c>
      <c r="F4518" s="2" t="s">
        <v>859</v>
      </c>
      <c r="G4518" s="2">
        <v>45</v>
      </c>
      <c r="H4518" s="2">
        <v>1.8646648823049999E-4</v>
      </c>
      <c r="I4518" s="2">
        <v>2.0884246681816002E-4</v>
      </c>
      <c r="J4518" s="26" t="s">
        <v>700</v>
      </c>
    </row>
    <row r="4519" spans="1:10" ht="15.75" hidden="1" customHeight="1" x14ac:dyDescent="0.25">
      <c r="A4519" s="2" t="s">
        <v>853</v>
      </c>
      <c r="B4519" s="2" t="s">
        <v>854</v>
      </c>
      <c r="C4519" s="2">
        <v>2015</v>
      </c>
      <c r="D4519" s="2" t="s">
        <v>241</v>
      </c>
      <c r="E4519" s="2" t="s">
        <v>627</v>
      </c>
      <c r="F4519" s="2" t="s">
        <v>857</v>
      </c>
      <c r="G4519" s="2">
        <v>45</v>
      </c>
      <c r="H4519" s="2">
        <v>5.9715488168880001E-4</v>
      </c>
      <c r="I4519" s="2">
        <v>6.6881346749145612E-4</v>
      </c>
      <c r="J4519" s="26" t="s">
        <v>700</v>
      </c>
    </row>
    <row r="4520" spans="1:10" ht="15.75" hidden="1" customHeight="1" x14ac:dyDescent="0.25">
      <c r="A4520" s="2" t="s">
        <v>853</v>
      </c>
      <c r="B4520" s="2" t="s">
        <v>854</v>
      </c>
      <c r="C4520" s="2">
        <v>2015</v>
      </c>
      <c r="D4520" s="2" t="s">
        <v>241</v>
      </c>
      <c r="E4520" s="2" t="s">
        <v>627</v>
      </c>
      <c r="F4520" s="2" t="s">
        <v>855</v>
      </c>
      <c r="G4520" s="2">
        <v>46</v>
      </c>
      <c r="H4520" s="2">
        <v>3.0267800320869998E-4</v>
      </c>
      <c r="I4520" s="2">
        <v>3.3899936359374402E-4</v>
      </c>
      <c r="J4520" s="26" t="s">
        <v>700</v>
      </c>
    </row>
    <row r="4521" spans="1:10" ht="15.75" hidden="1" customHeight="1" x14ac:dyDescent="0.25">
      <c r="A4521" s="2" t="s">
        <v>853</v>
      </c>
      <c r="B4521" s="2" t="s">
        <v>854</v>
      </c>
      <c r="C4521" s="2">
        <v>2015</v>
      </c>
      <c r="D4521" s="2" t="s">
        <v>241</v>
      </c>
      <c r="E4521" s="2" t="s">
        <v>627</v>
      </c>
      <c r="F4521" s="2" t="s">
        <v>860</v>
      </c>
      <c r="G4521" s="2">
        <v>46</v>
      </c>
      <c r="H4521" s="2">
        <v>9.5939423772510005E-4</v>
      </c>
      <c r="I4521" s="2">
        <v>1.0745215462521121E-3</v>
      </c>
      <c r="J4521" s="26" t="s">
        <v>701</v>
      </c>
    </row>
    <row r="4522" spans="1:10" ht="15.75" hidden="1" customHeight="1" x14ac:dyDescent="0.25">
      <c r="A4522" s="2" t="s">
        <v>853</v>
      </c>
      <c r="B4522" s="2" t="s">
        <v>854</v>
      </c>
      <c r="C4522" s="2">
        <v>2015</v>
      </c>
      <c r="D4522" s="2" t="s">
        <v>241</v>
      </c>
      <c r="E4522" s="2" t="s">
        <v>627</v>
      </c>
      <c r="F4522" s="2" t="s">
        <v>857</v>
      </c>
      <c r="G4522" s="2">
        <v>46</v>
      </c>
      <c r="H4522" s="2">
        <v>3.8114434573800001E-4</v>
      </c>
      <c r="I4522" s="2">
        <v>4.2688166722656002E-4</v>
      </c>
      <c r="J4522" s="26" t="s">
        <v>700</v>
      </c>
    </row>
    <row r="4523" spans="1:10" ht="15.75" hidden="1" customHeight="1" x14ac:dyDescent="0.25">
      <c r="A4523" s="2" t="s">
        <v>853</v>
      </c>
      <c r="B4523" s="2" t="s">
        <v>854</v>
      </c>
      <c r="C4523" s="2">
        <v>2015</v>
      </c>
      <c r="D4523" s="2" t="s">
        <v>241</v>
      </c>
      <c r="E4523" s="2" t="s">
        <v>627</v>
      </c>
      <c r="F4523" s="2" t="s">
        <v>858</v>
      </c>
      <c r="G4523" s="2">
        <v>46</v>
      </c>
      <c r="H4523" s="2">
        <v>1.5860939165577E-3</v>
      </c>
      <c r="I4523" s="2">
        <v>1.776425186544624E-3</v>
      </c>
      <c r="J4523" s="26" t="s">
        <v>700</v>
      </c>
    </row>
    <row r="4524" spans="1:10" ht="15.75" hidden="1" customHeight="1" x14ac:dyDescent="0.25">
      <c r="A4524" s="2" t="s">
        <v>853</v>
      </c>
      <c r="B4524" s="2" t="s">
        <v>854</v>
      </c>
      <c r="C4524" s="2">
        <v>2015</v>
      </c>
      <c r="D4524" s="2" t="s">
        <v>241</v>
      </c>
      <c r="E4524" s="2" t="s">
        <v>627</v>
      </c>
      <c r="F4524" s="2" t="s">
        <v>856</v>
      </c>
      <c r="G4524" s="2">
        <v>47</v>
      </c>
      <c r="H4524" s="2">
        <v>2.5650646421100001E-5</v>
      </c>
      <c r="I4524" s="2">
        <v>2.8728723991632003E-5</v>
      </c>
      <c r="J4524" s="26" t="s">
        <v>700</v>
      </c>
    </row>
    <row r="4525" spans="1:10" ht="15.75" hidden="1" customHeight="1" x14ac:dyDescent="0.25">
      <c r="A4525" s="2" t="s">
        <v>853</v>
      </c>
      <c r="B4525" s="2" t="s">
        <v>854</v>
      </c>
      <c r="C4525" s="2">
        <v>2015</v>
      </c>
      <c r="D4525" s="2" t="s">
        <v>241</v>
      </c>
      <c r="E4525" s="2" t="s">
        <v>627</v>
      </c>
      <c r="F4525" s="2" t="s">
        <v>857</v>
      </c>
      <c r="G4525" s="2">
        <v>47</v>
      </c>
      <c r="H4525" s="2">
        <v>5.8489464572629999E-4</v>
      </c>
      <c r="I4525" s="2">
        <v>6.5508200321345606E-4</v>
      </c>
      <c r="J4525" s="26" t="s">
        <v>700</v>
      </c>
    </row>
    <row r="4526" spans="1:10" ht="15.75" hidden="1" customHeight="1" x14ac:dyDescent="0.25">
      <c r="A4526" s="2" t="s">
        <v>853</v>
      </c>
      <c r="B4526" s="2" t="s">
        <v>854</v>
      </c>
      <c r="C4526" s="2">
        <v>2015</v>
      </c>
      <c r="D4526" s="2" t="s">
        <v>241</v>
      </c>
      <c r="E4526" s="2" t="s">
        <v>627</v>
      </c>
      <c r="F4526" s="2" t="s">
        <v>859</v>
      </c>
      <c r="G4526" s="2">
        <v>47</v>
      </c>
      <c r="H4526" s="2">
        <v>5.8424528106099997E-5</v>
      </c>
      <c r="I4526" s="2">
        <v>6.5435471478832009E-5</v>
      </c>
      <c r="J4526" s="26" t="s">
        <v>700</v>
      </c>
    </row>
    <row r="4527" spans="1:10" ht="15.75" hidden="1" customHeight="1" x14ac:dyDescent="0.25">
      <c r="A4527" s="2" t="s">
        <v>853</v>
      </c>
      <c r="B4527" s="2" t="s">
        <v>854</v>
      </c>
      <c r="C4527" s="2">
        <v>2015</v>
      </c>
      <c r="D4527" s="2" t="s">
        <v>241</v>
      </c>
      <c r="E4527" s="2" t="s">
        <v>627</v>
      </c>
      <c r="F4527" s="2" t="s">
        <v>856</v>
      </c>
      <c r="G4527" s="2">
        <v>48</v>
      </c>
      <c r="H4527" s="2">
        <v>2.4855829906300001E-5</v>
      </c>
      <c r="I4527" s="2">
        <v>2.7838529495056003E-5</v>
      </c>
      <c r="J4527" s="26" t="s">
        <v>700</v>
      </c>
    </row>
    <row r="4528" spans="1:10" ht="15.75" hidden="1" customHeight="1" x14ac:dyDescent="0.25">
      <c r="A4528" s="2" t="s">
        <v>853</v>
      </c>
      <c r="B4528" s="2" t="s">
        <v>854</v>
      </c>
      <c r="C4528" s="2">
        <v>2015</v>
      </c>
      <c r="D4528" s="2" t="s">
        <v>241</v>
      </c>
      <c r="E4528" s="2" t="s">
        <v>627</v>
      </c>
      <c r="F4528" s="2" t="s">
        <v>857</v>
      </c>
      <c r="G4528" s="2">
        <v>48</v>
      </c>
      <c r="H4528" s="2">
        <v>3.9809173904360002E-4</v>
      </c>
      <c r="I4528" s="2">
        <v>4.4586274772883208E-4</v>
      </c>
      <c r="J4528" s="26" t="s">
        <v>700</v>
      </c>
    </row>
    <row r="4529" spans="1:10" ht="15.75" hidden="1" customHeight="1" x14ac:dyDescent="0.25">
      <c r="A4529" s="2" t="s">
        <v>853</v>
      </c>
      <c r="B4529" s="2" t="s">
        <v>854</v>
      </c>
      <c r="C4529" s="2">
        <v>2015</v>
      </c>
      <c r="D4529" s="2" t="s">
        <v>241</v>
      </c>
      <c r="E4529" s="2" t="s">
        <v>627</v>
      </c>
      <c r="F4529" s="2" t="s">
        <v>858</v>
      </c>
      <c r="G4529" s="2">
        <v>48</v>
      </c>
      <c r="H4529" s="2">
        <v>1.5365500003098999E-3</v>
      </c>
      <c r="I4529" s="2">
        <v>1.720936000347088E-3</v>
      </c>
      <c r="J4529" s="26" t="s">
        <v>700</v>
      </c>
    </row>
    <row r="4530" spans="1:10" ht="15.75" hidden="1" customHeight="1" x14ac:dyDescent="0.25">
      <c r="A4530" s="2" t="s">
        <v>853</v>
      </c>
      <c r="B4530" s="2" t="s">
        <v>854</v>
      </c>
      <c r="C4530" s="2">
        <v>2015</v>
      </c>
      <c r="D4530" s="2" t="s">
        <v>241</v>
      </c>
      <c r="E4530" s="2" t="s">
        <v>627</v>
      </c>
      <c r="F4530" s="2" t="s">
        <v>859</v>
      </c>
      <c r="G4530" s="2">
        <v>48</v>
      </c>
      <c r="H4530" s="2">
        <v>5.64346337342E-5</v>
      </c>
      <c r="I4530" s="2">
        <v>6.3206789782304E-5</v>
      </c>
      <c r="J4530" s="26" t="s">
        <v>700</v>
      </c>
    </row>
    <row r="4531" spans="1:10" ht="15.75" hidden="1" customHeight="1" x14ac:dyDescent="0.25">
      <c r="A4531" s="2" t="s">
        <v>853</v>
      </c>
      <c r="B4531" s="2" t="s">
        <v>854</v>
      </c>
      <c r="C4531" s="2">
        <v>2015</v>
      </c>
      <c r="D4531" s="2" t="s">
        <v>241</v>
      </c>
      <c r="E4531" s="2" t="s">
        <v>627</v>
      </c>
      <c r="F4531" s="2" t="s">
        <v>858</v>
      </c>
      <c r="G4531" s="2">
        <v>49</v>
      </c>
      <c r="H4531" s="2">
        <v>3.0275780009106001E-3</v>
      </c>
      <c r="I4531" s="2">
        <v>3.3908873610198724E-3</v>
      </c>
      <c r="J4531" s="26" t="s">
        <v>700</v>
      </c>
    </row>
    <row r="4532" spans="1:10" ht="15.75" hidden="1" customHeight="1" x14ac:dyDescent="0.25">
      <c r="A4532" s="2" t="s">
        <v>853</v>
      </c>
      <c r="B4532" s="2" t="s">
        <v>854</v>
      </c>
      <c r="C4532" s="2">
        <v>2015</v>
      </c>
      <c r="D4532" s="2" t="s">
        <v>241</v>
      </c>
      <c r="E4532" s="2" t="s">
        <v>627</v>
      </c>
      <c r="F4532" s="2" t="s">
        <v>857</v>
      </c>
      <c r="G4532" s="2">
        <v>49</v>
      </c>
      <c r="H4532" s="2">
        <v>3.6609872768169998E-4</v>
      </c>
      <c r="I4532" s="2">
        <v>4.1003057500350399E-4</v>
      </c>
      <c r="J4532" s="26" t="s">
        <v>700</v>
      </c>
    </row>
    <row r="4533" spans="1:10" ht="15.75" hidden="1" customHeight="1" x14ac:dyDescent="0.25">
      <c r="A4533" s="2" t="s">
        <v>853</v>
      </c>
      <c r="B4533" s="2" t="s">
        <v>854</v>
      </c>
      <c r="C4533" s="2">
        <v>2015</v>
      </c>
      <c r="D4533" s="2" t="s">
        <v>241</v>
      </c>
      <c r="E4533" s="2" t="s">
        <v>627</v>
      </c>
      <c r="F4533" s="2" t="s">
        <v>856</v>
      </c>
      <c r="G4533" s="2">
        <v>49</v>
      </c>
      <c r="H4533" s="2">
        <v>2.3978534954899998E-5</v>
      </c>
      <c r="I4533" s="2">
        <v>2.6855959149487999E-5</v>
      </c>
      <c r="J4533" s="26" t="s">
        <v>700</v>
      </c>
    </row>
    <row r="4534" spans="1:10" ht="15.75" hidden="1" customHeight="1" x14ac:dyDescent="0.25">
      <c r="A4534" s="2" t="s">
        <v>853</v>
      </c>
      <c r="B4534" s="2" t="s">
        <v>854</v>
      </c>
      <c r="C4534" s="2">
        <v>2015</v>
      </c>
      <c r="D4534" s="2" t="s">
        <v>241</v>
      </c>
      <c r="E4534" s="2" t="s">
        <v>627</v>
      </c>
      <c r="F4534" s="2" t="s">
        <v>857</v>
      </c>
      <c r="G4534" s="2">
        <v>50</v>
      </c>
      <c r="H4534" s="2">
        <v>1.7919891979550001E-4</v>
      </c>
      <c r="I4534" s="2">
        <v>2.0070279017096003E-4</v>
      </c>
      <c r="J4534" s="26" t="s">
        <v>700</v>
      </c>
    </row>
    <row r="4535" spans="1:10" ht="15.75" hidden="1" customHeight="1" x14ac:dyDescent="0.25">
      <c r="A4535" s="2" t="s">
        <v>853</v>
      </c>
      <c r="B4535" s="2" t="s">
        <v>854</v>
      </c>
      <c r="C4535" s="2">
        <v>2015</v>
      </c>
      <c r="D4535" s="2" t="s">
        <v>241</v>
      </c>
      <c r="E4535" s="2" t="s">
        <v>627</v>
      </c>
      <c r="F4535" s="2" t="s">
        <v>856</v>
      </c>
      <c r="G4535" s="2">
        <v>50</v>
      </c>
      <c r="H4535" s="2">
        <v>2.40158678935E-5</v>
      </c>
      <c r="I4535" s="2">
        <v>2.6897772040720003E-5</v>
      </c>
      <c r="J4535" s="26" t="s">
        <v>700</v>
      </c>
    </row>
    <row r="4536" spans="1:10" ht="15.75" hidden="1" customHeight="1" x14ac:dyDescent="0.25">
      <c r="A4536" s="2" t="s">
        <v>853</v>
      </c>
      <c r="B4536" s="2" t="s">
        <v>854</v>
      </c>
      <c r="C4536" s="2">
        <v>2015</v>
      </c>
      <c r="D4536" s="2" t="s">
        <v>241</v>
      </c>
      <c r="E4536" s="2" t="s">
        <v>627</v>
      </c>
      <c r="F4536" s="2" t="s">
        <v>858</v>
      </c>
      <c r="G4536" s="2">
        <v>50</v>
      </c>
      <c r="H4536" s="2">
        <v>3.1383436871692998E-3</v>
      </c>
      <c r="I4536" s="2">
        <v>3.5149449296296162E-3</v>
      </c>
      <c r="J4536" s="26" t="s">
        <v>700</v>
      </c>
    </row>
    <row r="4537" spans="1:10" ht="15.75" hidden="1" customHeight="1" x14ac:dyDescent="0.25">
      <c r="A4537" s="2" t="s">
        <v>853</v>
      </c>
      <c r="B4537" s="2" t="s">
        <v>854</v>
      </c>
      <c r="C4537" s="2">
        <v>2015</v>
      </c>
      <c r="D4537" s="2" t="s">
        <v>241</v>
      </c>
      <c r="E4537" s="2" t="s">
        <v>627</v>
      </c>
      <c r="F4537" s="2" t="s">
        <v>859</v>
      </c>
      <c r="G4537" s="2">
        <v>50</v>
      </c>
      <c r="H4537" s="2">
        <v>1.6482805222039999E-4</v>
      </c>
      <c r="I4537" s="2">
        <v>1.84607418486848E-4</v>
      </c>
      <c r="J4537" s="26" t="s">
        <v>700</v>
      </c>
    </row>
    <row r="4538" spans="1:10" ht="15.75" hidden="1" customHeight="1" x14ac:dyDescent="0.25">
      <c r="A4538" s="2" t="s">
        <v>853</v>
      </c>
      <c r="B4538" s="2" t="s">
        <v>854</v>
      </c>
      <c r="C4538" s="2">
        <v>2015</v>
      </c>
      <c r="D4538" s="2" t="s">
        <v>241</v>
      </c>
      <c r="E4538" s="2" t="s">
        <v>627</v>
      </c>
      <c r="F4538" s="2" t="s">
        <v>856</v>
      </c>
      <c r="G4538" s="2">
        <v>51</v>
      </c>
      <c r="H4538" s="2">
        <v>9.2856456831200005E-5</v>
      </c>
      <c r="I4538" s="2">
        <v>1.0399923165094401E-4</v>
      </c>
      <c r="J4538" s="26" t="s">
        <v>700</v>
      </c>
    </row>
    <row r="4539" spans="1:10" ht="15.75" hidden="1" customHeight="1" x14ac:dyDescent="0.25">
      <c r="A4539" s="2" t="s">
        <v>853</v>
      </c>
      <c r="B4539" s="2" t="s">
        <v>854</v>
      </c>
      <c r="C4539" s="2">
        <v>2015</v>
      </c>
      <c r="D4539" s="2" t="s">
        <v>241</v>
      </c>
      <c r="E4539" s="2" t="s">
        <v>627</v>
      </c>
      <c r="F4539" s="2" t="s">
        <v>859</v>
      </c>
      <c r="G4539" s="2">
        <v>51</v>
      </c>
      <c r="H4539" s="2">
        <v>5.3852145356399997E-5</v>
      </c>
      <c r="I4539" s="2">
        <v>6.0314402799168002E-5</v>
      </c>
      <c r="J4539" s="26" t="s">
        <v>700</v>
      </c>
    </row>
    <row r="4540" spans="1:10" ht="15.75" hidden="1" customHeight="1" x14ac:dyDescent="0.25">
      <c r="A4540" s="2" t="s">
        <v>853</v>
      </c>
      <c r="B4540" s="2" t="s">
        <v>854</v>
      </c>
      <c r="C4540" s="2">
        <v>2015</v>
      </c>
      <c r="D4540" s="2" t="s">
        <v>241</v>
      </c>
      <c r="E4540" s="2" t="s">
        <v>627</v>
      </c>
      <c r="F4540" s="2" t="s">
        <v>858</v>
      </c>
      <c r="G4540" s="2">
        <v>51</v>
      </c>
      <c r="H4540" s="2">
        <v>1.4491401379927999E-3</v>
      </c>
      <c r="I4540" s="2">
        <v>1.623036954551936E-3</v>
      </c>
      <c r="J4540" s="26" t="s">
        <v>700</v>
      </c>
    </row>
    <row r="4541" spans="1:10" ht="15.75" hidden="1" customHeight="1" x14ac:dyDescent="0.25">
      <c r="A4541" s="2" t="s">
        <v>853</v>
      </c>
      <c r="B4541" s="2" t="s">
        <v>854</v>
      </c>
      <c r="C4541" s="2">
        <v>2015</v>
      </c>
      <c r="D4541" s="2" t="s">
        <v>241</v>
      </c>
      <c r="E4541" s="2" t="s">
        <v>627</v>
      </c>
      <c r="F4541" s="2" t="s">
        <v>855</v>
      </c>
      <c r="G4541" s="2">
        <v>51</v>
      </c>
      <c r="H4541" s="2">
        <v>3.1079040491020001E-4</v>
      </c>
      <c r="I4541" s="2">
        <v>3.4808525349942402E-4</v>
      </c>
      <c r="J4541" s="26" t="s">
        <v>700</v>
      </c>
    </row>
    <row r="4542" spans="1:10" ht="15.75" hidden="1" customHeight="1" x14ac:dyDescent="0.25">
      <c r="A4542" s="2" t="s">
        <v>853</v>
      </c>
      <c r="B4542" s="2" t="s">
        <v>854</v>
      </c>
      <c r="C4542" s="2">
        <v>2015</v>
      </c>
      <c r="D4542" s="2" t="s">
        <v>241</v>
      </c>
      <c r="E4542" s="2" t="s">
        <v>627</v>
      </c>
      <c r="F4542" s="2" t="s">
        <v>857</v>
      </c>
      <c r="G4542" s="2">
        <v>51</v>
      </c>
      <c r="H4542" s="2">
        <v>1.757309364621E-4</v>
      </c>
      <c r="I4542" s="2">
        <v>1.9681864883755202E-4</v>
      </c>
      <c r="J4542" s="26" t="s">
        <v>700</v>
      </c>
    </row>
    <row r="4543" spans="1:10" ht="15.75" hidden="1" customHeight="1" x14ac:dyDescent="0.25">
      <c r="A4543" s="2" t="s">
        <v>853</v>
      </c>
      <c r="B4543" s="2" t="s">
        <v>854</v>
      </c>
      <c r="C4543" s="2">
        <v>2015</v>
      </c>
      <c r="D4543" s="2" t="s">
        <v>241</v>
      </c>
      <c r="E4543" s="2" t="s">
        <v>627</v>
      </c>
      <c r="F4543" s="2" t="s">
        <v>857</v>
      </c>
      <c r="G4543" s="2">
        <v>52</v>
      </c>
      <c r="H4543" s="2">
        <v>3.7181163497730001E-4</v>
      </c>
      <c r="I4543" s="2">
        <v>4.1642903117457606E-4</v>
      </c>
      <c r="J4543" s="26" t="s">
        <v>700</v>
      </c>
    </row>
    <row r="4544" spans="1:10" ht="15.75" hidden="1" customHeight="1" x14ac:dyDescent="0.25">
      <c r="A4544" s="2" t="s">
        <v>853</v>
      </c>
      <c r="B4544" s="2" t="s">
        <v>854</v>
      </c>
      <c r="C4544" s="2">
        <v>2015</v>
      </c>
      <c r="D4544" s="2" t="s">
        <v>241</v>
      </c>
      <c r="E4544" s="2" t="s">
        <v>627</v>
      </c>
      <c r="F4544" s="2" t="s">
        <v>859</v>
      </c>
      <c r="G4544" s="2">
        <v>52</v>
      </c>
      <c r="H4544" s="2">
        <v>5.2201252401599997E-5</v>
      </c>
      <c r="I4544" s="2">
        <v>5.8465402689792004E-5</v>
      </c>
      <c r="J4544" s="26" t="s">
        <v>700</v>
      </c>
    </row>
    <row r="4545" spans="1:10" ht="15.75" hidden="1" customHeight="1" x14ac:dyDescent="0.25">
      <c r="A4545" s="2" t="s">
        <v>853</v>
      </c>
      <c r="B4545" s="2" t="s">
        <v>854</v>
      </c>
      <c r="C4545" s="2">
        <v>2015</v>
      </c>
      <c r="D4545" s="2" t="s">
        <v>241</v>
      </c>
      <c r="E4545" s="2" t="s">
        <v>627</v>
      </c>
      <c r="F4545" s="2" t="s">
        <v>860</v>
      </c>
      <c r="G4545" s="2">
        <v>52</v>
      </c>
      <c r="H4545" s="2">
        <v>2.796063199639E-4</v>
      </c>
      <c r="I4545" s="2">
        <v>3.1315907835956805E-4</v>
      </c>
      <c r="J4545" s="26" t="s">
        <v>701</v>
      </c>
    </row>
    <row r="4546" spans="1:10" ht="15.75" hidden="1" customHeight="1" x14ac:dyDescent="0.25">
      <c r="A4546" s="2" t="s">
        <v>853</v>
      </c>
      <c r="B4546" s="2" t="s">
        <v>854</v>
      </c>
      <c r="C4546" s="2">
        <v>2015</v>
      </c>
      <c r="D4546" s="2" t="s">
        <v>241</v>
      </c>
      <c r="E4546" s="2" t="s">
        <v>627</v>
      </c>
      <c r="F4546" s="2" t="s">
        <v>858</v>
      </c>
      <c r="G4546" s="2">
        <v>52</v>
      </c>
      <c r="H4546" s="2">
        <v>2.8771996730939001E-3</v>
      </c>
      <c r="I4546" s="2">
        <v>3.2224636338651683E-3</v>
      </c>
      <c r="J4546" s="26" t="s">
        <v>700</v>
      </c>
    </row>
    <row r="4547" spans="1:10" ht="15.75" hidden="1" customHeight="1" x14ac:dyDescent="0.25">
      <c r="A4547" s="2" t="s">
        <v>853</v>
      </c>
      <c r="B4547" s="2" t="s">
        <v>854</v>
      </c>
      <c r="C4547" s="2">
        <v>2015</v>
      </c>
      <c r="D4547" s="2" t="s">
        <v>241</v>
      </c>
      <c r="E4547" s="2" t="s">
        <v>627</v>
      </c>
      <c r="F4547" s="2" t="s">
        <v>858</v>
      </c>
      <c r="G4547" s="2">
        <v>53</v>
      </c>
      <c r="H4547" s="2">
        <v>1.4095354126766001E-3</v>
      </c>
      <c r="I4547" s="2">
        <v>1.5786796621977922E-3</v>
      </c>
      <c r="J4547" s="26" t="s">
        <v>700</v>
      </c>
    </row>
    <row r="4548" spans="1:10" ht="15.75" hidden="1" customHeight="1" x14ac:dyDescent="0.25">
      <c r="A4548" s="2" t="s">
        <v>853</v>
      </c>
      <c r="B4548" s="2" t="s">
        <v>854</v>
      </c>
      <c r="C4548" s="2">
        <v>2015</v>
      </c>
      <c r="D4548" s="2" t="s">
        <v>241</v>
      </c>
      <c r="E4548" s="2" t="s">
        <v>627</v>
      </c>
      <c r="F4548" s="2" t="s">
        <v>857</v>
      </c>
      <c r="G4548" s="2">
        <v>53</v>
      </c>
      <c r="H4548" s="2">
        <v>5.2211918227839998E-4</v>
      </c>
      <c r="I4548" s="2">
        <v>5.8477348415180807E-4</v>
      </c>
      <c r="J4548" s="26" t="s">
        <v>700</v>
      </c>
    </row>
    <row r="4549" spans="1:10" ht="15.75" hidden="1" customHeight="1" x14ac:dyDescent="0.25">
      <c r="A4549" s="2" t="s">
        <v>853</v>
      </c>
      <c r="B4549" s="2" t="s">
        <v>854</v>
      </c>
      <c r="C4549" s="2">
        <v>2015</v>
      </c>
      <c r="D4549" s="2" t="s">
        <v>241</v>
      </c>
      <c r="E4549" s="2" t="s">
        <v>627</v>
      </c>
      <c r="F4549" s="2" t="s">
        <v>859</v>
      </c>
      <c r="G4549" s="2">
        <v>53</v>
      </c>
      <c r="H4549" s="2">
        <v>1.0611132165650001E-4</v>
      </c>
      <c r="I4549" s="2">
        <v>1.1884468025528002E-4</v>
      </c>
      <c r="J4549" s="26" t="s">
        <v>700</v>
      </c>
    </row>
    <row r="4550" spans="1:10" ht="15.75" hidden="1" customHeight="1" x14ac:dyDescent="0.25">
      <c r="A4550" s="2" t="s">
        <v>853</v>
      </c>
      <c r="B4550" s="2" t="s">
        <v>854</v>
      </c>
      <c r="C4550" s="2">
        <v>2015</v>
      </c>
      <c r="D4550" s="2" t="s">
        <v>241</v>
      </c>
      <c r="E4550" s="2" t="s">
        <v>627</v>
      </c>
      <c r="F4550" s="2" t="s">
        <v>859</v>
      </c>
      <c r="G4550" s="2">
        <v>54</v>
      </c>
      <c r="H4550" s="2">
        <v>5.0406422815300002E-5</v>
      </c>
      <c r="I4550" s="2">
        <v>5.645519355313601E-5</v>
      </c>
      <c r="J4550" s="26" t="s">
        <v>700</v>
      </c>
    </row>
    <row r="4551" spans="1:10" ht="15.75" hidden="1" customHeight="1" x14ac:dyDescent="0.25">
      <c r="A4551" s="2" t="s">
        <v>853</v>
      </c>
      <c r="B4551" s="2" t="s">
        <v>854</v>
      </c>
      <c r="C4551" s="2">
        <v>2015</v>
      </c>
      <c r="D4551" s="2" t="s">
        <v>241</v>
      </c>
      <c r="E4551" s="2" t="s">
        <v>627</v>
      </c>
      <c r="F4551" s="2" t="s">
        <v>860</v>
      </c>
      <c r="G4551" s="2">
        <v>54</v>
      </c>
      <c r="H4551" s="2">
        <v>2.668887027539E-4</v>
      </c>
      <c r="I4551" s="2">
        <v>2.9891534708436805E-4</v>
      </c>
      <c r="J4551" s="26" t="s">
        <v>701</v>
      </c>
    </row>
    <row r="4552" spans="1:10" ht="15.75" hidden="1" customHeight="1" x14ac:dyDescent="0.25">
      <c r="A4552" s="2" t="s">
        <v>853</v>
      </c>
      <c r="B4552" s="2" t="s">
        <v>854</v>
      </c>
      <c r="C4552" s="2">
        <v>2015</v>
      </c>
      <c r="D4552" s="2" t="s">
        <v>241</v>
      </c>
      <c r="E4552" s="2" t="s">
        <v>627</v>
      </c>
      <c r="F4552" s="2" t="s">
        <v>858</v>
      </c>
      <c r="G4552" s="2">
        <v>54</v>
      </c>
      <c r="H4552" s="2">
        <v>1.3754884712398E-3</v>
      </c>
      <c r="I4552" s="2">
        <v>1.5405470877885761E-3</v>
      </c>
      <c r="J4552" s="26" t="s">
        <v>700</v>
      </c>
    </row>
    <row r="4553" spans="1:10" ht="15.75" hidden="1" customHeight="1" x14ac:dyDescent="0.25">
      <c r="A4553" s="2" t="s">
        <v>853</v>
      </c>
      <c r="B4553" s="2" t="s">
        <v>854</v>
      </c>
      <c r="C4553" s="2">
        <v>2015</v>
      </c>
      <c r="D4553" s="2" t="s">
        <v>241</v>
      </c>
      <c r="E4553" s="2" t="s">
        <v>627</v>
      </c>
      <c r="F4553" s="2" t="s">
        <v>856</v>
      </c>
      <c r="G4553" s="2">
        <v>54</v>
      </c>
      <c r="H4553" s="2">
        <v>2.1538067812800002E-5</v>
      </c>
      <c r="I4553" s="2">
        <v>2.4122635950336006E-5</v>
      </c>
      <c r="J4553" s="26" t="s">
        <v>700</v>
      </c>
    </row>
    <row r="4554" spans="1:10" ht="15.75" hidden="1" customHeight="1" x14ac:dyDescent="0.25">
      <c r="A4554" s="2" t="s">
        <v>853</v>
      </c>
      <c r="B4554" s="2" t="s">
        <v>854</v>
      </c>
      <c r="C4554" s="2">
        <v>2015</v>
      </c>
      <c r="D4554" s="2" t="s">
        <v>241</v>
      </c>
      <c r="E4554" s="2" t="s">
        <v>627</v>
      </c>
      <c r="F4554" s="2" t="s">
        <v>857</v>
      </c>
      <c r="G4554" s="2">
        <v>54</v>
      </c>
      <c r="H4554" s="2">
        <v>1.6846846847329999E-4</v>
      </c>
      <c r="I4554" s="2">
        <v>1.8868468469009601E-4</v>
      </c>
      <c r="J4554" s="26" t="s">
        <v>700</v>
      </c>
    </row>
    <row r="4555" spans="1:10" ht="15.75" hidden="1" customHeight="1" x14ac:dyDescent="0.25">
      <c r="A4555" s="2" t="s">
        <v>853</v>
      </c>
      <c r="B4555" s="2" t="s">
        <v>854</v>
      </c>
      <c r="C4555" s="2">
        <v>2015</v>
      </c>
      <c r="D4555" s="2" t="s">
        <v>241</v>
      </c>
      <c r="E4555" s="2" t="s">
        <v>627</v>
      </c>
      <c r="F4555" s="2" t="s">
        <v>858</v>
      </c>
      <c r="G4555" s="2">
        <v>55</v>
      </c>
      <c r="H4555" s="2">
        <v>6.7755710333585999E-3</v>
      </c>
      <c r="I4555" s="2">
        <v>7.5886395573616329E-3</v>
      </c>
      <c r="J4555" s="26" t="s">
        <v>700</v>
      </c>
    </row>
    <row r="4556" spans="1:10" ht="15.75" hidden="1" customHeight="1" x14ac:dyDescent="0.25">
      <c r="A4556" s="2" t="s">
        <v>853</v>
      </c>
      <c r="B4556" s="2" t="s">
        <v>854</v>
      </c>
      <c r="C4556" s="2">
        <v>2015</v>
      </c>
      <c r="D4556" s="2" t="s">
        <v>241</v>
      </c>
      <c r="E4556" s="2" t="s">
        <v>627</v>
      </c>
      <c r="F4556" s="2" t="s">
        <v>856</v>
      </c>
      <c r="G4556" s="2">
        <v>55</v>
      </c>
      <c r="H4556" s="2">
        <v>4.2421546822900002E-5</v>
      </c>
      <c r="I4556" s="2">
        <v>4.751213244164801E-5</v>
      </c>
      <c r="J4556" s="26" t="s">
        <v>700</v>
      </c>
    </row>
    <row r="4557" spans="1:10" ht="15.75" hidden="1" customHeight="1" x14ac:dyDescent="0.25">
      <c r="A4557" s="2" t="s">
        <v>853</v>
      </c>
      <c r="B4557" s="2" t="s">
        <v>854</v>
      </c>
      <c r="C4557" s="2">
        <v>2015</v>
      </c>
      <c r="D4557" s="2" t="s">
        <v>241</v>
      </c>
      <c r="E4557" s="2" t="s">
        <v>627</v>
      </c>
      <c r="F4557" s="2" t="s">
        <v>859</v>
      </c>
      <c r="G4557" s="2">
        <v>55</v>
      </c>
      <c r="H4557" s="2">
        <v>9.9413318821499995E-5</v>
      </c>
      <c r="I4557" s="2">
        <v>1.1134291708008E-4</v>
      </c>
      <c r="J4557" s="26" t="s">
        <v>700</v>
      </c>
    </row>
    <row r="4558" spans="1:10" ht="15.75" hidden="1" customHeight="1" x14ac:dyDescent="0.25">
      <c r="A4558" s="2" t="s">
        <v>853</v>
      </c>
      <c r="B4558" s="2" t="s">
        <v>854</v>
      </c>
      <c r="C4558" s="2">
        <v>2015</v>
      </c>
      <c r="D4558" s="2" t="s">
        <v>241</v>
      </c>
      <c r="E4558" s="2" t="s">
        <v>627</v>
      </c>
      <c r="F4558" s="2" t="s">
        <v>857</v>
      </c>
      <c r="G4558" s="2">
        <v>56</v>
      </c>
      <c r="H4558" s="2">
        <v>1.6250270709859999E-4</v>
      </c>
      <c r="I4558" s="2">
        <v>1.8200303195043202E-4</v>
      </c>
      <c r="J4558" s="26" t="s">
        <v>700</v>
      </c>
    </row>
    <row r="4559" spans="1:10" ht="15.75" hidden="1" customHeight="1" x14ac:dyDescent="0.25">
      <c r="A4559" s="2" t="s">
        <v>853</v>
      </c>
      <c r="B4559" s="2" t="s">
        <v>854</v>
      </c>
      <c r="C4559" s="2">
        <v>2015</v>
      </c>
      <c r="D4559" s="2" t="s">
        <v>241</v>
      </c>
      <c r="E4559" s="2" t="s">
        <v>627</v>
      </c>
      <c r="F4559" s="2" t="s">
        <v>860</v>
      </c>
      <c r="G4559" s="2">
        <v>56</v>
      </c>
      <c r="H4559" s="2">
        <v>2.6263925246890001E-4</v>
      </c>
      <c r="I4559" s="2">
        <v>2.9415596276516804E-4</v>
      </c>
      <c r="J4559" s="26" t="s">
        <v>701</v>
      </c>
    </row>
    <row r="4560" spans="1:10" ht="15.75" hidden="1" customHeight="1" x14ac:dyDescent="0.25">
      <c r="A4560" s="2" t="s">
        <v>853</v>
      </c>
      <c r="B4560" s="2" t="s">
        <v>854</v>
      </c>
      <c r="C4560" s="2">
        <v>2015</v>
      </c>
      <c r="D4560" s="2" t="s">
        <v>241</v>
      </c>
      <c r="E4560" s="2" t="s">
        <v>627</v>
      </c>
      <c r="F4560" s="2" t="s">
        <v>858</v>
      </c>
      <c r="G4560" s="2">
        <v>56</v>
      </c>
      <c r="H4560" s="2">
        <v>1.4484556159005001E-3</v>
      </c>
      <c r="I4560" s="2">
        <v>1.6222702898085603E-3</v>
      </c>
      <c r="J4560" s="26" t="s">
        <v>700</v>
      </c>
    </row>
    <row r="4561" spans="1:10" ht="15.75" hidden="1" customHeight="1" x14ac:dyDescent="0.25">
      <c r="A4561" s="2" t="s">
        <v>853</v>
      </c>
      <c r="B4561" s="2" t="s">
        <v>854</v>
      </c>
      <c r="C4561" s="2">
        <v>2015</v>
      </c>
      <c r="D4561" s="2" t="s">
        <v>241</v>
      </c>
      <c r="E4561" s="2" t="s">
        <v>627</v>
      </c>
      <c r="F4561" s="2" t="s">
        <v>860</v>
      </c>
      <c r="G4561" s="2">
        <v>57</v>
      </c>
      <c r="H4561" s="2">
        <v>5.0808905507439999E-4</v>
      </c>
      <c r="I4561" s="2">
        <v>5.6905974168332805E-4</v>
      </c>
      <c r="J4561" s="26" t="s">
        <v>701</v>
      </c>
    </row>
    <row r="4562" spans="1:10" ht="15.75" hidden="1" customHeight="1" x14ac:dyDescent="0.25">
      <c r="A4562" s="2" t="s">
        <v>853</v>
      </c>
      <c r="B4562" s="2" t="s">
        <v>854</v>
      </c>
      <c r="C4562" s="2">
        <v>2015</v>
      </c>
      <c r="D4562" s="2" t="s">
        <v>241</v>
      </c>
      <c r="E4562" s="2" t="s">
        <v>627</v>
      </c>
      <c r="F4562" s="2" t="s">
        <v>859</v>
      </c>
      <c r="G4562" s="2">
        <v>57</v>
      </c>
      <c r="H4562" s="2">
        <v>9.4817809440399999E-5</v>
      </c>
      <c r="I4562" s="2">
        <v>1.06195946573248E-4</v>
      </c>
      <c r="J4562" s="26" t="s">
        <v>700</v>
      </c>
    </row>
    <row r="4563" spans="1:10" ht="15.75" hidden="1" customHeight="1" x14ac:dyDescent="0.25">
      <c r="A4563" s="2" t="s">
        <v>853</v>
      </c>
      <c r="B4563" s="2" t="s">
        <v>854</v>
      </c>
      <c r="C4563" s="2">
        <v>2015</v>
      </c>
      <c r="D4563" s="2" t="s">
        <v>241</v>
      </c>
      <c r="E4563" s="2" t="s">
        <v>627</v>
      </c>
      <c r="F4563" s="2" t="s">
        <v>857</v>
      </c>
      <c r="G4563" s="2">
        <v>57</v>
      </c>
      <c r="H4563" s="2">
        <v>3.186827088939E-4</v>
      </c>
      <c r="I4563" s="2">
        <v>3.5692463396116801E-4</v>
      </c>
      <c r="J4563" s="26" t="s">
        <v>700</v>
      </c>
    </row>
    <row r="4564" spans="1:10" ht="15.75" hidden="1" customHeight="1" x14ac:dyDescent="0.25">
      <c r="A4564" s="2" t="s">
        <v>853</v>
      </c>
      <c r="B4564" s="2" t="s">
        <v>854</v>
      </c>
      <c r="C4564" s="2">
        <v>2015</v>
      </c>
      <c r="D4564" s="2" t="s">
        <v>241</v>
      </c>
      <c r="E4564" s="2" t="s">
        <v>627</v>
      </c>
      <c r="F4564" s="2" t="s">
        <v>857</v>
      </c>
      <c r="G4564" s="2">
        <v>58</v>
      </c>
      <c r="H4564" s="2">
        <v>1.59485367476E-4</v>
      </c>
      <c r="I4564" s="2">
        <v>1.7862361157312001E-4</v>
      </c>
      <c r="J4564" s="26" t="s">
        <v>700</v>
      </c>
    </row>
    <row r="4565" spans="1:10" ht="15.75" hidden="1" customHeight="1" x14ac:dyDescent="0.25">
      <c r="A4565" s="2" t="s">
        <v>853</v>
      </c>
      <c r="B4565" s="2" t="s">
        <v>854</v>
      </c>
      <c r="C4565" s="2">
        <v>2015</v>
      </c>
      <c r="D4565" s="2" t="s">
        <v>241</v>
      </c>
      <c r="E4565" s="2" t="s">
        <v>627</v>
      </c>
      <c r="F4565" s="2" t="s">
        <v>859</v>
      </c>
      <c r="G4565" s="2">
        <v>58</v>
      </c>
      <c r="H4565" s="2">
        <v>4.66369056085E-5</v>
      </c>
      <c r="I4565" s="2">
        <v>5.2233334281520006E-5</v>
      </c>
      <c r="J4565" s="26" t="s">
        <v>700</v>
      </c>
    </row>
    <row r="4566" spans="1:10" ht="15.75" hidden="1" customHeight="1" x14ac:dyDescent="0.25">
      <c r="A4566" s="2" t="s">
        <v>853</v>
      </c>
      <c r="B4566" s="2" t="s">
        <v>854</v>
      </c>
      <c r="C4566" s="2">
        <v>2015</v>
      </c>
      <c r="D4566" s="2" t="s">
        <v>241</v>
      </c>
      <c r="E4566" s="2" t="s">
        <v>627</v>
      </c>
      <c r="F4566" s="2" t="s">
        <v>858</v>
      </c>
      <c r="G4566" s="2">
        <v>58</v>
      </c>
      <c r="H4566" s="2">
        <v>2.5510122068225999E-3</v>
      </c>
      <c r="I4566" s="2">
        <v>2.857133671641312E-3</v>
      </c>
      <c r="J4566" s="26" t="s">
        <v>700</v>
      </c>
    </row>
    <row r="4567" spans="1:10" ht="15.75" hidden="1" customHeight="1" x14ac:dyDescent="0.25">
      <c r="A4567" s="2" t="s">
        <v>853</v>
      </c>
      <c r="B4567" s="2" t="s">
        <v>854</v>
      </c>
      <c r="C4567" s="2">
        <v>2015</v>
      </c>
      <c r="D4567" s="2" t="s">
        <v>241</v>
      </c>
      <c r="E4567" s="2" t="s">
        <v>627</v>
      </c>
      <c r="F4567" s="2" t="s">
        <v>859</v>
      </c>
      <c r="G4567" s="2">
        <v>59</v>
      </c>
      <c r="H4567" s="2">
        <v>4.5685777877199998E-5</v>
      </c>
      <c r="I4567" s="2">
        <v>5.1168071222464004E-5</v>
      </c>
      <c r="J4567" s="26" t="s">
        <v>700</v>
      </c>
    </row>
    <row r="4568" spans="1:10" ht="15.75" hidden="1" customHeight="1" x14ac:dyDescent="0.25">
      <c r="A4568" s="2" t="s">
        <v>853</v>
      </c>
      <c r="B4568" s="2" t="s">
        <v>854</v>
      </c>
      <c r="C4568" s="2">
        <v>2015</v>
      </c>
      <c r="D4568" s="2" t="s">
        <v>241</v>
      </c>
      <c r="E4568" s="2" t="s">
        <v>627</v>
      </c>
      <c r="F4568" s="2" t="s">
        <v>857</v>
      </c>
      <c r="G4568" s="2">
        <v>60</v>
      </c>
      <c r="H4568" s="2">
        <v>1.5525480557700001E-4</v>
      </c>
      <c r="I4568" s="2">
        <v>1.7388538224624001E-4</v>
      </c>
      <c r="J4568" s="26" t="s">
        <v>700</v>
      </c>
    </row>
    <row r="4569" spans="1:10" ht="15.75" hidden="1" customHeight="1" x14ac:dyDescent="0.25">
      <c r="A4569" s="2" t="s">
        <v>853</v>
      </c>
      <c r="B4569" s="2" t="s">
        <v>854</v>
      </c>
      <c r="C4569" s="2">
        <v>2015</v>
      </c>
      <c r="D4569" s="2" t="s">
        <v>241</v>
      </c>
      <c r="E4569" s="2" t="s">
        <v>627</v>
      </c>
      <c r="F4569" s="2" t="s">
        <v>858</v>
      </c>
      <c r="G4569" s="2">
        <v>60</v>
      </c>
      <c r="H4569" s="2">
        <v>1.2249728897586001E-3</v>
      </c>
      <c r="I4569" s="2">
        <v>1.3719696365296322E-3</v>
      </c>
      <c r="J4569" s="26" t="s">
        <v>700</v>
      </c>
    </row>
    <row r="4570" spans="1:10" ht="15.75" hidden="1" customHeight="1" x14ac:dyDescent="0.25">
      <c r="A4570" s="2" t="s">
        <v>853</v>
      </c>
      <c r="B4570" s="2" t="s">
        <v>854</v>
      </c>
      <c r="C4570" s="2">
        <v>2015</v>
      </c>
      <c r="D4570" s="2" t="s">
        <v>241</v>
      </c>
      <c r="E4570" s="2" t="s">
        <v>627</v>
      </c>
      <c r="F4570" s="2" t="s">
        <v>859</v>
      </c>
      <c r="G4570" s="2">
        <v>61</v>
      </c>
      <c r="H4570" s="2">
        <v>4.4888631237000002E-5</v>
      </c>
      <c r="I4570" s="2">
        <v>5.0275266985440004E-5</v>
      </c>
      <c r="J4570" s="26" t="s">
        <v>700</v>
      </c>
    </row>
    <row r="4571" spans="1:10" ht="15.75" hidden="1" customHeight="1" x14ac:dyDescent="0.25">
      <c r="A4571" s="2" t="s">
        <v>853</v>
      </c>
      <c r="B4571" s="2" t="s">
        <v>854</v>
      </c>
      <c r="C4571" s="2">
        <v>2015</v>
      </c>
      <c r="D4571" s="2" t="s">
        <v>241</v>
      </c>
      <c r="E4571" s="2" t="s">
        <v>627</v>
      </c>
      <c r="F4571" s="2" t="s">
        <v>856</v>
      </c>
      <c r="G4571" s="2">
        <v>61</v>
      </c>
      <c r="H4571" s="2">
        <v>1.86404213309E-5</v>
      </c>
      <c r="I4571" s="2">
        <v>2.0877271890608003E-5</v>
      </c>
      <c r="J4571" s="26" t="s">
        <v>700</v>
      </c>
    </row>
    <row r="4572" spans="1:10" ht="15.75" hidden="1" customHeight="1" x14ac:dyDescent="0.25">
      <c r="A4572" s="2" t="s">
        <v>853</v>
      </c>
      <c r="B4572" s="2" t="s">
        <v>854</v>
      </c>
      <c r="C4572" s="2">
        <v>2015</v>
      </c>
      <c r="D4572" s="2" t="s">
        <v>241</v>
      </c>
      <c r="E4572" s="2" t="s">
        <v>627</v>
      </c>
      <c r="F4572" s="2" t="s">
        <v>857</v>
      </c>
      <c r="G4572" s="2">
        <v>62</v>
      </c>
      <c r="H4572" s="2">
        <v>4.4734567927660001E-4</v>
      </c>
      <c r="I4572" s="2">
        <v>5.010271607897921E-4</v>
      </c>
      <c r="J4572" s="26" t="s">
        <v>700</v>
      </c>
    </row>
    <row r="4573" spans="1:10" ht="15.75" hidden="1" customHeight="1" x14ac:dyDescent="0.25">
      <c r="A4573" s="2" t="s">
        <v>853</v>
      </c>
      <c r="B4573" s="2" t="s">
        <v>854</v>
      </c>
      <c r="C4573" s="2">
        <v>2015</v>
      </c>
      <c r="D4573" s="2" t="s">
        <v>241</v>
      </c>
      <c r="E4573" s="2" t="s">
        <v>627</v>
      </c>
      <c r="F4573" s="2" t="s">
        <v>858</v>
      </c>
      <c r="G4573" s="2">
        <v>62</v>
      </c>
      <c r="H4573" s="2">
        <v>1.1985036544502E-3</v>
      </c>
      <c r="I4573" s="2">
        <v>1.3423240929842243E-3</v>
      </c>
      <c r="J4573" s="26" t="s">
        <v>700</v>
      </c>
    </row>
    <row r="4574" spans="1:10" ht="15.75" hidden="1" customHeight="1" x14ac:dyDescent="0.25">
      <c r="A4574" s="2" t="s">
        <v>853</v>
      </c>
      <c r="B4574" s="2" t="s">
        <v>854</v>
      </c>
      <c r="C4574" s="2">
        <v>2015</v>
      </c>
      <c r="D4574" s="2" t="s">
        <v>241</v>
      </c>
      <c r="E4574" s="2" t="s">
        <v>627</v>
      </c>
      <c r="F4574" s="2" t="s">
        <v>857</v>
      </c>
      <c r="G4574" s="2">
        <v>63</v>
      </c>
      <c r="H4574" s="2">
        <v>1.469381386414E-4</v>
      </c>
      <c r="I4574" s="2">
        <v>1.6457071527836801E-4</v>
      </c>
      <c r="J4574" s="26" t="s">
        <v>700</v>
      </c>
    </row>
    <row r="4575" spans="1:10" ht="15.75" hidden="1" customHeight="1" x14ac:dyDescent="0.25">
      <c r="A4575" s="2" t="s">
        <v>853</v>
      </c>
      <c r="B4575" s="2" t="s">
        <v>854</v>
      </c>
      <c r="C4575" s="2">
        <v>2015</v>
      </c>
      <c r="D4575" s="2" t="s">
        <v>241</v>
      </c>
      <c r="E4575" s="2" t="s">
        <v>627</v>
      </c>
      <c r="F4575" s="2" t="s">
        <v>859</v>
      </c>
      <c r="G4575" s="2">
        <v>63</v>
      </c>
      <c r="H4575" s="2">
        <v>4.3497700971800001E-5</v>
      </c>
      <c r="I4575" s="2">
        <v>4.8717425088416007E-5</v>
      </c>
      <c r="J4575" s="26" t="s">
        <v>700</v>
      </c>
    </row>
    <row r="4576" spans="1:10" ht="15.75" hidden="1" customHeight="1" x14ac:dyDescent="0.25">
      <c r="A4576" s="2" t="s">
        <v>853</v>
      </c>
      <c r="B4576" s="2" t="s">
        <v>854</v>
      </c>
      <c r="C4576" s="2">
        <v>2015</v>
      </c>
      <c r="D4576" s="2" t="s">
        <v>241</v>
      </c>
      <c r="E4576" s="2" t="s">
        <v>627</v>
      </c>
      <c r="F4576" s="2" t="s">
        <v>858</v>
      </c>
      <c r="G4576" s="2">
        <v>63</v>
      </c>
      <c r="H4576" s="2">
        <v>2.3667004425078999E-3</v>
      </c>
      <c r="I4576" s="2">
        <v>2.6507044956088481E-3</v>
      </c>
      <c r="J4576" s="26" t="s">
        <v>700</v>
      </c>
    </row>
    <row r="4577" spans="1:10" ht="15.75" hidden="1" customHeight="1" x14ac:dyDescent="0.25">
      <c r="A4577" s="2" t="s">
        <v>853</v>
      </c>
      <c r="B4577" s="2" t="s">
        <v>854</v>
      </c>
      <c r="C4577" s="2">
        <v>2015</v>
      </c>
      <c r="D4577" s="2" t="s">
        <v>241</v>
      </c>
      <c r="E4577" s="2" t="s">
        <v>627</v>
      </c>
      <c r="F4577" s="2" t="s">
        <v>856</v>
      </c>
      <c r="G4577" s="2">
        <v>63</v>
      </c>
      <c r="H4577" s="2">
        <v>1.7792581275000001E-5</v>
      </c>
      <c r="I4577" s="2">
        <v>1.9927691028000003E-5</v>
      </c>
      <c r="J4577" s="26" t="s">
        <v>700</v>
      </c>
    </row>
    <row r="4578" spans="1:10" ht="15.75" hidden="1" customHeight="1" x14ac:dyDescent="0.25">
      <c r="A4578" s="2" t="s">
        <v>853</v>
      </c>
      <c r="B4578" s="2" t="s">
        <v>854</v>
      </c>
      <c r="C4578" s="2">
        <v>2015</v>
      </c>
      <c r="D4578" s="2" t="s">
        <v>241</v>
      </c>
      <c r="E4578" s="2" t="s">
        <v>627</v>
      </c>
      <c r="F4578" s="2" t="s">
        <v>860</v>
      </c>
      <c r="G4578" s="2">
        <v>64</v>
      </c>
      <c r="H4578" s="2">
        <v>2.2254300711210001E-4</v>
      </c>
      <c r="I4578" s="2">
        <v>2.4924816796555204E-4</v>
      </c>
      <c r="J4578" s="26" t="s">
        <v>701</v>
      </c>
    </row>
    <row r="4579" spans="1:10" ht="15.75" hidden="1" customHeight="1" x14ac:dyDescent="0.25">
      <c r="A4579" s="2" t="s">
        <v>853</v>
      </c>
      <c r="B4579" s="2" t="s">
        <v>854</v>
      </c>
      <c r="C4579" s="2">
        <v>2015</v>
      </c>
      <c r="D4579" s="2" t="s">
        <v>241</v>
      </c>
      <c r="E4579" s="2" t="s">
        <v>627</v>
      </c>
      <c r="F4579" s="2" t="s">
        <v>858</v>
      </c>
      <c r="G4579" s="2">
        <v>64</v>
      </c>
      <c r="H4579" s="2">
        <v>3.4691261826082999E-3</v>
      </c>
      <c r="I4579" s="2">
        <v>3.8854213245212961E-3</v>
      </c>
      <c r="J4579" s="26" t="s">
        <v>700</v>
      </c>
    </row>
    <row r="4580" spans="1:10" ht="15.75" hidden="1" customHeight="1" x14ac:dyDescent="0.25">
      <c r="A4580" s="2" t="s">
        <v>853</v>
      </c>
      <c r="B4580" s="2" t="s">
        <v>854</v>
      </c>
      <c r="C4580" s="2">
        <v>2015</v>
      </c>
      <c r="D4580" s="2" t="s">
        <v>241</v>
      </c>
      <c r="E4580" s="2" t="s">
        <v>627</v>
      </c>
      <c r="F4580" s="2" t="s">
        <v>856</v>
      </c>
      <c r="G4580" s="2">
        <v>65</v>
      </c>
      <c r="H4580" s="2">
        <v>1.75092845893E-5</v>
      </c>
      <c r="I4580" s="2">
        <v>1.9610398740016002E-5</v>
      </c>
      <c r="J4580" s="26" t="s">
        <v>700</v>
      </c>
    </row>
    <row r="4581" spans="1:10" ht="15.75" hidden="1" customHeight="1" x14ac:dyDescent="0.25">
      <c r="A4581" s="2" t="s">
        <v>853</v>
      </c>
      <c r="B4581" s="2" t="s">
        <v>854</v>
      </c>
      <c r="C4581" s="2">
        <v>2015</v>
      </c>
      <c r="D4581" s="2" t="s">
        <v>241</v>
      </c>
      <c r="E4581" s="2" t="s">
        <v>627</v>
      </c>
      <c r="F4581" s="2" t="s">
        <v>857</v>
      </c>
      <c r="G4581" s="2">
        <v>65</v>
      </c>
      <c r="H4581" s="2">
        <v>2.8577775810849999E-4</v>
      </c>
      <c r="I4581" s="2">
        <v>3.2007108908152E-4</v>
      </c>
      <c r="J4581" s="26" t="s">
        <v>700</v>
      </c>
    </row>
    <row r="4582" spans="1:10" ht="15.75" hidden="1" customHeight="1" x14ac:dyDescent="0.25">
      <c r="A4582" s="2" t="s">
        <v>853</v>
      </c>
      <c r="B4582" s="2" t="s">
        <v>854</v>
      </c>
      <c r="C4582" s="2">
        <v>2015</v>
      </c>
      <c r="D4582" s="2" t="s">
        <v>241</v>
      </c>
      <c r="E4582" s="2" t="s">
        <v>627</v>
      </c>
      <c r="F4582" s="2" t="s">
        <v>859</v>
      </c>
      <c r="G4582" s="2">
        <v>65</v>
      </c>
      <c r="H4582" s="2">
        <v>8.3990205894200005E-5</v>
      </c>
      <c r="I4582" s="2">
        <v>9.4069030601504021E-5</v>
      </c>
      <c r="J4582" s="26" t="s">
        <v>700</v>
      </c>
    </row>
    <row r="4583" spans="1:10" ht="15.75" hidden="1" customHeight="1" x14ac:dyDescent="0.25">
      <c r="A4583" s="2" t="s">
        <v>853</v>
      </c>
      <c r="B4583" s="2" t="s">
        <v>854</v>
      </c>
      <c r="C4583" s="2">
        <v>2015</v>
      </c>
      <c r="D4583" s="2" t="s">
        <v>241</v>
      </c>
      <c r="E4583" s="2" t="s">
        <v>627</v>
      </c>
      <c r="F4583" s="2" t="s">
        <v>858</v>
      </c>
      <c r="G4583" s="2">
        <v>65</v>
      </c>
      <c r="H4583" s="2">
        <v>2.2924899822101001E-3</v>
      </c>
      <c r="I4583" s="2">
        <v>2.5675887800753125E-3</v>
      </c>
      <c r="J4583" s="26" t="s">
        <v>700</v>
      </c>
    </row>
    <row r="4584" spans="1:10" ht="15.75" hidden="1" customHeight="1" x14ac:dyDescent="0.25">
      <c r="A4584" s="2" t="s">
        <v>853</v>
      </c>
      <c r="B4584" s="2" t="s">
        <v>854</v>
      </c>
      <c r="C4584" s="2">
        <v>2015</v>
      </c>
      <c r="D4584" s="2" t="s">
        <v>241</v>
      </c>
      <c r="E4584" s="2" t="s">
        <v>627</v>
      </c>
      <c r="F4584" s="2" t="s">
        <v>858</v>
      </c>
      <c r="G4584" s="2">
        <v>66</v>
      </c>
      <c r="H4584" s="2">
        <v>1.1366300750524001E-3</v>
      </c>
      <c r="I4584" s="2">
        <v>1.2730256840586883E-3</v>
      </c>
      <c r="J4584" s="26" t="s">
        <v>700</v>
      </c>
    </row>
    <row r="4585" spans="1:10" ht="15.75" hidden="1" customHeight="1" x14ac:dyDescent="0.25">
      <c r="A4585" s="2" t="s">
        <v>853</v>
      </c>
      <c r="B4585" s="2" t="s">
        <v>854</v>
      </c>
      <c r="C4585" s="2">
        <v>2015</v>
      </c>
      <c r="D4585" s="2" t="s">
        <v>241</v>
      </c>
      <c r="E4585" s="2" t="s">
        <v>627</v>
      </c>
      <c r="F4585" s="2" t="s">
        <v>856</v>
      </c>
      <c r="G4585" s="2">
        <v>66</v>
      </c>
      <c r="H4585" s="2">
        <v>1.6992617020200001E-5</v>
      </c>
      <c r="I4585" s="2">
        <v>1.9031731062624003E-5</v>
      </c>
      <c r="J4585" s="26" t="s">
        <v>700</v>
      </c>
    </row>
    <row r="4586" spans="1:10" ht="15.75" hidden="1" customHeight="1" x14ac:dyDescent="0.25">
      <c r="A4586" s="2" t="s">
        <v>853</v>
      </c>
      <c r="B4586" s="2" t="s">
        <v>854</v>
      </c>
      <c r="C4586" s="2">
        <v>2015</v>
      </c>
      <c r="D4586" s="2" t="s">
        <v>241</v>
      </c>
      <c r="E4586" s="2" t="s">
        <v>627</v>
      </c>
      <c r="F4586" s="2" t="s">
        <v>857</v>
      </c>
      <c r="G4586" s="2">
        <v>66</v>
      </c>
      <c r="H4586" s="2">
        <v>5.8091984828929997E-4</v>
      </c>
      <c r="I4586" s="2">
        <v>6.5063023008401599E-4</v>
      </c>
      <c r="J4586" s="26" t="s">
        <v>700</v>
      </c>
    </row>
    <row r="4587" spans="1:10" ht="15.75" hidden="1" customHeight="1" x14ac:dyDescent="0.25">
      <c r="A4587" s="2" t="s">
        <v>853</v>
      </c>
      <c r="B4587" s="2" t="s">
        <v>854</v>
      </c>
      <c r="C4587" s="2">
        <v>2015</v>
      </c>
      <c r="D4587" s="2" t="s">
        <v>241</v>
      </c>
      <c r="E4587" s="2" t="s">
        <v>627</v>
      </c>
      <c r="F4587" s="2" t="s">
        <v>858</v>
      </c>
      <c r="G4587" s="2">
        <v>67</v>
      </c>
      <c r="H4587" s="2">
        <v>1.1077539529651E-3</v>
      </c>
      <c r="I4587" s="2">
        <v>1.2406844273209121E-3</v>
      </c>
      <c r="J4587" s="26" t="s">
        <v>700</v>
      </c>
    </row>
    <row r="4588" spans="1:10" ht="15.75" hidden="1" customHeight="1" x14ac:dyDescent="0.25">
      <c r="A4588" s="2" t="s">
        <v>853</v>
      </c>
      <c r="B4588" s="2" t="s">
        <v>854</v>
      </c>
      <c r="C4588" s="2">
        <v>2015</v>
      </c>
      <c r="D4588" s="2" t="s">
        <v>241</v>
      </c>
      <c r="E4588" s="2" t="s">
        <v>627</v>
      </c>
      <c r="F4588" s="2" t="s">
        <v>859</v>
      </c>
      <c r="G4588" s="2">
        <v>67</v>
      </c>
      <c r="H4588" s="2">
        <v>1.218920624524E-4</v>
      </c>
      <c r="I4588" s="2">
        <v>1.3651910994668802E-4</v>
      </c>
      <c r="J4588" s="26" t="s">
        <v>700</v>
      </c>
    </row>
    <row r="4589" spans="1:10" ht="15.75" hidden="1" customHeight="1" x14ac:dyDescent="0.25">
      <c r="A4589" s="2" t="s">
        <v>853</v>
      </c>
      <c r="B4589" s="2" t="s">
        <v>854</v>
      </c>
      <c r="C4589" s="2">
        <v>2015</v>
      </c>
      <c r="D4589" s="2" t="s">
        <v>241</v>
      </c>
      <c r="E4589" s="2" t="s">
        <v>627</v>
      </c>
      <c r="F4589" s="2" t="s">
        <v>855</v>
      </c>
      <c r="G4589" s="2">
        <v>67</v>
      </c>
      <c r="H4589" s="2">
        <v>2.7197215240449998E-4</v>
      </c>
      <c r="I4589" s="2">
        <v>3.0460881069303998E-4</v>
      </c>
      <c r="J4589" s="26" t="s">
        <v>700</v>
      </c>
    </row>
    <row r="4590" spans="1:10" ht="15.75" hidden="1" customHeight="1" x14ac:dyDescent="0.25">
      <c r="A4590" s="2" t="s">
        <v>853</v>
      </c>
      <c r="B4590" s="2" t="s">
        <v>854</v>
      </c>
      <c r="C4590" s="2">
        <v>2015</v>
      </c>
      <c r="D4590" s="2" t="s">
        <v>241</v>
      </c>
      <c r="E4590" s="2" t="s">
        <v>627</v>
      </c>
      <c r="F4590" s="2" t="s">
        <v>857</v>
      </c>
      <c r="G4590" s="2">
        <v>67</v>
      </c>
      <c r="H4590" s="2">
        <v>1.40146992635E-4</v>
      </c>
      <c r="I4590" s="2">
        <v>1.5696463175120002E-4</v>
      </c>
      <c r="J4590" s="26" t="s">
        <v>700</v>
      </c>
    </row>
    <row r="4591" spans="1:10" ht="15.75" hidden="1" customHeight="1" x14ac:dyDescent="0.25">
      <c r="A4591" s="2" t="s">
        <v>853</v>
      </c>
      <c r="B4591" s="2" t="s">
        <v>854</v>
      </c>
      <c r="C4591" s="2">
        <v>2015</v>
      </c>
      <c r="D4591" s="2" t="s">
        <v>241</v>
      </c>
      <c r="E4591" s="2" t="s">
        <v>627</v>
      </c>
      <c r="F4591" s="2" t="s">
        <v>856</v>
      </c>
      <c r="G4591" s="2">
        <v>67</v>
      </c>
      <c r="H4591" s="2">
        <v>1.6879987015299999E-5</v>
      </c>
      <c r="I4591" s="2">
        <v>1.8905585457136E-5</v>
      </c>
      <c r="J4591" s="26" t="s">
        <v>700</v>
      </c>
    </row>
    <row r="4592" spans="1:10" ht="15.75" hidden="1" customHeight="1" x14ac:dyDescent="0.25">
      <c r="A4592" s="2" t="s">
        <v>853</v>
      </c>
      <c r="B4592" s="2" t="s">
        <v>854</v>
      </c>
      <c r="C4592" s="2">
        <v>2015</v>
      </c>
      <c r="D4592" s="2" t="s">
        <v>241</v>
      </c>
      <c r="E4592" s="2" t="s">
        <v>627</v>
      </c>
      <c r="F4592" s="2" t="s">
        <v>857</v>
      </c>
      <c r="G4592" s="2">
        <v>68</v>
      </c>
      <c r="H4592" s="2">
        <v>1.358175795758E-4</v>
      </c>
      <c r="I4592" s="2">
        <v>1.5211568912489601E-4</v>
      </c>
      <c r="J4592" s="26" t="s">
        <v>700</v>
      </c>
    </row>
    <row r="4593" spans="1:10" ht="15.75" hidden="1" customHeight="1" x14ac:dyDescent="0.25">
      <c r="A4593" s="2" t="s">
        <v>853</v>
      </c>
      <c r="B4593" s="2" t="s">
        <v>854</v>
      </c>
      <c r="C4593" s="2">
        <v>2015</v>
      </c>
      <c r="D4593" s="2" t="s">
        <v>241</v>
      </c>
      <c r="E4593" s="2" t="s">
        <v>627</v>
      </c>
      <c r="F4593" s="2" t="s">
        <v>858</v>
      </c>
      <c r="G4593" s="2">
        <v>68</v>
      </c>
      <c r="H4593" s="2">
        <v>1.0940199717879E-3</v>
      </c>
      <c r="I4593" s="2">
        <v>1.2253023684024482E-3</v>
      </c>
      <c r="J4593" s="26" t="s">
        <v>700</v>
      </c>
    </row>
    <row r="4594" spans="1:10" ht="15.75" hidden="1" customHeight="1" x14ac:dyDescent="0.25">
      <c r="A4594" s="2" t="s">
        <v>853</v>
      </c>
      <c r="B4594" s="2" t="s">
        <v>854</v>
      </c>
      <c r="C4594" s="2">
        <v>2015</v>
      </c>
      <c r="D4594" s="2" t="s">
        <v>241</v>
      </c>
      <c r="E4594" s="2" t="s">
        <v>627</v>
      </c>
      <c r="F4594" s="2" t="s">
        <v>858</v>
      </c>
      <c r="G4594" s="2">
        <v>70</v>
      </c>
      <c r="H4594" s="2">
        <v>1.0622313711792001E-3</v>
      </c>
      <c r="I4594" s="2">
        <v>1.1896991357207042E-3</v>
      </c>
      <c r="J4594" s="26" t="s">
        <v>700</v>
      </c>
    </row>
    <row r="4595" spans="1:10" ht="15.75" hidden="1" customHeight="1" x14ac:dyDescent="0.25">
      <c r="A4595" s="2" t="s">
        <v>853</v>
      </c>
      <c r="B4595" s="2" t="s">
        <v>854</v>
      </c>
      <c r="C4595" s="2">
        <v>2015</v>
      </c>
      <c r="D4595" s="2" t="s">
        <v>241</v>
      </c>
      <c r="E4595" s="2" t="s">
        <v>627</v>
      </c>
      <c r="F4595" s="2" t="s">
        <v>857</v>
      </c>
      <c r="G4595" s="2">
        <v>70</v>
      </c>
      <c r="H4595" s="2">
        <v>1.3217449304649999E-4</v>
      </c>
      <c r="I4595" s="2">
        <v>1.4803543221208001E-4</v>
      </c>
      <c r="J4595" s="26" t="s">
        <v>700</v>
      </c>
    </row>
    <row r="4596" spans="1:10" ht="15.75" hidden="1" customHeight="1" x14ac:dyDescent="0.25">
      <c r="A4596" s="2" t="s">
        <v>853</v>
      </c>
      <c r="B4596" s="2" t="s">
        <v>854</v>
      </c>
      <c r="C4596" s="2">
        <v>2015</v>
      </c>
      <c r="D4596" s="2" t="s">
        <v>241</v>
      </c>
      <c r="E4596" s="2" t="s">
        <v>627</v>
      </c>
      <c r="F4596" s="2" t="s">
        <v>859</v>
      </c>
      <c r="G4596" s="2">
        <v>71</v>
      </c>
      <c r="H4596" s="2">
        <v>4.0606733819000001E-5</v>
      </c>
      <c r="I4596" s="2">
        <v>4.5479541877280009E-5</v>
      </c>
      <c r="J4596" s="26" t="s">
        <v>700</v>
      </c>
    </row>
    <row r="4597" spans="1:10" ht="15.75" hidden="1" customHeight="1" x14ac:dyDescent="0.25">
      <c r="A4597" s="2" t="s">
        <v>853</v>
      </c>
      <c r="B4597" s="2" t="s">
        <v>854</v>
      </c>
      <c r="C4597" s="2">
        <v>2015</v>
      </c>
      <c r="D4597" s="2" t="s">
        <v>241</v>
      </c>
      <c r="E4597" s="2" t="s">
        <v>627</v>
      </c>
      <c r="F4597" s="2" t="s">
        <v>856</v>
      </c>
      <c r="G4597" s="2">
        <v>71</v>
      </c>
      <c r="H4597" s="2">
        <v>1.48362005348E-5</v>
      </c>
      <c r="I4597" s="2">
        <v>1.6616544598976001E-5</v>
      </c>
      <c r="J4597" s="26" t="s">
        <v>700</v>
      </c>
    </row>
    <row r="4598" spans="1:10" ht="15.75" hidden="1" customHeight="1" x14ac:dyDescent="0.25">
      <c r="A4598" s="2" t="s">
        <v>853</v>
      </c>
      <c r="B4598" s="2" t="s">
        <v>854</v>
      </c>
      <c r="C4598" s="2">
        <v>2015</v>
      </c>
      <c r="D4598" s="2" t="s">
        <v>241</v>
      </c>
      <c r="E4598" s="2" t="s">
        <v>627</v>
      </c>
      <c r="F4598" s="2" t="s">
        <v>858</v>
      </c>
      <c r="G4598" s="2">
        <v>71</v>
      </c>
      <c r="H4598" s="2">
        <v>2.1182047203183001E-3</v>
      </c>
      <c r="I4598" s="2">
        <v>2.3723892867564965E-3</v>
      </c>
      <c r="J4598" s="26" t="s">
        <v>700</v>
      </c>
    </row>
    <row r="4599" spans="1:10" ht="15.75" hidden="1" customHeight="1" x14ac:dyDescent="0.25">
      <c r="A4599" s="2" t="s">
        <v>853</v>
      </c>
      <c r="B4599" s="2" t="s">
        <v>854</v>
      </c>
      <c r="C4599" s="2">
        <v>2015</v>
      </c>
      <c r="D4599" s="2" t="s">
        <v>241</v>
      </c>
      <c r="E4599" s="2" t="s">
        <v>627</v>
      </c>
      <c r="F4599" s="2" t="s">
        <v>855</v>
      </c>
      <c r="G4599" s="2">
        <v>72</v>
      </c>
      <c r="H4599" s="2">
        <v>2.9635190730910001E-4</v>
      </c>
      <c r="I4599" s="2">
        <v>3.3191413618619204E-4</v>
      </c>
      <c r="J4599" s="26" t="s">
        <v>700</v>
      </c>
    </row>
    <row r="4600" spans="1:10" ht="15.75" hidden="1" customHeight="1" x14ac:dyDescent="0.25">
      <c r="A4600" s="2" t="s">
        <v>853</v>
      </c>
      <c r="B4600" s="2" t="s">
        <v>854</v>
      </c>
      <c r="C4600" s="2">
        <v>2015</v>
      </c>
      <c r="D4600" s="2" t="s">
        <v>241</v>
      </c>
      <c r="E4600" s="2" t="s">
        <v>627</v>
      </c>
      <c r="F4600" s="2" t="s">
        <v>858</v>
      </c>
      <c r="G4600" s="2">
        <v>72</v>
      </c>
      <c r="H4600" s="2">
        <v>2.0586916944011998E-3</v>
      </c>
      <c r="I4600" s="2">
        <v>2.3057346977293442E-3</v>
      </c>
      <c r="J4600" s="26" t="s">
        <v>700</v>
      </c>
    </row>
    <row r="4601" spans="1:10" ht="15.75" hidden="1" customHeight="1" x14ac:dyDescent="0.25">
      <c r="A4601" s="2" t="s">
        <v>853</v>
      </c>
      <c r="B4601" s="2" t="s">
        <v>854</v>
      </c>
      <c r="C4601" s="2">
        <v>2015</v>
      </c>
      <c r="D4601" s="2" t="s">
        <v>241</v>
      </c>
      <c r="E4601" s="2" t="s">
        <v>627</v>
      </c>
      <c r="F4601" s="2" t="s">
        <v>859</v>
      </c>
      <c r="G4601" s="2">
        <v>72</v>
      </c>
      <c r="H4601" s="2">
        <v>3.76916177629E-5</v>
      </c>
      <c r="I4601" s="2">
        <v>4.2214611894448006E-5</v>
      </c>
      <c r="J4601" s="26" t="s">
        <v>700</v>
      </c>
    </row>
    <row r="4602" spans="1:10" ht="15.75" hidden="1" customHeight="1" x14ac:dyDescent="0.25">
      <c r="A4602" s="2" t="s">
        <v>853</v>
      </c>
      <c r="B4602" s="2" t="s">
        <v>854</v>
      </c>
      <c r="C4602" s="2">
        <v>2015</v>
      </c>
      <c r="D4602" s="2" t="s">
        <v>241</v>
      </c>
      <c r="E4602" s="2" t="s">
        <v>627</v>
      </c>
      <c r="F4602" s="2" t="s">
        <v>860</v>
      </c>
      <c r="G4602" s="2">
        <v>72</v>
      </c>
      <c r="H4602" s="2">
        <v>1.9642399274740001E-4</v>
      </c>
      <c r="I4602" s="2">
        <v>2.1999487187708802E-4</v>
      </c>
      <c r="J4602" s="26" t="s">
        <v>701</v>
      </c>
    </row>
    <row r="4603" spans="1:10" ht="15.75" hidden="1" customHeight="1" x14ac:dyDescent="0.25">
      <c r="A4603" s="2" t="s">
        <v>853</v>
      </c>
      <c r="B4603" s="2" t="s">
        <v>854</v>
      </c>
      <c r="C4603" s="2">
        <v>2015</v>
      </c>
      <c r="D4603" s="2" t="s">
        <v>241</v>
      </c>
      <c r="E4603" s="2" t="s">
        <v>627</v>
      </c>
      <c r="F4603" s="2" t="s">
        <v>859</v>
      </c>
      <c r="G4603" s="2">
        <v>73</v>
      </c>
      <c r="H4603" s="2">
        <v>3.7202134990400003E-5</v>
      </c>
      <c r="I4603" s="2">
        <v>4.1666391189248004E-5</v>
      </c>
      <c r="J4603" s="26" t="s">
        <v>700</v>
      </c>
    </row>
    <row r="4604" spans="1:10" ht="15.75" hidden="1" customHeight="1" x14ac:dyDescent="0.25">
      <c r="A4604" s="2" t="s">
        <v>853</v>
      </c>
      <c r="B4604" s="2" t="s">
        <v>854</v>
      </c>
      <c r="C4604" s="2">
        <v>2015</v>
      </c>
      <c r="D4604" s="2" t="s">
        <v>241</v>
      </c>
      <c r="E4604" s="2" t="s">
        <v>627</v>
      </c>
      <c r="F4604" s="2" t="s">
        <v>860</v>
      </c>
      <c r="G4604" s="2">
        <v>73</v>
      </c>
      <c r="H4604" s="2">
        <v>1.9488863472360001E-4</v>
      </c>
      <c r="I4604" s="2">
        <v>2.1827527089043203E-4</v>
      </c>
      <c r="J4604" s="26" t="s">
        <v>701</v>
      </c>
    </row>
    <row r="4605" spans="1:10" ht="15.75" hidden="1" customHeight="1" x14ac:dyDescent="0.25">
      <c r="A4605" s="2" t="s">
        <v>853</v>
      </c>
      <c r="B4605" s="2" t="s">
        <v>854</v>
      </c>
      <c r="C4605" s="2">
        <v>2015</v>
      </c>
      <c r="D4605" s="2" t="s">
        <v>241</v>
      </c>
      <c r="E4605" s="2" t="s">
        <v>627</v>
      </c>
      <c r="F4605" s="2" t="s">
        <v>859</v>
      </c>
      <c r="G4605" s="2">
        <v>74</v>
      </c>
      <c r="H4605" s="2">
        <v>3.7035573768699999E-5</v>
      </c>
      <c r="I4605" s="2">
        <v>4.1479842620944001E-5</v>
      </c>
      <c r="J4605" s="26" t="s">
        <v>700</v>
      </c>
    </row>
    <row r="4606" spans="1:10" ht="15.75" hidden="1" customHeight="1" x14ac:dyDescent="0.25">
      <c r="A4606" s="2" t="s">
        <v>853</v>
      </c>
      <c r="B4606" s="2" t="s">
        <v>854</v>
      </c>
      <c r="C4606" s="2">
        <v>2015</v>
      </c>
      <c r="D4606" s="2" t="s">
        <v>241</v>
      </c>
      <c r="E4606" s="2" t="s">
        <v>627</v>
      </c>
      <c r="F4606" s="2" t="s">
        <v>857</v>
      </c>
      <c r="G4606" s="2">
        <v>74</v>
      </c>
      <c r="H4606" s="2">
        <v>3.8034400495229998E-4</v>
      </c>
      <c r="I4606" s="2">
        <v>4.25985285546576E-4</v>
      </c>
      <c r="J4606" s="26" t="s">
        <v>700</v>
      </c>
    </row>
    <row r="4607" spans="1:10" ht="15.75" hidden="1" customHeight="1" x14ac:dyDescent="0.25">
      <c r="A4607" s="2" t="s">
        <v>853</v>
      </c>
      <c r="B4607" s="2" t="s">
        <v>854</v>
      </c>
      <c r="C4607" s="2">
        <v>2015</v>
      </c>
      <c r="D4607" s="2" t="s">
        <v>241</v>
      </c>
      <c r="E4607" s="2" t="s">
        <v>627</v>
      </c>
      <c r="F4607" s="2" t="s">
        <v>858</v>
      </c>
      <c r="G4607" s="2">
        <v>75</v>
      </c>
      <c r="H4607" s="2">
        <v>2.0771934650838002E-3</v>
      </c>
      <c r="I4607" s="2">
        <v>2.3264566808938567E-3</v>
      </c>
      <c r="J4607" s="26" t="s">
        <v>700</v>
      </c>
    </row>
    <row r="4608" spans="1:10" ht="15.75" hidden="1" customHeight="1" x14ac:dyDescent="0.25">
      <c r="A4608" s="2" t="s">
        <v>853</v>
      </c>
      <c r="B4608" s="2" t="s">
        <v>854</v>
      </c>
      <c r="C4608" s="2">
        <v>2015</v>
      </c>
      <c r="D4608" s="2" t="s">
        <v>241</v>
      </c>
      <c r="E4608" s="2" t="s">
        <v>627</v>
      </c>
      <c r="F4608" s="2" t="s">
        <v>857</v>
      </c>
      <c r="G4608" s="2">
        <v>76</v>
      </c>
      <c r="H4608" s="2">
        <v>2.6152863574680001E-4</v>
      </c>
      <c r="I4608" s="2">
        <v>2.9291207203641605E-4</v>
      </c>
      <c r="J4608" s="26" t="s">
        <v>700</v>
      </c>
    </row>
    <row r="4609" spans="1:10" ht="15.75" hidden="1" customHeight="1" x14ac:dyDescent="0.25">
      <c r="A4609" s="2" t="s">
        <v>853</v>
      </c>
      <c r="B4609" s="2" t="s">
        <v>854</v>
      </c>
      <c r="C4609" s="2">
        <v>2015</v>
      </c>
      <c r="D4609" s="2" t="s">
        <v>241</v>
      </c>
      <c r="E4609" s="2" t="s">
        <v>627</v>
      </c>
      <c r="F4609" s="2" t="s">
        <v>860</v>
      </c>
      <c r="G4609" s="2">
        <v>76</v>
      </c>
      <c r="H4609" s="2">
        <v>1.88118981896E-4</v>
      </c>
      <c r="I4609" s="2">
        <v>2.1069325972352003E-4</v>
      </c>
      <c r="J4609" s="26" t="s">
        <v>701</v>
      </c>
    </row>
    <row r="4610" spans="1:10" ht="15.75" hidden="1" customHeight="1" x14ac:dyDescent="0.25">
      <c r="A4610" s="2" t="s">
        <v>853</v>
      </c>
      <c r="B4610" s="2" t="s">
        <v>854</v>
      </c>
      <c r="C4610" s="2">
        <v>2015</v>
      </c>
      <c r="D4610" s="2" t="s">
        <v>241</v>
      </c>
      <c r="E4610" s="2" t="s">
        <v>627</v>
      </c>
      <c r="F4610" s="2" t="s">
        <v>860</v>
      </c>
      <c r="G4610" s="2">
        <v>77</v>
      </c>
      <c r="H4610" s="2">
        <v>1.8281558004670001E-4</v>
      </c>
      <c r="I4610" s="2">
        <v>2.0475344965230403E-4</v>
      </c>
      <c r="J4610" s="26" t="s">
        <v>701</v>
      </c>
    </row>
    <row r="4611" spans="1:10" ht="15.75" hidden="1" customHeight="1" x14ac:dyDescent="0.25">
      <c r="A4611" s="2" t="s">
        <v>853</v>
      </c>
      <c r="B4611" s="2" t="s">
        <v>854</v>
      </c>
      <c r="C4611" s="2">
        <v>2015</v>
      </c>
      <c r="D4611" s="2" t="s">
        <v>241</v>
      </c>
      <c r="E4611" s="2" t="s">
        <v>627</v>
      </c>
      <c r="F4611" s="2" t="s">
        <v>858</v>
      </c>
      <c r="G4611" s="2">
        <v>77</v>
      </c>
      <c r="H4611" s="2">
        <v>9.7540463320909998E-4</v>
      </c>
      <c r="I4611" s="2">
        <v>1.0924531891941922E-3</v>
      </c>
      <c r="J4611" s="26" t="s">
        <v>700</v>
      </c>
    </row>
    <row r="4612" spans="1:10" ht="15.75" hidden="1" customHeight="1" x14ac:dyDescent="0.25">
      <c r="A4612" s="2" t="s">
        <v>853</v>
      </c>
      <c r="B4612" s="2" t="s">
        <v>854</v>
      </c>
      <c r="C4612" s="2">
        <v>2015</v>
      </c>
      <c r="D4612" s="2" t="s">
        <v>241</v>
      </c>
      <c r="E4612" s="2" t="s">
        <v>627</v>
      </c>
      <c r="F4612" s="2" t="s">
        <v>855</v>
      </c>
      <c r="G4612" s="2">
        <v>78</v>
      </c>
      <c r="H4612" s="2">
        <v>2.915584191214E-4</v>
      </c>
      <c r="I4612" s="2">
        <v>3.2654542941596803E-4</v>
      </c>
      <c r="J4612" s="26" t="s">
        <v>700</v>
      </c>
    </row>
    <row r="4613" spans="1:10" ht="15.75" hidden="1" customHeight="1" x14ac:dyDescent="0.25">
      <c r="A4613" s="2" t="s">
        <v>853</v>
      </c>
      <c r="B4613" s="2" t="s">
        <v>854</v>
      </c>
      <c r="C4613" s="2">
        <v>2015</v>
      </c>
      <c r="D4613" s="2" t="s">
        <v>241</v>
      </c>
      <c r="E4613" s="2" t="s">
        <v>627</v>
      </c>
      <c r="F4613" s="2" t="s">
        <v>857</v>
      </c>
      <c r="G4613" s="2">
        <v>78</v>
      </c>
      <c r="H4613" s="2">
        <v>1.207616805914E-4</v>
      </c>
      <c r="I4613" s="2">
        <v>1.3525308226236801E-4</v>
      </c>
      <c r="J4613" s="26" t="s">
        <v>700</v>
      </c>
    </row>
    <row r="4614" spans="1:10" ht="15.75" hidden="1" customHeight="1" x14ac:dyDescent="0.25">
      <c r="A4614" s="2" t="s">
        <v>853</v>
      </c>
      <c r="B4614" s="2" t="s">
        <v>854</v>
      </c>
      <c r="C4614" s="2">
        <v>2015</v>
      </c>
      <c r="D4614" s="2" t="s">
        <v>241</v>
      </c>
      <c r="E4614" s="2" t="s">
        <v>627</v>
      </c>
      <c r="F4614" s="2" t="s">
        <v>858</v>
      </c>
      <c r="G4614" s="2">
        <v>79</v>
      </c>
      <c r="H4614" s="2">
        <v>9.4322988297789996E-4</v>
      </c>
      <c r="I4614" s="2">
        <v>1.0564174689352481E-3</v>
      </c>
      <c r="J4614" s="26" t="s">
        <v>700</v>
      </c>
    </row>
    <row r="4615" spans="1:10" ht="15.75" hidden="1" customHeight="1" x14ac:dyDescent="0.25">
      <c r="A4615" s="2" t="s">
        <v>853</v>
      </c>
      <c r="B4615" s="2" t="s">
        <v>854</v>
      </c>
      <c r="C4615" s="2">
        <v>2015</v>
      </c>
      <c r="D4615" s="2" t="s">
        <v>241</v>
      </c>
      <c r="E4615" s="2" t="s">
        <v>627</v>
      </c>
      <c r="F4615" s="2" t="s">
        <v>857</v>
      </c>
      <c r="G4615" s="2">
        <v>79</v>
      </c>
      <c r="H4615" s="2">
        <v>1.200689366669E-4</v>
      </c>
      <c r="I4615" s="2">
        <v>1.34477209066928E-4</v>
      </c>
      <c r="J4615" s="26" t="s">
        <v>700</v>
      </c>
    </row>
    <row r="4616" spans="1:10" ht="15.75" hidden="1" customHeight="1" x14ac:dyDescent="0.25">
      <c r="A4616" s="2" t="s">
        <v>853</v>
      </c>
      <c r="B4616" s="2" t="s">
        <v>854</v>
      </c>
      <c r="C4616" s="2">
        <v>2015</v>
      </c>
      <c r="D4616" s="2" t="s">
        <v>241</v>
      </c>
      <c r="E4616" s="2" t="s">
        <v>627</v>
      </c>
      <c r="F4616" s="2" t="s">
        <v>860</v>
      </c>
      <c r="G4616" s="2">
        <v>79</v>
      </c>
      <c r="H4616" s="2">
        <v>1.7968777683559999E-4</v>
      </c>
      <c r="I4616" s="2">
        <v>2.0125031005587199E-4</v>
      </c>
      <c r="J4616" s="26" t="s">
        <v>701</v>
      </c>
    </row>
    <row r="4617" spans="1:10" ht="15.75" hidden="1" customHeight="1" x14ac:dyDescent="0.25">
      <c r="A4617" s="2" t="s">
        <v>853</v>
      </c>
      <c r="B4617" s="2" t="s">
        <v>854</v>
      </c>
      <c r="C4617" s="2">
        <v>2015</v>
      </c>
      <c r="D4617" s="2" t="s">
        <v>241</v>
      </c>
      <c r="E4617" s="2" t="s">
        <v>627</v>
      </c>
      <c r="F4617" s="2" t="s">
        <v>856</v>
      </c>
      <c r="G4617" s="2">
        <v>80</v>
      </c>
      <c r="H4617" s="2">
        <v>2.60875085587E-5</v>
      </c>
      <c r="I4617" s="2">
        <v>2.9218009585744003E-5</v>
      </c>
      <c r="J4617" s="26" t="s">
        <v>700</v>
      </c>
    </row>
    <row r="4618" spans="1:10" ht="15.75" hidden="1" customHeight="1" x14ac:dyDescent="0.25">
      <c r="A4618" s="2" t="s">
        <v>853</v>
      </c>
      <c r="B4618" s="2" t="s">
        <v>854</v>
      </c>
      <c r="C4618" s="2">
        <v>2015</v>
      </c>
      <c r="D4618" s="2" t="s">
        <v>241</v>
      </c>
      <c r="E4618" s="2" t="s">
        <v>627</v>
      </c>
      <c r="F4618" s="2" t="s">
        <v>858</v>
      </c>
      <c r="G4618" s="2">
        <v>80</v>
      </c>
      <c r="H4618" s="2">
        <v>1.8789930618368E-3</v>
      </c>
      <c r="I4618" s="2">
        <v>2.1044722292572161E-3</v>
      </c>
      <c r="J4618" s="26" t="s">
        <v>700</v>
      </c>
    </row>
    <row r="4619" spans="1:10" ht="15.75" hidden="1" customHeight="1" x14ac:dyDescent="0.25">
      <c r="A4619" s="2" t="s">
        <v>853</v>
      </c>
      <c r="B4619" s="2" t="s">
        <v>854</v>
      </c>
      <c r="C4619" s="2">
        <v>2015</v>
      </c>
      <c r="D4619" s="2" t="s">
        <v>241</v>
      </c>
      <c r="E4619" s="2" t="s">
        <v>627</v>
      </c>
      <c r="F4619" s="2" t="s">
        <v>857</v>
      </c>
      <c r="G4619" s="2">
        <v>80</v>
      </c>
      <c r="H4619" s="2">
        <v>1.1969769548159999E-4</v>
      </c>
      <c r="I4619" s="2">
        <v>1.3406141893939201E-4</v>
      </c>
      <c r="J4619" s="26" t="s">
        <v>700</v>
      </c>
    </row>
    <row r="4620" spans="1:10" ht="15.75" hidden="1" customHeight="1" x14ac:dyDescent="0.25">
      <c r="A4620" s="2" t="s">
        <v>853</v>
      </c>
      <c r="B4620" s="2" t="s">
        <v>854</v>
      </c>
      <c r="C4620" s="2">
        <v>2015</v>
      </c>
      <c r="D4620" s="2" t="s">
        <v>241</v>
      </c>
      <c r="E4620" s="2" t="s">
        <v>627</v>
      </c>
      <c r="F4620" s="2" t="s">
        <v>857</v>
      </c>
      <c r="G4620" s="2">
        <v>81</v>
      </c>
      <c r="H4620" s="2">
        <v>1.174612843897E-4</v>
      </c>
      <c r="I4620" s="2">
        <v>1.3155663851646403E-4</v>
      </c>
      <c r="J4620" s="26" t="s">
        <v>700</v>
      </c>
    </row>
    <row r="4621" spans="1:10" ht="15.75" hidden="1" customHeight="1" x14ac:dyDescent="0.25">
      <c r="A4621" s="2" t="s">
        <v>853</v>
      </c>
      <c r="B4621" s="2" t="s">
        <v>854</v>
      </c>
      <c r="C4621" s="2">
        <v>2015</v>
      </c>
      <c r="D4621" s="2" t="s">
        <v>241</v>
      </c>
      <c r="E4621" s="2" t="s">
        <v>627</v>
      </c>
      <c r="F4621" s="2" t="s">
        <v>858</v>
      </c>
      <c r="G4621" s="2">
        <v>82</v>
      </c>
      <c r="H4621" s="2">
        <v>9.0755504788829998E-4</v>
      </c>
      <c r="I4621" s="2">
        <v>1.0164616536348962E-3</v>
      </c>
      <c r="J4621" s="26" t="s">
        <v>700</v>
      </c>
    </row>
    <row r="4622" spans="1:10" ht="15.75" hidden="1" customHeight="1" x14ac:dyDescent="0.25">
      <c r="A4622" s="2" t="s">
        <v>853</v>
      </c>
      <c r="B4622" s="2" t="s">
        <v>854</v>
      </c>
      <c r="C4622" s="2">
        <v>2015</v>
      </c>
      <c r="D4622" s="2" t="s">
        <v>241</v>
      </c>
      <c r="E4622" s="2" t="s">
        <v>627</v>
      </c>
      <c r="F4622" s="2" t="s">
        <v>860</v>
      </c>
      <c r="G4622" s="2">
        <v>83</v>
      </c>
      <c r="H4622" s="2">
        <v>1.7186446348210001E-4</v>
      </c>
      <c r="I4622" s="2">
        <v>1.9248819909995204E-4</v>
      </c>
      <c r="J4622" s="26" t="s">
        <v>701</v>
      </c>
    </row>
    <row r="4623" spans="1:10" ht="15.75" hidden="1" customHeight="1" x14ac:dyDescent="0.25">
      <c r="A4623" s="2" t="s">
        <v>853</v>
      </c>
      <c r="B4623" s="2" t="s">
        <v>854</v>
      </c>
      <c r="C4623" s="2">
        <v>2015</v>
      </c>
      <c r="D4623" s="2" t="s">
        <v>241</v>
      </c>
      <c r="E4623" s="2" t="s">
        <v>627</v>
      </c>
      <c r="F4623" s="2" t="s">
        <v>857</v>
      </c>
      <c r="G4623" s="2">
        <v>83</v>
      </c>
      <c r="H4623" s="2">
        <v>2.284702568431E-4</v>
      </c>
      <c r="I4623" s="2">
        <v>2.5588668766427202E-4</v>
      </c>
      <c r="J4623" s="26" t="s">
        <v>700</v>
      </c>
    </row>
    <row r="4624" spans="1:10" ht="15.75" hidden="1" customHeight="1" x14ac:dyDescent="0.25">
      <c r="A4624" s="2" t="s">
        <v>853</v>
      </c>
      <c r="B4624" s="2" t="s">
        <v>854</v>
      </c>
      <c r="C4624" s="2">
        <v>2015</v>
      </c>
      <c r="D4624" s="2" t="s">
        <v>241</v>
      </c>
      <c r="E4624" s="2" t="s">
        <v>627</v>
      </c>
      <c r="F4624" s="2" t="s">
        <v>855</v>
      </c>
      <c r="G4624" s="2">
        <v>83</v>
      </c>
      <c r="H4624" s="2">
        <v>2.6370951673020002E-4</v>
      </c>
      <c r="I4624" s="2">
        <v>2.9535465873782406E-4</v>
      </c>
      <c r="J4624" s="26" t="s">
        <v>700</v>
      </c>
    </row>
    <row r="4625" spans="1:10" ht="15.75" hidden="1" customHeight="1" x14ac:dyDescent="0.25">
      <c r="A4625" s="2" t="s">
        <v>853</v>
      </c>
      <c r="B4625" s="2" t="s">
        <v>854</v>
      </c>
      <c r="C4625" s="2">
        <v>2015</v>
      </c>
      <c r="D4625" s="2" t="s">
        <v>241</v>
      </c>
      <c r="E4625" s="2" t="s">
        <v>627</v>
      </c>
      <c r="F4625" s="2" t="s">
        <v>858</v>
      </c>
      <c r="G4625" s="2">
        <v>83</v>
      </c>
      <c r="H4625" s="2">
        <v>1.8081935122609E-3</v>
      </c>
      <c r="I4625" s="2">
        <v>2.0251767337322083E-3</v>
      </c>
      <c r="J4625" s="26" t="s">
        <v>700</v>
      </c>
    </row>
    <row r="4626" spans="1:10" ht="15.75" hidden="1" customHeight="1" x14ac:dyDescent="0.25">
      <c r="A4626" s="2" t="s">
        <v>853</v>
      </c>
      <c r="B4626" s="2" t="s">
        <v>854</v>
      </c>
      <c r="C4626" s="2">
        <v>2015</v>
      </c>
      <c r="D4626" s="2" t="s">
        <v>241</v>
      </c>
      <c r="E4626" s="2" t="s">
        <v>627</v>
      </c>
      <c r="F4626" s="2" t="s">
        <v>859</v>
      </c>
      <c r="G4626" s="2">
        <v>83</v>
      </c>
      <c r="H4626" s="2">
        <v>3.26207373291E-5</v>
      </c>
      <c r="I4626" s="2">
        <v>3.6535225808592001E-5</v>
      </c>
      <c r="J4626" s="26" t="s">
        <v>700</v>
      </c>
    </row>
    <row r="4627" spans="1:10" ht="15.75" hidden="1" customHeight="1" x14ac:dyDescent="0.25">
      <c r="A4627" s="2" t="s">
        <v>853</v>
      </c>
      <c r="B4627" s="2" t="s">
        <v>854</v>
      </c>
      <c r="C4627" s="2">
        <v>2015</v>
      </c>
      <c r="D4627" s="2" t="s">
        <v>241</v>
      </c>
      <c r="E4627" s="2" t="s">
        <v>627</v>
      </c>
      <c r="F4627" s="2" t="s">
        <v>857</v>
      </c>
      <c r="G4627" s="2">
        <v>84</v>
      </c>
      <c r="H4627" s="2">
        <v>3.3798979711720001E-4</v>
      </c>
      <c r="I4627" s="2">
        <v>3.7854857277126405E-4</v>
      </c>
      <c r="J4627" s="26" t="s">
        <v>700</v>
      </c>
    </row>
    <row r="4628" spans="1:10" ht="15.75" hidden="1" customHeight="1" x14ac:dyDescent="0.25">
      <c r="A4628" s="2" t="s">
        <v>853</v>
      </c>
      <c r="B4628" s="2" t="s">
        <v>854</v>
      </c>
      <c r="C4628" s="2">
        <v>2015</v>
      </c>
      <c r="D4628" s="2" t="s">
        <v>241</v>
      </c>
      <c r="E4628" s="2" t="s">
        <v>627</v>
      </c>
      <c r="F4628" s="2" t="s">
        <v>855</v>
      </c>
      <c r="G4628" s="2">
        <v>84</v>
      </c>
      <c r="H4628" s="2">
        <v>2.8156192274760001E-4</v>
      </c>
      <c r="I4628" s="2">
        <v>3.1534935347731202E-4</v>
      </c>
      <c r="J4628" s="26" t="s">
        <v>700</v>
      </c>
    </row>
    <row r="4629" spans="1:10" ht="15.75" hidden="1" customHeight="1" x14ac:dyDescent="0.25">
      <c r="A4629" s="2" t="s">
        <v>853</v>
      </c>
      <c r="B4629" s="2" t="s">
        <v>854</v>
      </c>
      <c r="C4629" s="2">
        <v>2015</v>
      </c>
      <c r="D4629" s="2" t="s">
        <v>241</v>
      </c>
      <c r="E4629" s="2" t="s">
        <v>627</v>
      </c>
      <c r="F4629" s="2" t="s">
        <v>857</v>
      </c>
      <c r="G4629" s="2">
        <v>85</v>
      </c>
      <c r="H4629" s="2">
        <v>1.1279489990559999E-4</v>
      </c>
      <c r="I4629" s="2">
        <v>1.26330287894272E-4</v>
      </c>
      <c r="J4629" s="26" t="s">
        <v>700</v>
      </c>
    </row>
    <row r="4630" spans="1:10" ht="15.75" hidden="1" customHeight="1" x14ac:dyDescent="0.25">
      <c r="A4630" s="2" t="s">
        <v>853</v>
      </c>
      <c r="B4630" s="2" t="s">
        <v>854</v>
      </c>
      <c r="C4630" s="2">
        <v>2015</v>
      </c>
      <c r="D4630" s="2" t="s">
        <v>241</v>
      </c>
      <c r="E4630" s="2" t="s">
        <v>627</v>
      </c>
      <c r="F4630" s="2" t="s">
        <v>856</v>
      </c>
      <c r="G4630" s="2">
        <v>85</v>
      </c>
      <c r="H4630" s="2">
        <v>2.4728971766300001E-5</v>
      </c>
      <c r="I4630" s="2">
        <v>2.7696448378256003E-5</v>
      </c>
      <c r="J4630" s="26" t="s">
        <v>700</v>
      </c>
    </row>
    <row r="4631" spans="1:10" ht="15.75" hidden="1" customHeight="1" x14ac:dyDescent="0.25">
      <c r="A4631" s="2" t="s">
        <v>853</v>
      </c>
      <c r="B4631" s="2" t="s">
        <v>854</v>
      </c>
      <c r="C4631" s="2">
        <v>2015</v>
      </c>
      <c r="D4631" s="2" t="s">
        <v>241</v>
      </c>
      <c r="E4631" s="2" t="s">
        <v>627</v>
      </c>
      <c r="F4631" s="2" t="s">
        <v>859</v>
      </c>
      <c r="G4631" s="2">
        <v>86</v>
      </c>
      <c r="H4631" s="2">
        <v>3.1137016776499999E-5</v>
      </c>
      <c r="I4631" s="2">
        <v>3.4873458789680003E-5</v>
      </c>
      <c r="J4631" s="26" t="s">
        <v>700</v>
      </c>
    </row>
    <row r="4632" spans="1:10" ht="15.75" hidden="1" customHeight="1" x14ac:dyDescent="0.25">
      <c r="A4632" s="2" t="s">
        <v>853</v>
      </c>
      <c r="B4632" s="2" t="s">
        <v>854</v>
      </c>
      <c r="C4632" s="2">
        <v>2015</v>
      </c>
      <c r="D4632" s="2" t="s">
        <v>241</v>
      </c>
      <c r="E4632" s="2" t="s">
        <v>627</v>
      </c>
      <c r="F4632" s="2" t="s">
        <v>857</v>
      </c>
      <c r="G4632" s="2">
        <v>86</v>
      </c>
      <c r="H4632" s="2">
        <v>1.2070463708370001E-4</v>
      </c>
      <c r="I4632" s="2">
        <v>1.3518919353374401E-4</v>
      </c>
      <c r="J4632" s="26" t="s">
        <v>700</v>
      </c>
    </row>
    <row r="4633" spans="1:10" ht="15.75" hidden="1" customHeight="1" x14ac:dyDescent="0.25">
      <c r="A4633" s="2" t="s">
        <v>853</v>
      </c>
      <c r="B4633" s="2" t="s">
        <v>854</v>
      </c>
      <c r="C4633" s="2">
        <v>2015</v>
      </c>
      <c r="D4633" s="2" t="s">
        <v>241</v>
      </c>
      <c r="E4633" s="2" t="s">
        <v>627</v>
      </c>
      <c r="F4633" s="2" t="s">
        <v>860</v>
      </c>
      <c r="G4633" s="2">
        <v>88</v>
      </c>
      <c r="H4633" s="2">
        <v>1.595809007995E-4</v>
      </c>
      <c r="I4633" s="2">
        <v>1.7873060889544003E-4</v>
      </c>
      <c r="J4633" s="26" t="s">
        <v>701</v>
      </c>
    </row>
    <row r="4634" spans="1:10" ht="15.75" hidden="1" customHeight="1" x14ac:dyDescent="0.25">
      <c r="A4634" s="2" t="s">
        <v>853</v>
      </c>
      <c r="B4634" s="2" t="s">
        <v>854</v>
      </c>
      <c r="C4634" s="2">
        <v>2015</v>
      </c>
      <c r="D4634" s="2" t="s">
        <v>241</v>
      </c>
      <c r="E4634" s="2" t="s">
        <v>627</v>
      </c>
      <c r="F4634" s="2" t="s">
        <v>859</v>
      </c>
      <c r="G4634" s="2">
        <v>88</v>
      </c>
      <c r="H4634" s="2">
        <v>3.0641247576600002E-5</v>
      </c>
      <c r="I4634" s="2">
        <v>3.4318197285792004E-5</v>
      </c>
      <c r="J4634" s="26" t="s">
        <v>700</v>
      </c>
    </row>
    <row r="4635" spans="1:10" ht="15.75" hidden="1" customHeight="1" x14ac:dyDescent="0.25">
      <c r="A4635" s="2" t="s">
        <v>853</v>
      </c>
      <c r="B4635" s="2" t="s">
        <v>854</v>
      </c>
      <c r="C4635" s="2">
        <v>2015</v>
      </c>
      <c r="D4635" s="2" t="s">
        <v>241</v>
      </c>
      <c r="E4635" s="2" t="s">
        <v>627</v>
      </c>
      <c r="F4635" s="2" t="s">
        <v>858</v>
      </c>
      <c r="G4635" s="2">
        <v>88</v>
      </c>
      <c r="H4635" s="2">
        <v>1.7096342635340999E-3</v>
      </c>
      <c r="I4635" s="2">
        <v>1.914790375158192E-3</v>
      </c>
      <c r="J4635" s="26" t="s">
        <v>700</v>
      </c>
    </row>
    <row r="4636" spans="1:10" ht="15.75" hidden="1" customHeight="1" x14ac:dyDescent="0.25">
      <c r="A4636" s="2" t="s">
        <v>853</v>
      </c>
      <c r="B4636" s="2" t="s">
        <v>854</v>
      </c>
      <c r="C4636" s="2">
        <v>2015</v>
      </c>
      <c r="D4636" s="2" t="s">
        <v>241</v>
      </c>
      <c r="E4636" s="2" t="s">
        <v>627</v>
      </c>
      <c r="F4636" s="2" t="s">
        <v>856</v>
      </c>
      <c r="G4636" s="2">
        <v>89</v>
      </c>
      <c r="H4636" s="2">
        <v>1.19791848192E-5</v>
      </c>
      <c r="I4636" s="2">
        <v>1.3416686997504002E-5</v>
      </c>
      <c r="J4636" s="26" t="s">
        <v>700</v>
      </c>
    </row>
    <row r="4637" spans="1:10" ht="15.75" hidden="1" customHeight="1" x14ac:dyDescent="0.25">
      <c r="A4637" s="2" t="s">
        <v>853</v>
      </c>
      <c r="B4637" s="2" t="s">
        <v>854</v>
      </c>
      <c r="C4637" s="2">
        <v>2015</v>
      </c>
      <c r="D4637" s="2" t="s">
        <v>241</v>
      </c>
      <c r="E4637" s="2" t="s">
        <v>627</v>
      </c>
      <c r="F4637" s="2" t="s">
        <v>857</v>
      </c>
      <c r="G4637" s="2">
        <v>89</v>
      </c>
      <c r="H4637" s="2">
        <v>1.06562023575E-4</v>
      </c>
      <c r="I4637" s="2">
        <v>1.1934946640400001E-4</v>
      </c>
      <c r="J4637" s="26" t="s">
        <v>700</v>
      </c>
    </row>
    <row r="4638" spans="1:10" ht="15.75" hidden="1" customHeight="1" x14ac:dyDescent="0.25">
      <c r="A4638" s="2" t="s">
        <v>853</v>
      </c>
      <c r="B4638" s="2" t="s">
        <v>854</v>
      </c>
      <c r="C4638" s="2">
        <v>2015</v>
      </c>
      <c r="D4638" s="2" t="s">
        <v>241</v>
      </c>
      <c r="E4638" s="2" t="s">
        <v>627</v>
      </c>
      <c r="F4638" s="2" t="s">
        <v>857</v>
      </c>
      <c r="G4638" s="2">
        <v>90</v>
      </c>
      <c r="H4638" s="2">
        <v>1.06022322143E-4</v>
      </c>
      <c r="I4638" s="2">
        <v>1.1874500080016002E-4</v>
      </c>
      <c r="J4638" s="26" t="s">
        <v>700</v>
      </c>
    </row>
    <row r="4639" spans="1:10" ht="15.75" hidden="1" customHeight="1" x14ac:dyDescent="0.25">
      <c r="A4639" s="2" t="s">
        <v>853</v>
      </c>
      <c r="B4639" s="2" t="s">
        <v>854</v>
      </c>
      <c r="C4639" s="2">
        <v>2015</v>
      </c>
      <c r="D4639" s="2" t="s">
        <v>241</v>
      </c>
      <c r="E4639" s="2" t="s">
        <v>627</v>
      </c>
      <c r="F4639" s="2" t="s">
        <v>858</v>
      </c>
      <c r="G4639" s="2">
        <v>90</v>
      </c>
      <c r="H4639" s="2">
        <v>8.2916120300070004E-4</v>
      </c>
      <c r="I4639" s="2">
        <v>9.2866054736078418E-4</v>
      </c>
      <c r="J4639" s="26" t="s">
        <v>700</v>
      </c>
    </row>
    <row r="4640" spans="1:10" ht="15.75" hidden="1" customHeight="1" x14ac:dyDescent="0.25">
      <c r="A4640" s="2" t="s">
        <v>853</v>
      </c>
      <c r="B4640" s="2" t="s">
        <v>854</v>
      </c>
      <c r="C4640" s="2">
        <v>2015</v>
      </c>
      <c r="D4640" s="2" t="s">
        <v>241</v>
      </c>
      <c r="E4640" s="2" t="s">
        <v>627</v>
      </c>
      <c r="F4640" s="2" t="s">
        <v>860</v>
      </c>
      <c r="G4640" s="2">
        <v>90</v>
      </c>
      <c r="H4640" s="2">
        <v>1.5822630666659999E-4</v>
      </c>
      <c r="I4640" s="2">
        <v>1.7721346346659199E-4</v>
      </c>
      <c r="J4640" s="26" t="s">
        <v>701</v>
      </c>
    </row>
    <row r="4641" spans="1:10" ht="15.75" hidden="1" customHeight="1" x14ac:dyDescent="0.25">
      <c r="A4641" s="2" t="s">
        <v>853</v>
      </c>
      <c r="B4641" s="2" t="s">
        <v>854</v>
      </c>
      <c r="C4641" s="2">
        <v>2015</v>
      </c>
      <c r="D4641" s="2" t="s">
        <v>241</v>
      </c>
      <c r="E4641" s="2" t="s">
        <v>627</v>
      </c>
      <c r="F4641" s="2" t="s">
        <v>859</v>
      </c>
      <c r="G4641" s="2">
        <v>90</v>
      </c>
      <c r="H4641" s="2">
        <v>2.9737080694800001E-5</v>
      </c>
      <c r="I4641" s="2">
        <v>3.3305530378176003E-5</v>
      </c>
      <c r="J4641" s="26" t="s">
        <v>700</v>
      </c>
    </row>
    <row r="4642" spans="1:10" ht="15.75" hidden="1" customHeight="1" x14ac:dyDescent="0.25">
      <c r="A4642" s="2" t="s">
        <v>853</v>
      </c>
      <c r="B4642" s="2" t="s">
        <v>854</v>
      </c>
      <c r="C4642" s="2">
        <v>2015</v>
      </c>
      <c r="D4642" s="2" t="s">
        <v>241</v>
      </c>
      <c r="E4642" s="2" t="s">
        <v>627</v>
      </c>
      <c r="F4642" s="2" t="s">
        <v>859</v>
      </c>
      <c r="G4642" s="2">
        <v>91</v>
      </c>
      <c r="H4642" s="2">
        <v>2.9539976821999999E-5</v>
      </c>
      <c r="I4642" s="2">
        <v>3.3084774040640005E-5</v>
      </c>
      <c r="J4642" s="26" t="s">
        <v>700</v>
      </c>
    </row>
    <row r="4643" spans="1:10" ht="15.75" hidden="1" customHeight="1" x14ac:dyDescent="0.25">
      <c r="A4643" s="2" t="s">
        <v>853</v>
      </c>
      <c r="B4643" s="2" t="s">
        <v>854</v>
      </c>
      <c r="C4643" s="2">
        <v>2015</v>
      </c>
      <c r="D4643" s="2" t="s">
        <v>241</v>
      </c>
      <c r="E4643" s="2" t="s">
        <v>627</v>
      </c>
      <c r="F4643" s="2" t="s">
        <v>858</v>
      </c>
      <c r="G4643" s="2">
        <v>91</v>
      </c>
      <c r="H4643" s="2">
        <v>8.238478330895E-4</v>
      </c>
      <c r="I4643" s="2">
        <v>9.2270957306024007E-4</v>
      </c>
      <c r="J4643" s="26" t="s">
        <v>700</v>
      </c>
    </row>
    <row r="4644" spans="1:10" ht="15.75" hidden="1" customHeight="1" x14ac:dyDescent="0.25">
      <c r="A4644" s="2" t="s">
        <v>853</v>
      </c>
      <c r="B4644" s="2" t="s">
        <v>854</v>
      </c>
      <c r="C4644" s="2">
        <v>2015</v>
      </c>
      <c r="D4644" s="2" t="s">
        <v>241</v>
      </c>
      <c r="E4644" s="2" t="s">
        <v>627</v>
      </c>
      <c r="F4644" s="2" t="s">
        <v>857</v>
      </c>
      <c r="G4644" s="2">
        <v>92</v>
      </c>
      <c r="H4644" s="2">
        <v>1.020810814225E-4</v>
      </c>
      <c r="I4644" s="2">
        <v>1.1433081119320001E-4</v>
      </c>
      <c r="J4644" s="26" t="s">
        <v>700</v>
      </c>
    </row>
    <row r="4645" spans="1:10" ht="15.75" hidden="1" customHeight="1" x14ac:dyDescent="0.25">
      <c r="A4645" s="2" t="s">
        <v>853</v>
      </c>
      <c r="B4645" s="2" t="s">
        <v>854</v>
      </c>
      <c r="C4645" s="2">
        <v>2015</v>
      </c>
      <c r="D4645" s="2" t="s">
        <v>241</v>
      </c>
      <c r="E4645" s="2" t="s">
        <v>627</v>
      </c>
      <c r="F4645" s="2" t="s">
        <v>855</v>
      </c>
      <c r="G4645" s="2">
        <v>93</v>
      </c>
      <c r="H4645" s="2">
        <v>5.6373703409920005E-4</v>
      </c>
      <c r="I4645" s="2">
        <v>6.3138547819110416E-4</v>
      </c>
      <c r="J4645" s="26" t="s">
        <v>700</v>
      </c>
    </row>
    <row r="4646" spans="1:10" ht="15.75" hidden="1" customHeight="1" x14ac:dyDescent="0.25">
      <c r="A4646" s="2" t="s">
        <v>853</v>
      </c>
      <c r="B4646" s="2" t="s">
        <v>854</v>
      </c>
      <c r="C4646" s="2">
        <v>2015</v>
      </c>
      <c r="D4646" s="2" t="s">
        <v>241</v>
      </c>
      <c r="E4646" s="2" t="s">
        <v>627</v>
      </c>
      <c r="F4646" s="2" t="s">
        <v>856</v>
      </c>
      <c r="G4646" s="2">
        <v>93</v>
      </c>
      <c r="H4646" s="2">
        <v>2.20963574975E-5</v>
      </c>
      <c r="I4646" s="2">
        <v>2.4747920397200002E-5</v>
      </c>
      <c r="J4646" s="26" t="s">
        <v>700</v>
      </c>
    </row>
    <row r="4647" spans="1:10" ht="15.75" hidden="1" customHeight="1" x14ac:dyDescent="0.25">
      <c r="A4647" s="2" t="s">
        <v>853</v>
      </c>
      <c r="B4647" s="2" t="s">
        <v>854</v>
      </c>
      <c r="C4647" s="2">
        <v>2015</v>
      </c>
      <c r="D4647" s="2" t="s">
        <v>241</v>
      </c>
      <c r="E4647" s="2" t="s">
        <v>627</v>
      </c>
      <c r="F4647" s="2" t="s">
        <v>855</v>
      </c>
      <c r="G4647" s="2">
        <v>94</v>
      </c>
      <c r="H4647" s="2">
        <v>2.5952653959389999E-4</v>
      </c>
      <c r="I4647" s="2">
        <v>2.9066972434516801E-4</v>
      </c>
      <c r="J4647" s="26" t="s">
        <v>700</v>
      </c>
    </row>
    <row r="4648" spans="1:10" ht="15.75" hidden="1" customHeight="1" x14ac:dyDescent="0.25">
      <c r="A4648" s="2" t="s">
        <v>853</v>
      </c>
      <c r="B4648" s="2" t="s">
        <v>854</v>
      </c>
      <c r="C4648" s="2">
        <v>2015</v>
      </c>
      <c r="D4648" s="2" t="s">
        <v>241</v>
      </c>
      <c r="E4648" s="2" t="s">
        <v>627</v>
      </c>
      <c r="F4648" s="2" t="s">
        <v>860</v>
      </c>
      <c r="G4648" s="2">
        <v>94</v>
      </c>
      <c r="H4648" s="2">
        <v>1.5161388728299999E-4</v>
      </c>
      <c r="I4648" s="2">
        <v>1.6980755375696E-4</v>
      </c>
      <c r="J4648" s="26" t="s">
        <v>701</v>
      </c>
    </row>
    <row r="4649" spans="1:10" ht="15.75" hidden="1" customHeight="1" x14ac:dyDescent="0.25">
      <c r="A4649" s="2" t="s">
        <v>853</v>
      </c>
      <c r="B4649" s="2" t="s">
        <v>854</v>
      </c>
      <c r="C4649" s="2">
        <v>2015</v>
      </c>
      <c r="D4649" s="2" t="s">
        <v>241</v>
      </c>
      <c r="E4649" s="2" t="s">
        <v>627</v>
      </c>
      <c r="F4649" s="2" t="s">
        <v>857</v>
      </c>
      <c r="G4649" s="2">
        <v>95</v>
      </c>
      <c r="H4649" s="2">
        <v>9.9875302112200005E-5</v>
      </c>
      <c r="I4649" s="2">
        <v>1.1186033836566402E-4</v>
      </c>
      <c r="J4649" s="26" t="s">
        <v>700</v>
      </c>
    </row>
    <row r="4650" spans="1:10" ht="15.75" hidden="1" customHeight="1" x14ac:dyDescent="0.25">
      <c r="A4650" s="2" t="s">
        <v>853</v>
      </c>
      <c r="B4650" s="2" t="s">
        <v>854</v>
      </c>
      <c r="C4650" s="2">
        <v>2015</v>
      </c>
      <c r="D4650" s="2" t="s">
        <v>241</v>
      </c>
      <c r="E4650" s="2" t="s">
        <v>627</v>
      </c>
      <c r="F4650" s="2" t="s">
        <v>855</v>
      </c>
      <c r="G4650" s="2">
        <v>95</v>
      </c>
      <c r="H4650" s="2">
        <v>3.2289457158189998E-4</v>
      </c>
      <c r="I4650" s="2">
        <v>3.6164192017172799E-4</v>
      </c>
      <c r="J4650" s="26" t="s">
        <v>700</v>
      </c>
    </row>
    <row r="4651" spans="1:10" ht="15.75" hidden="1" customHeight="1" x14ac:dyDescent="0.25">
      <c r="A4651" s="2" t="s">
        <v>853</v>
      </c>
      <c r="B4651" s="2" t="s">
        <v>854</v>
      </c>
      <c r="C4651" s="2">
        <v>2015</v>
      </c>
      <c r="D4651" s="2" t="s">
        <v>241</v>
      </c>
      <c r="E4651" s="2" t="s">
        <v>627</v>
      </c>
      <c r="F4651" s="2" t="s">
        <v>858</v>
      </c>
      <c r="G4651" s="2">
        <v>96</v>
      </c>
      <c r="H4651" s="2">
        <v>1.5676878392695999E-3</v>
      </c>
      <c r="I4651" s="2">
        <v>1.7558103799819519E-3</v>
      </c>
      <c r="J4651" s="26" t="s">
        <v>700</v>
      </c>
    </row>
    <row r="4652" spans="1:10" ht="15.75" hidden="1" customHeight="1" x14ac:dyDescent="0.25">
      <c r="A4652" s="2" t="s">
        <v>853</v>
      </c>
      <c r="B4652" s="2" t="s">
        <v>854</v>
      </c>
      <c r="C4652" s="2">
        <v>2015</v>
      </c>
      <c r="D4652" s="2" t="s">
        <v>241</v>
      </c>
      <c r="E4652" s="2" t="s">
        <v>627</v>
      </c>
      <c r="F4652" s="2" t="s">
        <v>858</v>
      </c>
      <c r="G4652" s="2">
        <v>97</v>
      </c>
      <c r="H4652" s="2">
        <v>7.7387376222759995E-4</v>
      </c>
      <c r="I4652" s="2">
        <v>8.6673861369491198E-4</v>
      </c>
      <c r="J4652" s="26" t="s">
        <v>700</v>
      </c>
    </row>
    <row r="4653" spans="1:10" ht="15.75" hidden="1" customHeight="1" x14ac:dyDescent="0.25">
      <c r="A4653" s="2" t="s">
        <v>853</v>
      </c>
      <c r="B4653" s="2" t="s">
        <v>854</v>
      </c>
      <c r="C4653" s="2">
        <v>2015</v>
      </c>
      <c r="D4653" s="2" t="s">
        <v>241</v>
      </c>
      <c r="E4653" s="2" t="s">
        <v>627</v>
      </c>
      <c r="F4653" s="2" t="s">
        <v>857</v>
      </c>
      <c r="G4653" s="2">
        <v>97</v>
      </c>
      <c r="H4653" s="2">
        <v>1.9722503930099999E-4</v>
      </c>
      <c r="I4653" s="2">
        <v>2.2089204401712001E-4</v>
      </c>
      <c r="J4653" s="26" t="s">
        <v>700</v>
      </c>
    </row>
    <row r="4654" spans="1:10" ht="15.75" hidden="1" customHeight="1" x14ac:dyDescent="0.25">
      <c r="A4654" s="2" t="s">
        <v>853</v>
      </c>
      <c r="B4654" s="2" t="s">
        <v>854</v>
      </c>
      <c r="C4654" s="2">
        <v>2015</v>
      </c>
      <c r="D4654" s="2" t="s">
        <v>241</v>
      </c>
      <c r="E4654" s="2" t="s">
        <v>627</v>
      </c>
      <c r="F4654" s="2" t="s">
        <v>857</v>
      </c>
      <c r="G4654" s="2">
        <v>98</v>
      </c>
      <c r="H4654" s="2">
        <v>1.9308512128190001E-4</v>
      </c>
      <c r="I4654" s="2">
        <v>2.1625533583572804E-4</v>
      </c>
      <c r="J4654" s="26" t="s">
        <v>700</v>
      </c>
    </row>
    <row r="4655" spans="1:10" ht="15.75" hidden="1" customHeight="1" x14ac:dyDescent="0.25">
      <c r="A4655" s="2" t="s">
        <v>853</v>
      </c>
      <c r="B4655" s="2" t="s">
        <v>854</v>
      </c>
      <c r="C4655" s="2">
        <v>2015</v>
      </c>
      <c r="D4655" s="2" t="s">
        <v>241</v>
      </c>
      <c r="E4655" s="2" t="s">
        <v>627</v>
      </c>
      <c r="F4655" s="2" t="s">
        <v>857</v>
      </c>
      <c r="G4655" s="2">
        <v>99</v>
      </c>
      <c r="H4655" s="2">
        <v>9.6008734544700001E-5</v>
      </c>
      <c r="I4655" s="2">
        <v>1.0752978269006401E-4</v>
      </c>
      <c r="J4655" s="26" t="s">
        <v>700</v>
      </c>
    </row>
    <row r="4656" spans="1:10" ht="15.75" hidden="1" customHeight="1" x14ac:dyDescent="0.25">
      <c r="A4656" s="2" t="s">
        <v>853</v>
      </c>
      <c r="B4656" s="2" t="s">
        <v>854</v>
      </c>
      <c r="C4656" s="2">
        <v>2015</v>
      </c>
      <c r="D4656" s="2" t="s">
        <v>241</v>
      </c>
      <c r="E4656" s="2" t="s">
        <v>627</v>
      </c>
      <c r="F4656" s="2" t="s">
        <v>855</v>
      </c>
      <c r="G4656" s="2">
        <v>99</v>
      </c>
      <c r="H4656" s="2">
        <v>2.662035112735E-4</v>
      </c>
      <c r="I4656" s="2">
        <v>2.9814793262632005E-4</v>
      </c>
      <c r="J4656" s="26" t="s">
        <v>700</v>
      </c>
    </row>
    <row r="4657" spans="1:10" ht="15.75" hidden="1" customHeight="1" x14ac:dyDescent="0.25">
      <c r="A4657" s="2" t="s">
        <v>853</v>
      </c>
      <c r="B4657" s="2" t="s">
        <v>854</v>
      </c>
      <c r="C4657" s="2">
        <v>2015</v>
      </c>
      <c r="D4657" s="2" t="s">
        <v>241</v>
      </c>
      <c r="E4657" s="2" t="s">
        <v>627</v>
      </c>
      <c r="F4657" s="2" t="s">
        <v>858</v>
      </c>
      <c r="G4657" s="2">
        <v>100</v>
      </c>
      <c r="H4657" s="2">
        <v>1.5022709849291001E-3</v>
      </c>
      <c r="I4657" s="2">
        <v>1.6825435031205922E-3</v>
      </c>
      <c r="J4657" s="26" t="s">
        <v>700</v>
      </c>
    </row>
    <row r="4658" spans="1:10" ht="15.75" hidden="1" customHeight="1" x14ac:dyDescent="0.25">
      <c r="A4658" s="2" t="s">
        <v>853</v>
      </c>
      <c r="B4658" s="2" t="s">
        <v>854</v>
      </c>
      <c r="C4658" s="2">
        <v>2015</v>
      </c>
      <c r="D4658" s="2" t="s">
        <v>241</v>
      </c>
      <c r="E4658" s="2" t="s">
        <v>627</v>
      </c>
      <c r="F4658" s="2" t="s">
        <v>856</v>
      </c>
      <c r="G4658" s="2">
        <v>100</v>
      </c>
      <c r="H4658" s="2">
        <v>4.9307261178900001E-5</v>
      </c>
      <c r="I4658" s="2">
        <v>5.5224132520368003E-5</v>
      </c>
      <c r="J4658" s="26" t="s">
        <v>700</v>
      </c>
    </row>
    <row r="4659" spans="1:10" ht="15.75" hidden="1" customHeight="1" x14ac:dyDescent="0.25">
      <c r="A4659" s="2" t="s">
        <v>853</v>
      </c>
      <c r="B4659" s="2" t="s">
        <v>854</v>
      </c>
      <c r="C4659" s="2">
        <v>2015</v>
      </c>
      <c r="D4659" s="2" t="s">
        <v>241</v>
      </c>
      <c r="E4659" s="2" t="s">
        <v>627</v>
      </c>
      <c r="F4659" s="2" t="s">
        <v>857</v>
      </c>
      <c r="G4659" s="2">
        <v>100</v>
      </c>
      <c r="H4659" s="2">
        <v>1.9104083185080001E-4</v>
      </c>
      <c r="I4659" s="2">
        <v>2.1396573167289603E-4</v>
      </c>
      <c r="J4659" s="26" t="s">
        <v>700</v>
      </c>
    </row>
    <row r="4660" spans="1:10" ht="15.75" hidden="1" customHeight="1" x14ac:dyDescent="0.25">
      <c r="A4660" s="2" t="s">
        <v>853</v>
      </c>
      <c r="B4660" s="2" t="s">
        <v>854</v>
      </c>
      <c r="C4660" s="2">
        <v>2015</v>
      </c>
      <c r="D4660" s="2" t="s">
        <v>241</v>
      </c>
      <c r="E4660" s="2" t="s">
        <v>627</v>
      </c>
      <c r="F4660" s="2" t="s">
        <v>858</v>
      </c>
      <c r="G4660" s="2">
        <v>101</v>
      </c>
      <c r="H4660" s="2">
        <v>8.0401333980260003E-4</v>
      </c>
      <c r="I4660" s="2">
        <v>9.0049494057891212E-4</v>
      </c>
      <c r="J4660" s="26" t="s">
        <v>700</v>
      </c>
    </row>
    <row r="4661" spans="1:10" ht="15.75" hidden="1" customHeight="1" x14ac:dyDescent="0.25">
      <c r="A4661" s="2" t="s">
        <v>853</v>
      </c>
      <c r="B4661" s="2" t="s">
        <v>854</v>
      </c>
      <c r="C4661" s="2">
        <v>2015</v>
      </c>
      <c r="D4661" s="2" t="s">
        <v>241</v>
      </c>
      <c r="E4661" s="2" t="s">
        <v>627</v>
      </c>
      <c r="F4661" s="2" t="s">
        <v>857</v>
      </c>
      <c r="G4661" s="2">
        <v>102</v>
      </c>
      <c r="H4661" s="2">
        <v>9.4719172921000001E-5</v>
      </c>
      <c r="I4661" s="2">
        <v>1.0608547367152001E-4</v>
      </c>
      <c r="J4661" s="26" t="s">
        <v>700</v>
      </c>
    </row>
    <row r="4662" spans="1:10" ht="15.75" hidden="1" customHeight="1" x14ac:dyDescent="0.25">
      <c r="A4662" s="2" t="s">
        <v>853</v>
      </c>
      <c r="B4662" s="2" t="s">
        <v>854</v>
      </c>
      <c r="C4662" s="2">
        <v>2015</v>
      </c>
      <c r="D4662" s="2" t="s">
        <v>241</v>
      </c>
      <c r="E4662" s="2" t="s">
        <v>627</v>
      </c>
      <c r="F4662" s="2" t="s">
        <v>860</v>
      </c>
      <c r="G4662" s="2">
        <v>102</v>
      </c>
      <c r="H4662" s="2">
        <v>2.7842838608190001E-4</v>
      </c>
      <c r="I4662" s="2">
        <v>3.1183979241172804E-4</v>
      </c>
      <c r="J4662" s="26" t="s">
        <v>701</v>
      </c>
    </row>
    <row r="4663" spans="1:10" ht="15.75" hidden="1" customHeight="1" x14ac:dyDescent="0.25">
      <c r="A4663" s="2" t="s">
        <v>853</v>
      </c>
      <c r="B4663" s="2" t="s">
        <v>854</v>
      </c>
      <c r="C4663" s="2">
        <v>2015</v>
      </c>
      <c r="D4663" s="2" t="s">
        <v>241</v>
      </c>
      <c r="E4663" s="2" t="s">
        <v>627</v>
      </c>
      <c r="F4663" s="2" t="s">
        <v>858</v>
      </c>
      <c r="G4663" s="2">
        <v>103</v>
      </c>
      <c r="H4663" s="2">
        <v>1.5265964902937E-3</v>
      </c>
      <c r="I4663" s="2">
        <v>1.7097880691289442E-3</v>
      </c>
      <c r="J4663" s="26" t="s">
        <v>700</v>
      </c>
    </row>
    <row r="4664" spans="1:10" ht="15.75" hidden="1" customHeight="1" x14ac:dyDescent="0.25">
      <c r="A4664" s="2" t="s">
        <v>853</v>
      </c>
      <c r="B4664" s="2" t="s">
        <v>854</v>
      </c>
      <c r="C4664" s="2">
        <v>2015</v>
      </c>
      <c r="D4664" s="2" t="s">
        <v>241</v>
      </c>
      <c r="E4664" s="2" t="s">
        <v>627</v>
      </c>
      <c r="F4664" s="2" t="s">
        <v>855</v>
      </c>
      <c r="G4664" s="2">
        <v>103</v>
      </c>
      <c r="H4664" s="2">
        <v>2.5157045456579999E-4</v>
      </c>
      <c r="I4664" s="2">
        <v>2.8175890911369601E-4</v>
      </c>
      <c r="J4664" s="26" t="s">
        <v>700</v>
      </c>
    </row>
    <row r="4665" spans="1:10" ht="15.75" hidden="1" customHeight="1" x14ac:dyDescent="0.25">
      <c r="A4665" s="2" t="s">
        <v>853</v>
      </c>
      <c r="B4665" s="2" t="s">
        <v>854</v>
      </c>
      <c r="C4665" s="2">
        <v>2015</v>
      </c>
      <c r="D4665" s="2" t="s">
        <v>241</v>
      </c>
      <c r="E4665" s="2" t="s">
        <v>627</v>
      </c>
      <c r="F4665" s="2" t="s">
        <v>860</v>
      </c>
      <c r="G4665" s="2">
        <v>103</v>
      </c>
      <c r="H4665" s="2">
        <v>5.8138259919359998E-4</v>
      </c>
      <c r="I4665" s="2">
        <v>6.5114851109683201E-4</v>
      </c>
      <c r="J4665" s="26" t="s">
        <v>701</v>
      </c>
    </row>
    <row r="4666" spans="1:10" ht="15.75" hidden="1" customHeight="1" x14ac:dyDescent="0.25">
      <c r="A4666" s="2" t="s">
        <v>853</v>
      </c>
      <c r="B4666" s="2" t="s">
        <v>854</v>
      </c>
      <c r="C4666" s="2">
        <v>2015</v>
      </c>
      <c r="D4666" s="2" t="s">
        <v>241</v>
      </c>
      <c r="E4666" s="2" t="s">
        <v>627</v>
      </c>
      <c r="F4666" s="2" t="s">
        <v>859</v>
      </c>
      <c r="G4666" s="2">
        <v>103</v>
      </c>
      <c r="H4666" s="2">
        <v>2.59633507085E-5</v>
      </c>
      <c r="I4666" s="2">
        <v>2.9078952793520004E-5</v>
      </c>
      <c r="J4666" s="26" t="s">
        <v>700</v>
      </c>
    </row>
    <row r="4667" spans="1:10" ht="15.75" hidden="1" customHeight="1" x14ac:dyDescent="0.25">
      <c r="A4667" s="2" t="s">
        <v>853</v>
      </c>
      <c r="B4667" s="2" t="s">
        <v>854</v>
      </c>
      <c r="C4667" s="2">
        <v>2015</v>
      </c>
      <c r="D4667" s="2" t="s">
        <v>241</v>
      </c>
      <c r="E4667" s="2" t="s">
        <v>627</v>
      </c>
      <c r="F4667" s="2" t="s">
        <v>856</v>
      </c>
      <c r="G4667" s="2">
        <v>103</v>
      </c>
      <c r="H4667" s="2">
        <v>1.0107592061099999E-5</v>
      </c>
      <c r="I4667" s="2">
        <v>1.1320503108432E-5</v>
      </c>
      <c r="J4667" s="26" t="s">
        <v>700</v>
      </c>
    </row>
    <row r="4668" spans="1:10" ht="15.75" hidden="1" customHeight="1" x14ac:dyDescent="0.25">
      <c r="A4668" s="2" t="s">
        <v>853</v>
      </c>
      <c r="B4668" s="2" t="s">
        <v>854</v>
      </c>
      <c r="C4668" s="2">
        <v>2015</v>
      </c>
      <c r="D4668" s="2" t="s">
        <v>241</v>
      </c>
      <c r="E4668" s="2" t="s">
        <v>627</v>
      </c>
      <c r="F4668" s="2" t="s">
        <v>857</v>
      </c>
      <c r="G4668" s="2">
        <v>103</v>
      </c>
      <c r="H4668" s="2">
        <v>9.2312824563100003E-5</v>
      </c>
      <c r="I4668" s="2">
        <v>1.0339036351067201E-4</v>
      </c>
      <c r="J4668" s="26" t="s">
        <v>700</v>
      </c>
    </row>
    <row r="4669" spans="1:10" ht="15.75" hidden="1" customHeight="1" x14ac:dyDescent="0.25">
      <c r="A4669" s="2" t="s">
        <v>853</v>
      </c>
      <c r="B4669" s="2" t="s">
        <v>854</v>
      </c>
      <c r="C4669" s="2">
        <v>2015</v>
      </c>
      <c r="D4669" s="2" t="s">
        <v>241</v>
      </c>
      <c r="E4669" s="2" t="s">
        <v>627</v>
      </c>
      <c r="F4669" s="2" t="s">
        <v>857</v>
      </c>
      <c r="G4669" s="2">
        <v>104</v>
      </c>
      <c r="H4669" s="2">
        <v>9.1168338258299997E-5</v>
      </c>
      <c r="I4669" s="2">
        <v>1.02108538849296E-4</v>
      </c>
      <c r="J4669" s="26" t="s">
        <v>700</v>
      </c>
    </row>
    <row r="4670" spans="1:10" ht="15.75" hidden="1" customHeight="1" x14ac:dyDescent="0.25">
      <c r="A4670" s="2" t="s">
        <v>853</v>
      </c>
      <c r="B4670" s="2" t="s">
        <v>854</v>
      </c>
      <c r="C4670" s="2">
        <v>2015</v>
      </c>
      <c r="D4670" s="2" t="s">
        <v>241</v>
      </c>
      <c r="E4670" s="2" t="s">
        <v>627</v>
      </c>
      <c r="F4670" s="2" t="s">
        <v>858</v>
      </c>
      <c r="G4670" s="2">
        <v>104</v>
      </c>
      <c r="H4670" s="2">
        <v>7.2598573751750004E-4</v>
      </c>
      <c r="I4670" s="2">
        <v>8.1310402601960014E-4</v>
      </c>
      <c r="J4670" s="26" t="s">
        <v>700</v>
      </c>
    </row>
    <row r="4671" spans="1:10" ht="15.75" hidden="1" customHeight="1" x14ac:dyDescent="0.25">
      <c r="A4671" s="2" t="s">
        <v>853</v>
      </c>
      <c r="B4671" s="2" t="s">
        <v>854</v>
      </c>
      <c r="C4671" s="2">
        <v>2015</v>
      </c>
      <c r="D4671" s="2" t="s">
        <v>241</v>
      </c>
      <c r="E4671" s="2" t="s">
        <v>627</v>
      </c>
      <c r="F4671" s="2" t="s">
        <v>855</v>
      </c>
      <c r="G4671" s="2">
        <v>105</v>
      </c>
      <c r="H4671" s="2">
        <v>3.1071683042680002E-4</v>
      </c>
      <c r="I4671" s="2">
        <v>3.4800285007801604E-4</v>
      </c>
      <c r="J4671" s="26" t="s">
        <v>700</v>
      </c>
    </row>
    <row r="4672" spans="1:10" ht="15.75" hidden="1" customHeight="1" x14ac:dyDescent="0.25">
      <c r="A4672" s="2" t="s">
        <v>853</v>
      </c>
      <c r="B4672" s="2" t="s">
        <v>854</v>
      </c>
      <c r="C4672" s="2">
        <v>2015</v>
      </c>
      <c r="D4672" s="2" t="s">
        <v>241</v>
      </c>
      <c r="E4672" s="2" t="s">
        <v>627</v>
      </c>
      <c r="F4672" s="2" t="s">
        <v>858</v>
      </c>
      <c r="G4672" s="2">
        <v>105</v>
      </c>
      <c r="H4672" s="2">
        <v>7.7369058271869995E-4</v>
      </c>
      <c r="I4672" s="2">
        <v>8.6653345264494405E-4</v>
      </c>
      <c r="J4672" s="26" t="s">
        <v>700</v>
      </c>
    </row>
    <row r="4673" spans="1:10" ht="15.75" hidden="1" customHeight="1" x14ac:dyDescent="0.25">
      <c r="A4673" s="2" t="s">
        <v>853</v>
      </c>
      <c r="B4673" s="2" t="s">
        <v>854</v>
      </c>
      <c r="C4673" s="2">
        <v>2015</v>
      </c>
      <c r="D4673" s="2" t="s">
        <v>241</v>
      </c>
      <c r="E4673" s="2" t="s">
        <v>627</v>
      </c>
      <c r="F4673" s="2" t="s">
        <v>860</v>
      </c>
      <c r="G4673" s="2">
        <v>108</v>
      </c>
      <c r="H4673" s="2">
        <v>1.3119880168230001E-4</v>
      </c>
      <c r="I4673" s="2">
        <v>1.4694265788417604E-4</v>
      </c>
      <c r="J4673" s="26" t="s">
        <v>701</v>
      </c>
    </row>
    <row r="4674" spans="1:10" ht="15.75" hidden="1" customHeight="1" x14ac:dyDescent="0.25">
      <c r="A4674" s="2" t="s">
        <v>853</v>
      </c>
      <c r="B4674" s="2" t="s">
        <v>854</v>
      </c>
      <c r="C4674" s="2">
        <v>2015</v>
      </c>
      <c r="D4674" s="2" t="s">
        <v>241</v>
      </c>
      <c r="E4674" s="2" t="s">
        <v>627</v>
      </c>
      <c r="F4674" s="2" t="s">
        <v>858</v>
      </c>
      <c r="G4674" s="2">
        <v>108</v>
      </c>
      <c r="H4674" s="2">
        <v>7.0109433727340005E-4</v>
      </c>
      <c r="I4674" s="2">
        <v>7.8522565774620816E-4</v>
      </c>
      <c r="J4674" s="26" t="s">
        <v>700</v>
      </c>
    </row>
    <row r="4675" spans="1:10" ht="15.75" hidden="1" customHeight="1" x14ac:dyDescent="0.25">
      <c r="A4675" s="2" t="s">
        <v>853</v>
      </c>
      <c r="B4675" s="2" t="s">
        <v>854</v>
      </c>
      <c r="C4675" s="2">
        <v>2015</v>
      </c>
      <c r="D4675" s="2" t="s">
        <v>241</v>
      </c>
      <c r="E4675" s="2" t="s">
        <v>627</v>
      </c>
      <c r="F4675" s="2" t="s">
        <v>855</v>
      </c>
      <c r="G4675" s="2">
        <v>109</v>
      </c>
      <c r="H4675" s="2">
        <v>3.1673460034649999E-4</v>
      </c>
      <c r="I4675" s="2">
        <v>3.5474275238808002E-4</v>
      </c>
      <c r="J4675" s="26" t="s">
        <v>700</v>
      </c>
    </row>
    <row r="4676" spans="1:10" ht="15.75" hidden="1" customHeight="1" x14ac:dyDescent="0.25">
      <c r="A4676" s="2" t="s">
        <v>853</v>
      </c>
      <c r="B4676" s="2" t="s">
        <v>854</v>
      </c>
      <c r="C4676" s="2">
        <v>2015</v>
      </c>
      <c r="D4676" s="2" t="s">
        <v>241</v>
      </c>
      <c r="E4676" s="2" t="s">
        <v>627</v>
      </c>
      <c r="F4676" s="2" t="s">
        <v>857</v>
      </c>
      <c r="G4676" s="2">
        <v>109</v>
      </c>
      <c r="H4676" s="2">
        <v>2.650363530847E-4</v>
      </c>
      <c r="I4676" s="2">
        <v>2.9684071545486401E-4</v>
      </c>
      <c r="J4676" s="26" t="s">
        <v>700</v>
      </c>
    </row>
    <row r="4677" spans="1:10" ht="15.75" hidden="1" customHeight="1" x14ac:dyDescent="0.25">
      <c r="A4677" s="2" t="s">
        <v>853</v>
      </c>
      <c r="B4677" s="2" t="s">
        <v>854</v>
      </c>
      <c r="C4677" s="2">
        <v>2015</v>
      </c>
      <c r="D4677" s="2" t="s">
        <v>241</v>
      </c>
      <c r="E4677" s="2" t="s">
        <v>627</v>
      </c>
      <c r="F4677" s="2" t="s">
        <v>860</v>
      </c>
      <c r="G4677" s="2">
        <v>110</v>
      </c>
      <c r="H4677" s="2">
        <v>1.279487914871E-4</v>
      </c>
      <c r="I4677" s="2">
        <v>1.4330264646555201E-4</v>
      </c>
      <c r="J4677" s="26" t="s">
        <v>701</v>
      </c>
    </row>
    <row r="4678" spans="1:10" ht="15.75" hidden="1" customHeight="1" x14ac:dyDescent="0.25">
      <c r="A4678" s="2" t="s">
        <v>853</v>
      </c>
      <c r="B4678" s="2" t="s">
        <v>854</v>
      </c>
      <c r="C4678" s="2">
        <v>2015</v>
      </c>
      <c r="D4678" s="2" t="s">
        <v>241</v>
      </c>
      <c r="E4678" s="2" t="s">
        <v>627</v>
      </c>
      <c r="F4678" s="2" t="s">
        <v>856</v>
      </c>
      <c r="G4678" s="2">
        <v>111</v>
      </c>
      <c r="H4678" s="2">
        <v>1.8561891920400002E-5</v>
      </c>
      <c r="I4678" s="2">
        <v>2.0789318950848002E-5</v>
      </c>
      <c r="J4678" s="26" t="s">
        <v>700</v>
      </c>
    </row>
    <row r="4679" spans="1:10" ht="15.75" hidden="1" customHeight="1" x14ac:dyDescent="0.25">
      <c r="A4679" s="2" t="s">
        <v>853</v>
      </c>
      <c r="B4679" s="2" t="s">
        <v>854</v>
      </c>
      <c r="C4679" s="2">
        <v>2015</v>
      </c>
      <c r="D4679" s="2" t="s">
        <v>241</v>
      </c>
      <c r="E4679" s="2" t="s">
        <v>627</v>
      </c>
      <c r="F4679" s="2" t="s">
        <v>855</v>
      </c>
      <c r="G4679" s="2">
        <v>111</v>
      </c>
      <c r="H4679" s="2">
        <v>2.3638819402550001E-4</v>
      </c>
      <c r="I4679" s="2">
        <v>2.6475477730856004E-4</v>
      </c>
      <c r="J4679" s="26" t="s">
        <v>700</v>
      </c>
    </row>
    <row r="4680" spans="1:10" ht="15.75" hidden="1" customHeight="1" x14ac:dyDescent="0.25">
      <c r="A4680" s="2" t="s">
        <v>853</v>
      </c>
      <c r="B4680" s="2" t="s">
        <v>854</v>
      </c>
      <c r="C4680" s="2">
        <v>2015</v>
      </c>
      <c r="D4680" s="2" t="s">
        <v>241</v>
      </c>
      <c r="E4680" s="2" t="s">
        <v>627</v>
      </c>
      <c r="F4680" s="2" t="s">
        <v>858</v>
      </c>
      <c r="G4680" s="2">
        <v>111</v>
      </c>
      <c r="H4680" s="2">
        <v>6.7721557570620005E-4</v>
      </c>
      <c r="I4680" s="2">
        <v>7.5848144479094418E-4</v>
      </c>
      <c r="J4680" s="26" t="s">
        <v>700</v>
      </c>
    </row>
    <row r="4681" spans="1:10" ht="15.75" hidden="1" customHeight="1" x14ac:dyDescent="0.25">
      <c r="A4681" s="2" t="s">
        <v>853</v>
      </c>
      <c r="B4681" s="2" t="s">
        <v>854</v>
      </c>
      <c r="C4681" s="2">
        <v>2015</v>
      </c>
      <c r="D4681" s="2" t="s">
        <v>241</v>
      </c>
      <c r="E4681" s="2" t="s">
        <v>627</v>
      </c>
      <c r="F4681" s="2" t="s">
        <v>857</v>
      </c>
      <c r="G4681" s="2">
        <v>111</v>
      </c>
      <c r="H4681" s="2">
        <v>8.5549829236699994E-5</v>
      </c>
      <c r="I4681" s="2">
        <v>9.5815808745103998E-5</v>
      </c>
      <c r="J4681" s="26" t="s">
        <v>700</v>
      </c>
    </row>
    <row r="4682" spans="1:10" ht="15.75" hidden="1" customHeight="1" x14ac:dyDescent="0.25">
      <c r="A4682" s="2" t="s">
        <v>853</v>
      </c>
      <c r="B4682" s="2" t="s">
        <v>854</v>
      </c>
      <c r="C4682" s="2">
        <v>2015</v>
      </c>
      <c r="D4682" s="2" t="s">
        <v>241</v>
      </c>
      <c r="E4682" s="2" t="s">
        <v>627</v>
      </c>
      <c r="F4682" s="2" t="s">
        <v>857</v>
      </c>
      <c r="G4682" s="2">
        <v>112</v>
      </c>
      <c r="H4682" s="2">
        <v>8.6007807112799993E-5</v>
      </c>
      <c r="I4682" s="2">
        <v>9.6328743966335995E-5</v>
      </c>
      <c r="J4682" s="26" t="s">
        <v>700</v>
      </c>
    </row>
    <row r="4683" spans="1:10" ht="15.75" hidden="1" customHeight="1" x14ac:dyDescent="0.25">
      <c r="A4683" s="2" t="s">
        <v>853</v>
      </c>
      <c r="B4683" s="2" t="s">
        <v>854</v>
      </c>
      <c r="C4683" s="2">
        <v>2015</v>
      </c>
      <c r="D4683" s="2" t="s">
        <v>241</v>
      </c>
      <c r="E4683" s="2" t="s">
        <v>627</v>
      </c>
      <c r="F4683" s="2" t="s">
        <v>855</v>
      </c>
      <c r="G4683" s="2">
        <v>112</v>
      </c>
      <c r="H4683" s="2">
        <v>2.2676796652379999E-4</v>
      </c>
      <c r="I4683" s="2">
        <v>2.5398012250665603E-4</v>
      </c>
      <c r="J4683" s="26" t="s">
        <v>700</v>
      </c>
    </row>
    <row r="4684" spans="1:10" ht="15.75" hidden="1" customHeight="1" x14ac:dyDescent="0.25">
      <c r="A4684" s="2" t="s">
        <v>853</v>
      </c>
      <c r="B4684" s="2" t="s">
        <v>854</v>
      </c>
      <c r="C4684" s="2">
        <v>2015</v>
      </c>
      <c r="D4684" s="2" t="s">
        <v>241</v>
      </c>
      <c r="E4684" s="2" t="s">
        <v>627</v>
      </c>
      <c r="F4684" s="2" t="s">
        <v>855</v>
      </c>
      <c r="G4684" s="2">
        <v>113</v>
      </c>
      <c r="H4684" s="2">
        <v>2.4292075249830001E-4</v>
      </c>
      <c r="I4684" s="2">
        <v>2.7207124279809606E-4</v>
      </c>
      <c r="J4684" s="26" t="s">
        <v>700</v>
      </c>
    </row>
    <row r="4685" spans="1:10" ht="15.75" hidden="1" customHeight="1" x14ac:dyDescent="0.25">
      <c r="A4685" s="2" t="s">
        <v>853</v>
      </c>
      <c r="B4685" s="2" t="s">
        <v>854</v>
      </c>
      <c r="C4685" s="2">
        <v>2015</v>
      </c>
      <c r="D4685" s="2" t="s">
        <v>241</v>
      </c>
      <c r="E4685" s="2" t="s">
        <v>627</v>
      </c>
      <c r="F4685" s="2" t="s">
        <v>855</v>
      </c>
      <c r="G4685" s="2">
        <v>114</v>
      </c>
      <c r="H4685" s="2">
        <v>2.6443324168210001E-4</v>
      </c>
      <c r="I4685" s="2">
        <v>2.9616523068395206E-4</v>
      </c>
      <c r="J4685" s="26" t="s">
        <v>700</v>
      </c>
    </row>
    <row r="4686" spans="1:10" ht="15.75" hidden="1" customHeight="1" x14ac:dyDescent="0.25">
      <c r="A4686" s="2" t="s">
        <v>853</v>
      </c>
      <c r="B4686" s="2" t="s">
        <v>854</v>
      </c>
      <c r="C4686" s="2">
        <v>2015</v>
      </c>
      <c r="D4686" s="2" t="s">
        <v>241</v>
      </c>
      <c r="E4686" s="2" t="s">
        <v>627</v>
      </c>
      <c r="F4686" s="2" t="s">
        <v>858</v>
      </c>
      <c r="G4686" s="2">
        <v>114</v>
      </c>
      <c r="H4686" s="2">
        <v>1.3194930506870001E-3</v>
      </c>
      <c r="I4686" s="2">
        <v>1.4778322167694402E-3</v>
      </c>
      <c r="J4686" s="26" t="s">
        <v>700</v>
      </c>
    </row>
    <row r="4687" spans="1:10" ht="15.75" hidden="1" customHeight="1" x14ac:dyDescent="0.25">
      <c r="A4687" s="2" t="s">
        <v>853</v>
      </c>
      <c r="B4687" s="2" t="s">
        <v>854</v>
      </c>
      <c r="C4687" s="2">
        <v>2015</v>
      </c>
      <c r="D4687" s="2" t="s">
        <v>241</v>
      </c>
      <c r="E4687" s="2" t="s">
        <v>627</v>
      </c>
      <c r="F4687" s="2" t="s">
        <v>858</v>
      </c>
      <c r="G4687" s="2">
        <v>115</v>
      </c>
      <c r="H4687" s="2">
        <v>6.5844360506159998E-4</v>
      </c>
      <c r="I4687" s="2">
        <v>7.3745683766899205E-4</v>
      </c>
      <c r="J4687" s="26" t="s">
        <v>700</v>
      </c>
    </row>
    <row r="4688" spans="1:10" ht="15.75" hidden="1" customHeight="1" x14ac:dyDescent="0.25">
      <c r="A4688" s="2" t="s">
        <v>853</v>
      </c>
      <c r="B4688" s="2" t="s">
        <v>854</v>
      </c>
      <c r="C4688" s="2">
        <v>2015</v>
      </c>
      <c r="D4688" s="2" t="s">
        <v>241</v>
      </c>
      <c r="E4688" s="2" t="s">
        <v>627</v>
      </c>
      <c r="F4688" s="2" t="s">
        <v>857</v>
      </c>
      <c r="G4688" s="2">
        <v>115</v>
      </c>
      <c r="H4688" s="2">
        <v>8.3474587881900001E-5</v>
      </c>
      <c r="I4688" s="2">
        <v>9.3491538427728011E-5</v>
      </c>
      <c r="J4688" s="26" t="s">
        <v>700</v>
      </c>
    </row>
    <row r="4689" spans="1:10" ht="15.75" hidden="1" customHeight="1" x14ac:dyDescent="0.25">
      <c r="A4689" s="2" t="s">
        <v>853</v>
      </c>
      <c r="B4689" s="2" t="s">
        <v>854</v>
      </c>
      <c r="C4689" s="2">
        <v>2015</v>
      </c>
      <c r="D4689" s="2" t="s">
        <v>241</v>
      </c>
      <c r="E4689" s="2" t="s">
        <v>627</v>
      </c>
      <c r="F4689" s="2" t="s">
        <v>859</v>
      </c>
      <c r="G4689" s="2">
        <v>116</v>
      </c>
      <c r="H4689" s="2">
        <v>2.2916132365900002E-5</v>
      </c>
      <c r="I4689" s="2">
        <v>2.5666068249808004E-5</v>
      </c>
      <c r="J4689" s="26" t="s">
        <v>700</v>
      </c>
    </row>
    <row r="4690" spans="1:10" ht="15.75" hidden="1" customHeight="1" x14ac:dyDescent="0.25">
      <c r="A4690" s="2" t="s">
        <v>853</v>
      </c>
      <c r="B4690" s="2" t="s">
        <v>854</v>
      </c>
      <c r="C4690" s="2">
        <v>2015</v>
      </c>
      <c r="D4690" s="2" t="s">
        <v>241</v>
      </c>
      <c r="E4690" s="2" t="s">
        <v>627</v>
      </c>
      <c r="F4690" s="2" t="s">
        <v>858</v>
      </c>
      <c r="G4690" s="2">
        <v>117</v>
      </c>
      <c r="H4690" s="2">
        <v>6.4622575882819998E-4</v>
      </c>
      <c r="I4690" s="2">
        <v>7.2377284988758405E-4</v>
      </c>
      <c r="J4690" s="26" t="s">
        <v>700</v>
      </c>
    </row>
    <row r="4691" spans="1:10" ht="15.75" hidden="1" customHeight="1" x14ac:dyDescent="0.25">
      <c r="A4691" s="2" t="s">
        <v>853</v>
      </c>
      <c r="B4691" s="2" t="s">
        <v>854</v>
      </c>
      <c r="C4691" s="2">
        <v>2015</v>
      </c>
      <c r="D4691" s="2" t="s">
        <v>241</v>
      </c>
      <c r="E4691" s="2" t="s">
        <v>627</v>
      </c>
      <c r="F4691" s="2" t="s">
        <v>859</v>
      </c>
      <c r="G4691" s="2">
        <v>117</v>
      </c>
      <c r="H4691" s="2">
        <v>2.2737007384399999E-5</v>
      </c>
      <c r="I4691" s="2">
        <v>2.5465448270528002E-5</v>
      </c>
      <c r="J4691" s="26" t="s">
        <v>700</v>
      </c>
    </row>
    <row r="4692" spans="1:10" ht="15.75" hidden="1" customHeight="1" x14ac:dyDescent="0.25">
      <c r="A4692" s="2" t="s">
        <v>853</v>
      </c>
      <c r="B4692" s="2" t="s">
        <v>854</v>
      </c>
      <c r="C4692" s="2">
        <v>2015</v>
      </c>
      <c r="D4692" s="2" t="s">
        <v>241</v>
      </c>
      <c r="E4692" s="2" t="s">
        <v>627</v>
      </c>
      <c r="F4692" s="2" t="s">
        <v>856</v>
      </c>
      <c r="G4692" s="2">
        <v>117</v>
      </c>
      <c r="H4692" s="40">
        <v>8.7465869000900004E-6</v>
      </c>
      <c r="I4692" s="2">
        <v>9.7961773281008006E-6</v>
      </c>
      <c r="J4692" s="26" t="s">
        <v>700</v>
      </c>
    </row>
    <row r="4693" spans="1:10" ht="15.75" hidden="1" customHeight="1" x14ac:dyDescent="0.25">
      <c r="A4693" s="2" t="s">
        <v>853</v>
      </c>
      <c r="B4693" s="2" t="s">
        <v>854</v>
      </c>
      <c r="C4693" s="2">
        <v>2015</v>
      </c>
      <c r="D4693" s="2" t="s">
        <v>241</v>
      </c>
      <c r="E4693" s="2" t="s">
        <v>627</v>
      </c>
      <c r="F4693" s="2" t="s">
        <v>857</v>
      </c>
      <c r="G4693" s="2">
        <v>118</v>
      </c>
      <c r="H4693" s="2">
        <v>8.9624867541699999E-5</v>
      </c>
      <c r="I4693" s="2">
        <v>1.0037985164670401E-4</v>
      </c>
      <c r="J4693" s="26" t="s">
        <v>700</v>
      </c>
    </row>
    <row r="4694" spans="1:10" ht="15.75" hidden="1" customHeight="1" x14ac:dyDescent="0.25">
      <c r="A4694" s="2" t="s">
        <v>853</v>
      </c>
      <c r="B4694" s="2" t="s">
        <v>854</v>
      </c>
      <c r="C4694" s="2">
        <v>2015</v>
      </c>
      <c r="D4694" s="2" t="s">
        <v>241</v>
      </c>
      <c r="E4694" s="2" t="s">
        <v>627</v>
      </c>
      <c r="F4694" s="2" t="s">
        <v>857</v>
      </c>
      <c r="G4694" s="2">
        <v>119</v>
      </c>
      <c r="H4694" s="2">
        <v>8.1283717008800004E-5</v>
      </c>
      <c r="I4694" s="2">
        <v>9.103776304985601E-5</v>
      </c>
      <c r="J4694" s="26" t="s">
        <v>700</v>
      </c>
    </row>
    <row r="4695" spans="1:10" ht="15.75" hidden="1" customHeight="1" x14ac:dyDescent="0.25">
      <c r="A4695" s="2" t="s">
        <v>853</v>
      </c>
      <c r="B4695" s="2" t="s">
        <v>854</v>
      </c>
      <c r="C4695" s="2">
        <v>2015</v>
      </c>
      <c r="D4695" s="2" t="s">
        <v>241</v>
      </c>
      <c r="E4695" s="2" t="s">
        <v>627</v>
      </c>
      <c r="F4695" s="2" t="s">
        <v>856</v>
      </c>
      <c r="G4695" s="2">
        <v>119</v>
      </c>
      <c r="H4695" s="40">
        <v>8.5299188867800008E-6</v>
      </c>
      <c r="I4695" s="2">
        <v>9.5535091531936018E-6</v>
      </c>
      <c r="J4695" s="26" t="s">
        <v>700</v>
      </c>
    </row>
    <row r="4696" spans="1:10" ht="15.75" hidden="1" customHeight="1" x14ac:dyDescent="0.25">
      <c r="A4696" s="2" t="s">
        <v>853</v>
      </c>
      <c r="B4696" s="2" t="s">
        <v>854</v>
      </c>
      <c r="C4696" s="2">
        <v>2015</v>
      </c>
      <c r="D4696" s="2" t="s">
        <v>241</v>
      </c>
      <c r="E4696" s="2" t="s">
        <v>627</v>
      </c>
      <c r="F4696" s="2" t="s">
        <v>858</v>
      </c>
      <c r="G4696" s="2">
        <v>121</v>
      </c>
      <c r="H4696" s="2">
        <v>6.2641501426699997E-4</v>
      </c>
      <c r="I4696" s="2">
        <v>7.0158481597904008E-4</v>
      </c>
      <c r="J4696" s="26" t="s">
        <v>700</v>
      </c>
    </row>
    <row r="4697" spans="1:10" ht="15.75" hidden="1" customHeight="1" x14ac:dyDescent="0.25">
      <c r="A4697" s="2" t="s">
        <v>853</v>
      </c>
      <c r="B4697" s="2" t="s">
        <v>854</v>
      </c>
      <c r="C4697" s="2">
        <v>2015</v>
      </c>
      <c r="D4697" s="2" t="s">
        <v>241</v>
      </c>
      <c r="E4697" s="2" t="s">
        <v>627</v>
      </c>
      <c r="F4697" s="2" t="s">
        <v>857</v>
      </c>
      <c r="G4697" s="2">
        <v>122</v>
      </c>
      <c r="H4697" s="2">
        <v>7.8602490248200004E-5</v>
      </c>
      <c r="I4697" s="2">
        <v>8.8034789077984016E-5</v>
      </c>
      <c r="J4697" s="26" t="s">
        <v>700</v>
      </c>
    </row>
    <row r="4698" spans="1:10" ht="15.75" hidden="1" customHeight="1" x14ac:dyDescent="0.25">
      <c r="A4698" s="2" t="s">
        <v>853</v>
      </c>
      <c r="B4698" s="2" t="s">
        <v>854</v>
      </c>
      <c r="C4698" s="2">
        <v>2015</v>
      </c>
      <c r="D4698" s="2" t="s">
        <v>241</v>
      </c>
      <c r="E4698" s="2" t="s">
        <v>627</v>
      </c>
      <c r="F4698" s="2" t="s">
        <v>858</v>
      </c>
      <c r="G4698" s="2">
        <v>122</v>
      </c>
      <c r="H4698" s="2">
        <v>6.1504053883249996E-4</v>
      </c>
      <c r="I4698" s="2">
        <v>6.8884540349239997E-4</v>
      </c>
      <c r="J4698" s="26" t="s">
        <v>700</v>
      </c>
    </row>
    <row r="4699" spans="1:10" ht="15.75" hidden="1" customHeight="1" x14ac:dyDescent="0.25">
      <c r="A4699" s="2" t="s">
        <v>853</v>
      </c>
      <c r="B4699" s="2" t="s">
        <v>854</v>
      </c>
      <c r="C4699" s="2">
        <v>2015</v>
      </c>
      <c r="D4699" s="2" t="s">
        <v>241</v>
      </c>
      <c r="E4699" s="2" t="s">
        <v>627</v>
      </c>
      <c r="F4699" s="2" t="s">
        <v>859</v>
      </c>
      <c r="G4699" s="2">
        <v>122</v>
      </c>
      <c r="H4699" s="2">
        <v>8.9775183369100001E-5</v>
      </c>
      <c r="I4699" s="2">
        <v>1.0054820537339201E-4</v>
      </c>
      <c r="J4699" s="26" t="s">
        <v>700</v>
      </c>
    </row>
    <row r="4700" spans="1:10" ht="15.75" hidden="1" customHeight="1" x14ac:dyDescent="0.25">
      <c r="A4700" s="2" t="s">
        <v>853</v>
      </c>
      <c r="B4700" s="2" t="s">
        <v>854</v>
      </c>
      <c r="C4700" s="2">
        <v>2015</v>
      </c>
      <c r="D4700" s="2" t="s">
        <v>241</v>
      </c>
      <c r="E4700" s="2" t="s">
        <v>627</v>
      </c>
      <c r="F4700" s="2" t="s">
        <v>858</v>
      </c>
      <c r="G4700" s="2">
        <v>124</v>
      </c>
      <c r="H4700" s="2">
        <v>1.2631724239327E-3</v>
      </c>
      <c r="I4700" s="2">
        <v>1.4147531148046243E-3</v>
      </c>
      <c r="J4700" s="26" t="s">
        <v>700</v>
      </c>
    </row>
    <row r="4701" spans="1:10" ht="15.75" hidden="1" customHeight="1" x14ac:dyDescent="0.25">
      <c r="A4701" s="2" t="s">
        <v>853</v>
      </c>
      <c r="B4701" s="2" t="s">
        <v>854</v>
      </c>
      <c r="C4701" s="2">
        <v>2015</v>
      </c>
      <c r="D4701" s="2" t="s">
        <v>241</v>
      </c>
      <c r="E4701" s="2" t="s">
        <v>627</v>
      </c>
      <c r="F4701" s="2" t="s">
        <v>857</v>
      </c>
      <c r="G4701" s="2">
        <v>124</v>
      </c>
      <c r="H4701" s="2">
        <v>1.5658276242900001E-4</v>
      </c>
      <c r="I4701" s="2">
        <v>1.7537269392048002E-4</v>
      </c>
      <c r="J4701" s="26" t="s">
        <v>700</v>
      </c>
    </row>
    <row r="4702" spans="1:10" ht="15.75" hidden="1" customHeight="1" x14ac:dyDescent="0.25">
      <c r="A4702" s="2" t="s">
        <v>853</v>
      </c>
      <c r="B4702" s="2" t="s">
        <v>854</v>
      </c>
      <c r="C4702" s="2">
        <v>2015</v>
      </c>
      <c r="D4702" s="2" t="s">
        <v>241</v>
      </c>
      <c r="E4702" s="2" t="s">
        <v>627</v>
      </c>
      <c r="F4702" s="2" t="s">
        <v>859</v>
      </c>
      <c r="G4702" s="2">
        <v>125</v>
      </c>
      <c r="H4702" s="2">
        <v>2.13284856727E-5</v>
      </c>
      <c r="I4702" s="2">
        <v>2.3887903953424003E-5</v>
      </c>
      <c r="J4702" s="26" t="s">
        <v>700</v>
      </c>
    </row>
    <row r="4703" spans="1:10" ht="15.75" hidden="1" customHeight="1" x14ac:dyDescent="0.25">
      <c r="A4703" s="2" t="s">
        <v>853</v>
      </c>
      <c r="B4703" s="2" t="s">
        <v>854</v>
      </c>
      <c r="C4703" s="2">
        <v>2015</v>
      </c>
      <c r="D4703" s="2" t="s">
        <v>241</v>
      </c>
      <c r="E4703" s="2" t="s">
        <v>627</v>
      </c>
      <c r="F4703" s="2" t="s">
        <v>855</v>
      </c>
      <c r="G4703" s="2">
        <v>125</v>
      </c>
      <c r="H4703" s="2">
        <v>2.4270864378199999E-4</v>
      </c>
      <c r="I4703" s="2">
        <v>2.7183368103584E-4</v>
      </c>
      <c r="J4703" s="26" t="s">
        <v>700</v>
      </c>
    </row>
    <row r="4704" spans="1:10" ht="15.75" hidden="1" customHeight="1" x14ac:dyDescent="0.25">
      <c r="A4704" s="2" t="s">
        <v>853</v>
      </c>
      <c r="B4704" s="2" t="s">
        <v>854</v>
      </c>
      <c r="C4704" s="2">
        <v>2015</v>
      </c>
      <c r="D4704" s="2" t="s">
        <v>241</v>
      </c>
      <c r="E4704" s="2" t="s">
        <v>627</v>
      </c>
      <c r="F4704" s="2" t="s">
        <v>858</v>
      </c>
      <c r="G4704" s="2">
        <v>126</v>
      </c>
      <c r="H4704" s="2">
        <v>6.0434895567600003E-4</v>
      </c>
      <c r="I4704" s="2">
        <v>6.7687083035712007E-4</v>
      </c>
      <c r="J4704" s="26" t="s">
        <v>700</v>
      </c>
    </row>
    <row r="4705" spans="1:10" ht="15.75" hidden="1" customHeight="1" x14ac:dyDescent="0.25">
      <c r="A4705" s="2" t="s">
        <v>853</v>
      </c>
      <c r="B4705" s="2" t="s">
        <v>854</v>
      </c>
      <c r="C4705" s="2">
        <v>2015</v>
      </c>
      <c r="D4705" s="2" t="s">
        <v>241</v>
      </c>
      <c r="E4705" s="2" t="s">
        <v>627</v>
      </c>
      <c r="F4705" s="2" t="s">
        <v>857</v>
      </c>
      <c r="G4705" s="2">
        <v>128</v>
      </c>
      <c r="H4705" s="2">
        <v>7.5629584898699993E-5</v>
      </c>
      <c r="I4705" s="2">
        <v>8.4705135086543998E-5</v>
      </c>
      <c r="J4705" s="26" t="s">
        <v>700</v>
      </c>
    </row>
    <row r="4706" spans="1:10" ht="15.75" hidden="1" customHeight="1" x14ac:dyDescent="0.25">
      <c r="A4706" s="2" t="s">
        <v>853</v>
      </c>
      <c r="B4706" s="2" t="s">
        <v>854</v>
      </c>
      <c r="C4706" s="2">
        <v>2015</v>
      </c>
      <c r="D4706" s="2" t="s">
        <v>241</v>
      </c>
      <c r="E4706" s="2" t="s">
        <v>627</v>
      </c>
      <c r="F4706" s="2" t="s">
        <v>858</v>
      </c>
      <c r="G4706" s="2">
        <v>128</v>
      </c>
      <c r="H4706" s="2">
        <v>5.8861088473350005E-4</v>
      </c>
      <c r="I4706" s="2">
        <v>6.5924419090152009E-4</v>
      </c>
      <c r="J4706" s="26" t="s">
        <v>700</v>
      </c>
    </row>
    <row r="4707" spans="1:10" ht="15.75" hidden="1" customHeight="1" x14ac:dyDescent="0.25">
      <c r="A4707" s="2" t="s">
        <v>853</v>
      </c>
      <c r="B4707" s="2" t="s">
        <v>854</v>
      </c>
      <c r="C4707" s="2">
        <v>2015</v>
      </c>
      <c r="D4707" s="2" t="s">
        <v>241</v>
      </c>
      <c r="E4707" s="2" t="s">
        <v>627</v>
      </c>
      <c r="F4707" s="2" t="s">
        <v>859</v>
      </c>
      <c r="G4707" s="2">
        <v>128</v>
      </c>
      <c r="H4707" s="2">
        <v>2.09635745705E-5</v>
      </c>
      <c r="I4707" s="2">
        <v>2.3479203518960002E-5</v>
      </c>
      <c r="J4707" s="26" t="s">
        <v>700</v>
      </c>
    </row>
    <row r="4708" spans="1:10" ht="15.75" hidden="1" customHeight="1" x14ac:dyDescent="0.25">
      <c r="A4708" s="2" t="s">
        <v>853</v>
      </c>
      <c r="B4708" s="2" t="s">
        <v>854</v>
      </c>
      <c r="C4708" s="2">
        <v>2015</v>
      </c>
      <c r="D4708" s="2" t="s">
        <v>241</v>
      </c>
      <c r="E4708" s="2" t="s">
        <v>627</v>
      </c>
      <c r="F4708" s="2" t="s">
        <v>855</v>
      </c>
      <c r="G4708" s="2">
        <v>129</v>
      </c>
      <c r="H4708" s="2">
        <v>2.3018197680360001E-4</v>
      </c>
      <c r="I4708" s="2">
        <v>2.5780381402003202E-4</v>
      </c>
      <c r="J4708" s="26" t="s">
        <v>700</v>
      </c>
    </row>
    <row r="4709" spans="1:10" ht="15.75" hidden="1" customHeight="1" x14ac:dyDescent="0.25">
      <c r="A4709" s="2" t="s">
        <v>853</v>
      </c>
      <c r="B4709" s="2" t="s">
        <v>854</v>
      </c>
      <c r="C4709" s="2">
        <v>2015</v>
      </c>
      <c r="D4709" s="2" t="s">
        <v>241</v>
      </c>
      <c r="E4709" s="2" t="s">
        <v>627</v>
      </c>
      <c r="F4709" s="2" t="s">
        <v>857</v>
      </c>
      <c r="G4709" s="2">
        <v>129</v>
      </c>
      <c r="H4709" s="2">
        <v>1.5068279026310001E-4</v>
      </c>
      <c r="I4709" s="2">
        <v>1.6876472509467203E-4</v>
      </c>
      <c r="J4709" s="26" t="s">
        <v>700</v>
      </c>
    </row>
    <row r="4710" spans="1:10" ht="15.75" hidden="1" customHeight="1" x14ac:dyDescent="0.25">
      <c r="A4710" s="2" t="s">
        <v>853</v>
      </c>
      <c r="B4710" s="2" t="s">
        <v>854</v>
      </c>
      <c r="C4710" s="2">
        <v>2015</v>
      </c>
      <c r="D4710" s="2" t="s">
        <v>241</v>
      </c>
      <c r="E4710" s="2" t="s">
        <v>627</v>
      </c>
      <c r="F4710" s="2" t="s">
        <v>855</v>
      </c>
      <c r="G4710" s="2">
        <v>132</v>
      </c>
      <c r="H4710" s="2">
        <v>2.2475451987700001E-4</v>
      </c>
      <c r="I4710" s="2">
        <v>2.5172506226224002E-4</v>
      </c>
      <c r="J4710" s="26" t="s">
        <v>700</v>
      </c>
    </row>
    <row r="4711" spans="1:10" ht="15.75" hidden="1" customHeight="1" x14ac:dyDescent="0.25">
      <c r="A4711" s="2" t="s">
        <v>853</v>
      </c>
      <c r="B4711" s="2" t="s">
        <v>854</v>
      </c>
      <c r="C4711" s="2">
        <v>2015</v>
      </c>
      <c r="D4711" s="2" t="s">
        <v>241</v>
      </c>
      <c r="E4711" s="2" t="s">
        <v>627</v>
      </c>
      <c r="F4711" s="2" t="s">
        <v>858</v>
      </c>
      <c r="G4711" s="2">
        <v>132</v>
      </c>
      <c r="H4711" s="2">
        <v>5.7315733283759996E-4</v>
      </c>
      <c r="I4711" s="2">
        <v>6.4193621277811204E-4</v>
      </c>
      <c r="J4711" s="26" t="s">
        <v>700</v>
      </c>
    </row>
    <row r="4712" spans="1:10" ht="15.75" hidden="1" customHeight="1" x14ac:dyDescent="0.25">
      <c r="A4712" s="2" t="s">
        <v>853</v>
      </c>
      <c r="B4712" s="2" t="s">
        <v>854</v>
      </c>
      <c r="C4712" s="2">
        <v>2015</v>
      </c>
      <c r="D4712" s="2" t="s">
        <v>241</v>
      </c>
      <c r="E4712" s="2" t="s">
        <v>627</v>
      </c>
      <c r="F4712" s="2" t="s">
        <v>858</v>
      </c>
      <c r="G4712" s="2">
        <v>133</v>
      </c>
      <c r="H4712" s="2">
        <v>5.6465633679180004E-4</v>
      </c>
      <c r="I4712" s="2">
        <v>6.3241509720681605E-4</v>
      </c>
      <c r="J4712" s="26" t="s">
        <v>700</v>
      </c>
    </row>
    <row r="4713" spans="1:10" ht="15.75" hidden="1" customHeight="1" x14ac:dyDescent="0.25">
      <c r="A4713" s="2" t="s">
        <v>853</v>
      </c>
      <c r="B4713" s="2" t="s">
        <v>854</v>
      </c>
      <c r="C4713" s="2">
        <v>2015</v>
      </c>
      <c r="D4713" s="2" t="s">
        <v>241</v>
      </c>
      <c r="E4713" s="2" t="s">
        <v>627</v>
      </c>
      <c r="F4713" s="2" t="s">
        <v>859</v>
      </c>
      <c r="G4713" s="2">
        <v>134</v>
      </c>
      <c r="H4713" s="2">
        <v>2.00508529815E-5</v>
      </c>
      <c r="I4713" s="2">
        <v>2.2456955339280001E-5</v>
      </c>
      <c r="J4713" s="26" t="s">
        <v>700</v>
      </c>
    </row>
    <row r="4714" spans="1:10" ht="15.75" hidden="1" customHeight="1" x14ac:dyDescent="0.25">
      <c r="A4714" s="2" t="s">
        <v>853</v>
      </c>
      <c r="B4714" s="2" t="s">
        <v>854</v>
      </c>
      <c r="C4714" s="2">
        <v>2015</v>
      </c>
      <c r="D4714" s="2" t="s">
        <v>241</v>
      </c>
      <c r="E4714" s="2" t="s">
        <v>627</v>
      </c>
      <c r="F4714" s="2" t="s">
        <v>858</v>
      </c>
      <c r="G4714" s="2">
        <v>135</v>
      </c>
      <c r="H4714" s="2">
        <v>5.5964285274970002E-4</v>
      </c>
      <c r="I4714" s="2">
        <v>6.2679999507966411E-4</v>
      </c>
      <c r="J4714" s="26" t="s">
        <v>700</v>
      </c>
    </row>
    <row r="4715" spans="1:10" ht="15.75" hidden="1" customHeight="1" x14ac:dyDescent="0.25">
      <c r="A4715" s="2" t="s">
        <v>853</v>
      </c>
      <c r="B4715" s="2" t="s">
        <v>854</v>
      </c>
      <c r="C4715" s="2">
        <v>2015</v>
      </c>
      <c r="D4715" s="2" t="s">
        <v>241</v>
      </c>
      <c r="E4715" s="2" t="s">
        <v>627</v>
      </c>
      <c r="F4715" s="2" t="s">
        <v>857</v>
      </c>
      <c r="G4715" s="2">
        <v>136</v>
      </c>
      <c r="H4715" s="2">
        <v>7.11862157914E-5</v>
      </c>
      <c r="I4715" s="2">
        <v>7.972856168636801E-5</v>
      </c>
      <c r="J4715" s="26" t="s">
        <v>700</v>
      </c>
    </row>
    <row r="4716" spans="1:10" ht="15.75" hidden="1" customHeight="1" x14ac:dyDescent="0.25">
      <c r="A4716" s="2" t="s">
        <v>853</v>
      </c>
      <c r="B4716" s="2" t="s">
        <v>854</v>
      </c>
      <c r="C4716" s="2">
        <v>2015</v>
      </c>
      <c r="D4716" s="2" t="s">
        <v>241</v>
      </c>
      <c r="E4716" s="2" t="s">
        <v>627</v>
      </c>
      <c r="F4716" s="2" t="s">
        <v>857</v>
      </c>
      <c r="G4716" s="2">
        <v>137</v>
      </c>
      <c r="H4716" s="2">
        <v>7.1283313445699993E-5</v>
      </c>
      <c r="I4716" s="2">
        <v>7.9837311059184E-5</v>
      </c>
      <c r="J4716" s="26" t="s">
        <v>700</v>
      </c>
    </row>
    <row r="4717" spans="1:10" ht="15.75" hidden="1" customHeight="1" x14ac:dyDescent="0.25">
      <c r="A4717" s="2" t="s">
        <v>853</v>
      </c>
      <c r="B4717" s="2" t="s">
        <v>854</v>
      </c>
      <c r="C4717" s="2">
        <v>2015</v>
      </c>
      <c r="D4717" s="2" t="s">
        <v>241</v>
      </c>
      <c r="E4717" s="2" t="s">
        <v>627</v>
      </c>
      <c r="F4717" s="2" t="s">
        <v>858</v>
      </c>
      <c r="G4717" s="2">
        <v>138</v>
      </c>
      <c r="H4717" s="2">
        <v>5.4822931997480003E-4</v>
      </c>
      <c r="I4717" s="2">
        <v>6.1401683837177608E-4</v>
      </c>
      <c r="J4717" s="26" t="s">
        <v>700</v>
      </c>
    </row>
    <row r="4718" spans="1:10" ht="15.75" hidden="1" customHeight="1" x14ac:dyDescent="0.25">
      <c r="A4718" s="2" t="s">
        <v>853</v>
      </c>
      <c r="B4718" s="2" t="s">
        <v>854</v>
      </c>
      <c r="C4718" s="2">
        <v>2015</v>
      </c>
      <c r="D4718" s="2" t="s">
        <v>241</v>
      </c>
      <c r="E4718" s="2" t="s">
        <v>627</v>
      </c>
      <c r="F4718" s="2" t="s">
        <v>857</v>
      </c>
      <c r="G4718" s="2">
        <v>140</v>
      </c>
      <c r="H4718" s="2">
        <v>6.9096764491399998E-5</v>
      </c>
      <c r="I4718" s="2">
        <v>7.7388376230368012E-5</v>
      </c>
      <c r="J4718" s="26" t="s">
        <v>700</v>
      </c>
    </row>
    <row r="4719" spans="1:10" ht="15.75" hidden="1" customHeight="1" x14ac:dyDescent="0.25">
      <c r="A4719" s="2" t="s">
        <v>853</v>
      </c>
      <c r="B4719" s="2" t="s">
        <v>854</v>
      </c>
      <c r="C4719" s="2">
        <v>2015</v>
      </c>
      <c r="D4719" s="2" t="s">
        <v>241</v>
      </c>
      <c r="E4719" s="2" t="s">
        <v>627</v>
      </c>
      <c r="F4719" s="2" t="s">
        <v>858</v>
      </c>
      <c r="G4719" s="2">
        <v>141</v>
      </c>
      <c r="H4719" s="2">
        <v>5.3866358939560002E-4</v>
      </c>
      <c r="I4719" s="2">
        <v>6.0330322012307213E-4</v>
      </c>
      <c r="J4719" s="26" t="s">
        <v>700</v>
      </c>
    </row>
    <row r="4720" spans="1:10" ht="15.75" hidden="1" customHeight="1" x14ac:dyDescent="0.25">
      <c r="A4720" s="2" t="s">
        <v>853</v>
      </c>
      <c r="B4720" s="2" t="s">
        <v>854</v>
      </c>
      <c r="C4720" s="2">
        <v>2015</v>
      </c>
      <c r="D4720" s="2" t="s">
        <v>241</v>
      </c>
      <c r="E4720" s="2" t="s">
        <v>627</v>
      </c>
      <c r="F4720" s="2" t="s">
        <v>857</v>
      </c>
      <c r="G4720" s="2">
        <v>142</v>
      </c>
      <c r="H4720" s="2">
        <v>6.8653986090800006E-5</v>
      </c>
      <c r="I4720" s="2">
        <v>7.6892464421696014E-5</v>
      </c>
      <c r="J4720" s="26" t="s">
        <v>700</v>
      </c>
    </row>
    <row r="4721" spans="1:10" ht="15.75" hidden="1" customHeight="1" x14ac:dyDescent="0.25">
      <c r="A4721" s="2" t="s">
        <v>853</v>
      </c>
      <c r="B4721" s="2" t="s">
        <v>854</v>
      </c>
      <c r="C4721" s="2">
        <v>2015</v>
      </c>
      <c r="D4721" s="2" t="s">
        <v>241</v>
      </c>
      <c r="E4721" s="2" t="s">
        <v>627</v>
      </c>
      <c r="F4721" s="2" t="s">
        <v>859</v>
      </c>
      <c r="G4721" s="2">
        <v>143</v>
      </c>
      <c r="H4721" s="2">
        <v>1.86177712749E-5</v>
      </c>
      <c r="I4721" s="2">
        <v>2.0851903827888001E-5</v>
      </c>
      <c r="J4721" s="26" t="s">
        <v>700</v>
      </c>
    </row>
    <row r="4722" spans="1:10" ht="15.75" hidden="1" customHeight="1" x14ac:dyDescent="0.25">
      <c r="A4722" s="2" t="s">
        <v>853</v>
      </c>
      <c r="B4722" s="2" t="s">
        <v>854</v>
      </c>
      <c r="C4722" s="2">
        <v>2015</v>
      </c>
      <c r="D4722" s="2" t="s">
        <v>241</v>
      </c>
      <c r="E4722" s="2" t="s">
        <v>627</v>
      </c>
      <c r="F4722" s="2" t="s">
        <v>858</v>
      </c>
      <c r="G4722" s="2">
        <v>145</v>
      </c>
      <c r="H4722" s="2">
        <v>5.219724262133E-4</v>
      </c>
      <c r="I4722" s="2">
        <v>5.8460911735889608E-4</v>
      </c>
      <c r="J4722" s="26" t="s">
        <v>700</v>
      </c>
    </row>
    <row r="4723" spans="1:10" ht="15.75" hidden="1" customHeight="1" x14ac:dyDescent="0.25">
      <c r="A4723" s="2" t="s">
        <v>853</v>
      </c>
      <c r="B4723" s="2" t="s">
        <v>854</v>
      </c>
      <c r="C4723" s="2">
        <v>2015</v>
      </c>
      <c r="D4723" s="2" t="s">
        <v>241</v>
      </c>
      <c r="E4723" s="2" t="s">
        <v>627</v>
      </c>
      <c r="F4723" s="2" t="s">
        <v>859</v>
      </c>
      <c r="G4723" s="2">
        <v>145</v>
      </c>
      <c r="H4723" s="2">
        <v>1.8459735656499999E-5</v>
      </c>
      <c r="I4723" s="2">
        <v>2.067490393528E-5</v>
      </c>
      <c r="J4723" s="26" t="s">
        <v>700</v>
      </c>
    </row>
    <row r="4724" spans="1:10" ht="15.75" hidden="1" customHeight="1" x14ac:dyDescent="0.25">
      <c r="A4724" s="2" t="s">
        <v>853</v>
      </c>
      <c r="B4724" s="2" t="s">
        <v>854</v>
      </c>
      <c r="C4724" s="2">
        <v>2015</v>
      </c>
      <c r="D4724" s="2" t="s">
        <v>241</v>
      </c>
      <c r="E4724" s="2" t="s">
        <v>627</v>
      </c>
      <c r="F4724" s="2" t="s">
        <v>857</v>
      </c>
      <c r="G4724" s="2">
        <v>149</v>
      </c>
      <c r="H4724" s="2">
        <v>6.4917752752099994E-5</v>
      </c>
      <c r="I4724" s="2">
        <v>7.2707883082352001E-5</v>
      </c>
      <c r="J4724" s="26" t="s">
        <v>700</v>
      </c>
    </row>
    <row r="4725" spans="1:10" ht="15.75" hidden="1" customHeight="1" x14ac:dyDescent="0.25">
      <c r="A4725" s="2" t="s">
        <v>853</v>
      </c>
      <c r="B4725" s="2" t="s">
        <v>854</v>
      </c>
      <c r="C4725" s="2">
        <v>2015</v>
      </c>
      <c r="D4725" s="2" t="s">
        <v>241</v>
      </c>
      <c r="E4725" s="2" t="s">
        <v>627</v>
      </c>
      <c r="F4725" s="2" t="s">
        <v>858</v>
      </c>
      <c r="G4725" s="2">
        <v>150</v>
      </c>
      <c r="H4725" s="2">
        <v>5.0354923587290004E-4</v>
      </c>
      <c r="I4725" s="2">
        <v>5.639751441776481E-4</v>
      </c>
      <c r="J4725" s="26" t="s">
        <v>700</v>
      </c>
    </row>
    <row r="4726" spans="1:10" ht="15.75" hidden="1" customHeight="1" x14ac:dyDescent="0.25">
      <c r="A4726" s="2" t="s">
        <v>853</v>
      </c>
      <c r="B4726" s="2" t="s">
        <v>854</v>
      </c>
      <c r="C4726" s="2">
        <v>2015</v>
      </c>
      <c r="D4726" s="2" t="s">
        <v>241</v>
      </c>
      <c r="E4726" s="2" t="s">
        <v>627</v>
      </c>
      <c r="F4726" s="2" t="s">
        <v>857</v>
      </c>
      <c r="G4726" s="2">
        <v>150</v>
      </c>
      <c r="H4726" s="2">
        <v>6.5722910221700006E-5</v>
      </c>
      <c r="I4726" s="2">
        <v>7.3609659448304007E-5</v>
      </c>
      <c r="J4726" s="26" t="s">
        <v>700</v>
      </c>
    </row>
    <row r="4727" spans="1:10" ht="15.75" hidden="1" customHeight="1" x14ac:dyDescent="0.25">
      <c r="A4727" s="2" t="s">
        <v>853</v>
      </c>
      <c r="B4727" s="2" t="s">
        <v>854</v>
      </c>
      <c r="C4727" s="2">
        <v>2015</v>
      </c>
      <c r="D4727" s="2" t="s">
        <v>241</v>
      </c>
      <c r="E4727" s="2" t="s">
        <v>627</v>
      </c>
      <c r="F4727" s="2" t="s">
        <v>857</v>
      </c>
      <c r="G4727" s="2">
        <v>151</v>
      </c>
      <c r="H4727" s="2">
        <v>6.4489482611000004E-5</v>
      </c>
      <c r="I4727" s="2">
        <v>7.222822052432001E-5</v>
      </c>
      <c r="J4727" s="26" t="s">
        <v>700</v>
      </c>
    </row>
    <row r="4728" spans="1:10" ht="15.75" hidden="1" customHeight="1" x14ac:dyDescent="0.25">
      <c r="A4728" s="2" t="s">
        <v>853</v>
      </c>
      <c r="B4728" s="2" t="s">
        <v>854</v>
      </c>
      <c r="C4728" s="2">
        <v>2015</v>
      </c>
      <c r="D4728" s="2" t="s">
        <v>241</v>
      </c>
      <c r="E4728" s="2" t="s">
        <v>627</v>
      </c>
      <c r="F4728" s="2" t="s">
        <v>858</v>
      </c>
      <c r="G4728" s="2">
        <v>151</v>
      </c>
      <c r="H4728" s="2">
        <v>5.0433323485780002E-4</v>
      </c>
      <c r="I4728" s="2">
        <v>5.6485322304073609E-4</v>
      </c>
      <c r="J4728" s="26" t="s">
        <v>700</v>
      </c>
    </row>
    <row r="4729" spans="1:10" ht="15.75" hidden="1" customHeight="1" x14ac:dyDescent="0.25">
      <c r="A4729" s="2" t="s">
        <v>853</v>
      </c>
      <c r="B4729" s="2" t="s">
        <v>854</v>
      </c>
      <c r="C4729" s="2">
        <v>2015</v>
      </c>
      <c r="D4729" s="2" t="s">
        <v>241</v>
      </c>
      <c r="E4729" s="2" t="s">
        <v>627</v>
      </c>
      <c r="F4729" s="2" t="s">
        <v>859</v>
      </c>
      <c r="G4729" s="2">
        <v>152</v>
      </c>
      <c r="H4729" s="2">
        <v>1.7688285879599999E-5</v>
      </c>
      <c r="I4729" s="2">
        <v>1.9810880185151999E-5</v>
      </c>
      <c r="J4729" s="26" t="s">
        <v>700</v>
      </c>
    </row>
    <row r="4730" spans="1:10" ht="15.75" hidden="1" customHeight="1" x14ac:dyDescent="0.25">
      <c r="A4730" s="2" t="s">
        <v>853</v>
      </c>
      <c r="B4730" s="2" t="s">
        <v>854</v>
      </c>
      <c r="C4730" s="2">
        <v>2015</v>
      </c>
      <c r="D4730" s="2" t="s">
        <v>241</v>
      </c>
      <c r="E4730" s="2" t="s">
        <v>627</v>
      </c>
      <c r="F4730" s="2" t="s">
        <v>858</v>
      </c>
      <c r="G4730" s="2">
        <v>155</v>
      </c>
      <c r="H4730" s="2">
        <v>9.7884022397919991E-4</v>
      </c>
      <c r="I4730" s="2">
        <v>1.0963010508567041E-3</v>
      </c>
      <c r="J4730" s="26" t="s">
        <v>700</v>
      </c>
    </row>
    <row r="4731" spans="1:10" ht="15.75" hidden="1" customHeight="1" x14ac:dyDescent="0.25">
      <c r="A4731" s="2" t="s">
        <v>853</v>
      </c>
      <c r="B4731" s="2" t="s">
        <v>854</v>
      </c>
      <c r="C4731" s="2">
        <v>2015</v>
      </c>
      <c r="D4731" s="2" t="s">
        <v>241</v>
      </c>
      <c r="E4731" s="2" t="s">
        <v>627</v>
      </c>
      <c r="F4731" s="2" t="s">
        <v>860</v>
      </c>
      <c r="G4731" s="2">
        <v>155</v>
      </c>
      <c r="H4731" s="2">
        <v>8.9681190729599998E-5</v>
      </c>
      <c r="I4731" s="2">
        <v>1.0044293361715201E-4</v>
      </c>
      <c r="J4731" s="26" t="s">
        <v>701</v>
      </c>
    </row>
    <row r="4732" spans="1:10" ht="15.75" hidden="1" customHeight="1" x14ac:dyDescent="0.25">
      <c r="A4732" s="2" t="s">
        <v>853</v>
      </c>
      <c r="B4732" s="2" t="s">
        <v>854</v>
      </c>
      <c r="C4732" s="2">
        <v>2015</v>
      </c>
      <c r="D4732" s="2" t="s">
        <v>241</v>
      </c>
      <c r="E4732" s="2" t="s">
        <v>627</v>
      </c>
      <c r="F4732" s="2" t="s">
        <v>855</v>
      </c>
      <c r="G4732" s="2">
        <v>155</v>
      </c>
      <c r="H4732" s="2">
        <v>2.2017081209920001E-4</v>
      </c>
      <c r="I4732" s="2">
        <v>2.4659130955110404E-4</v>
      </c>
      <c r="J4732" s="26" t="s">
        <v>700</v>
      </c>
    </row>
    <row r="4733" spans="1:10" ht="15.75" hidden="1" customHeight="1" x14ac:dyDescent="0.25">
      <c r="A4733" s="2" t="s">
        <v>853</v>
      </c>
      <c r="B4733" s="2" t="s">
        <v>854</v>
      </c>
      <c r="C4733" s="2">
        <v>2015</v>
      </c>
      <c r="D4733" s="2" t="s">
        <v>241</v>
      </c>
      <c r="E4733" s="2" t="s">
        <v>627</v>
      </c>
      <c r="F4733" s="2" t="s">
        <v>857</v>
      </c>
      <c r="G4733" s="2">
        <v>155</v>
      </c>
      <c r="H4733" s="2">
        <v>1.2518925359470001E-4</v>
      </c>
      <c r="I4733" s="2">
        <v>1.4021196402606403E-4</v>
      </c>
      <c r="J4733" s="26" t="s">
        <v>700</v>
      </c>
    </row>
    <row r="4734" spans="1:10" ht="15.75" hidden="1" customHeight="1" x14ac:dyDescent="0.25">
      <c r="A4734" s="2" t="s">
        <v>853</v>
      </c>
      <c r="B4734" s="2" t="s">
        <v>854</v>
      </c>
      <c r="C4734" s="2">
        <v>2015</v>
      </c>
      <c r="D4734" s="2" t="s">
        <v>241</v>
      </c>
      <c r="E4734" s="2" t="s">
        <v>627</v>
      </c>
      <c r="F4734" s="2" t="s">
        <v>858</v>
      </c>
      <c r="G4734" s="2">
        <v>156</v>
      </c>
      <c r="H4734" s="2">
        <v>4.8386451089750001E-4</v>
      </c>
      <c r="I4734" s="2">
        <v>5.4192825220520009E-4</v>
      </c>
      <c r="J4734" s="26" t="s">
        <v>700</v>
      </c>
    </row>
    <row r="4735" spans="1:10" ht="15.75" hidden="1" customHeight="1" x14ac:dyDescent="0.25">
      <c r="A4735" s="2" t="s">
        <v>853</v>
      </c>
      <c r="B4735" s="2" t="s">
        <v>854</v>
      </c>
      <c r="C4735" s="2">
        <v>2015</v>
      </c>
      <c r="D4735" s="2" t="s">
        <v>241</v>
      </c>
      <c r="E4735" s="2" t="s">
        <v>627</v>
      </c>
      <c r="F4735" s="2" t="s">
        <v>855</v>
      </c>
      <c r="G4735" s="2">
        <v>157</v>
      </c>
      <c r="H4735" s="2">
        <v>2.643737243488E-4</v>
      </c>
      <c r="I4735" s="2">
        <v>2.9609857127065601E-4</v>
      </c>
      <c r="J4735" s="26" t="s">
        <v>700</v>
      </c>
    </row>
    <row r="4736" spans="1:10" ht="15.75" hidden="1" customHeight="1" x14ac:dyDescent="0.25">
      <c r="A4736" s="2" t="s">
        <v>853</v>
      </c>
      <c r="B4736" s="2" t="s">
        <v>854</v>
      </c>
      <c r="C4736" s="2">
        <v>2015</v>
      </c>
      <c r="D4736" s="2" t="s">
        <v>241</v>
      </c>
      <c r="E4736" s="2" t="s">
        <v>627</v>
      </c>
      <c r="F4736" s="2" t="s">
        <v>857</v>
      </c>
      <c r="G4736" s="2">
        <v>159</v>
      </c>
      <c r="H4736" s="2">
        <v>6.70011140755E-5</v>
      </c>
      <c r="I4736" s="2">
        <v>7.504124776456001E-5</v>
      </c>
      <c r="J4736" s="26" t="s">
        <v>700</v>
      </c>
    </row>
    <row r="4737" spans="1:10" ht="15.75" hidden="1" customHeight="1" x14ac:dyDescent="0.25">
      <c r="A4737" s="2" t="s">
        <v>853</v>
      </c>
      <c r="B4737" s="2" t="s">
        <v>854</v>
      </c>
      <c r="C4737" s="2">
        <v>2015</v>
      </c>
      <c r="D4737" s="2" t="s">
        <v>241</v>
      </c>
      <c r="E4737" s="2" t="s">
        <v>627</v>
      </c>
      <c r="F4737" s="2" t="s">
        <v>855</v>
      </c>
      <c r="G4737" s="2">
        <v>159</v>
      </c>
      <c r="H4737" s="2">
        <v>3.2687940984030002E-4</v>
      </c>
      <c r="I4737" s="2">
        <v>3.6610493902113604E-4</v>
      </c>
      <c r="J4737" s="26" t="s">
        <v>700</v>
      </c>
    </row>
    <row r="4738" spans="1:10" ht="15.75" hidden="1" customHeight="1" x14ac:dyDescent="0.25">
      <c r="A4738" s="2" t="s">
        <v>853</v>
      </c>
      <c r="B4738" s="2" t="s">
        <v>854</v>
      </c>
      <c r="C4738" s="2">
        <v>2015</v>
      </c>
      <c r="D4738" s="2" t="s">
        <v>241</v>
      </c>
      <c r="E4738" s="2" t="s">
        <v>627</v>
      </c>
      <c r="F4738" s="2" t="s">
        <v>855</v>
      </c>
      <c r="G4738" s="2">
        <v>160</v>
      </c>
      <c r="H4738" s="2">
        <v>2.1632917923849999E-4</v>
      </c>
      <c r="I4738" s="2">
        <v>2.4228868074712001E-4</v>
      </c>
      <c r="J4738" s="26" t="s">
        <v>700</v>
      </c>
    </row>
    <row r="4739" spans="1:10" ht="15.75" hidden="1" customHeight="1" x14ac:dyDescent="0.25">
      <c r="A4739" s="2" t="s">
        <v>853</v>
      </c>
      <c r="B4739" s="2" t="s">
        <v>854</v>
      </c>
      <c r="C4739" s="2">
        <v>2015</v>
      </c>
      <c r="D4739" s="2" t="s">
        <v>241</v>
      </c>
      <c r="E4739" s="2" t="s">
        <v>627</v>
      </c>
      <c r="F4739" s="2" t="s">
        <v>857</v>
      </c>
      <c r="G4739" s="2">
        <v>160</v>
      </c>
      <c r="H4739" s="2">
        <v>6.1493468820099999E-5</v>
      </c>
      <c r="I4739" s="2">
        <v>6.8872685078512E-5</v>
      </c>
      <c r="J4739" s="26" t="s">
        <v>700</v>
      </c>
    </row>
    <row r="4740" spans="1:10" ht="15.75" hidden="1" customHeight="1" x14ac:dyDescent="0.25">
      <c r="A4740" s="2" t="s">
        <v>853</v>
      </c>
      <c r="B4740" s="2" t="s">
        <v>854</v>
      </c>
      <c r="C4740" s="2">
        <v>2015</v>
      </c>
      <c r="D4740" s="2" t="s">
        <v>241</v>
      </c>
      <c r="E4740" s="2" t="s">
        <v>627</v>
      </c>
      <c r="F4740" s="2" t="s">
        <v>857</v>
      </c>
      <c r="G4740" s="2">
        <v>162</v>
      </c>
      <c r="H4740" s="2">
        <v>1.262217192561E-4</v>
      </c>
      <c r="I4740" s="2">
        <v>1.4136832556683202E-4</v>
      </c>
      <c r="J4740" s="26" t="s">
        <v>700</v>
      </c>
    </row>
    <row r="4741" spans="1:10" ht="15.75" hidden="1" customHeight="1" x14ac:dyDescent="0.25">
      <c r="A4741" s="2" t="s">
        <v>853</v>
      </c>
      <c r="B4741" s="2" t="s">
        <v>854</v>
      </c>
      <c r="C4741" s="2">
        <v>2015</v>
      </c>
      <c r="D4741" s="2" t="s">
        <v>241</v>
      </c>
      <c r="E4741" s="2" t="s">
        <v>627</v>
      </c>
      <c r="F4741" s="2" t="s">
        <v>856</v>
      </c>
      <c r="G4741" s="2">
        <v>163</v>
      </c>
      <c r="H4741" s="40">
        <v>5.9787457757900003E-6</v>
      </c>
      <c r="I4741" s="2">
        <v>6.696195268884801E-6</v>
      </c>
      <c r="J4741" s="26" t="s">
        <v>700</v>
      </c>
    </row>
    <row r="4742" spans="1:10" ht="15.75" hidden="1" customHeight="1" x14ac:dyDescent="0.25">
      <c r="A4742" s="2" t="s">
        <v>853</v>
      </c>
      <c r="B4742" s="2" t="s">
        <v>854</v>
      </c>
      <c r="C4742" s="2">
        <v>2015</v>
      </c>
      <c r="D4742" s="2" t="s">
        <v>241</v>
      </c>
      <c r="E4742" s="2" t="s">
        <v>627</v>
      </c>
      <c r="F4742" s="2" t="s">
        <v>857</v>
      </c>
      <c r="G4742" s="2">
        <v>165</v>
      </c>
      <c r="H4742" s="2">
        <v>6.4474210375900002E-5</v>
      </c>
      <c r="I4742" s="2">
        <v>7.2211115621008011E-5</v>
      </c>
      <c r="J4742" s="26" t="s">
        <v>700</v>
      </c>
    </row>
    <row r="4743" spans="1:10" ht="15.75" hidden="1" customHeight="1" x14ac:dyDescent="0.25">
      <c r="A4743" s="2" t="s">
        <v>853</v>
      </c>
      <c r="B4743" s="2" t="s">
        <v>854</v>
      </c>
      <c r="C4743" s="2">
        <v>2015</v>
      </c>
      <c r="D4743" s="2" t="s">
        <v>241</v>
      </c>
      <c r="E4743" s="2" t="s">
        <v>627</v>
      </c>
      <c r="F4743" s="2" t="s">
        <v>859</v>
      </c>
      <c r="G4743" s="2">
        <v>165</v>
      </c>
      <c r="H4743" s="2">
        <v>3.2483312679699997E-5</v>
      </c>
      <c r="I4743" s="2">
        <v>3.6381310201263997E-5</v>
      </c>
      <c r="J4743" s="26" t="s">
        <v>700</v>
      </c>
    </row>
    <row r="4744" spans="1:10" ht="15.75" hidden="1" customHeight="1" x14ac:dyDescent="0.25">
      <c r="A4744" s="2" t="s">
        <v>853</v>
      </c>
      <c r="B4744" s="2" t="s">
        <v>854</v>
      </c>
      <c r="C4744" s="2">
        <v>2015</v>
      </c>
      <c r="D4744" s="2" t="s">
        <v>241</v>
      </c>
      <c r="E4744" s="2" t="s">
        <v>627</v>
      </c>
      <c r="F4744" s="2" t="s">
        <v>858</v>
      </c>
      <c r="G4744" s="2">
        <v>167</v>
      </c>
      <c r="H4744" s="2">
        <v>4.8728083493190002E-4</v>
      </c>
      <c r="I4744" s="2">
        <v>5.4575453512372806E-4</v>
      </c>
      <c r="J4744" s="26" t="s">
        <v>700</v>
      </c>
    </row>
    <row r="4745" spans="1:10" ht="15.75" hidden="1" customHeight="1" x14ac:dyDescent="0.25">
      <c r="A4745" s="2" t="s">
        <v>853</v>
      </c>
      <c r="B4745" s="2" t="s">
        <v>854</v>
      </c>
      <c r="C4745" s="2">
        <v>2015</v>
      </c>
      <c r="D4745" s="2" t="s">
        <v>241</v>
      </c>
      <c r="E4745" s="2" t="s">
        <v>627</v>
      </c>
      <c r="F4745" s="2" t="s">
        <v>857</v>
      </c>
      <c r="G4745" s="2">
        <v>168</v>
      </c>
      <c r="H4745" s="2">
        <v>5.8424528106099997E-5</v>
      </c>
      <c r="I4745" s="2">
        <v>6.5435471478832009E-5</v>
      </c>
      <c r="J4745" s="26" t="s">
        <v>700</v>
      </c>
    </row>
    <row r="4746" spans="1:10" ht="15.75" hidden="1" customHeight="1" x14ac:dyDescent="0.25">
      <c r="A4746" s="2" t="s">
        <v>853</v>
      </c>
      <c r="B4746" s="2" t="s">
        <v>854</v>
      </c>
      <c r="C4746" s="2">
        <v>2015</v>
      </c>
      <c r="D4746" s="2" t="s">
        <v>241</v>
      </c>
      <c r="E4746" s="2" t="s">
        <v>627</v>
      </c>
      <c r="F4746" s="2" t="s">
        <v>858</v>
      </c>
      <c r="G4746" s="2">
        <v>168</v>
      </c>
      <c r="H4746" s="2">
        <v>4.522994277067E-4</v>
      </c>
      <c r="I4746" s="2">
        <v>5.0657535903150407E-4</v>
      </c>
      <c r="J4746" s="26" t="s">
        <v>700</v>
      </c>
    </row>
    <row r="4747" spans="1:10" ht="15.75" hidden="1" customHeight="1" x14ac:dyDescent="0.25">
      <c r="A4747" s="2" t="s">
        <v>853</v>
      </c>
      <c r="B4747" s="2" t="s">
        <v>854</v>
      </c>
      <c r="C4747" s="2">
        <v>2015</v>
      </c>
      <c r="D4747" s="2" t="s">
        <v>241</v>
      </c>
      <c r="E4747" s="2" t="s">
        <v>627</v>
      </c>
      <c r="F4747" s="2" t="s">
        <v>855</v>
      </c>
      <c r="G4747" s="2">
        <v>170</v>
      </c>
      <c r="H4747" s="2">
        <v>4.1185309237329998E-4</v>
      </c>
      <c r="I4747" s="2">
        <v>4.6127546345809604E-4</v>
      </c>
      <c r="J4747" s="26" t="s">
        <v>700</v>
      </c>
    </row>
    <row r="4748" spans="1:10" ht="15.75" hidden="1" customHeight="1" x14ac:dyDescent="0.25">
      <c r="A4748" s="2" t="s">
        <v>853</v>
      </c>
      <c r="B4748" s="2" t="s">
        <v>854</v>
      </c>
      <c r="C4748" s="2">
        <v>2015</v>
      </c>
      <c r="D4748" s="2" t="s">
        <v>241</v>
      </c>
      <c r="E4748" s="2" t="s">
        <v>627</v>
      </c>
      <c r="F4748" s="2" t="s">
        <v>858</v>
      </c>
      <c r="G4748" s="2">
        <v>170</v>
      </c>
      <c r="H4748" s="2">
        <v>4.4642560533250002E-4</v>
      </c>
      <c r="I4748" s="2">
        <v>4.9999667797240006E-4</v>
      </c>
      <c r="J4748" s="26" t="s">
        <v>700</v>
      </c>
    </row>
    <row r="4749" spans="1:10" ht="15.75" hidden="1" customHeight="1" x14ac:dyDescent="0.25">
      <c r="A4749" s="2" t="s">
        <v>853</v>
      </c>
      <c r="B4749" s="2" t="s">
        <v>854</v>
      </c>
      <c r="C4749" s="2">
        <v>2015</v>
      </c>
      <c r="D4749" s="2" t="s">
        <v>241</v>
      </c>
      <c r="E4749" s="2" t="s">
        <v>627</v>
      </c>
      <c r="F4749" s="2" t="s">
        <v>858</v>
      </c>
      <c r="G4749" s="2">
        <v>171</v>
      </c>
      <c r="H4749" s="2">
        <v>4.4442689977589999E-4</v>
      </c>
      <c r="I4749" s="2">
        <v>4.9775812774900804E-4</v>
      </c>
      <c r="J4749" s="26" t="s">
        <v>700</v>
      </c>
    </row>
    <row r="4750" spans="1:10" ht="15.75" hidden="1" customHeight="1" x14ac:dyDescent="0.25">
      <c r="A4750" s="2" t="s">
        <v>853</v>
      </c>
      <c r="B4750" s="2" t="s">
        <v>854</v>
      </c>
      <c r="C4750" s="2">
        <v>2015</v>
      </c>
      <c r="D4750" s="2" t="s">
        <v>241</v>
      </c>
      <c r="E4750" s="2" t="s">
        <v>627</v>
      </c>
      <c r="F4750" s="2" t="s">
        <v>858</v>
      </c>
      <c r="G4750" s="2">
        <v>173</v>
      </c>
      <c r="H4750" s="2">
        <v>8.1393565051259996E-4</v>
      </c>
      <c r="I4750" s="2">
        <v>9.1160792857411207E-4</v>
      </c>
      <c r="J4750" s="26" t="s">
        <v>700</v>
      </c>
    </row>
    <row r="4751" spans="1:10" ht="15.75" hidden="1" customHeight="1" x14ac:dyDescent="0.25">
      <c r="A4751" s="2" t="s">
        <v>853</v>
      </c>
      <c r="B4751" s="2" t="s">
        <v>854</v>
      </c>
      <c r="C4751" s="2">
        <v>2015</v>
      </c>
      <c r="D4751" s="2" t="s">
        <v>241</v>
      </c>
      <c r="E4751" s="2" t="s">
        <v>627</v>
      </c>
      <c r="F4751" s="2" t="s">
        <v>857</v>
      </c>
      <c r="G4751" s="2">
        <v>173</v>
      </c>
      <c r="H4751" s="2">
        <v>5.64346337342E-5</v>
      </c>
      <c r="I4751" s="2">
        <v>6.3206789782304E-5</v>
      </c>
      <c r="J4751" s="26" t="s">
        <v>700</v>
      </c>
    </row>
    <row r="4752" spans="1:10" ht="15.75" hidden="1" customHeight="1" x14ac:dyDescent="0.25">
      <c r="A4752" s="2" t="s">
        <v>853</v>
      </c>
      <c r="B4752" s="2" t="s">
        <v>854</v>
      </c>
      <c r="C4752" s="2">
        <v>2015</v>
      </c>
      <c r="D4752" s="2" t="s">
        <v>241</v>
      </c>
      <c r="E4752" s="2" t="s">
        <v>627</v>
      </c>
      <c r="F4752" s="2" t="s">
        <v>859</v>
      </c>
      <c r="G4752" s="2">
        <v>175</v>
      </c>
      <c r="H4752" s="2">
        <v>1.53065266204E-5</v>
      </c>
      <c r="I4752" s="2">
        <v>1.7143309814848003E-5</v>
      </c>
      <c r="J4752" s="26" t="s">
        <v>700</v>
      </c>
    </row>
    <row r="4753" spans="1:10" ht="15.75" hidden="1" customHeight="1" x14ac:dyDescent="0.25">
      <c r="A4753" s="2" t="s">
        <v>853</v>
      </c>
      <c r="B4753" s="2" t="s">
        <v>854</v>
      </c>
      <c r="C4753" s="2">
        <v>2015</v>
      </c>
      <c r="D4753" s="2" t="s">
        <v>241</v>
      </c>
      <c r="E4753" s="2" t="s">
        <v>627</v>
      </c>
      <c r="F4753" s="2" t="s">
        <v>855</v>
      </c>
      <c r="G4753" s="2">
        <v>176</v>
      </c>
      <c r="H4753" s="2">
        <v>1.9432167755439999E-4</v>
      </c>
      <c r="I4753" s="2">
        <v>2.1764027886092801E-4</v>
      </c>
      <c r="J4753" s="26" t="s">
        <v>700</v>
      </c>
    </row>
    <row r="4754" spans="1:10" ht="15.75" hidden="1" customHeight="1" x14ac:dyDescent="0.25">
      <c r="A4754" s="2" t="s">
        <v>853</v>
      </c>
      <c r="B4754" s="2" t="s">
        <v>854</v>
      </c>
      <c r="C4754" s="2">
        <v>2015</v>
      </c>
      <c r="D4754" s="2" t="s">
        <v>241</v>
      </c>
      <c r="E4754" s="2" t="s">
        <v>627</v>
      </c>
      <c r="F4754" s="2" t="s">
        <v>857</v>
      </c>
      <c r="G4754" s="2">
        <v>178</v>
      </c>
      <c r="H4754" s="2">
        <v>5.5237629567299998E-5</v>
      </c>
      <c r="I4754" s="2">
        <v>6.1866145115376008E-5</v>
      </c>
      <c r="J4754" s="26" t="s">
        <v>700</v>
      </c>
    </row>
    <row r="4755" spans="1:10" ht="15.75" hidden="1" customHeight="1" x14ac:dyDescent="0.25">
      <c r="A4755" s="2" t="s">
        <v>853</v>
      </c>
      <c r="B4755" s="2" t="s">
        <v>854</v>
      </c>
      <c r="C4755" s="2">
        <v>2015</v>
      </c>
      <c r="D4755" s="2" t="s">
        <v>241</v>
      </c>
      <c r="E4755" s="2" t="s">
        <v>627</v>
      </c>
      <c r="F4755" s="2" t="s">
        <v>859</v>
      </c>
      <c r="G4755" s="2">
        <v>179</v>
      </c>
      <c r="H4755" s="2">
        <v>1.49273582792E-5</v>
      </c>
      <c r="I4755" s="2">
        <v>1.6718641272704001E-5</v>
      </c>
      <c r="J4755" s="26" t="s">
        <v>700</v>
      </c>
    </row>
    <row r="4756" spans="1:10" ht="15.75" hidden="1" customHeight="1" x14ac:dyDescent="0.25">
      <c r="A4756" s="2" t="s">
        <v>853</v>
      </c>
      <c r="B4756" s="2" t="s">
        <v>854</v>
      </c>
      <c r="C4756" s="2">
        <v>2015</v>
      </c>
      <c r="D4756" s="2" t="s">
        <v>241</v>
      </c>
      <c r="E4756" s="2" t="s">
        <v>627</v>
      </c>
      <c r="F4756" s="2" t="s">
        <v>857</v>
      </c>
      <c r="G4756" s="2">
        <v>179</v>
      </c>
      <c r="H4756" s="2">
        <v>5.4720123444000001E-5</v>
      </c>
      <c r="I4756" s="2">
        <v>6.1286538257280011E-5</v>
      </c>
      <c r="J4756" s="26" t="s">
        <v>700</v>
      </c>
    </row>
    <row r="4757" spans="1:10" ht="15.75" hidden="1" customHeight="1" x14ac:dyDescent="0.25">
      <c r="A4757" s="2" t="s">
        <v>853</v>
      </c>
      <c r="B4757" s="2" t="s">
        <v>854</v>
      </c>
      <c r="C4757" s="2">
        <v>2015</v>
      </c>
      <c r="D4757" s="2" t="s">
        <v>241</v>
      </c>
      <c r="E4757" s="2" t="s">
        <v>627</v>
      </c>
      <c r="F4757" s="2" t="s">
        <v>857</v>
      </c>
      <c r="G4757" s="2">
        <v>180</v>
      </c>
      <c r="H4757" s="2">
        <v>5.4870299209100003E-5</v>
      </c>
      <c r="I4757" s="2">
        <v>6.145473511419201E-5</v>
      </c>
      <c r="J4757" s="26" t="s">
        <v>700</v>
      </c>
    </row>
    <row r="4758" spans="1:10" ht="15.75" hidden="1" customHeight="1" x14ac:dyDescent="0.25">
      <c r="A4758" s="2" t="s">
        <v>853</v>
      </c>
      <c r="B4758" s="2" t="s">
        <v>854</v>
      </c>
      <c r="C4758" s="2">
        <v>2015</v>
      </c>
      <c r="D4758" s="2" t="s">
        <v>241</v>
      </c>
      <c r="E4758" s="2" t="s">
        <v>627</v>
      </c>
      <c r="F4758" s="2" t="s">
        <v>857</v>
      </c>
      <c r="G4758" s="2">
        <v>182</v>
      </c>
      <c r="H4758" s="2">
        <v>5.3852145356399997E-5</v>
      </c>
      <c r="I4758" s="2">
        <v>6.0314402799168002E-5</v>
      </c>
      <c r="J4758" s="26" t="s">
        <v>700</v>
      </c>
    </row>
    <row r="4759" spans="1:10" ht="15.75" hidden="1" customHeight="1" x14ac:dyDescent="0.25">
      <c r="A4759" s="2" t="s">
        <v>853</v>
      </c>
      <c r="B4759" s="2" t="s">
        <v>854</v>
      </c>
      <c r="C4759" s="2">
        <v>2015</v>
      </c>
      <c r="D4759" s="2" t="s">
        <v>241</v>
      </c>
      <c r="E4759" s="2" t="s">
        <v>627</v>
      </c>
      <c r="F4759" s="2" t="s">
        <v>855</v>
      </c>
      <c r="G4759" s="2">
        <v>182</v>
      </c>
      <c r="H4759" s="2">
        <v>3.987911040895E-4</v>
      </c>
      <c r="I4759" s="2">
        <v>4.4664603658024006E-4</v>
      </c>
      <c r="J4759" s="26" t="s">
        <v>700</v>
      </c>
    </row>
    <row r="4760" spans="1:10" ht="15.75" hidden="1" customHeight="1" x14ac:dyDescent="0.25">
      <c r="A4760" s="2" t="s">
        <v>853</v>
      </c>
      <c r="B4760" s="2" t="s">
        <v>854</v>
      </c>
      <c r="C4760" s="2">
        <v>2015</v>
      </c>
      <c r="D4760" s="2" t="s">
        <v>241</v>
      </c>
      <c r="E4760" s="2" t="s">
        <v>627</v>
      </c>
      <c r="F4760" s="2" t="s">
        <v>860</v>
      </c>
      <c r="G4760" s="2">
        <v>187</v>
      </c>
      <c r="H4760" s="2">
        <v>7.3660696216399998E-5</v>
      </c>
      <c r="I4760" s="2">
        <v>8.2499979762368008E-5</v>
      </c>
      <c r="J4760" s="26" t="s">
        <v>701</v>
      </c>
    </row>
    <row r="4761" spans="1:10" ht="15.75" hidden="1" customHeight="1" x14ac:dyDescent="0.25">
      <c r="A4761" s="2" t="s">
        <v>853</v>
      </c>
      <c r="B4761" s="2" t="s">
        <v>854</v>
      </c>
      <c r="C4761" s="2">
        <v>2015</v>
      </c>
      <c r="D4761" s="2" t="s">
        <v>241</v>
      </c>
      <c r="E4761" s="2" t="s">
        <v>627</v>
      </c>
      <c r="F4761" s="2" t="s">
        <v>857</v>
      </c>
      <c r="G4761" s="2">
        <v>188</v>
      </c>
      <c r="H4761" s="2">
        <v>5.2201252401599997E-5</v>
      </c>
      <c r="I4761" s="2">
        <v>5.8465402689792004E-5</v>
      </c>
      <c r="J4761" s="26" t="s">
        <v>700</v>
      </c>
    </row>
    <row r="4762" spans="1:10" ht="15.75" hidden="1" customHeight="1" x14ac:dyDescent="0.25">
      <c r="A4762" s="2" t="s">
        <v>853</v>
      </c>
      <c r="B4762" s="2" t="s">
        <v>854</v>
      </c>
      <c r="C4762" s="2">
        <v>2015</v>
      </c>
      <c r="D4762" s="2" t="s">
        <v>241</v>
      </c>
      <c r="E4762" s="2" t="s">
        <v>627</v>
      </c>
      <c r="F4762" s="2" t="s">
        <v>857</v>
      </c>
      <c r="G4762" s="2">
        <v>191</v>
      </c>
      <c r="H4762" s="2">
        <v>5.12533770234E-5</v>
      </c>
      <c r="I4762" s="2">
        <v>5.7403782266208007E-5</v>
      </c>
      <c r="J4762" s="26" t="s">
        <v>700</v>
      </c>
    </row>
    <row r="4763" spans="1:10" ht="15.75" hidden="1" customHeight="1" x14ac:dyDescent="0.25">
      <c r="A4763" s="2" t="s">
        <v>853</v>
      </c>
      <c r="B4763" s="2" t="s">
        <v>854</v>
      </c>
      <c r="C4763" s="2">
        <v>2015</v>
      </c>
      <c r="D4763" s="2" t="s">
        <v>241</v>
      </c>
      <c r="E4763" s="2" t="s">
        <v>627</v>
      </c>
      <c r="F4763" s="2" t="s">
        <v>855</v>
      </c>
      <c r="G4763" s="2">
        <v>192</v>
      </c>
      <c r="H4763" s="2">
        <v>1.9685654842759999E-4</v>
      </c>
      <c r="I4763" s="2">
        <v>2.2047933423891201E-4</v>
      </c>
      <c r="J4763" s="26" t="s">
        <v>700</v>
      </c>
    </row>
    <row r="4764" spans="1:10" ht="15.75" hidden="1" customHeight="1" x14ac:dyDescent="0.25">
      <c r="A4764" s="2" t="s">
        <v>853</v>
      </c>
      <c r="B4764" s="2" t="s">
        <v>854</v>
      </c>
      <c r="C4764" s="2">
        <v>2015</v>
      </c>
      <c r="D4764" s="2" t="s">
        <v>241</v>
      </c>
      <c r="E4764" s="2" t="s">
        <v>627</v>
      </c>
      <c r="F4764" s="2" t="s">
        <v>856</v>
      </c>
      <c r="G4764" s="2">
        <v>192</v>
      </c>
      <c r="H4764" s="40">
        <v>4.9107129598300003E-6</v>
      </c>
      <c r="I4764" s="2">
        <v>5.4999985150096008E-6</v>
      </c>
      <c r="J4764" s="26" t="s">
        <v>700</v>
      </c>
    </row>
    <row r="4765" spans="1:10" ht="15.75" hidden="1" customHeight="1" x14ac:dyDescent="0.25">
      <c r="A4765" s="2" t="s">
        <v>853</v>
      </c>
      <c r="B4765" s="2" t="s">
        <v>854</v>
      </c>
      <c r="C4765" s="2">
        <v>2015</v>
      </c>
      <c r="D4765" s="2" t="s">
        <v>241</v>
      </c>
      <c r="E4765" s="2" t="s">
        <v>627</v>
      </c>
      <c r="F4765" s="2" t="s">
        <v>858</v>
      </c>
      <c r="G4765" s="2">
        <v>194</v>
      </c>
      <c r="H4765" s="2">
        <v>3.9144884794949997E-4</v>
      </c>
      <c r="I4765" s="2">
        <v>4.3842270970344E-4</v>
      </c>
      <c r="J4765" s="26" t="s">
        <v>700</v>
      </c>
    </row>
    <row r="4766" spans="1:10" ht="15.75" hidden="1" customHeight="1" x14ac:dyDescent="0.25">
      <c r="A4766" s="2" t="s">
        <v>853</v>
      </c>
      <c r="B4766" s="2" t="s">
        <v>854</v>
      </c>
      <c r="C4766" s="2">
        <v>2015</v>
      </c>
      <c r="D4766" s="2" t="s">
        <v>241</v>
      </c>
      <c r="E4766" s="2" t="s">
        <v>627</v>
      </c>
      <c r="F4766" s="2" t="s">
        <v>857</v>
      </c>
      <c r="G4766" s="2">
        <v>195</v>
      </c>
      <c r="H4766" s="2">
        <v>1.052643674484E-4</v>
      </c>
      <c r="I4766" s="2">
        <v>1.17896091542208E-4</v>
      </c>
      <c r="J4766" s="26" t="s">
        <v>700</v>
      </c>
    </row>
    <row r="4767" spans="1:10" ht="15.75" hidden="1" customHeight="1" x14ac:dyDescent="0.25">
      <c r="A4767" s="2" t="s">
        <v>853</v>
      </c>
      <c r="B4767" s="2" t="s">
        <v>854</v>
      </c>
      <c r="C4767" s="2">
        <v>2015</v>
      </c>
      <c r="D4767" s="2" t="s">
        <v>241</v>
      </c>
      <c r="E4767" s="2" t="s">
        <v>627</v>
      </c>
      <c r="F4767" s="2" t="s">
        <v>857</v>
      </c>
      <c r="G4767" s="2">
        <v>196</v>
      </c>
      <c r="H4767" s="2">
        <v>5.0362410547699999E-5</v>
      </c>
      <c r="I4767" s="2">
        <v>5.6405899813424007E-5</v>
      </c>
      <c r="J4767" s="26" t="s">
        <v>700</v>
      </c>
    </row>
    <row r="4768" spans="1:10" ht="15.75" hidden="1" customHeight="1" x14ac:dyDescent="0.25">
      <c r="A4768" s="2" t="s">
        <v>853</v>
      </c>
      <c r="B4768" s="2" t="s">
        <v>854</v>
      </c>
      <c r="C4768" s="2">
        <v>2015</v>
      </c>
      <c r="D4768" s="2" t="s">
        <v>241</v>
      </c>
      <c r="E4768" s="2" t="s">
        <v>627</v>
      </c>
      <c r="F4768" s="2" t="s">
        <v>857</v>
      </c>
      <c r="G4768" s="2">
        <v>200</v>
      </c>
      <c r="H4768" s="2">
        <v>4.9050908273800002E-5</v>
      </c>
      <c r="I4768" s="2">
        <v>5.4937017266656007E-5</v>
      </c>
      <c r="J4768" s="26" t="s">
        <v>700</v>
      </c>
    </row>
    <row r="4769" spans="1:10" ht="15.75" hidden="1" customHeight="1" x14ac:dyDescent="0.25">
      <c r="A4769" s="2" t="s">
        <v>853</v>
      </c>
      <c r="B4769" s="2" t="s">
        <v>854</v>
      </c>
      <c r="C4769" s="2">
        <v>2015</v>
      </c>
      <c r="D4769" s="2" t="s">
        <v>241</v>
      </c>
      <c r="E4769" s="2" t="s">
        <v>627</v>
      </c>
      <c r="F4769" s="2" t="s">
        <v>858</v>
      </c>
      <c r="G4769" s="2">
        <v>202</v>
      </c>
      <c r="H4769" s="2">
        <v>3.7364420131780001E-4</v>
      </c>
      <c r="I4769" s="2">
        <v>4.1848150547593607E-4</v>
      </c>
      <c r="J4769" s="26" t="s">
        <v>700</v>
      </c>
    </row>
    <row r="4770" spans="1:10" ht="15.75" hidden="1" customHeight="1" x14ac:dyDescent="0.25">
      <c r="A4770" s="2" t="s">
        <v>853</v>
      </c>
      <c r="B4770" s="2" t="s">
        <v>854</v>
      </c>
      <c r="C4770" s="2">
        <v>2015</v>
      </c>
      <c r="D4770" s="2" t="s">
        <v>241</v>
      </c>
      <c r="E4770" s="2" t="s">
        <v>627</v>
      </c>
      <c r="F4770" s="2" t="s">
        <v>857</v>
      </c>
      <c r="G4770" s="2">
        <v>206</v>
      </c>
      <c r="H4770" s="2">
        <v>4.7763111069800001E-5</v>
      </c>
      <c r="I4770" s="2">
        <v>5.3494684398176003E-5</v>
      </c>
      <c r="J4770" s="26" t="s">
        <v>700</v>
      </c>
    </row>
    <row r="4771" spans="1:10" ht="15.75" hidden="1" customHeight="1" x14ac:dyDescent="0.25">
      <c r="A4771" s="2" t="s">
        <v>853</v>
      </c>
      <c r="B4771" s="2" t="s">
        <v>854</v>
      </c>
      <c r="C4771" s="2">
        <v>2015</v>
      </c>
      <c r="D4771" s="2" t="s">
        <v>241</v>
      </c>
      <c r="E4771" s="2" t="s">
        <v>627</v>
      </c>
      <c r="F4771" s="2" t="s">
        <v>858</v>
      </c>
      <c r="G4771" s="2">
        <v>207</v>
      </c>
      <c r="H4771" s="2">
        <v>3.6769497091880001E-4</v>
      </c>
      <c r="I4771" s="2">
        <v>4.1181836742905603E-4</v>
      </c>
      <c r="J4771" s="26" t="s">
        <v>700</v>
      </c>
    </row>
    <row r="4772" spans="1:10" ht="15.75" hidden="1" customHeight="1" x14ac:dyDescent="0.25">
      <c r="A4772" s="2" t="s">
        <v>853</v>
      </c>
      <c r="B4772" s="2" t="s">
        <v>854</v>
      </c>
      <c r="C4772" s="2">
        <v>2015</v>
      </c>
      <c r="D4772" s="2" t="s">
        <v>241</v>
      </c>
      <c r="E4772" s="2" t="s">
        <v>627</v>
      </c>
      <c r="F4772" s="2" t="s">
        <v>857</v>
      </c>
      <c r="G4772" s="2">
        <v>208</v>
      </c>
      <c r="H4772" s="2">
        <v>4.7054698370599998E-5</v>
      </c>
      <c r="I4772" s="2">
        <v>5.2701262175071999E-5</v>
      </c>
      <c r="J4772" s="26" t="s">
        <v>700</v>
      </c>
    </row>
    <row r="4773" spans="1:10" ht="15.75" hidden="1" customHeight="1" x14ac:dyDescent="0.25">
      <c r="A4773" s="2" t="s">
        <v>853</v>
      </c>
      <c r="B4773" s="2" t="s">
        <v>854</v>
      </c>
      <c r="C4773" s="2">
        <v>2015</v>
      </c>
      <c r="D4773" s="2" t="s">
        <v>241</v>
      </c>
      <c r="E4773" s="2" t="s">
        <v>627</v>
      </c>
      <c r="F4773" s="2" t="s">
        <v>857</v>
      </c>
      <c r="G4773" s="2">
        <v>211</v>
      </c>
      <c r="H4773" s="2">
        <v>4.66369056085E-5</v>
      </c>
      <c r="I4773" s="2">
        <v>5.2233334281520006E-5</v>
      </c>
      <c r="J4773" s="26" t="s">
        <v>700</v>
      </c>
    </row>
    <row r="4774" spans="1:10" ht="15.75" hidden="1" customHeight="1" x14ac:dyDescent="0.25">
      <c r="A4774" s="2" t="s">
        <v>853</v>
      </c>
      <c r="B4774" s="2" t="s">
        <v>854</v>
      </c>
      <c r="C4774" s="2">
        <v>2015</v>
      </c>
      <c r="D4774" s="2" t="s">
        <v>241</v>
      </c>
      <c r="E4774" s="2" t="s">
        <v>627</v>
      </c>
      <c r="F4774" s="2" t="s">
        <v>858</v>
      </c>
      <c r="G4774" s="2">
        <v>212</v>
      </c>
      <c r="H4774" s="2">
        <v>3.5684497561310001E-4</v>
      </c>
      <c r="I4774" s="2">
        <v>3.9966637268667207E-4</v>
      </c>
      <c r="J4774" s="26" t="s">
        <v>700</v>
      </c>
    </row>
    <row r="4775" spans="1:10" ht="15.75" hidden="1" customHeight="1" x14ac:dyDescent="0.25">
      <c r="A4775" s="2" t="s">
        <v>853</v>
      </c>
      <c r="B4775" s="2" t="s">
        <v>854</v>
      </c>
      <c r="C4775" s="2">
        <v>2015</v>
      </c>
      <c r="D4775" s="2" t="s">
        <v>241</v>
      </c>
      <c r="E4775" s="2" t="s">
        <v>627</v>
      </c>
      <c r="F4775" s="2" t="s">
        <v>858</v>
      </c>
      <c r="G4775" s="2">
        <v>214</v>
      </c>
      <c r="H4775" s="2">
        <v>3.544797364157E-4</v>
      </c>
      <c r="I4775" s="2">
        <v>3.9701730478558403E-4</v>
      </c>
      <c r="J4775" s="26" t="s">
        <v>700</v>
      </c>
    </row>
    <row r="4776" spans="1:10" ht="15.75" hidden="1" customHeight="1" x14ac:dyDescent="0.25">
      <c r="A4776" s="2" t="s">
        <v>853</v>
      </c>
      <c r="B4776" s="2" t="s">
        <v>854</v>
      </c>
      <c r="C4776" s="2">
        <v>2015</v>
      </c>
      <c r="D4776" s="2" t="s">
        <v>241</v>
      </c>
      <c r="E4776" s="2" t="s">
        <v>627</v>
      </c>
      <c r="F4776" s="2" t="s">
        <v>860</v>
      </c>
      <c r="G4776" s="2">
        <v>214</v>
      </c>
      <c r="H4776" s="2">
        <v>6.4638777985199998E-5</v>
      </c>
      <c r="I4776" s="2">
        <v>7.2395431343424006E-5</v>
      </c>
      <c r="J4776" s="26" t="s">
        <v>701</v>
      </c>
    </row>
    <row r="4777" spans="1:10" ht="15.75" hidden="1" customHeight="1" x14ac:dyDescent="0.25">
      <c r="A4777" s="2" t="s">
        <v>853</v>
      </c>
      <c r="B4777" s="2" t="s">
        <v>854</v>
      </c>
      <c r="C4777" s="2">
        <v>2015</v>
      </c>
      <c r="D4777" s="2" t="s">
        <v>241</v>
      </c>
      <c r="E4777" s="2" t="s">
        <v>627</v>
      </c>
      <c r="F4777" s="2" t="s">
        <v>857</v>
      </c>
      <c r="G4777" s="2">
        <v>216</v>
      </c>
      <c r="H4777" s="2">
        <v>4.5685777877199998E-5</v>
      </c>
      <c r="I4777" s="2">
        <v>5.1168071222464004E-5</v>
      </c>
      <c r="J4777" s="26" t="s">
        <v>700</v>
      </c>
    </row>
    <row r="4778" spans="1:10" ht="15.75" hidden="1" customHeight="1" x14ac:dyDescent="0.25">
      <c r="A4778" s="2" t="s">
        <v>853</v>
      </c>
      <c r="B4778" s="2" t="s">
        <v>854</v>
      </c>
      <c r="C4778" s="2">
        <v>2015</v>
      </c>
      <c r="D4778" s="2" t="s">
        <v>241</v>
      </c>
      <c r="E4778" s="2" t="s">
        <v>627</v>
      </c>
      <c r="F4778" s="2" t="s">
        <v>856</v>
      </c>
      <c r="G4778" s="2">
        <v>220</v>
      </c>
      <c r="H4778" s="40">
        <v>4.3092518353700004E-6</v>
      </c>
      <c r="I4778" s="2">
        <v>4.8263620556144006E-6</v>
      </c>
      <c r="J4778" s="26" t="s">
        <v>700</v>
      </c>
    </row>
    <row r="4779" spans="1:10" ht="15.75" hidden="1" customHeight="1" x14ac:dyDescent="0.25">
      <c r="A4779" s="2" t="s">
        <v>853</v>
      </c>
      <c r="B4779" s="2" t="s">
        <v>854</v>
      </c>
      <c r="C4779" s="2">
        <v>2015</v>
      </c>
      <c r="D4779" s="2" t="s">
        <v>241</v>
      </c>
      <c r="E4779" s="2" t="s">
        <v>627</v>
      </c>
      <c r="F4779" s="2" t="s">
        <v>857</v>
      </c>
      <c r="G4779" s="2">
        <v>221</v>
      </c>
      <c r="H4779" s="2">
        <v>4.4888631237000002E-5</v>
      </c>
      <c r="I4779" s="2">
        <v>5.0275266985440004E-5</v>
      </c>
      <c r="J4779" s="26" t="s">
        <v>700</v>
      </c>
    </row>
    <row r="4780" spans="1:10" ht="15.75" hidden="1" customHeight="1" x14ac:dyDescent="0.25">
      <c r="A4780" s="2" t="s">
        <v>853</v>
      </c>
      <c r="B4780" s="2" t="s">
        <v>854</v>
      </c>
      <c r="C4780" s="2">
        <v>2015</v>
      </c>
      <c r="D4780" s="2" t="s">
        <v>241</v>
      </c>
      <c r="E4780" s="2" t="s">
        <v>627</v>
      </c>
      <c r="F4780" s="2" t="s">
        <v>855</v>
      </c>
      <c r="G4780" s="2">
        <v>222</v>
      </c>
      <c r="H4780" s="2">
        <v>1.816450239858E-4</v>
      </c>
      <c r="I4780" s="2">
        <v>2.0344242686409601E-4</v>
      </c>
      <c r="J4780" s="26" t="s">
        <v>700</v>
      </c>
    </row>
    <row r="4781" spans="1:10" ht="15.75" hidden="1" customHeight="1" x14ac:dyDescent="0.25">
      <c r="A4781" s="2" t="s">
        <v>853</v>
      </c>
      <c r="B4781" s="2" t="s">
        <v>854</v>
      </c>
      <c r="C4781" s="2">
        <v>2015</v>
      </c>
      <c r="D4781" s="2" t="s">
        <v>241</v>
      </c>
      <c r="E4781" s="2" t="s">
        <v>627</v>
      </c>
      <c r="F4781" s="2" t="s">
        <v>857</v>
      </c>
      <c r="G4781" s="2">
        <v>224</v>
      </c>
      <c r="H4781" s="2">
        <v>6.7827968450700005E-5</v>
      </c>
      <c r="I4781" s="2">
        <v>7.5967324664784016E-5</v>
      </c>
      <c r="J4781" s="26" t="s">
        <v>700</v>
      </c>
    </row>
    <row r="4782" spans="1:10" ht="15.75" hidden="1" customHeight="1" x14ac:dyDescent="0.25">
      <c r="A4782" s="2" t="s">
        <v>853</v>
      </c>
      <c r="B4782" s="2" t="s">
        <v>854</v>
      </c>
      <c r="C4782" s="2">
        <v>2015</v>
      </c>
      <c r="D4782" s="2" t="s">
        <v>241</v>
      </c>
      <c r="E4782" s="2" t="s">
        <v>627</v>
      </c>
      <c r="F4782" s="2" t="s">
        <v>855</v>
      </c>
      <c r="G4782" s="2">
        <v>227</v>
      </c>
      <c r="H4782" s="2">
        <v>1.7928608576770001E-4</v>
      </c>
      <c r="I4782" s="2">
        <v>2.0080041605982402E-4</v>
      </c>
      <c r="J4782" s="26" t="s">
        <v>700</v>
      </c>
    </row>
    <row r="4783" spans="1:10" ht="15.75" hidden="1" customHeight="1" x14ac:dyDescent="0.25">
      <c r="A4783" s="2" t="s">
        <v>853</v>
      </c>
      <c r="B4783" s="2" t="s">
        <v>854</v>
      </c>
      <c r="C4783" s="2">
        <v>2015</v>
      </c>
      <c r="D4783" s="2" t="s">
        <v>241</v>
      </c>
      <c r="E4783" s="2" t="s">
        <v>627</v>
      </c>
      <c r="F4783" s="2" t="s">
        <v>857</v>
      </c>
      <c r="G4783" s="2">
        <v>228</v>
      </c>
      <c r="H4783" s="2">
        <v>4.3497700971800001E-5</v>
      </c>
      <c r="I4783" s="2">
        <v>4.8717425088416007E-5</v>
      </c>
      <c r="J4783" s="26" t="s">
        <v>700</v>
      </c>
    </row>
    <row r="4784" spans="1:10" ht="15.75" hidden="1" customHeight="1" x14ac:dyDescent="0.25">
      <c r="A4784" s="2" t="s">
        <v>853</v>
      </c>
      <c r="B4784" s="2" t="s">
        <v>854</v>
      </c>
      <c r="C4784" s="2">
        <v>2015</v>
      </c>
      <c r="D4784" s="2" t="s">
        <v>241</v>
      </c>
      <c r="E4784" s="2" t="s">
        <v>627</v>
      </c>
      <c r="F4784" s="2" t="s">
        <v>855</v>
      </c>
      <c r="G4784" s="2">
        <v>229</v>
      </c>
      <c r="H4784" s="2">
        <v>1.7848340212370001E-4</v>
      </c>
      <c r="I4784" s="2">
        <v>1.9990141037854402E-4</v>
      </c>
      <c r="J4784" s="26" t="s">
        <v>700</v>
      </c>
    </row>
    <row r="4785" spans="1:10" ht="15.75" hidden="1" customHeight="1" x14ac:dyDescent="0.25">
      <c r="A4785" s="2" t="s">
        <v>853</v>
      </c>
      <c r="B4785" s="2" t="s">
        <v>854</v>
      </c>
      <c r="C4785" s="2">
        <v>2015</v>
      </c>
      <c r="D4785" s="2" t="s">
        <v>241</v>
      </c>
      <c r="E4785" s="2" t="s">
        <v>627</v>
      </c>
      <c r="F4785" s="2" t="s">
        <v>857</v>
      </c>
      <c r="G4785" s="2">
        <v>236</v>
      </c>
      <c r="H4785" s="2">
        <v>8.3990205894200005E-5</v>
      </c>
      <c r="I4785" s="2">
        <v>9.4069030601504021E-5</v>
      </c>
      <c r="J4785" s="26" t="s">
        <v>700</v>
      </c>
    </row>
    <row r="4786" spans="1:10" ht="15.75" hidden="1" customHeight="1" x14ac:dyDescent="0.25">
      <c r="A4786" s="2" t="s">
        <v>853</v>
      </c>
      <c r="B4786" s="2" t="s">
        <v>854</v>
      </c>
      <c r="C4786" s="2">
        <v>2015</v>
      </c>
      <c r="D4786" s="2" t="s">
        <v>241</v>
      </c>
      <c r="E4786" s="2" t="s">
        <v>627</v>
      </c>
      <c r="F4786" s="2" t="s">
        <v>857</v>
      </c>
      <c r="G4786" s="2">
        <v>243</v>
      </c>
      <c r="H4786" s="2">
        <v>8.1570018664899995E-5</v>
      </c>
      <c r="I4786" s="2">
        <v>9.1358420904688004E-5</v>
      </c>
      <c r="J4786" s="26" t="s">
        <v>700</v>
      </c>
    </row>
    <row r="4787" spans="1:10" ht="15.75" hidden="1" customHeight="1" x14ac:dyDescent="0.25">
      <c r="A4787" s="2" t="s">
        <v>853</v>
      </c>
      <c r="B4787" s="2" t="s">
        <v>854</v>
      </c>
      <c r="C4787" s="2">
        <v>2015</v>
      </c>
      <c r="D4787" s="2" t="s">
        <v>241</v>
      </c>
      <c r="E4787" s="2" t="s">
        <v>627</v>
      </c>
      <c r="F4787" s="2" t="s">
        <v>858</v>
      </c>
      <c r="G4787" s="2">
        <v>243</v>
      </c>
      <c r="H4787" s="2">
        <v>3.1156023032960002E-4</v>
      </c>
      <c r="I4787" s="2">
        <v>3.4894745796915203E-4</v>
      </c>
      <c r="J4787" s="26" t="s">
        <v>700</v>
      </c>
    </row>
    <row r="4788" spans="1:10" ht="15.75" hidden="1" customHeight="1" x14ac:dyDescent="0.25">
      <c r="A4788" s="2" t="s">
        <v>853</v>
      </c>
      <c r="B4788" s="2" t="s">
        <v>854</v>
      </c>
      <c r="C4788" s="2">
        <v>2015</v>
      </c>
      <c r="D4788" s="2" t="s">
        <v>241</v>
      </c>
      <c r="E4788" s="2" t="s">
        <v>627</v>
      </c>
      <c r="F4788" s="2" t="s">
        <v>857</v>
      </c>
      <c r="G4788" s="2">
        <v>245</v>
      </c>
      <c r="H4788" s="2">
        <v>4.0322043787499998E-5</v>
      </c>
      <c r="I4788" s="2">
        <v>4.5160689041999999E-5</v>
      </c>
      <c r="J4788" s="26" t="s">
        <v>700</v>
      </c>
    </row>
    <row r="4789" spans="1:10" ht="15.75" hidden="1" customHeight="1" x14ac:dyDescent="0.25">
      <c r="A4789" s="2" t="s">
        <v>853</v>
      </c>
      <c r="B4789" s="2" t="s">
        <v>854</v>
      </c>
      <c r="C4789" s="2">
        <v>2015</v>
      </c>
      <c r="D4789" s="2" t="s">
        <v>241</v>
      </c>
      <c r="E4789" s="2" t="s">
        <v>627</v>
      </c>
      <c r="F4789" s="2" t="s">
        <v>855</v>
      </c>
      <c r="G4789" s="2">
        <v>248</v>
      </c>
      <c r="H4789" s="2">
        <v>1.9569369032980001E-4</v>
      </c>
      <c r="I4789" s="2">
        <v>2.1917693316937602E-4</v>
      </c>
      <c r="J4789" s="26" t="s">
        <v>700</v>
      </c>
    </row>
    <row r="4790" spans="1:10" ht="15.75" hidden="1" customHeight="1" x14ac:dyDescent="0.25">
      <c r="A4790" s="2" t="s">
        <v>853</v>
      </c>
      <c r="B4790" s="2" t="s">
        <v>854</v>
      </c>
      <c r="C4790" s="2">
        <v>2015</v>
      </c>
      <c r="D4790" s="2" t="s">
        <v>241</v>
      </c>
      <c r="E4790" s="2" t="s">
        <v>627</v>
      </c>
      <c r="F4790" s="2" t="s">
        <v>860</v>
      </c>
      <c r="G4790" s="2">
        <v>249</v>
      </c>
      <c r="H4790" s="2">
        <v>5.52490382688E-5</v>
      </c>
      <c r="I4790" s="2">
        <v>6.1878922861055999E-5</v>
      </c>
      <c r="J4790" s="26" t="s">
        <v>701</v>
      </c>
    </row>
    <row r="4791" spans="1:10" ht="15.75" hidden="1" customHeight="1" x14ac:dyDescent="0.25">
      <c r="A4791" s="2" t="s">
        <v>853</v>
      </c>
      <c r="B4791" s="2" t="s">
        <v>854</v>
      </c>
      <c r="C4791" s="2">
        <v>2015</v>
      </c>
      <c r="D4791" s="2" t="s">
        <v>241</v>
      </c>
      <c r="E4791" s="2" t="s">
        <v>627</v>
      </c>
      <c r="F4791" s="2" t="s">
        <v>856</v>
      </c>
      <c r="G4791" s="2">
        <v>250</v>
      </c>
      <c r="H4791" s="40">
        <v>3.6832691421300001E-6</v>
      </c>
      <c r="I4791" s="2">
        <v>4.1252614391856007E-6</v>
      </c>
      <c r="J4791" s="26" t="s">
        <v>700</v>
      </c>
    </row>
    <row r="4792" spans="1:10" ht="15.75" hidden="1" customHeight="1" x14ac:dyDescent="0.25">
      <c r="A4792" s="2" t="s">
        <v>853</v>
      </c>
      <c r="B4792" s="2" t="s">
        <v>854</v>
      </c>
      <c r="C4792" s="2">
        <v>2015</v>
      </c>
      <c r="D4792" s="2" t="s">
        <v>241</v>
      </c>
      <c r="E4792" s="2" t="s">
        <v>627</v>
      </c>
      <c r="F4792" s="2" t="s">
        <v>859</v>
      </c>
      <c r="G4792" s="2">
        <v>253</v>
      </c>
      <c r="H4792" s="2">
        <v>1.04628052213E-5</v>
      </c>
      <c r="I4792" s="2">
        <v>1.1718341847856E-5</v>
      </c>
      <c r="J4792" s="26" t="s">
        <v>700</v>
      </c>
    </row>
    <row r="4793" spans="1:10" ht="15.75" hidden="1" customHeight="1" x14ac:dyDescent="0.25">
      <c r="A4793" s="2" t="s">
        <v>853</v>
      </c>
      <c r="B4793" s="2" t="s">
        <v>854</v>
      </c>
      <c r="C4793" s="2">
        <v>2015</v>
      </c>
      <c r="D4793" s="2" t="s">
        <v>241</v>
      </c>
      <c r="E4793" s="2" t="s">
        <v>627</v>
      </c>
      <c r="F4793" s="2" t="s">
        <v>855</v>
      </c>
      <c r="G4793" s="2">
        <v>259</v>
      </c>
      <c r="H4793" s="2">
        <v>1.500568178017E-4</v>
      </c>
      <c r="I4793" s="2">
        <v>1.6806363593790401E-4</v>
      </c>
      <c r="J4793" s="26" t="s">
        <v>700</v>
      </c>
    </row>
    <row r="4794" spans="1:10" ht="15.75" hidden="1" customHeight="1" x14ac:dyDescent="0.25">
      <c r="A4794" s="2" t="s">
        <v>853</v>
      </c>
      <c r="B4794" s="2" t="s">
        <v>854</v>
      </c>
      <c r="C4794" s="2">
        <v>2015</v>
      </c>
      <c r="D4794" s="2" t="s">
        <v>241</v>
      </c>
      <c r="E4794" s="2" t="s">
        <v>627</v>
      </c>
      <c r="F4794" s="2" t="s">
        <v>857</v>
      </c>
      <c r="G4794" s="2">
        <v>264</v>
      </c>
      <c r="H4794" s="2">
        <v>7.8298351581900002E-5</v>
      </c>
      <c r="I4794" s="2">
        <v>8.7694153771728008E-5</v>
      </c>
      <c r="J4794" s="26" t="s">
        <v>700</v>
      </c>
    </row>
    <row r="4795" spans="1:10" ht="15.75" hidden="1" customHeight="1" x14ac:dyDescent="0.25">
      <c r="A4795" s="2" t="s">
        <v>853</v>
      </c>
      <c r="B4795" s="2" t="s">
        <v>854</v>
      </c>
      <c r="C4795" s="2">
        <v>2015</v>
      </c>
      <c r="D4795" s="2" t="s">
        <v>241</v>
      </c>
      <c r="E4795" s="2" t="s">
        <v>627</v>
      </c>
      <c r="F4795" s="2" t="s">
        <v>857</v>
      </c>
      <c r="G4795" s="2">
        <v>267</v>
      </c>
      <c r="H4795" s="2">
        <v>3.7202134990400003E-5</v>
      </c>
      <c r="I4795" s="2">
        <v>4.1666391189248004E-5</v>
      </c>
      <c r="J4795" s="26" t="s">
        <v>700</v>
      </c>
    </row>
    <row r="4796" spans="1:10" ht="15.75" hidden="1" customHeight="1" x14ac:dyDescent="0.25">
      <c r="A4796" s="2" t="s">
        <v>853</v>
      </c>
      <c r="B4796" s="2" t="s">
        <v>854</v>
      </c>
      <c r="C4796" s="2">
        <v>2015</v>
      </c>
      <c r="D4796" s="2" t="s">
        <v>241</v>
      </c>
      <c r="E4796" s="2" t="s">
        <v>627</v>
      </c>
      <c r="F4796" s="2" t="s">
        <v>857</v>
      </c>
      <c r="G4796" s="2">
        <v>268</v>
      </c>
      <c r="H4796" s="2">
        <v>3.7035573768699999E-5</v>
      </c>
      <c r="I4796" s="2">
        <v>4.1479842620944001E-5</v>
      </c>
      <c r="J4796" s="26" t="s">
        <v>700</v>
      </c>
    </row>
    <row r="4797" spans="1:10" ht="15.75" hidden="1" customHeight="1" x14ac:dyDescent="0.25">
      <c r="A4797" s="2" t="s">
        <v>853</v>
      </c>
      <c r="B4797" s="2" t="s">
        <v>854</v>
      </c>
      <c r="C4797" s="2">
        <v>2015</v>
      </c>
      <c r="D4797" s="2" t="s">
        <v>241</v>
      </c>
      <c r="E4797" s="2" t="s">
        <v>627</v>
      </c>
      <c r="F4797" s="2" t="s">
        <v>858</v>
      </c>
      <c r="G4797" s="2">
        <v>275</v>
      </c>
      <c r="H4797" s="2">
        <v>2.7499359566719999E-4</v>
      </c>
      <c r="I4797" s="2">
        <v>3.0799282714726403E-4</v>
      </c>
      <c r="J4797" s="26" t="s">
        <v>700</v>
      </c>
    </row>
    <row r="4798" spans="1:10" ht="15.75" hidden="1" customHeight="1" x14ac:dyDescent="0.25">
      <c r="A4798" s="2" t="s">
        <v>853</v>
      </c>
      <c r="B4798" s="2" t="s">
        <v>854</v>
      </c>
      <c r="C4798" s="2">
        <v>2015</v>
      </c>
      <c r="D4798" s="2" t="s">
        <v>241</v>
      </c>
      <c r="E4798" s="2" t="s">
        <v>627</v>
      </c>
      <c r="F4798" s="2" t="s">
        <v>858</v>
      </c>
      <c r="G4798" s="2">
        <v>278</v>
      </c>
      <c r="H4798" s="2">
        <v>2.7284407406109998E-4</v>
      </c>
      <c r="I4798" s="2">
        <v>3.0558536294843198E-4</v>
      </c>
      <c r="J4798" s="26" t="s">
        <v>700</v>
      </c>
    </row>
    <row r="4799" spans="1:10" ht="15.75" hidden="1" customHeight="1" x14ac:dyDescent="0.25">
      <c r="A4799" s="2" t="s">
        <v>853</v>
      </c>
      <c r="B4799" s="2" t="s">
        <v>854</v>
      </c>
      <c r="C4799" s="2">
        <v>2015</v>
      </c>
      <c r="D4799" s="2" t="s">
        <v>241</v>
      </c>
      <c r="E4799" s="2" t="s">
        <v>627</v>
      </c>
      <c r="F4799" s="2" t="s">
        <v>855</v>
      </c>
      <c r="G4799" s="2">
        <v>283</v>
      </c>
      <c r="H4799" s="2">
        <v>1.5720722149129999E-4</v>
      </c>
      <c r="I4799" s="2">
        <v>1.7607208807025602E-4</v>
      </c>
      <c r="J4799" s="26" t="s">
        <v>700</v>
      </c>
    </row>
    <row r="4800" spans="1:10" ht="15.75" hidden="1" customHeight="1" x14ac:dyDescent="0.25">
      <c r="A4800" s="2" t="s">
        <v>853</v>
      </c>
      <c r="B4800" s="2" t="s">
        <v>854</v>
      </c>
      <c r="C4800" s="2">
        <v>2015</v>
      </c>
      <c r="D4800" s="2" t="s">
        <v>241</v>
      </c>
      <c r="E4800" s="2" t="s">
        <v>627</v>
      </c>
      <c r="F4800" s="2" t="s">
        <v>858</v>
      </c>
      <c r="G4800" s="2">
        <v>288</v>
      </c>
      <c r="H4800" s="2">
        <v>2.6336658629590003E-4</v>
      </c>
      <c r="I4800" s="2">
        <v>2.9497057665140808E-4</v>
      </c>
      <c r="J4800" s="26" t="s">
        <v>700</v>
      </c>
    </row>
    <row r="4801" spans="1:10" ht="15.75" hidden="1" customHeight="1" x14ac:dyDescent="0.25">
      <c r="A4801" s="2" t="s">
        <v>853</v>
      </c>
      <c r="B4801" s="2" t="s">
        <v>854</v>
      </c>
      <c r="C4801" s="2">
        <v>2015</v>
      </c>
      <c r="D4801" s="2" t="s">
        <v>241</v>
      </c>
      <c r="E4801" s="2" t="s">
        <v>627</v>
      </c>
      <c r="F4801" s="2" t="s">
        <v>858</v>
      </c>
      <c r="G4801" s="2">
        <v>296</v>
      </c>
      <c r="H4801" s="2">
        <v>2.5594182079659999E-4</v>
      </c>
      <c r="I4801" s="2">
        <v>2.8665483929219202E-4</v>
      </c>
      <c r="J4801" s="26" t="s">
        <v>700</v>
      </c>
    </row>
    <row r="4802" spans="1:10" ht="15.75" hidden="1" customHeight="1" x14ac:dyDescent="0.25">
      <c r="A4802" s="2" t="s">
        <v>853</v>
      </c>
      <c r="B4802" s="2" t="s">
        <v>854</v>
      </c>
      <c r="C4802" s="2">
        <v>2015</v>
      </c>
      <c r="D4802" s="2" t="s">
        <v>241</v>
      </c>
      <c r="E4802" s="2" t="s">
        <v>627</v>
      </c>
      <c r="F4802" s="2" t="s">
        <v>858</v>
      </c>
      <c r="G4802" s="2">
        <v>302</v>
      </c>
      <c r="H4802" s="2">
        <v>2.515628875699E-4</v>
      </c>
      <c r="I4802" s="2">
        <v>2.8175043407828801E-4</v>
      </c>
      <c r="J4802" s="26" t="s">
        <v>700</v>
      </c>
    </row>
    <row r="4803" spans="1:10" ht="15.75" hidden="1" customHeight="1" x14ac:dyDescent="0.25">
      <c r="A4803" s="2" t="s">
        <v>853</v>
      </c>
      <c r="B4803" s="2" t="s">
        <v>854</v>
      </c>
      <c r="C4803" s="2">
        <v>2015</v>
      </c>
      <c r="D4803" s="2" t="s">
        <v>241</v>
      </c>
      <c r="E4803" s="2" t="s">
        <v>627</v>
      </c>
      <c r="F4803" s="2" t="s">
        <v>857</v>
      </c>
      <c r="G4803" s="2">
        <v>305</v>
      </c>
      <c r="H4803" s="2">
        <v>3.26207373291E-5</v>
      </c>
      <c r="I4803" s="2">
        <v>3.6535225808592001E-5</v>
      </c>
      <c r="J4803" s="26" t="s">
        <v>700</v>
      </c>
    </row>
    <row r="4804" spans="1:10" ht="15.75" hidden="1" customHeight="1" x14ac:dyDescent="0.25">
      <c r="A4804" s="2" t="s">
        <v>853</v>
      </c>
      <c r="B4804" s="2" t="s">
        <v>854</v>
      </c>
      <c r="C4804" s="2">
        <v>2015</v>
      </c>
      <c r="D4804" s="2" t="s">
        <v>241</v>
      </c>
      <c r="E4804" s="2" t="s">
        <v>627</v>
      </c>
      <c r="F4804" s="2" t="s">
        <v>859</v>
      </c>
      <c r="G4804" s="2">
        <v>307</v>
      </c>
      <c r="H4804" s="40">
        <v>8.5937472249499997E-6</v>
      </c>
      <c r="I4804" s="2">
        <v>9.6249968919440004E-6</v>
      </c>
      <c r="J4804" s="26" t="s">
        <v>700</v>
      </c>
    </row>
    <row r="4805" spans="1:10" ht="15.75" hidden="1" customHeight="1" x14ac:dyDescent="0.25">
      <c r="A4805" s="2" t="s">
        <v>853</v>
      </c>
      <c r="B4805" s="2" t="s">
        <v>854</v>
      </c>
      <c r="C4805" s="2">
        <v>2015</v>
      </c>
      <c r="D4805" s="2" t="s">
        <v>241</v>
      </c>
      <c r="E4805" s="2" t="s">
        <v>627</v>
      </c>
      <c r="F4805" s="2" t="s">
        <v>855</v>
      </c>
      <c r="G4805" s="2">
        <v>308</v>
      </c>
      <c r="H4805" s="2">
        <v>1.4331018610390001E-4</v>
      </c>
      <c r="I4805" s="2">
        <v>1.6050740843636803E-4</v>
      </c>
      <c r="J4805" s="26" t="s">
        <v>700</v>
      </c>
    </row>
    <row r="4806" spans="1:10" ht="15.75" hidden="1" customHeight="1" x14ac:dyDescent="0.25">
      <c r="A4806" s="2" t="s">
        <v>853</v>
      </c>
      <c r="B4806" s="2" t="s">
        <v>854</v>
      </c>
      <c r="C4806" s="2">
        <v>2015</v>
      </c>
      <c r="D4806" s="2" t="s">
        <v>241</v>
      </c>
      <c r="E4806" s="2" t="s">
        <v>627</v>
      </c>
      <c r="F4806" s="2" t="s">
        <v>855</v>
      </c>
      <c r="G4806" s="2">
        <v>312</v>
      </c>
      <c r="H4806" s="2">
        <v>1.476675824961E-4</v>
      </c>
      <c r="I4806" s="2">
        <v>1.6538769239563201E-4</v>
      </c>
      <c r="J4806" s="26" t="s">
        <v>700</v>
      </c>
    </row>
    <row r="4807" spans="1:10" ht="15.75" hidden="1" customHeight="1" x14ac:dyDescent="0.25">
      <c r="A4807" s="2" t="s">
        <v>853</v>
      </c>
      <c r="B4807" s="2" t="s">
        <v>854</v>
      </c>
      <c r="C4807" s="2">
        <v>2015</v>
      </c>
      <c r="D4807" s="2" t="s">
        <v>241</v>
      </c>
      <c r="E4807" s="2" t="s">
        <v>627</v>
      </c>
      <c r="F4807" s="2" t="s">
        <v>858</v>
      </c>
      <c r="G4807" s="2">
        <v>316</v>
      </c>
      <c r="H4807" s="2">
        <v>2.406102430541E-4</v>
      </c>
      <c r="I4807" s="2">
        <v>2.6948347222059205E-4</v>
      </c>
      <c r="J4807" s="26" t="s">
        <v>700</v>
      </c>
    </row>
    <row r="4808" spans="1:10" ht="15.75" hidden="1" customHeight="1" x14ac:dyDescent="0.25">
      <c r="A4808" s="2" t="s">
        <v>853</v>
      </c>
      <c r="B4808" s="2" t="s">
        <v>854</v>
      </c>
      <c r="C4808" s="2">
        <v>2015</v>
      </c>
      <c r="D4808" s="2" t="s">
        <v>241</v>
      </c>
      <c r="E4808" s="2" t="s">
        <v>627</v>
      </c>
      <c r="F4808" s="2" t="s">
        <v>857</v>
      </c>
      <c r="G4808" s="2">
        <v>317</v>
      </c>
      <c r="H4808" s="2">
        <v>3.1137016776499999E-5</v>
      </c>
      <c r="I4808" s="2">
        <v>3.4873458789680003E-5</v>
      </c>
      <c r="J4808" s="26" t="s">
        <v>700</v>
      </c>
    </row>
    <row r="4809" spans="1:10" ht="15.75" hidden="1" customHeight="1" x14ac:dyDescent="0.25">
      <c r="A4809" s="2" t="s">
        <v>853</v>
      </c>
      <c r="B4809" s="2" t="s">
        <v>854</v>
      </c>
      <c r="C4809" s="2">
        <v>2015</v>
      </c>
      <c r="D4809" s="2" t="s">
        <v>241</v>
      </c>
      <c r="E4809" s="2" t="s">
        <v>627</v>
      </c>
      <c r="F4809" s="2" t="s">
        <v>855</v>
      </c>
      <c r="G4809" s="2">
        <v>321</v>
      </c>
      <c r="H4809" s="2">
        <v>1.423602952855E-4</v>
      </c>
      <c r="I4809" s="2">
        <v>1.5944353071976002E-4</v>
      </c>
      <c r="J4809" s="26" t="s">
        <v>700</v>
      </c>
    </row>
    <row r="4810" spans="1:10" ht="15.75" hidden="1" customHeight="1" x14ac:dyDescent="0.25">
      <c r="A4810" s="2" t="s">
        <v>853</v>
      </c>
      <c r="B4810" s="2" t="s">
        <v>854</v>
      </c>
      <c r="C4810" s="2">
        <v>2015</v>
      </c>
      <c r="D4810" s="2" t="s">
        <v>241</v>
      </c>
      <c r="E4810" s="2" t="s">
        <v>627</v>
      </c>
      <c r="F4810" s="2" t="s">
        <v>857</v>
      </c>
      <c r="G4810" s="2">
        <v>325</v>
      </c>
      <c r="H4810" s="2">
        <v>3.0641247576600002E-5</v>
      </c>
      <c r="I4810" s="2">
        <v>3.4318197285792004E-5</v>
      </c>
      <c r="J4810" s="26" t="s">
        <v>700</v>
      </c>
    </row>
    <row r="4811" spans="1:10" ht="15.75" hidden="1" customHeight="1" x14ac:dyDescent="0.25">
      <c r="A4811" s="2" t="s">
        <v>853</v>
      </c>
      <c r="B4811" s="2" t="s">
        <v>854</v>
      </c>
      <c r="C4811" s="2">
        <v>2015</v>
      </c>
      <c r="D4811" s="2" t="s">
        <v>241</v>
      </c>
      <c r="E4811" s="2" t="s">
        <v>627</v>
      </c>
      <c r="F4811" s="2" t="s">
        <v>857</v>
      </c>
      <c r="G4811" s="2">
        <v>334</v>
      </c>
      <c r="H4811" s="2">
        <v>2.9737080694800001E-5</v>
      </c>
      <c r="I4811" s="2">
        <v>3.3305530378176003E-5</v>
      </c>
      <c r="J4811" s="26" t="s">
        <v>700</v>
      </c>
    </row>
    <row r="4812" spans="1:10" ht="15.75" hidden="1" customHeight="1" x14ac:dyDescent="0.25">
      <c r="A4812" s="2" t="s">
        <v>853</v>
      </c>
      <c r="B4812" s="2" t="s">
        <v>854</v>
      </c>
      <c r="C4812" s="2">
        <v>2015</v>
      </c>
      <c r="D4812" s="2" t="s">
        <v>241</v>
      </c>
      <c r="E4812" s="2" t="s">
        <v>627</v>
      </c>
      <c r="F4812" s="2" t="s">
        <v>857</v>
      </c>
      <c r="G4812" s="2">
        <v>337</v>
      </c>
      <c r="H4812" s="2">
        <v>2.9539976821999999E-5</v>
      </c>
      <c r="I4812" s="2">
        <v>3.3084774040640005E-5</v>
      </c>
      <c r="J4812" s="26" t="s">
        <v>700</v>
      </c>
    </row>
    <row r="4813" spans="1:10" ht="15.75" hidden="1" customHeight="1" x14ac:dyDescent="0.25">
      <c r="A4813" s="2" t="s">
        <v>853</v>
      </c>
      <c r="B4813" s="2" t="s">
        <v>854</v>
      </c>
      <c r="C4813" s="2">
        <v>2015</v>
      </c>
      <c r="D4813" s="2" t="s">
        <v>241</v>
      </c>
      <c r="E4813" s="2" t="s">
        <v>627</v>
      </c>
      <c r="F4813" s="2" t="s">
        <v>858</v>
      </c>
      <c r="G4813" s="2">
        <v>340</v>
      </c>
      <c r="H4813" s="2">
        <v>2.234132698504E-4</v>
      </c>
      <c r="I4813" s="2">
        <v>2.5022286223244801E-4</v>
      </c>
      <c r="J4813" s="26" t="s">
        <v>700</v>
      </c>
    </row>
    <row r="4814" spans="1:10" ht="15.75" hidden="1" customHeight="1" x14ac:dyDescent="0.25">
      <c r="A4814" s="2" t="s">
        <v>853</v>
      </c>
      <c r="B4814" s="2" t="s">
        <v>854</v>
      </c>
      <c r="C4814" s="2">
        <v>2015</v>
      </c>
      <c r="D4814" s="2" t="s">
        <v>241</v>
      </c>
      <c r="E4814" s="2" t="s">
        <v>627</v>
      </c>
      <c r="F4814" s="2" t="s">
        <v>858</v>
      </c>
      <c r="G4814" s="2">
        <v>343</v>
      </c>
      <c r="H4814" s="2">
        <v>2.2151683515399999E-4</v>
      </c>
      <c r="I4814" s="2">
        <v>2.4809885537248002E-4</v>
      </c>
      <c r="J4814" s="26" t="s">
        <v>700</v>
      </c>
    </row>
    <row r="4815" spans="1:10" ht="15.75" hidden="1" customHeight="1" x14ac:dyDescent="0.25">
      <c r="A4815" s="2" t="s">
        <v>853</v>
      </c>
      <c r="B4815" s="2" t="s">
        <v>854</v>
      </c>
      <c r="C4815" s="2">
        <v>2015</v>
      </c>
      <c r="D4815" s="2" t="s">
        <v>241</v>
      </c>
      <c r="E4815" s="2" t="s">
        <v>627</v>
      </c>
      <c r="F4815" s="2" t="s">
        <v>859</v>
      </c>
      <c r="G4815" s="2">
        <v>351</v>
      </c>
      <c r="H4815" s="40">
        <v>7.5411903708300003E-6</v>
      </c>
      <c r="I4815" s="2">
        <v>8.4461332153296011E-6</v>
      </c>
      <c r="J4815" s="26" t="s">
        <v>700</v>
      </c>
    </row>
    <row r="4816" spans="1:10" ht="15.75" hidden="1" customHeight="1" x14ac:dyDescent="0.25">
      <c r="A4816" s="2" t="s">
        <v>853</v>
      </c>
      <c r="B4816" s="2" t="s">
        <v>854</v>
      </c>
      <c r="C4816" s="2">
        <v>2015</v>
      </c>
      <c r="D4816" s="2" t="s">
        <v>241</v>
      </c>
      <c r="E4816" s="2" t="s">
        <v>627</v>
      </c>
      <c r="F4816" s="2" t="s">
        <v>858</v>
      </c>
      <c r="G4816" s="2">
        <v>358</v>
      </c>
      <c r="H4816" s="2">
        <v>2.1225943055470001E-4</v>
      </c>
      <c r="I4816" s="2">
        <v>2.3773056222126403E-4</v>
      </c>
      <c r="J4816" s="26" t="s">
        <v>700</v>
      </c>
    </row>
    <row r="4817" spans="1:10" ht="15.75" hidden="1" customHeight="1" x14ac:dyDescent="0.25">
      <c r="A4817" s="2" t="s">
        <v>853</v>
      </c>
      <c r="B4817" s="2" t="s">
        <v>854</v>
      </c>
      <c r="C4817" s="2">
        <v>2015</v>
      </c>
      <c r="D4817" s="2" t="s">
        <v>241</v>
      </c>
      <c r="E4817" s="2" t="s">
        <v>627</v>
      </c>
      <c r="F4817" s="2" t="s">
        <v>856</v>
      </c>
      <c r="G4817" s="2">
        <v>374</v>
      </c>
      <c r="H4817" s="40">
        <v>2.3747008981400001E-6</v>
      </c>
      <c r="I4817" s="2">
        <v>2.6596650059168002E-6</v>
      </c>
      <c r="J4817" s="26" t="s">
        <v>700</v>
      </c>
    </row>
    <row r="4818" spans="1:10" ht="15.75" hidden="1" customHeight="1" x14ac:dyDescent="0.25">
      <c r="A4818" s="2" t="s">
        <v>853</v>
      </c>
      <c r="B4818" s="2" t="s">
        <v>854</v>
      </c>
      <c r="C4818" s="2">
        <v>2015</v>
      </c>
      <c r="D4818" s="2" t="s">
        <v>241</v>
      </c>
      <c r="E4818" s="2" t="s">
        <v>627</v>
      </c>
      <c r="F4818" s="2" t="s">
        <v>860</v>
      </c>
      <c r="G4818" s="2">
        <v>384</v>
      </c>
      <c r="H4818" s="2">
        <v>3.5620512789999998E-5</v>
      </c>
      <c r="I4818" s="2">
        <v>3.98949743248E-5</v>
      </c>
      <c r="J4818" s="26" t="s">
        <v>701</v>
      </c>
    </row>
    <row r="4819" spans="1:10" ht="15.75" hidden="1" customHeight="1" x14ac:dyDescent="0.25">
      <c r="A4819" s="2" t="s">
        <v>853</v>
      </c>
      <c r="B4819" s="2" t="s">
        <v>854</v>
      </c>
      <c r="C4819" s="2">
        <v>2015</v>
      </c>
      <c r="D4819" s="2" t="s">
        <v>241</v>
      </c>
      <c r="E4819" s="2" t="s">
        <v>627</v>
      </c>
      <c r="F4819" s="2" t="s">
        <v>857</v>
      </c>
      <c r="G4819" s="2">
        <v>384</v>
      </c>
      <c r="H4819" s="2">
        <v>2.59633507085E-5</v>
      </c>
      <c r="I4819" s="2">
        <v>2.9078952793520004E-5</v>
      </c>
      <c r="J4819" s="26" t="s">
        <v>700</v>
      </c>
    </row>
    <row r="4820" spans="1:10" ht="15.75" hidden="1" customHeight="1" x14ac:dyDescent="0.25">
      <c r="A4820" s="2" t="s">
        <v>853</v>
      </c>
      <c r="B4820" s="2" t="s">
        <v>854</v>
      </c>
      <c r="C4820" s="2">
        <v>2015</v>
      </c>
      <c r="D4820" s="2" t="s">
        <v>241</v>
      </c>
      <c r="E4820" s="2" t="s">
        <v>627</v>
      </c>
      <c r="F4820" s="2" t="s">
        <v>858</v>
      </c>
      <c r="G4820" s="2">
        <v>390</v>
      </c>
      <c r="H4820" s="2">
        <v>3.8979973760429998E-4</v>
      </c>
      <c r="I4820" s="2">
        <v>4.3657570611681603E-4</v>
      </c>
      <c r="J4820" s="26" t="s">
        <v>700</v>
      </c>
    </row>
    <row r="4821" spans="1:10" ht="15.75" hidden="1" customHeight="1" x14ac:dyDescent="0.25">
      <c r="A4821" s="2" t="s">
        <v>853</v>
      </c>
      <c r="B4821" s="2" t="s">
        <v>854</v>
      </c>
      <c r="C4821" s="2">
        <v>2015</v>
      </c>
      <c r="D4821" s="2" t="s">
        <v>241</v>
      </c>
      <c r="E4821" s="2" t="s">
        <v>627</v>
      </c>
      <c r="F4821" s="2" t="s">
        <v>855</v>
      </c>
      <c r="G4821" s="2">
        <v>406</v>
      </c>
      <c r="H4821" s="2">
        <v>1.2512366811279999E-4</v>
      </c>
      <c r="I4821" s="2">
        <v>1.40138508286336E-4</v>
      </c>
      <c r="J4821" s="26" t="s">
        <v>700</v>
      </c>
    </row>
    <row r="4822" spans="1:10" ht="15.75" hidden="1" customHeight="1" x14ac:dyDescent="0.25">
      <c r="A4822" s="2" t="s">
        <v>853</v>
      </c>
      <c r="B4822" s="2" t="s">
        <v>854</v>
      </c>
      <c r="C4822" s="2">
        <v>2015</v>
      </c>
      <c r="D4822" s="2" t="s">
        <v>241</v>
      </c>
      <c r="E4822" s="2" t="s">
        <v>627</v>
      </c>
      <c r="F4822" s="2" t="s">
        <v>859</v>
      </c>
      <c r="G4822" s="2">
        <v>409</v>
      </c>
      <c r="H4822" s="40">
        <v>6.4457208282000003E-6</v>
      </c>
      <c r="I4822" s="2">
        <v>7.2192073275840007E-6</v>
      </c>
      <c r="J4822" s="26" t="s">
        <v>700</v>
      </c>
    </row>
    <row r="4823" spans="1:10" ht="15.75" hidden="1" customHeight="1" x14ac:dyDescent="0.25">
      <c r="A4823" s="2" t="s">
        <v>853</v>
      </c>
      <c r="B4823" s="2" t="s">
        <v>854</v>
      </c>
      <c r="C4823" s="2">
        <v>2015</v>
      </c>
      <c r="D4823" s="2" t="s">
        <v>241</v>
      </c>
      <c r="E4823" s="2" t="s">
        <v>627</v>
      </c>
      <c r="F4823" s="2" t="s">
        <v>858</v>
      </c>
      <c r="G4823" s="2">
        <v>414</v>
      </c>
      <c r="H4823" s="2">
        <v>1.836783339968E-4</v>
      </c>
      <c r="I4823" s="2">
        <v>2.0571973407641601E-4</v>
      </c>
      <c r="J4823" s="26" t="s">
        <v>700</v>
      </c>
    </row>
    <row r="4824" spans="1:10" ht="15.75" hidden="1" customHeight="1" x14ac:dyDescent="0.25">
      <c r="A4824" s="2" t="s">
        <v>853</v>
      </c>
      <c r="B4824" s="2" t="s">
        <v>854</v>
      </c>
      <c r="C4824" s="2">
        <v>2015</v>
      </c>
      <c r="D4824" s="2" t="s">
        <v>241</v>
      </c>
      <c r="E4824" s="2" t="s">
        <v>627</v>
      </c>
      <c r="F4824" s="2" t="s">
        <v>858</v>
      </c>
      <c r="G4824" s="2">
        <v>424</v>
      </c>
      <c r="H4824" s="2">
        <v>1.7912829935089999E-4</v>
      </c>
      <c r="I4824" s="2">
        <v>2.0062369527300801E-4</v>
      </c>
      <c r="J4824" s="26" t="s">
        <v>700</v>
      </c>
    </row>
    <row r="4825" spans="1:10" ht="15.75" hidden="1" customHeight="1" x14ac:dyDescent="0.25">
      <c r="A4825" s="2" t="s">
        <v>853</v>
      </c>
      <c r="B4825" s="2" t="s">
        <v>854</v>
      </c>
      <c r="C4825" s="2">
        <v>2015</v>
      </c>
      <c r="D4825" s="2" t="s">
        <v>241</v>
      </c>
      <c r="E4825" s="2" t="s">
        <v>627</v>
      </c>
      <c r="F4825" s="2" t="s">
        <v>857</v>
      </c>
      <c r="G4825" s="2">
        <v>435</v>
      </c>
      <c r="H4825" s="2">
        <v>2.2916132365900002E-5</v>
      </c>
      <c r="I4825" s="2">
        <v>2.5666068249808004E-5</v>
      </c>
      <c r="J4825" s="26" t="s">
        <v>700</v>
      </c>
    </row>
    <row r="4826" spans="1:10" ht="15.75" hidden="1" customHeight="1" x14ac:dyDescent="0.25">
      <c r="A4826" s="2" t="s">
        <v>853</v>
      </c>
      <c r="B4826" s="2" t="s">
        <v>854</v>
      </c>
      <c r="C4826" s="2">
        <v>2015</v>
      </c>
      <c r="D4826" s="2" t="s">
        <v>241</v>
      </c>
      <c r="E4826" s="2" t="s">
        <v>627</v>
      </c>
      <c r="F4826" s="2" t="s">
        <v>857</v>
      </c>
      <c r="G4826" s="2">
        <v>439</v>
      </c>
      <c r="H4826" s="2">
        <v>2.2737007384399999E-5</v>
      </c>
      <c r="I4826" s="2">
        <v>2.5465448270528002E-5</v>
      </c>
      <c r="J4826" s="26" t="s">
        <v>700</v>
      </c>
    </row>
    <row r="4827" spans="1:10" ht="15.75" hidden="1" customHeight="1" x14ac:dyDescent="0.25">
      <c r="A4827" s="2" t="s">
        <v>853</v>
      </c>
      <c r="B4827" s="2" t="s">
        <v>854</v>
      </c>
      <c r="C4827" s="2">
        <v>2015</v>
      </c>
      <c r="D4827" s="2" t="s">
        <v>241</v>
      </c>
      <c r="E4827" s="2" t="s">
        <v>627</v>
      </c>
      <c r="F4827" s="2" t="s">
        <v>857</v>
      </c>
      <c r="G4827" s="2">
        <v>455</v>
      </c>
      <c r="H4827" s="2">
        <v>2.1947214918299999E-5</v>
      </c>
      <c r="I4827" s="2">
        <v>2.4580880708496002E-5</v>
      </c>
      <c r="J4827" s="26" t="s">
        <v>700</v>
      </c>
    </row>
    <row r="4828" spans="1:10" ht="15.75" hidden="1" customHeight="1" x14ac:dyDescent="0.25">
      <c r="A4828" s="2" t="s">
        <v>853</v>
      </c>
      <c r="B4828" s="2" t="s">
        <v>854</v>
      </c>
      <c r="C4828" s="2">
        <v>2015</v>
      </c>
      <c r="D4828" s="2" t="s">
        <v>241</v>
      </c>
      <c r="E4828" s="2" t="s">
        <v>627</v>
      </c>
      <c r="F4828" s="2" t="s">
        <v>855</v>
      </c>
      <c r="G4828" s="2">
        <v>456</v>
      </c>
      <c r="H4828" s="2">
        <v>1.104383845814E-4</v>
      </c>
      <c r="I4828" s="2">
        <v>1.2369099073116801E-4</v>
      </c>
      <c r="J4828" s="26" t="s">
        <v>700</v>
      </c>
    </row>
    <row r="4829" spans="1:10" ht="15.75" hidden="1" customHeight="1" x14ac:dyDescent="0.25">
      <c r="A4829" s="2" t="s">
        <v>853</v>
      </c>
      <c r="B4829" s="2" t="s">
        <v>854</v>
      </c>
      <c r="C4829" s="2">
        <v>2015</v>
      </c>
      <c r="D4829" s="2" t="s">
        <v>241</v>
      </c>
      <c r="E4829" s="2" t="s">
        <v>627</v>
      </c>
      <c r="F4829" s="2" t="s">
        <v>857</v>
      </c>
      <c r="G4829" s="2">
        <v>468</v>
      </c>
      <c r="H4829" s="2">
        <v>2.13284856727E-5</v>
      </c>
      <c r="I4829" s="2">
        <v>2.3887903953424003E-5</v>
      </c>
      <c r="J4829" s="26" t="s">
        <v>700</v>
      </c>
    </row>
    <row r="4830" spans="1:10" ht="15.75" hidden="1" customHeight="1" x14ac:dyDescent="0.25">
      <c r="A4830" s="2" t="s">
        <v>853</v>
      </c>
      <c r="B4830" s="2" t="s">
        <v>854</v>
      </c>
      <c r="C4830" s="2">
        <v>2015</v>
      </c>
      <c r="D4830" s="2" t="s">
        <v>241</v>
      </c>
      <c r="E4830" s="2" t="s">
        <v>627</v>
      </c>
      <c r="F4830" s="2" t="s">
        <v>857</v>
      </c>
      <c r="G4830" s="2">
        <v>477</v>
      </c>
      <c r="H4830" s="2">
        <v>2.09635745705E-5</v>
      </c>
      <c r="I4830" s="2">
        <v>2.3479203518960002E-5</v>
      </c>
      <c r="J4830" s="26" t="s">
        <v>700</v>
      </c>
    </row>
    <row r="4831" spans="1:10" ht="15.75" hidden="1" customHeight="1" x14ac:dyDescent="0.25">
      <c r="A4831" s="2" t="s">
        <v>853</v>
      </c>
      <c r="B4831" s="2" t="s">
        <v>854</v>
      </c>
      <c r="C4831" s="2">
        <v>2015</v>
      </c>
      <c r="D4831" s="2" t="s">
        <v>241</v>
      </c>
      <c r="E4831" s="2" t="s">
        <v>627</v>
      </c>
      <c r="F4831" s="2" t="s">
        <v>855</v>
      </c>
      <c r="G4831" s="2">
        <v>480</v>
      </c>
      <c r="H4831" s="2">
        <v>1.095751358662E-4</v>
      </c>
      <c r="I4831" s="2">
        <v>1.22724152170144E-4</v>
      </c>
      <c r="J4831" s="26" t="s">
        <v>700</v>
      </c>
    </row>
    <row r="4832" spans="1:10" ht="15.75" hidden="1" customHeight="1" x14ac:dyDescent="0.25">
      <c r="A4832" s="2" t="s">
        <v>853</v>
      </c>
      <c r="B4832" s="2" t="s">
        <v>854</v>
      </c>
      <c r="C4832" s="2">
        <v>2015</v>
      </c>
      <c r="D4832" s="2" t="s">
        <v>241</v>
      </c>
      <c r="E4832" s="2" t="s">
        <v>627</v>
      </c>
      <c r="F4832" s="2" t="s">
        <v>855</v>
      </c>
      <c r="G4832" s="2">
        <v>489</v>
      </c>
      <c r="H4832" s="2">
        <v>1.05768944195E-4</v>
      </c>
      <c r="I4832" s="2">
        <v>1.184612174984E-4</v>
      </c>
      <c r="J4832" s="26" t="s">
        <v>700</v>
      </c>
    </row>
    <row r="4833" spans="1:10" ht="15.75" hidden="1" customHeight="1" x14ac:dyDescent="0.25">
      <c r="A4833" s="2" t="s">
        <v>853</v>
      </c>
      <c r="B4833" s="2" t="s">
        <v>854</v>
      </c>
      <c r="C4833" s="2">
        <v>2015</v>
      </c>
      <c r="D4833" s="2" t="s">
        <v>241</v>
      </c>
      <c r="E4833" s="2" t="s">
        <v>627</v>
      </c>
      <c r="F4833" s="2" t="s">
        <v>857</v>
      </c>
      <c r="G4833" s="2">
        <v>500</v>
      </c>
      <c r="H4833" s="2">
        <v>2.00508529815E-5</v>
      </c>
      <c r="I4833" s="2">
        <v>2.2456955339280001E-5</v>
      </c>
      <c r="J4833" s="26" t="s">
        <v>700</v>
      </c>
    </row>
    <row r="4834" spans="1:10" ht="15.75" hidden="1" customHeight="1" x14ac:dyDescent="0.25">
      <c r="A4834" s="2" t="s">
        <v>853</v>
      </c>
      <c r="B4834" s="2" t="s">
        <v>854</v>
      </c>
      <c r="C4834" s="2">
        <v>2015</v>
      </c>
      <c r="D4834" s="2" t="s">
        <v>241</v>
      </c>
      <c r="E4834" s="2" t="s">
        <v>627</v>
      </c>
      <c r="F4834" s="2" t="s">
        <v>855</v>
      </c>
      <c r="G4834" s="2">
        <v>509</v>
      </c>
      <c r="H4834" s="2">
        <v>1.027871330734E-4</v>
      </c>
      <c r="I4834" s="2">
        <v>1.1512158904220801E-4</v>
      </c>
      <c r="J4834" s="26" t="s">
        <v>700</v>
      </c>
    </row>
    <row r="4835" spans="1:10" ht="15.75" hidden="1" customHeight="1" x14ac:dyDescent="0.25">
      <c r="A4835" s="2" t="s">
        <v>853</v>
      </c>
      <c r="B4835" s="2" t="s">
        <v>854</v>
      </c>
      <c r="C4835" s="2">
        <v>2015</v>
      </c>
      <c r="D4835" s="2" t="s">
        <v>241</v>
      </c>
      <c r="E4835" s="2" t="s">
        <v>627</v>
      </c>
      <c r="F4835" s="2" t="s">
        <v>855</v>
      </c>
      <c r="G4835" s="2">
        <v>520</v>
      </c>
      <c r="H4835" s="2">
        <v>1.010285341181E-4</v>
      </c>
      <c r="I4835" s="2">
        <v>1.1315195821227202E-4</v>
      </c>
      <c r="J4835" s="26" t="s">
        <v>700</v>
      </c>
    </row>
    <row r="4836" spans="1:10" ht="15.75" hidden="1" customHeight="1" x14ac:dyDescent="0.25">
      <c r="A4836" s="2" t="s">
        <v>853</v>
      </c>
      <c r="B4836" s="2" t="s">
        <v>854</v>
      </c>
      <c r="C4836" s="2">
        <v>2015</v>
      </c>
      <c r="D4836" s="2" t="s">
        <v>241</v>
      </c>
      <c r="E4836" s="2" t="s">
        <v>627</v>
      </c>
      <c r="F4836" s="2" t="s">
        <v>857</v>
      </c>
      <c r="G4836" s="2">
        <v>539</v>
      </c>
      <c r="H4836" s="2">
        <v>1.86177712749E-5</v>
      </c>
      <c r="I4836" s="2">
        <v>2.0851903827888001E-5</v>
      </c>
      <c r="J4836" s="26" t="s">
        <v>700</v>
      </c>
    </row>
    <row r="4837" spans="1:10" ht="15.75" hidden="1" customHeight="1" x14ac:dyDescent="0.25">
      <c r="A4837" s="2" t="s">
        <v>853</v>
      </c>
      <c r="B4837" s="2" t="s">
        <v>854</v>
      </c>
      <c r="C4837" s="2">
        <v>2015</v>
      </c>
      <c r="D4837" s="2" t="s">
        <v>241</v>
      </c>
      <c r="E4837" s="2" t="s">
        <v>627</v>
      </c>
      <c r="F4837" s="2" t="s">
        <v>857</v>
      </c>
      <c r="G4837" s="2">
        <v>543</v>
      </c>
      <c r="H4837" s="2">
        <v>1.8459735656499999E-5</v>
      </c>
      <c r="I4837" s="2">
        <v>2.067490393528E-5</v>
      </c>
      <c r="J4837" s="26" t="s">
        <v>700</v>
      </c>
    </row>
    <row r="4838" spans="1:10" ht="15.75" hidden="1" customHeight="1" x14ac:dyDescent="0.25">
      <c r="A4838" s="2" t="s">
        <v>853</v>
      </c>
      <c r="B4838" s="2" t="s">
        <v>854</v>
      </c>
      <c r="C4838" s="2">
        <v>2015</v>
      </c>
      <c r="D4838" s="2" t="s">
        <v>241</v>
      </c>
      <c r="E4838" s="2" t="s">
        <v>627</v>
      </c>
      <c r="F4838" s="2" t="s">
        <v>855</v>
      </c>
      <c r="G4838" s="2">
        <v>563</v>
      </c>
      <c r="H4838" s="2">
        <v>9.6629912150099999E-5</v>
      </c>
      <c r="I4838" s="2">
        <v>1.0822550160811201E-4</v>
      </c>
      <c r="J4838" s="26" t="s">
        <v>700</v>
      </c>
    </row>
    <row r="4839" spans="1:10" ht="15.75" hidden="1" customHeight="1" x14ac:dyDescent="0.25">
      <c r="A4839" s="2" t="s">
        <v>853</v>
      </c>
      <c r="B4839" s="2" t="s">
        <v>854</v>
      </c>
      <c r="C4839" s="2">
        <v>2015</v>
      </c>
      <c r="D4839" s="2" t="s">
        <v>241</v>
      </c>
      <c r="E4839" s="2" t="s">
        <v>627</v>
      </c>
      <c r="F4839" s="2" t="s">
        <v>857</v>
      </c>
      <c r="G4839" s="2">
        <v>567</v>
      </c>
      <c r="H4839" s="2">
        <v>1.7688285879599999E-5</v>
      </c>
      <c r="I4839" s="2">
        <v>1.9810880185151999E-5</v>
      </c>
      <c r="J4839" s="26" t="s">
        <v>700</v>
      </c>
    </row>
    <row r="4840" spans="1:10" ht="15.75" hidden="1" customHeight="1" x14ac:dyDescent="0.25">
      <c r="A4840" s="2" t="s">
        <v>853</v>
      </c>
      <c r="B4840" s="2" t="s">
        <v>854</v>
      </c>
      <c r="C4840" s="2">
        <v>2015</v>
      </c>
      <c r="D4840" s="2" t="s">
        <v>241</v>
      </c>
      <c r="E4840" s="2" t="s">
        <v>627</v>
      </c>
      <c r="F4840" s="2" t="s">
        <v>858</v>
      </c>
      <c r="G4840" s="2">
        <v>604</v>
      </c>
      <c r="H4840" s="2">
        <v>1.255536626559E-4</v>
      </c>
      <c r="I4840" s="2">
        <v>1.4062010217460801E-4</v>
      </c>
      <c r="J4840" s="26" t="s">
        <v>700</v>
      </c>
    </row>
    <row r="4841" spans="1:10" ht="15.75" hidden="1" customHeight="1" x14ac:dyDescent="0.25">
      <c r="A4841" s="2" t="s">
        <v>853</v>
      </c>
      <c r="B4841" s="2" t="s">
        <v>854</v>
      </c>
      <c r="C4841" s="2">
        <v>2015</v>
      </c>
      <c r="D4841" s="2" t="s">
        <v>241</v>
      </c>
      <c r="E4841" s="2" t="s">
        <v>627</v>
      </c>
      <c r="F4841" s="2" t="s">
        <v>857</v>
      </c>
      <c r="G4841" s="2">
        <v>618</v>
      </c>
      <c r="H4841" s="2">
        <v>3.2483312679699997E-5</v>
      </c>
      <c r="I4841" s="2">
        <v>3.6381310201263997E-5</v>
      </c>
      <c r="J4841" s="26" t="s">
        <v>700</v>
      </c>
    </row>
    <row r="4842" spans="1:10" ht="15.75" hidden="1" customHeight="1" x14ac:dyDescent="0.25">
      <c r="A4842" s="2" t="s">
        <v>853</v>
      </c>
      <c r="B4842" s="2" t="s">
        <v>854</v>
      </c>
      <c r="C4842" s="2">
        <v>2015</v>
      </c>
      <c r="D4842" s="2" t="s">
        <v>241</v>
      </c>
      <c r="E4842" s="2" t="s">
        <v>627</v>
      </c>
      <c r="F4842" s="2" t="s">
        <v>855</v>
      </c>
      <c r="G4842" s="2">
        <v>625</v>
      </c>
      <c r="H4842" s="2">
        <v>8.8961933215600002E-5</v>
      </c>
      <c r="I4842" s="2">
        <v>9.9637365201472018E-5</v>
      </c>
      <c r="J4842" s="26" t="s">
        <v>700</v>
      </c>
    </row>
    <row r="4843" spans="1:10" ht="15.75" hidden="1" customHeight="1" x14ac:dyDescent="0.25">
      <c r="A4843" s="2" t="s">
        <v>853</v>
      </c>
      <c r="B4843" s="2" t="s">
        <v>854</v>
      </c>
      <c r="C4843" s="2">
        <v>2015</v>
      </c>
      <c r="D4843" s="2" t="s">
        <v>241</v>
      </c>
      <c r="E4843" s="2" t="s">
        <v>627</v>
      </c>
      <c r="F4843" s="2" t="s">
        <v>859</v>
      </c>
      <c r="G4843" s="2">
        <v>633</v>
      </c>
      <c r="H4843" s="40">
        <v>4.1557268559699997E-6</v>
      </c>
      <c r="I4843" s="2">
        <v>4.6544140786864002E-6</v>
      </c>
      <c r="J4843" s="26" t="s">
        <v>700</v>
      </c>
    </row>
    <row r="4844" spans="1:10" ht="15.75" hidden="1" customHeight="1" x14ac:dyDescent="0.25">
      <c r="A4844" s="2" t="s">
        <v>853</v>
      </c>
      <c r="B4844" s="2" t="s">
        <v>854</v>
      </c>
      <c r="C4844" s="2">
        <v>2015</v>
      </c>
      <c r="D4844" s="2" t="s">
        <v>241</v>
      </c>
      <c r="E4844" s="2" t="s">
        <v>627</v>
      </c>
      <c r="F4844" s="2" t="s">
        <v>857</v>
      </c>
      <c r="G4844" s="2">
        <v>656</v>
      </c>
      <c r="H4844" s="2">
        <v>1.53065266204E-5</v>
      </c>
      <c r="I4844" s="2">
        <v>1.7143309814848003E-5</v>
      </c>
      <c r="J4844" s="26" t="s">
        <v>700</v>
      </c>
    </row>
    <row r="4845" spans="1:10" ht="15.75" hidden="1" customHeight="1" x14ac:dyDescent="0.25">
      <c r="A4845" s="2" t="s">
        <v>853</v>
      </c>
      <c r="B4845" s="2" t="s">
        <v>854</v>
      </c>
      <c r="C4845" s="2">
        <v>2015</v>
      </c>
      <c r="D4845" s="2" t="s">
        <v>241</v>
      </c>
      <c r="E4845" s="2" t="s">
        <v>627</v>
      </c>
      <c r="F4845" s="2" t="s">
        <v>855</v>
      </c>
      <c r="G4845" s="2">
        <v>656</v>
      </c>
      <c r="H4845" s="2">
        <v>8.9723551354799999E-5</v>
      </c>
      <c r="I4845" s="2">
        <v>1.0049037751737601E-4</v>
      </c>
      <c r="J4845" s="26" t="s">
        <v>700</v>
      </c>
    </row>
    <row r="4846" spans="1:10" ht="15.75" hidden="1" customHeight="1" x14ac:dyDescent="0.25">
      <c r="A4846" s="2" t="s">
        <v>853</v>
      </c>
      <c r="B4846" s="2" t="s">
        <v>854</v>
      </c>
      <c r="C4846" s="2">
        <v>2015</v>
      </c>
      <c r="D4846" s="2" t="s">
        <v>241</v>
      </c>
      <c r="E4846" s="2" t="s">
        <v>627</v>
      </c>
      <c r="F4846" s="2" t="s">
        <v>855</v>
      </c>
      <c r="G4846" s="2">
        <v>660</v>
      </c>
      <c r="H4846" s="2">
        <v>8.5244129877500003E-5</v>
      </c>
      <c r="I4846" s="2">
        <v>9.5473425462800013E-5</v>
      </c>
      <c r="J4846" s="26" t="s">
        <v>700</v>
      </c>
    </row>
    <row r="4847" spans="1:10" ht="15.75" hidden="1" customHeight="1" x14ac:dyDescent="0.25">
      <c r="A4847" s="2" t="s">
        <v>853</v>
      </c>
      <c r="B4847" s="2" t="s">
        <v>854</v>
      </c>
      <c r="C4847" s="2">
        <v>2015</v>
      </c>
      <c r="D4847" s="2" t="s">
        <v>241</v>
      </c>
      <c r="E4847" s="2" t="s">
        <v>627</v>
      </c>
      <c r="F4847" s="2" t="s">
        <v>857</v>
      </c>
      <c r="G4847" s="2">
        <v>672</v>
      </c>
      <c r="H4847" s="2">
        <v>1.49273582792E-5</v>
      </c>
      <c r="I4847" s="2">
        <v>1.6718641272704001E-5</v>
      </c>
      <c r="J4847" s="26" t="s">
        <v>700</v>
      </c>
    </row>
    <row r="4848" spans="1:10" ht="15.75" hidden="1" customHeight="1" x14ac:dyDescent="0.25">
      <c r="A4848" s="2" t="s">
        <v>853</v>
      </c>
      <c r="B4848" s="2" t="s">
        <v>854</v>
      </c>
      <c r="C4848" s="2">
        <v>2015</v>
      </c>
      <c r="D4848" s="2" t="s">
        <v>241</v>
      </c>
      <c r="E4848" s="2" t="s">
        <v>627</v>
      </c>
      <c r="F4848" s="2" t="s">
        <v>855</v>
      </c>
      <c r="G4848" s="2">
        <v>733</v>
      </c>
      <c r="H4848" s="2">
        <v>1.565449347254E-4</v>
      </c>
      <c r="I4848" s="2">
        <v>1.7533032689244802E-4</v>
      </c>
      <c r="J4848" s="26" t="s">
        <v>700</v>
      </c>
    </row>
    <row r="4849" spans="1:10" ht="15.75" hidden="1" customHeight="1" x14ac:dyDescent="0.25">
      <c r="A4849" s="2" t="s">
        <v>853</v>
      </c>
      <c r="B4849" s="2" t="s">
        <v>854</v>
      </c>
      <c r="C4849" s="2">
        <v>2015</v>
      </c>
      <c r="D4849" s="2" t="s">
        <v>241</v>
      </c>
      <c r="E4849" s="2" t="s">
        <v>627</v>
      </c>
      <c r="F4849" s="2" t="s">
        <v>858</v>
      </c>
      <c r="G4849" s="2">
        <v>735</v>
      </c>
      <c r="H4849" s="2">
        <v>1.031249703374E-4</v>
      </c>
      <c r="I4849" s="2">
        <v>1.1549996677788801E-4</v>
      </c>
      <c r="J4849" s="26" t="s">
        <v>700</v>
      </c>
    </row>
    <row r="4850" spans="1:10" ht="15.75" hidden="1" customHeight="1" x14ac:dyDescent="0.25">
      <c r="A4850" s="2" t="s">
        <v>853</v>
      </c>
      <c r="B4850" s="2" t="s">
        <v>854</v>
      </c>
      <c r="C4850" s="2">
        <v>2015</v>
      </c>
      <c r="D4850" s="2" t="s">
        <v>241</v>
      </c>
      <c r="E4850" s="2" t="s">
        <v>627</v>
      </c>
      <c r="F4850" s="2" t="s">
        <v>855</v>
      </c>
      <c r="G4850" s="2">
        <v>787</v>
      </c>
      <c r="H4850" s="2">
        <v>7.37658556318E-5</v>
      </c>
      <c r="I4850" s="2">
        <v>8.2617758307616012E-5</v>
      </c>
      <c r="J4850" s="26" t="s">
        <v>700</v>
      </c>
    </row>
    <row r="4851" spans="1:10" ht="15.75" hidden="1" customHeight="1" x14ac:dyDescent="0.25">
      <c r="A4851" s="2" t="s">
        <v>853</v>
      </c>
      <c r="B4851" s="2" t="s">
        <v>854</v>
      </c>
      <c r="C4851" s="2">
        <v>2015</v>
      </c>
      <c r="D4851" s="2" t="s">
        <v>241</v>
      </c>
      <c r="E4851" s="2" t="s">
        <v>627</v>
      </c>
      <c r="F4851" s="2" t="s">
        <v>855</v>
      </c>
      <c r="G4851" s="2">
        <v>800</v>
      </c>
      <c r="H4851" s="2">
        <v>7.1938549808699993E-5</v>
      </c>
      <c r="I4851" s="2">
        <v>8.0571175785744005E-5</v>
      </c>
      <c r="J4851" s="26" t="s">
        <v>700</v>
      </c>
    </row>
    <row r="4852" spans="1:10" ht="15.75" hidden="1" customHeight="1" x14ac:dyDescent="0.25">
      <c r="A4852" s="2" t="s">
        <v>853</v>
      </c>
      <c r="B4852" s="2" t="s">
        <v>854</v>
      </c>
      <c r="C4852" s="2">
        <v>2015</v>
      </c>
      <c r="D4852" s="2" t="s">
        <v>241</v>
      </c>
      <c r="E4852" s="2" t="s">
        <v>627</v>
      </c>
      <c r="F4852" s="2" t="s">
        <v>858</v>
      </c>
      <c r="G4852" s="2">
        <v>839</v>
      </c>
      <c r="H4852" s="2">
        <v>9.0494286268900001E-5</v>
      </c>
      <c r="I4852" s="2">
        <v>1.0135360062116801E-4</v>
      </c>
      <c r="J4852" s="26" t="s">
        <v>700</v>
      </c>
    </row>
    <row r="4853" spans="1:10" ht="15.75" hidden="1" customHeight="1" x14ac:dyDescent="0.25">
      <c r="A4853" s="2" t="s">
        <v>853</v>
      </c>
      <c r="B4853" s="2" t="s">
        <v>854</v>
      </c>
      <c r="C4853" s="2">
        <v>2015</v>
      </c>
      <c r="D4853" s="2" t="s">
        <v>241</v>
      </c>
      <c r="E4853" s="2" t="s">
        <v>627</v>
      </c>
      <c r="F4853" s="2" t="s">
        <v>857</v>
      </c>
      <c r="G4853" s="2">
        <v>959</v>
      </c>
      <c r="H4853" s="2">
        <v>1.04628052213E-5</v>
      </c>
      <c r="I4853" s="2">
        <v>1.1718341847856E-5</v>
      </c>
      <c r="J4853" s="26" t="s">
        <v>700</v>
      </c>
    </row>
    <row r="4854" spans="1:10" ht="15.75" hidden="1" customHeight="1" x14ac:dyDescent="0.25">
      <c r="A4854" s="2" t="s">
        <v>853</v>
      </c>
      <c r="B4854" s="2" t="s">
        <v>854</v>
      </c>
      <c r="C4854" s="2">
        <v>2015</v>
      </c>
      <c r="D4854" s="2" t="s">
        <v>241</v>
      </c>
      <c r="E4854" s="2" t="s">
        <v>627</v>
      </c>
      <c r="F4854" s="2" t="s">
        <v>858</v>
      </c>
      <c r="G4854" s="2">
        <v>980</v>
      </c>
      <c r="H4854" s="2">
        <v>7.7348653576300006E-5</v>
      </c>
      <c r="I4854" s="2">
        <v>8.6630492005456019E-5</v>
      </c>
      <c r="J4854" s="26" t="s">
        <v>700</v>
      </c>
    </row>
    <row r="4855" spans="1:10" ht="15.75" hidden="1" customHeight="1" x14ac:dyDescent="0.25">
      <c r="A4855" s="2" t="s">
        <v>853</v>
      </c>
      <c r="B4855" s="2" t="s">
        <v>854</v>
      </c>
      <c r="C4855" s="2">
        <v>2015</v>
      </c>
      <c r="D4855" s="2" t="s">
        <v>241</v>
      </c>
      <c r="E4855" s="2" t="s">
        <v>627</v>
      </c>
      <c r="F4855" s="2" t="s">
        <v>856</v>
      </c>
      <c r="G4855" s="2">
        <v>1000</v>
      </c>
      <c r="H4855" s="40">
        <v>8.3971048070500001E-7</v>
      </c>
      <c r="I4855" s="2">
        <v>9.4047573838960012E-7</v>
      </c>
      <c r="J4855" s="26" t="s">
        <v>700</v>
      </c>
    </row>
    <row r="4856" spans="1:10" ht="15.75" hidden="1" customHeight="1" x14ac:dyDescent="0.25">
      <c r="A4856" s="2" t="s">
        <v>853</v>
      </c>
      <c r="B4856" s="2" t="s">
        <v>854</v>
      </c>
      <c r="C4856" s="2">
        <v>2015</v>
      </c>
      <c r="D4856" s="2" t="s">
        <v>241</v>
      </c>
      <c r="E4856" s="2" t="s">
        <v>627</v>
      </c>
      <c r="F4856" s="2" t="s">
        <v>856</v>
      </c>
      <c r="G4856" s="2">
        <v>1025</v>
      </c>
      <c r="H4856" s="40">
        <v>8.2759754604900003E-7</v>
      </c>
      <c r="I4856" s="2">
        <v>9.2690925157488017E-7</v>
      </c>
      <c r="J4856" s="26" t="s">
        <v>700</v>
      </c>
    </row>
    <row r="4857" spans="1:10" ht="15.75" hidden="1" customHeight="1" x14ac:dyDescent="0.25">
      <c r="A4857" s="2" t="s">
        <v>853</v>
      </c>
      <c r="B4857" s="2" t="s">
        <v>854</v>
      </c>
      <c r="C4857" s="2">
        <v>2015</v>
      </c>
      <c r="D4857" s="2" t="s">
        <v>241</v>
      </c>
      <c r="E4857" s="2" t="s">
        <v>627</v>
      </c>
      <c r="F4857" s="2" t="s">
        <v>860</v>
      </c>
      <c r="G4857" s="2">
        <v>1077</v>
      </c>
      <c r="H4857" s="2">
        <v>1.2595656698999999E-5</v>
      </c>
      <c r="I4857" s="2">
        <v>1.410713550288E-5</v>
      </c>
      <c r="J4857" s="26" t="s">
        <v>701</v>
      </c>
    </row>
    <row r="4858" spans="1:10" ht="15.75" hidden="1" customHeight="1" x14ac:dyDescent="0.25">
      <c r="A4858" s="2" t="s">
        <v>853</v>
      </c>
      <c r="B4858" s="2" t="s">
        <v>854</v>
      </c>
      <c r="C4858" s="2">
        <v>2015</v>
      </c>
      <c r="D4858" s="2" t="s">
        <v>241</v>
      </c>
      <c r="E4858" s="2" t="s">
        <v>627</v>
      </c>
      <c r="F4858" s="2" t="s">
        <v>860</v>
      </c>
      <c r="G4858" s="2">
        <v>1096</v>
      </c>
      <c r="H4858" s="2">
        <v>1.24139623949E-5</v>
      </c>
      <c r="I4858" s="2">
        <v>1.3903637882288002E-5</v>
      </c>
      <c r="J4858" s="26" t="s">
        <v>701</v>
      </c>
    </row>
    <row r="4859" spans="1:10" ht="15.75" hidden="1" customHeight="1" x14ac:dyDescent="0.25">
      <c r="A4859" s="2" t="s">
        <v>853</v>
      </c>
      <c r="B4859" s="2" t="s">
        <v>854</v>
      </c>
      <c r="C4859" s="2">
        <v>2015</v>
      </c>
      <c r="D4859" s="2" t="s">
        <v>241</v>
      </c>
      <c r="E4859" s="2" t="s">
        <v>627</v>
      </c>
      <c r="F4859" s="2" t="s">
        <v>857</v>
      </c>
      <c r="G4859" s="2">
        <v>1169</v>
      </c>
      <c r="H4859" s="40">
        <v>8.5937472249499997E-6</v>
      </c>
      <c r="I4859" s="2">
        <v>9.6249968919440004E-6</v>
      </c>
      <c r="J4859" s="26" t="s">
        <v>700</v>
      </c>
    </row>
    <row r="4860" spans="1:10" ht="15.75" hidden="1" customHeight="1" x14ac:dyDescent="0.25">
      <c r="A4860" s="2" t="s">
        <v>853</v>
      </c>
      <c r="B4860" s="2" t="s">
        <v>854</v>
      </c>
      <c r="C4860" s="2">
        <v>2015</v>
      </c>
      <c r="D4860" s="2" t="s">
        <v>241</v>
      </c>
      <c r="E4860" s="2" t="s">
        <v>627</v>
      </c>
      <c r="F4860" s="2" t="s">
        <v>855</v>
      </c>
      <c r="G4860" s="2">
        <v>1201</v>
      </c>
      <c r="H4860" s="2">
        <v>5.0422790081900002E-5</v>
      </c>
      <c r="I4860" s="2">
        <v>5.6473524891728009E-5</v>
      </c>
      <c r="J4860" s="26" t="s">
        <v>700</v>
      </c>
    </row>
    <row r="4861" spans="1:10" ht="15.75" hidden="1" customHeight="1" x14ac:dyDescent="0.25">
      <c r="A4861" s="2" t="s">
        <v>853</v>
      </c>
      <c r="B4861" s="2" t="s">
        <v>854</v>
      </c>
      <c r="C4861" s="2">
        <v>2015</v>
      </c>
      <c r="D4861" s="2" t="s">
        <v>241</v>
      </c>
      <c r="E4861" s="2" t="s">
        <v>627</v>
      </c>
      <c r="F4861" s="2" t="s">
        <v>857</v>
      </c>
      <c r="G4861" s="2">
        <v>1334</v>
      </c>
      <c r="H4861" s="40">
        <v>7.5411903708300003E-6</v>
      </c>
      <c r="I4861" s="2">
        <v>8.4461332153296011E-6</v>
      </c>
      <c r="J4861" s="26" t="s">
        <v>700</v>
      </c>
    </row>
    <row r="4862" spans="1:10" ht="15.75" hidden="1" customHeight="1" x14ac:dyDescent="0.25">
      <c r="A4862" s="2" t="s">
        <v>853</v>
      </c>
      <c r="B4862" s="2" t="s">
        <v>854</v>
      </c>
      <c r="C4862" s="2">
        <v>2015</v>
      </c>
      <c r="D4862" s="2" t="s">
        <v>241</v>
      </c>
      <c r="E4862" s="2" t="s">
        <v>627</v>
      </c>
      <c r="F4862" s="2" t="s">
        <v>855</v>
      </c>
      <c r="G4862" s="2">
        <v>1507</v>
      </c>
      <c r="H4862" s="2">
        <v>4.1415351006400001E-5</v>
      </c>
      <c r="I4862" s="2">
        <v>4.6385193127168003E-5</v>
      </c>
      <c r="J4862" s="26" t="s">
        <v>700</v>
      </c>
    </row>
    <row r="4863" spans="1:10" ht="15.75" hidden="1" customHeight="1" x14ac:dyDescent="0.25">
      <c r="A4863" s="2" t="s">
        <v>853</v>
      </c>
      <c r="B4863" s="2" t="s">
        <v>854</v>
      </c>
      <c r="C4863" s="2">
        <v>2015</v>
      </c>
      <c r="D4863" s="2" t="s">
        <v>241</v>
      </c>
      <c r="E4863" s="2" t="s">
        <v>627</v>
      </c>
      <c r="F4863" s="2" t="s">
        <v>858</v>
      </c>
      <c r="G4863" s="2">
        <v>1520</v>
      </c>
      <c r="H4863" s="2">
        <v>4.9868718633700003E-5</v>
      </c>
      <c r="I4863" s="2">
        <v>5.5852964869744012E-5</v>
      </c>
      <c r="J4863" s="26" t="s">
        <v>700</v>
      </c>
    </row>
    <row r="4864" spans="1:10" ht="15.75" hidden="1" customHeight="1" x14ac:dyDescent="0.25">
      <c r="A4864" s="2" t="s">
        <v>853</v>
      </c>
      <c r="B4864" s="2" t="s">
        <v>854</v>
      </c>
      <c r="C4864" s="2">
        <v>2015</v>
      </c>
      <c r="D4864" s="2" t="s">
        <v>241</v>
      </c>
      <c r="E4864" s="2" t="s">
        <v>627</v>
      </c>
      <c r="F4864" s="2" t="s">
        <v>857</v>
      </c>
      <c r="G4864" s="2">
        <v>1559</v>
      </c>
      <c r="H4864" s="40">
        <v>6.4457208282000003E-6</v>
      </c>
      <c r="I4864" s="2">
        <v>7.2192073275840007E-6</v>
      </c>
      <c r="J4864" s="26" t="s">
        <v>700</v>
      </c>
    </row>
    <row r="4865" spans="1:10" ht="15.75" hidden="1" customHeight="1" x14ac:dyDescent="0.25">
      <c r="A4865" s="2" t="s">
        <v>853</v>
      </c>
      <c r="B4865" s="2" t="s">
        <v>854</v>
      </c>
      <c r="C4865" s="2">
        <v>2015</v>
      </c>
      <c r="D4865" s="2" t="s">
        <v>241</v>
      </c>
      <c r="E4865" s="2" t="s">
        <v>627</v>
      </c>
      <c r="F4865" s="2" t="s">
        <v>855</v>
      </c>
      <c r="G4865" s="2">
        <v>1752</v>
      </c>
      <c r="H4865" s="2">
        <v>3.6342822568299999E-5</v>
      </c>
      <c r="I4865" s="2">
        <v>4.0703961276496005E-5</v>
      </c>
      <c r="J4865" s="26" t="s">
        <v>700</v>
      </c>
    </row>
    <row r="4866" spans="1:10" ht="15.75" hidden="1" customHeight="1" x14ac:dyDescent="0.25">
      <c r="A4866" s="2" t="s">
        <v>853</v>
      </c>
      <c r="B4866" s="2" t="s">
        <v>854</v>
      </c>
      <c r="C4866" s="2">
        <v>2015</v>
      </c>
      <c r="D4866" s="2" t="s">
        <v>241</v>
      </c>
      <c r="E4866" s="2" t="s">
        <v>627</v>
      </c>
      <c r="F4866" s="2" t="s">
        <v>859</v>
      </c>
      <c r="G4866" s="2">
        <v>1783</v>
      </c>
      <c r="H4866" s="40">
        <v>1.46949332702E-6</v>
      </c>
      <c r="I4866" s="2">
        <v>1.6458325262624002E-6</v>
      </c>
      <c r="J4866" s="26" t="s">
        <v>700</v>
      </c>
    </row>
    <row r="4867" spans="1:10" ht="15.75" hidden="1" customHeight="1" x14ac:dyDescent="0.25">
      <c r="A4867" s="2" t="s">
        <v>853</v>
      </c>
      <c r="B4867" s="2" t="s">
        <v>854</v>
      </c>
      <c r="C4867" s="2">
        <v>2015</v>
      </c>
      <c r="D4867" s="2" t="s">
        <v>241</v>
      </c>
      <c r="E4867" s="2" t="s">
        <v>627</v>
      </c>
      <c r="F4867" s="2" t="s">
        <v>859</v>
      </c>
      <c r="G4867" s="2">
        <v>1812</v>
      </c>
      <c r="H4867" s="40">
        <v>1.4482956203199999E-6</v>
      </c>
      <c r="I4867" s="2">
        <v>1.6220910947584E-6</v>
      </c>
      <c r="J4867" s="26" t="s">
        <v>700</v>
      </c>
    </row>
    <row r="4868" spans="1:10" ht="15.75" hidden="1" customHeight="1" x14ac:dyDescent="0.25">
      <c r="A4868" s="2" t="s">
        <v>853</v>
      </c>
      <c r="B4868" s="2" t="s">
        <v>854</v>
      </c>
      <c r="C4868" s="2">
        <v>2015</v>
      </c>
      <c r="D4868" s="2" t="s">
        <v>241</v>
      </c>
      <c r="E4868" s="2" t="s">
        <v>627</v>
      </c>
      <c r="F4868" s="2" t="s">
        <v>855</v>
      </c>
      <c r="G4868" s="2">
        <v>2059</v>
      </c>
      <c r="H4868" s="2">
        <v>3.1063489586799999E-5</v>
      </c>
      <c r="I4868" s="2">
        <v>3.4791108337216002E-5</v>
      </c>
      <c r="J4868" s="26" t="s">
        <v>700</v>
      </c>
    </row>
    <row r="4869" spans="1:10" ht="15.75" hidden="1" customHeight="1" x14ac:dyDescent="0.25">
      <c r="A4869" s="2" t="s">
        <v>853</v>
      </c>
      <c r="B4869" s="2" t="s">
        <v>854</v>
      </c>
      <c r="C4869" s="2">
        <v>2015</v>
      </c>
      <c r="D4869" s="2" t="s">
        <v>241</v>
      </c>
      <c r="E4869" s="2" t="s">
        <v>627</v>
      </c>
      <c r="F4869" s="2" t="s">
        <v>857</v>
      </c>
      <c r="G4869" s="2">
        <v>2422</v>
      </c>
      <c r="H4869" s="40">
        <v>4.1557268559699997E-6</v>
      </c>
      <c r="I4869" s="2">
        <v>4.6544140786864002E-6</v>
      </c>
      <c r="J4869" s="26" t="s">
        <v>700</v>
      </c>
    </row>
    <row r="4870" spans="1:10" ht="15.75" hidden="1" customHeight="1" x14ac:dyDescent="0.25">
      <c r="A4870" s="2" t="s">
        <v>853</v>
      </c>
      <c r="B4870" s="2" t="s">
        <v>854</v>
      </c>
      <c r="C4870" s="2">
        <v>2015</v>
      </c>
      <c r="D4870" s="2" t="s">
        <v>241</v>
      </c>
      <c r="E4870" s="2" t="s">
        <v>627</v>
      </c>
      <c r="F4870" s="2" t="s">
        <v>855</v>
      </c>
      <c r="G4870" s="2">
        <v>3300</v>
      </c>
      <c r="H4870" s="2">
        <v>2.0027451682800001E-5</v>
      </c>
      <c r="I4870" s="2">
        <v>2.2430745884736005E-5</v>
      </c>
      <c r="J4870" s="26" t="s">
        <v>700</v>
      </c>
    </row>
    <row r="4871" spans="1:10" ht="15.75" hidden="1" customHeight="1" x14ac:dyDescent="0.25">
      <c r="A4871" s="2" t="s">
        <v>853</v>
      </c>
      <c r="B4871" s="2" t="s">
        <v>854</v>
      </c>
      <c r="C4871" s="2">
        <v>2015</v>
      </c>
      <c r="D4871" s="2" t="s">
        <v>241</v>
      </c>
      <c r="E4871" s="2" t="s">
        <v>627</v>
      </c>
      <c r="F4871" s="2" t="s">
        <v>858</v>
      </c>
      <c r="G4871" s="2">
        <v>4298</v>
      </c>
      <c r="H4871" s="2">
        <v>1.76339199243E-5</v>
      </c>
      <c r="I4871" s="2">
        <v>1.9749990315216001E-5</v>
      </c>
      <c r="J4871" s="26" t="s">
        <v>700</v>
      </c>
    </row>
    <row r="4872" spans="1:10" ht="15.75" hidden="1" customHeight="1" x14ac:dyDescent="0.25">
      <c r="A4872" s="2" t="s">
        <v>853</v>
      </c>
      <c r="B4872" s="2" t="s">
        <v>854</v>
      </c>
      <c r="C4872" s="2">
        <v>2015</v>
      </c>
      <c r="D4872" s="2" t="s">
        <v>241</v>
      </c>
      <c r="E4872" s="2" t="s">
        <v>627</v>
      </c>
      <c r="F4872" s="2" t="s">
        <v>858</v>
      </c>
      <c r="G4872" s="2">
        <v>4364</v>
      </c>
      <c r="H4872" s="2">
        <v>1.7379546989100001E-5</v>
      </c>
      <c r="I4872" s="2">
        <v>1.9465092627792004E-5</v>
      </c>
      <c r="J4872" s="26" t="s">
        <v>700</v>
      </c>
    </row>
    <row r="4873" spans="1:10" ht="15.75" hidden="1" customHeight="1" x14ac:dyDescent="0.25">
      <c r="A4873" s="2" t="s">
        <v>853</v>
      </c>
      <c r="B4873" s="2" t="s">
        <v>854</v>
      </c>
      <c r="C4873" s="2">
        <v>2015</v>
      </c>
      <c r="D4873" s="2" t="s">
        <v>241</v>
      </c>
      <c r="E4873" s="2" t="s">
        <v>627</v>
      </c>
      <c r="F4873" s="2" t="s">
        <v>857</v>
      </c>
      <c r="G4873" s="2">
        <v>6856</v>
      </c>
      <c r="H4873" s="40">
        <v>1.46949332702E-6</v>
      </c>
      <c r="I4873" s="2">
        <v>1.6458325262624002E-6</v>
      </c>
      <c r="J4873" s="26" t="s">
        <v>700</v>
      </c>
    </row>
    <row r="4874" spans="1:10" ht="15.75" hidden="1" customHeight="1" x14ac:dyDescent="0.25">
      <c r="A4874" s="2" t="s">
        <v>853</v>
      </c>
      <c r="B4874" s="2" t="s">
        <v>854</v>
      </c>
      <c r="C4874" s="2">
        <v>2015</v>
      </c>
      <c r="D4874" s="2" t="s">
        <v>241</v>
      </c>
      <c r="E4874" s="2" t="s">
        <v>627</v>
      </c>
      <c r="F4874" s="2" t="s">
        <v>857</v>
      </c>
      <c r="G4874" s="2">
        <v>6959</v>
      </c>
      <c r="H4874" s="40">
        <v>1.4482956203199999E-6</v>
      </c>
      <c r="I4874" s="2">
        <v>1.6220910947584E-6</v>
      </c>
      <c r="J4874" s="26" t="s">
        <v>700</v>
      </c>
    </row>
    <row r="4875" spans="1:10" ht="15.75" hidden="1" customHeight="1" x14ac:dyDescent="0.25">
      <c r="A4875" s="2" t="s">
        <v>853</v>
      </c>
      <c r="B4875" s="2" t="s">
        <v>854</v>
      </c>
      <c r="C4875" s="2">
        <v>2015</v>
      </c>
      <c r="D4875" s="2" t="s">
        <v>241</v>
      </c>
      <c r="E4875" s="2" t="s">
        <v>627</v>
      </c>
      <c r="F4875" s="2" t="s">
        <v>855</v>
      </c>
      <c r="G4875" s="2">
        <v>9627</v>
      </c>
      <c r="H4875" s="40">
        <v>7.0818437052400002E-6</v>
      </c>
      <c r="I4875" s="2">
        <v>7.9316649498688004E-6</v>
      </c>
      <c r="J4875" s="26" t="s">
        <v>700</v>
      </c>
    </row>
    <row r="4876" spans="1:10" ht="15.75" hidden="1" customHeight="1" x14ac:dyDescent="0.25">
      <c r="A4876" s="2" t="s">
        <v>853</v>
      </c>
      <c r="B4876" s="2" t="s">
        <v>854</v>
      </c>
      <c r="C4876" s="2">
        <v>2015</v>
      </c>
      <c r="D4876" s="2" t="s">
        <v>241</v>
      </c>
      <c r="E4876" s="2" t="s">
        <v>627</v>
      </c>
      <c r="F4876" s="2" t="s">
        <v>855</v>
      </c>
      <c r="G4876" s="2">
        <v>9775</v>
      </c>
      <c r="H4876" s="40">
        <v>6.9796874413399998E-6</v>
      </c>
      <c r="I4876" s="2">
        <v>7.8172499343008013E-6</v>
      </c>
      <c r="J4876" s="26" t="s">
        <v>700</v>
      </c>
    </row>
    <row r="4877" spans="1:10" ht="15.75" hidden="1" customHeight="1" x14ac:dyDescent="0.25">
      <c r="A4877" s="2" t="s">
        <v>853</v>
      </c>
      <c r="B4877" s="2" t="s">
        <v>854</v>
      </c>
      <c r="C4877" s="2">
        <v>2015</v>
      </c>
      <c r="D4877" s="2" t="s">
        <v>241</v>
      </c>
      <c r="E4877" s="2" t="s">
        <v>627</v>
      </c>
      <c r="F4877" s="2" t="s">
        <v>855</v>
      </c>
      <c r="G4877" s="2">
        <v>100000</v>
      </c>
      <c r="H4877" s="40">
        <v>9.9999999999999998E-13</v>
      </c>
      <c r="I4877" s="2">
        <v>1.1200000000000001E-12</v>
      </c>
      <c r="J4877" s="26" t="s">
        <v>700</v>
      </c>
    </row>
    <row r="4878" spans="1:10" ht="15.75" hidden="1" customHeight="1" x14ac:dyDescent="0.25">
      <c r="A4878" s="2" t="s">
        <v>853</v>
      </c>
      <c r="B4878" s="2" t="s">
        <v>854</v>
      </c>
      <c r="C4878" s="2">
        <v>2020</v>
      </c>
      <c r="D4878" s="2" t="s">
        <v>241</v>
      </c>
      <c r="E4878" s="2" t="s">
        <v>627</v>
      </c>
      <c r="F4878" s="2" t="s">
        <v>855</v>
      </c>
      <c r="G4878" s="2">
        <v>-100000</v>
      </c>
      <c r="H4878" s="2">
        <v>0</v>
      </c>
      <c r="I4878" s="2">
        <v>0</v>
      </c>
      <c r="J4878" s="26" t="s">
        <v>700</v>
      </c>
    </row>
    <row r="4879" spans="1:10" ht="15.75" hidden="1" customHeight="1" x14ac:dyDescent="0.25">
      <c r="A4879" s="2" t="s">
        <v>853</v>
      </c>
      <c r="B4879" s="2" t="s">
        <v>854</v>
      </c>
      <c r="C4879" s="2">
        <v>2020</v>
      </c>
      <c r="D4879" s="2" t="s">
        <v>241</v>
      </c>
      <c r="E4879" s="2" t="s">
        <v>627</v>
      </c>
      <c r="F4879" s="2" t="s">
        <v>855</v>
      </c>
      <c r="G4879" s="2">
        <v>-144</v>
      </c>
      <c r="H4879" s="2">
        <v>6.5851500257849997E-3</v>
      </c>
      <c r="I4879" s="2">
        <v>7.3753680288792004E-3</v>
      </c>
      <c r="J4879" s="26" t="s">
        <v>700</v>
      </c>
    </row>
    <row r="4880" spans="1:10" ht="15.75" hidden="1" customHeight="1" x14ac:dyDescent="0.25">
      <c r="A4880" s="2" t="s">
        <v>853</v>
      </c>
      <c r="B4880" s="2" t="s">
        <v>854</v>
      </c>
      <c r="C4880" s="2">
        <v>2020</v>
      </c>
      <c r="D4880" s="2" t="s">
        <v>241</v>
      </c>
      <c r="E4880" s="2" t="s">
        <v>627</v>
      </c>
      <c r="F4880" s="2" t="s">
        <v>855</v>
      </c>
      <c r="G4880" s="2">
        <v>-144</v>
      </c>
      <c r="H4880" s="2">
        <v>0</v>
      </c>
      <c r="I4880" s="2">
        <v>0</v>
      </c>
      <c r="J4880" s="26" t="s">
        <v>700</v>
      </c>
    </row>
    <row r="4881" spans="1:10" ht="15.75" hidden="1" customHeight="1" x14ac:dyDescent="0.25">
      <c r="A4881" s="2" t="s">
        <v>853</v>
      </c>
      <c r="B4881" s="2" t="s">
        <v>854</v>
      </c>
      <c r="C4881" s="2">
        <v>2020</v>
      </c>
      <c r="D4881" s="2" t="s">
        <v>241</v>
      </c>
      <c r="E4881" s="2" t="s">
        <v>627</v>
      </c>
      <c r="F4881" s="2" t="s">
        <v>855</v>
      </c>
      <c r="G4881" s="2">
        <v>-142</v>
      </c>
      <c r="H4881" s="2">
        <v>5.5037555284797998E-3</v>
      </c>
      <c r="I4881" s="2">
        <v>6.1642061918973767E-3</v>
      </c>
      <c r="J4881" s="26" t="s">
        <v>700</v>
      </c>
    </row>
    <row r="4882" spans="1:10" ht="15.75" hidden="1" customHeight="1" x14ac:dyDescent="0.25">
      <c r="A4882" s="2" t="s">
        <v>853</v>
      </c>
      <c r="B4882" s="2" t="s">
        <v>854</v>
      </c>
      <c r="C4882" s="2">
        <v>2020</v>
      </c>
      <c r="D4882" s="2" t="s">
        <v>241</v>
      </c>
      <c r="E4882" s="2" t="s">
        <v>627</v>
      </c>
      <c r="F4882" s="2" t="s">
        <v>855</v>
      </c>
      <c r="G4882" s="2">
        <v>-141</v>
      </c>
      <c r="H4882" s="2">
        <v>4.7350046224892001E-3</v>
      </c>
      <c r="I4882" s="2">
        <v>5.3032051771879042E-3</v>
      </c>
      <c r="J4882" s="26" t="s">
        <v>700</v>
      </c>
    </row>
    <row r="4883" spans="1:10" ht="15.75" hidden="1" customHeight="1" x14ac:dyDescent="0.25">
      <c r="A4883" s="2" t="s">
        <v>853</v>
      </c>
      <c r="B4883" s="2" t="s">
        <v>854</v>
      </c>
      <c r="C4883" s="2">
        <v>2020</v>
      </c>
      <c r="D4883" s="2" t="s">
        <v>241</v>
      </c>
      <c r="E4883" s="2" t="s">
        <v>627</v>
      </c>
      <c r="F4883" s="2" t="s">
        <v>855</v>
      </c>
      <c r="G4883" s="2">
        <v>-140</v>
      </c>
      <c r="H4883" s="2">
        <v>7.2394222952425003E-3</v>
      </c>
      <c r="I4883" s="2">
        <v>8.1081529706716008E-3</v>
      </c>
      <c r="J4883" s="26" t="s">
        <v>700</v>
      </c>
    </row>
    <row r="4884" spans="1:10" ht="15.75" hidden="1" customHeight="1" x14ac:dyDescent="0.25">
      <c r="A4884" s="2" t="s">
        <v>853</v>
      </c>
      <c r="B4884" s="2" t="s">
        <v>854</v>
      </c>
      <c r="C4884" s="2">
        <v>2020</v>
      </c>
      <c r="D4884" s="2" t="s">
        <v>241</v>
      </c>
      <c r="E4884" s="2" t="s">
        <v>627</v>
      </c>
      <c r="F4884" s="2" t="s">
        <v>855</v>
      </c>
      <c r="G4884" s="2">
        <v>-137</v>
      </c>
      <c r="H4884" s="2">
        <v>4.1571995243429999E-3</v>
      </c>
      <c r="I4884" s="2">
        <v>4.6560634672641607E-3</v>
      </c>
      <c r="J4884" s="26" t="s">
        <v>700</v>
      </c>
    </row>
    <row r="4885" spans="1:10" ht="15.75" hidden="1" customHeight="1" x14ac:dyDescent="0.25">
      <c r="A4885" s="2" t="s">
        <v>853</v>
      </c>
      <c r="B4885" s="2" t="s">
        <v>854</v>
      </c>
      <c r="C4885" s="2">
        <v>2020</v>
      </c>
      <c r="D4885" s="2" t="s">
        <v>241</v>
      </c>
      <c r="E4885" s="2" t="s">
        <v>627</v>
      </c>
      <c r="F4885" s="2" t="s">
        <v>855</v>
      </c>
      <c r="G4885" s="2">
        <v>-136</v>
      </c>
      <c r="H4885" s="2">
        <v>5.4925568401814001E-3</v>
      </c>
      <c r="I4885" s="2">
        <v>6.1516636610031688E-3</v>
      </c>
      <c r="J4885" s="26" t="s">
        <v>700</v>
      </c>
    </row>
    <row r="4886" spans="1:10" ht="15.75" hidden="1" customHeight="1" x14ac:dyDescent="0.25">
      <c r="A4886" s="2" t="s">
        <v>853</v>
      </c>
      <c r="B4886" s="2" t="s">
        <v>854</v>
      </c>
      <c r="C4886" s="2">
        <v>2020</v>
      </c>
      <c r="D4886" s="2" t="s">
        <v>241</v>
      </c>
      <c r="E4886" s="2" t="s">
        <v>627</v>
      </c>
      <c r="F4886" s="2" t="s">
        <v>855</v>
      </c>
      <c r="G4886" s="2">
        <v>-132</v>
      </c>
      <c r="H4886" s="2">
        <v>4.0134587325156004E-3</v>
      </c>
      <c r="I4886" s="2">
        <v>4.4950737804174724E-3</v>
      </c>
      <c r="J4886" s="26" t="s">
        <v>700</v>
      </c>
    </row>
    <row r="4887" spans="1:10" ht="15.75" hidden="1" customHeight="1" x14ac:dyDescent="0.25">
      <c r="A4887" s="2" t="s">
        <v>853</v>
      </c>
      <c r="B4887" s="2" t="s">
        <v>854</v>
      </c>
      <c r="C4887" s="2">
        <v>2020</v>
      </c>
      <c r="D4887" s="2" t="s">
        <v>241</v>
      </c>
      <c r="E4887" s="2" t="s">
        <v>627</v>
      </c>
      <c r="F4887" s="2" t="s">
        <v>855</v>
      </c>
      <c r="G4887" s="2">
        <v>-131</v>
      </c>
      <c r="H4887" s="2">
        <v>9.9612376652658003E-3</v>
      </c>
      <c r="I4887" s="2">
        <v>1.1156586185097697E-2</v>
      </c>
      <c r="J4887" s="26" t="s">
        <v>700</v>
      </c>
    </row>
    <row r="4888" spans="1:10" ht="15.75" hidden="1" customHeight="1" x14ac:dyDescent="0.25">
      <c r="A4888" s="2" t="s">
        <v>853</v>
      </c>
      <c r="B4888" s="2" t="s">
        <v>854</v>
      </c>
      <c r="C4888" s="2">
        <v>2020</v>
      </c>
      <c r="D4888" s="2" t="s">
        <v>241</v>
      </c>
      <c r="E4888" s="2" t="s">
        <v>627</v>
      </c>
      <c r="F4888" s="2" t="s">
        <v>855</v>
      </c>
      <c r="G4888" s="2">
        <v>-130</v>
      </c>
      <c r="H4888" s="2">
        <v>1.3313690200448E-2</v>
      </c>
      <c r="I4888" s="2">
        <v>1.4911333024501761E-2</v>
      </c>
      <c r="J4888" s="26" t="s">
        <v>700</v>
      </c>
    </row>
    <row r="4889" spans="1:10" ht="15.75" hidden="1" customHeight="1" x14ac:dyDescent="0.25">
      <c r="A4889" s="2" t="s">
        <v>853</v>
      </c>
      <c r="B4889" s="2" t="s">
        <v>854</v>
      </c>
      <c r="C4889" s="2">
        <v>2020</v>
      </c>
      <c r="D4889" s="2" t="s">
        <v>241</v>
      </c>
      <c r="E4889" s="2" t="s">
        <v>627</v>
      </c>
      <c r="F4889" s="2" t="s">
        <v>855</v>
      </c>
      <c r="G4889" s="2">
        <v>-128</v>
      </c>
      <c r="H4889" s="2">
        <v>3.0642510391772002E-3</v>
      </c>
      <c r="I4889" s="2">
        <v>3.4319611638784645E-3</v>
      </c>
      <c r="J4889" s="26" t="s">
        <v>700</v>
      </c>
    </row>
    <row r="4890" spans="1:10" ht="15.75" hidden="1" customHeight="1" x14ac:dyDescent="0.25">
      <c r="A4890" s="2" t="s">
        <v>853</v>
      </c>
      <c r="B4890" s="2" t="s">
        <v>854</v>
      </c>
      <c r="C4890" s="2">
        <v>2020</v>
      </c>
      <c r="D4890" s="2" t="s">
        <v>241</v>
      </c>
      <c r="E4890" s="2" t="s">
        <v>627</v>
      </c>
      <c r="F4890" s="2" t="s">
        <v>855</v>
      </c>
      <c r="G4890" s="2">
        <v>-127</v>
      </c>
      <c r="H4890" s="2">
        <v>3.13941359054297E-2</v>
      </c>
      <c r="I4890" s="2">
        <v>3.5161432214081266E-2</v>
      </c>
      <c r="J4890" s="26" t="s">
        <v>700</v>
      </c>
    </row>
    <row r="4891" spans="1:10" ht="15.75" hidden="1" customHeight="1" x14ac:dyDescent="0.25">
      <c r="A4891" s="2" t="s">
        <v>853</v>
      </c>
      <c r="B4891" s="2" t="s">
        <v>854</v>
      </c>
      <c r="C4891" s="2">
        <v>2020</v>
      </c>
      <c r="D4891" s="2" t="s">
        <v>241</v>
      </c>
      <c r="E4891" s="2" t="s">
        <v>627</v>
      </c>
      <c r="F4891" s="2" t="s">
        <v>855</v>
      </c>
      <c r="G4891" s="2">
        <v>-126</v>
      </c>
      <c r="H4891" s="2">
        <v>2.1230370970442902E-2</v>
      </c>
      <c r="I4891" s="2">
        <v>2.3778015486896051E-2</v>
      </c>
      <c r="J4891" s="26" t="s">
        <v>700</v>
      </c>
    </row>
    <row r="4892" spans="1:10" ht="15.75" hidden="1" customHeight="1" x14ac:dyDescent="0.25">
      <c r="A4892" s="2" t="s">
        <v>853</v>
      </c>
      <c r="B4892" s="2" t="s">
        <v>854</v>
      </c>
      <c r="C4892" s="2">
        <v>2020</v>
      </c>
      <c r="D4892" s="2" t="s">
        <v>241</v>
      </c>
      <c r="E4892" s="2" t="s">
        <v>627</v>
      </c>
      <c r="F4892" s="2" t="s">
        <v>855</v>
      </c>
      <c r="G4892" s="2">
        <v>-125</v>
      </c>
      <c r="H4892" s="2">
        <v>1.05209262110293E-2</v>
      </c>
      <c r="I4892" s="2">
        <v>1.1783437356352816E-2</v>
      </c>
      <c r="J4892" s="26" t="s">
        <v>700</v>
      </c>
    </row>
    <row r="4893" spans="1:10" ht="15.75" hidden="1" customHeight="1" x14ac:dyDescent="0.25">
      <c r="A4893" s="2" t="s">
        <v>853</v>
      </c>
      <c r="B4893" s="2" t="s">
        <v>854</v>
      </c>
      <c r="C4893" s="2">
        <v>2020</v>
      </c>
      <c r="D4893" s="2" t="s">
        <v>241</v>
      </c>
      <c r="E4893" s="2" t="s">
        <v>627</v>
      </c>
      <c r="F4893" s="2" t="s">
        <v>855</v>
      </c>
      <c r="G4893" s="2">
        <v>-124</v>
      </c>
      <c r="H4893" s="2">
        <v>2.2387953475117701E-2</v>
      </c>
      <c r="I4893" s="2">
        <v>2.5074507892131826E-2</v>
      </c>
      <c r="J4893" s="26" t="s">
        <v>700</v>
      </c>
    </row>
    <row r="4894" spans="1:10" ht="15.75" hidden="1" customHeight="1" x14ac:dyDescent="0.25">
      <c r="A4894" s="2" t="s">
        <v>853</v>
      </c>
      <c r="B4894" s="2" t="s">
        <v>854</v>
      </c>
      <c r="C4894" s="2">
        <v>2020</v>
      </c>
      <c r="D4894" s="2" t="s">
        <v>241</v>
      </c>
      <c r="E4894" s="2" t="s">
        <v>627</v>
      </c>
      <c r="F4894" s="2" t="s">
        <v>855</v>
      </c>
      <c r="G4894" s="2">
        <v>-123</v>
      </c>
      <c r="H4894" s="2">
        <v>1.7361469566822101E-2</v>
      </c>
      <c r="I4894" s="2">
        <v>1.9444845914840754E-2</v>
      </c>
      <c r="J4894" s="26" t="s">
        <v>700</v>
      </c>
    </row>
    <row r="4895" spans="1:10" ht="15.75" hidden="1" customHeight="1" x14ac:dyDescent="0.25">
      <c r="A4895" s="2" t="s">
        <v>853</v>
      </c>
      <c r="B4895" s="2" t="s">
        <v>854</v>
      </c>
      <c r="C4895" s="2">
        <v>2020</v>
      </c>
      <c r="D4895" s="2" t="s">
        <v>241</v>
      </c>
      <c r="E4895" s="2" t="s">
        <v>627</v>
      </c>
      <c r="F4895" s="2" t="s">
        <v>855</v>
      </c>
      <c r="G4895" s="2">
        <v>-122</v>
      </c>
      <c r="H4895" s="2">
        <v>4.5770020224154004E-3</v>
      </c>
      <c r="I4895" s="2">
        <v>5.126242265105249E-3</v>
      </c>
      <c r="J4895" s="26" t="s">
        <v>700</v>
      </c>
    </row>
    <row r="4896" spans="1:10" ht="15.75" hidden="1" customHeight="1" x14ac:dyDescent="0.25">
      <c r="A4896" s="2" t="s">
        <v>853</v>
      </c>
      <c r="B4896" s="2" t="s">
        <v>854</v>
      </c>
      <c r="C4896" s="2">
        <v>2020</v>
      </c>
      <c r="D4896" s="2" t="s">
        <v>241</v>
      </c>
      <c r="E4896" s="2" t="s">
        <v>627</v>
      </c>
      <c r="F4896" s="2" t="s">
        <v>855</v>
      </c>
      <c r="G4896" s="2">
        <v>-121</v>
      </c>
      <c r="H4896" s="2">
        <v>2.2140577202662801E-2</v>
      </c>
      <c r="I4896" s="2">
        <v>2.4797446466982339E-2</v>
      </c>
      <c r="J4896" s="26" t="s">
        <v>700</v>
      </c>
    </row>
    <row r="4897" spans="1:10" ht="15.75" hidden="1" customHeight="1" x14ac:dyDescent="0.25">
      <c r="A4897" s="2" t="s">
        <v>853</v>
      </c>
      <c r="B4897" s="2" t="s">
        <v>854</v>
      </c>
      <c r="C4897" s="2">
        <v>2020</v>
      </c>
      <c r="D4897" s="2" t="s">
        <v>241</v>
      </c>
      <c r="E4897" s="2" t="s">
        <v>627</v>
      </c>
      <c r="F4897" s="2" t="s">
        <v>855</v>
      </c>
      <c r="G4897" s="2">
        <v>-120</v>
      </c>
      <c r="H4897" s="2">
        <v>7.2654457762837002E-3</v>
      </c>
      <c r="I4897" s="2">
        <v>8.1372992694377453E-3</v>
      </c>
      <c r="J4897" s="26" t="s">
        <v>700</v>
      </c>
    </row>
    <row r="4898" spans="1:10" ht="15.75" hidden="1" customHeight="1" x14ac:dyDescent="0.25">
      <c r="A4898" s="2" t="s">
        <v>853</v>
      </c>
      <c r="B4898" s="2" t="s">
        <v>854</v>
      </c>
      <c r="C4898" s="2">
        <v>2020</v>
      </c>
      <c r="D4898" s="2" t="s">
        <v>241</v>
      </c>
      <c r="E4898" s="2" t="s">
        <v>627</v>
      </c>
      <c r="F4898" s="2" t="s">
        <v>855</v>
      </c>
      <c r="G4898" s="2">
        <v>-119</v>
      </c>
      <c r="H4898" s="2">
        <v>3.3913409803062698E-2</v>
      </c>
      <c r="I4898" s="2">
        <v>3.7983018979430225E-2</v>
      </c>
      <c r="J4898" s="26" t="s">
        <v>700</v>
      </c>
    </row>
    <row r="4899" spans="1:10" ht="15.75" hidden="1" customHeight="1" x14ac:dyDescent="0.25">
      <c r="A4899" s="2" t="s">
        <v>853</v>
      </c>
      <c r="B4899" s="2" t="s">
        <v>854</v>
      </c>
      <c r="C4899" s="2">
        <v>2020</v>
      </c>
      <c r="D4899" s="2" t="s">
        <v>241</v>
      </c>
      <c r="E4899" s="2" t="s">
        <v>627</v>
      </c>
      <c r="F4899" s="2" t="s">
        <v>855</v>
      </c>
      <c r="G4899" s="2">
        <v>-118</v>
      </c>
      <c r="H4899" s="2">
        <v>2.19418767374009E-2</v>
      </c>
      <c r="I4899" s="2">
        <v>2.4574901945889009E-2</v>
      </c>
      <c r="J4899" s="26" t="s">
        <v>700</v>
      </c>
    </row>
    <row r="4900" spans="1:10" ht="15.75" hidden="1" customHeight="1" x14ac:dyDescent="0.25">
      <c r="A4900" s="2" t="s">
        <v>853</v>
      </c>
      <c r="B4900" s="2" t="s">
        <v>854</v>
      </c>
      <c r="C4900" s="2">
        <v>2020</v>
      </c>
      <c r="D4900" s="2" t="s">
        <v>241</v>
      </c>
      <c r="E4900" s="2" t="s">
        <v>627</v>
      </c>
      <c r="F4900" s="2" t="s">
        <v>855</v>
      </c>
      <c r="G4900" s="2">
        <v>-117</v>
      </c>
      <c r="H4900" s="2">
        <v>3.2946642255410601E-2</v>
      </c>
      <c r="I4900" s="2">
        <v>3.6900239326059875E-2</v>
      </c>
      <c r="J4900" s="26" t="s">
        <v>700</v>
      </c>
    </row>
    <row r="4901" spans="1:10" ht="15.75" hidden="1" customHeight="1" x14ac:dyDescent="0.25">
      <c r="A4901" s="2" t="s">
        <v>853</v>
      </c>
      <c r="B4901" s="2" t="s">
        <v>854</v>
      </c>
      <c r="C4901" s="2">
        <v>2020</v>
      </c>
      <c r="D4901" s="2" t="s">
        <v>241</v>
      </c>
      <c r="E4901" s="2" t="s">
        <v>627</v>
      </c>
      <c r="F4901" s="2" t="s">
        <v>855</v>
      </c>
      <c r="G4901" s="2">
        <v>-116</v>
      </c>
      <c r="H4901" s="2">
        <v>3.2024110434576897E-2</v>
      </c>
      <c r="I4901" s="2">
        <v>3.5867003686726129E-2</v>
      </c>
      <c r="J4901" s="26" t="s">
        <v>700</v>
      </c>
    </row>
    <row r="4902" spans="1:10" ht="15.75" hidden="1" customHeight="1" x14ac:dyDescent="0.25">
      <c r="A4902" s="2" t="s">
        <v>853</v>
      </c>
      <c r="B4902" s="2" t="s">
        <v>854</v>
      </c>
      <c r="C4902" s="2">
        <v>2020</v>
      </c>
      <c r="D4902" s="2" t="s">
        <v>241</v>
      </c>
      <c r="E4902" s="2" t="s">
        <v>627</v>
      </c>
      <c r="F4902" s="2" t="s">
        <v>855</v>
      </c>
      <c r="G4902" s="2">
        <v>-115</v>
      </c>
      <c r="H4902" s="2">
        <v>1.39003249350935E-2</v>
      </c>
      <c r="I4902" s="2">
        <v>1.5568363927304721E-2</v>
      </c>
      <c r="J4902" s="26" t="s">
        <v>700</v>
      </c>
    </row>
    <row r="4903" spans="1:10" ht="15.75" hidden="1" customHeight="1" x14ac:dyDescent="0.25">
      <c r="A4903" s="2" t="s">
        <v>853</v>
      </c>
      <c r="B4903" s="2" t="s">
        <v>854</v>
      </c>
      <c r="C4903" s="2">
        <v>2020</v>
      </c>
      <c r="D4903" s="2" t="s">
        <v>241</v>
      </c>
      <c r="E4903" s="2" t="s">
        <v>627</v>
      </c>
      <c r="F4903" s="2" t="s">
        <v>855</v>
      </c>
      <c r="G4903" s="2">
        <v>-114</v>
      </c>
      <c r="H4903" s="2">
        <v>9.5182366203516999E-3</v>
      </c>
      <c r="I4903" s="2">
        <v>1.0660425014793905E-2</v>
      </c>
      <c r="J4903" s="26" t="s">
        <v>700</v>
      </c>
    </row>
    <row r="4904" spans="1:10" ht="15.75" hidden="1" customHeight="1" x14ac:dyDescent="0.25">
      <c r="A4904" s="2" t="s">
        <v>853</v>
      </c>
      <c r="B4904" s="2" t="s">
        <v>854</v>
      </c>
      <c r="C4904" s="2">
        <v>2020</v>
      </c>
      <c r="D4904" s="2" t="s">
        <v>241</v>
      </c>
      <c r="E4904" s="2" t="s">
        <v>627</v>
      </c>
      <c r="F4904" s="2" t="s">
        <v>855</v>
      </c>
      <c r="G4904" s="2">
        <v>-113</v>
      </c>
      <c r="H4904" s="2">
        <v>2.32993056997657E-2</v>
      </c>
      <c r="I4904" s="2">
        <v>2.6095222383737585E-2</v>
      </c>
      <c r="J4904" s="26" t="s">
        <v>700</v>
      </c>
    </row>
    <row r="4905" spans="1:10" ht="15.75" hidden="1" customHeight="1" x14ac:dyDescent="0.25">
      <c r="A4905" s="2" t="s">
        <v>853</v>
      </c>
      <c r="B4905" s="2" t="s">
        <v>854</v>
      </c>
      <c r="C4905" s="2">
        <v>2020</v>
      </c>
      <c r="D4905" s="2" t="s">
        <v>241</v>
      </c>
      <c r="E4905" s="2" t="s">
        <v>627</v>
      </c>
      <c r="F4905" s="2" t="s">
        <v>855</v>
      </c>
      <c r="G4905" s="2">
        <v>-112</v>
      </c>
      <c r="H4905" s="2">
        <v>1.4647126663476199E-2</v>
      </c>
      <c r="I4905" s="2">
        <v>1.6404781863093344E-2</v>
      </c>
      <c r="J4905" s="26" t="s">
        <v>700</v>
      </c>
    </row>
    <row r="4906" spans="1:10" ht="15.75" hidden="1" customHeight="1" x14ac:dyDescent="0.25">
      <c r="A4906" s="2" t="s">
        <v>853</v>
      </c>
      <c r="B4906" s="2" t="s">
        <v>854</v>
      </c>
      <c r="C4906" s="2">
        <v>2020</v>
      </c>
      <c r="D4906" s="2" t="s">
        <v>241</v>
      </c>
      <c r="E4906" s="2" t="s">
        <v>627</v>
      </c>
      <c r="F4906" s="2" t="s">
        <v>855</v>
      </c>
      <c r="G4906" s="2">
        <v>-111</v>
      </c>
      <c r="H4906" s="2">
        <v>1.39164838474244E-2</v>
      </c>
      <c r="I4906" s="2">
        <v>1.5586461909115329E-2</v>
      </c>
      <c r="J4906" s="26" t="s">
        <v>700</v>
      </c>
    </row>
    <row r="4907" spans="1:10" ht="15.75" hidden="1" customHeight="1" x14ac:dyDescent="0.25">
      <c r="A4907" s="2" t="s">
        <v>853</v>
      </c>
      <c r="B4907" s="2" t="s">
        <v>854</v>
      </c>
      <c r="C4907" s="2">
        <v>2020</v>
      </c>
      <c r="D4907" s="2" t="s">
        <v>241</v>
      </c>
      <c r="E4907" s="2" t="s">
        <v>627</v>
      </c>
      <c r="F4907" s="2" t="s">
        <v>855</v>
      </c>
      <c r="G4907" s="2">
        <v>-110</v>
      </c>
      <c r="H4907" s="2">
        <v>1.38339446857572E-2</v>
      </c>
      <c r="I4907" s="2">
        <v>1.5494018048048066E-2</v>
      </c>
      <c r="J4907" s="26" t="s">
        <v>700</v>
      </c>
    </row>
    <row r="4908" spans="1:10" ht="15.75" hidden="1" customHeight="1" x14ac:dyDescent="0.25">
      <c r="A4908" s="2" t="s">
        <v>853</v>
      </c>
      <c r="B4908" s="2" t="s">
        <v>854</v>
      </c>
      <c r="C4908" s="2">
        <v>2020</v>
      </c>
      <c r="D4908" s="2" t="s">
        <v>241</v>
      </c>
      <c r="E4908" s="2" t="s">
        <v>627</v>
      </c>
      <c r="F4908" s="2" t="s">
        <v>855</v>
      </c>
      <c r="G4908" s="2">
        <v>-109</v>
      </c>
      <c r="H4908" s="2">
        <v>2.1954454481601701E-2</v>
      </c>
      <c r="I4908" s="2">
        <v>2.4588989019393909E-2</v>
      </c>
      <c r="J4908" s="26" t="s">
        <v>700</v>
      </c>
    </row>
    <row r="4909" spans="1:10" ht="15.75" hidden="1" customHeight="1" x14ac:dyDescent="0.25">
      <c r="A4909" s="2" t="s">
        <v>853</v>
      </c>
      <c r="B4909" s="2" t="s">
        <v>854</v>
      </c>
      <c r="C4909" s="2">
        <v>2020</v>
      </c>
      <c r="D4909" s="2" t="s">
        <v>241</v>
      </c>
      <c r="E4909" s="2" t="s">
        <v>627</v>
      </c>
      <c r="F4909" s="2" t="s">
        <v>855</v>
      </c>
      <c r="G4909" s="2">
        <v>-108</v>
      </c>
      <c r="H4909" s="2">
        <v>1.0410154238343201E-2</v>
      </c>
      <c r="I4909" s="2">
        <v>1.1659372746944386E-2</v>
      </c>
      <c r="J4909" s="26" t="s">
        <v>700</v>
      </c>
    </row>
    <row r="4910" spans="1:10" ht="15.75" hidden="1" customHeight="1" x14ac:dyDescent="0.25">
      <c r="A4910" s="2" t="s">
        <v>853</v>
      </c>
      <c r="B4910" s="2" t="s">
        <v>854</v>
      </c>
      <c r="C4910" s="2">
        <v>2020</v>
      </c>
      <c r="D4910" s="2" t="s">
        <v>241</v>
      </c>
      <c r="E4910" s="2" t="s">
        <v>627</v>
      </c>
      <c r="F4910" s="2" t="s">
        <v>855</v>
      </c>
      <c r="G4910" s="2">
        <v>-107</v>
      </c>
      <c r="H4910" s="2">
        <v>3.2675044611096403E-2</v>
      </c>
      <c r="I4910" s="2">
        <v>3.6596049964427974E-2</v>
      </c>
      <c r="J4910" s="26" t="s">
        <v>700</v>
      </c>
    </row>
    <row r="4911" spans="1:10" ht="15.75" hidden="1" customHeight="1" x14ac:dyDescent="0.25">
      <c r="A4911" s="2" t="s">
        <v>853</v>
      </c>
      <c r="B4911" s="2" t="s">
        <v>854</v>
      </c>
      <c r="C4911" s="2">
        <v>2020</v>
      </c>
      <c r="D4911" s="2" t="s">
        <v>241</v>
      </c>
      <c r="E4911" s="2" t="s">
        <v>627</v>
      </c>
      <c r="F4911" s="2" t="s">
        <v>855</v>
      </c>
      <c r="G4911" s="2">
        <v>-106</v>
      </c>
      <c r="H4911" s="2">
        <v>3.3296791138127398E-2</v>
      </c>
      <c r="I4911" s="2">
        <v>3.7292406074702689E-2</v>
      </c>
      <c r="J4911" s="26" t="s">
        <v>700</v>
      </c>
    </row>
    <row r="4912" spans="1:10" ht="15.75" hidden="1" customHeight="1" x14ac:dyDescent="0.25">
      <c r="A4912" s="2" t="s">
        <v>853</v>
      </c>
      <c r="B4912" s="2" t="s">
        <v>854</v>
      </c>
      <c r="C4912" s="2">
        <v>2020</v>
      </c>
      <c r="D4912" s="2" t="s">
        <v>241</v>
      </c>
      <c r="E4912" s="2" t="s">
        <v>627</v>
      </c>
      <c r="F4912" s="2" t="s">
        <v>855</v>
      </c>
      <c r="G4912" s="2">
        <v>-105</v>
      </c>
      <c r="H4912" s="2">
        <v>1.75623117247596E-2</v>
      </c>
      <c r="I4912" s="2">
        <v>1.9669789131730755E-2</v>
      </c>
      <c r="J4912" s="26" t="s">
        <v>700</v>
      </c>
    </row>
    <row r="4913" spans="1:10" ht="15.75" hidden="1" customHeight="1" x14ac:dyDescent="0.25">
      <c r="A4913" s="2" t="s">
        <v>853</v>
      </c>
      <c r="B4913" s="2" t="s">
        <v>854</v>
      </c>
      <c r="C4913" s="2">
        <v>2020</v>
      </c>
      <c r="D4913" s="2" t="s">
        <v>241</v>
      </c>
      <c r="E4913" s="2" t="s">
        <v>627</v>
      </c>
      <c r="F4913" s="2" t="s">
        <v>855</v>
      </c>
      <c r="G4913" s="2">
        <v>-104</v>
      </c>
      <c r="H4913" s="2">
        <v>8.7866624817252003E-3</v>
      </c>
      <c r="I4913" s="2">
        <v>9.8410619795322261E-3</v>
      </c>
      <c r="J4913" s="26" t="s">
        <v>700</v>
      </c>
    </row>
    <row r="4914" spans="1:10" ht="15.75" hidden="1" customHeight="1" x14ac:dyDescent="0.25">
      <c r="A4914" s="2" t="s">
        <v>853</v>
      </c>
      <c r="B4914" s="2" t="s">
        <v>854</v>
      </c>
      <c r="C4914" s="2">
        <v>2020</v>
      </c>
      <c r="D4914" s="2" t="s">
        <v>241</v>
      </c>
      <c r="E4914" s="2" t="s">
        <v>627</v>
      </c>
      <c r="F4914" s="2" t="s">
        <v>855</v>
      </c>
      <c r="G4914" s="2">
        <v>-103</v>
      </c>
      <c r="H4914" s="2">
        <v>2.1393248112872201E-2</v>
      </c>
      <c r="I4914" s="2">
        <v>2.3960437886416868E-2</v>
      </c>
      <c r="J4914" s="26" t="s">
        <v>700</v>
      </c>
    </row>
    <row r="4915" spans="1:10" ht="15.75" hidden="1" customHeight="1" x14ac:dyDescent="0.25">
      <c r="A4915" s="2" t="s">
        <v>853</v>
      </c>
      <c r="B4915" s="2" t="s">
        <v>854</v>
      </c>
      <c r="C4915" s="2">
        <v>2020</v>
      </c>
      <c r="D4915" s="2" t="s">
        <v>241</v>
      </c>
      <c r="E4915" s="2" t="s">
        <v>627</v>
      </c>
      <c r="F4915" s="2" t="s">
        <v>855</v>
      </c>
      <c r="G4915" s="2">
        <v>-102</v>
      </c>
      <c r="H4915" s="2">
        <v>9.4956335378811006E-3</v>
      </c>
      <c r="I4915" s="2">
        <v>1.0635109562426835E-2</v>
      </c>
      <c r="J4915" s="26" t="s">
        <v>700</v>
      </c>
    </row>
    <row r="4916" spans="1:10" ht="15.75" hidden="1" customHeight="1" x14ac:dyDescent="0.25">
      <c r="A4916" s="2" t="s">
        <v>853</v>
      </c>
      <c r="B4916" s="2" t="s">
        <v>854</v>
      </c>
      <c r="C4916" s="2">
        <v>2020</v>
      </c>
      <c r="D4916" s="2" t="s">
        <v>241</v>
      </c>
      <c r="E4916" s="2" t="s">
        <v>627</v>
      </c>
      <c r="F4916" s="2" t="s">
        <v>855</v>
      </c>
      <c r="G4916" s="2">
        <v>-101</v>
      </c>
      <c r="H4916" s="2">
        <v>9.7359998617320993E-3</v>
      </c>
      <c r="I4916" s="2">
        <v>1.0904319845139952E-2</v>
      </c>
      <c r="J4916" s="26" t="s">
        <v>700</v>
      </c>
    </row>
    <row r="4917" spans="1:10" ht="15.75" hidden="1" customHeight="1" x14ac:dyDescent="0.25">
      <c r="A4917" s="2" t="s">
        <v>853</v>
      </c>
      <c r="B4917" s="2" t="s">
        <v>854</v>
      </c>
      <c r="C4917" s="2">
        <v>2020</v>
      </c>
      <c r="D4917" s="2" t="s">
        <v>241</v>
      </c>
      <c r="E4917" s="2" t="s">
        <v>627</v>
      </c>
      <c r="F4917" s="2" t="s">
        <v>855</v>
      </c>
      <c r="G4917" s="2">
        <v>-100</v>
      </c>
      <c r="H4917" s="2">
        <v>1.12043651752174E-2</v>
      </c>
      <c r="I4917" s="2">
        <v>1.254888899624349E-2</v>
      </c>
      <c r="J4917" s="26" t="s">
        <v>700</v>
      </c>
    </row>
    <row r="4918" spans="1:10" ht="15.75" hidden="1" customHeight="1" x14ac:dyDescent="0.25">
      <c r="A4918" s="2" t="s">
        <v>853</v>
      </c>
      <c r="B4918" s="2" t="s">
        <v>854</v>
      </c>
      <c r="C4918" s="2">
        <v>2020</v>
      </c>
      <c r="D4918" s="2" t="s">
        <v>241</v>
      </c>
      <c r="E4918" s="2" t="s">
        <v>627</v>
      </c>
      <c r="F4918" s="2" t="s">
        <v>855</v>
      </c>
      <c r="G4918" s="2">
        <v>-99</v>
      </c>
      <c r="H4918" s="2">
        <v>2.4021877907217E-3</v>
      </c>
      <c r="I4918" s="2">
        <v>2.6904503256083043E-3</v>
      </c>
      <c r="J4918" s="26" t="s">
        <v>700</v>
      </c>
    </row>
    <row r="4919" spans="1:10" ht="15.75" hidden="1" customHeight="1" x14ac:dyDescent="0.25">
      <c r="A4919" s="2" t="s">
        <v>853</v>
      </c>
      <c r="B4919" s="2" t="s">
        <v>854</v>
      </c>
      <c r="C4919" s="2">
        <v>2020</v>
      </c>
      <c r="D4919" s="2" t="s">
        <v>241</v>
      </c>
      <c r="E4919" s="2" t="s">
        <v>627</v>
      </c>
      <c r="F4919" s="2" t="s">
        <v>855</v>
      </c>
      <c r="G4919" s="2">
        <v>-98</v>
      </c>
      <c r="H4919" s="2">
        <v>7.1293867658823997E-3</v>
      </c>
      <c r="I4919" s="2">
        <v>7.984913177788289E-3</v>
      </c>
      <c r="J4919" s="26" t="s">
        <v>700</v>
      </c>
    </row>
    <row r="4920" spans="1:10" ht="15.75" hidden="1" customHeight="1" x14ac:dyDescent="0.25">
      <c r="A4920" s="2" t="s">
        <v>853</v>
      </c>
      <c r="B4920" s="2" t="s">
        <v>854</v>
      </c>
      <c r="C4920" s="2">
        <v>2020</v>
      </c>
      <c r="D4920" s="2" t="s">
        <v>241</v>
      </c>
      <c r="E4920" s="2" t="s">
        <v>627</v>
      </c>
      <c r="F4920" s="2" t="s">
        <v>855</v>
      </c>
      <c r="G4920" s="2">
        <v>-97</v>
      </c>
      <c r="H4920" s="2">
        <v>1.8282611970789699E-2</v>
      </c>
      <c r="I4920" s="2">
        <v>2.0476525407284465E-2</v>
      </c>
      <c r="J4920" s="26" t="s">
        <v>700</v>
      </c>
    </row>
    <row r="4921" spans="1:10" ht="15.75" hidden="1" customHeight="1" x14ac:dyDescent="0.25">
      <c r="A4921" s="2" t="s">
        <v>853</v>
      </c>
      <c r="B4921" s="2" t="s">
        <v>854</v>
      </c>
      <c r="C4921" s="2">
        <v>2020</v>
      </c>
      <c r="D4921" s="2" t="s">
        <v>241</v>
      </c>
      <c r="E4921" s="2" t="s">
        <v>627</v>
      </c>
      <c r="F4921" s="2" t="s">
        <v>855</v>
      </c>
      <c r="G4921" s="2">
        <v>-96</v>
      </c>
      <c r="H4921" s="2">
        <v>1.1935663176700501E-2</v>
      </c>
      <c r="I4921" s="2">
        <v>1.3367942757904563E-2</v>
      </c>
      <c r="J4921" s="26" t="s">
        <v>700</v>
      </c>
    </row>
    <row r="4922" spans="1:10" ht="15.75" hidden="1" customHeight="1" x14ac:dyDescent="0.25">
      <c r="A4922" s="2" t="s">
        <v>853</v>
      </c>
      <c r="B4922" s="2" t="s">
        <v>854</v>
      </c>
      <c r="C4922" s="2">
        <v>2020</v>
      </c>
      <c r="D4922" s="2" t="s">
        <v>241</v>
      </c>
      <c r="E4922" s="2" t="s">
        <v>627</v>
      </c>
      <c r="F4922" s="2" t="s">
        <v>855</v>
      </c>
      <c r="G4922" s="2">
        <v>-95</v>
      </c>
      <c r="H4922" s="2">
        <v>4.3059465242550003E-3</v>
      </c>
      <c r="I4922" s="2">
        <v>4.8226601071656005E-3</v>
      </c>
      <c r="J4922" s="26" t="s">
        <v>700</v>
      </c>
    </row>
    <row r="4923" spans="1:10" ht="15.75" hidden="1" customHeight="1" x14ac:dyDescent="0.25">
      <c r="A4923" s="2" t="s">
        <v>853</v>
      </c>
      <c r="B4923" s="2" t="s">
        <v>854</v>
      </c>
      <c r="C4923" s="2">
        <v>2020</v>
      </c>
      <c r="D4923" s="2" t="s">
        <v>241</v>
      </c>
      <c r="E4923" s="2" t="s">
        <v>627</v>
      </c>
      <c r="F4923" s="2" t="s">
        <v>855</v>
      </c>
      <c r="G4923" s="2">
        <v>-94</v>
      </c>
      <c r="H4923" s="2">
        <v>4.2230328544973997E-3</v>
      </c>
      <c r="I4923" s="2">
        <v>4.7297967970370879E-3</v>
      </c>
      <c r="J4923" s="26" t="s">
        <v>700</v>
      </c>
    </row>
    <row r="4924" spans="1:10" ht="15.75" hidden="1" customHeight="1" x14ac:dyDescent="0.25">
      <c r="A4924" s="2" t="s">
        <v>853</v>
      </c>
      <c r="B4924" s="2" t="s">
        <v>854</v>
      </c>
      <c r="C4924" s="2">
        <v>2020</v>
      </c>
      <c r="D4924" s="2" t="s">
        <v>241</v>
      </c>
      <c r="E4924" s="2" t="s">
        <v>627</v>
      </c>
      <c r="F4924" s="2" t="s">
        <v>855</v>
      </c>
      <c r="G4924" s="2">
        <v>-93</v>
      </c>
      <c r="H4924" s="2">
        <v>1.07102730544284E-2</v>
      </c>
      <c r="I4924" s="2">
        <v>1.1995505820959809E-2</v>
      </c>
      <c r="J4924" s="26" t="s">
        <v>700</v>
      </c>
    </row>
    <row r="4925" spans="1:10" ht="15.75" hidden="1" customHeight="1" x14ac:dyDescent="0.25">
      <c r="A4925" s="2" t="s">
        <v>853</v>
      </c>
      <c r="B4925" s="2" t="s">
        <v>854</v>
      </c>
      <c r="C4925" s="2">
        <v>2020</v>
      </c>
      <c r="D4925" s="2" t="s">
        <v>241</v>
      </c>
      <c r="E4925" s="2" t="s">
        <v>627</v>
      </c>
      <c r="F4925" s="2" t="s">
        <v>855</v>
      </c>
      <c r="G4925" s="2">
        <v>-92</v>
      </c>
      <c r="H4925" s="2">
        <v>6.4767878502606999E-3</v>
      </c>
      <c r="I4925" s="2">
        <v>7.2540023922919843E-3</v>
      </c>
      <c r="J4925" s="26" t="s">
        <v>700</v>
      </c>
    </row>
    <row r="4926" spans="1:10" ht="15.75" hidden="1" customHeight="1" x14ac:dyDescent="0.25">
      <c r="A4926" s="2" t="s">
        <v>853</v>
      </c>
      <c r="B4926" s="2" t="s">
        <v>854</v>
      </c>
      <c r="C4926" s="2">
        <v>2020</v>
      </c>
      <c r="D4926" s="2" t="s">
        <v>241</v>
      </c>
      <c r="E4926" s="2" t="s">
        <v>627</v>
      </c>
      <c r="F4926" s="2" t="s">
        <v>855</v>
      </c>
      <c r="G4926" s="2">
        <v>-91</v>
      </c>
      <c r="H4926" s="2">
        <v>1.01443625753745E-2</v>
      </c>
      <c r="I4926" s="2">
        <v>1.1361686084419441E-2</v>
      </c>
      <c r="J4926" s="26" t="s">
        <v>700</v>
      </c>
    </row>
    <row r="4927" spans="1:10" ht="15.75" hidden="1" customHeight="1" x14ac:dyDescent="0.25">
      <c r="A4927" s="2" t="s">
        <v>853</v>
      </c>
      <c r="B4927" s="2" t="s">
        <v>854</v>
      </c>
      <c r="C4927" s="2">
        <v>2020</v>
      </c>
      <c r="D4927" s="2" t="s">
        <v>241</v>
      </c>
      <c r="E4927" s="2" t="s">
        <v>627</v>
      </c>
      <c r="F4927" s="2" t="s">
        <v>855</v>
      </c>
      <c r="G4927" s="2">
        <v>-90</v>
      </c>
      <c r="H4927" s="2">
        <v>3.5511190071701999E-3</v>
      </c>
      <c r="I4927" s="2">
        <v>3.9772532880306246E-3</v>
      </c>
      <c r="J4927" s="26" t="s">
        <v>700</v>
      </c>
    </row>
    <row r="4928" spans="1:10" ht="15.75" hidden="1" customHeight="1" x14ac:dyDescent="0.25">
      <c r="A4928" s="2" t="s">
        <v>853</v>
      </c>
      <c r="B4928" s="2" t="s">
        <v>854</v>
      </c>
      <c r="C4928" s="2">
        <v>2020</v>
      </c>
      <c r="D4928" s="2" t="s">
        <v>241</v>
      </c>
      <c r="E4928" s="2" t="s">
        <v>627</v>
      </c>
      <c r="F4928" s="2" t="s">
        <v>855</v>
      </c>
      <c r="G4928" s="2">
        <v>-89</v>
      </c>
      <c r="H4928" s="2">
        <v>7.8256840351969004E-3</v>
      </c>
      <c r="I4928" s="2">
        <v>8.7647661194205292E-3</v>
      </c>
      <c r="J4928" s="26" t="s">
        <v>700</v>
      </c>
    </row>
    <row r="4929" spans="1:10" ht="15.75" hidden="1" customHeight="1" x14ac:dyDescent="0.25">
      <c r="A4929" s="2" t="s">
        <v>853</v>
      </c>
      <c r="B4929" s="2" t="s">
        <v>854</v>
      </c>
      <c r="C4929" s="2">
        <v>2020</v>
      </c>
      <c r="D4929" s="2" t="s">
        <v>241</v>
      </c>
      <c r="E4929" s="2" t="s">
        <v>627</v>
      </c>
      <c r="F4929" s="2" t="s">
        <v>855</v>
      </c>
      <c r="G4929" s="2">
        <v>-88</v>
      </c>
      <c r="H4929" s="2">
        <v>1.6856645932421099E-2</v>
      </c>
      <c r="I4929" s="2">
        <v>1.8879443444311632E-2</v>
      </c>
      <c r="J4929" s="26" t="s">
        <v>700</v>
      </c>
    </row>
    <row r="4930" spans="1:10" ht="15.75" hidden="1" customHeight="1" x14ac:dyDescent="0.25">
      <c r="A4930" s="2" t="s">
        <v>853</v>
      </c>
      <c r="B4930" s="2" t="s">
        <v>854</v>
      </c>
      <c r="C4930" s="2">
        <v>2020</v>
      </c>
      <c r="D4930" s="2" t="s">
        <v>241</v>
      </c>
      <c r="E4930" s="2" t="s">
        <v>627</v>
      </c>
      <c r="F4930" s="2" t="s">
        <v>855</v>
      </c>
      <c r="G4930" s="2">
        <v>-87</v>
      </c>
      <c r="H4930" s="2">
        <v>9.5961723709478992E-3</v>
      </c>
      <c r="I4930" s="2">
        <v>1.0747713055461648E-2</v>
      </c>
      <c r="J4930" s="26" t="s">
        <v>700</v>
      </c>
    </row>
    <row r="4931" spans="1:10" ht="15.75" hidden="1" customHeight="1" x14ac:dyDescent="0.25">
      <c r="A4931" s="2" t="s">
        <v>853</v>
      </c>
      <c r="B4931" s="2" t="s">
        <v>854</v>
      </c>
      <c r="C4931" s="2">
        <v>2020</v>
      </c>
      <c r="D4931" s="2" t="s">
        <v>241</v>
      </c>
      <c r="E4931" s="2" t="s">
        <v>627</v>
      </c>
      <c r="F4931" s="2" t="s">
        <v>855</v>
      </c>
      <c r="G4931" s="2">
        <v>-86</v>
      </c>
      <c r="H4931" s="2">
        <v>5.7568073971197E-3</v>
      </c>
      <c r="I4931" s="2">
        <v>6.4476242847740645E-3</v>
      </c>
      <c r="J4931" s="26" t="s">
        <v>700</v>
      </c>
    </row>
    <row r="4932" spans="1:10" ht="15.75" hidden="1" customHeight="1" x14ac:dyDescent="0.25">
      <c r="A4932" s="2" t="s">
        <v>853</v>
      </c>
      <c r="B4932" s="2" t="s">
        <v>854</v>
      </c>
      <c r="C4932" s="2">
        <v>2020</v>
      </c>
      <c r="D4932" s="2" t="s">
        <v>241</v>
      </c>
      <c r="E4932" s="2" t="s">
        <v>627</v>
      </c>
      <c r="F4932" s="2" t="s">
        <v>855</v>
      </c>
      <c r="G4932" s="2">
        <v>-85</v>
      </c>
      <c r="H4932" s="2">
        <v>2.9979191021993999E-3</v>
      </c>
      <c r="I4932" s="2">
        <v>3.3576693944633281E-3</v>
      </c>
      <c r="J4932" s="26" t="s">
        <v>700</v>
      </c>
    </row>
    <row r="4933" spans="1:10" ht="15.75" hidden="1" customHeight="1" x14ac:dyDescent="0.25">
      <c r="A4933" s="2" t="s">
        <v>853</v>
      </c>
      <c r="B4933" s="2" t="s">
        <v>854</v>
      </c>
      <c r="C4933" s="2">
        <v>2020</v>
      </c>
      <c r="D4933" s="2" t="s">
        <v>241</v>
      </c>
      <c r="E4933" s="2" t="s">
        <v>627</v>
      </c>
      <c r="F4933" s="2" t="s">
        <v>855</v>
      </c>
      <c r="G4933" s="2">
        <v>-84</v>
      </c>
      <c r="H4933" s="2">
        <v>3.7709721364081001E-3</v>
      </c>
      <c r="I4933" s="2">
        <v>4.2234887927770724E-3</v>
      </c>
      <c r="J4933" s="26" t="s">
        <v>700</v>
      </c>
    </row>
    <row r="4934" spans="1:10" ht="15.75" hidden="1" customHeight="1" x14ac:dyDescent="0.25">
      <c r="A4934" s="2" t="s">
        <v>853</v>
      </c>
      <c r="B4934" s="2" t="s">
        <v>854</v>
      </c>
      <c r="C4934" s="2">
        <v>2020</v>
      </c>
      <c r="D4934" s="2" t="s">
        <v>241</v>
      </c>
      <c r="E4934" s="2" t="s">
        <v>627</v>
      </c>
      <c r="F4934" s="2" t="s">
        <v>855</v>
      </c>
      <c r="G4934" s="2">
        <v>-83</v>
      </c>
      <c r="H4934" s="2">
        <v>1.3170770835130999E-3</v>
      </c>
      <c r="I4934" s="2">
        <v>1.4751263335346721E-3</v>
      </c>
      <c r="J4934" s="26" t="s">
        <v>700</v>
      </c>
    </row>
    <row r="4935" spans="1:10" ht="15.75" hidden="1" customHeight="1" x14ac:dyDescent="0.25">
      <c r="A4935" s="2" t="s">
        <v>853</v>
      </c>
      <c r="B4935" s="2" t="s">
        <v>854</v>
      </c>
      <c r="C4935" s="2">
        <v>2020</v>
      </c>
      <c r="D4935" s="2" t="s">
        <v>241</v>
      </c>
      <c r="E4935" s="2" t="s">
        <v>627</v>
      </c>
      <c r="F4935" s="2" t="s">
        <v>855</v>
      </c>
      <c r="G4935" s="2">
        <v>-82</v>
      </c>
      <c r="H4935" s="2">
        <v>7.2575515368953E-3</v>
      </c>
      <c r="I4935" s="2">
        <v>8.1284577213227363E-3</v>
      </c>
      <c r="J4935" s="26" t="s">
        <v>700</v>
      </c>
    </row>
    <row r="4936" spans="1:10" ht="15.75" hidden="1" customHeight="1" x14ac:dyDescent="0.25">
      <c r="A4936" s="2" t="s">
        <v>853</v>
      </c>
      <c r="B4936" s="2" t="s">
        <v>854</v>
      </c>
      <c r="C4936" s="2">
        <v>2020</v>
      </c>
      <c r="D4936" s="2" t="s">
        <v>241</v>
      </c>
      <c r="E4936" s="2" t="s">
        <v>627</v>
      </c>
      <c r="F4936" s="2" t="s">
        <v>855</v>
      </c>
      <c r="G4936" s="2">
        <v>-81</v>
      </c>
      <c r="H4936" s="2">
        <v>2.6578434044494999E-3</v>
      </c>
      <c r="I4936" s="2">
        <v>2.9767846129834402E-3</v>
      </c>
      <c r="J4936" s="26" t="s">
        <v>700</v>
      </c>
    </row>
    <row r="4937" spans="1:10" ht="15.75" hidden="1" customHeight="1" x14ac:dyDescent="0.25">
      <c r="A4937" s="2" t="s">
        <v>853</v>
      </c>
      <c r="B4937" s="2" t="s">
        <v>854</v>
      </c>
      <c r="C4937" s="2">
        <v>2020</v>
      </c>
      <c r="D4937" s="2" t="s">
        <v>241</v>
      </c>
      <c r="E4937" s="2" t="s">
        <v>627</v>
      </c>
      <c r="F4937" s="2" t="s">
        <v>855</v>
      </c>
      <c r="G4937" s="2">
        <v>-80</v>
      </c>
      <c r="H4937" s="2">
        <v>1.3992021558806001E-3</v>
      </c>
      <c r="I4937" s="2">
        <v>1.5671064145862722E-3</v>
      </c>
      <c r="J4937" s="26" t="s">
        <v>700</v>
      </c>
    </row>
    <row r="4938" spans="1:10" ht="15.75" hidden="1" customHeight="1" x14ac:dyDescent="0.25">
      <c r="A4938" s="2" t="s">
        <v>853</v>
      </c>
      <c r="B4938" s="2" t="s">
        <v>854</v>
      </c>
      <c r="C4938" s="2">
        <v>2020</v>
      </c>
      <c r="D4938" s="2" t="s">
        <v>241</v>
      </c>
      <c r="E4938" s="2" t="s">
        <v>627</v>
      </c>
      <c r="F4938" s="2" t="s">
        <v>855</v>
      </c>
      <c r="G4938" s="2">
        <v>-79</v>
      </c>
      <c r="H4938" s="2">
        <v>4.1555012576281998E-3</v>
      </c>
      <c r="I4938" s="2">
        <v>4.6541614085435839E-3</v>
      </c>
      <c r="J4938" s="26" t="s">
        <v>700</v>
      </c>
    </row>
    <row r="4939" spans="1:10" ht="15.75" hidden="1" customHeight="1" x14ac:dyDescent="0.25">
      <c r="A4939" s="2" t="s">
        <v>853</v>
      </c>
      <c r="B4939" s="2" t="s">
        <v>854</v>
      </c>
      <c r="C4939" s="2">
        <v>2020</v>
      </c>
      <c r="D4939" s="2" t="s">
        <v>241</v>
      </c>
      <c r="E4939" s="2" t="s">
        <v>627</v>
      </c>
      <c r="F4939" s="2" t="s">
        <v>855</v>
      </c>
      <c r="G4939" s="2">
        <v>-78</v>
      </c>
      <c r="H4939" s="2">
        <v>8.4856428438797992E-3</v>
      </c>
      <c r="I4939" s="2">
        <v>9.5039199851453763E-3</v>
      </c>
      <c r="J4939" s="26" t="s">
        <v>700</v>
      </c>
    </row>
    <row r="4940" spans="1:10" ht="15.75" hidden="1" customHeight="1" x14ac:dyDescent="0.25">
      <c r="A4940" s="2" t="s">
        <v>853</v>
      </c>
      <c r="B4940" s="2" t="s">
        <v>854</v>
      </c>
      <c r="C4940" s="2">
        <v>2020</v>
      </c>
      <c r="D4940" s="2" t="s">
        <v>241</v>
      </c>
      <c r="E4940" s="2" t="s">
        <v>627</v>
      </c>
      <c r="F4940" s="2" t="s">
        <v>855</v>
      </c>
      <c r="G4940" s="2">
        <v>-77</v>
      </c>
      <c r="H4940" s="2">
        <v>5.4104377049952997E-3</v>
      </c>
      <c r="I4940" s="2">
        <v>6.059690229594736E-3</v>
      </c>
      <c r="J4940" s="26" t="s">
        <v>700</v>
      </c>
    </row>
    <row r="4941" spans="1:10" ht="15.75" hidden="1" customHeight="1" x14ac:dyDescent="0.25">
      <c r="A4941" s="2" t="s">
        <v>853</v>
      </c>
      <c r="B4941" s="2" t="s">
        <v>854</v>
      </c>
      <c r="C4941" s="2">
        <v>2020</v>
      </c>
      <c r="D4941" s="2" t="s">
        <v>241</v>
      </c>
      <c r="E4941" s="2" t="s">
        <v>627</v>
      </c>
      <c r="F4941" s="2" t="s">
        <v>855</v>
      </c>
      <c r="G4941" s="2">
        <v>-76</v>
      </c>
      <c r="H4941" s="2">
        <v>7.3594094719738002E-3</v>
      </c>
      <c r="I4941" s="2">
        <v>8.2425386086106573E-3</v>
      </c>
      <c r="J4941" s="26" t="s">
        <v>700</v>
      </c>
    </row>
    <row r="4942" spans="1:10" ht="15.75" hidden="1" customHeight="1" x14ac:dyDescent="0.25">
      <c r="A4942" s="2" t="s">
        <v>853</v>
      </c>
      <c r="B4942" s="2" t="s">
        <v>854</v>
      </c>
      <c r="C4942" s="2">
        <v>2020</v>
      </c>
      <c r="D4942" s="2" t="s">
        <v>241</v>
      </c>
      <c r="E4942" s="2" t="s">
        <v>627</v>
      </c>
      <c r="F4942" s="2" t="s">
        <v>855</v>
      </c>
      <c r="G4942" s="2">
        <v>-75</v>
      </c>
      <c r="H4942" s="2">
        <v>3.7879991577938E-3</v>
      </c>
      <c r="I4942" s="2">
        <v>4.2425590567290563E-3</v>
      </c>
      <c r="J4942" s="26" t="s">
        <v>700</v>
      </c>
    </row>
    <row r="4943" spans="1:10" ht="15.75" hidden="1" customHeight="1" x14ac:dyDescent="0.25">
      <c r="A4943" s="2" t="s">
        <v>853</v>
      </c>
      <c r="B4943" s="2" t="s">
        <v>854</v>
      </c>
      <c r="C4943" s="2">
        <v>2020</v>
      </c>
      <c r="D4943" s="2" t="s">
        <v>241</v>
      </c>
      <c r="E4943" s="2" t="s">
        <v>627</v>
      </c>
      <c r="F4943" s="2" t="s">
        <v>855</v>
      </c>
      <c r="G4943" s="2">
        <v>-74</v>
      </c>
      <c r="H4943" s="2">
        <v>8.3917544689029004E-3</v>
      </c>
      <c r="I4943" s="2">
        <v>9.3987650051712487E-3</v>
      </c>
      <c r="J4943" s="26" t="s">
        <v>700</v>
      </c>
    </row>
    <row r="4944" spans="1:10" ht="15.75" hidden="1" customHeight="1" x14ac:dyDescent="0.25">
      <c r="A4944" s="2" t="s">
        <v>853</v>
      </c>
      <c r="B4944" s="2" t="s">
        <v>854</v>
      </c>
      <c r="C4944" s="2">
        <v>2020</v>
      </c>
      <c r="D4944" s="2" t="s">
        <v>241</v>
      </c>
      <c r="E4944" s="2" t="s">
        <v>627</v>
      </c>
      <c r="F4944" s="2" t="s">
        <v>855</v>
      </c>
      <c r="G4944" s="2">
        <v>-73</v>
      </c>
      <c r="H4944" s="2">
        <v>4.6445367042906999E-3</v>
      </c>
      <c r="I4944" s="2">
        <v>5.2018811088055845E-3</v>
      </c>
      <c r="J4944" s="26" t="s">
        <v>700</v>
      </c>
    </row>
    <row r="4945" spans="1:10" ht="15.75" hidden="1" customHeight="1" x14ac:dyDescent="0.25">
      <c r="A4945" s="2" t="s">
        <v>853</v>
      </c>
      <c r="B4945" s="2" t="s">
        <v>854</v>
      </c>
      <c r="C4945" s="2">
        <v>2020</v>
      </c>
      <c r="D4945" s="2" t="s">
        <v>241</v>
      </c>
      <c r="E4945" s="2" t="s">
        <v>627</v>
      </c>
      <c r="F4945" s="2" t="s">
        <v>855</v>
      </c>
      <c r="G4945" s="2">
        <v>-72</v>
      </c>
      <c r="H4945" s="2">
        <v>7.9703804804012006E-3</v>
      </c>
      <c r="I4945" s="2">
        <v>8.9268261380493451E-3</v>
      </c>
      <c r="J4945" s="26" t="s">
        <v>700</v>
      </c>
    </row>
    <row r="4946" spans="1:10" ht="15.75" hidden="1" customHeight="1" x14ac:dyDescent="0.25">
      <c r="A4946" s="2" t="s">
        <v>853</v>
      </c>
      <c r="B4946" s="2" t="s">
        <v>854</v>
      </c>
      <c r="C4946" s="2">
        <v>2020</v>
      </c>
      <c r="D4946" s="2" t="s">
        <v>241</v>
      </c>
      <c r="E4946" s="2" t="s">
        <v>627</v>
      </c>
      <c r="F4946" s="2" t="s">
        <v>855</v>
      </c>
      <c r="G4946" s="2">
        <v>-71</v>
      </c>
      <c r="H4946" s="2">
        <v>6.3107900787145003E-3</v>
      </c>
      <c r="I4946" s="2">
        <v>7.0680848881602412E-3</v>
      </c>
      <c r="J4946" s="26" t="s">
        <v>700</v>
      </c>
    </row>
    <row r="4947" spans="1:10" ht="15.75" hidden="1" customHeight="1" x14ac:dyDescent="0.25">
      <c r="A4947" s="2" t="s">
        <v>853</v>
      </c>
      <c r="B4947" s="2" t="s">
        <v>854</v>
      </c>
      <c r="C4947" s="2">
        <v>2020</v>
      </c>
      <c r="D4947" s="2" t="s">
        <v>241</v>
      </c>
      <c r="E4947" s="2" t="s">
        <v>627</v>
      </c>
      <c r="F4947" s="2" t="s">
        <v>855</v>
      </c>
      <c r="G4947" s="2">
        <v>-70</v>
      </c>
      <c r="H4947" s="2">
        <v>4.2882927227765001E-3</v>
      </c>
      <c r="I4947" s="2">
        <v>4.802887849509681E-3</v>
      </c>
      <c r="J4947" s="26" t="s">
        <v>700</v>
      </c>
    </row>
    <row r="4948" spans="1:10" ht="15.75" hidden="1" customHeight="1" x14ac:dyDescent="0.25">
      <c r="A4948" s="2" t="s">
        <v>853</v>
      </c>
      <c r="B4948" s="2" t="s">
        <v>854</v>
      </c>
      <c r="C4948" s="2">
        <v>2020</v>
      </c>
      <c r="D4948" s="2" t="s">
        <v>241</v>
      </c>
      <c r="E4948" s="2" t="s">
        <v>627</v>
      </c>
      <c r="F4948" s="2" t="s">
        <v>855</v>
      </c>
      <c r="G4948" s="2">
        <v>-69</v>
      </c>
      <c r="H4948" s="2">
        <v>1.7997617949731599E-2</v>
      </c>
      <c r="I4948" s="2">
        <v>2.0157332103699393E-2</v>
      </c>
      <c r="J4948" s="26" t="s">
        <v>700</v>
      </c>
    </row>
    <row r="4949" spans="1:10" ht="15.75" hidden="1" customHeight="1" x14ac:dyDescent="0.25">
      <c r="A4949" s="2" t="s">
        <v>853</v>
      </c>
      <c r="B4949" s="2" t="s">
        <v>854</v>
      </c>
      <c r="C4949" s="2">
        <v>2020</v>
      </c>
      <c r="D4949" s="2" t="s">
        <v>241</v>
      </c>
      <c r="E4949" s="2" t="s">
        <v>627</v>
      </c>
      <c r="F4949" s="2" t="s">
        <v>855</v>
      </c>
      <c r="G4949" s="2">
        <v>-68</v>
      </c>
      <c r="H4949" s="2">
        <v>1.2596077285706999E-3</v>
      </c>
      <c r="I4949" s="2">
        <v>1.4107606559991841E-3</v>
      </c>
      <c r="J4949" s="26" t="s">
        <v>700</v>
      </c>
    </row>
    <row r="4950" spans="1:10" ht="15.75" hidden="1" customHeight="1" x14ac:dyDescent="0.25">
      <c r="A4950" s="2" t="s">
        <v>853</v>
      </c>
      <c r="B4950" s="2" t="s">
        <v>854</v>
      </c>
      <c r="C4950" s="2">
        <v>2020</v>
      </c>
      <c r="D4950" s="2" t="s">
        <v>241</v>
      </c>
      <c r="E4950" s="2" t="s">
        <v>627</v>
      </c>
      <c r="F4950" s="2" t="s">
        <v>855</v>
      </c>
      <c r="G4950" s="2">
        <v>-67</v>
      </c>
      <c r="H4950" s="2">
        <v>2.4680036585777998E-3</v>
      </c>
      <c r="I4950" s="2">
        <v>2.7641640976071359E-3</v>
      </c>
      <c r="J4950" s="26" t="s">
        <v>700</v>
      </c>
    </row>
    <row r="4951" spans="1:10" ht="15.75" hidden="1" customHeight="1" x14ac:dyDescent="0.25">
      <c r="A4951" s="2" t="s">
        <v>853</v>
      </c>
      <c r="B4951" s="2" t="s">
        <v>854</v>
      </c>
      <c r="C4951" s="2">
        <v>2020</v>
      </c>
      <c r="D4951" s="2" t="s">
        <v>241</v>
      </c>
      <c r="E4951" s="2" t="s">
        <v>627</v>
      </c>
      <c r="F4951" s="2" t="s">
        <v>855</v>
      </c>
      <c r="G4951" s="2">
        <v>-65</v>
      </c>
      <c r="H4951" s="2">
        <v>3.6302463850006001E-3</v>
      </c>
      <c r="I4951" s="2">
        <v>4.065875951200673E-3</v>
      </c>
      <c r="J4951" s="26" t="s">
        <v>700</v>
      </c>
    </row>
    <row r="4952" spans="1:10" ht="15.75" hidden="1" customHeight="1" x14ac:dyDescent="0.25">
      <c r="A4952" s="2" t="s">
        <v>853</v>
      </c>
      <c r="B4952" s="2" t="s">
        <v>854</v>
      </c>
      <c r="C4952" s="2">
        <v>2020</v>
      </c>
      <c r="D4952" s="2" t="s">
        <v>241</v>
      </c>
      <c r="E4952" s="2" t="s">
        <v>627</v>
      </c>
      <c r="F4952" s="2" t="s">
        <v>855</v>
      </c>
      <c r="G4952" s="2">
        <v>-64</v>
      </c>
      <c r="H4952" s="2">
        <v>8.1658028066158E-3</v>
      </c>
      <c r="I4952" s="2">
        <v>9.1456991434096975E-3</v>
      </c>
      <c r="J4952" s="26" t="s">
        <v>700</v>
      </c>
    </row>
    <row r="4953" spans="1:10" ht="15.75" hidden="1" customHeight="1" x14ac:dyDescent="0.25">
      <c r="A4953" s="2" t="s">
        <v>853</v>
      </c>
      <c r="B4953" s="2" t="s">
        <v>854</v>
      </c>
      <c r="C4953" s="2">
        <v>2020</v>
      </c>
      <c r="D4953" s="2" t="s">
        <v>241</v>
      </c>
      <c r="E4953" s="2" t="s">
        <v>627</v>
      </c>
      <c r="F4953" s="2" t="s">
        <v>855</v>
      </c>
      <c r="G4953" s="2">
        <v>-63</v>
      </c>
      <c r="H4953" s="2">
        <v>1.0202042583841799E-2</v>
      </c>
      <c r="I4953" s="2">
        <v>1.1426287693902816E-2</v>
      </c>
      <c r="J4953" s="26" t="s">
        <v>700</v>
      </c>
    </row>
    <row r="4954" spans="1:10" ht="15.75" hidden="1" customHeight="1" x14ac:dyDescent="0.25">
      <c r="A4954" s="2" t="s">
        <v>853</v>
      </c>
      <c r="B4954" s="2" t="s">
        <v>854</v>
      </c>
      <c r="C4954" s="2">
        <v>2020</v>
      </c>
      <c r="D4954" s="2" t="s">
        <v>241</v>
      </c>
      <c r="E4954" s="2" t="s">
        <v>627</v>
      </c>
      <c r="F4954" s="2" t="s">
        <v>855</v>
      </c>
      <c r="G4954" s="2">
        <v>-62</v>
      </c>
      <c r="H4954" s="2">
        <v>4.4816712033935004E-3</v>
      </c>
      <c r="I4954" s="2">
        <v>5.0194717478007208E-3</v>
      </c>
      <c r="J4954" s="26" t="s">
        <v>700</v>
      </c>
    </row>
    <row r="4955" spans="1:10" ht="15.75" hidden="1" customHeight="1" x14ac:dyDescent="0.25">
      <c r="A4955" s="2" t="s">
        <v>853</v>
      </c>
      <c r="B4955" s="2" t="s">
        <v>854</v>
      </c>
      <c r="C4955" s="2">
        <v>2020</v>
      </c>
      <c r="D4955" s="2" t="s">
        <v>241</v>
      </c>
      <c r="E4955" s="2" t="s">
        <v>627</v>
      </c>
      <c r="F4955" s="2" t="s">
        <v>855</v>
      </c>
      <c r="G4955" s="2">
        <v>-61</v>
      </c>
      <c r="H4955" s="2">
        <v>7.0745171979069996E-3</v>
      </c>
      <c r="I4955" s="2">
        <v>7.9234592616558401E-3</v>
      </c>
      <c r="J4955" s="26" t="s">
        <v>700</v>
      </c>
    </row>
    <row r="4956" spans="1:10" ht="15.75" hidden="1" customHeight="1" x14ac:dyDescent="0.25">
      <c r="A4956" s="2" t="s">
        <v>853</v>
      </c>
      <c r="B4956" s="2" t="s">
        <v>854</v>
      </c>
      <c r="C4956" s="2">
        <v>2020</v>
      </c>
      <c r="D4956" s="2" t="s">
        <v>241</v>
      </c>
      <c r="E4956" s="2" t="s">
        <v>627</v>
      </c>
      <c r="F4956" s="2" t="s">
        <v>855</v>
      </c>
      <c r="G4956" s="2">
        <v>-60</v>
      </c>
      <c r="H4956" s="2">
        <v>9.7971223294729989E-4</v>
      </c>
      <c r="I4956" s="2">
        <v>1.0972777009009759E-3</v>
      </c>
      <c r="J4956" s="26" t="s">
        <v>700</v>
      </c>
    </row>
    <row r="4957" spans="1:10" ht="15.75" hidden="1" customHeight="1" x14ac:dyDescent="0.25">
      <c r="A4957" s="2" t="s">
        <v>853</v>
      </c>
      <c r="B4957" s="2" t="s">
        <v>854</v>
      </c>
      <c r="C4957" s="2">
        <v>2020</v>
      </c>
      <c r="D4957" s="2" t="s">
        <v>241</v>
      </c>
      <c r="E4957" s="2" t="s">
        <v>627</v>
      </c>
      <c r="F4957" s="2" t="s">
        <v>855</v>
      </c>
      <c r="G4957" s="2">
        <v>-59</v>
      </c>
      <c r="H4957" s="2">
        <v>4.4970099115743999E-3</v>
      </c>
      <c r="I4957" s="2">
        <v>5.0366511009633285E-3</v>
      </c>
      <c r="J4957" s="26" t="s">
        <v>700</v>
      </c>
    </row>
    <row r="4958" spans="1:10" ht="15.75" hidden="1" customHeight="1" x14ac:dyDescent="0.25">
      <c r="A4958" s="2" t="s">
        <v>853</v>
      </c>
      <c r="B4958" s="2" t="s">
        <v>854</v>
      </c>
      <c r="C4958" s="2">
        <v>2020</v>
      </c>
      <c r="D4958" s="2" t="s">
        <v>241</v>
      </c>
      <c r="E4958" s="2" t="s">
        <v>627</v>
      </c>
      <c r="F4958" s="2" t="s">
        <v>855</v>
      </c>
      <c r="G4958" s="2">
        <v>-58</v>
      </c>
      <c r="H4958" s="2">
        <v>2.0165970781818002E-3</v>
      </c>
      <c r="I4958" s="2">
        <v>2.2585887275636163E-3</v>
      </c>
      <c r="J4958" s="26" t="s">
        <v>700</v>
      </c>
    </row>
    <row r="4959" spans="1:10" ht="15.75" hidden="1" customHeight="1" x14ac:dyDescent="0.25">
      <c r="A4959" s="2" t="s">
        <v>853</v>
      </c>
      <c r="B4959" s="2" t="s">
        <v>854</v>
      </c>
      <c r="C4959" s="2">
        <v>2020</v>
      </c>
      <c r="D4959" s="2" t="s">
        <v>241</v>
      </c>
      <c r="E4959" s="2" t="s">
        <v>627</v>
      </c>
      <c r="F4959" s="2" t="s">
        <v>855</v>
      </c>
      <c r="G4959" s="2">
        <v>-57</v>
      </c>
      <c r="H4959" s="2">
        <v>1.8257940537295999E-3</v>
      </c>
      <c r="I4959" s="2">
        <v>2.0448893401771519E-3</v>
      </c>
      <c r="J4959" s="26" t="s">
        <v>700</v>
      </c>
    </row>
    <row r="4960" spans="1:10" ht="15.75" hidden="1" customHeight="1" x14ac:dyDescent="0.25">
      <c r="A4960" s="2" t="s">
        <v>853</v>
      </c>
      <c r="B4960" s="2" t="s">
        <v>854</v>
      </c>
      <c r="C4960" s="2">
        <v>2020</v>
      </c>
      <c r="D4960" s="2" t="s">
        <v>241</v>
      </c>
      <c r="E4960" s="2" t="s">
        <v>627</v>
      </c>
      <c r="F4960" s="2" t="s">
        <v>855</v>
      </c>
      <c r="G4960" s="2">
        <v>-56</v>
      </c>
      <c r="H4960" s="2">
        <v>5.8298161020501997E-3</v>
      </c>
      <c r="I4960" s="2">
        <v>6.5293940342962247E-3</v>
      </c>
      <c r="J4960" s="26" t="s">
        <v>700</v>
      </c>
    </row>
    <row r="4961" spans="1:10" ht="15.75" hidden="1" customHeight="1" x14ac:dyDescent="0.25">
      <c r="A4961" s="2" t="s">
        <v>853</v>
      </c>
      <c r="B4961" s="2" t="s">
        <v>854</v>
      </c>
      <c r="C4961" s="2">
        <v>2020</v>
      </c>
      <c r="D4961" s="2" t="s">
        <v>241</v>
      </c>
      <c r="E4961" s="2" t="s">
        <v>627</v>
      </c>
      <c r="F4961" s="2" t="s">
        <v>855</v>
      </c>
      <c r="G4961" s="2">
        <v>-55</v>
      </c>
      <c r="H4961" s="2">
        <v>6.4960333984344998E-3</v>
      </c>
      <c r="I4961" s="2">
        <v>7.2755574062466407E-3</v>
      </c>
      <c r="J4961" s="26" t="s">
        <v>700</v>
      </c>
    </row>
    <row r="4962" spans="1:10" ht="15.75" hidden="1" customHeight="1" x14ac:dyDescent="0.25">
      <c r="A4962" s="2" t="s">
        <v>853</v>
      </c>
      <c r="B4962" s="2" t="s">
        <v>854</v>
      </c>
      <c r="C4962" s="2">
        <v>2020</v>
      </c>
      <c r="D4962" s="2" t="s">
        <v>241</v>
      </c>
      <c r="E4962" s="2" t="s">
        <v>627</v>
      </c>
      <c r="F4962" s="2" t="s">
        <v>855</v>
      </c>
      <c r="G4962" s="2">
        <v>-54</v>
      </c>
      <c r="H4962" s="2">
        <v>2.7039409615099001E-3</v>
      </c>
      <c r="I4962" s="2">
        <v>3.0284138768910886E-3</v>
      </c>
      <c r="J4962" s="26" t="s">
        <v>700</v>
      </c>
    </row>
    <row r="4963" spans="1:10" ht="15.75" hidden="1" customHeight="1" x14ac:dyDescent="0.25">
      <c r="A4963" s="2" t="s">
        <v>853</v>
      </c>
      <c r="B4963" s="2" t="s">
        <v>854</v>
      </c>
      <c r="C4963" s="2">
        <v>2020</v>
      </c>
      <c r="D4963" s="2" t="s">
        <v>241</v>
      </c>
      <c r="E4963" s="2" t="s">
        <v>627</v>
      </c>
      <c r="F4963" s="2" t="s">
        <v>855</v>
      </c>
      <c r="G4963" s="2">
        <v>-53</v>
      </c>
      <c r="H4963" s="2">
        <v>5.1595701370388001E-3</v>
      </c>
      <c r="I4963" s="2">
        <v>5.7787185534834565E-3</v>
      </c>
      <c r="J4963" s="26" t="s">
        <v>700</v>
      </c>
    </row>
    <row r="4964" spans="1:10" ht="15.75" hidden="1" customHeight="1" x14ac:dyDescent="0.25">
      <c r="A4964" s="2" t="s">
        <v>853</v>
      </c>
      <c r="B4964" s="2" t="s">
        <v>854</v>
      </c>
      <c r="C4964" s="2">
        <v>2020</v>
      </c>
      <c r="D4964" s="2" t="s">
        <v>241</v>
      </c>
      <c r="E4964" s="2" t="s">
        <v>627</v>
      </c>
      <c r="F4964" s="2" t="s">
        <v>855</v>
      </c>
      <c r="G4964" s="2">
        <v>-52</v>
      </c>
      <c r="H4964" s="2">
        <v>1.6870626132004E-3</v>
      </c>
      <c r="I4964" s="2">
        <v>1.8895101267844482E-3</v>
      </c>
      <c r="J4964" s="26" t="s">
        <v>700</v>
      </c>
    </row>
    <row r="4965" spans="1:10" ht="15.75" hidden="1" customHeight="1" x14ac:dyDescent="0.25">
      <c r="A4965" s="2" t="s">
        <v>853</v>
      </c>
      <c r="B4965" s="2" t="s">
        <v>854</v>
      </c>
      <c r="C4965" s="2">
        <v>2020</v>
      </c>
      <c r="D4965" s="2" t="s">
        <v>241</v>
      </c>
      <c r="E4965" s="2" t="s">
        <v>627</v>
      </c>
      <c r="F4965" s="2" t="s">
        <v>855</v>
      </c>
      <c r="G4965" s="2">
        <v>-51</v>
      </c>
      <c r="H4965" s="2">
        <v>2.1104994229971998E-3</v>
      </c>
      <c r="I4965" s="2">
        <v>2.3637593537568641E-3</v>
      </c>
      <c r="J4965" s="26" t="s">
        <v>700</v>
      </c>
    </row>
    <row r="4966" spans="1:10" ht="15.75" hidden="1" customHeight="1" x14ac:dyDescent="0.25">
      <c r="A4966" s="2" t="s">
        <v>853</v>
      </c>
      <c r="B4966" s="2" t="s">
        <v>854</v>
      </c>
      <c r="C4966" s="2">
        <v>2020</v>
      </c>
      <c r="D4966" s="2" t="s">
        <v>241</v>
      </c>
      <c r="E4966" s="2" t="s">
        <v>627</v>
      </c>
      <c r="F4966" s="2" t="s">
        <v>855</v>
      </c>
      <c r="G4966" s="2">
        <v>-50</v>
      </c>
      <c r="H4966" s="2">
        <v>4.2438153759575999E-3</v>
      </c>
      <c r="I4966" s="2">
        <v>4.7530732210725119E-3</v>
      </c>
      <c r="J4966" s="26" t="s">
        <v>700</v>
      </c>
    </row>
    <row r="4967" spans="1:10" ht="15.75" hidden="1" customHeight="1" x14ac:dyDescent="0.25">
      <c r="A4967" s="2" t="s">
        <v>853</v>
      </c>
      <c r="B4967" s="2" t="s">
        <v>854</v>
      </c>
      <c r="C4967" s="2">
        <v>2020</v>
      </c>
      <c r="D4967" s="2" t="s">
        <v>241</v>
      </c>
      <c r="E4967" s="2" t="s">
        <v>627</v>
      </c>
      <c r="F4967" s="2" t="s">
        <v>855</v>
      </c>
      <c r="G4967" s="2">
        <v>-49</v>
      </c>
      <c r="H4967" s="2">
        <v>1.7006990965456E-3</v>
      </c>
      <c r="I4967" s="2">
        <v>1.9047829881310722E-3</v>
      </c>
      <c r="J4967" s="26" t="s">
        <v>700</v>
      </c>
    </row>
    <row r="4968" spans="1:10" ht="15.75" hidden="1" customHeight="1" x14ac:dyDescent="0.25">
      <c r="A4968" s="2" t="s">
        <v>853</v>
      </c>
      <c r="B4968" s="2" t="s">
        <v>854</v>
      </c>
      <c r="C4968" s="2">
        <v>2020</v>
      </c>
      <c r="D4968" s="2" t="s">
        <v>241</v>
      </c>
      <c r="E4968" s="2" t="s">
        <v>627</v>
      </c>
      <c r="F4968" s="2" t="s">
        <v>855</v>
      </c>
      <c r="G4968" s="2">
        <v>-48</v>
      </c>
      <c r="H4968" s="2">
        <v>4.4813111308031001E-3</v>
      </c>
      <c r="I4968" s="2">
        <v>5.0190684664994725E-3</v>
      </c>
      <c r="J4968" s="26" t="s">
        <v>700</v>
      </c>
    </row>
    <row r="4969" spans="1:10" ht="15.75" hidden="1" customHeight="1" x14ac:dyDescent="0.25">
      <c r="A4969" s="2" t="s">
        <v>853</v>
      </c>
      <c r="B4969" s="2" t="s">
        <v>854</v>
      </c>
      <c r="C4969" s="2">
        <v>2020</v>
      </c>
      <c r="D4969" s="2" t="s">
        <v>241</v>
      </c>
      <c r="E4969" s="2" t="s">
        <v>627</v>
      </c>
      <c r="F4969" s="2" t="s">
        <v>855</v>
      </c>
      <c r="G4969" s="2">
        <v>-46</v>
      </c>
      <c r="H4969" s="2">
        <v>1.7962060519493999E-3</v>
      </c>
      <c r="I4969" s="2">
        <v>2.0117507781833282E-3</v>
      </c>
      <c r="J4969" s="26" t="s">
        <v>700</v>
      </c>
    </row>
    <row r="4970" spans="1:10" ht="15.75" hidden="1" customHeight="1" x14ac:dyDescent="0.25">
      <c r="A4970" s="2" t="s">
        <v>853</v>
      </c>
      <c r="B4970" s="2" t="s">
        <v>854</v>
      </c>
      <c r="C4970" s="2">
        <v>2020</v>
      </c>
      <c r="D4970" s="2" t="s">
        <v>241</v>
      </c>
      <c r="E4970" s="2" t="s">
        <v>627</v>
      </c>
      <c r="F4970" s="2" t="s">
        <v>855</v>
      </c>
      <c r="G4970" s="2">
        <v>-45</v>
      </c>
      <c r="H4970" s="2">
        <v>2.9942873516119999E-3</v>
      </c>
      <c r="I4970" s="2">
        <v>3.3536018338054404E-3</v>
      </c>
      <c r="J4970" s="26" t="s">
        <v>700</v>
      </c>
    </row>
    <row r="4971" spans="1:10" ht="15.75" hidden="1" customHeight="1" x14ac:dyDescent="0.25">
      <c r="A4971" s="2" t="s">
        <v>853</v>
      </c>
      <c r="B4971" s="2" t="s">
        <v>854</v>
      </c>
      <c r="C4971" s="2">
        <v>2020</v>
      </c>
      <c r="D4971" s="2" t="s">
        <v>241</v>
      </c>
      <c r="E4971" s="2" t="s">
        <v>627</v>
      </c>
      <c r="F4971" s="2" t="s">
        <v>855</v>
      </c>
      <c r="G4971" s="2">
        <v>-44</v>
      </c>
      <c r="H4971" s="2">
        <v>8.8157044956459999E-4</v>
      </c>
      <c r="I4971" s="2">
        <v>9.8735890351235199E-4</v>
      </c>
      <c r="J4971" s="26" t="s">
        <v>700</v>
      </c>
    </row>
    <row r="4972" spans="1:10" ht="15.75" hidden="1" customHeight="1" x14ac:dyDescent="0.25">
      <c r="A4972" s="2" t="s">
        <v>853</v>
      </c>
      <c r="B4972" s="2" t="s">
        <v>854</v>
      </c>
      <c r="C4972" s="2">
        <v>2020</v>
      </c>
      <c r="D4972" s="2" t="s">
        <v>241</v>
      </c>
      <c r="E4972" s="2" t="s">
        <v>627</v>
      </c>
      <c r="F4972" s="2" t="s">
        <v>855</v>
      </c>
      <c r="G4972" s="2">
        <v>-43</v>
      </c>
      <c r="H4972" s="2">
        <v>1.9434260320850001E-3</v>
      </c>
      <c r="I4972" s="2">
        <v>2.1766371559352004E-3</v>
      </c>
      <c r="J4972" s="26" t="s">
        <v>700</v>
      </c>
    </row>
    <row r="4973" spans="1:10" ht="15.75" hidden="1" customHeight="1" x14ac:dyDescent="0.25">
      <c r="A4973" s="2" t="s">
        <v>853</v>
      </c>
      <c r="B4973" s="2" t="s">
        <v>854</v>
      </c>
      <c r="C4973" s="2">
        <v>2020</v>
      </c>
      <c r="D4973" s="2" t="s">
        <v>241</v>
      </c>
      <c r="E4973" s="2" t="s">
        <v>627</v>
      </c>
      <c r="F4973" s="2" t="s">
        <v>855</v>
      </c>
      <c r="G4973" s="2">
        <v>-42</v>
      </c>
      <c r="H4973" s="2">
        <v>2.4080526200123001E-3</v>
      </c>
      <c r="I4973" s="2">
        <v>2.6970189344137762E-3</v>
      </c>
      <c r="J4973" s="26" t="s">
        <v>700</v>
      </c>
    </row>
    <row r="4974" spans="1:10" ht="15.75" hidden="1" customHeight="1" x14ac:dyDescent="0.25">
      <c r="A4974" s="2" t="s">
        <v>853</v>
      </c>
      <c r="B4974" s="2" t="s">
        <v>854</v>
      </c>
      <c r="C4974" s="2">
        <v>2020</v>
      </c>
      <c r="D4974" s="2" t="s">
        <v>241</v>
      </c>
      <c r="E4974" s="2" t="s">
        <v>627</v>
      </c>
      <c r="F4974" s="2" t="s">
        <v>855</v>
      </c>
      <c r="G4974" s="2">
        <v>-40</v>
      </c>
      <c r="H4974" s="2">
        <v>3.1252627377398E-3</v>
      </c>
      <c r="I4974" s="2">
        <v>3.5002942662685763E-3</v>
      </c>
      <c r="J4974" s="26" t="s">
        <v>700</v>
      </c>
    </row>
    <row r="4975" spans="1:10" ht="15.75" hidden="1" customHeight="1" x14ac:dyDescent="0.25">
      <c r="A4975" s="2" t="s">
        <v>853</v>
      </c>
      <c r="B4975" s="2" t="s">
        <v>854</v>
      </c>
      <c r="C4975" s="2">
        <v>2020</v>
      </c>
      <c r="D4975" s="2" t="s">
        <v>241</v>
      </c>
      <c r="E4975" s="2" t="s">
        <v>627</v>
      </c>
      <c r="F4975" s="2" t="s">
        <v>855</v>
      </c>
      <c r="G4975" s="2">
        <v>-37</v>
      </c>
      <c r="H4975" s="2">
        <v>7.2004407411440003E-4</v>
      </c>
      <c r="I4975" s="2">
        <v>8.064493630081281E-4</v>
      </c>
      <c r="J4975" s="26" t="s">
        <v>700</v>
      </c>
    </row>
    <row r="4976" spans="1:10" ht="15.75" hidden="1" customHeight="1" x14ac:dyDescent="0.25">
      <c r="A4976" s="2" t="s">
        <v>853</v>
      </c>
      <c r="B4976" s="2" t="s">
        <v>854</v>
      </c>
      <c r="C4976" s="2">
        <v>2020</v>
      </c>
      <c r="D4976" s="2" t="s">
        <v>241</v>
      </c>
      <c r="E4976" s="2" t="s">
        <v>627</v>
      </c>
      <c r="F4976" s="2" t="s">
        <v>855</v>
      </c>
      <c r="G4976" s="2">
        <v>-36</v>
      </c>
      <c r="H4976" s="2">
        <v>1.4748346293345E-3</v>
      </c>
      <c r="I4976" s="2">
        <v>1.6518147848546402E-3</v>
      </c>
      <c r="J4976" s="26" t="s">
        <v>700</v>
      </c>
    </row>
    <row r="4977" spans="1:10" ht="15.75" hidden="1" customHeight="1" x14ac:dyDescent="0.25">
      <c r="A4977" s="2" t="s">
        <v>853</v>
      </c>
      <c r="B4977" s="2" t="s">
        <v>854</v>
      </c>
      <c r="C4977" s="2">
        <v>2020</v>
      </c>
      <c r="D4977" s="2" t="s">
        <v>241</v>
      </c>
      <c r="E4977" s="2" t="s">
        <v>627</v>
      </c>
      <c r="F4977" s="2" t="s">
        <v>855</v>
      </c>
      <c r="G4977" s="2">
        <v>-35</v>
      </c>
      <c r="H4977" s="2">
        <v>6.7129143280910005E-4</v>
      </c>
      <c r="I4977" s="2">
        <v>7.518464047461921E-4</v>
      </c>
      <c r="J4977" s="26" t="s">
        <v>700</v>
      </c>
    </row>
    <row r="4978" spans="1:10" ht="15.75" hidden="1" customHeight="1" x14ac:dyDescent="0.25">
      <c r="A4978" s="2" t="s">
        <v>853</v>
      </c>
      <c r="B4978" s="2" t="s">
        <v>854</v>
      </c>
      <c r="C4978" s="2">
        <v>2020</v>
      </c>
      <c r="D4978" s="2" t="s">
        <v>241</v>
      </c>
      <c r="E4978" s="2" t="s">
        <v>627</v>
      </c>
      <c r="F4978" s="2" t="s">
        <v>855</v>
      </c>
      <c r="G4978" s="2">
        <v>-34</v>
      </c>
      <c r="H4978" s="2">
        <v>2.5747754261828998E-3</v>
      </c>
      <c r="I4978" s="2">
        <v>2.8837484773248483E-3</v>
      </c>
      <c r="J4978" s="26" t="s">
        <v>700</v>
      </c>
    </row>
    <row r="4979" spans="1:10" ht="15.75" hidden="1" customHeight="1" x14ac:dyDescent="0.25">
      <c r="A4979" s="2" t="s">
        <v>853</v>
      </c>
      <c r="B4979" s="2" t="s">
        <v>854</v>
      </c>
      <c r="C4979" s="2">
        <v>2020</v>
      </c>
      <c r="D4979" s="2" t="s">
        <v>241</v>
      </c>
      <c r="E4979" s="2" t="s">
        <v>627</v>
      </c>
      <c r="F4979" s="2" t="s">
        <v>855</v>
      </c>
      <c r="G4979" s="2">
        <v>-33</v>
      </c>
      <c r="H4979" s="2">
        <v>3.5700892913155002E-3</v>
      </c>
      <c r="I4979" s="2">
        <v>3.9985000062733606E-3</v>
      </c>
      <c r="J4979" s="26" t="s">
        <v>700</v>
      </c>
    </row>
    <row r="4980" spans="1:10" ht="15.75" hidden="1" customHeight="1" x14ac:dyDescent="0.25">
      <c r="A4980" s="2" t="s">
        <v>853</v>
      </c>
      <c r="B4980" s="2" t="s">
        <v>854</v>
      </c>
      <c r="C4980" s="2">
        <v>2020</v>
      </c>
      <c r="D4980" s="2" t="s">
        <v>241</v>
      </c>
      <c r="E4980" s="2" t="s">
        <v>627</v>
      </c>
      <c r="F4980" s="2" t="s">
        <v>855</v>
      </c>
      <c r="G4980" s="2">
        <v>-32</v>
      </c>
      <c r="H4980" s="2">
        <v>2.0405552932060999E-3</v>
      </c>
      <c r="I4980" s="2">
        <v>2.2854219283908322E-3</v>
      </c>
      <c r="J4980" s="26" t="s">
        <v>700</v>
      </c>
    </row>
    <row r="4981" spans="1:10" ht="15.75" hidden="1" customHeight="1" x14ac:dyDescent="0.25">
      <c r="A4981" s="2" t="s">
        <v>853</v>
      </c>
      <c r="B4981" s="2" t="s">
        <v>854</v>
      </c>
      <c r="C4981" s="2">
        <v>2020</v>
      </c>
      <c r="D4981" s="2" t="s">
        <v>241</v>
      </c>
      <c r="E4981" s="2" t="s">
        <v>627</v>
      </c>
      <c r="F4981" s="2" t="s">
        <v>855</v>
      </c>
      <c r="G4981" s="2">
        <v>-31</v>
      </c>
      <c r="H4981" s="2">
        <v>1.2127250665799E-3</v>
      </c>
      <c r="I4981" s="2">
        <v>1.3582520745694881E-3</v>
      </c>
      <c r="J4981" s="26" t="s">
        <v>700</v>
      </c>
    </row>
    <row r="4982" spans="1:10" ht="15.75" hidden="1" customHeight="1" x14ac:dyDescent="0.25">
      <c r="A4982" s="2" t="s">
        <v>853</v>
      </c>
      <c r="B4982" s="2" t="s">
        <v>854</v>
      </c>
      <c r="C4982" s="2">
        <v>2020</v>
      </c>
      <c r="D4982" s="2" t="s">
        <v>241</v>
      </c>
      <c r="E4982" s="2" t="s">
        <v>627</v>
      </c>
      <c r="F4982" s="2" t="s">
        <v>855</v>
      </c>
      <c r="G4982" s="2">
        <v>-30</v>
      </c>
      <c r="H4982" s="2">
        <v>1.2813787907361999E-3</v>
      </c>
      <c r="I4982" s="2">
        <v>1.4351442456245441E-3</v>
      </c>
      <c r="J4982" s="26" t="s">
        <v>700</v>
      </c>
    </row>
    <row r="4983" spans="1:10" ht="15.75" hidden="1" customHeight="1" x14ac:dyDescent="0.25">
      <c r="A4983" s="2" t="s">
        <v>853</v>
      </c>
      <c r="B4983" s="2" t="s">
        <v>854</v>
      </c>
      <c r="C4983" s="2">
        <v>2020</v>
      </c>
      <c r="D4983" s="2" t="s">
        <v>241</v>
      </c>
      <c r="E4983" s="2" t="s">
        <v>627</v>
      </c>
      <c r="F4983" s="2" t="s">
        <v>855</v>
      </c>
      <c r="G4983" s="2">
        <v>-28</v>
      </c>
      <c r="H4983" s="2">
        <v>7.3137186700479996E-4</v>
      </c>
      <c r="I4983" s="2">
        <v>8.1913649104537606E-4</v>
      </c>
      <c r="J4983" s="26" t="s">
        <v>700</v>
      </c>
    </row>
    <row r="4984" spans="1:10" ht="15.75" hidden="1" customHeight="1" x14ac:dyDescent="0.25">
      <c r="A4984" s="2" t="s">
        <v>853</v>
      </c>
      <c r="B4984" s="2" t="s">
        <v>854</v>
      </c>
      <c r="C4984" s="2">
        <v>2020</v>
      </c>
      <c r="D4984" s="2" t="s">
        <v>241</v>
      </c>
      <c r="E4984" s="2" t="s">
        <v>627</v>
      </c>
      <c r="F4984" s="2" t="s">
        <v>855</v>
      </c>
      <c r="G4984" s="2">
        <v>-27</v>
      </c>
      <c r="H4984" s="2">
        <v>1.2663705274462999E-3</v>
      </c>
      <c r="I4984" s="2">
        <v>1.4183349907398561E-3</v>
      </c>
      <c r="J4984" s="26" t="s">
        <v>700</v>
      </c>
    </row>
    <row r="4985" spans="1:10" ht="15.75" hidden="1" customHeight="1" x14ac:dyDescent="0.25">
      <c r="A4985" s="2" t="s">
        <v>853</v>
      </c>
      <c r="B4985" s="2" t="s">
        <v>854</v>
      </c>
      <c r="C4985" s="2">
        <v>2020</v>
      </c>
      <c r="D4985" s="2" t="s">
        <v>241</v>
      </c>
      <c r="E4985" s="2" t="s">
        <v>627</v>
      </c>
      <c r="F4985" s="2" t="s">
        <v>855</v>
      </c>
      <c r="G4985" s="2">
        <v>-26</v>
      </c>
      <c r="H4985" s="2">
        <v>1.0681449202820999E-3</v>
      </c>
      <c r="I4985" s="2">
        <v>1.196322310715952E-3</v>
      </c>
      <c r="J4985" s="26" t="s">
        <v>700</v>
      </c>
    </row>
    <row r="4986" spans="1:10" ht="15.75" hidden="1" customHeight="1" x14ac:dyDescent="0.25">
      <c r="A4986" s="2" t="s">
        <v>853</v>
      </c>
      <c r="B4986" s="2" t="s">
        <v>854</v>
      </c>
      <c r="C4986" s="2">
        <v>2020</v>
      </c>
      <c r="D4986" s="2" t="s">
        <v>241</v>
      </c>
      <c r="E4986" s="2" t="s">
        <v>627</v>
      </c>
      <c r="F4986" s="2" t="s">
        <v>855</v>
      </c>
      <c r="G4986" s="2">
        <v>-24</v>
      </c>
      <c r="H4986" s="2">
        <v>5.6362134637309995E-4</v>
      </c>
      <c r="I4986" s="2">
        <v>6.3125590793787197E-4</v>
      </c>
      <c r="J4986" s="26" t="s">
        <v>700</v>
      </c>
    </row>
    <row r="4987" spans="1:10" ht="15.75" hidden="1" customHeight="1" x14ac:dyDescent="0.25">
      <c r="A4987" s="2" t="s">
        <v>853</v>
      </c>
      <c r="B4987" s="2" t="s">
        <v>854</v>
      </c>
      <c r="C4987" s="2">
        <v>2020</v>
      </c>
      <c r="D4987" s="2" t="s">
        <v>241</v>
      </c>
      <c r="E4987" s="2" t="s">
        <v>627</v>
      </c>
      <c r="F4987" s="2" t="s">
        <v>855</v>
      </c>
      <c r="G4987" s="2">
        <v>-23</v>
      </c>
      <c r="H4987" s="2">
        <v>6.1332772020249995E-4</v>
      </c>
      <c r="I4987" s="2">
        <v>6.8692704662680001E-4</v>
      </c>
      <c r="J4987" s="26" t="s">
        <v>700</v>
      </c>
    </row>
    <row r="4988" spans="1:10" ht="15.75" hidden="1" customHeight="1" x14ac:dyDescent="0.25">
      <c r="A4988" s="2" t="s">
        <v>853</v>
      </c>
      <c r="B4988" s="2" t="s">
        <v>854</v>
      </c>
      <c r="C4988" s="2">
        <v>2020</v>
      </c>
      <c r="D4988" s="2" t="s">
        <v>241</v>
      </c>
      <c r="E4988" s="2" t="s">
        <v>627</v>
      </c>
      <c r="F4988" s="2" t="s">
        <v>855</v>
      </c>
      <c r="G4988" s="2">
        <v>-22</v>
      </c>
      <c r="H4988" s="2">
        <v>1.1680815368891001E-3</v>
      </c>
      <c r="I4988" s="2">
        <v>1.3082513213157922E-3</v>
      </c>
      <c r="J4988" s="26" t="s">
        <v>700</v>
      </c>
    </row>
    <row r="4989" spans="1:10" ht="15.75" hidden="1" customHeight="1" x14ac:dyDescent="0.25">
      <c r="A4989" s="2" t="s">
        <v>853</v>
      </c>
      <c r="B4989" s="2" t="s">
        <v>854</v>
      </c>
      <c r="C4989" s="2">
        <v>2020</v>
      </c>
      <c r="D4989" s="2" t="s">
        <v>241</v>
      </c>
      <c r="E4989" s="2" t="s">
        <v>627</v>
      </c>
      <c r="F4989" s="2" t="s">
        <v>855</v>
      </c>
      <c r="G4989" s="2">
        <v>-21</v>
      </c>
      <c r="H4989" s="2">
        <v>1.0008219396695E-3</v>
      </c>
      <c r="I4989" s="2">
        <v>1.1209205724298402E-3</v>
      </c>
      <c r="J4989" s="26" t="s">
        <v>700</v>
      </c>
    </row>
    <row r="4990" spans="1:10" ht="15.75" hidden="1" customHeight="1" x14ac:dyDescent="0.25">
      <c r="A4990" s="2" t="s">
        <v>853</v>
      </c>
      <c r="B4990" s="2" t="s">
        <v>854</v>
      </c>
      <c r="C4990" s="2">
        <v>2020</v>
      </c>
      <c r="D4990" s="2" t="s">
        <v>241</v>
      </c>
      <c r="E4990" s="2" t="s">
        <v>627</v>
      </c>
      <c r="F4990" s="2" t="s">
        <v>855</v>
      </c>
      <c r="G4990" s="2">
        <v>-20</v>
      </c>
      <c r="H4990" s="2">
        <v>1.0393196716905E-3</v>
      </c>
      <c r="I4990" s="2">
        <v>1.1640380322933601E-3</v>
      </c>
      <c r="J4990" s="26" t="s">
        <v>700</v>
      </c>
    </row>
    <row r="4991" spans="1:10" ht="15.75" hidden="1" customHeight="1" x14ac:dyDescent="0.25">
      <c r="A4991" s="2" t="s">
        <v>853</v>
      </c>
      <c r="B4991" s="2" t="s">
        <v>854</v>
      </c>
      <c r="C4991" s="2">
        <v>2020</v>
      </c>
      <c r="D4991" s="2" t="s">
        <v>241</v>
      </c>
      <c r="E4991" s="2" t="s">
        <v>627</v>
      </c>
      <c r="F4991" s="2" t="s">
        <v>855</v>
      </c>
      <c r="G4991" s="2">
        <v>-18</v>
      </c>
      <c r="H4991" s="2">
        <v>7.1178236976269995E-4</v>
      </c>
      <c r="I4991" s="2">
        <v>7.9719625413422399E-4</v>
      </c>
      <c r="J4991" s="26" t="s">
        <v>700</v>
      </c>
    </row>
    <row r="4992" spans="1:10" ht="15.75" hidden="1" customHeight="1" x14ac:dyDescent="0.25">
      <c r="A4992" s="2" t="s">
        <v>853</v>
      </c>
      <c r="B4992" s="2" t="s">
        <v>854</v>
      </c>
      <c r="C4992" s="2">
        <v>2020</v>
      </c>
      <c r="D4992" s="2" t="s">
        <v>241</v>
      </c>
      <c r="E4992" s="2" t="s">
        <v>627</v>
      </c>
      <c r="F4992" s="2" t="s">
        <v>855</v>
      </c>
      <c r="G4992" s="2">
        <v>-17</v>
      </c>
      <c r="H4992" s="2">
        <v>6.0980935813860005E-4</v>
      </c>
      <c r="I4992" s="2">
        <v>6.8298648111523208E-4</v>
      </c>
      <c r="J4992" s="26" t="s">
        <v>700</v>
      </c>
    </row>
    <row r="4993" spans="1:10" ht="15.75" hidden="1" customHeight="1" x14ac:dyDescent="0.25">
      <c r="A4993" s="2" t="s">
        <v>853</v>
      </c>
      <c r="B4993" s="2" t="s">
        <v>854</v>
      </c>
      <c r="C4993" s="2">
        <v>2020</v>
      </c>
      <c r="D4993" s="2" t="s">
        <v>241</v>
      </c>
      <c r="E4993" s="2" t="s">
        <v>627</v>
      </c>
      <c r="F4993" s="2" t="s">
        <v>855</v>
      </c>
      <c r="G4993" s="2">
        <v>-14</v>
      </c>
      <c r="H4993" s="2">
        <v>5.9656554367390003E-4</v>
      </c>
      <c r="I4993" s="2">
        <v>6.6815340891476815E-4</v>
      </c>
      <c r="J4993" s="26" t="s">
        <v>700</v>
      </c>
    </row>
    <row r="4994" spans="1:10" ht="15.75" hidden="1" customHeight="1" x14ac:dyDescent="0.25">
      <c r="A4994" s="2" t="s">
        <v>853</v>
      </c>
      <c r="B4994" s="2" t="s">
        <v>854</v>
      </c>
      <c r="C4994" s="2">
        <v>2020</v>
      </c>
      <c r="D4994" s="2" t="s">
        <v>241</v>
      </c>
      <c r="E4994" s="2" t="s">
        <v>627</v>
      </c>
      <c r="F4994" s="2" t="s">
        <v>855</v>
      </c>
      <c r="G4994" s="2">
        <v>-13</v>
      </c>
      <c r="H4994" s="2">
        <v>1.8050736398435999E-3</v>
      </c>
      <c r="I4994" s="2">
        <v>2.021682476624832E-3</v>
      </c>
      <c r="J4994" s="26" t="s">
        <v>700</v>
      </c>
    </row>
    <row r="4995" spans="1:10" ht="15.75" hidden="1" customHeight="1" x14ac:dyDescent="0.25">
      <c r="A4995" s="2" t="s">
        <v>853</v>
      </c>
      <c r="B4995" s="2" t="s">
        <v>854</v>
      </c>
      <c r="C4995" s="2">
        <v>2020</v>
      </c>
      <c r="D4995" s="2" t="s">
        <v>241</v>
      </c>
      <c r="E4995" s="2" t="s">
        <v>627</v>
      </c>
      <c r="F4995" s="2" t="s">
        <v>855</v>
      </c>
      <c r="G4995" s="2">
        <v>-12</v>
      </c>
      <c r="H4995" s="2">
        <v>5.8215565513819998E-4</v>
      </c>
      <c r="I4995" s="2">
        <v>6.5201433375478403E-4</v>
      </c>
      <c r="J4995" s="26" t="s">
        <v>700</v>
      </c>
    </row>
    <row r="4996" spans="1:10" ht="15.75" hidden="1" customHeight="1" x14ac:dyDescent="0.25">
      <c r="A4996" s="2" t="s">
        <v>853</v>
      </c>
      <c r="B4996" s="2" t="s">
        <v>854</v>
      </c>
      <c r="C4996" s="2">
        <v>2020</v>
      </c>
      <c r="D4996" s="2" t="s">
        <v>241</v>
      </c>
      <c r="E4996" s="2" t="s">
        <v>627</v>
      </c>
      <c r="F4996" s="2" t="s">
        <v>855</v>
      </c>
      <c r="G4996" s="2">
        <v>-11</v>
      </c>
      <c r="H4996" s="2">
        <v>5.78205275815E-4</v>
      </c>
      <c r="I4996" s="2">
        <v>6.4758990891280001E-4</v>
      </c>
      <c r="J4996" s="26" t="s">
        <v>700</v>
      </c>
    </row>
    <row r="4997" spans="1:10" ht="15.75" hidden="1" customHeight="1" x14ac:dyDescent="0.25">
      <c r="A4997" s="2" t="s">
        <v>853</v>
      </c>
      <c r="B4997" s="2" t="s">
        <v>854</v>
      </c>
      <c r="C4997" s="2">
        <v>2020</v>
      </c>
      <c r="D4997" s="2" t="s">
        <v>241</v>
      </c>
      <c r="E4997" s="2" t="s">
        <v>627</v>
      </c>
      <c r="F4997" s="2" t="s">
        <v>855</v>
      </c>
      <c r="G4997" s="2">
        <v>-10</v>
      </c>
      <c r="H4997" s="2">
        <v>1.4843355747870999E-3</v>
      </c>
      <c r="I4997" s="2">
        <v>1.6624558437615521E-3</v>
      </c>
      <c r="J4997" s="26" t="s">
        <v>700</v>
      </c>
    </row>
    <row r="4998" spans="1:10" ht="15.75" hidden="1" customHeight="1" x14ac:dyDescent="0.25">
      <c r="A4998" s="2" t="s">
        <v>853</v>
      </c>
      <c r="B4998" s="2" t="s">
        <v>854</v>
      </c>
      <c r="C4998" s="2">
        <v>2020</v>
      </c>
      <c r="D4998" s="2" t="s">
        <v>241</v>
      </c>
      <c r="E4998" s="2" t="s">
        <v>627</v>
      </c>
      <c r="F4998" s="2" t="s">
        <v>855</v>
      </c>
      <c r="G4998" s="2">
        <v>-8</v>
      </c>
      <c r="H4998" s="2">
        <v>1.0959091887344E-3</v>
      </c>
      <c r="I4998" s="2">
        <v>1.2274182913825282E-3</v>
      </c>
      <c r="J4998" s="26" t="s">
        <v>700</v>
      </c>
    </row>
    <row r="4999" spans="1:10" ht="15.75" hidden="1" customHeight="1" x14ac:dyDescent="0.25">
      <c r="A4999" s="2" t="s">
        <v>853</v>
      </c>
      <c r="B4999" s="2" t="s">
        <v>854</v>
      </c>
      <c r="C4999" s="2">
        <v>2020</v>
      </c>
      <c r="D4999" s="2" t="s">
        <v>241</v>
      </c>
      <c r="E4999" s="2" t="s">
        <v>627</v>
      </c>
      <c r="F4999" s="2" t="s">
        <v>855</v>
      </c>
      <c r="G4999" s="2">
        <v>-5</v>
      </c>
      <c r="H4999" s="2">
        <v>4.8146140761670003E-4</v>
      </c>
      <c r="I4999" s="2">
        <v>5.3923677653070412E-4</v>
      </c>
      <c r="J4999" s="26" t="s">
        <v>700</v>
      </c>
    </row>
    <row r="5000" spans="1:10" ht="15.75" hidden="1" customHeight="1" x14ac:dyDescent="0.25">
      <c r="A5000" s="2" t="s">
        <v>853</v>
      </c>
      <c r="B5000" s="2" t="s">
        <v>854</v>
      </c>
      <c r="C5000" s="2">
        <v>2020</v>
      </c>
      <c r="D5000" s="2" t="s">
        <v>241</v>
      </c>
      <c r="E5000" s="2" t="s">
        <v>627</v>
      </c>
      <c r="F5000" s="2" t="s">
        <v>855</v>
      </c>
      <c r="G5000" s="2">
        <v>-3</v>
      </c>
      <c r="H5000" s="2">
        <v>1.0867292294278999E-3</v>
      </c>
      <c r="I5000" s="2">
        <v>1.2171367369592479E-3</v>
      </c>
      <c r="J5000" s="26" t="s">
        <v>700</v>
      </c>
    </row>
    <row r="5001" spans="1:10" ht="15.75" hidden="1" customHeight="1" x14ac:dyDescent="0.25">
      <c r="A5001" s="2" t="s">
        <v>853</v>
      </c>
      <c r="B5001" s="2" t="s">
        <v>854</v>
      </c>
      <c r="C5001" s="2">
        <v>2020</v>
      </c>
      <c r="D5001" s="2" t="s">
        <v>241</v>
      </c>
      <c r="E5001" s="2" t="s">
        <v>627</v>
      </c>
      <c r="F5001" s="2" t="s">
        <v>856</v>
      </c>
      <c r="G5001" s="2">
        <v>-1</v>
      </c>
      <c r="H5001" s="2">
        <v>8.6659210501240005E-4</v>
      </c>
      <c r="I5001" s="2">
        <v>9.705831576138881E-4</v>
      </c>
      <c r="J5001" s="26" t="s">
        <v>700</v>
      </c>
    </row>
    <row r="5002" spans="1:10" ht="15.75" hidden="1" customHeight="1" x14ac:dyDescent="0.25">
      <c r="A5002" s="2" t="s">
        <v>853</v>
      </c>
      <c r="B5002" s="2" t="s">
        <v>854</v>
      </c>
      <c r="C5002" s="2">
        <v>2020</v>
      </c>
      <c r="D5002" s="2" t="s">
        <v>241</v>
      </c>
      <c r="E5002" s="2" t="s">
        <v>627</v>
      </c>
      <c r="F5002" s="2" t="s">
        <v>855</v>
      </c>
      <c r="G5002" s="2">
        <v>-1</v>
      </c>
      <c r="H5002" s="2">
        <v>5.4121011635289995E-4</v>
      </c>
      <c r="I5002" s="2">
        <v>6.0615533031524796E-4</v>
      </c>
      <c r="J5002" s="26" t="s">
        <v>700</v>
      </c>
    </row>
    <row r="5003" spans="1:10" ht="15.75" hidden="1" customHeight="1" x14ac:dyDescent="0.25">
      <c r="A5003" s="2" t="s">
        <v>853</v>
      </c>
      <c r="B5003" s="2" t="s">
        <v>854</v>
      </c>
      <c r="C5003" s="2">
        <v>2020</v>
      </c>
      <c r="D5003" s="2" t="s">
        <v>241</v>
      </c>
      <c r="E5003" s="2" t="s">
        <v>627</v>
      </c>
      <c r="F5003" s="2" t="s">
        <v>856</v>
      </c>
      <c r="G5003" s="2">
        <v>0</v>
      </c>
      <c r="H5003" s="2">
        <v>5.1625096239150004E-3</v>
      </c>
      <c r="I5003" s="2">
        <v>5.7820107787848012E-3</v>
      </c>
      <c r="J5003" s="26" t="s">
        <v>700</v>
      </c>
    </row>
    <row r="5004" spans="1:10" ht="15.75" hidden="1" customHeight="1" x14ac:dyDescent="0.25">
      <c r="A5004" s="2" t="s">
        <v>853</v>
      </c>
      <c r="B5004" s="2" t="s">
        <v>854</v>
      </c>
      <c r="C5004" s="2">
        <v>2020</v>
      </c>
      <c r="D5004" s="2" t="s">
        <v>241</v>
      </c>
      <c r="E5004" s="2" t="s">
        <v>627</v>
      </c>
      <c r="F5004" s="2" t="s">
        <v>855</v>
      </c>
      <c r="G5004" s="2">
        <v>0</v>
      </c>
      <c r="H5004" s="2">
        <v>1.7679224256426001E-3</v>
      </c>
      <c r="I5004" s="2">
        <v>1.9800731167197122E-3</v>
      </c>
      <c r="J5004" s="26" t="s">
        <v>700</v>
      </c>
    </row>
    <row r="5005" spans="1:10" ht="15.75" hidden="1" customHeight="1" x14ac:dyDescent="0.25">
      <c r="A5005" s="2" t="s">
        <v>853</v>
      </c>
      <c r="B5005" s="2" t="s">
        <v>854</v>
      </c>
      <c r="C5005" s="2">
        <v>2020</v>
      </c>
      <c r="D5005" s="2" t="s">
        <v>241</v>
      </c>
      <c r="E5005" s="2" t="s">
        <v>627</v>
      </c>
      <c r="F5005" s="2" t="s">
        <v>856</v>
      </c>
      <c r="G5005" s="2">
        <v>1</v>
      </c>
      <c r="H5005" s="2">
        <v>1.28796843637247E-2</v>
      </c>
      <c r="I5005" s="2">
        <v>1.4425246487371667E-2</v>
      </c>
      <c r="J5005" s="26" t="s">
        <v>700</v>
      </c>
    </row>
    <row r="5006" spans="1:10" ht="15.75" hidden="1" customHeight="1" x14ac:dyDescent="0.25">
      <c r="A5006" s="2" t="s">
        <v>853</v>
      </c>
      <c r="B5006" s="2" t="s">
        <v>854</v>
      </c>
      <c r="C5006" s="2">
        <v>2020</v>
      </c>
      <c r="D5006" s="2" t="s">
        <v>241</v>
      </c>
      <c r="E5006" s="2" t="s">
        <v>627</v>
      </c>
      <c r="F5006" s="2" t="s">
        <v>857</v>
      </c>
      <c r="G5006" s="2">
        <v>1</v>
      </c>
      <c r="H5006" s="2">
        <v>1.4849851140752001E-3</v>
      </c>
      <c r="I5006" s="2">
        <v>1.6631833277642243E-3</v>
      </c>
      <c r="J5006" s="26" t="s">
        <v>700</v>
      </c>
    </row>
    <row r="5007" spans="1:10" ht="15.75" hidden="1" customHeight="1" x14ac:dyDescent="0.25">
      <c r="A5007" s="2" t="s">
        <v>853</v>
      </c>
      <c r="B5007" s="2" t="s">
        <v>854</v>
      </c>
      <c r="C5007" s="2">
        <v>2020</v>
      </c>
      <c r="D5007" s="2" t="s">
        <v>241</v>
      </c>
      <c r="E5007" s="2" t="s">
        <v>627</v>
      </c>
      <c r="F5007" s="2" t="s">
        <v>857</v>
      </c>
      <c r="G5007" s="2">
        <v>2</v>
      </c>
      <c r="H5007" s="2">
        <v>4.3110179249197002E-3</v>
      </c>
      <c r="I5007" s="2">
        <v>4.8283400759100642E-3</v>
      </c>
      <c r="J5007" s="26" t="s">
        <v>700</v>
      </c>
    </row>
    <row r="5008" spans="1:10" ht="15.75" hidden="1" customHeight="1" x14ac:dyDescent="0.25">
      <c r="A5008" s="2" t="s">
        <v>853</v>
      </c>
      <c r="B5008" s="2" t="s">
        <v>854</v>
      </c>
      <c r="C5008" s="2">
        <v>2020</v>
      </c>
      <c r="D5008" s="2" t="s">
        <v>241</v>
      </c>
      <c r="E5008" s="2" t="s">
        <v>627</v>
      </c>
      <c r="F5008" s="2" t="s">
        <v>855</v>
      </c>
      <c r="G5008" s="2">
        <v>2</v>
      </c>
      <c r="H5008" s="2">
        <v>9.6524119726379995E-4</v>
      </c>
      <c r="I5008" s="2">
        <v>1.081070140935456E-3</v>
      </c>
      <c r="J5008" s="26" t="s">
        <v>700</v>
      </c>
    </row>
    <row r="5009" spans="1:10" ht="15.75" hidden="1" customHeight="1" x14ac:dyDescent="0.25">
      <c r="A5009" s="2" t="s">
        <v>853</v>
      </c>
      <c r="B5009" s="2" t="s">
        <v>854</v>
      </c>
      <c r="C5009" s="2">
        <v>2020</v>
      </c>
      <c r="D5009" s="2" t="s">
        <v>241</v>
      </c>
      <c r="E5009" s="2" t="s">
        <v>627</v>
      </c>
      <c r="F5009" s="2" t="s">
        <v>856</v>
      </c>
      <c r="G5009" s="2">
        <v>2</v>
      </c>
      <c r="H5009" s="2">
        <v>2.03711306094192E-2</v>
      </c>
      <c r="I5009" s="2">
        <v>2.2815666282549506E-2</v>
      </c>
      <c r="J5009" s="26" t="s">
        <v>700</v>
      </c>
    </row>
    <row r="5010" spans="1:10" ht="15.75" hidden="1" customHeight="1" x14ac:dyDescent="0.25">
      <c r="A5010" s="2" t="s">
        <v>853</v>
      </c>
      <c r="B5010" s="2" t="s">
        <v>854</v>
      </c>
      <c r="C5010" s="2">
        <v>2020</v>
      </c>
      <c r="D5010" s="2" t="s">
        <v>241</v>
      </c>
      <c r="E5010" s="2" t="s">
        <v>627</v>
      </c>
      <c r="F5010" s="2" t="s">
        <v>855</v>
      </c>
      <c r="G5010" s="2">
        <v>3</v>
      </c>
      <c r="H5010" s="2">
        <v>8.5626129293809997E-4</v>
      </c>
      <c r="I5010" s="2">
        <v>9.5901264809067203E-4</v>
      </c>
      <c r="J5010" s="26" t="s">
        <v>700</v>
      </c>
    </row>
    <row r="5011" spans="1:10" ht="15.75" hidden="1" customHeight="1" x14ac:dyDescent="0.25">
      <c r="A5011" s="2" t="s">
        <v>853</v>
      </c>
      <c r="B5011" s="2" t="s">
        <v>854</v>
      </c>
      <c r="C5011" s="2">
        <v>2020</v>
      </c>
      <c r="D5011" s="2" t="s">
        <v>241</v>
      </c>
      <c r="E5011" s="2" t="s">
        <v>627</v>
      </c>
      <c r="F5011" s="2" t="s">
        <v>858</v>
      </c>
      <c r="G5011" s="2">
        <v>3</v>
      </c>
      <c r="H5011" s="2">
        <v>1.7819821834564199E-2</v>
      </c>
      <c r="I5011" s="2">
        <v>1.9958200454711906E-2</v>
      </c>
      <c r="J5011" s="26" t="s">
        <v>700</v>
      </c>
    </row>
    <row r="5012" spans="1:10" ht="15.75" hidden="1" customHeight="1" x14ac:dyDescent="0.25">
      <c r="A5012" s="2" t="s">
        <v>853</v>
      </c>
      <c r="B5012" s="2" t="s">
        <v>854</v>
      </c>
      <c r="C5012" s="2">
        <v>2020</v>
      </c>
      <c r="D5012" s="2" t="s">
        <v>241</v>
      </c>
      <c r="E5012" s="2" t="s">
        <v>627</v>
      </c>
      <c r="F5012" s="2" t="s">
        <v>859</v>
      </c>
      <c r="G5012" s="2">
        <v>3</v>
      </c>
      <c r="H5012" s="2">
        <v>2.9679681174456999E-3</v>
      </c>
      <c r="I5012" s="2">
        <v>3.3241242915391842E-3</v>
      </c>
      <c r="J5012" s="26" t="s">
        <v>700</v>
      </c>
    </row>
    <row r="5013" spans="1:10" ht="15.75" hidden="1" customHeight="1" x14ac:dyDescent="0.25">
      <c r="A5013" s="2" t="s">
        <v>853</v>
      </c>
      <c r="B5013" s="2" t="s">
        <v>854</v>
      </c>
      <c r="C5013" s="2">
        <v>2020</v>
      </c>
      <c r="D5013" s="2" t="s">
        <v>241</v>
      </c>
      <c r="E5013" s="2" t="s">
        <v>627</v>
      </c>
      <c r="F5013" s="2" t="s">
        <v>856</v>
      </c>
      <c r="G5013" s="2">
        <v>3</v>
      </c>
      <c r="H5013" s="2">
        <v>1.4332212216686501E-2</v>
      </c>
      <c r="I5013" s="2">
        <v>1.6052077682688883E-2</v>
      </c>
      <c r="J5013" s="26" t="s">
        <v>700</v>
      </c>
    </row>
    <row r="5014" spans="1:10" ht="15.75" hidden="1" customHeight="1" x14ac:dyDescent="0.25">
      <c r="A5014" s="2" t="s">
        <v>853</v>
      </c>
      <c r="B5014" s="2" t="s">
        <v>854</v>
      </c>
      <c r="C5014" s="2">
        <v>2020</v>
      </c>
      <c r="D5014" s="2" t="s">
        <v>241</v>
      </c>
      <c r="E5014" s="2" t="s">
        <v>627</v>
      </c>
      <c r="F5014" s="2" t="s">
        <v>857</v>
      </c>
      <c r="G5014" s="2">
        <v>3</v>
      </c>
      <c r="H5014" s="2">
        <v>6.1478973366320003E-3</v>
      </c>
      <c r="I5014" s="2">
        <v>6.8856450170278411E-3</v>
      </c>
      <c r="J5014" s="26" t="s">
        <v>700</v>
      </c>
    </row>
    <row r="5015" spans="1:10" ht="15.75" hidden="1" customHeight="1" x14ac:dyDescent="0.25">
      <c r="A5015" s="2" t="s">
        <v>853</v>
      </c>
      <c r="B5015" s="2" t="s">
        <v>854</v>
      </c>
      <c r="C5015" s="2">
        <v>2020</v>
      </c>
      <c r="D5015" s="2" t="s">
        <v>241</v>
      </c>
      <c r="E5015" s="2" t="s">
        <v>627</v>
      </c>
      <c r="F5015" s="2" t="s">
        <v>860</v>
      </c>
      <c r="G5015" s="2">
        <v>3</v>
      </c>
      <c r="H5015" s="2">
        <v>0.18138248752802599</v>
      </c>
      <c r="I5015" s="2">
        <v>0.20314838603138913</v>
      </c>
      <c r="J5015" s="26" t="s">
        <v>701</v>
      </c>
    </row>
    <row r="5016" spans="1:10" ht="15.75" hidden="1" customHeight="1" x14ac:dyDescent="0.25">
      <c r="A5016" s="2" t="s">
        <v>853</v>
      </c>
      <c r="B5016" s="2" t="s">
        <v>854</v>
      </c>
      <c r="C5016" s="2">
        <v>2020</v>
      </c>
      <c r="D5016" s="2" t="s">
        <v>241</v>
      </c>
      <c r="E5016" s="2" t="s">
        <v>627</v>
      </c>
      <c r="F5016" s="2" t="s">
        <v>860</v>
      </c>
      <c r="G5016" s="2">
        <v>4</v>
      </c>
      <c r="H5016" s="2">
        <v>0.70288655068725303</v>
      </c>
      <c r="I5016" s="2">
        <v>0.7872329367697235</v>
      </c>
      <c r="J5016" s="26" t="s">
        <v>701</v>
      </c>
    </row>
    <row r="5017" spans="1:10" ht="15.75" hidden="1" customHeight="1" x14ac:dyDescent="0.25">
      <c r="A5017" s="2" t="s">
        <v>853</v>
      </c>
      <c r="B5017" s="2" t="s">
        <v>854</v>
      </c>
      <c r="C5017" s="2">
        <v>2020</v>
      </c>
      <c r="D5017" s="2" t="s">
        <v>241</v>
      </c>
      <c r="E5017" s="2" t="s">
        <v>627</v>
      </c>
      <c r="F5017" s="2" t="s">
        <v>856</v>
      </c>
      <c r="G5017" s="2">
        <v>4</v>
      </c>
      <c r="H5017" s="2">
        <v>9.2303612327669007E-3</v>
      </c>
      <c r="I5017" s="2">
        <v>1.033800458069893E-2</v>
      </c>
      <c r="J5017" s="26" t="s">
        <v>700</v>
      </c>
    </row>
    <row r="5018" spans="1:10" ht="15.75" hidden="1" customHeight="1" x14ac:dyDescent="0.25">
      <c r="A5018" s="2" t="s">
        <v>853</v>
      </c>
      <c r="B5018" s="2" t="s">
        <v>854</v>
      </c>
      <c r="C5018" s="2">
        <v>2020</v>
      </c>
      <c r="D5018" s="2" t="s">
        <v>241</v>
      </c>
      <c r="E5018" s="2" t="s">
        <v>627</v>
      </c>
      <c r="F5018" s="2" t="s">
        <v>857</v>
      </c>
      <c r="G5018" s="2">
        <v>4</v>
      </c>
      <c r="H5018" s="2">
        <v>1.14896350423805E-2</v>
      </c>
      <c r="I5018" s="2">
        <v>1.2868391247466162E-2</v>
      </c>
      <c r="J5018" s="26" t="s">
        <v>700</v>
      </c>
    </row>
    <row r="5019" spans="1:10" ht="15.75" hidden="1" customHeight="1" x14ac:dyDescent="0.25">
      <c r="A5019" s="2" t="s">
        <v>853</v>
      </c>
      <c r="B5019" s="2" t="s">
        <v>854</v>
      </c>
      <c r="C5019" s="2">
        <v>2020</v>
      </c>
      <c r="D5019" s="2" t="s">
        <v>241</v>
      </c>
      <c r="E5019" s="2" t="s">
        <v>627</v>
      </c>
      <c r="F5019" s="2" t="s">
        <v>859</v>
      </c>
      <c r="G5019" s="2">
        <v>4</v>
      </c>
      <c r="H5019" s="2">
        <v>3.9884204743429998E-2</v>
      </c>
      <c r="I5019" s="2">
        <v>4.4670309312641598E-2</v>
      </c>
      <c r="J5019" s="26" t="s">
        <v>700</v>
      </c>
    </row>
    <row r="5020" spans="1:10" ht="15.75" hidden="1" customHeight="1" x14ac:dyDescent="0.25">
      <c r="A5020" s="2" t="s">
        <v>853</v>
      </c>
      <c r="B5020" s="2" t="s">
        <v>854</v>
      </c>
      <c r="C5020" s="2">
        <v>2020</v>
      </c>
      <c r="D5020" s="2" t="s">
        <v>241</v>
      </c>
      <c r="E5020" s="2" t="s">
        <v>627</v>
      </c>
      <c r="F5020" s="2" t="s">
        <v>855</v>
      </c>
      <c r="G5020" s="2">
        <v>4</v>
      </c>
      <c r="H5020" s="2">
        <v>4.8761177458800001E-4</v>
      </c>
      <c r="I5020" s="2">
        <v>5.4612518753856005E-4</v>
      </c>
      <c r="J5020" s="26" t="s">
        <v>700</v>
      </c>
    </row>
    <row r="5021" spans="1:10" ht="15.75" hidden="1" customHeight="1" x14ac:dyDescent="0.25">
      <c r="A5021" s="2" t="s">
        <v>853</v>
      </c>
      <c r="B5021" s="2" t="s">
        <v>854</v>
      </c>
      <c r="C5021" s="2">
        <v>2020</v>
      </c>
      <c r="D5021" s="2" t="s">
        <v>241</v>
      </c>
      <c r="E5021" s="2" t="s">
        <v>627</v>
      </c>
      <c r="F5021" s="2" t="s">
        <v>858</v>
      </c>
      <c r="G5021" s="2">
        <v>4</v>
      </c>
      <c r="H5021" s="2">
        <v>8.3124173805117593E-2</v>
      </c>
      <c r="I5021" s="2">
        <v>9.3099074661731715E-2</v>
      </c>
      <c r="J5021" s="26" t="s">
        <v>700</v>
      </c>
    </row>
    <row r="5022" spans="1:10" ht="15.75" hidden="1" customHeight="1" x14ac:dyDescent="0.25">
      <c r="A5022" s="2" t="s">
        <v>853</v>
      </c>
      <c r="B5022" s="2" t="s">
        <v>854</v>
      </c>
      <c r="C5022" s="2">
        <v>2020</v>
      </c>
      <c r="D5022" s="2" t="s">
        <v>241</v>
      </c>
      <c r="E5022" s="2" t="s">
        <v>627</v>
      </c>
      <c r="F5022" s="2" t="s">
        <v>858</v>
      </c>
      <c r="G5022" s="2">
        <v>5</v>
      </c>
      <c r="H5022" s="2">
        <v>0.20683553069829899</v>
      </c>
      <c r="I5022" s="2">
        <v>0.23165579438209488</v>
      </c>
      <c r="J5022" s="26" t="s">
        <v>700</v>
      </c>
    </row>
    <row r="5023" spans="1:10" ht="15.75" hidden="1" customHeight="1" x14ac:dyDescent="0.25">
      <c r="A5023" s="2" t="s">
        <v>853</v>
      </c>
      <c r="B5023" s="2" t="s">
        <v>854</v>
      </c>
      <c r="C5023" s="2">
        <v>2020</v>
      </c>
      <c r="D5023" s="2" t="s">
        <v>241</v>
      </c>
      <c r="E5023" s="2" t="s">
        <v>627</v>
      </c>
      <c r="F5023" s="2" t="s">
        <v>857</v>
      </c>
      <c r="G5023" s="2">
        <v>5</v>
      </c>
      <c r="H5023" s="2">
        <v>1.44410860957578E-2</v>
      </c>
      <c r="I5023" s="2">
        <v>1.6174016427248736E-2</v>
      </c>
      <c r="J5023" s="26" t="s">
        <v>700</v>
      </c>
    </row>
    <row r="5024" spans="1:10" ht="15.75" hidden="1" customHeight="1" x14ac:dyDescent="0.25">
      <c r="A5024" s="2" t="s">
        <v>853</v>
      </c>
      <c r="B5024" s="2" t="s">
        <v>854</v>
      </c>
      <c r="C5024" s="2">
        <v>2020</v>
      </c>
      <c r="D5024" s="2" t="s">
        <v>241</v>
      </c>
      <c r="E5024" s="2" t="s">
        <v>627</v>
      </c>
      <c r="F5024" s="2" t="s">
        <v>860</v>
      </c>
      <c r="G5024" s="2">
        <v>5</v>
      </c>
      <c r="H5024" s="2">
        <v>0.27423269231803699</v>
      </c>
      <c r="I5024" s="2">
        <v>0.30714061539620147</v>
      </c>
      <c r="J5024" s="26" t="s">
        <v>701</v>
      </c>
    </row>
    <row r="5025" spans="1:10" ht="15.75" hidden="1" customHeight="1" x14ac:dyDescent="0.25">
      <c r="A5025" s="2" t="s">
        <v>853</v>
      </c>
      <c r="B5025" s="2" t="s">
        <v>854</v>
      </c>
      <c r="C5025" s="2">
        <v>2020</v>
      </c>
      <c r="D5025" s="2" t="s">
        <v>241</v>
      </c>
      <c r="E5025" s="2" t="s">
        <v>627</v>
      </c>
      <c r="F5025" s="2" t="s">
        <v>856</v>
      </c>
      <c r="G5025" s="2">
        <v>5</v>
      </c>
      <c r="H5025" s="2">
        <v>9.2740195395891005E-3</v>
      </c>
      <c r="I5025" s="2">
        <v>1.0386901884339793E-2</v>
      </c>
      <c r="J5025" s="26" t="s">
        <v>700</v>
      </c>
    </row>
    <row r="5026" spans="1:10" ht="15.75" hidden="1" customHeight="1" x14ac:dyDescent="0.25">
      <c r="A5026" s="2" t="s">
        <v>853</v>
      </c>
      <c r="B5026" s="2" t="s">
        <v>854</v>
      </c>
      <c r="C5026" s="2">
        <v>2020</v>
      </c>
      <c r="D5026" s="2" t="s">
        <v>241</v>
      </c>
      <c r="E5026" s="2" t="s">
        <v>627</v>
      </c>
      <c r="F5026" s="2" t="s">
        <v>855</v>
      </c>
      <c r="G5026" s="2">
        <v>5</v>
      </c>
      <c r="H5026" s="2">
        <v>1.3374141999519999E-3</v>
      </c>
      <c r="I5026" s="2">
        <v>1.49790390394624E-3</v>
      </c>
      <c r="J5026" s="26" t="s">
        <v>700</v>
      </c>
    </row>
    <row r="5027" spans="1:10" ht="15.75" hidden="1" customHeight="1" x14ac:dyDescent="0.25">
      <c r="A5027" s="2" t="s">
        <v>853</v>
      </c>
      <c r="B5027" s="2" t="s">
        <v>854</v>
      </c>
      <c r="C5027" s="2">
        <v>2020</v>
      </c>
      <c r="D5027" s="2" t="s">
        <v>241</v>
      </c>
      <c r="E5027" s="2" t="s">
        <v>627</v>
      </c>
      <c r="F5027" s="2" t="s">
        <v>859</v>
      </c>
      <c r="G5027" s="2">
        <v>5</v>
      </c>
      <c r="H5027" s="2">
        <v>4.77465516305529E-2</v>
      </c>
      <c r="I5027" s="2">
        <v>5.3476137826219253E-2</v>
      </c>
      <c r="J5027" s="26" t="s">
        <v>700</v>
      </c>
    </row>
    <row r="5028" spans="1:10" ht="15.75" hidden="1" customHeight="1" x14ac:dyDescent="0.25">
      <c r="A5028" s="2" t="s">
        <v>853</v>
      </c>
      <c r="B5028" s="2" t="s">
        <v>854</v>
      </c>
      <c r="C5028" s="2">
        <v>2020</v>
      </c>
      <c r="D5028" s="2" t="s">
        <v>241</v>
      </c>
      <c r="E5028" s="2" t="s">
        <v>627</v>
      </c>
      <c r="F5028" s="2" t="s">
        <v>856</v>
      </c>
      <c r="G5028" s="2">
        <v>6</v>
      </c>
      <c r="H5028" s="2">
        <v>6.6846007975982996E-3</v>
      </c>
      <c r="I5028" s="2">
        <v>7.4867528933100962E-3</v>
      </c>
      <c r="J5028" s="26" t="s">
        <v>700</v>
      </c>
    </row>
    <row r="5029" spans="1:10" ht="15.75" hidden="1" customHeight="1" x14ac:dyDescent="0.25">
      <c r="A5029" s="2" t="s">
        <v>853</v>
      </c>
      <c r="B5029" s="2" t="s">
        <v>854</v>
      </c>
      <c r="C5029" s="2">
        <v>2020</v>
      </c>
      <c r="D5029" s="2" t="s">
        <v>241</v>
      </c>
      <c r="E5029" s="2" t="s">
        <v>627</v>
      </c>
      <c r="F5029" s="2" t="s">
        <v>858</v>
      </c>
      <c r="G5029" s="2">
        <v>6</v>
      </c>
      <c r="H5029" s="2">
        <v>0.337744158692657</v>
      </c>
      <c r="I5029" s="2">
        <v>0.37827345773577586</v>
      </c>
      <c r="J5029" s="26" t="s">
        <v>700</v>
      </c>
    </row>
    <row r="5030" spans="1:10" ht="15.75" hidden="1" customHeight="1" x14ac:dyDescent="0.25">
      <c r="A5030" s="2" t="s">
        <v>853</v>
      </c>
      <c r="B5030" s="2" t="s">
        <v>854</v>
      </c>
      <c r="C5030" s="2">
        <v>2020</v>
      </c>
      <c r="D5030" s="2" t="s">
        <v>241</v>
      </c>
      <c r="E5030" s="2" t="s">
        <v>627</v>
      </c>
      <c r="F5030" s="2" t="s">
        <v>860</v>
      </c>
      <c r="G5030" s="2">
        <v>6</v>
      </c>
      <c r="H5030" s="2">
        <v>0.136490002740174</v>
      </c>
      <c r="I5030" s="2">
        <v>0.15286880306899489</v>
      </c>
      <c r="J5030" s="26" t="s">
        <v>701</v>
      </c>
    </row>
    <row r="5031" spans="1:10" ht="15.75" hidden="1" customHeight="1" x14ac:dyDescent="0.25">
      <c r="A5031" s="2" t="s">
        <v>853</v>
      </c>
      <c r="B5031" s="2" t="s">
        <v>854</v>
      </c>
      <c r="C5031" s="2">
        <v>2020</v>
      </c>
      <c r="D5031" s="2" t="s">
        <v>241</v>
      </c>
      <c r="E5031" s="2" t="s">
        <v>627</v>
      </c>
      <c r="F5031" s="2" t="s">
        <v>855</v>
      </c>
      <c r="G5031" s="2">
        <v>6</v>
      </c>
      <c r="H5031" s="2">
        <v>1.3599979865829999E-3</v>
      </c>
      <c r="I5031" s="2">
        <v>1.5231977449729601E-3</v>
      </c>
      <c r="J5031" s="26" t="s">
        <v>700</v>
      </c>
    </row>
    <row r="5032" spans="1:10" ht="15.75" hidden="1" customHeight="1" x14ac:dyDescent="0.25">
      <c r="A5032" s="2" t="s">
        <v>853</v>
      </c>
      <c r="B5032" s="2" t="s">
        <v>854</v>
      </c>
      <c r="C5032" s="2">
        <v>2020</v>
      </c>
      <c r="D5032" s="2" t="s">
        <v>241</v>
      </c>
      <c r="E5032" s="2" t="s">
        <v>627</v>
      </c>
      <c r="F5032" s="2" t="s">
        <v>857</v>
      </c>
      <c r="G5032" s="2">
        <v>6</v>
      </c>
      <c r="H5032" s="2">
        <v>1.8542795325629399E-2</v>
      </c>
      <c r="I5032" s="2">
        <v>2.0767930764704928E-2</v>
      </c>
      <c r="J5032" s="26" t="s">
        <v>700</v>
      </c>
    </row>
    <row r="5033" spans="1:10" ht="15.75" hidden="1" customHeight="1" x14ac:dyDescent="0.25">
      <c r="A5033" s="2" t="s">
        <v>853</v>
      </c>
      <c r="B5033" s="2" t="s">
        <v>854</v>
      </c>
      <c r="C5033" s="2">
        <v>2020</v>
      </c>
      <c r="D5033" s="2" t="s">
        <v>241</v>
      </c>
      <c r="E5033" s="2" t="s">
        <v>627</v>
      </c>
      <c r="F5033" s="2" t="s">
        <v>859</v>
      </c>
      <c r="G5033" s="2">
        <v>6</v>
      </c>
      <c r="H5033" s="2">
        <v>2.15677171945572E-2</v>
      </c>
      <c r="I5033" s="2">
        <v>2.4155843257904066E-2</v>
      </c>
      <c r="J5033" s="26" t="s">
        <v>700</v>
      </c>
    </row>
    <row r="5034" spans="1:10" ht="15.75" hidden="1" customHeight="1" x14ac:dyDescent="0.25">
      <c r="A5034" s="2" t="s">
        <v>853</v>
      </c>
      <c r="B5034" s="2" t="s">
        <v>854</v>
      </c>
      <c r="C5034" s="2">
        <v>2020</v>
      </c>
      <c r="D5034" s="2" t="s">
        <v>241</v>
      </c>
      <c r="E5034" s="2" t="s">
        <v>627</v>
      </c>
      <c r="F5034" s="2" t="s">
        <v>860</v>
      </c>
      <c r="G5034" s="2">
        <v>7</v>
      </c>
      <c r="H5034" s="2">
        <v>0.109819487435743</v>
      </c>
      <c r="I5034" s="2">
        <v>0.12299782592803217</v>
      </c>
      <c r="J5034" s="26" t="s">
        <v>701</v>
      </c>
    </row>
    <row r="5035" spans="1:10" ht="15.75" hidden="1" customHeight="1" x14ac:dyDescent="0.25">
      <c r="A5035" s="2" t="s">
        <v>853</v>
      </c>
      <c r="B5035" s="2" t="s">
        <v>854</v>
      </c>
      <c r="C5035" s="2">
        <v>2020</v>
      </c>
      <c r="D5035" s="2" t="s">
        <v>241</v>
      </c>
      <c r="E5035" s="2" t="s">
        <v>627</v>
      </c>
      <c r="F5035" s="2" t="s">
        <v>858</v>
      </c>
      <c r="G5035" s="2">
        <v>7</v>
      </c>
      <c r="H5035" s="2">
        <v>0.30410757008939898</v>
      </c>
      <c r="I5035" s="2">
        <v>0.34060047850012687</v>
      </c>
      <c r="J5035" s="26" t="s">
        <v>700</v>
      </c>
    </row>
    <row r="5036" spans="1:10" ht="15.75" hidden="1" customHeight="1" x14ac:dyDescent="0.25">
      <c r="A5036" s="2" t="s">
        <v>853</v>
      </c>
      <c r="B5036" s="2" t="s">
        <v>854</v>
      </c>
      <c r="C5036" s="2">
        <v>2020</v>
      </c>
      <c r="D5036" s="2" t="s">
        <v>241</v>
      </c>
      <c r="E5036" s="2" t="s">
        <v>627</v>
      </c>
      <c r="F5036" s="2" t="s">
        <v>856</v>
      </c>
      <c r="G5036" s="2">
        <v>7</v>
      </c>
      <c r="H5036" s="2">
        <v>5.9301779983797999E-3</v>
      </c>
      <c r="I5036" s="2">
        <v>6.6417993581853766E-3</v>
      </c>
      <c r="J5036" s="26" t="s">
        <v>700</v>
      </c>
    </row>
    <row r="5037" spans="1:10" ht="15.75" hidden="1" customHeight="1" x14ac:dyDescent="0.25">
      <c r="A5037" s="2" t="s">
        <v>853</v>
      </c>
      <c r="B5037" s="2" t="s">
        <v>854</v>
      </c>
      <c r="C5037" s="2">
        <v>2020</v>
      </c>
      <c r="D5037" s="2" t="s">
        <v>241</v>
      </c>
      <c r="E5037" s="2" t="s">
        <v>627</v>
      </c>
      <c r="F5037" s="2" t="s">
        <v>857</v>
      </c>
      <c r="G5037" s="2">
        <v>7</v>
      </c>
      <c r="H5037" s="2">
        <v>1.03141853469424E-2</v>
      </c>
      <c r="I5037" s="2">
        <v>1.1551887588575489E-2</v>
      </c>
      <c r="J5037" s="26" t="s">
        <v>700</v>
      </c>
    </row>
    <row r="5038" spans="1:10" ht="15.75" hidden="1" customHeight="1" x14ac:dyDescent="0.25">
      <c r="A5038" s="2" t="s">
        <v>853</v>
      </c>
      <c r="B5038" s="2" t="s">
        <v>854</v>
      </c>
      <c r="C5038" s="2">
        <v>2020</v>
      </c>
      <c r="D5038" s="2" t="s">
        <v>241</v>
      </c>
      <c r="E5038" s="2" t="s">
        <v>627</v>
      </c>
      <c r="F5038" s="2" t="s">
        <v>859</v>
      </c>
      <c r="G5038" s="2">
        <v>7</v>
      </c>
      <c r="H5038" s="2">
        <v>1.8334854801651101E-2</v>
      </c>
      <c r="I5038" s="2">
        <v>2.0535037377849234E-2</v>
      </c>
      <c r="J5038" s="26" t="s">
        <v>700</v>
      </c>
    </row>
    <row r="5039" spans="1:10" ht="15.75" hidden="1" customHeight="1" x14ac:dyDescent="0.25">
      <c r="A5039" s="2" t="s">
        <v>853</v>
      </c>
      <c r="B5039" s="2" t="s">
        <v>854</v>
      </c>
      <c r="C5039" s="2">
        <v>2020</v>
      </c>
      <c r="D5039" s="2" t="s">
        <v>241</v>
      </c>
      <c r="E5039" s="2" t="s">
        <v>627</v>
      </c>
      <c r="F5039" s="2" t="s">
        <v>860</v>
      </c>
      <c r="G5039" s="2">
        <v>8</v>
      </c>
      <c r="H5039" s="2">
        <v>9.3688360415399102E-2</v>
      </c>
      <c r="I5039" s="2">
        <v>0.104930963665247</v>
      </c>
      <c r="J5039" s="26" t="s">
        <v>701</v>
      </c>
    </row>
    <row r="5040" spans="1:10" ht="15.75" hidden="1" customHeight="1" x14ac:dyDescent="0.25">
      <c r="A5040" s="2" t="s">
        <v>853</v>
      </c>
      <c r="B5040" s="2" t="s">
        <v>854</v>
      </c>
      <c r="C5040" s="2">
        <v>2020</v>
      </c>
      <c r="D5040" s="2" t="s">
        <v>241</v>
      </c>
      <c r="E5040" s="2" t="s">
        <v>627</v>
      </c>
      <c r="F5040" s="2" t="s">
        <v>859</v>
      </c>
      <c r="G5040" s="2">
        <v>8</v>
      </c>
      <c r="H5040" s="2">
        <v>1.07994881109335E-2</v>
      </c>
      <c r="I5040" s="2">
        <v>1.2095426684245521E-2</v>
      </c>
      <c r="J5040" s="26" t="s">
        <v>700</v>
      </c>
    </row>
    <row r="5041" spans="1:10" ht="15.75" hidden="1" customHeight="1" x14ac:dyDescent="0.25">
      <c r="A5041" s="2" t="s">
        <v>853</v>
      </c>
      <c r="B5041" s="2" t="s">
        <v>854</v>
      </c>
      <c r="C5041" s="2">
        <v>2020</v>
      </c>
      <c r="D5041" s="2" t="s">
        <v>241</v>
      </c>
      <c r="E5041" s="2" t="s">
        <v>627</v>
      </c>
      <c r="F5041" s="2" t="s">
        <v>857</v>
      </c>
      <c r="G5041" s="2">
        <v>8</v>
      </c>
      <c r="H5041" s="2">
        <v>1.3889012450818E-2</v>
      </c>
      <c r="I5041" s="2">
        <v>1.5555693944916162E-2</v>
      </c>
      <c r="J5041" s="26" t="s">
        <v>700</v>
      </c>
    </row>
    <row r="5042" spans="1:10" ht="15.75" hidden="1" customHeight="1" x14ac:dyDescent="0.25">
      <c r="A5042" s="2" t="s">
        <v>853</v>
      </c>
      <c r="B5042" s="2" t="s">
        <v>854</v>
      </c>
      <c r="C5042" s="2">
        <v>2020</v>
      </c>
      <c r="D5042" s="2" t="s">
        <v>241</v>
      </c>
      <c r="E5042" s="2" t="s">
        <v>627</v>
      </c>
      <c r="F5042" s="2" t="s">
        <v>856</v>
      </c>
      <c r="G5042" s="2">
        <v>8</v>
      </c>
      <c r="H5042" s="2">
        <v>3.5492790630087001E-3</v>
      </c>
      <c r="I5042" s="2">
        <v>3.9751925505697441E-3</v>
      </c>
      <c r="J5042" s="26" t="s">
        <v>700</v>
      </c>
    </row>
    <row r="5043" spans="1:10" ht="15.75" hidden="1" customHeight="1" x14ac:dyDescent="0.25">
      <c r="A5043" s="2" t="s">
        <v>853</v>
      </c>
      <c r="B5043" s="2" t="s">
        <v>854</v>
      </c>
      <c r="C5043" s="2">
        <v>2020</v>
      </c>
      <c r="D5043" s="2" t="s">
        <v>241</v>
      </c>
      <c r="E5043" s="2" t="s">
        <v>627</v>
      </c>
      <c r="F5043" s="2" t="s">
        <v>858</v>
      </c>
      <c r="G5043" s="2">
        <v>8</v>
      </c>
      <c r="H5043" s="2">
        <v>0.15647977311164099</v>
      </c>
      <c r="I5043" s="2">
        <v>0.17525734588503791</v>
      </c>
      <c r="J5043" s="26" t="s">
        <v>700</v>
      </c>
    </row>
    <row r="5044" spans="1:10" ht="15.75" hidden="1" customHeight="1" x14ac:dyDescent="0.25">
      <c r="A5044" s="2" t="s">
        <v>853</v>
      </c>
      <c r="B5044" s="2" t="s">
        <v>854</v>
      </c>
      <c r="C5044" s="2">
        <v>2020</v>
      </c>
      <c r="D5044" s="2" t="s">
        <v>241</v>
      </c>
      <c r="E5044" s="2" t="s">
        <v>627</v>
      </c>
      <c r="F5044" s="2" t="s">
        <v>855</v>
      </c>
      <c r="G5044" s="2">
        <v>8</v>
      </c>
      <c r="H5044" s="2">
        <v>5.7286577066410001E-4</v>
      </c>
      <c r="I5044" s="2">
        <v>6.4160966314379207E-4</v>
      </c>
      <c r="J5044" s="26" t="s">
        <v>700</v>
      </c>
    </row>
    <row r="5045" spans="1:10" ht="15.75" hidden="1" customHeight="1" x14ac:dyDescent="0.25">
      <c r="A5045" s="2" t="s">
        <v>853</v>
      </c>
      <c r="B5045" s="2" t="s">
        <v>854</v>
      </c>
      <c r="C5045" s="2">
        <v>2020</v>
      </c>
      <c r="D5045" s="2" t="s">
        <v>241</v>
      </c>
      <c r="E5045" s="2" t="s">
        <v>627</v>
      </c>
      <c r="F5045" s="2" t="s">
        <v>856</v>
      </c>
      <c r="G5045" s="2">
        <v>9</v>
      </c>
      <c r="H5045" s="2">
        <v>4.8945688467938002E-3</v>
      </c>
      <c r="I5045" s="2">
        <v>5.4819171084090571E-3</v>
      </c>
      <c r="J5045" s="26" t="s">
        <v>700</v>
      </c>
    </row>
    <row r="5046" spans="1:10" ht="15.75" hidden="1" customHeight="1" x14ac:dyDescent="0.25">
      <c r="A5046" s="2" t="s">
        <v>853</v>
      </c>
      <c r="B5046" s="2" t="s">
        <v>854</v>
      </c>
      <c r="C5046" s="2">
        <v>2020</v>
      </c>
      <c r="D5046" s="2" t="s">
        <v>241</v>
      </c>
      <c r="E5046" s="2" t="s">
        <v>627</v>
      </c>
      <c r="F5046" s="2" t="s">
        <v>858</v>
      </c>
      <c r="G5046" s="2">
        <v>9</v>
      </c>
      <c r="H5046" s="2">
        <v>0.13265447039157099</v>
      </c>
      <c r="I5046" s="2">
        <v>0.14857300683855953</v>
      </c>
      <c r="J5046" s="26" t="s">
        <v>700</v>
      </c>
    </row>
    <row r="5047" spans="1:10" ht="15.75" hidden="1" customHeight="1" x14ac:dyDescent="0.25">
      <c r="A5047" s="2" t="s">
        <v>853</v>
      </c>
      <c r="B5047" s="2" t="s">
        <v>854</v>
      </c>
      <c r="C5047" s="2">
        <v>2020</v>
      </c>
      <c r="D5047" s="2" t="s">
        <v>241</v>
      </c>
      <c r="E5047" s="2" t="s">
        <v>627</v>
      </c>
      <c r="F5047" s="2" t="s">
        <v>857</v>
      </c>
      <c r="G5047" s="2">
        <v>9</v>
      </c>
      <c r="H5047" s="2">
        <v>1.0824914323166001E-2</v>
      </c>
      <c r="I5047" s="2">
        <v>1.2123904041945922E-2</v>
      </c>
      <c r="J5047" s="26" t="s">
        <v>700</v>
      </c>
    </row>
    <row r="5048" spans="1:10" ht="15.75" hidden="1" customHeight="1" x14ac:dyDescent="0.25">
      <c r="A5048" s="2" t="s">
        <v>853</v>
      </c>
      <c r="B5048" s="2" t="s">
        <v>854</v>
      </c>
      <c r="C5048" s="2">
        <v>2020</v>
      </c>
      <c r="D5048" s="2" t="s">
        <v>241</v>
      </c>
      <c r="E5048" s="2" t="s">
        <v>627</v>
      </c>
      <c r="F5048" s="2" t="s">
        <v>860</v>
      </c>
      <c r="G5048" s="2">
        <v>9</v>
      </c>
      <c r="H5048" s="2">
        <v>4.5400864561088397E-2</v>
      </c>
      <c r="I5048" s="2">
        <v>5.0848968308419007E-2</v>
      </c>
      <c r="J5048" s="26" t="s">
        <v>701</v>
      </c>
    </row>
    <row r="5049" spans="1:10" ht="15.75" hidden="1" customHeight="1" x14ac:dyDescent="0.25">
      <c r="A5049" s="2" t="s">
        <v>853</v>
      </c>
      <c r="B5049" s="2" t="s">
        <v>854</v>
      </c>
      <c r="C5049" s="2">
        <v>2020</v>
      </c>
      <c r="D5049" s="2" t="s">
        <v>241</v>
      </c>
      <c r="E5049" s="2" t="s">
        <v>627</v>
      </c>
      <c r="F5049" s="2" t="s">
        <v>859</v>
      </c>
      <c r="G5049" s="2">
        <v>9</v>
      </c>
      <c r="H5049" s="2">
        <v>1.0760686913272401E-2</v>
      </c>
      <c r="I5049" s="2">
        <v>1.205196934286509E-2</v>
      </c>
      <c r="J5049" s="26" t="s">
        <v>700</v>
      </c>
    </row>
    <row r="5050" spans="1:10" ht="15.75" hidden="1" customHeight="1" x14ac:dyDescent="0.25">
      <c r="A5050" s="2" t="s">
        <v>853</v>
      </c>
      <c r="B5050" s="2" t="s">
        <v>854</v>
      </c>
      <c r="C5050" s="2">
        <v>2020</v>
      </c>
      <c r="D5050" s="2" t="s">
        <v>241</v>
      </c>
      <c r="E5050" s="2" t="s">
        <v>627</v>
      </c>
      <c r="F5050" s="2" t="s">
        <v>858</v>
      </c>
      <c r="G5050" s="2">
        <v>10</v>
      </c>
      <c r="H5050" s="2">
        <v>8.5505567956715794E-2</v>
      </c>
      <c r="I5050" s="2">
        <v>9.5766236111521699E-2</v>
      </c>
      <c r="J5050" s="26" t="s">
        <v>700</v>
      </c>
    </row>
    <row r="5051" spans="1:10" ht="15.75" hidden="1" customHeight="1" x14ac:dyDescent="0.25">
      <c r="A5051" s="2" t="s">
        <v>853</v>
      </c>
      <c r="B5051" s="2" t="s">
        <v>854</v>
      </c>
      <c r="C5051" s="2">
        <v>2020</v>
      </c>
      <c r="D5051" s="2" t="s">
        <v>241</v>
      </c>
      <c r="E5051" s="2" t="s">
        <v>627</v>
      </c>
      <c r="F5051" s="2" t="s">
        <v>860</v>
      </c>
      <c r="G5051" s="2">
        <v>10</v>
      </c>
      <c r="H5051" s="2">
        <v>2.82515030121431E-2</v>
      </c>
      <c r="I5051" s="2">
        <v>3.1641683373600273E-2</v>
      </c>
      <c r="J5051" s="26" t="s">
        <v>701</v>
      </c>
    </row>
    <row r="5052" spans="1:10" ht="15.75" hidden="1" customHeight="1" x14ac:dyDescent="0.25">
      <c r="A5052" s="2" t="s">
        <v>853</v>
      </c>
      <c r="B5052" s="2" t="s">
        <v>854</v>
      </c>
      <c r="C5052" s="2">
        <v>2020</v>
      </c>
      <c r="D5052" s="2" t="s">
        <v>241</v>
      </c>
      <c r="E5052" s="2" t="s">
        <v>627</v>
      </c>
      <c r="F5052" s="2" t="s">
        <v>857</v>
      </c>
      <c r="G5052" s="2">
        <v>10</v>
      </c>
      <c r="H5052" s="2">
        <v>6.1111289542167997E-3</v>
      </c>
      <c r="I5052" s="2">
        <v>6.8444644287228166E-3</v>
      </c>
      <c r="J5052" s="26" t="s">
        <v>700</v>
      </c>
    </row>
    <row r="5053" spans="1:10" ht="15.75" hidden="1" customHeight="1" x14ac:dyDescent="0.25">
      <c r="A5053" s="2" t="s">
        <v>853</v>
      </c>
      <c r="B5053" s="2" t="s">
        <v>854</v>
      </c>
      <c r="C5053" s="2">
        <v>2020</v>
      </c>
      <c r="D5053" s="2" t="s">
        <v>241</v>
      </c>
      <c r="E5053" s="2" t="s">
        <v>627</v>
      </c>
      <c r="F5053" s="2" t="s">
        <v>855</v>
      </c>
      <c r="G5053" s="2">
        <v>10</v>
      </c>
      <c r="H5053" s="2">
        <v>4.344928020146E-4</v>
      </c>
      <c r="I5053" s="2">
        <v>4.8663193825635202E-4</v>
      </c>
      <c r="J5053" s="26" t="s">
        <v>700</v>
      </c>
    </row>
    <row r="5054" spans="1:10" ht="15.75" hidden="1" customHeight="1" x14ac:dyDescent="0.25">
      <c r="A5054" s="2" t="s">
        <v>853</v>
      </c>
      <c r="B5054" s="2" t="s">
        <v>854</v>
      </c>
      <c r="C5054" s="2">
        <v>2020</v>
      </c>
      <c r="D5054" s="2" t="s">
        <v>241</v>
      </c>
      <c r="E5054" s="2" t="s">
        <v>627</v>
      </c>
      <c r="F5054" s="2" t="s">
        <v>856</v>
      </c>
      <c r="G5054" s="2">
        <v>10</v>
      </c>
      <c r="H5054" s="2">
        <v>3.3085567702073999E-3</v>
      </c>
      <c r="I5054" s="2">
        <v>3.705583582632288E-3</v>
      </c>
      <c r="J5054" s="26" t="s">
        <v>700</v>
      </c>
    </row>
    <row r="5055" spans="1:10" ht="15.75" hidden="1" customHeight="1" x14ac:dyDescent="0.25">
      <c r="A5055" s="2" t="s">
        <v>853</v>
      </c>
      <c r="B5055" s="2" t="s">
        <v>854</v>
      </c>
      <c r="C5055" s="2">
        <v>2020</v>
      </c>
      <c r="D5055" s="2" t="s">
        <v>241</v>
      </c>
      <c r="E5055" s="2" t="s">
        <v>627</v>
      </c>
      <c r="F5055" s="2" t="s">
        <v>859</v>
      </c>
      <c r="G5055" s="2">
        <v>10</v>
      </c>
      <c r="H5055" s="2">
        <v>8.1238329876214006E-3</v>
      </c>
      <c r="I5055" s="2">
        <v>9.0986929461359702E-3</v>
      </c>
      <c r="J5055" s="26" t="s">
        <v>700</v>
      </c>
    </row>
    <row r="5056" spans="1:10" ht="15.75" hidden="1" customHeight="1" x14ac:dyDescent="0.25">
      <c r="A5056" s="2" t="s">
        <v>853</v>
      </c>
      <c r="B5056" s="2" t="s">
        <v>854</v>
      </c>
      <c r="C5056" s="2">
        <v>2020</v>
      </c>
      <c r="D5056" s="2" t="s">
        <v>241</v>
      </c>
      <c r="E5056" s="2" t="s">
        <v>627</v>
      </c>
      <c r="F5056" s="2" t="s">
        <v>856</v>
      </c>
      <c r="G5056" s="2">
        <v>11</v>
      </c>
      <c r="H5056" s="2">
        <v>2.3084098938853E-3</v>
      </c>
      <c r="I5056" s="2">
        <v>2.5854190811515363E-3</v>
      </c>
      <c r="J5056" s="26" t="s">
        <v>700</v>
      </c>
    </row>
    <row r="5057" spans="1:10" ht="15.75" hidden="1" customHeight="1" x14ac:dyDescent="0.25">
      <c r="A5057" s="2" t="s">
        <v>853</v>
      </c>
      <c r="B5057" s="2" t="s">
        <v>854</v>
      </c>
      <c r="C5057" s="2">
        <v>2020</v>
      </c>
      <c r="D5057" s="2" t="s">
        <v>241</v>
      </c>
      <c r="E5057" s="2" t="s">
        <v>627</v>
      </c>
      <c r="F5057" s="2" t="s">
        <v>855</v>
      </c>
      <c r="G5057" s="2">
        <v>11</v>
      </c>
      <c r="H5057" s="2">
        <v>4.888019757345E-4</v>
      </c>
      <c r="I5057" s="2">
        <v>5.4745821282264006E-4</v>
      </c>
      <c r="J5057" s="26" t="s">
        <v>700</v>
      </c>
    </row>
    <row r="5058" spans="1:10" ht="15.75" hidden="1" customHeight="1" x14ac:dyDescent="0.25">
      <c r="A5058" s="2" t="s">
        <v>853</v>
      </c>
      <c r="B5058" s="2" t="s">
        <v>854</v>
      </c>
      <c r="C5058" s="2">
        <v>2020</v>
      </c>
      <c r="D5058" s="2" t="s">
        <v>241</v>
      </c>
      <c r="E5058" s="2" t="s">
        <v>627</v>
      </c>
      <c r="F5058" s="2" t="s">
        <v>859</v>
      </c>
      <c r="G5058" s="2">
        <v>11</v>
      </c>
      <c r="H5058" s="2">
        <v>5.7487024751026001E-3</v>
      </c>
      <c r="I5058" s="2">
        <v>6.4385467721149127E-3</v>
      </c>
      <c r="J5058" s="26" t="s">
        <v>700</v>
      </c>
    </row>
    <row r="5059" spans="1:10" ht="15.75" hidden="1" customHeight="1" x14ac:dyDescent="0.25">
      <c r="A5059" s="2" t="s">
        <v>853</v>
      </c>
      <c r="B5059" s="2" t="s">
        <v>854</v>
      </c>
      <c r="C5059" s="2">
        <v>2020</v>
      </c>
      <c r="D5059" s="2" t="s">
        <v>241</v>
      </c>
      <c r="E5059" s="2" t="s">
        <v>627</v>
      </c>
      <c r="F5059" s="2" t="s">
        <v>860</v>
      </c>
      <c r="G5059" s="2">
        <v>11</v>
      </c>
      <c r="H5059" s="2">
        <v>2.2762727807275999E-2</v>
      </c>
      <c r="I5059" s="2">
        <v>2.549425514414912E-2</v>
      </c>
      <c r="J5059" s="26" t="s">
        <v>701</v>
      </c>
    </row>
    <row r="5060" spans="1:10" ht="15.75" hidden="1" customHeight="1" x14ac:dyDescent="0.25">
      <c r="A5060" s="2" t="s">
        <v>853</v>
      </c>
      <c r="B5060" s="2" t="s">
        <v>854</v>
      </c>
      <c r="C5060" s="2">
        <v>2020</v>
      </c>
      <c r="D5060" s="2" t="s">
        <v>241</v>
      </c>
      <c r="E5060" s="2" t="s">
        <v>627</v>
      </c>
      <c r="F5060" s="2" t="s">
        <v>858</v>
      </c>
      <c r="G5060" s="2">
        <v>11</v>
      </c>
      <c r="H5060" s="2">
        <v>0.118809613399207</v>
      </c>
      <c r="I5060" s="2">
        <v>0.13306676700711184</v>
      </c>
      <c r="J5060" s="26" t="s">
        <v>700</v>
      </c>
    </row>
    <row r="5061" spans="1:10" ht="15.75" hidden="1" customHeight="1" x14ac:dyDescent="0.25">
      <c r="A5061" s="2" t="s">
        <v>853</v>
      </c>
      <c r="B5061" s="2" t="s">
        <v>854</v>
      </c>
      <c r="C5061" s="2">
        <v>2020</v>
      </c>
      <c r="D5061" s="2" t="s">
        <v>241</v>
      </c>
      <c r="E5061" s="2" t="s">
        <v>627</v>
      </c>
      <c r="F5061" s="2" t="s">
        <v>857</v>
      </c>
      <c r="G5061" s="2">
        <v>11</v>
      </c>
      <c r="H5061" s="2">
        <v>6.7837925744243001E-3</v>
      </c>
      <c r="I5061" s="2">
        <v>7.5978476833552166E-3</v>
      </c>
      <c r="J5061" s="26" t="s">
        <v>700</v>
      </c>
    </row>
    <row r="5062" spans="1:10" ht="15.75" hidden="1" customHeight="1" x14ac:dyDescent="0.25">
      <c r="A5062" s="2" t="s">
        <v>853</v>
      </c>
      <c r="B5062" s="2" t="s">
        <v>854</v>
      </c>
      <c r="C5062" s="2">
        <v>2020</v>
      </c>
      <c r="D5062" s="2" t="s">
        <v>241</v>
      </c>
      <c r="E5062" s="2" t="s">
        <v>627</v>
      </c>
      <c r="F5062" s="2" t="s">
        <v>858</v>
      </c>
      <c r="G5062" s="2">
        <v>12</v>
      </c>
      <c r="H5062" s="2">
        <v>0.14455994917079801</v>
      </c>
      <c r="I5062" s="2">
        <v>0.16190714307129378</v>
      </c>
      <c r="J5062" s="26" t="s">
        <v>700</v>
      </c>
    </row>
    <row r="5063" spans="1:10" ht="15.75" hidden="1" customHeight="1" x14ac:dyDescent="0.25">
      <c r="A5063" s="2" t="s">
        <v>853</v>
      </c>
      <c r="B5063" s="2" t="s">
        <v>854</v>
      </c>
      <c r="C5063" s="2">
        <v>2020</v>
      </c>
      <c r="D5063" s="2" t="s">
        <v>241</v>
      </c>
      <c r="E5063" s="2" t="s">
        <v>627</v>
      </c>
      <c r="F5063" s="2" t="s">
        <v>857</v>
      </c>
      <c r="G5063" s="2">
        <v>12</v>
      </c>
      <c r="H5063" s="2">
        <v>5.4491672781295996E-3</v>
      </c>
      <c r="I5063" s="2">
        <v>6.1030673515051525E-3</v>
      </c>
      <c r="J5063" s="26" t="s">
        <v>700</v>
      </c>
    </row>
    <row r="5064" spans="1:10" ht="15.75" hidden="1" customHeight="1" x14ac:dyDescent="0.25">
      <c r="A5064" s="2" t="s">
        <v>853</v>
      </c>
      <c r="B5064" s="2" t="s">
        <v>854</v>
      </c>
      <c r="C5064" s="2">
        <v>2020</v>
      </c>
      <c r="D5064" s="2" t="s">
        <v>241</v>
      </c>
      <c r="E5064" s="2" t="s">
        <v>627</v>
      </c>
      <c r="F5064" s="2" t="s">
        <v>859</v>
      </c>
      <c r="G5064" s="2">
        <v>12</v>
      </c>
      <c r="H5064" s="2">
        <v>4.9040036683435997E-3</v>
      </c>
      <c r="I5064" s="2">
        <v>5.4924841085448326E-3</v>
      </c>
      <c r="J5064" s="26" t="s">
        <v>700</v>
      </c>
    </row>
    <row r="5065" spans="1:10" ht="15.75" hidden="1" customHeight="1" x14ac:dyDescent="0.25">
      <c r="A5065" s="2" t="s">
        <v>853</v>
      </c>
      <c r="B5065" s="2" t="s">
        <v>854</v>
      </c>
      <c r="C5065" s="2">
        <v>2020</v>
      </c>
      <c r="D5065" s="2" t="s">
        <v>241</v>
      </c>
      <c r="E5065" s="2" t="s">
        <v>627</v>
      </c>
      <c r="F5065" s="2" t="s">
        <v>855</v>
      </c>
      <c r="G5065" s="2">
        <v>12</v>
      </c>
      <c r="H5065" s="2">
        <v>1.184620661661E-3</v>
      </c>
      <c r="I5065" s="2">
        <v>1.3267751410603202E-3</v>
      </c>
      <c r="J5065" s="26" t="s">
        <v>700</v>
      </c>
    </row>
    <row r="5066" spans="1:10" ht="15.75" hidden="1" customHeight="1" x14ac:dyDescent="0.25">
      <c r="A5066" s="2" t="s">
        <v>853</v>
      </c>
      <c r="B5066" s="2" t="s">
        <v>854</v>
      </c>
      <c r="C5066" s="2">
        <v>2020</v>
      </c>
      <c r="D5066" s="2" t="s">
        <v>241</v>
      </c>
      <c r="E5066" s="2" t="s">
        <v>627</v>
      </c>
      <c r="F5066" s="2" t="s">
        <v>856</v>
      </c>
      <c r="G5066" s="2">
        <v>12</v>
      </c>
      <c r="H5066" s="2">
        <v>1.9419686504989001E-3</v>
      </c>
      <c r="I5066" s="2">
        <v>2.1750048885587681E-3</v>
      </c>
      <c r="J5066" s="26" t="s">
        <v>700</v>
      </c>
    </row>
    <row r="5067" spans="1:10" ht="15.75" hidden="1" customHeight="1" x14ac:dyDescent="0.25">
      <c r="A5067" s="2" t="s">
        <v>853</v>
      </c>
      <c r="B5067" s="2" t="s">
        <v>854</v>
      </c>
      <c r="C5067" s="2">
        <v>2020</v>
      </c>
      <c r="D5067" s="2" t="s">
        <v>241</v>
      </c>
      <c r="E5067" s="2" t="s">
        <v>627</v>
      </c>
      <c r="F5067" s="2" t="s">
        <v>860</v>
      </c>
      <c r="G5067" s="2">
        <v>12</v>
      </c>
      <c r="H5067" s="2">
        <v>1.8715451471507501E-2</v>
      </c>
      <c r="I5067" s="2">
        <v>2.0961305648088402E-2</v>
      </c>
      <c r="J5067" s="26" t="s">
        <v>701</v>
      </c>
    </row>
    <row r="5068" spans="1:10" ht="15.75" hidden="1" customHeight="1" x14ac:dyDescent="0.25">
      <c r="A5068" s="2" t="s">
        <v>853</v>
      </c>
      <c r="B5068" s="2" t="s">
        <v>854</v>
      </c>
      <c r="C5068" s="2">
        <v>2020</v>
      </c>
      <c r="D5068" s="2" t="s">
        <v>241</v>
      </c>
      <c r="E5068" s="2" t="s">
        <v>627</v>
      </c>
      <c r="F5068" s="2" t="s">
        <v>858</v>
      </c>
      <c r="G5068" s="2">
        <v>13</v>
      </c>
      <c r="H5068" s="2">
        <v>9.4938841182738501E-2</v>
      </c>
      <c r="I5068" s="2">
        <v>0.10633150212466713</v>
      </c>
      <c r="J5068" s="26" t="s">
        <v>700</v>
      </c>
    </row>
    <row r="5069" spans="1:10" ht="15.75" hidden="1" customHeight="1" x14ac:dyDescent="0.25">
      <c r="A5069" s="2" t="s">
        <v>853</v>
      </c>
      <c r="B5069" s="2" t="s">
        <v>854</v>
      </c>
      <c r="C5069" s="2">
        <v>2020</v>
      </c>
      <c r="D5069" s="2" t="s">
        <v>241</v>
      </c>
      <c r="E5069" s="2" t="s">
        <v>627</v>
      </c>
      <c r="F5069" s="2" t="s">
        <v>860</v>
      </c>
      <c r="G5069" s="2">
        <v>13</v>
      </c>
      <c r="H5069" s="2">
        <v>1.4043780043721201E-2</v>
      </c>
      <c r="I5069" s="2">
        <v>1.5729033648967747E-2</v>
      </c>
      <c r="J5069" s="26" t="s">
        <v>701</v>
      </c>
    </row>
    <row r="5070" spans="1:10" ht="15.75" hidden="1" customHeight="1" x14ac:dyDescent="0.25">
      <c r="A5070" s="2" t="s">
        <v>853</v>
      </c>
      <c r="B5070" s="2" t="s">
        <v>854</v>
      </c>
      <c r="C5070" s="2">
        <v>2020</v>
      </c>
      <c r="D5070" s="2" t="s">
        <v>241</v>
      </c>
      <c r="E5070" s="2" t="s">
        <v>627</v>
      </c>
      <c r="F5070" s="2" t="s">
        <v>857</v>
      </c>
      <c r="G5070" s="2">
        <v>13</v>
      </c>
      <c r="H5070" s="2">
        <v>4.3631379376166003E-3</v>
      </c>
      <c r="I5070" s="2">
        <v>4.8867144901305927E-3</v>
      </c>
      <c r="J5070" s="26" t="s">
        <v>700</v>
      </c>
    </row>
    <row r="5071" spans="1:10" ht="15.75" hidden="1" customHeight="1" x14ac:dyDescent="0.25">
      <c r="A5071" s="2" t="s">
        <v>853</v>
      </c>
      <c r="B5071" s="2" t="s">
        <v>854</v>
      </c>
      <c r="C5071" s="2">
        <v>2020</v>
      </c>
      <c r="D5071" s="2" t="s">
        <v>241</v>
      </c>
      <c r="E5071" s="2" t="s">
        <v>627</v>
      </c>
      <c r="F5071" s="2" t="s">
        <v>855</v>
      </c>
      <c r="G5071" s="2">
        <v>13</v>
      </c>
      <c r="H5071" s="2">
        <v>7.6916260877620002E-4</v>
      </c>
      <c r="I5071" s="2">
        <v>8.6146212182934415E-4</v>
      </c>
      <c r="J5071" s="26" t="s">
        <v>700</v>
      </c>
    </row>
    <row r="5072" spans="1:10" ht="15.75" hidden="1" customHeight="1" x14ac:dyDescent="0.25">
      <c r="A5072" s="2" t="s">
        <v>853</v>
      </c>
      <c r="B5072" s="2" t="s">
        <v>854</v>
      </c>
      <c r="C5072" s="2">
        <v>2020</v>
      </c>
      <c r="D5072" s="2" t="s">
        <v>241</v>
      </c>
      <c r="E5072" s="2" t="s">
        <v>627</v>
      </c>
      <c r="F5072" s="2" t="s">
        <v>859</v>
      </c>
      <c r="G5072" s="2">
        <v>13</v>
      </c>
      <c r="H5072" s="2">
        <v>3.1816916016396001E-3</v>
      </c>
      <c r="I5072" s="2">
        <v>3.5634945938363524E-3</v>
      </c>
      <c r="J5072" s="26" t="s">
        <v>700</v>
      </c>
    </row>
    <row r="5073" spans="1:10" ht="15.75" hidden="1" customHeight="1" x14ac:dyDescent="0.25">
      <c r="A5073" s="2" t="s">
        <v>853</v>
      </c>
      <c r="B5073" s="2" t="s">
        <v>854</v>
      </c>
      <c r="C5073" s="2">
        <v>2020</v>
      </c>
      <c r="D5073" s="2" t="s">
        <v>241</v>
      </c>
      <c r="E5073" s="2" t="s">
        <v>627</v>
      </c>
      <c r="F5073" s="2" t="s">
        <v>856</v>
      </c>
      <c r="G5073" s="2">
        <v>13</v>
      </c>
      <c r="H5073" s="2">
        <v>1.7363869337714E-3</v>
      </c>
      <c r="I5073" s="2">
        <v>1.9447533658239681E-3</v>
      </c>
      <c r="J5073" s="26" t="s">
        <v>700</v>
      </c>
    </row>
    <row r="5074" spans="1:10" ht="15.75" hidden="1" customHeight="1" x14ac:dyDescent="0.25">
      <c r="A5074" s="2" t="s">
        <v>853</v>
      </c>
      <c r="B5074" s="2" t="s">
        <v>854</v>
      </c>
      <c r="C5074" s="2">
        <v>2020</v>
      </c>
      <c r="D5074" s="2" t="s">
        <v>241</v>
      </c>
      <c r="E5074" s="2" t="s">
        <v>627</v>
      </c>
      <c r="F5074" s="2" t="s">
        <v>860</v>
      </c>
      <c r="G5074" s="2">
        <v>14</v>
      </c>
      <c r="H5074" s="2">
        <v>4.6129546826704998E-3</v>
      </c>
      <c r="I5074" s="2">
        <v>5.16650924459096E-3</v>
      </c>
      <c r="J5074" s="26" t="s">
        <v>701</v>
      </c>
    </row>
    <row r="5075" spans="1:10" ht="15.75" hidden="1" customHeight="1" x14ac:dyDescent="0.25">
      <c r="A5075" s="2" t="s">
        <v>853</v>
      </c>
      <c r="B5075" s="2" t="s">
        <v>854</v>
      </c>
      <c r="C5075" s="2">
        <v>2020</v>
      </c>
      <c r="D5075" s="2" t="s">
        <v>241</v>
      </c>
      <c r="E5075" s="2" t="s">
        <v>627</v>
      </c>
      <c r="F5075" s="2" t="s">
        <v>856</v>
      </c>
      <c r="G5075" s="2">
        <v>14</v>
      </c>
      <c r="H5075" s="2">
        <v>8.6421063315359999E-4</v>
      </c>
      <c r="I5075" s="2">
        <v>9.679159091320321E-4</v>
      </c>
      <c r="J5075" s="26" t="s">
        <v>700</v>
      </c>
    </row>
    <row r="5076" spans="1:10" ht="15.75" hidden="1" customHeight="1" x14ac:dyDescent="0.25">
      <c r="A5076" s="2" t="s">
        <v>853</v>
      </c>
      <c r="B5076" s="2" t="s">
        <v>854</v>
      </c>
      <c r="C5076" s="2">
        <v>2020</v>
      </c>
      <c r="D5076" s="2" t="s">
        <v>241</v>
      </c>
      <c r="E5076" s="2" t="s">
        <v>627</v>
      </c>
      <c r="F5076" s="2" t="s">
        <v>855</v>
      </c>
      <c r="G5076" s="2">
        <v>14</v>
      </c>
      <c r="H5076" s="2">
        <v>4.435274167918E-4</v>
      </c>
      <c r="I5076" s="2">
        <v>4.967507068068161E-4</v>
      </c>
      <c r="J5076" s="26" t="s">
        <v>700</v>
      </c>
    </row>
    <row r="5077" spans="1:10" ht="15.75" hidden="1" customHeight="1" x14ac:dyDescent="0.25">
      <c r="A5077" s="2" t="s">
        <v>853</v>
      </c>
      <c r="B5077" s="2" t="s">
        <v>854</v>
      </c>
      <c r="C5077" s="2">
        <v>2020</v>
      </c>
      <c r="D5077" s="2" t="s">
        <v>241</v>
      </c>
      <c r="E5077" s="2" t="s">
        <v>627</v>
      </c>
      <c r="F5077" s="2" t="s">
        <v>858</v>
      </c>
      <c r="G5077" s="2">
        <v>14</v>
      </c>
      <c r="H5077" s="2">
        <v>7.22964969463646E-2</v>
      </c>
      <c r="I5077" s="2">
        <v>8.0972076579928359E-2</v>
      </c>
      <c r="J5077" s="26" t="s">
        <v>700</v>
      </c>
    </row>
    <row r="5078" spans="1:10" ht="15.75" hidden="1" customHeight="1" x14ac:dyDescent="0.25">
      <c r="A5078" s="2" t="s">
        <v>853</v>
      </c>
      <c r="B5078" s="2" t="s">
        <v>854</v>
      </c>
      <c r="C5078" s="2">
        <v>2020</v>
      </c>
      <c r="D5078" s="2" t="s">
        <v>241</v>
      </c>
      <c r="E5078" s="2" t="s">
        <v>627</v>
      </c>
      <c r="F5078" s="2" t="s">
        <v>859</v>
      </c>
      <c r="G5078" s="2">
        <v>14</v>
      </c>
      <c r="H5078" s="2">
        <v>2.8912000852870001E-3</v>
      </c>
      <c r="I5078" s="2">
        <v>3.2381440955214407E-3</v>
      </c>
      <c r="J5078" s="26" t="s">
        <v>700</v>
      </c>
    </row>
    <row r="5079" spans="1:10" ht="15.75" hidden="1" customHeight="1" x14ac:dyDescent="0.25">
      <c r="A5079" s="2" t="s">
        <v>853</v>
      </c>
      <c r="B5079" s="2" t="s">
        <v>854</v>
      </c>
      <c r="C5079" s="2">
        <v>2020</v>
      </c>
      <c r="D5079" s="2" t="s">
        <v>241</v>
      </c>
      <c r="E5079" s="2" t="s">
        <v>627</v>
      </c>
      <c r="F5079" s="2" t="s">
        <v>857</v>
      </c>
      <c r="G5079" s="2">
        <v>14</v>
      </c>
      <c r="H5079" s="2">
        <v>6.7867956822737999E-3</v>
      </c>
      <c r="I5079" s="2">
        <v>7.6012111641466564E-3</v>
      </c>
      <c r="J5079" s="26" t="s">
        <v>700</v>
      </c>
    </row>
    <row r="5080" spans="1:10" ht="15.75" hidden="1" customHeight="1" x14ac:dyDescent="0.25">
      <c r="A5080" s="2" t="s">
        <v>853</v>
      </c>
      <c r="B5080" s="2" t="s">
        <v>854</v>
      </c>
      <c r="C5080" s="2">
        <v>2020</v>
      </c>
      <c r="D5080" s="2" t="s">
        <v>241</v>
      </c>
      <c r="E5080" s="2" t="s">
        <v>627</v>
      </c>
      <c r="F5080" s="2" t="s">
        <v>860</v>
      </c>
      <c r="G5080" s="2">
        <v>15</v>
      </c>
      <c r="H5080" s="2">
        <v>7.4721034616231996E-3</v>
      </c>
      <c r="I5080" s="2">
        <v>8.3687558770179846E-3</v>
      </c>
      <c r="J5080" s="26" t="s">
        <v>701</v>
      </c>
    </row>
    <row r="5081" spans="1:10" ht="15.75" hidden="1" customHeight="1" x14ac:dyDescent="0.25">
      <c r="A5081" s="2" t="s">
        <v>853</v>
      </c>
      <c r="B5081" s="2" t="s">
        <v>854</v>
      </c>
      <c r="C5081" s="2">
        <v>2020</v>
      </c>
      <c r="D5081" s="2" t="s">
        <v>241</v>
      </c>
      <c r="E5081" s="2" t="s">
        <v>627</v>
      </c>
      <c r="F5081" s="2" t="s">
        <v>858</v>
      </c>
      <c r="G5081" s="2">
        <v>15</v>
      </c>
      <c r="H5081" s="2">
        <v>4.9330910202115802E-2</v>
      </c>
      <c r="I5081" s="2">
        <v>5.5250619426369704E-2</v>
      </c>
      <c r="J5081" s="26" t="s">
        <v>700</v>
      </c>
    </row>
    <row r="5082" spans="1:10" ht="15.75" hidden="1" customHeight="1" x14ac:dyDescent="0.25">
      <c r="A5082" s="2" t="s">
        <v>853</v>
      </c>
      <c r="B5082" s="2" t="s">
        <v>854</v>
      </c>
      <c r="C5082" s="2">
        <v>2020</v>
      </c>
      <c r="D5082" s="2" t="s">
        <v>241</v>
      </c>
      <c r="E5082" s="2" t="s">
        <v>627</v>
      </c>
      <c r="F5082" s="2" t="s">
        <v>856</v>
      </c>
      <c r="G5082" s="2">
        <v>15</v>
      </c>
      <c r="H5082" s="2">
        <v>6.929371666047E-4</v>
      </c>
      <c r="I5082" s="2">
        <v>7.7608962659726408E-4</v>
      </c>
      <c r="J5082" s="26" t="s">
        <v>700</v>
      </c>
    </row>
    <row r="5083" spans="1:10" ht="15.75" hidden="1" customHeight="1" x14ac:dyDescent="0.25">
      <c r="A5083" s="2" t="s">
        <v>853</v>
      </c>
      <c r="B5083" s="2" t="s">
        <v>854</v>
      </c>
      <c r="C5083" s="2">
        <v>2020</v>
      </c>
      <c r="D5083" s="2" t="s">
        <v>241</v>
      </c>
      <c r="E5083" s="2" t="s">
        <v>627</v>
      </c>
      <c r="F5083" s="2" t="s">
        <v>857</v>
      </c>
      <c r="G5083" s="2">
        <v>15</v>
      </c>
      <c r="H5083" s="2">
        <v>7.6009129697922999E-3</v>
      </c>
      <c r="I5083" s="2">
        <v>8.5130225261673773E-3</v>
      </c>
      <c r="J5083" s="26" t="s">
        <v>700</v>
      </c>
    </row>
    <row r="5084" spans="1:10" ht="15.75" hidden="1" customHeight="1" x14ac:dyDescent="0.25">
      <c r="A5084" s="2" t="s">
        <v>853</v>
      </c>
      <c r="B5084" s="2" t="s">
        <v>854</v>
      </c>
      <c r="C5084" s="2">
        <v>2020</v>
      </c>
      <c r="D5084" s="2" t="s">
        <v>241</v>
      </c>
      <c r="E5084" s="2" t="s">
        <v>627</v>
      </c>
      <c r="F5084" s="2" t="s">
        <v>859</v>
      </c>
      <c r="G5084" s="2">
        <v>15</v>
      </c>
      <c r="H5084" s="2">
        <v>2.2312760993373E-3</v>
      </c>
      <c r="I5084" s="2">
        <v>2.4990292312577762E-3</v>
      </c>
      <c r="J5084" s="26" t="s">
        <v>700</v>
      </c>
    </row>
    <row r="5085" spans="1:10" ht="15.75" hidden="1" customHeight="1" x14ac:dyDescent="0.25">
      <c r="A5085" s="2" t="s">
        <v>853</v>
      </c>
      <c r="B5085" s="2" t="s">
        <v>854</v>
      </c>
      <c r="C5085" s="2">
        <v>2020</v>
      </c>
      <c r="D5085" s="2" t="s">
        <v>241</v>
      </c>
      <c r="E5085" s="2" t="s">
        <v>627</v>
      </c>
      <c r="F5085" s="2" t="s">
        <v>855</v>
      </c>
      <c r="G5085" s="2">
        <v>15</v>
      </c>
      <c r="H5085" s="2">
        <v>5.05271658767E-4</v>
      </c>
      <c r="I5085" s="2">
        <v>5.6590425781904009E-4</v>
      </c>
      <c r="J5085" s="26" t="s">
        <v>700</v>
      </c>
    </row>
    <row r="5086" spans="1:10" ht="15.75" hidden="1" customHeight="1" x14ac:dyDescent="0.25">
      <c r="A5086" s="2" t="s">
        <v>853</v>
      </c>
      <c r="B5086" s="2" t="s">
        <v>854</v>
      </c>
      <c r="C5086" s="2">
        <v>2020</v>
      </c>
      <c r="D5086" s="2" t="s">
        <v>241</v>
      </c>
      <c r="E5086" s="2" t="s">
        <v>627</v>
      </c>
      <c r="F5086" s="2" t="s">
        <v>859</v>
      </c>
      <c r="G5086" s="2">
        <v>16</v>
      </c>
      <c r="H5086" s="2">
        <v>1.6934930608841E-3</v>
      </c>
      <c r="I5086" s="2">
        <v>1.8967122281901921E-3</v>
      </c>
      <c r="J5086" s="26" t="s">
        <v>700</v>
      </c>
    </row>
    <row r="5087" spans="1:10" ht="15.75" hidden="1" customHeight="1" x14ac:dyDescent="0.25">
      <c r="A5087" s="2" t="s">
        <v>853</v>
      </c>
      <c r="B5087" s="2" t="s">
        <v>854</v>
      </c>
      <c r="C5087" s="2">
        <v>2020</v>
      </c>
      <c r="D5087" s="2" t="s">
        <v>241</v>
      </c>
      <c r="E5087" s="2" t="s">
        <v>627</v>
      </c>
      <c r="F5087" s="2" t="s">
        <v>857</v>
      </c>
      <c r="G5087" s="2">
        <v>16</v>
      </c>
      <c r="H5087" s="2">
        <v>7.30388937518E-3</v>
      </c>
      <c r="I5087" s="2">
        <v>8.1803561002016002E-3</v>
      </c>
      <c r="J5087" s="26" t="s">
        <v>700</v>
      </c>
    </row>
    <row r="5088" spans="1:10" ht="15.75" hidden="1" customHeight="1" x14ac:dyDescent="0.25">
      <c r="A5088" s="2" t="s">
        <v>853</v>
      </c>
      <c r="B5088" s="2" t="s">
        <v>854</v>
      </c>
      <c r="C5088" s="2">
        <v>2020</v>
      </c>
      <c r="D5088" s="2" t="s">
        <v>241</v>
      </c>
      <c r="E5088" s="2" t="s">
        <v>627</v>
      </c>
      <c r="F5088" s="2" t="s">
        <v>856</v>
      </c>
      <c r="G5088" s="2">
        <v>16</v>
      </c>
      <c r="H5088" s="2">
        <v>9.4302662910200001E-4</v>
      </c>
      <c r="I5088" s="2">
        <v>1.05618982459424E-3</v>
      </c>
      <c r="J5088" s="26" t="s">
        <v>700</v>
      </c>
    </row>
    <row r="5089" spans="1:10" ht="15.75" hidden="1" customHeight="1" x14ac:dyDescent="0.25">
      <c r="A5089" s="2" t="s">
        <v>853</v>
      </c>
      <c r="B5089" s="2" t="s">
        <v>854</v>
      </c>
      <c r="C5089" s="2">
        <v>2020</v>
      </c>
      <c r="D5089" s="2" t="s">
        <v>241</v>
      </c>
      <c r="E5089" s="2" t="s">
        <v>627</v>
      </c>
      <c r="F5089" s="2" t="s">
        <v>860</v>
      </c>
      <c r="G5089" s="2">
        <v>16</v>
      </c>
      <c r="H5089" s="2">
        <v>6.0050377505831004E-3</v>
      </c>
      <c r="I5089" s="2">
        <v>6.7256422806530733E-3</v>
      </c>
      <c r="J5089" s="26" t="s">
        <v>701</v>
      </c>
    </row>
    <row r="5090" spans="1:10" ht="15.75" hidden="1" customHeight="1" x14ac:dyDescent="0.25">
      <c r="A5090" s="2" t="s">
        <v>853</v>
      </c>
      <c r="B5090" s="2" t="s">
        <v>854</v>
      </c>
      <c r="C5090" s="2">
        <v>2020</v>
      </c>
      <c r="D5090" s="2" t="s">
        <v>241</v>
      </c>
      <c r="E5090" s="2" t="s">
        <v>627</v>
      </c>
      <c r="F5090" s="2" t="s">
        <v>858</v>
      </c>
      <c r="G5090" s="2">
        <v>16</v>
      </c>
      <c r="H5090" s="2">
        <v>4.5296845957636798E-2</v>
      </c>
      <c r="I5090" s="2">
        <v>5.0732467472553222E-2</v>
      </c>
      <c r="J5090" s="26" t="s">
        <v>700</v>
      </c>
    </row>
    <row r="5091" spans="1:10" ht="15.75" hidden="1" customHeight="1" x14ac:dyDescent="0.25">
      <c r="A5091" s="2" t="s">
        <v>853</v>
      </c>
      <c r="B5091" s="2" t="s">
        <v>854</v>
      </c>
      <c r="C5091" s="2">
        <v>2020</v>
      </c>
      <c r="D5091" s="2" t="s">
        <v>241</v>
      </c>
      <c r="E5091" s="2" t="s">
        <v>627</v>
      </c>
      <c r="F5091" s="2" t="s">
        <v>858</v>
      </c>
      <c r="G5091" s="2">
        <v>17</v>
      </c>
      <c r="H5091" s="2">
        <v>2.11089933291078E-2</v>
      </c>
      <c r="I5091" s="2">
        <v>2.3642072528600736E-2</v>
      </c>
      <c r="J5091" s="26" t="s">
        <v>700</v>
      </c>
    </row>
    <row r="5092" spans="1:10" ht="15.75" hidden="1" customHeight="1" x14ac:dyDescent="0.25">
      <c r="A5092" s="2" t="s">
        <v>853</v>
      </c>
      <c r="B5092" s="2" t="s">
        <v>854</v>
      </c>
      <c r="C5092" s="2">
        <v>2020</v>
      </c>
      <c r="D5092" s="2" t="s">
        <v>241</v>
      </c>
      <c r="E5092" s="2" t="s">
        <v>627</v>
      </c>
      <c r="F5092" s="2" t="s">
        <v>859</v>
      </c>
      <c r="G5092" s="2">
        <v>17</v>
      </c>
      <c r="H5092" s="2">
        <v>8.686628716532E-4</v>
      </c>
      <c r="I5092" s="2">
        <v>9.7290241625158408E-4</v>
      </c>
      <c r="J5092" s="26" t="s">
        <v>700</v>
      </c>
    </row>
    <row r="5093" spans="1:10" ht="15.75" hidden="1" customHeight="1" x14ac:dyDescent="0.25">
      <c r="A5093" s="2" t="s">
        <v>853</v>
      </c>
      <c r="B5093" s="2" t="s">
        <v>854</v>
      </c>
      <c r="C5093" s="2">
        <v>2020</v>
      </c>
      <c r="D5093" s="2" t="s">
        <v>241</v>
      </c>
      <c r="E5093" s="2" t="s">
        <v>627</v>
      </c>
      <c r="F5093" s="2" t="s">
        <v>860</v>
      </c>
      <c r="G5093" s="2">
        <v>17</v>
      </c>
      <c r="H5093" s="2">
        <v>2.7549638762139001E-3</v>
      </c>
      <c r="I5093" s="2">
        <v>3.0855595413595686E-3</v>
      </c>
      <c r="J5093" s="26" t="s">
        <v>701</v>
      </c>
    </row>
    <row r="5094" spans="1:10" ht="15.75" hidden="1" customHeight="1" x14ac:dyDescent="0.25">
      <c r="A5094" s="2" t="s">
        <v>853</v>
      </c>
      <c r="B5094" s="2" t="s">
        <v>854</v>
      </c>
      <c r="C5094" s="2">
        <v>2020</v>
      </c>
      <c r="D5094" s="2" t="s">
        <v>241</v>
      </c>
      <c r="E5094" s="2" t="s">
        <v>627</v>
      </c>
      <c r="F5094" s="2" t="s">
        <v>857</v>
      </c>
      <c r="G5094" s="2">
        <v>17</v>
      </c>
      <c r="H5094" s="2">
        <v>4.5037168310955002E-3</v>
      </c>
      <c r="I5094" s="2">
        <v>5.0441628508269606E-3</v>
      </c>
      <c r="J5094" s="26" t="s">
        <v>700</v>
      </c>
    </row>
    <row r="5095" spans="1:10" ht="15.75" hidden="1" customHeight="1" x14ac:dyDescent="0.25">
      <c r="A5095" s="2" t="s">
        <v>853</v>
      </c>
      <c r="B5095" s="2" t="s">
        <v>854</v>
      </c>
      <c r="C5095" s="2">
        <v>2020</v>
      </c>
      <c r="D5095" s="2" t="s">
        <v>241</v>
      </c>
      <c r="E5095" s="2" t="s">
        <v>627</v>
      </c>
      <c r="F5095" s="2" t="s">
        <v>856</v>
      </c>
      <c r="G5095" s="2">
        <v>17</v>
      </c>
      <c r="H5095" s="2">
        <v>7.6903260924150003E-4</v>
      </c>
      <c r="I5095" s="2">
        <v>8.6131652235048014E-4</v>
      </c>
      <c r="J5095" s="26" t="s">
        <v>700</v>
      </c>
    </row>
    <row r="5096" spans="1:10" ht="15.75" hidden="1" customHeight="1" x14ac:dyDescent="0.25">
      <c r="A5096" s="2" t="s">
        <v>853</v>
      </c>
      <c r="B5096" s="2" t="s">
        <v>854</v>
      </c>
      <c r="C5096" s="2">
        <v>2020</v>
      </c>
      <c r="D5096" s="2" t="s">
        <v>241</v>
      </c>
      <c r="E5096" s="2" t="s">
        <v>627</v>
      </c>
      <c r="F5096" s="2" t="s">
        <v>858</v>
      </c>
      <c r="G5096" s="2">
        <v>18</v>
      </c>
      <c r="H5096" s="2">
        <v>6.0835440643131698E-2</v>
      </c>
      <c r="I5096" s="2">
        <v>6.8135693520307503E-2</v>
      </c>
      <c r="J5096" s="26" t="s">
        <v>700</v>
      </c>
    </row>
    <row r="5097" spans="1:10" ht="15.75" hidden="1" customHeight="1" x14ac:dyDescent="0.25">
      <c r="A5097" s="2" t="s">
        <v>853</v>
      </c>
      <c r="B5097" s="2" t="s">
        <v>854</v>
      </c>
      <c r="C5097" s="2">
        <v>2020</v>
      </c>
      <c r="D5097" s="2" t="s">
        <v>241</v>
      </c>
      <c r="E5097" s="2" t="s">
        <v>627</v>
      </c>
      <c r="F5097" s="2" t="s">
        <v>857</v>
      </c>
      <c r="G5097" s="2">
        <v>18</v>
      </c>
      <c r="H5097" s="2">
        <v>4.5293584116734998E-3</v>
      </c>
      <c r="I5097" s="2">
        <v>5.0728814210743199E-3</v>
      </c>
      <c r="J5097" s="26" t="s">
        <v>700</v>
      </c>
    </row>
    <row r="5098" spans="1:10" ht="15.75" hidden="1" customHeight="1" x14ac:dyDescent="0.25">
      <c r="A5098" s="2" t="s">
        <v>853</v>
      </c>
      <c r="B5098" s="2" t="s">
        <v>854</v>
      </c>
      <c r="C5098" s="2">
        <v>2020</v>
      </c>
      <c r="D5098" s="2" t="s">
        <v>241</v>
      </c>
      <c r="E5098" s="2" t="s">
        <v>627</v>
      </c>
      <c r="F5098" s="2" t="s">
        <v>856</v>
      </c>
      <c r="G5098" s="2">
        <v>18</v>
      </c>
      <c r="H5098" s="2">
        <v>4.7389927203769999E-4</v>
      </c>
      <c r="I5098" s="2">
        <v>5.3076718468222407E-4</v>
      </c>
      <c r="J5098" s="26" t="s">
        <v>700</v>
      </c>
    </row>
    <row r="5099" spans="1:10" ht="15.75" hidden="1" customHeight="1" x14ac:dyDescent="0.25">
      <c r="A5099" s="2" t="s">
        <v>853</v>
      </c>
      <c r="B5099" s="2" t="s">
        <v>854</v>
      </c>
      <c r="C5099" s="2">
        <v>2020</v>
      </c>
      <c r="D5099" s="2" t="s">
        <v>241</v>
      </c>
      <c r="E5099" s="2" t="s">
        <v>627</v>
      </c>
      <c r="F5099" s="2" t="s">
        <v>859</v>
      </c>
      <c r="G5099" s="2">
        <v>18</v>
      </c>
      <c r="H5099" s="2">
        <v>1.0053271544166E-3</v>
      </c>
      <c r="I5099" s="2">
        <v>1.1259664129465922E-3</v>
      </c>
      <c r="J5099" s="26" t="s">
        <v>700</v>
      </c>
    </row>
    <row r="5100" spans="1:10" ht="15.75" hidden="1" customHeight="1" x14ac:dyDescent="0.25">
      <c r="A5100" s="2" t="s">
        <v>853</v>
      </c>
      <c r="B5100" s="2" t="s">
        <v>854</v>
      </c>
      <c r="C5100" s="2">
        <v>2020</v>
      </c>
      <c r="D5100" s="2" t="s">
        <v>241</v>
      </c>
      <c r="E5100" s="2" t="s">
        <v>627</v>
      </c>
      <c r="F5100" s="2" t="s">
        <v>860</v>
      </c>
      <c r="G5100" s="2">
        <v>18</v>
      </c>
      <c r="H5100" s="2">
        <v>6.0485908179543999E-3</v>
      </c>
      <c r="I5100" s="2">
        <v>6.7744217161089283E-3</v>
      </c>
      <c r="J5100" s="26" t="s">
        <v>701</v>
      </c>
    </row>
    <row r="5101" spans="1:10" ht="15.75" hidden="1" customHeight="1" x14ac:dyDescent="0.25">
      <c r="A5101" s="2" t="s">
        <v>853</v>
      </c>
      <c r="B5101" s="2" t="s">
        <v>854</v>
      </c>
      <c r="C5101" s="2">
        <v>2020</v>
      </c>
      <c r="D5101" s="2" t="s">
        <v>241</v>
      </c>
      <c r="E5101" s="2" t="s">
        <v>627</v>
      </c>
      <c r="F5101" s="2" t="s">
        <v>858</v>
      </c>
      <c r="G5101" s="2">
        <v>19</v>
      </c>
      <c r="H5101" s="2">
        <v>4.24746701028198E-2</v>
      </c>
      <c r="I5101" s="2">
        <v>4.7571630515158184E-2</v>
      </c>
      <c r="J5101" s="26" t="s">
        <v>700</v>
      </c>
    </row>
    <row r="5102" spans="1:10" ht="15.75" hidden="1" customHeight="1" x14ac:dyDescent="0.25">
      <c r="A5102" s="2" t="s">
        <v>853</v>
      </c>
      <c r="B5102" s="2" t="s">
        <v>854</v>
      </c>
      <c r="C5102" s="2">
        <v>2020</v>
      </c>
      <c r="D5102" s="2" t="s">
        <v>241</v>
      </c>
      <c r="E5102" s="2" t="s">
        <v>627</v>
      </c>
      <c r="F5102" s="2" t="s">
        <v>857</v>
      </c>
      <c r="G5102" s="2">
        <v>19</v>
      </c>
      <c r="H5102" s="2">
        <v>1.7648019420449001E-3</v>
      </c>
      <c r="I5102" s="2">
        <v>1.9765781750902883E-3</v>
      </c>
      <c r="J5102" s="26" t="s">
        <v>700</v>
      </c>
    </row>
    <row r="5103" spans="1:10" ht="15.75" hidden="1" customHeight="1" x14ac:dyDescent="0.25">
      <c r="A5103" s="2" t="s">
        <v>853</v>
      </c>
      <c r="B5103" s="2" t="s">
        <v>854</v>
      </c>
      <c r="C5103" s="2">
        <v>2020</v>
      </c>
      <c r="D5103" s="2" t="s">
        <v>241</v>
      </c>
      <c r="E5103" s="2" t="s">
        <v>627</v>
      </c>
      <c r="F5103" s="2" t="s">
        <v>856</v>
      </c>
      <c r="G5103" s="2">
        <v>19</v>
      </c>
      <c r="H5103" s="2">
        <v>1.4680210733790001E-4</v>
      </c>
      <c r="I5103" s="2">
        <v>1.6441836021844803E-4</v>
      </c>
      <c r="J5103" s="26" t="s">
        <v>700</v>
      </c>
    </row>
    <row r="5104" spans="1:10" ht="15.75" hidden="1" customHeight="1" x14ac:dyDescent="0.25">
      <c r="A5104" s="2" t="s">
        <v>853</v>
      </c>
      <c r="B5104" s="2" t="s">
        <v>854</v>
      </c>
      <c r="C5104" s="2">
        <v>2020</v>
      </c>
      <c r="D5104" s="2" t="s">
        <v>241</v>
      </c>
      <c r="E5104" s="2" t="s">
        <v>627</v>
      </c>
      <c r="F5104" s="2" t="s">
        <v>859</v>
      </c>
      <c r="G5104" s="2">
        <v>19</v>
      </c>
      <c r="H5104" s="2">
        <v>1.2935424747410999E-3</v>
      </c>
      <c r="I5104" s="2">
        <v>1.4487675717100321E-3</v>
      </c>
      <c r="J5104" s="26" t="s">
        <v>700</v>
      </c>
    </row>
    <row r="5105" spans="1:10" ht="15.75" hidden="1" customHeight="1" x14ac:dyDescent="0.25">
      <c r="A5105" s="2" t="s">
        <v>853</v>
      </c>
      <c r="B5105" s="2" t="s">
        <v>854</v>
      </c>
      <c r="C5105" s="2">
        <v>2020</v>
      </c>
      <c r="D5105" s="2" t="s">
        <v>241</v>
      </c>
      <c r="E5105" s="2" t="s">
        <v>627</v>
      </c>
      <c r="F5105" s="2" t="s">
        <v>855</v>
      </c>
      <c r="G5105" s="2">
        <v>19</v>
      </c>
      <c r="H5105" s="2">
        <v>1.3947737170383E-3</v>
      </c>
      <c r="I5105" s="2">
        <v>1.5621465630828962E-3</v>
      </c>
      <c r="J5105" s="26" t="s">
        <v>700</v>
      </c>
    </row>
    <row r="5106" spans="1:10" ht="15.75" hidden="1" customHeight="1" x14ac:dyDescent="0.25">
      <c r="A5106" s="2" t="s">
        <v>853</v>
      </c>
      <c r="B5106" s="2" t="s">
        <v>854</v>
      </c>
      <c r="C5106" s="2">
        <v>2020</v>
      </c>
      <c r="D5106" s="2" t="s">
        <v>241</v>
      </c>
      <c r="E5106" s="2" t="s">
        <v>627</v>
      </c>
      <c r="F5106" s="2" t="s">
        <v>860</v>
      </c>
      <c r="G5106" s="2">
        <v>19</v>
      </c>
      <c r="H5106" s="2">
        <v>4.0544964140281003E-3</v>
      </c>
      <c r="I5106" s="2">
        <v>4.5410359837114731E-3</v>
      </c>
      <c r="J5106" s="26" t="s">
        <v>701</v>
      </c>
    </row>
    <row r="5107" spans="1:10" ht="15.75" hidden="1" customHeight="1" x14ac:dyDescent="0.25">
      <c r="A5107" s="2" t="s">
        <v>853</v>
      </c>
      <c r="B5107" s="2" t="s">
        <v>854</v>
      </c>
      <c r="C5107" s="2">
        <v>2020</v>
      </c>
      <c r="D5107" s="2" t="s">
        <v>241</v>
      </c>
      <c r="E5107" s="2" t="s">
        <v>627</v>
      </c>
      <c r="F5107" s="2" t="s">
        <v>859</v>
      </c>
      <c r="G5107" s="2">
        <v>20</v>
      </c>
      <c r="H5107" s="2">
        <v>8.6504325736310003E-4</v>
      </c>
      <c r="I5107" s="2">
        <v>9.6884844824667211E-4</v>
      </c>
      <c r="J5107" s="26" t="s">
        <v>700</v>
      </c>
    </row>
    <row r="5108" spans="1:10" ht="15.75" hidden="1" customHeight="1" x14ac:dyDescent="0.25">
      <c r="A5108" s="2" t="s">
        <v>853</v>
      </c>
      <c r="B5108" s="2" t="s">
        <v>854</v>
      </c>
      <c r="C5108" s="2">
        <v>2020</v>
      </c>
      <c r="D5108" s="2" t="s">
        <v>241</v>
      </c>
      <c r="E5108" s="2" t="s">
        <v>627</v>
      </c>
      <c r="F5108" s="2" t="s">
        <v>857</v>
      </c>
      <c r="G5108" s="2">
        <v>20</v>
      </c>
      <c r="H5108" s="2">
        <v>1.6414985293522E-3</v>
      </c>
      <c r="I5108" s="2">
        <v>1.8384783528744642E-3</v>
      </c>
      <c r="J5108" s="26" t="s">
        <v>700</v>
      </c>
    </row>
    <row r="5109" spans="1:10" ht="15.75" hidden="1" customHeight="1" x14ac:dyDescent="0.25">
      <c r="A5109" s="2" t="s">
        <v>853</v>
      </c>
      <c r="B5109" s="2" t="s">
        <v>854</v>
      </c>
      <c r="C5109" s="2">
        <v>2020</v>
      </c>
      <c r="D5109" s="2" t="s">
        <v>241</v>
      </c>
      <c r="E5109" s="2" t="s">
        <v>627</v>
      </c>
      <c r="F5109" s="2" t="s">
        <v>860</v>
      </c>
      <c r="G5109" s="2">
        <v>20</v>
      </c>
      <c r="H5109" s="2">
        <v>3.8740916061214999E-3</v>
      </c>
      <c r="I5109" s="2">
        <v>4.3389825988560801E-3</v>
      </c>
      <c r="J5109" s="26" t="s">
        <v>701</v>
      </c>
    </row>
    <row r="5110" spans="1:10" ht="15.75" hidden="1" customHeight="1" x14ac:dyDescent="0.25">
      <c r="A5110" s="2" t="s">
        <v>853</v>
      </c>
      <c r="B5110" s="2" t="s">
        <v>854</v>
      </c>
      <c r="C5110" s="2">
        <v>2020</v>
      </c>
      <c r="D5110" s="2" t="s">
        <v>241</v>
      </c>
      <c r="E5110" s="2" t="s">
        <v>627</v>
      </c>
      <c r="F5110" s="2" t="s">
        <v>856</v>
      </c>
      <c r="G5110" s="2">
        <v>20</v>
      </c>
      <c r="H5110" s="2">
        <v>4.8688479728300002E-4</v>
      </c>
      <c r="I5110" s="2">
        <v>5.4531097295696003E-4</v>
      </c>
      <c r="J5110" s="26" t="s">
        <v>700</v>
      </c>
    </row>
    <row r="5111" spans="1:10" ht="15.75" hidden="1" customHeight="1" x14ac:dyDescent="0.25">
      <c r="A5111" s="2" t="s">
        <v>853</v>
      </c>
      <c r="B5111" s="2" t="s">
        <v>854</v>
      </c>
      <c r="C5111" s="2">
        <v>2020</v>
      </c>
      <c r="D5111" s="2" t="s">
        <v>241</v>
      </c>
      <c r="E5111" s="2" t="s">
        <v>627</v>
      </c>
      <c r="F5111" s="2" t="s">
        <v>858</v>
      </c>
      <c r="G5111" s="2">
        <v>20</v>
      </c>
      <c r="H5111" s="2">
        <v>2.1819724002853001E-2</v>
      </c>
      <c r="I5111" s="2">
        <v>2.4438090883195363E-2</v>
      </c>
      <c r="J5111" s="26" t="s">
        <v>700</v>
      </c>
    </row>
    <row r="5112" spans="1:10" ht="15.75" hidden="1" customHeight="1" x14ac:dyDescent="0.25">
      <c r="A5112" s="2" t="s">
        <v>853</v>
      </c>
      <c r="B5112" s="2" t="s">
        <v>854</v>
      </c>
      <c r="C5112" s="2">
        <v>2020</v>
      </c>
      <c r="D5112" s="2" t="s">
        <v>241</v>
      </c>
      <c r="E5112" s="2" t="s">
        <v>627</v>
      </c>
      <c r="F5112" s="2" t="s">
        <v>858</v>
      </c>
      <c r="G5112" s="2">
        <v>21</v>
      </c>
      <c r="H5112" s="2">
        <v>3.6247377283871202E-2</v>
      </c>
      <c r="I5112" s="2">
        <v>4.0597062557935749E-2</v>
      </c>
      <c r="J5112" s="26" t="s">
        <v>700</v>
      </c>
    </row>
    <row r="5113" spans="1:10" ht="15.75" hidden="1" customHeight="1" x14ac:dyDescent="0.25">
      <c r="A5113" s="2" t="s">
        <v>853</v>
      </c>
      <c r="B5113" s="2" t="s">
        <v>854</v>
      </c>
      <c r="C5113" s="2">
        <v>2020</v>
      </c>
      <c r="D5113" s="2" t="s">
        <v>241</v>
      </c>
      <c r="E5113" s="2" t="s">
        <v>627</v>
      </c>
      <c r="F5113" s="2" t="s">
        <v>859</v>
      </c>
      <c r="G5113" s="2">
        <v>21</v>
      </c>
      <c r="H5113" s="2">
        <v>8.6676057253500004E-4</v>
      </c>
      <c r="I5113" s="2">
        <v>9.7077184123920009E-4</v>
      </c>
      <c r="J5113" s="26" t="s">
        <v>700</v>
      </c>
    </row>
    <row r="5114" spans="1:10" ht="15.75" hidden="1" customHeight="1" x14ac:dyDescent="0.25">
      <c r="A5114" s="2" t="s">
        <v>853</v>
      </c>
      <c r="B5114" s="2" t="s">
        <v>854</v>
      </c>
      <c r="C5114" s="2">
        <v>2020</v>
      </c>
      <c r="D5114" s="2" t="s">
        <v>241</v>
      </c>
      <c r="E5114" s="2" t="s">
        <v>627</v>
      </c>
      <c r="F5114" s="2" t="s">
        <v>857</v>
      </c>
      <c r="G5114" s="2">
        <v>21</v>
      </c>
      <c r="H5114" s="2">
        <v>4.2358197679278004E-3</v>
      </c>
      <c r="I5114" s="2">
        <v>4.744118140079137E-3</v>
      </c>
      <c r="J5114" s="26" t="s">
        <v>700</v>
      </c>
    </row>
    <row r="5115" spans="1:10" ht="15.75" hidden="1" customHeight="1" x14ac:dyDescent="0.25">
      <c r="A5115" s="2" t="s">
        <v>853</v>
      </c>
      <c r="B5115" s="2" t="s">
        <v>854</v>
      </c>
      <c r="C5115" s="2">
        <v>2020</v>
      </c>
      <c r="D5115" s="2" t="s">
        <v>241</v>
      </c>
      <c r="E5115" s="2" t="s">
        <v>627</v>
      </c>
      <c r="F5115" s="2" t="s">
        <v>856</v>
      </c>
      <c r="G5115" s="2">
        <v>21</v>
      </c>
      <c r="H5115" s="2">
        <v>3.9129030483309998E-4</v>
      </c>
      <c r="I5115" s="2">
        <v>4.3824514141307204E-4</v>
      </c>
      <c r="J5115" s="26" t="s">
        <v>700</v>
      </c>
    </row>
    <row r="5116" spans="1:10" ht="15.75" hidden="1" customHeight="1" x14ac:dyDescent="0.25">
      <c r="A5116" s="2" t="s">
        <v>853</v>
      </c>
      <c r="B5116" s="2" t="s">
        <v>854</v>
      </c>
      <c r="C5116" s="2">
        <v>2020</v>
      </c>
      <c r="D5116" s="2" t="s">
        <v>241</v>
      </c>
      <c r="E5116" s="2" t="s">
        <v>627</v>
      </c>
      <c r="F5116" s="2" t="s">
        <v>855</v>
      </c>
      <c r="G5116" s="2">
        <v>21</v>
      </c>
      <c r="H5116" s="2">
        <v>7.6090381480749996E-4</v>
      </c>
      <c r="I5116" s="2">
        <v>8.5221227258440002E-4</v>
      </c>
      <c r="J5116" s="26" t="s">
        <v>700</v>
      </c>
    </row>
    <row r="5117" spans="1:10" ht="15.75" hidden="1" customHeight="1" x14ac:dyDescent="0.25">
      <c r="A5117" s="2" t="s">
        <v>853</v>
      </c>
      <c r="B5117" s="2" t="s">
        <v>854</v>
      </c>
      <c r="C5117" s="2">
        <v>2020</v>
      </c>
      <c r="D5117" s="2" t="s">
        <v>241</v>
      </c>
      <c r="E5117" s="2" t="s">
        <v>627</v>
      </c>
      <c r="F5117" s="2" t="s">
        <v>860</v>
      </c>
      <c r="G5117" s="2">
        <v>21</v>
      </c>
      <c r="H5117" s="2">
        <v>2.2208328009583E-3</v>
      </c>
      <c r="I5117" s="2">
        <v>2.4873327370732961E-3</v>
      </c>
      <c r="J5117" s="26" t="s">
        <v>701</v>
      </c>
    </row>
    <row r="5118" spans="1:10" ht="15.75" hidden="1" customHeight="1" x14ac:dyDescent="0.25">
      <c r="A5118" s="2" t="s">
        <v>853</v>
      </c>
      <c r="B5118" s="2" t="s">
        <v>854</v>
      </c>
      <c r="C5118" s="2">
        <v>2020</v>
      </c>
      <c r="D5118" s="2" t="s">
        <v>241</v>
      </c>
      <c r="E5118" s="2" t="s">
        <v>627</v>
      </c>
      <c r="F5118" s="2" t="s">
        <v>858</v>
      </c>
      <c r="G5118" s="2">
        <v>22</v>
      </c>
      <c r="H5118" s="2">
        <v>2.3941510822623999E-2</v>
      </c>
      <c r="I5118" s="2">
        <v>2.6814492121338882E-2</v>
      </c>
      <c r="J5118" s="26" t="s">
        <v>700</v>
      </c>
    </row>
    <row r="5119" spans="1:10" ht="15.75" hidden="1" customHeight="1" x14ac:dyDescent="0.25">
      <c r="A5119" s="2" t="s">
        <v>853</v>
      </c>
      <c r="B5119" s="2" t="s">
        <v>854</v>
      </c>
      <c r="C5119" s="2">
        <v>2020</v>
      </c>
      <c r="D5119" s="2" t="s">
        <v>241</v>
      </c>
      <c r="E5119" s="2" t="s">
        <v>627</v>
      </c>
      <c r="F5119" s="2" t="s">
        <v>859</v>
      </c>
      <c r="G5119" s="2">
        <v>22</v>
      </c>
      <c r="H5119" s="2">
        <v>5.232063267613E-4</v>
      </c>
      <c r="I5119" s="2">
        <v>5.8599108597265609E-4</v>
      </c>
      <c r="J5119" s="26" t="s">
        <v>700</v>
      </c>
    </row>
    <row r="5120" spans="1:10" ht="15.75" hidden="1" customHeight="1" x14ac:dyDescent="0.25">
      <c r="A5120" s="2" t="s">
        <v>853</v>
      </c>
      <c r="B5120" s="2" t="s">
        <v>854</v>
      </c>
      <c r="C5120" s="2">
        <v>2020</v>
      </c>
      <c r="D5120" s="2" t="s">
        <v>241</v>
      </c>
      <c r="E5120" s="2" t="s">
        <v>627</v>
      </c>
      <c r="F5120" s="2" t="s">
        <v>860</v>
      </c>
      <c r="G5120" s="2">
        <v>22</v>
      </c>
      <c r="H5120" s="2">
        <v>2.0735769066960001E-3</v>
      </c>
      <c r="I5120" s="2">
        <v>2.3224061354995204E-3</v>
      </c>
      <c r="J5120" s="26" t="s">
        <v>701</v>
      </c>
    </row>
    <row r="5121" spans="1:10" ht="15.75" hidden="1" customHeight="1" x14ac:dyDescent="0.25">
      <c r="A5121" s="2" t="s">
        <v>853</v>
      </c>
      <c r="B5121" s="2" t="s">
        <v>854</v>
      </c>
      <c r="C5121" s="2">
        <v>2020</v>
      </c>
      <c r="D5121" s="2" t="s">
        <v>241</v>
      </c>
      <c r="E5121" s="2" t="s">
        <v>627</v>
      </c>
      <c r="F5121" s="2" t="s">
        <v>855</v>
      </c>
      <c r="G5121" s="2">
        <v>22</v>
      </c>
      <c r="H5121" s="2">
        <v>4.8106230678970002E-4</v>
      </c>
      <c r="I5121" s="2">
        <v>5.3878978360446411E-4</v>
      </c>
      <c r="J5121" s="26" t="s">
        <v>700</v>
      </c>
    </row>
    <row r="5122" spans="1:10" ht="15.75" hidden="1" customHeight="1" x14ac:dyDescent="0.25">
      <c r="A5122" s="2" t="s">
        <v>853</v>
      </c>
      <c r="B5122" s="2" t="s">
        <v>854</v>
      </c>
      <c r="C5122" s="2">
        <v>2020</v>
      </c>
      <c r="D5122" s="2" t="s">
        <v>241</v>
      </c>
      <c r="E5122" s="2" t="s">
        <v>627</v>
      </c>
      <c r="F5122" s="2" t="s">
        <v>856</v>
      </c>
      <c r="G5122" s="2">
        <v>22</v>
      </c>
      <c r="H5122" s="2">
        <v>6.2004131905299994E-5</v>
      </c>
      <c r="I5122" s="2">
        <v>6.9444627733936007E-5</v>
      </c>
      <c r="J5122" s="26" t="s">
        <v>700</v>
      </c>
    </row>
    <row r="5123" spans="1:10" ht="15.75" hidden="1" customHeight="1" x14ac:dyDescent="0.25">
      <c r="A5123" s="2" t="s">
        <v>853</v>
      </c>
      <c r="B5123" s="2" t="s">
        <v>854</v>
      </c>
      <c r="C5123" s="2">
        <v>2020</v>
      </c>
      <c r="D5123" s="2" t="s">
        <v>241</v>
      </c>
      <c r="E5123" s="2" t="s">
        <v>627</v>
      </c>
      <c r="F5123" s="2" t="s">
        <v>857</v>
      </c>
      <c r="G5123" s="2">
        <v>22</v>
      </c>
      <c r="H5123" s="2">
        <v>1.5996558940969E-3</v>
      </c>
      <c r="I5123" s="2">
        <v>1.7916146013885281E-3</v>
      </c>
      <c r="J5123" s="26" t="s">
        <v>700</v>
      </c>
    </row>
    <row r="5124" spans="1:10" ht="15.75" hidden="1" customHeight="1" x14ac:dyDescent="0.25">
      <c r="A5124" s="2" t="s">
        <v>853</v>
      </c>
      <c r="B5124" s="2" t="s">
        <v>854</v>
      </c>
      <c r="C5124" s="2">
        <v>2020</v>
      </c>
      <c r="D5124" s="2" t="s">
        <v>241</v>
      </c>
      <c r="E5124" s="2" t="s">
        <v>627</v>
      </c>
      <c r="F5124" s="2" t="s">
        <v>860</v>
      </c>
      <c r="G5124" s="2">
        <v>23</v>
      </c>
      <c r="H5124" s="2">
        <v>1.3455458101816001E-3</v>
      </c>
      <c r="I5124" s="2">
        <v>1.5070113074033922E-3</v>
      </c>
      <c r="J5124" s="26" t="s">
        <v>701</v>
      </c>
    </row>
    <row r="5125" spans="1:10" ht="15.75" hidden="1" customHeight="1" x14ac:dyDescent="0.25">
      <c r="A5125" s="2" t="s">
        <v>853</v>
      </c>
      <c r="B5125" s="2" t="s">
        <v>854</v>
      </c>
      <c r="C5125" s="2">
        <v>2020</v>
      </c>
      <c r="D5125" s="2" t="s">
        <v>241</v>
      </c>
      <c r="E5125" s="2" t="s">
        <v>627</v>
      </c>
      <c r="F5125" s="2" t="s">
        <v>856</v>
      </c>
      <c r="G5125" s="2">
        <v>23</v>
      </c>
      <c r="H5125" s="2">
        <v>1.7395228132950001E-4</v>
      </c>
      <c r="I5125" s="2">
        <v>1.9482655508904002E-4</v>
      </c>
      <c r="J5125" s="26" t="s">
        <v>700</v>
      </c>
    </row>
    <row r="5126" spans="1:10" ht="15.75" hidden="1" customHeight="1" x14ac:dyDescent="0.25">
      <c r="A5126" s="2" t="s">
        <v>853</v>
      </c>
      <c r="B5126" s="2" t="s">
        <v>854</v>
      </c>
      <c r="C5126" s="2">
        <v>2020</v>
      </c>
      <c r="D5126" s="2" t="s">
        <v>241</v>
      </c>
      <c r="E5126" s="2" t="s">
        <v>627</v>
      </c>
      <c r="F5126" s="2" t="s">
        <v>858</v>
      </c>
      <c r="G5126" s="2">
        <v>23</v>
      </c>
      <c r="H5126" s="2">
        <v>2.3309970740228898E-2</v>
      </c>
      <c r="I5126" s="2">
        <v>2.6107167229056368E-2</v>
      </c>
      <c r="J5126" s="26" t="s">
        <v>700</v>
      </c>
    </row>
    <row r="5127" spans="1:10" ht="15.75" hidden="1" customHeight="1" x14ac:dyDescent="0.25">
      <c r="A5127" s="2" t="s">
        <v>853</v>
      </c>
      <c r="B5127" s="2" t="s">
        <v>854</v>
      </c>
      <c r="C5127" s="2">
        <v>2020</v>
      </c>
      <c r="D5127" s="2" t="s">
        <v>241</v>
      </c>
      <c r="E5127" s="2" t="s">
        <v>627</v>
      </c>
      <c r="F5127" s="2" t="s">
        <v>857</v>
      </c>
      <c r="G5127" s="2">
        <v>23</v>
      </c>
      <c r="H5127" s="2">
        <v>1.0732433584053E-3</v>
      </c>
      <c r="I5127" s="2">
        <v>1.2020325614139362E-3</v>
      </c>
      <c r="J5127" s="26" t="s">
        <v>700</v>
      </c>
    </row>
    <row r="5128" spans="1:10" ht="15.75" hidden="1" customHeight="1" x14ac:dyDescent="0.25">
      <c r="A5128" s="2" t="s">
        <v>853</v>
      </c>
      <c r="B5128" s="2" t="s">
        <v>854</v>
      </c>
      <c r="C5128" s="2">
        <v>2020</v>
      </c>
      <c r="D5128" s="2" t="s">
        <v>241</v>
      </c>
      <c r="E5128" s="2" t="s">
        <v>627</v>
      </c>
      <c r="F5128" s="2" t="s">
        <v>855</v>
      </c>
      <c r="G5128" s="2">
        <v>23</v>
      </c>
      <c r="H5128" s="2">
        <v>4.3681880924849998E-4</v>
      </c>
      <c r="I5128" s="2">
        <v>4.8923706635831999E-4</v>
      </c>
      <c r="J5128" s="26" t="s">
        <v>700</v>
      </c>
    </row>
    <row r="5129" spans="1:10" ht="15.75" hidden="1" customHeight="1" x14ac:dyDescent="0.25">
      <c r="A5129" s="2" t="s">
        <v>853</v>
      </c>
      <c r="B5129" s="2" t="s">
        <v>854</v>
      </c>
      <c r="C5129" s="2">
        <v>2020</v>
      </c>
      <c r="D5129" s="2" t="s">
        <v>241</v>
      </c>
      <c r="E5129" s="2" t="s">
        <v>627</v>
      </c>
      <c r="F5129" s="2" t="s">
        <v>859</v>
      </c>
      <c r="G5129" s="2">
        <v>23</v>
      </c>
      <c r="H5129" s="2">
        <v>3.6710949643750001E-4</v>
      </c>
      <c r="I5129" s="2">
        <v>4.1116263601000006E-4</v>
      </c>
      <c r="J5129" s="26" t="s">
        <v>700</v>
      </c>
    </row>
    <row r="5130" spans="1:10" ht="15.75" hidden="1" customHeight="1" x14ac:dyDescent="0.25">
      <c r="A5130" s="2" t="s">
        <v>853</v>
      </c>
      <c r="B5130" s="2" t="s">
        <v>854</v>
      </c>
      <c r="C5130" s="2">
        <v>2020</v>
      </c>
      <c r="D5130" s="2" t="s">
        <v>241</v>
      </c>
      <c r="E5130" s="2" t="s">
        <v>627</v>
      </c>
      <c r="F5130" s="2" t="s">
        <v>857</v>
      </c>
      <c r="G5130" s="2">
        <v>24</v>
      </c>
      <c r="H5130" s="2">
        <v>2.4466063186991999E-3</v>
      </c>
      <c r="I5130" s="2">
        <v>2.7401990769431043E-3</v>
      </c>
      <c r="J5130" s="26" t="s">
        <v>700</v>
      </c>
    </row>
    <row r="5131" spans="1:10" ht="15.75" hidden="1" customHeight="1" x14ac:dyDescent="0.25">
      <c r="A5131" s="2" t="s">
        <v>853</v>
      </c>
      <c r="B5131" s="2" t="s">
        <v>854</v>
      </c>
      <c r="C5131" s="2">
        <v>2020</v>
      </c>
      <c r="D5131" s="2" t="s">
        <v>241</v>
      </c>
      <c r="E5131" s="2" t="s">
        <v>627</v>
      </c>
      <c r="F5131" s="2" t="s">
        <v>859</v>
      </c>
      <c r="G5131" s="2">
        <v>24</v>
      </c>
      <c r="H5131" s="2">
        <v>5.9000815235780003E-4</v>
      </c>
      <c r="I5131" s="2">
        <v>6.6080913064073613E-4</v>
      </c>
      <c r="J5131" s="26" t="s">
        <v>700</v>
      </c>
    </row>
    <row r="5132" spans="1:10" ht="15.75" hidden="1" customHeight="1" x14ac:dyDescent="0.25">
      <c r="A5132" s="2" t="s">
        <v>853</v>
      </c>
      <c r="B5132" s="2" t="s">
        <v>854</v>
      </c>
      <c r="C5132" s="2">
        <v>2020</v>
      </c>
      <c r="D5132" s="2" t="s">
        <v>241</v>
      </c>
      <c r="E5132" s="2" t="s">
        <v>627</v>
      </c>
      <c r="F5132" s="2" t="s">
        <v>858</v>
      </c>
      <c r="G5132" s="2">
        <v>24</v>
      </c>
      <c r="H5132" s="2">
        <v>2.5159719865769099E-2</v>
      </c>
      <c r="I5132" s="2">
        <v>2.8178886249661392E-2</v>
      </c>
      <c r="J5132" s="26" t="s">
        <v>700</v>
      </c>
    </row>
    <row r="5133" spans="1:10" ht="15.75" hidden="1" customHeight="1" x14ac:dyDescent="0.25">
      <c r="A5133" s="2" t="s">
        <v>853</v>
      </c>
      <c r="B5133" s="2" t="s">
        <v>854</v>
      </c>
      <c r="C5133" s="2">
        <v>2020</v>
      </c>
      <c r="D5133" s="2" t="s">
        <v>241</v>
      </c>
      <c r="E5133" s="2" t="s">
        <v>627</v>
      </c>
      <c r="F5133" s="2" t="s">
        <v>860</v>
      </c>
      <c r="G5133" s="2">
        <v>24</v>
      </c>
      <c r="H5133" s="2">
        <v>2.5486765662208E-3</v>
      </c>
      <c r="I5133" s="2">
        <v>2.8545177541672963E-3</v>
      </c>
      <c r="J5133" s="26" t="s">
        <v>701</v>
      </c>
    </row>
    <row r="5134" spans="1:10" ht="15.75" hidden="1" customHeight="1" x14ac:dyDescent="0.25">
      <c r="A5134" s="2" t="s">
        <v>853</v>
      </c>
      <c r="B5134" s="2" t="s">
        <v>854</v>
      </c>
      <c r="C5134" s="2">
        <v>2020</v>
      </c>
      <c r="D5134" s="2" t="s">
        <v>241</v>
      </c>
      <c r="E5134" s="2" t="s">
        <v>627</v>
      </c>
      <c r="F5134" s="2" t="s">
        <v>856</v>
      </c>
      <c r="G5134" s="2">
        <v>24</v>
      </c>
      <c r="H5134" s="2">
        <v>3.3768621142370002E-4</v>
      </c>
      <c r="I5134" s="2">
        <v>3.7820855679454406E-4</v>
      </c>
      <c r="J5134" s="26" t="s">
        <v>700</v>
      </c>
    </row>
    <row r="5135" spans="1:10" ht="15.75" hidden="1" customHeight="1" x14ac:dyDescent="0.25">
      <c r="A5135" s="2" t="s">
        <v>853</v>
      </c>
      <c r="B5135" s="2" t="s">
        <v>854</v>
      </c>
      <c r="C5135" s="2">
        <v>2020</v>
      </c>
      <c r="D5135" s="2" t="s">
        <v>241</v>
      </c>
      <c r="E5135" s="2" t="s">
        <v>627</v>
      </c>
      <c r="F5135" s="2" t="s">
        <v>856</v>
      </c>
      <c r="G5135" s="2">
        <v>25</v>
      </c>
      <c r="H5135" s="2">
        <v>2.6419236746729998E-4</v>
      </c>
      <c r="I5135" s="2">
        <v>2.9589545156337601E-4</v>
      </c>
      <c r="J5135" s="26" t="s">
        <v>700</v>
      </c>
    </row>
    <row r="5136" spans="1:10" ht="15.75" hidden="1" customHeight="1" x14ac:dyDescent="0.25">
      <c r="A5136" s="2" t="s">
        <v>853</v>
      </c>
      <c r="B5136" s="2" t="s">
        <v>854</v>
      </c>
      <c r="C5136" s="2">
        <v>2020</v>
      </c>
      <c r="D5136" s="2" t="s">
        <v>241</v>
      </c>
      <c r="E5136" s="2" t="s">
        <v>627</v>
      </c>
      <c r="F5136" s="2" t="s">
        <v>857</v>
      </c>
      <c r="G5136" s="2">
        <v>25</v>
      </c>
      <c r="H5136" s="2">
        <v>1.4740251936018001E-3</v>
      </c>
      <c r="I5136" s="2">
        <v>1.6509082168340162E-3</v>
      </c>
      <c r="J5136" s="26" t="s">
        <v>700</v>
      </c>
    </row>
    <row r="5137" spans="1:10" ht="15.75" hidden="1" customHeight="1" x14ac:dyDescent="0.25">
      <c r="A5137" s="2" t="s">
        <v>853</v>
      </c>
      <c r="B5137" s="2" t="s">
        <v>854</v>
      </c>
      <c r="C5137" s="2">
        <v>2020</v>
      </c>
      <c r="D5137" s="2" t="s">
        <v>241</v>
      </c>
      <c r="E5137" s="2" t="s">
        <v>627</v>
      </c>
      <c r="F5137" s="2" t="s">
        <v>860</v>
      </c>
      <c r="G5137" s="2">
        <v>25</v>
      </c>
      <c r="H5137" s="2">
        <v>1.1999397538602001E-3</v>
      </c>
      <c r="I5137" s="2">
        <v>1.3439325243234242E-3</v>
      </c>
      <c r="J5137" s="26" t="s">
        <v>701</v>
      </c>
    </row>
    <row r="5138" spans="1:10" ht="15.75" hidden="1" customHeight="1" x14ac:dyDescent="0.25">
      <c r="A5138" s="2" t="s">
        <v>853</v>
      </c>
      <c r="B5138" s="2" t="s">
        <v>854</v>
      </c>
      <c r="C5138" s="2">
        <v>2020</v>
      </c>
      <c r="D5138" s="2" t="s">
        <v>241</v>
      </c>
      <c r="E5138" s="2" t="s">
        <v>627</v>
      </c>
      <c r="F5138" s="2" t="s">
        <v>859</v>
      </c>
      <c r="G5138" s="2">
        <v>25</v>
      </c>
      <c r="H5138" s="2">
        <v>3.4415953996360001E-4</v>
      </c>
      <c r="I5138" s="2">
        <v>3.8545868475923205E-4</v>
      </c>
      <c r="J5138" s="26" t="s">
        <v>700</v>
      </c>
    </row>
    <row r="5139" spans="1:10" ht="15.75" hidden="1" customHeight="1" x14ac:dyDescent="0.25">
      <c r="A5139" s="2" t="s">
        <v>853</v>
      </c>
      <c r="B5139" s="2" t="s">
        <v>854</v>
      </c>
      <c r="C5139" s="2">
        <v>2020</v>
      </c>
      <c r="D5139" s="2" t="s">
        <v>241</v>
      </c>
      <c r="E5139" s="2" t="s">
        <v>627</v>
      </c>
      <c r="F5139" s="2" t="s">
        <v>858</v>
      </c>
      <c r="G5139" s="2">
        <v>25</v>
      </c>
      <c r="H5139" s="2">
        <v>1.9909857539460101E-2</v>
      </c>
      <c r="I5139" s="2">
        <v>2.2299040444195315E-2</v>
      </c>
      <c r="J5139" s="26" t="s">
        <v>700</v>
      </c>
    </row>
    <row r="5140" spans="1:10" ht="15.75" hidden="1" customHeight="1" x14ac:dyDescent="0.25">
      <c r="A5140" s="2" t="s">
        <v>853</v>
      </c>
      <c r="B5140" s="2" t="s">
        <v>854</v>
      </c>
      <c r="C5140" s="2">
        <v>2020</v>
      </c>
      <c r="D5140" s="2" t="s">
        <v>241</v>
      </c>
      <c r="E5140" s="2" t="s">
        <v>627</v>
      </c>
      <c r="F5140" s="2" t="s">
        <v>857</v>
      </c>
      <c r="G5140" s="2">
        <v>26</v>
      </c>
      <c r="H5140" s="2">
        <v>3.0309882131405001E-3</v>
      </c>
      <c r="I5140" s="2">
        <v>3.3947067987173604E-3</v>
      </c>
      <c r="J5140" s="26" t="s">
        <v>700</v>
      </c>
    </row>
    <row r="5141" spans="1:10" ht="15.75" hidden="1" customHeight="1" x14ac:dyDescent="0.25">
      <c r="A5141" s="2" t="s">
        <v>853</v>
      </c>
      <c r="B5141" s="2" t="s">
        <v>854</v>
      </c>
      <c r="C5141" s="2">
        <v>2020</v>
      </c>
      <c r="D5141" s="2" t="s">
        <v>241</v>
      </c>
      <c r="E5141" s="2" t="s">
        <v>627</v>
      </c>
      <c r="F5141" s="2" t="s">
        <v>858</v>
      </c>
      <c r="G5141" s="2">
        <v>26</v>
      </c>
      <c r="H5141" s="2">
        <v>1.4192727860063301E-2</v>
      </c>
      <c r="I5141" s="2">
        <v>1.5895855203270897E-2</v>
      </c>
      <c r="J5141" s="26" t="s">
        <v>700</v>
      </c>
    </row>
    <row r="5142" spans="1:10" ht="15.75" hidden="1" customHeight="1" x14ac:dyDescent="0.25">
      <c r="A5142" s="2" t="s">
        <v>853</v>
      </c>
      <c r="B5142" s="2" t="s">
        <v>854</v>
      </c>
      <c r="C5142" s="2">
        <v>2020</v>
      </c>
      <c r="D5142" s="2" t="s">
        <v>241</v>
      </c>
      <c r="E5142" s="2" t="s">
        <v>627</v>
      </c>
      <c r="F5142" s="2" t="s">
        <v>859</v>
      </c>
      <c r="G5142" s="2">
        <v>26</v>
      </c>
      <c r="H5142" s="2">
        <v>2.1646491222780001E-4</v>
      </c>
      <c r="I5142" s="2">
        <v>2.4244070169513604E-4</v>
      </c>
      <c r="J5142" s="26" t="s">
        <v>700</v>
      </c>
    </row>
    <row r="5143" spans="1:10" ht="15.75" hidden="1" customHeight="1" x14ac:dyDescent="0.25">
      <c r="A5143" s="2" t="s">
        <v>853</v>
      </c>
      <c r="B5143" s="2" t="s">
        <v>854</v>
      </c>
      <c r="C5143" s="2">
        <v>2020</v>
      </c>
      <c r="D5143" s="2" t="s">
        <v>241</v>
      </c>
      <c r="E5143" s="2" t="s">
        <v>627</v>
      </c>
      <c r="F5143" s="2" t="s">
        <v>856</v>
      </c>
      <c r="G5143" s="2">
        <v>26</v>
      </c>
      <c r="H5143" s="2">
        <v>2.9973283744769998E-4</v>
      </c>
      <c r="I5143" s="2">
        <v>3.3570077794142404E-4</v>
      </c>
      <c r="J5143" s="26" t="s">
        <v>700</v>
      </c>
    </row>
    <row r="5144" spans="1:10" ht="15.75" hidden="1" customHeight="1" x14ac:dyDescent="0.25">
      <c r="A5144" s="2" t="s">
        <v>853</v>
      </c>
      <c r="B5144" s="2" t="s">
        <v>854</v>
      </c>
      <c r="C5144" s="2">
        <v>2020</v>
      </c>
      <c r="D5144" s="2" t="s">
        <v>241</v>
      </c>
      <c r="E5144" s="2" t="s">
        <v>627</v>
      </c>
      <c r="F5144" s="2" t="s">
        <v>860</v>
      </c>
      <c r="G5144" s="2">
        <v>26</v>
      </c>
      <c r="H5144" s="2">
        <v>2.3407425032928998E-3</v>
      </c>
      <c r="I5144" s="2">
        <v>2.621631603688048E-3</v>
      </c>
      <c r="J5144" s="26" t="s">
        <v>701</v>
      </c>
    </row>
    <row r="5145" spans="1:10" ht="15.75" hidden="1" customHeight="1" x14ac:dyDescent="0.25">
      <c r="A5145" s="2" t="s">
        <v>853</v>
      </c>
      <c r="B5145" s="2" t="s">
        <v>854</v>
      </c>
      <c r="C5145" s="2">
        <v>2020</v>
      </c>
      <c r="D5145" s="2" t="s">
        <v>241</v>
      </c>
      <c r="E5145" s="2" t="s">
        <v>627</v>
      </c>
      <c r="F5145" s="2" t="s">
        <v>858</v>
      </c>
      <c r="G5145" s="2">
        <v>27</v>
      </c>
      <c r="H5145" s="2">
        <v>1.6462028957903399E-2</v>
      </c>
      <c r="I5145" s="2">
        <v>1.843747243285181E-2</v>
      </c>
      <c r="J5145" s="26" t="s">
        <v>700</v>
      </c>
    </row>
    <row r="5146" spans="1:10" ht="15.75" hidden="1" customHeight="1" x14ac:dyDescent="0.25">
      <c r="A5146" s="2" t="s">
        <v>853</v>
      </c>
      <c r="B5146" s="2" t="s">
        <v>854</v>
      </c>
      <c r="C5146" s="2">
        <v>2020</v>
      </c>
      <c r="D5146" s="2" t="s">
        <v>241</v>
      </c>
      <c r="E5146" s="2" t="s">
        <v>627</v>
      </c>
      <c r="F5146" s="2" t="s">
        <v>860</v>
      </c>
      <c r="G5146" s="2">
        <v>27</v>
      </c>
      <c r="H5146" s="2">
        <v>2.233863575384E-3</v>
      </c>
      <c r="I5146" s="2">
        <v>2.5019272044300802E-3</v>
      </c>
      <c r="J5146" s="26" t="s">
        <v>701</v>
      </c>
    </row>
    <row r="5147" spans="1:10" ht="15.75" hidden="1" customHeight="1" x14ac:dyDescent="0.25">
      <c r="A5147" s="2" t="s">
        <v>853</v>
      </c>
      <c r="B5147" s="2" t="s">
        <v>854</v>
      </c>
      <c r="C5147" s="2">
        <v>2020</v>
      </c>
      <c r="D5147" s="2" t="s">
        <v>241</v>
      </c>
      <c r="E5147" s="2" t="s">
        <v>627</v>
      </c>
      <c r="F5147" s="2" t="s">
        <v>859</v>
      </c>
      <c r="G5147" s="2">
        <v>27</v>
      </c>
      <c r="H5147" s="2">
        <v>2.0564294391079999E-4</v>
      </c>
      <c r="I5147" s="2">
        <v>2.3032009718009601E-4</v>
      </c>
      <c r="J5147" s="26" t="s">
        <v>700</v>
      </c>
    </row>
    <row r="5148" spans="1:10" ht="15.75" hidden="1" customHeight="1" x14ac:dyDescent="0.25">
      <c r="A5148" s="2" t="s">
        <v>853</v>
      </c>
      <c r="B5148" s="2" t="s">
        <v>854</v>
      </c>
      <c r="C5148" s="2">
        <v>2020</v>
      </c>
      <c r="D5148" s="2" t="s">
        <v>241</v>
      </c>
      <c r="E5148" s="2" t="s">
        <v>627</v>
      </c>
      <c r="F5148" s="2" t="s">
        <v>857</v>
      </c>
      <c r="G5148" s="2">
        <v>27</v>
      </c>
      <c r="H5148" s="2">
        <v>2.6593609363772001E-3</v>
      </c>
      <c r="I5148" s="2">
        <v>2.9784842487424646E-3</v>
      </c>
      <c r="J5148" s="26" t="s">
        <v>700</v>
      </c>
    </row>
    <row r="5149" spans="1:10" ht="15.75" hidden="1" customHeight="1" x14ac:dyDescent="0.25">
      <c r="A5149" s="2" t="s">
        <v>853</v>
      </c>
      <c r="B5149" s="2" t="s">
        <v>854</v>
      </c>
      <c r="C5149" s="2">
        <v>2020</v>
      </c>
      <c r="D5149" s="2" t="s">
        <v>241</v>
      </c>
      <c r="E5149" s="2" t="s">
        <v>627</v>
      </c>
      <c r="F5149" s="2" t="s">
        <v>856</v>
      </c>
      <c r="G5149" s="2">
        <v>27</v>
      </c>
      <c r="H5149" s="2">
        <v>5.1678900490499999E-5</v>
      </c>
      <c r="I5149" s="2">
        <v>5.7880368549360004E-5</v>
      </c>
      <c r="J5149" s="26" t="s">
        <v>700</v>
      </c>
    </row>
    <row r="5150" spans="1:10" ht="15.75" hidden="1" customHeight="1" x14ac:dyDescent="0.25">
      <c r="A5150" s="2" t="s">
        <v>853</v>
      </c>
      <c r="B5150" s="2" t="s">
        <v>854</v>
      </c>
      <c r="C5150" s="2">
        <v>2020</v>
      </c>
      <c r="D5150" s="2" t="s">
        <v>241</v>
      </c>
      <c r="E5150" s="2" t="s">
        <v>627</v>
      </c>
      <c r="F5150" s="2" t="s">
        <v>859</v>
      </c>
      <c r="G5150" s="2">
        <v>28</v>
      </c>
      <c r="H5150" s="2">
        <v>5.9319621504979995E-4</v>
      </c>
      <c r="I5150" s="2">
        <v>6.6437976085577605E-4</v>
      </c>
      <c r="J5150" s="26" t="s">
        <v>700</v>
      </c>
    </row>
    <row r="5151" spans="1:10" ht="15.75" hidden="1" customHeight="1" x14ac:dyDescent="0.25">
      <c r="A5151" s="2" t="s">
        <v>853</v>
      </c>
      <c r="B5151" s="2" t="s">
        <v>854</v>
      </c>
      <c r="C5151" s="2">
        <v>2020</v>
      </c>
      <c r="D5151" s="2" t="s">
        <v>241</v>
      </c>
      <c r="E5151" s="2" t="s">
        <v>627</v>
      </c>
      <c r="F5151" s="2" t="s">
        <v>860</v>
      </c>
      <c r="G5151" s="2">
        <v>28</v>
      </c>
      <c r="H5151" s="2">
        <v>5.4911570623519996E-4</v>
      </c>
      <c r="I5151" s="2">
        <v>6.15009590983424E-4</v>
      </c>
      <c r="J5151" s="26" t="s">
        <v>701</v>
      </c>
    </row>
    <row r="5152" spans="1:10" ht="15.75" hidden="1" customHeight="1" x14ac:dyDescent="0.25">
      <c r="A5152" s="2" t="s">
        <v>853</v>
      </c>
      <c r="B5152" s="2" t="s">
        <v>854</v>
      </c>
      <c r="C5152" s="2">
        <v>2020</v>
      </c>
      <c r="D5152" s="2" t="s">
        <v>241</v>
      </c>
      <c r="E5152" s="2" t="s">
        <v>627</v>
      </c>
      <c r="F5152" s="2" t="s">
        <v>856</v>
      </c>
      <c r="G5152" s="2">
        <v>28</v>
      </c>
      <c r="H5152" s="2">
        <v>4.5735610910900001E-5</v>
      </c>
      <c r="I5152" s="2">
        <v>5.1223884220208006E-5</v>
      </c>
      <c r="J5152" s="26" t="s">
        <v>700</v>
      </c>
    </row>
    <row r="5153" spans="1:10" ht="15.75" hidden="1" customHeight="1" x14ac:dyDescent="0.25">
      <c r="A5153" s="2" t="s">
        <v>853</v>
      </c>
      <c r="B5153" s="2" t="s">
        <v>854</v>
      </c>
      <c r="C5153" s="2">
        <v>2020</v>
      </c>
      <c r="D5153" s="2" t="s">
        <v>241</v>
      </c>
      <c r="E5153" s="2" t="s">
        <v>627</v>
      </c>
      <c r="F5153" s="2" t="s">
        <v>857</v>
      </c>
      <c r="G5153" s="2">
        <v>28</v>
      </c>
      <c r="H5153" s="2">
        <v>9.0541472309269998E-4</v>
      </c>
      <c r="I5153" s="2">
        <v>1.0140644898638241E-3</v>
      </c>
      <c r="J5153" s="26" t="s">
        <v>700</v>
      </c>
    </row>
    <row r="5154" spans="1:10" ht="15.75" hidden="1" customHeight="1" x14ac:dyDescent="0.25">
      <c r="A5154" s="2" t="s">
        <v>853</v>
      </c>
      <c r="B5154" s="2" t="s">
        <v>854</v>
      </c>
      <c r="C5154" s="2">
        <v>2020</v>
      </c>
      <c r="D5154" s="2" t="s">
        <v>241</v>
      </c>
      <c r="E5154" s="2" t="s">
        <v>627</v>
      </c>
      <c r="F5154" s="2" t="s">
        <v>858</v>
      </c>
      <c r="G5154" s="2">
        <v>28</v>
      </c>
      <c r="H5154" s="2">
        <v>1.09964364673942E-2</v>
      </c>
      <c r="I5154" s="2">
        <v>1.2316008843481505E-2</v>
      </c>
      <c r="J5154" s="26" t="s">
        <v>700</v>
      </c>
    </row>
    <row r="5155" spans="1:10" ht="15.75" hidden="1" customHeight="1" x14ac:dyDescent="0.25">
      <c r="A5155" s="2" t="s">
        <v>853</v>
      </c>
      <c r="B5155" s="2" t="s">
        <v>854</v>
      </c>
      <c r="C5155" s="2">
        <v>2020</v>
      </c>
      <c r="D5155" s="2" t="s">
        <v>241</v>
      </c>
      <c r="E5155" s="2" t="s">
        <v>627</v>
      </c>
      <c r="F5155" s="2" t="s">
        <v>855</v>
      </c>
      <c r="G5155" s="2">
        <v>28</v>
      </c>
      <c r="H5155" s="2">
        <v>4.4957414502279998E-4</v>
      </c>
      <c r="I5155" s="2">
        <v>5.0352304242553604E-4</v>
      </c>
      <c r="J5155" s="26" t="s">
        <v>700</v>
      </c>
    </row>
    <row r="5156" spans="1:10" ht="15.75" hidden="1" customHeight="1" x14ac:dyDescent="0.25">
      <c r="A5156" s="2" t="s">
        <v>853</v>
      </c>
      <c r="B5156" s="2" t="s">
        <v>854</v>
      </c>
      <c r="C5156" s="2">
        <v>2020</v>
      </c>
      <c r="D5156" s="2" t="s">
        <v>241</v>
      </c>
      <c r="E5156" s="2" t="s">
        <v>627</v>
      </c>
      <c r="F5156" s="2" t="s">
        <v>856</v>
      </c>
      <c r="G5156" s="2">
        <v>29</v>
      </c>
      <c r="H5156" s="2">
        <v>1.351149730908E-4</v>
      </c>
      <c r="I5156" s="2">
        <v>1.5132876986169601E-4</v>
      </c>
      <c r="J5156" s="26" t="s">
        <v>700</v>
      </c>
    </row>
    <row r="5157" spans="1:10" ht="15.75" hidden="1" customHeight="1" x14ac:dyDescent="0.25">
      <c r="A5157" s="2" t="s">
        <v>853</v>
      </c>
      <c r="B5157" s="2" t="s">
        <v>854</v>
      </c>
      <c r="C5157" s="2">
        <v>2020</v>
      </c>
      <c r="D5157" s="2" t="s">
        <v>241</v>
      </c>
      <c r="E5157" s="2" t="s">
        <v>627</v>
      </c>
      <c r="F5157" s="2" t="s">
        <v>855</v>
      </c>
      <c r="G5157" s="2">
        <v>29</v>
      </c>
      <c r="H5157" s="2">
        <v>3.9920845301820001E-4</v>
      </c>
      <c r="I5157" s="2">
        <v>4.4711346738038403E-4</v>
      </c>
      <c r="J5157" s="26" t="s">
        <v>700</v>
      </c>
    </row>
    <row r="5158" spans="1:10" ht="15.75" hidden="1" customHeight="1" x14ac:dyDescent="0.25">
      <c r="A5158" s="2" t="s">
        <v>853</v>
      </c>
      <c r="B5158" s="2" t="s">
        <v>854</v>
      </c>
      <c r="C5158" s="2">
        <v>2020</v>
      </c>
      <c r="D5158" s="2" t="s">
        <v>241</v>
      </c>
      <c r="E5158" s="2" t="s">
        <v>627</v>
      </c>
      <c r="F5158" s="2" t="s">
        <v>859</v>
      </c>
      <c r="G5158" s="2">
        <v>29</v>
      </c>
      <c r="H5158" s="2">
        <v>2.8697434026979997E-4</v>
      </c>
      <c r="I5158" s="2">
        <v>3.2141126110217598E-4</v>
      </c>
      <c r="J5158" s="26" t="s">
        <v>700</v>
      </c>
    </row>
    <row r="5159" spans="1:10" ht="15.75" hidden="1" customHeight="1" x14ac:dyDescent="0.25">
      <c r="A5159" s="2" t="s">
        <v>853</v>
      </c>
      <c r="B5159" s="2" t="s">
        <v>854</v>
      </c>
      <c r="C5159" s="2">
        <v>2020</v>
      </c>
      <c r="D5159" s="2" t="s">
        <v>241</v>
      </c>
      <c r="E5159" s="2" t="s">
        <v>627</v>
      </c>
      <c r="F5159" s="2" t="s">
        <v>858</v>
      </c>
      <c r="G5159" s="2">
        <v>29</v>
      </c>
      <c r="H5159" s="2">
        <v>1.31462481804192E-2</v>
      </c>
      <c r="I5159" s="2">
        <v>1.4723797962069504E-2</v>
      </c>
      <c r="J5159" s="26" t="s">
        <v>700</v>
      </c>
    </row>
    <row r="5160" spans="1:10" ht="15.75" hidden="1" customHeight="1" x14ac:dyDescent="0.25">
      <c r="A5160" s="2" t="s">
        <v>853</v>
      </c>
      <c r="B5160" s="2" t="s">
        <v>854</v>
      </c>
      <c r="C5160" s="2">
        <v>2020</v>
      </c>
      <c r="D5160" s="2" t="s">
        <v>241</v>
      </c>
      <c r="E5160" s="2" t="s">
        <v>627</v>
      </c>
      <c r="F5160" s="2" t="s">
        <v>860</v>
      </c>
      <c r="G5160" s="2">
        <v>29</v>
      </c>
      <c r="H5160" s="2">
        <v>1.0256530367769E-3</v>
      </c>
      <c r="I5160" s="2">
        <v>1.1487314011901281E-3</v>
      </c>
      <c r="J5160" s="26" t="s">
        <v>701</v>
      </c>
    </row>
    <row r="5161" spans="1:10" ht="15.75" hidden="1" customHeight="1" x14ac:dyDescent="0.25">
      <c r="A5161" s="2" t="s">
        <v>853</v>
      </c>
      <c r="B5161" s="2" t="s">
        <v>854</v>
      </c>
      <c r="C5161" s="2">
        <v>2020</v>
      </c>
      <c r="D5161" s="2" t="s">
        <v>241</v>
      </c>
      <c r="E5161" s="2" t="s">
        <v>627</v>
      </c>
      <c r="F5161" s="2" t="s">
        <v>857</v>
      </c>
      <c r="G5161" s="2">
        <v>29</v>
      </c>
      <c r="H5161" s="2">
        <v>1.7872823227663001E-3</v>
      </c>
      <c r="I5161" s="2">
        <v>2.0017562014982564E-3</v>
      </c>
      <c r="J5161" s="26" t="s">
        <v>700</v>
      </c>
    </row>
    <row r="5162" spans="1:10" ht="15.75" hidden="1" customHeight="1" x14ac:dyDescent="0.25">
      <c r="A5162" s="2" t="s">
        <v>853</v>
      </c>
      <c r="B5162" s="2" t="s">
        <v>854</v>
      </c>
      <c r="C5162" s="2">
        <v>2020</v>
      </c>
      <c r="D5162" s="2" t="s">
        <v>241</v>
      </c>
      <c r="E5162" s="2" t="s">
        <v>627</v>
      </c>
      <c r="F5162" s="2" t="s">
        <v>859</v>
      </c>
      <c r="G5162" s="2">
        <v>30</v>
      </c>
      <c r="H5162" s="2">
        <v>1.829676839407E-4</v>
      </c>
      <c r="I5162" s="2">
        <v>2.0492380601358403E-4</v>
      </c>
      <c r="J5162" s="26" t="s">
        <v>700</v>
      </c>
    </row>
    <row r="5163" spans="1:10" ht="15.75" hidden="1" customHeight="1" x14ac:dyDescent="0.25">
      <c r="A5163" s="2" t="s">
        <v>853</v>
      </c>
      <c r="B5163" s="2" t="s">
        <v>854</v>
      </c>
      <c r="C5163" s="2">
        <v>2020</v>
      </c>
      <c r="D5163" s="2" t="s">
        <v>241</v>
      </c>
      <c r="E5163" s="2" t="s">
        <v>627</v>
      </c>
      <c r="F5163" s="2" t="s">
        <v>857</v>
      </c>
      <c r="G5163" s="2">
        <v>30</v>
      </c>
      <c r="H5163" s="2">
        <v>1.7763959185685999E-3</v>
      </c>
      <c r="I5163" s="2">
        <v>1.989563428796832E-3</v>
      </c>
      <c r="J5163" s="26" t="s">
        <v>700</v>
      </c>
    </row>
    <row r="5164" spans="1:10" ht="15.75" hidden="1" customHeight="1" x14ac:dyDescent="0.25">
      <c r="A5164" s="2" t="s">
        <v>853</v>
      </c>
      <c r="B5164" s="2" t="s">
        <v>854</v>
      </c>
      <c r="C5164" s="2">
        <v>2020</v>
      </c>
      <c r="D5164" s="2" t="s">
        <v>241</v>
      </c>
      <c r="E5164" s="2" t="s">
        <v>627</v>
      </c>
      <c r="F5164" s="2" t="s">
        <v>856</v>
      </c>
      <c r="G5164" s="2">
        <v>30</v>
      </c>
      <c r="H5164" s="2">
        <v>8.7676224211499998E-5</v>
      </c>
      <c r="I5164" s="2">
        <v>9.8197371116880006E-5</v>
      </c>
      <c r="J5164" s="26" t="s">
        <v>700</v>
      </c>
    </row>
    <row r="5165" spans="1:10" ht="15.75" hidden="1" customHeight="1" x14ac:dyDescent="0.25">
      <c r="A5165" s="2" t="s">
        <v>853</v>
      </c>
      <c r="B5165" s="2" t="s">
        <v>854</v>
      </c>
      <c r="C5165" s="2">
        <v>2020</v>
      </c>
      <c r="D5165" s="2" t="s">
        <v>241</v>
      </c>
      <c r="E5165" s="2" t="s">
        <v>627</v>
      </c>
      <c r="F5165" s="2" t="s">
        <v>860</v>
      </c>
      <c r="G5165" s="2">
        <v>30</v>
      </c>
      <c r="H5165" s="2">
        <v>1.4718581805937001E-3</v>
      </c>
      <c r="I5165" s="2">
        <v>1.6484811622649444E-3</v>
      </c>
      <c r="J5165" s="26" t="s">
        <v>701</v>
      </c>
    </row>
    <row r="5166" spans="1:10" ht="15.75" hidden="1" customHeight="1" x14ac:dyDescent="0.25">
      <c r="A5166" s="2" t="s">
        <v>853</v>
      </c>
      <c r="B5166" s="2" t="s">
        <v>854</v>
      </c>
      <c r="C5166" s="2">
        <v>2020</v>
      </c>
      <c r="D5166" s="2" t="s">
        <v>241</v>
      </c>
      <c r="E5166" s="2" t="s">
        <v>627</v>
      </c>
      <c r="F5166" s="2" t="s">
        <v>858</v>
      </c>
      <c r="G5166" s="2">
        <v>30</v>
      </c>
      <c r="H5166" s="2">
        <v>1.5099272364750499E-2</v>
      </c>
      <c r="I5166" s="2">
        <v>1.6911185048520561E-2</v>
      </c>
      <c r="J5166" s="26" t="s">
        <v>700</v>
      </c>
    </row>
    <row r="5167" spans="1:10" ht="15.75" hidden="1" customHeight="1" x14ac:dyDescent="0.25">
      <c r="A5167" s="2" t="s">
        <v>853</v>
      </c>
      <c r="B5167" s="2" t="s">
        <v>854</v>
      </c>
      <c r="C5167" s="2">
        <v>2020</v>
      </c>
      <c r="D5167" s="2" t="s">
        <v>241</v>
      </c>
      <c r="E5167" s="2" t="s">
        <v>627</v>
      </c>
      <c r="F5167" s="2" t="s">
        <v>855</v>
      </c>
      <c r="G5167" s="2">
        <v>31</v>
      </c>
      <c r="H5167" s="2">
        <v>4.5297227916310003E-4</v>
      </c>
      <c r="I5167" s="2">
        <v>5.0732895266267209E-4</v>
      </c>
      <c r="J5167" s="26" t="s">
        <v>700</v>
      </c>
    </row>
    <row r="5168" spans="1:10" ht="15.75" hidden="1" customHeight="1" x14ac:dyDescent="0.25">
      <c r="A5168" s="2" t="s">
        <v>853</v>
      </c>
      <c r="B5168" s="2" t="s">
        <v>854</v>
      </c>
      <c r="C5168" s="2">
        <v>2020</v>
      </c>
      <c r="D5168" s="2" t="s">
        <v>241</v>
      </c>
      <c r="E5168" s="2" t="s">
        <v>627</v>
      </c>
      <c r="F5168" s="2" t="s">
        <v>858</v>
      </c>
      <c r="G5168" s="2">
        <v>31</v>
      </c>
      <c r="H5168" s="2">
        <v>9.7649442031979995E-3</v>
      </c>
      <c r="I5168" s="2">
        <v>1.093673750758176E-2</v>
      </c>
      <c r="J5168" s="26" t="s">
        <v>700</v>
      </c>
    </row>
    <row r="5169" spans="1:10" ht="15.75" hidden="1" customHeight="1" x14ac:dyDescent="0.25">
      <c r="A5169" s="2" t="s">
        <v>853</v>
      </c>
      <c r="B5169" s="2" t="s">
        <v>854</v>
      </c>
      <c r="C5169" s="2">
        <v>2020</v>
      </c>
      <c r="D5169" s="2" t="s">
        <v>241</v>
      </c>
      <c r="E5169" s="2" t="s">
        <v>627</v>
      </c>
      <c r="F5169" s="2" t="s">
        <v>859</v>
      </c>
      <c r="G5169" s="2">
        <v>31</v>
      </c>
      <c r="H5169" s="2">
        <v>2.673170747585E-4</v>
      </c>
      <c r="I5169" s="2">
        <v>2.9939512372952E-4</v>
      </c>
      <c r="J5169" s="26" t="s">
        <v>700</v>
      </c>
    </row>
    <row r="5170" spans="1:10" ht="15.75" hidden="1" customHeight="1" x14ac:dyDescent="0.25">
      <c r="A5170" s="2" t="s">
        <v>853</v>
      </c>
      <c r="B5170" s="2" t="s">
        <v>854</v>
      </c>
      <c r="C5170" s="2">
        <v>2020</v>
      </c>
      <c r="D5170" s="2" t="s">
        <v>241</v>
      </c>
      <c r="E5170" s="2" t="s">
        <v>627</v>
      </c>
      <c r="F5170" s="2" t="s">
        <v>860</v>
      </c>
      <c r="G5170" s="2">
        <v>31</v>
      </c>
      <c r="H5170" s="2">
        <v>9.7074397490360005E-4</v>
      </c>
      <c r="I5170" s="2">
        <v>1.0872332518920321E-3</v>
      </c>
      <c r="J5170" s="26" t="s">
        <v>701</v>
      </c>
    </row>
    <row r="5171" spans="1:10" ht="15.75" hidden="1" customHeight="1" x14ac:dyDescent="0.25">
      <c r="A5171" s="2" t="s">
        <v>853</v>
      </c>
      <c r="B5171" s="2" t="s">
        <v>854</v>
      </c>
      <c r="C5171" s="2">
        <v>2020</v>
      </c>
      <c r="D5171" s="2" t="s">
        <v>241</v>
      </c>
      <c r="E5171" s="2" t="s">
        <v>627</v>
      </c>
      <c r="F5171" s="2" t="s">
        <v>857</v>
      </c>
      <c r="G5171" s="2">
        <v>31</v>
      </c>
      <c r="H5171" s="2">
        <v>1.1740286136046E-3</v>
      </c>
      <c r="I5171" s="2">
        <v>1.314912047237152E-3</v>
      </c>
      <c r="J5171" s="26" t="s">
        <v>700</v>
      </c>
    </row>
    <row r="5172" spans="1:10" ht="15.75" hidden="1" customHeight="1" x14ac:dyDescent="0.25">
      <c r="A5172" s="2" t="s">
        <v>853</v>
      </c>
      <c r="B5172" s="2" t="s">
        <v>854</v>
      </c>
      <c r="C5172" s="2">
        <v>2020</v>
      </c>
      <c r="D5172" s="2" t="s">
        <v>241</v>
      </c>
      <c r="E5172" s="2" t="s">
        <v>627</v>
      </c>
      <c r="F5172" s="2" t="s">
        <v>856</v>
      </c>
      <c r="G5172" s="2">
        <v>31</v>
      </c>
      <c r="H5172" s="2">
        <v>2.0431413577169999E-4</v>
      </c>
      <c r="I5172" s="2">
        <v>2.2883183206430402E-4</v>
      </c>
      <c r="J5172" s="26" t="s">
        <v>700</v>
      </c>
    </row>
    <row r="5173" spans="1:10" ht="15.75" hidden="1" customHeight="1" x14ac:dyDescent="0.25">
      <c r="A5173" s="2" t="s">
        <v>853</v>
      </c>
      <c r="B5173" s="2" t="s">
        <v>854</v>
      </c>
      <c r="C5173" s="2">
        <v>2020</v>
      </c>
      <c r="D5173" s="2" t="s">
        <v>241</v>
      </c>
      <c r="E5173" s="2" t="s">
        <v>627</v>
      </c>
      <c r="F5173" s="2" t="s">
        <v>858</v>
      </c>
      <c r="G5173" s="2">
        <v>32</v>
      </c>
      <c r="H5173" s="2">
        <v>4.5767913106828997E-3</v>
      </c>
      <c r="I5173" s="2">
        <v>5.126006267964848E-3</v>
      </c>
      <c r="J5173" s="26" t="s">
        <v>700</v>
      </c>
    </row>
    <row r="5174" spans="1:10" ht="15.75" hidden="1" customHeight="1" x14ac:dyDescent="0.25">
      <c r="A5174" s="2" t="s">
        <v>853</v>
      </c>
      <c r="B5174" s="2" t="s">
        <v>854</v>
      </c>
      <c r="C5174" s="2">
        <v>2020</v>
      </c>
      <c r="D5174" s="2" t="s">
        <v>241</v>
      </c>
      <c r="E5174" s="2" t="s">
        <v>627</v>
      </c>
      <c r="F5174" s="2" t="s">
        <v>859</v>
      </c>
      <c r="G5174" s="2">
        <v>32</v>
      </c>
      <c r="H5174" s="2">
        <v>2.6337073359169999E-4</v>
      </c>
      <c r="I5174" s="2">
        <v>2.9497522162270402E-4</v>
      </c>
      <c r="J5174" s="26" t="s">
        <v>700</v>
      </c>
    </row>
    <row r="5175" spans="1:10" ht="15.75" hidden="1" customHeight="1" x14ac:dyDescent="0.25">
      <c r="A5175" s="2" t="s">
        <v>853</v>
      </c>
      <c r="B5175" s="2" t="s">
        <v>854</v>
      </c>
      <c r="C5175" s="2">
        <v>2020</v>
      </c>
      <c r="D5175" s="2" t="s">
        <v>241</v>
      </c>
      <c r="E5175" s="2" t="s">
        <v>627</v>
      </c>
      <c r="F5175" s="2" t="s">
        <v>857</v>
      </c>
      <c r="G5175" s="2">
        <v>32</v>
      </c>
      <c r="H5175" s="2">
        <v>1.4163571759127E-3</v>
      </c>
      <c r="I5175" s="2">
        <v>1.5863200370222243E-3</v>
      </c>
      <c r="J5175" s="26" t="s">
        <v>700</v>
      </c>
    </row>
    <row r="5176" spans="1:10" ht="15.75" hidden="1" customHeight="1" x14ac:dyDescent="0.25">
      <c r="A5176" s="2" t="s">
        <v>853</v>
      </c>
      <c r="B5176" s="2" t="s">
        <v>854</v>
      </c>
      <c r="C5176" s="2">
        <v>2020</v>
      </c>
      <c r="D5176" s="2" t="s">
        <v>241</v>
      </c>
      <c r="E5176" s="2" t="s">
        <v>627</v>
      </c>
      <c r="F5176" s="2" t="s">
        <v>860</v>
      </c>
      <c r="G5176" s="2">
        <v>32</v>
      </c>
      <c r="H5176" s="2">
        <v>1.3739265850745001E-3</v>
      </c>
      <c r="I5176" s="2">
        <v>1.5387977752834403E-3</v>
      </c>
      <c r="J5176" s="26" t="s">
        <v>701</v>
      </c>
    </row>
    <row r="5177" spans="1:10" ht="15.75" hidden="1" customHeight="1" x14ac:dyDescent="0.25">
      <c r="A5177" s="2" t="s">
        <v>853</v>
      </c>
      <c r="B5177" s="2" t="s">
        <v>854</v>
      </c>
      <c r="C5177" s="2">
        <v>2020</v>
      </c>
      <c r="D5177" s="2" t="s">
        <v>241</v>
      </c>
      <c r="E5177" s="2" t="s">
        <v>627</v>
      </c>
      <c r="F5177" s="2" t="s">
        <v>856</v>
      </c>
      <c r="G5177" s="2">
        <v>32</v>
      </c>
      <c r="H5177" s="2">
        <v>7.8932218457300002E-5</v>
      </c>
      <c r="I5177" s="2">
        <v>8.8404084672176012E-5</v>
      </c>
      <c r="J5177" s="26" t="s">
        <v>700</v>
      </c>
    </row>
    <row r="5178" spans="1:10" ht="15.75" hidden="1" customHeight="1" x14ac:dyDescent="0.25">
      <c r="A5178" s="2" t="s">
        <v>853</v>
      </c>
      <c r="B5178" s="2" t="s">
        <v>854</v>
      </c>
      <c r="C5178" s="2">
        <v>2020</v>
      </c>
      <c r="D5178" s="2" t="s">
        <v>241</v>
      </c>
      <c r="E5178" s="2" t="s">
        <v>627</v>
      </c>
      <c r="F5178" s="2" t="s">
        <v>860</v>
      </c>
      <c r="G5178" s="2">
        <v>33</v>
      </c>
      <c r="H5178" s="2">
        <v>8.8772695744410005E-4</v>
      </c>
      <c r="I5178" s="2">
        <v>9.9425419233739208E-4</v>
      </c>
      <c r="J5178" s="26" t="s">
        <v>701</v>
      </c>
    </row>
    <row r="5179" spans="1:10" ht="15.75" hidden="1" customHeight="1" x14ac:dyDescent="0.25">
      <c r="A5179" s="2" t="s">
        <v>853</v>
      </c>
      <c r="B5179" s="2" t="s">
        <v>854</v>
      </c>
      <c r="C5179" s="2">
        <v>2020</v>
      </c>
      <c r="D5179" s="2" t="s">
        <v>241</v>
      </c>
      <c r="E5179" s="2" t="s">
        <v>627</v>
      </c>
      <c r="F5179" s="2" t="s">
        <v>856</v>
      </c>
      <c r="G5179" s="2">
        <v>33</v>
      </c>
      <c r="H5179" s="2">
        <v>1.135294551204E-4</v>
      </c>
      <c r="I5179" s="2">
        <v>1.2715298973484801E-4</v>
      </c>
      <c r="J5179" s="26" t="s">
        <v>700</v>
      </c>
    </row>
    <row r="5180" spans="1:10" ht="15.75" hidden="1" customHeight="1" x14ac:dyDescent="0.25">
      <c r="A5180" s="2" t="s">
        <v>853</v>
      </c>
      <c r="B5180" s="2" t="s">
        <v>854</v>
      </c>
      <c r="C5180" s="2">
        <v>2020</v>
      </c>
      <c r="D5180" s="2" t="s">
        <v>241</v>
      </c>
      <c r="E5180" s="2" t="s">
        <v>627</v>
      </c>
      <c r="F5180" s="2" t="s">
        <v>855</v>
      </c>
      <c r="G5180" s="2">
        <v>33</v>
      </c>
      <c r="H5180" s="2">
        <v>4.2395299533379998E-4</v>
      </c>
      <c r="I5180" s="2">
        <v>4.74827354773856E-4</v>
      </c>
      <c r="J5180" s="26" t="s">
        <v>700</v>
      </c>
    </row>
    <row r="5181" spans="1:10" ht="15.75" hidden="1" customHeight="1" x14ac:dyDescent="0.25">
      <c r="A5181" s="2" t="s">
        <v>853</v>
      </c>
      <c r="B5181" s="2" t="s">
        <v>854</v>
      </c>
      <c r="C5181" s="2">
        <v>2020</v>
      </c>
      <c r="D5181" s="2" t="s">
        <v>241</v>
      </c>
      <c r="E5181" s="2" t="s">
        <v>627</v>
      </c>
      <c r="F5181" s="2" t="s">
        <v>858</v>
      </c>
      <c r="G5181" s="2">
        <v>33</v>
      </c>
      <c r="H5181" s="2">
        <v>9.4589670188724995E-3</v>
      </c>
      <c r="I5181" s="2">
        <v>1.05940430611372E-2</v>
      </c>
      <c r="J5181" s="26" t="s">
        <v>700</v>
      </c>
    </row>
    <row r="5182" spans="1:10" ht="15.75" hidden="1" customHeight="1" x14ac:dyDescent="0.25">
      <c r="A5182" s="2" t="s">
        <v>853</v>
      </c>
      <c r="B5182" s="2" t="s">
        <v>854</v>
      </c>
      <c r="C5182" s="2">
        <v>2020</v>
      </c>
      <c r="D5182" s="2" t="s">
        <v>241</v>
      </c>
      <c r="E5182" s="2" t="s">
        <v>627</v>
      </c>
      <c r="F5182" s="2" t="s">
        <v>857</v>
      </c>
      <c r="G5182" s="2">
        <v>33</v>
      </c>
      <c r="H5182" s="2">
        <v>1.7881467647385E-3</v>
      </c>
      <c r="I5182" s="2">
        <v>2.0027243765071202E-3</v>
      </c>
      <c r="J5182" s="26" t="s">
        <v>700</v>
      </c>
    </row>
    <row r="5183" spans="1:10" ht="15.75" hidden="1" customHeight="1" x14ac:dyDescent="0.25">
      <c r="A5183" s="2" t="s">
        <v>853</v>
      </c>
      <c r="B5183" s="2" t="s">
        <v>854</v>
      </c>
      <c r="C5183" s="2">
        <v>2020</v>
      </c>
      <c r="D5183" s="2" t="s">
        <v>241</v>
      </c>
      <c r="E5183" s="2" t="s">
        <v>627</v>
      </c>
      <c r="F5183" s="2" t="s">
        <v>859</v>
      </c>
      <c r="G5183" s="2">
        <v>33</v>
      </c>
      <c r="H5183" s="2">
        <v>8.2767488493100004E-5</v>
      </c>
      <c r="I5183" s="2">
        <v>9.2699587112272008E-5</v>
      </c>
      <c r="J5183" s="26" t="s">
        <v>700</v>
      </c>
    </row>
    <row r="5184" spans="1:10" ht="15.75" hidden="1" customHeight="1" x14ac:dyDescent="0.25">
      <c r="A5184" s="2" t="s">
        <v>853</v>
      </c>
      <c r="B5184" s="2" t="s">
        <v>854</v>
      </c>
      <c r="C5184" s="2">
        <v>2020</v>
      </c>
      <c r="D5184" s="2" t="s">
        <v>241</v>
      </c>
      <c r="E5184" s="2" t="s">
        <v>627</v>
      </c>
      <c r="F5184" s="2" t="s">
        <v>857</v>
      </c>
      <c r="G5184" s="2">
        <v>34</v>
      </c>
      <c r="H5184" s="2">
        <v>1.2885214528069E-3</v>
      </c>
      <c r="I5184" s="2">
        <v>1.4431440271437282E-3</v>
      </c>
      <c r="J5184" s="26" t="s">
        <v>700</v>
      </c>
    </row>
    <row r="5185" spans="1:10" ht="15.75" hidden="1" customHeight="1" x14ac:dyDescent="0.25">
      <c r="A5185" s="2" t="s">
        <v>853</v>
      </c>
      <c r="B5185" s="2" t="s">
        <v>854</v>
      </c>
      <c r="C5185" s="2">
        <v>2020</v>
      </c>
      <c r="D5185" s="2" t="s">
        <v>241</v>
      </c>
      <c r="E5185" s="2" t="s">
        <v>627</v>
      </c>
      <c r="F5185" s="2" t="s">
        <v>859</v>
      </c>
      <c r="G5185" s="2">
        <v>34</v>
      </c>
      <c r="H5185" s="2">
        <v>1.7047539586200001E-4</v>
      </c>
      <c r="I5185" s="2">
        <v>1.9093244336544003E-4</v>
      </c>
      <c r="J5185" s="26" t="s">
        <v>700</v>
      </c>
    </row>
    <row r="5186" spans="1:10" ht="15.75" hidden="1" customHeight="1" x14ac:dyDescent="0.25">
      <c r="A5186" s="2" t="s">
        <v>853</v>
      </c>
      <c r="B5186" s="2" t="s">
        <v>854</v>
      </c>
      <c r="C5186" s="2">
        <v>2020</v>
      </c>
      <c r="D5186" s="2" t="s">
        <v>241</v>
      </c>
      <c r="E5186" s="2" t="s">
        <v>627</v>
      </c>
      <c r="F5186" s="2" t="s">
        <v>860</v>
      </c>
      <c r="G5186" s="2">
        <v>34</v>
      </c>
      <c r="H5186" s="2">
        <v>4.2650825344030003E-4</v>
      </c>
      <c r="I5186" s="2">
        <v>4.7768924385313609E-4</v>
      </c>
      <c r="J5186" s="26" t="s">
        <v>701</v>
      </c>
    </row>
    <row r="5187" spans="1:10" ht="15.75" hidden="1" customHeight="1" x14ac:dyDescent="0.25">
      <c r="A5187" s="2" t="s">
        <v>853</v>
      </c>
      <c r="B5187" s="2" t="s">
        <v>854</v>
      </c>
      <c r="C5187" s="2">
        <v>2020</v>
      </c>
      <c r="D5187" s="2" t="s">
        <v>241</v>
      </c>
      <c r="E5187" s="2" t="s">
        <v>627</v>
      </c>
      <c r="F5187" s="2" t="s">
        <v>856</v>
      </c>
      <c r="G5187" s="2">
        <v>34</v>
      </c>
      <c r="H5187" s="2">
        <v>1.4556819587599999E-4</v>
      </c>
      <c r="I5187" s="2">
        <v>1.6303637938112E-4</v>
      </c>
      <c r="J5187" s="26" t="s">
        <v>700</v>
      </c>
    </row>
    <row r="5188" spans="1:10" ht="15.75" hidden="1" customHeight="1" x14ac:dyDescent="0.25">
      <c r="A5188" s="2" t="s">
        <v>853</v>
      </c>
      <c r="B5188" s="2" t="s">
        <v>854</v>
      </c>
      <c r="C5188" s="2">
        <v>2020</v>
      </c>
      <c r="D5188" s="2" t="s">
        <v>241</v>
      </c>
      <c r="E5188" s="2" t="s">
        <v>627</v>
      </c>
      <c r="F5188" s="2" t="s">
        <v>858</v>
      </c>
      <c r="G5188" s="2">
        <v>34</v>
      </c>
      <c r="H5188" s="2">
        <v>8.7119743693620001E-3</v>
      </c>
      <c r="I5188" s="2">
        <v>9.7574112936854411E-3</v>
      </c>
      <c r="J5188" s="26" t="s">
        <v>700</v>
      </c>
    </row>
    <row r="5189" spans="1:10" ht="15.75" hidden="1" customHeight="1" x14ac:dyDescent="0.25">
      <c r="A5189" s="2" t="s">
        <v>853</v>
      </c>
      <c r="B5189" s="2" t="s">
        <v>854</v>
      </c>
      <c r="C5189" s="2">
        <v>2020</v>
      </c>
      <c r="D5189" s="2" t="s">
        <v>241</v>
      </c>
      <c r="E5189" s="2" t="s">
        <v>627</v>
      </c>
      <c r="F5189" s="2" t="s">
        <v>859</v>
      </c>
      <c r="G5189" s="2">
        <v>35</v>
      </c>
      <c r="H5189" s="2">
        <v>2.364512038184E-4</v>
      </c>
      <c r="I5189" s="2">
        <v>2.6482534827660802E-4</v>
      </c>
      <c r="J5189" s="26" t="s">
        <v>700</v>
      </c>
    </row>
    <row r="5190" spans="1:10" ht="15.75" hidden="1" customHeight="1" x14ac:dyDescent="0.25">
      <c r="A5190" s="2" t="s">
        <v>853</v>
      </c>
      <c r="B5190" s="2" t="s">
        <v>854</v>
      </c>
      <c r="C5190" s="2">
        <v>2020</v>
      </c>
      <c r="D5190" s="2" t="s">
        <v>241</v>
      </c>
      <c r="E5190" s="2" t="s">
        <v>627</v>
      </c>
      <c r="F5190" s="2" t="s">
        <v>858</v>
      </c>
      <c r="G5190" s="2">
        <v>35</v>
      </c>
      <c r="H5190" s="2">
        <v>2.1061121951789002E-3</v>
      </c>
      <c r="I5190" s="2">
        <v>2.3588456586003683E-3</v>
      </c>
      <c r="J5190" s="26" t="s">
        <v>700</v>
      </c>
    </row>
    <row r="5191" spans="1:10" ht="15.75" hidden="1" customHeight="1" x14ac:dyDescent="0.25">
      <c r="A5191" s="2" t="s">
        <v>853</v>
      </c>
      <c r="B5191" s="2" t="s">
        <v>854</v>
      </c>
      <c r="C5191" s="2">
        <v>2020</v>
      </c>
      <c r="D5191" s="2" t="s">
        <v>241</v>
      </c>
      <c r="E5191" s="2" t="s">
        <v>627</v>
      </c>
      <c r="F5191" s="2" t="s">
        <v>857</v>
      </c>
      <c r="G5191" s="2">
        <v>35</v>
      </c>
      <c r="H5191" s="2">
        <v>1.0584552073851E-3</v>
      </c>
      <c r="I5191" s="2">
        <v>1.1854698322713122E-3</v>
      </c>
      <c r="J5191" s="26" t="s">
        <v>700</v>
      </c>
    </row>
    <row r="5192" spans="1:10" ht="15.75" hidden="1" customHeight="1" x14ac:dyDescent="0.25">
      <c r="A5192" s="2" t="s">
        <v>853</v>
      </c>
      <c r="B5192" s="2" t="s">
        <v>854</v>
      </c>
      <c r="C5192" s="2">
        <v>2020</v>
      </c>
      <c r="D5192" s="2" t="s">
        <v>241</v>
      </c>
      <c r="E5192" s="2" t="s">
        <v>627</v>
      </c>
      <c r="F5192" s="2" t="s">
        <v>856</v>
      </c>
      <c r="G5192" s="2">
        <v>35</v>
      </c>
      <c r="H5192" s="2">
        <v>3.5780565667699998E-5</v>
      </c>
      <c r="I5192" s="2">
        <v>4.0074233547824E-5</v>
      </c>
      <c r="J5192" s="26" t="s">
        <v>700</v>
      </c>
    </row>
    <row r="5193" spans="1:10" ht="15.75" hidden="1" customHeight="1" x14ac:dyDescent="0.25">
      <c r="A5193" s="2" t="s">
        <v>853</v>
      </c>
      <c r="B5193" s="2" t="s">
        <v>854</v>
      </c>
      <c r="C5193" s="2">
        <v>2020</v>
      </c>
      <c r="D5193" s="2" t="s">
        <v>241</v>
      </c>
      <c r="E5193" s="2" t="s">
        <v>627</v>
      </c>
      <c r="F5193" s="2" t="s">
        <v>860</v>
      </c>
      <c r="G5193" s="2">
        <v>35</v>
      </c>
      <c r="H5193" s="2">
        <v>1.2445923348423E-3</v>
      </c>
      <c r="I5193" s="2">
        <v>1.3939434150233763E-3</v>
      </c>
      <c r="J5193" s="26" t="s">
        <v>701</v>
      </c>
    </row>
    <row r="5194" spans="1:10" ht="15.75" hidden="1" customHeight="1" x14ac:dyDescent="0.25">
      <c r="A5194" s="2" t="s">
        <v>853</v>
      </c>
      <c r="B5194" s="2" t="s">
        <v>854</v>
      </c>
      <c r="C5194" s="2">
        <v>2020</v>
      </c>
      <c r="D5194" s="2" t="s">
        <v>241</v>
      </c>
      <c r="E5194" s="2" t="s">
        <v>627</v>
      </c>
      <c r="F5194" s="2" t="s">
        <v>857</v>
      </c>
      <c r="G5194" s="2">
        <v>36</v>
      </c>
      <c r="H5194" s="2">
        <v>4.9016036791730004E-4</v>
      </c>
      <c r="I5194" s="2">
        <v>5.4897961206737606E-4</v>
      </c>
      <c r="J5194" s="26" t="s">
        <v>700</v>
      </c>
    </row>
    <row r="5195" spans="1:10" ht="15.75" hidden="1" customHeight="1" x14ac:dyDescent="0.25">
      <c r="A5195" s="2" t="s">
        <v>853</v>
      </c>
      <c r="B5195" s="2" t="s">
        <v>854</v>
      </c>
      <c r="C5195" s="2">
        <v>2020</v>
      </c>
      <c r="D5195" s="2" t="s">
        <v>241</v>
      </c>
      <c r="E5195" s="2" t="s">
        <v>627</v>
      </c>
      <c r="F5195" s="2" t="s">
        <v>856</v>
      </c>
      <c r="G5195" s="2">
        <v>36</v>
      </c>
      <c r="H5195" s="2">
        <v>3.1926807423599998E-5</v>
      </c>
      <c r="I5195" s="2">
        <v>3.5758024314432004E-5</v>
      </c>
      <c r="J5195" s="26" t="s">
        <v>700</v>
      </c>
    </row>
    <row r="5196" spans="1:10" ht="15.75" hidden="1" customHeight="1" x14ac:dyDescent="0.25">
      <c r="A5196" s="2" t="s">
        <v>853</v>
      </c>
      <c r="B5196" s="2" t="s">
        <v>854</v>
      </c>
      <c r="C5196" s="2">
        <v>2020</v>
      </c>
      <c r="D5196" s="2" t="s">
        <v>241</v>
      </c>
      <c r="E5196" s="2" t="s">
        <v>627</v>
      </c>
      <c r="F5196" s="2" t="s">
        <v>858</v>
      </c>
      <c r="G5196" s="2">
        <v>36</v>
      </c>
      <c r="H5196" s="2">
        <v>2.0315309520810999E-3</v>
      </c>
      <c r="I5196" s="2">
        <v>2.2753146663308322E-3</v>
      </c>
      <c r="J5196" s="26" t="s">
        <v>700</v>
      </c>
    </row>
    <row r="5197" spans="1:10" ht="15.75" hidden="1" customHeight="1" x14ac:dyDescent="0.25">
      <c r="A5197" s="2" t="s">
        <v>853</v>
      </c>
      <c r="B5197" s="2" t="s">
        <v>854</v>
      </c>
      <c r="C5197" s="2">
        <v>2020</v>
      </c>
      <c r="D5197" s="2" t="s">
        <v>241</v>
      </c>
      <c r="E5197" s="2" t="s">
        <v>627</v>
      </c>
      <c r="F5197" s="2" t="s">
        <v>859</v>
      </c>
      <c r="G5197" s="2">
        <v>36</v>
      </c>
      <c r="H5197" s="2">
        <v>1.5343339327959999E-4</v>
      </c>
      <c r="I5197" s="2">
        <v>1.7184540047315201E-4</v>
      </c>
      <c r="J5197" s="26" t="s">
        <v>700</v>
      </c>
    </row>
    <row r="5198" spans="1:10" ht="15.75" hidden="1" customHeight="1" x14ac:dyDescent="0.25">
      <c r="A5198" s="2" t="s">
        <v>853</v>
      </c>
      <c r="B5198" s="2" t="s">
        <v>854</v>
      </c>
      <c r="C5198" s="2">
        <v>2020</v>
      </c>
      <c r="D5198" s="2" t="s">
        <v>241</v>
      </c>
      <c r="E5198" s="2" t="s">
        <v>627</v>
      </c>
      <c r="F5198" s="2" t="s">
        <v>856</v>
      </c>
      <c r="G5198" s="2">
        <v>37</v>
      </c>
      <c r="H5198" s="2">
        <v>9.8671331215899994E-5</v>
      </c>
      <c r="I5198" s="2">
        <v>1.1051189096180801E-4</v>
      </c>
      <c r="J5198" s="26" t="s">
        <v>700</v>
      </c>
    </row>
    <row r="5199" spans="1:10" ht="15.75" hidden="1" customHeight="1" x14ac:dyDescent="0.25">
      <c r="A5199" s="2" t="s">
        <v>853</v>
      </c>
      <c r="B5199" s="2" t="s">
        <v>854</v>
      </c>
      <c r="C5199" s="2">
        <v>2020</v>
      </c>
      <c r="D5199" s="2" t="s">
        <v>241</v>
      </c>
      <c r="E5199" s="2" t="s">
        <v>627</v>
      </c>
      <c r="F5199" s="2" t="s">
        <v>857</v>
      </c>
      <c r="G5199" s="2">
        <v>37</v>
      </c>
      <c r="H5199" s="2">
        <v>1.0094685276272001E-3</v>
      </c>
      <c r="I5199" s="2">
        <v>1.1306047509424641E-3</v>
      </c>
      <c r="J5199" s="26" t="s">
        <v>700</v>
      </c>
    </row>
    <row r="5200" spans="1:10" ht="15.75" hidden="1" customHeight="1" x14ac:dyDescent="0.25">
      <c r="A5200" s="2" t="s">
        <v>853</v>
      </c>
      <c r="B5200" s="2" t="s">
        <v>854</v>
      </c>
      <c r="C5200" s="2">
        <v>2020</v>
      </c>
      <c r="D5200" s="2" t="s">
        <v>241</v>
      </c>
      <c r="E5200" s="2" t="s">
        <v>627</v>
      </c>
      <c r="F5200" s="2" t="s">
        <v>860</v>
      </c>
      <c r="G5200" s="2">
        <v>37</v>
      </c>
      <c r="H5200" s="2">
        <v>1.2441687285900001E-3</v>
      </c>
      <c r="I5200" s="2">
        <v>1.3934689760208003E-3</v>
      </c>
      <c r="J5200" s="26" t="s">
        <v>701</v>
      </c>
    </row>
    <row r="5201" spans="1:10" ht="15.75" hidden="1" customHeight="1" x14ac:dyDescent="0.25">
      <c r="A5201" s="2" t="s">
        <v>853</v>
      </c>
      <c r="B5201" s="2" t="s">
        <v>854</v>
      </c>
      <c r="C5201" s="2">
        <v>2020</v>
      </c>
      <c r="D5201" s="2" t="s">
        <v>241</v>
      </c>
      <c r="E5201" s="2" t="s">
        <v>627</v>
      </c>
      <c r="F5201" s="2" t="s">
        <v>858</v>
      </c>
      <c r="G5201" s="2">
        <v>37</v>
      </c>
      <c r="H5201" s="2">
        <v>5.9778285212814999E-3</v>
      </c>
      <c r="I5201" s="2">
        <v>6.6951679438352809E-3</v>
      </c>
      <c r="J5201" s="26" t="s">
        <v>700</v>
      </c>
    </row>
    <row r="5202" spans="1:10" ht="15.75" hidden="1" customHeight="1" x14ac:dyDescent="0.25">
      <c r="A5202" s="2" t="s">
        <v>853</v>
      </c>
      <c r="B5202" s="2" t="s">
        <v>854</v>
      </c>
      <c r="C5202" s="2">
        <v>2020</v>
      </c>
      <c r="D5202" s="2" t="s">
        <v>241</v>
      </c>
      <c r="E5202" s="2" t="s">
        <v>627</v>
      </c>
      <c r="F5202" s="2" t="s">
        <v>859</v>
      </c>
      <c r="G5202" s="2">
        <v>38</v>
      </c>
      <c r="H5202" s="2">
        <v>2.154282701667E-4</v>
      </c>
      <c r="I5202" s="2">
        <v>2.4127966258670401E-4</v>
      </c>
      <c r="J5202" s="26" t="s">
        <v>700</v>
      </c>
    </row>
    <row r="5203" spans="1:10" ht="15.75" hidden="1" customHeight="1" x14ac:dyDescent="0.25">
      <c r="A5203" s="2" t="s">
        <v>853</v>
      </c>
      <c r="B5203" s="2" t="s">
        <v>854</v>
      </c>
      <c r="C5203" s="2">
        <v>2020</v>
      </c>
      <c r="D5203" s="2" t="s">
        <v>241</v>
      </c>
      <c r="E5203" s="2" t="s">
        <v>627</v>
      </c>
      <c r="F5203" s="2" t="s">
        <v>858</v>
      </c>
      <c r="G5203" s="2">
        <v>38</v>
      </c>
      <c r="H5203" s="2">
        <v>4.1829642141238002E-3</v>
      </c>
      <c r="I5203" s="2">
        <v>4.6849199198186571E-3</v>
      </c>
      <c r="J5203" s="26" t="s">
        <v>700</v>
      </c>
    </row>
    <row r="5204" spans="1:10" ht="15.75" hidden="1" customHeight="1" x14ac:dyDescent="0.25">
      <c r="A5204" s="2" t="s">
        <v>853</v>
      </c>
      <c r="B5204" s="2" t="s">
        <v>854</v>
      </c>
      <c r="C5204" s="2">
        <v>2020</v>
      </c>
      <c r="D5204" s="2" t="s">
        <v>241</v>
      </c>
      <c r="E5204" s="2" t="s">
        <v>627</v>
      </c>
      <c r="F5204" s="2" t="s">
        <v>857</v>
      </c>
      <c r="G5204" s="2">
        <v>38</v>
      </c>
      <c r="H5204" s="2">
        <v>1.1637830903055001E-3</v>
      </c>
      <c r="I5204" s="2">
        <v>1.3034370611421603E-3</v>
      </c>
      <c r="J5204" s="26" t="s">
        <v>700</v>
      </c>
    </row>
    <row r="5205" spans="1:10" ht="15.75" hidden="1" customHeight="1" x14ac:dyDescent="0.25">
      <c r="A5205" s="2" t="s">
        <v>853</v>
      </c>
      <c r="B5205" s="2" t="s">
        <v>854</v>
      </c>
      <c r="C5205" s="2">
        <v>2020</v>
      </c>
      <c r="D5205" s="2" t="s">
        <v>241</v>
      </c>
      <c r="E5205" s="2" t="s">
        <v>627</v>
      </c>
      <c r="F5205" s="2" t="s">
        <v>856</v>
      </c>
      <c r="G5205" s="2">
        <v>38</v>
      </c>
      <c r="H5205" s="2">
        <v>6.4060164731900003E-5</v>
      </c>
      <c r="I5205" s="2">
        <v>7.1747384499728012E-5</v>
      </c>
      <c r="J5205" s="26" t="s">
        <v>700</v>
      </c>
    </row>
    <row r="5206" spans="1:10" ht="15.75" hidden="1" customHeight="1" x14ac:dyDescent="0.25">
      <c r="A5206" s="2" t="s">
        <v>853</v>
      </c>
      <c r="B5206" s="2" t="s">
        <v>854</v>
      </c>
      <c r="C5206" s="2">
        <v>2020</v>
      </c>
      <c r="D5206" s="2" t="s">
        <v>241</v>
      </c>
      <c r="E5206" s="2" t="s">
        <v>627</v>
      </c>
      <c r="F5206" s="2" t="s">
        <v>860</v>
      </c>
      <c r="G5206" s="2">
        <v>38</v>
      </c>
      <c r="H5206" s="2">
        <v>3.8841960486019999E-4</v>
      </c>
      <c r="I5206" s="2">
        <v>4.3502995744342405E-4</v>
      </c>
      <c r="J5206" s="26" t="s">
        <v>701</v>
      </c>
    </row>
    <row r="5207" spans="1:10" ht="15.75" hidden="1" customHeight="1" x14ac:dyDescent="0.25">
      <c r="A5207" s="2" t="s">
        <v>853</v>
      </c>
      <c r="B5207" s="2" t="s">
        <v>854</v>
      </c>
      <c r="C5207" s="2">
        <v>2020</v>
      </c>
      <c r="D5207" s="2" t="s">
        <v>241</v>
      </c>
      <c r="E5207" s="2" t="s">
        <v>627</v>
      </c>
      <c r="F5207" s="2" t="s">
        <v>860</v>
      </c>
      <c r="G5207" s="2">
        <v>39</v>
      </c>
      <c r="H5207" s="2">
        <v>7.5000381912100004E-4</v>
      </c>
      <c r="I5207" s="2">
        <v>8.4000427741552012E-4</v>
      </c>
      <c r="J5207" s="26" t="s">
        <v>701</v>
      </c>
    </row>
    <row r="5208" spans="1:10" ht="15.75" hidden="1" customHeight="1" x14ac:dyDescent="0.25">
      <c r="A5208" s="2" t="s">
        <v>853</v>
      </c>
      <c r="B5208" s="2" t="s">
        <v>854</v>
      </c>
      <c r="C5208" s="2">
        <v>2020</v>
      </c>
      <c r="D5208" s="2" t="s">
        <v>241</v>
      </c>
      <c r="E5208" s="2" t="s">
        <v>627</v>
      </c>
      <c r="F5208" s="2" t="s">
        <v>859</v>
      </c>
      <c r="G5208" s="2">
        <v>39</v>
      </c>
      <c r="H5208" s="2">
        <v>6.9907211582199996E-5</v>
      </c>
      <c r="I5208" s="2">
        <v>7.8296076972064001E-5</v>
      </c>
      <c r="J5208" s="26" t="s">
        <v>700</v>
      </c>
    </row>
    <row r="5209" spans="1:10" ht="15.75" hidden="1" customHeight="1" x14ac:dyDescent="0.25">
      <c r="A5209" s="2" t="s">
        <v>853</v>
      </c>
      <c r="B5209" s="2" t="s">
        <v>854</v>
      </c>
      <c r="C5209" s="2">
        <v>2020</v>
      </c>
      <c r="D5209" s="2" t="s">
        <v>241</v>
      </c>
      <c r="E5209" s="2" t="s">
        <v>627</v>
      </c>
      <c r="F5209" s="2" t="s">
        <v>857</v>
      </c>
      <c r="G5209" s="2">
        <v>39</v>
      </c>
      <c r="H5209" s="2">
        <v>9.190346900141E-4</v>
      </c>
      <c r="I5209" s="2">
        <v>1.0293188528157921E-3</v>
      </c>
      <c r="J5209" s="26" t="s">
        <v>700</v>
      </c>
    </row>
    <row r="5210" spans="1:10" ht="15.75" hidden="1" customHeight="1" x14ac:dyDescent="0.25">
      <c r="A5210" s="2" t="s">
        <v>853</v>
      </c>
      <c r="B5210" s="2" t="s">
        <v>854</v>
      </c>
      <c r="C5210" s="2">
        <v>2020</v>
      </c>
      <c r="D5210" s="2" t="s">
        <v>241</v>
      </c>
      <c r="E5210" s="2" t="s">
        <v>627</v>
      </c>
      <c r="F5210" s="2" t="s">
        <v>858</v>
      </c>
      <c r="G5210" s="2">
        <v>39</v>
      </c>
      <c r="H5210" s="2">
        <v>1.02992737665772E-2</v>
      </c>
      <c r="I5210" s="2">
        <v>1.1535186618566465E-2</v>
      </c>
      <c r="J5210" s="26" t="s">
        <v>700</v>
      </c>
    </row>
    <row r="5211" spans="1:10" ht="15.75" hidden="1" customHeight="1" x14ac:dyDescent="0.25">
      <c r="A5211" s="2" t="s">
        <v>853</v>
      </c>
      <c r="B5211" s="2" t="s">
        <v>854</v>
      </c>
      <c r="C5211" s="2">
        <v>2020</v>
      </c>
      <c r="D5211" s="2" t="s">
        <v>241</v>
      </c>
      <c r="E5211" s="2" t="s">
        <v>627</v>
      </c>
      <c r="F5211" s="2" t="s">
        <v>856</v>
      </c>
      <c r="G5211" s="2">
        <v>39</v>
      </c>
      <c r="H5211" s="2">
        <v>3.1334388040699997E-5</v>
      </c>
      <c r="I5211" s="2">
        <v>3.5094514605584002E-5</v>
      </c>
      <c r="J5211" s="26" t="s">
        <v>700</v>
      </c>
    </row>
    <row r="5212" spans="1:10" ht="15.75" hidden="1" customHeight="1" x14ac:dyDescent="0.25">
      <c r="A5212" s="2" t="s">
        <v>853</v>
      </c>
      <c r="B5212" s="2" t="s">
        <v>854</v>
      </c>
      <c r="C5212" s="2">
        <v>2020</v>
      </c>
      <c r="D5212" s="2" t="s">
        <v>241</v>
      </c>
      <c r="E5212" s="2" t="s">
        <v>627</v>
      </c>
      <c r="F5212" s="2" t="s">
        <v>858</v>
      </c>
      <c r="G5212" s="2">
        <v>40</v>
      </c>
      <c r="H5212" s="2">
        <v>5.7974894298241002E-3</v>
      </c>
      <c r="I5212" s="2">
        <v>6.493188161402993E-3</v>
      </c>
      <c r="J5212" s="26" t="s">
        <v>700</v>
      </c>
    </row>
    <row r="5213" spans="1:10" ht="15.75" hidden="1" customHeight="1" x14ac:dyDescent="0.25">
      <c r="A5213" s="2" t="s">
        <v>853</v>
      </c>
      <c r="B5213" s="2" t="s">
        <v>854</v>
      </c>
      <c r="C5213" s="2">
        <v>2020</v>
      </c>
      <c r="D5213" s="2" t="s">
        <v>241</v>
      </c>
      <c r="E5213" s="2" t="s">
        <v>627</v>
      </c>
      <c r="F5213" s="2" t="s">
        <v>860</v>
      </c>
      <c r="G5213" s="2">
        <v>40</v>
      </c>
      <c r="H5213" s="2">
        <v>1.0884544462897001E-3</v>
      </c>
      <c r="I5213" s="2">
        <v>1.2190689798444643E-3</v>
      </c>
      <c r="J5213" s="26" t="s">
        <v>701</v>
      </c>
    </row>
    <row r="5214" spans="1:10" ht="15.75" hidden="1" customHeight="1" x14ac:dyDescent="0.25">
      <c r="A5214" s="2" t="s">
        <v>853</v>
      </c>
      <c r="B5214" s="2" t="s">
        <v>854</v>
      </c>
      <c r="C5214" s="2">
        <v>2020</v>
      </c>
      <c r="D5214" s="2" t="s">
        <v>241</v>
      </c>
      <c r="E5214" s="2" t="s">
        <v>627</v>
      </c>
      <c r="F5214" s="2" t="s">
        <v>857</v>
      </c>
      <c r="G5214" s="2">
        <v>40</v>
      </c>
      <c r="H5214" s="2">
        <v>2.2266023734120001E-4</v>
      </c>
      <c r="I5214" s="2">
        <v>2.4937946582214403E-4</v>
      </c>
      <c r="J5214" s="26" t="s">
        <v>700</v>
      </c>
    </row>
    <row r="5215" spans="1:10" ht="15.75" hidden="1" customHeight="1" x14ac:dyDescent="0.25">
      <c r="A5215" s="2" t="s">
        <v>853</v>
      </c>
      <c r="B5215" s="2" t="s">
        <v>854</v>
      </c>
      <c r="C5215" s="2">
        <v>2020</v>
      </c>
      <c r="D5215" s="2" t="s">
        <v>241</v>
      </c>
      <c r="E5215" s="2" t="s">
        <v>627</v>
      </c>
      <c r="F5215" s="2" t="s">
        <v>859</v>
      </c>
      <c r="G5215" s="2">
        <v>40</v>
      </c>
      <c r="H5215" s="2">
        <v>1.4212146197680001E-4</v>
      </c>
      <c r="I5215" s="2">
        <v>1.5917603741401603E-4</v>
      </c>
      <c r="J5215" s="26" t="s">
        <v>700</v>
      </c>
    </row>
    <row r="5216" spans="1:10" ht="15.75" hidden="1" customHeight="1" x14ac:dyDescent="0.25">
      <c r="A5216" s="2" t="s">
        <v>853</v>
      </c>
      <c r="B5216" s="2" t="s">
        <v>854</v>
      </c>
      <c r="C5216" s="2">
        <v>2020</v>
      </c>
      <c r="D5216" s="2" t="s">
        <v>241</v>
      </c>
      <c r="E5216" s="2" t="s">
        <v>627</v>
      </c>
      <c r="F5216" s="2" t="s">
        <v>856</v>
      </c>
      <c r="G5216" s="2">
        <v>40</v>
      </c>
      <c r="H5216" s="2">
        <v>8.95255252544E-5</v>
      </c>
      <c r="I5216" s="2">
        <v>1.0026858828492801E-4</v>
      </c>
      <c r="J5216" s="26" t="s">
        <v>700</v>
      </c>
    </row>
    <row r="5217" spans="1:10" ht="15.75" hidden="1" customHeight="1" x14ac:dyDescent="0.25">
      <c r="A5217" s="2" t="s">
        <v>853</v>
      </c>
      <c r="B5217" s="2" t="s">
        <v>854</v>
      </c>
      <c r="C5217" s="2">
        <v>2020</v>
      </c>
      <c r="D5217" s="2" t="s">
        <v>241</v>
      </c>
      <c r="E5217" s="2" t="s">
        <v>627</v>
      </c>
      <c r="F5217" s="2" t="s">
        <v>856</v>
      </c>
      <c r="G5217" s="2">
        <v>41</v>
      </c>
      <c r="H5217" s="2">
        <v>2.9303851988500001E-5</v>
      </c>
      <c r="I5217" s="2">
        <v>3.2820314227120006E-5</v>
      </c>
      <c r="J5217" s="26" t="s">
        <v>700</v>
      </c>
    </row>
    <row r="5218" spans="1:10" ht="15.75" hidden="1" customHeight="1" x14ac:dyDescent="0.25">
      <c r="A5218" s="2" t="s">
        <v>853</v>
      </c>
      <c r="B5218" s="2" t="s">
        <v>854</v>
      </c>
      <c r="C5218" s="2">
        <v>2020</v>
      </c>
      <c r="D5218" s="2" t="s">
        <v>241</v>
      </c>
      <c r="E5218" s="2" t="s">
        <v>627</v>
      </c>
      <c r="F5218" s="2" t="s">
        <v>859</v>
      </c>
      <c r="G5218" s="2">
        <v>41</v>
      </c>
      <c r="H5218" s="2">
        <v>1.3176946231399999E-4</v>
      </c>
      <c r="I5218" s="2">
        <v>1.4758179779168E-4</v>
      </c>
      <c r="J5218" s="26" t="s">
        <v>700</v>
      </c>
    </row>
    <row r="5219" spans="1:10" ht="15.75" hidden="1" customHeight="1" x14ac:dyDescent="0.25">
      <c r="A5219" s="2" t="s">
        <v>853</v>
      </c>
      <c r="B5219" s="2" t="s">
        <v>854</v>
      </c>
      <c r="C5219" s="2">
        <v>2020</v>
      </c>
      <c r="D5219" s="2" t="s">
        <v>241</v>
      </c>
      <c r="E5219" s="2" t="s">
        <v>627</v>
      </c>
      <c r="F5219" s="2" t="s">
        <v>858</v>
      </c>
      <c r="G5219" s="2">
        <v>41</v>
      </c>
      <c r="H5219" s="2">
        <v>5.5392587091774E-3</v>
      </c>
      <c r="I5219" s="2">
        <v>6.2039697542786883E-3</v>
      </c>
      <c r="J5219" s="26" t="s">
        <v>700</v>
      </c>
    </row>
    <row r="5220" spans="1:10" ht="15.75" hidden="1" customHeight="1" x14ac:dyDescent="0.25">
      <c r="A5220" s="2" t="s">
        <v>853</v>
      </c>
      <c r="B5220" s="2" t="s">
        <v>854</v>
      </c>
      <c r="C5220" s="2">
        <v>2020</v>
      </c>
      <c r="D5220" s="2" t="s">
        <v>241</v>
      </c>
      <c r="E5220" s="2" t="s">
        <v>627</v>
      </c>
      <c r="F5220" s="2" t="s">
        <v>857</v>
      </c>
      <c r="G5220" s="2">
        <v>41</v>
      </c>
      <c r="H5220" s="2">
        <v>6.9370950222949999E-4</v>
      </c>
      <c r="I5220" s="2">
        <v>7.7695464249704011E-4</v>
      </c>
      <c r="J5220" s="26" t="s">
        <v>700</v>
      </c>
    </row>
    <row r="5221" spans="1:10" ht="15.75" hidden="1" customHeight="1" x14ac:dyDescent="0.25">
      <c r="A5221" s="2" t="s">
        <v>853</v>
      </c>
      <c r="B5221" s="2" t="s">
        <v>854</v>
      </c>
      <c r="C5221" s="2">
        <v>2020</v>
      </c>
      <c r="D5221" s="2" t="s">
        <v>241</v>
      </c>
      <c r="E5221" s="2" t="s">
        <v>627</v>
      </c>
      <c r="F5221" s="2" t="s">
        <v>860</v>
      </c>
      <c r="G5221" s="2">
        <v>41</v>
      </c>
      <c r="H5221" s="2">
        <v>3.6260427441450001E-4</v>
      </c>
      <c r="I5221" s="2">
        <v>4.0611678734424003E-4</v>
      </c>
      <c r="J5221" s="26" t="s">
        <v>701</v>
      </c>
    </row>
    <row r="5222" spans="1:10" ht="15.75" hidden="1" customHeight="1" x14ac:dyDescent="0.25">
      <c r="A5222" s="2" t="s">
        <v>853</v>
      </c>
      <c r="B5222" s="2" t="s">
        <v>854</v>
      </c>
      <c r="C5222" s="2">
        <v>2020</v>
      </c>
      <c r="D5222" s="2" t="s">
        <v>241</v>
      </c>
      <c r="E5222" s="2" t="s">
        <v>627</v>
      </c>
      <c r="F5222" s="2" t="s">
        <v>859</v>
      </c>
      <c r="G5222" s="2">
        <v>42</v>
      </c>
      <c r="H5222" s="2">
        <v>1.956986452569E-4</v>
      </c>
      <c r="I5222" s="2">
        <v>2.1918248268772803E-4</v>
      </c>
      <c r="J5222" s="26" t="s">
        <v>700</v>
      </c>
    </row>
    <row r="5223" spans="1:10" ht="15.75" hidden="1" customHeight="1" x14ac:dyDescent="0.25">
      <c r="A5223" s="2" t="s">
        <v>853</v>
      </c>
      <c r="B5223" s="2" t="s">
        <v>854</v>
      </c>
      <c r="C5223" s="2">
        <v>2020</v>
      </c>
      <c r="D5223" s="2" t="s">
        <v>241</v>
      </c>
      <c r="E5223" s="2" t="s">
        <v>627</v>
      </c>
      <c r="F5223" s="2" t="s">
        <v>857</v>
      </c>
      <c r="G5223" s="2">
        <v>42</v>
      </c>
      <c r="H5223" s="2">
        <v>6.3592167862229997E-4</v>
      </c>
      <c r="I5223" s="2">
        <v>7.1223228005697602E-4</v>
      </c>
      <c r="J5223" s="26" t="s">
        <v>700</v>
      </c>
    </row>
    <row r="5224" spans="1:10" ht="15.75" hidden="1" customHeight="1" x14ac:dyDescent="0.25">
      <c r="A5224" s="2" t="s">
        <v>853</v>
      </c>
      <c r="B5224" s="2" t="s">
        <v>854</v>
      </c>
      <c r="C5224" s="2">
        <v>2020</v>
      </c>
      <c r="D5224" s="2" t="s">
        <v>241</v>
      </c>
      <c r="E5224" s="2" t="s">
        <v>627</v>
      </c>
      <c r="F5224" s="2" t="s">
        <v>856</v>
      </c>
      <c r="G5224" s="2">
        <v>42</v>
      </c>
      <c r="H5224" s="2">
        <v>2.8540740459000001E-5</v>
      </c>
      <c r="I5224" s="2">
        <v>3.1965629314080004E-5</v>
      </c>
      <c r="J5224" s="26" t="s">
        <v>700</v>
      </c>
    </row>
    <row r="5225" spans="1:10" ht="15.75" hidden="1" customHeight="1" x14ac:dyDescent="0.25">
      <c r="A5225" s="2" t="s">
        <v>853</v>
      </c>
      <c r="B5225" s="2" t="s">
        <v>854</v>
      </c>
      <c r="C5225" s="2">
        <v>2020</v>
      </c>
      <c r="D5225" s="2" t="s">
        <v>241</v>
      </c>
      <c r="E5225" s="2" t="s">
        <v>627</v>
      </c>
      <c r="F5225" s="2" t="s">
        <v>858</v>
      </c>
      <c r="G5225" s="2">
        <v>42</v>
      </c>
      <c r="H5225" s="2">
        <v>7.0478309644385999E-3</v>
      </c>
      <c r="I5225" s="2">
        <v>7.8935706801712326E-3</v>
      </c>
      <c r="J5225" s="26" t="s">
        <v>700</v>
      </c>
    </row>
    <row r="5226" spans="1:10" ht="15.75" hidden="1" customHeight="1" x14ac:dyDescent="0.25">
      <c r="A5226" s="2" t="s">
        <v>853</v>
      </c>
      <c r="B5226" s="2" t="s">
        <v>854</v>
      </c>
      <c r="C5226" s="2">
        <v>2020</v>
      </c>
      <c r="D5226" s="2" t="s">
        <v>241</v>
      </c>
      <c r="E5226" s="2" t="s">
        <v>627</v>
      </c>
      <c r="F5226" s="2" t="s">
        <v>856</v>
      </c>
      <c r="G5226" s="2">
        <v>43</v>
      </c>
      <c r="H5226" s="2">
        <v>1.088894823624E-4</v>
      </c>
      <c r="I5226" s="2">
        <v>1.2195622024588801E-4</v>
      </c>
      <c r="J5226" s="26" t="s">
        <v>700</v>
      </c>
    </row>
    <row r="5227" spans="1:10" ht="15.75" hidden="1" customHeight="1" x14ac:dyDescent="0.25">
      <c r="A5227" s="2" t="s">
        <v>853</v>
      </c>
      <c r="B5227" s="2" t="s">
        <v>854</v>
      </c>
      <c r="C5227" s="2">
        <v>2020</v>
      </c>
      <c r="D5227" s="2" t="s">
        <v>241</v>
      </c>
      <c r="E5227" s="2" t="s">
        <v>627</v>
      </c>
      <c r="F5227" s="2" t="s">
        <v>859</v>
      </c>
      <c r="G5227" s="2">
        <v>43</v>
      </c>
      <c r="H5227" s="2">
        <v>6.6922628320800005E-5</v>
      </c>
      <c r="I5227" s="2">
        <v>7.4953343719296012E-5</v>
      </c>
      <c r="J5227" s="26" t="s">
        <v>700</v>
      </c>
    </row>
    <row r="5228" spans="1:10" ht="15.75" hidden="1" customHeight="1" x14ac:dyDescent="0.25">
      <c r="A5228" s="2" t="s">
        <v>853</v>
      </c>
      <c r="B5228" s="2" t="s">
        <v>854</v>
      </c>
      <c r="C5228" s="2">
        <v>2020</v>
      </c>
      <c r="D5228" s="2" t="s">
        <v>241</v>
      </c>
      <c r="E5228" s="2" t="s">
        <v>627</v>
      </c>
      <c r="F5228" s="2" t="s">
        <v>858</v>
      </c>
      <c r="G5228" s="2">
        <v>43</v>
      </c>
      <c r="H5228" s="2">
        <v>1.6979263164103001E-3</v>
      </c>
      <c r="I5228" s="2">
        <v>1.9016774743795364E-3</v>
      </c>
      <c r="J5228" s="26" t="s">
        <v>700</v>
      </c>
    </row>
    <row r="5229" spans="1:10" ht="15.75" hidden="1" customHeight="1" x14ac:dyDescent="0.25">
      <c r="A5229" s="2" t="s">
        <v>853</v>
      </c>
      <c r="B5229" s="2" t="s">
        <v>854</v>
      </c>
      <c r="C5229" s="2">
        <v>2020</v>
      </c>
      <c r="D5229" s="2" t="s">
        <v>241</v>
      </c>
      <c r="E5229" s="2" t="s">
        <v>627</v>
      </c>
      <c r="F5229" s="2" t="s">
        <v>857</v>
      </c>
      <c r="G5229" s="2">
        <v>43</v>
      </c>
      <c r="H5229" s="2">
        <v>8.708720561117E-4</v>
      </c>
      <c r="I5229" s="2">
        <v>9.7537670284510408E-4</v>
      </c>
      <c r="J5229" s="26" t="s">
        <v>700</v>
      </c>
    </row>
    <row r="5230" spans="1:10" ht="15.75" hidden="1" customHeight="1" x14ac:dyDescent="0.25">
      <c r="A5230" s="2" t="s">
        <v>853</v>
      </c>
      <c r="B5230" s="2" t="s">
        <v>854</v>
      </c>
      <c r="C5230" s="2">
        <v>2020</v>
      </c>
      <c r="D5230" s="2" t="s">
        <v>241</v>
      </c>
      <c r="E5230" s="2" t="s">
        <v>627</v>
      </c>
      <c r="F5230" s="2" t="s">
        <v>860</v>
      </c>
      <c r="G5230" s="2">
        <v>43</v>
      </c>
      <c r="H5230" s="2">
        <v>3.365732554812E-4</v>
      </c>
      <c r="I5230" s="2">
        <v>3.7696204613894407E-4</v>
      </c>
      <c r="J5230" s="26" t="s">
        <v>701</v>
      </c>
    </row>
    <row r="5231" spans="1:10" ht="15.75" hidden="1" customHeight="1" x14ac:dyDescent="0.25">
      <c r="A5231" s="2" t="s">
        <v>853</v>
      </c>
      <c r="B5231" s="2" t="s">
        <v>854</v>
      </c>
      <c r="C5231" s="2">
        <v>2020</v>
      </c>
      <c r="D5231" s="2" t="s">
        <v>241</v>
      </c>
      <c r="E5231" s="2" t="s">
        <v>627</v>
      </c>
      <c r="F5231" s="2" t="s">
        <v>856</v>
      </c>
      <c r="G5231" s="2">
        <v>44</v>
      </c>
      <c r="H5231" s="2">
        <v>2.7459893317400002E-5</v>
      </c>
      <c r="I5231" s="2">
        <v>3.0755080515488007E-5</v>
      </c>
      <c r="J5231" s="26" t="s">
        <v>700</v>
      </c>
    </row>
    <row r="5232" spans="1:10" ht="15.75" hidden="1" customHeight="1" x14ac:dyDescent="0.25">
      <c r="A5232" s="2" t="s">
        <v>853</v>
      </c>
      <c r="B5232" s="2" t="s">
        <v>854</v>
      </c>
      <c r="C5232" s="2">
        <v>2020</v>
      </c>
      <c r="D5232" s="2" t="s">
        <v>241</v>
      </c>
      <c r="E5232" s="2" t="s">
        <v>627</v>
      </c>
      <c r="F5232" s="2" t="s">
        <v>859</v>
      </c>
      <c r="G5232" s="2">
        <v>44</v>
      </c>
      <c r="H5232" s="2">
        <v>1.8987029761770001E-4</v>
      </c>
      <c r="I5232" s="2">
        <v>2.1265473333182403E-4</v>
      </c>
      <c r="J5232" s="26" t="s">
        <v>700</v>
      </c>
    </row>
    <row r="5233" spans="1:10" ht="15.75" hidden="1" customHeight="1" x14ac:dyDescent="0.25">
      <c r="A5233" s="2" t="s">
        <v>853</v>
      </c>
      <c r="B5233" s="2" t="s">
        <v>854</v>
      </c>
      <c r="C5233" s="2">
        <v>2020</v>
      </c>
      <c r="D5233" s="2" t="s">
        <v>241</v>
      </c>
      <c r="E5233" s="2" t="s">
        <v>627</v>
      </c>
      <c r="F5233" s="2" t="s">
        <v>860</v>
      </c>
      <c r="G5233" s="2">
        <v>44</v>
      </c>
      <c r="H5233" s="2">
        <v>1.015238405671E-3</v>
      </c>
      <c r="I5233" s="2">
        <v>1.13706701435152E-3</v>
      </c>
      <c r="J5233" s="26" t="s">
        <v>701</v>
      </c>
    </row>
    <row r="5234" spans="1:10" ht="15.75" hidden="1" customHeight="1" x14ac:dyDescent="0.25">
      <c r="A5234" s="2" t="s">
        <v>853</v>
      </c>
      <c r="B5234" s="2" t="s">
        <v>854</v>
      </c>
      <c r="C5234" s="2">
        <v>2020</v>
      </c>
      <c r="D5234" s="2" t="s">
        <v>241</v>
      </c>
      <c r="E5234" s="2" t="s">
        <v>627</v>
      </c>
      <c r="F5234" s="2" t="s">
        <v>858</v>
      </c>
      <c r="G5234" s="2">
        <v>44</v>
      </c>
      <c r="H5234" s="2">
        <v>3.5766230430453998E-3</v>
      </c>
      <c r="I5234" s="2">
        <v>4.0058178082108481E-3</v>
      </c>
      <c r="J5234" s="26" t="s">
        <v>700</v>
      </c>
    </row>
    <row r="5235" spans="1:10" ht="15.75" hidden="1" customHeight="1" x14ac:dyDescent="0.25">
      <c r="A5235" s="2" t="s">
        <v>853</v>
      </c>
      <c r="B5235" s="2" t="s">
        <v>854</v>
      </c>
      <c r="C5235" s="2">
        <v>2020</v>
      </c>
      <c r="D5235" s="2" t="s">
        <v>241</v>
      </c>
      <c r="E5235" s="2" t="s">
        <v>627</v>
      </c>
      <c r="F5235" s="2" t="s">
        <v>857</v>
      </c>
      <c r="G5235" s="2">
        <v>44</v>
      </c>
      <c r="H5235" s="2">
        <v>8.0544981756249998E-4</v>
      </c>
      <c r="I5235" s="2">
        <v>9.0210379567000007E-4</v>
      </c>
      <c r="J5235" s="26" t="s">
        <v>700</v>
      </c>
    </row>
    <row r="5236" spans="1:10" ht="15.75" hidden="1" customHeight="1" x14ac:dyDescent="0.25">
      <c r="A5236" s="2" t="s">
        <v>853</v>
      </c>
      <c r="B5236" s="2" t="s">
        <v>854</v>
      </c>
      <c r="C5236" s="2">
        <v>2020</v>
      </c>
      <c r="D5236" s="2" t="s">
        <v>241</v>
      </c>
      <c r="E5236" s="2" t="s">
        <v>627</v>
      </c>
      <c r="F5236" s="2" t="s">
        <v>858</v>
      </c>
      <c r="G5236" s="2">
        <v>45</v>
      </c>
      <c r="H5236" s="2">
        <v>1.8932920647785E-3</v>
      </c>
      <c r="I5236" s="2">
        <v>2.1204871125519204E-3</v>
      </c>
      <c r="J5236" s="26" t="s">
        <v>700</v>
      </c>
    </row>
    <row r="5237" spans="1:10" ht="15.75" hidden="1" customHeight="1" x14ac:dyDescent="0.25">
      <c r="A5237" s="2" t="s">
        <v>853</v>
      </c>
      <c r="B5237" s="2" t="s">
        <v>854</v>
      </c>
      <c r="C5237" s="2">
        <v>2020</v>
      </c>
      <c r="D5237" s="2" t="s">
        <v>241</v>
      </c>
      <c r="E5237" s="2" t="s">
        <v>627</v>
      </c>
      <c r="F5237" s="2" t="s">
        <v>855</v>
      </c>
      <c r="G5237" s="2">
        <v>45</v>
      </c>
      <c r="H5237" s="2">
        <v>3.8410958950409999E-4</v>
      </c>
      <c r="I5237" s="2">
        <v>4.3020274024459205E-4</v>
      </c>
      <c r="J5237" s="26" t="s">
        <v>700</v>
      </c>
    </row>
    <row r="5238" spans="1:10" ht="15.75" hidden="1" customHeight="1" x14ac:dyDescent="0.25">
      <c r="A5238" s="2" t="s">
        <v>853</v>
      </c>
      <c r="B5238" s="2" t="s">
        <v>854</v>
      </c>
      <c r="C5238" s="2">
        <v>2020</v>
      </c>
      <c r="D5238" s="2" t="s">
        <v>241</v>
      </c>
      <c r="E5238" s="2" t="s">
        <v>627</v>
      </c>
      <c r="F5238" s="2" t="s">
        <v>857</v>
      </c>
      <c r="G5238" s="2">
        <v>45</v>
      </c>
      <c r="H5238" s="2">
        <v>4.4056579645260002E-4</v>
      </c>
      <c r="I5238" s="2">
        <v>4.9343369202691206E-4</v>
      </c>
      <c r="J5238" s="26" t="s">
        <v>700</v>
      </c>
    </row>
    <row r="5239" spans="1:10" ht="15.75" hidden="1" customHeight="1" x14ac:dyDescent="0.25">
      <c r="A5239" s="2" t="s">
        <v>853</v>
      </c>
      <c r="B5239" s="2" t="s">
        <v>854</v>
      </c>
      <c r="C5239" s="2">
        <v>2020</v>
      </c>
      <c r="D5239" s="2" t="s">
        <v>241</v>
      </c>
      <c r="E5239" s="2" t="s">
        <v>627</v>
      </c>
      <c r="F5239" s="2" t="s">
        <v>856</v>
      </c>
      <c r="G5239" s="2">
        <v>45</v>
      </c>
      <c r="H5239" s="2">
        <v>2.7491685614200001E-5</v>
      </c>
      <c r="I5239" s="2">
        <v>3.0790687887904002E-5</v>
      </c>
      <c r="J5239" s="26" t="s">
        <v>700</v>
      </c>
    </row>
    <row r="5240" spans="1:10" ht="15.75" hidden="1" customHeight="1" x14ac:dyDescent="0.25">
      <c r="A5240" s="2" t="s">
        <v>853</v>
      </c>
      <c r="B5240" s="2" t="s">
        <v>854</v>
      </c>
      <c r="C5240" s="2">
        <v>2020</v>
      </c>
      <c r="D5240" s="2" t="s">
        <v>241</v>
      </c>
      <c r="E5240" s="2" t="s">
        <v>627</v>
      </c>
      <c r="F5240" s="2" t="s">
        <v>858</v>
      </c>
      <c r="G5240" s="2">
        <v>46</v>
      </c>
      <c r="H5240" s="2">
        <v>3.4737307578324998E-3</v>
      </c>
      <c r="I5240" s="2">
        <v>3.8905784487724003E-3</v>
      </c>
      <c r="J5240" s="26" t="s">
        <v>700</v>
      </c>
    </row>
    <row r="5241" spans="1:10" ht="15.75" hidden="1" customHeight="1" x14ac:dyDescent="0.25">
      <c r="A5241" s="2" t="s">
        <v>853</v>
      </c>
      <c r="B5241" s="2" t="s">
        <v>854</v>
      </c>
      <c r="C5241" s="2">
        <v>2020</v>
      </c>
      <c r="D5241" s="2" t="s">
        <v>241</v>
      </c>
      <c r="E5241" s="2" t="s">
        <v>627</v>
      </c>
      <c r="F5241" s="2" t="s">
        <v>856</v>
      </c>
      <c r="G5241" s="2">
        <v>46</v>
      </c>
      <c r="H5241" s="2">
        <v>2.6118879759500001E-5</v>
      </c>
      <c r="I5241" s="2">
        <v>2.9253145330640005E-5</v>
      </c>
      <c r="J5241" s="26" t="s">
        <v>700</v>
      </c>
    </row>
    <row r="5242" spans="1:10" ht="15.75" hidden="1" customHeight="1" x14ac:dyDescent="0.25">
      <c r="A5242" s="2" t="s">
        <v>853</v>
      </c>
      <c r="B5242" s="2" t="s">
        <v>854</v>
      </c>
      <c r="C5242" s="2">
        <v>2020</v>
      </c>
      <c r="D5242" s="2" t="s">
        <v>241</v>
      </c>
      <c r="E5242" s="2" t="s">
        <v>627</v>
      </c>
      <c r="F5242" s="2" t="s">
        <v>859</v>
      </c>
      <c r="G5242" s="2">
        <v>46</v>
      </c>
      <c r="H5242" s="2">
        <v>5.9491023421299998E-5</v>
      </c>
      <c r="I5242" s="2">
        <v>6.6629946231856001E-5</v>
      </c>
      <c r="J5242" s="26" t="s">
        <v>700</v>
      </c>
    </row>
    <row r="5243" spans="1:10" ht="15.75" hidden="1" customHeight="1" x14ac:dyDescent="0.25">
      <c r="A5243" s="2" t="s">
        <v>853</v>
      </c>
      <c r="B5243" s="2" t="s">
        <v>854</v>
      </c>
      <c r="C5243" s="2">
        <v>2020</v>
      </c>
      <c r="D5243" s="2" t="s">
        <v>241</v>
      </c>
      <c r="E5243" s="2" t="s">
        <v>627</v>
      </c>
      <c r="F5243" s="2" t="s">
        <v>857</v>
      </c>
      <c r="G5243" s="2">
        <v>46</v>
      </c>
      <c r="H5243" s="2">
        <v>4.1472936572970002E-4</v>
      </c>
      <c r="I5243" s="2">
        <v>4.6449688961726408E-4</v>
      </c>
      <c r="J5243" s="26" t="s">
        <v>700</v>
      </c>
    </row>
    <row r="5244" spans="1:10" ht="15.75" hidden="1" customHeight="1" x14ac:dyDescent="0.25">
      <c r="A5244" s="2" t="s">
        <v>853</v>
      </c>
      <c r="B5244" s="2" t="s">
        <v>854</v>
      </c>
      <c r="C5244" s="2">
        <v>2020</v>
      </c>
      <c r="D5244" s="2" t="s">
        <v>241</v>
      </c>
      <c r="E5244" s="2" t="s">
        <v>627</v>
      </c>
      <c r="F5244" s="2" t="s">
        <v>855</v>
      </c>
      <c r="G5244" s="2">
        <v>46</v>
      </c>
      <c r="H5244" s="2">
        <v>3.9750576252119997E-4</v>
      </c>
      <c r="I5244" s="2">
        <v>4.4520645402374402E-4</v>
      </c>
      <c r="J5244" s="26" t="s">
        <v>700</v>
      </c>
    </row>
    <row r="5245" spans="1:10" ht="15.75" hidden="1" customHeight="1" x14ac:dyDescent="0.25">
      <c r="A5245" s="2" t="s">
        <v>853</v>
      </c>
      <c r="B5245" s="2" t="s">
        <v>854</v>
      </c>
      <c r="C5245" s="2">
        <v>2020</v>
      </c>
      <c r="D5245" s="2" t="s">
        <v>241</v>
      </c>
      <c r="E5245" s="2" t="s">
        <v>627</v>
      </c>
      <c r="F5245" s="2" t="s">
        <v>857</v>
      </c>
      <c r="G5245" s="2">
        <v>47</v>
      </c>
      <c r="H5245" s="2">
        <v>3.8139925163700001E-4</v>
      </c>
      <c r="I5245" s="2">
        <v>4.2716716183344004E-4</v>
      </c>
      <c r="J5245" s="26" t="s">
        <v>700</v>
      </c>
    </row>
    <row r="5246" spans="1:10" ht="15.75" hidden="1" customHeight="1" x14ac:dyDescent="0.25">
      <c r="A5246" s="2" t="s">
        <v>853</v>
      </c>
      <c r="B5246" s="2" t="s">
        <v>854</v>
      </c>
      <c r="C5246" s="2">
        <v>2020</v>
      </c>
      <c r="D5246" s="2" t="s">
        <v>241</v>
      </c>
      <c r="E5246" s="2" t="s">
        <v>627</v>
      </c>
      <c r="F5246" s="2" t="s">
        <v>859</v>
      </c>
      <c r="G5246" s="2">
        <v>47</v>
      </c>
      <c r="H5246" s="2">
        <v>5.7464803831000003E-5</v>
      </c>
      <c r="I5246" s="2">
        <v>6.4360580290720004E-5</v>
      </c>
      <c r="J5246" s="26" t="s">
        <v>700</v>
      </c>
    </row>
    <row r="5247" spans="1:10" ht="15.75" hidden="1" customHeight="1" x14ac:dyDescent="0.25">
      <c r="A5247" s="2" t="s">
        <v>853</v>
      </c>
      <c r="B5247" s="2" t="s">
        <v>854</v>
      </c>
      <c r="C5247" s="2">
        <v>2020</v>
      </c>
      <c r="D5247" s="2" t="s">
        <v>241</v>
      </c>
      <c r="E5247" s="2" t="s">
        <v>627</v>
      </c>
      <c r="F5247" s="2" t="s">
        <v>856</v>
      </c>
      <c r="G5247" s="2">
        <v>47</v>
      </c>
      <c r="H5247" s="2">
        <v>2.5309554985099999E-5</v>
      </c>
      <c r="I5247" s="2">
        <v>2.8346701583312001E-5</v>
      </c>
      <c r="J5247" s="26" t="s">
        <v>700</v>
      </c>
    </row>
    <row r="5248" spans="1:10" ht="15.75" hidden="1" customHeight="1" x14ac:dyDescent="0.25">
      <c r="A5248" s="2" t="s">
        <v>853</v>
      </c>
      <c r="B5248" s="2" t="s">
        <v>854</v>
      </c>
      <c r="C5248" s="2">
        <v>2020</v>
      </c>
      <c r="D5248" s="2" t="s">
        <v>241</v>
      </c>
      <c r="E5248" s="2" t="s">
        <v>627</v>
      </c>
      <c r="F5248" s="2" t="s">
        <v>858</v>
      </c>
      <c r="G5248" s="2">
        <v>47</v>
      </c>
      <c r="H5248" s="2">
        <v>4.8573688836768001E-3</v>
      </c>
      <c r="I5248" s="2">
        <v>5.4402531497180166E-3</v>
      </c>
      <c r="J5248" s="26" t="s">
        <v>700</v>
      </c>
    </row>
    <row r="5249" spans="1:10" ht="15.75" hidden="1" customHeight="1" x14ac:dyDescent="0.25">
      <c r="A5249" s="2" t="s">
        <v>853</v>
      </c>
      <c r="B5249" s="2" t="s">
        <v>854</v>
      </c>
      <c r="C5249" s="2">
        <v>2020</v>
      </c>
      <c r="D5249" s="2" t="s">
        <v>241</v>
      </c>
      <c r="E5249" s="2" t="s">
        <v>627</v>
      </c>
      <c r="F5249" s="2" t="s">
        <v>857</v>
      </c>
      <c r="G5249" s="2">
        <v>48</v>
      </c>
      <c r="H5249" s="2">
        <v>1.8668826669449999E-4</v>
      </c>
      <c r="I5249" s="2">
        <v>2.0909085869784001E-4</v>
      </c>
      <c r="J5249" s="26" t="s">
        <v>700</v>
      </c>
    </row>
    <row r="5250" spans="1:10" ht="15.75" hidden="1" customHeight="1" x14ac:dyDescent="0.25">
      <c r="A5250" s="2" t="s">
        <v>853</v>
      </c>
      <c r="B5250" s="2" t="s">
        <v>854</v>
      </c>
      <c r="C5250" s="2">
        <v>2020</v>
      </c>
      <c r="D5250" s="2" t="s">
        <v>241</v>
      </c>
      <c r="E5250" s="2" t="s">
        <v>627</v>
      </c>
      <c r="F5250" s="2" t="s">
        <v>859</v>
      </c>
      <c r="G5250" s="2">
        <v>48</v>
      </c>
      <c r="H5250" s="2">
        <v>1.6783686805869999E-4</v>
      </c>
      <c r="I5250" s="2">
        <v>1.8797729222574402E-4</v>
      </c>
      <c r="J5250" s="26" t="s">
        <v>700</v>
      </c>
    </row>
    <row r="5251" spans="1:10" ht="15.75" hidden="1" customHeight="1" x14ac:dyDescent="0.25">
      <c r="A5251" s="2" t="s">
        <v>853</v>
      </c>
      <c r="B5251" s="2" t="s">
        <v>854</v>
      </c>
      <c r="C5251" s="2">
        <v>2020</v>
      </c>
      <c r="D5251" s="2" t="s">
        <v>241</v>
      </c>
      <c r="E5251" s="2" t="s">
        <v>627</v>
      </c>
      <c r="F5251" s="2" t="s">
        <v>856</v>
      </c>
      <c r="G5251" s="2">
        <v>48</v>
      </c>
      <c r="H5251" s="2">
        <v>4.8870504542700003E-5</v>
      </c>
      <c r="I5251" s="2">
        <v>5.4734965087824009E-5</v>
      </c>
      <c r="J5251" s="26" t="s">
        <v>700</v>
      </c>
    </row>
    <row r="5252" spans="1:10" ht="15.75" hidden="1" customHeight="1" x14ac:dyDescent="0.25">
      <c r="A5252" s="2" t="s">
        <v>853</v>
      </c>
      <c r="B5252" s="2" t="s">
        <v>854</v>
      </c>
      <c r="C5252" s="2">
        <v>2020</v>
      </c>
      <c r="D5252" s="2" t="s">
        <v>241</v>
      </c>
      <c r="E5252" s="2" t="s">
        <v>627</v>
      </c>
      <c r="F5252" s="2" t="s">
        <v>855</v>
      </c>
      <c r="G5252" s="2">
        <v>48</v>
      </c>
      <c r="H5252" s="2">
        <v>3.6154247936789999E-4</v>
      </c>
      <c r="I5252" s="2">
        <v>4.0492757689204804E-4</v>
      </c>
      <c r="J5252" s="26" t="s">
        <v>700</v>
      </c>
    </row>
    <row r="5253" spans="1:10" ht="15.75" hidden="1" customHeight="1" x14ac:dyDescent="0.25">
      <c r="A5253" s="2" t="s">
        <v>853</v>
      </c>
      <c r="B5253" s="2" t="s">
        <v>854</v>
      </c>
      <c r="C5253" s="2">
        <v>2020</v>
      </c>
      <c r="D5253" s="2" t="s">
        <v>241</v>
      </c>
      <c r="E5253" s="2" t="s">
        <v>627</v>
      </c>
      <c r="F5253" s="2" t="s">
        <v>858</v>
      </c>
      <c r="G5253" s="2">
        <v>48</v>
      </c>
      <c r="H5253" s="2">
        <v>1.5662481309846E-3</v>
      </c>
      <c r="I5253" s="2">
        <v>1.7541979067027523E-3</v>
      </c>
      <c r="J5253" s="26" t="s">
        <v>700</v>
      </c>
    </row>
    <row r="5254" spans="1:10" ht="15.75" hidden="1" customHeight="1" x14ac:dyDescent="0.25">
      <c r="A5254" s="2" t="s">
        <v>853</v>
      </c>
      <c r="B5254" s="2" t="s">
        <v>854</v>
      </c>
      <c r="C5254" s="2">
        <v>2020</v>
      </c>
      <c r="D5254" s="2" t="s">
        <v>241</v>
      </c>
      <c r="E5254" s="2" t="s">
        <v>627</v>
      </c>
      <c r="F5254" s="2" t="s">
        <v>857</v>
      </c>
      <c r="G5254" s="2">
        <v>49</v>
      </c>
      <c r="H5254" s="2">
        <v>3.883687459165E-4</v>
      </c>
      <c r="I5254" s="2">
        <v>4.3497299542648006E-4</v>
      </c>
      <c r="J5254" s="26" t="s">
        <v>700</v>
      </c>
    </row>
    <row r="5255" spans="1:10" ht="15.75" hidden="1" customHeight="1" x14ac:dyDescent="0.25">
      <c r="A5255" s="2" t="s">
        <v>853</v>
      </c>
      <c r="B5255" s="2" t="s">
        <v>854</v>
      </c>
      <c r="C5255" s="2">
        <v>2020</v>
      </c>
      <c r="D5255" s="2" t="s">
        <v>241</v>
      </c>
      <c r="E5255" s="2" t="s">
        <v>627</v>
      </c>
      <c r="F5255" s="2" t="s">
        <v>856</v>
      </c>
      <c r="G5255" s="2">
        <v>49</v>
      </c>
      <c r="H5255" s="2">
        <v>9.4551478468899995E-5</v>
      </c>
      <c r="I5255" s="2">
        <v>1.05897655885168E-4</v>
      </c>
      <c r="J5255" s="26" t="s">
        <v>700</v>
      </c>
    </row>
    <row r="5256" spans="1:10" ht="15.75" hidden="1" customHeight="1" x14ac:dyDescent="0.25">
      <c r="A5256" s="2" t="s">
        <v>853</v>
      </c>
      <c r="B5256" s="2" t="s">
        <v>854</v>
      </c>
      <c r="C5256" s="2">
        <v>2020</v>
      </c>
      <c r="D5256" s="2" t="s">
        <v>241</v>
      </c>
      <c r="E5256" s="2" t="s">
        <v>627</v>
      </c>
      <c r="F5256" s="2" t="s">
        <v>855</v>
      </c>
      <c r="G5256" s="2">
        <v>49</v>
      </c>
      <c r="H5256" s="2">
        <v>4.1282596066589998E-4</v>
      </c>
      <c r="I5256" s="2">
        <v>4.6236507594580803E-4</v>
      </c>
      <c r="J5256" s="26" t="s">
        <v>700</v>
      </c>
    </row>
    <row r="5257" spans="1:10" ht="15.75" hidden="1" customHeight="1" x14ac:dyDescent="0.25">
      <c r="A5257" s="2" t="s">
        <v>853</v>
      </c>
      <c r="B5257" s="2" t="s">
        <v>854</v>
      </c>
      <c r="C5257" s="2">
        <v>2020</v>
      </c>
      <c r="D5257" s="2" t="s">
        <v>241</v>
      </c>
      <c r="E5257" s="2" t="s">
        <v>627</v>
      </c>
      <c r="F5257" s="2" t="s">
        <v>859</v>
      </c>
      <c r="G5257" s="2">
        <v>49</v>
      </c>
      <c r="H5257" s="2">
        <v>5.4835178161699999E-5</v>
      </c>
      <c r="I5257" s="2">
        <v>6.1415399541103998E-5</v>
      </c>
      <c r="J5257" s="26" t="s">
        <v>700</v>
      </c>
    </row>
    <row r="5258" spans="1:10" ht="15.75" hidden="1" customHeight="1" x14ac:dyDescent="0.25">
      <c r="A5258" s="2" t="s">
        <v>853</v>
      </c>
      <c r="B5258" s="2" t="s">
        <v>854</v>
      </c>
      <c r="C5258" s="2">
        <v>2020</v>
      </c>
      <c r="D5258" s="2" t="s">
        <v>241</v>
      </c>
      <c r="E5258" s="2" t="s">
        <v>627</v>
      </c>
      <c r="F5258" s="2" t="s">
        <v>858</v>
      </c>
      <c r="G5258" s="2">
        <v>49</v>
      </c>
      <c r="H5258" s="2">
        <v>3.0107491184025999E-3</v>
      </c>
      <c r="I5258" s="2">
        <v>3.3720390126109122E-3</v>
      </c>
      <c r="J5258" s="26" t="s">
        <v>700</v>
      </c>
    </row>
    <row r="5259" spans="1:10" ht="15.75" hidden="1" customHeight="1" x14ac:dyDescent="0.25">
      <c r="A5259" s="2" t="s">
        <v>853</v>
      </c>
      <c r="B5259" s="2" t="s">
        <v>854</v>
      </c>
      <c r="C5259" s="2">
        <v>2020</v>
      </c>
      <c r="D5259" s="2" t="s">
        <v>241</v>
      </c>
      <c r="E5259" s="2" t="s">
        <v>627</v>
      </c>
      <c r="F5259" s="2" t="s">
        <v>857</v>
      </c>
      <c r="G5259" s="2">
        <v>50</v>
      </c>
      <c r="H5259" s="2">
        <v>7.5835613824890003E-4</v>
      </c>
      <c r="I5259" s="2">
        <v>8.4935887483876809E-4</v>
      </c>
      <c r="J5259" s="26" t="s">
        <v>700</v>
      </c>
    </row>
    <row r="5260" spans="1:10" ht="15.75" hidden="1" customHeight="1" x14ac:dyDescent="0.25">
      <c r="A5260" s="2" t="s">
        <v>853</v>
      </c>
      <c r="B5260" s="2" t="s">
        <v>854</v>
      </c>
      <c r="C5260" s="2">
        <v>2020</v>
      </c>
      <c r="D5260" s="2" t="s">
        <v>241</v>
      </c>
      <c r="E5260" s="2" t="s">
        <v>627</v>
      </c>
      <c r="F5260" s="2" t="s">
        <v>858</v>
      </c>
      <c r="G5260" s="2">
        <v>50</v>
      </c>
      <c r="H5260" s="2">
        <v>1.4964033616707E-3</v>
      </c>
      <c r="I5260" s="2">
        <v>1.6759717650711842E-3</v>
      </c>
      <c r="J5260" s="26" t="s">
        <v>700</v>
      </c>
    </row>
    <row r="5261" spans="1:10" ht="15.75" hidden="1" customHeight="1" x14ac:dyDescent="0.25">
      <c r="A5261" s="2" t="s">
        <v>853</v>
      </c>
      <c r="B5261" s="2" t="s">
        <v>854</v>
      </c>
      <c r="C5261" s="2">
        <v>2020</v>
      </c>
      <c r="D5261" s="2" t="s">
        <v>241</v>
      </c>
      <c r="E5261" s="2" t="s">
        <v>627</v>
      </c>
      <c r="F5261" s="2" t="s">
        <v>860</v>
      </c>
      <c r="G5261" s="2">
        <v>50</v>
      </c>
      <c r="H5261" s="2">
        <v>2.9129203176129999E-4</v>
      </c>
      <c r="I5261" s="2">
        <v>3.2624707557265604E-4</v>
      </c>
      <c r="J5261" s="26" t="s">
        <v>701</v>
      </c>
    </row>
    <row r="5262" spans="1:10" ht="15.75" hidden="1" customHeight="1" x14ac:dyDescent="0.25">
      <c r="A5262" s="2" t="s">
        <v>853</v>
      </c>
      <c r="B5262" s="2" t="s">
        <v>854</v>
      </c>
      <c r="C5262" s="2">
        <v>2020</v>
      </c>
      <c r="D5262" s="2" t="s">
        <v>241</v>
      </c>
      <c r="E5262" s="2" t="s">
        <v>627</v>
      </c>
      <c r="F5262" s="2" t="s">
        <v>858</v>
      </c>
      <c r="G5262" s="2">
        <v>51</v>
      </c>
      <c r="H5262" s="2">
        <v>1.4684447087348E-3</v>
      </c>
      <c r="I5262" s="2">
        <v>1.6446580737829761E-3</v>
      </c>
      <c r="J5262" s="26" t="s">
        <v>700</v>
      </c>
    </row>
    <row r="5263" spans="1:10" ht="15.75" hidden="1" customHeight="1" x14ac:dyDescent="0.25">
      <c r="A5263" s="2" t="s">
        <v>853</v>
      </c>
      <c r="B5263" s="2" t="s">
        <v>854</v>
      </c>
      <c r="C5263" s="2">
        <v>2020</v>
      </c>
      <c r="D5263" s="2" t="s">
        <v>241</v>
      </c>
      <c r="E5263" s="2" t="s">
        <v>627</v>
      </c>
      <c r="F5263" s="2" t="s">
        <v>855</v>
      </c>
      <c r="G5263" s="2">
        <v>51</v>
      </c>
      <c r="H5263" s="2">
        <v>3.824569866993E-4</v>
      </c>
      <c r="I5263" s="2">
        <v>4.2835182510321605E-4</v>
      </c>
      <c r="J5263" s="26" t="s">
        <v>700</v>
      </c>
    </row>
    <row r="5264" spans="1:10" ht="15.75" hidden="1" customHeight="1" x14ac:dyDescent="0.25">
      <c r="A5264" s="2" t="s">
        <v>853</v>
      </c>
      <c r="B5264" s="2" t="s">
        <v>854</v>
      </c>
      <c r="C5264" s="2">
        <v>2020</v>
      </c>
      <c r="D5264" s="2" t="s">
        <v>241</v>
      </c>
      <c r="E5264" s="2" t="s">
        <v>627</v>
      </c>
      <c r="F5264" s="2" t="s">
        <v>859</v>
      </c>
      <c r="G5264" s="2">
        <v>51</v>
      </c>
      <c r="H5264" s="2">
        <v>1.612024498172E-4</v>
      </c>
      <c r="I5264" s="2">
        <v>1.8054674379526403E-4</v>
      </c>
      <c r="J5264" s="26" t="s">
        <v>700</v>
      </c>
    </row>
    <row r="5265" spans="1:10" ht="15.75" hidden="1" customHeight="1" x14ac:dyDescent="0.25">
      <c r="A5265" s="2" t="s">
        <v>853</v>
      </c>
      <c r="B5265" s="2" t="s">
        <v>854</v>
      </c>
      <c r="C5265" s="2">
        <v>2020</v>
      </c>
      <c r="D5265" s="2" t="s">
        <v>241</v>
      </c>
      <c r="E5265" s="2" t="s">
        <v>627</v>
      </c>
      <c r="F5265" s="2" t="s">
        <v>857</v>
      </c>
      <c r="G5265" s="2">
        <v>51</v>
      </c>
      <c r="H5265" s="2">
        <v>3.5634133382699999E-4</v>
      </c>
      <c r="I5265" s="2">
        <v>3.9910229388624003E-4</v>
      </c>
      <c r="J5265" s="26" t="s">
        <v>700</v>
      </c>
    </row>
    <row r="5266" spans="1:10" ht="15.75" hidden="1" customHeight="1" x14ac:dyDescent="0.25">
      <c r="A5266" s="2" t="s">
        <v>853</v>
      </c>
      <c r="B5266" s="2" t="s">
        <v>854</v>
      </c>
      <c r="C5266" s="2">
        <v>2020</v>
      </c>
      <c r="D5266" s="2" t="s">
        <v>241</v>
      </c>
      <c r="E5266" s="2" t="s">
        <v>627</v>
      </c>
      <c r="F5266" s="2" t="s">
        <v>860</v>
      </c>
      <c r="G5266" s="2">
        <v>51</v>
      </c>
      <c r="H5266" s="2">
        <v>2.7804292039949999E-4</v>
      </c>
      <c r="I5266" s="2">
        <v>3.1140807084744E-4</v>
      </c>
      <c r="J5266" s="26" t="s">
        <v>701</v>
      </c>
    </row>
    <row r="5267" spans="1:10" ht="15.75" hidden="1" customHeight="1" x14ac:dyDescent="0.25">
      <c r="A5267" s="2" t="s">
        <v>853</v>
      </c>
      <c r="B5267" s="2" t="s">
        <v>854</v>
      </c>
      <c r="C5267" s="2">
        <v>2020</v>
      </c>
      <c r="D5267" s="2" t="s">
        <v>241</v>
      </c>
      <c r="E5267" s="2" t="s">
        <v>627</v>
      </c>
      <c r="F5267" s="2" t="s">
        <v>856</v>
      </c>
      <c r="G5267" s="2">
        <v>52</v>
      </c>
      <c r="H5267" s="2">
        <v>2.29573579418E-5</v>
      </c>
      <c r="I5267" s="2">
        <v>2.5712240894816004E-5</v>
      </c>
      <c r="J5267" s="26" t="s">
        <v>700</v>
      </c>
    </row>
    <row r="5268" spans="1:10" ht="15.75" hidden="1" customHeight="1" x14ac:dyDescent="0.25">
      <c r="A5268" s="2" t="s">
        <v>853</v>
      </c>
      <c r="B5268" s="2" t="s">
        <v>854</v>
      </c>
      <c r="C5268" s="2">
        <v>2020</v>
      </c>
      <c r="D5268" s="2" t="s">
        <v>241</v>
      </c>
      <c r="E5268" s="2" t="s">
        <v>627</v>
      </c>
      <c r="F5268" s="2" t="s">
        <v>858</v>
      </c>
      <c r="G5268" s="2">
        <v>52</v>
      </c>
      <c r="H5268" s="2">
        <v>4.2826140997930997E-3</v>
      </c>
      <c r="I5268" s="2">
        <v>4.7965277917682717E-3</v>
      </c>
      <c r="J5268" s="26" t="s">
        <v>700</v>
      </c>
    </row>
    <row r="5269" spans="1:10" ht="15.75" hidden="1" customHeight="1" x14ac:dyDescent="0.25">
      <c r="A5269" s="2" t="s">
        <v>853</v>
      </c>
      <c r="B5269" s="2" t="s">
        <v>854</v>
      </c>
      <c r="C5269" s="2">
        <v>2020</v>
      </c>
      <c r="D5269" s="2" t="s">
        <v>241</v>
      </c>
      <c r="E5269" s="2" t="s">
        <v>627</v>
      </c>
      <c r="F5269" s="2" t="s">
        <v>855</v>
      </c>
      <c r="G5269" s="2">
        <v>52</v>
      </c>
      <c r="H5269" s="2">
        <v>7.8058589133429997E-4</v>
      </c>
      <c r="I5269" s="2">
        <v>8.7425619829441606E-4</v>
      </c>
      <c r="J5269" s="26" t="s">
        <v>700</v>
      </c>
    </row>
    <row r="5270" spans="1:10" ht="15.75" hidden="1" customHeight="1" x14ac:dyDescent="0.25">
      <c r="A5270" s="2" t="s">
        <v>853</v>
      </c>
      <c r="B5270" s="2" t="s">
        <v>854</v>
      </c>
      <c r="C5270" s="2">
        <v>2020</v>
      </c>
      <c r="D5270" s="2" t="s">
        <v>241</v>
      </c>
      <c r="E5270" s="2" t="s">
        <v>627</v>
      </c>
      <c r="F5270" s="2" t="s">
        <v>859</v>
      </c>
      <c r="G5270" s="2">
        <v>52</v>
      </c>
      <c r="H5270" s="2">
        <v>5.1326554967100001E-5</v>
      </c>
      <c r="I5270" s="2">
        <v>5.7485741563152006E-5</v>
      </c>
      <c r="J5270" s="26" t="s">
        <v>700</v>
      </c>
    </row>
    <row r="5271" spans="1:10" ht="15.75" hidden="1" customHeight="1" x14ac:dyDescent="0.25">
      <c r="A5271" s="2" t="s">
        <v>853</v>
      </c>
      <c r="B5271" s="2" t="s">
        <v>854</v>
      </c>
      <c r="C5271" s="2">
        <v>2020</v>
      </c>
      <c r="D5271" s="2" t="s">
        <v>241</v>
      </c>
      <c r="E5271" s="2" t="s">
        <v>627</v>
      </c>
      <c r="F5271" s="2" t="s">
        <v>860</v>
      </c>
      <c r="G5271" s="2">
        <v>53</v>
      </c>
      <c r="H5271" s="2">
        <v>2.7361587854099999E-4</v>
      </c>
      <c r="I5271" s="2">
        <v>3.0644978396591999E-4</v>
      </c>
      <c r="J5271" s="26" t="s">
        <v>701</v>
      </c>
    </row>
    <row r="5272" spans="1:10" ht="15.75" hidden="1" customHeight="1" x14ac:dyDescent="0.25">
      <c r="A5272" s="2" t="s">
        <v>853</v>
      </c>
      <c r="B5272" s="2" t="s">
        <v>854</v>
      </c>
      <c r="C5272" s="2">
        <v>2020</v>
      </c>
      <c r="D5272" s="2" t="s">
        <v>241</v>
      </c>
      <c r="E5272" s="2" t="s">
        <v>627</v>
      </c>
      <c r="F5272" s="2" t="s">
        <v>858</v>
      </c>
      <c r="G5272" s="2">
        <v>53</v>
      </c>
      <c r="H5272" s="2">
        <v>5.7180977892131004E-3</v>
      </c>
      <c r="I5272" s="2">
        <v>6.404269523918673E-3</v>
      </c>
      <c r="J5272" s="26" t="s">
        <v>700</v>
      </c>
    </row>
    <row r="5273" spans="1:10" ht="15.75" hidden="1" customHeight="1" x14ac:dyDescent="0.25">
      <c r="A5273" s="2" t="s">
        <v>853</v>
      </c>
      <c r="B5273" s="2" t="s">
        <v>854</v>
      </c>
      <c r="C5273" s="2">
        <v>2020</v>
      </c>
      <c r="D5273" s="2" t="s">
        <v>241</v>
      </c>
      <c r="E5273" s="2" t="s">
        <v>627</v>
      </c>
      <c r="F5273" s="2" t="s">
        <v>859</v>
      </c>
      <c r="G5273" s="2">
        <v>53</v>
      </c>
      <c r="H5273" s="2">
        <v>5.1281738706200002E-5</v>
      </c>
      <c r="I5273" s="2">
        <v>5.743554735094401E-5</v>
      </c>
      <c r="J5273" s="26" t="s">
        <v>700</v>
      </c>
    </row>
    <row r="5274" spans="1:10" ht="15.75" hidden="1" customHeight="1" x14ac:dyDescent="0.25">
      <c r="A5274" s="2" t="s">
        <v>853</v>
      </c>
      <c r="B5274" s="2" t="s">
        <v>854</v>
      </c>
      <c r="C5274" s="2">
        <v>2020</v>
      </c>
      <c r="D5274" s="2" t="s">
        <v>241</v>
      </c>
      <c r="E5274" s="2" t="s">
        <v>627</v>
      </c>
      <c r="F5274" s="2" t="s">
        <v>856</v>
      </c>
      <c r="G5274" s="2">
        <v>53</v>
      </c>
      <c r="H5274" s="2">
        <v>6.5127149355200003E-5</v>
      </c>
      <c r="I5274" s="2">
        <v>7.2942407277824009E-5</v>
      </c>
      <c r="J5274" s="26" t="s">
        <v>700</v>
      </c>
    </row>
    <row r="5275" spans="1:10" ht="15.75" hidden="1" customHeight="1" x14ac:dyDescent="0.25">
      <c r="A5275" s="2" t="s">
        <v>853</v>
      </c>
      <c r="B5275" s="2" t="s">
        <v>854</v>
      </c>
      <c r="C5275" s="2">
        <v>2020</v>
      </c>
      <c r="D5275" s="2" t="s">
        <v>241</v>
      </c>
      <c r="E5275" s="2" t="s">
        <v>627</v>
      </c>
      <c r="F5275" s="2" t="s">
        <v>857</v>
      </c>
      <c r="G5275" s="2">
        <v>53</v>
      </c>
      <c r="H5275" s="2">
        <v>1.6929424600680001E-4</v>
      </c>
      <c r="I5275" s="2">
        <v>1.8960955552761602E-4</v>
      </c>
      <c r="J5275" s="26" t="s">
        <v>700</v>
      </c>
    </row>
    <row r="5276" spans="1:10" ht="15.75" hidden="1" customHeight="1" x14ac:dyDescent="0.25">
      <c r="A5276" s="2" t="s">
        <v>853</v>
      </c>
      <c r="B5276" s="2" t="s">
        <v>854</v>
      </c>
      <c r="C5276" s="2">
        <v>2020</v>
      </c>
      <c r="D5276" s="2" t="s">
        <v>241</v>
      </c>
      <c r="E5276" s="2" t="s">
        <v>627</v>
      </c>
      <c r="F5276" s="2" t="s">
        <v>857</v>
      </c>
      <c r="G5276" s="2">
        <v>54</v>
      </c>
      <c r="H5276" s="2">
        <v>1.6690950724299999E-4</v>
      </c>
      <c r="I5276" s="2">
        <v>1.8693864811216001E-4</v>
      </c>
      <c r="J5276" s="26" t="s">
        <v>700</v>
      </c>
    </row>
    <row r="5277" spans="1:10" ht="15.75" hidden="1" customHeight="1" x14ac:dyDescent="0.25">
      <c r="A5277" s="2" t="s">
        <v>853</v>
      </c>
      <c r="B5277" s="2" t="s">
        <v>854</v>
      </c>
      <c r="C5277" s="2">
        <v>2020</v>
      </c>
      <c r="D5277" s="2" t="s">
        <v>241</v>
      </c>
      <c r="E5277" s="2" t="s">
        <v>627</v>
      </c>
      <c r="F5277" s="2" t="s">
        <v>859</v>
      </c>
      <c r="G5277" s="2">
        <v>54</v>
      </c>
      <c r="H5277" s="2">
        <v>4.9946294893700001E-5</v>
      </c>
      <c r="I5277" s="2">
        <v>5.5939850280944009E-5</v>
      </c>
      <c r="J5277" s="26" t="s">
        <v>700</v>
      </c>
    </row>
    <row r="5278" spans="1:10" ht="15.75" hidden="1" customHeight="1" x14ac:dyDescent="0.25">
      <c r="A5278" s="2" t="s">
        <v>853</v>
      </c>
      <c r="B5278" s="2" t="s">
        <v>854</v>
      </c>
      <c r="C5278" s="2">
        <v>2020</v>
      </c>
      <c r="D5278" s="2" t="s">
        <v>241</v>
      </c>
      <c r="E5278" s="2" t="s">
        <v>627</v>
      </c>
      <c r="F5278" s="2" t="s">
        <v>860</v>
      </c>
      <c r="G5278" s="2">
        <v>54</v>
      </c>
      <c r="H5278" s="2">
        <v>5.2932385005990002E-4</v>
      </c>
      <c r="I5278" s="2">
        <v>5.9284271206708813E-4</v>
      </c>
      <c r="J5278" s="26" t="s">
        <v>701</v>
      </c>
    </row>
    <row r="5279" spans="1:10" ht="15.75" hidden="1" customHeight="1" x14ac:dyDescent="0.25">
      <c r="A5279" s="2" t="s">
        <v>853</v>
      </c>
      <c r="B5279" s="2" t="s">
        <v>854</v>
      </c>
      <c r="C5279" s="2">
        <v>2020</v>
      </c>
      <c r="D5279" s="2" t="s">
        <v>241</v>
      </c>
      <c r="E5279" s="2" t="s">
        <v>627</v>
      </c>
      <c r="F5279" s="2" t="s">
        <v>855</v>
      </c>
      <c r="G5279" s="2">
        <v>54</v>
      </c>
      <c r="H5279" s="2">
        <v>6.8063658545730002E-4</v>
      </c>
      <c r="I5279" s="2">
        <v>7.6231297571217611E-4</v>
      </c>
      <c r="J5279" s="26" t="s">
        <v>700</v>
      </c>
    </row>
    <row r="5280" spans="1:10" ht="15.75" hidden="1" customHeight="1" x14ac:dyDescent="0.25">
      <c r="A5280" s="2" t="s">
        <v>853</v>
      </c>
      <c r="B5280" s="2" t="s">
        <v>854</v>
      </c>
      <c r="C5280" s="2">
        <v>2020</v>
      </c>
      <c r="D5280" s="2" t="s">
        <v>241</v>
      </c>
      <c r="E5280" s="2" t="s">
        <v>627</v>
      </c>
      <c r="F5280" s="2" t="s">
        <v>859</v>
      </c>
      <c r="G5280" s="2">
        <v>55</v>
      </c>
      <c r="H5280" s="2">
        <v>4.8634989070699998E-5</v>
      </c>
      <c r="I5280" s="2">
        <v>5.4471187759184001E-5</v>
      </c>
      <c r="J5280" s="26" t="s">
        <v>700</v>
      </c>
    </row>
    <row r="5281" spans="1:10" ht="15.75" hidden="1" customHeight="1" x14ac:dyDescent="0.25">
      <c r="A5281" s="2" t="s">
        <v>853</v>
      </c>
      <c r="B5281" s="2" t="s">
        <v>854</v>
      </c>
      <c r="C5281" s="2">
        <v>2020</v>
      </c>
      <c r="D5281" s="2" t="s">
        <v>241</v>
      </c>
      <c r="E5281" s="2" t="s">
        <v>627</v>
      </c>
      <c r="F5281" s="2" t="s">
        <v>857</v>
      </c>
      <c r="G5281" s="2">
        <v>55</v>
      </c>
      <c r="H5281" s="2">
        <v>3.3124285982920001E-4</v>
      </c>
      <c r="I5281" s="2">
        <v>3.7099200300870407E-4</v>
      </c>
      <c r="J5281" s="26" t="s">
        <v>700</v>
      </c>
    </row>
    <row r="5282" spans="1:10" ht="15.75" hidden="1" customHeight="1" x14ac:dyDescent="0.25">
      <c r="A5282" s="2" t="s">
        <v>853</v>
      </c>
      <c r="B5282" s="2" t="s">
        <v>854</v>
      </c>
      <c r="C5282" s="2">
        <v>2020</v>
      </c>
      <c r="D5282" s="2" t="s">
        <v>241</v>
      </c>
      <c r="E5282" s="2" t="s">
        <v>627</v>
      </c>
      <c r="F5282" s="2" t="s">
        <v>860</v>
      </c>
      <c r="G5282" s="2">
        <v>56</v>
      </c>
      <c r="H5282" s="2">
        <v>2.7003529248760002E-4</v>
      </c>
      <c r="I5282" s="2">
        <v>3.0243952758611205E-4</v>
      </c>
      <c r="J5282" s="26" t="s">
        <v>701</v>
      </c>
    </row>
    <row r="5283" spans="1:10" ht="15.75" hidden="1" customHeight="1" x14ac:dyDescent="0.25">
      <c r="A5283" s="2" t="s">
        <v>853</v>
      </c>
      <c r="B5283" s="2" t="s">
        <v>854</v>
      </c>
      <c r="C5283" s="2">
        <v>2020</v>
      </c>
      <c r="D5283" s="2" t="s">
        <v>241</v>
      </c>
      <c r="E5283" s="2" t="s">
        <v>627</v>
      </c>
      <c r="F5283" s="2" t="s">
        <v>858</v>
      </c>
      <c r="G5283" s="2">
        <v>56</v>
      </c>
      <c r="H5283" s="2">
        <v>2.6576278032734999E-3</v>
      </c>
      <c r="I5283" s="2">
        <v>2.9765431396663201E-3</v>
      </c>
      <c r="J5283" s="26" t="s">
        <v>700</v>
      </c>
    </row>
    <row r="5284" spans="1:10" ht="15.75" hidden="1" customHeight="1" x14ac:dyDescent="0.25">
      <c r="A5284" s="2" t="s">
        <v>853</v>
      </c>
      <c r="B5284" s="2" t="s">
        <v>854</v>
      </c>
      <c r="C5284" s="2">
        <v>2020</v>
      </c>
      <c r="D5284" s="2" t="s">
        <v>241</v>
      </c>
      <c r="E5284" s="2" t="s">
        <v>627</v>
      </c>
      <c r="F5284" s="2" t="s">
        <v>859</v>
      </c>
      <c r="G5284" s="2">
        <v>56</v>
      </c>
      <c r="H5284" s="2">
        <v>9.5401868748000001E-5</v>
      </c>
      <c r="I5284" s="2">
        <v>1.0685009299776001E-4</v>
      </c>
      <c r="J5284" s="26" t="s">
        <v>700</v>
      </c>
    </row>
    <row r="5285" spans="1:10" ht="15.75" hidden="1" customHeight="1" x14ac:dyDescent="0.25">
      <c r="A5285" s="2" t="s">
        <v>853</v>
      </c>
      <c r="B5285" s="2" t="s">
        <v>854</v>
      </c>
      <c r="C5285" s="2">
        <v>2020</v>
      </c>
      <c r="D5285" s="2" t="s">
        <v>241</v>
      </c>
      <c r="E5285" s="2" t="s">
        <v>627</v>
      </c>
      <c r="F5285" s="2" t="s">
        <v>859</v>
      </c>
      <c r="G5285" s="2">
        <v>57</v>
      </c>
      <c r="H5285" s="2">
        <v>4.6519737225E-5</v>
      </c>
      <c r="I5285" s="2">
        <v>5.2102105692000003E-5</v>
      </c>
      <c r="J5285" s="26" t="s">
        <v>700</v>
      </c>
    </row>
    <row r="5286" spans="1:10" ht="15.75" hidden="1" customHeight="1" x14ac:dyDescent="0.25">
      <c r="A5286" s="2" t="s">
        <v>853</v>
      </c>
      <c r="B5286" s="2" t="s">
        <v>854</v>
      </c>
      <c r="C5286" s="2">
        <v>2020</v>
      </c>
      <c r="D5286" s="2" t="s">
        <v>241</v>
      </c>
      <c r="E5286" s="2" t="s">
        <v>627</v>
      </c>
      <c r="F5286" s="2" t="s">
        <v>857</v>
      </c>
      <c r="G5286" s="2">
        <v>57</v>
      </c>
      <c r="H5286" s="2">
        <v>1.6174344636969999E-4</v>
      </c>
      <c r="I5286" s="2">
        <v>1.8115265993406401E-4</v>
      </c>
      <c r="J5286" s="26" t="s">
        <v>700</v>
      </c>
    </row>
    <row r="5287" spans="1:10" ht="15.75" hidden="1" customHeight="1" x14ac:dyDescent="0.25">
      <c r="A5287" s="2" t="s">
        <v>853</v>
      </c>
      <c r="B5287" s="2" t="s">
        <v>854</v>
      </c>
      <c r="C5287" s="2">
        <v>2020</v>
      </c>
      <c r="D5287" s="2" t="s">
        <v>241</v>
      </c>
      <c r="E5287" s="2" t="s">
        <v>627</v>
      </c>
      <c r="F5287" s="2" t="s">
        <v>857</v>
      </c>
      <c r="G5287" s="2">
        <v>58</v>
      </c>
      <c r="H5287" s="2">
        <v>1.8683691450859999E-4</v>
      </c>
      <c r="I5287" s="2">
        <v>2.0925734424963202E-4</v>
      </c>
      <c r="J5287" s="26" t="s">
        <v>700</v>
      </c>
    </row>
    <row r="5288" spans="1:10" ht="15.75" hidden="1" customHeight="1" x14ac:dyDescent="0.25">
      <c r="A5288" s="2" t="s">
        <v>853</v>
      </c>
      <c r="B5288" s="2" t="s">
        <v>854</v>
      </c>
      <c r="C5288" s="2">
        <v>2020</v>
      </c>
      <c r="D5288" s="2" t="s">
        <v>241</v>
      </c>
      <c r="E5288" s="2" t="s">
        <v>627</v>
      </c>
      <c r="F5288" s="2" t="s">
        <v>858</v>
      </c>
      <c r="G5288" s="2">
        <v>58</v>
      </c>
      <c r="H5288" s="2">
        <v>1.2761687394232E-3</v>
      </c>
      <c r="I5288" s="2">
        <v>1.4293089881539842E-3</v>
      </c>
      <c r="J5288" s="26" t="s">
        <v>700</v>
      </c>
    </row>
    <row r="5289" spans="1:10" ht="15.75" hidden="1" customHeight="1" x14ac:dyDescent="0.25">
      <c r="A5289" s="2" t="s">
        <v>853</v>
      </c>
      <c r="B5289" s="2" t="s">
        <v>854</v>
      </c>
      <c r="C5289" s="2">
        <v>2020</v>
      </c>
      <c r="D5289" s="2" t="s">
        <v>241</v>
      </c>
      <c r="E5289" s="2" t="s">
        <v>627</v>
      </c>
      <c r="F5289" s="2" t="s">
        <v>857</v>
      </c>
      <c r="G5289" s="2">
        <v>59</v>
      </c>
      <c r="H5289" s="2">
        <v>4.6604179078710002E-4</v>
      </c>
      <c r="I5289" s="2">
        <v>5.2196680568155208E-4</v>
      </c>
      <c r="J5289" s="26" t="s">
        <v>700</v>
      </c>
    </row>
    <row r="5290" spans="1:10" ht="15.75" hidden="1" customHeight="1" x14ac:dyDescent="0.25">
      <c r="A5290" s="2" t="s">
        <v>853</v>
      </c>
      <c r="B5290" s="2" t="s">
        <v>854</v>
      </c>
      <c r="C5290" s="2">
        <v>2020</v>
      </c>
      <c r="D5290" s="2" t="s">
        <v>241</v>
      </c>
      <c r="E5290" s="2" t="s">
        <v>627</v>
      </c>
      <c r="F5290" s="2" t="s">
        <v>858</v>
      </c>
      <c r="G5290" s="2">
        <v>59</v>
      </c>
      <c r="H5290" s="2">
        <v>1.2485932093113999E-3</v>
      </c>
      <c r="I5290" s="2">
        <v>1.398424394428768E-3</v>
      </c>
      <c r="J5290" s="26" t="s">
        <v>700</v>
      </c>
    </row>
    <row r="5291" spans="1:10" ht="15.75" hidden="1" customHeight="1" x14ac:dyDescent="0.25">
      <c r="A5291" s="2" t="s">
        <v>853</v>
      </c>
      <c r="B5291" s="2" t="s">
        <v>854</v>
      </c>
      <c r="C5291" s="2">
        <v>2020</v>
      </c>
      <c r="D5291" s="2" t="s">
        <v>241</v>
      </c>
      <c r="E5291" s="2" t="s">
        <v>627</v>
      </c>
      <c r="F5291" s="2" t="s">
        <v>859</v>
      </c>
      <c r="G5291" s="2">
        <v>59</v>
      </c>
      <c r="H5291" s="2">
        <v>4.5708038669499999E-5</v>
      </c>
      <c r="I5291" s="2">
        <v>5.1193003309840001E-5</v>
      </c>
      <c r="J5291" s="26" t="s">
        <v>700</v>
      </c>
    </row>
    <row r="5292" spans="1:10" ht="15.75" hidden="1" customHeight="1" x14ac:dyDescent="0.25">
      <c r="A5292" s="2" t="s">
        <v>853</v>
      </c>
      <c r="B5292" s="2" t="s">
        <v>854</v>
      </c>
      <c r="C5292" s="2">
        <v>2020</v>
      </c>
      <c r="D5292" s="2" t="s">
        <v>241</v>
      </c>
      <c r="E5292" s="2" t="s">
        <v>627</v>
      </c>
      <c r="F5292" s="2" t="s">
        <v>856</v>
      </c>
      <c r="G5292" s="2">
        <v>59</v>
      </c>
      <c r="H5292" s="2">
        <v>1.8980686945700001E-5</v>
      </c>
      <c r="I5292" s="2">
        <v>2.1258369379184004E-5</v>
      </c>
      <c r="J5292" s="26" t="s">
        <v>700</v>
      </c>
    </row>
    <row r="5293" spans="1:10" ht="15.75" hidden="1" customHeight="1" x14ac:dyDescent="0.25">
      <c r="A5293" s="2" t="s">
        <v>853</v>
      </c>
      <c r="B5293" s="2" t="s">
        <v>854</v>
      </c>
      <c r="C5293" s="2">
        <v>2020</v>
      </c>
      <c r="D5293" s="2" t="s">
        <v>241</v>
      </c>
      <c r="E5293" s="2" t="s">
        <v>627</v>
      </c>
      <c r="F5293" s="2" t="s">
        <v>858</v>
      </c>
      <c r="G5293" s="2">
        <v>60</v>
      </c>
      <c r="H5293" s="2">
        <v>2.4656130699441002E-3</v>
      </c>
      <c r="I5293" s="2">
        <v>2.7614866383373926E-3</v>
      </c>
      <c r="J5293" s="26" t="s">
        <v>700</v>
      </c>
    </row>
    <row r="5294" spans="1:10" ht="15.75" hidden="1" customHeight="1" x14ac:dyDescent="0.25">
      <c r="A5294" s="2" t="s">
        <v>853</v>
      </c>
      <c r="B5294" s="2" t="s">
        <v>854</v>
      </c>
      <c r="C5294" s="2">
        <v>2020</v>
      </c>
      <c r="D5294" s="2" t="s">
        <v>241</v>
      </c>
      <c r="E5294" s="2" t="s">
        <v>627</v>
      </c>
      <c r="F5294" s="2" t="s">
        <v>857</v>
      </c>
      <c r="G5294" s="2">
        <v>60</v>
      </c>
      <c r="H5294" s="2">
        <v>6.9971469929439999E-4</v>
      </c>
      <c r="I5294" s="2">
        <v>7.8368046320972809E-4</v>
      </c>
      <c r="J5294" s="26" t="s">
        <v>700</v>
      </c>
    </row>
    <row r="5295" spans="1:10" ht="15.75" hidden="1" customHeight="1" x14ac:dyDescent="0.25">
      <c r="A5295" s="2" t="s">
        <v>853</v>
      </c>
      <c r="B5295" s="2" t="s">
        <v>854</v>
      </c>
      <c r="C5295" s="2">
        <v>2020</v>
      </c>
      <c r="D5295" s="2" t="s">
        <v>241</v>
      </c>
      <c r="E5295" s="2" t="s">
        <v>627</v>
      </c>
      <c r="F5295" s="2" t="s">
        <v>855</v>
      </c>
      <c r="G5295" s="2">
        <v>61</v>
      </c>
      <c r="H5295" s="2">
        <v>4.5518920524049999E-4</v>
      </c>
      <c r="I5295" s="2">
        <v>5.0981190986936007E-4</v>
      </c>
      <c r="J5295" s="26" t="s">
        <v>700</v>
      </c>
    </row>
    <row r="5296" spans="1:10" ht="15.75" hidden="1" customHeight="1" x14ac:dyDescent="0.25">
      <c r="A5296" s="2" t="s">
        <v>853</v>
      </c>
      <c r="B5296" s="2" t="s">
        <v>854</v>
      </c>
      <c r="C5296" s="2">
        <v>2020</v>
      </c>
      <c r="D5296" s="2" t="s">
        <v>241</v>
      </c>
      <c r="E5296" s="2" t="s">
        <v>627</v>
      </c>
      <c r="F5296" s="2" t="s">
        <v>860</v>
      </c>
      <c r="G5296" s="2">
        <v>61</v>
      </c>
      <c r="H5296" s="2">
        <v>2.3184384917840001E-4</v>
      </c>
      <c r="I5296" s="2">
        <v>2.5966511107980802E-4</v>
      </c>
      <c r="J5296" s="26" t="s">
        <v>701</v>
      </c>
    </row>
    <row r="5297" spans="1:10" ht="15.75" hidden="1" customHeight="1" x14ac:dyDescent="0.25">
      <c r="A5297" s="2" t="s">
        <v>853</v>
      </c>
      <c r="B5297" s="2" t="s">
        <v>854</v>
      </c>
      <c r="C5297" s="2">
        <v>2020</v>
      </c>
      <c r="D5297" s="2" t="s">
        <v>241</v>
      </c>
      <c r="E5297" s="2" t="s">
        <v>627</v>
      </c>
      <c r="F5297" s="2" t="s">
        <v>858</v>
      </c>
      <c r="G5297" s="2">
        <v>61</v>
      </c>
      <c r="H5297" s="2">
        <v>3.6141129676252998E-3</v>
      </c>
      <c r="I5297" s="2">
        <v>4.047806523740336E-3</v>
      </c>
      <c r="J5297" s="26" t="s">
        <v>700</v>
      </c>
    </row>
    <row r="5298" spans="1:10" ht="15.75" hidden="1" customHeight="1" x14ac:dyDescent="0.25">
      <c r="A5298" s="2" t="s">
        <v>853</v>
      </c>
      <c r="B5298" s="2" t="s">
        <v>854</v>
      </c>
      <c r="C5298" s="2">
        <v>2020</v>
      </c>
      <c r="D5298" s="2" t="s">
        <v>241</v>
      </c>
      <c r="E5298" s="2" t="s">
        <v>627</v>
      </c>
      <c r="F5298" s="2" t="s">
        <v>859</v>
      </c>
      <c r="G5298" s="2">
        <v>61</v>
      </c>
      <c r="H5298" s="2">
        <v>4.4291718950300003E-5</v>
      </c>
      <c r="I5298" s="2">
        <v>4.9606725224336008E-5</v>
      </c>
      <c r="J5298" s="26" t="s">
        <v>700</v>
      </c>
    </row>
    <row r="5299" spans="1:10" ht="15.75" hidden="1" customHeight="1" x14ac:dyDescent="0.25">
      <c r="A5299" s="2" t="s">
        <v>853</v>
      </c>
      <c r="B5299" s="2" t="s">
        <v>854</v>
      </c>
      <c r="C5299" s="2">
        <v>2020</v>
      </c>
      <c r="D5299" s="2" t="s">
        <v>241</v>
      </c>
      <c r="E5299" s="2" t="s">
        <v>627</v>
      </c>
      <c r="F5299" s="2" t="s">
        <v>856</v>
      </c>
      <c r="G5299" s="2">
        <v>61</v>
      </c>
      <c r="H5299" s="2">
        <v>1.8117370927900001E-5</v>
      </c>
      <c r="I5299" s="2">
        <v>2.0291455439248004E-5</v>
      </c>
      <c r="J5299" s="26" t="s">
        <v>700</v>
      </c>
    </row>
    <row r="5300" spans="1:10" ht="15.75" hidden="1" customHeight="1" x14ac:dyDescent="0.25">
      <c r="A5300" s="2" t="s">
        <v>853</v>
      </c>
      <c r="B5300" s="2" t="s">
        <v>854</v>
      </c>
      <c r="C5300" s="2">
        <v>2020</v>
      </c>
      <c r="D5300" s="2" t="s">
        <v>241</v>
      </c>
      <c r="E5300" s="2" t="s">
        <v>627</v>
      </c>
      <c r="F5300" s="2" t="s">
        <v>857</v>
      </c>
      <c r="G5300" s="2">
        <v>62</v>
      </c>
      <c r="H5300" s="2">
        <v>7.8459281940010004E-4</v>
      </c>
      <c r="I5300" s="2">
        <v>8.7874395772811217E-4</v>
      </c>
      <c r="J5300" s="26" t="s">
        <v>700</v>
      </c>
    </row>
    <row r="5301" spans="1:10" ht="15.75" hidden="1" customHeight="1" x14ac:dyDescent="0.25">
      <c r="A5301" s="2" t="s">
        <v>853</v>
      </c>
      <c r="B5301" s="2" t="s">
        <v>854</v>
      </c>
      <c r="C5301" s="2">
        <v>2020</v>
      </c>
      <c r="D5301" s="2" t="s">
        <v>241</v>
      </c>
      <c r="E5301" s="2" t="s">
        <v>627</v>
      </c>
      <c r="F5301" s="2" t="s">
        <v>859</v>
      </c>
      <c r="G5301" s="2">
        <v>62</v>
      </c>
      <c r="H5301" s="2">
        <v>1.3889369074599999E-4</v>
      </c>
      <c r="I5301" s="2">
        <v>1.5556093363552E-4</v>
      </c>
      <c r="J5301" s="26" t="s">
        <v>700</v>
      </c>
    </row>
    <row r="5302" spans="1:10" ht="15.75" hidden="1" customHeight="1" x14ac:dyDescent="0.25">
      <c r="A5302" s="2" t="s">
        <v>853</v>
      </c>
      <c r="B5302" s="2" t="s">
        <v>854</v>
      </c>
      <c r="C5302" s="2">
        <v>2020</v>
      </c>
      <c r="D5302" s="2" t="s">
        <v>241</v>
      </c>
      <c r="E5302" s="2" t="s">
        <v>627</v>
      </c>
      <c r="F5302" s="2" t="s">
        <v>856</v>
      </c>
      <c r="G5302" s="2">
        <v>62</v>
      </c>
      <c r="H5302" s="2">
        <v>1.78289028554E-5</v>
      </c>
      <c r="I5302" s="2">
        <v>1.9968371198048003E-5</v>
      </c>
      <c r="J5302" s="26" t="s">
        <v>700</v>
      </c>
    </row>
    <row r="5303" spans="1:10" ht="15.75" hidden="1" customHeight="1" x14ac:dyDescent="0.25">
      <c r="A5303" s="2" t="s">
        <v>853</v>
      </c>
      <c r="B5303" s="2" t="s">
        <v>854</v>
      </c>
      <c r="C5303" s="2">
        <v>2020</v>
      </c>
      <c r="D5303" s="2" t="s">
        <v>241</v>
      </c>
      <c r="E5303" s="2" t="s">
        <v>627</v>
      </c>
      <c r="F5303" s="2" t="s">
        <v>858</v>
      </c>
      <c r="G5303" s="2">
        <v>62</v>
      </c>
      <c r="H5303" s="2">
        <v>2.3883010726422002E-3</v>
      </c>
      <c r="I5303" s="2">
        <v>2.6748972013592646E-3</v>
      </c>
      <c r="J5303" s="26" t="s">
        <v>700</v>
      </c>
    </row>
    <row r="5304" spans="1:10" ht="15.75" hidden="1" customHeight="1" x14ac:dyDescent="0.25">
      <c r="A5304" s="2" t="s">
        <v>853</v>
      </c>
      <c r="B5304" s="2" t="s">
        <v>854</v>
      </c>
      <c r="C5304" s="2">
        <v>2020</v>
      </c>
      <c r="D5304" s="2" t="s">
        <v>241</v>
      </c>
      <c r="E5304" s="2" t="s">
        <v>627</v>
      </c>
      <c r="F5304" s="2" t="s">
        <v>859</v>
      </c>
      <c r="G5304" s="2">
        <v>63</v>
      </c>
      <c r="H5304" s="2">
        <v>4.2794952605599997E-5</v>
      </c>
      <c r="I5304" s="2">
        <v>4.7930346918271999E-5</v>
      </c>
      <c r="J5304" s="26" t="s">
        <v>700</v>
      </c>
    </row>
    <row r="5305" spans="1:10" ht="15.75" hidden="1" customHeight="1" x14ac:dyDescent="0.25">
      <c r="A5305" s="2" t="s">
        <v>853</v>
      </c>
      <c r="B5305" s="2" t="s">
        <v>854</v>
      </c>
      <c r="C5305" s="2">
        <v>2020</v>
      </c>
      <c r="D5305" s="2" t="s">
        <v>241</v>
      </c>
      <c r="E5305" s="2" t="s">
        <v>627</v>
      </c>
      <c r="F5305" s="2" t="s">
        <v>858</v>
      </c>
      <c r="G5305" s="2">
        <v>63</v>
      </c>
      <c r="H5305" s="2">
        <v>1.1841338127851E-3</v>
      </c>
      <c r="I5305" s="2">
        <v>1.3262298703193122E-3</v>
      </c>
      <c r="J5305" s="26" t="s">
        <v>700</v>
      </c>
    </row>
    <row r="5306" spans="1:10" ht="15.75" hidden="1" customHeight="1" x14ac:dyDescent="0.25">
      <c r="A5306" s="2" t="s">
        <v>853</v>
      </c>
      <c r="B5306" s="2" t="s">
        <v>854</v>
      </c>
      <c r="C5306" s="2">
        <v>2020</v>
      </c>
      <c r="D5306" s="2" t="s">
        <v>241</v>
      </c>
      <c r="E5306" s="2" t="s">
        <v>627</v>
      </c>
      <c r="F5306" s="2" t="s">
        <v>857</v>
      </c>
      <c r="G5306" s="2">
        <v>63</v>
      </c>
      <c r="H5306" s="2">
        <v>2.9396754689510002E-4</v>
      </c>
      <c r="I5306" s="2">
        <v>3.2924365252251205E-4</v>
      </c>
      <c r="J5306" s="26" t="s">
        <v>700</v>
      </c>
    </row>
    <row r="5307" spans="1:10" ht="15.75" hidden="1" customHeight="1" x14ac:dyDescent="0.25">
      <c r="A5307" s="2" t="s">
        <v>853</v>
      </c>
      <c r="B5307" s="2" t="s">
        <v>854</v>
      </c>
      <c r="C5307" s="2">
        <v>2020</v>
      </c>
      <c r="D5307" s="2" t="s">
        <v>241</v>
      </c>
      <c r="E5307" s="2" t="s">
        <v>627</v>
      </c>
      <c r="F5307" s="2" t="s">
        <v>858</v>
      </c>
      <c r="G5307" s="2">
        <v>64</v>
      </c>
      <c r="H5307" s="2">
        <v>1.1540508130564999E-3</v>
      </c>
      <c r="I5307" s="2">
        <v>1.2925369106232801E-3</v>
      </c>
      <c r="J5307" s="26" t="s">
        <v>700</v>
      </c>
    </row>
    <row r="5308" spans="1:10" ht="15.75" hidden="1" customHeight="1" x14ac:dyDescent="0.25">
      <c r="A5308" s="2" t="s">
        <v>853</v>
      </c>
      <c r="B5308" s="2" t="s">
        <v>854</v>
      </c>
      <c r="C5308" s="2">
        <v>2020</v>
      </c>
      <c r="D5308" s="2" t="s">
        <v>241</v>
      </c>
      <c r="E5308" s="2" t="s">
        <v>627</v>
      </c>
      <c r="F5308" s="2" t="s">
        <v>856</v>
      </c>
      <c r="G5308" s="2">
        <v>64</v>
      </c>
      <c r="H5308" s="2">
        <v>3.4490924008400003E-5</v>
      </c>
      <c r="I5308" s="2">
        <v>3.8629834889408007E-5</v>
      </c>
      <c r="J5308" s="26" t="s">
        <v>700</v>
      </c>
    </row>
    <row r="5309" spans="1:10" ht="15.75" hidden="1" customHeight="1" x14ac:dyDescent="0.25">
      <c r="A5309" s="2" t="s">
        <v>853</v>
      </c>
      <c r="B5309" s="2" t="s">
        <v>854</v>
      </c>
      <c r="C5309" s="2">
        <v>2020</v>
      </c>
      <c r="D5309" s="2" t="s">
        <v>241</v>
      </c>
      <c r="E5309" s="2" t="s">
        <v>627</v>
      </c>
      <c r="F5309" s="2" t="s">
        <v>859</v>
      </c>
      <c r="G5309" s="2">
        <v>64</v>
      </c>
      <c r="H5309" s="2">
        <v>8.3059017924799996E-5</v>
      </c>
      <c r="I5309" s="2">
        <v>9.3026100075776008E-5</v>
      </c>
      <c r="J5309" s="26" t="s">
        <v>700</v>
      </c>
    </row>
    <row r="5310" spans="1:10" ht="15.75" hidden="1" customHeight="1" x14ac:dyDescent="0.25">
      <c r="A5310" s="2" t="s">
        <v>853</v>
      </c>
      <c r="B5310" s="2" t="s">
        <v>854</v>
      </c>
      <c r="C5310" s="2">
        <v>2020</v>
      </c>
      <c r="D5310" s="2" t="s">
        <v>241</v>
      </c>
      <c r="E5310" s="2" t="s">
        <v>627</v>
      </c>
      <c r="F5310" s="2" t="s">
        <v>857</v>
      </c>
      <c r="G5310" s="2">
        <v>64</v>
      </c>
      <c r="H5310" s="2">
        <v>2.874980855267E-4</v>
      </c>
      <c r="I5310" s="2">
        <v>3.2199785578990403E-4</v>
      </c>
      <c r="J5310" s="26" t="s">
        <v>700</v>
      </c>
    </row>
    <row r="5311" spans="1:10" ht="15.75" hidden="1" customHeight="1" x14ac:dyDescent="0.25">
      <c r="A5311" s="2" t="s">
        <v>853</v>
      </c>
      <c r="B5311" s="2" t="s">
        <v>854</v>
      </c>
      <c r="C5311" s="2">
        <v>2020</v>
      </c>
      <c r="D5311" s="2" t="s">
        <v>241</v>
      </c>
      <c r="E5311" s="2" t="s">
        <v>627</v>
      </c>
      <c r="F5311" s="2" t="s">
        <v>855</v>
      </c>
      <c r="G5311" s="2">
        <v>65</v>
      </c>
      <c r="H5311" s="2">
        <v>3.1683300039730001E-4</v>
      </c>
      <c r="I5311" s="2">
        <v>3.5485296044497606E-4</v>
      </c>
      <c r="J5311" s="26" t="s">
        <v>700</v>
      </c>
    </row>
    <row r="5312" spans="1:10" ht="15.75" hidden="1" customHeight="1" x14ac:dyDescent="0.25">
      <c r="A5312" s="2" t="s">
        <v>853</v>
      </c>
      <c r="B5312" s="2" t="s">
        <v>854</v>
      </c>
      <c r="C5312" s="2">
        <v>2020</v>
      </c>
      <c r="D5312" s="2" t="s">
        <v>241</v>
      </c>
      <c r="E5312" s="2" t="s">
        <v>627</v>
      </c>
      <c r="F5312" s="2" t="s">
        <v>856</v>
      </c>
      <c r="G5312" s="2">
        <v>65</v>
      </c>
      <c r="H5312" s="2">
        <v>1.7595590179600001E-5</v>
      </c>
      <c r="I5312" s="2">
        <v>1.9707061001152005E-5</v>
      </c>
      <c r="J5312" s="26" t="s">
        <v>700</v>
      </c>
    </row>
    <row r="5313" spans="1:10" ht="15.75" hidden="1" customHeight="1" x14ac:dyDescent="0.25">
      <c r="A5313" s="2" t="s">
        <v>853</v>
      </c>
      <c r="B5313" s="2" t="s">
        <v>854</v>
      </c>
      <c r="C5313" s="2">
        <v>2020</v>
      </c>
      <c r="D5313" s="2" t="s">
        <v>241</v>
      </c>
      <c r="E5313" s="2" t="s">
        <v>627</v>
      </c>
      <c r="F5313" s="2" t="s">
        <v>859</v>
      </c>
      <c r="G5313" s="2">
        <v>65</v>
      </c>
      <c r="H5313" s="2">
        <v>4.1058090573599997E-5</v>
      </c>
      <c r="I5313" s="2">
        <v>4.5985061442432001E-5</v>
      </c>
      <c r="J5313" s="26" t="s">
        <v>700</v>
      </c>
    </row>
    <row r="5314" spans="1:10" ht="15.75" hidden="1" customHeight="1" x14ac:dyDescent="0.25">
      <c r="A5314" s="2" t="s">
        <v>853</v>
      </c>
      <c r="B5314" s="2" t="s">
        <v>854</v>
      </c>
      <c r="C5314" s="2">
        <v>2020</v>
      </c>
      <c r="D5314" s="2" t="s">
        <v>241</v>
      </c>
      <c r="E5314" s="2" t="s">
        <v>627</v>
      </c>
      <c r="F5314" s="2" t="s">
        <v>858</v>
      </c>
      <c r="G5314" s="2">
        <v>65</v>
      </c>
      <c r="H5314" s="2">
        <v>1.1397429043426999E-3</v>
      </c>
      <c r="I5314" s="2">
        <v>1.276512052863824E-3</v>
      </c>
      <c r="J5314" s="26" t="s">
        <v>700</v>
      </c>
    </row>
    <row r="5315" spans="1:10" ht="15.75" hidden="1" customHeight="1" x14ac:dyDescent="0.25">
      <c r="A5315" s="2" t="s">
        <v>853</v>
      </c>
      <c r="B5315" s="2" t="s">
        <v>854</v>
      </c>
      <c r="C5315" s="2">
        <v>2020</v>
      </c>
      <c r="D5315" s="2" t="s">
        <v>241</v>
      </c>
      <c r="E5315" s="2" t="s">
        <v>627</v>
      </c>
      <c r="F5315" s="2" t="s">
        <v>855</v>
      </c>
      <c r="G5315" s="2">
        <v>66</v>
      </c>
      <c r="H5315" s="2">
        <v>3.6203561467119998E-4</v>
      </c>
      <c r="I5315" s="2">
        <v>4.0547988843174401E-4</v>
      </c>
      <c r="J5315" s="26" t="s">
        <v>700</v>
      </c>
    </row>
    <row r="5316" spans="1:10" ht="15.75" hidden="1" customHeight="1" x14ac:dyDescent="0.25">
      <c r="A5316" s="2" t="s">
        <v>853</v>
      </c>
      <c r="B5316" s="2" t="s">
        <v>854</v>
      </c>
      <c r="C5316" s="2">
        <v>2020</v>
      </c>
      <c r="D5316" s="2" t="s">
        <v>241</v>
      </c>
      <c r="E5316" s="2" t="s">
        <v>627</v>
      </c>
      <c r="F5316" s="2" t="s">
        <v>858</v>
      </c>
      <c r="G5316" s="2">
        <v>67</v>
      </c>
      <c r="H5316" s="2">
        <v>3.3133577089757E-3</v>
      </c>
      <c r="I5316" s="2">
        <v>3.7109606340527844E-3</v>
      </c>
      <c r="J5316" s="26" t="s">
        <v>700</v>
      </c>
    </row>
    <row r="5317" spans="1:10" ht="15.75" hidden="1" customHeight="1" x14ac:dyDescent="0.25">
      <c r="A5317" s="2" t="s">
        <v>853</v>
      </c>
      <c r="B5317" s="2" t="s">
        <v>854</v>
      </c>
      <c r="C5317" s="2">
        <v>2020</v>
      </c>
      <c r="D5317" s="2" t="s">
        <v>241</v>
      </c>
      <c r="E5317" s="2" t="s">
        <v>627</v>
      </c>
      <c r="F5317" s="2" t="s">
        <v>857</v>
      </c>
      <c r="G5317" s="2">
        <v>67</v>
      </c>
      <c r="H5317" s="2">
        <v>1.3769851648250001E-4</v>
      </c>
      <c r="I5317" s="2">
        <v>1.5422233846040003E-4</v>
      </c>
      <c r="J5317" s="26" t="s">
        <v>700</v>
      </c>
    </row>
    <row r="5318" spans="1:10" ht="15.75" hidden="1" customHeight="1" x14ac:dyDescent="0.25">
      <c r="A5318" s="2" t="s">
        <v>853</v>
      </c>
      <c r="B5318" s="2" t="s">
        <v>854</v>
      </c>
      <c r="C5318" s="2">
        <v>2020</v>
      </c>
      <c r="D5318" s="2" t="s">
        <v>241</v>
      </c>
      <c r="E5318" s="2" t="s">
        <v>627</v>
      </c>
      <c r="F5318" s="2" t="s">
        <v>856</v>
      </c>
      <c r="G5318" s="2">
        <v>68</v>
      </c>
      <c r="H5318" s="2">
        <v>1.51070244101E-5</v>
      </c>
      <c r="I5318" s="2">
        <v>1.6919867339312004E-5</v>
      </c>
      <c r="J5318" s="26" t="s">
        <v>700</v>
      </c>
    </row>
    <row r="5319" spans="1:10" ht="15.75" hidden="1" customHeight="1" x14ac:dyDescent="0.25">
      <c r="A5319" s="2" t="s">
        <v>853</v>
      </c>
      <c r="B5319" s="2" t="s">
        <v>854</v>
      </c>
      <c r="C5319" s="2">
        <v>2020</v>
      </c>
      <c r="D5319" s="2" t="s">
        <v>241</v>
      </c>
      <c r="E5319" s="2" t="s">
        <v>627</v>
      </c>
      <c r="F5319" s="2" t="s">
        <v>859</v>
      </c>
      <c r="G5319" s="2">
        <v>68</v>
      </c>
      <c r="H5319" s="2">
        <v>4.1347979276899997E-5</v>
      </c>
      <c r="I5319" s="2">
        <v>4.6309736790128E-5</v>
      </c>
      <c r="J5319" s="26" t="s">
        <v>700</v>
      </c>
    </row>
    <row r="5320" spans="1:10" ht="15.75" hidden="1" customHeight="1" x14ac:dyDescent="0.25">
      <c r="A5320" s="2" t="s">
        <v>853</v>
      </c>
      <c r="B5320" s="2" t="s">
        <v>854</v>
      </c>
      <c r="C5320" s="2">
        <v>2020</v>
      </c>
      <c r="D5320" s="2" t="s">
        <v>241</v>
      </c>
      <c r="E5320" s="2" t="s">
        <v>627</v>
      </c>
      <c r="F5320" s="2" t="s">
        <v>860</v>
      </c>
      <c r="G5320" s="2">
        <v>68</v>
      </c>
      <c r="H5320" s="2">
        <v>2.0463322289290001E-4</v>
      </c>
      <c r="I5320" s="2">
        <v>2.2918920964004803E-4</v>
      </c>
      <c r="J5320" s="26" t="s">
        <v>701</v>
      </c>
    </row>
    <row r="5321" spans="1:10" ht="15.75" hidden="1" customHeight="1" x14ac:dyDescent="0.25">
      <c r="A5321" s="2" t="s">
        <v>853</v>
      </c>
      <c r="B5321" s="2" t="s">
        <v>854</v>
      </c>
      <c r="C5321" s="2">
        <v>2020</v>
      </c>
      <c r="D5321" s="2" t="s">
        <v>241</v>
      </c>
      <c r="E5321" s="2" t="s">
        <v>627</v>
      </c>
      <c r="F5321" s="2" t="s">
        <v>857</v>
      </c>
      <c r="G5321" s="2">
        <v>68</v>
      </c>
      <c r="H5321" s="2">
        <v>1.603533892194E-4</v>
      </c>
      <c r="I5321" s="2">
        <v>1.7959579592572803E-4</v>
      </c>
      <c r="J5321" s="26" t="s">
        <v>700</v>
      </c>
    </row>
    <row r="5322" spans="1:10" ht="15.75" hidden="1" customHeight="1" x14ac:dyDescent="0.25">
      <c r="A5322" s="2" t="s">
        <v>853</v>
      </c>
      <c r="B5322" s="2" t="s">
        <v>854</v>
      </c>
      <c r="C5322" s="2">
        <v>2020</v>
      </c>
      <c r="D5322" s="2" t="s">
        <v>241</v>
      </c>
      <c r="E5322" s="2" t="s">
        <v>627</v>
      </c>
      <c r="F5322" s="2" t="s">
        <v>860</v>
      </c>
      <c r="G5322" s="2">
        <v>69</v>
      </c>
      <c r="H5322" s="2">
        <v>2.030337054748E-4</v>
      </c>
      <c r="I5322" s="2">
        <v>2.2739775013177604E-4</v>
      </c>
      <c r="J5322" s="26" t="s">
        <v>701</v>
      </c>
    </row>
    <row r="5323" spans="1:10" ht="15.75" hidden="1" customHeight="1" x14ac:dyDescent="0.25">
      <c r="A5323" s="2" t="s">
        <v>853</v>
      </c>
      <c r="B5323" s="2" t="s">
        <v>854</v>
      </c>
      <c r="C5323" s="2">
        <v>2020</v>
      </c>
      <c r="D5323" s="2" t="s">
        <v>241</v>
      </c>
      <c r="E5323" s="2" t="s">
        <v>627</v>
      </c>
      <c r="F5323" s="2" t="s">
        <v>858</v>
      </c>
      <c r="G5323" s="2">
        <v>69</v>
      </c>
      <c r="H5323" s="2">
        <v>2.1447314647957999E-3</v>
      </c>
      <c r="I5323" s="2">
        <v>2.4020992405712959E-3</v>
      </c>
      <c r="J5323" s="26" t="s">
        <v>700</v>
      </c>
    </row>
    <row r="5324" spans="1:10" ht="15.75" hidden="1" customHeight="1" x14ac:dyDescent="0.25">
      <c r="A5324" s="2" t="s">
        <v>853</v>
      </c>
      <c r="B5324" s="2" t="s">
        <v>854</v>
      </c>
      <c r="C5324" s="2">
        <v>2020</v>
      </c>
      <c r="D5324" s="2" t="s">
        <v>241</v>
      </c>
      <c r="E5324" s="2" t="s">
        <v>627</v>
      </c>
      <c r="F5324" s="2" t="s">
        <v>855</v>
      </c>
      <c r="G5324" s="2">
        <v>69</v>
      </c>
      <c r="H5324" s="2">
        <v>3.4868172951970001E-4</v>
      </c>
      <c r="I5324" s="2">
        <v>3.9052353706206403E-4</v>
      </c>
      <c r="J5324" s="26" t="s">
        <v>700</v>
      </c>
    </row>
    <row r="5325" spans="1:10" ht="15.75" hidden="1" customHeight="1" x14ac:dyDescent="0.25">
      <c r="A5325" s="2" t="s">
        <v>853</v>
      </c>
      <c r="B5325" s="2" t="s">
        <v>854</v>
      </c>
      <c r="C5325" s="2">
        <v>2020</v>
      </c>
      <c r="D5325" s="2" t="s">
        <v>241</v>
      </c>
      <c r="E5325" s="2" t="s">
        <v>627</v>
      </c>
      <c r="F5325" s="2" t="s">
        <v>857</v>
      </c>
      <c r="G5325" s="2">
        <v>69</v>
      </c>
      <c r="H5325" s="2">
        <v>1.577743387315E-4</v>
      </c>
      <c r="I5325" s="2">
        <v>1.7670725937928E-4</v>
      </c>
      <c r="J5325" s="26" t="s">
        <v>700</v>
      </c>
    </row>
    <row r="5326" spans="1:10" ht="15.75" hidden="1" customHeight="1" x14ac:dyDescent="0.25">
      <c r="A5326" s="2" t="s">
        <v>853</v>
      </c>
      <c r="B5326" s="2" t="s">
        <v>854</v>
      </c>
      <c r="C5326" s="2">
        <v>2020</v>
      </c>
      <c r="D5326" s="2" t="s">
        <v>241</v>
      </c>
      <c r="E5326" s="2" t="s">
        <v>627</v>
      </c>
      <c r="F5326" s="2" t="s">
        <v>857</v>
      </c>
      <c r="G5326" s="2">
        <v>70</v>
      </c>
      <c r="H5326" s="2">
        <v>5.5232013983189999E-4</v>
      </c>
      <c r="I5326" s="2">
        <v>6.18598556611728E-4</v>
      </c>
      <c r="J5326" s="26" t="s">
        <v>700</v>
      </c>
    </row>
    <row r="5327" spans="1:10" ht="15.75" hidden="1" customHeight="1" x14ac:dyDescent="0.25">
      <c r="A5327" s="2" t="s">
        <v>853</v>
      </c>
      <c r="B5327" s="2" t="s">
        <v>854</v>
      </c>
      <c r="C5327" s="2">
        <v>2020</v>
      </c>
      <c r="D5327" s="2" t="s">
        <v>241</v>
      </c>
      <c r="E5327" s="2" t="s">
        <v>627</v>
      </c>
      <c r="F5327" s="2" t="s">
        <v>859</v>
      </c>
      <c r="G5327" s="2">
        <v>70</v>
      </c>
      <c r="H5327" s="2">
        <v>7.6260883361099999E-5</v>
      </c>
      <c r="I5327" s="2">
        <v>8.5412189364432001E-5</v>
      </c>
      <c r="J5327" s="26" t="s">
        <v>700</v>
      </c>
    </row>
    <row r="5328" spans="1:10" ht="15.75" hidden="1" customHeight="1" x14ac:dyDescent="0.25">
      <c r="A5328" s="2" t="s">
        <v>853</v>
      </c>
      <c r="B5328" s="2" t="s">
        <v>854</v>
      </c>
      <c r="C5328" s="2">
        <v>2020</v>
      </c>
      <c r="D5328" s="2" t="s">
        <v>241</v>
      </c>
      <c r="E5328" s="2" t="s">
        <v>627</v>
      </c>
      <c r="F5328" s="2" t="s">
        <v>858</v>
      </c>
      <c r="G5328" s="2">
        <v>71</v>
      </c>
      <c r="H5328" s="2">
        <v>2.164006466046E-3</v>
      </c>
      <c r="I5328" s="2">
        <v>2.4236872419715204E-3</v>
      </c>
      <c r="J5328" s="26" t="s">
        <v>700</v>
      </c>
    </row>
    <row r="5329" spans="1:10" ht="15.75" hidden="1" customHeight="1" x14ac:dyDescent="0.25">
      <c r="A5329" s="2" t="s">
        <v>853</v>
      </c>
      <c r="B5329" s="2" t="s">
        <v>854</v>
      </c>
      <c r="C5329" s="2">
        <v>2020</v>
      </c>
      <c r="D5329" s="2" t="s">
        <v>241</v>
      </c>
      <c r="E5329" s="2" t="s">
        <v>627</v>
      </c>
      <c r="F5329" s="2" t="s">
        <v>859</v>
      </c>
      <c r="G5329" s="2">
        <v>71</v>
      </c>
      <c r="H5329" s="2">
        <v>3.7711630284299997E-5</v>
      </c>
      <c r="I5329" s="2">
        <v>4.2237025918416002E-5</v>
      </c>
      <c r="J5329" s="26" t="s">
        <v>700</v>
      </c>
    </row>
    <row r="5330" spans="1:10" ht="15.75" hidden="1" customHeight="1" x14ac:dyDescent="0.25">
      <c r="A5330" s="2" t="s">
        <v>853</v>
      </c>
      <c r="B5330" s="2" t="s">
        <v>854</v>
      </c>
      <c r="C5330" s="2">
        <v>2020</v>
      </c>
      <c r="D5330" s="2" t="s">
        <v>241</v>
      </c>
      <c r="E5330" s="2" t="s">
        <v>627</v>
      </c>
      <c r="F5330" s="2" t="s">
        <v>857</v>
      </c>
      <c r="G5330" s="2">
        <v>72</v>
      </c>
      <c r="H5330" s="2">
        <v>2.7245884120930003E-4</v>
      </c>
      <c r="I5330" s="2">
        <v>3.0515390215441607E-4</v>
      </c>
      <c r="J5330" s="26" t="s">
        <v>700</v>
      </c>
    </row>
    <row r="5331" spans="1:10" ht="15.75" hidden="1" customHeight="1" x14ac:dyDescent="0.25">
      <c r="A5331" s="2" t="s">
        <v>853</v>
      </c>
      <c r="B5331" s="2" t="s">
        <v>854</v>
      </c>
      <c r="C5331" s="2">
        <v>2020</v>
      </c>
      <c r="D5331" s="2" t="s">
        <v>241</v>
      </c>
      <c r="E5331" s="2" t="s">
        <v>627</v>
      </c>
      <c r="F5331" s="2" t="s">
        <v>860</v>
      </c>
      <c r="G5331" s="2">
        <v>72</v>
      </c>
      <c r="H5331" s="2">
        <v>1.959811343113E-4</v>
      </c>
      <c r="I5331" s="2">
        <v>2.1949887042865604E-4</v>
      </c>
      <c r="J5331" s="26" t="s">
        <v>701</v>
      </c>
    </row>
    <row r="5332" spans="1:10" ht="15.75" hidden="1" customHeight="1" x14ac:dyDescent="0.25">
      <c r="A5332" s="2" t="s">
        <v>853</v>
      </c>
      <c r="B5332" s="2" t="s">
        <v>854</v>
      </c>
      <c r="C5332" s="2">
        <v>2020</v>
      </c>
      <c r="D5332" s="2" t="s">
        <v>241</v>
      </c>
      <c r="E5332" s="2" t="s">
        <v>627</v>
      </c>
      <c r="F5332" s="2" t="s">
        <v>859</v>
      </c>
      <c r="G5332" s="2">
        <v>73</v>
      </c>
      <c r="H5332" s="2">
        <v>4.0175378671799999E-5</v>
      </c>
      <c r="I5332" s="2">
        <v>4.4996424112416004E-5</v>
      </c>
      <c r="J5332" s="26" t="s">
        <v>700</v>
      </c>
    </row>
    <row r="5333" spans="1:10" ht="15.75" hidden="1" customHeight="1" x14ac:dyDescent="0.25">
      <c r="A5333" s="2" t="s">
        <v>853</v>
      </c>
      <c r="B5333" s="2" t="s">
        <v>854</v>
      </c>
      <c r="C5333" s="2">
        <v>2020</v>
      </c>
      <c r="D5333" s="2" t="s">
        <v>241</v>
      </c>
      <c r="E5333" s="2" t="s">
        <v>627</v>
      </c>
      <c r="F5333" s="2" t="s">
        <v>858</v>
      </c>
      <c r="G5333" s="2">
        <v>73</v>
      </c>
      <c r="H5333" s="2">
        <v>1.0161701356992E-3</v>
      </c>
      <c r="I5333" s="2">
        <v>1.1381105519831041E-3</v>
      </c>
      <c r="J5333" s="26" t="s">
        <v>700</v>
      </c>
    </row>
    <row r="5334" spans="1:10" ht="15.75" hidden="1" customHeight="1" x14ac:dyDescent="0.25">
      <c r="A5334" s="2" t="s">
        <v>853</v>
      </c>
      <c r="B5334" s="2" t="s">
        <v>854</v>
      </c>
      <c r="C5334" s="2">
        <v>2020</v>
      </c>
      <c r="D5334" s="2" t="s">
        <v>241</v>
      </c>
      <c r="E5334" s="2" t="s">
        <v>627</v>
      </c>
      <c r="F5334" s="2" t="s">
        <v>860</v>
      </c>
      <c r="G5334" s="2">
        <v>73</v>
      </c>
      <c r="H5334" s="2">
        <v>1.9045607768929999E-4</v>
      </c>
      <c r="I5334" s="2">
        <v>2.13310807012016E-4</v>
      </c>
      <c r="J5334" s="26" t="s">
        <v>701</v>
      </c>
    </row>
    <row r="5335" spans="1:10" ht="15.75" hidden="1" customHeight="1" x14ac:dyDescent="0.25">
      <c r="A5335" s="2" t="s">
        <v>853</v>
      </c>
      <c r="B5335" s="2" t="s">
        <v>854</v>
      </c>
      <c r="C5335" s="2">
        <v>2020</v>
      </c>
      <c r="D5335" s="2" t="s">
        <v>241</v>
      </c>
      <c r="E5335" s="2" t="s">
        <v>627</v>
      </c>
      <c r="F5335" s="2" t="s">
        <v>857</v>
      </c>
      <c r="G5335" s="2">
        <v>74</v>
      </c>
      <c r="H5335" s="2">
        <v>2.5089575501620001E-4</v>
      </c>
      <c r="I5335" s="2">
        <v>2.8100324561814403E-4</v>
      </c>
      <c r="J5335" s="26" t="s">
        <v>700</v>
      </c>
    </row>
    <row r="5336" spans="1:10" ht="15.75" hidden="1" customHeight="1" x14ac:dyDescent="0.25">
      <c r="A5336" s="2" t="s">
        <v>853</v>
      </c>
      <c r="B5336" s="2" t="s">
        <v>854</v>
      </c>
      <c r="C5336" s="2">
        <v>2020</v>
      </c>
      <c r="D5336" s="2" t="s">
        <v>241</v>
      </c>
      <c r="E5336" s="2" t="s">
        <v>627</v>
      </c>
      <c r="F5336" s="2" t="s">
        <v>857</v>
      </c>
      <c r="G5336" s="2">
        <v>75</v>
      </c>
      <c r="H5336" s="2">
        <v>1.247002801392E-4</v>
      </c>
      <c r="I5336" s="2">
        <v>1.3966431375590403E-4</v>
      </c>
      <c r="J5336" s="26" t="s">
        <v>700</v>
      </c>
    </row>
    <row r="5337" spans="1:10" ht="15.75" hidden="1" customHeight="1" x14ac:dyDescent="0.25">
      <c r="A5337" s="2" t="s">
        <v>853</v>
      </c>
      <c r="B5337" s="2" t="s">
        <v>854</v>
      </c>
      <c r="C5337" s="2">
        <v>2020</v>
      </c>
      <c r="D5337" s="2" t="s">
        <v>241</v>
      </c>
      <c r="E5337" s="2" t="s">
        <v>627</v>
      </c>
      <c r="F5337" s="2" t="s">
        <v>858</v>
      </c>
      <c r="G5337" s="2">
        <v>75</v>
      </c>
      <c r="H5337" s="2">
        <v>9.8265067208559991E-4</v>
      </c>
      <c r="I5337" s="2">
        <v>1.100568752735872E-3</v>
      </c>
      <c r="J5337" s="26" t="s">
        <v>700</v>
      </c>
    </row>
    <row r="5338" spans="1:10" ht="15.75" hidden="1" customHeight="1" x14ac:dyDescent="0.25">
      <c r="A5338" s="2" t="s">
        <v>853</v>
      </c>
      <c r="B5338" s="2" t="s">
        <v>854</v>
      </c>
      <c r="C5338" s="2">
        <v>2020</v>
      </c>
      <c r="D5338" s="2" t="s">
        <v>241</v>
      </c>
      <c r="E5338" s="2" t="s">
        <v>627</v>
      </c>
      <c r="F5338" s="2" t="s">
        <v>860</v>
      </c>
      <c r="G5338" s="2">
        <v>75</v>
      </c>
      <c r="H5338" s="2">
        <v>1.871975546237E-4</v>
      </c>
      <c r="I5338" s="2">
        <v>2.0966126117854403E-4</v>
      </c>
      <c r="J5338" s="26" t="s">
        <v>701</v>
      </c>
    </row>
    <row r="5339" spans="1:10" ht="15.75" hidden="1" customHeight="1" x14ac:dyDescent="0.25">
      <c r="A5339" s="2" t="s">
        <v>853</v>
      </c>
      <c r="B5339" s="2" t="s">
        <v>854</v>
      </c>
      <c r="C5339" s="2">
        <v>2020</v>
      </c>
      <c r="D5339" s="2" t="s">
        <v>241</v>
      </c>
      <c r="E5339" s="2" t="s">
        <v>627</v>
      </c>
      <c r="F5339" s="2" t="s">
        <v>857</v>
      </c>
      <c r="G5339" s="2">
        <v>76</v>
      </c>
      <c r="H5339" s="2">
        <v>1.223703875439E-4</v>
      </c>
      <c r="I5339" s="2">
        <v>1.3705483404916801E-4</v>
      </c>
      <c r="J5339" s="26" t="s">
        <v>700</v>
      </c>
    </row>
    <row r="5340" spans="1:10" ht="15.75" hidden="1" customHeight="1" x14ac:dyDescent="0.25">
      <c r="A5340" s="2" t="s">
        <v>853</v>
      </c>
      <c r="B5340" s="2" t="s">
        <v>854</v>
      </c>
      <c r="C5340" s="2">
        <v>2020</v>
      </c>
      <c r="D5340" s="2" t="s">
        <v>241</v>
      </c>
      <c r="E5340" s="2" t="s">
        <v>627</v>
      </c>
      <c r="F5340" s="2" t="s">
        <v>858</v>
      </c>
      <c r="G5340" s="2">
        <v>76</v>
      </c>
      <c r="H5340" s="2">
        <v>3.0678678303956998E-3</v>
      </c>
      <c r="I5340" s="2">
        <v>3.4360119700431843E-3</v>
      </c>
      <c r="J5340" s="26" t="s">
        <v>700</v>
      </c>
    </row>
    <row r="5341" spans="1:10" ht="15.75" hidden="1" customHeight="1" x14ac:dyDescent="0.25">
      <c r="A5341" s="2" t="s">
        <v>853</v>
      </c>
      <c r="B5341" s="2" t="s">
        <v>854</v>
      </c>
      <c r="C5341" s="2">
        <v>2020</v>
      </c>
      <c r="D5341" s="2" t="s">
        <v>241</v>
      </c>
      <c r="E5341" s="2" t="s">
        <v>627</v>
      </c>
      <c r="F5341" s="2" t="s">
        <v>856</v>
      </c>
      <c r="G5341" s="2">
        <v>77</v>
      </c>
      <c r="H5341" s="2">
        <v>2.6563716346599998E-5</v>
      </c>
      <c r="I5341" s="2">
        <v>2.9751362308192E-5</v>
      </c>
      <c r="J5341" s="26" t="s">
        <v>700</v>
      </c>
    </row>
    <row r="5342" spans="1:10" ht="15.75" hidden="1" customHeight="1" x14ac:dyDescent="0.25">
      <c r="A5342" s="2" t="s">
        <v>853</v>
      </c>
      <c r="B5342" s="2" t="s">
        <v>854</v>
      </c>
      <c r="C5342" s="2">
        <v>2020</v>
      </c>
      <c r="D5342" s="2" t="s">
        <v>241</v>
      </c>
      <c r="E5342" s="2" t="s">
        <v>627</v>
      </c>
      <c r="F5342" s="2" t="s">
        <v>857</v>
      </c>
      <c r="G5342" s="2">
        <v>78</v>
      </c>
      <c r="H5342" s="2">
        <v>1.194145734189E-4</v>
      </c>
      <c r="I5342" s="2">
        <v>1.33744322229168E-4</v>
      </c>
      <c r="J5342" s="26" t="s">
        <v>700</v>
      </c>
    </row>
    <row r="5343" spans="1:10" ht="15.75" hidden="1" customHeight="1" x14ac:dyDescent="0.25">
      <c r="A5343" s="2" t="s">
        <v>853</v>
      </c>
      <c r="B5343" s="2" t="s">
        <v>854</v>
      </c>
      <c r="C5343" s="2">
        <v>2020</v>
      </c>
      <c r="D5343" s="2" t="s">
        <v>241</v>
      </c>
      <c r="E5343" s="2" t="s">
        <v>627</v>
      </c>
      <c r="F5343" s="2" t="s">
        <v>855</v>
      </c>
      <c r="G5343" s="2">
        <v>78</v>
      </c>
      <c r="H5343" s="2">
        <v>4.5108515769239999E-4</v>
      </c>
      <c r="I5343" s="2">
        <v>5.0521537661548808E-4</v>
      </c>
      <c r="J5343" s="26" t="s">
        <v>700</v>
      </c>
    </row>
    <row r="5344" spans="1:10" ht="15.75" hidden="1" customHeight="1" x14ac:dyDescent="0.25">
      <c r="A5344" s="2" t="s">
        <v>853</v>
      </c>
      <c r="B5344" s="2" t="s">
        <v>854</v>
      </c>
      <c r="C5344" s="2">
        <v>2020</v>
      </c>
      <c r="D5344" s="2" t="s">
        <v>241</v>
      </c>
      <c r="E5344" s="2" t="s">
        <v>627</v>
      </c>
      <c r="F5344" s="2" t="s">
        <v>858</v>
      </c>
      <c r="G5344" s="2">
        <v>78</v>
      </c>
      <c r="H5344" s="2">
        <v>9.4548490596939999E-4</v>
      </c>
      <c r="I5344" s="2">
        <v>1.0589430946857281E-3</v>
      </c>
      <c r="J5344" s="26" t="s">
        <v>700</v>
      </c>
    </row>
    <row r="5345" spans="1:10" ht="15.75" hidden="1" customHeight="1" x14ac:dyDescent="0.25">
      <c r="A5345" s="2" t="s">
        <v>853</v>
      </c>
      <c r="B5345" s="2" t="s">
        <v>854</v>
      </c>
      <c r="C5345" s="2">
        <v>2020</v>
      </c>
      <c r="D5345" s="2" t="s">
        <v>241</v>
      </c>
      <c r="E5345" s="2" t="s">
        <v>627</v>
      </c>
      <c r="F5345" s="2" t="s">
        <v>857</v>
      </c>
      <c r="G5345" s="2">
        <v>79</v>
      </c>
      <c r="H5345" s="2">
        <v>3.5510708403309999E-4</v>
      </c>
      <c r="I5345" s="2">
        <v>3.9771993411707204E-4</v>
      </c>
      <c r="J5345" s="26" t="s">
        <v>700</v>
      </c>
    </row>
    <row r="5346" spans="1:10" ht="15.75" hidden="1" customHeight="1" x14ac:dyDescent="0.25">
      <c r="A5346" s="2" t="s">
        <v>853</v>
      </c>
      <c r="B5346" s="2" t="s">
        <v>854</v>
      </c>
      <c r="C5346" s="2">
        <v>2020</v>
      </c>
      <c r="D5346" s="2" t="s">
        <v>241</v>
      </c>
      <c r="E5346" s="2" t="s">
        <v>627</v>
      </c>
      <c r="F5346" s="2" t="s">
        <v>858</v>
      </c>
      <c r="G5346" s="2">
        <v>79</v>
      </c>
      <c r="H5346" s="2">
        <v>1.8837641691789001E-3</v>
      </c>
      <c r="I5346" s="2">
        <v>2.1098158694803685E-3</v>
      </c>
      <c r="J5346" s="26" t="s">
        <v>700</v>
      </c>
    </row>
    <row r="5347" spans="1:10" ht="15.75" hidden="1" customHeight="1" x14ac:dyDescent="0.25">
      <c r="A5347" s="2" t="s">
        <v>853</v>
      </c>
      <c r="B5347" s="2" t="s">
        <v>854</v>
      </c>
      <c r="C5347" s="2">
        <v>2020</v>
      </c>
      <c r="D5347" s="2" t="s">
        <v>241</v>
      </c>
      <c r="E5347" s="2" t="s">
        <v>627</v>
      </c>
      <c r="F5347" s="2" t="s">
        <v>860</v>
      </c>
      <c r="G5347" s="2">
        <v>79</v>
      </c>
      <c r="H5347" s="2">
        <v>1.7904727428689999E-4</v>
      </c>
      <c r="I5347" s="2">
        <v>2.0053294720132802E-4</v>
      </c>
      <c r="J5347" s="26" t="s">
        <v>701</v>
      </c>
    </row>
    <row r="5348" spans="1:10" ht="15.75" hidden="1" customHeight="1" x14ac:dyDescent="0.25">
      <c r="A5348" s="2" t="s">
        <v>853</v>
      </c>
      <c r="B5348" s="2" t="s">
        <v>854</v>
      </c>
      <c r="C5348" s="2">
        <v>2020</v>
      </c>
      <c r="D5348" s="2" t="s">
        <v>241</v>
      </c>
      <c r="E5348" s="2" t="s">
        <v>627</v>
      </c>
      <c r="F5348" s="2" t="s">
        <v>855</v>
      </c>
      <c r="G5348" s="2">
        <v>79</v>
      </c>
      <c r="H5348" s="2">
        <v>3.1898156157689997E-4</v>
      </c>
      <c r="I5348" s="2">
        <v>3.5725934896612798E-4</v>
      </c>
      <c r="J5348" s="26" t="s">
        <v>700</v>
      </c>
    </row>
    <row r="5349" spans="1:10" ht="15.75" hidden="1" customHeight="1" x14ac:dyDescent="0.25">
      <c r="A5349" s="2" t="s">
        <v>853</v>
      </c>
      <c r="B5349" s="2" t="s">
        <v>854</v>
      </c>
      <c r="C5349" s="2">
        <v>2020</v>
      </c>
      <c r="D5349" s="2" t="s">
        <v>241</v>
      </c>
      <c r="E5349" s="2" t="s">
        <v>627</v>
      </c>
      <c r="F5349" s="2" t="s">
        <v>859</v>
      </c>
      <c r="G5349" s="2">
        <v>80</v>
      </c>
      <c r="H5349" s="2">
        <v>3.3216205338199997E-5</v>
      </c>
      <c r="I5349" s="2">
        <v>3.7202149978783997E-5</v>
      </c>
      <c r="J5349" s="26" t="s">
        <v>700</v>
      </c>
    </row>
    <row r="5350" spans="1:10" ht="15.75" hidden="1" customHeight="1" x14ac:dyDescent="0.25">
      <c r="A5350" s="2" t="s">
        <v>853</v>
      </c>
      <c r="B5350" s="2" t="s">
        <v>854</v>
      </c>
      <c r="C5350" s="2">
        <v>2020</v>
      </c>
      <c r="D5350" s="2" t="s">
        <v>241</v>
      </c>
      <c r="E5350" s="2" t="s">
        <v>627</v>
      </c>
      <c r="F5350" s="2" t="s">
        <v>857</v>
      </c>
      <c r="G5350" s="2">
        <v>80</v>
      </c>
      <c r="H5350" s="2">
        <v>2.331217110623E-4</v>
      </c>
      <c r="I5350" s="2">
        <v>2.6109631638977603E-4</v>
      </c>
      <c r="J5350" s="26" t="s">
        <v>700</v>
      </c>
    </row>
    <row r="5351" spans="1:10" ht="15.75" hidden="1" customHeight="1" x14ac:dyDescent="0.25">
      <c r="A5351" s="2" t="s">
        <v>853</v>
      </c>
      <c r="B5351" s="2" t="s">
        <v>854</v>
      </c>
      <c r="C5351" s="2">
        <v>2020</v>
      </c>
      <c r="D5351" s="2" t="s">
        <v>241</v>
      </c>
      <c r="E5351" s="2" t="s">
        <v>627</v>
      </c>
      <c r="F5351" s="2" t="s">
        <v>857</v>
      </c>
      <c r="G5351" s="2">
        <v>81</v>
      </c>
      <c r="H5351" s="2">
        <v>1.2574929860419999E-4</v>
      </c>
      <c r="I5351" s="2">
        <v>1.4083921443670401E-4</v>
      </c>
      <c r="J5351" s="26" t="s">
        <v>700</v>
      </c>
    </row>
    <row r="5352" spans="1:10" ht="15.75" hidden="1" customHeight="1" x14ac:dyDescent="0.25">
      <c r="A5352" s="2" t="s">
        <v>853</v>
      </c>
      <c r="B5352" s="2" t="s">
        <v>854</v>
      </c>
      <c r="C5352" s="2">
        <v>2020</v>
      </c>
      <c r="D5352" s="2" t="s">
        <v>241</v>
      </c>
      <c r="E5352" s="2" t="s">
        <v>627</v>
      </c>
      <c r="F5352" s="2" t="s">
        <v>855</v>
      </c>
      <c r="G5352" s="2">
        <v>82</v>
      </c>
      <c r="H5352" s="2">
        <v>3.2753092818890001E-4</v>
      </c>
      <c r="I5352" s="2">
        <v>3.6683463957156803E-4</v>
      </c>
      <c r="J5352" s="26" t="s">
        <v>700</v>
      </c>
    </row>
    <row r="5353" spans="1:10" ht="15.75" hidden="1" customHeight="1" x14ac:dyDescent="0.25">
      <c r="A5353" s="2" t="s">
        <v>853</v>
      </c>
      <c r="B5353" s="2" t="s">
        <v>854</v>
      </c>
      <c r="C5353" s="2">
        <v>2020</v>
      </c>
      <c r="D5353" s="2" t="s">
        <v>241</v>
      </c>
      <c r="E5353" s="2" t="s">
        <v>627</v>
      </c>
      <c r="F5353" s="2" t="s">
        <v>856</v>
      </c>
      <c r="G5353" s="2">
        <v>82</v>
      </c>
      <c r="H5353" s="2">
        <v>2.5180380362100001E-5</v>
      </c>
      <c r="I5353" s="2">
        <v>2.8202026005552003E-5</v>
      </c>
      <c r="J5353" s="26" t="s">
        <v>700</v>
      </c>
    </row>
    <row r="5354" spans="1:10" ht="15.75" hidden="1" customHeight="1" x14ac:dyDescent="0.25">
      <c r="A5354" s="2" t="s">
        <v>853</v>
      </c>
      <c r="B5354" s="2" t="s">
        <v>854</v>
      </c>
      <c r="C5354" s="2">
        <v>2020</v>
      </c>
      <c r="D5354" s="2" t="s">
        <v>241</v>
      </c>
      <c r="E5354" s="2" t="s">
        <v>627</v>
      </c>
      <c r="F5354" s="2" t="s">
        <v>859</v>
      </c>
      <c r="G5354" s="2">
        <v>83</v>
      </c>
      <c r="H5354" s="2">
        <v>3.1705400033400003E-5</v>
      </c>
      <c r="I5354" s="2">
        <v>3.5510048037408006E-5</v>
      </c>
      <c r="J5354" s="26" t="s">
        <v>700</v>
      </c>
    </row>
    <row r="5355" spans="1:10" ht="15.75" hidden="1" customHeight="1" x14ac:dyDescent="0.25">
      <c r="A5355" s="2" t="s">
        <v>853</v>
      </c>
      <c r="B5355" s="2" t="s">
        <v>854</v>
      </c>
      <c r="C5355" s="2">
        <v>2020</v>
      </c>
      <c r="D5355" s="2" t="s">
        <v>241</v>
      </c>
      <c r="E5355" s="2" t="s">
        <v>627</v>
      </c>
      <c r="F5355" s="2" t="s">
        <v>858</v>
      </c>
      <c r="G5355" s="2">
        <v>83</v>
      </c>
      <c r="H5355" s="2">
        <v>8.8993599638339995E-4</v>
      </c>
      <c r="I5355" s="2">
        <v>9.9672831594940802E-4</v>
      </c>
      <c r="J5355" s="26" t="s">
        <v>700</v>
      </c>
    </row>
    <row r="5356" spans="1:10" ht="15.75" hidden="1" customHeight="1" x14ac:dyDescent="0.25">
      <c r="A5356" s="2" t="s">
        <v>853</v>
      </c>
      <c r="B5356" s="2" t="s">
        <v>854</v>
      </c>
      <c r="C5356" s="2">
        <v>2020</v>
      </c>
      <c r="D5356" s="2" t="s">
        <v>241</v>
      </c>
      <c r="E5356" s="2" t="s">
        <v>627</v>
      </c>
      <c r="F5356" s="2" t="s">
        <v>860</v>
      </c>
      <c r="G5356" s="2">
        <v>83</v>
      </c>
      <c r="H5356" s="2">
        <v>1.6625033458689999E-4</v>
      </c>
      <c r="I5356" s="2">
        <v>1.86200374737328E-4</v>
      </c>
      <c r="J5356" s="26" t="s">
        <v>701</v>
      </c>
    </row>
    <row r="5357" spans="1:10" ht="15.75" hidden="1" customHeight="1" x14ac:dyDescent="0.25">
      <c r="A5357" s="2" t="s">
        <v>853</v>
      </c>
      <c r="B5357" s="2" t="s">
        <v>854</v>
      </c>
      <c r="C5357" s="2">
        <v>2020</v>
      </c>
      <c r="D5357" s="2" t="s">
        <v>241</v>
      </c>
      <c r="E5357" s="2" t="s">
        <v>627</v>
      </c>
      <c r="F5357" s="2" t="s">
        <v>858</v>
      </c>
      <c r="G5357" s="2">
        <v>84</v>
      </c>
      <c r="H5357" s="2">
        <v>8.9114985894410003E-4</v>
      </c>
      <c r="I5357" s="2">
        <v>9.9808784201739216E-4</v>
      </c>
      <c r="J5357" s="26" t="s">
        <v>700</v>
      </c>
    </row>
    <row r="5358" spans="1:10" ht="15.75" hidden="1" customHeight="1" x14ac:dyDescent="0.25">
      <c r="A5358" s="2" t="s">
        <v>853</v>
      </c>
      <c r="B5358" s="2" t="s">
        <v>854</v>
      </c>
      <c r="C5358" s="2">
        <v>2020</v>
      </c>
      <c r="D5358" s="2" t="s">
        <v>241</v>
      </c>
      <c r="E5358" s="2" t="s">
        <v>627</v>
      </c>
      <c r="F5358" s="2" t="s">
        <v>857</v>
      </c>
      <c r="G5358" s="2">
        <v>85</v>
      </c>
      <c r="H5358" s="2">
        <v>2.2146898118079999E-4</v>
      </c>
      <c r="I5358" s="2">
        <v>2.4804525892249603E-4</v>
      </c>
      <c r="J5358" s="26" t="s">
        <v>700</v>
      </c>
    </row>
    <row r="5359" spans="1:10" ht="15.75" hidden="1" customHeight="1" x14ac:dyDescent="0.25">
      <c r="A5359" s="2" t="s">
        <v>853</v>
      </c>
      <c r="B5359" s="2" t="s">
        <v>854</v>
      </c>
      <c r="C5359" s="2">
        <v>2020</v>
      </c>
      <c r="D5359" s="2" t="s">
        <v>241</v>
      </c>
      <c r="E5359" s="2" t="s">
        <v>627</v>
      </c>
      <c r="F5359" s="2" t="s">
        <v>859</v>
      </c>
      <c r="G5359" s="2">
        <v>85</v>
      </c>
      <c r="H5359" s="2">
        <v>3.1200579542200003E-5</v>
      </c>
      <c r="I5359" s="2">
        <v>3.4944649087264009E-5</v>
      </c>
      <c r="J5359" s="26" t="s">
        <v>700</v>
      </c>
    </row>
    <row r="5360" spans="1:10" ht="15.75" hidden="1" customHeight="1" x14ac:dyDescent="0.25">
      <c r="A5360" s="2" t="s">
        <v>853</v>
      </c>
      <c r="B5360" s="2" t="s">
        <v>854</v>
      </c>
      <c r="C5360" s="2">
        <v>2020</v>
      </c>
      <c r="D5360" s="2" t="s">
        <v>241</v>
      </c>
      <c r="E5360" s="2" t="s">
        <v>627</v>
      </c>
      <c r="F5360" s="2" t="s">
        <v>860</v>
      </c>
      <c r="G5360" s="2">
        <v>85</v>
      </c>
      <c r="H5360" s="2">
        <v>1.6483913350379999E-4</v>
      </c>
      <c r="I5360" s="2">
        <v>1.84619829524256E-4</v>
      </c>
      <c r="J5360" s="26" t="s">
        <v>701</v>
      </c>
    </row>
    <row r="5361" spans="1:10" ht="15.75" hidden="1" customHeight="1" x14ac:dyDescent="0.25">
      <c r="A5361" s="2" t="s">
        <v>853</v>
      </c>
      <c r="B5361" s="2" t="s">
        <v>854</v>
      </c>
      <c r="C5361" s="2">
        <v>2020</v>
      </c>
      <c r="D5361" s="2" t="s">
        <v>241</v>
      </c>
      <c r="E5361" s="2" t="s">
        <v>627</v>
      </c>
      <c r="F5361" s="2" t="s">
        <v>858</v>
      </c>
      <c r="G5361" s="2">
        <v>85</v>
      </c>
      <c r="H5361" s="2">
        <v>8.6381472647189996E-4</v>
      </c>
      <c r="I5361" s="2">
        <v>9.6747249364852802E-4</v>
      </c>
      <c r="J5361" s="26" t="s">
        <v>700</v>
      </c>
    </row>
    <row r="5362" spans="1:10" ht="15.75" hidden="1" customHeight="1" x14ac:dyDescent="0.25">
      <c r="A5362" s="2" t="s">
        <v>853</v>
      </c>
      <c r="B5362" s="2" t="s">
        <v>854</v>
      </c>
      <c r="C5362" s="2">
        <v>2020</v>
      </c>
      <c r="D5362" s="2" t="s">
        <v>241</v>
      </c>
      <c r="E5362" s="2" t="s">
        <v>627</v>
      </c>
      <c r="F5362" s="2" t="s">
        <v>856</v>
      </c>
      <c r="G5362" s="2">
        <v>85</v>
      </c>
      <c r="H5362" s="2">
        <v>1.2197856449299999E-5</v>
      </c>
      <c r="I5362" s="2">
        <v>1.3661599223216001E-5</v>
      </c>
      <c r="J5362" s="26" t="s">
        <v>700</v>
      </c>
    </row>
    <row r="5363" spans="1:10" ht="15.75" hidden="1" customHeight="1" x14ac:dyDescent="0.25">
      <c r="A5363" s="2" t="s">
        <v>853</v>
      </c>
      <c r="B5363" s="2" t="s">
        <v>854</v>
      </c>
      <c r="C5363" s="2">
        <v>2020</v>
      </c>
      <c r="D5363" s="2" t="s">
        <v>241</v>
      </c>
      <c r="E5363" s="2" t="s">
        <v>627</v>
      </c>
      <c r="F5363" s="2" t="s">
        <v>858</v>
      </c>
      <c r="G5363" s="2">
        <v>87</v>
      </c>
      <c r="H5363" s="2">
        <v>8.5827929433440005E-4</v>
      </c>
      <c r="I5363" s="2">
        <v>9.612728096545281E-4</v>
      </c>
      <c r="J5363" s="26" t="s">
        <v>700</v>
      </c>
    </row>
    <row r="5364" spans="1:10" ht="15.75" hidden="1" customHeight="1" x14ac:dyDescent="0.25">
      <c r="A5364" s="2" t="s">
        <v>853</v>
      </c>
      <c r="B5364" s="2" t="s">
        <v>854</v>
      </c>
      <c r="C5364" s="2">
        <v>2020</v>
      </c>
      <c r="D5364" s="2" t="s">
        <v>241</v>
      </c>
      <c r="E5364" s="2" t="s">
        <v>627</v>
      </c>
      <c r="F5364" s="2" t="s">
        <v>859</v>
      </c>
      <c r="G5364" s="2">
        <v>87</v>
      </c>
      <c r="H5364" s="2">
        <v>3.02799089695E-5</v>
      </c>
      <c r="I5364" s="2">
        <v>3.3913498045840001E-5</v>
      </c>
      <c r="J5364" s="26" t="s">
        <v>700</v>
      </c>
    </row>
    <row r="5365" spans="1:10" ht="15.75" hidden="1" customHeight="1" x14ac:dyDescent="0.25">
      <c r="A5365" s="2" t="s">
        <v>853</v>
      </c>
      <c r="B5365" s="2" t="s">
        <v>854</v>
      </c>
      <c r="C5365" s="2">
        <v>2020</v>
      </c>
      <c r="D5365" s="2" t="s">
        <v>241</v>
      </c>
      <c r="E5365" s="2" t="s">
        <v>627</v>
      </c>
      <c r="F5365" s="2" t="s">
        <v>857</v>
      </c>
      <c r="G5365" s="2">
        <v>87</v>
      </c>
      <c r="H5365" s="2">
        <v>1.063473973772E-4</v>
      </c>
      <c r="I5365" s="2">
        <v>1.19109085062464E-4</v>
      </c>
      <c r="J5365" s="26" t="s">
        <v>700</v>
      </c>
    </row>
    <row r="5366" spans="1:10" ht="15.75" hidden="1" customHeight="1" x14ac:dyDescent="0.25">
      <c r="A5366" s="2" t="s">
        <v>853</v>
      </c>
      <c r="B5366" s="2" t="s">
        <v>854</v>
      </c>
      <c r="C5366" s="2">
        <v>2020</v>
      </c>
      <c r="D5366" s="2" t="s">
        <v>241</v>
      </c>
      <c r="E5366" s="2" t="s">
        <v>627</v>
      </c>
      <c r="F5366" s="2" t="s">
        <v>859</v>
      </c>
      <c r="G5366" s="2">
        <v>88</v>
      </c>
      <c r="H5366" s="2">
        <v>3.0079207135700002E-5</v>
      </c>
      <c r="I5366" s="2">
        <v>3.3688711991984006E-5</v>
      </c>
      <c r="J5366" s="26" t="s">
        <v>700</v>
      </c>
    </row>
    <row r="5367" spans="1:10" ht="15.75" hidden="1" customHeight="1" x14ac:dyDescent="0.25">
      <c r="A5367" s="2" t="s">
        <v>853</v>
      </c>
      <c r="B5367" s="2" t="s">
        <v>854</v>
      </c>
      <c r="C5367" s="2">
        <v>2020</v>
      </c>
      <c r="D5367" s="2" t="s">
        <v>241</v>
      </c>
      <c r="E5367" s="2" t="s">
        <v>627</v>
      </c>
      <c r="F5367" s="2" t="s">
        <v>856</v>
      </c>
      <c r="G5367" s="2">
        <v>89</v>
      </c>
      <c r="H5367" s="2">
        <v>2.24997093028E-5</v>
      </c>
      <c r="I5367" s="2">
        <v>2.5199674419136003E-5</v>
      </c>
      <c r="J5367" s="26" t="s">
        <v>700</v>
      </c>
    </row>
    <row r="5368" spans="1:10" ht="15.75" hidden="1" customHeight="1" x14ac:dyDescent="0.25">
      <c r="A5368" s="2" t="s">
        <v>853</v>
      </c>
      <c r="B5368" s="2" t="s">
        <v>854</v>
      </c>
      <c r="C5368" s="2">
        <v>2020</v>
      </c>
      <c r="D5368" s="2" t="s">
        <v>241</v>
      </c>
      <c r="E5368" s="2" t="s">
        <v>627</v>
      </c>
      <c r="F5368" s="2" t="s">
        <v>860</v>
      </c>
      <c r="G5368" s="2">
        <v>89</v>
      </c>
      <c r="H5368" s="2">
        <v>1.5795035869809999E-4</v>
      </c>
      <c r="I5368" s="2">
        <v>1.76904401741872E-4</v>
      </c>
      <c r="J5368" s="26" t="s">
        <v>701</v>
      </c>
    </row>
    <row r="5369" spans="1:10" ht="15.75" hidden="1" customHeight="1" x14ac:dyDescent="0.25">
      <c r="A5369" s="2" t="s">
        <v>853</v>
      </c>
      <c r="B5369" s="2" t="s">
        <v>854</v>
      </c>
      <c r="C5369" s="2">
        <v>2020</v>
      </c>
      <c r="D5369" s="2" t="s">
        <v>241</v>
      </c>
      <c r="E5369" s="2" t="s">
        <v>627</v>
      </c>
      <c r="F5369" s="2" t="s">
        <v>857</v>
      </c>
      <c r="G5369" s="2">
        <v>90</v>
      </c>
      <c r="H5369" s="2">
        <v>1.040494389599E-4</v>
      </c>
      <c r="I5369" s="2">
        <v>1.1653537163508801E-4</v>
      </c>
      <c r="J5369" s="26" t="s">
        <v>700</v>
      </c>
    </row>
    <row r="5370" spans="1:10" ht="15.75" hidden="1" customHeight="1" x14ac:dyDescent="0.25">
      <c r="A5370" s="2" t="s">
        <v>853</v>
      </c>
      <c r="B5370" s="2" t="s">
        <v>854</v>
      </c>
      <c r="C5370" s="2">
        <v>2020</v>
      </c>
      <c r="D5370" s="2" t="s">
        <v>241</v>
      </c>
      <c r="E5370" s="2" t="s">
        <v>627</v>
      </c>
      <c r="F5370" s="2" t="s">
        <v>857</v>
      </c>
      <c r="G5370" s="2">
        <v>91</v>
      </c>
      <c r="H5370" s="2">
        <v>1.0364374611530001E-4</v>
      </c>
      <c r="I5370" s="2">
        <v>1.1608099564913601E-4</v>
      </c>
      <c r="J5370" s="26" t="s">
        <v>700</v>
      </c>
    </row>
    <row r="5371" spans="1:10" ht="15.75" hidden="1" customHeight="1" x14ac:dyDescent="0.25">
      <c r="A5371" s="2" t="s">
        <v>853</v>
      </c>
      <c r="B5371" s="2" t="s">
        <v>854</v>
      </c>
      <c r="C5371" s="2">
        <v>2020</v>
      </c>
      <c r="D5371" s="2" t="s">
        <v>241</v>
      </c>
      <c r="E5371" s="2" t="s">
        <v>627</v>
      </c>
      <c r="F5371" s="2" t="s">
        <v>858</v>
      </c>
      <c r="G5371" s="2">
        <v>91</v>
      </c>
      <c r="H5371" s="2">
        <v>1.6332070226781001E-3</v>
      </c>
      <c r="I5371" s="2">
        <v>1.8291918653994723E-3</v>
      </c>
      <c r="J5371" s="26" t="s">
        <v>700</v>
      </c>
    </row>
    <row r="5372" spans="1:10" ht="15.75" hidden="1" customHeight="1" x14ac:dyDescent="0.25">
      <c r="A5372" s="2" t="s">
        <v>853</v>
      </c>
      <c r="B5372" s="2" t="s">
        <v>854</v>
      </c>
      <c r="C5372" s="2">
        <v>2020</v>
      </c>
      <c r="D5372" s="2" t="s">
        <v>241</v>
      </c>
      <c r="E5372" s="2" t="s">
        <v>627</v>
      </c>
      <c r="F5372" s="2" t="s">
        <v>857</v>
      </c>
      <c r="G5372" s="2">
        <v>92</v>
      </c>
      <c r="H5372" s="2">
        <v>1.01824014564E-4</v>
      </c>
      <c r="I5372" s="2">
        <v>1.1404289631168E-4</v>
      </c>
      <c r="J5372" s="26" t="s">
        <v>700</v>
      </c>
    </row>
    <row r="5373" spans="1:10" ht="15.75" hidden="1" customHeight="1" x14ac:dyDescent="0.25">
      <c r="A5373" s="2" t="s">
        <v>853</v>
      </c>
      <c r="B5373" s="2" t="s">
        <v>854</v>
      </c>
      <c r="C5373" s="2">
        <v>2020</v>
      </c>
      <c r="D5373" s="2" t="s">
        <v>241</v>
      </c>
      <c r="E5373" s="2" t="s">
        <v>627</v>
      </c>
      <c r="F5373" s="2" t="s">
        <v>858</v>
      </c>
      <c r="G5373" s="2">
        <v>92</v>
      </c>
      <c r="H5373" s="2">
        <v>1.7294632270932E-3</v>
      </c>
      <c r="I5373" s="2">
        <v>1.9369988143443841E-3</v>
      </c>
      <c r="J5373" s="26" t="s">
        <v>700</v>
      </c>
    </row>
    <row r="5374" spans="1:10" ht="15.75" hidden="1" customHeight="1" x14ac:dyDescent="0.25">
      <c r="A5374" s="2" t="s">
        <v>853</v>
      </c>
      <c r="B5374" s="2" t="s">
        <v>854</v>
      </c>
      <c r="C5374" s="2">
        <v>2020</v>
      </c>
      <c r="D5374" s="2" t="s">
        <v>241</v>
      </c>
      <c r="E5374" s="2" t="s">
        <v>627</v>
      </c>
      <c r="F5374" s="2" t="s">
        <v>857</v>
      </c>
      <c r="G5374" s="2">
        <v>93</v>
      </c>
      <c r="H5374" s="2">
        <v>2.0115482038819999E-4</v>
      </c>
      <c r="I5374" s="2">
        <v>2.2529339883478402E-4</v>
      </c>
      <c r="J5374" s="26" t="s">
        <v>700</v>
      </c>
    </row>
    <row r="5375" spans="1:10" ht="15.75" hidden="1" customHeight="1" x14ac:dyDescent="0.25">
      <c r="A5375" s="2" t="s">
        <v>853</v>
      </c>
      <c r="B5375" s="2" t="s">
        <v>854</v>
      </c>
      <c r="C5375" s="2">
        <v>2020</v>
      </c>
      <c r="D5375" s="2" t="s">
        <v>241</v>
      </c>
      <c r="E5375" s="2" t="s">
        <v>627</v>
      </c>
      <c r="F5375" s="2" t="s">
        <v>857</v>
      </c>
      <c r="G5375" s="2">
        <v>94</v>
      </c>
      <c r="H5375" s="2">
        <v>2.9904636176069998E-4</v>
      </c>
      <c r="I5375" s="2">
        <v>3.3493192517198401E-4</v>
      </c>
      <c r="J5375" s="26" t="s">
        <v>700</v>
      </c>
    </row>
    <row r="5376" spans="1:10" ht="15.75" hidden="1" customHeight="1" x14ac:dyDescent="0.25">
      <c r="A5376" s="2" t="s">
        <v>853</v>
      </c>
      <c r="B5376" s="2" t="s">
        <v>854</v>
      </c>
      <c r="C5376" s="2">
        <v>2020</v>
      </c>
      <c r="D5376" s="2" t="s">
        <v>241</v>
      </c>
      <c r="E5376" s="2" t="s">
        <v>627</v>
      </c>
      <c r="F5376" s="2" t="s">
        <v>858</v>
      </c>
      <c r="G5376" s="2">
        <v>94</v>
      </c>
      <c r="H5376" s="2">
        <v>7.8517233487219995E-4</v>
      </c>
      <c r="I5376" s="2">
        <v>8.7939301505686408E-4</v>
      </c>
      <c r="J5376" s="26" t="s">
        <v>700</v>
      </c>
    </row>
    <row r="5377" spans="1:10" ht="15.75" hidden="1" customHeight="1" x14ac:dyDescent="0.25">
      <c r="A5377" s="2" t="s">
        <v>853</v>
      </c>
      <c r="B5377" s="2" t="s">
        <v>854</v>
      </c>
      <c r="C5377" s="2">
        <v>2020</v>
      </c>
      <c r="D5377" s="2" t="s">
        <v>241</v>
      </c>
      <c r="E5377" s="2" t="s">
        <v>627</v>
      </c>
      <c r="F5377" s="2" t="s">
        <v>859</v>
      </c>
      <c r="G5377" s="2">
        <v>95</v>
      </c>
      <c r="H5377" s="2">
        <v>3.0792285542699998E-5</v>
      </c>
      <c r="I5377" s="2">
        <v>3.4487359807824001E-5</v>
      </c>
      <c r="J5377" s="26" t="s">
        <v>700</v>
      </c>
    </row>
    <row r="5378" spans="1:10" ht="15.75" hidden="1" customHeight="1" x14ac:dyDescent="0.25">
      <c r="A5378" s="2" t="s">
        <v>853</v>
      </c>
      <c r="B5378" s="2" t="s">
        <v>854</v>
      </c>
      <c r="C5378" s="2">
        <v>2020</v>
      </c>
      <c r="D5378" s="2" t="s">
        <v>241</v>
      </c>
      <c r="E5378" s="2" t="s">
        <v>627</v>
      </c>
      <c r="F5378" s="2" t="s">
        <v>858</v>
      </c>
      <c r="G5378" s="2">
        <v>95</v>
      </c>
      <c r="H5378" s="2">
        <v>1.6174996271729001E-3</v>
      </c>
      <c r="I5378" s="2">
        <v>1.8115995824336483E-3</v>
      </c>
      <c r="J5378" s="26" t="s">
        <v>700</v>
      </c>
    </row>
    <row r="5379" spans="1:10" ht="15.75" hidden="1" customHeight="1" x14ac:dyDescent="0.25">
      <c r="A5379" s="2" t="s">
        <v>853</v>
      </c>
      <c r="B5379" s="2" t="s">
        <v>854</v>
      </c>
      <c r="C5379" s="2">
        <v>2020</v>
      </c>
      <c r="D5379" s="2" t="s">
        <v>241</v>
      </c>
      <c r="E5379" s="2" t="s">
        <v>627</v>
      </c>
      <c r="F5379" s="2" t="s">
        <v>860</v>
      </c>
      <c r="G5379" s="2">
        <v>96</v>
      </c>
      <c r="H5379" s="2">
        <v>2.900648687501E-4</v>
      </c>
      <c r="I5379" s="2">
        <v>3.2487265300011202E-4</v>
      </c>
      <c r="J5379" s="26" t="s">
        <v>701</v>
      </c>
    </row>
    <row r="5380" spans="1:10" ht="15.75" hidden="1" customHeight="1" x14ac:dyDescent="0.25">
      <c r="A5380" s="2" t="s">
        <v>853</v>
      </c>
      <c r="B5380" s="2" t="s">
        <v>854</v>
      </c>
      <c r="C5380" s="2">
        <v>2020</v>
      </c>
      <c r="D5380" s="2" t="s">
        <v>241</v>
      </c>
      <c r="E5380" s="2" t="s">
        <v>627</v>
      </c>
      <c r="F5380" s="2" t="s">
        <v>856</v>
      </c>
      <c r="G5380" s="2">
        <v>96</v>
      </c>
      <c r="H5380" s="2">
        <v>5.0207328968100003E-5</v>
      </c>
      <c r="I5380" s="2">
        <v>5.6232208444272008E-5</v>
      </c>
      <c r="J5380" s="26" t="s">
        <v>700</v>
      </c>
    </row>
    <row r="5381" spans="1:10" ht="15.75" hidden="1" customHeight="1" x14ac:dyDescent="0.25">
      <c r="A5381" s="2" t="s">
        <v>853</v>
      </c>
      <c r="B5381" s="2" t="s">
        <v>854</v>
      </c>
      <c r="C5381" s="2">
        <v>2020</v>
      </c>
      <c r="D5381" s="2" t="s">
        <v>241</v>
      </c>
      <c r="E5381" s="2" t="s">
        <v>627</v>
      </c>
      <c r="F5381" s="2" t="s">
        <v>857</v>
      </c>
      <c r="G5381" s="2">
        <v>96</v>
      </c>
      <c r="H5381" s="2">
        <v>9.8677817732100001E-5</v>
      </c>
      <c r="I5381" s="2">
        <v>1.1051915585995201E-4</v>
      </c>
      <c r="J5381" s="26" t="s">
        <v>700</v>
      </c>
    </row>
    <row r="5382" spans="1:10" ht="15.75" hidden="1" customHeight="1" x14ac:dyDescent="0.25">
      <c r="A5382" s="2" t="s">
        <v>853</v>
      </c>
      <c r="B5382" s="2" t="s">
        <v>854</v>
      </c>
      <c r="C5382" s="2">
        <v>2020</v>
      </c>
      <c r="D5382" s="2" t="s">
        <v>241</v>
      </c>
      <c r="E5382" s="2" t="s">
        <v>627</v>
      </c>
      <c r="F5382" s="2" t="s">
        <v>857</v>
      </c>
      <c r="G5382" s="2">
        <v>97</v>
      </c>
      <c r="H5382" s="2">
        <v>9.6170901088000002E-5</v>
      </c>
      <c r="I5382" s="2">
        <v>1.0771140921856001E-4</v>
      </c>
      <c r="J5382" s="26" t="s">
        <v>700</v>
      </c>
    </row>
    <row r="5383" spans="1:10" ht="15.75" hidden="1" customHeight="1" x14ac:dyDescent="0.25">
      <c r="A5383" s="2" t="s">
        <v>853</v>
      </c>
      <c r="B5383" s="2" t="s">
        <v>854</v>
      </c>
      <c r="C5383" s="2">
        <v>2020</v>
      </c>
      <c r="D5383" s="2" t="s">
        <v>241</v>
      </c>
      <c r="E5383" s="2" t="s">
        <v>627</v>
      </c>
      <c r="F5383" s="2" t="s">
        <v>858</v>
      </c>
      <c r="G5383" s="2">
        <v>97</v>
      </c>
      <c r="H5383" s="2">
        <v>1.5903983148745999E-3</v>
      </c>
      <c r="I5383" s="2">
        <v>1.781246112659552E-3</v>
      </c>
      <c r="J5383" s="26" t="s">
        <v>700</v>
      </c>
    </row>
    <row r="5384" spans="1:10" ht="15.75" hidden="1" customHeight="1" x14ac:dyDescent="0.25">
      <c r="A5384" s="2" t="s">
        <v>853</v>
      </c>
      <c r="B5384" s="2" t="s">
        <v>854</v>
      </c>
      <c r="C5384" s="2">
        <v>2020</v>
      </c>
      <c r="D5384" s="2" t="s">
        <v>241</v>
      </c>
      <c r="E5384" s="2" t="s">
        <v>627</v>
      </c>
      <c r="F5384" s="2" t="s">
        <v>860</v>
      </c>
      <c r="G5384" s="2">
        <v>98</v>
      </c>
      <c r="H5384" s="2">
        <v>6.0568057233469997E-4</v>
      </c>
      <c r="I5384" s="2">
        <v>6.7836224101486405E-4</v>
      </c>
      <c r="J5384" s="26" t="s">
        <v>701</v>
      </c>
    </row>
    <row r="5385" spans="1:10" ht="15.75" hidden="1" customHeight="1" x14ac:dyDescent="0.25">
      <c r="A5385" s="2" t="s">
        <v>853</v>
      </c>
      <c r="B5385" s="2" t="s">
        <v>854</v>
      </c>
      <c r="C5385" s="2">
        <v>2020</v>
      </c>
      <c r="D5385" s="2" t="s">
        <v>241</v>
      </c>
      <c r="E5385" s="2" t="s">
        <v>627</v>
      </c>
      <c r="F5385" s="2" t="s">
        <v>858</v>
      </c>
      <c r="G5385" s="2">
        <v>98</v>
      </c>
      <c r="H5385" s="2">
        <v>7.5632717926059996E-4</v>
      </c>
      <c r="I5385" s="2">
        <v>8.4708644077187206E-4</v>
      </c>
      <c r="J5385" s="26" t="s">
        <v>700</v>
      </c>
    </row>
    <row r="5386" spans="1:10" ht="15.75" hidden="1" customHeight="1" x14ac:dyDescent="0.25">
      <c r="A5386" s="2" t="s">
        <v>853</v>
      </c>
      <c r="B5386" s="2" t="s">
        <v>854</v>
      </c>
      <c r="C5386" s="2">
        <v>2020</v>
      </c>
      <c r="D5386" s="2" t="s">
        <v>241</v>
      </c>
      <c r="E5386" s="2" t="s">
        <v>627</v>
      </c>
      <c r="F5386" s="2" t="s">
        <v>856</v>
      </c>
      <c r="G5386" s="2">
        <v>99</v>
      </c>
      <c r="H5386" s="2">
        <v>1.0292098522799999E-5</v>
      </c>
      <c r="I5386" s="2">
        <v>1.1527150345536E-5</v>
      </c>
      <c r="J5386" s="26" t="s">
        <v>700</v>
      </c>
    </row>
    <row r="5387" spans="1:10" ht="15.75" hidden="1" customHeight="1" x14ac:dyDescent="0.25">
      <c r="A5387" s="2" t="s">
        <v>853</v>
      </c>
      <c r="B5387" s="2" t="s">
        <v>854</v>
      </c>
      <c r="C5387" s="2">
        <v>2020</v>
      </c>
      <c r="D5387" s="2" t="s">
        <v>241</v>
      </c>
      <c r="E5387" s="2" t="s">
        <v>627</v>
      </c>
      <c r="F5387" s="2" t="s">
        <v>858</v>
      </c>
      <c r="G5387" s="2">
        <v>99</v>
      </c>
      <c r="H5387" s="2">
        <v>8.0602575326340004E-4</v>
      </c>
      <c r="I5387" s="2">
        <v>9.0274884365500814E-4</v>
      </c>
      <c r="J5387" s="26" t="s">
        <v>700</v>
      </c>
    </row>
    <row r="5388" spans="1:10" ht="15.75" hidden="1" customHeight="1" x14ac:dyDescent="0.25">
      <c r="A5388" s="2" t="s">
        <v>853</v>
      </c>
      <c r="B5388" s="2" t="s">
        <v>854</v>
      </c>
      <c r="C5388" s="2">
        <v>2020</v>
      </c>
      <c r="D5388" s="2" t="s">
        <v>241</v>
      </c>
      <c r="E5388" s="2" t="s">
        <v>627</v>
      </c>
      <c r="F5388" s="2" t="s">
        <v>859</v>
      </c>
      <c r="G5388" s="2">
        <v>99</v>
      </c>
      <c r="H5388" s="2">
        <v>2.6437292035599998E-5</v>
      </c>
      <c r="I5388" s="2">
        <v>2.9609767079872E-5</v>
      </c>
      <c r="J5388" s="26" t="s">
        <v>700</v>
      </c>
    </row>
    <row r="5389" spans="1:10" ht="15.75" hidden="1" customHeight="1" x14ac:dyDescent="0.25">
      <c r="A5389" s="2" t="s">
        <v>853</v>
      </c>
      <c r="B5389" s="2" t="s">
        <v>854</v>
      </c>
      <c r="C5389" s="2">
        <v>2020</v>
      </c>
      <c r="D5389" s="2" t="s">
        <v>241</v>
      </c>
      <c r="E5389" s="2" t="s">
        <v>627</v>
      </c>
      <c r="F5389" s="2" t="s">
        <v>855</v>
      </c>
      <c r="G5389" s="2">
        <v>99</v>
      </c>
      <c r="H5389" s="2">
        <v>3.1231471803040001E-4</v>
      </c>
      <c r="I5389" s="2">
        <v>3.4979248419404806E-4</v>
      </c>
      <c r="J5389" s="26" t="s">
        <v>700</v>
      </c>
    </row>
    <row r="5390" spans="1:10" ht="15.75" hidden="1" customHeight="1" x14ac:dyDescent="0.25">
      <c r="A5390" s="2" t="s">
        <v>853</v>
      </c>
      <c r="B5390" s="2" t="s">
        <v>854</v>
      </c>
      <c r="C5390" s="2">
        <v>2020</v>
      </c>
      <c r="D5390" s="2" t="s">
        <v>241</v>
      </c>
      <c r="E5390" s="2" t="s">
        <v>627</v>
      </c>
      <c r="F5390" s="2" t="s">
        <v>857</v>
      </c>
      <c r="G5390" s="2">
        <v>99</v>
      </c>
      <c r="H5390" s="2">
        <v>9.4978575361899994E-5</v>
      </c>
      <c r="I5390" s="2">
        <v>1.06376004405328E-4</v>
      </c>
      <c r="J5390" s="26" t="s">
        <v>700</v>
      </c>
    </row>
    <row r="5391" spans="1:10" ht="15.75" hidden="1" customHeight="1" x14ac:dyDescent="0.25">
      <c r="A5391" s="2" t="s">
        <v>853</v>
      </c>
      <c r="B5391" s="2" t="s">
        <v>854</v>
      </c>
      <c r="C5391" s="2">
        <v>2020</v>
      </c>
      <c r="D5391" s="2" t="s">
        <v>241</v>
      </c>
      <c r="E5391" s="2" t="s">
        <v>627</v>
      </c>
      <c r="F5391" s="2" t="s">
        <v>855</v>
      </c>
      <c r="G5391" s="2">
        <v>100</v>
      </c>
      <c r="H5391" s="2">
        <v>2.8662174008790001E-4</v>
      </c>
      <c r="I5391" s="2">
        <v>3.2101634889844803E-4</v>
      </c>
      <c r="J5391" s="26" t="s">
        <v>700</v>
      </c>
    </row>
    <row r="5392" spans="1:10" ht="15.75" hidden="1" customHeight="1" x14ac:dyDescent="0.25">
      <c r="A5392" s="2" t="s">
        <v>853</v>
      </c>
      <c r="B5392" s="2" t="s">
        <v>854</v>
      </c>
      <c r="C5392" s="2">
        <v>2020</v>
      </c>
      <c r="D5392" s="2" t="s">
        <v>241</v>
      </c>
      <c r="E5392" s="2" t="s">
        <v>627</v>
      </c>
      <c r="F5392" s="2" t="s">
        <v>857</v>
      </c>
      <c r="G5392" s="2">
        <v>102</v>
      </c>
      <c r="H5392" s="2">
        <v>1.85134667845E-4</v>
      </c>
      <c r="I5392" s="2">
        <v>2.0735082798640001E-4</v>
      </c>
      <c r="J5392" s="26" t="s">
        <v>700</v>
      </c>
    </row>
    <row r="5393" spans="1:10" ht="15.75" hidden="1" customHeight="1" x14ac:dyDescent="0.25">
      <c r="A5393" s="2" t="s">
        <v>853</v>
      </c>
      <c r="B5393" s="2" t="s">
        <v>854</v>
      </c>
      <c r="C5393" s="2">
        <v>2020</v>
      </c>
      <c r="D5393" s="2" t="s">
        <v>241</v>
      </c>
      <c r="E5393" s="2" t="s">
        <v>627</v>
      </c>
      <c r="F5393" s="2" t="s">
        <v>858</v>
      </c>
      <c r="G5393" s="2">
        <v>102</v>
      </c>
      <c r="H5393" s="2">
        <v>7.3039549170060005E-4</v>
      </c>
      <c r="I5393" s="2">
        <v>8.1804295070467216E-4</v>
      </c>
      <c r="J5393" s="26" t="s">
        <v>700</v>
      </c>
    </row>
    <row r="5394" spans="1:10" ht="15.75" hidden="1" customHeight="1" x14ac:dyDescent="0.25">
      <c r="A5394" s="2" t="s">
        <v>853</v>
      </c>
      <c r="B5394" s="2" t="s">
        <v>854</v>
      </c>
      <c r="C5394" s="2">
        <v>2020</v>
      </c>
      <c r="D5394" s="2" t="s">
        <v>241</v>
      </c>
      <c r="E5394" s="2" t="s">
        <v>627</v>
      </c>
      <c r="F5394" s="2" t="s">
        <v>860</v>
      </c>
      <c r="G5394" s="2">
        <v>102</v>
      </c>
      <c r="H5394" s="2">
        <v>1.366820506519E-4</v>
      </c>
      <c r="I5394" s="2">
        <v>1.5308389673012802E-4</v>
      </c>
      <c r="J5394" s="26" t="s">
        <v>701</v>
      </c>
    </row>
    <row r="5395" spans="1:10" ht="15.75" hidden="1" customHeight="1" x14ac:dyDescent="0.25">
      <c r="A5395" s="2" t="s">
        <v>853</v>
      </c>
      <c r="B5395" s="2" t="s">
        <v>854</v>
      </c>
      <c r="C5395" s="2">
        <v>2020</v>
      </c>
      <c r="D5395" s="2" t="s">
        <v>241</v>
      </c>
      <c r="E5395" s="2" t="s">
        <v>627</v>
      </c>
      <c r="F5395" s="2" t="s">
        <v>857</v>
      </c>
      <c r="G5395" s="2">
        <v>103</v>
      </c>
      <c r="H5395" s="2">
        <v>9.0978472144299997E-5</v>
      </c>
      <c r="I5395" s="2">
        <v>1.01895888801616E-4</v>
      </c>
      <c r="J5395" s="26" t="s">
        <v>700</v>
      </c>
    </row>
    <row r="5396" spans="1:10" ht="15.75" hidden="1" customHeight="1" x14ac:dyDescent="0.25">
      <c r="A5396" s="2" t="s">
        <v>853</v>
      </c>
      <c r="B5396" s="2" t="s">
        <v>854</v>
      </c>
      <c r="C5396" s="2">
        <v>2020</v>
      </c>
      <c r="D5396" s="2" t="s">
        <v>241</v>
      </c>
      <c r="E5396" s="2" t="s">
        <v>627</v>
      </c>
      <c r="F5396" s="2" t="s">
        <v>860</v>
      </c>
      <c r="G5396" s="2">
        <v>104</v>
      </c>
      <c r="H5396" s="2">
        <v>1.3329621287989999E-4</v>
      </c>
      <c r="I5396" s="2">
        <v>1.4929175842548801E-4</v>
      </c>
      <c r="J5396" s="26" t="s">
        <v>701</v>
      </c>
    </row>
    <row r="5397" spans="1:10" ht="15.75" hidden="1" customHeight="1" x14ac:dyDescent="0.25">
      <c r="A5397" s="2" t="s">
        <v>853</v>
      </c>
      <c r="B5397" s="2" t="s">
        <v>854</v>
      </c>
      <c r="C5397" s="2">
        <v>2020</v>
      </c>
      <c r="D5397" s="2" t="s">
        <v>241</v>
      </c>
      <c r="E5397" s="2" t="s">
        <v>627</v>
      </c>
      <c r="F5397" s="2" t="s">
        <v>857</v>
      </c>
      <c r="G5397" s="2">
        <v>105</v>
      </c>
      <c r="H5397" s="2">
        <v>1.78727626917E-4</v>
      </c>
      <c r="I5397" s="2">
        <v>2.0017494214704003E-4</v>
      </c>
      <c r="J5397" s="26" t="s">
        <v>700</v>
      </c>
    </row>
    <row r="5398" spans="1:10" ht="15.75" hidden="1" customHeight="1" x14ac:dyDescent="0.25">
      <c r="A5398" s="2" t="s">
        <v>853</v>
      </c>
      <c r="B5398" s="2" t="s">
        <v>854</v>
      </c>
      <c r="C5398" s="2">
        <v>2020</v>
      </c>
      <c r="D5398" s="2" t="s">
        <v>241</v>
      </c>
      <c r="E5398" s="2" t="s">
        <v>627</v>
      </c>
      <c r="F5398" s="2" t="s">
        <v>855</v>
      </c>
      <c r="G5398" s="2">
        <v>105</v>
      </c>
      <c r="H5398" s="2">
        <v>3.0726299155499999E-4</v>
      </c>
      <c r="I5398" s="2">
        <v>3.441345505416E-4</v>
      </c>
      <c r="J5398" s="26" t="s">
        <v>700</v>
      </c>
    </row>
    <row r="5399" spans="1:10" ht="15.75" hidden="1" customHeight="1" x14ac:dyDescent="0.25">
      <c r="A5399" s="2" t="s">
        <v>853</v>
      </c>
      <c r="B5399" s="2" t="s">
        <v>854</v>
      </c>
      <c r="C5399" s="2">
        <v>2020</v>
      </c>
      <c r="D5399" s="2" t="s">
        <v>241</v>
      </c>
      <c r="E5399" s="2" t="s">
        <v>627</v>
      </c>
      <c r="F5399" s="2" t="s">
        <v>858</v>
      </c>
      <c r="G5399" s="2">
        <v>105</v>
      </c>
      <c r="H5399" s="2">
        <v>7.0551875978710002E-4</v>
      </c>
      <c r="I5399" s="2">
        <v>7.9018101096155213E-4</v>
      </c>
      <c r="J5399" s="26" t="s">
        <v>700</v>
      </c>
    </row>
    <row r="5400" spans="1:10" ht="15.75" hidden="1" customHeight="1" x14ac:dyDescent="0.25">
      <c r="A5400" s="2" t="s">
        <v>853</v>
      </c>
      <c r="B5400" s="2" t="s">
        <v>854</v>
      </c>
      <c r="C5400" s="2">
        <v>2020</v>
      </c>
      <c r="D5400" s="2" t="s">
        <v>241</v>
      </c>
      <c r="E5400" s="2" t="s">
        <v>627</v>
      </c>
      <c r="F5400" s="2" t="s">
        <v>856</v>
      </c>
      <c r="G5400" s="2">
        <v>107</v>
      </c>
      <c r="H5400" s="2">
        <v>1.8900725990500002E-5</v>
      </c>
      <c r="I5400" s="2">
        <v>2.1168813109360002E-5</v>
      </c>
      <c r="J5400" s="26" t="s">
        <v>700</v>
      </c>
    </row>
    <row r="5401" spans="1:10" ht="15.75" hidden="1" customHeight="1" x14ac:dyDescent="0.25">
      <c r="A5401" s="2" t="s">
        <v>853</v>
      </c>
      <c r="B5401" s="2" t="s">
        <v>854</v>
      </c>
      <c r="C5401" s="2">
        <v>2020</v>
      </c>
      <c r="D5401" s="2" t="s">
        <v>241</v>
      </c>
      <c r="E5401" s="2" t="s">
        <v>627</v>
      </c>
      <c r="F5401" s="2" t="s">
        <v>858</v>
      </c>
      <c r="G5401" s="2">
        <v>108</v>
      </c>
      <c r="H5401" s="2">
        <v>2.0606014295480998E-3</v>
      </c>
      <c r="I5401" s="2">
        <v>2.3078736010938719E-3</v>
      </c>
      <c r="J5401" s="26" t="s">
        <v>700</v>
      </c>
    </row>
    <row r="5402" spans="1:10" ht="15.75" hidden="1" customHeight="1" x14ac:dyDescent="0.25">
      <c r="A5402" s="2" t="s">
        <v>853</v>
      </c>
      <c r="B5402" s="2" t="s">
        <v>854</v>
      </c>
      <c r="C5402" s="2">
        <v>2020</v>
      </c>
      <c r="D5402" s="2" t="s">
        <v>241</v>
      </c>
      <c r="E5402" s="2" t="s">
        <v>627</v>
      </c>
      <c r="F5402" s="2" t="s">
        <v>857</v>
      </c>
      <c r="G5402" s="2">
        <v>109</v>
      </c>
      <c r="H5402" s="2">
        <v>8.6963278590700003E-5</v>
      </c>
      <c r="I5402" s="2">
        <v>9.7398872021584016E-5</v>
      </c>
      <c r="J5402" s="26" t="s">
        <v>700</v>
      </c>
    </row>
    <row r="5403" spans="1:10" ht="15.75" hidden="1" customHeight="1" x14ac:dyDescent="0.25">
      <c r="A5403" s="2" t="s">
        <v>853</v>
      </c>
      <c r="B5403" s="2" t="s">
        <v>854</v>
      </c>
      <c r="C5403" s="2">
        <v>2020</v>
      </c>
      <c r="D5403" s="2" t="s">
        <v>241</v>
      </c>
      <c r="E5403" s="2" t="s">
        <v>627</v>
      </c>
      <c r="F5403" s="2" t="s">
        <v>858</v>
      </c>
      <c r="G5403" s="2">
        <v>110</v>
      </c>
      <c r="H5403" s="2">
        <v>6.7323376424609997E-4</v>
      </c>
      <c r="I5403" s="2">
        <v>7.5402181595563206E-4</v>
      </c>
      <c r="J5403" s="26" t="s">
        <v>700</v>
      </c>
    </row>
    <row r="5404" spans="1:10" ht="15.75" hidden="1" customHeight="1" x14ac:dyDescent="0.25">
      <c r="A5404" s="2" t="s">
        <v>853</v>
      </c>
      <c r="B5404" s="2" t="s">
        <v>854</v>
      </c>
      <c r="C5404" s="2">
        <v>2020</v>
      </c>
      <c r="D5404" s="2" t="s">
        <v>241</v>
      </c>
      <c r="E5404" s="2" t="s">
        <v>627</v>
      </c>
      <c r="F5404" s="2" t="s">
        <v>855</v>
      </c>
      <c r="G5404" s="2">
        <v>111</v>
      </c>
      <c r="H5404" s="2">
        <v>2.9672807431780002E-4</v>
      </c>
      <c r="I5404" s="2">
        <v>3.3233544323593608E-4</v>
      </c>
      <c r="J5404" s="26" t="s">
        <v>700</v>
      </c>
    </row>
    <row r="5405" spans="1:10" ht="15.75" hidden="1" customHeight="1" x14ac:dyDescent="0.25">
      <c r="A5405" s="2" t="s">
        <v>853</v>
      </c>
      <c r="B5405" s="2" t="s">
        <v>854</v>
      </c>
      <c r="C5405" s="2">
        <v>2020</v>
      </c>
      <c r="D5405" s="2" t="s">
        <v>241</v>
      </c>
      <c r="E5405" s="2" t="s">
        <v>627</v>
      </c>
      <c r="F5405" s="2" t="s">
        <v>857</v>
      </c>
      <c r="G5405" s="2">
        <v>111</v>
      </c>
      <c r="H5405" s="2">
        <v>9.3370596005100005E-5</v>
      </c>
      <c r="I5405" s="2">
        <v>1.0457506752571201E-4</v>
      </c>
      <c r="J5405" s="26" t="s">
        <v>700</v>
      </c>
    </row>
    <row r="5406" spans="1:10" ht="15.75" hidden="1" customHeight="1" x14ac:dyDescent="0.25">
      <c r="A5406" s="2" t="s">
        <v>853</v>
      </c>
      <c r="B5406" s="2" t="s">
        <v>854</v>
      </c>
      <c r="C5406" s="2">
        <v>2020</v>
      </c>
      <c r="D5406" s="2" t="s">
        <v>241</v>
      </c>
      <c r="E5406" s="2" t="s">
        <v>627</v>
      </c>
      <c r="F5406" s="2" t="s">
        <v>855</v>
      </c>
      <c r="G5406" s="2">
        <v>112</v>
      </c>
      <c r="H5406" s="2">
        <v>3.337952948641E-4</v>
      </c>
      <c r="I5406" s="2">
        <v>3.7385073024779204E-4</v>
      </c>
      <c r="J5406" s="26" t="s">
        <v>700</v>
      </c>
    </row>
    <row r="5407" spans="1:10" ht="15.75" hidden="1" customHeight="1" x14ac:dyDescent="0.25">
      <c r="A5407" s="2" t="s">
        <v>853</v>
      </c>
      <c r="B5407" s="2" t="s">
        <v>854</v>
      </c>
      <c r="C5407" s="2">
        <v>2020</v>
      </c>
      <c r="D5407" s="2" t="s">
        <v>241</v>
      </c>
      <c r="E5407" s="2" t="s">
        <v>627</v>
      </c>
      <c r="F5407" s="2" t="s">
        <v>859</v>
      </c>
      <c r="G5407" s="2">
        <v>112</v>
      </c>
      <c r="H5407" s="2">
        <v>2.3334448997000001E-5</v>
      </c>
      <c r="I5407" s="2">
        <v>2.6134582876640004E-5</v>
      </c>
      <c r="J5407" s="26" t="s">
        <v>700</v>
      </c>
    </row>
    <row r="5408" spans="1:10" ht="15.75" hidden="1" customHeight="1" x14ac:dyDescent="0.25">
      <c r="A5408" s="2" t="s">
        <v>853</v>
      </c>
      <c r="B5408" s="2" t="s">
        <v>854</v>
      </c>
      <c r="C5408" s="2">
        <v>2020</v>
      </c>
      <c r="D5408" s="2" t="s">
        <v>241</v>
      </c>
      <c r="E5408" s="2" t="s">
        <v>627</v>
      </c>
      <c r="F5408" s="2" t="s">
        <v>857</v>
      </c>
      <c r="G5408" s="2">
        <v>112</v>
      </c>
      <c r="H5408" s="2">
        <v>8.4680847066900003E-5</v>
      </c>
      <c r="I5408" s="2">
        <v>9.4842548714928012E-5</v>
      </c>
      <c r="J5408" s="26" t="s">
        <v>700</v>
      </c>
    </row>
    <row r="5409" spans="1:10" ht="15.75" hidden="1" customHeight="1" x14ac:dyDescent="0.25">
      <c r="A5409" s="2" t="s">
        <v>853</v>
      </c>
      <c r="B5409" s="2" t="s">
        <v>854</v>
      </c>
      <c r="C5409" s="2">
        <v>2020</v>
      </c>
      <c r="D5409" s="2" t="s">
        <v>241</v>
      </c>
      <c r="E5409" s="2" t="s">
        <v>627</v>
      </c>
      <c r="F5409" s="2" t="s">
        <v>859</v>
      </c>
      <c r="G5409" s="2">
        <v>113</v>
      </c>
      <c r="H5409" s="2">
        <v>2.31520534726E-5</v>
      </c>
      <c r="I5409" s="2">
        <v>2.5930299889312003E-5</v>
      </c>
      <c r="J5409" s="26" t="s">
        <v>700</v>
      </c>
    </row>
    <row r="5410" spans="1:10" ht="15.75" hidden="1" customHeight="1" x14ac:dyDescent="0.25">
      <c r="A5410" s="2" t="s">
        <v>853</v>
      </c>
      <c r="B5410" s="2" t="s">
        <v>854</v>
      </c>
      <c r="C5410" s="2">
        <v>2020</v>
      </c>
      <c r="D5410" s="2" t="s">
        <v>241</v>
      </c>
      <c r="E5410" s="2" t="s">
        <v>627</v>
      </c>
      <c r="F5410" s="2" t="s">
        <v>856</v>
      </c>
      <c r="G5410" s="2">
        <v>113</v>
      </c>
      <c r="H5410" s="40">
        <v>8.9062496044799995E-6</v>
      </c>
      <c r="I5410" s="2">
        <v>9.9749995570175998E-6</v>
      </c>
      <c r="J5410" s="26" t="s">
        <v>700</v>
      </c>
    </row>
    <row r="5411" spans="1:10" ht="15.75" hidden="1" customHeight="1" x14ac:dyDescent="0.25">
      <c r="A5411" s="2" t="s">
        <v>853</v>
      </c>
      <c r="B5411" s="2" t="s">
        <v>854</v>
      </c>
      <c r="C5411" s="2">
        <v>2020</v>
      </c>
      <c r="D5411" s="2" t="s">
        <v>241</v>
      </c>
      <c r="E5411" s="2" t="s">
        <v>627</v>
      </c>
      <c r="F5411" s="2" t="s">
        <v>855</v>
      </c>
      <c r="G5411" s="2">
        <v>113</v>
      </c>
      <c r="H5411" s="2">
        <v>2.779140486382E-4</v>
      </c>
      <c r="I5411" s="2">
        <v>3.1126373447478404E-4</v>
      </c>
      <c r="J5411" s="26" t="s">
        <v>700</v>
      </c>
    </row>
    <row r="5412" spans="1:10" ht="15.75" hidden="1" customHeight="1" x14ac:dyDescent="0.25">
      <c r="A5412" s="2" t="s">
        <v>853</v>
      </c>
      <c r="B5412" s="2" t="s">
        <v>854</v>
      </c>
      <c r="C5412" s="2">
        <v>2020</v>
      </c>
      <c r="D5412" s="2" t="s">
        <v>241</v>
      </c>
      <c r="E5412" s="2" t="s">
        <v>627</v>
      </c>
      <c r="F5412" s="2" t="s">
        <v>858</v>
      </c>
      <c r="G5412" s="2">
        <v>114</v>
      </c>
      <c r="H5412" s="2">
        <v>6.5259507391600001E-4</v>
      </c>
      <c r="I5412" s="2">
        <v>7.309064827859201E-4</v>
      </c>
      <c r="J5412" s="26" t="s">
        <v>700</v>
      </c>
    </row>
    <row r="5413" spans="1:10" ht="15.75" hidden="1" customHeight="1" x14ac:dyDescent="0.25">
      <c r="A5413" s="2" t="s">
        <v>853</v>
      </c>
      <c r="B5413" s="2" t="s">
        <v>854</v>
      </c>
      <c r="C5413" s="2">
        <v>2020</v>
      </c>
      <c r="D5413" s="2" t="s">
        <v>241</v>
      </c>
      <c r="E5413" s="2" t="s">
        <v>627</v>
      </c>
      <c r="F5413" s="2" t="s">
        <v>858</v>
      </c>
      <c r="G5413" s="2">
        <v>115</v>
      </c>
      <c r="H5413" s="2">
        <v>6.4074521651490005E-4</v>
      </c>
      <c r="I5413" s="2">
        <v>7.176346424966881E-4</v>
      </c>
      <c r="J5413" s="26" t="s">
        <v>700</v>
      </c>
    </row>
    <row r="5414" spans="1:10" ht="15.75" hidden="1" customHeight="1" x14ac:dyDescent="0.25">
      <c r="A5414" s="2" t="s">
        <v>853</v>
      </c>
      <c r="B5414" s="2" t="s">
        <v>854</v>
      </c>
      <c r="C5414" s="2">
        <v>2020</v>
      </c>
      <c r="D5414" s="2" t="s">
        <v>241</v>
      </c>
      <c r="E5414" s="2" t="s">
        <v>627</v>
      </c>
      <c r="F5414" s="2" t="s">
        <v>857</v>
      </c>
      <c r="G5414" s="2">
        <v>115</v>
      </c>
      <c r="H5414" s="2">
        <v>8.1887563283099997E-5</v>
      </c>
      <c r="I5414" s="2">
        <v>9.1714070877072003E-5</v>
      </c>
      <c r="J5414" s="26" t="s">
        <v>700</v>
      </c>
    </row>
    <row r="5415" spans="1:10" ht="15.75" hidden="1" customHeight="1" x14ac:dyDescent="0.25">
      <c r="A5415" s="2" t="s">
        <v>853</v>
      </c>
      <c r="B5415" s="2" t="s">
        <v>854</v>
      </c>
      <c r="C5415" s="2">
        <v>2020</v>
      </c>
      <c r="D5415" s="2" t="s">
        <v>241</v>
      </c>
      <c r="E5415" s="2" t="s">
        <v>627</v>
      </c>
      <c r="F5415" s="2" t="s">
        <v>856</v>
      </c>
      <c r="G5415" s="2">
        <v>115</v>
      </c>
      <c r="H5415" s="40">
        <v>8.6856261987100007E-6</v>
      </c>
      <c r="I5415" s="2">
        <v>9.7279013425552009E-6</v>
      </c>
      <c r="J5415" s="26" t="s">
        <v>700</v>
      </c>
    </row>
    <row r="5416" spans="1:10" ht="15.75" hidden="1" customHeight="1" x14ac:dyDescent="0.25">
      <c r="A5416" s="2" t="s">
        <v>853</v>
      </c>
      <c r="B5416" s="2" t="s">
        <v>854</v>
      </c>
      <c r="C5416" s="2">
        <v>2020</v>
      </c>
      <c r="D5416" s="2" t="s">
        <v>241</v>
      </c>
      <c r="E5416" s="2" t="s">
        <v>627</v>
      </c>
      <c r="F5416" s="2" t="s">
        <v>855</v>
      </c>
      <c r="G5416" s="2">
        <v>116</v>
      </c>
      <c r="H5416" s="2">
        <v>3.4028707887050002E-4</v>
      </c>
      <c r="I5416" s="2">
        <v>3.8112152833496004E-4</v>
      </c>
      <c r="J5416" s="26" t="s">
        <v>700</v>
      </c>
    </row>
    <row r="5417" spans="1:10" ht="15.75" hidden="1" customHeight="1" x14ac:dyDescent="0.25">
      <c r="A5417" s="2" t="s">
        <v>853</v>
      </c>
      <c r="B5417" s="2" t="s">
        <v>854</v>
      </c>
      <c r="C5417" s="2">
        <v>2020</v>
      </c>
      <c r="D5417" s="2" t="s">
        <v>241</v>
      </c>
      <c r="E5417" s="2" t="s">
        <v>627</v>
      </c>
      <c r="F5417" s="2" t="s">
        <v>859</v>
      </c>
      <c r="G5417" s="2">
        <v>116</v>
      </c>
      <c r="H5417" s="2">
        <v>6.9066118157900001E-5</v>
      </c>
      <c r="I5417" s="2">
        <v>7.7354052336848009E-5</v>
      </c>
      <c r="J5417" s="26" t="s">
        <v>700</v>
      </c>
    </row>
    <row r="5418" spans="1:10" ht="15.75" hidden="1" customHeight="1" x14ac:dyDescent="0.25">
      <c r="A5418" s="2" t="s">
        <v>853</v>
      </c>
      <c r="B5418" s="2" t="s">
        <v>854</v>
      </c>
      <c r="C5418" s="2">
        <v>2020</v>
      </c>
      <c r="D5418" s="2" t="s">
        <v>241</v>
      </c>
      <c r="E5418" s="2" t="s">
        <v>627</v>
      </c>
      <c r="F5418" s="2" t="s">
        <v>857</v>
      </c>
      <c r="G5418" s="2">
        <v>117</v>
      </c>
      <c r="H5418" s="2">
        <v>1.631268969504E-4</v>
      </c>
      <c r="I5418" s="2">
        <v>1.8270212458444801E-4</v>
      </c>
      <c r="J5418" s="26" t="s">
        <v>700</v>
      </c>
    </row>
    <row r="5419" spans="1:10" ht="15.75" hidden="1" customHeight="1" x14ac:dyDescent="0.25">
      <c r="A5419" s="2" t="s">
        <v>853</v>
      </c>
      <c r="B5419" s="2" t="s">
        <v>854</v>
      </c>
      <c r="C5419" s="2">
        <v>2020</v>
      </c>
      <c r="D5419" s="2" t="s">
        <v>241</v>
      </c>
      <c r="E5419" s="2" t="s">
        <v>627</v>
      </c>
      <c r="F5419" s="2" t="s">
        <v>858</v>
      </c>
      <c r="G5419" s="2">
        <v>117</v>
      </c>
      <c r="H5419" s="2">
        <v>1.3159647351130999E-3</v>
      </c>
      <c r="I5419" s="2">
        <v>1.4738805033266721E-3</v>
      </c>
      <c r="J5419" s="26" t="s">
        <v>700</v>
      </c>
    </row>
    <row r="5420" spans="1:10" ht="15.75" hidden="1" customHeight="1" x14ac:dyDescent="0.25">
      <c r="A5420" s="2" t="s">
        <v>853</v>
      </c>
      <c r="B5420" s="2" t="s">
        <v>854</v>
      </c>
      <c r="C5420" s="2">
        <v>2020</v>
      </c>
      <c r="D5420" s="2" t="s">
        <v>241</v>
      </c>
      <c r="E5420" s="2" t="s">
        <v>627</v>
      </c>
      <c r="F5420" s="2" t="s">
        <v>859</v>
      </c>
      <c r="G5420" s="2">
        <v>117</v>
      </c>
      <c r="H5420" s="2">
        <v>2.2347845515499999E-5</v>
      </c>
      <c r="I5420" s="2">
        <v>2.5029586977360001E-5</v>
      </c>
      <c r="J5420" s="26" t="s">
        <v>700</v>
      </c>
    </row>
    <row r="5421" spans="1:10" ht="15.75" hidden="1" customHeight="1" x14ac:dyDescent="0.25">
      <c r="A5421" s="2" t="s">
        <v>853</v>
      </c>
      <c r="B5421" s="2" t="s">
        <v>854</v>
      </c>
      <c r="C5421" s="2">
        <v>2020</v>
      </c>
      <c r="D5421" s="2" t="s">
        <v>241</v>
      </c>
      <c r="E5421" s="2" t="s">
        <v>627</v>
      </c>
      <c r="F5421" s="2" t="s">
        <v>858</v>
      </c>
      <c r="G5421" s="2">
        <v>118</v>
      </c>
      <c r="H5421" s="2">
        <v>6.2960677314549999E-4</v>
      </c>
      <c r="I5421" s="2">
        <v>7.0515958592296001E-4</v>
      </c>
      <c r="J5421" s="26" t="s">
        <v>700</v>
      </c>
    </row>
    <row r="5422" spans="1:10" ht="15.75" hidden="1" customHeight="1" x14ac:dyDescent="0.25">
      <c r="A5422" s="2" t="s">
        <v>853</v>
      </c>
      <c r="B5422" s="2" t="s">
        <v>854</v>
      </c>
      <c r="C5422" s="2">
        <v>2020</v>
      </c>
      <c r="D5422" s="2" t="s">
        <v>241</v>
      </c>
      <c r="E5422" s="2" t="s">
        <v>627</v>
      </c>
      <c r="F5422" s="2" t="s">
        <v>857</v>
      </c>
      <c r="G5422" s="2">
        <v>119</v>
      </c>
      <c r="H5422" s="2">
        <v>9.2528753157199997E-5</v>
      </c>
      <c r="I5422" s="2">
        <v>1.0363220353606401E-4</v>
      </c>
      <c r="J5422" s="26" t="s">
        <v>700</v>
      </c>
    </row>
    <row r="5423" spans="1:10" ht="15.75" hidden="1" customHeight="1" x14ac:dyDescent="0.25">
      <c r="A5423" s="2" t="s">
        <v>853</v>
      </c>
      <c r="B5423" s="2" t="s">
        <v>854</v>
      </c>
      <c r="C5423" s="2">
        <v>2020</v>
      </c>
      <c r="D5423" s="2" t="s">
        <v>241</v>
      </c>
      <c r="E5423" s="2" t="s">
        <v>627</v>
      </c>
      <c r="F5423" s="2" t="s">
        <v>859</v>
      </c>
      <c r="G5423" s="2">
        <v>120</v>
      </c>
      <c r="H5423" s="2">
        <v>2.1717820345699999E-5</v>
      </c>
      <c r="I5423" s="2">
        <v>2.4323958787184003E-5</v>
      </c>
      <c r="J5423" s="26" t="s">
        <v>700</v>
      </c>
    </row>
    <row r="5424" spans="1:10" ht="15.75" hidden="1" customHeight="1" x14ac:dyDescent="0.25">
      <c r="A5424" s="2" t="s">
        <v>853</v>
      </c>
      <c r="B5424" s="2" t="s">
        <v>854</v>
      </c>
      <c r="C5424" s="2">
        <v>2020</v>
      </c>
      <c r="D5424" s="2" t="s">
        <v>241</v>
      </c>
      <c r="E5424" s="2" t="s">
        <v>627</v>
      </c>
      <c r="F5424" s="2" t="s">
        <v>857</v>
      </c>
      <c r="G5424" s="2">
        <v>120</v>
      </c>
      <c r="H5424" s="2">
        <v>7.8790406405500002E-5</v>
      </c>
      <c r="I5424" s="2">
        <v>8.8245255174160007E-5</v>
      </c>
      <c r="J5424" s="26" t="s">
        <v>700</v>
      </c>
    </row>
    <row r="5425" spans="1:10" ht="15.75" hidden="1" customHeight="1" x14ac:dyDescent="0.25">
      <c r="A5425" s="2" t="s">
        <v>853</v>
      </c>
      <c r="B5425" s="2" t="s">
        <v>854</v>
      </c>
      <c r="C5425" s="2">
        <v>2020</v>
      </c>
      <c r="D5425" s="2" t="s">
        <v>241</v>
      </c>
      <c r="E5425" s="2" t="s">
        <v>627</v>
      </c>
      <c r="F5425" s="2" t="s">
        <v>855</v>
      </c>
      <c r="G5425" s="2">
        <v>120</v>
      </c>
      <c r="H5425" s="2">
        <v>3.7507514934990001E-4</v>
      </c>
      <c r="I5425" s="2">
        <v>4.2008416727188806E-4</v>
      </c>
      <c r="J5425" s="26" t="s">
        <v>700</v>
      </c>
    </row>
    <row r="5426" spans="1:10" ht="15.75" hidden="1" customHeight="1" x14ac:dyDescent="0.25">
      <c r="A5426" s="2" t="s">
        <v>853</v>
      </c>
      <c r="B5426" s="2" t="s">
        <v>854</v>
      </c>
      <c r="C5426" s="2">
        <v>2020</v>
      </c>
      <c r="D5426" s="2" t="s">
        <v>241</v>
      </c>
      <c r="E5426" s="2" t="s">
        <v>627</v>
      </c>
      <c r="F5426" s="2" t="s">
        <v>857</v>
      </c>
      <c r="G5426" s="2">
        <v>121</v>
      </c>
      <c r="H5426" s="2">
        <v>1.5698034258090001E-4</v>
      </c>
      <c r="I5426" s="2">
        <v>1.7581798369060804E-4</v>
      </c>
      <c r="J5426" s="26" t="s">
        <v>700</v>
      </c>
    </row>
    <row r="5427" spans="1:10" ht="15.75" hidden="1" customHeight="1" x14ac:dyDescent="0.25">
      <c r="A5427" s="2" t="s">
        <v>853</v>
      </c>
      <c r="B5427" s="2" t="s">
        <v>854</v>
      </c>
      <c r="C5427" s="2">
        <v>2020</v>
      </c>
      <c r="D5427" s="2" t="s">
        <v>241</v>
      </c>
      <c r="E5427" s="2" t="s">
        <v>627</v>
      </c>
      <c r="F5427" s="2" t="s">
        <v>858</v>
      </c>
      <c r="G5427" s="2">
        <v>121</v>
      </c>
      <c r="H5427" s="2">
        <v>6.1321095563470005E-4</v>
      </c>
      <c r="I5427" s="2">
        <v>6.8679627031086412E-4</v>
      </c>
      <c r="J5427" s="26" t="s">
        <v>700</v>
      </c>
    </row>
    <row r="5428" spans="1:10" ht="15.75" hidden="1" customHeight="1" x14ac:dyDescent="0.25">
      <c r="A5428" s="2" t="s">
        <v>853</v>
      </c>
      <c r="B5428" s="2" t="s">
        <v>854</v>
      </c>
      <c r="C5428" s="2">
        <v>2020</v>
      </c>
      <c r="D5428" s="2" t="s">
        <v>241</v>
      </c>
      <c r="E5428" s="2" t="s">
        <v>627</v>
      </c>
      <c r="F5428" s="2" t="s">
        <v>855</v>
      </c>
      <c r="G5428" s="2">
        <v>123</v>
      </c>
      <c r="H5428" s="2">
        <v>2.7350574964660001E-4</v>
      </c>
      <c r="I5428" s="2">
        <v>3.0632643960419202E-4</v>
      </c>
      <c r="J5428" s="26" t="s">
        <v>700</v>
      </c>
    </row>
    <row r="5429" spans="1:10" ht="15.75" hidden="1" customHeight="1" x14ac:dyDescent="0.25">
      <c r="A5429" s="2" t="s">
        <v>853</v>
      </c>
      <c r="B5429" s="2" t="s">
        <v>854</v>
      </c>
      <c r="C5429" s="2">
        <v>2020</v>
      </c>
      <c r="D5429" s="2" t="s">
        <v>241</v>
      </c>
      <c r="E5429" s="2" t="s">
        <v>627</v>
      </c>
      <c r="F5429" s="2" t="s">
        <v>859</v>
      </c>
      <c r="G5429" s="2">
        <v>123</v>
      </c>
      <c r="H5429" s="2">
        <v>2.1346248104200001E-5</v>
      </c>
      <c r="I5429" s="2">
        <v>2.3907797876704003E-5</v>
      </c>
      <c r="J5429" s="26" t="s">
        <v>700</v>
      </c>
    </row>
    <row r="5430" spans="1:10" ht="15.75" hidden="1" customHeight="1" x14ac:dyDescent="0.25">
      <c r="A5430" s="2" t="s">
        <v>853</v>
      </c>
      <c r="B5430" s="2" t="s">
        <v>854</v>
      </c>
      <c r="C5430" s="2">
        <v>2020</v>
      </c>
      <c r="D5430" s="2" t="s">
        <v>241</v>
      </c>
      <c r="E5430" s="2" t="s">
        <v>627</v>
      </c>
      <c r="F5430" s="2" t="s">
        <v>858</v>
      </c>
      <c r="G5430" s="2">
        <v>124</v>
      </c>
      <c r="H5430" s="2">
        <v>5.9711153153330001E-4</v>
      </c>
      <c r="I5430" s="2">
        <v>6.687649153172961E-4</v>
      </c>
      <c r="J5430" s="26" t="s">
        <v>700</v>
      </c>
    </row>
    <row r="5431" spans="1:10" ht="15.75" hidden="1" customHeight="1" x14ac:dyDescent="0.25">
      <c r="A5431" s="2" t="s">
        <v>853</v>
      </c>
      <c r="B5431" s="2" t="s">
        <v>854</v>
      </c>
      <c r="C5431" s="2">
        <v>2020</v>
      </c>
      <c r="D5431" s="2" t="s">
        <v>241</v>
      </c>
      <c r="E5431" s="2" t="s">
        <v>627</v>
      </c>
      <c r="F5431" s="2" t="s">
        <v>855</v>
      </c>
      <c r="G5431" s="2">
        <v>124</v>
      </c>
      <c r="H5431" s="2">
        <v>8.6830282816660002E-4</v>
      </c>
      <c r="I5431" s="2">
        <v>9.7249916754659209E-4</v>
      </c>
      <c r="J5431" s="26" t="s">
        <v>700</v>
      </c>
    </row>
    <row r="5432" spans="1:10" ht="15.75" hidden="1" customHeight="1" x14ac:dyDescent="0.25">
      <c r="A5432" s="2" t="s">
        <v>853</v>
      </c>
      <c r="B5432" s="2" t="s">
        <v>854</v>
      </c>
      <c r="C5432" s="2">
        <v>2020</v>
      </c>
      <c r="D5432" s="2" t="s">
        <v>241</v>
      </c>
      <c r="E5432" s="2" t="s">
        <v>627</v>
      </c>
      <c r="F5432" s="2" t="s">
        <v>858</v>
      </c>
      <c r="G5432" s="2">
        <v>126</v>
      </c>
      <c r="H5432" s="2">
        <v>5.8825529413299995E-4</v>
      </c>
      <c r="I5432" s="2">
        <v>6.5884592942896004E-4</v>
      </c>
      <c r="J5432" s="26" t="s">
        <v>700</v>
      </c>
    </row>
    <row r="5433" spans="1:10" ht="15.75" hidden="1" customHeight="1" x14ac:dyDescent="0.25">
      <c r="A5433" s="2" t="s">
        <v>853</v>
      </c>
      <c r="B5433" s="2" t="s">
        <v>854</v>
      </c>
      <c r="C5433" s="2">
        <v>2020</v>
      </c>
      <c r="D5433" s="2" t="s">
        <v>241</v>
      </c>
      <c r="E5433" s="2" t="s">
        <v>627</v>
      </c>
      <c r="F5433" s="2" t="s">
        <v>855</v>
      </c>
      <c r="G5433" s="2">
        <v>127</v>
      </c>
      <c r="H5433" s="2">
        <v>3.337952948641E-4</v>
      </c>
      <c r="I5433" s="2">
        <v>3.7385073024779204E-4</v>
      </c>
      <c r="J5433" s="26" t="s">
        <v>700</v>
      </c>
    </row>
    <row r="5434" spans="1:10" ht="15.75" hidden="1" customHeight="1" x14ac:dyDescent="0.25">
      <c r="A5434" s="2" t="s">
        <v>853</v>
      </c>
      <c r="B5434" s="2" t="s">
        <v>854</v>
      </c>
      <c r="C5434" s="2">
        <v>2020</v>
      </c>
      <c r="D5434" s="2" t="s">
        <v>241</v>
      </c>
      <c r="E5434" s="2" t="s">
        <v>627</v>
      </c>
      <c r="F5434" s="2" t="s">
        <v>858</v>
      </c>
      <c r="G5434" s="2">
        <v>127</v>
      </c>
      <c r="H5434" s="2">
        <v>5.8303226251159995E-4</v>
      </c>
      <c r="I5434" s="2">
        <v>6.5299613401299198E-4</v>
      </c>
      <c r="J5434" s="26" t="s">
        <v>700</v>
      </c>
    </row>
    <row r="5435" spans="1:10" ht="15.75" hidden="1" customHeight="1" x14ac:dyDescent="0.25">
      <c r="A5435" s="2" t="s">
        <v>853</v>
      </c>
      <c r="B5435" s="2" t="s">
        <v>854</v>
      </c>
      <c r="C5435" s="2">
        <v>2020</v>
      </c>
      <c r="D5435" s="2" t="s">
        <v>241</v>
      </c>
      <c r="E5435" s="2" t="s">
        <v>627</v>
      </c>
      <c r="F5435" s="2" t="s">
        <v>859</v>
      </c>
      <c r="G5435" s="2">
        <v>128</v>
      </c>
      <c r="H5435" s="2">
        <v>2.04168663913E-5</v>
      </c>
      <c r="I5435" s="2">
        <v>2.2866890358256003E-5</v>
      </c>
      <c r="J5435" s="26" t="s">
        <v>700</v>
      </c>
    </row>
    <row r="5436" spans="1:10" ht="15.75" hidden="1" customHeight="1" x14ac:dyDescent="0.25">
      <c r="A5436" s="2" t="s">
        <v>853</v>
      </c>
      <c r="B5436" s="2" t="s">
        <v>854</v>
      </c>
      <c r="C5436" s="2">
        <v>2020</v>
      </c>
      <c r="D5436" s="2" t="s">
        <v>241</v>
      </c>
      <c r="E5436" s="2" t="s">
        <v>627</v>
      </c>
      <c r="F5436" s="2" t="s">
        <v>857</v>
      </c>
      <c r="G5436" s="2">
        <v>128</v>
      </c>
      <c r="H5436" s="2">
        <v>7.4161333032000005E-5</v>
      </c>
      <c r="I5436" s="2">
        <v>8.3060692995840014E-5</v>
      </c>
      <c r="J5436" s="26" t="s">
        <v>700</v>
      </c>
    </row>
    <row r="5437" spans="1:10" ht="15.75" hidden="1" customHeight="1" x14ac:dyDescent="0.25">
      <c r="A5437" s="2" t="s">
        <v>853</v>
      </c>
      <c r="B5437" s="2" t="s">
        <v>854</v>
      </c>
      <c r="C5437" s="2">
        <v>2020</v>
      </c>
      <c r="D5437" s="2" t="s">
        <v>241</v>
      </c>
      <c r="E5437" s="2" t="s">
        <v>627</v>
      </c>
      <c r="F5437" s="2" t="s">
        <v>857</v>
      </c>
      <c r="G5437" s="2">
        <v>129</v>
      </c>
      <c r="H5437" s="2">
        <v>7.4262483394700002E-5</v>
      </c>
      <c r="I5437" s="2">
        <v>8.3173981402064011E-5</v>
      </c>
      <c r="J5437" s="26" t="s">
        <v>700</v>
      </c>
    </row>
    <row r="5438" spans="1:10" ht="15.75" hidden="1" customHeight="1" x14ac:dyDescent="0.25">
      <c r="A5438" s="2" t="s">
        <v>853</v>
      </c>
      <c r="B5438" s="2" t="s">
        <v>854</v>
      </c>
      <c r="C5438" s="2">
        <v>2020</v>
      </c>
      <c r="D5438" s="2" t="s">
        <v>241</v>
      </c>
      <c r="E5438" s="2" t="s">
        <v>627</v>
      </c>
      <c r="F5438" s="2" t="s">
        <v>858</v>
      </c>
      <c r="G5438" s="2">
        <v>130</v>
      </c>
      <c r="H5438" s="2">
        <v>5.7114171795550001E-4</v>
      </c>
      <c r="I5438" s="2">
        <v>6.3967872411016004E-4</v>
      </c>
      <c r="J5438" s="26" t="s">
        <v>700</v>
      </c>
    </row>
    <row r="5439" spans="1:10" ht="15.75" hidden="1" customHeight="1" x14ac:dyDescent="0.25">
      <c r="A5439" s="2" t="s">
        <v>853</v>
      </c>
      <c r="B5439" s="2" t="s">
        <v>854</v>
      </c>
      <c r="C5439" s="2">
        <v>2020</v>
      </c>
      <c r="D5439" s="2" t="s">
        <v>241</v>
      </c>
      <c r="E5439" s="2" t="s">
        <v>627</v>
      </c>
      <c r="F5439" s="2" t="s">
        <v>855</v>
      </c>
      <c r="G5439" s="2">
        <v>130</v>
      </c>
      <c r="H5439" s="2">
        <v>2.6512113981879998E-4</v>
      </c>
      <c r="I5439" s="2">
        <v>2.9693567659705601E-4</v>
      </c>
      <c r="J5439" s="26" t="s">
        <v>700</v>
      </c>
    </row>
    <row r="5440" spans="1:10" ht="15.75" hidden="1" customHeight="1" x14ac:dyDescent="0.25">
      <c r="A5440" s="2" t="s">
        <v>853</v>
      </c>
      <c r="B5440" s="2" t="s">
        <v>854</v>
      </c>
      <c r="C5440" s="2">
        <v>2020</v>
      </c>
      <c r="D5440" s="2" t="s">
        <v>241</v>
      </c>
      <c r="E5440" s="2" t="s">
        <v>627</v>
      </c>
      <c r="F5440" s="2" t="s">
        <v>857</v>
      </c>
      <c r="G5440" s="2">
        <v>132</v>
      </c>
      <c r="H5440" s="2">
        <v>7.1984562964599993E-5</v>
      </c>
      <c r="I5440" s="2">
        <v>8.0622710520352001E-5</v>
      </c>
      <c r="J5440" s="26" t="s">
        <v>700</v>
      </c>
    </row>
    <row r="5441" spans="1:10" ht="15.75" hidden="1" customHeight="1" x14ac:dyDescent="0.25">
      <c r="A5441" s="2" t="s">
        <v>853</v>
      </c>
      <c r="B5441" s="2" t="s">
        <v>854</v>
      </c>
      <c r="C5441" s="2">
        <v>2020</v>
      </c>
      <c r="D5441" s="2" t="s">
        <v>241</v>
      </c>
      <c r="E5441" s="2" t="s">
        <v>627</v>
      </c>
      <c r="F5441" s="2" t="s">
        <v>858</v>
      </c>
      <c r="G5441" s="2">
        <v>133</v>
      </c>
      <c r="H5441" s="2">
        <v>5.6117615895350003E-4</v>
      </c>
      <c r="I5441" s="2">
        <v>6.2851729802792015E-4</v>
      </c>
      <c r="J5441" s="26" t="s">
        <v>700</v>
      </c>
    </row>
    <row r="5442" spans="1:10" ht="15.75" hidden="1" customHeight="1" x14ac:dyDescent="0.25">
      <c r="A5442" s="2" t="s">
        <v>853</v>
      </c>
      <c r="B5442" s="2" t="s">
        <v>854</v>
      </c>
      <c r="C5442" s="2">
        <v>2020</v>
      </c>
      <c r="D5442" s="2" t="s">
        <v>241</v>
      </c>
      <c r="E5442" s="2" t="s">
        <v>627</v>
      </c>
      <c r="F5442" s="2" t="s">
        <v>857</v>
      </c>
      <c r="G5442" s="2">
        <v>134</v>
      </c>
      <c r="H5442" s="2">
        <v>7.1523274527900005E-5</v>
      </c>
      <c r="I5442" s="2">
        <v>8.0106067471248012E-5</v>
      </c>
      <c r="J5442" s="26" t="s">
        <v>700</v>
      </c>
    </row>
    <row r="5443" spans="1:10" ht="15.75" hidden="1" customHeight="1" x14ac:dyDescent="0.25">
      <c r="A5443" s="2" t="s">
        <v>853</v>
      </c>
      <c r="B5443" s="2" t="s">
        <v>854</v>
      </c>
      <c r="C5443" s="2">
        <v>2020</v>
      </c>
      <c r="D5443" s="2" t="s">
        <v>241</v>
      </c>
      <c r="E5443" s="2" t="s">
        <v>627</v>
      </c>
      <c r="F5443" s="2" t="s">
        <v>855</v>
      </c>
      <c r="G5443" s="2">
        <v>136</v>
      </c>
      <c r="H5443" s="2">
        <v>2.7867677272300001E-4</v>
      </c>
      <c r="I5443" s="2">
        <v>3.1211798544976004E-4</v>
      </c>
      <c r="J5443" s="26" t="s">
        <v>700</v>
      </c>
    </row>
    <row r="5444" spans="1:10" ht="15.75" hidden="1" customHeight="1" x14ac:dyDescent="0.25">
      <c r="A5444" s="2" t="s">
        <v>853</v>
      </c>
      <c r="B5444" s="2" t="s">
        <v>854</v>
      </c>
      <c r="C5444" s="2">
        <v>2020</v>
      </c>
      <c r="D5444" s="2" t="s">
        <v>241</v>
      </c>
      <c r="E5444" s="2" t="s">
        <v>627</v>
      </c>
      <c r="F5444" s="2" t="s">
        <v>858</v>
      </c>
      <c r="G5444" s="2">
        <v>137</v>
      </c>
      <c r="H5444" s="2">
        <v>5.4378749337049995E-4</v>
      </c>
      <c r="I5444" s="2">
        <v>6.0904199257495999E-4</v>
      </c>
      <c r="J5444" s="26" t="s">
        <v>700</v>
      </c>
    </row>
    <row r="5445" spans="1:10" ht="15.75" hidden="1" customHeight="1" x14ac:dyDescent="0.25">
      <c r="A5445" s="2" t="s">
        <v>853</v>
      </c>
      <c r="B5445" s="2" t="s">
        <v>854</v>
      </c>
      <c r="C5445" s="2">
        <v>2020</v>
      </c>
      <c r="D5445" s="2" t="s">
        <v>241</v>
      </c>
      <c r="E5445" s="2" t="s">
        <v>627</v>
      </c>
      <c r="F5445" s="2" t="s">
        <v>859</v>
      </c>
      <c r="G5445" s="2">
        <v>137</v>
      </c>
      <c r="H5445" s="2">
        <v>1.8957625798100001E-5</v>
      </c>
      <c r="I5445" s="2">
        <v>2.1232540893872002E-5</v>
      </c>
      <c r="J5445" s="26" t="s">
        <v>700</v>
      </c>
    </row>
    <row r="5446" spans="1:10" ht="15.75" hidden="1" customHeight="1" x14ac:dyDescent="0.25">
      <c r="A5446" s="2" t="s">
        <v>853</v>
      </c>
      <c r="B5446" s="2" t="s">
        <v>854</v>
      </c>
      <c r="C5446" s="2">
        <v>2020</v>
      </c>
      <c r="D5446" s="2" t="s">
        <v>241</v>
      </c>
      <c r="E5446" s="2" t="s">
        <v>627</v>
      </c>
      <c r="F5446" s="2" t="s">
        <v>859</v>
      </c>
      <c r="G5446" s="2">
        <v>139</v>
      </c>
      <c r="H5446" s="2">
        <v>1.8796705262499999E-5</v>
      </c>
      <c r="I5446" s="2">
        <v>2.1052309894000002E-5</v>
      </c>
      <c r="J5446" s="26" t="s">
        <v>700</v>
      </c>
    </row>
    <row r="5447" spans="1:10" ht="15.75" hidden="1" customHeight="1" x14ac:dyDescent="0.25">
      <c r="A5447" s="2" t="s">
        <v>853</v>
      </c>
      <c r="B5447" s="2" t="s">
        <v>854</v>
      </c>
      <c r="C5447" s="2">
        <v>2020</v>
      </c>
      <c r="D5447" s="2" t="s">
        <v>241</v>
      </c>
      <c r="E5447" s="2" t="s">
        <v>627</v>
      </c>
      <c r="F5447" s="2" t="s">
        <v>855</v>
      </c>
      <c r="G5447" s="2">
        <v>140</v>
      </c>
      <c r="H5447" s="2">
        <v>5.0512657617219996E-4</v>
      </c>
      <c r="I5447" s="2">
        <v>5.65741765312864E-4</v>
      </c>
      <c r="J5447" s="26" t="s">
        <v>700</v>
      </c>
    </row>
    <row r="5448" spans="1:10" ht="15.75" hidden="1" customHeight="1" x14ac:dyDescent="0.25">
      <c r="A5448" s="2" t="s">
        <v>853</v>
      </c>
      <c r="B5448" s="2" t="s">
        <v>854</v>
      </c>
      <c r="C5448" s="2">
        <v>2020</v>
      </c>
      <c r="D5448" s="2" t="s">
        <v>241</v>
      </c>
      <c r="E5448" s="2" t="s">
        <v>627</v>
      </c>
      <c r="F5448" s="2" t="s">
        <v>857</v>
      </c>
      <c r="G5448" s="2">
        <v>140</v>
      </c>
      <c r="H5448" s="2">
        <v>6.7630884586799997E-5</v>
      </c>
      <c r="I5448" s="2">
        <v>7.574659073721601E-5</v>
      </c>
      <c r="J5448" s="26" t="s">
        <v>700</v>
      </c>
    </row>
    <row r="5449" spans="1:10" ht="15.75" hidden="1" customHeight="1" x14ac:dyDescent="0.25">
      <c r="A5449" s="2" t="s">
        <v>853</v>
      </c>
      <c r="B5449" s="2" t="s">
        <v>854</v>
      </c>
      <c r="C5449" s="2">
        <v>2020</v>
      </c>
      <c r="D5449" s="2" t="s">
        <v>241</v>
      </c>
      <c r="E5449" s="2" t="s">
        <v>627</v>
      </c>
      <c r="F5449" s="2" t="s">
        <v>857</v>
      </c>
      <c r="G5449" s="2">
        <v>141</v>
      </c>
      <c r="H5449" s="2">
        <v>6.8469693360400004E-5</v>
      </c>
      <c r="I5449" s="2">
        <v>7.6686056563648016E-5</v>
      </c>
      <c r="J5449" s="26" t="s">
        <v>700</v>
      </c>
    </row>
    <row r="5450" spans="1:10" ht="15.75" hidden="1" customHeight="1" x14ac:dyDescent="0.25">
      <c r="A5450" s="2" t="s">
        <v>853</v>
      </c>
      <c r="B5450" s="2" t="s">
        <v>854</v>
      </c>
      <c r="C5450" s="2">
        <v>2020</v>
      </c>
      <c r="D5450" s="2" t="s">
        <v>241</v>
      </c>
      <c r="E5450" s="2" t="s">
        <v>627</v>
      </c>
      <c r="F5450" s="2" t="s">
        <v>857</v>
      </c>
      <c r="G5450" s="2">
        <v>142</v>
      </c>
      <c r="H5450" s="2">
        <v>6.7184722865900004E-5</v>
      </c>
      <c r="I5450" s="2">
        <v>7.524688960980801E-5</v>
      </c>
      <c r="J5450" s="26" t="s">
        <v>700</v>
      </c>
    </row>
    <row r="5451" spans="1:10" ht="15.75" hidden="1" customHeight="1" x14ac:dyDescent="0.25">
      <c r="A5451" s="2" t="s">
        <v>853</v>
      </c>
      <c r="B5451" s="2" t="s">
        <v>854</v>
      </c>
      <c r="C5451" s="2">
        <v>2020</v>
      </c>
      <c r="D5451" s="2" t="s">
        <v>241</v>
      </c>
      <c r="E5451" s="2" t="s">
        <v>627</v>
      </c>
      <c r="F5451" s="2" t="s">
        <v>858</v>
      </c>
      <c r="G5451" s="2">
        <v>142</v>
      </c>
      <c r="H5451" s="2">
        <v>1.0500053758733001E-3</v>
      </c>
      <c r="I5451" s="2">
        <v>1.1760060209780963E-3</v>
      </c>
      <c r="J5451" s="26" t="s">
        <v>700</v>
      </c>
    </row>
    <row r="5452" spans="1:10" ht="15.75" hidden="1" customHeight="1" x14ac:dyDescent="0.25">
      <c r="A5452" s="2" t="s">
        <v>853</v>
      </c>
      <c r="B5452" s="2" t="s">
        <v>854</v>
      </c>
      <c r="C5452" s="2">
        <v>2020</v>
      </c>
      <c r="D5452" s="2" t="s">
        <v>241</v>
      </c>
      <c r="E5452" s="2" t="s">
        <v>627</v>
      </c>
      <c r="F5452" s="2" t="s">
        <v>858</v>
      </c>
      <c r="G5452" s="2">
        <v>143</v>
      </c>
      <c r="H5452" s="2">
        <v>1.1806600377895001E-3</v>
      </c>
      <c r="I5452" s="2">
        <v>1.3223392423242402E-3</v>
      </c>
      <c r="J5452" s="26" t="s">
        <v>700</v>
      </c>
    </row>
    <row r="5453" spans="1:10" ht="15.75" hidden="1" customHeight="1" x14ac:dyDescent="0.25">
      <c r="A5453" s="2" t="s">
        <v>853</v>
      </c>
      <c r="B5453" s="2" t="s">
        <v>854</v>
      </c>
      <c r="C5453" s="2">
        <v>2020</v>
      </c>
      <c r="D5453" s="2" t="s">
        <v>241</v>
      </c>
      <c r="E5453" s="2" t="s">
        <v>627</v>
      </c>
      <c r="F5453" s="2" t="s">
        <v>855</v>
      </c>
      <c r="G5453" s="2">
        <v>143</v>
      </c>
      <c r="H5453" s="2">
        <v>2.3898266954350001E-4</v>
      </c>
      <c r="I5453" s="2">
        <v>2.6766058988872003E-4</v>
      </c>
      <c r="J5453" s="26" t="s">
        <v>700</v>
      </c>
    </row>
    <row r="5454" spans="1:10" ht="15.75" hidden="1" customHeight="1" x14ac:dyDescent="0.25">
      <c r="A5454" s="2" t="s">
        <v>853</v>
      </c>
      <c r="B5454" s="2" t="s">
        <v>854</v>
      </c>
      <c r="C5454" s="2">
        <v>2020</v>
      </c>
      <c r="D5454" s="2" t="s">
        <v>241</v>
      </c>
      <c r="E5454" s="2" t="s">
        <v>627</v>
      </c>
      <c r="F5454" s="2" t="s">
        <v>857</v>
      </c>
      <c r="G5454" s="2">
        <v>144</v>
      </c>
      <c r="H5454" s="2">
        <v>7.6937220001100005E-5</v>
      </c>
      <c r="I5454" s="2">
        <v>8.6169686401232017E-5</v>
      </c>
      <c r="J5454" s="26" t="s">
        <v>700</v>
      </c>
    </row>
    <row r="5455" spans="1:10" ht="15.75" hidden="1" customHeight="1" x14ac:dyDescent="0.25">
      <c r="A5455" s="2" t="s">
        <v>853</v>
      </c>
      <c r="B5455" s="2" t="s">
        <v>854</v>
      </c>
      <c r="C5455" s="2">
        <v>2020</v>
      </c>
      <c r="D5455" s="2" t="s">
        <v>241</v>
      </c>
      <c r="E5455" s="2" t="s">
        <v>627</v>
      </c>
      <c r="F5455" s="2" t="s">
        <v>859</v>
      </c>
      <c r="G5455" s="2">
        <v>145</v>
      </c>
      <c r="H5455" s="2">
        <v>1.80111728696E-5</v>
      </c>
      <c r="I5455" s="2">
        <v>2.0172513613952004E-5</v>
      </c>
      <c r="J5455" s="26" t="s">
        <v>700</v>
      </c>
    </row>
    <row r="5456" spans="1:10" ht="15.75" hidden="1" customHeight="1" x14ac:dyDescent="0.25">
      <c r="A5456" s="2" t="s">
        <v>853</v>
      </c>
      <c r="B5456" s="2" t="s">
        <v>854</v>
      </c>
      <c r="C5456" s="2">
        <v>2020</v>
      </c>
      <c r="D5456" s="2" t="s">
        <v>241</v>
      </c>
      <c r="E5456" s="2" t="s">
        <v>627</v>
      </c>
      <c r="F5456" s="2" t="s">
        <v>857</v>
      </c>
      <c r="G5456" s="2">
        <v>146</v>
      </c>
      <c r="H5456" s="2">
        <v>1.3042133650739999E-4</v>
      </c>
      <c r="I5456" s="2">
        <v>1.4607189688828801E-4</v>
      </c>
      <c r="J5456" s="26" t="s">
        <v>700</v>
      </c>
    </row>
    <row r="5457" spans="1:10" ht="15.75" hidden="1" customHeight="1" x14ac:dyDescent="0.25">
      <c r="A5457" s="2" t="s">
        <v>853</v>
      </c>
      <c r="B5457" s="2" t="s">
        <v>854</v>
      </c>
      <c r="C5457" s="2">
        <v>2020</v>
      </c>
      <c r="D5457" s="2" t="s">
        <v>241</v>
      </c>
      <c r="E5457" s="2" t="s">
        <v>627</v>
      </c>
      <c r="F5457" s="2" t="s">
        <v>858</v>
      </c>
      <c r="G5457" s="2">
        <v>146</v>
      </c>
      <c r="H5457" s="2">
        <v>1.0197493829764001E-3</v>
      </c>
      <c r="I5457" s="2">
        <v>1.1421193089335682E-3</v>
      </c>
      <c r="J5457" s="26" t="s">
        <v>700</v>
      </c>
    </row>
    <row r="5458" spans="1:10" ht="15.75" hidden="1" customHeight="1" x14ac:dyDescent="0.25">
      <c r="A5458" s="2" t="s">
        <v>853</v>
      </c>
      <c r="B5458" s="2" t="s">
        <v>854</v>
      </c>
      <c r="C5458" s="2">
        <v>2020</v>
      </c>
      <c r="D5458" s="2" t="s">
        <v>241</v>
      </c>
      <c r="E5458" s="2" t="s">
        <v>627</v>
      </c>
      <c r="F5458" s="2" t="s">
        <v>858</v>
      </c>
      <c r="G5458" s="2">
        <v>147</v>
      </c>
      <c r="H5458" s="2">
        <v>5.0408690003680002E-4</v>
      </c>
      <c r="I5458" s="2">
        <v>5.6457732804121607E-4</v>
      </c>
      <c r="J5458" s="26" t="s">
        <v>700</v>
      </c>
    </row>
    <row r="5459" spans="1:10" ht="15.75" hidden="1" customHeight="1" x14ac:dyDescent="0.25">
      <c r="A5459" s="2" t="s">
        <v>853</v>
      </c>
      <c r="B5459" s="2" t="s">
        <v>854</v>
      </c>
      <c r="C5459" s="2">
        <v>2020</v>
      </c>
      <c r="D5459" s="2" t="s">
        <v>241</v>
      </c>
      <c r="E5459" s="2" t="s">
        <v>627</v>
      </c>
      <c r="F5459" s="2" t="s">
        <v>860</v>
      </c>
      <c r="G5459" s="2">
        <v>147</v>
      </c>
      <c r="H5459" s="2">
        <v>9.34292766033E-5</v>
      </c>
      <c r="I5459" s="2">
        <v>1.0464078979569601E-4</v>
      </c>
      <c r="J5459" s="26" t="s">
        <v>701</v>
      </c>
    </row>
    <row r="5460" spans="1:10" ht="15.75" hidden="1" customHeight="1" x14ac:dyDescent="0.25">
      <c r="A5460" s="2" t="s">
        <v>853</v>
      </c>
      <c r="B5460" s="2" t="s">
        <v>854</v>
      </c>
      <c r="C5460" s="2">
        <v>2020</v>
      </c>
      <c r="D5460" s="2" t="s">
        <v>241</v>
      </c>
      <c r="E5460" s="2" t="s">
        <v>627</v>
      </c>
      <c r="F5460" s="2" t="s">
        <v>855</v>
      </c>
      <c r="G5460" s="2">
        <v>148</v>
      </c>
      <c r="H5460" s="2">
        <v>2.5578198255970001E-4</v>
      </c>
      <c r="I5460" s="2">
        <v>2.8647582046686406E-4</v>
      </c>
      <c r="J5460" s="26" t="s">
        <v>700</v>
      </c>
    </row>
    <row r="5461" spans="1:10" ht="15.75" hidden="1" customHeight="1" x14ac:dyDescent="0.25">
      <c r="A5461" s="2" t="s">
        <v>853</v>
      </c>
      <c r="B5461" s="2" t="s">
        <v>854</v>
      </c>
      <c r="C5461" s="2">
        <v>2020</v>
      </c>
      <c r="D5461" s="2" t="s">
        <v>241</v>
      </c>
      <c r="E5461" s="2" t="s">
        <v>627</v>
      </c>
      <c r="F5461" s="2" t="s">
        <v>857</v>
      </c>
      <c r="G5461" s="2">
        <v>149</v>
      </c>
      <c r="H5461" s="2">
        <v>6.9801324571000005E-5</v>
      </c>
      <c r="I5461" s="2">
        <v>7.8177483519520016E-5</v>
      </c>
      <c r="J5461" s="26" t="s">
        <v>700</v>
      </c>
    </row>
    <row r="5462" spans="1:10" ht="15.75" hidden="1" customHeight="1" x14ac:dyDescent="0.25">
      <c r="A5462" s="2" t="s">
        <v>853</v>
      </c>
      <c r="B5462" s="2" t="s">
        <v>854</v>
      </c>
      <c r="C5462" s="2">
        <v>2020</v>
      </c>
      <c r="D5462" s="2" t="s">
        <v>241</v>
      </c>
      <c r="E5462" s="2" t="s">
        <v>627</v>
      </c>
      <c r="F5462" s="2" t="s">
        <v>857</v>
      </c>
      <c r="G5462" s="2">
        <v>150</v>
      </c>
      <c r="H5462" s="2">
        <v>6.4063497120499997E-5</v>
      </c>
      <c r="I5462" s="2">
        <v>7.1751116774960007E-5</v>
      </c>
      <c r="J5462" s="26" t="s">
        <v>700</v>
      </c>
    </row>
    <row r="5463" spans="1:10" ht="15.75" hidden="1" customHeight="1" x14ac:dyDescent="0.25">
      <c r="A5463" s="2" t="s">
        <v>853</v>
      </c>
      <c r="B5463" s="2" t="s">
        <v>854</v>
      </c>
      <c r="C5463" s="2">
        <v>2020</v>
      </c>
      <c r="D5463" s="2" t="s">
        <v>241</v>
      </c>
      <c r="E5463" s="2" t="s">
        <v>627</v>
      </c>
      <c r="F5463" s="2" t="s">
        <v>857</v>
      </c>
      <c r="G5463" s="2">
        <v>152</v>
      </c>
      <c r="H5463" s="2">
        <v>1.3149695587340001E-4</v>
      </c>
      <c r="I5463" s="2">
        <v>1.4727659057820803E-4</v>
      </c>
      <c r="J5463" s="26" t="s">
        <v>700</v>
      </c>
    </row>
    <row r="5464" spans="1:10" ht="15.75" hidden="1" customHeight="1" x14ac:dyDescent="0.25">
      <c r="A5464" s="2" t="s">
        <v>853</v>
      </c>
      <c r="B5464" s="2" t="s">
        <v>854</v>
      </c>
      <c r="C5464" s="2">
        <v>2020</v>
      </c>
      <c r="D5464" s="2" t="s">
        <v>241</v>
      </c>
      <c r="E5464" s="2" t="s">
        <v>627</v>
      </c>
      <c r="F5464" s="2" t="s">
        <v>855</v>
      </c>
      <c r="G5464" s="2">
        <v>155</v>
      </c>
      <c r="H5464" s="2">
        <v>2.42580572376E-4</v>
      </c>
      <c r="I5464" s="2">
        <v>2.7169024106112001E-4</v>
      </c>
      <c r="J5464" s="26" t="s">
        <v>700</v>
      </c>
    </row>
    <row r="5465" spans="1:10" ht="15.75" hidden="1" customHeight="1" x14ac:dyDescent="0.25">
      <c r="A5465" s="2" t="s">
        <v>853</v>
      </c>
      <c r="B5465" s="2" t="s">
        <v>854</v>
      </c>
      <c r="C5465" s="2">
        <v>2020</v>
      </c>
      <c r="D5465" s="2" t="s">
        <v>241</v>
      </c>
      <c r="E5465" s="2" t="s">
        <v>627</v>
      </c>
      <c r="F5465" s="2" t="s">
        <v>857</v>
      </c>
      <c r="G5465" s="2">
        <v>155</v>
      </c>
      <c r="H5465" s="2">
        <v>6.7168810346599994E-5</v>
      </c>
      <c r="I5465" s="2">
        <v>7.5229067588191995E-5</v>
      </c>
      <c r="J5465" s="26" t="s">
        <v>700</v>
      </c>
    </row>
    <row r="5466" spans="1:10" ht="15.75" hidden="1" customHeight="1" x14ac:dyDescent="0.25">
      <c r="A5466" s="2" t="s">
        <v>853</v>
      </c>
      <c r="B5466" s="2" t="s">
        <v>854</v>
      </c>
      <c r="C5466" s="2">
        <v>2020</v>
      </c>
      <c r="D5466" s="2" t="s">
        <v>241</v>
      </c>
      <c r="E5466" s="2" t="s">
        <v>627</v>
      </c>
      <c r="F5466" s="2" t="s">
        <v>856</v>
      </c>
      <c r="G5466" s="2">
        <v>156</v>
      </c>
      <c r="H5466" s="40">
        <v>6.0878833210199999E-6</v>
      </c>
      <c r="I5466" s="2">
        <v>6.8184293195424009E-6</v>
      </c>
      <c r="J5466" s="26" t="s">
        <v>700</v>
      </c>
    </row>
    <row r="5467" spans="1:10" ht="15.75" hidden="1" customHeight="1" x14ac:dyDescent="0.25">
      <c r="A5467" s="2" t="s">
        <v>853</v>
      </c>
      <c r="B5467" s="2" t="s">
        <v>854</v>
      </c>
      <c r="C5467" s="2">
        <v>2020</v>
      </c>
      <c r="D5467" s="2" t="s">
        <v>241</v>
      </c>
      <c r="E5467" s="2" t="s">
        <v>627</v>
      </c>
      <c r="F5467" s="2" t="s">
        <v>858</v>
      </c>
      <c r="G5467" s="2">
        <v>157</v>
      </c>
      <c r="H5467" s="2">
        <v>5.0764594925570001E-4</v>
      </c>
      <c r="I5467" s="2">
        <v>5.6856346316638405E-4</v>
      </c>
      <c r="J5467" s="26" t="s">
        <v>700</v>
      </c>
    </row>
    <row r="5468" spans="1:10" ht="15.75" hidden="1" customHeight="1" x14ac:dyDescent="0.25">
      <c r="A5468" s="2" t="s">
        <v>853</v>
      </c>
      <c r="B5468" s="2" t="s">
        <v>854</v>
      </c>
      <c r="C5468" s="2">
        <v>2020</v>
      </c>
      <c r="D5468" s="2" t="s">
        <v>241</v>
      </c>
      <c r="E5468" s="2" t="s">
        <v>627</v>
      </c>
      <c r="F5468" s="2" t="s">
        <v>858</v>
      </c>
      <c r="G5468" s="2">
        <v>158</v>
      </c>
      <c r="H5468" s="2">
        <v>4.7120256931520001E-4</v>
      </c>
      <c r="I5468" s="2">
        <v>5.2774687763302403E-4</v>
      </c>
      <c r="J5468" s="26" t="s">
        <v>700</v>
      </c>
    </row>
    <row r="5469" spans="1:10" ht="15.75" hidden="1" customHeight="1" x14ac:dyDescent="0.25">
      <c r="A5469" s="2" t="s">
        <v>853</v>
      </c>
      <c r="B5469" s="2" t="s">
        <v>854</v>
      </c>
      <c r="C5469" s="2">
        <v>2020</v>
      </c>
      <c r="D5469" s="2" t="s">
        <v>241</v>
      </c>
      <c r="E5469" s="2" t="s">
        <v>627</v>
      </c>
      <c r="F5469" s="2" t="s">
        <v>859</v>
      </c>
      <c r="G5469" s="2">
        <v>158</v>
      </c>
      <c r="H5469" s="2">
        <v>3.30762704834E-5</v>
      </c>
      <c r="I5469" s="2">
        <v>3.7045422941408006E-5</v>
      </c>
      <c r="J5469" s="26" t="s">
        <v>700</v>
      </c>
    </row>
    <row r="5470" spans="1:10" ht="15.75" hidden="1" customHeight="1" x14ac:dyDescent="0.25">
      <c r="A5470" s="2" t="s">
        <v>853</v>
      </c>
      <c r="B5470" s="2" t="s">
        <v>854</v>
      </c>
      <c r="C5470" s="2">
        <v>2020</v>
      </c>
      <c r="D5470" s="2" t="s">
        <v>241</v>
      </c>
      <c r="E5470" s="2" t="s">
        <v>627</v>
      </c>
      <c r="F5470" s="2" t="s">
        <v>855</v>
      </c>
      <c r="G5470" s="2">
        <v>158</v>
      </c>
      <c r="H5470" s="2">
        <v>2.3686078202450001E-4</v>
      </c>
      <c r="I5470" s="2">
        <v>2.6528407586744006E-4</v>
      </c>
      <c r="J5470" s="26" t="s">
        <v>700</v>
      </c>
    </row>
    <row r="5471" spans="1:10" ht="15.75" hidden="1" customHeight="1" x14ac:dyDescent="0.25">
      <c r="A5471" s="2" t="s">
        <v>853</v>
      </c>
      <c r="B5471" s="2" t="s">
        <v>854</v>
      </c>
      <c r="C5471" s="2">
        <v>2020</v>
      </c>
      <c r="D5471" s="2" t="s">
        <v>241</v>
      </c>
      <c r="E5471" s="2" t="s">
        <v>627</v>
      </c>
      <c r="F5471" s="2" t="s">
        <v>857</v>
      </c>
      <c r="G5471" s="2">
        <v>158</v>
      </c>
      <c r="H5471" s="2">
        <v>6.0866288549699999E-5</v>
      </c>
      <c r="I5471" s="2">
        <v>6.8170243175664006E-5</v>
      </c>
      <c r="J5471" s="26" t="s">
        <v>700</v>
      </c>
    </row>
    <row r="5472" spans="1:10" ht="15.75" hidden="1" customHeight="1" x14ac:dyDescent="0.25">
      <c r="A5472" s="2" t="s">
        <v>853</v>
      </c>
      <c r="B5472" s="2" t="s">
        <v>854</v>
      </c>
      <c r="C5472" s="2">
        <v>2020</v>
      </c>
      <c r="D5472" s="2" t="s">
        <v>241</v>
      </c>
      <c r="E5472" s="2" t="s">
        <v>627</v>
      </c>
      <c r="F5472" s="2" t="s">
        <v>858</v>
      </c>
      <c r="G5472" s="2">
        <v>160</v>
      </c>
      <c r="H5472" s="2">
        <v>4.6508328523490002E-4</v>
      </c>
      <c r="I5472" s="2">
        <v>5.2089327946308812E-4</v>
      </c>
      <c r="J5472" s="26" t="s">
        <v>700</v>
      </c>
    </row>
    <row r="5473" spans="1:10" ht="15.75" hidden="1" customHeight="1" x14ac:dyDescent="0.25">
      <c r="A5473" s="2" t="s">
        <v>853</v>
      </c>
      <c r="B5473" s="2" t="s">
        <v>854</v>
      </c>
      <c r="C5473" s="2">
        <v>2020</v>
      </c>
      <c r="D5473" s="2" t="s">
        <v>241</v>
      </c>
      <c r="E5473" s="2" t="s">
        <v>627</v>
      </c>
      <c r="F5473" s="2" t="s">
        <v>858</v>
      </c>
      <c r="G5473" s="2">
        <v>161</v>
      </c>
      <c r="H5473" s="2">
        <v>4.6300105168479999E-4</v>
      </c>
      <c r="I5473" s="2">
        <v>5.1856117788697605E-4</v>
      </c>
      <c r="J5473" s="26" t="s">
        <v>700</v>
      </c>
    </row>
    <row r="5474" spans="1:10" ht="15.75" hidden="1" customHeight="1" x14ac:dyDescent="0.25">
      <c r="A5474" s="2" t="s">
        <v>853</v>
      </c>
      <c r="B5474" s="2" t="s">
        <v>854</v>
      </c>
      <c r="C5474" s="2">
        <v>2020</v>
      </c>
      <c r="D5474" s="2" t="s">
        <v>241</v>
      </c>
      <c r="E5474" s="2" t="s">
        <v>627</v>
      </c>
      <c r="F5474" s="2" t="s">
        <v>857</v>
      </c>
      <c r="G5474" s="2">
        <v>163</v>
      </c>
      <c r="H5474" s="2">
        <v>5.8793233620199999E-5</v>
      </c>
      <c r="I5474" s="2">
        <v>6.5848421654624001E-5</v>
      </c>
      <c r="J5474" s="26" t="s">
        <v>700</v>
      </c>
    </row>
    <row r="5475" spans="1:10" ht="15.75" hidden="1" customHeight="1" x14ac:dyDescent="0.25">
      <c r="A5475" s="2" t="s">
        <v>853</v>
      </c>
      <c r="B5475" s="2" t="s">
        <v>854</v>
      </c>
      <c r="C5475" s="2">
        <v>2020</v>
      </c>
      <c r="D5475" s="2" t="s">
        <v>241</v>
      </c>
      <c r="E5475" s="2" t="s">
        <v>627</v>
      </c>
      <c r="F5475" s="2" t="s">
        <v>858</v>
      </c>
      <c r="G5475" s="2">
        <v>163</v>
      </c>
      <c r="H5475" s="2">
        <v>8.4795284783470003E-4</v>
      </c>
      <c r="I5475" s="2">
        <v>9.497071895748641E-4</v>
      </c>
      <c r="J5475" s="26" t="s">
        <v>700</v>
      </c>
    </row>
    <row r="5476" spans="1:10" ht="15.75" hidden="1" customHeight="1" x14ac:dyDescent="0.25">
      <c r="A5476" s="2" t="s">
        <v>853</v>
      </c>
      <c r="B5476" s="2" t="s">
        <v>854</v>
      </c>
      <c r="C5476" s="2">
        <v>2020</v>
      </c>
      <c r="D5476" s="2" t="s">
        <v>241</v>
      </c>
      <c r="E5476" s="2" t="s">
        <v>627</v>
      </c>
      <c r="F5476" s="2" t="s">
        <v>859</v>
      </c>
      <c r="G5476" s="2">
        <v>167</v>
      </c>
      <c r="H5476" s="2">
        <v>1.5585936125699999E-5</v>
      </c>
      <c r="I5476" s="2">
        <v>1.7456248460784001E-5</v>
      </c>
      <c r="J5476" s="26" t="s">
        <v>700</v>
      </c>
    </row>
    <row r="5477" spans="1:10" ht="15.75" hidden="1" customHeight="1" x14ac:dyDescent="0.25">
      <c r="A5477" s="2" t="s">
        <v>853</v>
      </c>
      <c r="B5477" s="2" t="s">
        <v>854</v>
      </c>
      <c r="C5477" s="2">
        <v>2020</v>
      </c>
      <c r="D5477" s="2" t="s">
        <v>241</v>
      </c>
      <c r="E5477" s="2" t="s">
        <v>627</v>
      </c>
      <c r="F5477" s="2" t="s">
        <v>857</v>
      </c>
      <c r="G5477" s="2">
        <v>168</v>
      </c>
      <c r="H5477" s="2">
        <v>1.145532696682E-4</v>
      </c>
      <c r="I5477" s="2">
        <v>1.28299662028384E-4</v>
      </c>
      <c r="J5477" s="26" t="s">
        <v>700</v>
      </c>
    </row>
    <row r="5478" spans="1:10" ht="15.75" hidden="1" customHeight="1" x14ac:dyDescent="0.25">
      <c r="A5478" s="2" t="s">
        <v>853</v>
      </c>
      <c r="B5478" s="2" t="s">
        <v>854</v>
      </c>
      <c r="C5478" s="2">
        <v>2020</v>
      </c>
      <c r="D5478" s="2" t="s">
        <v>241</v>
      </c>
      <c r="E5478" s="2" t="s">
        <v>627</v>
      </c>
      <c r="F5478" s="2" t="s">
        <v>857</v>
      </c>
      <c r="G5478" s="2">
        <v>169</v>
      </c>
      <c r="H5478" s="2">
        <v>5.71635173401E-5</v>
      </c>
      <c r="I5478" s="2">
        <v>6.402313942091201E-5</v>
      </c>
      <c r="J5478" s="26" t="s">
        <v>700</v>
      </c>
    </row>
    <row r="5479" spans="1:10" ht="15.75" hidden="1" customHeight="1" x14ac:dyDescent="0.25">
      <c r="A5479" s="2" t="s">
        <v>853</v>
      </c>
      <c r="B5479" s="2" t="s">
        <v>854</v>
      </c>
      <c r="C5479" s="2">
        <v>2020</v>
      </c>
      <c r="D5479" s="2" t="s">
        <v>241</v>
      </c>
      <c r="E5479" s="2" t="s">
        <v>627</v>
      </c>
      <c r="F5479" s="2" t="s">
        <v>857</v>
      </c>
      <c r="G5479" s="2">
        <v>171</v>
      </c>
      <c r="H5479" s="2">
        <v>5.6102813687200002E-5</v>
      </c>
      <c r="I5479" s="2">
        <v>6.2835151329664014E-5</v>
      </c>
      <c r="J5479" s="26" t="s">
        <v>700</v>
      </c>
    </row>
    <row r="5480" spans="1:10" ht="15.75" hidden="1" customHeight="1" x14ac:dyDescent="0.25">
      <c r="A5480" s="2" t="s">
        <v>853</v>
      </c>
      <c r="B5480" s="2" t="s">
        <v>854</v>
      </c>
      <c r="C5480" s="2">
        <v>2020</v>
      </c>
      <c r="D5480" s="2" t="s">
        <v>241</v>
      </c>
      <c r="E5480" s="2" t="s">
        <v>627</v>
      </c>
      <c r="F5480" s="2" t="s">
        <v>859</v>
      </c>
      <c r="G5480" s="2">
        <v>171</v>
      </c>
      <c r="H5480" s="2">
        <v>1.51998456204E-5</v>
      </c>
      <c r="I5480" s="2">
        <v>1.7023827094848E-5</v>
      </c>
      <c r="J5480" s="26" t="s">
        <v>700</v>
      </c>
    </row>
    <row r="5481" spans="1:10" ht="15.75" hidden="1" customHeight="1" x14ac:dyDescent="0.25">
      <c r="A5481" s="2" t="s">
        <v>853</v>
      </c>
      <c r="B5481" s="2" t="s">
        <v>854</v>
      </c>
      <c r="C5481" s="2">
        <v>2020</v>
      </c>
      <c r="D5481" s="2" t="s">
        <v>241</v>
      </c>
      <c r="E5481" s="2" t="s">
        <v>627</v>
      </c>
      <c r="F5481" s="2" t="s">
        <v>855</v>
      </c>
      <c r="G5481" s="2">
        <v>171</v>
      </c>
      <c r="H5481" s="2">
        <v>2.786140248645E-4</v>
      </c>
      <c r="I5481" s="2">
        <v>3.1204770784824001E-4</v>
      </c>
      <c r="J5481" s="26" t="s">
        <v>700</v>
      </c>
    </row>
    <row r="5482" spans="1:10" ht="15.75" hidden="1" customHeight="1" x14ac:dyDescent="0.25">
      <c r="A5482" s="2" t="s">
        <v>853</v>
      </c>
      <c r="B5482" s="2" t="s">
        <v>854</v>
      </c>
      <c r="C5482" s="2">
        <v>2020</v>
      </c>
      <c r="D5482" s="2" t="s">
        <v>241</v>
      </c>
      <c r="E5482" s="2" t="s">
        <v>627</v>
      </c>
      <c r="F5482" s="2" t="s">
        <v>858</v>
      </c>
      <c r="G5482" s="2">
        <v>171</v>
      </c>
      <c r="H5482" s="2">
        <v>4.9324944848190002E-4</v>
      </c>
      <c r="I5482" s="2">
        <v>5.5243938229972806E-4</v>
      </c>
      <c r="J5482" s="26" t="s">
        <v>700</v>
      </c>
    </row>
    <row r="5483" spans="1:10" ht="15.75" hidden="1" customHeight="1" x14ac:dyDescent="0.25">
      <c r="A5483" s="2" t="s">
        <v>853</v>
      </c>
      <c r="B5483" s="2" t="s">
        <v>854</v>
      </c>
      <c r="C5483" s="2">
        <v>2020</v>
      </c>
      <c r="D5483" s="2" t="s">
        <v>241</v>
      </c>
      <c r="E5483" s="2" t="s">
        <v>627</v>
      </c>
      <c r="F5483" s="2" t="s">
        <v>855</v>
      </c>
      <c r="G5483" s="2">
        <v>176</v>
      </c>
      <c r="H5483" s="2">
        <v>2.3203015734909999E-4</v>
      </c>
      <c r="I5483" s="2">
        <v>2.5987377623099201E-4</v>
      </c>
      <c r="J5483" s="26" t="s">
        <v>700</v>
      </c>
    </row>
    <row r="5484" spans="1:10" ht="15.75" hidden="1" customHeight="1" x14ac:dyDescent="0.25">
      <c r="A5484" s="2" t="s">
        <v>853</v>
      </c>
      <c r="B5484" s="2" t="s">
        <v>854</v>
      </c>
      <c r="C5484" s="2">
        <v>2020</v>
      </c>
      <c r="D5484" s="2" t="s">
        <v>241</v>
      </c>
      <c r="E5484" s="2" t="s">
        <v>627</v>
      </c>
      <c r="F5484" s="2" t="s">
        <v>857</v>
      </c>
      <c r="G5484" s="2">
        <v>177</v>
      </c>
      <c r="H5484" s="2">
        <v>5.4382922826299997E-5</v>
      </c>
      <c r="I5484" s="2">
        <v>6.0908873565456002E-5</v>
      </c>
      <c r="J5484" s="26" t="s">
        <v>700</v>
      </c>
    </row>
    <row r="5485" spans="1:10" ht="15.75" hidden="1" customHeight="1" x14ac:dyDescent="0.25">
      <c r="A5485" s="2" t="s">
        <v>853</v>
      </c>
      <c r="B5485" s="2" t="s">
        <v>854</v>
      </c>
      <c r="C5485" s="2">
        <v>2020</v>
      </c>
      <c r="D5485" s="2" t="s">
        <v>241</v>
      </c>
      <c r="E5485" s="2" t="s">
        <v>627</v>
      </c>
      <c r="F5485" s="2" t="s">
        <v>855</v>
      </c>
      <c r="G5485" s="2">
        <v>177</v>
      </c>
      <c r="H5485" s="2">
        <v>3.4448652877469999E-4</v>
      </c>
      <c r="I5485" s="2">
        <v>3.8582491222766401E-4</v>
      </c>
      <c r="J5485" s="26" t="s">
        <v>700</v>
      </c>
    </row>
    <row r="5486" spans="1:10" ht="15.75" hidden="1" customHeight="1" x14ac:dyDescent="0.25">
      <c r="A5486" s="2" t="s">
        <v>853</v>
      </c>
      <c r="B5486" s="2" t="s">
        <v>854</v>
      </c>
      <c r="C5486" s="2">
        <v>2020</v>
      </c>
      <c r="D5486" s="2" t="s">
        <v>241</v>
      </c>
      <c r="E5486" s="2" t="s">
        <v>627</v>
      </c>
      <c r="F5486" s="2" t="s">
        <v>860</v>
      </c>
      <c r="G5486" s="2">
        <v>178</v>
      </c>
      <c r="H5486" s="2">
        <v>7.67392266425E-5</v>
      </c>
      <c r="I5486" s="2">
        <v>8.5947933839600004E-5</v>
      </c>
      <c r="J5486" s="26" t="s">
        <v>701</v>
      </c>
    </row>
    <row r="5487" spans="1:10" ht="15.75" hidden="1" customHeight="1" x14ac:dyDescent="0.25">
      <c r="A5487" s="2" t="s">
        <v>853</v>
      </c>
      <c r="B5487" s="2" t="s">
        <v>854</v>
      </c>
      <c r="C5487" s="2">
        <v>2020</v>
      </c>
      <c r="D5487" s="2" t="s">
        <v>241</v>
      </c>
      <c r="E5487" s="2" t="s">
        <v>627</v>
      </c>
      <c r="F5487" s="2" t="s">
        <v>857</v>
      </c>
      <c r="G5487" s="2">
        <v>179</v>
      </c>
      <c r="H5487" s="2">
        <v>5.3395433496899997E-5</v>
      </c>
      <c r="I5487" s="2">
        <v>5.9802885516528005E-5</v>
      </c>
      <c r="J5487" s="26" t="s">
        <v>700</v>
      </c>
    </row>
    <row r="5488" spans="1:10" ht="15.75" hidden="1" customHeight="1" x14ac:dyDescent="0.25">
      <c r="A5488" s="2" t="s">
        <v>853</v>
      </c>
      <c r="B5488" s="2" t="s">
        <v>854</v>
      </c>
      <c r="C5488" s="2">
        <v>2020</v>
      </c>
      <c r="D5488" s="2" t="s">
        <v>241</v>
      </c>
      <c r="E5488" s="2" t="s">
        <v>627</v>
      </c>
      <c r="F5488" s="2" t="s">
        <v>855</v>
      </c>
      <c r="G5488" s="2">
        <v>181</v>
      </c>
      <c r="H5488" s="2">
        <v>2.2798159625380001E-4</v>
      </c>
      <c r="I5488" s="2">
        <v>2.5533938780425604E-4</v>
      </c>
      <c r="J5488" s="26" t="s">
        <v>700</v>
      </c>
    </row>
    <row r="5489" spans="1:10" ht="15.75" hidden="1" customHeight="1" x14ac:dyDescent="0.25">
      <c r="A5489" s="2" t="s">
        <v>853</v>
      </c>
      <c r="B5489" s="2" t="s">
        <v>854</v>
      </c>
      <c r="C5489" s="2">
        <v>2020</v>
      </c>
      <c r="D5489" s="2" t="s">
        <v>241</v>
      </c>
      <c r="E5489" s="2" t="s">
        <v>627</v>
      </c>
      <c r="F5489" s="2" t="s">
        <v>856</v>
      </c>
      <c r="G5489" s="2">
        <v>183</v>
      </c>
      <c r="H5489" s="40">
        <v>5.0003541218799998E-6</v>
      </c>
      <c r="I5489" s="2">
        <v>5.6003966165056001E-6</v>
      </c>
      <c r="J5489" s="26" t="s">
        <v>700</v>
      </c>
    </row>
    <row r="5490" spans="1:10" ht="15.75" hidden="1" customHeight="1" x14ac:dyDescent="0.25">
      <c r="A5490" s="2" t="s">
        <v>853</v>
      </c>
      <c r="B5490" s="2" t="s">
        <v>854</v>
      </c>
      <c r="C5490" s="2">
        <v>2020</v>
      </c>
      <c r="D5490" s="2" t="s">
        <v>241</v>
      </c>
      <c r="E5490" s="2" t="s">
        <v>627</v>
      </c>
      <c r="F5490" s="2" t="s">
        <v>858</v>
      </c>
      <c r="G5490" s="2">
        <v>183</v>
      </c>
      <c r="H5490" s="2">
        <v>4.0780883864500003E-4</v>
      </c>
      <c r="I5490" s="2">
        <v>4.5674589928240006E-4</v>
      </c>
      <c r="J5490" s="26" t="s">
        <v>700</v>
      </c>
    </row>
    <row r="5491" spans="1:10" ht="15.75" hidden="1" customHeight="1" x14ac:dyDescent="0.25">
      <c r="A5491" s="2" t="s">
        <v>853</v>
      </c>
      <c r="B5491" s="2" t="s">
        <v>854</v>
      </c>
      <c r="C5491" s="2">
        <v>2020</v>
      </c>
      <c r="D5491" s="2" t="s">
        <v>241</v>
      </c>
      <c r="E5491" s="2" t="s">
        <v>627</v>
      </c>
      <c r="F5491" s="2" t="s">
        <v>857</v>
      </c>
      <c r="G5491" s="2">
        <v>183</v>
      </c>
      <c r="H5491" s="2">
        <v>1.096637315641E-4</v>
      </c>
      <c r="I5491" s="2">
        <v>1.2282337935179202E-4</v>
      </c>
      <c r="J5491" s="26" t="s">
        <v>700</v>
      </c>
    </row>
    <row r="5492" spans="1:10" ht="15.75" hidden="1" customHeight="1" x14ac:dyDescent="0.25">
      <c r="A5492" s="2" t="s">
        <v>853</v>
      </c>
      <c r="B5492" s="2" t="s">
        <v>854</v>
      </c>
      <c r="C5492" s="2">
        <v>2020</v>
      </c>
      <c r="D5492" s="2" t="s">
        <v>241</v>
      </c>
      <c r="E5492" s="2" t="s">
        <v>627</v>
      </c>
      <c r="F5492" s="2" t="s">
        <v>857</v>
      </c>
      <c r="G5492" s="2">
        <v>184</v>
      </c>
      <c r="H5492" s="2">
        <v>5.24672323081E-5</v>
      </c>
      <c r="I5492" s="2">
        <v>5.8763300185072003E-5</v>
      </c>
      <c r="J5492" s="26" t="s">
        <v>700</v>
      </c>
    </row>
    <row r="5493" spans="1:10" ht="15.75" hidden="1" customHeight="1" x14ac:dyDescent="0.25">
      <c r="A5493" s="2" t="s">
        <v>853</v>
      </c>
      <c r="B5493" s="2" t="s">
        <v>854</v>
      </c>
      <c r="C5493" s="2">
        <v>2020</v>
      </c>
      <c r="D5493" s="2" t="s">
        <v>241</v>
      </c>
      <c r="E5493" s="2" t="s">
        <v>627</v>
      </c>
      <c r="F5493" s="2" t="s">
        <v>857</v>
      </c>
      <c r="G5493" s="2">
        <v>188</v>
      </c>
      <c r="H5493" s="2">
        <v>5.1100912969600001E-5</v>
      </c>
      <c r="I5493" s="2">
        <v>5.7233022525952009E-5</v>
      </c>
      <c r="J5493" s="26" t="s">
        <v>700</v>
      </c>
    </row>
    <row r="5494" spans="1:10" ht="15.75" hidden="1" customHeight="1" x14ac:dyDescent="0.25">
      <c r="A5494" s="2" t="s">
        <v>853</v>
      </c>
      <c r="B5494" s="2" t="s">
        <v>854</v>
      </c>
      <c r="C5494" s="2">
        <v>2020</v>
      </c>
      <c r="D5494" s="2" t="s">
        <v>241</v>
      </c>
      <c r="E5494" s="2" t="s">
        <v>627</v>
      </c>
      <c r="F5494" s="2" t="s">
        <v>858</v>
      </c>
      <c r="G5494" s="2">
        <v>190</v>
      </c>
      <c r="H5494" s="2">
        <v>3.8926009438000001E-4</v>
      </c>
      <c r="I5494" s="2">
        <v>4.3597130570560005E-4</v>
      </c>
      <c r="J5494" s="26" t="s">
        <v>700</v>
      </c>
    </row>
    <row r="5495" spans="1:10" ht="15.75" hidden="1" customHeight="1" x14ac:dyDescent="0.25">
      <c r="A5495" s="2" t="s">
        <v>853</v>
      </c>
      <c r="B5495" s="2" t="s">
        <v>854</v>
      </c>
      <c r="C5495" s="2">
        <v>2020</v>
      </c>
      <c r="D5495" s="2" t="s">
        <v>241</v>
      </c>
      <c r="E5495" s="2" t="s">
        <v>627</v>
      </c>
      <c r="F5495" s="2" t="s">
        <v>855</v>
      </c>
      <c r="G5495" s="2">
        <v>191</v>
      </c>
      <c r="H5495" s="2">
        <v>2.209173107985E-4</v>
      </c>
      <c r="I5495" s="2">
        <v>2.4742738809432001E-4</v>
      </c>
      <c r="J5495" s="26" t="s">
        <v>700</v>
      </c>
    </row>
    <row r="5496" spans="1:10" ht="15.75" hidden="1" customHeight="1" x14ac:dyDescent="0.25">
      <c r="A5496" s="2" t="s">
        <v>853</v>
      </c>
      <c r="B5496" s="2" t="s">
        <v>854</v>
      </c>
      <c r="C5496" s="2">
        <v>2020</v>
      </c>
      <c r="D5496" s="2" t="s">
        <v>241</v>
      </c>
      <c r="E5496" s="2" t="s">
        <v>627</v>
      </c>
      <c r="F5496" s="2" t="s">
        <v>855</v>
      </c>
      <c r="G5496" s="2">
        <v>193</v>
      </c>
      <c r="H5496" s="2">
        <v>2.1311997261359999E-4</v>
      </c>
      <c r="I5496" s="2">
        <v>2.3869436932723201E-4</v>
      </c>
      <c r="J5496" s="26" t="s">
        <v>700</v>
      </c>
    </row>
    <row r="5497" spans="1:10" ht="15.75" hidden="1" customHeight="1" x14ac:dyDescent="0.25">
      <c r="A5497" s="2" t="s">
        <v>853</v>
      </c>
      <c r="B5497" s="2" t="s">
        <v>854</v>
      </c>
      <c r="C5497" s="2">
        <v>2020</v>
      </c>
      <c r="D5497" s="2" t="s">
        <v>241</v>
      </c>
      <c r="E5497" s="2" t="s">
        <v>627</v>
      </c>
      <c r="F5497" s="2" t="s">
        <v>858</v>
      </c>
      <c r="G5497" s="2">
        <v>194</v>
      </c>
      <c r="H5497" s="2">
        <v>3.8306220085360001E-4</v>
      </c>
      <c r="I5497" s="2">
        <v>4.2902966495603207E-4</v>
      </c>
      <c r="J5497" s="26" t="s">
        <v>700</v>
      </c>
    </row>
    <row r="5498" spans="1:10" ht="15.75" hidden="1" customHeight="1" x14ac:dyDescent="0.25">
      <c r="A5498" s="2" t="s">
        <v>853</v>
      </c>
      <c r="B5498" s="2" t="s">
        <v>854</v>
      </c>
      <c r="C5498" s="2">
        <v>2020</v>
      </c>
      <c r="D5498" s="2" t="s">
        <v>241</v>
      </c>
      <c r="E5498" s="2" t="s">
        <v>627</v>
      </c>
      <c r="F5498" s="2" t="s">
        <v>857</v>
      </c>
      <c r="G5498" s="2">
        <v>194</v>
      </c>
      <c r="H5498" s="2">
        <v>4.97592955071E-5</v>
      </c>
      <c r="I5498" s="2">
        <v>5.5730410967952008E-5</v>
      </c>
      <c r="J5498" s="26" t="s">
        <v>700</v>
      </c>
    </row>
    <row r="5499" spans="1:10" ht="15.75" hidden="1" customHeight="1" x14ac:dyDescent="0.25">
      <c r="A5499" s="2" t="s">
        <v>853</v>
      </c>
      <c r="B5499" s="2" t="s">
        <v>854</v>
      </c>
      <c r="C5499" s="2">
        <v>2020</v>
      </c>
      <c r="D5499" s="2" t="s">
        <v>241</v>
      </c>
      <c r="E5499" s="2" t="s">
        <v>627</v>
      </c>
      <c r="F5499" s="2" t="s">
        <v>857</v>
      </c>
      <c r="G5499" s="2">
        <v>196</v>
      </c>
      <c r="H5499" s="2">
        <v>4.9021276936399997E-5</v>
      </c>
      <c r="I5499" s="2">
        <v>5.4903830168768004E-5</v>
      </c>
      <c r="J5499" s="26" t="s">
        <v>700</v>
      </c>
    </row>
    <row r="5500" spans="1:10" ht="15.75" hidden="1" customHeight="1" x14ac:dyDescent="0.25">
      <c r="A5500" s="2" t="s">
        <v>853</v>
      </c>
      <c r="B5500" s="2" t="s">
        <v>854</v>
      </c>
      <c r="C5500" s="2">
        <v>2020</v>
      </c>
      <c r="D5500" s="2" t="s">
        <v>241</v>
      </c>
      <c r="E5500" s="2" t="s">
        <v>627</v>
      </c>
      <c r="F5500" s="2" t="s">
        <v>857</v>
      </c>
      <c r="G5500" s="2">
        <v>198</v>
      </c>
      <c r="H5500" s="2">
        <v>4.8586021876E-5</v>
      </c>
      <c r="I5500" s="2">
        <v>5.4416344501120002E-5</v>
      </c>
      <c r="J5500" s="26" t="s">
        <v>700</v>
      </c>
    </row>
    <row r="5501" spans="1:10" ht="15.75" hidden="1" customHeight="1" x14ac:dyDescent="0.25">
      <c r="A5501" s="2" t="s">
        <v>853</v>
      </c>
      <c r="B5501" s="2" t="s">
        <v>854</v>
      </c>
      <c r="C5501" s="2">
        <v>2020</v>
      </c>
      <c r="D5501" s="2" t="s">
        <v>241</v>
      </c>
      <c r="E5501" s="2" t="s">
        <v>627</v>
      </c>
      <c r="F5501" s="2" t="s">
        <v>855</v>
      </c>
      <c r="G5501" s="2">
        <v>200</v>
      </c>
      <c r="H5501" s="2">
        <v>2.0478868100329999E-4</v>
      </c>
      <c r="I5501" s="2">
        <v>2.2936332272369603E-4</v>
      </c>
      <c r="J5501" s="26" t="s">
        <v>700</v>
      </c>
    </row>
    <row r="5502" spans="1:10" ht="15.75" hidden="1" customHeight="1" x14ac:dyDescent="0.25">
      <c r="A5502" s="2" t="s">
        <v>853</v>
      </c>
      <c r="B5502" s="2" t="s">
        <v>854</v>
      </c>
      <c r="C5502" s="2">
        <v>2020</v>
      </c>
      <c r="D5502" s="2" t="s">
        <v>241</v>
      </c>
      <c r="E5502" s="2" t="s">
        <v>627</v>
      </c>
      <c r="F5502" s="2" t="s">
        <v>858</v>
      </c>
      <c r="G5502" s="2">
        <v>200</v>
      </c>
      <c r="H5502" s="2">
        <v>3.7175873876549997E-4</v>
      </c>
      <c r="I5502" s="2">
        <v>4.1636978741736003E-4</v>
      </c>
      <c r="J5502" s="26" t="s">
        <v>700</v>
      </c>
    </row>
    <row r="5503" spans="1:10" ht="15.75" hidden="1" customHeight="1" x14ac:dyDescent="0.25">
      <c r="A5503" s="2" t="s">
        <v>853</v>
      </c>
      <c r="B5503" s="2" t="s">
        <v>854</v>
      </c>
      <c r="C5503" s="2">
        <v>2020</v>
      </c>
      <c r="D5503" s="2" t="s">
        <v>241</v>
      </c>
      <c r="E5503" s="2" t="s">
        <v>627</v>
      </c>
      <c r="F5503" s="2" t="s">
        <v>858</v>
      </c>
      <c r="G5503" s="2">
        <v>201</v>
      </c>
      <c r="H5503" s="2">
        <v>3.6929466295990002E-4</v>
      </c>
      <c r="I5503" s="2">
        <v>4.1361002251508807E-4</v>
      </c>
      <c r="J5503" s="26" t="s">
        <v>700</v>
      </c>
    </row>
    <row r="5504" spans="1:10" ht="15.75" hidden="1" customHeight="1" x14ac:dyDescent="0.25">
      <c r="A5504" s="2" t="s">
        <v>853</v>
      </c>
      <c r="B5504" s="2" t="s">
        <v>854</v>
      </c>
      <c r="C5504" s="2">
        <v>2020</v>
      </c>
      <c r="D5504" s="2" t="s">
        <v>241</v>
      </c>
      <c r="E5504" s="2" t="s">
        <v>627</v>
      </c>
      <c r="F5504" s="2" t="s">
        <v>855</v>
      </c>
      <c r="G5504" s="2">
        <v>202</v>
      </c>
      <c r="H5504" s="2">
        <v>2.1345177083279999E-4</v>
      </c>
      <c r="I5504" s="2">
        <v>2.3906598333273601E-4</v>
      </c>
      <c r="J5504" s="26" t="s">
        <v>700</v>
      </c>
    </row>
    <row r="5505" spans="1:10" ht="15.75" hidden="1" customHeight="1" x14ac:dyDescent="0.25">
      <c r="A5505" s="2" t="s">
        <v>853</v>
      </c>
      <c r="B5505" s="2" t="s">
        <v>854</v>
      </c>
      <c r="C5505" s="2">
        <v>2020</v>
      </c>
      <c r="D5505" s="2" t="s">
        <v>241</v>
      </c>
      <c r="E5505" s="2" t="s">
        <v>627</v>
      </c>
      <c r="F5505" s="2" t="s">
        <v>860</v>
      </c>
      <c r="G5505" s="2">
        <v>203</v>
      </c>
      <c r="H5505" s="2">
        <v>6.7340253735899996E-5</v>
      </c>
      <c r="I5505" s="2">
        <v>7.5421084184208007E-5</v>
      </c>
      <c r="J5505" s="26" t="s">
        <v>701</v>
      </c>
    </row>
    <row r="5506" spans="1:10" ht="15.75" hidden="1" customHeight="1" x14ac:dyDescent="0.25">
      <c r="A5506" s="2" t="s">
        <v>853</v>
      </c>
      <c r="B5506" s="2" t="s">
        <v>854</v>
      </c>
      <c r="C5506" s="2">
        <v>2020</v>
      </c>
      <c r="D5506" s="2" t="s">
        <v>241</v>
      </c>
      <c r="E5506" s="2" t="s">
        <v>627</v>
      </c>
      <c r="F5506" s="2" t="s">
        <v>857</v>
      </c>
      <c r="G5506" s="2">
        <v>203</v>
      </c>
      <c r="H5506" s="2">
        <v>4.7595141950299999E-5</v>
      </c>
      <c r="I5506" s="2">
        <v>5.3306558984336006E-5</v>
      </c>
      <c r="J5506" s="26" t="s">
        <v>700</v>
      </c>
    </row>
    <row r="5507" spans="1:10" ht="15.75" hidden="1" customHeight="1" x14ac:dyDescent="0.25">
      <c r="A5507" s="2" t="s">
        <v>853</v>
      </c>
      <c r="B5507" s="2" t="s">
        <v>854</v>
      </c>
      <c r="C5507" s="2">
        <v>2020</v>
      </c>
      <c r="D5507" s="2" t="s">
        <v>241</v>
      </c>
      <c r="E5507" s="2" t="s">
        <v>627</v>
      </c>
      <c r="F5507" s="2" t="s">
        <v>855</v>
      </c>
      <c r="G5507" s="2">
        <v>204</v>
      </c>
      <c r="H5507" s="2">
        <v>2.0681993919419999E-4</v>
      </c>
      <c r="I5507" s="2">
        <v>2.3163833189750402E-4</v>
      </c>
      <c r="J5507" s="26" t="s">
        <v>700</v>
      </c>
    </row>
    <row r="5508" spans="1:10" ht="15.75" hidden="1" customHeight="1" x14ac:dyDescent="0.25">
      <c r="A5508" s="2" t="s">
        <v>853</v>
      </c>
      <c r="B5508" s="2" t="s">
        <v>854</v>
      </c>
      <c r="C5508" s="2">
        <v>2020</v>
      </c>
      <c r="D5508" s="2" t="s">
        <v>241</v>
      </c>
      <c r="E5508" s="2" t="s">
        <v>627</v>
      </c>
      <c r="F5508" s="2" t="s">
        <v>857</v>
      </c>
      <c r="G5508" s="2">
        <v>207</v>
      </c>
      <c r="H5508" s="2">
        <v>4.6764682338099998E-5</v>
      </c>
      <c r="I5508" s="2">
        <v>5.2376444218672E-5</v>
      </c>
      <c r="J5508" s="26" t="s">
        <v>700</v>
      </c>
    </row>
    <row r="5509" spans="1:10" ht="15.75" hidden="1" customHeight="1" x14ac:dyDescent="0.25">
      <c r="A5509" s="2" t="s">
        <v>853</v>
      </c>
      <c r="B5509" s="2" t="s">
        <v>854</v>
      </c>
      <c r="C5509" s="2">
        <v>2020</v>
      </c>
      <c r="D5509" s="2" t="s">
        <v>241</v>
      </c>
      <c r="E5509" s="2" t="s">
        <v>627</v>
      </c>
      <c r="F5509" s="2" t="s">
        <v>855</v>
      </c>
      <c r="G5509" s="2">
        <v>210</v>
      </c>
      <c r="H5509" s="2">
        <v>2.0746009249710001E-4</v>
      </c>
      <c r="I5509" s="2">
        <v>2.3235530359675202E-4</v>
      </c>
      <c r="J5509" s="26" t="s">
        <v>700</v>
      </c>
    </row>
    <row r="5510" spans="1:10" ht="15.75" hidden="1" customHeight="1" x14ac:dyDescent="0.25">
      <c r="A5510" s="2" t="s">
        <v>853</v>
      </c>
      <c r="B5510" s="2" t="s">
        <v>854</v>
      </c>
      <c r="C5510" s="2">
        <v>2020</v>
      </c>
      <c r="D5510" s="2" t="s">
        <v>241</v>
      </c>
      <c r="E5510" s="2" t="s">
        <v>627</v>
      </c>
      <c r="F5510" s="2" t="s">
        <v>856</v>
      </c>
      <c r="G5510" s="2">
        <v>211</v>
      </c>
      <c r="H5510" s="40">
        <v>4.38791403212E-6</v>
      </c>
      <c r="I5510" s="2">
        <v>4.9144637159744003E-6</v>
      </c>
      <c r="J5510" s="26" t="s">
        <v>700</v>
      </c>
    </row>
    <row r="5511" spans="1:10" ht="15.75" hidden="1" customHeight="1" x14ac:dyDescent="0.25">
      <c r="A5511" s="2" t="s">
        <v>853</v>
      </c>
      <c r="B5511" s="2" t="s">
        <v>854</v>
      </c>
      <c r="C5511" s="2">
        <v>2020</v>
      </c>
      <c r="D5511" s="2" t="s">
        <v>241</v>
      </c>
      <c r="E5511" s="2" t="s">
        <v>627</v>
      </c>
      <c r="F5511" s="2" t="s">
        <v>857</v>
      </c>
      <c r="G5511" s="2">
        <v>212</v>
      </c>
      <c r="H5511" s="2">
        <v>7.0662739744900002E-5</v>
      </c>
      <c r="I5511" s="2">
        <v>7.9142268514288016E-5</v>
      </c>
      <c r="J5511" s="26" t="s">
        <v>700</v>
      </c>
    </row>
    <row r="5512" spans="1:10" ht="15.75" hidden="1" customHeight="1" x14ac:dyDescent="0.25">
      <c r="A5512" s="2" t="s">
        <v>853</v>
      </c>
      <c r="B5512" s="2" t="s">
        <v>854</v>
      </c>
      <c r="C5512" s="2">
        <v>2020</v>
      </c>
      <c r="D5512" s="2" t="s">
        <v>241</v>
      </c>
      <c r="E5512" s="2" t="s">
        <v>627</v>
      </c>
      <c r="F5512" s="2" t="s">
        <v>857</v>
      </c>
      <c r="G5512" s="2">
        <v>214</v>
      </c>
      <c r="H5512" s="2">
        <v>4.5315620809599998E-5</v>
      </c>
      <c r="I5512" s="2">
        <v>5.0753495306752E-5</v>
      </c>
      <c r="J5512" s="26" t="s">
        <v>700</v>
      </c>
    </row>
    <row r="5513" spans="1:10" ht="15.75" hidden="1" customHeight="1" x14ac:dyDescent="0.25">
      <c r="A5513" s="2" t="s">
        <v>853</v>
      </c>
      <c r="B5513" s="2" t="s">
        <v>854</v>
      </c>
      <c r="C5513" s="2">
        <v>2020</v>
      </c>
      <c r="D5513" s="2" t="s">
        <v>241</v>
      </c>
      <c r="E5513" s="2" t="s">
        <v>627</v>
      </c>
      <c r="F5513" s="2" t="s">
        <v>857</v>
      </c>
      <c r="G5513" s="2">
        <v>221</v>
      </c>
      <c r="H5513" s="2">
        <v>8.7500447989399997E-5</v>
      </c>
      <c r="I5513" s="2">
        <v>9.8000501748128001E-5</v>
      </c>
      <c r="J5513" s="26" t="s">
        <v>700</v>
      </c>
    </row>
    <row r="5514" spans="1:10" ht="15.75" hidden="1" customHeight="1" x14ac:dyDescent="0.25">
      <c r="A5514" s="2" t="s">
        <v>853</v>
      </c>
      <c r="B5514" s="2" t="s">
        <v>854</v>
      </c>
      <c r="C5514" s="2">
        <v>2020</v>
      </c>
      <c r="D5514" s="2" t="s">
        <v>241</v>
      </c>
      <c r="E5514" s="2" t="s">
        <v>627</v>
      </c>
      <c r="F5514" s="2" t="s">
        <v>858</v>
      </c>
      <c r="G5514" s="2">
        <v>223</v>
      </c>
      <c r="H5514" s="2">
        <v>3.7804938619960001E-4</v>
      </c>
      <c r="I5514" s="2">
        <v>4.2341531254355203E-4</v>
      </c>
      <c r="J5514" s="26" t="s">
        <v>700</v>
      </c>
    </row>
    <row r="5515" spans="1:10" ht="15.75" hidden="1" customHeight="1" x14ac:dyDescent="0.25">
      <c r="A5515" s="2" t="s">
        <v>853</v>
      </c>
      <c r="B5515" s="2" t="s">
        <v>854</v>
      </c>
      <c r="C5515" s="2">
        <v>2020</v>
      </c>
      <c r="D5515" s="2" t="s">
        <v>241</v>
      </c>
      <c r="E5515" s="2" t="s">
        <v>627</v>
      </c>
      <c r="F5515" s="2" t="s">
        <v>857</v>
      </c>
      <c r="G5515" s="2">
        <v>225</v>
      </c>
      <c r="H5515" s="2">
        <v>4.9222628149399998E-5</v>
      </c>
      <c r="I5515" s="2">
        <v>5.5129343527328003E-5</v>
      </c>
      <c r="J5515" s="26" t="s">
        <v>700</v>
      </c>
    </row>
    <row r="5516" spans="1:10" ht="15.75" hidden="1" customHeight="1" x14ac:dyDescent="0.25">
      <c r="A5516" s="2" t="s">
        <v>853</v>
      </c>
      <c r="B5516" s="2" t="s">
        <v>854</v>
      </c>
      <c r="C5516" s="2">
        <v>2020</v>
      </c>
      <c r="D5516" s="2" t="s">
        <v>241</v>
      </c>
      <c r="E5516" s="2" t="s">
        <v>627</v>
      </c>
      <c r="F5516" s="2" t="s">
        <v>857</v>
      </c>
      <c r="G5516" s="2">
        <v>226</v>
      </c>
      <c r="H5516" s="2">
        <v>4.9165708333000003E-5</v>
      </c>
      <c r="I5516" s="2">
        <v>5.5065593332960009E-5</v>
      </c>
      <c r="J5516" s="26" t="s">
        <v>700</v>
      </c>
    </row>
    <row r="5517" spans="1:10" ht="15.75" hidden="1" customHeight="1" x14ac:dyDescent="0.25">
      <c r="A5517" s="2" t="s">
        <v>853</v>
      </c>
      <c r="B5517" s="2" t="s">
        <v>854</v>
      </c>
      <c r="C5517" s="2">
        <v>2020</v>
      </c>
      <c r="D5517" s="2" t="s">
        <v>241</v>
      </c>
      <c r="E5517" s="2" t="s">
        <v>627</v>
      </c>
      <c r="F5517" s="2" t="s">
        <v>858</v>
      </c>
      <c r="G5517" s="2">
        <v>228</v>
      </c>
      <c r="H5517" s="2">
        <v>3.2458140049130001E-4</v>
      </c>
      <c r="I5517" s="2">
        <v>3.6353116855025605E-4</v>
      </c>
      <c r="J5517" s="26" t="s">
        <v>700</v>
      </c>
    </row>
    <row r="5518" spans="1:10" ht="15.75" hidden="1" customHeight="1" x14ac:dyDescent="0.25">
      <c r="A5518" s="2" t="s">
        <v>853</v>
      </c>
      <c r="B5518" s="2" t="s">
        <v>854</v>
      </c>
      <c r="C5518" s="2">
        <v>2020</v>
      </c>
      <c r="D5518" s="2" t="s">
        <v>241</v>
      </c>
      <c r="E5518" s="2" t="s">
        <v>627</v>
      </c>
      <c r="F5518" s="2" t="s">
        <v>857</v>
      </c>
      <c r="G5518" s="2">
        <v>228</v>
      </c>
      <c r="H5518" s="2">
        <v>8.4979110397400003E-5</v>
      </c>
      <c r="I5518" s="2">
        <v>9.5176603645088015E-5</v>
      </c>
      <c r="J5518" s="26" t="s">
        <v>700</v>
      </c>
    </row>
    <row r="5519" spans="1:10" ht="15.75" hidden="1" customHeight="1" x14ac:dyDescent="0.25">
      <c r="A5519" s="2" t="s">
        <v>853</v>
      </c>
      <c r="B5519" s="2" t="s">
        <v>854</v>
      </c>
      <c r="C5519" s="2">
        <v>2020</v>
      </c>
      <c r="D5519" s="2" t="s">
        <v>241</v>
      </c>
      <c r="E5519" s="2" t="s">
        <v>627</v>
      </c>
      <c r="F5519" s="2" t="s">
        <v>857</v>
      </c>
      <c r="G5519" s="2">
        <v>230</v>
      </c>
      <c r="H5519" s="2">
        <v>4.20072392444E-5</v>
      </c>
      <c r="I5519" s="2">
        <v>4.7048107953728003E-5</v>
      </c>
      <c r="J5519" s="26" t="s">
        <v>700</v>
      </c>
    </row>
    <row r="5520" spans="1:10" ht="15.75" hidden="1" customHeight="1" x14ac:dyDescent="0.25">
      <c r="A5520" s="2" t="s">
        <v>853</v>
      </c>
      <c r="B5520" s="2" t="s">
        <v>854</v>
      </c>
      <c r="C5520" s="2">
        <v>2020</v>
      </c>
      <c r="D5520" s="2" t="s">
        <v>241</v>
      </c>
      <c r="E5520" s="2" t="s">
        <v>627</v>
      </c>
      <c r="F5520" s="2" t="s">
        <v>855</v>
      </c>
      <c r="G5520" s="2">
        <v>230</v>
      </c>
      <c r="H5520" s="2">
        <v>2.399642835371E-4</v>
      </c>
      <c r="I5520" s="2">
        <v>2.6875999756155201E-4</v>
      </c>
      <c r="J5520" s="26" t="s">
        <v>700</v>
      </c>
    </row>
    <row r="5521" spans="1:10" ht="15.75" hidden="1" customHeight="1" x14ac:dyDescent="0.25">
      <c r="A5521" s="2" t="s">
        <v>853</v>
      </c>
      <c r="B5521" s="2" t="s">
        <v>854</v>
      </c>
      <c r="C5521" s="2">
        <v>2020</v>
      </c>
      <c r="D5521" s="2" t="s">
        <v>241</v>
      </c>
      <c r="E5521" s="2" t="s">
        <v>627</v>
      </c>
      <c r="F5521" s="2" t="s">
        <v>860</v>
      </c>
      <c r="G5521" s="2">
        <v>236</v>
      </c>
      <c r="H5521" s="2">
        <v>5.7558085245499997E-5</v>
      </c>
      <c r="I5521" s="2">
        <v>6.4465055474960007E-5</v>
      </c>
      <c r="J5521" s="26" t="s">
        <v>701</v>
      </c>
    </row>
    <row r="5522" spans="1:10" ht="15.75" hidden="1" customHeight="1" x14ac:dyDescent="0.25">
      <c r="A5522" s="2" t="s">
        <v>853</v>
      </c>
      <c r="B5522" s="2" t="s">
        <v>854</v>
      </c>
      <c r="C5522" s="2">
        <v>2020</v>
      </c>
      <c r="D5522" s="2" t="s">
        <v>241</v>
      </c>
      <c r="E5522" s="2" t="s">
        <v>627</v>
      </c>
      <c r="F5522" s="2" t="s">
        <v>856</v>
      </c>
      <c r="G5522" s="2">
        <v>239</v>
      </c>
      <c r="H5522" s="40">
        <v>3.7505044474499999E-6</v>
      </c>
      <c r="I5522" s="2">
        <v>4.2005649811440007E-6</v>
      </c>
      <c r="J5522" s="26" t="s">
        <v>700</v>
      </c>
    </row>
    <row r="5523" spans="1:10" ht="15.75" hidden="1" customHeight="1" x14ac:dyDescent="0.25">
      <c r="A5523" s="2" t="s">
        <v>853</v>
      </c>
      <c r="B5523" s="2" t="s">
        <v>854</v>
      </c>
      <c r="C5523" s="2">
        <v>2020</v>
      </c>
      <c r="D5523" s="2" t="s">
        <v>241</v>
      </c>
      <c r="E5523" s="2" t="s">
        <v>627</v>
      </c>
      <c r="F5523" s="2" t="s">
        <v>855</v>
      </c>
      <c r="G5523" s="2">
        <v>239</v>
      </c>
      <c r="H5523" s="2">
        <v>1.9142920791640001E-4</v>
      </c>
      <c r="I5523" s="2">
        <v>2.1440071286636802E-4</v>
      </c>
      <c r="J5523" s="26" t="s">
        <v>700</v>
      </c>
    </row>
    <row r="5524" spans="1:10" ht="15.75" hidden="1" customHeight="1" x14ac:dyDescent="0.25">
      <c r="A5524" s="2" t="s">
        <v>853</v>
      </c>
      <c r="B5524" s="2" t="s">
        <v>854</v>
      </c>
      <c r="C5524" s="2">
        <v>2020</v>
      </c>
      <c r="D5524" s="2" t="s">
        <v>241</v>
      </c>
      <c r="E5524" s="2" t="s">
        <v>627</v>
      </c>
      <c r="F5524" s="2" t="s">
        <v>859</v>
      </c>
      <c r="G5524" s="2">
        <v>242</v>
      </c>
      <c r="H5524" s="2">
        <v>1.0653795470699999E-5</v>
      </c>
      <c r="I5524" s="2">
        <v>1.1932250927184E-5</v>
      </c>
      <c r="J5524" s="26" t="s">
        <v>700</v>
      </c>
    </row>
    <row r="5525" spans="1:10" ht="15.75" hidden="1" customHeight="1" x14ac:dyDescent="0.25">
      <c r="A5525" s="2" t="s">
        <v>853</v>
      </c>
      <c r="B5525" s="2" t="s">
        <v>854</v>
      </c>
      <c r="C5525" s="2">
        <v>2020</v>
      </c>
      <c r="D5525" s="2" t="s">
        <v>241</v>
      </c>
      <c r="E5525" s="2" t="s">
        <v>627</v>
      </c>
      <c r="F5525" s="2" t="s">
        <v>855</v>
      </c>
      <c r="G5525" s="2">
        <v>243</v>
      </c>
      <c r="H5525" s="2">
        <v>1.889432169264E-4</v>
      </c>
      <c r="I5525" s="2">
        <v>2.1161640295756803E-4</v>
      </c>
      <c r="J5525" s="26" t="s">
        <v>700</v>
      </c>
    </row>
    <row r="5526" spans="1:10" ht="15.75" hidden="1" customHeight="1" x14ac:dyDescent="0.25">
      <c r="A5526" s="2" t="s">
        <v>853</v>
      </c>
      <c r="B5526" s="2" t="s">
        <v>854</v>
      </c>
      <c r="C5526" s="2">
        <v>2020</v>
      </c>
      <c r="D5526" s="2" t="s">
        <v>241</v>
      </c>
      <c r="E5526" s="2" t="s">
        <v>627</v>
      </c>
      <c r="F5526" s="2" t="s">
        <v>855</v>
      </c>
      <c r="G5526" s="2">
        <v>244</v>
      </c>
      <c r="H5526" s="2">
        <v>2.396867930656E-4</v>
      </c>
      <c r="I5526" s="2">
        <v>2.6844920823347205E-4</v>
      </c>
      <c r="J5526" s="26" t="s">
        <v>700</v>
      </c>
    </row>
    <row r="5527" spans="1:10" ht="15.75" hidden="1" customHeight="1" x14ac:dyDescent="0.25">
      <c r="A5527" s="2" t="s">
        <v>853</v>
      </c>
      <c r="B5527" s="2" t="s">
        <v>854</v>
      </c>
      <c r="C5527" s="2">
        <v>2020</v>
      </c>
      <c r="D5527" s="2" t="s">
        <v>241</v>
      </c>
      <c r="E5527" s="2" t="s">
        <v>627</v>
      </c>
      <c r="F5527" s="2" t="s">
        <v>855</v>
      </c>
      <c r="G5527" s="2">
        <v>245</v>
      </c>
      <c r="H5527" s="2">
        <v>1.8809728499040001E-4</v>
      </c>
      <c r="I5527" s="2">
        <v>2.1066895918924803E-4</v>
      </c>
      <c r="J5527" s="26" t="s">
        <v>700</v>
      </c>
    </row>
    <row r="5528" spans="1:10" ht="15.75" hidden="1" customHeight="1" x14ac:dyDescent="0.25">
      <c r="A5528" s="2" t="s">
        <v>853</v>
      </c>
      <c r="B5528" s="2" t="s">
        <v>854</v>
      </c>
      <c r="C5528" s="2">
        <v>2020</v>
      </c>
      <c r="D5528" s="2" t="s">
        <v>241</v>
      </c>
      <c r="E5528" s="2" t="s">
        <v>627</v>
      </c>
      <c r="F5528" s="2" t="s">
        <v>857</v>
      </c>
      <c r="G5528" s="2">
        <v>247</v>
      </c>
      <c r="H5528" s="2">
        <v>3.9266880776299998E-5</v>
      </c>
      <c r="I5528" s="2">
        <v>4.3978906469456E-5</v>
      </c>
      <c r="J5528" s="26" t="s">
        <v>700</v>
      </c>
    </row>
    <row r="5529" spans="1:10" ht="15.75" hidden="1" customHeight="1" x14ac:dyDescent="0.25">
      <c r="A5529" s="2" t="s">
        <v>853</v>
      </c>
      <c r="B5529" s="2" t="s">
        <v>854</v>
      </c>
      <c r="C5529" s="2">
        <v>2020</v>
      </c>
      <c r="D5529" s="2" t="s">
        <v>241</v>
      </c>
      <c r="E5529" s="2" t="s">
        <v>627</v>
      </c>
      <c r="F5529" s="2" t="s">
        <v>857</v>
      </c>
      <c r="G5529" s="2">
        <v>248</v>
      </c>
      <c r="H5529" s="2">
        <v>4.2303832742599999E-5</v>
      </c>
      <c r="I5529" s="2">
        <v>4.7380292671712004E-5</v>
      </c>
      <c r="J5529" s="26" t="s">
        <v>700</v>
      </c>
    </row>
    <row r="5530" spans="1:10" ht="15.75" hidden="1" customHeight="1" x14ac:dyDescent="0.25">
      <c r="A5530" s="2" t="s">
        <v>853</v>
      </c>
      <c r="B5530" s="2" t="s">
        <v>854</v>
      </c>
      <c r="C5530" s="2">
        <v>2020</v>
      </c>
      <c r="D5530" s="2" t="s">
        <v>241</v>
      </c>
      <c r="E5530" s="2" t="s">
        <v>627</v>
      </c>
      <c r="F5530" s="2" t="s">
        <v>857</v>
      </c>
      <c r="G5530" s="2">
        <v>251</v>
      </c>
      <c r="H5530" s="2">
        <v>3.8756941648900001E-5</v>
      </c>
      <c r="I5530" s="2">
        <v>4.3407774646768002E-5</v>
      </c>
      <c r="J5530" s="26" t="s">
        <v>700</v>
      </c>
    </row>
    <row r="5531" spans="1:10" ht="15.75" hidden="1" customHeight="1" x14ac:dyDescent="0.25">
      <c r="A5531" s="2" t="s">
        <v>853</v>
      </c>
      <c r="B5531" s="2" t="s">
        <v>854</v>
      </c>
      <c r="C5531" s="2">
        <v>2020</v>
      </c>
      <c r="D5531" s="2" t="s">
        <v>241</v>
      </c>
      <c r="E5531" s="2" t="s">
        <v>627</v>
      </c>
      <c r="F5531" s="2" t="s">
        <v>857</v>
      </c>
      <c r="G5531" s="2">
        <v>252</v>
      </c>
      <c r="H5531" s="2">
        <v>3.8583420973699998E-5</v>
      </c>
      <c r="I5531" s="2">
        <v>4.3213431490544E-5</v>
      </c>
      <c r="J5531" s="26" t="s">
        <v>700</v>
      </c>
    </row>
    <row r="5532" spans="1:10" ht="15.75" hidden="1" customHeight="1" x14ac:dyDescent="0.25">
      <c r="A5532" s="2" t="s">
        <v>853</v>
      </c>
      <c r="B5532" s="2" t="s">
        <v>854</v>
      </c>
      <c r="C5532" s="2">
        <v>2020</v>
      </c>
      <c r="D5532" s="2" t="s">
        <v>241</v>
      </c>
      <c r="E5532" s="2" t="s">
        <v>627</v>
      </c>
      <c r="F5532" s="2" t="s">
        <v>855</v>
      </c>
      <c r="G5532" s="2">
        <v>257</v>
      </c>
      <c r="H5532" s="2">
        <v>2.062345884042E-4</v>
      </c>
      <c r="I5532" s="2">
        <v>2.3098273901270402E-4</v>
      </c>
      <c r="J5532" s="26" t="s">
        <v>700</v>
      </c>
    </row>
    <row r="5533" spans="1:10" ht="15.75" hidden="1" customHeight="1" x14ac:dyDescent="0.25">
      <c r="A5533" s="2" t="s">
        <v>853</v>
      </c>
      <c r="B5533" s="2" t="s">
        <v>854</v>
      </c>
      <c r="C5533" s="2">
        <v>2020</v>
      </c>
      <c r="D5533" s="2" t="s">
        <v>241</v>
      </c>
      <c r="E5533" s="2" t="s">
        <v>627</v>
      </c>
      <c r="F5533" s="2" t="s">
        <v>858</v>
      </c>
      <c r="G5533" s="2">
        <v>258</v>
      </c>
      <c r="H5533" s="2">
        <v>2.8648652369159998E-4</v>
      </c>
      <c r="I5533" s="2">
        <v>3.2086490653459199E-4</v>
      </c>
      <c r="J5533" s="26" t="s">
        <v>700</v>
      </c>
    </row>
    <row r="5534" spans="1:10" ht="15.75" hidden="1" customHeight="1" x14ac:dyDescent="0.25">
      <c r="A5534" s="2" t="s">
        <v>853</v>
      </c>
      <c r="B5534" s="2" t="s">
        <v>854</v>
      </c>
      <c r="C5534" s="2">
        <v>2020</v>
      </c>
      <c r="D5534" s="2" t="s">
        <v>241</v>
      </c>
      <c r="E5534" s="2" t="s">
        <v>627</v>
      </c>
      <c r="F5534" s="2" t="s">
        <v>858</v>
      </c>
      <c r="G5534" s="2">
        <v>261</v>
      </c>
      <c r="H5534" s="2">
        <v>2.8424718766469997E-4</v>
      </c>
      <c r="I5534" s="2">
        <v>3.1835685018446401E-4</v>
      </c>
      <c r="J5534" s="26" t="s">
        <v>700</v>
      </c>
    </row>
    <row r="5535" spans="1:10" ht="15.75" hidden="1" customHeight="1" x14ac:dyDescent="0.25">
      <c r="A5535" s="2" t="s">
        <v>853</v>
      </c>
      <c r="B5535" s="2" t="s">
        <v>854</v>
      </c>
      <c r="C5535" s="2">
        <v>2020</v>
      </c>
      <c r="D5535" s="2" t="s">
        <v>241</v>
      </c>
      <c r="E5535" s="2" t="s">
        <v>627</v>
      </c>
      <c r="F5535" s="2" t="s">
        <v>857</v>
      </c>
      <c r="G5535" s="2">
        <v>270</v>
      </c>
      <c r="H5535" s="2">
        <v>4.11041219195E-5</v>
      </c>
      <c r="I5535" s="2">
        <v>4.6036616549840002E-5</v>
      </c>
      <c r="J5535" s="26" t="s">
        <v>700</v>
      </c>
    </row>
    <row r="5536" spans="1:10" ht="15.75" hidden="1" customHeight="1" x14ac:dyDescent="0.25">
      <c r="A5536" s="2" t="s">
        <v>853</v>
      </c>
      <c r="B5536" s="2" t="s">
        <v>854</v>
      </c>
      <c r="C5536" s="2">
        <v>2020</v>
      </c>
      <c r="D5536" s="2" t="s">
        <v>241</v>
      </c>
      <c r="E5536" s="2" t="s">
        <v>627</v>
      </c>
      <c r="F5536" s="2" t="s">
        <v>858</v>
      </c>
      <c r="G5536" s="2">
        <v>271</v>
      </c>
      <c r="H5536" s="2">
        <v>2.7437359676699998E-4</v>
      </c>
      <c r="I5536" s="2">
        <v>3.0729842837903999E-4</v>
      </c>
      <c r="J5536" s="26" t="s">
        <v>700</v>
      </c>
    </row>
    <row r="5537" spans="1:10" ht="15.75" hidden="1" customHeight="1" x14ac:dyDescent="0.25">
      <c r="A5537" s="2" t="s">
        <v>853</v>
      </c>
      <c r="B5537" s="2" t="s">
        <v>854</v>
      </c>
      <c r="C5537" s="2">
        <v>2020</v>
      </c>
      <c r="D5537" s="2" t="s">
        <v>241</v>
      </c>
      <c r="E5537" s="2" t="s">
        <v>627</v>
      </c>
      <c r="F5537" s="2" t="s">
        <v>858</v>
      </c>
      <c r="G5537" s="2">
        <v>278</v>
      </c>
      <c r="H5537" s="2">
        <v>2.6663852622729999E-4</v>
      </c>
      <c r="I5537" s="2">
        <v>2.9863514937457603E-4</v>
      </c>
      <c r="J5537" s="26" t="s">
        <v>700</v>
      </c>
    </row>
    <row r="5538" spans="1:10" ht="15.75" hidden="1" customHeight="1" x14ac:dyDescent="0.25">
      <c r="A5538" s="2" t="s">
        <v>853</v>
      </c>
      <c r="B5538" s="2" t="s">
        <v>854</v>
      </c>
      <c r="C5538" s="2">
        <v>2020</v>
      </c>
      <c r="D5538" s="2" t="s">
        <v>241</v>
      </c>
      <c r="E5538" s="2" t="s">
        <v>627</v>
      </c>
      <c r="F5538" s="2" t="s">
        <v>855</v>
      </c>
      <c r="G5538" s="2">
        <v>281</v>
      </c>
      <c r="H5538" s="2">
        <v>1.5813953359609999E-4</v>
      </c>
      <c r="I5538" s="2">
        <v>1.7711627762763201E-4</v>
      </c>
      <c r="J5538" s="26" t="s">
        <v>700</v>
      </c>
    </row>
    <row r="5539" spans="1:10" ht="15.75" hidden="1" customHeight="1" x14ac:dyDescent="0.25">
      <c r="A5539" s="2" t="s">
        <v>853</v>
      </c>
      <c r="B5539" s="2" t="s">
        <v>854</v>
      </c>
      <c r="C5539" s="2">
        <v>2020</v>
      </c>
      <c r="D5539" s="2" t="s">
        <v>241</v>
      </c>
      <c r="E5539" s="2" t="s">
        <v>627</v>
      </c>
      <c r="F5539" s="2" t="s">
        <v>858</v>
      </c>
      <c r="G5539" s="2">
        <v>283</v>
      </c>
      <c r="H5539" s="2">
        <v>2.6207655901089999E-4</v>
      </c>
      <c r="I5539" s="2">
        <v>2.9352574609220803E-4</v>
      </c>
      <c r="J5539" s="26" t="s">
        <v>700</v>
      </c>
    </row>
    <row r="5540" spans="1:10" ht="15.75" hidden="1" customHeight="1" x14ac:dyDescent="0.25">
      <c r="A5540" s="2" t="s">
        <v>853</v>
      </c>
      <c r="B5540" s="2" t="s">
        <v>854</v>
      </c>
      <c r="C5540" s="2">
        <v>2020</v>
      </c>
      <c r="D5540" s="2" t="s">
        <v>241</v>
      </c>
      <c r="E5540" s="2" t="s">
        <v>627</v>
      </c>
      <c r="F5540" s="2" t="s">
        <v>857</v>
      </c>
      <c r="G5540" s="2">
        <v>286</v>
      </c>
      <c r="H5540" s="2">
        <v>3.3984069887099998E-5</v>
      </c>
      <c r="I5540" s="2">
        <v>3.8062158273552002E-5</v>
      </c>
      <c r="J5540" s="26" t="s">
        <v>700</v>
      </c>
    </row>
    <row r="5541" spans="1:10" ht="15.75" hidden="1" customHeight="1" x14ac:dyDescent="0.25">
      <c r="A5541" s="2" t="s">
        <v>853</v>
      </c>
      <c r="B5541" s="2" t="s">
        <v>854</v>
      </c>
      <c r="C5541" s="2">
        <v>2020</v>
      </c>
      <c r="D5541" s="2" t="s">
        <v>241</v>
      </c>
      <c r="E5541" s="2" t="s">
        <v>627</v>
      </c>
      <c r="F5541" s="2" t="s">
        <v>855</v>
      </c>
      <c r="G5541" s="2">
        <v>294</v>
      </c>
      <c r="H5541" s="2">
        <v>3.6606098001359998E-4</v>
      </c>
      <c r="I5541" s="2">
        <v>4.0998829761523201E-4</v>
      </c>
      <c r="J5541" s="26" t="s">
        <v>700</v>
      </c>
    </row>
    <row r="5542" spans="1:10" ht="15.75" hidden="1" customHeight="1" x14ac:dyDescent="0.25">
      <c r="A5542" s="2" t="s">
        <v>853</v>
      </c>
      <c r="B5542" s="2" t="s">
        <v>854</v>
      </c>
      <c r="C5542" s="2">
        <v>2020</v>
      </c>
      <c r="D5542" s="2" t="s">
        <v>241</v>
      </c>
      <c r="E5542" s="2" t="s">
        <v>627</v>
      </c>
      <c r="F5542" s="2" t="s">
        <v>859</v>
      </c>
      <c r="G5542" s="2">
        <v>294</v>
      </c>
      <c r="H5542" s="40">
        <v>8.7506195995999994E-6</v>
      </c>
      <c r="I5542" s="2">
        <v>9.8006939515520002E-6</v>
      </c>
      <c r="J5542" s="26" t="s">
        <v>700</v>
      </c>
    </row>
    <row r="5543" spans="1:10" ht="15.75" hidden="1" customHeight="1" x14ac:dyDescent="0.25">
      <c r="A5543" s="2" t="s">
        <v>853</v>
      </c>
      <c r="B5543" s="2" t="s">
        <v>854</v>
      </c>
      <c r="C5543" s="2">
        <v>2020</v>
      </c>
      <c r="D5543" s="2" t="s">
        <v>241</v>
      </c>
      <c r="E5543" s="2" t="s">
        <v>627</v>
      </c>
      <c r="F5543" s="2" t="s">
        <v>858</v>
      </c>
      <c r="G5543" s="2">
        <v>297</v>
      </c>
      <c r="H5543" s="2">
        <v>2.5066616944970001E-4</v>
      </c>
      <c r="I5543" s="2">
        <v>2.8074610978366405E-4</v>
      </c>
      <c r="J5543" s="26" t="s">
        <v>700</v>
      </c>
    </row>
    <row r="5544" spans="1:10" ht="15.75" hidden="1" customHeight="1" x14ac:dyDescent="0.25">
      <c r="A5544" s="2" t="s">
        <v>853</v>
      </c>
      <c r="B5544" s="2" t="s">
        <v>854</v>
      </c>
      <c r="C5544" s="2">
        <v>2020</v>
      </c>
      <c r="D5544" s="2" t="s">
        <v>241</v>
      </c>
      <c r="E5544" s="2" t="s">
        <v>627</v>
      </c>
      <c r="F5544" s="2" t="s">
        <v>857</v>
      </c>
      <c r="G5544" s="2">
        <v>298</v>
      </c>
      <c r="H5544" s="2">
        <v>3.2438339985699997E-5</v>
      </c>
      <c r="I5544" s="2">
        <v>3.6330940783984E-5</v>
      </c>
      <c r="J5544" s="26" t="s">
        <v>700</v>
      </c>
    </row>
    <row r="5545" spans="1:10" ht="15.75" hidden="1" customHeight="1" x14ac:dyDescent="0.25">
      <c r="A5545" s="2" t="s">
        <v>853</v>
      </c>
      <c r="B5545" s="2" t="s">
        <v>854</v>
      </c>
      <c r="C5545" s="2">
        <v>2020</v>
      </c>
      <c r="D5545" s="2" t="s">
        <v>241</v>
      </c>
      <c r="E5545" s="2" t="s">
        <v>627</v>
      </c>
      <c r="F5545" s="2" t="s">
        <v>857</v>
      </c>
      <c r="G5545" s="2">
        <v>305</v>
      </c>
      <c r="H5545" s="2">
        <v>3.1921852496500002E-5</v>
      </c>
      <c r="I5545" s="2">
        <v>3.5752474796080008E-5</v>
      </c>
      <c r="J5545" s="26" t="s">
        <v>700</v>
      </c>
    </row>
    <row r="5546" spans="1:10" ht="15.75" hidden="1" customHeight="1" x14ac:dyDescent="0.25">
      <c r="A5546" s="2" t="s">
        <v>853</v>
      </c>
      <c r="B5546" s="2" t="s">
        <v>854</v>
      </c>
      <c r="C5546" s="2">
        <v>2020</v>
      </c>
      <c r="D5546" s="2" t="s">
        <v>241</v>
      </c>
      <c r="E5546" s="2" t="s">
        <v>627</v>
      </c>
      <c r="F5546" s="2" t="s">
        <v>857</v>
      </c>
      <c r="G5546" s="2">
        <v>313</v>
      </c>
      <c r="H5546" s="2">
        <v>3.09798961098E-5</v>
      </c>
      <c r="I5546" s="2">
        <v>3.4697483642976006E-5</v>
      </c>
      <c r="J5546" s="26" t="s">
        <v>700</v>
      </c>
    </row>
    <row r="5547" spans="1:10" ht="15.75" hidden="1" customHeight="1" x14ac:dyDescent="0.25">
      <c r="A5547" s="2" t="s">
        <v>853</v>
      </c>
      <c r="B5547" s="2" t="s">
        <v>854</v>
      </c>
      <c r="C5547" s="2">
        <v>2020</v>
      </c>
      <c r="D5547" s="2" t="s">
        <v>241</v>
      </c>
      <c r="E5547" s="2" t="s">
        <v>627</v>
      </c>
      <c r="F5547" s="2" t="s">
        <v>857</v>
      </c>
      <c r="G5547" s="2">
        <v>316</v>
      </c>
      <c r="H5547" s="2">
        <v>3.0774554034E-5</v>
      </c>
      <c r="I5547" s="2">
        <v>3.4467500518080006E-5</v>
      </c>
      <c r="J5547" s="26" t="s">
        <v>700</v>
      </c>
    </row>
    <row r="5548" spans="1:10" ht="15.75" hidden="1" customHeight="1" x14ac:dyDescent="0.25">
      <c r="A5548" s="2" t="s">
        <v>853</v>
      </c>
      <c r="B5548" s="2" t="s">
        <v>854</v>
      </c>
      <c r="C5548" s="2">
        <v>2020</v>
      </c>
      <c r="D5548" s="2" t="s">
        <v>241</v>
      </c>
      <c r="E5548" s="2" t="s">
        <v>627</v>
      </c>
      <c r="F5548" s="2" t="s">
        <v>858</v>
      </c>
      <c r="G5548" s="2">
        <v>319</v>
      </c>
      <c r="H5548" s="2">
        <v>2.327504771529E-4</v>
      </c>
      <c r="I5548" s="2">
        <v>2.6068053441124801E-4</v>
      </c>
      <c r="J5548" s="26" t="s">
        <v>700</v>
      </c>
    </row>
    <row r="5549" spans="1:10" ht="15.75" hidden="1" customHeight="1" x14ac:dyDescent="0.25">
      <c r="A5549" s="2" t="s">
        <v>853</v>
      </c>
      <c r="B5549" s="2" t="s">
        <v>854</v>
      </c>
      <c r="C5549" s="2">
        <v>2020</v>
      </c>
      <c r="D5549" s="2" t="s">
        <v>241</v>
      </c>
      <c r="E5549" s="2" t="s">
        <v>627</v>
      </c>
      <c r="F5549" s="2" t="s">
        <v>855</v>
      </c>
      <c r="G5549" s="2">
        <v>321</v>
      </c>
      <c r="H5549" s="2">
        <v>3.0665109807160001E-4</v>
      </c>
      <c r="I5549" s="2">
        <v>3.4344922984019203E-4</v>
      </c>
      <c r="J5549" s="26" t="s">
        <v>700</v>
      </c>
    </row>
    <row r="5550" spans="1:10" ht="15.75" hidden="1" customHeight="1" x14ac:dyDescent="0.25">
      <c r="A5550" s="2" t="s">
        <v>853</v>
      </c>
      <c r="B5550" s="2" t="s">
        <v>854</v>
      </c>
      <c r="C5550" s="2">
        <v>2020</v>
      </c>
      <c r="D5550" s="2" t="s">
        <v>241</v>
      </c>
      <c r="E5550" s="2" t="s">
        <v>627</v>
      </c>
      <c r="F5550" s="2" t="s">
        <v>858</v>
      </c>
      <c r="G5550" s="2">
        <v>322</v>
      </c>
      <c r="H5550" s="2">
        <v>2.3077477817419999E-4</v>
      </c>
      <c r="I5550" s="2">
        <v>2.5846775155510403E-4</v>
      </c>
      <c r="J5550" s="26" t="s">
        <v>700</v>
      </c>
    </row>
    <row r="5551" spans="1:10" ht="15.75" hidden="1" customHeight="1" x14ac:dyDescent="0.25">
      <c r="A5551" s="2" t="s">
        <v>853</v>
      </c>
      <c r="B5551" s="2" t="s">
        <v>854</v>
      </c>
      <c r="C5551" s="2">
        <v>2020</v>
      </c>
      <c r="D5551" s="2" t="s">
        <v>241</v>
      </c>
      <c r="E5551" s="2" t="s">
        <v>627</v>
      </c>
      <c r="F5551" s="2" t="s">
        <v>855</v>
      </c>
      <c r="G5551" s="2">
        <v>331</v>
      </c>
      <c r="H5551" s="2">
        <v>1.50028441567E-4</v>
      </c>
      <c r="I5551" s="2">
        <v>1.6803185455504E-4</v>
      </c>
      <c r="J5551" s="26" t="s">
        <v>700</v>
      </c>
    </row>
    <row r="5552" spans="1:10" ht="15.75" hidden="1" customHeight="1" x14ac:dyDescent="0.25">
      <c r="A5552" s="2" t="s">
        <v>853</v>
      </c>
      <c r="B5552" s="2" t="s">
        <v>854</v>
      </c>
      <c r="C5552" s="2">
        <v>2020</v>
      </c>
      <c r="D5552" s="2" t="s">
        <v>241</v>
      </c>
      <c r="E5552" s="2" t="s">
        <v>627</v>
      </c>
      <c r="F5552" s="2" t="s">
        <v>859</v>
      </c>
      <c r="G5552" s="2">
        <v>335</v>
      </c>
      <c r="H5552" s="40">
        <v>7.6788492151499998E-6</v>
      </c>
      <c r="I5552" s="2">
        <v>8.6003111209680004E-6</v>
      </c>
      <c r="J5552" s="26" t="s">
        <v>700</v>
      </c>
    </row>
    <row r="5553" spans="1:10" ht="15.75" hidden="1" customHeight="1" x14ac:dyDescent="0.25">
      <c r="A5553" s="2" t="s">
        <v>853</v>
      </c>
      <c r="B5553" s="2" t="s">
        <v>854</v>
      </c>
      <c r="C5553" s="2">
        <v>2020</v>
      </c>
      <c r="D5553" s="2" t="s">
        <v>241</v>
      </c>
      <c r="E5553" s="2" t="s">
        <v>627</v>
      </c>
      <c r="F5553" s="2" t="s">
        <v>858</v>
      </c>
      <c r="G5553" s="2">
        <v>336</v>
      </c>
      <c r="H5553" s="2">
        <v>2.2113049635659999E-4</v>
      </c>
      <c r="I5553" s="2">
        <v>2.4766615591939199E-4</v>
      </c>
      <c r="J5553" s="26" t="s">
        <v>700</v>
      </c>
    </row>
    <row r="5554" spans="1:10" ht="15.75" hidden="1" customHeight="1" x14ac:dyDescent="0.25">
      <c r="A5554" s="2" t="s">
        <v>853</v>
      </c>
      <c r="B5554" s="2" t="s">
        <v>854</v>
      </c>
      <c r="C5554" s="2">
        <v>2020</v>
      </c>
      <c r="D5554" s="2" t="s">
        <v>241</v>
      </c>
      <c r="E5554" s="2" t="s">
        <v>627</v>
      </c>
      <c r="F5554" s="2" t="s">
        <v>857</v>
      </c>
      <c r="G5554" s="2">
        <v>353</v>
      </c>
      <c r="H5554" s="2">
        <v>3.1504114304000003E-5</v>
      </c>
      <c r="I5554" s="2">
        <v>3.5284608020480009E-5</v>
      </c>
      <c r="J5554" s="26" t="s">
        <v>700</v>
      </c>
    </row>
    <row r="5555" spans="1:10" ht="15.75" hidden="1" customHeight="1" x14ac:dyDescent="0.25">
      <c r="A5555" s="2" t="s">
        <v>853</v>
      </c>
      <c r="B5555" s="2" t="s">
        <v>854</v>
      </c>
      <c r="C5555" s="2">
        <v>2020</v>
      </c>
      <c r="D5555" s="2" t="s">
        <v>241</v>
      </c>
      <c r="E5555" s="2" t="s">
        <v>627</v>
      </c>
      <c r="F5555" s="2" t="s">
        <v>856</v>
      </c>
      <c r="G5555" s="2">
        <v>358</v>
      </c>
      <c r="H5555" s="40">
        <v>2.4180492346199998E-6</v>
      </c>
      <c r="I5555" s="2">
        <v>2.7082151427744001E-6</v>
      </c>
      <c r="J5555" s="26" t="s">
        <v>700</v>
      </c>
    </row>
    <row r="5556" spans="1:10" ht="15.75" hidden="1" customHeight="1" x14ac:dyDescent="0.25">
      <c r="A5556" s="2" t="s">
        <v>853</v>
      </c>
      <c r="B5556" s="2" t="s">
        <v>854</v>
      </c>
      <c r="C5556" s="2">
        <v>2020</v>
      </c>
      <c r="D5556" s="2" t="s">
        <v>241</v>
      </c>
      <c r="E5556" s="2" t="s">
        <v>627</v>
      </c>
      <c r="F5556" s="2" t="s">
        <v>857</v>
      </c>
      <c r="G5556" s="2">
        <v>360</v>
      </c>
      <c r="H5556" s="2">
        <v>2.7048448828299998E-5</v>
      </c>
      <c r="I5556" s="2">
        <v>3.0294262687696002E-5</v>
      </c>
      <c r="J5556" s="26" t="s">
        <v>700</v>
      </c>
    </row>
    <row r="5557" spans="1:10" ht="15.75" hidden="1" customHeight="1" x14ac:dyDescent="0.25">
      <c r="A5557" s="2" t="s">
        <v>853</v>
      </c>
      <c r="B5557" s="2" t="s">
        <v>854</v>
      </c>
      <c r="C5557" s="2">
        <v>2020</v>
      </c>
      <c r="D5557" s="2" t="s">
        <v>241</v>
      </c>
      <c r="E5557" s="2" t="s">
        <v>627</v>
      </c>
      <c r="F5557" s="2" t="s">
        <v>860</v>
      </c>
      <c r="G5557" s="2">
        <v>364</v>
      </c>
      <c r="H5557" s="2">
        <v>3.71092173737E-5</v>
      </c>
      <c r="I5557" s="2">
        <v>4.1562323458544006E-5</v>
      </c>
      <c r="J5557" s="26" t="s">
        <v>701</v>
      </c>
    </row>
    <row r="5558" spans="1:10" ht="15.75" hidden="1" customHeight="1" x14ac:dyDescent="0.25">
      <c r="A5558" s="2" t="s">
        <v>853</v>
      </c>
      <c r="B5558" s="2" t="s">
        <v>854</v>
      </c>
      <c r="C5558" s="2">
        <v>2020</v>
      </c>
      <c r="D5558" s="2" t="s">
        <v>241</v>
      </c>
      <c r="E5558" s="2" t="s">
        <v>627</v>
      </c>
      <c r="F5558" s="2" t="s">
        <v>858</v>
      </c>
      <c r="G5558" s="2">
        <v>366</v>
      </c>
      <c r="H5558" s="2">
        <v>4.0609082498120001E-4</v>
      </c>
      <c r="I5558" s="2">
        <v>4.5482172397894407E-4</v>
      </c>
      <c r="J5558" s="26" t="s">
        <v>700</v>
      </c>
    </row>
    <row r="5559" spans="1:10" ht="15.75" hidden="1" customHeight="1" x14ac:dyDescent="0.25">
      <c r="A5559" s="2" t="s">
        <v>853</v>
      </c>
      <c r="B5559" s="2" t="s">
        <v>854</v>
      </c>
      <c r="C5559" s="2">
        <v>2020</v>
      </c>
      <c r="D5559" s="2" t="s">
        <v>241</v>
      </c>
      <c r="E5559" s="2" t="s">
        <v>627</v>
      </c>
      <c r="F5559" s="2" t="s">
        <v>858</v>
      </c>
      <c r="G5559" s="2">
        <v>388</v>
      </c>
      <c r="H5559" s="2">
        <v>1.9135487673339999E-4</v>
      </c>
      <c r="I5559" s="2">
        <v>2.1431746194140801E-4</v>
      </c>
      <c r="J5559" s="26" t="s">
        <v>700</v>
      </c>
    </row>
    <row r="5560" spans="1:10" ht="15.75" hidden="1" customHeight="1" x14ac:dyDescent="0.25">
      <c r="A5560" s="2" t="s">
        <v>853</v>
      </c>
      <c r="B5560" s="2" t="s">
        <v>854</v>
      </c>
      <c r="C5560" s="2">
        <v>2020</v>
      </c>
      <c r="D5560" s="2" t="s">
        <v>241</v>
      </c>
      <c r="E5560" s="2" t="s">
        <v>627</v>
      </c>
      <c r="F5560" s="2" t="s">
        <v>859</v>
      </c>
      <c r="G5560" s="2">
        <v>391</v>
      </c>
      <c r="H5560" s="40">
        <v>6.56338261251E-6</v>
      </c>
      <c r="I5560" s="2">
        <v>7.3509885260112008E-6</v>
      </c>
      <c r="J5560" s="26" t="s">
        <v>700</v>
      </c>
    </row>
    <row r="5561" spans="1:10" ht="15.75" hidden="1" customHeight="1" x14ac:dyDescent="0.25">
      <c r="A5561" s="2" t="s">
        <v>853</v>
      </c>
      <c r="B5561" s="2" t="s">
        <v>854</v>
      </c>
      <c r="C5561" s="2">
        <v>2020</v>
      </c>
      <c r="D5561" s="2" t="s">
        <v>241</v>
      </c>
      <c r="E5561" s="2" t="s">
        <v>627</v>
      </c>
      <c r="F5561" s="2" t="s">
        <v>858</v>
      </c>
      <c r="G5561" s="2">
        <v>398</v>
      </c>
      <c r="H5561" s="2">
        <v>1.8661469221119999E-4</v>
      </c>
      <c r="I5561" s="2">
        <v>2.0900845527654401E-4</v>
      </c>
      <c r="J5561" s="26" t="s">
        <v>700</v>
      </c>
    </row>
    <row r="5562" spans="1:10" ht="15.75" hidden="1" customHeight="1" x14ac:dyDescent="0.25">
      <c r="A5562" s="2" t="s">
        <v>853</v>
      </c>
      <c r="B5562" s="2" t="s">
        <v>854</v>
      </c>
      <c r="C5562" s="2">
        <v>2020</v>
      </c>
      <c r="D5562" s="2" t="s">
        <v>241</v>
      </c>
      <c r="E5562" s="2" t="s">
        <v>627</v>
      </c>
      <c r="F5562" s="2" t="s">
        <v>855</v>
      </c>
      <c r="G5562" s="2">
        <v>406</v>
      </c>
      <c r="H5562" s="2">
        <v>1.318633730989E-4</v>
      </c>
      <c r="I5562" s="2">
        <v>1.4768697787076801E-4</v>
      </c>
      <c r="J5562" s="26" t="s">
        <v>700</v>
      </c>
    </row>
    <row r="5563" spans="1:10" ht="15.75" hidden="1" customHeight="1" x14ac:dyDescent="0.25">
      <c r="A5563" s="2" t="s">
        <v>853</v>
      </c>
      <c r="B5563" s="2" t="s">
        <v>854</v>
      </c>
      <c r="C5563" s="2">
        <v>2020</v>
      </c>
      <c r="D5563" s="2" t="s">
        <v>241</v>
      </c>
      <c r="E5563" s="2" t="s">
        <v>627</v>
      </c>
      <c r="F5563" s="2" t="s">
        <v>857</v>
      </c>
      <c r="G5563" s="2">
        <v>407</v>
      </c>
      <c r="H5563" s="2">
        <v>2.3873875761600002E-5</v>
      </c>
      <c r="I5563" s="2">
        <v>2.6738740852992005E-5</v>
      </c>
      <c r="J5563" s="26" t="s">
        <v>700</v>
      </c>
    </row>
    <row r="5564" spans="1:10" ht="15.75" hidden="1" customHeight="1" x14ac:dyDescent="0.25">
      <c r="A5564" s="2" t="s">
        <v>853</v>
      </c>
      <c r="B5564" s="2" t="s">
        <v>854</v>
      </c>
      <c r="C5564" s="2">
        <v>2020</v>
      </c>
      <c r="D5564" s="2" t="s">
        <v>241</v>
      </c>
      <c r="E5564" s="2" t="s">
        <v>627</v>
      </c>
      <c r="F5564" s="2" t="s">
        <v>857</v>
      </c>
      <c r="G5564" s="2">
        <v>411</v>
      </c>
      <c r="H5564" s="2">
        <v>2.36872656387E-5</v>
      </c>
      <c r="I5564" s="2">
        <v>2.6529737515344002E-5</v>
      </c>
      <c r="J5564" s="26" t="s">
        <v>700</v>
      </c>
    </row>
    <row r="5565" spans="1:10" ht="15.75" hidden="1" customHeight="1" x14ac:dyDescent="0.25">
      <c r="A5565" s="2" t="s">
        <v>853</v>
      </c>
      <c r="B5565" s="2" t="s">
        <v>854</v>
      </c>
      <c r="C5565" s="2">
        <v>2020</v>
      </c>
      <c r="D5565" s="2" t="s">
        <v>241</v>
      </c>
      <c r="E5565" s="2" t="s">
        <v>627</v>
      </c>
      <c r="F5565" s="2" t="s">
        <v>855</v>
      </c>
      <c r="G5565" s="2">
        <v>412</v>
      </c>
      <c r="H5565" s="2">
        <v>1.5358510427179999E-4</v>
      </c>
      <c r="I5565" s="2">
        <v>1.72015316784416E-4</v>
      </c>
      <c r="J5565" s="26" t="s">
        <v>700</v>
      </c>
    </row>
    <row r="5566" spans="1:10" ht="15.75" hidden="1" customHeight="1" x14ac:dyDescent="0.25">
      <c r="A5566" s="2" t="s">
        <v>853</v>
      </c>
      <c r="B5566" s="2" t="s">
        <v>854</v>
      </c>
      <c r="C5566" s="2">
        <v>2020</v>
      </c>
      <c r="D5566" s="2" t="s">
        <v>241</v>
      </c>
      <c r="E5566" s="2" t="s">
        <v>627</v>
      </c>
      <c r="F5566" s="2" t="s">
        <v>857</v>
      </c>
      <c r="G5566" s="2">
        <v>426</v>
      </c>
      <c r="H5566" s="2">
        <v>2.2864465790900001E-5</v>
      </c>
      <c r="I5566" s="2">
        <v>2.5608201685808004E-5</v>
      </c>
      <c r="J5566" s="26" t="s">
        <v>700</v>
      </c>
    </row>
    <row r="5567" spans="1:10" ht="15.75" hidden="1" customHeight="1" x14ac:dyDescent="0.25">
      <c r="A5567" s="2" t="s">
        <v>853</v>
      </c>
      <c r="B5567" s="2" t="s">
        <v>854</v>
      </c>
      <c r="C5567" s="2">
        <v>2020</v>
      </c>
      <c r="D5567" s="2" t="s">
        <v>241</v>
      </c>
      <c r="E5567" s="2" t="s">
        <v>627</v>
      </c>
      <c r="F5567" s="2" t="s">
        <v>857</v>
      </c>
      <c r="G5567" s="2">
        <v>438</v>
      </c>
      <c r="H5567" s="2">
        <v>2.2219875973E-5</v>
      </c>
      <c r="I5567" s="2">
        <v>2.4886261089760003E-5</v>
      </c>
      <c r="J5567" s="26" t="s">
        <v>700</v>
      </c>
    </row>
    <row r="5568" spans="1:10" ht="15.75" hidden="1" customHeight="1" x14ac:dyDescent="0.25">
      <c r="A5568" s="2" t="s">
        <v>853</v>
      </c>
      <c r="B5568" s="2" t="s">
        <v>854</v>
      </c>
      <c r="C5568" s="2">
        <v>2020</v>
      </c>
      <c r="D5568" s="2" t="s">
        <v>241</v>
      </c>
      <c r="E5568" s="2" t="s">
        <v>627</v>
      </c>
      <c r="F5568" s="2" t="s">
        <v>857</v>
      </c>
      <c r="G5568" s="2">
        <v>446</v>
      </c>
      <c r="H5568" s="2">
        <v>2.1839714463599999E-5</v>
      </c>
      <c r="I5568" s="2">
        <v>2.4460480199232001E-5</v>
      </c>
      <c r="J5568" s="26" t="s">
        <v>700</v>
      </c>
    </row>
    <row r="5569" spans="1:10" ht="15.75" hidden="1" customHeight="1" x14ac:dyDescent="0.25">
      <c r="A5569" s="2" t="s">
        <v>853</v>
      </c>
      <c r="B5569" s="2" t="s">
        <v>854</v>
      </c>
      <c r="C5569" s="2">
        <v>2020</v>
      </c>
      <c r="D5569" s="2" t="s">
        <v>241</v>
      </c>
      <c r="E5569" s="2" t="s">
        <v>627</v>
      </c>
      <c r="F5569" s="2" t="s">
        <v>855</v>
      </c>
      <c r="G5569" s="2">
        <v>458</v>
      </c>
      <c r="H5569" s="2">
        <v>1.163870765595E-4</v>
      </c>
      <c r="I5569" s="2">
        <v>1.3035352574664001E-4</v>
      </c>
      <c r="J5569" s="26" t="s">
        <v>700</v>
      </c>
    </row>
    <row r="5570" spans="1:10" ht="15.75" hidden="1" customHeight="1" x14ac:dyDescent="0.25">
      <c r="A5570" s="2" t="s">
        <v>853</v>
      </c>
      <c r="B5570" s="2" t="s">
        <v>854</v>
      </c>
      <c r="C5570" s="2">
        <v>2020</v>
      </c>
      <c r="D5570" s="2" t="s">
        <v>241</v>
      </c>
      <c r="E5570" s="2" t="s">
        <v>627</v>
      </c>
      <c r="F5570" s="2" t="s">
        <v>857</v>
      </c>
      <c r="G5570" s="2">
        <v>468</v>
      </c>
      <c r="H5570" s="2">
        <v>2.08888486668E-5</v>
      </c>
      <c r="I5570" s="2">
        <v>2.3395510506816002E-5</v>
      </c>
      <c r="J5570" s="26" t="s">
        <v>700</v>
      </c>
    </row>
    <row r="5571" spans="1:10" ht="15.75" hidden="1" customHeight="1" x14ac:dyDescent="0.25">
      <c r="A5571" s="2" t="s">
        <v>853</v>
      </c>
      <c r="B5571" s="2" t="s">
        <v>854</v>
      </c>
      <c r="C5571" s="2">
        <v>2020</v>
      </c>
      <c r="D5571" s="2" t="s">
        <v>241</v>
      </c>
      <c r="E5571" s="2" t="s">
        <v>627</v>
      </c>
      <c r="F5571" s="2" t="s">
        <v>855</v>
      </c>
      <c r="G5571" s="2">
        <v>476</v>
      </c>
      <c r="H5571" s="2">
        <v>1.154773271992E-4</v>
      </c>
      <c r="I5571" s="2">
        <v>1.2933460646310401E-4</v>
      </c>
      <c r="J5571" s="26" t="s">
        <v>700</v>
      </c>
    </row>
    <row r="5572" spans="1:10" ht="15.75" hidden="1" customHeight="1" x14ac:dyDescent="0.25">
      <c r="A5572" s="2" t="s">
        <v>853</v>
      </c>
      <c r="B5572" s="2" t="s">
        <v>854</v>
      </c>
      <c r="C5572" s="2">
        <v>2020</v>
      </c>
      <c r="D5572" s="2" t="s">
        <v>241</v>
      </c>
      <c r="E5572" s="2" t="s">
        <v>627</v>
      </c>
      <c r="F5572" s="2" t="s">
        <v>855</v>
      </c>
      <c r="G5572" s="2">
        <v>487</v>
      </c>
      <c r="H5572" s="2">
        <v>1.1146611359440001E-4</v>
      </c>
      <c r="I5572" s="2">
        <v>1.2484204722572803E-4</v>
      </c>
      <c r="J5572" s="26" t="s">
        <v>700</v>
      </c>
    </row>
    <row r="5573" spans="1:10" ht="15.75" hidden="1" customHeight="1" x14ac:dyDescent="0.25">
      <c r="A5573" s="2" t="s">
        <v>853</v>
      </c>
      <c r="B5573" s="2" t="s">
        <v>854</v>
      </c>
      <c r="C5573" s="2">
        <v>2020</v>
      </c>
      <c r="D5573" s="2" t="s">
        <v>241</v>
      </c>
      <c r="E5573" s="2" t="s">
        <v>627</v>
      </c>
      <c r="F5573" s="2" t="s">
        <v>857</v>
      </c>
      <c r="G5573" s="2">
        <v>504</v>
      </c>
      <c r="H5573" s="2">
        <v>1.9395873096099999E-5</v>
      </c>
      <c r="I5573" s="2">
        <v>2.1723377867632002E-5</v>
      </c>
      <c r="J5573" s="26" t="s">
        <v>700</v>
      </c>
    </row>
    <row r="5574" spans="1:10" ht="15.75" hidden="1" customHeight="1" x14ac:dyDescent="0.25">
      <c r="A5574" s="2" t="s">
        <v>853</v>
      </c>
      <c r="B5574" s="2" t="s">
        <v>854</v>
      </c>
      <c r="C5574" s="2">
        <v>2020</v>
      </c>
      <c r="D5574" s="2" t="s">
        <v>241</v>
      </c>
      <c r="E5574" s="2" t="s">
        <v>627</v>
      </c>
      <c r="F5574" s="2" t="s">
        <v>855</v>
      </c>
      <c r="G5574" s="2">
        <v>505</v>
      </c>
      <c r="H5574" s="2">
        <v>1.083236857085E-4</v>
      </c>
      <c r="I5574" s="2">
        <v>1.2132252799352001E-4</v>
      </c>
      <c r="J5574" s="26" t="s">
        <v>700</v>
      </c>
    </row>
    <row r="5575" spans="1:10" ht="15.75" hidden="1" customHeight="1" x14ac:dyDescent="0.25">
      <c r="A5575" s="2" t="s">
        <v>853</v>
      </c>
      <c r="B5575" s="2" t="s">
        <v>854</v>
      </c>
      <c r="C5575" s="2">
        <v>2020</v>
      </c>
      <c r="D5575" s="2" t="s">
        <v>241</v>
      </c>
      <c r="E5575" s="2" t="s">
        <v>627</v>
      </c>
      <c r="F5575" s="2" t="s">
        <v>857</v>
      </c>
      <c r="G5575" s="2">
        <v>508</v>
      </c>
      <c r="H5575" s="2">
        <v>1.9231232727199998E-5</v>
      </c>
      <c r="I5575" s="2">
        <v>2.1538980654464002E-5</v>
      </c>
      <c r="J5575" s="26" t="s">
        <v>700</v>
      </c>
    </row>
    <row r="5576" spans="1:10" ht="15.75" hidden="1" customHeight="1" x14ac:dyDescent="0.25">
      <c r="A5576" s="2" t="s">
        <v>853</v>
      </c>
      <c r="B5576" s="2" t="s">
        <v>854</v>
      </c>
      <c r="C5576" s="2">
        <v>2020</v>
      </c>
      <c r="D5576" s="2" t="s">
        <v>241</v>
      </c>
      <c r="E5576" s="2" t="s">
        <v>627</v>
      </c>
      <c r="F5576" s="2" t="s">
        <v>855</v>
      </c>
      <c r="G5576" s="2">
        <v>516</v>
      </c>
      <c r="H5576" s="2">
        <v>1.064703683369E-4</v>
      </c>
      <c r="I5576" s="2">
        <v>1.1924681253732802E-4</v>
      </c>
      <c r="J5576" s="26" t="s">
        <v>700</v>
      </c>
    </row>
    <row r="5577" spans="1:10" ht="15.75" hidden="1" customHeight="1" x14ac:dyDescent="0.25">
      <c r="A5577" s="2" t="s">
        <v>853</v>
      </c>
      <c r="B5577" s="2" t="s">
        <v>854</v>
      </c>
      <c r="C5577" s="2">
        <v>2020</v>
      </c>
      <c r="D5577" s="2" t="s">
        <v>241</v>
      </c>
      <c r="E5577" s="2" t="s">
        <v>627</v>
      </c>
      <c r="F5577" s="2" t="s">
        <v>857</v>
      </c>
      <c r="G5577" s="2">
        <v>530</v>
      </c>
      <c r="H5577" s="2">
        <v>1.84275413631E-5</v>
      </c>
      <c r="I5577" s="2">
        <v>2.0638846326672001E-5</v>
      </c>
      <c r="J5577" s="26" t="s">
        <v>700</v>
      </c>
    </row>
    <row r="5578" spans="1:10" ht="15.75" hidden="1" customHeight="1" x14ac:dyDescent="0.25">
      <c r="A5578" s="2" t="s">
        <v>853</v>
      </c>
      <c r="B5578" s="2" t="s">
        <v>854</v>
      </c>
      <c r="C5578" s="2">
        <v>2020</v>
      </c>
      <c r="D5578" s="2" t="s">
        <v>241</v>
      </c>
      <c r="E5578" s="2" t="s">
        <v>627</v>
      </c>
      <c r="F5578" s="2" t="s">
        <v>855</v>
      </c>
      <c r="G5578" s="2">
        <v>553</v>
      </c>
      <c r="H5578" s="2">
        <v>1.0183481936110001E-4</v>
      </c>
      <c r="I5578" s="2">
        <v>1.1405499768443202E-4</v>
      </c>
      <c r="J5578" s="26" t="s">
        <v>700</v>
      </c>
    </row>
    <row r="5579" spans="1:10" ht="15.75" hidden="1" customHeight="1" x14ac:dyDescent="0.25">
      <c r="A5579" s="2" t="s">
        <v>853</v>
      </c>
      <c r="B5579" s="2" t="s">
        <v>854</v>
      </c>
      <c r="C5579" s="2">
        <v>2020</v>
      </c>
      <c r="D5579" s="2" t="s">
        <v>241</v>
      </c>
      <c r="E5579" s="2" t="s">
        <v>627</v>
      </c>
      <c r="F5579" s="2" t="s">
        <v>858</v>
      </c>
      <c r="G5579" s="2">
        <v>566</v>
      </c>
      <c r="H5579" s="2">
        <v>1.3080098142380001E-4</v>
      </c>
      <c r="I5579" s="2">
        <v>1.4649709919465603E-4</v>
      </c>
      <c r="J5579" s="26" t="s">
        <v>700</v>
      </c>
    </row>
    <row r="5580" spans="1:10" ht="15.75" hidden="1" customHeight="1" x14ac:dyDescent="0.25">
      <c r="A5580" s="2" t="s">
        <v>853</v>
      </c>
      <c r="B5580" s="2" t="s">
        <v>854</v>
      </c>
      <c r="C5580" s="2">
        <v>2020</v>
      </c>
      <c r="D5580" s="2" t="s">
        <v>241</v>
      </c>
      <c r="E5580" s="2" t="s">
        <v>627</v>
      </c>
      <c r="F5580" s="2" t="s">
        <v>857</v>
      </c>
      <c r="G5580" s="2">
        <v>578</v>
      </c>
      <c r="H5580" s="2">
        <v>3.3840900869100002E-5</v>
      </c>
      <c r="I5580" s="2">
        <v>3.7901808973392006E-5</v>
      </c>
      <c r="J5580" s="26" t="s">
        <v>700</v>
      </c>
    </row>
    <row r="5581" spans="1:10" ht="15.75" hidden="1" customHeight="1" x14ac:dyDescent="0.25">
      <c r="A5581" s="2" t="s">
        <v>853</v>
      </c>
      <c r="B5581" s="2" t="s">
        <v>854</v>
      </c>
      <c r="C5581" s="2">
        <v>2020</v>
      </c>
      <c r="D5581" s="2" t="s">
        <v>241</v>
      </c>
      <c r="E5581" s="2" t="s">
        <v>627</v>
      </c>
      <c r="F5581" s="2" t="s">
        <v>859</v>
      </c>
      <c r="G5581" s="2">
        <v>604</v>
      </c>
      <c r="H5581" s="40">
        <v>4.2315864448000004E-6</v>
      </c>
      <c r="I5581" s="2">
        <v>4.739376818176001E-6</v>
      </c>
      <c r="J5581" s="26" t="s">
        <v>700</v>
      </c>
    </row>
    <row r="5582" spans="1:10" ht="15.75" hidden="1" customHeight="1" x14ac:dyDescent="0.25">
      <c r="A5582" s="2" t="s">
        <v>853</v>
      </c>
      <c r="B5582" s="2" t="s">
        <v>854</v>
      </c>
      <c r="C5582" s="2">
        <v>2020</v>
      </c>
      <c r="D5582" s="2" t="s">
        <v>241</v>
      </c>
      <c r="E5582" s="2" t="s">
        <v>627</v>
      </c>
      <c r="F5582" s="2" t="s">
        <v>855</v>
      </c>
      <c r="G5582" s="2">
        <v>611</v>
      </c>
      <c r="H5582" s="2">
        <v>9.3753806140700006E-5</v>
      </c>
      <c r="I5582" s="2">
        <v>1.0500426287758401E-4</v>
      </c>
      <c r="J5582" s="26" t="s">
        <v>700</v>
      </c>
    </row>
    <row r="5583" spans="1:10" ht="15.75" hidden="1" customHeight="1" x14ac:dyDescent="0.25">
      <c r="A5583" s="2" t="s">
        <v>853</v>
      </c>
      <c r="B5583" s="2" t="s">
        <v>854</v>
      </c>
      <c r="C5583" s="2">
        <v>2020</v>
      </c>
      <c r="D5583" s="2" t="s">
        <v>241</v>
      </c>
      <c r="E5583" s="2" t="s">
        <v>627</v>
      </c>
      <c r="F5583" s="2" t="s">
        <v>857</v>
      </c>
      <c r="G5583" s="2">
        <v>613</v>
      </c>
      <c r="H5583" s="2">
        <v>1.5946239727799999E-5</v>
      </c>
      <c r="I5583" s="2">
        <v>1.7859788495136001E-5</v>
      </c>
      <c r="J5583" s="26" t="s">
        <v>700</v>
      </c>
    </row>
    <row r="5584" spans="1:10" ht="15.75" hidden="1" customHeight="1" x14ac:dyDescent="0.25">
      <c r="A5584" s="2" t="s">
        <v>853</v>
      </c>
      <c r="B5584" s="2" t="s">
        <v>854</v>
      </c>
      <c r="C5584" s="2">
        <v>2020</v>
      </c>
      <c r="D5584" s="2" t="s">
        <v>241</v>
      </c>
      <c r="E5584" s="2" t="s">
        <v>627</v>
      </c>
      <c r="F5584" s="2" t="s">
        <v>857</v>
      </c>
      <c r="G5584" s="2">
        <v>628</v>
      </c>
      <c r="H5584" s="2">
        <v>1.55512243509E-5</v>
      </c>
      <c r="I5584" s="2">
        <v>1.7417371273008003E-5</v>
      </c>
      <c r="J5584" s="26" t="s">
        <v>700</v>
      </c>
    </row>
    <row r="5585" spans="1:10" ht="15.75" hidden="1" customHeight="1" x14ac:dyDescent="0.25">
      <c r="A5585" s="2" t="s">
        <v>853</v>
      </c>
      <c r="B5585" s="2" t="s">
        <v>854</v>
      </c>
      <c r="C5585" s="2">
        <v>2020</v>
      </c>
      <c r="D5585" s="2" t="s">
        <v>241</v>
      </c>
      <c r="E5585" s="2" t="s">
        <v>627</v>
      </c>
      <c r="F5585" s="2" t="s">
        <v>856</v>
      </c>
      <c r="G5585" s="2">
        <v>631</v>
      </c>
      <c r="H5585" s="40">
        <v>1.4303981288300001E-6</v>
      </c>
      <c r="I5585" s="2">
        <v>1.6020459042896003E-6</v>
      </c>
      <c r="J5585" s="26" t="s">
        <v>700</v>
      </c>
    </row>
    <row r="5586" spans="1:10" ht="15.75" hidden="1" customHeight="1" x14ac:dyDescent="0.25">
      <c r="A5586" s="2" t="s">
        <v>853</v>
      </c>
      <c r="B5586" s="2" t="s">
        <v>854</v>
      </c>
      <c r="C5586" s="2">
        <v>2020</v>
      </c>
      <c r="D5586" s="2" t="s">
        <v>241</v>
      </c>
      <c r="E5586" s="2" t="s">
        <v>627</v>
      </c>
      <c r="F5586" s="2" t="s">
        <v>855</v>
      </c>
      <c r="G5586" s="2">
        <v>632</v>
      </c>
      <c r="H5586" s="2">
        <v>9.4556446129000001E-5</v>
      </c>
      <c r="I5586" s="2">
        <v>1.0590321966448001E-4</v>
      </c>
      <c r="J5586" s="26" t="s">
        <v>700</v>
      </c>
    </row>
    <row r="5587" spans="1:10" ht="15.75" hidden="1" customHeight="1" x14ac:dyDescent="0.25">
      <c r="A5587" s="2" t="s">
        <v>853</v>
      </c>
      <c r="B5587" s="2" t="s">
        <v>854</v>
      </c>
      <c r="C5587" s="2">
        <v>2020</v>
      </c>
      <c r="D5587" s="2" t="s">
        <v>241</v>
      </c>
      <c r="E5587" s="2" t="s">
        <v>627</v>
      </c>
      <c r="F5587" s="2" t="s">
        <v>855</v>
      </c>
      <c r="G5587" s="2">
        <v>643</v>
      </c>
      <c r="H5587" s="2">
        <v>8.9835746621200001E-5</v>
      </c>
      <c r="I5587" s="2">
        <v>1.0061603621574401E-4</v>
      </c>
      <c r="J5587" s="26" t="s">
        <v>700</v>
      </c>
    </row>
    <row r="5588" spans="1:10" ht="15.75" hidden="1" customHeight="1" x14ac:dyDescent="0.25">
      <c r="A5588" s="2" t="s">
        <v>853</v>
      </c>
      <c r="B5588" s="2" t="s">
        <v>854</v>
      </c>
      <c r="C5588" s="2">
        <v>2020</v>
      </c>
      <c r="D5588" s="2" t="s">
        <v>241</v>
      </c>
      <c r="E5588" s="2" t="s">
        <v>627</v>
      </c>
      <c r="F5588" s="2" t="s">
        <v>858</v>
      </c>
      <c r="G5588" s="2">
        <v>689</v>
      </c>
      <c r="H5588" s="2">
        <v>1.0743492020989999E-4</v>
      </c>
      <c r="I5588" s="2">
        <v>1.2032711063508801E-4</v>
      </c>
      <c r="J5588" s="26" t="s">
        <v>700</v>
      </c>
    </row>
    <row r="5589" spans="1:10" ht="15.75" hidden="1" customHeight="1" x14ac:dyDescent="0.25">
      <c r="A5589" s="2" t="s">
        <v>853</v>
      </c>
      <c r="B5589" s="2" t="s">
        <v>854</v>
      </c>
      <c r="C5589" s="2">
        <v>2020</v>
      </c>
      <c r="D5589" s="2" t="s">
        <v>241</v>
      </c>
      <c r="E5589" s="2" t="s">
        <v>627</v>
      </c>
      <c r="F5589" s="2" t="s">
        <v>855</v>
      </c>
      <c r="G5589" s="2">
        <v>710</v>
      </c>
      <c r="H5589" s="2">
        <v>1.6497712204E-4</v>
      </c>
      <c r="I5589" s="2">
        <v>1.8477437668480001E-4</v>
      </c>
      <c r="J5589" s="26" t="s">
        <v>700</v>
      </c>
    </row>
    <row r="5590" spans="1:10" ht="15.75" hidden="1" customHeight="1" x14ac:dyDescent="0.25">
      <c r="A5590" s="2" t="s">
        <v>853</v>
      </c>
      <c r="B5590" s="2" t="s">
        <v>854</v>
      </c>
      <c r="C5590" s="2">
        <v>2020</v>
      </c>
      <c r="D5590" s="2" t="s">
        <v>241</v>
      </c>
      <c r="E5590" s="2" t="s">
        <v>627</v>
      </c>
      <c r="F5590" s="2" t="s">
        <v>855</v>
      </c>
      <c r="G5590" s="2">
        <v>761</v>
      </c>
      <c r="H5590" s="2">
        <v>7.7739205153200006E-5</v>
      </c>
      <c r="I5590" s="2">
        <v>8.7067909771584021E-5</v>
      </c>
      <c r="J5590" s="26" t="s">
        <v>700</v>
      </c>
    </row>
    <row r="5591" spans="1:10" ht="15.75" hidden="1" customHeight="1" x14ac:dyDescent="0.25">
      <c r="A5591" s="2" t="s">
        <v>853</v>
      </c>
      <c r="B5591" s="2" t="s">
        <v>854</v>
      </c>
      <c r="C5591" s="2">
        <v>2020</v>
      </c>
      <c r="D5591" s="2" t="s">
        <v>241</v>
      </c>
      <c r="E5591" s="2" t="s">
        <v>627</v>
      </c>
      <c r="F5591" s="2" t="s">
        <v>855</v>
      </c>
      <c r="G5591" s="2">
        <v>775</v>
      </c>
      <c r="H5591" s="2">
        <v>7.5813470175500002E-5</v>
      </c>
      <c r="I5591" s="2">
        <v>8.4911086596560015E-5</v>
      </c>
      <c r="J5591" s="26" t="s">
        <v>700</v>
      </c>
    </row>
    <row r="5592" spans="1:10" ht="15.75" hidden="1" customHeight="1" x14ac:dyDescent="0.25">
      <c r="A5592" s="2" t="s">
        <v>853</v>
      </c>
      <c r="B5592" s="2" t="s">
        <v>854</v>
      </c>
      <c r="C5592" s="2">
        <v>2020</v>
      </c>
      <c r="D5592" s="2" t="s">
        <v>241</v>
      </c>
      <c r="E5592" s="2" t="s">
        <v>627</v>
      </c>
      <c r="F5592" s="2" t="s">
        <v>858</v>
      </c>
      <c r="G5592" s="2">
        <v>786</v>
      </c>
      <c r="H5592" s="2">
        <v>9.4276358140599998E-5</v>
      </c>
      <c r="I5592" s="2">
        <v>1.05589521117472E-4</v>
      </c>
      <c r="J5592" s="26" t="s">
        <v>700</v>
      </c>
    </row>
    <row r="5593" spans="1:10" ht="15.75" hidden="1" customHeight="1" x14ac:dyDescent="0.25">
      <c r="A5593" s="2" t="s">
        <v>853</v>
      </c>
      <c r="B5593" s="2" t="s">
        <v>854</v>
      </c>
      <c r="C5593" s="2">
        <v>2020</v>
      </c>
      <c r="D5593" s="2" t="s">
        <v>241</v>
      </c>
      <c r="E5593" s="2" t="s">
        <v>627</v>
      </c>
      <c r="F5593" s="2" t="s">
        <v>857</v>
      </c>
      <c r="G5593" s="2">
        <v>897</v>
      </c>
      <c r="H5593" s="2">
        <v>1.09000820885E-5</v>
      </c>
      <c r="I5593" s="2">
        <v>1.2208091939120001E-5</v>
      </c>
      <c r="J5593" s="26" t="s">
        <v>700</v>
      </c>
    </row>
    <row r="5594" spans="1:10" ht="15.75" hidden="1" customHeight="1" x14ac:dyDescent="0.25">
      <c r="A5594" s="2" t="s">
        <v>853</v>
      </c>
      <c r="B5594" s="2" t="s">
        <v>854</v>
      </c>
      <c r="C5594" s="2">
        <v>2020</v>
      </c>
      <c r="D5594" s="2" t="s">
        <v>241</v>
      </c>
      <c r="E5594" s="2" t="s">
        <v>627</v>
      </c>
      <c r="F5594" s="2" t="s">
        <v>858</v>
      </c>
      <c r="G5594" s="2">
        <v>918</v>
      </c>
      <c r="H5594" s="2">
        <v>8.0581317888599998E-5</v>
      </c>
      <c r="I5594" s="2">
        <v>9.0251076035232012E-5</v>
      </c>
      <c r="J5594" s="26" t="s">
        <v>700</v>
      </c>
    </row>
    <row r="5595" spans="1:10" ht="15.75" hidden="1" customHeight="1" x14ac:dyDescent="0.25">
      <c r="A5595" s="2" t="s">
        <v>853</v>
      </c>
      <c r="B5595" s="2" t="s">
        <v>854</v>
      </c>
      <c r="C5595" s="2">
        <v>2020</v>
      </c>
      <c r="D5595" s="2" t="s">
        <v>241</v>
      </c>
      <c r="E5595" s="2" t="s">
        <v>627</v>
      </c>
      <c r="F5595" s="2" t="s">
        <v>856</v>
      </c>
      <c r="G5595" s="2">
        <v>954</v>
      </c>
      <c r="H5595" s="40">
        <v>8.5503876334799996E-7</v>
      </c>
      <c r="I5595" s="2">
        <v>9.5764341494976014E-7</v>
      </c>
      <c r="J5595" s="26" t="s">
        <v>700</v>
      </c>
    </row>
    <row r="5596" spans="1:10" ht="15.75" hidden="1" customHeight="1" x14ac:dyDescent="0.25">
      <c r="A5596" s="2" t="s">
        <v>853</v>
      </c>
      <c r="B5596" s="2" t="s">
        <v>854</v>
      </c>
      <c r="C5596" s="2">
        <v>2020</v>
      </c>
      <c r="D5596" s="2" t="s">
        <v>241</v>
      </c>
      <c r="E5596" s="2" t="s">
        <v>627</v>
      </c>
      <c r="F5596" s="2" t="s">
        <v>856</v>
      </c>
      <c r="G5596" s="2">
        <v>978</v>
      </c>
      <c r="H5596" s="40">
        <v>8.42704707793E-7</v>
      </c>
      <c r="I5596" s="2">
        <v>9.4382927272816009E-7</v>
      </c>
      <c r="J5596" s="26" t="s">
        <v>700</v>
      </c>
    </row>
    <row r="5597" spans="1:10" ht="15.75" hidden="1" customHeight="1" x14ac:dyDescent="0.25">
      <c r="A5597" s="2" t="s">
        <v>853</v>
      </c>
      <c r="B5597" s="2" t="s">
        <v>854</v>
      </c>
      <c r="C5597" s="2">
        <v>2020</v>
      </c>
      <c r="D5597" s="2" t="s">
        <v>241</v>
      </c>
      <c r="E5597" s="2" t="s">
        <v>627</v>
      </c>
      <c r="F5597" s="2" t="s">
        <v>860</v>
      </c>
      <c r="G5597" s="2">
        <v>1020</v>
      </c>
      <c r="H5597" s="2">
        <v>1.31220731419E-5</v>
      </c>
      <c r="I5597" s="2">
        <v>1.4696721918928001E-5</v>
      </c>
      <c r="J5597" s="26" t="s">
        <v>701</v>
      </c>
    </row>
    <row r="5598" spans="1:10" ht="15.75" hidden="1" customHeight="1" x14ac:dyDescent="0.25">
      <c r="A5598" s="2" t="s">
        <v>853</v>
      </c>
      <c r="B5598" s="2" t="s">
        <v>854</v>
      </c>
      <c r="C5598" s="2">
        <v>2020</v>
      </c>
      <c r="D5598" s="2" t="s">
        <v>241</v>
      </c>
      <c r="E5598" s="2" t="s">
        <v>627</v>
      </c>
      <c r="F5598" s="2" t="s">
        <v>860</v>
      </c>
      <c r="G5598" s="2">
        <v>1038</v>
      </c>
      <c r="H5598" s="2">
        <v>1.2932785466500001E-5</v>
      </c>
      <c r="I5598" s="2">
        <v>1.4484719722480002E-5</v>
      </c>
      <c r="J5598" s="26" t="s">
        <v>701</v>
      </c>
    </row>
    <row r="5599" spans="1:10" ht="15.75" hidden="1" customHeight="1" x14ac:dyDescent="0.25">
      <c r="A5599" s="2" t="s">
        <v>853</v>
      </c>
      <c r="B5599" s="2" t="s">
        <v>854</v>
      </c>
      <c r="C5599" s="2">
        <v>2020</v>
      </c>
      <c r="D5599" s="2" t="s">
        <v>241</v>
      </c>
      <c r="E5599" s="2" t="s">
        <v>627</v>
      </c>
      <c r="F5599" s="2" t="s">
        <v>857</v>
      </c>
      <c r="G5599" s="2">
        <v>1092</v>
      </c>
      <c r="H5599" s="40">
        <v>8.9529103206600001E-6</v>
      </c>
      <c r="I5599" s="2">
        <v>1.0027259559139201E-5</v>
      </c>
      <c r="J5599" s="26" t="s">
        <v>700</v>
      </c>
    </row>
    <row r="5600" spans="1:10" ht="15.75" hidden="1" customHeight="1" x14ac:dyDescent="0.25">
      <c r="A5600" s="2" t="s">
        <v>853</v>
      </c>
      <c r="B5600" s="2" t="s">
        <v>854</v>
      </c>
      <c r="C5600" s="2">
        <v>2020</v>
      </c>
      <c r="D5600" s="2" t="s">
        <v>241</v>
      </c>
      <c r="E5600" s="2" t="s">
        <v>627</v>
      </c>
      <c r="F5600" s="2" t="s">
        <v>859</v>
      </c>
      <c r="G5600" s="2">
        <v>1123</v>
      </c>
      <c r="H5600" s="40">
        <v>2.5031968107200001E-6</v>
      </c>
      <c r="I5600" s="2">
        <v>2.8035804280064005E-6</v>
      </c>
      <c r="J5600" s="26" t="s">
        <v>700</v>
      </c>
    </row>
    <row r="5601" spans="1:10" ht="15.75" hidden="1" customHeight="1" x14ac:dyDescent="0.25">
      <c r="A5601" s="2" t="s">
        <v>853</v>
      </c>
      <c r="B5601" s="2" t="s">
        <v>854</v>
      </c>
      <c r="C5601" s="2">
        <v>2020</v>
      </c>
      <c r="D5601" s="2" t="s">
        <v>241</v>
      </c>
      <c r="E5601" s="2" t="s">
        <v>627</v>
      </c>
      <c r="F5601" s="2" t="s">
        <v>855</v>
      </c>
      <c r="G5601" s="2">
        <v>1148</v>
      </c>
      <c r="H5601" s="2">
        <v>5.3138781367999998E-5</v>
      </c>
      <c r="I5601" s="2">
        <v>5.9515435132160001E-5</v>
      </c>
      <c r="J5601" s="26" t="s">
        <v>700</v>
      </c>
    </row>
    <row r="5602" spans="1:10" ht="15.75" hidden="1" customHeight="1" x14ac:dyDescent="0.25">
      <c r="A5602" s="2" t="s">
        <v>853</v>
      </c>
      <c r="B5602" s="2" t="s">
        <v>854</v>
      </c>
      <c r="C5602" s="2">
        <v>2020</v>
      </c>
      <c r="D5602" s="2" t="s">
        <v>241</v>
      </c>
      <c r="E5602" s="2" t="s">
        <v>627</v>
      </c>
      <c r="F5602" s="2" t="s">
        <v>857</v>
      </c>
      <c r="G5602" s="2">
        <v>1247</v>
      </c>
      <c r="H5602" s="40">
        <v>7.8563625720600005E-6</v>
      </c>
      <c r="I5602" s="2">
        <v>8.7991260807072013E-6</v>
      </c>
      <c r="J5602" s="26" t="s">
        <v>700</v>
      </c>
    </row>
    <row r="5603" spans="1:10" ht="15.75" hidden="1" customHeight="1" x14ac:dyDescent="0.25">
      <c r="A5603" s="2" t="s">
        <v>853</v>
      </c>
      <c r="B5603" s="2" t="s">
        <v>854</v>
      </c>
      <c r="C5603" s="2">
        <v>2020</v>
      </c>
      <c r="D5603" s="2" t="s">
        <v>241</v>
      </c>
      <c r="E5603" s="2" t="s">
        <v>627</v>
      </c>
      <c r="F5603" s="2" t="s">
        <v>858</v>
      </c>
      <c r="G5603" s="2">
        <v>1424</v>
      </c>
      <c r="H5603" s="2">
        <v>5.19529057783E-5</v>
      </c>
      <c r="I5603" s="2">
        <v>5.8187254471696004E-5</v>
      </c>
      <c r="J5603" s="26" t="s">
        <v>700</v>
      </c>
    </row>
    <row r="5604" spans="1:10" ht="15.75" hidden="1" customHeight="1" x14ac:dyDescent="0.25">
      <c r="A5604" s="2" t="s">
        <v>853</v>
      </c>
      <c r="B5604" s="2" t="s">
        <v>854</v>
      </c>
      <c r="C5604" s="2">
        <v>2020</v>
      </c>
      <c r="D5604" s="2" t="s">
        <v>241</v>
      </c>
      <c r="E5604" s="2" t="s">
        <v>627</v>
      </c>
      <c r="F5604" s="2" t="s">
        <v>855</v>
      </c>
      <c r="G5604" s="2">
        <v>1429</v>
      </c>
      <c r="H5604" s="2">
        <v>4.3646159610899999E-5</v>
      </c>
      <c r="I5604" s="2">
        <v>4.8883698764208001E-5</v>
      </c>
      <c r="J5604" s="26" t="s">
        <v>700</v>
      </c>
    </row>
    <row r="5605" spans="1:10" ht="15.75" hidden="1" customHeight="1" x14ac:dyDescent="0.25">
      <c r="A5605" s="2" t="s">
        <v>853</v>
      </c>
      <c r="B5605" s="2" t="s">
        <v>854</v>
      </c>
      <c r="C5605" s="2">
        <v>2020</v>
      </c>
      <c r="D5605" s="2" t="s">
        <v>241</v>
      </c>
      <c r="E5605" s="2" t="s">
        <v>627</v>
      </c>
      <c r="F5605" s="2" t="s">
        <v>857</v>
      </c>
      <c r="G5605" s="2">
        <v>1458</v>
      </c>
      <c r="H5605" s="40">
        <v>6.71510997563E-6</v>
      </c>
      <c r="I5605" s="2">
        <v>7.5209231727056005E-6</v>
      </c>
      <c r="J5605" s="26" t="s">
        <v>700</v>
      </c>
    </row>
    <row r="5606" spans="1:10" ht="15.75" hidden="1" customHeight="1" x14ac:dyDescent="0.25">
      <c r="A5606" s="2" t="s">
        <v>853</v>
      </c>
      <c r="B5606" s="2" t="s">
        <v>854</v>
      </c>
      <c r="C5606" s="2">
        <v>2020</v>
      </c>
      <c r="D5606" s="2" t="s">
        <v>241</v>
      </c>
      <c r="E5606" s="2" t="s">
        <v>627</v>
      </c>
      <c r="F5606" s="2" t="s">
        <v>855</v>
      </c>
      <c r="G5606" s="2">
        <v>1654</v>
      </c>
      <c r="H5606" s="2">
        <v>3.8300404412400001E-5</v>
      </c>
      <c r="I5606" s="2">
        <v>4.2896452941888007E-5</v>
      </c>
      <c r="J5606" s="26" t="s">
        <v>700</v>
      </c>
    </row>
    <row r="5607" spans="1:10" ht="15.75" hidden="1" customHeight="1" x14ac:dyDescent="0.25">
      <c r="A5607" s="2" t="s">
        <v>853</v>
      </c>
      <c r="B5607" s="2" t="s">
        <v>854</v>
      </c>
      <c r="C5607" s="2">
        <v>2020</v>
      </c>
      <c r="D5607" s="2" t="s">
        <v>241</v>
      </c>
      <c r="E5607" s="2" t="s">
        <v>627</v>
      </c>
      <c r="F5607" s="2" t="s">
        <v>859</v>
      </c>
      <c r="G5607" s="2">
        <v>1700</v>
      </c>
      <c r="H5607" s="40">
        <v>1.49631785007E-6</v>
      </c>
      <c r="I5607" s="2">
        <v>1.6758759920784002E-6</v>
      </c>
      <c r="J5607" s="26" t="s">
        <v>700</v>
      </c>
    </row>
    <row r="5608" spans="1:10" ht="15.75" hidden="1" customHeight="1" x14ac:dyDescent="0.25">
      <c r="A5608" s="2" t="s">
        <v>853</v>
      </c>
      <c r="B5608" s="2" t="s">
        <v>854</v>
      </c>
      <c r="C5608" s="2">
        <v>2020</v>
      </c>
      <c r="D5608" s="2" t="s">
        <v>241</v>
      </c>
      <c r="E5608" s="2" t="s">
        <v>627</v>
      </c>
      <c r="F5608" s="2" t="s">
        <v>859</v>
      </c>
      <c r="G5608" s="2">
        <v>1727</v>
      </c>
      <c r="H5608" s="40">
        <v>1.47473315337E-6</v>
      </c>
      <c r="I5608" s="2">
        <v>1.6517011317744003E-6</v>
      </c>
      <c r="J5608" s="26" t="s">
        <v>700</v>
      </c>
    </row>
    <row r="5609" spans="1:10" ht="15.75" hidden="1" customHeight="1" x14ac:dyDescent="0.25">
      <c r="A5609" s="2" t="s">
        <v>853</v>
      </c>
      <c r="B5609" s="2" t="s">
        <v>854</v>
      </c>
      <c r="C5609" s="2">
        <v>2020</v>
      </c>
      <c r="D5609" s="2" t="s">
        <v>241</v>
      </c>
      <c r="E5609" s="2" t="s">
        <v>627</v>
      </c>
      <c r="F5609" s="2" t="s">
        <v>855</v>
      </c>
      <c r="G5609" s="2">
        <v>1941</v>
      </c>
      <c r="H5609" s="2">
        <v>3.2736701541599999E-5</v>
      </c>
      <c r="I5609" s="2">
        <v>3.6665105726592E-5</v>
      </c>
      <c r="J5609" s="26" t="s">
        <v>700</v>
      </c>
    </row>
    <row r="5610" spans="1:10" ht="15.75" hidden="1" customHeight="1" x14ac:dyDescent="0.25">
      <c r="A5610" s="2" t="s">
        <v>853</v>
      </c>
      <c r="B5610" s="2" t="s">
        <v>854</v>
      </c>
      <c r="C5610" s="2">
        <v>2020</v>
      </c>
      <c r="D5610" s="2" t="s">
        <v>241</v>
      </c>
      <c r="E5610" s="2" t="s">
        <v>627</v>
      </c>
      <c r="F5610" s="2" t="s">
        <v>857</v>
      </c>
      <c r="G5610" s="2">
        <v>2263</v>
      </c>
      <c r="H5610" s="40">
        <v>4.3294089664399999E-6</v>
      </c>
      <c r="I5610" s="2">
        <v>4.8489380424128007E-6</v>
      </c>
      <c r="J5610" s="26" t="s">
        <v>700</v>
      </c>
    </row>
    <row r="5611" spans="1:10" ht="15.75" hidden="1" customHeight="1" x14ac:dyDescent="0.25">
      <c r="A5611" s="2" t="s">
        <v>853</v>
      </c>
      <c r="B5611" s="2" t="s">
        <v>854</v>
      </c>
      <c r="C5611" s="2">
        <v>2020</v>
      </c>
      <c r="D5611" s="2" t="s">
        <v>241</v>
      </c>
      <c r="E5611" s="2" t="s">
        <v>627</v>
      </c>
      <c r="F5611" s="2" t="s">
        <v>858</v>
      </c>
      <c r="G5611" s="2">
        <v>2719</v>
      </c>
      <c r="H5611" s="2">
        <v>3.0732764571400003E-5</v>
      </c>
      <c r="I5611" s="2">
        <v>3.4420696319968007E-5</v>
      </c>
      <c r="J5611" s="26" t="s">
        <v>700</v>
      </c>
    </row>
    <row r="5612" spans="1:10" ht="15.75" hidden="1" customHeight="1" x14ac:dyDescent="0.25">
      <c r="A5612" s="2" t="s">
        <v>853</v>
      </c>
      <c r="B5612" s="2" t="s">
        <v>854</v>
      </c>
      <c r="C5612" s="2">
        <v>2020</v>
      </c>
      <c r="D5612" s="2" t="s">
        <v>241</v>
      </c>
      <c r="E5612" s="2" t="s">
        <v>627</v>
      </c>
      <c r="F5612" s="2" t="s">
        <v>855</v>
      </c>
      <c r="G5612" s="2">
        <v>3085</v>
      </c>
      <c r="H5612" s="2">
        <v>2.1106217900499999E-5</v>
      </c>
      <c r="I5612" s="2">
        <v>2.3638964048560002E-5</v>
      </c>
      <c r="J5612" s="26" t="s">
        <v>700</v>
      </c>
    </row>
    <row r="5613" spans="1:10" ht="15.75" hidden="1" customHeight="1" x14ac:dyDescent="0.25">
      <c r="A5613" s="2" t="s">
        <v>853</v>
      </c>
      <c r="B5613" s="2" t="s">
        <v>854</v>
      </c>
      <c r="C5613" s="2">
        <v>2020</v>
      </c>
      <c r="D5613" s="2" t="s">
        <v>241</v>
      </c>
      <c r="E5613" s="2" t="s">
        <v>627</v>
      </c>
      <c r="F5613" s="2" t="s">
        <v>858</v>
      </c>
      <c r="G5613" s="2">
        <v>4022</v>
      </c>
      <c r="H5613" s="2">
        <v>1.8370901670999999E-5</v>
      </c>
      <c r="I5613" s="2">
        <v>2.057540987152E-5</v>
      </c>
      <c r="J5613" s="26" t="s">
        <v>700</v>
      </c>
    </row>
    <row r="5614" spans="1:10" ht="15.75" hidden="1" customHeight="1" x14ac:dyDescent="0.25">
      <c r="A5614" s="2" t="s">
        <v>853</v>
      </c>
      <c r="B5614" s="2" t="s">
        <v>854</v>
      </c>
      <c r="C5614" s="2">
        <v>2020</v>
      </c>
      <c r="D5614" s="2" t="s">
        <v>241</v>
      </c>
      <c r="E5614" s="2" t="s">
        <v>627</v>
      </c>
      <c r="F5614" s="2" t="s">
        <v>858</v>
      </c>
      <c r="G5614" s="2">
        <v>4084</v>
      </c>
      <c r="H5614" s="2">
        <v>1.81058985618E-5</v>
      </c>
      <c r="I5614" s="2">
        <v>2.0278606389216002E-5</v>
      </c>
      <c r="J5614" s="26" t="s">
        <v>700</v>
      </c>
    </row>
    <row r="5615" spans="1:10" ht="15.75" hidden="1" customHeight="1" x14ac:dyDescent="0.25">
      <c r="A5615" s="2" t="s">
        <v>853</v>
      </c>
      <c r="B5615" s="2" t="s">
        <v>854</v>
      </c>
      <c r="C5615" s="2">
        <v>2020</v>
      </c>
      <c r="D5615" s="2" t="s">
        <v>241</v>
      </c>
      <c r="E5615" s="2" t="s">
        <v>627</v>
      </c>
      <c r="F5615" s="2" t="s">
        <v>857</v>
      </c>
      <c r="G5615" s="2">
        <v>4354</v>
      </c>
      <c r="H5615" s="40">
        <v>2.5610638658699999E-6</v>
      </c>
      <c r="I5615" s="2">
        <v>2.8683915297744003E-6</v>
      </c>
      <c r="J5615" s="26" t="s">
        <v>700</v>
      </c>
    </row>
    <row r="5616" spans="1:10" ht="15.75" hidden="1" customHeight="1" x14ac:dyDescent="0.25">
      <c r="A5616" s="2" t="s">
        <v>853</v>
      </c>
      <c r="B5616" s="2" t="s">
        <v>854</v>
      </c>
      <c r="C5616" s="2">
        <v>2020</v>
      </c>
      <c r="D5616" s="2" t="s">
        <v>241</v>
      </c>
      <c r="E5616" s="2" t="s">
        <v>627</v>
      </c>
      <c r="F5616" s="2" t="s">
        <v>855</v>
      </c>
      <c r="G5616" s="2">
        <v>6056</v>
      </c>
      <c r="H5616" s="2">
        <v>1.2485392289800001E-5</v>
      </c>
      <c r="I5616" s="2">
        <v>1.3983639364576002E-5</v>
      </c>
      <c r="J5616" s="26" t="s">
        <v>700</v>
      </c>
    </row>
    <row r="5617" spans="1:10" ht="15.75" hidden="1" customHeight="1" x14ac:dyDescent="0.25">
      <c r="A5617" s="2" t="s">
        <v>853</v>
      </c>
      <c r="B5617" s="2" t="s">
        <v>854</v>
      </c>
      <c r="C5617" s="2">
        <v>2020</v>
      </c>
      <c r="D5617" s="2" t="s">
        <v>241</v>
      </c>
      <c r="E5617" s="2" t="s">
        <v>627</v>
      </c>
      <c r="F5617" s="2" t="s">
        <v>857</v>
      </c>
      <c r="G5617" s="2">
        <v>6404</v>
      </c>
      <c r="H5617" s="40">
        <v>1.5309085483800001E-6</v>
      </c>
      <c r="I5617" s="2">
        <v>1.7146175741856002E-6</v>
      </c>
      <c r="J5617" s="26" t="s">
        <v>700</v>
      </c>
    </row>
    <row r="5618" spans="1:10" ht="15.75" hidden="1" customHeight="1" x14ac:dyDescent="0.25">
      <c r="A5618" s="2" t="s">
        <v>853</v>
      </c>
      <c r="B5618" s="2" t="s">
        <v>854</v>
      </c>
      <c r="C5618" s="2">
        <v>2020</v>
      </c>
      <c r="D5618" s="2" t="s">
        <v>241</v>
      </c>
      <c r="E5618" s="2" t="s">
        <v>627</v>
      </c>
      <c r="F5618" s="2" t="s">
        <v>857</v>
      </c>
      <c r="G5618" s="2">
        <v>6501</v>
      </c>
      <c r="H5618" s="40">
        <v>1.5088249938299999E-6</v>
      </c>
      <c r="I5618" s="2">
        <v>1.6898839930896002E-6</v>
      </c>
      <c r="J5618" s="26" t="s">
        <v>700</v>
      </c>
    </row>
    <row r="5619" spans="1:10" ht="15.75" hidden="1" customHeight="1" x14ac:dyDescent="0.25">
      <c r="A5619" s="2" t="s">
        <v>853</v>
      </c>
      <c r="B5619" s="2" t="s">
        <v>854</v>
      </c>
      <c r="C5619" s="2">
        <v>2020</v>
      </c>
      <c r="D5619" s="2" t="s">
        <v>241</v>
      </c>
      <c r="E5619" s="2" t="s">
        <v>627</v>
      </c>
      <c r="F5619" s="2" t="s">
        <v>855</v>
      </c>
      <c r="G5619" s="2">
        <v>8925</v>
      </c>
      <c r="H5619" s="40">
        <v>7.4633026088100001E-6</v>
      </c>
      <c r="I5619" s="2">
        <v>8.3588989218672003E-6</v>
      </c>
      <c r="J5619" s="26" t="s">
        <v>700</v>
      </c>
    </row>
    <row r="5620" spans="1:10" ht="15.75" hidden="1" customHeight="1" x14ac:dyDescent="0.25">
      <c r="A5620" s="2" t="s">
        <v>853</v>
      </c>
      <c r="B5620" s="2" t="s">
        <v>854</v>
      </c>
      <c r="C5620" s="2">
        <v>2020</v>
      </c>
      <c r="D5620" s="2" t="s">
        <v>241</v>
      </c>
      <c r="E5620" s="2" t="s">
        <v>627</v>
      </c>
      <c r="F5620" s="2" t="s">
        <v>855</v>
      </c>
      <c r="G5620" s="2">
        <v>9062</v>
      </c>
      <c r="H5620" s="40">
        <v>7.35564344723E-6</v>
      </c>
      <c r="I5620" s="2">
        <v>8.2383206608976012E-6</v>
      </c>
      <c r="J5620" s="26" t="s">
        <v>700</v>
      </c>
    </row>
    <row r="5621" spans="1:10" ht="15.75" hidden="1" customHeight="1" x14ac:dyDescent="0.25">
      <c r="A5621" s="2" t="s">
        <v>853</v>
      </c>
      <c r="B5621" s="2" t="s">
        <v>854</v>
      </c>
      <c r="C5621" s="2">
        <v>2020</v>
      </c>
      <c r="D5621" s="2" t="s">
        <v>241</v>
      </c>
      <c r="E5621" s="2" t="s">
        <v>627</v>
      </c>
      <c r="F5621" s="2" t="s">
        <v>855</v>
      </c>
      <c r="G5621" s="2">
        <v>100000</v>
      </c>
      <c r="H5621" s="40">
        <v>9.9999999999999998E-13</v>
      </c>
      <c r="I5621" s="2">
        <v>1.1200000000000001E-12</v>
      </c>
      <c r="J5621" s="26" t="s">
        <v>700</v>
      </c>
    </row>
    <row r="5622" spans="1:10" ht="15.75" hidden="1" customHeight="1" x14ac:dyDescent="0.25">
      <c r="A5622" s="2" t="s">
        <v>853</v>
      </c>
      <c r="B5622" s="2" t="s">
        <v>854</v>
      </c>
      <c r="C5622" s="2">
        <v>2025</v>
      </c>
      <c r="D5622" s="2" t="s">
        <v>241</v>
      </c>
      <c r="E5622" s="2" t="s">
        <v>627</v>
      </c>
      <c r="F5622" s="2" t="s">
        <v>855</v>
      </c>
      <c r="G5622" s="2">
        <v>-100000</v>
      </c>
      <c r="H5622" s="2">
        <v>0</v>
      </c>
      <c r="I5622" s="2">
        <v>0</v>
      </c>
      <c r="J5622" s="26" t="s">
        <v>700</v>
      </c>
    </row>
    <row r="5623" spans="1:10" ht="15.75" hidden="1" customHeight="1" x14ac:dyDescent="0.25">
      <c r="A5623" s="2" t="s">
        <v>853</v>
      </c>
      <c r="B5623" s="2" t="s">
        <v>854</v>
      </c>
      <c r="C5623" s="2">
        <v>2025</v>
      </c>
      <c r="D5623" s="2" t="s">
        <v>241</v>
      </c>
      <c r="E5623" s="2" t="s">
        <v>627</v>
      </c>
      <c r="F5623" s="2" t="s">
        <v>855</v>
      </c>
      <c r="G5623" s="2">
        <v>-174</v>
      </c>
      <c r="H5623" s="2">
        <v>0</v>
      </c>
      <c r="I5623" s="2">
        <v>0</v>
      </c>
      <c r="J5623" s="26" t="s">
        <v>700</v>
      </c>
    </row>
    <row r="5624" spans="1:10" ht="15.75" hidden="1" customHeight="1" x14ac:dyDescent="0.25">
      <c r="A5624" s="2" t="s">
        <v>853</v>
      </c>
      <c r="B5624" s="2" t="s">
        <v>854</v>
      </c>
      <c r="C5624" s="2">
        <v>2025</v>
      </c>
      <c r="D5624" s="2" t="s">
        <v>241</v>
      </c>
      <c r="E5624" s="2" t="s">
        <v>627</v>
      </c>
      <c r="F5624" s="2" t="s">
        <v>855</v>
      </c>
      <c r="G5624" s="2">
        <v>-174</v>
      </c>
      <c r="H5624" s="2">
        <v>7.2345291264355001E-3</v>
      </c>
      <c r="I5624" s="2">
        <v>8.1026726216077601E-3</v>
      </c>
      <c r="J5624" s="26" t="s">
        <v>700</v>
      </c>
    </row>
    <row r="5625" spans="1:10" ht="15.75" hidden="1" customHeight="1" x14ac:dyDescent="0.25">
      <c r="A5625" s="2" t="s">
        <v>853</v>
      </c>
      <c r="B5625" s="2" t="s">
        <v>854</v>
      </c>
      <c r="C5625" s="2">
        <v>2025</v>
      </c>
      <c r="D5625" s="2" t="s">
        <v>241</v>
      </c>
      <c r="E5625" s="2" t="s">
        <v>627</v>
      </c>
      <c r="F5625" s="2" t="s">
        <v>855</v>
      </c>
      <c r="G5625" s="2">
        <v>-172</v>
      </c>
      <c r="H5625" s="2">
        <v>6.0464954003692003E-3</v>
      </c>
      <c r="I5625" s="2">
        <v>6.7720748484135047E-3</v>
      </c>
      <c r="J5625" s="26" t="s">
        <v>700</v>
      </c>
    </row>
    <row r="5626" spans="1:10" ht="15.75" hidden="1" customHeight="1" x14ac:dyDescent="0.25">
      <c r="A5626" s="2" t="s">
        <v>853</v>
      </c>
      <c r="B5626" s="2" t="s">
        <v>854</v>
      </c>
      <c r="C5626" s="2">
        <v>2025</v>
      </c>
      <c r="D5626" s="2" t="s">
        <v>241</v>
      </c>
      <c r="E5626" s="2" t="s">
        <v>627</v>
      </c>
      <c r="F5626" s="2" t="s">
        <v>855</v>
      </c>
      <c r="G5626" s="2">
        <v>-171</v>
      </c>
      <c r="H5626" s="2">
        <v>5.2019362337887001E-3</v>
      </c>
      <c r="I5626" s="2">
        <v>5.8261685818433448E-3</v>
      </c>
      <c r="J5626" s="26" t="s">
        <v>700</v>
      </c>
    </row>
    <row r="5627" spans="1:10" ht="15.75" hidden="1" customHeight="1" x14ac:dyDescent="0.25">
      <c r="A5627" s="2" t="s">
        <v>853</v>
      </c>
      <c r="B5627" s="2" t="s">
        <v>854</v>
      </c>
      <c r="C5627" s="2">
        <v>2025</v>
      </c>
      <c r="D5627" s="2" t="s">
        <v>241</v>
      </c>
      <c r="E5627" s="2" t="s">
        <v>627</v>
      </c>
      <c r="F5627" s="2" t="s">
        <v>855</v>
      </c>
      <c r="G5627" s="2">
        <v>-169</v>
      </c>
      <c r="H5627" s="2">
        <v>7.9533206298947005E-3</v>
      </c>
      <c r="I5627" s="2">
        <v>8.9077191054820655E-3</v>
      </c>
      <c r="J5627" s="26" t="s">
        <v>700</v>
      </c>
    </row>
    <row r="5628" spans="1:10" ht="15.75" hidden="1" customHeight="1" x14ac:dyDescent="0.25">
      <c r="A5628" s="2" t="s">
        <v>853</v>
      </c>
      <c r="B5628" s="2" t="s">
        <v>854</v>
      </c>
      <c r="C5628" s="2">
        <v>2025</v>
      </c>
      <c r="D5628" s="2" t="s">
        <v>241</v>
      </c>
      <c r="E5628" s="2" t="s">
        <v>627</v>
      </c>
      <c r="F5628" s="2" t="s">
        <v>855</v>
      </c>
      <c r="G5628" s="2">
        <v>-166</v>
      </c>
      <c r="H5628" s="2">
        <v>4.5671518892049998E-3</v>
      </c>
      <c r="I5628" s="2">
        <v>5.1152101159095999E-3</v>
      </c>
      <c r="J5628" s="26" t="s">
        <v>700</v>
      </c>
    </row>
    <row r="5629" spans="1:10" ht="15.75" hidden="1" customHeight="1" x14ac:dyDescent="0.25">
      <c r="A5629" s="2" t="s">
        <v>853</v>
      </c>
      <c r="B5629" s="2" t="s">
        <v>854</v>
      </c>
      <c r="C5629" s="2">
        <v>2025</v>
      </c>
      <c r="D5629" s="2" t="s">
        <v>241</v>
      </c>
      <c r="E5629" s="2" t="s">
        <v>627</v>
      </c>
      <c r="F5629" s="2" t="s">
        <v>855</v>
      </c>
      <c r="G5629" s="2">
        <v>-165</v>
      </c>
      <c r="H5629" s="2">
        <v>6.0341926291585003E-3</v>
      </c>
      <c r="I5629" s="2">
        <v>6.7582957446575206E-3</v>
      </c>
      <c r="J5629" s="26" t="s">
        <v>700</v>
      </c>
    </row>
    <row r="5630" spans="1:10" ht="15.75" hidden="1" customHeight="1" x14ac:dyDescent="0.25">
      <c r="A5630" s="2" t="s">
        <v>853</v>
      </c>
      <c r="B5630" s="2" t="s">
        <v>854</v>
      </c>
      <c r="C5630" s="2">
        <v>2025</v>
      </c>
      <c r="D5630" s="2" t="s">
        <v>241</v>
      </c>
      <c r="E5630" s="2" t="s">
        <v>627</v>
      </c>
      <c r="F5630" s="2" t="s">
        <v>855</v>
      </c>
      <c r="G5630" s="2">
        <v>-160</v>
      </c>
      <c r="H5630" s="2">
        <v>4.4092368334532001E-3</v>
      </c>
      <c r="I5630" s="2">
        <v>4.9383452534675848E-3</v>
      </c>
      <c r="J5630" s="26" t="s">
        <v>700</v>
      </c>
    </row>
    <row r="5631" spans="1:10" ht="15.75" hidden="1" customHeight="1" x14ac:dyDescent="0.25">
      <c r="A5631" s="2" t="s">
        <v>853</v>
      </c>
      <c r="B5631" s="2" t="s">
        <v>854</v>
      </c>
      <c r="C5631" s="2">
        <v>2025</v>
      </c>
      <c r="D5631" s="2" t="s">
        <v>241</v>
      </c>
      <c r="E5631" s="2" t="s">
        <v>627</v>
      </c>
      <c r="F5631" s="2" t="s">
        <v>855</v>
      </c>
      <c r="G5631" s="2">
        <v>-159</v>
      </c>
      <c r="H5631" s="2">
        <v>1.09435417689383E-2</v>
      </c>
      <c r="I5631" s="2">
        <v>1.2256766781210897E-2</v>
      </c>
      <c r="J5631" s="26" t="s">
        <v>700</v>
      </c>
    </row>
    <row r="5632" spans="1:10" ht="15.75" hidden="1" customHeight="1" x14ac:dyDescent="0.25">
      <c r="A5632" s="2" t="s">
        <v>853</v>
      </c>
      <c r="B5632" s="2" t="s">
        <v>854</v>
      </c>
      <c r="C5632" s="2">
        <v>2025</v>
      </c>
      <c r="D5632" s="2" t="s">
        <v>241</v>
      </c>
      <c r="E5632" s="2" t="s">
        <v>627</v>
      </c>
      <c r="F5632" s="2" t="s">
        <v>855</v>
      </c>
      <c r="G5632" s="2">
        <v>-158</v>
      </c>
      <c r="H5632" s="2">
        <v>1.46265891380608E-2</v>
      </c>
      <c r="I5632" s="2">
        <v>1.6381779834628098E-2</v>
      </c>
      <c r="J5632" s="26" t="s">
        <v>700</v>
      </c>
    </row>
    <row r="5633" spans="1:10" ht="15.75" hidden="1" customHeight="1" x14ac:dyDescent="0.25">
      <c r="A5633" s="2" t="s">
        <v>853</v>
      </c>
      <c r="B5633" s="2" t="s">
        <v>854</v>
      </c>
      <c r="C5633" s="2">
        <v>2025</v>
      </c>
      <c r="D5633" s="2" t="s">
        <v>241</v>
      </c>
      <c r="E5633" s="2" t="s">
        <v>627</v>
      </c>
      <c r="F5633" s="2" t="s">
        <v>855</v>
      </c>
      <c r="G5633" s="2">
        <v>-157</v>
      </c>
      <c r="H5633" s="2">
        <v>6.3810597639531001E-3</v>
      </c>
      <c r="I5633" s="2">
        <v>7.1467869356274727E-3</v>
      </c>
      <c r="J5633" s="26" t="s">
        <v>700</v>
      </c>
    </row>
    <row r="5634" spans="1:10" ht="15.75" hidden="1" customHeight="1" x14ac:dyDescent="0.25">
      <c r="A5634" s="2" t="s">
        <v>853</v>
      </c>
      <c r="B5634" s="2" t="s">
        <v>854</v>
      </c>
      <c r="C5634" s="2">
        <v>2025</v>
      </c>
      <c r="D5634" s="2" t="s">
        <v>241</v>
      </c>
      <c r="E5634" s="2" t="s">
        <v>627</v>
      </c>
      <c r="F5634" s="2" t="s">
        <v>855</v>
      </c>
      <c r="G5634" s="2">
        <v>-155</v>
      </c>
      <c r="H5634" s="2">
        <v>8.5527200717479008E-3</v>
      </c>
      <c r="I5634" s="2">
        <v>9.5790464803576503E-3</v>
      </c>
      <c r="J5634" s="26" t="s">
        <v>700</v>
      </c>
    </row>
    <row r="5635" spans="1:10" ht="15.75" hidden="1" customHeight="1" x14ac:dyDescent="0.25">
      <c r="A5635" s="2" t="s">
        <v>853</v>
      </c>
      <c r="B5635" s="2" t="s">
        <v>854</v>
      </c>
      <c r="C5635" s="2">
        <v>2025</v>
      </c>
      <c r="D5635" s="2" t="s">
        <v>241</v>
      </c>
      <c r="E5635" s="2" t="s">
        <v>627</v>
      </c>
      <c r="F5635" s="2" t="s">
        <v>855</v>
      </c>
      <c r="G5635" s="2">
        <v>-154</v>
      </c>
      <c r="H5635" s="2">
        <v>1.95801053196192E-2</v>
      </c>
      <c r="I5635" s="2">
        <v>2.1929717957973504E-2</v>
      </c>
      <c r="J5635" s="26" t="s">
        <v>700</v>
      </c>
    </row>
    <row r="5636" spans="1:10" ht="15.75" hidden="1" customHeight="1" x14ac:dyDescent="0.25">
      <c r="A5636" s="2" t="s">
        <v>853</v>
      </c>
      <c r="B5636" s="2" t="s">
        <v>854</v>
      </c>
      <c r="C5636" s="2">
        <v>2025</v>
      </c>
      <c r="D5636" s="2" t="s">
        <v>241</v>
      </c>
      <c r="E5636" s="2" t="s">
        <v>627</v>
      </c>
      <c r="F5636" s="2" t="s">
        <v>855</v>
      </c>
      <c r="G5636" s="2">
        <v>-153</v>
      </c>
      <c r="H5636" s="2">
        <v>2.9772711452096701E-2</v>
      </c>
      <c r="I5636" s="2">
        <v>3.3345436826348308E-2</v>
      </c>
      <c r="J5636" s="26" t="s">
        <v>700</v>
      </c>
    </row>
    <row r="5637" spans="1:10" ht="15.75" hidden="1" customHeight="1" x14ac:dyDescent="0.25">
      <c r="A5637" s="2" t="s">
        <v>853</v>
      </c>
      <c r="B5637" s="2" t="s">
        <v>854</v>
      </c>
      <c r="C5637" s="2">
        <v>2025</v>
      </c>
      <c r="D5637" s="2" t="s">
        <v>241</v>
      </c>
      <c r="E5637" s="2" t="s">
        <v>627</v>
      </c>
      <c r="F5637" s="2" t="s">
        <v>855</v>
      </c>
      <c r="G5637" s="2">
        <v>-152</v>
      </c>
      <c r="H5637" s="2">
        <v>2.6237753452733201E-2</v>
      </c>
      <c r="I5637" s="2">
        <v>2.9386283867061186E-2</v>
      </c>
      <c r="J5637" s="26" t="s">
        <v>700</v>
      </c>
    </row>
    <row r="5638" spans="1:10" ht="15.75" hidden="1" customHeight="1" x14ac:dyDescent="0.25">
      <c r="A5638" s="2" t="s">
        <v>853</v>
      </c>
      <c r="B5638" s="2" t="s">
        <v>854</v>
      </c>
      <c r="C5638" s="2">
        <v>2025</v>
      </c>
      <c r="D5638" s="2" t="s">
        <v>241</v>
      </c>
      <c r="E5638" s="2" t="s">
        <v>627</v>
      </c>
      <c r="F5638" s="2" t="s">
        <v>855</v>
      </c>
      <c r="G5638" s="2">
        <v>-151</v>
      </c>
      <c r="H5638" s="2">
        <v>1.7573599237948701E-2</v>
      </c>
      <c r="I5638" s="2">
        <v>1.9682431146502546E-2</v>
      </c>
      <c r="J5638" s="26" t="s">
        <v>700</v>
      </c>
    </row>
    <row r="5639" spans="1:10" ht="15.75" hidden="1" customHeight="1" x14ac:dyDescent="0.25">
      <c r="A5639" s="2" t="s">
        <v>853</v>
      </c>
      <c r="B5639" s="2" t="s">
        <v>854</v>
      </c>
      <c r="C5639" s="2">
        <v>2025</v>
      </c>
      <c r="D5639" s="2" t="s">
        <v>241</v>
      </c>
      <c r="E5639" s="2" t="s">
        <v>627</v>
      </c>
      <c r="F5639" s="2" t="s">
        <v>855</v>
      </c>
      <c r="G5639" s="2">
        <v>-150</v>
      </c>
      <c r="H5639" s="2">
        <v>3.1945705413817999E-3</v>
      </c>
      <c r="I5639" s="2">
        <v>3.5779190063476162E-3</v>
      </c>
      <c r="J5639" s="26" t="s">
        <v>700</v>
      </c>
    </row>
    <row r="5640" spans="1:10" ht="15.75" hidden="1" customHeight="1" x14ac:dyDescent="0.25">
      <c r="A5640" s="2" t="s">
        <v>853</v>
      </c>
      <c r="B5640" s="2" t="s">
        <v>854</v>
      </c>
      <c r="C5640" s="2">
        <v>2025</v>
      </c>
      <c r="D5640" s="2" t="s">
        <v>241</v>
      </c>
      <c r="E5640" s="2" t="s">
        <v>627</v>
      </c>
      <c r="F5640" s="2" t="s">
        <v>855</v>
      </c>
      <c r="G5640" s="2">
        <v>-148</v>
      </c>
      <c r="H5640" s="2">
        <v>4.0476299123838502E-2</v>
      </c>
      <c r="I5640" s="2">
        <v>4.5333455018699127E-2</v>
      </c>
      <c r="J5640" s="26" t="s">
        <v>700</v>
      </c>
    </row>
    <row r="5641" spans="1:10" ht="15.75" hidden="1" customHeight="1" x14ac:dyDescent="0.25">
      <c r="A5641" s="2" t="s">
        <v>853</v>
      </c>
      <c r="B5641" s="2" t="s">
        <v>854</v>
      </c>
      <c r="C5641" s="2">
        <v>2025</v>
      </c>
      <c r="D5641" s="2" t="s">
        <v>241</v>
      </c>
      <c r="E5641" s="2" t="s">
        <v>627</v>
      </c>
      <c r="F5641" s="2" t="s">
        <v>855</v>
      </c>
      <c r="G5641" s="2">
        <v>-147</v>
      </c>
      <c r="H5641" s="2">
        <v>5.8811393100767998E-3</v>
      </c>
      <c r="I5641" s="2">
        <v>6.5868760272860165E-3</v>
      </c>
      <c r="J5641" s="26" t="s">
        <v>700</v>
      </c>
    </row>
    <row r="5642" spans="1:10" ht="15.75" hidden="1" customHeight="1" x14ac:dyDescent="0.25">
      <c r="A5642" s="2" t="s">
        <v>853</v>
      </c>
      <c r="B5642" s="2" t="s">
        <v>854</v>
      </c>
      <c r="C5642" s="2">
        <v>2025</v>
      </c>
      <c r="D5642" s="2" t="s">
        <v>241</v>
      </c>
      <c r="E5642" s="2" t="s">
        <v>627</v>
      </c>
      <c r="F5642" s="2" t="s">
        <v>855</v>
      </c>
      <c r="G5642" s="2">
        <v>-146</v>
      </c>
      <c r="H5642" s="2">
        <v>7.2743531782180001E-3</v>
      </c>
      <c r="I5642" s="2">
        <v>8.1472755596041606E-3</v>
      </c>
      <c r="J5642" s="26" t="s">
        <v>700</v>
      </c>
    </row>
    <row r="5643" spans="1:10" ht="15.75" hidden="1" customHeight="1" x14ac:dyDescent="0.25">
      <c r="A5643" s="2" t="s">
        <v>853</v>
      </c>
      <c r="B5643" s="2" t="s">
        <v>854</v>
      </c>
      <c r="C5643" s="2">
        <v>2025</v>
      </c>
      <c r="D5643" s="2" t="s">
        <v>241</v>
      </c>
      <c r="E5643" s="2" t="s">
        <v>627</v>
      </c>
      <c r="F5643" s="2" t="s">
        <v>855</v>
      </c>
      <c r="G5643" s="2">
        <v>-145</v>
      </c>
      <c r="H5643" s="2">
        <v>3.60877974890172E-2</v>
      </c>
      <c r="I5643" s="2">
        <v>4.0418333187699267E-2</v>
      </c>
      <c r="J5643" s="26" t="s">
        <v>700</v>
      </c>
    </row>
    <row r="5644" spans="1:10" ht="15.75" hidden="1" customHeight="1" x14ac:dyDescent="0.25">
      <c r="A5644" s="2" t="s">
        <v>853</v>
      </c>
      <c r="B5644" s="2" t="s">
        <v>854</v>
      </c>
      <c r="C5644" s="2">
        <v>2025</v>
      </c>
      <c r="D5644" s="2" t="s">
        <v>241</v>
      </c>
      <c r="E5644" s="2" t="s">
        <v>627</v>
      </c>
      <c r="F5644" s="2" t="s">
        <v>855</v>
      </c>
      <c r="G5644" s="2">
        <v>-144</v>
      </c>
      <c r="H5644" s="2">
        <v>1.73920774832368E-2</v>
      </c>
      <c r="I5644" s="2">
        <v>1.9479126781225219E-2</v>
      </c>
      <c r="J5644" s="26" t="s">
        <v>700</v>
      </c>
    </row>
    <row r="5645" spans="1:10" ht="15.75" hidden="1" customHeight="1" x14ac:dyDescent="0.25">
      <c r="A5645" s="2" t="s">
        <v>853</v>
      </c>
      <c r="B5645" s="2" t="s">
        <v>854</v>
      </c>
      <c r="C5645" s="2">
        <v>2025</v>
      </c>
      <c r="D5645" s="2" t="s">
        <v>241</v>
      </c>
      <c r="E5645" s="2" t="s">
        <v>627</v>
      </c>
      <c r="F5645" s="2" t="s">
        <v>855</v>
      </c>
      <c r="G5645" s="2">
        <v>-143</v>
      </c>
      <c r="H5645" s="2">
        <v>1.7012646421790099E-2</v>
      </c>
      <c r="I5645" s="2">
        <v>1.9054163992404911E-2</v>
      </c>
      <c r="J5645" s="26" t="s">
        <v>700</v>
      </c>
    </row>
    <row r="5646" spans="1:10" ht="15.75" hidden="1" customHeight="1" x14ac:dyDescent="0.25">
      <c r="A5646" s="2" t="s">
        <v>853</v>
      </c>
      <c r="B5646" s="2" t="s">
        <v>854</v>
      </c>
      <c r="C5646" s="2">
        <v>2025</v>
      </c>
      <c r="D5646" s="2" t="s">
        <v>241</v>
      </c>
      <c r="E5646" s="2" t="s">
        <v>627</v>
      </c>
      <c r="F5646" s="2" t="s">
        <v>855</v>
      </c>
      <c r="G5646" s="2">
        <v>-142</v>
      </c>
      <c r="H5646" s="2">
        <v>5.52314685191959E-2</v>
      </c>
      <c r="I5646" s="2">
        <v>6.1859244741499411E-2</v>
      </c>
      <c r="J5646" s="26" t="s">
        <v>700</v>
      </c>
    </row>
    <row r="5647" spans="1:10" ht="15.75" hidden="1" customHeight="1" x14ac:dyDescent="0.25">
      <c r="A5647" s="2" t="s">
        <v>853</v>
      </c>
      <c r="B5647" s="2" t="s">
        <v>854</v>
      </c>
      <c r="C5647" s="2">
        <v>2025</v>
      </c>
      <c r="D5647" s="2" t="s">
        <v>241</v>
      </c>
      <c r="E5647" s="2" t="s">
        <v>627</v>
      </c>
      <c r="F5647" s="2" t="s">
        <v>855</v>
      </c>
      <c r="G5647" s="2">
        <v>-141</v>
      </c>
      <c r="H5647" s="2">
        <v>1.25051357317716E-2</v>
      </c>
      <c r="I5647" s="2">
        <v>1.4005752019584193E-2</v>
      </c>
      <c r="J5647" s="26" t="s">
        <v>700</v>
      </c>
    </row>
    <row r="5648" spans="1:10" ht="15.75" hidden="1" customHeight="1" x14ac:dyDescent="0.25">
      <c r="A5648" s="2" t="s">
        <v>853</v>
      </c>
      <c r="B5648" s="2" t="s">
        <v>854</v>
      </c>
      <c r="C5648" s="2">
        <v>2025</v>
      </c>
      <c r="D5648" s="2" t="s">
        <v>241</v>
      </c>
      <c r="E5648" s="2" t="s">
        <v>627</v>
      </c>
      <c r="F5648" s="2" t="s">
        <v>855</v>
      </c>
      <c r="G5648" s="2">
        <v>-140</v>
      </c>
      <c r="H5648" s="2">
        <v>1.7354678828269202E-2</v>
      </c>
      <c r="I5648" s="2">
        <v>1.9437240287661507E-2</v>
      </c>
      <c r="J5648" s="26" t="s">
        <v>700</v>
      </c>
    </row>
    <row r="5649" spans="1:10" ht="15.75" hidden="1" customHeight="1" x14ac:dyDescent="0.25">
      <c r="A5649" s="2" t="s">
        <v>853</v>
      </c>
      <c r="B5649" s="2" t="s">
        <v>854</v>
      </c>
      <c r="C5649" s="2">
        <v>2025</v>
      </c>
      <c r="D5649" s="2" t="s">
        <v>241</v>
      </c>
      <c r="E5649" s="2" t="s">
        <v>627</v>
      </c>
      <c r="F5649" s="2" t="s">
        <v>855</v>
      </c>
      <c r="G5649" s="2">
        <v>-139</v>
      </c>
      <c r="H5649" s="2">
        <v>1.8717383965849901E-2</v>
      </c>
      <c r="I5649" s="2">
        <v>2.0963470041751892E-2</v>
      </c>
      <c r="J5649" s="26" t="s">
        <v>700</v>
      </c>
    </row>
    <row r="5650" spans="1:10" ht="15.75" hidden="1" customHeight="1" x14ac:dyDescent="0.25">
      <c r="A5650" s="2" t="s">
        <v>853</v>
      </c>
      <c r="B5650" s="2" t="s">
        <v>854</v>
      </c>
      <c r="C5650" s="2">
        <v>2025</v>
      </c>
      <c r="D5650" s="2" t="s">
        <v>241</v>
      </c>
      <c r="E5650" s="2" t="s">
        <v>627</v>
      </c>
      <c r="F5650" s="2" t="s">
        <v>855</v>
      </c>
      <c r="G5650" s="2">
        <v>-138</v>
      </c>
      <c r="H5650" s="2">
        <v>6.2487171962857004E-3</v>
      </c>
      <c r="I5650" s="2">
        <v>6.9985632598399848E-3</v>
      </c>
      <c r="J5650" s="26" t="s">
        <v>700</v>
      </c>
    </row>
    <row r="5651" spans="1:10" ht="15.75" hidden="1" customHeight="1" x14ac:dyDescent="0.25">
      <c r="A5651" s="2" t="s">
        <v>853</v>
      </c>
      <c r="B5651" s="2" t="s">
        <v>854</v>
      </c>
      <c r="C5651" s="2">
        <v>2025</v>
      </c>
      <c r="D5651" s="2" t="s">
        <v>241</v>
      </c>
      <c r="E5651" s="2" t="s">
        <v>627</v>
      </c>
      <c r="F5651" s="2" t="s">
        <v>855</v>
      </c>
      <c r="G5651" s="2">
        <v>-137</v>
      </c>
      <c r="H5651" s="2">
        <v>1.04427840560675E-2</v>
      </c>
      <c r="I5651" s="2">
        <v>1.1695918142795601E-2</v>
      </c>
      <c r="J5651" s="26" t="s">
        <v>700</v>
      </c>
    </row>
    <row r="5652" spans="1:10" ht="15.75" hidden="1" customHeight="1" x14ac:dyDescent="0.25">
      <c r="A5652" s="2" t="s">
        <v>853</v>
      </c>
      <c r="B5652" s="2" t="s">
        <v>854</v>
      </c>
      <c r="C5652" s="2">
        <v>2025</v>
      </c>
      <c r="D5652" s="2" t="s">
        <v>241</v>
      </c>
      <c r="E5652" s="2" t="s">
        <v>627</v>
      </c>
      <c r="F5652" s="2" t="s">
        <v>855</v>
      </c>
      <c r="G5652" s="2">
        <v>-136</v>
      </c>
      <c r="H5652" s="2">
        <v>2.5204853620380201E-2</v>
      </c>
      <c r="I5652" s="2">
        <v>2.8229436054825828E-2</v>
      </c>
      <c r="J5652" s="26" t="s">
        <v>700</v>
      </c>
    </row>
    <row r="5653" spans="1:10" ht="15.75" hidden="1" customHeight="1" x14ac:dyDescent="0.25">
      <c r="A5653" s="2" t="s">
        <v>853</v>
      </c>
      <c r="B5653" s="2" t="s">
        <v>854</v>
      </c>
      <c r="C5653" s="2">
        <v>2025</v>
      </c>
      <c r="D5653" s="2" t="s">
        <v>241</v>
      </c>
      <c r="E5653" s="2" t="s">
        <v>627</v>
      </c>
      <c r="F5653" s="2" t="s">
        <v>855</v>
      </c>
      <c r="G5653" s="2">
        <v>-135</v>
      </c>
      <c r="H5653" s="2">
        <v>1.26678196247667E-2</v>
      </c>
      <c r="I5653" s="2">
        <v>1.4187957979738706E-2</v>
      </c>
      <c r="J5653" s="26" t="s">
        <v>700</v>
      </c>
    </row>
    <row r="5654" spans="1:10" ht="15.75" hidden="1" customHeight="1" x14ac:dyDescent="0.25">
      <c r="A5654" s="2" t="s">
        <v>853</v>
      </c>
      <c r="B5654" s="2" t="s">
        <v>854</v>
      </c>
      <c r="C5654" s="2">
        <v>2025</v>
      </c>
      <c r="D5654" s="2" t="s">
        <v>241</v>
      </c>
      <c r="E5654" s="2" t="s">
        <v>627</v>
      </c>
      <c r="F5654" s="2" t="s">
        <v>855</v>
      </c>
      <c r="G5654" s="2">
        <v>-134</v>
      </c>
      <c r="H5654" s="2">
        <v>3.4629114903509603E-2</v>
      </c>
      <c r="I5654" s="2">
        <v>3.8784608691930761E-2</v>
      </c>
      <c r="J5654" s="26" t="s">
        <v>700</v>
      </c>
    </row>
    <row r="5655" spans="1:10" ht="15.75" hidden="1" customHeight="1" x14ac:dyDescent="0.25">
      <c r="A5655" s="2" t="s">
        <v>853</v>
      </c>
      <c r="B5655" s="2" t="s">
        <v>854</v>
      </c>
      <c r="C5655" s="2">
        <v>2025</v>
      </c>
      <c r="D5655" s="2" t="s">
        <v>241</v>
      </c>
      <c r="E5655" s="2" t="s">
        <v>627</v>
      </c>
      <c r="F5655" s="2" t="s">
        <v>855</v>
      </c>
      <c r="G5655" s="2">
        <v>-133</v>
      </c>
      <c r="H5655" s="2">
        <v>2.5426040287129598E-2</v>
      </c>
      <c r="I5655" s="2">
        <v>2.8477165121585154E-2</v>
      </c>
      <c r="J5655" s="26" t="s">
        <v>700</v>
      </c>
    </row>
    <row r="5656" spans="1:10" ht="15.75" hidden="1" customHeight="1" x14ac:dyDescent="0.25">
      <c r="A5656" s="2" t="s">
        <v>853</v>
      </c>
      <c r="B5656" s="2" t="s">
        <v>854</v>
      </c>
      <c r="C5656" s="2">
        <v>2025</v>
      </c>
      <c r="D5656" s="2" t="s">
        <v>241</v>
      </c>
      <c r="E5656" s="2" t="s">
        <v>627</v>
      </c>
      <c r="F5656" s="2" t="s">
        <v>855</v>
      </c>
      <c r="G5656" s="2">
        <v>-132</v>
      </c>
      <c r="H5656" s="2">
        <v>1.6230610432103301E-2</v>
      </c>
      <c r="I5656" s="2">
        <v>1.8178283683955698E-2</v>
      </c>
      <c r="J5656" s="26" t="s">
        <v>700</v>
      </c>
    </row>
    <row r="5657" spans="1:10" ht="15.75" hidden="1" customHeight="1" x14ac:dyDescent="0.25">
      <c r="A5657" s="2" t="s">
        <v>853</v>
      </c>
      <c r="B5657" s="2" t="s">
        <v>854</v>
      </c>
      <c r="C5657" s="2">
        <v>2025</v>
      </c>
      <c r="D5657" s="2" t="s">
        <v>241</v>
      </c>
      <c r="E5657" s="2" t="s">
        <v>627</v>
      </c>
      <c r="F5657" s="2" t="s">
        <v>855</v>
      </c>
      <c r="G5657" s="2">
        <v>-131</v>
      </c>
      <c r="H5657" s="2">
        <v>3.54772352147847E-2</v>
      </c>
      <c r="I5657" s="2">
        <v>3.9734503440558865E-2</v>
      </c>
      <c r="J5657" s="26" t="s">
        <v>700</v>
      </c>
    </row>
    <row r="5658" spans="1:10" ht="15.75" hidden="1" customHeight="1" x14ac:dyDescent="0.25">
      <c r="A5658" s="2" t="s">
        <v>853</v>
      </c>
      <c r="B5658" s="2" t="s">
        <v>854</v>
      </c>
      <c r="C5658" s="2">
        <v>2025</v>
      </c>
      <c r="D5658" s="2" t="s">
        <v>241</v>
      </c>
      <c r="E5658" s="2" t="s">
        <v>627</v>
      </c>
      <c r="F5658" s="2" t="s">
        <v>855</v>
      </c>
      <c r="G5658" s="2">
        <v>-130</v>
      </c>
      <c r="H5658" s="2">
        <v>2.3974719806574299E-2</v>
      </c>
      <c r="I5658" s="2">
        <v>2.6851686183363217E-2</v>
      </c>
      <c r="J5658" s="26" t="s">
        <v>700</v>
      </c>
    </row>
    <row r="5659" spans="1:10" ht="15.75" hidden="1" customHeight="1" x14ac:dyDescent="0.25">
      <c r="A5659" s="2" t="s">
        <v>853</v>
      </c>
      <c r="B5659" s="2" t="s">
        <v>854</v>
      </c>
      <c r="C5659" s="2">
        <v>2025</v>
      </c>
      <c r="D5659" s="2" t="s">
        <v>241</v>
      </c>
      <c r="E5659" s="2" t="s">
        <v>627</v>
      </c>
      <c r="F5659" s="2" t="s">
        <v>855</v>
      </c>
      <c r="G5659" s="2">
        <v>-129</v>
      </c>
      <c r="H5659" s="2">
        <v>2.0644795149564999E-3</v>
      </c>
      <c r="I5659" s="2">
        <v>2.31221705675128E-3</v>
      </c>
      <c r="J5659" s="26" t="s">
        <v>700</v>
      </c>
    </row>
    <row r="5660" spans="1:10" ht="15.75" hidden="1" customHeight="1" x14ac:dyDescent="0.25">
      <c r="A5660" s="2" t="s">
        <v>853</v>
      </c>
      <c r="B5660" s="2" t="s">
        <v>854</v>
      </c>
      <c r="C5660" s="2">
        <v>2025</v>
      </c>
      <c r="D5660" s="2" t="s">
        <v>241</v>
      </c>
      <c r="E5660" s="2" t="s">
        <v>627</v>
      </c>
      <c r="F5660" s="2" t="s">
        <v>855</v>
      </c>
      <c r="G5660" s="2">
        <v>-128</v>
      </c>
      <c r="H5660" s="2">
        <v>1.6523958416655701E-2</v>
      </c>
      <c r="I5660" s="2">
        <v>1.8506833426654386E-2</v>
      </c>
      <c r="J5660" s="26" t="s">
        <v>700</v>
      </c>
    </row>
    <row r="5661" spans="1:10" ht="15.75" hidden="1" customHeight="1" x14ac:dyDescent="0.25">
      <c r="A5661" s="2" t="s">
        <v>853</v>
      </c>
      <c r="B5661" s="2" t="s">
        <v>854</v>
      </c>
      <c r="C5661" s="2">
        <v>2025</v>
      </c>
      <c r="D5661" s="2" t="s">
        <v>241</v>
      </c>
      <c r="E5661" s="2" t="s">
        <v>627</v>
      </c>
      <c r="F5661" s="2" t="s">
        <v>855</v>
      </c>
      <c r="G5661" s="2">
        <v>-127</v>
      </c>
      <c r="H5661" s="2">
        <v>1.2381320353597401E-2</v>
      </c>
      <c r="I5661" s="2">
        <v>1.386707879602909E-2</v>
      </c>
      <c r="J5661" s="26" t="s">
        <v>700</v>
      </c>
    </row>
    <row r="5662" spans="1:10" ht="15.75" hidden="1" customHeight="1" x14ac:dyDescent="0.25">
      <c r="A5662" s="2" t="s">
        <v>853</v>
      </c>
      <c r="B5662" s="2" t="s">
        <v>854</v>
      </c>
      <c r="C5662" s="2">
        <v>2025</v>
      </c>
      <c r="D5662" s="2" t="s">
        <v>241</v>
      </c>
      <c r="E5662" s="2" t="s">
        <v>627</v>
      </c>
      <c r="F5662" s="2" t="s">
        <v>855</v>
      </c>
      <c r="G5662" s="2">
        <v>-126</v>
      </c>
      <c r="H5662" s="2">
        <v>1.0163788450881801E-2</v>
      </c>
      <c r="I5662" s="2">
        <v>1.1383443064987618E-2</v>
      </c>
      <c r="J5662" s="26" t="s">
        <v>700</v>
      </c>
    </row>
    <row r="5663" spans="1:10" ht="15.75" hidden="1" customHeight="1" x14ac:dyDescent="0.25">
      <c r="A5663" s="2" t="s">
        <v>853</v>
      </c>
      <c r="B5663" s="2" t="s">
        <v>854</v>
      </c>
      <c r="C5663" s="2">
        <v>2025</v>
      </c>
      <c r="D5663" s="2" t="s">
        <v>241</v>
      </c>
      <c r="E5663" s="2" t="s">
        <v>627</v>
      </c>
      <c r="F5663" s="2" t="s">
        <v>855</v>
      </c>
      <c r="G5663" s="2">
        <v>-125</v>
      </c>
      <c r="H5663" s="2">
        <v>9.7016954096033996E-3</v>
      </c>
      <c r="I5663" s="2">
        <v>1.0865898858755808E-2</v>
      </c>
      <c r="J5663" s="26" t="s">
        <v>700</v>
      </c>
    </row>
    <row r="5664" spans="1:10" ht="15.75" hidden="1" customHeight="1" x14ac:dyDescent="0.25">
      <c r="A5664" s="2" t="s">
        <v>853</v>
      </c>
      <c r="B5664" s="2" t="s">
        <v>854</v>
      </c>
      <c r="C5664" s="2">
        <v>2025</v>
      </c>
      <c r="D5664" s="2" t="s">
        <v>241</v>
      </c>
      <c r="E5664" s="2" t="s">
        <v>627</v>
      </c>
      <c r="F5664" s="2" t="s">
        <v>855</v>
      </c>
      <c r="G5664" s="2">
        <v>-124</v>
      </c>
      <c r="H5664" s="2">
        <v>1.09458672814071E-2</v>
      </c>
      <c r="I5664" s="2">
        <v>1.2259371355175954E-2</v>
      </c>
      <c r="J5664" s="26" t="s">
        <v>700</v>
      </c>
    </row>
    <row r="5665" spans="1:10" ht="15.75" hidden="1" customHeight="1" x14ac:dyDescent="0.25">
      <c r="A5665" s="2" t="s">
        <v>853</v>
      </c>
      <c r="B5665" s="2" t="s">
        <v>854</v>
      </c>
      <c r="C5665" s="2">
        <v>2025</v>
      </c>
      <c r="D5665" s="2" t="s">
        <v>241</v>
      </c>
      <c r="E5665" s="2" t="s">
        <v>627</v>
      </c>
      <c r="F5665" s="2" t="s">
        <v>855</v>
      </c>
      <c r="G5665" s="2">
        <v>-123</v>
      </c>
      <c r="H5665" s="2">
        <v>9.4685228541492999E-3</v>
      </c>
      <c r="I5665" s="2">
        <v>1.0604745596647216E-2</v>
      </c>
      <c r="J5665" s="26" t="s">
        <v>700</v>
      </c>
    </row>
    <row r="5666" spans="1:10" ht="15.75" hidden="1" customHeight="1" x14ac:dyDescent="0.25">
      <c r="A5666" s="2" t="s">
        <v>853</v>
      </c>
      <c r="B5666" s="2" t="s">
        <v>854</v>
      </c>
      <c r="C5666" s="2">
        <v>2025</v>
      </c>
      <c r="D5666" s="2" t="s">
        <v>241</v>
      </c>
      <c r="E5666" s="2" t="s">
        <v>627</v>
      </c>
      <c r="F5666" s="2" t="s">
        <v>855</v>
      </c>
      <c r="G5666" s="2">
        <v>-122</v>
      </c>
      <c r="H5666" s="2">
        <v>2.0499785314314099E-2</v>
      </c>
      <c r="I5666" s="2">
        <v>2.2959759552031792E-2</v>
      </c>
      <c r="J5666" s="26" t="s">
        <v>700</v>
      </c>
    </row>
    <row r="5667" spans="1:10" ht="15.75" hidden="1" customHeight="1" x14ac:dyDescent="0.25">
      <c r="A5667" s="2" t="s">
        <v>853</v>
      </c>
      <c r="B5667" s="2" t="s">
        <v>854</v>
      </c>
      <c r="C5667" s="2">
        <v>2025</v>
      </c>
      <c r="D5667" s="2" t="s">
        <v>241</v>
      </c>
      <c r="E5667" s="2" t="s">
        <v>627</v>
      </c>
      <c r="F5667" s="2" t="s">
        <v>855</v>
      </c>
      <c r="G5667" s="2">
        <v>-121</v>
      </c>
      <c r="H5667" s="2">
        <v>7.7130231074988998E-3</v>
      </c>
      <c r="I5667" s="2">
        <v>8.6385858803987685E-3</v>
      </c>
      <c r="J5667" s="26" t="s">
        <v>700</v>
      </c>
    </row>
    <row r="5668" spans="1:10" ht="15.75" hidden="1" customHeight="1" x14ac:dyDescent="0.25">
      <c r="A5668" s="2" t="s">
        <v>853</v>
      </c>
      <c r="B5668" s="2" t="s">
        <v>854</v>
      </c>
      <c r="C5668" s="2">
        <v>2025</v>
      </c>
      <c r="D5668" s="2" t="s">
        <v>241</v>
      </c>
      <c r="E5668" s="2" t="s">
        <v>627</v>
      </c>
      <c r="F5668" s="2" t="s">
        <v>855</v>
      </c>
      <c r="G5668" s="2">
        <v>-120</v>
      </c>
      <c r="H5668" s="2">
        <v>7.0757201174274E-3</v>
      </c>
      <c r="I5668" s="2">
        <v>7.924806531518688E-3</v>
      </c>
      <c r="J5668" s="26" t="s">
        <v>700</v>
      </c>
    </row>
    <row r="5669" spans="1:10" ht="15.75" hidden="1" customHeight="1" x14ac:dyDescent="0.25">
      <c r="A5669" s="2" t="s">
        <v>853</v>
      </c>
      <c r="B5669" s="2" t="s">
        <v>854</v>
      </c>
      <c r="C5669" s="2">
        <v>2025</v>
      </c>
      <c r="D5669" s="2" t="s">
        <v>241</v>
      </c>
      <c r="E5669" s="2" t="s">
        <v>627</v>
      </c>
      <c r="F5669" s="2" t="s">
        <v>855</v>
      </c>
      <c r="G5669" s="2">
        <v>-119</v>
      </c>
      <c r="H5669" s="2">
        <v>3.6583397304638999E-3</v>
      </c>
      <c r="I5669" s="2">
        <v>4.0973404981195687E-3</v>
      </c>
      <c r="J5669" s="26" t="s">
        <v>700</v>
      </c>
    </row>
    <row r="5670" spans="1:10" ht="15.75" hidden="1" customHeight="1" x14ac:dyDescent="0.25">
      <c r="A5670" s="2" t="s">
        <v>853</v>
      </c>
      <c r="B5670" s="2" t="s">
        <v>854</v>
      </c>
      <c r="C5670" s="2">
        <v>2025</v>
      </c>
      <c r="D5670" s="2" t="s">
        <v>241</v>
      </c>
      <c r="E5670" s="2" t="s">
        <v>627</v>
      </c>
      <c r="F5670" s="2" t="s">
        <v>855</v>
      </c>
      <c r="G5670" s="2">
        <v>-118</v>
      </c>
      <c r="H5670" s="2">
        <v>4.3691575992851998E-3</v>
      </c>
      <c r="I5670" s="2">
        <v>4.893456511199424E-3</v>
      </c>
      <c r="J5670" s="26" t="s">
        <v>700</v>
      </c>
    </row>
    <row r="5671" spans="1:10" ht="15.75" hidden="1" customHeight="1" x14ac:dyDescent="0.25">
      <c r="A5671" s="2" t="s">
        <v>853</v>
      </c>
      <c r="B5671" s="2" t="s">
        <v>854</v>
      </c>
      <c r="C5671" s="2">
        <v>2025</v>
      </c>
      <c r="D5671" s="2" t="s">
        <v>241</v>
      </c>
      <c r="E5671" s="2" t="s">
        <v>627</v>
      </c>
      <c r="F5671" s="2" t="s">
        <v>855</v>
      </c>
      <c r="G5671" s="2">
        <v>-117</v>
      </c>
      <c r="H5671" s="2">
        <v>8.4232145454734998E-3</v>
      </c>
      <c r="I5671" s="2">
        <v>9.4340002909303212E-3</v>
      </c>
      <c r="J5671" s="26" t="s">
        <v>700</v>
      </c>
    </row>
    <row r="5672" spans="1:10" ht="15.75" hidden="1" customHeight="1" x14ac:dyDescent="0.25">
      <c r="A5672" s="2" t="s">
        <v>853</v>
      </c>
      <c r="B5672" s="2" t="s">
        <v>854</v>
      </c>
      <c r="C5672" s="2">
        <v>2025</v>
      </c>
      <c r="D5672" s="2" t="s">
        <v>241</v>
      </c>
      <c r="E5672" s="2" t="s">
        <v>627</v>
      </c>
      <c r="F5672" s="2" t="s">
        <v>855</v>
      </c>
      <c r="G5672" s="2">
        <v>-116</v>
      </c>
      <c r="H5672" s="2">
        <v>8.551447186619E-3</v>
      </c>
      <c r="I5672" s="2">
        <v>9.57762084901328E-3</v>
      </c>
      <c r="J5672" s="26" t="s">
        <v>700</v>
      </c>
    </row>
    <row r="5673" spans="1:10" ht="15.75" hidden="1" customHeight="1" x14ac:dyDescent="0.25">
      <c r="A5673" s="2" t="s">
        <v>853</v>
      </c>
      <c r="B5673" s="2" t="s">
        <v>854</v>
      </c>
      <c r="C5673" s="2">
        <v>2025</v>
      </c>
      <c r="D5673" s="2" t="s">
        <v>241</v>
      </c>
      <c r="E5673" s="2" t="s">
        <v>627</v>
      </c>
      <c r="F5673" s="2" t="s">
        <v>855</v>
      </c>
      <c r="G5673" s="2">
        <v>-115</v>
      </c>
      <c r="H5673" s="2">
        <v>5.6204103166236996E-3</v>
      </c>
      <c r="I5673" s="2">
        <v>6.2948595546185445E-3</v>
      </c>
      <c r="J5673" s="26" t="s">
        <v>700</v>
      </c>
    </row>
    <row r="5674" spans="1:10" ht="15.75" hidden="1" customHeight="1" x14ac:dyDescent="0.25">
      <c r="A5674" s="2" t="s">
        <v>853</v>
      </c>
      <c r="B5674" s="2" t="s">
        <v>854</v>
      </c>
      <c r="C5674" s="2">
        <v>2025</v>
      </c>
      <c r="D5674" s="2" t="s">
        <v>241</v>
      </c>
      <c r="E5674" s="2" t="s">
        <v>627</v>
      </c>
      <c r="F5674" s="2" t="s">
        <v>855</v>
      </c>
      <c r="G5674" s="2">
        <v>-114</v>
      </c>
      <c r="H5674" s="2">
        <v>7.3004203150048999E-3</v>
      </c>
      <c r="I5674" s="2">
        <v>8.176470752805488E-3</v>
      </c>
      <c r="J5674" s="26" t="s">
        <v>700</v>
      </c>
    </row>
    <row r="5675" spans="1:10" ht="15.75" hidden="1" customHeight="1" x14ac:dyDescent="0.25">
      <c r="A5675" s="2" t="s">
        <v>853</v>
      </c>
      <c r="B5675" s="2" t="s">
        <v>854</v>
      </c>
      <c r="C5675" s="2">
        <v>2025</v>
      </c>
      <c r="D5675" s="2" t="s">
        <v>241</v>
      </c>
      <c r="E5675" s="2" t="s">
        <v>627</v>
      </c>
      <c r="F5675" s="2" t="s">
        <v>855</v>
      </c>
      <c r="G5675" s="2">
        <v>-113</v>
      </c>
      <c r="H5675" s="2">
        <v>1.8462863168679199E-2</v>
      </c>
      <c r="I5675" s="2">
        <v>2.0678406748920703E-2</v>
      </c>
      <c r="J5675" s="26" t="s">
        <v>700</v>
      </c>
    </row>
    <row r="5676" spans="1:10" ht="15.75" hidden="1" customHeight="1" x14ac:dyDescent="0.25">
      <c r="A5676" s="2" t="s">
        <v>853</v>
      </c>
      <c r="B5676" s="2" t="s">
        <v>854</v>
      </c>
      <c r="C5676" s="2">
        <v>2025</v>
      </c>
      <c r="D5676" s="2" t="s">
        <v>241</v>
      </c>
      <c r="E5676" s="2" t="s">
        <v>627</v>
      </c>
      <c r="F5676" s="2" t="s">
        <v>855</v>
      </c>
      <c r="G5676" s="2">
        <v>-111</v>
      </c>
      <c r="H5676" s="2">
        <v>5.3993931505829E-3</v>
      </c>
      <c r="I5676" s="2">
        <v>6.047320328652849E-3</v>
      </c>
      <c r="J5676" s="26" t="s">
        <v>700</v>
      </c>
    </row>
    <row r="5677" spans="1:10" ht="15.75" hidden="1" customHeight="1" x14ac:dyDescent="0.25">
      <c r="A5677" s="2" t="s">
        <v>853</v>
      </c>
      <c r="B5677" s="2" t="s">
        <v>854</v>
      </c>
      <c r="C5677" s="2">
        <v>2025</v>
      </c>
      <c r="D5677" s="2" t="s">
        <v>241</v>
      </c>
      <c r="E5677" s="2" t="s">
        <v>627</v>
      </c>
      <c r="F5677" s="2" t="s">
        <v>855</v>
      </c>
      <c r="G5677" s="2">
        <v>-110</v>
      </c>
      <c r="H5677" s="2">
        <v>1.5397606184706001E-3</v>
      </c>
      <c r="I5677" s="2">
        <v>1.7245318926870723E-3</v>
      </c>
      <c r="J5677" s="26" t="s">
        <v>700</v>
      </c>
    </row>
    <row r="5678" spans="1:10" ht="15.75" hidden="1" customHeight="1" x14ac:dyDescent="0.25">
      <c r="A5678" s="2" t="s">
        <v>853</v>
      </c>
      <c r="B5678" s="2" t="s">
        <v>854</v>
      </c>
      <c r="C5678" s="2">
        <v>2025</v>
      </c>
      <c r="D5678" s="2" t="s">
        <v>241</v>
      </c>
      <c r="E5678" s="2" t="s">
        <v>627</v>
      </c>
      <c r="F5678" s="2" t="s">
        <v>855</v>
      </c>
      <c r="G5678" s="2">
        <v>-109</v>
      </c>
      <c r="H5678" s="2">
        <v>1.5826913295314E-3</v>
      </c>
      <c r="I5678" s="2">
        <v>1.7726142890751681E-3</v>
      </c>
      <c r="J5678" s="26" t="s">
        <v>700</v>
      </c>
    </row>
    <row r="5679" spans="1:10" ht="15.75" hidden="1" customHeight="1" x14ac:dyDescent="0.25">
      <c r="A5679" s="2" t="s">
        <v>853</v>
      </c>
      <c r="B5679" s="2" t="s">
        <v>854</v>
      </c>
      <c r="C5679" s="2">
        <v>2025</v>
      </c>
      <c r="D5679" s="2" t="s">
        <v>241</v>
      </c>
      <c r="E5679" s="2" t="s">
        <v>627</v>
      </c>
      <c r="F5679" s="2" t="s">
        <v>855</v>
      </c>
      <c r="G5679" s="2">
        <v>-108</v>
      </c>
      <c r="H5679" s="2">
        <v>2.3817839100956899E-2</v>
      </c>
      <c r="I5679" s="2">
        <v>2.6675979793071729E-2</v>
      </c>
      <c r="J5679" s="26" t="s">
        <v>700</v>
      </c>
    </row>
    <row r="5680" spans="1:10" ht="15.75" hidden="1" customHeight="1" x14ac:dyDescent="0.25">
      <c r="A5680" s="2" t="s">
        <v>853</v>
      </c>
      <c r="B5680" s="2" t="s">
        <v>854</v>
      </c>
      <c r="C5680" s="2">
        <v>2025</v>
      </c>
      <c r="D5680" s="2" t="s">
        <v>241</v>
      </c>
      <c r="E5680" s="2" t="s">
        <v>627</v>
      </c>
      <c r="F5680" s="2" t="s">
        <v>855</v>
      </c>
      <c r="G5680" s="2">
        <v>-107</v>
      </c>
      <c r="H5680" s="2">
        <v>2.7389544993639001E-3</v>
      </c>
      <c r="I5680" s="2">
        <v>3.0676290392875685E-3</v>
      </c>
      <c r="J5680" s="26" t="s">
        <v>700</v>
      </c>
    </row>
    <row r="5681" spans="1:10" ht="15.75" hidden="1" customHeight="1" x14ac:dyDescent="0.25">
      <c r="A5681" s="2" t="s">
        <v>853</v>
      </c>
      <c r="B5681" s="2" t="s">
        <v>854</v>
      </c>
      <c r="C5681" s="2">
        <v>2025</v>
      </c>
      <c r="D5681" s="2" t="s">
        <v>241</v>
      </c>
      <c r="E5681" s="2" t="s">
        <v>627</v>
      </c>
      <c r="F5681" s="2" t="s">
        <v>855</v>
      </c>
      <c r="G5681" s="2">
        <v>-106</v>
      </c>
      <c r="H5681" s="2">
        <v>4.0520572802051997E-3</v>
      </c>
      <c r="I5681" s="2">
        <v>4.5383041538298238E-3</v>
      </c>
      <c r="J5681" s="26" t="s">
        <v>700</v>
      </c>
    </row>
    <row r="5682" spans="1:10" ht="15.75" hidden="1" customHeight="1" x14ac:dyDescent="0.25">
      <c r="A5682" s="2" t="s">
        <v>853</v>
      </c>
      <c r="B5682" s="2" t="s">
        <v>854</v>
      </c>
      <c r="C5682" s="2">
        <v>2025</v>
      </c>
      <c r="D5682" s="2" t="s">
        <v>241</v>
      </c>
      <c r="E5682" s="2" t="s">
        <v>627</v>
      </c>
      <c r="F5682" s="2" t="s">
        <v>855</v>
      </c>
      <c r="G5682" s="2">
        <v>-105</v>
      </c>
      <c r="H5682" s="2">
        <v>8.1980684772134001E-3</v>
      </c>
      <c r="I5682" s="2">
        <v>9.1818366944790095E-3</v>
      </c>
      <c r="J5682" s="26" t="s">
        <v>700</v>
      </c>
    </row>
    <row r="5683" spans="1:10" ht="15.75" hidden="1" customHeight="1" x14ac:dyDescent="0.25">
      <c r="A5683" s="2" t="s">
        <v>853</v>
      </c>
      <c r="B5683" s="2" t="s">
        <v>854</v>
      </c>
      <c r="C5683" s="2">
        <v>2025</v>
      </c>
      <c r="D5683" s="2" t="s">
        <v>241</v>
      </c>
      <c r="E5683" s="2" t="s">
        <v>627</v>
      </c>
      <c r="F5683" s="2" t="s">
        <v>855</v>
      </c>
      <c r="G5683" s="2">
        <v>-104</v>
      </c>
      <c r="H5683" s="2">
        <v>3.1950748525560002E-3</v>
      </c>
      <c r="I5683" s="2">
        <v>3.5784838348627205E-3</v>
      </c>
      <c r="J5683" s="26" t="s">
        <v>700</v>
      </c>
    </row>
    <row r="5684" spans="1:10" ht="15.75" hidden="1" customHeight="1" x14ac:dyDescent="0.25">
      <c r="A5684" s="2" t="s">
        <v>853</v>
      </c>
      <c r="B5684" s="2" t="s">
        <v>854</v>
      </c>
      <c r="C5684" s="2">
        <v>2025</v>
      </c>
      <c r="D5684" s="2" t="s">
        <v>241</v>
      </c>
      <c r="E5684" s="2" t="s">
        <v>627</v>
      </c>
      <c r="F5684" s="2" t="s">
        <v>855</v>
      </c>
      <c r="G5684" s="2">
        <v>-103</v>
      </c>
      <c r="H5684" s="2">
        <v>8.0420800950378006E-3</v>
      </c>
      <c r="I5684" s="2">
        <v>9.0071297064423378E-3</v>
      </c>
      <c r="J5684" s="26" t="s">
        <v>700</v>
      </c>
    </row>
    <row r="5685" spans="1:10" ht="15.75" hidden="1" customHeight="1" x14ac:dyDescent="0.25">
      <c r="A5685" s="2" t="s">
        <v>853</v>
      </c>
      <c r="B5685" s="2" t="s">
        <v>854</v>
      </c>
      <c r="C5685" s="2">
        <v>2025</v>
      </c>
      <c r="D5685" s="2" t="s">
        <v>241</v>
      </c>
      <c r="E5685" s="2" t="s">
        <v>627</v>
      </c>
      <c r="F5685" s="2" t="s">
        <v>855</v>
      </c>
      <c r="G5685" s="2">
        <v>-102</v>
      </c>
      <c r="H5685" s="2">
        <v>6.0359552735463002E-3</v>
      </c>
      <c r="I5685" s="2">
        <v>6.7602699063718571E-3</v>
      </c>
      <c r="J5685" s="26" t="s">
        <v>700</v>
      </c>
    </row>
    <row r="5686" spans="1:10" ht="15.75" hidden="1" customHeight="1" x14ac:dyDescent="0.25">
      <c r="A5686" s="2" t="s">
        <v>853</v>
      </c>
      <c r="B5686" s="2" t="s">
        <v>854</v>
      </c>
      <c r="C5686" s="2">
        <v>2025</v>
      </c>
      <c r="D5686" s="2" t="s">
        <v>241</v>
      </c>
      <c r="E5686" s="2" t="s">
        <v>627</v>
      </c>
      <c r="F5686" s="2" t="s">
        <v>855</v>
      </c>
      <c r="G5686" s="2">
        <v>-101</v>
      </c>
      <c r="H5686" s="2">
        <v>4.1443243389949003E-3</v>
      </c>
      <c r="I5686" s="2">
        <v>4.641643259674289E-3</v>
      </c>
      <c r="J5686" s="26" t="s">
        <v>700</v>
      </c>
    </row>
    <row r="5687" spans="1:10" ht="15.75" hidden="1" customHeight="1" x14ac:dyDescent="0.25">
      <c r="A5687" s="2" t="s">
        <v>853</v>
      </c>
      <c r="B5687" s="2" t="s">
        <v>854</v>
      </c>
      <c r="C5687" s="2">
        <v>2025</v>
      </c>
      <c r="D5687" s="2" t="s">
        <v>241</v>
      </c>
      <c r="E5687" s="2" t="s">
        <v>627</v>
      </c>
      <c r="F5687" s="2" t="s">
        <v>855</v>
      </c>
      <c r="G5687" s="2">
        <v>-100</v>
      </c>
      <c r="H5687" s="2">
        <v>1.5514526749030001E-3</v>
      </c>
      <c r="I5687" s="2">
        <v>1.7376269958913602E-3</v>
      </c>
      <c r="J5687" s="26" t="s">
        <v>700</v>
      </c>
    </row>
    <row r="5688" spans="1:10" ht="15.75" hidden="1" customHeight="1" x14ac:dyDescent="0.25">
      <c r="A5688" s="2" t="s">
        <v>853</v>
      </c>
      <c r="B5688" s="2" t="s">
        <v>854</v>
      </c>
      <c r="C5688" s="2">
        <v>2025</v>
      </c>
      <c r="D5688" s="2" t="s">
        <v>241</v>
      </c>
      <c r="E5688" s="2" t="s">
        <v>627</v>
      </c>
      <c r="F5688" s="2" t="s">
        <v>855</v>
      </c>
      <c r="G5688" s="2">
        <v>-99</v>
      </c>
      <c r="H5688" s="2">
        <v>4.8526868922636E-3</v>
      </c>
      <c r="I5688" s="2">
        <v>5.4350093193352321E-3</v>
      </c>
      <c r="J5688" s="26" t="s">
        <v>700</v>
      </c>
    </row>
    <row r="5689" spans="1:10" ht="15.75" hidden="1" customHeight="1" x14ac:dyDescent="0.25">
      <c r="A5689" s="2" t="s">
        <v>853</v>
      </c>
      <c r="B5689" s="2" t="s">
        <v>854</v>
      </c>
      <c r="C5689" s="2">
        <v>2025</v>
      </c>
      <c r="D5689" s="2" t="s">
        <v>241</v>
      </c>
      <c r="E5689" s="2" t="s">
        <v>627</v>
      </c>
      <c r="F5689" s="2" t="s">
        <v>855</v>
      </c>
      <c r="G5689" s="2">
        <v>-98</v>
      </c>
      <c r="H5689" s="2">
        <v>4.3236837955192E-3</v>
      </c>
      <c r="I5689" s="2">
        <v>4.8425258509815043E-3</v>
      </c>
      <c r="J5689" s="26" t="s">
        <v>700</v>
      </c>
    </row>
    <row r="5690" spans="1:10" ht="15.75" hidden="1" customHeight="1" x14ac:dyDescent="0.25">
      <c r="A5690" s="2" t="s">
        <v>853</v>
      </c>
      <c r="B5690" s="2" t="s">
        <v>854</v>
      </c>
      <c r="C5690" s="2">
        <v>2025</v>
      </c>
      <c r="D5690" s="2" t="s">
        <v>241</v>
      </c>
      <c r="E5690" s="2" t="s">
        <v>627</v>
      </c>
      <c r="F5690" s="2" t="s">
        <v>855</v>
      </c>
      <c r="G5690" s="2">
        <v>-97</v>
      </c>
      <c r="H5690" s="2">
        <v>2.8337788535281998E-3</v>
      </c>
      <c r="I5690" s="2">
        <v>3.173832315951584E-3</v>
      </c>
      <c r="J5690" s="26" t="s">
        <v>700</v>
      </c>
    </row>
    <row r="5691" spans="1:10" ht="15.75" hidden="1" customHeight="1" x14ac:dyDescent="0.25">
      <c r="A5691" s="2" t="s">
        <v>853</v>
      </c>
      <c r="B5691" s="2" t="s">
        <v>854</v>
      </c>
      <c r="C5691" s="2">
        <v>2025</v>
      </c>
      <c r="D5691" s="2" t="s">
        <v>241</v>
      </c>
      <c r="E5691" s="2" t="s">
        <v>627</v>
      </c>
      <c r="F5691" s="2" t="s">
        <v>855</v>
      </c>
      <c r="G5691" s="2">
        <v>-96</v>
      </c>
      <c r="H5691" s="2">
        <v>4.2112749069929001E-3</v>
      </c>
      <c r="I5691" s="2">
        <v>4.7166278958320484E-3</v>
      </c>
      <c r="J5691" s="26" t="s">
        <v>700</v>
      </c>
    </row>
    <row r="5692" spans="1:10" ht="15.75" hidden="1" customHeight="1" x14ac:dyDescent="0.25">
      <c r="A5692" s="2" t="s">
        <v>853</v>
      </c>
      <c r="B5692" s="2" t="s">
        <v>854</v>
      </c>
      <c r="C5692" s="2">
        <v>2025</v>
      </c>
      <c r="D5692" s="2" t="s">
        <v>241</v>
      </c>
      <c r="E5692" s="2" t="s">
        <v>627</v>
      </c>
      <c r="F5692" s="2" t="s">
        <v>855</v>
      </c>
      <c r="G5692" s="2">
        <v>-95</v>
      </c>
      <c r="H5692" s="2">
        <v>1.3838210143149001E-3</v>
      </c>
      <c r="I5692" s="2">
        <v>1.5498795360326882E-3</v>
      </c>
      <c r="J5692" s="26" t="s">
        <v>700</v>
      </c>
    </row>
    <row r="5693" spans="1:10" ht="15.75" hidden="1" customHeight="1" x14ac:dyDescent="0.25">
      <c r="A5693" s="2" t="s">
        <v>853</v>
      </c>
      <c r="B5693" s="2" t="s">
        <v>854</v>
      </c>
      <c r="C5693" s="2">
        <v>2025</v>
      </c>
      <c r="D5693" s="2" t="s">
        <v>241</v>
      </c>
      <c r="E5693" s="2" t="s">
        <v>627</v>
      </c>
      <c r="F5693" s="2" t="s">
        <v>855</v>
      </c>
      <c r="G5693" s="2">
        <v>-94</v>
      </c>
      <c r="H5693" s="2">
        <v>1.13966016797349E-2</v>
      </c>
      <c r="I5693" s="2">
        <v>1.276419388130309E-2</v>
      </c>
      <c r="J5693" s="26" t="s">
        <v>700</v>
      </c>
    </row>
    <row r="5694" spans="1:10" ht="15.75" hidden="1" customHeight="1" x14ac:dyDescent="0.25">
      <c r="A5694" s="2" t="s">
        <v>853</v>
      </c>
      <c r="B5694" s="2" t="s">
        <v>854</v>
      </c>
      <c r="C5694" s="2">
        <v>2025</v>
      </c>
      <c r="D5694" s="2" t="s">
        <v>241</v>
      </c>
      <c r="E5694" s="2" t="s">
        <v>627</v>
      </c>
      <c r="F5694" s="2" t="s">
        <v>855</v>
      </c>
      <c r="G5694" s="2">
        <v>-93</v>
      </c>
      <c r="H5694" s="2">
        <v>4.9492688849568003E-3</v>
      </c>
      <c r="I5694" s="2">
        <v>5.5431811511516167E-3</v>
      </c>
      <c r="J5694" s="26" t="s">
        <v>700</v>
      </c>
    </row>
    <row r="5695" spans="1:10" ht="15.75" hidden="1" customHeight="1" x14ac:dyDescent="0.25">
      <c r="A5695" s="2" t="s">
        <v>853</v>
      </c>
      <c r="B5695" s="2" t="s">
        <v>854</v>
      </c>
      <c r="C5695" s="2">
        <v>2025</v>
      </c>
      <c r="D5695" s="2" t="s">
        <v>241</v>
      </c>
      <c r="E5695" s="2" t="s">
        <v>627</v>
      </c>
      <c r="F5695" s="2" t="s">
        <v>855</v>
      </c>
      <c r="G5695" s="2">
        <v>-92</v>
      </c>
      <c r="H5695" s="2">
        <v>8.9211835293099007E-3</v>
      </c>
      <c r="I5695" s="2">
        <v>9.9917255528270896E-3</v>
      </c>
      <c r="J5695" s="26" t="s">
        <v>700</v>
      </c>
    </row>
    <row r="5696" spans="1:10" ht="15.75" hidden="1" customHeight="1" x14ac:dyDescent="0.25">
      <c r="A5696" s="2" t="s">
        <v>853</v>
      </c>
      <c r="B5696" s="2" t="s">
        <v>854</v>
      </c>
      <c r="C5696" s="2">
        <v>2025</v>
      </c>
      <c r="D5696" s="2" t="s">
        <v>241</v>
      </c>
      <c r="E5696" s="2" t="s">
        <v>627</v>
      </c>
      <c r="F5696" s="2" t="s">
        <v>855</v>
      </c>
      <c r="G5696" s="2">
        <v>-91</v>
      </c>
      <c r="H5696" s="2">
        <v>6.3933925703168002E-3</v>
      </c>
      <c r="I5696" s="2">
        <v>7.1605996787548172E-3</v>
      </c>
      <c r="J5696" s="26" t="s">
        <v>700</v>
      </c>
    </row>
    <row r="5697" spans="1:10" ht="15.75" hidden="1" customHeight="1" x14ac:dyDescent="0.25">
      <c r="A5697" s="2" t="s">
        <v>853</v>
      </c>
      <c r="B5697" s="2" t="s">
        <v>854</v>
      </c>
      <c r="C5697" s="2">
        <v>2025</v>
      </c>
      <c r="D5697" s="2" t="s">
        <v>241</v>
      </c>
      <c r="E5697" s="2" t="s">
        <v>627</v>
      </c>
      <c r="F5697" s="2" t="s">
        <v>855</v>
      </c>
      <c r="G5697" s="2">
        <v>-90</v>
      </c>
      <c r="H5697" s="2">
        <v>5.6300975847989E-3</v>
      </c>
      <c r="I5697" s="2">
        <v>6.3057092949747682E-3</v>
      </c>
      <c r="J5697" s="26" t="s">
        <v>700</v>
      </c>
    </row>
    <row r="5698" spans="1:10" ht="15.75" hidden="1" customHeight="1" x14ac:dyDescent="0.25">
      <c r="A5698" s="2" t="s">
        <v>853</v>
      </c>
      <c r="B5698" s="2" t="s">
        <v>854</v>
      </c>
      <c r="C5698" s="2">
        <v>2025</v>
      </c>
      <c r="D5698" s="2" t="s">
        <v>241</v>
      </c>
      <c r="E5698" s="2" t="s">
        <v>627</v>
      </c>
      <c r="F5698" s="2" t="s">
        <v>855</v>
      </c>
      <c r="G5698" s="2">
        <v>-89</v>
      </c>
      <c r="H5698" s="2">
        <v>7.4578092899173004E-3</v>
      </c>
      <c r="I5698" s="2">
        <v>8.3527464047073764E-3</v>
      </c>
      <c r="J5698" s="26" t="s">
        <v>700</v>
      </c>
    </row>
    <row r="5699" spans="1:10" ht="15.75" hidden="1" customHeight="1" x14ac:dyDescent="0.25">
      <c r="A5699" s="2" t="s">
        <v>853</v>
      </c>
      <c r="B5699" s="2" t="s">
        <v>854</v>
      </c>
      <c r="C5699" s="2">
        <v>2025</v>
      </c>
      <c r="D5699" s="2" t="s">
        <v>241</v>
      </c>
      <c r="E5699" s="2" t="s">
        <v>627</v>
      </c>
      <c r="F5699" s="2" t="s">
        <v>855</v>
      </c>
      <c r="G5699" s="2">
        <v>-88</v>
      </c>
      <c r="H5699" s="2">
        <v>2.2810122463851998E-3</v>
      </c>
      <c r="I5699" s="2">
        <v>2.554733715951424E-3</v>
      </c>
      <c r="J5699" s="26" t="s">
        <v>700</v>
      </c>
    </row>
    <row r="5700" spans="1:10" ht="15.75" hidden="1" customHeight="1" x14ac:dyDescent="0.25">
      <c r="A5700" s="2" t="s">
        <v>853</v>
      </c>
      <c r="B5700" s="2" t="s">
        <v>854</v>
      </c>
      <c r="C5700" s="2">
        <v>2025</v>
      </c>
      <c r="D5700" s="2" t="s">
        <v>241</v>
      </c>
      <c r="E5700" s="2" t="s">
        <v>627</v>
      </c>
      <c r="F5700" s="2" t="s">
        <v>855</v>
      </c>
      <c r="G5700" s="2">
        <v>-87</v>
      </c>
      <c r="H5700" s="2">
        <v>8.7185127194971002E-3</v>
      </c>
      <c r="I5700" s="2">
        <v>9.7647342458367526E-3</v>
      </c>
      <c r="J5700" s="26" t="s">
        <v>700</v>
      </c>
    </row>
    <row r="5701" spans="1:10" ht="15.75" hidden="1" customHeight="1" x14ac:dyDescent="0.25">
      <c r="A5701" s="2" t="s">
        <v>853</v>
      </c>
      <c r="B5701" s="2" t="s">
        <v>854</v>
      </c>
      <c r="C5701" s="2">
        <v>2025</v>
      </c>
      <c r="D5701" s="2" t="s">
        <v>241</v>
      </c>
      <c r="E5701" s="2" t="s">
        <v>627</v>
      </c>
      <c r="F5701" s="2" t="s">
        <v>855</v>
      </c>
      <c r="G5701" s="2">
        <v>-86</v>
      </c>
      <c r="H5701" s="2">
        <v>3.0392372282222E-3</v>
      </c>
      <c r="I5701" s="2">
        <v>3.4039456956088641E-3</v>
      </c>
      <c r="J5701" s="26" t="s">
        <v>700</v>
      </c>
    </row>
    <row r="5702" spans="1:10" ht="15.75" hidden="1" customHeight="1" x14ac:dyDescent="0.25">
      <c r="A5702" s="2" t="s">
        <v>853</v>
      </c>
      <c r="B5702" s="2" t="s">
        <v>854</v>
      </c>
      <c r="C5702" s="2">
        <v>2025</v>
      </c>
      <c r="D5702" s="2" t="s">
        <v>241</v>
      </c>
      <c r="E5702" s="2" t="s">
        <v>627</v>
      </c>
      <c r="F5702" s="2" t="s">
        <v>855</v>
      </c>
      <c r="G5702" s="2">
        <v>-85</v>
      </c>
      <c r="H5702" s="2">
        <v>6.0081656556575996E-3</v>
      </c>
      <c r="I5702" s="2">
        <v>6.7291455343365123E-3</v>
      </c>
      <c r="J5702" s="26" t="s">
        <v>700</v>
      </c>
    </row>
    <row r="5703" spans="1:10" ht="15.75" hidden="1" customHeight="1" x14ac:dyDescent="0.25">
      <c r="A5703" s="2" t="s">
        <v>853</v>
      </c>
      <c r="B5703" s="2" t="s">
        <v>854</v>
      </c>
      <c r="C5703" s="2">
        <v>2025</v>
      </c>
      <c r="D5703" s="2" t="s">
        <v>241</v>
      </c>
      <c r="E5703" s="2" t="s">
        <v>627</v>
      </c>
      <c r="F5703" s="2" t="s">
        <v>855</v>
      </c>
      <c r="G5703" s="2">
        <v>-84</v>
      </c>
      <c r="H5703" s="2">
        <v>2.7836777735502E-3</v>
      </c>
      <c r="I5703" s="2">
        <v>3.1177191063762244E-3</v>
      </c>
      <c r="J5703" s="26" t="s">
        <v>700</v>
      </c>
    </row>
    <row r="5704" spans="1:10" ht="15.75" hidden="1" customHeight="1" x14ac:dyDescent="0.25">
      <c r="A5704" s="2" t="s">
        <v>853</v>
      </c>
      <c r="B5704" s="2" t="s">
        <v>854</v>
      </c>
      <c r="C5704" s="2">
        <v>2025</v>
      </c>
      <c r="D5704" s="2" t="s">
        <v>241</v>
      </c>
      <c r="E5704" s="2" t="s">
        <v>627</v>
      </c>
      <c r="F5704" s="2" t="s">
        <v>855</v>
      </c>
      <c r="G5704" s="2">
        <v>-83</v>
      </c>
      <c r="H5704" s="2">
        <v>9.4365957193076992E-3</v>
      </c>
      <c r="I5704" s="2">
        <v>1.0568987205624623E-2</v>
      </c>
      <c r="J5704" s="26" t="s">
        <v>700</v>
      </c>
    </row>
    <row r="5705" spans="1:10" ht="15.75" hidden="1" customHeight="1" x14ac:dyDescent="0.25">
      <c r="A5705" s="2" t="s">
        <v>853</v>
      </c>
      <c r="B5705" s="2" t="s">
        <v>854</v>
      </c>
      <c r="C5705" s="2">
        <v>2025</v>
      </c>
      <c r="D5705" s="2" t="s">
        <v>241</v>
      </c>
      <c r="E5705" s="2" t="s">
        <v>627</v>
      </c>
      <c r="F5705" s="2" t="s">
        <v>855</v>
      </c>
      <c r="G5705" s="2">
        <v>-82</v>
      </c>
      <c r="H5705" s="2">
        <v>1.2894123676233001E-2</v>
      </c>
      <c r="I5705" s="2">
        <v>1.4441418517380962E-2</v>
      </c>
      <c r="J5705" s="26" t="s">
        <v>700</v>
      </c>
    </row>
    <row r="5706" spans="1:10" ht="15.75" hidden="1" customHeight="1" x14ac:dyDescent="0.25">
      <c r="A5706" s="2" t="s">
        <v>853</v>
      </c>
      <c r="B5706" s="2" t="s">
        <v>854</v>
      </c>
      <c r="C5706" s="2">
        <v>2025</v>
      </c>
      <c r="D5706" s="2" t="s">
        <v>241</v>
      </c>
      <c r="E5706" s="2" t="s">
        <v>627</v>
      </c>
      <c r="F5706" s="2" t="s">
        <v>855</v>
      </c>
      <c r="G5706" s="2">
        <v>-81</v>
      </c>
      <c r="H5706" s="2">
        <v>2.1871912758796999E-3</v>
      </c>
      <c r="I5706" s="2">
        <v>2.4496542289852642E-3</v>
      </c>
      <c r="J5706" s="26" t="s">
        <v>700</v>
      </c>
    </row>
    <row r="5707" spans="1:10" ht="15.75" hidden="1" customHeight="1" x14ac:dyDescent="0.25">
      <c r="A5707" s="2" t="s">
        <v>853</v>
      </c>
      <c r="B5707" s="2" t="s">
        <v>854</v>
      </c>
      <c r="C5707" s="2">
        <v>2025</v>
      </c>
      <c r="D5707" s="2" t="s">
        <v>241</v>
      </c>
      <c r="E5707" s="2" t="s">
        <v>627</v>
      </c>
      <c r="F5707" s="2" t="s">
        <v>855</v>
      </c>
      <c r="G5707" s="2">
        <v>-80</v>
      </c>
      <c r="H5707" s="2">
        <v>5.6788122747092997E-3</v>
      </c>
      <c r="I5707" s="2">
        <v>6.3602697476744163E-3</v>
      </c>
      <c r="J5707" s="26" t="s">
        <v>700</v>
      </c>
    </row>
    <row r="5708" spans="1:10" ht="15.75" hidden="1" customHeight="1" x14ac:dyDescent="0.25">
      <c r="A5708" s="2" t="s">
        <v>853</v>
      </c>
      <c r="B5708" s="2" t="s">
        <v>854</v>
      </c>
      <c r="C5708" s="2">
        <v>2025</v>
      </c>
      <c r="D5708" s="2" t="s">
        <v>241</v>
      </c>
      <c r="E5708" s="2" t="s">
        <v>627</v>
      </c>
      <c r="F5708" s="2" t="s">
        <v>855</v>
      </c>
      <c r="G5708" s="2">
        <v>-79</v>
      </c>
      <c r="H5708" s="2">
        <v>1.8065673066303E-3</v>
      </c>
      <c r="I5708" s="2">
        <v>2.0233553834259361E-3</v>
      </c>
      <c r="J5708" s="26" t="s">
        <v>700</v>
      </c>
    </row>
    <row r="5709" spans="1:10" ht="15.75" hidden="1" customHeight="1" x14ac:dyDescent="0.25">
      <c r="A5709" s="2" t="s">
        <v>853</v>
      </c>
      <c r="B5709" s="2" t="s">
        <v>854</v>
      </c>
      <c r="C5709" s="2">
        <v>2025</v>
      </c>
      <c r="D5709" s="2" t="s">
        <v>241</v>
      </c>
      <c r="E5709" s="2" t="s">
        <v>627</v>
      </c>
      <c r="F5709" s="2" t="s">
        <v>855</v>
      </c>
      <c r="G5709" s="2">
        <v>-77</v>
      </c>
      <c r="H5709" s="2">
        <v>6.4047097694129003E-3</v>
      </c>
      <c r="I5709" s="2">
        <v>7.1732749417424491E-3</v>
      </c>
      <c r="J5709" s="26" t="s">
        <v>700</v>
      </c>
    </row>
    <row r="5710" spans="1:10" ht="15.75" hidden="1" customHeight="1" x14ac:dyDescent="0.25">
      <c r="A5710" s="2" t="s">
        <v>853</v>
      </c>
      <c r="B5710" s="2" t="s">
        <v>854</v>
      </c>
      <c r="C5710" s="2">
        <v>2025</v>
      </c>
      <c r="D5710" s="2" t="s">
        <v>241</v>
      </c>
      <c r="E5710" s="2" t="s">
        <v>627</v>
      </c>
      <c r="F5710" s="2" t="s">
        <v>855</v>
      </c>
      <c r="G5710" s="2">
        <v>-76</v>
      </c>
      <c r="H5710" s="2">
        <v>4.8378101782873004E-3</v>
      </c>
      <c r="I5710" s="2">
        <v>5.4183473996817768E-3</v>
      </c>
      <c r="J5710" s="26" t="s">
        <v>700</v>
      </c>
    </row>
    <row r="5711" spans="1:10" ht="15.75" hidden="1" customHeight="1" x14ac:dyDescent="0.25">
      <c r="A5711" s="2" t="s">
        <v>853</v>
      </c>
      <c r="B5711" s="2" t="s">
        <v>854</v>
      </c>
      <c r="C5711" s="2">
        <v>2025</v>
      </c>
      <c r="D5711" s="2" t="s">
        <v>241</v>
      </c>
      <c r="E5711" s="2" t="s">
        <v>627</v>
      </c>
      <c r="F5711" s="2" t="s">
        <v>855</v>
      </c>
      <c r="G5711" s="2">
        <v>-75</v>
      </c>
      <c r="H5711" s="2">
        <v>2.0638734567909999E-3</v>
      </c>
      <c r="I5711" s="2">
        <v>2.3115382716059202E-3</v>
      </c>
      <c r="J5711" s="26" t="s">
        <v>700</v>
      </c>
    </row>
    <row r="5712" spans="1:10" ht="15.75" hidden="1" customHeight="1" x14ac:dyDescent="0.25">
      <c r="A5712" s="2" t="s">
        <v>853</v>
      </c>
      <c r="B5712" s="2" t="s">
        <v>854</v>
      </c>
      <c r="C5712" s="2">
        <v>2025</v>
      </c>
      <c r="D5712" s="2" t="s">
        <v>241</v>
      </c>
      <c r="E5712" s="2" t="s">
        <v>627</v>
      </c>
      <c r="F5712" s="2" t="s">
        <v>855</v>
      </c>
      <c r="G5712" s="2">
        <v>-74</v>
      </c>
      <c r="H5712" s="2">
        <v>8.6626963457089997E-4</v>
      </c>
      <c r="I5712" s="2">
        <v>9.7022199071940805E-4</v>
      </c>
      <c r="J5712" s="26" t="s">
        <v>700</v>
      </c>
    </row>
    <row r="5713" spans="1:10" ht="15.75" hidden="1" customHeight="1" x14ac:dyDescent="0.25">
      <c r="A5713" s="2" t="s">
        <v>853</v>
      </c>
      <c r="B5713" s="2" t="s">
        <v>854</v>
      </c>
      <c r="C5713" s="2">
        <v>2025</v>
      </c>
      <c r="D5713" s="2" t="s">
        <v>241</v>
      </c>
      <c r="E5713" s="2" t="s">
        <v>627</v>
      </c>
      <c r="F5713" s="2" t="s">
        <v>855</v>
      </c>
      <c r="G5713" s="2">
        <v>-73</v>
      </c>
      <c r="H5713" s="2">
        <v>1.7953861970453999E-3</v>
      </c>
      <c r="I5713" s="2">
        <v>2.0108325406908482E-3</v>
      </c>
      <c r="J5713" s="26" t="s">
        <v>700</v>
      </c>
    </row>
    <row r="5714" spans="1:10" ht="15.75" hidden="1" customHeight="1" x14ac:dyDescent="0.25">
      <c r="A5714" s="2" t="s">
        <v>853</v>
      </c>
      <c r="B5714" s="2" t="s">
        <v>854</v>
      </c>
      <c r="C5714" s="2">
        <v>2025</v>
      </c>
      <c r="D5714" s="2" t="s">
        <v>241</v>
      </c>
      <c r="E5714" s="2" t="s">
        <v>627</v>
      </c>
      <c r="F5714" s="2" t="s">
        <v>855</v>
      </c>
      <c r="G5714" s="2">
        <v>-72</v>
      </c>
      <c r="H5714" s="2">
        <v>7.0275212056003997E-3</v>
      </c>
      <c r="I5714" s="2">
        <v>7.8708237502724491E-3</v>
      </c>
      <c r="J5714" s="26" t="s">
        <v>700</v>
      </c>
    </row>
    <row r="5715" spans="1:10" ht="15.75" hidden="1" customHeight="1" x14ac:dyDescent="0.25">
      <c r="A5715" s="2" t="s">
        <v>853</v>
      </c>
      <c r="B5715" s="2" t="s">
        <v>854</v>
      </c>
      <c r="C5715" s="2">
        <v>2025</v>
      </c>
      <c r="D5715" s="2" t="s">
        <v>241</v>
      </c>
      <c r="E5715" s="2" t="s">
        <v>627</v>
      </c>
      <c r="F5715" s="2" t="s">
        <v>855</v>
      </c>
      <c r="G5715" s="2">
        <v>-71</v>
      </c>
      <c r="H5715" s="2">
        <v>2.7059855055994999E-3</v>
      </c>
      <c r="I5715" s="2">
        <v>3.03070376627144E-3</v>
      </c>
      <c r="J5715" s="26" t="s">
        <v>700</v>
      </c>
    </row>
    <row r="5716" spans="1:10" ht="15.75" hidden="1" customHeight="1" x14ac:dyDescent="0.25">
      <c r="A5716" s="2" t="s">
        <v>853</v>
      </c>
      <c r="B5716" s="2" t="s">
        <v>854</v>
      </c>
      <c r="C5716" s="2">
        <v>2025</v>
      </c>
      <c r="D5716" s="2" t="s">
        <v>241</v>
      </c>
      <c r="E5716" s="2" t="s">
        <v>627</v>
      </c>
      <c r="F5716" s="2" t="s">
        <v>855</v>
      </c>
      <c r="G5716" s="2">
        <v>-70</v>
      </c>
      <c r="H5716" s="2">
        <v>2.3186213802545998E-3</v>
      </c>
      <c r="I5716" s="2">
        <v>2.5968559458851522E-3</v>
      </c>
      <c r="J5716" s="26" t="s">
        <v>700</v>
      </c>
    </row>
    <row r="5717" spans="1:10" ht="15.75" hidden="1" customHeight="1" x14ac:dyDescent="0.25">
      <c r="A5717" s="2" t="s">
        <v>853</v>
      </c>
      <c r="B5717" s="2" t="s">
        <v>854</v>
      </c>
      <c r="C5717" s="2">
        <v>2025</v>
      </c>
      <c r="D5717" s="2" t="s">
        <v>241</v>
      </c>
      <c r="E5717" s="2" t="s">
        <v>627</v>
      </c>
      <c r="F5717" s="2" t="s">
        <v>855</v>
      </c>
      <c r="G5717" s="2">
        <v>-69</v>
      </c>
      <c r="H5717" s="2">
        <v>4.3994796578772002E-3</v>
      </c>
      <c r="I5717" s="2">
        <v>4.9274172168224644E-3</v>
      </c>
      <c r="J5717" s="26" t="s">
        <v>700</v>
      </c>
    </row>
    <row r="5718" spans="1:10" ht="15.75" hidden="1" customHeight="1" x14ac:dyDescent="0.25">
      <c r="A5718" s="2" t="s">
        <v>853</v>
      </c>
      <c r="B5718" s="2" t="s">
        <v>854</v>
      </c>
      <c r="C5718" s="2">
        <v>2025</v>
      </c>
      <c r="D5718" s="2" t="s">
        <v>241</v>
      </c>
      <c r="E5718" s="2" t="s">
        <v>627</v>
      </c>
      <c r="F5718" s="2" t="s">
        <v>855</v>
      </c>
      <c r="G5718" s="2">
        <v>-68</v>
      </c>
      <c r="H5718" s="2">
        <v>8.0287510063499004E-3</v>
      </c>
      <c r="I5718" s="2">
        <v>8.9922011271118887E-3</v>
      </c>
      <c r="J5718" s="26" t="s">
        <v>700</v>
      </c>
    </row>
    <row r="5719" spans="1:10" ht="15.75" hidden="1" customHeight="1" x14ac:dyDescent="0.25">
      <c r="A5719" s="2" t="s">
        <v>853</v>
      </c>
      <c r="B5719" s="2" t="s">
        <v>854</v>
      </c>
      <c r="C5719" s="2">
        <v>2025</v>
      </c>
      <c r="D5719" s="2" t="s">
        <v>241</v>
      </c>
      <c r="E5719" s="2" t="s">
        <v>627</v>
      </c>
      <c r="F5719" s="2" t="s">
        <v>855</v>
      </c>
      <c r="G5719" s="2">
        <v>-67</v>
      </c>
      <c r="H5719" s="2">
        <v>2.7667042450047999E-3</v>
      </c>
      <c r="I5719" s="2">
        <v>3.0987087544053762E-3</v>
      </c>
      <c r="J5719" s="26" t="s">
        <v>700</v>
      </c>
    </row>
    <row r="5720" spans="1:10" ht="15.75" hidden="1" customHeight="1" x14ac:dyDescent="0.25">
      <c r="A5720" s="2" t="s">
        <v>853</v>
      </c>
      <c r="B5720" s="2" t="s">
        <v>854</v>
      </c>
      <c r="C5720" s="2">
        <v>2025</v>
      </c>
      <c r="D5720" s="2" t="s">
        <v>241</v>
      </c>
      <c r="E5720" s="2" t="s">
        <v>627</v>
      </c>
      <c r="F5720" s="2" t="s">
        <v>855</v>
      </c>
      <c r="G5720" s="2">
        <v>-66</v>
      </c>
      <c r="H5720" s="2">
        <v>1.26963272923604E-2</v>
      </c>
      <c r="I5720" s="2">
        <v>1.4219886567443649E-2</v>
      </c>
      <c r="J5720" s="26" t="s">
        <v>700</v>
      </c>
    </row>
    <row r="5721" spans="1:10" ht="15.75" hidden="1" customHeight="1" x14ac:dyDescent="0.25">
      <c r="A5721" s="2" t="s">
        <v>853</v>
      </c>
      <c r="B5721" s="2" t="s">
        <v>854</v>
      </c>
      <c r="C5721" s="2">
        <v>2025</v>
      </c>
      <c r="D5721" s="2" t="s">
        <v>241</v>
      </c>
      <c r="E5721" s="2" t="s">
        <v>627</v>
      </c>
      <c r="F5721" s="2" t="s">
        <v>855</v>
      </c>
      <c r="G5721" s="2">
        <v>-65</v>
      </c>
      <c r="H5721" s="2">
        <v>7.8844418749209999E-4</v>
      </c>
      <c r="I5721" s="2">
        <v>8.8305748999115206E-4</v>
      </c>
      <c r="J5721" s="26" t="s">
        <v>700</v>
      </c>
    </row>
    <row r="5722" spans="1:10" ht="15.75" hidden="1" customHeight="1" x14ac:dyDescent="0.25">
      <c r="A5722" s="2" t="s">
        <v>853</v>
      </c>
      <c r="B5722" s="2" t="s">
        <v>854</v>
      </c>
      <c r="C5722" s="2">
        <v>2025</v>
      </c>
      <c r="D5722" s="2" t="s">
        <v>241</v>
      </c>
      <c r="E5722" s="2" t="s">
        <v>627</v>
      </c>
      <c r="F5722" s="2" t="s">
        <v>855</v>
      </c>
      <c r="G5722" s="2">
        <v>-64</v>
      </c>
      <c r="H5722" s="2">
        <v>7.8916741767900002E-4</v>
      </c>
      <c r="I5722" s="2">
        <v>8.8386750780048015E-4</v>
      </c>
      <c r="J5722" s="26" t="s">
        <v>700</v>
      </c>
    </row>
    <row r="5723" spans="1:10" ht="15.75" hidden="1" customHeight="1" x14ac:dyDescent="0.25">
      <c r="A5723" s="2" t="s">
        <v>853</v>
      </c>
      <c r="B5723" s="2" t="s">
        <v>854</v>
      </c>
      <c r="C5723" s="2">
        <v>2025</v>
      </c>
      <c r="D5723" s="2" t="s">
        <v>241</v>
      </c>
      <c r="E5723" s="2" t="s">
        <v>627</v>
      </c>
      <c r="F5723" s="2" t="s">
        <v>855</v>
      </c>
      <c r="G5723" s="2">
        <v>-63</v>
      </c>
      <c r="H5723" s="2">
        <v>1.0658490471541901E-2</v>
      </c>
      <c r="I5723" s="2">
        <v>1.1937509328126929E-2</v>
      </c>
      <c r="J5723" s="26" t="s">
        <v>700</v>
      </c>
    </row>
    <row r="5724" spans="1:10" ht="15.75" hidden="1" customHeight="1" x14ac:dyDescent="0.25">
      <c r="A5724" s="2" t="s">
        <v>853</v>
      </c>
      <c r="B5724" s="2" t="s">
        <v>854</v>
      </c>
      <c r="C5724" s="2">
        <v>2025</v>
      </c>
      <c r="D5724" s="2" t="s">
        <v>241</v>
      </c>
      <c r="E5724" s="2" t="s">
        <v>627</v>
      </c>
      <c r="F5724" s="2" t="s">
        <v>855</v>
      </c>
      <c r="G5724" s="2">
        <v>-62</v>
      </c>
      <c r="H5724" s="2">
        <v>9.8128473618999002E-3</v>
      </c>
      <c r="I5724" s="2">
        <v>1.0990389045327889E-2</v>
      </c>
      <c r="J5724" s="26" t="s">
        <v>700</v>
      </c>
    </row>
    <row r="5725" spans="1:10" ht="15.75" hidden="1" customHeight="1" x14ac:dyDescent="0.25">
      <c r="A5725" s="2" t="s">
        <v>853</v>
      </c>
      <c r="B5725" s="2" t="s">
        <v>854</v>
      </c>
      <c r="C5725" s="2">
        <v>2025</v>
      </c>
      <c r="D5725" s="2" t="s">
        <v>241</v>
      </c>
      <c r="E5725" s="2" t="s">
        <v>627</v>
      </c>
      <c r="F5725" s="2" t="s">
        <v>855</v>
      </c>
      <c r="G5725" s="2">
        <v>-60</v>
      </c>
      <c r="H5725" s="2">
        <v>1.7689138185232999E-3</v>
      </c>
      <c r="I5725" s="2">
        <v>1.9811834767460962E-3</v>
      </c>
      <c r="J5725" s="26" t="s">
        <v>700</v>
      </c>
    </row>
    <row r="5726" spans="1:10" ht="15.75" hidden="1" customHeight="1" x14ac:dyDescent="0.25">
      <c r="A5726" s="2" t="s">
        <v>853</v>
      </c>
      <c r="B5726" s="2" t="s">
        <v>854</v>
      </c>
      <c r="C5726" s="2">
        <v>2025</v>
      </c>
      <c r="D5726" s="2" t="s">
        <v>241</v>
      </c>
      <c r="E5726" s="2" t="s">
        <v>627</v>
      </c>
      <c r="F5726" s="2" t="s">
        <v>855</v>
      </c>
      <c r="G5726" s="2">
        <v>-59</v>
      </c>
      <c r="H5726" s="2">
        <v>6.1920157168059999E-4</v>
      </c>
      <c r="I5726" s="2">
        <v>6.93505760282272E-4</v>
      </c>
      <c r="J5726" s="26" t="s">
        <v>700</v>
      </c>
    </row>
    <row r="5727" spans="1:10" ht="15.75" hidden="1" customHeight="1" x14ac:dyDescent="0.25">
      <c r="A5727" s="2" t="s">
        <v>853</v>
      </c>
      <c r="B5727" s="2" t="s">
        <v>854</v>
      </c>
      <c r="C5727" s="2">
        <v>2025</v>
      </c>
      <c r="D5727" s="2" t="s">
        <v>241</v>
      </c>
      <c r="E5727" s="2" t="s">
        <v>627</v>
      </c>
      <c r="F5727" s="2" t="s">
        <v>855</v>
      </c>
      <c r="G5727" s="2">
        <v>-57</v>
      </c>
      <c r="H5727" s="2">
        <v>6.1911685625091004E-3</v>
      </c>
      <c r="I5727" s="2">
        <v>6.9341087900101931E-3</v>
      </c>
      <c r="J5727" s="26" t="s">
        <v>700</v>
      </c>
    </row>
    <row r="5728" spans="1:10" ht="15.75" hidden="1" customHeight="1" x14ac:dyDescent="0.25">
      <c r="A5728" s="2" t="s">
        <v>853</v>
      </c>
      <c r="B5728" s="2" t="s">
        <v>854</v>
      </c>
      <c r="C5728" s="2">
        <v>2025</v>
      </c>
      <c r="D5728" s="2" t="s">
        <v>241</v>
      </c>
      <c r="E5728" s="2" t="s">
        <v>627</v>
      </c>
      <c r="F5728" s="2" t="s">
        <v>855</v>
      </c>
      <c r="G5728" s="2">
        <v>-56</v>
      </c>
      <c r="H5728" s="2">
        <v>4.2386474087834003E-3</v>
      </c>
      <c r="I5728" s="2">
        <v>4.7472850978374087E-3</v>
      </c>
      <c r="J5728" s="26" t="s">
        <v>700</v>
      </c>
    </row>
    <row r="5729" spans="1:10" ht="15.75" hidden="1" customHeight="1" x14ac:dyDescent="0.25">
      <c r="A5729" s="2" t="s">
        <v>853</v>
      </c>
      <c r="B5729" s="2" t="s">
        <v>854</v>
      </c>
      <c r="C5729" s="2">
        <v>2025</v>
      </c>
      <c r="D5729" s="2" t="s">
        <v>241</v>
      </c>
      <c r="E5729" s="2" t="s">
        <v>627</v>
      </c>
      <c r="F5729" s="2" t="s">
        <v>855</v>
      </c>
      <c r="G5729" s="2">
        <v>-55</v>
      </c>
      <c r="H5729" s="2">
        <v>1.2272738502360899E-2</v>
      </c>
      <c r="I5729" s="2">
        <v>1.3745467122644208E-2</v>
      </c>
      <c r="J5729" s="26" t="s">
        <v>700</v>
      </c>
    </row>
    <row r="5730" spans="1:10" ht="15.75" hidden="1" customHeight="1" x14ac:dyDescent="0.25">
      <c r="A5730" s="2" t="s">
        <v>853</v>
      </c>
      <c r="B5730" s="2" t="s">
        <v>854</v>
      </c>
      <c r="C5730" s="2">
        <v>2025</v>
      </c>
      <c r="D5730" s="2" t="s">
        <v>241</v>
      </c>
      <c r="E5730" s="2" t="s">
        <v>627</v>
      </c>
      <c r="F5730" s="2" t="s">
        <v>855</v>
      </c>
      <c r="G5730" s="2">
        <v>-54</v>
      </c>
      <c r="H5730" s="2">
        <v>1.3323151506483999E-3</v>
      </c>
      <c r="I5730" s="2">
        <v>1.492192968726208E-3</v>
      </c>
      <c r="J5730" s="26" t="s">
        <v>700</v>
      </c>
    </row>
    <row r="5731" spans="1:10" ht="15.75" hidden="1" customHeight="1" x14ac:dyDescent="0.25">
      <c r="A5731" s="2" t="s">
        <v>853</v>
      </c>
      <c r="B5731" s="2" t="s">
        <v>854</v>
      </c>
      <c r="C5731" s="2">
        <v>2025</v>
      </c>
      <c r="D5731" s="2" t="s">
        <v>241</v>
      </c>
      <c r="E5731" s="2" t="s">
        <v>627</v>
      </c>
      <c r="F5731" s="2" t="s">
        <v>855</v>
      </c>
      <c r="G5731" s="2">
        <v>-52</v>
      </c>
      <c r="H5731" s="2">
        <v>5.3638787940144999E-3</v>
      </c>
      <c r="I5731" s="2">
        <v>6.00754424929624E-3</v>
      </c>
      <c r="J5731" s="26" t="s">
        <v>700</v>
      </c>
    </row>
    <row r="5732" spans="1:10" ht="15.75" hidden="1" customHeight="1" x14ac:dyDescent="0.25">
      <c r="A5732" s="2" t="s">
        <v>853</v>
      </c>
      <c r="B5732" s="2" t="s">
        <v>854</v>
      </c>
      <c r="C5732" s="2">
        <v>2025</v>
      </c>
      <c r="D5732" s="2" t="s">
        <v>241</v>
      </c>
      <c r="E5732" s="2" t="s">
        <v>627</v>
      </c>
      <c r="F5732" s="2" t="s">
        <v>855</v>
      </c>
      <c r="G5732" s="2">
        <v>-51</v>
      </c>
      <c r="H5732" s="2">
        <v>2.6227477937937E-3</v>
      </c>
      <c r="I5732" s="2">
        <v>2.9374775290489444E-3</v>
      </c>
      <c r="J5732" s="26" t="s">
        <v>700</v>
      </c>
    </row>
    <row r="5733" spans="1:10" ht="15.75" hidden="1" customHeight="1" x14ac:dyDescent="0.25">
      <c r="A5733" s="2" t="s">
        <v>853</v>
      </c>
      <c r="B5733" s="2" t="s">
        <v>854</v>
      </c>
      <c r="C5733" s="2">
        <v>2025</v>
      </c>
      <c r="D5733" s="2" t="s">
        <v>241</v>
      </c>
      <c r="E5733" s="2" t="s">
        <v>627</v>
      </c>
      <c r="F5733" s="2" t="s">
        <v>855</v>
      </c>
      <c r="G5733" s="2">
        <v>-50</v>
      </c>
      <c r="H5733" s="2">
        <v>2.8139129863121001E-3</v>
      </c>
      <c r="I5733" s="2">
        <v>3.1515825446695525E-3</v>
      </c>
      <c r="J5733" s="26" t="s">
        <v>700</v>
      </c>
    </row>
    <row r="5734" spans="1:10" ht="15.75" hidden="1" customHeight="1" x14ac:dyDescent="0.25">
      <c r="A5734" s="2" t="s">
        <v>853</v>
      </c>
      <c r="B5734" s="2" t="s">
        <v>854</v>
      </c>
      <c r="C5734" s="2">
        <v>2025</v>
      </c>
      <c r="D5734" s="2" t="s">
        <v>241</v>
      </c>
      <c r="E5734" s="2" t="s">
        <v>627</v>
      </c>
      <c r="F5734" s="2" t="s">
        <v>855</v>
      </c>
      <c r="G5734" s="2">
        <v>-49</v>
      </c>
      <c r="H5734" s="2">
        <v>1.843421778176E-3</v>
      </c>
      <c r="I5734" s="2">
        <v>2.0646323915571203E-3</v>
      </c>
      <c r="J5734" s="26" t="s">
        <v>700</v>
      </c>
    </row>
    <row r="5735" spans="1:10" ht="15.75" hidden="1" customHeight="1" x14ac:dyDescent="0.25">
      <c r="A5735" s="2" t="s">
        <v>853</v>
      </c>
      <c r="B5735" s="2" t="s">
        <v>854</v>
      </c>
      <c r="C5735" s="2">
        <v>2025</v>
      </c>
      <c r="D5735" s="2" t="s">
        <v>241</v>
      </c>
      <c r="E5735" s="2" t="s">
        <v>627</v>
      </c>
      <c r="F5735" s="2" t="s">
        <v>855</v>
      </c>
      <c r="G5735" s="2">
        <v>-48</v>
      </c>
      <c r="H5735" s="2">
        <v>1.3912507565692E-3</v>
      </c>
      <c r="I5735" s="2">
        <v>1.5582008473575041E-3</v>
      </c>
      <c r="J5735" s="26" t="s">
        <v>700</v>
      </c>
    </row>
    <row r="5736" spans="1:10" ht="15.75" hidden="1" customHeight="1" x14ac:dyDescent="0.25">
      <c r="A5736" s="2" t="s">
        <v>853</v>
      </c>
      <c r="B5736" s="2" t="s">
        <v>854</v>
      </c>
      <c r="C5736" s="2">
        <v>2025</v>
      </c>
      <c r="D5736" s="2" t="s">
        <v>241</v>
      </c>
      <c r="E5736" s="2" t="s">
        <v>627</v>
      </c>
      <c r="F5736" s="2" t="s">
        <v>855</v>
      </c>
      <c r="G5736" s="2">
        <v>-47</v>
      </c>
      <c r="H5736" s="2">
        <v>6.5539445495230002E-4</v>
      </c>
      <c r="I5736" s="2">
        <v>7.3404178954657607E-4</v>
      </c>
      <c r="J5736" s="26" t="s">
        <v>700</v>
      </c>
    </row>
    <row r="5737" spans="1:10" ht="15.75" hidden="1" customHeight="1" x14ac:dyDescent="0.25">
      <c r="A5737" s="2" t="s">
        <v>853</v>
      </c>
      <c r="B5737" s="2" t="s">
        <v>854</v>
      </c>
      <c r="C5737" s="2">
        <v>2025</v>
      </c>
      <c r="D5737" s="2" t="s">
        <v>241</v>
      </c>
      <c r="E5737" s="2" t="s">
        <v>627</v>
      </c>
      <c r="F5737" s="2" t="s">
        <v>855</v>
      </c>
      <c r="G5737" s="2">
        <v>-46</v>
      </c>
      <c r="H5737" s="2">
        <v>3.4145203535445E-3</v>
      </c>
      <c r="I5737" s="2">
        <v>3.8242627959698405E-3</v>
      </c>
      <c r="J5737" s="26" t="s">
        <v>700</v>
      </c>
    </row>
    <row r="5738" spans="1:10" ht="15.75" hidden="1" customHeight="1" x14ac:dyDescent="0.25">
      <c r="A5738" s="2" t="s">
        <v>853</v>
      </c>
      <c r="B5738" s="2" t="s">
        <v>854</v>
      </c>
      <c r="C5738" s="2">
        <v>2025</v>
      </c>
      <c r="D5738" s="2" t="s">
        <v>241</v>
      </c>
      <c r="E5738" s="2" t="s">
        <v>627</v>
      </c>
      <c r="F5738" s="2" t="s">
        <v>855</v>
      </c>
      <c r="G5738" s="2">
        <v>-44</v>
      </c>
      <c r="H5738" s="2">
        <v>4.2151585221290996E-3</v>
      </c>
      <c r="I5738" s="2">
        <v>4.7209775447845919E-3</v>
      </c>
      <c r="J5738" s="26" t="s">
        <v>700</v>
      </c>
    </row>
    <row r="5739" spans="1:10" ht="15.75" hidden="1" customHeight="1" x14ac:dyDescent="0.25">
      <c r="A5739" s="2" t="s">
        <v>853</v>
      </c>
      <c r="B5739" s="2" t="s">
        <v>854</v>
      </c>
      <c r="C5739" s="2">
        <v>2025</v>
      </c>
      <c r="D5739" s="2" t="s">
        <v>241</v>
      </c>
      <c r="E5739" s="2" t="s">
        <v>627</v>
      </c>
      <c r="F5739" s="2" t="s">
        <v>855</v>
      </c>
      <c r="G5739" s="2">
        <v>-43</v>
      </c>
      <c r="H5739" s="2">
        <v>1.9133131136186E-3</v>
      </c>
      <c r="I5739" s="2">
        <v>2.1429106872528324E-3</v>
      </c>
      <c r="J5739" s="26" t="s">
        <v>700</v>
      </c>
    </row>
    <row r="5740" spans="1:10" ht="15.75" hidden="1" customHeight="1" x14ac:dyDescent="0.25">
      <c r="A5740" s="2" t="s">
        <v>853</v>
      </c>
      <c r="B5740" s="2" t="s">
        <v>854</v>
      </c>
      <c r="C5740" s="2">
        <v>2025</v>
      </c>
      <c r="D5740" s="2" t="s">
        <v>241</v>
      </c>
      <c r="E5740" s="2" t="s">
        <v>627</v>
      </c>
      <c r="F5740" s="2" t="s">
        <v>855</v>
      </c>
      <c r="G5740" s="2">
        <v>-42</v>
      </c>
      <c r="H5740" s="2">
        <v>1.2433922966011001E-3</v>
      </c>
      <c r="I5740" s="2">
        <v>1.3925993721932322E-3</v>
      </c>
      <c r="J5740" s="26" t="s">
        <v>700</v>
      </c>
    </row>
    <row r="5741" spans="1:10" ht="15.75" hidden="1" customHeight="1" x14ac:dyDescent="0.25">
      <c r="A5741" s="2" t="s">
        <v>853</v>
      </c>
      <c r="B5741" s="2" t="s">
        <v>854</v>
      </c>
      <c r="C5741" s="2">
        <v>2025</v>
      </c>
      <c r="D5741" s="2" t="s">
        <v>241</v>
      </c>
      <c r="E5741" s="2" t="s">
        <v>627</v>
      </c>
      <c r="F5741" s="2" t="s">
        <v>855</v>
      </c>
      <c r="G5741" s="2">
        <v>-39</v>
      </c>
      <c r="H5741" s="2">
        <v>6.6787289688359996E-4</v>
      </c>
      <c r="I5741" s="2">
        <v>7.4801764450963199E-4</v>
      </c>
      <c r="J5741" s="26" t="s">
        <v>700</v>
      </c>
    </row>
    <row r="5742" spans="1:10" ht="15.75" hidden="1" customHeight="1" x14ac:dyDescent="0.25">
      <c r="A5742" s="2" t="s">
        <v>853</v>
      </c>
      <c r="B5742" s="2" t="s">
        <v>854</v>
      </c>
      <c r="C5742" s="2">
        <v>2025</v>
      </c>
      <c r="D5742" s="2" t="s">
        <v>241</v>
      </c>
      <c r="E5742" s="2" t="s">
        <v>627</v>
      </c>
      <c r="F5742" s="2" t="s">
        <v>855</v>
      </c>
      <c r="G5742" s="2">
        <v>-38</v>
      </c>
      <c r="H5742" s="2">
        <v>5.5727059952909999E-4</v>
      </c>
      <c r="I5742" s="2">
        <v>6.2414307147259202E-4</v>
      </c>
      <c r="J5742" s="26" t="s">
        <v>700</v>
      </c>
    </row>
    <row r="5743" spans="1:10" ht="15.75" hidden="1" customHeight="1" x14ac:dyDescent="0.25">
      <c r="A5743" s="2" t="s">
        <v>853</v>
      </c>
      <c r="B5743" s="2" t="s">
        <v>854</v>
      </c>
      <c r="C5743" s="2">
        <v>2025</v>
      </c>
      <c r="D5743" s="2" t="s">
        <v>241</v>
      </c>
      <c r="E5743" s="2" t="s">
        <v>627</v>
      </c>
      <c r="F5743" s="2" t="s">
        <v>855</v>
      </c>
      <c r="G5743" s="2">
        <v>-36</v>
      </c>
      <c r="H5743" s="2">
        <v>4.0650376467966003E-3</v>
      </c>
      <c r="I5743" s="2">
        <v>4.5528421644121927E-3</v>
      </c>
      <c r="J5743" s="26" t="s">
        <v>700</v>
      </c>
    </row>
    <row r="5744" spans="1:10" ht="15.75" hidden="1" customHeight="1" x14ac:dyDescent="0.25">
      <c r="A5744" s="2" t="s">
        <v>853</v>
      </c>
      <c r="B5744" s="2" t="s">
        <v>854</v>
      </c>
      <c r="C5744" s="2">
        <v>2025</v>
      </c>
      <c r="D5744" s="2" t="s">
        <v>241</v>
      </c>
      <c r="E5744" s="2" t="s">
        <v>627</v>
      </c>
      <c r="F5744" s="2" t="s">
        <v>855</v>
      </c>
      <c r="G5744" s="2">
        <v>-34</v>
      </c>
      <c r="H5744" s="2">
        <v>4.692007903941E-3</v>
      </c>
      <c r="I5744" s="2">
        <v>5.2550488524139207E-3</v>
      </c>
      <c r="J5744" s="26" t="s">
        <v>700</v>
      </c>
    </row>
    <row r="5745" spans="1:10" ht="15.75" hidden="1" customHeight="1" x14ac:dyDescent="0.25">
      <c r="A5745" s="2" t="s">
        <v>853</v>
      </c>
      <c r="B5745" s="2" t="s">
        <v>854</v>
      </c>
      <c r="C5745" s="2">
        <v>2025</v>
      </c>
      <c r="D5745" s="2" t="s">
        <v>241</v>
      </c>
      <c r="E5745" s="2" t="s">
        <v>627</v>
      </c>
      <c r="F5745" s="2" t="s">
        <v>855</v>
      </c>
      <c r="G5745" s="2">
        <v>-32</v>
      </c>
      <c r="H5745" s="2">
        <v>5.3569645388050003E-4</v>
      </c>
      <c r="I5745" s="2">
        <v>5.9998002834616012E-4</v>
      </c>
      <c r="J5745" s="26" t="s">
        <v>700</v>
      </c>
    </row>
    <row r="5746" spans="1:10" ht="15.75" hidden="1" customHeight="1" x14ac:dyDescent="0.25">
      <c r="A5746" s="2" t="s">
        <v>853</v>
      </c>
      <c r="B5746" s="2" t="s">
        <v>854</v>
      </c>
      <c r="C5746" s="2">
        <v>2025</v>
      </c>
      <c r="D5746" s="2" t="s">
        <v>241</v>
      </c>
      <c r="E5746" s="2" t="s">
        <v>627</v>
      </c>
      <c r="F5746" s="2" t="s">
        <v>855</v>
      </c>
      <c r="G5746" s="2">
        <v>-31</v>
      </c>
      <c r="H5746" s="2">
        <v>5.0868868129329997E-4</v>
      </c>
      <c r="I5746" s="2">
        <v>5.6973132304849602E-4</v>
      </c>
      <c r="J5746" s="26" t="s">
        <v>700</v>
      </c>
    </row>
    <row r="5747" spans="1:10" ht="15.75" hidden="1" customHeight="1" x14ac:dyDescent="0.25">
      <c r="A5747" s="2" t="s">
        <v>853</v>
      </c>
      <c r="B5747" s="2" t="s">
        <v>854</v>
      </c>
      <c r="C5747" s="2">
        <v>2025</v>
      </c>
      <c r="D5747" s="2" t="s">
        <v>241</v>
      </c>
      <c r="E5747" s="2" t="s">
        <v>627</v>
      </c>
      <c r="F5747" s="2" t="s">
        <v>855</v>
      </c>
      <c r="G5747" s="2">
        <v>-30</v>
      </c>
      <c r="H5747" s="2">
        <v>1.4952364144847001E-3</v>
      </c>
      <c r="I5747" s="2">
        <v>1.6746647842228644E-3</v>
      </c>
      <c r="J5747" s="26" t="s">
        <v>700</v>
      </c>
    </row>
    <row r="5748" spans="1:10" ht="15.75" hidden="1" customHeight="1" x14ac:dyDescent="0.25">
      <c r="A5748" s="2" t="s">
        <v>853</v>
      </c>
      <c r="B5748" s="2" t="s">
        <v>854</v>
      </c>
      <c r="C5748" s="2">
        <v>2025</v>
      </c>
      <c r="D5748" s="2" t="s">
        <v>241</v>
      </c>
      <c r="E5748" s="2" t="s">
        <v>627</v>
      </c>
      <c r="F5748" s="2" t="s">
        <v>855</v>
      </c>
      <c r="G5748" s="2">
        <v>-29</v>
      </c>
      <c r="H5748" s="2">
        <v>1.8864706216846E-3</v>
      </c>
      <c r="I5748" s="2">
        <v>2.1128470962867522E-3</v>
      </c>
      <c r="J5748" s="26" t="s">
        <v>700</v>
      </c>
    </row>
    <row r="5749" spans="1:10" ht="15.75" hidden="1" customHeight="1" x14ac:dyDescent="0.25">
      <c r="A5749" s="2" t="s">
        <v>853</v>
      </c>
      <c r="B5749" s="2" t="s">
        <v>854</v>
      </c>
      <c r="C5749" s="2">
        <v>2025</v>
      </c>
      <c r="D5749" s="2" t="s">
        <v>241</v>
      </c>
      <c r="E5749" s="2" t="s">
        <v>627</v>
      </c>
      <c r="F5749" s="2" t="s">
        <v>855</v>
      </c>
      <c r="G5749" s="2">
        <v>-28</v>
      </c>
      <c r="H5749" s="2">
        <v>3.0933135421947E-3</v>
      </c>
      <c r="I5749" s="2">
        <v>3.4645111672580646E-3</v>
      </c>
      <c r="J5749" s="26" t="s">
        <v>700</v>
      </c>
    </row>
    <row r="5750" spans="1:10" ht="15.75" hidden="1" customHeight="1" x14ac:dyDescent="0.25">
      <c r="A5750" s="2" t="s">
        <v>853</v>
      </c>
      <c r="B5750" s="2" t="s">
        <v>854</v>
      </c>
      <c r="C5750" s="2">
        <v>2025</v>
      </c>
      <c r="D5750" s="2" t="s">
        <v>241</v>
      </c>
      <c r="E5750" s="2" t="s">
        <v>627</v>
      </c>
      <c r="F5750" s="2" t="s">
        <v>855</v>
      </c>
      <c r="G5750" s="2">
        <v>-27</v>
      </c>
      <c r="H5750" s="2">
        <v>5.9156893985350004E-4</v>
      </c>
      <c r="I5750" s="2">
        <v>6.6255721263592008E-4</v>
      </c>
      <c r="J5750" s="26" t="s">
        <v>700</v>
      </c>
    </row>
    <row r="5751" spans="1:10" ht="15.75" hidden="1" customHeight="1" x14ac:dyDescent="0.25">
      <c r="A5751" s="2" t="s">
        <v>853</v>
      </c>
      <c r="B5751" s="2" t="s">
        <v>854</v>
      </c>
      <c r="C5751" s="2">
        <v>2025</v>
      </c>
      <c r="D5751" s="2" t="s">
        <v>241</v>
      </c>
      <c r="E5751" s="2" t="s">
        <v>627</v>
      </c>
      <c r="F5751" s="2" t="s">
        <v>855</v>
      </c>
      <c r="G5751" s="2">
        <v>-23</v>
      </c>
      <c r="H5751" s="2">
        <v>4.9687075079418996E-3</v>
      </c>
      <c r="I5751" s="2">
        <v>5.5649524088949281E-3</v>
      </c>
      <c r="J5751" s="26" t="s">
        <v>700</v>
      </c>
    </row>
    <row r="5752" spans="1:10" ht="15.75" hidden="1" customHeight="1" x14ac:dyDescent="0.25">
      <c r="A5752" s="2" t="s">
        <v>853</v>
      </c>
      <c r="B5752" s="2" t="s">
        <v>854</v>
      </c>
      <c r="C5752" s="2">
        <v>2025</v>
      </c>
      <c r="D5752" s="2" t="s">
        <v>241</v>
      </c>
      <c r="E5752" s="2" t="s">
        <v>627</v>
      </c>
      <c r="F5752" s="2" t="s">
        <v>855</v>
      </c>
      <c r="G5752" s="2">
        <v>-22</v>
      </c>
      <c r="H5752" s="2">
        <v>4.3167875846847996E-3</v>
      </c>
      <c r="I5752" s="2">
        <v>4.8348020948469758E-3</v>
      </c>
      <c r="J5752" s="26" t="s">
        <v>700</v>
      </c>
    </row>
    <row r="5753" spans="1:10" ht="15.75" hidden="1" customHeight="1" x14ac:dyDescent="0.25">
      <c r="A5753" s="2" t="s">
        <v>853</v>
      </c>
      <c r="B5753" s="2" t="s">
        <v>854</v>
      </c>
      <c r="C5753" s="2">
        <v>2025</v>
      </c>
      <c r="D5753" s="2" t="s">
        <v>241</v>
      </c>
      <c r="E5753" s="2" t="s">
        <v>627</v>
      </c>
      <c r="F5753" s="2" t="s">
        <v>855</v>
      </c>
      <c r="G5753" s="2">
        <v>-20</v>
      </c>
      <c r="H5753" s="2">
        <v>9.4069953775030005E-4</v>
      </c>
      <c r="I5753" s="2">
        <v>1.0535834822803362E-3</v>
      </c>
      <c r="J5753" s="26" t="s">
        <v>700</v>
      </c>
    </row>
    <row r="5754" spans="1:10" ht="15.75" hidden="1" customHeight="1" x14ac:dyDescent="0.25">
      <c r="A5754" s="2" t="s">
        <v>853</v>
      </c>
      <c r="B5754" s="2" t="s">
        <v>854</v>
      </c>
      <c r="C5754" s="2">
        <v>2025</v>
      </c>
      <c r="D5754" s="2" t="s">
        <v>241</v>
      </c>
      <c r="E5754" s="2" t="s">
        <v>627</v>
      </c>
      <c r="F5754" s="2" t="s">
        <v>855</v>
      </c>
      <c r="G5754" s="2">
        <v>-19</v>
      </c>
      <c r="H5754" s="2">
        <v>1.4128824695945001E-3</v>
      </c>
      <c r="I5754" s="2">
        <v>1.5824283659458401E-3</v>
      </c>
      <c r="J5754" s="26" t="s">
        <v>700</v>
      </c>
    </row>
    <row r="5755" spans="1:10" ht="15.75" hidden="1" customHeight="1" x14ac:dyDescent="0.25">
      <c r="A5755" s="2" t="s">
        <v>853</v>
      </c>
      <c r="B5755" s="2" t="s">
        <v>854</v>
      </c>
      <c r="C5755" s="2">
        <v>2025</v>
      </c>
      <c r="D5755" s="2" t="s">
        <v>241</v>
      </c>
      <c r="E5755" s="2" t="s">
        <v>627</v>
      </c>
      <c r="F5755" s="2" t="s">
        <v>855</v>
      </c>
      <c r="G5755" s="2">
        <v>-18</v>
      </c>
      <c r="H5755" s="2">
        <v>1.4328290708363E-3</v>
      </c>
      <c r="I5755" s="2">
        <v>1.6047685593366561E-3</v>
      </c>
      <c r="J5755" s="26" t="s">
        <v>700</v>
      </c>
    </row>
    <row r="5756" spans="1:10" ht="15.75" hidden="1" customHeight="1" x14ac:dyDescent="0.25">
      <c r="A5756" s="2" t="s">
        <v>853</v>
      </c>
      <c r="B5756" s="2" t="s">
        <v>854</v>
      </c>
      <c r="C5756" s="2">
        <v>2025</v>
      </c>
      <c r="D5756" s="2" t="s">
        <v>241</v>
      </c>
      <c r="E5756" s="2" t="s">
        <v>627</v>
      </c>
      <c r="F5756" s="2" t="s">
        <v>855</v>
      </c>
      <c r="G5756" s="2">
        <v>-15</v>
      </c>
      <c r="H5756" s="2">
        <v>2.4458988336845998E-3</v>
      </c>
      <c r="I5756" s="2">
        <v>2.739406693726752E-3</v>
      </c>
      <c r="J5756" s="26" t="s">
        <v>700</v>
      </c>
    </row>
    <row r="5757" spans="1:10" ht="15.75" hidden="1" customHeight="1" x14ac:dyDescent="0.25">
      <c r="A5757" s="2" t="s">
        <v>853</v>
      </c>
      <c r="B5757" s="2" t="s">
        <v>854</v>
      </c>
      <c r="C5757" s="2">
        <v>2025</v>
      </c>
      <c r="D5757" s="2" t="s">
        <v>241</v>
      </c>
      <c r="E5757" s="2" t="s">
        <v>627</v>
      </c>
      <c r="F5757" s="2" t="s">
        <v>855</v>
      </c>
      <c r="G5757" s="2">
        <v>-13</v>
      </c>
      <c r="H5757" s="2">
        <v>1.2400906125548999E-3</v>
      </c>
      <c r="I5757" s="2">
        <v>1.388901486061488E-3</v>
      </c>
      <c r="J5757" s="26" t="s">
        <v>700</v>
      </c>
    </row>
    <row r="5758" spans="1:10" ht="15.75" hidden="1" customHeight="1" x14ac:dyDescent="0.25">
      <c r="A5758" s="2" t="s">
        <v>853</v>
      </c>
      <c r="B5758" s="2" t="s">
        <v>854</v>
      </c>
      <c r="C5758" s="2">
        <v>2025</v>
      </c>
      <c r="D5758" s="2" t="s">
        <v>241</v>
      </c>
      <c r="E5758" s="2" t="s">
        <v>627</v>
      </c>
      <c r="F5758" s="2" t="s">
        <v>855</v>
      </c>
      <c r="G5758" s="2">
        <v>-11</v>
      </c>
      <c r="H5758" s="2">
        <v>1.3735129614360999E-3</v>
      </c>
      <c r="I5758" s="2">
        <v>1.5383345168084321E-3</v>
      </c>
      <c r="J5758" s="26" t="s">
        <v>700</v>
      </c>
    </row>
    <row r="5759" spans="1:10" ht="15.75" hidden="1" customHeight="1" x14ac:dyDescent="0.25">
      <c r="A5759" s="2" t="s">
        <v>853</v>
      </c>
      <c r="B5759" s="2" t="s">
        <v>854</v>
      </c>
      <c r="C5759" s="2">
        <v>2025</v>
      </c>
      <c r="D5759" s="2" t="s">
        <v>241</v>
      </c>
      <c r="E5759" s="2" t="s">
        <v>627</v>
      </c>
      <c r="F5759" s="2" t="s">
        <v>855</v>
      </c>
      <c r="G5759" s="2">
        <v>-10</v>
      </c>
      <c r="H5759" s="2">
        <v>4.3857548735100002E-4</v>
      </c>
      <c r="I5759" s="2">
        <v>4.912045458331201E-4</v>
      </c>
      <c r="J5759" s="26" t="s">
        <v>700</v>
      </c>
    </row>
    <row r="5760" spans="1:10" ht="15.75" hidden="1" customHeight="1" x14ac:dyDescent="0.25">
      <c r="A5760" s="2" t="s">
        <v>853</v>
      </c>
      <c r="B5760" s="2" t="s">
        <v>854</v>
      </c>
      <c r="C5760" s="2">
        <v>2025</v>
      </c>
      <c r="D5760" s="2" t="s">
        <v>241</v>
      </c>
      <c r="E5760" s="2" t="s">
        <v>627</v>
      </c>
      <c r="F5760" s="2" t="s">
        <v>855</v>
      </c>
      <c r="G5760" s="2">
        <v>-9</v>
      </c>
      <c r="H5760" s="2">
        <v>6.7349127493800001E-4</v>
      </c>
      <c r="I5760" s="2">
        <v>7.5431022793056007E-4</v>
      </c>
      <c r="J5760" s="26" t="s">
        <v>700</v>
      </c>
    </row>
    <row r="5761" spans="1:10" ht="15.75" hidden="1" customHeight="1" x14ac:dyDescent="0.25">
      <c r="A5761" s="2" t="s">
        <v>853</v>
      </c>
      <c r="B5761" s="2" t="s">
        <v>854</v>
      </c>
      <c r="C5761" s="2">
        <v>2025</v>
      </c>
      <c r="D5761" s="2" t="s">
        <v>241</v>
      </c>
      <c r="E5761" s="2" t="s">
        <v>627</v>
      </c>
      <c r="F5761" s="2" t="s">
        <v>855</v>
      </c>
      <c r="G5761" s="2">
        <v>-6</v>
      </c>
      <c r="H5761" s="2">
        <v>1.8543200567365001E-3</v>
      </c>
      <c r="I5761" s="2">
        <v>2.0768384635448801E-3</v>
      </c>
      <c r="J5761" s="26" t="s">
        <v>700</v>
      </c>
    </row>
    <row r="5762" spans="1:10" ht="15.75" hidden="1" customHeight="1" x14ac:dyDescent="0.25">
      <c r="A5762" s="2" t="s">
        <v>853</v>
      </c>
      <c r="B5762" s="2" t="s">
        <v>854</v>
      </c>
      <c r="C5762" s="2">
        <v>2025</v>
      </c>
      <c r="D5762" s="2" t="s">
        <v>241</v>
      </c>
      <c r="E5762" s="2" t="s">
        <v>627</v>
      </c>
      <c r="F5762" s="2" t="s">
        <v>855</v>
      </c>
      <c r="G5762" s="2">
        <v>-5</v>
      </c>
      <c r="H5762" s="2">
        <v>1.1238837614655E-3</v>
      </c>
      <c r="I5762" s="2">
        <v>1.2587498128413602E-3</v>
      </c>
      <c r="J5762" s="26" t="s">
        <v>700</v>
      </c>
    </row>
    <row r="5763" spans="1:10" ht="15.75" hidden="1" customHeight="1" x14ac:dyDescent="0.25">
      <c r="A5763" s="2" t="s">
        <v>853</v>
      </c>
      <c r="B5763" s="2" t="s">
        <v>854</v>
      </c>
      <c r="C5763" s="2">
        <v>2025</v>
      </c>
      <c r="D5763" s="2" t="s">
        <v>241</v>
      </c>
      <c r="E5763" s="2" t="s">
        <v>627</v>
      </c>
      <c r="F5763" s="2" t="s">
        <v>855</v>
      </c>
      <c r="G5763" s="2">
        <v>-4</v>
      </c>
      <c r="H5763" s="2">
        <v>8.5882475832479998E-4</v>
      </c>
      <c r="I5763" s="2">
        <v>9.6188372932377603E-4</v>
      </c>
      <c r="J5763" s="26" t="s">
        <v>700</v>
      </c>
    </row>
    <row r="5764" spans="1:10" ht="15.75" hidden="1" customHeight="1" x14ac:dyDescent="0.25">
      <c r="A5764" s="2" t="s">
        <v>853</v>
      </c>
      <c r="B5764" s="2" t="s">
        <v>854</v>
      </c>
      <c r="C5764" s="2">
        <v>2025</v>
      </c>
      <c r="D5764" s="2" t="s">
        <v>241</v>
      </c>
      <c r="E5764" s="2" t="s">
        <v>627</v>
      </c>
      <c r="F5764" s="2" t="s">
        <v>855</v>
      </c>
      <c r="G5764" s="2">
        <v>-3</v>
      </c>
      <c r="H5764" s="2">
        <v>4.9764110008249996E-4</v>
      </c>
      <c r="I5764" s="2">
        <v>5.5735803209240001E-4</v>
      </c>
      <c r="J5764" s="26" t="s">
        <v>700</v>
      </c>
    </row>
    <row r="5765" spans="1:10" ht="15.75" hidden="1" customHeight="1" x14ac:dyDescent="0.25">
      <c r="A5765" s="2" t="s">
        <v>853</v>
      </c>
      <c r="B5765" s="2" t="s">
        <v>854</v>
      </c>
      <c r="C5765" s="2">
        <v>2025</v>
      </c>
      <c r="D5765" s="2" t="s">
        <v>241</v>
      </c>
      <c r="E5765" s="2" t="s">
        <v>627</v>
      </c>
      <c r="F5765" s="2" t="s">
        <v>855</v>
      </c>
      <c r="G5765" s="2">
        <v>-2</v>
      </c>
      <c r="H5765" s="2">
        <v>4.6576012391599998E-4</v>
      </c>
      <c r="I5765" s="2">
        <v>5.2165133878592004E-4</v>
      </c>
      <c r="J5765" s="26" t="s">
        <v>700</v>
      </c>
    </row>
    <row r="5766" spans="1:10" ht="15.75" hidden="1" customHeight="1" x14ac:dyDescent="0.25">
      <c r="A5766" s="2" t="s">
        <v>853</v>
      </c>
      <c r="B5766" s="2" t="s">
        <v>854</v>
      </c>
      <c r="C5766" s="2">
        <v>2025</v>
      </c>
      <c r="D5766" s="2" t="s">
        <v>241</v>
      </c>
      <c r="E5766" s="2" t="s">
        <v>627</v>
      </c>
      <c r="F5766" s="2" t="s">
        <v>856</v>
      </c>
      <c r="G5766" s="2">
        <v>-1</v>
      </c>
      <c r="H5766" s="2">
        <v>9.2537538148459997E-4</v>
      </c>
      <c r="I5766" s="2">
        <v>1.036420427262752E-3</v>
      </c>
      <c r="J5766" s="26" t="s">
        <v>700</v>
      </c>
    </row>
    <row r="5767" spans="1:10" ht="15.75" hidden="1" customHeight="1" x14ac:dyDescent="0.25">
      <c r="A5767" s="2" t="s">
        <v>853</v>
      </c>
      <c r="B5767" s="2" t="s">
        <v>854</v>
      </c>
      <c r="C5767" s="2">
        <v>2025</v>
      </c>
      <c r="D5767" s="2" t="s">
        <v>241</v>
      </c>
      <c r="E5767" s="2" t="s">
        <v>627</v>
      </c>
      <c r="F5767" s="2" t="s">
        <v>855</v>
      </c>
      <c r="G5767" s="2">
        <v>-1</v>
      </c>
      <c r="H5767" s="2">
        <v>8.3593855379150001E-4</v>
      </c>
      <c r="I5767" s="2">
        <v>9.362511802464801E-4</v>
      </c>
      <c r="J5767" s="26" t="s">
        <v>700</v>
      </c>
    </row>
    <row r="5768" spans="1:10" ht="15.75" hidden="1" customHeight="1" x14ac:dyDescent="0.25">
      <c r="A5768" s="2" t="s">
        <v>853</v>
      </c>
      <c r="B5768" s="2" t="s">
        <v>854</v>
      </c>
      <c r="C5768" s="2">
        <v>2025</v>
      </c>
      <c r="D5768" s="2" t="s">
        <v>241</v>
      </c>
      <c r="E5768" s="2" t="s">
        <v>627</v>
      </c>
      <c r="F5768" s="2" t="s">
        <v>856</v>
      </c>
      <c r="G5768" s="2">
        <v>0</v>
      </c>
      <c r="H5768" s="2">
        <v>5.5126968072727002E-3</v>
      </c>
      <c r="I5768" s="2">
        <v>6.1742204241454247E-3</v>
      </c>
      <c r="J5768" s="26" t="s">
        <v>700</v>
      </c>
    </row>
    <row r="5769" spans="1:10" ht="15.75" hidden="1" customHeight="1" x14ac:dyDescent="0.25">
      <c r="A5769" s="2" t="s">
        <v>853</v>
      </c>
      <c r="B5769" s="2" t="s">
        <v>854</v>
      </c>
      <c r="C5769" s="2">
        <v>2025</v>
      </c>
      <c r="D5769" s="2" t="s">
        <v>241</v>
      </c>
      <c r="E5769" s="2" t="s">
        <v>627</v>
      </c>
      <c r="F5769" s="2" t="s">
        <v>856</v>
      </c>
      <c r="G5769" s="2">
        <v>1</v>
      </c>
      <c r="H5769" s="2">
        <v>1.25246090465225E-2</v>
      </c>
      <c r="I5769" s="2">
        <v>1.4027562132105202E-2</v>
      </c>
      <c r="J5769" s="26" t="s">
        <v>700</v>
      </c>
    </row>
    <row r="5770" spans="1:10" ht="15.75" hidden="1" customHeight="1" x14ac:dyDescent="0.25">
      <c r="A5770" s="2" t="s">
        <v>853</v>
      </c>
      <c r="B5770" s="2" t="s">
        <v>854</v>
      </c>
      <c r="C5770" s="2">
        <v>2025</v>
      </c>
      <c r="D5770" s="2" t="s">
        <v>241</v>
      </c>
      <c r="E5770" s="2" t="s">
        <v>627</v>
      </c>
      <c r="F5770" s="2" t="s">
        <v>857</v>
      </c>
      <c r="G5770" s="2">
        <v>1</v>
      </c>
      <c r="H5770" s="2">
        <v>1.6158977523446001E-3</v>
      </c>
      <c r="I5770" s="2">
        <v>1.8098054826259523E-3</v>
      </c>
      <c r="J5770" s="26" t="s">
        <v>700</v>
      </c>
    </row>
    <row r="5771" spans="1:10" ht="15.75" hidden="1" customHeight="1" x14ac:dyDescent="0.25">
      <c r="A5771" s="2" t="s">
        <v>853</v>
      </c>
      <c r="B5771" s="2" t="s">
        <v>854</v>
      </c>
      <c r="C5771" s="2">
        <v>2025</v>
      </c>
      <c r="D5771" s="2" t="s">
        <v>241</v>
      </c>
      <c r="E5771" s="2" t="s">
        <v>627</v>
      </c>
      <c r="F5771" s="2" t="s">
        <v>857</v>
      </c>
      <c r="G5771" s="2">
        <v>2</v>
      </c>
      <c r="H5771" s="2">
        <v>4.6910666860639997E-3</v>
      </c>
      <c r="I5771" s="2">
        <v>5.2539946883916801E-3</v>
      </c>
      <c r="J5771" s="26" t="s">
        <v>700</v>
      </c>
    </row>
    <row r="5772" spans="1:10" ht="15.75" hidden="1" customHeight="1" x14ac:dyDescent="0.25">
      <c r="A5772" s="2" t="s">
        <v>853</v>
      </c>
      <c r="B5772" s="2" t="s">
        <v>854</v>
      </c>
      <c r="C5772" s="2">
        <v>2025</v>
      </c>
      <c r="D5772" s="2" t="s">
        <v>241</v>
      </c>
      <c r="E5772" s="2" t="s">
        <v>627</v>
      </c>
      <c r="F5772" s="2" t="s">
        <v>856</v>
      </c>
      <c r="G5772" s="2">
        <v>2</v>
      </c>
      <c r="H5772" s="2">
        <v>2.2546646941918901E-2</v>
      </c>
      <c r="I5772" s="2">
        <v>2.5252244574949172E-2</v>
      </c>
      <c r="J5772" s="26" t="s">
        <v>700</v>
      </c>
    </row>
    <row r="5773" spans="1:10" ht="15.75" hidden="1" customHeight="1" x14ac:dyDescent="0.25">
      <c r="A5773" s="2" t="s">
        <v>853</v>
      </c>
      <c r="B5773" s="2" t="s">
        <v>854</v>
      </c>
      <c r="C5773" s="2">
        <v>2025</v>
      </c>
      <c r="D5773" s="2" t="s">
        <v>241</v>
      </c>
      <c r="E5773" s="2" t="s">
        <v>627</v>
      </c>
      <c r="F5773" s="2" t="s">
        <v>857</v>
      </c>
      <c r="G5773" s="2">
        <v>3</v>
      </c>
      <c r="H5773" s="2">
        <v>6.6898807417601E-3</v>
      </c>
      <c r="I5773" s="2">
        <v>7.492666430771313E-3</v>
      </c>
      <c r="J5773" s="26" t="s">
        <v>700</v>
      </c>
    </row>
    <row r="5774" spans="1:10" ht="15.75" hidden="1" customHeight="1" x14ac:dyDescent="0.25">
      <c r="A5774" s="2" t="s">
        <v>853</v>
      </c>
      <c r="B5774" s="2" t="s">
        <v>854</v>
      </c>
      <c r="C5774" s="2">
        <v>2025</v>
      </c>
      <c r="D5774" s="2" t="s">
        <v>241</v>
      </c>
      <c r="E5774" s="2" t="s">
        <v>627</v>
      </c>
      <c r="F5774" s="2" t="s">
        <v>858</v>
      </c>
      <c r="G5774" s="2">
        <v>3</v>
      </c>
      <c r="H5774" s="2">
        <v>1.93907730281353E-2</v>
      </c>
      <c r="I5774" s="2">
        <v>2.1717665791511537E-2</v>
      </c>
      <c r="J5774" s="26" t="s">
        <v>700</v>
      </c>
    </row>
    <row r="5775" spans="1:10" ht="15.75" hidden="1" customHeight="1" x14ac:dyDescent="0.25">
      <c r="A5775" s="2" t="s">
        <v>853</v>
      </c>
      <c r="B5775" s="2" t="s">
        <v>854</v>
      </c>
      <c r="C5775" s="2">
        <v>2025</v>
      </c>
      <c r="D5775" s="2" t="s">
        <v>241</v>
      </c>
      <c r="E5775" s="2" t="s">
        <v>627</v>
      </c>
      <c r="F5775" s="2" t="s">
        <v>856</v>
      </c>
      <c r="G5775" s="2">
        <v>3</v>
      </c>
      <c r="H5775" s="2">
        <v>1.6191802249522901E-2</v>
      </c>
      <c r="I5775" s="2">
        <v>1.8134818519465652E-2</v>
      </c>
      <c r="J5775" s="26" t="s">
        <v>700</v>
      </c>
    </row>
    <row r="5776" spans="1:10" ht="15.75" hidden="1" customHeight="1" x14ac:dyDescent="0.25">
      <c r="A5776" s="2" t="s">
        <v>853</v>
      </c>
      <c r="B5776" s="2" t="s">
        <v>854</v>
      </c>
      <c r="C5776" s="2">
        <v>2025</v>
      </c>
      <c r="D5776" s="2" t="s">
        <v>241</v>
      </c>
      <c r="E5776" s="2" t="s">
        <v>627</v>
      </c>
      <c r="F5776" s="2" t="s">
        <v>859</v>
      </c>
      <c r="G5776" s="2">
        <v>3</v>
      </c>
      <c r="H5776" s="2">
        <v>3.1692936317995E-3</v>
      </c>
      <c r="I5776" s="2">
        <v>3.5496088676154401E-3</v>
      </c>
      <c r="J5776" s="26" t="s">
        <v>700</v>
      </c>
    </row>
    <row r="5777" spans="1:10" ht="15.75" hidden="1" customHeight="1" x14ac:dyDescent="0.25">
      <c r="A5777" s="2" t="s">
        <v>853</v>
      </c>
      <c r="B5777" s="2" t="s">
        <v>854</v>
      </c>
      <c r="C5777" s="2">
        <v>2025</v>
      </c>
      <c r="D5777" s="2" t="s">
        <v>241</v>
      </c>
      <c r="E5777" s="2" t="s">
        <v>627</v>
      </c>
      <c r="F5777" s="2" t="s">
        <v>860</v>
      </c>
      <c r="G5777" s="2">
        <v>3</v>
      </c>
      <c r="H5777" s="2">
        <v>0.32200479693710798</v>
      </c>
      <c r="I5777" s="2">
        <v>0.36064537256956097</v>
      </c>
      <c r="J5777" s="26" t="s">
        <v>701</v>
      </c>
    </row>
    <row r="5778" spans="1:10" ht="15.75" hidden="1" customHeight="1" x14ac:dyDescent="0.25">
      <c r="A5778" s="2" t="s">
        <v>853</v>
      </c>
      <c r="B5778" s="2" t="s">
        <v>854</v>
      </c>
      <c r="C5778" s="2">
        <v>2025</v>
      </c>
      <c r="D5778" s="2" t="s">
        <v>241</v>
      </c>
      <c r="E5778" s="2" t="s">
        <v>627</v>
      </c>
      <c r="F5778" s="2" t="s">
        <v>858</v>
      </c>
      <c r="G5778" s="2">
        <v>4</v>
      </c>
      <c r="H5778" s="2">
        <v>9.0452196076512295E-2</v>
      </c>
      <c r="I5778" s="2">
        <v>0.10130645960569377</v>
      </c>
      <c r="J5778" s="26" t="s">
        <v>700</v>
      </c>
    </row>
    <row r="5779" spans="1:10" ht="15.75" hidden="1" customHeight="1" x14ac:dyDescent="0.25">
      <c r="A5779" s="2" t="s">
        <v>853</v>
      </c>
      <c r="B5779" s="2" t="s">
        <v>854</v>
      </c>
      <c r="C5779" s="2">
        <v>2025</v>
      </c>
      <c r="D5779" s="2" t="s">
        <v>241</v>
      </c>
      <c r="E5779" s="2" t="s">
        <v>627</v>
      </c>
      <c r="F5779" s="2" t="s">
        <v>859</v>
      </c>
      <c r="G5779" s="2">
        <v>4</v>
      </c>
      <c r="H5779" s="2">
        <v>4.6339983120560597E-2</v>
      </c>
      <c r="I5779" s="2">
        <v>5.1900781095027874E-2</v>
      </c>
      <c r="J5779" s="26" t="s">
        <v>700</v>
      </c>
    </row>
    <row r="5780" spans="1:10" ht="15.75" hidden="1" customHeight="1" x14ac:dyDescent="0.25">
      <c r="A5780" s="2" t="s">
        <v>853</v>
      </c>
      <c r="B5780" s="2" t="s">
        <v>854</v>
      </c>
      <c r="C5780" s="2">
        <v>2025</v>
      </c>
      <c r="D5780" s="2" t="s">
        <v>241</v>
      </c>
      <c r="E5780" s="2" t="s">
        <v>627</v>
      </c>
      <c r="F5780" s="2" t="s">
        <v>856</v>
      </c>
      <c r="G5780" s="2">
        <v>4</v>
      </c>
      <c r="H5780" s="2">
        <v>9.4041380798443996E-3</v>
      </c>
      <c r="I5780" s="2">
        <v>1.0532634649425729E-2</v>
      </c>
      <c r="J5780" s="26" t="s">
        <v>700</v>
      </c>
    </row>
    <row r="5781" spans="1:10" ht="15.75" hidden="1" customHeight="1" x14ac:dyDescent="0.25">
      <c r="A5781" s="2" t="s">
        <v>853</v>
      </c>
      <c r="B5781" s="2" t="s">
        <v>854</v>
      </c>
      <c r="C5781" s="2">
        <v>2025</v>
      </c>
      <c r="D5781" s="2" t="s">
        <v>241</v>
      </c>
      <c r="E5781" s="2" t="s">
        <v>627</v>
      </c>
      <c r="F5781" s="2" t="s">
        <v>860</v>
      </c>
      <c r="G5781" s="2">
        <v>4</v>
      </c>
      <c r="H5781" s="2">
        <v>0.72218379750847805</v>
      </c>
      <c r="I5781" s="2">
        <v>0.80884585320949554</v>
      </c>
      <c r="J5781" s="26" t="s">
        <v>701</v>
      </c>
    </row>
    <row r="5782" spans="1:10" ht="15.75" hidden="1" customHeight="1" x14ac:dyDescent="0.25">
      <c r="A5782" s="2" t="s">
        <v>853</v>
      </c>
      <c r="B5782" s="2" t="s">
        <v>854</v>
      </c>
      <c r="C5782" s="2">
        <v>2025</v>
      </c>
      <c r="D5782" s="2" t="s">
        <v>241</v>
      </c>
      <c r="E5782" s="2" t="s">
        <v>627</v>
      </c>
      <c r="F5782" s="2" t="s">
        <v>857</v>
      </c>
      <c r="G5782" s="2">
        <v>4</v>
      </c>
      <c r="H5782" s="2">
        <v>1.37065426679328E-2</v>
      </c>
      <c r="I5782" s="2">
        <v>1.5351327788084738E-2</v>
      </c>
      <c r="J5782" s="26" t="s">
        <v>700</v>
      </c>
    </row>
    <row r="5783" spans="1:10" ht="15.75" hidden="1" customHeight="1" x14ac:dyDescent="0.25">
      <c r="A5783" s="2" t="s">
        <v>853</v>
      </c>
      <c r="B5783" s="2" t="s">
        <v>854</v>
      </c>
      <c r="C5783" s="2">
        <v>2025</v>
      </c>
      <c r="D5783" s="2" t="s">
        <v>241</v>
      </c>
      <c r="E5783" s="2" t="s">
        <v>627</v>
      </c>
      <c r="F5783" s="2" t="s">
        <v>855</v>
      </c>
      <c r="G5783" s="2">
        <v>4</v>
      </c>
      <c r="H5783" s="2">
        <v>1.1062026023865E-3</v>
      </c>
      <c r="I5783" s="2">
        <v>1.2389469146728801E-3</v>
      </c>
      <c r="J5783" s="26" t="s">
        <v>700</v>
      </c>
    </row>
    <row r="5784" spans="1:10" ht="15.75" hidden="1" customHeight="1" x14ac:dyDescent="0.25">
      <c r="A5784" s="2" t="s">
        <v>853</v>
      </c>
      <c r="B5784" s="2" t="s">
        <v>854</v>
      </c>
      <c r="C5784" s="2">
        <v>2025</v>
      </c>
      <c r="D5784" s="2" t="s">
        <v>241</v>
      </c>
      <c r="E5784" s="2" t="s">
        <v>627</v>
      </c>
      <c r="F5784" s="2" t="s">
        <v>859</v>
      </c>
      <c r="G5784" s="2">
        <v>5</v>
      </c>
      <c r="H5784" s="2">
        <v>4.9388356273993801E-2</v>
      </c>
      <c r="I5784" s="2">
        <v>5.5314959026873063E-2</v>
      </c>
      <c r="J5784" s="26" t="s">
        <v>700</v>
      </c>
    </row>
    <row r="5785" spans="1:10" ht="15.75" hidden="1" customHeight="1" x14ac:dyDescent="0.25">
      <c r="A5785" s="2" t="s">
        <v>853</v>
      </c>
      <c r="B5785" s="2" t="s">
        <v>854</v>
      </c>
      <c r="C5785" s="2">
        <v>2025</v>
      </c>
      <c r="D5785" s="2" t="s">
        <v>241</v>
      </c>
      <c r="E5785" s="2" t="s">
        <v>627</v>
      </c>
      <c r="F5785" s="2" t="s">
        <v>858</v>
      </c>
      <c r="G5785" s="2">
        <v>5</v>
      </c>
      <c r="H5785" s="2">
        <v>0.29384259786456801</v>
      </c>
      <c r="I5785" s="2">
        <v>0.3291037096083162</v>
      </c>
      <c r="J5785" s="26" t="s">
        <v>700</v>
      </c>
    </row>
    <row r="5786" spans="1:10" ht="15.75" hidden="1" customHeight="1" x14ac:dyDescent="0.25">
      <c r="A5786" s="2" t="s">
        <v>853</v>
      </c>
      <c r="B5786" s="2" t="s">
        <v>854</v>
      </c>
      <c r="C5786" s="2">
        <v>2025</v>
      </c>
      <c r="D5786" s="2" t="s">
        <v>241</v>
      </c>
      <c r="E5786" s="2" t="s">
        <v>627</v>
      </c>
      <c r="F5786" s="2" t="s">
        <v>860</v>
      </c>
      <c r="G5786" s="2">
        <v>5</v>
      </c>
      <c r="H5786" s="2">
        <v>0.259475118946284</v>
      </c>
      <c r="I5786" s="2">
        <v>0.29061213321983809</v>
      </c>
      <c r="J5786" s="26" t="s">
        <v>701</v>
      </c>
    </row>
    <row r="5787" spans="1:10" ht="15.75" hidden="1" customHeight="1" x14ac:dyDescent="0.25">
      <c r="A5787" s="2" t="s">
        <v>853</v>
      </c>
      <c r="B5787" s="2" t="s">
        <v>854</v>
      </c>
      <c r="C5787" s="2">
        <v>2025</v>
      </c>
      <c r="D5787" s="2" t="s">
        <v>241</v>
      </c>
      <c r="E5787" s="2" t="s">
        <v>627</v>
      </c>
      <c r="F5787" s="2" t="s">
        <v>856</v>
      </c>
      <c r="G5787" s="2">
        <v>5</v>
      </c>
      <c r="H5787" s="2">
        <v>9.9031017161906008E-3</v>
      </c>
      <c r="I5787" s="2">
        <v>1.1091473922133475E-2</v>
      </c>
      <c r="J5787" s="26" t="s">
        <v>700</v>
      </c>
    </row>
    <row r="5788" spans="1:10" ht="15.75" hidden="1" customHeight="1" x14ac:dyDescent="0.25">
      <c r="A5788" s="2" t="s">
        <v>853</v>
      </c>
      <c r="B5788" s="2" t="s">
        <v>854</v>
      </c>
      <c r="C5788" s="2">
        <v>2025</v>
      </c>
      <c r="D5788" s="2" t="s">
        <v>241</v>
      </c>
      <c r="E5788" s="2" t="s">
        <v>627</v>
      </c>
      <c r="F5788" s="2" t="s">
        <v>857</v>
      </c>
      <c r="G5788" s="2">
        <v>5</v>
      </c>
      <c r="H5788" s="2">
        <v>1.85663104639389E-2</v>
      </c>
      <c r="I5788" s="2">
        <v>2.079426771961157E-2</v>
      </c>
      <c r="J5788" s="26" t="s">
        <v>700</v>
      </c>
    </row>
    <row r="5789" spans="1:10" ht="15.75" hidden="1" customHeight="1" x14ac:dyDescent="0.25">
      <c r="A5789" s="2" t="s">
        <v>853</v>
      </c>
      <c r="B5789" s="2" t="s">
        <v>854</v>
      </c>
      <c r="C5789" s="2">
        <v>2025</v>
      </c>
      <c r="D5789" s="2" t="s">
        <v>241</v>
      </c>
      <c r="E5789" s="2" t="s">
        <v>627</v>
      </c>
      <c r="F5789" s="2" t="s">
        <v>858</v>
      </c>
      <c r="G5789" s="2">
        <v>6</v>
      </c>
      <c r="H5789" s="2">
        <v>0.38966563809663002</v>
      </c>
      <c r="I5789" s="2">
        <v>0.43642551466822566</v>
      </c>
      <c r="J5789" s="26" t="s">
        <v>700</v>
      </c>
    </row>
    <row r="5790" spans="1:10" ht="15.75" hidden="1" customHeight="1" x14ac:dyDescent="0.25">
      <c r="A5790" s="2" t="s">
        <v>853</v>
      </c>
      <c r="B5790" s="2" t="s">
        <v>854</v>
      </c>
      <c r="C5790" s="2">
        <v>2025</v>
      </c>
      <c r="D5790" s="2" t="s">
        <v>241</v>
      </c>
      <c r="E5790" s="2" t="s">
        <v>627</v>
      </c>
      <c r="F5790" s="2" t="s">
        <v>855</v>
      </c>
      <c r="G5790" s="2">
        <v>6</v>
      </c>
      <c r="H5790" s="2">
        <v>8.8181660976260001E-4</v>
      </c>
      <c r="I5790" s="2">
        <v>9.8763460293411218E-4</v>
      </c>
      <c r="J5790" s="26" t="s">
        <v>700</v>
      </c>
    </row>
    <row r="5791" spans="1:10" ht="15.75" hidden="1" customHeight="1" x14ac:dyDescent="0.25">
      <c r="A5791" s="2" t="s">
        <v>853</v>
      </c>
      <c r="B5791" s="2" t="s">
        <v>854</v>
      </c>
      <c r="C5791" s="2">
        <v>2025</v>
      </c>
      <c r="D5791" s="2" t="s">
        <v>241</v>
      </c>
      <c r="E5791" s="2" t="s">
        <v>627</v>
      </c>
      <c r="F5791" s="2" t="s">
        <v>857</v>
      </c>
      <c r="G5791" s="2">
        <v>6</v>
      </c>
      <c r="H5791" s="2">
        <v>2.08520191372372E-2</v>
      </c>
      <c r="I5791" s="2">
        <v>2.3354261433705666E-2</v>
      </c>
      <c r="J5791" s="26" t="s">
        <v>700</v>
      </c>
    </row>
    <row r="5792" spans="1:10" ht="15.75" hidden="1" customHeight="1" x14ac:dyDescent="0.25">
      <c r="A5792" s="2" t="s">
        <v>853</v>
      </c>
      <c r="B5792" s="2" t="s">
        <v>854</v>
      </c>
      <c r="C5792" s="2">
        <v>2025</v>
      </c>
      <c r="D5792" s="2" t="s">
        <v>241</v>
      </c>
      <c r="E5792" s="2" t="s">
        <v>627</v>
      </c>
      <c r="F5792" s="2" t="s">
        <v>859</v>
      </c>
      <c r="G5792" s="2">
        <v>6</v>
      </c>
      <c r="H5792" s="2">
        <v>2.5490546599030502E-2</v>
      </c>
      <c r="I5792" s="2">
        <v>2.8549412190914166E-2</v>
      </c>
      <c r="J5792" s="26" t="s">
        <v>700</v>
      </c>
    </row>
    <row r="5793" spans="1:10" ht="15.75" hidden="1" customHeight="1" x14ac:dyDescent="0.25">
      <c r="A5793" s="2" t="s">
        <v>853</v>
      </c>
      <c r="B5793" s="2" t="s">
        <v>854</v>
      </c>
      <c r="C5793" s="2">
        <v>2025</v>
      </c>
      <c r="D5793" s="2" t="s">
        <v>241</v>
      </c>
      <c r="E5793" s="2" t="s">
        <v>627</v>
      </c>
      <c r="F5793" s="2" t="s">
        <v>856</v>
      </c>
      <c r="G5793" s="2">
        <v>6</v>
      </c>
      <c r="H5793" s="2">
        <v>7.1380355802829996E-3</v>
      </c>
      <c r="I5793" s="2">
        <v>7.9945998499169595E-3</v>
      </c>
      <c r="J5793" s="26" t="s">
        <v>700</v>
      </c>
    </row>
    <row r="5794" spans="1:10" ht="15.75" hidden="1" customHeight="1" x14ac:dyDescent="0.25">
      <c r="A5794" s="2" t="s">
        <v>853</v>
      </c>
      <c r="B5794" s="2" t="s">
        <v>854</v>
      </c>
      <c r="C5794" s="2">
        <v>2025</v>
      </c>
      <c r="D5794" s="2" t="s">
        <v>241</v>
      </c>
      <c r="E5794" s="2" t="s">
        <v>627</v>
      </c>
      <c r="F5794" s="2" t="s">
        <v>860</v>
      </c>
      <c r="G5794" s="2">
        <v>6</v>
      </c>
      <c r="H5794" s="2">
        <v>0.15232632006518501</v>
      </c>
      <c r="I5794" s="2">
        <v>0.17060547847300722</v>
      </c>
      <c r="J5794" s="26" t="s">
        <v>701</v>
      </c>
    </row>
    <row r="5795" spans="1:10" ht="15.75" hidden="1" customHeight="1" x14ac:dyDescent="0.25">
      <c r="A5795" s="2" t="s">
        <v>853</v>
      </c>
      <c r="B5795" s="2" t="s">
        <v>854</v>
      </c>
      <c r="C5795" s="2">
        <v>2025</v>
      </c>
      <c r="D5795" s="2" t="s">
        <v>241</v>
      </c>
      <c r="E5795" s="2" t="s">
        <v>627</v>
      </c>
      <c r="F5795" s="2" t="s">
        <v>856</v>
      </c>
      <c r="G5795" s="2">
        <v>7</v>
      </c>
      <c r="H5795" s="2">
        <v>7.6457185496110001E-3</v>
      </c>
      <c r="I5795" s="2">
        <v>8.5632047755643207E-3</v>
      </c>
      <c r="J5795" s="26" t="s">
        <v>700</v>
      </c>
    </row>
    <row r="5796" spans="1:10" ht="15.75" hidden="1" customHeight="1" x14ac:dyDescent="0.25">
      <c r="A5796" s="2" t="s">
        <v>853</v>
      </c>
      <c r="B5796" s="2" t="s">
        <v>854</v>
      </c>
      <c r="C5796" s="2">
        <v>2025</v>
      </c>
      <c r="D5796" s="2" t="s">
        <v>241</v>
      </c>
      <c r="E5796" s="2" t="s">
        <v>627</v>
      </c>
      <c r="F5796" s="2" t="s">
        <v>858</v>
      </c>
      <c r="G5796" s="2">
        <v>7</v>
      </c>
      <c r="H5796" s="2">
        <v>0.26928775850683401</v>
      </c>
      <c r="I5796" s="2">
        <v>0.30160228952765411</v>
      </c>
      <c r="J5796" s="26" t="s">
        <v>700</v>
      </c>
    </row>
    <row r="5797" spans="1:10" ht="15.75" hidden="1" customHeight="1" x14ac:dyDescent="0.25">
      <c r="A5797" s="2" t="s">
        <v>853</v>
      </c>
      <c r="B5797" s="2" t="s">
        <v>854</v>
      </c>
      <c r="C5797" s="2">
        <v>2025</v>
      </c>
      <c r="D5797" s="2" t="s">
        <v>241</v>
      </c>
      <c r="E5797" s="2" t="s">
        <v>627</v>
      </c>
      <c r="F5797" s="2" t="s">
        <v>855</v>
      </c>
      <c r="G5797" s="2">
        <v>7</v>
      </c>
      <c r="H5797" s="2">
        <v>4.219876718707E-4</v>
      </c>
      <c r="I5797" s="2">
        <v>4.7262619249518404E-4</v>
      </c>
      <c r="J5797" s="26" t="s">
        <v>700</v>
      </c>
    </row>
    <row r="5798" spans="1:10" ht="15.75" hidden="1" customHeight="1" x14ac:dyDescent="0.25">
      <c r="A5798" s="2" t="s">
        <v>853</v>
      </c>
      <c r="B5798" s="2" t="s">
        <v>854</v>
      </c>
      <c r="C5798" s="2">
        <v>2025</v>
      </c>
      <c r="D5798" s="2" t="s">
        <v>241</v>
      </c>
      <c r="E5798" s="2" t="s">
        <v>627</v>
      </c>
      <c r="F5798" s="2" t="s">
        <v>857</v>
      </c>
      <c r="G5798" s="2">
        <v>7</v>
      </c>
      <c r="H5798" s="2">
        <v>1.1677041416987799E-2</v>
      </c>
      <c r="I5798" s="2">
        <v>1.3078286387026336E-2</v>
      </c>
      <c r="J5798" s="26" t="s">
        <v>700</v>
      </c>
    </row>
    <row r="5799" spans="1:10" ht="15.75" hidden="1" customHeight="1" x14ac:dyDescent="0.25">
      <c r="A5799" s="2" t="s">
        <v>853</v>
      </c>
      <c r="B5799" s="2" t="s">
        <v>854</v>
      </c>
      <c r="C5799" s="2">
        <v>2025</v>
      </c>
      <c r="D5799" s="2" t="s">
        <v>241</v>
      </c>
      <c r="E5799" s="2" t="s">
        <v>627</v>
      </c>
      <c r="F5799" s="2" t="s">
        <v>859</v>
      </c>
      <c r="G5799" s="2">
        <v>7</v>
      </c>
      <c r="H5799" s="2">
        <v>1.76375094160903E-2</v>
      </c>
      <c r="I5799" s="2">
        <v>1.9754010546021137E-2</v>
      </c>
      <c r="J5799" s="26" t="s">
        <v>700</v>
      </c>
    </row>
    <row r="5800" spans="1:10" ht="15.75" hidden="1" customHeight="1" x14ac:dyDescent="0.25">
      <c r="A5800" s="2" t="s">
        <v>853</v>
      </c>
      <c r="B5800" s="2" t="s">
        <v>854</v>
      </c>
      <c r="C5800" s="2">
        <v>2025</v>
      </c>
      <c r="D5800" s="2" t="s">
        <v>241</v>
      </c>
      <c r="E5800" s="2" t="s">
        <v>627</v>
      </c>
      <c r="F5800" s="2" t="s">
        <v>860</v>
      </c>
      <c r="G5800" s="2">
        <v>7</v>
      </c>
      <c r="H5800" s="2">
        <v>0.16349549754522699</v>
      </c>
      <c r="I5800" s="2">
        <v>0.18311495725065424</v>
      </c>
      <c r="J5800" s="26" t="s">
        <v>701</v>
      </c>
    </row>
    <row r="5801" spans="1:10" ht="15.75" hidden="1" customHeight="1" x14ac:dyDescent="0.25">
      <c r="A5801" s="2" t="s">
        <v>853</v>
      </c>
      <c r="B5801" s="2" t="s">
        <v>854</v>
      </c>
      <c r="C5801" s="2">
        <v>2025</v>
      </c>
      <c r="D5801" s="2" t="s">
        <v>241</v>
      </c>
      <c r="E5801" s="2" t="s">
        <v>627</v>
      </c>
      <c r="F5801" s="2" t="s">
        <v>859</v>
      </c>
      <c r="G5801" s="2">
        <v>8</v>
      </c>
      <c r="H5801" s="2">
        <v>1.1739944078726699E-2</v>
      </c>
      <c r="I5801" s="2">
        <v>1.3148737368173905E-2</v>
      </c>
      <c r="J5801" s="26" t="s">
        <v>700</v>
      </c>
    </row>
    <row r="5802" spans="1:10" ht="15.75" hidden="1" customHeight="1" x14ac:dyDescent="0.25">
      <c r="A5802" s="2" t="s">
        <v>853</v>
      </c>
      <c r="B5802" s="2" t="s">
        <v>854</v>
      </c>
      <c r="C5802" s="2">
        <v>2025</v>
      </c>
      <c r="D5802" s="2" t="s">
        <v>241</v>
      </c>
      <c r="E5802" s="2" t="s">
        <v>627</v>
      </c>
      <c r="F5802" s="2" t="s">
        <v>858</v>
      </c>
      <c r="G5802" s="2">
        <v>8</v>
      </c>
      <c r="H5802" s="2">
        <v>0.19397125951945701</v>
      </c>
      <c r="I5802" s="2">
        <v>0.21724781066179188</v>
      </c>
      <c r="J5802" s="26" t="s">
        <v>700</v>
      </c>
    </row>
    <row r="5803" spans="1:10" ht="15.75" hidden="1" customHeight="1" x14ac:dyDescent="0.25">
      <c r="A5803" s="2" t="s">
        <v>853</v>
      </c>
      <c r="B5803" s="2" t="s">
        <v>854</v>
      </c>
      <c r="C5803" s="2">
        <v>2025</v>
      </c>
      <c r="D5803" s="2" t="s">
        <v>241</v>
      </c>
      <c r="E5803" s="2" t="s">
        <v>627</v>
      </c>
      <c r="F5803" s="2" t="s">
        <v>855</v>
      </c>
      <c r="G5803" s="2">
        <v>8</v>
      </c>
      <c r="H5803" s="2">
        <v>3.9719513733870002E-4</v>
      </c>
      <c r="I5803" s="2">
        <v>4.4485855381934408E-4</v>
      </c>
      <c r="J5803" s="26" t="s">
        <v>700</v>
      </c>
    </row>
    <row r="5804" spans="1:10" ht="15.75" hidden="1" customHeight="1" x14ac:dyDescent="0.25">
      <c r="A5804" s="2" t="s">
        <v>853</v>
      </c>
      <c r="B5804" s="2" t="s">
        <v>854</v>
      </c>
      <c r="C5804" s="2">
        <v>2025</v>
      </c>
      <c r="D5804" s="2" t="s">
        <v>241</v>
      </c>
      <c r="E5804" s="2" t="s">
        <v>627</v>
      </c>
      <c r="F5804" s="2" t="s">
        <v>857</v>
      </c>
      <c r="G5804" s="2">
        <v>8</v>
      </c>
      <c r="H5804" s="2">
        <v>1.40297797042876E-2</v>
      </c>
      <c r="I5804" s="2">
        <v>1.5713353268802112E-2</v>
      </c>
      <c r="J5804" s="26" t="s">
        <v>700</v>
      </c>
    </row>
    <row r="5805" spans="1:10" ht="15.75" hidden="1" customHeight="1" x14ac:dyDescent="0.25">
      <c r="A5805" s="2" t="s">
        <v>853</v>
      </c>
      <c r="B5805" s="2" t="s">
        <v>854</v>
      </c>
      <c r="C5805" s="2">
        <v>2025</v>
      </c>
      <c r="D5805" s="2" t="s">
        <v>241</v>
      </c>
      <c r="E5805" s="2" t="s">
        <v>627</v>
      </c>
      <c r="F5805" s="2" t="s">
        <v>856</v>
      </c>
      <c r="G5805" s="2">
        <v>8</v>
      </c>
      <c r="H5805" s="2">
        <v>6.3296130829258003E-3</v>
      </c>
      <c r="I5805" s="2">
        <v>7.0891666528768967E-3</v>
      </c>
      <c r="J5805" s="26" t="s">
        <v>700</v>
      </c>
    </row>
    <row r="5806" spans="1:10" ht="15.75" hidden="1" customHeight="1" x14ac:dyDescent="0.25">
      <c r="A5806" s="2" t="s">
        <v>853</v>
      </c>
      <c r="B5806" s="2" t="s">
        <v>854</v>
      </c>
      <c r="C5806" s="2">
        <v>2025</v>
      </c>
      <c r="D5806" s="2" t="s">
        <v>241</v>
      </c>
      <c r="E5806" s="2" t="s">
        <v>627</v>
      </c>
      <c r="F5806" s="2" t="s">
        <v>860</v>
      </c>
      <c r="G5806" s="2">
        <v>8</v>
      </c>
      <c r="H5806" s="2">
        <v>0.112955697579309</v>
      </c>
      <c r="I5806" s="2">
        <v>0.12651038128882608</v>
      </c>
      <c r="J5806" s="26" t="s">
        <v>701</v>
      </c>
    </row>
    <row r="5807" spans="1:10" ht="15.75" hidden="1" customHeight="1" x14ac:dyDescent="0.25">
      <c r="A5807" s="2" t="s">
        <v>853</v>
      </c>
      <c r="B5807" s="2" t="s">
        <v>854</v>
      </c>
      <c r="C5807" s="2">
        <v>2025</v>
      </c>
      <c r="D5807" s="2" t="s">
        <v>241</v>
      </c>
      <c r="E5807" s="2" t="s">
        <v>627</v>
      </c>
      <c r="F5807" s="2" t="s">
        <v>857</v>
      </c>
      <c r="G5807" s="2">
        <v>9</v>
      </c>
      <c r="H5807" s="2">
        <v>9.9476805189623995E-3</v>
      </c>
      <c r="I5807" s="2">
        <v>1.1141402181237889E-2</v>
      </c>
      <c r="J5807" s="26" t="s">
        <v>700</v>
      </c>
    </row>
    <row r="5808" spans="1:10" ht="15.75" hidden="1" customHeight="1" x14ac:dyDescent="0.25">
      <c r="A5808" s="2" t="s">
        <v>853</v>
      </c>
      <c r="B5808" s="2" t="s">
        <v>854</v>
      </c>
      <c r="C5808" s="2">
        <v>2025</v>
      </c>
      <c r="D5808" s="2" t="s">
        <v>241</v>
      </c>
      <c r="E5808" s="2" t="s">
        <v>627</v>
      </c>
      <c r="F5808" s="2" t="s">
        <v>859</v>
      </c>
      <c r="G5808" s="2">
        <v>9</v>
      </c>
      <c r="H5808" s="2">
        <v>1.33424322411884E-2</v>
      </c>
      <c r="I5808" s="2">
        <v>1.494352411013101E-2</v>
      </c>
      <c r="J5808" s="26" t="s">
        <v>700</v>
      </c>
    </row>
    <row r="5809" spans="1:10" ht="15.75" hidden="1" customHeight="1" x14ac:dyDescent="0.25">
      <c r="A5809" s="2" t="s">
        <v>853</v>
      </c>
      <c r="B5809" s="2" t="s">
        <v>854</v>
      </c>
      <c r="C5809" s="2">
        <v>2025</v>
      </c>
      <c r="D5809" s="2" t="s">
        <v>241</v>
      </c>
      <c r="E5809" s="2" t="s">
        <v>627</v>
      </c>
      <c r="F5809" s="2" t="s">
        <v>860</v>
      </c>
      <c r="G5809" s="2">
        <v>9</v>
      </c>
      <c r="H5809" s="2">
        <v>6.4078030874952702E-2</v>
      </c>
      <c r="I5809" s="2">
        <v>7.1767394579947033E-2</v>
      </c>
      <c r="J5809" s="26" t="s">
        <v>701</v>
      </c>
    </row>
    <row r="5810" spans="1:10" ht="15.75" hidden="1" customHeight="1" x14ac:dyDescent="0.25">
      <c r="A5810" s="2" t="s">
        <v>853</v>
      </c>
      <c r="B5810" s="2" t="s">
        <v>854</v>
      </c>
      <c r="C5810" s="2">
        <v>2025</v>
      </c>
      <c r="D5810" s="2" t="s">
        <v>241</v>
      </c>
      <c r="E5810" s="2" t="s">
        <v>627</v>
      </c>
      <c r="F5810" s="2" t="s">
        <v>856</v>
      </c>
      <c r="G5810" s="2">
        <v>9</v>
      </c>
      <c r="H5810" s="2">
        <v>7.0484293100889998E-3</v>
      </c>
      <c r="I5810" s="2">
        <v>7.8942408272996804E-3</v>
      </c>
      <c r="J5810" s="26" t="s">
        <v>700</v>
      </c>
    </row>
    <row r="5811" spans="1:10" ht="15.75" hidden="1" customHeight="1" x14ac:dyDescent="0.25">
      <c r="A5811" s="2" t="s">
        <v>853</v>
      </c>
      <c r="B5811" s="2" t="s">
        <v>854</v>
      </c>
      <c r="C5811" s="2">
        <v>2025</v>
      </c>
      <c r="D5811" s="2" t="s">
        <v>241</v>
      </c>
      <c r="E5811" s="2" t="s">
        <v>627</v>
      </c>
      <c r="F5811" s="2" t="s">
        <v>858</v>
      </c>
      <c r="G5811" s="2">
        <v>9</v>
      </c>
      <c r="H5811" s="2">
        <v>0.138976529706269</v>
      </c>
      <c r="I5811" s="2">
        <v>0.15565371327102129</v>
      </c>
      <c r="J5811" s="26" t="s">
        <v>700</v>
      </c>
    </row>
    <row r="5812" spans="1:10" ht="15.75" hidden="1" customHeight="1" x14ac:dyDescent="0.25">
      <c r="A5812" s="2" t="s">
        <v>853</v>
      </c>
      <c r="B5812" s="2" t="s">
        <v>854</v>
      </c>
      <c r="C5812" s="2">
        <v>2025</v>
      </c>
      <c r="D5812" s="2" t="s">
        <v>241</v>
      </c>
      <c r="E5812" s="2" t="s">
        <v>627</v>
      </c>
      <c r="F5812" s="2" t="s">
        <v>860</v>
      </c>
      <c r="G5812" s="2">
        <v>10</v>
      </c>
      <c r="H5812" s="2">
        <v>4.8780914745293599E-2</v>
      </c>
      <c r="I5812" s="2">
        <v>5.4634624514728836E-2</v>
      </c>
      <c r="J5812" s="26" t="s">
        <v>701</v>
      </c>
    </row>
    <row r="5813" spans="1:10" ht="15.75" hidden="1" customHeight="1" x14ac:dyDescent="0.25">
      <c r="A5813" s="2" t="s">
        <v>853</v>
      </c>
      <c r="B5813" s="2" t="s">
        <v>854</v>
      </c>
      <c r="C5813" s="2">
        <v>2025</v>
      </c>
      <c r="D5813" s="2" t="s">
        <v>241</v>
      </c>
      <c r="E5813" s="2" t="s">
        <v>627</v>
      </c>
      <c r="F5813" s="2" t="s">
        <v>855</v>
      </c>
      <c r="G5813" s="2">
        <v>10</v>
      </c>
      <c r="H5813" s="2">
        <v>4.3670486775230003E-4</v>
      </c>
      <c r="I5813" s="2">
        <v>4.8910945188257611E-4</v>
      </c>
      <c r="J5813" s="26" t="s">
        <v>700</v>
      </c>
    </row>
    <row r="5814" spans="1:10" ht="15.75" hidden="1" customHeight="1" x14ac:dyDescent="0.25">
      <c r="A5814" s="2" t="s">
        <v>853</v>
      </c>
      <c r="B5814" s="2" t="s">
        <v>854</v>
      </c>
      <c r="C5814" s="2">
        <v>2025</v>
      </c>
      <c r="D5814" s="2" t="s">
        <v>241</v>
      </c>
      <c r="E5814" s="2" t="s">
        <v>627</v>
      </c>
      <c r="F5814" s="2" t="s">
        <v>856</v>
      </c>
      <c r="G5814" s="2">
        <v>10</v>
      </c>
      <c r="H5814" s="2">
        <v>5.2524676430039004E-3</v>
      </c>
      <c r="I5814" s="2">
        <v>5.882763760164369E-3</v>
      </c>
      <c r="J5814" s="26" t="s">
        <v>700</v>
      </c>
    </row>
    <row r="5815" spans="1:10" ht="15.75" hidden="1" customHeight="1" x14ac:dyDescent="0.25">
      <c r="A5815" s="2" t="s">
        <v>853</v>
      </c>
      <c r="B5815" s="2" t="s">
        <v>854</v>
      </c>
      <c r="C5815" s="2">
        <v>2025</v>
      </c>
      <c r="D5815" s="2" t="s">
        <v>241</v>
      </c>
      <c r="E5815" s="2" t="s">
        <v>627</v>
      </c>
      <c r="F5815" s="2" t="s">
        <v>858</v>
      </c>
      <c r="G5815" s="2">
        <v>10</v>
      </c>
      <c r="H5815" s="2">
        <v>0.104857647325843</v>
      </c>
      <c r="I5815" s="2">
        <v>0.11744056500494418</v>
      </c>
      <c r="J5815" s="26" t="s">
        <v>700</v>
      </c>
    </row>
    <row r="5816" spans="1:10" ht="15.75" hidden="1" customHeight="1" x14ac:dyDescent="0.25">
      <c r="A5816" s="2" t="s">
        <v>853</v>
      </c>
      <c r="B5816" s="2" t="s">
        <v>854</v>
      </c>
      <c r="C5816" s="2">
        <v>2025</v>
      </c>
      <c r="D5816" s="2" t="s">
        <v>241</v>
      </c>
      <c r="E5816" s="2" t="s">
        <v>627</v>
      </c>
      <c r="F5816" s="2" t="s">
        <v>857</v>
      </c>
      <c r="G5816" s="2">
        <v>10</v>
      </c>
      <c r="H5816" s="2">
        <v>7.8106648288667003E-3</v>
      </c>
      <c r="I5816" s="2">
        <v>8.7479446083307058E-3</v>
      </c>
      <c r="J5816" s="26" t="s">
        <v>700</v>
      </c>
    </row>
    <row r="5817" spans="1:10" ht="15.75" hidden="1" customHeight="1" x14ac:dyDescent="0.25">
      <c r="A5817" s="2" t="s">
        <v>853</v>
      </c>
      <c r="B5817" s="2" t="s">
        <v>854</v>
      </c>
      <c r="C5817" s="2">
        <v>2025</v>
      </c>
      <c r="D5817" s="2" t="s">
        <v>241</v>
      </c>
      <c r="E5817" s="2" t="s">
        <v>627</v>
      </c>
      <c r="F5817" s="2" t="s">
        <v>859</v>
      </c>
      <c r="G5817" s="2">
        <v>10</v>
      </c>
      <c r="H5817" s="2">
        <v>1.23840991582256E-2</v>
      </c>
      <c r="I5817" s="2">
        <v>1.3870191057212674E-2</v>
      </c>
      <c r="J5817" s="26" t="s">
        <v>700</v>
      </c>
    </row>
    <row r="5818" spans="1:10" ht="15.75" hidden="1" customHeight="1" x14ac:dyDescent="0.25">
      <c r="A5818" s="2" t="s">
        <v>853</v>
      </c>
      <c r="B5818" s="2" t="s">
        <v>854</v>
      </c>
      <c r="C5818" s="2">
        <v>2025</v>
      </c>
      <c r="D5818" s="2" t="s">
        <v>241</v>
      </c>
      <c r="E5818" s="2" t="s">
        <v>627</v>
      </c>
      <c r="F5818" s="2" t="s">
        <v>858</v>
      </c>
      <c r="G5818" s="2">
        <v>11</v>
      </c>
      <c r="H5818" s="2">
        <v>0.182421495672315</v>
      </c>
      <c r="I5818" s="2">
        <v>0.20431207515299282</v>
      </c>
      <c r="J5818" s="26" t="s">
        <v>700</v>
      </c>
    </row>
    <row r="5819" spans="1:10" ht="15.75" hidden="1" customHeight="1" x14ac:dyDescent="0.25">
      <c r="A5819" s="2" t="s">
        <v>853</v>
      </c>
      <c r="B5819" s="2" t="s">
        <v>854</v>
      </c>
      <c r="C5819" s="2">
        <v>2025</v>
      </c>
      <c r="D5819" s="2" t="s">
        <v>241</v>
      </c>
      <c r="E5819" s="2" t="s">
        <v>627</v>
      </c>
      <c r="F5819" s="2" t="s">
        <v>859</v>
      </c>
      <c r="G5819" s="2">
        <v>11</v>
      </c>
      <c r="H5819" s="2">
        <v>8.6186140833887995E-3</v>
      </c>
      <c r="I5819" s="2">
        <v>9.6528477733954562E-3</v>
      </c>
      <c r="J5819" s="26" t="s">
        <v>700</v>
      </c>
    </row>
    <row r="5820" spans="1:10" ht="15.75" hidden="1" customHeight="1" x14ac:dyDescent="0.25">
      <c r="A5820" s="2" t="s">
        <v>853</v>
      </c>
      <c r="B5820" s="2" t="s">
        <v>854</v>
      </c>
      <c r="C5820" s="2">
        <v>2025</v>
      </c>
      <c r="D5820" s="2" t="s">
        <v>241</v>
      </c>
      <c r="E5820" s="2" t="s">
        <v>627</v>
      </c>
      <c r="F5820" s="2" t="s">
        <v>855</v>
      </c>
      <c r="G5820" s="2">
        <v>11</v>
      </c>
      <c r="H5820" s="2">
        <v>3.6221923073750001E-4</v>
      </c>
      <c r="I5820" s="2">
        <v>4.0568553842600005E-4</v>
      </c>
      <c r="J5820" s="26" t="s">
        <v>700</v>
      </c>
    </row>
    <row r="5821" spans="1:10" ht="15.75" hidden="1" customHeight="1" x14ac:dyDescent="0.25">
      <c r="A5821" s="2" t="s">
        <v>853</v>
      </c>
      <c r="B5821" s="2" t="s">
        <v>854</v>
      </c>
      <c r="C5821" s="2">
        <v>2025</v>
      </c>
      <c r="D5821" s="2" t="s">
        <v>241</v>
      </c>
      <c r="E5821" s="2" t="s">
        <v>627</v>
      </c>
      <c r="F5821" s="2" t="s">
        <v>856</v>
      </c>
      <c r="G5821" s="2">
        <v>11</v>
      </c>
      <c r="H5821" s="2">
        <v>3.1140986538958E-3</v>
      </c>
      <c r="I5821" s="2">
        <v>3.4877904923632961E-3</v>
      </c>
      <c r="J5821" s="26" t="s">
        <v>700</v>
      </c>
    </row>
    <row r="5822" spans="1:10" ht="15.75" hidden="1" customHeight="1" x14ac:dyDescent="0.25">
      <c r="A5822" s="2" t="s">
        <v>853</v>
      </c>
      <c r="B5822" s="2" t="s">
        <v>854</v>
      </c>
      <c r="C5822" s="2">
        <v>2025</v>
      </c>
      <c r="D5822" s="2" t="s">
        <v>241</v>
      </c>
      <c r="E5822" s="2" t="s">
        <v>627</v>
      </c>
      <c r="F5822" s="2" t="s">
        <v>860</v>
      </c>
      <c r="G5822" s="2">
        <v>11</v>
      </c>
      <c r="H5822" s="2">
        <v>3.1851128675043597E-2</v>
      </c>
      <c r="I5822" s="2">
        <v>3.5673264116048833E-2</v>
      </c>
      <c r="J5822" s="26" t="s">
        <v>701</v>
      </c>
    </row>
    <row r="5823" spans="1:10" ht="15.75" hidden="1" customHeight="1" x14ac:dyDescent="0.25">
      <c r="A5823" s="2" t="s">
        <v>853</v>
      </c>
      <c r="B5823" s="2" t="s">
        <v>854</v>
      </c>
      <c r="C5823" s="2">
        <v>2025</v>
      </c>
      <c r="D5823" s="2" t="s">
        <v>241</v>
      </c>
      <c r="E5823" s="2" t="s">
        <v>627</v>
      </c>
      <c r="F5823" s="2" t="s">
        <v>857</v>
      </c>
      <c r="G5823" s="2">
        <v>11</v>
      </c>
      <c r="H5823" s="2">
        <v>8.5449060425162003E-3</v>
      </c>
      <c r="I5823" s="2">
        <v>9.5702947676181444E-3</v>
      </c>
      <c r="J5823" s="26" t="s">
        <v>700</v>
      </c>
    </row>
    <row r="5824" spans="1:10" ht="15.75" hidden="1" customHeight="1" x14ac:dyDescent="0.25">
      <c r="A5824" s="2" t="s">
        <v>853</v>
      </c>
      <c r="B5824" s="2" t="s">
        <v>854</v>
      </c>
      <c r="C5824" s="2">
        <v>2025</v>
      </c>
      <c r="D5824" s="2" t="s">
        <v>241</v>
      </c>
      <c r="E5824" s="2" t="s">
        <v>627</v>
      </c>
      <c r="F5824" s="2" t="s">
        <v>857</v>
      </c>
      <c r="G5824" s="2">
        <v>12</v>
      </c>
      <c r="H5824" s="2">
        <v>4.9770307377912E-3</v>
      </c>
      <c r="I5824" s="2">
        <v>5.5742744263261442E-3</v>
      </c>
      <c r="J5824" s="26" t="s">
        <v>700</v>
      </c>
    </row>
    <row r="5825" spans="1:10" ht="15.75" hidden="1" customHeight="1" x14ac:dyDescent="0.25">
      <c r="A5825" s="2" t="s">
        <v>853</v>
      </c>
      <c r="B5825" s="2" t="s">
        <v>854</v>
      </c>
      <c r="C5825" s="2">
        <v>2025</v>
      </c>
      <c r="D5825" s="2" t="s">
        <v>241</v>
      </c>
      <c r="E5825" s="2" t="s">
        <v>627</v>
      </c>
      <c r="F5825" s="2" t="s">
        <v>859</v>
      </c>
      <c r="G5825" s="2">
        <v>12</v>
      </c>
      <c r="H5825" s="2">
        <v>8.3427381177897993E-3</v>
      </c>
      <c r="I5825" s="2">
        <v>9.3438666919245759E-3</v>
      </c>
      <c r="J5825" s="26" t="s">
        <v>700</v>
      </c>
    </row>
    <row r="5826" spans="1:10" ht="15.75" hidden="1" customHeight="1" x14ac:dyDescent="0.25">
      <c r="A5826" s="2" t="s">
        <v>853</v>
      </c>
      <c r="B5826" s="2" t="s">
        <v>854</v>
      </c>
      <c r="C5826" s="2">
        <v>2025</v>
      </c>
      <c r="D5826" s="2" t="s">
        <v>241</v>
      </c>
      <c r="E5826" s="2" t="s">
        <v>627</v>
      </c>
      <c r="F5826" s="2" t="s">
        <v>858</v>
      </c>
      <c r="G5826" s="2">
        <v>12</v>
      </c>
      <c r="H5826" s="2">
        <v>0.153337224386632</v>
      </c>
      <c r="I5826" s="2">
        <v>0.17173769131302785</v>
      </c>
      <c r="J5826" s="26" t="s">
        <v>700</v>
      </c>
    </row>
    <row r="5827" spans="1:10" ht="15.75" hidden="1" customHeight="1" x14ac:dyDescent="0.25">
      <c r="A5827" s="2" t="s">
        <v>853</v>
      </c>
      <c r="B5827" s="2" t="s">
        <v>854</v>
      </c>
      <c r="C5827" s="2">
        <v>2025</v>
      </c>
      <c r="D5827" s="2" t="s">
        <v>241</v>
      </c>
      <c r="E5827" s="2" t="s">
        <v>627</v>
      </c>
      <c r="F5827" s="2" t="s">
        <v>856</v>
      </c>
      <c r="G5827" s="2">
        <v>12</v>
      </c>
      <c r="H5827" s="2">
        <v>2.7207512612222001E-3</v>
      </c>
      <c r="I5827" s="2">
        <v>3.0472414125688645E-3</v>
      </c>
      <c r="J5827" s="26" t="s">
        <v>700</v>
      </c>
    </row>
    <row r="5828" spans="1:10" ht="15.75" hidden="1" customHeight="1" x14ac:dyDescent="0.25">
      <c r="A5828" s="2" t="s">
        <v>853</v>
      </c>
      <c r="B5828" s="2" t="s">
        <v>854</v>
      </c>
      <c r="C5828" s="2">
        <v>2025</v>
      </c>
      <c r="D5828" s="2" t="s">
        <v>241</v>
      </c>
      <c r="E5828" s="2" t="s">
        <v>627</v>
      </c>
      <c r="F5828" s="2" t="s">
        <v>860</v>
      </c>
      <c r="G5828" s="2">
        <v>12</v>
      </c>
      <c r="H5828" s="2">
        <v>2.2365078330039999E-2</v>
      </c>
      <c r="I5828" s="2">
        <v>2.5048887729644802E-2</v>
      </c>
      <c r="J5828" s="26" t="s">
        <v>701</v>
      </c>
    </row>
    <row r="5829" spans="1:10" ht="15.75" hidden="1" customHeight="1" x14ac:dyDescent="0.25">
      <c r="A5829" s="2" t="s">
        <v>853</v>
      </c>
      <c r="B5829" s="2" t="s">
        <v>854</v>
      </c>
      <c r="C5829" s="2">
        <v>2025</v>
      </c>
      <c r="D5829" s="2" t="s">
        <v>241</v>
      </c>
      <c r="E5829" s="2" t="s">
        <v>627</v>
      </c>
      <c r="F5829" s="2" t="s">
        <v>858</v>
      </c>
      <c r="G5829" s="2">
        <v>13</v>
      </c>
      <c r="H5829" s="2">
        <v>0.14374861540272801</v>
      </c>
      <c r="I5829" s="2">
        <v>0.16099844925105539</v>
      </c>
      <c r="J5829" s="26" t="s">
        <v>700</v>
      </c>
    </row>
    <row r="5830" spans="1:10" ht="15.75" hidden="1" customHeight="1" x14ac:dyDescent="0.25">
      <c r="A5830" s="2" t="s">
        <v>853</v>
      </c>
      <c r="B5830" s="2" t="s">
        <v>854</v>
      </c>
      <c r="C5830" s="2">
        <v>2025</v>
      </c>
      <c r="D5830" s="2" t="s">
        <v>241</v>
      </c>
      <c r="E5830" s="2" t="s">
        <v>627</v>
      </c>
      <c r="F5830" s="2" t="s">
        <v>856</v>
      </c>
      <c r="G5830" s="2">
        <v>13</v>
      </c>
      <c r="H5830" s="2">
        <v>1.6904412696021999E-3</v>
      </c>
      <c r="I5830" s="2">
        <v>1.8932942219544641E-3</v>
      </c>
      <c r="J5830" s="26" t="s">
        <v>700</v>
      </c>
    </row>
    <row r="5831" spans="1:10" ht="15.75" hidden="1" customHeight="1" x14ac:dyDescent="0.25">
      <c r="A5831" s="2" t="s">
        <v>853</v>
      </c>
      <c r="B5831" s="2" t="s">
        <v>854</v>
      </c>
      <c r="C5831" s="2">
        <v>2025</v>
      </c>
      <c r="D5831" s="2" t="s">
        <v>241</v>
      </c>
      <c r="E5831" s="2" t="s">
        <v>627</v>
      </c>
      <c r="F5831" s="2" t="s">
        <v>860</v>
      </c>
      <c r="G5831" s="2">
        <v>13</v>
      </c>
      <c r="H5831" s="2">
        <v>1.7482020775787501E-2</v>
      </c>
      <c r="I5831" s="2">
        <v>1.9579863268882003E-2</v>
      </c>
      <c r="J5831" s="26" t="s">
        <v>701</v>
      </c>
    </row>
    <row r="5832" spans="1:10" ht="15.75" hidden="1" customHeight="1" x14ac:dyDescent="0.25">
      <c r="A5832" s="2" t="s">
        <v>853</v>
      </c>
      <c r="B5832" s="2" t="s">
        <v>854</v>
      </c>
      <c r="C5832" s="2">
        <v>2025</v>
      </c>
      <c r="D5832" s="2" t="s">
        <v>241</v>
      </c>
      <c r="E5832" s="2" t="s">
        <v>627</v>
      </c>
      <c r="F5832" s="2" t="s">
        <v>857</v>
      </c>
      <c r="G5832" s="2">
        <v>13</v>
      </c>
      <c r="H5832" s="2">
        <v>8.5899782716296995E-3</v>
      </c>
      <c r="I5832" s="2">
        <v>9.6207756642252649E-3</v>
      </c>
      <c r="J5832" s="26" t="s">
        <v>700</v>
      </c>
    </row>
    <row r="5833" spans="1:10" ht="15.75" hidden="1" customHeight="1" x14ac:dyDescent="0.25">
      <c r="A5833" s="2" t="s">
        <v>853</v>
      </c>
      <c r="B5833" s="2" t="s">
        <v>854</v>
      </c>
      <c r="C5833" s="2">
        <v>2025</v>
      </c>
      <c r="D5833" s="2" t="s">
        <v>241</v>
      </c>
      <c r="E5833" s="2" t="s">
        <v>627</v>
      </c>
      <c r="F5833" s="2" t="s">
        <v>855</v>
      </c>
      <c r="G5833" s="2">
        <v>13</v>
      </c>
      <c r="H5833" s="2">
        <v>8.7499682558699998E-4</v>
      </c>
      <c r="I5833" s="2">
        <v>9.7999644465744011E-4</v>
      </c>
      <c r="J5833" s="26" t="s">
        <v>700</v>
      </c>
    </row>
    <row r="5834" spans="1:10" ht="15.75" hidden="1" customHeight="1" x14ac:dyDescent="0.25">
      <c r="A5834" s="2" t="s">
        <v>853</v>
      </c>
      <c r="B5834" s="2" t="s">
        <v>854</v>
      </c>
      <c r="C5834" s="2">
        <v>2025</v>
      </c>
      <c r="D5834" s="2" t="s">
        <v>241</v>
      </c>
      <c r="E5834" s="2" t="s">
        <v>627</v>
      </c>
      <c r="F5834" s="2" t="s">
        <v>859</v>
      </c>
      <c r="G5834" s="2">
        <v>13</v>
      </c>
      <c r="H5834" s="2">
        <v>3.7008160870755E-3</v>
      </c>
      <c r="I5834" s="2">
        <v>4.1449140175245603E-3</v>
      </c>
      <c r="J5834" s="26" t="s">
        <v>700</v>
      </c>
    </row>
    <row r="5835" spans="1:10" ht="15.75" hidden="1" customHeight="1" x14ac:dyDescent="0.25">
      <c r="A5835" s="2" t="s">
        <v>853</v>
      </c>
      <c r="B5835" s="2" t="s">
        <v>854</v>
      </c>
      <c r="C5835" s="2">
        <v>2025</v>
      </c>
      <c r="D5835" s="2" t="s">
        <v>241</v>
      </c>
      <c r="E5835" s="2" t="s">
        <v>627</v>
      </c>
      <c r="F5835" s="2" t="s">
        <v>858</v>
      </c>
      <c r="G5835" s="2">
        <v>14</v>
      </c>
      <c r="H5835" s="2">
        <v>4.3301013763993999E-2</v>
      </c>
      <c r="I5835" s="2">
        <v>4.8497135415673284E-2</v>
      </c>
      <c r="J5835" s="26" t="s">
        <v>700</v>
      </c>
    </row>
    <row r="5836" spans="1:10" ht="15.75" hidden="1" customHeight="1" x14ac:dyDescent="0.25">
      <c r="A5836" s="2" t="s">
        <v>853</v>
      </c>
      <c r="B5836" s="2" t="s">
        <v>854</v>
      </c>
      <c r="C5836" s="2">
        <v>2025</v>
      </c>
      <c r="D5836" s="2" t="s">
        <v>241</v>
      </c>
      <c r="E5836" s="2" t="s">
        <v>627</v>
      </c>
      <c r="F5836" s="2" t="s">
        <v>856</v>
      </c>
      <c r="G5836" s="2">
        <v>14</v>
      </c>
      <c r="H5836" s="2">
        <v>1.245745079359E-3</v>
      </c>
      <c r="I5836" s="2">
        <v>1.3952344888820802E-3</v>
      </c>
      <c r="J5836" s="26" t="s">
        <v>700</v>
      </c>
    </row>
    <row r="5837" spans="1:10" ht="15.75" hidden="1" customHeight="1" x14ac:dyDescent="0.25">
      <c r="A5837" s="2" t="s">
        <v>853</v>
      </c>
      <c r="B5837" s="2" t="s">
        <v>854</v>
      </c>
      <c r="C5837" s="2">
        <v>2025</v>
      </c>
      <c r="D5837" s="2" t="s">
        <v>241</v>
      </c>
      <c r="E5837" s="2" t="s">
        <v>627</v>
      </c>
      <c r="F5837" s="2" t="s">
        <v>855</v>
      </c>
      <c r="G5837" s="2">
        <v>14</v>
      </c>
      <c r="H5837" s="2">
        <v>8.0570881254969997E-4</v>
      </c>
      <c r="I5837" s="2">
        <v>9.0239387005566405E-4</v>
      </c>
      <c r="J5837" s="26" t="s">
        <v>700</v>
      </c>
    </row>
    <row r="5838" spans="1:10" ht="15.75" hidden="1" customHeight="1" x14ac:dyDescent="0.25">
      <c r="A5838" s="2" t="s">
        <v>853</v>
      </c>
      <c r="B5838" s="2" t="s">
        <v>854</v>
      </c>
      <c r="C5838" s="2">
        <v>2025</v>
      </c>
      <c r="D5838" s="2" t="s">
        <v>241</v>
      </c>
      <c r="E5838" s="2" t="s">
        <v>627</v>
      </c>
      <c r="F5838" s="2" t="s">
        <v>859</v>
      </c>
      <c r="G5838" s="2">
        <v>14</v>
      </c>
      <c r="H5838" s="2">
        <v>3.9154957630672003E-3</v>
      </c>
      <c r="I5838" s="2">
        <v>4.3853552546352648E-3</v>
      </c>
      <c r="J5838" s="26" t="s">
        <v>700</v>
      </c>
    </row>
    <row r="5839" spans="1:10" ht="15.75" hidden="1" customHeight="1" x14ac:dyDescent="0.25">
      <c r="A5839" s="2" t="s">
        <v>853</v>
      </c>
      <c r="B5839" s="2" t="s">
        <v>854</v>
      </c>
      <c r="C5839" s="2">
        <v>2025</v>
      </c>
      <c r="D5839" s="2" t="s">
        <v>241</v>
      </c>
      <c r="E5839" s="2" t="s">
        <v>627</v>
      </c>
      <c r="F5839" s="2" t="s">
        <v>857</v>
      </c>
      <c r="G5839" s="2">
        <v>14</v>
      </c>
      <c r="H5839" s="2">
        <v>1.0599776520393799E-2</v>
      </c>
      <c r="I5839" s="2">
        <v>1.1871749702841057E-2</v>
      </c>
      <c r="J5839" s="26" t="s">
        <v>700</v>
      </c>
    </row>
    <row r="5840" spans="1:10" ht="15.75" hidden="1" customHeight="1" x14ac:dyDescent="0.25">
      <c r="A5840" s="2" t="s">
        <v>853</v>
      </c>
      <c r="B5840" s="2" t="s">
        <v>854</v>
      </c>
      <c r="C5840" s="2">
        <v>2025</v>
      </c>
      <c r="D5840" s="2" t="s">
        <v>241</v>
      </c>
      <c r="E5840" s="2" t="s">
        <v>627</v>
      </c>
      <c r="F5840" s="2" t="s">
        <v>860</v>
      </c>
      <c r="G5840" s="2">
        <v>14</v>
      </c>
      <c r="H5840" s="2">
        <v>1.18649278301746E-2</v>
      </c>
      <c r="I5840" s="2">
        <v>1.3288719169795554E-2</v>
      </c>
      <c r="J5840" s="26" t="s">
        <v>701</v>
      </c>
    </row>
    <row r="5841" spans="1:10" ht="15.75" hidden="1" customHeight="1" x14ac:dyDescent="0.25">
      <c r="A5841" s="2" t="s">
        <v>853</v>
      </c>
      <c r="B5841" s="2" t="s">
        <v>854</v>
      </c>
      <c r="C5841" s="2">
        <v>2025</v>
      </c>
      <c r="D5841" s="2" t="s">
        <v>241</v>
      </c>
      <c r="E5841" s="2" t="s">
        <v>627</v>
      </c>
      <c r="F5841" s="2" t="s">
        <v>858</v>
      </c>
      <c r="G5841" s="2">
        <v>15</v>
      </c>
      <c r="H5841" s="2">
        <v>8.9741482865065295E-2</v>
      </c>
      <c r="I5841" s="2">
        <v>0.10051046080887314</v>
      </c>
      <c r="J5841" s="26" t="s">
        <v>700</v>
      </c>
    </row>
    <row r="5842" spans="1:10" ht="15.75" hidden="1" customHeight="1" x14ac:dyDescent="0.25">
      <c r="A5842" s="2" t="s">
        <v>853</v>
      </c>
      <c r="B5842" s="2" t="s">
        <v>854</v>
      </c>
      <c r="C5842" s="2">
        <v>2025</v>
      </c>
      <c r="D5842" s="2" t="s">
        <v>241</v>
      </c>
      <c r="E5842" s="2" t="s">
        <v>627</v>
      </c>
      <c r="F5842" s="2" t="s">
        <v>856</v>
      </c>
      <c r="G5842" s="2">
        <v>15</v>
      </c>
      <c r="H5842" s="2">
        <v>1.0653376739356E-3</v>
      </c>
      <c r="I5842" s="2">
        <v>1.1931781948078721E-3</v>
      </c>
      <c r="J5842" s="26" t="s">
        <v>700</v>
      </c>
    </row>
    <row r="5843" spans="1:10" ht="15.75" hidden="1" customHeight="1" x14ac:dyDescent="0.25">
      <c r="A5843" s="2" t="s">
        <v>853</v>
      </c>
      <c r="B5843" s="2" t="s">
        <v>854</v>
      </c>
      <c r="C5843" s="2">
        <v>2025</v>
      </c>
      <c r="D5843" s="2" t="s">
        <v>241</v>
      </c>
      <c r="E5843" s="2" t="s">
        <v>627</v>
      </c>
      <c r="F5843" s="2" t="s">
        <v>860</v>
      </c>
      <c r="G5843" s="2">
        <v>15</v>
      </c>
      <c r="H5843" s="2">
        <v>1.00775514729321E-2</v>
      </c>
      <c r="I5843" s="2">
        <v>1.1286857649683953E-2</v>
      </c>
      <c r="J5843" s="26" t="s">
        <v>701</v>
      </c>
    </row>
    <row r="5844" spans="1:10" ht="15.75" hidden="1" customHeight="1" x14ac:dyDescent="0.25">
      <c r="A5844" s="2" t="s">
        <v>853</v>
      </c>
      <c r="B5844" s="2" t="s">
        <v>854</v>
      </c>
      <c r="C5844" s="2">
        <v>2025</v>
      </c>
      <c r="D5844" s="2" t="s">
        <v>241</v>
      </c>
      <c r="E5844" s="2" t="s">
        <v>627</v>
      </c>
      <c r="F5844" s="2" t="s">
        <v>859</v>
      </c>
      <c r="G5844" s="2">
        <v>15</v>
      </c>
      <c r="H5844" s="2">
        <v>2.5146011903416001E-3</v>
      </c>
      <c r="I5844" s="2">
        <v>2.8163533331825924E-3</v>
      </c>
      <c r="J5844" s="26" t="s">
        <v>700</v>
      </c>
    </row>
    <row r="5845" spans="1:10" ht="15.75" hidden="1" customHeight="1" x14ac:dyDescent="0.25">
      <c r="A5845" s="2" t="s">
        <v>853</v>
      </c>
      <c r="B5845" s="2" t="s">
        <v>854</v>
      </c>
      <c r="C5845" s="2">
        <v>2025</v>
      </c>
      <c r="D5845" s="2" t="s">
        <v>241</v>
      </c>
      <c r="E5845" s="2" t="s">
        <v>627</v>
      </c>
      <c r="F5845" s="2" t="s">
        <v>857</v>
      </c>
      <c r="G5845" s="2">
        <v>15</v>
      </c>
      <c r="H5845" s="2">
        <v>6.7263329401612004E-3</v>
      </c>
      <c r="I5845" s="2">
        <v>7.5334928929805456E-3</v>
      </c>
      <c r="J5845" s="26" t="s">
        <v>700</v>
      </c>
    </row>
    <row r="5846" spans="1:10" ht="15.75" hidden="1" customHeight="1" x14ac:dyDescent="0.25">
      <c r="A5846" s="2" t="s">
        <v>853</v>
      </c>
      <c r="B5846" s="2" t="s">
        <v>854</v>
      </c>
      <c r="C5846" s="2">
        <v>2025</v>
      </c>
      <c r="D5846" s="2" t="s">
        <v>241</v>
      </c>
      <c r="E5846" s="2" t="s">
        <v>627</v>
      </c>
      <c r="F5846" s="2" t="s">
        <v>856</v>
      </c>
      <c r="G5846" s="2">
        <v>16</v>
      </c>
      <c r="H5846" s="2">
        <v>1.4485383144346999E-3</v>
      </c>
      <c r="I5846" s="2">
        <v>1.622362912166864E-3</v>
      </c>
      <c r="J5846" s="26" t="s">
        <v>700</v>
      </c>
    </row>
    <row r="5847" spans="1:10" ht="15.75" hidden="1" customHeight="1" x14ac:dyDescent="0.25">
      <c r="A5847" s="2" t="s">
        <v>853</v>
      </c>
      <c r="B5847" s="2" t="s">
        <v>854</v>
      </c>
      <c r="C5847" s="2">
        <v>2025</v>
      </c>
      <c r="D5847" s="2" t="s">
        <v>241</v>
      </c>
      <c r="E5847" s="2" t="s">
        <v>627</v>
      </c>
      <c r="F5847" s="2" t="s">
        <v>857</v>
      </c>
      <c r="G5847" s="2">
        <v>16</v>
      </c>
      <c r="H5847" s="2">
        <v>1.0569226025836501E-2</v>
      </c>
      <c r="I5847" s="2">
        <v>1.1837533148936881E-2</v>
      </c>
      <c r="J5847" s="26" t="s">
        <v>700</v>
      </c>
    </row>
    <row r="5848" spans="1:10" ht="15.75" hidden="1" customHeight="1" x14ac:dyDescent="0.25">
      <c r="A5848" s="2" t="s">
        <v>853</v>
      </c>
      <c r="B5848" s="2" t="s">
        <v>854</v>
      </c>
      <c r="C5848" s="2">
        <v>2025</v>
      </c>
      <c r="D5848" s="2" t="s">
        <v>241</v>
      </c>
      <c r="E5848" s="2" t="s">
        <v>627</v>
      </c>
      <c r="F5848" s="2" t="s">
        <v>858</v>
      </c>
      <c r="G5848" s="2">
        <v>16</v>
      </c>
      <c r="H5848" s="2">
        <v>2.97731035389006E-2</v>
      </c>
      <c r="I5848" s="2">
        <v>3.3345875963568673E-2</v>
      </c>
      <c r="J5848" s="26" t="s">
        <v>700</v>
      </c>
    </row>
    <row r="5849" spans="1:10" ht="15.75" hidden="1" customHeight="1" x14ac:dyDescent="0.25">
      <c r="A5849" s="2" t="s">
        <v>853</v>
      </c>
      <c r="B5849" s="2" t="s">
        <v>854</v>
      </c>
      <c r="C5849" s="2">
        <v>2025</v>
      </c>
      <c r="D5849" s="2" t="s">
        <v>241</v>
      </c>
      <c r="E5849" s="2" t="s">
        <v>627</v>
      </c>
      <c r="F5849" s="2" t="s">
        <v>855</v>
      </c>
      <c r="G5849" s="2">
        <v>16</v>
      </c>
      <c r="H5849" s="2">
        <v>1.6653609345666999E-3</v>
      </c>
      <c r="I5849" s="2">
        <v>1.8652042467147041E-3</v>
      </c>
      <c r="J5849" s="26" t="s">
        <v>700</v>
      </c>
    </row>
    <row r="5850" spans="1:10" ht="15.75" hidden="1" customHeight="1" x14ac:dyDescent="0.25">
      <c r="A5850" s="2" t="s">
        <v>853</v>
      </c>
      <c r="B5850" s="2" t="s">
        <v>854</v>
      </c>
      <c r="C5850" s="2">
        <v>2025</v>
      </c>
      <c r="D5850" s="2" t="s">
        <v>241</v>
      </c>
      <c r="E5850" s="2" t="s">
        <v>627</v>
      </c>
      <c r="F5850" s="2" t="s">
        <v>859</v>
      </c>
      <c r="G5850" s="2">
        <v>16</v>
      </c>
      <c r="H5850" s="2">
        <v>1.824672188377E-3</v>
      </c>
      <c r="I5850" s="2">
        <v>2.0436328509822401E-3</v>
      </c>
      <c r="J5850" s="26" t="s">
        <v>700</v>
      </c>
    </row>
    <row r="5851" spans="1:10" ht="15.75" hidden="1" customHeight="1" x14ac:dyDescent="0.25">
      <c r="A5851" s="2" t="s">
        <v>853</v>
      </c>
      <c r="B5851" s="2" t="s">
        <v>854</v>
      </c>
      <c r="C5851" s="2">
        <v>2025</v>
      </c>
      <c r="D5851" s="2" t="s">
        <v>241</v>
      </c>
      <c r="E5851" s="2" t="s">
        <v>627</v>
      </c>
      <c r="F5851" s="2" t="s">
        <v>860</v>
      </c>
      <c r="G5851" s="2">
        <v>16</v>
      </c>
      <c r="H5851" s="2">
        <v>4.3636697810142998E-3</v>
      </c>
      <c r="I5851" s="2">
        <v>4.8873101547360163E-3</v>
      </c>
      <c r="J5851" s="26" t="s">
        <v>701</v>
      </c>
    </row>
    <row r="5852" spans="1:10" ht="15.75" hidden="1" customHeight="1" x14ac:dyDescent="0.25">
      <c r="A5852" s="2" t="s">
        <v>853</v>
      </c>
      <c r="B5852" s="2" t="s">
        <v>854</v>
      </c>
      <c r="C5852" s="2">
        <v>2025</v>
      </c>
      <c r="D5852" s="2" t="s">
        <v>241</v>
      </c>
      <c r="E5852" s="2" t="s">
        <v>627</v>
      </c>
      <c r="F5852" s="2" t="s">
        <v>855</v>
      </c>
      <c r="G5852" s="2">
        <v>17</v>
      </c>
      <c r="H5852" s="2">
        <v>1.3674858782906001E-3</v>
      </c>
      <c r="I5852" s="2">
        <v>1.5315841836854723E-3</v>
      </c>
      <c r="J5852" s="26" t="s">
        <v>700</v>
      </c>
    </row>
    <row r="5853" spans="1:10" ht="15.75" hidden="1" customHeight="1" x14ac:dyDescent="0.25">
      <c r="A5853" s="2" t="s">
        <v>853</v>
      </c>
      <c r="B5853" s="2" t="s">
        <v>854</v>
      </c>
      <c r="C5853" s="2">
        <v>2025</v>
      </c>
      <c r="D5853" s="2" t="s">
        <v>241</v>
      </c>
      <c r="E5853" s="2" t="s">
        <v>627</v>
      </c>
      <c r="F5853" s="2" t="s">
        <v>860</v>
      </c>
      <c r="G5853" s="2">
        <v>17</v>
      </c>
      <c r="H5853" s="2">
        <v>8.5428961901926007E-3</v>
      </c>
      <c r="I5853" s="2">
        <v>9.5680437330157141E-3</v>
      </c>
      <c r="J5853" s="26" t="s">
        <v>701</v>
      </c>
    </row>
    <row r="5854" spans="1:10" ht="15.75" hidden="1" customHeight="1" x14ac:dyDescent="0.25">
      <c r="A5854" s="2" t="s">
        <v>853</v>
      </c>
      <c r="B5854" s="2" t="s">
        <v>854</v>
      </c>
      <c r="C5854" s="2">
        <v>2025</v>
      </c>
      <c r="D5854" s="2" t="s">
        <v>241</v>
      </c>
      <c r="E5854" s="2" t="s">
        <v>627</v>
      </c>
      <c r="F5854" s="2" t="s">
        <v>857</v>
      </c>
      <c r="G5854" s="2">
        <v>17</v>
      </c>
      <c r="H5854" s="2">
        <v>6.7349299497437001E-3</v>
      </c>
      <c r="I5854" s="2">
        <v>7.5431215437129452E-3</v>
      </c>
      <c r="J5854" s="26" t="s">
        <v>700</v>
      </c>
    </row>
    <row r="5855" spans="1:10" ht="15.75" hidden="1" customHeight="1" x14ac:dyDescent="0.25">
      <c r="A5855" s="2" t="s">
        <v>853</v>
      </c>
      <c r="B5855" s="2" t="s">
        <v>854</v>
      </c>
      <c r="C5855" s="2">
        <v>2025</v>
      </c>
      <c r="D5855" s="2" t="s">
        <v>241</v>
      </c>
      <c r="E5855" s="2" t="s">
        <v>627</v>
      </c>
      <c r="F5855" s="2" t="s">
        <v>859</v>
      </c>
      <c r="G5855" s="2">
        <v>17</v>
      </c>
      <c r="H5855" s="2">
        <v>1.2546212528832001E-3</v>
      </c>
      <c r="I5855" s="2">
        <v>1.4051758032291842E-3</v>
      </c>
      <c r="J5855" s="26" t="s">
        <v>700</v>
      </c>
    </row>
    <row r="5856" spans="1:10" ht="15.75" hidden="1" customHeight="1" x14ac:dyDescent="0.25">
      <c r="A5856" s="2" t="s">
        <v>853</v>
      </c>
      <c r="B5856" s="2" t="s">
        <v>854</v>
      </c>
      <c r="C5856" s="2">
        <v>2025</v>
      </c>
      <c r="D5856" s="2" t="s">
        <v>241</v>
      </c>
      <c r="E5856" s="2" t="s">
        <v>627</v>
      </c>
      <c r="F5856" s="2" t="s">
        <v>856</v>
      </c>
      <c r="G5856" s="2">
        <v>17</v>
      </c>
      <c r="H5856" s="2">
        <v>9.1530957433860001E-4</v>
      </c>
      <c r="I5856" s="2">
        <v>1.025146723259232E-3</v>
      </c>
      <c r="J5856" s="26" t="s">
        <v>700</v>
      </c>
    </row>
    <row r="5857" spans="1:10" ht="15.75" hidden="1" customHeight="1" x14ac:dyDescent="0.25">
      <c r="A5857" s="2" t="s">
        <v>853</v>
      </c>
      <c r="B5857" s="2" t="s">
        <v>854</v>
      </c>
      <c r="C5857" s="2">
        <v>2025</v>
      </c>
      <c r="D5857" s="2" t="s">
        <v>241</v>
      </c>
      <c r="E5857" s="2" t="s">
        <v>627</v>
      </c>
      <c r="F5857" s="2" t="s">
        <v>858</v>
      </c>
      <c r="G5857" s="2">
        <v>17</v>
      </c>
      <c r="H5857" s="2">
        <v>8.7166273500770303E-2</v>
      </c>
      <c r="I5857" s="2">
        <v>9.762622632086275E-2</v>
      </c>
      <c r="J5857" s="26" t="s">
        <v>700</v>
      </c>
    </row>
    <row r="5858" spans="1:10" ht="15.75" hidden="1" customHeight="1" x14ac:dyDescent="0.25">
      <c r="A5858" s="2" t="s">
        <v>853</v>
      </c>
      <c r="B5858" s="2" t="s">
        <v>854</v>
      </c>
      <c r="C5858" s="2">
        <v>2025</v>
      </c>
      <c r="D5858" s="2" t="s">
        <v>241</v>
      </c>
      <c r="E5858" s="2" t="s">
        <v>627</v>
      </c>
      <c r="F5858" s="2" t="s">
        <v>857</v>
      </c>
      <c r="G5858" s="2">
        <v>18</v>
      </c>
      <c r="H5858" s="2">
        <v>1.9203825795557001E-3</v>
      </c>
      <c r="I5858" s="2">
        <v>2.1508284891023845E-3</v>
      </c>
      <c r="J5858" s="26" t="s">
        <v>700</v>
      </c>
    </row>
    <row r="5859" spans="1:10" ht="15.75" hidden="1" customHeight="1" x14ac:dyDescent="0.25">
      <c r="A5859" s="2" t="s">
        <v>853</v>
      </c>
      <c r="B5859" s="2" t="s">
        <v>854</v>
      </c>
      <c r="C5859" s="2">
        <v>2025</v>
      </c>
      <c r="D5859" s="2" t="s">
        <v>241</v>
      </c>
      <c r="E5859" s="2" t="s">
        <v>627</v>
      </c>
      <c r="F5859" s="2" t="s">
        <v>859</v>
      </c>
      <c r="G5859" s="2">
        <v>18</v>
      </c>
      <c r="H5859" s="2">
        <v>2.1780197857878998E-3</v>
      </c>
      <c r="I5859" s="2">
        <v>2.4393821600824481E-3</v>
      </c>
      <c r="J5859" s="26" t="s">
        <v>700</v>
      </c>
    </row>
    <row r="5860" spans="1:10" ht="15.75" hidden="1" customHeight="1" x14ac:dyDescent="0.25">
      <c r="A5860" s="2" t="s">
        <v>853</v>
      </c>
      <c r="B5860" s="2" t="s">
        <v>854</v>
      </c>
      <c r="C5860" s="2">
        <v>2025</v>
      </c>
      <c r="D5860" s="2" t="s">
        <v>241</v>
      </c>
      <c r="E5860" s="2" t="s">
        <v>627</v>
      </c>
      <c r="F5860" s="2" t="s">
        <v>856</v>
      </c>
      <c r="G5860" s="2">
        <v>18</v>
      </c>
      <c r="H5860" s="2">
        <v>4.0886209899330001E-4</v>
      </c>
      <c r="I5860" s="2">
        <v>4.5792555087249603E-4</v>
      </c>
      <c r="J5860" s="26" t="s">
        <v>700</v>
      </c>
    </row>
    <row r="5861" spans="1:10" ht="15.75" hidden="1" customHeight="1" x14ac:dyDescent="0.25">
      <c r="A5861" s="2" t="s">
        <v>853</v>
      </c>
      <c r="B5861" s="2" t="s">
        <v>854</v>
      </c>
      <c r="C5861" s="2">
        <v>2025</v>
      </c>
      <c r="D5861" s="2" t="s">
        <v>241</v>
      </c>
      <c r="E5861" s="2" t="s">
        <v>627</v>
      </c>
      <c r="F5861" s="2" t="s">
        <v>860</v>
      </c>
      <c r="G5861" s="2">
        <v>18</v>
      </c>
      <c r="H5861" s="2">
        <v>3.5633686929941E-3</v>
      </c>
      <c r="I5861" s="2">
        <v>3.9909729361533924E-3</v>
      </c>
      <c r="J5861" s="26" t="s">
        <v>701</v>
      </c>
    </row>
    <row r="5862" spans="1:10" ht="15.75" hidden="1" customHeight="1" x14ac:dyDescent="0.25">
      <c r="A5862" s="2" t="s">
        <v>853</v>
      </c>
      <c r="B5862" s="2" t="s">
        <v>854</v>
      </c>
      <c r="C5862" s="2">
        <v>2025</v>
      </c>
      <c r="D5862" s="2" t="s">
        <v>241</v>
      </c>
      <c r="E5862" s="2" t="s">
        <v>627</v>
      </c>
      <c r="F5862" s="2" t="s">
        <v>858</v>
      </c>
      <c r="G5862" s="2">
        <v>18</v>
      </c>
      <c r="H5862" s="2">
        <v>4.8786323517561E-2</v>
      </c>
      <c r="I5862" s="2">
        <v>5.4640682339668324E-2</v>
      </c>
      <c r="J5862" s="26" t="s">
        <v>700</v>
      </c>
    </row>
    <row r="5863" spans="1:10" ht="15.75" hidden="1" customHeight="1" x14ac:dyDescent="0.25">
      <c r="A5863" s="2" t="s">
        <v>853</v>
      </c>
      <c r="B5863" s="2" t="s">
        <v>854</v>
      </c>
      <c r="C5863" s="2">
        <v>2025</v>
      </c>
      <c r="D5863" s="2" t="s">
        <v>241</v>
      </c>
      <c r="E5863" s="2" t="s">
        <v>627</v>
      </c>
      <c r="F5863" s="2" t="s">
        <v>858</v>
      </c>
      <c r="G5863" s="2">
        <v>19</v>
      </c>
      <c r="H5863" s="2">
        <v>3.30559287685901E-2</v>
      </c>
      <c r="I5863" s="2">
        <v>3.7022640220820913E-2</v>
      </c>
      <c r="J5863" s="26" t="s">
        <v>700</v>
      </c>
    </row>
    <row r="5864" spans="1:10" ht="15.75" hidden="1" customHeight="1" x14ac:dyDescent="0.25">
      <c r="A5864" s="2" t="s">
        <v>853</v>
      </c>
      <c r="B5864" s="2" t="s">
        <v>854</v>
      </c>
      <c r="C5864" s="2">
        <v>2025</v>
      </c>
      <c r="D5864" s="2" t="s">
        <v>241</v>
      </c>
      <c r="E5864" s="2" t="s">
        <v>627</v>
      </c>
      <c r="F5864" s="2" t="s">
        <v>857</v>
      </c>
      <c r="G5864" s="2">
        <v>19</v>
      </c>
      <c r="H5864" s="2">
        <v>1.7862090608105001E-3</v>
      </c>
      <c r="I5864" s="2">
        <v>2.0005541481077603E-3</v>
      </c>
      <c r="J5864" s="26" t="s">
        <v>700</v>
      </c>
    </row>
    <row r="5865" spans="1:10" ht="15.75" hidden="1" customHeight="1" x14ac:dyDescent="0.25">
      <c r="A5865" s="2" t="s">
        <v>853</v>
      </c>
      <c r="B5865" s="2" t="s">
        <v>854</v>
      </c>
      <c r="C5865" s="2">
        <v>2025</v>
      </c>
      <c r="D5865" s="2" t="s">
        <v>241</v>
      </c>
      <c r="E5865" s="2" t="s">
        <v>627</v>
      </c>
      <c r="F5865" s="2" t="s">
        <v>856</v>
      </c>
      <c r="G5865" s="2">
        <v>19</v>
      </c>
      <c r="H5865" s="2">
        <v>2.3149565095080001E-4</v>
      </c>
      <c r="I5865" s="2">
        <v>2.5927512906489603E-4</v>
      </c>
      <c r="J5865" s="26" t="s">
        <v>700</v>
      </c>
    </row>
    <row r="5866" spans="1:10" ht="15.75" hidden="1" customHeight="1" x14ac:dyDescent="0.25">
      <c r="A5866" s="2" t="s">
        <v>853</v>
      </c>
      <c r="B5866" s="2" t="s">
        <v>854</v>
      </c>
      <c r="C5866" s="2">
        <v>2025</v>
      </c>
      <c r="D5866" s="2" t="s">
        <v>241</v>
      </c>
      <c r="E5866" s="2" t="s">
        <v>627</v>
      </c>
      <c r="F5866" s="2" t="s">
        <v>860</v>
      </c>
      <c r="G5866" s="2">
        <v>19</v>
      </c>
      <c r="H5866" s="2">
        <v>4.2530720238573997E-3</v>
      </c>
      <c r="I5866" s="2">
        <v>4.7634406667202882E-3</v>
      </c>
      <c r="J5866" s="26" t="s">
        <v>701</v>
      </c>
    </row>
    <row r="5867" spans="1:10" ht="15.75" hidden="1" customHeight="1" x14ac:dyDescent="0.25">
      <c r="A5867" s="2" t="s">
        <v>853</v>
      </c>
      <c r="B5867" s="2" t="s">
        <v>854</v>
      </c>
      <c r="C5867" s="2">
        <v>2025</v>
      </c>
      <c r="D5867" s="2" t="s">
        <v>241</v>
      </c>
      <c r="E5867" s="2" t="s">
        <v>627</v>
      </c>
      <c r="F5867" s="2" t="s">
        <v>859</v>
      </c>
      <c r="G5867" s="2">
        <v>19</v>
      </c>
      <c r="H5867" s="2">
        <v>1.7472860199632E-3</v>
      </c>
      <c r="I5867" s="2">
        <v>1.9569603423587843E-3</v>
      </c>
      <c r="J5867" s="26" t="s">
        <v>700</v>
      </c>
    </row>
    <row r="5868" spans="1:10" ht="15.75" hidden="1" customHeight="1" x14ac:dyDescent="0.25">
      <c r="A5868" s="2" t="s">
        <v>853</v>
      </c>
      <c r="B5868" s="2" t="s">
        <v>854</v>
      </c>
      <c r="C5868" s="2">
        <v>2025</v>
      </c>
      <c r="D5868" s="2" t="s">
        <v>241</v>
      </c>
      <c r="E5868" s="2" t="s">
        <v>627</v>
      </c>
      <c r="F5868" s="2" t="s">
        <v>857</v>
      </c>
      <c r="G5868" s="2">
        <v>20</v>
      </c>
      <c r="H5868" s="2">
        <v>5.2377727115527004E-3</v>
      </c>
      <c r="I5868" s="2">
        <v>5.8663054369390254E-3</v>
      </c>
      <c r="J5868" s="26" t="s">
        <v>700</v>
      </c>
    </row>
    <row r="5869" spans="1:10" ht="15.75" hidden="1" customHeight="1" x14ac:dyDescent="0.25">
      <c r="A5869" s="2" t="s">
        <v>853</v>
      </c>
      <c r="B5869" s="2" t="s">
        <v>854</v>
      </c>
      <c r="C5869" s="2">
        <v>2025</v>
      </c>
      <c r="D5869" s="2" t="s">
        <v>241</v>
      </c>
      <c r="E5869" s="2" t="s">
        <v>627</v>
      </c>
      <c r="F5869" s="2" t="s">
        <v>859</v>
      </c>
      <c r="G5869" s="2">
        <v>20</v>
      </c>
      <c r="H5869" s="2">
        <v>9.5684101688679995E-4</v>
      </c>
      <c r="I5869" s="2">
        <v>1.0716619389132161E-3</v>
      </c>
      <c r="J5869" s="26" t="s">
        <v>700</v>
      </c>
    </row>
    <row r="5870" spans="1:10" ht="15.75" hidden="1" customHeight="1" x14ac:dyDescent="0.25">
      <c r="A5870" s="2" t="s">
        <v>853</v>
      </c>
      <c r="B5870" s="2" t="s">
        <v>854</v>
      </c>
      <c r="C5870" s="2">
        <v>2025</v>
      </c>
      <c r="D5870" s="2" t="s">
        <v>241</v>
      </c>
      <c r="E5870" s="2" t="s">
        <v>627</v>
      </c>
      <c r="F5870" s="2" t="s">
        <v>860</v>
      </c>
      <c r="G5870" s="2">
        <v>20</v>
      </c>
      <c r="H5870" s="2">
        <v>3.2277280697599001E-3</v>
      </c>
      <c r="I5870" s="2">
        <v>3.6150554381310885E-3</v>
      </c>
      <c r="J5870" s="26" t="s">
        <v>701</v>
      </c>
    </row>
    <row r="5871" spans="1:10" ht="15.75" hidden="1" customHeight="1" x14ac:dyDescent="0.25">
      <c r="A5871" s="2" t="s">
        <v>853</v>
      </c>
      <c r="B5871" s="2" t="s">
        <v>854</v>
      </c>
      <c r="C5871" s="2">
        <v>2025</v>
      </c>
      <c r="D5871" s="2" t="s">
        <v>241</v>
      </c>
      <c r="E5871" s="2" t="s">
        <v>627</v>
      </c>
      <c r="F5871" s="2" t="s">
        <v>856</v>
      </c>
      <c r="G5871" s="2">
        <v>20</v>
      </c>
      <c r="H5871" s="2">
        <v>5.9250768390480002E-4</v>
      </c>
      <c r="I5871" s="2">
        <v>6.6360860597337607E-4</v>
      </c>
      <c r="J5871" s="26" t="s">
        <v>700</v>
      </c>
    </row>
    <row r="5872" spans="1:10" ht="15.75" hidden="1" customHeight="1" x14ac:dyDescent="0.25">
      <c r="A5872" s="2" t="s">
        <v>853</v>
      </c>
      <c r="B5872" s="2" t="s">
        <v>854</v>
      </c>
      <c r="C5872" s="2">
        <v>2025</v>
      </c>
      <c r="D5872" s="2" t="s">
        <v>241</v>
      </c>
      <c r="E5872" s="2" t="s">
        <v>627</v>
      </c>
      <c r="F5872" s="2" t="s">
        <v>858</v>
      </c>
      <c r="G5872" s="2">
        <v>20</v>
      </c>
      <c r="H5872" s="2">
        <v>4.3379446025937803E-2</v>
      </c>
      <c r="I5872" s="2">
        <v>4.858497954905034E-2</v>
      </c>
      <c r="J5872" s="26" t="s">
        <v>700</v>
      </c>
    </row>
    <row r="5873" spans="1:10" ht="15.75" hidden="1" customHeight="1" x14ac:dyDescent="0.25">
      <c r="A5873" s="2" t="s">
        <v>853</v>
      </c>
      <c r="B5873" s="2" t="s">
        <v>854</v>
      </c>
      <c r="C5873" s="2">
        <v>2025</v>
      </c>
      <c r="D5873" s="2" t="s">
        <v>241</v>
      </c>
      <c r="E5873" s="2" t="s">
        <v>627</v>
      </c>
      <c r="F5873" s="2" t="s">
        <v>860</v>
      </c>
      <c r="G5873" s="2">
        <v>21</v>
      </c>
      <c r="H5873" s="2">
        <v>2.2563783568330001E-3</v>
      </c>
      <c r="I5873" s="2">
        <v>2.5271437596529603E-3</v>
      </c>
      <c r="J5873" s="26" t="s">
        <v>701</v>
      </c>
    </row>
    <row r="5874" spans="1:10" ht="15.75" hidden="1" customHeight="1" x14ac:dyDescent="0.25">
      <c r="A5874" s="2" t="s">
        <v>853</v>
      </c>
      <c r="B5874" s="2" t="s">
        <v>854</v>
      </c>
      <c r="C5874" s="2">
        <v>2025</v>
      </c>
      <c r="D5874" s="2" t="s">
        <v>241</v>
      </c>
      <c r="E5874" s="2" t="s">
        <v>627</v>
      </c>
      <c r="F5874" s="2" t="s">
        <v>858</v>
      </c>
      <c r="G5874" s="2">
        <v>21</v>
      </c>
      <c r="H5874" s="2">
        <v>3.0749467201530899E-2</v>
      </c>
      <c r="I5874" s="2">
        <v>3.443940326571461E-2</v>
      </c>
      <c r="J5874" s="26" t="s">
        <v>700</v>
      </c>
    </row>
    <row r="5875" spans="1:10" ht="15.75" hidden="1" customHeight="1" x14ac:dyDescent="0.25">
      <c r="A5875" s="2" t="s">
        <v>853</v>
      </c>
      <c r="B5875" s="2" t="s">
        <v>854</v>
      </c>
      <c r="C5875" s="2">
        <v>2025</v>
      </c>
      <c r="D5875" s="2" t="s">
        <v>241</v>
      </c>
      <c r="E5875" s="2" t="s">
        <v>627</v>
      </c>
      <c r="F5875" s="2" t="s">
        <v>855</v>
      </c>
      <c r="G5875" s="2">
        <v>21</v>
      </c>
      <c r="H5875" s="2">
        <v>3.4807674819600001E-4</v>
      </c>
      <c r="I5875" s="2">
        <v>3.8984595797952003E-4</v>
      </c>
      <c r="J5875" s="26" t="s">
        <v>700</v>
      </c>
    </row>
    <row r="5876" spans="1:10" ht="15.75" hidden="1" customHeight="1" x14ac:dyDescent="0.25">
      <c r="A5876" s="2" t="s">
        <v>853</v>
      </c>
      <c r="B5876" s="2" t="s">
        <v>854</v>
      </c>
      <c r="C5876" s="2">
        <v>2025</v>
      </c>
      <c r="D5876" s="2" t="s">
        <v>241</v>
      </c>
      <c r="E5876" s="2" t="s">
        <v>627</v>
      </c>
      <c r="F5876" s="2" t="s">
        <v>857</v>
      </c>
      <c r="G5876" s="2">
        <v>21</v>
      </c>
      <c r="H5876" s="2">
        <v>2.7802462282124998E-3</v>
      </c>
      <c r="I5876" s="2">
        <v>3.1138757755980002E-3</v>
      </c>
      <c r="J5876" s="26" t="s">
        <v>700</v>
      </c>
    </row>
    <row r="5877" spans="1:10" ht="15.75" hidden="1" customHeight="1" x14ac:dyDescent="0.25">
      <c r="A5877" s="2" t="s">
        <v>853</v>
      </c>
      <c r="B5877" s="2" t="s">
        <v>854</v>
      </c>
      <c r="C5877" s="2">
        <v>2025</v>
      </c>
      <c r="D5877" s="2" t="s">
        <v>241</v>
      </c>
      <c r="E5877" s="2" t="s">
        <v>627</v>
      </c>
      <c r="F5877" s="2" t="s">
        <v>859</v>
      </c>
      <c r="G5877" s="2">
        <v>21</v>
      </c>
      <c r="H5877" s="2">
        <v>8.9722147095019997E-4</v>
      </c>
      <c r="I5877" s="2">
        <v>1.004888047464224E-3</v>
      </c>
      <c r="J5877" s="26" t="s">
        <v>700</v>
      </c>
    </row>
    <row r="5878" spans="1:10" ht="15.75" hidden="1" customHeight="1" x14ac:dyDescent="0.25">
      <c r="A5878" s="2" t="s">
        <v>853</v>
      </c>
      <c r="B5878" s="2" t="s">
        <v>854</v>
      </c>
      <c r="C5878" s="2">
        <v>2025</v>
      </c>
      <c r="D5878" s="2" t="s">
        <v>241</v>
      </c>
      <c r="E5878" s="2" t="s">
        <v>627</v>
      </c>
      <c r="F5878" s="2" t="s">
        <v>856</v>
      </c>
      <c r="G5878" s="2">
        <v>21</v>
      </c>
      <c r="H5878" s="2">
        <v>2.7587747172219999E-4</v>
      </c>
      <c r="I5878" s="2">
        <v>3.0898276832886404E-4</v>
      </c>
      <c r="J5878" s="26" t="s">
        <v>700</v>
      </c>
    </row>
    <row r="5879" spans="1:10" ht="15.75" hidden="1" customHeight="1" x14ac:dyDescent="0.25">
      <c r="A5879" s="2" t="s">
        <v>853</v>
      </c>
      <c r="B5879" s="2" t="s">
        <v>854</v>
      </c>
      <c r="C5879" s="2">
        <v>2025</v>
      </c>
      <c r="D5879" s="2" t="s">
        <v>241</v>
      </c>
      <c r="E5879" s="2" t="s">
        <v>627</v>
      </c>
      <c r="F5879" s="2" t="s">
        <v>856</v>
      </c>
      <c r="G5879" s="2">
        <v>22</v>
      </c>
      <c r="H5879" s="2">
        <v>2.5503357028360002E-4</v>
      </c>
      <c r="I5879" s="2">
        <v>2.8563759871763205E-4</v>
      </c>
      <c r="J5879" s="26" t="s">
        <v>700</v>
      </c>
    </row>
    <row r="5880" spans="1:10" ht="15.75" hidden="1" customHeight="1" x14ac:dyDescent="0.25">
      <c r="A5880" s="2" t="s">
        <v>853</v>
      </c>
      <c r="B5880" s="2" t="s">
        <v>854</v>
      </c>
      <c r="C5880" s="2">
        <v>2025</v>
      </c>
      <c r="D5880" s="2" t="s">
        <v>241</v>
      </c>
      <c r="E5880" s="2" t="s">
        <v>627</v>
      </c>
      <c r="F5880" s="2" t="s">
        <v>858</v>
      </c>
      <c r="G5880" s="2">
        <v>22</v>
      </c>
      <c r="H5880" s="2">
        <v>3.7422692170366603E-2</v>
      </c>
      <c r="I5880" s="2">
        <v>4.1913415230810602E-2</v>
      </c>
      <c r="J5880" s="26" t="s">
        <v>700</v>
      </c>
    </row>
    <row r="5881" spans="1:10" ht="15.75" hidden="1" customHeight="1" x14ac:dyDescent="0.25">
      <c r="A5881" s="2" t="s">
        <v>853</v>
      </c>
      <c r="B5881" s="2" t="s">
        <v>854</v>
      </c>
      <c r="C5881" s="2">
        <v>2025</v>
      </c>
      <c r="D5881" s="2" t="s">
        <v>241</v>
      </c>
      <c r="E5881" s="2" t="s">
        <v>627</v>
      </c>
      <c r="F5881" s="2" t="s">
        <v>860</v>
      </c>
      <c r="G5881" s="2">
        <v>22</v>
      </c>
      <c r="H5881" s="2">
        <v>1.4641658053733001E-3</v>
      </c>
      <c r="I5881" s="2">
        <v>1.6398657020180963E-3</v>
      </c>
      <c r="J5881" s="26" t="s">
        <v>701</v>
      </c>
    </row>
    <row r="5882" spans="1:10" ht="15.75" hidden="1" customHeight="1" x14ac:dyDescent="0.25">
      <c r="A5882" s="2" t="s">
        <v>853</v>
      </c>
      <c r="B5882" s="2" t="s">
        <v>854</v>
      </c>
      <c r="C5882" s="2">
        <v>2025</v>
      </c>
      <c r="D5882" s="2" t="s">
        <v>241</v>
      </c>
      <c r="E5882" s="2" t="s">
        <v>627</v>
      </c>
      <c r="F5882" s="2" t="s">
        <v>857</v>
      </c>
      <c r="G5882" s="2">
        <v>22</v>
      </c>
      <c r="H5882" s="2">
        <v>2.6767824601847999E-3</v>
      </c>
      <c r="I5882" s="2">
        <v>2.9979963554069762E-3</v>
      </c>
      <c r="J5882" s="26" t="s">
        <v>700</v>
      </c>
    </row>
    <row r="5883" spans="1:10" ht="15.75" hidden="1" customHeight="1" x14ac:dyDescent="0.25">
      <c r="A5883" s="2" t="s">
        <v>853</v>
      </c>
      <c r="B5883" s="2" t="s">
        <v>854</v>
      </c>
      <c r="C5883" s="2">
        <v>2025</v>
      </c>
      <c r="D5883" s="2" t="s">
        <v>241</v>
      </c>
      <c r="E5883" s="2" t="s">
        <v>627</v>
      </c>
      <c r="F5883" s="2" t="s">
        <v>859</v>
      </c>
      <c r="G5883" s="2">
        <v>22</v>
      </c>
      <c r="H5883" s="2">
        <v>2.6753231941260001E-4</v>
      </c>
      <c r="I5883" s="2">
        <v>2.9963619774211206E-4</v>
      </c>
      <c r="J5883" s="26" t="s">
        <v>700</v>
      </c>
    </row>
    <row r="5884" spans="1:10" ht="15.75" hidden="1" customHeight="1" x14ac:dyDescent="0.25">
      <c r="A5884" s="2" t="s">
        <v>853</v>
      </c>
      <c r="B5884" s="2" t="s">
        <v>854</v>
      </c>
      <c r="C5884" s="2">
        <v>2025</v>
      </c>
      <c r="D5884" s="2" t="s">
        <v>241</v>
      </c>
      <c r="E5884" s="2" t="s">
        <v>627</v>
      </c>
      <c r="F5884" s="2" t="s">
        <v>857</v>
      </c>
      <c r="G5884" s="2">
        <v>23</v>
      </c>
      <c r="H5884" s="2">
        <v>1.3933834852651E-3</v>
      </c>
      <c r="I5884" s="2">
        <v>1.5605895034969122E-3</v>
      </c>
      <c r="J5884" s="26" t="s">
        <v>700</v>
      </c>
    </row>
    <row r="5885" spans="1:10" ht="15.75" hidden="1" customHeight="1" x14ac:dyDescent="0.25">
      <c r="A5885" s="2" t="s">
        <v>853</v>
      </c>
      <c r="B5885" s="2" t="s">
        <v>854</v>
      </c>
      <c r="C5885" s="2">
        <v>2025</v>
      </c>
      <c r="D5885" s="2" t="s">
        <v>241</v>
      </c>
      <c r="E5885" s="2" t="s">
        <v>627</v>
      </c>
      <c r="F5885" s="2" t="s">
        <v>858</v>
      </c>
      <c r="G5885" s="2">
        <v>23</v>
      </c>
      <c r="H5885" s="2">
        <v>3.2189160585403401E-2</v>
      </c>
      <c r="I5885" s="2">
        <v>3.6051859855651812E-2</v>
      </c>
      <c r="J5885" s="26" t="s">
        <v>700</v>
      </c>
    </row>
    <row r="5886" spans="1:10" ht="15.75" hidden="1" customHeight="1" x14ac:dyDescent="0.25">
      <c r="A5886" s="2" t="s">
        <v>853</v>
      </c>
      <c r="B5886" s="2" t="s">
        <v>854</v>
      </c>
      <c r="C5886" s="2">
        <v>2025</v>
      </c>
      <c r="D5886" s="2" t="s">
        <v>241</v>
      </c>
      <c r="E5886" s="2" t="s">
        <v>627</v>
      </c>
      <c r="F5886" s="2" t="s">
        <v>860</v>
      </c>
      <c r="G5886" s="2">
        <v>23</v>
      </c>
      <c r="H5886" s="2">
        <v>2.7733616298065001E-3</v>
      </c>
      <c r="I5886" s="2">
        <v>3.1061650253832803E-3</v>
      </c>
      <c r="J5886" s="26" t="s">
        <v>701</v>
      </c>
    </row>
    <row r="5887" spans="1:10" ht="15.75" hidden="1" customHeight="1" x14ac:dyDescent="0.25">
      <c r="A5887" s="2" t="s">
        <v>853</v>
      </c>
      <c r="B5887" s="2" t="s">
        <v>854</v>
      </c>
      <c r="C5887" s="2">
        <v>2025</v>
      </c>
      <c r="D5887" s="2" t="s">
        <v>241</v>
      </c>
      <c r="E5887" s="2" t="s">
        <v>627</v>
      </c>
      <c r="F5887" s="2" t="s">
        <v>856</v>
      </c>
      <c r="G5887" s="2">
        <v>23</v>
      </c>
      <c r="H5887" s="2">
        <v>3.6106444895270002E-4</v>
      </c>
      <c r="I5887" s="2">
        <v>4.0439218282702408E-4</v>
      </c>
      <c r="J5887" s="26" t="s">
        <v>700</v>
      </c>
    </row>
    <row r="5888" spans="1:10" ht="15.75" hidden="1" customHeight="1" x14ac:dyDescent="0.25">
      <c r="A5888" s="2" t="s">
        <v>853</v>
      </c>
      <c r="B5888" s="2" t="s">
        <v>854</v>
      </c>
      <c r="C5888" s="2">
        <v>2025</v>
      </c>
      <c r="D5888" s="2" t="s">
        <v>241</v>
      </c>
      <c r="E5888" s="2" t="s">
        <v>627</v>
      </c>
      <c r="F5888" s="2" t="s">
        <v>859</v>
      </c>
      <c r="G5888" s="2">
        <v>23</v>
      </c>
      <c r="H5888" s="2">
        <v>5.1106764294670004E-4</v>
      </c>
      <c r="I5888" s="2">
        <v>5.7239576010030405E-4</v>
      </c>
      <c r="J5888" s="26" t="s">
        <v>700</v>
      </c>
    </row>
    <row r="5889" spans="1:10" ht="15.75" hidden="1" customHeight="1" x14ac:dyDescent="0.25">
      <c r="A5889" s="2" t="s">
        <v>853</v>
      </c>
      <c r="B5889" s="2" t="s">
        <v>854</v>
      </c>
      <c r="C5889" s="2">
        <v>2025</v>
      </c>
      <c r="D5889" s="2" t="s">
        <v>241</v>
      </c>
      <c r="E5889" s="2" t="s">
        <v>627</v>
      </c>
      <c r="F5889" s="2" t="s">
        <v>856</v>
      </c>
      <c r="G5889" s="2">
        <v>24</v>
      </c>
      <c r="H5889" s="2">
        <v>2.310065065103E-4</v>
      </c>
      <c r="I5889" s="2">
        <v>2.5872728729153604E-4</v>
      </c>
      <c r="J5889" s="26" t="s">
        <v>700</v>
      </c>
    </row>
    <row r="5890" spans="1:10" ht="15.75" hidden="1" customHeight="1" x14ac:dyDescent="0.25">
      <c r="A5890" s="2" t="s">
        <v>853</v>
      </c>
      <c r="B5890" s="2" t="s">
        <v>854</v>
      </c>
      <c r="C5890" s="2">
        <v>2025</v>
      </c>
      <c r="D5890" s="2" t="s">
        <v>241</v>
      </c>
      <c r="E5890" s="2" t="s">
        <v>627</v>
      </c>
      <c r="F5890" s="2" t="s">
        <v>860</v>
      </c>
      <c r="G5890" s="2">
        <v>24</v>
      </c>
      <c r="H5890" s="2">
        <v>1.3057234464213001E-3</v>
      </c>
      <c r="I5890" s="2">
        <v>1.4624102599918561E-3</v>
      </c>
      <c r="J5890" s="26" t="s">
        <v>701</v>
      </c>
    </row>
    <row r="5891" spans="1:10" ht="15.75" hidden="1" customHeight="1" x14ac:dyDescent="0.25">
      <c r="A5891" s="2" t="s">
        <v>853</v>
      </c>
      <c r="B5891" s="2" t="s">
        <v>854</v>
      </c>
      <c r="C5891" s="2">
        <v>2025</v>
      </c>
      <c r="D5891" s="2" t="s">
        <v>241</v>
      </c>
      <c r="E5891" s="2" t="s">
        <v>627</v>
      </c>
      <c r="F5891" s="2" t="s">
        <v>857</v>
      </c>
      <c r="G5891" s="2">
        <v>24</v>
      </c>
      <c r="H5891" s="2">
        <v>5.4931640042923001E-3</v>
      </c>
      <c r="I5891" s="2">
        <v>6.1523436848073768E-3</v>
      </c>
      <c r="J5891" s="26" t="s">
        <v>700</v>
      </c>
    </row>
    <row r="5892" spans="1:10" ht="15.75" hidden="1" customHeight="1" x14ac:dyDescent="0.25">
      <c r="A5892" s="2" t="s">
        <v>853</v>
      </c>
      <c r="B5892" s="2" t="s">
        <v>854</v>
      </c>
      <c r="C5892" s="2">
        <v>2025</v>
      </c>
      <c r="D5892" s="2" t="s">
        <v>241</v>
      </c>
      <c r="E5892" s="2" t="s">
        <v>627</v>
      </c>
      <c r="F5892" s="2" t="s">
        <v>859</v>
      </c>
      <c r="G5892" s="2">
        <v>24</v>
      </c>
      <c r="H5892" s="2">
        <v>7.4717150710060004E-4</v>
      </c>
      <c r="I5892" s="2">
        <v>8.3683208795267208E-4</v>
      </c>
      <c r="J5892" s="26" t="s">
        <v>700</v>
      </c>
    </row>
    <row r="5893" spans="1:10" ht="15.75" hidden="1" customHeight="1" x14ac:dyDescent="0.25">
      <c r="A5893" s="2" t="s">
        <v>853</v>
      </c>
      <c r="B5893" s="2" t="s">
        <v>854</v>
      </c>
      <c r="C5893" s="2">
        <v>2025</v>
      </c>
      <c r="D5893" s="2" t="s">
        <v>241</v>
      </c>
      <c r="E5893" s="2" t="s">
        <v>627</v>
      </c>
      <c r="F5893" s="2" t="s">
        <v>858</v>
      </c>
      <c r="G5893" s="2">
        <v>24</v>
      </c>
      <c r="H5893" s="2">
        <v>1.65415403898805E-2</v>
      </c>
      <c r="I5893" s="2">
        <v>1.8526525236666161E-2</v>
      </c>
      <c r="J5893" s="26" t="s">
        <v>700</v>
      </c>
    </row>
    <row r="5894" spans="1:10" ht="15.75" hidden="1" customHeight="1" x14ac:dyDescent="0.25">
      <c r="A5894" s="2" t="s">
        <v>853</v>
      </c>
      <c r="B5894" s="2" t="s">
        <v>854</v>
      </c>
      <c r="C5894" s="2">
        <v>2025</v>
      </c>
      <c r="D5894" s="2" t="s">
        <v>241</v>
      </c>
      <c r="E5894" s="2" t="s">
        <v>627</v>
      </c>
      <c r="F5894" s="2" t="s">
        <v>857</v>
      </c>
      <c r="G5894" s="2">
        <v>25</v>
      </c>
      <c r="H5894" s="2">
        <v>1.5077114512677999E-3</v>
      </c>
      <c r="I5894" s="2">
        <v>1.688636825419936E-3</v>
      </c>
      <c r="J5894" s="26" t="s">
        <v>700</v>
      </c>
    </row>
    <row r="5895" spans="1:10" ht="15.75" hidden="1" customHeight="1" x14ac:dyDescent="0.25">
      <c r="A5895" s="2" t="s">
        <v>853</v>
      </c>
      <c r="B5895" s="2" t="s">
        <v>854</v>
      </c>
      <c r="C5895" s="2">
        <v>2025</v>
      </c>
      <c r="D5895" s="2" t="s">
        <v>241</v>
      </c>
      <c r="E5895" s="2" t="s">
        <v>627</v>
      </c>
      <c r="F5895" s="2" t="s">
        <v>858</v>
      </c>
      <c r="G5895" s="2">
        <v>25</v>
      </c>
      <c r="H5895" s="2">
        <v>2.53976986277848E-2</v>
      </c>
      <c r="I5895" s="2">
        <v>2.8445422463118979E-2</v>
      </c>
      <c r="J5895" s="26" t="s">
        <v>700</v>
      </c>
    </row>
    <row r="5896" spans="1:10" ht="15.75" hidden="1" customHeight="1" x14ac:dyDescent="0.25">
      <c r="A5896" s="2" t="s">
        <v>853</v>
      </c>
      <c r="B5896" s="2" t="s">
        <v>854</v>
      </c>
      <c r="C5896" s="2">
        <v>2025</v>
      </c>
      <c r="D5896" s="2" t="s">
        <v>241</v>
      </c>
      <c r="E5896" s="2" t="s">
        <v>627</v>
      </c>
      <c r="F5896" s="2" t="s">
        <v>856</v>
      </c>
      <c r="G5896" s="2">
        <v>25</v>
      </c>
      <c r="H5896" s="2">
        <v>2.2200712555789999E-4</v>
      </c>
      <c r="I5896" s="2">
        <v>2.4864798062484804E-4</v>
      </c>
      <c r="J5896" s="26" t="s">
        <v>700</v>
      </c>
    </row>
    <row r="5897" spans="1:10" ht="15.75" hidden="1" customHeight="1" x14ac:dyDescent="0.25">
      <c r="A5897" s="2" t="s">
        <v>853</v>
      </c>
      <c r="B5897" s="2" t="s">
        <v>854</v>
      </c>
      <c r="C5897" s="2">
        <v>2025</v>
      </c>
      <c r="D5897" s="2" t="s">
        <v>241</v>
      </c>
      <c r="E5897" s="2" t="s">
        <v>627</v>
      </c>
      <c r="F5897" s="2" t="s">
        <v>860</v>
      </c>
      <c r="G5897" s="2">
        <v>25</v>
      </c>
      <c r="H5897" s="2">
        <v>3.8110509049146999E-3</v>
      </c>
      <c r="I5897" s="2">
        <v>4.2683770135044643E-3</v>
      </c>
      <c r="J5897" s="26" t="s">
        <v>701</v>
      </c>
    </row>
    <row r="5898" spans="1:10" ht="15.75" hidden="1" customHeight="1" x14ac:dyDescent="0.25">
      <c r="A5898" s="2" t="s">
        <v>853</v>
      </c>
      <c r="B5898" s="2" t="s">
        <v>854</v>
      </c>
      <c r="C5898" s="2">
        <v>2025</v>
      </c>
      <c r="D5898" s="2" t="s">
        <v>241</v>
      </c>
      <c r="E5898" s="2" t="s">
        <v>627</v>
      </c>
      <c r="F5898" s="2" t="s">
        <v>859</v>
      </c>
      <c r="G5898" s="2">
        <v>25</v>
      </c>
      <c r="H5898" s="2">
        <v>3.7730242911490001E-4</v>
      </c>
      <c r="I5898" s="2">
        <v>4.2257872060868807E-4</v>
      </c>
      <c r="J5898" s="26" t="s">
        <v>700</v>
      </c>
    </row>
    <row r="5899" spans="1:10" ht="15.75" hidden="1" customHeight="1" x14ac:dyDescent="0.25">
      <c r="A5899" s="2" t="s">
        <v>853</v>
      </c>
      <c r="B5899" s="2" t="s">
        <v>854</v>
      </c>
      <c r="C5899" s="2">
        <v>2025</v>
      </c>
      <c r="D5899" s="2" t="s">
        <v>241</v>
      </c>
      <c r="E5899" s="2" t="s">
        <v>627</v>
      </c>
      <c r="F5899" s="2" t="s">
        <v>857</v>
      </c>
      <c r="G5899" s="2">
        <v>26</v>
      </c>
      <c r="H5899" s="2">
        <v>2.4412946950179001E-3</v>
      </c>
      <c r="I5899" s="2">
        <v>2.7342500584200484E-3</v>
      </c>
      <c r="J5899" s="26" t="s">
        <v>700</v>
      </c>
    </row>
    <row r="5900" spans="1:10" ht="15.75" hidden="1" customHeight="1" x14ac:dyDescent="0.25">
      <c r="A5900" s="2" t="s">
        <v>853</v>
      </c>
      <c r="B5900" s="2" t="s">
        <v>854</v>
      </c>
      <c r="C5900" s="2">
        <v>2025</v>
      </c>
      <c r="D5900" s="2" t="s">
        <v>241</v>
      </c>
      <c r="E5900" s="2" t="s">
        <v>627</v>
      </c>
      <c r="F5900" s="2" t="s">
        <v>860</v>
      </c>
      <c r="G5900" s="2">
        <v>26</v>
      </c>
      <c r="H5900" s="2">
        <v>3.0600426252931001E-3</v>
      </c>
      <c r="I5900" s="2">
        <v>3.4272477403282722E-3</v>
      </c>
      <c r="J5900" s="26" t="s">
        <v>701</v>
      </c>
    </row>
    <row r="5901" spans="1:10" ht="15.75" hidden="1" customHeight="1" x14ac:dyDescent="0.25">
      <c r="A5901" s="2" t="s">
        <v>853</v>
      </c>
      <c r="B5901" s="2" t="s">
        <v>854</v>
      </c>
      <c r="C5901" s="2">
        <v>2025</v>
      </c>
      <c r="D5901" s="2" t="s">
        <v>241</v>
      </c>
      <c r="E5901" s="2" t="s">
        <v>627</v>
      </c>
      <c r="F5901" s="2" t="s">
        <v>858</v>
      </c>
      <c r="G5901" s="2">
        <v>26</v>
      </c>
      <c r="H5901" s="2">
        <v>2.3192744934931401E-2</v>
      </c>
      <c r="I5901" s="2">
        <v>2.5975874327123172E-2</v>
      </c>
      <c r="J5901" s="26" t="s">
        <v>700</v>
      </c>
    </row>
    <row r="5902" spans="1:10" ht="15.75" hidden="1" customHeight="1" x14ac:dyDescent="0.25">
      <c r="A5902" s="2" t="s">
        <v>853</v>
      </c>
      <c r="B5902" s="2" t="s">
        <v>854</v>
      </c>
      <c r="C5902" s="2">
        <v>2025</v>
      </c>
      <c r="D5902" s="2" t="s">
        <v>241</v>
      </c>
      <c r="E5902" s="2" t="s">
        <v>627</v>
      </c>
      <c r="F5902" s="2" t="s">
        <v>856</v>
      </c>
      <c r="G5902" s="2">
        <v>26</v>
      </c>
      <c r="H5902" s="2">
        <v>2.6414717285660002E-4</v>
      </c>
      <c r="I5902" s="2">
        <v>2.9584483359939206E-4</v>
      </c>
      <c r="J5902" s="26" t="s">
        <v>700</v>
      </c>
    </row>
    <row r="5903" spans="1:10" ht="15.75" hidden="1" customHeight="1" x14ac:dyDescent="0.25">
      <c r="A5903" s="2" t="s">
        <v>853</v>
      </c>
      <c r="B5903" s="2" t="s">
        <v>854</v>
      </c>
      <c r="C5903" s="2">
        <v>2025</v>
      </c>
      <c r="D5903" s="2" t="s">
        <v>241</v>
      </c>
      <c r="E5903" s="2" t="s">
        <v>627</v>
      </c>
      <c r="F5903" s="2" t="s">
        <v>859</v>
      </c>
      <c r="G5903" s="2">
        <v>26</v>
      </c>
      <c r="H5903" s="2">
        <v>2.195922643295E-4</v>
      </c>
      <c r="I5903" s="2">
        <v>2.4594333604904004E-4</v>
      </c>
      <c r="J5903" s="26" t="s">
        <v>700</v>
      </c>
    </row>
    <row r="5904" spans="1:10" ht="15.75" hidden="1" customHeight="1" x14ac:dyDescent="0.25">
      <c r="A5904" s="2" t="s">
        <v>853</v>
      </c>
      <c r="B5904" s="2" t="s">
        <v>854</v>
      </c>
      <c r="C5904" s="2">
        <v>2025</v>
      </c>
      <c r="D5904" s="2" t="s">
        <v>241</v>
      </c>
      <c r="E5904" s="2" t="s">
        <v>627</v>
      </c>
      <c r="F5904" s="2" t="s">
        <v>858</v>
      </c>
      <c r="G5904" s="2">
        <v>27</v>
      </c>
      <c r="H5904" s="2">
        <v>2.7251748135313399E-2</v>
      </c>
      <c r="I5904" s="2">
        <v>3.0521957911551011E-2</v>
      </c>
      <c r="J5904" s="26" t="s">
        <v>700</v>
      </c>
    </row>
    <row r="5905" spans="1:10" ht="15.75" hidden="1" customHeight="1" x14ac:dyDescent="0.25">
      <c r="A5905" s="2" t="s">
        <v>853</v>
      </c>
      <c r="B5905" s="2" t="s">
        <v>854</v>
      </c>
      <c r="C5905" s="2">
        <v>2025</v>
      </c>
      <c r="D5905" s="2" t="s">
        <v>241</v>
      </c>
      <c r="E5905" s="2" t="s">
        <v>627</v>
      </c>
      <c r="F5905" s="2" t="s">
        <v>856</v>
      </c>
      <c r="G5905" s="2">
        <v>27</v>
      </c>
      <c r="H5905" s="2">
        <v>4.8837981012200002E-5</v>
      </c>
      <c r="I5905" s="2">
        <v>5.4698538733664007E-5</v>
      </c>
      <c r="J5905" s="26" t="s">
        <v>700</v>
      </c>
    </row>
    <row r="5906" spans="1:10" ht="15.75" hidden="1" customHeight="1" x14ac:dyDescent="0.25">
      <c r="A5906" s="2" t="s">
        <v>853</v>
      </c>
      <c r="B5906" s="2" t="s">
        <v>854</v>
      </c>
      <c r="C5906" s="2">
        <v>2025</v>
      </c>
      <c r="D5906" s="2" t="s">
        <v>241</v>
      </c>
      <c r="E5906" s="2" t="s">
        <v>627</v>
      </c>
      <c r="F5906" s="2" t="s">
        <v>857</v>
      </c>
      <c r="G5906" s="2">
        <v>27</v>
      </c>
      <c r="H5906" s="2">
        <v>2.3757703602314E-3</v>
      </c>
      <c r="I5906" s="2">
        <v>2.6608628034591681E-3</v>
      </c>
      <c r="J5906" s="26" t="s">
        <v>700</v>
      </c>
    </row>
    <row r="5907" spans="1:10" ht="15.75" hidden="1" customHeight="1" x14ac:dyDescent="0.25">
      <c r="A5907" s="2" t="s">
        <v>853</v>
      </c>
      <c r="B5907" s="2" t="s">
        <v>854</v>
      </c>
      <c r="C5907" s="2">
        <v>2025</v>
      </c>
      <c r="D5907" s="2" t="s">
        <v>241</v>
      </c>
      <c r="E5907" s="2" t="s">
        <v>627</v>
      </c>
      <c r="F5907" s="2" t="s">
        <v>860</v>
      </c>
      <c r="G5907" s="2">
        <v>27</v>
      </c>
      <c r="H5907" s="2">
        <v>6.1003671726209997E-4</v>
      </c>
      <c r="I5907" s="2">
        <v>6.8324112333355204E-4</v>
      </c>
      <c r="J5907" s="26" t="s">
        <v>701</v>
      </c>
    </row>
    <row r="5908" spans="1:10" ht="15.75" hidden="1" customHeight="1" x14ac:dyDescent="0.25">
      <c r="A5908" s="2" t="s">
        <v>853</v>
      </c>
      <c r="B5908" s="2" t="s">
        <v>854</v>
      </c>
      <c r="C5908" s="2">
        <v>2025</v>
      </c>
      <c r="D5908" s="2" t="s">
        <v>241</v>
      </c>
      <c r="E5908" s="2" t="s">
        <v>627</v>
      </c>
      <c r="F5908" s="2" t="s">
        <v>859</v>
      </c>
      <c r="G5908" s="2">
        <v>27</v>
      </c>
      <c r="H5908" s="2">
        <v>5.2878681162839996E-4</v>
      </c>
      <c r="I5908" s="2">
        <v>5.9224122902380803E-4</v>
      </c>
      <c r="J5908" s="26" t="s">
        <v>700</v>
      </c>
    </row>
    <row r="5909" spans="1:10" ht="15.75" hidden="1" customHeight="1" x14ac:dyDescent="0.25">
      <c r="A5909" s="2" t="s">
        <v>853</v>
      </c>
      <c r="B5909" s="2" t="s">
        <v>854</v>
      </c>
      <c r="C5909" s="2">
        <v>2025</v>
      </c>
      <c r="D5909" s="2" t="s">
        <v>241</v>
      </c>
      <c r="E5909" s="2" t="s">
        <v>627</v>
      </c>
      <c r="F5909" s="2" t="s">
        <v>859</v>
      </c>
      <c r="G5909" s="2">
        <v>28</v>
      </c>
      <c r="H5909" s="2">
        <v>4.1108812729360002E-4</v>
      </c>
      <c r="I5909" s="2">
        <v>4.6041870256883209E-4</v>
      </c>
      <c r="J5909" s="26" t="s">
        <v>700</v>
      </c>
    </row>
    <row r="5910" spans="1:10" ht="15.75" hidden="1" customHeight="1" x14ac:dyDescent="0.25">
      <c r="A5910" s="2" t="s">
        <v>853</v>
      </c>
      <c r="B5910" s="2" t="s">
        <v>854</v>
      </c>
      <c r="C5910" s="2">
        <v>2025</v>
      </c>
      <c r="D5910" s="2" t="s">
        <v>241</v>
      </c>
      <c r="E5910" s="2" t="s">
        <v>627</v>
      </c>
      <c r="F5910" s="2" t="s">
        <v>858</v>
      </c>
      <c r="G5910" s="2">
        <v>28</v>
      </c>
      <c r="H5910" s="2">
        <v>1.6772091854363701E-2</v>
      </c>
      <c r="I5910" s="2">
        <v>1.8784742876887348E-2</v>
      </c>
      <c r="J5910" s="26" t="s">
        <v>700</v>
      </c>
    </row>
    <row r="5911" spans="1:10" ht="15.75" hidden="1" customHeight="1" x14ac:dyDescent="0.25">
      <c r="A5911" s="2" t="s">
        <v>853</v>
      </c>
      <c r="B5911" s="2" t="s">
        <v>854</v>
      </c>
      <c r="C5911" s="2">
        <v>2025</v>
      </c>
      <c r="D5911" s="2" t="s">
        <v>241</v>
      </c>
      <c r="E5911" s="2" t="s">
        <v>627</v>
      </c>
      <c r="F5911" s="2" t="s">
        <v>857</v>
      </c>
      <c r="G5911" s="2">
        <v>28</v>
      </c>
      <c r="H5911" s="2">
        <v>1.5706282574683001E-3</v>
      </c>
      <c r="I5911" s="2">
        <v>1.7591036483644961E-3</v>
      </c>
      <c r="J5911" s="26" t="s">
        <v>700</v>
      </c>
    </row>
    <row r="5912" spans="1:10" ht="15.75" hidden="1" customHeight="1" x14ac:dyDescent="0.25">
      <c r="A5912" s="2" t="s">
        <v>853</v>
      </c>
      <c r="B5912" s="2" t="s">
        <v>854</v>
      </c>
      <c r="C5912" s="2">
        <v>2025</v>
      </c>
      <c r="D5912" s="2" t="s">
        <v>241</v>
      </c>
      <c r="E5912" s="2" t="s">
        <v>627</v>
      </c>
      <c r="F5912" s="2" t="s">
        <v>860</v>
      </c>
      <c r="G5912" s="2">
        <v>28</v>
      </c>
      <c r="H5912" s="2">
        <v>1.6492399154231E-3</v>
      </c>
      <c r="I5912" s="2">
        <v>1.8471487052738721E-3</v>
      </c>
      <c r="J5912" s="26" t="s">
        <v>701</v>
      </c>
    </row>
    <row r="5913" spans="1:10" ht="15.75" hidden="1" customHeight="1" x14ac:dyDescent="0.25">
      <c r="A5913" s="2" t="s">
        <v>853</v>
      </c>
      <c r="B5913" s="2" t="s">
        <v>854</v>
      </c>
      <c r="C5913" s="2">
        <v>2025</v>
      </c>
      <c r="D5913" s="2" t="s">
        <v>241</v>
      </c>
      <c r="E5913" s="2" t="s">
        <v>627</v>
      </c>
      <c r="F5913" s="2" t="s">
        <v>856</v>
      </c>
      <c r="G5913" s="2">
        <v>28</v>
      </c>
      <c r="H5913" s="2">
        <v>1.4428019494520001E-4</v>
      </c>
      <c r="I5913" s="2">
        <v>1.6159381833862402E-4</v>
      </c>
      <c r="J5913" s="26" t="s">
        <v>700</v>
      </c>
    </row>
    <row r="5914" spans="1:10" ht="15.75" hidden="1" customHeight="1" x14ac:dyDescent="0.25">
      <c r="A5914" s="2" t="s">
        <v>853</v>
      </c>
      <c r="B5914" s="2" t="s">
        <v>854</v>
      </c>
      <c r="C5914" s="2">
        <v>2025</v>
      </c>
      <c r="D5914" s="2" t="s">
        <v>241</v>
      </c>
      <c r="E5914" s="2" t="s">
        <v>627</v>
      </c>
      <c r="F5914" s="2" t="s">
        <v>859</v>
      </c>
      <c r="G5914" s="2">
        <v>29</v>
      </c>
      <c r="H5914" s="2">
        <v>3.0622778285759999E-4</v>
      </c>
      <c r="I5914" s="2">
        <v>3.42975116800512E-4</v>
      </c>
      <c r="J5914" s="26" t="s">
        <v>700</v>
      </c>
    </row>
    <row r="5915" spans="1:10" ht="15.75" hidden="1" customHeight="1" x14ac:dyDescent="0.25">
      <c r="A5915" s="2" t="s">
        <v>853</v>
      </c>
      <c r="B5915" s="2" t="s">
        <v>854</v>
      </c>
      <c r="C5915" s="2">
        <v>2025</v>
      </c>
      <c r="D5915" s="2" t="s">
        <v>241</v>
      </c>
      <c r="E5915" s="2" t="s">
        <v>627</v>
      </c>
      <c r="F5915" s="2" t="s">
        <v>860</v>
      </c>
      <c r="G5915" s="2">
        <v>29</v>
      </c>
      <c r="H5915" s="2">
        <v>1.0684457374737001E-3</v>
      </c>
      <c r="I5915" s="2">
        <v>1.1966592259705442E-3</v>
      </c>
      <c r="J5915" s="26" t="s">
        <v>701</v>
      </c>
    </row>
    <row r="5916" spans="1:10" ht="15.75" hidden="1" customHeight="1" x14ac:dyDescent="0.25">
      <c r="A5916" s="2" t="s">
        <v>853</v>
      </c>
      <c r="B5916" s="2" t="s">
        <v>854</v>
      </c>
      <c r="C5916" s="2">
        <v>2025</v>
      </c>
      <c r="D5916" s="2" t="s">
        <v>241</v>
      </c>
      <c r="E5916" s="2" t="s">
        <v>627</v>
      </c>
      <c r="F5916" s="2" t="s">
        <v>858</v>
      </c>
      <c r="G5916" s="2">
        <v>29</v>
      </c>
      <c r="H5916" s="2">
        <v>2.2576456656679501E-2</v>
      </c>
      <c r="I5916" s="2">
        <v>2.5285631455481045E-2</v>
      </c>
      <c r="J5916" s="26" t="s">
        <v>700</v>
      </c>
    </row>
    <row r="5917" spans="1:10" ht="15.75" hidden="1" customHeight="1" x14ac:dyDescent="0.25">
      <c r="A5917" s="2" t="s">
        <v>853</v>
      </c>
      <c r="B5917" s="2" t="s">
        <v>854</v>
      </c>
      <c r="C5917" s="2">
        <v>2025</v>
      </c>
      <c r="D5917" s="2" t="s">
        <v>241</v>
      </c>
      <c r="E5917" s="2" t="s">
        <v>627</v>
      </c>
      <c r="F5917" s="2" t="s">
        <v>856</v>
      </c>
      <c r="G5917" s="2">
        <v>29</v>
      </c>
      <c r="H5917" s="2">
        <v>9.3623544671599999E-5</v>
      </c>
      <c r="I5917" s="2">
        <v>1.0485837003219201E-4</v>
      </c>
      <c r="J5917" s="26" t="s">
        <v>700</v>
      </c>
    </row>
    <row r="5918" spans="1:10" ht="15.75" hidden="1" customHeight="1" x14ac:dyDescent="0.25">
      <c r="A5918" s="2" t="s">
        <v>853</v>
      </c>
      <c r="B5918" s="2" t="s">
        <v>854</v>
      </c>
      <c r="C5918" s="2">
        <v>2025</v>
      </c>
      <c r="D5918" s="2" t="s">
        <v>241</v>
      </c>
      <c r="E5918" s="2" t="s">
        <v>627</v>
      </c>
      <c r="F5918" s="2" t="s">
        <v>857</v>
      </c>
      <c r="G5918" s="2">
        <v>29</v>
      </c>
      <c r="H5918" s="2">
        <v>1.6674977377987999E-3</v>
      </c>
      <c r="I5918" s="2">
        <v>1.8675974663346561E-3</v>
      </c>
      <c r="J5918" s="26" t="s">
        <v>700</v>
      </c>
    </row>
    <row r="5919" spans="1:10" ht="15.75" hidden="1" customHeight="1" x14ac:dyDescent="0.25">
      <c r="A5919" s="2" t="s">
        <v>853</v>
      </c>
      <c r="B5919" s="2" t="s">
        <v>854</v>
      </c>
      <c r="C5919" s="2">
        <v>2025</v>
      </c>
      <c r="D5919" s="2" t="s">
        <v>241</v>
      </c>
      <c r="E5919" s="2" t="s">
        <v>627</v>
      </c>
      <c r="F5919" s="2" t="s">
        <v>860</v>
      </c>
      <c r="G5919" s="2">
        <v>30</v>
      </c>
      <c r="H5919" s="2">
        <v>1.5635553863831001E-3</v>
      </c>
      <c r="I5919" s="2">
        <v>1.7511820327490723E-3</v>
      </c>
      <c r="J5919" s="26" t="s">
        <v>701</v>
      </c>
    </row>
    <row r="5920" spans="1:10" ht="15.75" hidden="1" customHeight="1" x14ac:dyDescent="0.25">
      <c r="A5920" s="2" t="s">
        <v>853</v>
      </c>
      <c r="B5920" s="2" t="s">
        <v>854</v>
      </c>
      <c r="C5920" s="2">
        <v>2025</v>
      </c>
      <c r="D5920" s="2" t="s">
        <v>241</v>
      </c>
      <c r="E5920" s="2" t="s">
        <v>627</v>
      </c>
      <c r="F5920" s="2" t="s">
        <v>859</v>
      </c>
      <c r="G5920" s="2">
        <v>30</v>
      </c>
      <c r="H5920" s="2">
        <v>1.9193145999450001E-4</v>
      </c>
      <c r="I5920" s="2">
        <v>2.1496323519384003E-4</v>
      </c>
      <c r="J5920" s="26" t="s">
        <v>700</v>
      </c>
    </row>
    <row r="5921" spans="1:10" ht="15.75" hidden="1" customHeight="1" x14ac:dyDescent="0.25">
      <c r="A5921" s="2" t="s">
        <v>853</v>
      </c>
      <c r="B5921" s="2" t="s">
        <v>854</v>
      </c>
      <c r="C5921" s="2">
        <v>2025</v>
      </c>
      <c r="D5921" s="2" t="s">
        <v>241</v>
      </c>
      <c r="E5921" s="2" t="s">
        <v>627</v>
      </c>
      <c r="F5921" s="2" t="s">
        <v>857</v>
      </c>
      <c r="G5921" s="2">
        <v>30</v>
      </c>
      <c r="H5921" s="2">
        <v>1.5835699159651999E-3</v>
      </c>
      <c r="I5921" s="2">
        <v>1.773598305881024E-3</v>
      </c>
      <c r="J5921" s="26" t="s">
        <v>700</v>
      </c>
    </row>
    <row r="5922" spans="1:10" ht="15.75" hidden="1" customHeight="1" x14ac:dyDescent="0.25">
      <c r="A5922" s="2" t="s">
        <v>853</v>
      </c>
      <c r="B5922" s="2" t="s">
        <v>854</v>
      </c>
      <c r="C5922" s="2">
        <v>2025</v>
      </c>
      <c r="D5922" s="2" t="s">
        <v>241</v>
      </c>
      <c r="E5922" s="2" t="s">
        <v>627</v>
      </c>
      <c r="F5922" s="2" t="s">
        <v>855</v>
      </c>
      <c r="G5922" s="2">
        <v>30</v>
      </c>
      <c r="H5922" s="2">
        <v>3.9773690514269998E-4</v>
      </c>
      <c r="I5922" s="2">
        <v>4.4546533375982401E-4</v>
      </c>
      <c r="J5922" s="26" t="s">
        <v>700</v>
      </c>
    </row>
    <row r="5923" spans="1:10" ht="15.75" hidden="1" customHeight="1" x14ac:dyDescent="0.25">
      <c r="A5923" s="2" t="s">
        <v>853</v>
      </c>
      <c r="B5923" s="2" t="s">
        <v>854</v>
      </c>
      <c r="C5923" s="2">
        <v>2025</v>
      </c>
      <c r="D5923" s="2" t="s">
        <v>241</v>
      </c>
      <c r="E5923" s="2" t="s">
        <v>627</v>
      </c>
      <c r="F5923" s="2" t="s">
        <v>856</v>
      </c>
      <c r="G5923" s="2">
        <v>30</v>
      </c>
      <c r="H5923" s="2">
        <v>2.181733216275E-4</v>
      </c>
      <c r="I5923" s="2">
        <v>2.4435412022280004E-4</v>
      </c>
      <c r="J5923" s="26" t="s">
        <v>700</v>
      </c>
    </row>
    <row r="5924" spans="1:10" ht="15.75" hidden="1" customHeight="1" x14ac:dyDescent="0.25">
      <c r="A5924" s="2" t="s">
        <v>853</v>
      </c>
      <c r="B5924" s="2" t="s">
        <v>854</v>
      </c>
      <c r="C5924" s="2">
        <v>2025</v>
      </c>
      <c r="D5924" s="2" t="s">
        <v>241</v>
      </c>
      <c r="E5924" s="2" t="s">
        <v>627</v>
      </c>
      <c r="F5924" s="2" t="s">
        <v>858</v>
      </c>
      <c r="G5924" s="2">
        <v>30</v>
      </c>
      <c r="H5924" s="2">
        <v>7.5347372330725002E-3</v>
      </c>
      <c r="I5924" s="2">
        <v>8.4389057010412008E-3</v>
      </c>
      <c r="J5924" s="26" t="s">
        <v>700</v>
      </c>
    </row>
    <row r="5925" spans="1:10" ht="15.75" hidden="1" customHeight="1" x14ac:dyDescent="0.25">
      <c r="A5925" s="2" t="s">
        <v>853</v>
      </c>
      <c r="B5925" s="2" t="s">
        <v>854</v>
      </c>
      <c r="C5925" s="2">
        <v>2025</v>
      </c>
      <c r="D5925" s="2" t="s">
        <v>241</v>
      </c>
      <c r="E5925" s="2" t="s">
        <v>627</v>
      </c>
      <c r="F5925" s="2" t="s">
        <v>855</v>
      </c>
      <c r="G5925" s="2">
        <v>31</v>
      </c>
      <c r="H5925" s="2">
        <v>5.0007662503050003E-4</v>
      </c>
      <c r="I5925" s="2">
        <v>5.6008582003416003E-4</v>
      </c>
      <c r="J5925" s="26" t="s">
        <v>700</v>
      </c>
    </row>
    <row r="5926" spans="1:10" ht="15.75" hidden="1" customHeight="1" x14ac:dyDescent="0.25">
      <c r="A5926" s="2" t="s">
        <v>853</v>
      </c>
      <c r="B5926" s="2" t="s">
        <v>854</v>
      </c>
      <c r="C5926" s="2">
        <v>2025</v>
      </c>
      <c r="D5926" s="2" t="s">
        <v>241</v>
      </c>
      <c r="E5926" s="2" t="s">
        <v>627</v>
      </c>
      <c r="F5926" s="2" t="s">
        <v>858</v>
      </c>
      <c r="G5926" s="2">
        <v>31</v>
      </c>
      <c r="H5926" s="2">
        <v>5.1184538751840999E-3</v>
      </c>
      <c r="I5926" s="2">
        <v>5.7326683402061929E-3</v>
      </c>
      <c r="J5926" s="26" t="s">
        <v>700</v>
      </c>
    </row>
    <row r="5927" spans="1:10" ht="15.75" hidden="1" customHeight="1" x14ac:dyDescent="0.25">
      <c r="A5927" s="2" t="s">
        <v>853</v>
      </c>
      <c r="B5927" s="2" t="s">
        <v>854</v>
      </c>
      <c r="C5927" s="2">
        <v>2025</v>
      </c>
      <c r="D5927" s="2" t="s">
        <v>241</v>
      </c>
      <c r="E5927" s="2" t="s">
        <v>627</v>
      </c>
      <c r="F5927" s="2" t="s">
        <v>856</v>
      </c>
      <c r="G5927" s="2">
        <v>31</v>
      </c>
      <c r="H5927" s="2">
        <v>1.260845128854E-4</v>
      </c>
      <c r="I5927" s="2">
        <v>1.41214654431648E-4</v>
      </c>
      <c r="J5927" s="26" t="s">
        <v>700</v>
      </c>
    </row>
    <row r="5928" spans="1:10" ht="15.75" hidden="1" customHeight="1" x14ac:dyDescent="0.25">
      <c r="A5928" s="2" t="s">
        <v>853</v>
      </c>
      <c r="B5928" s="2" t="s">
        <v>854</v>
      </c>
      <c r="C5928" s="2">
        <v>2025</v>
      </c>
      <c r="D5928" s="2" t="s">
        <v>241</v>
      </c>
      <c r="E5928" s="2" t="s">
        <v>627</v>
      </c>
      <c r="F5928" s="2" t="s">
        <v>859</v>
      </c>
      <c r="G5928" s="2">
        <v>31</v>
      </c>
      <c r="H5928" s="2">
        <v>3.7475433782669997E-4</v>
      </c>
      <c r="I5928" s="2">
        <v>4.1972485836590403E-4</v>
      </c>
      <c r="J5928" s="26" t="s">
        <v>700</v>
      </c>
    </row>
    <row r="5929" spans="1:10" ht="15.75" hidden="1" customHeight="1" x14ac:dyDescent="0.25">
      <c r="A5929" s="2" t="s">
        <v>853</v>
      </c>
      <c r="B5929" s="2" t="s">
        <v>854</v>
      </c>
      <c r="C5929" s="2">
        <v>2025</v>
      </c>
      <c r="D5929" s="2" t="s">
        <v>241</v>
      </c>
      <c r="E5929" s="2" t="s">
        <v>627</v>
      </c>
      <c r="F5929" s="2" t="s">
        <v>860</v>
      </c>
      <c r="G5929" s="2">
        <v>31</v>
      </c>
      <c r="H5929" s="2">
        <v>1.5125512727536001E-3</v>
      </c>
      <c r="I5929" s="2">
        <v>1.6940574254840322E-3</v>
      </c>
      <c r="J5929" s="26" t="s">
        <v>701</v>
      </c>
    </row>
    <row r="5930" spans="1:10" ht="15.75" hidden="1" customHeight="1" x14ac:dyDescent="0.25">
      <c r="A5930" s="2" t="s">
        <v>853</v>
      </c>
      <c r="B5930" s="2" t="s">
        <v>854</v>
      </c>
      <c r="C5930" s="2">
        <v>2025</v>
      </c>
      <c r="D5930" s="2" t="s">
        <v>241</v>
      </c>
      <c r="E5930" s="2" t="s">
        <v>627</v>
      </c>
      <c r="F5930" s="2" t="s">
        <v>857</v>
      </c>
      <c r="G5930" s="2">
        <v>31</v>
      </c>
      <c r="H5930" s="2">
        <v>2.5901840999721999E-3</v>
      </c>
      <c r="I5930" s="2">
        <v>2.9010061919688642E-3</v>
      </c>
      <c r="J5930" s="26" t="s">
        <v>700</v>
      </c>
    </row>
    <row r="5931" spans="1:10" ht="15.75" hidden="1" customHeight="1" x14ac:dyDescent="0.25">
      <c r="A5931" s="2" t="s">
        <v>853</v>
      </c>
      <c r="B5931" s="2" t="s">
        <v>854</v>
      </c>
      <c r="C5931" s="2">
        <v>2025</v>
      </c>
      <c r="D5931" s="2" t="s">
        <v>241</v>
      </c>
      <c r="E5931" s="2" t="s">
        <v>627</v>
      </c>
      <c r="F5931" s="2" t="s">
        <v>860</v>
      </c>
      <c r="G5931" s="2">
        <v>32</v>
      </c>
      <c r="H5931" s="2">
        <v>1.4785924286115999E-3</v>
      </c>
      <c r="I5931" s="2">
        <v>1.6560235200449921E-3</v>
      </c>
      <c r="J5931" s="26" t="s">
        <v>701</v>
      </c>
    </row>
    <row r="5932" spans="1:10" ht="15.75" hidden="1" customHeight="1" x14ac:dyDescent="0.25">
      <c r="A5932" s="2" t="s">
        <v>853</v>
      </c>
      <c r="B5932" s="2" t="s">
        <v>854</v>
      </c>
      <c r="C5932" s="2">
        <v>2025</v>
      </c>
      <c r="D5932" s="2" t="s">
        <v>241</v>
      </c>
      <c r="E5932" s="2" t="s">
        <v>627</v>
      </c>
      <c r="F5932" s="2" t="s">
        <v>856</v>
      </c>
      <c r="G5932" s="2">
        <v>32</v>
      </c>
      <c r="H5932" s="2">
        <v>1.622821800993E-4</v>
      </c>
      <c r="I5932" s="2">
        <v>1.8175604171121601E-4</v>
      </c>
      <c r="J5932" s="26" t="s">
        <v>700</v>
      </c>
    </row>
    <row r="5933" spans="1:10" ht="15.75" hidden="1" customHeight="1" x14ac:dyDescent="0.25">
      <c r="A5933" s="2" t="s">
        <v>853</v>
      </c>
      <c r="B5933" s="2" t="s">
        <v>854</v>
      </c>
      <c r="C5933" s="2">
        <v>2025</v>
      </c>
      <c r="D5933" s="2" t="s">
        <v>241</v>
      </c>
      <c r="E5933" s="2" t="s">
        <v>627</v>
      </c>
      <c r="F5933" s="2" t="s">
        <v>859</v>
      </c>
      <c r="G5933" s="2">
        <v>32</v>
      </c>
      <c r="H5933" s="2">
        <v>8.8381835667000001E-5</v>
      </c>
      <c r="I5933" s="2">
        <v>9.8987655947040004E-5</v>
      </c>
      <c r="J5933" s="26" t="s">
        <v>700</v>
      </c>
    </row>
    <row r="5934" spans="1:10" ht="15.75" hidden="1" customHeight="1" x14ac:dyDescent="0.25">
      <c r="A5934" s="2" t="s">
        <v>853</v>
      </c>
      <c r="B5934" s="2" t="s">
        <v>854</v>
      </c>
      <c r="C5934" s="2">
        <v>2025</v>
      </c>
      <c r="D5934" s="2" t="s">
        <v>241</v>
      </c>
      <c r="E5934" s="2" t="s">
        <v>627</v>
      </c>
      <c r="F5934" s="2" t="s">
        <v>858</v>
      </c>
      <c r="G5934" s="2">
        <v>32</v>
      </c>
      <c r="H5934" s="2">
        <v>1.22931089717895E-2</v>
      </c>
      <c r="I5934" s="2">
        <v>1.3768282048404242E-2</v>
      </c>
      <c r="J5934" s="26" t="s">
        <v>700</v>
      </c>
    </row>
    <row r="5935" spans="1:10" ht="15.75" hidden="1" customHeight="1" x14ac:dyDescent="0.25">
      <c r="A5935" s="2" t="s">
        <v>853</v>
      </c>
      <c r="B5935" s="2" t="s">
        <v>854</v>
      </c>
      <c r="C5935" s="2">
        <v>2025</v>
      </c>
      <c r="D5935" s="2" t="s">
        <v>241</v>
      </c>
      <c r="E5935" s="2" t="s">
        <v>627</v>
      </c>
      <c r="F5935" s="2" t="s">
        <v>857</v>
      </c>
      <c r="G5935" s="2">
        <v>32</v>
      </c>
      <c r="H5935" s="2">
        <v>1.5127452788874999E-3</v>
      </c>
      <c r="I5935" s="2">
        <v>1.6942747123540002E-3</v>
      </c>
      <c r="J5935" s="26" t="s">
        <v>700</v>
      </c>
    </row>
    <row r="5936" spans="1:10" ht="15.75" hidden="1" customHeight="1" x14ac:dyDescent="0.25">
      <c r="A5936" s="2" t="s">
        <v>853</v>
      </c>
      <c r="B5936" s="2" t="s">
        <v>854</v>
      </c>
      <c r="C5936" s="2">
        <v>2025</v>
      </c>
      <c r="D5936" s="2" t="s">
        <v>241</v>
      </c>
      <c r="E5936" s="2" t="s">
        <v>627</v>
      </c>
      <c r="F5936" s="2" t="s">
        <v>855</v>
      </c>
      <c r="G5936" s="2">
        <v>32</v>
      </c>
      <c r="H5936" s="2">
        <v>3.8306615897450001E-4</v>
      </c>
      <c r="I5936" s="2">
        <v>4.2903409805144003E-4</v>
      </c>
      <c r="J5936" s="26" t="s">
        <v>700</v>
      </c>
    </row>
    <row r="5937" spans="1:10" ht="15.75" hidden="1" customHeight="1" x14ac:dyDescent="0.25">
      <c r="A5937" s="2" t="s">
        <v>853</v>
      </c>
      <c r="B5937" s="2" t="s">
        <v>854</v>
      </c>
      <c r="C5937" s="2">
        <v>2025</v>
      </c>
      <c r="D5937" s="2" t="s">
        <v>241</v>
      </c>
      <c r="E5937" s="2" t="s">
        <v>627</v>
      </c>
      <c r="F5937" s="2" t="s">
        <v>860</v>
      </c>
      <c r="G5937" s="2">
        <v>33</v>
      </c>
      <c r="H5937" s="2">
        <v>1.3744977477472E-3</v>
      </c>
      <c r="I5937" s="2">
        <v>1.5394374774768641E-3</v>
      </c>
      <c r="J5937" s="26" t="s">
        <v>701</v>
      </c>
    </row>
    <row r="5938" spans="1:10" ht="15.75" hidden="1" customHeight="1" x14ac:dyDescent="0.25">
      <c r="A5938" s="2" t="s">
        <v>853</v>
      </c>
      <c r="B5938" s="2" t="s">
        <v>854</v>
      </c>
      <c r="C5938" s="2">
        <v>2025</v>
      </c>
      <c r="D5938" s="2" t="s">
        <v>241</v>
      </c>
      <c r="E5938" s="2" t="s">
        <v>627</v>
      </c>
      <c r="F5938" s="2" t="s">
        <v>859</v>
      </c>
      <c r="G5938" s="2">
        <v>33</v>
      </c>
      <c r="H5938" s="2">
        <v>2.6714114210339999E-4</v>
      </c>
      <c r="I5938" s="2">
        <v>2.9919807915580802E-4</v>
      </c>
      <c r="J5938" s="26" t="s">
        <v>700</v>
      </c>
    </row>
    <row r="5939" spans="1:10" ht="15.75" hidden="1" customHeight="1" x14ac:dyDescent="0.25">
      <c r="A5939" s="2" t="s">
        <v>853</v>
      </c>
      <c r="B5939" s="2" t="s">
        <v>854</v>
      </c>
      <c r="C5939" s="2">
        <v>2025</v>
      </c>
      <c r="D5939" s="2" t="s">
        <v>241</v>
      </c>
      <c r="E5939" s="2" t="s">
        <v>627</v>
      </c>
      <c r="F5939" s="2" t="s">
        <v>857</v>
      </c>
      <c r="G5939" s="2">
        <v>33</v>
      </c>
      <c r="H5939" s="2">
        <v>1.4301674091257001E-3</v>
      </c>
      <c r="I5939" s="2">
        <v>1.6017874982207842E-3</v>
      </c>
      <c r="J5939" s="26" t="s">
        <v>700</v>
      </c>
    </row>
    <row r="5940" spans="1:10" ht="15.75" hidden="1" customHeight="1" x14ac:dyDescent="0.25">
      <c r="A5940" s="2" t="s">
        <v>853</v>
      </c>
      <c r="B5940" s="2" t="s">
        <v>854</v>
      </c>
      <c r="C5940" s="2">
        <v>2025</v>
      </c>
      <c r="D5940" s="2" t="s">
        <v>241</v>
      </c>
      <c r="E5940" s="2" t="s">
        <v>627</v>
      </c>
      <c r="F5940" s="2" t="s">
        <v>858</v>
      </c>
      <c r="G5940" s="2">
        <v>33</v>
      </c>
      <c r="H5940" s="2">
        <v>7.9698495101184E-3</v>
      </c>
      <c r="I5940" s="2">
        <v>8.9262314513326082E-3</v>
      </c>
      <c r="J5940" s="26" t="s">
        <v>700</v>
      </c>
    </row>
    <row r="5941" spans="1:10" ht="15.75" hidden="1" customHeight="1" x14ac:dyDescent="0.25">
      <c r="A5941" s="2" t="s">
        <v>853</v>
      </c>
      <c r="B5941" s="2" t="s">
        <v>854</v>
      </c>
      <c r="C5941" s="2">
        <v>2025</v>
      </c>
      <c r="D5941" s="2" t="s">
        <v>241</v>
      </c>
      <c r="E5941" s="2" t="s">
        <v>627</v>
      </c>
      <c r="F5941" s="2" t="s">
        <v>856</v>
      </c>
      <c r="G5941" s="2">
        <v>33</v>
      </c>
      <c r="H5941" s="2">
        <v>1.944502218976E-4</v>
      </c>
      <c r="I5941" s="2">
        <v>2.1778424852531201E-4</v>
      </c>
      <c r="J5941" s="26" t="s">
        <v>700</v>
      </c>
    </row>
    <row r="5942" spans="1:10" ht="15.75" hidden="1" customHeight="1" x14ac:dyDescent="0.25">
      <c r="A5942" s="2" t="s">
        <v>853</v>
      </c>
      <c r="B5942" s="2" t="s">
        <v>854</v>
      </c>
      <c r="C5942" s="2">
        <v>2025</v>
      </c>
      <c r="D5942" s="2" t="s">
        <v>241</v>
      </c>
      <c r="E5942" s="2" t="s">
        <v>627</v>
      </c>
      <c r="F5942" s="2" t="s">
        <v>858</v>
      </c>
      <c r="G5942" s="2">
        <v>34</v>
      </c>
      <c r="H5942" s="2">
        <v>2.2106259129940999E-3</v>
      </c>
      <c r="I5942" s="2">
        <v>2.4759010225533923E-3</v>
      </c>
      <c r="J5942" s="26" t="s">
        <v>700</v>
      </c>
    </row>
    <row r="5943" spans="1:10" ht="15.75" hidden="1" customHeight="1" x14ac:dyDescent="0.25">
      <c r="A5943" s="2" t="s">
        <v>853</v>
      </c>
      <c r="B5943" s="2" t="s">
        <v>854</v>
      </c>
      <c r="C5943" s="2">
        <v>2025</v>
      </c>
      <c r="D5943" s="2" t="s">
        <v>241</v>
      </c>
      <c r="E5943" s="2" t="s">
        <v>627</v>
      </c>
      <c r="F5943" s="2" t="s">
        <v>859</v>
      </c>
      <c r="G5943" s="2">
        <v>34</v>
      </c>
      <c r="H5943" s="2">
        <v>1.6738840349720001E-4</v>
      </c>
      <c r="I5943" s="2">
        <v>1.8747501191686402E-4</v>
      </c>
      <c r="J5943" s="26" t="s">
        <v>700</v>
      </c>
    </row>
    <row r="5944" spans="1:10" ht="15.75" hidden="1" customHeight="1" x14ac:dyDescent="0.25">
      <c r="A5944" s="2" t="s">
        <v>853</v>
      </c>
      <c r="B5944" s="2" t="s">
        <v>854</v>
      </c>
      <c r="C5944" s="2">
        <v>2025</v>
      </c>
      <c r="D5944" s="2" t="s">
        <v>241</v>
      </c>
      <c r="E5944" s="2" t="s">
        <v>627</v>
      </c>
      <c r="F5944" s="2" t="s">
        <v>856</v>
      </c>
      <c r="G5944" s="2">
        <v>34</v>
      </c>
      <c r="H5944" s="2">
        <v>3.8207657780700001E-5</v>
      </c>
      <c r="I5944" s="2">
        <v>4.2792576714384005E-5</v>
      </c>
      <c r="J5944" s="26" t="s">
        <v>700</v>
      </c>
    </row>
    <row r="5945" spans="1:10" ht="15.75" hidden="1" customHeight="1" x14ac:dyDescent="0.25">
      <c r="A5945" s="2" t="s">
        <v>853</v>
      </c>
      <c r="B5945" s="2" t="s">
        <v>854</v>
      </c>
      <c r="C5945" s="2">
        <v>2025</v>
      </c>
      <c r="D5945" s="2" t="s">
        <v>241</v>
      </c>
      <c r="E5945" s="2" t="s">
        <v>627</v>
      </c>
      <c r="F5945" s="2" t="s">
        <v>857</v>
      </c>
      <c r="G5945" s="2">
        <v>34</v>
      </c>
      <c r="H5945" s="2">
        <v>8.6318299872800003E-4</v>
      </c>
      <c r="I5945" s="2">
        <v>9.667649585753601E-4</v>
      </c>
      <c r="J5945" s="26" t="s">
        <v>700</v>
      </c>
    </row>
    <row r="5946" spans="1:10" ht="15.75" hidden="1" customHeight="1" x14ac:dyDescent="0.25">
      <c r="A5946" s="2" t="s">
        <v>853</v>
      </c>
      <c r="B5946" s="2" t="s">
        <v>854</v>
      </c>
      <c r="C5946" s="2">
        <v>2025</v>
      </c>
      <c r="D5946" s="2" t="s">
        <v>241</v>
      </c>
      <c r="E5946" s="2" t="s">
        <v>627</v>
      </c>
      <c r="F5946" s="2" t="s">
        <v>860</v>
      </c>
      <c r="G5946" s="2">
        <v>34</v>
      </c>
      <c r="H5946" s="2">
        <v>4.4392296695150001E-4</v>
      </c>
      <c r="I5946" s="2">
        <v>4.9719372298568005E-4</v>
      </c>
      <c r="J5946" s="26" t="s">
        <v>701</v>
      </c>
    </row>
    <row r="5947" spans="1:10" ht="15.75" hidden="1" customHeight="1" x14ac:dyDescent="0.25">
      <c r="A5947" s="2" t="s">
        <v>853</v>
      </c>
      <c r="B5947" s="2" t="s">
        <v>854</v>
      </c>
      <c r="C5947" s="2">
        <v>2025</v>
      </c>
      <c r="D5947" s="2" t="s">
        <v>241</v>
      </c>
      <c r="E5947" s="2" t="s">
        <v>627</v>
      </c>
      <c r="F5947" s="2" t="s">
        <v>860</v>
      </c>
      <c r="G5947" s="2">
        <v>35</v>
      </c>
      <c r="H5947" s="2">
        <v>1.3538516068365E-3</v>
      </c>
      <c r="I5947" s="2">
        <v>1.51631379965688E-3</v>
      </c>
      <c r="J5947" s="26" t="s">
        <v>701</v>
      </c>
    </row>
    <row r="5948" spans="1:10" ht="15.75" hidden="1" customHeight="1" x14ac:dyDescent="0.25">
      <c r="A5948" s="2" t="s">
        <v>853</v>
      </c>
      <c r="B5948" s="2" t="s">
        <v>854</v>
      </c>
      <c r="C5948" s="2">
        <v>2025</v>
      </c>
      <c r="D5948" s="2" t="s">
        <v>241</v>
      </c>
      <c r="E5948" s="2" t="s">
        <v>627</v>
      </c>
      <c r="F5948" s="2" t="s">
        <v>857</v>
      </c>
      <c r="G5948" s="2">
        <v>35</v>
      </c>
      <c r="H5948" s="2">
        <v>1.3572970929090001E-3</v>
      </c>
      <c r="I5948" s="2">
        <v>1.5201727440580803E-3</v>
      </c>
      <c r="J5948" s="26" t="s">
        <v>700</v>
      </c>
    </row>
    <row r="5949" spans="1:10" ht="15.75" hidden="1" customHeight="1" x14ac:dyDescent="0.25">
      <c r="A5949" s="2" t="s">
        <v>853</v>
      </c>
      <c r="B5949" s="2" t="s">
        <v>854</v>
      </c>
      <c r="C5949" s="2">
        <v>2025</v>
      </c>
      <c r="D5949" s="2" t="s">
        <v>241</v>
      </c>
      <c r="E5949" s="2" t="s">
        <v>627</v>
      </c>
      <c r="F5949" s="2" t="s">
        <v>858</v>
      </c>
      <c r="G5949" s="2">
        <v>35</v>
      </c>
      <c r="H5949" s="2">
        <v>9.2449290677904996E-3</v>
      </c>
      <c r="I5949" s="2">
        <v>1.035432055592536E-2</v>
      </c>
      <c r="J5949" s="26" t="s">
        <v>700</v>
      </c>
    </row>
    <row r="5950" spans="1:10" ht="15.75" hidden="1" customHeight="1" x14ac:dyDescent="0.25">
      <c r="A5950" s="2" t="s">
        <v>853</v>
      </c>
      <c r="B5950" s="2" t="s">
        <v>854</v>
      </c>
      <c r="C5950" s="2">
        <v>2025</v>
      </c>
      <c r="D5950" s="2" t="s">
        <v>241</v>
      </c>
      <c r="E5950" s="2" t="s">
        <v>627</v>
      </c>
      <c r="F5950" s="2" t="s">
        <v>856</v>
      </c>
      <c r="G5950" s="2">
        <v>35</v>
      </c>
      <c r="H5950" s="2">
        <v>3.4092492569499997E-5</v>
      </c>
      <c r="I5950" s="2">
        <v>3.818359167784E-5</v>
      </c>
      <c r="J5950" s="26" t="s">
        <v>700</v>
      </c>
    </row>
    <row r="5951" spans="1:10" ht="15.75" hidden="1" customHeight="1" x14ac:dyDescent="0.25">
      <c r="A5951" s="2" t="s">
        <v>853</v>
      </c>
      <c r="B5951" s="2" t="s">
        <v>854</v>
      </c>
      <c r="C5951" s="2">
        <v>2025</v>
      </c>
      <c r="D5951" s="2" t="s">
        <v>241</v>
      </c>
      <c r="E5951" s="2" t="s">
        <v>627</v>
      </c>
      <c r="F5951" s="2" t="s">
        <v>859</v>
      </c>
      <c r="G5951" s="2">
        <v>35</v>
      </c>
      <c r="H5951" s="2">
        <v>1.6384119953730001E-4</v>
      </c>
      <c r="I5951" s="2">
        <v>1.8350214348177601E-4</v>
      </c>
      <c r="J5951" s="26" t="s">
        <v>700</v>
      </c>
    </row>
    <row r="5952" spans="1:10" ht="15.75" hidden="1" customHeight="1" x14ac:dyDescent="0.25">
      <c r="A5952" s="2" t="s">
        <v>853</v>
      </c>
      <c r="B5952" s="2" t="s">
        <v>854</v>
      </c>
      <c r="C5952" s="2">
        <v>2025</v>
      </c>
      <c r="D5952" s="2" t="s">
        <v>241</v>
      </c>
      <c r="E5952" s="2" t="s">
        <v>627</v>
      </c>
      <c r="F5952" s="2" t="s">
        <v>859</v>
      </c>
      <c r="G5952" s="2">
        <v>36</v>
      </c>
      <c r="H5952" s="2">
        <v>7.7402568422299994E-5</v>
      </c>
      <c r="I5952" s="2">
        <v>8.6690876632976007E-5</v>
      </c>
      <c r="J5952" s="26" t="s">
        <v>700</v>
      </c>
    </row>
    <row r="5953" spans="1:10" ht="15.75" hidden="1" customHeight="1" x14ac:dyDescent="0.25">
      <c r="A5953" s="2" t="s">
        <v>853</v>
      </c>
      <c r="B5953" s="2" t="s">
        <v>854</v>
      </c>
      <c r="C5953" s="2">
        <v>2025</v>
      </c>
      <c r="D5953" s="2" t="s">
        <v>241</v>
      </c>
      <c r="E5953" s="2" t="s">
        <v>627</v>
      </c>
      <c r="F5953" s="2" t="s">
        <v>856</v>
      </c>
      <c r="G5953" s="2">
        <v>36</v>
      </c>
      <c r="H5953" s="2">
        <v>1.0536447734920001E-4</v>
      </c>
      <c r="I5953" s="2">
        <v>1.1800821463110401E-4</v>
      </c>
      <c r="J5953" s="26" t="s">
        <v>700</v>
      </c>
    </row>
    <row r="5954" spans="1:10" ht="15.75" hidden="1" customHeight="1" x14ac:dyDescent="0.25">
      <c r="A5954" s="2" t="s">
        <v>853</v>
      </c>
      <c r="B5954" s="2" t="s">
        <v>854</v>
      </c>
      <c r="C5954" s="2">
        <v>2025</v>
      </c>
      <c r="D5954" s="2" t="s">
        <v>241</v>
      </c>
      <c r="E5954" s="2" t="s">
        <v>627</v>
      </c>
      <c r="F5954" s="2" t="s">
        <v>858</v>
      </c>
      <c r="G5954" s="2">
        <v>36</v>
      </c>
      <c r="H5954" s="2">
        <v>7.2487259749323E-3</v>
      </c>
      <c r="I5954" s="2">
        <v>8.1185730919241771E-3</v>
      </c>
      <c r="J5954" s="26" t="s">
        <v>700</v>
      </c>
    </row>
    <row r="5955" spans="1:10" ht="15.75" hidden="1" customHeight="1" x14ac:dyDescent="0.25">
      <c r="A5955" s="2" t="s">
        <v>853</v>
      </c>
      <c r="B5955" s="2" t="s">
        <v>854</v>
      </c>
      <c r="C5955" s="2">
        <v>2025</v>
      </c>
      <c r="D5955" s="2" t="s">
        <v>241</v>
      </c>
      <c r="E5955" s="2" t="s">
        <v>627</v>
      </c>
      <c r="F5955" s="2" t="s">
        <v>857</v>
      </c>
      <c r="G5955" s="2">
        <v>36</v>
      </c>
      <c r="H5955" s="2">
        <v>2.132479014108E-3</v>
      </c>
      <c r="I5955" s="2">
        <v>2.3883764958009604E-3</v>
      </c>
      <c r="J5955" s="26" t="s">
        <v>700</v>
      </c>
    </row>
    <row r="5956" spans="1:10" ht="15.75" hidden="1" customHeight="1" x14ac:dyDescent="0.25">
      <c r="A5956" s="2" t="s">
        <v>853</v>
      </c>
      <c r="B5956" s="2" t="s">
        <v>854</v>
      </c>
      <c r="C5956" s="2">
        <v>2025</v>
      </c>
      <c r="D5956" s="2" t="s">
        <v>241</v>
      </c>
      <c r="E5956" s="2" t="s">
        <v>627</v>
      </c>
      <c r="F5956" s="2" t="s">
        <v>860</v>
      </c>
      <c r="G5956" s="2">
        <v>36</v>
      </c>
      <c r="H5956" s="2">
        <v>4.226617456879E-4</v>
      </c>
      <c r="I5956" s="2">
        <v>4.7338115517044804E-4</v>
      </c>
      <c r="J5956" s="26" t="s">
        <v>701</v>
      </c>
    </row>
    <row r="5957" spans="1:10" ht="15.75" hidden="1" customHeight="1" x14ac:dyDescent="0.25">
      <c r="A5957" s="2" t="s">
        <v>853</v>
      </c>
      <c r="B5957" s="2" t="s">
        <v>854</v>
      </c>
      <c r="C5957" s="2">
        <v>2025</v>
      </c>
      <c r="D5957" s="2" t="s">
        <v>241</v>
      </c>
      <c r="E5957" s="2" t="s">
        <v>627</v>
      </c>
      <c r="F5957" s="2" t="s">
        <v>860</v>
      </c>
      <c r="G5957" s="2">
        <v>37</v>
      </c>
      <c r="H5957" s="2">
        <v>8.1612233771009997E-4</v>
      </c>
      <c r="I5957" s="2">
        <v>9.1405701823531204E-4</v>
      </c>
      <c r="J5957" s="26" t="s">
        <v>701</v>
      </c>
    </row>
    <row r="5958" spans="1:10" ht="15.75" hidden="1" customHeight="1" x14ac:dyDescent="0.25">
      <c r="A5958" s="2" t="s">
        <v>853</v>
      </c>
      <c r="B5958" s="2" t="s">
        <v>854</v>
      </c>
      <c r="C5958" s="2">
        <v>2025</v>
      </c>
      <c r="D5958" s="2" t="s">
        <v>241</v>
      </c>
      <c r="E5958" s="2" t="s">
        <v>627</v>
      </c>
      <c r="F5958" s="2" t="s">
        <v>857</v>
      </c>
      <c r="G5958" s="2">
        <v>37</v>
      </c>
      <c r="H5958" s="2">
        <v>1.0000545298680999E-3</v>
      </c>
      <c r="I5958" s="2">
        <v>1.1200610734522719E-3</v>
      </c>
      <c r="J5958" s="26" t="s">
        <v>700</v>
      </c>
    </row>
    <row r="5959" spans="1:10" ht="15.75" hidden="1" customHeight="1" x14ac:dyDescent="0.25">
      <c r="A5959" s="2" t="s">
        <v>853</v>
      </c>
      <c r="B5959" s="2" t="s">
        <v>854</v>
      </c>
      <c r="C5959" s="2">
        <v>2025</v>
      </c>
      <c r="D5959" s="2" t="s">
        <v>241</v>
      </c>
      <c r="E5959" s="2" t="s">
        <v>627</v>
      </c>
      <c r="F5959" s="2" t="s">
        <v>856</v>
      </c>
      <c r="G5959" s="2">
        <v>37</v>
      </c>
      <c r="H5959" s="2">
        <v>1.019588562485E-4</v>
      </c>
      <c r="I5959" s="2">
        <v>1.1419391899832001E-4</v>
      </c>
      <c r="J5959" s="26" t="s">
        <v>700</v>
      </c>
    </row>
    <row r="5960" spans="1:10" ht="15.75" hidden="1" customHeight="1" x14ac:dyDescent="0.25">
      <c r="A5960" s="2" t="s">
        <v>853</v>
      </c>
      <c r="B5960" s="2" t="s">
        <v>854</v>
      </c>
      <c r="C5960" s="2">
        <v>2025</v>
      </c>
      <c r="D5960" s="2" t="s">
        <v>241</v>
      </c>
      <c r="E5960" s="2" t="s">
        <v>627</v>
      </c>
      <c r="F5960" s="2" t="s">
        <v>858</v>
      </c>
      <c r="G5960" s="2">
        <v>37</v>
      </c>
      <c r="H5960" s="2">
        <v>1.3223429443314699E-2</v>
      </c>
      <c r="I5960" s="2">
        <v>1.4810240976512465E-2</v>
      </c>
      <c r="J5960" s="26" t="s">
        <v>700</v>
      </c>
    </row>
    <row r="5961" spans="1:10" ht="15.75" hidden="1" customHeight="1" x14ac:dyDescent="0.25">
      <c r="A5961" s="2" t="s">
        <v>853</v>
      </c>
      <c r="B5961" s="2" t="s">
        <v>854</v>
      </c>
      <c r="C5961" s="2">
        <v>2025</v>
      </c>
      <c r="D5961" s="2" t="s">
        <v>241</v>
      </c>
      <c r="E5961" s="2" t="s">
        <v>627</v>
      </c>
      <c r="F5961" s="2" t="s">
        <v>859</v>
      </c>
      <c r="G5961" s="2">
        <v>37</v>
      </c>
      <c r="H5961" s="2">
        <v>1.5263880050039999E-4</v>
      </c>
      <c r="I5961" s="2">
        <v>1.7095545656044801E-4</v>
      </c>
      <c r="J5961" s="26" t="s">
        <v>700</v>
      </c>
    </row>
    <row r="5962" spans="1:10" ht="15.75" hidden="1" customHeight="1" x14ac:dyDescent="0.25">
      <c r="A5962" s="2" t="s">
        <v>853</v>
      </c>
      <c r="B5962" s="2" t="s">
        <v>854</v>
      </c>
      <c r="C5962" s="2">
        <v>2025</v>
      </c>
      <c r="D5962" s="2" t="s">
        <v>241</v>
      </c>
      <c r="E5962" s="2" t="s">
        <v>627</v>
      </c>
      <c r="F5962" s="2" t="s">
        <v>856</v>
      </c>
      <c r="G5962" s="2">
        <v>38</v>
      </c>
      <c r="H5962" s="2">
        <v>6.62375605316E-5</v>
      </c>
      <c r="I5962" s="2">
        <v>7.4186067795392006E-5</v>
      </c>
      <c r="J5962" s="26" t="s">
        <v>700</v>
      </c>
    </row>
    <row r="5963" spans="1:10" ht="15.75" hidden="1" customHeight="1" x14ac:dyDescent="0.25">
      <c r="A5963" s="2" t="s">
        <v>853</v>
      </c>
      <c r="B5963" s="2" t="s">
        <v>854</v>
      </c>
      <c r="C5963" s="2">
        <v>2025</v>
      </c>
      <c r="D5963" s="2" t="s">
        <v>241</v>
      </c>
      <c r="E5963" s="2" t="s">
        <v>627</v>
      </c>
      <c r="F5963" s="2" t="s">
        <v>858</v>
      </c>
      <c r="G5963" s="2">
        <v>38</v>
      </c>
      <c r="H5963" s="2">
        <v>4.2923849541694004E-3</v>
      </c>
      <c r="I5963" s="2">
        <v>4.8074711486697291E-3</v>
      </c>
      <c r="J5963" s="26" t="s">
        <v>700</v>
      </c>
    </row>
    <row r="5964" spans="1:10" ht="15.75" hidden="1" customHeight="1" x14ac:dyDescent="0.25">
      <c r="A5964" s="2" t="s">
        <v>853</v>
      </c>
      <c r="B5964" s="2" t="s">
        <v>854</v>
      </c>
      <c r="C5964" s="2">
        <v>2025</v>
      </c>
      <c r="D5964" s="2" t="s">
        <v>241</v>
      </c>
      <c r="E5964" s="2" t="s">
        <v>627</v>
      </c>
      <c r="F5964" s="2" t="s">
        <v>857</v>
      </c>
      <c r="G5964" s="2">
        <v>38</v>
      </c>
      <c r="H5964" s="2">
        <v>2.422894176561E-4</v>
      </c>
      <c r="I5964" s="2">
        <v>2.7136414777483204E-4</v>
      </c>
      <c r="J5964" s="26" t="s">
        <v>700</v>
      </c>
    </row>
    <row r="5965" spans="1:10" ht="15.75" hidden="1" customHeight="1" x14ac:dyDescent="0.25">
      <c r="A5965" s="2" t="s">
        <v>853</v>
      </c>
      <c r="B5965" s="2" t="s">
        <v>854</v>
      </c>
      <c r="C5965" s="2">
        <v>2025</v>
      </c>
      <c r="D5965" s="2" t="s">
        <v>241</v>
      </c>
      <c r="E5965" s="2" t="s">
        <v>627</v>
      </c>
      <c r="F5965" s="2" t="s">
        <v>855</v>
      </c>
      <c r="G5965" s="2">
        <v>38</v>
      </c>
      <c r="H5965" s="2">
        <v>7.4999715434390004E-4</v>
      </c>
      <c r="I5965" s="2">
        <v>8.3999681286516816E-4</v>
      </c>
      <c r="J5965" s="26" t="s">
        <v>700</v>
      </c>
    </row>
    <row r="5966" spans="1:10" ht="15.75" hidden="1" customHeight="1" x14ac:dyDescent="0.25">
      <c r="A5966" s="2" t="s">
        <v>853</v>
      </c>
      <c r="B5966" s="2" t="s">
        <v>854</v>
      </c>
      <c r="C5966" s="2">
        <v>2025</v>
      </c>
      <c r="D5966" s="2" t="s">
        <v>241</v>
      </c>
      <c r="E5966" s="2" t="s">
        <v>627</v>
      </c>
      <c r="F5966" s="2" t="s">
        <v>860</v>
      </c>
      <c r="G5966" s="2">
        <v>38</v>
      </c>
      <c r="H5966" s="2">
        <v>1.1844099208246999E-3</v>
      </c>
      <c r="I5966" s="2">
        <v>1.3265391113236641E-3</v>
      </c>
      <c r="J5966" s="26" t="s">
        <v>701</v>
      </c>
    </row>
    <row r="5967" spans="1:10" ht="15.75" hidden="1" customHeight="1" x14ac:dyDescent="0.25">
      <c r="A5967" s="2" t="s">
        <v>853</v>
      </c>
      <c r="B5967" s="2" t="s">
        <v>854</v>
      </c>
      <c r="C5967" s="2">
        <v>2025</v>
      </c>
      <c r="D5967" s="2" t="s">
        <v>241</v>
      </c>
      <c r="E5967" s="2" t="s">
        <v>627</v>
      </c>
      <c r="F5967" s="2" t="s">
        <v>859</v>
      </c>
      <c r="G5967" s="2">
        <v>38</v>
      </c>
      <c r="H5967" s="2">
        <v>7.4649207817899997E-5</v>
      </c>
      <c r="I5967" s="2">
        <v>8.3607112756048003E-5</v>
      </c>
      <c r="J5967" s="26" t="s">
        <v>700</v>
      </c>
    </row>
    <row r="5968" spans="1:10" ht="15.75" hidden="1" customHeight="1" x14ac:dyDescent="0.25">
      <c r="A5968" s="2" t="s">
        <v>853</v>
      </c>
      <c r="B5968" s="2" t="s">
        <v>854</v>
      </c>
      <c r="C5968" s="2">
        <v>2025</v>
      </c>
      <c r="D5968" s="2" t="s">
        <v>241</v>
      </c>
      <c r="E5968" s="2" t="s">
        <v>627</v>
      </c>
      <c r="F5968" s="2" t="s">
        <v>856</v>
      </c>
      <c r="G5968" s="2">
        <v>39</v>
      </c>
      <c r="H5968" s="2">
        <v>9.5598283223800005E-5</v>
      </c>
      <c r="I5968" s="2">
        <v>1.0707007721065602E-4</v>
      </c>
      <c r="J5968" s="26" t="s">
        <v>700</v>
      </c>
    </row>
    <row r="5969" spans="1:10" ht="15.75" hidden="1" customHeight="1" x14ac:dyDescent="0.25">
      <c r="A5969" s="2" t="s">
        <v>853</v>
      </c>
      <c r="B5969" s="2" t="s">
        <v>854</v>
      </c>
      <c r="C5969" s="2">
        <v>2025</v>
      </c>
      <c r="D5969" s="2" t="s">
        <v>241</v>
      </c>
      <c r="E5969" s="2" t="s">
        <v>627</v>
      </c>
      <c r="F5969" s="2" t="s">
        <v>859</v>
      </c>
      <c r="G5969" s="2">
        <v>39</v>
      </c>
      <c r="H5969" s="2">
        <v>1.5176194574450001E-4</v>
      </c>
      <c r="I5969" s="2">
        <v>1.6997337923384002E-4</v>
      </c>
      <c r="J5969" s="26" t="s">
        <v>700</v>
      </c>
    </row>
    <row r="5970" spans="1:10" ht="15.75" hidden="1" customHeight="1" x14ac:dyDescent="0.25">
      <c r="A5970" s="2" t="s">
        <v>853</v>
      </c>
      <c r="B5970" s="2" t="s">
        <v>854</v>
      </c>
      <c r="C5970" s="2">
        <v>2025</v>
      </c>
      <c r="D5970" s="2" t="s">
        <v>241</v>
      </c>
      <c r="E5970" s="2" t="s">
        <v>627</v>
      </c>
      <c r="F5970" s="2" t="s">
        <v>858</v>
      </c>
      <c r="G5970" s="2">
        <v>39</v>
      </c>
      <c r="H5970" s="2">
        <v>7.9516335390508001E-3</v>
      </c>
      <c r="I5970" s="2">
        <v>8.9058295637368962E-3</v>
      </c>
      <c r="J5970" s="26" t="s">
        <v>700</v>
      </c>
    </row>
    <row r="5971" spans="1:10" ht="15.75" hidden="1" customHeight="1" x14ac:dyDescent="0.25">
      <c r="A5971" s="2" t="s">
        <v>853</v>
      </c>
      <c r="B5971" s="2" t="s">
        <v>854</v>
      </c>
      <c r="C5971" s="2">
        <v>2025</v>
      </c>
      <c r="D5971" s="2" t="s">
        <v>241</v>
      </c>
      <c r="E5971" s="2" t="s">
        <v>627</v>
      </c>
      <c r="F5971" s="2" t="s">
        <v>857</v>
      </c>
      <c r="G5971" s="2">
        <v>39</v>
      </c>
      <c r="H5971" s="2">
        <v>1.9304726447443999E-3</v>
      </c>
      <c r="I5971" s="2">
        <v>2.1621293621137279E-3</v>
      </c>
      <c r="J5971" s="26" t="s">
        <v>700</v>
      </c>
    </row>
    <row r="5972" spans="1:10" ht="15.75" hidden="1" customHeight="1" x14ac:dyDescent="0.25">
      <c r="A5972" s="2" t="s">
        <v>853</v>
      </c>
      <c r="B5972" s="2" t="s">
        <v>854</v>
      </c>
      <c r="C5972" s="2">
        <v>2025</v>
      </c>
      <c r="D5972" s="2" t="s">
        <v>241</v>
      </c>
      <c r="E5972" s="2" t="s">
        <v>627</v>
      </c>
      <c r="F5972" s="2" t="s">
        <v>855</v>
      </c>
      <c r="G5972" s="2">
        <v>39</v>
      </c>
      <c r="H5972" s="2">
        <v>3.5043718526140002E-4</v>
      </c>
      <c r="I5972" s="2">
        <v>3.9248964749276805E-4</v>
      </c>
      <c r="J5972" s="26" t="s">
        <v>700</v>
      </c>
    </row>
    <row r="5973" spans="1:10" ht="15.75" hidden="1" customHeight="1" x14ac:dyDescent="0.25">
      <c r="A5973" s="2" t="s">
        <v>853</v>
      </c>
      <c r="B5973" s="2" t="s">
        <v>854</v>
      </c>
      <c r="C5973" s="2">
        <v>2025</v>
      </c>
      <c r="D5973" s="2" t="s">
        <v>241</v>
      </c>
      <c r="E5973" s="2" t="s">
        <v>627</v>
      </c>
      <c r="F5973" s="2" t="s">
        <v>860</v>
      </c>
      <c r="G5973" s="2">
        <v>39</v>
      </c>
      <c r="H5973" s="2">
        <v>3.9457058301200002E-4</v>
      </c>
      <c r="I5973" s="2">
        <v>4.4191905297344007E-4</v>
      </c>
      <c r="J5973" s="26" t="s">
        <v>701</v>
      </c>
    </row>
    <row r="5974" spans="1:10" ht="15.75" hidden="1" customHeight="1" x14ac:dyDescent="0.25">
      <c r="A5974" s="2" t="s">
        <v>853</v>
      </c>
      <c r="B5974" s="2" t="s">
        <v>854</v>
      </c>
      <c r="C5974" s="2">
        <v>2025</v>
      </c>
      <c r="D5974" s="2" t="s">
        <v>241</v>
      </c>
      <c r="E5974" s="2" t="s">
        <v>627</v>
      </c>
      <c r="F5974" s="2" t="s">
        <v>856</v>
      </c>
      <c r="G5974" s="2">
        <v>40</v>
      </c>
      <c r="H5974" s="2">
        <v>6.1768349041800002E-5</v>
      </c>
      <c r="I5974" s="2">
        <v>6.9180550926816007E-5</v>
      </c>
      <c r="J5974" s="26" t="s">
        <v>700</v>
      </c>
    </row>
    <row r="5975" spans="1:10" ht="15.75" hidden="1" customHeight="1" x14ac:dyDescent="0.25">
      <c r="A5975" s="2" t="s">
        <v>853</v>
      </c>
      <c r="B5975" s="2" t="s">
        <v>854</v>
      </c>
      <c r="C5975" s="2">
        <v>2025</v>
      </c>
      <c r="D5975" s="2" t="s">
        <v>241</v>
      </c>
      <c r="E5975" s="2" t="s">
        <v>627</v>
      </c>
      <c r="F5975" s="2" t="s">
        <v>858</v>
      </c>
      <c r="G5975" s="2">
        <v>40</v>
      </c>
      <c r="H5975" s="2">
        <v>5.7451028842478999E-3</v>
      </c>
      <c r="I5975" s="2">
        <v>6.4345152303576488E-3</v>
      </c>
      <c r="J5975" s="26" t="s">
        <v>700</v>
      </c>
    </row>
    <row r="5976" spans="1:10" ht="15.75" hidden="1" customHeight="1" x14ac:dyDescent="0.25">
      <c r="A5976" s="2" t="s">
        <v>853</v>
      </c>
      <c r="B5976" s="2" t="s">
        <v>854</v>
      </c>
      <c r="C5976" s="2">
        <v>2025</v>
      </c>
      <c r="D5976" s="2" t="s">
        <v>241</v>
      </c>
      <c r="E5976" s="2" t="s">
        <v>627</v>
      </c>
      <c r="F5976" s="2" t="s">
        <v>859</v>
      </c>
      <c r="G5976" s="2">
        <v>40</v>
      </c>
      <c r="H5976" s="2">
        <v>1.4070774341229999E-4</v>
      </c>
      <c r="I5976" s="2">
        <v>1.57592672621776E-4</v>
      </c>
      <c r="J5976" s="26" t="s">
        <v>700</v>
      </c>
    </row>
    <row r="5977" spans="1:10" ht="15.75" hidden="1" customHeight="1" x14ac:dyDescent="0.25">
      <c r="A5977" s="2" t="s">
        <v>853</v>
      </c>
      <c r="B5977" s="2" t="s">
        <v>854</v>
      </c>
      <c r="C5977" s="2">
        <v>2025</v>
      </c>
      <c r="D5977" s="2" t="s">
        <v>241</v>
      </c>
      <c r="E5977" s="2" t="s">
        <v>627</v>
      </c>
      <c r="F5977" s="2" t="s">
        <v>857</v>
      </c>
      <c r="G5977" s="2">
        <v>40</v>
      </c>
      <c r="H5977" s="2">
        <v>9.6267304616049995E-4</v>
      </c>
      <c r="I5977" s="2">
        <v>1.07819381169976E-3</v>
      </c>
      <c r="J5977" s="26" t="s">
        <v>700</v>
      </c>
    </row>
    <row r="5978" spans="1:10" ht="15.75" hidden="1" customHeight="1" x14ac:dyDescent="0.25">
      <c r="A5978" s="2" t="s">
        <v>853</v>
      </c>
      <c r="B5978" s="2" t="s">
        <v>854</v>
      </c>
      <c r="C5978" s="2">
        <v>2025</v>
      </c>
      <c r="D5978" s="2" t="s">
        <v>241</v>
      </c>
      <c r="E5978" s="2" t="s">
        <v>627</v>
      </c>
      <c r="F5978" s="2" t="s">
        <v>857</v>
      </c>
      <c r="G5978" s="2">
        <v>41</v>
      </c>
      <c r="H5978" s="2">
        <v>6.7695591133089998E-4</v>
      </c>
      <c r="I5978" s="2">
        <v>7.5819062069060802E-4</v>
      </c>
      <c r="J5978" s="26" t="s">
        <v>700</v>
      </c>
    </row>
    <row r="5979" spans="1:10" ht="15.75" hidden="1" customHeight="1" x14ac:dyDescent="0.25">
      <c r="A5979" s="2" t="s">
        <v>853</v>
      </c>
      <c r="B5979" s="2" t="s">
        <v>854</v>
      </c>
      <c r="C5979" s="2">
        <v>2025</v>
      </c>
      <c r="D5979" s="2" t="s">
        <v>241</v>
      </c>
      <c r="E5979" s="2" t="s">
        <v>627</v>
      </c>
      <c r="F5979" s="2" t="s">
        <v>858</v>
      </c>
      <c r="G5979" s="2">
        <v>41</v>
      </c>
      <c r="H5979" s="2">
        <v>8.3995043532923003E-3</v>
      </c>
      <c r="I5979" s="2">
        <v>9.4074448756873777E-3</v>
      </c>
      <c r="J5979" s="26" t="s">
        <v>700</v>
      </c>
    </row>
    <row r="5980" spans="1:10" ht="15.75" hidden="1" customHeight="1" x14ac:dyDescent="0.25">
      <c r="A5980" s="2" t="s">
        <v>853</v>
      </c>
      <c r="B5980" s="2" t="s">
        <v>854</v>
      </c>
      <c r="C5980" s="2">
        <v>2025</v>
      </c>
      <c r="D5980" s="2" t="s">
        <v>241</v>
      </c>
      <c r="E5980" s="2" t="s">
        <v>627</v>
      </c>
      <c r="F5980" s="2" t="s">
        <v>860</v>
      </c>
      <c r="G5980" s="2">
        <v>41</v>
      </c>
      <c r="H5980" s="2">
        <v>3.662447270472E-4</v>
      </c>
      <c r="I5980" s="2">
        <v>4.1019409429286405E-4</v>
      </c>
      <c r="J5980" s="26" t="s">
        <v>701</v>
      </c>
    </row>
    <row r="5981" spans="1:10" ht="15.75" hidden="1" customHeight="1" x14ac:dyDescent="0.25">
      <c r="A5981" s="2" t="s">
        <v>853</v>
      </c>
      <c r="B5981" s="2" t="s">
        <v>854</v>
      </c>
      <c r="C5981" s="2">
        <v>2025</v>
      </c>
      <c r="D5981" s="2" t="s">
        <v>241</v>
      </c>
      <c r="E5981" s="2" t="s">
        <v>627</v>
      </c>
      <c r="F5981" s="2" t="s">
        <v>859</v>
      </c>
      <c r="G5981" s="2">
        <v>41</v>
      </c>
      <c r="H5981" s="2">
        <v>2.0897343347309999E-4</v>
      </c>
      <c r="I5981" s="2">
        <v>2.3405024548987203E-4</v>
      </c>
      <c r="J5981" s="26" t="s">
        <v>700</v>
      </c>
    </row>
    <row r="5982" spans="1:10" ht="15.75" hidden="1" customHeight="1" x14ac:dyDescent="0.25">
      <c r="A5982" s="2" t="s">
        <v>853</v>
      </c>
      <c r="B5982" s="2" t="s">
        <v>854</v>
      </c>
      <c r="C5982" s="2">
        <v>2025</v>
      </c>
      <c r="D5982" s="2" t="s">
        <v>241</v>
      </c>
      <c r="E5982" s="2" t="s">
        <v>627</v>
      </c>
      <c r="F5982" s="2" t="s">
        <v>856</v>
      </c>
      <c r="G5982" s="2">
        <v>41</v>
      </c>
      <c r="H5982" s="2">
        <v>5.7362731240599997E-5</v>
      </c>
      <c r="I5982" s="2">
        <v>6.4246258989472007E-5</v>
      </c>
      <c r="J5982" s="26" t="s">
        <v>700</v>
      </c>
    </row>
    <row r="5983" spans="1:10" ht="15.75" hidden="1" customHeight="1" x14ac:dyDescent="0.25">
      <c r="A5983" s="2" t="s">
        <v>853</v>
      </c>
      <c r="B5983" s="2" t="s">
        <v>854</v>
      </c>
      <c r="C5983" s="2">
        <v>2025</v>
      </c>
      <c r="D5983" s="2" t="s">
        <v>241</v>
      </c>
      <c r="E5983" s="2" t="s">
        <v>627</v>
      </c>
      <c r="F5983" s="2" t="s">
        <v>859</v>
      </c>
      <c r="G5983" s="2">
        <v>42</v>
      </c>
      <c r="H5983" s="2">
        <v>2.7421189588490002E-4</v>
      </c>
      <c r="I5983" s="2">
        <v>3.0711732339108803E-4</v>
      </c>
      <c r="J5983" s="26" t="s">
        <v>700</v>
      </c>
    </row>
    <row r="5984" spans="1:10" ht="15.75" hidden="1" customHeight="1" x14ac:dyDescent="0.25">
      <c r="A5984" s="2" t="s">
        <v>853</v>
      </c>
      <c r="B5984" s="2" t="s">
        <v>854</v>
      </c>
      <c r="C5984" s="2">
        <v>2025</v>
      </c>
      <c r="D5984" s="2" t="s">
        <v>241</v>
      </c>
      <c r="E5984" s="2" t="s">
        <v>627</v>
      </c>
      <c r="F5984" s="2" t="s">
        <v>858</v>
      </c>
      <c r="G5984" s="2">
        <v>42</v>
      </c>
      <c r="H5984" s="2">
        <v>3.8919291691854999E-3</v>
      </c>
      <c r="I5984" s="2">
        <v>4.3589606694877606E-3</v>
      </c>
      <c r="J5984" s="26" t="s">
        <v>700</v>
      </c>
    </row>
    <row r="5985" spans="1:10" ht="15.75" hidden="1" customHeight="1" x14ac:dyDescent="0.25">
      <c r="A5985" s="2" t="s">
        <v>853</v>
      </c>
      <c r="B5985" s="2" t="s">
        <v>854</v>
      </c>
      <c r="C5985" s="2">
        <v>2025</v>
      </c>
      <c r="D5985" s="2" t="s">
        <v>241</v>
      </c>
      <c r="E5985" s="2" t="s">
        <v>627</v>
      </c>
      <c r="F5985" s="2" t="s">
        <v>857</v>
      </c>
      <c r="G5985" s="2">
        <v>42</v>
      </c>
      <c r="H5985" s="2">
        <v>1.642920426093E-3</v>
      </c>
      <c r="I5985" s="2">
        <v>1.8400708772241601E-3</v>
      </c>
      <c r="J5985" s="26" t="s">
        <v>700</v>
      </c>
    </row>
    <row r="5986" spans="1:10" ht="15.75" hidden="1" customHeight="1" x14ac:dyDescent="0.25">
      <c r="A5986" s="2" t="s">
        <v>853</v>
      </c>
      <c r="B5986" s="2" t="s">
        <v>854</v>
      </c>
      <c r="C5986" s="2">
        <v>2025</v>
      </c>
      <c r="D5986" s="2" t="s">
        <v>241</v>
      </c>
      <c r="E5986" s="2" t="s">
        <v>627</v>
      </c>
      <c r="F5986" s="2" t="s">
        <v>856</v>
      </c>
      <c r="G5986" s="2">
        <v>42</v>
      </c>
      <c r="H5986" s="2">
        <v>8.8235596194900006E-5</v>
      </c>
      <c r="I5986" s="2">
        <v>9.8823867738288015E-5</v>
      </c>
      <c r="J5986" s="26" t="s">
        <v>700</v>
      </c>
    </row>
    <row r="5987" spans="1:10" ht="15.75" hidden="1" customHeight="1" x14ac:dyDescent="0.25">
      <c r="A5987" s="2" t="s">
        <v>853</v>
      </c>
      <c r="B5987" s="2" t="s">
        <v>854</v>
      </c>
      <c r="C5987" s="2">
        <v>2025</v>
      </c>
      <c r="D5987" s="2" t="s">
        <v>241</v>
      </c>
      <c r="E5987" s="2" t="s">
        <v>627</v>
      </c>
      <c r="F5987" s="2" t="s">
        <v>860</v>
      </c>
      <c r="G5987" s="2">
        <v>42</v>
      </c>
      <c r="H5987" s="2">
        <v>1.1047393491026001E-3</v>
      </c>
      <c r="I5987" s="2">
        <v>1.2373080709949123E-3</v>
      </c>
      <c r="J5987" s="26" t="s">
        <v>701</v>
      </c>
    </row>
    <row r="5988" spans="1:10" ht="15.75" hidden="1" customHeight="1" x14ac:dyDescent="0.25">
      <c r="A5988" s="2" t="s">
        <v>853</v>
      </c>
      <c r="B5988" s="2" t="s">
        <v>854</v>
      </c>
      <c r="C5988" s="2">
        <v>2025</v>
      </c>
      <c r="D5988" s="2" t="s">
        <v>241</v>
      </c>
      <c r="E5988" s="2" t="s">
        <v>627</v>
      </c>
      <c r="F5988" s="2" t="s">
        <v>857</v>
      </c>
      <c r="G5988" s="2">
        <v>43</v>
      </c>
      <c r="H5988" s="2">
        <v>7.120485242922E-4</v>
      </c>
      <c r="I5988" s="2">
        <v>7.9749434720726407E-4</v>
      </c>
      <c r="J5988" s="26" t="s">
        <v>700</v>
      </c>
    </row>
    <row r="5989" spans="1:10" ht="15.75" hidden="1" customHeight="1" x14ac:dyDescent="0.25">
      <c r="A5989" s="2" t="s">
        <v>853</v>
      </c>
      <c r="B5989" s="2" t="s">
        <v>854</v>
      </c>
      <c r="C5989" s="2">
        <v>2025</v>
      </c>
      <c r="D5989" s="2" t="s">
        <v>241</v>
      </c>
      <c r="E5989" s="2" t="s">
        <v>627</v>
      </c>
      <c r="F5989" s="2" t="s">
        <v>856</v>
      </c>
      <c r="G5989" s="2">
        <v>43</v>
      </c>
      <c r="H5989" s="2">
        <v>2.93565208267E-5</v>
      </c>
      <c r="I5989" s="2">
        <v>3.2879303325904001E-5</v>
      </c>
      <c r="J5989" s="26" t="s">
        <v>700</v>
      </c>
    </row>
    <row r="5990" spans="1:10" ht="15.75" hidden="1" customHeight="1" x14ac:dyDescent="0.25">
      <c r="A5990" s="2" t="s">
        <v>853</v>
      </c>
      <c r="B5990" s="2" t="s">
        <v>854</v>
      </c>
      <c r="C5990" s="2">
        <v>2025</v>
      </c>
      <c r="D5990" s="2" t="s">
        <v>241</v>
      </c>
      <c r="E5990" s="2" t="s">
        <v>627</v>
      </c>
      <c r="F5990" s="2" t="s">
        <v>859</v>
      </c>
      <c r="G5990" s="2">
        <v>43</v>
      </c>
      <c r="H5990" s="2">
        <v>1.4498718519460001E-4</v>
      </c>
      <c r="I5990" s="2">
        <v>1.6238564741795204E-4</v>
      </c>
      <c r="J5990" s="26" t="s">
        <v>700</v>
      </c>
    </row>
    <row r="5991" spans="1:10" ht="15.75" hidden="1" customHeight="1" x14ac:dyDescent="0.25">
      <c r="A5991" s="2" t="s">
        <v>853</v>
      </c>
      <c r="B5991" s="2" t="s">
        <v>854</v>
      </c>
      <c r="C5991" s="2">
        <v>2025</v>
      </c>
      <c r="D5991" s="2" t="s">
        <v>241</v>
      </c>
      <c r="E5991" s="2" t="s">
        <v>627</v>
      </c>
      <c r="F5991" s="2" t="s">
        <v>858</v>
      </c>
      <c r="G5991" s="2">
        <v>43</v>
      </c>
      <c r="H5991" s="2">
        <v>4.0982789359986999E-3</v>
      </c>
      <c r="I5991" s="2">
        <v>4.5900724083185445E-3</v>
      </c>
      <c r="J5991" s="26" t="s">
        <v>700</v>
      </c>
    </row>
    <row r="5992" spans="1:10" ht="15.75" hidden="1" customHeight="1" x14ac:dyDescent="0.25">
      <c r="A5992" s="2" t="s">
        <v>853</v>
      </c>
      <c r="B5992" s="2" t="s">
        <v>854</v>
      </c>
      <c r="C5992" s="2">
        <v>2025</v>
      </c>
      <c r="D5992" s="2" t="s">
        <v>241</v>
      </c>
      <c r="E5992" s="2" t="s">
        <v>627</v>
      </c>
      <c r="F5992" s="2" t="s">
        <v>855</v>
      </c>
      <c r="G5992" s="2">
        <v>44</v>
      </c>
      <c r="H5992" s="2">
        <v>3.5982963163409999E-4</v>
      </c>
      <c r="I5992" s="2">
        <v>4.0300918743019204E-4</v>
      </c>
      <c r="J5992" s="26" t="s">
        <v>700</v>
      </c>
    </row>
    <row r="5993" spans="1:10" ht="15.75" hidden="1" customHeight="1" x14ac:dyDescent="0.25">
      <c r="A5993" s="2" t="s">
        <v>853</v>
      </c>
      <c r="B5993" s="2" t="s">
        <v>854</v>
      </c>
      <c r="C5993" s="2">
        <v>2025</v>
      </c>
      <c r="D5993" s="2" t="s">
        <v>241</v>
      </c>
      <c r="E5993" s="2" t="s">
        <v>627</v>
      </c>
      <c r="F5993" s="2" t="s">
        <v>859</v>
      </c>
      <c r="G5993" s="2">
        <v>44</v>
      </c>
      <c r="H5993" s="2">
        <v>6.3526458689000005E-5</v>
      </c>
      <c r="I5993" s="2">
        <v>7.1149633731680014E-5</v>
      </c>
      <c r="J5993" s="26" t="s">
        <v>700</v>
      </c>
    </row>
    <row r="5994" spans="1:10" ht="15.75" hidden="1" customHeight="1" x14ac:dyDescent="0.25">
      <c r="A5994" s="2" t="s">
        <v>853</v>
      </c>
      <c r="B5994" s="2" t="s">
        <v>854</v>
      </c>
      <c r="C5994" s="2">
        <v>2025</v>
      </c>
      <c r="D5994" s="2" t="s">
        <v>241</v>
      </c>
      <c r="E5994" s="2" t="s">
        <v>627</v>
      </c>
      <c r="F5994" s="2" t="s">
        <v>857</v>
      </c>
      <c r="G5994" s="2">
        <v>44</v>
      </c>
      <c r="H5994" s="2">
        <v>4.1502247040629998E-4</v>
      </c>
      <c r="I5994" s="2">
        <v>4.6482516685505601E-4</v>
      </c>
      <c r="J5994" s="26" t="s">
        <v>700</v>
      </c>
    </row>
    <row r="5995" spans="1:10" ht="15.75" hidden="1" customHeight="1" x14ac:dyDescent="0.25">
      <c r="A5995" s="2" t="s">
        <v>853</v>
      </c>
      <c r="B5995" s="2" t="s">
        <v>854</v>
      </c>
      <c r="C5995" s="2">
        <v>2025</v>
      </c>
      <c r="D5995" s="2" t="s">
        <v>241</v>
      </c>
      <c r="E5995" s="2" t="s">
        <v>627</v>
      </c>
      <c r="F5995" s="2" t="s">
        <v>856</v>
      </c>
      <c r="G5995" s="2">
        <v>44</v>
      </c>
      <c r="H5995" s="2">
        <v>2.7890595447400001E-5</v>
      </c>
      <c r="I5995" s="2">
        <v>3.1237466901088002E-5</v>
      </c>
      <c r="J5995" s="26" t="s">
        <v>700</v>
      </c>
    </row>
    <row r="5996" spans="1:10" ht="15.75" hidden="1" customHeight="1" x14ac:dyDescent="0.25">
      <c r="A5996" s="2" t="s">
        <v>853</v>
      </c>
      <c r="B5996" s="2" t="s">
        <v>854</v>
      </c>
      <c r="C5996" s="2">
        <v>2025</v>
      </c>
      <c r="D5996" s="2" t="s">
        <v>241</v>
      </c>
      <c r="E5996" s="2" t="s">
        <v>627</v>
      </c>
      <c r="F5996" s="2" t="s">
        <v>860</v>
      </c>
      <c r="G5996" s="2">
        <v>44</v>
      </c>
      <c r="H5996" s="2">
        <v>3.658065397758E-4</v>
      </c>
      <c r="I5996" s="2">
        <v>4.0970332454889604E-4</v>
      </c>
      <c r="J5996" s="26" t="s">
        <v>701</v>
      </c>
    </row>
    <row r="5997" spans="1:10" ht="15.75" hidden="1" customHeight="1" x14ac:dyDescent="0.25">
      <c r="A5997" s="2" t="s">
        <v>853</v>
      </c>
      <c r="B5997" s="2" t="s">
        <v>854</v>
      </c>
      <c r="C5997" s="2">
        <v>2025</v>
      </c>
      <c r="D5997" s="2" t="s">
        <v>241</v>
      </c>
      <c r="E5997" s="2" t="s">
        <v>627</v>
      </c>
      <c r="F5997" s="2" t="s">
        <v>858</v>
      </c>
      <c r="G5997" s="2">
        <v>44</v>
      </c>
      <c r="H5997" s="2">
        <v>5.1740572089328998E-3</v>
      </c>
      <c r="I5997" s="2">
        <v>5.794944074004848E-3</v>
      </c>
      <c r="J5997" s="26" t="s">
        <v>700</v>
      </c>
    </row>
    <row r="5998" spans="1:10" ht="15.75" hidden="1" customHeight="1" x14ac:dyDescent="0.25">
      <c r="A5998" s="2" t="s">
        <v>853</v>
      </c>
      <c r="B5998" s="2" t="s">
        <v>854</v>
      </c>
      <c r="C5998" s="2">
        <v>2025</v>
      </c>
      <c r="D5998" s="2" t="s">
        <v>241</v>
      </c>
      <c r="E5998" s="2" t="s">
        <v>627</v>
      </c>
      <c r="F5998" s="2" t="s">
        <v>858</v>
      </c>
      <c r="G5998" s="2">
        <v>45</v>
      </c>
      <c r="H5998" s="2">
        <v>3.5577376838772999E-3</v>
      </c>
      <c r="I5998" s="2">
        <v>3.9846662059425759E-3</v>
      </c>
      <c r="J5998" s="26" t="s">
        <v>700</v>
      </c>
    </row>
    <row r="5999" spans="1:10" ht="15.75" hidden="1" customHeight="1" x14ac:dyDescent="0.25">
      <c r="A5999" s="2" t="s">
        <v>853</v>
      </c>
      <c r="B5999" s="2" t="s">
        <v>854</v>
      </c>
      <c r="C5999" s="2">
        <v>2025</v>
      </c>
      <c r="D5999" s="2" t="s">
        <v>241</v>
      </c>
      <c r="E5999" s="2" t="s">
        <v>627</v>
      </c>
      <c r="F5999" s="2" t="s">
        <v>857</v>
      </c>
      <c r="G5999" s="2">
        <v>45</v>
      </c>
      <c r="H5999" s="2">
        <v>2.0314624998719999E-4</v>
      </c>
      <c r="I5999" s="2">
        <v>2.2752379998566401E-4</v>
      </c>
      <c r="J5999" s="26" t="s">
        <v>700</v>
      </c>
    </row>
    <row r="6000" spans="1:10" ht="15.75" hidden="1" customHeight="1" x14ac:dyDescent="0.25">
      <c r="A6000" s="2" t="s">
        <v>853</v>
      </c>
      <c r="B6000" s="2" t="s">
        <v>854</v>
      </c>
      <c r="C6000" s="2">
        <v>2025</v>
      </c>
      <c r="D6000" s="2" t="s">
        <v>241</v>
      </c>
      <c r="E6000" s="2" t="s">
        <v>627</v>
      </c>
      <c r="F6000" s="2" t="s">
        <v>859</v>
      </c>
      <c r="G6000" s="2">
        <v>45</v>
      </c>
      <c r="H6000" s="2">
        <v>1.2962634355060001E-4</v>
      </c>
      <c r="I6000" s="2">
        <v>1.4518150477667202E-4</v>
      </c>
      <c r="J6000" s="26" t="s">
        <v>700</v>
      </c>
    </row>
    <row r="6001" spans="1:10" ht="15.75" hidden="1" customHeight="1" x14ac:dyDescent="0.25">
      <c r="A6001" s="2" t="s">
        <v>853</v>
      </c>
      <c r="B6001" s="2" t="s">
        <v>854</v>
      </c>
      <c r="C6001" s="2">
        <v>2025</v>
      </c>
      <c r="D6001" s="2" t="s">
        <v>241</v>
      </c>
      <c r="E6001" s="2" t="s">
        <v>627</v>
      </c>
      <c r="F6001" s="2" t="s">
        <v>856</v>
      </c>
      <c r="G6001" s="2">
        <v>45</v>
      </c>
      <c r="H6001" s="2">
        <v>2.7026369934899999E-5</v>
      </c>
      <c r="I6001" s="2">
        <v>3.0269534327088002E-5</v>
      </c>
      <c r="J6001" s="26" t="s">
        <v>700</v>
      </c>
    </row>
    <row r="6002" spans="1:10" ht="15.75" hidden="1" customHeight="1" x14ac:dyDescent="0.25">
      <c r="A6002" s="2" t="s">
        <v>853</v>
      </c>
      <c r="B6002" s="2" t="s">
        <v>854</v>
      </c>
      <c r="C6002" s="2">
        <v>2025</v>
      </c>
      <c r="D6002" s="2" t="s">
        <v>241</v>
      </c>
      <c r="E6002" s="2" t="s">
        <v>627</v>
      </c>
      <c r="F6002" s="2" t="s">
        <v>859</v>
      </c>
      <c r="G6002" s="2">
        <v>46</v>
      </c>
      <c r="H6002" s="2">
        <v>5.9661859268100002E-5</v>
      </c>
      <c r="I6002" s="2">
        <v>6.6821282380272014E-5</v>
      </c>
      <c r="J6002" s="26" t="s">
        <v>700</v>
      </c>
    </row>
    <row r="6003" spans="1:10" ht="15.75" hidden="1" customHeight="1" x14ac:dyDescent="0.25">
      <c r="A6003" s="2" t="s">
        <v>853</v>
      </c>
      <c r="B6003" s="2" t="s">
        <v>854</v>
      </c>
      <c r="C6003" s="2">
        <v>2025</v>
      </c>
      <c r="D6003" s="2" t="s">
        <v>241</v>
      </c>
      <c r="E6003" s="2" t="s">
        <v>627</v>
      </c>
      <c r="F6003" s="2" t="s">
        <v>856</v>
      </c>
      <c r="G6003" s="2">
        <v>46</v>
      </c>
      <c r="H6003" s="2">
        <v>2.6072466425799998E-5</v>
      </c>
      <c r="I6003" s="2">
        <v>2.9201162396896E-5</v>
      </c>
      <c r="J6003" s="26" t="s">
        <v>700</v>
      </c>
    </row>
    <row r="6004" spans="1:10" ht="15.75" hidden="1" customHeight="1" x14ac:dyDescent="0.25">
      <c r="A6004" s="2" t="s">
        <v>853</v>
      </c>
      <c r="B6004" s="2" t="s">
        <v>854</v>
      </c>
      <c r="C6004" s="2">
        <v>2025</v>
      </c>
      <c r="D6004" s="2" t="s">
        <v>241</v>
      </c>
      <c r="E6004" s="2" t="s">
        <v>627</v>
      </c>
      <c r="F6004" s="2" t="s">
        <v>857</v>
      </c>
      <c r="G6004" s="2">
        <v>46</v>
      </c>
      <c r="H6004" s="2">
        <v>6.9900501694060001E-4</v>
      </c>
      <c r="I6004" s="2">
        <v>7.8288561897347207E-4</v>
      </c>
      <c r="J6004" s="26" t="s">
        <v>700</v>
      </c>
    </row>
    <row r="6005" spans="1:10" ht="15.75" hidden="1" customHeight="1" x14ac:dyDescent="0.25">
      <c r="A6005" s="2" t="s">
        <v>853</v>
      </c>
      <c r="B6005" s="2" t="s">
        <v>854</v>
      </c>
      <c r="C6005" s="2">
        <v>2025</v>
      </c>
      <c r="D6005" s="2" t="s">
        <v>241</v>
      </c>
      <c r="E6005" s="2" t="s">
        <v>627</v>
      </c>
      <c r="F6005" s="2" t="s">
        <v>858</v>
      </c>
      <c r="G6005" s="2">
        <v>46</v>
      </c>
      <c r="H6005" s="2">
        <v>3.5718918079510002E-3</v>
      </c>
      <c r="I6005" s="2">
        <v>4.0005188249051206E-3</v>
      </c>
      <c r="J6005" s="26" t="s">
        <v>700</v>
      </c>
    </row>
    <row r="6006" spans="1:10" ht="15.75" hidden="1" customHeight="1" x14ac:dyDescent="0.25">
      <c r="A6006" s="2" t="s">
        <v>853</v>
      </c>
      <c r="B6006" s="2" t="s">
        <v>854</v>
      </c>
      <c r="C6006" s="2">
        <v>2025</v>
      </c>
      <c r="D6006" s="2" t="s">
        <v>241</v>
      </c>
      <c r="E6006" s="2" t="s">
        <v>627</v>
      </c>
      <c r="F6006" s="2" t="s">
        <v>859</v>
      </c>
      <c r="G6006" s="2">
        <v>47</v>
      </c>
      <c r="H6006" s="2">
        <v>1.195598415507E-4</v>
      </c>
      <c r="I6006" s="2">
        <v>1.3390702253678402E-4</v>
      </c>
      <c r="J6006" s="26" t="s">
        <v>700</v>
      </c>
    </row>
    <row r="6007" spans="1:10" ht="15.75" hidden="1" customHeight="1" x14ac:dyDescent="0.25">
      <c r="A6007" s="2" t="s">
        <v>853</v>
      </c>
      <c r="B6007" s="2" t="s">
        <v>854</v>
      </c>
      <c r="C6007" s="2">
        <v>2025</v>
      </c>
      <c r="D6007" s="2" t="s">
        <v>241</v>
      </c>
      <c r="E6007" s="2" t="s">
        <v>627</v>
      </c>
      <c r="F6007" s="2" t="s">
        <v>857</v>
      </c>
      <c r="G6007" s="2">
        <v>47</v>
      </c>
      <c r="H6007" s="2">
        <v>8.2521096919659998E-4</v>
      </c>
      <c r="I6007" s="2">
        <v>9.2423628550019211E-4</v>
      </c>
      <c r="J6007" s="26" t="s">
        <v>700</v>
      </c>
    </row>
    <row r="6008" spans="1:10" ht="15.75" hidden="1" customHeight="1" x14ac:dyDescent="0.25">
      <c r="A6008" s="2" t="s">
        <v>853</v>
      </c>
      <c r="B6008" s="2" t="s">
        <v>854</v>
      </c>
      <c r="C6008" s="2">
        <v>2025</v>
      </c>
      <c r="D6008" s="2" t="s">
        <v>241</v>
      </c>
      <c r="E6008" s="2" t="s">
        <v>627</v>
      </c>
      <c r="F6008" s="2" t="s">
        <v>856</v>
      </c>
      <c r="G6008" s="2">
        <v>47</v>
      </c>
      <c r="H6008" s="2">
        <v>5.1343189625200002E-5</v>
      </c>
      <c r="I6008" s="2">
        <v>5.7504372380224011E-5</v>
      </c>
      <c r="J6008" s="26" t="s">
        <v>700</v>
      </c>
    </row>
    <row r="6009" spans="1:10" ht="15.75" hidden="1" customHeight="1" x14ac:dyDescent="0.25">
      <c r="A6009" s="2" t="s">
        <v>853</v>
      </c>
      <c r="B6009" s="2" t="s">
        <v>854</v>
      </c>
      <c r="C6009" s="2">
        <v>2025</v>
      </c>
      <c r="D6009" s="2" t="s">
        <v>241</v>
      </c>
      <c r="E6009" s="2" t="s">
        <v>627</v>
      </c>
      <c r="F6009" s="2" t="s">
        <v>858</v>
      </c>
      <c r="G6009" s="2">
        <v>47</v>
      </c>
      <c r="H6009" s="2">
        <v>3.2616953831165999E-3</v>
      </c>
      <c r="I6009" s="2">
        <v>3.6530988290905922E-3</v>
      </c>
      <c r="J6009" s="26" t="s">
        <v>700</v>
      </c>
    </row>
    <row r="6010" spans="1:10" ht="15.75" hidden="1" customHeight="1" x14ac:dyDescent="0.25">
      <c r="A6010" s="2" t="s">
        <v>853</v>
      </c>
      <c r="B6010" s="2" t="s">
        <v>854</v>
      </c>
      <c r="C6010" s="2">
        <v>2025</v>
      </c>
      <c r="D6010" s="2" t="s">
        <v>241</v>
      </c>
      <c r="E6010" s="2" t="s">
        <v>627</v>
      </c>
      <c r="F6010" s="2" t="s">
        <v>860</v>
      </c>
      <c r="G6010" s="2">
        <v>47</v>
      </c>
      <c r="H6010" s="2">
        <v>6.545690412167E-4</v>
      </c>
      <c r="I6010" s="2">
        <v>7.3311732616270409E-4</v>
      </c>
      <c r="J6010" s="26" t="s">
        <v>701</v>
      </c>
    </row>
    <row r="6011" spans="1:10" ht="15.75" hidden="1" customHeight="1" x14ac:dyDescent="0.25">
      <c r="A6011" s="2" t="s">
        <v>853</v>
      </c>
      <c r="B6011" s="2" t="s">
        <v>854</v>
      </c>
      <c r="C6011" s="2">
        <v>2025</v>
      </c>
      <c r="D6011" s="2" t="s">
        <v>241</v>
      </c>
      <c r="E6011" s="2" t="s">
        <v>627</v>
      </c>
      <c r="F6011" s="2" t="s">
        <v>859</v>
      </c>
      <c r="G6011" s="2">
        <v>48</v>
      </c>
      <c r="H6011" s="2">
        <v>5.8554796851200003E-5</v>
      </c>
      <c r="I6011" s="2">
        <v>6.5581372473344005E-5</v>
      </c>
      <c r="J6011" s="26" t="s">
        <v>700</v>
      </c>
    </row>
    <row r="6012" spans="1:10" ht="15.75" hidden="1" customHeight="1" x14ac:dyDescent="0.25">
      <c r="A6012" s="2" t="s">
        <v>853</v>
      </c>
      <c r="B6012" s="2" t="s">
        <v>854</v>
      </c>
      <c r="C6012" s="2">
        <v>2025</v>
      </c>
      <c r="D6012" s="2" t="s">
        <v>241</v>
      </c>
      <c r="E6012" s="2" t="s">
        <v>627</v>
      </c>
      <c r="F6012" s="2" t="s">
        <v>856</v>
      </c>
      <c r="G6012" s="2">
        <v>48</v>
      </c>
      <c r="H6012" s="2">
        <v>7.5735037171399997E-5</v>
      </c>
      <c r="I6012" s="2">
        <v>8.4823241631967999E-5</v>
      </c>
      <c r="J6012" s="26" t="s">
        <v>700</v>
      </c>
    </row>
    <row r="6013" spans="1:10" ht="15.75" hidden="1" customHeight="1" x14ac:dyDescent="0.25">
      <c r="A6013" s="2" t="s">
        <v>853</v>
      </c>
      <c r="B6013" s="2" t="s">
        <v>854</v>
      </c>
      <c r="C6013" s="2">
        <v>2025</v>
      </c>
      <c r="D6013" s="2" t="s">
        <v>241</v>
      </c>
      <c r="E6013" s="2" t="s">
        <v>627</v>
      </c>
      <c r="F6013" s="2" t="s">
        <v>857</v>
      </c>
      <c r="G6013" s="2">
        <v>48</v>
      </c>
      <c r="H6013" s="2">
        <v>1.967736752704E-4</v>
      </c>
      <c r="I6013" s="2">
        <v>2.2038651630284804E-4</v>
      </c>
      <c r="J6013" s="26" t="s">
        <v>700</v>
      </c>
    </row>
    <row r="6014" spans="1:10" ht="15.75" hidden="1" customHeight="1" x14ac:dyDescent="0.25">
      <c r="A6014" s="2" t="s">
        <v>853</v>
      </c>
      <c r="B6014" s="2" t="s">
        <v>854</v>
      </c>
      <c r="C6014" s="2">
        <v>2025</v>
      </c>
      <c r="D6014" s="2" t="s">
        <v>241</v>
      </c>
      <c r="E6014" s="2" t="s">
        <v>627</v>
      </c>
      <c r="F6014" s="2" t="s">
        <v>858</v>
      </c>
      <c r="G6014" s="2">
        <v>48</v>
      </c>
      <c r="H6014" s="2">
        <v>1.5978992450982E-3</v>
      </c>
      <c r="I6014" s="2">
        <v>1.7896471545099841E-3</v>
      </c>
      <c r="J6014" s="26" t="s">
        <v>700</v>
      </c>
    </row>
    <row r="6015" spans="1:10" ht="15.75" hidden="1" customHeight="1" x14ac:dyDescent="0.25">
      <c r="A6015" s="2" t="s">
        <v>853</v>
      </c>
      <c r="B6015" s="2" t="s">
        <v>854</v>
      </c>
      <c r="C6015" s="2">
        <v>2025</v>
      </c>
      <c r="D6015" s="2" t="s">
        <v>241</v>
      </c>
      <c r="E6015" s="2" t="s">
        <v>627</v>
      </c>
      <c r="F6015" s="2" t="s">
        <v>855</v>
      </c>
      <c r="G6015" s="2">
        <v>48</v>
      </c>
      <c r="H6015" s="2">
        <v>4.9556785961610002E-4</v>
      </c>
      <c r="I6015" s="2">
        <v>5.550360027700321E-4</v>
      </c>
      <c r="J6015" s="26" t="s">
        <v>700</v>
      </c>
    </row>
    <row r="6016" spans="1:10" ht="15.75" hidden="1" customHeight="1" x14ac:dyDescent="0.25">
      <c r="A6016" s="2" t="s">
        <v>853</v>
      </c>
      <c r="B6016" s="2" t="s">
        <v>854</v>
      </c>
      <c r="C6016" s="2">
        <v>2025</v>
      </c>
      <c r="D6016" s="2" t="s">
        <v>241</v>
      </c>
      <c r="E6016" s="2" t="s">
        <v>627</v>
      </c>
      <c r="F6016" s="2" t="s">
        <v>859</v>
      </c>
      <c r="G6016" s="2">
        <v>49</v>
      </c>
      <c r="H6016" s="2">
        <v>1.164081659226E-4</v>
      </c>
      <c r="I6016" s="2">
        <v>1.3037714583331202E-4</v>
      </c>
      <c r="J6016" s="26" t="s">
        <v>700</v>
      </c>
    </row>
    <row r="6017" spans="1:10" ht="15.75" hidden="1" customHeight="1" x14ac:dyDescent="0.25">
      <c r="A6017" s="2" t="s">
        <v>853</v>
      </c>
      <c r="B6017" s="2" t="s">
        <v>854</v>
      </c>
      <c r="C6017" s="2">
        <v>2025</v>
      </c>
      <c r="D6017" s="2" t="s">
        <v>241</v>
      </c>
      <c r="E6017" s="2" t="s">
        <v>627</v>
      </c>
      <c r="F6017" s="2" t="s">
        <v>858</v>
      </c>
      <c r="G6017" s="2">
        <v>49</v>
      </c>
      <c r="H6017" s="2">
        <v>3.1080237822606999E-3</v>
      </c>
      <c r="I6017" s="2">
        <v>3.480986636131984E-3</v>
      </c>
      <c r="J6017" s="26" t="s">
        <v>700</v>
      </c>
    </row>
    <row r="6018" spans="1:10" ht="15.75" hidden="1" customHeight="1" x14ac:dyDescent="0.25">
      <c r="A6018" s="2" t="s">
        <v>853</v>
      </c>
      <c r="B6018" s="2" t="s">
        <v>854</v>
      </c>
      <c r="C6018" s="2">
        <v>2025</v>
      </c>
      <c r="D6018" s="2" t="s">
        <v>241</v>
      </c>
      <c r="E6018" s="2" t="s">
        <v>627</v>
      </c>
      <c r="F6018" s="2" t="s">
        <v>860</v>
      </c>
      <c r="G6018" s="2">
        <v>49</v>
      </c>
      <c r="H6018" s="2">
        <v>3.0255448655229999E-4</v>
      </c>
      <c r="I6018" s="2">
        <v>3.3886102493857603E-4</v>
      </c>
      <c r="J6018" s="26" t="s">
        <v>701</v>
      </c>
    </row>
    <row r="6019" spans="1:10" ht="15.75" hidden="1" customHeight="1" x14ac:dyDescent="0.25">
      <c r="A6019" s="2" t="s">
        <v>853</v>
      </c>
      <c r="B6019" s="2" t="s">
        <v>854</v>
      </c>
      <c r="C6019" s="2">
        <v>2025</v>
      </c>
      <c r="D6019" s="2" t="s">
        <v>241</v>
      </c>
      <c r="E6019" s="2" t="s">
        <v>627</v>
      </c>
      <c r="F6019" s="2" t="s">
        <v>857</v>
      </c>
      <c r="G6019" s="2">
        <v>49</v>
      </c>
      <c r="H6019" s="2">
        <v>1.9098182383459999E-4</v>
      </c>
      <c r="I6019" s="2">
        <v>2.1389964269475202E-4</v>
      </c>
      <c r="J6019" s="26" t="s">
        <v>700</v>
      </c>
    </row>
    <row r="6020" spans="1:10" ht="15.75" hidden="1" customHeight="1" x14ac:dyDescent="0.25">
      <c r="A6020" s="2" t="s">
        <v>853</v>
      </c>
      <c r="B6020" s="2" t="s">
        <v>854</v>
      </c>
      <c r="C6020" s="2">
        <v>2025</v>
      </c>
      <c r="D6020" s="2" t="s">
        <v>241</v>
      </c>
      <c r="E6020" s="2" t="s">
        <v>627</v>
      </c>
      <c r="F6020" s="2" t="s">
        <v>856</v>
      </c>
      <c r="G6020" s="2">
        <v>50</v>
      </c>
      <c r="H6020" s="2">
        <v>4.7905481551400002E-5</v>
      </c>
      <c r="I6020" s="2">
        <v>5.3654139337568005E-5</v>
      </c>
      <c r="J6020" s="26" t="s">
        <v>700</v>
      </c>
    </row>
    <row r="6021" spans="1:10" ht="15.75" hidden="1" customHeight="1" x14ac:dyDescent="0.25">
      <c r="A6021" s="2" t="s">
        <v>853</v>
      </c>
      <c r="B6021" s="2" t="s">
        <v>854</v>
      </c>
      <c r="C6021" s="2">
        <v>2025</v>
      </c>
      <c r="D6021" s="2" t="s">
        <v>241</v>
      </c>
      <c r="E6021" s="2" t="s">
        <v>627</v>
      </c>
      <c r="F6021" s="2" t="s">
        <v>858</v>
      </c>
      <c r="G6021" s="2">
        <v>50</v>
      </c>
      <c r="H6021" s="2">
        <v>7.7743266010656996E-3</v>
      </c>
      <c r="I6021" s="2">
        <v>8.7072457931935843E-3</v>
      </c>
      <c r="J6021" s="26" t="s">
        <v>700</v>
      </c>
    </row>
    <row r="6022" spans="1:10" ht="15.75" hidden="1" customHeight="1" x14ac:dyDescent="0.25">
      <c r="A6022" s="2" t="s">
        <v>853</v>
      </c>
      <c r="B6022" s="2" t="s">
        <v>854</v>
      </c>
      <c r="C6022" s="2">
        <v>2025</v>
      </c>
      <c r="D6022" s="2" t="s">
        <v>241</v>
      </c>
      <c r="E6022" s="2" t="s">
        <v>627</v>
      </c>
      <c r="F6022" s="2" t="s">
        <v>859</v>
      </c>
      <c r="G6022" s="2">
        <v>50</v>
      </c>
      <c r="H6022" s="2">
        <v>1.105372648453E-4</v>
      </c>
      <c r="I6022" s="2">
        <v>1.2380173662673602E-4</v>
      </c>
      <c r="J6022" s="26" t="s">
        <v>700</v>
      </c>
    </row>
    <row r="6023" spans="1:10" ht="15.75" hidden="1" customHeight="1" x14ac:dyDescent="0.25">
      <c r="A6023" s="2" t="s">
        <v>853</v>
      </c>
      <c r="B6023" s="2" t="s">
        <v>854</v>
      </c>
      <c r="C6023" s="2">
        <v>2025</v>
      </c>
      <c r="D6023" s="2" t="s">
        <v>241</v>
      </c>
      <c r="E6023" s="2" t="s">
        <v>627</v>
      </c>
      <c r="F6023" s="2" t="s">
        <v>860</v>
      </c>
      <c r="G6023" s="2">
        <v>50</v>
      </c>
      <c r="H6023" s="2">
        <v>2.9773716232740002E-4</v>
      </c>
      <c r="I6023" s="2">
        <v>3.3346562180668803E-4</v>
      </c>
      <c r="J6023" s="26" t="s">
        <v>701</v>
      </c>
    </row>
    <row r="6024" spans="1:10" ht="15.75" hidden="1" customHeight="1" x14ac:dyDescent="0.25">
      <c r="A6024" s="2" t="s">
        <v>853</v>
      </c>
      <c r="B6024" s="2" t="s">
        <v>854</v>
      </c>
      <c r="C6024" s="2">
        <v>2025</v>
      </c>
      <c r="D6024" s="2" t="s">
        <v>241</v>
      </c>
      <c r="E6024" s="2" t="s">
        <v>627</v>
      </c>
      <c r="F6024" s="2" t="s">
        <v>857</v>
      </c>
      <c r="G6024" s="2">
        <v>50</v>
      </c>
      <c r="H6024" s="2">
        <v>1.8421882123219999E-4</v>
      </c>
      <c r="I6024" s="2">
        <v>2.06325079780064E-4</v>
      </c>
      <c r="J6024" s="26" t="s">
        <v>700</v>
      </c>
    </row>
    <row r="6025" spans="1:10" ht="15.75" hidden="1" customHeight="1" x14ac:dyDescent="0.25">
      <c r="A6025" s="2" t="s">
        <v>853</v>
      </c>
      <c r="B6025" s="2" t="s">
        <v>854</v>
      </c>
      <c r="C6025" s="2">
        <v>2025</v>
      </c>
      <c r="D6025" s="2" t="s">
        <v>241</v>
      </c>
      <c r="E6025" s="2" t="s">
        <v>627</v>
      </c>
      <c r="F6025" s="2" t="s">
        <v>860</v>
      </c>
      <c r="G6025" s="2">
        <v>51</v>
      </c>
      <c r="H6025" s="2">
        <v>2.8895150171590002E-4</v>
      </c>
      <c r="I6025" s="2">
        <v>3.2362568192180805E-4</v>
      </c>
      <c r="J6025" s="26" t="s">
        <v>701</v>
      </c>
    </row>
    <row r="6026" spans="1:10" ht="15.75" hidden="1" customHeight="1" x14ac:dyDescent="0.25">
      <c r="A6026" s="2" t="s">
        <v>853</v>
      </c>
      <c r="B6026" s="2" t="s">
        <v>854</v>
      </c>
      <c r="C6026" s="2">
        <v>2025</v>
      </c>
      <c r="D6026" s="2" t="s">
        <v>241</v>
      </c>
      <c r="E6026" s="2" t="s">
        <v>627</v>
      </c>
      <c r="F6026" s="2" t="s">
        <v>856</v>
      </c>
      <c r="G6026" s="2">
        <v>51</v>
      </c>
      <c r="H6026" s="2">
        <v>2.3418884666199998E-5</v>
      </c>
      <c r="I6026" s="2">
        <v>2.6229150826143999E-5</v>
      </c>
      <c r="J6026" s="26" t="s">
        <v>700</v>
      </c>
    </row>
    <row r="6027" spans="1:10" ht="15.75" hidden="1" customHeight="1" x14ac:dyDescent="0.25">
      <c r="A6027" s="2" t="s">
        <v>853</v>
      </c>
      <c r="B6027" s="2" t="s">
        <v>854</v>
      </c>
      <c r="C6027" s="2">
        <v>2025</v>
      </c>
      <c r="D6027" s="2" t="s">
        <v>241</v>
      </c>
      <c r="E6027" s="2" t="s">
        <v>627</v>
      </c>
      <c r="F6027" s="2" t="s">
        <v>858</v>
      </c>
      <c r="G6027" s="2">
        <v>51</v>
      </c>
      <c r="H6027" s="2">
        <v>1.8285473342984999E-3</v>
      </c>
      <c r="I6027" s="2">
        <v>2.0479730144143202E-3</v>
      </c>
      <c r="J6027" s="26" t="s">
        <v>700</v>
      </c>
    </row>
    <row r="6028" spans="1:10" ht="15.75" hidden="1" customHeight="1" x14ac:dyDescent="0.25">
      <c r="A6028" s="2" t="s">
        <v>853</v>
      </c>
      <c r="B6028" s="2" t="s">
        <v>854</v>
      </c>
      <c r="C6028" s="2">
        <v>2025</v>
      </c>
      <c r="D6028" s="2" t="s">
        <v>241</v>
      </c>
      <c r="E6028" s="2" t="s">
        <v>627</v>
      </c>
      <c r="F6028" s="2" t="s">
        <v>857</v>
      </c>
      <c r="G6028" s="2">
        <v>51</v>
      </c>
      <c r="H6028" s="2">
        <v>1.8162385094910001E-4</v>
      </c>
      <c r="I6028" s="2">
        <v>2.0341871306299203E-4</v>
      </c>
      <c r="J6028" s="26" t="s">
        <v>700</v>
      </c>
    </row>
    <row r="6029" spans="1:10" ht="15.75" hidden="1" customHeight="1" x14ac:dyDescent="0.25">
      <c r="A6029" s="2" t="s">
        <v>853</v>
      </c>
      <c r="B6029" s="2" t="s">
        <v>854</v>
      </c>
      <c r="C6029" s="2">
        <v>2025</v>
      </c>
      <c r="D6029" s="2" t="s">
        <v>241</v>
      </c>
      <c r="E6029" s="2" t="s">
        <v>627</v>
      </c>
      <c r="F6029" s="2" t="s">
        <v>859</v>
      </c>
      <c r="G6029" s="2">
        <v>51</v>
      </c>
      <c r="H6029" s="2">
        <v>5.4760319471799998E-5</v>
      </c>
      <c r="I6029" s="2">
        <v>6.1331557808416007E-5</v>
      </c>
      <c r="J6029" s="26" t="s">
        <v>700</v>
      </c>
    </row>
    <row r="6030" spans="1:10" ht="15.75" hidden="1" customHeight="1" x14ac:dyDescent="0.25">
      <c r="A6030" s="2" t="s">
        <v>853</v>
      </c>
      <c r="B6030" s="2" t="s">
        <v>854</v>
      </c>
      <c r="C6030" s="2">
        <v>2025</v>
      </c>
      <c r="D6030" s="2" t="s">
        <v>241</v>
      </c>
      <c r="E6030" s="2" t="s">
        <v>627</v>
      </c>
      <c r="F6030" s="2" t="s">
        <v>857</v>
      </c>
      <c r="G6030" s="2">
        <v>52</v>
      </c>
      <c r="H6030" s="2">
        <v>5.8878693380389998E-4</v>
      </c>
      <c r="I6030" s="2">
        <v>6.5944136586036802E-4</v>
      </c>
      <c r="J6030" s="26" t="s">
        <v>700</v>
      </c>
    </row>
    <row r="6031" spans="1:10" ht="15.75" hidden="1" customHeight="1" x14ac:dyDescent="0.25">
      <c r="A6031" s="2" t="s">
        <v>853</v>
      </c>
      <c r="B6031" s="2" t="s">
        <v>854</v>
      </c>
      <c r="C6031" s="2">
        <v>2025</v>
      </c>
      <c r="D6031" s="2" t="s">
        <v>241</v>
      </c>
      <c r="E6031" s="2" t="s">
        <v>627</v>
      </c>
      <c r="F6031" s="2" t="s">
        <v>860</v>
      </c>
      <c r="G6031" s="2">
        <v>52</v>
      </c>
      <c r="H6031" s="2">
        <v>2.8703626594509999E-4</v>
      </c>
      <c r="I6031" s="2">
        <v>3.2148061785851204E-4</v>
      </c>
      <c r="J6031" s="26" t="s">
        <v>701</v>
      </c>
    </row>
    <row r="6032" spans="1:10" ht="15.75" hidden="1" customHeight="1" x14ac:dyDescent="0.25">
      <c r="A6032" s="2" t="s">
        <v>853</v>
      </c>
      <c r="B6032" s="2" t="s">
        <v>854</v>
      </c>
      <c r="C6032" s="2">
        <v>2025</v>
      </c>
      <c r="D6032" s="2" t="s">
        <v>241</v>
      </c>
      <c r="E6032" s="2" t="s">
        <v>627</v>
      </c>
      <c r="F6032" s="2" t="s">
        <v>859</v>
      </c>
      <c r="G6032" s="2">
        <v>52</v>
      </c>
      <c r="H6032" s="2">
        <v>1.120525921579E-4</v>
      </c>
      <c r="I6032" s="2">
        <v>1.25498903216848E-4</v>
      </c>
      <c r="J6032" s="26" t="s">
        <v>700</v>
      </c>
    </row>
    <row r="6033" spans="1:10" ht="15.75" hidden="1" customHeight="1" x14ac:dyDescent="0.25">
      <c r="A6033" s="2" t="s">
        <v>853</v>
      </c>
      <c r="B6033" s="2" t="s">
        <v>854</v>
      </c>
      <c r="C6033" s="2">
        <v>2025</v>
      </c>
      <c r="D6033" s="2" t="s">
        <v>241</v>
      </c>
      <c r="E6033" s="2" t="s">
        <v>627</v>
      </c>
      <c r="F6033" s="2" t="s">
        <v>856</v>
      </c>
      <c r="G6033" s="2">
        <v>52</v>
      </c>
      <c r="H6033" s="2">
        <v>4.6126018787600001E-5</v>
      </c>
      <c r="I6033" s="2">
        <v>5.1661141042112003E-5</v>
      </c>
      <c r="J6033" s="26" t="s">
        <v>700</v>
      </c>
    </row>
    <row r="6034" spans="1:10" ht="15.75" hidden="1" customHeight="1" x14ac:dyDescent="0.25">
      <c r="A6034" s="2" t="s">
        <v>853</v>
      </c>
      <c r="B6034" s="2" t="s">
        <v>854</v>
      </c>
      <c r="C6034" s="2">
        <v>2025</v>
      </c>
      <c r="D6034" s="2" t="s">
        <v>241</v>
      </c>
      <c r="E6034" s="2" t="s">
        <v>627</v>
      </c>
      <c r="F6034" s="2" t="s">
        <v>858</v>
      </c>
      <c r="G6034" s="2">
        <v>53</v>
      </c>
      <c r="H6034" s="2">
        <v>2.8919177129865001E-3</v>
      </c>
      <c r="I6034" s="2">
        <v>3.2389478385448805E-3</v>
      </c>
      <c r="J6034" s="26" t="s">
        <v>700</v>
      </c>
    </row>
    <row r="6035" spans="1:10" ht="15.75" hidden="1" customHeight="1" x14ac:dyDescent="0.25">
      <c r="A6035" s="2" t="s">
        <v>853</v>
      </c>
      <c r="B6035" s="2" t="s">
        <v>854</v>
      </c>
      <c r="C6035" s="2">
        <v>2025</v>
      </c>
      <c r="D6035" s="2" t="s">
        <v>241</v>
      </c>
      <c r="E6035" s="2" t="s">
        <v>627</v>
      </c>
      <c r="F6035" s="2" t="s">
        <v>857</v>
      </c>
      <c r="G6035" s="2">
        <v>53</v>
      </c>
      <c r="H6035" s="2">
        <v>4.0075251308739997E-4</v>
      </c>
      <c r="I6035" s="2">
        <v>4.4884281465788799E-4</v>
      </c>
      <c r="J6035" s="26" t="s">
        <v>700</v>
      </c>
    </row>
    <row r="6036" spans="1:10" ht="15.75" hidden="1" customHeight="1" x14ac:dyDescent="0.25">
      <c r="A6036" s="2" t="s">
        <v>853</v>
      </c>
      <c r="B6036" s="2" t="s">
        <v>854</v>
      </c>
      <c r="C6036" s="2">
        <v>2025</v>
      </c>
      <c r="D6036" s="2" t="s">
        <v>241</v>
      </c>
      <c r="E6036" s="2" t="s">
        <v>627</v>
      </c>
      <c r="F6036" s="2" t="s">
        <v>856</v>
      </c>
      <c r="G6036" s="2">
        <v>53</v>
      </c>
      <c r="H6036" s="2">
        <v>2.1587080482299998E-5</v>
      </c>
      <c r="I6036" s="2">
        <v>2.4177530140176E-5</v>
      </c>
      <c r="J6036" s="26" t="s">
        <v>700</v>
      </c>
    </row>
    <row r="6037" spans="1:10" ht="15.75" hidden="1" customHeight="1" x14ac:dyDescent="0.25">
      <c r="A6037" s="2" t="s">
        <v>853</v>
      </c>
      <c r="B6037" s="2" t="s">
        <v>854</v>
      </c>
      <c r="C6037" s="2">
        <v>2025</v>
      </c>
      <c r="D6037" s="2" t="s">
        <v>241</v>
      </c>
      <c r="E6037" s="2" t="s">
        <v>627</v>
      </c>
      <c r="F6037" s="2" t="s">
        <v>859</v>
      </c>
      <c r="G6037" s="2">
        <v>54</v>
      </c>
      <c r="H6037" s="2">
        <v>2.1116820789760001E-4</v>
      </c>
      <c r="I6037" s="2">
        <v>2.3650839284531205E-4</v>
      </c>
      <c r="J6037" s="26" t="s">
        <v>700</v>
      </c>
    </row>
    <row r="6038" spans="1:10" ht="15.75" hidden="1" customHeight="1" x14ac:dyDescent="0.25">
      <c r="A6038" s="2" t="s">
        <v>853</v>
      </c>
      <c r="B6038" s="2" t="s">
        <v>854</v>
      </c>
      <c r="C6038" s="2">
        <v>2025</v>
      </c>
      <c r="D6038" s="2" t="s">
        <v>241</v>
      </c>
      <c r="E6038" s="2" t="s">
        <v>627</v>
      </c>
      <c r="F6038" s="2" t="s">
        <v>857</v>
      </c>
      <c r="G6038" s="2">
        <v>54</v>
      </c>
      <c r="H6038" s="2">
        <v>2.033079945249E-4</v>
      </c>
      <c r="I6038" s="2">
        <v>2.2770495386788801E-4</v>
      </c>
      <c r="J6038" s="26" t="s">
        <v>700</v>
      </c>
    </row>
    <row r="6039" spans="1:10" ht="15.75" hidden="1" customHeight="1" x14ac:dyDescent="0.25">
      <c r="A6039" s="2" t="s">
        <v>853</v>
      </c>
      <c r="B6039" s="2" t="s">
        <v>854</v>
      </c>
      <c r="C6039" s="2">
        <v>2025</v>
      </c>
      <c r="D6039" s="2" t="s">
        <v>241</v>
      </c>
      <c r="E6039" s="2" t="s">
        <v>627</v>
      </c>
      <c r="F6039" s="2" t="s">
        <v>860</v>
      </c>
      <c r="G6039" s="2">
        <v>54</v>
      </c>
      <c r="H6039" s="2">
        <v>2.9384091612880001E-4</v>
      </c>
      <c r="I6039" s="2">
        <v>3.2910182606425605E-4</v>
      </c>
      <c r="J6039" s="26" t="s">
        <v>701</v>
      </c>
    </row>
    <row r="6040" spans="1:10" ht="15.75" hidden="1" customHeight="1" x14ac:dyDescent="0.25">
      <c r="A6040" s="2" t="s">
        <v>853</v>
      </c>
      <c r="B6040" s="2" t="s">
        <v>854</v>
      </c>
      <c r="C6040" s="2">
        <v>2025</v>
      </c>
      <c r="D6040" s="2" t="s">
        <v>241</v>
      </c>
      <c r="E6040" s="2" t="s">
        <v>627</v>
      </c>
      <c r="F6040" s="2" t="s">
        <v>858</v>
      </c>
      <c r="G6040" s="2">
        <v>55</v>
      </c>
      <c r="H6040" s="2">
        <v>1.3886727392673E-3</v>
      </c>
      <c r="I6040" s="2">
        <v>1.5553134679793762E-3</v>
      </c>
      <c r="J6040" s="26" t="s">
        <v>700</v>
      </c>
    </row>
    <row r="6041" spans="1:10" ht="15.75" hidden="1" customHeight="1" x14ac:dyDescent="0.25">
      <c r="A6041" s="2" t="s">
        <v>853</v>
      </c>
      <c r="B6041" s="2" t="s">
        <v>854</v>
      </c>
      <c r="C6041" s="2">
        <v>2025</v>
      </c>
      <c r="D6041" s="2" t="s">
        <v>241</v>
      </c>
      <c r="E6041" s="2" t="s">
        <v>627</v>
      </c>
      <c r="F6041" s="2" t="s">
        <v>859</v>
      </c>
      <c r="G6041" s="2">
        <v>55</v>
      </c>
      <c r="H6041" s="2">
        <v>4.96752982144E-5</v>
      </c>
      <c r="I6041" s="2">
        <v>5.5636334000128005E-5</v>
      </c>
      <c r="J6041" s="26" t="s">
        <v>700</v>
      </c>
    </row>
    <row r="6042" spans="1:10" ht="15.75" hidden="1" customHeight="1" x14ac:dyDescent="0.25">
      <c r="A6042" s="2" t="s">
        <v>853</v>
      </c>
      <c r="B6042" s="2" t="s">
        <v>854</v>
      </c>
      <c r="C6042" s="2">
        <v>2025</v>
      </c>
      <c r="D6042" s="2" t="s">
        <v>241</v>
      </c>
      <c r="E6042" s="2" t="s">
        <v>627</v>
      </c>
      <c r="F6042" s="2" t="s">
        <v>857</v>
      </c>
      <c r="G6042" s="2">
        <v>55</v>
      </c>
      <c r="H6042" s="2">
        <v>3.3911046921280001E-4</v>
      </c>
      <c r="I6042" s="2">
        <v>3.7980372551833606E-4</v>
      </c>
      <c r="J6042" s="26" t="s">
        <v>700</v>
      </c>
    </row>
    <row r="6043" spans="1:10" ht="15.75" hidden="1" customHeight="1" x14ac:dyDescent="0.25">
      <c r="A6043" s="2" t="s">
        <v>853</v>
      </c>
      <c r="B6043" s="2" t="s">
        <v>854</v>
      </c>
      <c r="C6043" s="2">
        <v>2025</v>
      </c>
      <c r="D6043" s="2" t="s">
        <v>241</v>
      </c>
      <c r="E6043" s="2" t="s">
        <v>627</v>
      </c>
      <c r="F6043" s="2" t="s">
        <v>857</v>
      </c>
      <c r="G6043" s="2">
        <v>56</v>
      </c>
      <c r="H6043" s="2">
        <v>7.3266653635069995E-4</v>
      </c>
      <c r="I6043" s="2">
        <v>8.2058652071278397E-4</v>
      </c>
      <c r="J6043" s="26" t="s">
        <v>700</v>
      </c>
    </row>
    <row r="6044" spans="1:10" ht="15.75" hidden="1" customHeight="1" x14ac:dyDescent="0.25">
      <c r="A6044" s="2" t="s">
        <v>853</v>
      </c>
      <c r="B6044" s="2" t="s">
        <v>854</v>
      </c>
      <c r="C6044" s="2">
        <v>2025</v>
      </c>
      <c r="D6044" s="2" t="s">
        <v>241</v>
      </c>
      <c r="E6044" s="2" t="s">
        <v>627</v>
      </c>
      <c r="F6044" s="2" t="s">
        <v>858</v>
      </c>
      <c r="G6044" s="2">
        <v>56</v>
      </c>
      <c r="H6044" s="2">
        <v>1.3586661079898E-3</v>
      </c>
      <c r="I6044" s="2">
        <v>1.5217060409485762E-3</v>
      </c>
      <c r="J6044" s="26" t="s">
        <v>700</v>
      </c>
    </row>
    <row r="6045" spans="1:10" ht="15.75" hidden="1" customHeight="1" x14ac:dyDescent="0.25">
      <c r="A6045" s="2" t="s">
        <v>853</v>
      </c>
      <c r="B6045" s="2" t="s">
        <v>854</v>
      </c>
      <c r="C6045" s="2">
        <v>2025</v>
      </c>
      <c r="D6045" s="2" t="s">
        <v>241</v>
      </c>
      <c r="E6045" s="2" t="s">
        <v>627</v>
      </c>
      <c r="F6045" s="2" t="s">
        <v>857</v>
      </c>
      <c r="G6045" s="2">
        <v>57</v>
      </c>
      <c r="H6045" s="2">
        <v>1.9674970826599999E-4</v>
      </c>
      <c r="I6045" s="2">
        <v>2.2035967325792E-4</v>
      </c>
      <c r="J6045" s="26" t="s">
        <v>700</v>
      </c>
    </row>
    <row r="6046" spans="1:10" ht="15.75" hidden="1" customHeight="1" x14ac:dyDescent="0.25">
      <c r="A6046" s="2" t="s">
        <v>853</v>
      </c>
      <c r="B6046" s="2" t="s">
        <v>854</v>
      </c>
      <c r="C6046" s="2">
        <v>2025</v>
      </c>
      <c r="D6046" s="2" t="s">
        <v>241</v>
      </c>
      <c r="E6046" s="2" t="s">
        <v>627</v>
      </c>
      <c r="F6046" s="2" t="s">
        <v>859</v>
      </c>
      <c r="G6046" s="2">
        <v>57</v>
      </c>
      <c r="H6046" s="2">
        <v>4.8808538849699999E-5</v>
      </c>
      <c r="I6046" s="2">
        <v>5.4665563511664007E-5</v>
      </c>
      <c r="J6046" s="26" t="s">
        <v>700</v>
      </c>
    </row>
    <row r="6047" spans="1:10" ht="15.75" hidden="1" customHeight="1" x14ac:dyDescent="0.25">
      <c r="A6047" s="2" t="s">
        <v>853</v>
      </c>
      <c r="B6047" s="2" t="s">
        <v>854</v>
      </c>
      <c r="C6047" s="2">
        <v>2025</v>
      </c>
      <c r="D6047" s="2" t="s">
        <v>241</v>
      </c>
      <c r="E6047" s="2" t="s">
        <v>627</v>
      </c>
      <c r="F6047" s="2" t="s">
        <v>858</v>
      </c>
      <c r="G6047" s="2">
        <v>57</v>
      </c>
      <c r="H6047" s="2">
        <v>2.6829756097867998E-3</v>
      </c>
      <c r="I6047" s="2">
        <v>3.0049326829612159E-3</v>
      </c>
      <c r="J6047" s="26" t="s">
        <v>700</v>
      </c>
    </row>
    <row r="6048" spans="1:10" ht="15.75" hidden="1" customHeight="1" x14ac:dyDescent="0.25">
      <c r="A6048" s="2" t="s">
        <v>853</v>
      </c>
      <c r="B6048" s="2" t="s">
        <v>854</v>
      </c>
      <c r="C6048" s="2">
        <v>2025</v>
      </c>
      <c r="D6048" s="2" t="s">
        <v>241</v>
      </c>
      <c r="E6048" s="2" t="s">
        <v>627</v>
      </c>
      <c r="F6048" s="2" t="s">
        <v>857</v>
      </c>
      <c r="G6048" s="2">
        <v>58</v>
      </c>
      <c r="H6048" s="2">
        <v>5.1509226614140002E-4</v>
      </c>
      <c r="I6048" s="2">
        <v>5.7690333807836806E-4</v>
      </c>
      <c r="J6048" s="26" t="s">
        <v>700</v>
      </c>
    </row>
    <row r="6049" spans="1:10" ht="15.75" hidden="1" customHeight="1" x14ac:dyDescent="0.25">
      <c r="A6049" s="2" t="s">
        <v>853</v>
      </c>
      <c r="B6049" s="2" t="s">
        <v>854</v>
      </c>
      <c r="C6049" s="2">
        <v>2025</v>
      </c>
      <c r="D6049" s="2" t="s">
        <v>241</v>
      </c>
      <c r="E6049" s="2" t="s">
        <v>627</v>
      </c>
      <c r="F6049" s="2" t="s">
        <v>858</v>
      </c>
      <c r="G6049" s="2">
        <v>58</v>
      </c>
      <c r="H6049" s="2">
        <v>5.2419792627916E-3</v>
      </c>
      <c r="I6049" s="2">
        <v>5.8710167743265922E-3</v>
      </c>
      <c r="J6049" s="26" t="s">
        <v>700</v>
      </c>
    </row>
    <row r="6050" spans="1:10" ht="15.75" hidden="1" customHeight="1" x14ac:dyDescent="0.25">
      <c r="A6050" s="2" t="s">
        <v>853</v>
      </c>
      <c r="B6050" s="2" t="s">
        <v>854</v>
      </c>
      <c r="C6050" s="2">
        <v>2025</v>
      </c>
      <c r="D6050" s="2" t="s">
        <v>241</v>
      </c>
      <c r="E6050" s="2" t="s">
        <v>627</v>
      </c>
      <c r="F6050" s="2" t="s">
        <v>860</v>
      </c>
      <c r="G6050" s="2">
        <v>58</v>
      </c>
      <c r="H6050" s="2">
        <v>2.5228262529710001E-4</v>
      </c>
      <c r="I6050" s="2">
        <v>2.8255654033275206E-4</v>
      </c>
      <c r="J6050" s="26" t="s">
        <v>701</v>
      </c>
    </row>
    <row r="6051" spans="1:10" ht="15.75" hidden="1" customHeight="1" x14ac:dyDescent="0.25">
      <c r="A6051" s="2" t="s">
        <v>853</v>
      </c>
      <c r="B6051" s="2" t="s">
        <v>854</v>
      </c>
      <c r="C6051" s="2">
        <v>2025</v>
      </c>
      <c r="D6051" s="2" t="s">
        <v>241</v>
      </c>
      <c r="E6051" s="2" t="s">
        <v>627</v>
      </c>
      <c r="F6051" s="2" t="s">
        <v>855</v>
      </c>
      <c r="G6051" s="2">
        <v>58</v>
      </c>
      <c r="H6051" s="2">
        <v>3.1488627428189999E-4</v>
      </c>
      <c r="I6051" s="2">
        <v>3.5267262719572803E-4</v>
      </c>
      <c r="J6051" s="26" t="s">
        <v>700</v>
      </c>
    </row>
    <row r="6052" spans="1:10" ht="15.75" hidden="1" customHeight="1" x14ac:dyDescent="0.25">
      <c r="A6052" s="2" t="s">
        <v>853</v>
      </c>
      <c r="B6052" s="2" t="s">
        <v>854</v>
      </c>
      <c r="C6052" s="2">
        <v>2025</v>
      </c>
      <c r="D6052" s="2" t="s">
        <v>241</v>
      </c>
      <c r="E6052" s="2" t="s">
        <v>627</v>
      </c>
      <c r="F6052" s="2" t="s">
        <v>856</v>
      </c>
      <c r="G6052" s="2">
        <v>58</v>
      </c>
      <c r="H6052" s="2">
        <v>2.0268200387399999E-5</v>
      </c>
      <c r="I6052" s="2">
        <v>2.2700384433887999E-5</v>
      </c>
      <c r="J6052" s="26" t="s">
        <v>700</v>
      </c>
    </row>
    <row r="6053" spans="1:10" ht="15.75" hidden="1" customHeight="1" x14ac:dyDescent="0.25">
      <c r="A6053" s="2" t="s">
        <v>853</v>
      </c>
      <c r="B6053" s="2" t="s">
        <v>854</v>
      </c>
      <c r="C6053" s="2">
        <v>2025</v>
      </c>
      <c r="D6053" s="2" t="s">
        <v>241</v>
      </c>
      <c r="E6053" s="2" t="s">
        <v>627</v>
      </c>
      <c r="F6053" s="2" t="s">
        <v>857</v>
      </c>
      <c r="G6053" s="2">
        <v>59</v>
      </c>
      <c r="H6053" s="2">
        <v>6.5855131833809997E-4</v>
      </c>
      <c r="I6053" s="2">
        <v>7.3757747653867202E-4</v>
      </c>
      <c r="J6053" s="26" t="s">
        <v>700</v>
      </c>
    </row>
    <row r="6054" spans="1:10" ht="15.75" hidden="1" customHeight="1" x14ac:dyDescent="0.25">
      <c r="A6054" s="2" t="s">
        <v>853</v>
      </c>
      <c r="B6054" s="2" t="s">
        <v>854</v>
      </c>
      <c r="C6054" s="2">
        <v>2025</v>
      </c>
      <c r="D6054" s="2" t="s">
        <v>241</v>
      </c>
      <c r="E6054" s="2" t="s">
        <v>627</v>
      </c>
      <c r="F6054" s="2" t="s">
        <v>856</v>
      </c>
      <c r="G6054" s="2">
        <v>59</v>
      </c>
      <c r="H6054" s="2">
        <v>1.9346322005700001E-5</v>
      </c>
      <c r="I6054" s="2">
        <v>2.1667880646384003E-5</v>
      </c>
      <c r="J6054" s="26" t="s">
        <v>700</v>
      </c>
    </row>
    <row r="6055" spans="1:10" ht="15.75" hidden="1" customHeight="1" x14ac:dyDescent="0.25">
      <c r="A6055" s="2" t="s">
        <v>853</v>
      </c>
      <c r="B6055" s="2" t="s">
        <v>854</v>
      </c>
      <c r="C6055" s="2">
        <v>2025</v>
      </c>
      <c r="D6055" s="2" t="s">
        <v>241</v>
      </c>
      <c r="E6055" s="2" t="s">
        <v>627</v>
      </c>
      <c r="F6055" s="2" t="s">
        <v>859</v>
      </c>
      <c r="G6055" s="2">
        <v>59</v>
      </c>
      <c r="H6055" s="2">
        <v>4.7296147386099997E-5</v>
      </c>
      <c r="I6055" s="2">
        <v>5.2971685072432002E-5</v>
      </c>
      <c r="J6055" s="26" t="s">
        <v>700</v>
      </c>
    </row>
    <row r="6056" spans="1:10" ht="15.75" hidden="1" customHeight="1" x14ac:dyDescent="0.25">
      <c r="A6056" s="2" t="s">
        <v>853</v>
      </c>
      <c r="B6056" s="2" t="s">
        <v>854</v>
      </c>
      <c r="C6056" s="2">
        <v>2025</v>
      </c>
      <c r="D6056" s="2" t="s">
        <v>241</v>
      </c>
      <c r="E6056" s="2" t="s">
        <v>627</v>
      </c>
      <c r="F6056" s="2" t="s">
        <v>858</v>
      </c>
      <c r="G6056" s="2">
        <v>59</v>
      </c>
      <c r="H6056" s="2">
        <v>1.2895930558443E-3</v>
      </c>
      <c r="I6056" s="2">
        <v>1.4443442225456162E-3</v>
      </c>
      <c r="J6056" s="26" t="s">
        <v>700</v>
      </c>
    </row>
    <row r="6057" spans="1:10" ht="15.75" hidden="1" customHeight="1" x14ac:dyDescent="0.25">
      <c r="A6057" s="2" t="s">
        <v>853</v>
      </c>
      <c r="B6057" s="2" t="s">
        <v>854</v>
      </c>
      <c r="C6057" s="2">
        <v>2025</v>
      </c>
      <c r="D6057" s="2" t="s">
        <v>241</v>
      </c>
      <c r="E6057" s="2" t="s">
        <v>627</v>
      </c>
      <c r="F6057" s="2" t="s">
        <v>857</v>
      </c>
      <c r="G6057" s="2">
        <v>60</v>
      </c>
      <c r="H6057" s="2">
        <v>1.588755985722E-4</v>
      </c>
      <c r="I6057" s="2">
        <v>1.7794067040086402E-4</v>
      </c>
      <c r="J6057" s="26" t="s">
        <v>700</v>
      </c>
    </row>
    <row r="6058" spans="1:10" ht="15.75" hidden="1" customHeight="1" x14ac:dyDescent="0.25">
      <c r="A6058" s="2" t="s">
        <v>853</v>
      </c>
      <c r="B6058" s="2" t="s">
        <v>854</v>
      </c>
      <c r="C6058" s="2">
        <v>2025</v>
      </c>
      <c r="D6058" s="2" t="s">
        <v>241</v>
      </c>
      <c r="E6058" s="2" t="s">
        <v>627</v>
      </c>
      <c r="F6058" s="2" t="s">
        <v>859</v>
      </c>
      <c r="G6058" s="2">
        <v>60</v>
      </c>
      <c r="H6058" s="2">
        <v>1.026884128805E-4</v>
      </c>
      <c r="I6058" s="2">
        <v>1.1501102242616001E-4</v>
      </c>
      <c r="J6058" s="26" t="s">
        <v>700</v>
      </c>
    </row>
    <row r="6059" spans="1:10" ht="15.75" hidden="1" customHeight="1" x14ac:dyDescent="0.25">
      <c r="A6059" s="2" t="s">
        <v>853</v>
      </c>
      <c r="B6059" s="2" t="s">
        <v>854</v>
      </c>
      <c r="C6059" s="2">
        <v>2025</v>
      </c>
      <c r="D6059" s="2" t="s">
        <v>241</v>
      </c>
      <c r="E6059" s="2" t="s">
        <v>627</v>
      </c>
      <c r="F6059" s="2" t="s">
        <v>858</v>
      </c>
      <c r="G6059" s="2">
        <v>60</v>
      </c>
      <c r="H6059" s="2">
        <v>2.5443132035433999E-3</v>
      </c>
      <c r="I6059" s="2">
        <v>2.849630787968608E-3</v>
      </c>
      <c r="J6059" s="26" t="s">
        <v>700</v>
      </c>
    </row>
    <row r="6060" spans="1:10" ht="15.75" hidden="1" customHeight="1" x14ac:dyDescent="0.25">
      <c r="A6060" s="2" t="s">
        <v>853</v>
      </c>
      <c r="B6060" s="2" t="s">
        <v>854</v>
      </c>
      <c r="C6060" s="2">
        <v>2025</v>
      </c>
      <c r="D6060" s="2" t="s">
        <v>241</v>
      </c>
      <c r="E6060" s="2" t="s">
        <v>627</v>
      </c>
      <c r="F6060" s="2" t="s">
        <v>858</v>
      </c>
      <c r="G6060" s="2">
        <v>61</v>
      </c>
      <c r="H6060" s="2">
        <v>1.2402198044583E-3</v>
      </c>
      <c r="I6060" s="2">
        <v>1.3890461809932962E-3</v>
      </c>
      <c r="J6060" s="26" t="s">
        <v>700</v>
      </c>
    </row>
    <row r="6061" spans="1:10" ht="15.75" hidden="1" customHeight="1" x14ac:dyDescent="0.25">
      <c r="A6061" s="2" t="s">
        <v>853</v>
      </c>
      <c r="B6061" s="2" t="s">
        <v>854</v>
      </c>
      <c r="C6061" s="2">
        <v>2025</v>
      </c>
      <c r="D6061" s="2" t="s">
        <v>241</v>
      </c>
      <c r="E6061" s="2" t="s">
        <v>627</v>
      </c>
      <c r="F6061" s="2" t="s">
        <v>857</v>
      </c>
      <c r="G6061" s="2">
        <v>61</v>
      </c>
      <c r="H6061" s="2">
        <v>1.539676159155E-4</v>
      </c>
      <c r="I6061" s="2">
        <v>1.7244372982536002E-4</v>
      </c>
      <c r="J6061" s="26" t="s">
        <v>700</v>
      </c>
    </row>
    <row r="6062" spans="1:10" ht="15.75" hidden="1" customHeight="1" x14ac:dyDescent="0.25">
      <c r="A6062" s="2" t="s">
        <v>853</v>
      </c>
      <c r="B6062" s="2" t="s">
        <v>854</v>
      </c>
      <c r="C6062" s="2">
        <v>2025</v>
      </c>
      <c r="D6062" s="2" t="s">
        <v>241</v>
      </c>
      <c r="E6062" s="2" t="s">
        <v>627</v>
      </c>
      <c r="F6062" s="2" t="s">
        <v>859</v>
      </c>
      <c r="G6062" s="2">
        <v>61</v>
      </c>
      <c r="H6062" s="2">
        <v>9.1324669483599995E-5</v>
      </c>
      <c r="I6062" s="2">
        <v>1.02283629821632E-4</v>
      </c>
      <c r="J6062" s="26" t="s">
        <v>700</v>
      </c>
    </row>
    <row r="6063" spans="1:10" ht="15.75" hidden="1" customHeight="1" x14ac:dyDescent="0.25">
      <c r="A6063" s="2" t="s">
        <v>853</v>
      </c>
      <c r="B6063" s="2" t="s">
        <v>854</v>
      </c>
      <c r="C6063" s="2">
        <v>2025</v>
      </c>
      <c r="D6063" s="2" t="s">
        <v>241</v>
      </c>
      <c r="E6063" s="2" t="s">
        <v>627</v>
      </c>
      <c r="F6063" s="2" t="s">
        <v>856</v>
      </c>
      <c r="G6063" s="2">
        <v>61</v>
      </c>
      <c r="H6063" s="2">
        <v>1.90382870642E-5</v>
      </c>
      <c r="I6063" s="2">
        <v>2.1322881511904003E-5</v>
      </c>
      <c r="J6063" s="26" t="s">
        <v>700</v>
      </c>
    </row>
    <row r="6064" spans="1:10" ht="15.75" hidden="1" customHeight="1" x14ac:dyDescent="0.25">
      <c r="A6064" s="2" t="s">
        <v>853</v>
      </c>
      <c r="B6064" s="2" t="s">
        <v>854</v>
      </c>
      <c r="C6064" s="2">
        <v>2025</v>
      </c>
      <c r="D6064" s="2" t="s">
        <v>241</v>
      </c>
      <c r="E6064" s="2" t="s">
        <v>627</v>
      </c>
      <c r="F6064" s="2" t="s">
        <v>855</v>
      </c>
      <c r="G6064" s="2">
        <v>61</v>
      </c>
      <c r="H6064" s="2">
        <v>3.4311288618479998E-4</v>
      </c>
      <c r="I6064" s="2">
        <v>3.84286432526976E-4</v>
      </c>
      <c r="J6064" s="26" t="s">
        <v>700</v>
      </c>
    </row>
    <row r="6065" spans="1:10" ht="15.75" hidden="1" customHeight="1" x14ac:dyDescent="0.25">
      <c r="A6065" s="2" t="s">
        <v>853</v>
      </c>
      <c r="B6065" s="2" t="s">
        <v>854</v>
      </c>
      <c r="C6065" s="2">
        <v>2025</v>
      </c>
      <c r="D6065" s="2" t="s">
        <v>241</v>
      </c>
      <c r="E6065" s="2" t="s">
        <v>627</v>
      </c>
      <c r="F6065" s="2" t="s">
        <v>859</v>
      </c>
      <c r="G6065" s="2">
        <v>62</v>
      </c>
      <c r="H6065" s="2">
        <v>8.8693137513500003E-5</v>
      </c>
      <c r="I6065" s="2">
        <v>9.9336314015120017E-5</v>
      </c>
      <c r="J6065" s="26" t="s">
        <v>700</v>
      </c>
    </row>
    <row r="6066" spans="1:10" ht="15.75" hidden="1" customHeight="1" x14ac:dyDescent="0.25">
      <c r="A6066" s="2" t="s">
        <v>853</v>
      </c>
      <c r="B6066" s="2" t="s">
        <v>854</v>
      </c>
      <c r="C6066" s="2">
        <v>2025</v>
      </c>
      <c r="D6066" s="2" t="s">
        <v>241</v>
      </c>
      <c r="E6066" s="2" t="s">
        <v>627</v>
      </c>
      <c r="F6066" s="2" t="s">
        <v>856</v>
      </c>
      <c r="G6066" s="2">
        <v>62</v>
      </c>
      <c r="H6066" s="2">
        <v>1.8476501281799999E-5</v>
      </c>
      <c r="I6066" s="2">
        <v>2.0693681435616E-5</v>
      </c>
      <c r="J6066" s="26" t="s">
        <v>700</v>
      </c>
    </row>
    <row r="6067" spans="1:10" ht="15.75" hidden="1" customHeight="1" x14ac:dyDescent="0.25">
      <c r="A6067" s="2" t="s">
        <v>853</v>
      </c>
      <c r="B6067" s="2" t="s">
        <v>854</v>
      </c>
      <c r="C6067" s="2">
        <v>2025</v>
      </c>
      <c r="D6067" s="2" t="s">
        <v>241</v>
      </c>
      <c r="E6067" s="2" t="s">
        <v>627</v>
      </c>
      <c r="F6067" s="2" t="s">
        <v>857</v>
      </c>
      <c r="G6067" s="2">
        <v>62</v>
      </c>
      <c r="H6067" s="2">
        <v>1.8905455362980001E-4</v>
      </c>
      <c r="I6067" s="2">
        <v>2.1174110006537603E-4</v>
      </c>
      <c r="J6067" s="26" t="s">
        <v>700</v>
      </c>
    </row>
    <row r="6068" spans="1:10" ht="15.75" hidden="1" customHeight="1" x14ac:dyDescent="0.25">
      <c r="A6068" s="2" t="s">
        <v>853</v>
      </c>
      <c r="B6068" s="2" t="s">
        <v>854</v>
      </c>
      <c r="C6068" s="2">
        <v>2025</v>
      </c>
      <c r="D6068" s="2" t="s">
        <v>241</v>
      </c>
      <c r="E6068" s="2" t="s">
        <v>627</v>
      </c>
      <c r="F6068" s="2" t="s">
        <v>856</v>
      </c>
      <c r="G6068" s="2">
        <v>63</v>
      </c>
      <c r="H6068" s="2">
        <v>3.7143183362800001E-5</v>
      </c>
      <c r="I6068" s="2">
        <v>4.1600365366336003E-5</v>
      </c>
      <c r="J6068" s="26" t="s">
        <v>700</v>
      </c>
    </row>
    <row r="6069" spans="1:10" ht="15.75" hidden="1" customHeight="1" x14ac:dyDescent="0.25">
      <c r="A6069" s="2" t="s">
        <v>853</v>
      </c>
      <c r="B6069" s="2" t="s">
        <v>854</v>
      </c>
      <c r="C6069" s="2">
        <v>2025</v>
      </c>
      <c r="D6069" s="2" t="s">
        <v>241</v>
      </c>
      <c r="E6069" s="2" t="s">
        <v>627</v>
      </c>
      <c r="F6069" s="2" t="s">
        <v>859</v>
      </c>
      <c r="G6069" s="2">
        <v>63</v>
      </c>
      <c r="H6069" s="2">
        <v>4.3843174353200003E-5</v>
      </c>
      <c r="I6069" s="2">
        <v>4.9104355275584006E-5</v>
      </c>
      <c r="J6069" s="26" t="s">
        <v>700</v>
      </c>
    </row>
    <row r="6070" spans="1:10" ht="15.75" hidden="1" customHeight="1" x14ac:dyDescent="0.25">
      <c r="A6070" s="2" t="s">
        <v>853</v>
      </c>
      <c r="B6070" s="2" t="s">
        <v>854</v>
      </c>
      <c r="C6070" s="2">
        <v>2025</v>
      </c>
      <c r="D6070" s="2" t="s">
        <v>241</v>
      </c>
      <c r="E6070" s="2" t="s">
        <v>627</v>
      </c>
      <c r="F6070" s="2" t="s">
        <v>857</v>
      </c>
      <c r="G6070" s="2">
        <v>63</v>
      </c>
      <c r="H6070" s="2">
        <v>3.2899873622230003E-4</v>
      </c>
      <c r="I6070" s="2">
        <v>3.6847858456897606E-4</v>
      </c>
      <c r="J6070" s="26" t="s">
        <v>700</v>
      </c>
    </row>
    <row r="6071" spans="1:10" ht="15.75" hidden="1" customHeight="1" x14ac:dyDescent="0.25">
      <c r="A6071" s="2" t="s">
        <v>853</v>
      </c>
      <c r="B6071" s="2" t="s">
        <v>854</v>
      </c>
      <c r="C6071" s="2">
        <v>2025</v>
      </c>
      <c r="D6071" s="2" t="s">
        <v>241</v>
      </c>
      <c r="E6071" s="2" t="s">
        <v>627</v>
      </c>
      <c r="F6071" s="2" t="s">
        <v>858</v>
      </c>
      <c r="G6071" s="2">
        <v>63</v>
      </c>
      <c r="H6071" s="2">
        <v>3.8043089443817999E-3</v>
      </c>
      <c r="I6071" s="2">
        <v>4.2608260177076163E-3</v>
      </c>
      <c r="J6071" s="26" t="s">
        <v>700</v>
      </c>
    </row>
    <row r="6072" spans="1:10" ht="15.75" hidden="1" customHeight="1" x14ac:dyDescent="0.25">
      <c r="A6072" s="2" t="s">
        <v>853</v>
      </c>
      <c r="B6072" s="2" t="s">
        <v>854</v>
      </c>
      <c r="C6072" s="2">
        <v>2025</v>
      </c>
      <c r="D6072" s="2" t="s">
        <v>241</v>
      </c>
      <c r="E6072" s="2" t="s">
        <v>627</v>
      </c>
      <c r="F6072" s="2" t="s">
        <v>858</v>
      </c>
      <c r="G6072" s="2">
        <v>64</v>
      </c>
      <c r="H6072" s="2">
        <v>1.1879869271069999E-3</v>
      </c>
      <c r="I6072" s="2">
        <v>1.3305453583598401E-3</v>
      </c>
      <c r="J6072" s="26" t="s">
        <v>700</v>
      </c>
    </row>
    <row r="6073" spans="1:10" ht="15.75" hidden="1" customHeight="1" x14ac:dyDescent="0.25">
      <c r="A6073" s="2" t="s">
        <v>853</v>
      </c>
      <c r="B6073" s="2" t="s">
        <v>854</v>
      </c>
      <c r="C6073" s="2">
        <v>2025</v>
      </c>
      <c r="D6073" s="2" t="s">
        <v>241</v>
      </c>
      <c r="E6073" s="2" t="s">
        <v>627</v>
      </c>
      <c r="F6073" s="2" t="s">
        <v>857</v>
      </c>
      <c r="G6073" s="2">
        <v>64</v>
      </c>
      <c r="H6073" s="2">
        <v>3.5226522595619997E-4</v>
      </c>
      <c r="I6073" s="2">
        <v>3.94537053070944E-4</v>
      </c>
      <c r="J6073" s="26" t="s">
        <v>700</v>
      </c>
    </row>
    <row r="6074" spans="1:10" ht="15.75" hidden="1" customHeight="1" x14ac:dyDescent="0.25">
      <c r="A6074" s="2" t="s">
        <v>853</v>
      </c>
      <c r="B6074" s="2" t="s">
        <v>854</v>
      </c>
      <c r="C6074" s="2">
        <v>2025</v>
      </c>
      <c r="D6074" s="2" t="s">
        <v>241</v>
      </c>
      <c r="E6074" s="2" t="s">
        <v>627</v>
      </c>
      <c r="F6074" s="2" t="s">
        <v>860</v>
      </c>
      <c r="G6074" s="2">
        <v>65</v>
      </c>
      <c r="H6074" s="2">
        <v>2.226731885457E-4</v>
      </c>
      <c r="I6074" s="2">
        <v>2.4939397117118404E-4</v>
      </c>
      <c r="J6074" s="26" t="s">
        <v>701</v>
      </c>
    </row>
    <row r="6075" spans="1:10" ht="15.75" hidden="1" customHeight="1" x14ac:dyDescent="0.25">
      <c r="A6075" s="2" t="s">
        <v>853</v>
      </c>
      <c r="B6075" s="2" t="s">
        <v>854</v>
      </c>
      <c r="C6075" s="2">
        <v>2025</v>
      </c>
      <c r="D6075" s="2" t="s">
        <v>241</v>
      </c>
      <c r="E6075" s="2" t="s">
        <v>627</v>
      </c>
      <c r="F6075" s="2" t="s">
        <v>857</v>
      </c>
      <c r="G6075" s="2">
        <v>65</v>
      </c>
      <c r="H6075" s="2">
        <v>1.716833357932E-4</v>
      </c>
      <c r="I6075" s="2">
        <v>1.92285336088384E-4</v>
      </c>
      <c r="J6075" s="26" t="s">
        <v>700</v>
      </c>
    </row>
    <row r="6076" spans="1:10" ht="15.75" hidden="1" customHeight="1" x14ac:dyDescent="0.25">
      <c r="A6076" s="2" t="s">
        <v>853</v>
      </c>
      <c r="B6076" s="2" t="s">
        <v>854</v>
      </c>
      <c r="C6076" s="2">
        <v>2025</v>
      </c>
      <c r="D6076" s="2" t="s">
        <v>241</v>
      </c>
      <c r="E6076" s="2" t="s">
        <v>627</v>
      </c>
      <c r="F6076" s="2" t="s">
        <v>858</v>
      </c>
      <c r="G6076" s="2">
        <v>65</v>
      </c>
      <c r="H6076" s="2">
        <v>2.3338057799265001E-3</v>
      </c>
      <c r="I6076" s="2">
        <v>2.6138624735176806E-3</v>
      </c>
      <c r="J6076" s="26" t="s">
        <v>700</v>
      </c>
    </row>
    <row r="6077" spans="1:10" ht="15.75" hidden="1" customHeight="1" x14ac:dyDescent="0.25">
      <c r="A6077" s="2" t="s">
        <v>853</v>
      </c>
      <c r="B6077" s="2" t="s">
        <v>854</v>
      </c>
      <c r="C6077" s="2">
        <v>2025</v>
      </c>
      <c r="D6077" s="2" t="s">
        <v>241</v>
      </c>
      <c r="E6077" s="2" t="s">
        <v>627</v>
      </c>
      <c r="F6077" s="2" t="s">
        <v>856</v>
      </c>
      <c r="G6077" s="2">
        <v>66</v>
      </c>
      <c r="H6077" s="2">
        <v>1.6131774828000001E-5</v>
      </c>
      <c r="I6077" s="2">
        <v>1.8067587807360002E-5</v>
      </c>
      <c r="J6077" s="26" t="s">
        <v>700</v>
      </c>
    </row>
    <row r="6078" spans="1:10" ht="15.75" hidden="1" customHeight="1" x14ac:dyDescent="0.25">
      <c r="A6078" s="2" t="s">
        <v>853</v>
      </c>
      <c r="B6078" s="2" t="s">
        <v>854</v>
      </c>
      <c r="C6078" s="2">
        <v>2025</v>
      </c>
      <c r="D6078" s="2" t="s">
        <v>241</v>
      </c>
      <c r="E6078" s="2" t="s">
        <v>627</v>
      </c>
      <c r="F6078" s="2" t="s">
        <v>860</v>
      </c>
      <c r="G6078" s="2">
        <v>66</v>
      </c>
      <c r="H6078" s="2">
        <v>2.209326630691E-4</v>
      </c>
      <c r="I6078" s="2">
        <v>2.4744458263739204E-4</v>
      </c>
      <c r="J6078" s="26" t="s">
        <v>701</v>
      </c>
    </row>
    <row r="6079" spans="1:10" ht="15.75" hidden="1" customHeight="1" x14ac:dyDescent="0.25">
      <c r="A6079" s="2" t="s">
        <v>853</v>
      </c>
      <c r="B6079" s="2" t="s">
        <v>854</v>
      </c>
      <c r="C6079" s="2">
        <v>2025</v>
      </c>
      <c r="D6079" s="2" t="s">
        <v>241</v>
      </c>
      <c r="E6079" s="2" t="s">
        <v>627</v>
      </c>
      <c r="F6079" s="2" t="s">
        <v>857</v>
      </c>
      <c r="G6079" s="2">
        <v>66</v>
      </c>
      <c r="H6079" s="2">
        <v>6.0101131384729996E-4</v>
      </c>
      <c r="I6079" s="2">
        <v>6.7313267150897603E-4</v>
      </c>
      <c r="J6079" s="26" t="s">
        <v>700</v>
      </c>
    </row>
    <row r="6080" spans="1:10" ht="15.75" hidden="1" customHeight="1" x14ac:dyDescent="0.25">
      <c r="A6080" s="2" t="s">
        <v>853</v>
      </c>
      <c r="B6080" s="2" t="s">
        <v>854</v>
      </c>
      <c r="C6080" s="2">
        <v>2025</v>
      </c>
      <c r="D6080" s="2" t="s">
        <v>241</v>
      </c>
      <c r="E6080" s="2" t="s">
        <v>627</v>
      </c>
      <c r="F6080" s="2" t="s">
        <v>859</v>
      </c>
      <c r="G6080" s="2">
        <v>66</v>
      </c>
      <c r="H6080" s="2">
        <v>4.4152726331999998E-5</v>
      </c>
      <c r="I6080" s="2">
        <v>4.9451053491840004E-5</v>
      </c>
      <c r="J6080" s="26" t="s">
        <v>700</v>
      </c>
    </row>
    <row r="6081" spans="1:10" ht="15.75" hidden="1" customHeight="1" x14ac:dyDescent="0.25">
      <c r="A6081" s="2" t="s">
        <v>853</v>
      </c>
      <c r="B6081" s="2" t="s">
        <v>854</v>
      </c>
      <c r="C6081" s="2">
        <v>2025</v>
      </c>
      <c r="D6081" s="2" t="s">
        <v>241</v>
      </c>
      <c r="E6081" s="2" t="s">
        <v>627</v>
      </c>
      <c r="F6081" s="2" t="s">
        <v>855</v>
      </c>
      <c r="G6081" s="2">
        <v>67</v>
      </c>
      <c r="H6081" s="2">
        <v>3.3756301854739998E-4</v>
      </c>
      <c r="I6081" s="2">
        <v>3.7807058077308803E-4</v>
      </c>
      <c r="J6081" s="26" t="s">
        <v>700</v>
      </c>
    </row>
    <row r="6082" spans="1:10" ht="15.75" hidden="1" customHeight="1" x14ac:dyDescent="0.25">
      <c r="A6082" s="2" t="s">
        <v>853</v>
      </c>
      <c r="B6082" s="2" t="s">
        <v>854</v>
      </c>
      <c r="C6082" s="2">
        <v>2025</v>
      </c>
      <c r="D6082" s="2" t="s">
        <v>241</v>
      </c>
      <c r="E6082" s="2" t="s">
        <v>627</v>
      </c>
      <c r="F6082" s="2" t="s">
        <v>859</v>
      </c>
      <c r="G6082" s="2">
        <v>67</v>
      </c>
      <c r="H6082" s="2">
        <v>4.0983046346799998E-5</v>
      </c>
      <c r="I6082" s="2">
        <v>4.5901011908416005E-5</v>
      </c>
      <c r="J6082" s="26" t="s">
        <v>700</v>
      </c>
    </row>
    <row r="6083" spans="1:10" ht="15.75" hidden="1" customHeight="1" x14ac:dyDescent="0.25">
      <c r="A6083" s="2" t="s">
        <v>853</v>
      </c>
      <c r="B6083" s="2" t="s">
        <v>854</v>
      </c>
      <c r="C6083" s="2">
        <v>2025</v>
      </c>
      <c r="D6083" s="2" t="s">
        <v>241</v>
      </c>
      <c r="E6083" s="2" t="s">
        <v>627</v>
      </c>
      <c r="F6083" s="2" t="s">
        <v>858</v>
      </c>
      <c r="G6083" s="2">
        <v>67</v>
      </c>
      <c r="H6083" s="2">
        <v>1.1355569586158E-3</v>
      </c>
      <c r="I6083" s="2">
        <v>1.2718237936496961E-3</v>
      </c>
      <c r="J6083" s="26" t="s">
        <v>700</v>
      </c>
    </row>
    <row r="6084" spans="1:10" ht="15.75" hidden="1" customHeight="1" x14ac:dyDescent="0.25">
      <c r="A6084" s="2" t="s">
        <v>853</v>
      </c>
      <c r="B6084" s="2" t="s">
        <v>854</v>
      </c>
      <c r="C6084" s="2">
        <v>2025</v>
      </c>
      <c r="D6084" s="2" t="s">
        <v>241</v>
      </c>
      <c r="E6084" s="2" t="s">
        <v>627</v>
      </c>
      <c r="F6084" s="2" t="s">
        <v>857</v>
      </c>
      <c r="G6084" s="2">
        <v>68</v>
      </c>
      <c r="H6084" s="2">
        <v>2.9647813062179997E-4</v>
      </c>
      <c r="I6084" s="2">
        <v>3.3205550629641602E-4</v>
      </c>
      <c r="J6084" s="26" t="s">
        <v>700</v>
      </c>
    </row>
    <row r="6085" spans="1:10" ht="15.75" hidden="1" customHeight="1" x14ac:dyDescent="0.25">
      <c r="A6085" s="2" t="s">
        <v>853</v>
      </c>
      <c r="B6085" s="2" t="s">
        <v>854</v>
      </c>
      <c r="C6085" s="2">
        <v>2025</v>
      </c>
      <c r="D6085" s="2" t="s">
        <v>241</v>
      </c>
      <c r="E6085" s="2" t="s">
        <v>627</v>
      </c>
      <c r="F6085" s="2" t="s">
        <v>858</v>
      </c>
      <c r="G6085" s="2">
        <v>68</v>
      </c>
      <c r="H6085" s="2">
        <v>1.2192230205982999E-3</v>
      </c>
      <c r="I6085" s="2">
        <v>1.3655297830700961E-3</v>
      </c>
      <c r="J6085" s="26" t="s">
        <v>700</v>
      </c>
    </row>
    <row r="6086" spans="1:10" ht="15.75" hidden="1" customHeight="1" x14ac:dyDescent="0.25">
      <c r="A6086" s="2" t="s">
        <v>853</v>
      </c>
      <c r="B6086" s="2" t="s">
        <v>854</v>
      </c>
      <c r="C6086" s="2">
        <v>2025</v>
      </c>
      <c r="D6086" s="2" t="s">
        <v>241</v>
      </c>
      <c r="E6086" s="2" t="s">
        <v>627</v>
      </c>
      <c r="F6086" s="2" t="s">
        <v>859</v>
      </c>
      <c r="G6086" s="2">
        <v>68</v>
      </c>
      <c r="H6086" s="2">
        <v>4.0450817323300003E-5</v>
      </c>
      <c r="I6086" s="2">
        <v>4.5304915402096008E-5</v>
      </c>
      <c r="J6086" s="26" t="s">
        <v>700</v>
      </c>
    </row>
    <row r="6087" spans="1:10" ht="15.75" hidden="1" customHeight="1" x14ac:dyDescent="0.25">
      <c r="A6087" s="2" t="s">
        <v>853</v>
      </c>
      <c r="B6087" s="2" t="s">
        <v>854</v>
      </c>
      <c r="C6087" s="2">
        <v>2025</v>
      </c>
      <c r="D6087" s="2" t="s">
        <v>241</v>
      </c>
      <c r="E6087" s="2" t="s">
        <v>627</v>
      </c>
      <c r="F6087" s="2" t="s">
        <v>857</v>
      </c>
      <c r="G6087" s="2">
        <v>69</v>
      </c>
      <c r="H6087" s="2">
        <v>1.368997181999E-4</v>
      </c>
      <c r="I6087" s="2">
        <v>1.5332768438388803E-4</v>
      </c>
      <c r="J6087" s="26" t="s">
        <v>700</v>
      </c>
    </row>
    <row r="6088" spans="1:10" ht="15.75" hidden="1" customHeight="1" x14ac:dyDescent="0.25">
      <c r="A6088" s="2" t="s">
        <v>853</v>
      </c>
      <c r="B6088" s="2" t="s">
        <v>854</v>
      </c>
      <c r="C6088" s="2">
        <v>2025</v>
      </c>
      <c r="D6088" s="2" t="s">
        <v>241</v>
      </c>
      <c r="E6088" s="2" t="s">
        <v>627</v>
      </c>
      <c r="F6088" s="2" t="s">
        <v>858</v>
      </c>
      <c r="G6088" s="2">
        <v>69</v>
      </c>
      <c r="H6088" s="2">
        <v>1.1057532392442001E-3</v>
      </c>
      <c r="I6088" s="2">
        <v>1.2384436279535042E-3</v>
      </c>
      <c r="J6088" s="26" t="s">
        <v>700</v>
      </c>
    </row>
    <row r="6089" spans="1:10" ht="15.75" hidden="1" customHeight="1" x14ac:dyDescent="0.25">
      <c r="A6089" s="2" t="s">
        <v>853</v>
      </c>
      <c r="B6089" s="2" t="s">
        <v>854</v>
      </c>
      <c r="C6089" s="2">
        <v>2025</v>
      </c>
      <c r="D6089" s="2" t="s">
        <v>241</v>
      </c>
      <c r="E6089" s="2" t="s">
        <v>627</v>
      </c>
      <c r="F6089" s="2" t="s">
        <v>855</v>
      </c>
      <c r="G6089" s="2">
        <v>69</v>
      </c>
      <c r="H6089" s="2">
        <v>5.6882668286560004E-4</v>
      </c>
      <c r="I6089" s="2">
        <v>6.3708588480947213E-4</v>
      </c>
      <c r="J6089" s="26" t="s">
        <v>700</v>
      </c>
    </row>
    <row r="6090" spans="1:10" ht="15.75" hidden="1" customHeight="1" x14ac:dyDescent="0.25">
      <c r="A6090" s="2" t="s">
        <v>853</v>
      </c>
      <c r="B6090" s="2" t="s">
        <v>854</v>
      </c>
      <c r="C6090" s="2">
        <v>2025</v>
      </c>
      <c r="D6090" s="2" t="s">
        <v>241</v>
      </c>
      <c r="E6090" s="2" t="s">
        <v>627</v>
      </c>
      <c r="F6090" s="2" t="s">
        <v>859</v>
      </c>
      <c r="G6090" s="2">
        <v>69</v>
      </c>
      <c r="H6090" s="2">
        <v>4.0269715100300003E-5</v>
      </c>
      <c r="I6090" s="2">
        <v>4.5102080912336011E-5</v>
      </c>
      <c r="J6090" s="26" t="s">
        <v>700</v>
      </c>
    </row>
    <row r="6091" spans="1:10" ht="15.75" hidden="1" customHeight="1" x14ac:dyDescent="0.25">
      <c r="A6091" s="2" t="s">
        <v>853</v>
      </c>
      <c r="B6091" s="2" t="s">
        <v>854</v>
      </c>
      <c r="C6091" s="2">
        <v>2025</v>
      </c>
      <c r="D6091" s="2" t="s">
        <v>241</v>
      </c>
      <c r="E6091" s="2" t="s">
        <v>627</v>
      </c>
      <c r="F6091" s="2" t="s">
        <v>860</v>
      </c>
      <c r="G6091" s="2">
        <v>69</v>
      </c>
      <c r="H6091" s="2">
        <v>2.132583467755E-4</v>
      </c>
      <c r="I6091" s="2">
        <v>2.3884934838856002E-4</v>
      </c>
      <c r="J6091" s="26" t="s">
        <v>701</v>
      </c>
    </row>
    <row r="6092" spans="1:10" ht="15.75" hidden="1" customHeight="1" x14ac:dyDescent="0.25">
      <c r="A6092" s="2" t="s">
        <v>853</v>
      </c>
      <c r="B6092" s="2" t="s">
        <v>854</v>
      </c>
      <c r="C6092" s="2">
        <v>2025</v>
      </c>
      <c r="D6092" s="2" t="s">
        <v>241</v>
      </c>
      <c r="E6092" s="2" t="s">
        <v>627</v>
      </c>
      <c r="F6092" s="2" t="s">
        <v>860</v>
      </c>
      <c r="G6092" s="2">
        <v>70</v>
      </c>
      <c r="H6092" s="2">
        <v>2.0724622299890001E-4</v>
      </c>
      <c r="I6092" s="2">
        <v>2.3211576975876803E-4</v>
      </c>
      <c r="J6092" s="26" t="s">
        <v>701</v>
      </c>
    </row>
    <row r="6093" spans="1:10" ht="15.75" hidden="1" customHeight="1" x14ac:dyDescent="0.25">
      <c r="A6093" s="2" t="s">
        <v>853</v>
      </c>
      <c r="B6093" s="2" t="s">
        <v>854</v>
      </c>
      <c r="C6093" s="2">
        <v>2025</v>
      </c>
      <c r="D6093" s="2" t="s">
        <v>241</v>
      </c>
      <c r="E6093" s="2" t="s">
        <v>627</v>
      </c>
      <c r="F6093" s="2" t="s">
        <v>857</v>
      </c>
      <c r="G6093" s="2">
        <v>70</v>
      </c>
      <c r="H6093" s="2">
        <v>2.9687232745350002E-4</v>
      </c>
      <c r="I6093" s="2">
        <v>3.3249700674792005E-4</v>
      </c>
      <c r="J6093" s="26" t="s">
        <v>700</v>
      </c>
    </row>
    <row r="6094" spans="1:10" ht="15.75" hidden="1" customHeight="1" x14ac:dyDescent="0.25">
      <c r="A6094" s="2" t="s">
        <v>853</v>
      </c>
      <c r="B6094" s="2" t="s">
        <v>854</v>
      </c>
      <c r="C6094" s="2">
        <v>2025</v>
      </c>
      <c r="D6094" s="2" t="s">
        <v>241</v>
      </c>
      <c r="E6094" s="2" t="s">
        <v>627</v>
      </c>
      <c r="F6094" s="2" t="s">
        <v>857</v>
      </c>
      <c r="G6094" s="2">
        <v>71</v>
      </c>
      <c r="H6094" s="2">
        <v>1.3569355360230001E-4</v>
      </c>
      <c r="I6094" s="2">
        <v>1.5197678003457603E-4</v>
      </c>
      <c r="J6094" s="26" t="s">
        <v>700</v>
      </c>
    </row>
    <row r="6095" spans="1:10" ht="15.75" hidden="1" customHeight="1" x14ac:dyDescent="0.25">
      <c r="A6095" s="2" t="s">
        <v>853</v>
      </c>
      <c r="B6095" s="2" t="s">
        <v>854</v>
      </c>
      <c r="C6095" s="2">
        <v>2025</v>
      </c>
      <c r="D6095" s="2" t="s">
        <v>241</v>
      </c>
      <c r="E6095" s="2" t="s">
        <v>627</v>
      </c>
      <c r="F6095" s="2" t="s">
        <v>855</v>
      </c>
      <c r="G6095" s="2">
        <v>71</v>
      </c>
      <c r="H6095" s="2">
        <v>3.0531990341840001E-4</v>
      </c>
      <c r="I6095" s="2">
        <v>3.4195829182860805E-4</v>
      </c>
      <c r="J6095" s="26" t="s">
        <v>700</v>
      </c>
    </row>
    <row r="6096" spans="1:10" ht="15.75" hidden="1" customHeight="1" x14ac:dyDescent="0.25">
      <c r="A6096" s="2" t="s">
        <v>853</v>
      </c>
      <c r="B6096" s="2" t="s">
        <v>854</v>
      </c>
      <c r="C6096" s="2">
        <v>2025</v>
      </c>
      <c r="D6096" s="2" t="s">
        <v>241</v>
      </c>
      <c r="E6096" s="2" t="s">
        <v>627</v>
      </c>
      <c r="F6096" s="2" t="s">
        <v>858</v>
      </c>
      <c r="G6096" s="2">
        <v>71</v>
      </c>
      <c r="H6096" s="2">
        <v>1.0692788055166999E-3</v>
      </c>
      <c r="I6096" s="2">
        <v>1.197592262178704E-3</v>
      </c>
      <c r="J6096" s="26" t="s">
        <v>700</v>
      </c>
    </row>
    <row r="6097" spans="1:10" ht="15.75" hidden="1" customHeight="1" x14ac:dyDescent="0.25">
      <c r="A6097" s="2" t="s">
        <v>853</v>
      </c>
      <c r="B6097" s="2" t="s">
        <v>854</v>
      </c>
      <c r="C6097" s="2">
        <v>2025</v>
      </c>
      <c r="D6097" s="2" t="s">
        <v>241</v>
      </c>
      <c r="E6097" s="2" t="s">
        <v>627</v>
      </c>
      <c r="F6097" s="2" t="s">
        <v>859</v>
      </c>
      <c r="G6097" s="2">
        <v>71</v>
      </c>
      <c r="H6097" s="2">
        <v>4.2900581320300002E-5</v>
      </c>
      <c r="I6097" s="2">
        <v>4.8048651078736007E-5</v>
      </c>
      <c r="J6097" s="26" t="s">
        <v>700</v>
      </c>
    </row>
    <row r="6098" spans="1:10" ht="15.75" hidden="1" customHeight="1" x14ac:dyDescent="0.25">
      <c r="A6098" s="2" t="s">
        <v>853</v>
      </c>
      <c r="B6098" s="2" t="s">
        <v>854</v>
      </c>
      <c r="C6098" s="2">
        <v>2025</v>
      </c>
      <c r="D6098" s="2" t="s">
        <v>241</v>
      </c>
      <c r="E6098" s="2" t="s">
        <v>627</v>
      </c>
      <c r="F6098" s="2" t="s">
        <v>860</v>
      </c>
      <c r="G6098" s="2">
        <v>72</v>
      </c>
      <c r="H6098" s="2">
        <v>2.0370043057480001E-4</v>
      </c>
      <c r="I6098" s="2">
        <v>2.2814448224377603E-4</v>
      </c>
      <c r="J6098" s="26" t="s">
        <v>701</v>
      </c>
    </row>
    <row r="6099" spans="1:10" ht="15.75" hidden="1" customHeight="1" x14ac:dyDescent="0.25">
      <c r="A6099" s="2" t="s">
        <v>853</v>
      </c>
      <c r="B6099" s="2" t="s">
        <v>854</v>
      </c>
      <c r="C6099" s="2">
        <v>2025</v>
      </c>
      <c r="D6099" s="2" t="s">
        <v>241</v>
      </c>
      <c r="E6099" s="2" t="s">
        <v>627</v>
      </c>
      <c r="F6099" s="2" t="s">
        <v>858</v>
      </c>
      <c r="G6099" s="2">
        <v>72</v>
      </c>
      <c r="H6099" s="2">
        <v>3.3383235568181001E-3</v>
      </c>
      <c r="I6099" s="2">
        <v>3.7389223836362725E-3</v>
      </c>
      <c r="J6099" s="26" t="s">
        <v>700</v>
      </c>
    </row>
    <row r="6100" spans="1:10" ht="15.75" hidden="1" customHeight="1" x14ac:dyDescent="0.25">
      <c r="A6100" s="2" t="s">
        <v>853</v>
      </c>
      <c r="B6100" s="2" t="s">
        <v>854</v>
      </c>
      <c r="C6100" s="2">
        <v>2025</v>
      </c>
      <c r="D6100" s="2" t="s">
        <v>241</v>
      </c>
      <c r="E6100" s="2" t="s">
        <v>627</v>
      </c>
      <c r="F6100" s="2" t="s">
        <v>857</v>
      </c>
      <c r="G6100" s="2">
        <v>72</v>
      </c>
      <c r="H6100" s="2">
        <v>1.3315827527549999E-4</v>
      </c>
      <c r="I6100" s="2">
        <v>1.4913726830856E-4</v>
      </c>
      <c r="J6100" s="26" t="s">
        <v>700</v>
      </c>
    </row>
    <row r="6101" spans="1:10" ht="15.75" hidden="1" customHeight="1" x14ac:dyDescent="0.25">
      <c r="A6101" s="2" t="s">
        <v>853</v>
      </c>
      <c r="B6101" s="2" t="s">
        <v>854</v>
      </c>
      <c r="C6101" s="2">
        <v>2025</v>
      </c>
      <c r="D6101" s="2" t="s">
        <v>241</v>
      </c>
      <c r="E6101" s="2" t="s">
        <v>627</v>
      </c>
      <c r="F6101" s="2" t="s">
        <v>855</v>
      </c>
      <c r="G6101" s="2">
        <v>72</v>
      </c>
      <c r="H6101" s="2">
        <v>3.2598921097820002E-4</v>
      </c>
      <c r="I6101" s="2">
        <v>3.6510791629558404E-4</v>
      </c>
      <c r="J6101" s="26" t="s">
        <v>700</v>
      </c>
    </row>
    <row r="6102" spans="1:10" ht="15.75" hidden="1" customHeight="1" x14ac:dyDescent="0.25">
      <c r="A6102" s="2" t="s">
        <v>853</v>
      </c>
      <c r="B6102" s="2" t="s">
        <v>854</v>
      </c>
      <c r="C6102" s="2">
        <v>2025</v>
      </c>
      <c r="D6102" s="2" t="s">
        <v>241</v>
      </c>
      <c r="E6102" s="2" t="s">
        <v>627</v>
      </c>
      <c r="F6102" s="2" t="s">
        <v>859</v>
      </c>
      <c r="G6102" s="2">
        <v>74</v>
      </c>
      <c r="H6102" s="2">
        <v>4.0934010030500002E-5</v>
      </c>
      <c r="I6102" s="2">
        <v>4.5846091234160005E-5</v>
      </c>
      <c r="J6102" s="26" t="s">
        <v>700</v>
      </c>
    </row>
    <row r="6103" spans="1:10" ht="15.75" hidden="1" customHeight="1" x14ac:dyDescent="0.25">
      <c r="A6103" s="2" t="s">
        <v>853</v>
      </c>
      <c r="B6103" s="2" t="s">
        <v>854</v>
      </c>
      <c r="C6103" s="2">
        <v>2025</v>
      </c>
      <c r="D6103" s="2" t="s">
        <v>241</v>
      </c>
      <c r="E6103" s="2" t="s">
        <v>627</v>
      </c>
      <c r="F6103" s="2" t="s">
        <v>857</v>
      </c>
      <c r="G6103" s="2">
        <v>74</v>
      </c>
      <c r="H6103" s="2">
        <v>2.5900197215379997E-4</v>
      </c>
      <c r="I6103" s="2">
        <v>2.90082208812256E-4</v>
      </c>
      <c r="J6103" s="26" t="s">
        <v>700</v>
      </c>
    </row>
    <row r="6104" spans="1:10" ht="15.75" hidden="1" customHeight="1" x14ac:dyDescent="0.25">
      <c r="A6104" s="2" t="s">
        <v>853</v>
      </c>
      <c r="B6104" s="2" t="s">
        <v>854</v>
      </c>
      <c r="C6104" s="2">
        <v>2025</v>
      </c>
      <c r="D6104" s="2" t="s">
        <v>241</v>
      </c>
      <c r="E6104" s="2" t="s">
        <v>627</v>
      </c>
      <c r="F6104" s="2" t="s">
        <v>858</v>
      </c>
      <c r="G6104" s="2">
        <v>74</v>
      </c>
      <c r="H6104" s="2">
        <v>1.0288364719599E-3</v>
      </c>
      <c r="I6104" s="2">
        <v>1.152296848595088E-3</v>
      </c>
      <c r="J6104" s="26" t="s">
        <v>700</v>
      </c>
    </row>
    <row r="6105" spans="1:10" ht="15.75" hidden="1" customHeight="1" x14ac:dyDescent="0.25">
      <c r="A6105" s="2" t="s">
        <v>853</v>
      </c>
      <c r="B6105" s="2" t="s">
        <v>854</v>
      </c>
      <c r="C6105" s="2">
        <v>2025</v>
      </c>
      <c r="D6105" s="2" t="s">
        <v>241</v>
      </c>
      <c r="E6105" s="2" t="s">
        <v>627</v>
      </c>
      <c r="F6105" s="2" t="s">
        <v>856</v>
      </c>
      <c r="G6105" s="2">
        <v>74</v>
      </c>
      <c r="H6105" s="2">
        <v>1.41271548273E-5</v>
      </c>
      <c r="I6105" s="2">
        <v>1.5822413406576003E-5</v>
      </c>
      <c r="J6105" s="26" t="s">
        <v>700</v>
      </c>
    </row>
    <row r="6106" spans="1:10" ht="15.75" hidden="1" customHeight="1" x14ac:dyDescent="0.25">
      <c r="A6106" s="2" t="s">
        <v>853</v>
      </c>
      <c r="B6106" s="2" t="s">
        <v>854</v>
      </c>
      <c r="C6106" s="2">
        <v>2025</v>
      </c>
      <c r="D6106" s="2" t="s">
        <v>241</v>
      </c>
      <c r="E6106" s="2" t="s">
        <v>627</v>
      </c>
      <c r="F6106" s="2" t="s">
        <v>858</v>
      </c>
      <c r="G6106" s="2">
        <v>75</v>
      </c>
      <c r="H6106" s="2">
        <v>2.0498322555795E-3</v>
      </c>
      <c r="I6106" s="2">
        <v>2.2958121262490402E-3</v>
      </c>
      <c r="J6106" s="26" t="s">
        <v>700</v>
      </c>
    </row>
    <row r="6107" spans="1:10" ht="15.75" hidden="1" customHeight="1" x14ac:dyDescent="0.25">
      <c r="A6107" s="2" t="s">
        <v>853</v>
      </c>
      <c r="B6107" s="2" t="s">
        <v>854</v>
      </c>
      <c r="C6107" s="2">
        <v>2025</v>
      </c>
      <c r="D6107" s="2" t="s">
        <v>241</v>
      </c>
      <c r="E6107" s="2" t="s">
        <v>627</v>
      </c>
      <c r="F6107" s="2" t="s">
        <v>860</v>
      </c>
      <c r="G6107" s="2">
        <v>75</v>
      </c>
      <c r="H6107" s="2">
        <v>1.9483163487169999E-4</v>
      </c>
      <c r="I6107" s="2">
        <v>2.1821143105630402E-4</v>
      </c>
      <c r="J6107" s="26" t="s">
        <v>701</v>
      </c>
    </row>
    <row r="6108" spans="1:10" ht="15.75" hidden="1" customHeight="1" x14ac:dyDescent="0.25">
      <c r="A6108" s="2" t="s">
        <v>853</v>
      </c>
      <c r="B6108" s="2" t="s">
        <v>854</v>
      </c>
      <c r="C6108" s="2">
        <v>2025</v>
      </c>
      <c r="D6108" s="2" t="s">
        <v>241</v>
      </c>
      <c r="E6108" s="2" t="s">
        <v>627</v>
      </c>
      <c r="F6108" s="2" t="s">
        <v>856</v>
      </c>
      <c r="G6108" s="2">
        <v>75</v>
      </c>
      <c r="H6108" s="2">
        <v>1.4238450603399999E-5</v>
      </c>
      <c r="I6108" s="2">
        <v>1.5947064675808002E-5</v>
      </c>
      <c r="J6108" s="26" t="s">
        <v>700</v>
      </c>
    </row>
    <row r="6109" spans="1:10" ht="15.75" hidden="1" customHeight="1" x14ac:dyDescent="0.25">
      <c r="A6109" s="2" t="s">
        <v>853</v>
      </c>
      <c r="B6109" s="2" t="s">
        <v>854</v>
      </c>
      <c r="C6109" s="2">
        <v>2025</v>
      </c>
      <c r="D6109" s="2" t="s">
        <v>241</v>
      </c>
      <c r="E6109" s="2" t="s">
        <v>627</v>
      </c>
      <c r="F6109" s="2" t="s">
        <v>857</v>
      </c>
      <c r="G6109" s="2">
        <v>75</v>
      </c>
      <c r="H6109" s="2">
        <v>5.1102548604830004E-4</v>
      </c>
      <c r="I6109" s="2">
        <v>5.7234854437409612E-4</v>
      </c>
      <c r="J6109" s="26" t="s">
        <v>700</v>
      </c>
    </row>
    <row r="6110" spans="1:10" ht="15.75" hidden="1" customHeight="1" x14ac:dyDescent="0.25">
      <c r="A6110" s="2" t="s">
        <v>853</v>
      </c>
      <c r="B6110" s="2" t="s">
        <v>854</v>
      </c>
      <c r="C6110" s="2">
        <v>2025</v>
      </c>
      <c r="D6110" s="2" t="s">
        <v>241</v>
      </c>
      <c r="E6110" s="2" t="s">
        <v>627</v>
      </c>
      <c r="F6110" s="2" t="s">
        <v>857</v>
      </c>
      <c r="G6110" s="2">
        <v>77</v>
      </c>
      <c r="H6110" s="2">
        <v>2.8921400371469997E-4</v>
      </c>
      <c r="I6110" s="2">
        <v>3.23919684160464E-4</v>
      </c>
      <c r="J6110" s="26" t="s">
        <v>700</v>
      </c>
    </row>
    <row r="6111" spans="1:10" ht="15.75" hidden="1" customHeight="1" x14ac:dyDescent="0.25">
      <c r="A6111" s="2" t="s">
        <v>853</v>
      </c>
      <c r="B6111" s="2" t="s">
        <v>854</v>
      </c>
      <c r="C6111" s="2">
        <v>2025</v>
      </c>
      <c r="D6111" s="2" t="s">
        <v>241</v>
      </c>
      <c r="E6111" s="2" t="s">
        <v>627</v>
      </c>
      <c r="F6111" s="2" t="s">
        <v>859</v>
      </c>
      <c r="G6111" s="2">
        <v>78</v>
      </c>
      <c r="H6111" s="2">
        <v>3.5469351132600001E-5</v>
      </c>
      <c r="I6111" s="2">
        <v>3.9725673268512003E-5</v>
      </c>
      <c r="J6111" s="26" t="s">
        <v>700</v>
      </c>
    </row>
    <row r="6112" spans="1:10" ht="15.75" hidden="1" customHeight="1" x14ac:dyDescent="0.25">
      <c r="A6112" s="2" t="s">
        <v>853</v>
      </c>
      <c r="B6112" s="2" t="s">
        <v>854</v>
      </c>
      <c r="C6112" s="2">
        <v>2025</v>
      </c>
      <c r="D6112" s="2" t="s">
        <v>241</v>
      </c>
      <c r="E6112" s="2" t="s">
        <v>627</v>
      </c>
      <c r="F6112" s="2" t="s">
        <v>856</v>
      </c>
      <c r="G6112" s="2">
        <v>79</v>
      </c>
      <c r="H6112" s="2">
        <v>1.3251999917E-5</v>
      </c>
      <c r="I6112" s="2">
        <v>1.4842239907040002E-5</v>
      </c>
      <c r="J6112" s="26" t="s">
        <v>700</v>
      </c>
    </row>
    <row r="6113" spans="1:10" ht="15.75" hidden="1" customHeight="1" x14ac:dyDescent="0.25">
      <c r="A6113" s="2" t="s">
        <v>853</v>
      </c>
      <c r="B6113" s="2" t="s">
        <v>854</v>
      </c>
      <c r="C6113" s="2">
        <v>2025</v>
      </c>
      <c r="D6113" s="2" t="s">
        <v>241</v>
      </c>
      <c r="E6113" s="2" t="s">
        <v>627</v>
      </c>
      <c r="F6113" s="2" t="s">
        <v>858</v>
      </c>
      <c r="G6113" s="2">
        <v>79</v>
      </c>
      <c r="H6113" s="2">
        <v>1.9381019519642E-3</v>
      </c>
      <c r="I6113" s="2">
        <v>2.1706741861999041E-3</v>
      </c>
      <c r="J6113" s="26" t="s">
        <v>700</v>
      </c>
    </row>
    <row r="6114" spans="1:10" ht="15.75" hidden="1" customHeight="1" x14ac:dyDescent="0.25">
      <c r="A6114" s="2" t="s">
        <v>853</v>
      </c>
      <c r="B6114" s="2" t="s">
        <v>854</v>
      </c>
      <c r="C6114" s="2">
        <v>2025</v>
      </c>
      <c r="D6114" s="2" t="s">
        <v>241</v>
      </c>
      <c r="E6114" s="2" t="s">
        <v>627</v>
      </c>
      <c r="F6114" s="2" t="s">
        <v>860</v>
      </c>
      <c r="G6114" s="2">
        <v>80</v>
      </c>
      <c r="H6114" s="2">
        <v>1.809065579437E-4</v>
      </c>
      <c r="I6114" s="2">
        <v>2.0261534489694402E-4</v>
      </c>
      <c r="J6114" s="26" t="s">
        <v>701</v>
      </c>
    </row>
    <row r="6115" spans="1:10" ht="15.75" hidden="1" customHeight="1" x14ac:dyDescent="0.25">
      <c r="A6115" s="2" t="s">
        <v>853</v>
      </c>
      <c r="B6115" s="2" t="s">
        <v>854</v>
      </c>
      <c r="C6115" s="2">
        <v>2025</v>
      </c>
      <c r="D6115" s="2" t="s">
        <v>241</v>
      </c>
      <c r="E6115" s="2" t="s">
        <v>627</v>
      </c>
      <c r="F6115" s="2" t="s">
        <v>857</v>
      </c>
      <c r="G6115" s="2">
        <v>80</v>
      </c>
      <c r="H6115" s="2">
        <v>2.4099314759950001E-4</v>
      </c>
      <c r="I6115" s="2">
        <v>2.6991232531144003E-4</v>
      </c>
      <c r="J6115" s="26" t="s">
        <v>700</v>
      </c>
    </row>
    <row r="6116" spans="1:10" ht="15.75" hidden="1" customHeight="1" x14ac:dyDescent="0.25">
      <c r="A6116" s="2" t="s">
        <v>853</v>
      </c>
      <c r="B6116" s="2" t="s">
        <v>854</v>
      </c>
      <c r="C6116" s="2">
        <v>2025</v>
      </c>
      <c r="D6116" s="2" t="s">
        <v>241</v>
      </c>
      <c r="E6116" s="2" t="s">
        <v>627</v>
      </c>
      <c r="F6116" s="2" t="s">
        <v>855</v>
      </c>
      <c r="G6116" s="2">
        <v>80</v>
      </c>
      <c r="H6116" s="2">
        <v>6.5268835169259997E-4</v>
      </c>
      <c r="I6116" s="2">
        <v>7.3101095389571202E-4</v>
      </c>
      <c r="J6116" s="26" t="s">
        <v>700</v>
      </c>
    </row>
    <row r="6117" spans="1:10" ht="15.75" hidden="1" customHeight="1" x14ac:dyDescent="0.25">
      <c r="A6117" s="2" t="s">
        <v>853</v>
      </c>
      <c r="B6117" s="2" t="s">
        <v>854</v>
      </c>
      <c r="C6117" s="2">
        <v>2025</v>
      </c>
      <c r="D6117" s="2" t="s">
        <v>241</v>
      </c>
      <c r="E6117" s="2" t="s">
        <v>627</v>
      </c>
      <c r="F6117" s="2" t="s">
        <v>856</v>
      </c>
      <c r="G6117" s="2">
        <v>80</v>
      </c>
      <c r="H6117" s="2">
        <v>1.36364342325E-5</v>
      </c>
      <c r="I6117" s="2">
        <v>1.5272806340400001E-5</v>
      </c>
      <c r="J6117" s="26" t="s">
        <v>700</v>
      </c>
    </row>
    <row r="6118" spans="1:10" ht="15.75" hidden="1" customHeight="1" x14ac:dyDescent="0.25">
      <c r="A6118" s="2" t="s">
        <v>853</v>
      </c>
      <c r="B6118" s="2" t="s">
        <v>854</v>
      </c>
      <c r="C6118" s="2">
        <v>2025</v>
      </c>
      <c r="D6118" s="2" t="s">
        <v>241</v>
      </c>
      <c r="E6118" s="2" t="s">
        <v>627</v>
      </c>
      <c r="F6118" s="2" t="s">
        <v>859</v>
      </c>
      <c r="G6118" s="2">
        <v>80</v>
      </c>
      <c r="H6118" s="2">
        <v>7.1633454354000004E-5</v>
      </c>
      <c r="I6118" s="2">
        <v>8.0229468876480008E-5</v>
      </c>
      <c r="J6118" s="26" t="s">
        <v>700</v>
      </c>
    </row>
    <row r="6119" spans="1:10" ht="15.75" hidden="1" customHeight="1" x14ac:dyDescent="0.25">
      <c r="A6119" s="2" t="s">
        <v>853</v>
      </c>
      <c r="B6119" s="2" t="s">
        <v>854</v>
      </c>
      <c r="C6119" s="2">
        <v>2025</v>
      </c>
      <c r="D6119" s="2" t="s">
        <v>241</v>
      </c>
      <c r="E6119" s="2" t="s">
        <v>627</v>
      </c>
      <c r="F6119" s="2" t="s">
        <v>858</v>
      </c>
      <c r="G6119" s="2">
        <v>81</v>
      </c>
      <c r="H6119" s="2">
        <v>9.3996652867650002E-4</v>
      </c>
      <c r="I6119" s="2">
        <v>1.0527625121176801E-3</v>
      </c>
      <c r="J6119" s="26" t="s">
        <v>700</v>
      </c>
    </row>
    <row r="6120" spans="1:10" ht="15.75" hidden="1" customHeight="1" x14ac:dyDescent="0.25">
      <c r="A6120" s="2" t="s">
        <v>853</v>
      </c>
      <c r="B6120" s="2" t="s">
        <v>854</v>
      </c>
      <c r="C6120" s="2">
        <v>2025</v>
      </c>
      <c r="D6120" s="2" t="s">
        <v>241</v>
      </c>
      <c r="E6120" s="2" t="s">
        <v>627</v>
      </c>
      <c r="F6120" s="2" t="s">
        <v>860</v>
      </c>
      <c r="G6120" s="2">
        <v>81</v>
      </c>
      <c r="H6120" s="2">
        <v>1.793709525373E-4</v>
      </c>
      <c r="I6120" s="2">
        <v>2.0089546684177602E-4</v>
      </c>
      <c r="J6120" s="26" t="s">
        <v>701</v>
      </c>
    </row>
    <row r="6121" spans="1:10" ht="15.75" hidden="1" customHeight="1" x14ac:dyDescent="0.25">
      <c r="A6121" s="2" t="s">
        <v>853</v>
      </c>
      <c r="B6121" s="2" t="s">
        <v>854</v>
      </c>
      <c r="C6121" s="2">
        <v>2025</v>
      </c>
      <c r="D6121" s="2" t="s">
        <v>241</v>
      </c>
      <c r="E6121" s="2" t="s">
        <v>627</v>
      </c>
      <c r="F6121" s="2" t="s">
        <v>855</v>
      </c>
      <c r="G6121" s="2">
        <v>81</v>
      </c>
      <c r="H6121" s="2">
        <v>3.0047688051129998E-4</v>
      </c>
      <c r="I6121" s="2">
        <v>3.3653410617265599E-4</v>
      </c>
      <c r="J6121" s="26" t="s">
        <v>700</v>
      </c>
    </row>
    <row r="6122" spans="1:10" ht="15.75" hidden="1" customHeight="1" x14ac:dyDescent="0.25">
      <c r="A6122" s="2" t="s">
        <v>853</v>
      </c>
      <c r="B6122" s="2" t="s">
        <v>854</v>
      </c>
      <c r="C6122" s="2">
        <v>2025</v>
      </c>
      <c r="D6122" s="2" t="s">
        <v>241</v>
      </c>
      <c r="E6122" s="2" t="s">
        <v>627</v>
      </c>
      <c r="F6122" s="2" t="s">
        <v>858</v>
      </c>
      <c r="G6122" s="2">
        <v>82</v>
      </c>
      <c r="H6122" s="2">
        <v>9.339430835098E-4</v>
      </c>
      <c r="I6122" s="2">
        <v>1.046016253530976E-3</v>
      </c>
      <c r="J6122" s="26" t="s">
        <v>700</v>
      </c>
    </row>
    <row r="6123" spans="1:10" ht="15.75" hidden="1" customHeight="1" x14ac:dyDescent="0.25">
      <c r="A6123" s="2" t="s">
        <v>853</v>
      </c>
      <c r="B6123" s="2" t="s">
        <v>854</v>
      </c>
      <c r="C6123" s="2">
        <v>2025</v>
      </c>
      <c r="D6123" s="2" t="s">
        <v>241</v>
      </c>
      <c r="E6123" s="2" t="s">
        <v>627</v>
      </c>
      <c r="F6123" s="2" t="s">
        <v>855</v>
      </c>
      <c r="G6123" s="2">
        <v>82</v>
      </c>
      <c r="H6123" s="2">
        <v>3.7384367897180001E-4</v>
      </c>
      <c r="I6123" s="2">
        <v>4.1870492044841605E-4</v>
      </c>
      <c r="J6123" s="26" t="s">
        <v>700</v>
      </c>
    </row>
    <row r="6124" spans="1:10" ht="15.75" hidden="1" customHeight="1" x14ac:dyDescent="0.25">
      <c r="A6124" s="2" t="s">
        <v>853</v>
      </c>
      <c r="B6124" s="2" t="s">
        <v>854</v>
      </c>
      <c r="C6124" s="2">
        <v>2025</v>
      </c>
      <c r="D6124" s="2" t="s">
        <v>241</v>
      </c>
      <c r="E6124" s="2" t="s">
        <v>627</v>
      </c>
      <c r="F6124" s="2" t="s">
        <v>859</v>
      </c>
      <c r="G6124" s="2">
        <v>82</v>
      </c>
      <c r="H6124" s="2">
        <v>3.3316999179099998E-5</v>
      </c>
      <c r="I6124" s="2">
        <v>3.7315039080591998E-5</v>
      </c>
      <c r="J6124" s="26" t="s">
        <v>700</v>
      </c>
    </row>
    <row r="6125" spans="1:10" ht="15.75" hidden="1" customHeight="1" x14ac:dyDescent="0.25">
      <c r="A6125" s="2" t="s">
        <v>853</v>
      </c>
      <c r="B6125" s="2" t="s">
        <v>854</v>
      </c>
      <c r="C6125" s="2">
        <v>2025</v>
      </c>
      <c r="D6125" s="2" t="s">
        <v>241</v>
      </c>
      <c r="E6125" s="2" t="s">
        <v>627</v>
      </c>
      <c r="F6125" s="2" t="s">
        <v>857</v>
      </c>
      <c r="G6125" s="2">
        <v>82</v>
      </c>
      <c r="H6125" s="2">
        <v>1.157227234216E-4</v>
      </c>
      <c r="I6125" s="2">
        <v>1.2960945023219201E-4</v>
      </c>
      <c r="J6125" s="26" t="s">
        <v>700</v>
      </c>
    </row>
    <row r="6126" spans="1:10" ht="15.75" hidden="1" customHeight="1" x14ac:dyDescent="0.25">
      <c r="A6126" s="2" t="s">
        <v>853</v>
      </c>
      <c r="B6126" s="2" t="s">
        <v>854</v>
      </c>
      <c r="C6126" s="2">
        <v>2025</v>
      </c>
      <c r="D6126" s="2" t="s">
        <v>241</v>
      </c>
      <c r="E6126" s="2" t="s">
        <v>627</v>
      </c>
      <c r="F6126" s="2" t="s">
        <v>856</v>
      </c>
      <c r="G6126" s="2">
        <v>83</v>
      </c>
      <c r="H6126" s="2">
        <v>1.3025270163800001E-5</v>
      </c>
      <c r="I6126" s="2">
        <v>1.4588302583456002E-5</v>
      </c>
      <c r="J6126" s="26" t="s">
        <v>700</v>
      </c>
    </row>
    <row r="6127" spans="1:10" ht="15.75" hidden="1" customHeight="1" x14ac:dyDescent="0.25">
      <c r="A6127" s="2" t="s">
        <v>853</v>
      </c>
      <c r="B6127" s="2" t="s">
        <v>854</v>
      </c>
      <c r="C6127" s="2">
        <v>2025</v>
      </c>
      <c r="D6127" s="2" t="s">
        <v>241</v>
      </c>
      <c r="E6127" s="2" t="s">
        <v>627</v>
      </c>
      <c r="F6127" s="2" t="s">
        <v>859</v>
      </c>
      <c r="G6127" s="2">
        <v>84</v>
      </c>
      <c r="H6127" s="2">
        <v>3.2333879062200002E-5</v>
      </c>
      <c r="I6127" s="2">
        <v>3.6213944549664009E-5</v>
      </c>
      <c r="J6127" s="26" t="s">
        <v>700</v>
      </c>
    </row>
    <row r="6128" spans="1:10" ht="15.75" hidden="1" customHeight="1" x14ac:dyDescent="0.25">
      <c r="A6128" s="2" t="s">
        <v>853</v>
      </c>
      <c r="B6128" s="2" t="s">
        <v>854</v>
      </c>
      <c r="C6128" s="2">
        <v>2025</v>
      </c>
      <c r="D6128" s="2" t="s">
        <v>241</v>
      </c>
      <c r="E6128" s="2" t="s">
        <v>627</v>
      </c>
      <c r="F6128" s="2" t="s">
        <v>857</v>
      </c>
      <c r="G6128" s="2">
        <v>85</v>
      </c>
      <c r="H6128" s="2">
        <v>1.132221805165E-4</v>
      </c>
      <c r="I6128" s="2">
        <v>1.2680884217848001E-4</v>
      </c>
      <c r="J6128" s="26" t="s">
        <v>700</v>
      </c>
    </row>
    <row r="6129" spans="1:10" ht="15.75" hidden="1" customHeight="1" x14ac:dyDescent="0.25">
      <c r="A6129" s="2" t="s">
        <v>853</v>
      </c>
      <c r="B6129" s="2" t="s">
        <v>854</v>
      </c>
      <c r="C6129" s="2">
        <v>2025</v>
      </c>
      <c r="D6129" s="2" t="s">
        <v>241</v>
      </c>
      <c r="E6129" s="2" t="s">
        <v>627</v>
      </c>
      <c r="F6129" s="2" t="s">
        <v>860</v>
      </c>
      <c r="G6129" s="2">
        <v>85</v>
      </c>
      <c r="H6129" s="2">
        <v>1.7187486810140001E-4</v>
      </c>
      <c r="I6129" s="2">
        <v>1.9249985227356802E-4</v>
      </c>
      <c r="J6129" s="26" t="s">
        <v>701</v>
      </c>
    </row>
    <row r="6130" spans="1:10" ht="15.75" hidden="1" customHeight="1" x14ac:dyDescent="0.25">
      <c r="A6130" s="2" t="s">
        <v>853</v>
      </c>
      <c r="B6130" s="2" t="s">
        <v>854</v>
      </c>
      <c r="C6130" s="2">
        <v>2025</v>
      </c>
      <c r="D6130" s="2" t="s">
        <v>241</v>
      </c>
      <c r="E6130" s="2" t="s">
        <v>627</v>
      </c>
      <c r="F6130" s="2" t="s">
        <v>859</v>
      </c>
      <c r="G6130" s="2">
        <v>85</v>
      </c>
      <c r="H6130" s="2">
        <v>3.2119562092700003E-5</v>
      </c>
      <c r="I6130" s="2">
        <v>3.5973909543824008E-5</v>
      </c>
      <c r="J6130" s="26" t="s">
        <v>700</v>
      </c>
    </row>
    <row r="6131" spans="1:10" ht="15.75" hidden="1" customHeight="1" x14ac:dyDescent="0.25">
      <c r="A6131" s="2" t="s">
        <v>853</v>
      </c>
      <c r="B6131" s="2" t="s">
        <v>854</v>
      </c>
      <c r="C6131" s="2">
        <v>2025</v>
      </c>
      <c r="D6131" s="2" t="s">
        <v>241</v>
      </c>
      <c r="E6131" s="2" t="s">
        <v>627</v>
      </c>
      <c r="F6131" s="2" t="s">
        <v>855</v>
      </c>
      <c r="G6131" s="2">
        <v>85</v>
      </c>
      <c r="H6131" s="2">
        <v>3.0820741085339998E-4</v>
      </c>
      <c r="I6131" s="2">
        <v>3.45192300155808E-4</v>
      </c>
      <c r="J6131" s="26" t="s">
        <v>700</v>
      </c>
    </row>
    <row r="6132" spans="1:10" ht="15.75" hidden="1" customHeight="1" x14ac:dyDescent="0.25">
      <c r="A6132" s="2" t="s">
        <v>853</v>
      </c>
      <c r="B6132" s="2" t="s">
        <v>854</v>
      </c>
      <c r="C6132" s="2">
        <v>2025</v>
      </c>
      <c r="D6132" s="2" t="s">
        <v>241</v>
      </c>
      <c r="E6132" s="2" t="s">
        <v>627</v>
      </c>
      <c r="F6132" s="2" t="s">
        <v>856</v>
      </c>
      <c r="G6132" s="2">
        <v>86</v>
      </c>
      <c r="H6132" s="2">
        <v>1.15677557915E-5</v>
      </c>
      <c r="I6132" s="2">
        <v>1.2955886486480001E-5</v>
      </c>
      <c r="J6132" s="26" t="s">
        <v>700</v>
      </c>
    </row>
    <row r="6133" spans="1:10" ht="15.75" hidden="1" customHeight="1" x14ac:dyDescent="0.25">
      <c r="A6133" s="2" t="s">
        <v>853</v>
      </c>
      <c r="B6133" s="2" t="s">
        <v>854</v>
      </c>
      <c r="C6133" s="2">
        <v>2025</v>
      </c>
      <c r="D6133" s="2" t="s">
        <v>241</v>
      </c>
      <c r="E6133" s="2" t="s">
        <v>627</v>
      </c>
      <c r="F6133" s="2" t="s">
        <v>857</v>
      </c>
      <c r="G6133" s="2">
        <v>86</v>
      </c>
      <c r="H6133" s="2">
        <v>1.1278072634010001E-4</v>
      </c>
      <c r="I6133" s="2">
        <v>1.2631441350091202E-4</v>
      </c>
      <c r="J6133" s="26" t="s">
        <v>700</v>
      </c>
    </row>
    <row r="6134" spans="1:10" ht="15.75" hidden="1" customHeight="1" x14ac:dyDescent="0.25">
      <c r="A6134" s="2" t="s">
        <v>853</v>
      </c>
      <c r="B6134" s="2" t="s">
        <v>854</v>
      </c>
      <c r="C6134" s="2">
        <v>2025</v>
      </c>
      <c r="D6134" s="2" t="s">
        <v>241</v>
      </c>
      <c r="E6134" s="2" t="s">
        <v>627</v>
      </c>
      <c r="F6134" s="2" t="s">
        <v>858</v>
      </c>
      <c r="G6134" s="2">
        <v>86</v>
      </c>
      <c r="H6134" s="2">
        <v>1.777186524123E-3</v>
      </c>
      <c r="I6134" s="2">
        <v>1.9904489070177601E-3</v>
      </c>
      <c r="J6134" s="26" t="s">
        <v>700</v>
      </c>
    </row>
    <row r="6135" spans="1:10" ht="15.75" hidden="1" customHeight="1" x14ac:dyDescent="0.25">
      <c r="A6135" s="2" t="s">
        <v>853</v>
      </c>
      <c r="B6135" s="2" t="s">
        <v>854</v>
      </c>
      <c r="C6135" s="2">
        <v>2025</v>
      </c>
      <c r="D6135" s="2" t="s">
        <v>241</v>
      </c>
      <c r="E6135" s="2" t="s">
        <v>627</v>
      </c>
      <c r="F6135" s="2" t="s">
        <v>858</v>
      </c>
      <c r="G6135" s="2">
        <v>87</v>
      </c>
      <c r="H6135" s="2">
        <v>1.8819285323843E-3</v>
      </c>
      <c r="I6135" s="2">
        <v>2.107759956270416E-3</v>
      </c>
      <c r="J6135" s="26" t="s">
        <v>700</v>
      </c>
    </row>
    <row r="6136" spans="1:10" ht="15.75" hidden="1" customHeight="1" x14ac:dyDescent="0.25">
      <c r="A6136" s="2" t="s">
        <v>853</v>
      </c>
      <c r="B6136" s="2" t="s">
        <v>854</v>
      </c>
      <c r="C6136" s="2">
        <v>2025</v>
      </c>
      <c r="D6136" s="2" t="s">
        <v>241</v>
      </c>
      <c r="E6136" s="2" t="s">
        <v>627</v>
      </c>
      <c r="F6136" s="2" t="s">
        <v>856</v>
      </c>
      <c r="G6136" s="2">
        <v>87</v>
      </c>
      <c r="H6136" s="2">
        <v>1.24581711134E-5</v>
      </c>
      <c r="I6136" s="2">
        <v>1.3953151647008E-5</v>
      </c>
      <c r="J6136" s="26" t="s">
        <v>700</v>
      </c>
    </row>
    <row r="6137" spans="1:10" ht="15.75" hidden="1" customHeight="1" x14ac:dyDescent="0.25">
      <c r="A6137" s="2" t="s">
        <v>853</v>
      </c>
      <c r="B6137" s="2" t="s">
        <v>854</v>
      </c>
      <c r="C6137" s="2">
        <v>2025</v>
      </c>
      <c r="D6137" s="2" t="s">
        <v>241</v>
      </c>
      <c r="E6137" s="2" t="s">
        <v>627</v>
      </c>
      <c r="F6137" s="2" t="s">
        <v>857</v>
      </c>
      <c r="G6137" s="2">
        <v>87</v>
      </c>
      <c r="H6137" s="2">
        <v>1.108005671995E-4</v>
      </c>
      <c r="I6137" s="2">
        <v>1.2409663526344E-4</v>
      </c>
      <c r="J6137" s="26" t="s">
        <v>700</v>
      </c>
    </row>
    <row r="6138" spans="1:10" ht="15.75" hidden="1" customHeight="1" x14ac:dyDescent="0.25">
      <c r="A6138" s="2" t="s">
        <v>853</v>
      </c>
      <c r="B6138" s="2" t="s">
        <v>854</v>
      </c>
      <c r="C6138" s="2">
        <v>2025</v>
      </c>
      <c r="D6138" s="2" t="s">
        <v>241</v>
      </c>
      <c r="E6138" s="2" t="s">
        <v>627</v>
      </c>
      <c r="F6138" s="2" t="s">
        <v>855</v>
      </c>
      <c r="G6138" s="2">
        <v>88</v>
      </c>
      <c r="H6138" s="2">
        <v>2.9126543086019997E-4</v>
      </c>
      <c r="I6138" s="2">
        <v>3.26217282563424E-4</v>
      </c>
      <c r="J6138" s="26" t="s">
        <v>700</v>
      </c>
    </row>
    <row r="6139" spans="1:10" ht="15.75" hidden="1" customHeight="1" x14ac:dyDescent="0.25">
      <c r="A6139" s="2" t="s">
        <v>853</v>
      </c>
      <c r="B6139" s="2" t="s">
        <v>854</v>
      </c>
      <c r="C6139" s="2">
        <v>2025</v>
      </c>
      <c r="D6139" s="2" t="s">
        <v>241</v>
      </c>
      <c r="E6139" s="2" t="s">
        <v>627</v>
      </c>
      <c r="F6139" s="2" t="s">
        <v>857</v>
      </c>
      <c r="G6139" s="2">
        <v>88</v>
      </c>
      <c r="H6139" s="2">
        <v>3.2772703707449998E-4</v>
      </c>
      <c r="I6139" s="2">
        <v>3.6705428152343999E-4</v>
      </c>
      <c r="J6139" s="26" t="s">
        <v>700</v>
      </c>
    </row>
    <row r="6140" spans="1:10" ht="15.75" hidden="1" customHeight="1" x14ac:dyDescent="0.25">
      <c r="A6140" s="2" t="s">
        <v>853</v>
      </c>
      <c r="B6140" s="2" t="s">
        <v>854</v>
      </c>
      <c r="C6140" s="2">
        <v>2025</v>
      </c>
      <c r="D6140" s="2" t="s">
        <v>241</v>
      </c>
      <c r="E6140" s="2" t="s">
        <v>627</v>
      </c>
      <c r="F6140" s="2" t="s">
        <v>855</v>
      </c>
      <c r="G6140" s="2">
        <v>89</v>
      </c>
      <c r="H6140" s="2">
        <v>4.1206230525860001E-4</v>
      </c>
      <c r="I6140" s="2">
        <v>4.6150978188963206E-4</v>
      </c>
      <c r="J6140" s="26" t="s">
        <v>700</v>
      </c>
    </row>
    <row r="6141" spans="1:10" ht="15.75" hidden="1" customHeight="1" x14ac:dyDescent="0.25">
      <c r="A6141" s="2" t="s">
        <v>853</v>
      </c>
      <c r="B6141" s="2" t="s">
        <v>854</v>
      </c>
      <c r="C6141" s="2">
        <v>2025</v>
      </c>
      <c r="D6141" s="2" t="s">
        <v>241</v>
      </c>
      <c r="E6141" s="2" t="s">
        <v>627</v>
      </c>
      <c r="F6141" s="2" t="s">
        <v>857</v>
      </c>
      <c r="G6141" s="2">
        <v>89</v>
      </c>
      <c r="H6141" s="2">
        <v>2.1657065371979999E-4</v>
      </c>
      <c r="I6141" s="2">
        <v>2.4255913216617603E-4</v>
      </c>
      <c r="J6141" s="26" t="s">
        <v>700</v>
      </c>
    </row>
    <row r="6142" spans="1:10" ht="15.75" hidden="1" customHeight="1" x14ac:dyDescent="0.25">
      <c r="A6142" s="2" t="s">
        <v>853</v>
      </c>
      <c r="B6142" s="2" t="s">
        <v>854</v>
      </c>
      <c r="C6142" s="2">
        <v>2025</v>
      </c>
      <c r="D6142" s="2" t="s">
        <v>241</v>
      </c>
      <c r="E6142" s="2" t="s">
        <v>627</v>
      </c>
      <c r="F6142" s="2" t="s">
        <v>858</v>
      </c>
      <c r="G6142" s="2">
        <v>89</v>
      </c>
      <c r="H6142" s="2">
        <v>1.7030275776051E-3</v>
      </c>
      <c r="I6142" s="2">
        <v>1.9073908869177121E-3</v>
      </c>
      <c r="J6142" s="26" t="s">
        <v>700</v>
      </c>
    </row>
    <row r="6143" spans="1:10" ht="15.75" hidden="1" customHeight="1" x14ac:dyDescent="0.25">
      <c r="A6143" s="2" t="s">
        <v>853</v>
      </c>
      <c r="B6143" s="2" t="s">
        <v>854</v>
      </c>
      <c r="C6143" s="2">
        <v>2025</v>
      </c>
      <c r="D6143" s="2" t="s">
        <v>241</v>
      </c>
      <c r="E6143" s="2" t="s">
        <v>627</v>
      </c>
      <c r="F6143" s="2" t="s">
        <v>858</v>
      </c>
      <c r="G6143" s="2">
        <v>90</v>
      </c>
      <c r="H6143" s="2">
        <v>9.1145804617550003E-4</v>
      </c>
      <c r="I6143" s="2">
        <v>1.0208330117165601E-3</v>
      </c>
      <c r="J6143" s="26" t="s">
        <v>700</v>
      </c>
    </row>
    <row r="6144" spans="1:10" ht="15.75" hidden="1" customHeight="1" x14ac:dyDescent="0.25">
      <c r="A6144" s="2" t="s">
        <v>853</v>
      </c>
      <c r="B6144" s="2" t="s">
        <v>854</v>
      </c>
      <c r="C6144" s="2">
        <v>2025</v>
      </c>
      <c r="D6144" s="2" t="s">
        <v>241</v>
      </c>
      <c r="E6144" s="2" t="s">
        <v>627</v>
      </c>
      <c r="F6144" s="2" t="s">
        <v>855</v>
      </c>
      <c r="G6144" s="2">
        <v>90</v>
      </c>
      <c r="H6144" s="2">
        <v>3.597444447223E-4</v>
      </c>
      <c r="I6144" s="2">
        <v>4.0291377808897603E-4</v>
      </c>
      <c r="J6144" s="26" t="s">
        <v>700</v>
      </c>
    </row>
    <row r="6145" spans="1:10" ht="15.75" hidden="1" customHeight="1" x14ac:dyDescent="0.25">
      <c r="A6145" s="2" t="s">
        <v>853</v>
      </c>
      <c r="B6145" s="2" t="s">
        <v>854</v>
      </c>
      <c r="C6145" s="2">
        <v>2025</v>
      </c>
      <c r="D6145" s="2" t="s">
        <v>241</v>
      </c>
      <c r="E6145" s="2" t="s">
        <v>627</v>
      </c>
      <c r="F6145" s="2" t="s">
        <v>857</v>
      </c>
      <c r="G6145" s="2">
        <v>91</v>
      </c>
      <c r="H6145" s="2">
        <v>1.073770108633E-4</v>
      </c>
      <c r="I6145" s="2">
        <v>1.2026225216689602E-4</v>
      </c>
      <c r="J6145" s="26" t="s">
        <v>700</v>
      </c>
    </row>
    <row r="6146" spans="1:10" ht="15.75" hidden="1" customHeight="1" x14ac:dyDescent="0.25">
      <c r="A6146" s="2" t="s">
        <v>853</v>
      </c>
      <c r="B6146" s="2" t="s">
        <v>854</v>
      </c>
      <c r="C6146" s="2">
        <v>2025</v>
      </c>
      <c r="D6146" s="2" t="s">
        <v>241</v>
      </c>
      <c r="E6146" s="2" t="s">
        <v>627</v>
      </c>
      <c r="F6146" s="2" t="s">
        <v>860</v>
      </c>
      <c r="G6146" s="2">
        <v>92</v>
      </c>
      <c r="H6146" s="2">
        <v>3.1563627999279999E-4</v>
      </c>
      <c r="I6146" s="2">
        <v>3.5351263359193602E-4</v>
      </c>
      <c r="J6146" s="26" t="s">
        <v>701</v>
      </c>
    </row>
    <row r="6147" spans="1:10" ht="15.75" hidden="1" customHeight="1" x14ac:dyDescent="0.25">
      <c r="A6147" s="2" t="s">
        <v>853</v>
      </c>
      <c r="B6147" s="2" t="s">
        <v>854</v>
      </c>
      <c r="C6147" s="2">
        <v>2025</v>
      </c>
      <c r="D6147" s="2" t="s">
        <v>241</v>
      </c>
      <c r="E6147" s="2" t="s">
        <v>627</v>
      </c>
      <c r="F6147" s="2" t="s">
        <v>859</v>
      </c>
      <c r="G6147" s="2">
        <v>92</v>
      </c>
      <c r="H6147" s="2">
        <v>3.2881009246899998E-5</v>
      </c>
      <c r="I6147" s="2">
        <v>3.6826730356527999E-5</v>
      </c>
      <c r="J6147" s="26" t="s">
        <v>700</v>
      </c>
    </row>
    <row r="6148" spans="1:10" ht="15.75" hidden="1" customHeight="1" x14ac:dyDescent="0.25">
      <c r="A6148" s="2" t="s">
        <v>853</v>
      </c>
      <c r="B6148" s="2" t="s">
        <v>854</v>
      </c>
      <c r="C6148" s="2">
        <v>2025</v>
      </c>
      <c r="D6148" s="2" t="s">
        <v>241</v>
      </c>
      <c r="E6148" s="2" t="s">
        <v>627</v>
      </c>
      <c r="F6148" s="2" t="s">
        <v>857</v>
      </c>
      <c r="G6148" s="2">
        <v>92</v>
      </c>
      <c r="H6148" s="2">
        <v>1.046490870067E-4</v>
      </c>
      <c r="I6148" s="2">
        <v>1.1720697744750401E-4</v>
      </c>
      <c r="J6148" s="26" t="s">
        <v>700</v>
      </c>
    </row>
    <row r="6149" spans="1:10" ht="15.75" hidden="1" customHeight="1" x14ac:dyDescent="0.25">
      <c r="A6149" s="2" t="s">
        <v>853</v>
      </c>
      <c r="B6149" s="2" t="s">
        <v>854</v>
      </c>
      <c r="C6149" s="2">
        <v>2025</v>
      </c>
      <c r="D6149" s="2" t="s">
        <v>241</v>
      </c>
      <c r="E6149" s="2" t="s">
        <v>627</v>
      </c>
      <c r="F6149" s="2" t="s">
        <v>858</v>
      </c>
      <c r="G6149" s="2">
        <v>92</v>
      </c>
      <c r="H6149" s="2">
        <v>1.7306039226241E-3</v>
      </c>
      <c r="I6149" s="2">
        <v>1.9382763933389921E-3</v>
      </c>
      <c r="J6149" s="26" t="s">
        <v>700</v>
      </c>
    </row>
    <row r="6150" spans="1:10" ht="15.75" hidden="1" customHeight="1" x14ac:dyDescent="0.25">
      <c r="A6150" s="2" t="s">
        <v>853</v>
      </c>
      <c r="B6150" s="2" t="s">
        <v>854</v>
      </c>
      <c r="C6150" s="2">
        <v>2025</v>
      </c>
      <c r="D6150" s="2" t="s">
        <v>241</v>
      </c>
      <c r="E6150" s="2" t="s">
        <v>627</v>
      </c>
      <c r="F6150" s="2" t="s">
        <v>856</v>
      </c>
      <c r="G6150" s="2">
        <v>93</v>
      </c>
      <c r="H6150" s="2">
        <v>5.3613027375800001E-5</v>
      </c>
      <c r="I6150" s="2">
        <v>6.0046590660896008E-5</v>
      </c>
      <c r="J6150" s="26" t="s">
        <v>700</v>
      </c>
    </row>
    <row r="6151" spans="1:10" ht="15.75" hidden="1" customHeight="1" x14ac:dyDescent="0.25">
      <c r="A6151" s="2" t="s">
        <v>853</v>
      </c>
      <c r="B6151" s="2" t="s">
        <v>854</v>
      </c>
      <c r="C6151" s="2">
        <v>2025</v>
      </c>
      <c r="D6151" s="2" t="s">
        <v>241</v>
      </c>
      <c r="E6151" s="2" t="s">
        <v>627</v>
      </c>
      <c r="F6151" s="2" t="s">
        <v>858</v>
      </c>
      <c r="G6151" s="2">
        <v>93</v>
      </c>
      <c r="H6151" s="2">
        <v>8.2300312351439998E-4</v>
      </c>
      <c r="I6151" s="2">
        <v>9.2176349833612804E-4</v>
      </c>
      <c r="J6151" s="26" t="s">
        <v>700</v>
      </c>
    </row>
    <row r="6152" spans="1:10" ht="15.75" hidden="1" customHeight="1" x14ac:dyDescent="0.25">
      <c r="A6152" s="2" t="s">
        <v>853</v>
      </c>
      <c r="B6152" s="2" t="s">
        <v>854</v>
      </c>
      <c r="C6152" s="2">
        <v>2025</v>
      </c>
      <c r="D6152" s="2" t="s">
        <v>241</v>
      </c>
      <c r="E6152" s="2" t="s">
        <v>627</v>
      </c>
      <c r="F6152" s="2" t="s">
        <v>860</v>
      </c>
      <c r="G6152" s="2">
        <v>93</v>
      </c>
      <c r="H6152" s="2">
        <v>6.5907591488210005E-4</v>
      </c>
      <c r="I6152" s="2">
        <v>7.3816502466795208E-4</v>
      </c>
      <c r="J6152" s="26" t="s">
        <v>701</v>
      </c>
    </row>
    <row r="6153" spans="1:10" ht="15.75" hidden="1" customHeight="1" x14ac:dyDescent="0.25">
      <c r="A6153" s="2" t="s">
        <v>853</v>
      </c>
      <c r="B6153" s="2" t="s">
        <v>854</v>
      </c>
      <c r="C6153" s="2">
        <v>2025</v>
      </c>
      <c r="D6153" s="2" t="s">
        <v>241</v>
      </c>
      <c r="E6153" s="2" t="s">
        <v>627</v>
      </c>
      <c r="F6153" s="2" t="s">
        <v>857</v>
      </c>
      <c r="G6153" s="2">
        <v>93</v>
      </c>
      <c r="H6153" s="2">
        <v>1.0335165279679999E-4</v>
      </c>
      <c r="I6153" s="2">
        <v>1.15753851132416E-4</v>
      </c>
      <c r="J6153" s="26" t="s">
        <v>700</v>
      </c>
    </row>
    <row r="6154" spans="1:10" ht="15.75" hidden="1" customHeight="1" x14ac:dyDescent="0.25">
      <c r="A6154" s="2" t="s">
        <v>853</v>
      </c>
      <c r="B6154" s="2" t="s">
        <v>854</v>
      </c>
      <c r="C6154" s="2">
        <v>2025</v>
      </c>
      <c r="D6154" s="2" t="s">
        <v>241</v>
      </c>
      <c r="E6154" s="2" t="s">
        <v>627</v>
      </c>
      <c r="F6154" s="2" t="s">
        <v>855</v>
      </c>
      <c r="G6154" s="2">
        <v>94</v>
      </c>
      <c r="H6154" s="2">
        <v>3.6671172711070003E-4</v>
      </c>
      <c r="I6154" s="2">
        <v>4.1071713436398408E-4</v>
      </c>
      <c r="J6154" s="26" t="s">
        <v>700</v>
      </c>
    </row>
    <row r="6155" spans="1:10" ht="15.75" hidden="1" customHeight="1" x14ac:dyDescent="0.25">
      <c r="A6155" s="2" t="s">
        <v>853</v>
      </c>
      <c r="B6155" s="2" t="s">
        <v>854</v>
      </c>
      <c r="C6155" s="2">
        <v>2025</v>
      </c>
      <c r="D6155" s="2" t="s">
        <v>241</v>
      </c>
      <c r="E6155" s="2" t="s">
        <v>627</v>
      </c>
      <c r="F6155" s="2" t="s">
        <v>858</v>
      </c>
      <c r="G6155" s="2">
        <v>94</v>
      </c>
      <c r="H6155" s="2">
        <v>8.7708298815410005E-4</v>
      </c>
      <c r="I6155" s="2">
        <v>9.823329467325921E-4</v>
      </c>
      <c r="J6155" s="26" t="s">
        <v>700</v>
      </c>
    </row>
    <row r="6156" spans="1:10" ht="15.75" hidden="1" customHeight="1" x14ac:dyDescent="0.25">
      <c r="A6156" s="2" t="s">
        <v>853</v>
      </c>
      <c r="B6156" s="2" t="s">
        <v>854</v>
      </c>
      <c r="C6156" s="2">
        <v>2025</v>
      </c>
      <c r="D6156" s="2" t="s">
        <v>241</v>
      </c>
      <c r="E6156" s="2" t="s">
        <v>627</v>
      </c>
      <c r="F6156" s="2" t="s">
        <v>855</v>
      </c>
      <c r="G6156" s="2">
        <v>95</v>
      </c>
      <c r="H6156" s="2">
        <v>2.7368756127540002E-4</v>
      </c>
      <c r="I6156" s="2">
        <v>3.0653006862844804E-4</v>
      </c>
      <c r="J6156" s="26" t="s">
        <v>700</v>
      </c>
    </row>
    <row r="6157" spans="1:10" ht="15.75" hidden="1" customHeight="1" x14ac:dyDescent="0.25">
      <c r="A6157" s="2" t="s">
        <v>853</v>
      </c>
      <c r="B6157" s="2" t="s">
        <v>854</v>
      </c>
      <c r="C6157" s="2">
        <v>2025</v>
      </c>
      <c r="D6157" s="2" t="s">
        <v>241</v>
      </c>
      <c r="E6157" s="2" t="s">
        <v>627</v>
      </c>
      <c r="F6157" s="2" t="s">
        <v>858</v>
      </c>
      <c r="G6157" s="2">
        <v>95</v>
      </c>
      <c r="H6157" s="2">
        <v>9.1514486121009998E-4</v>
      </c>
      <c r="I6157" s="2">
        <v>1.0249622445553121E-3</v>
      </c>
      <c r="J6157" s="26" t="s">
        <v>700</v>
      </c>
    </row>
    <row r="6158" spans="1:10" ht="15.75" hidden="1" customHeight="1" x14ac:dyDescent="0.25">
      <c r="A6158" s="2" t="s">
        <v>853</v>
      </c>
      <c r="B6158" s="2" t="s">
        <v>854</v>
      </c>
      <c r="C6158" s="2">
        <v>2025</v>
      </c>
      <c r="D6158" s="2" t="s">
        <v>241</v>
      </c>
      <c r="E6158" s="2" t="s">
        <v>627</v>
      </c>
      <c r="F6158" s="2" t="s">
        <v>855</v>
      </c>
      <c r="G6158" s="2">
        <v>96</v>
      </c>
      <c r="H6158" s="2">
        <v>2.6254937984049998E-4</v>
      </c>
      <c r="I6158" s="2">
        <v>2.9405530542136001E-4</v>
      </c>
      <c r="J6158" s="26" t="s">
        <v>700</v>
      </c>
    </row>
    <row r="6159" spans="1:10" ht="15.75" hidden="1" customHeight="1" x14ac:dyDescent="0.25">
      <c r="A6159" s="2" t="s">
        <v>853</v>
      </c>
      <c r="B6159" s="2" t="s">
        <v>854</v>
      </c>
      <c r="C6159" s="2">
        <v>2025</v>
      </c>
      <c r="D6159" s="2" t="s">
        <v>241</v>
      </c>
      <c r="E6159" s="2" t="s">
        <v>627</v>
      </c>
      <c r="F6159" s="2" t="s">
        <v>859</v>
      </c>
      <c r="G6159" s="2">
        <v>96</v>
      </c>
      <c r="H6159" s="2">
        <v>2.8230606403699999E-5</v>
      </c>
      <c r="I6159" s="2">
        <v>3.1618279172144001E-5</v>
      </c>
      <c r="J6159" s="26" t="s">
        <v>700</v>
      </c>
    </row>
    <row r="6160" spans="1:10" ht="15.75" hidden="1" customHeight="1" x14ac:dyDescent="0.25">
      <c r="A6160" s="2" t="s">
        <v>853</v>
      </c>
      <c r="B6160" s="2" t="s">
        <v>854</v>
      </c>
      <c r="C6160" s="2">
        <v>2025</v>
      </c>
      <c r="D6160" s="2" t="s">
        <v>241</v>
      </c>
      <c r="E6160" s="2" t="s">
        <v>627</v>
      </c>
      <c r="F6160" s="2" t="s">
        <v>856</v>
      </c>
      <c r="G6160" s="2">
        <v>96</v>
      </c>
      <c r="H6160" s="2">
        <v>1.0990240298299999E-5</v>
      </c>
      <c r="I6160" s="2">
        <v>1.2309069134096001E-5</v>
      </c>
      <c r="J6160" s="26" t="s">
        <v>700</v>
      </c>
    </row>
    <row r="6161" spans="1:10" ht="15.75" hidden="1" customHeight="1" x14ac:dyDescent="0.25">
      <c r="A6161" s="2" t="s">
        <v>853</v>
      </c>
      <c r="B6161" s="2" t="s">
        <v>854</v>
      </c>
      <c r="C6161" s="2">
        <v>2025</v>
      </c>
      <c r="D6161" s="2" t="s">
        <v>241</v>
      </c>
      <c r="E6161" s="2" t="s">
        <v>627</v>
      </c>
      <c r="F6161" s="2" t="s">
        <v>858</v>
      </c>
      <c r="G6161" s="2">
        <v>97</v>
      </c>
      <c r="H6161" s="2">
        <v>1.6935883322731001E-3</v>
      </c>
      <c r="I6161" s="2">
        <v>1.8968189321458722E-3</v>
      </c>
      <c r="J6161" s="26" t="s">
        <v>700</v>
      </c>
    </row>
    <row r="6162" spans="1:10" ht="15.75" hidden="1" customHeight="1" x14ac:dyDescent="0.25">
      <c r="A6162" s="2" t="s">
        <v>853</v>
      </c>
      <c r="B6162" s="2" t="s">
        <v>854</v>
      </c>
      <c r="C6162" s="2">
        <v>2025</v>
      </c>
      <c r="D6162" s="2" t="s">
        <v>241</v>
      </c>
      <c r="E6162" s="2" t="s">
        <v>627</v>
      </c>
      <c r="F6162" s="2" t="s">
        <v>855</v>
      </c>
      <c r="G6162" s="2">
        <v>97</v>
      </c>
      <c r="H6162" s="2">
        <v>2.8125089011160002E-4</v>
      </c>
      <c r="I6162" s="2">
        <v>3.1500099692499206E-4</v>
      </c>
      <c r="J6162" s="26" t="s">
        <v>700</v>
      </c>
    </row>
    <row r="6163" spans="1:10" ht="15.75" hidden="1" customHeight="1" x14ac:dyDescent="0.25">
      <c r="A6163" s="2" t="s">
        <v>853</v>
      </c>
      <c r="B6163" s="2" t="s">
        <v>854</v>
      </c>
      <c r="C6163" s="2">
        <v>2025</v>
      </c>
      <c r="D6163" s="2" t="s">
        <v>241</v>
      </c>
      <c r="E6163" s="2" t="s">
        <v>627</v>
      </c>
      <c r="F6163" s="2" t="s">
        <v>857</v>
      </c>
      <c r="G6163" s="2">
        <v>97</v>
      </c>
      <c r="H6163" s="2">
        <v>3.0045459425309998E-4</v>
      </c>
      <c r="I6163" s="2">
        <v>3.36509145563472E-4</v>
      </c>
      <c r="J6163" s="26" t="s">
        <v>700</v>
      </c>
    </row>
    <row r="6164" spans="1:10" ht="15.75" hidden="1" customHeight="1" x14ac:dyDescent="0.25">
      <c r="A6164" s="2" t="s">
        <v>853</v>
      </c>
      <c r="B6164" s="2" t="s">
        <v>854</v>
      </c>
      <c r="C6164" s="2">
        <v>2025</v>
      </c>
      <c r="D6164" s="2" t="s">
        <v>241</v>
      </c>
      <c r="E6164" s="2" t="s">
        <v>627</v>
      </c>
      <c r="F6164" s="2" t="s">
        <v>855</v>
      </c>
      <c r="G6164" s="2">
        <v>98</v>
      </c>
      <c r="H6164" s="2">
        <v>3.0615783180109999E-4</v>
      </c>
      <c r="I6164" s="2">
        <v>3.42896771617232E-4</v>
      </c>
      <c r="J6164" s="26" t="s">
        <v>700</v>
      </c>
    </row>
    <row r="6165" spans="1:10" ht="15.75" hidden="1" customHeight="1" x14ac:dyDescent="0.25">
      <c r="A6165" s="2" t="s">
        <v>853</v>
      </c>
      <c r="B6165" s="2" t="s">
        <v>854</v>
      </c>
      <c r="C6165" s="2">
        <v>2025</v>
      </c>
      <c r="D6165" s="2" t="s">
        <v>241</v>
      </c>
      <c r="E6165" s="2" t="s">
        <v>627</v>
      </c>
      <c r="F6165" s="2" t="s">
        <v>860</v>
      </c>
      <c r="G6165" s="2">
        <v>98</v>
      </c>
      <c r="H6165" s="2">
        <v>1.487316185376E-4</v>
      </c>
      <c r="I6165" s="2">
        <v>1.6657941276211201E-4</v>
      </c>
      <c r="J6165" s="26" t="s">
        <v>701</v>
      </c>
    </row>
    <row r="6166" spans="1:10" ht="15.75" hidden="1" customHeight="1" x14ac:dyDescent="0.25">
      <c r="A6166" s="2" t="s">
        <v>853</v>
      </c>
      <c r="B6166" s="2" t="s">
        <v>854</v>
      </c>
      <c r="C6166" s="2">
        <v>2025</v>
      </c>
      <c r="D6166" s="2" t="s">
        <v>241</v>
      </c>
      <c r="E6166" s="2" t="s">
        <v>627</v>
      </c>
      <c r="F6166" s="2" t="s">
        <v>858</v>
      </c>
      <c r="G6166" s="2">
        <v>99</v>
      </c>
      <c r="H6166" s="2">
        <v>7.677155663259E-4</v>
      </c>
      <c r="I6166" s="2">
        <v>8.598414342850081E-4</v>
      </c>
      <c r="J6166" s="26" t="s">
        <v>700</v>
      </c>
    </row>
    <row r="6167" spans="1:10" ht="15.75" hidden="1" customHeight="1" x14ac:dyDescent="0.25">
      <c r="A6167" s="2" t="s">
        <v>853</v>
      </c>
      <c r="B6167" s="2" t="s">
        <v>854</v>
      </c>
      <c r="C6167" s="2">
        <v>2025</v>
      </c>
      <c r="D6167" s="2" t="s">
        <v>241</v>
      </c>
      <c r="E6167" s="2" t="s">
        <v>627</v>
      </c>
      <c r="F6167" s="2" t="s">
        <v>857</v>
      </c>
      <c r="G6167" s="2">
        <v>99</v>
      </c>
      <c r="H6167" s="2">
        <v>3.1005387427289997E-4</v>
      </c>
      <c r="I6167" s="2">
        <v>3.47260339185648E-4</v>
      </c>
      <c r="J6167" s="26" t="s">
        <v>700</v>
      </c>
    </row>
    <row r="6168" spans="1:10" ht="15.75" hidden="1" customHeight="1" x14ac:dyDescent="0.25">
      <c r="A6168" s="2" t="s">
        <v>853</v>
      </c>
      <c r="B6168" s="2" t="s">
        <v>854</v>
      </c>
      <c r="C6168" s="2">
        <v>2025</v>
      </c>
      <c r="D6168" s="2" t="s">
        <v>241</v>
      </c>
      <c r="E6168" s="2" t="s">
        <v>627</v>
      </c>
      <c r="F6168" s="2" t="s">
        <v>860</v>
      </c>
      <c r="G6168" s="2">
        <v>100</v>
      </c>
      <c r="H6168" s="2">
        <v>1.4504727732860001E-4</v>
      </c>
      <c r="I6168" s="2">
        <v>1.6245295060803201E-4</v>
      </c>
      <c r="J6168" s="26" t="s">
        <v>701</v>
      </c>
    </row>
    <row r="6169" spans="1:10" ht="15.75" hidden="1" customHeight="1" x14ac:dyDescent="0.25">
      <c r="A6169" s="2" t="s">
        <v>853</v>
      </c>
      <c r="B6169" s="2" t="s">
        <v>854</v>
      </c>
      <c r="C6169" s="2">
        <v>2025</v>
      </c>
      <c r="D6169" s="2" t="s">
        <v>241</v>
      </c>
      <c r="E6169" s="2" t="s">
        <v>627</v>
      </c>
      <c r="F6169" s="2" t="s">
        <v>858</v>
      </c>
      <c r="G6169" s="2">
        <v>102</v>
      </c>
      <c r="H6169" s="2">
        <v>3.0963104800321001E-3</v>
      </c>
      <c r="I6169" s="2">
        <v>3.4678677376359527E-3</v>
      </c>
      <c r="J6169" s="26" t="s">
        <v>700</v>
      </c>
    </row>
    <row r="6170" spans="1:10" ht="15.75" hidden="1" customHeight="1" x14ac:dyDescent="0.25">
      <c r="A6170" s="2" t="s">
        <v>853</v>
      </c>
      <c r="B6170" s="2" t="s">
        <v>854</v>
      </c>
      <c r="C6170" s="2">
        <v>2025</v>
      </c>
      <c r="D6170" s="2" t="s">
        <v>241</v>
      </c>
      <c r="E6170" s="2" t="s">
        <v>627</v>
      </c>
      <c r="F6170" s="2" t="s">
        <v>857</v>
      </c>
      <c r="G6170" s="2">
        <v>103</v>
      </c>
      <c r="H6170" s="2">
        <v>9.4629744126E-5</v>
      </c>
      <c r="I6170" s="2">
        <v>1.0598531342112001E-4</v>
      </c>
      <c r="J6170" s="26" t="s">
        <v>700</v>
      </c>
    </row>
    <row r="6171" spans="1:10" ht="15.75" hidden="1" customHeight="1" x14ac:dyDescent="0.25">
      <c r="A6171" s="2" t="s">
        <v>853</v>
      </c>
      <c r="B6171" s="2" t="s">
        <v>854</v>
      </c>
      <c r="C6171" s="2">
        <v>2025</v>
      </c>
      <c r="D6171" s="2" t="s">
        <v>241</v>
      </c>
      <c r="E6171" s="2" t="s">
        <v>627</v>
      </c>
      <c r="F6171" s="2" t="s">
        <v>857</v>
      </c>
      <c r="G6171" s="2">
        <v>104</v>
      </c>
      <c r="H6171" s="2">
        <v>1.016019232338E-4</v>
      </c>
      <c r="I6171" s="2">
        <v>1.1379415402185601E-4</v>
      </c>
      <c r="J6171" s="26" t="s">
        <v>700</v>
      </c>
    </row>
    <row r="6172" spans="1:10" ht="15.75" hidden="1" customHeight="1" x14ac:dyDescent="0.25">
      <c r="A6172" s="2" t="s">
        <v>853</v>
      </c>
      <c r="B6172" s="2" t="s">
        <v>854</v>
      </c>
      <c r="C6172" s="2">
        <v>2025</v>
      </c>
      <c r="D6172" s="2" t="s">
        <v>241</v>
      </c>
      <c r="E6172" s="2" t="s">
        <v>627</v>
      </c>
      <c r="F6172" s="2" t="s">
        <v>856</v>
      </c>
      <c r="G6172" s="2">
        <v>104</v>
      </c>
      <c r="H6172" s="2">
        <v>2.0182813386799999E-5</v>
      </c>
      <c r="I6172" s="2">
        <v>2.2604750993216001E-5</v>
      </c>
      <c r="J6172" s="26" t="s">
        <v>700</v>
      </c>
    </row>
    <row r="6173" spans="1:10" ht="15.75" hidden="1" customHeight="1" x14ac:dyDescent="0.25">
      <c r="A6173" s="2" t="s">
        <v>853</v>
      </c>
      <c r="B6173" s="2" t="s">
        <v>854</v>
      </c>
      <c r="C6173" s="2">
        <v>2025</v>
      </c>
      <c r="D6173" s="2" t="s">
        <v>241</v>
      </c>
      <c r="E6173" s="2" t="s">
        <v>627</v>
      </c>
      <c r="F6173" s="2" t="s">
        <v>858</v>
      </c>
      <c r="G6173" s="2">
        <v>104</v>
      </c>
      <c r="H6173" s="2">
        <v>7.325843907893E-4</v>
      </c>
      <c r="I6173" s="2">
        <v>8.2049451768401605E-4</v>
      </c>
      <c r="J6173" s="26" t="s">
        <v>700</v>
      </c>
    </row>
    <row r="6174" spans="1:10" ht="15.75" hidden="1" customHeight="1" x14ac:dyDescent="0.25">
      <c r="A6174" s="2" t="s">
        <v>853</v>
      </c>
      <c r="B6174" s="2" t="s">
        <v>854</v>
      </c>
      <c r="C6174" s="2">
        <v>2025</v>
      </c>
      <c r="D6174" s="2" t="s">
        <v>241</v>
      </c>
      <c r="E6174" s="2" t="s">
        <v>627</v>
      </c>
      <c r="F6174" s="2" t="s">
        <v>857</v>
      </c>
      <c r="G6174" s="2">
        <v>106</v>
      </c>
      <c r="H6174" s="2">
        <v>9.2146103270399998E-5</v>
      </c>
      <c r="I6174" s="2">
        <v>1.0320363566284801E-4</v>
      </c>
      <c r="J6174" s="26" t="s">
        <v>700</v>
      </c>
    </row>
    <row r="6175" spans="1:10" ht="15.75" hidden="1" customHeight="1" x14ac:dyDescent="0.25">
      <c r="A6175" s="2" t="s">
        <v>853</v>
      </c>
      <c r="B6175" s="2" t="s">
        <v>854</v>
      </c>
      <c r="C6175" s="2">
        <v>2025</v>
      </c>
      <c r="D6175" s="2" t="s">
        <v>241</v>
      </c>
      <c r="E6175" s="2" t="s">
        <v>627</v>
      </c>
      <c r="F6175" s="2" t="s">
        <v>855</v>
      </c>
      <c r="G6175" s="2">
        <v>107</v>
      </c>
      <c r="H6175" s="2">
        <v>2.8100534109400002E-4</v>
      </c>
      <c r="I6175" s="2">
        <v>3.1472598202528007E-4</v>
      </c>
      <c r="J6175" s="26" t="s">
        <v>700</v>
      </c>
    </row>
    <row r="6176" spans="1:10" ht="15.75" hidden="1" customHeight="1" x14ac:dyDescent="0.25">
      <c r="A6176" s="2" t="s">
        <v>853</v>
      </c>
      <c r="B6176" s="2" t="s">
        <v>854</v>
      </c>
      <c r="C6176" s="2">
        <v>2025</v>
      </c>
      <c r="D6176" s="2" t="s">
        <v>241</v>
      </c>
      <c r="E6176" s="2" t="s">
        <v>627</v>
      </c>
      <c r="F6176" s="2" t="s">
        <v>858</v>
      </c>
      <c r="G6176" s="2">
        <v>108</v>
      </c>
      <c r="H6176" s="2">
        <v>7.1012624539429998E-4</v>
      </c>
      <c r="I6176" s="2">
        <v>7.9534139484161608E-4</v>
      </c>
      <c r="J6176" s="26" t="s">
        <v>700</v>
      </c>
    </row>
    <row r="6177" spans="1:10" ht="15.75" hidden="1" customHeight="1" x14ac:dyDescent="0.25">
      <c r="A6177" s="2" t="s">
        <v>853</v>
      </c>
      <c r="B6177" s="2" t="s">
        <v>854</v>
      </c>
      <c r="C6177" s="2">
        <v>2025</v>
      </c>
      <c r="D6177" s="2" t="s">
        <v>241</v>
      </c>
      <c r="E6177" s="2" t="s">
        <v>627</v>
      </c>
      <c r="F6177" s="2" t="s">
        <v>859</v>
      </c>
      <c r="G6177" s="2">
        <v>108</v>
      </c>
      <c r="H6177" s="2">
        <v>2.4917288101300001E-5</v>
      </c>
      <c r="I6177" s="2">
        <v>2.7907362673456004E-5</v>
      </c>
      <c r="J6177" s="26" t="s">
        <v>700</v>
      </c>
    </row>
    <row r="6178" spans="1:10" ht="15.75" hidden="1" customHeight="1" x14ac:dyDescent="0.25">
      <c r="A6178" s="2" t="s">
        <v>853</v>
      </c>
      <c r="B6178" s="2" t="s">
        <v>854</v>
      </c>
      <c r="C6178" s="2">
        <v>2025</v>
      </c>
      <c r="D6178" s="2" t="s">
        <v>241</v>
      </c>
      <c r="E6178" s="2" t="s">
        <v>627</v>
      </c>
      <c r="F6178" s="2" t="s">
        <v>857</v>
      </c>
      <c r="G6178" s="2">
        <v>108</v>
      </c>
      <c r="H6178" s="2">
        <v>8.9106564701100005E-5</v>
      </c>
      <c r="I6178" s="2">
        <v>9.979935246523202E-5</v>
      </c>
      <c r="J6178" s="26" t="s">
        <v>700</v>
      </c>
    </row>
    <row r="6179" spans="1:10" ht="15.75" hidden="1" customHeight="1" x14ac:dyDescent="0.25">
      <c r="A6179" s="2" t="s">
        <v>853</v>
      </c>
      <c r="B6179" s="2" t="s">
        <v>854</v>
      </c>
      <c r="C6179" s="2">
        <v>2025</v>
      </c>
      <c r="D6179" s="2" t="s">
        <v>241</v>
      </c>
      <c r="E6179" s="2" t="s">
        <v>627</v>
      </c>
      <c r="F6179" s="2" t="s">
        <v>859</v>
      </c>
      <c r="G6179" s="2">
        <v>109</v>
      </c>
      <c r="H6179" s="2">
        <v>2.4722521629899998E-5</v>
      </c>
      <c r="I6179" s="2">
        <v>2.7689224225488002E-5</v>
      </c>
      <c r="J6179" s="26" t="s">
        <v>700</v>
      </c>
    </row>
    <row r="6180" spans="1:10" ht="15.75" hidden="1" customHeight="1" x14ac:dyDescent="0.25">
      <c r="A6180" s="2" t="s">
        <v>853</v>
      </c>
      <c r="B6180" s="2" t="s">
        <v>854</v>
      </c>
      <c r="C6180" s="2">
        <v>2025</v>
      </c>
      <c r="D6180" s="2" t="s">
        <v>241</v>
      </c>
      <c r="E6180" s="2" t="s">
        <v>627</v>
      </c>
      <c r="F6180" s="2" t="s">
        <v>858</v>
      </c>
      <c r="G6180" s="2">
        <v>109</v>
      </c>
      <c r="H6180" s="2">
        <v>6.9723173510280001E-4</v>
      </c>
      <c r="I6180" s="2">
        <v>7.8089954331513609E-4</v>
      </c>
      <c r="J6180" s="26" t="s">
        <v>700</v>
      </c>
    </row>
    <row r="6181" spans="1:10" ht="15.75" hidden="1" customHeight="1" x14ac:dyDescent="0.25">
      <c r="A6181" s="2" t="s">
        <v>853</v>
      </c>
      <c r="B6181" s="2" t="s">
        <v>854</v>
      </c>
      <c r="C6181" s="2">
        <v>2025</v>
      </c>
      <c r="D6181" s="2" t="s">
        <v>241</v>
      </c>
      <c r="E6181" s="2" t="s">
        <v>627</v>
      </c>
      <c r="F6181" s="2" t="s">
        <v>856</v>
      </c>
      <c r="G6181" s="2">
        <v>109</v>
      </c>
      <c r="H6181" s="40">
        <v>9.5103850981100003E-6</v>
      </c>
      <c r="I6181" s="2">
        <v>1.0651631309883202E-5</v>
      </c>
      <c r="J6181" s="26" t="s">
        <v>700</v>
      </c>
    </row>
    <row r="6182" spans="1:10" ht="15.75" hidden="1" customHeight="1" x14ac:dyDescent="0.25">
      <c r="A6182" s="2" t="s">
        <v>853</v>
      </c>
      <c r="B6182" s="2" t="s">
        <v>854</v>
      </c>
      <c r="C6182" s="2">
        <v>2025</v>
      </c>
      <c r="D6182" s="2" t="s">
        <v>241</v>
      </c>
      <c r="E6182" s="2" t="s">
        <v>627</v>
      </c>
      <c r="F6182" s="2" t="s">
        <v>857</v>
      </c>
      <c r="G6182" s="2">
        <v>110</v>
      </c>
      <c r="H6182" s="2">
        <v>1.7750775441530001E-4</v>
      </c>
      <c r="I6182" s="2">
        <v>1.9880868494513603E-4</v>
      </c>
      <c r="J6182" s="26" t="s">
        <v>700</v>
      </c>
    </row>
    <row r="6183" spans="1:10" ht="15.75" hidden="1" customHeight="1" x14ac:dyDescent="0.25">
      <c r="A6183" s="2" t="s">
        <v>853</v>
      </c>
      <c r="B6183" s="2" t="s">
        <v>854</v>
      </c>
      <c r="C6183" s="2">
        <v>2025</v>
      </c>
      <c r="D6183" s="2" t="s">
        <v>241</v>
      </c>
      <c r="E6183" s="2" t="s">
        <v>627</v>
      </c>
      <c r="F6183" s="2" t="s">
        <v>858</v>
      </c>
      <c r="G6183" s="2">
        <v>110</v>
      </c>
      <c r="H6183" s="2">
        <v>7.4626691639419998E-4</v>
      </c>
      <c r="I6183" s="2">
        <v>8.3581894636150403E-4</v>
      </c>
      <c r="J6183" s="26" t="s">
        <v>700</v>
      </c>
    </row>
    <row r="6184" spans="1:10" ht="15.75" hidden="1" customHeight="1" x14ac:dyDescent="0.25">
      <c r="A6184" s="2" t="s">
        <v>853</v>
      </c>
      <c r="B6184" s="2" t="s">
        <v>854</v>
      </c>
      <c r="C6184" s="2">
        <v>2025</v>
      </c>
      <c r="D6184" s="2" t="s">
        <v>241</v>
      </c>
      <c r="E6184" s="2" t="s">
        <v>627</v>
      </c>
      <c r="F6184" s="2" t="s">
        <v>858</v>
      </c>
      <c r="G6184" s="2">
        <v>111</v>
      </c>
      <c r="H6184" s="2">
        <v>6.85710052494E-4</v>
      </c>
      <c r="I6184" s="2">
        <v>7.6799525879328004E-4</v>
      </c>
      <c r="J6184" s="26" t="s">
        <v>700</v>
      </c>
    </row>
    <row r="6185" spans="1:10" ht="15.75" hidden="1" customHeight="1" x14ac:dyDescent="0.25">
      <c r="A6185" s="2" t="s">
        <v>853</v>
      </c>
      <c r="B6185" s="2" t="s">
        <v>854</v>
      </c>
      <c r="C6185" s="2">
        <v>2025</v>
      </c>
      <c r="D6185" s="2" t="s">
        <v>241</v>
      </c>
      <c r="E6185" s="2" t="s">
        <v>627</v>
      </c>
      <c r="F6185" s="2" t="s">
        <v>855</v>
      </c>
      <c r="G6185" s="2">
        <v>111</v>
      </c>
      <c r="H6185" s="2">
        <v>2.6650208747010001E-4</v>
      </c>
      <c r="I6185" s="2">
        <v>2.9848233796651207E-4</v>
      </c>
      <c r="J6185" s="26" t="s">
        <v>700</v>
      </c>
    </row>
    <row r="6186" spans="1:10" ht="15.75" hidden="1" customHeight="1" x14ac:dyDescent="0.25">
      <c r="A6186" s="2" t="s">
        <v>853</v>
      </c>
      <c r="B6186" s="2" t="s">
        <v>854</v>
      </c>
      <c r="C6186" s="2">
        <v>2025</v>
      </c>
      <c r="D6186" s="2" t="s">
        <v>241</v>
      </c>
      <c r="E6186" s="2" t="s">
        <v>627</v>
      </c>
      <c r="F6186" s="2" t="s">
        <v>856</v>
      </c>
      <c r="G6186" s="2">
        <v>111</v>
      </c>
      <c r="H6186" s="40">
        <v>9.2747959570300004E-6</v>
      </c>
      <c r="I6186" s="2">
        <v>1.0387771471873601E-5</v>
      </c>
      <c r="J6186" s="26" t="s">
        <v>700</v>
      </c>
    </row>
    <row r="6187" spans="1:10" ht="15.75" hidden="1" customHeight="1" x14ac:dyDescent="0.25">
      <c r="A6187" s="2" t="s">
        <v>853</v>
      </c>
      <c r="B6187" s="2" t="s">
        <v>854</v>
      </c>
      <c r="C6187" s="2">
        <v>2025</v>
      </c>
      <c r="D6187" s="2" t="s">
        <v>241</v>
      </c>
      <c r="E6187" s="2" t="s">
        <v>627</v>
      </c>
      <c r="F6187" s="2" t="s">
        <v>857</v>
      </c>
      <c r="G6187" s="2">
        <v>112</v>
      </c>
      <c r="H6187" s="2">
        <v>1.006858656183E-4</v>
      </c>
      <c r="I6187" s="2">
        <v>1.1276816949249601E-4</v>
      </c>
      <c r="J6187" s="26" t="s">
        <v>700</v>
      </c>
    </row>
    <row r="6188" spans="1:10" ht="15.75" hidden="1" customHeight="1" x14ac:dyDescent="0.25">
      <c r="A6188" s="2" t="s">
        <v>853</v>
      </c>
      <c r="B6188" s="2" t="s">
        <v>854</v>
      </c>
      <c r="C6188" s="2">
        <v>2025</v>
      </c>
      <c r="D6188" s="2" t="s">
        <v>241</v>
      </c>
      <c r="E6188" s="2" t="s">
        <v>627</v>
      </c>
      <c r="F6188" s="2" t="s">
        <v>858</v>
      </c>
      <c r="G6188" s="2">
        <v>112</v>
      </c>
      <c r="H6188" s="2">
        <v>6.851113867015E-4</v>
      </c>
      <c r="I6188" s="2">
        <v>7.6732475310568003E-4</v>
      </c>
      <c r="J6188" s="26" t="s">
        <v>700</v>
      </c>
    </row>
    <row r="6189" spans="1:10" ht="15.75" hidden="1" customHeight="1" x14ac:dyDescent="0.25">
      <c r="A6189" s="2" t="s">
        <v>853</v>
      </c>
      <c r="B6189" s="2" t="s">
        <v>854</v>
      </c>
      <c r="C6189" s="2">
        <v>2025</v>
      </c>
      <c r="D6189" s="2" t="s">
        <v>241</v>
      </c>
      <c r="E6189" s="2" t="s">
        <v>627</v>
      </c>
      <c r="F6189" s="2" t="s">
        <v>859</v>
      </c>
      <c r="G6189" s="2">
        <v>113</v>
      </c>
      <c r="H6189" s="2">
        <v>7.3751063610000004E-5</v>
      </c>
      <c r="I6189" s="2">
        <v>8.2601191243200018E-5</v>
      </c>
      <c r="J6189" s="26" t="s">
        <v>700</v>
      </c>
    </row>
    <row r="6190" spans="1:10" ht="15.75" hidden="1" customHeight="1" x14ac:dyDescent="0.25">
      <c r="A6190" s="2" t="s">
        <v>853</v>
      </c>
      <c r="B6190" s="2" t="s">
        <v>854</v>
      </c>
      <c r="C6190" s="2">
        <v>2025</v>
      </c>
      <c r="D6190" s="2" t="s">
        <v>241</v>
      </c>
      <c r="E6190" s="2" t="s">
        <v>627</v>
      </c>
      <c r="F6190" s="2" t="s">
        <v>857</v>
      </c>
      <c r="G6190" s="2">
        <v>113</v>
      </c>
      <c r="H6190" s="2">
        <v>8.5736377513999994E-5</v>
      </c>
      <c r="I6190" s="2">
        <v>9.6024742815680006E-5</v>
      </c>
      <c r="J6190" s="26" t="s">
        <v>700</v>
      </c>
    </row>
    <row r="6191" spans="1:10" ht="15.75" hidden="1" customHeight="1" x14ac:dyDescent="0.25">
      <c r="A6191" s="2" t="s">
        <v>853</v>
      </c>
      <c r="B6191" s="2" t="s">
        <v>854</v>
      </c>
      <c r="C6191" s="2">
        <v>2025</v>
      </c>
      <c r="D6191" s="2" t="s">
        <v>241</v>
      </c>
      <c r="E6191" s="2" t="s">
        <v>627</v>
      </c>
      <c r="F6191" s="2" t="s">
        <v>855</v>
      </c>
      <c r="G6191" s="2">
        <v>113</v>
      </c>
      <c r="H6191" s="2">
        <v>2.6021825033239999E-4</v>
      </c>
      <c r="I6191" s="2">
        <v>2.9144444037228803E-4</v>
      </c>
      <c r="J6191" s="26" t="s">
        <v>700</v>
      </c>
    </row>
    <row r="6192" spans="1:10" ht="15.75" hidden="1" customHeight="1" x14ac:dyDescent="0.25">
      <c r="A6192" s="2" t="s">
        <v>853</v>
      </c>
      <c r="B6192" s="2" t="s">
        <v>854</v>
      </c>
      <c r="C6192" s="2">
        <v>2025</v>
      </c>
      <c r="D6192" s="2" t="s">
        <v>241</v>
      </c>
      <c r="E6192" s="2" t="s">
        <v>627</v>
      </c>
      <c r="F6192" s="2" t="s">
        <v>859</v>
      </c>
      <c r="G6192" s="2">
        <v>114</v>
      </c>
      <c r="H6192" s="2">
        <v>2.3863760361599999E-5</v>
      </c>
      <c r="I6192" s="2">
        <v>2.6727411604992003E-5</v>
      </c>
      <c r="J6192" s="26" t="s">
        <v>700</v>
      </c>
    </row>
    <row r="6193" spans="1:10" ht="15.75" hidden="1" customHeight="1" x14ac:dyDescent="0.25">
      <c r="A6193" s="2" t="s">
        <v>853</v>
      </c>
      <c r="B6193" s="2" t="s">
        <v>854</v>
      </c>
      <c r="C6193" s="2">
        <v>2025</v>
      </c>
      <c r="D6193" s="2" t="s">
        <v>241</v>
      </c>
      <c r="E6193" s="2" t="s">
        <v>627</v>
      </c>
      <c r="F6193" s="2" t="s">
        <v>858</v>
      </c>
      <c r="G6193" s="2">
        <v>114</v>
      </c>
      <c r="H6193" s="2">
        <v>6.6727015655489998E-4</v>
      </c>
      <c r="I6193" s="2">
        <v>7.4734257534148801E-4</v>
      </c>
      <c r="J6193" s="26" t="s">
        <v>700</v>
      </c>
    </row>
    <row r="6194" spans="1:10" ht="15.75" hidden="1" customHeight="1" x14ac:dyDescent="0.25">
      <c r="A6194" s="2" t="s">
        <v>853</v>
      </c>
      <c r="B6194" s="2" t="s">
        <v>854</v>
      </c>
      <c r="C6194" s="2">
        <v>2025</v>
      </c>
      <c r="D6194" s="2" t="s">
        <v>241</v>
      </c>
      <c r="E6194" s="2" t="s">
        <v>627</v>
      </c>
      <c r="F6194" s="2" t="s">
        <v>857</v>
      </c>
      <c r="G6194" s="2">
        <v>114</v>
      </c>
      <c r="H6194" s="2">
        <v>1.7081935220629999E-4</v>
      </c>
      <c r="I6194" s="2">
        <v>1.91317674471056E-4</v>
      </c>
      <c r="J6194" s="26" t="s">
        <v>700</v>
      </c>
    </row>
    <row r="6195" spans="1:10" ht="15.75" hidden="1" customHeight="1" x14ac:dyDescent="0.25">
      <c r="A6195" s="2" t="s">
        <v>853</v>
      </c>
      <c r="B6195" s="2" t="s">
        <v>854</v>
      </c>
      <c r="C6195" s="2">
        <v>2025</v>
      </c>
      <c r="D6195" s="2" t="s">
        <v>241</v>
      </c>
      <c r="E6195" s="2" t="s">
        <v>627</v>
      </c>
      <c r="F6195" s="2" t="s">
        <v>859</v>
      </c>
      <c r="G6195" s="2">
        <v>116</v>
      </c>
      <c r="H6195" s="2">
        <v>2.3190999854700001E-5</v>
      </c>
      <c r="I6195" s="2">
        <v>2.5973919837264002E-5</v>
      </c>
      <c r="J6195" s="26" t="s">
        <v>700</v>
      </c>
    </row>
    <row r="6196" spans="1:10" ht="15.75" hidden="1" customHeight="1" x14ac:dyDescent="0.25">
      <c r="A6196" s="2" t="s">
        <v>853</v>
      </c>
      <c r="B6196" s="2" t="s">
        <v>854</v>
      </c>
      <c r="C6196" s="2">
        <v>2025</v>
      </c>
      <c r="D6196" s="2" t="s">
        <v>241</v>
      </c>
      <c r="E6196" s="2" t="s">
        <v>627</v>
      </c>
      <c r="F6196" s="2" t="s">
        <v>858</v>
      </c>
      <c r="G6196" s="2">
        <v>118</v>
      </c>
      <c r="H6196" s="2">
        <v>1.3843814958818001E-3</v>
      </c>
      <c r="I6196" s="2">
        <v>1.5505072753876162E-3</v>
      </c>
      <c r="J6196" s="26" t="s">
        <v>700</v>
      </c>
    </row>
    <row r="6197" spans="1:10" ht="15.75" hidden="1" customHeight="1" x14ac:dyDescent="0.25">
      <c r="A6197" s="2" t="s">
        <v>853</v>
      </c>
      <c r="B6197" s="2" t="s">
        <v>854</v>
      </c>
      <c r="C6197" s="2">
        <v>2025</v>
      </c>
      <c r="D6197" s="2" t="s">
        <v>241</v>
      </c>
      <c r="E6197" s="2" t="s">
        <v>627</v>
      </c>
      <c r="F6197" s="2" t="s">
        <v>859</v>
      </c>
      <c r="G6197" s="2">
        <v>119</v>
      </c>
      <c r="H6197" s="2">
        <v>2.2794221877100001E-5</v>
      </c>
      <c r="I6197" s="2">
        <v>2.5529528502352005E-5</v>
      </c>
      <c r="J6197" s="26" t="s">
        <v>700</v>
      </c>
    </row>
    <row r="6198" spans="1:10" ht="15.75" hidden="1" customHeight="1" x14ac:dyDescent="0.25">
      <c r="A6198" s="2" t="s">
        <v>853</v>
      </c>
      <c r="B6198" s="2" t="s">
        <v>854</v>
      </c>
      <c r="C6198" s="2">
        <v>2025</v>
      </c>
      <c r="D6198" s="2" t="s">
        <v>241</v>
      </c>
      <c r="E6198" s="2" t="s">
        <v>627</v>
      </c>
      <c r="F6198" s="2" t="s">
        <v>858</v>
      </c>
      <c r="G6198" s="2">
        <v>119</v>
      </c>
      <c r="H6198" s="2">
        <v>6.4011442009359999E-4</v>
      </c>
      <c r="I6198" s="2">
        <v>7.1692815050483204E-4</v>
      </c>
      <c r="J6198" s="26" t="s">
        <v>700</v>
      </c>
    </row>
    <row r="6199" spans="1:10" ht="15.75" hidden="1" customHeight="1" x14ac:dyDescent="0.25">
      <c r="A6199" s="2" t="s">
        <v>853</v>
      </c>
      <c r="B6199" s="2" t="s">
        <v>854</v>
      </c>
      <c r="C6199" s="2">
        <v>2025</v>
      </c>
      <c r="D6199" s="2" t="s">
        <v>241</v>
      </c>
      <c r="E6199" s="2" t="s">
        <v>627</v>
      </c>
      <c r="F6199" s="2" t="s">
        <v>857</v>
      </c>
      <c r="G6199" s="2">
        <v>120</v>
      </c>
      <c r="H6199" s="2">
        <v>8.0699210229799993E-5</v>
      </c>
      <c r="I6199" s="2">
        <v>9.0383115457376006E-5</v>
      </c>
      <c r="J6199" s="26" t="s">
        <v>700</v>
      </c>
    </row>
    <row r="6200" spans="1:10" ht="15.75" hidden="1" customHeight="1" x14ac:dyDescent="0.25">
      <c r="A6200" s="2" t="s">
        <v>853</v>
      </c>
      <c r="B6200" s="2" t="s">
        <v>854</v>
      </c>
      <c r="C6200" s="2">
        <v>2025</v>
      </c>
      <c r="D6200" s="2" t="s">
        <v>241</v>
      </c>
      <c r="E6200" s="2" t="s">
        <v>627</v>
      </c>
      <c r="F6200" s="2" t="s">
        <v>858</v>
      </c>
      <c r="G6200" s="2">
        <v>120</v>
      </c>
      <c r="H6200" s="2">
        <v>6.3443096587429998E-4</v>
      </c>
      <c r="I6200" s="2">
        <v>7.1056268177921607E-4</v>
      </c>
      <c r="J6200" s="26" t="s">
        <v>700</v>
      </c>
    </row>
    <row r="6201" spans="1:10" ht="15.75" hidden="1" customHeight="1" x14ac:dyDescent="0.25">
      <c r="A6201" s="2" t="s">
        <v>853</v>
      </c>
      <c r="B6201" s="2" t="s">
        <v>854</v>
      </c>
      <c r="C6201" s="2">
        <v>2025</v>
      </c>
      <c r="D6201" s="2" t="s">
        <v>241</v>
      </c>
      <c r="E6201" s="2" t="s">
        <v>627</v>
      </c>
      <c r="F6201" s="2" t="s">
        <v>857</v>
      </c>
      <c r="G6201" s="2">
        <v>121</v>
      </c>
      <c r="H6201" s="2">
        <v>8.0809288192499994E-5</v>
      </c>
      <c r="I6201" s="2">
        <v>9.0506402775599999E-5</v>
      </c>
      <c r="J6201" s="26" t="s">
        <v>700</v>
      </c>
    </row>
    <row r="6202" spans="1:10" ht="15.75" hidden="1" customHeight="1" x14ac:dyDescent="0.25">
      <c r="A6202" s="2" t="s">
        <v>853</v>
      </c>
      <c r="B6202" s="2" t="s">
        <v>854</v>
      </c>
      <c r="C6202" s="2">
        <v>2025</v>
      </c>
      <c r="D6202" s="2" t="s">
        <v>241</v>
      </c>
      <c r="E6202" s="2" t="s">
        <v>627</v>
      </c>
      <c r="F6202" s="2" t="s">
        <v>858</v>
      </c>
      <c r="G6202" s="2">
        <v>121</v>
      </c>
      <c r="H6202" s="2">
        <v>7.1764789754520002E-4</v>
      </c>
      <c r="I6202" s="2">
        <v>8.037656452506241E-4</v>
      </c>
      <c r="J6202" s="26" t="s">
        <v>700</v>
      </c>
    </row>
    <row r="6203" spans="1:10" ht="15.75" hidden="1" customHeight="1" x14ac:dyDescent="0.25">
      <c r="A6203" s="2" t="s">
        <v>853</v>
      </c>
      <c r="B6203" s="2" t="s">
        <v>854</v>
      </c>
      <c r="C6203" s="2">
        <v>2025</v>
      </c>
      <c r="D6203" s="2" t="s">
        <v>241</v>
      </c>
      <c r="E6203" s="2" t="s">
        <v>627</v>
      </c>
      <c r="F6203" s="2" t="s">
        <v>858</v>
      </c>
      <c r="G6203" s="2">
        <v>123</v>
      </c>
      <c r="H6203" s="2">
        <v>6.2149215955290004E-4</v>
      </c>
      <c r="I6203" s="2">
        <v>6.9607121869924809E-4</v>
      </c>
      <c r="J6203" s="26" t="s">
        <v>700</v>
      </c>
    </row>
    <row r="6204" spans="1:10" ht="15.75" hidden="1" customHeight="1" x14ac:dyDescent="0.25">
      <c r="A6204" s="2" t="s">
        <v>853</v>
      </c>
      <c r="B6204" s="2" t="s">
        <v>854</v>
      </c>
      <c r="C6204" s="2">
        <v>2025</v>
      </c>
      <c r="D6204" s="2" t="s">
        <v>241</v>
      </c>
      <c r="E6204" s="2" t="s">
        <v>627</v>
      </c>
      <c r="F6204" s="2" t="s">
        <v>859</v>
      </c>
      <c r="G6204" s="2">
        <v>124</v>
      </c>
      <c r="H6204" s="2">
        <v>2.18017994484E-5</v>
      </c>
      <c r="I6204" s="2">
        <v>2.4418015382208002E-5</v>
      </c>
      <c r="J6204" s="26" t="s">
        <v>700</v>
      </c>
    </row>
    <row r="6205" spans="1:10" ht="15.75" hidden="1" customHeight="1" x14ac:dyDescent="0.25">
      <c r="A6205" s="2" t="s">
        <v>853</v>
      </c>
      <c r="B6205" s="2" t="s">
        <v>854</v>
      </c>
      <c r="C6205" s="2">
        <v>2025</v>
      </c>
      <c r="D6205" s="2" t="s">
        <v>241</v>
      </c>
      <c r="E6205" s="2" t="s">
        <v>627</v>
      </c>
      <c r="F6205" s="2" t="s">
        <v>857</v>
      </c>
      <c r="G6205" s="2">
        <v>124</v>
      </c>
      <c r="H6205" s="2">
        <v>7.8330544056400006E-5</v>
      </c>
      <c r="I6205" s="2">
        <v>8.773020934316802E-5</v>
      </c>
      <c r="J6205" s="26" t="s">
        <v>700</v>
      </c>
    </row>
    <row r="6206" spans="1:10" ht="15.75" hidden="1" customHeight="1" x14ac:dyDescent="0.25">
      <c r="A6206" s="2" t="s">
        <v>853</v>
      </c>
      <c r="B6206" s="2" t="s">
        <v>854</v>
      </c>
      <c r="C6206" s="2">
        <v>2025</v>
      </c>
      <c r="D6206" s="2" t="s">
        <v>241</v>
      </c>
      <c r="E6206" s="2" t="s">
        <v>627</v>
      </c>
      <c r="F6206" s="2" t="s">
        <v>858</v>
      </c>
      <c r="G6206" s="2">
        <v>125</v>
      </c>
      <c r="H6206" s="2">
        <v>6.1064813053239998E-4</v>
      </c>
      <c r="I6206" s="2">
        <v>6.8392590619628809E-4</v>
      </c>
      <c r="J6206" s="26" t="s">
        <v>700</v>
      </c>
    </row>
    <row r="6207" spans="1:10" ht="15.75" hidden="1" customHeight="1" x14ac:dyDescent="0.25">
      <c r="A6207" s="2" t="s">
        <v>853</v>
      </c>
      <c r="B6207" s="2" t="s">
        <v>854</v>
      </c>
      <c r="C6207" s="2">
        <v>2025</v>
      </c>
      <c r="D6207" s="2" t="s">
        <v>241</v>
      </c>
      <c r="E6207" s="2" t="s">
        <v>627</v>
      </c>
      <c r="F6207" s="2" t="s">
        <v>857</v>
      </c>
      <c r="G6207" s="2">
        <v>126</v>
      </c>
      <c r="H6207" s="2">
        <v>7.7828590292499994E-5</v>
      </c>
      <c r="I6207" s="2">
        <v>8.7168021127599998E-5</v>
      </c>
      <c r="J6207" s="26" t="s">
        <v>700</v>
      </c>
    </row>
    <row r="6208" spans="1:10" ht="15.75" hidden="1" customHeight="1" x14ac:dyDescent="0.25">
      <c r="A6208" s="2" t="s">
        <v>853</v>
      </c>
      <c r="B6208" s="2" t="s">
        <v>854</v>
      </c>
      <c r="C6208" s="2">
        <v>2025</v>
      </c>
      <c r="D6208" s="2" t="s">
        <v>241</v>
      </c>
      <c r="E6208" s="2" t="s">
        <v>627</v>
      </c>
      <c r="F6208" s="2" t="s">
        <v>855</v>
      </c>
      <c r="G6208" s="2">
        <v>128</v>
      </c>
      <c r="H6208" s="2">
        <v>3.7535588489849998E-4</v>
      </c>
      <c r="I6208" s="2">
        <v>4.2039859108632002E-4</v>
      </c>
      <c r="J6208" s="26" t="s">
        <v>700</v>
      </c>
    </row>
    <row r="6209" spans="1:10" ht="15.75" hidden="1" customHeight="1" x14ac:dyDescent="0.25">
      <c r="A6209" s="2" t="s">
        <v>853</v>
      </c>
      <c r="B6209" s="2" t="s">
        <v>854</v>
      </c>
      <c r="C6209" s="2">
        <v>2025</v>
      </c>
      <c r="D6209" s="2" t="s">
        <v>241</v>
      </c>
      <c r="E6209" s="2" t="s">
        <v>627</v>
      </c>
      <c r="F6209" s="2" t="s">
        <v>858</v>
      </c>
      <c r="G6209" s="2">
        <v>129</v>
      </c>
      <c r="H6209" s="2">
        <v>5.917264497839E-4</v>
      </c>
      <c r="I6209" s="2">
        <v>6.6273362375796811E-4</v>
      </c>
      <c r="J6209" s="26" t="s">
        <v>700</v>
      </c>
    </row>
    <row r="6210" spans="1:10" ht="15.75" hidden="1" customHeight="1" x14ac:dyDescent="0.25">
      <c r="A6210" s="2" t="s">
        <v>853</v>
      </c>
      <c r="B6210" s="2" t="s">
        <v>854</v>
      </c>
      <c r="C6210" s="2">
        <v>2025</v>
      </c>
      <c r="D6210" s="2" t="s">
        <v>241</v>
      </c>
      <c r="E6210" s="2" t="s">
        <v>627</v>
      </c>
      <c r="F6210" s="2" t="s">
        <v>855</v>
      </c>
      <c r="G6210" s="2">
        <v>132</v>
      </c>
      <c r="H6210" s="2">
        <v>3.6865309812130002E-4</v>
      </c>
      <c r="I6210" s="2">
        <v>4.1289146989585609E-4</v>
      </c>
      <c r="J6210" s="26" t="s">
        <v>700</v>
      </c>
    </row>
    <row r="6211" spans="1:10" ht="15.75" hidden="1" customHeight="1" x14ac:dyDescent="0.25">
      <c r="A6211" s="2" t="s">
        <v>853</v>
      </c>
      <c r="B6211" s="2" t="s">
        <v>854</v>
      </c>
      <c r="C6211" s="2">
        <v>2025</v>
      </c>
      <c r="D6211" s="2" t="s">
        <v>241</v>
      </c>
      <c r="E6211" s="2" t="s">
        <v>627</v>
      </c>
      <c r="F6211" s="2" t="s">
        <v>857</v>
      </c>
      <c r="G6211" s="2">
        <v>132</v>
      </c>
      <c r="H6211" s="2">
        <v>7.3593058914399995E-5</v>
      </c>
      <c r="I6211" s="2">
        <v>8.2424225984127999E-5</v>
      </c>
      <c r="J6211" s="26" t="s">
        <v>700</v>
      </c>
    </row>
    <row r="6212" spans="1:10" ht="15.75" hidden="1" customHeight="1" x14ac:dyDescent="0.25">
      <c r="A6212" s="2" t="s">
        <v>853</v>
      </c>
      <c r="B6212" s="2" t="s">
        <v>854</v>
      </c>
      <c r="C6212" s="2">
        <v>2025</v>
      </c>
      <c r="D6212" s="2" t="s">
        <v>241</v>
      </c>
      <c r="E6212" s="2" t="s">
        <v>627</v>
      </c>
      <c r="F6212" s="2" t="s">
        <v>857</v>
      </c>
      <c r="G6212" s="2">
        <v>133</v>
      </c>
      <c r="H6212" s="2">
        <v>7.4505813245200002E-5</v>
      </c>
      <c r="I6212" s="2">
        <v>8.3446510834624005E-5</v>
      </c>
      <c r="J6212" s="26" t="s">
        <v>700</v>
      </c>
    </row>
    <row r="6213" spans="1:10" ht="15.75" hidden="1" customHeight="1" x14ac:dyDescent="0.25">
      <c r="A6213" s="2" t="s">
        <v>853</v>
      </c>
      <c r="B6213" s="2" t="s">
        <v>854</v>
      </c>
      <c r="C6213" s="2">
        <v>2025</v>
      </c>
      <c r="D6213" s="2" t="s">
        <v>241</v>
      </c>
      <c r="E6213" s="2" t="s">
        <v>627</v>
      </c>
      <c r="F6213" s="2" t="s">
        <v>859</v>
      </c>
      <c r="G6213" s="2">
        <v>133</v>
      </c>
      <c r="H6213" s="2">
        <v>2.02435730898E-5</v>
      </c>
      <c r="I6213" s="2">
        <v>2.2672801860576001E-5</v>
      </c>
      <c r="J6213" s="26" t="s">
        <v>700</v>
      </c>
    </row>
    <row r="6214" spans="1:10" ht="15.75" hidden="1" customHeight="1" x14ac:dyDescent="0.25">
      <c r="A6214" s="2" t="s">
        <v>853</v>
      </c>
      <c r="B6214" s="2" t="s">
        <v>854</v>
      </c>
      <c r="C6214" s="2">
        <v>2025</v>
      </c>
      <c r="D6214" s="2" t="s">
        <v>241</v>
      </c>
      <c r="E6214" s="2" t="s">
        <v>627</v>
      </c>
      <c r="F6214" s="2" t="s">
        <v>855</v>
      </c>
      <c r="G6214" s="2">
        <v>133</v>
      </c>
      <c r="H6214" s="2">
        <v>2.5491128326389999E-4</v>
      </c>
      <c r="I6214" s="2">
        <v>2.8550063725556803E-4</v>
      </c>
      <c r="J6214" s="26" t="s">
        <v>700</v>
      </c>
    </row>
    <row r="6215" spans="1:10" ht="15.75" hidden="1" customHeight="1" x14ac:dyDescent="0.25">
      <c r="A6215" s="2" t="s">
        <v>853</v>
      </c>
      <c r="B6215" s="2" t="s">
        <v>854</v>
      </c>
      <c r="C6215" s="2">
        <v>2025</v>
      </c>
      <c r="D6215" s="2" t="s">
        <v>241</v>
      </c>
      <c r="E6215" s="2" t="s">
        <v>627</v>
      </c>
      <c r="F6215" s="2" t="s">
        <v>858</v>
      </c>
      <c r="G6215" s="2">
        <v>134</v>
      </c>
      <c r="H6215" s="2">
        <v>1.1425712145865E-3</v>
      </c>
      <c r="I6215" s="2">
        <v>1.2796797603368802E-3</v>
      </c>
      <c r="J6215" s="26" t="s">
        <v>700</v>
      </c>
    </row>
    <row r="6216" spans="1:10" ht="15.75" hidden="1" customHeight="1" x14ac:dyDescent="0.25">
      <c r="A6216" s="2" t="s">
        <v>853</v>
      </c>
      <c r="B6216" s="2" t="s">
        <v>854</v>
      </c>
      <c r="C6216" s="2">
        <v>2025</v>
      </c>
      <c r="D6216" s="2" t="s">
        <v>241</v>
      </c>
      <c r="E6216" s="2" t="s">
        <v>627</v>
      </c>
      <c r="F6216" s="2" t="s">
        <v>857</v>
      </c>
      <c r="G6216" s="2">
        <v>134</v>
      </c>
      <c r="H6216" s="2">
        <v>7.3107563366599996E-5</v>
      </c>
      <c r="I6216" s="2">
        <v>8.1880470970592003E-5</v>
      </c>
      <c r="J6216" s="26" t="s">
        <v>700</v>
      </c>
    </row>
    <row r="6217" spans="1:10" ht="15.75" hidden="1" customHeight="1" x14ac:dyDescent="0.25">
      <c r="A6217" s="2" t="s">
        <v>853</v>
      </c>
      <c r="B6217" s="2" t="s">
        <v>854</v>
      </c>
      <c r="C6217" s="2">
        <v>2025</v>
      </c>
      <c r="D6217" s="2" t="s">
        <v>241</v>
      </c>
      <c r="E6217" s="2" t="s">
        <v>627</v>
      </c>
      <c r="F6217" s="2" t="s">
        <v>858</v>
      </c>
      <c r="G6217" s="2">
        <v>135</v>
      </c>
      <c r="H6217" s="2">
        <v>1.2847441830672001E-3</v>
      </c>
      <c r="I6217" s="2">
        <v>1.4389134850352641E-3</v>
      </c>
      <c r="J6217" s="26" t="s">
        <v>700</v>
      </c>
    </row>
    <row r="6218" spans="1:10" ht="15.75" hidden="1" customHeight="1" x14ac:dyDescent="0.25">
      <c r="A6218" s="2" t="s">
        <v>853</v>
      </c>
      <c r="B6218" s="2" t="s">
        <v>854</v>
      </c>
      <c r="C6218" s="2">
        <v>2025</v>
      </c>
      <c r="D6218" s="2" t="s">
        <v>241</v>
      </c>
      <c r="E6218" s="2" t="s">
        <v>627</v>
      </c>
      <c r="F6218" s="2" t="s">
        <v>859</v>
      </c>
      <c r="G6218" s="2">
        <v>135</v>
      </c>
      <c r="H6218" s="2">
        <v>2.00717367989E-5</v>
      </c>
      <c r="I6218" s="2">
        <v>2.2480345214768001E-5</v>
      </c>
      <c r="J6218" s="26" t="s">
        <v>700</v>
      </c>
    </row>
    <row r="6219" spans="1:10" ht="15.75" hidden="1" customHeight="1" x14ac:dyDescent="0.25">
      <c r="A6219" s="2" t="s">
        <v>853</v>
      </c>
      <c r="B6219" s="2" t="s">
        <v>854</v>
      </c>
      <c r="C6219" s="2">
        <v>2025</v>
      </c>
      <c r="D6219" s="2" t="s">
        <v>241</v>
      </c>
      <c r="E6219" s="2" t="s">
        <v>627</v>
      </c>
      <c r="F6219" s="2" t="s">
        <v>855</v>
      </c>
      <c r="G6219" s="2">
        <v>135</v>
      </c>
      <c r="H6219" s="2">
        <v>3.0608888482670002E-4</v>
      </c>
      <c r="I6219" s="2">
        <v>3.4281955100590406E-4</v>
      </c>
      <c r="J6219" s="26" t="s">
        <v>700</v>
      </c>
    </row>
    <row r="6220" spans="1:10" ht="15.75" hidden="1" customHeight="1" x14ac:dyDescent="0.25">
      <c r="A6220" s="2" t="s">
        <v>853</v>
      </c>
      <c r="B6220" s="2" t="s">
        <v>854</v>
      </c>
      <c r="C6220" s="2">
        <v>2025</v>
      </c>
      <c r="D6220" s="2" t="s">
        <v>241</v>
      </c>
      <c r="E6220" s="2" t="s">
        <v>627</v>
      </c>
      <c r="F6220" s="2" t="s">
        <v>857</v>
      </c>
      <c r="G6220" s="2">
        <v>135</v>
      </c>
      <c r="H6220" s="2">
        <v>8.3719816757399997E-5</v>
      </c>
      <c r="I6220" s="2">
        <v>9.3766194768288001E-5</v>
      </c>
      <c r="J6220" s="26" t="s">
        <v>700</v>
      </c>
    </row>
    <row r="6221" spans="1:10" ht="15.75" hidden="1" customHeight="1" x14ac:dyDescent="0.25">
      <c r="A6221" s="2" t="s">
        <v>853</v>
      </c>
      <c r="B6221" s="2" t="s">
        <v>854</v>
      </c>
      <c r="C6221" s="2">
        <v>2025</v>
      </c>
      <c r="D6221" s="2" t="s">
        <v>241</v>
      </c>
      <c r="E6221" s="2" t="s">
        <v>627</v>
      </c>
      <c r="F6221" s="2" t="s">
        <v>857</v>
      </c>
      <c r="G6221" s="2">
        <v>137</v>
      </c>
      <c r="H6221" s="2">
        <v>7.1199268859299997E-5</v>
      </c>
      <c r="I6221" s="2">
        <v>7.9743181122416001E-5</v>
      </c>
      <c r="J6221" s="26" t="s">
        <v>700</v>
      </c>
    </row>
    <row r="6222" spans="1:10" ht="15.75" hidden="1" customHeight="1" x14ac:dyDescent="0.25">
      <c r="A6222" s="2" t="s">
        <v>853</v>
      </c>
      <c r="B6222" s="2" t="s">
        <v>854</v>
      </c>
      <c r="C6222" s="2">
        <v>2025</v>
      </c>
      <c r="D6222" s="2" t="s">
        <v>241</v>
      </c>
      <c r="E6222" s="2" t="s">
        <v>627</v>
      </c>
      <c r="F6222" s="2" t="s">
        <v>857</v>
      </c>
      <c r="G6222" s="2">
        <v>138</v>
      </c>
      <c r="H6222" s="2">
        <v>7.0719695941099994E-5</v>
      </c>
      <c r="I6222" s="2">
        <v>7.9206059454032003E-5</v>
      </c>
      <c r="J6222" s="26" t="s">
        <v>700</v>
      </c>
    </row>
    <row r="6223" spans="1:10" ht="15.75" hidden="1" customHeight="1" x14ac:dyDescent="0.25">
      <c r="A6223" s="2" t="s">
        <v>853</v>
      </c>
      <c r="B6223" s="2" t="s">
        <v>854</v>
      </c>
      <c r="C6223" s="2">
        <v>2025</v>
      </c>
      <c r="D6223" s="2" t="s">
        <v>241</v>
      </c>
      <c r="E6223" s="2" t="s">
        <v>627</v>
      </c>
      <c r="F6223" s="2" t="s">
        <v>855</v>
      </c>
      <c r="G6223" s="2">
        <v>138</v>
      </c>
      <c r="H6223" s="2">
        <v>2.5046346127059998E-4</v>
      </c>
      <c r="I6223" s="2">
        <v>2.80519076623072E-4</v>
      </c>
      <c r="J6223" s="26" t="s">
        <v>700</v>
      </c>
    </row>
    <row r="6224" spans="1:10" ht="15.75" hidden="1" customHeight="1" x14ac:dyDescent="0.25">
      <c r="A6224" s="2" t="s">
        <v>853</v>
      </c>
      <c r="B6224" s="2" t="s">
        <v>854</v>
      </c>
      <c r="C6224" s="2">
        <v>2025</v>
      </c>
      <c r="D6224" s="2" t="s">
        <v>241</v>
      </c>
      <c r="E6224" s="2" t="s">
        <v>627</v>
      </c>
      <c r="F6224" s="2" t="s">
        <v>858</v>
      </c>
      <c r="G6224" s="2">
        <v>138</v>
      </c>
      <c r="H6224" s="2">
        <v>1.1096479720436E-3</v>
      </c>
      <c r="I6224" s="2">
        <v>1.2428057286888322E-3</v>
      </c>
      <c r="J6224" s="26" t="s">
        <v>700</v>
      </c>
    </row>
    <row r="6225" spans="1:10" ht="15.75" hidden="1" customHeight="1" x14ac:dyDescent="0.25">
      <c r="A6225" s="2" t="s">
        <v>853</v>
      </c>
      <c r="B6225" s="2" t="s">
        <v>854</v>
      </c>
      <c r="C6225" s="2">
        <v>2025</v>
      </c>
      <c r="D6225" s="2" t="s">
        <v>241</v>
      </c>
      <c r="E6225" s="2" t="s">
        <v>627</v>
      </c>
      <c r="F6225" s="2" t="s">
        <v>858</v>
      </c>
      <c r="G6225" s="2">
        <v>139</v>
      </c>
      <c r="H6225" s="2">
        <v>5.4852594621479999E-4</v>
      </c>
      <c r="I6225" s="2">
        <v>6.1434905976057608E-4</v>
      </c>
      <c r="J6225" s="26" t="s">
        <v>700</v>
      </c>
    </row>
    <row r="6226" spans="1:10" ht="15.75" hidden="1" customHeight="1" x14ac:dyDescent="0.25">
      <c r="A6226" s="2" t="s">
        <v>853</v>
      </c>
      <c r="B6226" s="2" t="s">
        <v>854</v>
      </c>
      <c r="C6226" s="2">
        <v>2025</v>
      </c>
      <c r="D6226" s="2" t="s">
        <v>241</v>
      </c>
      <c r="E6226" s="2" t="s">
        <v>627</v>
      </c>
      <c r="F6226" s="2" t="s">
        <v>855</v>
      </c>
      <c r="G6226" s="2">
        <v>139</v>
      </c>
      <c r="H6226" s="2">
        <v>3.7845727638340001E-4</v>
      </c>
      <c r="I6226" s="2">
        <v>4.2387214954940806E-4</v>
      </c>
      <c r="J6226" s="26" t="s">
        <v>700</v>
      </c>
    </row>
    <row r="6227" spans="1:10" ht="15.75" hidden="1" customHeight="1" x14ac:dyDescent="0.25">
      <c r="A6227" s="2" t="s">
        <v>853</v>
      </c>
      <c r="B6227" s="2" t="s">
        <v>854</v>
      </c>
      <c r="C6227" s="2">
        <v>2025</v>
      </c>
      <c r="D6227" s="2" t="s">
        <v>241</v>
      </c>
      <c r="E6227" s="2" t="s">
        <v>627</v>
      </c>
      <c r="F6227" s="2" t="s">
        <v>860</v>
      </c>
      <c r="G6227" s="2">
        <v>140</v>
      </c>
      <c r="H6227" s="2">
        <v>1.016657697619E-4</v>
      </c>
      <c r="I6227" s="2">
        <v>1.1386566213332801E-4</v>
      </c>
      <c r="J6227" s="26" t="s">
        <v>701</v>
      </c>
    </row>
    <row r="6228" spans="1:10" ht="15.75" hidden="1" customHeight="1" x14ac:dyDescent="0.25">
      <c r="A6228" s="2" t="s">
        <v>853</v>
      </c>
      <c r="B6228" s="2" t="s">
        <v>854</v>
      </c>
      <c r="C6228" s="2">
        <v>2025</v>
      </c>
      <c r="D6228" s="2" t="s">
        <v>241</v>
      </c>
      <c r="E6228" s="2" t="s">
        <v>627</v>
      </c>
      <c r="F6228" s="2" t="s">
        <v>857</v>
      </c>
      <c r="G6228" s="2">
        <v>140</v>
      </c>
      <c r="H6228" s="2">
        <v>7.5954834755999999E-5</v>
      </c>
      <c r="I6228" s="2">
        <v>8.5069414926720012E-5</v>
      </c>
      <c r="J6228" s="26" t="s">
        <v>700</v>
      </c>
    </row>
    <row r="6229" spans="1:10" ht="15.75" hidden="1" customHeight="1" x14ac:dyDescent="0.25">
      <c r="A6229" s="2" t="s">
        <v>853</v>
      </c>
      <c r="B6229" s="2" t="s">
        <v>854</v>
      </c>
      <c r="C6229" s="2">
        <v>2025</v>
      </c>
      <c r="D6229" s="2" t="s">
        <v>241</v>
      </c>
      <c r="E6229" s="2" t="s">
        <v>627</v>
      </c>
      <c r="F6229" s="2" t="s">
        <v>859</v>
      </c>
      <c r="G6229" s="2">
        <v>141</v>
      </c>
      <c r="H6229" s="2">
        <v>1.9232918930399999E-5</v>
      </c>
      <c r="I6229" s="2">
        <v>2.1540869202048001E-5</v>
      </c>
      <c r="J6229" s="26" t="s">
        <v>700</v>
      </c>
    </row>
    <row r="6230" spans="1:10" ht="15.75" hidden="1" customHeight="1" x14ac:dyDescent="0.25">
      <c r="A6230" s="2" t="s">
        <v>853</v>
      </c>
      <c r="B6230" s="2" t="s">
        <v>854</v>
      </c>
      <c r="C6230" s="2">
        <v>2025</v>
      </c>
      <c r="D6230" s="2" t="s">
        <v>241</v>
      </c>
      <c r="E6230" s="2" t="s">
        <v>627</v>
      </c>
      <c r="F6230" s="2" t="s">
        <v>857</v>
      </c>
      <c r="G6230" s="2">
        <v>142</v>
      </c>
      <c r="H6230" s="2">
        <v>6.9711175456199995E-5</v>
      </c>
      <c r="I6230" s="2">
        <v>7.8076516510944003E-5</v>
      </c>
      <c r="J6230" s="26" t="s">
        <v>700</v>
      </c>
    </row>
    <row r="6231" spans="1:10" ht="15.75" hidden="1" customHeight="1" x14ac:dyDescent="0.25">
      <c r="A6231" s="2" t="s">
        <v>853</v>
      </c>
      <c r="B6231" s="2" t="s">
        <v>854</v>
      </c>
      <c r="C6231" s="2">
        <v>2025</v>
      </c>
      <c r="D6231" s="2" t="s">
        <v>241</v>
      </c>
      <c r="E6231" s="2" t="s">
        <v>627</v>
      </c>
      <c r="F6231" s="2" t="s">
        <v>855</v>
      </c>
      <c r="G6231" s="2">
        <v>143</v>
      </c>
      <c r="H6231" s="2">
        <v>3.502978070173E-4</v>
      </c>
      <c r="I6231" s="2">
        <v>3.9233354385937602E-4</v>
      </c>
      <c r="J6231" s="26" t="s">
        <v>700</v>
      </c>
    </row>
    <row r="6232" spans="1:10" ht="15.75" hidden="1" customHeight="1" x14ac:dyDescent="0.25">
      <c r="A6232" s="2" t="s">
        <v>853</v>
      </c>
      <c r="B6232" s="2" t="s">
        <v>854</v>
      </c>
      <c r="C6232" s="2">
        <v>2025</v>
      </c>
      <c r="D6232" s="2" t="s">
        <v>241</v>
      </c>
      <c r="E6232" s="2" t="s">
        <v>627</v>
      </c>
      <c r="F6232" s="2" t="s">
        <v>857</v>
      </c>
      <c r="G6232" s="2">
        <v>143</v>
      </c>
      <c r="H6232" s="2">
        <v>7.4505813245200002E-5</v>
      </c>
      <c r="I6232" s="2">
        <v>8.3446510834624005E-5</v>
      </c>
      <c r="J6232" s="26" t="s">
        <v>700</v>
      </c>
    </row>
    <row r="6233" spans="1:10" ht="15.75" hidden="1" customHeight="1" x14ac:dyDescent="0.25">
      <c r="A6233" s="2" t="s">
        <v>853</v>
      </c>
      <c r="B6233" s="2" t="s">
        <v>854</v>
      </c>
      <c r="C6233" s="2">
        <v>2025</v>
      </c>
      <c r="D6233" s="2" t="s">
        <v>241</v>
      </c>
      <c r="E6233" s="2" t="s">
        <v>627</v>
      </c>
      <c r="F6233" s="2" t="s">
        <v>857</v>
      </c>
      <c r="G6233" s="2">
        <v>144</v>
      </c>
      <c r="H6233" s="2">
        <v>6.8583591200900007E-5</v>
      </c>
      <c r="I6233" s="2">
        <v>7.6813622145008008E-5</v>
      </c>
      <c r="J6233" s="26" t="s">
        <v>700</v>
      </c>
    </row>
    <row r="6234" spans="1:10" ht="15.75" hidden="1" customHeight="1" x14ac:dyDescent="0.25">
      <c r="A6234" s="2" t="s">
        <v>853</v>
      </c>
      <c r="B6234" s="2" t="s">
        <v>854</v>
      </c>
      <c r="C6234" s="2">
        <v>2025</v>
      </c>
      <c r="D6234" s="2" t="s">
        <v>241</v>
      </c>
      <c r="E6234" s="2" t="s">
        <v>627</v>
      </c>
      <c r="F6234" s="2" t="s">
        <v>855</v>
      </c>
      <c r="G6234" s="2">
        <v>146</v>
      </c>
      <c r="H6234" s="2">
        <v>2.3413629969579999E-4</v>
      </c>
      <c r="I6234" s="2">
        <v>2.62232655659296E-4</v>
      </c>
      <c r="J6234" s="26" t="s">
        <v>700</v>
      </c>
    </row>
    <row r="6235" spans="1:10" ht="15.75" hidden="1" customHeight="1" x14ac:dyDescent="0.25">
      <c r="A6235" s="2" t="s">
        <v>853</v>
      </c>
      <c r="B6235" s="2" t="s">
        <v>854</v>
      </c>
      <c r="C6235" s="2">
        <v>2025</v>
      </c>
      <c r="D6235" s="2" t="s">
        <v>241</v>
      </c>
      <c r="E6235" s="2" t="s">
        <v>627</v>
      </c>
      <c r="F6235" s="2" t="s">
        <v>857</v>
      </c>
      <c r="G6235" s="2">
        <v>146</v>
      </c>
      <c r="H6235" s="2">
        <v>7.3090253863499998E-5</v>
      </c>
      <c r="I6235" s="2">
        <v>8.1861084327120002E-5</v>
      </c>
      <c r="J6235" s="26" t="s">
        <v>700</v>
      </c>
    </row>
    <row r="6236" spans="1:10" ht="15.75" hidden="1" customHeight="1" x14ac:dyDescent="0.25">
      <c r="A6236" s="2" t="s">
        <v>853</v>
      </c>
      <c r="B6236" s="2" t="s">
        <v>854</v>
      </c>
      <c r="C6236" s="2">
        <v>2025</v>
      </c>
      <c r="D6236" s="2" t="s">
        <v>241</v>
      </c>
      <c r="E6236" s="2" t="s">
        <v>627</v>
      </c>
      <c r="F6236" s="2" t="s">
        <v>855</v>
      </c>
      <c r="G6236" s="2">
        <v>147</v>
      </c>
      <c r="H6236" s="2">
        <v>2.427025610814E-4</v>
      </c>
      <c r="I6236" s="2">
        <v>2.7182686841116803E-4</v>
      </c>
      <c r="J6236" s="26" t="s">
        <v>700</v>
      </c>
    </row>
    <row r="6237" spans="1:10" ht="15.75" hidden="1" customHeight="1" x14ac:dyDescent="0.25">
      <c r="A6237" s="2" t="s">
        <v>853</v>
      </c>
      <c r="B6237" s="2" t="s">
        <v>854</v>
      </c>
      <c r="C6237" s="2">
        <v>2025</v>
      </c>
      <c r="D6237" s="2" t="s">
        <v>241</v>
      </c>
      <c r="E6237" s="2" t="s">
        <v>627</v>
      </c>
      <c r="F6237" s="2" t="s">
        <v>858</v>
      </c>
      <c r="G6237" s="2">
        <v>148</v>
      </c>
      <c r="H6237" s="2">
        <v>5.5239879293369999E-4</v>
      </c>
      <c r="I6237" s="2">
        <v>6.1868664808574405E-4</v>
      </c>
      <c r="J6237" s="26" t="s">
        <v>700</v>
      </c>
    </row>
    <row r="6238" spans="1:10" ht="15.75" hidden="1" customHeight="1" x14ac:dyDescent="0.25">
      <c r="A6238" s="2" t="s">
        <v>853</v>
      </c>
      <c r="B6238" s="2" t="s">
        <v>854</v>
      </c>
      <c r="C6238" s="2">
        <v>2025</v>
      </c>
      <c r="D6238" s="2" t="s">
        <v>241</v>
      </c>
      <c r="E6238" s="2" t="s">
        <v>627</v>
      </c>
      <c r="F6238" s="2" t="s">
        <v>857</v>
      </c>
      <c r="G6238" s="2">
        <v>149</v>
      </c>
      <c r="H6238" s="2">
        <v>1.4249418018149999E-4</v>
      </c>
      <c r="I6238" s="2">
        <v>1.5959348180328E-4</v>
      </c>
      <c r="J6238" s="26" t="s">
        <v>700</v>
      </c>
    </row>
    <row r="6239" spans="1:10" ht="15.75" hidden="1" customHeight="1" x14ac:dyDescent="0.25">
      <c r="A6239" s="2" t="s">
        <v>853</v>
      </c>
      <c r="B6239" s="2" t="s">
        <v>854</v>
      </c>
      <c r="C6239" s="2">
        <v>2025</v>
      </c>
      <c r="D6239" s="2" t="s">
        <v>241</v>
      </c>
      <c r="E6239" s="2" t="s">
        <v>627</v>
      </c>
      <c r="F6239" s="2" t="s">
        <v>858</v>
      </c>
      <c r="G6239" s="2">
        <v>149</v>
      </c>
      <c r="H6239" s="2">
        <v>5.1274261204530003E-4</v>
      </c>
      <c r="I6239" s="2">
        <v>5.7427172549073607E-4</v>
      </c>
      <c r="J6239" s="26" t="s">
        <v>700</v>
      </c>
    </row>
    <row r="6240" spans="1:10" ht="15.75" hidden="1" customHeight="1" x14ac:dyDescent="0.25">
      <c r="A6240" s="2" t="s">
        <v>853</v>
      </c>
      <c r="B6240" s="2" t="s">
        <v>854</v>
      </c>
      <c r="C6240" s="2">
        <v>2025</v>
      </c>
      <c r="D6240" s="2" t="s">
        <v>241</v>
      </c>
      <c r="E6240" s="2" t="s">
        <v>627</v>
      </c>
      <c r="F6240" s="2" t="s">
        <v>855</v>
      </c>
      <c r="G6240" s="2">
        <v>151</v>
      </c>
      <c r="H6240" s="2">
        <v>2.249834506074E-4</v>
      </c>
      <c r="I6240" s="2">
        <v>2.5198146468028803E-4</v>
      </c>
      <c r="J6240" s="26" t="s">
        <v>700</v>
      </c>
    </row>
    <row r="6241" spans="1:10" ht="15.75" hidden="1" customHeight="1" x14ac:dyDescent="0.25">
      <c r="A6241" s="2" t="s">
        <v>853</v>
      </c>
      <c r="B6241" s="2" t="s">
        <v>854</v>
      </c>
      <c r="C6241" s="2">
        <v>2025</v>
      </c>
      <c r="D6241" s="2" t="s">
        <v>241</v>
      </c>
      <c r="E6241" s="2" t="s">
        <v>627</v>
      </c>
      <c r="F6241" s="2" t="s">
        <v>856</v>
      </c>
      <c r="G6241" s="2">
        <v>151</v>
      </c>
      <c r="H6241" s="40">
        <v>6.5008412093400003E-6</v>
      </c>
      <c r="I6241" s="2">
        <v>7.2809421544608006E-6</v>
      </c>
      <c r="J6241" s="26" t="s">
        <v>700</v>
      </c>
    </row>
    <row r="6242" spans="1:10" ht="15.75" hidden="1" customHeight="1" x14ac:dyDescent="0.25">
      <c r="A6242" s="2" t="s">
        <v>853</v>
      </c>
      <c r="B6242" s="2" t="s">
        <v>854</v>
      </c>
      <c r="C6242" s="2">
        <v>2025</v>
      </c>
      <c r="D6242" s="2" t="s">
        <v>241</v>
      </c>
      <c r="E6242" s="2" t="s">
        <v>627</v>
      </c>
      <c r="F6242" s="2" t="s">
        <v>858</v>
      </c>
      <c r="G6242" s="2">
        <v>151</v>
      </c>
      <c r="H6242" s="2">
        <v>5.0608388846739997E-4</v>
      </c>
      <c r="I6242" s="2">
        <v>5.6681395508348799E-4</v>
      </c>
      <c r="J6242" s="26" t="s">
        <v>700</v>
      </c>
    </row>
    <row r="6243" spans="1:10" ht="15.75" hidden="1" customHeight="1" x14ac:dyDescent="0.25">
      <c r="A6243" s="2" t="s">
        <v>853</v>
      </c>
      <c r="B6243" s="2" t="s">
        <v>854</v>
      </c>
      <c r="C6243" s="2">
        <v>2025</v>
      </c>
      <c r="D6243" s="2" t="s">
        <v>241</v>
      </c>
      <c r="E6243" s="2" t="s">
        <v>627</v>
      </c>
      <c r="F6243" s="2" t="s">
        <v>858</v>
      </c>
      <c r="G6243" s="2">
        <v>152</v>
      </c>
      <c r="H6243" s="2">
        <v>5.0381809705870001E-4</v>
      </c>
      <c r="I6243" s="2">
        <v>5.6427626870574402E-4</v>
      </c>
      <c r="J6243" s="26" t="s">
        <v>700</v>
      </c>
    </row>
    <row r="6244" spans="1:10" ht="15.75" hidden="1" customHeight="1" x14ac:dyDescent="0.25">
      <c r="A6244" s="2" t="s">
        <v>853</v>
      </c>
      <c r="B6244" s="2" t="s">
        <v>854</v>
      </c>
      <c r="C6244" s="2">
        <v>2025</v>
      </c>
      <c r="D6244" s="2" t="s">
        <v>241</v>
      </c>
      <c r="E6244" s="2" t="s">
        <v>627</v>
      </c>
      <c r="F6244" s="2" t="s">
        <v>857</v>
      </c>
      <c r="G6244" s="2">
        <v>152</v>
      </c>
      <c r="H6244" s="2">
        <v>7.4900250183400002E-5</v>
      </c>
      <c r="I6244" s="2">
        <v>8.388828020540801E-5</v>
      </c>
      <c r="J6244" s="26" t="s">
        <v>700</v>
      </c>
    </row>
    <row r="6245" spans="1:10" ht="15.75" hidden="1" customHeight="1" x14ac:dyDescent="0.25">
      <c r="A6245" s="2" t="s">
        <v>853</v>
      </c>
      <c r="B6245" s="2" t="s">
        <v>854</v>
      </c>
      <c r="C6245" s="2">
        <v>2025</v>
      </c>
      <c r="D6245" s="2" t="s">
        <v>241</v>
      </c>
      <c r="E6245" s="2" t="s">
        <v>627</v>
      </c>
      <c r="F6245" s="2" t="s">
        <v>857</v>
      </c>
      <c r="G6245" s="2">
        <v>153</v>
      </c>
      <c r="H6245" s="2">
        <v>6.3976302044500006E-5</v>
      </c>
      <c r="I6245" s="2">
        <v>7.165345828984001E-5</v>
      </c>
      <c r="J6245" s="26" t="s">
        <v>700</v>
      </c>
    </row>
    <row r="6246" spans="1:10" ht="15.75" hidden="1" customHeight="1" x14ac:dyDescent="0.25">
      <c r="A6246" s="2" t="s">
        <v>853</v>
      </c>
      <c r="B6246" s="2" t="s">
        <v>854</v>
      </c>
      <c r="C6246" s="2">
        <v>2025</v>
      </c>
      <c r="D6246" s="2" t="s">
        <v>241</v>
      </c>
      <c r="E6246" s="2" t="s">
        <v>627</v>
      </c>
      <c r="F6246" s="2" t="s">
        <v>859</v>
      </c>
      <c r="G6246" s="2">
        <v>153</v>
      </c>
      <c r="H6246" s="2">
        <v>3.5319922972099998E-5</v>
      </c>
      <c r="I6246" s="2">
        <v>3.9558313728752005E-5</v>
      </c>
      <c r="J6246" s="26" t="s">
        <v>700</v>
      </c>
    </row>
    <row r="6247" spans="1:10" ht="15.75" hidden="1" customHeight="1" x14ac:dyDescent="0.25">
      <c r="A6247" s="2" t="s">
        <v>853</v>
      </c>
      <c r="B6247" s="2" t="s">
        <v>854</v>
      </c>
      <c r="C6247" s="2">
        <v>2025</v>
      </c>
      <c r="D6247" s="2" t="s">
        <v>241</v>
      </c>
      <c r="E6247" s="2" t="s">
        <v>627</v>
      </c>
      <c r="F6247" s="2" t="s">
        <v>858</v>
      </c>
      <c r="G6247" s="2">
        <v>155</v>
      </c>
      <c r="H6247" s="2">
        <v>9.2270626919340002E-4</v>
      </c>
      <c r="I6247" s="2">
        <v>1.0334310214966081E-3</v>
      </c>
      <c r="J6247" s="26" t="s">
        <v>700</v>
      </c>
    </row>
    <row r="6248" spans="1:10" ht="15.75" hidden="1" customHeight="1" x14ac:dyDescent="0.25">
      <c r="A6248" s="2" t="s">
        <v>853</v>
      </c>
      <c r="B6248" s="2" t="s">
        <v>854</v>
      </c>
      <c r="C6248" s="2">
        <v>2025</v>
      </c>
      <c r="D6248" s="2" t="s">
        <v>241</v>
      </c>
      <c r="E6248" s="2" t="s">
        <v>627</v>
      </c>
      <c r="F6248" s="2" t="s">
        <v>855</v>
      </c>
      <c r="G6248" s="2">
        <v>157</v>
      </c>
      <c r="H6248" s="2">
        <v>4.6171582653190002E-4</v>
      </c>
      <c r="I6248" s="2">
        <v>5.1712172571572802E-4</v>
      </c>
      <c r="J6248" s="26" t="s">
        <v>700</v>
      </c>
    </row>
    <row r="6249" spans="1:10" ht="15.75" hidden="1" customHeight="1" x14ac:dyDescent="0.25">
      <c r="A6249" s="2" t="s">
        <v>853</v>
      </c>
      <c r="B6249" s="2" t="s">
        <v>854</v>
      </c>
      <c r="C6249" s="2">
        <v>2025</v>
      </c>
      <c r="D6249" s="2" t="s">
        <v>241</v>
      </c>
      <c r="E6249" s="2" t="s">
        <v>627</v>
      </c>
      <c r="F6249" s="2" t="s">
        <v>857</v>
      </c>
      <c r="G6249" s="2">
        <v>158</v>
      </c>
      <c r="H6249" s="2">
        <v>1.2465200416049999E-4</v>
      </c>
      <c r="I6249" s="2">
        <v>1.3961024465976001E-4</v>
      </c>
      <c r="J6249" s="26" t="s">
        <v>700</v>
      </c>
    </row>
    <row r="6250" spans="1:10" ht="15.75" hidden="1" customHeight="1" x14ac:dyDescent="0.25">
      <c r="A6250" s="2" t="s">
        <v>853</v>
      </c>
      <c r="B6250" s="2" t="s">
        <v>854</v>
      </c>
      <c r="C6250" s="2">
        <v>2025</v>
      </c>
      <c r="D6250" s="2" t="s">
        <v>241</v>
      </c>
      <c r="E6250" s="2" t="s">
        <v>627</v>
      </c>
      <c r="F6250" s="2" t="s">
        <v>857</v>
      </c>
      <c r="G6250" s="2">
        <v>159</v>
      </c>
      <c r="H6250" s="2">
        <v>6.2202911067299997E-5</v>
      </c>
      <c r="I6250" s="2">
        <v>6.9667260395376006E-5</v>
      </c>
      <c r="J6250" s="26" t="s">
        <v>700</v>
      </c>
    </row>
    <row r="6251" spans="1:10" ht="15.75" hidden="1" customHeight="1" x14ac:dyDescent="0.25">
      <c r="A6251" s="2" t="s">
        <v>853</v>
      </c>
      <c r="B6251" s="2" t="s">
        <v>854</v>
      </c>
      <c r="C6251" s="2">
        <v>2025</v>
      </c>
      <c r="D6251" s="2" t="s">
        <v>241</v>
      </c>
      <c r="E6251" s="2" t="s">
        <v>627</v>
      </c>
      <c r="F6251" s="2" t="s">
        <v>857</v>
      </c>
      <c r="G6251" s="2">
        <v>160</v>
      </c>
      <c r="H6251" s="2">
        <v>7.1170950832300005E-5</v>
      </c>
      <c r="I6251" s="2">
        <v>7.9711464932176007E-5</v>
      </c>
      <c r="J6251" s="26" t="s">
        <v>700</v>
      </c>
    </row>
    <row r="6252" spans="1:10" ht="15.75" hidden="1" customHeight="1" x14ac:dyDescent="0.25">
      <c r="A6252" s="2" t="s">
        <v>853</v>
      </c>
      <c r="B6252" s="2" t="s">
        <v>854</v>
      </c>
      <c r="C6252" s="2">
        <v>2025</v>
      </c>
      <c r="D6252" s="2" t="s">
        <v>241</v>
      </c>
      <c r="E6252" s="2" t="s">
        <v>627</v>
      </c>
      <c r="F6252" s="2" t="s">
        <v>858</v>
      </c>
      <c r="G6252" s="2">
        <v>161</v>
      </c>
      <c r="H6252" s="2">
        <v>5.367331323214E-4</v>
      </c>
      <c r="I6252" s="2">
        <v>6.0114110819996811E-4</v>
      </c>
      <c r="J6252" s="26" t="s">
        <v>700</v>
      </c>
    </row>
    <row r="6253" spans="1:10" ht="15.75" hidden="1" customHeight="1" x14ac:dyDescent="0.25">
      <c r="A6253" s="2" t="s">
        <v>853</v>
      </c>
      <c r="B6253" s="2" t="s">
        <v>854</v>
      </c>
      <c r="C6253" s="2">
        <v>2025</v>
      </c>
      <c r="D6253" s="2" t="s">
        <v>241</v>
      </c>
      <c r="E6253" s="2" t="s">
        <v>627</v>
      </c>
      <c r="F6253" s="2" t="s">
        <v>859</v>
      </c>
      <c r="G6253" s="2">
        <v>162</v>
      </c>
      <c r="H6253" s="2">
        <v>1.66431727848E-5</v>
      </c>
      <c r="I6253" s="2">
        <v>1.8640353518976003E-5</v>
      </c>
      <c r="J6253" s="26" t="s">
        <v>700</v>
      </c>
    </row>
    <row r="6254" spans="1:10" ht="15.75" hidden="1" customHeight="1" x14ac:dyDescent="0.25">
      <c r="A6254" s="2" t="s">
        <v>853</v>
      </c>
      <c r="B6254" s="2" t="s">
        <v>854</v>
      </c>
      <c r="C6254" s="2">
        <v>2025</v>
      </c>
      <c r="D6254" s="2" t="s">
        <v>241</v>
      </c>
      <c r="E6254" s="2" t="s">
        <v>627</v>
      </c>
      <c r="F6254" s="2" t="s">
        <v>857</v>
      </c>
      <c r="G6254" s="2">
        <v>162</v>
      </c>
      <c r="H6254" s="2">
        <v>6.1048704083099998E-5</v>
      </c>
      <c r="I6254" s="2">
        <v>6.8374548573072011E-5</v>
      </c>
      <c r="J6254" s="26" t="s">
        <v>700</v>
      </c>
    </row>
    <row r="6255" spans="1:10" ht="15.75" hidden="1" customHeight="1" x14ac:dyDescent="0.25">
      <c r="A6255" s="2" t="s">
        <v>853</v>
      </c>
      <c r="B6255" s="2" t="s">
        <v>854</v>
      </c>
      <c r="C6255" s="2">
        <v>2025</v>
      </c>
      <c r="D6255" s="2" t="s">
        <v>241</v>
      </c>
      <c r="E6255" s="2" t="s">
        <v>627</v>
      </c>
      <c r="F6255" s="2" t="s">
        <v>855</v>
      </c>
      <c r="G6255" s="2">
        <v>165</v>
      </c>
      <c r="H6255" s="2">
        <v>2.2791828087070001E-4</v>
      </c>
      <c r="I6255" s="2">
        <v>2.5526847457518401E-4</v>
      </c>
      <c r="J6255" s="26" t="s">
        <v>700</v>
      </c>
    </row>
    <row r="6256" spans="1:10" ht="15.75" hidden="1" customHeight="1" x14ac:dyDescent="0.25">
      <c r="A6256" s="2" t="s">
        <v>853</v>
      </c>
      <c r="B6256" s="2" t="s">
        <v>854</v>
      </c>
      <c r="C6256" s="2">
        <v>2025</v>
      </c>
      <c r="D6256" s="2" t="s">
        <v>241</v>
      </c>
      <c r="E6256" s="2" t="s">
        <v>627</v>
      </c>
      <c r="F6256" s="2" t="s">
        <v>859</v>
      </c>
      <c r="G6256" s="2">
        <v>166</v>
      </c>
      <c r="H6256" s="2">
        <v>1.6230893379500002E-5</v>
      </c>
      <c r="I6256" s="2">
        <v>1.8178600585040004E-5</v>
      </c>
      <c r="J6256" s="26" t="s">
        <v>700</v>
      </c>
    </row>
    <row r="6257" spans="1:10" ht="15.75" hidden="1" customHeight="1" x14ac:dyDescent="0.25">
      <c r="A6257" s="2" t="s">
        <v>853</v>
      </c>
      <c r="B6257" s="2" t="s">
        <v>854</v>
      </c>
      <c r="C6257" s="2">
        <v>2025</v>
      </c>
      <c r="D6257" s="2" t="s">
        <v>241</v>
      </c>
      <c r="E6257" s="2" t="s">
        <v>627</v>
      </c>
      <c r="F6257" s="2" t="s">
        <v>857</v>
      </c>
      <c r="G6257" s="2">
        <v>167</v>
      </c>
      <c r="H6257" s="2">
        <v>5.9177185903499998E-5</v>
      </c>
      <c r="I6257" s="2">
        <v>6.6278448211920003E-5</v>
      </c>
      <c r="J6257" s="26" t="s">
        <v>700</v>
      </c>
    </row>
    <row r="6258" spans="1:10" ht="15.75" hidden="1" customHeight="1" x14ac:dyDescent="0.25">
      <c r="A6258" s="2" t="s">
        <v>853</v>
      </c>
      <c r="B6258" s="2" t="s">
        <v>854</v>
      </c>
      <c r="C6258" s="2">
        <v>2025</v>
      </c>
      <c r="D6258" s="2" t="s">
        <v>241</v>
      </c>
      <c r="E6258" s="2" t="s">
        <v>627</v>
      </c>
      <c r="F6258" s="2" t="s">
        <v>857</v>
      </c>
      <c r="G6258" s="2">
        <v>169</v>
      </c>
      <c r="H6258" s="2">
        <v>5.81026433792E-5</v>
      </c>
      <c r="I6258" s="2">
        <v>6.5074960584704004E-5</v>
      </c>
      <c r="J6258" s="26" t="s">
        <v>700</v>
      </c>
    </row>
    <row r="6259" spans="1:10" ht="15.75" hidden="1" customHeight="1" x14ac:dyDescent="0.25">
      <c r="A6259" s="2" t="s">
        <v>853</v>
      </c>
      <c r="B6259" s="2" t="s">
        <v>854</v>
      </c>
      <c r="C6259" s="2">
        <v>2025</v>
      </c>
      <c r="D6259" s="2" t="s">
        <v>241</v>
      </c>
      <c r="E6259" s="2" t="s">
        <v>627</v>
      </c>
      <c r="F6259" s="2" t="s">
        <v>858</v>
      </c>
      <c r="G6259" s="2">
        <v>169</v>
      </c>
      <c r="H6259" s="2">
        <v>5.1212916150690003E-4</v>
      </c>
      <c r="I6259" s="2">
        <v>5.7358466088772814E-4</v>
      </c>
      <c r="J6259" s="26" t="s">
        <v>700</v>
      </c>
    </row>
    <row r="6260" spans="1:10" ht="15.75" hidden="1" customHeight="1" x14ac:dyDescent="0.25">
      <c r="A6260" s="2" t="s">
        <v>853</v>
      </c>
      <c r="B6260" s="2" t="s">
        <v>854</v>
      </c>
      <c r="C6260" s="2">
        <v>2025</v>
      </c>
      <c r="D6260" s="2" t="s">
        <v>241</v>
      </c>
      <c r="E6260" s="2" t="s">
        <v>627</v>
      </c>
      <c r="F6260" s="2" t="s">
        <v>860</v>
      </c>
      <c r="G6260" s="2">
        <v>170</v>
      </c>
      <c r="H6260" s="2">
        <v>8.3504368376500004E-5</v>
      </c>
      <c r="I6260" s="2">
        <v>9.3524892581680016E-5</v>
      </c>
      <c r="J6260" s="26" t="s">
        <v>701</v>
      </c>
    </row>
    <row r="6261" spans="1:10" ht="15.75" hidden="1" customHeight="1" x14ac:dyDescent="0.25">
      <c r="A6261" s="2" t="s">
        <v>853</v>
      </c>
      <c r="B6261" s="2" t="s">
        <v>854</v>
      </c>
      <c r="C6261" s="2">
        <v>2025</v>
      </c>
      <c r="D6261" s="2" t="s">
        <v>241</v>
      </c>
      <c r="E6261" s="2" t="s">
        <v>627</v>
      </c>
      <c r="F6261" s="2" t="s">
        <v>857</v>
      </c>
      <c r="G6261" s="2">
        <v>172</v>
      </c>
      <c r="H6261" s="2">
        <v>1.193314164993E-4</v>
      </c>
      <c r="I6261" s="2">
        <v>1.3365118647921601E-4</v>
      </c>
      <c r="J6261" s="26" t="s">
        <v>700</v>
      </c>
    </row>
    <row r="6262" spans="1:10" ht="15.75" hidden="1" customHeight="1" x14ac:dyDescent="0.25">
      <c r="A6262" s="2" t="s">
        <v>853</v>
      </c>
      <c r="B6262" s="2" t="s">
        <v>854</v>
      </c>
      <c r="C6262" s="2">
        <v>2025</v>
      </c>
      <c r="D6262" s="2" t="s">
        <v>241</v>
      </c>
      <c r="E6262" s="2" t="s">
        <v>627</v>
      </c>
      <c r="F6262" s="2" t="s">
        <v>858</v>
      </c>
      <c r="G6262" s="2">
        <v>172</v>
      </c>
      <c r="H6262" s="2">
        <v>4.437602765393E-4</v>
      </c>
      <c r="I6262" s="2">
        <v>4.9701150972401604E-4</v>
      </c>
      <c r="J6262" s="26" t="s">
        <v>700</v>
      </c>
    </row>
    <row r="6263" spans="1:10" ht="15.75" hidden="1" customHeight="1" x14ac:dyDescent="0.25">
      <c r="A6263" s="2" t="s">
        <v>853</v>
      </c>
      <c r="B6263" s="2" t="s">
        <v>854</v>
      </c>
      <c r="C6263" s="2">
        <v>2025</v>
      </c>
      <c r="D6263" s="2" t="s">
        <v>241</v>
      </c>
      <c r="E6263" s="2" t="s">
        <v>627</v>
      </c>
      <c r="F6263" s="2" t="s">
        <v>857</v>
      </c>
      <c r="G6263" s="2">
        <v>174</v>
      </c>
      <c r="H6263" s="2">
        <v>5.7092613133099998E-5</v>
      </c>
      <c r="I6263" s="2">
        <v>6.3943726709072009E-5</v>
      </c>
      <c r="J6263" s="26" t="s">
        <v>700</v>
      </c>
    </row>
    <row r="6264" spans="1:10" ht="15.75" hidden="1" customHeight="1" x14ac:dyDescent="0.25">
      <c r="A6264" s="2" t="s">
        <v>853</v>
      </c>
      <c r="B6264" s="2" t="s">
        <v>854</v>
      </c>
      <c r="C6264" s="2">
        <v>2025</v>
      </c>
      <c r="D6264" s="2" t="s">
        <v>241</v>
      </c>
      <c r="E6264" s="2" t="s">
        <v>627</v>
      </c>
      <c r="F6264" s="2" t="s">
        <v>857</v>
      </c>
      <c r="G6264" s="2">
        <v>177</v>
      </c>
      <c r="H6264" s="2">
        <v>5.56058439543E-5</v>
      </c>
      <c r="I6264" s="2">
        <v>6.227854522881601E-5</v>
      </c>
      <c r="J6264" s="26" t="s">
        <v>700</v>
      </c>
    </row>
    <row r="6265" spans="1:10" ht="15.75" hidden="1" customHeight="1" x14ac:dyDescent="0.25">
      <c r="A6265" s="2" t="s">
        <v>853</v>
      </c>
      <c r="B6265" s="2" t="s">
        <v>854</v>
      </c>
      <c r="C6265" s="2">
        <v>2025</v>
      </c>
      <c r="D6265" s="2" t="s">
        <v>241</v>
      </c>
      <c r="E6265" s="2" t="s">
        <v>627</v>
      </c>
      <c r="F6265" s="2" t="s">
        <v>856</v>
      </c>
      <c r="G6265" s="2">
        <v>178</v>
      </c>
      <c r="H6265" s="40">
        <v>5.3395419854500003E-6</v>
      </c>
      <c r="I6265" s="2">
        <v>5.9802870237040006E-6</v>
      </c>
      <c r="J6265" s="26" t="s">
        <v>700</v>
      </c>
    </row>
    <row r="6266" spans="1:10" ht="15.75" hidden="1" customHeight="1" x14ac:dyDescent="0.25">
      <c r="A6266" s="2" t="s">
        <v>853</v>
      </c>
      <c r="B6266" s="2" t="s">
        <v>854</v>
      </c>
      <c r="C6266" s="2">
        <v>2025</v>
      </c>
      <c r="D6266" s="2" t="s">
        <v>241</v>
      </c>
      <c r="E6266" s="2" t="s">
        <v>627</v>
      </c>
      <c r="F6266" s="2" t="s">
        <v>858</v>
      </c>
      <c r="G6266" s="2">
        <v>179</v>
      </c>
      <c r="H6266" s="2">
        <v>4.235763044562E-4</v>
      </c>
      <c r="I6266" s="2">
        <v>4.7440546099094405E-4</v>
      </c>
      <c r="J6266" s="26" t="s">
        <v>700</v>
      </c>
    </row>
    <row r="6267" spans="1:10" ht="15.75" hidden="1" customHeight="1" x14ac:dyDescent="0.25">
      <c r="A6267" s="2" t="s">
        <v>853</v>
      </c>
      <c r="B6267" s="2" t="s">
        <v>854</v>
      </c>
      <c r="C6267" s="2">
        <v>2025</v>
      </c>
      <c r="D6267" s="2" t="s">
        <v>241</v>
      </c>
      <c r="E6267" s="2" t="s">
        <v>627</v>
      </c>
      <c r="F6267" s="2" t="s">
        <v>855</v>
      </c>
      <c r="G6267" s="2">
        <v>180</v>
      </c>
      <c r="H6267" s="2">
        <v>3.0131591483950002E-4</v>
      </c>
      <c r="I6267" s="2">
        <v>3.3747382462024007E-4</v>
      </c>
      <c r="J6267" s="26" t="s">
        <v>700</v>
      </c>
    </row>
    <row r="6268" spans="1:10" ht="15.75" hidden="1" customHeight="1" x14ac:dyDescent="0.25">
      <c r="A6268" s="2" t="s">
        <v>853</v>
      </c>
      <c r="B6268" s="2" t="s">
        <v>854</v>
      </c>
      <c r="C6268" s="2">
        <v>2025</v>
      </c>
      <c r="D6268" s="2" t="s">
        <v>241</v>
      </c>
      <c r="E6268" s="2" t="s">
        <v>627</v>
      </c>
      <c r="F6268" s="2" t="s">
        <v>857</v>
      </c>
      <c r="G6268" s="2">
        <v>183</v>
      </c>
      <c r="H6268" s="2">
        <v>5.4145952162799998E-5</v>
      </c>
      <c r="I6268" s="2">
        <v>6.0643466422336004E-5</v>
      </c>
      <c r="J6268" s="26" t="s">
        <v>700</v>
      </c>
    </row>
    <row r="6269" spans="1:10" ht="15.75" hidden="1" customHeight="1" x14ac:dyDescent="0.25">
      <c r="A6269" s="2" t="s">
        <v>853</v>
      </c>
      <c r="B6269" s="2" t="s">
        <v>854</v>
      </c>
      <c r="C6269" s="2">
        <v>2025</v>
      </c>
      <c r="D6269" s="2" t="s">
        <v>241</v>
      </c>
      <c r="E6269" s="2" t="s">
        <v>627</v>
      </c>
      <c r="F6269" s="2" t="s">
        <v>858</v>
      </c>
      <c r="G6269" s="2">
        <v>183</v>
      </c>
      <c r="H6269" s="2">
        <v>8.8946841424329996E-4</v>
      </c>
      <c r="I6269" s="2">
        <v>9.9620462395249611E-4</v>
      </c>
      <c r="J6269" s="26" t="s">
        <v>700</v>
      </c>
    </row>
    <row r="6270" spans="1:10" ht="15.75" hidden="1" customHeight="1" x14ac:dyDescent="0.25">
      <c r="A6270" s="2" t="s">
        <v>853</v>
      </c>
      <c r="B6270" s="2" t="s">
        <v>854</v>
      </c>
      <c r="C6270" s="2">
        <v>2025</v>
      </c>
      <c r="D6270" s="2" t="s">
        <v>241</v>
      </c>
      <c r="E6270" s="2" t="s">
        <v>627</v>
      </c>
      <c r="F6270" s="2" t="s">
        <v>857</v>
      </c>
      <c r="G6270" s="2">
        <v>184</v>
      </c>
      <c r="H6270" s="2">
        <v>5.3342871979100001E-5</v>
      </c>
      <c r="I6270" s="2">
        <v>5.9744016616592009E-5</v>
      </c>
      <c r="J6270" s="26" t="s">
        <v>700</v>
      </c>
    </row>
    <row r="6271" spans="1:10" ht="15.75" hidden="1" customHeight="1" x14ac:dyDescent="0.25">
      <c r="A6271" s="2" t="s">
        <v>853</v>
      </c>
      <c r="B6271" s="2" t="s">
        <v>854</v>
      </c>
      <c r="C6271" s="2">
        <v>2025</v>
      </c>
      <c r="D6271" s="2" t="s">
        <v>241</v>
      </c>
      <c r="E6271" s="2" t="s">
        <v>627</v>
      </c>
      <c r="F6271" s="2" t="s">
        <v>857</v>
      </c>
      <c r="G6271" s="2">
        <v>186</v>
      </c>
      <c r="H6271" s="2">
        <v>6.1219172493999998E-5</v>
      </c>
      <c r="I6271" s="2">
        <v>6.8565473193280002E-5</v>
      </c>
      <c r="J6271" s="26" t="s">
        <v>700</v>
      </c>
    </row>
    <row r="6272" spans="1:10" ht="15.75" hidden="1" customHeight="1" x14ac:dyDescent="0.25">
      <c r="A6272" s="2" t="s">
        <v>853</v>
      </c>
      <c r="B6272" s="2" t="s">
        <v>854</v>
      </c>
      <c r="C6272" s="2">
        <v>2025</v>
      </c>
      <c r="D6272" s="2" t="s">
        <v>241</v>
      </c>
      <c r="E6272" s="2" t="s">
        <v>627</v>
      </c>
      <c r="F6272" s="2" t="s">
        <v>857</v>
      </c>
      <c r="G6272" s="2">
        <v>187</v>
      </c>
      <c r="H6272" s="2">
        <v>5.2869247156199998E-5</v>
      </c>
      <c r="I6272" s="2">
        <v>5.9213556814944003E-5</v>
      </c>
      <c r="J6272" s="26" t="s">
        <v>700</v>
      </c>
    </row>
    <row r="6273" spans="1:10" ht="15.75" hidden="1" customHeight="1" x14ac:dyDescent="0.25">
      <c r="A6273" s="2" t="s">
        <v>853</v>
      </c>
      <c r="B6273" s="2" t="s">
        <v>854</v>
      </c>
      <c r="C6273" s="2">
        <v>2025</v>
      </c>
      <c r="D6273" s="2" t="s">
        <v>241</v>
      </c>
      <c r="E6273" s="2" t="s">
        <v>627</v>
      </c>
      <c r="F6273" s="2" t="s">
        <v>858</v>
      </c>
      <c r="G6273" s="2">
        <v>188</v>
      </c>
      <c r="H6273" s="2">
        <v>4.045320965815E-4</v>
      </c>
      <c r="I6273" s="2">
        <v>4.5307594817128004E-4</v>
      </c>
      <c r="J6273" s="26" t="s">
        <v>700</v>
      </c>
    </row>
    <row r="6274" spans="1:10" ht="15.75" hidden="1" customHeight="1" x14ac:dyDescent="0.25">
      <c r="A6274" s="2" t="s">
        <v>853</v>
      </c>
      <c r="B6274" s="2" t="s">
        <v>854</v>
      </c>
      <c r="C6274" s="2">
        <v>2025</v>
      </c>
      <c r="D6274" s="2" t="s">
        <v>241</v>
      </c>
      <c r="E6274" s="2" t="s">
        <v>627</v>
      </c>
      <c r="F6274" s="2" t="s">
        <v>858</v>
      </c>
      <c r="G6274" s="2">
        <v>190</v>
      </c>
      <c r="H6274" s="2">
        <v>4.0185076068159999E-4</v>
      </c>
      <c r="I6274" s="2">
        <v>4.5007285196339202E-4</v>
      </c>
      <c r="J6274" s="26" t="s">
        <v>700</v>
      </c>
    </row>
    <row r="6275" spans="1:10" ht="15.75" hidden="1" customHeight="1" x14ac:dyDescent="0.25">
      <c r="A6275" s="2" t="s">
        <v>853</v>
      </c>
      <c r="B6275" s="2" t="s">
        <v>854</v>
      </c>
      <c r="C6275" s="2">
        <v>2025</v>
      </c>
      <c r="D6275" s="2" t="s">
        <v>241</v>
      </c>
      <c r="E6275" s="2" t="s">
        <v>627</v>
      </c>
      <c r="F6275" s="2" t="s">
        <v>855</v>
      </c>
      <c r="G6275" s="2">
        <v>190</v>
      </c>
      <c r="H6275" s="2">
        <v>2.6362779317419999E-4</v>
      </c>
      <c r="I6275" s="2">
        <v>2.9526312835510403E-4</v>
      </c>
      <c r="J6275" s="26" t="s">
        <v>700</v>
      </c>
    </row>
    <row r="6276" spans="1:10" ht="15.75" hidden="1" customHeight="1" x14ac:dyDescent="0.25">
      <c r="A6276" s="2" t="s">
        <v>853</v>
      </c>
      <c r="B6276" s="2" t="s">
        <v>854</v>
      </c>
      <c r="C6276" s="2">
        <v>2025</v>
      </c>
      <c r="D6276" s="2" t="s">
        <v>241</v>
      </c>
      <c r="E6276" s="2" t="s">
        <v>627</v>
      </c>
      <c r="F6276" s="2" t="s">
        <v>857</v>
      </c>
      <c r="G6276" s="2">
        <v>191</v>
      </c>
      <c r="H6276" s="2">
        <v>1.115950071835E-4</v>
      </c>
      <c r="I6276" s="2">
        <v>1.2498640804552001E-4</v>
      </c>
      <c r="J6276" s="26" t="s">
        <v>700</v>
      </c>
    </row>
    <row r="6277" spans="1:10" ht="15.75" hidden="1" customHeight="1" x14ac:dyDescent="0.25">
      <c r="A6277" s="2" t="s">
        <v>853</v>
      </c>
      <c r="B6277" s="2" t="s">
        <v>854</v>
      </c>
      <c r="C6277" s="2">
        <v>2025</v>
      </c>
      <c r="D6277" s="2" t="s">
        <v>241</v>
      </c>
      <c r="E6277" s="2" t="s">
        <v>627</v>
      </c>
      <c r="F6277" s="2" t="s">
        <v>855</v>
      </c>
      <c r="G6277" s="2">
        <v>191</v>
      </c>
      <c r="H6277" s="2">
        <v>2.10306563531E-4</v>
      </c>
      <c r="I6277" s="2">
        <v>2.3554335115472003E-4</v>
      </c>
      <c r="J6277" s="26" t="s">
        <v>700</v>
      </c>
    </row>
    <row r="6278" spans="1:10" ht="15.75" hidden="1" customHeight="1" x14ac:dyDescent="0.25">
      <c r="A6278" s="2" t="s">
        <v>853</v>
      </c>
      <c r="B6278" s="2" t="s">
        <v>854</v>
      </c>
      <c r="C6278" s="2">
        <v>2025</v>
      </c>
      <c r="D6278" s="2" t="s">
        <v>241</v>
      </c>
      <c r="E6278" s="2" t="s">
        <v>627</v>
      </c>
      <c r="F6278" s="2" t="s">
        <v>855</v>
      </c>
      <c r="G6278" s="2">
        <v>193</v>
      </c>
      <c r="H6278" s="2">
        <v>2.9435052420010002E-4</v>
      </c>
      <c r="I6278" s="2">
        <v>3.2967258710411205E-4</v>
      </c>
      <c r="J6278" s="26" t="s">
        <v>700</v>
      </c>
    </row>
    <row r="6279" spans="1:10" ht="15.75" hidden="1" customHeight="1" x14ac:dyDescent="0.25">
      <c r="A6279" s="2" t="s">
        <v>853</v>
      </c>
      <c r="B6279" s="2" t="s">
        <v>854</v>
      </c>
      <c r="C6279" s="2">
        <v>2025</v>
      </c>
      <c r="D6279" s="2" t="s">
        <v>241</v>
      </c>
      <c r="E6279" s="2" t="s">
        <v>627</v>
      </c>
      <c r="F6279" s="2" t="s">
        <v>860</v>
      </c>
      <c r="G6279" s="2">
        <v>194</v>
      </c>
      <c r="H6279" s="2">
        <v>7.3276802140799998E-5</v>
      </c>
      <c r="I6279" s="2">
        <v>8.207001839769601E-5</v>
      </c>
      <c r="J6279" s="26" t="s">
        <v>701</v>
      </c>
    </row>
    <row r="6280" spans="1:10" ht="15.75" hidden="1" customHeight="1" x14ac:dyDescent="0.25">
      <c r="A6280" s="2" t="s">
        <v>853</v>
      </c>
      <c r="B6280" s="2" t="s">
        <v>854</v>
      </c>
      <c r="C6280" s="2">
        <v>2025</v>
      </c>
      <c r="D6280" s="2" t="s">
        <v>241</v>
      </c>
      <c r="E6280" s="2" t="s">
        <v>627</v>
      </c>
      <c r="F6280" s="2" t="s">
        <v>857</v>
      </c>
      <c r="G6280" s="2">
        <v>195</v>
      </c>
      <c r="H6280" s="2">
        <v>5.0887341785699998E-5</v>
      </c>
      <c r="I6280" s="2">
        <v>5.6993822799984004E-5</v>
      </c>
      <c r="J6280" s="26" t="s">
        <v>700</v>
      </c>
    </row>
    <row r="6281" spans="1:10" ht="15.75" hidden="1" customHeight="1" x14ac:dyDescent="0.25">
      <c r="A6281" s="2" t="s">
        <v>853</v>
      </c>
      <c r="B6281" s="2" t="s">
        <v>854</v>
      </c>
      <c r="C6281" s="2">
        <v>2025</v>
      </c>
      <c r="D6281" s="2" t="s">
        <v>241</v>
      </c>
      <c r="E6281" s="2" t="s">
        <v>627</v>
      </c>
      <c r="F6281" s="2" t="s">
        <v>855</v>
      </c>
      <c r="G6281" s="2">
        <v>196</v>
      </c>
      <c r="H6281" s="2">
        <v>2.0757540187330001E-4</v>
      </c>
      <c r="I6281" s="2">
        <v>2.3248445009809603E-4</v>
      </c>
      <c r="J6281" s="26" t="s">
        <v>700</v>
      </c>
    </row>
    <row r="6282" spans="1:10" ht="15.75" hidden="1" customHeight="1" x14ac:dyDescent="0.25">
      <c r="A6282" s="2" t="s">
        <v>853</v>
      </c>
      <c r="B6282" s="2" t="s">
        <v>854</v>
      </c>
      <c r="C6282" s="2">
        <v>2025</v>
      </c>
      <c r="D6282" s="2" t="s">
        <v>241</v>
      </c>
      <c r="E6282" s="2" t="s">
        <v>627</v>
      </c>
      <c r="F6282" s="2" t="s">
        <v>855</v>
      </c>
      <c r="G6282" s="2">
        <v>197</v>
      </c>
      <c r="H6282" s="2">
        <v>2.0664605835919999E-4</v>
      </c>
      <c r="I6282" s="2">
        <v>2.31443585362304E-4</v>
      </c>
      <c r="J6282" s="26" t="s">
        <v>700</v>
      </c>
    </row>
    <row r="6283" spans="1:10" ht="15.75" hidden="1" customHeight="1" x14ac:dyDescent="0.25">
      <c r="A6283" s="2" t="s">
        <v>853</v>
      </c>
      <c r="B6283" s="2" t="s">
        <v>854</v>
      </c>
      <c r="C6283" s="2">
        <v>2025</v>
      </c>
      <c r="D6283" s="2" t="s">
        <v>241</v>
      </c>
      <c r="E6283" s="2" t="s">
        <v>627</v>
      </c>
      <c r="F6283" s="2" t="s">
        <v>857</v>
      </c>
      <c r="G6283" s="2">
        <v>200</v>
      </c>
      <c r="H6283" s="2">
        <v>7.6892189099499997E-5</v>
      </c>
      <c r="I6283" s="2">
        <v>8.611925179144E-5</v>
      </c>
      <c r="J6283" s="26" t="s">
        <v>700</v>
      </c>
    </row>
    <row r="6284" spans="1:10" ht="15.75" hidden="1" customHeight="1" x14ac:dyDescent="0.25">
      <c r="A6284" s="2" t="s">
        <v>853</v>
      </c>
      <c r="B6284" s="2" t="s">
        <v>854</v>
      </c>
      <c r="C6284" s="2">
        <v>2025</v>
      </c>
      <c r="D6284" s="2" t="s">
        <v>241</v>
      </c>
      <c r="E6284" s="2" t="s">
        <v>627</v>
      </c>
      <c r="F6284" s="2" t="s">
        <v>857</v>
      </c>
      <c r="G6284" s="2">
        <v>201</v>
      </c>
      <c r="H6284" s="2">
        <v>4.9310536269299997E-5</v>
      </c>
      <c r="I6284" s="2">
        <v>5.5227800621615999E-5</v>
      </c>
      <c r="J6284" s="26" t="s">
        <v>700</v>
      </c>
    </row>
    <row r="6285" spans="1:10" ht="15.75" hidden="1" customHeight="1" x14ac:dyDescent="0.25">
      <c r="A6285" s="2" t="s">
        <v>853</v>
      </c>
      <c r="B6285" s="2" t="s">
        <v>854</v>
      </c>
      <c r="C6285" s="2">
        <v>2025</v>
      </c>
      <c r="D6285" s="2" t="s">
        <v>241</v>
      </c>
      <c r="E6285" s="2" t="s">
        <v>627</v>
      </c>
      <c r="F6285" s="2" t="s">
        <v>856</v>
      </c>
      <c r="G6285" s="2">
        <v>204</v>
      </c>
      <c r="H6285" s="40">
        <v>4.6855579967100001E-6</v>
      </c>
      <c r="I6285" s="2">
        <v>5.2478249563152007E-6</v>
      </c>
      <c r="J6285" s="26" t="s">
        <v>700</v>
      </c>
    </row>
    <row r="6286" spans="1:10" ht="15.75" hidden="1" customHeight="1" x14ac:dyDescent="0.25">
      <c r="A6286" s="2" t="s">
        <v>853</v>
      </c>
      <c r="B6286" s="2" t="s">
        <v>854</v>
      </c>
      <c r="C6286" s="2">
        <v>2025</v>
      </c>
      <c r="D6286" s="2" t="s">
        <v>241</v>
      </c>
      <c r="E6286" s="2" t="s">
        <v>627</v>
      </c>
      <c r="F6286" s="2" t="s">
        <v>855</v>
      </c>
      <c r="G6286" s="2">
        <v>207</v>
      </c>
      <c r="H6286" s="2">
        <v>2.6332295965400001E-4</v>
      </c>
      <c r="I6286" s="2">
        <v>2.9492171481248006E-4</v>
      </c>
      <c r="J6286" s="26" t="s">
        <v>700</v>
      </c>
    </row>
    <row r="6287" spans="1:10" ht="15.75" hidden="1" customHeight="1" x14ac:dyDescent="0.25">
      <c r="A6287" s="2" t="s">
        <v>853</v>
      </c>
      <c r="B6287" s="2" t="s">
        <v>854</v>
      </c>
      <c r="C6287" s="2">
        <v>2025</v>
      </c>
      <c r="D6287" s="2" t="s">
        <v>241</v>
      </c>
      <c r="E6287" s="2" t="s">
        <v>627</v>
      </c>
      <c r="F6287" s="2" t="s">
        <v>857</v>
      </c>
      <c r="G6287" s="2">
        <v>208</v>
      </c>
      <c r="H6287" s="2">
        <v>4.7570105380099998E-5</v>
      </c>
      <c r="I6287" s="2">
        <v>5.3278518025712001E-5</v>
      </c>
      <c r="J6287" s="26" t="s">
        <v>700</v>
      </c>
    </row>
    <row r="6288" spans="1:10" ht="15.75" hidden="1" customHeight="1" x14ac:dyDescent="0.25">
      <c r="A6288" s="2" t="s">
        <v>853</v>
      </c>
      <c r="B6288" s="2" t="s">
        <v>854</v>
      </c>
      <c r="C6288" s="2">
        <v>2025</v>
      </c>
      <c r="D6288" s="2" t="s">
        <v>241</v>
      </c>
      <c r="E6288" s="2" t="s">
        <v>627</v>
      </c>
      <c r="F6288" s="2" t="s">
        <v>857</v>
      </c>
      <c r="G6288" s="2">
        <v>209</v>
      </c>
      <c r="H6288" s="2">
        <v>4.7644167352700003E-5</v>
      </c>
      <c r="I6288" s="2">
        <v>5.3361467435024009E-5</v>
      </c>
      <c r="J6288" s="26" t="s">
        <v>700</v>
      </c>
    </row>
    <row r="6289" spans="1:10" ht="15.75" hidden="1" customHeight="1" x14ac:dyDescent="0.25">
      <c r="A6289" s="2" t="s">
        <v>853</v>
      </c>
      <c r="B6289" s="2" t="s">
        <v>854</v>
      </c>
      <c r="C6289" s="2">
        <v>2025</v>
      </c>
      <c r="D6289" s="2" t="s">
        <v>241</v>
      </c>
      <c r="E6289" s="2" t="s">
        <v>627</v>
      </c>
      <c r="F6289" s="2" t="s">
        <v>858</v>
      </c>
      <c r="G6289" s="2">
        <v>210</v>
      </c>
      <c r="H6289" s="2">
        <v>4.1137728840109997E-4</v>
      </c>
      <c r="I6289" s="2">
        <v>4.60742563009232E-4</v>
      </c>
      <c r="J6289" s="26" t="s">
        <v>700</v>
      </c>
    </row>
    <row r="6290" spans="1:10" ht="15.75" hidden="1" customHeight="1" x14ac:dyDescent="0.25">
      <c r="A6290" s="2" t="s">
        <v>853</v>
      </c>
      <c r="B6290" s="2" t="s">
        <v>854</v>
      </c>
      <c r="C6290" s="2">
        <v>2025</v>
      </c>
      <c r="D6290" s="2" t="s">
        <v>241</v>
      </c>
      <c r="E6290" s="2" t="s">
        <v>627</v>
      </c>
      <c r="F6290" s="2" t="s">
        <v>857</v>
      </c>
      <c r="G6290" s="2">
        <v>212</v>
      </c>
      <c r="H6290" s="2">
        <v>5.3561976528700003E-5</v>
      </c>
      <c r="I6290" s="2">
        <v>5.9989413712144008E-5</v>
      </c>
      <c r="J6290" s="26" t="s">
        <v>700</v>
      </c>
    </row>
    <row r="6291" spans="1:10" ht="15.75" hidden="1" customHeight="1" x14ac:dyDescent="0.25">
      <c r="A6291" s="2" t="s">
        <v>853</v>
      </c>
      <c r="B6291" s="2" t="s">
        <v>854</v>
      </c>
      <c r="C6291" s="2">
        <v>2025</v>
      </c>
      <c r="D6291" s="2" t="s">
        <v>241</v>
      </c>
      <c r="E6291" s="2" t="s">
        <v>627</v>
      </c>
      <c r="F6291" s="2" t="s">
        <v>855</v>
      </c>
      <c r="G6291" s="2">
        <v>213</v>
      </c>
      <c r="H6291" s="2">
        <v>2.2657193767370001E-4</v>
      </c>
      <c r="I6291" s="2">
        <v>2.5376057019454404E-4</v>
      </c>
      <c r="J6291" s="26" t="s">
        <v>700</v>
      </c>
    </row>
    <row r="6292" spans="1:10" ht="15.75" hidden="1" customHeight="1" x14ac:dyDescent="0.25">
      <c r="A6292" s="2" t="s">
        <v>853</v>
      </c>
      <c r="B6292" s="2" t="s">
        <v>854</v>
      </c>
      <c r="C6292" s="2">
        <v>2025</v>
      </c>
      <c r="D6292" s="2" t="s">
        <v>241</v>
      </c>
      <c r="E6292" s="2" t="s">
        <v>627</v>
      </c>
      <c r="F6292" s="2" t="s">
        <v>857</v>
      </c>
      <c r="G6292" s="2">
        <v>213</v>
      </c>
      <c r="H6292" s="2">
        <v>5.3500036301599997E-5</v>
      </c>
      <c r="I6292" s="2">
        <v>5.9920040657792002E-5</v>
      </c>
      <c r="J6292" s="26" t="s">
        <v>700</v>
      </c>
    </row>
    <row r="6293" spans="1:10" ht="15.75" hidden="1" customHeight="1" x14ac:dyDescent="0.25">
      <c r="A6293" s="2" t="s">
        <v>853</v>
      </c>
      <c r="B6293" s="2" t="s">
        <v>854</v>
      </c>
      <c r="C6293" s="2">
        <v>2025</v>
      </c>
      <c r="D6293" s="2" t="s">
        <v>241</v>
      </c>
      <c r="E6293" s="2" t="s">
        <v>627</v>
      </c>
      <c r="F6293" s="2" t="s">
        <v>857</v>
      </c>
      <c r="G6293" s="2">
        <v>215</v>
      </c>
      <c r="H6293" s="2">
        <v>9.2470661911599994E-5</v>
      </c>
      <c r="I6293" s="2">
        <v>1.03567141340992E-4</v>
      </c>
      <c r="J6293" s="26" t="s">
        <v>700</v>
      </c>
    </row>
    <row r="6294" spans="1:10" ht="15.75" hidden="1" customHeight="1" x14ac:dyDescent="0.25">
      <c r="A6294" s="2" t="s">
        <v>853</v>
      </c>
      <c r="B6294" s="2" t="s">
        <v>854</v>
      </c>
      <c r="C6294" s="2">
        <v>2025</v>
      </c>
      <c r="D6294" s="2" t="s">
        <v>241</v>
      </c>
      <c r="E6294" s="2" t="s">
        <v>627</v>
      </c>
      <c r="F6294" s="2" t="s">
        <v>857</v>
      </c>
      <c r="G6294" s="2">
        <v>216</v>
      </c>
      <c r="H6294" s="2">
        <v>4.5710494305199997E-5</v>
      </c>
      <c r="I6294" s="2">
        <v>5.1195753621824004E-5</v>
      </c>
      <c r="J6294" s="26" t="s">
        <v>700</v>
      </c>
    </row>
    <row r="6295" spans="1:10" ht="15.75" hidden="1" customHeight="1" x14ac:dyDescent="0.25">
      <c r="A6295" s="2" t="s">
        <v>853</v>
      </c>
      <c r="B6295" s="2" t="s">
        <v>854</v>
      </c>
      <c r="C6295" s="2">
        <v>2025</v>
      </c>
      <c r="D6295" s="2" t="s">
        <v>241</v>
      </c>
      <c r="E6295" s="2" t="s">
        <v>627</v>
      </c>
      <c r="F6295" s="2" t="s">
        <v>858</v>
      </c>
      <c r="G6295" s="2">
        <v>216</v>
      </c>
      <c r="H6295" s="2">
        <v>3.5319570451970001E-4</v>
      </c>
      <c r="I6295" s="2">
        <v>3.9557918906206403E-4</v>
      </c>
      <c r="J6295" s="26" t="s">
        <v>700</v>
      </c>
    </row>
    <row r="6296" spans="1:10" ht="15.75" hidden="1" customHeight="1" x14ac:dyDescent="0.25">
      <c r="A6296" s="2" t="s">
        <v>853</v>
      </c>
      <c r="B6296" s="2" t="s">
        <v>854</v>
      </c>
      <c r="C6296" s="2">
        <v>2025</v>
      </c>
      <c r="D6296" s="2" t="s">
        <v>241</v>
      </c>
      <c r="E6296" s="2" t="s">
        <v>627</v>
      </c>
      <c r="F6296" s="2" t="s">
        <v>855</v>
      </c>
      <c r="G6296" s="2">
        <v>223</v>
      </c>
      <c r="H6296" s="2">
        <v>1.7373409355060001E-4</v>
      </c>
      <c r="I6296" s="2">
        <v>1.9458218477667202E-4</v>
      </c>
      <c r="J6296" s="26" t="s">
        <v>700</v>
      </c>
    </row>
    <row r="6297" spans="1:10" ht="15.75" hidden="1" customHeight="1" x14ac:dyDescent="0.25">
      <c r="A6297" s="2" t="s">
        <v>853</v>
      </c>
      <c r="B6297" s="2" t="s">
        <v>854</v>
      </c>
      <c r="C6297" s="2">
        <v>2025</v>
      </c>
      <c r="D6297" s="2" t="s">
        <v>241</v>
      </c>
      <c r="E6297" s="2" t="s">
        <v>627</v>
      </c>
      <c r="F6297" s="2" t="s">
        <v>860</v>
      </c>
      <c r="G6297" s="2">
        <v>225</v>
      </c>
      <c r="H6297" s="2">
        <v>6.2632265326100005E-5</v>
      </c>
      <c r="I6297" s="2">
        <v>7.0148137165232006E-5</v>
      </c>
      <c r="J6297" s="26" t="s">
        <v>701</v>
      </c>
    </row>
    <row r="6298" spans="1:10" ht="15.75" hidden="1" customHeight="1" x14ac:dyDescent="0.25">
      <c r="A6298" s="2" t="s">
        <v>853</v>
      </c>
      <c r="B6298" s="2" t="s">
        <v>854</v>
      </c>
      <c r="C6298" s="2">
        <v>2025</v>
      </c>
      <c r="D6298" s="2" t="s">
        <v>241</v>
      </c>
      <c r="E6298" s="2" t="s">
        <v>627</v>
      </c>
      <c r="F6298" s="2" t="s">
        <v>856</v>
      </c>
      <c r="G6298" s="2">
        <v>232</v>
      </c>
      <c r="H6298" s="40">
        <v>4.00491126129E-6</v>
      </c>
      <c r="I6298" s="2">
        <v>4.4855006126448002E-6</v>
      </c>
      <c r="J6298" s="26" t="s">
        <v>700</v>
      </c>
    </row>
    <row r="6299" spans="1:10" ht="15.75" hidden="1" customHeight="1" x14ac:dyDescent="0.25">
      <c r="A6299" s="2" t="s">
        <v>853</v>
      </c>
      <c r="B6299" s="2" t="s">
        <v>854</v>
      </c>
      <c r="C6299" s="2">
        <v>2025</v>
      </c>
      <c r="D6299" s="2" t="s">
        <v>241</v>
      </c>
      <c r="E6299" s="2" t="s">
        <v>627</v>
      </c>
      <c r="F6299" s="2" t="s">
        <v>857</v>
      </c>
      <c r="G6299" s="2">
        <v>233</v>
      </c>
      <c r="H6299" s="2">
        <v>8.8761786173600002E-5</v>
      </c>
      <c r="I6299" s="2">
        <v>9.9413200514432008E-5</v>
      </c>
      <c r="J6299" s="26" t="s">
        <v>700</v>
      </c>
    </row>
    <row r="6300" spans="1:10" ht="15.75" hidden="1" customHeight="1" x14ac:dyDescent="0.25">
      <c r="A6300" s="2" t="s">
        <v>853</v>
      </c>
      <c r="B6300" s="2" t="s">
        <v>854</v>
      </c>
      <c r="C6300" s="2">
        <v>2025</v>
      </c>
      <c r="D6300" s="2" t="s">
        <v>241</v>
      </c>
      <c r="E6300" s="2" t="s">
        <v>627</v>
      </c>
      <c r="F6300" s="2" t="s">
        <v>859</v>
      </c>
      <c r="G6300" s="2">
        <v>234</v>
      </c>
      <c r="H6300" s="2">
        <v>1.13764717753E-5</v>
      </c>
      <c r="I6300" s="2">
        <v>1.2741648388336E-5</v>
      </c>
      <c r="J6300" s="26" t="s">
        <v>700</v>
      </c>
    </row>
    <row r="6301" spans="1:10" ht="15.75" hidden="1" customHeight="1" x14ac:dyDescent="0.25">
      <c r="A6301" s="2" t="s">
        <v>853</v>
      </c>
      <c r="B6301" s="2" t="s">
        <v>854</v>
      </c>
      <c r="C6301" s="2">
        <v>2025</v>
      </c>
      <c r="D6301" s="2" t="s">
        <v>241</v>
      </c>
      <c r="E6301" s="2" t="s">
        <v>627</v>
      </c>
      <c r="F6301" s="2" t="s">
        <v>857</v>
      </c>
      <c r="G6301" s="2">
        <v>236</v>
      </c>
      <c r="H6301" s="2">
        <v>4.2173658584899998E-5</v>
      </c>
      <c r="I6301" s="2">
        <v>4.7234497615088006E-5</v>
      </c>
      <c r="J6301" s="26" t="s">
        <v>700</v>
      </c>
    </row>
    <row r="6302" spans="1:10" ht="15.75" hidden="1" customHeight="1" x14ac:dyDescent="0.25">
      <c r="A6302" s="2" t="s">
        <v>853</v>
      </c>
      <c r="B6302" s="2" t="s">
        <v>854</v>
      </c>
      <c r="C6302" s="2">
        <v>2025</v>
      </c>
      <c r="D6302" s="2" t="s">
        <v>241</v>
      </c>
      <c r="E6302" s="2" t="s">
        <v>627</v>
      </c>
      <c r="F6302" s="2" t="s">
        <v>857</v>
      </c>
      <c r="G6302" s="2">
        <v>237</v>
      </c>
      <c r="H6302" s="2">
        <v>4.1984840208900003E-5</v>
      </c>
      <c r="I6302" s="2">
        <v>4.7023021033968011E-5</v>
      </c>
      <c r="J6302" s="26" t="s">
        <v>700</v>
      </c>
    </row>
    <row r="6303" spans="1:10" ht="15.75" hidden="1" customHeight="1" x14ac:dyDescent="0.25">
      <c r="A6303" s="2" t="s">
        <v>853</v>
      </c>
      <c r="B6303" s="2" t="s">
        <v>854</v>
      </c>
      <c r="C6303" s="2">
        <v>2025</v>
      </c>
      <c r="D6303" s="2" t="s">
        <v>241</v>
      </c>
      <c r="E6303" s="2" t="s">
        <v>627</v>
      </c>
      <c r="F6303" s="2" t="s">
        <v>855</v>
      </c>
      <c r="G6303" s="2">
        <v>243</v>
      </c>
      <c r="H6303" s="2">
        <v>1.8201275088360001E-4</v>
      </c>
      <c r="I6303" s="2">
        <v>2.0385428098963204E-4</v>
      </c>
      <c r="J6303" s="26" t="s">
        <v>700</v>
      </c>
    </row>
    <row r="6304" spans="1:10" ht="15.75" hidden="1" customHeight="1" x14ac:dyDescent="0.25">
      <c r="A6304" s="2" t="s">
        <v>853</v>
      </c>
      <c r="B6304" s="2" t="s">
        <v>854</v>
      </c>
      <c r="C6304" s="2">
        <v>2025</v>
      </c>
      <c r="D6304" s="2" t="s">
        <v>241</v>
      </c>
      <c r="E6304" s="2" t="s">
        <v>627</v>
      </c>
      <c r="F6304" s="2" t="s">
        <v>858</v>
      </c>
      <c r="G6304" s="2">
        <v>244</v>
      </c>
      <c r="H6304" s="2">
        <v>3.1174244941209998E-4</v>
      </c>
      <c r="I6304" s="2">
        <v>3.49151543341552E-4</v>
      </c>
      <c r="J6304" s="26" t="s">
        <v>700</v>
      </c>
    </row>
    <row r="6305" spans="1:10" ht="15.75" hidden="1" customHeight="1" x14ac:dyDescent="0.25">
      <c r="A6305" s="2" t="s">
        <v>853</v>
      </c>
      <c r="B6305" s="2" t="s">
        <v>854</v>
      </c>
      <c r="C6305" s="2">
        <v>2025</v>
      </c>
      <c r="D6305" s="2" t="s">
        <v>241</v>
      </c>
      <c r="E6305" s="2" t="s">
        <v>627</v>
      </c>
      <c r="F6305" s="2" t="s">
        <v>858</v>
      </c>
      <c r="G6305" s="2">
        <v>246</v>
      </c>
      <c r="H6305" s="2">
        <v>3.0930573120709998E-4</v>
      </c>
      <c r="I6305" s="2">
        <v>3.46422418951952E-4</v>
      </c>
      <c r="J6305" s="26" t="s">
        <v>700</v>
      </c>
    </row>
    <row r="6306" spans="1:10" ht="15.75" hidden="1" customHeight="1" x14ac:dyDescent="0.25">
      <c r="A6306" s="2" t="s">
        <v>853</v>
      </c>
      <c r="B6306" s="2" t="s">
        <v>854</v>
      </c>
      <c r="C6306" s="2">
        <v>2025</v>
      </c>
      <c r="D6306" s="2" t="s">
        <v>241</v>
      </c>
      <c r="E6306" s="2" t="s">
        <v>627</v>
      </c>
      <c r="F6306" s="2" t="s">
        <v>855</v>
      </c>
      <c r="G6306" s="2">
        <v>250</v>
      </c>
      <c r="H6306" s="2">
        <v>2.201464958489E-4</v>
      </c>
      <c r="I6306" s="2">
        <v>2.46564075350768E-4</v>
      </c>
      <c r="J6306" s="26" t="s">
        <v>700</v>
      </c>
    </row>
    <row r="6307" spans="1:10" ht="15.75" hidden="1" customHeight="1" x14ac:dyDescent="0.25">
      <c r="A6307" s="2" t="s">
        <v>853</v>
      </c>
      <c r="B6307" s="2" t="s">
        <v>854</v>
      </c>
      <c r="C6307" s="2">
        <v>2025</v>
      </c>
      <c r="D6307" s="2" t="s">
        <v>241</v>
      </c>
      <c r="E6307" s="2" t="s">
        <v>627</v>
      </c>
      <c r="F6307" s="2" t="s">
        <v>857</v>
      </c>
      <c r="G6307" s="2">
        <v>254</v>
      </c>
      <c r="H6307" s="2">
        <v>4.4727759814099998E-5</v>
      </c>
      <c r="I6307" s="2">
        <v>5.0095090991792003E-5</v>
      </c>
      <c r="J6307" s="26" t="s">
        <v>700</v>
      </c>
    </row>
    <row r="6308" spans="1:10" ht="15.75" hidden="1" customHeight="1" x14ac:dyDescent="0.25">
      <c r="A6308" s="2" t="s">
        <v>853</v>
      </c>
      <c r="B6308" s="2" t="s">
        <v>854</v>
      </c>
      <c r="C6308" s="2">
        <v>2025</v>
      </c>
      <c r="D6308" s="2" t="s">
        <v>241</v>
      </c>
      <c r="E6308" s="2" t="s">
        <v>627</v>
      </c>
      <c r="F6308" s="2" t="s">
        <v>858</v>
      </c>
      <c r="G6308" s="2">
        <v>255</v>
      </c>
      <c r="H6308" s="2">
        <v>2.9856167384419998E-4</v>
      </c>
      <c r="I6308" s="2">
        <v>3.3438907470550403E-4</v>
      </c>
      <c r="J6308" s="26" t="s">
        <v>700</v>
      </c>
    </row>
    <row r="6309" spans="1:10" ht="15.75" hidden="1" customHeight="1" x14ac:dyDescent="0.25">
      <c r="A6309" s="2" t="s">
        <v>853</v>
      </c>
      <c r="B6309" s="2" t="s">
        <v>854</v>
      </c>
      <c r="C6309" s="2">
        <v>2025</v>
      </c>
      <c r="D6309" s="2" t="s">
        <v>241</v>
      </c>
      <c r="E6309" s="2" t="s">
        <v>627</v>
      </c>
      <c r="F6309" s="2" t="s">
        <v>858</v>
      </c>
      <c r="G6309" s="2">
        <v>262</v>
      </c>
      <c r="H6309" s="2">
        <v>2.9014470055699999E-4</v>
      </c>
      <c r="I6309" s="2">
        <v>3.2496206462384001E-4</v>
      </c>
      <c r="J6309" s="26" t="s">
        <v>700</v>
      </c>
    </row>
    <row r="6310" spans="1:10" ht="15.75" hidden="1" customHeight="1" x14ac:dyDescent="0.25">
      <c r="A6310" s="2" t="s">
        <v>853</v>
      </c>
      <c r="B6310" s="2" t="s">
        <v>854</v>
      </c>
      <c r="C6310" s="2">
        <v>2025</v>
      </c>
      <c r="D6310" s="2" t="s">
        <v>241</v>
      </c>
      <c r="E6310" s="2" t="s">
        <v>627</v>
      </c>
      <c r="F6310" s="2" t="s">
        <v>855</v>
      </c>
      <c r="G6310" s="2">
        <v>265</v>
      </c>
      <c r="H6310" s="2">
        <v>1.6592291649430001E-4</v>
      </c>
      <c r="I6310" s="2">
        <v>1.8583366647361604E-4</v>
      </c>
      <c r="J6310" s="26" t="s">
        <v>700</v>
      </c>
    </row>
    <row r="6311" spans="1:10" ht="15.75" hidden="1" customHeight="1" x14ac:dyDescent="0.25">
      <c r="A6311" s="2" t="s">
        <v>853</v>
      </c>
      <c r="B6311" s="2" t="s">
        <v>854</v>
      </c>
      <c r="C6311" s="2">
        <v>2025</v>
      </c>
      <c r="D6311" s="2" t="s">
        <v>241</v>
      </c>
      <c r="E6311" s="2" t="s">
        <v>627</v>
      </c>
      <c r="F6311" s="2" t="s">
        <v>858</v>
      </c>
      <c r="G6311" s="2">
        <v>267</v>
      </c>
      <c r="H6311" s="2">
        <v>2.8518060571509999E-4</v>
      </c>
      <c r="I6311" s="2">
        <v>3.1940227840091201E-4</v>
      </c>
      <c r="J6311" s="26" t="s">
        <v>700</v>
      </c>
    </row>
    <row r="6312" spans="1:10" ht="15.75" hidden="1" customHeight="1" x14ac:dyDescent="0.25">
      <c r="A6312" s="2" t="s">
        <v>853</v>
      </c>
      <c r="B6312" s="2" t="s">
        <v>854</v>
      </c>
      <c r="C6312" s="2">
        <v>2025</v>
      </c>
      <c r="D6312" s="2" t="s">
        <v>241</v>
      </c>
      <c r="E6312" s="2" t="s">
        <v>627</v>
      </c>
      <c r="F6312" s="2" t="s">
        <v>855</v>
      </c>
      <c r="G6312" s="2">
        <v>268</v>
      </c>
      <c r="H6312" s="2">
        <v>1.7096786177720001E-4</v>
      </c>
      <c r="I6312" s="2">
        <v>1.9148400519046404E-4</v>
      </c>
      <c r="J6312" s="26" t="s">
        <v>700</v>
      </c>
    </row>
    <row r="6313" spans="1:10" ht="15.75" hidden="1" customHeight="1" x14ac:dyDescent="0.25">
      <c r="A6313" s="2" t="s">
        <v>853</v>
      </c>
      <c r="B6313" s="2" t="s">
        <v>854</v>
      </c>
      <c r="C6313" s="2">
        <v>2025</v>
      </c>
      <c r="D6313" s="2" t="s">
        <v>241</v>
      </c>
      <c r="E6313" s="2" t="s">
        <v>627</v>
      </c>
      <c r="F6313" s="2" t="s">
        <v>857</v>
      </c>
      <c r="G6313" s="2">
        <v>268</v>
      </c>
      <c r="H6313" s="2">
        <v>4.26774277003E-5</v>
      </c>
      <c r="I6313" s="2">
        <v>4.7798719024336001E-5</v>
      </c>
      <c r="J6313" s="26" t="s">
        <v>700</v>
      </c>
    </row>
    <row r="6314" spans="1:10" ht="15.75" hidden="1" customHeight="1" x14ac:dyDescent="0.25">
      <c r="A6314" s="2" t="s">
        <v>853</v>
      </c>
      <c r="B6314" s="2" t="s">
        <v>854</v>
      </c>
      <c r="C6314" s="2">
        <v>2025</v>
      </c>
      <c r="D6314" s="2" t="s">
        <v>241</v>
      </c>
      <c r="E6314" s="2" t="s">
        <v>627</v>
      </c>
      <c r="F6314" s="2" t="s">
        <v>857</v>
      </c>
      <c r="G6314" s="2">
        <v>270</v>
      </c>
      <c r="H6314" s="2">
        <v>3.6980021832300001E-5</v>
      </c>
      <c r="I6314" s="2">
        <v>4.1417624452176003E-5</v>
      </c>
      <c r="J6314" s="26" t="s">
        <v>700</v>
      </c>
    </row>
    <row r="6315" spans="1:10" ht="15.75" hidden="1" customHeight="1" x14ac:dyDescent="0.25">
      <c r="A6315" s="2" t="s">
        <v>853</v>
      </c>
      <c r="B6315" s="2" t="s">
        <v>854</v>
      </c>
      <c r="C6315" s="2">
        <v>2025</v>
      </c>
      <c r="D6315" s="2" t="s">
        <v>241</v>
      </c>
      <c r="E6315" s="2" t="s">
        <v>627</v>
      </c>
      <c r="F6315" s="2" t="s">
        <v>855</v>
      </c>
      <c r="G6315" s="2">
        <v>276</v>
      </c>
      <c r="H6315" s="2">
        <v>1.6482314094900001E-4</v>
      </c>
      <c r="I6315" s="2">
        <v>1.8460191786288002E-4</v>
      </c>
      <c r="J6315" s="26" t="s">
        <v>700</v>
      </c>
    </row>
    <row r="6316" spans="1:10" ht="15.75" hidden="1" customHeight="1" x14ac:dyDescent="0.25">
      <c r="A6316" s="2" t="s">
        <v>853</v>
      </c>
      <c r="B6316" s="2" t="s">
        <v>854</v>
      </c>
      <c r="C6316" s="2">
        <v>2025</v>
      </c>
      <c r="D6316" s="2" t="s">
        <v>241</v>
      </c>
      <c r="E6316" s="2" t="s">
        <v>627</v>
      </c>
      <c r="F6316" s="2" t="s">
        <v>858</v>
      </c>
      <c r="G6316" s="2">
        <v>280</v>
      </c>
      <c r="H6316" s="2">
        <v>2.7276430046189998E-4</v>
      </c>
      <c r="I6316" s="2">
        <v>3.0549601651732802E-4</v>
      </c>
      <c r="J6316" s="26" t="s">
        <v>700</v>
      </c>
    </row>
    <row r="6317" spans="1:10" ht="15.75" hidden="1" customHeight="1" x14ac:dyDescent="0.25">
      <c r="A6317" s="2" t="s">
        <v>853</v>
      </c>
      <c r="B6317" s="2" t="s">
        <v>854</v>
      </c>
      <c r="C6317" s="2">
        <v>2025</v>
      </c>
      <c r="D6317" s="2" t="s">
        <v>241</v>
      </c>
      <c r="E6317" s="2" t="s">
        <v>627</v>
      </c>
      <c r="F6317" s="2" t="s">
        <v>857</v>
      </c>
      <c r="G6317" s="2">
        <v>280</v>
      </c>
      <c r="H6317" s="2">
        <v>3.5298024158699997E-5</v>
      </c>
      <c r="I6317" s="2">
        <v>3.9533787057744E-5</v>
      </c>
      <c r="J6317" s="26" t="s">
        <v>700</v>
      </c>
    </row>
    <row r="6318" spans="1:10" ht="15.75" hidden="1" customHeight="1" x14ac:dyDescent="0.25">
      <c r="A6318" s="2" t="s">
        <v>853</v>
      </c>
      <c r="B6318" s="2" t="s">
        <v>854</v>
      </c>
      <c r="C6318" s="2">
        <v>2025</v>
      </c>
      <c r="D6318" s="2" t="s">
        <v>241</v>
      </c>
      <c r="E6318" s="2" t="s">
        <v>627</v>
      </c>
      <c r="F6318" s="2" t="s">
        <v>859</v>
      </c>
      <c r="G6318" s="2">
        <v>284</v>
      </c>
      <c r="H6318" s="40">
        <v>9.3441985882199997E-6</v>
      </c>
      <c r="I6318" s="2">
        <v>1.04655024188064E-5</v>
      </c>
      <c r="J6318" s="26" t="s">
        <v>700</v>
      </c>
    </row>
    <row r="6319" spans="1:10" ht="15.75" hidden="1" customHeight="1" x14ac:dyDescent="0.25">
      <c r="A6319" s="2" t="s">
        <v>853</v>
      </c>
      <c r="B6319" s="2" t="s">
        <v>854</v>
      </c>
      <c r="C6319" s="2">
        <v>2025</v>
      </c>
      <c r="D6319" s="2" t="s">
        <v>241</v>
      </c>
      <c r="E6319" s="2" t="s">
        <v>627</v>
      </c>
      <c r="F6319" s="2" t="s">
        <v>857</v>
      </c>
      <c r="G6319" s="2">
        <v>287</v>
      </c>
      <c r="H6319" s="2">
        <v>3.47360037267E-5</v>
      </c>
      <c r="I6319" s="2">
        <v>3.8904324173904001E-5</v>
      </c>
      <c r="J6319" s="26" t="s">
        <v>700</v>
      </c>
    </row>
    <row r="6320" spans="1:10" ht="15.75" hidden="1" customHeight="1" x14ac:dyDescent="0.25">
      <c r="A6320" s="2" t="s">
        <v>853</v>
      </c>
      <c r="B6320" s="2" t="s">
        <v>854</v>
      </c>
      <c r="C6320" s="2">
        <v>2025</v>
      </c>
      <c r="D6320" s="2" t="s">
        <v>241</v>
      </c>
      <c r="E6320" s="2" t="s">
        <v>627</v>
      </c>
      <c r="F6320" s="2" t="s">
        <v>857</v>
      </c>
      <c r="G6320" s="2">
        <v>290</v>
      </c>
      <c r="H6320" s="2">
        <v>3.9386366552200002E-5</v>
      </c>
      <c r="I6320" s="2">
        <v>4.4112730538464005E-5</v>
      </c>
      <c r="J6320" s="26" t="s">
        <v>700</v>
      </c>
    </row>
    <row r="6321" spans="1:10" ht="15.75" hidden="1" customHeight="1" x14ac:dyDescent="0.25">
      <c r="A6321" s="2" t="s">
        <v>853</v>
      </c>
      <c r="B6321" s="2" t="s">
        <v>854</v>
      </c>
      <c r="C6321" s="2">
        <v>2025</v>
      </c>
      <c r="D6321" s="2" t="s">
        <v>241</v>
      </c>
      <c r="E6321" s="2" t="s">
        <v>627</v>
      </c>
      <c r="F6321" s="2" t="s">
        <v>855</v>
      </c>
      <c r="G6321" s="2">
        <v>295</v>
      </c>
      <c r="H6321" s="2">
        <v>2.100549318129E-4</v>
      </c>
      <c r="I6321" s="2">
        <v>2.3526152363044801E-4</v>
      </c>
      <c r="J6321" s="26" t="s">
        <v>700</v>
      </c>
    </row>
    <row r="6322" spans="1:10" ht="15.75" hidden="1" customHeight="1" x14ac:dyDescent="0.25">
      <c r="A6322" s="2" t="s">
        <v>853</v>
      </c>
      <c r="B6322" s="2" t="s">
        <v>854</v>
      </c>
      <c r="C6322" s="2">
        <v>2025</v>
      </c>
      <c r="D6322" s="2" t="s">
        <v>241</v>
      </c>
      <c r="E6322" s="2" t="s">
        <v>627</v>
      </c>
      <c r="F6322" s="2" t="s">
        <v>857</v>
      </c>
      <c r="G6322" s="2">
        <v>295</v>
      </c>
      <c r="H6322" s="2">
        <v>3.3711006835800002E-5</v>
      </c>
      <c r="I6322" s="2">
        <v>3.7756327656096004E-5</v>
      </c>
      <c r="J6322" s="26" t="s">
        <v>700</v>
      </c>
    </row>
    <row r="6323" spans="1:10" ht="15.75" hidden="1" customHeight="1" x14ac:dyDescent="0.25">
      <c r="A6323" s="2" t="s">
        <v>853</v>
      </c>
      <c r="B6323" s="2" t="s">
        <v>854</v>
      </c>
      <c r="C6323" s="2">
        <v>2025</v>
      </c>
      <c r="D6323" s="2" t="s">
        <v>241</v>
      </c>
      <c r="E6323" s="2" t="s">
        <v>627</v>
      </c>
      <c r="F6323" s="2" t="s">
        <v>857</v>
      </c>
      <c r="G6323" s="2">
        <v>297</v>
      </c>
      <c r="H6323" s="2">
        <v>3.3487565815399999E-5</v>
      </c>
      <c r="I6323" s="2">
        <v>3.7506073713247999E-5</v>
      </c>
      <c r="J6323" s="26" t="s">
        <v>700</v>
      </c>
    </row>
    <row r="6324" spans="1:10" ht="15.75" hidden="1" customHeight="1" x14ac:dyDescent="0.25">
      <c r="A6324" s="2" t="s">
        <v>853</v>
      </c>
      <c r="B6324" s="2" t="s">
        <v>854</v>
      </c>
      <c r="C6324" s="2">
        <v>2025</v>
      </c>
      <c r="D6324" s="2" t="s">
        <v>241</v>
      </c>
      <c r="E6324" s="2" t="s">
        <v>627</v>
      </c>
      <c r="F6324" s="2" t="s">
        <v>858</v>
      </c>
      <c r="G6324" s="2">
        <v>301</v>
      </c>
      <c r="H6324" s="2">
        <v>2.5326918694189998E-4</v>
      </c>
      <c r="I6324" s="2">
        <v>2.83661489374928E-4</v>
      </c>
      <c r="J6324" s="26" t="s">
        <v>700</v>
      </c>
    </row>
    <row r="6325" spans="1:10" ht="15.75" hidden="1" customHeight="1" x14ac:dyDescent="0.25">
      <c r="A6325" s="2" t="s">
        <v>853</v>
      </c>
      <c r="B6325" s="2" t="s">
        <v>854</v>
      </c>
      <c r="C6325" s="2">
        <v>2025</v>
      </c>
      <c r="D6325" s="2" t="s">
        <v>241</v>
      </c>
      <c r="E6325" s="2" t="s">
        <v>627</v>
      </c>
      <c r="F6325" s="2" t="s">
        <v>858</v>
      </c>
      <c r="G6325" s="2">
        <v>304</v>
      </c>
      <c r="H6325" s="2">
        <v>2.5111931608989997E-4</v>
      </c>
      <c r="I6325" s="2">
        <v>2.8125363402068797E-4</v>
      </c>
      <c r="J6325" s="26" t="s">
        <v>700</v>
      </c>
    </row>
    <row r="6326" spans="1:10" ht="15.75" hidden="1" customHeight="1" x14ac:dyDescent="0.25">
      <c r="A6326" s="2" t="s">
        <v>853</v>
      </c>
      <c r="B6326" s="2" t="s">
        <v>854</v>
      </c>
      <c r="C6326" s="2">
        <v>2025</v>
      </c>
      <c r="D6326" s="2" t="s">
        <v>241</v>
      </c>
      <c r="E6326" s="2" t="s">
        <v>627</v>
      </c>
      <c r="F6326" s="2" t="s">
        <v>858</v>
      </c>
      <c r="G6326" s="2">
        <v>317</v>
      </c>
      <c r="H6326" s="2">
        <v>2.406248095213E-4</v>
      </c>
      <c r="I6326" s="2">
        <v>2.6949978666385605E-4</v>
      </c>
      <c r="J6326" s="26" t="s">
        <v>700</v>
      </c>
    </row>
    <row r="6327" spans="1:10" ht="15.75" hidden="1" customHeight="1" x14ac:dyDescent="0.25">
      <c r="A6327" s="2" t="s">
        <v>853</v>
      </c>
      <c r="B6327" s="2" t="s">
        <v>854</v>
      </c>
      <c r="C6327" s="2">
        <v>2025</v>
      </c>
      <c r="D6327" s="2" t="s">
        <v>241</v>
      </c>
      <c r="E6327" s="2" t="s">
        <v>627</v>
      </c>
      <c r="F6327" s="2" t="s">
        <v>859</v>
      </c>
      <c r="G6327" s="2">
        <v>324</v>
      </c>
      <c r="H6327" s="40">
        <v>8.1997268352999992E-6</v>
      </c>
      <c r="I6327" s="2">
        <v>9.1836940555359999E-6</v>
      </c>
      <c r="J6327" s="26" t="s">
        <v>700</v>
      </c>
    </row>
    <row r="6328" spans="1:10" ht="15.75" hidden="1" customHeight="1" x14ac:dyDescent="0.25">
      <c r="A6328" s="2" t="s">
        <v>853</v>
      </c>
      <c r="B6328" s="2" t="s">
        <v>854</v>
      </c>
      <c r="C6328" s="2">
        <v>2025</v>
      </c>
      <c r="D6328" s="2" t="s">
        <v>241</v>
      </c>
      <c r="E6328" s="2" t="s">
        <v>627</v>
      </c>
      <c r="F6328" s="2" t="s">
        <v>857</v>
      </c>
      <c r="G6328" s="2">
        <v>332</v>
      </c>
      <c r="H6328" s="2">
        <v>3.4281441912799999E-5</v>
      </c>
      <c r="I6328" s="2">
        <v>3.8395214942336005E-5</v>
      </c>
      <c r="J6328" s="26" t="s">
        <v>700</v>
      </c>
    </row>
    <row r="6329" spans="1:10" ht="15.75" hidden="1" customHeight="1" x14ac:dyDescent="0.25">
      <c r="A6329" s="2" t="s">
        <v>853</v>
      </c>
      <c r="B6329" s="2" t="s">
        <v>854</v>
      </c>
      <c r="C6329" s="2">
        <v>2025</v>
      </c>
      <c r="D6329" s="2" t="s">
        <v>241</v>
      </c>
      <c r="E6329" s="2" t="s">
        <v>627</v>
      </c>
      <c r="F6329" s="2" t="s">
        <v>857</v>
      </c>
      <c r="G6329" s="2">
        <v>339</v>
      </c>
      <c r="H6329" s="2">
        <v>2.9432974770299999E-5</v>
      </c>
      <c r="I6329" s="2">
        <v>3.2964931742736003E-5</v>
      </c>
      <c r="J6329" s="26" t="s">
        <v>700</v>
      </c>
    </row>
    <row r="6330" spans="1:10" ht="15.75" hidden="1" customHeight="1" x14ac:dyDescent="0.25">
      <c r="A6330" s="2" t="s">
        <v>853</v>
      </c>
      <c r="B6330" s="2" t="s">
        <v>854</v>
      </c>
      <c r="C6330" s="2">
        <v>2025</v>
      </c>
      <c r="D6330" s="2" t="s">
        <v>241</v>
      </c>
      <c r="E6330" s="2" t="s">
        <v>627</v>
      </c>
      <c r="F6330" s="2" t="s">
        <v>855</v>
      </c>
      <c r="G6330" s="2">
        <v>340</v>
      </c>
      <c r="H6330" s="2">
        <v>1.9385656923989999E-4</v>
      </c>
      <c r="I6330" s="2">
        <v>2.17119357548688E-4</v>
      </c>
      <c r="J6330" s="26" t="s">
        <v>700</v>
      </c>
    </row>
    <row r="6331" spans="1:10" ht="15.75" hidden="1" customHeight="1" x14ac:dyDescent="0.25">
      <c r="A6331" s="2" t="s">
        <v>853</v>
      </c>
      <c r="B6331" s="2" t="s">
        <v>854</v>
      </c>
      <c r="C6331" s="2">
        <v>2025</v>
      </c>
      <c r="D6331" s="2" t="s">
        <v>241</v>
      </c>
      <c r="E6331" s="2" t="s">
        <v>627</v>
      </c>
      <c r="F6331" s="2" t="s">
        <v>858</v>
      </c>
      <c r="G6331" s="2">
        <v>345</v>
      </c>
      <c r="H6331" s="2">
        <v>4.4189077743789999E-4</v>
      </c>
      <c r="I6331" s="2">
        <v>4.9491767073044806E-4</v>
      </c>
      <c r="J6331" s="26" t="s">
        <v>700</v>
      </c>
    </row>
    <row r="6332" spans="1:10" ht="15.75" hidden="1" customHeight="1" x14ac:dyDescent="0.25">
      <c r="A6332" s="2" t="s">
        <v>853</v>
      </c>
      <c r="B6332" s="2" t="s">
        <v>854</v>
      </c>
      <c r="C6332" s="2">
        <v>2025</v>
      </c>
      <c r="D6332" s="2" t="s">
        <v>241</v>
      </c>
      <c r="E6332" s="2" t="s">
        <v>627</v>
      </c>
      <c r="F6332" s="2" t="s">
        <v>856</v>
      </c>
      <c r="G6332" s="2">
        <v>347</v>
      </c>
      <c r="H6332" s="40">
        <v>2.58207228399E-6</v>
      </c>
      <c r="I6332" s="2">
        <v>2.8919209580688005E-6</v>
      </c>
      <c r="J6332" s="26" t="s">
        <v>700</v>
      </c>
    </row>
    <row r="6333" spans="1:10" ht="15.75" hidden="1" customHeight="1" x14ac:dyDescent="0.25">
      <c r="A6333" s="2" t="s">
        <v>853</v>
      </c>
      <c r="B6333" s="2" t="s">
        <v>854</v>
      </c>
      <c r="C6333" s="2">
        <v>2025</v>
      </c>
      <c r="D6333" s="2" t="s">
        <v>241</v>
      </c>
      <c r="E6333" s="2" t="s">
        <v>627</v>
      </c>
      <c r="F6333" s="2" t="s">
        <v>860</v>
      </c>
      <c r="G6333" s="2">
        <v>348</v>
      </c>
      <c r="H6333" s="2">
        <v>4.03806770919E-5</v>
      </c>
      <c r="I6333" s="2">
        <v>4.5226358342928007E-5</v>
      </c>
      <c r="J6333" s="26" t="s">
        <v>701</v>
      </c>
    </row>
    <row r="6334" spans="1:10" ht="15.75" hidden="1" customHeight="1" x14ac:dyDescent="0.25">
      <c r="A6334" s="2" t="s">
        <v>853</v>
      </c>
      <c r="B6334" s="2" t="s">
        <v>854</v>
      </c>
      <c r="C6334" s="2">
        <v>2025</v>
      </c>
      <c r="D6334" s="2" t="s">
        <v>241</v>
      </c>
      <c r="E6334" s="2" t="s">
        <v>627</v>
      </c>
      <c r="F6334" s="2" t="s">
        <v>855</v>
      </c>
      <c r="G6334" s="2">
        <v>350</v>
      </c>
      <c r="H6334" s="2">
        <v>1.448667753721E-4</v>
      </c>
      <c r="I6334" s="2">
        <v>1.6225078841675201E-4</v>
      </c>
      <c r="J6334" s="26" t="s">
        <v>700</v>
      </c>
    </row>
    <row r="6335" spans="1:10" ht="15.75" hidden="1" customHeight="1" x14ac:dyDescent="0.25">
      <c r="A6335" s="2" t="s">
        <v>853</v>
      </c>
      <c r="B6335" s="2" t="s">
        <v>854</v>
      </c>
      <c r="C6335" s="2">
        <v>2025</v>
      </c>
      <c r="D6335" s="2" t="s">
        <v>241</v>
      </c>
      <c r="E6335" s="2" t="s">
        <v>627</v>
      </c>
      <c r="F6335" s="2" t="s">
        <v>855</v>
      </c>
      <c r="G6335" s="2">
        <v>360</v>
      </c>
      <c r="H6335" s="2">
        <v>1.6873054846660001E-4</v>
      </c>
      <c r="I6335" s="2">
        <v>1.8897821428259204E-4</v>
      </c>
      <c r="J6335" s="26" t="s">
        <v>700</v>
      </c>
    </row>
    <row r="6336" spans="1:10" ht="15.75" hidden="1" customHeight="1" x14ac:dyDescent="0.25">
      <c r="A6336" s="2" t="s">
        <v>853</v>
      </c>
      <c r="B6336" s="2" t="s">
        <v>854</v>
      </c>
      <c r="C6336" s="2">
        <v>2025</v>
      </c>
      <c r="D6336" s="2" t="s">
        <v>241</v>
      </c>
      <c r="E6336" s="2" t="s">
        <v>627</v>
      </c>
      <c r="F6336" s="2" t="s">
        <v>858</v>
      </c>
      <c r="G6336" s="2">
        <v>366</v>
      </c>
      <c r="H6336" s="2">
        <v>2.0822425722140001E-4</v>
      </c>
      <c r="I6336" s="2">
        <v>2.3321116808796804E-4</v>
      </c>
      <c r="J6336" s="26" t="s">
        <v>700</v>
      </c>
    </row>
    <row r="6337" spans="1:10" ht="15.75" hidden="1" customHeight="1" x14ac:dyDescent="0.25">
      <c r="A6337" s="2" t="s">
        <v>853</v>
      </c>
      <c r="B6337" s="2" t="s">
        <v>854</v>
      </c>
      <c r="C6337" s="2">
        <v>2025</v>
      </c>
      <c r="D6337" s="2" t="s">
        <v>241</v>
      </c>
      <c r="E6337" s="2" t="s">
        <v>627</v>
      </c>
      <c r="F6337" s="2" t="s">
        <v>858</v>
      </c>
      <c r="G6337" s="2">
        <v>375</v>
      </c>
      <c r="H6337" s="2">
        <v>2.0306618534959999E-4</v>
      </c>
      <c r="I6337" s="2">
        <v>2.2743412759155201E-4</v>
      </c>
      <c r="J6337" s="26" t="s">
        <v>700</v>
      </c>
    </row>
    <row r="6338" spans="1:10" ht="15.75" hidden="1" customHeight="1" x14ac:dyDescent="0.25">
      <c r="A6338" s="2" t="s">
        <v>853</v>
      </c>
      <c r="B6338" s="2" t="s">
        <v>854</v>
      </c>
      <c r="C6338" s="2">
        <v>2025</v>
      </c>
      <c r="D6338" s="2" t="s">
        <v>241</v>
      </c>
      <c r="E6338" s="2" t="s">
        <v>627</v>
      </c>
      <c r="F6338" s="2" t="s">
        <v>859</v>
      </c>
      <c r="G6338" s="2">
        <v>378</v>
      </c>
      <c r="H6338" s="40">
        <v>7.0085948209500004E-6</v>
      </c>
      <c r="I6338" s="2">
        <v>7.8496261994640005E-6</v>
      </c>
      <c r="J6338" s="26" t="s">
        <v>700</v>
      </c>
    </row>
    <row r="6339" spans="1:10" ht="15.75" hidden="1" customHeight="1" x14ac:dyDescent="0.25">
      <c r="A6339" s="2" t="s">
        <v>853</v>
      </c>
      <c r="B6339" s="2" t="s">
        <v>854</v>
      </c>
      <c r="C6339" s="2">
        <v>2025</v>
      </c>
      <c r="D6339" s="2" t="s">
        <v>241</v>
      </c>
      <c r="E6339" s="2" t="s">
        <v>627</v>
      </c>
      <c r="F6339" s="2" t="s">
        <v>857</v>
      </c>
      <c r="G6339" s="2">
        <v>384</v>
      </c>
      <c r="H6339" s="2">
        <v>2.5978539270000001E-5</v>
      </c>
      <c r="I6339" s="2">
        <v>2.9095963982400003E-5</v>
      </c>
      <c r="J6339" s="26" t="s">
        <v>700</v>
      </c>
    </row>
    <row r="6340" spans="1:10" ht="15.75" hidden="1" customHeight="1" x14ac:dyDescent="0.25">
      <c r="A6340" s="2" t="s">
        <v>853</v>
      </c>
      <c r="B6340" s="2" t="s">
        <v>854</v>
      </c>
      <c r="C6340" s="2">
        <v>2025</v>
      </c>
      <c r="D6340" s="2" t="s">
        <v>241</v>
      </c>
      <c r="E6340" s="2" t="s">
        <v>627</v>
      </c>
      <c r="F6340" s="2" t="s">
        <v>857</v>
      </c>
      <c r="G6340" s="2">
        <v>387</v>
      </c>
      <c r="H6340" s="2">
        <v>2.57754763879E-5</v>
      </c>
      <c r="I6340" s="2">
        <v>2.8868533554448004E-5</v>
      </c>
      <c r="J6340" s="26" t="s">
        <v>700</v>
      </c>
    </row>
    <row r="6341" spans="1:10" ht="15.75" hidden="1" customHeight="1" x14ac:dyDescent="0.25">
      <c r="A6341" s="2" t="s">
        <v>853</v>
      </c>
      <c r="B6341" s="2" t="s">
        <v>854</v>
      </c>
      <c r="C6341" s="2">
        <v>2025</v>
      </c>
      <c r="D6341" s="2" t="s">
        <v>241</v>
      </c>
      <c r="E6341" s="2" t="s">
        <v>627</v>
      </c>
      <c r="F6341" s="2" t="s">
        <v>855</v>
      </c>
      <c r="G6341" s="2">
        <v>393</v>
      </c>
      <c r="H6341" s="2">
        <v>1.2786431761920001E-4</v>
      </c>
      <c r="I6341" s="2">
        <v>1.4320803573350402E-4</v>
      </c>
      <c r="J6341" s="26" t="s">
        <v>700</v>
      </c>
    </row>
    <row r="6342" spans="1:10" ht="15.75" hidden="1" customHeight="1" x14ac:dyDescent="0.25">
      <c r="A6342" s="2" t="s">
        <v>853</v>
      </c>
      <c r="B6342" s="2" t="s">
        <v>854</v>
      </c>
      <c r="C6342" s="2">
        <v>2025</v>
      </c>
      <c r="D6342" s="2" t="s">
        <v>241</v>
      </c>
      <c r="E6342" s="2" t="s">
        <v>627</v>
      </c>
      <c r="F6342" s="2" t="s">
        <v>857</v>
      </c>
      <c r="G6342" s="2">
        <v>401</v>
      </c>
      <c r="H6342" s="2">
        <v>2.4880140699700001E-5</v>
      </c>
      <c r="I6342" s="2">
        <v>2.7865757583664003E-5</v>
      </c>
      <c r="J6342" s="26" t="s">
        <v>700</v>
      </c>
    </row>
    <row r="6343" spans="1:10" ht="15.75" hidden="1" customHeight="1" x14ac:dyDescent="0.25">
      <c r="A6343" s="2" t="s">
        <v>853</v>
      </c>
      <c r="B6343" s="2" t="s">
        <v>854</v>
      </c>
      <c r="C6343" s="2">
        <v>2025</v>
      </c>
      <c r="D6343" s="2" t="s">
        <v>241</v>
      </c>
      <c r="E6343" s="2" t="s">
        <v>627</v>
      </c>
      <c r="F6343" s="2" t="s">
        <v>857</v>
      </c>
      <c r="G6343" s="2">
        <v>413</v>
      </c>
      <c r="H6343" s="2">
        <v>2.4178725652699999E-5</v>
      </c>
      <c r="I6343" s="2">
        <v>2.7080172731024001E-5</v>
      </c>
      <c r="J6343" s="26" t="s">
        <v>700</v>
      </c>
    </row>
    <row r="6344" spans="1:10" ht="15.75" hidden="1" customHeight="1" x14ac:dyDescent="0.25">
      <c r="A6344" s="2" t="s">
        <v>853</v>
      </c>
      <c r="B6344" s="2" t="s">
        <v>854</v>
      </c>
      <c r="C6344" s="2">
        <v>2025</v>
      </c>
      <c r="D6344" s="2" t="s">
        <v>241</v>
      </c>
      <c r="E6344" s="2" t="s">
        <v>627</v>
      </c>
      <c r="F6344" s="2" t="s">
        <v>855</v>
      </c>
      <c r="G6344" s="2">
        <v>414</v>
      </c>
      <c r="H6344" s="2">
        <v>1.268648629775E-4</v>
      </c>
      <c r="I6344" s="2">
        <v>1.4208864653480002E-4</v>
      </c>
      <c r="J6344" s="26" t="s">
        <v>700</v>
      </c>
    </row>
    <row r="6345" spans="1:10" ht="15.75" hidden="1" customHeight="1" x14ac:dyDescent="0.25">
      <c r="A6345" s="2" t="s">
        <v>853</v>
      </c>
      <c r="B6345" s="2" t="s">
        <v>854</v>
      </c>
      <c r="C6345" s="2">
        <v>2025</v>
      </c>
      <c r="D6345" s="2" t="s">
        <v>241</v>
      </c>
      <c r="E6345" s="2" t="s">
        <v>627</v>
      </c>
      <c r="F6345" s="2" t="s">
        <v>857</v>
      </c>
      <c r="G6345" s="2">
        <v>420</v>
      </c>
      <c r="H6345" s="2">
        <v>2.3765049263600002E-5</v>
      </c>
      <c r="I6345" s="2">
        <v>2.6616855175232004E-5</v>
      </c>
      <c r="J6345" s="26" t="s">
        <v>700</v>
      </c>
    </row>
    <row r="6346" spans="1:10" ht="15.75" hidden="1" customHeight="1" x14ac:dyDescent="0.25">
      <c r="A6346" s="2" t="s">
        <v>853</v>
      </c>
      <c r="B6346" s="2" t="s">
        <v>854</v>
      </c>
      <c r="C6346" s="2">
        <v>2025</v>
      </c>
      <c r="D6346" s="2" t="s">
        <v>241</v>
      </c>
      <c r="E6346" s="2" t="s">
        <v>627</v>
      </c>
      <c r="F6346" s="2" t="s">
        <v>855</v>
      </c>
      <c r="G6346" s="2">
        <v>421</v>
      </c>
      <c r="H6346" s="2">
        <v>1.224580773851E-4</v>
      </c>
      <c r="I6346" s="2">
        <v>1.3715304667131202E-4</v>
      </c>
      <c r="J6346" s="26" t="s">
        <v>700</v>
      </c>
    </row>
    <row r="6347" spans="1:10" ht="15.75" hidden="1" customHeight="1" x14ac:dyDescent="0.25">
      <c r="A6347" s="2" t="s">
        <v>853</v>
      </c>
      <c r="B6347" s="2" t="s">
        <v>854</v>
      </c>
      <c r="C6347" s="2">
        <v>2025</v>
      </c>
      <c r="D6347" s="2" t="s">
        <v>241</v>
      </c>
      <c r="E6347" s="2" t="s">
        <v>627</v>
      </c>
      <c r="F6347" s="2" t="s">
        <v>855</v>
      </c>
      <c r="G6347" s="2">
        <v>439</v>
      </c>
      <c r="H6347" s="2">
        <v>1.190057737404E-4</v>
      </c>
      <c r="I6347" s="2">
        <v>1.3328646658924802E-4</v>
      </c>
      <c r="J6347" s="26" t="s">
        <v>700</v>
      </c>
    </row>
    <row r="6348" spans="1:10" ht="15.75" hidden="1" customHeight="1" x14ac:dyDescent="0.25">
      <c r="A6348" s="2" t="s">
        <v>853</v>
      </c>
      <c r="B6348" s="2" t="s">
        <v>854</v>
      </c>
      <c r="C6348" s="2">
        <v>2025</v>
      </c>
      <c r="D6348" s="2" t="s">
        <v>241</v>
      </c>
      <c r="E6348" s="2" t="s">
        <v>627</v>
      </c>
      <c r="F6348" s="2" t="s">
        <v>857</v>
      </c>
      <c r="G6348" s="2">
        <v>440</v>
      </c>
      <c r="H6348" s="2">
        <v>2.2730357159199999E-5</v>
      </c>
      <c r="I6348" s="2">
        <v>2.5458000018304002E-5</v>
      </c>
      <c r="J6348" s="26" t="s">
        <v>700</v>
      </c>
    </row>
    <row r="6349" spans="1:10" ht="15.75" hidden="1" customHeight="1" x14ac:dyDescent="0.25">
      <c r="A6349" s="2" t="s">
        <v>853</v>
      </c>
      <c r="B6349" s="2" t="s">
        <v>854</v>
      </c>
      <c r="C6349" s="2">
        <v>2025</v>
      </c>
      <c r="D6349" s="2" t="s">
        <v>241</v>
      </c>
      <c r="E6349" s="2" t="s">
        <v>627</v>
      </c>
      <c r="F6349" s="2" t="s">
        <v>855</v>
      </c>
      <c r="G6349" s="2">
        <v>448</v>
      </c>
      <c r="H6349" s="2">
        <v>1.169696988654E-4</v>
      </c>
      <c r="I6349" s="2">
        <v>1.3100606272924801E-4</v>
      </c>
      <c r="J6349" s="26" t="s">
        <v>700</v>
      </c>
    </row>
    <row r="6350" spans="1:10" ht="15.75" hidden="1" customHeight="1" x14ac:dyDescent="0.25">
      <c r="A6350" s="2" t="s">
        <v>853</v>
      </c>
      <c r="B6350" s="2" t="s">
        <v>854</v>
      </c>
      <c r="C6350" s="2">
        <v>2025</v>
      </c>
      <c r="D6350" s="2" t="s">
        <v>241</v>
      </c>
      <c r="E6350" s="2" t="s">
        <v>627</v>
      </c>
      <c r="F6350" s="2" t="s">
        <v>857</v>
      </c>
      <c r="G6350" s="2">
        <v>475</v>
      </c>
      <c r="H6350" s="2">
        <v>2.1105764972200001E-5</v>
      </c>
      <c r="I6350" s="2">
        <v>2.3638456768864004E-5</v>
      </c>
      <c r="J6350" s="26" t="s">
        <v>700</v>
      </c>
    </row>
    <row r="6351" spans="1:10" ht="15.75" hidden="1" customHeight="1" x14ac:dyDescent="0.25">
      <c r="A6351" s="2" t="s">
        <v>853</v>
      </c>
      <c r="B6351" s="2" t="s">
        <v>854</v>
      </c>
      <c r="C6351" s="2">
        <v>2025</v>
      </c>
      <c r="D6351" s="2" t="s">
        <v>241</v>
      </c>
      <c r="E6351" s="2" t="s">
        <v>627</v>
      </c>
      <c r="F6351" s="2" t="s">
        <v>857</v>
      </c>
      <c r="G6351" s="2">
        <v>479</v>
      </c>
      <c r="H6351" s="2">
        <v>2.09266108868E-5</v>
      </c>
      <c r="I6351" s="2">
        <v>2.3437804193216003E-5</v>
      </c>
      <c r="J6351" s="26" t="s">
        <v>700</v>
      </c>
    </row>
    <row r="6352" spans="1:10" ht="15.75" hidden="1" customHeight="1" x14ac:dyDescent="0.25">
      <c r="A6352" s="2" t="s">
        <v>853</v>
      </c>
      <c r="B6352" s="2" t="s">
        <v>854</v>
      </c>
      <c r="C6352" s="2">
        <v>2025</v>
      </c>
      <c r="D6352" s="2" t="s">
        <v>241</v>
      </c>
      <c r="E6352" s="2" t="s">
        <v>627</v>
      </c>
      <c r="F6352" s="2" t="s">
        <v>855</v>
      </c>
      <c r="G6352" s="2">
        <v>485</v>
      </c>
      <c r="H6352" s="2">
        <v>1.118770233006E-4</v>
      </c>
      <c r="I6352" s="2">
        <v>1.25302266096672E-4</v>
      </c>
      <c r="J6352" s="26" t="s">
        <v>700</v>
      </c>
    </row>
    <row r="6353" spans="1:10" ht="15.75" hidden="1" customHeight="1" x14ac:dyDescent="0.25">
      <c r="A6353" s="2" t="s">
        <v>853</v>
      </c>
      <c r="B6353" s="2" t="s">
        <v>854</v>
      </c>
      <c r="C6353" s="2">
        <v>2025</v>
      </c>
      <c r="D6353" s="2" t="s">
        <v>241</v>
      </c>
      <c r="E6353" s="2" t="s">
        <v>627</v>
      </c>
      <c r="F6353" s="2" t="s">
        <v>857</v>
      </c>
      <c r="G6353" s="2">
        <v>500</v>
      </c>
      <c r="H6353" s="2">
        <v>2.00520680664E-5</v>
      </c>
      <c r="I6353" s="2">
        <v>2.2458316234368001E-5</v>
      </c>
      <c r="J6353" s="26" t="s">
        <v>700</v>
      </c>
    </row>
    <row r="6354" spans="1:10" ht="15.75" hidden="1" customHeight="1" x14ac:dyDescent="0.25">
      <c r="A6354" s="2" t="s">
        <v>853</v>
      </c>
      <c r="B6354" s="2" t="s">
        <v>854</v>
      </c>
      <c r="C6354" s="2">
        <v>2025</v>
      </c>
      <c r="D6354" s="2" t="s">
        <v>241</v>
      </c>
      <c r="E6354" s="2" t="s">
        <v>627</v>
      </c>
      <c r="F6354" s="2" t="s">
        <v>858</v>
      </c>
      <c r="G6354" s="2">
        <v>534</v>
      </c>
      <c r="H6354" s="2">
        <v>1.4233207912179999E-4</v>
      </c>
      <c r="I6354" s="2">
        <v>1.59411928616416E-4</v>
      </c>
      <c r="J6354" s="26" t="s">
        <v>700</v>
      </c>
    </row>
    <row r="6355" spans="1:10" ht="15.75" hidden="1" customHeight="1" x14ac:dyDescent="0.25">
      <c r="A6355" s="2" t="s">
        <v>853</v>
      </c>
      <c r="B6355" s="2" t="s">
        <v>854</v>
      </c>
      <c r="C6355" s="2">
        <v>2025</v>
      </c>
      <c r="D6355" s="2" t="s">
        <v>241</v>
      </c>
      <c r="E6355" s="2" t="s">
        <v>627</v>
      </c>
      <c r="F6355" s="2" t="s">
        <v>855</v>
      </c>
      <c r="G6355" s="2">
        <v>539</v>
      </c>
      <c r="H6355" s="2">
        <v>1.0299911809849999E-4</v>
      </c>
      <c r="I6355" s="2">
        <v>1.1535901227032001E-4</v>
      </c>
      <c r="J6355" s="26" t="s">
        <v>700</v>
      </c>
    </row>
    <row r="6356" spans="1:10" ht="15.75" hidden="1" customHeight="1" x14ac:dyDescent="0.25">
      <c r="A6356" s="2" t="s">
        <v>853</v>
      </c>
      <c r="B6356" s="2" t="s">
        <v>854</v>
      </c>
      <c r="C6356" s="2">
        <v>2025</v>
      </c>
      <c r="D6356" s="2" t="s">
        <v>241</v>
      </c>
      <c r="E6356" s="2" t="s">
        <v>627</v>
      </c>
      <c r="F6356" s="2" t="s">
        <v>857</v>
      </c>
      <c r="G6356" s="2">
        <v>544</v>
      </c>
      <c r="H6356" s="2">
        <v>3.6824230846800001E-5</v>
      </c>
      <c r="I6356" s="2">
        <v>4.1243138548416004E-5</v>
      </c>
      <c r="J6356" s="26" t="s">
        <v>700</v>
      </c>
    </row>
    <row r="6357" spans="1:10" ht="15.75" hidden="1" customHeight="1" x14ac:dyDescent="0.25">
      <c r="A6357" s="2" t="s">
        <v>853</v>
      </c>
      <c r="B6357" s="2" t="s">
        <v>854</v>
      </c>
      <c r="C6357" s="2">
        <v>2025</v>
      </c>
      <c r="D6357" s="2" t="s">
        <v>241</v>
      </c>
      <c r="E6357" s="2" t="s">
        <v>627</v>
      </c>
      <c r="F6357" s="2" t="s">
        <v>855</v>
      </c>
      <c r="G6357" s="2">
        <v>566</v>
      </c>
      <c r="H6357" s="2">
        <v>1.0388091322970001E-4</v>
      </c>
      <c r="I6357" s="2">
        <v>1.1634662281726402E-4</v>
      </c>
      <c r="J6357" s="26" t="s">
        <v>700</v>
      </c>
    </row>
    <row r="6358" spans="1:10" ht="15.75" hidden="1" customHeight="1" x14ac:dyDescent="0.25">
      <c r="A6358" s="2" t="s">
        <v>853</v>
      </c>
      <c r="B6358" s="2" t="s">
        <v>854</v>
      </c>
      <c r="C6358" s="2">
        <v>2025</v>
      </c>
      <c r="D6358" s="2" t="s">
        <v>241</v>
      </c>
      <c r="E6358" s="2" t="s">
        <v>627</v>
      </c>
      <c r="F6358" s="2" t="s">
        <v>855</v>
      </c>
      <c r="G6358" s="2">
        <v>568</v>
      </c>
      <c r="H6358" s="2">
        <v>9.8694690677800001E-5</v>
      </c>
      <c r="I6358" s="2">
        <v>1.1053805355913601E-4</v>
      </c>
      <c r="J6358" s="26" t="s">
        <v>700</v>
      </c>
    </row>
    <row r="6359" spans="1:10" ht="15.75" hidden="1" customHeight="1" x14ac:dyDescent="0.25">
      <c r="A6359" s="2" t="s">
        <v>853</v>
      </c>
      <c r="B6359" s="2" t="s">
        <v>854</v>
      </c>
      <c r="C6359" s="2">
        <v>2025</v>
      </c>
      <c r="D6359" s="2" t="s">
        <v>241</v>
      </c>
      <c r="E6359" s="2" t="s">
        <v>627</v>
      </c>
      <c r="F6359" s="2" t="s">
        <v>857</v>
      </c>
      <c r="G6359" s="2">
        <v>578</v>
      </c>
      <c r="H6359" s="2">
        <v>1.7352022041499999E-5</v>
      </c>
      <c r="I6359" s="2">
        <v>1.943426468648E-5</v>
      </c>
      <c r="J6359" s="26" t="s">
        <v>700</v>
      </c>
    </row>
    <row r="6360" spans="1:10" ht="15.75" hidden="1" customHeight="1" x14ac:dyDescent="0.25">
      <c r="A6360" s="2" t="s">
        <v>853</v>
      </c>
      <c r="B6360" s="2" t="s">
        <v>854</v>
      </c>
      <c r="C6360" s="2">
        <v>2025</v>
      </c>
      <c r="D6360" s="2" t="s">
        <v>241</v>
      </c>
      <c r="E6360" s="2" t="s">
        <v>627</v>
      </c>
      <c r="F6360" s="2" t="s">
        <v>859</v>
      </c>
      <c r="G6360" s="2">
        <v>585</v>
      </c>
      <c r="H6360" s="40">
        <v>4.5186266106599996E-6</v>
      </c>
      <c r="I6360" s="2">
        <v>5.0608618039392E-6</v>
      </c>
      <c r="J6360" s="26" t="s">
        <v>700</v>
      </c>
    </row>
    <row r="6361" spans="1:10" ht="15.75" hidden="1" customHeight="1" x14ac:dyDescent="0.25">
      <c r="A6361" s="2" t="s">
        <v>853</v>
      </c>
      <c r="B6361" s="2" t="s">
        <v>854</v>
      </c>
      <c r="C6361" s="2">
        <v>2025</v>
      </c>
      <c r="D6361" s="2" t="s">
        <v>241</v>
      </c>
      <c r="E6361" s="2" t="s">
        <v>627</v>
      </c>
      <c r="F6361" s="2" t="s">
        <v>857</v>
      </c>
      <c r="G6361" s="2">
        <v>592</v>
      </c>
      <c r="H6361" s="2">
        <v>1.6922182112499998E-5</v>
      </c>
      <c r="I6361" s="2">
        <v>1.8952843965999999E-5</v>
      </c>
      <c r="J6361" s="26" t="s">
        <v>700</v>
      </c>
    </row>
    <row r="6362" spans="1:10" ht="15.75" hidden="1" customHeight="1" x14ac:dyDescent="0.25">
      <c r="A6362" s="2" t="s">
        <v>853</v>
      </c>
      <c r="B6362" s="2" t="s">
        <v>854</v>
      </c>
      <c r="C6362" s="2">
        <v>2025</v>
      </c>
      <c r="D6362" s="2" t="s">
        <v>241</v>
      </c>
      <c r="E6362" s="2" t="s">
        <v>627</v>
      </c>
      <c r="F6362" s="2" t="s">
        <v>856</v>
      </c>
      <c r="G6362" s="2">
        <v>612</v>
      </c>
      <c r="H6362" s="40">
        <v>1.5274259794799999E-6</v>
      </c>
      <c r="I6362" s="2">
        <v>1.7107170970176001E-6</v>
      </c>
      <c r="J6362" s="26" t="s">
        <v>700</v>
      </c>
    </row>
    <row r="6363" spans="1:10" ht="15.75" hidden="1" customHeight="1" x14ac:dyDescent="0.25">
      <c r="A6363" s="2" t="s">
        <v>853</v>
      </c>
      <c r="B6363" s="2" t="s">
        <v>854</v>
      </c>
      <c r="C6363" s="2">
        <v>2025</v>
      </c>
      <c r="D6363" s="2" t="s">
        <v>241</v>
      </c>
      <c r="E6363" s="2" t="s">
        <v>627</v>
      </c>
      <c r="F6363" s="2" t="s">
        <v>855</v>
      </c>
      <c r="G6363" s="2">
        <v>631</v>
      </c>
      <c r="H6363" s="2">
        <v>1.8124595226249999E-4</v>
      </c>
      <c r="I6363" s="2">
        <v>2.0299546653400002E-4</v>
      </c>
      <c r="J6363" s="26" t="s">
        <v>700</v>
      </c>
    </row>
    <row r="6364" spans="1:10" ht="15.75" hidden="1" customHeight="1" x14ac:dyDescent="0.25">
      <c r="A6364" s="2" t="s">
        <v>853</v>
      </c>
      <c r="B6364" s="2" t="s">
        <v>854</v>
      </c>
      <c r="C6364" s="2">
        <v>2025</v>
      </c>
      <c r="D6364" s="2" t="s">
        <v>241</v>
      </c>
      <c r="E6364" s="2" t="s">
        <v>627</v>
      </c>
      <c r="F6364" s="2" t="s">
        <v>858</v>
      </c>
      <c r="G6364" s="2">
        <v>650</v>
      </c>
      <c r="H6364" s="2">
        <v>1.169061215478E-4</v>
      </c>
      <c r="I6364" s="2">
        <v>1.3093485613353603E-4</v>
      </c>
      <c r="J6364" s="26" t="s">
        <v>700</v>
      </c>
    </row>
    <row r="6365" spans="1:10" ht="15.75" hidden="1" customHeight="1" x14ac:dyDescent="0.25">
      <c r="A6365" s="2" t="s">
        <v>853</v>
      </c>
      <c r="B6365" s="2" t="s">
        <v>854</v>
      </c>
      <c r="C6365" s="2">
        <v>2025</v>
      </c>
      <c r="D6365" s="2" t="s">
        <v>241</v>
      </c>
      <c r="E6365" s="2" t="s">
        <v>627</v>
      </c>
      <c r="F6365" s="2" t="s">
        <v>855</v>
      </c>
      <c r="G6365" s="2">
        <v>678</v>
      </c>
      <c r="H6365" s="2">
        <v>8.5405277786800005E-5</v>
      </c>
      <c r="I6365" s="2">
        <v>9.5653911121216018E-5</v>
      </c>
      <c r="J6365" s="26" t="s">
        <v>700</v>
      </c>
    </row>
    <row r="6366" spans="1:10" ht="15.75" hidden="1" customHeight="1" x14ac:dyDescent="0.25">
      <c r="A6366" s="2" t="s">
        <v>853</v>
      </c>
      <c r="B6366" s="2" t="s">
        <v>854</v>
      </c>
      <c r="C6366" s="2">
        <v>2025</v>
      </c>
      <c r="D6366" s="2" t="s">
        <v>241</v>
      </c>
      <c r="E6366" s="2" t="s">
        <v>627</v>
      </c>
      <c r="F6366" s="2" t="s">
        <v>855</v>
      </c>
      <c r="G6366" s="2">
        <v>690</v>
      </c>
      <c r="H6366" s="2">
        <v>8.3289640315300004E-5</v>
      </c>
      <c r="I6366" s="2">
        <v>9.3284397153136018E-5</v>
      </c>
      <c r="J6366" s="26" t="s">
        <v>700</v>
      </c>
    </row>
    <row r="6367" spans="1:10" ht="15.75" hidden="1" customHeight="1" x14ac:dyDescent="0.25">
      <c r="A6367" s="2" t="s">
        <v>853</v>
      </c>
      <c r="B6367" s="2" t="s">
        <v>854</v>
      </c>
      <c r="C6367" s="2">
        <v>2025</v>
      </c>
      <c r="D6367" s="2" t="s">
        <v>241</v>
      </c>
      <c r="E6367" s="2" t="s">
        <v>627</v>
      </c>
      <c r="F6367" s="2" t="s">
        <v>858</v>
      </c>
      <c r="G6367" s="2">
        <v>741</v>
      </c>
      <c r="H6367" s="2">
        <v>1.025875244522E-4</v>
      </c>
      <c r="I6367" s="2">
        <v>1.1489802738646401E-4</v>
      </c>
      <c r="J6367" s="26" t="s">
        <v>700</v>
      </c>
    </row>
    <row r="6368" spans="1:10" ht="15.75" hidden="1" customHeight="1" x14ac:dyDescent="0.25">
      <c r="A6368" s="2" t="s">
        <v>853</v>
      </c>
      <c r="B6368" s="2" t="s">
        <v>854</v>
      </c>
      <c r="C6368" s="2">
        <v>2025</v>
      </c>
      <c r="D6368" s="2" t="s">
        <v>241</v>
      </c>
      <c r="E6368" s="2" t="s">
        <v>627</v>
      </c>
      <c r="F6368" s="2" t="s">
        <v>857</v>
      </c>
      <c r="G6368" s="2">
        <v>844</v>
      </c>
      <c r="H6368" s="2">
        <v>1.18610068967E-5</v>
      </c>
      <c r="I6368" s="2">
        <v>1.3284327724304002E-5</v>
      </c>
      <c r="J6368" s="26" t="s">
        <v>700</v>
      </c>
    </row>
    <row r="6369" spans="1:10" ht="15.75" hidden="1" customHeight="1" x14ac:dyDescent="0.25">
      <c r="A6369" s="2" t="s">
        <v>853</v>
      </c>
      <c r="B6369" s="2" t="s">
        <v>854</v>
      </c>
      <c r="C6369" s="2">
        <v>2025</v>
      </c>
      <c r="D6369" s="2" t="s">
        <v>241</v>
      </c>
      <c r="E6369" s="2" t="s">
        <v>627</v>
      </c>
      <c r="F6369" s="2" t="s">
        <v>858</v>
      </c>
      <c r="G6369" s="2">
        <v>866</v>
      </c>
      <c r="H6369" s="2">
        <v>8.76851700014E-5</v>
      </c>
      <c r="I6369" s="2">
        <v>9.820739040156801E-5</v>
      </c>
      <c r="J6369" s="26" t="s">
        <v>700</v>
      </c>
    </row>
    <row r="6370" spans="1:10" ht="15.75" hidden="1" customHeight="1" x14ac:dyDescent="0.25">
      <c r="A6370" s="2" t="s">
        <v>853</v>
      </c>
      <c r="B6370" s="2" t="s">
        <v>854</v>
      </c>
      <c r="C6370" s="2">
        <v>2025</v>
      </c>
      <c r="D6370" s="2" t="s">
        <v>241</v>
      </c>
      <c r="E6370" s="2" t="s">
        <v>627</v>
      </c>
      <c r="F6370" s="2" t="s">
        <v>856</v>
      </c>
      <c r="G6370" s="2">
        <v>926</v>
      </c>
      <c r="H6370" s="40">
        <v>9.1303837734799996E-7</v>
      </c>
      <c r="I6370" s="2">
        <v>1.0226029826297601E-6</v>
      </c>
      <c r="J6370" s="26" t="s">
        <v>700</v>
      </c>
    </row>
    <row r="6371" spans="1:10" ht="15.75" hidden="1" customHeight="1" x14ac:dyDescent="0.25">
      <c r="A6371" s="2" t="s">
        <v>853</v>
      </c>
      <c r="B6371" s="2" t="s">
        <v>854</v>
      </c>
      <c r="C6371" s="2">
        <v>2025</v>
      </c>
      <c r="D6371" s="2" t="s">
        <v>241</v>
      </c>
      <c r="E6371" s="2" t="s">
        <v>627</v>
      </c>
      <c r="F6371" s="2" t="s">
        <v>856</v>
      </c>
      <c r="G6371" s="2">
        <v>949</v>
      </c>
      <c r="H6371" s="40">
        <v>8.9986764351100005E-7</v>
      </c>
      <c r="I6371" s="2">
        <v>1.0078517607323202E-6</v>
      </c>
      <c r="J6371" s="26" t="s">
        <v>700</v>
      </c>
    </row>
    <row r="6372" spans="1:10" ht="15.75" hidden="1" customHeight="1" x14ac:dyDescent="0.25">
      <c r="A6372" s="2" t="s">
        <v>853</v>
      </c>
      <c r="B6372" s="2" t="s">
        <v>854</v>
      </c>
      <c r="C6372" s="2">
        <v>2025</v>
      </c>
      <c r="D6372" s="2" t="s">
        <v>241</v>
      </c>
      <c r="E6372" s="2" t="s">
        <v>627</v>
      </c>
      <c r="F6372" s="2" t="s">
        <v>860</v>
      </c>
      <c r="G6372" s="2">
        <v>975</v>
      </c>
      <c r="H6372" s="2">
        <v>1.4278883099899999E-5</v>
      </c>
      <c r="I6372" s="2">
        <v>1.5992349071888001E-5</v>
      </c>
      <c r="J6372" s="26" t="s">
        <v>701</v>
      </c>
    </row>
    <row r="6373" spans="1:10" ht="15.75" hidden="1" customHeight="1" x14ac:dyDescent="0.25">
      <c r="A6373" s="2" t="s">
        <v>853</v>
      </c>
      <c r="B6373" s="2" t="s">
        <v>854</v>
      </c>
      <c r="C6373" s="2">
        <v>2025</v>
      </c>
      <c r="D6373" s="2" t="s">
        <v>241</v>
      </c>
      <c r="E6373" s="2" t="s">
        <v>627</v>
      </c>
      <c r="F6373" s="2" t="s">
        <v>860</v>
      </c>
      <c r="G6373" s="2">
        <v>992</v>
      </c>
      <c r="H6373" s="2">
        <v>1.4072908015799999E-5</v>
      </c>
      <c r="I6373" s="2">
        <v>1.5761656977696001E-5</v>
      </c>
      <c r="J6373" s="26" t="s">
        <v>701</v>
      </c>
    </row>
    <row r="6374" spans="1:10" ht="15.75" hidden="1" customHeight="1" x14ac:dyDescent="0.25">
      <c r="A6374" s="2" t="s">
        <v>853</v>
      </c>
      <c r="B6374" s="2" t="s">
        <v>854</v>
      </c>
      <c r="C6374" s="2">
        <v>2025</v>
      </c>
      <c r="D6374" s="2" t="s">
        <v>241</v>
      </c>
      <c r="E6374" s="2" t="s">
        <v>627</v>
      </c>
      <c r="F6374" s="2" t="s">
        <v>857</v>
      </c>
      <c r="G6374" s="2">
        <v>1029</v>
      </c>
      <c r="H6374" s="40">
        <v>9.7421761893199993E-6</v>
      </c>
      <c r="I6374" s="2">
        <v>1.09112373320384E-5</v>
      </c>
      <c r="J6374" s="26" t="s">
        <v>700</v>
      </c>
    </row>
    <row r="6375" spans="1:10" ht="15.75" hidden="1" customHeight="1" x14ac:dyDescent="0.25">
      <c r="A6375" s="2" t="s">
        <v>853</v>
      </c>
      <c r="B6375" s="2" t="s">
        <v>854</v>
      </c>
      <c r="C6375" s="2">
        <v>2025</v>
      </c>
      <c r="D6375" s="2" t="s">
        <v>241</v>
      </c>
      <c r="E6375" s="2" t="s">
        <v>627</v>
      </c>
      <c r="F6375" s="2" t="s">
        <v>855</v>
      </c>
      <c r="G6375" s="2">
        <v>1035</v>
      </c>
      <c r="H6375" s="2">
        <v>5.83789369557E-5</v>
      </c>
      <c r="I6375" s="2">
        <v>6.5384409390384002E-5</v>
      </c>
      <c r="J6375" s="26" t="s">
        <v>700</v>
      </c>
    </row>
    <row r="6376" spans="1:10" ht="15.75" hidden="1" customHeight="1" x14ac:dyDescent="0.25">
      <c r="A6376" s="2" t="s">
        <v>853</v>
      </c>
      <c r="B6376" s="2" t="s">
        <v>854</v>
      </c>
      <c r="C6376" s="2">
        <v>2025</v>
      </c>
      <c r="D6376" s="2" t="s">
        <v>241</v>
      </c>
      <c r="E6376" s="2" t="s">
        <v>627</v>
      </c>
      <c r="F6376" s="2" t="s">
        <v>859</v>
      </c>
      <c r="G6376" s="2">
        <v>1086</v>
      </c>
      <c r="H6376" s="40">
        <v>2.6729956061900001E-6</v>
      </c>
      <c r="I6376" s="2">
        <v>2.9937550789328005E-6</v>
      </c>
      <c r="J6376" s="26" t="s">
        <v>700</v>
      </c>
    </row>
    <row r="6377" spans="1:10" ht="15.75" hidden="1" customHeight="1" x14ac:dyDescent="0.25">
      <c r="A6377" s="2" t="s">
        <v>853</v>
      </c>
      <c r="B6377" s="2" t="s">
        <v>854</v>
      </c>
      <c r="C6377" s="2">
        <v>2025</v>
      </c>
      <c r="D6377" s="2" t="s">
        <v>241</v>
      </c>
      <c r="E6377" s="2" t="s">
        <v>627</v>
      </c>
      <c r="F6377" s="2" t="s">
        <v>857</v>
      </c>
      <c r="G6377" s="2">
        <v>1174</v>
      </c>
      <c r="H6377" s="40">
        <v>8.5489609773500008E-6</v>
      </c>
      <c r="I6377" s="2">
        <v>9.5748362946320017E-6</v>
      </c>
      <c r="J6377" s="26" t="s">
        <v>700</v>
      </c>
    </row>
    <row r="6378" spans="1:10" ht="15.75" hidden="1" customHeight="1" x14ac:dyDescent="0.25">
      <c r="A6378" s="2" t="s">
        <v>853</v>
      </c>
      <c r="B6378" s="2" t="s">
        <v>854</v>
      </c>
      <c r="C6378" s="2">
        <v>2025</v>
      </c>
      <c r="D6378" s="2" t="s">
        <v>241</v>
      </c>
      <c r="E6378" s="2" t="s">
        <v>627</v>
      </c>
      <c r="F6378" s="2" t="s">
        <v>855</v>
      </c>
      <c r="G6378" s="2">
        <v>1299</v>
      </c>
      <c r="H6378" s="2">
        <v>4.7950223233800003E-5</v>
      </c>
      <c r="I6378" s="2">
        <v>5.3704250021856008E-5</v>
      </c>
      <c r="J6378" s="26" t="s">
        <v>700</v>
      </c>
    </row>
    <row r="6379" spans="1:10" ht="15.75" hidden="1" customHeight="1" x14ac:dyDescent="0.25">
      <c r="A6379" s="2" t="s">
        <v>853</v>
      </c>
      <c r="B6379" s="2" t="s">
        <v>854</v>
      </c>
      <c r="C6379" s="2">
        <v>2025</v>
      </c>
      <c r="D6379" s="2" t="s">
        <v>241</v>
      </c>
      <c r="E6379" s="2" t="s">
        <v>627</v>
      </c>
      <c r="F6379" s="2" t="s">
        <v>858</v>
      </c>
      <c r="G6379" s="2">
        <v>1343</v>
      </c>
      <c r="H6379" s="2">
        <v>5.6532946473499998E-5</v>
      </c>
      <c r="I6379" s="2">
        <v>6.3316900050320002E-5</v>
      </c>
      <c r="J6379" s="26" t="s">
        <v>700</v>
      </c>
    </row>
    <row r="6380" spans="1:10" ht="15.75" hidden="1" customHeight="1" x14ac:dyDescent="0.25">
      <c r="A6380" s="2" t="s">
        <v>853</v>
      </c>
      <c r="B6380" s="2" t="s">
        <v>854</v>
      </c>
      <c r="C6380" s="2">
        <v>2025</v>
      </c>
      <c r="D6380" s="2" t="s">
        <v>241</v>
      </c>
      <c r="E6380" s="2" t="s">
        <v>627</v>
      </c>
      <c r="F6380" s="2" t="s">
        <v>857</v>
      </c>
      <c r="G6380" s="2">
        <v>1373</v>
      </c>
      <c r="H6380" s="40">
        <v>7.3070978032799999E-6</v>
      </c>
      <c r="I6380" s="2">
        <v>8.1839495396736003E-6</v>
      </c>
      <c r="J6380" s="26" t="s">
        <v>700</v>
      </c>
    </row>
    <row r="6381" spans="1:10" ht="15.75" hidden="1" customHeight="1" x14ac:dyDescent="0.25">
      <c r="A6381" s="2" t="s">
        <v>853</v>
      </c>
      <c r="B6381" s="2" t="s">
        <v>854</v>
      </c>
      <c r="C6381" s="2">
        <v>2025</v>
      </c>
      <c r="D6381" s="2" t="s">
        <v>241</v>
      </c>
      <c r="E6381" s="2" t="s">
        <v>627</v>
      </c>
      <c r="F6381" s="2" t="s">
        <v>855</v>
      </c>
      <c r="G6381" s="2">
        <v>1510</v>
      </c>
      <c r="H6381" s="2">
        <v>4.2077306716200002E-5</v>
      </c>
      <c r="I6381" s="2">
        <v>4.7126583522144005E-5</v>
      </c>
      <c r="J6381" s="26" t="s">
        <v>700</v>
      </c>
    </row>
    <row r="6382" spans="1:10" ht="15.75" hidden="1" customHeight="1" x14ac:dyDescent="0.25">
      <c r="A6382" s="2" t="s">
        <v>853</v>
      </c>
      <c r="B6382" s="2" t="s">
        <v>854</v>
      </c>
      <c r="C6382" s="2">
        <v>2025</v>
      </c>
      <c r="D6382" s="2" t="s">
        <v>241</v>
      </c>
      <c r="E6382" s="2" t="s">
        <v>627</v>
      </c>
      <c r="F6382" s="2" t="s">
        <v>859</v>
      </c>
      <c r="G6382" s="2">
        <v>1645</v>
      </c>
      <c r="H6382" s="40">
        <v>1.59781711773E-6</v>
      </c>
      <c r="I6382" s="2">
        <v>1.7895551718576002E-6</v>
      </c>
      <c r="J6382" s="26" t="s">
        <v>700</v>
      </c>
    </row>
    <row r="6383" spans="1:10" ht="15.75" hidden="1" customHeight="1" x14ac:dyDescent="0.25">
      <c r="A6383" s="2" t="s">
        <v>853</v>
      </c>
      <c r="B6383" s="2" t="s">
        <v>854</v>
      </c>
      <c r="C6383" s="2">
        <v>2025</v>
      </c>
      <c r="D6383" s="2" t="s">
        <v>241</v>
      </c>
      <c r="E6383" s="2" t="s">
        <v>627</v>
      </c>
      <c r="F6383" s="2" t="s">
        <v>859</v>
      </c>
      <c r="G6383" s="2">
        <v>1672</v>
      </c>
      <c r="H6383" s="40">
        <v>1.5747683619300001E-6</v>
      </c>
      <c r="I6383" s="2">
        <v>1.7637405653616003E-6</v>
      </c>
      <c r="J6383" s="26" t="s">
        <v>700</v>
      </c>
    </row>
    <row r="6384" spans="1:10" ht="15.75" hidden="1" customHeight="1" x14ac:dyDescent="0.25">
      <c r="A6384" s="2" t="s">
        <v>853</v>
      </c>
      <c r="B6384" s="2" t="s">
        <v>854</v>
      </c>
      <c r="C6384" s="2">
        <v>2025</v>
      </c>
      <c r="D6384" s="2" t="s">
        <v>241</v>
      </c>
      <c r="E6384" s="2" t="s">
        <v>627</v>
      </c>
      <c r="F6384" s="2" t="s">
        <v>855</v>
      </c>
      <c r="G6384" s="2">
        <v>1774</v>
      </c>
      <c r="H6384" s="2">
        <v>3.5964956623500002E-5</v>
      </c>
      <c r="I6384" s="2">
        <v>4.0280751418320009E-5</v>
      </c>
      <c r="J6384" s="26" t="s">
        <v>700</v>
      </c>
    </row>
    <row r="6385" spans="1:10" ht="15.75" hidden="1" customHeight="1" x14ac:dyDescent="0.25">
      <c r="A6385" s="2" t="s">
        <v>853</v>
      </c>
      <c r="B6385" s="2" t="s">
        <v>854</v>
      </c>
      <c r="C6385" s="2">
        <v>2025</v>
      </c>
      <c r="D6385" s="2" t="s">
        <v>241</v>
      </c>
      <c r="E6385" s="2" t="s">
        <v>627</v>
      </c>
      <c r="F6385" s="2" t="s">
        <v>857</v>
      </c>
      <c r="G6385" s="2">
        <v>2131</v>
      </c>
      <c r="H6385" s="40">
        <v>4.7110788727899998E-6</v>
      </c>
      <c r="I6385" s="2">
        <v>5.2764083375248005E-6</v>
      </c>
      <c r="J6385" s="26" t="s">
        <v>700</v>
      </c>
    </row>
    <row r="6386" spans="1:10" ht="15.75" hidden="1" customHeight="1" x14ac:dyDescent="0.25">
      <c r="A6386" s="2" t="s">
        <v>853</v>
      </c>
      <c r="B6386" s="2" t="s">
        <v>854</v>
      </c>
      <c r="C6386" s="2">
        <v>2025</v>
      </c>
      <c r="D6386" s="2" t="s">
        <v>241</v>
      </c>
      <c r="E6386" s="2" t="s">
        <v>627</v>
      </c>
      <c r="F6386" s="2" t="s">
        <v>858</v>
      </c>
      <c r="G6386" s="2">
        <v>2563</v>
      </c>
      <c r="H6386" s="2">
        <v>3.34420910804E-5</v>
      </c>
      <c r="I6386" s="2">
        <v>3.7455142010048001E-5</v>
      </c>
      <c r="J6386" s="26" t="s">
        <v>700</v>
      </c>
    </row>
    <row r="6387" spans="1:10" ht="15.75" hidden="1" customHeight="1" x14ac:dyDescent="0.25">
      <c r="A6387" s="2" t="s">
        <v>853</v>
      </c>
      <c r="B6387" s="2" t="s">
        <v>854</v>
      </c>
      <c r="C6387" s="2">
        <v>2025</v>
      </c>
      <c r="D6387" s="2" t="s">
        <v>241</v>
      </c>
      <c r="E6387" s="2" t="s">
        <v>627</v>
      </c>
      <c r="F6387" s="2" t="s">
        <v>855</v>
      </c>
      <c r="G6387" s="2">
        <v>2844</v>
      </c>
      <c r="H6387" s="2">
        <v>2.3187558326799998E-5</v>
      </c>
      <c r="I6387" s="2">
        <v>2.5970065326016E-5</v>
      </c>
      <c r="J6387" s="26" t="s">
        <v>700</v>
      </c>
    </row>
    <row r="6388" spans="1:10" ht="15.75" hidden="1" customHeight="1" x14ac:dyDescent="0.25">
      <c r="A6388" s="2" t="s">
        <v>853</v>
      </c>
      <c r="B6388" s="2" t="s">
        <v>854</v>
      </c>
      <c r="C6388" s="2">
        <v>2025</v>
      </c>
      <c r="D6388" s="2" t="s">
        <v>241</v>
      </c>
      <c r="E6388" s="2" t="s">
        <v>627</v>
      </c>
      <c r="F6388" s="2" t="s">
        <v>858</v>
      </c>
      <c r="G6388" s="2">
        <v>3794</v>
      </c>
      <c r="H6388" s="2">
        <v>1.9990435248499998E-5</v>
      </c>
      <c r="I6388" s="2">
        <v>2.238928747832E-5</v>
      </c>
      <c r="J6388" s="26" t="s">
        <v>700</v>
      </c>
    </row>
    <row r="6389" spans="1:10" ht="15.75" hidden="1" customHeight="1" x14ac:dyDescent="0.25">
      <c r="A6389" s="2" t="s">
        <v>853</v>
      </c>
      <c r="B6389" s="2" t="s">
        <v>854</v>
      </c>
      <c r="C6389" s="2">
        <v>2025</v>
      </c>
      <c r="D6389" s="2" t="s">
        <v>241</v>
      </c>
      <c r="E6389" s="2" t="s">
        <v>627</v>
      </c>
      <c r="F6389" s="2" t="s">
        <v>858</v>
      </c>
      <c r="G6389" s="2">
        <v>3852</v>
      </c>
      <c r="H6389" s="2">
        <v>1.97020708583E-5</v>
      </c>
      <c r="I6389" s="2">
        <v>2.2066319361296003E-5</v>
      </c>
      <c r="J6389" s="26" t="s">
        <v>700</v>
      </c>
    </row>
    <row r="6390" spans="1:10" ht="15.75" hidden="1" customHeight="1" x14ac:dyDescent="0.25">
      <c r="A6390" s="2" t="s">
        <v>853</v>
      </c>
      <c r="B6390" s="2" t="s">
        <v>854</v>
      </c>
      <c r="C6390" s="2">
        <v>2025</v>
      </c>
      <c r="D6390" s="2" t="s">
        <v>241</v>
      </c>
      <c r="E6390" s="2" t="s">
        <v>627</v>
      </c>
      <c r="F6390" s="2" t="s">
        <v>857</v>
      </c>
      <c r="G6390" s="2">
        <v>4098</v>
      </c>
      <c r="H6390" s="40">
        <v>2.7868409233600001E-6</v>
      </c>
      <c r="I6390" s="2">
        <v>3.1212618341632003E-6</v>
      </c>
      <c r="J6390" s="26" t="s">
        <v>700</v>
      </c>
    </row>
    <row r="6391" spans="1:10" ht="15.75" hidden="1" customHeight="1" x14ac:dyDescent="0.25">
      <c r="A6391" s="2" t="s">
        <v>853</v>
      </c>
      <c r="B6391" s="2" t="s">
        <v>854</v>
      </c>
      <c r="C6391" s="2">
        <v>2025</v>
      </c>
      <c r="D6391" s="2" t="s">
        <v>241</v>
      </c>
      <c r="E6391" s="2" t="s">
        <v>627</v>
      </c>
      <c r="F6391" s="2" t="s">
        <v>855</v>
      </c>
      <c r="G6391" s="2">
        <v>5623</v>
      </c>
      <c r="H6391" s="2">
        <v>1.37166107379E-5</v>
      </c>
      <c r="I6391" s="2">
        <v>1.5362604026448003E-5</v>
      </c>
      <c r="J6391" s="26" t="s">
        <v>700</v>
      </c>
    </row>
    <row r="6392" spans="1:10" ht="15.75" hidden="1" customHeight="1" x14ac:dyDescent="0.25">
      <c r="A6392" s="2" t="s">
        <v>853</v>
      </c>
      <c r="B6392" s="2" t="s">
        <v>854</v>
      </c>
      <c r="C6392" s="2">
        <v>2025</v>
      </c>
      <c r="D6392" s="2" t="s">
        <v>241</v>
      </c>
      <c r="E6392" s="2" t="s">
        <v>627</v>
      </c>
      <c r="F6392" s="2" t="s">
        <v>857</v>
      </c>
      <c r="G6392" s="2">
        <v>6030</v>
      </c>
      <c r="H6392" s="40">
        <v>1.6658696040399999E-6</v>
      </c>
      <c r="I6392" s="2">
        <v>1.8657739565248002E-6</v>
      </c>
      <c r="J6392" s="26" t="s">
        <v>700</v>
      </c>
    </row>
    <row r="6393" spans="1:10" ht="15.75" hidden="1" customHeight="1" x14ac:dyDescent="0.25">
      <c r="A6393" s="2" t="s">
        <v>853</v>
      </c>
      <c r="B6393" s="2" t="s">
        <v>854</v>
      </c>
      <c r="C6393" s="2">
        <v>2025</v>
      </c>
      <c r="D6393" s="2" t="s">
        <v>241</v>
      </c>
      <c r="E6393" s="2" t="s">
        <v>627</v>
      </c>
      <c r="F6393" s="2" t="s">
        <v>857</v>
      </c>
      <c r="G6393" s="2">
        <v>6121</v>
      </c>
      <c r="H6393" s="40">
        <v>1.6418392760900001E-6</v>
      </c>
      <c r="I6393" s="2">
        <v>1.8388599892208002E-6</v>
      </c>
      <c r="J6393" s="26" t="s">
        <v>700</v>
      </c>
    </row>
    <row r="6394" spans="1:10" ht="15.75" hidden="1" customHeight="1" x14ac:dyDescent="0.25">
      <c r="A6394" s="2" t="s">
        <v>853</v>
      </c>
      <c r="B6394" s="2" t="s">
        <v>854</v>
      </c>
      <c r="C6394" s="2">
        <v>2025</v>
      </c>
      <c r="D6394" s="2" t="s">
        <v>241</v>
      </c>
      <c r="E6394" s="2" t="s">
        <v>627</v>
      </c>
      <c r="F6394" s="2" t="s">
        <v>855</v>
      </c>
      <c r="G6394" s="2">
        <v>8294</v>
      </c>
      <c r="H6394" s="40">
        <v>8.1992784544100008E-6</v>
      </c>
      <c r="I6394" s="2">
        <v>9.1831918689392022E-6</v>
      </c>
      <c r="J6394" s="26" t="s">
        <v>700</v>
      </c>
    </row>
    <row r="6395" spans="1:10" ht="15.75" hidden="1" customHeight="1" x14ac:dyDescent="0.25">
      <c r="A6395" s="2" t="s">
        <v>853</v>
      </c>
      <c r="B6395" s="2" t="s">
        <v>854</v>
      </c>
      <c r="C6395" s="2">
        <v>2025</v>
      </c>
      <c r="D6395" s="2" t="s">
        <v>241</v>
      </c>
      <c r="E6395" s="2" t="s">
        <v>627</v>
      </c>
      <c r="F6395" s="2" t="s">
        <v>855</v>
      </c>
      <c r="G6395" s="2">
        <v>8422</v>
      </c>
      <c r="H6395" s="40">
        <v>8.0810032159200003E-6</v>
      </c>
      <c r="I6395" s="2">
        <v>9.0507236018304014E-6</v>
      </c>
      <c r="J6395" s="26" t="s">
        <v>700</v>
      </c>
    </row>
    <row r="6396" spans="1:10" ht="15.75" hidden="1" customHeight="1" x14ac:dyDescent="0.25">
      <c r="A6396" s="2" t="s">
        <v>853</v>
      </c>
      <c r="B6396" s="2" t="s">
        <v>854</v>
      </c>
      <c r="C6396" s="2">
        <v>2025</v>
      </c>
      <c r="D6396" s="2" t="s">
        <v>241</v>
      </c>
      <c r="E6396" s="2" t="s">
        <v>627</v>
      </c>
      <c r="F6396" s="2" t="s">
        <v>855</v>
      </c>
      <c r="G6396" s="2">
        <v>100000</v>
      </c>
      <c r="H6396" s="40">
        <v>9.9999999999999998E-13</v>
      </c>
      <c r="I6396" s="2">
        <v>1.1200000000000001E-12</v>
      </c>
      <c r="J6396" s="26" t="s">
        <v>700</v>
      </c>
    </row>
    <row r="6397" spans="1:10" ht="15.75" hidden="1" customHeight="1" x14ac:dyDescent="0.25">
      <c r="A6397" s="2" t="s">
        <v>853</v>
      </c>
      <c r="B6397" s="2" t="s">
        <v>854</v>
      </c>
      <c r="C6397" s="2">
        <v>2030</v>
      </c>
      <c r="D6397" s="2" t="s">
        <v>241</v>
      </c>
      <c r="E6397" s="2" t="s">
        <v>627</v>
      </c>
      <c r="F6397" s="2" t="s">
        <v>855</v>
      </c>
      <c r="G6397" s="2">
        <v>-100000</v>
      </c>
      <c r="H6397" s="2">
        <v>0</v>
      </c>
      <c r="I6397" s="2">
        <v>0</v>
      </c>
      <c r="J6397" s="26" t="s">
        <v>700</v>
      </c>
    </row>
    <row r="6398" spans="1:10" ht="15.75" hidden="1" customHeight="1" x14ac:dyDescent="0.25">
      <c r="A6398" s="2" t="s">
        <v>853</v>
      </c>
      <c r="B6398" s="2" t="s">
        <v>854</v>
      </c>
      <c r="C6398" s="2">
        <v>2030</v>
      </c>
      <c r="D6398" s="2" t="s">
        <v>241</v>
      </c>
      <c r="E6398" s="2" t="s">
        <v>627</v>
      </c>
      <c r="F6398" s="2" t="s">
        <v>855</v>
      </c>
      <c r="G6398" s="2">
        <v>-193</v>
      </c>
      <c r="H6398" s="2">
        <v>7.8317588195204995E-3</v>
      </c>
      <c r="I6398" s="2">
        <v>8.771569877862961E-3</v>
      </c>
      <c r="J6398" s="26" t="s">
        <v>700</v>
      </c>
    </row>
    <row r="6399" spans="1:10" ht="15.75" hidden="1" customHeight="1" x14ac:dyDescent="0.25">
      <c r="A6399" s="2" t="s">
        <v>853</v>
      </c>
      <c r="B6399" s="2" t="s">
        <v>854</v>
      </c>
      <c r="C6399" s="2">
        <v>2030</v>
      </c>
      <c r="D6399" s="2" t="s">
        <v>241</v>
      </c>
      <c r="E6399" s="2" t="s">
        <v>627</v>
      </c>
      <c r="F6399" s="2" t="s">
        <v>855</v>
      </c>
      <c r="G6399" s="2">
        <v>-193</v>
      </c>
      <c r="H6399" s="2">
        <v>0</v>
      </c>
      <c r="I6399" s="2">
        <v>0</v>
      </c>
      <c r="J6399" s="26" t="s">
        <v>700</v>
      </c>
    </row>
    <row r="6400" spans="1:10" ht="15.75" hidden="1" customHeight="1" x14ac:dyDescent="0.25">
      <c r="A6400" s="2" t="s">
        <v>853</v>
      </c>
      <c r="B6400" s="2" t="s">
        <v>854</v>
      </c>
      <c r="C6400" s="2">
        <v>2030</v>
      </c>
      <c r="D6400" s="2" t="s">
        <v>241</v>
      </c>
      <c r="E6400" s="2" t="s">
        <v>627</v>
      </c>
      <c r="F6400" s="2" t="s">
        <v>855</v>
      </c>
      <c r="G6400" s="2">
        <v>-191</v>
      </c>
      <c r="H6400" s="2">
        <v>6.5456493757665001E-3</v>
      </c>
      <c r="I6400" s="2">
        <v>7.3311273008584811E-3</v>
      </c>
      <c r="J6400" s="26" t="s">
        <v>700</v>
      </c>
    </row>
    <row r="6401" spans="1:10" ht="15.75" hidden="1" customHeight="1" x14ac:dyDescent="0.25">
      <c r="A6401" s="2" t="s">
        <v>853</v>
      </c>
      <c r="B6401" s="2" t="s">
        <v>854</v>
      </c>
      <c r="C6401" s="2">
        <v>2030</v>
      </c>
      <c r="D6401" s="2" t="s">
        <v>241</v>
      </c>
      <c r="E6401" s="2" t="s">
        <v>627</v>
      </c>
      <c r="F6401" s="2" t="s">
        <v>855</v>
      </c>
      <c r="G6401" s="2">
        <v>-190</v>
      </c>
      <c r="H6401" s="2">
        <v>5.6313695386052002E-3</v>
      </c>
      <c r="I6401" s="2">
        <v>6.3071338832378244E-3</v>
      </c>
      <c r="J6401" s="26" t="s">
        <v>700</v>
      </c>
    </row>
    <row r="6402" spans="1:10" ht="15.75" hidden="1" customHeight="1" x14ac:dyDescent="0.25">
      <c r="A6402" s="2" t="s">
        <v>853</v>
      </c>
      <c r="B6402" s="2" t="s">
        <v>854</v>
      </c>
      <c r="C6402" s="2">
        <v>2030</v>
      </c>
      <c r="D6402" s="2" t="s">
        <v>241</v>
      </c>
      <c r="E6402" s="2" t="s">
        <v>627</v>
      </c>
      <c r="F6402" s="2" t="s">
        <v>855</v>
      </c>
      <c r="G6402" s="2">
        <v>-187</v>
      </c>
      <c r="H6402" s="2">
        <v>8.6098890751600005E-3</v>
      </c>
      <c r="I6402" s="2">
        <v>9.6430757641792018E-3</v>
      </c>
      <c r="J6402" s="26" t="s">
        <v>700</v>
      </c>
    </row>
    <row r="6403" spans="1:10" ht="15.75" hidden="1" customHeight="1" x14ac:dyDescent="0.25">
      <c r="A6403" s="2" t="s">
        <v>853</v>
      </c>
      <c r="B6403" s="2" t="s">
        <v>854</v>
      </c>
      <c r="C6403" s="2">
        <v>2030</v>
      </c>
      <c r="D6403" s="2" t="s">
        <v>241</v>
      </c>
      <c r="E6403" s="2" t="s">
        <v>627</v>
      </c>
      <c r="F6403" s="2" t="s">
        <v>855</v>
      </c>
      <c r="G6403" s="2">
        <v>-185</v>
      </c>
      <c r="H6403" s="2">
        <v>4.9441824667156003E-3</v>
      </c>
      <c r="I6403" s="2">
        <v>5.5374843627214732E-3</v>
      </c>
      <c r="J6403" s="26" t="s">
        <v>700</v>
      </c>
    </row>
    <row r="6404" spans="1:10" ht="15.75" hidden="1" customHeight="1" x14ac:dyDescent="0.25">
      <c r="A6404" s="2" t="s">
        <v>853</v>
      </c>
      <c r="B6404" s="2" t="s">
        <v>854</v>
      </c>
      <c r="C6404" s="2">
        <v>2030</v>
      </c>
      <c r="D6404" s="2" t="s">
        <v>241</v>
      </c>
      <c r="E6404" s="2" t="s">
        <v>627</v>
      </c>
      <c r="F6404" s="2" t="s">
        <v>855</v>
      </c>
      <c r="G6404" s="2">
        <v>-183</v>
      </c>
      <c r="H6404" s="2">
        <v>6.5323309972882002E-3</v>
      </c>
      <c r="I6404" s="2">
        <v>7.3162107169627852E-3</v>
      </c>
      <c r="J6404" s="26" t="s">
        <v>700</v>
      </c>
    </row>
    <row r="6405" spans="1:10" ht="15.75" hidden="1" customHeight="1" x14ac:dyDescent="0.25">
      <c r="A6405" s="2" t="s">
        <v>853</v>
      </c>
      <c r="B6405" s="2" t="s">
        <v>854</v>
      </c>
      <c r="C6405" s="2">
        <v>2030</v>
      </c>
      <c r="D6405" s="2" t="s">
        <v>241</v>
      </c>
      <c r="E6405" s="2" t="s">
        <v>627</v>
      </c>
      <c r="F6405" s="2" t="s">
        <v>855</v>
      </c>
      <c r="G6405" s="2">
        <v>-179</v>
      </c>
      <c r="H6405" s="2">
        <v>4.7732307575643002E-3</v>
      </c>
      <c r="I6405" s="2">
        <v>5.3460184484720166E-3</v>
      </c>
      <c r="J6405" s="26" t="s">
        <v>700</v>
      </c>
    </row>
    <row r="6406" spans="1:10" ht="15.75" hidden="1" customHeight="1" x14ac:dyDescent="0.25">
      <c r="A6406" s="2" t="s">
        <v>853</v>
      </c>
      <c r="B6406" s="2" t="s">
        <v>854</v>
      </c>
      <c r="C6406" s="2">
        <v>2030</v>
      </c>
      <c r="D6406" s="2" t="s">
        <v>241</v>
      </c>
      <c r="E6406" s="2" t="s">
        <v>627</v>
      </c>
      <c r="F6406" s="2" t="s">
        <v>855</v>
      </c>
      <c r="G6406" s="2">
        <v>-177</v>
      </c>
      <c r="H6406" s="2">
        <v>1.1846960056573199E-2</v>
      </c>
      <c r="I6406" s="2">
        <v>1.3268595263361984E-2</v>
      </c>
      <c r="J6406" s="26" t="s">
        <v>700</v>
      </c>
    </row>
    <row r="6407" spans="1:10" ht="15.75" hidden="1" customHeight="1" x14ac:dyDescent="0.25">
      <c r="A6407" s="2" t="s">
        <v>853</v>
      </c>
      <c r="B6407" s="2" t="s">
        <v>854</v>
      </c>
      <c r="C6407" s="2">
        <v>2030</v>
      </c>
      <c r="D6407" s="2" t="s">
        <v>241</v>
      </c>
      <c r="E6407" s="2" t="s">
        <v>627</v>
      </c>
      <c r="F6407" s="2" t="s">
        <v>855</v>
      </c>
      <c r="G6407" s="2">
        <v>-176</v>
      </c>
      <c r="H6407" s="2">
        <v>2.2741885157302001E-2</v>
      </c>
      <c r="I6407" s="2">
        <v>2.5470911376178244E-2</v>
      </c>
      <c r="J6407" s="26" t="s">
        <v>700</v>
      </c>
    </row>
    <row r="6408" spans="1:10" ht="15.75" hidden="1" customHeight="1" x14ac:dyDescent="0.25">
      <c r="A6408" s="2" t="s">
        <v>853</v>
      </c>
      <c r="B6408" s="2" t="s">
        <v>854</v>
      </c>
      <c r="C6408" s="2">
        <v>2030</v>
      </c>
      <c r="D6408" s="2" t="s">
        <v>241</v>
      </c>
      <c r="E6408" s="2" t="s">
        <v>627</v>
      </c>
      <c r="F6408" s="2" t="s">
        <v>855</v>
      </c>
      <c r="G6408" s="2">
        <v>-173</v>
      </c>
      <c r="H6408" s="2">
        <v>7.1953895967453996E-3</v>
      </c>
      <c r="I6408" s="2">
        <v>8.0588363483548482E-3</v>
      </c>
      <c r="J6408" s="26" t="s">
        <v>700</v>
      </c>
    </row>
    <row r="6409" spans="1:10" ht="15.75" hidden="1" customHeight="1" x14ac:dyDescent="0.25">
      <c r="A6409" s="2" t="s">
        <v>853</v>
      </c>
      <c r="B6409" s="2" t="s">
        <v>854</v>
      </c>
      <c r="C6409" s="2">
        <v>2030</v>
      </c>
      <c r="D6409" s="2" t="s">
        <v>241</v>
      </c>
      <c r="E6409" s="2" t="s">
        <v>627</v>
      </c>
      <c r="F6409" s="2" t="s">
        <v>855</v>
      </c>
      <c r="G6409" s="2">
        <v>-172</v>
      </c>
      <c r="H6409" s="2">
        <v>1.5772203914821099E-2</v>
      </c>
      <c r="I6409" s="2">
        <v>1.7664868384599634E-2</v>
      </c>
      <c r="J6409" s="26" t="s">
        <v>700</v>
      </c>
    </row>
    <row r="6410" spans="1:10" ht="15.75" hidden="1" customHeight="1" x14ac:dyDescent="0.25">
      <c r="A6410" s="2" t="s">
        <v>853</v>
      </c>
      <c r="B6410" s="2" t="s">
        <v>854</v>
      </c>
      <c r="C6410" s="2">
        <v>2030</v>
      </c>
      <c r="D6410" s="2" t="s">
        <v>241</v>
      </c>
      <c r="E6410" s="2" t="s">
        <v>627</v>
      </c>
      <c r="F6410" s="2" t="s">
        <v>855</v>
      </c>
      <c r="G6410" s="2">
        <v>-171</v>
      </c>
      <c r="H6410" s="2">
        <v>1.76035328768194E-2</v>
      </c>
      <c r="I6410" s="2">
        <v>1.9715956822037729E-2</v>
      </c>
      <c r="J6410" s="26" t="s">
        <v>700</v>
      </c>
    </row>
    <row r="6411" spans="1:10" ht="15.75" hidden="1" customHeight="1" x14ac:dyDescent="0.25">
      <c r="A6411" s="2" t="s">
        <v>853</v>
      </c>
      <c r="B6411" s="2" t="s">
        <v>854</v>
      </c>
      <c r="C6411" s="2">
        <v>2030</v>
      </c>
      <c r="D6411" s="2" t="s">
        <v>241</v>
      </c>
      <c r="E6411" s="2" t="s">
        <v>627</v>
      </c>
      <c r="F6411" s="2" t="s">
        <v>855</v>
      </c>
      <c r="G6411" s="2">
        <v>-170</v>
      </c>
      <c r="H6411" s="2">
        <v>3.8005814887583297E-2</v>
      </c>
      <c r="I6411" s="2">
        <v>4.2566512674093296E-2</v>
      </c>
      <c r="J6411" s="26" t="s">
        <v>700</v>
      </c>
    </row>
    <row r="6412" spans="1:10" ht="15.75" hidden="1" customHeight="1" x14ac:dyDescent="0.25">
      <c r="A6412" s="2" t="s">
        <v>853</v>
      </c>
      <c r="B6412" s="2" t="s">
        <v>854</v>
      </c>
      <c r="C6412" s="2">
        <v>2030</v>
      </c>
      <c r="D6412" s="2" t="s">
        <v>241</v>
      </c>
      <c r="E6412" s="2" t="s">
        <v>627</v>
      </c>
      <c r="F6412" s="2" t="s">
        <v>855</v>
      </c>
      <c r="G6412" s="2">
        <v>-169</v>
      </c>
      <c r="H6412" s="2">
        <v>1.63660051766783E-2</v>
      </c>
      <c r="I6412" s="2">
        <v>1.8329925797879697E-2</v>
      </c>
      <c r="J6412" s="26" t="s">
        <v>700</v>
      </c>
    </row>
    <row r="6413" spans="1:10" ht="15.75" hidden="1" customHeight="1" x14ac:dyDescent="0.25">
      <c r="A6413" s="2" t="s">
        <v>853</v>
      </c>
      <c r="B6413" s="2" t="s">
        <v>854</v>
      </c>
      <c r="C6413" s="2">
        <v>2030</v>
      </c>
      <c r="D6413" s="2" t="s">
        <v>241</v>
      </c>
      <c r="E6413" s="2" t="s">
        <v>627</v>
      </c>
      <c r="F6413" s="2" t="s">
        <v>855</v>
      </c>
      <c r="G6413" s="2">
        <v>-168</v>
      </c>
      <c r="H6413" s="2">
        <v>1.8629232887178701E-2</v>
      </c>
      <c r="I6413" s="2">
        <v>2.0864740833640146E-2</v>
      </c>
      <c r="J6413" s="26" t="s">
        <v>700</v>
      </c>
    </row>
    <row r="6414" spans="1:10" ht="15.75" hidden="1" customHeight="1" x14ac:dyDescent="0.25">
      <c r="A6414" s="2" t="s">
        <v>853</v>
      </c>
      <c r="B6414" s="2" t="s">
        <v>854</v>
      </c>
      <c r="C6414" s="2">
        <v>2030</v>
      </c>
      <c r="D6414" s="2" t="s">
        <v>241</v>
      </c>
      <c r="E6414" s="2" t="s">
        <v>627</v>
      </c>
      <c r="F6414" s="2" t="s">
        <v>855</v>
      </c>
      <c r="G6414" s="2">
        <v>-167</v>
      </c>
      <c r="H6414" s="2">
        <v>2.7948338538408002E-3</v>
      </c>
      <c r="I6414" s="2">
        <v>3.1302139163016966E-3</v>
      </c>
      <c r="J6414" s="26" t="s">
        <v>700</v>
      </c>
    </row>
    <row r="6415" spans="1:10" ht="15.75" hidden="1" customHeight="1" x14ac:dyDescent="0.25">
      <c r="A6415" s="2" t="s">
        <v>853</v>
      </c>
      <c r="B6415" s="2" t="s">
        <v>854</v>
      </c>
      <c r="C6415" s="2">
        <v>2030</v>
      </c>
      <c r="D6415" s="2" t="s">
        <v>241</v>
      </c>
      <c r="E6415" s="2" t="s">
        <v>627</v>
      </c>
      <c r="F6415" s="2" t="s">
        <v>855</v>
      </c>
      <c r="G6415" s="2">
        <v>-166</v>
      </c>
      <c r="H6415" s="2">
        <v>2.3876874241977899E-2</v>
      </c>
      <c r="I6415" s="2">
        <v>2.6742099151015251E-2</v>
      </c>
      <c r="J6415" s="26" t="s">
        <v>700</v>
      </c>
    </row>
    <row r="6416" spans="1:10" ht="15.75" hidden="1" customHeight="1" x14ac:dyDescent="0.25">
      <c r="A6416" s="2" t="s">
        <v>853</v>
      </c>
      <c r="B6416" s="2" t="s">
        <v>854</v>
      </c>
      <c r="C6416" s="2">
        <v>2030</v>
      </c>
      <c r="D6416" s="2" t="s">
        <v>241</v>
      </c>
      <c r="E6416" s="2" t="s">
        <v>627</v>
      </c>
      <c r="F6416" s="2" t="s">
        <v>855</v>
      </c>
      <c r="G6416" s="2">
        <v>-165</v>
      </c>
      <c r="H6416" s="2">
        <v>1.7460324103012698E-2</v>
      </c>
      <c r="I6416" s="2">
        <v>1.9555562995374223E-2</v>
      </c>
      <c r="J6416" s="26" t="s">
        <v>700</v>
      </c>
    </row>
    <row r="6417" spans="1:10" ht="15.75" hidden="1" customHeight="1" x14ac:dyDescent="0.25">
      <c r="A6417" s="2" t="s">
        <v>853</v>
      </c>
      <c r="B6417" s="2" t="s">
        <v>854</v>
      </c>
      <c r="C6417" s="2">
        <v>2030</v>
      </c>
      <c r="D6417" s="2" t="s">
        <v>241</v>
      </c>
      <c r="E6417" s="2" t="s">
        <v>627</v>
      </c>
      <c r="F6417" s="2" t="s">
        <v>855</v>
      </c>
      <c r="G6417" s="2">
        <v>-164</v>
      </c>
      <c r="H6417" s="2">
        <v>8.9960861951113007E-3</v>
      </c>
      <c r="I6417" s="2">
        <v>1.0075616538524658E-2</v>
      </c>
      <c r="J6417" s="26" t="s">
        <v>700</v>
      </c>
    </row>
    <row r="6418" spans="1:10" ht="15.75" hidden="1" customHeight="1" x14ac:dyDescent="0.25">
      <c r="A6418" s="2" t="s">
        <v>853</v>
      </c>
      <c r="B6418" s="2" t="s">
        <v>854</v>
      </c>
      <c r="C6418" s="2">
        <v>2030</v>
      </c>
      <c r="D6418" s="2" t="s">
        <v>241</v>
      </c>
      <c r="E6418" s="2" t="s">
        <v>627</v>
      </c>
      <c r="F6418" s="2" t="s">
        <v>855</v>
      </c>
      <c r="G6418" s="2">
        <v>-163</v>
      </c>
      <c r="H6418" s="2">
        <v>1.19104883633554E-2</v>
      </c>
      <c r="I6418" s="2">
        <v>1.333974696695805E-2</v>
      </c>
      <c r="J6418" s="26" t="s">
        <v>700</v>
      </c>
    </row>
    <row r="6419" spans="1:10" ht="15.75" hidden="1" customHeight="1" x14ac:dyDescent="0.25">
      <c r="A6419" s="2" t="s">
        <v>853</v>
      </c>
      <c r="B6419" s="2" t="s">
        <v>854</v>
      </c>
      <c r="C6419" s="2">
        <v>2030</v>
      </c>
      <c r="D6419" s="2" t="s">
        <v>241</v>
      </c>
      <c r="E6419" s="2" t="s">
        <v>627</v>
      </c>
      <c r="F6419" s="2" t="s">
        <v>855</v>
      </c>
      <c r="G6419" s="2">
        <v>-162</v>
      </c>
      <c r="H6419" s="2">
        <v>1.54347494244576E-2</v>
      </c>
      <c r="I6419" s="2">
        <v>1.7286919355392515E-2</v>
      </c>
      <c r="J6419" s="26" t="s">
        <v>700</v>
      </c>
    </row>
    <row r="6420" spans="1:10" ht="15.75" hidden="1" customHeight="1" x14ac:dyDescent="0.25">
      <c r="A6420" s="2" t="s">
        <v>853</v>
      </c>
      <c r="B6420" s="2" t="s">
        <v>854</v>
      </c>
      <c r="C6420" s="2">
        <v>2030</v>
      </c>
      <c r="D6420" s="2" t="s">
        <v>241</v>
      </c>
      <c r="E6420" s="2" t="s">
        <v>627</v>
      </c>
      <c r="F6420" s="2" t="s">
        <v>855</v>
      </c>
      <c r="G6420" s="2">
        <v>-161</v>
      </c>
      <c r="H6420" s="2">
        <v>3.2861221581697499E-2</v>
      </c>
      <c r="I6420" s="2">
        <v>3.6804568171501205E-2</v>
      </c>
      <c r="J6420" s="26" t="s">
        <v>700</v>
      </c>
    </row>
    <row r="6421" spans="1:10" ht="15.75" hidden="1" customHeight="1" x14ac:dyDescent="0.25">
      <c r="A6421" s="2" t="s">
        <v>853</v>
      </c>
      <c r="B6421" s="2" t="s">
        <v>854</v>
      </c>
      <c r="C6421" s="2">
        <v>2030</v>
      </c>
      <c r="D6421" s="2" t="s">
        <v>241</v>
      </c>
      <c r="E6421" s="2" t="s">
        <v>627</v>
      </c>
      <c r="F6421" s="2" t="s">
        <v>855</v>
      </c>
      <c r="G6421" s="2">
        <v>-160</v>
      </c>
      <c r="H6421" s="2">
        <v>1.8789256224408701E-2</v>
      </c>
      <c r="I6421" s="2">
        <v>2.1043966971337747E-2</v>
      </c>
      <c r="J6421" s="26" t="s">
        <v>700</v>
      </c>
    </row>
    <row r="6422" spans="1:10" ht="15.75" hidden="1" customHeight="1" x14ac:dyDescent="0.25">
      <c r="A6422" s="2" t="s">
        <v>853</v>
      </c>
      <c r="B6422" s="2" t="s">
        <v>854</v>
      </c>
      <c r="C6422" s="2">
        <v>2030</v>
      </c>
      <c r="D6422" s="2" t="s">
        <v>241</v>
      </c>
      <c r="E6422" s="2" t="s">
        <v>627</v>
      </c>
      <c r="F6422" s="2" t="s">
        <v>855</v>
      </c>
      <c r="G6422" s="2">
        <v>-159</v>
      </c>
      <c r="H6422" s="2">
        <v>3.2801483990624498E-2</v>
      </c>
      <c r="I6422" s="2">
        <v>3.6737662069499445E-2</v>
      </c>
      <c r="J6422" s="26" t="s">
        <v>700</v>
      </c>
    </row>
    <row r="6423" spans="1:10" ht="15.75" hidden="1" customHeight="1" x14ac:dyDescent="0.25">
      <c r="A6423" s="2" t="s">
        <v>853</v>
      </c>
      <c r="B6423" s="2" t="s">
        <v>854</v>
      </c>
      <c r="C6423" s="2">
        <v>2030</v>
      </c>
      <c r="D6423" s="2" t="s">
        <v>241</v>
      </c>
      <c r="E6423" s="2" t="s">
        <v>627</v>
      </c>
      <c r="F6423" s="2" t="s">
        <v>855</v>
      </c>
      <c r="G6423" s="2">
        <v>-158</v>
      </c>
      <c r="H6423" s="2">
        <v>4.8279300797730698E-2</v>
      </c>
      <c r="I6423" s="2">
        <v>5.4072816893458386E-2</v>
      </c>
      <c r="J6423" s="26" t="s">
        <v>700</v>
      </c>
    </row>
    <row r="6424" spans="1:10" ht="15.75" hidden="1" customHeight="1" x14ac:dyDescent="0.25">
      <c r="A6424" s="2" t="s">
        <v>853</v>
      </c>
      <c r="B6424" s="2" t="s">
        <v>854</v>
      </c>
      <c r="C6424" s="2">
        <v>2030</v>
      </c>
      <c r="D6424" s="2" t="s">
        <v>241</v>
      </c>
      <c r="E6424" s="2" t="s">
        <v>627</v>
      </c>
      <c r="F6424" s="2" t="s">
        <v>855</v>
      </c>
      <c r="G6424" s="2">
        <v>-157</v>
      </c>
      <c r="H6424" s="2">
        <v>6.1049452051520001E-3</v>
      </c>
      <c r="I6424" s="2">
        <v>6.8375386297702409E-3</v>
      </c>
      <c r="J6424" s="26" t="s">
        <v>700</v>
      </c>
    </row>
    <row r="6425" spans="1:10" ht="15.75" hidden="1" customHeight="1" x14ac:dyDescent="0.25">
      <c r="A6425" s="2" t="s">
        <v>853</v>
      </c>
      <c r="B6425" s="2" t="s">
        <v>854</v>
      </c>
      <c r="C6425" s="2">
        <v>2030</v>
      </c>
      <c r="D6425" s="2" t="s">
        <v>241</v>
      </c>
      <c r="E6425" s="2" t="s">
        <v>627</v>
      </c>
      <c r="F6425" s="2" t="s">
        <v>855</v>
      </c>
      <c r="G6425" s="2">
        <v>-156</v>
      </c>
      <c r="H6425" s="2">
        <v>3.0067997751757499E-2</v>
      </c>
      <c r="I6425" s="2">
        <v>3.3676157481968401E-2</v>
      </c>
      <c r="J6425" s="26" t="s">
        <v>700</v>
      </c>
    </row>
    <row r="6426" spans="1:10" ht="15.75" hidden="1" customHeight="1" x14ac:dyDescent="0.25">
      <c r="A6426" s="2" t="s">
        <v>853</v>
      </c>
      <c r="B6426" s="2" t="s">
        <v>854</v>
      </c>
      <c r="C6426" s="2">
        <v>2030</v>
      </c>
      <c r="D6426" s="2" t="s">
        <v>241</v>
      </c>
      <c r="E6426" s="2" t="s">
        <v>627</v>
      </c>
      <c r="F6426" s="2" t="s">
        <v>855</v>
      </c>
      <c r="G6426" s="2">
        <v>-155</v>
      </c>
      <c r="H6426" s="2">
        <v>6.2052826397120996E-3</v>
      </c>
      <c r="I6426" s="2">
        <v>6.949916556477552E-3</v>
      </c>
      <c r="J6426" s="26" t="s">
        <v>700</v>
      </c>
    </row>
    <row r="6427" spans="1:10" ht="15.75" hidden="1" customHeight="1" x14ac:dyDescent="0.25">
      <c r="A6427" s="2" t="s">
        <v>853</v>
      </c>
      <c r="B6427" s="2" t="s">
        <v>854</v>
      </c>
      <c r="C6427" s="2">
        <v>2030</v>
      </c>
      <c r="D6427" s="2" t="s">
        <v>241</v>
      </c>
      <c r="E6427" s="2" t="s">
        <v>627</v>
      </c>
      <c r="F6427" s="2" t="s">
        <v>855</v>
      </c>
      <c r="G6427" s="2">
        <v>-154</v>
      </c>
      <c r="H6427" s="2">
        <v>8.6048578377812997E-3</v>
      </c>
      <c r="I6427" s="2">
        <v>9.6374407783150571E-3</v>
      </c>
      <c r="J6427" s="26" t="s">
        <v>700</v>
      </c>
    </row>
    <row r="6428" spans="1:10" ht="15.75" hidden="1" customHeight="1" x14ac:dyDescent="0.25">
      <c r="A6428" s="2" t="s">
        <v>853</v>
      </c>
      <c r="B6428" s="2" t="s">
        <v>854</v>
      </c>
      <c r="C6428" s="2">
        <v>2030</v>
      </c>
      <c r="D6428" s="2" t="s">
        <v>241</v>
      </c>
      <c r="E6428" s="2" t="s">
        <v>627</v>
      </c>
      <c r="F6428" s="2" t="s">
        <v>855</v>
      </c>
      <c r="G6428" s="2">
        <v>-153</v>
      </c>
      <c r="H6428" s="2">
        <v>1.24622152652591E-2</v>
      </c>
      <c r="I6428" s="2">
        <v>1.3957681097090193E-2</v>
      </c>
      <c r="J6428" s="26" t="s">
        <v>700</v>
      </c>
    </row>
    <row r="6429" spans="1:10" ht="15.75" hidden="1" customHeight="1" x14ac:dyDescent="0.25">
      <c r="A6429" s="2" t="s">
        <v>853</v>
      </c>
      <c r="B6429" s="2" t="s">
        <v>854</v>
      </c>
      <c r="C6429" s="2">
        <v>2030</v>
      </c>
      <c r="D6429" s="2" t="s">
        <v>241</v>
      </c>
      <c r="E6429" s="2" t="s">
        <v>627</v>
      </c>
      <c r="F6429" s="2" t="s">
        <v>855</v>
      </c>
      <c r="G6429" s="2">
        <v>-152</v>
      </c>
      <c r="H6429" s="2">
        <v>3.5272341454401598E-2</v>
      </c>
      <c r="I6429" s="2">
        <v>3.9505022428929795E-2</v>
      </c>
      <c r="J6429" s="26" t="s">
        <v>700</v>
      </c>
    </row>
    <row r="6430" spans="1:10" ht="15.75" hidden="1" customHeight="1" x14ac:dyDescent="0.25">
      <c r="A6430" s="2" t="s">
        <v>853</v>
      </c>
      <c r="B6430" s="2" t="s">
        <v>854</v>
      </c>
      <c r="C6430" s="2">
        <v>2030</v>
      </c>
      <c r="D6430" s="2" t="s">
        <v>241</v>
      </c>
      <c r="E6430" s="2" t="s">
        <v>627</v>
      </c>
      <c r="F6430" s="2" t="s">
        <v>855</v>
      </c>
      <c r="G6430" s="2">
        <v>-151</v>
      </c>
      <c r="H6430" s="2">
        <v>1.55689450912178E-2</v>
      </c>
      <c r="I6430" s="2">
        <v>1.7437218502163936E-2</v>
      </c>
      <c r="J6430" s="26" t="s">
        <v>700</v>
      </c>
    </row>
    <row r="6431" spans="1:10" ht="15.75" hidden="1" customHeight="1" x14ac:dyDescent="0.25">
      <c r="A6431" s="2" t="s">
        <v>853</v>
      </c>
      <c r="B6431" s="2" t="s">
        <v>854</v>
      </c>
      <c r="C6431" s="2">
        <v>2030</v>
      </c>
      <c r="D6431" s="2" t="s">
        <v>241</v>
      </c>
      <c r="E6431" s="2" t="s">
        <v>627</v>
      </c>
      <c r="F6431" s="2" t="s">
        <v>855</v>
      </c>
      <c r="G6431" s="2">
        <v>-150</v>
      </c>
      <c r="H6431" s="2">
        <v>2.44740768102929E-2</v>
      </c>
      <c r="I6431" s="2">
        <v>2.7410966027528051E-2</v>
      </c>
      <c r="J6431" s="26" t="s">
        <v>700</v>
      </c>
    </row>
    <row r="6432" spans="1:10" ht="15.75" hidden="1" customHeight="1" x14ac:dyDescent="0.25">
      <c r="A6432" s="2" t="s">
        <v>853</v>
      </c>
      <c r="B6432" s="2" t="s">
        <v>854</v>
      </c>
      <c r="C6432" s="2">
        <v>2030</v>
      </c>
      <c r="D6432" s="2" t="s">
        <v>241</v>
      </c>
      <c r="E6432" s="2" t="s">
        <v>627</v>
      </c>
      <c r="F6432" s="2" t="s">
        <v>855</v>
      </c>
      <c r="G6432" s="2">
        <v>-149</v>
      </c>
      <c r="H6432" s="2">
        <v>2.5651402305811598E-2</v>
      </c>
      <c r="I6432" s="2">
        <v>2.8729570582508992E-2</v>
      </c>
      <c r="J6432" s="26" t="s">
        <v>700</v>
      </c>
    </row>
    <row r="6433" spans="1:10" ht="15.75" hidden="1" customHeight="1" x14ac:dyDescent="0.25">
      <c r="A6433" s="2" t="s">
        <v>853</v>
      </c>
      <c r="B6433" s="2" t="s">
        <v>854</v>
      </c>
      <c r="C6433" s="2">
        <v>2030</v>
      </c>
      <c r="D6433" s="2" t="s">
        <v>241</v>
      </c>
      <c r="E6433" s="2" t="s">
        <v>627</v>
      </c>
      <c r="F6433" s="2" t="s">
        <v>855</v>
      </c>
      <c r="G6433" s="2">
        <v>-148</v>
      </c>
      <c r="H6433" s="2">
        <v>1.9744064193218901E-2</v>
      </c>
      <c r="I6433" s="2">
        <v>2.2113351896405172E-2</v>
      </c>
      <c r="J6433" s="26" t="s">
        <v>700</v>
      </c>
    </row>
    <row r="6434" spans="1:10" ht="15.75" hidden="1" customHeight="1" x14ac:dyDescent="0.25">
      <c r="A6434" s="2" t="s">
        <v>853</v>
      </c>
      <c r="B6434" s="2" t="s">
        <v>854</v>
      </c>
      <c r="C6434" s="2">
        <v>2030</v>
      </c>
      <c r="D6434" s="2" t="s">
        <v>241</v>
      </c>
      <c r="E6434" s="2" t="s">
        <v>627</v>
      </c>
      <c r="F6434" s="2" t="s">
        <v>855</v>
      </c>
      <c r="G6434" s="2">
        <v>-147</v>
      </c>
      <c r="H6434" s="2">
        <v>2.33907420188189E-2</v>
      </c>
      <c r="I6434" s="2">
        <v>2.619763106107717E-2</v>
      </c>
      <c r="J6434" s="26" t="s">
        <v>700</v>
      </c>
    </row>
    <row r="6435" spans="1:10" ht="15.75" hidden="1" customHeight="1" x14ac:dyDescent="0.25">
      <c r="A6435" s="2" t="s">
        <v>853</v>
      </c>
      <c r="B6435" s="2" t="s">
        <v>854</v>
      </c>
      <c r="C6435" s="2">
        <v>2030</v>
      </c>
      <c r="D6435" s="2" t="s">
        <v>241</v>
      </c>
      <c r="E6435" s="2" t="s">
        <v>627</v>
      </c>
      <c r="F6435" s="2" t="s">
        <v>855</v>
      </c>
      <c r="G6435" s="2">
        <v>-146</v>
      </c>
      <c r="H6435" s="2">
        <v>2.5502797449007599E-2</v>
      </c>
      <c r="I6435" s="2">
        <v>2.8563133142888514E-2</v>
      </c>
      <c r="J6435" s="26" t="s">
        <v>700</v>
      </c>
    </row>
    <row r="6436" spans="1:10" ht="15.75" hidden="1" customHeight="1" x14ac:dyDescent="0.25">
      <c r="A6436" s="2" t="s">
        <v>853</v>
      </c>
      <c r="B6436" s="2" t="s">
        <v>854</v>
      </c>
      <c r="C6436" s="2">
        <v>2030</v>
      </c>
      <c r="D6436" s="2" t="s">
        <v>241</v>
      </c>
      <c r="E6436" s="2" t="s">
        <v>627</v>
      </c>
      <c r="F6436" s="2" t="s">
        <v>855</v>
      </c>
      <c r="G6436" s="2">
        <v>-145</v>
      </c>
      <c r="H6436" s="2">
        <v>1.90032250247896E-2</v>
      </c>
      <c r="I6436" s="2">
        <v>2.1283612027764354E-2</v>
      </c>
      <c r="J6436" s="26" t="s">
        <v>700</v>
      </c>
    </row>
    <row r="6437" spans="1:10" ht="15.75" hidden="1" customHeight="1" x14ac:dyDescent="0.25">
      <c r="A6437" s="2" t="s">
        <v>853</v>
      </c>
      <c r="B6437" s="2" t="s">
        <v>854</v>
      </c>
      <c r="C6437" s="2">
        <v>2030</v>
      </c>
      <c r="D6437" s="2" t="s">
        <v>241</v>
      </c>
      <c r="E6437" s="2" t="s">
        <v>627</v>
      </c>
      <c r="F6437" s="2" t="s">
        <v>855</v>
      </c>
      <c r="G6437" s="2">
        <v>-144</v>
      </c>
      <c r="H6437" s="2">
        <v>1.7939699348062301E-2</v>
      </c>
      <c r="I6437" s="2">
        <v>2.0092463269829778E-2</v>
      </c>
      <c r="J6437" s="26" t="s">
        <v>700</v>
      </c>
    </row>
    <row r="6438" spans="1:10" ht="15.75" hidden="1" customHeight="1" x14ac:dyDescent="0.25">
      <c r="A6438" s="2" t="s">
        <v>853</v>
      </c>
      <c r="B6438" s="2" t="s">
        <v>854</v>
      </c>
      <c r="C6438" s="2">
        <v>2030</v>
      </c>
      <c r="D6438" s="2" t="s">
        <v>241</v>
      </c>
      <c r="E6438" s="2" t="s">
        <v>627</v>
      </c>
      <c r="F6438" s="2" t="s">
        <v>855</v>
      </c>
      <c r="G6438" s="2">
        <v>-143</v>
      </c>
      <c r="H6438" s="2">
        <v>1.61253837868571E-2</v>
      </c>
      <c r="I6438" s="2">
        <v>1.8060429841279955E-2</v>
      </c>
      <c r="J6438" s="26" t="s">
        <v>700</v>
      </c>
    </row>
    <row r="6439" spans="1:10" ht="15.75" hidden="1" customHeight="1" x14ac:dyDescent="0.25">
      <c r="A6439" s="2" t="s">
        <v>853</v>
      </c>
      <c r="B6439" s="2" t="s">
        <v>854</v>
      </c>
      <c r="C6439" s="2">
        <v>2030</v>
      </c>
      <c r="D6439" s="2" t="s">
        <v>241</v>
      </c>
      <c r="E6439" s="2" t="s">
        <v>627</v>
      </c>
      <c r="F6439" s="2" t="s">
        <v>855</v>
      </c>
      <c r="G6439" s="2">
        <v>-142</v>
      </c>
      <c r="H6439" s="2">
        <v>8.1494761398062006E-3</v>
      </c>
      <c r="I6439" s="2">
        <v>9.1274132765829449E-3</v>
      </c>
      <c r="J6439" s="26" t="s">
        <v>700</v>
      </c>
    </row>
    <row r="6440" spans="1:10" ht="15.75" hidden="1" customHeight="1" x14ac:dyDescent="0.25">
      <c r="A6440" s="2" t="s">
        <v>853</v>
      </c>
      <c r="B6440" s="2" t="s">
        <v>854</v>
      </c>
      <c r="C6440" s="2">
        <v>2030</v>
      </c>
      <c r="D6440" s="2" t="s">
        <v>241</v>
      </c>
      <c r="E6440" s="2" t="s">
        <v>627</v>
      </c>
      <c r="F6440" s="2" t="s">
        <v>855</v>
      </c>
      <c r="G6440" s="2">
        <v>-141</v>
      </c>
      <c r="H6440" s="2">
        <v>1.07785083819181E-2</v>
      </c>
      <c r="I6440" s="2">
        <v>1.2071929387748273E-2</v>
      </c>
      <c r="J6440" s="26" t="s">
        <v>700</v>
      </c>
    </row>
    <row r="6441" spans="1:10" ht="15.75" hidden="1" customHeight="1" x14ac:dyDescent="0.25">
      <c r="A6441" s="2" t="s">
        <v>853</v>
      </c>
      <c r="B6441" s="2" t="s">
        <v>854</v>
      </c>
      <c r="C6441" s="2">
        <v>2030</v>
      </c>
      <c r="D6441" s="2" t="s">
        <v>241</v>
      </c>
      <c r="E6441" s="2" t="s">
        <v>627</v>
      </c>
      <c r="F6441" s="2" t="s">
        <v>855</v>
      </c>
      <c r="G6441" s="2">
        <v>-140</v>
      </c>
      <c r="H6441" s="2">
        <v>2.2594775073230002E-3</v>
      </c>
      <c r="I6441" s="2">
        <v>2.5306148082017603E-3</v>
      </c>
      <c r="J6441" s="26" t="s">
        <v>700</v>
      </c>
    </row>
    <row r="6442" spans="1:10" ht="15.75" hidden="1" customHeight="1" x14ac:dyDescent="0.25">
      <c r="A6442" s="2" t="s">
        <v>853</v>
      </c>
      <c r="B6442" s="2" t="s">
        <v>854</v>
      </c>
      <c r="C6442" s="2">
        <v>2030</v>
      </c>
      <c r="D6442" s="2" t="s">
        <v>241</v>
      </c>
      <c r="E6442" s="2" t="s">
        <v>627</v>
      </c>
      <c r="F6442" s="2" t="s">
        <v>855</v>
      </c>
      <c r="G6442" s="2">
        <v>-139</v>
      </c>
      <c r="H6442" s="2">
        <v>1.45839583128691E-2</v>
      </c>
      <c r="I6442" s="2">
        <v>1.6334033310413394E-2</v>
      </c>
      <c r="J6442" s="26" t="s">
        <v>700</v>
      </c>
    </row>
    <row r="6443" spans="1:10" ht="15.75" hidden="1" customHeight="1" x14ac:dyDescent="0.25">
      <c r="A6443" s="2" t="s">
        <v>853</v>
      </c>
      <c r="B6443" s="2" t="s">
        <v>854</v>
      </c>
      <c r="C6443" s="2">
        <v>2030</v>
      </c>
      <c r="D6443" s="2" t="s">
        <v>241</v>
      </c>
      <c r="E6443" s="2" t="s">
        <v>627</v>
      </c>
      <c r="F6443" s="2" t="s">
        <v>855</v>
      </c>
      <c r="G6443" s="2">
        <v>-138</v>
      </c>
      <c r="H6443" s="2">
        <v>2.5895026512443999E-2</v>
      </c>
      <c r="I6443" s="2">
        <v>2.9002429693937282E-2</v>
      </c>
      <c r="J6443" s="26" t="s">
        <v>700</v>
      </c>
    </row>
    <row r="6444" spans="1:10" ht="15.75" hidden="1" customHeight="1" x14ac:dyDescent="0.25">
      <c r="A6444" s="2" t="s">
        <v>853</v>
      </c>
      <c r="B6444" s="2" t="s">
        <v>854</v>
      </c>
      <c r="C6444" s="2">
        <v>2030</v>
      </c>
      <c r="D6444" s="2" t="s">
        <v>241</v>
      </c>
      <c r="E6444" s="2" t="s">
        <v>627</v>
      </c>
      <c r="F6444" s="2" t="s">
        <v>855</v>
      </c>
      <c r="G6444" s="2">
        <v>-137</v>
      </c>
      <c r="H6444" s="2">
        <v>5.3571541793644003E-3</v>
      </c>
      <c r="I6444" s="2">
        <v>6.0000126808881287E-3</v>
      </c>
      <c r="J6444" s="26" t="s">
        <v>700</v>
      </c>
    </row>
    <row r="6445" spans="1:10" ht="15.75" hidden="1" customHeight="1" x14ac:dyDescent="0.25">
      <c r="A6445" s="2" t="s">
        <v>853</v>
      </c>
      <c r="B6445" s="2" t="s">
        <v>854</v>
      </c>
      <c r="C6445" s="2">
        <v>2030</v>
      </c>
      <c r="D6445" s="2" t="s">
        <v>241</v>
      </c>
      <c r="E6445" s="2" t="s">
        <v>627</v>
      </c>
      <c r="F6445" s="2" t="s">
        <v>855</v>
      </c>
      <c r="G6445" s="2">
        <v>-136</v>
      </c>
      <c r="H6445" s="2">
        <v>9.4317760085687007E-3</v>
      </c>
      <c r="I6445" s="2">
        <v>1.0563589129596946E-2</v>
      </c>
      <c r="J6445" s="26" t="s">
        <v>700</v>
      </c>
    </row>
    <row r="6446" spans="1:10" ht="15.75" hidden="1" customHeight="1" x14ac:dyDescent="0.25">
      <c r="A6446" s="2" t="s">
        <v>853</v>
      </c>
      <c r="B6446" s="2" t="s">
        <v>854</v>
      </c>
      <c r="C6446" s="2">
        <v>2030</v>
      </c>
      <c r="D6446" s="2" t="s">
        <v>241</v>
      </c>
      <c r="E6446" s="2" t="s">
        <v>627</v>
      </c>
      <c r="F6446" s="2" t="s">
        <v>855</v>
      </c>
      <c r="G6446" s="2">
        <v>-135</v>
      </c>
      <c r="H6446" s="2">
        <v>3.8199034752323998E-3</v>
      </c>
      <c r="I6446" s="2">
        <v>4.2782918922602883E-3</v>
      </c>
      <c r="J6446" s="26" t="s">
        <v>700</v>
      </c>
    </row>
    <row r="6447" spans="1:10" ht="15.75" hidden="1" customHeight="1" x14ac:dyDescent="0.25">
      <c r="A6447" s="2" t="s">
        <v>853</v>
      </c>
      <c r="B6447" s="2" t="s">
        <v>854</v>
      </c>
      <c r="C6447" s="2">
        <v>2030</v>
      </c>
      <c r="D6447" s="2" t="s">
        <v>241</v>
      </c>
      <c r="E6447" s="2" t="s">
        <v>627</v>
      </c>
      <c r="F6447" s="2" t="s">
        <v>855</v>
      </c>
      <c r="G6447" s="2">
        <v>-134</v>
      </c>
      <c r="H6447" s="2">
        <v>4.3232142925262E-3</v>
      </c>
      <c r="I6447" s="2">
        <v>4.8420000076293442E-3</v>
      </c>
      <c r="J6447" s="26" t="s">
        <v>700</v>
      </c>
    </row>
    <row r="6448" spans="1:10" ht="15.75" hidden="1" customHeight="1" x14ac:dyDescent="0.25">
      <c r="A6448" s="2" t="s">
        <v>853</v>
      </c>
      <c r="B6448" s="2" t="s">
        <v>854</v>
      </c>
      <c r="C6448" s="2">
        <v>2030</v>
      </c>
      <c r="D6448" s="2" t="s">
        <v>241</v>
      </c>
      <c r="E6448" s="2" t="s">
        <v>627</v>
      </c>
      <c r="F6448" s="2" t="s">
        <v>855</v>
      </c>
      <c r="G6448" s="2">
        <v>-133</v>
      </c>
      <c r="H6448" s="2">
        <v>1.38262074906379E-2</v>
      </c>
      <c r="I6448" s="2">
        <v>1.5485352389514449E-2</v>
      </c>
      <c r="J6448" s="26" t="s">
        <v>700</v>
      </c>
    </row>
    <row r="6449" spans="1:10" ht="15.75" hidden="1" customHeight="1" x14ac:dyDescent="0.25">
      <c r="A6449" s="2" t="s">
        <v>853</v>
      </c>
      <c r="B6449" s="2" t="s">
        <v>854</v>
      </c>
      <c r="C6449" s="2">
        <v>2030</v>
      </c>
      <c r="D6449" s="2" t="s">
        <v>241</v>
      </c>
      <c r="E6449" s="2" t="s">
        <v>627</v>
      </c>
      <c r="F6449" s="2" t="s">
        <v>855</v>
      </c>
      <c r="G6449" s="2">
        <v>-132</v>
      </c>
      <c r="H6449" s="2">
        <v>8.0575319007039001E-3</v>
      </c>
      <c r="I6449" s="2">
        <v>9.024435728788369E-3</v>
      </c>
      <c r="J6449" s="26" t="s">
        <v>700</v>
      </c>
    </row>
    <row r="6450" spans="1:10" ht="15.75" hidden="1" customHeight="1" x14ac:dyDescent="0.25">
      <c r="A6450" s="2" t="s">
        <v>853</v>
      </c>
      <c r="B6450" s="2" t="s">
        <v>854</v>
      </c>
      <c r="C6450" s="2">
        <v>2030</v>
      </c>
      <c r="D6450" s="2" t="s">
        <v>241</v>
      </c>
      <c r="E6450" s="2" t="s">
        <v>627</v>
      </c>
      <c r="F6450" s="2" t="s">
        <v>855</v>
      </c>
      <c r="G6450" s="2">
        <v>-131</v>
      </c>
      <c r="H6450" s="2">
        <v>9.9227342288941006E-3</v>
      </c>
      <c r="I6450" s="2">
        <v>1.1113462336361393E-2</v>
      </c>
      <c r="J6450" s="26" t="s">
        <v>700</v>
      </c>
    </row>
    <row r="6451" spans="1:10" ht="15.75" hidden="1" customHeight="1" x14ac:dyDescent="0.25">
      <c r="A6451" s="2" t="s">
        <v>853</v>
      </c>
      <c r="B6451" s="2" t="s">
        <v>854</v>
      </c>
      <c r="C6451" s="2">
        <v>2030</v>
      </c>
      <c r="D6451" s="2" t="s">
        <v>241</v>
      </c>
      <c r="E6451" s="2" t="s">
        <v>627</v>
      </c>
      <c r="F6451" s="2" t="s">
        <v>855</v>
      </c>
      <c r="G6451" s="2">
        <v>-130</v>
      </c>
      <c r="H6451" s="2">
        <v>3.2525237184018001E-3</v>
      </c>
      <c r="I6451" s="2">
        <v>3.6428265646100163E-3</v>
      </c>
      <c r="J6451" s="26" t="s">
        <v>700</v>
      </c>
    </row>
    <row r="6452" spans="1:10" ht="15.75" hidden="1" customHeight="1" x14ac:dyDescent="0.25">
      <c r="A6452" s="2" t="s">
        <v>853</v>
      </c>
      <c r="B6452" s="2" t="s">
        <v>854</v>
      </c>
      <c r="C6452" s="2">
        <v>2030</v>
      </c>
      <c r="D6452" s="2" t="s">
        <v>241</v>
      </c>
      <c r="E6452" s="2" t="s">
        <v>627</v>
      </c>
      <c r="F6452" s="2" t="s">
        <v>855</v>
      </c>
      <c r="G6452" s="2">
        <v>-129</v>
      </c>
      <c r="H6452" s="2">
        <v>3.4460399765521002E-3</v>
      </c>
      <c r="I6452" s="2">
        <v>3.8595647737383527E-3</v>
      </c>
      <c r="J6452" s="26" t="s">
        <v>700</v>
      </c>
    </row>
    <row r="6453" spans="1:10" ht="15.75" hidden="1" customHeight="1" x14ac:dyDescent="0.25">
      <c r="A6453" s="2" t="s">
        <v>853</v>
      </c>
      <c r="B6453" s="2" t="s">
        <v>854</v>
      </c>
      <c r="C6453" s="2">
        <v>2030</v>
      </c>
      <c r="D6453" s="2" t="s">
        <v>241</v>
      </c>
      <c r="E6453" s="2" t="s">
        <v>627</v>
      </c>
      <c r="F6453" s="2" t="s">
        <v>855</v>
      </c>
      <c r="G6453" s="2">
        <v>-128</v>
      </c>
      <c r="H6453" s="2">
        <v>5.6779664009809E-3</v>
      </c>
      <c r="I6453" s="2">
        <v>6.3593223690986082E-3</v>
      </c>
      <c r="J6453" s="26" t="s">
        <v>700</v>
      </c>
    </row>
    <row r="6454" spans="1:10" ht="15.75" hidden="1" customHeight="1" x14ac:dyDescent="0.25">
      <c r="A6454" s="2" t="s">
        <v>853</v>
      </c>
      <c r="B6454" s="2" t="s">
        <v>854</v>
      </c>
      <c r="C6454" s="2">
        <v>2030</v>
      </c>
      <c r="D6454" s="2" t="s">
        <v>241</v>
      </c>
      <c r="E6454" s="2" t="s">
        <v>627</v>
      </c>
      <c r="F6454" s="2" t="s">
        <v>855</v>
      </c>
      <c r="G6454" s="2">
        <v>-127</v>
      </c>
      <c r="H6454" s="2">
        <v>1.7133466899395E-3</v>
      </c>
      <c r="I6454" s="2">
        <v>1.9189482927322401E-3</v>
      </c>
      <c r="J6454" s="26" t="s">
        <v>700</v>
      </c>
    </row>
    <row r="6455" spans="1:10" ht="15.75" hidden="1" customHeight="1" x14ac:dyDescent="0.25">
      <c r="A6455" s="2" t="s">
        <v>853</v>
      </c>
      <c r="B6455" s="2" t="s">
        <v>854</v>
      </c>
      <c r="C6455" s="2">
        <v>2030</v>
      </c>
      <c r="D6455" s="2" t="s">
        <v>241</v>
      </c>
      <c r="E6455" s="2" t="s">
        <v>627</v>
      </c>
      <c r="F6455" s="2" t="s">
        <v>855</v>
      </c>
      <c r="G6455" s="2">
        <v>-126</v>
      </c>
      <c r="H6455" s="2">
        <v>1.19534716941416E-2</v>
      </c>
      <c r="I6455" s="2">
        <v>1.3387888297438593E-2</v>
      </c>
      <c r="J6455" s="26" t="s">
        <v>700</v>
      </c>
    </row>
    <row r="6456" spans="1:10" ht="15.75" hidden="1" customHeight="1" x14ac:dyDescent="0.25">
      <c r="A6456" s="2" t="s">
        <v>853</v>
      </c>
      <c r="B6456" s="2" t="s">
        <v>854</v>
      </c>
      <c r="C6456" s="2">
        <v>2030</v>
      </c>
      <c r="D6456" s="2" t="s">
        <v>241</v>
      </c>
      <c r="E6456" s="2" t="s">
        <v>627</v>
      </c>
      <c r="F6456" s="2" t="s">
        <v>855</v>
      </c>
      <c r="G6456" s="2">
        <v>-125</v>
      </c>
      <c r="H6456" s="2">
        <v>7.2420670185238002E-3</v>
      </c>
      <c r="I6456" s="2">
        <v>8.1111150607466563E-3</v>
      </c>
      <c r="J6456" s="26" t="s">
        <v>700</v>
      </c>
    </row>
    <row r="6457" spans="1:10" ht="15.75" hidden="1" customHeight="1" x14ac:dyDescent="0.25">
      <c r="A6457" s="2" t="s">
        <v>853</v>
      </c>
      <c r="B6457" s="2" t="s">
        <v>854</v>
      </c>
      <c r="C6457" s="2">
        <v>2030</v>
      </c>
      <c r="D6457" s="2" t="s">
        <v>241</v>
      </c>
      <c r="E6457" s="2" t="s">
        <v>627</v>
      </c>
      <c r="F6457" s="2" t="s">
        <v>855</v>
      </c>
      <c r="G6457" s="2">
        <v>-124</v>
      </c>
      <c r="H6457" s="2">
        <v>1.5276189660652999E-3</v>
      </c>
      <c r="I6457" s="2">
        <v>1.710933241993136E-3</v>
      </c>
      <c r="J6457" s="26" t="s">
        <v>700</v>
      </c>
    </row>
    <row r="6458" spans="1:10" ht="15.75" hidden="1" customHeight="1" x14ac:dyDescent="0.25">
      <c r="A6458" s="2" t="s">
        <v>853</v>
      </c>
      <c r="B6458" s="2" t="s">
        <v>854</v>
      </c>
      <c r="C6458" s="2">
        <v>2030</v>
      </c>
      <c r="D6458" s="2" t="s">
        <v>241</v>
      </c>
      <c r="E6458" s="2" t="s">
        <v>627</v>
      </c>
      <c r="F6458" s="2" t="s">
        <v>855</v>
      </c>
      <c r="G6458" s="2">
        <v>-123</v>
      </c>
      <c r="H6458" s="2">
        <v>4.8963817534967997E-3</v>
      </c>
      <c r="I6458" s="2">
        <v>5.4839475639164165E-3</v>
      </c>
      <c r="J6458" s="26" t="s">
        <v>700</v>
      </c>
    </row>
    <row r="6459" spans="1:10" ht="15.75" hidden="1" customHeight="1" x14ac:dyDescent="0.25">
      <c r="A6459" s="2" t="s">
        <v>853</v>
      </c>
      <c r="B6459" s="2" t="s">
        <v>854</v>
      </c>
      <c r="C6459" s="2">
        <v>2030</v>
      </c>
      <c r="D6459" s="2" t="s">
        <v>241</v>
      </c>
      <c r="E6459" s="2" t="s">
        <v>627</v>
      </c>
      <c r="F6459" s="2" t="s">
        <v>855</v>
      </c>
      <c r="G6459" s="2">
        <v>-122</v>
      </c>
      <c r="H6459" s="2">
        <v>1.2839613133110101E-2</v>
      </c>
      <c r="I6459" s="2">
        <v>1.4380366709083315E-2</v>
      </c>
      <c r="J6459" s="26" t="s">
        <v>700</v>
      </c>
    </row>
    <row r="6460" spans="1:10" ht="15.75" hidden="1" customHeight="1" x14ac:dyDescent="0.25">
      <c r="A6460" s="2" t="s">
        <v>853</v>
      </c>
      <c r="B6460" s="2" t="s">
        <v>854</v>
      </c>
      <c r="C6460" s="2">
        <v>2030</v>
      </c>
      <c r="D6460" s="2" t="s">
        <v>241</v>
      </c>
      <c r="E6460" s="2" t="s">
        <v>627</v>
      </c>
      <c r="F6460" s="2" t="s">
        <v>855</v>
      </c>
      <c r="G6460" s="2">
        <v>-121</v>
      </c>
      <c r="H6460" s="2">
        <v>1.6804508864879601E-2</v>
      </c>
      <c r="I6460" s="2">
        <v>1.8821049928665155E-2</v>
      </c>
      <c r="J6460" s="26" t="s">
        <v>700</v>
      </c>
    </row>
    <row r="6461" spans="1:10" ht="15.75" hidden="1" customHeight="1" x14ac:dyDescent="0.25">
      <c r="A6461" s="2" t="s">
        <v>853</v>
      </c>
      <c r="B6461" s="2" t="s">
        <v>854</v>
      </c>
      <c r="C6461" s="2">
        <v>2030</v>
      </c>
      <c r="D6461" s="2" t="s">
        <v>241</v>
      </c>
      <c r="E6461" s="2" t="s">
        <v>627</v>
      </c>
      <c r="F6461" s="2" t="s">
        <v>855</v>
      </c>
      <c r="G6461" s="2">
        <v>-120</v>
      </c>
      <c r="H6461" s="2">
        <v>7.7728842152283003E-3</v>
      </c>
      <c r="I6461" s="2">
        <v>8.7056303210556966E-3</v>
      </c>
      <c r="J6461" s="26" t="s">
        <v>700</v>
      </c>
    </row>
    <row r="6462" spans="1:10" ht="15.75" hidden="1" customHeight="1" x14ac:dyDescent="0.25">
      <c r="A6462" s="2" t="s">
        <v>853</v>
      </c>
      <c r="B6462" s="2" t="s">
        <v>854</v>
      </c>
      <c r="C6462" s="2">
        <v>2030</v>
      </c>
      <c r="D6462" s="2" t="s">
        <v>241</v>
      </c>
      <c r="E6462" s="2" t="s">
        <v>627</v>
      </c>
      <c r="F6462" s="2" t="s">
        <v>855</v>
      </c>
      <c r="G6462" s="2">
        <v>-119</v>
      </c>
      <c r="H6462" s="2">
        <v>3.4649706212803999E-3</v>
      </c>
      <c r="I6462" s="2">
        <v>3.8807670958340484E-3</v>
      </c>
      <c r="J6462" s="26" t="s">
        <v>700</v>
      </c>
    </row>
    <row r="6463" spans="1:10" ht="15.75" hidden="1" customHeight="1" x14ac:dyDescent="0.25">
      <c r="A6463" s="2" t="s">
        <v>853</v>
      </c>
      <c r="B6463" s="2" t="s">
        <v>854</v>
      </c>
      <c r="C6463" s="2">
        <v>2030</v>
      </c>
      <c r="D6463" s="2" t="s">
        <v>241</v>
      </c>
      <c r="E6463" s="2" t="s">
        <v>627</v>
      </c>
      <c r="F6463" s="2" t="s">
        <v>855</v>
      </c>
      <c r="G6463" s="2">
        <v>-118</v>
      </c>
      <c r="H6463" s="2">
        <v>1.679529203102E-3</v>
      </c>
      <c r="I6463" s="2">
        <v>1.8810727074742401E-3</v>
      </c>
      <c r="J6463" s="26" t="s">
        <v>700</v>
      </c>
    </row>
    <row r="6464" spans="1:10" ht="15.75" hidden="1" customHeight="1" x14ac:dyDescent="0.25">
      <c r="A6464" s="2" t="s">
        <v>853</v>
      </c>
      <c r="B6464" s="2" t="s">
        <v>854</v>
      </c>
      <c r="C6464" s="2">
        <v>2030</v>
      </c>
      <c r="D6464" s="2" t="s">
        <v>241</v>
      </c>
      <c r="E6464" s="2" t="s">
        <v>627</v>
      </c>
      <c r="F6464" s="2" t="s">
        <v>855</v>
      </c>
      <c r="G6464" s="2">
        <v>-117</v>
      </c>
      <c r="H6464" s="2">
        <v>2.9561603441833999E-3</v>
      </c>
      <c r="I6464" s="2">
        <v>3.3108995854854084E-3</v>
      </c>
      <c r="J6464" s="26" t="s">
        <v>700</v>
      </c>
    </row>
    <row r="6465" spans="1:10" ht="15.75" hidden="1" customHeight="1" x14ac:dyDescent="0.25">
      <c r="A6465" s="2" t="s">
        <v>853</v>
      </c>
      <c r="B6465" s="2" t="s">
        <v>854</v>
      </c>
      <c r="C6465" s="2">
        <v>2030</v>
      </c>
      <c r="D6465" s="2" t="s">
        <v>241</v>
      </c>
      <c r="E6465" s="2" t="s">
        <v>627</v>
      </c>
      <c r="F6465" s="2" t="s">
        <v>855</v>
      </c>
      <c r="G6465" s="2">
        <v>-116</v>
      </c>
      <c r="H6465" s="2">
        <v>4.1626850143074998E-3</v>
      </c>
      <c r="I6465" s="2">
        <v>4.6622072160244004E-3</v>
      </c>
      <c r="J6465" s="26" t="s">
        <v>700</v>
      </c>
    </row>
    <row r="6466" spans="1:10" ht="15.75" hidden="1" customHeight="1" x14ac:dyDescent="0.25">
      <c r="A6466" s="2" t="s">
        <v>853</v>
      </c>
      <c r="B6466" s="2" t="s">
        <v>854</v>
      </c>
      <c r="C6466" s="2">
        <v>2030</v>
      </c>
      <c r="D6466" s="2" t="s">
        <v>241</v>
      </c>
      <c r="E6466" s="2" t="s">
        <v>627</v>
      </c>
      <c r="F6466" s="2" t="s">
        <v>855</v>
      </c>
      <c r="G6466" s="2">
        <v>-115</v>
      </c>
      <c r="H6466" s="2">
        <v>5.7612209348008002E-3</v>
      </c>
      <c r="I6466" s="2">
        <v>6.4525674469768967E-3</v>
      </c>
      <c r="J6466" s="26" t="s">
        <v>700</v>
      </c>
    </row>
    <row r="6467" spans="1:10" ht="15.75" hidden="1" customHeight="1" x14ac:dyDescent="0.25">
      <c r="A6467" s="2" t="s">
        <v>853</v>
      </c>
      <c r="B6467" s="2" t="s">
        <v>854</v>
      </c>
      <c r="C6467" s="2">
        <v>2030</v>
      </c>
      <c r="D6467" s="2" t="s">
        <v>241</v>
      </c>
      <c r="E6467" s="2" t="s">
        <v>627</v>
      </c>
      <c r="F6467" s="2" t="s">
        <v>855</v>
      </c>
      <c r="G6467" s="2">
        <v>-114</v>
      </c>
      <c r="H6467" s="2">
        <v>4.1143347043544002E-3</v>
      </c>
      <c r="I6467" s="2">
        <v>4.6080548688769291E-3</v>
      </c>
      <c r="J6467" s="26" t="s">
        <v>700</v>
      </c>
    </row>
    <row r="6468" spans="1:10" ht="15.75" hidden="1" customHeight="1" x14ac:dyDescent="0.25">
      <c r="A6468" s="2" t="s">
        <v>853</v>
      </c>
      <c r="B6468" s="2" t="s">
        <v>854</v>
      </c>
      <c r="C6468" s="2">
        <v>2030</v>
      </c>
      <c r="D6468" s="2" t="s">
        <v>241</v>
      </c>
      <c r="E6468" s="2" t="s">
        <v>627</v>
      </c>
      <c r="F6468" s="2" t="s">
        <v>855</v>
      </c>
      <c r="G6468" s="2">
        <v>-113</v>
      </c>
      <c r="H6468" s="2">
        <v>8.3899063756688996E-3</v>
      </c>
      <c r="I6468" s="2">
        <v>9.3966951407491676E-3</v>
      </c>
      <c r="J6468" s="26" t="s">
        <v>700</v>
      </c>
    </row>
    <row r="6469" spans="1:10" ht="15.75" hidden="1" customHeight="1" x14ac:dyDescent="0.25">
      <c r="A6469" s="2" t="s">
        <v>853</v>
      </c>
      <c r="B6469" s="2" t="s">
        <v>854</v>
      </c>
      <c r="C6469" s="2">
        <v>2030</v>
      </c>
      <c r="D6469" s="2" t="s">
        <v>241</v>
      </c>
      <c r="E6469" s="2" t="s">
        <v>627</v>
      </c>
      <c r="F6469" s="2" t="s">
        <v>855</v>
      </c>
      <c r="G6469" s="2">
        <v>-112</v>
      </c>
      <c r="H6469" s="2">
        <v>8.4817640017718007E-3</v>
      </c>
      <c r="I6469" s="2">
        <v>9.4995756819844183E-3</v>
      </c>
      <c r="J6469" s="26" t="s">
        <v>700</v>
      </c>
    </row>
    <row r="6470" spans="1:10" ht="15.75" hidden="1" customHeight="1" x14ac:dyDescent="0.25">
      <c r="A6470" s="2" t="s">
        <v>853</v>
      </c>
      <c r="B6470" s="2" t="s">
        <v>854</v>
      </c>
      <c r="C6470" s="2">
        <v>2030</v>
      </c>
      <c r="D6470" s="2" t="s">
        <v>241</v>
      </c>
      <c r="E6470" s="2" t="s">
        <v>627</v>
      </c>
      <c r="F6470" s="2" t="s">
        <v>855</v>
      </c>
      <c r="G6470" s="2">
        <v>-110</v>
      </c>
      <c r="H6470" s="2">
        <v>1.4303120551631E-3</v>
      </c>
      <c r="I6470" s="2">
        <v>1.6019495017826721E-3</v>
      </c>
      <c r="J6470" s="26" t="s">
        <v>700</v>
      </c>
    </row>
    <row r="6471" spans="1:10" ht="15.75" hidden="1" customHeight="1" x14ac:dyDescent="0.25">
      <c r="A6471" s="2" t="s">
        <v>853</v>
      </c>
      <c r="B6471" s="2" t="s">
        <v>854</v>
      </c>
      <c r="C6471" s="2">
        <v>2030</v>
      </c>
      <c r="D6471" s="2" t="s">
        <v>241</v>
      </c>
      <c r="E6471" s="2" t="s">
        <v>627</v>
      </c>
      <c r="F6471" s="2" t="s">
        <v>855</v>
      </c>
      <c r="G6471" s="2">
        <v>-109</v>
      </c>
      <c r="H6471" s="2">
        <v>2.9896572232246E-3</v>
      </c>
      <c r="I6471" s="2">
        <v>3.3484160900115524E-3</v>
      </c>
      <c r="J6471" s="26" t="s">
        <v>700</v>
      </c>
    </row>
    <row r="6472" spans="1:10" ht="15.75" hidden="1" customHeight="1" x14ac:dyDescent="0.25">
      <c r="A6472" s="2" t="s">
        <v>853</v>
      </c>
      <c r="B6472" s="2" t="s">
        <v>854</v>
      </c>
      <c r="C6472" s="2">
        <v>2030</v>
      </c>
      <c r="D6472" s="2" t="s">
        <v>241</v>
      </c>
      <c r="E6472" s="2" t="s">
        <v>627</v>
      </c>
      <c r="F6472" s="2" t="s">
        <v>855</v>
      </c>
      <c r="G6472" s="2">
        <v>-108</v>
      </c>
      <c r="H6472" s="2">
        <v>5.9469598345459002E-3</v>
      </c>
      <c r="I6472" s="2">
        <v>6.6605950146914087E-3</v>
      </c>
      <c r="J6472" s="26" t="s">
        <v>700</v>
      </c>
    </row>
    <row r="6473" spans="1:10" ht="15.75" hidden="1" customHeight="1" x14ac:dyDescent="0.25">
      <c r="A6473" s="2" t="s">
        <v>853</v>
      </c>
      <c r="B6473" s="2" t="s">
        <v>854</v>
      </c>
      <c r="C6473" s="2">
        <v>2030</v>
      </c>
      <c r="D6473" s="2" t="s">
        <v>241</v>
      </c>
      <c r="E6473" s="2" t="s">
        <v>627</v>
      </c>
      <c r="F6473" s="2" t="s">
        <v>855</v>
      </c>
      <c r="G6473" s="2">
        <v>-107</v>
      </c>
      <c r="H6473" s="2">
        <v>1.0617508087307201E-2</v>
      </c>
      <c r="I6473" s="2">
        <v>1.1891609057784067E-2</v>
      </c>
      <c r="J6473" s="26" t="s">
        <v>700</v>
      </c>
    </row>
    <row r="6474" spans="1:10" ht="15.75" hidden="1" customHeight="1" x14ac:dyDescent="0.25">
      <c r="A6474" s="2" t="s">
        <v>853</v>
      </c>
      <c r="B6474" s="2" t="s">
        <v>854</v>
      </c>
      <c r="C6474" s="2">
        <v>2030</v>
      </c>
      <c r="D6474" s="2" t="s">
        <v>241</v>
      </c>
      <c r="E6474" s="2" t="s">
        <v>627</v>
      </c>
      <c r="F6474" s="2" t="s">
        <v>855</v>
      </c>
      <c r="G6474" s="2">
        <v>-106</v>
      </c>
      <c r="H6474" s="2">
        <v>4.8268876271321997E-3</v>
      </c>
      <c r="I6474" s="2">
        <v>5.4061141423880641E-3</v>
      </c>
      <c r="J6474" s="26" t="s">
        <v>700</v>
      </c>
    </row>
    <row r="6475" spans="1:10" ht="15.75" hidden="1" customHeight="1" x14ac:dyDescent="0.25">
      <c r="A6475" s="2" t="s">
        <v>853</v>
      </c>
      <c r="B6475" s="2" t="s">
        <v>854</v>
      </c>
      <c r="C6475" s="2">
        <v>2030</v>
      </c>
      <c r="D6475" s="2" t="s">
        <v>241</v>
      </c>
      <c r="E6475" s="2" t="s">
        <v>627</v>
      </c>
      <c r="F6475" s="2" t="s">
        <v>855</v>
      </c>
      <c r="G6475" s="2">
        <v>-105</v>
      </c>
      <c r="H6475" s="2">
        <v>1.03386906557716E-2</v>
      </c>
      <c r="I6475" s="2">
        <v>1.1579333534464192E-2</v>
      </c>
      <c r="J6475" s="26" t="s">
        <v>700</v>
      </c>
    </row>
    <row r="6476" spans="1:10" ht="15.75" hidden="1" customHeight="1" x14ac:dyDescent="0.25">
      <c r="A6476" s="2" t="s">
        <v>853</v>
      </c>
      <c r="B6476" s="2" t="s">
        <v>854</v>
      </c>
      <c r="C6476" s="2">
        <v>2030</v>
      </c>
      <c r="D6476" s="2" t="s">
        <v>241</v>
      </c>
      <c r="E6476" s="2" t="s">
        <v>627</v>
      </c>
      <c r="F6476" s="2" t="s">
        <v>855</v>
      </c>
      <c r="G6476" s="2">
        <v>-104</v>
      </c>
      <c r="H6476" s="2">
        <v>6.6125826560892E-3</v>
      </c>
      <c r="I6476" s="2">
        <v>7.4060925748199048E-3</v>
      </c>
      <c r="J6476" s="26" t="s">
        <v>700</v>
      </c>
    </row>
    <row r="6477" spans="1:10" ht="15.75" hidden="1" customHeight="1" x14ac:dyDescent="0.25">
      <c r="A6477" s="2" t="s">
        <v>853</v>
      </c>
      <c r="B6477" s="2" t="s">
        <v>854</v>
      </c>
      <c r="C6477" s="2">
        <v>2030</v>
      </c>
      <c r="D6477" s="2" t="s">
        <v>241</v>
      </c>
      <c r="E6477" s="2" t="s">
        <v>627</v>
      </c>
      <c r="F6477" s="2" t="s">
        <v>855</v>
      </c>
      <c r="G6477" s="2">
        <v>-103</v>
      </c>
      <c r="H6477" s="2">
        <v>4.8146747285500004E-3</v>
      </c>
      <c r="I6477" s="2">
        <v>5.3924356959760009E-3</v>
      </c>
      <c r="J6477" s="26" t="s">
        <v>700</v>
      </c>
    </row>
    <row r="6478" spans="1:10" ht="15.75" hidden="1" customHeight="1" x14ac:dyDescent="0.25">
      <c r="A6478" s="2" t="s">
        <v>853</v>
      </c>
      <c r="B6478" s="2" t="s">
        <v>854</v>
      </c>
      <c r="C6478" s="2">
        <v>2030</v>
      </c>
      <c r="D6478" s="2" t="s">
        <v>241</v>
      </c>
      <c r="E6478" s="2" t="s">
        <v>627</v>
      </c>
      <c r="F6478" s="2" t="s">
        <v>855</v>
      </c>
      <c r="G6478" s="2">
        <v>-102</v>
      </c>
      <c r="H6478" s="2">
        <v>9.1532960068434008E-3</v>
      </c>
      <c r="I6478" s="2">
        <v>1.025169152766461E-2</v>
      </c>
      <c r="J6478" s="26" t="s">
        <v>700</v>
      </c>
    </row>
    <row r="6479" spans="1:10" ht="15.75" hidden="1" customHeight="1" x14ac:dyDescent="0.25">
      <c r="A6479" s="2" t="s">
        <v>853</v>
      </c>
      <c r="B6479" s="2" t="s">
        <v>854</v>
      </c>
      <c r="C6479" s="2">
        <v>2030</v>
      </c>
      <c r="D6479" s="2" t="s">
        <v>241</v>
      </c>
      <c r="E6479" s="2" t="s">
        <v>627</v>
      </c>
      <c r="F6479" s="2" t="s">
        <v>855</v>
      </c>
      <c r="G6479" s="2">
        <v>-101</v>
      </c>
      <c r="H6479" s="2">
        <v>2.4343273835256999E-3</v>
      </c>
      <c r="I6479" s="2">
        <v>2.726446669548784E-3</v>
      </c>
      <c r="J6479" s="26" t="s">
        <v>700</v>
      </c>
    </row>
    <row r="6480" spans="1:10" ht="15.75" hidden="1" customHeight="1" x14ac:dyDescent="0.25">
      <c r="A6480" s="2" t="s">
        <v>853</v>
      </c>
      <c r="B6480" s="2" t="s">
        <v>854</v>
      </c>
      <c r="C6480" s="2">
        <v>2030</v>
      </c>
      <c r="D6480" s="2" t="s">
        <v>241</v>
      </c>
      <c r="E6480" s="2" t="s">
        <v>627</v>
      </c>
      <c r="F6480" s="2" t="s">
        <v>855</v>
      </c>
      <c r="G6480" s="2">
        <v>-100</v>
      </c>
      <c r="H6480" s="2">
        <v>2.0847917767242E-3</v>
      </c>
      <c r="I6480" s="2">
        <v>2.3349667899311044E-3</v>
      </c>
      <c r="J6480" s="26" t="s">
        <v>700</v>
      </c>
    </row>
    <row r="6481" spans="1:10" ht="15.75" hidden="1" customHeight="1" x14ac:dyDescent="0.25">
      <c r="A6481" s="2" t="s">
        <v>853</v>
      </c>
      <c r="B6481" s="2" t="s">
        <v>854</v>
      </c>
      <c r="C6481" s="2">
        <v>2030</v>
      </c>
      <c r="D6481" s="2" t="s">
        <v>241</v>
      </c>
      <c r="E6481" s="2" t="s">
        <v>627</v>
      </c>
      <c r="F6481" s="2" t="s">
        <v>855</v>
      </c>
      <c r="G6481" s="2">
        <v>-99</v>
      </c>
      <c r="H6481" s="2">
        <v>8.0220942618325006E-3</v>
      </c>
      <c r="I6481" s="2">
        <v>8.984745573252401E-3</v>
      </c>
      <c r="J6481" s="26" t="s">
        <v>700</v>
      </c>
    </row>
    <row r="6482" spans="1:10" ht="15.75" hidden="1" customHeight="1" x14ac:dyDescent="0.25">
      <c r="A6482" s="2" t="s">
        <v>853</v>
      </c>
      <c r="B6482" s="2" t="s">
        <v>854</v>
      </c>
      <c r="C6482" s="2">
        <v>2030</v>
      </c>
      <c r="D6482" s="2" t="s">
        <v>241</v>
      </c>
      <c r="E6482" s="2" t="s">
        <v>627</v>
      </c>
      <c r="F6482" s="2" t="s">
        <v>855</v>
      </c>
      <c r="G6482" s="2">
        <v>-98</v>
      </c>
      <c r="H6482" s="2">
        <v>5.0070476718246998E-3</v>
      </c>
      <c r="I6482" s="2">
        <v>5.6078933924436645E-3</v>
      </c>
      <c r="J6482" s="26" t="s">
        <v>700</v>
      </c>
    </row>
    <row r="6483" spans="1:10" ht="15.75" hidden="1" customHeight="1" x14ac:dyDescent="0.25">
      <c r="A6483" s="2" t="s">
        <v>853</v>
      </c>
      <c r="B6483" s="2" t="s">
        <v>854</v>
      </c>
      <c r="C6483" s="2">
        <v>2030</v>
      </c>
      <c r="D6483" s="2" t="s">
        <v>241</v>
      </c>
      <c r="E6483" s="2" t="s">
        <v>627</v>
      </c>
      <c r="F6483" s="2" t="s">
        <v>855</v>
      </c>
      <c r="G6483" s="2">
        <v>-97</v>
      </c>
      <c r="H6483" s="2">
        <v>8.9295695070177004E-3</v>
      </c>
      <c r="I6483" s="2">
        <v>1.0001117847859826E-2</v>
      </c>
      <c r="J6483" s="26" t="s">
        <v>700</v>
      </c>
    </row>
    <row r="6484" spans="1:10" ht="15.75" hidden="1" customHeight="1" x14ac:dyDescent="0.25">
      <c r="A6484" s="2" t="s">
        <v>853</v>
      </c>
      <c r="B6484" s="2" t="s">
        <v>854</v>
      </c>
      <c r="C6484" s="2">
        <v>2030</v>
      </c>
      <c r="D6484" s="2" t="s">
        <v>241</v>
      </c>
      <c r="E6484" s="2" t="s">
        <v>627</v>
      </c>
      <c r="F6484" s="2" t="s">
        <v>855</v>
      </c>
      <c r="G6484" s="2">
        <v>-96</v>
      </c>
      <c r="H6484" s="2">
        <v>3.8564502610824998E-3</v>
      </c>
      <c r="I6484" s="2">
        <v>4.3192242924123998E-3</v>
      </c>
      <c r="J6484" s="26" t="s">
        <v>700</v>
      </c>
    </row>
    <row r="6485" spans="1:10" ht="15.75" hidden="1" customHeight="1" x14ac:dyDescent="0.25">
      <c r="A6485" s="2" t="s">
        <v>853</v>
      </c>
      <c r="B6485" s="2" t="s">
        <v>854</v>
      </c>
      <c r="C6485" s="2">
        <v>2030</v>
      </c>
      <c r="D6485" s="2" t="s">
        <v>241</v>
      </c>
      <c r="E6485" s="2" t="s">
        <v>627</v>
      </c>
      <c r="F6485" s="2" t="s">
        <v>855</v>
      </c>
      <c r="G6485" s="2">
        <v>-94</v>
      </c>
      <c r="H6485" s="2">
        <v>9.8092806292697995E-3</v>
      </c>
      <c r="I6485" s="2">
        <v>1.0986394304782177E-2</v>
      </c>
      <c r="J6485" s="26" t="s">
        <v>700</v>
      </c>
    </row>
    <row r="6486" spans="1:10" ht="15.75" hidden="1" customHeight="1" x14ac:dyDescent="0.25">
      <c r="A6486" s="2" t="s">
        <v>853</v>
      </c>
      <c r="B6486" s="2" t="s">
        <v>854</v>
      </c>
      <c r="C6486" s="2">
        <v>2030</v>
      </c>
      <c r="D6486" s="2" t="s">
        <v>241</v>
      </c>
      <c r="E6486" s="2" t="s">
        <v>627</v>
      </c>
      <c r="F6486" s="2" t="s">
        <v>855</v>
      </c>
      <c r="G6486" s="2">
        <v>-93</v>
      </c>
      <c r="H6486" s="2">
        <v>2.6722035836428001E-3</v>
      </c>
      <c r="I6486" s="2">
        <v>2.9928680136799362E-3</v>
      </c>
      <c r="J6486" s="26" t="s">
        <v>700</v>
      </c>
    </row>
    <row r="6487" spans="1:10" ht="15.75" hidden="1" customHeight="1" x14ac:dyDescent="0.25">
      <c r="A6487" s="2" t="s">
        <v>853</v>
      </c>
      <c r="B6487" s="2" t="s">
        <v>854</v>
      </c>
      <c r="C6487" s="2">
        <v>2030</v>
      </c>
      <c r="D6487" s="2" t="s">
        <v>241</v>
      </c>
      <c r="E6487" s="2" t="s">
        <v>627</v>
      </c>
      <c r="F6487" s="2" t="s">
        <v>855</v>
      </c>
      <c r="G6487" s="2">
        <v>-92</v>
      </c>
      <c r="H6487" s="2">
        <v>6.4751509926282E-3</v>
      </c>
      <c r="I6487" s="2">
        <v>7.252169111743585E-3</v>
      </c>
      <c r="J6487" s="26" t="s">
        <v>700</v>
      </c>
    </row>
    <row r="6488" spans="1:10" ht="15.75" hidden="1" customHeight="1" x14ac:dyDescent="0.25">
      <c r="A6488" s="2" t="s">
        <v>853</v>
      </c>
      <c r="B6488" s="2" t="s">
        <v>854</v>
      </c>
      <c r="C6488" s="2">
        <v>2030</v>
      </c>
      <c r="D6488" s="2" t="s">
        <v>241</v>
      </c>
      <c r="E6488" s="2" t="s">
        <v>627</v>
      </c>
      <c r="F6488" s="2" t="s">
        <v>855</v>
      </c>
      <c r="G6488" s="2">
        <v>-91</v>
      </c>
      <c r="H6488" s="2">
        <v>3.3222909551114E-3</v>
      </c>
      <c r="I6488" s="2">
        <v>3.7209658697247685E-3</v>
      </c>
      <c r="J6488" s="26" t="s">
        <v>700</v>
      </c>
    </row>
    <row r="6489" spans="1:10" ht="15.75" hidden="1" customHeight="1" x14ac:dyDescent="0.25">
      <c r="A6489" s="2" t="s">
        <v>853</v>
      </c>
      <c r="B6489" s="2" t="s">
        <v>854</v>
      </c>
      <c r="C6489" s="2">
        <v>2030</v>
      </c>
      <c r="D6489" s="2" t="s">
        <v>241</v>
      </c>
      <c r="E6489" s="2" t="s">
        <v>627</v>
      </c>
      <c r="F6489" s="2" t="s">
        <v>855</v>
      </c>
      <c r="G6489" s="2">
        <v>-90</v>
      </c>
      <c r="H6489" s="2">
        <v>7.3766729328781002E-3</v>
      </c>
      <c r="I6489" s="2">
        <v>8.2618736848234734E-3</v>
      </c>
      <c r="J6489" s="26" t="s">
        <v>700</v>
      </c>
    </row>
    <row r="6490" spans="1:10" ht="15.75" hidden="1" customHeight="1" x14ac:dyDescent="0.25">
      <c r="A6490" s="2" t="s">
        <v>853</v>
      </c>
      <c r="B6490" s="2" t="s">
        <v>854</v>
      </c>
      <c r="C6490" s="2">
        <v>2030</v>
      </c>
      <c r="D6490" s="2" t="s">
        <v>241</v>
      </c>
      <c r="E6490" s="2" t="s">
        <v>627</v>
      </c>
      <c r="F6490" s="2" t="s">
        <v>855</v>
      </c>
      <c r="G6490" s="2">
        <v>-89</v>
      </c>
      <c r="H6490" s="2">
        <v>6.5401120809838002E-3</v>
      </c>
      <c r="I6490" s="2">
        <v>7.324925530701857E-3</v>
      </c>
      <c r="J6490" s="26" t="s">
        <v>700</v>
      </c>
    </row>
    <row r="6491" spans="1:10" ht="15.75" hidden="1" customHeight="1" x14ac:dyDescent="0.25">
      <c r="A6491" s="2" t="s">
        <v>853</v>
      </c>
      <c r="B6491" s="2" t="s">
        <v>854</v>
      </c>
      <c r="C6491" s="2">
        <v>2030</v>
      </c>
      <c r="D6491" s="2" t="s">
        <v>241</v>
      </c>
      <c r="E6491" s="2" t="s">
        <v>627</v>
      </c>
      <c r="F6491" s="2" t="s">
        <v>855</v>
      </c>
      <c r="G6491" s="2">
        <v>-87</v>
      </c>
      <c r="H6491" s="2">
        <v>1.6270522028208E-3</v>
      </c>
      <c r="I6491" s="2">
        <v>1.8222984671592962E-3</v>
      </c>
      <c r="J6491" s="26" t="s">
        <v>700</v>
      </c>
    </row>
    <row r="6492" spans="1:10" ht="15.75" hidden="1" customHeight="1" x14ac:dyDescent="0.25">
      <c r="A6492" s="2" t="s">
        <v>853</v>
      </c>
      <c r="B6492" s="2" t="s">
        <v>854</v>
      </c>
      <c r="C6492" s="2">
        <v>2030</v>
      </c>
      <c r="D6492" s="2" t="s">
        <v>241</v>
      </c>
      <c r="E6492" s="2" t="s">
        <v>627</v>
      </c>
      <c r="F6492" s="2" t="s">
        <v>855</v>
      </c>
      <c r="G6492" s="2">
        <v>-86</v>
      </c>
      <c r="H6492" s="2">
        <v>2.3774838773534001E-3</v>
      </c>
      <c r="I6492" s="2">
        <v>2.6627819426358083E-3</v>
      </c>
      <c r="J6492" s="26" t="s">
        <v>700</v>
      </c>
    </row>
    <row r="6493" spans="1:10" ht="15.75" hidden="1" customHeight="1" x14ac:dyDescent="0.25">
      <c r="A6493" s="2" t="s">
        <v>853</v>
      </c>
      <c r="B6493" s="2" t="s">
        <v>854</v>
      </c>
      <c r="C6493" s="2">
        <v>2030</v>
      </c>
      <c r="D6493" s="2" t="s">
        <v>241</v>
      </c>
      <c r="E6493" s="2" t="s">
        <v>627</v>
      </c>
      <c r="F6493" s="2" t="s">
        <v>855</v>
      </c>
      <c r="G6493" s="2">
        <v>-85</v>
      </c>
      <c r="H6493" s="2">
        <v>5.6777904392220002E-3</v>
      </c>
      <c r="I6493" s="2">
        <v>6.3591252919286412E-3</v>
      </c>
      <c r="J6493" s="26" t="s">
        <v>700</v>
      </c>
    </row>
    <row r="6494" spans="1:10" ht="15.75" hidden="1" customHeight="1" x14ac:dyDescent="0.25">
      <c r="A6494" s="2" t="s">
        <v>853</v>
      </c>
      <c r="B6494" s="2" t="s">
        <v>854</v>
      </c>
      <c r="C6494" s="2">
        <v>2030</v>
      </c>
      <c r="D6494" s="2" t="s">
        <v>241</v>
      </c>
      <c r="E6494" s="2" t="s">
        <v>627</v>
      </c>
      <c r="F6494" s="2" t="s">
        <v>855</v>
      </c>
      <c r="G6494" s="2">
        <v>-84</v>
      </c>
      <c r="H6494" s="2">
        <v>3.0629340326413998E-3</v>
      </c>
      <c r="I6494" s="2">
        <v>3.4304861165583679E-3</v>
      </c>
      <c r="J6494" s="26" t="s">
        <v>700</v>
      </c>
    </row>
    <row r="6495" spans="1:10" ht="15.75" hidden="1" customHeight="1" x14ac:dyDescent="0.25">
      <c r="A6495" s="2" t="s">
        <v>853</v>
      </c>
      <c r="B6495" s="2" t="s">
        <v>854</v>
      </c>
      <c r="C6495" s="2">
        <v>2030</v>
      </c>
      <c r="D6495" s="2" t="s">
        <v>241</v>
      </c>
      <c r="E6495" s="2" t="s">
        <v>627</v>
      </c>
      <c r="F6495" s="2" t="s">
        <v>855</v>
      </c>
      <c r="G6495" s="2">
        <v>-83</v>
      </c>
      <c r="H6495" s="2">
        <v>2.5100298225879999E-3</v>
      </c>
      <c r="I6495" s="2">
        <v>2.8112334012985601E-3</v>
      </c>
      <c r="J6495" s="26" t="s">
        <v>700</v>
      </c>
    </row>
    <row r="6496" spans="1:10" ht="15.75" hidden="1" customHeight="1" x14ac:dyDescent="0.25">
      <c r="A6496" s="2" t="s">
        <v>853</v>
      </c>
      <c r="B6496" s="2" t="s">
        <v>854</v>
      </c>
      <c r="C6496" s="2">
        <v>2030</v>
      </c>
      <c r="D6496" s="2" t="s">
        <v>241</v>
      </c>
      <c r="E6496" s="2" t="s">
        <v>627</v>
      </c>
      <c r="F6496" s="2" t="s">
        <v>855</v>
      </c>
      <c r="G6496" s="2">
        <v>-82</v>
      </c>
      <c r="H6496" s="2">
        <v>3.7381261354312001E-3</v>
      </c>
      <c r="I6496" s="2">
        <v>4.1867012716829445E-3</v>
      </c>
      <c r="J6496" s="26" t="s">
        <v>700</v>
      </c>
    </row>
    <row r="6497" spans="1:10" ht="15.75" hidden="1" customHeight="1" x14ac:dyDescent="0.25">
      <c r="A6497" s="2" t="s">
        <v>853</v>
      </c>
      <c r="B6497" s="2" t="s">
        <v>854</v>
      </c>
      <c r="C6497" s="2">
        <v>2030</v>
      </c>
      <c r="D6497" s="2" t="s">
        <v>241</v>
      </c>
      <c r="E6497" s="2" t="s">
        <v>627</v>
      </c>
      <c r="F6497" s="2" t="s">
        <v>855</v>
      </c>
      <c r="G6497" s="2">
        <v>-81</v>
      </c>
      <c r="H6497" s="2">
        <v>2.3125421721487999E-3</v>
      </c>
      <c r="I6497" s="2">
        <v>2.5900472328066562E-3</v>
      </c>
      <c r="J6497" s="26" t="s">
        <v>700</v>
      </c>
    </row>
    <row r="6498" spans="1:10" ht="15.75" hidden="1" customHeight="1" x14ac:dyDescent="0.25">
      <c r="A6498" s="2" t="s">
        <v>853</v>
      </c>
      <c r="B6498" s="2" t="s">
        <v>854</v>
      </c>
      <c r="C6498" s="2">
        <v>2030</v>
      </c>
      <c r="D6498" s="2" t="s">
        <v>241</v>
      </c>
      <c r="E6498" s="2" t="s">
        <v>627</v>
      </c>
      <c r="F6498" s="2" t="s">
        <v>855</v>
      </c>
      <c r="G6498" s="2">
        <v>-80</v>
      </c>
      <c r="H6498" s="2">
        <v>2.1967319771646998E-3</v>
      </c>
      <c r="I6498" s="2">
        <v>2.4603398144244638E-3</v>
      </c>
      <c r="J6498" s="26" t="s">
        <v>700</v>
      </c>
    </row>
    <row r="6499" spans="1:10" ht="15.75" hidden="1" customHeight="1" x14ac:dyDescent="0.25">
      <c r="A6499" s="2" t="s">
        <v>853</v>
      </c>
      <c r="B6499" s="2" t="s">
        <v>854</v>
      </c>
      <c r="C6499" s="2">
        <v>2030</v>
      </c>
      <c r="D6499" s="2" t="s">
        <v>241</v>
      </c>
      <c r="E6499" s="2" t="s">
        <v>627</v>
      </c>
      <c r="F6499" s="2" t="s">
        <v>855</v>
      </c>
      <c r="G6499" s="2">
        <v>-79</v>
      </c>
      <c r="H6499" s="2">
        <v>7.2943436680360002E-4</v>
      </c>
      <c r="I6499" s="2">
        <v>8.169664908200321E-4</v>
      </c>
      <c r="J6499" s="26" t="s">
        <v>700</v>
      </c>
    </row>
    <row r="6500" spans="1:10" ht="15.75" hidden="1" customHeight="1" x14ac:dyDescent="0.25">
      <c r="A6500" s="2" t="s">
        <v>853</v>
      </c>
      <c r="B6500" s="2" t="s">
        <v>854</v>
      </c>
      <c r="C6500" s="2">
        <v>2030</v>
      </c>
      <c r="D6500" s="2" t="s">
        <v>241</v>
      </c>
      <c r="E6500" s="2" t="s">
        <v>627</v>
      </c>
      <c r="F6500" s="2" t="s">
        <v>855</v>
      </c>
      <c r="G6500" s="2">
        <v>-78</v>
      </c>
      <c r="H6500" s="2">
        <v>6.3790031708777003E-3</v>
      </c>
      <c r="I6500" s="2">
        <v>7.1444835513830253E-3</v>
      </c>
      <c r="J6500" s="26" t="s">
        <v>700</v>
      </c>
    </row>
    <row r="6501" spans="1:10" ht="15.75" hidden="1" customHeight="1" x14ac:dyDescent="0.25">
      <c r="A6501" s="2" t="s">
        <v>853</v>
      </c>
      <c r="B6501" s="2" t="s">
        <v>854</v>
      </c>
      <c r="C6501" s="2">
        <v>2030</v>
      </c>
      <c r="D6501" s="2" t="s">
        <v>241</v>
      </c>
      <c r="E6501" s="2" t="s">
        <v>627</v>
      </c>
      <c r="F6501" s="2" t="s">
        <v>855</v>
      </c>
      <c r="G6501" s="2">
        <v>-77</v>
      </c>
      <c r="H6501" s="2">
        <v>8.6982495849949998E-4</v>
      </c>
      <c r="I6501" s="2">
        <v>9.7420395351944004E-4</v>
      </c>
      <c r="J6501" s="26" t="s">
        <v>700</v>
      </c>
    </row>
    <row r="6502" spans="1:10" ht="15.75" hidden="1" customHeight="1" x14ac:dyDescent="0.25">
      <c r="A6502" s="2" t="s">
        <v>853</v>
      </c>
      <c r="B6502" s="2" t="s">
        <v>854</v>
      </c>
      <c r="C6502" s="2">
        <v>2030</v>
      </c>
      <c r="D6502" s="2" t="s">
        <v>241</v>
      </c>
      <c r="E6502" s="2" t="s">
        <v>627</v>
      </c>
      <c r="F6502" s="2" t="s">
        <v>855</v>
      </c>
      <c r="G6502" s="2">
        <v>-76</v>
      </c>
      <c r="H6502" s="2">
        <v>6.7892689257860002E-3</v>
      </c>
      <c r="I6502" s="2">
        <v>7.6039811968803212E-3</v>
      </c>
      <c r="J6502" s="26" t="s">
        <v>700</v>
      </c>
    </row>
    <row r="6503" spans="1:10" ht="15.75" hidden="1" customHeight="1" x14ac:dyDescent="0.25">
      <c r="A6503" s="2" t="s">
        <v>853</v>
      </c>
      <c r="B6503" s="2" t="s">
        <v>854</v>
      </c>
      <c r="C6503" s="2">
        <v>2030</v>
      </c>
      <c r="D6503" s="2" t="s">
        <v>241</v>
      </c>
      <c r="E6503" s="2" t="s">
        <v>627</v>
      </c>
      <c r="F6503" s="2" t="s">
        <v>855</v>
      </c>
      <c r="G6503" s="2">
        <v>-75</v>
      </c>
      <c r="H6503" s="2">
        <v>8.1745904171838992E-3</v>
      </c>
      <c r="I6503" s="2">
        <v>9.1555412672459681E-3</v>
      </c>
      <c r="J6503" s="26" t="s">
        <v>700</v>
      </c>
    </row>
    <row r="6504" spans="1:10" ht="15.75" hidden="1" customHeight="1" x14ac:dyDescent="0.25">
      <c r="A6504" s="2" t="s">
        <v>853</v>
      </c>
      <c r="B6504" s="2" t="s">
        <v>854</v>
      </c>
      <c r="C6504" s="2">
        <v>2030</v>
      </c>
      <c r="D6504" s="2" t="s">
        <v>241</v>
      </c>
      <c r="E6504" s="2" t="s">
        <v>627</v>
      </c>
      <c r="F6504" s="2" t="s">
        <v>855</v>
      </c>
      <c r="G6504" s="2">
        <v>-74</v>
      </c>
      <c r="H6504" s="2">
        <v>1.9149422878398999E-3</v>
      </c>
      <c r="I6504" s="2">
        <v>2.144735362380688E-3</v>
      </c>
      <c r="J6504" s="26" t="s">
        <v>700</v>
      </c>
    </row>
    <row r="6505" spans="1:10" ht="15.75" hidden="1" customHeight="1" x14ac:dyDescent="0.25">
      <c r="A6505" s="2" t="s">
        <v>853</v>
      </c>
      <c r="B6505" s="2" t="s">
        <v>854</v>
      </c>
      <c r="C6505" s="2">
        <v>2030</v>
      </c>
      <c r="D6505" s="2" t="s">
        <v>241</v>
      </c>
      <c r="E6505" s="2" t="s">
        <v>627</v>
      </c>
      <c r="F6505" s="2" t="s">
        <v>855</v>
      </c>
      <c r="G6505" s="2">
        <v>-73</v>
      </c>
      <c r="H6505" s="2">
        <v>9.1635449789464005E-3</v>
      </c>
      <c r="I6505" s="2">
        <v>1.026317037641997E-2</v>
      </c>
      <c r="J6505" s="26" t="s">
        <v>700</v>
      </c>
    </row>
    <row r="6506" spans="1:10" ht="15.75" hidden="1" customHeight="1" x14ac:dyDescent="0.25">
      <c r="A6506" s="2" t="s">
        <v>853</v>
      </c>
      <c r="B6506" s="2" t="s">
        <v>854</v>
      </c>
      <c r="C6506" s="2">
        <v>2030</v>
      </c>
      <c r="D6506" s="2" t="s">
        <v>241</v>
      </c>
      <c r="E6506" s="2" t="s">
        <v>627</v>
      </c>
      <c r="F6506" s="2" t="s">
        <v>855</v>
      </c>
      <c r="G6506" s="2">
        <v>-72</v>
      </c>
      <c r="H6506" s="2">
        <v>9.2269232845864999E-3</v>
      </c>
      <c r="I6506" s="2">
        <v>1.0334154078736882E-2</v>
      </c>
      <c r="J6506" s="26" t="s">
        <v>700</v>
      </c>
    </row>
    <row r="6507" spans="1:10" ht="15.75" hidden="1" customHeight="1" x14ac:dyDescent="0.25">
      <c r="A6507" s="2" t="s">
        <v>853</v>
      </c>
      <c r="B6507" s="2" t="s">
        <v>854</v>
      </c>
      <c r="C6507" s="2">
        <v>2030</v>
      </c>
      <c r="D6507" s="2" t="s">
        <v>241</v>
      </c>
      <c r="E6507" s="2" t="s">
        <v>627</v>
      </c>
      <c r="F6507" s="2" t="s">
        <v>855</v>
      </c>
      <c r="G6507" s="2">
        <v>-71</v>
      </c>
      <c r="H6507" s="2">
        <v>7.2524999268350004E-4</v>
      </c>
      <c r="I6507" s="2">
        <v>8.1227999180552015E-4</v>
      </c>
      <c r="J6507" s="26" t="s">
        <v>700</v>
      </c>
    </row>
    <row r="6508" spans="1:10" ht="15.75" hidden="1" customHeight="1" x14ac:dyDescent="0.25">
      <c r="A6508" s="2" t="s">
        <v>853</v>
      </c>
      <c r="B6508" s="2" t="s">
        <v>854</v>
      </c>
      <c r="C6508" s="2">
        <v>2030</v>
      </c>
      <c r="D6508" s="2" t="s">
        <v>241</v>
      </c>
      <c r="E6508" s="2" t="s">
        <v>627</v>
      </c>
      <c r="F6508" s="2" t="s">
        <v>855</v>
      </c>
      <c r="G6508" s="2">
        <v>-70</v>
      </c>
      <c r="H6508" s="2">
        <v>3.1235897913574999E-3</v>
      </c>
      <c r="I6508" s="2">
        <v>3.4984205663204002E-3</v>
      </c>
      <c r="J6508" s="26" t="s">
        <v>700</v>
      </c>
    </row>
    <row r="6509" spans="1:10" ht="15.75" hidden="1" customHeight="1" x14ac:dyDescent="0.25">
      <c r="A6509" s="2" t="s">
        <v>853</v>
      </c>
      <c r="B6509" s="2" t="s">
        <v>854</v>
      </c>
      <c r="C6509" s="2">
        <v>2030</v>
      </c>
      <c r="D6509" s="2" t="s">
        <v>241</v>
      </c>
      <c r="E6509" s="2" t="s">
        <v>627</v>
      </c>
      <c r="F6509" s="2" t="s">
        <v>855</v>
      </c>
      <c r="G6509" s="2">
        <v>-69</v>
      </c>
      <c r="H6509" s="2">
        <v>2.1518003195523999E-3</v>
      </c>
      <c r="I6509" s="2">
        <v>2.4100163578986882E-3</v>
      </c>
      <c r="J6509" s="26" t="s">
        <v>700</v>
      </c>
    </row>
    <row r="6510" spans="1:10" ht="15.75" hidden="1" customHeight="1" x14ac:dyDescent="0.25">
      <c r="A6510" s="2" t="s">
        <v>853</v>
      </c>
      <c r="B6510" s="2" t="s">
        <v>854</v>
      </c>
      <c r="C6510" s="2">
        <v>2030</v>
      </c>
      <c r="D6510" s="2" t="s">
        <v>241</v>
      </c>
      <c r="E6510" s="2" t="s">
        <v>627</v>
      </c>
      <c r="F6510" s="2" t="s">
        <v>855</v>
      </c>
      <c r="G6510" s="2">
        <v>-68</v>
      </c>
      <c r="H6510" s="2">
        <v>5.7260494213550004E-4</v>
      </c>
      <c r="I6510" s="2">
        <v>6.4131753519176013E-4</v>
      </c>
      <c r="J6510" s="26" t="s">
        <v>700</v>
      </c>
    </row>
    <row r="6511" spans="1:10" ht="15.75" hidden="1" customHeight="1" x14ac:dyDescent="0.25">
      <c r="A6511" s="2" t="s">
        <v>853</v>
      </c>
      <c r="B6511" s="2" t="s">
        <v>854</v>
      </c>
      <c r="C6511" s="2">
        <v>2030</v>
      </c>
      <c r="D6511" s="2" t="s">
        <v>241</v>
      </c>
      <c r="E6511" s="2" t="s">
        <v>627</v>
      </c>
      <c r="F6511" s="2" t="s">
        <v>855</v>
      </c>
      <c r="G6511" s="2">
        <v>-67</v>
      </c>
      <c r="H6511" s="2">
        <v>3.3489768393338E-3</v>
      </c>
      <c r="I6511" s="2">
        <v>3.7508540600538565E-3</v>
      </c>
      <c r="J6511" s="26" t="s">
        <v>700</v>
      </c>
    </row>
    <row r="6512" spans="1:10" ht="15.75" hidden="1" customHeight="1" x14ac:dyDescent="0.25">
      <c r="A6512" s="2" t="s">
        <v>853</v>
      </c>
      <c r="B6512" s="2" t="s">
        <v>854</v>
      </c>
      <c r="C6512" s="2">
        <v>2030</v>
      </c>
      <c r="D6512" s="2" t="s">
        <v>241</v>
      </c>
      <c r="E6512" s="2" t="s">
        <v>627</v>
      </c>
      <c r="F6512" s="2" t="s">
        <v>855</v>
      </c>
      <c r="G6512" s="2">
        <v>-66</v>
      </c>
      <c r="H6512" s="2">
        <v>1.0979395417962201E-2</v>
      </c>
      <c r="I6512" s="2">
        <v>1.2296922868117666E-2</v>
      </c>
      <c r="J6512" s="26" t="s">
        <v>700</v>
      </c>
    </row>
    <row r="6513" spans="1:10" ht="15.75" hidden="1" customHeight="1" x14ac:dyDescent="0.25">
      <c r="A6513" s="2" t="s">
        <v>853</v>
      </c>
      <c r="B6513" s="2" t="s">
        <v>854</v>
      </c>
      <c r="C6513" s="2">
        <v>2030</v>
      </c>
      <c r="D6513" s="2" t="s">
        <v>241</v>
      </c>
      <c r="E6513" s="2" t="s">
        <v>627</v>
      </c>
      <c r="F6513" s="2" t="s">
        <v>855</v>
      </c>
      <c r="G6513" s="2">
        <v>-65</v>
      </c>
      <c r="H6513" s="2">
        <v>1.49975310196169E-2</v>
      </c>
      <c r="I6513" s="2">
        <v>1.679723474197093E-2</v>
      </c>
      <c r="J6513" s="26" t="s">
        <v>700</v>
      </c>
    </row>
    <row r="6514" spans="1:10" ht="15.75" hidden="1" customHeight="1" x14ac:dyDescent="0.25">
      <c r="A6514" s="2" t="s">
        <v>853</v>
      </c>
      <c r="B6514" s="2" t="s">
        <v>854</v>
      </c>
      <c r="C6514" s="2">
        <v>2030</v>
      </c>
      <c r="D6514" s="2" t="s">
        <v>241</v>
      </c>
      <c r="E6514" s="2" t="s">
        <v>627</v>
      </c>
      <c r="F6514" s="2" t="s">
        <v>855</v>
      </c>
      <c r="G6514" s="2">
        <v>-64</v>
      </c>
      <c r="H6514" s="2">
        <v>1.2703512329608E-3</v>
      </c>
      <c r="I6514" s="2">
        <v>1.4227933809160961E-3</v>
      </c>
      <c r="J6514" s="26" t="s">
        <v>700</v>
      </c>
    </row>
    <row r="6515" spans="1:10" ht="15.75" hidden="1" customHeight="1" x14ac:dyDescent="0.25">
      <c r="A6515" s="2" t="s">
        <v>853</v>
      </c>
      <c r="B6515" s="2" t="s">
        <v>854</v>
      </c>
      <c r="C6515" s="2">
        <v>2030</v>
      </c>
      <c r="D6515" s="2" t="s">
        <v>241</v>
      </c>
      <c r="E6515" s="2" t="s">
        <v>627</v>
      </c>
      <c r="F6515" s="2" t="s">
        <v>855</v>
      </c>
      <c r="G6515" s="2">
        <v>-62</v>
      </c>
      <c r="H6515" s="2">
        <v>5.7220722083001999E-3</v>
      </c>
      <c r="I6515" s="2">
        <v>6.408720873296225E-3</v>
      </c>
      <c r="J6515" s="26" t="s">
        <v>700</v>
      </c>
    </row>
    <row r="6516" spans="1:10" ht="15.75" hidden="1" customHeight="1" x14ac:dyDescent="0.25">
      <c r="A6516" s="2" t="s">
        <v>853</v>
      </c>
      <c r="B6516" s="2" t="s">
        <v>854</v>
      </c>
      <c r="C6516" s="2">
        <v>2030</v>
      </c>
      <c r="D6516" s="2" t="s">
        <v>241</v>
      </c>
      <c r="E6516" s="2" t="s">
        <v>627</v>
      </c>
      <c r="F6516" s="2" t="s">
        <v>855</v>
      </c>
      <c r="G6516" s="2">
        <v>-61</v>
      </c>
      <c r="H6516" s="2">
        <v>2.9872059240006001E-3</v>
      </c>
      <c r="I6516" s="2">
        <v>3.3456706348806726E-3</v>
      </c>
      <c r="J6516" s="26" t="s">
        <v>700</v>
      </c>
    </row>
    <row r="6517" spans="1:10" ht="15.75" hidden="1" customHeight="1" x14ac:dyDescent="0.25">
      <c r="A6517" s="2" t="s">
        <v>853</v>
      </c>
      <c r="B6517" s="2" t="s">
        <v>854</v>
      </c>
      <c r="C6517" s="2">
        <v>2030</v>
      </c>
      <c r="D6517" s="2" t="s">
        <v>241</v>
      </c>
      <c r="E6517" s="2" t="s">
        <v>627</v>
      </c>
      <c r="F6517" s="2" t="s">
        <v>855</v>
      </c>
      <c r="G6517" s="2">
        <v>-60</v>
      </c>
      <c r="H6517" s="2">
        <v>1.9132911693305E-3</v>
      </c>
      <c r="I6517" s="2">
        <v>2.1428861096501601E-3</v>
      </c>
      <c r="J6517" s="26" t="s">
        <v>700</v>
      </c>
    </row>
    <row r="6518" spans="1:10" ht="15.75" hidden="1" customHeight="1" x14ac:dyDescent="0.25">
      <c r="A6518" s="2" t="s">
        <v>853</v>
      </c>
      <c r="B6518" s="2" t="s">
        <v>854</v>
      </c>
      <c r="C6518" s="2">
        <v>2030</v>
      </c>
      <c r="D6518" s="2" t="s">
        <v>241</v>
      </c>
      <c r="E6518" s="2" t="s">
        <v>627</v>
      </c>
      <c r="F6518" s="2" t="s">
        <v>855</v>
      </c>
      <c r="G6518" s="2">
        <v>-59</v>
      </c>
      <c r="H6518" s="2">
        <v>1.2360691325739E-3</v>
      </c>
      <c r="I6518" s="2">
        <v>1.384397428482768E-3</v>
      </c>
      <c r="J6518" s="26" t="s">
        <v>700</v>
      </c>
    </row>
    <row r="6519" spans="1:10" ht="15.75" hidden="1" customHeight="1" x14ac:dyDescent="0.25">
      <c r="A6519" s="2" t="s">
        <v>853</v>
      </c>
      <c r="B6519" s="2" t="s">
        <v>854</v>
      </c>
      <c r="C6519" s="2">
        <v>2030</v>
      </c>
      <c r="D6519" s="2" t="s">
        <v>241</v>
      </c>
      <c r="E6519" s="2" t="s">
        <v>627</v>
      </c>
      <c r="F6519" s="2" t="s">
        <v>855</v>
      </c>
      <c r="G6519" s="2">
        <v>-58</v>
      </c>
      <c r="H6519" s="2">
        <v>1.9795782282016998E-3</v>
      </c>
      <c r="I6519" s="2">
        <v>2.217127615585904E-3</v>
      </c>
      <c r="J6519" s="26" t="s">
        <v>700</v>
      </c>
    </row>
    <row r="6520" spans="1:10" ht="15.75" hidden="1" customHeight="1" x14ac:dyDescent="0.25">
      <c r="A6520" s="2" t="s">
        <v>853</v>
      </c>
      <c r="B6520" s="2" t="s">
        <v>854</v>
      </c>
      <c r="C6520" s="2">
        <v>2030</v>
      </c>
      <c r="D6520" s="2" t="s">
        <v>241</v>
      </c>
      <c r="E6520" s="2" t="s">
        <v>627</v>
      </c>
      <c r="F6520" s="2" t="s">
        <v>855</v>
      </c>
      <c r="G6520" s="2">
        <v>-57</v>
      </c>
      <c r="H6520" s="2">
        <v>2.8201894019729999E-3</v>
      </c>
      <c r="I6520" s="2">
        <v>3.15861213020976E-3</v>
      </c>
      <c r="J6520" s="26" t="s">
        <v>700</v>
      </c>
    </row>
    <row r="6521" spans="1:10" ht="15.75" hidden="1" customHeight="1" x14ac:dyDescent="0.25">
      <c r="A6521" s="2" t="s">
        <v>853</v>
      </c>
      <c r="B6521" s="2" t="s">
        <v>854</v>
      </c>
      <c r="C6521" s="2">
        <v>2030</v>
      </c>
      <c r="D6521" s="2" t="s">
        <v>241</v>
      </c>
      <c r="E6521" s="2" t="s">
        <v>627</v>
      </c>
      <c r="F6521" s="2" t="s">
        <v>855</v>
      </c>
      <c r="G6521" s="2">
        <v>-56</v>
      </c>
      <c r="H6521" s="2">
        <v>1.2235840549692999E-3</v>
      </c>
      <c r="I6521" s="2">
        <v>1.3704141415656161E-3</v>
      </c>
      <c r="J6521" s="26" t="s">
        <v>700</v>
      </c>
    </row>
    <row r="6522" spans="1:10" ht="15.75" hidden="1" customHeight="1" x14ac:dyDescent="0.25">
      <c r="A6522" s="2" t="s">
        <v>853</v>
      </c>
      <c r="B6522" s="2" t="s">
        <v>854</v>
      </c>
      <c r="C6522" s="2">
        <v>2030</v>
      </c>
      <c r="D6522" s="2" t="s">
        <v>241</v>
      </c>
      <c r="E6522" s="2" t="s">
        <v>627</v>
      </c>
      <c r="F6522" s="2" t="s">
        <v>855</v>
      </c>
      <c r="G6522" s="2">
        <v>-55</v>
      </c>
      <c r="H6522" s="2">
        <v>1.2059237924404E-3</v>
      </c>
      <c r="I6522" s="2">
        <v>1.350634647533248E-3</v>
      </c>
      <c r="J6522" s="26" t="s">
        <v>700</v>
      </c>
    </row>
    <row r="6523" spans="1:10" ht="15.75" hidden="1" customHeight="1" x14ac:dyDescent="0.25">
      <c r="A6523" s="2" t="s">
        <v>853</v>
      </c>
      <c r="B6523" s="2" t="s">
        <v>854</v>
      </c>
      <c r="C6523" s="2">
        <v>2030</v>
      </c>
      <c r="D6523" s="2" t="s">
        <v>241</v>
      </c>
      <c r="E6523" s="2" t="s">
        <v>627</v>
      </c>
      <c r="F6523" s="2" t="s">
        <v>855</v>
      </c>
      <c r="G6523" s="2">
        <v>-50</v>
      </c>
      <c r="H6523" s="2">
        <v>1.0832734405993999E-3</v>
      </c>
      <c r="I6523" s="2">
        <v>1.2132662534713281E-3</v>
      </c>
      <c r="J6523" s="26" t="s">
        <v>700</v>
      </c>
    </row>
    <row r="6524" spans="1:10" ht="15.75" hidden="1" customHeight="1" x14ac:dyDescent="0.25">
      <c r="A6524" s="2" t="s">
        <v>853</v>
      </c>
      <c r="B6524" s="2" t="s">
        <v>854</v>
      </c>
      <c r="C6524" s="2">
        <v>2030</v>
      </c>
      <c r="D6524" s="2" t="s">
        <v>241</v>
      </c>
      <c r="E6524" s="2" t="s">
        <v>627</v>
      </c>
      <c r="F6524" s="2" t="s">
        <v>855</v>
      </c>
      <c r="G6524" s="2">
        <v>-49</v>
      </c>
      <c r="H6524" s="2">
        <v>1.1678943410516E-3</v>
      </c>
      <c r="I6524" s="2">
        <v>1.308041661977792E-3</v>
      </c>
      <c r="J6524" s="26" t="s">
        <v>700</v>
      </c>
    </row>
    <row r="6525" spans="1:10" ht="15.75" hidden="1" customHeight="1" x14ac:dyDescent="0.25">
      <c r="A6525" s="2" t="s">
        <v>853</v>
      </c>
      <c r="B6525" s="2" t="s">
        <v>854</v>
      </c>
      <c r="C6525" s="2">
        <v>2030</v>
      </c>
      <c r="D6525" s="2" t="s">
        <v>241</v>
      </c>
      <c r="E6525" s="2" t="s">
        <v>627</v>
      </c>
      <c r="F6525" s="2" t="s">
        <v>855</v>
      </c>
      <c r="G6525" s="2">
        <v>-48</v>
      </c>
      <c r="H6525" s="2">
        <v>1.7573133809492001E-3</v>
      </c>
      <c r="I6525" s="2">
        <v>1.9681909866631044E-3</v>
      </c>
      <c r="J6525" s="26" t="s">
        <v>700</v>
      </c>
    </row>
    <row r="6526" spans="1:10" ht="15.75" hidden="1" customHeight="1" x14ac:dyDescent="0.25">
      <c r="A6526" s="2" t="s">
        <v>853</v>
      </c>
      <c r="B6526" s="2" t="s">
        <v>854</v>
      </c>
      <c r="C6526" s="2">
        <v>2030</v>
      </c>
      <c r="D6526" s="2" t="s">
        <v>241</v>
      </c>
      <c r="E6526" s="2" t="s">
        <v>627</v>
      </c>
      <c r="F6526" s="2" t="s">
        <v>855</v>
      </c>
      <c r="G6526" s="2">
        <v>-46</v>
      </c>
      <c r="H6526" s="2">
        <v>2.6670437073334999E-3</v>
      </c>
      <c r="I6526" s="2">
        <v>2.9870889522135204E-3</v>
      </c>
      <c r="J6526" s="26" t="s">
        <v>700</v>
      </c>
    </row>
    <row r="6527" spans="1:10" ht="15.75" hidden="1" customHeight="1" x14ac:dyDescent="0.25">
      <c r="A6527" s="2" t="s">
        <v>853</v>
      </c>
      <c r="B6527" s="2" t="s">
        <v>854</v>
      </c>
      <c r="C6527" s="2">
        <v>2030</v>
      </c>
      <c r="D6527" s="2" t="s">
        <v>241</v>
      </c>
      <c r="E6527" s="2" t="s">
        <v>627</v>
      </c>
      <c r="F6527" s="2" t="s">
        <v>855</v>
      </c>
      <c r="G6527" s="2">
        <v>-45</v>
      </c>
      <c r="H6527" s="2">
        <v>5.8592431014400004E-4</v>
      </c>
      <c r="I6527" s="2">
        <v>6.5623522736128011E-4</v>
      </c>
      <c r="J6527" s="26" t="s">
        <v>700</v>
      </c>
    </row>
    <row r="6528" spans="1:10" ht="15.75" hidden="1" customHeight="1" x14ac:dyDescent="0.25">
      <c r="A6528" s="2" t="s">
        <v>853</v>
      </c>
      <c r="B6528" s="2" t="s">
        <v>854</v>
      </c>
      <c r="C6528" s="2">
        <v>2030</v>
      </c>
      <c r="D6528" s="2" t="s">
        <v>241</v>
      </c>
      <c r="E6528" s="2" t="s">
        <v>627</v>
      </c>
      <c r="F6528" s="2" t="s">
        <v>855</v>
      </c>
      <c r="G6528" s="2">
        <v>-44</v>
      </c>
      <c r="H6528" s="2">
        <v>2.0728569943457998E-3</v>
      </c>
      <c r="I6528" s="2">
        <v>2.3215998336672959E-3</v>
      </c>
      <c r="J6528" s="26" t="s">
        <v>700</v>
      </c>
    </row>
    <row r="6529" spans="1:10" ht="15.75" hidden="1" customHeight="1" x14ac:dyDescent="0.25">
      <c r="A6529" s="2" t="s">
        <v>853</v>
      </c>
      <c r="B6529" s="2" t="s">
        <v>854</v>
      </c>
      <c r="C6529" s="2">
        <v>2030</v>
      </c>
      <c r="D6529" s="2" t="s">
        <v>241</v>
      </c>
      <c r="E6529" s="2" t="s">
        <v>627</v>
      </c>
      <c r="F6529" s="2" t="s">
        <v>855</v>
      </c>
      <c r="G6529" s="2">
        <v>-42</v>
      </c>
      <c r="H6529" s="2">
        <v>2.2999848006293E-3</v>
      </c>
      <c r="I6529" s="2">
        <v>2.5759829767048161E-3</v>
      </c>
      <c r="J6529" s="26" t="s">
        <v>700</v>
      </c>
    </row>
    <row r="6530" spans="1:10" ht="15.75" hidden="1" customHeight="1" x14ac:dyDescent="0.25">
      <c r="A6530" s="2" t="s">
        <v>853</v>
      </c>
      <c r="B6530" s="2" t="s">
        <v>854</v>
      </c>
      <c r="C6530" s="2">
        <v>2030</v>
      </c>
      <c r="D6530" s="2" t="s">
        <v>241</v>
      </c>
      <c r="E6530" s="2" t="s">
        <v>627</v>
      </c>
      <c r="F6530" s="2" t="s">
        <v>855</v>
      </c>
      <c r="G6530" s="2">
        <v>-41</v>
      </c>
      <c r="H6530" s="2">
        <v>1.5254588797688001E-3</v>
      </c>
      <c r="I6530" s="2">
        <v>1.7085139453410561E-3</v>
      </c>
      <c r="J6530" s="26" t="s">
        <v>700</v>
      </c>
    </row>
    <row r="6531" spans="1:10" ht="15.75" hidden="1" customHeight="1" x14ac:dyDescent="0.25">
      <c r="A6531" s="2" t="s">
        <v>853</v>
      </c>
      <c r="B6531" s="2" t="s">
        <v>854</v>
      </c>
      <c r="C6531" s="2">
        <v>2030</v>
      </c>
      <c r="D6531" s="2" t="s">
        <v>241</v>
      </c>
      <c r="E6531" s="2" t="s">
        <v>627</v>
      </c>
      <c r="F6531" s="2" t="s">
        <v>855</v>
      </c>
      <c r="G6531" s="2">
        <v>-40</v>
      </c>
      <c r="H6531" s="2">
        <v>2.1396657684818001E-3</v>
      </c>
      <c r="I6531" s="2">
        <v>2.3964256606996163E-3</v>
      </c>
      <c r="J6531" s="26" t="s">
        <v>700</v>
      </c>
    </row>
    <row r="6532" spans="1:10" ht="15.75" hidden="1" customHeight="1" x14ac:dyDescent="0.25">
      <c r="A6532" s="2" t="s">
        <v>853</v>
      </c>
      <c r="B6532" s="2" t="s">
        <v>854</v>
      </c>
      <c r="C6532" s="2">
        <v>2030</v>
      </c>
      <c r="D6532" s="2" t="s">
        <v>241</v>
      </c>
      <c r="E6532" s="2" t="s">
        <v>627</v>
      </c>
      <c r="F6532" s="2" t="s">
        <v>855</v>
      </c>
      <c r="G6532" s="2">
        <v>-39</v>
      </c>
      <c r="H6532" s="2">
        <v>3.9125324692577002E-3</v>
      </c>
      <c r="I6532" s="2">
        <v>4.3820363655686246E-3</v>
      </c>
      <c r="J6532" s="26" t="s">
        <v>700</v>
      </c>
    </row>
    <row r="6533" spans="1:10" ht="15.75" hidden="1" customHeight="1" x14ac:dyDescent="0.25">
      <c r="A6533" s="2" t="s">
        <v>853</v>
      </c>
      <c r="B6533" s="2" t="s">
        <v>854</v>
      </c>
      <c r="C6533" s="2">
        <v>2030</v>
      </c>
      <c r="D6533" s="2" t="s">
        <v>241</v>
      </c>
      <c r="E6533" s="2" t="s">
        <v>627</v>
      </c>
      <c r="F6533" s="2" t="s">
        <v>855</v>
      </c>
      <c r="G6533" s="2">
        <v>-38</v>
      </c>
      <c r="H6533" s="2">
        <v>5.1951123168689998E-4</v>
      </c>
      <c r="I6533" s="2">
        <v>5.8185257948932805E-4</v>
      </c>
      <c r="J6533" s="26" t="s">
        <v>700</v>
      </c>
    </row>
    <row r="6534" spans="1:10" ht="15.75" hidden="1" customHeight="1" x14ac:dyDescent="0.25">
      <c r="A6534" s="2" t="s">
        <v>853</v>
      </c>
      <c r="B6534" s="2" t="s">
        <v>854</v>
      </c>
      <c r="C6534" s="2">
        <v>2030</v>
      </c>
      <c r="D6534" s="2" t="s">
        <v>241</v>
      </c>
      <c r="E6534" s="2" t="s">
        <v>627</v>
      </c>
      <c r="F6534" s="2" t="s">
        <v>855</v>
      </c>
      <c r="G6534" s="2">
        <v>-37</v>
      </c>
      <c r="H6534" s="2">
        <v>4.74781030789E-4</v>
      </c>
      <c r="I6534" s="2">
        <v>5.3175475448368002E-4</v>
      </c>
      <c r="J6534" s="26" t="s">
        <v>700</v>
      </c>
    </row>
    <row r="6535" spans="1:10" ht="15.75" hidden="1" customHeight="1" x14ac:dyDescent="0.25">
      <c r="A6535" s="2" t="s">
        <v>853</v>
      </c>
      <c r="B6535" s="2" t="s">
        <v>854</v>
      </c>
      <c r="C6535" s="2">
        <v>2030</v>
      </c>
      <c r="D6535" s="2" t="s">
        <v>241</v>
      </c>
      <c r="E6535" s="2" t="s">
        <v>627</v>
      </c>
      <c r="F6535" s="2" t="s">
        <v>855</v>
      </c>
      <c r="G6535" s="2">
        <v>-36</v>
      </c>
      <c r="H6535" s="2">
        <v>1.0183567646891E-3</v>
      </c>
      <c r="I6535" s="2">
        <v>1.1405595764517921E-3</v>
      </c>
      <c r="J6535" s="26" t="s">
        <v>700</v>
      </c>
    </row>
    <row r="6536" spans="1:10" ht="15.75" hidden="1" customHeight="1" x14ac:dyDescent="0.25">
      <c r="A6536" s="2" t="s">
        <v>853</v>
      </c>
      <c r="B6536" s="2" t="s">
        <v>854</v>
      </c>
      <c r="C6536" s="2">
        <v>2030</v>
      </c>
      <c r="D6536" s="2" t="s">
        <v>241</v>
      </c>
      <c r="E6536" s="2" t="s">
        <v>627</v>
      </c>
      <c r="F6536" s="2" t="s">
        <v>855</v>
      </c>
      <c r="G6536" s="2">
        <v>-35</v>
      </c>
      <c r="H6536" s="2">
        <v>1.3893787981941999E-3</v>
      </c>
      <c r="I6536" s="2">
        <v>1.556104253977504E-3</v>
      </c>
      <c r="J6536" s="26" t="s">
        <v>700</v>
      </c>
    </row>
    <row r="6537" spans="1:10" ht="15.75" hidden="1" customHeight="1" x14ac:dyDescent="0.25">
      <c r="A6537" s="2" t="s">
        <v>853</v>
      </c>
      <c r="B6537" s="2" t="s">
        <v>854</v>
      </c>
      <c r="C6537" s="2">
        <v>2030</v>
      </c>
      <c r="D6537" s="2" t="s">
        <v>241</v>
      </c>
      <c r="E6537" s="2" t="s">
        <v>627</v>
      </c>
      <c r="F6537" s="2" t="s">
        <v>855</v>
      </c>
      <c r="G6537" s="2">
        <v>-34</v>
      </c>
      <c r="H6537" s="2">
        <v>1.5223206137306999E-3</v>
      </c>
      <c r="I6537" s="2">
        <v>1.7049990873783841E-3</v>
      </c>
      <c r="J6537" s="26" t="s">
        <v>700</v>
      </c>
    </row>
    <row r="6538" spans="1:10" ht="15.75" hidden="1" customHeight="1" x14ac:dyDescent="0.25">
      <c r="A6538" s="2" t="s">
        <v>853</v>
      </c>
      <c r="B6538" s="2" t="s">
        <v>854</v>
      </c>
      <c r="C6538" s="2">
        <v>2030</v>
      </c>
      <c r="D6538" s="2" t="s">
        <v>241</v>
      </c>
      <c r="E6538" s="2" t="s">
        <v>627</v>
      </c>
      <c r="F6538" s="2" t="s">
        <v>855</v>
      </c>
      <c r="G6538" s="2">
        <v>-33</v>
      </c>
      <c r="H6538" s="2">
        <v>2.1674614399672001E-3</v>
      </c>
      <c r="I6538" s="2">
        <v>2.4275568127632642E-3</v>
      </c>
      <c r="J6538" s="26" t="s">
        <v>700</v>
      </c>
    </row>
    <row r="6539" spans="1:10" ht="15.75" hidden="1" customHeight="1" x14ac:dyDescent="0.25">
      <c r="A6539" s="2" t="s">
        <v>853</v>
      </c>
      <c r="B6539" s="2" t="s">
        <v>854</v>
      </c>
      <c r="C6539" s="2">
        <v>2030</v>
      </c>
      <c r="D6539" s="2" t="s">
        <v>241</v>
      </c>
      <c r="E6539" s="2" t="s">
        <v>627</v>
      </c>
      <c r="F6539" s="2" t="s">
        <v>855</v>
      </c>
      <c r="G6539" s="2">
        <v>-32</v>
      </c>
      <c r="H6539" s="2">
        <v>2.0165338646621002E-3</v>
      </c>
      <c r="I6539" s="2">
        <v>2.2585179284215526E-3</v>
      </c>
      <c r="J6539" s="26" t="s">
        <v>700</v>
      </c>
    </row>
    <row r="6540" spans="1:10" ht="15.75" hidden="1" customHeight="1" x14ac:dyDescent="0.25">
      <c r="A6540" s="2" t="s">
        <v>853</v>
      </c>
      <c r="B6540" s="2" t="s">
        <v>854</v>
      </c>
      <c r="C6540" s="2">
        <v>2030</v>
      </c>
      <c r="D6540" s="2" t="s">
        <v>241</v>
      </c>
      <c r="E6540" s="2" t="s">
        <v>627</v>
      </c>
      <c r="F6540" s="2" t="s">
        <v>855</v>
      </c>
      <c r="G6540" s="2">
        <v>-31</v>
      </c>
      <c r="H6540" s="2">
        <v>8.2295219181110005E-4</v>
      </c>
      <c r="I6540" s="2">
        <v>9.2170645482843219E-4</v>
      </c>
      <c r="J6540" s="26" t="s">
        <v>700</v>
      </c>
    </row>
    <row r="6541" spans="1:10" ht="15.75" hidden="1" customHeight="1" x14ac:dyDescent="0.25">
      <c r="A6541" s="2" t="s">
        <v>853</v>
      </c>
      <c r="B6541" s="2" t="s">
        <v>854</v>
      </c>
      <c r="C6541" s="2">
        <v>2030</v>
      </c>
      <c r="D6541" s="2" t="s">
        <v>241</v>
      </c>
      <c r="E6541" s="2" t="s">
        <v>627</v>
      </c>
      <c r="F6541" s="2" t="s">
        <v>855</v>
      </c>
      <c r="G6541" s="2">
        <v>-30</v>
      </c>
      <c r="H6541" s="2">
        <v>2.5962912477552999E-3</v>
      </c>
      <c r="I6541" s="2">
        <v>2.907846197485936E-3</v>
      </c>
      <c r="J6541" s="26" t="s">
        <v>700</v>
      </c>
    </row>
    <row r="6542" spans="1:10" ht="15.75" hidden="1" customHeight="1" x14ac:dyDescent="0.25">
      <c r="A6542" s="2" t="s">
        <v>853</v>
      </c>
      <c r="B6542" s="2" t="s">
        <v>854</v>
      </c>
      <c r="C6542" s="2">
        <v>2030</v>
      </c>
      <c r="D6542" s="2" t="s">
        <v>241</v>
      </c>
      <c r="E6542" s="2" t="s">
        <v>627</v>
      </c>
      <c r="F6542" s="2" t="s">
        <v>855</v>
      </c>
      <c r="G6542" s="2">
        <v>-29</v>
      </c>
      <c r="H6542" s="2">
        <v>5.346812540665E-4</v>
      </c>
      <c r="I6542" s="2">
        <v>5.9884300455448011E-4</v>
      </c>
      <c r="J6542" s="26" t="s">
        <v>700</v>
      </c>
    </row>
    <row r="6543" spans="1:10" ht="15.75" hidden="1" customHeight="1" x14ac:dyDescent="0.25">
      <c r="A6543" s="2" t="s">
        <v>853</v>
      </c>
      <c r="B6543" s="2" t="s">
        <v>854</v>
      </c>
      <c r="C6543" s="2">
        <v>2030</v>
      </c>
      <c r="D6543" s="2" t="s">
        <v>241</v>
      </c>
      <c r="E6543" s="2" t="s">
        <v>627</v>
      </c>
      <c r="F6543" s="2" t="s">
        <v>855</v>
      </c>
      <c r="G6543" s="2">
        <v>-28</v>
      </c>
      <c r="H6543" s="2">
        <v>7.2908977745099999E-4</v>
      </c>
      <c r="I6543" s="2">
        <v>8.165805507451201E-4</v>
      </c>
      <c r="J6543" s="26" t="s">
        <v>700</v>
      </c>
    </row>
    <row r="6544" spans="1:10" ht="15.75" hidden="1" customHeight="1" x14ac:dyDescent="0.25">
      <c r="A6544" s="2" t="s">
        <v>853</v>
      </c>
      <c r="B6544" s="2" t="s">
        <v>854</v>
      </c>
      <c r="C6544" s="2">
        <v>2030</v>
      </c>
      <c r="D6544" s="2" t="s">
        <v>241</v>
      </c>
      <c r="E6544" s="2" t="s">
        <v>627</v>
      </c>
      <c r="F6544" s="2" t="s">
        <v>855</v>
      </c>
      <c r="G6544" s="2">
        <v>-27</v>
      </c>
      <c r="H6544" s="2">
        <v>1.4189796638674999E-3</v>
      </c>
      <c r="I6544" s="2">
        <v>1.5892572235316001E-3</v>
      </c>
      <c r="J6544" s="26" t="s">
        <v>700</v>
      </c>
    </row>
    <row r="6545" spans="1:10" ht="15.75" hidden="1" customHeight="1" x14ac:dyDescent="0.25">
      <c r="A6545" s="2" t="s">
        <v>853</v>
      </c>
      <c r="B6545" s="2" t="s">
        <v>854</v>
      </c>
      <c r="C6545" s="2">
        <v>2030</v>
      </c>
      <c r="D6545" s="2" t="s">
        <v>241</v>
      </c>
      <c r="E6545" s="2" t="s">
        <v>627</v>
      </c>
      <c r="F6545" s="2" t="s">
        <v>855</v>
      </c>
      <c r="G6545" s="2">
        <v>-26</v>
      </c>
      <c r="H6545" s="2">
        <v>2.1197654423304002E-3</v>
      </c>
      <c r="I6545" s="2">
        <v>2.3741372954100485E-3</v>
      </c>
      <c r="J6545" s="26" t="s">
        <v>700</v>
      </c>
    </row>
    <row r="6546" spans="1:10" ht="15.75" hidden="1" customHeight="1" x14ac:dyDescent="0.25">
      <c r="A6546" s="2" t="s">
        <v>853</v>
      </c>
      <c r="B6546" s="2" t="s">
        <v>854</v>
      </c>
      <c r="C6546" s="2">
        <v>2030</v>
      </c>
      <c r="D6546" s="2" t="s">
        <v>241</v>
      </c>
      <c r="E6546" s="2" t="s">
        <v>627</v>
      </c>
      <c r="F6546" s="2" t="s">
        <v>855</v>
      </c>
      <c r="G6546" s="2">
        <v>-25</v>
      </c>
      <c r="H6546" s="2">
        <v>2.6632509194314501E-2</v>
      </c>
      <c r="I6546" s="2">
        <v>2.9828410297632245E-2</v>
      </c>
      <c r="J6546" s="26" t="s">
        <v>700</v>
      </c>
    </row>
    <row r="6547" spans="1:10" ht="15.75" hidden="1" customHeight="1" x14ac:dyDescent="0.25">
      <c r="A6547" s="2" t="s">
        <v>853</v>
      </c>
      <c r="B6547" s="2" t="s">
        <v>854</v>
      </c>
      <c r="C6547" s="2">
        <v>2030</v>
      </c>
      <c r="D6547" s="2" t="s">
        <v>241</v>
      </c>
      <c r="E6547" s="2" t="s">
        <v>627</v>
      </c>
      <c r="F6547" s="2" t="s">
        <v>855</v>
      </c>
      <c r="G6547" s="2">
        <v>-24</v>
      </c>
      <c r="H6547" s="2">
        <v>1.47607605904341E-2</v>
      </c>
      <c r="I6547" s="2">
        <v>1.6532051861286194E-2</v>
      </c>
      <c r="J6547" s="26" t="s">
        <v>700</v>
      </c>
    </row>
    <row r="6548" spans="1:10" ht="15.75" hidden="1" customHeight="1" x14ac:dyDescent="0.25">
      <c r="A6548" s="2" t="s">
        <v>853</v>
      </c>
      <c r="B6548" s="2" t="s">
        <v>854</v>
      </c>
      <c r="C6548" s="2">
        <v>2030</v>
      </c>
      <c r="D6548" s="2" t="s">
        <v>241</v>
      </c>
      <c r="E6548" s="2" t="s">
        <v>627</v>
      </c>
      <c r="F6548" s="2" t="s">
        <v>855</v>
      </c>
      <c r="G6548" s="2">
        <v>-21</v>
      </c>
      <c r="H6548" s="2">
        <v>1.9315500743687201E-2</v>
      </c>
      <c r="I6548" s="2">
        <v>2.1633360832929667E-2</v>
      </c>
      <c r="J6548" s="26" t="s">
        <v>700</v>
      </c>
    </row>
    <row r="6549" spans="1:10" ht="15.75" hidden="1" customHeight="1" x14ac:dyDescent="0.25">
      <c r="A6549" s="2" t="s">
        <v>853</v>
      </c>
      <c r="B6549" s="2" t="s">
        <v>854</v>
      </c>
      <c r="C6549" s="2">
        <v>2030</v>
      </c>
      <c r="D6549" s="2" t="s">
        <v>241</v>
      </c>
      <c r="E6549" s="2" t="s">
        <v>627</v>
      </c>
      <c r="F6549" s="2" t="s">
        <v>855</v>
      </c>
      <c r="G6549" s="2">
        <v>-19</v>
      </c>
      <c r="H6549" s="2">
        <v>8.2672490098048002E-3</v>
      </c>
      <c r="I6549" s="2">
        <v>9.2593188909813762E-3</v>
      </c>
      <c r="J6549" s="26" t="s">
        <v>700</v>
      </c>
    </row>
    <row r="6550" spans="1:10" ht="15.75" hidden="1" customHeight="1" x14ac:dyDescent="0.25">
      <c r="A6550" s="2" t="s">
        <v>853</v>
      </c>
      <c r="B6550" s="2" t="s">
        <v>854</v>
      </c>
      <c r="C6550" s="2">
        <v>2030</v>
      </c>
      <c r="D6550" s="2" t="s">
        <v>241</v>
      </c>
      <c r="E6550" s="2" t="s">
        <v>627</v>
      </c>
      <c r="F6550" s="2" t="s">
        <v>855</v>
      </c>
      <c r="G6550" s="2">
        <v>-18</v>
      </c>
      <c r="H6550" s="2">
        <v>1.4727178495377001E-3</v>
      </c>
      <c r="I6550" s="2">
        <v>1.6494439914822242E-3</v>
      </c>
      <c r="J6550" s="26" t="s">
        <v>700</v>
      </c>
    </row>
    <row r="6551" spans="1:10" ht="15.75" hidden="1" customHeight="1" x14ac:dyDescent="0.25">
      <c r="A6551" s="2" t="s">
        <v>853</v>
      </c>
      <c r="B6551" s="2" t="s">
        <v>854</v>
      </c>
      <c r="C6551" s="2">
        <v>2030</v>
      </c>
      <c r="D6551" s="2" t="s">
        <v>241</v>
      </c>
      <c r="E6551" s="2" t="s">
        <v>627</v>
      </c>
      <c r="F6551" s="2" t="s">
        <v>855</v>
      </c>
      <c r="G6551" s="2">
        <v>-17</v>
      </c>
      <c r="H6551" s="2">
        <v>2.1216109162196998E-3</v>
      </c>
      <c r="I6551" s="2">
        <v>2.376204226166064E-3</v>
      </c>
      <c r="J6551" s="26" t="s">
        <v>700</v>
      </c>
    </row>
    <row r="6552" spans="1:10" ht="15.75" hidden="1" customHeight="1" x14ac:dyDescent="0.25">
      <c r="A6552" s="2" t="s">
        <v>853</v>
      </c>
      <c r="B6552" s="2" t="s">
        <v>854</v>
      </c>
      <c r="C6552" s="2">
        <v>2030</v>
      </c>
      <c r="D6552" s="2" t="s">
        <v>241</v>
      </c>
      <c r="E6552" s="2" t="s">
        <v>627</v>
      </c>
      <c r="F6552" s="2" t="s">
        <v>855</v>
      </c>
      <c r="G6552" s="2">
        <v>-16</v>
      </c>
      <c r="H6552" s="2">
        <v>1.3599596451968E-2</v>
      </c>
      <c r="I6552" s="2">
        <v>1.5231548026204161E-2</v>
      </c>
      <c r="J6552" s="26" t="s">
        <v>700</v>
      </c>
    </row>
    <row r="6553" spans="1:10" ht="15.75" hidden="1" customHeight="1" x14ac:dyDescent="0.25">
      <c r="A6553" s="2" t="s">
        <v>853</v>
      </c>
      <c r="B6553" s="2" t="s">
        <v>854</v>
      </c>
      <c r="C6553" s="2">
        <v>2030</v>
      </c>
      <c r="D6553" s="2" t="s">
        <v>241</v>
      </c>
      <c r="E6553" s="2" t="s">
        <v>627</v>
      </c>
      <c r="F6553" s="2" t="s">
        <v>855</v>
      </c>
      <c r="G6553" s="2">
        <v>-15</v>
      </c>
      <c r="H6553" s="2">
        <v>6.2881390331312997E-3</v>
      </c>
      <c r="I6553" s="2">
        <v>7.0427157171070566E-3</v>
      </c>
      <c r="J6553" s="26" t="s">
        <v>700</v>
      </c>
    </row>
    <row r="6554" spans="1:10" ht="15.75" hidden="1" customHeight="1" x14ac:dyDescent="0.25">
      <c r="A6554" s="2" t="s">
        <v>853</v>
      </c>
      <c r="B6554" s="2" t="s">
        <v>854</v>
      </c>
      <c r="C6554" s="2">
        <v>2030</v>
      </c>
      <c r="D6554" s="2" t="s">
        <v>241</v>
      </c>
      <c r="E6554" s="2" t="s">
        <v>627</v>
      </c>
      <c r="F6554" s="2" t="s">
        <v>855</v>
      </c>
      <c r="G6554" s="2">
        <v>-14</v>
      </c>
      <c r="H6554" s="2">
        <v>2.5631236378103502E-2</v>
      </c>
      <c r="I6554" s="2">
        <v>2.8706984743475925E-2</v>
      </c>
      <c r="J6554" s="26" t="s">
        <v>700</v>
      </c>
    </row>
    <row r="6555" spans="1:10" ht="15.75" hidden="1" customHeight="1" x14ac:dyDescent="0.25">
      <c r="A6555" s="2" t="s">
        <v>853</v>
      </c>
      <c r="B6555" s="2" t="s">
        <v>854</v>
      </c>
      <c r="C6555" s="2">
        <v>2030</v>
      </c>
      <c r="D6555" s="2" t="s">
        <v>241</v>
      </c>
      <c r="E6555" s="2" t="s">
        <v>627</v>
      </c>
      <c r="F6555" s="2" t="s">
        <v>855</v>
      </c>
      <c r="G6555" s="2">
        <v>-13</v>
      </c>
      <c r="H6555" s="2">
        <v>4.1736382991079999E-4</v>
      </c>
      <c r="I6555" s="2">
        <v>4.6744748950009601E-4</v>
      </c>
      <c r="J6555" s="26" t="s">
        <v>700</v>
      </c>
    </row>
    <row r="6556" spans="1:10" ht="15.75" hidden="1" customHeight="1" x14ac:dyDescent="0.25">
      <c r="A6556" s="2" t="s">
        <v>853</v>
      </c>
      <c r="B6556" s="2" t="s">
        <v>854</v>
      </c>
      <c r="C6556" s="2">
        <v>2030</v>
      </c>
      <c r="D6556" s="2" t="s">
        <v>241</v>
      </c>
      <c r="E6556" s="2" t="s">
        <v>627</v>
      </c>
      <c r="F6556" s="2" t="s">
        <v>855</v>
      </c>
      <c r="G6556" s="2">
        <v>-12</v>
      </c>
      <c r="H6556" s="2">
        <v>1.0332519654184601E-2</v>
      </c>
      <c r="I6556" s="2">
        <v>1.1572422012686753E-2</v>
      </c>
      <c r="J6556" s="26" t="s">
        <v>700</v>
      </c>
    </row>
    <row r="6557" spans="1:10" ht="15.75" hidden="1" customHeight="1" x14ac:dyDescent="0.25">
      <c r="A6557" s="2" t="s">
        <v>853</v>
      </c>
      <c r="B6557" s="2" t="s">
        <v>854</v>
      </c>
      <c r="C6557" s="2">
        <v>2030</v>
      </c>
      <c r="D6557" s="2" t="s">
        <v>241</v>
      </c>
      <c r="E6557" s="2" t="s">
        <v>627</v>
      </c>
      <c r="F6557" s="2" t="s">
        <v>855</v>
      </c>
      <c r="G6557" s="2">
        <v>-11</v>
      </c>
      <c r="H6557" s="2">
        <v>4.4855582527816001E-3</v>
      </c>
      <c r="I6557" s="2">
        <v>5.0238252431153924E-3</v>
      </c>
      <c r="J6557" s="26" t="s">
        <v>700</v>
      </c>
    </row>
    <row r="6558" spans="1:10" ht="15.75" hidden="1" customHeight="1" x14ac:dyDescent="0.25">
      <c r="A6558" s="2" t="s">
        <v>853</v>
      </c>
      <c r="B6558" s="2" t="s">
        <v>854</v>
      </c>
      <c r="C6558" s="2">
        <v>2030</v>
      </c>
      <c r="D6558" s="2" t="s">
        <v>241</v>
      </c>
      <c r="E6558" s="2" t="s">
        <v>627</v>
      </c>
      <c r="F6558" s="2" t="s">
        <v>855</v>
      </c>
      <c r="G6558" s="2">
        <v>-10</v>
      </c>
      <c r="H6558" s="2">
        <v>4.4033261947334004E-3</v>
      </c>
      <c r="I6558" s="2">
        <v>4.9317253381014085E-3</v>
      </c>
      <c r="J6558" s="26" t="s">
        <v>700</v>
      </c>
    </row>
    <row r="6559" spans="1:10" ht="15.75" hidden="1" customHeight="1" x14ac:dyDescent="0.25">
      <c r="A6559" s="2" t="s">
        <v>853</v>
      </c>
      <c r="B6559" s="2" t="s">
        <v>854</v>
      </c>
      <c r="C6559" s="2">
        <v>2030</v>
      </c>
      <c r="D6559" s="2" t="s">
        <v>241</v>
      </c>
      <c r="E6559" s="2" t="s">
        <v>627</v>
      </c>
      <c r="F6559" s="2" t="s">
        <v>855</v>
      </c>
      <c r="G6559" s="2">
        <v>-9</v>
      </c>
      <c r="H6559" s="2">
        <v>1.30678480491042E-2</v>
      </c>
      <c r="I6559" s="2">
        <v>1.4635989814996706E-2</v>
      </c>
      <c r="J6559" s="26" t="s">
        <v>700</v>
      </c>
    </row>
    <row r="6560" spans="1:10" ht="15.75" hidden="1" customHeight="1" x14ac:dyDescent="0.25">
      <c r="A6560" s="2" t="s">
        <v>853</v>
      </c>
      <c r="B6560" s="2" t="s">
        <v>854</v>
      </c>
      <c r="C6560" s="2">
        <v>2030</v>
      </c>
      <c r="D6560" s="2" t="s">
        <v>241</v>
      </c>
      <c r="E6560" s="2" t="s">
        <v>627</v>
      </c>
      <c r="F6560" s="2" t="s">
        <v>855</v>
      </c>
      <c r="G6560" s="2">
        <v>-8</v>
      </c>
      <c r="H6560" s="2">
        <v>5.4899253300390999E-3</v>
      </c>
      <c r="I6560" s="2">
        <v>6.1487163696437924E-3</v>
      </c>
      <c r="J6560" s="26" t="s">
        <v>700</v>
      </c>
    </row>
    <row r="6561" spans="1:10" ht="15.75" hidden="1" customHeight="1" x14ac:dyDescent="0.25">
      <c r="A6561" s="2" t="s">
        <v>853</v>
      </c>
      <c r="B6561" s="2" t="s">
        <v>854</v>
      </c>
      <c r="C6561" s="2">
        <v>2030</v>
      </c>
      <c r="D6561" s="2" t="s">
        <v>241</v>
      </c>
      <c r="E6561" s="2" t="s">
        <v>627</v>
      </c>
      <c r="F6561" s="2" t="s">
        <v>855</v>
      </c>
      <c r="G6561" s="2">
        <v>-7</v>
      </c>
      <c r="H6561" s="2">
        <v>5.8390340709593E-3</v>
      </c>
      <c r="I6561" s="2">
        <v>6.5397181594744162E-3</v>
      </c>
      <c r="J6561" s="26" t="s">
        <v>700</v>
      </c>
    </row>
    <row r="6562" spans="1:10" ht="15.75" hidden="1" customHeight="1" x14ac:dyDescent="0.25">
      <c r="A6562" s="2" t="s">
        <v>853</v>
      </c>
      <c r="B6562" s="2" t="s">
        <v>854</v>
      </c>
      <c r="C6562" s="2">
        <v>2030</v>
      </c>
      <c r="D6562" s="2" t="s">
        <v>241</v>
      </c>
      <c r="E6562" s="2" t="s">
        <v>627</v>
      </c>
      <c r="F6562" s="2" t="s">
        <v>855</v>
      </c>
      <c r="G6562" s="2">
        <v>-6</v>
      </c>
      <c r="H6562" s="2">
        <v>4.9184714443982003E-3</v>
      </c>
      <c r="I6562" s="2">
        <v>5.508688017725985E-3</v>
      </c>
      <c r="J6562" s="26" t="s">
        <v>700</v>
      </c>
    </row>
    <row r="6563" spans="1:10" ht="15.75" hidden="1" customHeight="1" x14ac:dyDescent="0.25">
      <c r="A6563" s="2" t="s">
        <v>853</v>
      </c>
      <c r="B6563" s="2" t="s">
        <v>854</v>
      </c>
      <c r="C6563" s="2">
        <v>2030</v>
      </c>
      <c r="D6563" s="2" t="s">
        <v>241</v>
      </c>
      <c r="E6563" s="2" t="s">
        <v>627</v>
      </c>
      <c r="F6563" s="2" t="s">
        <v>855</v>
      </c>
      <c r="G6563" s="2">
        <v>-5</v>
      </c>
      <c r="H6563" s="2">
        <v>2.9345080256462002E-3</v>
      </c>
      <c r="I6563" s="2">
        <v>3.2866489887237445E-3</v>
      </c>
      <c r="J6563" s="26" t="s">
        <v>700</v>
      </c>
    </row>
    <row r="6564" spans="1:10" ht="15.75" hidden="1" customHeight="1" x14ac:dyDescent="0.25">
      <c r="A6564" s="2" t="s">
        <v>853</v>
      </c>
      <c r="B6564" s="2" t="s">
        <v>854</v>
      </c>
      <c r="C6564" s="2">
        <v>2030</v>
      </c>
      <c r="D6564" s="2" t="s">
        <v>241</v>
      </c>
      <c r="E6564" s="2" t="s">
        <v>627</v>
      </c>
      <c r="F6564" s="2" t="s">
        <v>855</v>
      </c>
      <c r="G6564" s="2">
        <v>-4</v>
      </c>
      <c r="H6564" s="2">
        <v>1.08535981271416E-2</v>
      </c>
      <c r="I6564" s="2">
        <v>1.2156029902398594E-2</v>
      </c>
      <c r="J6564" s="26" t="s">
        <v>700</v>
      </c>
    </row>
    <row r="6565" spans="1:10" ht="15.75" hidden="1" customHeight="1" x14ac:dyDescent="0.25">
      <c r="A6565" s="2" t="s">
        <v>853</v>
      </c>
      <c r="B6565" s="2" t="s">
        <v>854</v>
      </c>
      <c r="C6565" s="2">
        <v>2030</v>
      </c>
      <c r="D6565" s="2" t="s">
        <v>241</v>
      </c>
      <c r="E6565" s="2" t="s">
        <v>627</v>
      </c>
      <c r="F6565" s="2" t="s">
        <v>855</v>
      </c>
      <c r="G6565" s="2">
        <v>-2</v>
      </c>
      <c r="H6565" s="2">
        <v>8.0351505894214002E-3</v>
      </c>
      <c r="I6565" s="2">
        <v>8.9993686601519685E-3</v>
      </c>
      <c r="J6565" s="26" t="s">
        <v>700</v>
      </c>
    </row>
    <row r="6566" spans="1:10" ht="15.75" hidden="1" customHeight="1" x14ac:dyDescent="0.25">
      <c r="A6566" s="2" t="s">
        <v>853</v>
      </c>
      <c r="B6566" s="2" t="s">
        <v>854</v>
      </c>
      <c r="C6566" s="2">
        <v>2030</v>
      </c>
      <c r="D6566" s="2" t="s">
        <v>241</v>
      </c>
      <c r="E6566" s="2" t="s">
        <v>627</v>
      </c>
      <c r="F6566" s="2" t="s">
        <v>856</v>
      </c>
      <c r="G6566" s="2">
        <v>-1</v>
      </c>
      <c r="H6566" s="2">
        <v>9.782762499526E-4</v>
      </c>
      <c r="I6566" s="2">
        <v>1.095669399946912E-3</v>
      </c>
      <c r="J6566" s="26" t="s">
        <v>700</v>
      </c>
    </row>
    <row r="6567" spans="1:10" ht="15.75" hidden="1" customHeight="1" x14ac:dyDescent="0.25">
      <c r="A6567" s="2" t="s">
        <v>853</v>
      </c>
      <c r="B6567" s="2" t="s">
        <v>854</v>
      </c>
      <c r="C6567" s="2">
        <v>2030</v>
      </c>
      <c r="D6567" s="2" t="s">
        <v>241</v>
      </c>
      <c r="E6567" s="2" t="s">
        <v>627</v>
      </c>
      <c r="F6567" s="2" t="s">
        <v>855</v>
      </c>
      <c r="G6567" s="2">
        <v>-1</v>
      </c>
      <c r="H6567" s="2">
        <v>3.0350957531481999E-3</v>
      </c>
      <c r="I6567" s="2">
        <v>3.3993072435259844E-3</v>
      </c>
      <c r="J6567" s="26" t="s">
        <v>700</v>
      </c>
    </row>
    <row r="6568" spans="1:10" ht="15.75" hidden="1" customHeight="1" x14ac:dyDescent="0.25">
      <c r="A6568" s="2" t="s">
        <v>853</v>
      </c>
      <c r="B6568" s="2" t="s">
        <v>854</v>
      </c>
      <c r="C6568" s="2">
        <v>2030</v>
      </c>
      <c r="D6568" s="2" t="s">
        <v>241</v>
      </c>
      <c r="E6568" s="2" t="s">
        <v>627</v>
      </c>
      <c r="F6568" s="2" t="s">
        <v>856</v>
      </c>
      <c r="G6568" s="2">
        <v>0</v>
      </c>
      <c r="H6568" s="2">
        <v>5.8278407668695001E-3</v>
      </c>
      <c r="I6568" s="2">
        <v>6.5271816588938405E-3</v>
      </c>
      <c r="J6568" s="26" t="s">
        <v>700</v>
      </c>
    </row>
    <row r="6569" spans="1:10" ht="15.75" hidden="1" customHeight="1" x14ac:dyDescent="0.25">
      <c r="A6569" s="2" t="s">
        <v>853</v>
      </c>
      <c r="B6569" s="2" t="s">
        <v>854</v>
      </c>
      <c r="C6569" s="2">
        <v>2030</v>
      </c>
      <c r="D6569" s="2" t="s">
        <v>241</v>
      </c>
      <c r="E6569" s="2" t="s">
        <v>627</v>
      </c>
      <c r="F6569" s="2" t="s">
        <v>855</v>
      </c>
      <c r="G6569" s="2">
        <v>0</v>
      </c>
      <c r="H6569" s="2">
        <v>9.4723014626649997E-4</v>
      </c>
      <c r="I6569" s="2">
        <v>1.0608977638184801E-3</v>
      </c>
      <c r="J6569" s="26" t="s">
        <v>700</v>
      </c>
    </row>
    <row r="6570" spans="1:10" ht="15.75" hidden="1" customHeight="1" x14ac:dyDescent="0.25">
      <c r="A6570" s="2" t="s">
        <v>853</v>
      </c>
      <c r="B6570" s="2" t="s">
        <v>854</v>
      </c>
      <c r="C6570" s="2">
        <v>2030</v>
      </c>
      <c r="D6570" s="2" t="s">
        <v>241</v>
      </c>
      <c r="E6570" s="2" t="s">
        <v>627</v>
      </c>
      <c r="F6570" s="2" t="s">
        <v>855</v>
      </c>
      <c r="G6570" s="2">
        <v>1</v>
      </c>
      <c r="H6570" s="2">
        <v>8.5655663860959995E-4</v>
      </c>
      <c r="I6570" s="2">
        <v>9.5934343524275208E-4</v>
      </c>
      <c r="J6570" s="26" t="s">
        <v>700</v>
      </c>
    </row>
    <row r="6571" spans="1:10" ht="15.75" hidden="1" customHeight="1" x14ac:dyDescent="0.25">
      <c r="A6571" s="2" t="s">
        <v>853</v>
      </c>
      <c r="B6571" s="2" t="s">
        <v>854</v>
      </c>
      <c r="C6571" s="2">
        <v>2030</v>
      </c>
      <c r="D6571" s="2" t="s">
        <v>241</v>
      </c>
      <c r="E6571" s="2" t="s">
        <v>627</v>
      </c>
      <c r="F6571" s="2" t="s">
        <v>856</v>
      </c>
      <c r="G6571" s="2">
        <v>1</v>
      </c>
      <c r="H6571" s="2">
        <v>1.26282211858779E-2</v>
      </c>
      <c r="I6571" s="2">
        <v>1.4143607728183249E-2</v>
      </c>
      <c r="J6571" s="26" t="s">
        <v>700</v>
      </c>
    </row>
    <row r="6572" spans="1:10" ht="15.75" hidden="1" customHeight="1" x14ac:dyDescent="0.25">
      <c r="A6572" s="2" t="s">
        <v>853</v>
      </c>
      <c r="B6572" s="2" t="s">
        <v>854</v>
      </c>
      <c r="C6572" s="2">
        <v>2030</v>
      </c>
      <c r="D6572" s="2" t="s">
        <v>241</v>
      </c>
      <c r="E6572" s="2" t="s">
        <v>627</v>
      </c>
      <c r="F6572" s="2" t="s">
        <v>857</v>
      </c>
      <c r="G6572" s="2">
        <v>1</v>
      </c>
      <c r="H6572" s="2">
        <v>1.7352369613945001E-3</v>
      </c>
      <c r="I6572" s="2">
        <v>1.9434653967618403E-3</v>
      </c>
      <c r="J6572" s="26" t="s">
        <v>700</v>
      </c>
    </row>
    <row r="6573" spans="1:10" ht="15.75" hidden="1" customHeight="1" x14ac:dyDescent="0.25">
      <c r="A6573" s="2" t="s">
        <v>853</v>
      </c>
      <c r="B6573" s="2" t="s">
        <v>854</v>
      </c>
      <c r="C6573" s="2">
        <v>2030</v>
      </c>
      <c r="D6573" s="2" t="s">
        <v>241</v>
      </c>
      <c r="E6573" s="2" t="s">
        <v>627</v>
      </c>
      <c r="F6573" s="2" t="s">
        <v>857</v>
      </c>
      <c r="G6573" s="2">
        <v>2</v>
      </c>
      <c r="H6573" s="2">
        <v>5.0375168211757998E-3</v>
      </c>
      <c r="I6573" s="2">
        <v>5.6420188397168962E-3</v>
      </c>
      <c r="J6573" s="26" t="s">
        <v>700</v>
      </c>
    </row>
    <row r="6574" spans="1:10" ht="15.75" hidden="1" customHeight="1" x14ac:dyDescent="0.25">
      <c r="A6574" s="2" t="s">
        <v>853</v>
      </c>
      <c r="B6574" s="2" t="s">
        <v>854</v>
      </c>
      <c r="C6574" s="2">
        <v>2030</v>
      </c>
      <c r="D6574" s="2" t="s">
        <v>241</v>
      </c>
      <c r="E6574" s="2" t="s">
        <v>627</v>
      </c>
      <c r="F6574" s="2" t="s">
        <v>856</v>
      </c>
      <c r="G6574" s="2">
        <v>2</v>
      </c>
      <c r="H6574" s="2">
        <v>2.4907874612836198E-2</v>
      </c>
      <c r="I6574" s="2">
        <v>2.7896819566376546E-2</v>
      </c>
      <c r="J6574" s="26" t="s">
        <v>700</v>
      </c>
    </row>
    <row r="6575" spans="1:10" ht="15.75" hidden="1" customHeight="1" x14ac:dyDescent="0.25">
      <c r="A6575" s="2" t="s">
        <v>853</v>
      </c>
      <c r="B6575" s="2" t="s">
        <v>854</v>
      </c>
      <c r="C6575" s="2">
        <v>2030</v>
      </c>
      <c r="D6575" s="2" t="s">
        <v>241</v>
      </c>
      <c r="E6575" s="2" t="s">
        <v>627</v>
      </c>
      <c r="F6575" s="2" t="s">
        <v>859</v>
      </c>
      <c r="G6575" s="2">
        <v>3</v>
      </c>
      <c r="H6575" s="2">
        <v>4.9047311767935996E-3</v>
      </c>
      <c r="I6575" s="2">
        <v>5.4932989180088319E-3</v>
      </c>
      <c r="J6575" s="26" t="s">
        <v>700</v>
      </c>
    </row>
    <row r="6576" spans="1:10" ht="15.75" hidden="1" customHeight="1" x14ac:dyDescent="0.25">
      <c r="A6576" s="2" t="s">
        <v>853</v>
      </c>
      <c r="B6576" s="2" t="s">
        <v>854</v>
      </c>
      <c r="C6576" s="2">
        <v>2030</v>
      </c>
      <c r="D6576" s="2" t="s">
        <v>241</v>
      </c>
      <c r="E6576" s="2" t="s">
        <v>627</v>
      </c>
      <c r="F6576" s="2" t="s">
        <v>856</v>
      </c>
      <c r="G6576" s="2">
        <v>3</v>
      </c>
      <c r="H6576" s="2">
        <v>1.6657514293910901E-2</v>
      </c>
      <c r="I6576" s="2">
        <v>1.8656416009180211E-2</v>
      </c>
      <c r="J6576" s="26" t="s">
        <v>700</v>
      </c>
    </row>
    <row r="6577" spans="1:10" ht="15.75" hidden="1" customHeight="1" x14ac:dyDescent="0.25">
      <c r="A6577" s="2" t="s">
        <v>853</v>
      </c>
      <c r="B6577" s="2" t="s">
        <v>854</v>
      </c>
      <c r="C6577" s="2">
        <v>2030</v>
      </c>
      <c r="D6577" s="2" t="s">
        <v>241</v>
      </c>
      <c r="E6577" s="2" t="s">
        <v>627</v>
      </c>
      <c r="F6577" s="2" t="s">
        <v>857</v>
      </c>
      <c r="G6577" s="2">
        <v>3</v>
      </c>
      <c r="H6577" s="2">
        <v>8.6625262629240994E-3</v>
      </c>
      <c r="I6577" s="2">
        <v>9.7020294144749917E-3</v>
      </c>
      <c r="J6577" s="26" t="s">
        <v>700</v>
      </c>
    </row>
    <row r="6578" spans="1:10" ht="15.75" hidden="1" customHeight="1" x14ac:dyDescent="0.25">
      <c r="A6578" s="2" t="s">
        <v>853</v>
      </c>
      <c r="B6578" s="2" t="s">
        <v>854</v>
      </c>
      <c r="C6578" s="2">
        <v>2030</v>
      </c>
      <c r="D6578" s="2" t="s">
        <v>241</v>
      </c>
      <c r="E6578" s="2" t="s">
        <v>627</v>
      </c>
      <c r="F6578" s="2" t="s">
        <v>860</v>
      </c>
      <c r="G6578" s="2">
        <v>3</v>
      </c>
      <c r="H6578" s="2">
        <v>0.44640438538044602</v>
      </c>
      <c r="I6578" s="2">
        <v>0.49997291162609958</v>
      </c>
      <c r="J6578" s="26" t="s">
        <v>701</v>
      </c>
    </row>
    <row r="6579" spans="1:10" ht="15.75" hidden="1" customHeight="1" x14ac:dyDescent="0.25">
      <c r="A6579" s="2" t="s">
        <v>853</v>
      </c>
      <c r="B6579" s="2" t="s">
        <v>854</v>
      </c>
      <c r="C6579" s="2">
        <v>2030</v>
      </c>
      <c r="D6579" s="2" t="s">
        <v>241</v>
      </c>
      <c r="E6579" s="2" t="s">
        <v>627</v>
      </c>
      <c r="F6579" s="2" t="s">
        <v>858</v>
      </c>
      <c r="G6579" s="2">
        <v>3</v>
      </c>
      <c r="H6579" s="2">
        <v>2.0822843536734598E-2</v>
      </c>
      <c r="I6579" s="2">
        <v>2.3321584761142752E-2</v>
      </c>
      <c r="J6579" s="26" t="s">
        <v>700</v>
      </c>
    </row>
    <row r="6580" spans="1:10" ht="15.75" hidden="1" customHeight="1" x14ac:dyDescent="0.25">
      <c r="A6580" s="2" t="s">
        <v>853</v>
      </c>
      <c r="B6580" s="2" t="s">
        <v>854</v>
      </c>
      <c r="C6580" s="2">
        <v>2030</v>
      </c>
      <c r="D6580" s="2" t="s">
        <v>241</v>
      </c>
      <c r="E6580" s="2" t="s">
        <v>627</v>
      </c>
      <c r="F6580" s="2" t="s">
        <v>856</v>
      </c>
      <c r="G6580" s="2">
        <v>4</v>
      </c>
      <c r="H6580" s="2">
        <v>1.06266530056018E-2</v>
      </c>
      <c r="I6580" s="2">
        <v>1.1901851366274018E-2</v>
      </c>
      <c r="J6580" s="26" t="s">
        <v>700</v>
      </c>
    </row>
    <row r="6581" spans="1:10" ht="15.75" hidden="1" customHeight="1" x14ac:dyDescent="0.25">
      <c r="A6581" s="2" t="s">
        <v>853</v>
      </c>
      <c r="B6581" s="2" t="s">
        <v>854</v>
      </c>
      <c r="C6581" s="2">
        <v>2030</v>
      </c>
      <c r="D6581" s="2" t="s">
        <v>241</v>
      </c>
      <c r="E6581" s="2" t="s">
        <v>627</v>
      </c>
      <c r="F6581" s="2" t="s">
        <v>855</v>
      </c>
      <c r="G6581" s="2">
        <v>4</v>
      </c>
      <c r="H6581" s="2">
        <v>1.4378988416865E-3</v>
      </c>
      <c r="I6581" s="2">
        <v>1.6104467026888801E-3</v>
      </c>
      <c r="J6581" s="26" t="s">
        <v>700</v>
      </c>
    </row>
    <row r="6582" spans="1:10" ht="15.75" hidden="1" customHeight="1" x14ac:dyDescent="0.25">
      <c r="A6582" s="2" t="s">
        <v>853</v>
      </c>
      <c r="B6582" s="2" t="s">
        <v>854</v>
      </c>
      <c r="C6582" s="2">
        <v>2030</v>
      </c>
      <c r="D6582" s="2" t="s">
        <v>241</v>
      </c>
      <c r="E6582" s="2" t="s">
        <v>627</v>
      </c>
      <c r="F6582" s="2" t="s">
        <v>857</v>
      </c>
      <c r="G6582" s="2">
        <v>4</v>
      </c>
      <c r="H6582" s="2">
        <v>1.5764547744765899E-2</v>
      </c>
      <c r="I6582" s="2">
        <v>1.7656293474137809E-2</v>
      </c>
      <c r="J6582" s="26" t="s">
        <v>700</v>
      </c>
    </row>
    <row r="6583" spans="1:10" ht="15.75" hidden="1" customHeight="1" x14ac:dyDescent="0.25">
      <c r="A6583" s="2" t="s">
        <v>853</v>
      </c>
      <c r="B6583" s="2" t="s">
        <v>854</v>
      </c>
      <c r="C6583" s="2">
        <v>2030</v>
      </c>
      <c r="D6583" s="2" t="s">
        <v>241</v>
      </c>
      <c r="E6583" s="2" t="s">
        <v>627</v>
      </c>
      <c r="F6583" s="2" t="s">
        <v>860</v>
      </c>
      <c r="G6583" s="2">
        <v>4</v>
      </c>
      <c r="H6583" s="2">
        <v>0.72517139744013503</v>
      </c>
      <c r="I6583" s="2">
        <v>0.81219196513295133</v>
      </c>
      <c r="J6583" s="26" t="s">
        <v>701</v>
      </c>
    </row>
    <row r="6584" spans="1:10" ht="15.75" hidden="1" customHeight="1" x14ac:dyDescent="0.25">
      <c r="A6584" s="2" t="s">
        <v>853</v>
      </c>
      <c r="B6584" s="2" t="s">
        <v>854</v>
      </c>
      <c r="C6584" s="2">
        <v>2030</v>
      </c>
      <c r="D6584" s="2" t="s">
        <v>241</v>
      </c>
      <c r="E6584" s="2" t="s">
        <v>627</v>
      </c>
      <c r="F6584" s="2" t="s">
        <v>858</v>
      </c>
      <c r="G6584" s="2">
        <v>4</v>
      </c>
      <c r="H6584" s="2">
        <v>0.16851178556680599</v>
      </c>
      <c r="I6584" s="2">
        <v>0.18873319983482273</v>
      </c>
      <c r="J6584" s="26" t="s">
        <v>700</v>
      </c>
    </row>
    <row r="6585" spans="1:10" ht="15.75" hidden="1" customHeight="1" x14ac:dyDescent="0.25">
      <c r="A6585" s="2" t="s">
        <v>853</v>
      </c>
      <c r="B6585" s="2" t="s">
        <v>854</v>
      </c>
      <c r="C6585" s="2">
        <v>2030</v>
      </c>
      <c r="D6585" s="2" t="s">
        <v>241</v>
      </c>
      <c r="E6585" s="2" t="s">
        <v>627</v>
      </c>
      <c r="F6585" s="2" t="s">
        <v>859</v>
      </c>
      <c r="G6585" s="2">
        <v>4</v>
      </c>
      <c r="H6585" s="2">
        <v>5.7816153450403397E-2</v>
      </c>
      <c r="I6585" s="2">
        <v>6.4754091864451815E-2</v>
      </c>
      <c r="J6585" s="26" t="s">
        <v>700</v>
      </c>
    </row>
    <row r="6586" spans="1:10" ht="15.75" hidden="1" customHeight="1" x14ac:dyDescent="0.25">
      <c r="A6586" s="2" t="s">
        <v>853</v>
      </c>
      <c r="B6586" s="2" t="s">
        <v>854</v>
      </c>
      <c r="C6586" s="2">
        <v>2030</v>
      </c>
      <c r="D6586" s="2" t="s">
        <v>241</v>
      </c>
      <c r="E6586" s="2" t="s">
        <v>627</v>
      </c>
      <c r="F6586" s="2" t="s">
        <v>860</v>
      </c>
      <c r="G6586" s="2">
        <v>5</v>
      </c>
      <c r="H6586" s="2">
        <v>0.25989694474264902</v>
      </c>
      <c r="I6586" s="2">
        <v>0.29108457811176691</v>
      </c>
      <c r="J6586" s="26" t="s">
        <v>701</v>
      </c>
    </row>
    <row r="6587" spans="1:10" ht="15.75" hidden="1" customHeight="1" x14ac:dyDescent="0.25">
      <c r="A6587" s="2" t="s">
        <v>853</v>
      </c>
      <c r="B6587" s="2" t="s">
        <v>854</v>
      </c>
      <c r="C6587" s="2">
        <v>2030</v>
      </c>
      <c r="D6587" s="2" t="s">
        <v>241</v>
      </c>
      <c r="E6587" s="2" t="s">
        <v>627</v>
      </c>
      <c r="F6587" s="2" t="s">
        <v>856</v>
      </c>
      <c r="G6587" s="2">
        <v>5</v>
      </c>
      <c r="H6587" s="2">
        <v>9.7843225812539007E-3</v>
      </c>
      <c r="I6587" s="2">
        <v>1.0958441291004369E-2</v>
      </c>
      <c r="J6587" s="26" t="s">
        <v>700</v>
      </c>
    </row>
    <row r="6588" spans="1:10" ht="15.75" hidden="1" customHeight="1" x14ac:dyDescent="0.25">
      <c r="A6588" s="2" t="s">
        <v>853</v>
      </c>
      <c r="B6588" s="2" t="s">
        <v>854</v>
      </c>
      <c r="C6588" s="2">
        <v>2030</v>
      </c>
      <c r="D6588" s="2" t="s">
        <v>241</v>
      </c>
      <c r="E6588" s="2" t="s">
        <v>627</v>
      </c>
      <c r="F6588" s="2" t="s">
        <v>857</v>
      </c>
      <c r="G6588" s="2">
        <v>5</v>
      </c>
      <c r="H6588" s="2">
        <v>2.3986486601643299E-2</v>
      </c>
      <c r="I6588" s="2">
        <v>2.6864864993840498E-2</v>
      </c>
      <c r="J6588" s="26" t="s">
        <v>700</v>
      </c>
    </row>
    <row r="6589" spans="1:10" ht="15.75" hidden="1" customHeight="1" x14ac:dyDescent="0.25">
      <c r="A6589" s="2" t="s">
        <v>853</v>
      </c>
      <c r="B6589" s="2" t="s">
        <v>854</v>
      </c>
      <c r="C6589" s="2">
        <v>2030</v>
      </c>
      <c r="D6589" s="2" t="s">
        <v>241</v>
      </c>
      <c r="E6589" s="2" t="s">
        <v>627</v>
      </c>
      <c r="F6589" s="2" t="s">
        <v>855</v>
      </c>
      <c r="G6589" s="2">
        <v>5</v>
      </c>
      <c r="H6589" s="2">
        <v>2.8973810549359998E-3</v>
      </c>
      <c r="I6589" s="2">
        <v>3.2450667815283199E-3</v>
      </c>
      <c r="J6589" s="26" t="s">
        <v>700</v>
      </c>
    </row>
    <row r="6590" spans="1:10" ht="15.75" hidden="1" customHeight="1" x14ac:dyDescent="0.25">
      <c r="A6590" s="2" t="s">
        <v>853</v>
      </c>
      <c r="B6590" s="2" t="s">
        <v>854</v>
      </c>
      <c r="C6590" s="2">
        <v>2030</v>
      </c>
      <c r="D6590" s="2" t="s">
        <v>241</v>
      </c>
      <c r="E6590" s="2" t="s">
        <v>627</v>
      </c>
      <c r="F6590" s="2" t="s">
        <v>858</v>
      </c>
      <c r="G6590" s="2">
        <v>5</v>
      </c>
      <c r="H6590" s="2">
        <v>0.286657086573541</v>
      </c>
      <c r="I6590" s="2">
        <v>0.32105593696236595</v>
      </c>
      <c r="J6590" s="26" t="s">
        <v>700</v>
      </c>
    </row>
    <row r="6591" spans="1:10" ht="15.75" hidden="1" customHeight="1" x14ac:dyDescent="0.25">
      <c r="A6591" s="2" t="s">
        <v>853</v>
      </c>
      <c r="B6591" s="2" t="s">
        <v>854</v>
      </c>
      <c r="C6591" s="2">
        <v>2030</v>
      </c>
      <c r="D6591" s="2" t="s">
        <v>241</v>
      </c>
      <c r="E6591" s="2" t="s">
        <v>627</v>
      </c>
      <c r="F6591" s="2" t="s">
        <v>859</v>
      </c>
      <c r="G6591" s="2">
        <v>5</v>
      </c>
      <c r="H6591" s="2">
        <v>4.63357058470137E-2</v>
      </c>
      <c r="I6591" s="2">
        <v>5.1895990548655346E-2</v>
      </c>
      <c r="J6591" s="26" t="s">
        <v>700</v>
      </c>
    </row>
    <row r="6592" spans="1:10" ht="15.75" hidden="1" customHeight="1" x14ac:dyDescent="0.25">
      <c r="A6592" s="2" t="s">
        <v>853</v>
      </c>
      <c r="B6592" s="2" t="s">
        <v>854</v>
      </c>
      <c r="C6592" s="2">
        <v>2030</v>
      </c>
      <c r="D6592" s="2" t="s">
        <v>241</v>
      </c>
      <c r="E6592" s="2" t="s">
        <v>627</v>
      </c>
      <c r="F6592" s="2" t="s">
        <v>856</v>
      </c>
      <c r="G6592" s="2">
        <v>6</v>
      </c>
      <c r="H6592" s="2">
        <v>8.8399412634317005E-3</v>
      </c>
      <c r="I6592" s="2">
        <v>9.9007342150435051E-3</v>
      </c>
      <c r="J6592" s="26" t="s">
        <v>700</v>
      </c>
    </row>
    <row r="6593" spans="1:10" ht="15.75" hidden="1" customHeight="1" x14ac:dyDescent="0.25">
      <c r="A6593" s="2" t="s">
        <v>853</v>
      </c>
      <c r="B6593" s="2" t="s">
        <v>854</v>
      </c>
      <c r="C6593" s="2">
        <v>2030</v>
      </c>
      <c r="D6593" s="2" t="s">
        <v>241</v>
      </c>
      <c r="E6593" s="2" t="s">
        <v>627</v>
      </c>
      <c r="F6593" s="2" t="s">
        <v>859</v>
      </c>
      <c r="G6593" s="2">
        <v>6</v>
      </c>
      <c r="H6593" s="2">
        <v>2.5293315760791302E-2</v>
      </c>
      <c r="I6593" s="2">
        <v>2.832851365208626E-2</v>
      </c>
      <c r="J6593" s="26" t="s">
        <v>700</v>
      </c>
    </row>
    <row r="6594" spans="1:10" ht="15.75" hidden="1" customHeight="1" x14ac:dyDescent="0.25">
      <c r="A6594" s="2" t="s">
        <v>853</v>
      </c>
      <c r="B6594" s="2" t="s">
        <v>854</v>
      </c>
      <c r="C6594" s="2">
        <v>2030</v>
      </c>
      <c r="D6594" s="2" t="s">
        <v>241</v>
      </c>
      <c r="E6594" s="2" t="s">
        <v>627</v>
      </c>
      <c r="F6594" s="2" t="s">
        <v>855</v>
      </c>
      <c r="G6594" s="2">
        <v>6</v>
      </c>
      <c r="H6594" s="2">
        <v>2.1239006891846999E-3</v>
      </c>
      <c r="I6594" s="2">
        <v>2.3787687718868642E-3</v>
      </c>
      <c r="J6594" s="26" t="s">
        <v>700</v>
      </c>
    </row>
    <row r="6595" spans="1:10" ht="15.75" hidden="1" customHeight="1" x14ac:dyDescent="0.25">
      <c r="A6595" s="2" t="s">
        <v>853</v>
      </c>
      <c r="B6595" s="2" t="s">
        <v>854</v>
      </c>
      <c r="C6595" s="2">
        <v>2030</v>
      </c>
      <c r="D6595" s="2" t="s">
        <v>241</v>
      </c>
      <c r="E6595" s="2" t="s">
        <v>627</v>
      </c>
      <c r="F6595" s="2" t="s">
        <v>860</v>
      </c>
      <c r="G6595" s="2">
        <v>6</v>
      </c>
      <c r="H6595" s="2">
        <v>0.170937013579532</v>
      </c>
      <c r="I6595" s="2">
        <v>0.19144945520907586</v>
      </c>
      <c r="J6595" s="26" t="s">
        <v>701</v>
      </c>
    </row>
    <row r="6596" spans="1:10" ht="15.75" hidden="1" customHeight="1" x14ac:dyDescent="0.25">
      <c r="A6596" s="2" t="s">
        <v>853</v>
      </c>
      <c r="B6596" s="2" t="s">
        <v>854</v>
      </c>
      <c r="C6596" s="2">
        <v>2030</v>
      </c>
      <c r="D6596" s="2" t="s">
        <v>241</v>
      </c>
      <c r="E6596" s="2" t="s">
        <v>627</v>
      </c>
      <c r="F6596" s="2" t="s">
        <v>858</v>
      </c>
      <c r="G6596" s="2">
        <v>6</v>
      </c>
      <c r="H6596" s="2">
        <v>0.42448963131755502</v>
      </c>
      <c r="I6596" s="2">
        <v>0.47542838707566165</v>
      </c>
      <c r="J6596" s="26" t="s">
        <v>700</v>
      </c>
    </row>
    <row r="6597" spans="1:10" ht="15.75" hidden="1" customHeight="1" x14ac:dyDescent="0.25">
      <c r="A6597" s="2" t="s">
        <v>853</v>
      </c>
      <c r="B6597" s="2" t="s">
        <v>854</v>
      </c>
      <c r="C6597" s="2">
        <v>2030</v>
      </c>
      <c r="D6597" s="2" t="s">
        <v>241</v>
      </c>
      <c r="E6597" s="2" t="s">
        <v>627</v>
      </c>
      <c r="F6597" s="2" t="s">
        <v>857</v>
      </c>
      <c r="G6597" s="2">
        <v>6</v>
      </c>
      <c r="H6597" s="2">
        <v>1.98537976830266E-2</v>
      </c>
      <c r="I6597" s="2">
        <v>2.2236253404989793E-2</v>
      </c>
      <c r="J6597" s="26" t="s">
        <v>700</v>
      </c>
    </row>
    <row r="6598" spans="1:10" ht="15.75" hidden="1" customHeight="1" x14ac:dyDescent="0.25">
      <c r="A6598" s="2" t="s">
        <v>853</v>
      </c>
      <c r="B6598" s="2" t="s">
        <v>854</v>
      </c>
      <c r="C6598" s="2">
        <v>2030</v>
      </c>
      <c r="D6598" s="2" t="s">
        <v>241</v>
      </c>
      <c r="E6598" s="2" t="s">
        <v>627</v>
      </c>
      <c r="F6598" s="2" t="s">
        <v>859</v>
      </c>
      <c r="G6598" s="2">
        <v>7</v>
      </c>
      <c r="H6598" s="2">
        <v>1.9870555173838501E-2</v>
      </c>
      <c r="I6598" s="2">
        <v>2.2255021794699122E-2</v>
      </c>
      <c r="J6598" s="26" t="s">
        <v>700</v>
      </c>
    </row>
    <row r="6599" spans="1:10" ht="15.75" hidden="1" customHeight="1" x14ac:dyDescent="0.25">
      <c r="A6599" s="2" t="s">
        <v>853</v>
      </c>
      <c r="B6599" s="2" t="s">
        <v>854</v>
      </c>
      <c r="C6599" s="2">
        <v>2030</v>
      </c>
      <c r="D6599" s="2" t="s">
        <v>241</v>
      </c>
      <c r="E6599" s="2" t="s">
        <v>627</v>
      </c>
      <c r="F6599" s="2" t="s">
        <v>860</v>
      </c>
      <c r="G6599" s="2">
        <v>7</v>
      </c>
      <c r="H6599" s="2">
        <v>0.20772518496960399</v>
      </c>
      <c r="I6599" s="2">
        <v>0.2326522071659565</v>
      </c>
      <c r="J6599" s="26" t="s">
        <v>701</v>
      </c>
    </row>
    <row r="6600" spans="1:10" ht="15.75" hidden="1" customHeight="1" x14ac:dyDescent="0.25">
      <c r="A6600" s="2" t="s">
        <v>853</v>
      </c>
      <c r="B6600" s="2" t="s">
        <v>854</v>
      </c>
      <c r="C6600" s="2">
        <v>2030</v>
      </c>
      <c r="D6600" s="2" t="s">
        <v>241</v>
      </c>
      <c r="E6600" s="2" t="s">
        <v>627</v>
      </c>
      <c r="F6600" s="2" t="s">
        <v>857</v>
      </c>
      <c r="G6600" s="2">
        <v>7</v>
      </c>
      <c r="H6600" s="2">
        <v>1.74319259822369E-2</v>
      </c>
      <c r="I6600" s="2">
        <v>1.9523757100105329E-2</v>
      </c>
      <c r="J6600" s="26" t="s">
        <v>700</v>
      </c>
    </row>
    <row r="6601" spans="1:10" ht="15.75" hidden="1" customHeight="1" x14ac:dyDescent="0.25">
      <c r="A6601" s="2" t="s">
        <v>853</v>
      </c>
      <c r="B6601" s="2" t="s">
        <v>854</v>
      </c>
      <c r="C6601" s="2">
        <v>2030</v>
      </c>
      <c r="D6601" s="2" t="s">
        <v>241</v>
      </c>
      <c r="E6601" s="2" t="s">
        <v>627</v>
      </c>
      <c r="F6601" s="2" t="s">
        <v>858</v>
      </c>
      <c r="G6601" s="2">
        <v>7</v>
      </c>
      <c r="H6601" s="2">
        <v>0.30382697470486097</v>
      </c>
      <c r="I6601" s="2">
        <v>0.34028621166944434</v>
      </c>
      <c r="J6601" s="26" t="s">
        <v>700</v>
      </c>
    </row>
    <row r="6602" spans="1:10" ht="15.75" hidden="1" customHeight="1" x14ac:dyDescent="0.25">
      <c r="A6602" s="2" t="s">
        <v>853</v>
      </c>
      <c r="B6602" s="2" t="s">
        <v>854</v>
      </c>
      <c r="C6602" s="2">
        <v>2030</v>
      </c>
      <c r="D6602" s="2" t="s">
        <v>241</v>
      </c>
      <c r="E6602" s="2" t="s">
        <v>627</v>
      </c>
      <c r="F6602" s="2" t="s">
        <v>856</v>
      </c>
      <c r="G6602" s="2">
        <v>7</v>
      </c>
      <c r="H6602" s="2">
        <v>9.1386872372822992E-3</v>
      </c>
      <c r="I6602" s="2">
        <v>1.0235329705756175E-2</v>
      </c>
      <c r="J6602" s="26" t="s">
        <v>700</v>
      </c>
    </row>
    <row r="6603" spans="1:10" ht="15.75" hidden="1" customHeight="1" x14ac:dyDescent="0.25">
      <c r="A6603" s="2" t="s">
        <v>853</v>
      </c>
      <c r="B6603" s="2" t="s">
        <v>854</v>
      </c>
      <c r="C6603" s="2">
        <v>2030</v>
      </c>
      <c r="D6603" s="2" t="s">
        <v>241</v>
      </c>
      <c r="E6603" s="2" t="s">
        <v>627</v>
      </c>
      <c r="F6603" s="2" t="s">
        <v>860</v>
      </c>
      <c r="G6603" s="2">
        <v>8</v>
      </c>
      <c r="H6603" s="2">
        <v>0.14130045613273901</v>
      </c>
      <c r="I6603" s="2">
        <v>0.15825651086866771</v>
      </c>
      <c r="J6603" s="26" t="s">
        <v>701</v>
      </c>
    </row>
    <row r="6604" spans="1:10" ht="15.75" hidden="1" customHeight="1" x14ac:dyDescent="0.25">
      <c r="A6604" s="2" t="s">
        <v>853</v>
      </c>
      <c r="B6604" s="2" t="s">
        <v>854</v>
      </c>
      <c r="C6604" s="2">
        <v>2030</v>
      </c>
      <c r="D6604" s="2" t="s">
        <v>241</v>
      </c>
      <c r="E6604" s="2" t="s">
        <v>627</v>
      </c>
      <c r="F6604" s="2" t="s">
        <v>859</v>
      </c>
      <c r="G6604" s="2">
        <v>8</v>
      </c>
      <c r="H6604" s="2">
        <v>1.41440676525235E-2</v>
      </c>
      <c r="I6604" s="2">
        <v>1.5841355770826321E-2</v>
      </c>
      <c r="J6604" s="26" t="s">
        <v>700</v>
      </c>
    </row>
    <row r="6605" spans="1:10" ht="15.75" hidden="1" customHeight="1" x14ac:dyDescent="0.25">
      <c r="A6605" s="2" t="s">
        <v>853</v>
      </c>
      <c r="B6605" s="2" t="s">
        <v>854</v>
      </c>
      <c r="C6605" s="2">
        <v>2030</v>
      </c>
      <c r="D6605" s="2" t="s">
        <v>241</v>
      </c>
      <c r="E6605" s="2" t="s">
        <v>627</v>
      </c>
      <c r="F6605" s="2" t="s">
        <v>856</v>
      </c>
      <c r="G6605" s="2">
        <v>8</v>
      </c>
      <c r="H6605" s="2">
        <v>9.2156703758519004E-3</v>
      </c>
      <c r="I6605" s="2">
        <v>1.032155082095413E-2</v>
      </c>
      <c r="J6605" s="26" t="s">
        <v>700</v>
      </c>
    </row>
    <row r="6606" spans="1:10" ht="15.75" hidden="1" customHeight="1" x14ac:dyDescent="0.25">
      <c r="A6606" s="2" t="s">
        <v>853</v>
      </c>
      <c r="B6606" s="2" t="s">
        <v>854</v>
      </c>
      <c r="C6606" s="2">
        <v>2030</v>
      </c>
      <c r="D6606" s="2" t="s">
        <v>241</v>
      </c>
      <c r="E6606" s="2" t="s">
        <v>627</v>
      </c>
      <c r="F6606" s="2" t="s">
        <v>858</v>
      </c>
      <c r="G6606" s="2">
        <v>8</v>
      </c>
      <c r="H6606" s="2">
        <v>0.20061568170785901</v>
      </c>
      <c r="I6606" s="2">
        <v>0.22468956351280212</v>
      </c>
      <c r="J6606" s="26" t="s">
        <v>700</v>
      </c>
    </row>
    <row r="6607" spans="1:10" ht="15.75" hidden="1" customHeight="1" x14ac:dyDescent="0.25">
      <c r="A6607" s="2" t="s">
        <v>853</v>
      </c>
      <c r="B6607" s="2" t="s">
        <v>854</v>
      </c>
      <c r="C6607" s="2">
        <v>2030</v>
      </c>
      <c r="D6607" s="2" t="s">
        <v>241</v>
      </c>
      <c r="E6607" s="2" t="s">
        <v>627</v>
      </c>
      <c r="F6607" s="2" t="s">
        <v>855</v>
      </c>
      <c r="G6607" s="2">
        <v>8</v>
      </c>
      <c r="H6607" s="2">
        <v>2.0450653973967002E-3</v>
      </c>
      <c r="I6607" s="2">
        <v>2.2904732450843043E-3</v>
      </c>
      <c r="J6607" s="26" t="s">
        <v>700</v>
      </c>
    </row>
    <row r="6608" spans="1:10" ht="15.75" hidden="1" customHeight="1" x14ac:dyDescent="0.25">
      <c r="A6608" s="2" t="s">
        <v>853</v>
      </c>
      <c r="B6608" s="2" t="s">
        <v>854</v>
      </c>
      <c r="C6608" s="2">
        <v>2030</v>
      </c>
      <c r="D6608" s="2" t="s">
        <v>241</v>
      </c>
      <c r="E6608" s="2" t="s">
        <v>627</v>
      </c>
      <c r="F6608" s="2" t="s">
        <v>857</v>
      </c>
      <c r="G6608" s="2">
        <v>8</v>
      </c>
      <c r="H6608" s="2">
        <v>1.1231884243898101E-2</v>
      </c>
      <c r="I6608" s="2">
        <v>1.2579710353165874E-2</v>
      </c>
      <c r="J6608" s="26" t="s">
        <v>700</v>
      </c>
    </row>
    <row r="6609" spans="1:10" ht="15.75" hidden="1" customHeight="1" x14ac:dyDescent="0.25">
      <c r="A6609" s="2" t="s">
        <v>853</v>
      </c>
      <c r="B6609" s="2" t="s">
        <v>854</v>
      </c>
      <c r="C6609" s="2">
        <v>2030</v>
      </c>
      <c r="D6609" s="2" t="s">
        <v>241</v>
      </c>
      <c r="E6609" s="2" t="s">
        <v>627</v>
      </c>
      <c r="F6609" s="2" t="s">
        <v>855</v>
      </c>
      <c r="G6609" s="2">
        <v>9</v>
      </c>
      <c r="H6609" s="2">
        <v>1.0112778167240301E-2</v>
      </c>
      <c r="I6609" s="2">
        <v>1.1326311547309138E-2</v>
      </c>
      <c r="J6609" s="26" t="s">
        <v>700</v>
      </c>
    </row>
    <row r="6610" spans="1:10" ht="15.75" hidden="1" customHeight="1" x14ac:dyDescent="0.25">
      <c r="A6610" s="2" t="s">
        <v>853</v>
      </c>
      <c r="B6610" s="2" t="s">
        <v>854</v>
      </c>
      <c r="C6610" s="2">
        <v>2030</v>
      </c>
      <c r="D6610" s="2" t="s">
        <v>241</v>
      </c>
      <c r="E6610" s="2" t="s">
        <v>627</v>
      </c>
      <c r="F6610" s="2" t="s">
        <v>860</v>
      </c>
      <c r="G6610" s="2">
        <v>9</v>
      </c>
      <c r="H6610" s="2">
        <v>0.13450518762692801</v>
      </c>
      <c r="I6610" s="2">
        <v>0.15064581014215939</v>
      </c>
      <c r="J6610" s="26" t="s">
        <v>701</v>
      </c>
    </row>
    <row r="6611" spans="1:10" ht="15.75" hidden="1" customHeight="1" x14ac:dyDescent="0.25">
      <c r="A6611" s="2" t="s">
        <v>853</v>
      </c>
      <c r="B6611" s="2" t="s">
        <v>854</v>
      </c>
      <c r="C6611" s="2">
        <v>2030</v>
      </c>
      <c r="D6611" s="2" t="s">
        <v>241</v>
      </c>
      <c r="E6611" s="2" t="s">
        <v>627</v>
      </c>
      <c r="F6611" s="2" t="s">
        <v>856</v>
      </c>
      <c r="G6611" s="2">
        <v>9</v>
      </c>
      <c r="H6611" s="2">
        <v>1.0797789203934399E-2</v>
      </c>
      <c r="I6611" s="2">
        <v>1.2093523908406529E-2</v>
      </c>
      <c r="J6611" s="26" t="s">
        <v>700</v>
      </c>
    </row>
    <row r="6612" spans="1:10" ht="15.75" hidden="1" customHeight="1" x14ac:dyDescent="0.25">
      <c r="A6612" s="2" t="s">
        <v>853</v>
      </c>
      <c r="B6612" s="2" t="s">
        <v>854</v>
      </c>
      <c r="C6612" s="2">
        <v>2030</v>
      </c>
      <c r="D6612" s="2" t="s">
        <v>241</v>
      </c>
      <c r="E6612" s="2" t="s">
        <v>627</v>
      </c>
      <c r="F6612" s="2" t="s">
        <v>857</v>
      </c>
      <c r="G6612" s="2">
        <v>9</v>
      </c>
      <c r="H6612" s="2">
        <v>1.0293122089933601E-2</v>
      </c>
      <c r="I6612" s="2">
        <v>1.1528296740725634E-2</v>
      </c>
      <c r="J6612" s="26" t="s">
        <v>700</v>
      </c>
    </row>
    <row r="6613" spans="1:10" ht="15.75" hidden="1" customHeight="1" x14ac:dyDescent="0.25">
      <c r="A6613" s="2" t="s">
        <v>853</v>
      </c>
      <c r="B6613" s="2" t="s">
        <v>854</v>
      </c>
      <c r="C6613" s="2">
        <v>2030</v>
      </c>
      <c r="D6613" s="2" t="s">
        <v>241</v>
      </c>
      <c r="E6613" s="2" t="s">
        <v>627</v>
      </c>
      <c r="F6613" s="2" t="s">
        <v>858</v>
      </c>
      <c r="G6613" s="2">
        <v>9</v>
      </c>
      <c r="H6613" s="2">
        <v>0.17497289273887801</v>
      </c>
      <c r="I6613" s="2">
        <v>0.19596963986754337</v>
      </c>
      <c r="J6613" s="26" t="s">
        <v>700</v>
      </c>
    </row>
    <row r="6614" spans="1:10" ht="15.75" hidden="1" customHeight="1" x14ac:dyDescent="0.25">
      <c r="A6614" s="2" t="s">
        <v>853</v>
      </c>
      <c r="B6614" s="2" t="s">
        <v>854</v>
      </c>
      <c r="C6614" s="2">
        <v>2030</v>
      </c>
      <c r="D6614" s="2" t="s">
        <v>241</v>
      </c>
      <c r="E6614" s="2" t="s">
        <v>627</v>
      </c>
      <c r="F6614" s="2" t="s">
        <v>859</v>
      </c>
      <c r="G6614" s="2">
        <v>9</v>
      </c>
      <c r="H6614" s="2">
        <v>1.7196435102960098E-2</v>
      </c>
      <c r="I6614" s="2">
        <v>1.9260007315315311E-2</v>
      </c>
      <c r="J6614" s="26" t="s">
        <v>700</v>
      </c>
    </row>
    <row r="6615" spans="1:10" ht="15.75" hidden="1" customHeight="1" x14ac:dyDescent="0.25">
      <c r="A6615" s="2" t="s">
        <v>853</v>
      </c>
      <c r="B6615" s="2" t="s">
        <v>854</v>
      </c>
      <c r="C6615" s="2">
        <v>2030</v>
      </c>
      <c r="D6615" s="2" t="s">
        <v>241</v>
      </c>
      <c r="E6615" s="2" t="s">
        <v>627</v>
      </c>
      <c r="F6615" s="2" t="s">
        <v>860</v>
      </c>
      <c r="G6615" s="2">
        <v>10</v>
      </c>
      <c r="H6615" s="2">
        <v>0.111551423440687</v>
      </c>
      <c r="I6615" s="2">
        <v>0.12493759425356944</v>
      </c>
      <c r="J6615" s="26" t="s">
        <v>701</v>
      </c>
    </row>
    <row r="6616" spans="1:10" ht="15.75" hidden="1" customHeight="1" x14ac:dyDescent="0.25">
      <c r="A6616" s="2" t="s">
        <v>853</v>
      </c>
      <c r="B6616" s="2" t="s">
        <v>854</v>
      </c>
      <c r="C6616" s="2">
        <v>2030</v>
      </c>
      <c r="D6616" s="2" t="s">
        <v>241</v>
      </c>
      <c r="E6616" s="2" t="s">
        <v>627</v>
      </c>
      <c r="F6616" s="2" t="s">
        <v>859</v>
      </c>
      <c r="G6616" s="2">
        <v>10</v>
      </c>
      <c r="H6616" s="2">
        <v>1.6231561457971101E-2</v>
      </c>
      <c r="I6616" s="2">
        <v>1.8179348832927635E-2</v>
      </c>
      <c r="J6616" s="26" t="s">
        <v>700</v>
      </c>
    </row>
    <row r="6617" spans="1:10" ht="15.75" hidden="1" customHeight="1" x14ac:dyDescent="0.25">
      <c r="A6617" s="2" t="s">
        <v>853</v>
      </c>
      <c r="B6617" s="2" t="s">
        <v>854</v>
      </c>
      <c r="C6617" s="2">
        <v>2030</v>
      </c>
      <c r="D6617" s="2" t="s">
        <v>241</v>
      </c>
      <c r="E6617" s="2" t="s">
        <v>627</v>
      </c>
      <c r="F6617" s="2" t="s">
        <v>857</v>
      </c>
      <c r="G6617" s="2">
        <v>10</v>
      </c>
      <c r="H6617" s="2">
        <v>1.0631823388394E-2</v>
      </c>
      <c r="I6617" s="2">
        <v>1.190764219500128E-2</v>
      </c>
      <c r="J6617" s="26" t="s">
        <v>700</v>
      </c>
    </row>
    <row r="6618" spans="1:10" ht="15.75" hidden="1" customHeight="1" x14ac:dyDescent="0.25">
      <c r="A6618" s="2" t="s">
        <v>853</v>
      </c>
      <c r="B6618" s="2" t="s">
        <v>854</v>
      </c>
      <c r="C6618" s="2">
        <v>2030</v>
      </c>
      <c r="D6618" s="2" t="s">
        <v>241</v>
      </c>
      <c r="E6618" s="2" t="s">
        <v>627</v>
      </c>
      <c r="F6618" s="2" t="s">
        <v>855</v>
      </c>
      <c r="G6618" s="2">
        <v>10</v>
      </c>
      <c r="H6618" s="2">
        <v>8.4296931745484003E-3</v>
      </c>
      <c r="I6618" s="2">
        <v>9.441256355494209E-3</v>
      </c>
      <c r="J6618" s="26" t="s">
        <v>700</v>
      </c>
    </row>
    <row r="6619" spans="1:10" ht="15.75" hidden="1" customHeight="1" x14ac:dyDescent="0.25">
      <c r="A6619" s="2" t="s">
        <v>853</v>
      </c>
      <c r="B6619" s="2" t="s">
        <v>854</v>
      </c>
      <c r="C6619" s="2">
        <v>2030</v>
      </c>
      <c r="D6619" s="2" t="s">
        <v>241</v>
      </c>
      <c r="E6619" s="2" t="s">
        <v>627</v>
      </c>
      <c r="F6619" s="2" t="s">
        <v>858</v>
      </c>
      <c r="G6619" s="2">
        <v>10</v>
      </c>
      <c r="H6619" s="2">
        <v>0.17196460114791901</v>
      </c>
      <c r="I6619" s="2">
        <v>0.1926003532856693</v>
      </c>
      <c r="J6619" s="26" t="s">
        <v>700</v>
      </c>
    </row>
    <row r="6620" spans="1:10" ht="15.75" hidden="1" customHeight="1" x14ac:dyDescent="0.25">
      <c r="A6620" s="2" t="s">
        <v>853</v>
      </c>
      <c r="B6620" s="2" t="s">
        <v>854</v>
      </c>
      <c r="C6620" s="2">
        <v>2030</v>
      </c>
      <c r="D6620" s="2" t="s">
        <v>241</v>
      </c>
      <c r="E6620" s="2" t="s">
        <v>627</v>
      </c>
      <c r="F6620" s="2" t="s">
        <v>856</v>
      </c>
      <c r="G6620" s="2">
        <v>10</v>
      </c>
      <c r="H6620" s="2">
        <v>7.1284525765804999E-3</v>
      </c>
      <c r="I6620" s="2">
        <v>7.9838668857701613E-3</v>
      </c>
      <c r="J6620" s="26" t="s">
        <v>700</v>
      </c>
    </row>
    <row r="6621" spans="1:10" ht="15.75" hidden="1" customHeight="1" x14ac:dyDescent="0.25">
      <c r="A6621" s="2" t="s">
        <v>853</v>
      </c>
      <c r="B6621" s="2" t="s">
        <v>854</v>
      </c>
      <c r="C6621" s="2">
        <v>2030</v>
      </c>
      <c r="D6621" s="2" t="s">
        <v>241</v>
      </c>
      <c r="E6621" s="2" t="s">
        <v>627</v>
      </c>
      <c r="F6621" s="2" t="s">
        <v>856</v>
      </c>
      <c r="G6621" s="2">
        <v>11</v>
      </c>
      <c r="H6621" s="2">
        <v>8.8502709404564995E-3</v>
      </c>
      <c r="I6621" s="2">
        <v>9.9123034533112799E-3</v>
      </c>
      <c r="J6621" s="26" t="s">
        <v>700</v>
      </c>
    </row>
    <row r="6622" spans="1:10" ht="15.75" hidden="1" customHeight="1" x14ac:dyDescent="0.25">
      <c r="A6622" s="2" t="s">
        <v>853</v>
      </c>
      <c r="B6622" s="2" t="s">
        <v>854</v>
      </c>
      <c r="C6622" s="2">
        <v>2030</v>
      </c>
      <c r="D6622" s="2" t="s">
        <v>241</v>
      </c>
      <c r="E6622" s="2" t="s">
        <v>627</v>
      </c>
      <c r="F6622" s="2" t="s">
        <v>857</v>
      </c>
      <c r="G6622" s="2">
        <v>11</v>
      </c>
      <c r="H6622" s="2">
        <v>9.0301681193523005E-3</v>
      </c>
      <c r="I6622" s="2">
        <v>1.0113788293674578E-2</v>
      </c>
      <c r="J6622" s="26" t="s">
        <v>700</v>
      </c>
    </row>
    <row r="6623" spans="1:10" ht="15.75" hidden="1" customHeight="1" x14ac:dyDescent="0.25">
      <c r="A6623" s="2" t="s">
        <v>853</v>
      </c>
      <c r="B6623" s="2" t="s">
        <v>854</v>
      </c>
      <c r="C6623" s="2">
        <v>2030</v>
      </c>
      <c r="D6623" s="2" t="s">
        <v>241</v>
      </c>
      <c r="E6623" s="2" t="s">
        <v>627</v>
      </c>
      <c r="F6623" s="2" t="s">
        <v>859</v>
      </c>
      <c r="G6623" s="2">
        <v>11</v>
      </c>
      <c r="H6623" s="2">
        <v>1.3776049891021099E-2</v>
      </c>
      <c r="I6623" s="2">
        <v>1.5429175877943633E-2</v>
      </c>
      <c r="J6623" s="26" t="s">
        <v>700</v>
      </c>
    </row>
    <row r="6624" spans="1:10" ht="15.75" hidden="1" customHeight="1" x14ac:dyDescent="0.25">
      <c r="A6624" s="2" t="s">
        <v>853</v>
      </c>
      <c r="B6624" s="2" t="s">
        <v>854</v>
      </c>
      <c r="C6624" s="2">
        <v>2030</v>
      </c>
      <c r="D6624" s="2" t="s">
        <v>241</v>
      </c>
      <c r="E6624" s="2" t="s">
        <v>627</v>
      </c>
      <c r="F6624" s="2" t="s">
        <v>858</v>
      </c>
      <c r="G6624" s="2">
        <v>11</v>
      </c>
      <c r="H6624" s="2">
        <v>0.22547384304925799</v>
      </c>
      <c r="I6624" s="2">
        <v>0.25253070421516899</v>
      </c>
      <c r="J6624" s="26" t="s">
        <v>700</v>
      </c>
    </row>
    <row r="6625" spans="1:10" ht="15.75" hidden="1" customHeight="1" x14ac:dyDescent="0.25">
      <c r="A6625" s="2" t="s">
        <v>853</v>
      </c>
      <c r="B6625" s="2" t="s">
        <v>854</v>
      </c>
      <c r="C6625" s="2">
        <v>2030</v>
      </c>
      <c r="D6625" s="2" t="s">
        <v>241</v>
      </c>
      <c r="E6625" s="2" t="s">
        <v>627</v>
      </c>
      <c r="F6625" s="2" t="s">
        <v>860</v>
      </c>
      <c r="G6625" s="2">
        <v>11</v>
      </c>
      <c r="H6625" s="2">
        <v>7.3357049608603106E-2</v>
      </c>
      <c r="I6625" s="2">
        <v>8.2159895561635485E-2</v>
      </c>
      <c r="J6625" s="26" t="s">
        <v>701</v>
      </c>
    </row>
    <row r="6626" spans="1:10" ht="15.75" hidden="1" customHeight="1" x14ac:dyDescent="0.25">
      <c r="A6626" s="2" t="s">
        <v>853</v>
      </c>
      <c r="B6626" s="2" t="s">
        <v>854</v>
      </c>
      <c r="C6626" s="2">
        <v>2030</v>
      </c>
      <c r="D6626" s="2" t="s">
        <v>241</v>
      </c>
      <c r="E6626" s="2" t="s">
        <v>627</v>
      </c>
      <c r="F6626" s="2" t="s">
        <v>859</v>
      </c>
      <c r="G6626" s="2">
        <v>12</v>
      </c>
      <c r="H6626" s="2">
        <v>1.0773358953883899E-2</v>
      </c>
      <c r="I6626" s="2">
        <v>1.2066162028349968E-2</v>
      </c>
      <c r="J6626" s="26" t="s">
        <v>700</v>
      </c>
    </row>
    <row r="6627" spans="1:10" ht="15.75" hidden="1" customHeight="1" x14ac:dyDescent="0.25">
      <c r="A6627" s="2" t="s">
        <v>853</v>
      </c>
      <c r="B6627" s="2" t="s">
        <v>854</v>
      </c>
      <c r="C6627" s="2">
        <v>2030</v>
      </c>
      <c r="D6627" s="2" t="s">
        <v>241</v>
      </c>
      <c r="E6627" s="2" t="s">
        <v>627</v>
      </c>
      <c r="F6627" s="2" t="s">
        <v>860</v>
      </c>
      <c r="G6627" s="2">
        <v>12</v>
      </c>
      <c r="H6627" s="2">
        <v>6.81165474234149E-2</v>
      </c>
      <c r="I6627" s="2">
        <v>7.6290533114224693E-2</v>
      </c>
      <c r="J6627" s="26" t="s">
        <v>701</v>
      </c>
    </row>
    <row r="6628" spans="1:10" ht="15.75" hidden="1" customHeight="1" x14ac:dyDescent="0.25">
      <c r="A6628" s="2" t="s">
        <v>853</v>
      </c>
      <c r="B6628" s="2" t="s">
        <v>854</v>
      </c>
      <c r="C6628" s="2">
        <v>2030</v>
      </c>
      <c r="D6628" s="2" t="s">
        <v>241</v>
      </c>
      <c r="E6628" s="2" t="s">
        <v>627</v>
      </c>
      <c r="F6628" s="2" t="s">
        <v>858</v>
      </c>
      <c r="G6628" s="2">
        <v>12</v>
      </c>
      <c r="H6628" s="2">
        <v>0.227040278259664</v>
      </c>
      <c r="I6628" s="2">
        <v>0.25428511165082368</v>
      </c>
      <c r="J6628" s="26" t="s">
        <v>700</v>
      </c>
    </row>
    <row r="6629" spans="1:10" ht="15.75" hidden="1" customHeight="1" x14ac:dyDescent="0.25">
      <c r="A6629" s="2" t="s">
        <v>853</v>
      </c>
      <c r="B6629" s="2" t="s">
        <v>854</v>
      </c>
      <c r="C6629" s="2">
        <v>2030</v>
      </c>
      <c r="D6629" s="2" t="s">
        <v>241</v>
      </c>
      <c r="E6629" s="2" t="s">
        <v>627</v>
      </c>
      <c r="F6629" s="2" t="s">
        <v>857</v>
      </c>
      <c r="G6629" s="2">
        <v>12</v>
      </c>
      <c r="H6629" s="2">
        <v>1.06386065599509E-2</v>
      </c>
      <c r="I6629" s="2">
        <v>1.1915239347145008E-2</v>
      </c>
      <c r="J6629" s="26" t="s">
        <v>700</v>
      </c>
    </row>
    <row r="6630" spans="1:10" ht="15.75" hidden="1" customHeight="1" x14ac:dyDescent="0.25">
      <c r="A6630" s="2" t="s">
        <v>853</v>
      </c>
      <c r="B6630" s="2" t="s">
        <v>854</v>
      </c>
      <c r="C6630" s="2">
        <v>2030</v>
      </c>
      <c r="D6630" s="2" t="s">
        <v>241</v>
      </c>
      <c r="E6630" s="2" t="s">
        <v>627</v>
      </c>
      <c r="F6630" s="2" t="s">
        <v>856</v>
      </c>
      <c r="G6630" s="2">
        <v>12</v>
      </c>
      <c r="H6630" s="2">
        <v>5.2286063146311998E-3</v>
      </c>
      <c r="I6630" s="2">
        <v>5.856039072386944E-3</v>
      </c>
      <c r="J6630" s="26" t="s">
        <v>700</v>
      </c>
    </row>
    <row r="6631" spans="1:10" ht="15.75" hidden="1" customHeight="1" x14ac:dyDescent="0.25">
      <c r="A6631" s="2" t="s">
        <v>853</v>
      </c>
      <c r="B6631" s="2" t="s">
        <v>854</v>
      </c>
      <c r="C6631" s="2">
        <v>2030</v>
      </c>
      <c r="D6631" s="2" t="s">
        <v>241</v>
      </c>
      <c r="E6631" s="2" t="s">
        <v>627</v>
      </c>
      <c r="F6631" s="2" t="s">
        <v>859</v>
      </c>
      <c r="G6631" s="2">
        <v>13</v>
      </c>
      <c r="H6631" s="2">
        <v>1.2902845744974901E-2</v>
      </c>
      <c r="I6631" s="2">
        <v>1.4451187234371891E-2</v>
      </c>
      <c r="J6631" s="26" t="s">
        <v>700</v>
      </c>
    </row>
    <row r="6632" spans="1:10" ht="15.75" hidden="1" customHeight="1" x14ac:dyDescent="0.25">
      <c r="A6632" s="2" t="s">
        <v>853</v>
      </c>
      <c r="B6632" s="2" t="s">
        <v>854</v>
      </c>
      <c r="C6632" s="2">
        <v>2030</v>
      </c>
      <c r="D6632" s="2" t="s">
        <v>241</v>
      </c>
      <c r="E6632" s="2" t="s">
        <v>627</v>
      </c>
      <c r="F6632" s="2" t="s">
        <v>856</v>
      </c>
      <c r="G6632" s="2">
        <v>13</v>
      </c>
      <c r="H6632" s="2">
        <v>5.5946626962395003E-3</v>
      </c>
      <c r="I6632" s="2">
        <v>6.266022219788241E-3</v>
      </c>
      <c r="J6632" s="26" t="s">
        <v>700</v>
      </c>
    </row>
    <row r="6633" spans="1:10" ht="15.75" hidden="1" customHeight="1" x14ac:dyDescent="0.25">
      <c r="A6633" s="2" t="s">
        <v>853</v>
      </c>
      <c r="B6633" s="2" t="s">
        <v>854</v>
      </c>
      <c r="C6633" s="2">
        <v>2030</v>
      </c>
      <c r="D6633" s="2" t="s">
        <v>241</v>
      </c>
      <c r="E6633" s="2" t="s">
        <v>627</v>
      </c>
      <c r="F6633" s="2" t="s">
        <v>858</v>
      </c>
      <c r="G6633" s="2">
        <v>13</v>
      </c>
      <c r="H6633" s="2">
        <v>0.112825201358646</v>
      </c>
      <c r="I6633" s="2">
        <v>0.12636422552168353</v>
      </c>
      <c r="J6633" s="26" t="s">
        <v>700</v>
      </c>
    </row>
    <row r="6634" spans="1:10" ht="15.75" hidden="1" customHeight="1" x14ac:dyDescent="0.25">
      <c r="A6634" s="2" t="s">
        <v>853</v>
      </c>
      <c r="B6634" s="2" t="s">
        <v>854</v>
      </c>
      <c r="C6634" s="2">
        <v>2030</v>
      </c>
      <c r="D6634" s="2" t="s">
        <v>241</v>
      </c>
      <c r="E6634" s="2" t="s">
        <v>627</v>
      </c>
      <c r="F6634" s="2" t="s">
        <v>857</v>
      </c>
      <c r="G6634" s="2">
        <v>13</v>
      </c>
      <c r="H6634" s="2">
        <v>9.2268587904982009E-3</v>
      </c>
      <c r="I6634" s="2">
        <v>1.0334081845357985E-2</v>
      </c>
      <c r="J6634" s="26" t="s">
        <v>700</v>
      </c>
    </row>
    <row r="6635" spans="1:10" ht="15.75" hidden="1" customHeight="1" x14ac:dyDescent="0.25">
      <c r="A6635" s="2" t="s">
        <v>853</v>
      </c>
      <c r="B6635" s="2" t="s">
        <v>854</v>
      </c>
      <c r="C6635" s="2">
        <v>2030</v>
      </c>
      <c r="D6635" s="2" t="s">
        <v>241</v>
      </c>
      <c r="E6635" s="2" t="s">
        <v>627</v>
      </c>
      <c r="F6635" s="2" t="s">
        <v>860</v>
      </c>
      <c r="G6635" s="2">
        <v>13</v>
      </c>
      <c r="H6635" s="2">
        <v>6.8893709336407497E-2</v>
      </c>
      <c r="I6635" s="2">
        <v>7.7160954456776398E-2</v>
      </c>
      <c r="J6635" s="26" t="s">
        <v>701</v>
      </c>
    </row>
    <row r="6636" spans="1:10" ht="15.75" hidden="1" customHeight="1" x14ac:dyDescent="0.25">
      <c r="A6636" s="2" t="s">
        <v>853</v>
      </c>
      <c r="B6636" s="2" t="s">
        <v>854</v>
      </c>
      <c r="C6636" s="2">
        <v>2030</v>
      </c>
      <c r="D6636" s="2" t="s">
        <v>241</v>
      </c>
      <c r="E6636" s="2" t="s">
        <v>627</v>
      </c>
      <c r="F6636" s="2" t="s">
        <v>859</v>
      </c>
      <c r="G6636" s="2">
        <v>14</v>
      </c>
      <c r="H6636" s="2">
        <v>6.9772422139067003E-3</v>
      </c>
      <c r="I6636" s="2">
        <v>7.8145112795755048E-3</v>
      </c>
      <c r="J6636" s="26" t="s">
        <v>700</v>
      </c>
    </row>
    <row r="6637" spans="1:10" ht="15.75" hidden="1" customHeight="1" x14ac:dyDescent="0.25">
      <c r="A6637" s="2" t="s">
        <v>853</v>
      </c>
      <c r="B6637" s="2" t="s">
        <v>854</v>
      </c>
      <c r="C6637" s="2">
        <v>2030</v>
      </c>
      <c r="D6637" s="2" t="s">
        <v>241</v>
      </c>
      <c r="E6637" s="2" t="s">
        <v>627</v>
      </c>
      <c r="F6637" s="2" t="s">
        <v>858</v>
      </c>
      <c r="G6637" s="2">
        <v>14</v>
      </c>
      <c r="H6637" s="2">
        <v>0.106229665223509</v>
      </c>
      <c r="I6637" s="2">
        <v>0.11897722505033009</v>
      </c>
      <c r="J6637" s="26" t="s">
        <v>700</v>
      </c>
    </row>
    <row r="6638" spans="1:10" ht="15.75" hidden="1" customHeight="1" x14ac:dyDescent="0.25">
      <c r="A6638" s="2" t="s">
        <v>853</v>
      </c>
      <c r="B6638" s="2" t="s">
        <v>854</v>
      </c>
      <c r="C6638" s="2">
        <v>2030</v>
      </c>
      <c r="D6638" s="2" t="s">
        <v>241</v>
      </c>
      <c r="E6638" s="2" t="s">
        <v>627</v>
      </c>
      <c r="F6638" s="2" t="s">
        <v>856</v>
      </c>
      <c r="G6638" s="2">
        <v>14</v>
      </c>
      <c r="H6638" s="2">
        <v>1.3308779598447001E-3</v>
      </c>
      <c r="I6638" s="2">
        <v>1.4905833150260642E-3</v>
      </c>
      <c r="J6638" s="26" t="s">
        <v>700</v>
      </c>
    </row>
    <row r="6639" spans="1:10" ht="15.75" hidden="1" customHeight="1" x14ac:dyDescent="0.25">
      <c r="A6639" s="2" t="s">
        <v>853</v>
      </c>
      <c r="B6639" s="2" t="s">
        <v>854</v>
      </c>
      <c r="C6639" s="2">
        <v>2030</v>
      </c>
      <c r="D6639" s="2" t="s">
        <v>241</v>
      </c>
      <c r="E6639" s="2" t="s">
        <v>627</v>
      </c>
      <c r="F6639" s="2" t="s">
        <v>860</v>
      </c>
      <c r="G6639" s="2">
        <v>14</v>
      </c>
      <c r="H6639" s="2">
        <v>2.0393807906657499E-2</v>
      </c>
      <c r="I6639" s="2">
        <v>2.2841064855456401E-2</v>
      </c>
      <c r="J6639" s="26" t="s">
        <v>701</v>
      </c>
    </row>
    <row r="6640" spans="1:10" ht="15.75" hidden="1" customHeight="1" x14ac:dyDescent="0.25">
      <c r="A6640" s="2" t="s">
        <v>853</v>
      </c>
      <c r="B6640" s="2" t="s">
        <v>854</v>
      </c>
      <c r="C6640" s="2">
        <v>2030</v>
      </c>
      <c r="D6640" s="2" t="s">
        <v>241</v>
      </c>
      <c r="E6640" s="2" t="s">
        <v>627</v>
      </c>
      <c r="F6640" s="2" t="s">
        <v>857</v>
      </c>
      <c r="G6640" s="2">
        <v>14</v>
      </c>
      <c r="H6640" s="2">
        <v>1.5904266736470201E-2</v>
      </c>
      <c r="I6640" s="2">
        <v>1.7812778744846627E-2</v>
      </c>
      <c r="J6640" s="26" t="s">
        <v>700</v>
      </c>
    </row>
    <row r="6641" spans="1:10" ht="15.75" hidden="1" customHeight="1" x14ac:dyDescent="0.25">
      <c r="A6641" s="2" t="s">
        <v>853</v>
      </c>
      <c r="B6641" s="2" t="s">
        <v>854</v>
      </c>
      <c r="C6641" s="2">
        <v>2030</v>
      </c>
      <c r="D6641" s="2" t="s">
        <v>241</v>
      </c>
      <c r="E6641" s="2" t="s">
        <v>627</v>
      </c>
      <c r="F6641" s="2" t="s">
        <v>858</v>
      </c>
      <c r="G6641" s="2">
        <v>15</v>
      </c>
      <c r="H6641" s="2">
        <v>0.12664789147675001</v>
      </c>
      <c r="I6641" s="2">
        <v>0.14184563845396003</v>
      </c>
      <c r="J6641" s="26" t="s">
        <v>700</v>
      </c>
    </row>
    <row r="6642" spans="1:10" ht="15.75" hidden="1" customHeight="1" x14ac:dyDescent="0.25">
      <c r="A6642" s="2" t="s">
        <v>853</v>
      </c>
      <c r="B6642" s="2" t="s">
        <v>854</v>
      </c>
      <c r="C6642" s="2">
        <v>2030</v>
      </c>
      <c r="D6642" s="2" t="s">
        <v>241</v>
      </c>
      <c r="E6642" s="2" t="s">
        <v>627</v>
      </c>
      <c r="F6642" s="2" t="s">
        <v>855</v>
      </c>
      <c r="G6642" s="2">
        <v>15</v>
      </c>
      <c r="H6642" s="2">
        <v>5.2901336457579998E-3</v>
      </c>
      <c r="I6642" s="2">
        <v>5.9249496832489605E-3</v>
      </c>
      <c r="J6642" s="26" t="s">
        <v>700</v>
      </c>
    </row>
    <row r="6643" spans="1:10" ht="15.75" hidden="1" customHeight="1" x14ac:dyDescent="0.25">
      <c r="A6643" s="2" t="s">
        <v>853</v>
      </c>
      <c r="B6643" s="2" t="s">
        <v>854</v>
      </c>
      <c r="C6643" s="2">
        <v>2030</v>
      </c>
      <c r="D6643" s="2" t="s">
        <v>241</v>
      </c>
      <c r="E6643" s="2" t="s">
        <v>627</v>
      </c>
      <c r="F6643" s="2" t="s">
        <v>857</v>
      </c>
      <c r="G6643" s="2">
        <v>15</v>
      </c>
      <c r="H6643" s="2">
        <v>1.29869013908319E-2</v>
      </c>
      <c r="I6643" s="2">
        <v>1.454532955773173E-2</v>
      </c>
      <c r="J6643" s="26" t="s">
        <v>700</v>
      </c>
    </row>
    <row r="6644" spans="1:10" ht="15.75" hidden="1" customHeight="1" x14ac:dyDescent="0.25">
      <c r="A6644" s="2" t="s">
        <v>853</v>
      </c>
      <c r="B6644" s="2" t="s">
        <v>854</v>
      </c>
      <c r="C6644" s="2">
        <v>2030</v>
      </c>
      <c r="D6644" s="2" t="s">
        <v>241</v>
      </c>
      <c r="E6644" s="2" t="s">
        <v>627</v>
      </c>
      <c r="F6644" s="2" t="s">
        <v>859</v>
      </c>
      <c r="G6644" s="2">
        <v>15</v>
      </c>
      <c r="H6644" s="2">
        <v>8.7100103410193992E-3</v>
      </c>
      <c r="I6644" s="2">
        <v>9.7552115819417272E-3</v>
      </c>
      <c r="J6644" s="26" t="s">
        <v>700</v>
      </c>
    </row>
    <row r="6645" spans="1:10" ht="15.75" hidden="1" customHeight="1" x14ac:dyDescent="0.25">
      <c r="A6645" s="2" t="s">
        <v>853</v>
      </c>
      <c r="B6645" s="2" t="s">
        <v>854</v>
      </c>
      <c r="C6645" s="2">
        <v>2030</v>
      </c>
      <c r="D6645" s="2" t="s">
        <v>241</v>
      </c>
      <c r="E6645" s="2" t="s">
        <v>627</v>
      </c>
      <c r="F6645" s="2" t="s">
        <v>856</v>
      </c>
      <c r="G6645" s="2">
        <v>15</v>
      </c>
      <c r="H6645" s="2">
        <v>3.9401130779879003E-3</v>
      </c>
      <c r="I6645" s="2">
        <v>4.4129266473464483E-3</v>
      </c>
      <c r="J6645" s="26" t="s">
        <v>700</v>
      </c>
    </row>
    <row r="6646" spans="1:10" ht="15.75" hidden="1" customHeight="1" x14ac:dyDescent="0.25">
      <c r="A6646" s="2" t="s">
        <v>853</v>
      </c>
      <c r="B6646" s="2" t="s">
        <v>854</v>
      </c>
      <c r="C6646" s="2">
        <v>2030</v>
      </c>
      <c r="D6646" s="2" t="s">
        <v>241</v>
      </c>
      <c r="E6646" s="2" t="s">
        <v>627</v>
      </c>
      <c r="F6646" s="2" t="s">
        <v>860</v>
      </c>
      <c r="G6646" s="2">
        <v>15</v>
      </c>
      <c r="H6646" s="2">
        <v>4.0392320021055597E-2</v>
      </c>
      <c r="I6646" s="2">
        <v>4.5239398423582274E-2</v>
      </c>
      <c r="J6646" s="26" t="s">
        <v>701</v>
      </c>
    </row>
    <row r="6647" spans="1:10" ht="15.75" hidden="1" customHeight="1" x14ac:dyDescent="0.25">
      <c r="A6647" s="2" t="s">
        <v>853</v>
      </c>
      <c r="B6647" s="2" t="s">
        <v>854</v>
      </c>
      <c r="C6647" s="2">
        <v>2030</v>
      </c>
      <c r="D6647" s="2" t="s">
        <v>241</v>
      </c>
      <c r="E6647" s="2" t="s">
        <v>627</v>
      </c>
      <c r="F6647" s="2" t="s">
        <v>857</v>
      </c>
      <c r="G6647" s="2">
        <v>16</v>
      </c>
      <c r="H6647" s="2">
        <v>8.1368346000089999E-3</v>
      </c>
      <c r="I6647" s="2">
        <v>9.1132547520100804E-3</v>
      </c>
      <c r="J6647" s="26" t="s">
        <v>700</v>
      </c>
    </row>
    <row r="6648" spans="1:10" ht="15.75" hidden="1" customHeight="1" x14ac:dyDescent="0.25">
      <c r="A6648" s="2" t="s">
        <v>853</v>
      </c>
      <c r="B6648" s="2" t="s">
        <v>854</v>
      </c>
      <c r="C6648" s="2">
        <v>2030</v>
      </c>
      <c r="D6648" s="2" t="s">
        <v>241</v>
      </c>
      <c r="E6648" s="2" t="s">
        <v>627</v>
      </c>
      <c r="F6648" s="2" t="s">
        <v>859</v>
      </c>
      <c r="G6648" s="2">
        <v>16</v>
      </c>
      <c r="H6648" s="2">
        <v>2.2584977996302998E-3</v>
      </c>
      <c r="I6648" s="2">
        <v>2.5295175355859361E-3</v>
      </c>
      <c r="J6648" s="26" t="s">
        <v>700</v>
      </c>
    </row>
    <row r="6649" spans="1:10" ht="15.75" hidden="1" customHeight="1" x14ac:dyDescent="0.25">
      <c r="A6649" s="2" t="s">
        <v>853</v>
      </c>
      <c r="B6649" s="2" t="s">
        <v>854</v>
      </c>
      <c r="C6649" s="2">
        <v>2030</v>
      </c>
      <c r="D6649" s="2" t="s">
        <v>241</v>
      </c>
      <c r="E6649" s="2" t="s">
        <v>627</v>
      </c>
      <c r="F6649" s="2" t="s">
        <v>858</v>
      </c>
      <c r="G6649" s="2">
        <v>16</v>
      </c>
      <c r="H6649" s="2">
        <v>0.125569996424019</v>
      </c>
      <c r="I6649" s="2">
        <v>0.1406383959949013</v>
      </c>
      <c r="J6649" s="26" t="s">
        <v>700</v>
      </c>
    </row>
    <row r="6650" spans="1:10" ht="15.75" hidden="1" customHeight="1" x14ac:dyDescent="0.25">
      <c r="A6650" s="2" t="s">
        <v>853</v>
      </c>
      <c r="B6650" s="2" t="s">
        <v>854</v>
      </c>
      <c r="C6650" s="2">
        <v>2030</v>
      </c>
      <c r="D6650" s="2" t="s">
        <v>241</v>
      </c>
      <c r="E6650" s="2" t="s">
        <v>627</v>
      </c>
      <c r="F6650" s="2" t="s">
        <v>856</v>
      </c>
      <c r="G6650" s="2">
        <v>16</v>
      </c>
      <c r="H6650" s="2">
        <v>1.8762229374260999E-3</v>
      </c>
      <c r="I6650" s="2">
        <v>2.1013696899172324E-3</v>
      </c>
      <c r="J6650" s="26" t="s">
        <v>700</v>
      </c>
    </row>
    <row r="6651" spans="1:10" ht="15.75" hidden="1" customHeight="1" x14ac:dyDescent="0.25">
      <c r="A6651" s="2" t="s">
        <v>853</v>
      </c>
      <c r="B6651" s="2" t="s">
        <v>854</v>
      </c>
      <c r="C6651" s="2">
        <v>2030</v>
      </c>
      <c r="D6651" s="2" t="s">
        <v>241</v>
      </c>
      <c r="E6651" s="2" t="s">
        <v>627</v>
      </c>
      <c r="F6651" s="2" t="s">
        <v>860</v>
      </c>
      <c r="G6651" s="2">
        <v>16</v>
      </c>
      <c r="H6651" s="2">
        <v>7.7762725995854003E-3</v>
      </c>
      <c r="I6651" s="2">
        <v>8.7094253115356495E-3</v>
      </c>
      <c r="J6651" s="26" t="s">
        <v>701</v>
      </c>
    </row>
    <row r="6652" spans="1:10" ht="15.75" hidden="1" customHeight="1" x14ac:dyDescent="0.25">
      <c r="A6652" s="2" t="s">
        <v>853</v>
      </c>
      <c r="B6652" s="2" t="s">
        <v>854</v>
      </c>
      <c r="C6652" s="2">
        <v>2030</v>
      </c>
      <c r="D6652" s="2" t="s">
        <v>241</v>
      </c>
      <c r="E6652" s="2" t="s">
        <v>627</v>
      </c>
      <c r="F6652" s="2" t="s">
        <v>856</v>
      </c>
      <c r="G6652" s="2">
        <v>17</v>
      </c>
      <c r="H6652" s="2">
        <v>8.213543551392E-4</v>
      </c>
      <c r="I6652" s="2">
        <v>9.199168777559041E-4</v>
      </c>
      <c r="J6652" s="26" t="s">
        <v>700</v>
      </c>
    </row>
    <row r="6653" spans="1:10" ht="15.75" hidden="1" customHeight="1" x14ac:dyDescent="0.25">
      <c r="A6653" s="2" t="s">
        <v>853</v>
      </c>
      <c r="B6653" s="2" t="s">
        <v>854</v>
      </c>
      <c r="C6653" s="2">
        <v>2030</v>
      </c>
      <c r="D6653" s="2" t="s">
        <v>241</v>
      </c>
      <c r="E6653" s="2" t="s">
        <v>627</v>
      </c>
      <c r="F6653" s="2" t="s">
        <v>860</v>
      </c>
      <c r="G6653" s="2">
        <v>17</v>
      </c>
      <c r="H6653" s="2">
        <v>1.04570784023963E-2</v>
      </c>
      <c r="I6653" s="2">
        <v>1.1711927810683857E-2</v>
      </c>
      <c r="J6653" s="26" t="s">
        <v>701</v>
      </c>
    </row>
    <row r="6654" spans="1:10" ht="15.75" hidden="1" customHeight="1" x14ac:dyDescent="0.25">
      <c r="A6654" s="2" t="s">
        <v>853</v>
      </c>
      <c r="B6654" s="2" t="s">
        <v>854</v>
      </c>
      <c r="C6654" s="2">
        <v>2030</v>
      </c>
      <c r="D6654" s="2" t="s">
        <v>241</v>
      </c>
      <c r="E6654" s="2" t="s">
        <v>627</v>
      </c>
      <c r="F6654" s="2" t="s">
        <v>857</v>
      </c>
      <c r="G6654" s="2">
        <v>17</v>
      </c>
      <c r="H6654" s="2">
        <v>9.7000509849750009E-3</v>
      </c>
      <c r="I6654" s="2">
        <v>1.0864057103172002E-2</v>
      </c>
      <c r="J6654" s="26" t="s">
        <v>700</v>
      </c>
    </row>
    <row r="6655" spans="1:10" ht="15.75" hidden="1" customHeight="1" x14ac:dyDescent="0.25">
      <c r="A6655" s="2" t="s">
        <v>853</v>
      </c>
      <c r="B6655" s="2" t="s">
        <v>854</v>
      </c>
      <c r="C6655" s="2">
        <v>2030</v>
      </c>
      <c r="D6655" s="2" t="s">
        <v>241</v>
      </c>
      <c r="E6655" s="2" t="s">
        <v>627</v>
      </c>
      <c r="F6655" s="2" t="s">
        <v>858</v>
      </c>
      <c r="G6655" s="2">
        <v>17</v>
      </c>
      <c r="H6655" s="2">
        <v>9.5456214621663094E-2</v>
      </c>
      <c r="I6655" s="2">
        <v>0.10691096037626267</v>
      </c>
      <c r="J6655" s="26" t="s">
        <v>700</v>
      </c>
    </row>
    <row r="6656" spans="1:10" ht="15.75" hidden="1" customHeight="1" x14ac:dyDescent="0.25">
      <c r="A6656" s="2" t="s">
        <v>853</v>
      </c>
      <c r="B6656" s="2" t="s">
        <v>854</v>
      </c>
      <c r="C6656" s="2">
        <v>2030</v>
      </c>
      <c r="D6656" s="2" t="s">
        <v>241</v>
      </c>
      <c r="E6656" s="2" t="s">
        <v>627</v>
      </c>
      <c r="F6656" s="2" t="s">
        <v>859</v>
      </c>
      <c r="G6656" s="2">
        <v>17</v>
      </c>
      <c r="H6656" s="2">
        <v>3.2559973624302001E-3</v>
      </c>
      <c r="I6656" s="2">
        <v>3.6467170459218243E-3</v>
      </c>
      <c r="J6656" s="26" t="s">
        <v>700</v>
      </c>
    </row>
    <row r="6657" spans="1:10" ht="15.75" hidden="1" customHeight="1" x14ac:dyDescent="0.25">
      <c r="A6657" s="2" t="s">
        <v>853</v>
      </c>
      <c r="B6657" s="2" t="s">
        <v>854</v>
      </c>
      <c r="C6657" s="2">
        <v>2030</v>
      </c>
      <c r="D6657" s="2" t="s">
        <v>241</v>
      </c>
      <c r="E6657" s="2" t="s">
        <v>627</v>
      </c>
      <c r="F6657" s="2" t="s">
        <v>855</v>
      </c>
      <c r="G6657" s="2">
        <v>17</v>
      </c>
      <c r="H6657" s="2">
        <v>3.8953451439739998E-4</v>
      </c>
      <c r="I6657" s="2">
        <v>4.3627865612508803E-4</v>
      </c>
      <c r="J6657" s="26" t="s">
        <v>700</v>
      </c>
    </row>
    <row r="6658" spans="1:10" ht="15.75" hidden="1" customHeight="1" x14ac:dyDescent="0.25">
      <c r="A6658" s="2" t="s">
        <v>853</v>
      </c>
      <c r="B6658" s="2" t="s">
        <v>854</v>
      </c>
      <c r="C6658" s="2">
        <v>2030</v>
      </c>
      <c r="D6658" s="2" t="s">
        <v>241</v>
      </c>
      <c r="E6658" s="2" t="s">
        <v>627</v>
      </c>
      <c r="F6658" s="2" t="s">
        <v>860</v>
      </c>
      <c r="G6658" s="2">
        <v>18</v>
      </c>
      <c r="H6658" s="2">
        <v>1.3698372291400999E-2</v>
      </c>
      <c r="I6658" s="2">
        <v>1.5342176966369121E-2</v>
      </c>
      <c r="J6658" s="26" t="s">
        <v>701</v>
      </c>
    </row>
    <row r="6659" spans="1:10" ht="15.75" hidden="1" customHeight="1" x14ac:dyDescent="0.25">
      <c r="A6659" s="2" t="s">
        <v>853</v>
      </c>
      <c r="B6659" s="2" t="s">
        <v>854</v>
      </c>
      <c r="C6659" s="2">
        <v>2030</v>
      </c>
      <c r="D6659" s="2" t="s">
        <v>241</v>
      </c>
      <c r="E6659" s="2" t="s">
        <v>627</v>
      </c>
      <c r="F6659" s="2" t="s">
        <v>859</v>
      </c>
      <c r="G6659" s="2">
        <v>18</v>
      </c>
      <c r="H6659" s="2">
        <v>4.5977558038430002E-3</v>
      </c>
      <c r="I6659" s="2">
        <v>5.1494865003041609E-3</v>
      </c>
      <c r="J6659" s="26" t="s">
        <v>700</v>
      </c>
    </row>
    <row r="6660" spans="1:10" ht="15.75" hidden="1" customHeight="1" x14ac:dyDescent="0.25">
      <c r="A6660" s="2" t="s">
        <v>853</v>
      </c>
      <c r="B6660" s="2" t="s">
        <v>854</v>
      </c>
      <c r="C6660" s="2">
        <v>2030</v>
      </c>
      <c r="D6660" s="2" t="s">
        <v>241</v>
      </c>
      <c r="E6660" s="2" t="s">
        <v>627</v>
      </c>
      <c r="F6660" s="2" t="s">
        <v>856</v>
      </c>
      <c r="G6660" s="2">
        <v>18</v>
      </c>
      <c r="H6660" s="2">
        <v>6.4253820164589996E-4</v>
      </c>
      <c r="I6660" s="2">
        <v>7.1964278584340808E-4</v>
      </c>
      <c r="J6660" s="26" t="s">
        <v>700</v>
      </c>
    </row>
    <row r="6661" spans="1:10" ht="15.75" hidden="1" customHeight="1" x14ac:dyDescent="0.25">
      <c r="A6661" s="2" t="s">
        <v>853</v>
      </c>
      <c r="B6661" s="2" t="s">
        <v>854</v>
      </c>
      <c r="C6661" s="2">
        <v>2030</v>
      </c>
      <c r="D6661" s="2" t="s">
        <v>241</v>
      </c>
      <c r="E6661" s="2" t="s">
        <v>627</v>
      </c>
      <c r="F6661" s="2" t="s">
        <v>858</v>
      </c>
      <c r="G6661" s="2">
        <v>18</v>
      </c>
      <c r="H6661" s="2">
        <v>9.5655272249132395E-2</v>
      </c>
      <c r="I6661" s="2">
        <v>0.10713390491902829</v>
      </c>
      <c r="J6661" s="26" t="s">
        <v>700</v>
      </c>
    </row>
    <row r="6662" spans="1:10" ht="15.75" hidden="1" customHeight="1" x14ac:dyDescent="0.25">
      <c r="A6662" s="2" t="s">
        <v>853</v>
      </c>
      <c r="B6662" s="2" t="s">
        <v>854</v>
      </c>
      <c r="C6662" s="2">
        <v>2030</v>
      </c>
      <c r="D6662" s="2" t="s">
        <v>241</v>
      </c>
      <c r="E6662" s="2" t="s">
        <v>627</v>
      </c>
      <c r="F6662" s="2" t="s">
        <v>857</v>
      </c>
      <c r="G6662" s="2">
        <v>18</v>
      </c>
      <c r="H6662" s="2">
        <v>4.9656669725664003E-3</v>
      </c>
      <c r="I6662" s="2">
        <v>5.5615470092743686E-3</v>
      </c>
      <c r="J6662" s="26" t="s">
        <v>700</v>
      </c>
    </row>
    <row r="6663" spans="1:10" ht="15.75" hidden="1" customHeight="1" x14ac:dyDescent="0.25">
      <c r="A6663" s="2" t="s">
        <v>853</v>
      </c>
      <c r="B6663" s="2" t="s">
        <v>854</v>
      </c>
      <c r="C6663" s="2">
        <v>2030</v>
      </c>
      <c r="D6663" s="2" t="s">
        <v>241</v>
      </c>
      <c r="E6663" s="2" t="s">
        <v>627</v>
      </c>
      <c r="F6663" s="2" t="s">
        <v>855</v>
      </c>
      <c r="G6663" s="2">
        <v>19</v>
      </c>
      <c r="H6663" s="2">
        <v>4.7172124031930997E-3</v>
      </c>
      <c r="I6663" s="2">
        <v>5.2832778915762723E-3</v>
      </c>
      <c r="J6663" s="26" t="s">
        <v>700</v>
      </c>
    </row>
    <row r="6664" spans="1:10" ht="15.75" hidden="1" customHeight="1" x14ac:dyDescent="0.25">
      <c r="A6664" s="2" t="s">
        <v>853</v>
      </c>
      <c r="B6664" s="2" t="s">
        <v>854</v>
      </c>
      <c r="C6664" s="2">
        <v>2030</v>
      </c>
      <c r="D6664" s="2" t="s">
        <v>241</v>
      </c>
      <c r="E6664" s="2" t="s">
        <v>627</v>
      </c>
      <c r="F6664" s="2" t="s">
        <v>859</v>
      </c>
      <c r="G6664" s="2">
        <v>19</v>
      </c>
      <c r="H6664" s="2">
        <v>2.2914901928743001E-3</v>
      </c>
      <c r="I6664" s="2">
        <v>2.5664690160192164E-3</v>
      </c>
      <c r="J6664" s="26" t="s">
        <v>700</v>
      </c>
    </row>
    <row r="6665" spans="1:10" ht="15.75" hidden="1" customHeight="1" x14ac:dyDescent="0.25">
      <c r="A6665" s="2" t="s">
        <v>853</v>
      </c>
      <c r="B6665" s="2" t="s">
        <v>854</v>
      </c>
      <c r="C6665" s="2">
        <v>2030</v>
      </c>
      <c r="D6665" s="2" t="s">
        <v>241</v>
      </c>
      <c r="E6665" s="2" t="s">
        <v>627</v>
      </c>
      <c r="F6665" s="2" t="s">
        <v>856</v>
      </c>
      <c r="G6665" s="2">
        <v>19</v>
      </c>
      <c r="H6665" s="2">
        <v>9.6617967938069998E-4</v>
      </c>
      <c r="I6665" s="2">
        <v>1.0821212409063842E-3</v>
      </c>
      <c r="J6665" s="26" t="s">
        <v>700</v>
      </c>
    </row>
    <row r="6666" spans="1:10" ht="15.75" hidden="1" customHeight="1" x14ac:dyDescent="0.25">
      <c r="A6666" s="2" t="s">
        <v>853</v>
      </c>
      <c r="B6666" s="2" t="s">
        <v>854</v>
      </c>
      <c r="C6666" s="2">
        <v>2030</v>
      </c>
      <c r="D6666" s="2" t="s">
        <v>241</v>
      </c>
      <c r="E6666" s="2" t="s">
        <v>627</v>
      </c>
      <c r="F6666" s="2" t="s">
        <v>860</v>
      </c>
      <c r="G6666" s="2">
        <v>19</v>
      </c>
      <c r="H6666" s="2">
        <v>4.9341724370606001E-3</v>
      </c>
      <c r="I6666" s="2">
        <v>5.5262731295078723E-3</v>
      </c>
      <c r="J6666" s="26" t="s">
        <v>701</v>
      </c>
    </row>
    <row r="6667" spans="1:10" ht="15.75" hidden="1" customHeight="1" x14ac:dyDescent="0.25">
      <c r="A6667" s="2" t="s">
        <v>853</v>
      </c>
      <c r="B6667" s="2" t="s">
        <v>854</v>
      </c>
      <c r="C6667" s="2">
        <v>2030</v>
      </c>
      <c r="D6667" s="2" t="s">
        <v>241</v>
      </c>
      <c r="E6667" s="2" t="s">
        <v>627</v>
      </c>
      <c r="F6667" s="2" t="s">
        <v>857</v>
      </c>
      <c r="G6667" s="2">
        <v>19</v>
      </c>
      <c r="H6667" s="2">
        <v>7.5253560498822003E-3</v>
      </c>
      <c r="I6667" s="2">
        <v>8.4283987758680644E-3</v>
      </c>
      <c r="J6667" s="26" t="s">
        <v>700</v>
      </c>
    </row>
    <row r="6668" spans="1:10" ht="15.75" hidden="1" customHeight="1" x14ac:dyDescent="0.25">
      <c r="A6668" s="2" t="s">
        <v>853</v>
      </c>
      <c r="B6668" s="2" t="s">
        <v>854</v>
      </c>
      <c r="C6668" s="2">
        <v>2030</v>
      </c>
      <c r="D6668" s="2" t="s">
        <v>241</v>
      </c>
      <c r="E6668" s="2" t="s">
        <v>627</v>
      </c>
      <c r="F6668" s="2" t="s">
        <v>858</v>
      </c>
      <c r="G6668" s="2">
        <v>19</v>
      </c>
      <c r="H6668" s="2">
        <v>7.4823852162808194E-2</v>
      </c>
      <c r="I6668" s="2">
        <v>8.3802714422345187E-2</v>
      </c>
      <c r="J6668" s="26" t="s">
        <v>700</v>
      </c>
    </row>
    <row r="6669" spans="1:10" ht="15.75" hidden="1" customHeight="1" x14ac:dyDescent="0.25">
      <c r="A6669" s="2" t="s">
        <v>853</v>
      </c>
      <c r="B6669" s="2" t="s">
        <v>854</v>
      </c>
      <c r="C6669" s="2">
        <v>2030</v>
      </c>
      <c r="D6669" s="2" t="s">
        <v>241</v>
      </c>
      <c r="E6669" s="2" t="s">
        <v>627</v>
      </c>
      <c r="F6669" s="2" t="s">
        <v>856</v>
      </c>
      <c r="G6669" s="2">
        <v>20</v>
      </c>
      <c r="H6669" s="2">
        <v>8.3917675510750004E-4</v>
      </c>
      <c r="I6669" s="2">
        <v>9.3987796572040012E-4</v>
      </c>
      <c r="J6669" s="26" t="s">
        <v>700</v>
      </c>
    </row>
    <row r="6670" spans="1:10" ht="15.75" hidden="1" customHeight="1" x14ac:dyDescent="0.25">
      <c r="A6670" s="2" t="s">
        <v>853</v>
      </c>
      <c r="B6670" s="2" t="s">
        <v>854</v>
      </c>
      <c r="C6670" s="2">
        <v>2030</v>
      </c>
      <c r="D6670" s="2" t="s">
        <v>241</v>
      </c>
      <c r="E6670" s="2" t="s">
        <v>627</v>
      </c>
      <c r="F6670" s="2" t="s">
        <v>857</v>
      </c>
      <c r="G6670" s="2">
        <v>20</v>
      </c>
      <c r="H6670" s="2">
        <v>6.1631917196792001E-3</v>
      </c>
      <c r="I6670" s="2">
        <v>6.9027747260407045E-3</v>
      </c>
      <c r="J6670" s="26" t="s">
        <v>700</v>
      </c>
    </row>
    <row r="6671" spans="1:10" ht="15.75" hidden="1" customHeight="1" x14ac:dyDescent="0.25">
      <c r="A6671" s="2" t="s">
        <v>853</v>
      </c>
      <c r="B6671" s="2" t="s">
        <v>854</v>
      </c>
      <c r="C6671" s="2">
        <v>2030</v>
      </c>
      <c r="D6671" s="2" t="s">
        <v>241</v>
      </c>
      <c r="E6671" s="2" t="s">
        <v>627</v>
      </c>
      <c r="F6671" s="2" t="s">
        <v>859</v>
      </c>
      <c r="G6671" s="2">
        <v>20</v>
      </c>
      <c r="H6671" s="2">
        <v>1.3797733117825999E-3</v>
      </c>
      <c r="I6671" s="2">
        <v>1.545346109196512E-3</v>
      </c>
      <c r="J6671" s="26" t="s">
        <v>700</v>
      </c>
    </row>
    <row r="6672" spans="1:10" ht="15.75" hidden="1" customHeight="1" x14ac:dyDescent="0.25">
      <c r="A6672" s="2" t="s">
        <v>853</v>
      </c>
      <c r="B6672" s="2" t="s">
        <v>854</v>
      </c>
      <c r="C6672" s="2">
        <v>2030</v>
      </c>
      <c r="D6672" s="2" t="s">
        <v>241</v>
      </c>
      <c r="E6672" s="2" t="s">
        <v>627</v>
      </c>
      <c r="F6672" s="2" t="s">
        <v>860</v>
      </c>
      <c r="G6672" s="2">
        <v>20</v>
      </c>
      <c r="H6672" s="2">
        <v>1.0429717600345599E-2</v>
      </c>
      <c r="I6672" s="2">
        <v>1.1681283712387072E-2</v>
      </c>
      <c r="J6672" s="26" t="s">
        <v>701</v>
      </c>
    </row>
    <row r="6673" spans="1:10" ht="15.75" hidden="1" customHeight="1" x14ac:dyDescent="0.25">
      <c r="A6673" s="2" t="s">
        <v>853</v>
      </c>
      <c r="B6673" s="2" t="s">
        <v>854</v>
      </c>
      <c r="C6673" s="2">
        <v>2030</v>
      </c>
      <c r="D6673" s="2" t="s">
        <v>241</v>
      </c>
      <c r="E6673" s="2" t="s">
        <v>627</v>
      </c>
      <c r="F6673" s="2" t="s">
        <v>858</v>
      </c>
      <c r="G6673" s="2">
        <v>20</v>
      </c>
      <c r="H6673" s="2">
        <v>5.7802093448117403E-2</v>
      </c>
      <c r="I6673" s="2">
        <v>6.4738344661891503E-2</v>
      </c>
      <c r="J6673" s="26" t="s">
        <v>700</v>
      </c>
    </row>
    <row r="6674" spans="1:10" ht="15.75" hidden="1" customHeight="1" x14ac:dyDescent="0.25">
      <c r="A6674" s="2" t="s">
        <v>853</v>
      </c>
      <c r="B6674" s="2" t="s">
        <v>854</v>
      </c>
      <c r="C6674" s="2">
        <v>2030</v>
      </c>
      <c r="D6674" s="2" t="s">
        <v>241</v>
      </c>
      <c r="E6674" s="2" t="s">
        <v>627</v>
      </c>
      <c r="F6674" s="2" t="s">
        <v>855</v>
      </c>
      <c r="G6674" s="2">
        <v>20</v>
      </c>
      <c r="H6674" s="2">
        <v>3.1971971038729E-3</v>
      </c>
      <c r="I6674" s="2">
        <v>3.5808607563376483E-3</v>
      </c>
      <c r="J6674" s="26" t="s">
        <v>700</v>
      </c>
    </row>
    <row r="6675" spans="1:10" ht="15.75" hidden="1" customHeight="1" x14ac:dyDescent="0.25">
      <c r="A6675" s="2" t="s">
        <v>853</v>
      </c>
      <c r="B6675" s="2" t="s">
        <v>854</v>
      </c>
      <c r="C6675" s="2">
        <v>2030</v>
      </c>
      <c r="D6675" s="2" t="s">
        <v>241</v>
      </c>
      <c r="E6675" s="2" t="s">
        <v>627</v>
      </c>
      <c r="F6675" s="2" t="s">
        <v>860</v>
      </c>
      <c r="G6675" s="2">
        <v>21</v>
      </c>
      <c r="H6675" s="2">
        <v>4.4966922723688003E-3</v>
      </c>
      <c r="I6675" s="2">
        <v>5.036295345053057E-3</v>
      </c>
      <c r="J6675" s="26" t="s">
        <v>701</v>
      </c>
    </row>
    <row r="6676" spans="1:10" ht="15.75" hidden="1" customHeight="1" x14ac:dyDescent="0.25">
      <c r="A6676" s="2" t="s">
        <v>853</v>
      </c>
      <c r="B6676" s="2" t="s">
        <v>854</v>
      </c>
      <c r="C6676" s="2">
        <v>2030</v>
      </c>
      <c r="D6676" s="2" t="s">
        <v>241</v>
      </c>
      <c r="E6676" s="2" t="s">
        <v>627</v>
      </c>
      <c r="F6676" s="2" t="s">
        <v>858</v>
      </c>
      <c r="G6676" s="2">
        <v>21</v>
      </c>
      <c r="H6676" s="2">
        <v>4.6190816443413503E-2</v>
      </c>
      <c r="I6676" s="2">
        <v>5.1733714416623125E-2</v>
      </c>
      <c r="J6676" s="26" t="s">
        <v>700</v>
      </c>
    </row>
    <row r="6677" spans="1:10" ht="15.75" hidden="1" customHeight="1" x14ac:dyDescent="0.25">
      <c r="A6677" s="2" t="s">
        <v>853</v>
      </c>
      <c r="B6677" s="2" t="s">
        <v>854</v>
      </c>
      <c r="C6677" s="2">
        <v>2030</v>
      </c>
      <c r="D6677" s="2" t="s">
        <v>241</v>
      </c>
      <c r="E6677" s="2" t="s">
        <v>627</v>
      </c>
      <c r="F6677" s="2" t="s">
        <v>859</v>
      </c>
      <c r="G6677" s="2">
        <v>21</v>
      </c>
      <c r="H6677" s="2">
        <v>1.2032712256769E-3</v>
      </c>
      <c r="I6677" s="2">
        <v>1.3476637727581281E-3</v>
      </c>
      <c r="J6677" s="26" t="s">
        <v>700</v>
      </c>
    </row>
    <row r="6678" spans="1:10" ht="15.75" hidden="1" customHeight="1" x14ac:dyDescent="0.25">
      <c r="A6678" s="2" t="s">
        <v>853</v>
      </c>
      <c r="B6678" s="2" t="s">
        <v>854</v>
      </c>
      <c r="C6678" s="2">
        <v>2030</v>
      </c>
      <c r="D6678" s="2" t="s">
        <v>241</v>
      </c>
      <c r="E6678" s="2" t="s">
        <v>627</v>
      </c>
      <c r="F6678" s="2" t="s">
        <v>857</v>
      </c>
      <c r="G6678" s="2">
        <v>21</v>
      </c>
      <c r="H6678" s="2">
        <v>4.4944880064577003E-3</v>
      </c>
      <c r="I6678" s="2">
        <v>5.0338265672326245E-3</v>
      </c>
      <c r="J6678" s="26" t="s">
        <v>700</v>
      </c>
    </row>
    <row r="6679" spans="1:10" ht="15.75" hidden="1" customHeight="1" x14ac:dyDescent="0.25">
      <c r="A6679" s="2" t="s">
        <v>853</v>
      </c>
      <c r="B6679" s="2" t="s">
        <v>854</v>
      </c>
      <c r="C6679" s="2">
        <v>2030</v>
      </c>
      <c r="D6679" s="2" t="s">
        <v>241</v>
      </c>
      <c r="E6679" s="2" t="s">
        <v>627</v>
      </c>
      <c r="F6679" s="2" t="s">
        <v>856</v>
      </c>
      <c r="G6679" s="2">
        <v>21</v>
      </c>
      <c r="H6679" s="2">
        <v>4.0889891533880002E-4</v>
      </c>
      <c r="I6679" s="2">
        <v>4.5796678517945609E-4</v>
      </c>
      <c r="J6679" s="26" t="s">
        <v>700</v>
      </c>
    </row>
    <row r="6680" spans="1:10" ht="15.75" hidden="1" customHeight="1" x14ac:dyDescent="0.25">
      <c r="A6680" s="2" t="s">
        <v>853</v>
      </c>
      <c r="B6680" s="2" t="s">
        <v>854</v>
      </c>
      <c r="C6680" s="2">
        <v>2030</v>
      </c>
      <c r="D6680" s="2" t="s">
        <v>241</v>
      </c>
      <c r="E6680" s="2" t="s">
        <v>627</v>
      </c>
      <c r="F6680" s="2" t="s">
        <v>855</v>
      </c>
      <c r="G6680" s="2">
        <v>21</v>
      </c>
      <c r="H6680" s="2">
        <v>1.7851697048171999E-3</v>
      </c>
      <c r="I6680" s="2">
        <v>1.999390069395264E-3</v>
      </c>
      <c r="J6680" s="26" t="s">
        <v>700</v>
      </c>
    </row>
    <row r="6681" spans="1:10" ht="15.75" hidden="1" customHeight="1" x14ac:dyDescent="0.25">
      <c r="A6681" s="2" t="s">
        <v>853</v>
      </c>
      <c r="B6681" s="2" t="s">
        <v>854</v>
      </c>
      <c r="C6681" s="2">
        <v>2030</v>
      </c>
      <c r="D6681" s="2" t="s">
        <v>241</v>
      </c>
      <c r="E6681" s="2" t="s">
        <v>627</v>
      </c>
      <c r="F6681" s="2" t="s">
        <v>857</v>
      </c>
      <c r="G6681" s="2">
        <v>22</v>
      </c>
      <c r="H6681" s="2">
        <v>2.8364484605844999E-3</v>
      </c>
      <c r="I6681" s="2">
        <v>3.1768222758546401E-3</v>
      </c>
      <c r="J6681" s="26" t="s">
        <v>700</v>
      </c>
    </row>
    <row r="6682" spans="1:10" ht="15.75" hidden="1" customHeight="1" x14ac:dyDescent="0.25">
      <c r="A6682" s="2" t="s">
        <v>853</v>
      </c>
      <c r="B6682" s="2" t="s">
        <v>854</v>
      </c>
      <c r="C6682" s="2">
        <v>2030</v>
      </c>
      <c r="D6682" s="2" t="s">
        <v>241</v>
      </c>
      <c r="E6682" s="2" t="s">
        <v>627</v>
      </c>
      <c r="F6682" s="2" t="s">
        <v>858</v>
      </c>
      <c r="G6682" s="2">
        <v>22</v>
      </c>
      <c r="H6682" s="2">
        <v>3.9703042712062597E-2</v>
      </c>
      <c r="I6682" s="2">
        <v>4.446740783751011E-2</v>
      </c>
      <c r="J6682" s="26" t="s">
        <v>700</v>
      </c>
    </row>
    <row r="6683" spans="1:10" ht="15.75" hidden="1" customHeight="1" x14ac:dyDescent="0.25">
      <c r="A6683" s="2" t="s">
        <v>853</v>
      </c>
      <c r="B6683" s="2" t="s">
        <v>854</v>
      </c>
      <c r="C6683" s="2">
        <v>2030</v>
      </c>
      <c r="D6683" s="2" t="s">
        <v>241</v>
      </c>
      <c r="E6683" s="2" t="s">
        <v>627</v>
      </c>
      <c r="F6683" s="2" t="s">
        <v>856</v>
      </c>
      <c r="G6683" s="2">
        <v>22</v>
      </c>
      <c r="H6683" s="2">
        <v>3.2363375794379999E-4</v>
      </c>
      <c r="I6683" s="2">
        <v>3.6246980889705603E-4</v>
      </c>
      <c r="J6683" s="26" t="s">
        <v>700</v>
      </c>
    </row>
    <row r="6684" spans="1:10" ht="15.75" hidden="1" customHeight="1" x14ac:dyDescent="0.25">
      <c r="A6684" s="2" t="s">
        <v>853</v>
      </c>
      <c r="B6684" s="2" t="s">
        <v>854</v>
      </c>
      <c r="C6684" s="2">
        <v>2030</v>
      </c>
      <c r="D6684" s="2" t="s">
        <v>241</v>
      </c>
      <c r="E6684" s="2" t="s">
        <v>627</v>
      </c>
      <c r="F6684" s="2" t="s">
        <v>859</v>
      </c>
      <c r="G6684" s="2">
        <v>22</v>
      </c>
      <c r="H6684" s="2">
        <v>9.9431454145819994E-4</v>
      </c>
      <c r="I6684" s="2">
        <v>1.1136322864331841E-3</v>
      </c>
      <c r="J6684" s="26" t="s">
        <v>700</v>
      </c>
    </row>
    <row r="6685" spans="1:10" ht="15.75" hidden="1" customHeight="1" x14ac:dyDescent="0.25">
      <c r="A6685" s="2" t="s">
        <v>853</v>
      </c>
      <c r="B6685" s="2" t="s">
        <v>854</v>
      </c>
      <c r="C6685" s="2">
        <v>2030</v>
      </c>
      <c r="D6685" s="2" t="s">
        <v>241</v>
      </c>
      <c r="E6685" s="2" t="s">
        <v>627</v>
      </c>
      <c r="F6685" s="2" t="s">
        <v>860</v>
      </c>
      <c r="G6685" s="2">
        <v>22</v>
      </c>
      <c r="H6685" s="2">
        <v>3.7711239419878002E-3</v>
      </c>
      <c r="I6685" s="2">
        <v>4.2236588150263363E-3</v>
      </c>
      <c r="J6685" s="26" t="s">
        <v>701</v>
      </c>
    </row>
    <row r="6686" spans="1:10" ht="15.75" hidden="1" customHeight="1" x14ac:dyDescent="0.25">
      <c r="A6686" s="2" t="s">
        <v>853</v>
      </c>
      <c r="B6686" s="2" t="s">
        <v>854</v>
      </c>
      <c r="C6686" s="2">
        <v>2030</v>
      </c>
      <c r="D6686" s="2" t="s">
        <v>241</v>
      </c>
      <c r="E6686" s="2" t="s">
        <v>627</v>
      </c>
      <c r="F6686" s="2" t="s">
        <v>859</v>
      </c>
      <c r="G6686" s="2">
        <v>23</v>
      </c>
      <c r="H6686" s="2">
        <v>2.6515267818467999E-3</v>
      </c>
      <c r="I6686" s="2">
        <v>2.9697099956684163E-3</v>
      </c>
      <c r="J6686" s="26" t="s">
        <v>700</v>
      </c>
    </row>
    <row r="6687" spans="1:10" ht="15.75" hidden="1" customHeight="1" x14ac:dyDescent="0.25">
      <c r="A6687" s="2" t="s">
        <v>853</v>
      </c>
      <c r="B6687" s="2" t="s">
        <v>854</v>
      </c>
      <c r="C6687" s="2">
        <v>2030</v>
      </c>
      <c r="D6687" s="2" t="s">
        <v>241</v>
      </c>
      <c r="E6687" s="2" t="s">
        <v>627</v>
      </c>
      <c r="F6687" s="2" t="s">
        <v>860</v>
      </c>
      <c r="G6687" s="2">
        <v>23</v>
      </c>
      <c r="H6687" s="2">
        <v>1.4021552633494E-3</v>
      </c>
      <c r="I6687" s="2">
        <v>1.5704138949513282E-3</v>
      </c>
      <c r="J6687" s="26" t="s">
        <v>701</v>
      </c>
    </row>
    <row r="6688" spans="1:10" ht="15.75" hidden="1" customHeight="1" x14ac:dyDescent="0.25">
      <c r="A6688" s="2" t="s">
        <v>853</v>
      </c>
      <c r="B6688" s="2" t="s">
        <v>854</v>
      </c>
      <c r="C6688" s="2">
        <v>2030</v>
      </c>
      <c r="D6688" s="2" t="s">
        <v>241</v>
      </c>
      <c r="E6688" s="2" t="s">
        <v>627</v>
      </c>
      <c r="F6688" s="2" t="s">
        <v>856</v>
      </c>
      <c r="G6688" s="2">
        <v>23</v>
      </c>
      <c r="H6688" s="2">
        <v>4.3172622099520001E-4</v>
      </c>
      <c r="I6688" s="2">
        <v>4.8353336751462406E-4</v>
      </c>
      <c r="J6688" s="26" t="s">
        <v>700</v>
      </c>
    </row>
    <row r="6689" spans="1:10" ht="15.75" hidden="1" customHeight="1" x14ac:dyDescent="0.25">
      <c r="A6689" s="2" t="s">
        <v>853</v>
      </c>
      <c r="B6689" s="2" t="s">
        <v>854</v>
      </c>
      <c r="C6689" s="2">
        <v>2030</v>
      </c>
      <c r="D6689" s="2" t="s">
        <v>241</v>
      </c>
      <c r="E6689" s="2" t="s">
        <v>627</v>
      </c>
      <c r="F6689" s="2" t="s">
        <v>855</v>
      </c>
      <c r="G6689" s="2">
        <v>23</v>
      </c>
      <c r="H6689" s="2">
        <v>1.4177809935063E-3</v>
      </c>
      <c r="I6689" s="2">
        <v>1.5879147127270561E-3</v>
      </c>
      <c r="J6689" s="26" t="s">
        <v>700</v>
      </c>
    </row>
    <row r="6690" spans="1:10" ht="15.75" hidden="1" customHeight="1" x14ac:dyDescent="0.25">
      <c r="A6690" s="2" t="s">
        <v>853</v>
      </c>
      <c r="B6690" s="2" t="s">
        <v>854</v>
      </c>
      <c r="C6690" s="2">
        <v>2030</v>
      </c>
      <c r="D6690" s="2" t="s">
        <v>241</v>
      </c>
      <c r="E6690" s="2" t="s">
        <v>627</v>
      </c>
      <c r="F6690" s="2" t="s">
        <v>858</v>
      </c>
      <c r="G6690" s="2">
        <v>23</v>
      </c>
      <c r="H6690" s="2">
        <v>2.27091345004737E-2</v>
      </c>
      <c r="I6690" s="2">
        <v>2.5434230640530547E-2</v>
      </c>
      <c r="J6690" s="26" t="s">
        <v>700</v>
      </c>
    </row>
    <row r="6691" spans="1:10" ht="15.75" hidden="1" customHeight="1" x14ac:dyDescent="0.25">
      <c r="A6691" s="2" t="s">
        <v>853</v>
      </c>
      <c r="B6691" s="2" t="s">
        <v>854</v>
      </c>
      <c r="C6691" s="2">
        <v>2030</v>
      </c>
      <c r="D6691" s="2" t="s">
        <v>241</v>
      </c>
      <c r="E6691" s="2" t="s">
        <v>627</v>
      </c>
      <c r="F6691" s="2" t="s">
        <v>857</v>
      </c>
      <c r="G6691" s="2">
        <v>23</v>
      </c>
      <c r="H6691" s="2">
        <v>7.0922328741289996E-3</v>
      </c>
      <c r="I6691" s="2">
        <v>7.9433008190244805E-3</v>
      </c>
      <c r="J6691" s="26" t="s">
        <v>700</v>
      </c>
    </row>
    <row r="6692" spans="1:10" ht="15.75" hidden="1" customHeight="1" x14ac:dyDescent="0.25">
      <c r="A6692" s="2" t="s">
        <v>853</v>
      </c>
      <c r="B6692" s="2" t="s">
        <v>854</v>
      </c>
      <c r="C6692" s="2">
        <v>2030</v>
      </c>
      <c r="D6692" s="2" t="s">
        <v>241</v>
      </c>
      <c r="E6692" s="2" t="s">
        <v>627</v>
      </c>
      <c r="F6692" s="2" t="s">
        <v>855</v>
      </c>
      <c r="G6692" s="2">
        <v>24</v>
      </c>
      <c r="H6692" s="2">
        <v>8.1191136268900005E-4</v>
      </c>
      <c r="I6692" s="2">
        <v>9.0934072621168011E-4</v>
      </c>
      <c r="J6692" s="26" t="s">
        <v>700</v>
      </c>
    </row>
    <row r="6693" spans="1:10" ht="15.75" hidden="1" customHeight="1" x14ac:dyDescent="0.25">
      <c r="A6693" s="2" t="s">
        <v>853</v>
      </c>
      <c r="B6693" s="2" t="s">
        <v>854</v>
      </c>
      <c r="C6693" s="2">
        <v>2030</v>
      </c>
      <c r="D6693" s="2" t="s">
        <v>241</v>
      </c>
      <c r="E6693" s="2" t="s">
        <v>627</v>
      </c>
      <c r="F6693" s="2" t="s">
        <v>860</v>
      </c>
      <c r="G6693" s="2">
        <v>24</v>
      </c>
      <c r="H6693" s="2">
        <v>4.8001862014644004E-3</v>
      </c>
      <c r="I6693" s="2">
        <v>5.3762085456401289E-3</v>
      </c>
      <c r="J6693" s="26" t="s">
        <v>701</v>
      </c>
    </row>
    <row r="6694" spans="1:10" ht="15.75" hidden="1" customHeight="1" x14ac:dyDescent="0.25">
      <c r="A6694" s="2" t="s">
        <v>853</v>
      </c>
      <c r="B6694" s="2" t="s">
        <v>854</v>
      </c>
      <c r="C6694" s="2">
        <v>2030</v>
      </c>
      <c r="D6694" s="2" t="s">
        <v>241</v>
      </c>
      <c r="E6694" s="2" t="s">
        <v>627</v>
      </c>
      <c r="F6694" s="2" t="s">
        <v>857</v>
      </c>
      <c r="G6694" s="2">
        <v>24</v>
      </c>
      <c r="H6694" s="2">
        <v>5.0342962786090002E-3</v>
      </c>
      <c r="I6694" s="2">
        <v>5.6384118320420805E-3</v>
      </c>
      <c r="J6694" s="26" t="s">
        <v>700</v>
      </c>
    </row>
    <row r="6695" spans="1:10" ht="15.75" hidden="1" customHeight="1" x14ac:dyDescent="0.25">
      <c r="A6695" s="2" t="s">
        <v>853</v>
      </c>
      <c r="B6695" s="2" t="s">
        <v>854</v>
      </c>
      <c r="C6695" s="2">
        <v>2030</v>
      </c>
      <c r="D6695" s="2" t="s">
        <v>241</v>
      </c>
      <c r="E6695" s="2" t="s">
        <v>627</v>
      </c>
      <c r="F6695" s="2" t="s">
        <v>859</v>
      </c>
      <c r="G6695" s="2">
        <v>24</v>
      </c>
      <c r="H6695" s="2">
        <v>3.9887166349220001E-4</v>
      </c>
      <c r="I6695" s="2">
        <v>4.4673626311126405E-4</v>
      </c>
      <c r="J6695" s="26" t="s">
        <v>700</v>
      </c>
    </row>
    <row r="6696" spans="1:10" ht="15.75" hidden="1" customHeight="1" x14ac:dyDescent="0.25">
      <c r="A6696" s="2" t="s">
        <v>853</v>
      </c>
      <c r="B6696" s="2" t="s">
        <v>854</v>
      </c>
      <c r="C6696" s="2">
        <v>2030</v>
      </c>
      <c r="D6696" s="2" t="s">
        <v>241</v>
      </c>
      <c r="E6696" s="2" t="s">
        <v>627</v>
      </c>
      <c r="F6696" s="2" t="s">
        <v>858</v>
      </c>
      <c r="G6696" s="2">
        <v>24</v>
      </c>
      <c r="H6696" s="2">
        <v>4.9173040315508801E-2</v>
      </c>
      <c r="I6696" s="2">
        <v>5.5073805153369862E-2</v>
      </c>
      <c r="J6696" s="26" t="s">
        <v>700</v>
      </c>
    </row>
    <row r="6697" spans="1:10" ht="15.75" hidden="1" customHeight="1" x14ac:dyDescent="0.25">
      <c r="A6697" s="2" t="s">
        <v>853</v>
      </c>
      <c r="B6697" s="2" t="s">
        <v>854</v>
      </c>
      <c r="C6697" s="2">
        <v>2030</v>
      </c>
      <c r="D6697" s="2" t="s">
        <v>241</v>
      </c>
      <c r="E6697" s="2" t="s">
        <v>627</v>
      </c>
      <c r="F6697" s="2" t="s">
        <v>856</v>
      </c>
      <c r="G6697" s="2">
        <v>24</v>
      </c>
      <c r="H6697" s="2">
        <v>2.3425911422239999E-4</v>
      </c>
      <c r="I6697" s="2">
        <v>2.6237020792908801E-4</v>
      </c>
      <c r="J6697" s="26" t="s">
        <v>700</v>
      </c>
    </row>
    <row r="6698" spans="1:10" ht="15.75" hidden="1" customHeight="1" x14ac:dyDescent="0.25">
      <c r="A6698" s="2" t="s">
        <v>853</v>
      </c>
      <c r="B6698" s="2" t="s">
        <v>854</v>
      </c>
      <c r="C6698" s="2">
        <v>2030</v>
      </c>
      <c r="D6698" s="2" t="s">
        <v>241</v>
      </c>
      <c r="E6698" s="2" t="s">
        <v>627</v>
      </c>
      <c r="F6698" s="2" t="s">
        <v>856</v>
      </c>
      <c r="G6698" s="2">
        <v>25</v>
      </c>
      <c r="H6698" s="2">
        <v>3.877462331729E-4</v>
      </c>
      <c r="I6698" s="2">
        <v>4.3427578115364803E-4</v>
      </c>
      <c r="J6698" s="26" t="s">
        <v>700</v>
      </c>
    </row>
    <row r="6699" spans="1:10" ht="15.75" hidden="1" customHeight="1" x14ac:dyDescent="0.25">
      <c r="A6699" s="2" t="s">
        <v>853</v>
      </c>
      <c r="B6699" s="2" t="s">
        <v>854</v>
      </c>
      <c r="C6699" s="2">
        <v>2030</v>
      </c>
      <c r="D6699" s="2" t="s">
        <v>241</v>
      </c>
      <c r="E6699" s="2" t="s">
        <v>627</v>
      </c>
      <c r="F6699" s="2" t="s">
        <v>859</v>
      </c>
      <c r="G6699" s="2">
        <v>25</v>
      </c>
      <c r="H6699" s="2">
        <v>1.1734059080480001E-4</v>
      </c>
      <c r="I6699" s="2">
        <v>1.3142146170137603E-4</v>
      </c>
      <c r="J6699" s="26" t="s">
        <v>700</v>
      </c>
    </row>
    <row r="6700" spans="1:10" ht="15.75" hidden="1" customHeight="1" x14ac:dyDescent="0.25">
      <c r="A6700" s="2" t="s">
        <v>853</v>
      </c>
      <c r="B6700" s="2" t="s">
        <v>854</v>
      </c>
      <c r="C6700" s="2">
        <v>2030</v>
      </c>
      <c r="D6700" s="2" t="s">
        <v>241</v>
      </c>
      <c r="E6700" s="2" t="s">
        <v>627</v>
      </c>
      <c r="F6700" s="2" t="s">
        <v>855</v>
      </c>
      <c r="G6700" s="2">
        <v>25</v>
      </c>
      <c r="H6700" s="2">
        <v>1.7929349560291E-3</v>
      </c>
      <c r="I6700" s="2">
        <v>2.0080871507525922E-3</v>
      </c>
      <c r="J6700" s="26" t="s">
        <v>700</v>
      </c>
    </row>
    <row r="6701" spans="1:10" ht="15.75" hidden="1" customHeight="1" x14ac:dyDescent="0.25">
      <c r="A6701" s="2" t="s">
        <v>853</v>
      </c>
      <c r="B6701" s="2" t="s">
        <v>854</v>
      </c>
      <c r="C6701" s="2">
        <v>2030</v>
      </c>
      <c r="D6701" s="2" t="s">
        <v>241</v>
      </c>
      <c r="E6701" s="2" t="s">
        <v>627</v>
      </c>
      <c r="F6701" s="2" t="s">
        <v>858</v>
      </c>
      <c r="G6701" s="2">
        <v>25</v>
      </c>
      <c r="H6701" s="2">
        <v>5.6803150335326798E-2</v>
      </c>
      <c r="I6701" s="2">
        <v>6.3619528375566017E-2</v>
      </c>
      <c r="J6701" s="26" t="s">
        <v>700</v>
      </c>
    </row>
    <row r="6702" spans="1:10" ht="15.75" hidden="1" customHeight="1" x14ac:dyDescent="0.25">
      <c r="A6702" s="2" t="s">
        <v>853</v>
      </c>
      <c r="B6702" s="2" t="s">
        <v>854</v>
      </c>
      <c r="C6702" s="2">
        <v>2030</v>
      </c>
      <c r="D6702" s="2" t="s">
        <v>241</v>
      </c>
      <c r="E6702" s="2" t="s">
        <v>627</v>
      </c>
      <c r="F6702" s="2" t="s">
        <v>860</v>
      </c>
      <c r="G6702" s="2">
        <v>25</v>
      </c>
      <c r="H6702" s="2">
        <v>3.2860364299267999E-3</v>
      </c>
      <c r="I6702" s="2">
        <v>3.6803608015180162E-3</v>
      </c>
      <c r="J6702" s="26" t="s">
        <v>701</v>
      </c>
    </row>
    <row r="6703" spans="1:10" ht="15.75" hidden="1" customHeight="1" x14ac:dyDescent="0.25">
      <c r="A6703" s="2" t="s">
        <v>853</v>
      </c>
      <c r="B6703" s="2" t="s">
        <v>854</v>
      </c>
      <c r="C6703" s="2">
        <v>2030</v>
      </c>
      <c r="D6703" s="2" t="s">
        <v>241</v>
      </c>
      <c r="E6703" s="2" t="s">
        <v>627</v>
      </c>
      <c r="F6703" s="2" t="s">
        <v>857</v>
      </c>
      <c r="G6703" s="2">
        <v>25</v>
      </c>
      <c r="H6703" s="2">
        <v>3.6075771495234E-3</v>
      </c>
      <c r="I6703" s="2">
        <v>4.0404864074662086E-3</v>
      </c>
      <c r="J6703" s="26" t="s">
        <v>700</v>
      </c>
    </row>
    <row r="6704" spans="1:10" ht="15.75" hidden="1" customHeight="1" x14ac:dyDescent="0.25">
      <c r="A6704" s="2" t="s">
        <v>853</v>
      </c>
      <c r="B6704" s="2" t="s">
        <v>854</v>
      </c>
      <c r="C6704" s="2">
        <v>2030</v>
      </c>
      <c r="D6704" s="2" t="s">
        <v>241</v>
      </c>
      <c r="E6704" s="2" t="s">
        <v>627</v>
      </c>
      <c r="F6704" s="2" t="s">
        <v>857</v>
      </c>
      <c r="G6704" s="2">
        <v>26</v>
      </c>
      <c r="H6704" s="2">
        <v>3.0794696649536E-3</v>
      </c>
      <c r="I6704" s="2">
        <v>3.4490060247480323E-3</v>
      </c>
      <c r="J6704" s="26" t="s">
        <v>700</v>
      </c>
    </row>
    <row r="6705" spans="1:10" ht="15.75" hidden="1" customHeight="1" x14ac:dyDescent="0.25">
      <c r="A6705" s="2" t="s">
        <v>853</v>
      </c>
      <c r="B6705" s="2" t="s">
        <v>854</v>
      </c>
      <c r="C6705" s="2">
        <v>2030</v>
      </c>
      <c r="D6705" s="2" t="s">
        <v>241</v>
      </c>
      <c r="E6705" s="2" t="s">
        <v>627</v>
      </c>
      <c r="F6705" s="2" t="s">
        <v>858</v>
      </c>
      <c r="G6705" s="2">
        <v>26</v>
      </c>
      <c r="H6705" s="2">
        <v>2.37320910673589E-2</v>
      </c>
      <c r="I6705" s="2">
        <v>2.6579941995441971E-2</v>
      </c>
      <c r="J6705" s="26" t="s">
        <v>700</v>
      </c>
    </row>
    <row r="6706" spans="1:10" ht="15.75" hidden="1" customHeight="1" x14ac:dyDescent="0.25">
      <c r="A6706" s="2" t="s">
        <v>853</v>
      </c>
      <c r="B6706" s="2" t="s">
        <v>854</v>
      </c>
      <c r="C6706" s="2">
        <v>2030</v>
      </c>
      <c r="D6706" s="2" t="s">
        <v>241</v>
      </c>
      <c r="E6706" s="2" t="s">
        <v>627</v>
      </c>
      <c r="F6706" s="2" t="s">
        <v>859</v>
      </c>
      <c r="G6706" s="2">
        <v>26</v>
      </c>
      <c r="H6706" s="2">
        <v>8.9969402324639996E-4</v>
      </c>
      <c r="I6706" s="2">
        <v>1.007657306035968E-3</v>
      </c>
      <c r="J6706" s="26" t="s">
        <v>700</v>
      </c>
    </row>
    <row r="6707" spans="1:10" ht="15.75" hidden="1" customHeight="1" x14ac:dyDescent="0.25">
      <c r="A6707" s="2" t="s">
        <v>853</v>
      </c>
      <c r="B6707" s="2" t="s">
        <v>854</v>
      </c>
      <c r="C6707" s="2">
        <v>2030</v>
      </c>
      <c r="D6707" s="2" t="s">
        <v>241</v>
      </c>
      <c r="E6707" s="2" t="s">
        <v>627</v>
      </c>
      <c r="F6707" s="2" t="s">
        <v>860</v>
      </c>
      <c r="G6707" s="2">
        <v>26</v>
      </c>
      <c r="H6707" s="2">
        <v>6.5508985426280001E-4</v>
      </c>
      <c r="I6707" s="2">
        <v>7.3370063677433606E-4</v>
      </c>
      <c r="J6707" s="26" t="s">
        <v>701</v>
      </c>
    </row>
    <row r="6708" spans="1:10" ht="15.75" hidden="1" customHeight="1" x14ac:dyDescent="0.25">
      <c r="A6708" s="2" t="s">
        <v>853</v>
      </c>
      <c r="B6708" s="2" t="s">
        <v>854</v>
      </c>
      <c r="C6708" s="2">
        <v>2030</v>
      </c>
      <c r="D6708" s="2" t="s">
        <v>241</v>
      </c>
      <c r="E6708" s="2" t="s">
        <v>627</v>
      </c>
      <c r="F6708" s="2" t="s">
        <v>856</v>
      </c>
      <c r="G6708" s="2">
        <v>26</v>
      </c>
      <c r="H6708" s="2">
        <v>5.1629900554E-5</v>
      </c>
      <c r="I6708" s="2">
        <v>5.7825488620480004E-5</v>
      </c>
      <c r="J6708" s="26" t="s">
        <v>700</v>
      </c>
    </row>
    <row r="6709" spans="1:10" ht="15.75" hidden="1" customHeight="1" x14ac:dyDescent="0.25">
      <c r="A6709" s="2" t="s">
        <v>853</v>
      </c>
      <c r="B6709" s="2" t="s">
        <v>854</v>
      </c>
      <c r="C6709" s="2">
        <v>2030</v>
      </c>
      <c r="D6709" s="2" t="s">
        <v>241</v>
      </c>
      <c r="E6709" s="2" t="s">
        <v>627</v>
      </c>
      <c r="F6709" s="2" t="s">
        <v>856</v>
      </c>
      <c r="G6709" s="2">
        <v>27</v>
      </c>
      <c r="H6709" s="2">
        <v>1.9707628598550001E-4</v>
      </c>
      <c r="I6709" s="2">
        <v>2.2072544030376002E-4</v>
      </c>
      <c r="J6709" s="26" t="s">
        <v>700</v>
      </c>
    </row>
    <row r="6710" spans="1:10" ht="15.75" hidden="1" customHeight="1" x14ac:dyDescent="0.25">
      <c r="A6710" s="2" t="s">
        <v>853</v>
      </c>
      <c r="B6710" s="2" t="s">
        <v>854</v>
      </c>
      <c r="C6710" s="2">
        <v>2030</v>
      </c>
      <c r="D6710" s="2" t="s">
        <v>241</v>
      </c>
      <c r="E6710" s="2" t="s">
        <v>627</v>
      </c>
      <c r="F6710" s="2" t="s">
        <v>858</v>
      </c>
      <c r="G6710" s="2">
        <v>27</v>
      </c>
      <c r="H6710" s="2">
        <v>2.02711750753224E-2</v>
      </c>
      <c r="I6710" s="2">
        <v>2.270371608436109E-2</v>
      </c>
      <c r="J6710" s="26" t="s">
        <v>700</v>
      </c>
    </row>
    <row r="6711" spans="1:10" ht="15.75" hidden="1" customHeight="1" x14ac:dyDescent="0.25">
      <c r="A6711" s="2" t="s">
        <v>853</v>
      </c>
      <c r="B6711" s="2" t="s">
        <v>854</v>
      </c>
      <c r="C6711" s="2">
        <v>2030</v>
      </c>
      <c r="D6711" s="2" t="s">
        <v>241</v>
      </c>
      <c r="E6711" s="2" t="s">
        <v>627</v>
      </c>
      <c r="F6711" s="2" t="s">
        <v>855</v>
      </c>
      <c r="G6711" s="2">
        <v>27</v>
      </c>
      <c r="H6711" s="2">
        <v>8.7735927081669998E-4</v>
      </c>
      <c r="I6711" s="2">
        <v>9.8264238331470413E-4</v>
      </c>
      <c r="J6711" s="26" t="s">
        <v>700</v>
      </c>
    </row>
    <row r="6712" spans="1:10" ht="15.75" hidden="1" customHeight="1" x14ac:dyDescent="0.25">
      <c r="A6712" s="2" t="s">
        <v>853</v>
      </c>
      <c r="B6712" s="2" t="s">
        <v>854</v>
      </c>
      <c r="C6712" s="2">
        <v>2030</v>
      </c>
      <c r="D6712" s="2" t="s">
        <v>241</v>
      </c>
      <c r="E6712" s="2" t="s">
        <v>627</v>
      </c>
      <c r="F6712" s="2" t="s">
        <v>857</v>
      </c>
      <c r="G6712" s="2">
        <v>27</v>
      </c>
      <c r="H6712" s="2">
        <v>2.0757566380779999E-3</v>
      </c>
      <c r="I6712" s="2">
        <v>2.3248474346473603E-3</v>
      </c>
      <c r="J6712" s="26" t="s">
        <v>700</v>
      </c>
    </row>
    <row r="6713" spans="1:10" ht="15.75" hidden="1" customHeight="1" x14ac:dyDescent="0.25">
      <c r="A6713" s="2" t="s">
        <v>853</v>
      </c>
      <c r="B6713" s="2" t="s">
        <v>854</v>
      </c>
      <c r="C6713" s="2">
        <v>2030</v>
      </c>
      <c r="D6713" s="2" t="s">
        <v>241</v>
      </c>
      <c r="E6713" s="2" t="s">
        <v>627</v>
      </c>
      <c r="F6713" s="2" t="s">
        <v>860</v>
      </c>
      <c r="G6713" s="2">
        <v>27</v>
      </c>
      <c r="H6713" s="2">
        <v>1.7710414831527E-3</v>
      </c>
      <c r="I6713" s="2">
        <v>1.9835664611310244E-3</v>
      </c>
      <c r="J6713" s="26" t="s">
        <v>701</v>
      </c>
    </row>
    <row r="6714" spans="1:10" ht="15.75" hidden="1" customHeight="1" x14ac:dyDescent="0.25">
      <c r="A6714" s="2" t="s">
        <v>853</v>
      </c>
      <c r="B6714" s="2" t="s">
        <v>854</v>
      </c>
      <c r="C6714" s="2">
        <v>2030</v>
      </c>
      <c r="D6714" s="2" t="s">
        <v>241</v>
      </c>
      <c r="E6714" s="2" t="s">
        <v>627</v>
      </c>
      <c r="F6714" s="2" t="s">
        <v>859</v>
      </c>
      <c r="G6714" s="2">
        <v>27</v>
      </c>
      <c r="H6714" s="2">
        <v>6.7090173979520004E-4</v>
      </c>
      <c r="I6714" s="2">
        <v>7.5140994857062415E-4</v>
      </c>
      <c r="J6714" s="26" t="s">
        <v>700</v>
      </c>
    </row>
    <row r="6715" spans="1:10" ht="15.75" hidden="1" customHeight="1" x14ac:dyDescent="0.25">
      <c r="A6715" s="2" t="s">
        <v>853</v>
      </c>
      <c r="B6715" s="2" t="s">
        <v>854</v>
      </c>
      <c r="C6715" s="2">
        <v>2030</v>
      </c>
      <c r="D6715" s="2" t="s">
        <v>241</v>
      </c>
      <c r="E6715" s="2" t="s">
        <v>627</v>
      </c>
      <c r="F6715" s="2" t="s">
        <v>858</v>
      </c>
      <c r="G6715" s="2">
        <v>28</v>
      </c>
      <c r="H6715" s="2">
        <v>3.5826382692903301E-2</v>
      </c>
      <c r="I6715" s="2">
        <v>4.01255486160517E-2</v>
      </c>
      <c r="J6715" s="26" t="s">
        <v>700</v>
      </c>
    </row>
    <row r="6716" spans="1:10" ht="15.75" hidden="1" customHeight="1" x14ac:dyDescent="0.25">
      <c r="A6716" s="2" t="s">
        <v>853</v>
      </c>
      <c r="B6716" s="2" t="s">
        <v>854</v>
      </c>
      <c r="C6716" s="2">
        <v>2030</v>
      </c>
      <c r="D6716" s="2" t="s">
        <v>241</v>
      </c>
      <c r="E6716" s="2" t="s">
        <v>627</v>
      </c>
      <c r="F6716" s="2" t="s">
        <v>859</v>
      </c>
      <c r="G6716" s="2">
        <v>28</v>
      </c>
      <c r="H6716" s="2">
        <v>4.8183367471210003E-4</v>
      </c>
      <c r="I6716" s="2">
        <v>5.3965371567755212E-4</v>
      </c>
      <c r="J6716" s="26" t="s">
        <v>700</v>
      </c>
    </row>
    <row r="6717" spans="1:10" ht="15.75" hidden="1" customHeight="1" x14ac:dyDescent="0.25">
      <c r="A6717" s="2" t="s">
        <v>853</v>
      </c>
      <c r="B6717" s="2" t="s">
        <v>854</v>
      </c>
      <c r="C6717" s="2">
        <v>2030</v>
      </c>
      <c r="D6717" s="2" t="s">
        <v>241</v>
      </c>
      <c r="E6717" s="2" t="s">
        <v>627</v>
      </c>
      <c r="F6717" s="2" t="s">
        <v>857</v>
      </c>
      <c r="G6717" s="2">
        <v>28</v>
      </c>
      <c r="H6717" s="2">
        <v>1.7922312545123999E-3</v>
      </c>
      <c r="I6717" s="2">
        <v>2.007299005053888E-3</v>
      </c>
      <c r="J6717" s="26" t="s">
        <v>700</v>
      </c>
    </row>
    <row r="6718" spans="1:10" ht="15.75" hidden="1" customHeight="1" x14ac:dyDescent="0.25">
      <c r="A6718" s="2" t="s">
        <v>853</v>
      </c>
      <c r="B6718" s="2" t="s">
        <v>854</v>
      </c>
      <c r="C6718" s="2">
        <v>2030</v>
      </c>
      <c r="D6718" s="2" t="s">
        <v>241</v>
      </c>
      <c r="E6718" s="2" t="s">
        <v>627</v>
      </c>
      <c r="F6718" s="2" t="s">
        <v>856</v>
      </c>
      <c r="G6718" s="2">
        <v>28</v>
      </c>
      <c r="H6718" s="2">
        <v>9.8975713626700003E-5</v>
      </c>
      <c r="I6718" s="2">
        <v>1.1085279926190402E-4</v>
      </c>
      <c r="J6718" s="26" t="s">
        <v>700</v>
      </c>
    </row>
    <row r="6719" spans="1:10" ht="15.75" hidden="1" customHeight="1" x14ac:dyDescent="0.25">
      <c r="A6719" s="2" t="s">
        <v>853</v>
      </c>
      <c r="B6719" s="2" t="s">
        <v>854</v>
      </c>
      <c r="C6719" s="2">
        <v>2030</v>
      </c>
      <c r="D6719" s="2" t="s">
        <v>241</v>
      </c>
      <c r="E6719" s="2" t="s">
        <v>627</v>
      </c>
      <c r="F6719" s="2" t="s">
        <v>860</v>
      </c>
      <c r="G6719" s="2">
        <v>28</v>
      </c>
      <c r="H6719" s="2">
        <v>1.7092738999054001E-3</v>
      </c>
      <c r="I6719" s="2">
        <v>1.9143867678940482E-3</v>
      </c>
      <c r="J6719" s="26" t="s">
        <v>701</v>
      </c>
    </row>
    <row r="6720" spans="1:10" ht="15.75" hidden="1" customHeight="1" x14ac:dyDescent="0.25">
      <c r="A6720" s="2" t="s">
        <v>853</v>
      </c>
      <c r="B6720" s="2" t="s">
        <v>854</v>
      </c>
      <c r="C6720" s="2">
        <v>2030</v>
      </c>
      <c r="D6720" s="2" t="s">
        <v>241</v>
      </c>
      <c r="E6720" s="2" t="s">
        <v>627</v>
      </c>
      <c r="F6720" s="2" t="s">
        <v>859</v>
      </c>
      <c r="G6720" s="2">
        <v>29</v>
      </c>
      <c r="H6720" s="2">
        <v>3.0465512099909998E-4</v>
      </c>
      <c r="I6720" s="2">
        <v>3.41213735518992E-4</v>
      </c>
      <c r="J6720" s="26" t="s">
        <v>700</v>
      </c>
    </row>
    <row r="6721" spans="1:10" ht="15.75" hidden="1" customHeight="1" x14ac:dyDescent="0.25">
      <c r="A6721" s="2" t="s">
        <v>853</v>
      </c>
      <c r="B6721" s="2" t="s">
        <v>854</v>
      </c>
      <c r="C6721" s="2">
        <v>2030</v>
      </c>
      <c r="D6721" s="2" t="s">
        <v>241</v>
      </c>
      <c r="E6721" s="2" t="s">
        <v>627</v>
      </c>
      <c r="F6721" s="2" t="s">
        <v>860</v>
      </c>
      <c r="G6721" s="2">
        <v>29</v>
      </c>
      <c r="H6721" s="2">
        <v>1.6519120545125999E-3</v>
      </c>
      <c r="I6721" s="2">
        <v>1.8501415010541121E-3</v>
      </c>
      <c r="J6721" s="26" t="s">
        <v>701</v>
      </c>
    </row>
    <row r="6722" spans="1:10" ht="15.75" hidden="1" customHeight="1" x14ac:dyDescent="0.25">
      <c r="A6722" s="2" t="s">
        <v>853</v>
      </c>
      <c r="B6722" s="2" t="s">
        <v>854</v>
      </c>
      <c r="C6722" s="2">
        <v>2030</v>
      </c>
      <c r="D6722" s="2" t="s">
        <v>241</v>
      </c>
      <c r="E6722" s="2" t="s">
        <v>627</v>
      </c>
      <c r="F6722" s="2" t="s">
        <v>857</v>
      </c>
      <c r="G6722" s="2">
        <v>29</v>
      </c>
      <c r="H6722" s="2">
        <v>3.1795894901734002E-3</v>
      </c>
      <c r="I6722" s="2">
        <v>3.5611402289942085E-3</v>
      </c>
      <c r="J6722" s="26" t="s">
        <v>700</v>
      </c>
    </row>
    <row r="6723" spans="1:10" ht="15.75" hidden="1" customHeight="1" x14ac:dyDescent="0.25">
      <c r="A6723" s="2" t="s">
        <v>853</v>
      </c>
      <c r="B6723" s="2" t="s">
        <v>854</v>
      </c>
      <c r="C6723" s="2">
        <v>2030</v>
      </c>
      <c r="D6723" s="2" t="s">
        <v>241</v>
      </c>
      <c r="E6723" s="2" t="s">
        <v>627</v>
      </c>
      <c r="F6723" s="2" t="s">
        <v>856</v>
      </c>
      <c r="G6723" s="2">
        <v>29</v>
      </c>
      <c r="H6723" s="2">
        <v>1.8382331109019999E-4</v>
      </c>
      <c r="I6723" s="2">
        <v>2.0588210842102401E-4</v>
      </c>
      <c r="J6723" s="26" t="s">
        <v>700</v>
      </c>
    </row>
    <row r="6724" spans="1:10" ht="15.75" hidden="1" customHeight="1" x14ac:dyDescent="0.25">
      <c r="A6724" s="2" t="s">
        <v>853</v>
      </c>
      <c r="B6724" s="2" t="s">
        <v>854</v>
      </c>
      <c r="C6724" s="2">
        <v>2030</v>
      </c>
      <c r="D6724" s="2" t="s">
        <v>241</v>
      </c>
      <c r="E6724" s="2" t="s">
        <v>627</v>
      </c>
      <c r="F6724" s="2" t="s">
        <v>858</v>
      </c>
      <c r="G6724" s="2">
        <v>29</v>
      </c>
      <c r="H6724" s="2">
        <v>1.9752528518438301E-2</v>
      </c>
      <c r="I6724" s="2">
        <v>2.21228319406509E-2</v>
      </c>
      <c r="J6724" s="26" t="s">
        <v>700</v>
      </c>
    </row>
    <row r="6725" spans="1:10" ht="15.75" hidden="1" customHeight="1" x14ac:dyDescent="0.25">
      <c r="A6725" s="2" t="s">
        <v>853</v>
      </c>
      <c r="B6725" s="2" t="s">
        <v>854</v>
      </c>
      <c r="C6725" s="2">
        <v>2030</v>
      </c>
      <c r="D6725" s="2" t="s">
        <v>241</v>
      </c>
      <c r="E6725" s="2" t="s">
        <v>627</v>
      </c>
      <c r="F6725" s="2" t="s">
        <v>858</v>
      </c>
      <c r="G6725" s="2">
        <v>30</v>
      </c>
      <c r="H6725" s="2">
        <v>2.64718476682901E-2</v>
      </c>
      <c r="I6725" s="2">
        <v>2.9648469388484915E-2</v>
      </c>
      <c r="J6725" s="26" t="s">
        <v>700</v>
      </c>
    </row>
    <row r="6726" spans="1:10" ht="15.75" hidden="1" customHeight="1" x14ac:dyDescent="0.25">
      <c r="A6726" s="2" t="s">
        <v>853</v>
      </c>
      <c r="B6726" s="2" t="s">
        <v>854</v>
      </c>
      <c r="C6726" s="2">
        <v>2030</v>
      </c>
      <c r="D6726" s="2" t="s">
        <v>241</v>
      </c>
      <c r="E6726" s="2" t="s">
        <v>627</v>
      </c>
      <c r="F6726" s="2" t="s">
        <v>856</v>
      </c>
      <c r="G6726" s="2">
        <v>30</v>
      </c>
      <c r="H6726" s="2">
        <v>1.3610513269670001E-4</v>
      </c>
      <c r="I6726" s="2">
        <v>1.5243774862030402E-4</v>
      </c>
      <c r="J6726" s="26" t="s">
        <v>700</v>
      </c>
    </row>
    <row r="6727" spans="1:10" ht="15.75" hidden="1" customHeight="1" x14ac:dyDescent="0.25">
      <c r="A6727" s="2" t="s">
        <v>853</v>
      </c>
      <c r="B6727" s="2" t="s">
        <v>854</v>
      </c>
      <c r="C6727" s="2">
        <v>2030</v>
      </c>
      <c r="D6727" s="2" t="s">
        <v>241</v>
      </c>
      <c r="E6727" s="2" t="s">
        <v>627</v>
      </c>
      <c r="F6727" s="2" t="s">
        <v>857</v>
      </c>
      <c r="G6727" s="2">
        <v>30</v>
      </c>
      <c r="H6727" s="2">
        <v>1.7908194859045999E-3</v>
      </c>
      <c r="I6727" s="2">
        <v>2.0057178242131519E-3</v>
      </c>
      <c r="J6727" s="26" t="s">
        <v>700</v>
      </c>
    </row>
    <row r="6728" spans="1:10" ht="15.75" hidden="1" customHeight="1" x14ac:dyDescent="0.25">
      <c r="A6728" s="2" t="s">
        <v>853</v>
      </c>
      <c r="B6728" s="2" t="s">
        <v>854</v>
      </c>
      <c r="C6728" s="2">
        <v>2030</v>
      </c>
      <c r="D6728" s="2" t="s">
        <v>241</v>
      </c>
      <c r="E6728" s="2" t="s">
        <v>627</v>
      </c>
      <c r="F6728" s="2" t="s">
        <v>855</v>
      </c>
      <c r="G6728" s="2">
        <v>30</v>
      </c>
      <c r="H6728" s="2">
        <v>1.228648237884E-3</v>
      </c>
      <c r="I6728" s="2">
        <v>1.37608602643008E-3</v>
      </c>
      <c r="J6728" s="26" t="s">
        <v>700</v>
      </c>
    </row>
    <row r="6729" spans="1:10" ht="15.75" hidden="1" customHeight="1" x14ac:dyDescent="0.25">
      <c r="A6729" s="2" t="s">
        <v>853</v>
      </c>
      <c r="B6729" s="2" t="s">
        <v>854</v>
      </c>
      <c r="C6729" s="2">
        <v>2030</v>
      </c>
      <c r="D6729" s="2" t="s">
        <v>241</v>
      </c>
      <c r="E6729" s="2" t="s">
        <v>627</v>
      </c>
      <c r="F6729" s="2" t="s">
        <v>860</v>
      </c>
      <c r="G6729" s="2">
        <v>30</v>
      </c>
      <c r="H6729" s="2">
        <v>2.7495965478009999E-3</v>
      </c>
      <c r="I6729" s="2">
        <v>3.0795481335371203E-3</v>
      </c>
      <c r="J6729" s="26" t="s">
        <v>701</v>
      </c>
    </row>
    <row r="6730" spans="1:10" ht="15.75" hidden="1" customHeight="1" x14ac:dyDescent="0.25">
      <c r="A6730" s="2" t="s">
        <v>853</v>
      </c>
      <c r="B6730" s="2" t="s">
        <v>854</v>
      </c>
      <c r="C6730" s="2">
        <v>2030</v>
      </c>
      <c r="D6730" s="2" t="s">
        <v>241</v>
      </c>
      <c r="E6730" s="2" t="s">
        <v>627</v>
      </c>
      <c r="F6730" s="2" t="s">
        <v>859</v>
      </c>
      <c r="G6730" s="2">
        <v>30</v>
      </c>
      <c r="H6730" s="2">
        <v>3.9617790753249999E-4</v>
      </c>
      <c r="I6730" s="2">
        <v>4.4371925643640003E-4</v>
      </c>
      <c r="J6730" s="26" t="s">
        <v>700</v>
      </c>
    </row>
    <row r="6731" spans="1:10" ht="15.75" hidden="1" customHeight="1" x14ac:dyDescent="0.25">
      <c r="A6731" s="2" t="s">
        <v>853</v>
      </c>
      <c r="B6731" s="2" t="s">
        <v>854</v>
      </c>
      <c r="C6731" s="2">
        <v>2030</v>
      </c>
      <c r="D6731" s="2" t="s">
        <v>241</v>
      </c>
      <c r="E6731" s="2" t="s">
        <v>627</v>
      </c>
      <c r="F6731" s="2" t="s">
        <v>859</v>
      </c>
      <c r="G6731" s="2">
        <v>31</v>
      </c>
      <c r="H6731" s="2">
        <v>9.3434355221699996E-5</v>
      </c>
      <c r="I6731" s="2">
        <v>1.04646477848304E-4</v>
      </c>
      <c r="J6731" s="26" t="s">
        <v>700</v>
      </c>
    </row>
    <row r="6732" spans="1:10" ht="15.75" hidden="1" customHeight="1" x14ac:dyDescent="0.25">
      <c r="A6732" s="2" t="s">
        <v>853</v>
      </c>
      <c r="B6732" s="2" t="s">
        <v>854</v>
      </c>
      <c r="C6732" s="2">
        <v>2030</v>
      </c>
      <c r="D6732" s="2" t="s">
        <v>241</v>
      </c>
      <c r="E6732" s="2" t="s">
        <v>627</v>
      </c>
      <c r="F6732" s="2" t="s">
        <v>860</v>
      </c>
      <c r="G6732" s="2">
        <v>31</v>
      </c>
      <c r="H6732" s="2">
        <v>2.1645042579620999E-3</v>
      </c>
      <c r="I6732" s="2">
        <v>2.4242447689175519E-3</v>
      </c>
      <c r="J6732" s="26" t="s">
        <v>701</v>
      </c>
    </row>
    <row r="6733" spans="1:10" ht="15.75" hidden="1" customHeight="1" x14ac:dyDescent="0.25">
      <c r="A6733" s="2" t="s">
        <v>853</v>
      </c>
      <c r="B6733" s="2" t="s">
        <v>854</v>
      </c>
      <c r="C6733" s="2">
        <v>2030</v>
      </c>
      <c r="D6733" s="2" t="s">
        <v>241</v>
      </c>
      <c r="E6733" s="2" t="s">
        <v>627</v>
      </c>
      <c r="F6733" s="2" t="s">
        <v>858</v>
      </c>
      <c r="G6733" s="2">
        <v>31</v>
      </c>
      <c r="H6733" s="2">
        <v>1.4160470804199601E-2</v>
      </c>
      <c r="I6733" s="2">
        <v>1.5859727300703553E-2</v>
      </c>
      <c r="J6733" s="26" t="s">
        <v>700</v>
      </c>
    </row>
    <row r="6734" spans="1:10" ht="15.75" hidden="1" customHeight="1" x14ac:dyDescent="0.25">
      <c r="A6734" s="2" t="s">
        <v>853</v>
      </c>
      <c r="B6734" s="2" t="s">
        <v>854</v>
      </c>
      <c r="C6734" s="2">
        <v>2030</v>
      </c>
      <c r="D6734" s="2" t="s">
        <v>241</v>
      </c>
      <c r="E6734" s="2" t="s">
        <v>627</v>
      </c>
      <c r="F6734" s="2" t="s">
        <v>857</v>
      </c>
      <c r="G6734" s="2">
        <v>31</v>
      </c>
      <c r="H6734" s="2">
        <v>2.1422202989924998E-3</v>
      </c>
      <c r="I6734" s="2">
        <v>2.3992867348716002E-3</v>
      </c>
      <c r="J6734" s="26" t="s">
        <v>700</v>
      </c>
    </row>
    <row r="6735" spans="1:10" ht="15.75" hidden="1" customHeight="1" x14ac:dyDescent="0.25">
      <c r="A6735" s="2" t="s">
        <v>853</v>
      </c>
      <c r="B6735" s="2" t="s">
        <v>854</v>
      </c>
      <c r="C6735" s="2">
        <v>2030</v>
      </c>
      <c r="D6735" s="2" t="s">
        <v>241</v>
      </c>
      <c r="E6735" s="2" t="s">
        <v>627</v>
      </c>
      <c r="F6735" s="2" t="s">
        <v>856</v>
      </c>
      <c r="G6735" s="2">
        <v>31</v>
      </c>
      <c r="H6735" s="2">
        <v>1.3057803880660001E-4</v>
      </c>
      <c r="I6735" s="2">
        <v>1.4624740346339202E-4</v>
      </c>
      <c r="J6735" s="26" t="s">
        <v>700</v>
      </c>
    </row>
    <row r="6736" spans="1:10" ht="15.75" hidden="1" customHeight="1" x14ac:dyDescent="0.25">
      <c r="A6736" s="2" t="s">
        <v>853</v>
      </c>
      <c r="B6736" s="2" t="s">
        <v>854</v>
      </c>
      <c r="C6736" s="2">
        <v>2030</v>
      </c>
      <c r="D6736" s="2" t="s">
        <v>241</v>
      </c>
      <c r="E6736" s="2" t="s">
        <v>627</v>
      </c>
      <c r="F6736" s="2" t="s">
        <v>859</v>
      </c>
      <c r="G6736" s="2">
        <v>32</v>
      </c>
      <c r="H6736" s="2">
        <v>1.9244583381810001E-4</v>
      </c>
      <c r="I6736" s="2">
        <v>2.1553933387627203E-4</v>
      </c>
      <c r="J6736" s="26" t="s">
        <v>700</v>
      </c>
    </row>
    <row r="6737" spans="1:10" ht="15.75" hidden="1" customHeight="1" x14ac:dyDescent="0.25">
      <c r="A6737" s="2" t="s">
        <v>853</v>
      </c>
      <c r="B6737" s="2" t="s">
        <v>854</v>
      </c>
      <c r="C6737" s="2">
        <v>2030</v>
      </c>
      <c r="D6737" s="2" t="s">
        <v>241</v>
      </c>
      <c r="E6737" s="2" t="s">
        <v>627</v>
      </c>
      <c r="F6737" s="2" t="s">
        <v>857</v>
      </c>
      <c r="G6737" s="2">
        <v>32</v>
      </c>
      <c r="H6737" s="2">
        <v>2.1414367365651002E-3</v>
      </c>
      <c r="I6737" s="2">
        <v>2.3984091449529123E-3</v>
      </c>
      <c r="J6737" s="26" t="s">
        <v>700</v>
      </c>
    </row>
    <row r="6738" spans="1:10" ht="15.75" hidden="1" customHeight="1" x14ac:dyDescent="0.25">
      <c r="A6738" s="2" t="s">
        <v>853</v>
      </c>
      <c r="B6738" s="2" t="s">
        <v>854</v>
      </c>
      <c r="C6738" s="2">
        <v>2030</v>
      </c>
      <c r="D6738" s="2" t="s">
        <v>241</v>
      </c>
      <c r="E6738" s="2" t="s">
        <v>627</v>
      </c>
      <c r="F6738" s="2" t="s">
        <v>855</v>
      </c>
      <c r="G6738" s="2">
        <v>32</v>
      </c>
      <c r="H6738" s="2">
        <v>1.2248047860339E-3</v>
      </c>
      <c r="I6738" s="2">
        <v>1.3717813603579682E-3</v>
      </c>
      <c r="J6738" s="26" t="s">
        <v>700</v>
      </c>
    </row>
    <row r="6739" spans="1:10" ht="15.75" hidden="1" customHeight="1" x14ac:dyDescent="0.25">
      <c r="A6739" s="2" t="s">
        <v>853</v>
      </c>
      <c r="B6739" s="2" t="s">
        <v>854</v>
      </c>
      <c r="C6739" s="2">
        <v>2030</v>
      </c>
      <c r="D6739" s="2" t="s">
        <v>241</v>
      </c>
      <c r="E6739" s="2" t="s">
        <v>627</v>
      </c>
      <c r="F6739" s="2" t="s">
        <v>860</v>
      </c>
      <c r="G6739" s="2">
        <v>32</v>
      </c>
      <c r="H6739" s="2">
        <v>1.4760087360627999E-3</v>
      </c>
      <c r="I6739" s="2">
        <v>1.653129784390336E-3</v>
      </c>
      <c r="J6739" s="26" t="s">
        <v>701</v>
      </c>
    </row>
    <row r="6740" spans="1:10" ht="15.75" hidden="1" customHeight="1" x14ac:dyDescent="0.25">
      <c r="A6740" s="2" t="s">
        <v>853</v>
      </c>
      <c r="B6740" s="2" t="s">
        <v>854</v>
      </c>
      <c r="C6740" s="2">
        <v>2030</v>
      </c>
      <c r="D6740" s="2" t="s">
        <v>241</v>
      </c>
      <c r="E6740" s="2" t="s">
        <v>627</v>
      </c>
      <c r="F6740" s="2" t="s">
        <v>856</v>
      </c>
      <c r="G6740" s="2">
        <v>32</v>
      </c>
      <c r="H6740" s="2">
        <v>3.2663726597089999E-4</v>
      </c>
      <c r="I6740" s="2">
        <v>3.65833737887408E-4</v>
      </c>
      <c r="J6740" s="26" t="s">
        <v>700</v>
      </c>
    </row>
    <row r="6741" spans="1:10" ht="15.75" hidden="1" customHeight="1" x14ac:dyDescent="0.25">
      <c r="A6741" s="2" t="s">
        <v>853</v>
      </c>
      <c r="B6741" s="2" t="s">
        <v>854</v>
      </c>
      <c r="C6741" s="2">
        <v>2030</v>
      </c>
      <c r="D6741" s="2" t="s">
        <v>241</v>
      </c>
      <c r="E6741" s="2" t="s">
        <v>627</v>
      </c>
      <c r="F6741" s="2" t="s">
        <v>858</v>
      </c>
      <c r="G6741" s="2">
        <v>32</v>
      </c>
      <c r="H6741" s="2">
        <v>4.8349245917051996E-3</v>
      </c>
      <c r="I6741" s="2">
        <v>5.415115542709824E-3</v>
      </c>
      <c r="J6741" s="26" t="s">
        <v>700</v>
      </c>
    </row>
    <row r="6742" spans="1:10" ht="15.75" hidden="1" customHeight="1" x14ac:dyDescent="0.25">
      <c r="A6742" s="2" t="s">
        <v>853</v>
      </c>
      <c r="B6742" s="2" t="s">
        <v>854</v>
      </c>
      <c r="C6742" s="2">
        <v>2030</v>
      </c>
      <c r="D6742" s="2" t="s">
        <v>241</v>
      </c>
      <c r="E6742" s="2" t="s">
        <v>627</v>
      </c>
      <c r="F6742" s="2" t="s">
        <v>858</v>
      </c>
      <c r="G6742" s="2">
        <v>33</v>
      </c>
      <c r="H6742" s="2">
        <v>1.0560052935034E-2</v>
      </c>
      <c r="I6742" s="2">
        <v>1.1827259287238082E-2</v>
      </c>
      <c r="J6742" s="26" t="s">
        <v>700</v>
      </c>
    </row>
    <row r="6743" spans="1:10" ht="15.75" hidden="1" customHeight="1" x14ac:dyDescent="0.25">
      <c r="A6743" s="2" t="s">
        <v>853</v>
      </c>
      <c r="B6743" s="2" t="s">
        <v>854</v>
      </c>
      <c r="C6743" s="2">
        <v>2030</v>
      </c>
      <c r="D6743" s="2" t="s">
        <v>241</v>
      </c>
      <c r="E6743" s="2" t="s">
        <v>627</v>
      </c>
      <c r="F6743" s="2" t="s">
        <v>856</v>
      </c>
      <c r="G6743" s="2">
        <v>33</v>
      </c>
      <c r="H6743" s="2">
        <v>1.451211101084E-4</v>
      </c>
      <c r="I6743" s="2">
        <v>1.6253564332140803E-4</v>
      </c>
      <c r="J6743" s="26" t="s">
        <v>700</v>
      </c>
    </row>
    <row r="6744" spans="1:10" ht="15.75" hidden="1" customHeight="1" x14ac:dyDescent="0.25">
      <c r="A6744" s="2" t="s">
        <v>853</v>
      </c>
      <c r="B6744" s="2" t="s">
        <v>854</v>
      </c>
      <c r="C6744" s="2">
        <v>2030</v>
      </c>
      <c r="D6744" s="2" t="s">
        <v>241</v>
      </c>
      <c r="E6744" s="2" t="s">
        <v>627</v>
      </c>
      <c r="F6744" s="2" t="s">
        <v>857</v>
      </c>
      <c r="G6744" s="2">
        <v>33</v>
      </c>
      <c r="H6744" s="2">
        <v>3.5811384732369E-3</v>
      </c>
      <c r="I6744" s="2">
        <v>4.010875090025328E-3</v>
      </c>
      <c r="J6744" s="26" t="s">
        <v>700</v>
      </c>
    </row>
    <row r="6745" spans="1:10" ht="15.75" hidden="1" customHeight="1" x14ac:dyDescent="0.25">
      <c r="A6745" s="2" t="s">
        <v>853</v>
      </c>
      <c r="B6745" s="2" t="s">
        <v>854</v>
      </c>
      <c r="C6745" s="2">
        <v>2030</v>
      </c>
      <c r="D6745" s="2" t="s">
        <v>241</v>
      </c>
      <c r="E6745" s="2" t="s">
        <v>627</v>
      </c>
      <c r="F6745" s="2" t="s">
        <v>860</v>
      </c>
      <c r="G6745" s="2">
        <v>33</v>
      </c>
      <c r="H6745" s="2">
        <v>9.7852930775840005E-4</v>
      </c>
      <c r="I6745" s="2">
        <v>1.0959528246894082E-3</v>
      </c>
      <c r="J6745" s="26" t="s">
        <v>701</v>
      </c>
    </row>
    <row r="6746" spans="1:10" ht="15.75" hidden="1" customHeight="1" x14ac:dyDescent="0.25">
      <c r="A6746" s="2" t="s">
        <v>853</v>
      </c>
      <c r="B6746" s="2" t="s">
        <v>854</v>
      </c>
      <c r="C6746" s="2">
        <v>2030</v>
      </c>
      <c r="D6746" s="2" t="s">
        <v>241</v>
      </c>
      <c r="E6746" s="2" t="s">
        <v>627</v>
      </c>
      <c r="F6746" s="2" t="s">
        <v>859</v>
      </c>
      <c r="G6746" s="2">
        <v>33</v>
      </c>
      <c r="H6746" s="2">
        <v>3.630540086306E-4</v>
      </c>
      <c r="I6746" s="2">
        <v>4.0662048966627205E-4</v>
      </c>
      <c r="J6746" s="26" t="s">
        <v>700</v>
      </c>
    </row>
    <row r="6747" spans="1:10" ht="15.75" hidden="1" customHeight="1" x14ac:dyDescent="0.25">
      <c r="A6747" s="2" t="s">
        <v>853</v>
      </c>
      <c r="B6747" s="2" t="s">
        <v>854</v>
      </c>
      <c r="C6747" s="2">
        <v>2030</v>
      </c>
      <c r="D6747" s="2" t="s">
        <v>241</v>
      </c>
      <c r="E6747" s="2" t="s">
        <v>627</v>
      </c>
      <c r="F6747" s="2" t="s">
        <v>859</v>
      </c>
      <c r="G6747" s="2">
        <v>34</v>
      </c>
      <c r="H6747" s="2">
        <v>1.7320749611829999E-4</v>
      </c>
      <c r="I6747" s="2">
        <v>1.9399239565249602E-4</v>
      </c>
      <c r="J6747" s="26" t="s">
        <v>700</v>
      </c>
    </row>
    <row r="6748" spans="1:10" ht="15.75" hidden="1" customHeight="1" x14ac:dyDescent="0.25">
      <c r="A6748" s="2" t="s">
        <v>853</v>
      </c>
      <c r="B6748" s="2" t="s">
        <v>854</v>
      </c>
      <c r="C6748" s="2">
        <v>2030</v>
      </c>
      <c r="D6748" s="2" t="s">
        <v>241</v>
      </c>
      <c r="E6748" s="2" t="s">
        <v>627</v>
      </c>
      <c r="F6748" s="2" t="s">
        <v>860</v>
      </c>
      <c r="G6748" s="2">
        <v>34</v>
      </c>
      <c r="H6748" s="2">
        <v>1.4538378163706999E-3</v>
      </c>
      <c r="I6748" s="2">
        <v>1.6282983543351841E-3</v>
      </c>
      <c r="J6748" s="26" t="s">
        <v>701</v>
      </c>
    </row>
    <row r="6749" spans="1:10" ht="15.75" hidden="1" customHeight="1" x14ac:dyDescent="0.25">
      <c r="A6749" s="2" t="s">
        <v>853</v>
      </c>
      <c r="B6749" s="2" t="s">
        <v>854</v>
      </c>
      <c r="C6749" s="2">
        <v>2030</v>
      </c>
      <c r="D6749" s="2" t="s">
        <v>241</v>
      </c>
      <c r="E6749" s="2" t="s">
        <v>627</v>
      </c>
      <c r="F6749" s="2" t="s">
        <v>857</v>
      </c>
      <c r="G6749" s="2">
        <v>34</v>
      </c>
      <c r="H6749" s="2">
        <v>2.9899233777542001E-3</v>
      </c>
      <c r="I6749" s="2">
        <v>3.3487141830847045E-3</v>
      </c>
      <c r="J6749" s="26" t="s">
        <v>700</v>
      </c>
    </row>
    <row r="6750" spans="1:10" ht="15.75" hidden="1" customHeight="1" x14ac:dyDescent="0.25">
      <c r="A6750" s="2" t="s">
        <v>853</v>
      </c>
      <c r="B6750" s="2" t="s">
        <v>854</v>
      </c>
      <c r="C6750" s="2">
        <v>2030</v>
      </c>
      <c r="D6750" s="2" t="s">
        <v>241</v>
      </c>
      <c r="E6750" s="2" t="s">
        <v>627</v>
      </c>
      <c r="F6750" s="2" t="s">
        <v>856</v>
      </c>
      <c r="G6750" s="2">
        <v>34</v>
      </c>
      <c r="H6750" s="2">
        <v>3.6041456041899999E-5</v>
      </c>
      <c r="I6750" s="2">
        <v>4.0366430766928E-5</v>
      </c>
      <c r="J6750" s="26" t="s">
        <v>700</v>
      </c>
    </row>
    <row r="6751" spans="1:10" ht="15.75" hidden="1" customHeight="1" x14ac:dyDescent="0.25">
      <c r="A6751" s="2" t="s">
        <v>853</v>
      </c>
      <c r="B6751" s="2" t="s">
        <v>854</v>
      </c>
      <c r="C6751" s="2">
        <v>2030</v>
      </c>
      <c r="D6751" s="2" t="s">
        <v>241</v>
      </c>
      <c r="E6751" s="2" t="s">
        <v>627</v>
      </c>
      <c r="F6751" s="2" t="s">
        <v>858</v>
      </c>
      <c r="G6751" s="2">
        <v>34</v>
      </c>
      <c r="H6751" s="2">
        <v>1.0113876778632401E-2</v>
      </c>
      <c r="I6751" s="2">
        <v>1.132754199206829E-2</v>
      </c>
      <c r="J6751" s="26" t="s">
        <v>700</v>
      </c>
    </row>
    <row r="6752" spans="1:10" ht="15.75" hidden="1" customHeight="1" x14ac:dyDescent="0.25">
      <c r="A6752" s="2" t="s">
        <v>853</v>
      </c>
      <c r="B6752" s="2" t="s">
        <v>854</v>
      </c>
      <c r="C6752" s="2">
        <v>2030</v>
      </c>
      <c r="D6752" s="2" t="s">
        <v>241</v>
      </c>
      <c r="E6752" s="2" t="s">
        <v>627</v>
      </c>
      <c r="F6752" s="2" t="s">
        <v>855</v>
      </c>
      <c r="G6752" s="2">
        <v>34</v>
      </c>
      <c r="H6752" s="2">
        <v>3.0459151603280999E-3</v>
      </c>
      <c r="I6752" s="2">
        <v>3.4114249795674724E-3</v>
      </c>
      <c r="J6752" s="26" t="s">
        <v>700</v>
      </c>
    </row>
    <row r="6753" spans="1:10" ht="15.75" hidden="1" customHeight="1" x14ac:dyDescent="0.25">
      <c r="A6753" s="2" t="s">
        <v>853</v>
      </c>
      <c r="B6753" s="2" t="s">
        <v>854</v>
      </c>
      <c r="C6753" s="2">
        <v>2030</v>
      </c>
      <c r="D6753" s="2" t="s">
        <v>241</v>
      </c>
      <c r="E6753" s="2" t="s">
        <v>627</v>
      </c>
      <c r="F6753" s="2" t="s">
        <v>858</v>
      </c>
      <c r="G6753" s="2">
        <v>35</v>
      </c>
      <c r="H6753" s="2">
        <v>1.0937397833913599E-2</v>
      </c>
      <c r="I6753" s="2">
        <v>1.2249885573983233E-2</v>
      </c>
      <c r="J6753" s="26" t="s">
        <v>700</v>
      </c>
    </row>
    <row r="6754" spans="1:10" ht="15.75" hidden="1" customHeight="1" x14ac:dyDescent="0.25">
      <c r="A6754" s="2" t="s">
        <v>853</v>
      </c>
      <c r="B6754" s="2" t="s">
        <v>854</v>
      </c>
      <c r="C6754" s="2">
        <v>2030</v>
      </c>
      <c r="D6754" s="2" t="s">
        <v>241</v>
      </c>
      <c r="E6754" s="2" t="s">
        <v>627</v>
      </c>
      <c r="F6754" s="2" t="s">
        <v>857</v>
      </c>
      <c r="G6754" s="2">
        <v>35</v>
      </c>
      <c r="H6754" s="2">
        <v>1.720071741147E-3</v>
      </c>
      <c r="I6754" s="2">
        <v>1.9264803500846403E-3</v>
      </c>
      <c r="J6754" s="26" t="s">
        <v>700</v>
      </c>
    </row>
    <row r="6755" spans="1:10" ht="15.75" hidden="1" customHeight="1" x14ac:dyDescent="0.25">
      <c r="A6755" s="2" t="s">
        <v>853</v>
      </c>
      <c r="B6755" s="2" t="s">
        <v>854</v>
      </c>
      <c r="C6755" s="2">
        <v>2030</v>
      </c>
      <c r="D6755" s="2" t="s">
        <v>241</v>
      </c>
      <c r="E6755" s="2" t="s">
        <v>627</v>
      </c>
      <c r="F6755" s="2" t="s">
        <v>859</v>
      </c>
      <c r="G6755" s="2">
        <v>35</v>
      </c>
      <c r="H6755" s="2">
        <v>8.1827434769399994E-5</v>
      </c>
      <c r="I6755" s="2">
        <v>9.1646726941728001E-5</v>
      </c>
      <c r="J6755" s="26" t="s">
        <v>700</v>
      </c>
    </row>
    <row r="6756" spans="1:10" ht="15.75" hidden="1" customHeight="1" x14ac:dyDescent="0.25">
      <c r="A6756" s="2" t="s">
        <v>853</v>
      </c>
      <c r="B6756" s="2" t="s">
        <v>854</v>
      </c>
      <c r="C6756" s="2">
        <v>2030</v>
      </c>
      <c r="D6756" s="2" t="s">
        <v>241</v>
      </c>
      <c r="E6756" s="2" t="s">
        <v>627</v>
      </c>
      <c r="F6756" s="2" t="s">
        <v>860</v>
      </c>
      <c r="G6756" s="2">
        <v>35</v>
      </c>
      <c r="H6756" s="2">
        <v>4.5387665159069999E-4</v>
      </c>
      <c r="I6756" s="2">
        <v>5.0834184978158401E-4</v>
      </c>
      <c r="J6756" s="26" t="s">
        <v>701</v>
      </c>
    </row>
    <row r="6757" spans="1:10" ht="15.75" hidden="1" customHeight="1" x14ac:dyDescent="0.25">
      <c r="A6757" s="2" t="s">
        <v>853</v>
      </c>
      <c r="B6757" s="2" t="s">
        <v>854</v>
      </c>
      <c r="C6757" s="2">
        <v>2030</v>
      </c>
      <c r="D6757" s="2" t="s">
        <v>241</v>
      </c>
      <c r="E6757" s="2" t="s">
        <v>627</v>
      </c>
      <c r="F6757" s="2" t="s">
        <v>855</v>
      </c>
      <c r="G6757" s="2">
        <v>35</v>
      </c>
      <c r="H6757" s="2">
        <v>1.764132786775E-3</v>
      </c>
      <c r="I6757" s="2">
        <v>1.9758287211880002E-3</v>
      </c>
      <c r="J6757" s="26" t="s">
        <v>700</v>
      </c>
    </row>
    <row r="6758" spans="1:10" ht="15.75" hidden="1" customHeight="1" x14ac:dyDescent="0.25">
      <c r="A6758" s="2" t="s">
        <v>853</v>
      </c>
      <c r="B6758" s="2" t="s">
        <v>854</v>
      </c>
      <c r="C6758" s="2">
        <v>2030</v>
      </c>
      <c r="D6758" s="2" t="s">
        <v>241</v>
      </c>
      <c r="E6758" s="2" t="s">
        <v>627</v>
      </c>
      <c r="F6758" s="2" t="s">
        <v>856</v>
      </c>
      <c r="G6758" s="2">
        <v>35</v>
      </c>
      <c r="H6758" s="2">
        <v>1.1138783884230001E-4</v>
      </c>
      <c r="I6758" s="2">
        <v>1.2475437950337602E-4</v>
      </c>
      <c r="J6758" s="26" t="s">
        <v>700</v>
      </c>
    </row>
    <row r="6759" spans="1:10" ht="15.75" hidden="1" customHeight="1" x14ac:dyDescent="0.25">
      <c r="A6759" s="2" t="s">
        <v>853</v>
      </c>
      <c r="B6759" s="2" t="s">
        <v>854</v>
      </c>
      <c r="C6759" s="2">
        <v>2030</v>
      </c>
      <c r="D6759" s="2" t="s">
        <v>241</v>
      </c>
      <c r="E6759" s="2" t="s">
        <v>627</v>
      </c>
      <c r="F6759" s="2" t="s">
        <v>858</v>
      </c>
      <c r="G6759" s="2">
        <v>36</v>
      </c>
      <c r="H6759" s="2">
        <v>1.45125538110733E-2</v>
      </c>
      <c r="I6759" s="2">
        <v>1.6254060268402096E-2</v>
      </c>
      <c r="J6759" s="26" t="s">
        <v>700</v>
      </c>
    </row>
    <row r="6760" spans="1:10" ht="15.75" hidden="1" customHeight="1" x14ac:dyDescent="0.25">
      <c r="A6760" s="2" t="s">
        <v>853</v>
      </c>
      <c r="B6760" s="2" t="s">
        <v>854</v>
      </c>
      <c r="C6760" s="2">
        <v>2030</v>
      </c>
      <c r="D6760" s="2" t="s">
        <v>241</v>
      </c>
      <c r="E6760" s="2" t="s">
        <v>627</v>
      </c>
      <c r="F6760" s="2" t="s">
        <v>860</v>
      </c>
      <c r="G6760" s="2">
        <v>36</v>
      </c>
      <c r="H6760" s="2">
        <v>8.7639552657489998E-4</v>
      </c>
      <c r="I6760" s="2">
        <v>9.815629897638881E-4</v>
      </c>
      <c r="J6760" s="26" t="s">
        <v>701</v>
      </c>
    </row>
    <row r="6761" spans="1:10" ht="15.75" hidden="1" customHeight="1" x14ac:dyDescent="0.25">
      <c r="A6761" s="2" t="s">
        <v>853</v>
      </c>
      <c r="B6761" s="2" t="s">
        <v>854</v>
      </c>
      <c r="C6761" s="2">
        <v>2030</v>
      </c>
      <c r="D6761" s="2" t="s">
        <v>241</v>
      </c>
      <c r="E6761" s="2" t="s">
        <v>627</v>
      </c>
      <c r="F6761" s="2" t="s">
        <v>859</v>
      </c>
      <c r="G6761" s="2">
        <v>36</v>
      </c>
      <c r="H6761" s="2">
        <v>1.6136468912010001E-4</v>
      </c>
      <c r="I6761" s="2">
        <v>1.8072845181451203E-4</v>
      </c>
      <c r="J6761" s="26" t="s">
        <v>700</v>
      </c>
    </row>
    <row r="6762" spans="1:10" ht="15.75" hidden="1" customHeight="1" x14ac:dyDescent="0.25">
      <c r="A6762" s="2" t="s">
        <v>853</v>
      </c>
      <c r="B6762" s="2" t="s">
        <v>854</v>
      </c>
      <c r="C6762" s="2">
        <v>2030</v>
      </c>
      <c r="D6762" s="2" t="s">
        <v>241</v>
      </c>
      <c r="E6762" s="2" t="s">
        <v>627</v>
      </c>
      <c r="F6762" s="2" t="s">
        <v>856</v>
      </c>
      <c r="G6762" s="2">
        <v>36</v>
      </c>
      <c r="H6762" s="2">
        <v>1.393770144205E-4</v>
      </c>
      <c r="I6762" s="2">
        <v>1.5610225615096001E-4</v>
      </c>
      <c r="J6762" s="26" t="s">
        <v>700</v>
      </c>
    </row>
    <row r="6763" spans="1:10" ht="15.75" hidden="1" customHeight="1" x14ac:dyDescent="0.25">
      <c r="A6763" s="2" t="s">
        <v>853</v>
      </c>
      <c r="B6763" s="2" t="s">
        <v>854</v>
      </c>
      <c r="C6763" s="2">
        <v>2030</v>
      </c>
      <c r="D6763" s="2" t="s">
        <v>241</v>
      </c>
      <c r="E6763" s="2" t="s">
        <v>627</v>
      </c>
      <c r="F6763" s="2" t="s">
        <v>857</v>
      </c>
      <c r="G6763" s="2">
        <v>36</v>
      </c>
      <c r="H6763" s="2">
        <v>6.4634685986679995E-4</v>
      </c>
      <c r="I6763" s="2">
        <v>7.2390848305081603E-4</v>
      </c>
      <c r="J6763" s="26" t="s">
        <v>700</v>
      </c>
    </row>
    <row r="6764" spans="1:10" ht="15.75" hidden="1" customHeight="1" x14ac:dyDescent="0.25">
      <c r="A6764" s="2" t="s">
        <v>853</v>
      </c>
      <c r="B6764" s="2" t="s">
        <v>854</v>
      </c>
      <c r="C6764" s="2">
        <v>2030</v>
      </c>
      <c r="D6764" s="2" t="s">
        <v>241</v>
      </c>
      <c r="E6764" s="2" t="s">
        <v>627</v>
      </c>
      <c r="F6764" s="2" t="s">
        <v>860</v>
      </c>
      <c r="G6764" s="2">
        <v>37</v>
      </c>
      <c r="H6764" s="2">
        <v>1.2718823272735E-3</v>
      </c>
      <c r="I6764" s="2">
        <v>1.4245082065463201E-3</v>
      </c>
      <c r="J6764" s="26" t="s">
        <v>701</v>
      </c>
    </row>
    <row r="6765" spans="1:10" ht="15.75" hidden="1" customHeight="1" x14ac:dyDescent="0.25">
      <c r="A6765" s="2" t="s">
        <v>853</v>
      </c>
      <c r="B6765" s="2" t="s">
        <v>854</v>
      </c>
      <c r="C6765" s="2">
        <v>2030</v>
      </c>
      <c r="D6765" s="2" t="s">
        <v>241</v>
      </c>
      <c r="E6765" s="2" t="s">
        <v>627</v>
      </c>
      <c r="F6765" s="2" t="s">
        <v>856</v>
      </c>
      <c r="G6765" s="2">
        <v>37</v>
      </c>
      <c r="H6765" s="2">
        <v>7.0024158048899996E-5</v>
      </c>
      <c r="I6765" s="2">
        <v>7.8427057014768001E-5</v>
      </c>
      <c r="J6765" s="26" t="s">
        <v>700</v>
      </c>
    </row>
    <row r="6766" spans="1:10" ht="15.75" hidden="1" customHeight="1" x14ac:dyDescent="0.25">
      <c r="A6766" s="2" t="s">
        <v>853</v>
      </c>
      <c r="B6766" s="2" t="s">
        <v>854</v>
      </c>
      <c r="C6766" s="2">
        <v>2030</v>
      </c>
      <c r="D6766" s="2" t="s">
        <v>241</v>
      </c>
      <c r="E6766" s="2" t="s">
        <v>627</v>
      </c>
      <c r="F6766" s="2" t="s">
        <v>858</v>
      </c>
      <c r="G6766" s="2">
        <v>37</v>
      </c>
      <c r="H6766" s="2">
        <v>1.0566892568022001E-2</v>
      </c>
      <c r="I6766" s="2">
        <v>1.1834919676184642E-2</v>
      </c>
      <c r="J6766" s="26" t="s">
        <v>700</v>
      </c>
    </row>
    <row r="6767" spans="1:10" ht="15.75" hidden="1" customHeight="1" x14ac:dyDescent="0.25">
      <c r="A6767" s="2" t="s">
        <v>853</v>
      </c>
      <c r="B6767" s="2" t="s">
        <v>854</v>
      </c>
      <c r="C6767" s="2">
        <v>2030</v>
      </c>
      <c r="D6767" s="2" t="s">
        <v>241</v>
      </c>
      <c r="E6767" s="2" t="s">
        <v>627</v>
      </c>
      <c r="F6767" s="2" t="s">
        <v>859</v>
      </c>
      <c r="G6767" s="2">
        <v>37</v>
      </c>
      <c r="H6767" s="2">
        <v>1.6626856086080001E-4</v>
      </c>
      <c r="I6767" s="2">
        <v>1.8622078816409602E-4</v>
      </c>
      <c r="J6767" s="26" t="s">
        <v>700</v>
      </c>
    </row>
    <row r="6768" spans="1:10" ht="15.75" hidden="1" customHeight="1" x14ac:dyDescent="0.25">
      <c r="A6768" s="2" t="s">
        <v>853</v>
      </c>
      <c r="B6768" s="2" t="s">
        <v>854</v>
      </c>
      <c r="C6768" s="2">
        <v>2030</v>
      </c>
      <c r="D6768" s="2" t="s">
        <v>241</v>
      </c>
      <c r="E6768" s="2" t="s">
        <v>627</v>
      </c>
      <c r="F6768" s="2" t="s">
        <v>857</v>
      </c>
      <c r="G6768" s="2">
        <v>37</v>
      </c>
      <c r="H6768" s="2">
        <v>2.0730441901833001E-3</v>
      </c>
      <c r="I6768" s="2">
        <v>2.3218094930052965E-3</v>
      </c>
      <c r="J6768" s="26" t="s">
        <v>700</v>
      </c>
    </row>
    <row r="6769" spans="1:10" ht="15.75" hidden="1" customHeight="1" x14ac:dyDescent="0.25">
      <c r="A6769" s="2" t="s">
        <v>853</v>
      </c>
      <c r="B6769" s="2" t="s">
        <v>854</v>
      </c>
      <c r="C6769" s="2">
        <v>2030</v>
      </c>
      <c r="D6769" s="2" t="s">
        <v>241</v>
      </c>
      <c r="E6769" s="2" t="s">
        <v>627</v>
      </c>
      <c r="F6769" s="2" t="s">
        <v>857</v>
      </c>
      <c r="G6769" s="2">
        <v>38</v>
      </c>
      <c r="H6769" s="2">
        <v>2.5579282373655999E-3</v>
      </c>
      <c r="I6769" s="2">
        <v>2.8648796258494724E-3</v>
      </c>
      <c r="J6769" s="26" t="s">
        <v>700</v>
      </c>
    </row>
    <row r="6770" spans="1:10" ht="15.75" hidden="1" customHeight="1" x14ac:dyDescent="0.25">
      <c r="A6770" s="2" t="s">
        <v>853</v>
      </c>
      <c r="B6770" s="2" t="s">
        <v>854</v>
      </c>
      <c r="C6770" s="2">
        <v>2030</v>
      </c>
      <c r="D6770" s="2" t="s">
        <v>241</v>
      </c>
      <c r="E6770" s="2" t="s">
        <v>627</v>
      </c>
      <c r="F6770" s="2" t="s">
        <v>856</v>
      </c>
      <c r="G6770" s="2">
        <v>38</v>
      </c>
      <c r="H6770" s="2">
        <v>1.010633459373E-4</v>
      </c>
      <c r="I6770" s="2">
        <v>1.13190947449776E-4</v>
      </c>
      <c r="J6770" s="26" t="s">
        <v>700</v>
      </c>
    </row>
    <row r="6771" spans="1:10" ht="15.75" hidden="1" customHeight="1" x14ac:dyDescent="0.25">
      <c r="A6771" s="2" t="s">
        <v>853</v>
      </c>
      <c r="B6771" s="2" t="s">
        <v>854</v>
      </c>
      <c r="C6771" s="2">
        <v>2030</v>
      </c>
      <c r="D6771" s="2" t="s">
        <v>241</v>
      </c>
      <c r="E6771" s="2" t="s">
        <v>627</v>
      </c>
      <c r="F6771" s="2" t="s">
        <v>860</v>
      </c>
      <c r="G6771" s="2">
        <v>38</v>
      </c>
      <c r="H6771" s="2">
        <v>4.2371085146440001E-4</v>
      </c>
      <c r="I6771" s="2">
        <v>4.7455615364012807E-4</v>
      </c>
      <c r="J6771" s="26" t="s">
        <v>701</v>
      </c>
    </row>
    <row r="6772" spans="1:10" ht="15.75" hidden="1" customHeight="1" x14ac:dyDescent="0.25">
      <c r="A6772" s="2" t="s">
        <v>853</v>
      </c>
      <c r="B6772" s="2" t="s">
        <v>854</v>
      </c>
      <c r="C6772" s="2">
        <v>2030</v>
      </c>
      <c r="D6772" s="2" t="s">
        <v>241</v>
      </c>
      <c r="E6772" s="2" t="s">
        <v>627</v>
      </c>
      <c r="F6772" s="2" t="s">
        <v>859</v>
      </c>
      <c r="G6772" s="2">
        <v>38</v>
      </c>
      <c r="H6772" s="2">
        <v>1.6043771029220001E-4</v>
      </c>
      <c r="I6772" s="2">
        <v>1.7969023552726404E-4</v>
      </c>
      <c r="J6772" s="26" t="s">
        <v>700</v>
      </c>
    </row>
    <row r="6773" spans="1:10" ht="15.75" hidden="1" customHeight="1" x14ac:dyDescent="0.25">
      <c r="A6773" s="2" t="s">
        <v>853</v>
      </c>
      <c r="B6773" s="2" t="s">
        <v>854</v>
      </c>
      <c r="C6773" s="2">
        <v>2030</v>
      </c>
      <c r="D6773" s="2" t="s">
        <v>241</v>
      </c>
      <c r="E6773" s="2" t="s">
        <v>627</v>
      </c>
      <c r="F6773" s="2" t="s">
        <v>858</v>
      </c>
      <c r="G6773" s="2">
        <v>38</v>
      </c>
      <c r="H6773" s="2">
        <v>8.2355414051562999E-3</v>
      </c>
      <c r="I6773" s="2">
        <v>9.2238063737750571E-3</v>
      </c>
      <c r="J6773" s="26" t="s">
        <v>700</v>
      </c>
    </row>
    <row r="6774" spans="1:10" ht="15.75" hidden="1" customHeight="1" x14ac:dyDescent="0.25">
      <c r="A6774" s="2" t="s">
        <v>853</v>
      </c>
      <c r="B6774" s="2" t="s">
        <v>854</v>
      </c>
      <c r="C6774" s="2">
        <v>2030</v>
      </c>
      <c r="D6774" s="2" t="s">
        <v>241</v>
      </c>
      <c r="E6774" s="2" t="s">
        <v>627</v>
      </c>
      <c r="F6774" s="2" t="s">
        <v>856</v>
      </c>
      <c r="G6774" s="2">
        <v>39</v>
      </c>
      <c r="H6774" s="2">
        <v>6.5299456764500002E-5</v>
      </c>
      <c r="I6774" s="2">
        <v>7.3135391576240004E-5</v>
      </c>
      <c r="J6774" s="26" t="s">
        <v>700</v>
      </c>
    </row>
    <row r="6775" spans="1:10" ht="15.75" hidden="1" customHeight="1" x14ac:dyDescent="0.25">
      <c r="A6775" s="2" t="s">
        <v>853</v>
      </c>
      <c r="B6775" s="2" t="s">
        <v>854</v>
      </c>
      <c r="C6775" s="2">
        <v>2030</v>
      </c>
      <c r="D6775" s="2" t="s">
        <v>241</v>
      </c>
      <c r="E6775" s="2" t="s">
        <v>627</v>
      </c>
      <c r="F6775" s="2" t="s">
        <v>858</v>
      </c>
      <c r="G6775" s="2">
        <v>39</v>
      </c>
      <c r="H6775" s="2">
        <v>1.15800688508898E-2</v>
      </c>
      <c r="I6775" s="2">
        <v>1.2969677112996578E-2</v>
      </c>
      <c r="J6775" s="26" t="s">
        <v>700</v>
      </c>
    </row>
    <row r="6776" spans="1:10" ht="15.75" hidden="1" customHeight="1" x14ac:dyDescent="0.25">
      <c r="A6776" s="2" t="s">
        <v>853</v>
      </c>
      <c r="B6776" s="2" t="s">
        <v>854</v>
      </c>
      <c r="C6776" s="2">
        <v>2030</v>
      </c>
      <c r="D6776" s="2" t="s">
        <v>241</v>
      </c>
      <c r="E6776" s="2" t="s">
        <v>627</v>
      </c>
      <c r="F6776" s="2" t="s">
        <v>857</v>
      </c>
      <c r="G6776" s="2">
        <v>39</v>
      </c>
      <c r="H6776" s="2">
        <v>1.1629140208241999E-3</v>
      </c>
      <c r="I6776" s="2">
        <v>1.302463703323104E-3</v>
      </c>
      <c r="J6776" s="26" t="s">
        <v>700</v>
      </c>
    </row>
    <row r="6777" spans="1:10" ht="15.75" hidden="1" customHeight="1" x14ac:dyDescent="0.25">
      <c r="A6777" s="2" t="s">
        <v>853</v>
      </c>
      <c r="B6777" s="2" t="s">
        <v>854</v>
      </c>
      <c r="C6777" s="2">
        <v>2030</v>
      </c>
      <c r="D6777" s="2" t="s">
        <v>241</v>
      </c>
      <c r="E6777" s="2" t="s">
        <v>627</v>
      </c>
      <c r="F6777" s="2" t="s">
        <v>859</v>
      </c>
      <c r="G6777" s="2">
        <v>39</v>
      </c>
      <c r="H6777" s="2">
        <v>1.4875157648930001E-4</v>
      </c>
      <c r="I6777" s="2">
        <v>1.6660176566801602E-4</v>
      </c>
      <c r="J6777" s="26" t="s">
        <v>700</v>
      </c>
    </row>
    <row r="6778" spans="1:10" ht="15.75" hidden="1" customHeight="1" x14ac:dyDescent="0.25">
      <c r="A6778" s="2" t="s">
        <v>853</v>
      </c>
      <c r="B6778" s="2" t="s">
        <v>854</v>
      </c>
      <c r="C6778" s="2">
        <v>2030</v>
      </c>
      <c r="D6778" s="2" t="s">
        <v>241</v>
      </c>
      <c r="E6778" s="2" t="s">
        <v>627</v>
      </c>
      <c r="F6778" s="2" t="s">
        <v>855</v>
      </c>
      <c r="G6778" s="2">
        <v>40</v>
      </c>
      <c r="H6778" s="2">
        <v>3.6542973248289998E-4</v>
      </c>
      <c r="I6778" s="2">
        <v>4.0928130038084802E-4</v>
      </c>
      <c r="J6778" s="26" t="s">
        <v>700</v>
      </c>
    </row>
    <row r="6779" spans="1:10" ht="15.75" hidden="1" customHeight="1" x14ac:dyDescent="0.25">
      <c r="A6779" s="2" t="s">
        <v>853</v>
      </c>
      <c r="B6779" s="2" t="s">
        <v>854</v>
      </c>
      <c r="C6779" s="2">
        <v>2030</v>
      </c>
      <c r="D6779" s="2" t="s">
        <v>241</v>
      </c>
      <c r="E6779" s="2" t="s">
        <v>627</v>
      </c>
      <c r="F6779" s="2" t="s">
        <v>856</v>
      </c>
      <c r="G6779" s="2">
        <v>40</v>
      </c>
      <c r="H6779" s="2">
        <v>6.0641981690400002E-5</v>
      </c>
      <c r="I6779" s="2">
        <v>6.791901949324801E-5</v>
      </c>
      <c r="J6779" s="26" t="s">
        <v>700</v>
      </c>
    </row>
    <row r="6780" spans="1:10" ht="15.75" hidden="1" customHeight="1" x14ac:dyDescent="0.25">
      <c r="A6780" s="2" t="s">
        <v>853</v>
      </c>
      <c r="B6780" s="2" t="s">
        <v>854</v>
      </c>
      <c r="C6780" s="2">
        <v>2030</v>
      </c>
      <c r="D6780" s="2" t="s">
        <v>241</v>
      </c>
      <c r="E6780" s="2" t="s">
        <v>627</v>
      </c>
      <c r="F6780" s="2" t="s">
        <v>858</v>
      </c>
      <c r="G6780" s="2">
        <v>40</v>
      </c>
      <c r="H6780" s="2">
        <v>6.6211782395840003E-3</v>
      </c>
      <c r="I6780" s="2">
        <v>7.4157196283340812E-3</v>
      </c>
      <c r="J6780" s="26" t="s">
        <v>700</v>
      </c>
    </row>
    <row r="6781" spans="1:10" ht="15.75" hidden="1" customHeight="1" x14ac:dyDescent="0.25">
      <c r="A6781" s="2" t="s">
        <v>853</v>
      </c>
      <c r="B6781" s="2" t="s">
        <v>854</v>
      </c>
      <c r="C6781" s="2">
        <v>2030</v>
      </c>
      <c r="D6781" s="2" t="s">
        <v>241</v>
      </c>
      <c r="E6781" s="2" t="s">
        <v>627</v>
      </c>
      <c r="F6781" s="2" t="s">
        <v>857</v>
      </c>
      <c r="G6781" s="2">
        <v>40</v>
      </c>
      <c r="H6781" s="2">
        <v>1.7642553139011999E-3</v>
      </c>
      <c r="I6781" s="2">
        <v>1.9759659515693443E-3</v>
      </c>
      <c r="J6781" s="26" t="s">
        <v>700</v>
      </c>
    </row>
    <row r="6782" spans="1:10" ht="15.75" hidden="1" customHeight="1" x14ac:dyDescent="0.25">
      <c r="A6782" s="2" t="s">
        <v>853</v>
      </c>
      <c r="B6782" s="2" t="s">
        <v>854</v>
      </c>
      <c r="C6782" s="2">
        <v>2030</v>
      </c>
      <c r="D6782" s="2" t="s">
        <v>241</v>
      </c>
      <c r="E6782" s="2" t="s">
        <v>627</v>
      </c>
      <c r="F6782" s="2" t="s">
        <v>860</v>
      </c>
      <c r="G6782" s="2">
        <v>40</v>
      </c>
      <c r="H6782" s="2">
        <v>1.5796208754182001E-3</v>
      </c>
      <c r="I6782" s="2">
        <v>1.7691753804683842E-3</v>
      </c>
      <c r="J6782" s="26" t="s">
        <v>701</v>
      </c>
    </row>
    <row r="6783" spans="1:10" ht="15.75" hidden="1" customHeight="1" x14ac:dyDescent="0.25">
      <c r="A6783" s="2" t="s">
        <v>853</v>
      </c>
      <c r="B6783" s="2" t="s">
        <v>854</v>
      </c>
      <c r="C6783" s="2">
        <v>2030</v>
      </c>
      <c r="D6783" s="2" t="s">
        <v>241</v>
      </c>
      <c r="E6783" s="2" t="s">
        <v>627</v>
      </c>
      <c r="F6783" s="2" t="s">
        <v>859</v>
      </c>
      <c r="G6783" s="2">
        <v>40</v>
      </c>
      <c r="H6783" s="2">
        <v>2.964672385133E-4</v>
      </c>
      <c r="I6783" s="2">
        <v>3.3204330713489604E-4</v>
      </c>
      <c r="J6783" s="26" t="s">
        <v>700</v>
      </c>
    </row>
    <row r="6784" spans="1:10" ht="15.75" hidden="1" customHeight="1" x14ac:dyDescent="0.25">
      <c r="A6784" s="2" t="s">
        <v>853</v>
      </c>
      <c r="B6784" s="2" t="s">
        <v>854</v>
      </c>
      <c r="C6784" s="2">
        <v>2030</v>
      </c>
      <c r="D6784" s="2" t="s">
        <v>241</v>
      </c>
      <c r="E6784" s="2" t="s">
        <v>627</v>
      </c>
      <c r="F6784" s="2" t="s">
        <v>857</v>
      </c>
      <c r="G6784" s="2">
        <v>41</v>
      </c>
      <c r="H6784" s="2">
        <v>1.1244186316617E-3</v>
      </c>
      <c r="I6784" s="2">
        <v>1.2593488674611042E-3</v>
      </c>
      <c r="J6784" s="26" t="s">
        <v>700</v>
      </c>
    </row>
    <row r="6785" spans="1:10" ht="15.75" hidden="1" customHeight="1" x14ac:dyDescent="0.25">
      <c r="A6785" s="2" t="s">
        <v>853</v>
      </c>
      <c r="B6785" s="2" t="s">
        <v>854</v>
      </c>
      <c r="C6785" s="2">
        <v>2030</v>
      </c>
      <c r="D6785" s="2" t="s">
        <v>241</v>
      </c>
      <c r="E6785" s="2" t="s">
        <v>627</v>
      </c>
      <c r="F6785" s="2" t="s">
        <v>858</v>
      </c>
      <c r="G6785" s="2">
        <v>41</v>
      </c>
      <c r="H6785" s="2">
        <v>4.4009496923536002E-3</v>
      </c>
      <c r="I6785" s="2">
        <v>4.9290636554360327E-3</v>
      </c>
      <c r="J6785" s="26" t="s">
        <v>700</v>
      </c>
    </row>
    <row r="6786" spans="1:10" ht="15.75" hidden="1" customHeight="1" x14ac:dyDescent="0.25">
      <c r="A6786" s="2" t="s">
        <v>853</v>
      </c>
      <c r="B6786" s="2" t="s">
        <v>854</v>
      </c>
      <c r="C6786" s="2">
        <v>2030</v>
      </c>
      <c r="D6786" s="2" t="s">
        <v>241</v>
      </c>
      <c r="E6786" s="2" t="s">
        <v>627</v>
      </c>
      <c r="F6786" s="2" t="s">
        <v>859</v>
      </c>
      <c r="G6786" s="2">
        <v>41</v>
      </c>
      <c r="H6786" s="2">
        <v>3.6962763260820001E-4</v>
      </c>
      <c r="I6786" s="2">
        <v>4.1398294852118404E-4</v>
      </c>
      <c r="J6786" s="26" t="s">
        <v>700</v>
      </c>
    </row>
    <row r="6787" spans="1:10" ht="15.75" hidden="1" customHeight="1" x14ac:dyDescent="0.25">
      <c r="A6787" s="2" t="s">
        <v>853</v>
      </c>
      <c r="B6787" s="2" t="s">
        <v>854</v>
      </c>
      <c r="C6787" s="2">
        <v>2030</v>
      </c>
      <c r="D6787" s="2" t="s">
        <v>241</v>
      </c>
      <c r="E6787" s="2" t="s">
        <v>627</v>
      </c>
      <c r="F6787" s="2" t="s">
        <v>855</v>
      </c>
      <c r="G6787" s="2">
        <v>41</v>
      </c>
      <c r="H6787" s="2">
        <v>3.3052486833180003E-4</v>
      </c>
      <c r="I6787" s="2">
        <v>3.7018785253161606E-4</v>
      </c>
      <c r="J6787" s="26" t="s">
        <v>700</v>
      </c>
    </row>
    <row r="6788" spans="1:10" ht="15.75" hidden="1" customHeight="1" x14ac:dyDescent="0.25">
      <c r="A6788" s="2" t="s">
        <v>853</v>
      </c>
      <c r="B6788" s="2" t="s">
        <v>854</v>
      </c>
      <c r="C6788" s="2">
        <v>2030</v>
      </c>
      <c r="D6788" s="2" t="s">
        <v>241</v>
      </c>
      <c r="E6788" s="2" t="s">
        <v>627</v>
      </c>
      <c r="F6788" s="2" t="s">
        <v>856</v>
      </c>
      <c r="G6788" s="2">
        <v>41</v>
      </c>
      <c r="H6788" s="2">
        <v>9.3279755674300003E-5</v>
      </c>
      <c r="I6788" s="2">
        <v>1.0447332635521602E-4</v>
      </c>
      <c r="J6788" s="26" t="s">
        <v>700</v>
      </c>
    </row>
    <row r="6789" spans="1:10" ht="15.75" hidden="1" customHeight="1" x14ac:dyDescent="0.25">
      <c r="A6789" s="2" t="s">
        <v>853</v>
      </c>
      <c r="B6789" s="2" t="s">
        <v>854</v>
      </c>
      <c r="C6789" s="2">
        <v>2030</v>
      </c>
      <c r="D6789" s="2" t="s">
        <v>241</v>
      </c>
      <c r="E6789" s="2" t="s">
        <v>627</v>
      </c>
      <c r="F6789" s="2" t="s">
        <v>860</v>
      </c>
      <c r="G6789" s="2">
        <v>42</v>
      </c>
      <c r="H6789" s="2">
        <v>3.9282249053939998E-4</v>
      </c>
      <c r="I6789" s="2">
        <v>4.3996118940412801E-4</v>
      </c>
      <c r="J6789" s="26" t="s">
        <v>701</v>
      </c>
    </row>
    <row r="6790" spans="1:10" ht="15.75" hidden="1" customHeight="1" x14ac:dyDescent="0.25">
      <c r="A6790" s="2" t="s">
        <v>853</v>
      </c>
      <c r="B6790" s="2" t="s">
        <v>854</v>
      </c>
      <c r="C6790" s="2">
        <v>2030</v>
      </c>
      <c r="D6790" s="2" t="s">
        <v>241</v>
      </c>
      <c r="E6790" s="2" t="s">
        <v>627</v>
      </c>
      <c r="F6790" s="2" t="s">
        <v>856</v>
      </c>
      <c r="G6790" s="2">
        <v>42</v>
      </c>
      <c r="H6790" s="2">
        <v>3.1034742278299998E-5</v>
      </c>
      <c r="I6790" s="2">
        <v>3.4758911351696001E-5</v>
      </c>
      <c r="J6790" s="26" t="s">
        <v>700</v>
      </c>
    </row>
    <row r="6791" spans="1:10" ht="15.75" hidden="1" customHeight="1" x14ac:dyDescent="0.25">
      <c r="A6791" s="2" t="s">
        <v>853</v>
      </c>
      <c r="B6791" s="2" t="s">
        <v>854</v>
      </c>
      <c r="C6791" s="2">
        <v>2030</v>
      </c>
      <c r="D6791" s="2" t="s">
        <v>241</v>
      </c>
      <c r="E6791" s="2" t="s">
        <v>627</v>
      </c>
      <c r="F6791" s="2" t="s">
        <v>858</v>
      </c>
      <c r="G6791" s="2">
        <v>42</v>
      </c>
      <c r="H6791" s="2">
        <v>7.5464709661900997E-3</v>
      </c>
      <c r="I6791" s="2">
        <v>8.4520474821329124E-3</v>
      </c>
      <c r="J6791" s="26" t="s">
        <v>700</v>
      </c>
    </row>
    <row r="6792" spans="1:10" ht="15.75" hidden="1" customHeight="1" x14ac:dyDescent="0.25">
      <c r="A6792" s="2" t="s">
        <v>853</v>
      </c>
      <c r="B6792" s="2" t="s">
        <v>854</v>
      </c>
      <c r="C6792" s="2">
        <v>2030</v>
      </c>
      <c r="D6792" s="2" t="s">
        <v>241</v>
      </c>
      <c r="E6792" s="2" t="s">
        <v>627</v>
      </c>
      <c r="F6792" s="2" t="s">
        <v>859</v>
      </c>
      <c r="G6792" s="2">
        <v>42</v>
      </c>
      <c r="H6792" s="2">
        <v>7.5947398727299994E-5</v>
      </c>
      <c r="I6792" s="2">
        <v>8.5061086574576004E-5</v>
      </c>
      <c r="J6792" s="26" t="s">
        <v>700</v>
      </c>
    </row>
    <row r="6793" spans="1:10" ht="15.75" hidden="1" customHeight="1" x14ac:dyDescent="0.25">
      <c r="A6793" s="2" t="s">
        <v>853</v>
      </c>
      <c r="B6793" s="2" t="s">
        <v>854</v>
      </c>
      <c r="C6793" s="2">
        <v>2030</v>
      </c>
      <c r="D6793" s="2" t="s">
        <v>241</v>
      </c>
      <c r="E6793" s="2" t="s">
        <v>627</v>
      </c>
      <c r="F6793" s="2" t="s">
        <v>857</v>
      </c>
      <c r="G6793" s="2">
        <v>42</v>
      </c>
      <c r="H6793" s="2">
        <v>1.1219797306693999E-3</v>
      </c>
      <c r="I6793" s="2">
        <v>1.256617298349728E-3</v>
      </c>
      <c r="J6793" s="26" t="s">
        <v>700</v>
      </c>
    </row>
    <row r="6794" spans="1:10" ht="15.75" hidden="1" customHeight="1" x14ac:dyDescent="0.25">
      <c r="A6794" s="2" t="s">
        <v>853</v>
      </c>
      <c r="B6794" s="2" t="s">
        <v>854</v>
      </c>
      <c r="C6794" s="2">
        <v>2030</v>
      </c>
      <c r="D6794" s="2" t="s">
        <v>241</v>
      </c>
      <c r="E6794" s="2" t="s">
        <v>627</v>
      </c>
      <c r="F6794" s="2" t="s">
        <v>856</v>
      </c>
      <c r="G6794" s="2">
        <v>43</v>
      </c>
      <c r="H6794" s="2">
        <v>2.9485014238200001E-5</v>
      </c>
      <c r="I6794" s="2">
        <v>3.3023215946784006E-5</v>
      </c>
      <c r="J6794" s="26" t="s">
        <v>700</v>
      </c>
    </row>
    <row r="6795" spans="1:10" ht="15.75" hidden="1" customHeight="1" x14ac:dyDescent="0.25">
      <c r="A6795" s="2" t="s">
        <v>853</v>
      </c>
      <c r="B6795" s="2" t="s">
        <v>854</v>
      </c>
      <c r="C6795" s="2">
        <v>2030</v>
      </c>
      <c r="D6795" s="2" t="s">
        <v>241</v>
      </c>
      <c r="E6795" s="2" t="s">
        <v>627</v>
      </c>
      <c r="F6795" s="2" t="s">
        <v>857</v>
      </c>
      <c r="G6795" s="2">
        <v>43</v>
      </c>
      <c r="H6795" s="2">
        <v>2.1814924548380001E-4</v>
      </c>
      <c r="I6795" s="2">
        <v>2.4432715494185602E-4</v>
      </c>
      <c r="J6795" s="26" t="s">
        <v>700</v>
      </c>
    </row>
    <row r="6796" spans="1:10" ht="15.75" hidden="1" customHeight="1" x14ac:dyDescent="0.25">
      <c r="A6796" s="2" t="s">
        <v>853</v>
      </c>
      <c r="B6796" s="2" t="s">
        <v>854</v>
      </c>
      <c r="C6796" s="2">
        <v>2030</v>
      </c>
      <c r="D6796" s="2" t="s">
        <v>241</v>
      </c>
      <c r="E6796" s="2" t="s">
        <v>627</v>
      </c>
      <c r="F6796" s="2" t="s">
        <v>858</v>
      </c>
      <c r="G6796" s="2">
        <v>43</v>
      </c>
      <c r="H6796" s="2">
        <v>3.9017595117912E-3</v>
      </c>
      <c r="I6796" s="2">
        <v>4.3699706532061445E-3</v>
      </c>
      <c r="J6796" s="26" t="s">
        <v>700</v>
      </c>
    </row>
    <row r="6797" spans="1:10" ht="15.75" hidden="1" customHeight="1" x14ac:dyDescent="0.25">
      <c r="A6797" s="2" t="s">
        <v>853</v>
      </c>
      <c r="B6797" s="2" t="s">
        <v>854</v>
      </c>
      <c r="C6797" s="2">
        <v>2030</v>
      </c>
      <c r="D6797" s="2" t="s">
        <v>241</v>
      </c>
      <c r="E6797" s="2" t="s">
        <v>627</v>
      </c>
      <c r="F6797" s="2" t="s">
        <v>859</v>
      </c>
      <c r="G6797" s="2">
        <v>43</v>
      </c>
      <c r="H6797" s="2">
        <v>6.7158078309100005E-5</v>
      </c>
      <c r="I6797" s="2">
        <v>7.5217047706192019E-5</v>
      </c>
      <c r="J6797" s="26" t="s">
        <v>700</v>
      </c>
    </row>
    <row r="6798" spans="1:10" ht="15.75" hidden="1" customHeight="1" x14ac:dyDescent="0.25">
      <c r="A6798" s="2" t="s">
        <v>853</v>
      </c>
      <c r="B6798" s="2" t="s">
        <v>854</v>
      </c>
      <c r="C6798" s="2">
        <v>2030</v>
      </c>
      <c r="D6798" s="2" t="s">
        <v>241</v>
      </c>
      <c r="E6798" s="2" t="s">
        <v>627</v>
      </c>
      <c r="F6798" s="2" t="s">
        <v>859</v>
      </c>
      <c r="G6798" s="2">
        <v>44</v>
      </c>
      <c r="H6798" s="2">
        <v>1.3703668082600001E-4</v>
      </c>
      <c r="I6798" s="2">
        <v>1.5348108252512003E-4</v>
      </c>
      <c r="J6798" s="26" t="s">
        <v>700</v>
      </c>
    </row>
    <row r="6799" spans="1:10" ht="15.75" hidden="1" customHeight="1" x14ac:dyDescent="0.25">
      <c r="A6799" s="2" t="s">
        <v>853</v>
      </c>
      <c r="B6799" s="2" t="s">
        <v>854</v>
      </c>
      <c r="C6799" s="2">
        <v>2030</v>
      </c>
      <c r="D6799" s="2" t="s">
        <v>241</v>
      </c>
      <c r="E6799" s="2" t="s">
        <v>627</v>
      </c>
      <c r="F6799" s="2" t="s">
        <v>857</v>
      </c>
      <c r="G6799" s="2">
        <v>44</v>
      </c>
      <c r="H6799" s="2">
        <v>1.0363683104515E-3</v>
      </c>
      <c r="I6799" s="2">
        <v>1.1607325077056801E-3</v>
      </c>
      <c r="J6799" s="26" t="s">
        <v>700</v>
      </c>
    </row>
    <row r="6800" spans="1:10" ht="15.75" hidden="1" customHeight="1" x14ac:dyDescent="0.25">
      <c r="A6800" s="2" t="s">
        <v>853</v>
      </c>
      <c r="B6800" s="2" t="s">
        <v>854</v>
      </c>
      <c r="C6800" s="2">
        <v>2030</v>
      </c>
      <c r="D6800" s="2" t="s">
        <v>241</v>
      </c>
      <c r="E6800" s="2" t="s">
        <v>627</v>
      </c>
      <c r="F6800" s="2" t="s">
        <v>856</v>
      </c>
      <c r="G6800" s="2">
        <v>44</v>
      </c>
      <c r="H6800" s="2">
        <v>2.8571384973499999E-5</v>
      </c>
      <c r="I6800" s="2">
        <v>3.1999951170320001E-5</v>
      </c>
      <c r="J6800" s="26" t="s">
        <v>700</v>
      </c>
    </row>
    <row r="6801" spans="1:10" ht="15.75" hidden="1" customHeight="1" x14ac:dyDescent="0.25">
      <c r="A6801" s="2" t="s">
        <v>853</v>
      </c>
      <c r="B6801" s="2" t="s">
        <v>854</v>
      </c>
      <c r="C6801" s="2">
        <v>2030</v>
      </c>
      <c r="D6801" s="2" t="s">
        <v>241</v>
      </c>
      <c r="E6801" s="2" t="s">
        <v>627</v>
      </c>
      <c r="F6801" s="2" t="s">
        <v>858</v>
      </c>
      <c r="G6801" s="2">
        <v>44</v>
      </c>
      <c r="H6801" s="2">
        <v>1.7641222802922E-3</v>
      </c>
      <c r="I6801" s="2">
        <v>1.975816953927264E-3</v>
      </c>
      <c r="J6801" s="26" t="s">
        <v>700</v>
      </c>
    </row>
    <row r="6802" spans="1:10" ht="15.75" hidden="1" customHeight="1" x14ac:dyDescent="0.25">
      <c r="A6802" s="2" t="s">
        <v>853</v>
      </c>
      <c r="B6802" s="2" t="s">
        <v>854</v>
      </c>
      <c r="C6802" s="2">
        <v>2030</v>
      </c>
      <c r="D6802" s="2" t="s">
        <v>241</v>
      </c>
      <c r="E6802" s="2" t="s">
        <v>627</v>
      </c>
      <c r="F6802" s="2" t="s">
        <v>858</v>
      </c>
      <c r="G6802" s="2">
        <v>45</v>
      </c>
      <c r="H6802" s="2">
        <v>5.6964537361637001E-3</v>
      </c>
      <c r="I6802" s="2">
        <v>6.3800281845033443E-3</v>
      </c>
      <c r="J6802" s="26" t="s">
        <v>700</v>
      </c>
    </row>
    <row r="6803" spans="1:10" ht="15.75" hidden="1" customHeight="1" x14ac:dyDescent="0.25">
      <c r="A6803" s="2" t="s">
        <v>853</v>
      </c>
      <c r="B6803" s="2" t="s">
        <v>854</v>
      </c>
      <c r="C6803" s="2">
        <v>2030</v>
      </c>
      <c r="D6803" s="2" t="s">
        <v>241</v>
      </c>
      <c r="E6803" s="2" t="s">
        <v>627</v>
      </c>
      <c r="F6803" s="2" t="s">
        <v>856</v>
      </c>
      <c r="G6803" s="2">
        <v>45</v>
      </c>
      <c r="H6803" s="2">
        <v>2.7562949981100001E-5</v>
      </c>
      <c r="I6803" s="2">
        <v>3.0870503978832002E-5</v>
      </c>
      <c r="J6803" s="26" t="s">
        <v>700</v>
      </c>
    </row>
    <row r="6804" spans="1:10" ht="15.75" hidden="1" customHeight="1" x14ac:dyDescent="0.25">
      <c r="A6804" s="2" t="s">
        <v>853</v>
      </c>
      <c r="B6804" s="2" t="s">
        <v>854</v>
      </c>
      <c r="C6804" s="2">
        <v>2030</v>
      </c>
      <c r="D6804" s="2" t="s">
        <v>241</v>
      </c>
      <c r="E6804" s="2" t="s">
        <v>627</v>
      </c>
      <c r="F6804" s="2" t="s">
        <v>859</v>
      </c>
      <c r="G6804" s="2">
        <v>45</v>
      </c>
      <c r="H6804" s="2">
        <v>1.259724667761E-4</v>
      </c>
      <c r="I6804" s="2">
        <v>1.4108916278923202E-4</v>
      </c>
      <c r="J6804" s="26" t="s">
        <v>700</v>
      </c>
    </row>
    <row r="6805" spans="1:10" ht="15.75" hidden="1" customHeight="1" x14ac:dyDescent="0.25">
      <c r="A6805" s="2" t="s">
        <v>853</v>
      </c>
      <c r="B6805" s="2" t="s">
        <v>854</v>
      </c>
      <c r="C6805" s="2">
        <v>2030</v>
      </c>
      <c r="D6805" s="2" t="s">
        <v>241</v>
      </c>
      <c r="E6805" s="2" t="s">
        <v>627</v>
      </c>
      <c r="F6805" s="2" t="s">
        <v>860</v>
      </c>
      <c r="G6805" s="2">
        <v>45</v>
      </c>
      <c r="H6805" s="2">
        <v>3.6253005964679999E-4</v>
      </c>
      <c r="I6805" s="2">
        <v>4.0603366680441602E-4</v>
      </c>
      <c r="J6805" s="26" t="s">
        <v>701</v>
      </c>
    </row>
    <row r="6806" spans="1:10" ht="15.75" hidden="1" customHeight="1" x14ac:dyDescent="0.25">
      <c r="A6806" s="2" t="s">
        <v>853</v>
      </c>
      <c r="B6806" s="2" t="s">
        <v>854</v>
      </c>
      <c r="C6806" s="2">
        <v>2030</v>
      </c>
      <c r="D6806" s="2" t="s">
        <v>241</v>
      </c>
      <c r="E6806" s="2" t="s">
        <v>627</v>
      </c>
      <c r="F6806" s="2" t="s">
        <v>857</v>
      </c>
      <c r="G6806" s="2">
        <v>45</v>
      </c>
      <c r="H6806" s="2">
        <v>1.0974614415317999E-3</v>
      </c>
      <c r="I6806" s="2">
        <v>1.2291568145156161E-3</v>
      </c>
      <c r="J6806" s="26" t="s">
        <v>700</v>
      </c>
    </row>
    <row r="6807" spans="1:10" ht="15.75" hidden="1" customHeight="1" x14ac:dyDescent="0.25">
      <c r="A6807" s="2" t="s">
        <v>853</v>
      </c>
      <c r="B6807" s="2" t="s">
        <v>854</v>
      </c>
      <c r="C6807" s="2">
        <v>2030</v>
      </c>
      <c r="D6807" s="2" t="s">
        <v>241</v>
      </c>
      <c r="E6807" s="2" t="s">
        <v>627</v>
      </c>
      <c r="F6807" s="2" t="s">
        <v>855</v>
      </c>
      <c r="G6807" s="2">
        <v>45</v>
      </c>
      <c r="H6807" s="2">
        <v>3.5290050436740002E-4</v>
      </c>
      <c r="I6807" s="2">
        <v>3.9524856489148803E-4</v>
      </c>
      <c r="J6807" s="26" t="s">
        <v>700</v>
      </c>
    </row>
    <row r="6808" spans="1:10" ht="15.75" hidden="1" customHeight="1" x14ac:dyDescent="0.25">
      <c r="A6808" s="2" t="s">
        <v>853</v>
      </c>
      <c r="B6808" s="2" t="s">
        <v>854</v>
      </c>
      <c r="C6808" s="2">
        <v>2030</v>
      </c>
      <c r="D6808" s="2" t="s">
        <v>241</v>
      </c>
      <c r="E6808" s="2" t="s">
        <v>627</v>
      </c>
      <c r="F6808" s="2" t="s">
        <v>858</v>
      </c>
      <c r="G6808" s="2">
        <v>46</v>
      </c>
      <c r="H6808" s="2">
        <v>1.7159091075881999E-3</v>
      </c>
      <c r="I6808" s="2">
        <v>1.9218182004987841E-3</v>
      </c>
      <c r="J6808" s="26" t="s">
        <v>700</v>
      </c>
    </row>
    <row r="6809" spans="1:10" ht="15.75" hidden="1" customHeight="1" x14ac:dyDescent="0.25">
      <c r="A6809" s="2" t="s">
        <v>853</v>
      </c>
      <c r="B6809" s="2" t="s">
        <v>854</v>
      </c>
      <c r="C6809" s="2">
        <v>2030</v>
      </c>
      <c r="D6809" s="2" t="s">
        <v>241</v>
      </c>
      <c r="E6809" s="2" t="s">
        <v>627</v>
      </c>
      <c r="F6809" s="2" t="s">
        <v>857</v>
      </c>
      <c r="G6809" s="2">
        <v>46</v>
      </c>
      <c r="H6809" s="2">
        <v>2.050864277408E-4</v>
      </c>
      <c r="I6809" s="2">
        <v>2.2969679906969601E-4</v>
      </c>
      <c r="J6809" s="26" t="s">
        <v>700</v>
      </c>
    </row>
    <row r="6810" spans="1:10" ht="15.75" hidden="1" customHeight="1" x14ac:dyDescent="0.25">
      <c r="A6810" s="2" t="s">
        <v>853</v>
      </c>
      <c r="B6810" s="2" t="s">
        <v>854</v>
      </c>
      <c r="C6810" s="2">
        <v>2030</v>
      </c>
      <c r="D6810" s="2" t="s">
        <v>241</v>
      </c>
      <c r="E6810" s="2" t="s">
        <v>627</v>
      </c>
      <c r="F6810" s="2" t="s">
        <v>860</v>
      </c>
      <c r="G6810" s="2">
        <v>46</v>
      </c>
      <c r="H6810" s="2">
        <v>3.4038096782749999E-4</v>
      </c>
      <c r="I6810" s="2">
        <v>3.8122668396680005E-4</v>
      </c>
      <c r="J6810" s="26" t="s">
        <v>701</v>
      </c>
    </row>
    <row r="6811" spans="1:10" ht="15.75" hidden="1" customHeight="1" x14ac:dyDescent="0.25">
      <c r="A6811" s="2" t="s">
        <v>853</v>
      </c>
      <c r="B6811" s="2" t="s">
        <v>854</v>
      </c>
      <c r="C6811" s="2">
        <v>2030</v>
      </c>
      <c r="D6811" s="2" t="s">
        <v>241</v>
      </c>
      <c r="E6811" s="2" t="s">
        <v>627</v>
      </c>
      <c r="F6811" s="2" t="s">
        <v>856</v>
      </c>
      <c r="G6811" s="2">
        <v>46</v>
      </c>
      <c r="H6811" s="2">
        <v>1.075119434972E-4</v>
      </c>
      <c r="I6811" s="2">
        <v>1.2041337671686402E-4</v>
      </c>
      <c r="J6811" s="26" t="s">
        <v>700</v>
      </c>
    </row>
    <row r="6812" spans="1:10" ht="15.75" hidden="1" customHeight="1" x14ac:dyDescent="0.25">
      <c r="A6812" s="2" t="s">
        <v>853</v>
      </c>
      <c r="B6812" s="2" t="s">
        <v>854</v>
      </c>
      <c r="C6812" s="2">
        <v>2030</v>
      </c>
      <c r="D6812" s="2" t="s">
        <v>241</v>
      </c>
      <c r="E6812" s="2" t="s">
        <v>627</v>
      </c>
      <c r="F6812" s="2" t="s">
        <v>859</v>
      </c>
      <c r="G6812" s="2">
        <v>46</v>
      </c>
      <c r="H6812" s="2">
        <v>1.2539698218460001E-4</v>
      </c>
      <c r="I6812" s="2">
        <v>1.4044462004675202E-4</v>
      </c>
      <c r="J6812" s="26" t="s">
        <v>700</v>
      </c>
    </row>
    <row r="6813" spans="1:10" ht="15.75" hidden="1" customHeight="1" x14ac:dyDescent="0.25">
      <c r="A6813" s="2" t="s">
        <v>853</v>
      </c>
      <c r="B6813" s="2" t="s">
        <v>854</v>
      </c>
      <c r="C6813" s="2">
        <v>2030</v>
      </c>
      <c r="D6813" s="2" t="s">
        <v>241</v>
      </c>
      <c r="E6813" s="2" t="s">
        <v>627</v>
      </c>
      <c r="F6813" s="2" t="s">
        <v>855</v>
      </c>
      <c r="G6813" s="2">
        <v>47</v>
      </c>
      <c r="H6813" s="2">
        <v>1.0586130665614999E-3</v>
      </c>
      <c r="I6813" s="2">
        <v>1.1856466345488801E-3</v>
      </c>
      <c r="J6813" s="26" t="s">
        <v>700</v>
      </c>
    </row>
    <row r="6814" spans="1:10" ht="15.75" hidden="1" customHeight="1" x14ac:dyDescent="0.25">
      <c r="A6814" s="2" t="s">
        <v>853</v>
      </c>
      <c r="B6814" s="2" t="s">
        <v>854</v>
      </c>
      <c r="C6814" s="2">
        <v>2030</v>
      </c>
      <c r="D6814" s="2" t="s">
        <v>241</v>
      </c>
      <c r="E6814" s="2" t="s">
        <v>627</v>
      </c>
      <c r="F6814" s="2" t="s">
        <v>860</v>
      </c>
      <c r="G6814" s="2">
        <v>47</v>
      </c>
      <c r="H6814" s="2">
        <v>3.2489909790459998E-4</v>
      </c>
      <c r="I6814" s="2">
        <v>3.6388698965315202E-4</v>
      </c>
      <c r="J6814" s="26" t="s">
        <v>701</v>
      </c>
    </row>
    <row r="6815" spans="1:10" ht="15.75" hidden="1" customHeight="1" x14ac:dyDescent="0.25">
      <c r="A6815" s="2" t="s">
        <v>853</v>
      </c>
      <c r="B6815" s="2" t="s">
        <v>854</v>
      </c>
      <c r="C6815" s="2">
        <v>2030</v>
      </c>
      <c r="D6815" s="2" t="s">
        <v>241</v>
      </c>
      <c r="E6815" s="2" t="s">
        <v>627</v>
      </c>
      <c r="F6815" s="2" t="s">
        <v>856</v>
      </c>
      <c r="G6815" s="2">
        <v>47</v>
      </c>
      <c r="H6815" s="2">
        <v>2.6830954084300001E-5</v>
      </c>
      <c r="I6815" s="2">
        <v>3.0050668574416002E-5</v>
      </c>
      <c r="J6815" s="26" t="s">
        <v>700</v>
      </c>
    </row>
    <row r="6816" spans="1:10" ht="15.75" hidden="1" customHeight="1" x14ac:dyDescent="0.25">
      <c r="A6816" s="2" t="s">
        <v>853</v>
      </c>
      <c r="B6816" s="2" t="s">
        <v>854</v>
      </c>
      <c r="C6816" s="2">
        <v>2030</v>
      </c>
      <c r="D6816" s="2" t="s">
        <v>241</v>
      </c>
      <c r="E6816" s="2" t="s">
        <v>627</v>
      </c>
      <c r="F6816" s="2" t="s">
        <v>858</v>
      </c>
      <c r="G6816" s="2">
        <v>47</v>
      </c>
      <c r="H6816" s="2">
        <v>8.3016058197245002E-3</v>
      </c>
      <c r="I6816" s="2">
        <v>9.2977985180914408E-3</v>
      </c>
      <c r="J6816" s="26" t="s">
        <v>700</v>
      </c>
    </row>
    <row r="6817" spans="1:10" ht="15.75" hidden="1" customHeight="1" x14ac:dyDescent="0.25">
      <c r="A6817" s="2" t="s">
        <v>853</v>
      </c>
      <c r="B6817" s="2" t="s">
        <v>854</v>
      </c>
      <c r="C6817" s="2">
        <v>2030</v>
      </c>
      <c r="D6817" s="2" t="s">
        <v>241</v>
      </c>
      <c r="E6817" s="2" t="s">
        <v>627</v>
      </c>
      <c r="F6817" s="2" t="s">
        <v>860</v>
      </c>
      <c r="G6817" s="2">
        <v>48</v>
      </c>
      <c r="H6817" s="2">
        <v>3.1972600845619998E-4</v>
      </c>
      <c r="I6817" s="2">
        <v>3.5809312947094403E-4</v>
      </c>
      <c r="J6817" s="26" t="s">
        <v>701</v>
      </c>
    </row>
    <row r="6818" spans="1:10" ht="15.75" hidden="1" customHeight="1" x14ac:dyDescent="0.25">
      <c r="A6818" s="2" t="s">
        <v>853</v>
      </c>
      <c r="B6818" s="2" t="s">
        <v>854</v>
      </c>
      <c r="C6818" s="2">
        <v>2030</v>
      </c>
      <c r="D6818" s="2" t="s">
        <v>241</v>
      </c>
      <c r="E6818" s="2" t="s">
        <v>627</v>
      </c>
      <c r="F6818" s="2" t="s">
        <v>857</v>
      </c>
      <c r="G6818" s="2">
        <v>48</v>
      </c>
      <c r="H6818" s="2">
        <v>4.454456939129E-4</v>
      </c>
      <c r="I6818" s="2">
        <v>4.988991771824481E-4</v>
      </c>
      <c r="J6818" s="26" t="s">
        <v>700</v>
      </c>
    </row>
    <row r="6819" spans="1:10" ht="15.75" hidden="1" customHeight="1" x14ac:dyDescent="0.25">
      <c r="A6819" s="2" t="s">
        <v>853</v>
      </c>
      <c r="B6819" s="2" t="s">
        <v>854</v>
      </c>
      <c r="C6819" s="2">
        <v>2030</v>
      </c>
      <c r="D6819" s="2" t="s">
        <v>241</v>
      </c>
      <c r="E6819" s="2" t="s">
        <v>627</v>
      </c>
      <c r="F6819" s="2" t="s">
        <v>859</v>
      </c>
      <c r="G6819" s="2">
        <v>48</v>
      </c>
      <c r="H6819" s="2">
        <v>1.819778117351E-4</v>
      </c>
      <c r="I6819" s="2">
        <v>2.0381514914331203E-4</v>
      </c>
      <c r="J6819" s="26" t="s">
        <v>700</v>
      </c>
    </row>
    <row r="6820" spans="1:10" ht="15.75" hidden="1" customHeight="1" x14ac:dyDescent="0.25">
      <c r="A6820" s="2" t="s">
        <v>853</v>
      </c>
      <c r="B6820" s="2" t="s">
        <v>854</v>
      </c>
      <c r="C6820" s="2">
        <v>2030</v>
      </c>
      <c r="D6820" s="2" t="s">
        <v>241</v>
      </c>
      <c r="E6820" s="2" t="s">
        <v>627</v>
      </c>
      <c r="F6820" s="2" t="s">
        <v>858</v>
      </c>
      <c r="G6820" s="2">
        <v>48</v>
      </c>
      <c r="H6820" s="2">
        <v>5.3480317583307997E-3</v>
      </c>
      <c r="I6820" s="2">
        <v>5.989795569330496E-3</v>
      </c>
      <c r="J6820" s="26" t="s">
        <v>700</v>
      </c>
    </row>
    <row r="6821" spans="1:10" ht="15.75" hidden="1" customHeight="1" x14ac:dyDescent="0.25">
      <c r="A6821" s="2" t="s">
        <v>853</v>
      </c>
      <c r="B6821" s="2" t="s">
        <v>854</v>
      </c>
      <c r="C6821" s="2">
        <v>2030</v>
      </c>
      <c r="D6821" s="2" t="s">
        <v>241</v>
      </c>
      <c r="E6821" s="2" t="s">
        <v>627</v>
      </c>
      <c r="F6821" s="2" t="s">
        <v>858</v>
      </c>
      <c r="G6821" s="2">
        <v>49</v>
      </c>
      <c r="H6821" s="2">
        <v>1.8547312356531999E-3</v>
      </c>
      <c r="I6821" s="2">
        <v>2.0772989839315842E-3</v>
      </c>
      <c r="J6821" s="26" t="s">
        <v>700</v>
      </c>
    </row>
    <row r="6822" spans="1:10" ht="15.75" hidden="1" customHeight="1" x14ac:dyDescent="0.25">
      <c r="A6822" s="2" t="s">
        <v>853</v>
      </c>
      <c r="B6822" s="2" t="s">
        <v>854</v>
      </c>
      <c r="C6822" s="2">
        <v>2030</v>
      </c>
      <c r="D6822" s="2" t="s">
        <v>241</v>
      </c>
      <c r="E6822" s="2" t="s">
        <v>627</v>
      </c>
      <c r="F6822" s="2" t="s">
        <v>857</v>
      </c>
      <c r="G6822" s="2">
        <v>49</v>
      </c>
      <c r="H6822" s="2">
        <v>1.1684872297336999E-3</v>
      </c>
      <c r="I6822" s="2">
        <v>1.308705697301744E-3</v>
      </c>
      <c r="J6822" s="26" t="s">
        <v>700</v>
      </c>
    </row>
    <row r="6823" spans="1:10" ht="15.75" hidden="1" customHeight="1" x14ac:dyDescent="0.25">
      <c r="A6823" s="2" t="s">
        <v>853</v>
      </c>
      <c r="B6823" s="2" t="s">
        <v>854</v>
      </c>
      <c r="C6823" s="2">
        <v>2030</v>
      </c>
      <c r="D6823" s="2" t="s">
        <v>241</v>
      </c>
      <c r="E6823" s="2" t="s">
        <v>627</v>
      </c>
      <c r="F6823" s="2" t="s">
        <v>856</v>
      </c>
      <c r="G6823" s="2">
        <v>49</v>
      </c>
      <c r="H6823" s="2">
        <v>5.0644091970799999E-5</v>
      </c>
      <c r="I6823" s="2">
        <v>5.6721383007296005E-5</v>
      </c>
      <c r="J6823" s="26" t="s">
        <v>700</v>
      </c>
    </row>
    <row r="6824" spans="1:10" ht="15.75" hidden="1" customHeight="1" x14ac:dyDescent="0.25">
      <c r="A6824" s="2" t="s">
        <v>853</v>
      </c>
      <c r="B6824" s="2" t="s">
        <v>854</v>
      </c>
      <c r="C6824" s="2">
        <v>2030</v>
      </c>
      <c r="D6824" s="2" t="s">
        <v>241</v>
      </c>
      <c r="E6824" s="2" t="s">
        <v>627</v>
      </c>
      <c r="F6824" s="2" t="s">
        <v>855</v>
      </c>
      <c r="G6824" s="2">
        <v>49</v>
      </c>
      <c r="H6824" s="2">
        <v>3.0958474962970001E-4</v>
      </c>
      <c r="I6824" s="2">
        <v>3.4673491958526402E-4</v>
      </c>
      <c r="J6824" s="26" t="s">
        <v>700</v>
      </c>
    </row>
    <row r="6825" spans="1:10" ht="15.75" hidden="1" customHeight="1" x14ac:dyDescent="0.25">
      <c r="A6825" s="2" t="s">
        <v>853</v>
      </c>
      <c r="B6825" s="2" t="s">
        <v>854</v>
      </c>
      <c r="C6825" s="2">
        <v>2030</v>
      </c>
      <c r="D6825" s="2" t="s">
        <v>241</v>
      </c>
      <c r="E6825" s="2" t="s">
        <v>627</v>
      </c>
      <c r="F6825" s="2" t="s">
        <v>860</v>
      </c>
      <c r="G6825" s="2">
        <v>49</v>
      </c>
      <c r="H6825" s="2">
        <v>3.1029147794470001E-4</v>
      </c>
      <c r="I6825" s="2">
        <v>3.4752645529806403E-4</v>
      </c>
      <c r="J6825" s="26" t="s">
        <v>701</v>
      </c>
    </row>
    <row r="6826" spans="1:10" ht="15.75" hidden="1" customHeight="1" x14ac:dyDescent="0.25">
      <c r="A6826" s="2" t="s">
        <v>853</v>
      </c>
      <c r="B6826" s="2" t="s">
        <v>854</v>
      </c>
      <c r="C6826" s="2">
        <v>2030</v>
      </c>
      <c r="D6826" s="2" t="s">
        <v>241</v>
      </c>
      <c r="E6826" s="2" t="s">
        <v>627</v>
      </c>
      <c r="F6826" s="2" t="s">
        <v>859</v>
      </c>
      <c r="G6826" s="2">
        <v>49</v>
      </c>
      <c r="H6826" s="2">
        <v>5.7941389968600001E-5</v>
      </c>
      <c r="I6826" s="2">
        <v>6.4894356764832011E-5</v>
      </c>
      <c r="J6826" s="26" t="s">
        <v>700</v>
      </c>
    </row>
    <row r="6827" spans="1:10" ht="15.75" hidden="1" customHeight="1" x14ac:dyDescent="0.25">
      <c r="A6827" s="2" t="s">
        <v>853</v>
      </c>
      <c r="B6827" s="2" t="s">
        <v>854</v>
      </c>
      <c r="C6827" s="2">
        <v>2030</v>
      </c>
      <c r="D6827" s="2" t="s">
        <v>241</v>
      </c>
      <c r="E6827" s="2" t="s">
        <v>627</v>
      </c>
      <c r="F6827" s="2" t="s">
        <v>857</v>
      </c>
      <c r="G6827" s="2">
        <v>50</v>
      </c>
      <c r="H6827" s="2">
        <v>7.6089032518209996E-4</v>
      </c>
      <c r="I6827" s="2">
        <v>8.5219716420395204E-4</v>
      </c>
      <c r="J6827" s="26" t="s">
        <v>700</v>
      </c>
    </row>
    <row r="6828" spans="1:10" ht="15.75" hidden="1" customHeight="1" x14ac:dyDescent="0.25">
      <c r="A6828" s="2" t="s">
        <v>853</v>
      </c>
      <c r="B6828" s="2" t="s">
        <v>854</v>
      </c>
      <c r="C6828" s="2">
        <v>2030</v>
      </c>
      <c r="D6828" s="2" t="s">
        <v>241</v>
      </c>
      <c r="E6828" s="2" t="s">
        <v>627</v>
      </c>
      <c r="F6828" s="2" t="s">
        <v>858</v>
      </c>
      <c r="G6828" s="2">
        <v>50</v>
      </c>
      <c r="H6828" s="2">
        <v>3.10549500864E-3</v>
      </c>
      <c r="I6828" s="2">
        <v>3.4781544096768001E-3</v>
      </c>
      <c r="J6828" s="26" t="s">
        <v>700</v>
      </c>
    </row>
    <row r="6829" spans="1:10" ht="15.75" hidden="1" customHeight="1" x14ac:dyDescent="0.25">
      <c r="A6829" s="2" t="s">
        <v>853</v>
      </c>
      <c r="B6829" s="2" t="s">
        <v>854</v>
      </c>
      <c r="C6829" s="2">
        <v>2030</v>
      </c>
      <c r="D6829" s="2" t="s">
        <v>241</v>
      </c>
      <c r="E6829" s="2" t="s">
        <v>627</v>
      </c>
      <c r="F6829" s="2" t="s">
        <v>859</v>
      </c>
      <c r="G6829" s="2">
        <v>50</v>
      </c>
      <c r="H6829" s="2">
        <v>1.210308837472E-4</v>
      </c>
      <c r="I6829" s="2">
        <v>1.3555458979686401E-4</v>
      </c>
      <c r="J6829" s="26" t="s">
        <v>700</v>
      </c>
    </row>
    <row r="6830" spans="1:10" ht="15.75" hidden="1" customHeight="1" x14ac:dyDescent="0.25">
      <c r="A6830" s="2" t="s">
        <v>853</v>
      </c>
      <c r="B6830" s="2" t="s">
        <v>854</v>
      </c>
      <c r="C6830" s="2">
        <v>2030</v>
      </c>
      <c r="D6830" s="2" t="s">
        <v>241</v>
      </c>
      <c r="E6830" s="2" t="s">
        <v>627</v>
      </c>
      <c r="F6830" s="2" t="s">
        <v>856</v>
      </c>
      <c r="G6830" s="2">
        <v>50</v>
      </c>
      <c r="H6830" s="2">
        <v>7.3520572186699999E-5</v>
      </c>
      <c r="I6830" s="2">
        <v>8.2343040849104001E-5</v>
      </c>
      <c r="J6830" s="26" t="s">
        <v>700</v>
      </c>
    </row>
    <row r="6831" spans="1:10" ht="15.75" hidden="1" customHeight="1" x14ac:dyDescent="0.25">
      <c r="A6831" s="2" t="s">
        <v>853</v>
      </c>
      <c r="B6831" s="2" t="s">
        <v>854</v>
      </c>
      <c r="C6831" s="2">
        <v>2030</v>
      </c>
      <c r="D6831" s="2" t="s">
        <v>241</v>
      </c>
      <c r="E6831" s="2" t="s">
        <v>627</v>
      </c>
      <c r="F6831" s="2" t="s">
        <v>860</v>
      </c>
      <c r="G6831" s="2">
        <v>50</v>
      </c>
      <c r="H6831" s="2">
        <v>3.0823479755780003E-4</v>
      </c>
      <c r="I6831" s="2">
        <v>3.4522297326473607E-4</v>
      </c>
      <c r="J6831" s="26" t="s">
        <v>701</v>
      </c>
    </row>
    <row r="6832" spans="1:10" ht="15.75" hidden="1" customHeight="1" x14ac:dyDescent="0.25">
      <c r="A6832" s="2" t="s">
        <v>853</v>
      </c>
      <c r="B6832" s="2" t="s">
        <v>854</v>
      </c>
      <c r="C6832" s="2">
        <v>2030</v>
      </c>
      <c r="D6832" s="2" t="s">
        <v>241</v>
      </c>
      <c r="E6832" s="2" t="s">
        <v>627</v>
      </c>
      <c r="F6832" s="2" t="s">
        <v>857</v>
      </c>
      <c r="G6832" s="2">
        <v>51</v>
      </c>
      <c r="H6832" s="2">
        <v>4.6968442620709999E-4</v>
      </c>
      <c r="I6832" s="2">
        <v>5.2604655735195209E-4</v>
      </c>
      <c r="J6832" s="26" t="s">
        <v>700</v>
      </c>
    </row>
    <row r="6833" spans="1:10" ht="15.75" hidden="1" customHeight="1" x14ac:dyDescent="0.25">
      <c r="A6833" s="2" t="s">
        <v>853</v>
      </c>
      <c r="B6833" s="2" t="s">
        <v>854</v>
      </c>
      <c r="C6833" s="2">
        <v>2030</v>
      </c>
      <c r="D6833" s="2" t="s">
        <v>241</v>
      </c>
      <c r="E6833" s="2" t="s">
        <v>627</v>
      </c>
      <c r="F6833" s="2" t="s">
        <v>855</v>
      </c>
      <c r="G6833" s="2">
        <v>51</v>
      </c>
      <c r="H6833" s="2">
        <v>1.3349317596294001E-3</v>
      </c>
      <c r="I6833" s="2">
        <v>1.4951235707849283E-3</v>
      </c>
      <c r="J6833" s="26" t="s">
        <v>700</v>
      </c>
    </row>
    <row r="6834" spans="1:10" ht="15.75" hidden="1" customHeight="1" x14ac:dyDescent="0.25">
      <c r="A6834" s="2" t="s">
        <v>853</v>
      </c>
      <c r="B6834" s="2" t="s">
        <v>854</v>
      </c>
      <c r="C6834" s="2">
        <v>2030</v>
      </c>
      <c r="D6834" s="2" t="s">
        <v>241</v>
      </c>
      <c r="E6834" s="2" t="s">
        <v>627</v>
      </c>
      <c r="F6834" s="2" t="s">
        <v>859</v>
      </c>
      <c r="G6834" s="2">
        <v>51</v>
      </c>
      <c r="H6834" s="2">
        <v>1.803118248063E-4</v>
      </c>
      <c r="I6834" s="2">
        <v>2.0194924378305601E-4</v>
      </c>
      <c r="J6834" s="26" t="s">
        <v>700</v>
      </c>
    </row>
    <row r="6835" spans="1:10" ht="15.75" hidden="1" customHeight="1" x14ac:dyDescent="0.25">
      <c r="A6835" s="2" t="s">
        <v>853</v>
      </c>
      <c r="B6835" s="2" t="s">
        <v>854</v>
      </c>
      <c r="C6835" s="2">
        <v>2030</v>
      </c>
      <c r="D6835" s="2" t="s">
        <v>241</v>
      </c>
      <c r="E6835" s="2" t="s">
        <v>627</v>
      </c>
      <c r="F6835" s="2" t="s">
        <v>857</v>
      </c>
      <c r="G6835" s="2">
        <v>52</v>
      </c>
      <c r="H6835" s="2">
        <v>2.18322937144E-4</v>
      </c>
      <c r="I6835" s="2">
        <v>2.4452168960128004E-4</v>
      </c>
      <c r="J6835" s="26" t="s">
        <v>700</v>
      </c>
    </row>
    <row r="6836" spans="1:10" ht="15.75" hidden="1" customHeight="1" x14ac:dyDescent="0.25">
      <c r="A6836" s="2" t="s">
        <v>853</v>
      </c>
      <c r="B6836" s="2" t="s">
        <v>854</v>
      </c>
      <c r="C6836" s="2">
        <v>2030</v>
      </c>
      <c r="D6836" s="2" t="s">
        <v>241</v>
      </c>
      <c r="E6836" s="2" t="s">
        <v>627</v>
      </c>
      <c r="F6836" s="2" t="s">
        <v>858</v>
      </c>
      <c r="G6836" s="2">
        <v>52</v>
      </c>
      <c r="H6836" s="2">
        <v>3.4450347302482E-3</v>
      </c>
      <c r="I6836" s="2">
        <v>3.8584388978779843E-3</v>
      </c>
      <c r="J6836" s="26" t="s">
        <v>700</v>
      </c>
    </row>
    <row r="6837" spans="1:10" ht="15.75" hidden="1" customHeight="1" x14ac:dyDescent="0.25">
      <c r="A6837" s="2" t="s">
        <v>853</v>
      </c>
      <c r="B6837" s="2" t="s">
        <v>854</v>
      </c>
      <c r="C6837" s="2">
        <v>2030</v>
      </c>
      <c r="D6837" s="2" t="s">
        <v>241</v>
      </c>
      <c r="E6837" s="2" t="s">
        <v>627</v>
      </c>
      <c r="F6837" s="2" t="s">
        <v>859</v>
      </c>
      <c r="G6837" s="2">
        <v>52</v>
      </c>
      <c r="H6837" s="2">
        <v>2.910542898462E-4</v>
      </c>
      <c r="I6837" s="2">
        <v>3.2598080462774401E-4</v>
      </c>
      <c r="J6837" s="26" t="s">
        <v>700</v>
      </c>
    </row>
    <row r="6838" spans="1:10" ht="15.75" hidden="1" customHeight="1" x14ac:dyDescent="0.25">
      <c r="A6838" s="2" t="s">
        <v>853</v>
      </c>
      <c r="B6838" s="2" t="s">
        <v>854</v>
      </c>
      <c r="C6838" s="2">
        <v>2030</v>
      </c>
      <c r="D6838" s="2" t="s">
        <v>241</v>
      </c>
      <c r="E6838" s="2" t="s">
        <v>627</v>
      </c>
      <c r="F6838" s="2" t="s">
        <v>856</v>
      </c>
      <c r="G6838" s="2">
        <v>52</v>
      </c>
      <c r="H6838" s="2">
        <v>2.28211483773E-5</v>
      </c>
      <c r="I6838" s="2">
        <v>2.5559686182576004E-5</v>
      </c>
      <c r="J6838" s="26" t="s">
        <v>700</v>
      </c>
    </row>
    <row r="6839" spans="1:10" ht="15.75" hidden="1" customHeight="1" x14ac:dyDescent="0.25">
      <c r="A6839" s="2" t="s">
        <v>853</v>
      </c>
      <c r="B6839" s="2" t="s">
        <v>854</v>
      </c>
      <c r="C6839" s="2">
        <v>2030</v>
      </c>
      <c r="D6839" s="2" t="s">
        <v>241</v>
      </c>
      <c r="E6839" s="2" t="s">
        <v>627</v>
      </c>
      <c r="F6839" s="2" t="s">
        <v>860</v>
      </c>
      <c r="G6839" s="2">
        <v>52</v>
      </c>
      <c r="H6839" s="2">
        <v>3.155420126859E-4</v>
      </c>
      <c r="I6839" s="2">
        <v>3.5340705420820804E-4</v>
      </c>
      <c r="J6839" s="26" t="s">
        <v>701</v>
      </c>
    </row>
    <row r="6840" spans="1:10" ht="15.75" hidden="1" customHeight="1" x14ac:dyDescent="0.25">
      <c r="A6840" s="2" t="s">
        <v>853</v>
      </c>
      <c r="B6840" s="2" t="s">
        <v>854</v>
      </c>
      <c r="C6840" s="2">
        <v>2030</v>
      </c>
      <c r="D6840" s="2" t="s">
        <v>241</v>
      </c>
      <c r="E6840" s="2" t="s">
        <v>627</v>
      </c>
      <c r="F6840" s="2" t="s">
        <v>859</v>
      </c>
      <c r="G6840" s="2">
        <v>53</v>
      </c>
      <c r="H6840" s="2">
        <v>5.3608386224400002E-5</v>
      </c>
      <c r="I6840" s="2">
        <v>6.0041392571328008E-5</v>
      </c>
      <c r="J6840" s="26" t="s">
        <v>700</v>
      </c>
    </row>
    <row r="6841" spans="1:10" ht="15.75" hidden="1" customHeight="1" x14ac:dyDescent="0.25">
      <c r="A6841" s="2" t="s">
        <v>853</v>
      </c>
      <c r="B6841" s="2" t="s">
        <v>854</v>
      </c>
      <c r="C6841" s="2">
        <v>2030</v>
      </c>
      <c r="D6841" s="2" t="s">
        <v>241</v>
      </c>
      <c r="E6841" s="2" t="s">
        <v>627</v>
      </c>
      <c r="F6841" s="2" t="s">
        <v>857</v>
      </c>
      <c r="G6841" s="2">
        <v>53</v>
      </c>
      <c r="H6841" s="2">
        <v>1.1509311298141E-3</v>
      </c>
      <c r="I6841" s="2">
        <v>1.2890428653917921E-3</v>
      </c>
      <c r="J6841" s="26" t="s">
        <v>700</v>
      </c>
    </row>
    <row r="6842" spans="1:10" ht="15.75" hidden="1" customHeight="1" x14ac:dyDescent="0.25">
      <c r="A6842" s="2" t="s">
        <v>853</v>
      </c>
      <c r="B6842" s="2" t="s">
        <v>854</v>
      </c>
      <c r="C6842" s="2">
        <v>2030</v>
      </c>
      <c r="D6842" s="2" t="s">
        <v>241</v>
      </c>
      <c r="E6842" s="2" t="s">
        <v>627</v>
      </c>
      <c r="F6842" s="2" t="s">
        <v>858</v>
      </c>
      <c r="G6842" s="2">
        <v>53</v>
      </c>
      <c r="H6842" s="2">
        <v>1.4590079663321001E-3</v>
      </c>
      <c r="I6842" s="2">
        <v>1.6340889222919521E-3</v>
      </c>
      <c r="J6842" s="26" t="s">
        <v>700</v>
      </c>
    </row>
    <row r="6843" spans="1:10" ht="15.75" hidden="1" customHeight="1" x14ac:dyDescent="0.25">
      <c r="A6843" s="2" t="s">
        <v>853</v>
      </c>
      <c r="B6843" s="2" t="s">
        <v>854</v>
      </c>
      <c r="C6843" s="2">
        <v>2030</v>
      </c>
      <c r="D6843" s="2" t="s">
        <v>241</v>
      </c>
      <c r="E6843" s="2" t="s">
        <v>627</v>
      </c>
      <c r="F6843" s="2" t="s">
        <v>857</v>
      </c>
      <c r="G6843" s="2">
        <v>54</v>
      </c>
      <c r="H6843" s="2">
        <v>2.1128029038659999E-4</v>
      </c>
      <c r="I6843" s="2">
        <v>2.3663392523299201E-4</v>
      </c>
      <c r="J6843" s="26" t="s">
        <v>700</v>
      </c>
    </row>
    <row r="6844" spans="1:10" ht="15.75" hidden="1" customHeight="1" x14ac:dyDescent="0.25">
      <c r="A6844" s="2" t="s">
        <v>853</v>
      </c>
      <c r="B6844" s="2" t="s">
        <v>854</v>
      </c>
      <c r="C6844" s="2">
        <v>2030</v>
      </c>
      <c r="D6844" s="2" t="s">
        <v>241</v>
      </c>
      <c r="E6844" s="2" t="s">
        <v>627</v>
      </c>
      <c r="F6844" s="2" t="s">
        <v>858</v>
      </c>
      <c r="G6844" s="2">
        <v>54</v>
      </c>
      <c r="H6844" s="2">
        <v>2.8811217052862E-3</v>
      </c>
      <c r="I6844" s="2">
        <v>3.2268563099205443E-3</v>
      </c>
      <c r="J6844" s="26" t="s">
        <v>700</v>
      </c>
    </row>
    <row r="6845" spans="1:10" ht="15.75" hidden="1" customHeight="1" x14ac:dyDescent="0.25">
      <c r="A6845" s="2" t="s">
        <v>853</v>
      </c>
      <c r="B6845" s="2" t="s">
        <v>854</v>
      </c>
      <c r="C6845" s="2">
        <v>2030</v>
      </c>
      <c r="D6845" s="2" t="s">
        <v>241</v>
      </c>
      <c r="E6845" s="2" t="s">
        <v>627</v>
      </c>
      <c r="F6845" s="2" t="s">
        <v>859</v>
      </c>
      <c r="G6845" s="2">
        <v>54</v>
      </c>
      <c r="H6845" s="2">
        <v>5.2515082643399998E-5</v>
      </c>
      <c r="I6845" s="2">
        <v>5.8816892560608005E-5</v>
      </c>
      <c r="J6845" s="26" t="s">
        <v>700</v>
      </c>
    </row>
    <row r="6846" spans="1:10" ht="15.75" hidden="1" customHeight="1" x14ac:dyDescent="0.25">
      <c r="A6846" s="2" t="s">
        <v>853</v>
      </c>
      <c r="B6846" s="2" t="s">
        <v>854</v>
      </c>
      <c r="C6846" s="2">
        <v>2030</v>
      </c>
      <c r="D6846" s="2" t="s">
        <v>241</v>
      </c>
      <c r="E6846" s="2" t="s">
        <v>627</v>
      </c>
      <c r="F6846" s="2" t="s">
        <v>855</v>
      </c>
      <c r="G6846" s="2">
        <v>54</v>
      </c>
      <c r="H6846" s="2">
        <v>6.1578484019260003E-4</v>
      </c>
      <c r="I6846" s="2">
        <v>6.8967902101571207E-4</v>
      </c>
      <c r="J6846" s="26" t="s">
        <v>700</v>
      </c>
    </row>
    <row r="6847" spans="1:10" ht="15.75" hidden="1" customHeight="1" x14ac:dyDescent="0.25">
      <c r="A6847" s="2" t="s">
        <v>853</v>
      </c>
      <c r="B6847" s="2" t="s">
        <v>854</v>
      </c>
      <c r="C6847" s="2">
        <v>2030</v>
      </c>
      <c r="D6847" s="2" t="s">
        <v>241</v>
      </c>
      <c r="E6847" s="2" t="s">
        <v>627</v>
      </c>
      <c r="F6847" s="2" t="s">
        <v>858</v>
      </c>
      <c r="G6847" s="2">
        <v>55</v>
      </c>
      <c r="H6847" s="2">
        <v>4.2231684783474001E-3</v>
      </c>
      <c r="I6847" s="2">
        <v>4.7299486957490889E-3</v>
      </c>
      <c r="J6847" s="26" t="s">
        <v>700</v>
      </c>
    </row>
    <row r="6848" spans="1:10" ht="15.75" hidden="1" customHeight="1" x14ac:dyDescent="0.25">
      <c r="A6848" s="2" t="s">
        <v>853</v>
      </c>
      <c r="B6848" s="2" t="s">
        <v>854</v>
      </c>
      <c r="C6848" s="2">
        <v>2030</v>
      </c>
      <c r="D6848" s="2" t="s">
        <v>241</v>
      </c>
      <c r="E6848" s="2" t="s">
        <v>627</v>
      </c>
      <c r="F6848" s="2" t="s">
        <v>859</v>
      </c>
      <c r="G6848" s="2">
        <v>55</v>
      </c>
      <c r="H6848" s="2">
        <v>5.1598774007300001E-5</v>
      </c>
      <c r="I6848" s="2">
        <v>5.7790626888176007E-5</v>
      </c>
      <c r="J6848" s="26" t="s">
        <v>700</v>
      </c>
    </row>
    <row r="6849" spans="1:10" ht="15.75" hidden="1" customHeight="1" x14ac:dyDescent="0.25">
      <c r="A6849" s="2" t="s">
        <v>853</v>
      </c>
      <c r="B6849" s="2" t="s">
        <v>854</v>
      </c>
      <c r="C6849" s="2">
        <v>2030</v>
      </c>
      <c r="D6849" s="2" t="s">
        <v>241</v>
      </c>
      <c r="E6849" s="2" t="s">
        <v>627</v>
      </c>
      <c r="F6849" s="2" t="s">
        <v>857</v>
      </c>
      <c r="G6849" s="2">
        <v>55</v>
      </c>
      <c r="H6849" s="2">
        <v>3.805441374425E-4</v>
      </c>
      <c r="I6849" s="2">
        <v>4.2620943393560006E-4</v>
      </c>
      <c r="J6849" s="26" t="s">
        <v>700</v>
      </c>
    </row>
    <row r="6850" spans="1:10" ht="15.75" hidden="1" customHeight="1" x14ac:dyDescent="0.25">
      <c r="A6850" s="2" t="s">
        <v>853</v>
      </c>
      <c r="B6850" s="2" t="s">
        <v>854</v>
      </c>
      <c r="C6850" s="2">
        <v>2030</v>
      </c>
      <c r="D6850" s="2" t="s">
        <v>241</v>
      </c>
      <c r="E6850" s="2" t="s">
        <v>627</v>
      </c>
      <c r="F6850" s="2" t="s">
        <v>858</v>
      </c>
      <c r="G6850" s="2">
        <v>56</v>
      </c>
      <c r="H6850" s="2">
        <v>2.7907809708266999E-3</v>
      </c>
      <c r="I6850" s="2">
        <v>3.1256746873259043E-3</v>
      </c>
      <c r="J6850" s="26" t="s">
        <v>700</v>
      </c>
    </row>
    <row r="6851" spans="1:10" ht="15.75" hidden="1" customHeight="1" x14ac:dyDescent="0.25">
      <c r="A6851" s="2" t="s">
        <v>853</v>
      </c>
      <c r="B6851" s="2" t="s">
        <v>854</v>
      </c>
      <c r="C6851" s="2">
        <v>2030</v>
      </c>
      <c r="D6851" s="2" t="s">
        <v>241</v>
      </c>
      <c r="E6851" s="2" t="s">
        <v>627</v>
      </c>
      <c r="F6851" s="2" t="s">
        <v>860</v>
      </c>
      <c r="G6851" s="2">
        <v>56</v>
      </c>
      <c r="H6851" s="2">
        <v>2.709145192057E-4</v>
      </c>
      <c r="I6851" s="2">
        <v>3.0342426151038404E-4</v>
      </c>
      <c r="J6851" s="26" t="s">
        <v>701</v>
      </c>
    </row>
    <row r="6852" spans="1:10" ht="15.75" hidden="1" customHeight="1" x14ac:dyDescent="0.25">
      <c r="A6852" s="2" t="s">
        <v>853</v>
      </c>
      <c r="B6852" s="2" t="s">
        <v>854</v>
      </c>
      <c r="C6852" s="2">
        <v>2030</v>
      </c>
      <c r="D6852" s="2" t="s">
        <v>241</v>
      </c>
      <c r="E6852" s="2" t="s">
        <v>627</v>
      </c>
      <c r="F6852" s="2" t="s">
        <v>857</v>
      </c>
      <c r="G6852" s="2">
        <v>56</v>
      </c>
      <c r="H6852" s="2">
        <v>8.7977672228590001E-4</v>
      </c>
      <c r="I6852" s="2">
        <v>9.8534992896020818E-4</v>
      </c>
      <c r="J6852" s="26" t="s">
        <v>700</v>
      </c>
    </row>
    <row r="6853" spans="1:10" ht="15.75" hidden="1" customHeight="1" x14ac:dyDescent="0.25">
      <c r="A6853" s="2" t="s">
        <v>853</v>
      </c>
      <c r="B6853" s="2" t="s">
        <v>854</v>
      </c>
      <c r="C6853" s="2">
        <v>2030</v>
      </c>
      <c r="D6853" s="2" t="s">
        <v>241</v>
      </c>
      <c r="E6853" s="2" t="s">
        <v>627</v>
      </c>
      <c r="F6853" s="2" t="s">
        <v>856</v>
      </c>
      <c r="G6853" s="2">
        <v>56</v>
      </c>
      <c r="H6853" s="2">
        <v>2.1426871171599999E-5</v>
      </c>
      <c r="I6853" s="2">
        <v>2.3998095712192E-5</v>
      </c>
      <c r="J6853" s="26" t="s">
        <v>700</v>
      </c>
    </row>
    <row r="6854" spans="1:10" ht="15.75" hidden="1" customHeight="1" x14ac:dyDescent="0.25">
      <c r="A6854" s="2" t="s">
        <v>853</v>
      </c>
      <c r="B6854" s="2" t="s">
        <v>854</v>
      </c>
      <c r="C6854" s="2">
        <v>2030</v>
      </c>
      <c r="D6854" s="2" t="s">
        <v>241</v>
      </c>
      <c r="E6854" s="2" t="s">
        <v>627</v>
      </c>
      <c r="F6854" s="2" t="s">
        <v>858</v>
      </c>
      <c r="G6854" s="2">
        <v>57</v>
      </c>
      <c r="H6854" s="2">
        <v>4.3147125979884999E-3</v>
      </c>
      <c r="I6854" s="2">
        <v>4.8324781097471205E-3</v>
      </c>
      <c r="J6854" s="26" t="s">
        <v>700</v>
      </c>
    </row>
    <row r="6855" spans="1:10" ht="15.75" hidden="1" customHeight="1" x14ac:dyDescent="0.25">
      <c r="A6855" s="2" t="s">
        <v>853</v>
      </c>
      <c r="B6855" s="2" t="s">
        <v>854</v>
      </c>
      <c r="C6855" s="2">
        <v>2030</v>
      </c>
      <c r="D6855" s="2" t="s">
        <v>241</v>
      </c>
      <c r="E6855" s="2" t="s">
        <v>627</v>
      </c>
      <c r="F6855" s="2" t="s">
        <v>859</v>
      </c>
      <c r="G6855" s="2">
        <v>57</v>
      </c>
      <c r="H6855" s="2">
        <v>1.052815168805E-4</v>
      </c>
      <c r="I6855" s="2">
        <v>1.1791529890616001E-4</v>
      </c>
      <c r="J6855" s="26" t="s">
        <v>700</v>
      </c>
    </row>
    <row r="6856" spans="1:10" ht="15.75" hidden="1" customHeight="1" x14ac:dyDescent="0.25">
      <c r="A6856" s="2" t="s">
        <v>853</v>
      </c>
      <c r="B6856" s="2" t="s">
        <v>854</v>
      </c>
      <c r="C6856" s="2">
        <v>2030</v>
      </c>
      <c r="D6856" s="2" t="s">
        <v>241</v>
      </c>
      <c r="E6856" s="2" t="s">
        <v>627</v>
      </c>
      <c r="F6856" s="2" t="s">
        <v>857</v>
      </c>
      <c r="G6856" s="2">
        <v>57</v>
      </c>
      <c r="H6856" s="2">
        <v>1.7060905520339999E-4</v>
      </c>
      <c r="I6856" s="2">
        <v>1.9108214182780801E-4</v>
      </c>
      <c r="J6856" s="26" t="s">
        <v>700</v>
      </c>
    </row>
    <row r="6857" spans="1:10" ht="15.75" hidden="1" customHeight="1" x14ac:dyDescent="0.25">
      <c r="A6857" s="2" t="s">
        <v>853</v>
      </c>
      <c r="B6857" s="2" t="s">
        <v>854</v>
      </c>
      <c r="C6857" s="2">
        <v>2030</v>
      </c>
      <c r="D6857" s="2" t="s">
        <v>241</v>
      </c>
      <c r="E6857" s="2" t="s">
        <v>627</v>
      </c>
      <c r="F6857" s="2" t="s">
        <v>856</v>
      </c>
      <c r="G6857" s="2">
        <v>57</v>
      </c>
      <c r="H6857" s="2">
        <v>2.04522930289E-5</v>
      </c>
      <c r="I6857" s="2">
        <v>2.2906568192368004E-5</v>
      </c>
      <c r="J6857" s="26" t="s">
        <v>700</v>
      </c>
    </row>
    <row r="6858" spans="1:10" ht="15.75" hidden="1" customHeight="1" x14ac:dyDescent="0.25">
      <c r="A6858" s="2" t="s">
        <v>853</v>
      </c>
      <c r="B6858" s="2" t="s">
        <v>854</v>
      </c>
      <c r="C6858" s="2">
        <v>2030</v>
      </c>
      <c r="D6858" s="2" t="s">
        <v>241</v>
      </c>
      <c r="E6858" s="2" t="s">
        <v>627</v>
      </c>
      <c r="F6858" s="2" t="s">
        <v>855</v>
      </c>
      <c r="G6858" s="2">
        <v>57</v>
      </c>
      <c r="H6858" s="2">
        <v>7.3063551099040005E-4</v>
      </c>
      <c r="I6858" s="2">
        <v>8.1831177230924808E-4</v>
      </c>
      <c r="J6858" s="26" t="s">
        <v>700</v>
      </c>
    </row>
    <row r="6859" spans="1:10" ht="15.75" hidden="1" customHeight="1" x14ac:dyDescent="0.25">
      <c r="A6859" s="2" t="s">
        <v>853</v>
      </c>
      <c r="B6859" s="2" t="s">
        <v>854</v>
      </c>
      <c r="C6859" s="2">
        <v>2030</v>
      </c>
      <c r="D6859" s="2" t="s">
        <v>241</v>
      </c>
      <c r="E6859" s="2" t="s">
        <v>627</v>
      </c>
      <c r="F6859" s="2" t="s">
        <v>859</v>
      </c>
      <c r="G6859" s="2">
        <v>58</v>
      </c>
      <c r="H6859" s="2">
        <v>1.085587973648E-4</v>
      </c>
      <c r="I6859" s="2">
        <v>1.2158585304857601E-4</v>
      </c>
      <c r="J6859" s="26" t="s">
        <v>700</v>
      </c>
    </row>
    <row r="6860" spans="1:10" ht="15.75" hidden="1" customHeight="1" x14ac:dyDescent="0.25">
      <c r="A6860" s="2" t="s">
        <v>853</v>
      </c>
      <c r="B6860" s="2" t="s">
        <v>854</v>
      </c>
      <c r="C6860" s="2">
        <v>2030</v>
      </c>
      <c r="D6860" s="2" t="s">
        <v>241</v>
      </c>
      <c r="E6860" s="2" t="s">
        <v>627</v>
      </c>
      <c r="F6860" s="2" t="s">
        <v>857</v>
      </c>
      <c r="G6860" s="2">
        <v>58</v>
      </c>
      <c r="H6860" s="2">
        <v>1.653386134421E-4</v>
      </c>
      <c r="I6860" s="2">
        <v>1.8517924705515202E-4</v>
      </c>
      <c r="J6860" s="26" t="s">
        <v>700</v>
      </c>
    </row>
    <row r="6861" spans="1:10" ht="15.75" hidden="1" customHeight="1" x14ac:dyDescent="0.25">
      <c r="A6861" s="2" t="s">
        <v>853</v>
      </c>
      <c r="B6861" s="2" t="s">
        <v>854</v>
      </c>
      <c r="C6861" s="2">
        <v>2030</v>
      </c>
      <c r="D6861" s="2" t="s">
        <v>241</v>
      </c>
      <c r="E6861" s="2" t="s">
        <v>627</v>
      </c>
      <c r="F6861" s="2" t="s">
        <v>858</v>
      </c>
      <c r="G6861" s="2">
        <v>58</v>
      </c>
      <c r="H6861" s="2">
        <v>2.8774233069271001E-3</v>
      </c>
      <c r="I6861" s="2">
        <v>3.2227141037583524E-3</v>
      </c>
      <c r="J6861" s="26" t="s">
        <v>700</v>
      </c>
    </row>
    <row r="6862" spans="1:10" ht="15.75" hidden="1" customHeight="1" x14ac:dyDescent="0.25">
      <c r="A6862" s="2" t="s">
        <v>853</v>
      </c>
      <c r="B6862" s="2" t="s">
        <v>854</v>
      </c>
      <c r="C6862" s="2">
        <v>2030</v>
      </c>
      <c r="D6862" s="2" t="s">
        <v>241</v>
      </c>
      <c r="E6862" s="2" t="s">
        <v>627</v>
      </c>
      <c r="F6862" s="2" t="s">
        <v>855</v>
      </c>
      <c r="G6862" s="2">
        <v>58</v>
      </c>
      <c r="H6862" s="2">
        <v>7.2001563967209997E-4</v>
      </c>
      <c r="I6862" s="2">
        <v>8.0641751643275206E-4</v>
      </c>
      <c r="J6862" s="26" t="s">
        <v>700</v>
      </c>
    </row>
    <row r="6863" spans="1:10" ht="15.75" hidden="1" customHeight="1" x14ac:dyDescent="0.25">
      <c r="A6863" s="2" t="s">
        <v>853</v>
      </c>
      <c r="B6863" s="2" t="s">
        <v>854</v>
      </c>
      <c r="C6863" s="2">
        <v>2030</v>
      </c>
      <c r="D6863" s="2" t="s">
        <v>241</v>
      </c>
      <c r="E6863" s="2" t="s">
        <v>627</v>
      </c>
      <c r="F6863" s="2" t="s">
        <v>856</v>
      </c>
      <c r="G6863" s="2">
        <v>59</v>
      </c>
      <c r="H6863" s="2">
        <v>2.0126646632E-5</v>
      </c>
      <c r="I6863" s="2">
        <v>2.2541844227840003E-5</v>
      </c>
      <c r="J6863" s="26" t="s">
        <v>700</v>
      </c>
    </row>
    <row r="6864" spans="1:10" ht="15.75" hidden="1" customHeight="1" x14ac:dyDescent="0.25">
      <c r="A6864" s="2" t="s">
        <v>853</v>
      </c>
      <c r="B6864" s="2" t="s">
        <v>854</v>
      </c>
      <c r="C6864" s="2">
        <v>2030</v>
      </c>
      <c r="D6864" s="2" t="s">
        <v>241</v>
      </c>
      <c r="E6864" s="2" t="s">
        <v>627</v>
      </c>
      <c r="F6864" s="2" t="s">
        <v>857</v>
      </c>
      <c r="G6864" s="2">
        <v>59</v>
      </c>
      <c r="H6864" s="2">
        <v>4.1636968671810001E-4</v>
      </c>
      <c r="I6864" s="2">
        <v>4.6633404912427203E-4</v>
      </c>
      <c r="J6864" s="26" t="s">
        <v>700</v>
      </c>
    </row>
    <row r="6865" spans="1:10" ht="15.75" hidden="1" customHeight="1" x14ac:dyDescent="0.25">
      <c r="A6865" s="2" t="s">
        <v>853</v>
      </c>
      <c r="B6865" s="2" t="s">
        <v>854</v>
      </c>
      <c r="C6865" s="2">
        <v>2030</v>
      </c>
      <c r="D6865" s="2" t="s">
        <v>241</v>
      </c>
      <c r="E6865" s="2" t="s">
        <v>627</v>
      </c>
      <c r="F6865" s="2" t="s">
        <v>859</v>
      </c>
      <c r="G6865" s="2">
        <v>59</v>
      </c>
      <c r="H6865" s="2">
        <v>9.6545420092299995E-5</v>
      </c>
      <c r="I6865" s="2">
        <v>1.08130870503376E-4</v>
      </c>
      <c r="J6865" s="26" t="s">
        <v>700</v>
      </c>
    </row>
    <row r="6866" spans="1:10" ht="15.75" hidden="1" customHeight="1" x14ac:dyDescent="0.25">
      <c r="A6866" s="2" t="s">
        <v>853</v>
      </c>
      <c r="B6866" s="2" t="s">
        <v>854</v>
      </c>
      <c r="C6866" s="2">
        <v>2030</v>
      </c>
      <c r="D6866" s="2" t="s">
        <v>241</v>
      </c>
      <c r="E6866" s="2" t="s">
        <v>627</v>
      </c>
      <c r="F6866" s="2" t="s">
        <v>857</v>
      </c>
      <c r="G6866" s="2">
        <v>60</v>
      </c>
      <c r="H6866" s="2">
        <v>5.4420110245700004E-4</v>
      </c>
      <c r="I6866" s="2">
        <v>6.0950523475184013E-4</v>
      </c>
      <c r="J6866" s="26" t="s">
        <v>700</v>
      </c>
    </row>
    <row r="6867" spans="1:10" ht="15.75" hidden="1" customHeight="1" x14ac:dyDescent="0.25">
      <c r="A6867" s="2" t="s">
        <v>853</v>
      </c>
      <c r="B6867" s="2" t="s">
        <v>854</v>
      </c>
      <c r="C6867" s="2">
        <v>2030</v>
      </c>
      <c r="D6867" s="2" t="s">
        <v>241</v>
      </c>
      <c r="E6867" s="2" t="s">
        <v>627</v>
      </c>
      <c r="F6867" s="2" t="s">
        <v>858</v>
      </c>
      <c r="G6867" s="2">
        <v>60</v>
      </c>
      <c r="H6867" s="2">
        <v>4.0852691745385996E-3</v>
      </c>
      <c r="I6867" s="2">
        <v>4.5755014754832318E-3</v>
      </c>
      <c r="J6867" s="26" t="s">
        <v>700</v>
      </c>
    </row>
    <row r="6868" spans="1:10" ht="15.75" hidden="1" customHeight="1" x14ac:dyDescent="0.25">
      <c r="A6868" s="2" t="s">
        <v>853</v>
      </c>
      <c r="B6868" s="2" t="s">
        <v>854</v>
      </c>
      <c r="C6868" s="2">
        <v>2030</v>
      </c>
      <c r="D6868" s="2" t="s">
        <v>241</v>
      </c>
      <c r="E6868" s="2" t="s">
        <v>627</v>
      </c>
      <c r="F6868" s="2" t="s">
        <v>856</v>
      </c>
      <c r="G6868" s="2">
        <v>60</v>
      </c>
      <c r="H6868" s="2">
        <v>1.9532746591700001E-5</v>
      </c>
      <c r="I6868" s="2">
        <v>2.1876676182704002E-5</v>
      </c>
      <c r="J6868" s="26" t="s">
        <v>700</v>
      </c>
    </row>
    <row r="6869" spans="1:10" ht="15.75" hidden="1" customHeight="1" x14ac:dyDescent="0.25">
      <c r="A6869" s="2" t="s">
        <v>853</v>
      </c>
      <c r="B6869" s="2" t="s">
        <v>854</v>
      </c>
      <c r="C6869" s="2">
        <v>2030</v>
      </c>
      <c r="D6869" s="2" t="s">
        <v>241</v>
      </c>
      <c r="E6869" s="2" t="s">
        <v>627</v>
      </c>
      <c r="F6869" s="2" t="s">
        <v>855</v>
      </c>
      <c r="G6869" s="2">
        <v>60</v>
      </c>
      <c r="H6869" s="2">
        <v>9.0712838573380004E-4</v>
      </c>
      <c r="I6869" s="2">
        <v>1.0159837920218561E-3</v>
      </c>
      <c r="J6869" s="26" t="s">
        <v>700</v>
      </c>
    </row>
    <row r="6870" spans="1:10" ht="15.75" hidden="1" customHeight="1" x14ac:dyDescent="0.25">
      <c r="A6870" s="2" t="s">
        <v>853</v>
      </c>
      <c r="B6870" s="2" t="s">
        <v>854</v>
      </c>
      <c r="C6870" s="2">
        <v>2030</v>
      </c>
      <c r="D6870" s="2" t="s">
        <v>241</v>
      </c>
      <c r="E6870" s="2" t="s">
        <v>627</v>
      </c>
      <c r="F6870" s="2" t="s">
        <v>856</v>
      </c>
      <c r="G6870" s="2">
        <v>61</v>
      </c>
      <c r="H6870" s="2">
        <v>3.9266546082200001E-5</v>
      </c>
      <c r="I6870" s="2">
        <v>4.3978531612064006E-5</v>
      </c>
      <c r="J6870" s="26" t="s">
        <v>700</v>
      </c>
    </row>
    <row r="6871" spans="1:10" ht="15.75" hidden="1" customHeight="1" x14ac:dyDescent="0.25">
      <c r="A6871" s="2" t="s">
        <v>853</v>
      </c>
      <c r="B6871" s="2" t="s">
        <v>854</v>
      </c>
      <c r="C6871" s="2">
        <v>2030</v>
      </c>
      <c r="D6871" s="2" t="s">
        <v>241</v>
      </c>
      <c r="E6871" s="2" t="s">
        <v>627</v>
      </c>
      <c r="F6871" s="2" t="s">
        <v>857</v>
      </c>
      <c r="G6871" s="2">
        <v>61</v>
      </c>
      <c r="H6871" s="2">
        <v>3.9086116885299999E-4</v>
      </c>
      <c r="I6871" s="2">
        <v>4.3776450911536005E-4</v>
      </c>
      <c r="J6871" s="26" t="s">
        <v>700</v>
      </c>
    </row>
    <row r="6872" spans="1:10" ht="15.75" hidden="1" customHeight="1" x14ac:dyDescent="0.25">
      <c r="A6872" s="2" t="s">
        <v>853</v>
      </c>
      <c r="B6872" s="2" t="s">
        <v>854</v>
      </c>
      <c r="C6872" s="2">
        <v>2030</v>
      </c>
      <c r="D6872" s="2" t="s">
        <v>241</v>
      </c>
      <c r="E6872" s="2" t="s">
        <v>627</v>
      </c>
      <c r="F6872" s="2" t="s">
        <v>859</v>
      </c>
      <c r="G6872" s="2">
        <v>61</v>
      </c>
      <c r="H6872" s="2">
        <v>1.4011300663700001E-4</v>
      </c>
      <c r="I6872" s="2">
        <v>1.5692656743344002E-4</v>
      </c>
      <c r="J6872" s="26" t="s">
        <v>700</v>
      </c>
    </row>
    <row r="6873" spans="1:10" ht="15.75" hidden="1" customHeight="1" x14ac:dyDescent="0.25">
      <c r="A6873" s="2" t="s">
        <v>853</v>
      </c>
      <c r="B6873" s="2" t="s">
        <v>854</v>
      </c>
      <c r="C6873" s="2">
        <v>2030</v>
      </c>
      <c r="D6873" s="2" t="s">
        <v>241</v>
      </c>
      <c r="E6873" s="2" t="s">
        <v>627</v>
      </c>
      <c r="F6873" s="2" t="s">
        <v>860</v>
      </c>
      <c r="G6873" s="2">
        <v>61</v>
      </c>
      <c r="H6873" s="2">
        <v>2.6617824914869999E-4</v>
      </c>
      <c r="I6873" s="2">
        <v>2.9811963904654399E-4</v>
      </c>
      <c r="J6873" s="26" t="s">
        <v>701</v>
      </c>
    </row>
    <row r="6874" spans="1:10" ht="15.75" hidden="1" customHeight="1" x14ac:dyDescent="0.25">
      <c r="A6874" s="2" t="s">
        <v>853</v>
      </c>
      <c r="B6874" s="2" t="s">
        <v>854</v>
      </c>
      <c r="C6874" s="2">
        <v>2030</v>
      </c>
      <c r="D6874" s="2" t="s">
        <v>241</v>
      </c>
      <c r="E6874" s="2" t="s">
        <v>627</v>
      </c>
      <c r="F6874" s="2" t="s">
        <v>858</v>
      </c>
      <c r="G6874" s="2">
        <v>61</v>
      </c>
      <c r="H6874" s="2">
        <v>1.2757235672325E-3</v>
      </c>
      <c r="I6874" s="2">
        <v>1.4288103953004E-3</v>
      </c>
      <c r="J6874" s="26" t="s">
        <v>700</v>
      </c>
    </row>
    <row r="6875" spans="1:10" ht="15.75" hidden="1" customHeight="1" x14ac:dyDescent="0.25">
      <c r="A6875" s="2" t="s">
        <v>853</v>
      </c>
      <c r="B6875" s="2" t="s">
        <v>854</v>
      </c>
      <c r="C6875" s="2">
        <v>2030</v>
      </c>
      <c r="D6875" s="2" t="s">
        <v>241</v>
      </c>
      <c r="E6875" s="2" t="s">
        <v>627</v>
      </c>
      <c r="F6875" s="2" t="s">
        <v>855</v>
      </c>
      <c r="G6875" s="2">
        <v>62</v>
      </c>
      <c r="H6875" s="2">
        <v>2.8422352625060001E-4</v>
      </c>
      <c r="I6875" s="2">
        <v>3.1833034940067205E-4</v>
      </c>
      <c r="J6875" s="26" t="s">
        <v>700</v>
      </c>
    </row>
    <row r="6876" spans="1:10" ht="15.75" hidden="1" customHeight="1" x14ac:dyDescent="0.25">
      <c r="A6876" s="2" t="s">
        <v>853</v>
      </c>
      <c r="B6876" s="2" t="s">
        <v>854</v>
      </c>
      <c r="C6876" s="2">
        <v>2030</v>
      </c>
      <c r="D6876" s="2" t="s">
        <v>241</v>
      </c>
      <c r="E6876" s="2" t="s">
        <v>627</v>
      </c>
      <c r="F6876" s="2" t="s">
        <v>860</v>
      </c>
      <c r="G6876" s="2">
        <v>62</v>
      </c>
      <c r="H6876" s="2">
        <v>2.5966341490859997E-4</v>
      </c>
      <c r="I6876" s="2">
        <v>2.9082302469763202E-4</v>
      </c>
      <c r="J6876" s="26" t="s">
        <v>701</v>
      </c>
    </row>
    <row r="6877" spans="1:10" ht="15.75" hidden="1" customHeight="1" x14ac:dyDescent="0.25">
      <c r="A6877" s="2" t="s">
        <v>853</v>
      </c>
      <c r="B6877" s="2" t="s">
        <v>854</v>
      </c>
      <c r="C6877" s="2">
        <v>2030</v>
      </c>
      <c r="D6877" s="2" t="s">
        <v>241</v>
      </c>
      <c r="E6877" s="2" t="s">
        <v>627</v>
      </c>
      <c r="F6877" s="2" t="s">
        <v>857</v>
      </c>
      <c r="G6877" s="2">
        <v>62</v>
      </c>
      <c r="H6877" s="2">
        <v>3.40240294463E-4</v>
      </c>
      <c r="I6877" s="2">
        <v>3.8106912979856002E-4</v>
      </c>
      <c r="J6877" s="26" t="s">
        <v>700</v>
      </c>
    </row>
    <row r="6878" spans="1:10" ht="15.75" hidden="1" customHeight="1" x14ac:dyDescent="0.25">
      <c r="A6878" s="2" t="s">
        <v>853</v>
      </c>
      <c r="B6878" s="2" t="s">
        <v>854</v>
      </c>
      <c r="C6878" s="2">
        <v>2030</v>
      </c>
      <c r="D6878" s="2" t="s">
        <v>241</v>
      </c>
      <c r="E6878" s="2" t="s">
        <v>627</v>
      </c>
      <c r="F6878" s="2" t="s">
        <v>858</v>
      </c>
      <c r="G6878" s="2">
        <v>62</v>
      </c>
      <c r="H6878" s="2">
        <v>2.506164717488E-3</v>
      </c>
      <c r="I6878" s="2">
        <v>2.8069044835865604E-3</v>
      </c>
      <c r="J6878" s="26" t="s">
        <v>700</v>
      </c>
    </row>
    <row r="6879" spans="1:10" ht="15.75" hidden="1" customHeight="1" x14ac:dyDescent="0.25">
      <c r="A6879" s="2" t="s">
        <v>853</v>
      </c>
      <c r="B6879" s="2" t="s">
        <v>854</v>
      </c>
      <c r="C6879" s="2">
        <v>2030</v>
      </c>
      <c r="D6879" s="2" t="s">
        <v>241</v>
      </c>
      <c r="E6879" s="2" t="s">
        <v>627</v>
      </c>
      <c r="F6879" s="2" t="s">
        <v>857</v>
      </c>
      <c r="G6879" s="2">
        <v>63</v>
      </c>
      <c r="H6879" s="2">
        <v>4.8952028737400005E-4</v>
      </c>
      <c r="I6879" s="2">
        <v>5.4826272185888006E-4</v>
      </c>
      <c r="J6879" s="26" t="s">
        <v>700</v>
      </c>
    </row>
    <row r="6880" spans="1:10" ht="15.75" hidden="1" customHeight="1" x14ac:dyDescent="0.25">
      <c r="A6880" s="2" t="s">
        <v>853</v>
      </c>
      <c r="B6880" s="2" t="s">
        <v>854</v>
      </c>
      <c r="C6880" s="2">
        <v>2030</v>
      </c>
      <c r="D6880" s="2" t="s">
        <v>241</v>
      </c>
      <c r="E6880" s="2" t="s">
        <v>627</v>
      </c>
      <c r="F6880" s="2" t="s">
        <v>856</v>
      </c>
      <c r="G6880" s="2">
        <v>63</v>
      </c>
      <c r="H6880" s="2">
        <v>1.6755833712499999E-5</v>
      </c>
      <c r="I6880" s="2">
        <v>1.8766533758000001E-5</v>
      </c>
      <c r="J6880" s="26" t="s">
        <v>700</v>
      </c>
    </row>
    <row r="6881" spans="1:10" ht="15.75" hidden="1" customHeight="1" x14ac:dyDescent="0.25">
      <c r="A6881" s="2" t="s">
        <v>853</v>
      </c>
      <c r="B6881" s="2" t="s">
        <v>854</v>
      </c>
      <c r="C6881" s="2">
        <v>2030</v>
      </c>
      <c r="D6881" s="2" t="s">
        <v>241</v>
      </c>
      <c r="E6881" s="2" t="s">
        <v>627</v>
      </c>
      <c r="F6881" s="2" t="s">
        <v>860</v>
      </c>
      <c r="G6881" s="2">
        <v>63</v>
      </c>
      <c r="H6881" s="2">
        <v>4.7636753879489997E-4</v>
      </c>
      <c r="I6881" s="2">
        <v>5.3353164345028802E-4</v>
      </c>
      <c r="J6881" s="26" t="s">
        <v>701</v>
      </c>
    </row>
    <row r="6882" spans="1:10" ht="15.75" hidden="1" customHeight="1" x14ac:dyDescent="0.25">
      <c r="A6882" s="2" t="s">
        <v>853</v>
      </c>
      <c r="B6882" s="2" t="s">
        <v>854</v>
      </c>
      <c r="C6882" s="2">
        <v>2030</v>
      </c>
      <c r="D6882" s="2" t="s">
        <v>241</v>
      </c>
      <c r="E6882" s="2" t="s">
        <v>627</v>
      </c>
      <c r="F6882" s="2" t="s">
        <v>855</v>
      </c>
      <c r="G6882" s="2">
        <v>64</v>
      </c>
      <c r="H6882" s="2">
        <v>2.9628121410500002E-4</v>
      </c>
      <c r="I6882" s="2">
        <v>3.3183495979760005E-4</v>
      </c>
      <c r="J6882" s="26" t="s">
        <v>700</v>
      </c>
    </row>
    <row r="6883" spans="1:10" ht="15.75" hidden="1" customHeight="1" x14ac:dyDescent="0.25">
      <c r="A6883" s="2" t="s">
        <v>853</v>
      </c>
      <c r="B6883" s="2" t="s">
        <v>854</v>
      </c>
      <c r="C6883" s="2">
        <v>2030</v>
      </c>
      <c r="D6883" s="2" t="s">
        <v>241</v>
      </c>
      <c r="E6883" s="2" t="s">
        <v>627</v>
      </c>
      <c r="F6883" s="2" t="s">
        <v>858</v>
      </c>
      <c r="G6883" s="2">
        <v>64</v>
      </c>
      <c r="H6883" s="2">
        <v>2.5286879390478E-3</v>
      </c>
      <c r="I6883" s="2">
        <v>2.8321304917335362E-3</v>
      </c>
      <c r="J6883" s="26" t="s">
        <v>700</v>
      </c>
    </row>
    <row r="6884" spans="1:10" ht="15.75" hidden="1" customHeight="1" x14ac:dyDescent="0.25">
      <c r="A6884" s="2" t="s">
        <v>853</v>
      </c>
      <c r="B6884" s="2" t="s">
        <v>854</v>
      </c>
      <c r="C6884" s="2">
        <v>2030</v>
      </c>
      <c r="D6884" s="2" t="s">
        <v>241</v>
      </c>
      <c r="E6884" s="2" t="s">
        <v>627</v>
      </c>
      <c r="F6884" s="2" t="s">
        <v>859</v>
      </c>
      <c r="G6884" s="2">
        <v>64</v>
      </c>
      <c r="H6884" s="2">
        <v>4.6676803321999997E-5</v>
      </c>
      <c r="I6884" s="2">
        <v>5.2278019720640001E-5</v>
      </c>
      <c r="J6884" s="26" t="s">
        <v>700</v>
      </c>
    </row>
    <row r="6885" spans="1:10" ht="15.75" hidden="1" customHeight="1" x14ac:dyDescent="0.25">
      <c r="A6885" s="2" t="s">
        <v>853</v>
      </c>
      <c r="B6885" s="2" t="s">
        <v>854</v>
      </c>
      <c r="C6885" s="2">
        <v>2030</v>
      </c>
      <c r="D6885" s="2" t="s">
        <v>241</v>
      </c>
      <c r="E6885" s="2" t="s">
        <v>627</v>
      </c>
      <c r="F6885" s="2" t="s">
        <v>856</v>
      </c>
      <c r="G6885" s="2">
        <v>64</v>
      </c>
      <c r="H6885" s="2">
        <v>1.6345726180600001E-5</v>
      </c>
      <c r="I6885" s="2">
        <v>1.8307213322272003E-5</v>
      </c>
      <c r="J6885" s="26" t="s">
        <v>700</v>
      </c>
    </row>
    <row r="6886" spans="1:10" ht="15.75" hidden="1" customHeight="1" x14ac:dyDescent="0.25">
      <c r="A6886" s="2" t="s">
        <v>853</v>
      </c>
      <c r="B6886" s="2" t="s">
        <v>854</v>
      </c>
      <c r="C6886" s="2">
        <v>2030</v>
      </c>
      <c r="D6886" s="2" t="s">
        <v>241</v>
      </c>
      <c r="E6886" s="2" t="s">
        <v>627</v>
      </c>
      <c r="F6886" s="2" t="s">
        <v>857</v>
      </c>
      <c r="G6886" s="2">
        <v>64</v>
      </c>
      <c r="H6886" s="2">
        <v>3.183739754604E-4</v>
      </c>
      <c r="I6886" s="2">
        <v>3.5657885251564806E-4</v>
      </c>
      <c r="J6886" s="26" t="s">
        <v>700</v>
      </c>
    </row>
    <row r="6887" spans="1:10" ht="15.75" hidden="1" customHeight="1" x14ac:dyDescent="0.25">
      <c r="A6887" s="2" t="s">
        <v>853</v>
      </c>
      <c r="B6887" s="2" t="s">
        <v>854</v>
      </c>
      <c r="C6887" s="2">
        <v>2030</v>
      </c>
      <c r="D6887" s="2" t="s">
        <v>241</v>
      </c>
      <c r="E6887" s="2" t="s">
        <v>627</v>
      </c>
      <c r="F6887" s="2" t="s">
        <v>855</v>
      </c>
      <c r="G6887" s="2">
        <v>65</v>
      </c>
      <c r="H6887" s="2">
        <v>3.8944228435869999E-4</v>
      </c>
      <c r="I6887" s="2">
        <v>4.3617535848174404E-4</v>
      </c>
      <c r="J6887" s="26" t="s">
        <v>700</v>
      </c>
    </row>
    <row r="6888" spans="1:10" ht="15.75" hidden="1" customHeight="1" x14ac:dyDescent="0.25">
      <c r="A6888" s="2" t="s">
        <v>853</v>
      </c>
      <c r="B6888" s="2" t="s">
        <v>854</v>
      </c>
      <c r="C6888" s="2">
        <v>2030</v>
      </c>
      <c r="D6888" s="2" t="s">
        <v>241</v>
      </c>
      <c r="E6888" s="2" t="s">
        <v>627</v>
      </c>
      <c r="F6888" s="2" t="s">
        <v>856</v>
      </c>
      <c r="G6888" s="2">
        <v>65</v>
      </c>
      <c r="H6888" s="2">
        <v>1.70539788087E-5</v>
      </c>
      <c r="I6888" s="2">
        <v>1.9100456265744001E-5</v>
      </c>
      <c r="J6888" s="26" t="s">
        <v>700</v>
      </c>
    </row>
    <row r="6889" spans="1:10" ht="15.75" hidden="1" customHeight="1" x14ac:dyDescent="0.25">
      <c r="A6889" s="2" t="s">
        <v>853</v>
      </c>
      <c r="B6889" s="2" t="s">
        <v>854</v>
      </c>
      <c r="C6889" s="2">
        <v>2030</v>
      </c>
      <c r="D6889" s="2" t="s">
        <v>241</v>
      </c>
      <c r="E6889" s="2" t="s">
        <v>627</v>
      </c>
      <c r="F6889" s="2" t="s">
        <v>857</v>
      </c>
      <c r="G6889" s="2">
        <v>66</v>
      </c>
      <c r="H6889" s="2">
        <v>1.4701019972560001E-4</v>
      </c>
      <c r="I6889" s="2">
        <v>1.6465142369267202E-4</v>
      </c>
      <c r="J6889" s="26" t="s">
        <v>700</v>
      </c>
    </row>
    <row r="6890" spans="1:10" ht="15.75" hidden="1" customHeight="1" x14ac:dyDescent="0.25">
      <c r="A6890" s="2" t="s">
        <v>853</v>
      </c>
      <c r="B6890" s="2" t="s">
        <v>854</v>
      </c>
      <c r="C6890" s="2">
        <v>2030</v>
      </c>
      <c r="D6890" s="2" t="s">
        <v>241</v>
      </c>
      <c r="E6890" s="2" t="s">
        <v>627</v>
      </c>
      <c r="F6890" s="2" t="s">
        <v>858</v>
      </c>
      <c r="G6890" s="2">
        <v>66</v>
      </c>
      <c r="H6890" s="2">
        <v>1.1874166084453E-3</v>
      </c>
      <c r="I6890" s="2">
        <v>1.3299066014587362E-3</v>
      </c>
      <c r="J6890" s="26" t="s">
        <v>700</v>
      </c>
    </row>
    <row r="6891" spans="1:10" ht="15.75" hidden="1" customHeight="1" x14ac:dyDescent="0.25">
      <c r="A6891" s="2" t="s">
        <v>853</v>
      </c>
      <c r="B6891" s="2" t="s">
        <v>854</v>
      </c>
      <c r="C6891" s="2">
        <v>2030</v>
      </c>
      <c r="D6891" s="2" t="s">
        <v>241</v>
      </c>
      <c r="E6891" s="2" t="s">
        <v>627</v>
      </c>
      <c r="F6891" s="2" t="s">
        <v>860</v>
      </c>
      <c r="G6891" s="2">
        <v>66</v>
      </c>
      <c r="H6891" s="2">
        <v>2.2900814656170001E-4</v>
      </c>
      <c r="I6891" s="2">
        <v>2.5648912414910402E-4</v>
      </c>
      <c r="J6891" s="26" t="s">
        <v>701</v>
      </c>
    </row>
    <row r="6892" spans="1:10" ht="15.75" hidden="1" customHeight="1" x14ac:dyDescent="0.25">
      <c r="A6892" s="2" t="s">
        <v>853</v>
      </c>
      <c r="B6892" s="2" t="s">
        <v>854</v>
      </c>
      <c r="C6892" s="2">
        <v>2030</v>
      </c>
      <c r="D6892" s="2" t="s">
        <v>241</v>
      </c>
      <c r="E6892" s="2" t="s">
        <v>627</v>
      </c>
      <c r="F6892" s="2" t="s">
        <v>859</v>
      </c>
      <c r="G6892" s="2">
        <v>66</v>
      </c>
      <c r="H6892" s="2">
        <v>8.6089192336700002E-5</v>
      </c>
      <c r="I6892" s="2">
        <v>9.6419895417104015E-5</v>
      </c>
      <c r="J6892" s="26" t="s">
        <v>700</v>
      </c>
    </row>
    <row r="6893" spans="1:10" ht="15.75" hidden="1" customHeight="1" x14ac:dyDescent="0.25">
      <c r="A6893" s="2" t="s">
        <v>853</v>
      </c>
      <c r="B6893" s="2" t="s">
        <v>854</v>
      </c>
      <c r="C6893" s="2">
        <v>2030</v>
      </c>
      <c r="D6893" s="2" t="s">
        <v>241</v>
      </c>
      <c r="E6893" s="2" t="s">
        <v>627</v>
      </c>
      <c r="F6893" s="2" t="s">
        <v>859</v>
      </c>
      <c r="G6893" s="2">
        <v>67</v>
      </c>
      <c r="H6893" s="2">
        <v>4.25718098995E-5</v>
      </c>
      <c r="I6893" s="2">
        <v>4.7680427087440003E-5</v>
      </c>
      <c r="J6893" s="26" t="s">
        <v>700</v>
      </c>
    </row>
    <row r="6894" spans="1:10" ht="15.75" hidden="1" customHeight="1" x14ac:dyDescent="0.25">
      <c r="A6894" s="2" t="s">
        <v>853</v>
      </c>
      <c r="B6894" s="2" t="s">
        <v>854</v>
      </c>
      <c r="C6894" s="2">
        <v>2030</v>
      </c>
      <c r="D6894" s="2" t="s">
        <v>241</v>
      </c>
      <c r="E6894" s="2" t="s">
        <v>627</v>
      </c>
      <c r="F6894" s="2" t="s">
        <v>857</v>
      </c>
      <c r="G6894" s="2">
        <v>67</v>
      </c>
      <c r="H6894" s="2">
        <v>4.6451223897749999E-4</v>
      </c>
      <c r="I6894" s="2">
        <v>5.2025370765480003E-4</v>
      </c>
      <c r="J6894" s="26" t="s">
        <v>700</v>
      </c>
    </row>
    <row r="6895" spans="1:10" ht="15.75" hidden="1" customHeight="1" x14ac:dyDescent="0.25">
      <c r="A6895" s="2" t="s">
        <v>853</v>
      </c>
      <c r="B6895" s="2" t="s">
        <v>854</v>
      </c>
      <c r="C6895" s="2">
        <v>2030</v>
      </c>
      <c r="D6895" s="2" t="s">
        <v>241</v>
      </c>
      <c r="E6895" s="2" t="s">
        <v>627</v>
      </c>
      <c r="F6895" s="2" t="s">
        <v>860</v>
      </c>
      <c r="G6895" s="2">
        <v>67</v>
      </c>
      <c r="H6895" s="2">
        <v>2.225520147476E-4</v>
      </c>
      <c r="I6895" s="2">
        <v>2.4925825651731203E-4</v>
      </c>
      <c r="J6895" s="26" t="s">
        <v>701</v>
      </c>
    </row>
    <row r="6896" spans="1:10" ht="15.75" hidden="1" customHeight="1" x14ac:dyDescent="0.25">
      <c r="A6896" s="2" t="s">
        <v>853</v>
      </c>
      <c r="B6896" s="2" t="s">
        <v>854</v>
      </c>
      <c r="C6896" s="2">
        <v>2030</v>
      </c>
      <c r="D6896" s="2" t="s">
        <v>241</v>
      </c>
      <c r="E6896" s="2" t="s">
        <v>627</v>
      </c>
      <c r="F6896" s="2" t="s">
        <v>855</v>
      </c>
      <c r="G6896" s="2">
        <v>67</v>
      </c>
      <c r="H6896" s="2">
        <v>7.5054806075060005E-4</v>
      </c>
      <c r="I6896" s="2">
        <v>8.4061382804067209E-4</v>
      </c>
      <c r="J6896" s="26" t="s">
        <v>700</v>
      </c>
    </row>
    <row r="6897" spans="1:10" ht="15.75" hidden="1" customHeight="1" x14ac:dyDescent="0.25">
      <c r="A6897" s="2" t="s">
        <v>853</v>
      </c>
      <c r="B6897" s="2" t="s">
        <v>854</v>
      </c>
      <c r="C6897" s="2">
        <v>2030</v>
      </c>
      <c r="D6897" s="2" t="s">
        <v>241</v>
      </c>
      <c r="E6897" s="2" t="s">
        <v>627</v>
      </c>
      <c r="F6897" s="2" t="s">
        <v>858</v>
      </c>
      <c r="G6897" s="2">
        <v>67</v>
      </c>
      <c r="H6897" s="2">
        <v>1.1482484405859999E-3</v>
      </c>
      <c r="I6897" s="2">
        <v>1.2860382534563199E-3</v>
      </c>
      <c r="J6897" s="26" t="s">
        <v>700</v>
      </c>
    </row>
    <row r="6898" spans="1:10" ht="15.75" hidden="1" customHeight="1" x14ac:dyDescent="0.25">
      <c r="A6898" s="2" t="s">
        <v>853</v>
      </c>
      <c r="B6898" s="2" t="s">
        <v>854</v>
      </c>
      <c r="C6898" s="2">
        <v>2030</v>
      </c>
      <c r="D6898" s="2" t="s">
        <v>241</v>
      </c>
      <c r="E6898" s="2" t="s">
        <v>627</v>
      </c>
      <c r="F6898" s="2" t="s">
        <v>858</v>
      </c>
      <c r="G6898" s="2">
        <v>68</v>
      </c>
      <c r="H6898" s="2">
        <v>2.4408128811046E-3</v>
      </c>
      <c r="I6898" s="2">
        <v>2.7337104268371523E-3</v>
      </c>
      <c r="J6898" s="26" t="s">
        <v>700</v>
      </c>
    </row>
    <row r="6899" spans="1:10" ht="15.75" hidden="1" customHeight="1" x14ac:dyDescent="0.25">
      <c r="A6899" s="2" t="s">
        <v>853</v>
      </c>
      <c r="B6899" s="2" t="s">
        <v>854</v>
      </c>
      <c r="C6899" s="2">
        <v>2030</v>
      </c>
      <c r="D6899" s="2" t="s">
        <v>241</v>
      </c>
      <c r="E6899" s="2" t="s">
        <v>627</v>
      </c>
      <c r="F6899" s="2" t="s">
        <v>857</v>
      </c>
      <c r="G6899" s="2">
        <v>68</v>
      </c>
      <c r="H6899" s="2">
        <v>3.2581508276049997E-4</v>
      </c>
      <c r="I6899" s="2">
        <v>3.6491289269175998E-4</v>
      </c>
      <c r="J6899" s="26" t="s">
        <v>700</v>
      </c>
    </row>
    <row r="6900" spans="1:10" ht="15.75" hidden="1" customHeight="1" x14ac:dyDescent="0.25">
      <c r="A6900" s="2" t="s">
        <v>853</v>
      </c>
      <c r="B6900" s="2" t="s">
        <v>854</v>
      </c>
      <c r="C6900" s="2">
        <v>2030</v>
      </c>
      <c r="D6900" s="2" t="s">
        <v>241</v>
      </c>
      <c r="E6900" s="2" t="s">
        <v>627</v>
      </c>
      <c r="F6900" s="2" t="s">
        <v>858</v>
      </c>
      <c r="G6900" s="2">
        <v>69</v>
      </c>
      <c r="H6900" s="2">
        <v>1.1440563248470001E-3</v>
      </c>
      <c r="I6900" s="2">
        <v>1.2813430838286401E-3</v>
      </c>
      <c r="J6900" s="26" t="s">
        <v>700</v>
      </c>
    </row>
    <row r="6901" spans="1:10" ht="15.75" hidden="1" customHeight="1" x14ac:dyDescent="0.25">
      <c r="A6901" s="2" t="s">
        <v>853</v>
      </c>
      <c r="B6901" s="2" t="s">
        <v>854</v>
      </c>
      <c r="C6901" s="2">
        <v>2030</v>
      </c>
      <c r="D6901" s="2" t="s">
        <v>241</v>
      </c>
      <c r="E6901" s="2" t="s">
        <v>627</v>
      </c>
      <c r="F6901" s="2" t="s">
        <v>859</v>
      </c>
      <c r="G6901" s="2">
        <v>69</v>
      </c>
      <c r="H6901" s="2">
        <v>4.5353077439400003E-5</v>
      </c>
      <c r="I6901" s="2">
        <v>5.0795446732128006E-5</v>
      </c>
      <c r="J6901" s="26" t="s">
        <v>700</v>
      </c>
    </row>
    <row r="6902" spans="1:10" ht="15.75" hidden="1" customHeight="1" x14ac:dyDescent="0.25">
      <c r="A6902" s="2" t="s">
        <v>853</v>
      </c>
      <c r="B6902" s="2" t="s">
        <v>854</v>
      </c>
      <c r="C6902" s="2">
        <v>2030</v>
      </c>
      <c r="D6902" s="2" t="s">
        <v>241</v>
      </c>
      <c r="E6902" s="2" t="s">
        <v>627</v>
      </c>
      <c r="F6902" s="2" t="s">
        <v>860</v>
      </c>
      <c r="G6902" s="2">
        <v>69</v>
      </c>
      <c r="H6902" s="2">
        <v>2.1874434605709999E-4</v>
      </c>
      <c r="I6902" s="2">
        <v>2.4499366758395203E-4</v>
      </c>
      <c r="J6902" s="26" t="s">
        <v>701</v>
      </c>
    </row>
    <row r="6903" spans="1:10" ht="15.75" hidden="1" customHeight="1" x14ac:dyDescent="0.25">
      <c r="A6903" s="2" t="s">
        <v>853</v>
      </c>
      <c r="B6903" s="2" t="s">
        <v>854</v>
      </c>
      <c r="C6903" s="2">
        <v>2030</v>
      </c>
      <c r="D6903" s="2" t="s">
        <v>241</v>
      </c>
      <c r="E6903" s="2" t="s">
        <v>627</v>
      </c>
      <c r="F6903" s="2" t="s">
        <v>857</v>
      </c>
      <c r="G6903" s="2">
        <v>70</v>
      </c>
      <c r="H6903" s="2">
        <v>1.3953848974779999E-4</v>
      </c>
      <c r="I6903" s="2">
        <v>1.56283108517536E-4</v>
      </c>
      <c r="J6903" s="26" t="s">
        <v>700</v>
      </c>
    </row>
    <row r="6904" spans="1:10" ht="15.75" hidden="1" customHeight="1" x14ac:dyDescent="0.25">
      <c r="A6904" s="2" t="s">
        <v>853</v>
      </c>
      <c r="B6904" s="2" t="s">
        <v>854</v>
      </c>
      <c r="C6904" s="2">
        <v>2030</v>
      </c>
      <c r="D6904" s="2" t="s">
        <v>241</v>
      </c>
      <c r="E6904" s="2" t="s">
        <v>627</v>
      </c>
      <c r="F6904" s="2" t="s">
        <v>858</v>
      </c>
      <c r="G6904" s="2">
        <v>70</v>
      </c>
      <c r="H6904" s="2">
        <v>1.1048193555325001E-3</v>
      </c>
      <c r="I6904" s="2">
        <v>1.2373976781964002E-3</v>
      </c>
      <c r="J6904" s="26" t="s">
        <v>700</v>
      </c>
    </row>
    <row r="6905" spans="1:10" ht="15.75" hidden="1" customHeight="1" x14ac:dyDescent="0.25">
      <c r="A6905" s="2" t="s">
        <v>853</v>
      </c>
      <c r="B6905" s="2" t="s">
        <v>854</v>
      </c>
      <c r="C6905" s="2">
        <v>2030</v>
      </c>
      <c r="D6905" s="2" t="s">
        <v>241</v>
      </c>
      <c r="E6905" s="2" t="s">
        <v>627</v>
      </c>
      <c r="F6905" s="2" t="s">
        <v>855</v>
      </c>
      <c r="G6905" s="2">
        <v>70</v>
      </c>
      <c r="H6905" s="2">
        <v>1.1638842988759E-3</v>
      </c>
      <c r="I6905" s="2">
        <v>1.3035504147410081E-3</v>
      </c>
      <c r="J6905" s="26" t="s">
        <v>700</v>
      </c>
    </row>
    <row r="6906" spans="1:10" ht="15.75" hidden="1" customHeight="1" x14ac:dyDescent="0.25">
      <c r="A6906" s="2" t="s">
        <v>853</v>
      </c>
      <c r="B6906" s="2" t="s">
        <v>854</v>
      </c>
      <c r="C6906" s="2">
        <v>2030</v>
      </c>
      <c r="D6906" s="2" t="s">
        <v>241</v>
      </c>
      <c r="E6906" s="2" t="s">
        <v>627</v>
      </c>
      <c r="F6906" s="2" t="s">
        <v>857</v>
      </c>
      <c r="G6906" s="2">
        <v>71</v>
      </c>
      <c r="H6906" s="2">
        <v>4.1495023469909997E-4</v>
      </c>
      <c r="I6906" s="2">
        <v>4.6474426286299201E-4</v>
      </c>
      <c r="J6906" s="26" t="s">
        <v>700</v>
      </c>
    </row>
    <row r="6907" spans="1:10" ht="15.75" hidden="1" customHeight="1" x14ac:dyDescent="0.25">
      <c r="A6907" s="2" t="s">
        <v>853</v>
      </c>
      <c r="B6907" s="2" t="s">
        <v>854</v>
      </c>
      <c r="C6907" s="2">
        <v>2030</v>
      </c>
      <c r="D6907" s="2" t="s">
        <v>241</v>
      </c>
      <c r="E6907" s="2" t="s">
        <v>627</v>
      </c>
      <c r="F6907" s="2" t="s">
        <v>855</v>
      </c>
      <c r="G6907" s="2">
        <v>71</v>
      </c>
      <c r="H6907" s="2">
        <v>3.3143194741570002E-4</v>
      </c>
      <c r="I6907" s="2">
        <v>3.7120378110558404E-4</v>
      </c>
      <c r="J6907" s="26" t="s">
        <v>700</v>
      </c>
    </row>
    <row r="6908" spans="1:10" ht="15.75" hidden="1" customHeight="1" x14ac:dyDescent="0.25">
      <c r="A6908" s="2" t="s">
        <v>853</v>
      </c>
      <c r="B6908" s="2" t="s">
        <v>854</v>
      </c>
      <c r="C6908" s="2">
        <v>2030</v>
      </c>
      <c r="D6908" s="2" t="s">
        <v>241</v>
      </c>
      <c r="E6908" s="2" t="s">
        <v>627</v>
      </c>
      <c r="F6908" s="2" t="s">
        <v>858</v>
      </c>
      <c r="G6908" s="2">
        <v>71</v>
      </c>
      <c r="H6908" s="2">
        <v>2.2012187400833002E-3</v>
      </c>
      <c r="I6908" s="2">
        <v>2.4653649888932965E-3</v>
      </c>
      <c r="J6908" s="26" t="s">
        <v>700</v>
      </c>
    </row>
    <row r="6909" spans="1:10" ht="15.75" hidden="1" customHeight="1" x14ac:dyDescent="0.25">
      <c r="A6909" s="2" t="s">
        <v>853</v>
      </c>
      <c r="B6909" s="2" t="s">
        <v>854</v>
      </c>
      <c r="C6909" s="2">
        <v>2030</v>
      </c>
      <c r="D6909" s="2" t="s">
        <v>241</v>
      </c>
      <c r="E6909" s="2" t="s">
        <v>627</v>
      </c>
      <c r="F6909" s="2" t="s">
        <v>860</v>
      </c>
      <c r="G6909" s="2">
        <v>72</v>
      </c>
      <c r="H6909" s="2">
        <v>2.092205686495E-4</v>
      </c>
      <c r="I6909" s="2">
        <v>2.3432703688744001E-4</v>
      </c>
      <c r="J6909" s="26" t="s">
        <v>701</v>
      </c>
    </row>
    <row r="6910" spans="1:10" ht="15.75" hidden="1" customHeight="1" x14ac:dyDescent="0.25">
      <c r="A6910" s="2" t="s">
        <v>853</v>
      </c>
      <c r="B6910" s="2" t="s">
        <v>854</v>
      </c>
      <c r="C6910" s="2">
        <v>2030</v>
      </c>
      <c r="D6910" s="2" t="s">
        <v>241</v>
      </c>
      <c r="E6910" s="2" t="s">
        <v>627</v>
      </c>
      <c r="F6910" s="2" t="s">
        <v>857</v>
      </c>
      <c r="G6910" s="2">
        <v>72</v>
      </c>
      <c r="H6910" s="2">
        <v>2.7240772033110001E-4</v>
      </c>
      <c r="I6910" s="2">
        <v>3.0509664677083202E-4</v>
      </c>
      <c r="J6910" s="26" t="s">
        <v>700</v>
      </c>
    </row>
    <row r="6911" spans="1:10" ht="15.75" hidden="1" customHeight="1" x14ac:dyDescent="0.25">
      <c r="A6911" s="2" t="s">
        <v>853</v>
      </c>
      <c r="B6911" s="2" t="s">
        <v>854</v>
      </c>
      <c r="C6911" s="2">
        <v>2030</v>
      </c>
      <c r="D6911" s="2" t="s">
        <v>241</v>
      </c>
      <c r="E6911" s="2" t="s">
        <v>627</v>
      </c>
      <c r="F6911" s="2" t="s">
        <v>859</v>
      </c>
      <c r="G6911" s="2">
        <v>72</v>
      </c>
      <c r="H6911" s="2">
        <v>4.3274085328399998E-5</v>
      </c>
      <c r="I6911" s="2">
        <v>4.8466975567808001E-5</v>
      </c>
      <c r="J6911" s="26" t="s">
        <v>700</v>
      </c>
    </row>
    <row r="6912" spans="1:10" ht="15.75" hidden="1" customHeight="1" x14ac:dyDescent="0.25">
      <c r="A6912" s="2" t="s">
        <v>853</v>
      </c>
      <c r="B6912" s="2" t="s">
        <v>854</v>
      </c>
      <c r="C6912" s="2">
        <v>2030</v>
      </c>
      <c r="D6912" s="2" t="s">
        <v>241</v>
      </c>
      <c r="E6912" s="2" t="s">
        <v>627</v>
      </c>
      <c r="F6912" s="2" t="s">
        <v>858</v>
      </c>
      <c r="G6912" s="2">
        <v>73</v>
      </c>
      <c r="H6912" s="2">
        <v>1.2216690229252E-3</v>
      </c>
      <c r="I6912" s="2">
        <v>1.3682693056762242E-3</v>
      </c>
      <c r="J6912" s="26" t="s">
        <v>700</v>
      </c>
    </row>
    <row r="6913" spans="1:10" ht="15.75" hidden="1" customHeight="1" x14ac:dyDescent="0.25">
      <c r="A6913" s="2" t="s">
        <v>853</v>
      </c>
      <c r="B6913" s="2" t="s">
        <v>854</v>
      </c>
      <c r="C6913" s="2">
        <v>2030</v>
      </c>
      <c r="D6913" s="2" t="s">
        <v>241</v>
      </c>
      <c r="E6913" s="2" t="s">
        <v>627</v>
      </c>
      <c r="F6913" s="2" t="s">
        <v>856</v>
      </c>
      <c r="G6913" s="2">
        <v>73</v>
      </c>
      <c r="H6913" s="2">
        <v>2.9987180823800001E-5</v>
      </c>
      <c r="I6913" s="2">
        <v>3.3585642522656002E-5</v>
      </c>
      <c r="J6913" s="26" t="s">
        <v>700</v>
      </c>
    </row>
    <row r="6914" spans="1:10" ht="15.75" hidden="1" customHeight="1" x14ac:dyDescent="0.25">
      <c r="A6914" s="2" t="s">
        <v>853</v>
      </c>
      <c r="B6914" s="2" t="s">
        <v>854</v>
      </c>
      <c r="C6914" s="2">
        <v>2030</v>
      </c>
      <c r="D6914" s="2" t="s">
        <v>241</v>
      </c>
      <c r="E6914" s="2" t="s">
        <v>627</v>
      </c>
      <c r="F6914" s="2" t="s">
        <v>857</v>
      </c>
      <c r="G6914" s="2">
        <v>73</v>
      </c>
      <c r="H6914" s="2">
        <v>3.1057337764649998E-4</v>
      </c>
      <c r="I6914" s="2">
        <v>3.4784218296407998E-4</v>
      </c>
      <c r="J6914" s="26" t="s">
        <v>700</v>
      </c>
    </row>
    <row r="6915" spans="1:10" ht="15.75" hidden="1" customHeight="1" x14ac:dyDescent="0.25">
      <c r="A6915" s="2" t="s">
        <v>853</v>
      </c>
      <c r="B6915" s="2" t="s">
        <v>854</v>
      </c>
      <c r="C6915" s="2">
        <v>2030</v>
      </c>
      <c r="D6915" s="2" t="s">
        <v>241</v>
      </c>
      <c r="E6915" s="2" t="s">
        <v>627</v>
      </c>
      <c r="F6915" s="2" t="s">
        <v>858</v>
      </c>
      <c r="G6915" s="2">
        <v>75</v>
      </c>
      <c r="H6915" s="2">
        <v>2.0812370348721999E-3</v>
      </c>
      <c r="I6915" s="2">
        <v>2.3309854790568639E-3</v>
      </c>
      <c r="J6915" s="26" t="s">
        <v>700</v>
      </c>
    </row>
    <row r="6916" spans="1:10" ht="15.75" hidden="1" customHeight="1" x14ac:dyDescent="0.25">
      <c r="A6916" s="2" t="s">
        <v>853</v>
      </c>
      <c r="B6916" s="2" t="s">
        <v>854</v>
      </c>
      <c r="C6916" s="2">
        <v>2030</v>
      </c>
      <c r="D6916" s="2" t="s">
        <v>241</v>
      </c>
      <c r="E6916" s="2" t="s">
        <v>627</v>
      </c>
      <c r="F6916" s="2" t="s">
        <v>859</v>
      </c>
      <c r="G6916" s="2">
        <v>75</v>
      </c>
      <c r="H6916" s="2">
        <v>3.7497022276499998E-5</v>
      </c>
      <c r="I6916" s="2">
        <v>4.1996664949680004E-5</v>
      </c>
      <c r="J6916" s="26" t="s">
        <v>700</v>
      </c>
    </row>
    <row r="6917" spans="1:10" ht="15.75" hidden="1" customHeight="1" x14ac:dyDescent="0.25">
      <c r="A6917" s="2" t="s">
        <v>853</v>
      </c>
      <c r="B6917" s="2" t="s">
        <v>854</v>
      </c>
      <c r="C6917" s="2">
        <v>2030</v>
      </c>
      <c r="D6917" s="2" t="s">
        <v>241</v>
      </c>
      <c r="E6917" s="2" t="s">
        <v>627</v>
      </c>
      <c r="F6917" s="2" t="s">
        <v>860</v>
      </c>
      <c r="G6917" s="2">
        <v>75</v>
      </c>
      <c r="H6917" s="2">
        <v>2.1632354764729999E-4</v>
      </c>
      <c r="I6917" s="2">
        <v>2.4228237336497603E-4</v>
      </c>
      <c r="J6917" s="26" t="s">
        <v>701</v>
      </c>
    </row>
    <row r="6918" spans="1:10" ht="15.75" hidden="1" customHeight="1" x14ac:dyDescent="0.25">
      <c r="A6918" s="2" t="s">
        <v>853</v>
      </c>
      <c r="B6918" s="2" t="s">
        <v>854</v>
      </c>
      <c r="C6918" s="2">
        <v>2030</v>
      </c>
      <c r="D6918" s="2" t="s">
        <v>241</v>
      </c>
      <c r="E6918" s="2" t="s">
        <v>627</v>
      </c>
      <c r="F6918" s="2" t="s">
        <v>857</v>
      </c>
      <c r="G6918" s="2">
        <v>76</v>
      </c>
      <c r="H6918" s="2">
        <v>4.1335217247250001E-4</v>
      </c>
      <c r="I6918" s="2">
        <v>4.6295443316920007E-4</v>
      </c>
      <c r="J6918" s="26" t="s">
        <v>700</v>
      </c>
    </row>
    <row r="6919" spans="1:10" ht="15.75" hidden="1" customHeight="1" x14ac:dyDescent="0.25">
      <c r="A6919" s="2" t="s">
        <v>853</v>
      </c>
      <c r="B6919" s="2" t="s">
        <v>854</v>
      </c>
      <c r="C6919" s="2">
        <v>2030</v>
      </c>
      <c r="D6919" s="2" t="s">
        <v>241</v>
      </c>
      <c r="E6919" s="2" t="s">
        <v>627</v>
      </c>
      <c r="F6919" s="2" t="s">
        <v>858</v>
      </c>
      <c r="G6919" s="2">
        <v>77</v>
      </c>
      <c r="H6919" s="2">
        <v>1.0093860328197E-3</v>
      </c>
      <c r="I6919" s="2">
        <v>1.130512356758064E-3</v>
      </c>
      <c r="J6919" s="26" t="s">
        <v>700</v>
      </c>
    </row>
    <row r="6920" spans="1:10" ht="15.75" hidden="1" customHeight="1" x14ac:dyDescent="0.25">
      <c r="A6920" s="2" t="s">
        <v>853</v>
      </c>
      <c r="B6920" s="2" t="s">
        <v>854</v>
      </c>
      <c r="C6920" s="2">
        <v>2030</v>
      </c>
      <c r="D6920" s="2" t="s">
        <v>241</v>
      </c>
      <c r="E6920" s="2" t="s">
        <v>627</v>
      </c>
      <c r="F6920" s="2" t="s">
        <v>856</v>
      </c>
      <c r="G6920" s="2">
        <v>77</v>
      </c>
      <c r="H6920" s="2">
        <v>2.7627072085999999E-5</v>
      </c>
      <c r="I6920" s="2">
        <v>3.094232073632E-5</v>
      </c>
      <c r="J6920" s="26" t="s">
        <v>700</v>
      </c>
    </row>
    <row r="6921" spans="1:10" ht="15.75" hidden="1" customHeight="1" x14ac:dyDescent="0.25">
      <c r="A6921" s="2" t="s">
        <v>853</v>
      </c>
      <c r="B6921" s="2" t="s">
        <v>854</v>
      </c>
      <c r="C6921" s="2">
        <v>2030</v>
      </c>
      <c r="D6921" s="2" t="s">
        <v>241</v>
      </c>
      <c r="E6921" s="2" t="s">
        <v>627</v>
      </c>
      <c r="F6921" s="2" t="s">
        <v>855</v>
      </c>
      <c r="G6921" s="2">
        <v>77</v>
      </c>
      <c r="H6921" s="2">
        <v>3.0420307302849998E-4</v>
      </c>
      <c r="I6921" s="2">
        <v>3.4070744179192004E-4</v>
      </c>
      <c r="J6921" s="26" t="s">
        <v>700</v>
      </c>
    </row>
    <row r="6922" spans="1:10" ht="15.75" hidden="1" customHeight="1" x14ac:dyDescent="0.25">
      <c r="A6922" s="2" t="s">
        <v>853</v>
      </c>
      <c r="B6922" s="2" t="s">
        <v>854</v>
      </c>
      <c r="C6922" s="2">
        <v>2030</v>
      </c>
      <c r="D6922" s="2" t="s">
        <v>241</v>
      </c>
      <c r="E6922" s="2" t="s">
        <v>627</v>
      </c>
      <c r="F6922" s="2" t="s">
        <v>860</v>
      </c>
      <c r="G6922" s="2">
        <v>77</v>
      </c>
      <c r="H6922" s="2">
        <v>1.942670787685E-4</v>
      </c>
      <c r="I6922" s="2">
        <v>2.1757912822072001E-4</v>
      </c>
      <c r="J6922" s="26" t="s">
        <v>701</v>
      </c>
    </row>
    <row r="6923" spans="1:10" ht="15.75" hidden="1" customHeight="1" x14ac:dyDescent="0.25">
      <c r="A6923" s="2" t="s">
        <v>853</v>
      </c>
      <c r="B6923" s="2" t="s">
        <v>854</v>
      </c>
      <c r="C6923" s="2">
        <v>2030</v>
      </c>
      <c r="D6923" s="2" t="s">
        <v>241</v>
      </c>
      <c r="E6923" s="2" t="s">
        <v>627</v>
      </c>
      <c r="F6923" s="2" t="s">
        <v>860</v>
      </c>
      <c r="G6923" s="2">
        <v>78</v>
      </c>
      <c r="H6923" s="2">
        <v>1.926180557348E-4</v>
      </c>
      <c r="I6923" s="2">
        <v>2.1573222242297601E-4</v>
      </c>
      <c r="J6923" s="26" t="s">
        <v>701</v>
      </c>
    </row>
    <row r="6924" spans="1:10" ht="15.75" hidden="1" customHeight="1" x14ac:dyDescent="0.25">
      <c r="A6924" s="2" t="s">
        <v>853</v>
      </c>
      <c r="B6924" s="2" t="s">
        <v>854</v>
      </c>
      <c r="C6924" s="2">
        <v>2030</v>
      </c>
      <c r="D6924" s="2" t="s">
        <v>241</v>
      </c>
      <c r="E6924" s="2" t="s">
        <v>627</v>
      </c>
      <c r="F6924" s="2" t="s">
        <v>857</v>
      </c>
      <c r="G6924" s="2">
        <v>78</v>
      </c>
      <c r="H6924" s="2">
        <v>1.2426920875440001E-4</v>
      </c>
      <c r="I6924" s="2">
        <v>1.3918151380492801E-4</v>
      </c>
      <c r="J6924" s="26" t="s">
        <v>700</v>
      </c>
    </row>
    <row r="6925" spans="1:10" ht="15.75" hidden="1" customHeight="1" x14ac:dyDescent="0.25">
      <c r="A6925" s="2" t="s">
        <v>853</v>
      </c>
      <c r="B6925" s="2" t="s">
        <v>854</v>
      </c>
      <c r="C6925" s="2">
        <v>2030</v>
      </c>
      <c r="D6925" s="2" t="s">
        <v>241</v>
      </c>
      <c r="E6925" s="2" t="s">
        <v>627</v>
      </c>
      <c r="F6925" s="2" t="s">
        <v>858</v>
      </c>
      <c r="G6925" s="2">
        <v>78</v>
      </c>
      <c r="H6925" s="2">
        <v>1.0029177647084E-3</v>
      </c>
      <c r="I6925" s="2">
        <v>1.1232678964734082E-3</v>
      </c>
      <c r="J6925" s="26" t="s">
        <v>700</v>
      </c>
    </row>
    <row r="6926" spans="1:10" ht="15.75" hidden="1" customHeight="1" x14ac:dyDescent="0.25">
      <c r="A6926" s="2" t="s">
        <v>853</v>
      </c>
      <c r="B6926" s="2" t="s">
        <v>854</v>
      </c>
      <c r="C6926" s="2">
        <v>2030</v>
      </c>
      <c r="D6926" s="2" t="s">
        <v>241</v>
      </c>
      <c r="E6926" s="2" t="s">
        <v>627</v>
      </c>
      <c r="F6926" s="2" t="s">
        <v>855</v>
      </c>
      <c r="G6926" s="2">
        <v>78</v>
      </c>
      <c r="H6926" s="2">
        <v>8.0786459147930004E-4</v>
      </c>
      <c r="I6926" s="2">
        <v>9.0480834245681616E-4</v>
      </c>
      <c r="J6926" s="26" t="s">
        <v>700</v>
      </c>
    </row>
    <row r="6927" spans="1:10" ht="15.75" hidden="1" customHeight="1" x14ac:dyDescent="0.25">
      <c r="A6927" s="2" t="s">
        <v>853</v>
      </c>
      <c r="B6927" s="2" t="s">
        <v>854</v>
      </c>
      <c r="C6927" s="2">
        <v>2030</v>
      </c>
      <c r="D6927" s="2" t="s">
        <v>241</v>
      </c>
      <c r="E6927" s="2" t="s">
        <v>627</v>
      </c>
      <c r="F6927" s="2" t="s">
        <v>856</v>
      </c>
      <c r="G6927" s="2">
        <v>78</v>
      </c>
      <c r="H6927" s="2">
        <v>1.44159876072E-5</v>
      </c>
      <c r="I6927" s="2">
        <v>1.6145906120064E-5</v>
      </c>
      <c r="J6927" s="26" t="s">
        <v>700</v>
      </c>
    </row>
    <row r="6928" spans="1:10" ht="15.75" hidden="1" customHeight="1" x14ac:dyDescent="0.25">
      <c r="A6928" s="2" t="s">
        <v>853</v>
      </c>
      <c r="B6928" s="2" t="s">
        <v>854</v>
      </c>
      <c r="C6928" s="2">
        <v>2030</v>
      </c>
      <c r="D6928" s="2" t="s">
        <v>241</v>
      </c>
      <c r="E6928" s="2" t="s">
        <v>627</v>
      </c>
      <c r="F6928" s="2" t="s">
        <v>859</v>
      </c>
      <c r="G6928" s="2">
        <v>78</v>
      </c>
      <c r="H6928" s="2">
        <v>7.5728519732399998E-5</v>
      </c>
      <c r="I6928" s="2">
        <v>8.4815942100288007E-5</v>
      </c>
      <c r="J6928" s="26" t="s">
        <v>700</v>
      </c>
    </row>
    <row r="6929" spans="1:10" ht="15.75" hidden="1" customHeight="1" x14ac:dyDescent="0.25">
      <c r="A6929" s="2" t="s">
        <v>853</v>
      </c>
      <c r="B6929" s="2" t="s">
        <v>854</v>
      </c>
      <c r="C6929" s="2">
        <v>2030</v>
      </c>
      <c r="D6929" s="2" t="s">
        <v>241</v>
      </c>
      <c r="E6929" s="2" t="s">
        <v>627</v>
      </c>
      <c r="F6929" s="2" t="s">
        <v>857</v>
      </c>
      <c r="G6929" s="2">
        <v>79</v>
      </c>
      <c r="H6929" s="2">
        <v>1.6281701391560001E-4</v>
      </c>
      <c r="I6929" s="2">
        <v>1.8235505558547203E-4</v>
      </c>
      <c r="J6929" s="26" t="s">
        <v>700</v>
      </c>
    </row>
    <row r="6930" spans="1:10" ht="15.75" hidden="1" customHeight="1" x14ac:dyDescent="0.25">
      <c r="A6930" s="2" t="s">
        <v>853</v>
      </c>
      <c r="B6930" s="2" t="s">
        <v>854</v>
      </c>
      <c r="C6930" s="2">
        <v>2030</v>
      </c>
      <c r="D6930" s="2" t="s">
        <v>241</v>
      </c>
      <c r="E6930" s="2" t="s">
        <v>627</v>
      </c>
      <c r="F6930" s="2" t="s">
        <v>857</v>
      </c>
      <c r="G6930" s="2">
        <v>80</v>
      </c>
      <c r="H6930" s="2">
        <v>1.2158399476899999E-4</v>
      </c>
      <c r="I6930" s="2">
        <v>1.3617407414128E-4</v>
      </c>
      <c r="J6930" s="26" t="s">
        <v>700</v>
      </c>
    </row>
    <row r="6931" spans="1:10" ht="15.75" hidden="1" customHeight="1" x14ac:dyDescent="0.25">
      <c r="A6931" s="2" t="s">
        <v>853</v>
      </c>
      <c r="B6931" s="2" t="s">
        <v>854</v>
      </c>
      <c r="C6931" s="2">
        <v>2030</v>
      </c>
      <c r="D6931" s="2" t="s">
        <v>241</v>
      </c>
      <c r="E6931" s="2" t="s">
        <v>627</v>
      </c>
      <c r="F6931" s="2" t="s">
        <v>859</v>
      </c>
      <c r="G6931" s="2">
        <v>80</v>
      </c>
      <c r="H6931" s="2">
        <v>3.5221630241700002E-5</v>
      </c>
      <c r="I6931" s="2">
        <v>3.9448225870704003E-5</v>
      </c>
      <c r="J6931" s="26" t="s">
        <v>700</v>
      </c>
    </row>
    <row r="6932" spans="1:10" ht="15.75" hidden="1" customHeight="1" x14ac:dyDescent="0.25">
      <c r="A6932" s="2" t="s">
        <v>853</v>
      </c>
      <c r="B6932" s="2" t="s">
        <v>854</v>
      </c>
      <c r="C6932" s="2">
        <v>2030</v>
      </c>
      <c r="D6932" s="2" t="s">
        <v>241</v>
      </c>
      <c r="E6932" s="2" t="s">
        <v>627</v>
      </c>
      <c r="F6932" s="2" t="s">
        <v>855</v>
      </c>
      <c r="G6932" s="2">
        <v>80</v>
      </c>
      <c r="H6932" s="2">
        <v>2.8850254602729998E-4</v>
      </c>
      <c r="I6932" s="2">
        <v>3.23122851550576E-4</v>
      </c>
      <c r="J6932" s="26" t="s">
        <v>700</v>
      </c>
    </row>
    <row r="6933" spans="1:10" ht="15.75" hidden="1" customHeight="1" x14ac:dyDescent="0.25">
      <c r="A6933" s="2" t="s">
        <v>853</v>
      </c>
      <c r="B6933" s="2" t="s">
        <v>854</v>
      </c>
      <c r="C6933" s="2">
        <v>2030</v>
      </c>
      <c r="D6933" s="2" t="s">
        <v>241</v>
      </c>
      <c r="E6933" s="2" t="s">
        <v>627</v>
      </c>
      <c r="F6933" s="2" t="s">
        <v>858</v>
      </c>
      <c r="G6933" s="2">
        <v>81</v>
      </c>
      <c r="H6933" s="2">
        <v>2.0702166948466999E-3</v>
      </c>
      <c r="I6933" s="2">
        <v>2.3186426982283043E-3</v>
      </c>
      <c r="J6933" s="26" t="s">
        <v>700</v>
      </c>
    </row>
    <row r="6934" spans="1:10" ht="15.75" hidden="1" customHeight="1" x14ac:dyDescent="0.25">
      <c r="A6934" s="2" t="s">
        <v>853</v>
      </c>
      <c r="B6934" s="2" t="s">
        <v>854</v>
      </c>
      <c r="C6934" s="2">
        <v>2030</v>
      </c>
      <c r="D6934" s="2" t="s">
        <v>241</v>
      </c>
      <c r="E6934" s="2" t="s">
        <v>627</v>
      </c>
      <c r="F6934" s="2" t="s">
        <v>856</v>
      </c>
      <c r="G6934" s="2">
        <v>81</v>
      </c>
      <c r="H6934" s="2">
        <v>1.3769885299599999E-5</v>
      </c>
      <c r="I6934" s="2">
        <v>1.5422271535552001E-5</v>
      </c>
      <c r="J6934" s="26" t="s">
        <v>700</v>
      </c>
    </row>
    <row r="6935" spans="1:10" ht="15.75" hidden="1" customHeight="1" x14ac:dyDescent="0.25">
      <c r="A6935" s="2" t="s">
        <v>853</v>
      </c>
      <c r="B6935" s="2" t="s">
        <v>854</v>
      </c>
      <c r="C6935" s="2">
        <v>2030</v>
      </c>
      <c r="D6935" s="2" t="s">
        <v>241</v>
      </c>
      <c r="E6935" s="2" t="s">
        <v>627</v>
      </c>
      <c r="F6935" s="2" t="s">
        <v>855</v>
      </c>
      <c r="G6935" s="2">
        <v>82</v>
      </c>
      <c r="H6935" s="2">
        <v>2.8169996221549999E-4</v>
      </c>
      <c r="I6935" s="2">
        <v>3.1550395768136001E-4</v>
      </c>
      <c r="J6935" s="26" t="s">
        <v>700</v>
      </c>
    </row>
    <row r="6936" spans="1:10" ht="15.75" hidden="1" customHeight="1" x14ac:dyDescent="0.25">
      <c r="A6936" s="2" t="s">
        <v>853</v>
      </c>
      <c r="B6936" s="2" t="s">
        <v>854</v>
      </c>
      <c r="C6936" s="2">
        <v>2030</v>
      </c>
      <c r="D6936" s="2" t="s">
        <v>241</v>
      </c>
      <c r="E6936" s="2" t="s">
        <v>627</v>
      </c>
      <c r="F6936" s="2" t="s">
        <v>858</v>
      </c>
      <c r="G6936" s="2">
        <v>82</v>
      </c>
      <c r="H6936" s="2">
        <v>2.0271711400709999E-3</v>
      </c>
      <c r="I6936" s="2">
        <v>2.2704316768795202E-3</v>
      </c>
      <c r="J6936" s="26" t="s">
        <v>700</v>
      </c>
    </row>
    <row r="6937" spans="1:10" ht="15.75" hidden="1" customHeight="1" x14ac:dyDescent="0.25">
      <c r="A6937" s="2" t="s">
        <v>853</v>
      </c>
      <c r="B6937" s="2" t="s">
        <v>854</v>
      </c>
      <c r="C6937" s="2">
        <v>2030</v>
      </c>
      <c r="D6937" s="2" t="s">
        <v>241</v>
      </c>
      <c r="E6937" s="2" t="s">
        <v>627</v>
      </c>
      <c r="F6937" s="2" t="s">
        <v>857</v>
      </c>
      <c r="G6937" s="2">
        <v>82</v>
      </c>
      <c r="H6937" s="2">
        <v>2.4009347544049999E-4</v>
      </c>
      <c r="I6937" s="2">
        <v>2.6890469249336E-4</v>
      </c>
      <c r="J6937" s="26" t="s">
        <v>700</v>
      </c>
    </row>
    <row r="6938" spans="1:10" ht="15.75" hidden="1" customHeight="1" x14ac:dyDescent="0.25">
      <c r="A6938" s="2" t="s">
        <v>853</v>
      </c>
      <c r="B6938" s="2" t="s">
        <v>854</v>
      </c>
      <c r="C6938" s="2">
        <v>2030</v>
      </c>
      <c r="D6938" s="2" t="s">
        <v>241</v>
      </c>
      <c r="E6938" s="2" t="s">
        <v>627</v>
      </c>
      <c r="F6938" s="2" t="s">
        <v>860</v>
      </c>
      <c r="G6938" s="2">
        <v>82</v>
      </c>
      <c r="H6938" s="2">
        <v>1.8456837278789999E-4</v>
      </c>
      <c r="I6938" s="2">
        <v>2.0671657752244801E-4</v>
      </c>
      <c r="J6938" s="26" t="s">
        <v>701</v>
      </c>
    </row>
    <row r="6939" spans="1:10" ht="15.75" hidden="1" customHeight="1" x14ac:dyDescent="0.25">
      <c r="A6939" s="2" t="s">
        <v>853</v>
      </c>
      <c r="B6939" s="2" t="s">
        <v>854</v>
      </c>
      <c r="C6939" s="2">
        <v>2030</v>
      </c>
      <c r="D6939" s="2" t="s">
        <v>241</v>
      </c>
      <c r="E6939" s="2" t="s">
        <v>627</v>
      </c>
      <c r="F6939" s="2" t="s">
        <v>859</v>
      </c>
      <c r="G6939" s="2">
        <v>82</v>
      </c>
      <c r="H6939" s="2">
        <v>3.4182306990300001E-5</v>
      </c>
      <c r="I6939" s="2">
        <v>3.8284183829136004E-5</v>
      </c>
      <c r="J6939" s="26" t="s">
        <v>700</v>
      </c>
    </row>
    <row r="6940" spans="1:10" ht="15.75" hidden="1" customHeight="1" x14ac:dyDescent="0.25">
      <c r="A6940" s="2" t="s">
        <v>853</v>
      </c>
      <c r="B6940" s="2" t="s">
        <v>854</v>
      </c>
      <c r="C6940" s="2">
        <v>2030</v>
      </c>
      <c r="D6940" s="2" t="s">
        <v>241</v>
      </c>
      <c r="E6940" s="2" t="s">
        <v>627</v>
      </c>
      <c r="F6940" s="2" t="s">
        <v>859</v>
      </c>
      <c r="G6940" s="2">
        <v>83</v>
      </c>
      <c r="H6940" s="2">
        <v>3.39557373081E-5</v>
      </c>
      <c r="I6940" s="2">
        <v>3.8030425785072002E-5</v>
      </c>
      <c r="J6940" s="26" t="s">
        <v>700</v>
      </c>
    </row>
    <row r="6941" spans="1:10" ht="15.75" hidden="1" customHeight="1" x14ac:dyDescent="0.25">
      <c r="A6941" s="2" t="s">
        <v>853</v>
      </c>
      <c r="B6941" s="2" t="s">
        <v>854</v>
      </c>
      <c r="C6941" s="2">
        <v>2030</v>
      </c>
      <c r="D6941" s="2" t="s">
        <v>241</v>
      </c>
      <c r="E6941" s="2" t="s">
        <v>627</v>
      </c>
      <c r="F6941" s="2" t="s">
        <v>858</v>
      </c>
      <c r="G6941" s="2">
        <v>83</v>
      </c>
      <c r="H6941" s="2">
        <v>9.4208138762039997E-4</v>
      </c>
      <c r="I6941" s="2">
        <v>1.0551311541348481E-3</v>
      </c>
      <c r="J6941" s="26" t="s">
        <v>700</v>
      </c>
    </row>
    <row r="6942" spans="1:10" ht="15.75" hidden="1" customHeight="1" x14ac:dyDescent="0.25">
      <c r="A6942" s="2" t="s">
        <v>853</v>
      </c>
      <c r="B6942" s="2" t="s">
        <v>854</v>
      </c>
      <c r="C6942" s="2">
        <v>2030</v>
      </c>
      <c r="D6942" s="2" t="s">
        <v>241</v>
      </c>
      <c r="E6942" s="2" t="s">
        <v>627</v>
      </c>
      <c r="F6942" s="2" t="s">
        <v>857</v>
      </c>
      <c r="G6942" s="2">
        <v>83</v>
      </c>
      <c r="H6942" s="2">
        <v>2.3505371063950001E-4</v>
      </c>
      <c r="I6942" s="2">
        <v>2.6326015591624001E-4</v>
      </c>
      <c r="J6942" s="26" t="s">
        <v>700</v>
      </c>
    </row>
    <row r="6943" spans="1:10" ht="15.75" hidden="1" customHeight="1" x14ac:dyDescent="0.25">
      <c r="A6943" s="2" t="s">
        <v>853</v>
      </c>
      <c r="B6943" s="2" t="s">
        <v>854</v>
      </c>
      <c r="C6943" s="2">
        <v>2030</v>
      </c>
      <c r="D6943" s="2" t="s">
        <v>241</v>
      </c>
      <c r="E6943" s="2" t="s">
        <v>627</v>
      </c>
      <c r="F6943" s="2" t="s">
        <v>857</v>
      </c>
      <c r="G6943" s="2">
        <v>84</v>
      </c>
      <c r="H6943" s="2">
        <v>3.4944207436640002E-4</v>
      </c>
      <c r="I6943" s="2">
        <v>3.9137512329036805E-4</v>
      </c>
      <c r="J6943" s="26" t="s">
        <v>700</v>
      </c>
    </row>
    <row r="6944" spans="1:10" ht="15.75" hidden="1" customHeight="1" x14ac:dyDescent="0.25">
      <c r="A6944" s="2" t="s">
        <v>853</v>
      </c>
      <c r="B6944" s="2" t="s">
        <v>854</v>
      </c>
      <c r="C6944" s="2">
        <v>2030</v>
      </c>
      <c r="D6944" s="2" t="s">
        <v>241</v>
      </c>
      <c r="E6944" s="2" t="s">
        <v>627</v>
      </c>
      <c r="F6944" s="2" t="s">
        <v>856</v>
      </c>
      <c r="G6944" s="2">
        <v>84</v>
      </c>
      <c r="H6944" s="2">
        <v>2.5399415790200002E-5</v>
      </c>
      <c r="I6944" s="2">
        <v>2.8447345685024006E-5</v>
      </c>
      <c r="J6944" s="26" t="s">
        <v>700</v>
      </c>
    </row>
    <row r="6945" spans="1:10" ht="15.75" hidden="1" customHeight="1" x14ac:dyDescent="0.25">
      <c r="A6945" s="2" t="s">
        <v>853</v>
      </c>
      <c r="B6945" s="2" t="s">
        <v>854</v>
      </c>
      <c r="C6945" s="2">
        <v>2030</v>
      </c>
      <c r="D6945" s="2" t="s">
        <v>241</v>
      </c>
      <c r="E6945" s="2" t="s">
        <v>627</v>
      </c>
      <c r="F6945" s="2" t="s">
        <v>860</v>
      </c>
      <c r="G6945" s="2">
        <v>85</v>
      </c>
      <c r="H6945" s="2">
        <v>1.8823123536999999E-4</v>
      </c>
      <c r="I6945" s="2">
        <v>2.1081898361440001E-4</v>
      </c>
      <c r="J6945" s="26" t="s">
        <v>701</v>
      </c>
    </row>
    <row r="6946" spans="1:10" ht="15.75" hidden="1" customHeight="1" x14ac:dyDescent="0.25">
      <c r="A6946" s="2" t="s">
        <v>853</v>
      </c>
      <c r="B6946" s="2" t="s">
        <v>854</v>
      </c>
      <c r="C6946" s="2">
        <v>2030</v>
      </c>
      <c r="D6946" s="2" t="s">
        <v>241</v>
      </c>
      <c r="E6946" s="2" t="s">
        <v>627</v>
      </c>
      <c r="F6946" s="2" t="s">
        <v>858</v>
      </c>
      <c r="G6946" s="2">
        <v>85</v>
      </c>
      <c r="H6946" s="2">
        <v>1.8288015271536999E-3</v>
      </c>
      <c r="I6946" s="2">
        <v>2.048257710412144E-3</v>
      </c>
      <c r="J6946" s="26" t="s">
        <v>700</v>
      </c>
    </row>
    <row r="6947" spans="1:10" ht="15.75" hidden="1" customHeight="1" x14ac:dyDescent="0.25">
      <c r="A6947" s="2" t="s">
        <v>853</v>
      </c>
      <c r="B6947" s="2" t="s">
        <v>854</v>
      </c>
      <c r="C6947" s="2">
        <v>2030</v>
      </c>
      <c r="D6947" s="2" t="s">
        <v>241</v>
      </c>
      <c r="E6947" s="2" t="s">
        <v>627</v>
      </c>
      <c r="F6947" s="2" t="s">
        <v>858</v>
      </c>
      <c r="G6947" s="2">
        <v>86</v>
      </c>
      <c r="H6947" s="2">
        <v>9.7877206280829994E-4</v>
      </c>
      <c r="I6947" s="2">
        <v>1.0962247103452961E-3</v>
      </c>
      <c r="J6947" s="26" t="s">
        <v>700</v>
      </c>
    </row>
    <row r="6948" spans="1:10" ht="15.75" hidden="1" customHeight="1" x14ac:dyDescent="0.25">
      <c r="A6948" s="2" t="s">
        <v>853</v>
      </c>
      <c r="B6948" s="2" t="s">
        <v>854</v>
      </c>
      <c r="C6948" s="2">
        <v>2030</v>
      </c>
      <c r="D6948" s="2" t="s">
        <v>241</v>
      </c>
      <c r="E6948" s="2" t="s">
        <v>627</v>
      </c>
      <c r="F6948" s="2" t="s">
        <v>857</v>
      </c>
      <c r="G6948" s="2">
        <v>86</v>
      </c>
      <c r="H6948" s="2">
        <v>1.153071425506E-4</v>
      </c>
      <c r="I6948" s="2">
        <v>1.2914399965667202E-4</v>
      </c>
      <c r="J6948" s="26" t="s">
        <v>700</v>
      </c>
    </row>
    <row r="6949" spans="1:10" ht="15.75" hidden="1" customHeight="1" x14ac:dyDescent="0.25">
      <c r="A6949" s="2" t="s">
        <v>853</v>
      </c>
      <c r="B6949" s="2" t="s">
        <v>854</v>
      </c>
      <c r="C6949" s="2">
        <v>2030</v>
      </c>
      <c r="D6949" s="2" t="s">
        <v>241</v>
      </c>
      <c r="E6949" s="2" t="s">
        <v>627</v>
      </c>
      <c r="F6949" s="2" t="s">
        <v>856</v>
      </c>
      <c r="G6949" s="2">
        <v>86</v>
      </c>
      <c r="H6949" s="2">
        <v>1.1849094334999999E-5</v>
      </c>
      <c r="I6949" s="2">
        <v>1.3270985655200001E-5</v>
      </c>
      <c r="J6949" s="26" t="s">
        <v>700</v>
      </c>
    </row>
    <row r="6950" spans="1:10" ht="15.75" hidden="1" customHeight="1" x14ac:dyDescent="0.25">
      <c r="A6950" s="2" t="s">
        <v>853</v>
      </c>
      <c r="B6950" s="2" t="s">
        <v>854</v>
      </c>
      <c r="C6950" s="2">
        <v>2030</v>
      </c>
      <c r="D6950" s="2" t="s">
        <v>241</v>
      </c>
      <c r="E6950" s="2" t="s">
        <v>627</v>
      </c>
      <c r="F6950" s="2" t="s">
        <v>858</v>
      </c>
      <c r="G6950" s="2">
        <v>87</v>
      </c>
      <c r="H6950" s="2">
        <v>1.8584144418128E-3</v>
      </c>
      <c r="I6950" s="2">
        <v>2.0814241748303361E-3</v>
      </c>
      <c r="J6950" s="26" t="s">
        <v>700</v>
      </c>
    </row>
    <row r="6951" spans="1:10" ht="15.75" hidden="1" customHeight="1" x14ac:dyDescent="0.25">
      <c r="A6951" s="2" t="s">
        <v>853</v>
      </c>
      <c r="B6951" s="2" t="s">
        <v>854</v>
      </c>
      <c r="C6951" s="2">
        <v>2030</v>
      </c>
      <c r="D6951" s="2" t="s">
        <v>241</v>
      </c>
      <c r="E6951" s="2" t="s">
        <v>627</v>
      </c>
      <c r="F6951" s="2" t="s">
        <v>857</v>
      </c>
      <c r="G6951" s="2">
        <v>87</v>
      </c>
      <c r="H6951" s="2">
        <v>1.123777547036E-4</v>
      </c>
      <c r="I6951" s="2">
        <v>1.2586308526803201E-4</v>
      </c>
      <c r="J6951" s="26" t="s">
        <v>700</v>
      </c>
    </row>
    <row r="6952" spans="1:10" ht="15.75" hidden="1" customHeight="1" x14ac:dyDescent="0.25">
      <c r="A6952" s="2" t="s">
        <v>853</v>
      </c>
      <c r="B6952" s="2" t="s">
        <v>854</v>
      </c>
      <c r="C6952" s="2">
        <v>2030</v>
      </c>
      <c r="D6952" s="2" t="s">
        <v>241</v>
      </c>
      <c r="E6952" s="2" t="s">
        <v>627</v>
      </c>
      <c r="F6952" s="2" t="s">
        <v>857</v>
      </c>
      <c r="G6952" s="2">
        <v>88</v>
      </c>
      <c r="H6952" s="2">
        <v>1.10984503408E-4</v>
      </c>
      <c r="I6952" s="2">
        <v>1.2430264381696002E-4</v>
      </c>
      <c r="J6952" s="26" t="s">
        <v>700</v>
      </c>
    </row>
    <row r="6953" spans="1:10" ht="15.75" hidden="1" customHeight="1" x14ac:dyDescent="0.25">
      <c r="A6953" s="2" t="s">
        <v>853</v>
      </c>
      <c r="B6953" s="2" t="s">
        <v>854</v>
      </c>
      <c r="C6953" s="2">
        <v>2030</v>
      </c>
      <c r="D6953" s="2" t="s">
        <v>241</v>
      </c>
      <c r="E6953" s="2" t="s">
        <v>627</v>
      </c>
      <c r="F6953" s="2" t="s">
        <v>858</v>
      </c>
      <c r="G6953" s="2">
        <v>88</v>
      </c>
      <c r="H6953" s="2">
        <v>8.8378449436280003E-4</v>
      </c>
      <c r="I6953" s="2">
        <v>9.8983863368633609E-4</v>
      </c>
      <c r="J6953" s="26" t="s">
        <v>700</v>
      </c>
    </row>
    <row r="6954" spans="1:10" ht="15.75" hidden="1" customHeight="1" x14ac:dyDescent="0.25">
      <c r="A6954" s="2" t="s">
        <v>853</v>
      </c>
      <c r="B6954" s="2" t="s">
        <v>854</v>
      </c>
      <c r="C6954" s="2">
        <v>2030</v>
      </c>
      <c r="D6954" s="2" t="s">
        <v>241</v>
      </c>
      <c r="E6954" s="2" t="s">
        <v>627</v>
      </c>
      <c r="F6954" s="2" t="s">
        <v>859</v>
      </c>
      <c r="G6954" s="2">
        <v>89</v>
      </c>
      <c r="H6954" s="2">
        <v>3.47607165168E-5</v>
      </c>
      <c r="I6954" s="2">
        <v>3.8932002498816007E-5</v>
      </c>
      <c r="J6954" s="26" t="s">
        <v>700</v>
      </c>
    </row>
    <row r="6955" spans="1:10" ht="15.75" hidden="1" customHeight="1" x14ac:dyDescent="0.25">
      <c r="A6955" s="2" t="s">
        <v>853</v>
      </c>
      <c r="B6955" s="2" t="s">
        <v>854</v>
      </c>
      <c r="C6955" s="2">
        <v>2030</v>
      </c>
      <c r="D6955" s="2" t="s">
        <v>241</v>
      </c>
      <c r="E6955" s="2" t="s">
        <v>627</v>
      </c>
      <c r="F6955" s="2" t="s">
        <v>858</v>
      </c>
      <c r="G6955" s="2">
        <v>89</v>
      </c>
      <c r="H6955" s="2">
        <v>9.4185833586380005E-4</v>
      </c>
      <c r="I6955" s="2">
        <v>1.0548813361674562E-3</v>
      </c>
      <c r="J6955" s="26" t="s">
        <v>700</v>
      </c>
    </row>
    <row r="6956" spans="1:10" ht="15.75" hidden="1" customHeight="1" x14ac:dyDescent="0.25">
      <c r="A6956" s="2" t="s">
        <v>853</v>
      </c>
      <c r="B6956" s="2" t="s">
        <v>854</v>
      </c>
      <c r="C6956" s="2">
        <v>2030</v>
      </c>
      <c r="D6956" s="2" t="s">
        <v>241</v>
      </c>
      <c r="E6956" s="2" t="s">
        <v>627</v>
      </c>
      <c r="F6956" s="2" t="s">
        <v>860</v>
      </c>
      <c r="G6956" s="2">
        <v>89</v>
      </c>
      <c r="H6956" s="2">
        <v>3.3894702210089997E-4</v>
      </c>
      <c r="I6956" s="2">
        <v>3.7962066475300801E-4</v>
      </c>
      <c r="J6956" s="26" t="s">
        <v>701</v>
      </c>
    </row>
    <row r="6957" spans="1:10" ht="15.75" hidden="1" customHeight="1" x14ac:dyDescent="0.25">
      <c r="A6957" s="2" t="s">
        <v>853</v>
      </c>
      <c r="B6957" s="2" t="s">
        <v>854</v>
      </c>
      <c r="C6957" s="2">
        <v>2030</v>
      </c>
      <c r="D6957" s="2" t="s">
        <v>241</v>
      </c>
      <c r="E6957" s="2" t="s">
        <v>627</v>
      </c>
      <c r="F6957" s="2" t="s">
        <v>857</v>
      </c>
      <c r="G6957" s="2">
        <v>89</v>
      </c>
      <c r="H6957" s="2">
        <v>1.3187447621019999E-4</v>
      </c>
      <c r="I6957" s="2">
        <v>1.47699413355424E-4</v>
      </c>
      <c r="J6957" s="26" t="s">
        <v>700</v>
      </c>
    </row>
    <row r="6958" spans="1:10" ht="15.75" hidden="1" customHeight="1" x14ac:dyDescent="0.25">
      <c r="A6958" s="2" t="s">
        <v>853</v>
      </c>
      <c r="B6958" s="2" t="s">
        <v>854</v>
      </c>
      <c r="C6958" s="2">
        <v>2030</v>
      </c>
      <c r="D6958" s="2" t="s">
        <v>241</v>
      </c>
      <c r="E6958" s="2" t="s">
        <v>627</v>
      </c>
      <c r="F6958" s="2" t="s">
        <v>860</v>
      </c>
      <c r="G6958" s="2">
        <v>90</v>
      </c>
      <c r="H6958" s="2">
        <v>7.0775073254480004E-4</v>
      </c>
      <c r="I6958" s="2">
        <v>7.9268082045017615E-4</v>
      </c>
      <c r="J6958" s="26" t="s">
        <v>701</v>
      </c>
    </row>
    <row r="6959" spans="1:10" ht="15.75" hidden="1" customHeight="1" x14ac:dyDescent="0.25">
      <c r="A6959" s="2" t="s">
        <v>853</v>
      </c>
      <c r="B6959" s="2" t="s">
        <v>854</v>
      </c>
      <c r="C6959" s="2">
        <v>2030</v>
      </c>
      <c r="D6959" s="2" t="s">
        <v>241</v>
      </c>
      <c r="E6959" s="2" t="s">
        <v>627</v>
      </c>
      <c r="F6959" s="2" t="s">
        <v>858</v>
      </c>
      <c r="G6959" s="2">
        <v>90</v>
      </c>
      <c r="H6959" s="2">
        <v>1.9734790548682E-3</v>
      </c>
      <c r="I6959" s="2">
        <v>2.2102965414523843E-3</v>
      </c>
      <c r="J6959" s="26" t="s">
        <v>700</v>
      </c>
    </row>
    <row r="6960" spans="1:10" ht="15.75" hidden="1" customHeight="1" x14ac:dyDescent="0.25">
      <c r="A6960" s="2" t="s">
        <v>853</v>
      </c>
      <c r="B6960" s="2" t="s">
        <v>854</v>
      </c>
      <c r="C6960" s="2">
        <v>2030</v>
      </c>
      <c r="D6960" s="2" t="s">
        <v>241</v>
      </c>
      <c r="E6960" s="2" t="s">
        <v>627</v>
      </c>
      <c r="F6960" s="2" t="s">
        <v>855</v>
      </c>
      <c r="G6960" s="2">
        <v>91</v>
      </c>
      <c r="H6960" s="2">
        <v>1.2934170663357E-3</v>
      </c>
      <c r="I6960" s="2">
        <v>1.4486271142959842E-3</v>
      </c>
      <c r="J6960" s="26" t="s">
        <v>700</v>
      </c>
    </row>
    <row r="6961" spans="1:10" ht="15.75" hidden="1" customHeight="1" x14ac:dyDescent="0.25">
      <c r="A6961" s="2" t="s">
        <v>853</v>
      </c>
      <c r="B6961" s="2" t="s">
        <v>854</v>
      </c>
      <c r="C6961" s="2">
        <v>2030</v>
      </c>
      <c r="D6961" s="2" t="s">
        <v>241</v>
      </c>
      <c r="E6961" s="2" t="s">
        <v>627</v>
      </c>
      <c r="F6961" s="2" t="s">
        <v>856</v>
      </c>
      <c r="G6961" s="2">
        <v>91</v>
      </c>
      <c r="H6961" s="2">
        <v>5.6677921747899998E-5</v>
      </c>
      <c r="I6961" s="2">
        <v>6.3479272357647997E-5</v>
      </c>
      <c r="J6961" s="26" t="s">
        <v>700</v>
      </c>
    </row>
    <row r="6962" spans="1:10" ht="15.75" hidden="1" customHeight="1" x14ac:dyDescent="0.25">
      <c r="A6962" s="2" t="s">
        <v>853</v>
      </c>
      <c r="B6962" s="2" t="s">
        <v>854</v>
      </c>
      <c r="C6962" s="2">
        <v>2030</v>
      </c>
      <c r="D6962" s="2" t="s">
        <v>241</v>
      </c>
      <c r="E6962" s="2" t="s">
        <v>627</v>
      </c>
      <c r="F6962" s="2" t="s">
        <v>857</v>
      </c>
      <c r="G6962" s="2">
        <v>91</v>
      </c>
      <c r="H6962" s="2">
        <v>1.2880077701989999E-4</v>
      </c>
      <c r="I6962" s="2">
        <v>1.4425687026228801E-4</v>
      </c>
      <c r="J6962" s="26" t="s">
        <v>700</v>
      </c>
    </row>
    <row r="6963" spans="1:10" ht="15.75" hidden="1" customHeight="1" x14ac:dyDescent="0.25">
      <c r="A6963" s="2" t="s">
        <v>853</v>
      </c>
      <c r="B6963" s="2" t="s">
        <v>854</v>
      </c>
      <c r="C6963" s="2">
        <v>2030</v>
      </c>
      <c r="D6963" s="2" t="s">
        <v>241</v>
      </c>
      <c r="E6963" s="2" t="s">
        <v>627</v>
      </c>
      <c r="F6963" s="2" t="s">
        <v>857</v>
      </c>
      <c r="G6963" s="2">
        <v>92</v>
      </c>
      <c r="H6963" s="2">
        <v>3.2264412584479999E-4</v>
      </c>
      <c r="I6963" s="2">
        <v>3.6136142094617601E-4</v>
      </c>
      <c r="J6963" s="26" t="s">
        <v>700</v>
      </c>
    </row>
    <row r="6964" spans="1:10" ht="15.75" hidden="1" customHeight="1" x14ac:dyDescent="0.25">
      <c r="A6964" s="2" t="s">
        <v>853</v>
      </c>
      <c r="B6964" s="2" t="s">
        <v>854</v>
      </c>
      <c r="C6964" s="2">
        <v>2030</v>
      </c>
      <c r="D6964" s="2" t="s">
        <v>241</v>
      </c>
      <c r="E6964" s="2" t="s">
        <v>627</v>
      </c>
      <c r="F6964" s="2" t="s">
        <v>858</v>
      </c>
      <c r="G6964" s="2">
        <v>92</v>
      </c>
      <c r="H6964" s="2">
        <v>1.8186651868745999E-3</v>
      </c>
      <c r="I6964" s="2">
        <v>2.0369050092995519E-3</v>
      </c>
      <c r="J6964" s="26" t="s">
        <v>700</v>
      </c>
    </row>
    <row r="6965" spans="1:10" ht="15.75" hidden="1" customHeight="1" x14ac:dyDescent="0.25">
      <c r="A6965" s="2" t="s">
        <v>853</v>
      </c>
      <c r="B6965" s="2" t="s">
        <v>854</v>
      </c>
      <c r="C6965" s="2">
        <v>2030</v>
      </c>
      <c r="D6965" s="2" t="s">
        <v>241</v>
      </c>
      <c r="E6965" s="2" t="s">
        <v>627</v>
      </c>
      <c r="F6965" s="2" t="s">
        <v>859</v>
      </c>
      <c r="G6965" s="2">
        <v>93</v>
      </c>
      <c r="H6965" s="2">
        <v>2.98444647342E-5</v>
      </c>
      <c r="I6965" s="2">
        <v>3.3425800502304003E-5</v>
      </c>
      <c r="J6965" s="26" t="s">
        <v>700</v>
      </c>
    </row>
    <row r="6966" spans="1:10" ht="15.75" hidden="1" customHeight="1" x14ac:dyDescent="0.25">
      <c r="A6966" s="2" t="s">
        <v>853</v>
      </c>
      <c r="B6966" s="2" t="s">
        <v>854</v>
      </c>
      <c r="C6966" s="2">
        <v>2030</v>
      </c>
      <c r="D6966" s="2" t="s">
        <v>241</v>
      </c>
      <c r="E6966" s="2" t="s">
        <v>627</v>
      </c>
      <c r="F6966" s="2" t="s">
        <v>860</v>
      </c>
      <c r="G6966" s="2">
        <v>94</v>
      </c>
      <c r="H6966" s="2">
        <v>1.5971591346900001E-4</v>
      </c>
      <c r="I6966" s="2">
        <v>1.7888182308528004E-4</v>
      </c>
      <c r="J6966" s="26" t="s">
        <v>701</v>
      </c>
    </row>
    <row r="6967" spans="1:10" ht="15.75" hidden="1" customHeight="1" x14ac:dyDescent="0.25">
      <c r="A6967" s="2" t="s">
        <v>853</v>
      </c>
      <c r="B6967" s="2" t="s">
        <v>854</v>
      </c>
      <c r="C6967" s="2">
        <v>2030</v>
      </c>
      <c r="D6967" s="2" t="s">
        <v>241</v>
      </c>
      <c r="E6967" s="2" t="s">
        <v>627</v>
      </c>
      <c r="F6967" s="2" t="s">
        <v>858</v>
      </c>
      <c r="G6967" s="2">
        <v>94</v>
      </c>
      <c r="H6967" s="2">
        <v>8.2441378617660003E-4</v>
      </c>
      <c r="I6967" s="2">
        <v>9.2334344051779214E-4</v>
      </c>
      <c r="J6967" s="26" t="s">
        <v>700</v>
      </c>
    </row>
    <row r="6968" spans="1:10" ht="15.75" hidden="1" customHeight="1" x14ac:dyDescent="0.25">
      <c r="A6968" s="2" t="s">
        <v>853</v>
      </c>
      <c r="B6968" s="2" t="s">
        <v>854</v>
      </c>
      <c r="C6968" s="2">
        <v>2030</v>
      </c>
      <c r="D6968" s="2" t="s">
        <v>241</v>
      </c>
      <c r="E6968" s="2" t="s">
        <v>627</v>
      </c>
      <c r="F6968" s="2" t="s">
        <v>857</v>
      </c>
      <c r="G6968" s="2">
        <v>94</v>
      </c>
      <c r="H6968" s="2">
        <v>3.329523387947E-4</v>
      </c>
      <c r="I6968" s="2">
        <v>3.7290661945006405E-4</v>
      </c>
      <c r="J6968" s="26" t="s">
        <v>700</v>
      </c>
    </row>
    <row r="6969" spans="1:10" ht="15.75" hidden="1" customHeight="1" x14ac:dyDescent="0.25">
      <c r="A6969" s="2" t="s">
        <v>853</v>
      </c>
      <c r="B6969" s="2" t="s">
        <v>854</v>
      </c>
      <c r="C6969" s="2">
        <v>2030</v>
      </c>
      <c r="D6969" s="2" t="s">
        <v>241</v>
      </c>
      <c r="E6969" s="2" t="s">
        <v>627</v>
      </c>
      <c r="F6969" s="2" t="s">
        <v>856</v>
      </c>
      <c r="G6969" s="2">
        <v>94</v>
      </c>
      <c r="H6969" s="2">
        <v>1.1618518328800001E-5</v>
      </c>
      <c r="I6969" s="2">
        <v>1.3012740528256002E-5</v>
      </c>
      <c r="J6969" s="26" t="s">
        <v>700</v>
      </c>
    </row>
    <row r="6970" spans="1:10" ht="15.75" hidden="1" customHeight="1" x14ac:dyDescent="0.25">
      <c r="A6970" s="2" t="s">
        <v>853</v>
      </c>
      <c r="B6970" s="2" t="s">
        <v>854</v>
      </c>
      <c r="C6970" s="2">
        <v>2030</v>
      </c>
      <c r="D6970" s="2" t="s">
        <v>241</v>
      </c>
      <c r="E6970" s="2" t="s">
        <v>627</v>
      </c>
      <c r="F6970" s="2" t="s">
        <v>860</v>
      </c>
      <c r="G6970" s="2">
        <v>96</v>
      </c>
      <c r="H6970" s="2">
        <v>1.55759480549E-4</v>
      </c>
      <c r="I6970" s="2">
        <v>1.7445061821488002E-4</v>
      </c>
      <c r="J6970" s="26" t="s">
        <v>701</v>
      </c>
    </row>
    <row r="6971" spans="1:10" ht="15.75" hidden="1" customHeight="1" x14ac:dyDescent="0.25">
      <c r="A6971" s="2" t="s">
        <v>853</v>
      </c>
      <c r="B6971" s="2" t="s">
        <v>854</v>
      </c>
      <c r="C6971" s="2">
        <v>2030</v>
      </c>
      <c r="D6971" s="2" t="s">
        <v>241</v>
      </c>
      <c r="E6971" s="2" t="s">
        <v>627</v>
      </c>
      <c r="F6971" s="2" t="s">
        <v>857</v>
      </c>
      <c r="G6971" s="2">
        <v>97</v>
      </c>
      <c r="H6971" s="2">
        <v>1.016184542095E-4</v>
      </c>
      <c r="I6971" s="2">
        <v>1.1381266871464E-4</v>
      </c>
      <c r="J6971" s="26" t="s">
        <v>700</v>
      </c>
    </row>
    <row r="6972" spans="1:10" ht="15.75" hidden="1" customHeight="1" x14ac:dyDescent="0.25">
      <c r="A6972" s="2" t="s">
        <v>853</v>
      </c>
      <c r="B6972" s="2" t="s">
        <v>854</v>
      </c>
      <c r="C6972" s="2">
        <v>2030</v>
      </c>
      <c r="D6972" s="2" t="s">
        <v>241</v>
      </c>
      <c r="E6972" s="2" t="s">
        <v>627</v>
      </c>
      <c r="F6972" s="2" t="s">
        <v>858</v>
      </c>
      <c r="G6972" s="2">
        <v>97</v>
      </c>
      <c r="H6972" s="2">
        <v>3.3249826519749998E-3</v>
      </c>
      <c r="I6972" s="2">
        <v>3.723980570212E-3</v>
      </c>
      <c r="J6972" s="26" t="s">
        <v>700</v>
      </c>
    </row>
    <row r="6973" spans="1:10" ht="15.75" hidden="1" customHeight="1" x14ac:dyDescent="0.25">
      <c r="A6973" s="2" t="s">
        <v>853</v>
      </c>
      <c r="B6973" s="2" t="s">
        <v>854</v>
      </c>
      <c r="C6973" s="2">
        <v>2030</v>
      </c>
      <c r="D6973" s="2" t="s">
        <v>241</v>
      </c>
      <c r="E6973" s="2" t="s">
        <v>627</v>
      </c>
      <c r="F6973" s="2" t="s">
        <v>858</v>
      </c>
      <c r="G6973" s="2">
        <v>99</v>
      </c>
      <c r="H6973" s="2">
        <v>7.8668806236239998E-4</v>
      </c>
      <c r="I6973" s="2">
        <v>8.8109062984588807E-4</v>
      </c>
      <c r="J6973" s="26" t="s">
        <v>700</v>
      </c>
    </row>
    <row r="6974" spans="1:10" ht="15.75" hidden="1" customHeight="1" x14ac:dyDescent="0.25">
      <c r="A6974" s="2" t="s">
        <v>853</v>
      </c>
      <c r="B6974" s="2" t="s">
        <v>854</v>
      </c>
      <c r="C6974" s="2">
        <v>2030</v>
      </c>
      <c r="D6974" s="2" t="s">
        <v>241</v>
      </c>
      <c r="E6974" s="2" t="s">
        <v>627</v>
      </c>
      <c r="F6974" s="2" t="s">
        <v>857</v>
      </c>
      <c r="G6974" s="2">
        <v>99</v>
      </c>
      <c r="H6974" s="2">
        <v>1.0910554556179999E-4</v>
      </c>
      <c r="I6974" s="2">
        <v>1.22198211029216E-4</v>
      </c>
      <c r="J6974" s="26" t="s">
        <v>700</v>
      </c>
    </row>
    <row r="6975" spans="1:10" ht="15.75" hidden="1" customHeight="1" x14ac:dyDescent="0.25">
      <c r="A6975" s="2" t="s">
        <v>853</v>
      </c>
      <c r="B6975" s="2" t="s">
        <v>854</v>
      </c>
      <c r="C6975" s="2">
        <v>2030</v>
      </c>
      <c r="D6975" s="2" t="s">
        <v>241</v>
      </c>
      <c r="E6975" s="2" t="s">
        <v>627</v>
      </c>
      <c r="F6975" s="2" t="s">
        <v>857</v>
      </c>
      <c r="G6975" s="2">
        <v>100</v>
      </c>
      <c r="H6975" s="2">
        <v>9.8951379186499997E-5</v>
      </c>
      <c r="I6975" s="2">
        <v>1.1082554468888E-4</v>
      </c>
      <c r="J6975" s="26" t="s">
        <v>700</v>
      </c>
    </row>
    <row r="6976" spans="1:10" ht="15.75" hidden="1" customHeight="1" x14ac:dyDescent="0.25">
      <c r="A6976" s="2" t="s">
        <v>853</v>
      </c>
      <c r="B6976" s="2" t="s">
        <v>854</v>
      </c>
      <c r="C6976" s="2">
        <v>2030</v>
      </c>
      <c r="D6976" s="2" t="s">
        <v>241</v>
      </c>
      <c r="E6976" s="2" t="s">
        <v>627</v>
      </c>
      <c r="F6976" s="2" t="s">
        <v>856</v>
      </c>
      <c r="G6976" s="2">
        <v>101</v>
      </c>
      <c r="H6976" s="2">
        <v>2.1336603822399999E-5</v>
      </c>
      <c r="I6976" s="2">
        <v>2.3896996281088003E-5</v>
      </c>
      <c r="J6976" s="26" t="s">
        <v>700</v>
      </c>
    </row>
    <row r="6977" spans="1:10" ht="15.75" hidden="1" customHeight="1" x14ac:dyDescent="0.25">
      <c r="A6977" s="2" t="s">
        <v>853</v>
      </c>
      <c r="B6977" s="2" t="s">
        <v>854</v>
      </c>
      <c r="C6977" s="2">
        <v>2030</v>
      </c>
      <c r="D6977" s="2" t="s">
        <v>241</v>
      </c>
      <c r="E6977" s="2" t="s">
        <v>627</v>
      </c>
      <c r="F6977" s="2" t="s">
        <v>858</v>
      </c>
      <c r="G6977" s="2">
        <v>102</v>
      </c>
      <c r="H6977" s="2">
        <v>7.6257128966969998E-4</v>
      </c>
      <c r="I6977" s="2">
        <v>8.5407984443006406E-4</v>
      </c>
      <c r="J6977" s="26" t="s">
        <v>700</v>
      </c>
    </row>
    <row r="6978" spans="1:10" ht="15.75" hidden="1" customHeight="1" x14ac:dyDescent="0.25">
      <c r="A6978" s="2" t="s">
        <v>853</v>
      </c>
      <c r="B6978" s="2" t="s">
        <v>854</v>
      </c>
      <c r="C6978" s="2">
        <v>2030</v>
      </c>
      <c r="D6978" s="2" t="s">
        <v>241</v>
      </c>
      <c r="E6978" s="2" t="s">
        <v>627</v>
      </c>
      <c r="F6978" s="2" t="s">
        <v>855</v>
      </c>
      <c r="G6978" s="2">
        <v>102</v>
      </c>
      <c r="H6978" s="2">
        <v>2.7595486608329999E-4</v>
      </c>
      <c r="I6978" s="2">
        <v>3.0906945001329603E-4</v>
      </c>
      <c r="J6978" s="26" t="s">
        <v>700</v>
      </c>
    </row>
    <row r="6979" spans="1:10" ht="15.75" hidden="1" customHeight="1" x14ac:dyDescent="0.25">
      <c r="A6979" s="2" t="s">
        <v>853</v>
      </c>
      <c r="B6979" s="2" t="s">
        <v>854</v>
      </c>
      <c r="C6979" s="2">
        <v>2030</v>
      </c>
      <c r="D6979" s="2" t="s">
        <v>241</v>
      </c>
      <c r="E6979" s="2" t="s">
        <v>627</v>
      </c>
      <c r="F6979" s="2" t="s">
        <v>857</v>
      </c>
      <c r="G6979" s="2">
        <v>103</v>
      </c>
      <c r="H6979" s="2">
        <v>9.56873700488E-5</v>
      </c>
      <c r="I6979" s="2">
        <v>1.0716985445465601E-4</v>
      </c>
      <c r="J6979" s="26" t="s">
        <v>700</v>
      </c>
    </row>
    <row r="6980" spans="1:10" ht="15.75" hidden="1" customHeight="1" x14ac:dyDescent="0.25">
      <c r="A6980" s="2" t="s">
        <v>853</v>
      </c>
      <c r="B6980" s="2" t="s">
        <v>854</v>
      </c>
      <c r="C6980" s="2">
        <v>2030</v>
      </c>
      <c r="D6980" s="2" t="s">
        <v>241</v>
      </c>
      <c r="E6980" s="2" t="s">
        <v>627</v>
      </c>
      <c r="F6980" s="2" t="s">
        <v>858</v>
      </c>
      <c r="G6980" s="2">
        <v>104</v>
      </c>
      <c r="H6980" s="2">
        <v>7.4872450204570003E-4</v>
      </c>
      <c r="I6980" s="2">
        <v>8.3857144229118412E-4</v>
      </c>
      <c r="J6980" s="26" t="s">
        <v>700</v>
      </c>
    </row>
    <row r="6981" spans="1:10" ht="15.75" hidden="1" customHeight="1" x14ac:dyDescent="0.25">
      <c r="A6981" s="2" t="s">
        <v>853</v>
      </c>
      <c r="B6981" s="2" t="s">
        <v>854</v>
      </c>
      <c r="C6981" s="2">
        <v>2030</v>
      </c>
      <c r="D6981" s="2" t="s">
        <v>241</v>
      </c>
      <c r="E6981" s="2" t="s">
        <v>627</v>
      </c>
      <c r="F6981" s="2" t="s">
        <v>859</v>
      </c>
      <c r="G6981" s="2">
        <v>104</v>
      </c>
      <c r="H6981" s="2">
        <v>2.9322709451699998E-5</v>
      </c>
      <c r="I6981" s="2">
        <v>3.2841434585903999E-5</v>
      </c>
      <c r="J6981" s="26" t="s">
        <v>700</v>
      </c>
    </row>
    <row r="6982" spans="1:10" ht="15.75" hidden="1" customHeight="1" x14ac:dyDescent="0.25">
      <c r="A6982" s="2" t="s">
        <v>853</v>
      </c>
      <c r="B6982" s="2" t="s">
        <v>854</v>
      </c>
      <c r="C6982" s="2">
        <v>2030</v>
      </c>
      <c r="D6982" s="2" t="s">
        <v>241</v>
      </c>
      <c r="E6982" s="2" t="s">
        <v>627</v>
      </c>
      <c r="F6982" s="2" t="s">
        <v>857</v>
      </c>
      <c r="G6982" s="2">
        <v>104</v>
      </c>
      <c r="H6982" s="2">
        <v>9.5279239758400003E-5</v>
      </c>
      <c r="I6982" s="2">
        <v>1.0671274852940802E-4</v>
      </c>
      <c r="J6982" s="26" t="s">
        <v>700</v>
      </c>
    </row>
    <row r="6983" spans="1:10" ht="15.75" hidden="1" customHeight="1" x14ac:dyDescent="0.25">
      <c r="A6983" s="2" t="s">
        <v>853</v>
      </c>
      <c r="B6983" s="2" t="s">
        <v>854</v>
      </c>
      <c r="C6983" s="2">
        <v>2030</v>
      </c>
      <c r="D6983" s="2" t="s">
        <v>241</v>
      </c>
      <c r="E6983" s="2" t="s">
        <v>627</v>
      </c>
      <c r="F6983" s="2" t="s">
        <v>859</v>
      </c>
      <c r="G6983" s="2">
        <v>105</v>
      </c>
      <c r="H6983" s="2">
        <v>2.6341733246200002E-5</v>
      </c>
      <c r="I6983" s="2">
        <v>2.9502741235744004E-5</v>
      </c>
      <c r="J6983" s="26" t="s">
        <v>700</v>
      </c>
    </row>
    <row r="6984" spans="1:10" ht="15.75" hidden="1" customHeight="1" x14ac:dyDescent="0.25">
      <c r="A6984" s="2" t="s">
        <v>853</v>
      </c>
      <c r="B6984" s="2" t="s">
        <v>854</v>
      </c>
      <c r="C6984" s="2">
        <v>2030</v>
      </c>
      <c r="D6984" s="2" t="s">
        <v>241</v>
      </c>
      <c r="E6984" s="2" t="s">
        <v>627</v>
      </c>
      <c r="F6984" s="2" t="s">
        <v>858</v>
      </c>
      <c r="G6984" s="2">
        <v>105</v>
      </c>
      <c r="H6984" s="2">
        <v>1.5377330128103E-3</v>
      </c>
      <c r="I6984" s="2">
        <v>1.7222609743475362E-3</v>
      </c>
      <c r="J6984" s="26" t="s">
        <v>700</v>
      </c>
    </row>
    <row r="6985" spans="1:10" ht="15.75" hidden="1" customHeight="1" x14ac:dyDescent="0.25">
      <c r="A6985" s="2" t="s">
        <v>853</v>
      </c>
      <c r="B6985" s="2" t="s">
        <v>854</v>
      </c>
      <c r="C6985" s="2">
        <v>2030</v>
      </c>
      <c r="D6985" s="2" t="s">
        <v>241</v>
      </c>
      <c r="E6985" s="2" t="s">
        <v>627</v>
      </c>
      <c r="F6985" s="2" t="s">
        <v>857</v>
      </c>
      <c r="G6985" s="2">
        <v>105</v>
      </c>
      <c r="H6985" s="2">
        <v>9.53380294959E-5</v>
      </c>
      <c r="I6985" s="2">
        <v>1.0677859303540801E-4</v>
      </c>
      <c r="J6985" s="26" t="s">
        <v>700</v>
      </c>
    </row>
    <row r="6986" spans="1:10" ht="15.75" hidden="1" customHeight="1" x14ac:dyDescent="0.25">
      <c r="A6986" s="2" t="s">
        <v>853</v>
      </c>
      <c r="B6986" s="2" t="s">
        <v>854</v>
      </c>
      <c r="C6986" s="2">
        <v>2030</v>
      </c>
      <c r="D6986" s="2" t="s">
        <v>241</v>
      </c>
      <c r="E6986" s="2" t="s">
        <v>627</v>
      </c>
      <c r="F6986" s="2" t="s">
        <v>856</v>
      </c>
      <c r="G6986" s="2">
        <v>106</v>
      </c>
      <c r="H6986" s="2">
        <v>1.00540646599E-5</v>
      </c>
      <c r="I6986" s="2">
        <v>1.1260552419088001E-5</v>
      </c>
      <c r="J6986" s="26" t="s">
        <v>700</v>
      </c>
    </row>
    <row r="6987" spans="1:10" ht="15.75" hidden="1" customHeight="1" x14ac:dyDescent="0.25">
      <c r="A6987" s="2" t="s">
        <v>853</v>
      </c>
      <c r="B6987" s="2" t="s">
        <v>854</v>
      </c>
      <c r="C6987" s="2">
        <v>2030</v>
      </c>
      <c r="D6987" s="2" t="s">
        <v>241</v>
      </c>
      <c r="E6987" s="2" t="s">
        <v>627</v>
      </c>
      <c r="F6987" s="2" t="s">
        <v>859</v>
      </c>
      <c r="G6987" s="2">
        <v>106</v>
      </c>
      <c r="H6987" s="2">
        <v>2.6135832740700001E-5</v>
      </c>
      <c r="I6987" s="2">
        <v>2.9272132669584005E-5</v>
      </c>
      <c r="J6987" s="26" t="s">
        <v>700</v>
      </c>
    </row>
    <row r="6988" spans="1:10" ht="15.75" hidden="1" customHeight="1" x14ac:dyDescent="0.25">
      <c r="A6988" s="2" t="s">
        <v>853</v>
      </c>
      <c r="B6988" s="2" t="s">
        <v>854</v>
      </c>
      <c r="C6988" s="2">
        <v>2030</v>
      </c>
      <c r="D6988" s="2" t="s">
        <v>241</v>
      </c>
      <c r="E6988" s="2" t="s">
        <v>627</v>
      </c>
      <c r="F6988" s="2" t="s">
        <v>855</v>
      </c>
      <c r="G6988" s="2">
        <v>106</v>
      </c>
      <c r="H6988" s="2">
        <v>2.7113989926870003E-4</v>
      </c>
      <c r="I6988" s="2">
        <v>3.0367668718094405E-4</v>
      </c>
      <c r="J6988" s="26" t="s">
        <v>700</v>
      </c>
    </row>
    <row r="6989" spans="1:10" ht="15.75" hidden="1" customHeight="1" x14ac:dyDescent="0.25">
      <c r="A6989" s="2" t="s">
        <v>853</v>
      </c>
      <c r="B6989" s="2" t="s">
        <v>854</v>
      </c>
      <c r="C6989" s="2">
        <v>2030</v>
      </c>
      <c r="D6989" s="2" t="s">
        <v>241</v>
      </c>
      <c r="E6989" s="2" t="s">
        <v>627</v>
      </c>
      <c r="F6989" s="2" t="s">
        <v>857</v>
      </c>
      <c r="G6989" s="2">
        <v>106</v>
      </c>
      <c r="H6989" s="2">
        <v>1.081218360923E-4</v>
      </c>
      <c r="I6989" s="2">
        <v>1.21096456423376E-4</v>
      </c>
      <c r="J6989" s="26" t="s">
        <v>700</v>
      </c>
    </row>
    <row r="6990" spans="1:10" ht="15.75" hidden="1" customHeight="1" x14ac:dyDescent="0.25">
      <c r="A6990" s="2" t="s">
        <v>853</v>
      </c>
      <c r="B6990" s="2" t="s">
        <v>854</v>
      </c>
      <c r="C6990" s="2">
        <v>2030</v>
      </c>
      <c r="D6990" s="2" t="s">
        <v>241</v>
      </c>
      <c r="E6990" s="2" t="s">
        <v>627</v>
      </c>
      <c r="F6990" s="2" t="s">
        <v>858</v>
      </c>
      <c r="G6990" s="2">
        <v>106</v>
      </c>
      <c r="H6990" s="2">
        <v>7.3570897802710002E-4</v>
      </c>
      <c r="I6990" s="2">
        <v>8.2399405539035212E-4</v>
      </c>
      <c r="J6990" s="26" t="s">
        <v>700</v>
      </c>
    </row>
    <row r="6991" spans="1:10" ht="15.75" hidden="1" customHeight="1" x14ac:dyDescent="0.25">
      <c r="A6991" s="2" t="s">
        <v>853</v>
      </c>
      <c r="B6991" s="2" t="s">
        <v>854</v>
      </c>
      <c r="C6991" s="2">
        <v>2030</v>
      </c>
      <c r="D6991" s="2" t="s">
        <v>241</v>
      </c>
      <c r="E6991" s="2" t="s">
        <v>627</v>
      </c>
      <c r="F6991" s="2" t="s">
        <v>857</v>
      </c>
      <c r="G6991" s="2">
        <v>107</v>
      </c>
      <c r="H6991" s="2">
        <v>9.2068279627699996E-5</v>
      </c>
      <c r="I6991" s="2">
        <v>1.0311647318302401E-4</v>
      </c>
      <c r="J6991" s="26" t="s">
        <v>700</v>
      </c>
    </row>
    <row r="6992" spans="1:10" ht="15.75" hidden="1" customHeight="1" x14ac:dyDescent="0.25">
      <c r="A6992" s="2" t="s">
        <v>853</v>
      </c>
      <c r="B6992" s="2" t="s">
        <v>854</v>
      </c>
      <c r="C6992" s="2">
        <v>2030</v>
      </c>
      <c r="D6992" s="2" t="s">
        <v>241</v>
      </c>
      <c r="E6992" s="2" t="s">
        <v>627</v>
      </c>
      <c r="F6992" s="2" t="s">
        <v>859</v>
      </c>
      <c r="G6992" s="2">
        <v>107</v>
      </c>
      <c r="H6992" s="2">
        <v>2.86050199065E-5</v>
      </c>
      <c r="I6992" s="2">
        <v>3.2037622295280002E-5</v>
      </c>
      <c r="J6992" s="26" t="s">
        <v>700</v>
      </c>
    </row>
    <row r="6993" spans="1:10" ht="15.75" hidden="1" customHeight="1" x14ac:dyDescent="0.25">
      <c r="A6993" s="2" t="s">
        <v>853</v>
      </c>
      <c r="B6993" s="2" t="s">
        <v>854</v>
      </c>
      <c r="C6993" s="2">
        <v>2030</v>
      </c>
      <c r="D6993" s="2" t="s">
        <v>241</v>
      </c>
      <c r="E6993" s="2" t="s">
        <v>627</v>
      </c>
      <c r="F6993" s="2" t="s">
        <v>855</v>
      </c>
      <c r="G6993" s="2">
        <v>107</v>
      </c>
      <c r="H6993" s="2">
        <v>4.0634250035509998E-4</v>
      </c>
      <c r="I6993" s="2">
        <v>4.5510360039771201E-4</v>
      </c>
      <c r="J6993" s="26" t="s">
        <v>700</v>
      </c>
    </row>
    <row r="6994" spans="1:10" ht="15.75" hidden="1" customHeight="1" x14ac:dyDescent="0.25">
      <c r="A6994" s="2" t="s">
        <v>853</v>
      </c>
      <c r="B6994" s="2" t="s">
        <v>854</v>
      </c>
      <c r="C6994" s="2">
        <v>2030</v>
      </c>
      <c r="D6994" s="2" t="s">
        <v>241</v>
      </c>
      <c r="E6994" s="2" t="s">
        <v>627</v>
      </c>
      <c r="F6994" s="2" t="s">
        <v>856</v>
      </c>
      <c r="G6994" s="2">
        <v>108</v>
      </c>
      <c r="H6994" s="40">
        <v>9.8050077212999993E-6</v>
      </c>
      <c r="I6994" s="2">
        <v>1.0981608647855999E-5</v>
      </c>
      <c r="J6994" s="26" t="s">
        <v>700</v>
      </c>
    </row>
    <row r="6995" spans="1:10" ht="15.75" hidden="1" customHeight="1" x14ac:dyDescent="0.25">
      <c r="A6995" s="2" t="s">
        <v>853</v>
      </c>
      <c r="B6995" s="2" t="s">
        <v>854</v>
      </c>
      <c r="C6995" s="2">
        <v>2030</v>
      </c>
      <c r="D6995" s="2" t="s">
        <v>241</v>
      </c>
      <c r="E6995" s="2" t="s">
        <v>627</v>
      </c>
      <c r="F6995" s="2" t="s">
        <v>857</v>
      </c>
      <c r="G6995" s="2">
        <v>108</v>
      </c>
      <c r="H6995" s="2">
        <v>9.1762740339600002E-5</v>
      </c>
      <c r="I6995" s="2">
        <v>1.0277426918035202E-4</v>
      </c>
      <c r="J6995" s="26" t="s">
        <v>700</v>
      </c>
    </row>
    <row r="6996" spans="1:10" ht="15.75" hidden="1" customHeight="1" x14ac:dyDescent="0.25">
      <c r="A6996" s="2" t="s">
        <v>853</v>
      </c>
      <c r="B6996" s="2" t="s">
        <v>854</v>
      </c>
      <c r="C6996" s="2">
        <v>2030</v>
      </c>
      <c r="D6996" s="2" t="s">
        <v>241</v>
      </c>
      <c r="E6996" s="2" t="s">
        <v>627</v>
      </c>
      <c r="F6996" s="2" t="s">
        <v>857</v>
      </c>
      <c r="G6996" s="2">
        <v>109</v>
      </c>
      <c r="H6996" s="2">
        <v>9.1672161943299996E-5</v>
      </c>
      <c r="I6996" s="2">
        <v>1.02672821376496E-4</v>
      </c>
      <c r="J6996" s="26" t="s">
        <v>700</v>
      </c>
    </row>
    <row r="6997" spans="1:10" ht="15.75" hidden="1" customHeight="1" x14ac:dyDescent="0.25">
      <c r="A6997" s="2" t="s">
        <v>853</v>
      </c>
      <c r="B6997" s="2" t="s">
        <v>854</v>
      </c>
      <c r="C6997" s="2">
        <v>2030</v>
      </c>
      <c r="D6997" s="2" t="s">
        <v>241</v>
      </c>
      <c r="E6997" s="2" t="s">
        <v>627</v>
      </c>
      <c r="F6997" s="2" t="s">
        <v>858</v>
      </c>
      <c r="G6997" s="2">
        <v>109</v>
      </c>
      <c r="H6997" s="2">
        <v>7.1655015926810005E-4</v>
      </c>
      <c r="I6997" s="2">
        <v>8.025361783802721E-4</v>
      </c>
      <c r="J6997" s="26" t="s">
        <v>700</v>
      </c>
    </row>
    <row r="6998" spans="1:10" ht="15.75" hidden="1" customHeight="1" x14ac:dyDescent="0.25">
      <c r="A6998" s="2" t="s">
        <v>853</v>
      </c>
      <c r="B6998" s="2" t="s">
        <v>854</v>
      </c>
      <c r="C6998" s="2">
        <v>2030</v>
      </c>
      <c r="D6998" s="2" t="s">
        <v>241</v>
      </c>
      <c r="E6998" s="2" t="s">
        <v>627</v>
      </c>
      <c r="F6998" s="2" t="s">
        <v>855</v>
      </c>
      <c r="G6998" s="2">
        <v>109</v>
      </c>
      <c r="H6998" s="2">
        <v>3.313573542982E-4</v>
      </c>
      <c r="I6998" s="2">
        <v>3.7112023681398402E-4</v>
      </c>
      <c r="J6998" s="26" t="s">
        <v>700</v>
      </c>
    </row>
    <row r="6999" spans="1:10" ht="15.75" hidden="1" customHeight="1" x14ac:dyDescent="0.25">
      <c r="A6999" s="2" t="s">
        <v>853</v>
      </c>
      <c r="B6999" s="2" t="s">
        <v>854</v>
      </c>
      <c r="C6999" s="2">
        <v>2030</v>
      </c>
      <c r="D6999" s="2" t="s">
        <v>241</v>
      </c>
      <c r="E6999" s="2" t="s">
        <v>627</v>
      </c>
      <c r="F6999" s="2" t="s">
        <v>855</v>
      </c>
      <c r="G6999" s="2">
        <v>110</v>
      </c>
      <c r="H6999" s="2">
        <v>3.9908639155329998E-4</v>
      </c>
      <c r="I6999" s="2">
        <v>4.4697675853969603E-4</v>
      </c>
      <c r="J6999" s="26" t="s">
        <v>700</v>
      </c>
    </row>
    <row r="7000" spans="1:10" ht="15.75" hidden="1" customHeight="1" x14ac:dyDescent="0.25">
      <c r="A7000" s="2" t="s">
        <v>853</v>
      </c>
      <c r="B7000" s="2" t="s">
        <v>854</v>
      </c>
      <c r="C7000" s="2">
        <v>2030</v>
      </c>
      <c r="D7000" s="2" t="s">
        <v>241</v>
      </c>
      <c r="E7000" s="2" t="s">
        <v>627</v>
      </c>
      <c r="F7000" s="2" t="s">
        <v>859</v>
      </c>
      <c r="G7000" s="2">
        <v>110</v>
      </c>
      <c r="H7000" s="2">
        <v>2.5227978767400001E-5</v>
      </c>
      <c r="I7000" s="2">
        <v>2.8255336219488004E-5</v>
      </c>
      <c r="J7000" s="26" t="s">
        <v>700</v>
      </c>
    </row>
    <row r="7001" spans="1:10" ht="15.75" hidden="1" customHeight="1" x14ac:dyDescent="0.25">
      <c r="A7001" s="2" t="s">
        <v>853</v>
      </c>
      <c r="B7001" s="2" t="s">
        <v>854</v>
      </c>
      <c r="C7001" s="2">
        <v>2030</v>
      </c>
      <c r="D7001" s="2" t="s">
        <v>241</v>
      </c>
      <c r="E7001" s="2" t="s">
        <v>627</v>
      </c>
      <c r="F7001" s="2" t="s">
        <v>858</v>
      </c>
      <c r="G7001" s="2">
        <v>111</v>
      </c>
      <c r="H7001" s="2">
        <v>8.0241984687749995E-4</v>
      </c>
      <c r="I7001" s="2">
        <v>8.9871022850280006E-4</v>
      </c>
      <c r="J7001" s="26" t="s">
        <v>700</v>
      </c>
    </row>
    <row r="7002" spans="1:10" ht="15.75" hidden="1" customHeight="1" x14ac:dyDescent="0.25">
      <c r="A7002" s="2" t="s">
        <v>853</v>
      </c>
      <c r="B7002" s="2" t="s">
        <v>854</v>
      </c>
      <c r="C7002" s="2">
        <v>2030</v>
      </c>
      <c r="D7002" s="2" t="s">
        <v>241</v>
      </c>
      <c r="E7002" s="2" t="s">
        <v>627</v>
      </c>
      <c r="F7002" s="2" t="s">
        <v>855</v>
      </c>
      <c r="G7002" s="2">
        <v>111</v>
      </c>
      <c r="H7002" s="2">
        <v>4.0969991823660001E-4</v>
      </c>
      <c r="I7002" s="2">
        <v>4.5886390842499202E-4</v>
      </c>
      <c r="J7002" s="26" t="s">
        <v>700</v>
      </c>
    </row>
    <row r="7003" spans="1:10" ht="15.75" hidden="1" customHeight="1" x14ac:dyDescent="0.25">
      <c r="A7003" s="2" t="s">
        <v>853</v>
      </c>
      <c r="B7003" s="2" t="s">
        <v>854</v>
      </c>
      <c r="C7003" s="2">
        <v>2030</v>
      </c>
      <c r="D7003" s="2" t="s">
        <v>241</v>
      </c>
      <c r="E7003" s="2" t="s">
        <v>627</v>
      </c>
      <c r="F7003" s="2" t="s">
        <v>859</v>
      </c>
      <c r="G7003" s="2">
        <v>111</v>
      </c>
      <c r="H7003" s="2">
        <v>7.7967182733099994E-5</v>
      </c>
      <c r="I7003" s="2">
        <v>8.7323244661072005E-5</v>
      </c>
      <c r="J7003" s="26" t="s">
        <v>700</v>
      </c>
    </row>
    <row r="7004" spans="1:10" ht="15.75" hidden="1" customHeight="1" x14ac:dyDescent="0.25">
      <c r="A7004" s="2" t="s">
        <v>853</v>
      </c>
      <c r="B7004" s="2" t="s">
        <v>854</v>
      </c>
      <c r="C7004" s="2">
        <v>2030</v>
      </c>
      <c r="D7004" s="2" t="s">
        <v>241</v>
      </c>
      <c r="E7004" s="2" t="s">
        <v>627</v>
      </c>
      <c r="F7004" s="2" t="s">
        <v>858</v>
      </c>
      <c r="G7004" s="2">
        <v>112</v>
      </c>
      <c r="H7004" s="2">
        <v>1.4866223791613999E-3</v>
      </c>
      <c r="I7004" s="2">
        <v>1.665017064660768E-3</v>
      </c>
      <c r="J7004" s="26" t="s">
        <v>700</v>
      </c>
    </row>
    <row r="7005" spans="1:10" ht="15.75" hidden="1" customHeight="1" x14ac:dyDescent="0.25">
      <c r="A7005" s="2" t="s">
        <v>853</v>
      </c>
      <c r="B7005" s="2" t="s">
        <v>854</v>
      </c>
      <c r="C7005" s="2">
        <v>2030</v>
      </c>
      <c r="D7005" s="2" t="s">
        <v>241</v>
      </c>
      <c r="E7005" s="2" t="s">
        <v>627</v>
      </c>
      <c r="F7005" s="2" t="s">
        <v>859</v>
      </c>
      <c r="G7005" s="2">
        <v>113</v>
      </c>
      <c r="H7005" s="2">
        <v>2.4516757548599999E-5</v>
      </c>
      <c r="I7005" s="2">
        <v>2.7458768454432002E-5</v>
      </c>
      <c r="J7005" s="26" t="s">
        <v>700</v>
      </c>
    </row>
    <row r="7006" spans="1:10" ht="15.75" hidden="1" customHeight="1" x14ac:dyDescent="0.25">
      <c r="A7006" s="2" t="s">
        <v>853</v>
      </c>
      <c r="B7006" s="2" t="s">
        <v>854</v>
      </c>
      <c r="C7006" s="2">
        <v>2030</v>
      </c>
      <c r="D7006" s="2" t="s">
        <v>241</v>
      </c>
      <c r="E7006" s="2" t="s">
        <v>627</v>
      </c>
      <c r="F7006" s="2" t="s">
        <v>858</v>
      </c>
      <c r="G7006" s="2">
        <v>113</v>
      </c>
      <c r="H7006" s="2">
        <v>1.4734585420229001E-3</v>
      </c>
      <c r="I7006" s="2">
        <v>1.6502735670656482E-3</v>
      </c>
      <c r="J7006" s="26" t="s">
        <v>700</v>
      </c>
    </row>
    <row r="7007" spans="1:10" ht="15.75" hidden="1" customHeight="1" x14ac:dyDescent="0.25">
      <c r="A7007" s="2" t="s">
        <v>853</v>
      </c>
      <c r="B7007" s="2" t="s">
        <v>854</v>
      </c>
      <c r="C7007" s="2">
        <v>2030</v>
      </c>
      <c r="D7007" s="2" t="s">
        <v>241</v>
      </c>
      <c r="E7007" s="2" t="s">
        <v>627</v>
      </c>
      <c r="F7007" s="2" t="s">
        <v>855</v>
      </c>
      <c r="G7007" s="2">
        <v>113</v>
      </c>
      <c r="H7007" s="2">
        <v>2.5346485199410001E-4</v>
      </c>
      <c r="I7007" s="2">
        <v>2.8388063423339201E-4</v>
      </c>
      <c r="J7007" s="26" t="s">
        <v>700</v>
      </c>
    </row>
    <row r="7008" spans="1:10" ht="15.75" hidden="1" customHeight="1" x14ac:dyDescent="0.25">
      <c r="A7008" s="2" t="s">
        <v>853</v>
      </c>
      <c r="B7008" s="2" t="s">
        <v>854</v>
      </c>
      <c r="C7008" s="2">
        <v>2030</v>
      </c>
      <c r="D7008" s="2" t="s">
        <v>241</v>
      </c>
      <c r="E7008" s="2" t="s">
        <v>627</v>
      </c>
      <c r="F7008" s="2" t="s">
        <v>858</v>
      </c>
      <c r="G7008" s="2">
        <v>114</v>
      </c>
      <c r="H7008" s="2">
        <v>6.8128568818790001E-4</v>
      </c>
      <c r="I7008" s="2">
        <v>7.6303997077044805E-4</v>
      </c>
      <c r="J7008" s="26" t="s">
        <v>700</v>
      </c>
    </row>
    <row r="7009" spans="1:10" ht="15.75" hidden="1" customHeight="1" x14ac:dyDescent="0.25">
      <c r="A7009" s="2" t="s">
        <v>853</v>
      </c>
      <c r="B7009" s="2" t="s">
        <v>854</v>
      </c>
      <c r="C7009" s="2">
        <v>2030</v>
      </c>
      <c r="D7009" s="2" t="s">
        <v>241</v>
      </c>
      <c r="E7009" s="2" t="s">
        <v>627</v>
      </c>
      <c r="F7009" s="2" t="s">
        <v>857</v>
      </c>
      <c r="G7009" s="2">
        <v>114</v>
      </c>
      <c r="H7009" s="2">
        <v>8.6659107182600006E-5</v>
      </c>
      <c r="I7009" s="2">
        <v>9.705820004451202E-5</v>
      </c>
      <c r="J7009" s="26" t="s">
        <v>700</v>
      </c>
    </row>
    <row r="7010" spans="1:10" ht="15.75" hidden="1" customHeight="1" x14ac:dyDescent="0.25">
      <c r="A7010" s="2" t="s">
        <v>853</v>
      </c>
      <c r="B7010" s="2" t="s">
        <v>854</v>
      </c>
      <c r="C7010" s="2">
        <v>2030</v>
      </c>
      <c r="D7010" s="2" t="s">
        <v>241</v>
      </c>
      <c r="E7010" s="2" t="s">
        <v>627</v>
      </c>
      <c r="F7010" s="2" t="s">
        <v>855</v>
      </c>
      <c r="G7010" s="2">
        <v>115</v>
      </c>
      <c r="H7010" s="2">
        <v>2.62738292804E-4</v>
      </c>
      <c r="I7010" s="2">
        <v>2.9426688794048005E-4</v>
      </c>
      <c r="J7010" s="26" t="s">
        <v>700</v>
      </c>
    </row>
    <row r="7011" spans="1:10" ht="15.75" hidden="1" customHeight="1" x14ac:dyDescent="0.25">
      <c r="A7011" s="2" t="s">
        <v>853</v>
      </c>
      <c r="B7011" s="2" t="s">
        <v>854</v>
      </c>
      <c r="C7011" s="2">
        <v>2030</v>
      </c>
      <c r="D7011" s="2" t="s">
        <v>241</v>
      </c>
      <c r="E7011" s="2" t="s">
        <v>627</v>
      </c>
      <c r="F7011" s="2" t="s">
        <v>859</v>
      </c>
      <c r="G7011" s="2">
        <v>115</v>
      </c>
      <c r="H7011" s="2">
        <v>2.4097298592099999E-5</v>
      </c>
      <c r="I7011" s="2">
        <v>2.6988974423152003E-5</v>
      </c>
      <c r="J7011" s="26" t="s">
        <v>700</v>
      </c>
    </row>
    <row r="7012" spans="1:10" ht="15.75" hidden="1" customHeight="1" x14ac:dyDescent="0.25">
      <c r="A7012" s="2" t="s">
        <v>853</v>
      </c>
      <c r="B7012" s="2" t="s">
        <v>854</v>
      </c>
      <c r="C7012" s="2">
        <v>2030</v>
      </c>
      <c r="D7012" s="2" t="s">
        <v>241</v>
      </c>
      <c r="E7012" s="2" t="s">
        <v>627</v>
      </c>
      <c r="F7012" s="2" t="s">
        <v>858</v>
      </c>
      <c r="G7012" s="2">
        <v>115</v>
      </c>
      <c r="H7012" s="2">
        <v>1.543453137856E-3</v>
      </c>
      <c r="I7012" s="2">
        <v>1.7286675143987202E-3</v>
      </c>
      <c r="J7012" s="26" t="s">
        <v>700</v>
      </c>
    </row>
    <row r="7013" spans="1:10" ht="15.75" hidden="1" customHeight="1" x14ac:dyDescent="0.25">
      <c r="A7013" s="2" t="s">
        <v>853</v>
      </c>
      <c r="B7013" s="2" t="s">
        <v>854</v>
      </c>
      <c r="C7013" s="2">
        <v>2030</v>
      </c>
      <c r="D7013" s="2" t="s">
        <v>241</v>
      </c>
      <c r="E7013" s="2" t="s">
        <v>627</v>
      </c>
      <c r="F7013" s="2" t="s">
        <v>857</v>
      </c>
      <c r="G7013" s="2">
        <v>115</v>
      </c>
      <c r="H7013" s="2">
        <v>1.8858305702450001E-4</v>
      </c>
      <c r="I7013" s="2">
        <v>2.1121302386744003E-4</v>
      </c>
      <c r="J7013" s="26" t="s">
        <v>700</v>
      </c>
    </row>
    <row r="7014" spans="1:10" ht="15.75" hidden="1" customHeight="1" x14ac:dyDescent="0.25">
      <c r="A7014" s="2" t="s">
        <v>853</v>
      </c>
      <c r="B7014" s="2" t="s">
        <v>854</v>
      </c>
      <c r="C7014" s="2">
        <v>2030</v>
      </c>
      <c r="D7014" s="2" t="s">
        <v>241</v>
      </c>
      <c r="E7014" s="2" t="s">
        <v>627</v>
      </c>
      <c r="F7014" s="2" t="s">
        <v>858</v>
      </c>
      <c r="G7014" s="2">
        <v>116</v>
      </c>
      <c r="H7014" s="2">
        <v>7.7030278043820001E-4</v>
      </c>
      <c r="I7014" s="2">
        <v>8.6273911409078408E-4</v>
      </c>
      <c r="J7014" s="26" t="s">
        <v>700</v>
      </c>
    </row>
    <row r="7015" spans="1:10" ht="15.75" hidden="1" customHeight="1" x14ac:dyDescent="0.25">
      <c r="A7015" s="2" t="s">
        <v>853</v>
      </c>
      <c r="B7015" s="2" t="s">
        <v>854</v>
      </c>
      <c r="C7015" s="2">
        <v>2030</v>
      </c>
      <c r="D7015" s="2" t="s">
        <v>241</v>
      </c>
      <c r="E7015" s="2" t="s">
        <v>627</v>
      </c>
      <c r="F7015" s="2" t="s">
        <v>855</v>
      </c>
      <c r="G7015" s="2">
        <v>116</v>
      </c>
      <c r="H7015" s="2">
        <v>2.435564238112E-4</v>
      </c>
      <c r="I7015" s="2">
        <v>2.72783194668544E-4</v>
      </c>
      <c r="J7015" s="26" t="s">
        <v>700</v>
      </c>
    </row>
    <row r="7016" spans="1:10" ht="15.75" hidden="1" customHeight="1" x14ac:dyDescent="0.25">
      <c r="A7016" s="2" t="s">
        <v>853</v>
      </c>
      <c r="B7016" s="2" t="s">
        <v>854</v>
      </c>
      <c r="C7016" s="2">
        <v>2030</v>
      </c>
      <c r="D7016" s="2" t="s">
        <v>241</v>
      </c>
      <c r="E7016" s="2" t="s">
        <v>627</v>
      </c>
      <c r="F7016" s="2" t="s">
        <v>858</v>
      </c>
      <c r="G7016" s="2">
        <v>117</v>
      </c>
      <c r="H7016" s="2">
        <v>6.6739134490490003E-4</v>
      </c>
      <c r="I7016" s="2">
        <v>7.4747830629348806E-4</v>
      </c>
      <c r="J7016" s="26" t="s">
        <v>700</v>
      </c>
    </row>
    <row r="7017" spans="1:10" ht="15.75" hidden="1" customHeight="1" x14ac:dyDescent="0.25">
      <c r="A7017" s="2" t="s">
        <v>853</v>
      </c>
      <c r="B7017" s="2" t="s">
        <v>854</v>
      </c>
      <c r="C7017" s="2">
        <v>2030</v>
      </c>
      <c r="D7017" s="2" t="s">
        <v>241</v>
      </c>
      <c r="E7017" s="2" t="s">
        <v>627</v>
      </c>
      <c r="F7017" s="2" t="s">
        <v>857</v>
      </c>
      <c r="G7017" s="2">
        <v>118</v>
      </c>
      <c r="H7017" s="2">
        <v>8.4115497884299994E-5</v>
      </c>
      <c r="I7017" s="2">
        <v>9.420935763041601E-5</v>
      </c>
      <c r="J7017" s="26" t="s">
        <v>700</v>
      </c>
    </row>
    <row r="7018" spans="1:10" ht="15.75" hidden="1" customHeight="1" x14ac:dyDescent="0.25">
      <c r="A7018" s="2" t="s">
        <v>853</v>
      </c>
      <c r="B7018" s="2" t="s">
        <v>854</v>
      </c>
      <c r="C7018" s="2">
        <v>2030</v>
      </c>
      <c r="D7018" s="2" t="s">
        <v>241</v>
      </c>
      <c r="E7018" s="2" t="s">
        <v>627</v>
      </c>
      <c r="F7018" s="2" t="s">
        <v>857</v>
      </c>
      <c r="G7018" s="2">
        <v>119</v>
      </c>
      <c r="H7018" s="2">
        <v>8.3576473116399994E-5</v>
      </c>
      <c r="I7018" s="2">
        <v>9.3605649890367998E-5</v>
      </c>
      <c r="J7018" s="26" t="s">
        <v>700</v>
      </c>
    </row>
    <row r="7019" spans="1:10" ht="15.75" hidden="1" customHeight="1" x14ac:dyDescent="0.25">
      <c r="A7019" s="2" t="s">
        <v>853</v>
      </c>
      <c r="B7019" s="2" t="s">
        <v>854</v>
      </c>
      <c r="C7019" s="2">
        <v>2030</v>
      </c>
      <c r="D7019" s="2" t="s">
        <v>241</v>
      </c>
      <c r="E7019" s="2" t="s">
        <v>627</v>
      </c>
      <c r="F7019" s="2" t="s">
        <v>858</v>
      </c>
      <c r="G7019" s="2">
        <v>119</v>
      </c>
      <c r="H7019" s="2">
        <v>6.5574637847019997E-4</v>
      </c>
      <c r="I7019" s="2">
        <v>7.34435943886624E-4</v>
      </c>
      <c r="J7019" s="26" t="s">
        <v>700</v>
      </c>
    </row>
    <row r="7020" spans="1:10" ht="15.75" hidden="1" customHeight="1" x14ac:dyDescent="0.25">
      <c r="A7020" s="2" t="s">
        <v>853</v>
      </c>
      <c r="B7020" s="2" t="s">
        <v>854</v>
      </c>
      <c r="C7020" s="2">
        <v>2030</v>
      </c>
      <c r="D7020" s="2" t="s">
        <v>241</v>
      </c>
      <c r="E7020" s="2" t="s">
        <v>627</v>
      </c>
      <c r="F7020" s="2" t="s">
        <v>855</v>
      </c>
      <c r="G7020" s="2">
        <v>121</v>
      </c>
      <c r="H7020" s="2">
        <v>3.7921580951659999E-4</v>
      </c>
      <c r="I7020" s="2">
        <v>4.2472170665859202E-4</v>
      </c>
      <c r="J7020" s="26" t="s">
        <v>700</v>
      </c>
    </row>
    <row r="7021" spans="1:10" ht="15.75" hidden="1" customHeight="1" x14ac:dyDescent="0.25">
      <c r="A7021" s="2" t="s">
        <v>853</v>
      </c>
      <c r="B7021" s="2" t="s">
        <v>854</v>
      </c>
      <c r="C7021" s="2">
        <v>2030</v>
      </c>
      <c r="D7021" s="2" t="s">
        <v>241</v>
      </c>
      <c r="E7021" s="2" t="s">
        <v>627</v>
      </c>
      <c r="F7021" s="2" t="s">
        <v>859</v>
      </c>
      <c r="G7021" s="2">
        <v>121</v>
      </c>
      <c r="H7021" s="2">
        <v>2.30481400649E-5</v>
      </c>
      <c r="I7021" s="2">
        <v>2.5813916872688E-5</v>
      </c>
      <c r="J7021" s="26" t="s">
        <v>700</v>
      </c>
    </row>
    <row r="7022" spans="1:10" ht="15.75" hidden="1" customHeight="1" x14ac:dyDescent="0.25">
      <c r="A7022" s="2" t="s">
        <v>853</v>
      </c>
      <c r="B7022" s="2" t="s">
        <v>854</v>
      </c>
      <c r="C7022" s="2">
        <v>2030</v>
      </c>
      <c r="D7022" s="2" t="s">
        <v>241</v>
      </c>
      <c r="E7022" s="2" t="s">
        <v>627</v>
      </c>
      <c r="F7022" s="2" t="s">
        <v>855</v>
      </c>
      <c r="G7022" s="2">
        <v>123</v>
      </c>
      <c r="H7022" s="2">
        <v>2.4597221636210001E-4</v>
      </c>
      <c r="I7022" s="2">
        <v>2.7548888232555203E-4</v>
      </c>
      <c r="J7022" s="26" t="s">
        <v>700</v>
      </c>
    </row>
    <row r="7023" spans="1:10" ht="15.75" hidden="1" customHeight="1" x14ac:dyDescent="0.25">
      <c r="A7023" s="2" t="s">
        <v>853</v>
      </c>
      <c r="B7023" s="2" t="s">
        <v>854</v>
      </c>
      <c r="C7023" s="2">
        <v>2030</v>
      </c>
      <c r="D7023" s="2" t="s">
        <v>241</v>
      </c>
      <c r="E7023" s="2" t="s">
        <v>627</v>
      </c>
      <c r="F7023" s="2" t="s">
        <v>858</v>
      </c>
      <c r="G7023" s="2">
        <v>123</v>
      </c>
      <c r="H7023" s="2">
        <v>6.3542730640620004E-4</v>
      </c>
      <c r="I7023" s="2">
        <v>7.1167858317494408E-4</v>
      </c>
      <c r="J7023" s="26" t="s">
        <v>700</v>
      </c>
    </row>
    <row r="7024" spans="1:10" ht="15.75" hidden="1" customHeight="1" x14ac:dyDescent="0.25">
      <c r="A7024" s="2" t="s">
        <v>853</v>
      </c>
      <c r="B7024" s="2" t="s">
        <v>854</v>
      </c>
      <c r="C7024" s="2">
        <v>2030</v>
      </c>
      <c r="D7024" s="2" t="s">
        <v>241</v>
      </c>
      <c r="E7024" s="2" t="s">
        <v>627</v>
      </c>
      <c r="F7024" s="2" t="s">
        <v>855</v>
      </c>
      <c r="G7024" s="2">
        <v>124</v>
      </c>
      <c r="H7024" s="2">
        <v>2.5385947083119998E-4</v>
      </c>
      <c r="I7024" s="2">
        <v>2.8432260733094399E-4</v>
      </c>
      <c r="J7024" s="26" t="s">
        <v>700</v>
      </c>
    </row>
    <row r="7025" spans="1:10" ht="15.75" hidden="1" customHeight="1" x14ac:dyDescent="0.25">
      <c r="A7025" s="2" t="s">
        <v>853</v>
      </c>
      <c r="B7025" s="2" t="s">
        <v>854</v>
      </c>
      <c r="C7025" s="2">
        <v>2030</v>
      </c>
      <c r="D7025" s="2" t="s">
        <v>241</v>
      </c>
      <c r="E7025" s="2" t="s">
        <v>627</v>
      </c>
      <c r="F7025" s="2" t="s">
        <v>857</v>
      </c>
      <c r="G7025" s="2">
        <v>125</v>
      </c>
      <c r="H7025" s="2">
        <v>7.9028141044500003E-5</v>
      </c>
      <c r="I7025" s="2">
        <v>8.8511517969840013E-5</v>
      </c>
      <c r="J7025" s="26" t="s">
        <v>700</v>
      </c>
    </row>
    <row r="7026" spans="1:10" ht="15.75" hidden="1" customHeight="1" x14ac:dyDescent="0.25">
      <c r="A7026" s="2" t="s">
        <v>853</v>
      </c>
      <c r="B7026" s="2" t="s">
        <v>854</v>
      </c>
      <c r="C7026" s="2">
        <v>2030</v>
      </c>
      <c r="D7026" s="2" t="s">
        <v>241</v>
      </c>
      <c r="E7026" s="2" t="s">
        <v>627</v>
      </c>
      <c r="F7026" s="2" t="s">
        <v>857</v>
      </c>
      <c r="G7026" s="2">
        <v>126</v>
      </c>
      <c r="H7026" s="2">
        <v>8.00083071226E-5</v>
      </c>
      <c r="I7026" s="2">
        <v>8.9609303977312006E-5</v>
      </c>
      <c r="J7026" s="26" t="s">
        <v>700</v>
      </c>
    </row>
    <row r="7027" spans="1:10" ht="15.75" hidden="1" customHeight="1" x14ac:dyDescent="0.25">
      <c r="A7027" s="2" t="s">
        <v>853</v>
      </c>
      <c r="B7027" s="2" t="s">
        <v>854</v>
      </c>
      <c r="C7027" s="2">
        <v>2030</v>
      </c>
      <c r="D7027" s="2" t="s">
        <v>241</v>
      </c>
      <c r="E7027" s="2" t="s">
        <v>627</v>
      </c>
      <c r="F7027" s="2" t="s">
        <v>858</v>
      </c>
      <c r="G7027" s="2">
        <v>127</v>
      </c>
      <c r="H7027" s="2">
        <v>1.9295033998787E-3</v>
      </c>
      <c r="I7027" s="2">
        <v>2.1610438078641441E-3</v>
      </c>
      <c r="J7027" s="26" t="s">
        <v>700</v>
      </c>
    </row>
    <row r="7028" spans="1:10" ht="15.75" hidden="1" customHeight="1" x14ac:dyDescent="0.25">
      <c r="A7028" s="2" t="s">
        <v>853</v>
      </c>
      <c r="B7028" s="2" t="s">
        <v>854</v>
      </c>
      <c r="C7028" s="2">
        <v>2030</v>
      </c>
      <c r="D7028" s="2" t="s">
        <v>241</v>
      </c>
      <c r="E7028" s="2" t="s">
        <v>627</v>
      </c>
      <c r="F7028" s="2" t="s">
        <v>857</v>
      </c>
      <c r="G7028" s="2">
        <v>127</v>
      </c>
      <c r="H7028" s="2">
        <v>1.710165452096E-4</v>
      </c>
      <c r="I7028" s="2">
        <v>1.9153853063475203E-4</v>
      </c>
      <c r="J7028" s="26" t="s">
        <v>700</v>
      </c>
    </row>
    <row r="7029" spans="1:10" ht="15.75" hidden="1" customHeight="1" x14ac:dyDescent="0.25">
      <c r="A7029" s="2" t="s">
        <v>853</v>
      </c>
      <c r="B7029" s="2" t="s">
        <v>854</v>
      </c>
      <c r="C7029" s="2">
        <v>2030</v>
      </c>
      <c r="D7029" s="2" t="s">
        <v>241</v>
      </c>
      <c r="E7029" s="2" t="s">
        <v>627</v>
      </c>
      <c r="F7029" s="2" t="s">
        <v>857</v>
      </c>
      <c r="G7029" s="2">
        <v>128</v>
      </c>
      <c r="H7029" s="2">
        <v>8.9902787294699995E-5</v>
      </c>
      <c r="I7029" s="2">
        <v>1.00691121770064E-4</v>
      </c>
      <c r="J7029" s="26" t="s">
        <v>700</v>
      </c>
    </row>
    <row r="7030" spans="1:10" ht="15.75" hidden="1" customHeight="1" x14ac:dyDescent="0.25">
      <c r="A7030" s="2" t="s">
        <v>853</v>
      </c>
      <c r="B7030" s="2" t="s">
        <v>854</v>
      </c>
      <c r="C7030" s="2">
        <v>2030</v>
      </c>
      <c r="D7030" s="2" t="s">
        <v>241</v>
      </c>
      <c r="E7030" s="2" t="s">
        <v>627</v>
      </c>
      <c r="F7030" s="2" t="s">
        <v>855</v>
      </c>
      <c r="G7030" s="2">
        <v>128</v>
      </c>
      <c r="H7030" s="2">
        <v>5.0513917813079998E-4</v>
      </c>
      <c r="I7030" s="2">
        <v>5.6575587950649599E-4</v>
      </c>
      <c r="J7030" s="26" t="s">
        <v>700</v>
      </c>
    </row>
    <row r="7031" spans="1:10" ht="15.75" hidden="1" customHeight="1" x14ac:dyDescent="0.25">
      <c r="A7031" s="2" t="s">
        <v>853</v>
      </c>
      <c r="B7031" s="2" t="s">
        <v>854</v>
      </c>
      <c r="C7031" s="2">
        <v>2030</v>
      </c>
      <c r="D7031" s="2" t="s">
        <v>241</v>
      </c>
      <c r="E7031" s="2" t="s">
        <v>627</v>
      </c>
      <c r="F7031" s="2" t="s">
        <v>858</v>
      </c>
      <c r="G7031" s="2">
        <v>128</v>
      </c>
      <c r="H7031" s="2">
        <v>1.3796265702694999E-3</v>
      </c>
      <c r="I7031" s="2">
        <v>1.5451817587018401E-3</v>
      </c>
      <c r="J7031" s="26" t="s">
        <v>700</v>
      </c>
    </row>
    <row r="7032" spans="1:10" ht="15.75" hidden="1" customHeight="1" x14ac:dyDescent="0.25">
      <c r="A7032" s="2" t="s">
        <v>853</v>
      </c>
      <c r="B7032" s="2" t="s">
        <v>854</v>
      </c>
      <c r="C7032" s="2">
        <v>2030</v>
      </c>
      <c r="D7032" s="2" t="s">
        <v>241</v>
      </c>
      <c r="E7032" s="2" t="s">
        <v>627</v>
      </c>
      <c r="F7032" s="2" t="s">
        <v>859</v>
      </c>
      <c r="G7032" s="2">
        <v>128</v>
      </c>
      <c r="H7032" s="2">
        <v>2.38306183746E-5</v>
      </c>
      <c r="I7032" s="2">
        <v>2.6690292579552003E-5</v>
      </c>
      <c r="J7032" s="26" t="s">
        <v>700</v>
      </c>
    </row>
    <row r="7033" spans="1:10" ht="15.75" hidden="1" customHeight="1" x14ac:dyDescent="0.25">
      <c r="A7033" s="2" t="s">
        <v>853</v>
      </c>
      <c r="B7033" s="2" t="s">
        <v>854</v>
      </c>
      <c r="C7033" s="2">
        <v>2030</v>
      </c>
      <c r="D7033" s="2" t="s">
        <v>241</v>
      </c>
      <c r="E7033" s="2" t="s">
        <v>627</v>
      </c>
      <c r="F7033" s="2" t="s">
        <v>859</v>
      </c>
      <c r="G7033" s="2">
        <v>129</v>
      </c>
      <c r="H7033" s="2">
        <v>2.1400835976199999E-5</v>
      </c>
      <c r="I7033" s="2">
        <v>2.3968936293344002E-5</v>
      </c>
      <c r="J7033" s="26" t="s">
        <v>700</v>
      </c>
    </row>
    <row r="7034" spans="1:10" ht="15.75" hidden="1" customHeight="1" x14ac:dyDescent="0.25">
      <c r="A7034" s="2" t="s">
        <v>853</v>
      </c>
      <c r="B7034" s="2" t="s">
        <v>854</v>
      </c>
      <c r="C7034" s="2">
        <v>2030</v>
      </c>
      <c r="D7034" s="2" t="s">
        <v>241</v>
      </c>
      <c r="E7034" s="2" t="s">
        <v>627</v>
      </c>
      <c r="F7034" s="2" t="s">
        <v>857</v>
      </c>
      <c r="G7034" s="2">
        <v>130</v>
      </c>
      <c r="H7034" s="2">
        <v>7.6457559771399999E-5</v>
      </c>
      <c r="I7034" s="2">
        <v>8.5632466943968012E-5</v>
      </c>
      <c r="J7034" s="26" t="s">
        <v>700</v>
      </c>
    </row>
    <row r="7035" spans="1:10" ht="15.75" hidden="1" customHeight="1" x14ac:dyDescent="0.25">
      <c r="A7035" s="2" t="s">
        <v>853</v>
      </c>
      <c r="B7035" s="2" t="s">
        <v>854</v>
      </c>
      <c r="C7035" s="2">
        <v>2030</v>
      </c>
      <c r="D7035" s="2" t="s">
        <v>241</v>
      </c>
      <c r="E7035" s="2" t="s">
        <v>627</v>
      </c>
      <c r="F7035" s="2" t="s">
        <v>859</v>
      </c>
      <c r="G7035" s="2">
        <v>131</v>
      </c>
      <c r="H7035" s="2">
        <v>2.1219175323499999E-5</v>
      </c>
      <c r="I7035" s="2">
        <v>2.3765476362320002E-5</v>
      </c>
      <c r="J7035" s="26" t="s">
        <v>700</v>
      </c>
    </row>
    <row r="7036" spans="1:10" ht="15.75" hidden="1" customHeight="1" x14ac:dyDescent="0.25">
      <c r="A7036" s="2" t="s">
        <v>853</v>
      </c>
      <c r="B7036" s="2" t="s">
        <v>854</v>
      </c>
      <c r="C7036" s="2">
        <v>2030</v>
      </c>
      <c r="D7036" s="2" t="s">
        <v>241</v>
      </c>
      <c r="E7036" s="2" t="s">
        <v>627</v>
      </c>
      <c r="F7036" s="2" t="s">
        <v>857</v>
      </c>
      <c r="G7036" s="2">
        <v>131</v>
      </c>
      <c r="H7036" s="2">
        <v>7.5942567491399995E-5</v>
      </c>
      <c r="I7036" s="2">
        <v>8.5055675590367996E-5</v>
      </c>
      <c r="J7036" s="26" t="s">
        <v>700</v>
      </c>
    </row>
    <row r="7037" spans="1:10" ht="15.75" hidden="1" customHeight="1" x14ac:dyDescent="0.25">
      <c r="A7037" s="2" t="s">
        <v>853</v>
      </c>
      <c r="B7037" s="2" t="s">
        <v>854</v>
      </c>
      <c r="C7037" s="2">
        <v>2030</v>
      </c>
      <c r="D7037" s="2" t="s">
        <v>241</v>
      </c>
      <c r="E7037" s="2" t="s">
        <v>627</v>
      </c>
      <c r="F7037" s="2" t="s">
        <v>858</v>
      </c>
      <c r="G7037" s="2">
        <v>131</v>
      </c>
      <c r="H7037" s="2">
        <v>1.1915989452972999E-3</v>
      </c>
      <c r="I7037" s="2">
        <v>1.334590818732976E-3</v>
      </c>
      <c r="J7037" s="26" t="s">
        <v>700</v>
      </c>
    </row>
    <row r="7038" spans="1:10" ht="15.75" hidden="1" customHeight="1" x14ac:dyDescent="0.25">
      <c r="A7038" s="2" t="s">
        <v>853</v>
      </c>
      <c r="B7038" s="2" t="s">
        <v>854</v>
      </c>
      <c r="C7038" s="2">
        <v>2030</v>
      </c>
      <c r="D7038" s="2" t="s">
        <v>241</v>
      </c>
      <c r="E7038" s="2" t="s">
        <v>627</v>
      </c>
      <c r="F7038" s="2" t="s">
        <v>855</v>
      </c>
      <c r="G7038" s="2">
        <v>132</v>
      </c>
      <c r="H7038" s="2">
        <v>2.467335434631E-4</v>
      </c>
      <c r="I7038" s="2">
        <v>2.7634156867867201E-4</v>
      </c>
      <c r="J7038" s="26" t="s">
        <v>700</v>
      </c>
    </row>
    <row r="7039" spans="1:10" ht="15.75" hidden="1" customHeight="1" x14ac:dyDescent="0.25">
      <c r="A7039" s="2" t="s">
        <v>853</v>
      </c>
      <c r="B7039" s="2" t="s">
        <v>854</v>
      </c>
      <c r="C7039" s="2">
        <v>2030</v>
      </c>
      <c r="D7039" s="2" t="s">
        <v>241</v>
      </c>
      <c r="E7039" s="2" t="s">
        <v>627</v>
      </c>
      <c r="F7039" s="2" t="s">
        <v>858</v>
      </c>
      <c r="G7039" s="2">
        <v>132</v>
      </c>
      <c r="H7039" s="2">
        <v>5.8903632452709999E-4</v>
      </c>
      <c r="I7039" s="2">
        <v>6.5972068347035207E-4</v>
      </c>
      <c r="J7039" s="26" t="s">
        <v>700</v>
      </c>
    </row>
    <row r="7040" spans="1:10" ht="15.75" hidden="1" customHeight="1" x14ac:dyDescent="0.25">
      <c r="A7040" s="2" t="s">
        <v>853</v>
      </c>
      <c r="B7040" s="2" t="s">
        <v>854</v>
      </c>
      <c r="C7040" s="2">
        <v>2030</v>
      </c>
      <c r="D7040" s="2" t="s">
        <v>241</v>
      </c>
      <c r="E7040" s="2" t="s">
        <v>627</v>
      </c>
      <c r="F7040" s="2" t="s">
        <v>857</v>
      </c>
      <c r="G7040" s="2">
        <v>133</v>
      </c>
      <c r="H7040" s="2">
        <v>8.1564336141999998E-5</v>
      </c>
      <c r="I7040" s="2">
        <v>9.1352056479040007E-5</v>
      </c>
      <c r="J7040" s="26" t="s">
        <v>700</v>
      </c>
    </row>
    <row r="7041" spans="1:10" ht="15.75" hidden="1" customHeight="1" x14ac:dyDescent="0.25">
      <c r="A7041" s="2" t="s">
        <v>853</v>
      </c>
      <c r="B7041" s="2" t="s">
        <v>854</v>
      </c>
      <c r="C7041" s="2">
        <v>2030</v>
      </c>
      <c r="D7041" s="2" t="s">
        <v>241</v>
      </c>
      <c r="E7041" s="2" t="s">
        <v>627</v>
      </c>
      <c r="F7041" s="2" t="s">
        <v>857</v>
      </c>
      <c r="G7041" s="2">
        <v>134</v>
      </c>
      <c r="H7041" s="2">
        <v>7.4859570304400001E-5</v>
      </c>
      <c r="I7041" s="2">
        <v>8.3842718740928009E-5</v>
      </c>
      <c r="J7041" s="26" t="s">
        <v>700</v>
      </c>
    </row>
    <row r="7042" spans="1:10" ht="15.75" hidden="1" customHeight="1" x14ac:dyDescent="0.25">
      <c r="A7042" s="2" t="s">
        <v>853</v>
      </c>
      <c r="B7042" s="2" t="s">
        <v>854</v>
      </c>
      <c r="C7042" s="2">
        <v>2030</v>
      </c>
      <c r="D7042" s="2" t="s">
        <v>241</v>
      </c>
      <c r="E7042" s="2" t="s">
        <v>627</v>
      </c>
      <c r="F7042" s="2" t="s">
        <v>860</v>
      </c>
      <c r="G7042" s="2">
        <v>135</v>
      </c>
      <c r="H7042" s="2">
        <v>1.091741069104E-4</v>
      </c>
      <c r="I7042" s="2">
        <v>1.2227499973964802E-4</v>
      </c>
      <c r="J7042" s="26" t="s">
        <v>701</v>
      </c>
    </row>
    <row r="7043" spans="1:10" ht="15.75" hidden="1" customHeight="1" x14ac:dyDescent="0.25">
      <c r="A7043" s="2" t="s">
        <v>853</v>
      </c>
      <c r="B7043" s="2" t="s">
        <v>854</v>
      </c>
      <c r="C7043" s="2">
        <v>2030</v>
      </c>
      <c r="D7043" s="2" t="s">
        <v>241</v>
      </c>
      <c r="E7043" s="2" t="s">
        <v>627</v>
      </c>
      <c r="F7043" s="2" t="s">
        <v>857</v>
      </c>
      <c r="G7043" s="2">
        <v>136</v>
      </c>
      <c r="H7043" s="2">
        <v>1.5365701256089999E-4</v>
      </c>
      <c r="I7043" s="2">
        <v>1.7209585406820801E-4</v>
      </c>
      <c r="J7043" s="26" t="s">
        <v>700</v>
      </c>
    </row>
    <row r="7044" spans="1:10" ht="15.75" hidden="1" customHeight="1" x14ac:dyDescent="0.25">
      <c r="A7044" s="2" t="s">
        <v>853</v>
      </c>
      <c r="B7044" s="2" t="s">
        <v>854</v>
      </c>
      <c r="C7044" s="2">
        <v>2030</v>
      </c>
      <c r="D7044" s="2" t="s">
        <v>241</v>
      </c>
      <c r="E7044" s="2" t="s">
        <v>627</v>
      </c>
      <c r="F7044" s="2" t="s">
        <v>859</v>
      </c>
      <c r="G7044" s="2">
        <v>137</v>
      </c>
      <c r="H7044" s="2">
        <v>2.03324070753E-5</v>
      </c>
      <c r="I7044" s="2">
        <v>2.2772295924336002E-5</v>
      </c>
      <c r="J7044" s="26" t="s">
        <v>700</v>
      </c>
    </row>
    <row r="7045" spans="1:10" ht="15.75" hidden="1" customHeight="1" x14ac:dyDescent="0.25">
      <c r="A7045" s="2" t="s">
        <v>853</v>
      </c>
      <c r="B7045" s="2" t="s">
        <v>854</v>
      </c>
      <c r="C7045" s="2">
        <v>2030</v>
      </c>
      <c r="D7045" s="2" t="s">
        <v>241</v>
      </c>
      <c r="E7045" s="2" t="s">
        <v>627</v>
      </c>
      <c r="F7045" s="2" t="s">
        <v>857</v>
      </c>
      <c r="G7045" s="2">
        <v>138</v>
      </c>
      <c r="H7045" s="2">
        <v>7.8488199506000002E-5</v>
      </c>
      <c r="I7045" s="2">
        <v>8.790678344672001E-5</v>
      </c>
      <c r="J7045" s="26" t="s">
        <v>700</v>
      </c>
    </row>
    <row r="7046" spans="1:10" ht="15.75" hidden="1" customHeight="1" x14ac:dyDescent="0.25">
      <c r="A7046" s="2" t="s">
        <v>853</v>
      </c>
      <c r="B7046" s="2" t="s">
        <v>854</v>
      </c>
      <c r="C7046" s="2">
        <v>2030</v>
      </c>
      <c r="D7046" s="2" t="s">
        <v>241</v>
      </c>
      <c r="E7046" s="2" t="s">
        <v>627</v>
      </c>
      <c r="F7046" s="2" t="s">
        <v>857</v>
      </c>
      <c r="G7046" s="2">
        <v>141</v>
      </c>
      <c r="H7046" s="2">
        <v>7.1123562520400001E-5</v>
      </c>
      <c r="I7046" s="2">
        <v>7.9658390022848004E-5</v>
      </c>
      <c r="J7046" s="26" t="s">
        <v>700</v>
      </c>
    </row>
    <row r="7047" spans="1:10" ht="15.75" hidden="1" customHeight="1" x14ac:dyDescent="0.25">
      <c r="A7047" s="2" t="s">
        <v>853</v>
      </c>
      <c r="B7047" s="2" t="s">
        <v>854</v>
      </c>
      <c r="C7047" s="2">
        <v>2030</v>
      </c>
      <c r="D7047" s="2" t="s">
        <v>241</v>
      </c>
      <c r="E7047" s="2" t="s">
        <v>627</v>
      </c>
      <c r="F7047" s="2" t="s">
        <v>855</v>
      </c>
      <c r="G7047" s="2">
        <v>141</v>
      </c>
      <c r="H7047" s="2">
        <v>4.5901440898889998E-4</v>
      </c>
      <c r="I7047" s="2">
        <v>5.1409613806756803E-4</v>
      </c>
      <c r="J7047" s="26" t="s">
        <v>700</v>
      </c>
    </row>
    <row r="7048" spans="1:10" ht="15.75" hidden="1" customHeight="1" x14ac:dyDescent="0.25">
      <c r="A7048" s="2" t="s">
        <v>853</v>
      </c>
      <c r="B7048" s="2" t="s">
        <v>854</v>
      </c>
      <c r="C7048" s="2">
        <v>2030</v>
      </c>
      <c r="D7048" s="2" t="s">
        <v>241</v>
      </c>
      <c r="E7048" s="2" t="s">
        <v>627</v>
      </c>
      <c r="F7048" s="2" t="s">
        <v>858</v>
      </c>
      <c r="G7048" s="2">
        <v>141</v>
      </c>
      <c r="H7048" s="2">
        <v>5.9319520369170004E-4</v>
      </c>
      <c r="I7048" s="2">
        <v>6.6437862813470405E-4</v>
      </c>
      <c r="J7048" s="26" t="s">
        <v>700</v>
      </c>
    </row>
    <row r="7049" spans="1:10" ht="15.75" hidden="1" customHeight="1" x14ac:dyDescent="0.25">
      <c r="A7049" s="2" t="s">
        <v>853</v>
      </c>
      <c r="B7049" s="2" t="s">
        <v>854</v>
      </c>
      <c r="C7049" s="2">
        <v>2030</v>
      </c>
      <c r="D7049" s="2" t="s">
        <v>241</v>
      </c>
      <c r="E7049" s="2" t="s">
        <v>627</v>
      </c>
      <c r="F7049" s="2" t="s">
        <v>858</v>
      </c>
      <c r="G7049" s="2">
        <v>142</v>
      </c>
      <c r="H7049" s="2">
        <v>5.5061030434440004E-4</v>
      </c>
      <c r="I7049" s="2">
        <v>6.166835408657281E-4</v>
      </c>
      <c r="J7049" s="26" t="s">
        <v>700</v>
      </c>
    </row>
    <row r="7050" spans="1:10" ht="15.75" hidden="1" customHeight="1" x14ac:dyDescent="0.25">
      <c r="A7050" s="2" t="s">
        <v>853</v>
      </c>
      <c r="B7050" s="2" t="s">
        <v>854</v>
      </c>
      <c r="C7050" s="2">
        <v>2030</v>
      </c>
      <c r="D7050" s="2" t="s">
        <v>241</v>
      </c>
      <c r="E7050" s="2" t="s">
        <v>627</v>
      </c>
      <c r="F7050" s="2" t="s">
        <v>857</v>
      </c>
      <c r="G7050" s="2">
        <v>142</v>
      </c>
      <c r="H7050" s="2">
        <v>1.644565854804E-4</v>
      </c>
      <c r="I7050" s="2">
        <v>1.8419137573804801E-4</v>
      </c>
      <c r="J7050" s="26" t="s">
        <v>700</v>
      </c>
    </row>
    <row r="7051" spans="1:10" ht="15.75" hidden="1" customHeight="1" x14ac:dyDescent="0.25">
      <c r="A7051" s="2" t="s">
        <v>853</v>
      </c>
      <c r="B7051" s="2" t="s">
        <v>854</v>
      </c>
      <c r="C7051" s="2">
        <v>2030</v>
      </c>
      <c r="D7051" s="2" t="s">
        <v>241</v>
      </c>
      <c r="E7051" s="2" t="s">
        <v>627</v>
      </c>
      <c r="F7051" s="2" t="s">
        <v>858</v>
      </c>
      <c r="G7051" s="2">
        <v>144</v>
      </c>
      <c r="H7051" s="2">
        <v>1.0844864300451999E-3</v>
      </c>
      <c r="I7051" s="2">
        <v>1.214624801650624E-3</v>
      </c>
      <c r="J7051" s="26" t="s">
        <v>700</v>
      </c>
    </row>
    <row r="7052" spans="1:10" ht="15.75" hidden="1" customHeight="1" x14ac:dyDescent="0.25">
      <c r="A7052" s="2" t="s">
        <v>853</v>
      </c>
      <c r="B7052" s="2" t="s">
        <v>854</v>
      </c>
      <c r="C7052" s="2">
        <v>2030</v>
      </c>
      <c r="D7052" s="2" t="s">
        <v>241</v>
      </c>
      <c r="E7052" s="2" t="s">
        <v>627</v>
      </c>
      <c r="F7052" s="2" t="s">
        <v>857</v>
      </c>
      <c r="G7052" s="2">
        <v>144</v>
      </c>
      <c r="H7052" s="2">
        <v>8.0431869719199995E-5</v>
      </c>
      <c r="I7052" s="2">
        <v>9.0083694085504008E-5</v>
      </c>
      <c r="J7052" s="26" t="s">
        <v>700</v>
      </c>
    </row>
    <row r="7053" spans="1:10" ht="15.75" hidden="1" customHeight="1" x14ac:dyDescent="0.25">
      <c r="A7053" s="2" t="s">
        <v>853</v>
      </c>
      <c r="B7053" s="2" t="s">
        <v>854</v>
      </c>
      <c r="C7053" s="2">
        <v>2030</v>
      </c>
      <c r="D7053" s="2" t="s">
        <v>241</v>
      </c>
      <c r="E7053" s="2" t="s">
        <v>627</v>
      </c>
      <c r="F7053" s="2" t="s">
        <v>857</v>
      </c>
      <c r="G7053" s="2">
        <v>145</v>
      </c>
      <c r="H7053" s="2">
        <v>6.8701148847999998E-5</v>
      </c>
      <c r="I7053" s="2">
        <v>7.6945286709760008E-5</v>
      </c>
      <c r="J7053" s="26" t="s">
        <v>700</v>
      </c>
    </row>
    <row r="7054" spans="1:10" ht="15.75" hidden="1" customHeight="1" x14ac:dyDescent="0.25">
      <c r="A7054" s="2" t="s">
        <v>853</v>
      </c>
      <c r="B7054" s="2" t="s">
        <v>854</v>
      </c>
      <c r="C7054" s="2">
        <v>2030</v>
      </c>
      <c r="D7054" s="2" t="s">
        <v>241</v>
      </c>
      <c r="E7054" s="2" t="s">
        <v>627</v>
      </c>
      <c r="F7054" s="2" t="s">
        <v>859</v>
      </c>
      <c r="G7054" s="2">
        <v>147</v>
      </c>
      <c r="H7054" s="2">
        <v>2.0735915313700001E-5</v>
      </c>
      <c r="I7054" s="2">
        <v>2.3224225151344004E-5</v>
      </c>
      <c r="J7054" s="26" t="s">
        <v>700</v>
      </c>
    </row>
    <row r="7055" spans="1:10" ht="15.75" hidden="1" customHeight="1" x14ac:dyDescent="0.25">
      <c r="A7055" s="2" t="s">
        <v>853</v>
      </c>
      <c r="B7055" s="2" t="s">
        <v>854</v>
      </c>
      <c r="C7055" s="2">
        <v>2030</v>
      </c>
      <c r="D7055" s="2" t="s">
        <v>241</v>
      </c>
      <c r="E7055" s="2" t="s">
        <v>627</v>
      </c>
      <c r="F7055" s="2" t="s">
        <v>856</v>
      </c>
      <c r="G7055" s="2">
        <v>147</v>
      </c>
      <c r="H7055" s="40">
        <v>6.8724743869100004E-6</v>
      </c>
      <c r="I7055" s="2">
        <v>7.6971713133392005E-6</v>
      </c>
      <c r="J7055" s="26" t="s">
        <v>700</v>
      </c>
    </row>
    <row r="7056" spans="1:10" ht="15.75" hidden="1" customHeight="1" x14ac:dyDescent="0.25">
      <c r="A7056" s="2" t="s">
        <v>853</v>
      </c>
      <c r="B7056" s="2" t="s">
        <v>854</v>
      </c>
      <c r="C7056" s="2">
        <v>2030</v>
      </c>
      <c r="D7056" s="2" t="s">
        <v>241</v>
      </c>
      <c r="E7056" s="2" t="s">
        <v>627</v>
      </c>
      <c r="F7056" s="2" t="s">
        <v>858</v>
      </c>
      <c r="G7056" s="2">
        <v>148</v>
      </c>
      <c r="H7056" s="2">
        <v>9.9085108377039996E-4</v>
      </c>
      <c r="I7056" s="2">
        <v>1.1097532138228481E-3</v>
      </c>
      <c r="J7056" s="26" t="s">
        <v>700</v>
      </c>
    </row>
    <row r="7057" spans="1:10" ht="15.75" hidden="1" customHeight="1" x14ac:dyDescent="0.25">
      <c r="A7057" s="2" t="s">
        <v>853</v>
      </c>
      <c r="B7057" s="2" t="s">
        <v>854</v>
      </c>
      <c r="C7057" s="2">
        <v>2030</v>
      </c>
      <c r="D7057" s="2" t="s">
        <v>241</v>
      </c>
      <c r="E7057" s="2" t="s">
        <v>627</v>
      </c>
      <c r="F7057" s="2" t="s">
        <v>859</v>
      </c>
      <c r="G7057" s="2">
        <v>148</v>
      </c>
      <c r="H7057" s="2">
        <v>1.86724137166E-5</v>
      </c>
      <c r="I7057" s="2">
        <v>2.0913103362592002E-5</v>
      </c>
      <c r="J7057" s="26" t="s">
        <v>700</v>
      </c>
    </row>
    <row r="7058" spans="1:10" ht="15.75" hidden="1" customHeight="1" x14ac:dyDescent="0.25">
      <c r="A7058" s="2" t="s">
        <v>853</v>
      </c>
      <c r="B7058" s="2" t="s">
        <v>854</v>
      </c>
      <c r="C7058" s="2">
        <v>2030</v>
      </c>
      <c r="D7058" s="2" t="s">
        <v>241</v>
      </c>
      <c r="E7058" s="2" t="s">
        <v>627</v>
      </c>
      <c r="F7058" s="2" t="s">
        <v>859</v>
      </c>
      <c r="G7058" s="2">
        <v>149</v>
      </c>
      <c r="H7058" s="2">
        <v>1.8666642063200001E-5</v>
      </c>
      <c r="I7058" s="2">
        <v>2.0906639110784002E-5</v>
      </c>
      <c r="J7058" s="26" t="s">
        <v>700</v>
      </c>
    </row>
    <row r="7059" spans="1:10" ht="15.75" hidden="1" customHeight="1" x14ac:dyDescent="0.25">
      <c r="A7059" s="2" t="s">
        <v>853</v>
      </c>
      <c r="B7059" s="2" t="s">
        <v>854</v>
      </c>
      <c r="C7059" s="2">
        <v>2030</v>
      </c>
      <c r="D7059" s="2" t="s">
        <v>241</v>
      </c>
      <c r="E7059" s="2" t="s">
        <v>627</v>
      </c>
      <c r="F7059" s="2" t="s">
        <v>857</v>
      </c>
      <c r="G7059" s="2">
        <v>150</v>
      </c>
      <c r="H7059" s="2">
        <v>1.3385795318749999E-4</v>
      </c>
      <c r="I7059" s="2">
        <v>1.4992090757E-4</v>
      </c>
      <c r="J7059" s="26" t="s">
        <v>700</v>
      </c>
    </row>
    <row r="7060" spans="1:10" ht="15.75" hidden="1" customHeight="1" x14ac:dyDescent="0.25">
      <c r="A7060" s="2" t="s">
        <v>853</v>
      </c>
      <c r="B7060" s="2" t="s">
        <v>854</v>
      </c>
      <c r="C7060" s="2">
        <v>2030</v>
      </c>
      <c r="D7060" s="2" t="s">
        <v>241</v>
      </c>
      <c r="E7060" s="2" t="s">
        <v>627</v>
      </c>
      <c r="F7060" s="2" t="s">
        <v>857</v>
      </c>
      <c r="G7060" s="2">
        <v>151</v>
      </c>
      <c r="H7060" s="2">
        <v>6.6796797909800002E-5</v>
      </c>
      <c r="I7060" s="2">
        <v>7.4812413658976011E-5</v>
      </c>
      <c r="J7060" s="26" t="s">
        <v>700</v>
      </c>
    </row>
    <row r="7061" spans="1:10" ht="15.75" hidden="1" customHeight="1" x14ac:dyDescent="0.25">
      <c r="A7061" s="2" t="s">
        <v>853</v>
      </c>
      <c r="B7061" s="2" t="s">
        <v>854</v>
      </c>
      <c r="C7061" s="2">
        <v>2030</v>
      </c>
      <c r="D7061" s="2" t="s">
        <v>241</v>
      </c>
      <c r="E7061" s="2" t="s">
        <v>627</v>
      </c>
      <c r="F7061" s="2" t="s">
        <v>857</v>
      </c>
      <c r="G7061" s="2">
        <v>152</v>
      </c>
      <c r="H7061" s="2">
        <v>7.6427153544499996E-5</v>
      </c>
      <c r="I7061" s="2">
        <v>8.5598411969839999E-5</v>
      </c>
      <c r="J7061" s="26" t="s">
        <v>700</v>
      </c>
    </row>
    <row r="7062" spans="1:10" ht="15.75" hidden="1" customHeight="1" x14ac:dyDescent="0.25">
      <c r="A7062" s="2" t="s">
        <v>853</v>
      </c>
      <c r="B7062" s="2" t="s">
        <v>854</v>
      </c>
      <c r="C7062" s="2">
        <v>2030</v>
      </c>
      <c r="D7062" s="2" t="s">
        <v>241</v>
      </c>
      <c r="E7062" s="2" t="s">
        <v>627</v>
      </c>
      <c r="F7062" s="2" t="s">
        <v>858</v>
      </c>
      <c r="G7062" s="2">
        <v>153</v>
      </c>
      <c r="H7062" s="2">
        <v>5.7637254940350003E-4</v>
      </c>
      <c r="I7062" s="2">
        <v>6.4553725533192006E-4</v>
      </c>
      <c r="J7062" s="26" t="s">
        <v>700</v>
      </c>
    </row>
    <row r="7063" spans="1:10" ht="15.75" hidden="1" customHeight="1" x14ac:dyDescent="0.25">
      <c r="A7063" s="2" t="s">
        <v>853</v>
      </c>
      <c r="B7063" s="2" t="s">
        <v>854</v>
      </c>
      <c r="C7063" s="2">
        <v>2030</v>
      </c>
      <c r="D7063" s="2" t="s">
        <v>241</v>
      </c>
      <c r="E7063" s="2" t="s">
        <v>627</v>
      </c>
      <c r="F7063" s="2" t="s">
        <v>857</v>
      </c>
      <c r="G7063" s="2">
        <v>153</v>
      </c>
      <c r="H7063" s="2">
        <v>6.5557338530200003E-5</v>
      </c>
      <c r="I7063" s="2">
        <v>7.3424219153824015E-5</v>
      </c>
      <c r="J7063" s="26" t="s">
        <v>700</v>
      </c>
    </row>
    <row r="7064" spans="1:10" ht="15.75" hidden="1" customHeight="1" x14ac:dyDescent="0.25">
      <c r="A7064" s="2" t="s">
        <v>853</v>
      </c>
      <c r="B7064" s="2" t="s">
        <v>854</v>
      </c>
      <c r="C7064" s="2">
        <v>2030</v>
      </c>
      <c r="D7064" s="2" t="s">
        <v>241</v>
      </c>
      <c r="E7064" s="2" t="s">
        <v>627</v>
      </c>
      <c r="F7064" s="2" t="s">
        <v>855</v>
      </c>
      <c r="G7064" s="2">
        <v>156</v>
      </c>
      <c r="H7064" s="2">
        <v>3.2619034755039999E-4</v>
      </c>
      <c r="I7064" s="2">
        <v>3.6533318925644804E-4</v>
      </c>
      <c r="J7064" s="26" t="s">
        <v>700</v>
      </c>
    </row>
    <row r="7065" spans="1:10" ht="15.75" hidden="1" customHeight="1" x14ac:dyDescent="0.25">
      <c r="A7065" s="2" t="s">
        <v>853</v>
      </c>
      <c r="B7065" s="2" t="s">
        <v>854</v>
      </c>
      <c r="C7065" s="2">
        <v>2030</v>
      </c>
      <c r="D7065" s="2" t="s">
        <v>241</v>
      </c>
      <c r="E7065" s="2" t="s">
        <v>627</v>
      </c>
      <c r="F7065" s="2" t="s">
        <v>855</v>
      </c>
      <c r="G7065" s="2">
        <v>157</v>
      </c>
      <c r="H7065" s="2">
        <v>2.2766792972109999E-4</v>
      </c>
      <c r="I7065" s="2">
        <v>2.54988081287632E-4</v>
      </c>
      <c r="J7065" s="26" t="s">
        <v>700</v>
      </c>
    </row>
    <row r="7066" spans="1:10" ht="15.75" hidden="1" customHeight="1" x14ac:dyDescent="0.25">
      <c r="A7066" s="2" t="s">
        <v>853</v>
      </c>
      <c r="B7066" s="2" t="s">
        <v>854</v>
      </c>
      <c r="C7066" s="2">
        <v>2030</v>
      </c>
      <c r="D7066" s="2" t="s">
        <v>241</v>
      </c>
      <c r="E7066" s="2" t="s">
        <v>627</v>
      </c>
      <c r="F7066" s="2" t="s">
        <v>859</v>
      </c>
      <c r="G7066" s="2">
        <v>157</v>
      </c>
      <c r="H7066" s="2">
        <v>1.7594611563299999E-5</v>
      </c>
      <c r="I7066" s="2">
        <v>1.9705964950896001E-5</v>
      </c>
      <c r="J7066" s="26" t="s">
        <v>700</v>
      </c>
    </row>
    <row r="7067" spans="1:10" ht="15.75" hidden="1" customHeight="1" x14ac:dyDescent="0.25">
      <c r="A7067" s="2" t="s">
        <v>853</v>
      </c>
      <c r="B7067" s="2" t="s">
        <v>854</v>
      </c>
      <c r="C7067" s="2">
        <v>2030</v>
      </c>
      <c r="D7067" s="2" t="s">
        <v>241</v>
      </c>
      <c r="E7067" s="2" t="s">
        <v>627</v>
      </c>
      <c r="F7067" s="2" t="s">
        <v>857</v>
      </c>
      <c r="G7067" s="2">
        <v>158</v>
      </c>
      <c r="H7067" s="2">
        <v>6.3547609897799995E-5</v>
      </c>
      <c r="I7067" s="2">
        <v>7.1173323085536004E-5</v>
      </c>
      <c r="J7067" s="26" t="s">
        <v>700</v>
      </c>
    </row>
    <row r="7068" spans="1:10" ht="15.75" hidden="1" customHeight="1" x14ac:dyDescent="0.25">
      <c r="A7068" s="2" t="s">
        <v>853</v>
      </c>
      <c r="B7068" s="2" t="s">
        <v>854</v>
      </c>
      <c r="C7068" s="2">
        <v>2030</v>
      </c>
      <c r="D7068" s="2" t="s">
        <v>241</v>
      </c>
      <c r="E7068" s="2" t="s">
        <v>627</v>
      </c>
      <c r="F7068" s="2" t="s">
        <v>857</v>
      </c>
      <c r="G7068" s="2">
        <v>160</v>
      </c>
      <c r="H7068" s="2">
        <v>6.2393708503800005E-5</v>
      </c>
      <c r="I7068" s="2">
        <v>6.9880953524256015E-5</v>
      </c>
      <c r="J7068" s="26" t="s">
        <v>700</v>
      </c>
    </row>
    <row r="7069" spans="1:10" ht="15.75" hidden="1" customHeight="1" x14ac:dyDescent="0.25">
      <c r="A7069" s="2" t="s">
        <v>853</v>
      </c>
      <c r="B7069" s="2" t="s">
        <v>854</v>
      </c>
      <c r="C7069" s="2">
        <v>2030</v>
      </c>
      <c r="D7069" s="2" t="s">
        <v>241</v>
      </c>
      <c r="E7069" s="2" t="s">
        <v>627</v>
      </c>
      <c r="F7069" s="2" t="s">
        <v>855</v>
      </c>
      <c r="G7069" s="2">
        <v>161</v>
      </c>
      <c r="H7069" s="2">
        <v>5.1010226889050005E-4</v>
      </c>
      <c r="I7069" s="2">
        <v>5.7131454115736009E-4</v>
      </c>
      <c r="J7069" s="26" t="s">
        <v>700</v>
      </c>
    </row>
    <row r="7070" spans="1:10" ht="15.75" hidden="1" customHeight="1" x14ac:dyDescent="0.25">
      <c r="A7070" s="2" t="s">
        <v>853</v>
      </c>
      <c r="B7070" s="2" t="s">
        <v>854</v>
      </c>
      <c r="C7070" s="2">
        <v>2030</v>
      </c>
      <c r="D7070" s="2" t="s">
        <v>241</v>
      </c>
      <c r="E7070" s="2" t="s">
        <v>627</v>
      </c>
      <c r="F7070" s="2" t="s">
        <v>858</v>
      </c>
      <c r="G7070" s="2">
        <v>161</v>
      </c>
      <c r="H7070" s="2">
        <v>5.4995151003819995E-4</v>
      </c>
      <c r="I7070" s="2">
        <v>6.1594569124278405E-4</v>
      </c>
      <c r="J7070" s="26" t="s">
        <v>700</v>
      </c>
    </row>
    <row r="7071" spans="1:10" ht="15.75" hidden="1" customHeight="1" x14ac:dyDescent="0.25">
      <c r="A7071" s="2" t="s">
        <v>853</v>
      </c>
      <c r="B7071" s="2" t="s">
        <v>854</v>
      </c>
      <c r="C7071" s="2">
        <v>2030</v>
      </c>
      <c r="D7071" s="2" t="s">
        <v>241</v>
      </c>
      <c r="E7071" s="2" t="s">
        <v>627</v>
      </c>
      <c r="F7071" s="2" t="s">
        <v>859</v>
      </c>
      <c r="G7071" s="2">
        <v>161</v>
      </c>
      <c r="H7071" s="2">
        <v>1.7158763512299998E-5</v>
      </c>
      <c r="I7071" s="2">
        <v>1.9217815133776001E-5</v>
      </c>
      <c r="J7071" s="26" t="s">
        <v>700</v>
      </c>
    </row>
    <row r="7072" spans="1:10" ht="15.75" hidden="1" customHeight="1" x14ac:dyDescent="0.25">
      <c r="A7072" s="2" t="s">
        <v>853</v>
      </c>
      <c r="B7072" s="2" t="s">
        <v>854</v>
      </c>
      <c r="C7072" s="2">
        <v>2030</v>
      </c>
      <c r="D7072" s="2" t="s">
        <v>241</v>
      </c>
      <c r="E7072" s="2" t="s">
        <v>627</v>
      </c>
      <c r="F7072" s="2" t="s">
        <v>855</v>
      </c>
      <c r="G7072" s="2">
        <v>162</v>
      </c>
      <c r="H7072" s="2">
        <v>2.2370523947760001E-4</v>
      </c>
      <c r="I7072" s="2">
        <v>2.5054986821491205E-4</v>
      </c>
      <c r="J7072" s="26" t="s">
        <v>700</v>
      </c>
    </row>
    <row r="7073" spans="1:10" ht="15.75" hidden="1" customHeight="1" x14ac:dyDescent="0.25">
      <c r="A7073" s="2" t="s">
        <v>853</v>
      </c>
      <c r="B7073" s="2" t="s">
        <v>854</v>
      </c>
      <c r="C7073" s="2">
        <v>2030</v>
      </c>
      <c r="D7073" s="2" t="s">
        <v>241</v>
      </c>
      <c r="E7073" s="2" t="s">
        <v>627</v>
      </c>
      <c r="F7073" s="2" t="s">
        <v>860</v>
      </c>
      <c r="G7073" s="2">
        <v>163</v>
      </c>
      <c r="H7073" s="2">
        <v>8.9671433670399995E-5</v>
      </c>
      <c r="I7073" s="2">
        <v>1.00432005710848E-4</v>
      </c>
      <c r="J7073" s="26" t="s">
        <v>701</v>
      </c>
    </row>
    <row r="7074" spans="1:10" ht="15.75" hidden="1" customHeight="1" x14ac:dyDescent="0.25">
      <c r="A7074" s="2" t="s">
        <v>853</v>
      </c>
      <c r="B7074" s="2" t="s">
        <v>854</v>
      </c>
      <c r="C7074" s="2">
        <v>2030</v>
      </c>
      <c r="D7074" s="2" t="s">
        <v>241</v>
      </c>
      <c r="E7074" s="2" t="s">
        <v>627</v>
      </c>
      <c r="F7074" s="2" t="s">
        <v>857</v>
      </c>
      <c r="G7074" s="2">
        <v>163</v>
      </c>
      <c r="H7074" s="2">
        <v>1.281444201595E-4</v>
      </c>
      <c r="I7074" s="2">
        <v>1.4352175057864001E-4</v>
      </c>
      <c r="J7074" s="26" t="s">
        <v>700</v>
      </c>
    </row>
    <row r="7075" spans="1:10" ht="15.75" hidden="1" customHeight="1" x14ac:dyDescent="0.25">
      <c r="A7075" s="2" t="s">
        <v>853</v>
      </c>
      <c r="B7075" s="2" t="s">
        <v>854</v>
      </c>
      <c r="C7075" s="2">
        <v>2030</v>
      </c>
      <c r="D7075" s="2" t="s">
        <v>241</v>
      </c>
      <c r="E7075" s="2" t="s">
        <v>627</v>
      </c>
      <c r="F7075" s="2" t="s">
        <v>858</v>
      </c>
      <c r="G7075" s="2">
        <v>164</v>
      </c>
      <c r="H7075" s="2">
        <v>4.765333724208E-4</v>
      </c>
      <c r="I7075" s="2">
        <v>5.3371737711129603E-4</v>
      </c>
      <c r="J7075" s="26" t="s">
        <v>700</v>
      </c>
    </row>
    <row r="7076" spans="1:10" ht="15.75" hidden="1" customHeight="1" x14ac:dyDescent="0.25">
      <c r="A7076" s="2" t="s">
        <v>853</v>
      </c>
      <c r="B7076" s="2" t="s">
        <v>854</v>
      </c>
      <c r="C7076" s="2">
        <v>2030</v>
      </c>
      <c r="D7076" s="2" t="s">
        <v>241</v>
      </c>
      <c r="E7076" s="2" t="s">
        <v>627</v>
      </c>
      <c r="F7076" s="2" t="s">
        <v>857</v>
      </c>
      <c r="G7076" s="2">
        <v>165</v>
      </c>
      <c r="H7076" s="2">
        <v>6.1309081502300004E-5</v>
      </c>
      <c r="I7076" s="2">
        <v>6.8666171282576009E-5</v>
      </c>
      <c r="J7076" s="26" t="s">
        <v>700</v>
      </c>
    </row>
    <row r="7077" spans="1:10" ht="15.75" hidden="1" customHeight="1" x14ac:dyDescent="0.25">
      <c r="A7077" s="2" t="s">
        <v>853</v>
      </c>
      <c r="B7077" s="2" t="s">
        <v>854</v>
      </c>
      <c r="C7077" s="2">
        <v>2030</v>
      </c>
      <c r="D7077" s="2" t="s">
        <v>241</v>
      </c>
      <c r="E7077" s="2" t="s">
        <v>627</v>
      </c>
      <c r="F7077" s="2" t="s">
        <v>855</v>
      </c>
      <c r="G7077" s="2">
        <v>165</v>
      </c>
      <c r="H7077" s="2">
        <v>4.0965725202110002E-4</v>
      </c>
      <c r="I7077" s="2">
        <v>4.5881612226363207E-4</v>
      </c>
      <c r="J7077" s="26" t="s">
        <v>700</v>
      </c>
    </row>
    <row r="7078" spans="1:10" ht="15.75" hidden="1" customHeight="1" x14ac:dyDescent="0.25">
      <c r="A7078" s="2" t="s">
        <v>853</v>
      </c>
      <c r="B7078" s="2" t="s">
        <v>854</v>
      </c>
      <c r="C7078" s="2">
        <v>2030</v>
      </c>
      <c r="D7078" s="2" t="s">
        <v>241</v>
      </c>
      <c r="E7078" s="2" t="s">
        <v>627</v>
      </c>
      <c r="F7078" s="2" t="s">
        <v>857</v>
      </c>
      <c r="G7078" s="2">
        <v>168</v>
      </c>
      <c r="H7078" s="2">
        <v>5.9712514485E-5</v>
      </c>
      <c r="I7078" s="2">
        <v>6.6878016223200008E-5</v>
      </c>
      <c r="J7078" s="26" t="s">
        <v>700</v>
      </c>
    </row>
    <row r="7079" spans="1:10" ht="15.75" hidden="1" customHeight="1" x14ac:dyDescent="0.25">
      <c r="A7079" s="2" t="s">
        <v>853</v>
      </c>
      <c r="B7079" s="2" t="s">
        <v>854</v>
      </c>
      <c r="C7079" s="2">
        <v>2030</v>
      </c>
      <c r="D7079" s="2" t="s">
        <v>241</v>
      </c>
      <c r="E7079" s="2" t="s">
        <v>627</v>
      </c>
      <c r="F7079" s="2" t="s">
        <v>855</v>
      </c>
      <c r="G7079" s="2">
        <v>169</v>
      </c>
      <c r="H7079" s="2">
        <v>3.1864992342889997E-4</v>
      </c>
      <c r="I7079" s="2">
        <v>3.5688791424036799E-4</v>
      </c>
      <c r="J7079" s="26" t="s">
        <v>700</v>
      </c>
    </row>
    <row r="7080" spans="1:10" ht="15.75" hidden="1" customHeight="1" x14ac:dyDescent="0.25">
      <c r="A7080" s="2" t="s">
        <v>853</v>
      </c>
      <c r="B7080" s="2" t="s">
        <v>854</v>
      </c>
      <c r="C7080" s="2">
        <v>2030</v>
      </c>
      <c r="D7080" s="2" t="s">
        <v>241</v>
      </c>
      <c r="E7080" s="2" t="s">
        <v>627</v>
      </c>
      <c r="F7080" s="2" t="s">
        <v>858</v>
      </c>
      <c r="G7080" s="2">
        <v>171</v>
      </c>
      <c r="H7080" s="2">
        <v>4.5485876034949998E-4</v>
      </c>
      <c r="I7080" s="2">
        <v>5.0944181159144001E-4</v>
      </c>
      <c r="J7080" s="26" t="s">
        <v>700</v>
      </c>
    </row>
    <row r="7081" spans="1:10" ht="15.75" hidden="1" customHeight="1" x14ac:dyDescent="0.25">
      <c r="A7081" s="2" t="s">
        <v>853</v>
      </c>
      <c r="B7081" s="2" t="s">
        <v>854</v>
      </c>
      <c r="C7081" s="2">
        <v>2030</v>
      </c>
      <c r="D7081" s="2" t="s">
        <v>241</v>
      </c>
      <c r="E7081" s="2" t="s">
        <v>627</v>
      </c>
      <c r="F7081" s="2" t="s">
        <v>857</v>
      </c>
      <c r="G7081" s="2">
        <v>173</v>
      </c>
      <c r="H7081" s="2">
        <v>5.8144800277700002E-5</v>
      </c>
      <c r="I7081" s="2">
        <v>6.5122176311024012E-5</v>
      </c>
      <c r="J7081" s="26" t="s">
        <v>700</v>
      </c>
    </row>
    <row r="7082" spans="1:10" ht="15.75" hidden="1" customHeight="1" x14ac:dyDescent="0.25">
      <c r="A7082" s="2" t="s">
        <v>853</v>
      </c>
      <c r="B7082" s="2" t="s">
        <v>854</v>
      </c>
      <c r="C7082" s="2">
        <v>2030</v>
      </c>
      <c r="D7082" s="2" t="s">
        <v>241</v>
      </c>
      <c r="E7082" s="2" t="s">
        <v>627</v>
      </c>
      <c r="F7082" s="2" t="s">
        <v>856</v>
      </c>
      <c r="G7082" s="2">
        <v>173</v>
      </c>
      <c r="H7082" s="40">
        <v>5.6447870520099998E-6</v>
      </c>
      <c r="I7082" s="2">
        <v>6.3221614982512004E-6</v>
      </c>
      <c r="J7082" s="26" t="s">
        <v>700</v>
      </c>
    </row>
    <row r="7083" spans="1:10" ht="15.75" hidden="1" customHeight="1" x14ac:dyDescent="0.25">
      <c r="A7083" s="2" t="s">
        <v>853</v>
      </c>
      <c r="B7083" s="2" t="s">
        <v>854</v>
      </c>
      <c r="C7083" s="2">
        <v>2030</v>
      </c>
      <c r="D7083" s="2" t="s">
        <v>241</v>
      </c>
      <c r="E7083" s="2" t="s">
        <v>627</v>
      </c>
      <c r="F7083" s="2" t="s">
        <v>858</v>
      </c>
      <c r="G7083" s="2">
        <v>174</v>
      </c>
      <c r="H7083" s="2">
        <v>9.5515843713660004E-4</v>
      </c>
      <c r="I7083" s="2">
        <v>1.0697774495929922E-3</v>
      </c>
      <c r="J7083" s="26" t="s">
        <v>700</v>
      </c>
    </row>
    <row r="7084" spans="1:10" ht="15.75" hidden="1" customHeight="1" x14ac:dyDescent="0.25">
      <c r="A7084" s="2" t="s">
        <v>853</v>
      </c>
      <c r="B7084" s="2" t="s">
        <v>854</v>
      </c>
      <c r="C7084" s="2">
        <v>2030</v>
      </c>
      <c r="D7084" s="2" t="s">
        <v>241</v>
      </c>
      <c r="E7084" s="2" t="s">
        <v>627</v>
      </c>
      <c r="F7084" s="2" t="s">
        <v>857</v>
      </c>
      <c r="G7084" s="2">
        <v>175</v>
      </c>
      <c r="H7084" s="2">
        <v>1.241507306986E-4</v>
      </c>
      <c r="I7084" s="2">
        <v>1.3904881838243201E-4</v>
      </c>
      <c r="J7084" s="26" t="s">
        <v>700</v>
      </c>
    </row>
    <row r="7085" spans="1:10" ht="15.75" hidden="1" customHeight="1" x14ac:dyDescent="0.25">
      <c r="A7085" s="2" t="s">
        <v>853</v>
      </c>
      <c r="B7085" s="2" t="s">
        <v>854</v>
      </c>
      <c r="C7085" s="2">
        <v>2030</v>
      </c>
      <c r="D7085" s="2" t="s">
        <v>241</v>
      </c>
      <c r="E7085" s="2" t="s">
        <v>627</v>
      </c>
      <c r="F7085" s="2" t="s">
        <v>857</v>
      </c>
      <c r="G7085" s="2">
        <v>177</v>
      </c>
      <c r="H7085" s="2">
        <v>1.225142077601E-4</v>
      </c>
      <c r="I7085" s="2">
        <v>1.3721591269131201E-4</v>
      </c>
      <c r="J7085" s="26" t="s">
        <v>700</v>
      </c>
    </row>
    <row r="7086" spans="1:10" ht="15.75" hidden="1" customHeight="1" x14ac:dyDescent="0.25">
      <c r="A7086" s="2" t="s">
        <v>853</v>
      </c>
      <c r="B7086" s="2" t="s">
        <v>854</v>
      </c>
      <c r="C7086" s="2">
        <v>2030</v>
      </c>
      <c r="D7086" s="2" t="s">
        <v>241</v>
      </c>
      <c r="E7086" s="2" t="s">
        <v>627</v>
      </c>
      <c r="F7086" s="2" t="s">
        <v>858</v>
      </c>
      <c r="G7086" s="2">
        <v>179</v>
      </c>
      <c r="H7086" s="2">
        <v>4.3440805166030001E-4</v>
      </c>
      <c r="I7086" s="2">
        <v>4.8653701785953606E-4</v>
      </c>
      <c r="J7086" s="26" t="s">
        <v>700</v>
      </c>
    </row>
    <row r="7087" spans="1:10" ht="15.75" hidden="1" customHeight="1" x14ac:dyDescent="0.25">
      <c r="A7087" s="2" t="s">
        <v>853</v>
      </c>
      <c r="B7087" s="2" t="s">
        <v>854</v>
      </c>
      <c r="C7087" s="2">
        <v>2030</v>
      </c>
      <c r="D7087" s="2" t="s">
        <v>241</v>
      </c>
      <c r="E7087" s="2" t="s">
        <v>627</v>
      </c>
      <c r="F7087" s="2" t="s">
        <v>855</v>
      </c>
      <c r="G7087" s="2">
        <v>179</v>
      </c>
      <c r="H7087" s="2">
        <v>2.850609598681E-4</v>
      </c>
      <c r="I7087" s="2">
        <v>3.1926827505227202E-4</v>
      </c>
      <c r="J7087" s="26" t="s">
        <v>700</v>
      </c>
    </row>
    <row r="7088" spans="1:10" ht="15.75" hidden="1" customHeight="1" x14ac:dyDescent="0.25">
      <c r="A7088" s="2" t="s">
        <v>853</v>
      </c>
      <c r="B7088" s="2" t="s">
        <v>854</v>
      </c>
      <c r="C7088" s="2">
        <v>2030</v>
      </c>
      <c r="D7088" s="2" t="s">
        <v>241</v>
      </c>
      <c r="E7088" s="2" t="s">
        <v>627</v>
      </c>
      <c r="F7088" s="2" t="s">
        <v>857</v>
      </c>
      <c r="G7088" s="2">
        <v>179</v>
      </c>
      <c r="H7088" s="2">
        <v>6.5505802922399999E-5</v>
      </c>
      <c r="I7088" s="2">
        <v>7.3366499273088003E-5</v>
      </c>
      <c r="J7088" s="26" t="s">
        <v>700</v>
      </c>
    </row>
    <row r="7089" spans="1:10" ht="15.75" hidden="1" customHeight="1" x14ac:dyDescent="0.25">
      <c r="A7089" s="2" t="s">
        <v>853</v>
      </c>
      <c r="B7089" s="2" t="s">
        <v>854</v>
      </c>
      <c r="C7089" s="2">
        <v>2030</v>
      </c>
      <c r="D7089" s="2" t="s">
        <v>241</v>
      </c>
      <c r="E7089" s="2" t="s">
        <v>627</v>
      </c>
      <c r="F7089" s="2" t="s">
        <v>858</v>
      </c>
      <c r="G7089" s="2">
        <v>180</v>
      </c>
      <c r="H7089" s="2">
        <v>4.3152872240170002E-4</v>
      </c>
      <c r="I7089" s="2">
        <v>4.8331216908990409E-4</v>
      </c>
      <c r="J7089" s="26" t="s">
        <v>700</v>
      </c>
    </row>
    <row r="7090" spans="1:10" ht="15.75" hidden="1" customHeight="1" x14ac:dyDescent="0.25">
      <c r="A7090" s="2" t="s">
        <v>853</v>
      </c>
      <c r="B7090" s="2" t="s">
        <v>854</v>
      </c>
      <c r="C7090" s="2">
        <v>2030</v>
      </c>
      <c r="D7090" s="2" t="s">
        <v>241</v>
      </c>
      <c r="E7090" s="2" t="s">
        <v>627</v>
      </c>
      <c r="F7090" s="2" t="s">
        <v>855</v>
      </c>
      <c r="G7090" s="2">
        <v>181</v>
      </c>
      <c r="H7090" s="2">
        <v>4.3335235386619998E-4</v>
      </c>
      <c r="I7090" s="2">
        <v>4.8535463633014403E-4</v>
      </c>
      <c r="J7090" s="26" t="s">
        <v>700</v>
      </c>
    </row>
    <row r="7091" spans="1:10" ht="15.75" hidden="1" customHeight="1" x14ac:dyDescent="0.25">
      <c r="A7091" s="2" t="s">
        <v>853</v>
      </c>
      <c r="B7091" s="2" t="s">
        <v>854</v>
      </c>
      <c r="C7091" s="2">
        <v>2030</v>
      </c>
      <c r="D7091" s="2" t="s">
        <v>241</v>
      </c>
      <c r="E7091" s="2" t="s">
        <v>627</v>
      </c>
      <c r="F7091" s="2" t="s">
        <v>857</v>
      </c>
      <c r="G7091" s="2">
        <v>181</v>
      </c>
      <c r="H7091" s="2">
        <v>1.198366444441E-4</v>
      </c>
      <c r="I7091" s="2">
        <v>1.3421704177739202E-4</v>
      </c>
      <c r="J7091" s="26" t="s">
        <v>700</v>
      </c>
    </row>
    <row r="7092" spans="1:10" ht="15.75" hidden="1" customHeight="1" x14ac:dyDescent="0.25">
      <c r="A7092" s="2" t="s">
        <v>853</v>
      </c>
      <c r="B7092" s="2" t="s">
        <v>854</v>
      </c>
      <c r="C7092" s="2">
        <v>2030</v>
      </c>
      <c r="D7092" s="2" t="s">
        <v>241</v>
      </c>
      <c r="E7092" s="2" t="s">
        <v>627</v>
      </c>
      <c r="F7092" s="2" t="s">
        <v>857</v>
      </c>
      <c r="G7092" s="2">
        <v>182</v>
      </c>
      <c r="H7092" s="2">
        <v>6.4400388510000003E-5</v>
      </c>
      <c r="I7092" s="2">
        <v>7.2128435131200004E-5</v>
      </c>
      <c r="J7092" s="26" t="s">
        <v>700</v>
      </c>
    </row>
    <row r="7093" spans="1:10" ht="15.75" hidden="1" customHeight="1" x14ac:dyDescent="0.25">
      <c r="A7093" s="2" t="s">
        <v>853</v>
      </c>
      <c r="B7093" s="2" t="s">
        <v>854</v>
      </c>
      <c r="C7093" s="2">
        <v>2030</v>
      </c>
      <c r="D7093" s="2" t="s">
        <v>241</v>
      </c>
      <c r="E7093" s="2" t="s">
        <v>627</v>
      </c>
      <c r="F7093" s="2" t="s">
        <v>857</v>
      </c>
      <c r="G7093" s="2">
        <v>183</v>
      </c>
      <c r="H7093" s="2">
        <v>6.4191895944499996E-5</v>
      </c>
      <c r="I7093" s="2">
        <v>7.1894923457840008E-5</v>
      </c>
      <c r="J7093" s="26" t="s">
        <v>700</v>
      </c>
    </row>
    <row r="7094" spans="1:10" ht="15.75" hidden="1" customHeight="1" x14ac:dyDescent="0.25">
      <c r="A7094" s="2" t="s">
        <v>853</v>
      </c>
      <c r="B7094" s="2" t="s">
        <v>854</v>
      </c>
      <c r="C7094" s="2">
        <v>2030</v>
      </c>
      <c r="D7094" s="2" t="s">
        <v>241</v>
      </c>
      <c r="E7094" s="2" t="s">
        <v>627</v>
      </c>
      <c r="F7094" s="2" t="s">
        <v>857</v>
      </c>
      <c r="G7094" s="2">
        <v>185</v>
      </c>
      <c r="H7094" s="2">
        <v>5.4645533964499999E-5</v>
      </c>
      <c r="I7094" s="2">
        <v>6.1202998040239999E-5</v>
      </c>
      <c r="J7094" s="26" t="s">
        <v>700</v>
      </c>
    </row>
    <row r="7095" spans="1:10" ht="15.75" hidden="1" customHeight="1" x14ac:dyDescent="0.25">
      <c r="A7095" s="2" t="s">
        <v>853</v>
      </c>
      <c r="B7095" s="2" t="s">
        <v>854</v>
      </c>
      <c r="C7095" s="2">
        <v>2030</v>
      </c>
      <c r="D7095" s="2" t="s">
        <v>241</v>
      </c>
      <c r="E7095" s="2" t="s">
        <v>627</v>
      </c>
      <c r="F7095" s="2" t="s">
        <v>860</v>
      </c>
      <c r="G7095" s="2">
        <v>187</v>
      </c>
      <c r="H7095" s="2">
        <v>7.8688528446899998E-5</v>
      </c>
      <c r="I7095" s="2">
        <v>8.8131151860528005E-5</v>
      </c>
      <c r="J7095" s="26" t="s">
        <v>701</v>
      </c>
    </row>
    <row r="7096" spans="1:10" ht="15.75" hidden="1" customHeight="1" x14ac:dyDescent="0.25">
      <c r="A7096" s="2" t="s">
        <v>853</v>
      </c>
      <c r="B7096" s="2" t="s">
        <v>854</v>
      </c>
      <c r="C7096" s="2">
        <v>2030</v>
      </c>
      <c r="D7096" s="2" t="s">
        <v>241</v>
      </c>
      <c r="E7096" s="2" t="s">
        <v>627</v>
      </c>
      <c r="F7096" s="2" t="s">
        <v>857</v>
      </c>
      <c r="G7096" s="2">
        <v>191</v>
      </c>
      <c r="H7096" s="2">
        <v>1.3552319433069999E-4</v>
      </c>
      <c r="I7096" s="2">
        <v>1.51785977650384E-4</v>
      </c>
      <c r="J7096" s="26" t="s">
        <v>700</v>
      </c>
    </row>
    <row r="7097" spans="1:10" ht="15.75" hidden="1" customHeight="1" x14ac:dyDescent="0.25">
      <c r="A7097" s="2" t="s">
        <v>853</v>
      </c>
      <c r="B7097" s="2" t="s">
        <v>854</v>
      </c>
      <c r="C7097" s="2">
        <v>2030</v>
      </c>
      <c r="D7097" s="2" t="s">
        <v>241</v>
      </c>
      <c r="E7097" s="2" t="s">
        <v>627</v>
      </c>
      <c r="F7097" s="2" t="s">
        <v>857</v>
      </c>
      <c r="G7097" s="2">
        <v>197</v>
      </c>
      <c r="H7097" s="2">
        <v>5.1083308790100002E-5</v>
      </c>
      <c r="I7097" s="2">
        <v>5.7213305844912007E-5</v>
      </c>
      <c r="J7097" s="26" t="s">
        <v>700</v>
      </c>
    </row>
    <row r="7098" spans="1:10" ht="15.75" hidden="1" customHeight="1" x14ac:dyDescent="0.25">
      <c r="A7098" s="2" t="s">
        <v>853</v>
      </c>
      <c r="B7098" s="2" t="s">
        <v>854</v>
      </c>
      <c r="C7098" s="2">
        <v>2030</v>
      </c>
      <c r="D7098" s="2" t="s">
        <v>241</v>
      </c>
      <c r="E7098" s="2" t="s">
        <v>627</v>
      </c>
      <c r="F7098" s="2" t="s">
        <v>857</v>
      </c>
      <c r="G7098" s="2">
        <v>198</v>
      </c>
      <c r="H7098" s="2">
        <v>5.1162838644799997E-5</v>
      </c>
      <c r="I7098" s="2">
        <v>5.7302379282176E-5</v>
      </c>
      <c r="J7098" s="26" t="s">
        <v>700</v>
      </c>
    </row>
    <row r="7099" spans="1:10" ht="15.75" hidden="1" customHeight="1" x14ac:dyDescent="0.25">
      <c r="A7099" s="2" t="s">
        <v>853</v>
      </c>
      <c r="B7099" s="2" t="s">
        <v>854</v>
      </c>
      <c r="C7099" s="2">
        <v>2030</v>
      </c>
      <c r="D7099" s="2" t="s">
        <v>241</v>
      </c>
      <c r="E7099" s="2" t="s">
        <v>627</v>
      </c>
      <c r="F7099" s="2" t="s">
        <v>858</v>
      </c>
      <c r="G7099" s="2">
        <v>199</v>
      </c>
      <c r="H7099" s="2">
        <v>4.417588061187E-4</v>
      </c>
      <c r="I7099" s="2">
        <v>4.9476986285294409E-4</v>
      </c>
      <c r="J7099" s="26" t="s">
        <v>700</v>
      </c>
    </row>
    <row r="7100" spans="1:10" ht="15.75" hidden="1" customHeight="1" x14ac:dyDescent="0.25">
      <c r="A7100" s="2" t="s">
        <v>853</v>
      </c>
      <c r="B7100" s="2" t="s">
        <v>854</v>
      </c>
      <c r="C7100" s="2">
        <v>2030</v>
      </c>
      <c r="D7100" s="2" t="s">
        <v>241</v>
      </c>
      <c r="E7100" s="2" t="s">
        <v>627</v>
      </c>
      <c r="F7100" s="2" t="s">
        <v>856</v>
      </c>
      <c r="G7100" s="2">
        <v>199</v>
      </c>
      <c r="H7100" s="40">
        <v>4.9534169193099996E-6</v>
      </c>
      <c r="I7100" s="2">
        <v>5.5478269496271998E-6</v>
      </c>
      <c r="J7100" s="26" t="s">
        <v>700</v>
      </c>
    </row>
    <row r="7101" spans="1:10" ht="15.75" hidden="1" customHeight="1" x14ac:dyDescent="0.25">
      <c r="A7101" s="2" t="s">
        <v>853</v>
      </c>
      <c r="B7101" s="2" t="s">
        <v>854</v>
      </c>
      <c r="C7101" s="2">
        <v>2030</v>
      </c>
      <c r="D7101" s="2" t="s">
        <v>241</v>
      </c>
      <c r="E7101" s="2" t="s">
        <v>627</v>
      </c>
      <c r="F7101" s="2" t="s">
        <v>857</v>
      </c>
      <c r="G7101" s="2">
        <v>200</v>
      </c>
      <c r="H7101" s="2">
        <v>5.8545807405600002E-5</v>
      </c>
      <c r="I7101" s="2">
        <v>6.5571304294272003E-5</v>
      </c>
      <c r="J7101" s="26" t="s">
        <v>700</v>
      </c>
    </row>
    <row r="7102" spans="1:10" ht="15.75" hidden="1" customHeight="1" x14ac:dyDescent="0.25">
      <c r="A7102" s="2" t="s">
        <v>853</v>
      </c>
      <c r="B7102" s="2" t="s">
        <v>854</v>
      </c>
      <c r="C7102" s="2">
        <v>2030</v>
      </c>
      <c r="D7102" s="2" t="s">
        <v>241</v>
      </c>
      <c r="E7102" s="2" t="s">
        <v>627</v>
      </c>
      <c r="F7102" s="2" t="s">
        <v>857</v>
      </c>
      <c r="G7102" s="2">
        <v>201</v>
      </c>
      <c r="H7102" s="2">
        <v>5.7517696404800002E-5</v>
      </c>
      <c r="I7102" s="2">
        <v>6.4419819973376004E-5</v>
      </c>
      <c r="J7102" s="26" t="s">
        <v>700</v>
      </c>
    </row>
    <row r="7103" spans="1:10" ht="15.75" hidden="1" customHeight="1" x14ac:dyDescent="0.25">
      <c r="A7103" s="2" t="s">
        <v>853</v>
      </c>
      <c r="B7103" s="2" t="s">
        <v>854</v>
      </c>
      <c r="C7103" s="2">
        <v>2030</v>
      </c>
      <c r="D7103" s="2" t="s">
        <v>241</v>
      </c>
      <c r="E7103" s="2" t="s">
        <v>627</v>
      </c>
      <c r="F7103" s="2" t="s">
        <v>857</v>
      </c>
      <c r="G7103" s="2">
        <v>202</v>
      </c>
      <c r="H7103" s="2">
        <v>5.7451183238299997E-5</v>
      </c>
      <c r="I7103" s="2">
        <v>6.4345325226896E-5</v>
      </c>
      <c r="J7103" s="26" t="s">
        <v>700</v>
      </c>
    </row>
    <row r="7104" spans="1:10" ht="15.75" hidden="1" customHeight="1" x14ac:dyDescent="0.25">
      <c r="A7104" s="2" t="s">
        <v>853</v>
      </c>
      <c r="B7104" s="2" t="s">
        <v>854</v>
      </c>
      <c r="C7104" s="2">
        <v>2030</v>
      </c>
      <c r="D7104" s="2" t="s">
        <v>241</v>
      </c>
      <c r="E7104" s="2" t="s">
        <v>627</v>
      </c>
      <c r="F7104" s="2" t="s">
        <v>857</v>
      </c>
      <c r="G7104" s="2">
        <v>204</v>
      </c>
      <c r="H7104" s="2">
        <v>9.9299915746100002E-5</v>
      </c>
      <c r="I7104" s="2">
        <v>1.1121590563563201E-4</v>
      </c>
      <c r="J7104" s="26" t="s">
        <v>700</v>
      </c>
    </row>
    <row r="7105" spans="1:10" ht="15.75" hidden="1" customHeight="1" x14ac:dyDescent="0.25">
      <c r="A7105" s="2" t="s">
        <v>853</v>
      </c>
      <c r="B7105" s="2" t="s">
        <v>854</v>
      </c>
      <c r="C7105" s="2">
        <v>2030</v>
      </c>
      <c r="D7105" s="2" t="s">
        <v>241</v>
      </c>
      <c r="E7105" s="2" t="s">
        <v>627</v>
      </c>
      <c r="F7105" s="2" t="s">
        <v>858</v>
      </c>
      <c r="G7105" s="2">
        <v>205</v>
      </c>
      <c r="H7105" s="2">
        <v>3.7928030360490002E-4</v>
      </c>
      <c r="I7105" s="2">
        <v>4.2479394003748809E-4</v>
      </c>
      <c r="J7105" s="26" t="s">
        <v>700</v>
      </c>
    </row>
    <row r="7106" spans="1:10" ht="15.75" hidden="1" customHeight="1" x14ac:dyDescent="0.25">
      <c r="A7106" s="2" t="s">
        <v>853</v>
      </c>
      <c r="B7106" s="2" t="s">
        <v>854</v>
      </c>
      <c r="C7106" s="2">
        <v>2030</v>
      </c>
      <c r="D7106" s="2" t="s">
        <v>241</v>
      </c>
      <c r="E7106" s="2" t="s">
        <v>627</v>
      </c>
      <c r="F7106" s="2" t="s">
        <v>857</v>
      </c>
      <c r="G7106" s="2">
        <v>205</v>
      </c>
      <c r="H7106" s="2">
        <v>4.90863603773E-5</v>
      </c>
      <c r="I7106" s="2">
        <v>5.4976723622576007E-5</v>
      </c>
      <c r="J7106" s="26" t="s">
        <v>700</v>
      </c>
    </row>
    <row r="7107" spans="1:10" ht="15.75" hidden="1" customHeight="1" x14ac:dyDescent="0.25">
      <c r="A7107" s="2" t="s">
        <v>853</v>
      </c>
      <c r="B7107" s="2" t="s">
        <v>854</v>
      </c>
      <c r="C7107" s="2">
        <v>2030</v>
      </c>
      <c r="D7107" s="2" t="s">
        <v>241</v>
      </c>
      <c r="E7107" s="2" t="s">
        <v>627</v>
      </c>
      <c r="F7107" s="2" t="s">
        <v>855</v>
      </c>
      <c r="G7107" s="2">
        <v>206</v>
      </c>
      <c r="H7107" s="2">
        <v>1.9703837460840001E-4</v>
      </c>
      <c r="I7107" s="2">
        <v>2.2068297956140802E-4</v>
      </c>
      <c r="J7107" s="26" t="s">
        <v>700</v>
      </c>
    </row>
    <row r="7108" spans="1:10" ht="15.75" hidden="1" customHeight="1" x14ac:dyDescent="0.25">
      <c r="A7108" s="2" t="s">
        <v>853</v>
      </c>
      <c r="B7108" s="2" t="s">
        <v>854</v>
      </c>
      <c r="C7108" s="2">
        <v>2030</v>
      </c>
      <c r="D7108" s="2" t="s">
        <v>241</v>
      </c>
      <c r="E7108" s="2" t="s">
        <v>627</v>
      </c>
      <c r="F7108" s="2" t="s">
        <v>855</v>
      </c>
      <c r="G7108" s="2">
        <v>208</v>
      </c>
      <c r="H7108" s="2">
        <v>3.317868395243E-4</v>
      </c>
      <c r="I7108" s="2">
        <v>3.7160126026721603E-4</v>
      </c>
      <c r="J7108" s="26" t="s">
        <v>700</v>
      </c>
    </row>
    <row r="7109" spans="1:10" ht="15.75" hidden="1" customHeight="1" x14ac:dyDescent="0.25">
      <c r="A7109" s="2" t="s">
        <v>853</v>
      </c>
      <c r="B7109" s="2" t="s">
        <v>854</v>
      </c>
      <c r="C7109" s="2">
        <v>2030</v>
      </c>
      <c r="D7109" s="2" t="s">
        <v>241</v>
      </c>
      <c r="E7109" s="2" t="s">
        <v>627</v>
      </c>
      <c r="F7109" s="2" t="s">
        <v>855</v>
      </c>
      <c r="G7109" s="2">
        <v>213</v>
      </c>
      <c r="H7109" s="2">
        <v>3.2502631074750001E-4</v>
      </c>
      <c r="I7109" s="2">
        <v>3.6402946803720007E-4</v>
      </c>
      <c r="J7109" s="26" t="s">
        <v>700</v>
      </c>
    </row>
    <row r="7110" spans="1:10" ht="15.75" hidden="1" customHeight="1" x14ac:dyDescent="0.25">
      <c r="A7110" s="2" t="s">
        <v>853</v>
      </c>
      <c r="B7110" s="2" t="s">
        <v>854</v>
      </c>
      <c r="C7110" s="2">
        <v>2030</v>
      </c>
      <c r="D7110" s="2" t="s">
        <v>241</v>
      </c>
      <c r="E7110" s="2" t="s">
        <v>627</v>
      </c>
      <c r="F7110" s="2" t="s">
        <v>855</v>
      </c>
      <c r="G7110" s="2">
        <v>217</v>
      </c>
      <c r="H7110" s="2">
        <v>5.5786165466999995E-4</v>
      </c>
      <c r="I7110" s="2">
        <v>6.2480505323039999E-4</v>
      </c>
      <c r="J7110" s="26" t="s">
        <v>700</v>
      </c>
    </row>
    <row r="7111" spans="1:10" ht="15.75" hidden="1" customHeight="1" x14ac:dyDescent="0.25">
      <c r="A7111" s="2" t="s">
        <v>853</v>
      </c>
      <c r="B7111" s="2" t="s">
        <v>854</v>
      </c>
      <c r="C7111" s="2">
        <v>2030</v>
      </c>
      <c r="D7111" s="2" t="s">
        <v>241</v>
      </c>
      <c r="E7111" s="2" t="s">
        <v>627</v>
      </c>
      <c r="F7111" s="2" t="s">
        <v>860</v>
      </c>
      <c r="G7111" s="2">
        <v>217</v>
      </c>
      <c r="H7111" s="2">
        <v>6.7257853515900002E-5</v>
      </c>
      <c r="I7111" s="2">
        <v>7.5328795937808007E-5</v>
      </c>
      <c r="J7111" s="26" t="s">
        <v>701</v>
      </c>
    </row>
    <row r="7112" spans="1:10" ht="15.75" hidden="1" customHeight="1" x14ac:dyDescent="0.25">
      <c r="A7112" s="2" t="s">
        <v>853</v>
      </c>
      <c r="B7112" s="2" t="s">
        <v>854</v>
      </c>
      <c r="C7112" s="2">
        <v>2030</v>
      </c>
      <c r="D7112" s="2" t="s">
        <v>241</v>
      </c>
      <c r="E7112" s="2" t="s">
        <v>627</v>
      </c>
      <c r="F7112" s="2" t="s">
        <v>855</v>
      </c>
      <c r="G7112" s="2">
        <v>221</v>
      </c>
      <c r="H7112" s="2">
        <v>3.1850699451750001E-4</v>
      </c>
      <c r="I7112" s="2">
        <v>3.5672783385960006E-4</v>
      </c>
      <c r="J7112" s="26" t="s">
        <v>700</v>
      </c>
    </row>
    <row r="7113" spans="1:10" ht="15.75" hidden="1" customHeight="1" x14ac:dyDescent="0.25">
      <c r="A7113" s="2" t="s">
        <v>853</v>
      </c>
      <c r="B7113" s="2" t="s">
        <v>854</v>
      </c>
      <c r="C7113" s="2">
        <v>2030</v>
      </c>
      <c r="D7113" s="2" t="s">
        <v>241</v>
      </c>
      <c r="E7113" s="2" t="s">
        <v>627</v>
      </c>
      <c r="F7113" s="2" t="s">
        <v>857</v>
      </c>
      <c r="G7113" s="2">
        <v>221</v>
      </c>
      <c r="H7113" s="2">
        <v>9.5317125669699997E-5</v>
      </c>
      <c r="I7113" s="2">
        <v>1.0675518075006401E-4</v>
      </c>
      <c r="J7113" s="26" t="s">
        <v>700</v>
      </c>
    </row>
    <row r="7114" spans="1:10" ht="15.75" hidden="1" customHeight="1" x14ac:dyDescent="0.25">
      <c r="A7114" s="2" t="s">
        <v>853</v>
      </c>
      <c r="B7114" s="2" t="s">
        <v>854</v>
      </c>
      <c r="C7114" s="2">
        <v>2030</v>
      </c>
      <c r="D7114" s="2" t="s">
        <v>241</v>
      </c>
      <c r="E7114" s="2" t="s">
        <v>627</v>
      </c>
      <c r="F7114" s="2" t="s">
        <v>857</v>
      </c>
      <c r="G7114" s="2">
        <v>224</v>
      </c>
      <c r="H7114" s="2">
        <v>4.5288314140599998E-5</v>
      </c>
      <c r="I7114" s="2">
        <v>5.0722911837472004E-5</v>
      </c>
      <c r="J7114" s="26" t="s">
        <v>700</v>
      </c>
    </row>
    <row r="7115" spans="1:10" ht="15.75" hidden="1" customHeight="1" x14ac:dyDescent="0.25">
      <c r="A7115" s="2" t="s">
        <v>853</v>
      </c>
      <c r="B7115" s="2" t="s">
        <v>854</v>
      </c>
      <c r="C7115" s="2">
        <v>2030</v>
      </c>
      <c r="D7115" s="2" t="s">
        <v>241</v>
      </c>
      <c r="E7115" s="2" t="s">
        <v>627</v>
      </c>
      <c r="F7115" s="2" t="s">
        <v>855</v>
      </c>
      <c r="G7115" s="2">
        <v>224</v>
      </c>
      <c r="H7115" s="2">
        <v>1.7962028505280001E-4</v>
      </c>
      <c r="I7115" s="2">
        <v>2.0117471925913604E-4</v>
      </c>
      <c r="J7115" s="26" t="s">
        <v>700</v>
      </c>
    </row>
    <row r="7116" spans="1:10" ht="15.75" hidden="1" customHeight="1" x14ac:dyDescent="0.25">
      <c r="A7116" s="2" t="s">
        <v>853</v>
      </c>
      <c r="B7116" s="2" t="s">
        <v>854</v>
      </c>
      <c r="C7116" s="2">
        <v>2030</v>
      </c>
      <c r="D7116" s="2" t="s">
        <v>241</v>
      </c>
      <c r="E7116" s="2" t="s">
        <v>627</v>
      </c>
      <c r="F7116" s="2" t="s">
        <v>857</v>
      </c>
      <c r="G7116" s="2">
        <v>225</v>
      </c>
      <c r="H7116" s="2">
        <v>4.5085551391800003E-5</v>
      </c>
      <c r="I7116" s="2">
        <v>5.0495817558816006E-5</v>
      </c>
      <c r="J7116" s="26" t="s">
        <v>700</v>
      </c>
    </row>
    <row r="7117" spans="1:10" ht="15.75" hidden="1" customHeight="1" x14ac:dyDescent="0.25">
      <c r="A7117" s="2" t="s">
        <v>853</v>
      </c>
      <c r="B7117" s="2" t="s">
        <v>854</v>
      </c>
      <c r="C7117" s="2">
        <v>2030</v>
      </c>
      <c r="D7117" s="2" t="s">
        <v>241</v>
      </c>
      <c r="E7117" s="2" t="s">
        <v>627</v>
      </c>
      <c r="F7117" s="2" t="s">
        <v>856</v>
      </c>
      <c r="G7117" s="2">
        <v>226</v>
      </c>
      <c r="H7117" s="40">
        <v>4.2338601815600003E-6</v>
      </c>
      <c r="I7117" s="2">
        <v>4.7419234033472011E-6</v>
      </c>
      <c r="J7117" s="26" t="s">
        <v>700</v>
      </c>
    </row>
    <row r="7118" spans="1:10" ht="15.75" hidden="1" customHeight="1" x14ac:dyDescent="0.25">
      <c r="A7118" s="2" t="s">
        <v>853</v>
      </c>
      <c r="B7118" s="2" t="s">
        <v>854</v>
      </c>
      <c r="C7118" s="2">
        <v>2030</v>
      </c>
      <c r="D7118" s="2" t="s">
        <v>241</v>
      </c>
      <c r="E7118" s="2" t="s">
        <v>627</v>
      </c>
      <c r="F7118" s="2" t="s">
        <v>859</v>
      </c>
      <c r="G7118" s="2">
        <v>228</v>
      </c>
      <c r="H7118" s="2">
        <v>1.20268305182E-5</v>
      </c>
      <c r="I7118" s="2">
        <v>1.3470050180384001E-5</v>
      </c>
      <c r="J7118" s="26" t="s">
        <v>700</v>
      </c>
    </row>
    <row r="7119" spans="1:10" ht="15.75" hidden="1" customHeight="1" x14ac:dyDescent="0.25">
      <c r="A7119" s="2" t="s">
        <v>853</v>
      </c>
      <c r="B7119" s="2" t="s">
        <v>854</v>
      </c>
      <c r="C7119" s="2">
        <v>2030</v>
      </c>
      <c r="D7119" s="2" t="s">
        <v>241</v>
      </c>
      <c r="E7119" s="2" t="s">
        <v>627</v>
      </c>
      <c r="F7119" s="2" t="s">
        <v>855</v>
      </c>
      <c r="G7119" s="2">
        <v>229</v>
      </c>
      <c r="H7119" s="2">
        <v>1.8508170614950001E-4</v>
      </c>
      <c r="I7119" s="2">
        <v>2.0729151088744004E-4</v>
      </c>
      <c r="J7119" s="26" t="s">
        <v>700</v>
      </c>
    </row>
    <row r="7120" spans="1:10" ht="15.75" hidden="1" customHeight="1" x14ac:dyDescent="0.25">
      <c r="A7120" s="2" t="s">
        <v>853</v>
      </c>
      <c r="B7120" s="2" t="s">
        <v>854</v>
      </c>
      <c r="C7120" s="2">
        <v>2030</v>
      </c>
      <c r="D7120" s="2" t="s">
        <v>241</v>
      </c>
      <c r="E7120" s="2" t="s">
        <v>627</v>
      </c>
      <c r="F7120" s="2" t="s">
        <v>858</v>
      </c>
      <c r="G7120" s="2">
        <v>232</v>
      </c>
      <c r="H7120" s="2">
        <v>3.3476561657150002E-4</v>
      </c>
      <c r="I7120" s="2">
        <v>3.7493749056008007E-4</v>
      </c>
      <c r="J7120" s="26" t="s">
        <v>700</v>
      </c>
    </row>
    <row r="7121" spans="1:10" ht="15.75" hidden="1" customHeight="1" x14ac:dyDescent="0.25">
      <c r="A7121" s="2" t="s">
        <v>853</v>
      </c>
      <c r="B7121" s="2" t="s">
        <v>854</v>
      </c>
      <c r="C7121" s="2">
        <v>2030</v>
      </c>
      <c r="D7121" s="2" t="s">
        <v>241</v>
      </c>
      <c r="E7121" s="2" t="s">
        <v>627</v>
      </c>
      <c r="F7121" s="2" t="s">
        <v>858</v>
      </c>
      <c r="G7121" s="2">
        <v>234</v>
      </c>
      <c r="H7121" s="2">
        <v>3.3214892027900002E-4</v>
      </c>
      <c r="I7121" s="2">
        <v>3.7200679071248006E-4</v>
      </c>
      <c r="J7121" s="26" t="s">
        <v>700</v>
      </c>
    </row>
    <row r="7122" spans="1:10" ht="15.75" hidden="1" customHeight="1" x14ac:dyDescent="0.25">
      <c r="A7122" s="2" t="s">
        <v>853</v>
      </c>
      <c r="B7122" s="2" t="s">
        <v>854</v>
      </c>
      <c r="C7122" s="2">
        <v>2030</v>
      </c>
      <c r="D7122" s="2" t="s">
        <v>241</v>
      </c>
      <c r="E7122" s="2" t="s">
        <v>627</v>
      </c>
      <c r="F7122" s="2" t="s">
        <v>855</v>
      </c>
      <c r="G7122" s="2">
        <v>235</v>
      </c>
      <c r="H7122" s="2">
        <v>1.7842973466030001E-4</v>
      </c>
      <c r="I7122" s="2">
        <v>1.9984130281953602E-4</v>
      </c>
      <c r="J7122" s="26" t="s">
        <v>700</v>
      </c>
    </row>
    <row r="7123" spans="1:10" ht="15.75" hidden="1" customHeight="1" x14ac:dyDescent="0.25">
      <c r="A7123" s="2" t="s">
        <v>853</v>
      </c>
      <c r="B7123" s="2" t="s">
        <v>854</v>
      </c>
      <c r="C7123" s="2">
        <v>2030</v>
      </c>
      <c r="D7123" s="2" t="s">
        <v>241</v>
      </c>
      <c r="E7123" s="2" t="s">
        <v>627</v>
      </c>
      <c r="F7123" s="2" t="s">
        <v>858</v>
      </c>
      <c r="G7123" s="2">
        <v>237</v>
      </c>
      <c r="H7123" s="2">
        <v>3.726495488081E-4</v>
      </c>
      <c r="I7123" s="2">
        <v>4.1736749466507206E-4</v>
      </c>
      <c r="J7123" s="26" t="s">
        <v>700</v>
      </c>
    </row>
    <row r="7124" spans="1:10" ht="15.75" hidden="1" customHeight="1" x14ac:dyDescent="0.25">
      <c r="A7124" s="2" t="s">
        <v>853</v>
      </c>
      <c r="B7124" s="2" t="s">
        <v>854</v>
      </c>
      <c r="C7124" s="2">
        <v>2030</v>
      </c>
      <c r="D7124" s="2" t="s">
        <v>241</v>
      </c>
      <c r="E7124" s="2" t="s">
        <v>627</v>
      </c>
      <c r="F7124" s="2" t="s">
        <v>857</v>
      </c>
      <c r="G7124" s="2">
        <v>241</v>
      </c>
      <c r="H7124" s="2">
        <v>4.8031044571000002E-5</v>
      </c>
      <c r="I7124" s="2">
        <v>5.3794769919520005E-5</v>
      </c>
      <c r="J7124" s="26" t="s">
        <v>700</v>
      </c>
    </row>
    <row r="7125" spans="1:10" ht="15.75" hidden="1" customHeight="1" x14ac:dyDescent="0.25">
      <c r="A7125" s="2" t="s">
        <v>853</v>
      </c>
      <c r="B7125" s="2" t="s">
        <v>854</v>
      </c>
      <c r="C7125" s="2">
        <v>2030</v>
      </c>
      <c r="D7125" s="2" t="s">
        <v>241</v>
      </c>
      <c r="E7125" s="2" t="s">
        <v>627</v>
      </c>
      <c r="F7125" s="2" t="s">
        <v>855</v>
      </c>
      <c r="G7125" s="2">
        <v>243</v>
      </c>
      <c r="H7125" s="2">
        <v>2.9049225850029999E-4</v>
      </c>
      <c r="I7125" s="2">
        <v>3.2535132952033602E-4</v>
      </c>
      <c r="J7125" s="26" t="s">
        <v>700</v>
      </c>
    </row>
    <row r="7126" spans="1:10" ht="15.75" hidden="1" customHeight="1" x14ac:dyDescent="0.25">
      <c r="A7126" s="2" t="s">
        <v>853</v>
      </c>
      <c r="B7126" s="2" t="s">
        <v>854</v>
      </c>
      <c r="C7126" s="2">
        <v>2030</v>
      </c>
      <c r="D7126" s="2" t="s">
        <v>241</v>
      </c>
      <c r="E7126" s="2" t="s">
        <v>627</v>
      </c>
      <c r="F7126" s="2" t="s">
        <v>858</v>
      </c>
      <c r="G7126" s="2">
        <v>243</v>
      </c>
      <c r="H7126" s="2">
        <v>6.8414016277530004E-4</v>
      </c>
      <c r="I7126" s="2">
        <v>7.6623698230833613E-4</v>
      </c>
      <c r="J7126" s="26" t="s">
        <v>700</v>
      </c>
    </row>
    <row r="7127" spans="1:10" ht="15.75" hidden="1" customHeight="1" x14ac:dyDescent="0.25">
      <c r="A7127" s="2" t="s">
        <v>853</v>
      </c>
      <c r="B7127" s="2" t="s">
        <v>854</v>
      </c>
      <c r="C7127" s="2">
        <v>2030</v>
      </c>
      <c r="D7127" s="2" t="s">
        <v>241</v>
      </c>
      <c r="E7127" s="2" t="s">
        <v>627</v>
      </c>
      <c r="F7127" s="2" t="s">
        <v>858</v>
      </c>
      <c r="G7127" s="2">
        <v>249</v>
      </c>
      <c r="H7127" s="2">
        <v>3.1157280318439999E-4</v>
      </c>
      <c r="I7127" s="2">
        <v>3.4896153956652802E-4</v>
      </c>
      <c r="J7127" s="26" t="s">
        <v>700</v>
      </c>
    </row>
    <row r="7128" spans="1:10" ht="15.75" hidden="1" customHeight="1" x14ac:dyDescent="0.25">
      <c r="A7128" s="2" t="s">
        <v>853</v>
      </c>
      <c r="B7128" s="2" t="s">
        <v>854</v>
      </c>
      <c r="C7128" s="2">
        <v>2030</v>
      </c>
      <c r="D7128" s="2" t="s">
        <v>241</v>
      </c>
      <c r="E7128" s="2" t="s">
        <v>627</v>
      </c>
      <c r="F7128" s="2" t="s">
        <v>858</v>
      </c>
      <c r="G7128" s="2">
        <v>254</v>
      </c>
      <c r="H7128" s="2">
        <v>3.0624208739029999E-4</v>
      </c>
      <c r="I7128" s="2">
        <v>3.4299113787713604E-4</v>
      </c>
      <c r="J7128" s="26" t="s">
        <v>700</v>
      </c>
    </row>
    <row r="7129" spans="1:10" ht="15.75" hidden="1" customHeight="1" x14ac:dyDescent="0.25">
      <c r="A7129" s="2" t="s">
        <v>853</v>
      </c>
      <c r="B7129" s="2" t="s">
        <v>854</v>
      </c>
      <c r="C7129" s="2">
        <v>2030</v>
      </c>
      <c r="D7129" s="2" t="s">
        <v>241</v>
      </c>
      <c r="E7129" s="2" t="s">
        <v>627</v>
      </c>
      <c r="F7129" s="2" t="s">
        <v>857</v>
      </c>
      <c r="G7129" s="2">
        <v>254</v>
      </c>
      <c r="H7129" s="2">
        <v>4.5829292503199997E-5</v>
      </c>
      <c r="I7129" s="2">
        <v>5.1328807603584004E-5</v>
      </c>
      <c r="J7129" s="26" t="s">
        <v>700</v>
      </c>
    </row>
    <row r="7130" spans="1:10" ht="15.75" hidden="1" customHeight="1" x14ac:dyDescent="0.25">
      <c r="A7130" s="2" t="s">
        <v>853</v>
      </c>
      <c r="B7130" s="2" t="s">
        <v>854</v>
      </c>
      <c r="C7130" s="2">
        <v>2030</v>
      </c>
      <c r="D7130" s="2" t="s">
        <v>241</v>
      </c>
      <c r="E7130" s="2" t="s">
        <v>627</v>
      </c>
      <c r="F7130" s="2" t="s">
        <v>857</v>
      </c>
      <c r="G7130" s="2">
        <v>256</v>
      </c>
      <c r="H7130" s="2">
        <v>3.9711114368399997E-5</v>
      </c>
      <c r="I7130" s="2">
        <v>4.4476448092608001E-5</v>
      </c>
      <c r="J7130" s="26" t="s">
        <v>700</v>
      </c>
    </row>
    <row r="7131" spans="1:10" ht="15.75" hidden="1" customHeight="1" x14ac:dyDescent="0.25">
      <c r="A7131" s="2" t="s">
        <v>853</v>
      </c>
      <c r="B7131" s="2" t="s">
        <v>854</v>
      </c>
      <c r="C7131" s="2">
        <v>2030</v>
      </c>
      <c r="D7131" s="2" t="s">
        <v>241</v>
      </c>
      <c r="E7131" s="2" t="s">
        <v>627</v>
      </c>
      <c r="F7131" s="2" t="s">
        <v>856</v>
      </c>
      <c r="G7131" s="2">
        <v>259</v>
      </c>
      <c r="H7131" s="40">
        <v>3.6939711662899999E-6</v>
      </c>
      <c r="I7131" s="2">
        <v>4.1372477062448002E-6</v>
      </c>
      <c r="J7131" s="26" t="s">
        <v>700</v>
      </c>
    </row>
    <row r="7132" spans="1:10" ht="15.75" hidden="1" customHeight="1" x14ac:dyDescent="0.25">
      <c r="A7132" s="2" t="s">
        <v>853</v>
      </c>
      <c r="B7132" s="2" t="s">
        <v>854</v>
      </c>
      <c r="C7132" s="2">
        <v>2030</v>
      </c>
      <c r="D7132" s="2" t="s">
        <v>241</v>
      </c>
      <c r="E7132" s="2" t="s">
        <v>627</v>
      </c>
      <c r="F7132" s="2" t="s">
        <v>855</v>
      </c>
      <c r="G7132" s="2">
        <v>264</v>
      </c>
      <c r="H7132" s="2">
        <v>2.27395517868E-4</v>
      </c>
      <c r="I7132" s="2">
        <v>2.5468298001216002E-4</v>
      </c>
      <c r="J7132" s="26" t="s">
        <v>700</v>
      </c>
    </row>
    <row r="7133" spans="1:10" ht="15.75" hidden="1" customHeight="1" x14ac:dyDescent="0.25">
      <c r="A7133" s="2" t="s">
        <v>853</v>
      </c>
      <c r="B7133" s="2" t="s">
        <v>854</v>
      </c>
      <c r="C7133" s="2">
        <v>2030</v>
      </c>
      <c r="D7133" s="2" t="s">
        <v>241</v>
      </c>
      <c r="E7133" s="2" t="s">
        <v>627</v>
      </c>
      <c r="F7133" s="2" t="s">
        <v>858</v>
      </c>
      <c r="G7133" s="2">
        <v>266</v>
      </c>
      <c r="H7133" s="2">
        <v>2.9290880775079998E-4</v>
      </c>
      <c r="I7133" s="2">
        <v>3.2805786468089604E-4</v>
      </c>
      <c r="J7133" s="26" t="s">
        <v>700</v>
      </c>
    </row>
    <row r="7134" spans="1:10" ht="15.75" hidden="1" customHeight="1" x14ac:dyDescent="0.25">
      <c r="A7134" s="2" t="s">
        <v>853</v>
      </c>
      <c r="B7134" s="2" t="s">
        <v>854</v>
      </c>
      <c r="C7134" s="2">
        <v>2030</v>
      </c>
      <c r="D7134" s="2" t="s">
        <v>241</v>
      </c>
      <c r="E7134" s="2" t="s">
        <v>627</v>
      </c>
      <c r="F7134" s="2" t="s">
        <v>857</v>
      </c>
      <c r="G7134" s="2">
        <v>266</v>
      </c>
      <c r="H7134" s="2">
        <v>3.7904894270499999E-5</v>
      </c>
      <c r="I7134" s="2">
        <v>4.2453481582960001E-5</v>
      </c>
      <c r="J7134" s="26" t="s">
        <v>700</v>
      </c>
    </row>
    <row r="7135" spans="1:10" ht="15.75" hidden="1" customHeight="1" x14ac:dyDescent="0.25">
      <c r="A7135" s="2" t="s">
        <v>853</v>
      </c>
      <c r="B7135" s="2" t="s">
        <v>854</v>
      </c>
      <c r="C7135" s="2">
        <v>2030</v>
      </c>
      <c r="D7135" s="2" t="s">
        <v>241</v>
      </c>
      <c r="E7135" s="2" t="s">
        <v>627</v>
      </c>
      <c r="F7135" s="2" t="s">
        <v>860</v>
      </c>
      <c r="G7135" s="2">
        <v>267</v>
      </c>
      <c r="H7135" s="2">
        <v>5.8681343943999999E-5</v>
      </c>
      <c r="I7135" s="2">
        <v>6.5723105217280005E-5</v>
      </c>
      <c r="J7135" s="26" t="s">
        <v>701</v>
      </c>
    </row>
    <row r="7136" spans="1:10" ht="15.75" hidden="1" customHeight="1" x14ac:dyDescent="0.25">
      <c r="A7136" s="2" t="s">
        <v>853</v>
      </c>
      <c r="B7136" s="2" t="s">
        <v>854</v>
      </c>
      <c r="C7136" s="2">
        <v>2030</v>
      </c>
      <c r="D7136" s="2" t="s">
        <v>241</v>
      </c>
      <c r="E7136" s="2" t="s">
        <v>627</v>
      </c>
      <c r="F7136" s="2" t="s">
        <v>857</v>
      </c>
      <c r="G7136" s="2">
        <v>272</v>
      </c>
      <c r="H7136" s="2">
        <v>3.7301368138300003E-5</v>
      </c>
      <c r="I7136" s="2">
        <v>4.177753231489601E-5</v>
      </c>
      <c r="J7136" s="26" t="s">
        <v>700</v>
      </c>
    </row>
    <row r="7137" spans="1:10" ht="15.75" hidden="1" customHeight="1" x14ac:dyDescent="0.25">
      <c r="A7137" s="2" t="s">
        <v>853</v>
      </c>
      <c r="B7137" s="2" t="s">
        <v>854</v>
      </c>
      <c r="C7137" s="2">
        <v>2030</v>
      </c>
      <c r="D7137" s="2" t="s">
        <v>241</v>
      </c>
      <c r="E7137" s="2" t="s">
        <v>627</v>
      </c>
      <c r="F7137" s="2" t="s">
        <v>857</v>
      </c>
      <c r="G7137" s="2">
        <v>275</v>
      </c>
      <c r="H7137" s="2">
        <v>4.2295170715100003E-5</v>
      </c>
      <c r="I7137" s="2">
        <v>4.7370591200912006E-5</v>
      </c>
      <c r="J7137" s="26" t="s">
        <v>700</v>
      </c>
    </row>
    <row r="7138" spans="1:10" ht="15.75" hidden="1" customHeight="1" x14ac:dyDescent="0.25">
      <c r="A7138" s="2" t="s">
        <v>853</v>
      </c>
      <c r="B7138" s="2" t="s">
        <v>854</v>
      </c>
      <c r="C7138" s="2">
        <v>2030</v>
      </c>
      <c r="D7138" s="2" t="s">
        <v>241</v>
      </c>
      <c r="E7138" s="2" t="s">
        <v>627</v>
      </c>
      <c r="F7138" s="2" t="s">
        <v>859</v>
      </c>
      <c r="G7138" s="2">
        <v>276</v>
      </c>
      <c r="H7138" s="40">
        <v>9.8783775683799994E-6</v>
      </c>
      <c r="I7138" s="2">
        <v>1.10637828765856E-5</v>
      </c>
      <c r="J7138" s="26" t="s">
        <v>700</v>
      </c>
    </row>
    <row r="7139" spans="1:10" ht="15.75" hidden="1" customHeight="1" x14ac:dyDescent="0.25">
      <c r="A7139" s="2" t="s">
        <v>853</v>
      </c>
      <c r="B7139" s="2" t="s">
        <v>854</v>
      </c>
      <c r="C7139" s="2">
        <v>2030</v>
      </c>
      <c r="D7139" s="2" t="s">
        <v>241</v>
      </c>
      <c r="E7139" s="2" t="s">
        <v>627</v>
      </c>
      <c r="F7139" s="2" t="s">
        <v>857</v>
      </c>
      <c r="G7139" s="2">
        <v>280</v>
      </c>
      <c r="H7139" s="2">
        <v>3.6200672184300001E-5</v>
      </c>
      <c r="I7139" s="2">
        <v>4.0544752846416003E-5</v>
      </c>
      <c r="J7139" s="26" t="s">
        <v>700</v>
      </c>
    </row>
    <row r="7140" spans="1:10" ht="15.75" hidden="1" customHeight="1" x14ac:dyDescent="0.25">
      <c r="A7140" s="2" t="s">
        <v>853</v>
      </c>
      <c r="B7140" s="2" t="s">
        <v>854</v>
      </c>
      <c r="C7140" s="2">
        <v>2030</v>
      </c>
      <c r="D7140" s="2" t="s">
        <v>241</v>
      </c>
      <c r="E7140" s="2" t="s">
        <v>627</v>
      </c>
      <c r="F7140" s="2" t="s">
        <v>857</v>
      </c>
      <c r="G7140" s="2">
        <v>282</v>
      </c>
      <c r="H7140" s="2">
        <v>3.5960725654100002E-5</v>
      </c>
      <c r="I7140" s="2">
        <v>4.0276012732592004E-5</v>
      </c>
      <c r="J7140" s="26" t="s">
        <v>700</v>
      </c>
    </row>
    <row r="7141" spans="1:10" ht="15.75" hidden="1" customHeight="1" x14ac:dyDescent="0.25">
      <c r="A7141" s="2" t="s">
        <v>853</v>
      </c>
      <c r="B7141" s="2" t="s">
        <v>854</v>
      </c>
      <c r="C7141" s="2">
        <v>2030</v>
      </c>
      <c r="D7141" s="2" t="s">
        <v>241</v>
      </c>
      <c r="E7141" s="2" t="s">
        <v>627</v>
      </c>
      <c r="F7141" s="2" t="s">
        <v>858</v>
      </c>
      <c r="G7141" s="2">
        <v>286</v>
      </c>
      <c r="H7141" s="2">
        <v>2.719739277381E-4</v>
      </c>
      <c r="I7141" s="2">
        <v>3.0461079906667201E-4</v>
      </c>
      <c r="J7141" s="26" t="s">
        <v>700</v>
      </c>
    </row>
    <row r="7142" spans="1:10" ht="15.75" hidden="1" customHeight="1" x14ac:dyDescent="0.25">
      <c r="A7142" s="2" t="s">
        <v>853</v>
      </c>
      <c r="B7142" s="2" t="s">
        <v>854</v>
      </c>
      <c r="C7142" s="2">
        <v>2030</v>
      </c>
      <c r="D7142" s="2" t="s">
        <v>241</v>
      </c>
      <c r="E7142" s="2" t="s">
        <v>627</v>
      </c>
      <c r="F7142" s="2" t="s">
        <v>858</v>
      </c>
      <c r="G7142" s="2">
        <v>289</v>
      </c>
      <c r="H7142" s="2">
        <v>2.6966526638719999E-4</v>
      </c>
      <c r="I7142" s="2">
        <v>3.0202509835366401E-4</v>
      </c>
      <c r="J7142" s="26" t="s">
        <v>700</v>
      </c>
    </row>
    <row r="7143" spans="1:10" ht="15.75" hidden="1" customHeight="1" x14ac:dyDescent="0.25">
      <c r="A7143" s="2" t="s">
        <v>853</v>
      </c>
      <c r="B7143" s="2" t="s">
        <v>854</v>
      </c>
      <c r="C7143" s="2">
        <v>2030</v>
      </c>
      <c r="D7143" s="2" t="s">
        <v>241</v>
      </c>
      <c r="E7143" s="2" t="s">
        <v>627</v>
      </c>
      <c r="F7143" s="2" t="s">
        <v>858</v>
      </c>
      <c r="G7143" s="2">
        <v>291</v>
      </c>
      <c r="H7143" s="2">
        <v>3.0285297543740001E-4</v>
      </c>
      <c r="I7143" s="2">
        <v>3.3919533248988803E-4</v>
      </c>
      <c r="J7143" s="26" t="s">
        <v>700</v>
      </c>
    </row>
    <row r="7144" spans="1:10" ht="15.75" hidden="1" customHeight="1" x14ac:dyDescent="0.25">
      <c r="A7144" s="2" t="s">
        <v>853</v>
      </c>
      <c r="B7144" s="2" t="s">
        <v>854</v>
      </c>
      <c r="C7144" s="2">
        <v>2030</v>
      </c>
      <c r="D7144" s="2" t="s">
        <v>241</v>
      </c>
      <c r="E7144" s="2" t="s">
        <v>627</v>
      </c>
      <c r="F7144" s="2" t="s">
        <v>858</v>
      </c>
      <c r="G7144" s="2">
        <v>301</v>
      </c>
      <c r="H7144" s="2">
        <v>2.5839571026149997E-4</v>
      </c>
      <c r="I7144" s="2">
        <v>2.8940319549288E-4</v>
      </c>
      <c r="J7144" s="26" t="s">
        <v>700</v>
      </c>
    </row>
    <row r="7145" spans="1:10" ht="15.75" hidden="1" customHeight="1" x14ac:dyDescent="0.25">
      <c r="A7145" s="2" t="s">
        <v>853</v>
      </c>
      <c r="B7145" s="2" t="s">
        <v>854</v>
      </c>
      <c r="C7145" s="2">
        <v>2030</v>
      </c>
      <c r="D7145" s="2" t="s">
        <v>241</v>
      </c>
      <c r="E7145" s="2" t="s">
        <v>627</v>
      </c>
      <c r="F7145" s="2" t="s">
        <v>855</v>
      </c>
      <c r="G7145" s="2">
        <v>307</v>
      </c>
      <c r="H7145" s="2">
        <v>1.568259031046E-4</v>
      </c>
      <c r="I7145" s="2">
        <v>1.7564501147715201E-4</v>
      </c>
      <c r="J7145" s="26" t="s">
        <v>700</v>
      </c>
    </row>
    <row r="7146" spans="1:10" ht="15.75" hidden="1" customHeight="1" x14ac:dyDescent="0.25">
      <c r="A7146" s="2" t="s">
        <v>853</v>
      </c>
      <c r="B7146" s="2" t="s">
        <v>854</v>
      </c>
      <c r="C7146" s="2">
        <v>2030</v>
      </c>
      <c r="D7146" s="2" t="s">
        <v>241</v>
      </c>
      <c r="E7146" s="2" t="s">
        <v>627</v>
      </c>
      <c r="F7146" s="2" t="s">
        <v>855</v>
      </c>
      <c r="G7146" s="2">
        <v>308</v>
      </c>
      <c r="H7146" s="2">
        <v>2.098599507008E-4</v>
      </c>
      <c r="I7146" s="2">
        <v>2.3504314478489601E-4</v>
      </c>
      <c r="J7146" s="26" t="s">
        <v>700</v>
      </c>
    </row>
    <row r="7147" spans="1:10" ht="15.75" hidden="1" customHeight="1" x14ac:dyDescent="0.25">
      <c r="A7147" s="2" t="s">
        <v>853</v>
      </c>
      <c r="B7147" s="2" t="s">
        <v>854</v>
      </c>
      <c r="C7147" s="2">
        <v>2030</v>
      </c>
      <c r="D7147" s="2" t="s">
        <v>241</v>
      </c>
      <c r="E7147" s="2" t="s">
        <v>627</v>
      </c>
      <c r="F7147" s="2" t="s">
        <v>859</v>
      </c>
      <c r="G7147" s="2">
        <v>315</v>
      </c>
      <c r="H7147" s="40">
        <v>8.6684794950999998E-6</v>
      </c>
      <c r="I7147" s="2">
        <v>9.7086970345120009E-6</v>
      </c>
      <c r="J7147" s="26" t="s">
        <v>700</v>
      </c>
    </row>
    <row r="7148" spans="1:10" ht="15.75" hidden="1" customHeight="1" x14ac:dyDescent="0.25">
      <c r="A7148" s="2" t="s">
        <v>853</v>
      </c>
      <c r="B7148" s="2" t="s">
        <v>854</v>
      </c>
      <c r="C7148" s="2">
        <v>2030</v>
      </c>
      <c r="D7148" s="2" t="s">
        <v>241</v>
      </c>
      <c r="E7148" s="2" t="s">
        <v>627</v>
      </c>
      <c r="F7148" s="2" t="s">
        <v>857</v>
      </c>
      <c r="G7148" s="2">
        <v>315</v>
      </c>
      <c r="H7148" s="2">
        <v>3.6813235055899998E-5</v>
      </c>
      <c r="I7148" s="2">
        <v>4.1230823262608004E-5</v>
      </c>
      <c r="J7148" s="26" t="s">
        <v>700</v>
      </c>
    </row>
    <row r="7149" spans="1:10" ht="15.75" hidden="1" customHeight="1" x14ac:dyDescent="0.25">
      <c r="A7149" s="2" t="s">
        <v>853</v>
      </c>
      <c r="B7149" s="2" t="s">
        <v>854</v>
      </c>
      <c r="C7149" s="2">
        <v>2030</v>
      </c>
      <c r="D7149" s="2" t="s">
        <v>241</v>
      </c>
      <c r="E7149" s="2" t="s">
        <v>627</v>
      </c>
      <c r="F7149" s="2" t="s">
        <v>855</v>
      </c>
      <c r="G7149" s="2">
        <v>320</v>
      </c>
      <c r="H7149" s="2">
        <v>1.8265969993080001E-4</v>
      </c>
      <c r="I7149" s="2">
        <v>2.0457886392249603E-4</v>
      </c>
      <c r="J7149" s="26" t="s">
        <v>700</v>
      </c>
    </row>
    <row r="7150" spans="1:10" ht="15.75" hidden="1" customHeight="1" x14ac:dyDescent="0.25">
      <c r="A7150" s="2" t="s">
        <v>853</v>
      </c>
      <c r="B7150" s="2" t="s">
        <v>854</v>
      </c>
      <c r="C7150" s="2">
        <v>2030</v>
      </c>
      <c r="D7150" s="2" t="s">
        <v>241</v>
      </c>
      <c r="E7150" s="2" t="s">
        <v>627</v>
      </c>
      <c r="F7150" s="2" t="s">
        <v>857</v>
      </c>
      <c r="G7150" s="2">
        <v>321</v>
      </c>
      <c r="H7150" s="2">
        <v>3.16066943924E-5</v>
      </c>
      <c r="I7150" s="2">
        <v>3.5399497719488004E-5</v>
      </c>
      <c r="J7150" s="26" t="s">
        <v>700</v>
      </c>
    </row>
    <row r="7151" spans="1:10" ht="15.75" hidden="1" customHeight="1" x14ac:dyDescent="0.25">
      <c r="A7151" s="2" t="s">
        <v>853</v>
      </c>
      <c r="B7151" s="2" t="s">
        <v>854</v>
      </c>
      <c r="C7151" s="2">
        <v>2030</v>
      </c>
      <c r="D7151" s="2" t="s">
        <v>241</v>
      </c>
      <c r="E7151" s="2" t="s">
        <v>627</v>
      </c>
      <c r="F7151" s="2" t="s">
        <v>858</v>
      </c>
      <c r="G7151" s="2">
        <v>328</v>
      </c>
      <c r="H7151" s="2">
        <v>4.7452581929970002E-4</v>
      </c>
      <c r="I7151" s="2">
        <v>5.3146891761566412E-4</v>
      </c>
      <c r="J7151" s="26" t="s">
        <v>700</v>
      </c>
    </row>
    <row r="7152" spans="1:10" ht="15.75" hidden="1" customHeight="1" x14ac:dyDescent="0.25">
      <c r="A7152" s="2" t="s">
        <v>853</v>
      </c>
      <c r="B7152" s="2" t="s">
        <v>854</v>
      </c>
      <c r="C7152" s="2">
        <v>2030</v>
      </c>
      <c r="D7152" s="2" t="s">
        <v>241</v>
      </c>
      <c r="E7152" s="2" t="s">
        <v>627</v>
      </c>
      <c r="F7152" s="2" t="s">
        <v>856</v>
      </c>
      <c r="G7152" s="2">
        <v>333</v>
      </c>
      <c r="H7152" s="40">
        <v>2.8316969746799999E-6</v>
      </c>
      <c r="I7152" s="2">
        <v>3.1715006116416002E-6</v>
      </c>
      <c r="J7152" s="26" t="s">
        <v>700</v>
      </c>
    </row>
    <row r="7153" spans="1:10" ht="15.75" hidden="1" customHeight="1" x14ac:dyDescent="0.25">
      <c r="A7153" s="2" t="s">
        <v>853</v>
      </c>
      <c r="B7153" s="2" t="s">
        <v>854</v>
      </c>
      <c r="C7153" s="2">
        <v>2030</v>
      </c>
      <c r="D7153" s="2" t="s">
        <v>241</v>
      </c>
      <c r="E7153" s="2" t="s">
        <v>627</v>
      </c>
      <c r="F7153" s="2" t="s">
        <v>858</v>
      </c>
      <c r="G7153" s="2">
        <v>334</v>
      </c>
      <c r="H7153" s="2">
        <v>2.6352371787649999E-4</v>
      </c>
      <c r="I7153" s="2">
        <v>2.9514656402168004E-4</v>
      </c>
      <c r="J7153" s="26" t="s">
        <v>700</v>
      </c>
    </row>
    <row r="7154" spans="1:10" ht="15.75" hidden="1" customHeight="1" x14ac:dyDescent="0.25">
      <c r="A7154" s="2" t="s">
        <v>853</v>
      </c>
      <c r="B7154" s="2" t="s">
        <v>854</v>
      </c>
      <c r="C7154" s="2">
        <v>2030</v>
      </c>
      <c r="D7154" s="2" t="s">
        <v>241</v>
      </c>
      <c r="E7154" s="2" t="s">
        <v>627</v>
      </c>
      <c r="F7154" s="2" t="s">
        <v>860</v>
      </c>
      <c r="G7154" s="2">
        <v>335</v>
      </c>
      <c r="H7154" s="2">
        <v>4.3362917495000001E-5</v>
      </c>
      <c r="I7154" s="2">
        <v>4.8566467594400004E-5</v>
      </c>
      <c r="J7154" s="26" t="s">
        <v>701</v>
      </c>
    </row>
    <row r="7155" spans="1:10" ht="15.75" hidden="1" customHeight="1" x14ac:dyDescent="0.25">
      <c r="A7155" s="2" t="s">
        <v>853</v>
      </c>
      <c r="B7155" s="2" t="s">
        <v>854</v>
      </c>
      <c r="C7155" s="2">
        <v>2030</v>
      </c>
      <c r="D7155" s="2" t="s">
        <v>241</v>
      </c>
      <c r="E7155" s="2" t="s">
        <v>627</v>
      </c>
      <c r="F7155" s="2" t="s">
        <v>856</v>
      </c>
      <c r="G7155" s="2">
        <v>338</v>
      </c>
      <c r="H7155" s="40">
        <v>2.7296814550899999E-6</v>
      </c>
      <c r="I7155" s="2">
        <v>3.0572432297008001E-6</v>
      </c>
      <c r="J7155" s="26" t="s">
        <v>700</v>
      </c>
    </row>
    <row r="7156" spans="1:10" ht="15.75" hidden="1" customHeight="1" x14ac:dyDescent="0.25">
      <c r="A7156" s="2" t="s">
        <v>853</v>
      </c>
      <c r="B7156" s="2" t="s">
        <v>854</v>
      </c>
      <c r="C7156" s="2">
        <v>2030</v>
      </c>
      <c r="D7156" s="2" t="s">
        <v>241</v>
      </c>
      <c r="E7156" s="2" t="s">
        <v>627</v>
      </c>
      <c r="F7156" s="2" t="s">
        <v>855</v>
      </c>
      <c r="G7156" s="2">
        <v>345</v>
      </c>
      <c r="H7156" s="2">
        <v>1.3841985492039999E-4</v>
      </c>
      <c r="I7156" s="2">
        <v>1.55030237510848E-4</v>
      </c>
      <c r="J7156" s="26" t="s">
        <v>700</v>
      </c>
    </row>
    <row r="7157" spans="1:10" ht="15.75" hidden="1" customHeight="1" x14ac:dyDescent="0.25">
      <c r="A7157" s="2" t="s">
        <v>853</v>
      </c>
      <c r="B7157" s="2" t="s">
        <v>854</v>
      </c>
      <c r="C7157" s="2">
        <v>2030</v>
      </c>
      <c r="D7157" s="2" t="s">
        <v>241</v>
      </c>
      <c r="E7157" s="2" t="s">
        <v>627</v>
      </c>
      <c r="F7157" s="2" t="s">
        <v>860</v>
      </c>
      <c r="G7157" s="2">
        <v>347</v>
      </c>
      <c r="H7157" s="2">
        <v>4.4983506086300003E-5</v>
      </c>
      <c r="I7157" s="2">
        <v>5.0381526816656011E-5</v>
      </c>
      <c r="J7157" s="26" t="s">
        <v>701</v>
      </c>
    </row>
    <row r="7158" spans="1:10" ht="15.75" hidden="1" customHeight="1" x14ac:dyDescent="0.25">
      <c r="A7158" s="2" t="s">
        <v>853</v>
      </c>
      <c r="B7158" s="2" t="s">
        <v>854</v>
      </c>
      <c r="C7158" s="2">
        <v>2030</v>
      </c>
      <c r="D7158" s="2" t="s">
        <v>241</v>
      </c>
      <c r="E7158" s="2" t="s">
        <v>627</v>
      </c>
      <c r="F7158" s="2" t="s">
        <v>858</v>
      </c>
      <c r="G7158" s="2">
        <v>348</v>
      </c>
      <c r="H7158" s="2">
        <v>2.2360227012540001E-4</v>
      </c>
      <c r="I7158" s="2">
        <v>2.5043454254044801E-4</v>
      </c>
      <c r="J7158" s="26" t="s">
        <v>700</v>
      </c>
    </row>
    <row r="7159" spans="1:10" ht="15.75" hidden="1" customHeight="1" x14ac:dyDescent="0.25">
      <c r="A7159" s="2" t="s">
        <v>853</v>
      </c>
      <c r="B7159" s="2" t="s">
        <v>854</v>
      </c>
      <c r="C7159" s="2">
        <v>2030</v>
      </c>
      <c r="D7159" s="2" t="s">
        <v>241</v>
      </c>
      <c r="E7159" s="2" t="s">
        <v>627</v>
      </c>
      <c r="F7159" s="2" t="s">
        <v>858</v>
      </c>
      <c r="G7159" s="2">
        <v>356</v>
      </c>
      <c r="H7159" s="2">
        <v>2.180632582167E-4</v>
      </c>
      <c r="I7159" s="2">
        <v>2.4423084920270404E-4</v>
      </c>
      <c r="J7159" s="26" t="s">
        <v>700</v>
      </c>
    </row>
    <row r="7160" spans="1:10" ht="15.75" hidden="1" customHeight="1" x14ac:dyDescent="0.25">
      <c r="A7160" s="2" t="s">
        <v>853</v>
      </c>
      <c r="B7160" s="2" t="s">
        <v>854</v>
      </c>
      <c r="C7160" s="2">
        <v>2030</v>
      </c>
      <c r="D7160" s="2" t="s">
        <v>241</v>
      </c>
      <c r="E7160" s="2" t="s">
        <v>627</v>
      </c>
      <c r="F7160" s="2" t="s">
        <v>857</v>
      </c>
      <c r="G7160" s="2">
        <v>364</v>
      </c>
      <c r="H7160" s="2">
        <v>2.78971365333E-5</v>
      </c>
      <c r="I7160" s="2">
        <v>3.1244792917296005E-5</v>
      </c>
      <c r="J7160" s="26" t="s">
        <v>700</v>
      </c>
    </row>
    <row r="7161" spans="1:10" ht="15.75" hidden="1" customHeight="1" x14ac:dyDescent="0.25">
      <c r="A7161" s="2" t="s">
        <v>853</v>
      </c>
      <c r="B7161" s="2" t="s">
        <v>854</v>
      </c>
      <c r="C7161" s="2">
        <v>2030</v>
      </c>
      <c r="D7161" s="2" t="s">
        <v>241</v>
      </c>
      <c r="E7161" s="2" t="s">
        <v>627</v>
      </c>
      <c r="F7161" s="2" t="s">
        <v>857</v>
      </c>
      <c r="G7161" s="2">
        <v>367</v>
      </c>
      <c r="H7161" s="2">
        <v>2.7679076083599999E-5</v>
      </c>
      <c r="I7161" s="2">
        <v>3.1000565213632003E-5</v>
      </c>
      <c r="J7161" s="26" t="s">
        <v>700</v>
      </c>
    </row>
    <row r="7162" spans="1:10" ht="15.75" hidden="1" customHeight="1" x14ac:dyDescent="0.25">
      <c r="A7162" s="2" t="s">
        <v>853</v>
      </c>
      <c r="B7162" s="2" t="s">
        <v>854</v>
      </c>
      <c r="C7162" s="2">
        <v>2030</v>
      </c>
      <c r="D7162" s="2" t="s">
        <v>241</v>
      </c>
      <c r="E7162" s="2" t="s">
        <v>627</v>
      </c>
      <c r="F7162" s="2" t="s">
        <v>855</v>
      </c>
      <c r="G7162" s="2">
        <v>367</v>
      </c>
      <c r="H7162" s="2">
        <v>1.3733789091929999E-4</v>
      </c>
      <c r="I7162" s="2">
        <v>1.53818437829616E-4</v>
      </c>
      <c r="J7162" s="26" t="s">
        <v>700</v>
      </c>
    </row>
    <row r="7163" spans="1:10" ht="15.75" hidden="1" customHeight="1" x14ac:dyDescent="0.25">
      <c r="A7163" s="2" t="s">
        <v>853</v>
      </c>
      <c r="B7163" s="2" t="s">
        <v>854</v>
      </c>
      <c r="C7163" s="2">
        <v>2030</v>
      </c>
      <c r="D7163" s="2" t="s">
        <v>241</v>
      </c>
      <c r="E7163" s="2" t="s">
        <v>627</v>
      </c>
      <c r="F7163" s="2" t="s">
        <v>859</v>
      </c>
      <c r="G7163" s="2">
        <v>368</v>
      </c>
      <c r="H7163" s="40">
        <v>7.4092549766600001E-6</v>
      </c>
      <c r="I7163" s="2">
        <v>8.2983655738592001E-6</v>
      </c>
      <c r="J7163" s="26" t="s">
        <v>700</v>
      </c>
    </row>
    <row r="7164" spans="1:10" ht="15.75" hidden="1" customHeight="1" x14ac:dyDescent="0.25">
      <c r="A7164" s="2" t="s">
        <v>853</v>
      </c>
      <c r="B7164" s="2" t="s">
        <v>854</v>
      </c>
      <c r="C7164" s="2">
        <v>2030</v>
      </c>
      <c r="D7164" s="2" t="s">
        <v>241</v>
      </c>
      <c r="E7164" s="2" t="s">
        <v>627</v>
      </c>
      <c r="F7164" s="2" t="s">
        <v>855</v>
      </c>
      <c r="G7164" s="2">
        <v>371</v>
      </c>
      <c r="H7164" s="2">
        <v>1.325673219981E-4</v>
      </c>
      <c r="I7164" s="2">
        <v>1.4847540063787202E-4</v>
      </c>
      <c r="J7164" s="26" t="s">
        <v>700</v>
      </c>
    </row>
    <row r="7165" spans="1:10" ht="15.75" hidden="1" customHeight="1" x14ac:dyDescent="0.25">
      <c r="A7165" s="2" t="s">
        <v>853</v>
      </c>
      <c r="B7165" s="2" t="s">
        <v>854</v>
      </c>
      <c r="C7165" s="2">
        <v>2030</v>
      </c>
      <c r="D7165" s="2" t="s">
        <v>241</v>
      </c>
      <c r="E7165" s="2" t="s">
        <v>627</v>
      </c>
      <c r="F7165" s="2" t="s">
        <v>857</v>
      </c>
      <c r="G7165" s="2">
        <v>376</v>
      </c>
      <c r="H7165" s="2">
        <v>3.1054129067299997E-5</v>
      </c>
      <c r="I7165" s="2">
        <v>3.4780624555375999E-5</v>
      </c>
      <c r="J7165" s="26" t="s">
        <v>700</v>
      </c>
    </row>
    <row r="7166" spans="1:10" ht="15.75" hidden="1" customHeight="1" x14ac:dyDescent="0.25">
      <c r="A7166" s="2" t="s">
        <v>853</v>
      </c>
      <c r="B7166" s="2" t="s">
        <v>854</v>
      </c>
      <c r="C7166" s="2">
        <v>2030</v>
      </c>
      <c r="D7166" s="2" t="s">
        <v>241</v>
      </c>
      <c r="E7166" s="2" t="s">
        <v>627</v>
      </c>
      <c r="F7166" s="2" t="s">
        <v>857</v>
      </c>
      <c r="G7166" s="2">
        <v>381</v>
      </c>
      <c r="H7166" s="2">
        <v>2.6717618311500001E-5</v>
      </c>
      <c r="I7166" s="2">
        <v>2.9923732508880004E-5</v>
      </c>
      <c r="J7166" s="26" t="s">
        <v>700</v>
      </c>
    </row>
    <row r="7167" spans="1:10" ht="15.75" hidden="1" customHeight="1" x14ac:dyDescent="0.25">
      <c r="A7167" s="2" t="s">
        <v>853</v>
      </c>
      <c r="B7167" s="2" t="s">
        <v>854</v>
      </c>
      <c r="C7167" s="2">
        <v>2030</v>
      </c>
      <c r="D7167" s="2" t="s">
        <v>241</v>
      </c>
      <c r="E7167" s="2" t="s">
        <v>627</v>
      </c>
      <c r="F7167" s="2" t="s">
        <v>857</v>
      </c>
      <c r="G7167" s="2">
        <v>386</v>
      </c>
      <c r="H7167" s="2">
        <v>3.02940643451E-5</v>
      </c>
      <c r="I7167" s="2">
        <v>3.3929352066512005E-5</v>
      </c>
      <c r="J7167" s="26" t="s">
        <v>700</v>
      </c>
    </row>
    <row r="7168" spans="1:10" ht="15.75" hidden="1" customHeight="1" x14ac:dyDescent="0.25">
      <c r="A7168" s="2" t="s">
        <v>853</v>
      </c>
      <c r="B7168" s="2" t="s">
        <v>854</v>
      </c>
      <c r="C7168" s="2">
        <v>2030</v>
      </c>
      <c r="D7168" s="2" t="s">
        <v>241</v>
      </c>
      <c r="E7168" s="2" t="s">
        <v>627</v>
      </c>
      <c r="F7168" s="2" t="s">
        <v>855</v>
      </c>
      <c r="G7168" s="2">
        <v>388</v>
      </c>
      <c r="H7168" s="2">
        <v>1.2883001181760001E-4</v>
      </c>
      <c r="I7168" s="2">
        <v>1.4428961323571202E-4</v>
      </c>
      <c r="J7168" s="26" t="s">
        <v>700</v>
      </c>
    </row>
    <row r="7169" spans="1:10" ht="15.75" hidden="1" customHeight="1" x14ac:dyDescent="0.25">
      <c r="A7169" s="2" t="s">
        <v>853</v>
      </c>
      <c r="B7169" s="2" t="s">
        <v>854</v>
      </c>
      <c r="C7169" s="2">
        <v>2030</v>
      </c>
      <c r="D7169" s="2" t="s">
        <v>241</v>
      </c>
      <c r="E7169" s="2" t="s">
        <v>627</v>
      </c>
      <c r="F7169" s="2" t="s">
        <v>857</v>
      </c>
      <c r="G7169" s="2">
        <v>391</v>
      </c>
      <c r="H7169" s="2">
        <v>2.5964400265400002E-5</v>
      </c>
      <c r="I7169" s="2">
        <v>2.9080128297248005E-5</v>
      </c>
      <c r="J7169" s="26" t="s">
        <v>700</v>
      </c>
    </row>
    <row r="7170" spans="1:10" ht="15.75" hidden="1" customHeight="1" x14ac:dyDescent="0.25">
      <c r="A7170" s="2" t="s">
        <v>853</v>
      </c>
      <c r="B7170" s="2" t="s">
        <v>854</v>
      </c>
      <c r="C7170" s="2">
        <v>2030</v>
      </c>
      <c r="D7170" s="2" t="s">
        <v>241</v>
      </c>
      <c r="E7170" s="2" t="s">
        <v>627</v>
      </c>
      <c r="F7170" s="2" t="s">
        <v>855</v>
      </c>
      <c r="G7170" s="2">
        <v>397</v>
      </c>
      <c r="H7170" s="2">
        <v>1.2662584776989999E-4</v>
      </c>
      <c r="I7170" s="2">
        <v>1.4182094950228801E-4</v>
      </c>
      <c r="J7170" s="26" t="s">
        <v>700</v>
      </c>
    </row>
    <row r="7171" spans="1:10" ht="15.75" hidden="1" customHeight="1" x14ac:dyDescent="0.25">
      <c r="A7171" s="2" t="s">
        <v>853</v>
      </c>
      <c r="B7171" s="2" t="s">
        <v>854</v>
      </c>
      <c r="C7171" s="2">
        <v>2030</v>
      </c>
      <c r="D7171" s="2" t="s">
        <v>241</v>
      </c>
      <c r="E7171" s="2" t="s">
        <v>627</v>
      </c>
      <c r="F7171" s="2" t="s">
        <v>857</v>
      </c>
      <c r="G7171" s="2">
        <v>399</v>
      </c>
      <c r="H7171" s="2">
        <v>2.5520173949200001E-5</v>
      </c>
      <c r="I7171" s="2">
        <v>2.8582594823104002E-5</v>
      </c>
      <c r="J7171" s="26" t="s">
        <v>700</v>
      </c>
    </row>
    <row r="7172" spans="1:10" ht="15.75" hidden="1" customHeight="1" x14ac:dyDescent="0.25">
      <c r="A7172" s="2" t="s">
        <v>853</v>
      </c>
      <c r="B7172" s="2" t="s">
        <v>854</v>
      </c>
      <c r="C7172" s="2">
        <v>2030</v>
      </c>
      <c r="D7172" s="2" t="s">
        <v>241</v>
      </c>
      <c r="E7172" s="2" t="s">
        <v>627</v>
      </c>
      <c r="F7172" s="2" t="s">
        <v>857</v>
      </c>
      <c r="G7172" s="2">
        <v>418</v>
      </c>
      <c r="H7172" s="2">
        <v>2.4409066099900001E-5</v>
      </c>
      <c r="I7172" s="2">
        <v>2.7338154031888005E-5</v>
      </c>
      <c r="J7172" s="26" t="s">
        <v>700</v>
      </c>
    </row>
    <row r="7173" spans="1:10" ht="15.75" hidden="1" customHeight="1" x14ac:dyDescent="0.25">
      <c r="A7173" s="2" t="s">
        <v>853</v>
      </c>
      <c r="B7173" s="2" t="s">
        <v>854</v>
      </c>
      <c r="C7173" s="2">
        <v>2030</v>
      </c>
      <c r="D7173" s="2" t="s">
        <v>241</v>
      </c>
      <c r="E7173" s="2" t="s">
        <v>627</v>
      </c>
      <c r="F7173" s="2" t="s">
        <v>855</v>
      </c>
      <c r="G7173" s="2">
        <v>433</v>
      </c>
      <c r="H7173" s="2">
        <v>1.211127673741E-4</v>
      </c>
      <c r="I7173" s="2">
        <v>1.3564629945899201E-4</v>
      </c>
      <c r="J7173" s="26" t="s">
        <v>700</v>
      </c>
    </row>
    <row r="7174" spans="1:10" ht="15.75" hidden="1" customHeight="1" x14ac:dyDescent="0.25">
      <c r="A7174" s="2" t="s">
        <v>853</v>
      </c>
      <c r="B7174" s="2" t="s">
        <v>854</v>
      </c>
      <c r="C7174" s="2">
        <v>2030</v>
      </c>
      <c r="D7174" s="2" t="s">
        <v>241</v>
      </c>
      <c r="E7174" s="2" t="s">
        <v>627</v>
      </c>
      <c r="F7174" s="2" t="s">
        <v>857</v>
      </c>
      <c r="G7174" s="2">
        <v>450</v>
      </c>
      <c r="H7174" s="2">
        <v>2.26644933718E-5</v>
      </c>
      <c r="I7174" s="2">
        <v>2.5384232576416001E-5</v>
      </c>
      <c r="J7174" s="26" t="s">
        <v>700</v>
      </c>
    </row>
    <row r="7175" spans="1:10" ht="15.75" hidden="1" customHeight="1" x14ac:dyDescent="0.25">
      <c r="A7175" s="2" t="s">
        <v>853</v>
      </c>
      <c r="B7175" s="2" t="s">
        <v>854</v>
      </c>
      <c r="C7175" s="2">
        <v>2030</v>
      </c>
      <c r="D7175" s="2" t="s">
        <v>241</v>
      </c>
      <c r="E7175" s="2" t="s">
        <v>627</v>
      </c>
      <c r="F7175" s="2" t="s">
        <v>857</v>
      </c>
      <c r="G7175" s="2">
        <v>454</v>
      </c>
      <c r="H7175" s="2">
        <v>2.2472106138599999E-5</v>
      </c>
      <c r="I7175" s="2">
        <v>2.5168758875232003E-5</v>
      </c>
      <c r="J7175" s="26" t="s">
        <v>700</v>
      </c>
    </row>
    <row r="7176" spans="1:10" ht="15.75" hidden="1" customHeight="1" x14ac:dyDescent="0.25">
      <c r="A7176" s="2" t="s">
        <v>853</v>
      </c>
      <c r="B7176" s="2" t="s">
        <v>854</v>
      </c>
      <c r="C7176" s="2">
        <v>2030</v>
      </c>
      <c r="D7176" s="2" t="s">
        <v>241</v>
      </c>
      <c r="E7176" s="2" t="s">
        <v>627</v>
      </c>
      <c r="F7176" s="2" t="s">
        <v>859</v>
      </c>
      <c r="G7176" s="2">
        <v>463</v>
      </c>
      <c r="H7176" s="40">
        <v>6.4644495978399997E-6</v>
      </c>
      <c r="I7176" s="2">
        <v>7.2401835495808004E-6</v>
      </c>
      <c r="J7176" s="26" t="s">
        <v>700</v>
      </c>
    </row>
    <row r="7177" spans="1:10" ht="15.75" hidden="1" customHeight="1" x14ac:dyDescent="0.25">
      <c r="A7177" s="2" t="s">
        <v>853</v>
      </c>
      <c r="B7177" s="2" t="s">
        <v>854</v>
      </c>
      <c r="C7177" s="2">
        <v>2030</v>
      </c>
      <c r="D7177" s="2" t="s">
        <v>241</v>
      </c>
      <c r="E7177" s="2" t="s">
        <v>627</v>
      </c>
      <c r="F7177" s="2" t="s">
        <v>857</v>
      </c>
      <c r="G7177" s="2">
        <v>463</v>
      </c>
      <c r="H7177" s="2">
        <v>2.5237746740500001E-5</v>
      </c>
      <c r="I7177" s="2">
        <v>2.8266276349360005E-5</v>
      </c>
      <c r="J7177" s="26" t="s">
        <v>700</v>
      </c>
    </row>
    <row r="7178" spans="1:10" ht="15.75" hidden="1" customHeight="1" x14ac:dyDescent="0.25">
      <c r="A7178" s="2" t="s">
        <v>853</v>
      </c>
      <c r="B7178" s="2" t="s">
        <v>854</v>
      </c>
      <c r="C7178" s="2">
        <v>2030</v>
      </c>
      <c r="D7178" s="2" t="s">
        <v>241</v>
      </c>
      <c r="E7178" s="2" t="s">
        <v>627</v>
      </c>
      <c r="F7178" s="2" t="s">
        <v>857</v>
      </c>
      <c r="G7178" s="2">
        <v>474</v>
      </c>
      <c r="H7178" s="2">
        <v>2.1532976461499999E-5</v>
      </c>
      <c r="I7178" s="2">
        <v>2.411693363688E-5</v>
      </c>
      <c r="J7178" s="26" t="s">
        <v>700</v>
      </c>
    </row>
    <row r="7179" spans="1:10" ht="15.75" hidden="1" customHeight="1" x14ac:dyDescent="0.25">
      <c r="A7179" s="2" t="s">
        <v>853</v>
      </c>
      <c r="B7179" s="2" t="s">
        <v>854</v>
      </c>
      <c r="C7179" s="2">
        <v>2030</v>
      </c>
      <c r="D7179" s="2" t="s">
        <v>241</v>
      </c>
      <c r="E7179" s="2" t="s">
        <v>627</v>
      </c>
      <c r="F7179" s="2" t="s">
        <v>855</v>
      </c>
      <c r="G7179" s="2">
        <v>484</v>
      </c>
      <c r="H7179" s="2">
        <v>1.115019695135E-4</v>
      </c>
      <c r="I7179" s="2">
        <v>1.2488220585512002E-4</v>
      </c>
      <c r="J7179" s="26" t="s">
        <v>700</v>
      </c>
    </row>
    <row r="7180" spans="1:10" ht="15.75" hidden="1" customHeight="1" x14ac:dyDescent="0.25">
      <c r="A7180" s="2" t="s">
        <v>853</v>
      </c>
      <c r="B7180" s="2" t="s">
        <v>854</v>
      </c>
      <c r="C7180" s="2">
        <v>2030</v>
      </c>
      <c r="D7180" s="2" t="s">
        <v>241</v>
      </c>
      <c r="E7180" s="2" t="s">
        <v>627</v>
      </c>
      <c r="F7180" s="2" t="s">
        <v>855</v>
      </c>
      <c r="G7180" s="2">
        <v>494</v>
      </c>
      <c r="H7180" s="2">
        <v>1.540842058603E-4</v>
      </c>
      <c r="I7180" s="2">
        <v>1.7257431056353601E-4</v>
      </c>
      <c r="J7180" s="26" t="s">
        <v>700</v>
      </c>
    </row>
    <row r="7181" spans="1:10" ht="15.75" hidden="1" customHeight="1" x14ac:dyDescent="0.25">
      <c r="A7181" s="2" t="s">
        <v>853</v>
      </c>
      <c r="B7181" s="2" t="s">
        <v>854</v>
      </c>
      <c r="C7181" s="2">
        <v>2030</v>
      </c>
      <c r="D7181" s="2" t="s">
        <v>241</v>
      </c>
      <c r="E7181" s="2" t="s">
        <v>627</v>
      </c>
      <c r="F7181" s="2" t="s">
        <v>858</v>
      </c>
      <c r="G7181" s="2">
        <v>507</v>
      </c>
      <c r="H7181" s="2">
        <v>1.528437569505E-4</v>
      </c>
      <c r="I7181" s="2">
        <v>1.7118500778456002E-4</v>
      </c>
      <c r="J7181" s="26" t="s">
        <v>700</v>
      </c>
    </row>
    <row r="7182" spans="1:10" ht="15.75" hidden="1" customHeight="1" x14ac:dyDescent="0.25">
      <c r="A7182" s="2" t="s">
        <v>853</v>
      </c>
      <c r="B7182" s="2" t="s">
        <v>854</v>
      </c>
      <c r="C7182" s="2">
        <v>2030</v>
      </c>
      <c r="D7182" s="2" t="s">
        <v>241</v>
      </c>
      <c r="E7182" s="2" t="s">
        <v>627</v>
      </c>
      <c r="F7182" s="2" t="s">
        <v>855</v>
      </c>
      <c r="G7182" s="2">
        <v>507</v>
      </c>
      <c r="H7182" s="2">
        <v>1.5031291695779999E-4</v>
      </c>
      <c r="I7182" s="2">
        <v>1.6835046699273601E-4</v>
      </c>
      <c r="J7182" s="26" t="s">
        <v>700</v>
      </c>
    </row>
    <row r="7183" spans="1:10" ht="15.75" hidden="1" customHeight="1" x14ac:dyDescent="0.25">
      <c r="A7183" s="2" t="s">
        <v>853</v>
      </c>
      <c r="B7183" s="2" t="s">
        <v>854</v>
      </c>
      <c r="C7183" s="2">
        <v>2030</v>
      </c>
      <c r="D7183" s="2" t="s">
        <v>241</v>
      </c>
      <c r="E7183" s="2" t="s">
        <v>627</v>
      </c>
      <c r="F7183" s="2" t="s">
        <v>855</v>
      </c>
      <c r="G7183" s="2">
        <v>512</v>
      </c>
      <c r="H7183" s="2">
        <v>1.068421988748E-4</v>
      </c>
      <c r="I7183" s="2">
        <v>1.1966326273977602E-4</v>
      </c>
      <c r="J7183" s="26" t="s">
        <v>700</v>
      </c>
    </row>
    <row r="7184" spans="1:10" ht="15.75" hidden="1" customHeight="1" x14ac:dyDescent="0.25">
      <c r="A7184" s="2" t="s">
        <v>853</v>
      </c>
      <c r="B7184" s="2" t="s">
        <v>854</v>
      </c>
      <c r="C7184" s="2">
        <v>2030</v>
      </c>
      <c r="D7184" s="2" t="s">
        <v>241</v>
      </c>
      <c r="E7184" s="2" t="s">
        <v>627</v>
      </c>
      <c r="F7184" s="2" t="s">
        <v>855</v>
      </c>
      <c r="G7184" s="2">
        <v>515</v>
      </c>
      <c r="H7184" s="2">
        <v>1.124565533246E-4</v>
      </c>
      <c r="I7184" s="2">
        <v>1.2595133972355201E-4</v>
      </c>
      <c r="J7184" s="26" t="s">
        <v>700</v>
      </c>
    </row>
    <row r="7185" spans="1:10" ht="15.75" hidden="1" customHeight="1" x14ac:dyDescent="0.25">
      <c r="A7185" s="2" t="s">
        <v>853</v>
      </c>
      <c r="B7185" s="2" t="s">
        <v>854</v>
      </c>
      <c r="C7185" s="2">
        <v>2030</v>
      </c>
      <c r="D7185" s="2" t="s">
        <v>241</v>
      </c>
      <c r="E7185" s="2" t="s">
        <v>627</v>
      </c>
      <c r="F7185" s="2" t="s">
        <v>857</v>
      </c>
      <c r="G7185" s="2">
        <v>516</v>
      </c>
      <c r="H7185" s="2">
        <v>3.9543818275000002E-5</v>
      </c>
      <c r="I7185" s="2">
        <v>4.4289076468000005E-5</v>
      </c>
      <c r="J7185" s="26" t="s">
        <v>700</v>
      </c>
    </row>
    <row r="7186" spans="1:10" ht="15.75" hidden="1" customHeight="1" x14ac:dyDescent="0.25">
      <c r="A7186" s="2" t="s">
        <v>853</v>
      </c>
      <c r="B7186" s="2" t="s">
        <v>854</v>
      </c>
      <c r="C7186" s="2">
        <v>2030</v>
      </c>
      <c r="D7186" s="2" t="s">
        <v>241</v>
      </c>
      <c r="E7186" s="2" t="s">
        <v>627</v>
      </c>
      <c r="F7186" s="2" t="s">
        <v>857</v>
      </c>
      <c r="G7186" s="2">
        <v>531</v>
      </c>
      <c r="H7186" s="2">
        <v>2.1960311642E-5</v>
      </c>
      <c r="I7186" s="2">
        <v>2.4595549039040002E-5</v>
      </c>
      <c r="J7186" s="26" t="s">
        <v>700</v>
      </c>
    </row>
    <row r="7187" spans="1:10" ht="15.75" hidden="1" customHeight="1" x14ac:dyDescent="0.25">
      <c r="A7187" s="2" t="s">
        <v>853</v>
      </c>
      <c r="B7187" s="2" t="s">
        <v>854</v>
      </c>
      <c r="C7187" s="2">
        <v>2030</v>
      </c>
      <c r="D7187" s="2" t="s">
        <v>241</v>
      </c>
      <c r="E7187" s="2" t="s">
        <v>627</v>
      </c>
      <c r="F7187" s="2" t="s">
        <v>857</v>
      </c>
      <c r="G7187" s="2">
        <v>548</v>
      </c>
      <c r="H7187" s="2">
        <v>1.8633523723099999E-5</v>
      </c>
      <c r="I7187" s="2">
        <v>2.0869546569872E-5</v>
      </c>
      <c r="J7187" s="26" t="s">
        <v>700</v>
      </c>
    </row>
    <row r="7188" spans="1:10" ht="15.75" hidden="1" customHeight="1" x14ac:dyDescent="0.25">
      <c r="A7188" s="2" t="s">
        <v>853</v>
      </c>
      <c r="B7188" s="2" t="s">
        <v>854</v>
      </c>
      <c r="C7188" s="2">
        <v>2030</v>
      </c>
      <c r="D7188" s="2" t="s">
        <v>241</v>
      </c>
      <c r="E7188" s="2" t="s">
        <v>627</v>
      </c>
      <c r="F7188" s="2" t="s">
        <v>857</v>
      </c>
      <c r="G7188" s="2">
        <v>561</v>
      </c>
      <c r="H7188" s="2">
        <v>1.8171938791099999E-5</v>
      </c>
      <c r="I7188" s="2">
        <v>2.0352571446032001E-5</v>
      </c>
      <c r="J7188" s="26" t="s">
        <v>700</v>
      </c>
    </row>
    <row r="7189" spans="1:10" ht="15.75" hidden="1" customHeight="1" x14ac:dyDescent="0.25">
      <c r="A7189" s="2" t="s">
        <v>853</v>
      </c>
      <c r="B7189" s="2" t="s">
        <v>854</v>
      </c>
      <c r="C7189" s="2">
        <v>2030</v>
      </c>
      <c r="D7189" s="2" t="s">
        <v>241</v>
      </c>
      <c r="E7189" s="2" t="s">
        <v>627</v>
      </c>
      <c r="F7189" s="2" t="s">
        <v>859</v>
      </c>
      <c r="G7189" s="2">
        <v>568</v>
      </c>
      <c r="H7189" s="40">
        <v>4.7769426601E-6</v>
      </c>
      <c r="I7189" s="2">
        <v>5.3501757793120007E-6</v>
      </c>
      <c r="J7189" s="26" t="s">
        <v>700</v>
      </c>
    </row>
    <row r="7190" spans="1:10" ht="15.75" hidden="1" customHeight="1" x14ac:dyDescent="0.25">
      <c r="A7190" s="2" t="s">
        <v>853</v>
      </c>
      <c r="B7190" s="2" t="s">
        <v>854</v>
      </c>
      <c r="C7190" s="2">
        <v>2030</v>
      </c>
      <c r="D7190" s="2" t="s">
        <v>241</v>
      </c>
      <c r="E7190" s="2" t="s">
        <v>627</v>
      </c>
      <c r="F7190" s="2" t="s">
        <v>855</v>
      </c>
      <c r="G7190" s="2">
        <v>571</v>
      </c>
      <c r="H7190" s="2">
        <v>1.9620828970800001E-4</v>
      </c>
      <c r="I7190" s="2">
        <v>2.1975328447296002E-4</v>
      </c>
      <c r="J7190" s="26" t="s">
        <v>700</v>
      </c>
    </row>
    <row r="7191" spans="1:10" ht="15.75" hidden="1" customHeight="1" x14ac:dyDescent="0.25">
      <c r="A7191" s="2" t="s">
        <v>853</v>
      </c>
      <c r="B7191" s="2" t="s">
        <v>854</v>
      </c>
      <c r="C7191" s="2">
        <v>2030</v>
      </c>
      <c r="D7191" s="2" t="s">
        <v>241</v>
      </c>
      <c r="E7191" s="2" t="s">
        <v>627</v>
      </c>
      <c r="F7191" s="2" t="s">
        <v>856</v>
      </c>
      <c r="G7191" s="2">
        <v>596</v>
      </c>
      <c r="H7191" s="40">
        <v>1.6147442920599999E-6</v>
      </c>
      <c r="I7191" s="2">
        <v>1.8085136071072001E-6</v>
      </c>
      <c r="J7191" s="26" t="s">
        <v>700</v>
      </c>
    </row>
    <row r="7192" spans="1:10" ht="15.75" hidden="1" customHeight="1" x14ac:dyDescent="0.25">
      <c r="A7192" s="2" t="s">
        <v>853</v>
      </c>
      <c r="B7192" s="2" t="s">
        <v>854</v>
      </c>
      <c r="C7192" s="2">
        <v>2030</v>
      </c>
      <c r="D7192" s="2" t="s">
        <v>241</v>
      </c>
      <c r="E7192" s="2" t="s">
        <v>627</v>
      </c>
      <c r="F7192" s="2" t="s">
        <v>859</v>
      </c>
      <c r="G7192" s="2">
        <v>603</v>
      </c>
      <c r="H7192" s="40">
        <v>4.9554696488500004E-6</v>
      </c>
      <c r="I7192" s="2">
        <v>5.5501260067120008E-6</v>
      </c>
      <c r="J7192" s="26" t="s">
        <v>700</v>
      </c>
    </row>
    <row r="7193" spans="1:10" ht="15.75" hidden="1" customHeight="1" x14ac:dyDescent="0.25">
      <c r="A7193" s="2" t="s">
        <v>853</v>
      </c>
      <c r="B7193" s="2" t="s">
        <v>854</v>
      </c>
      <c r="C7193" s="2">
        <v>2030</v>
      </c>
      <c r="D7193" s="2" t="s">
        <v>241</v>
      </c>
      <c r="E7193" s="2" t="s">
        <v>627</v>
      </c>
      <c r="F7193" s="2" t="s">
        <v>855</v>
      </c>
      <c r="G7193" s="2">
        <v>607</v>
      </c>
      <c r="H7193" s="2">
        <v>1.2522451288529999E-4</v>
      </c>
      <c r="I7193" s="2">
        <v>1.40251454431536E-4</v>
      </c>
      <c r="J7193" s="26" t="s">
        <v>700</v>
      </c>
    </row>
    <row r="7194" spans="1:10" ht="15.75" hidden="1" customHeight="1" x14ac:dyDescent="0.25">
      <c r="A7194" s="2" t="s">
        <v>853</v>
      </c>
      <c r="B7194" s="2" t="s">
        <v>854</v>
      </c>
      <c r="C7194" s="2">
        <v>2030</v>
      </c>
      <c r="D7194" s="2" t="s">
        <v>241</v>
      </c>
      <c r="E7194" s="2" t="s">
        <v>627</v>
      </c>
      <c r="F7194" s="2" t="s">
        <v>855</v>
      </c>
      <c r="G7194" s="2">
        <v>615</v>
      </c>
      <c r="H7194" s="2">
        <v>9.2455709818800005E-5</v>
      </c>
      <c r="I7194" s="2">
        <v>1.0355039499705602E-4</v>
      </c>
      <c r="J7194" s="26" t="s">
        <v>700</v>
      </c>
    </row>
    <row r="7195" spans="1:10" ht="15.75" hidden="1" customHeight="1" x14ac:dyDescent="0.25">
      <c r="A7195" s="2" t="s">
        <v>853</v>
      </c>
      <c r="B7195" s="2" t="s">
        <v>854</v>
      </c>
      <c r="C7195" s="2">
        <v>2030</v>
      </c>
      <c r="D7195" s="2" t="s">
        <v>241</v>
      </c>
      <c r="E7195" s="2" t="s">
        <v>627</v>
      </c>
      <c r="F7195" s="2" t="s">
        <v>858</v>
      </c>
      <c r="G7195" s="2">
        <v>617</v>
      </c>
      <c r="H7195" s="2">
        <v>1.2553999840749999E-4</v>
      </c>
      <c r="I7195" s="2">
        <v>1.406047982164E-4</v>
      </c>
      <c r="J7195" s="26" t="s">
        <v>700</v>
      </c>
    </row>
    <row r="7196" spans="1:10" ht="15.75" hidden="1" customHeight="1" x14ac:dyDescent="0.25">
      <c r="A7196" s="2" t="s">
        <v>853</v>
      </c>
      <c r="B7196" s="2" t="s">
        <v>854</v>
      </c>
      <c r="C7196" s="2">
        <v>2030</v>
      </c>
      <c r="D7196" s="2" t="s">
        <v>241</v>
      </c>
      <c r="E7196" s="2" t="s">
        <v>627</v>
      </c>
      <c r="F7196" s="2" t="s">
        <v>855</v>
      </c>
      <c r="G7196" s="2">
        <v>624</v>
      </c>
      <c r="H7196" s="2">
        <v>9.0165420260699994E-5</v>
      </c>
      <c r="I7196" s="2">
        <v>1.00985270691984E-4</v>
      </c>
      <c r="J7196" s="26" t="s">
        <v>700</v>
      </c>
    </row>
    <row r="7197" spans="1:10" ht="15.75" hidden="1" customHeight="1" x14ac:dyDescent="0.25">
      <c r="A7197" s="2" t="s">
        <v>853</v>
      </c>
      <c r="B7197" s="2" t="s">
        <v>854</v>
      </c>
      <c r="C7197" s="2">
        <v>2030</v>
      </c>
      <c r="D7197" s="2" t="s">
        <v>241</v>
      </c>
      <c r="E7197" s="2" t="s">
        <v>627</v>
      </c>
      <c r="F7197" s="2" t="s">
        <v>858</v>
      </c>
      <c r="G7197" s="2">
        <v>704</v>
      </c>
      <c r="H7197" s="2">
        <v>1.101639427361E-4</v>
      </c>
      <c r="I7197" s="2">
        <v>1.2338361586443201E-4</v>
      </c>
      <c r="J7197" s="26" t="s">
        <v>700</v>
      </c>
    </row>
    <row r="7198" spans="1:10" ht="15.75" hidden="1" customHeight="1" x14ac:dyDescent="0.25">
      <c r="A7198" s="2" t="s">
        <v>853</v>
      </c>
      <c r="B7198" s="2" t="s">
        <v>854</v>
      </c>
      <c r="C7198" s="2">
        <v>2030</v>
      </c>
      <c r="D7198" s="2" t="s">
        <v>241</v>
      </c>
      <c r="E7198" s="2" t="s">
        <v>627</v>
      </c>
      <c r="F7198" s="2" t="s">
        <v>855</v>
      </c>
      <c r="G7198" s="2">
        <v>706</v>
      </c>
      <c r="H7198" s="2">
        <v>1.089625438908E-4</v>
      </c>
      <c r="I7198" s="2">
        <v>1.2203804915769601E-4</v>
      </c>
      <c r="J7198" s="26" t="s">
        <v>700</v>
      </c>
    </row>
    <row r="7199" spans="1:10" ht="15.75" hidden="1" customHeight="1" x14ac:dyDescent="0.25">
      <c r="A7199" s="2" t="s">
        <v>853</v>
      </c>
      <c r="B7199" s="2" t="s">
        <v>854</v>
      </c>
      <c r="C7199" s="2">
        <v>2030</v>
      </c>
      <c r="D7199" s="2" t="s">
        <v>241</v>
      </c>
      <c r="E7199" s="2" t="s">
        <v>627</v>
      </c>
      <c r="F7199" s="2" t="s">
        <v>857</v>
      </c>
      <c r="G7199" s="2">
        <v>801</v>
      </c>
      <c r="H7199" s="2">
        <v>1.2736979442700001E-5</v>
      </c>
      <c r="I7199" s="2">
        <v>1.4265416975824001E-5</v>
      </c>
      <c r="J7199" s="26" t="s">
        <v>700</v>
      </c>
    </row>
    <row r="7200" spans="1:10" ht="15.75" hidden="1" customHeight="1" x14ac:dyDescent="0.25">
      <c r="A7200" s="2" t="s">
        <v>853</v>
      </c>
      <c r="B7200" s="2" t="s">
        <v>854</v>
      </c>
      <c r="C7200" s="2">
        <v>2030</v>
      </c>
      <c r="D7200" s="2" t="s">
        <v>241</v>
      </c>
      <c r="E7200" s="2" t="s">
        <v>627</v>
      </c>
      <c r="F7200" s="2" t="s">
        <v>858</v>
      </c>
      <c r="G7200" s="2">
        <v>823</v>
      </c>
      <c r="H7200" s="2">
        <v>9.4160997832700005E-5</v>
      </c>
      <c r="I7200" s="2">
        <v>1.0546031757262401E-4</v>
      </c>
      <c r="J7200" s="26" t="s">
        <v>700</v>
      </c>
    </row>
    <row r="7201" spans="1:10" ht="15.75" hidden="1" customHeight="1" x14ac:dyDescent="0.25">
      <c r="A7201" s="2" t="s">
        <v>853</v>
      </c>
      <c r="B7201" s="2" t="s">
        <v>854</v>
      </c>
      <c r="C7201" s="2">
        <v>2030</v>
      </c>
      <c r="D7201" s="2" t="s">
        <v>241</v>
      </c>
      <c r="E7201" s="2" t="s">
        <v>627</v>
      </c>
      <c r="F7201" s="2" t="s">
        <v>856</v>
      </c>
      <c r="G7201" s="2">
        <v>902</v>
      </c>
      <c r="H7201" s="40">
        <v>9.6523399406599991E-7</v>
      </c>
      <c r="I7201" s="2">
        <v>1.0810620733539201E-6</v>
      </c>
      <c r="J7201" s="26" t="s">
        <v>700</v>
      </c>
    </row>
    <row r="7202" spans="1:10" ht="15.75" hidden="1" customHeight="1" x14ac:dyDescent="0.25">
      <c r="A7202" s="2" t="s">
        <v>853</v>
      </c>
      <c r="B7202" s="2" t="s">
        <v>854</v>
      </c>
      <c r="C7202" s="2">
        <v>2030</v>
      </c>
      <c r="D7202" s="2" t="s">
        <v>241</v>
      </c>
      <c r="E7202" s="2" t="s">
        <v>627</v>
      </c>
      <c r="F7202" s="2" t="s">
        <v>856</v>
      </c>
      <c r="G7202" s="2">
        <v>925</v>
      </c>
      <c r="H7202" s="40">
        <v>9.5131031230300002E-7</v>
      </c>
      <c r="I7202" s="2">
        <v>1.0654675497793602E-6</v>
      </c>
      <c r="J7202" s="26" t="s">
        <v>700</v>
      </c>
    </row>
    <row r="7203" spans="1:10" ht="15.75" hidden="1" customHeight="1" x14ac:dyDescent="0.25">
      <c r="A7203" s="2" t="s">
        <v>853</v>
      </c>
      <c r="B7203" s="2" t="s">
        <v>854</v>
      </c>
      <c r="C7203" s="2">
        <v>2030</v>
      </c>
      <c r="D7203" s="2" t="s">
        <v>241</v>
      </c>
      <c r="E7203" s="2" t="s">
        <v>627</v>
      </c>
      <c r="F7203" s="2" t="s">
        <v>860</v>
      </c>
      <c r="G7203" s="2">
        <v>939</v>
      </c>
      <c r="H7203" s="2">
        <v>1.53334240167E-5</v>
      </c>
      <c r="I7203" s="2">
        <v>1.7173434898704E-5</v>
      </c>
      <c r="J7203" s="26" t="s">
        <v>701</v>
      </c>
    </row>
    <row r="7204" spans="1:10" ht="15.75" hidden="1" customHeight="1" x14ac:dyDescent="0.25">
      <c r="A7204" s="2" t="s">
        <v>853</v>
      </c>
      <c r="B7204" s="2" t="s">
        <v>854</v>
      </c>
      <c r="C7204" s="2">
        <v>2030</v>
      </c>
      <c r="D7204" s="2" t="s">
        <v>241</v>
      </c>
      <c r="E7204" s="2" t="s">
        <v>627</v>
      </c>
      <c r="F7204" s="2" t="s">
        <v>855</v>
      </c>
      <c r="G7204" s="2">
        <v>947</v>
      </c>
      <c r="H7204" s="2">
        <v>6.3198269344899994E-5</v>
      </c>
      <c r="I7204" s="2">
        <v>7.0782061666288003E-5</v>
      </c>
      <c r="J7204" s="26" t="s">
        <v>700</v>
      </c>
    </row>
    <row r="7205" spans="1:10" ht="15.75" hidden="1" customHeight="1" x14ac:dyDescent="0.25">
      <c r="A7205" s="2" t="s">
        <v>853</v>
      </c>
      <c r="B7205" s="2" t="s">
        <v>854</v>
      </c>
      <c r="C7205" s="2">
        <v>2030</v>
      </c>
      <c r="D7205" s="2" t="s">
        <v>241</v>
      </c>
      <c r="E7205" s="2" t="s">
        <v>627</v>
      </c>
      <c r="F7205" s="2" t="s">
        <v>860</v>
      </c>
      <c r="G7205" s="2">
        <v>955</v>
      </c>
      <c r="H7205" s="2">
        <v>1.5112236724199999E-5</v>
      </c>
      <c r="I7205" s="2">
        <v>1.6925705131104E-5</v>
      </c>
      <c r="J7205" s="26" t="s">
        <v>701</v>
      </c>
    </row>
    <row r="7206" spans="1:10" ht="15.75" hidden="1" customHeight="1" x14ac:dyDescent="0.25">
      <c r="A7206" s="2" t="s">
        <v>853</v>
      </c>
      <c r="B7206" s="2" t="s">
        <v>854</v>
      </c>
      <c r="C7206" s="2">
        <v>2030</v>
      </c>
      <c r="D7206" s="2" t="s">
        <v>241</v>
      </c>
      <c r="E7206" s="2" t="s">
        <v>627</v>
      </c>
      <c r="F7206" s="2" t="s">
        <v>857</v>
      </c>
      <c r="G7206" s="2">
        <v>975</v>
      </c>
      <c r="H7206" s="2">
        <v>1.04616674435E-5</v>
      </c>
      <c r="I7206" s="2">
        <v>1.1717067536720001E-5</v>
      </c>
      <c r="J7206" s="26" t="s">
        <v>700</v>
      </c>
    </row>
    <row r="7207" spans="1:10" ht="15.75" hidden="1" customHeight="1" x14ac:dyDescent="0.25">
      <c r="A7207" s="2" t="s">
        <v>853</v>
      </c>
      <c r="B7207" s="2" t="s">
        <v>854</v>
      </c>
      <c r="C7207" s="2">
        <v>2030</v>
      </c>
      <c r="D7207" s="2" t="s">
        <v>241</v>
      </c>
      <c r="E7207" s="2" t="s">
        <v>627</v>
      </c>
      <c r="F7207" s="2" t="s">
        <v>859</v>
      </c>
      <c r="G7207" s="2">
        <v>1055</v>
      </c>
      <c r="H7207" s="40">
        <v>2.82580253952E-6</v>
      </c>
      <c r="I7207" s="2">
        <v>3.1648988442624002E-6</v>
      </c>
      <c r="J7207" s="26" t="s">
        <v>700</v>
      </c>
    </row>
    <row r="7208" spans="1:10" ht="15.75" hidden="1" customHeight="1" x14ac:dyDescent="0.25">
      <c r="A7208" s="2" t="s">
        <v>853</v>
      </c>
      <c r="B7208" s="2" t="s">
        <v>854</v>
      </c>
      <c r="C7208" s="2">
        <v>2030</v>
      </c>
      <c r="D7208" s="2" t="s">
        <v>241</v>
      </c>
      <c r="E7208" s="2" t="s">
        <v>627</v>
      </c>
      <c r="F7208" s="2" t="s">
        <v>858</v>
      </c>
      <c r="G7208" s="2">
        <v>1066</v>
      </c>
      <c r="H7208" s="2">
        <v>8.2153877883700004E-5</v>
      </c>
      <c r="I7208" s="2">
        <v>9.201234322974401E-5</v>
      </c>
      <c r="J7208" s="26" t="s">
        <v>700</v>
      </c>
    </row>
    <row r="7209" spans="1:10" ht="15.75" hidden="1" customHeight="1" x14ac:dyDescent="0.25">
      <c r="A7209" s="2" t="s">
        <v>853</v>
      </c>
      <c r="B7209" s="2" t="s">
        <v>854</v>
      </c>
      <c r="C7209" s="2">
        <v>2030</v>
      </c>
      <c r="D7209" s="2" t="s">
        <v>241</v>
      </c>
      <c r="E7209" s="2" t="s">
        <v>627</v>
      </c>
      <c r="F7209" s="2" t="s">
        <v>857</v>
      </c>
      <c r="G7209" s="2">
        <v>1113</v>
      </c>
      <c r="H7209" s="40">
        <v>9.1803285613400005E-6</v>
      </c>
      <c r="I7209" s="2">
        <v>1.0281967988700801E-5</v>
      </c>
      <c r="J7209" s="26" t="s">
        <v>700</v>
      </c>
    </row>
    <row r="7210" spans="1:10" ht="15.75" hidden="1" customHeight="1" x14ac:dyDescent="0.25">
      <c r="A7210" s="2" t="s">
        <v>853</v>
      </c>
      <c r="B7210" s="2" t="s">
        <v>854</v>
      </c>
      <c r="C7210" s="2">
        <v>2030</v>
      </c>
      <c r="D7210" s="2" t="s">
        <v>241</v>
      </c>
      <c r="E7210" s="2" t="s">
        <v>627</v>
      </c>
      <c r="F7210" s="2" t="s">
        <v>855</v>
      </c>
      <c r="G7210" s="2">
        <v>1197</v>
      </c>
      <c r="H7210" s="2">
        <v>5.1908642490199997E-5</v>
      </c>
      <c r="I7210" s="2">
        <v>5.8137679589024001E-5</v>
      </c>
      <c r="J7210" s="26" t="s">
        <v>700</v>
      </c>
    </row>
    <row r="7211" spans="1:10" ht="15.75" hidden="1" customHeight="1" x14ac:dyDescent="0.25">
      <c r="A7211" s="2" t="s">
        <v>853</v>
      </c>
      <c r="B7211" s="2" t="s">
        <v>854</v>
      </c>
      <c r="C7211" s="2">
        <v>2030</v>
      </c>
      <c r="D7211" s="2" t="s">
        <v>241</v>
      </c>
      <c r="E7211" s="2" t="s">
        <v>627</v>
      </c>
      <c r="F7211" s="2" t="s">
        <v>858</v>
      </c>
      <c r="G7211" s="2">
        <v>1276</v>
      </c>
      <c r="H7211" s="2">
        <v>6.0708083765300003E-5</v>
      </c>
      <c r="I7211" s="2">
        <v>6.7993053817136007E-5</v>
      </c>
      <c r="J7211" s="26" t="s">
        <v>700</v>
      </c>
    </row>
    <row r="7212" spans="1:10" ht="15.75" hidden="1" customHeight="1" x14ac:dyDescent="0.25">
      <c r="A7212" s="2" t="s">
        <v>853</v>
      </c>
      <c r="B7212" s="2" t="s">
        <v>854</v>
      </c>
      <c r="C7212" s="2">
        <v>2030</v>
      </c>
      <c r="D7212" s="2" t="s">
        <v>241</v>
      </c>
      <c r="E7212" s="2" t="s">
        <v>627</v>
      </c>
      <c r="F7212" s="2" t="s">
        <v>857</v>
      </c>
      <c r="G7212" s="2">
        <v>1301</v>
      </c>
      <c r="H7212" s="40">
        <v>7.8467501225499998E-6</v>
      </c>
      <c r="I7212" s="2">
        <v>8.7883601372559997E-6</v>
      </c>
      <c r="J7212" s="26" t="s">
        <v>700</v>
      </c>
    </row>
    <row r="7213" spans="1:10" ht="15.75" hidden="1" customHeight="1" x14ac:dyDescent="0.25">
      <c r="A7213" s="2" t="s">
        <v>853</v>
      </c>
      <c r="B7213" s="2" t="s">
        <v>854</v>
      </c>
      <c r="C7213" s="2">
        <v>2030</v>
      </c>
      <c r="D7213" s="2" t="s">
        <v>241</v>
      </c>
      <c r="E7213" s="2" t="s">
        <v>627</v>
      </c>
      <c r="F7213" s="2" t="s">
        <v>858</v>
      </c>
      <c r="G7213" s="2">
        <v>1390</v>
      </c>
      <c r="H7213" s="2">
        <v>6.2976905610399999E-5</v>
      </c>
      <c r="I7213" s="2">
        <v>7.0534134283648003E-5</v>
      </c>
      <c r="J7213" s="26" t="s">
        <v>700</v>
      </c>
    </row>
    <row r="7214" spans="1:10" ht="15.75" hidden="1" customHeight="1" x14ac:dyDescent="0.25">
      <c r="A7214" s="2" t="s">
        <v>853</v>
      </c>
      <c r="B7214" s="2" t="s">
        <v>854</v>
      </c>
      <c r="C7214" s="2">
        <v>2030</v>
      </c>
      <c r="D7214" s="2" t="s">
        <v>241</v>
      </c>
      <c r="E7214" s="2" t="s">
        <v>627</v>
      </c>
      <c r="F7214" s="2" t="s">
        <v>855</v>
      </c>
      <c r="G7214" s="2">
        <v>1397</v>
      </c>
      <c r="H7214" s="2">
        <v>4.5550899812999999E-5</v>
      </c>
      <c r="I7214" s="2">
        <v>5.1017007790560002E-5</v>
      </c>
      <c r="J7214" s="26" t="s">
        <v>700</v>
      </c>
    </row>
    <row r="7215" spans="1:10" ht="15.75" hidden="1" customHeight="1" x14ac:dyDescent="0.25">
      <c r="A7215" s="2" t="s">
        <v>853</v>
      </c>
      <c r="B7215" s="2" t="s">
        <v>854</v>
      </c>
      <c r="C7215" s="2">
        <v>2030</v>
      </c>
      <c r="D7215" s="2" t="s">
        <v>241</v>
      </c>
      <c r="E7215" s="2" t="s">
        <v>627</v>
      </c>
      <c r="F7215" s="2" t="s">
        <v>859</v>
      </c>
      <c r="G7215" s="2">
        <v>1600</v>
      </c>
      <c r="H7215" s="40">
        <v>1.6891594896199999E-6</v>
      </c>
      <c r="I7215" s="2">
        <v>1.8918586283744001E-6</v>
      </c>
      <c r="J7215" s="26" t="s">
        <v>700</v>
      </c>
    </row>
    <row r="7216" spans="1:10" ht="15.75" hidden="1" customHeight="1" x14ac:dyDescent="0.25">
      <c r="A7216" s="2" t="s">
        <v>853</v>
      </c>
      <c r="B7216" s="2" t="s">
        <v>854</v>
      </c>
      <c r="C7216" s="2">
        <v>2030</v>
      </c>
      <c r="D7216" s="2" t="s">
        <v>241</v>
      </c>
      <c r="E7216" s="2" t="s">
        <v>627</v>
      </c>
      <c r="F7216" s="2" t="s">
        <v>859</v>
      </c>
      <c r="G7216" s="2">
        <v>1625</v>
      </c>
      <c r="H7216" s="40">
        <v>1.6647931033700001E-6</v>
      </c>
      <c r="I7216" s="2">
        <v>1.8645682757744002E-6</v>
      </c>
      <c r="J7216" s="26" t="s">
        <v>700</v>
      </c>
    </row>
    <row r="7217" spans="1:10" ht="15.75" hidden="1" customHeight="1" x14ac:dyDescent="0.25">
      <c r="A7217" s="2" t="s">
        <v>853</v>
      </c>
      <c r="B7217" s="2" t="s">
        <v>854</v>
      </c>
      <c r="C7217" s="2">
        <v>2030</v>
      </c>
      <c r="D7217" s="2" t="s">
        <v>241</v>
      </c>
      <c r="E7217" s="2" t="s">
        <v>627</v>
      </c>
      <c r="F7217" s="2" t="s">
        <v>855</v>
      </c>
      <c r="G7217" s="2">
        <v>1642</v>
      </c>
      <c r="H7217" s="2">
        <v>3.8933958421700003E-5</v>
      </c>
      <c r="I7217" s="2">
        <v>4.3606033432304006E-5</v>
      </c>
      <c r="J7217" s="26" t="s">
        <v>700</v>
      </c>
    </row>
    <row r="7218" spans="1:10" ht="15.75" hidden="1" customHeight="1" x14ac:dyDescent="0.25">
      <c r="A7218" s="2" t="s">
        <v>853</v>
      </c>
      <c r="B7218" s="2" t="s">
        <v>854</v>
      </c>
      <c r="C7218" s="2">
        <v>2030</v>
      </c>
      <c r="D7218" s="2" t="s">
        <v>241</v>
      </c>
      <c r="E7218" s="2" t="s">
        <v>627</v>
      </c>
      <c r="F7218" s="2" t="s">
        <v>857</v>
      </c>
      <c r="G7218" s="2">
        <v>1700</v>
      </c>
      <c r="H7218" s="40">
        <v>6.84615679347E-6</v>
      </c>
      <c r="I7218" s="2">
        <v>7.6676956086864012E-6</v>
      </c>
      <c r="J7218" s="26" t="s">
        <v>700</v>
      </c>
    </row>
    <row r="7219" spans="1:10" ht="15.75" hidden="1" customHeight="1" x14ac:dyDescent="0.25">
      <c r="A7219" s="2" t="s">
        <v>853</v>
      </c>
      <c r="B7219" s="2" t="s">
        <v>854</v>
      </c>
      <c r="C7219" s="2">
        <v>2030</v>
      </c>
      <c r="D7219" s="2" t="s">
        <v>241</v>
      </c>
      <c r="E7219" s="2" t="s">
        <v>627</v>
      </c>
      <c r="F7219" s="2" t="s">
        <v>857</v>
      </c>
      <c r="G7219" s="2">
        <v>2020</v>
      </c>
      <c r="H7219" s="40">
        <v>5.0590069804500003E-6</v>
      </c>
      <c r="I7219" s="2">
        <v>5.6660878181040007E-6</v>
      </c>
      <c r="J7219" s="26" t="s">
        <v>700</v>
      </c>
    </row>
    <row r="7220" spans="1:10" ht="15.75" hidden="1" customHeight="1" x14ac:dyDescent="0.25">
      <c r="A7220" s="2" t="s">
        <v>853</v>
      </c>
      <c r="B7220" s="2" t="s">
        <v>854</v>
      </c>
      <c r="C7220" s="2">
        <v>2030</v>
      </c>
      <c r="D7220" s="2" t="s">
        <v>241</v>
      </c>
      <c r="E7220" s="2" t="s">
        <v>627</v>
      </c>
      <c r="F7220" s="2" t="s">
        <v>857</v>
      </c>
      <c r="G7220" s="2">
        <v>2218</v>
      </c>
      <c r="H7220" s="40">
        <v>5.2480754675300002E-6</v>
      </c>
      <c r="I7220" s="2">
        <v>5.8778445236336007E-6</v>
      </c>
      <c r="J7220" s="26" t="s">
        <v>700</v>
      </c>
    </row>
    <row r="7221" spans="1:10" ht="15.75" hidden="1" customHeight="1" x14ac:dyDescent="0.25">
      <c r="A7221" s="2" t="s">
        <v>853</v>
      </c>
      <c r="B7221" s="2" t="s">
        <v>854</v>
      </c>
      <c r="C7221" s="2">
        <v>2030</v>
      </c>
      <c r="D7221" s="2" t="s">
        <v>241</v>
      </c>
      <c r="E7221" s="2" t="s">
        <v>627</v>
      </c>
      <c r="F7221" s="2" t="s">
        <v>855</v>
      </c>
      <c r="G7221" s="2">
        <v>2319</v>
      </c>
      <c r="H7221" s="2">
        <v>3.3969219657599997E-5</v>
      </c>
      <c r="I7221" s="2">
        <v>3.8045526016511997E-5</v>
      </c>
      <c r="J7221" s="26" t="s">
        <v>700</v>
      </c>
    </row>
    <row r="7222" spans="1:10" ht="15.75" hidden="1" customHeight="1" x14ac:dyDescent="0.25">
      <c r="A7222" s="2" t="s">
        <v>853</v>
      </c>
      <c r="B7222" s="2" t="s">
        <v>854</v>
      </c>
      <c r="C7222" s="2">
        <v>2030</v>
      </c>
      <c r="D7222" s="2" t="s">
        <v>241</v>
      </c>
      <c r="E7222" s="2" t="s">
        <v>627</v>
      </c>
      <c r="F7222" s="2" t="s">
        <v>858</v>
      </c>
      <c r="G7222" s="2">
        <v>2433</v>
      </c>
      <c r="H7222" s="2">
        <v>3.5911893064600003E-5</v>
      </c>
      <c r="I7222" s="2">
        <v>4.0221320232352009E-5</v>
      </c>
      <c r="J7222" s="26" t="s">
        <v>700</v>
      </c>
    </row>
    <row r="7223" spans="1:10" ht="15.75" hidden="1" customHeight="1" x14ac:dyDescent="0.25">
      <c r="A7223" s="2" t="s">
        <v>853</v>
      </c>
      <c r="B7223" s="2" t="s">
        <v>854</v>
      </c>
      <c r="C7223" s="2">
        <v>2030</v>
      </c>
      <c r="D7223" s="2" t="s">
        <v>241</v>
      </c>
      <c r="E7223" s="2" t="s">
        <v>627</v>
      </c>
      <c r="F7223" s="2" t="s">
        <v>855</v>
      </c>
      <c r="G7223" s="2">
        <v>2650</v>
      </c>
      <c r="H7223" s="2">
        <v>2.51017518167E-5</v>
      </c>
      <c r="I7223" s="2">
        <v>2.8113962034704002E-5</v>
      </c>
      <c r="J7223" s="26" t="s">
        <v>700</v>
      </c>
    </row>
    <row r="7224" spans="1:10" ht="15.75" hidden="1" customHeight="1" x14ac:dyDescent="0.25">
      <c r="A7224" s="2" t="s">
        <v>853</v>
      </c>
      <c r="B7224" s="2" t="s">
        <v>854</v>
      </c>
      <c r="C7224" s="2">
        <v>2030</v>
      </c>
      <c r="D7224" s="2" t="s">
        <v>241</v>
      </c>
      <c r="E7224" s="2" t="s">
        <v>627</v>
      </c>
      <c r="F7224" s="2" t="s">
        <v>855</v>
      </c>
      <c r="G7224" s="2">
        <v>3036</v>
      </c>
      <c r="H7224" s="2">
        <v>2.6039871954700002E-5</v>
      </c>
      <c r="I7224" s="2">
        <v>2.9164656589264005E-5</v>
      </c>
      <c r="J7224" s="26" t="s">
        <v>700</v>
      </c>
    </row>
    <row r="7225" spans="1:10" ht="15.75" hidden="1" customHeight="1" x14ac:dyDescent="0.25">
      <c r="A7225" s="2" t="s">
        <v>853</v>
      </c>
      <c r="B7225" s="2" t="s">
        <v>854</v>
      </c>
      <c r="C7225" s="2">
        <v>2030</v>
      </c>
      <c r="D7225" s="2" t="s">
        <v>241</v>
      </c>
      <c r="E7225" s="2" t="s">
        <v>627</v>
      </c>
      <c r="F7225" s="2" t="s">
        <v>858</v>
      </c>
      <c r="G7225" s="2">
        <v>3604</v>
      </c>
      <c r="H7225" s="2">
        <v>2.1466792531999999E-5</v>
      </c>
      <c r="I7225" s="2">
        <v>2.4042807635840002E-5</v>
      </c>
      <c r="J7225" s="26" t="s">
        <v>700</v>
      </c>
    </row>
    <row r="7226" spans="1:10" ht="15.75" hidden="1" customHeight="1" x14ac:dyDescent="0.25">
      <c r="A7226" s="2" t="s">
        <v>853</v>
      </c>
      <c r="B7226" s="2" t="s">
        <v>854</v>
      </c>
      <c r="C7226" s="2">
        <v>2030</v>
      </c>
      <c r="D7226" s="2" t="s">
        <v>241</v>
      </c>
      <c r="E7226" s="2" t="s">
        <v>627</v>
      </c>
      <c r="F7226" s="2" t="s">
        <v>858</v>
      </c>
      <c r="G7226" s="2">
        <v>3659</v>
      </c>
      <c r="H7226" s="2">
        <v>2.1157131413899999E-5</v>
      </c>
      <c r="I7226" s="2">
        <v>2.3695987183568E-5</v>
      </c>
      <c r="J7226" s="26" t="s">
        <v>700</v>
      </c>
    </row>
    <row r="7227" spans="1:10" ht="15.75" hidden="1" customHeight="1" x14ac:dyDescent="0.25">
      <c r="A7227" s="2" t="s">
        <v>853</v>
      </c>
      <c r="B7227" s="2" t="s">
        <v>854</v>
      </c>
      <c r="C7227" s="2">
        <v>2030</v>
      </c>
      <c r="D7227" s="2" t="s">
        <v>241</v>
      </c>
      <c r="E7227" s="2" t="s">
        <v>627</v>
      </c>
      <c r="F7227" s="2" t="s">
        <v>857</v>
      </c>
      <c r="G7227" s="2">
        <v>3883</v>
      </c>
      <c r="H7227" s="40">
        <v>2.9926577553900001E-6</v>
      </c>
      <c r="I7227" s="2">
        <v>3.3517766860368004E-6</v>
      </c>
      <c r="J7227" s="26" t="s">
        <v>700</v>
      </c>
    </row>
    <row r="7228" spans="1:10" ht="15.75" hidden="1" customHeight="1" x14ac:dyDescent="0.25">
      <c r="A7228" s="2" t="s">
        <v>853</v>
      </c>
      <c r="B7228" s="2" t="s">
        <v>854</v>
      </c>
      <c r="C7228" s="2">
        <v>2030</v>
      </c>
      <c r="D7228" s="2" t="s">
        <v>241</v>
      </c>
      <c r="E7228" s="2" t="s">
        <v>627</v>
      </c>
      <c r="F7228" s="2" t="s">
        <v>855</v>
      </c>
      <c r="G7228" s="2">
        <v>5269</v>
      </c>
      <c r="H7228" s="2">
        <v>1.484895256E-5</v>
      </c>
      <c r="I7228" s="2">
        <v>1.6630826867200003E-5</v>
      </c>
      <c r="J7228" s="26" t="s">
        <v>700</v>
      </c>
    </row>
    <row r="7229" spans="1:10" ht="15.75" hidden="1" customHeight="1" x14ac:dyDescent="0.25">
      <c r="A7229" s="2" t="s">
        <v>853</v>
      </c>
      <c r="B7229" s="2" t="s">
        <v>854</v>
      </c>
      <c r="C7229" s="2">
        <v>2030</v>
      </c>
      <c r="D7229" s="2" t="s">
        <v>241</v>
      </c>
      <c r="E7229" s="2" t="s">
        <v>627</v>
      </c>
      <c r="F7229" s="2" t="s">
        <v>857</v>
      </c>
      <c r="G7229" s="2">
        <v>5716</v>
      </c>
      <c r="H7229" s="40">
        <v>1.7888993397699999E-6</v>
      </c>
      <c r="I7229" s="2">
        <v>2.0035672605424001E-6</v>
      </c>
      <c r="J7229" s="26" t="s">
        <v>700</v>
      </c>
    </row>
    <row r="7230" spans="1:10" ht="15.75" hidden="1" customHeight="1" x14ac:dyDescent="0.25">
      <c r="A7230" s="2" t="s">
        <v>853</v>
      </c>
      <c r="B7230" s="2" t="s">
        <v>854</v>
      </c>
      <c r="C7230" s="2">
        <v>2030</v>
      </c>
      <c r="D7230" s="2" t="s">
        <v>241</v>
      </c>
      <c r="E7230" s="2" t="s">
        <v>627</v>
      </c>
      <c r="F7230" s="2" t="s">
        <v>857</v>
      </c>
      <c r="G7230" s="2">
        <v>5802</v>
      </c>
      <c r="H7230" s="40">
        <v>1.7630942466E-6</v>
      </c>
      <c r="I7230" s="2">
        <v>1.9746655561920003E-6</v>
      </c>
      <c r="J7230" s="26" t="s">
        <v>700</v>
      </c>
    </row>
    <row r="7231" spans="1:10" ht="15.75" hidden="1" customHeight="1" x14ac:dyDescent="0.25">
      <c r="A7231" s="2" t="s">
        <v>853</v>
      </c>
      <c r="B7231" s="2" t="s">
        <v>854</v>
      </c>
      <c r="C7231" s="2">
        <v>2030</v>
      </c>
      <c r="D7231" s="2" t="s">
        <v>241</v>
      </c>
      <c r="E7231" s="2" t="s">
        <v>627</v>
      </c>
      <c r="F7231" s="2" t="s">
        <v>855</v>
      </c>
      <c r="G7231" s="2">
        <v>7778</v>
      </c>
      <c r="H7231" s="40">
        <v>8.8761507868200005E-6</v>
      </c>
      <c r="I7231" s="2">
        <v>9.9412888812384023E-6</v>
      </c>
      <c r="J7231" s="26" t="s">
        <v>700</v>
      </c>
    </row>
    <row r="7232" spans="1:10" ht="15.75" hidden="1" customHeight="1" x14ac:dyDescent="0.25">
      <c r="A7232" s="2" t="s">
        <v>853</v>
      </c>
      <c r="B7232" s="2" t="s">
        <v>854</v>
      </c>
      <c r="C7232" s="2">
        <v>2030</v>
      </c>
      <c r="D7232" s="2" t="s">
        <v>241</v>
      </c>
      <c r="E7232" s="2" t="s">
        <v>627</v>
      </c>
      <c r="F7232" s="2" t="s">
        <v>855</v>
      </c>
      <c r="G7232" s="2">
        <v>7899</v>
      </c>
      <c r="H7232" s="40">
        <v>8.7481112132100007E-6</v>
      </c>
      <c r="I7232" s="2">
        <v>9.7978845587952021E-6</v>
      </c>
      <c r="J7232" s="26" t="s">
        <v>700</v>
      </c>
    </row>
    <row r="7233" spans="1:10" ht="15.75" hidden="1" customHeight="1" x14ac:dyDescent="0.25">
      <c r="A7233" s="2" t="s">
        <v>853</v>
      </c>
      <c r="B7233" s="2" t="s">
        <v>854</v>
      </c>
      <c r="C7233" s="2">
        <v>2030</v>
      </c>
      <c r="D7233" s="2" t="s">
        <v>241</v>
      </c>
      <c r="E7233" s="2" t="s">
        <v>627</v>
      </c>
      <c r="F7233" s="2" t="s">
        <v>855</v>
      </c>
      <c r="G7233" s="2">
        <v>100000</v>
      </c>
      <c r="H7233" s="40">
        <v>9.9999999999999998E-13</v>
      </c>
      <c r="I7233" s="2">
        <v>1.1200000000000001E-12</v>
      </c>
      <c r="J7233" s="26" t="s">
        <v>700</v>
      </c>
    </row>
    <row r="7234" spans="1:10" ht="15.75" hidden="1" customHeight="1" x14ac:dyDescent="0.25">
      <c r="A7234" s="2" t="s">
        <v>853</v>
      </c>
      <c r="B7234" s="2" t="s">
        <v>854</v>
      </c>
      <c r="C7234" s="2">
        <v>2035</v>
      </c>
      <c r="D7234" s="2" t="s">
        <v>241</v>
      </c>
      <c r="E7234" s="2" t="s">
        <v>627</v>
      </c>
      <c r="F7234" s="2" t="s">
        <v>855</v>
      </c>
      <c r="G7234" s="2">
        <v>-100000</v>
      </c>
      <c r="H7234" s="2">
        <v>0</v>
      </c>
      <c r="I7234" s="2">
        <v>0</v>
      </c>
      <c r="J7234" s="26" t="s">
        <v>700</v>
      </c>
    </row>
    <row r="7235" spans="1:10" ht="15.75" hidden="1" customHeight="1" x14ac:dyDescent="0.25">
      <c r="A7235" s="2" t="s">
        <v>853</v>
      </c>
      <c r="B7235" s="2" t="s">
        <v>854</v>
      </c>
      <c r="C7235" s="2">
        <v>2035</v>
      </c>
      <c r="D7235" s="2" t="s">
        <v>241</v>
      </c>
      <c r="E7235" s="2" t="s">
        <v>627</v>
      </c>
      <c r="F7235" s="2" t="s">
        <v>855</v>
      </c>
      <c r="G7235" s="2">
        <v>-219</v>
      </c>
      <c r="H7235" s="2">
        <v>0</v>
      </c>
      <c r="I7235" s="2">
        <v>0</v>
      </c>
      <c r="J7235" s="26" t="s">
        <v>700</v>
      </c>
    </row>
    <row r="7236" spans="1:10" ht="15.75" hidden="1" customHeight="1" x14ac:dyDescent="0.25">
      <c r="A7236" s="2" t="s">
        <v>853</v>
      </c>
      <c r="B7236" s="2" t="s">
        <v>854</v>
      </c>
      <c r="C7236" s="2">
        <v>2035</v>
      </c>
      <c r="D7236" s="2" t="s">
        <v>241</v>
      </c>
      <c r="E7236" s="2" t="s">
        <v>627</v>
      </c>
      <c r="F7236" s="2" t="s">
        <v>855</v>
      </c>
      <c r="G7236" s="2">
        <v>-219</v>
      </c>
      <c r="H7236" s="2">
        <v>8.3646951243281E-3</v>
      </c>
      <c r="I7236" s="2">
        <v>9.3684585392474727E-3</v>
      </c>
      <c r="J7236" s="26" t="s">
        <v>700</v>
      </c>
    </row>
    <row r="7237" spans="1:10" ht="15.75" hidden="1" customHeight="1" x14ac:dyDescent="0.25">
      <c r="A7237" s="2" t="s">
        <v>853</v>
      </c>
      <c r="B7237" s="2" t="s">
        <v>854</v>
      </c>
      <c r="C7237" s="2">
        <v>2035</v>
      </c>
      <c r="D7237" s="2" t="s">
        <v>241</v>
      </c>
      <c r="E7237" s="2" t="s">
        <v>627</v>
      </c>
      <c r="F7237" s="2" t="s">
        <v>855</v>
      </c>
      <c r="G7237" s="2">
        <v>-217</v>
      </c>
      <c r="H7237" s="2">
        <v>6.9910688325763E-3</v>
      </c>
      <c r="I7237" s="2">
        <v>7.8299970924854568E-3</v>
      </c>
      <c r="J7237" s="26" t="s">
        <v>700</v>
      </c>
    </row>
    <row r="7238" spans="1:10" ht="15.75" hidden="1" customHeight="1" x14ac:dyDescent="0.25">
      <c r="A7238" s="2" t="s">
        <v>853</v>
      </c>
      <c r="B7238" s="2" t="s">
        <v>854</v>
      </c>
      <c r="C7238" s="2">
        <v>2035</v>
      </c>
      <c r="D7238" s="2" t="s">
        <v>241</v>
      </c>
      <c r="E7238" s="2" t="s">
        <v>627</v>
      </c>
      <c r="F7238" s="2" t="s">
        <v>855</v>
      </c>
      <c r="G7238" s="2">
        <v>-216</v>
      </c>
      <c r="H7238" s="2">
        <v>6.0145738534628998E-3</v>
      </c>
      <c r="I7238" s="2">
        <v>6.736322715878448E-3</v>
      </c>
      <c r="J7238" s="26" t="s">
        <v>700</v>
      </c>
    </row>
    <row r="7239" spans="1:10" ht="15.75" hidden="1" customHeight="1" x14ac:dyDescent="0.25">
      <c r="A7239" s="2" t="s">
        <v>853</v>
      </c>
      <c r="B7239" s="2" t="s">
        <v>854</v>
      </c>
      <c r="C7239" s="2">
        <v>2035</v>
      </c>
      <c r="D7239" s="2" t="s">
        <v>241</v>
      </c>
      <c r="E7239" s="2" t="s">
        <v>627</v>
      </c>
      <c r="F7239" s="2" t="s">
        <v>855</v>
      </c>
      <c r="G7239" s="2">
        <v>-212</v>
      </c>
      <c r="H7239" s="2">
        <v>9.1957757249474994E-3</v>
      </c>
      <c r="I7239" s="2">
        <v>1.02992688119412E-2</v>
      </c>
      <c r="J7239" s="26" t="s">
        <v>700</v>
      </c>
    </row>
    <row r="7240" spans="1:10" ht="15.75" hidden="1" customHeight="1" x14ac:dyDescent="0.25">
      <c r="A7240" s="2" t="s">
        <v>853</v>
      </c>
      <c r="B7240" s="2" t="s">
        <v>854</v>
      </c>
      <c r="C7240" s="2">
        <v>2035</v>
      </c>
      <c r="D7240" s="2" t="s">
        <v>241</v>
      </c>
      <c r="E7240" s="2" t="s">
        <v>627</v>
      </c>
      <c r="F7240" s="2" t="s">
        <v>855</v>
      </c>
      <c r="G7240" s="2">
        <v>-211</v>
      </c>
      <c r="H7240" s="2">
        <v>5.2806250751019001E-3</v>
      </c>
      <c r="I7240" s="2">
        <v>5.9143000841141288E-3</v>
      </c>
      <c r="J7240" s="26" t="s">
        <v>700</v>
      </c>
    </row>
    <row r="7241" spans="1:10" ht="15.75" hidden="1" customHeight="1" x14ac:dyDescent="0.25">
      <c r="A7241" s="2" t="s">
        <v>853</v>
      </c>
      <c r="B7241" s="2" t="s">
        <v>854</v>
      </c>
      <c r="C7241" s="2">
        <v>2035</v>
      </c>
      <c r="D7241" s="2" t="s">
        <v>241</v>
      </c>
      <c r="E7241" s="2" t="s">
        <v>627</v>
      </c>
      <c r="F7241" s="2" t="s">
        <v>855</v>
      </c>
      <c r="G7241" s="2">
        <v>-209</v>
      </c>
      <c r="H7241" s="2">
        <v>6.9768442772329001E-3</v>
      </c>
      <c r="I7241" s="2">
        <v>7.8140655905008481E-3</v>
      </c>
      <c r="J7241" s="26" t="s">
        <v>700</v>
      </c>
    </row>
    <row r="7242" spans="1:10" ht="15.75" hidden="1" customHeight="1" x14ac:dyDescent="0.25">
      <c r="A7242" s="2" t="s">
        <v>853</v>
      </c>
      <c r="B7242" s="2" t="s">
        <v>854</v>
      </c>
      <c r="C7242" s="2">
        <v>2035</v>
      </c>
      <c r="D7242" s="2" t="s">
        <v>241</v>
      </c>
      <c r="E7242" s="2" t="s">
        <v>627</v>
      </c>
      <c r="F7242" s="2" t="s">
        <v>855</v>
      </c>
      <c r="G7242" s="2">
        <v>-204</v>
      </c>
      <c r="H7242" s="2">
        <v>5.0980406813323003E-3</v>
      </c>
      <c r="I7242" s="2">
        <v>5.7098055630921771E-3</v>
      </c>
      <c r="J7242" s="26" t="s">
        <v>700</v>
      </c>
    </row>
    <row r="7243" spans="1:10" ht="15.75" hidden="1" customHeight="1" x14ac:dyDescent="0.25">
      <c r="A7243" s="2" t="s">
        <v>853</v>
      </c>
      <c r="B7243" s="2" t="s">
        <v>854</v>
      </c>
      <c r="C7243" s="2">
        <v>2035</v>
      </c>
      <c r="D7243" s="2" t="s">
        <v>241</v>
      </c>
      <c r="E7243" s="2" t="s">
        <v>627</v>
      </c>
      <c r="F7243" s="2" t="s">
        <v>855</v>
      </c>
      <c r="G7243" s="2">
        <v>-202</v>
      </c>
      <c r="H7243" s="2">
        <v>2.0031021907925599E-2</v>
      </c>
      <c r="I7243" s="2">
        <v>2.2434744536876671E-2</v>
      </c>
      <c r="J7243" s="26" t="s">
        <v>700</v>
      </c>
    </row>
    <row r="7244" spans="1:10" ht="15.75" hidden="1" customHeight="1" x14ac:dyDescent="0.25">
      <c r="A7244" s="2" t="s">
        <v>853</v>
      </c>
      <c r="B7244" s="2" t="s">
        <v>854</v>
      </c>
      <c r="C7244" s="2">
        <v>2035</v>
      </c>
      <c r="D7244" s="2" t="s">
        <v>241</v>
      </c>
      <c r="E7244" s="2" t="s">
        <v>627</v>
      </c>
      <c r="F7244" s="2" t="s">
        <v>855</v>
      </c>
      <c r="G7244" s="2">
        <v>-201</v>
      </c>
      <c r="H7244" s="2">
        <v>1.6911530401557701E-2</v>
      </c>
      <c r="I7244" s="2">
        <v>1.8940914049744628E-2</v>
      </c>
      <c r="J7244" s="26" t="s">
        <v>700</v>
      </c>
    </row>
    <row r="7245" spans="1:10" ht="15.75" hidden="1" customHeight="1" x14ac:dyDescent="0.25">
      <c r="A7245" s="2" t="s">
        <v>853</v>
      </c>
      <c r="B7245" s="2" t="s">
        <v>854</v>
      </c>
      <c r="C7245" s="2">
        <v>2035</v>
      </c>
      <c r="D7245" s="2" t="s">
        <v>241</v>
      </c>
      <c r="E7245" s="2" t="s">
        <v>627</v>
      </c>
      <c r="F7245" s="2" t="s">
        <v>855</v>
      </c>
      <c r="G7245" s="2">
        <v>-198</v>
      </c>
      <c r="H7245" s="2">
        <v>7.6850224286317999E-3</v>
      </c>
      <c r="I7245" s="2">
        <v>8.6072251200676169E-3</v>
      </c>
      <c r="J7245" s="26" t="s">
        <v>700</v>
      </c>
    </row>
    <row r="7246" spans="1:10" ht="15.75" hidden="1" customHeight="1" x14ac:dyDescent="0.25">
      <c r="A7246" s="2" t="s">
        <v>853</v>
      </c>
      <c r="B7246" s="2" t="s">
        <v>854</v>
      </c>
      <c r="C7246" s="2">
        <v>2035</v>
      </c>
      <c r="D7246" s="2" t="s">
        <v>241</v>
      </c>
      <c r="E7246" s="2" t="s">
        <v>627</v>
      </c>
      <c r="F7246" s="2" t="s">
        <v>855</v>
      </c>
      <c r="G7246" s="2">
        <v>-196</v>
      </c>
      <c r="H7246" s="2">
        <v>2.2079799324274101E-2</v>
      </c>
      <c r="I7246" s="2">
        <v>2.4729375243186996E-2</v>
      </c>
      <c r="J7246" s="26" t="s">
        <v>700</v>
      </c>
    </row>
    <row r="7247" spans="1:10" ht="15.75" hidden="1" customHeight="1" x14ac:dyDescent="0.25">
      <c r="A7247" s="2" t="s">
        <v>853</v>
      </c>
      <c r="B7247" s="2" t="s">
        <v>854</v>
      </c>
      <c r="C7247" s="2">
        <v>2035</v>
      </c>
      <c r="D7247" s="2" t="s">
        <v>241</v>
      </c>
      <c r="E7247" s="2" t="s">
        <v>627</v>
      </c>
      <c r="F7247" s="2" t="s">
        <v>855</v>
      </c>
      <c r="G7247" s="2">
        <v>-195</v>
      </c>
      <c r="H7247" s="2">
        <v>1.78616545163095E-2</v>
      </c>
      <c r="I7247" s="2">
        <v>2.0005053058266643E-2</v>
      </c>
      <c r="J7247" s="26" t="s">
        <v>700</v>
      </c>
    </row>
    <row r="7248" spans="1:10" ht="15.75" hidden="1" customHeight="1" x14ac:dyDescent="0.25">
      <c r="A7248" s="2" t="s">
        <v>853</v>
      </c>
      <c r="B7248" s="2" t="s">
        <v>854</v>
      </c>
      <c r="C7248" s="2">
        <v>2035</v>
      </c>
      <c r="D7248" s="2" t="s">
        <v>241</v>
      </c>
      <c r="E7248" s="2" t="s">
        <v>627</v>
      </c>
      <c r="F7248" s="2" t="s">
        <v>855</v>
      </c>
      <c r="G7248" s="2">
        <v>-194</v>
      </c>
      <c r="H7248" s="2">
        <v>1.6793573740869799E-2</v>
      </c>
      <c r="I7248" s="2">
        <v>1.8808802589774177E-2</v>
      </c>
      <c r="J7248" s="26" t="s">
        <v>700</v>
      </c>
    </row>
    <row r="7249" spans="1:10" ht="15.75" hidden="1" customHeight="1" x14ac:dyDescent="0.25">
      <c r="A7249" s="2" t="s">
        <v>853</v>
      </c>
      <c r="B7249" s="2" t="s">
        <v>854</v>
      </c>
      <c r="C7249" s="2">
        <v>2035</v>
      </c>
      <c r="D7249" s="2" t="s">
        <v>241</v>
      </c>
      <c r="E7249" s="2" t="s">
        <v>627</v>
      </c>
      <c r="F7249" s="2" t="s">
        <v>855</v>
      </c>
      <c r="G7249" s="2">
        <v>-193</v>
      </c>
      <c r="H7249" s="2">
        <v>3.8339325692504603E-2</v>
      </c>
      <c r="I7249" s="2">
        <v>4.294004477560516E-2</v>
      </c>
      <c r="J7249" s="26" t="s">
        <v>700</v>
      </c>
    </row>
    <row r="7250" spans="1:10" ht="15.75" hidden="1" customHeight="1" x14ac:dyDescent="0.25">
      <c r="A7250" s="2" t="s">
        <v>853</v>
      </c>
      <c r="B7250" s="2" t="s">
        <v>854</v>
      </c>
      <c r="C7250" s="2">
        <v>2035</v>
      </c>
      <c r="D7250" s="2" t="s">
        <v>241</v>
      </c>
      <c r="E7250" s="2" t="s">
        <v>627</v>
      </c>
      <c r="F7250" s="2" t="s">
        <v>855</v>
      </c>
      <c r="G7250" s="2">
        <v>-192</v>
      </c>
      <c r="H7250" s="2">
        <v>2.4521272396668799E-2</v>
      </c>
      <c r="I7250" s="2">
        <v>2.7463825084269058E-2</v>
      </c>
      <c r="J7250" s="26" t="s">
        <v>700</v>
      </c>
    </row>
    <row r="7251" spans="1:10" ht="15.75" hidden="1" customHeight="1" x14ac:dyDescent="0.25">
      <c r="A7251" s="2" t="s">
        <v>853</v>
      </c>
      <c r="B7251" s="2" t="s">
        <v>854</v>
      </c>
      <c r="C7251" s="2">
        <v>2035</v>
      </c>
      <c r="D7251" s="2" t="s">
        <v>241</v>
      </c>
      <c r="E7251" s="2" t="s">
        <v>627</v>
      </c>
      <c r="F7251" s="2" t="s">
        <v>855</v>
      </c>
      <c r="G7251" s="2">
        <v>-191</v>
      </c>
      <c r="H7251" s="2">
        <v>3.9621572941542001E-3</v>
      </c>
      <c r="I7251" s="2">
        <v>4.4376161694527046E-3</v>
      </c>
      <c r="J7251" s="26" t="s">
        <v>700</v>
      </c>
    </row>
    <row r="7252" spans="1:10" ht="15.75" hidden="1" customHeight="1" x14ac:dyDescent="0.25">
      <c r="A7252" s="2" t="s">
        <v>853</v>
      </c>
      <c r="B7252" s="2" t="s">
        <v>854</v>
      </c>
      <c r="C7252" s="2">
        <v>2035</v>
      </c>
      <c r="D7252" s="2" t="s">
        <v>241</v>
      </c>
      <c r="E7252" s="2" t="s">
        <v>627</v>
      </c>
      <c r="F7252" s="2" t="s">
        <v>855</v>
      </c>
      <c r="G7252" s="2">
        <v>-190</v>
      </c>
      <c r="H7252" s="2">
        <v>1.19587474036962E-2</v>
      </c>
      <c r="I7252" s="2">
        <v>1.3393797092139746E-2</v>
      </c>
      <c r="J7252" s="26" t="s">
        <v>700</v>
      </c>
    </row>
    <row r="7253" spans="1:10" ht="15.75" hidden="1" customHeight="1" x14ac:dyDescent="0.25">
      <c r="A7253" s="2" t="s">
        <v>853</v>
      </c>
      <c r="B7253" s="2" t="s">
        <v>854</v>
      </c>
      <c r="C7253" s="2">
        <v>2035</v>
      </c>
      <c r="D7253" s="2" t="s">
        <v>241</v>
      </c>
      <c r="E7253" s="2" t="s">
        <v>627</v>
      </c>
      <c r="F7253" s="2" t="s">
        <v>855</v>
      </c>
      <c r="G7253" s="2">
        <v>-189</v>
      </c>
      <c r="H7253" s="2">
        <v>2.5234139058738898E-2</v>
      </c>
      <c r="I7253" s="2">
        <v>2.8262235745787567E-2</v>
      </c>
      <c r="J7253" s="26" t="s">
        <v>700</v>
      </c>
    </row>
    <row r="7254" spans="1:10" ht="15.75" hidden="1" customHeight="1" x14ac:dyDescent="0.25">
      <c r="A7254" s="2" t="s">
        <v>853</v>
      </c>
      <c r="B7254" s="2" t="s">
        <v>854</v>
      </c>
      <c r="C7254" s="2">
        <v>2035</v>
      </c>
      <c r="D7254" s="2" t="s">
        <v>241</v>
      </c>
      <c r="E7254" s="2" t="s">
        <v>627</v>
      </c>
      <c r="F7254" s="2" t="s">
        <v>855</v>
      </c>
      <c r="G7254" s="2">
        <v>-187</v>
      </c>
      <c r="H7254" s="2">
        <v>3.1105251982808E-3</v>
      </c>
      <c r="I7254" s="2">
        <v>3.4837882220744962E-3</v>
      </c>
      <c r="J7254" s="26" t="s">
        <v>700</v>
      </c>
    </row>
    <row r="7255" spans="1:10" ht="15.75" hidden="1" customHeight="1" x14ac:dyDescent="0.25">
      <c r="A7255" s="2" t="s">
        <v>853</v>
      </c>
      <c r="B7255" s="2" t="s">
        <v>854</v>
      </c>
      <c r="C7255" s="2">
        <v>2035</v>
      </c>
      <c r="D7255" s="2" t="s">
        <v>241</v>
      </c>
      <c r="E7255" s="2" t="s">
        <v>627</v>
      </c>
      <c r="F7255" s="2" t="s">
        <v>855</v>
      </c>
      <c r="G7255" s="2">
        <v>-186</v>
      </c>
      <c r="H7255" s="2">
        <v>1.9218702800571901E-2</v>
      </c>
      <c r="I7255" s="2">
        <v>2.1524947136640531E-2</v>
      </c>
      <c r="J7255" s="26" t="s">
        <v>700</v>
      </c>
    </row>
    <row r="7256" spans="1:10" ht="15.75" hidden="1" customHeight="1" x14ac:dyDescent="0.25">
      <c r="A7256" s="2" t="s">
        <v>853</v>
      </c>
      <c r="B7256" s="2" t="s">
        <v>854</v>
      </c>
      <c r="C7256" s="2">
        <v>2035</v>
      </c>
      <c r="D7256" s="2" t="s">
        <v>241</v>
      </c>
      <c r="E7256" s="2" t="s">
        <v>627</v>
      </c>
      <c r="F7256" s="2" t="s">
        <v>855</v>
      </c>
      <c r="G7256" s="2">
        <v>-185</v>
      </c>
      <c r="H7256" s="2">
        <v>2.4080109549686299E-2</v>
      </c>
      <c r="I7256" s="2">
        <v>2.6969722695648658E-2</v>
      </c>
      <c r="J7256" s="26" t="s">
        <v>700</v>
      </c>
    </row>
    <row r="7257" spans="1:10" ht="15.75" hidden="1" customHeight="1" x14ac:dyDescent="0.25">
      <c r="A7257" s="2" t="s">
        <v>853</v>
      </c>
      <c r="B7257" s="2" t="s">
        <v>854</v>
      </c>
      <c r="C7257" s="2">
        <v>2035</v>
      </c>
      <c r="D7257" s="2" t="s">
        <v>241</v>
      </c>
      <c r="E7257" s="2" t="s">
        <v>627</v>
      </c>
      <c r="F7257" s="2" t="s">
        <v>855</v>
      </c>
      <c r="G7257" s="2">
        <v>-184</v>
      </c>
      <c r="H7257" s="2">
        <v>2.40014737937599E-2</v>
      </c>
      <c r="I7257" s="2">
        <v>2.6881650649011091E-2</v>
      </c>
      <c r="J7257" s="26" t="s">
        <v>700</v>
      </c>
    </row>
    <row r="7258" spans="1:10" ht="15.75" hidden="1" customHeight="1" x14ac:dyDescent="0.25">
      <c r="A7258" s="2" t="s">
        <v>853</v>
      </c>
      <c r="B7258" s="2" t="s">
        <v>854</v>
      </c>
      <c r="C7258" s="2">
        <v>2035</v>
      </c>
      <c r="D7258" s="2" t="s">
        <v>241</v>
      </c>
      <c r="E7258" s="2" t="s">
        <v>627</v>
      </c>
      <c r="F7258" s="2" t="s">
        <v>855</v>
      </c>
      <c r="G7258" s="2">
        <v>-183</v>
      </c>
      <c r="H7258" s="2">
        <v>2.0310924155637601E-2</v>
      </c>
      <c r="I7258" s="2">
        <v>2.2748235054314114E-2</v>
      </c>
      <c r="J7258" s="26" t="s">
        <v>700</v>
      </c>
    </row>
    <row r="7259" spans="1:10" ht="15.75" hidden="1" customHeight="1" x14ac:dyDescent="0.25">
      <c r="A7259" s="2" t="s">
        <v>853</v>
      </c>
      <c r="B7259" s="2" t="s">
        <v>854</v>
      </c>
      <c r="C7259" s="2">
        <v>2035</v>
      </c>
      <c r="D7259" s="2" t="s">
        <v>241</v>
      </c>
      <c r="E7259" s="2" t="s">
        <v>627</v>
      </c>
      <c r="F7259" s="2" t="s">
        <v>855</v>
      </c>
      <c r="G7259" s="2">
        <v>-182</v>
      </c>
      <c r="H7259" s="2">
        <v>2.6866350090131198E-2</v>
      </c>
      <c r="I7259" s="2">
        <v>3.0090312100946946E-2</v>
      </c>
      <c r="J7259" s="26" t="s">
        <v>700</v>
      </c>
    </row>
    <row r="7260" spans="1:10" ht="15.75" hidden="1" customHeight="1" x14ac:dyDescent="0.25">
      <c r="A7260" s="2" t="s">
        <v>853</v>
      </c>
      <c r="B7260" s="2" t="s">
        <v>854</v>
      </c>
      <c r="C7260" s="2">
        <v>2035</v>
      </c>
      <c r="D7260" s="2" t="s">
        <v>241</v>
      </c>
      <c r="E7260" s="2" t="s">
        <v>627</v>
      </c>
      <c r="F7260" s="2" t="s">
        <v>855</v>
      </c>
      <c r="G7260" s="2">
        <v>-181</v>
      </c>
      <c r="H7260" s="2">
        <v>3.9758251747116398E-2</v>
      </c>
      <c r="I7260" s="2">
        <v>4.4529241956770368E-2</v>
      </c>
      <c r="J7260" s="26" t="s">
        <v>700</v>
      </c>
    </row>
    <row r="7261" spans="1:10" ht="15.75" hidden="1" customHeight="1" x14ac:dyDescent="0.25">
      <c r="A7261" s="2" t="s">
        <v>853</v>
      </c>
      <c r="B7261" s="2" t="s">
        <v>854</v>
      </c>
      <c r="C7261" s="2">
        <v>2035</v>
      </c>
      <c r="D7261" s="2" t="s">
        <v>241</v>
      </c>
      <c r="E7261" s="2" t="s">
        <v>627</v>
      </c>
      <c r="F7261" s="2" t="s">
        <v>855</v>
      </c>
      <c r="G7261" s="2">
        <v>-180</v>
      </c>
      <c r="H7261" s="2">
        <v>3.7862493423745001E-2</v>
      </c>
      <c r="I7261" s="2">
        <v>4.2405992634594408E-2</v>
      </c>
      <c r="J7261" s="26" t="s">
        <v>700</v>
      </c>
    </row>
    <row r="7262" spans="1:10" ht="15.75" hidden="1" customHeight="1" x14ac:dyDescent="0.25">
      <c r="A7262" s="2" t="s">
        <v>853</v>
      </c>
      <c r="B7262" s="2" t="s">
        <v>854</v>
      </c>
      <c r="C7262" s="2">
        <v>2035</v>
      </c>
      <c r="D7262" s="2" t="s">
        <v>241</v>
      </c>
      <c r="E7262" s="2" t="s">
        <v>627</v>
      </c>
      <c r="F7262" s="2" t="s">
        <v>855</v>
      </c>
      <c r="G7262" s="2">
        <v>-179</v>
      </c>
      <c r="H7262" s="2">
        <v>1.3525108457542999E-2</v>
      </c>
      <c r="I7262" s="2">
        <v>1.5148121472448161E-2</v>
      </c>
      <c r="J7262" s="26" t="s">
        <v>700</v>
      </c>
    </row>
    <row r="7263" spans="1:10" ht="15.75" hidden="1" customHeight="1" x14ac:dyDescent="0.25">
      <c r="A7263" s="2" t="s">
        <v>853</v>
      </c>
      <c r="B7263" s="2" t="s">
        <v>854</v>
      </c>
      <c r="C7263" s="2">
        <v>2035</v>
      </c>
      <c r="D7263" s="2" t="s">
        <v>241</v>
      </c>
      <c r="E7263" s="2" t="s">
        <v>627</v>
      </c>
      <c r="F7263" s="2" t="s">
        <v>855</v>
      </c>
      <c r="G7263" s="2">
        <v>-178</v>
      </c>
      <c r="H7263" s="2">
        <v>1.95352714508772E-2</v>
      </c>
      <c r="I7263" s="2">
        <v>2.1879504024982465E-2</v>
      </c>
      <c r="J7263" s="26" t="s">
        <v>700</v>
      </c>
    </row>
    <row r="7264" spans="1:10" ht="15.75" hidden="1" customHeight="1" x14ac:dyDescent="0.25">
      <c r="A7264" s="2" t="s">
        <v>853</v>
      </c>
      <c r="B7264" s="2" t="s">
        <v>854</v>
      </c>
      <c r="C7264" s="2">
        <v>2035</v>
      </c>
      <c r="D7264" s="2" t="s">
        <v>241</v>
      </c>
      <c r="E7264" s="2" t="s">
        <v>627</v>
      </c>
      <c r="F7264" s="2" t="s">
        <v>855</v>
      </c>
      <c r="G7264" s="2">
        <v>-177</v>
      </c>
      <c r="H7264" s="2">
        <v>1.6922607785090801E-2</v>
      </c>
      <c r="I7264" s="2">
        <v>1.8953320719301697E-2</v>
      </c>
      <c r="J7264" s="26" t="s">
        <v>700</v>
      </c>
    </row>
    <row r="7265" spans="1:10" ht="15.75" hidden="1" customHeight="1" x14ac:dyDescent="0.25">
      <c r="A7265" s="2" t="s">
        <v>853</v>
      </c>
      <c r="B7265" s="2" t="s">
        <v>854</v>
      </c>
      <c r="C7265" s="2">
        <v>2035</v>
      </c>
      <c r="D7265" s="2" t="s">
        <v>241</v>
      </c>
      <c r="E7265" s="2" t="s">
        <v>627</v>
      </c>
      <c r="F7265" s="2" t="s">
        <v>855</v>
      </c>
      <c r="G7265" s="2">
        <v>-176</v>
      </c>
      <c r="H7265" s="2">
        <v>1.4565402874723099E-2</v>
      </c>
      <c r="I7265" s="2">
        <v>1.6313251219689871E-2</v>
      </c>
      <c r="J7265" s="26" t="s">
        <v>700</v>
      </c>
    </row>
    <row r="7266" spans="1:10" ht="15.75" hidden="1" customHeight="1" x14ac:dyDescent="0.25">
      <c r="A7266" s="2" t="s">
        <v>853</v>
      </c>
      <c r="B7266" s="2" t="s">
        <v>854</v>
      </c>
      <c r="C7266" s="2">
        <v>2035</v>
      </c>
      <c r="D7266" s="2" t="s">
        <v>241</v>
      </c>
      <c r="E7266" s="2" t="s">
        <v>627</v>
      </c>
      <c r="F7266" s="2" t="s">
        <v>855</v>
      </c>
      <c r="G7266" s="2">
        <v>-175</v>
      </c>
      <c r="H7266" s="2">
        <v>1.4286260819062599E-2</v>
      </c>
      <c r="I7266" s="2">
        <v>1.6000612117350113E-2</v>
      </c>
      <c r="J7266" s="26" t="s">
        <v>700</v>
      </c>
    </row>
    <row r="7267" spans="1:10" ht="15.75" hidden="1" customHeight="1" x14ac:dyDescent="0.25">
      <c r="A7267" s="2" t="s">
        <v>853</v>
      </c>
      <c r="B7267" s="2" t="s">
        <v>854</v>
      </c>
      <c r="C7267" s="2">
        <v>2035</v>
      </c>
      <c r="D7267" s="2" t="s">
        <v>241</v>
      </c>
      <c r="E7267" s="2" t="s">
        <v>627</v>
      </c>
      <c r="F7267" s="2" t="s">
        <v>855</v>
      </c>
      <c r="G7267" s="2">
        <v>-174</v>
      </c>
      <c r="H7267" s="2">
        <v>1.2680582003667999E-2</v>
      </c>
      <c r="I7267" s="2">
        <v>1.4202251844108161E-2</v>
      </c>
      <c r="J7267" s="26" t="s">
        <v>700</v>
      </c>
    </row>
    <row r="7268" spans="1:10" ht="15.75" hidden="1" customHeight="1" x14ac:dyDescent="0.25">
      <c r="A7268" s="2" t="s">
        <v>853</v>
      </c>
      <c r="B7268" s="2" t="s">
        <v>854</v>
      </c>
      <c r="C7268" s="2">
        <v>2035</v>
      </c>
      <c r="D7268" s="2" t="s">
        <v>241</v>
      </c>
      <c r="E7268" s="2" t="s">
        <v>627</v>
      </c>
      <c r="F7268" s="2" t="s">
        <v>855</v>
      </c>
      <c r="G7268" s="2">
        <v>-173</v>
      </c>
      <c r="H7268" s="2">
        <v>3.8320973282679902E-2</v>
      </c>
      <c r="I7268" s="2">
        <v>4.2919490076601494E-2</v>
      </c>
      <c r="J7268" s="26" t="s">
        <v>700</v>
      </c>
    </row>
    <row r="7269" spans="1:10" ht="15.75" hidden="1" customHeight="1" x14ac:dyDescent="0.25">
      <c r="A7269" s="2" t="s">
        <v>853</v>
      </c>
      <c r="B7269" s="2" t="s">
        <v>854</v>
      </c>
      <c r="C7269" s="2">
        <v>2035</v>
      </c>
      <c r="D7269" s="2" t="s">
        <v>241</v>
      </c>
      <c r="E7269" s="2" t="s">
        <v>627</v>
      </c>
      <c r="F7269" s="2" t="s">
        <v>855</v>
      </c>
      <c r="G7269" s="2">
        <v>-172</v>
      </c>
      <c r="H7269" s="2">
        <v>5.7237690780311996E-3</v>
      </c>
      <c r="I7269" s="2">
        <v>6.4106213673949444E-3</v>
      </c>
      <c r="J7269" s="26" t="s">
        <v>700</v>
      </c>
    </row>
    <row r="7270" spans="1:10" ht="15.75" hidden="1" customHeight="1" x14ac:dyDescent="0.25">
      <c r="A7270" s="2" t="s">
        <v>853</v>
      </c>
      <c r="B7270" s="2" t="s">
        <v>854</v>
      </c>
      <c r="C7270" s="2">
        <v>2035</v>
      </c>
      <c r="D7270" s="2" t="s">
        <v>241</v>
      </c>
      <c r="E7270" s="2" t="s">
        <v>627</v>
      </c>
      <c r="F7270" s="2" t="s">
        <v>855</v>
      </c>
      <c r="G7270" s="2">
        <v>-171</v>
      </c>
      <c r="H7270" s="2">
        <v>1.6939231893047701E-2</v>
      </c>
      <c r="I7270" s="2">
        <v>1.8971939720213427E-2</v>
      </c>
      <c r="J7270" s="26" t="s">
        <v>700</v>
      </c>
    </row>
    <row r="7271" spans="1:10" ht="15.75" hidden="1" customHeight="1" x14ac:dyDescent="0.25">
      <c r="A7271" s="2" t="s">
        <v>853</v>
      </c>
      <c r="B7271" s="2" t="s">
        <v>854</v>
      </c>
      <c r="C7271" s="2">
        <v>2035</v>
      </c>
      <c r="D7271" s="2" t="s">
        <v>241</v>
      </c>
      <c r="E7271" s="2" t="s">
        <v>627</v>
      </c>
      <c r="F7271" s="2" t="s">
        <v>855</v>
      </c>
      <c r="G7271" s="2">
        <v>-170</v>
      </c>
      <c r="H7271" s="2">
        <v>2.2347389953210901E-2</v>
      </c>
      <c r="I7271" s="2">
        <v>2.5029076747596211E-2</v>
      </c>
      <c r="J7271" s="26" t="s">
        <v>700</v>
      </c>
    </row>
    <row r="7272" spans="1:10" ht="15.75" hidden="1" customHeight="1" x14ac:dyDescent="0.25">
      <c r="A7272" s="2" t="s">
        <v>853</v>
      </c>
      <c r="B7272" s="2" t="s">
        <v>854</v>
      </c>
      <c r="C7272" s="2">
        <v>2035</v>
      </c>
      <c r="D7272" s="2" t="s">
        <v>241</v>
      </c>
      <c r="E7272" s="2" t="s">
        <v>627</v>
      </c>
      <c r="F7272" s="2" t="s">
        <v>855</v>
      </c>
      <c r="G7272" s="2">
        <v>-169</v>
      </c>
      <c r="H7272" s="2">
        <v>2.2895497037097801E-2</v>
      </c>
      <c r="I7272" s="2">
        <v>2.564295668154954E-2</v>
      </c>
      <c r="J7272" s="26" t="s">
        <v>700</v>
      </c>
    </row>
    <row r="7273" spans="1:10" ht="15.75" hidden="1" customHeight="1" x14ac:dyDescent="0.25">
      <c r="A7273" s="2" t="s">
        <v>853</v>
      </c>
      <c r="B7273" s="2" t="s">
        <v>854</v>
      </c>
      <c r="C7273" s="2">
        <v>2035</v>
      </c>
      <c r="D7273" s="2" t="s">
        <v>241</v>
      </c>
      <c r="E7273" s="2" t="s">
        <v>627</v>
      </c>
      <c r="F7273" s="2" t="s">
        <v>855</v>
      </c>
      <c r="G7273" s="2">
        <v>-168</v>
      </c>
      <c r="H7273" s="2">
        <v>3.0379910720512299E-2</v>
      </c>
      <c r="I7273" s="2">
        <v>3.4025500006973776E-2</v>
      </c>
      <c r="J7273" s="26" t="s">
        <v>700</v>
      </c>
    </row>
    <row r="7274" spans="1:10" ht="15.75" hidden="1" customHeight="1" x14ac:dyDescent="0.25">
      <c r="A7274" s="2" t="s">
        <v>853</v>
      </c>
      <c r="B7274" s="2" t="s">
        <v>854</v>
      </c>
      <c r="C7274" s="2">
        <v>2035</v>
      </c>
      <c r="D7274" s="2" t="s">
        <v>241</v>
      </c>
      <c r="E7274" s="2" t="s">
        <v>627</v>
      </c>
      <c r="F7274" s="2" t="s">
        <v>855</v>
      </c>
      <c r="G7274" s="2">
        <v>-167</v>
      </c>
      <c r="H7274" s="2">
        <v>3.2649616128764998E-2</v>
      </c>
      <c r="I7274" s="2">
        <v>3.6567570064216799E-2</v>
      </c>
      <c r="J7274" s="26" t="s">
        <v>700</v>
      </c>
    </row>
    <row r="7275" spans="1:10" ht="15.75" hidden="1" customHeight="1" x14ac:dyDescent="0.25">
      <c r="A7275" s="2" t="s">
        <v>853</v>
      </c>
      <c r="B7275" s="2" t="s">
        <v>854</v>
      </c>
      <c r="C7275" s="2">
        <v>2035</v>
      </c>
      <c r="D7275" s="2" t="s">
        <v>241</v>
      </c>
      <c r="E7275" s="2" t="s">
        <v>627</v>
      </c>
      <c r="F7275" s="2" t="s">
        <v>855</v>
      </c>
      <c r="G7275" s="2">
        <v>-166</v>
      </c>
      <c r="H7275" s="2">
        <v>1.48583073168993E-2</v>
      </c>
      <c r="I7275" s="2">
        <v>1.6641304194927216E-2</v>
      </c>
      <c r="J7275" s="26" t="s">
        <v>700</v>
      </c>
    </row>
    <row r="7276" spans="1:10" ht="15.75" hidden="1" customHeight="1" x14ac:dyDescent="0.25">
      <c r="A7276" s="2" t="s">
        <v>853</v>
      </c>
      <c r="B7276" s="2" t="s">
        <v>854</v>
      </c>
      <c r="C7276" s="2">
        <v>2035</v>
      </c>
      <c r="D7276" s="2" t="s">
        <v>241</v>
      </c>
      <c r="E7276" s="2" t="s">
        <v>627</v>
      </c>
      <c r="F7276" s="2" t="s">
        <v>855</v>
      </c>
      <c r="G7276" s="2">
        <v>-165</v>
      </c>
      <c r="H7276" s="2">
        <v>1.70758115127683E-2</v>
      </c>
      <c r="I7276" s="2">
        <v>1.9124908894300498E-2</v>
      </c>
      <c r="J7276" s="26" t="s">
        <v>700</v>
      </c>
    </row>
    <row r="7277" spans="1:10" ht="15.75" hidden="1" customHeight="1" x14ac:dyDescent="0.25">
      <c r="A7277" s="2" t="s">
        <v>853</v>
      </c>
      <c r="B7277" s="2" t="s">
        <v>854</v>
      </c>
      <c r="C7277" s="2">
        <v>2035</v>
      </c>
      <c r="D7277" s="2" t="s">
        <v>241</v>
      </c>
      <c r="E7277" s="2" t="s">
        <v>627</v>
      </c>
      <c r="F7277" s="2" t="s">
        <v>855</v>
      </c>
      <c r="G7277" s="2">
        <v>-164</v>
      </c>
      <c r="H7277" s="2">
        <v>1.0849404148757499E-2</v>
      </c>
      <c r="I7277" s="2">
        <v>1.2151332646608401E-2</v>
      </c>
      <c r="J7277" s="26" t="s">
        <v>700</v>
      </c>
    </row>
    <row r="7278" spans="1:10" ht="15.75" hidden="1" customHeight="1" x14ac:dyDescent="0.25">
      <c r="A7278" s="2" t="s">
        <v>853</v>
      </c>
      <c r="B7278" s="2" t="s">
        <v>854</v>
      </c>
      <c r="C7278" s="2">
        <v>2035</v>
      </c>
      <c r="D7278" s="2" t="s">
        <v>241</v>
      </c>
      <c r="E7278" s="2" t="s">
        <v>627</v>
      </c>
      <c r="F7278" s="2" t="s">
        <v>855</v>
      </c>
      <c r="G7278" s="2">
        <v>-163</v>
      </c>
      <c r="H7278" s="2">
        <v>8.1683563767000998E-3</v>
      </c>
      <c r="I7278" s="2">
        <v>9.1485591419041123E-3</v>
      </c>
      <c r="J7278" s="26" t="s">
        <v>700</v>
      </c>
    </row>
    <row r="7279" spans="1:10" ht="15.75" hidden="1" customHeight="1" x14ac:dyDescent="0.25">
      <c r="A7279" s="2" t="s">
        <v>853</v>
      </c>
      <c r="B7279" s="2" t="s">
        <v>854</v>
      </c>
      <c r="C7279" s="2">
        <v>2035</v>
      </c>
      <c r="D7279" s="2" t="s">
        <v>241</v>
      </c>
      <c r="E7279" s="2" t="s">
        <v>627</v>
      </c>
      <c r="F7279" s="2" t="s">
        <v>855</v>
      </c>
      <c r="G7279" s="2">
        <v>-162</v>
      </c>
      <c r="H7279" s="2">
        <v>8.1214804667978993E-3</v>
      </c>
      <c r="I7279" s="2">
        <v>9.0960581228136488E-3</v>
      </c>
      <c r="J7279" s="26" t="s">
        <v>700</v>
      </c>
    </row>
    <row r="7280" spans="1:10" ht="15.75" hidden="1" customHeight="1" x14ac:dyDescent="0.25">
      <c r="A7280" s="2" t="s">
        <v>853</v>
      </c>
      <c r="B7280" s="2" t="s">
        <v>854</v>
      </c>
      <c r="C7280" s="2">
        <v>2035</v>
      </c>
      <c r="D7280" s="2" t="s">
        <v>241</v>
      </c>
      <c r="E7280" s="2" t="s">
        <v>627</v>
      </c>
      <c r="F7280" s="2" t="s">
        <v>855</v>
      </c>
      <c r="G7280" s="2">
        <v>-161</v>
      </c>
      <c r="H7280" s="2">
        <v>9.8626944236457001E-3</v>
      </c>
      <c r="I7280" s="2">
        <v>1.1046217754483185E-2</v>
      </c>
      <c r="J7280" s="26" t="s">
        <v>700</v>
      </c>
    </row>
    <row r="7281" spans="1:10" ht="15.75" hidden="1" customHeight="1" x14ac:dyDescent="0.25">
      <c r="A7281" s="2" t="s">
        <v>853</v>
      </c>
      <c r="B7281" s="2" t="s">
        <v>854</v>
      </c>
      <c r="C7281" s="2">
        <v>2035</v>
      </c>
      <c r="D7281" s="2" t="s">
        <v>241</v>
      </c>
      <c r="E7281" s="2" t="s">
        <v>627</v>
      </c>
      <c r="F7281" s="2" t="s">
        <v>855</v>
      </c>
      <c r="G7281" s="2">
        <v>-160</v>
      </c>
      <c r="H7281" s="2">
        <v>1.8119418062269702E-2</v>
      </c>
      <c r="I7281" s="2">
        <v>2.0293748229742066E-2</v>
      </c>
      <c r="J7281" s="26" t="s">
        <v>700</v>
      </c>
    </row>
    <row r="7282" spans="1:10" ht="15.75" hidden="1" customHeight="1" x14ac:dyDescent="0.25">
      <c r="A7282" s="2" t="s">
        <v>853</v>
      </c>
      <c r="B7282" s="2" t="s">
        <v>854</v>
      </c>
      <c r="C7282" s="2">
        <v>2035</v>
      </c>
      <c r="D7282" s="2" t="s">
        <v>241</v>
      </c>
      <c r="E7282" s="2" t="s">
        <v>627</v>
      </c>
      <c r="F7282" s="2" t="s">
        <v>855</v>
      </c>
      <c r="G7282" s="2">
        <v>-159</v>
      </c>
      <c r="H7282" s="2">
        <v>1.31516499677673E-2</v>
      </c>
      <c r="I7282" s="2">
        <v>1.4729847963899378E-2</v>
      </c>
      <c r="J7282" s="26" t="s">
        <v>700</v>
      </c>
    </row>
    <row r="7283" spans="1:10" ht="15.75" hidden="1" customHeight="1" x14ac:dyDescent="0.25">
      <c r="A7283" s="2" t="s">
        <v>853</v>
      </c>
      <c r="B7283" s="2" t="s">
        <v>854</v>
      </c>
      <c r="C7283" s="2">
        <v>2035</v>
      </c>
      <c r="D7283" s="2" t="s">
        <v>241</v>
      </c>
      <c r="E7283" s="2" t="s">
        <v>627</v>
      </c>
      <c r="F7283" s="2" t="s">
        <v>855</v>
      </c>
      <c r="G7283" s="2">
        <v>-158</v>
      </c>
      <c r="H7283" s="2">
        <v>1.6679087420925501E-2</v>
      </c>
      <c r="I7283" s="2">
        <v>1.8680577911436562E-2</v>
      </c>
      <c r="J7283" s="26" t="s">
        <v>700</v>
      </c>
    </row>
    <row r="7284" spans="1:10" ht="15.75" hidden="1" customHeight="1" x14ac:dyDescent="0.25">
      <c r="A7284" s="2" t="s">
        <v>853</v>
      </c>
      <c r="B7284" s="2" t="s">
        <v>854</v>
      </c>
      <c r="C7284" s="2">
        <v>2035</v>
      </c>
      <c r="D7284" s="2" t="s">
        <v>241</v>
      </c>
      <c r="E7284" s="2" t="s">
        <v>627</v>
      </c>
      <c r="F7284" s="2" t="s">
        <v>855</v>
      </c>
      <c r="G7284" s="2">
        <v>-157</v>
      </c>
      <c r="H7284" s="2">
        <v>8.6104489164426992E-3</v>
      </c>
      <c r="I7284" s="2">
        <v>9.6437027864158236E-3</v>
      </c>
      <c r="J7284" s="26" t="s">
        <v>700</v>
      </c>
    </row>
    <row r="7285" spans="1:10" ht="15.75" hidden="1" customHeight="1" x14ac:dyDescent="0.25">
      <c r="A7285" s="2" t="s">
        <v>853</v>
      </c>
      <c r="B7285" s="2" t="s">
        <v>854</v>
      </c>
      <c r="C7285" s="2">
        <v>2035</v>
      </c>
      <c r="D7285" s="2" t="s">
        <v>241</v>
      </c>
      <c r="E7285" s="2" t="s">
        <v>627</v>
      </c>
      <c r="F7285" s="2" t="s">
        <v>855</v>
      </c>
      <c r="G7285" s="2">
        <v>-156</v>
      </c>
      <c r="H7285" s="2">
        <v>4.4240728020668004E-3</v>
      </c>
      <c r="I7285" s="2">
        <v>4.9549615383148171E-3</v>
      </c>
      <c r="J7285" s="26" t="s">
        <v>700</v>
      </c>
    </row>
    <row r="7286" spans="1:10" ht="15.75" hidden="1" customHeight="1" x14ac:dyDescent="0.25">
      <c r="A7286" s="2" t="s">
        <v>853</v>
      </c>
      <c r="B7286" s="2" t="s">
        <v>854</v>
      </c>
      <c r="C7286" s="2">
        <v>2035</v>
      </c>
      <c r="D7286" s="2" t="s">
        <v>241</v>
      </c>
      <c r="E7286" s="2" t="s">
        <v>627</v>
      </c>
      <c r="F7286" s="2" t="s">
        <v>855</v>
      </c>
      <c r="G7286" s="2">
        <v>-155</v>
      </c>
      <c r="H7286" s="2">
        <v>1.3618703000247499E-2</v>
      </c>
      <c r="I7286" s="2">
        <v>1.5252947360277202E-2</v>
      </c>
      <c r="J7286" s="26" t="s">
        <v>700</v>
      </c>
    </row>
    <row r="7287" spans="1:10" ht="15.75" hidden="1" customHeight="1" x14ac:dyDescent="0.25">
      <c r="A7287" s="2" t="s">
        <v>853</v>
      </c>
      <c r="B7287" s="2" t="s">
        <v>854</v>
      </c>
      <c r="C7287" s="2">
        <v>2035</v>
      </c>
      <c r="D7287" s="2" t="s">
        <v>241</v>
      </c>
      <c r="E7287" s="2" t="s">
        <v>627</v>
      </c>
      <c r="F7287" s="2" t="s">
        <v>855</v>
      </c>
      <c r="G7287" s="2">
        <v>-154</v>
      </c>
      <c r="H7287" s="2">
        <v>8.2068156916647993E-3</v>
      </c>
      <c r="I7287" s="2">
        <v>9.1916335746645757E-3</v>
      </c>
      <c r="J7287" s="26" t="s">
        <v>700</v>
      </c>
    </row>
    <row r="7288" spans="1:10" ht="15.75" hidden="1" customHeight="1" x14ac:dyDescent="0.25">
      <c r="A7288" s="2" t="s">
        <v>853</v>
      </c>
      <c r="B7288" s="2" t="s">
        <v>854</v>
      </c>
      <c r="C7288" s="2">
        <v>2035</v>
      </c>
      <c r="D7288" s="2" t="s">
        <v>241</v>
      </c>
      <c r="E7288" s="2" t="s">
        <v>627</v>
      </c>
      <c r="F7288" s="2" t="s">
        <v>855</v>
      </c>
      <c r="G7288" s="2">
        <v>-153</v>
      </c>
      <c r="H7288" s="2">
        <v>1.0165475658141101E-2</v>
      </c>
      <c r="I7288" s="2">
        <v>1.1385332737118035E-2</v>
      </c>
      <c r="J7288" s="26" t="s">
        <v>700</v>
      </c>
    </row>
    <row r="7289" spans="1:10" ht="15.75" hidden="1" customHeight="1" x14ac:dyDescent="0.25">
      <c r="A7289" s="2" t="s">
        <v>853</v>
      </c>
      <c r="B7289" s="2" t="s">
        <v>854</v>
      </c>
      <c r="C7289" s="2">
        <v>2035</v>
      </c>
      <c r="D7289" s="2" t="s">
        <v>241</v>
      </c>
      <c r="E7289" s="2" t="s">
        <v>627</v>
      </c>
      <c r="F7289" s="2" t="s">
        <v>855</v>
      </c>
      <c r="G7289" s="2">
        <v>-152</v>
      </c>
      <c r="H7289" s="2">
        <v>3.1890398822725001E-3</v>
      </c>
      <c r="I7289" s="2">
        <v>3.5717246681452007E-3</v>
      </c>
      <c r="J7289" s="26" t="s">
        <v>700</v>
      </c>
    </row>
    <row r="7290" spans="1:10" ht="15.75" hidden="1" customHeight="1" x14ac:dyDescent="0.25">
      <c r="A7290" s="2" t="s">
        <v>853</v>
      </c>
      <c r="B7290" s="2" t="s">
        <v>854</v>
      </c>
      <c r="C7290" s="2">
        <v>2035</v>
      </c>
      <c r="D7290" s="2" t="s">
        <v>241</v>
      </c>
      <c r="E7290" s="2" t="s">
        <v>627</v>
      </c>
      <c r="F7290" s="2" t="s">
        <v>855</v>
      </c>
      <c r="G7290" s="2">
        <v>-151</v>
      </c>
      <c r="H7290" s="2">
        <v>3.8214829983190001E-3</v>
      </c>
      <c r="I7290" s="2">
        <v>4.2800609581172804E-3</v>
      </c>
      <c r="J7290" s="26" t="s">
        <v>700</v>
      </c>
    </row>
    <row r="7291" spans="1:10" ht="15.75" hidden="1" customHeight="1" x14ac:dyDescent="0.25">
      <c r="A7291" s="2" t="s">
        <v>853</v>
      </c>
      <c r="B7291" s="2" t="s">
        <v>854</v>
      </c>
      <c r="C7291" s="2">
        <v>2035</v>
      </c>
      <c r="D7291" s="2" t="s">
        <v>241</v>
      </c>
      <c r="E7291" s="2" t="s">
        <v>627</v>
      </c>
      <c r="F7291" s="2" t="s">
        <v>855</v>
      </c>
      <c r="G7291" s="2">
        <v>-150</v>
      </c>
      <c r="H7291" s="2">
        <v>6.4494096441193999E-3</v>
      </c>
      <c r="I7291" s="2">
        <v>7.2233388014137289E-3</v>
      </c>
      <c r="J7291" s="26" t="s">
        <v>700</v>
      </c>
    </row>
    <row r="7292" spans="1:10" ht="15.75" hidden="1" customHeight="1" x14ac:dyDescent="0.25">
      <c r="A7292" s="2" t="s">
        <v>853</v>
      </c>
      <c r="B7292" s="2" t="s">
        <v>854</v>
      </c>
      <c r="C7292" s="2">
        <v>2035</v>
      </c>
      <c r="D7292" s="2" t="s">
        <v>241</v>
      </c>
      <c r="E7292" s="2" t="s">
        <v>627</v>
      </c>
      <c r="F7292" s="2" t="s">
        <v>855</v>
      </c>
      <c r="G7292" s="2">
        <v>-149</v>
      </c>
      <c r="H7292" s="2">
        <v>2.9818231705575999E-3</v>
      </c>
      <c r="I7292" s="2">
        <v>3.3396419510245121E-3</v>
      </c>
      <c r="J7292" s="26" t="s">
        <v>700</v>
      </c>
    </row>
    <row r="7293" spans="1:10" ht="15.75" hidden="1" customHeight="1" x14ac:dyDescent="0.25">
      <c r="A7293" s="2" t="s">
        <v>853</v>
      </c>
      <c r="B7293" s="2" t="s">
        <v>854</v>
      </c>
      <c r="C7293" s="2">
        <v>2035</v>
      </c>
      <c r="D7293" s="2" t="s">
        <v>241</v>
      </c>
      <c r="E7293" s="2" t="s">
        <v>627</v>
      </c>
      <c r="F7293" s="2" t="s">
        <v>855</v>
      </c>
      <c r="G7293" s="2">
        <v>-148</v>
      </c>
      <c r="H7293" s="2">
        <v>1.6315705142915E-3</v>
      </c>
      <c r="I7293" s="2">
        <v>1.8273589760064801E-3</v>
      </c>
      <c r="J7293" s="26" t="s">
        <v>700</v>
      </c>
    </row>
    <row r="7294" spans="1:10" ht="15.75" hidden="1" customHeight="1" x14ac:dyDescent="0.25">
      <c r="A7294" s="2" t="s">
        <v>853</v>
      </c>
      <c r="B7294" s="2" t="s">
        <v>854</v>
      </c>
      <c r="C7294" s="2">
        <v>2035</v>
      </c>
      <c r="D7294" s="2" t="s">
        <v>241</v>
      </c>
      <c r="E7294" s="2" t="s">
        <v>627</v>
      </c>
      <c r="F7294" s="2" t="s">
        <v>855</v>
      </c>
      <c r="G7294" s="2">
        <v>-147</v>
      </c>
      <c r="H7294" s="2">
        <v>1.4112602220848001E-3</v>
      </c>
      <c r="I7294" s="2">
        <v>1.5806114487349763E-3</v>
      </c>
      <c r="J7294" s="26" t="s">
        <v>700</v>
      </c>
    </row>
    <row r="7295" spans="1:10" ht="15.75" hidden="1" customHeight="1" x14ac:dyDescent="0.25">
      <c r="A7295" s="2" t="s">
        <v>853</v>
      </c>
      <c r="B7295" s="2" t="s">
        <v>854</v>
      </c>
      <c r="C7295" s="2">
        <v>2035</v>
      </c>
      <c r="D7295" s="2" t="s">
        <v>241</v>
      </c>
      <c r="E7295" s="2" t="s">
        <v>627</v>
      </c>
      <c r="F7295" s="2" t="s">
        <v>855</v>
      </c>
      <c r="G7295" s="2">
        <v>-146</v>
      </c>
      <c r="H7295" s="2">
        <v>1.5806679148227E-3</v>
      </c>
      <c r="I7295" s="2">
        <v>1.7703480646014242E-3</v>
      </c>
      <c r="J7295" s="26" t="s">
        <v>700</v>
      </c>
    </row>
    <row r="7296" spans="1:10" ht="15.75" hidden="1" customHeight="1" x14ac:dyDescent="0.25">
      <c r="A7296" s="2" t="s">
        <v>853</v>
      </c>
      <c r="B7296" s="2" t="s">
        <v>854</v>
      </c>
      <c r="C7296" s="2">
        <v>2035</v>
      </c>
      <c r="D7296" s="2" t="s">
        <v>241</v>
      </c>
      <c r="E7296" s="2" t="s">
        <v>627</v>
      </c>
      <c r="F7296" s="2" t="s">
        <v>855</v>
      </c>
      <c r="G7296" s="2">
        <v>-145</v>
      </c>
      <c r="H7296" s="2">
        <v>5.5908813374116999E-3</v>
      </c>
      <c r="I7296" s="2">
        <v>6.2617870979011043E-3</v>
      </c>
      <c r="J7296" s="26" t="s">
        <v>700</v>
      </c>
    </row>
    <row r="7297" spans="1:10" ht="15.75" hidden="1" customHeight="1" x14ac:dyDescent="0.25">
      <c r="A7297" s="2" t="s">
        <v>853</v>
      </c>
      <c r="B7297" s="2" t="s">
        <v>854</v>
      </c>
      <c r="C7297" s="2">
        <v>2035</v>
      </c>
      <c r="D7297" s="2" t="s">
        <v>241</v>
      </c>
      <c r="E7297" s="2" t="s">
        <v>627</v>
      </c>
      <c r="F7297" s="2" t="s">
        <v>855</v>
      </c>
      <c r="G7297" s="2">
        <v>-144</v>
      </c>
      <c r="H7297" s="2">
        <v>3.4713638015090999E-3</v>
      </c>
      <c r="I7297" s="2">
        <v>3.8879274576901924E-3</v>
      </c>
      <c r="J7297" s="26" t="s">
        <v>700</v>
      </c>
    </row>
    <row r="7298" spans="1:10" ht="15.75" hidden="1" customHeight="1" x14ac:dyDescent="0.25">
      <c r="A7298" s="2" t="s">
        <v>853</v>
      </c>
      <c r="B7298" s="2" t="s">
        <v>854</v>
      </c>
      <c r="C7298" s="2">
        <v>2035</v>
      </c>
      <c r="D7298" s="2" t="s">
        <v>241</v>
      </c>
      <c r="E7298" s="2" t="s">
        <v>627</v>
      </c>
      <c r="F7298" s="2" t="s">
        <v>855</v>
      </c>
      <c r="G7298" s="2">
        <v>-143</v>
      </c>
      <c r="H7298" s="2">
        <v>1.3045112602412701E-2</v>
      </c>
      <c r="I7298" s="2">
        <v>1.4610526114702226E-2</v>
      </c>
      <c r="J7298" s="26" t="s">
        <v>700</v>
      </c>
    </row>
    <row r="7299" spans="1:10" ht="15.75" hidden="1" customHeight="1" x14ac:dyDescent="0.25">
      <c r="A7299" s="2" t="s">
        <v>853</v>
      </c>
      <c r="B7299" s="2" t="s">
        <v>854</v>
      </c>
      <c r="C7299" s="2">
        <v>2035</v>
      </c>
      <c r="D7299" s="2" t="s">
        <v>241</v>
      </c>
      <c r="E7299" s="2" t="s">
        <v>627</v>
      </c>
      <c r="F7299" s="2" t="s">
        <v>855</v>
      </c>
      <c r="G7299" s="2">
        <v>-142</v>
      </c>
      <c r="H7299" s="2">
        <v>1.45616651279852E-2</v>
      </c>
      <c r="I7299" s="2">
        <v>1.6309064943343426E-2</v>
      </c>
      <c r="J7299" s="26" t="s">
        <v>700</v>
      </c>
    </row>
    <row r="7300" spans="1:10" ht="15.75" hidden="1" customHeight="1" x14ac:dyDescent="0.25">
      <c r="A7300" s="2" t="s">
        <v>853</v>
      </c>
      <c r="B7300" s="2" t="s">
        <v>854</v>
      </c>
      <c r="C7300" s="2">
        <v>2035</v>
      </c>
      <c r="D7300" s="2" t="s">
        <v>241</v>
      </c>
      <c r="E7300" s="2" t="s">
        <v>627</v>
      </c>
      <c r="F7300" s="2" t="s">
        <v>855</v>
      </c>
      <c r="G7300" s="2">
        <v>-141</v>
      </c>
      <c r="H7300" s="2">
        <v>4.3791788630187997E-3</v>
      </c>
      <c r="I7300" s="2">
        <v>4.9046803265810563E-3</v>
      </c>
      <c r="J7300" s="26" t="s">
        <v>700</v>
      </c>
    </row>
    <row r="7301" spans="1:10" ht="15.75" hidden="1" customHeight="1" x14ac:dyDescent="0.25">
      <c r="A7301" s="2" t="s">
        <v>853</v>
      </c>
      <c r="B7301" s="2" t="s">
        <v>854</v>
      </c>
      <c r="C7301" s="2">
        <v>2035</v>
      </c>
      <c r="D7301" s="2" t="s">
        <v>241</v>
      </c>
      <c r="E7301" s="2" t="s">
        <v>627</v>
      </c>
      <c r="F7301" s="2" t="s">
        <v>855</v>
      </c>
      <c r="G7301" s="2">
        <v>-140</v>
      </c>
      <c r="H7301" s="2">
        <v>4.1486247209832003E-3</v>
      </c>
      <c r="I7301" s="2">
        <v>4.6464596875011848E-3</v>
      </c>
      <c r="J7301" s="26" t="s">
        <v>700</v>
      </c>
    </row>
    <row r="7302" spans="1:10" ht="15.75" hidden="1" customHeight="1" x14ac:dyDescent="0.25">
      <c r="A7302" s="2" t="s">
        <v>853</v>
      </c>
      <c r="B7302" s="2" t="s">
        <v>854</v>
      </c>
      <c r="C7302" s="2">
        <v>2035</v>
      </c>
      <c r="D7302" s="2" t="s">
        <v>241</v>
      </c>
      <c r="E7302" s="2" t="s">
        <v>627</v>
      </c>
      <c r="F7302" s="2" t="s">
        <v>855</v>
      </c>
      <c r="G7302" s="2">
        <v>-139</v>
      </c>
      <c r="H7302" s="2">
        <v>1.9696307019330599E-2</v>
      </c>
      <c r="I7302" s="2">
        <v>2.2059863861650274E-2</v>
      </c>
      <c r="J7302" s="26" t="s">
        <v>700</v>
      </c>
    </row>
    <row r="7303" spans="1:10" ht="15.75" hidden="1" customHeight="1" x14ac:dyDescent="0.25">
      <c r="A7303" s="2" t="s">
        <v>853</v>
      </c>
      <c r="B7303" s="2" t="s">
        <v>854</v>
      </c>
      <c r="C7303" s="2">
        <v>2035</v>
      </c>
      <c r="D7303" s="2" t="s">
        <v>241</v>
      </c>
      <c r="E7303" s="2" t="s">
        <v>627</v>
      </c>
      <c r="F7303" s="2" t="s">
        <v>855</v>
      </c>
      <c r="G7303" s="2">
        <v>-138</v>
      </c>
      <c r="H7303" s="2">
        <v>1.6928734257816999E-3</v>
      </c>
      <c r="I7303" s="2">
        <v>1.8960182368755042E-3</v>
      </c>
      <c r="J7303" s="26" t="s">
        <v>700</v>
      </c>
    </row>
    <row r="7304" spans="1:10" ht="15.75" hidden="1" customHeight="1" x14ac:dyDescent="0.25">
      <c r="A7304" s="2" t="s">
        <v>853</v>
      </c>
      <c r="B7304" s="2" t="s">
        <v>854</v>
      </c>
      <c r="C7304" s="2">
        <v>2035</v>
      </c>
      <c r="D7304" s="2" t="s">
        <v>241</v>
      </c>
      <c r="E7304" s="2" t="s">
        <v>627</v>
      </c>
      <c r="F7304" s="2" t="s">
        <v>855</v>
      </c>
      <c r="G7304" s="2">
        <v>-137</v>
      </c>
      <c r="H7304" s="2">
        <v>5.8559756726027003E-3</v>
      </c>
      <c r="I7304" s="2">
        <v>6.5586927533150246E-3</v>
      </c>
      <c r="J7304" s="26" t="s">
        <v>700</v>
      </c>
    </row>
    <row r="7305" spans="1:10" ht="15.75" hidden="1" customHeight="1" x14ac:dyDescent="0.25">
      <c r="A7305" s="2" t="s">
        <v>853</v>
      </c>
      <c r="B7305" s="2" t="s">
        <v>854</v>
      </c>
      <c r="C7305" s="2">
        <v>2035</v>
      </c>
      <c r="D7305" s="2" t="s">
        <v>241</v>
      </c>
      <c r="E7305" s="2" t="s">
        <v>627</v>
      </c>
      <c r="F7305" s="2" t="s">
        <v>855</v>
      </c>
      <c r="G7305" s="2">
        <v>-136</v>
      </c>
      <c r="H7305" s="2">
        <v>1.6309135826304999E-3</v>
      </c>
      <c r="I7305" s="2">
        <v>1.82662321254616E-3</v>
      </c>
      <c r="J7305" s="26" t="s">
        <v>700</v>
      </c>
    </row>
    <row r="7306" spans="1:10" ht="15.75" hidden="1" customHeight="1" x14ac:dyDescent="0.25">
      <c r="A7306" s="2" t="s">
        <v>853</v>
      </c>
      <c r="B7306" s="2" t="s">
        <v>854</v>
      </c>
      <c r="C7306" s="2">
        <v>2035</v>
      </c>
      <c r="D7306" s="2" t="s">
        <v>241</v>
      </c>
      <c r="E7306" s="2" t="s">
        <v>627</v>
      </c>
      <c r="F7306" s="2" t="s">
        <v>855</v>
      </c>
      <c r="G7306" s="2">
        <v>-135</v>
      </c>
      <c r="H7306" s="2">
        <v>1.1924523336347199E-2</v>
      </c>
      <c r="I7306" s="2">
        <v>1.3355466136708865E-2</v>
      </c>
      <c r="J7306" s="26" t="s">
        <v>700</v>
      </c>
    </row>
    <row r="7307" spans="1:10" ht="15.75" hidden="1" customHeight="1" x14ac:dyDescent="0.25">
      <c r="A7307" s="2" t="s">
        <v>853</v>
      </c>
      <c r="B7307" s="2" t="s">
        <v>854</v>
      </c>
      <c r="C7307" s="2">
        <v>2035</v>
      </c>
      <c r="D7307" s="2" t="s">
        <v>241</v>
      </c>
      <c r="E7307" s="2" t="s">
        <v>627</v>
      </c>
      <c r="F7307" s="2" t="s">
        <v>855</v>
      </c>
      <c r="G7307" s="2">
        <v>-134</v>
      </c>
      <c r="H7307" s="2">
        <v>5.5768874008208999E-3</v>
      </c>
      <c r="I7307" s="2">
        <v>6.2461138889194088E-3</v>
      </c>
      <c r="J7307" s="26" t="s">
        <v>700</v>
      </c>
    </row>
    <row r="7308" spans="1:10" ht="15.75" hidden="1" customHeight="1" x14ac:dyDescent="0.25">
      <c r="A7308" s="2" t="s">
        <v>853</v>
      </c>
      <c r="B7308" s="2" t="s">
        <v>854</v>
      </c>
      <c r="C7308" s="2">
        <v>2035</v>
      </c>
      <c r="D7308" s="2" t="s">
        <v>241</v>
      </c>
      <c r="E7308" s="2" t="s">
        <v>627</v>
      </c>
      <c r="F7308" s="2" t="s">
        <v>855</v>
      </c>
      <c r="G7308" s="2">
        <v>-133</v>
      </c>
      <c r="H7308" s="2">
        <v>5.9931835858150996E-3</v>
      </c>
      <c r="I7308" s="2">
        <v>6.7123656161129121E-3</v>
      </c>
      <c r="J7308" s="26" t="s">
        <v>700</v>
      </c>
    </row>
    <row r="7309" spans="1:10" ht="15.75" hidden="1" customHeight="1" x14ac:dyDescent="0.25">
      <c r="A7309" s="2" t="s">
        <v>853</v>
      </c>
      <c r="B7309" s="2" t="s">
        <v>854</v>
      </c>
      <c r="C7309" s="2">
        <v>2035</v>
      </c>
      <c r="D7309" s="2" t="s">
        <v>241</v>
      </c>
      <c r="E7309" s="2" t="s">
        <v>627</v>
      </c>
      <c r="F7309" s="2" t="s">
        <v>855</v>
      </c>
      <c r="G7309" s="2">
        <v>-132</v>
      </c>
      <c r="H7309" s="2">
        <v>1.1854948243126E-3</v>
      </c>
      <c r="I7309" s="2">
        <v>1.3277542032301122E-3</v>
      </c>
      <c r="J7309" s="26" t="s">
        <v>700</v>
      </c>
    </row>
    <row r="7310" spans="1:10" ht="15.75" hidden="1" customHeight="1" x14ac:dyDescent="0.25">
      <c r="A7310" s="2" t="s">
        <v>853</v>
      </c>
      <c r="B7310" s="2" t="s">
        <v>854</v>
      </c>
      <c r="C7310" s="2">
        <v>2035</v>
      </c>
      <c r="D7310" s="2" t="s">
        <v>241</v>
      </c>
      <c r="E7310" s="2" t="s">
        <v>627</v>
      </c>
      <c r="F7310" s="2" t="s">
        <v>855</v>
      </c>
      <c r="G7310" s="2">
        <v>-131</v>
      </c>
      <c r="H7310" s="2">
        <v>7.8045336995274002E-3</v>
      </c>
      <c r="I7310" s="2">
        <v>8.7410777434706894E-3</v>
      </c>
      <c r="J7310" s="26" t="s">
        <v>700</v>
      </c>
    </row>
    <row r="7311" spans="1:10" ht="15.75" hidden="1" customHeight="1" x14ac:dyDescent="0.25">
      <c r="A7311" s="2" t="s">
        <v>853</v>
      </c>
      <c r="B7311" s="2" t="s">
        <v>854</v>
      </c>
      <c r="C7311" s="2">
        <v>2035</v>
      </c>
      <c r="D7311" s="2" t="s">
        <v>241</v>
      </c>
      <c r="E7311" s="2" t="s">
        <v>627</v>
      </c>
      <c r="F7311" s="2" t="s">
        <v>855</v>
      </c>
      <c r="G7311" s="2">
        <v>-130</v>
      </c>
      <c r="H7311" s="2">
        <v>6.6808124538511003E-3</v>
      </c>
      <c r="I7311" s="2">
        <v>7.4825099483132327E-3</v>
      </c>
      <c r="J7311" s="26" t="s">
        <v>700</v>
      </c>
    </row>
    <row r="7312" spans="1:10" ht="15.75" hidden="1" customHeight="1" x14ac:dyDescent="0.25">
      <c r="A7312" s="2" t="s">
        <v>853</v>
      </c>
      <c r="B7312" s="2" t="s">
        <v>854</v>
      </c>
      <c r="C7312" s="2">
        <v>2035</v>
      </c>
      <c r="D7312" s="2" t="s">
        <v>241</v>
      </c>
      <c r="E7312" s="2" t="s">
        <v>627</v>
      </c>
      <c r="F7312" s="2" t="s">
        <v>855</v>
      </c>
      <c r="G7312" s="2">
        <v>-128</v>
      </c>
      <c r="H7312" s="2">
        <v>2.4994590785353999E-3</v>
      </c>
      <c r="I7312" s="2">
        <v>2.7993941679596481E-3</v>
      </c>
      <c r="J7312" s="26" t="s">
        <v>700</v>
      </c>
    </row>
    <row r="7313" spans="1:10" ht="15.75" hidden="1" customHeight="1" x14ac:dyDescent="0.25">
      <c r="A7313" s="2" t="s">
        <v>853</v>
      </c>
      <c r="B7313" s="2" t="s">
        <v>854</v>
      </c>
      <c r="C7313" s="2">
        <v>2035</v>
      </c>
      <c r="D7313" s="2" t="s">
        <v>241</v>
      </c>
      <c r="E7313" s="2" t="s">
        <v>627</v>
      </c>
      <c r="F7313" s="2" t="s">
        <v>855</v>
      </c>
      <c r="G7313" s="2">
        <v>-127</v>
      </c>
      <c r="H7313" s="2">
        <v>2.3115320364013002E-3</v>
      </c>
      <c r="I7313" s="2">
        <v>2.5889158807694563E-3</v>
      </c>
      <c r="J7313" s="26" t="s">
        <v>700</v>
      </c>
    </row>
    <row r="7314" spans="1:10" ht="15.75" hidden="1" customHeight="1" x14ac:dyDescent="0.25">
      <c r="A7314" s="2" t="s">
        <v>853</v>
      </c>
      <c r="B7314" s="2" t="s">
        <v>854</v>
      </c>
      <c r="C7314" s="2">
        <v>2035</v>
      </c>
      <c r="D7314" s="2" t="s">
        <v>241</v>
      </c>
      <c r="E7314" s="2" t="s">
        <v>627</v>
      </c>
      <c r="F7314" s="2" t="s">
        <v>855</v>
      </c>
      <c r="G7314" s="2">
        <v>-126</v>
      </c>
      <c r="H7314" s="2">
        <v>1.5843310393393001E-3</v>
      </c>
      <c r="I7314" s="2">
        <v>1.7744507640600163E-3</v>
      </c>
      <c r="J7314" s="26" t="s">
        <v>700</v>
      </c>
    </row>
    <row r="7315" spans="1:10" ht="15.75" hidden="1" customHeight="1" x14ac:dyDescent="0.25">
      <c r="A7315" s="2" t="s">
        <v>853</v>
      </c>
      <c r="B7315" s="2" t="s">
        <v>854</v>
      </c>
      <c r="C7315" s="2">
        <v>2035</v>
      </c>
      <c r="D7315" s="2" t="s">
        <v>241</v>
      </c>
      <c r="E7315" s="2" t="s">
        <v>627</v>
      </c>
      <c r="F7315" s="2" t="s">
        <v>855</v>
      </c>
      <c r="G7315" s="2">
        <v>-125</v>
      </c>
      <c r="H7315" s="2">
        <v>9.2034775298088997E-3</v>
      </c>
      <c r="I7315" s="2">
        <v>1.0307894833385969E-2</v>
      </c>
      <c r="J7315" s="26" t="s">
        <v>700</v>
      </c>
    </row>
    <row r="7316" spans="1:10" ht="15.75" hidden="1" customHeight="1" x14ac:dyDescent="0.25">
      <c r="A7316" s="2" t="s">
        <v>853</v>
      </c>
      <c r="B7316" s="2" t="s">
        <v>854</v>
      </c>
      <c r="C7316" s="2">
        <v>2035</v>
      </c>
      <c r="D7316" s="2" t="s">
        <v>241</v>
      </c>
      <c r="E7316" s="2" t="s">
        <v>627</v>
      </c>
      <c r="F7316" s="2" t="s">
        <v>855</v>
      </c>
      <c r="G7316" s="2">
        <v>-124</v>
      </c>
      <c r="H7316" s="2">
        <v>7.8052480239420999E-3</v>
      </c>
      <c r="I7316" s="2">
        <v>8.7418777868151533E-3</v>
      </c>
      <c r="J7316" s="26" t="s">
        <v>700</v>
      </c>
    </row>
    <row r="7317" spans="1:10" ht="15.75" hidden="1" customHeight="1" x14ac:dyDescent="0.25">
      <c r="A7317" s="2" t="s">
        <v>853</v>
      </c>
      <c r="B7317" s="2" t="s">
        <v>854</v>
      </c>
      <c r="C7317" s="2">
        <v>2035</v>
      </c>
      <c r="D7317" s="2" t="s">
        <v>241</v>
      </c>
      <c r="E7317" s="2" t="s">
        <v>627</v>
      </c>
      <c r="F7317" s="2" t="s">
        <v>855</v>
      </c>
      <c r="G7317" s="2">
        <v>-123</v>
      </c>
      <c r="H7317" s="2">
        <v>2.5288707111030999E-3</v>
      </c>
      <c r="I7317" s="2">
        <v>2.8323351964354721E-3</v>
      </c>
      <c r="J7317" s="26" t="s">
        <v>700</v>
      </c>
    </row>
    <row r="7318" spans="1:10" ht="15.75" hidden="1" customHeight="1" x14ac:dyDescent="0.25">
      <c r="A7318" s="2" t="s">
        <v>853</v>
      </c>
      <c r="B7318" s="2" t="s">
        <v>854</v>
      </c>
      <c r="C7318" s="2">
        <v>2035</v>
      </c>
      <c r="D7318" s="2" t="s">
        <v>241</v>
      </c>
      <c r="E7318" s="2" t="s">
        <v>627</v>
      </c>
      <c r="F7318" s="2" t="s">
        <v>855</v>
      </c>
      <c r="G7318" s="2">
        <v>-122</v>
      </c>
      <c r="H7318" s="2">
        <v>9.8160832421854E-3</v>
      </c>
      <c r="I7318" s="2">
        <v>1.0994013231247648E-2</v>
      </c>
      <c r="J7318" s="26" t="s">
        <v>700</v>
      </c>
    </row>
    <row r="7319" spans="1:10" ht="15.75" hidden="1" customHeight="1" x14ac:dyDescent="0.25">
      <c r="A7319" s="2" t="s">
        <v>853</v>
      </c>
      <c r="B7319" s="2" t="s">
        <v>854</v>
      </c>
      <c r="C7319" s="2">
        <v>2035</v>
      </c>
      <c r="D7319" s="2" t="s">
        <v>241</v>
      </c>
      <c r="E7319" s="2" t="s">
        <v>627</v>
      </c>
      <c r="F7319" s="2" t="s">
        <v>855</v>
      </c>
      <c r="G7319" s="2">
        <v>-121</v>
      </c>
      <c r="H7319" s="2">
        <v>5.4038357920945003E-3</v>
      </c>
      <c r="I7319" s="2">
        <v>6.0522960871458413E-3</v>
      </c>
      <c r="J7319" s="26" t="s">
        <v>700</v>
      </c>
    </row>
    <row r="7320" spans="1:10" ht="15.75" hidden="1" customHeight="1" x14ac:dyDescent="0.25">
      <c r="A7320" s="2" t="s">
        <v>853</v>
      </c>
      <c r="B7320" s="2" t="s">
        <v>854</v>
      </c>
      <c r="C7320" s="2">
        <v>2035</v>
      </c>
      <c r="D7320" s="2" t="s">
        <v>241</v>
      </c>
      <c r="E7320" s="2" t="s">
        <v>627</v>
      </c>
      <c r="F7320" s="2" t="s">
        <v>855</v>
      </c>
      <c r="G7320" s="2">
        <v>-120</v>
      </c>
      <c r="H7320" s="2">
        <v>4.7937636263668997E-3</v>
      </c>
      <c r="I7320" s="2">
        <v>5.3690152615309284E-3</v>
      </c>
      <c r="J7320" s="26" t="s">
        <v>700</v>
      </c>
    </row>
    <row r="7321" spans="1:10" ht="15.75" hidden="1" customHeight="1" x14ac:dyDescent="0.25">
      <c r="A7321" s="2" t="s">
        <v>853</v>
      </c>
      <c r="B7321" s="2" t="s">
        <v>854</v>
      </c>
      <c r="C7321" s="2">
        <v>2035</v>
      </c>
      <c r="D7321" s="2" t="s">
        <v>241</v>
      </c>
      <c r="E7321" s="2" t="s">
        <v>627</v>
      </c>
      <c r="F7321" s="2" t="s">
        <v>855</v>
      </c>
      <c r="G7321" s="2">
        <v>-119</v>
      </c>
      <c r="H7321" s="2">
        <v>8.1322788610122994E-3</v>
      </c>
      <c r="I7321" s="2">
        <v>9.1081523243337764E-3</v>
      </c>
      <c r="J7321" s="26" t="s">
        <v>700</v>
      </c>
    </row>
    <row r="7322" spans="1:10" ht="15.75" hidden="1" customHeight="1" x14ac:dyDescent="0.25">
      <c r="A7322" s="2" t="s">
        <v>853</v>
      </c>
      <c r="B7322" s="2" t="s">
        <v>854</v>
      </c>
      <c r="C7322" s="2">
        <v>2035</v>
      </c>
      <c r="D7322" s="2" t="s">
        <v>241</v>
      </c>
      <c r="E7322" s="2" t="s">
        <v>627</v>
      </c>
      <c r="F7322" s="2" t="s">
        <v>855</v>
      </c>
      <c r="G7322" s="2">
        <v>-117</v>
      </c>
      <c r="H7322" s="2">
        <v>4.9998853937723003E-3</v>
      </c>
      <c r="I7322" s="2">
        <v>5.5998716410249772E-3</v>
      </c>
      <c r="J7322" s="26" t="s">
        <v>700</v>
      </c>
    </row>
    <row r="7323" spans="1:10" ht="15.75" hidden="1" customHeight="1" x14ac:dyDescent="0.25">
      <c r="A7323" s="2" t="s">
        <v>853</v>
      </c>
      <c r="B7323" s="2" t="s">
        <v>854</v>
      </c>
      <c r="C7323" s="2">
        <v>2035</v>
      </c>
      <c r="D7323" s="2" t="s">
        <v>241</v>
      </c>
      <c r="E7323" s="2" t="s">
        <v>627</v>
      </c>
      <c r="F7323" s="2" t="s">
        <v>855</v>
      </c>
      <c r="G7323" s="2">
        <v>-116</v>
      </c>
      <c r="H7323" s="2">
        <v>5.3313456010072998E-3</v>
      </c>
      <c r="I7323" s="2">
        <v>5.9711070731281761E-3</v>
      </c>
      <c r="J7323" s="26" t="s">
        <v>700</v>
      </c>
    </row>
    <row r="7324" spans="1:10" ht="15.75" hidden="1" customHeight="1" x14ac:dyDescent="0.25">
      <c r="A7324" s="2" t="s">
        <v>853</v>
      </c>
      <c r="B7324" s="2" t="s">
        <v>854</v>
      </c>
      <c r="C7324" s="2">
        <v>2035</v>
      </c>
      <c r="D7324" s="2" t="s">
        <v>241</v>
      </c>
      <c r="E7324" s="2" t="s">
        <v>627</v>
      </c>
      <c r="F7324" s="2" t="s">
        <v>855</v>
      </c>
      <c r="G7324" s="2">
        <v>-115</v>
      </c>
      <c r="H7324" s="2">
        <v>9.3955232296139002E-3</v>
      </c>
      <c r="I7324" s="2">
        <v>1.0522986017167569E-2</v>
      </c>
      <c r="J7324" s="26" t="s">
        <v>700</v>
      </c>
    </row>
    <row r="7325" spans="1:10" ht="15.75" hidden="1" customHeight="1" x14ac:dyDescent="0.25">
      <c r="A7325" s="2" t="s">
        <v>853</v>
      </c>
      <c r="B7325" s="2" t="s">
        <v>854</v>
      </c>
      <c r="C7325" s="2">
        <v>2035</v>
      </c>
      <c r="D7325" s="2" t="s">
        <v>241</v>
      </c>
      <c r="E7325" s="2" t="s">
        <v>627</v>
      </c>
      <c r="F7325" s="2" t="s">
        <v>855</v>
      </c>
      <c r="G7325" s="2">
        <v>-114</v>
      </c>
      <c r="H7325" s="2">
        <v>8.6622567614540007E-3</v>
      </c>
      <c r="I7325" s="2">
        <v>9.7017275728284811E-3</v>
      </c>
      <c r="J7325" s="26" t="s">
        <v>700</v>
      </c>
    </row>
    <row r="7326" spans="1:10" ht="15.75" hidden="1" customHeight="1" x14ac:dyDescent="0.25">
      <c r="A7326" s="2" t="s">
        <v>853</v>
      </c>
      <c r="B7326" s="2" t="s">
        <v>854</v>
      </c>
      <c r="C7326" s="2">
        <v>2035</v>
      </c>
      <c r="D7326" s="2" t="s">
        <v>241</v>
      </c>
      <c r="E7326" s="2" t="s">
        <v>627</v>
      </c>
      <c r="F7326" s="2" t="s">
        <v>855</v>
      </c>
      <c r="G7326" s="2">
        <v>-113</v>
      </c>
      <c r="H7326" s="2">
        <v>3.0899851117283002E-3</v>
      </c>
      <c r="I7326" s="2">
        <v>3.4607833251356964E-3</v>
      </c>
      <c r="J7326" s="26" t="s">
        <v>700</v>
      </c>
    </row>
    <row r="7327" spans="1:10" ht="15.75" hidden="1" customHeight="1" x14ac:dyDescent="0.25">
      <c r="A7327" s="2" t="s">
        <v>853</v>
      </c>
      <c r="B7327" s="2" t="s">
        <v>854</v>
      </c>
      <c r="C7327" s="2">
        <v>2035</v>
      </c>
      <c r="D7327" s="2" t="s">
        <v>241</v>
      </c>
      <c r="E7327" s="2" t="s">
        <v>627</v>
      </c>
      <c r="F7327" s="2" t="s">
        <v>855</v>
      </c>
      <c r="G7327" s="2">
        <v>-112</v>
      </c>
      <c r="H7327" s="2">
        <v>9.1161363525320001E-4</v>
      </c>
      <c r="I7327" s="2">
        <v>1.0210072714835841E-3</v>
      </c>
      <c r="J7327" s="26" t="s">
        <v>700</v>
      </c>
    </row>
    <row r="7328" spans="1:10" ht="15.75" hidden="1" customHeight="1" x14ac:dyDescent="0.25">
      <c r="A7328" s="2" t="s">
        <v>853</v>
      </c>
      <c r="B7328" s="2" t="s">
        <v>854</v>
      </c>
      <c r="C7328" s="2">
        <v>2035</v>
      </c>
      <c r="D7328" s="2" t="s">
        <v>241</v>
      </c>
      <c r="E7328" s="2" t="s">
        <v>627</v>
      </c>
      <c r="F7328" s="2" t="s">
        <v>855</v>
      </c>
      <c r="G7328" s="2">
        <v>-111</v>
      </c>
      <c r="H7328" s="2">
        <v>9.6229259506799003E-3</v>
      </c>
      <c r="I7328" s="2">
        <v>1.0777677064761489E-2</v>
      </c>
      <c r="J7328" s="26" t="s">
        <v>700</v>
      </c>
    </row>
    <row r="7329" spans="1:10" ht="15.75" hidden="1" customHeight="1" x14ac:dyDescent="0.25">
      <c r="A7329" s="2" t="s">
        <v>853</v>
      </c>
      <c r="B7329" s="2" t="s">
        <v>854</v>
      </c>
      <c r="C7329" s="2">
        <v>2035</v>
      </c>
      <c r="D7329" s="2" t="s">
        <v>241</v>
      </c>
      <c r="E7329" s="2" t="s">
        <v>627</v>
      </c>
      <c r="F7329" s="2" t="s">
        <v>855</v>
      </c>
      <c r="G7329" s="2">
        <v>-110</v>
      </c>
      <c r="H7329" s="2">
        <v>4.8998022684826996E-3</v>
      </c>
      <c r="I7329" s="2">
        <v>5.4877785407006245E-3</v>
      </c>
      <c r="J7329" s="26" t="s">
        <v>700</v>
      </c>
    </row>
    <row r="7330" spans="1:10" ht="15.75" hidden="1" customHeight="1" x14ac:dyDescent="0.25">
      <c r="A7330" s="2" t="s">
        <v>853</v>
      </c>
      <c r="B7330" s="2" t="s">
        <v>854</v>
      </c>
      <c r="C7330" s="2">
        <v>2035</v>
      </c>
      <c r="D7330" s="2" t="s">
        <v>241</v>
      </c>
      <c r="E7330" s="2" t="s">
        <v>627</v>
      </c>
      <c r="F7330" s="2" t="s">
        <v>855</v>
      </c>
      <c r="G7330" s="2">
        <v>-109</v>
      </c>
      <c r="H7330" s="2">
        <v>6.2918509356678001E-3</v>
      </c>
      <c r="I7330" s="2">
        <v>7.0468730479479368E-3</v>
      </c>
      <c r="J7330" s="26" t="s">
        <v>700</v>
      </c>
    </row>
    <row r="7331" spans="1:10" ht="15.75" hidden="1" customHeight="1" x14ac:dyDescent="0.25">
      <c r="A7331" s="2" t="s">
        <v>853</v>
      </c>
      <c r="B7331" s="2" t="s">
        <v>854</v>
      </c>
      <c r="C7331" s="2">
        <v>2035</v>
      </c>
      <c r="D7331" s="2" t="s">
        <v>241</v>
      </c>
      <c r="E7331" s="2" t="s">
        <v>627</v>
      </c>
      <c r="F7331" s="2" t="s">
        <v>855</v>
      </c>
      <c r="G7331" s="2">
        <v>-108</v>
      </c>
      <c r="H7331" s="2">
        <v>4.8252968117594996E-3</v>
      </c>
      <c r="I7331" s="2">
        <v>5.4043324291706404E-3</v>
      </c>
      <c r="J7331" s="26" t="s">
        <v>700</v>
      </c>
    </row>
    <row r="7332" spans="1:10" ht="15.75" hidden="1" customHeight="1" x14ac:dyDescent="0.25">
      <c r="A7332" s="2" t="s">
        <v>853</v>
      </c>
      <c r="B7332" s="2" t="s">
        <v>854</v>
      </c>
      <c r="C7332" s="2">
        <v>2035</v>
      </c>
      <c r="D7332" s="2" t="s">
        <v>241</v>
      </c>
      <c r="E7332" s="2" t="s">
        <v>627</v>
      </c>
      <c r="F7332" s="2" t="s">
        <v>855</v>
      </c>
      <c r="G7332" s="2">
        <v>-107</v>
      </c>
      <c r="H7332" s="2">
        <v>7.7300345292315E-3</v>
      </c>
      <c r="I7332" s="2">
        <v>8.6576386727392814E-3</v>
      </c>
      <c r="J7332" s="26" t="s">
        <v>700</v>
      </c>
    </row>
    <row r="7333" spans="1:10" ht="15.75" hidden="1" customHeight="1" x14ac:dyDescent="0.25">
      <c r="A7333" s="2" t="s">
        <v>853</v>
      </c>
      <c r="B7333" s="2" t="s">
        <v>854</v>
      </c>
      <c r="C7333" s="2">
        <v>2035</v>
      </c>
      <c r="D7333" s="2" t="s">
        <v>241</v>
      </c>
      <c r="E7333" s="2" t="s">
        <v>627</v>
      </c>
      <c r="F7333" s="2" t="s">
        <v>855</v>
      </c>
      <c r="G7333" s="2">
        <v>-106</v>
      </c>
      <c r="H7333" s="2">
        <v>1.7377701587974999E-3</v>
      </c>
      <c r="I7333" s="2">
        <v>1.9463025778532E-3</v>
      </c>
      <c r="J7333" s="26" t="s">
        <v>700</v>
      </c>
    </row>
    <row r="7334" spans="1:10" ht="15.75" hidden="1" customHeight="1" x14ac:dyDescent="0.25">
      <c r="A7334" s="2" t="s">
        <v>853</v>
      </c>
      <c r="B7334" s="2" t="s">
        <v>854</v>
      </c>
      <c r="C7334" s="2">
        <v>2035</v>
      </c>
      <c r="D7334" s="2" t="s">
        <v>241</v>
      </c>
      <c r="E7334" s="2" t="s">
        <v>627</v>
      </c>
      <c r="F7334" s="2" t="s">
        <v>855</v>
      </c>
      <c r="G7334" s="2">
        <v>-105</v>
      </c>
      <c r="H7334" s="2">
        <v>6.5855664433910001E-4</v>
      </c>
      <c r="I7334" s="2">
        <v>7.3758344165979206E-4</v>
      </c>
      <c r="J7334" s="26" t="s">
        <v>700</v>
      </c>
    </row>
    <row r="7335" spans="1:10" ht="15.75" hidden="1" customHeight="1" x14ac:dyDescent="0.25">
      <c r="A7335" s="2" t="s">
        <v>853</v>
      </c>
      <c r="B7335" s="2" t="s">
        <v>854</v>
      </c>
      <c r="C7335" s="2">
        <v>2035</v>
      </c>
      <c r="D7335" s="2" t="s">
        <v>241</v>
      </c>
      <c r="E7335" s="2" t="s">
        <v>627</v>
      </c>
      <c r="F7335" s="2" t="s">
        <v>855</v>
      </c>
      <c r="G7335" s="2">
        <v>-104</v>
      </c>
      <c r="H7335" s="2">
        <v>1.6466473462060001E-3</v>
      </c>
      <c r="I7335" s="2">
        <v>1.8442450277507203E-3</v>
      </c>
      <c r="J7335" s="26" t="s">
        <v>700</v>
      </c>
    </row>
    <row r="7336" spans="1:10" ht="15.75" hidden="1" customHeight="1" x14ac:dyDescent="0.25">
      <c r="A7336" s="2" t="s">
        <v>853</v>
      </c>
      <c r="B7336" s="2" t="s">
        <v>854</v>
      </c>
      <c r="C7336" s="2">
        <v>2035</v>
      </c>
      <c r="D7336" s="2" t="s">
        <v>241</v>
      </c>
      <c r="E7336" s="2" t="s">
        <v>627</v>
      </c>
      <c r="F7336" s="2" t="s">
        <v>855</v>
      </c>
      <c r="G7336" s="2">
        <v>-103</v>
      </c>
      <c r="H7336" s="2">
        <v>2.7801459073088998E-3</v>
      </c>
      <c r="I7336" s="2">
        <v>3.1137634161859679E-3</v>
      </c>
      <c r="J7336" s="26" t="s">
        <v>700</v>
      </c>
    </row>
    <row r="7337" spans="1:10" ht="15.75" hidden="1" customHeight="1" x14ac:dyDescent="0.25">
      <c r="A7337" s="2" t="s">
        <v>853</v>
      </c>
      <c r="B7337" s="2" t="s">
        <v>854</v>
      </c>
      <c r="C7337" s="2">
        <v>2035</v>
      </c>
      <c r="D7337" s="2" t="s">
        <v>241</v>
      </c>
      <c r="E7337" s="2" t="s">
        <v>627</v>
      </c>
      <c r="F7337" s="2" t="s">
        <v>855</v>
      </c>
      <c r="G7337" s="2">
        <v>-102</v>
      </c>
      <c r="H7337" s="2">
        <v>2.3960280814207999E-3</v>
      </c>
      <c r="I7337" s="2">
        <v>2.6835514511912963E-3</v>
      </c>
      <c r="J7337" s="26" t="s">
        <v>700</v>
      </c>
    </row>
    <row r="7338" spans="1:10" ht="15.75" hidden="1" customHeight="1" x14ac:dyDescent="0.25">
      <c r="A7338" s="2" t="s">
        <v>853</v>
      </c>
      <c r="B7338" s="2" t="s">
        <v>854</v>
      </c>
      <c r="C7338" s="2">
        <v>2035</v>
      </c>
      <c r="D7338" s="2" t="s">
        <v>241</v>
      </c>
      <c r="E7338" s="2" t="s">
        <v>627</v>
      </c>
      <c r="F7338" s="2" t="s">
        <v>855</v>
      </c>
      <c r="G7338" s="2">
        <v>-101</v>
      </c>
      <c r="H7338" s="2">
        <v>2.9914141632617001E-3</v>
      </c>
      <c r="I7338" s="2">
        <v>3.3503838628531043E-3</v>
      </c>
      <c r="J7338" s="26" t="s">
        <v>700</v>
      </c>
    </row>
    <row r="7339" spans="1:10" ht="15.75" hidden="1" customHeight="1" x14ac:dyDescent="0.25">
      <c r="A7339" s="2" t="s">
        <v>853</v>
      </c>
      <c r="B7339" s="2" t="s">
        <v>854</v>
      </c>
      <c r="C7339" s="2">
        <v>2035</v>
      </c>
      <c r="D7339" s="2" t="s">
        <v>241</v>
      </c>
      <c r="E7339" s="2" t="s">
        <v>627</v>
      </c>
      <c r="F7339" s="2" t="s">
        <v>855</v>
      </c>
      <c r="G7339" s="2">
        <v>-100</v>
      </c>
      <c r="H7339" s="2">
        <v>2.6808327529579002E-3</v>
      </c>
      <c r="I7339" s="2">
        <v>3.0025326833128486E-3</v>
      </c>
      <c r="J7339" s="26" t="s">
        <v>700</v>
      </c>
    </row>
    <row r="7340" spans="1:10" ht="15.75" hidden="1" customHeight="1" x14ac:dyDescent="0.25">
      <c r="A7340" s="2" t="s">
        <v>853</v>
      </c>
      <c r="B7340" s="2" t="s">
        <v>854</v>
      </c>
      <c r="C7340" s="2">
        <v>2035</v>
      </c>
      <c r="D7340" s="2" t="s">
        <v>241</v>
      </c>
      <c r="E7340" s="2" t="s">
        <v>627</v>
      </c>
      <c r="F7340" s="2" t="s">
        <v>855</v>
      </c>
      <c r="G7340" s="2">
        <v>-99</v>
      </c>
      <c r="H7340" s="2">
        <v>3.1370552605949E-3</v>
      </c>
      <c r="I7340" s="2">
        <v>3.5135018918662883E-3</v>
      </c>
      <c r="J7340" s="26" t="s">
        <v>700</v>
      </c>
    </row>
    <row r="7341" spans="1:10" ht="15.75" hidden="1" customHeight="1" x14ac:dyDescent="0.25">
      <c r="A7341" s="2" t="s">
        <v>853</v>
      </c>
      <c r="B7341" s="2" t="s">
        <v>854</v>
      </c>
      <c r="C7341" s="2">
        <v>2035</v>
      </c>
      <c r="D7341" s="2" t="s">
        <v>241</v>
      </c>
      <c r="E7341" s="2" t="s">
        <v>627</v>
      </c>
      <c r="F7341" s="2" t="s">
        <v>855</v>
      </c>
      <c r="G7341" s="2">
        <v>-98</v>
      </c>
      <c r="H7341" s="2">
        <v>7.7460188185800001E-4</v>
      </c>
      <c r="I7341" s="2">
        <v>8.6755410768096005E-4</v>
      </c>
      <c r="J7341" s="26" t="s">
        <v>700</v>
      </c>
    </row>
    <row r="7342" spans="1:10" ht="15.75" hidden="1" customHeight="1" x14ac:dyDescent="0.25">
      <c r="A7342" s="2" t="s">
        <v>853</v>
      </c>
      <c r="B7342" s="2" t="s">
        <v>854</v>
      </c>
      <c r="C7342" s="2">
        <v>2035</v>
      </c>
      <c r="D7342" s="2" t="s">
        <v>241</v>
      </c>
      <c r="E7342" s="2" t="s">
        <v>627</v>
      </c>
      <c r="F7342" s="2" t="s">
        <v>855</v>
      </c>
      <c r="G7342" s="2">
        <v>-97</v>
      </c>
      <c r="H7342" s="2">
        <v>4.8161221202462998E-3</v>
      </c>
      <c r="I7342" s="2">
        <v>5.394056774675856E-3</v>
      </c>
      <c r="J7342" s="26" t="s">
        <v>700</v>
      </c>
    </row>
    <row r="7343" spans="1:10" ht="15.75" hidden="1" customHeight="1" x14ac:dyDescent="0.25">
      <c r="A7343" s="2" t="s">
        <v>853</v>
      </c>
      <c r="B7343" s="2" t="s">
        <v>854</v>
      </c>
      <c r="C7343" s="2">
        <v>2035</v>
      </c>
      <c r="D7343" s="2" t="s">
        <v>241</v>
      </c>
      <c r="E7343" s="2" t="s">
        <v>627</v>
      </c>
      <c r="F7343" s="2" t="s">
        <v>855</v>
      </c>
      <c r="G7343" s="2">
        <v>-96</v>
      </c>
      <c r="H7343" s="2">
        <v>7.5777911115440001E-4</v>
      </c>
      <c r="I7343" s="2">
        <v>8.487126044929281E-4</v>
      </c>
      <c r="J7343" s="26" t="s">
        <v>700</v>
      </c>
    </row>
    <row r="7344" spans="1:10" ht="15.75" hidden="1" customHeight="1" x14ac:dyDescent="0.25">
      <c r="A7344" s="2" t="s">
        <v>853</v>
      </c>
      <c r="B7344" s="2" t="s">
        <v>854</v>
      </c>
      <c r="C7344" s="2">
        <v>2035</v>
      </c>
      <c r="D7344" s="2" t="s">
        <v>241</v>
      </c>
      <c r="E7344" s="2" t="s">
        <v>627</v>
      </c>
      <c r="F7344" s="2" t="s">
        <v>855</v>
      </c>
      <c r="G7344" s="2">
        <v>-94</v>
      </c>
      <c r="H7344" s="2">
        <v>7.3947513010349999E-4</v>
      </c>
      <c r="I7344" s="2">
        <v>8.2821214571592006E-4</v>
      </c>
      <c r="J7344" s="26" t="s">
        <v>700</v>
      </c>
    </row>
    <row r="7345" spans="1:10" ht="15.75" hidden="1" customHeight="1" x14ac:dyDescent="0.25">
      <c r="A7345" s="2" t="s">
        <v>853</v>
      </c>
      <c r="B7345" s="2" t="s">
        <v>854</v>
      </c>
      <c r="C7345" s="2">
        <v>2035</v>
      </c>
      <c r="D7345" s="2" t="s">
        <v>241</v>
      </c>
      <c r="E7345" s="2" t="s">
        <v>627</v>
      </c>
      <c r="F7345" s="2" t="s">
        <v>855</v>
      </c>
      <c r="G7345" s="2">
        <v>-93</v>
      </c>
      <c r="H7345" s="2">
        <v>7.3445722227920003E-4</v>
      </c>
      <c r="I7345" s="2">
        <v>8.2259208895270406E-4</v>
      </c>
      <c r="J7345" s="26" t="s">
        <v>700</v>
      </c>
    </row>
    <row r="7346" spans="1:10" ht="15.75" hidden="1" customHeight="1" x14ac:dyDescent="0.25">
      <c r="A7346" s="2" t="s">
        <v>853</v>
      </c>
      <c r="B7346" s="2" t="s">
        <v>854</v>
      </c>
      <c r="C7346" s="2">
        <v>2035</v>
      </c>
      <c r="D7346" s="2" t="s">
        <v>241</v>
      </c>
      <c r="E7346" s="2" t="s">
        <v>627</v>
      </c>
      <c r="F7346" s="2" t="s">
        <v>855</v>
      </c>
      <c r="G7346" s="2">
        <v>-92</v>
      </c>
      <c r="H7346" s="2">
        <v>4.0791854844428998E-3</v>
      </c>
      <c r="I7346" s="2">
        <v>4.5686877425760485E-3</v>
      </c>
      <c r="J7346" s="26" t="s">
        <v>700</v>
      </c>
    </row>
    <row r="7347" spans="1:10" ht="15.75" hidden="1" customHeight="1" x14ac:dyDescent="0.25">
      <c r="A7347" s="2" t="s">
        <v>853</v>
      </c>
      <c r="B7347" s="2" t="s">
        <v>854</v>
      </c>
      <c r="C7347" s="2">
        <v>2035</v>
      </c>
      <c r="D7347" s="2" t="s">
        <v>241</v>
      </c>
      <c r="E7347" s="2" t="s">
        <v>627</v>
      </c>
      <c r="F7347" s="2" t="s">
        <v>855</v>
      </c>
      <c r="G7347" s="2">
        <v>-91</v>
      </c>
      <c r="H7347" s="2">
        <v>8.8583333417773004E-3</v>
      </c>
      <c r="I7347" s="2">
        <v>9.9213333427905781E-3</v>
      </c>
      <c r="J7347" s="26" t="s">
        <v>700</v>
      </c>
    </row>
    <row r="7348" spans="1:10" ht="15.75" hidden="1" customHeight="1" x14ac:dyDescent="0.25">
      <c r="A7348" s="2" t="s">
        <v>853</v>
      </c>
      <c r="B7348" s="2" t="s">
        <v>854</v>
      </c>
      <c r="C7348" s="2">
        <v>2035</v>
      </c>
      <c r="D7348" s="2" t="s">
        <v>241</v>
      </c>
      <c r="E7348" s="2" t="s">
        <v>627</v>
      </c>
      <c r="F7348" s="2" t="s">
        <v>855</v>
      </c>
      <c r="G7348" s="2">
        <v>-90</v>
      </c>
      <c r="H7348" s="2">
        <v>8.0824975157160002E-4</v>
      </c>
      <c r="I7348" s="2">
        <v>9.0523972176019215E-4</v>
      </c>
      <c r="J7348" s="26" t="s">
        <v>700</v>
      </c>
    </row>
    <row r="7349" spans="1:10" ht="15.75" hidden="1" customHeight="1" x14ac:dyDescent="0.25">
      <c r="A7349" s="2" t="s">
        <v>853</v>
      </c>
      <c r="B7349" s="2" t="s">
        <v>854</v>
      </c>
      <c r="C7349" s="2">
        <v>2035</v>
      </c>
      <c r="D7349" s="2" t="s">
        <v>241</v>
      </c>
      <c r="E7349" s="2" t="s">
        <v>627</v>
      </c>
      <c r="F7349" s="2" t="s">
        <v>855</v>
      </c>
      <c r="G7349" s="2">
        <v>-89</v>
      </c>
      <c r="H7349" s="2">
        <v>1.32127134129405E-2</v>
      </c>
      <c r="I7349" s="2">
        <v>1.4798239022493363E-2</v>
      </c>
      <c r="J7349" s="26" t="s">
        <v>700</v>
      </c>
    </row>
    <row r="7350" spans="1:10" ht="15.75" hidden="1" customHeight="1" x14ac:dyDescent="0.25">
      <c r="A7350" s="2" t="s">
        <v>853</v>
      </c>
      <c r="B7350" s="2" t="s">
        <v>854</v>
      </c>
      <c r="C7350" s="2">
        <v>2035</v>
      </c>
      <c r="D7350" s="2" t="s">
        <v>241</v>
      </c>
      <c r="E7350" s="2" t="s">
        <v>627</v>
      </c>
      <c r="F7350" s="2" t="s">
        <v>855</v>
      </c>
      <c r="G7350" s="2">
        <v>-88</v>
      </c>
      <c r="H7350" s="2">
        <v>6.3688784721306997E-3</v>
      </c>
      <c r="I7350" s="2">
        <v>7.1331438887863845E-3</v>
      </c>
      <c r="J7350" s="26" t="s">
        <v>700</v>
      </c>
    </row>
    <row r="7351" spans="1:10" ht="15.75" hidden="1" customHeight="1" x14ac:dyDescent="0.25">
      <c r="A7351" s="2" t="s">
        <v>853</v>
      </c>
      <c r="B7351" s="2" t="s">
        <v>854</v>
      </c>
      <c r="C7351" s="2">
        <v>2035</v>
      </c>
      <c r="D7351" s="2" t="s">
        <v>241</v>
      </c>
      <c r="E7351" s="2" t="s">
        <v>627</v>
      </c>
      <c r="F7351" s="2" t="s">
        <v>855</v>
      </c>
      <c r="G7351" s="2">
        <v>-87</v>
      </c>
      <c r="H7351" s="2">
        <v>2.0085173309781E-3</v>
      </c>
      <c r="I7351" s="2">
        <v>2.249539410695472E-3</v>
      </c>
      <c r="J7351" s="26" t="s">
        <v>700</v>
      </c>
    </row>
    <row r="7352" spans="1:10" ht="15.75" hidden="1" customHeight="1" x14ac:dyDescent="0.25">
      <c r="A7352" s="2" t="s">
        <v>853</v>
      </c>
      <c r="B7352" s="2" t="s">
        <v>854</v>
      </c>
      <c r="C7352" s="2">
        <v>2035</v>
      </c>
      <c r="D7352" s="2" t="s">
        <v>241</v>
      </c>
      <c r="E7352" s="2" t="s">
        <v>627</v>
      </c>
      <c r="F7352" s="2" t="s">
        <v>855</v>
      </c>
      <c r="G7352" s="2">
        <v>-86</v>
      </c>
      <c r="H7352" s="2">
        <v>1.1178696353454099E-2</v>
      </c>
      <c r="I7352" s="2">
        <v>1.2520139915868592E-2</v>
      </c>
      <c r="J7352" s="26" t="s">
        <v>700</v>
      </c>
    </row>
    <row r="7353" spans="1:10" ht="15.75" hidden="1" customHeight="1" x14ac:dyDescent="0.25">
      <c r="A7353" s="2" t="s">
        <v>853</v>
      </c>
      <c r="B7353" s="2" t="s">
        <v>854</v>
      </c>
      <c r="C7353" s="2">
        <v>2035</v>
      </c>
      <c r="D7353" s="2" t="s">
        <v>241</v>
      </c>
      <c r="E7353" s="2" t="s">
        <v>627</v>
      </c>
      <c r="F7353" s="2" t="s">
        <v>855</v>
      </c>
      <c r="G7353" s="2">
        <v>-85</v>
      </c>
      <c r="H7353" s="2">
        <v>9.2349415645003007E-3</v>
      </c>
      <c r="I7353" s="2">
        <v>1.0343134552240337E-2</v>
      </c>
      <c r="J7353" s="26" t="s">
        <v>700</v>
      </c>
    </row>
    <row r="7354" spans="1:10" ht="15.75" hidden="1" customHeight="1" x14ac:dyDescent="0.25">
      <c r="A7354" s="2" t="s">
        <v>853</v>
      </c>
      <c r="B7354" s="2" t="s">
        <v>854</v>
      </c>
      <c r="C7354" s="2">
        <v>2035</v>
      </c>
      <c r="D7354" s="2" t="s">
        <v>241</v>
      </c>
      <c r="E7354" s="2" t="s">
        <v>627</v>
      </c>
      <c r="F7354" s="2" t="s">
        <v>855</v>
      </c>
      <c r="G7354" s="2">
        <v>-83</v>
      </c>
      <c r="H7354" s="2">
        <v>3.7274665664880999E-3</v>
      </c>
      <c r="I7354" s="2">
        <v>4.1747625544666725E-3</v>
      </c>
      <c r="J7354" s="26" t="s">
        <v>700</v>
      </c>
    </row>
    <row r="7355" spans="1:10" ht="15.75" hidden="1" customHeight="1" x14ac:dyDescent="0.25">
      <c r="A7355" s="2" t="s">
        <v>853</v>
      </c>
      <c r="B7355" s="2" t="s">
        <v>854</v>
      </c>
      <c r="C7355" s="2">
        <v>2035</v>
      </c>
      <c r="D7355" s="2" t="s">
        <v>241</v>
      </c>
      <c r="E7355" s="2" t="s">
        <v>627</v>
      </c>
      <c r="F7355" s="2" t="s">
        <v>855</v>
      </c>
      <c r="G7355" s="2">
        <v>-81</v>
      </c>
      <c r="H7355" s="2">
        <v>8.8315541506745008E-3</v>
      </c>
      <c r="I7355" s="2">
        <v>9.8913406487554419E-3</v>
      </c>
      <c r="J7355" s="26" t="s">
        <v>700</v>
      </c>
    </row>
    <row r="7356" spans="1:10" ht="15.75" hidden="1" customHeight="1" x14ac:dyDescent="0.25">
      <c r="A7356" s="2" t="s">
        <v>853</v>
      </c>
      <c r="B7356" s="2" t="s">
        <v>854</v>
      </c>
      <c r="C7356" s="2">
        <v>2035</v>
      </c>
      <c r="D7356" s="2" t="s">
        <v>241</v>
      </c>
      <c r="E7356" s="2" t="s">
        <v>627</v>
      </c>
      <c r="F7356" s="2" t="s">
        <v>855</v>
      </c>
      <c r="G7356" s="2">
        <v>-80</v>
      </c>
      <c r="H7356" s="2">
        <v>5.2771725459023998E-3</v>
      </c>
      <c r="I7356" s="2">
        <v>5.9104332514106879E-3</v>
      </c>
      <c r="J7356" s="26" t="s">
        <v>700</v>
      </c>
    </row>
    <row r="7357" spans="1:10" ht="15.75" hidden="1" customHeight="1" x14ac:dyDescent="0.25">
      <c r="A7357" s="2" t="s">
        <v>853</v>
      </c>
      <c r="B7357" s="2" t="s">
        <v>854</v>
      </c>
      <c r="C7357" s="2">
        <v>2035</v>
      </c>
      <c r="D7357" s="2" t="s">
        <v>241</v>
      </c>
      <c r="E7357" s="2" t="s">
        <v>627</v>
      </c>
      <c r="F7357" s="2" t="s">
        <v>855</v>
      </c>
      <c r="G7357" s="2">
        <v>-79</v>
      </c>
      <c r="H7357" s="2">
        <v>6.7681366926989998E-3</v>
      </c>
      <c r="I7357" s="2">
        <v>7.5803130958228809E-3</v>
      </c>
      <c r="J7357" s="26" t="s">
        <v>700</v>
      </c>
    </row>
    <row r="7358" spans="1:10" ht="15.75" hidden="1" customHeight="1" x14ac:dyDescent="0.25">
      <c r="A7358" s="2" t="s">
        <v>853</v>
      </c>
      <c r="B7358" s="2" t="s">
        <v>854</v>
      </c>
      <c r="C7358" s="2">
        <v>2035</v>
      </c>
      <c r="D7358" s="2" t="s">
        <v>241</v>
      </c>
      <c r="E7358" s="2" t="s">
        <v>627</v>
      </c>
      <c r="F7358" s="2" t="s">
        <v>855</v>
      </c>
      <c r="G7358" s="2">
        <v>-78</v>
      </c>
      <c r="H7358" s="2">
        <v>4.9008019268513003E-3</v>
      </c>
      <c r="I7358" s="2">
        <v>5.488898158073457E-3</v>
      </c>
      <c r="J7358" s="26" t="s">
        <v>700</v>
      </c>
    </row>
    <row r="7359" spans="1:10" ht="15.75" hidden="1" customHeight="1" x14ac:dyDescent="0.25">
      <c r="A7359" s="2" t="s">
        <v>853</v>
      </c>
      <c r="B7359" s="2" t="s">
        <v>854</v>
      </c>
      <c r="C7359" s="2">
        <v>2035</v>
      </c>
      <c r="D7359" s="2" t="s">
        <v>241</v>
      </c>
      <c r="E7359" s="2" t="s">
        <v>627</v>
      </c>
      <c r="F7359" s="2" t="s">
        <v>855</v>
      </c>
      <c r="G7359" s="2">
        <v>-77</v>
      </c>
      <c r="H7359" s="2">
        <v>5.4453355260193001E-3</v>
      </c>
      <c r="I7359" s="2">
        <v>6.0987757891416165E-3</v>
      </c>
      <c r="J7359" s="26" t="s">
        <v>700</v>
      </c>
    </row>
    <row r="7360" spans="1:10" ht="15.75" hidden="1" customHeight="1" x14ac:dyDescent="0.25">
      <c r="A7360" s="2" t="s">
        <v>853</v>
      </c>
      <c r="B7360" s="2" t="s">
        <v>854</v>
      </c>
      <c r="C7360" s="2">
        <v>2035</v>
      </c>
      <c r="D7360" s="2" t="s">
        <v>241</v>
      </c>
      <c r="E7360" s="2" t="s">
        <v>627</v>
      </c>
      <c r="F7360" s="2" t="s">
        <v>855</v>
      </c>
      <c r="G7360" s="2">
        <v>-76</v>
      </c>
      <c r="H7360" s="2">
        <v>4.5162083115428998E-3</v>
      </c>
      <c r="I7360" s="2">
        <v>5.0581533089280482E-3</v>
      </c>
      <c r="J7360" s="26" t="s">
        <v>700</v>
      </c>
    </row>
    <row r="7361" spans="1:10" ht="15.75" hidden="1" customHeight="1" x14ac:dyDescent="0.25">
      <c r="A7361" s="2" t="s">
        <v>853</v>
      </c>
      <c r="B7361" s="2" t="s">
        <v>854</v>
      </c>
      <c r="C7361" s="2">
        <v>2035</v>
      </c>
      <c r="D7361" s="2" t="s">
        <v>241</v>
      </c>
      <c r="E7361" s="2" t="s">
        <v>627</v>
      </c>
      <c r="F7361" s="2" t="s">
        <v>855</v>
      </c>
      <c r="G7361" s="2">
        <v>-75</v>
      </c>
      <c r="H7361" s="2">
        <v>3.8998178206384E-3</v>
      </c>
      <c r="I7361" s="2">
        <v>4.3677959591150086E-3</v>
      </c>
      <c r="J7361" s="26" t="s">
        <v>700</v>
      </c>
    </row>
    <row r="7362" spans="1:10" ht="15.75" hidden="1" customHeight="1" x14ac:dyDescent="0.25">
      <c r="A7362" s="2" t="s">
        <v>853</v>
      </c>
      <c r="B7362" s="2" t="s">
        <v>854</v>
      </c>
      <c r="C7362" s="2">
        <v>2035</v>
      </c>
      <c r="D7362" s="2" t="s">
        <v>241</v>
      </c>
      <c r="E7362" s="2" t="s">
        <v>627</v>
      </c>
      <c r="F7362" s="2" t="s">
        <v>855</v>
      </c>
      <c r="G7362" s="2">
        <v>-73</v>
      </c>
      <c r="H7362" s="2">
        <v>6.2579533550890002E-4</v>
      </c>
      <c r="I7362" s="2">
        <v>7.0089077576996814E-4</v>
      </c>
      <c r="J7362" s="26" t="s">
        <v>700</v>
      </c>
    </row>
    <row r="7363" spans="1:10" ht="15.75" hidden="1" customHeight="1" x14ac:dyDescent="0.25">
      <c r="A7363" s="2" t="s">
        <v>853</v>
      </c>
      <c r="B7363" s="2" t="s">
        <v>854</v>
      </c>
      <c r="C7363" s="2">
        <v>2035</v>
      </c>
      <c r="D7363" s="2" t="s">
        <v>241</v>
      </c>
      <c r="E7363" s="2" t="s">
        <v>627</v>
      </c>
      <c r="F7363" s="2" t="s">
        <v>855</v>
      </c>
      <c r="G7363" s="2">
        <v>-71</v>
      </c>
      <c r="H7363" s="2">
        <v>2.4239427875726999E-3</v>
      </c>
      <c r="I7363" s="2">
        <v>2.714815922081424E-3</v>
      </c>
      <c r="J7363" s="26" t="s">
        <v>700</v>
      </c>
    </row>
    <row r="7364" spans="1:10" ht="15.75" hidden="1" customHeight="1" x14ac:dyDescent="0.25">
      <c r="A7364" s="2" t="s">
        <v>853</v>
      </c>
      <c r="B7364" s="2" t="s">
        <v>854</v>
      </c>
      <c r="C7364" s="2">
        <v>2035</v>
      </c>
      <c r="D7364" s="2" t="s">
        <v>241</v>
      </c>
      <c r="E7364" s="2" t="s">
        <v>627</v>
      </c>
      <c r="F7364" s="2" t="s">
        <v>855</v>
      </c>
      <c r="G7364" s="2">
        <v>-70</v>
      </c>
      <c r="H7364" s="2">
        <v>1.1569882044569E-3</v>
      </c>
      <c r="I7364" s="2">
        <v>1.2958267889917282E-3</v>
      </c>
      <c r="J7364" s="26" t="s">
        <v>700</v>
      </c>
    </row>
    <row r="7365" spans="1:10" ht="15.75" hidden="1" customHeight="1" x14ac:dyDescent="0.25">
      <c r="A7365" s="2" t="s">
        <v>853</v>
      </c>
      <c r="B7365" s="2" t="s">
        <v>854</v>
      </c>
      <c r="C7365" s="2">
        <v>2035</v>
      </c>
      <c r="D7365" s="2" t="s">
        <v>241</v>
      </c>
      <c r="E7365" s="2" t="s">
        <v>627</v>
      </c>
      <c r="F7365" s="2" t="s">
        <v>855</v>
      </c>
      <c r="G7365" s="2">
        <v>-69</v>
      </c>
      <c r="H7365" s="2">
        <v>5.0708901835610002E-4</v>
      </c>
      <c r="I7365" s="2">
        <v>5.6793970055883203E-4</v>
      </c>
      <c r="J7365" s="26" t="s">
        <v>700</v>
      </c>
    </row>
    <row r="7366" spans="1:10" ht="15.75" hidden="1" customHeight="1" x14ac:dyDescent="0.25">
      <c r="A7366" s="2" t="s">
        <v>853</v>
      </c>
      <c r="B7366" s="2" t="s">
        <v>854</v>
      </c>
      <c r="C7366" s="2">
        <v>2035</v>
      </c>
      <c r="D7366" s="2" t="s">
        <v>241</v>
      </c>
      <c r="E7366" s="2" t="s">
        <v>627</v>
      </c>
      <c r="F7366" s="2" t="s">
        <v>855</v>
      </c>
      <c r="G7366" s="2">
        <v>-68</v>
      </c>
      <c r="H7366" s="2">
        <v>5.5486301425839997E-4</v>
      </c>
      <c r="I7366" s="2">
        <v>6.2144657596940802E-4</v>
      </c>
      <c r="J7366" s="26" t="s">
        <v>700</v>
      </c>
    </row>
    <row r="7367" spans="1:10" ht="15.75" hidden="1" customHeight="1" x14ac:dyDescent="0.25">
      <c r="A7367" s="2" t="s">
        <v>853</v>
      </c>
      <c r="B7367" s="2" t="s">
        <v>854</v>
      </c>
      <c r="C7367" s="2">
        <v>2035</v>
      </c>
      <c r="D7367" s="2" t="s">
        <v>241</v>
      </c>
      <c r="E7367" s="2" t="s">
        <v>627</v>
      </c>
      <c r="F7367" s="2" t="s">
        <v>855</v>
      </c>
      <c r="G7367" s="2">
        <v>-67</v>
      </c>
      <c r="H7367" s="2">
        <v>6.418142584153E-4</v>
      </c>
      <c r="I7367" s="2">
        <v>7.1883196942513605E-4</v>
      </c>
      <c r="J7367" s="26" t="s">
        <v>700</v>
      </c>
    </row>
    <row r="7368" spans="1:10" ht="15.75" hidden="1" customHeight="1" x14ac:dyDescent="0.25">
      <c r="A7368" s="2" t="s">
        <v>853</v>
      </c>
      <c r="B7368" s="2" t="s">
        <v>854</v>
      </c>
      <c r="C7368" s="2">
        <v>2035</v>
      </c>
      <c r="D7368" s="2" t="s">
        <v>241</v>
      </c>
      <c r="E7368" s="2" t="s">
        <v>627</v>
      </c>
      <c r="F7368" s="2" t="s">
        <v>855</v>
      </c>
      <c r="G7368" s="2">
        <v>-66</v>
      </c>
      <c r="H7368" s="2">
        <v>7.2767480742190005E-4</v>
      </c>
      <c r="I7368" s="2">
        <v>8.1499578431252812E-4</v>
      </c>
      <c r="J7368" s="26" t="s">
        <v>700</v>
      </c>
    </row>
    <row r="7369" spans="1:10" ht="15.75" hidden="1" customHeight="1" x14ac:dyDescent="0.25">
      <c r="A7369" s="2" t="s">
        <v>853</v>
      </c>
      <c r="B7369" s="2" t="s">
        <v>854</v>
      </c>
      <c r="C7369" s="2">
        <v>2035</v>
      </c>
      <c r="D7369" s="2" t="s">
        <v>241</v>
      </c>
      <c r="E7369" s="2" t="s">
        <v>627</v>
      </c>
      <c r="F7369" s="2" t="s">
        <v>855</v>
      </c>
      <c r="G7369" s="2">
        <v>-62</v>
      </c>
      <c r="H7369" s="2">
        <v>1.8768953159450999E-3</v>
      </c>
      <c r="I7369" s="2">
        <v>2.1021227538585122E-3</v>
      </c>
      <c r="J7369" s="26" t="s">
        <v>700</v>
      </c>
    </row>
    <row r="7370" spans="1:10" ht="15.75" hidden="1" customHeight="1" x14ac:dyDescent="0.25">
      <c r="A7370" s="2" t="s">
        <v>853</v>
      </c>
      <c r="B7370" s="2" t="s">
        <v>854</v>
      </c>
      <c r="C7370" s="2">
        <v>2035</v>
      </c>
      <c r="D7370" s="2" t="s">
        <v>241</v>
      </c>
      <c r="E7370" s="2" t="s">
        <v>627</v>
      </c>
      <c r="F7370" s="2" t="s">
        <v>855</v>
      </c>
      <c r="G7370" s="2">
        <v>-61</v>
      </c>
      <c r="H7370" s="2">
        <v>6.1106274370099998E-4</v>
      </c>
      <c r="I7370" s="2">
        <v>6.8439027294512006E-4</v>
      </c>
      <c r="J7370" s="26" t="s">
        <v>700</v>
      </c>
    </row>
    <row r="7371" spans="1:10" ht="15.75" hidden="1" customHeight="1" x14ac:dyDescent="0.25">
      <c r="A7371" s="2" t="s">
        <v>853</v>
      </c>
      <c r="B7371" s="2" t="s">
        <v>854</v>
      </c>
      <c r="C7371" s="2">
        <v>2035</v>
      </c>
      <c r="D7371" s="2" t="s">
        <v>241</v>
      </c>
      <c r="E7371" s="2" t="s">
        <v>627</v>
      </c>
      <c r="F7371" s="2" t="s">
        <v>855</v>
      </c>
      <c r="G7371" s="2">
        <v>-60</v>
      </c>
      <c r="H7371" s="2">
        <v>2.2276372183114E-3</v>
      </c>
      <c r="I7371" s="2">
        <v>2.4949536845087681E-3</v>
      </c>
      <c r="J7371" s="26" t="s">
        <v>700</v>
      </c>
    </row>
    <row r="7372" spans="1:10" ht="15.75" hidden="1" customHeight="1" x14ac:dyDescent="0.25">
      <c r="A7372" s="2" t="s">
        <v>853</v>
      </c>
      <c r="B7372" s="2" t="s">
        <v>854</v>
      </c>
      <c r="C7372" s="2">
        <v>2035</v>
      </c>
      <c r="D7372" s="2" t="s">
        <v>241</v>
      </c>
      <c r="E7372" s="2" t="s">
        <v>627</v>
      </c>
      <c r="F7372" s="2" t="s">
        <v>855</v>
      </c>
      <c r="G7372" s="2">
        <v>-58</v>
      </c>
      <c r="H7372" s="2">
        <v>4.4595899526029999E-3</v>
      </c>
      <c r="I7372" s="2">
        <v>4.9947407469153604E-3</v>
      </c>
      <c r="J7372" s="26" t="s">
        <v>700</v>
      </c>
    </row>
    <row r="7373" spans="1:10" ht="15.75" hidden="1" customHeight="1" x14ac:dyDescent="0.25">
      <c r="A7373" s="2" t="s">
        <v>853</v>
      </c>
      <c r="B7373" s="2" t="s">
        <v>854</v>
      </c>
      <c r="C7373" s="2">
        <v>2035</v>
      </c>
      <c r="D7373" s="2" t="s">
        <v>241</v>
      </c>
      <c r="E7373" s="2" t="s">
        <v>627</v>
      </c>
      <c r="F7373" s="2" t="s">
        <v>855</v>
      </c>
      <c r="G7373" s="2">
        <v>-57</v>
      </c>
      <c r="H7373" s="2">
        <v>2.2998851491138001E-3</v>
      </c>
      <c r="I7373" s="2">
        <v>2.5758713670074565E-3</v>
      </c>
      <c r="J7373" s="26" t="s">
        <v>700</v>
      </c>
    </row>
    <row r="7374" spans="1:10" ht="15.75" hidden="1" customHeight="1" x14ac:dyDescent="0.25">
      <c r="A7374" s="2" t="s">
        <v>853</v>
      </c>
      <c r="B7374" s="2" t="s">
        <v>854</v>
      </c>
      <c r="C7374" s="2">
        <v>2035</v>
      </c>
      <c r="D7374" s="2" t="s">
        <v>241</v>
      </c>
      <c r="E7374" s="2" t="s">
        <v>627</v>
      </c>
      <c r="F7374" s="2" t="s">
        <v>855</v>
      </c>
      <c r="G7374" s="2">
        <v>-56</v>
      </c>
      <c r="H7374" s="2">
        <v>2.1677840268239002E-3</v>
      </c>
      <c r="I7374" s="2">
        <v>2.4279181100427686E-3</v>
      </c>
      <c r="J7374" s="26" t="s">
        <v>700</v>
      </c>
    </row>
    <row r="7375" spans="1:10" ht="15.75" hidden="1" customHeight="1" x14ac:dyDescent="0.25">
      <c r="A7375" s="2" t="s">
        <v>853</v>
      </c>
      <c r="B7375" s="2" t="s">
        <v>854</v>
      </c>
      <c r="C7375" s="2">
        <v>2035</v>
      </c>
      <c r="D7375" s="2" t="s">
        <v>241</v>
      </c>
      <c r="E7375" s="2" t="s">
        <v>627</v>
      </c>
      <c r="F7375" s="2" t="s">
        <v>855</v>
      </c>
      <c r="G7375" s="2">
        <v>-55</v>
      </c>
      <c r="H7375" s="2">
        <v>2.7311058947816001E-3</v>
      </c>
      <c r="I7375" s="2">
        <v>3.0588386021553923E-3</v>
      </c>
      <c r="J7375" s="26" t="s">
        <v>700</v>
      </c>
    </row>
    <row r="7376" spans="1:10" ht="15.75" hidden="1" customHeight="1" x14ac:dyDescent="0.25">
      <c r="A7376" s="2" t="s">
        <v>853</v>
      </c>
      <c r="B7376" s="2" t="s">
        <v>854</v>
      </c>
      <c r="C7376" s="2">
        <v>2035</v>
      </c>
      <c r="D7376" s="2" t="s">
        <v>241</v>
      </c>
      <c r="E7376" s="2" t="s">
        <v>627</v>
      </c>
      <c r="F7376" s="2" t="s">
        <v>855</v>
      </c>
      <c r="G7376" s="2">
        <v>-54</v>
      </c>
      <c r="H7376" s="2">
        <v>4.188044986222E-4</v>
      </c>
      <c r="I7376" s="2">
        <v>4.6906103845686405E-4</v>
      </c>
      <c r="J7376" s="26" t="s">
        <v>700</v>
      </c>
    </row>
    <row r="7377" spans="1:10" ht="15.75" hidden="1" customHeight="1" x14ac:dyDescent="0.25">
      <c r="A7377" s="2" t="s">
        <v>853</v>
      </c>
      <c r="B7377" s="2" t="s">
        <v>854</v>
      </c>
      <c r="C7377" s="2">
        <v>2035</v>
      </c>
      <c r="D7377" s="2" t="s">
        <v>241</v>
      </c>
      <c r="E7377" s="2" t="s">
        <v>627</v>
      </c>
      <c r="F7377" s="2" t="s">
        <v>855</v>
      </c>
      <c r="G7377" s="2">
        <v>-53</v>
      </c>
      <c r="H7377" s="2">
        <v>1.5902307932265001E-3</v>
      </c>
      <c r="I7377" s="2">
        <v>1.7810584884136802E-3</v>
      </c>
      <c r="J7377" s="26" t="s">
        <v>700</v>
      </c>
    </row>
    <row r="7378" spans="1:10" ht="15.75" hidden="1" customHeight="1" x14ac:dyDescent="0.25">
      <c r="A7378" s="2" t="s">
        <v>853</v>
      </c>
      <c r="B7378" s="2" t="s">
        <v>854</v>
      </c>
      <c r="C7378" s="2">
        <v>2035</v>
      </c>
      <c r="D7378" s="2" t="s">
        <v>241</v>
      </c>
      <c r="E7378" s="2" t="s">
        <v>627</v>
      </c>
      <c r="F7378" s="2" t="s">
        <v>855</v>
      </c>
      <c r="G7378" s="2">
        <v>-52</v>
      </c>
      <c r="H7378" s="2">
        <v>3.2712910033297002E-3</v>
      </c>
      <c r="I7378" s="2">
        <v>3.6638459237292647E-3</v>
      </c>
      <c r="J7378" s="26" t="s">
        <v>700</v>
      </c>
    </row>
    <row r="7379" spans="1:10" ht="15.75" hidden="1" customHeight="1" x14ac:dyDescent="0.25">
      <c r="A7379" s="2" t="s">
        <v>853</v>
      </c>
      <c r="B7379" s="2" t="s">
        <v>854</v>
      </c>
      <c r="C7379" s="2">
        <v>2035</v>
      </c>
      <c r="D7379" s="2" t="s">
        <v>241</v>
      </c>
      <c r="E7379" s="2" t="s">
        <v>627</v>
      </c>
      <c r="F7379" s="2" t="s">
        <v>855</v>
      </c>
      <c r="G7379" s="2">
        <v>-50</v>
      </c>
      <c r="H7379" s="2">
        <v>2.7505364269018E-3</v>
      </c>
      <c r="I7379" s="2">
        <v>3.0806007981300162E-3</v>
      </c>
      <c r="J7379" s="26" t="s">
        <v>700</v>
      </c>
    </row>
    <row r="7380" spans="1:10" ht="15.75" hidden="1" customHeight="1" x14ac:dyDescent="0.25">
      <c r="A7380" s="2" t="s">
        <v>853</v>
      </c>
      <c r="B7380" s="2" t="s">
        <v>854</v>
      </c>
      <c r="C7380" s="2">
        <v>2035</v>
      </c>
      <c r="D7380" s="2" t="s">
        <v>241</v>
      </c>
      <c r="E7380" s="2" t="s">
        <v>627</v>
      </c>
      <c r="F7380" s="2" t="s">
        <v>855</v>
      </c>
      <c r="G7380" s="2">
        <v>-48</v>
      </c>
      <c r="H7380" s="2">
        <v>1.1393633903936001E-3</v>
      </c>
      <c r="I7380" s="2">
        <v>1.2760869972408321E-3</v>
      </c>
      <c r="J7380" s="26" t="s">
        <v>700</v>
      </c>
    </row>
    <row r="7381" spans="1:10" ht="15.75" hidden="1" customHeight="1" x14ac:dyDescent="0.25">
      <c r="A7381" s="2" t="s">
        <v>853</v>
      </c>
      <c r="B7381" s="2" t="s">
        <v>854</v>
      </c>
      <c r="C7381" s="2">
        <v>2035</v>
      </c>
      <c r="D7381" s="2" t="s">
        <v>241</v>
      </c>
      <c r="E7381" s="2" t="s">
        <v>627</v>
      </c>
      <c r="F7381" s="2" t="s">
        <v>855</v>
      </c>
      <c r="G7381" s="2">
        <v>-47</v>
      </c>
      <c r="H7381" s="2">
        <v>9.7701814956960005E-4</v>
      </c>
      <c r="I7381" s="2">
        <v>1.0942603275179521E-3</v>
      </c>
      <c r="J7381" s="26" t="s">
        <v>700</v>
      </c>
    </row>
    <row r="7382" spans="1:10" ht="15.75" hidden="1" customHeight="1" x14ac:dyDescent="0.25">
      <c r="A7382" s="2" t="s">
        <v>853</v>
      </c>
      <c r="B7382" s="2" t="s">
        <v>854</v>
      </c>
      <c r="C7382" s="2">
        <v>2035</v>
      </c>
      <c r="D7382" s="2" t="s">
        <v>241</v>
      </c>
      <c r="E7382" s="2" t="s">
        <v>627</v>
      </c>
      <c r="F7382" s="2" t="s">
        <v>855</v>
      </c>
      <c r="G7382" s="2">
        <v>-46</v>
      </c>
      <c r="H7382" s="2">
        <v>2.7607180236373001E-3</v>
      </c>
      <c r="I7382" s="2">
        <v>3.0920041864737763E-3</v>
      </c>
      <c r="J7382" s="26" t="s">
        <v>700</v>
      </c>
    </row>
    <row r="7383" spans="1:10" ht="15.75" hidden="1" customHeight="1" x14ac:dyDescent="0.25">
      <c r="A7383" s="2" t="s">
        <v>853</v>
      </c>
      <c r="B7383" s="2" t="s">
        <v>854</v>
      </c>
      <c r="C7383" s="2">
        <v>2035</v>
      </c>
      <c r="D7383" s="2" t="s">
        <v>241</v>
      </c>
      <c r="E7383" s="2" t="s">
        <v>627</v>
      </c>
      <c r="F7383" s="2" t="s">
        <v>855</v>
      </c>
      <c r="G7383" s="2">
        <v>-45</v>
      </c>
      <c r="H7383" s="2">
        <v>3.0611343390773999E-3</v>
      </c>
      <c r="I7383" s="2">
        <v>3.4284704597666881E-3</v>
      </c>
      <c r="J7383" s="26" t="s">
        <v>700</v>
      </c>
    </row>
    <row r="7384" spans="1:10" ht="15.75" hidden="1" customHeight="1" x14ac:dyDescent="0.25">
      <c r="A7384" s="2" t="s">
        <v>853</v>
      </c>
      <c r="B7384" s="2" t="s">
        <v>854</v>
      </c>
      <c r="C7384" s="2">
        <v>2035</v>
      </c>
      <c r="D7384" s="2" t="s">
        <v>241</v>
      </c>
      <c r="E7384" s="2" t="s">
        <v>627</v>
      </c>
      <c r="F7384" s="2" t="s">
        <v>855</v>
      </c>
      <c r="G7384" s="2">
        <v>-44</v>
      </c>
      <c r="H7384" s="2">
        <v>1.6336006810888999E-3</v>
      </c>
      <c r="I7384" s="2">
        <v>1.829632762819568E-3</v>
      </c>
      <c r="J7384" s="26" t="s">
        <v>700</v>
      </c>
    </row>
    <row r="7385" spans="1:10" ht="15.75" hidden="1" customHeight="1" x14ac:dyDescent="0.25">
      <c r="A7385" s="2" t="s">
        <v>853</v>
      </c>
      <c r="B7385" s="2" t="s">
        <v>854</v>
      </c>
      <c r="C7385" s="2">
        <v>2035</v>
      </c>
      <c r="D7385" s="2" t="s">
        <v>241</v>
      </c>
      <c r="E7385" s="2" t="s">
        <v>627</v>
      </c>
      <c r="F7385" s="2" t="s">
        <v>855</v>
      </c>
      <c r="G7385" s="2">
        <v>-42</v>
      </c>
      <c r="H7385" s="2">
        <v>4.8581068404020001E-4</v>
      </c>
      <c r="I7385" s="2">
        <v>5.4410796612502411E-4</v>
      </c>
      <c r="J7385" s="26" t="s">
        <v>700</v>
      </c>
    </row>
    <row r="7386" spans="1:10" ht="15.75" hidden="1" customHeight="1" x14ac:dyDescent="0.25">
      <c r="A7386" s="2" t="s">
        <v>853</v>
      </c>
      <c r="B7386" s="2" t="s">
        <v>854</v>
      </c>
      <c r="C7386" s="2">
        <v>2035</v>
      </c>
      <c r="D7386" s="2" t="s">
        <v>241</v>
      </c>
      <c r="E7386" s="2" t="s">
        <v>627</v>
      </c>
      <c r="F7386" s="2" t="s">
        <v>855</v>
      </c>
      <c r="G7386" s="2">
        <v>-39</v>
      </c>
      <c r="H7386" s="2">
        <v>2.1749205479864001E-3</v>
      </c>
      <c r="I7386" s="2">
        <v>2.4359110137447681E-3</v>
      </c>
      <c r="J7386" s="26" t="s">
        <v>700</v>
      </c>
    </row>
    <row r="7387" spans="1:10" ht="15.75" hidden="1" customHeight="1" x14ac:dyDescent="0.25">
      <c r="A7387" s="2" t="s">
        <v>853</v>
      </c>
      <c r="B7387" s="2" t="s">
        <v>854</v>
      </c>
      <c r="C7387" s="2">
        <v>2035</v>
      </c>
      <c r="D7387" s="2" t="s">
        <v>241</v>
      </c>
      <c r="E7387" s="2" t="s">
        <v>627</v>
      </c>
      <c r="F7387" s="2" t="s">
        <v>855</v>
      </c>
      <c r="G7387" s="2">
        <v>-38</v>
      </c>
      <c r="H7387" s="2">
        <v>9.9298893474040009E-4</v>
      </c>
      <c r="I7387" s="2">
        <v>1.1121476069092483E-3</v>
      </c>
      <c r="J7387" s="26" t="s">
        <v>700</v>
      </c>
    </row>
    <row r="7388" spans="1:10" ht="15.75" hidden="1" customHeight="1" x14ac:dyDescent="0.25">
      <c r="A7388" s="2" t="s">
        <v>853</v>
      </c>
      <c r="B7388" s="2" t="s">
        <v>854</v>
      </c>
      <c r="C7388" s="2">
        <v>2035</v>
      </c>
      <c r="D7388" s="2" t="s">
        <v>241</v>
      </c>
      <c r="E7388" s="2" t="s">
        <v>627</v>
      </c>
      <c r="F7388" s="2" t="s">
        <v>855</v>
      </c>
      <c r="G7388" s="2">
        <v>-36</v>
      </c>
      <c r="H7388" s="2">
        <v>6.5745889092795606E-2</v>
      </c>
      <c r="I7388" s="2">
        <v>7.3635395783931093E-2</v>
      </c>
      <c r="J7388" s="26" t="s">
        <v>700</v>
      </c>
    </row>
    <row r="7389" spans="1:10" ht="15.75" hidden="1" customHeight="1" x14ac:dyDescent="0.25">
      <c r="A7389" s="2" t="s">
        <v>853</v>
      </c>
      <c r="B7389" s="2" t="s">
        <v>854</v>
      </c>
      <c r="C7389" s="2">
        <v>2035</v>
      </c>
      <c r="D7389" s="2" t="s">
        <v>241</v>
      </c>
      <c r="E7389" s="2" t="s">
        <v>627</v>
      </c>
      <c r="F7389" s="2" t="s">
        <v>855</v>
      </c>
      <c r="G7389" s="2">
        <v>-35</v>
      </c>
      <c r="H7389" s="2">
        <v>1.4909139717929E-3</v>
      </c>
      <c r="I7389" s="2">
        <v>1.6698236484080481E-3</v>
      </c>
      <c r="J7389" s="26" t="s">
        <v>700</v>
      </c>
    </row>
    <row r="7390" spans="1:10" ht="15.75" hidden="1" customHeight="1" x14ac:dyDescent="0.25">
      <c r="A7390" s="2" t="s">
        <v>853</v>
      </c>
      <c r="B7390" s="2" t="s">
        <v>854</v>
      </c>
      <c r="C7390" s="2">
        <v>2035</v>
      </c>
      <c r="D7390" s="2" t="s">
        <v>241</v>
      </c>
      <c r="E7390" s="2" t="s">
        <v>627</v>
      </c>
      <c r="F7390" s="2" t="s">
        <v>855</v>
      </c>
      <c r="G7390" s="2">
        <v>-34</v>
      </c>
      <c r="H7390" s="2">
        <v>2.1861378103494599E-2</v>
      </c>
      <c r="I7390" s="2">
        <v>2.4484743475913954E-2</v>
      </c>
      <c r="J7390" s="26" t="s">
        <v>700</v>
      </c>
    </row>
    <row r="7391" spans="1:10" ht="15.75" hidden="1" customHeight="1" x14ac:dyDescent="0.25">
      <c r="A7391" s="2" t="s">
        <v>853</v>
      </c>
      <c r="B7391" s="2" t="s">
        <v>854</v>
      </c>
      <c r="C7391" s="2">
        <v>2035</v>
      </c>
      <c r="D7391" s="2" t="s">
        <v>241</v>
      </c>
      <c r="E7391" s="2" t="s">
        <v>627</v>
      </c>
      <c r="F7391" s="2" t="s">
        <v>855</v>
      </c>
      <c r="G7391" s="2">
        <v>-33</v>
      </c>
      <c r="H7391" s="2">
        <v>1.63817126303911E-2</v>
      </c>
      <c r="I7391" s="2">
        <v>1.8347518146038033E-2</v>
      </c>
      <c r="J7391" s="26" t="s">
        <v>700</v>
      </c>
    </row>
    <row r="7392" spans="1:10" ht="15.75" hidden="1" customHeight="1" x14ac:dyDescent="0.25">
      <c r="A7392" s="2" t="s">
        <v>853</v>
      </c>
      <c r="B7392" s="2" t="s">
        <v>854</v>
      </c>
      <c r="C7392" s="2">
        <v>2035</v>
      </c>
      <c r="D7392" s="2" t="s">
        <v>241</v>
      </c>
      <c r="E7392" s="2" t="s">
        <v>627</v>
      </c>
      <c r="F7392" s="2" t="s">
        <v>855</v>
      </c>
      <c r="G7392" s="2">
        <v>-32</v>
      </c>
      <c r="H7392" s="2">
        <v>1.70511018950492E-2</v>
      </c>
      <c r="I7392" s="2">
        <v>1.9097234122455106E-2</v>
      </c>
      <c r="J7392" s="26" t="s">
        <v>700</v>
      </c>
    </row>
    <row r="7393" spans="1:10" ht="15.75" hidden="1" customHeight="1" x14ac:dyDescent="0.25">
      <c r="A7393" s="2" t="s">
        <v>853</v>
      </c>
      <c r="B7393" s="2" t="s">
        <v>854</v>
      </c>
      <c r="C7393" s="2">
        <v>2035</v>
      </c>
      <c r="D7393" s="2" t="s">
        <v>241</v>
      </c>
      <c r="E7393" s="2" t="s">
        <v>627</v>
      </c>
      <c r="F7393" s="2" t="s">
        <v>855</v>
      </c>
      <c r="G7393" s="2">
        <v>-31</v>
      </c>
      <c r="H7393" s="2">
        <v>5.7104630977846703E-2</v>
      </c>
      <c r="I7393" s="2">
        <v>6.3957186695188309E-2</v>
      </c>
      <c r="J7393" s="26" t="s">
        <v>700</v>
      </c>
    </row>
    <row r="7394" spans="1:10" ht="15.75" hidden="1" customHeight="1" x14ac:dyDescent="0.25">
      <c r="A7394" s="2" t="s">
        <v>853</v>
      </c>
      <c r="B7394" s="2" t="s">
        <v>854</v>
      </c>
      <c r="C7394" s="2">
        <v>2035</v>
      </c>
      <c r="D7394" s="2" t="s">
        <v>241</v>
      </c>
      <c r="E7394" s="2" t="s">
        <v>627</v>
      </c>
      <c r="F7394" s="2" t="s">
        <v>855</v>
      </c>
      <c r="G7394" s="2">
        <v>-30</v>
      </c>
      <c r="H7394" s="2">
        <v>5.7659552432596697E-2</v>
      </c>
      <c r="I7394" s="2">
        <v>6.4578698724508304E-2</v>
      </c>
      <c r="J7394" s="26" t="s">
        <v>700</v>
      </c>
    </row>
    <row r="7395" spans="1:10" ht="15.75" hidden="1" customHeight="1" x14ac:dyDescent="0.25">
      <c r="A7395" s="2" t="s">
        <v>853</v>
      </c>
      <c r="B7395" s="2" t="s">
        <v>854</v>
      </c>
      <c r="C7395" s="2">
        <v>2035</v>
      </c>
      <c r="D7395" s="2" t="s">
        <v>241</v>
      </c>
      <c r="E7395" s="2" t="s">
        <v>627</v>
      </c>
      <c r="F7395" s="2" t="s">
        <v>855</v>
      </c>
      <c r="G7395" s="2">
        <v>-29</v>
      </c>
      <c r="H7395" s="2">
        <v>1.5765203163027802E-2</v>
      </c>
      <c r="I7395" s="2">
        <v>1.7657027542591141E-2</v>
      </c>
      <c r="J7395" s="26" t="s">
        <v>700</v>
      </c>
    </row>
    <row r="7396" spans="1:10" ht="15.75" hidden="1" customHeight="1" x14ac:dyDescent="0.25">
      <c r="A7396" s="2" t="s">
        <v>853</v>
      </c>
      <c r="B7396" s="2" t="s">
        <v>854</v>
      </c>
      <c r="C7396" s="2">
        <v>2035</v>
      </c>
      <c r="D7396" s="2" t="s">
        <v>241</v>
      </c>
      <c r="E7396" s="2" t="s">
        <v>627</v>
      </c>
      <c r="F7396" s="2" t="s">
        <v>855</v>
      </c>
      <c r="G7396" s="2">
        <v>-27</v>
      </c>
      <c r="H7396" s="2">
        <v>3.08938231319189E-2</v>
      </c>
      <c r="I7396" s="2">
        <v>3.4601081907749173E-2</v>
      </c>
      <c r="J7396" s="26" t="s">
        <v>700</v>
      </c>
    </row>
    <row r="7397" spans="1:10" ht="15.75" hidden="1" customHeight="1" x14ac:dyDescent="0.25">
      <c r="A7397" s="2" t="s">
        <v>853</v>
      </c>
      <c r="B7397" s="2" t="s">
        <v>854</v>
      </c>
      <c r="C7397" s="2">
        <v>2035</v>
      </c>
      <c r="D7397" s="2" t="s">
        <v>241</v>
      </c>
      <c r="E7397" s="2" t="s">
        <v>627</v>
      </c>
      <c r="F7397" s="2" t="s">
        <v>855</v>
      </c>
      <c r="G7397" s="2">
        <v>-26</v>
      </c>
      <c r="H7397" s="2">
        <v>9.9989073059986999E-3</v>
      </c>
      <c r="I7397" s="2">
        <v>1.1198776182718546E-2</v>
      </c>
      <c r="J7397" s="26" t="s">
        <v>700</v>
      </c>
    </row>
    <row r="7398" spans="1:10" ht="15.75" hidden="1" customHeight="1" x14ac:dyDescent="0.25">
      <c r="A7398" s="2" t="s">
        <v>853</v>
      </c>
      <c r="B7398" s="2" t="s">
        <v>854</v>
      </c>
      <c r="C7398" s="2">
        <v>2035</v>
      </c>
      <c r="D7398" s="2" t="s">
        <v>241</v>
      </c>
      <c r="E7398" s="2" t="s">
        <v>627</v>
      </c>
      <c r="F7398" s="2" t="s">
        <v>855</v>
      </c>
      <c r="G7398" s="2">
        <v>-25</v>
      </c>
      <c r="H7398" s="2">
        <v>1.8451413168804699E-2</v>
      </c>
      <c r="I7398" s="2">
        <v>2.0665582749061266E-2</v>
      </c>
      <c r="J7398" s="26" t="s">
        <v>700</v>
      </c>
    </row>
    <row r="7399" spans="1:10" ht="15.75" hidden="1" customHeight="1" x14ac:dyDescent="0.25">
      <c r="A7399" s="2" t="s">
        <v>853</v>
      </c>
      <c r="B7399" s="2" t="s">
        <v>854</v>
      </c>
      <c r="C7399" s="2">
        <v>2035</v>
      </c>
      <c r="D7399" s="2" t="s">
        <v>241</v>
      </c>
      <c r="E7399" s="2" t="s">
        <v>627</v>
      </c>
      <c r="F7399" s="2" t="s">
        <v>855</v>
      </c>
      <c r="G7399" s="2">
        <v>-24</v>
      </c>
      <c r="H7399" s="2">
        <v>2.3446852341294299E-2</v>
      </c>
      <c r="I7399" s="2">
        <v>2.6260474622249619E-2</v>
      </c>
      <c r="J7399" s="26" t="s">
        <v>700</v>
      </c>
    </row>
    <row r="7400" spans="1:10" ht="15.75" hidden="1" customHeight="1" x14ac:dyDescent="0.25">
      <c r="A7400" s="2" t="s">
        <v>853</v>
      </c>
      <c r="B7400" s="2" t="s">
        <v>854</v>
      </c>
      <c r="C7400" s="2">
        <v>2035</v>
      </c>
      <c r="D7400" s="2" t="s">
        <v>241</v>
      </c>
      <c r="E7400" s="2" t="s">
        <v>627</v>
      </c>
      <c r="F7400" s="2" t="s">
        <v>855</v>
      </c>
      <c r="G7400" s="2">
        <v>-22</v>
      </c>
      <c r="H7400" s="2">
        <v>1.62092169048265E-2</v>
      </c>
      <c r="I7400" s="2">
        <v>1.8154322933405683E-2</v>
      </c>
      <c r="J7400" s="26" t="s">
        <v>700</v>
      </c>
    </row>
    <row r="7401" spans="1:10" ht="15.75" hidden="1" customHeight="1" x14ac:dyDescent="0.25">
      <c r="A7401" s="2" t="s">
        <v>853</v>
      </c>
      <c r="B7401" s="2" t="s">
        <v>854</v>
      </c>
      <c r="C7401" s="2">
        <v>2035</v>
      </c>
      <c r="D7401" s="2" t="s">
        <v>241</v>
      </c>
      <c r="E7401" s="2" t="s">
        <v>627</v>
      </c>
      <c r="F7401" s="2" t="s">
        <v>855</v>
      </c>
      <c r="G7401" s="2">
        <v>-21</v>
      </c>
      <c r="H7401" s="2">
        <v>1.9078455399721899E-2</v>
      </c>
      <c r="I7401" s="2">
        <v>2.1367870047688527E-2</v>
      </c>
      <c r="J7401" s="26" t="s">
        <v>700</v>
      </c>
    </row>
    <row r="7402" spans="1:10" ht="15.75" hidden="1" customHeight="1" x14ac:dyDescent="0.25">
      <c r="A7402" s="2" t="s">
        <v>853</v>
      </c>
      <c r="B7402" s="2" t="s">
        <v>854</v>
      </c>
      <c r="C7402" s="2">
        <v>2035</v>
      </c>
      <c r="D7402" s="2" t="s">
        <v>241</v>
      </c>
      <c r="E7402" s="2" t="s">
        <v>627</v>
      </c>
      <c r="F7402" s="2" t="s">
        <v>855</v>
      </c>
      <c r="G7402" s="2">
        <v>-20</v>
      </c>
      <c r="H7402" s="2">
        <v>1.2484894599765499E-2</v>
      </c>
      <c r="I7402" s="2">
        <v>1.398308195173736E-2</v>
      </c>
      <c r="J7402" s="26" t="s">
        <v>700</v>
      </c>
    </row>
    <row r="7403" spans="1:10" ht="15.75" hidden="1" customHeight="1" x14ac:dyDescent="0.25">
      <c r="A7403" s="2" t="s">
        <v>853</v>
      </c>
      <c r="B7403" s="2" t="s">
        <v>854</v>
      </c>
      <c r="C7403" s="2">
        <v>2035</v>
      </c>
      <c r="D7403" s="2" t="s">
        <v>241</v>
      </c>
      <c r="E7403" s="2" t="s">
        <v>627</v>
      </c>
      <c r="F7403" s="2" t="s">
        <v>855</v>
      </c>
      <c r="G7403" s="2">
        <v>-19</v>
      </c>
      <c r="H7403" s="2">
        <v>2.1503371186554401E-2</v>
      </c>
      <c r="I7403" s="2">
        <v>2.408377572894093E-2</v>
      </c>
      <c r="J7403" s="26" t="s">
        <v>700</v>
      </c>
    </row>
    <row r="7404" spans="1:10" ht="15.75" hidden="1" customHeight="1" x14ac:dyDescent="0.25">
      <c r="A7404" s="2" t="s">
        <v>853</v>
      </c>
      <c r="B7404" s="2" t="s">
        <v>854</v>
      </c>
      <c r="C7404" s="2">
        <v>2035</v>
      </c>
      <c r="D7404" s="2" t="s">
        <v>241</v>
      </c>
      <c r="E7404" s="2" t="s">
        <v>627</v>
      </c>
      <c r="F7404" s="2" t="s">
        <v>855</v>
      </c>
      <c r="G7404" s="2">
        <v>-18</v>
      </c>
      <c r="H7404" s="2">
        <v>2.2661057766526899E-2</v>
      </c>
      <c r="I7404" s="2">
        <v>2.5380384698510131E-2</v>
      </c>
      <c r="J7404" s="26" t="s">
        <v>700</v>
      </c>
    </row>
    <row r="7405" spans="1:10" ht="15.75" hidden="1" customHeight="1" x14ac:dyDescent="0.25">
      <c r="A7405" s="2" t="s">
        <v>853</v>
      </c>
      <c r="B7405" s="2" t="s">
        <v>854</v>
      </c>
      <c r="C7405" s="2">
        <v>2035</v>
      </c>
      <c r="D7405" s="2" t="s">
        <v>241</v>
      </c>
      <c r="E7405" s="2" t="s">
        <v>627</v>
      </c>
      <c r="F7405" s="2" t="s">
        <v>855</v>
      </c>
      <c r="G7405" s="2">
        <v>-17</v>
      </c>
      <c r="H7405" s="2">
        <v>1.0423198807984599E-2</v>
      </c>
      <c r="I7405" s="2">
        <v>1.1673982664942753E-2</v>
      </c>
      <c r="J7405" s="26" t="s">
        <v>700</v>
      </c>
    </row>
    <row r="7406" spans="1:10" ht="15.75" hidden="1" customHeight="1" x14ac:dyDescent="0.25">
      <c r="A7406" s="2" t="s">
        <v>853</v>
      </c>
      <c r="B7406" s="2" t="s">
        <v>854</v>
      </c>
      <c r="C7406" s="2">
        <v>2035</v>
      </c>
      <c r="D7406" s="2" t="s">
        <v>241</v>
      </c>
      <c r="E7406" s="2" t="s">
        <v>627</v>
      </c>
      <c r="F7406" s="2" t="s">
        <v>855</v>
      </c>
      <c r="G7406" s="2">
        <v>-16</v>
      </c>
      <c r="H7406" s="2">
        <v>2.1334313729312299E-2</v>
      </c>
      <c r="I7406" s="2">
        <v>2.3894431376829776E-2</v>
      </c>
      <c r="J7406" s="26" t="s">
        <v>700</v>
      </c>
    </row>
    <row r="7407" spans="1:10" ht="15.75" hidden="1" customHeight="1" x14ac:dyDescent="0.25">
      <c r="A7407" s="2" t="s">
        <v>853</v>
      </c>
      <c r="B7407" s="2" t="s">
        <v>854</v>
      </c>
      <c r="C7407" s="2">
        <v>2035</v>
      </c>
      <c r="D7407" s="2" t="s">
        <v>241</v>
      </c>
      <c r="E7407" s="2" t="s">
        <v>627</v>
      </c>
      <c r="F7407" s="2" t="s">
        <v>855</v>
      </c>
      <c r="G7407" s="2">
        <v>-15</v>
      </c>
      <c r="H7407" s="2">
        <v>2.0855440874583998E-2</v>
      </c>
      <c r="I7407" s="2">
        <v>2.335809377953408E-2</v>
      </c>
      <c r="J7407" s="26" t="s">
        <v>700</v>
      </c>
    </row>
    <row r="7408" spans="1:10" ht="15.75" hidden="1" customHeight="1" x14ac:dyDescent="0.25">
      <c r="A7408" s="2" t="s">
        <v>853</v>
      </c>
      <c r="B7408" s="2" t="s">
        <v>854</v>
      </c>
      <c r="C7408" s="2">
        <v>2035</v>
      </c>
      <c r="D7408" s="2" t="s">
        <v>241</v>
      </c>
      <c r="E7408" s="2" t="s">
        <v>627</v>
      </c>
      <c r="F7408" s="2" t="s">
        <v>855</v>
      </c>
      <c r="G7408" s="2">
        <v>-14</v>
      </c>
      <c r="H7408" s="2">
        <v>1.25403816637117E-2</v>
      </c>
      <c r="I7408" s="2">
        <v>1.4045227463357105E-2</v>
      </c>
      <c r="J7408" s="26" t="s">
        <v>700</v>
      </c>
    </row>
    <row r="7409" spans="1:10" ht="15.75" hidden="1" customHeight="1" x14ac:dyDescent="0.25">
      <c r="A7409" s="2" t="s">
        <v>853</v>
      </c>
      <c r="B7409" s="2" t="s">
        <v>854</v>
      </c>
      <c r="C7409" s="2">
        <v>2035</v>
      </c>
      <c r="D7409" s="2" t="s">
        <v>241</v>
      </c>
      <c r="E7409" s="2" t="s">
        <v>627</v>
      </c>
      <c r="F7409" s="2" t="s">
        <v>855</v>
      </c>
      <c r="G7409" s="2">
        <v>-13</v>
      </c>
      <c r="H7409" s="2">
        <v>5.7311318814754E-3</v>
      </c>
      <c r="I7409" s="2">
        <v>6.4188677072524484E-3</v>
      </c>
      <c r="J7409" s="26" t="s">
        <v>700</v>
      </c>
    </row>
    <row r="7410" spans="1:10" ht="15.75" hidden="1" customHeight="1" x14ac:dyDescent="0.25">
      <c r="A7410" s="2" t="s">
        <v>853</v>
      </c>
      <c r="B7410" s="2" t="s">
        <v>854</v>
      </c>
      <c r="C7410" s="2">
        <v>2035</v>
      </c>
      <c r="D7410" s="2" t="s">
        <v>241</v>
      </c>
      <c r="E7410" s="2" t="s">
        <v>627</v>
      </c>
      <c r="F7410" s="2" t="s">
        <v>855</v>
      </c>
      <c r="G7410" s="2">
        <v>-12</v>
      </c>
      <c r="H7410" s="2">
        <v>1.20919542387128E-2</v>
      </c>
      <c r="I7410" s="2">
        <v>1.3542988747358337E-2</v>
      </c>
      <c r="J7410" s="26" t="s">
        <v>700</v>
      </c>
    </row>
    <row r="7411" spans="1:10" ht="15.75" hidden="1" customHeight="1" x14ac:dyDescent="0.25">
      <c r="A7411" s="2" t="s">
        <v>853</v>
      </c>
      <c r="B7411" s="2" t="s">
        <v>854</v>
      </c>
      <c r="C7411" s="2">
        <v>2035</v>
      </c>
      <c r="D7411" s="2" t="s">
        <v>241</v>
      </c>
      <c r="E7411" s="2" t="s">
        <v>627</v>
      </c>
      <c r="F7411" s="2" t="s">
        <v>855</v>
      </c>
      <c r="G7411" s="2">
        <v>-10</v>
      </c>
      <c r="H7411" s="2">
        <v>2.3298833286389702E-2</v>
      </c>
      <c r="I7411" s="2">
        <v>2.6094693280756469E-2</v>
      </c>
      <c r="J7411" s="26" t="s">
        <v>700</v>
      </c>
    </row>
    <row r="7412" spans="1:10" ht="15.75" hidden="1" customHeight="1" x14ac:dyDescent="0.25">
      <c r="A7412" s="2" t="s">
        <v>853</v>
      </c>
      <c r="B7412" s="2" t="s">
        <v>854</v>
      </c>
      <c r="C7412" s="2">
        <v>2035</v>
      </c>
      <c r="D7412" s="2" t="s">
        <v>241</v>
      </c>
      <c r="E7412" s="2" t="s">
        <v>627</v>
      </c>
      <c r="F7412" s="2" t="s">
        <v>855</v>
      </c>
      <c r="G7412" s="2">
        <v>-9</v>
      </c>
      <c r="H7412" s="2">
        <v>2.9163034632802001E-3</v>
      </c>
      <c r="I7412" s="2">
        <v>3.2662598788738245E-3</v>
      </c>
      <c r="J7412" s="26" t="s">
        <v>700</v>
      </c>
    </row>
    <row r="7413" spans="1:10" ht="15.75" hidden="1" customHeight="1" x14ac:dyDescent="0.25">
      <c r="A7413" s="2" t="s">
        <v>853</v>
      </c>
      <c r="B7413" s="2" t="s">
        <v>854</v>
      </c>
      <c r="C7413" s="2">
        <v>2035</v>
      </c>
      <c r="D7413" s="2" t="s">
        <v>241</v>
      </c>
      <c r="E7413" s="2" t="s">
        <v>627</v>
      </c>
      <c r="F7413" s="2" t="s">
        <v>855</v>
      </c>
      <c r="G7413" s="2">
        <v>-8</v>
      </c>
      <c r="H7413" s="2">
        <v>2.8277549427002998E-3</v>
      </c>
      <c r="I7413" s="2">
        <v>3.1670855358243359E-3</v>
      </c>
      <c r="J7413" s="26" t="s">
        <v>700</v>
      </c>
    </row>
    <row r="7414" spans="1:10" ht="15.75" hidden="1" customHeight="1" x14ac:dyDescent="0.25">
      <c r="A7414" s="2" t="s">
        <v>853</v>
      </c>
      <c r="B7414" s="2" t="s">
        <v>854</v>
      </c>
      <c r="C7414" s="2">
        <v>2035</v>
      </c>
      <c r="D7414" s="2" t="s">
        <v>241</v>
      </c>
      <c r="E7414" s="2" t="s">
        <v>627</v>
      </c>
      <c r="F7414" s="2" t="s">
        <v>855</v>
      </c>
      <c r="G7414" s="2">
        <v>-7</v>
      </c>
      <c r="H7414" s="2">
        <v>1.28380665846635E-2</v>
      </c>
      <c r="I7414" s="2">
        <v>1.4378634574823121E-2</v>
      </c>
      <c r="J7414" s="26" t="s">
        <v>700</v>
      </c>
    </row>
    <row r="7415" spans="1:10" ht="15.75" hidden="1" customHeight="1" x14ac:dyDescent="0.25">
      <c r="A7415" s="2" t="s">
        <v>853</v>
      </c>
      <c r="B7415" s="2" t="s">
        <v>854</v>
      </c>
      <c r="C7415" s="2">
        <v>2035</v>
      </c>
      <c r="D7415" s="2" t="s">
        <v>241</v>
      </c>
      <c r="E7415" s="2" t="s">
        <v>627</v>
      </c>
      <c r="F7415" s="2" t="s">
        <v>855</v>
      </c>
      <c r="G7415" s="2">
        <v>-6</v>
      </c>
      <c r="H7415" s="2">
        <v>2.6952500920743002E-3</v>
      </c>
      <c r="I7415" s="2">
        <v>3.0186801031232163E-3</v>
      </c>
      <c r="J7415" s="26" t="s">
        <v>700</v>
      </c>
    </row>
    <row r="7416" spans="1:10" ht="15.75" hidden="1" customHeight="1" x14ac:dyDescent="0.25">
      <c r="A7416" s="2" t="s">
        <v>853</v>
      </c>
      <c r="B7416" s="2" t="s">
        <v>854</v>
      </c>
      <c r="C7416" s="2">
        <v>2035</v>
      </c>
      <c r="D7416" s="2" t="s">
        <v>241</v>
      </c>
      <c r="E7416" s="2" t="s">
        <v>627</v>
      </c>
      <c r="F7416" s="2" t="s">
        <v>855</v>
      </c>
      <c r="G7416" s="2">
        <v>-5</v>
      </c>
      <c r="H7416" s="2">
        <v>4.1530341841280001E-3</v>
      </c>
      <c r="I7416" s="2">
        <v>4.6513982862233603E-3</v>
      </c>
      <c r="J7416" s="26" t="s">
        <v>700</v>
      </c>
    </row>
    <row r="7417" spans="1:10" ht="15.75" hidden="1" customHeight="1" x14ac:dyDescent="0.25">
      <c r="A7417" s="2" t="s">
        <v>853</v>
      </c>
      <c r="B7417" s="2" t="s">
        <v>854</v>
      </c>
      <c r="C7417" s="2">
        <v>2035</v>
      </c>
      <c r="D7417" s="2" t="s">
        <v>241</v>
      </c>
      <c r="E7417" s="2" t="s">
        <v>627</v>
      </c>
      <c r="F7417" s="2" t="s">
        <v>855</v>
      </c>
      <c r="G7417" s="2">
        <v>-2</v>
      </c>
      <c r="H7417" s="2">
        <v>2.6516343932598998E-3</v>
      </c>
      <c r="I7417" s="2">
        <v>2.9698305204510882E-3</v>
      </c>
      <c r="J7417" s="26" t="s">
        <v>700</v>
      </c>
    </row>
    <row r="7418" spans="1:10" ht="15.75" hidden="1" customHeight="1" x14ac:dyDescent="0.25">
      <c r="A7418" s="2" t="s">
        <v>853</v>
      </c>
      <c r="B7418" s="2" t="s">
        <v>854</v>
      </c>
      <c r="C7418" s="2">
        <v>2035</v>
      </c>
      <c r="D7418" s="2" t="s">
        <v>241</v>
      </c>
      <c r="E7418" s="2" t="s">
        <v>627</v>
      </c>
      <c r="F7418" s="2" t="s">
        <v>855</v>
      </c>
      <c r="G7418" s="2">
        <v>-1</v>
      </c>
      <c r="H7418" s="2">
        <v>2.2684282157569998E-3</v>
      </c>
      <c r="I7418" s="2">
        <v>2.54063960164784E-3</v>
      </c>
      <c r="J7418" s="26" t="s">
        <v>700</v>
      </c>
    </row>
    <row r="7419" spans="1:10" ht="15.75" hidden="1" customHeight="1" x14ac:dyDescent="0.25">
      <c r="A7419" s="2" t="s">
        <v>853</v>
      </c>
      <c r="B7419" s="2" t="s">
        <v>854</v>
      </c>
      <c r="C7419" s="2">
        <v>2035</v>
      </c>
      <c r="D7419" s="2" t="s">
        <v>241</v>
      </c>
      <c r="E7419" s="2" t="s">
        <v>627</v>
      </c>
      <c r="F7419" s="2" t="s">
        <v>856</v>
      </c>
      <c r="G7419" s="2">
        <v>-1</v>
      </c>
      <c r="H7419" s="2">
        <v>1.0241834679618001E-3</v>
      </c>
      <c r="I7419" s="2">
        <v>1.1470854841172161E-3</v>
      </c>
      <c r="J7419" s="26" t="s">
        <v>700</v>
      </c>
    </row>
    <row r="7420" spans="1:10" ht="15.75" hidden="1" customHeight="1" x14ac:dyDescent="0.25">
      <c r="A7420" s="2" t="s">
        <v>853</v>
      </c>
      <c r="B7420" s="2" t="s">
        <v>854</v>
      </c>
      <c r="C7420" s="2">
        <v>2035</v>
      </c>
      <c r="D7420" s="2" t="s">
        <v>241</v>
      </c>
      <c r="E7420" s="2" t="s">
        <v>627</v>
      </c>
      <c r="F7420" s="2" t="s">
        <v>855</v>
      </c>
      <c r="G7420" s="2">
        <v>0</v>
      </c>
      <c r="H7420" s="2">
        <v>2.1842285059392001E-3</v>
      </c>
      <c r="I7420" s="2">
        <v>2.4463359266519045E-3</v>
      </c>
      <c r="J7420" s="26" t="s">
        <v>700</v>
      </c>
    </row>
    <row r="7421" spans="1:10" ht="15.75" hidden="1" customHeight="1" x14ac:dyDescent="0.25">
      <c r="A7421" s="2" t="s">
        <v>853</v>
      </c>
      <c r="B7421" s="2" t="s">
        <v>854</v>
      </c>
      <c r="C7421" s="2">
        <v>2035</v>
      </c>
      <c r="D7421" s="2" t="s">
        <v>241</v>
      </c>
      <c r="E7421" s="2" t="s">
        <v>627</v>
      </c>
      <c r="F7421" s="2" t="s">
        <v>856</v>
      </c>
      <c r="G7421" s="2">
        <v>0</v>
      </c>
      <c r="H7421" s="2">
        <v>6.1013220110908003E-3</v>
      </c>
      <c r="I7421" s="2">
        <v>6.8334806524216968E-3</v>
      </c>
      <c r="J7421" s="26" t="s">
        <v>700</v>
      </c>
    </row>
    <row r="7422" spans="1:10" ht="15.75" hidden="1" customHeight="1" x14ac:dyDescent="0.25">
      <c r="A7422" s="2" t="s">
        <v>853</v>
      </c>
      <c r="B7422" s="2" t="s">
        <v>854</v>
      </c>
      <c r="C7422" s="2">
        <v>2035</v>
      </c>
      <c r="D7422" s="2" t="s">
        <v>241</v>
      </c>
      <c r="E7422" s="2" t="s">
        <v>627</v>
      </c>
      <c r="F7422" s="2" t="s">
        <v>856</v>
      </c>
      <c r="G7422" s="2">
        <v>1</v>
      </c>
      <c r="H7422" s="2">
        <v>1.2556933215819299E-2</v>
      </c>
      <c r="I7422" s="2">
        <v>1.4063765201717617E-2</v>
      </c>
      <c r="J7422" s="26" t="s">
        <v>700</v>
      </c>
    </row>
    <row r="7423" spans="1:10" ht="15.75" hidden="1" customHeight="1" x14ac:dyDescent="0.25">
      <c r="A7423" s="2" t="s">
        <v>853</v>
      </c>
      <c r="B7423" s="2" t="s">
        <v>854</v>
      </c>
      <c r="C7423" s="2">
        <v>2035</v>
      </c>
      <c r="D7423" s="2" t="s">
        <v>241</v>
      </c>
      <c r="E7423" s="2" t="s">
        <v>627</v>
      </c>
      <c r="F7423" s="2" t="s">
        <v>855</v>
      </c>
      <c r="G7423" s="2">
        <v>1</v>
      </c>
      <c r="H7423" s="2">
        <v>4.7580047976225996E-3</v>
      </c>
      <c r="I7423" s="2">
        <v>5.3289653733373122E-3</v>
      </c>
      <c r="J7423" s="26" t="s">
        <v>700</v>
      </c>
    </row>
    <row r="7424" spans="1:10" ht="15.75" hidden="1" customHeight="1" x14ac:dyDescent="0.25">
      <c r="A7424" s="2" t="s">
        <v>853</v>
      </c>
      <c r="B7424" s="2" t="s">
        <v>854</v>
      </c>
      <c r="C7424" s="2">
        <v>2035</v>
      </c>
      <c r="D7424" s="2" t="s">
        <v>241</v>
      </c>
      <c r="E7424" s="2" t="s">
        <v>627</v>
      </c>
      <c r="F7424" s="2" t="s">
        <v>857</v>
      </c>
      <c r="G7424" s="2">
        <v>1</v>
      </c>
      <c r="H7424" s="2">
        <v>1.8405674491078E-3</v>
      </c>
      <c r="I7424" s="2">
        <v>2.0614355430007363E-3</v>
      </c>
      <c r="J7424" s="26" t="s">
        <v>700</v>
      </c>
    </row>
    <row r="7425" spans="1:10" ht="15.75" hidden="1" customHeight="1" x14ac:dyDescent="0.25">
      <c r="A7425" s="2" t="s">
        <v>853</v>
      </c>
      <c r="B7425" s="2" t="s">
        <v>854</v>
      </c>
      <c r="C7425" s="2">
        <v>2035</v>
      </c>
      <c r="D7425" s="2" t="s">
        <v>241</v>
      </c>
      <c r="E7425" s="2" t="s">
        <v>627</v>
      </c>
      <c r="F7425" s="2" t="s">
        <v>857</v>
      </c>
      <c r="G7425" s="2">
        <v>2</v>
      </c>
      <c r="H7425" s="2">
        <v>5.3432988934218996E-3</v>
      </c>
      <c r="I7425" s="2">
        <v>5.9844947606325282E-3</v>
      </c>
      <c r="J7425" s="26" t="s">
        <v>700</v>
      </c>
    </row>
    <row r="7426" spans="1:10" ht="15.75" hidden="1" customHeight="1" x14ac:dyDescent="0.25">
      <c r="A7426" s="2" t="s">
        <v>853</v>
      </c>
      <c r="B7426" s="2" t="s">
        <v>854</v>
      </c>
      <c r="C7426" s="2">
        <v>2035</v>
      </c>
      <c r="D7426" s="2" t="s">
        <v>241</v>
      </c>
      <c r="E7426" s="2" t="s">
        <v>627</v>
      </c>
      <c r="F7426" s="2" t="s">
        <v>855</v>
      </c>
      <c r="G7426" s="2">
        <v>2</v>
      </c>
      <c r="H7426" s="2">
        <v>5.3525320254266002E-3</v>
      </c>
      <c r="I7426" s="2">
        <v>5.9948358684777927E-3</v>
      </c>
      <c r="J7426" s="26" t="s">
        <v>700</v>
      </c>
    </row>
    <row r="7427" spans="1:10" ht="15.75" hidden="1" customHeight="1" x14ac:dyDescent="0.25">
      <c r="A7427" s="2" t="s">
        <v>853</v>
      </c>
      <c r="B7427" s="2" t="s">
        <v>854</v>
      </c>
      <c r="C7427" s="2">
        <v>2035</v>
      </c>
      <c r="D7427" s="2" t="s">
        <v>241</v>
      </c>
      <c r="E7427" s="2" t="s">
        <v>627</v>
      </c>
      <c r="F7427" s="2" t="s">
        <v>856</v>
      </c>
      <c r="G7427" s="2">
        <v>2</v>
      </c>
      <c r="H7427" s="2">
        <v>2.67406068451237E-2</v>
      </c>
      <c r="I7427" s="2">
        <v>2.9949479666538548E-2</v>
      </c>
      <c r="J7427" s="26" t="s">
        <v>700</v>
      </c>
    </row>
    <row r="7428" spans="1:10" ht="15.75" hidden="1" customHeight="1" x14ac:dyDescent="0.25">
      <c r="A7428" s="2" t="s">
        <v>853</v>
      </c>
      <c r="B7428" s="2" t="s">
        <v>854</v>
      </c>
      <c r="C7428" s="2">
        <v>2035</v>
      </c>
      <c r="D7428" s="2" t="s">
        <v>241</v>
      </c>
      <c r="E7428" s="2" t="s">
        <v>627</v>
      </c>
      <c r="F7428" s="2" t="s">
        <v>860</v>
      </c>
      <c r="G7428" s="2">
        <v>3</v>
      </c>
      <c r="H7428" s="2">
        <v>0.58528817631304197</v>
      </c>
      <c r="I7428" s="2">
        <v>0.65552275747060706</v>
      </c>
      <c r="J7428" s="26" t="s">
        <v>701</v>
      </c>
    </row>
    <row r="7429" spans="1:10" ht="15.75" hidden="1" customHeight="1" x14ac:dyDescent="0.25">
      <c r="A7429" s="2" t="s">
        <v>853</v>
      </c>
      <c r="B7429" s="2" t="s">
        <v>854</v>
      </c>
      <c r="C7429" s="2">
        <v>2035</v>
      </c>
      <c r="D7429" s="2" t="s">
        <v>241</v>
      </c>
      <c r="E7429" s="2" t="s">
        <v>627</v>
      </c>
      <c r="F7429" s="2" t="s">
        <v>858</v>
      </c>
      <c r="G7429" s="2">
        <v>3</v>
      </c>
      <c r="H7429" s="2">
        <v>2.20868103206158E-2</v>
      </c>
      <c r="I7429" s="2">
        <v>2.4737227559089699E-2</v>
      </c>
      <c r="J7429" s="26" t="s">
        <v>700</v>
      </c>
    </row>
    <row r="7430" spans="1:10" ht="15.75" hidden="1" customHeight="1" x14ac:dyDescent="0.25">
      <c r="A7430" s="2" t="s">
        <v>853</v>
      </c>
      <c r="B7430" s="2" t="s">
        <v>854</v>
      </c>
      <c r="C7430" s="2">
        <v>2035</v>
      </c>
      <c r="D7430" s="2" t="s">
        <v>241</v>
      </c>
      <c r="E7430" s="2" t="s">
        <v>627</v>
      </c>
      <c r="F7430" s="2" t="s">
        <v>857</v>
      </c>
      <c r="G7430" s="2">
        <v>3</v>
      </c>
      <c r="H7430" s="2">
        <v>9.1883499408141004E-3</v>
      </c>
      <c r="I7430" s="2">
        <v>1.0290951933711793E-2</v>
      </c>
      <c r="J7430" s="26" t="s">
        <v>700</v>
      </c>
    </row>
    <row r="7431" spans="1:10" ht="15.75" hidden="1" customHeight="1" x14ac:dyDescent="0.25">
      <c r="A7431" s="2" t="s">
        <v>853</v>
      </c>
      <c r="B7431" s="2" t="s">
        <v>854</v>
      </c>
      <c r="C7431" s="2">
        <v>2035</v>
      </c>
      <c r="D7431" s="2" t="s">
        <v>241</v>
      </c>
      <c r="E7431" s="2" t="s">
        <v>627</v>
      </c>
      <c r="F7431" s="2" t="s">
        <v>856</v>
      </c>
      <c r="G7431" s="2">
        <v>3</v>
      </c>
      <c r="H7431" s="2">
        <v>1.7439196206396401E-2</v>
      </c>
      <c r="I7431" s="2">
        <v>1.953189975116397E-2</v>
      </c>
      <c r="J7431" s="26" t="s">
        <v>700</v>
      </c>
    </row>
    <row r="7432" spans="1:10" ht="15.75" hidden="1" customHeight="1" x14ac:dyDescent="0.25">
      <c r="A7432" s="2" t="s">
        <v>853</v>
      </c>
      <c r="B7432" s="2" t="s">
        <v>854</v>
      </c>
      <c r="C7432" s="2">
        <v>2035</v>
      </c>
      <c r="D7432" s="2" t="s">
        <v>241</v>
      </c>
      <c r="E7432" s="2" t="s">
        <v>627</v>
      </c>
      <c r="F7432" s="2" t="s">
        <v>859</v>
      </c>
      <c r="G7432" s="2">
        <v>3</v>
      </c>
      <c r="H7432" s="2">
        <v>9.6394974971190008E-3</v>
      </c>
      <c r="I7432" s="2">
        <v>1.0796237196773282E-2</v>
      </c>
      <c r="J7432" s="26" t="s">
        <v>700</v>
      </c>
    </row>
    <row r="7433" spans="1:10" ht="15.75" hidden="1" customHeight="1" x14ac:dyDescent="0.25">
      <c r="A7433" s="2" t="s">
        <v>853</v>
      </c>
      <c r="B7433" s="2" t="s">
        <v>854</v>
      </c>
      <c r="C7433" s="2">
        <v>2035</v>
      </c>
      <c r="D7433" s="2" t="s">
        <v>241</v>
      </c>
      <c r="E7433" s="2" t="s">
        <v>627</v>
      </c>
      <c r="F7433" s="2" t="s">
        <v>855</v>
      </c>
      <c r="G7433" s="2">
        <v>3</v>
      </c>
      <c r="H7433" s="2">
        <v>7.9344206606038001E-3</v>
      </c>
      <c r="I7433" s="2">
        <v>8.8865511398762576E-3</v>
      </c>
      <c r="J7433" s="26" t="s">
        <v>700</v>
      </c>
    </row>
    <row r="7434" spans="1:10" ht="15.75" hidden="1" customHeight="1" x14ac:dyDescent="0.25">
      <c r="A7434" s="2" t="s">
        <v>853</v>
      </c>
      <c r="B7434" s="2" t="s">
        <v>854</v>
      </c>
      <c r="C7434" s="2">
        <v>2035</v>
      </c>
      <c r="D7434" s="2" t="s">
        <v>241</v>
      </c>
      <c r="E7434" s="2" t="s">
        <v>627</v>
      </c>
      <c r="F7434" s="2" t="s">
        <v>858</v>
      </c>
      <c r="G7434" s="2">
        <v>4</v>
      </c>
      <c r="H7434" s="2">
        <v>0.178740609437227</v>
      </c>
      <c r="I7434" s="2">
        <v>0.20018948256969427</v>
      </c>
      <c r="J7434" s="26" t="s">
        <v>700</v>
      </c>
    </row>
    <row r="7435" spans="1:10" ht="15.75" hidden="1" customHeight="1" x14ac:dyDescent="0.25">
      <c r="A7435" s="2" t="s">
        <v>853</v>
      </c>
      <c r="B7435" s="2" t="s">
        <v>854</v>
      </c>
      <c r="C7435" s="2">
        <v>2035</v>
      </c>
      <c r="D7435" s="2" t="s">
        <v>241</v>
      </c>
      <c r="E7435" s="2" t="s">
        <v>627</v>
      </c>
      <c r="F7435" s="2" t="s">
        <v>856</v>
      </c>
      <c r="G7435" s="2">
        <v>4</v>
      </c>
      <c r="H7435" s="2">
        <v>1.59774369967636E-2</v>
      </c>
      <c r="I7435" s="2">
        <v>1.7894729436375233E-2</v>
      </c>
      <c r="J7435" s="26" t="s">
        <v>700</v>
      </c>
    </row>
    <row r="7436" spans="1:10" ht="15.75" hidden="1" customHeight="1" x14ac:dyDescent="0.25">
      <c r="A7436" s="2" t="s">
        <v>853</v>
      </c>
      <c r="B7436" s="2" t="s">
        <v>854</v>
      </c>
      <c r="C7436" s="2">
        <v>2035</v>
      </c>
      <c r="D7436" s="2" t="s">
        <v>241</v>
      </c>
      <c r="E7436" s="2" t="s">
        <v>627</v>
      </c>
      <c r="F7436" s="2" t="s">
        <v>859</v>
      </c>
      <c r="G7436" s="2">
        <v>4</v>
      </c>
      <c r="H7436" s="2">
        <v>6.0061502677854199E-2</v>
      </c>
      <c r="I7436" s="2">
        <v>6.7268882999196714E-2</v>
      </c>
      <c r="J7436" s="26" t="s">
        <v>700</v>
      </c>
    </row>
    <row r="7437" spans="1:10" ht="15.75" hidden="1" customHeight="1" x14ac:dyDescent="0.25">
      <c r="A7437" s="2" t="s">
        <v>853</v>
      </c>
      <c r="B7437" s="2" t="s">
        <v>854</v>
      </c>
      <c r="C7437" s="2">
        <v>2035</v>
      </c>
      <c r="D7437" s="2" t="s">
        <v>241</v>
      </c>
      <c r="E7437" s="2" t="s">
        <v>627</v>
      </c>
      <c r="F7437" s="2" t="s">
        <v>860</v>
      </c>
      <c r="G7437" s="2">
        <v>4</v>
      </c>
      <c r="H7437" s="2">
        <v>0.68620595289394204</v>
      </c>
      <c r="I7437" s="2">
        <v>0.76855066724121512</v>
      </c>
      <c r="J7437" s="26" t="s">
        <v>701</v>
      </c>
    </row>
    <row r="7438" spans="1:10" ht="15.75" hidden="1" customHeight="1" x14ac:dyDescent="0.25">
      <c r="A7438" s="2" t="s">
        <v>853</v>
      </c>
      <c r="B7438" s="2" t="s">
        <v>854</v>
      </c>
      <c r="C7438" s="2">
        <v>2035</v>
      </c>
      <c r="D7438" s="2" t="s">
        <v>241</v>
      </c>
      <c r="E7438" s="2" t="s">
        <v>627</v>
      </c>
      <c r="F7438" s="2" t="s">
        <v>857</v>
      </c>
      <c r="G7438" s="2">
        <v>4</v>
      </c>
      <c r="H7438" s="2">
        <v>2.06965998513624E-2</v>
      </c>
      <c r="I7438" s="2">
        <v>2.318019183352589E-2</v>
      </c>
      <c r="J7438" s="26" t="s">
        <v>700</v>
      </c>
    </row>
    <row r="7439" spans="1:10" ht="15.75" hidden="1" customHeight="1" x14ac:dyDescent="0.25">
      <c r="A7439" s="2" t="s">
        <v>853</v>
      </c>
      <c r="B7439" s="2" t="s">
        <v>854</v>
      </c>
      <c r="C7439" s="2">
        <v>2035</v>
      </c>
      <c r="D7439" s="2" t="s">
        <v>241</v>
      </c>
      <c r="E7439" s="2" t="s">
        <v>627</v>
      </c>
      <c r="F7439" s="2" t="s">
        <v>855</v>
      </c>
      <c r="G7439" s="2">
        <v>4</v>
      </c>
      <c r="H7439" s="2">
        <v>4.3003925238736E-3</v>
      </c>
      <c r="I7439" s="2">
        <v>4.8164396267384325E-3</v>
      </c>
      <c r="J7439" s="26" t="s">
        <v>700</v>
      </c>
    </row>
    <row r="7440" spans="1:10" ht="15.75" hidden="1" customHeight="1" x14ac:dyDescent="0.25">
      <c r="A7440" s="2" t="s">
        <v>853</v>
      </c>
      <c r="B7440" s="2" t="s">
        <v>854</v>
      </c>
      <c r="C7440" s="2">
        <v>2035</v>
      </c>
      <c r="D7440" s="2" t="s">
        <v>241</v>
      </c>
      <c r="E7440" s="2" t="s">
        <v>627</v>
      </c>
      <c r="F7440" s="2" t="s">
        <v>859</v>
      </c>
      <c r="G7440" s="2">
        <v>5</v>
      </c>
      <c r="H7440" s="2">
        <v>5.3251297213137101E-2</v>
      </c>
      <c r="I7440" s="2">
        <v>5.9641452878713558E-2</v>
      </c>
      <c r="J7440" s="26" t="s">
        <v>700</v>
      </c>
    </row>
    <row r="7441" spans="1:10" ht="15.75" hidden="1" customHeight="1" x14ac:dyDescent="0.25">
      <c r="A7441" s="2" t="s">
        <v>853</v>
      </c>
      <c r="B7441" s="2" t="s">
        <v>854</v>
      </c>
      <c r="C7441" s="2">
        <v>2035</v>
      </c>
      <c r="D7441" s="2" t="s">
        <v>241</v>
      </c>
      <c r="E7441" s="2" t="s">
        <v>627</v>
      </c>
      <c r="F7441" s="2" t="s">
        <v>856</v>
      </c>
      <c r="G7441" s="2">
        <v>5</v>
      </c>
      <c r="H7441" s="2">
        <v>1.9896747835446101E-2</v>
      </c>
      <c r="I7441" s="2">
        <v>2.2284357575699635E-2</v>
      </c>
      <c r="J7441" s="26" t="s">
        <v>700</v>
      </c>
    </row>
    <row r="7442" spans="1:10" ht="15.75" hidden="1" customHeight="1" x14ac:dyDescent="0.25">
      <c r="A7442" s="2" t="s">
        <v>853</v>
      </c>
      <c r="B7442" s="2" t="s">
        <v>854</v>
      </c>
      <c r="C7442" s="2">
        <v>2035</v>
      </c>
      <c r="D7442" s="2" t="s">
        <v>241</v>
      </c>
      <c r="E7442" s="2" t="s">
        <v>627</v>
      </c>
      <c r="F7442" s="2" t="s">
        <v>857</v>
      </c>
      <c r="G7442" s="2">
        <v>5</v>
      </c>
      <c r="H7442" s="2">
        <v>3.1358591280877597E-2</v>
      </c>
      <c r="I7442" s="2">
        <v>3.5121622234582914E-2</v>
      </c>
      <c r="J7442" s="26" t="s">
        <v>700</v>
      </c>
    </row>
    <row r="7443" spans="1:10" ht="15.75" hidden="1" customHeight="1" x14ac:dyDescent="0.25">
      <c r="A7443" s="2" t="s">
        <v>853</v>
      </c>
      <c r="B7443" s="2" t="s">
        <v>854</v>
      </c>
      <c r="C7443" s="2">
        <v>2035</v>
      </c>
      <c r="D7443" s="2" t="s">
        <v>241</v>
      </c>
      <c r="E7443" s="2" t="s">
        <v>627</v>
      </c>
      <c r="F7443" s="2" t="s">
        <v>858</v>
      </c>
      <c r="G7443" s="2">
        <v>5</v>
      </c>
      <c r="H7443" s="2">
        <v>0.43845036718994301</v>
      </c>
      <c r="I7443" s="2">
        <v>0.4910644112527362</v>
      </c>
      <c r="J7443" s="26" t="s">
        <v>700</v>
      </c>
    </row>
    <row r="7444" spans="1:10" ht="15.75" hidden="1" customHeight="1" x14ac:dyDescent="0.25">
      <c r="A7444" s="2" t="s">
        <v>853</v>
      </c>
      <c r="B7444" s="2" t="s">
        <v>854</v>
      </c>
      <c r="C7444" s="2">
        <v>2035</v>
      </c>
      <c r="D7444" s="2" t="s">
        <v>241</v>
      </c>
      <c r="E7444" s="2" t="s">
        <v>627</v>
      </c>
      <c r="F7444" s="2" t="s">
        <v>860</v>
      </c>
      <c r="G7444" s="2">
        <v>5</v>
      </c>
      <c r="H7444" s="2">
        <v>0.36105738580226898</v>
      </c>
      <c r="I7444" s="2">
        <v>0.40438427209854128</v>
      </c>
      <c r="J7444" s="26" t="s">
        <v>701</v>
      </c>
    </row>
    <row r="7445" spans="1:10" ht="15.75" hidden="1" customHeight="1" x14ac:dyDescent="0.25">
      <c r="A7445" s="2" t="s">
        <v>853</v>
      </c>
      <c r="B7445" s="2" t="s">
        <v>854</v>
      </c>
      <c r="C7445" s="2">
        <v>2035</v>
      </c>
      <c r="D7445" s="2" t="s">
        <v>241</v>
      </c>
      <c r="E7445" s="2" t="s">
        <v>627</v>
      </c>
      <c r="F7445" s="2" t="s">
        <v>857</v>
      </c>
      <c r="G7445" s="2">
        <v>6</v>
      </c>
      <c r="H7445" s="2">
        <v>2.9281796072609698E-2</v>
      </c>
      <c r="I7445" s="2">
        <v>3.2795611601322862E-2</v>
      </c>
      <c r="J7445" s="26" t="s">
        <v>700</v>
      </c>
    </row>
    <row r="7446" spans="1:10" ht="15.75" hidden="1" customHeight="1" x14ac:dyDescent="0.25">
      <c r="A7446" s="2" t="s">
        <v>853</v>
      </c>
      <c r="B7446" s="2" t="s">
        <v>854</v>
      </c>
      <c r="C7446" s="2">
        <v>2035</v>
      </c>
      <c r="D7446" s="2" t="s">
        <v>241</v>
      </c>
      <c r="E7446" s="2" t="s">
        <v>627</v>
      </c>
      <c r="F7446" s="2" t="s">
        <v>860</v>
      </c>
      <c r="G7446" s="2">
        <v>6</v>
      </c>
      <c r="H7446" s="2">
        <v>0.43238568888045797</v>
      </c>
      <c r="I7446" s="2">
        <v>0.48427197154611296</v>
      </c>
      <c r="J7446" s="26" t="s">
        <v>701</v>
      </c>
    </row>
    <row r="7447" spans="1:10" ht="15.75" hidden="1" customHeight="1" x14ac:dyDescent="0.25">
      <c r="A7447" s="2" t="s">
        <v>853</v>
      </c>
      <c r="B7447" s="2" t="s">
        <v>854</v>
      </c>
      <c r="C7447" s="2">
        <v>2035</v>
      </c>
      <c r="D7447" s="2" t="s">
        <v>241</v>
      </c>
      <c r="E7447" s="2" t="s">
        <v>627</v>
      </c>
      <c r="F7447" s="2" t="s">
        <v>856</v>
      </c>
      <c r="G7447" s="2">
        <v>6</v>
      </c>
      <c r="H7447" s="2">
        <v>1.53093008848373E-2</v>
      </c>
      <c r="I7447" s="2">
        <v>1.7146416991017779E-2</v>
      </c>
      <c r="J7447" s="26" t="s">
        <v>700</v>
      </c>
    </row>
    <row r="7448" spans="1:10" ht="15.75" hidden="1" customHeight="1" x14ac:dyDescent="0.25">
      <c r="A7448" s="2" t="s">
        <v>853</v>
      </c>
      <c r="B7448" s="2" t="s">
        <v>854</v>
      </c>
      <c r="C7448" s="2">
        <v>2035</v>
      </c>
      <c r="D7448" s="2" t="s">
        <v>241</v>
      </c>
      <c r="E7448" s="2" t="s">
        <v>627</v>
      </c>
      <c r="F7448" s="2" t="s">
        <v>858</v>
      </c>
      <c r="G7448" s="2">
        <v>6</v>
      </c>
      <c r="H7448" s="2">
        <v>0.60169388260692303</v>
      </c>
      <c r="I7448" s="2">
        <v>0.6738971485197538</v>
      </c>
      <c r="J7448" s="26" t="s">
        <v>700</v>
      </c>
    </row>
    <row r="7449" spans="1:10" ht="15.75" hidden="1" customHeight="1" x14ac:dyDescent="0.25">
      <c r="A7449" s="2" t="s">
        <v>853</v>
      </c>
      <c r="B7449" s="2" t="s">
        <v>854</v>
      </c>
      <c r="C7449" s="2">
        <v>2035</v>
      </c>
      <c r="D7449" s="2" t="s">
        <v>241</v>
      </c>
      <c r="E7449" s="2" t="s">
        <v>627</v>
      </c>
      <c r="F7449" s="2" t="s">
        <v>859</v>
      </c>
      <c r="G7449" s="2">
        <v>6</v>
      </c>
      <c r="H7449" s="2">
        <v>3.7552610912825898E-2</v>
      </c>
      <c r="I7449" s="2">
        <v>4.2058924222365013E-2</v>
      </c>
      <c r="J7449" s="26" t="s">
        <v>700</v>
      </c>
    </row>
    <row r="7450" spans="1:10" ht="15.75" hidden="1" customHeight="1" x14ac:dyDescent="0.25">
      <c r="A7450" s="2" t="s">
        <v>853</v>
      </c>
      <c r="B7450" s="2" t="s">
        <v>854</v>
      </c>
      <c r="C7450" s="2">
        <v>2035</v>
      </c>
      <c r="D7450" s="2" t="s">
        <v>241</v>
      </c>
      <c r="E7450" s="2" t="s">
        <v>627</v>
      </c>
      <c r="F7450" s="2" t="s">
        <v>857</v>
      </c>
      <c r="G7450" s="2">
        <v>7</v>
      </c>
      <c r="H7450" s="2">
        <v>3.3422317064832903E-2</v>
      </c>
      <c r="I7450" s="2">
        <v>3.7432995112612853E-2</v>
      </c>
      <c r="J7450" s="26" t="s">
        <v>700</v>
      </c>
    </row>
    <row r="7451" spans="1:10" ht="15.75" hidden="1" customHeight="1" x14ac:dyDescent="0.25">
      <c r="A7451" s="2" t="s">
        <v>853</v>
      </c>
      <c r="B7451" s="2" t="s">
        <v>854</v>
      </c>
      <c r="C7451" s="2">
        <v>2035</v>
      </c>
      <c r="D7451" s="2" t="s">
        <v>241</v>
      </c>
      <c r="E7451" s="2" t="s">
        <v>627</v>
      </c>
      <c r="F7451" s="2" t="s">
        <v>860</v>
      </c>
      <c r="G7451" s="2">
        <v>7</v>
      </c>
      <c r="H7451" s="2">
        <v>0.20207396452315099</v>
      </c>
      <c r="I7451" s="2">
        <v>0.22632284026592914</v>
      </c>
      <c r="J7451" s="26" t="s">
        <v>701</v>
      </c>
    </row>
    <row r="7452" spans="1:10" ht="15.75" hidden="1" customHeight="1" x14ac:dyDescent="0.25">
      <c r="A7452" s="2" t="s">
        <v>853</v>
      </c>
      <c r="B7452" s="2" t="s">
        <v>854</v>
      </c>
      <c r="C7452" s="2">
        <v>2035</v>
      </c>
      <c r="D7452" s="2" t="s">
        <v>241</v>
      </c>
      <c r="E7452" s="2" t="s">
        <v>627</v>
      </c>
      <c r="F7452" s="2" t="s">
        <v>858</v>
      </c>
      <c r="G7452" s="2">
        <v>7</v>
      </c>
      <c r="H7452" s="2">
        <v>0.48172274418175198</v>
      </c>
      <c r="I7452" s="2">
        <v>0.53952947348356228</v>
      </c>
      <c r="J7452" s="26" t="s">
        <v>700</v>
      </c>
    </row>
    <row r="7453" spans="1:10" ht="15.75" hidden="1" customHeight="1" x14ac:dyDescent="0.25">
      <c r="A7453" s="2" t="s">
        <v>853</v>
      </c>
      <c r="B7453" s="2" t="s">
        <v>854</v>
      </c>
      <c r="C7453" s="2">
        <v>2035</v>
      </c>
      <c r="D7453" s="2" t="s">
        <v>241</v>
      </c>
      <c r="E7453" s="2" t="s">
        <v>627</v>
      </c>
      <c r="F7453" s="2" t="s">
        <v>855</v>
      </c>
      <c r="G7453" s="2">
        <v>7</v>
      </c>
      <c r="H7453" s="2">
        <v>6.3953346398192999E-3</v>
      </c>
      <c r="I7453" s="2">
        <v>7.1627747965976162E-3</v>
      </c>
      <c r="J7453" s="26" t="s">
        <v>700</v>
      </c>
    </row>
    <row r="7454" spans="1:10" ht="15.75" hidden="1" customHeight="1" x14ac:dyDescent="0.25">
      <c r="A7454" s="2" t="s">
        <v>853</v>
      </c>
      <c r="B7454" s="2" t="s">
        <v>854</v>
      </c>
      <c r="C7454" s="2">
        <v>2035</v>
      </c>
      <c r="D7454" s="2" t="s">
        <v>241</v>
      </c>
      <c r="E7454" s="2" t="s">
        <v>627</v>
      </c>
      <c r="F7454" s="2" t="s">
        <v>856</v>
      </c>
      <c r="G7454" s="2">
        <v>7</v>
      </c>
      <c r="H7454" s="2">
        <v>9.7284499643138008E-3</v>
      </c>
      <c r="I7454" s="2">
        <v>1.0895863960031458E-2</v>
      </c>
      <c r="J7454" s="26" t="s">
        <v>700</v>
      </c>
    </row>
    <row r="7455" spans="1:10" ht="15.75" hidden="1" customHeight="1" x14ac:dyDescent="0.25">
      <c r="A7455" s="2" t="s">
        <v>853</v>
      </c>
      <c r="B7455" s="2" t="s">
        <v>854</v>
      </c>
      <c r="C7455" s="2">
        <v>2035</v>
      </c>
      <c r="D7455" s="2" t="s">
        <v>241</v>
      </c>
      <c r="E7455" s="2" t="s">
        <v>627</v>
      </c>
      <c r="F7455" s="2" t="s">
        <v>859</v>
      </c>
      <c r="G7455" s="2">
        <v>7</v>
      </c>
      <c r="H7455" s="2">
        <v>3.6532685422571397E-2</v>
      </c>
      <c r="I7455" s="2">
        <v>4.0916607673279967E-2</v>
      </c>
      <c r="J7455" s="26" t="s">
        <v>700</v>
      </c>
    </row>
    <row r="7456" spans="1:10" ht="15.75" hidden="1" customHeight="1" x14ac:dyDescent="0.25">
      <c r="A7456" s="2" t="s">
        <v>853</v>
      </c>
      <c r="B7456" s="2" t="s">
        <v>854</v>
      </c>
      <c r="C7456" s="2">
        <v>2035</v>
      </c>
      <c r="D7456" s="2" t="s">
        <v>241</v>
      </c>
      <c r="E7456" s="2" t="s">
        <v>627</v>
      </c>
      <c r="F7456" s="2" t="s">
        <v>858</v>
      </c>
      <c r="G7456" s="2">
        <v>8</v>
      </c>
      <c r="H7456" s="2">
        <v>0.23751949984580201</v>
      </c>
      <c r="I7456" s="2">
        <v>0.26602183982729827</v>
      </c>
      <c r="J7456" s="26" t="s">
        <v>700</v>
      </c>
    </row>
    <row r="7457" spans="1:10" ht="15.75" hidden="1" customHeight="1" x14ac:dyDescent="0.25">
      <c r="A7457" s="2" t="s">
        <v>853</v>
      </c>
      <c r="B7457" s="2" t="s">
        <v>854</v>
      </c>
      <c r="C7457" s="2">
        <v>2035</v>
      </c>
      <c r="D7457" s="2" t="s">
        <v>241</v>
      </c>
      <c r="E7457" s="2" t="s">
        <v>627</v>
      </c>
      <c r="F7457" s="2" t="s">
        <v>859</v>
      </c>
      <c r="G7457" s="2">
        <v>8</v>
      </c>
      <c r="H7457" s="2">
        <v>1.68353181506973E-2</v>
      </c>
      <c r="I7457" s="2">
        <v>1.8855556328780977E-2</v>
      </c>
      <c r="J7457" s="26" t="s">
        <v>700</v>
      </c>
    </row>
    <row r="7458" spans="1:10" ht="15.75" hidden="1" customHeight="1" x14ac:dyDescent="0.25">
      <c r="A7458" s="2" t="s">
        <v>853</v>
      </c>
      <c r="B7458" s="2" t="s">
        <v>854</v>
      </c>
      <c r="C7458" s="2">
        <v>2035</v>
      </c>
      <c r="D7458" s="2" t="s">
        <v>241</v>
      </c>
      <c r="E7458" s="2" t="s">
        <v>627</v>
      </c>
      <c r="F7458" s="2" t="s">
        <v>857</v>
      </c>
      <c r="G7458" s="2">
        <v>8</v>
      </c>
      <c r="H7458" s="2">
        <v>2.0753849181346599E-2</v>
      </c>
      <c r="I7458" s="2">
        <v>2.3244311083108194E-2</v>
      </c>
      <c r="J7458" s="26" t="s">
        <v>700</v>
      </c>
    </row>
    <row r="7459" spans="1:10" ht="15.75" hidden="1" customHeight="1" x14ac:dyDescent="0.25">
      <c r="A7459" s="2" t="s">
        <v>853</v>
      </c>
      <c r="B7459" s="2" t="s">
        <v>854</v>
      </c>
      <c r="C7459" s="2">
        <v>2035</v>
      </c>
      <c r="D7459" s="2" t="s">
        <v>241</v>
      </c>
      <c r="E7459" s="2" t="s">
        <v>627</v>
      </c>
      <c r="F7459" s="2" t="s">
        <v>856</v>
      </c>
      <c r="G7459" s="2">
        <v>8</v>
      </c>
      <c r="H7459" s="2">
        <v>1.5939114600769199E-2</v>
      </c>
      <c r="I7459" s="2">
        <v>1.7851808352861504E-2</v>
      </c>
      <c r="J7459" s="26" t="s">
        <v>700</v>
      </c>
    </row>
    <row r="7460" spans="1:10" ht="15.75" hidden="1" customHeight="1" x14ac:dyDescent="0.25">
      <c r="A7460" s="2" t="s">
        <v>853</v>
      </c>
      <c r="B7460" s="2" t="s">
        <v>854</v>
      </c>
      <c r="C7460" s="2">
        <v>2035</v>
      </c>
      <c r="D7460" s="2" t="s">
        <v>241</v>
      </c>
      <c r="E7460" s="2" t="s">
        <v>627</v>
      </c>
      <c r="F7460" s="2" t="s">
        <v>855</v>
      </c>
      <c r="G7460" s="2">
        <v>8</v>
      </c>
      <c r="H7460" s="2">
        <v>5.6501176441087998E-3</v>
      </c>
      <c r="I7460" s="2">
        <v>6.3281317614018564E-3</v>
      </c>
      <c r="J7460" s="26" t="s">
        <v>700</v>
      </c>
    </row>
    <row r="7461" spans="1:10" ht="15.75" hidden="1" customHeight="1" x14ac:dyDescent="0.25">
      <c r="A7461" s="2" t="s">
        <v>853</v>
      </c>
      <c r="B7461" s="2" t="s">
        <v>854</v>
      </c>
      <c r="C7461" s="2">
        <v>2035</v>
      </c>
      <c r="D7461" s="2" t="s">
        <v>241</v>
      </c>
      <c r="E7461" s="2" t="s">
        <v>627</v>
      </c>
      <c r="F7461" s="2" t="s">
        <v>860</v>
      </c>
      <c r="G7461" s="2">
        <v>8</v>
      </c>
      <c r="H7461" s="2">
        <v>0.221634527202695</v>
      </c>
      <c r="I7461" s="2">
        <v>0.24823067046701841</v>
      </c>
      <c r="J7461" s="26" t="s">
        <v>701</v>
      </c>
    </row>
    <row r="7462" spans="1:10" ht="15.75" hidden="1" customHeight="1" x14ac:dyDescent="0.25">
      <c r="A7462" s="2" t="s">
        <v>853</v>
      </c>
      <c r="B7462" s="2" t="s">
        <v>854</v>
      </c>
      <c r="C7462" s="2">
        <v>2035</v>
      </c>
      <c r="D7462" s="2" t="s">
        <v>241</v>
      </c>
      <c r="E7462" s="2" t="s">
        <v>627</v>
      </c>
      <c r="F7462" s="2" t="s">
        <v>857</v>
      </c>
      <c r="G7462" s="2">
        <v>9</v>
      </c>
      <c r="H7462" s="2">
        <v>9.8089713719673004E-3</v>
      </c>
      <c r="I7462" s="2">
        <v>1.0986047936603377E-2</v>
      </c>
      <c r="J7462" s="26" t="s">
        <v>700</v>
      </c>
    </row>
    <row r="7463" spans="1:10" ht="15.75" hidden="1" customHeight="1" x14ac:dyDescent="0.25">
      <c r="A7463" s="2" t="s">
        <v>853</v>
      </c>
      <c r="B7463" s="2" t="s">
        <v>854</v>
      </c>
      <c r="C7463" s="2">
        <v>2035</v>
      </c>
      <c r="D7463" s="2" t="s">
        <v>241</v>
      </c>
      <c r="E7463" s="2" t="s">
        <v>627</v>
      </c>
      <c r="F7463" s="2" t="s">
        <v>859</v>
      </c>
      <c r="G7463" s="2">
        <v>9</v>
      </c>
      <c r="H7463" s="2">
        <v>2.3161061719292799E-2</v>
      </c>
      <c r="I7463" s="2">
        <v>2.5940389125607938E-2</v>
      </c>
      <c r="J7463" s="26" t="s">
        <v>700</v>
      </c>
    </row>
    <row r="7464" spans="1:10" ht="15.75" hidden="1" customHeight="1" x14ac:dyDescent="0.25">
      <c r="A7464" s="2" t="s">
        <v>853</v>
      </c>
      <c r="B7464" s="2" t="s">
        <v>854</v>
      </c>
      <c r="C7464" s="2">
        <v>2035</v>
      </c>
      <c r="D7464" s="2" t="s">
        <v>241</v>
      </c>
      <c r="E7464" s="2" t="s">
        <v>627</v>
      </c>
      <c r="F7464" s="2" t="s">
        <v>860</v>
      </c>
      <c r="G7464" s="2">
        <v>9</v>
      </c>
      <c r="H7464" s="2">
        <v>0.17986958485562299</v>
      </c>
      <c r="I7464" s="2">
        <v>0.20145393503829775</v>
      </c>
      <c r="J7464" s="26" t="s">
        <v>701</v>
      </c>
    </row>
    <row r="7465" spans="1:10" ht="15.75" hidden="1" customHeight="1" x14ac:dyDescent="0.25">
      <c r="A7465" s="2" t="s">
        <v>853</v>
      </c>
      <c r="B7465" s="2" t="s">
        <v>854</v>
      </c>
      <c r="C7465" s="2">
        <v>2035</v>
      </c>
      <c r="D7465" s="2" t="s">
        <v>241</v>
      </c>
      <c r="E7465" s="2" t="s">
        <v>627</v>
      </c>
      <c r="F7465" s="2" t="s">
        <v>856</v>
      </c>
      <c r="G7465" s="2">
        <v>9</v>
      </c>
      <c r="H7465" s="2">
        <v>1.16111657698639E-2</v>
      </c>
      <c r="I7465" s="2">
        <v>1.3004505662247569E-2</v>
      </c>
      <c r="J7465" s="26" t="s">
        <v>700</v>
      </c>
    </row>
    <row r="7466" spans="1:10" ht="15.75" hidden="1" customHeight="1" x14ac:dyDescent="0.25">
      <c r="A7466" s="2" t="s">
        <v>853</v>
      </c>
      <c r="B7466" s="2" t="s">
        <v>854</v>
      </c>
      <c r="C7466" s="2">
        <v>2035</v>
      </c>
      <c r="D7466" s="2" t="s">
        <v>241</v>
      </c>
      <c r="E7466" s="2" t="s">
        <v>627</v>
      </c>
      <c r="F7466" s="2" t="s">
        <v>855</v>
      </c>
      <c r="G7466" s="2">
        <v>9</v>
      </c>
      <c r="H7466" s="2">
        <v>8.6716044461349995E-4</v>
      </c>
      <c r="I7466" s="2">
        <v>9.7121969796712003E-4</v>
      </c>
      <c r="J7466" s="26" t="s">
        <v>700</v>
      </c>
    </row>
    <row r="7467" spans="1:10" ht="15.75" hidden="1" customHeight="1" x14ac:dyDescent="0.25">
      <c r="A7467" s="2" t="s">
        <v>853</v>
      </c>
      <c r="B7467" s="2" t="s">
        <v>854</v>
      </c>
      <c r="C7467" s="2">
        <v>2035</v>
      </c>
      <c r="D7467" s="2" t="s">
        <v>241</v>
      </c>
      <c r="E7467" s="2" t="s">
        <v>627</v>
      </c>
      <c r="F7467" s="2" t="s">
        <v>858</v>
      </c>
      <c r="G7467" s="2">
        <v>9</v>
      </c>
      <c r="H7467" s="2">
        <v>0.222214104607701</v>
      </c>
      <c r="I7467" s="2">
        <v>0.24887979716062514</v>
      </c>
      <c r="J7467" s="26" t="s">
        <v>700</v>
      </c>
    </row>
    <row r="7468" spans="1:10" ht="15.75" hidden="1" customHeight="1" x14ac:dyDescent="0.25">
      <c r="A7468" s="2" t="s">
        <v>853</v>
      </c>
      <c r="B7468" s="2" t="s">
        <v>854</v>
      </c>
      <c r="C7468" s="2">
        <v>2035</v>
      </c>
      <c r="D7468" s="2" t="s">
        <v>241</v>
      </c>
      <c r="E7468" s="2" t="s">
        <v>627</v>
      </c>
      <c r="F7468" s="2" t="s">
        <v>857</v>
      </c>
      <c r="G7468" s="2">
        <v>10</v>
      </c>
      <c r="H7468" s="2">
        <v>1.7950724053662302E-2</v>
      </c>
      <c r="I7468" s="2">
        <v>2.0104810940101778E-2</v>
      </c>
      <c r="J7468" s="26" t="s">
        <v>700</v>
      </c>
    </row>
    <row r="7469" spans="1:10" ht="15.75" hidden="1" customHeight="1" x14ac:dyDescent="0.25">
      <c r="A7469" s="2" t="s">
        <v>853</v>
      </c>
      <c r="B7469" s="2" t="s">
        <v>854</v>
      </c>
      <c r="C7469" s="2">
        <v>2035</v>
      </c>
      <c r="D7469" s="2" t="s">
        <v>241</v>
      </c>
      <c r="E7469" s="2" t="s">
        <v>627</v>
      </c>
      <c r="F7469" s="2" t="s">
        <v>856</v>
      </c>
      <c r="G7469" s="2">
        <v>10</v>
      </c>
      <c r="H7469" s="2">
        <v>1.1426121040131E-2</v>
      </c>
      <c r="I7469" s="2">
        <v>1.2797255564946722E-2</v>
      </c>
      <c r="J7469" s="26" t="s">
        <v>700</v>
      </c>
    </row>
    <row r="7470" spans="1:10" ht="15.75" hidden="1" customHeight="1" x14ac:dyDescent="0.25">
      <c r="A7470" s="2" t="s">
        <v>853</v>
      </c>
      <c r="B7470" s="2" t="s">
        <v>854</v>
      </c>
      <c r="C7470" s="2">
        <v>2035</v>
      </c>
      <c r="D7470" s="2" t="s">
        <v>241</v>
      </c>
      <c r="E7470" s="2" t="s">
        <v>627</v>
      </c>
      <c r="F7470" s="2" t="s">
        <v>860</v>
      </c>
      <c r="G7470" s="2">
        <v>10</v>
      </c>
      <c r="H7470" s="2">
        <v>0.182532434584572</v>
      </c>
      <c r="I7470" s="2">
        <v>0.20443632673472065</v>
      </c>
      <c r="J7470" s="26" t="s">
        <v>701</v>
      </c>
    </row>
    <row r="7471" spans="1:10" ht="15.75" hidden="1" customHeight="1" x14ac:dyDescent="0.25">
      <c r="A7471" s="2" t="s">
        <v>853</v>
      </c>
      <c r="B7471" s="2" t="s">
        <v>854</v>
      </c>
      <c r="C7471" s="2">
        <v>2035</v>
      </c>
      <c r="D7471" s="2" t="s">
        <v>241</v>
      </c>
      <c r="E7471" s="2" t="s">
        <v>627</v>
      </c>
      <c r="F7471" s="2" t="s">
        <v>855</v>
      </c>
      <c r="G7471" s="2">
        <v>10</v>
      </c>
      <c r="H7471" s="2">
        <v>3.9029656909410002E-4</v>
      </c>
      <c r="I7471" s="2">
        <v>4.3713215738539206E-4</v>
      </c>
      <c r="J7471" s="26" t="s">
        <v>700</v>
      </c>
    </row>
    <row r="7472" spans="1:10" ht="15.75" hidden="1" customHeight="1" x14ac:dyDescent="0.25">
      <c r="A7472" s="2" t="s">
        <v>853</v>
      </c>
      <c r="B7472" s="2" t="s">
        <v>854</v>
      </c>
      <c r="C7472" s="2">
        <v>2035</v>
      </c>
      <c r="D7472" s="2" t="s">
        <v>241</v>
      </c>
      <c r="E7472" s="2" t="s">
        <v>627</v>
      </c>
      <c r="F7472" s="2" t="s">
        <v>859</v>
      </c>
      <c r="G7472" s="2">
        <v>10</v>
      </c>
      <c r="H7472" s="2">
        <v>2.4896305141737698E-2</v>
      </c>
      <c r="I7472" s="2">
        <v>2.7883861758746225E-2</v>
      </c>
      <c r="J7472" s="26" t="s">
        <v>700</v>
      </c>
    </row>
    <row r="7473" spans="1:10" ht="15.75" hidden="1" customHeight="1" x14ac:dyDescent="0.25">
      <c r="A7473" s="2" t="s">
        <v>853</v>
      </c>
      <c r="B7473" s="2" t="s">
        <v>854</v>
      </c>
      <c r="C7473" s="2">
        <v>2035</v>
      </c>
      <c r="D7473" s="2" t="s">
        <v>241</v>
      </c>
      <c r="E7473" s="2" t="s">
        <v>627</v>
      </c>
      <c r="F7473" s="2" t="s">
        <v>858</v>
      </c>
      <c r="G7473" s="2">
        <v>10</v>
      </c>
      <c r="H7473" s="2">
        <v>0.28691039653494899</v>
      </c>
      <c r="I7473" s="2">
        <v>0.3213396441191429</v>
      </c>
      <c r="J7473" s="26" t="s">
        <v>700</v>
      </c>
    </row>
    <row r="7474" spans="1:10" ht="15.75" hidden="1" customHeight="1" x14ac:dyDescent="0.25">
      <c r="A7474" s="2" t="s">
        <v>853</v>
      </c>
      <c r="B7474" s="2" t="s">
        <v>854</v>
      </c>
      <c r="C7474" s="2">
        <v>2035</v>
      </c>
      <c r="D7474" s="2" t="s">
        <v>241</v>
      </c>
      <c r="E7474" s="2" t="s">
        <v>627</v>
      </c>
      <c r="F7474" s="2" t="s">
        <v>859</v>
      </c>
      <c r="G7474" s="2">
        <v>11</v>
      </c>
      <c r="H7474" s="2">
        <v>1.42119955562521E-2</v>
      </c>
      <c r="I7474" s="2">
        <v>1.5917435023002354E-2</v>
      </c>
      <c r="J7474" s="26" t="s">
        <v>700</v>
      </c>
    </row>
    <row r="7475" spans="1:10" ht="15.75" hidden="1" customHeight="1" x14ac:dyDescent="0.25">
      <c r="A7475" s="2" t="s">
        <v>853</v>
      </c>
      <c r="B7475" s="2" t="s">
        <v>854</v>
      </c>
      <c r="C7475" s="2">
        <v>2035</v>
      </c>
      <c r="D7475" s="2" t="s">
        <v>241</v>
      </c>
      <c r="E7475" s="2" t="s">
        <v>627</v>
      </c>
      <c r="F7475" s="2" t="s">
        <v>860</v>
      </c>
      <c r="G7475" s="2">
        <v>11</v>
      </c>
      <c r="H7475" s="2">
        <v>0.16549245873466101</v>
      </c>
      <c r="I7475" s="2">
        <v>0.18535155378282034</v>
      </c>
      <c r="J7475" s="26" t="s">
        <v>701</v>
      </c>
    </row>
    <row r="7476" spans="1:10" ht="15.75" hidden="1" customHeight="1" x14ac:dyDescent="0.25">
      <c r="A7476" s="2" t="s">
        <v>853</v>
      </c>
      <c r="B7476" s="2" t="s">
        <v>854</v>
      </c>
      <c r="C7476" s="2">
        <v>2035</v>
      </c>
      <c r="D7476" s="2" t="s">
        <v>241</v>
      </c>
      <c r="E7476" s="2" t="s">
        <v>627</v>
      </c>
      <c r="F7476" s="2" t="s">
        <v>858</v>
      </c>
      <c r="G7476" s="2">
        <v>11</v>
      </c>
      <c r="H7476" s="2">
        <v>0.3055927362293</v>
      </c>
      <c r="I7476" s="2">
        <v>0.34226386457681601</v>
      </c>
      <c r="J7476" s="26" t="s">
        <v>700</v>
      </c>
    </row>
    <row r="7477" spans="1:10" ht="15.75" hidden="1" customHeight="1" x14ac:dyDescent="0.25">
      <c r="A7477" s="2" t="s">
        <v>853</v>
      </c>
      <c r="B7477" s="2" t="s">
        <v>854</v>
      </c>
      <c r="C7477" s="2">
        <v>2035</v>
      </c>
      <c r="D7477" s="2" t="s">
        <v>241</v>
      </c>
      <c r="E7477" s="2" t="s">
        <v>627</v>
      </c>
      <c r="F7477" s="2" t="s">
        <v>857</v>
      </c>
      <c r="G7477" s="2">
        <v>11</v>
      </c>
      <c r="H7477" s="2">
        <v>1.3520457665435999E-2</v>
      </c>
      <c r="I7477" s="2">
        <v>1.5142912585288321E-2</v>
      </c>
      <c r="J7477" s="26" t="s">
        <v>700</v>
      </c>
    </row>
    <row r="7478" spans="1:10" ht="15.75" hidden="1" customHeight="1" x14ac:dyDescent="0.25">
      <c r="A7478" s="2" t="s">
        <v>853</v>
      </c>
      <c r="B7478" s="2" t="s">
        <v>854</v>
      </c>
      <c r="C7478" s="2">
        <v>2035</v>
      </c>
      <c r="D7478" s="2" t="s">
        <v>241</v>
      </c>
      <c r="E7478" s="2" t="s">
        <v>627</v>
      </c>
      <c r="F7478" s="2" t="s">
        <v>856</v>
      </c>
      <c r="G7478" s="2">
        <v>11</v>
      </c>
      <c r="H7478" s="2">
        <v>1.1774249651352899E-2</v>
      </c>
      <c r="I7478" s="2">
        <v>1.3187159609515248E-2</v>
      </c>
      <c r="J7478" s="26" t="s">
        <v>700</v>
      </c>
    </row>
    <row r="7479" spans="1:10" ht="15.75" hidden="1" customHeight="1" x14ac:dyDescent="0.25">
      <c r="A7479" s="2" t="s">
        <v>853</v>
      </c>
      <c r="B7479" s="2" t="s">
        <v>854</v>
      </c>
      <c r="C7479" s="2">
        <v>2035</v>
      </c>
      <c r="D7479" s="2" t="s">
        <v>241</v>
      </c>
      <c r="E7479" s="2" t="s">
        <v>627</v>
      </c>
      <c r="F7479" s="2" t="s">
        <v>860</v>
      </c>
      <c r="G7479" s="2">
        <v>12</v>
      </c>
      <c r="H7479" s="2">
        <v>5.3626727429218597E-2</v>
      </c>
      <c r="I7479" s="2">
        <v>6.0061934720724831E-2</v>
      </c>
      <c r="J7479" s="26" t="s">
        <v>701</v>
      </c>
    </row>
    <row r="7480" spans="1:10" ht="15.75" hidden="1" customHeight="1" x14ac:dyDescent="0.25">
      <c r="A7480" s="2" t="s">
        <v>853</v>
      </c>
      <c r="B7480" s="2" t="s">
        <v>854</v>
      </c>
      <c r="C7480" s="2">
        <v>2035</v>
      </c>
      <c r="D7480" s="2" t="s">
        <v>241</v>
      </c>
      <c r="E7480" s="2" t="s">
        <v>627</v>
      </c>
      <c r="F7480" s="2" t="s">
        <v>855</v>
      </c>
      <c r="G7480" s="2">
        <v>12</v>
      </c>
      <c r="H7480" s="2">
        <v>1.669101882726E-3</v>
      </c>
      <c r="I7480" s="2">
        <v>1.8693941086531203E-3</v>
      </c>
      <c r="J7480" s="26" t="s">
        <v>700</v>
      </c>
    </row>
    <row r="7481" spans="1:10" ht="15.75" hidden="1" customHeight="1" x14ac:dyDescent="0.25">
      <c r="A7481" s="2" t="s">
        <v>853</v>
      </c>
      <c r="B7481" s="2" t="s">
        <v>854</v>
      </c>
      <c r="C7481" s="2">
        <v>2035</v>
      </c>
      <c r="D7481" s="2" t="s">
        <v>241</v>
      </c>
      <c r="E7481" s="2" t="s">
        <v>627</v>
      </c>
      <c r="F7481" s="2" t="s">
        <v>859</v>
      </c>
      <c r="G7481" s="2">
        <v>12</v>
      </c>
      <c r="H7481" s="2">
        <v>1.49171107914299E-2</v>
      </c>
      <c r="I7481" s="2">
        <v>1.670716408640149E-2</v>
      </c>
      <c r="J7481" s="26" t="s">
        <v>700</v>
      </c>
    </row>
    <row r="7482" spans="1:10" ht="15.75" hidden="1" customHeight="1" x14ac:dyDescent="0.25">
      <c r="A7482" s="2" t="s">
        <v>853</v>
      </c>
      <c r="B7482" s="2" t="s">
        <v>854</v>
      </c>
      <c r="C7482" s="2">
        <v>2035</v>
      </c>
      <c r="D7482" s="2" t="s">
        <v>241</v>
      </c>
      <c r="E7482" s="2" t="s">
        <v>627</v>
      </c>
      <c r="F7482" s="2" t="s">
        <v>858</v>
      </c>
      <c r="G7482" s="2">
        <v>12</v>
      </c>
      <c r="H7482" s="2">
        <v>0.26114240661263399</v>
      </c>
      <c r="I7482" s="2">
        <v>0.29247949540615009</v>
      </c>
      <c r="J7482" s="26" t="s">
        <v>700</v>
      </c>
    </row>
    <row r="7483" spans="1:10" ht="15.75" hidden="1" customHeight="1" x14ac:dyDescent="0.25">
      <c r="A7483" s="2" t="s">
        <v>853</v>
      </c>
      <c r="B7483" s="2" t="s">
        <v>854</v>
      </c>
      <c r="C7483" s="2">
        <v>2035</v>
      </c>
      <c r="D7483" s="2" t="s">
        <v>241</v>
      </c>
      <c r="E7483" s="2" t="s">
        <v>627</v>
      </c>
      <c r="F7483" s="2" t="s">
        <v>856</v>
      </c>
      <c r="G7483" s="2">
        <v>12</v>
      </c>
      <c r="H7483" s="2">
        <v>8.1839830672833999E-3</v>
      </c>
      <c r="I7483" s="2">
        <v>9.1660610353574094E-3</v>
      </c>
      <c r="J7483" s="26" t="s">
        <v>700</v>
      </c>
    </row>
    <row r="7484" spans="1:10" ht="15.75" hidden="1" customHeight="1" x14ac:dyDescent="0.25">
      <c r="A7484" s="2" t="s">
        <v>853</v>
      </c>
      <c r="B7484" s="2" t="s">
        <v>854</v>
      </c>
      <c r="C7484" s="2">
        <v>2035</v>
      </c>
      <c r="D7484" s="2" t="s">
        <v>241</v>
      </c>
      <c r="E7484" s="2" t="s">
        <v>627</v>
      </c>
      <c r="F7484" s="2" t="s">
        <v>857</v>
      </c>
      <c r="G7484" s="2">
        <v>12</v>
      </c>
      <c r="H7484" s="2">
        <v>1.43158457358368E-2</v>
      </c>
      <c r="I7484" s="2">
        <v>1.6033747224137217E-2</v>
      </c>
      <c r="J7484" s="26" t="s">
        <v>700</v>
      </c>
    </row>
    <row r="7485" spans="1:10" ht="15.75" hidden="1" customHeight="1" x14ac:dyDescent="0.25">
      <c r="A7485" s="2" t="s">
        <v>853</v>
      </c>
      <c r="B7485" s="2" t="s">
        <v>854</v>
      </c>
      <c r="C7485" s="2">
        <v>2035</v>
      </c>
      <c r="D7485" s="2" t="s">
        <v>241</v>
      </c>
      <c r="E7485" s="2" t="s">
        <v>627</v>
      </c>
      <c r="F7485" s="2" t="s">
        <v>855</v>
      </c>
      <c r="G7485" s="2">
        <v>13</v>
      </c>
      <c r="H7485" s="2">
        <v>7.1145202964544001E-3</v>
      </c>
      <c r="I7485" s="2">
        <v>7.9682627320289291E-3</v>
      </c>
      <c r="J7485" s="26" t="s">
        <v>700</v>
      </c>
    </row>
    <row r="7486" spans="1:10" ht="15.75" hidden="1" customHeight="1" x14ac:dyDescent="0.25">
      <c r="A7486" s="2" t="s">
        <v>853</v>
      </c>
      <c r="B7486" s="2" t="s">
        <v>854</v>
      </c>
      <c r="C7486" s="2">
        <v>2035</v>
      </c>
      <c r="D7486" s="2" t="s">
        <v>241</v>
      </c>
      <c r="E7486" s="2" t="s">
        <v>627</v>
      </c>
      <c r="F7486" s="2" t="s">
        <v>859</v>
      </c>
      <c r="G7486" s="2">
        <v>13</v>
      </c>
      <c r="H7486" s="2">
        <v>2.0139662679866902E-2</v>
      </c>
      <c r="I7486" s="2">
        <v>2.2556422201450932E-2</v>
      </c>
      <c r="J7486" s="26" t="s">
        <v>700</v>
      </c>
    </row>
    <row r="7487" spans="1:10" ht="15.75" hidden="1" customHeight="1" x14ac:dyDescent="0.25">
      <c r="A7487" s="2" t="s">
        <v>853</v>
      </c>
      <c r="B7487" s="2" t="s">
        <v>854</v>
      </c>
      <c r="C7487" s="2">
        <v>2035</v>
      </c>
      <c r="D7487" s="2" t="s">
        <v>241</v>
      </c>
      <c r="E7487" s="2" t="s">
        <v>627</v>
      </c>
      <c r="F7487" s="2" t="s">
        <v>856</v>
      </c>
      <c r="G7487" s="2">
        <v>13</v>
      </c>
      <c r="H7487" s="2">
        <v>6.3255778659368003E-3</v>
      </c>
      <c r="I7487" s="2">
        <v>7.0846472098492173E-3</v>
      </c>
      <c r="J7487" s="26" t="s">
        <v>700</v>
      </c>
    </row>
    <row r="7488" spans="1:10" ht="15.75" hidden="1" customHeight="1" x14ac:dyDescent="0.25">
      <c r="A7488" s="2" t="s">
        <v>853</v>
      </c>
      <c r="B7488" s="2" t="s">
        <v>854</v>
      </c>
      <c r="C7488" s="2">
        <v>2035</v>
      </c>
      <c r="D7488" s="2" t="s">
        <v>241</v>
      </c>
      <c r="E7488" s="2" t="s">
        <v>627</v>
      </c>
      <c r="F7488" s="2" t="s">
        <v>858</v>
      </c>
      <c r="G7488" s="2">
        <v>13</v>
      </c>
      <c r="H7488" s="2">
        <v>6.7137059755623299E-2</v>
      </c>
      <c r="I7488" s="2">
        <v>7.5193506926298101E-2</v>
      </c>
      <c r="J7488" s="26" t="s">
        <v>700</v>
      </c>
    </row>
    <row r="7489" spans="1:10" ht="15.75" hidden="1" customHeight="1" x14ac:dyDescent="0.25">
      <c r="A7489" s="2" t="s">
        <v>853</v>
      </c>
      <c r="B7489" s="2" t="s">
        <v>854</v>
      </c>
      <c r="C7489" s="2">
        <v>2035</v>
      </c>
      <c r="D7489" s="2" t="s">
        <v>241</v>
      </c>
      <c r="E7489" s="2" t="s">
        <v>627</v>
      </c>
      <c r="F7489" s="2" t="s">
        <v>857</v>
      </c>
      <c r="G7489" s="2">
        <v>13</v>
      </c>
      <c r="H7489" s="2">
        <v>1.6194682510103999E-2</v>
      </c>
      <c r="I7489" s="2">
        <v>1.813804441131648E-2</v>
      </c>
      <c r="J7489" s="26" t="s">
        <v>700</v>
      </c>
    </row>
    <row r="7490" spans="1:10" ht="15.75" hidden="1" customHeight="1" x14ac:dyDescent="0.25">
      <c r="A7490" s="2" t="s">
        <v>853</v>
      </c>
      <c r="B7490" s="2" t="s">
        <v>854</v>
      </c>
      <c r="C7490" s="2">
        <v>2035</v>
      </c>
      <c r="D7490" s="2" t="s">
        <v>241</v>
      </c>
      <c r="E7490" s="2" t="s">
        <v>627</v>
      </c>
      <c r="F7490" s="2" t="s">
        <v>860</v>
      </c>
      <c r="G7490" s="2">
        <v>13</v>
      </c>
      <c r="H7490" s="2">
        <v>8.2376648322679102E-2</v>
      </c>
      <c r="I7490" s="2">
        <v>9.2261846121400606E-2</v>
      </c>
      <c r="J7490" s="26" t="s">
        <v>701</v>
      </c>
    </row>
    <row r="7491" spans="1:10" ht="15.75" hidden="1" customHeight="1" x14ac:dyDescent="0.25">
      <c r="A7491" s="2" t="s">
        <v>853</v>
      </c>
      <c r="B7491" s="2" t="s">
        <v>854</v>
      </c>
      <c r="C7491" s="2">
        <v>2035</v>
      </c>
      <c r="D7491" s="2" t="s">
        <v>241</v>
      </c>
      <c r="E7491" s="2" t="s">
        <v>627</v>
      </c>
      <c r="F7491" s="2" t="s">
        <v>858</v>
      </c>
      <c r="G7491" s="2">
        <v>14</v>
      </c>
      <c r="H7491" s="2">
        <v>0.25375703023746599</v>
      </c>
      <c r="I7491" s="2">
        <v>0.28420787386596191</v>
      </c>
      <c r="J7491" s="26" t="s">
        <v>700</v>
      </c>
    </row>
    <row r="7492" spans="1:10" ht="15.75" hidden="1" customHeight="1" x14ac:dyDescent="0.25">
      <c r="A7492" s="2" t="s">
        <v>853</v>
      </c>
      <c r="B7492" s="2" t="s">
        <v>854</v>
      </c>
      <c r="C7492" s="2">
        <v>2035</v>
      </c>
      <c r="D7492" s="2" t="s">
        <v>241</v>
      </c>
      <c r="E7492" s="2" t="s">
        <v>627</v>
      </c>
      <c r="F7492" s="2" t="s">
        <v>860</v>
      </c>
      <c r="G7492" s="2">
        <v>14</v>
      </c>
      <c r="H7492" s="2">
        <v>5.9883770416490699E-2</v>
      </c>
      <c r="I7492" s="2">
        <v>6.7069822866469592E-2</v>
      </c>
      <c r="J7492" s="26" t="s">
        <v>701</v>
      </c>
    </row>
    <row r="7493" spans="1:10" ht="15.75" hidden="1" customHeight="1" x14ac:dyDescent="0.25">
      <c r="A7493" s="2" t="s">
        <v>853</v>
      </c>
      <c r="B7493" s="2" t="s">
        <v>854</v>
      </c>
      <c r="C7493" s="2">
        <v>2035</v>
      </c>
      <c r="D7493" s="2" t="s">
        <v>241</v>
      </c>
      <c r="E7493" s="2" t="s">
        <v>627</v>
      </c>
      <c r="F7493" s="2" t="s">
        <v>857</v>
      </c>
      <c r="G7493" s="2">
        <v>14</v>
      </c>
      <c r="H7493" s="2">
        <v>1.6143698478117599E-2</v>
      </c>
      <c r="I7493" s="2">
        <v>1.8080942295491714E-2</v>
      </c>
      <c r="J7493" s="26" t="s">
        <v>700</v>
      </c>
    </row>
    <row r="7494" spans="1:10" ht="15.75" hidden="1" customHeight="1" x14ac:dyDescent="0.25">
      <c r="A7494" s="2" t="s">
        <v>853</v>
      </c>
      <c r="B7494" s="2" t="s">
        <v>854</v>
      </c>
      <c r="C7494" s="2">
        <v>2035</v>
      </c>
      <c r="D7494" s="2" t="s">
        <v>241</v>
      </c>
      <c r="E7494" s="2" t="s">
        <v>627</v>
      </c>
      <c r="F7494" s="2" t="s">
        <v>855</v>
      </c>
      <c r="G7494" s="2">
        <v>14</v>
      </c>
      <c r="H7494" s="2">
        <v>2.2835619456599999E-3</v>
      </c>
      <c r="I7494" s="2">
        <v>2.5575893791391999E-3</v>
      </c>
      <c r="J7494" s="26" t="s">
        <v>700</v>
      </c>
    </row>
    <row r="7495" spans="1:10" ht="15.75" hidden="1" customHeight="1" x14ac:dyDescent="0.25">
      <c r="A7495" s="2" t="s">
        <v>853</v>
      </c>
      <c r="B7495" s="2" t="s">
        <v>854</v>
      </c>
      <c r="C7495" s="2">
        <v>2035</v>
      </c>
      <c r="D7495" s="2" t="s">
        <v>241</v>
      </c>
      <c r="E7495" s="2" t="s">
        <v>627</v>
      </c>
      <c r="F7495" s="2" t="s">
        <v>859</v>
      </c>
      <c r="G7495" s="2">
        <v>14</v>
      </c>
      <c r="H7495" s="2">
        <v>1.0094612502143699E-2</v>
      </c>
      <c r="I7495" s="2">
        <v>1.1305966002400945E-2</v>
      </c>
      <c r="J7495" s="26" t="s">
        <v>700</v>
      </c>
    </row>
    <row r="7496" spans="1:10" ht="15.75" hidden="1" customHeight="1" x14ac:dyDescent="0.25">
      <c r="A7496" s="2" t="s">
        <v>853</v>
      </c>
      <c r="B7496" s="2" t="s">
        <v>854</v>
      </c>
      <c r="C7496" s="2">
        <v>2035</v>
      </c>
      <c r="D7496" s="2" t="s">
        <v>241</v>
      </c>
      <c r="E7496" s="2" t="s">
        <v>627</v>
      </c>
      <c r="F7496" s="2" t="s">
        <v>856</v>
      </c>
      <c r="G7496" s="2">
        <v>14</v>
      </c>
      <c r="H7496" s="2">
        <v>2.7644320434773999E-3</v>
      </c>
      <c r="I7496" s="2">
        <v>3.096163888694688E-3</v>
      </c>
      <c r="J7496" s="26" t="s">
        <v>700</v>
      </c>
    </row>
    <row r="7497" spans="1:10" ht="15.75" hidden="1" customHeight="1" x14ac:dyDescent="0.25">
      <c r="A7497" s="2" t="s">
        <v>853</v>
      </c>
      <c r="B7497" s="2" t="s">
        <v>854</v>
      </c>
      <c r="C7497" s="2">
        <v>2035</v>
      </c>
      <c r="D7497" s="2" t="s">
        <v>241</v>
      </c>
      <c r="E7497" s="2" t="s">
        <v>627</v>
      </c>
      <c r="F7497" s="2" t="s">
        <v>859</v>
      </c>
      <c r="G7497" s="2">
        <v>15</v>
      </c>
      <c r="H7497" s="2">
        <v>1.04238265193999E-2</v>
      </c>
      <c r="I7497" s="2">
        <v>1.167468570172789E-2</v>
      </c>
      <c r="J7497" s="26" t="s">
        <v>700</v>
      </c>
    </row>
    <row r="7498" spans="1:10" ht="15.75" hidden="1" customHeight="1" x14ac:dyDescent="0.25">
      <c r="A7498" s="2" t="s">
        <v>853</v>
      </c>
      <c r="B7498" s="2" t="s">
        <v>854</v>
      </c>
      <c r="C7498" s="2">
        <v>2035</v>
      </c>
      <c r="D7498" s="2" t="s">
        <v>241</v>
      </c>
      <c r="E7498" s="2" t="s">
        <v>627</v>
      </c>
      <c r="F7498" s="2" t="s">
        <v>858</v>
      </c>
      <c r="G7498" s="2">
        <v>15</v>
      </c>
      <c r="H7498" s="2">
        <v>0.14652881398796999</v>
      </c>
      <c r="I7498" s="2">
        <v>0.16411227166652639</v>
      </c>
      <c r="J7498" s="26" t="s">
        <v>700</v>
      </c>
    </row>
    <row r="7499" spans="1:10" ht="15.75" hidden="1" customHeight="1" x14ac:dyDescent="0.25">
      <c r="A7499" s="2" t="s">
        <v>853</v>
      </c>
      <c r="B7499" s="2" t="s">
        <v>854</v>
      </c>
      <c r="C7499" s="2">
        <v>2035</v>
      </c>
      <c r="D7499" s="2" t="s">
        <v>241</v>
      </c>
      <c r="E7499" s="2" t="s">
        <v>627</v>
      </c>
      <c r="F7499" s="2" t="s">
        <v>856</v>
      </c>
      <c r="G7499" s="2">
        <v>15</v>
      </c>
      <c r="H7499" s="2">
        <v>4.2454883514437998E-3</v>
      </c>
      <c r="I7499" s="2">
        <v>4.7549469536170563E-3</v>
      </c>
      <c r="J7499" s="26" t="s">
        <v>700</v>
      </c>
    </row>
    <row r="7500" spans="1:10" ht="15.75" hidden="1" customHeight="1" x14ac:dyDescent="0.25">
      <c r="A7500" s="2" t="s">
        <v>853</v>
      </c>
      <c r="B7500" s="2" t="s">
        <v>854</v>
      </c>
      <c r="C7500" s="2">
        <v>2035</v>
      </c>
      <c r="D7500" s="2" t="s">
        <v>241</v>
      </c>
      <c r="E7500" s="2" t="s">
        <v>627</v>
      </c>
      <c r="F7500" s="2" t="s">
        <v>857</v>
      </c>
      <c r="G7500" s="2">
        <v>15</v>
      </c>
      <c r="H7500" s="2">
        <v>1.18574274820276E-2</v>
      </c>
      <c r="I7500" s="2">
        <v>1.3280318779870914E-2</v>
      </c>
      <c r="J7500" s="26" t="s">
        <v>700</v>
      </c>
    </row>
    <row r="7501" spans="1:10" ht="15.75" hidden="1" customHeight="1" x14ac:dyDescent="0.25">
      <c r="A7501" s="2" t="s">
        <v>853</v>
      </c>
      <c r="B7501" s="2" t="s">
        <v>854</v>
      </c>
      <c r="C7501" s="2">
        <v>2035</v>
      </c>
      <c r="D7501" s="2" t="s">
        <v>241</v>
      </c>
      <c r="E7501" s="2" t="s">
        <v>627</v>
      </c>
      <c r="F7501" s="2" t="s">
        <v>855</v>
      </c>
      <c r="G7501" s="2">
        <v>15</v>
      </c>
      <c r="H7501" s="2">
        <v>1.5142583288252E-3</v>
      </c>
      <c r="I7501" s="2">
        <v>1.6959693282842241E-3</v>
      </c>
      <c r="J7501" s="26" t="s">
        <v>700</v>
      </c>
    </row>
    <row r="7502" spans="1:10" ht="15.75" hidden="1" customHeight="1" x14ac:dyDescent="0.25">
      <c r="A7502" s="2" t="s">
        <v>853</v>
      </c>
      <c r="B7502" s="2" t="s">
        <v>854</v>
      </c>
      <c r="C7502" s="2">
        <v>2035</v>
      </c>
      <c r="D7502" s="2" t="s">
        <v>241</v>
      </c>
      <c r="E7502" s="2" t="s">
        <v>627</v>
      </c>
      <c r="F7502" s="2" t="s">
        <v>860</v>
      </c>
      <c r="G7502" s="2">
        <v>15</v>
      </c>
      <c r="H7502" s="2">
        <v>2.8140856884419901E-2</v>
      </c>
      <c r="I7502" s="2">
        <v>3.1517759710550292E-2</v>
      </c>
      <c r="J7502" s="26" t="s">
        <v>701</v>
      </c>
    </row>
    <row r="7503" spans="1:10" ht="15.75" hidden="1" customHeight="1" x14ac:dyDescent="0.25">
      <c r="A7503" s="2" t="s">
        <v>853</v>
      </c>
      <c r="B7503" s="2" t="s">
        <v>854</v>
      </c>
      <c r="C7503" s="2">
        <v>2035</v>
      </c>
      <c r="D7503" s="2" t="s">
        <v>241</v>
      </c>
      <c r="E7503" s="2" t="s">
        <v>627</v>
      </c>
      <c r="F7503" s="2" t="s">
        <v>857</v>
      </c>
      <c r="G7503" s="2">
        <v>16</v>
      </c>
      <c r="H7503" s="2">
        <v>1.46548777120188E-2</v>
      </c>
      <c r="I7503" s="2">
        <v>1.6413463037461058E-2</v>
      </c>
      <c r="J7503" s="26" t="s">
        <v>700</v>
      </c>
    </row>
    <row r="7504" spans="1:10" ht="15.75" hidden="1" customHeight="1" x14ac:dyDescent="0.25">
      <c r="A7504" s="2" t="s">
        <v>853</v>
      </c>
      <c r="B7504" s="2" t="s">
        <v>854</v>
      </c>
      <c r="C7504" s="2">
        <v>2035</v>
      </c>
      <c r="D7504" s="2" t="s">
        <v>241</v>
      </c>
      <c r="E7504" s="2" t="s">
        <v>627</v>
      </c>
      <c r="F7504" s="2" t="s">
        <v>858</v>
      </c>
      <c r="G7504" s="2">
        <v>16</v>
      </c>
      <c r="H7504" s="2">
        <v>0.12844038754701601</v>
      </c>
      <c r="I7504" s="2">
        <v>0.14385323405265793</v>
      </c>
      <c r="J7504" s="26" t="s">
        <v>700</v>
      </c>
    </row>
    <row r="7505" spans="1:10" ht="15.75" hidden="1" customHeight="1" x14ac:dyDescent="0.25">
      <c r="A7505" s="2" t="s">
        <v>853</v>
      </c>
      <c r="B7505" s="2" t="s">
        <v>854</v>
      </c>
      <c r="C7505" s="2">
        <v>2035</v>
      </c>
      <c r="D7505" s="2" t="s">
        <v>241</v>
      </c>
      <c r="E7505" s="2" t="s">
        <v>627</v>
      </c>
      <c r="F7505" s="2" t="s">
        <v>856</v>
      </c>
      <c r="G7505" s="2">
        <v>16</v>
      </c>
      <c r="H7505" s="2">
        <v>2.1057704943813998E-3</v>
      </c>
      <c r="I7505" s="2">
        <v>2.3584629537071679E-3</v>
      </c>
      <c r="J7505" s="26" t="s">
        <v>700</v>
      </c>
    </row>
    <row r="7506" spans="1:10" ht="15.75" hidden="1" customHeight="1" x14ac:dyDescent="0.25">
      <c r="A7506" s="2" t="s">
        <v>853</v>
      </c>
      <c r="B7506" s="2" t="s">
        <v>854</v>
      </c>
      <c r="C7506" s="2">
        <v>2035</v>
      </c>
      <c r="D7506" s="2" t="s">
        <v>241</v>
      </c>
      <c r="E7506" s="2" t="s">
        <v>627</v>
      </c>
      <c r="F7506" s="2" t="s">
        <v>859</v>
      </c>
      <c r="G7506" s="2">
        <v>16</v>
      </c>
      <c r="H7506" s="2">
        <v>2.8988582489545998E-3</v>
      </c>
      <c r="I7506" s="2">
        <v>3.2467212388291519E-3</v>
      </c>
      <c r="J7506" s="26" t="s">
        <v>700</v>
      </c>
    </row>
    <row r="7507" spans="1:10" ht="15.75" hidden="1" customHeight="1" x14ac:dyDescent="0.25">
      <c r="A7507" s="2" t="s">
        <v>853</v>
      </c>
      <c r="B7507" s="2" t="s">
        <v>854</v>
      </c>
      <c r="C7507" s="2">
        <v>2035</v>
      </c>
      <c r="D7507" s="2" t="s">
        <v>241</v>
      </c>
      <c r="E7507" s="2" t="s">
        <v>627</v>
      </c>
      <c r="F7507" s="2" t="s">
        <v>860</v>
      </c>
      <c r="G7507" s="2">
        <v>16</v>
      </c>
      <c r="H7507" s="2">
        <v>1.5935473493300399E-2</v>
      </c>
      <c r="I7507" s="2">
        <v>1.7847730312496448E-2</v>
      </c>
      <c r="J7507" s="26" t="s">
        <v>701</v>
      </c>
    </row>
    <row r="7508" spans="1:10" ht="15.75" hidden="1" customHeight="1" x14ac:dyDescent="0.25">
      <c r="A7508" s="2" t="s">
        <v>853</v>
      </c>
      <c r="B7508" s="2" t="s">
        <v>854</v>
      </c>
      <c r="C7508" s="2">
        <v>2035</v>
      </c>
      <c r="D7508" s="2" t="s">
        <v>241</v>
      </c>
      <c r="E7508" s="2" t="s">
        <v>627</v>
      </c>
      <c r="F7508" s="2" t="s">
        <v>855</v>
      </c>
      <c r="G7508" s="2">
        <v>16</v>
      </c>
      <c r="H7508" s="2">
        <v>4.9550998955964999E-3</v>
      </c>
      <c r="I7508" s="2">
        <v>5.5497118830680802E-3</v>
      </c>
      <c r="J7508" s="26" t="s">
        <v>700</v>
      </c>
    </row>
    <row r="7509" spans="1:10" ht="15.75" hidden="1" customHeight="1" x14ac:dyDescent="0.25">
      <c r="A7509" s="2" t="s">
        <v>853</v>
      </c>
      <c r="B7509" s="2" t="s">
        <v>854</v>
      </c>
      <c r="C7509" s="2">
        <v>2035</v>
      </c>
      <c r="D7509" s="2" t="s">
        <v>241</v>
      </c>
      <c r="E7509" s="2" t="s">
        <v>627</v>
      </c>
      <c r="F7509" s="2" t="s">
        <v>856</v>
      </c>
      <c r="G7509" s="2">
        <v>17</v>
      </c>
      <c r="H7509" s="2">
        <v>8.2599787128860005E-4</v>
      </c>
      <c r="I7509" s="2">
        <v>9.2511761584323214E-4</v>
      </c>
      <c r="J7509" s="26" t="s">
        <v>700</v>
      </c>
    </row>
    <row r="7510" spans="1:10" ht="15.75" hidden="1" customHeight="1" x14ac:dyDescent="0.25">
      <c r="A7510" s="2" t="s">
        <v>853</v>
      </c>
      <c r="B7510" s="2" t="s">
        <v>854</v>
      </c>
      <c r="C7510" s="2">
        <v>2035</v>
      </c>
      <c r="D7510" s="2" t="s">
        <v>241</v>
      </c>
      <c r="E7510" s="2" t="s">
        <v>627</v>
      </c>
      <c r="F7510" s="2" t="s">
        <v>858</v>
      </c>
      <c r="G7510" s="2">
        <v>17</v>
      </c>
      <c r="H7510" s="2">
        <v>0.15066014928743199</v>
      </c>
      <c r="I7510" s="2">
        <v>0.16873936720192384</v>
      </c>
      <c r="J7510" s="26" t="s">
        <v>700</v>
      </c>
    </row>
    <row r="7511" spans="1:10" ht="15.75" hidden="1" customHeight="1" x14ac:dyDescent="0.25">
      <c r="A7511" s="2" t="s">
        <v>853</v>
      </c>
      <c r="B7511" s="2" t="s">
        <v>854</v>
      </c>
      <c r="C7511" s="2">
        <v>2035</v>
      </c>
      <c r="D7511" s="2" t="s">
        <v>241</v>
      </c>
      <c r="E7511" s="2" t="s">
        <v>627</v>
      </c>
      <c r="F7511" s="2" t="s">
        <v>860</v>
      </c>
      <c r="G7511" s="2">
        <v>17</v>
      </c>
      <c r="H7511" s="2">
        <v>1.2786287465132801E-2</v>
      </c>
      <c r="I7511" s="2">
        <v>1.4320641960948738E-2</v>
      </c>
      <c r="J7511" s="26" t="s">
        <v>701</v>
      </c>
    </row>
    <row r="7512" spans="1:10" ht="15.75" hidden="1" customHeight="1" x14ac:dyDescent="0.25">
      <c r="A7512" s="2" t="s">
        <v>853</v>
      </c>
      <c r="B7512" s="2" t="s">
        <v>854</v>
      </c>
      <c r="C7512" s="2">
        <v>2035</v>
      </c>
      <c r="D7512" s="2" t="s">
        <v>241</v>
      </c>
      <c r="E7512" s="2" t="s">
        <v>627</v>
      </c>
      <c r="F7512" s="2" t="s">
        <v>859</v>
      </c>
      <c r="G7512" s="2">
        <v>17</v>
      </c>
      <c r="H7512" s="2">
        <v>7.5126798037671999E-3</v>
      </c>
      <c r="I7512" s="2">
        <v>8.4142013802192654E-3</v>
      </c>
      <c r="J7512" s="26" t="s">
        <v>700</v>
      </c>
    </row>
    <row r="7513" spans="1:10" ht="15.75" hidden="1" customHeight="1" x14ac:dyDescent="0.25">
      <c r="A7513" s="2" t="s">
        <v>853</v>
      </c>
      <c r="B7513" s="2" t="s">
        <v>854</v>
      </c>
      <c r="C7513" s="2">
        <v>2035</v>
      </c>
      <c r="D7513" s="2" t="s">
        <v>241</v>
      </c>
      <c r="E7513" s="2" t="s">
        <v>627</v>
      </c>
      <c r="F7513" s="2" t="s">
        <v>857</v>
      </c>
      <c r="G7513" s="2">
        <v>17</v>
      </c>
      <c r="H7513" s="2">
        <v>1.01116748410277E-2</v>
      </c>
      <c r="I7513" s="2">
        <v>1.1325075821951025E-2</v>
      </c>
      <c r="J7513" s="26" t="s">
        <v>700</v>
      </c>
    </row>
    <row r="7514" spans="1:10" ht="15.75" hidden="1" customHeight="1" x14ac:dyDescent="0.25">
      <c r="A7514" s="2" t="s">
        <v>853</v>
      </c>
      <c r="B7514" s="2" t="s">
        <v>854</v>
      </c>
      <c r="C7514" s="2">
        <v>2035</v>
      </c>
      <c r="D7514" s="2" t="s">
        <v>241</v>
      </c>
      <c r="E7514" s="2" t="s">
        <v>627</v>
      </c>
      <c r="F7514" s="2" t="s">
        <v>857</v>
      </c>
      <c r="G7514" s="2">
        <v>18</v>
      </c>
      <c r="H7514" s="2">
        <v>8.6669251031708007E-3</v>
      </c>
      <c r="I7514" s="2">
        <v>9.7069561155512969E-3</v>
      </c>
      <c r="J7514" s="26" t="s">
        <v>700</v>
      </c>
    </row>
    <row r="7515" spans="1:10" ht="15.75" hidden="1" customHeight="1" x14ac:dyDescent="0.25">
      <c r="A7515" s="2" t="s">
        <v>853</v>
      </c>
      <c r="B7515" s="2" t="s">
        <v>854</v>
      </c>
      <c r="C7515" s="2">
        <v>2035</v>
      </c>
      <c r="D7515" s="2" t="s">
        <v>241</v>
      </c>
      <c r="E7515" s="2" t="s">
        <v>627</v>
      </c>
      <c r="F7515" s="2" t="s">
        <v>855</v>
      </c>
      <c r="G7515" s="2">
        <v>18</v>
      </c>
      <c r="H7515" s="2">
        <v>2.2623577679041999E-3</v>
      </c>
      <c r="I7515" s="2">
        <v>2.5338407000527041E-3</v>
      </c>
      <c r="J7515" s="26" t="s">
        <v>700</v>
      </c>
    </row>
    <row r="7516" spans="1:10" ht="15.75" hidden="1" customHeight="1" x14ac:dyDescent="0.25">
      <c r="A7516" s="2" t="s">
        <v>853</v>
      </c>
      <c r="B7516" s="2" t="s">
        <v>854</v>
      </c>
      <c r="C7516" s="2">
        <v>2035</v>
      </c>
      <c r="D7516" s="2" t="s">
        <v>241</v>
      </c>
      <c r="E7516" s="2" t="s">
        <v>627</v>
      </c>
      <c r="F7516" s="2" t="s">
        <v>860</v>
      </c>
      <c r="G7516" s="2">
        <v>18</v>
      </c>
      <c r="H7516" s="2">
        <v>1.2683885346632499E-2</v>
      </c>
      <c r="I7516" s="2">
        <v>1.4205951588228401E-2</v>
      </c>
      <c r="J7516" s="26" t="s">
        <v>701</v>
      </c>
    </row>
    <row r="7517" spans="1:10" ht="15.75" hidden="1" customHeight="1" x14ac:dyDescent="0.25">
      <c r="A7517" s="2" t="s">
        <v>853</v>
      </c>
      <c r="B7517" s="2" t="s">
        <v>854</v>
      </c>
      <c r="C7517" s="2">
        <v>2035</v>
      </c>
      <c r="D7517" s="2" t="s">
        <v>241</v>
      </c>
      <c r="E7517" s="2" t="s">
        <v>627</v>
      </c>
      <c r="F7517" s="2" t="s">
        <v>858</v>
      </c>
      <c r="G7517" s="2">
        <v>18</v>
      </c>
      <c r="H7517" s="2">
        <v>0.122756276745349</v>
      </c>
      <c r="I7517" s="2">
        <v>0.1374870299547909</v>
      </c>
      <c r="J7517" s="26" t="s">
        <v>700</v>
      </c>
    </row>
    <row r="7518" spans="1:10" ht="15.75" hidden="1" customHeight="1" x14ac:dyDescent="0.25">
      <c r="A7518" s="2" t="s">
        <v>853</v>
      </c>
      <c r="B7518" s="2" t="s">
        <v>854</v>
      </c>
      <c r="C7518" s="2">
        <v>2035</v>
      </c>
      <c r="D7518" s="2" t="s">
        <v>241</v>
      </c>
      <c r="E7518" s="2" t="s">
        <v>627</v>
      </c>
      <c r="F7518" s="2" t="s">
        <v>856</v>
      </c>
      <c r="G7518" s="2">
        <v>18</v>
      </c>
      <c r="H7518" s="2">
        <v>8.3160319627500004E-4</v>
      </c>
      <c r="I7518" s="2">
        <v>9.3139557982800008E-4</v>
      </c>
      <c r="J7518" s="26" t="s">
        <v>700</v>
      </c>
    </row>
    <row r="7519" spans="1:10" ht="15.75" hidden="1" customHeight="1" x14ac:dyDescent="0.25">
      <c r="A7519" s="2" t="s">
        <v>853</v>
      </c>
      <c r="B7519" s="2" t="s">
        <v>854</v>
      </c>
      <c r="C7519" s="2">
        <v>2035</v>
      </c>
      <c r="D7519" s="2" t="s">
        <v>241</v>
      </c>
      <c r="E7519" s="2" t="s">
        <v>627</v>
      </c>
      <c r="F7519" s="2" t="s">
        <v>859</v>
      </c>
      <c r="G7519" s="2">
        <v>18</v>
      </c>
      <c r="H7519" s="2">
        <v>2.9548827442340999E-3</v>
      </c>
      <c r="I7519" s="2">
        <v>3.3094686735421924E-3</v>
      </c>
      <c r="J7519" s="26" t="s">
        <v>700</v>
      </c>
    </row>
    <row r="7520" spans="1:10" ht="15.75" hidden="1" customHeight="1" x14ac:dyDescent="0.25">
      <c r="A7520" s="2" t="s">
        <v>853</v>
      </c>
      <c r="B7520" s="2" t="s">
        <v>854</v>
      </c>
      <c r="C7520" s="2">
        <v>2035</v>
      </c>
      <c r="D7520" s="2" t="s">
        <v>241</v>
      </c>
      <c r="E7520" s="2" t="s">
        <v>627</v>
      </c>
      <c r="F7520" s="2" t="s">
        <v>857</v>
      </c>
      <c r="G7520" s="2">
        <v>19</v>
      </c>
      <c r="H7520" s="2">
        <v>8.5357454954646996E-3</v>
      </c>
      <c r="I7520" s="2">
        <v>9.5600349549204641E-3</v>
      </c>
      <c r="J7520" s="26" t="s">
        <v>700</v>
      </c>
    </row>
    <row r="7521" spans="1:10" ht="15.75" hidden="1" customHeight="1" x14ac:dyDescent="0.25">
      <c r="A7521" s="2" t="s">
        <v>853</v>
      </c>
      <c r="B7521" s="2" t="s">
        <v>854</v>
      </c>
      <c r="C7521" s="2">
        <v>2035</v>
      </c>
      <c r="D7521" s="2" t="s">
        <v>241</v>
      </c>
      <c r="E7521" s="2" t="s">
        <v>627</v>
      </c>
      <c r="F7521" s="2" t="s">
        <v>856</v>
      </c>
      <c r="G7521" s="2">
        <v>19</v>
      </c>
      <c r="H7521" s="2">
        <v>9.3488590209740003E-4</v>
      </c>
      <c r="I7521" s="2">
        <v>1.0470722103490882E-3</v>
      </c>
      <c r="J7521" s="26" t="s">
        <v>700</v>
      </c>
    </row>
    <row r="7522" spans="1:10" ht="15.75" hidden="1" customHeight="1" x14ac:dyDescent="0.25">
      <c r="A7522" s="2" t="s">
        <v>853</v>
      </c>
      <c r="B7522" s="2" t="s">
        <v>854</v>
      </c>
      <c r="C7522" s="2">
        <v>2035</v>
      </c>
      <c r="D7522" s="2" t="s">
        <v>241</v>
      </c>
      <c r="E7522" s="2" t="s">
        <v>627</v>
      </c>
      <c r="F7522" s="2" t="s">
        <v>859</v>
      </c>
      <c r="G7522" s="2">
        <v>19</v>
      </c>
      <c r="H7522" s="2">
        <v>2.3589042539243002E-3</v>
      </c>
      <c r="I7522" s="2">
        <v>2.6419727643952166E-3</v>
      </c>
      <c r="J7522" s="26" t="s">
        <v>700</v>
      </c>
    </row>
    <row r="7523" spans="1:10" ht="15.75" hidden="1" customHeight="1" x14ac:dyDescent="0.25">
      <c r="A7523" s="2" t="s">
        <v>853</v>
      </c>
      <c r="B7523" s="2" t="s">
        <v>854</v>
      </c>
      <c r="C7523" s="2">
        <v>2035</v>
      </c>
      <c r="D7523" s="2" t="s">
        <v>241</v>
      </c>
      <c r="E7523" s="2" t="s">
        <v>627</v>
      </c>
      <c r="F7523" s="2" t="s">
        <v>858</v>
      </c>
      <c r="G7523" s="2">
        <v>19</v>
      </c>
      <c r="H7523" s="2">
        <v>7.8515207860618802E-2</v>
      </c>
      <c r="I7523" s="2">
        <v>8.7937032803893062E-2</v>
      </c>
      <c r="J7523" s="26" t="s">
        <v>700</v>
      </c>
    </row>
    <row r="7524" spans="1:10" ht="15.75" hidden="1" customHeight="1" x14ac:dyDescent="0.25">
      <c r="A7524" s="2" t="s">
        <v>853</v>
      </c>
      <c r="B7524" s="2" t="s">
        <v>854</v>
      </c>
      <c r="C7524" s="2">
        <v>2035</v>
      </c>
      <c r="D7524" s="2" t="s">
        <v>241</v>
      </c>
      <c r="E7524" s="2" t="s">
        <v>627</v>
      </c>
      <c r="F7524" s="2" t="s">
        <v>860</v>
      </c>
      <c r="G7524" s="2">
        <v>19</v>
      </c>
      <c r="H7524" s="2">
        <v>1.35406585177407E-2</v>
      </c>
      <c r="I7524" s="2">
        <v>1.5165537539869585E-2</v>
      </c>
      <c r="J7524" s="26" t="s">
        <v>701</v>
      </c>
    </row>
    <row r="7525" spans="1:10" ht="15.75" hidden="1" customHeight="1" x14ac:dyDescent="0.25">
      <c r="A7525" s="2" t="s">
        <v>853</v>
      </c>
      <c r="B7525" s="2" t="s">
        <v>854</v>
      </c>
      <c r="C7525" s="2">
        <v>2035</v>
      </c>
      <c r="D7525" s="2" t="s">
        <v>241</v>
      </c>
      <c r="E7525" s="2" t="s">
        <v>627</v>
      </c>
      <c r="F7525" s="2" t="s">
        <v>856</v>
      </c>
      <c r="G7525" s="2">
        <v>20</v>
      </c>
      <c r="H7525" s="2">
        <v>1.4278385642682999E-3</v>
      </c>
      <c r="I7525" s="2">
        <v>1.599179191980496E-3</v>
      </c>
      <c r="J7525" s="26" t="s">
        <v>700</v>
      </c>
    </row>
    <row r="7526" spans="1:10" ht="15.75" hidden="1" customHeight="1" x14ac:dyDescent="0.25">
      <c r="A7526" s="2" t="s">
        <v>853</v>
      </c>
      <c r="B7526" s="2" t="s">
        <v>854</v>
      </c>
      <c r="C7526" s="2">
        <v>2035</v>
      </c>
      <c r="D7526" s="2" t="s">
        <v>241</v>
      </c>
      <c r="E7526" s="2" t="s">
        <v>627</v>
      </c>
      <c r="F7526" s="2" t="s">
        <v>858</v>
      </c>
      <c r="G7526" s="2">
        <v>20</v>
      </c>
      <c r="H7526" s="2">
        <v>7.2038193931803093E-2</v>
      </c>
      <c r="I7526" s="2">
        <v>8.0682777203619466E-2</v>
      </c>
      <c r="J7526" s="26" t="s">
        <v>700</v>
      </c>
    </row>
    <row r="7527" spans="1:10" ht="15.75" hidden="1" customHeight="1" x14ac:dyDescent="0.25">
      <c r="A7527" s="2" t="s">
        <v>853</v>
      </c>
      <c r="B7527" s="2" t="s">
        <v>854</v>
      </c>
      <c r="C7527" s="2">
        <v>2035</v>
      </c>
      <c r="D7527" s="2" t="s">
        <v>241</v>
      </c>
      <c r="E7527" s="2" t="s">
        <v>627</v>
      </c>
      <c r="F7527" s="2" t="s">
        <v>857</v>
      </c>
      <c r="G7527" s="2">
        <v>20</v>
      </c>
      <c r="H7527" s="2">
        <v>4.1544244741089998E-3</v>
      </c>
      <c r="I7527" s="2">
        <v>4.6529554110020799E-3</v>
      </c>
      <c r="J7527" s="26" t="s">
        <v>700</v>
      </c>
    </row>
    <row r="7528" spans="1:10" ht="15.75" hidden="1" customHeight="1" x14ac:dyDescent="0.25">
      <c r="A7528" s="2" t="s">
        <v>853</v>
      </c>
      <c r="B7528" s="2" t="s">
        <v>854</v>
      </c>
      <c r="C7528" s="2">
        <v>2035</v>
      </c>
      <c r="D7528" s="2" t="s">
        <v>241</v>
      </c>
      <c r="E7528" s="2" t="s">
        <v>627</v>
      </c>
      <c r="F7528" s="2" t="s">
        <v>859</v>
      </c>
      <c r="G7528" s="2">
        <v>20</v>
      </c>
      <c r="H7528" s="2">
        <v>2.0318767928983999E-3</v>
      </c>
      <c r="I7528" s="2">
        <v>2.2757020080462079E-3</v>
      </c>
      <c r="J7528" s="26" t="s">
        <v>700</v>
      </c>
    </row>
    <row r="7529" spans="1:10" ht="15.75" hidden="1" customHeight="1" x14ac:dyDescent="0.25">
      <c r="A7529" s="2" t="s">
        <v>853</v>
      </c>
      <c r="B7529" s="2" t="s">
        <v>854</v>
      </c>
      <c r="C7529" s="2">
        <v>2035</v>
      </c>
      <c r="D7529" s="2" t="s">
        <v>241</v>
      </c>
      <c r="E7529" s="2" t="s">
        <v>627</v>
      </c>
      <c r="F7529" s="2" t="s">
        <v>860</v>
      </c>
      <c r="G7529" s="2">
        <v>20</v>
      </c>
      <c r="H7529" s="2">
        <v>7.3397444793953997E-3</v>
      </c>
      <c r="I7529" s="2">
        <v>8.2205138169228493E-3</v>
      </c>
      <c r="J7529" s="26" t="s">
        <v>701</v>
      </c>
    </row>
    <row r="7530" spans="1:10" ht="15.75" hidden="1" customHeight="1" x14ac:dyDescent="0.25">
      <c r="A7530" s="2" t="s">
        <v>853</v>
      </c>
      <c r="B7530" s="2" t="s">
        <v>854</v>
      </c>
      <c r="C7530" s="2">
        <v>2035</v>
      </c>
      <c r="D7530" s="2" t="s">
        <v>241</v>
      </c>
      <c r="E7530" s="2" t="s">
        <v>627</v>
      </c>
      <c r="F7530" s="2" t="s">
        <v>856</v>
      </c>
      <c r="G7530" s="2">
        <v>21</v>
      </c>
      <c r="H7530" s="2">
        <v>7.4543457594699995E-4</v>
      </c>
      <c r="I7530" s="2">
        <v>8.3488672506064007E-4</v>
      </c>
      <c r="J7530" s="26" t="s">
        <v>700</v>
      </c>
    </row>
    <row r="7531" spans="1:10" ht="15.75" hidden="1" customHeight="1" x14ac:dyDescent="0.25">
      <c r="A7531" s="2" t="s">
        <v>853</v>
      </c>
      <c r="B7531" s="2" t="s">
        <v>854</v>
      </c>
      <c r="C7531" s="2">
        <v>2035</v>
      </c>
      <c r="D7531" s="2" t="s">
        <v>241</v>
      </c>
      <c r="E7531" s="2" t="s">
        <v>627</v>
      </c>
      <c r="F7531" s="2" t="s">
        <v>855</v>
      </c>
      <c r="G7531" s="2">
        <v>21</v>
      </c>
      <c r="H7531" s="2">
        <v>1.3122553937136999E-3</v>
      </c>
      <c r="I7531" s="2">
        <v>1.469726040959344E-3</v>
      </c>
      <c r="J7531" s="26" t="s">
        <v>700</v>
      </c>
    </row>
    <row r="7532" spans="1:10" ht="15.75" hidden="1" customHeight="1" x14ac:dyDescent="0.25">
      <c r="A7532" s="2" t="s">
        <v>853</v>
      </c>
      <c r="B7532" s="2" t="s">
        <v>854</v>
      </c>
      <c r="C7532" s="2">
        <v>2035</v>
      </c>
      <c r="D7532" s="2" t="s">
        <v>241</v>
      </c>
      <c r="E7532" s="2" t="s">
        <v>627</v>
      </c>
      <c r="F7532" s="2" t="s">
        <v>857</v>
      </c>
      <c r="G7532" s="2">
        <v>21</v>
      </c>
      <c r="H7532" s="2">
        <v>7.4140102660749004E-3</v>
      </c>
      <c r="I7532" s="2">
        <v>8.3036914980038883E-3</v>
      </c>
      <c r="J7532" s="26" t="s">
        <v>700</v>
      </c>
    </row>
    <row r="7533" spans="1:10" ht="15.75" hidden="1" customHeight="1" x14ac:dyDescent="0.25">
      <c r="A7533" s="2" t="s">
        <v>853</v>
      </c>
      <c r="B7533" s="2" t="s">
        <v>854</v>
      </c>
      <c r="C7533" s="2">
        <v>2035</v>
      </c>
      <c r="D7533" s="2" t="s">
        <v>241</v>
      </c>
      <c r="E7533" s="2" t="s">
        <v>627</v>
      </c>
      <c r="F7533" s="2" t="s">
        <v>858</v>
      </c>
      <c r="G7533" s="2">
        <v>21</v>
      </c>
      <c r="H7533" s="2">
        <v>5.2123991772532498E-2</v>
      </c>
      <c r="I7533" s="2">
        <v>5.8378870785236403E-2</v>
      </c>
      <c r="J7533" s="26" t="s">
        <v>700</v>
      </c>
    </row>
    <row r="7534" spans="1:10" ht="15.75" hidden="1" customHeight="1" x14ac:dyDescent="0.25">
      <c r="A7534" s="2" t="s">
        <v>853</v>
      </c>
      <c r="B7534" s="2" t="s">
        <v>854</v>
      </c>
      <c r="C7534" s="2">
        <v>2035</v>
      </c>
      <c r="D7534" s="2" t="s">
        <v>241</v>
      </c>
      <c r="E7534" s="2" t="s">
        <v>627</v>
      </c>
      <c r="F7534" s="2" t="s">
        <v>859</v>
      </c>
      <c r="G7534" s="2">
        <v>21</v>
      </c>
      <c r="H7534" s="2">
        <v>7.1045053482520003E-4</v>
      </c>
      <c r="I7534" s="2">
        <v>7.9570459900422409E-4</v>
      </c>
      <c r="J7534" s="26" t="s">
        <v>700</v>
      </c>
    </row>
    <row r="7535" spans="1:10" ht="15.75" hidden="1" customHeight="1" x14ac:dyDescent="0.25">
      <c r="A7535" s="2" t="s">
        <v>853</v>
      </c>
      <c r="B7535" s="2" t="s">
        <v>854</v>
      </c>
      <c r="C7535" s="2">
        <v>2035</v>
      </c>
      <c r="D7535" s="2" t="s">
        <v>241</v>
      </c>
      <c r="E7535" s="2" t="s">
        <v>627</v>
      </c>
      <c r="F7535" s="2" t="s">
        <v>860</v>
      </c>
      <c r="G7535" s="2">
        <v>21</v>
      </c>
      <c r="H7535" s="2">
        <v>1.1949086736421999E-2</v>
      </c>
      <c r="I7535" s="2">
        <v>1.338297714479264E-2</v>
      </c>
      <c r="J7535" s="26" t="s">
        <v>701</v>
      </c>
    </row>
    <row r="7536" spans="1:10" ht="15.75" hidden="1" customHeight="1" x14ac:dyDescent="0.25">
      <c r="A7536" s="2" t="s">
        <v>853</v>
      </c>
      <c r="B7536" s="2" t="s">
        <v>854</v>
      </c>
      <c r="C7536" s="2">
        <v>2035</v>
      </c>
      <c r="D7536" s="2" t="s">
        <v>241</v>
      </c>
      <c r="E7536" s="2" t="s">
        <v>627</v>
      </c>
      <c r="F7536" s="2" t="s">
        <v>858</v>
      </c>
      <c r="G7536" s="2">
        <v>22</v>
      </c>
      <c r="H7536" s="2">
        <v>4.3922028271481402E-2</v>
      </c>
      <c r="I7536" s="2">
        <v>4.9192671664059176E-2</v>
      </c>
      <c r="J7536" s="26" t="s">
        <v>700</v>
      </c>
    </row>
    <row r="7537" spans="1:10" ht="15.75" hidden="1" customHeight="1" x14ac:dyDescent="0.25">
      <c r="A7537" s="2" t="s">
        <v>853</v>
      </c>
      <c r="B7537" s="2" t="s">
        <v>854</v>
      </c>
      <c r="C7537" s="2">
        <v>2035</v>
      </c>
      <c r="D7537" s="2" t="s">
        <v>241</v>
      </c>
      <c r="E7537" s="2" t="s">
        <v>627</v>
      </c>
      <c r="F7537" s="2" t="s">
        <v>860</v>
      </c>
      <c r="G7537" s="2">
        <v>22</v>
      </c>
      <c r="H7537" s="2">
        <v>9.4168214127420997E-3</v>
      </c>
      <c r="I7537" s="2">
        <v>1.0546839982271152E-2</v>
      </c>
      <c r="J7537" s="26" t="s">
        <v>701</v>
      </c>
    </row>
    <row r="7538" spans="1:10" ht="15.75" hidden="1" customHeight="1" x14ac:dyDescent="0.25">
      <c r="A7538" s="2" t="s">
        <v>853</v>
      </c>
      <c r="B7538" s="2" t="s">
        <v>854</v>
      </c>
      <c r="C7538" s="2">
        <v>2035</v>
      </c>
      <c r="D7538" s="2" t="s">
        <v>241</v>
      </c>
      <c r="E7538" s="2" t="s">
        <v>627</v>
      </c>
      <c r="F7538" s="2" t="s">
        <v>857</v>
      </c>
      <c r="G7538" s="2">
        <v>22</v>
      </c>
      <c r="H7538" s="2">
        <v>8.2766570267267994E-3</v>
      </c>
      <c r="I7538" s="2">
        <v>9.2698558699340159E-3</v>
      </c>
      <c r="J7538" s="26" t="s">
        <v>700</v>
      </c>
    </row>
    <row r="7539" spans="1:10" ht="15.75" hidden="1" customHeight="1" x14ac:dyDescent="0.25">
      <c r="A7539" s="2" t="s">
        <v>853</v>
      </c>
      <c r="B7539" s="2" t="s">
        <v>854</v>
      </c>
      <c r="C7539" s="2">
        <v>2035</v>
      </c>
      <c r="D7539" s="2" t="s">
        <v>241</v>
      </c>
      <c r="E7539" s="2" t="s">
        <v>627</v>
      </c>
      <c r="F7539" s="2" t="s">
        <v>855</v>
      </c>
      <c r="G7539" s="2">
        <v>22</v>
      </c>
      <c r="H7539" s="2">
        <v>1.3659748947247999E-3</v>
      </c>
      <c r="I7539" s="2">
        <v>1.5298918820917762E-3</v>
      </c>
      <c r="J7539" s="26" t="s">
        <v>700</v>
      </c>
    </row>
    <row r="7540" spans="1:10" ht="15.75" hidden="1" customHeight="1" x14ac:dyDescent="0.25">
      <c r="A7540" s="2" t="s">
        <v>853</v>
      </c>
      <c r="B7540" s="2" t="s">
        <v>854</v>
      </c>
      <c r="C7540" s="2">
        <v>2035</v>
      </c>
      <c r="D7540" s="2" t="s">
        <v>241</v>
      </c>
      <c r="E7540" s="2" t="s">
        <v>627</v>
      </c>
      <c r="F7540" s="2" t="s">
        <v>859</v>
      </c>
      <c r="G7540" s="2">
        <v>22</v>
      </c>
      <c r="H7540" s="2">
        <v>2.4388557358178999E-3</v>
      </c>
      <c r="I7540" s="2">
        <v>2.7315184241160479E-3</v>
      </c>
      <c r="J7540" s="26" t="s">
        <v>700</v>
      </c>
    </row>
    <row r="7541" spans="1:10" ht="15.75" hidden="1" customHeight="1" x14ac:dyDescent="0.25">
      <c r="A7541" s="2" t="s">
        <v>853</v>
      </c>
      <c r="B7541" s="2" t="s">
        <v>854</v>
      </c>
      <c r="C7541" s="2">
        <v>2035</v>
      </c>
      <c r="D7541" s="2" t="s">
        <v>241</v>
      </c>
      <c r="E7541" s="2" t="s">
        <v>627</v>
      </c>
      <c r="F7541" s="2" t="s">
        <v>856</v>
      </c>
      <c r="G7541" s="2">
        <v>22</v>
      </c>
      <c r="H7541" s="2">
        <v>1.1668262486637E-3</v>
      </c>
      <c r="I7541" s="2">
        <v>1.3068453985033441E-3</v>
      </c>
      <c r="J7541" s="26" t="s">
        <v>700</v>
      </c>
    </row>
    <row r="7542" spans="1:10" ht="15.75" hidden="1" customHeight="1" x14ac:dyDescent="0.25">
      <c r="A7542" s="2" t="s">
        <v>853</v>
      </c>
      <c r="B7542" s="2" t="s">
        <v>854</v>
      </c>
      <c r="C7542" s="2">
        <v>2035</v>
      </c>
      <c r="D7542" s="2" t="s">
        <v>241</v>
      </c>
      <c r="E7542" s="2" t="s">
        <v>627</v>
      </c>
      <c r="F7542" s="2" t="s">
        <v>857</v>
      </c>
      <c r="G7542" s="2">
        <v>23</v>
      </c>
      <c r="H7542" s="2">
        <v>5.3398828313219997E-3</v>
      </c>
      <c r="I7542" s="2">
        <v>5.9806687710806401E-3</v>
      </c>
      <c r="J7542" s="26" t="s">
        <v>700</v>
      </c>
    </row>
    <row r="7543" spans="1:10" ht="15.75" hidden="1" customHeight="1" x14ac:dyDescent="0.25">
      <c r="A7543" s="2" t="s">
        <v>853</v>
      </c>
      <c r="B7543" s="2" t="s">
        <v>854</v>
      </c>
      <c r="C7543" s="2">
        <v>2035</v>
      </c>
      <c r="D7543" s="2" t="s">
        <v>241</v>
      </c>
      <c r="E7543" s="2" t="s">
        <v>627</v>
      </c>
      <c r="F7543" s="2" t="s">
        <v>860</v>
      </c>
      <c r="G7543" s="2">
        <v>23</v>
      </c>
      <c r="H7543" s="2">
        <v>4.3792844517155996E-3</v>
      </c>
      <c r="I7543" s="2">
        <v>4.9047985859214721E-3</v>
      </c>
      <c r="J7543" s="26" t="s">
        <v>701</v>
      </c>
    </row>
    <row r="7544" spans="1:10" ht="15.75" hidden="1" customHeight="1" x14ac:dyDescent="0.25">
      <c r="A7544" s="2" t="s">
        <v>853</v>
      </c>
      <c r="B7544" s="2" t="s">
        <v>854</v>
      </c>
      <c r="C7544" s="2">
        <v>2035</v>
      </c>
      <c r="D7544" s="2" t="s">
        <v>241</v>
      </c>
      <c r="E7544" s="2" t="s">
        <v>627</v>
      </c>
      <c r="F7544" s="2" t="s">
        <v>856</v>
      </c>
      <c r="G7544" s="2">
        <v>23</v>
      </c>
      <c r="H7544" s="2">
        <v>2.5567252669129998E-4</v>
      </c>
      <c r="I7544" s="2">
        <v>2.8635322989425602E-4</v>
      </c>
      <c r="J7544" s="26" t="s">
        <v>700</v>
      </c>
    </row>
    <row r="7545" spans="1:10" ht="15.75" hidden="1" customHeight="1" x14ac:dyDescent="0.25">
      <c r="A7545" s="2" t="s">
        <v>853</v>
      </c>
      <c r="B7545" s="2" t="s">
        <v>854</v>
      </c>
      <c r="C7545" s="2">
        <v>2035</v>
      </c>
      <c r="D7545" s="2" t="s">
        <v>241</v>
      </c>
      <c r="E7545" s="2" t="s">
        <v>627</v>
      </c>
      <c r="F7545" s="2" t="s">
        <v>858</v>
      </c>
      <c r="G7545" s="2">
        <v>23</v>
      </c>
      <c r="H7545" s="2">
        <v>5.2157891681417802E-2</v>
      </c>
      <c r="I7545" s="2">
        <v>5.8416838683187942E-2</v>
      </c>
      <c r="J7545" s="26" t="s">
        <v>700</v>
      </c>
    </row>
    <row r="7546" spans="1:10" ht="15.75" hidden="1" customHeight="1" x14ac:dyDescent="0.25">
      <c r="A7546" s="2" t="s">
        <v>853</v>
      </c>
      <c r="B7546" s="2" t="s">
        <v>854</v>
      </c>
      <c r="C7546" s="2">
        <v>2035</v>
      </c>
      <c r="D7546" s="2" t="s">
        <v>241</v>
      </c>
      <c r="E7546" s="2" t="s">
        <v>627</v>
      </c>
      <c r="F7546" s="2" t="s">
        <v>859</v>
      </c>
      <c r="G7546" s="2">
        <v>23</v>
      </c>
      <c r="H7546" s="2">
        <v>1.2719424412352999E-3</v>
      </c>
      <c r="I7546" s="2">
        <v>1.4245755341835359E-3</v>
      </c>
      <c r="J7546" s="26" t="s">
        <v>700</v>
      </c>
    </row>
    <row r="7547" spans="1:10" ht="15.75" hidden="1" customHeight="1" x14ac:dyDescent="0.25">
      <c r="A7547" s="2" t="s">
        <v>853</v>
      </c>
      <c r="B7547" s="2" t="s">
        <v>854</v>
      </c>
      <c r="C7547" s="2">
        <v>2035</v>
      </c>
      <c r="D7547" s="2" t="s">
        <v>241</v>
      </c>
      <c r="E7547" s="2" t="s">
        <v>627</v>
      </c>
      <c r="F7547" s="2" t="s">
        <v>856</v>
      </c>
      <c r="G7547" s="2">
        <v>24</v>
      </c>
      <c r="H7547" s="2">
        <v>4.0700074532649998E-4</v>
      </c>
      <c r="I7547" s="2">
        <v>4.5584083476568003E-4</v>
      </c>
      <c r="J7547" s="26" t="s">
        <v>700</v>
      </c>
    </row>
    <row r="7548" spans="1:10" ht="15.75" hidden="1" customHeight="1" x14ac:dyDescent="0.25">
      <c r="A7548" s="2" t="s">
        <v>853</v>
      </c>
      <c r="B7548" s="2" t="s">
        <v>854</v>
      </c>
      <c r="C7548" s="2">
        <v>2035</v>
      </c>
      <c r="D7548" s="2" t="s">
        <v>241</v>
      </c>
      <c r="E7548" s="2" t="s">
        <v>627</v>
      </c>
      <c r="F7548" s="2" t="s">
        <v>860</v>
      </c>
      <c r="G7548" s="2">
        <v>24</v>
      </c>
      <c r="H7548" s="2">
        <v>4.2445904691703999E-3</v>
      </c>
      <c r="I7548" s="2">
        <v>4.7539413254708484E-3</v>
      </c>
      <c r="J7548" s="26" t="s">
        <v>701</v>
      </c>
    </row>
    <row r="7549" spans="1:10" ht="15.75" hidden="1" customHeight="1" x14ac:dyDescent="0.25">
      <c r="A7549" s="2" t="s">
        <v>853</v>
      </c>
      <c r="B7549" s="2" t="s">
        <v>854</v>
      </c>
      <c r="C7549" s="2">
        <v>2035</v>
      </c>
      <c r="D7549" s="2" t="s">
        <v>241</v>
      </c>
      <c r="E7549" s="2" t="s">
        <v>627</v>
      </c>
      <c r="F7549" s="2" t="s">
        <v>857</v>
      </c>
      <c r="G7549" s="2">
        <v>24</v>
      </c>
      <c r="H7549" s="2">
        <v>5.8479285798966997E-3</v>
      </c>
      <c r="I7549" s="2">
        <v>6.5496800094843044E-3</v>
      </c>
      <c r="J7549" s="26" t="s">
        <v>700</v>
      </c>
    </row>
    <row r="7550" spans="1:10" ht="15.75" hidden="1" customHeight="1" x14ac:dyDescent="0.25">
      <c r="A7550" s="2" t="s">
        <v>853</v>
      </c>
      <c r="B7550" s="2" t="s">
        <v>854</v>
      </c>
      <c r="C7550" s="2">
        <v>2035</v>
      </c>
      <c r="D7550" s="2" t="s">
        <v>241</v>
      </c>
      <c r="E7550" s="2" t="s">
        <v>627</v>
      </c>
      <c r="F7550" s="2" t="s">
        <v>858</v>
      </c>
      <c r="G7550" s="2">
        <v>24</v>
      </c>
      <c r="H7550" s="2">
        <v>6.0251155635342002E-2</v>
      </c>
      <c r="I7550" s="2">
        <v>6.7481294311583048E-2</v>
      </c>
      <c r="J7550" s="26" t="s">
        <v>700</v>
      </c>
    </row>
    <row r="7551" spans="1:10" ht="15.75" hidden="1" customHeight="1" x14ac:dyDescent="0.25">
      <c r="A7551" s="2" t="s">
        <v>853</v>
      </c>
      <c r="B7551" s="2" t="s">
        <v>854</v>
      </c>
      <c r="C7551" s="2">
        <v>2035</v>
      </c>
      <c r="D7551" s="2" t="s">
        <v>241</v>
      </c>
      <c r="E7551" s="2" t="s">
        <v>627</v>
      </c>
      <c r="F7551" s="2" t="s">
        <v>855</v>
      </c>
      <c r="G7551" s="2">
        <v>24</v>
      </c>
      <c r="H7551" s="2">
        <v>1.3081504730508E-3</v>
      </c>
      <c r="I7551" s="2">
        <v>1.4651285298168961E-3</v>
      </c>
      <c r="J7551" s="26" t="s">
        <v>700</v>
      </c>
    </row>
    <row r="7552" spans="1:10" ht="15.75" hidden="1" customHeight="1" x14ac:dyDescent="0.25">
      <c r="A7552" s="2" t="s">
        <v>853</v>
      </c>
      <c r="B7552" s="2" t="s">
        <v>854</v>
      </c>
      <c r="C7552" s="2">
        <v>2035</v>
      </c>
      <c r="D7552" s="2" t="s">
        <v>241</v>
      </c>
      <c r="E7552" s="2" t="s">
        <v>627</v>
      </c>
      <c r="F7552" s="2" t="s">
        <v>859</v>
      </c>
      <c r="G7552" s="2">
        <v>24</v>
      </c>
      <c r="H7552" s="2">
        <v>8.6864046170380003E-4</v>
      </c>
      <c r="I7552" s="2">
        <v>9.7287731710825613E-4</v>
      </c>
      <c r="J7552" s="26" t="s">
        <v>700</v>
      </c>
    </row>
    <row r="7553" spans="1:10" ht="15.75" hidden="1" customHeight="1" x14ac:dyDescent="0.25">
      <c r="A7553" s="2" t="s">
        <v>853</v>
      </c>
      <c r="B7553" s="2" t="s">
        <v>854</v>
      </c>
      <c r="C7553" s="2">
        <v>2035</v>
      </c>
      <c r="D7553" s="2" t="s">
        <v>241</v>
      </c>
      <c r="E7553" s="2" t="s">
        <v>627</v>
      </c>
      <c r="F7553" s="2" t="s">
        <v>855</v>
      </c>
      <c r="G7553" s="2">
        <v>25</v>
      </c>
      <c r="H7553" s="2">
        <v>9.9668593611569991E-4</v>
      </c>
      <c r="I7553" s="2">
        <v>1.116288248449584E-3</v>
      </c>
      <c r="J7553" s="26" t="s">
        <v>700</v>
      </c>
    </row>
    <row r="7554" spans="1:10" ht="15.75" hidden="1" customHeight="1" x14ac:dyDescent="0.25">
      <c r="A7554" s="2" t="s">
        <v>853</v>
      </c>
      <c r="B7554" s="2" t="s">
        <v>854</v>
      </c>
      <c r="C7554" s="2">
        <v>2035</v>
      </c>
      <c r="D7554" s="2" t="s">
        <v>241</v>
      </c>
      <c r="E7554" s="2" t="s">
        <v>627</v>
      </c>
      <c r="F7554" s="2" t="s">
        <v>859</v>
      </c>
      <c r="G7554" s="2">
        <v>25</v>
      </c>
      <c r="H7554" s="2">
        <v>7.1631152968620003E-4</v>
      </c>
      <c r="I7554" s="2">
        <v>8.0226891324854414E-4</v>
      </c>
      <c r="J7554" s="26" t="s">
        <v>700</v>
      </c>
    </row>
    <row r="7555" spans="1:10" ht="15.75" hidden="1" customHeight="1" x14ac:dyDescent="0.25">
      <c r="A7555" s="2" t="s">
        <v>853</v>
      </c>
      <c r="B7555" s="2" t="s">
        <v>854</v>
      </c>
      <c r="C7555" s="2">
        <v>2035</v>
      </c>
      <c r="D7555" s="2" t="s">
        <v>241</v>
      </c>
      <c r="E7555" s="2" t="s">
        <v>627</v>
      </c>
      <c r="F7555" s="2" t="s">
        <v>857</v>
      </c>
      <c r="G7555" s="2">
        <v>25</v>
      </c>
      <c r="H7555" s="2">
        <v>4.6402687730733002E-3</v>
      </c>
      <c r="I7555" s="2">
        <v>5.1971010258420967E-3</v>
      </c>
      <c r="J7555" s="26" t="s">
        <v>700</v>
      </c>
    </row>
    <row r="7556" spans="1:10" ht="15.75" hidden="1" customHeight="1" x14ac:dyDescent="0.25">
      <c r="A7556" s="2" t="s">
        <v>853</v>
      </c>
      <c r="B7556" s="2" t="s">
        <v>854</v>
      </c>
      <c r="C7556" s="2">
        <v>2035</v>
      </c>
      <c r="D7556" s="2" t="s">
        <v>241</v>
      </c>
      <c r="E7556" s="2" t="s">
        <v>627</v>
      </c>
      <c r="F7556" s="2" t="s">
        <v>858</v>
      </c>
      <c r="G7556" s="2">
        <v>25</v>
      </c>
      <c r="H7556" s="2">
        <v>2.9365449212491498E-2</v>
      </c>
      <c r="I7556" s="2">
        <v>3.288930311799048E-2</v>
      </c>
      <c r="J7556" s="26" t="s">
        <v>700</v>
      </c>
    </row>
    <row r="7557" spans="1:10" ht="15.75" hidden="1" customHeight="1" x14ac:dyDescent="0.25">
      <c r="A7557" s="2" t="s">
        <v>853</v>
      </c>
      <c r="B7557" s="2" t="s">
        <v>854</v>
      </c>
      <c r="C7557" s="2">
        <v>2035</v>
      </c>
      <c r="D7557" s="2" t="s">
        <v>241</v>
      </c>
      <c r="E7557" s="2" t="s">
        <v>627</v>
      </c>
      <c r="F7557" s="2" t="s">
        <v>860</v>
      </c>
      <c r="G7557" s="2">
        <v>25</v>
      </c>
      <c r="H7557" s="2">
        <v>1.3754568062723E-3</v>
      </c>
      <c r="I7557" s="2">
        <v>1.5405116230249761E-3</v>
      </c>
      <c r="J7557" s="26" t="s">
        <v>701</v>
      </c>
    </row>
    <row r="7558" spans="1:10" ht="15.75" hidden="1" customHeight="1" x14ac:dyDescent="0.25">
      <c r="A7558" s="2" t="s">
        <v>853</v>
      </c>
      <c r="B7558" s="2" t="s">
        <v>854</v>
      </c>
      <c r="C7558" s="2">
        <v>2035</v>
      </c>
      <c r="D7558" s="2" t="s">
        <v>241</v>
      </c>
      <c r="E7558" s="2" t="s">
        <v>627</v>
      </c>
      <c r="F7558" s="2" t="s">
        <v>856</v>
      </c>
      <c r="G7558" s="2">
        <v>25</v>
      </c>
      <c r="H7558" s="2">
        <v>2.3494869674319999E-4</v>
      </c>
      <c r="I7558" s="2">
        <v>2.6314254035238399E-4</v>
      </c>
      <c r="J7558" s="26" t="s">
        <v>700</v>
      </c>
    </row>
    <row r="7559" spans="1:10" ht="15.75" hidden="1" customHeight="1" x14ac:dyDescent="0.25">
      <c r="A7559" s="2" t="s">
        <v>853</v>
      </c>
      <c r="B7559" s="2" t="s">
        <v>854</v>
      </c>
      <c r="C7559" s="2">
        <v>2035</v>
      </c>
      <c r="D7559" s="2" t="s">
        <v>241</v>
      </c>
      <c r="E7559" s="2" t="s">
        <v>627</v>
      </c>
      <c r="F7559" s="2" t="s">
        <v>857</v>
      </c>
      <c r="G7559" s="2">
        <v>26</v>
      </c>
      <c r="H7559" s="2">
        <v>2.2017571027391001E-3</v>
      </c>
      <c r="I7559" s="2">
        <v>2.4659679550677925E-3</v>
      </c>
      <c r="J7559" s="26" t="s">
        <v>700</v>
      </c>
    </row>
    <row r="7560" spans="1:10" ht="15.75" hidden="1" customHeight="1" x14ac:dyDescent="0.25">
      <c r="A7560" s="2" t="s">
        <v>853</v>
      </c>
      <c r="B7560" s="2" t="s">
        <v>854</v>
      </c>
      <c r="C7560" s="2">
        <v>2035</v>
      </c>
      <c r="D7560" s="2" t="s">
        <v>241</v>
      </c>
      <c r="E7560" s="2" t="s">
        <v>627</v>
      </c>
      <c r="F7560" s="2" t="s">
        <v>855</v>
      </c>
      <c r="G7560" s="2">
        <v>26</v>
      </c>
      <c r="H7560" s="2">
        <v>1.4451268361881E-3</v>
      </c>
      <c r="I7560" s="2">
        <v>1.6185420565306722E-3</v>
      </c>
      <c r="J7560" s="26" t="s">
        <v>700</v>
      </c>
    </row>
    <row r="7561" spans="1:10" ht="15.75" hidden="1" customHeight="1" x14ac:dyDescent="0.25">
      <c r="A7561" s="2" t="s">
        <v>853</v>
      </c>
      <c r="B7561" s="2" t="s">
        <v>854</v>
      </c>
      <c r="C7561" s="2">
        <v>2035</v>
      </c>
      <c r="D7561" s="2" t="s">
        <v>241</v>
      </c>
      <c r="E7561" s="2" t="s">
        <v>627</v>
      </c>
      <c r="F7561" s="2" t="s">
        <v>859</v>
      </c>
      <c r="G7561" s="2">
        <v>26</v>
      </c>
      <c r="H7561" s="2">
        <v>2.3233647370943999E-3</v>
      </c>
      <c r="I7561" s="2">
        <v>2.6021685055457283E-3</v>
      </c>
      <c r="J7561" s="26" t="s">
        <v>700</v>
      </c>
    </row>
    <row r="7562" spans="1:10" ht="15.75" hidden="1" customHeight="1" x14ac:dyDescent="0.25">
      <c r="A7562" s="2" t="s">
        <v>853</v>
      </c>
      <c r="B7562" s="2" t="s">
        <v>854</v>
      </c>
      <c r="C7562" s="2">
        <v>2035</v>
      </c>
      <c r="D7562" s="2" t="s">
        <v>241</v>
      </c>
      <c r="E7562" s="2" t="s">
        <v>627</v>
      </c>
      <c r="F7562" s="2" t="s">
        <v>856</v>
      </c>
      <c r="G7562" s="2">
        <v>26</v>
      </c>
      <c r="H7562" s="2">
        <v>1.006912498269E-4</v>
      </c>
      <c r="I7562" s="2">
        <v>1.1277419980612801E-4</v>
      </c>
      <c r="J7562" s="26" t="s">
        <v>700</v>
      </c>
    </row>
    <row r="7563" spans="1:10" ht="15.75" hidden="1" customHeight="1" x14ac:dyDescent="0.25">
      <c r="A7563" s="2" t="s">
        <v>853</v>
      </c>
      <c r="B7563" s="2" t="s">
        <v>854</v>
      </c>
      <c r="C7563" s="2">
        <v>2035</v>
      </c>
      <c r="D7563" s="2" t="s">
        <v>241</v>
      </c>
      <c r="E7563" s="2" t="s">
        <v>627</v>
      </c>
      <c r="F7563" s="2" t="s">
        <v>860</v>
      </c>
      <c r="G7563" s="2">
        <v>26</v>
      </c>
      <c r="H7563" s="2">
        <v>1.2712475145236E-3</v>
      </c>
      <c r="I7563" s="2">
        <v>1.4237972162664321E-3</v>
      </c>
      <c r="J7563" s="26" t="s">
        <v>701</v>
      </c>
    </row>
    <row r="7564" spans="1:10" ht="15.75" hidden="1" customHeight="1" x14ac:dyDescent="0.25">
      <c r="A7564" s="2" t="s">
        <v>853</v>
      </c>
      <c r="B7564" s="2" t="s">
        <v>854</v>
      </c>
      <c r="C7564" s="2">
        <v>2035</v>
      </c>
      <c r="D7564" s="2" t="s">
        <v>241</v>
      </c>
      <c r="E7564" s="2" t="s">
        <v>627</v>
      </c>
      <c r="F7564" s="2" t="s">
        <v>858</v>
      </c>
      <c r="G7564" s="2">
        <v>26</v>
      </c>
      <c r="H7564" s="2">
        <v>4.16974658146501E-2</v>
      </c>
      <c r="I7564" s="2">
        <v>4.6701161712408117E-2</v>
      </c>
      <c r="J7564" s="26" t="s">
        <v>700</v>
      </c>
    </row>
    <row r="7565" spans="1:10" ht="15.75" hidden="1" customHeight="1" x14ac:dyDescent="0.25">
      <c r="A7565" s="2" t="s">
        <v>853</v>
      </c>
      <c r="B7565" s="2" t="s">
        <v>854</v>
      </c>
      <c r="C7565" s="2">
        <v>2035</v>
      </c>
      <c r="D7565" s="2" t="s">
        <v>241</v>
      </c>
      <c r="E7565" s="2" t="s">
        <v>627</v>
      </c>
      <c r="F7565" s="2" t="s">
        <v>860</v>
      </c>
      <c r="G7565" s="2">
        <v>27</v>
      </c>
      <c r="H7565" s="2">
        <v>1.8242972437291999E-3</v>
      </c>
      <c r="I7565" s="2">
        <v>2.0432129129767042E-3</v>
      </c>
      <c r="J7565" s="26" t="s">
        <v>701</v>
      </c>
    </row>
    <row r="7566" spans="1:10" ht="15.75" hidden="1" customHeight="1" x14ac:dyDescent="0.25">
      <c r="A7566" s="2" t="s">
        <v>853</v>
      </c>
      <c r="B7566" s="2" t="s">
        <v>854</v>
      </c>
      <c r="C7566" s="2">
        <v>2035</v>
      </c>
      <c r="D7566" s="2" t="s">
        <v>241</v>
      </c>
      <c r="E7566" s="2" t="s">
        <v>627</v>
      </c>
      <c r="F7566" s="2" t="s">
        <v>856</v>
      </c>
      <c r="G7566" s="2">
        <v>27</v>
      </c>
      <c r="H7566" s="2">
        <v>2.1147046936679999E-4</v>
      </c>
      <c r="I7566" s="2">
        <v>2.3684692569081602E-4</v>
      </c>
      <c r="J7566" s="26" t="s">
        <v>700</v>
      </c>
    </row>
    <row r="7567" spans="1:10" ht="15.75" hidden="1" customHeight="1" x14ac:dyDescent="0.25">
      <c r="A7567" s="2" t="s">
        <v>853</v>
      </c>
      <c r="B7567" s="2" t="s">
        <v>854</v>
      </c>
      <c r="C7567" s="2">
        <v>2035</v>
      </c>
      <c r="D7567" s="2" t="s">
        <v>241</v>
      </c>
      <c r="E7567" s="2" t="s">
        <v>627</v>
      </c>
      <c r="F7567" s="2" t="s">
        <v>858</v>
      </c>
      <c r="G7567" s="2">
        <v>27</v>
      </c>
      <c r="H7567" s="2">
        <v>1.8220389960333701E-2</v>
      </c>
      <c r="I7567" s="2">
        <v>2.0406836755573747E-2</v>
      </c>
      <c r="J7567" s="26" t="s">
        <v>700</v>
      </c>
    </row>
    <row r="7568" spans="1:10" ht="15.75" hidden="1" customHeight="1" x14ac:dyDescent="0.25">
      <c r="A7568" s="2" t="s">
        <v>853</v>
      </c>
      <c r="B7568" s="2" t="s">
        <v>854</v>
      </c>
      <c r="C7568" s="2">
        <v>2035</v>
      </c>
      <c r="D7568" s="2" t="s">
        <v>241</v>
      </c>
      <c r="E7568" s="2" t="s">
        <v>627</v>
      </c>
      <c r="F7568" s="2" t="s">
        <v>859</v>
      </c>
      <c r="G7568" s="2">
        <v>27</v>
      </c>
      <c r="H7568" s="2">
        <v>6.184320372995E-4</v>
      </c>
      <c r="I7568" s="2">
        <v>6.9264388177544005E-4</v>
      </c>
      <c r="J7568" s="26" t="s">
        <v>700</v>
      </c>
    </row>
    <row r="7569" spans="1:10" ht="15.75" hidden="1" customHeight="1" x14ac:dyDescent="0.25">
      <c r="A7569" s="2" t="s">
        <v>853</v>
      </c>
      <c r="B7569" s="2" t="s">
        <v>854</v>
      </c>
      <c r="C7569" s="2">
        <v>2035</v>
      </c>
      <c r="D7569" s="2" t="s">
        <v>241</v>
      </c>
      <c r="E7569" s="2" t="s">
        <v>627</v>
      </c>
      <c r="F7569" s="2" t="s">
        <v>855</v>
      </c>
      <c r="G7569" s="2">
        <v>27</v>
      </c>
      <c r="H7569" s="2">
        <v>3.2955224160104999E-3</v>
      </c>
      <c r="I7569" s="2">
        <v>3.6909851059317603E-3</v>
      </c>
      <c r="J7569" s="26" t="s">
        <v>700</v>
      </c>
    </row>
    <row r="7570" spans="1:10" ht="15.75" hidden="1" customHeight="1" x14ac:dyDescent="0.25">
      <c r="A7570" s="2" t="s">
        <v>853</v>
      </c>
      <c r="B7570" s="2" t="s">
        <v>854</v>
      </c>
      <c r="C7570" s="2">
        <v>2035</v>
      </c>
      <c r="D7570" s="2" t="s">
        <v>241</v>
      </c>
      <c r="E7570" s="2" t="s">
        <v>627</v>
      </c>
      <c r="F7570" s="2" t="s">
        <v>857</v>
      </c>
      <c r="G7570" s="2">
        <v>27</v>
      </c>
      <c r="H7570" s="2">
        <v>4.4851418642792998E-3</v>
      </c>
      <c r="I7570" s="2">
        <v>5.0233588879928159E-3</v>
      </c>
      <c r="J7570" s="26" t="s">
        <v>700</v>
      </c>
    </row>
    <row r="7571" spans="1:10" ht="15.75" hidden="1" customHeight="1" x14ac:dyDescent="0.25">
      <c r="A7571" s="2" t="s">
        <v>853</v>
      </c>
      <c r="B7571" s="2" t="s">
        <v>854</v>
      </c>
      <c r="C7571" s="2">
        <v>2035</v>
      </c>
      <c r="D7571" s="2" t="s">
        <v>241</v>
      </c>
      <c r="E7571" s="2" t="s">
        <v>627</v>
      </c>
      <c r="F7571" s="2" t="s">
        <v>859</v>
      </c>
      <c r="G7571" s="2">
        <v>28</v>
      </c>
      <c r="H7571" s="2">
        <v>1.0257876274409E-3</v>
      </c>
      <c r="I7571" s="2">
        <v>1.1488821427338082E-3</v>
      </c>
      <c r="J7571" s="26" t="s">
        <v>700</v>
      </c>
    </row>
    <row r="7572" spans="1:10" ht="15.75" hidden="1" customHeight="1" x14ac:dyDescent="0.25">
      <c r="A7572" s="2" t="s">
        <v>853</v>
      </c>
      <c r="B7572" s="2" t="s">
        <v>854</v>
      </c>
      <c r="C7572" s="2">
        <v>2035</v>
      </c>
      <c r="D7572" s="2" t="s">
        <v>241</v>
      </c>
      <c r="E7572" s="2" t="s">
        <v>627</v>
      </c>
      <c r="F7572" s="2" t="s">
        <v>856</v>
      </c>
      <c r="G7572" s="2">
        <v>28</v>
      </c>
      <c r="H7572" s="2">
        <v>1.4781661229790001E-4</v>
      </c>
      <c r="I7572" s="2">
        <v>1.6555460577364803E-4</v>
      </c>
      <c r="J7572" s="26" t="s">
        <v>700</v>
      </c>
    </row>
    <row r="7573" spans="1:10" ht="15.75" hidden="1" customHeight="1" x14ac:dyDescent="0.25">
      <c r="A7573" s="2" t="s">
        <v>853</v>
      </c>
      <c r="B7573" s="2" t="s">
        <v>854</v>
      </c>
      <c r="C7573" s="2">
        <v>2035</v>
      </c>
      <c r="D7573" s="2" t="s">
        <v>241</v>
      </c>
      <c r="E7573" s="2" t="s">
        <v>627</v>
      </c>
      <c r="F7573" s="2" t="s">
        <v>860</v>
      </c>
      <c r="G7573" s="2">
        <v>28</v>
      </c>
      <c r="H7573" s="2">
        <v>2.3920076200739E-3</v>
      </c>
      <c r="I7573" s="2">
        <v>2.6790485344827682E-3</v>
      </c>
      <c r="J7573" s="26" t="s">
        <v>701</v>
      </c>
    </row>
    <row r="7574" spans="1:10" ht="15.75" hidden="1" customHeight="1" x14ac:dyDescent="0.25">
      <c r="A7574" s="2" t="s">
        <v>853</v>
      </c>
      <c r="B7574" s="2" t="s">
        <v>854</v>
      </c>
      <c r="C7574" s="2">
        <v>2035</v>
      </c>
      <c r="D7574" s="2" t="s">
        <v>241</v>
      </c>
      <c r="E7574" s="2" t="s">
        <v>627</v>
      </c>
      <c r="F7574" s="2" t="s">
        <v>855</v>
      </c>
      <c r="G7574" s="2">
        <v>28</v>
      </c>
      <c r="H7574" s="2">
        <v>1.7630942456889999E-3</v>
      </c>
      <c r="I7574" s="2">
        <v>1.9746655551716803E-3</v>
      </c>
      <c r="J7574" s="26" t="s">
        <v>700</v>
      </c>
    </row>
    <row r="7575" spans="1:10" ht="15.75" hidden="1" customHeight="1" x14ac:dyDescent="0.25">
      <c r="A7575" s="2" t="s">
        <v>853</v>
      </c>
      <c r="B7575" s="2" t="s">
        <v>854</v>
      </c>
      <c r="C7575" s="2">
        <v>2035</v>
      </c>
      <c r="D7575" s="2" t="s">
        <v>241</v>
      </c>
      <c r="E7575" s="2" t="s">
        <v>627</v>
      </c>
      <c r="F7575" s="2" t="s">
        <v>858</v>
      </c>
      <c r="G7575" s="2">
        <v>28</v>
      </c>
      <c r="H7575" s="2">
        <v>2.3728219093754901E-2</v>
      </c>
      <c r="I7575" s="2">
        <v>2.6575605385005491E-2</v>
      </c>
      <c r="J7575" s="26" t="s">
        <v>700</v>
      </c>
    </row>
    <row r="7576" spans="1:10" ht="15.75" hidden="1" customHeight="1" x14ac:dyDescent="0.25">
      <c r="A7576" s="2" t="s">
        <v>853</v>
      </c>
      <c r="B7576" s="2" t="s">
        <v>854</v>
      </c>
      <c r="C7576" s="2">
        <v>2035</v>
      </c>
      <c r="D7576" s="2" t="s">
        <v>241</v>
      </c>
      <c r="E7576" s="2" t="s">
        <v>627</v>
      </c>
      <c r="F7576" s="2" t="s">
        <v>857</v>
      </c>
      <c r="G7576" s="2">
        <v>28</v>
      </c>
      <c r="H7576" s="2">
        <v>2.8169962752145001E-3</v>
      </c>
      <c r="I7576" s="2">
        <v>3.1550358282402403E-3</v>
      </c>
      <c r="J7576" s="26" t="s">
        <v>700</v>
      </c>
    </row>
    <row r="7577" spans="1:10" ht="15.75" hidden="1" customHeight="1" x14ac:dyDescent="0.25">
      <c r="A7577" s="2" t="s">
        <v>853</v>
      </c>
      <c r="B7577" s="2" t="s">
        <v>854</v>
      </c>
      <c r="C7577" s="2">
        <v>2035</v>
      </c>
      <c r="D7577" s="2" t="s">
        <v>241</v>
      </c>
      <c r="E7577" s="2" t="s">
        <v>627</v>
      </c>
      <c r="F7577" s="2" t="s">
        <v>860</v>
      </c>
      <c r="G7577" s="2">
        <v>29</v>
      </c>
      <c r="H7577" s="2">
        <v>2.9263606993481998E-3</v>
      </c>
      <c r="I7577" s="2">
        <v>3.2775239832699842E-3</v>
      </c>
      <c r="J7577" s="26" t="s">
        <v>701</v>
      </c>
    </row>
    <row r="7578" spans="1:10" ht="15.75" hidden="1" customHeight="1" x14ac:dyDescent="0.25">
      <c r="A7578" s="2" t="s">
        <v>853</v>
      </c>
      <c r="B7578" s="2" t="s">
        <v>854</v>
      </c>
      <c r="C7578" s="2">
        <v>2035</v>
      </c>
      <c r="D7578" s="2" t="s">
        <v>241</v>
      </c>
      <c r="E7578" s="2" t="s">
        <v>627</v>
      </c>
      <c r="F7578" s="2" t="s">
        <v>856</v>
      </c>
      <c r="G7578" s="2">
        <v>29</v>
      </c>
      <c r="H7578" s="2">
        <v>1.4548818580810001E-4</v>
      </c>
      <c r="I7578" s="2">
        <v>1.6294676810507203E-4</v>
      </c>
      <c r="J7578" s="26" t="s">
        <v>700</v>
      </c>
    </row>
    <row r="7579" spans="1:10" ht="15.75" hidden="1" customHeight="1" x14ac:dyDescent="0.25">
      <c r="A7579" s="2" t="s">
        <v>853</v>
      </c>
      <c r="B7579" s="2" t="s">
        <v>854</v>
      </c>
      <c r="C7579" s="2">
        <v>2035</v>
      </c>
      <c r="D7579" s="2" t="s">
        <v>241</v>
      </c>
      <c r="E7579" s="2" t="s">
        <v>627</v>
      </c>
      <c r="F7579" s="2" t="s">
        <v>857</v>
      </c>
      <c r="G7579" s="2">
        <v>29</v>
      </c>
      <c r="H7579" s="2">
        <v>2.1952270180917999E-3</v>
      </c>
      <c r="I7579" s="2">
        <v>2.4586542602628163E-3</v>
      </c>
      <c r="J7579" s="26" t="s">
        <v>700</v>
      </c>
    </row>
    <row r="7580" spans="1:10" ht="15.75" hidden="1" customHeight="1" x14ac:dyDescent="0.25">
      <c r="A7580" s="2" t="s">
        <v>853</v>
      </c>
      <c r="B7580" s="2" t="s">
        <v>854</v>
      </c>
      <c r="C7580" s="2">
        <v>2035</v>
      </c>
      <c r="D7580" s="2" t="s">
        <v>241</v>
      </c>
      <c r="E7580" s="2" t="s">
        <v>627</v>
      </c>
      <c r="F7580" s="2" t="s">
        <v>859</v>
      </c>
      <c r="G7580" s="2">
        <v>29</v>
      </c>
      <c r="H7580" s="2">
        <v>3.2157709938469999E-4</v>
      </c>
      <c r="I7580" s="2">
        <v>3.6016635131086401E-4</v>
      </c>
      <c r="J7580" s="26" t="s">
        <v>700</v>
      </c>
    </row>
    <row r="7581" spans="1:10" ht="15.75" hidden="1" customHeight="1" x14ac:dyDescent="0.25">
      <c r="A7581" s="2" t="s">
        <v>853</v>
      </c>
      <c r="B7581" s="2" t="s">
        <v>854</v>
      </c>
      <c r="C7581" s="2">
        <v>2035</v>
      </c>
      <c r="D7581" s="2" t="s">
        <v>241</v>
      </c>
      <c r="E7581" s="2" t="s">
        <v>627</v>
      </c>
      <c r="F7581" s="2" t="s">
        <v>858</v>
      </c>
      <c r="G7581" s="2">
        <v>29</v>
      </c>
      <c r="H7581" s="2">
        <v>3.52067982312292E-2</v>
      </c>
      <c r="I7581" s="2">
        <v>3.9431614018976706E-2</v>
      </c>
      <c r="J7581" s="26" t="s">
        <v>700</v>
      </c>
    </row>
    <row r="7582" spans="1:10" ht="15.75" hidden="1" customHeight="1" x14ac:dyDescent="0.25">
      <c r="A7582" s="2" t="s">
        <v>853</v>
      </c>
      <c r="B7582" s="2" t="s">
        <v>854</v>
      </c>
      <c r="C7582" s="2">
        <v>2035</v>
      </c>
      <c r="D7582" s="2" t="s">
        <v>241</v>
      </c>
      <c r="E7582" s="2" t="s">
        <v>627</v>
      </c>
      <c r="F7582" s="2" t="s">
        <v>859</v>
      </c>
      <c r="G7582" s="2">
        <v>30</v>
      </c>
      <c r="H7582" s="2">
        <v>3.0613126000389999E-4</v>
      </c>
      <c r="I7582" s="2">
        <v>3.4286701120436801E-4</v>
      </c>
      <c r="J7582" s="26" t="s">
        <v>700</v>
      </c>
    </row>
    <row r="7583" spans="1:10" ht="15.75" hidden="1" customHeight="1" x14ac:dyDescent="0.25">
      <c r="A7583" s="2" t="s">
        <v>853</v>
      </c>
      <c r="B7583" s="2" t="s">
        <v>854</v>
      </c>
      <c r="C7583" s="2">
        <v>2035</v>
      </c>
      <c r="D7583" s="2" t="s">
        <v>241</v>
      </c>
      <c r="E7583" s="2" t="s">
        <v>627</v>
      </c>
      <c r="F7583" s="2" t="s">
        <v>857</v>
      </c>
      <c r="G7583" s="2">
        <v>30</v>
      </c>
      <c r="H7583" s="2">
        <v>2.5943958316929998E-3</v>
      </c>
      <c r="I7583" s="2">
        <v>2.9057233314961602E-3</v>
      </c>
      <c r="J7583" s="26" t="s">
        <v>700</v>
      </c>
    </row>
    <row r="7584" spans="1:10" ht="15.75" hidden="1" customHeight="1" x14ac:dyDescent="0.25">
      <c r="A7584" s="2" t="s">
        <v>853</v>
      </c>
      <c r="B7584" s="2" t="s">
        <v>854</v>
      </c>
      <c r="C7584" s="2">
        <v>2035</v>
      </c>
      <c r="D7584" s="2" t="s">
        <v>241</v>
      </c>
      <c r="E7584" s="2" t="s">
        <v>627</v>
      </c>
      <c r="F7584" s="2" t="s">
        <v>855</v>
      </c>
      <c r="G7584" s="2">
        <v>30</v>
      </c>
      <c r="H7584" s="2">
        <v>4.3224493856540002E-4</v>
      </c>
      <c r="I7584" s="2">
        <v>4.8411433119324807E-4</v>
      </c>
      <c r="J7584" s="26" t="s">
        <v>700</v>
      </c>
    </row>
    <row r="7585" spans="1:10" ht="15.75" hidden="1" customHeight="1" x14ac:dyDescent="0.25">
      <c r="A7585" s="2" t="s">
        <v>853</v>
      </c>
      <c r="B7585" s="2" t="s">
        <v>854</v>
      </c>
      <c r="C7585" s="2">
        <v>2035</v>
      </c>
      <c r="D7585" s="2" t="s">
        <v>241</v>
      </c>
      <c r="E7585" s="2" t="s">
        <v>627</v>
      </c>
      <c r="F7585" s="2" t="s">
        <v>858</v>
      </c>
      <c r="G7585" s="2">
        <v>30</v>
      </c>
      <c r="H7585" s="2">
        <v>1.7630449496209601E-2</v>
      </c>
      <c r="I7585" s="2">
        <v>1.9746103435754756E-2</v>
      </c>
      <c r="J7585" s="26" t="s">
        <v>700</v>
      </c>
    </row>
    <row r="7586" spans="1:10" ht="15.75" hidden="1" customHeight="1" x14ac:dyDescent="0.25">
      <c r="A7586" s="2" t="s">
        <v>853</v>
      </c>
      <c r="B7586" s="2" t="s">
        <v>854</v>
      </c>
      <c r="C7586" s="2">
        <v>2035</v>
      </c>
      <c r="D7586" s="2" t="s">
        <v>241</v>
      </c>
      <c r="E7586" s="2" t="s">
        <v>627</v>
      </c>
      <c r="F7586" s="2" t="s">
        <v>856</v>
      </c>
      <c r="G7586" s="2">
        <v>30</v>
      </c>
      <c r="H7586" s="2">
        <v>2.3017820058160001E-4</v>
      </c>
      <c r="I7586" s="2">
        <v>2.5779958465139204E-4</v>
      </c>
      <c r="J7586" s="26" t="s">
        <v>700</v>
      </c>
    </row>
    <row r="7587" spans="1:10" ht="15.75" hidden="1" customHeight="1" x14ac:dyDescent="0.25">
      <c r="A7587" s="2" t="s">
        <v>853</v>
      </c>
      <c r="B7587" s="2" t="s">
        <v>854</v>
      </c>
      <c r="C7587" s="2">
        <v>2035</v>
      </c>
      <c r="D7587" s="2" t="s">
        <v>241</v>
      </c>
      <c r="E7587" s="2" t="s">
        <v>627</v>
      </c>
      <c r="F7587" s="2" t="s">
        <v>860</v>
      </c>
      <c r="G7587" s="2">
        <v>30</v>
      </c>
      <c r="H7587" s="2">
        <v>2.8532969299704001E-3</v>
      </c>
      <c r="I7587" s="2">
        <v>3.1956925615668486E-3</v>
      </c>
      <c r="J7587" s="26" t="s">
        <v>701</v>
      </c>
    </row>
    <row r="7588" spans="1:10" ht="15.75" hidden="1" customHeight="1" x14ac:dyDescent="0.25">
      <c r="A7588" s="2" t="s">
        <v>853</v>
      </c>
      <c r="B7588" s="2" t="s">
        <v>854</v>
      </c>
      <c r="C7588" s="2">
        <v>2035</v>
      </c>
      <c r="D7588" s="2" t="s">
        <v>241</v>
      </c>
      <c r="E7588" s="2" t="s">
        <v>627</v>
      </c>
      <c r="F7588" s="2" t="s">
        <v>856</v>
      </c>
      <c r="G7588" s="2">
        <v>31</v>
      </c>
      <c r="H7588" s="2">
        <v>1.7649965593589999E-4</v>
      </c>
      <c r="I7588" s="2">
        <v>1.9767961464820801E-4</v>
      </c>
      <c r="J7588" s="26" t="s">
        <v>700</v>
      </c>
    </row>
    <row r="7589" spans="1:10" ht="15.75" hidden="1" customHeight="1" x14ac:dyDescent="0.25">
      <c r="A7589" s="2" t="s">
        <v>853</v>
      </c>
      <c r="B7589" s="2" t="s">
        <v>854</v>
      </c>
      <c r="C7589" s="2">
        <v>2035</v>
      </c>
      <c r="D7589" s="2" t="s">
        <v>241</v>
      </c>
      <c r="E7589" s="2" t="s">
        <v>627</v>
      </c>
      <c r="F7589" s="2" t="s">
        <v>859</v>
      </c>
      <c r="G7589" s="2">
        <v>31</v>
      </c>
      <c r="H7589" s="2">
        <v>2.014766796492E-4</v>
      </c>
      <c r="I7589" s="2">
        <v>2.2565388120710403E-4</v>
      </c>
      <c r="J7589" s="26" t="s">
        <v>700</v>
      </c>
    </row>
    <row r="7590" spans="1:10" ht="15.75" hidden="1" customHeight="1" x14ac:dyDescent="0.25">
      <c r="A7590" s="2" t="s">
        <v>853</v>
      </c>
      <c r="B7590" s="2" t="s">
        <v>854</v>
      </c>
      <c r="C7590" s="2">
        <v>2035</v>
      </c>
      <c r="D7590" s="2" t="s">
        <v>241</v>
      </c>
      <c r="E7590" s="2" t="s">
        <v>627</v>
      </c>
      <c r="F7590" s="2" t="s">
        <v>858</v>
      </c>
      <c r="G7590" s="2">
        <v>31</v>
      </c>
      <c r="H7590" s="2">
        <v>8.3256145007907997E-3</v>
      </c>
      <c r="I7590" s="2">
        <v>9.3246882408856962E-3</v>
      </c>
      <c r="J7590" s="26" t="s">
        <v>700</v>
      </c>
    </row>
    <row r="7591" spans="1:10" ht="15.75" hidden="1" customHeight="1" x14ac:dyDescent="0.25">
      <c r="A7591" s="2" t="s">
        <v>853</v>
      </c>
      <c r="B7591" s="2" t="s">
        <v>854</v>
      </c>
      <c r="C7591" s="2">
        <v>2035</v>
      </c>
      <c r="D7591" s="2" t="s">
        <v>241</v>
      </c>
      <c r="E7591" s="2" t="s">
        <v>627</v>
      </c>
      <c r="F7591" s="2" t="s">
        <v>860</v>
      </c>
      <c r="G7591" s="2">
        <v>31</v>
      </c>
      <c r="H7591" s="2">
        <v>1.565603830386E-3</v>
      </c>
      <c r="I7591" s="2">
        <v>1.7534762900323201E-3</v>
      </c>
      <c r="J7591" s="26" t="s">
        <v>701</v>
      </c>
    </row>
    <row r="7592" spans="1:10" ht="15.75" hidden="1" customHeight="1" x14ac:dyDescent="0.25">
      <c r="A7592" s="2" t="s">
        <v>853</v>
      </c>
      <c r="B7592" s="2" t="s">
        <v>854</v>
      </c>
      <c r="C7592" s="2">
        <v>2035</v>
      </c>
      <c r="D7592" s="2" t="s">
        <v>241</v>
      </c>
      <c r="E7592" s="2" t="s">
        <v>627</v>
      </c>
      <c r="F7592" s="2" t="s">
        <v>857</v>
      </c>
      <c r="G7592" s="2">
        <v>31</v>
      </c>
      <c r="H7592" s="2">
        <v>2.5883311463986E-3</v>
      </c>
      <c r="I7592" s="2">
        <v>2.8989308839664323E-3</v>
      </c>
      <c r="J7592" s="26" t="s">
        <v>700</v>
      </c>
    </row>
    <row r="7593" spans="1:10" ht="15.75" hidden="1" customHeight="1" x14ac:dyDescent="0.25">
      <c r="A7593" s="2" t="s">
        <v>853</v>
      </c>
      <c r="B7593" s="2" t="s">
        <v>854</v>
      </c>
      <c r="C7593" s="2">
        <v>2035</v>
      </c>
      <c r="D7593" s="2" t="s">
        <v>241</v>
      </c>
      <c r="E7593" s="2" t="s">
        <v>627</v>
      </c>
      <c r="F7593" s="2" t="s">
        <v>855</v>
      </c>
      <c r="G7593" s="2">
        <v>31</v>
      </c>
      <c r="H7593" s="2">
        <v>4.2399883386680002E-4</v>
      </c>
      <c r="I7593" s="2">
        <v>4.7487869393081605E-4</v>
      </c>
      <c r="J7593" s="26" t="s">
        <v>700</v>
      </c>
    </row>
    <row r="7594" spans="1:10" ht="15.75" hidden="1" customHeight="1" x14ac:dyDescent="0.25">
      <c r="A7594" s="2" t="s">
        <v>853</v>
      </c>
      <c r="B7594" s="2" t="s">
        <v>854</v>
      </c>
      <c r="C7594" s="2">
        <v>2035</v>
      </c>
      <c r="D7594" s="2" t="s">
        <v>241</v>
      </c>
      <c r="E7594" s="2" t="s">
        <v>627</v>
      </c>
      <c r="F7594" s="2" t="s">
        <v>856</v>
      </c>
      <c r="G7594" s="2">
        <v>32</v>
      </c>
      <c r="H7594" s="2">
        <v>2.4043561279540001E-4</v>
      </c>
      <c r="I7594" s="2">
        <v>2.6928788633084802E-4</v>
      </c>
      <c r="J7594" s="26" t="s">
        <v>700</v>
      </c>
    </row>
    <row r="7595" spans="1:10" ht="15.75" hidden="1" customHeight="1" x14ac:dyDescent="0.25">
      <c r="A7595" s="2" t="s">
        <v>853</v>
      </c>
      <c r="B7595" s="2" t="s">
        <v>854</v>
      </c>
      <c r="C7595" s="2">
        <v>2035</v>
      </c>
      <c r="D7595" s="2" t="s">
        <v>241</v>
      </c>
      <c r="E7595" s="2" t="s">
        <v>627</v>
      </c>
      <c r="F7595" s="2" t="s">
        <v>858</v>
      </c>
      <c r="G7595" s="2">
        <v>32</v>
      </c>
      <c r="H7595" s="2">
        <v>2.3046888411045099E-2</v>
      </c>
      <c r="I7595" s="2">
        <v>2.5812515020370512E-2</v>
      </c>
      <c r="J7595" s="26" t="s">
        <v>700</v>
      </c>
    </row>
    <row r="7596" spans="1:10" ht="15.75" hidden="1" customHeight="1" x14ac:dyDescent="0.25">
      <c r="A7596" s="2" t="s">
        <v>853</v>
      </c>
      <c r="B7596" s="2" t="s">
        <v>854</v>
      </c>
      <c r="C7596" s="2">
        <v>2035</v>
      </c>
      <c r="D7596" s="2" t="s">
        <v>241</v>
      </c>
      <c r="E7596" s="2" t="s">
        <v>627</v>
      </c>
      <c r="F7596" s="2" t="s">
        <v>857</v>
      </c>
      <c r="G7596" s="2">
        <v>32</v>
      </c>
      <c r="H7596" s="2">
        <v>4.2050522752105999E-3</v>
      </c>
      <c r="I7596" s="2">
        <v>4.7096585482358727E-3</v>
      </c>
      <c r="J7596" s="26" t="s">
        <v>700</v>
      </c>
    </row>
    <row r="7597" spans="1:10" ht="15.75" hidden="1" customHeight="1" x14ac:dyDescent="0.25">
      <c r="A7597" s="2" t="s">
        <v>853</v>
      </c>
      <c r="B7597" s="2" t="s">
        <v>854</v>
      </c>
      <c r="C7597" s="2">
        <v>2035</v>
      </c>
      <c r="D7597" s="2" t="s">
        <v>241</v>
      </c>
      <c r="E7597" s="2" t="s">
        <v>627</v>
      </c>
      <c r="F7597" s="2" t="s">
        <v>859</v>
      </c>
      <c r="G7597" s="2">
        <v>32</v>
      </c>
      <c r="H7597" s="2">
        <v>2.7945031615669998E-4</v>
      </c>
      <c r="I7597" s="2">
        <v>3.1298435409550399E-4</v>
      </c>
      <c r="J7597" s="26" t="s">
        <v>700</v>
      </c>
    </row>
    <row r="7598" spans="1:10" ht="15.75" hidden="1" customHeight="1" x14ac:dyDescent="0.25">
      <c r="A7598" s="2" t="s">
        <v>853</v>
      </c>
      <c r="B7598" s="2" t="s">
        <v>854</v>
      </c>
      <c r="C7598" s="2">
        <v>2035</v>
      </c>
      <c r="D7598" s="2" t="s">
        <v>241</v>
      </c>
      <c r="E7598" s="2" t="s">
        <v>627</v>
      </c>
      <c r="F7598" s="2" t="s">
        <v>860</v>
      </c>
      <c r="G7598" s="2">
        <v>32</v>
      </c>
      <c r="H7598" s="2">
        <v>1.0379269369878001E-3</v>
      </c>
      <c r="I7598" s="2">
        <v>1.1624781694263362E-3</v>
      </c>
      <c r="J7598" s="26" t="s">
        <v>701</v>
      </c>
    </row>
    <row r="7599" spans="1:10" ht="15.75" hidden="1" customHeight="1" x14ac:dyDescent="0.25">
      <c r="A7599" s="2" t="s">
        <v>853</v>
      </c>
      <c r="B7599" s="2" t="s">
        <v>854</v>
      </c>
      <c r="C7599" s="2">
        <v>2035</v>
      </c>
      <c r="D7599" s="2" t="s">
        <v>241</v>
      </c>
      <c r="E7599" s="2" t="s">
        <v>627</v>
      </c>
      <c r="F7599" s="2" t="s">
        <v>858</v>
      </c>
      <c r="G7599" s="2">
        <v>33</v>
      </c>
      <c r="H7599" s="2">
        <v>1.17275356315076E-2</v>
      </c>
      <c r="I7599" s="2">
        <v>1.3134839907288514E-2</v>
      </c>
      <c r="J7599" s="26" t="s">
        <v>700</v>
      </c>
    </row>
    <row r="7600" spans="1:10" ht="15.75" hidden="1" customHeight="1" x14ac:dyDescent="0.25">
      <c r="A7600" s="2" t="s">
        <v>853</v>
      </c>
      <c r="B7600" s="2" t="s">
        <v>854</v>
      </c>
      <c r="C7600" s="2">
        <v>2035</v>
      </c>
      <c r="D7600" s="2" t="s">
        <v>241</v>
      </c>
      <c r="E7600" s="2" t="s">
        <v>627</v>
      </c>
      <c r="F7600" s="2" t="s">
        <v>859</v>
      </c>
      <c r="G7600" s="2">
        <v>33</v>
      </c>
      <c r="H7600" s="2">
        <v>2.8197617211840002E-4</v>
      </c>
      <c r="I7600" s="2">
        <v>3.1581331277260807E-4</v>
      </c>
      <c r="J7600" s="26" t="s">
        <v>700</v>
      </c>
    </row>
    <row r="7601" spans="1:10" ht="15.75" hidden="1" customHeight="1" x14ac:dyDescent="0.25">
      <c r="A7601" s="2" t="s">
        <v>853</v>
      </c>
      <c r="B7601" s="2" t="s">
        <v>854</v>
      </c>
      <c r="C7601" s="2">
        <v>2035</v>
      </c>
      <c r="D7601" s="2" t="s">
        <v>241</v>
      </c>
      <c r="E7601" s="2" t="s">
        <v>627</v>
      </c>
      <c r="F7601" s="2" t="s">
        <v>860</v>
      </c>
      <c r="G7601" s="2">
        <v>33</v>
      </c>
      <c r="H7601" s="2">
        <v>1.5420871786773001E-3</v>
      </c>
      <c r="I7601" s="2">
        <v>1.7271376401185763E-3</v>
      </c>
      <c r="J7601" s="26" t="s">
        <v>701</v>
      </c>
    </row>
    <row r="7602" spans="1:10" ht="15.75" hidden="1" customHeight="1" x14ac:dyDescent="0.25">
      <c r="A7602" s="2" t="s">
        <v>853</v>
      </c>
      <c r="B7602" s="2" t="s">
        <v>854</v>
      </c>
      <c r="C7602" s="2">
        <v>2035</v>
      </c>
      <c r="D7602" s="2" t="s">
        <v>241</v>
      </c>
      <c r="E7602" s="2" t="s">
        <v>627</v>
      </c>
      <c r="F7602" s="2" t="s">
        <v>855</v>
      </c>
      <c r="G7602" s="2">
        <v>33</v>
      </c>
      <c r="H7602" s="2">
        <v>3.2518745865670002E-4</v>
      </c>
      <c r="I7602" s="2">
        <v>3.6420995369550407E-4</v>
      </c>
      <c r="J7602" s="26" t="s">
        <v>700</v>
      </c>
    </row>
    <row r="7603" spans="1:10" ht="15.75" hidden="1" customHeight="1" x14ac:dyDescent="0.25">
      <c r="A7603" s="2" t="s">
        <v>853</v>
      </c>
      <c r="B7603" s="2" t="s">
        <v>854</v>
      </c>
      <c r="C7603" s="2">
        <v>2035</v>
      </c>
      <c r="D7603" s="2" t="s">
        <v>241</v>
      </c>
      <c r="E7603" s="2" t="s">
        <v>627</v>
      </c>
      <c r="F7603" s="2" t="s">
        <v>857</v>
      </c>
      <c r="G7603" s="2">
        <v>33</v>
      </c>
      <c r="H7603" s="2">
        <v>3.5081437090411999E-3</v>
      </c>
      <c r="I7603" s="2">
        <v>3.9291209541261439E-3</v>
      </c>
      <c r="J7603" s="26" t="s">
        <v>700</v>
      </c>
    </row>
    <row r="7604" spans="1:10" ht="15.75" hidden="1" customHeight="1" x14ac:dyDescent="0.25">
      <c r="A7604" s="2" t="s">
        <v>853</v>
      </c>
      <c r="B7604" s="2" t="s">
        <v>854</v>
      </c>
      <c r="C7604" s="2">
        <v>2035</v>
      </c>
      <c r="D7604" s="2" t="s">
        <v>241</v>
      </c>
      <c r="E7604" s="2" t="s">
        <v>627</v>
      </c>
      <c r="F7604" s="2" t="s">
        <v>856</v>
      </c>
      <c r="G7604" s="2">
        <v>33</v>
      </c>
      <c r="H7604" s="2">
        <v>1.149276686192E-4</v>
      </c>
      <c r="I7604" s="2">
        <v>1.2871898885350401E-4</v>
      </c>
      <c r="J7604" s="26" t="s">
        <v>700</v>
      </c>
    </row>
    <row r="7605" spans="1:10" ht="15.75" hidden="1" customHeight="1" x14ac:dyDescent="0.25">
      <c r="A7605" s="2" t="s">
        <v>853</v>
      </c>
      <c r="B7605" s="2" t="s">
        <v>854</v>
      </c>
      <c r="C7605" s="2">
        <v>2035</v>
      </c>
      <c r="D7605" s="2" t="s">
        <v>241</v>
      </c>
      <c r="E7605" s="2" t="s">
        <v>627</v>
      </c>
      <c r="F7605" s="2" t="s">
        <v>858</v>
      </c>
      <c r="G7605" s="2">
        <v>34</v>
      </c>
      <c r="H7605" s="2">
        <v>1.5061976388096801E-2</v>
      </c>
      <c r="I7605" s="2">
        <v>1.6869413554668419E-2</v>
      </c>
      <c r="J7605" s="26" t="s">
        <v>700</v>
      </c>
    </row>
    <row r="7606" spans="1:10" ht="15.75" hidden="1" customHeight="1" x14ac:dyDescent="0.25">
      <c r="A7606" s="2" t="s">
        <v>853</v>
      </c>
      <c r="B7606" s="2" t="s">
        <v>854</v>
      </c>
      <c r="C7606" s="2">
        <v>2035</v>
      </c>
      <c r="D7606" s="2" t="s">
        <v>241</v>
      </c>
      <c r="E7606" s="2" t="s">
        <v>627</v>
      </c>
      <c r="F7606" s="2" t="s">
        <v>860</v>
      </c>
      <c r="G7606" s="2">
        <v>34</v>
      </c>
      <c r="H7606" s="2">
        <v>4.8142738523890001E-4</v>
      </c>
      <c r="I7606" s="2">
        <v>5.3919867146756803E-4</v>
      </c>
      <c r="J7606" s="26" t="s">
        <v>701</v>
      </c>
    </row>
    <row r="7607" spans="1:10" ht="15.75" hidden="1" customHeight="1" x14ac:dyDescent="0.25">
      <c r="A7607" s="2" t="s">
        <v>853</v>
      </c>
      <c r="B7607" s="2" t="s">
        <v>854</v>
      </c>
      <c r="C7607" s="2">
        <v>2035</v>
      </c>
      <c r="D7607" s="2" t="s">
        <v>241</v>
      </c>
      <c r="E7607" s="2" t="s">
        <v>627</v>
      </c>
      <c r="F7607" s="2" t="s">
        <v>857</v>
      </c>
      <c r="G7607" s="2">
        <v>34</v>
      </c>
      <c r="H7607" s="2">
        <v>1.2350022443569999E-3</v>
      </c>
      <c r="I7607" s="2">
        <v>1.38320251367984E-3</v>
      </c>
      <c r="J7607" s="26" t="s">
        <v>700</v>
      </c>
    </row>
    <row r="7608" spans="1:10" ht="15.75" hidden="1" customHeight="1" x14ac:dyDescent="0.25">
      <c r="A7608" s="2" t="s">
        <v>853</v>
      </c>
      <c r="B7608" s="2" t="s">
        <v>854</v>
      </c>
      <c r="C7608" s="2">
        <v>2035</v>
      </c>
      <c r="D7608" s="2" t="s">
        <v>241</v>
      </c>
      <c r="E7608" s="2" t="s">
        <v>627</v>
      </c>
      <c r="F7608" s="2" t="s">
        <v>856</v>
      </c>
      <c r="G7608" s="2">
        <v>34</v>
      </c>
      <c r="H7608" s="2">
        <v>1.167181726487E-4</v>
      </c>
      <c r="I7608" s="2">
        <v>1.3072435336654401E-4</v>
      </c>
      <c r="J7608" s="26" t="s">
        <v>700</v>
      </c>
    </row>
    <row r="7609" spans="1:10" ht="15.75" hidden="1" customHeight="1" x14ac:dyDescent="0.25">
      <c r="A7609" s="2" t="s">
        <v>853</v>
      </c>
      <c r="B7609" s="2" t="s">
        <v>854</v>
      </c>
      <c r="C7609" s="2">
        <v>2035</v>
      </c>
      <c r="D7609" s="2" t="s">
        <v>241</v>
      </c>
      <c r="E7609" s="2" t="s">
        <v>627</v>
      </c>
      <c r="F7609" s="2" t="s">
        <v>856</v>
      </c>
      <c r="G7609" s="2">
        <v>35</v>
      </c>
      <c r="H7609" s="2">
        <v>7.5353753345599995E-5</v>
      </c>
      <c r="I7609" s="2">
        <v>8.4396203747071999E-5</v>
      </c>
      <c r="J7609" s="26" t="s">
        <v>700</v>
      </c>
    </row>
    <row r="7610" spans="1:10" ht="15.75" hidden="1" customHeight="1" x14ac:dyDescent="0.25">
      <c r="A7610" s="2" t="s">
        <v>853</v>
      </c>
      <c r="B7610" s="2" t="s">
        <v>854</v>
      </c>
      <c r="C7610" s="2">
        <v>2035</v>
      </c>
      <c r="D7610" s="2" t="s">
        <v>241</v>
      </c>
      <c r="E7610" s="2" t="s">
        <v>627</v>
      </c>
      <c r="F7610" s="2" t="s">
        <v>859</v>
      </c>
      <c r="G7610" s="2">
        <v>35</v>
      </c>
      <c r="H7610" s="2">
        <v>2.5460432516409998E-4</v>
      </c>
      <c r="I7610" s="2">
        <v>2.8515684418379199E-4</v>
      </c>
      <c r="J7610" s="26" t="s">
        <v>700</v>
      </c>
    </row>
    <row r="7611" spans="1:10" ht="15.75" hidden="1" customHeight="1" x14ac:dyDescent="0.25">
      <c r="A7611" s="2" t="s">
        <v>853</v>
      </c>
      <c r="B7611" s="2" t="s">
        <v>854</v>
      </c>
      <c r="C7611" s="2">
        <v>2035</v>
      </c>
      <c r="D7611" s="2" t="s">
        <v>241</v>
      </c>
      <c r="E7611" s="2" t="s">
        <v>627</v>
      </c>
      <c r="F7611" s="2" t="s">
        <v>857</v>
      </c>
      <c r="G7611" s="2">
        <v>35</v>
      </c>
      <c r="H7611" s="2">
        <v>1.8079284636768999E-3</v>
      </c>
      <c r="I7611" s="2">
        <v>2.0248798793181281E-3</v>
      </c>
      <c r="J7611" s="26" t="s">
        <v>700</v>
      </c>
    </row>
    <row r="7612" spans="1:10" ht="15.75" hidden="1" customHeight="1" x14ac:dyDescent="0.25">
      <c r="A7612" s="2" t="s">
        <v>853</v>
      </c>
      <c r="B7612" s="2" t="s">
        <v>854</v>
      </c>
      <c r="C7612" s="2">
        <v>2035</v>
      </c>
      <c r="D7612" s="2" t="s">
        <v>241</v>
      </c>
      <c r="E7612" s="2" t="s">
        <v>627</v>
      </c>
      <c r="F7612" s="2" t="s">
        <v>858</v>
      </c>
      <c r="G7612" s="2">
        <v>35</v>
      </c>
      <c r="H7612" s="2">
        <v>1.4373981859535E-2</v>
      </c>
      <c r="I7612" s="2">
        <v>1.6098859682679201E-2</v>
      </c>
      <c r="J7612" s="26" t="s">
        <v>700</v>
      </c>
    </row>
    <row r="7613" spans="1:10" ht="15.75" hidden="1" customHeight="1" x14ac:dyDescent="0.25">
      <c r="A7613" s="2" t="s">
        <v>853</v>
      </c>
      <c r="B7613" s="2" t="s">
        <v>854</v>
      </c>
      <c r="C7613" s="2">
        <v>2035</v>
      </c>
      <c r="D7613" s="2" t="s">
        <v>241</v>
      </c>
      <c r="E7613" s="2" t="s">
        <v>627</v>
      </c>
      <c r="F7613" s="2" t="s">
        <v>860</v>
      </c>
      <c r="G7613" s="2">
        <v>35</v>
      </c>
      <c r="H7613" s="2">
        <v>9.295935742557E-4</v>
      </c>
      <c r="I7613" s="2">
        <v>1.041144803166384E-3</v>
      </c>
      <c r="J7613" s="26" t="s">
        <v>701</v>
      </c>
    </row>
    <row r="7614" spans="1:10" ht="15.75" hidden="1" customHeight="1" x14ac:dyDescent="0.25">
      <c r="A7614" s="2" t="s">
        <v>853</v>
      </c>
      <c r="B7614" s="2" t="s">
        <v>854</v>
      </c>
      <c r="C7614" s="2">
        <v>2035</v>
      </c>
      <c r="D7614" s="2" t="s">
        <v>241</v>
      </c>
      <c r="E7614" s="2" t="s">
        <v>627</v>
      </c>
      <c r="F7614" s="2" t="s">
        <v>859</v>
      </c>
      <c r="G7614" s="2">
        <v>36</v>
      </c>
      <c r="H7614" s="2">
        <v>2.6441941736270001E-4</v>
      </c>
      <c r="I7614" s="2">
        <v>2.9614974744622405E-4</v>
      </c>
      <c r="J7614" s="26" t="s">
        <v>700</v>
      </c>
    </row>
    <row r="7615" spans="1:10" ht="15.75" hidden="1" customHeight="1" x14ac:dyDescent="0.25">
      <c r="A7615" s="2" t="s">
        <v>853</v>
      </c>
      <c r="B7615" s="2" t="s">
        <v>854</v>
      </c>
      <c r="C7615" s="2">
        <v>2035</v>
      </c>
      <c r="D7615" s="2" t="s">
        <v>241</v>
      </c>
      <c r="E7615" s="2" t="s">
        <v>627</v>
      </c>
      <c r="F7615" s="2" t="s">
        <v>857</v>
      </c>
      <c r="G7615" s="2">
        <v>36</v>
      </c>
      <c r="H7615" s="2">
        <v>2.1103844919707999E-3</v>
      </c>
      <c r="I7615" s="2">
        <v>2.3636306310072961E-3</v>
      </c>
      <c r="J7615" s="26" t="s">
        <v>700</v>
      </c>
    </row>
    <row r="7616" spans="1:10" ht="15.75" hidden="1" customHeight="1" x14ac:dyDescent="0.25">
      <c r="A7616" s="2" t="s">
        <v>853</v>
      </c>
      <c r="B7616" s="2" t="s">
        <v>854</v>
      </c>
      <c r="C7616" s="2">
        <v>2035</v>
      </c>
      <c r="D7616" s="2" t="s">
        <v>241</v>
      </c>
      <c r="E7616" s="2" t="s">
        <v>627</v>
      </c>
      <c r="F7616" s="2" t="s">
        <v>856</v>
      </c>
      <c r="G7616" s="2">
        <v>36</v>
      </c>
      <c r="H7616" s="2">
        <v>1.815034047468E-4</v>
      </c>
      <c r="I7616" s="2">
        <v>2.0328381331641602E-4</v>
      </c>
      <c r="J7616" s="26" t="s">
        <v>700</v>
      </c>
    </row>
    <row r="7617" spans="1:10" ht="15.75" hidden="1" customHeight="1" x14ac:dyDescent="0.25">
      <c r="A7617" s="2" t="s">
        <v>853</v>
      </c>
      <c r="B7617" s="2" t="s">
        <v>854</v>
      </c>
      <c r="C7617" s="2">
        <v>2035</v>
      </c>
      <c r="D7617" s="2" t="s">
        <v>241</v>
      </c>
      <c r="E7617" s="2" t="s">
        <v>627</v>
      </c>
      <c r="F7617" s="2" t="s">
        <v>860</v>
      </c>
      <c r="G7617" s="2">
        <v>36</v>
      </c>
      <c r="H7617" s="2">
        <v>1.3490868150256999E-3</v>
      </c>
      <c r="I7617" s="2">
        <v>1.510977232828784E-3</v>
      </c>
      <c r="J7617" s="26" t="s">
        <v>701</v>
      </c>
    </row>
    <row r="7618" spans="1:10" ht="15.75" hidden="1" customHeight="1" x14ac:dyDescent="0.25">
      <c r="A7618" s="2" t="s">
        <v>853</v>
      </c>
      <c r="B7618" s="2" t="s">
        <v>854</v>
      </c>
      <c r="C7618" s="2">
        <v>2035</v>
      </c>
      <c r="D7618" s="2" t="s">
        <v>241</v>
      </c>
      <c r="E7618" s="2" t="s">
        <v>627</v>
      </c>
      <c r="F7618" s="2" t="s">
        <v>858</v>
      </c>
      <c r="G7618" s="2">
        <v>36</v>
      </c>
      <c r="H7618" s="2">
        <v>1.7506251810118601E-2</v>
      </c>
      <c r="I7618" s="2">
        <v>1.9607002027332836E-2</v>
      </c>
      <c r="J7618" s="26" t="s">
        <v>700</v>
      </c>
    </row>
    <row r="7619" spans="1:10" ht="15.75" hidden="1" customHeight="1" x14ac:dyDescent="0.25">
      <c r="A7619" s="2" t="s">
        <v>853</v>
      </c>
      <c r="B7619" s="2" t="s">
        <v>854</v>
      </c>
      <c r="C7619" s="2">
        <v>2035</v>
      </c>
      <c r="D7619" s="2" t="s">
        <v>241</v>
      </c>
      <c r="E7619" s="2" t="s">
        <v>627</v>
      </c>
      <c r="F7619" s="2" t="s">
        <v>859</v>
      </c>
      <c r="G7619" s="2">
        <v>37</v>
      </c>
      <c r="H7619" s="2">
        <v>1.679665219854E-4</v>
      </c>
      <c r="I7619" s="2">
        <v>1.88122504623648E-4</v>
      </c>
      <c r="J7619" s="26" t="s">
        <v>700</v>
      </c>
    </row>
    <row r="7620" spans="1:10" ht="15.75" hidden="1" customHeight="1" x14ac:dyDescent="0.25">
      <c r="A7620" s="2" t="s">
        <v>853</v>
      </c>
      <c r="B7620" s="2" t="s">
        <v>854</v>
      </c>
      <c r="C7620" s="2">
        <v>2035</v>
      </c>
      <c r="D7620" s="2" t="s">
        <v>241</v>
      </c>
      <c r="E7620" s="2" t="s">
        <v>627</v>
      </c>
      <c r="F7620" s="2" t="s">
        <v>857</v>
      </c>
      <c r="G7620" s="2">
        <v>37</v>
      </c>
      <c r="H7620" s="2">
        <v>2.8872379916720001E-3</v>
      </c>
      <c r="I7620" s="2">
        <v>3.2337065506726406E-3</v>
      </c>
      <c r="J7620" s="26" t="s">
        <v>700</v>
      </c>
    </row>
    <row r="7621" spans="1:10" ht="15.75" hidden="1" customHeight="1" x14ac:dyDescent="0.25">
      <c r="A7621" s="2" t="s">
        <v>853</v>
      </c>
      <c r="B7621" s="2" t="s">
        <v>854</v>
      </c>
      <c r="C7621" s="2">
        <v>2035</v>
      </c>
      <c r="D7621" s="2" t="s">
        <v>241</v>
      </c>
      <c r="E7621" s="2" t="s">
        <v>627</v>
      </c>
      <c r="F7621" s="2" t="s">
        <v>855</v>
      </c>
      <c r="G7621" s="2">
        <v>37</v>
      </c>
      <c r="H7621" s="2">
        <v>1.073631021427E-3</v>
      </c>
      <c r="I7621" s="2">
        <v>1.2024667439982401E-3</v>
      </c>
      <c r="J7621" s="26" t="s">
        <v>700</v>
      </c>
    </row>
    <row r="7622" spans="1:10" ht="15.75" hidden="1" customHeight="1" x14ac:dyDescent="0.25">
      <c r="A7622" s="2" t="s">
        <v>853</v>
      </c>
      <c r="B7622" s="2" t="s">
        <v>854</v>
      </c>
      <c r="C7622" s="2">
        <v>2035</v>
      </c>
      <c r="D7622" s="2" t="s">
        <v>241</v>
      </c>
      <c r="E7622" s="2" t="s">
        <v>627</v>
      </c>
      <c r="F7622" s="2" t="s">
        <v>856</v>
      </c>
      <c r="G7622" s="2">
        <v>37</v>
      </c>
      <c r="H7622" s="2">
        <v>1.058059133356E-4</v>
      </c>
      <c r="I7622" s="2">
        <v>1.1850262293587202E-4</v>
      </c>
      <c r="J7622" s="26" t="s">
        <v>700</v>
      </c>
    </row>
    <row r="7623" spans="1:10" ht="15.75" hidden="1" customHeight="1" x14ac:dyDescent="0.25">
      <c r="A7623" s="2" t="s">
        <v>853</v>
      </c>
      <c r="B7623" s="2" t="s">
        <v>854</v>
      </c>
      <c r="C7623" s="2">
        <v>2035</v>
      </c>
      <c r="D7623" s="2" t="s">
        <v>241</v>
      </c>
      <c r="E7623" s="2" t="s">
        <v>627</v>
      </c>
      <c r="F7623" s="2" t="s">
        <v>858</v>
      </c>
      <c r="G7623" s="2">
        <v>37</v>
      </c>
      <c r="H7623" s="2">
        <v>9.8530754912645006E-3</v>
      </c>
      <c r="I7623" s="2">
        <v>1.1035444550216243E-2</v>
      </c>
      <c r="J7623" s="26" t="s">
        <v>700</v>
      </c>
    </row>
    <row r="7624" spans="1:10" ht="15.75" hidden="1" customHeight="1" x14ac:dyDescent="0.25">
      <c r="A7624" s="2" t="s">
        <v>853</v>
      </c>
      <c r="B7624" s="2" t="s">
        <v>854</v>
      </c>
      <c r="C7624" s="2">
        <v>2035</v>
      </c>
      <c r="D7624" s="2" t="s">
        <v>241</v>
      </c>
      <c r="E7624" s="2" t="s">
        <v>627</v>
      </c>
      <c r="F7624" s="2" t="s">
        <v>860</v>
      </c>
      <c r="G7624" s="2">
        <v>37</v>
      </c>
      <c r="H7624" s="2">
        <v>4.4943051761950001E-4</v>
      </c>
      <c r="I7624" s="2">
        <v>5.0336217973384004E-4</v>
      </c>
      <c r="J7624" s="26" t="s">
        <v>701</v>
      </c>
    </row>
    <row r="7625" spans="1:10" ht="15.75" hidden="1" customHeight="1" x14ac:dyDescent="0.25">
      <c r="A7625" s="2" t="s">
        <v>853</v>
      </c>
      <c r="B7625" s="2" t="s">
        <v>854</v>
      </c>
      <c r="C7625" s="2">
        <v>2035</v>
      </c>
      <c r="D7625" s="2" t="s">
        <v>241</v>
      </c>
      <c r="E7625" s="2" t="s">
        <v>627</v>
      </c>
      <c r="F7625" s="2" t="s">
        <v>856</v>
      </c>
      <c r="G7625" s="2">
        <v>38</v>
      </c>
      <c r="H7625" s="2">
        <v>3.4632812457899998E-5</v>
      </c>
      <c r="I7625" s="2">
        <v>3.8788749952848E-5</v>
      </c>
      <c r="J7625" s="26" t="s">
        <v>700</v>
      </c>
    </row>
    <row r="7626" spans="1:10" ht="15.75" hidden="1" customHeight="1" x14ac:dyDescent="0.25">
      <c r="A7626" s="2" t="s">
        <v>853</v>
      </c>
      <c r="B7626" s="2" t="s">
        <v>854</v>
      </c>
      <c r="C7626" s="2">
        <v>2035</v>
      </c>
      <c r="D7626" s="2" t="s">
        <v>241</v>
      </c>
      <c r="E7626" s="2" t="s">
        <v>627</v>
      </c>
      <c r="F7626" s="2" t="s">
        <v>858</v>
      </c>
      <c r="G7626" s="2">
        <v>38</v>
      </c>
      <c r="H7626" s="2">
        <v>6.8629658780991996E-3</v>
      </c>
      <c r="I7626" s="2">
        <v>7.6865217834711039E-3</v>
      </c>
      <c r="J7626" s="26" t="s">
        <v>700</v>
      </c>
    </row>
    <row r="7627" spans="1:10" ht="15.75" hidden="1" customHeight="1" x14ac:dyDescent="0.25">
      <c r="A7627" s="2" t="s">
        <v>853</v>
      </c>
      <c r="B7627" s="2" t="s">
        <v>854</v>
      </c>
      <c r="C7627" s="2">
        <v>2035</v>
      </c>
      <c r="D7627" s="2" t="s">
        <v>241</v>
      </c>
      <c r="E7627" s="2" t="s">
        <v>627</v>
      </c>
      <c r="F7627" s="2" t="s">
        <v>859</v>
      </c>
      <c r="G7627" s="2">
        <v>38</v>
      </c>
      <c r="H7627" s="2">
        <v>1.557319919812E-4</v>
      </c>
      <c r="I7627" s="2">
        <v>1.7441983101894402E-4</v>
      </c>
      <c r="J7627" s="26" t="s">
        <v>700</v>
      </c>
    </row>
    <row r="7628" spans="1:10" ht="15.75" hidden="1" customHeight="1" x14ac:dyDescent="0.25">
      <c r="A7628" s="2" t="s">
        <v>853</v>
      </c>
      <c r="B7628" s="2" t="s">
        <v>854</v>
      </c>
      <c r="C7628" s="2">
        <v>2035</v>
      </c>
      <c r="D7628" s="2" t="s">
        <v>241</v>
      </c>
      <c r="E7628" s="2" t="s">
        <v>627</v>
      </c>
      <c r="F7628" s="2" t="s">
        <v>855</v>
      </c>
      <c r="G7628" s="2">
        <v>38</v>
      </c>
      <c r="H7628" s="2">
        <v>1.4385433169082E-3</v>
      </c>
      <c r="I7628" s="2">
        <v>1.6111685149371841E-3</v>
      </c>
      <c r="J7628" s="26" t="s">
        <v>700</v>
      </c>
    </row>
    <row r="7629" spans="1:10" ht="15.75" hidden="1" customHeight="1" x14ac:dyDescent="0.25">
      <c r="A7629" s="2" t="s">
        <v>853</v>
      </c>
      <c r="B7629" s="2" t="s">
        <v>854</v>
      </c>
      <c r="C7629" s="2">
        <v>2035</v>
      </c>
      <c r="D7629" s="2" t="s">
        <v>241</v>
      </c>
      <c r="E7629" s="2" t="s">
        <v>627</v>
      </c>
      <c r="F7629" s="2" t="s">
        <v>857</v>
      </c>
      <c r="G7629" s="2">
        <v>38</v>
      </c>
      <c r="H7629" s="2">
        <v>1.8713472818490001E-3</v>
      </c>
      <c r="I7629" s="2">
        <v>2.0959089556708802E-3</v>
      </c>
      <c r="J7629" s="26" t="s">
        <v>700</v>
      </c>
    </row>
    <row r="7630" spans="1:10" ht="15.75" hidden="1" customHeight="1" x14ac:dyDescent="0.25">
      <c r="A7630" s="2" t="s">
        <v>853</v>
      </c>
      <c r="B7630" s="2" t="s">
        <v>854</v>
      </c>
      <c r="C7630" s="2">
        <v>2035</v>
      </c>
      <c r="D7630" s="2" t="s">
        <v>241</v>
      </c>
      <c r="E7630" s="2" t="s">
        <v>627</v>
      </c>
      <c r="F7630" s="2" t="s">
        <v>855</v>
      </c>
      <c r="G7630" s="2">
        <v>39</v>
      </c>
      <c r="H7630" s="2">
        <v>1.1306497035548E-3</v>
      </c>
      <c r="I7630" s="2">
        <v>1.2663276679813762E-3</v>
      </c>
      <c r="J7630" s="26" t="s">
        <v>700</v>
      </c>
    </row>
    <row r="7631" spans="1:10" ht="15.75" hidden="1" customHeight="1" x14ac:dyDescent="0.25">
      <c r="A7631" s="2" t="s">
        <v>853</v>
      </c>
      <c r="B7631" s="2" t="s">
        <v>854</v>
      </c>
      <c r="C7631" s="2">
        <v>2035</v>
      </c>
      <c r="D7631" s="2" t="s">
        <v>241</v>
      </c>
      <c r="E7631" s="2" t="s">
        <v>627</v>
      </c>
      <c r="F7631" s="2" t="s">
        <v>856</v>
      </c>
      <c r="G7631" s="2">
        <v>39</v>
      </c>
      <c r="H7631" s="2">
        <v>6.5801814344000005E-5</v>
      </c>
      <c r="I7631" s="2">
        <v>7.3698032065280008E-5</v>
      </c>
      <c r="J7631" s="26" t="s">
        <v>700</v>
      </c>
    </row>
    <row r="7632" spans="1:10" ht="15.75" hidden="1" customHeight="1" x14ac:dyDescent="0.25">
      <c r="A7632" s="2" t="s">
        <v>853</v>
      </c>
      <c r="B7632" s="2" t="s">
        <v>854</v>
      </c>
      <c r="C7632" s="2">
        <v>2035</v>
      </c>
      <c r="D7632" s="2" t="s">
        <v>241</v>
      </c>
      <c r="E7632" s="2" t="s">
        <v>627</v>
      </c>
      <c r="F7632" s="2" t="s">
        <v>860</v>
      </c>
      <c r="G7632" s="2">
        <v>39</v>
      </c>
      <c r="H7632" s="2">
        <v>1.6755053948145E-3</v>
      </c>
      <c r="I7632" s="2">
        <v>1.8765660421922402E-3</v>
      </c>
      <c r="J7632" s="26" t="s">
        <v>701</v>
      </c>
    </row>
    <row r="7633" spans="1:10" ht="15.75" hidden="1" customHeight="1" x14ac:dyDescent="0.25">
      <c r="A7633" s="2" t="s">
        <v>853</v>
      </c>
      <c r="B7633" s="2" t="s">
        <v>854</v>
      </c>
      <c r="C7633" s="2">
        <v>2035</v>
      </c>
      <c r="D7633" s="2" t="s">
        <v>241</v>
      </c>
      <c r="E7633" s="2" t="s">
        <v>627</v>
      </c>
      <c r="F7633" s="2" t="s">
        <v>859</v>
      </c>
      <c r="G7633" s="2">
        <v>39</v>
      </c>
      <c r="H7633" s="2">
        <v>3.1037946610009998E-4</v>
      </c>
      <c r="I7633" s="2">
        <v>3.4762500203211201E-4</v>
      </c>
      <c r="J7633" s="26" t="s">
        <v>700</v>
      </c>
    </row>
    <row r="7634" spans="1:10" ht="15.75" hidden="1" customHeight="1" x14ac:dyDescent="0.25">
      <c r="A7634" s="2" t="s">
        <v>853</v>
      </c>
      <c r="B7634" s="2" t="s">
        <v>854</v>
      </c>
      <c r="C7634" s="2">
        <v>2035</v>
      </c>
      <c r="D7634" s="2" t="s">
        <v>241</v>
      </c>
      <c r="E7634" s="2" t="s">
        <v>627</v>
      </c>
      <c r="F7634" s="2" t="s">
        <v>858</v>
      </c>
      <c r="G7634" s="2">
        <v>39</v>
      </c>
      <c r="H7634" s="2">
        <v>7.2581297717987997E-3</v>
      </c>
      <c r="I7634" s="2">
        <v>8.1291053444146558E-3</v>
      </c>
      <c r="J7634" s="26" t="s">
        <v>700</v>
      </c>
    </row>
    <row r="7635" spans="1:10" ht="15.75" hidden="1" customHeight="1" x14ac:dyDescent="0.25">
      <c r="A7635" s="2" t="s">
        <v>853</v>
      </c>
      <c r="B7635" s="2" t="s">
        <v>854</v>
      </c>
      <c r="C7635" s="2">
        <v>2035</v>
      </c>
      <c r="D7635" s="2" t="s">
        <v>241</v>
      </c>
      <c r="E7635" s="2" t="s">
        <v>627</v>
      </c>
      <c r="F7635" s="2" t="s">
        <v>857</v>
      </c>
      <c r="G7635" s="2">
        <v>39</v>
      </c>
      <c r="H7635" s="2">
        <v>1.6766410844866E-3</v>
      </c>
      <c r="I7635" s="2">
        <v>1.8778380146249921E-3</v>
      </c>
      <c r="J7635" s="26" t="s">
        <v>700</v>
      </c>
    </row>
    <row r="7636" spans="1:10" ht="15.75" hidden="1" customHeight="1" x14ac:dyDescent="0.25">
      <c r="A7636" s="2" t="s">
        <v>853</v>
      </c>
      <c r="B7636" s="2" t="s">
        <v>854</v>
      </c>
      <c r="C7636" s="2">
        <v>2035</v>
      </c>
      <c r="D7636" s="2" t="s">
        <v>241</v>
      </c>
      <c r="E7636" s="2" t="s">
        <v>627</v>
      </c>
      <c r="F7636" s="2" t="s">
        <v>856</v>
      </c>
      <c r="G7636" s="2">
        <v>40</v>
      </c>
      <c r="H7636" s="2">
        <v>1.2907389100289999E-4</v>
      </c>
      <c r="I7636" s="2">
        <v>1.44562757923248E-4</v>
      </c>
      <c r="J7636" s="26" t="s">
        <v>700</v>
      </c>
    </row>
    <row r="7637" spans="1:10" ht="15.75" hidden="1" customHeight="1" x14ac:dyDescent="0.25">
      <c r="A7637" s="2" t="s">
        <v>853</v>
      </c>
      <c r="B7637" s="2" t="s">
        <v>854</v>
      </c>
      <c r="C7637" s="2">
        <v>2035</v>
      </c>
      <c r="D7637" s="2" t="s">
        <v>241</v>
      </c>
      <c r="E7637" s="2" t="s">
        <v>627</v>
      </c>
      <c r="F7637" s="2" t="s">
        <v>859</v>
      </c>
      <c r="G7637" s="2">
        <v>40</v>
      </c>
      <c r="H7637" s="2">
        <v>3.8697303534719998E-4</v>
      </c>
      <c r="I7637" s="2">
        <v>4.3340979958886403E-4</v>
      </c>
      <c r="J7637" s="26" t="s">
        <v>700</v>
      </c>
    </row>
    <row r="7638" spans="1:10" ht="15.75" hidden="1" customHeight="1" x14ac:dyDescent="0.25">
      <c r="A7638" s="2" t="s">
        <v>853</v>
      </c>
      <c r="B7638" s="2" t="s">
        <v>854</v>
      </c>
      <c r="C7638" s="2">
        <v>2035</v>
      </c>
      <c r="D7638" s="2" t="s">
        <v>241</v>
      </c>
      <c r="E7638" s="2" t="s">
        <v>627</v>
      </c>
      <c r="F7638" s="2" t="s">
        <v>858</v>
      </c>
      <c r="G7638" s="2">
        <v>40</v>
      </c>
      <c r="H7638" s="2">
        <v>5.8934427797794004E-3</v>
      </c>
      <c r="I7638" s="2">
        <v>6.6006559133529293E-3</v>
      </c>
      <c r="J7638" s="26" t="s">
        <v>700</v>
      </c>
    </row>
    <row r="7639" spans="1:10" ht="15.75" hidden="1" customHeight="1" x14ac:dyDescent="0.25">
      <c r="A7639" s="2" t="s">
        <v>853</v>
      </c>
      <c r="B7639" s="2" t="s">
        <v>854</v>
      </c>
      <c r="C7639" s="2">
        <v>2035</v>
      </c>
      <c r="D7639" s="2" t="s">
        <v>241</v>
      </c>
      <c r="E7639" s="2" t="s">
        <v>627</v>
      </c>
      <c r="F7639" s="2" t="s">
        <v>857</v>
      </c>
      <c r="G7639" s="2">
        <v>40</v>
      </c>
      <c r="H7639" s="2">
        <v>1.6978968196781001E-3</v>
      </c>
      <c r="I7639" s="2">
        <v>1.9016444380394722E-3</v>
      </c>
      <c r="J7639" s="26" t="s">
        <v>700</v>
      </c>
    </row>
    <row r="7640" spans="1:10" ht="15.75" hidden="1" customHeight="1" x14ac:dyDescent="0.25">
      <c r="A7640" s="2" t="s">
        <v>853</v>
      </c>
      <c r="B7640" s="2" t="s">
        <v>854</v>
      </c>
      <c r="C7640" s="2">
        <v>2035</v>
      </c>
      <c r="D7640" s="2" t="s">
        <v>241</v>
      </c>
      <c r="E7640" s="2" t="s">
        <v>627</v>
      </c>
      <c r="F7640" s="2" t="s">
        <v>857</v>
      </c>
      <c r="G7640" s="2">
        <v>41</v>
      </c>
      <c r="H7640" s="2">
        <v>2.3139110999179999E-4</v>
      </c>
      <c r="I7640" s="2">
        <v>2.59158043190816E-4</v>
      </c>
      <c r="J7640" s="26" t="s">
        <v>700</v>
      </c>
    </row>
    <row r="7641" spans="1:10" ht="15.75" hidden="1" customHeight="1" x14ac:dyDescent="0.25">
      <c r="A7641" s="2" t="s">
        <v>853</v>
      </c>
      <c r="B7641" s="2" t="s">
        <v>854</v>
      </c>
      <c r="C7641" s="2">
        <v>2035</v>
      </c>
      <c r="D7641" s="2" t="s">
        <v>241</v>
      </c>
      <c r="E7641" s="2" t="s">
        <v>627</v>
      </c>
      <c r="F7641" s="2" t="s">
        <v>860</v>
      </c>
      <c r="G7641" s="2">
        <v>41</v>
      </c>
      <c r="H7641" s="2">
        <v>4.1666720062490001E-4</v>
      </c>
      <c r="I7641" s="2">
        <v>4.6666726469988808E-4</v>
      </c>
      <c r="J7641" s="26" t="s">
        <v>701</v>
      </c>
    </row>
    <row r="7642" spans="1:10" ht="15.75" hidden="1" customHeight="1" x14ac:dyDescent="0.25">
      <c r="A7642" s="2" t="s">
        <v>853</v>
      </c>
      <c r="B7642" s="2" t="s">
        <v>854</v>
      </c>
      <c r="C7642" s="2">
        <v>2035</v>
      </c>
      <c r="D7642" s="2" t="s">
        <v>241</v>
      </c>
      <c r="E7642" s="2" t="s">
        <v>627</v>
      </c>
      <c r="F7642" s="2" t="s">
        <v>856</v>
      </c>
      <c r="G7642" s="2">
        <v>41</v>
      </c>
      <c r="H7642" s="2">
        <v>3.24911015923E-5</v>
      </c>
      <c r="I7642" s="2">
        <v>3.6390033783376001E-5</v>
      </c>
      <c r="J7642" s="26" t="s">
        <v>700</v>
      </c>
    </row>
    <row r="7643" spans="1:10" ht="15.75" hidden="1" customHeight="1" x14ac:dyDescent="0.25">
      <c r="A7643" s="2" t="s">
        <v>853</v>
      </c>
      <c r="B7643" s="2" t="s">
        <v>854</v>
      </c>
      <c r="C7643" s="2">
        <v>2035</v>
      </c>
      <c r="D7643" s="2" t="s">
        <v>241</v>
      </c>
      <c r="E7643" s="2" t="s">
        <v>627</v>
      </c>
      <c r="F7643" s="2" t="s">
        <v>859</v>
      </c>
      <c r="G7643" s="2">
        <v>41</v>
      </c>
      <c r="H7643" s="2">
        <v>7.9511359217600006E-5</v>
      </c>
      <c r="I7643" s="2">
        <v>8.905272232371202E-5</v>
      </c>
      <c r="J7643" s="26" t="s">
        <v>700</v>
      </c>
    </row>
    <row r="7644" spans="1:10" ht="15.75" hidden="1" customHeight="1" x14ac:dyDescent="0.25">
      <c r="A7644" s="2" t="s">
        <v>853</v>
      </c>
      <c r="B7644" s="2" t="s">
        <v>854</v>
      </c>
      <c r="C7644" s="2">
        <v>2035</v>
      </c>
      <c r="D7644" s="2" t="s">
        <v>241</v>
      </c>
      <c r="E7644" s="2" t="s">
        <v>627</v>
      </c>
      <c r="F7644" s="2" t="s">
        <v>858</v>
      </c>
      <c r="G7644" s="2">
        <v>41</v>
      </c>
      <c r="H7644" s="2">
        <v>7.5075500644743E-3</v>
      </c>
      <c r="I7644" s="2">
        <v>8.4084560722112161E-3</v>
      </c>
      <c r="J7644" s="26" t="s">
        <v>700</v>
      </c>
    </row>
    <row r="7645" spans="1:10" ht="15.75" hidden="1" customHeight="1" x14ac:dyDescent="0.25">
      <c r="A7645" s="2" t="s">
        <v>853</v>
      </c>
      <c r="B7645" s="2" t="s">
        <v>854</v>
      </c>
      <c r="C7645" s="2">
        <v>2035</v>
      </c>
      <c r="D7645" s="2" t="s">
        <v>241</v>
      </c>
      <c r="E7645" s="2" t="s">
        <v>627</v>
      </c>
      <c r="F7645" s="2" t="s">
        <v>855</v>
      </c>
      <c r="G7645" s="2">
        <v>41</v>
      </c>
      <c r="H7645" s="2">
        <v>3.5398529143999997E-4</v>
      </c>
      <c r="I7645" s="2">
        <v>3.9646352641280002E-4</v>
      </c>
      <c r="J7645" s="26" t="s">
        <v>700</v>
      </c>
    </row>
    <row r="7646" spans="1:10" ht="15.75" hidden="1" customHeight="1" x14ac:dyDescent="0.25">
      <c r="A7646" s="2" t="s">
        <v>853</v>
      </c>
      <c r="B7646" s="2" t="s">
        <v>854</v>
      </c>
      <c r="C7646" s="2">
        <v>2035</v>
      </c>
      <c r="D7646" s="2" t="s">
        <v>241</v>
      </c>
      <c r="E7646" s="2" t="s">
        <v>627</v>
      </c>
      <c r="F7646" s="2" t="s">
        <v>856</v>
      </c>
      <c r="G7646" s="2">
        <v>42</v>
      </c>
      <c r="H7646" s="2">
        <v>3.08686467179E-5</v>
      </c>
      <c r="I7646" s="2">
        <v>3.4572884324048004E-5</v>
      </c>
      <c r="J7646" s="26" t="s">
        <v>700</v>
      </c>
    </row>
    <row r="7647" spans="1:10" ht="15.75" hidden="1" customHeight="1" x14ac:dyDescent="0.25">
      <c r="A7647" s="2" t="s">
        <v>853</v>
      </c>
      <c r="B7647" s="2" t="s">
        <v>854</v>
      </c>
      <c r="C7647" s="2">
        <v>2035</v>
      </c>
      <c r="D7647" s="2" t="s">
        <v>241</v>
      </c>
      <c r="E7647" s="2" t="s">
        <v>627</v>
      </c>
      <c r="F7647" s="2" t="s">
        <v>858</v>
      </c>
      <c r="G7647" s="2">
        <v>42</v>
      </c>
      <c r="H7647" s="2">
        <v>6.4336854266003E-3</v>
      </c>
      <c r="I7647" s="2">
        <v>7.2057276777923365E-3</v>
      </c>
      <c r="J7647" s="26" t="s">
        <v>700</v>
      </c>
    </row>
    <row r="7648" spans="1:10" ht="15.75" hidden="1" customHeight="1" x14ac:dyDescent="0.25">
      <c r="A7648" s="2" t="s">
        <v>853</v>
      </c>
      <c r="B7648" s="2" t="s">
        <v>854</v>
      </c>
      <c r="C7648" s="2">
        <v>2035</v>
      </c>
      <c r="D7648" s="2" t="s">
        <v>241</v>
      </c>
      <c r="E7648" s="2" t="s">
        <v>627</v>
      </c>
      <c r="F7648" s="2" t="s">
        <v>857</v>
      </c>
      <c r="G7648" s="2">
        <v>42</v>
      </c>
      <c r="H7648" s="2">
        <v>1.0992768657161001E-3</v>
      </c>
      <c r="I7648" s="2">
        <v>1.2311900896020322E-3</v>
      </c>
      <c r="J7648" s="26" t="s">
        <v>700</v>
      </c>
    </row>
    <row r="7649" spans="1:10" ht="15.75" hidden="1" customHeight="1" x14ac:dyDescent="0.25">
      <c r="A7649" s="2" t="s">
        <v>853</v>
      </c>
      <c r="B7649" s="2" t="s">
        <v>854</v>
      </c>
      <c r="C7649" s="2">
        <v>2035</v>
      </c>
      <c r="D7649" s="2" t="s">
        <v>241</v>
      </c>
      <c r="E7649" s="2" t="s">
        <v>627</v>
      </c>
      <c r="F7649" s="2" t="s">
        <v>855</v>
      </c>
      <c r="G7649" s="2">
        <v>42</v>
      </c>
      <c r="H7649" s="2">
        <v>1.5547885559498999E-3</v>
      </c>
      <c r="I7649" s="2">
        <v>1.741363182663888E-3</v>
      </c>
      <c r="J7649" s="26" t="s">
        <v>700</v>
      </c>
    </row>
    <row r="7650" spans="1:10" ht="15.75" hidden="1" customHeight="1" x14ac:dyDescent="0.25">
      <c r="A7650" s="2" t="s">
        <v>853</v>
      </c>
      <c r="B7650" s="2" t="s">
        <v>854</v>
      </c>
      <c r="C7650" s="2">
        <v>2035</v>
      </c>
      <c r="D7650" s="2" t="s">
        <v>241</v>
      </c>
      <c r="E7650" s="2" t="s">
        <v>627</v>
      </c>
      <c r="F7650" s="2" t="s">
        <v>859</v>
      </c>
      <c r="G7650" s="2">
        <v>42</v>
      </c>
      <c r="H7650" s="2">
        <v>7.0309579314199998E-5</v>
      </c>
      <c r="I7650" s="2">
        <v>7.8746728831904003E-5</v>
      </c>
      <c r="J7650" s="26" t="s">
        <v>700</v>
      </c>
    </row>
    <row r="7651" spans="1:10" ht="15.75" hidden="1" customHeight="1" x14ac:dyDescent="0.25">
      <c r="A7651" s="2" t="s">
        <v>853</v>
      </c>
      <c r="B7651" s="2" t="s">
        <v>854</v>
      </c>
      <c r="C7651" s="2">
        <v>2035</v>
      </c>
      <c r="D7651" s="2" t="s">
        <v>241</v>
      </c>
      <c r="E7651" s="2" t="s">
        <v>627</v>
      </c>
      <c r="F7651" s="2" t="s">
        <v>857</v>
      </c>
      <c r="G7651" s="2">
        <v>43</v>
      </c>
      <c r="H7651" s="2">
        <v>1.1640783777693E-3</v>
      </c>
      <c r="I7651" s="2">
        <v>1.3037677831016161E-3</v>
      </c>
      <c r="J7651" s="26" t="s">
        <v>700</v>
      </c>
    </row>
    <row r="7652" spans="1:10" ht="15.75" hidden="1" customHeight="1" x14ac:dyDescent="0.25">
      <c r="A7652" s="2" t="s">
        <v>853</v>
      </c>
      <c r="B7652" s="2" t="s">
        <v>854</v>
      </c>
      <c r="C7652" s="2">
        <v>2035</v>
      </c>
      <c r="D7652" s="2" t="s">
        <v>241</v>
      </c>
      <c r="E7652" s="2" t="s">
        <v>627</v>
      </c>
      <c r="F7652" s="2" t="s">
        <v>859</v>
      </c>
      <c r="G7652" s="2">
        <v>43</v>
      </c>
      <c r="H7652" s="2">
        <v>1.4346736134030001E-4</v>
      </c>
      <c r="I7652" s="2">
        <v>1.6068344470113603E-4</v>
      </c>
      <c r="J7652" s="26" t="s">
        <v>700</v>
      </c>
    </row>
    <row r="7653" spans="1:10" ht="15.75" hidden="1" customHeight="1" x14ac:dyDescent="0.25">
      <c r="A7653" s="2" t="s">
        <v>853</v>
      </c>
      <c r="B7653" s="2" t="s">
        <v>854</v>
      </c>
      <c r="C7653" s="2">
        <v>2035</v>
      </c>
      <c r="D7653" s="2" t="s">
        <v>241</v>
      </c>
      <c r="E7653" s="2" t="s">
        <v>627</v>
      </c>
      <c r="F7653" s="2" t="s">
        <v>858</v>
      </c>
      <c r="G7653" s="2">
        <v>43</v>
      </c>
      <c r="H7653" s="2">
        <v>6.0422339010984E-3</v>
      </c>
      <c r="I7653" s="2">
        <v>6.767301969230209E-3</v>
      </c>
      <c r="J7653" s="26" t="s">
        <v>700</v>
      </c>
    </row>
    <row r="7654" spans="1:10" ht="15.75" hidden="1" customHeight="1" x14ac:dyDescent="0.25">
      <c r="A7654" s="2" t="s">
        <v>853</v>
      </c>
      <c r="B7654" s="2" t="s">
        <v>854</v>
      </c>
      <c r="C7654" s="2">
        <v>2035</v>
      </c>
      <c r="D7654" s="2" t="s">
        <v>241</v>
      </c>
      <c r="E7654" s="2" t="s">
        <v>627</v>
      </c>
      <c r="F7654" s="2" t="s">
        <v>856</v>
      </c>
      <c r="G7654" s="2">
        <v>43</v>
      </c>
      <c r="H7654" s="2">
        <v>2.9912145691899999E-5</v>
      </c>
      <c r="I7654" s="2">
        <v>3.3501603174928004E-5</v>
      </c>
      <c r="J7654" s="26" t="s">
        <v>700</v>
      </c>
    </row>
    <row r="7655" spans="1:10" ht="15.75" hidden="1" customHeight="1" x14ac:dyDescent="0.25">
      <c r="A7655" s="2" t="s">
        <v>853</v>
      </c>
      <c r="B7655" s="2" t="s">
        <v>854</v>
      </c>
      <c r="C7655" s="2">
        <v>2035</v>
      </c>
      <c r="D7655" s="2" t="s">
        <v>241</v>
      </c>
      <c r="E7655" s="2" t="s">
        <v>627</v>
      </c>
      <c r="F7655" s="2" t="s">
        <v>858</v>
      </c>
      <c r="G7655" s="2">
        <v>44</v>
      </c>
      <c r="H7655" s="2">
        <v>1.8200664781033999E-3</v>
      </c>
      <c r="I7655" s="2">
        <v>2.0384744554758083E-3</v>
      </c>
      <c r="J7655" s="26" t="s">
        <v>700</v>
      </c>
    </row>
    <row r="7656" spans="1:10" ht="15.75" hidden="1" customHeight="1" x14ac:dyDescent="0.25">
      <c r="A7656" s="2" t="s">
        <v>853</v>
      </c>
      <c r="B7656" s="2" t="s">
        <v>854</v>
      </c>
      <c r="C7656" s="2">
        <v>2035</v>
      </c>
      <c r="D7656" s="2" t="s">
        <v>241</v>
      </c>
      <c r="E7656" s="2" t="s">
        <v>627</v>
      </c>
      <c r="F7656" s="2" t="s">
        <v>859</v>
      </c>
      <c r="G7656" s="2">
        <v>44</v>
      </c>
      <c r="H7656" s="2">
        <v>1.983583206311E-4</v>
      </c>
      <c r="I7656" s="2">
        <v>2.2216131910683201E-4</v>
      </c>
      <c r="J7656" s="26" t="s">
        <v>700</v>
      </c>
    </row>
    <row r="7657" spans="1:10" ht="15.75" hidden="1" customHeight="1" x14ac:dyDescent="0.25">
      <c r="A7657" s="2" t="s">
        <v>853</v>
      </c>
      <c r="B7657" s="2" t="s">
        <v>854</v>
      </c>
      <c r="C7657" s="2">
        <v>2035</v>
      </c>
      <c r="D7657" s="2" t="s">
        <v>241</v>
      </c>
      <c r="E7657" s="2" t="s">
        <v>627</v>
      </c>
      <c r="F7657" s="2" t="s">
        <v>855</v>
      </c>
      <c r="G7657" s="2">
        <v>44</v>
      </c>
      <c r="H7657" s="2">
        <v>4.2399883386680002E-4</v>
      </c>
      <c r="I7657" s="2">
        <v>4.7487869393081605E-4</v>
      </c>
      <c r="J7657" s="26" t="s">
        <v>700</v>
      </c>
    </row>
    <row r="7658" spans="1:10" ht="15.75" hidden="1" customHeight="1" x14ac:dyDescent="0.25">
      <c r="A7658" s="2" t="s">
        <v>853</v>
      </c>
      <c r="B7658" s="2" t="s">
        <v>854</v>
      </c>
      <c r="C7658" s="2">
        <v>2035</v>
      </c>
      <c r="D7658" s="2" t="s">
        <v>241</v>
      </c>
      <c r="E7658" s="2" t="s">
        <v>627</v>
      </c>
      <c r="F7658" s="2" t="s">
        <v>860</v>
      </c>
      <c r="G7658" s="2">
        <v>44</v>
      </c>
      <c r="H7658" s="2">
        <v>7.4557837797330001E-4</v>
      </c>
      <c r="I7658" s="2">
        <v>8.350477833300961E-4</v>
      </c>
      <c r="J7658" s="26" t="s">
        <v>701</v>
      </c>
    </row>
    <row r="7659" spans="1:10" ht="15.75" hidden="1" customHeight="1" x14ac:dyDescent="0.25">
      <c r="A7659" s="2" t="s">
        <v>853</v>
      </c>
      <c r="B7659" s="2" t="s">
        <v>854</v>
      </c>
      <c r="C7659" s="2">
        <v>2035</v>
      </c>
      <c r="D7659" s="2" t="s">
        <v>241</v>
      </c>
      <c r="E7659" s="2" t="s">
        <v>627</v>
      </c>
      <c r="F7659" s="2" t="s">
        <v>857</v>
      </c>
      <c r="G7659" s="2">
        <v>44</v>
      </c>
      <c r="H7659" s="2">
        <v>2.175353729399E-4</v>
      </c>
      <c r="I7659" s="2">
        <v>2.4363961769268802E-4</v>
      </c>
      <c r="J7659" s="26" t="s">
        <v>700</v>
      </c>
    </row>
    <row r="7660" spans="1:10" ht="15.75" hidden="1" customHeight="1" x14ac:dyDescent="0.25">
      <c r="A7660" s="2" t="s">
        <v>853</v>
      </c>
      <c r="B7660" s="2" t="s">
        <v>854</v>
      </c>
      <c r="C7660" s="2">
        <v>2035</v>
      </c>
      <c r="D7660" s="2" t="s">
        <v>241</v>
      </c>
      <c r="E7660" s="2" t="s">
        <v>627</v>
      </c>
      <c r="F7660" s="2" t="s">
        <v>856</v>
      </c>
      <c r="G7660" s="2">
        <v>44</v>
      </c>
      <c r="H7660" s="2">
        <v>2.8856387871200002E-5</v>
      </c>
      <c r="I7660" s="2">
        <v>3.2319154415744006E-5</v>
      </c>
      <c r="J7660" s="26" t="s">
        <v>700</v>
      </c>
    </row>
    <row r="7661" spans="1:10" ht="15.75" hidden="1" customHeight="1" x14ac:dyDescent="0.25">
      <c r="A7661" s="2" t="s">
        <v>853</v>
      </c>
      <c r="B7661" s="2" t="s">
        <v>854</v>
      </c>
      <c r="C7661" s="2">
        <v>2035</v>
      </c>
      <c r="D7661" s="2" t="s">
        <v>241</v>
      </c>
      <c r="E7661" s="2" t="s">
        <v>627</v>
      </c>
      <c r="F7661" s="2" t="s">
        <v>855</v>
      </c>
      <c r="G7661" s="2">
        <v>45</v>
      </c>
      <c r="H7661" s="2">
        <v>6.3303814386019995E-4</v>
      </c>
      <c r="I7661" s="2">
        <v>7.0900272112342402E-4</v>
      </c>
      <c r="J7661" s="26" t="s">
        <v>700</v>
      </c>
    </row>
    <row r="7662" spans="1:10" ht="15.75" hidden="1" customHeight="1" x14ac:dyDescent="0.25">
      <c r="A7662" s="2" t="s">
        <v>853</v>
      </c>
      <c r="B7662" s="2" t="s">
        <v>854</v>
      </c>
      <c r="C7662" s="2">
        <v>2035</v>
      </c>
      <c r="D7662" s="2" t="s">
        <v>241</v>
      </c>
      <c r="E7662" s="2" t="s">
        <v>627</v>
      </c>
      <c r="F7662" s="2" t="s">
        <v>856</v>
      </c>
      <c r="G7662" s="2">
        <v>45</v>
      </c>
      <c r="H7662" s="2">
        <v>1.125571216107E-4</v>
      </c>
      <c r="I7662" s="2">
        <v>1.2606397620398401E-4</v>
      </c>
      <c r="J7662" s="26" t="s">
        <v>700</v>
      </c>
    </row>
    <row r="7663" spans="1:10" ht="15.75" hidden="1" customHeight="1" x14ac:dyDescent="0.25">
      <c r="A7663" s="2" t="s">
        <v>853</v>
      </c>
      <c r="B7663" s="2" t="s">
        <v>854</v>
      </c>
      <c r="C7663" s="2">
        <v>2035</v>
      </c>
      <c r="D7663" s="2" t="s">
        <v>241</v>
      </c>
      <c r="E7663" s="2" t="s">
        <v>627</v>
      </c>
      <c r="F7663" s="2" t="s">
        <v>858</v>
      </c>
      <c r="G7663" s="2">
        <v>45</v>
      </c>
      <c r="H7663" s="2">
        <v>8.8055211817845997E-3</v>
      </c>
      <c r="I7663" s="2">
        <v>9.8621837235987522E-3</v>
      </c>
      <c r="J7663" s="26" t="s">
        <v>700</v>
      </c>
    </row>
    <row r="7664" spans="1:10" ht="15.75" hidden="1" customHeight="1" x14ac:dyDescent="0.25">
      <c r="A7664" s="2" t="s">
        <v>853</v>
      </c>
      <c r="B7664" s="2" t="s">
        <v>854</v>
      </c>
      <c r="C7664" s="2">
        <v>2035</v>
      </c>
      <c r="D7664" s="2" t="s">
        <v>241</v>
      </c>
      <c r="E7664" s="2" t="s">
        <v>627</v>
      </c>
      <c r="F7664" s="2" t="s">
        <v>859</v>
      </c>
      <c r="G7664" s="2">
        <v>45</v>
      </c>
      <c r="H7664" s="2">
        <v>6.4807063608899999E-5</v>
      </c>
      <c r="I7664" s="2">
        <v>7.2583911241968011E-5</v>
      </c>
      <c r="J7664" s="26" t="s">
        <v>700</v>
      </c>
    </row>
    <row r="7665" spans="1:10" ht="15.75" hidden="1" customHeight="1" x14ac:dyDescent="0.25">
      <c r="A7665" s="2" t="s">
        <v>853</v>
      </c>
      <c r="B7665" s="2" t="s">
        <v>854</v>
      </c>
      <c r="C7665" s="2">
        <v>2035</v>
      </c>
      <c r="D7665" s="2" t="s">
        <v>241</v>
      </c>
      <c r="E7665" s="2" t="s">
        <v>627</v>
      </c>
      <c r="F7665" s="2" t="s">
        <v>857</v>
      </c>
      <c r="G7665" s="2">
        <v>46</v>
      </c>
      <c r="H7665" s="2">
        <v>6.7936096456829996E-4</v>
      </c>
      <c r="I7665" s="2">
        <v>7.6088428031649601E-4</v>
      </c>
      <c r="J7665" s="26" t="s">
        <v>700</v>
      </c>
    </row>
    <row r="7666" spans="1:10" ht="15.75" hidden="1" customHeight="1" x14ac:dyDescent="0.25">
      <c r="A7666" s="2" t="s">
        <v>853</v>
      </c>
      <c r="B7666" s="2" t="s">
        <v>854</v>
      </c>
      <c r="C7666" s="2">
        <v>2035</v>
      </c>
      <c r="D7666" s="2" t="s">
        <v>241</v>
      </c>
      <c r="E7666" s="2" t="s">
        <v>627</v>
      </c>
      <c r="F7666" s="2" t="s">
        <v>860</v>
      </c>
      <c r="G7666" s="2">
        <v>46</v>
      </c>
      <c r="H7666" s="2">
        <v>3.4462078474459999E-4</v>
      </c>
      <c r="I7666" s="2">
        <v>3.8597527891395204E-4</v>
      </c>
      <c r="J7666" s="26" t="s">
        <v>701</v>
      </c>
    </row>
    <row r="7667" spans="1:10" ht="15.75" hidden="1" customHeight="1" x14ac:dyDescent="0.25">
      <c r="A7667" s="2" t="s">
        <v>853</v>
      </c>
      <c r="B7667" s="2" t="s">
        <v>854</v>
      </c>
      <c r="C7667" s="2">
        <v>2035</v>
      </c>
      <c r="D7667" s="2" t="s">
        <v>241</v>
      </c>
      <c r="E7667" s="2" t="s">
        <v>627</v>
      </c>
      <c r="F7667" s="2" t="s">
        <v>856</v>
      </c>
      <c r="G7667" s="2">
        <v>46</v>
      </c>
      <c r="H7667" s="2">
        <v>2.8090042178499998E-5</v>
      </c>
      <c r="I7667" s="2">
        <v>3.1460847239919999E-5</v>
      </c>
      <c r="J7667" s="26" t="s">
        <v>700</v>
      </c>
    </row>
    <row r="7668" spans="1:10" ht="15.75" hidden="1" customHeight="1" x14ac:dyDescent="0.25">
      <c r="A7668" s="2" t="s">
        <v>853</v>
      </c>
      <c r="B7668" s="2" t="s">
        <v>854</v>
      </c>
      <c r="C7668" s="2">
        <v>2035</v>
      </c>
      <c r="D7668" s="2" t="s">
        <v>241</v>
      </c>
      <c r="E7668" s="2" t="s">
        <v>627</v>
      </c>
      <c r="F7668" s="2" t="s">
        <v>858</v>
      </c>
      <c r="G7668" s="2">
        <v>46</v>
      </c>
      <c r="H7668" s="2">
        <v>8.3041085163130992E-3</v>
      </c>
      <c r="I7668" s="2">
        <v>9.3006015382706714E-3</v>
      </c>
      <c r="J7668" s="26" t="s">
        <v>700</v>
      </c>
    </row>
    <row r="7669" spans="1:10" ht="15.75" hidden="1" customHeight="1" x14ac:dyDescent="0.25">
      <c r="A7669" s="2" t="s">
        <v>853</v>
      </c>
      <c r="B7669" s="2" t="s">
        <v>854</v>
      </c>
      <c r="C7669" s="2">
        <v>2035</v>
      </c>
      <c r="D7669" s="2" t="s">
        <v>241</v>
      </c>
      <c r="E7669" s="2" t="s">
        <v>627</v>
      </c>
      <c r="F7669" s="2" t="s">
        <v>855</v>
      </c>
      <c r="G7669" s="2">
        <v>46</v>
      </c>
      <c r="H7669" s="2">
        <v>3.008691128343E-4</v>
      </c>
      <c r="I7669" s="2">
        <v>3.3697340637441601E-4</v>
      </c>
      <c r="J7669" s="26" t="s">
        <v>700</v>
      </c>
    </row>
    <row r="7670" spans="1:10" ht="15.75" hidden="1" customHeight="1" x14ac:dyDescent="0.25">
      <c r="A7670" s="2" t="s">
        <v>853</v>
      </c>
      <c r="B7670" s="2" t="s">
        <v>854</v>
      </c>
      <c r="C7670" s="2">
        <v>2035</v>
      </c>
      <c r="D7670" s="2" t="s">
        <v>241</v>
      </c>
      <c r="E7670" s="2" t="s">
        <v>627</v>
      </c>
      <c r="F7670" s="2" t="s">
        <v>859</v>
      </c>
      <c r="G7670" s="2">
        <v>47</v>
      </c>
      <c r="H7670" s="2">
        <v>1.90517421288E-4</v>
      </c>
      <c r="I7670" s="2">
        <v>2.1337951184256001E-4</v>
      </c>
      <c r="J7670" s="26" t="s">
        <v>700</v>
      </c>
    </row>
    <row r="7671" spans="1:10" ht="15.75" hidden="1" customHeight="1" x14ac:dyDescent="0.25">
      <c r="A7671" s="2" t="s">
        <v>853</v>
      </c>
      <c r="B7671" s="2" t="s">
        <v>854</v>
      </c>
      <c r="C7671" s="2">
        <v>2035</v>
      </c>
      <c r="D7671" s="2" t="s">
        <v>241</v>
      </c>
      <c r="E7671" s="2" t="s">
        <v>627</v>
      </c>
      <c r="F7671" s="2" t="s">
        <v>857</v>
      </c>
      <c r="G7671" s="2">
        <v>47</v>
      </c>
      <c r="H7671" s="2">
        <v>1.3059440243523999E-3</v>
      </c>
      <c r="I7671" s="2">
        <v>1.4626573072746881E-3</v>
      </c>
      <c r="J7671" s="26" t="s">
        <v>700</v>
      </c>
    </row>
    <row r="7672" spans="1:10" ht="15.75" hidden="1" customHeight="1" x14ac:dyDescent="0.25">
      <c r="A7672" s="2" t="s">
        <v>853</v>
      </c>
      <c r="B7672" s="2" t="s">
        <v>854</v>
      </c>
      <c r="C7672" s="2">
        <v>2035</v>
      </c>
      <c r="D7672" s="2" t="s">
        <v>241</v>
      </c>
      <c r="E7672" s="2" t="s">
        <v>627</v>
      </c>
      <c r="F7672" s="2" t="s">
        <v>860</v>
      </c>
      <c r="G7672" s="2">
        <v>47</v>
      </c>
      <c r="H7672" s="2">
        <v>3.3913366496559998E-4</v>
      </c>
      <c r="I7672" s="2">
        <v>3.7982970476147204E-4</v>
      </c>
      <c r="J7672" s="26" t="s">
        <v>701</v>
      </c>
    </row>
    <row r="7673" spans="1:10" ht="15.75" hidden="1" customHeight="1" x14ac:dyDescent="0.25">
      <c r="A7673" s="2" t="s">
        <v>853</v>
      </c>
      <c r="B7673" s="2" t="s">
        <v>854</v>
      </c>
      <c r="C7673" s="2">
        <v>2035</v>
      </c>
      <c r="D7673" s="2" t="s">
        <v>241</v>
      </c>
      <c r="E7673" s="2" t="s">
        <v>627</v>
      </c>
      <c r="F7673" s="2" t="s">
        <v>858</v>
      </c>
      <c r="G7673" s="2">
        <v>47</v>
      </c>
      <c r="H7673" s="2">
        <v>1.9673150964081001E-3</v>
      </c>
      <c r="I7673" s="2">
        <v>2.2033929079770722E-3</v>
      </c>
      <c r="J7673" s="26" t="s">
        <v>700</v>
      </c>
    </row>
    <row r="7674" spans="1:10" ht="15.75" hidden="1" customHeight="1" x14ac:dyDescent="0.25">
      <c r="A7674" s="2" t="s">
        <v>853</v>
      </c>
      <c r="B7674" s="2" t="s">
        <v>854</v>
      </c>
      <c r="C7674" s="2">
        <v>2035</v>
      </c>
      <c r="D7674" s="2" t="s">
        <v>241</v>
      </c>
      <c r="E7674" s="2" t="s">
        <v>627</v>
      </c>
      <c r="F7674" s="2" t="s">
        <v>859</v>
      </c>
      <c r="G7674" s="2">
        <v>48</v>
      </c>
      <c r="H7674" s="2">
        <v>1.2710177543339999E-4</v>
      </c>
      <c r="I7674" s="2">
        <v>1.4235398848540801E-4</v>
      </c>
      <c r="J7674" s="26" t="s">
        <v>700</v>
      </c>
    </row>
    <row r="7675" spans="1:10" ht="15.75" hidden="1" customHeight="1" x14ac:dyDescent="0.25">
      <c r="A7675" s="2" t="s">
        <v>853</v>
      </c>
      <c r="B7675" s="2" t="s">
        <v>854</v>
      </c>
      <c r="C7675" s="2">
        <v>2035</v>
      </c>
      <c r="D7675" s="2" t="s">
        <v>241</v>
      </c>
      <c r="E7675" s="2" t="s">
        <v>627</v>
      </c>
      <c r="F7675" s="2" t="s">
        <v>856</v>
      </c>
      <c r="G7675" s="2">
        <v>48</v>
      </c>
      <c r="H7675" s="2">
        <v>5.3020650739199997E-5</v>
      </c>
      <c r="I7675" s="2">
        <v>5.9383128827904003E-5</v>
      </c>
      <c r="J7675" s="26" t="s">
        <v>700</v>
      </c>
    </row>
    <row r="7676" spans="1:10" ht="15.75" hidden="1" customHeight="1" x14ac:dyDescent="0.25">
      <c r="A7676" s="2" t="s">
        <v>853</v>
      </c>
      <c r="B7676" s="2" t="s">
        <v>854</v>
      </c>
      <c r="C7676" s="2">
        <v>2035</v>
      </c>
      <c r="D7676" s="2" t="s">
        <v>241</v>
      </c>
      <c r="E7676" s="2" t="s">
        <v>627</v>
      </c>
      <c r="F7676" s="2" t="s">
        <v>858</v>
      </c>
      <c r="G7676" s="2">
        <v>48</v>
      </c>
      <c r="H7676" s="2">
        <v>3.2940015662462001E-3</v>
      </c>
      <c r="I7676" s="2">
        <v>3.6892817541957445E-3</v>
      </c>
      <c r="J7676" s="26" t="s">
        <v>700</v>
      </c>
    </row>
    <row r="7677" spans="1:10" ht="15.75" hidden="1" customHeight="1" x14ac:dyDescent="0.25">
      <c r="A7677" s="2" t="s">
        <v>853</v>
      </c>
      <c r="B7677" s="2" t="s">
        <v>854</v>
      </c>
      <c r="C7677" s="2">
        <v>2035</v>
      </c>
      <c r="D7677" s="2" t="s">
        <v>241</v>
      </c>
      <c r="E7677" s="2" t="s">
        <v>627</v>
      </c>
      <c r="F7677" s="2" t="s">
        <v>857</v>
      </c>
      <c r="G7677" s="2">
        <v>48</v>
      </c>
      <c r="H7677" s="2">
        <v>1.0075503087137001E-3</v>
      </c>
      <c r="I7677" s="2">
        <v>1.1284563457593442E-3</v>
      </c>
      <c r="J7677" s="26" t="s">
        <v>700</v>
      </c>
    </row>
    <row r="7678" spans="1:10" ht="15.75" hidden="1" customHeight="1" x14ac:dyDescent="0.25">
      <c r="A7678" s="2" t="s">
        <v>853</v>
      </c>
      <c r="B7678" s="2" t="s">
        <v>854</v>
      </c>
      <c r="C7678" s="2">
        <v>2035</v>
      </c>
      <c r="D7678" s="2" t="s">
        <v>241</v>
      </c>
      <c r="E7678" s="2" t="s">
        <v>627</v>
      </c>
      <c r="F7678" s="2" t="s">
        <v>860</v>
      </c>
      <c r="G7678" s="2">
        <v>48</v>
      </c>
      <c r="H7678" s="2">
        <v>6.5607141004879997E-4</v>
      </c>
      <c r="I7678" s="2">
        <v>7.3479997925465605E-4</v>
      </c>
      <c r="J7678" s="26" t="s">
        <v>701</v>
      </c>
    </row>
    <row r="7679" spans="1:10" ht="15.75" hidden="1" customHeight="1" x14ac:dyDescent="0.25">
      <c r="A7679" s="2" t="s">
        <v>853</v>
      </c>
      <c r="B7679" s="2" t="s">
        <v>854</v>
      </c>
      <c r="C7679" s="2">
        <v>2035</v>
      </c>
      <c r="D7679" s="2" t="s">
        <v>241</v>
      </c>
      <c r="E7679" s="2" t="s">
        <v>627</v>
      </c>
      <c r="F7679" s="2" t="s">
        <v>857</v>
      </c>
      <c r="G7679" s="2">
        <v>49</v>
      </c>
      <c r="H7679" s="2">
        <v>8.1884936662390004E-4</v>
      </c>
      <c r="I7679" s="2">
        <v>9.1711129061876817E-4</v>
      </c>
      <c r="J7679" s="26" t="s">
        <v>700</v>
      </c>
    </row>
    <row r="7680" spans="1:10" ht="15.75" hidden="1" customHeight="1" x14ac:dyDescent="0.25">
      <c r="A7680" s="2" t="s">
        <v>853</v>
      </c>
      <c r="B7680" s="2" t="s">
        <v>854</v>
      </c>
      <c r="C7680" s="2">
        <v>2035</v>
      </c>
      <c r="D7680" s="2" t="s">
        <v>241</v>
      </c>
      <c r="E7680" s="2" t="s">
        <v>627</v>
      </c>
      <c r="F7680" s="2" t="s">
        <v>859</v>
      </c>
      <c r="G7680" s="2">
        <v>49</v>
      </c>
      <c r="H7680" s="2">
        <v>1.8573958368509999E-4</v>
      </c>
      <c r="I7680" s="2">
        <v>2.08028333727312E-4</v>
      </c>
      <c r="J7680" s="26" t="s">
        <v>700</v>
      </c>
    </row>
    <row r="7681" spans="1:10" ht="15.75" hidden="1" customHeight="1" x14ac:dyDescent="0.25">
      <c r="A7681" s="2" t="s">
        <v>853</v>
      </c>
      <c r="B7681" s="2" t="s">
        <v>854</v>
      </c>
      <c r="C7681" s="2">
        <v>2035</v>
      </c>
      <c r="D7681" s="2" t="s">
        <v>241</v>
      </c>
      <c r="E7681" s="2" t="s">
        <v>627</v>
      </c>
      <c r="F7681" s="2" t="s">
        <v>856</v>
      </c>
      <c r="G7681" s="2">
        <v>49</v>
      </c>
      <c r="H7681" s="2">
        <v>7.6970651207400006E-5</v>
      </c>
      <c r="I7681" s="2">
        <v>8.6207129352288019E-5</v>
      </c>
      <c r="J7681" s="26" t="s">
        <v>700</v>
      </c>
    </row>
    <row r="7682" spans="1:10" ht="15.75" hidden="1" customHeight="1" x14ac:dyDescent="0.25">
      <c r="A7682" s="2" t="s">
        <v>853</v>
      </c>
      <c r="B7682" s="2" t="s">
        <v>854</v>
      </c>
      <c r="C7682" s="2">
        <v>2035</v>
      </c>
      <c r="D7682" s="2" t="s">
        <v>241</v>
      </c>
      <c r="E7682" s="2" t="s">
        <v>627</v>
      </c>
      <c r="F7682" s="2" t="s">
        <v>857</v>
      </c>
      <c r="G7682" s="2">
        <v>50</v>
      </c>
      <c r="H7682" s="2">
        <v>3.8625940214839999E-4</v>
      </c>
      <c r="I7682" s="2">
        <v>4.3261053040620804E-4</v>
      </c>
      <c r="J7682" s="26" t="s">
        <v>700</v>
      </c>
    </row>
    <row r="7683" spans="1:10" ht="15.75" hidden="1" customHeight="1" x14ac:dyDescent="0.25">
      <c r="A7683" s="2" t="s">
        <v>853</v>
      </c>
      <c r="B7683" s="2" t="s">
        <v>854</v>
      </c>
      <c r="C7683" s="2">
        <v>2035</v>
      </c>
      <c r="D7683" s="2" t="s">
        <v>241</v>
      </c>
      <c r="E7683" s="2" t="s">
        <v>627</v>
      </c>
      <c r="F7683" s="2" t="s">
        <v>856</v>
      </c>
      <c r="G7683" s="2">
        <v>50</v>
      </c>
      <c r="H7683" s="2">
        <v>2.3892067474699999E-5</v>
      </c>
      <c r="I7683" s="2">
        <v>2.6759115571664E-5</v>
      </c>
      <c r="J7683" s="26" t="s">
        <v>700</v>
      </c>
    </row>
    <row r="7684" spans="1:10" ht="15.75" hidden="1" customHeight="1" x14ac:dyDescent="0.25">
      <c r="A7684" s="2" t="s">
        <v>853</v>
      </c>
      <c r="B7684" s="2" t="s">
        <v>854</v>
      </c>
      <c r="C7684" s="2">
        <v>2035</v>
      </c>
      <c r="D7684" s="2" t="s">
        <v>241</v>
      </c>
      <c r="E7684" s="2" t="s">
        <v>627</v>
      </c>
      <c r="F7684" s="2" t="s">
        <v>859</v>
      </c>
      <c r="G7684" s="2">
        <v>50</v>
      </c>
      <c r="H7684" s="2">
        <v>1.9340748258400001E-4</v>
      </c>
      <c r="I7684" s="2">
        <v>2.1661638049408002E-4</v>
      </c>
      <c r="J7684" s="26" t="s">
        <v>700</v>
      </c>
    </row>
    <row r="7685" spans="1:10" ht="15.75" hidden="1" customHeight="1" x14ac:dyDescent="0.25">
      <c r="A7685" s="2" t="s">
        <v>853</v>
      </c>
      <c r="B7685" s="2" t="s">
        <v>854</v>
      </c>
      <c r="C7685" s="2">
        <v>2035</v>
      </c>
      <c r="D7685" s="2" t="s">
        <v>241</v>
      </c>
      <c r="E7685" s="2" t="s">
        <v>627</v>
      </c>
      <c r="F7685" s="2" t="s">
        <v>858</v>
      </c>
      <c r="G7685" s="2">
        <v>50</v>
      </c>
      <c r="H7685" s="2">
        <v>3.6541516892612002E-3</v>
      </c>
      <c r="I7685" s="2">
        <v>4.0926498919725447E-3</v>
      </c>
      <c r="J7685" s="26" t="s">
        <v>700</v>
      </c>
    </row>
    <row r="7686" spans="1:10" ht="15.75" hidden="1" customHeight="1" x14ac:dyDescent="0.25">
      <c r="A7686" s="2" t="s">
        <v>853</v>
      </c>
      <c r="B7686" s="2" t="s">
        <v>854</v>
      </c>
      <c r="C7686" s="2">
        <v>2035</v>
      </c>
      <c r="D7686" s="2" t="s">
        <v>241</v>
      </c>
      <c r="E7686" s="2" t="s">
        <v>627</v>
      </c>
      <c r="F7686" s="2" t="s">
        <v>860</v>
      </c>
      <c r="G7686" s="2">
        <v>50</v>
      </c>
      <c r="H7686" s="2">
        <v>3.3469570917080003E-4</v>
      </c>
      <c r="I7686" s="2">
        <v>3.7485919427129605E-4</v>
      </c>
      <c r="J7686" s="26" t="s">
        <v>701</v>
      </c>
    </row>
    <row r="7687" spans="1:10" ht="15.75" hidden="1" customHeight="1" x14ac:dyDescent="0.25">
      <c r="A7687" s="2" t="s">
        <v>853</v>
      </c>
      <c r="B7687" s="2" t="s">
        <v>854</v>
      </c>
      <c r="C7687" s="2">
        <v>2035</v>
      </c>
      <c r="D7687" s="2" t="s">
        <v>241</v>
      </c>
      <c r="E7687" s="2" t="s">
        <v>627</v>
      </c>
      <c r="F7687" s="2" t="s">
        <v>855</v>
      </c>
      <c r="G7687" s="2">
        <v>50</v>
      </c>
      <c r="H7687" s="2">
        <v>9.8473054822530008E-4</v>
      </c>
      <c r="I7687" s="2">
        <v>1.1028982140123362E-3</v>
      </c>
      <c r="J7687" s="26" t="s">
        <v>700</v>
      </c>
    </row>
    <row r="7688" spans="1:10" ht="15.75" hidden="1" customHeight="1" x14ac:dyDescent="0.25">
      <c r="A7688" s="2" t="s">
        <v>853</v>
      </c>
      <c r="B7688" s="2" t="s">
        <v>854</v>
      </c>
      <c r="C7688" s="2">
        <v>2035</v>
      </c>
      <c r="D7688" s="2" t="s">
        <v>241</v>
      </c>
      <c r="E7688" s="2" t="s">
        <v>627</v>
      </c>
      <c r="F7688" s="2" t="s">
        <v>857</v>
      </c>
      <c r="G7688" s="2">
        <v>51</v>
      </c>
      <c r="H7688" s="2">
        <v>1.0586395655992E-3</v>
      </c>
      <c r="I7688" s="2">
        <v>1.185676313471104E-3</v>
      </c>
      <c r="J7688" s="26" t="s">
        <v>700</v>
      </c>
    </row>
    <row r="7689" spans="1:10" ht="15.75" hidden="1" customHeight="1" x14ac:dyDescent="0.25">
      <c r="A7689" s="2" t="s">
        <v>853</v>
      </c>
      <c r="B7689" s="2" t="s">
        <v>854</v>
      </c>
      <c r="C7689" s="2">
        <v>2035</v>
      </c>
      <c r="D7689" s="2" t="s">
        <v>241</v>
      </c>
      <c r="E7689" s="2" t="s">
        <v>627</v>
      </c>
      <c r="F7689" s="2" t="s">
        <v>855</v>
      </c>
      <c r="G7689" s="2">
        <v>51</v>
      </c>
      <c r="H7689" s="2">
        <v>9.6885679522530003E-4</v>
      </c>
      <c r="I7689" s="2">
        <v>1.085119610652336E-3</v>
      </c>
      <c r="J7689" s="26" t="s">
        <v>700</v>
      </c>
    </row>
    <row r="7690" spans="1:10" ht="15.75" hidden="1" customHeight="1" x14ac:dyDescent="0.25">
      <c r="A7690" s="2" t="s">
        <v>853</v>
      </c>
      <c r="B7690" s="2" t="s">
        <v>854</v>
      </c>
      <c r="C7690" s="2">
        <v>2035</v>
      </c>
      <c r="D7690" s="2" t="s">
        <v>241</v>
      </c>
      <c r="E7690" s="2" t="s">
        <v>627</v>
      </c>
      <c r="F7690" s="2" t="s">
        <v>858</v>
      </c>
      <c r="G7690" s="2">
        <v>51</v>
      </c>
      <c r="H7690" s="2">
        <v>1.5475711552426E-3</v>
      </c>
      <c r="I7690" s="2">
        <v>1.7332796938717122E-3</v>
      </c>
      <c r="J7690" s="26" t="s">
        <v>700</v>
      </c>
    </row>
    <row r="7691" spans="1:10" ht="15.75" hidden="1" customHeight="1" x14ac:dyDescent="0.25">
      <c r="A7691" s="2" t="s">
        <v>853</v>
      </c>
      <c r="B7691" s="2" t="s">
        <v>854</v>
      </c>
      <c r="C7691" s="2">
        <v>2035</v>
      </c>
      <c r="D7691" s="2" t="s">
        <v>241</v>
      </c>
      <c r="E7691" s="2" t="s">
        <v>627</v>
      </c>
      <c r="F7691" s="2" t="s">
        <v>859</v>
      </c>
      <c r="G7691" s="2">
        <v>51</v>
      </c>
      <c r="H7691" s="2">
        <v>2.410491542832E-4</v>
      </c>
      <c r="I7691" s="2">
        <v>2.6997505279718404E-4</v>
      </c>
      <c r="J7691" s="26" t="s">
        <v>700</v>
      </c>
    </row>
    <row r="7692" spans="1:10" ht="15.75" hidden="1" customHeight="1" x14ac:dyDescent="0.25">
      <c r="A7692" s="2" t="s">
        <v>853</v>
      </c>
      <c r="B7692" s="2" t="s">
        <v>854</v>
      </c>
      <c r="C7692" s="2">
        <v>2035</v>
      </c>
      <c r="D7692" s="2" t="s">
        <v>241</v>
      </c>
      <c r="E7692" s="2" t="s">
        <v>627</v>
      </c>
      <c r="F7692" s="2" t="s">
        <v>859</v>
      </c>
      <c r="G7692" s="2">
        <v>52</v>
      </c>
      <c r="H7692" s="2">
        <v>5.6124052207500001E-5</v>
      </c>
      <c r="I7692" s="2">
        <v>6.2858938472400012E-5</v>
      </c>
      <c r="J7692" s="26" t="s">
        <v>700</v>
      </c>
    </row>
    <row r="7693" spans="1:10" ht="15.75" hidden="1" customHeight="1" x14ac:dyDescent="0.25">
      <c r="A7693" s="2" t="s">
        <v>853</v>
      </c>
      <c r="B7693" s="2" t="s">
        <v>854</v>
      </c>
      <c r="C7693" s="2">
        <v>2035</v>
      </c>
      <c r="D7693" s="2" t="s">
        <v>241</v>
      </c>
      <c r="E7693" s="2" t="s">
        <v>627</v>
      </c>
      <c r="F7693" s="2" t="s">
        <v>858</v>
      </c>
      <c r="G7693" s="2">
        <v>52</v>
      </c>
      <c r="H7693" s="2">
        <v>6.4130401005968E-3</v>
      </c>
      <c r="I7693" s="2">
        <v>7.182604912668417E-3</v>
      </c>
      <c r="J7693" s="26" t="s">
        <v>700</v>
      </c>
    </row>
    <row r="7694" spans="1:10" ht="15.75" hidden="1" customHeight="1" x14ac:dyDescent="0.25">
      <c r="A7694" s="2" t="s">
        <v>853</v>
      </c>
      <c r="B7694" s="2" t="s">
        <v>854</v>
      </c>
      <c r="C7694" s="2">
        <v>2035</v>
      </c>
      <c r="D7694" s="2" t="s">
        <v>241</v>
      </c>
      <c r="E7694" s="2" t="s">
        <v>627</v>
      </c>
      <c r="F7694" s="2" t="s">
        <v>855</v>
      </c>
      <c r="G7694" s="2">
        <v>53</v>
      </c>
      <c r="H7694" s="2">
        <v>1.0955946054309999E-3</v>
      </c>
      <c r="I7694" s="2">
        <v>1.22706595808272E-3</v>
      </c>
      <c r="J7694" s="26" t="s">
        <v>700</v>
      </c>
    </row>
    <row r="7695" spans="1:10" ht="15.75" hidden="1" customHeight="1" x14ac:dyDescent="0.25">
      <c r="A7695" s="2" t="s">
        <v>853</v>
      </c>
      <c r="B7695" s="2" t="s">
        <v>854</v>
      </c>
      <c r="C7695" s="2">
        <v>2035</v>
      </c>
      <c r="D7695" s="2" t="s">
        <v>241</v>
      </c>
      <c r="E7695" s="2" t="s">
        <v>627</v>
      </c>
      <c r="F7695" s="2" t="s">
        <v>857</v>
      </c>
      <c r="G7695" s="2">
        <v>53</v>
      </c>
      <c r="H7695" s="2">
        <v>9.7246495715809999E-4</v>
      </c>
      <c r="I7695" s="2">
        <v>1.0891607520170721E-3</v>
      </c>
      <c r="J7695" s="26" t="s">
        <v>700</v>
      </c>
    </row>
    <row r="7696" spans="1:10" ht="15.75" hidden="1" customHeight="1" x14ac:dyDescent="0.25">
      <c r="A7696" s="2" t="s">
        <v>853</v>
      </c>
      <c r="B7696" s="2" t="s">
        <v>854</v>
      </c>
      <c r="C7696" s="2">
        <v>2035</v>
      </c>
      <c r="D7696" s="2" t="s">
        <v>241</v>
      </c>
      <c r="E7696" s="2" t="s">
        <v>627</v>
      </c>
      <c r="F7696" s="2" t="s">
        <v>859</v>
      </c>
      <c r="G7696" s="2">
        <v>53</v>
      </c>
      <c r="H7696" s="2">
        <v>5.4979438573399999E-5</v>
      </c>
      <c r="I7696" s="2">
        <v>6.1576971202208006E-5</v>
      </c>
      <c r="J7696" s="26" t="s">
        <v>700</v>
      </c>
    </row>
    <row r="7697" spans="1:10" ht="15.75" hidden="1" customHeight="1" x14ac:dyDescent="0.25">
      <c r="A7697" s="2" t="s">
        <v>853</v>
      </c>
      <c r="B7697" s="2" t="s">
        <v>854</v>
      </c>
      <c r="C7697" s="2">
        <v>2035</v>
      </c>
      <c r="D7697" s="2" t="s">
        <v>241</v>
      </c>
      <c r="E7697" s="2" t="s">
        <v>627</v>
      </c>
      <c r="F7697" s="2" t="s">
        <v>858</v>
      </c>
      <c r="G7697" s="2">
        <v>53</v>
      </c>
      <c r="H7697" s="2">
        <v>4.4677463592960997E-3</v>
      </c>
      <c r="I7697" s="2">
        <v>5.003875922411632E-3</v>
      </c>
      <c r="J7697" s="26" t="s">
        <v>700</v>
      </c>
    </row>
    <row r="7698" spans="1:10" ht="15.75" hidden="1" customHeight="1" x14ac:dyDescent="0.25">
      <c r="A7698" s="2" t="s">
        <v>853</v>
      </c>
      <c r="B7698" s="2" t="s">
        <v>854</v>
      </c>
      <c r="C7698" s="2">
        <v>2035</v>
      </c>
      <c r="D7698" s="2" t="s">
        <v>241</v>
      </c>
      <c r="E7698" s="2" t="s">
        <v>627</v>
      </c>
      <c r="F7698" s="2" t="s">
        <v>860</v>
      </c>
      <c r="G7698" s="2">
        <v>54</v>
      </c>
      <c r="H7698" s="2">
        <v>2.8735928935929997E-4</v>
      </c>
      <c r="I7698" s="2">
        <v>3.2184240408241599E-4</v>
      </c>
      <c r="J7698" s="26" t="s">
        <v>701</v>
      </c>
    </row>
    <row r="7699" spans="1:10" ht="15.75" hidden="1" customHeight="1" x14ac:dyDescent="0.25">
      <c r="A7699" s="2" t="s">
        <v>853</v>
      </c>
      <c r="B7699" s="2" t="s">
        <v>854</v>
      </c>
      <c r="C7699" s="2">
        <v>2035</v>
      </c>
      <c r="D7699" s="2" t="s">
        <v>241</v>
      </c>
      <c r="E7699" s="2" t="s">
        <v>627</v>
      </c>
      <c r="F7699" s="2" t="s">
        <v>859</v>
      </c>
      <c r="G7699" s="2">
        <v>54</v>
      </c>
      <c r="H7699" s="2">
        <v>5.4020132665799998E-5</v>
      </c>
      <c r="I7699" s="2">
        <v>6.0502548585696005E-5</v>
      </c>
      <c r="J7699" s="26" t="s">
        <v>700</v>
      </c>
    </row>
    <row r="7700" spans="1:10" ht="15.75" hidden="1" customHeight="1" x14ac:dyDescent="0.25">
      <c r="A7700" s="2" t="s">
        <v>853</v>
      </c>
      <c r="B7700" s="2" t="s">
        <v>854</v>
      </c>
      <c r="C7700" s="2">
        <v>2035</v>
      </c>
      <c r="D7700" s="2" t="s">
        <v>241</v>
      </c>
      <c r="E7700" s="2" t="s">
        <v>627</v>
      </c>
      <c r="F7700" s="2" t="s">
        <v>858</v>
      </c>
      <c r="G7700" s="2">
        <v>54</v>
      </c>
      <c r="H7700" s="2">
        <v>2.9365710215643001E-3</v>
      </c>
      <c r="I7700" s="2">
        <v>3.2889595441520166E-3</v>
      </c>
      <c r="J7700" s="26" t="s">
        <v>700</v>
      </c>
    </row>
    <row r="7701" spans="1:10" ht="15.75" hidden="1" customHeight="1" x14ac:dyDescent="0.25">
      <c r="A7701" s="2" t="s">
        <v>853</v>
      </c>
      <c r="B7701" s="2" t="s">
        <v>854</v>
      </c>
      <c r="C7701" s="2">
        <v>2035</v>
      </c>
      <c r="D7701" s="2" t="s">
        <v>241</v>
      </c>
      <c r="E7701" s="2" t="s">
        <v>627</v>
      </c>
      <c r="F7701" s="2" t="s">
        <v>857</v>
      </c>
      <c r="G7701" s="2">
        <v>54</v>
      </c>
      <c r="H7701" s="2">
        <v>5.4532378271689998E-4</v>
      </c>
      <c r="I7701" s="2">
        <v>6.1076263664292809E-4</v>
      </c>
      <c r="J7701" s="26" t="s">
        <v>700</v>
      </c>
    </row>
    <row r="7702" spans="1:10" ht="15.75" hidden="1" customHeight="1" x14ac:dyDescent="0.25">
      <c r="A7702" s="2" t="s">
        <v>853</v>
      </c>
      <c r="B7702" s="2" t="s">
        <v>854</v>
      </c>
      <c r="C7702" s="2">
        <v>2035</v>
      </c>
      <c r="D7702" s="2" t="s">
        <v>241</v>
      </c>
      <c r="E7702" s="2" t="s">
        <v>627</v>
      </c>
      <c r="F7702" s="2" t="s">
        <v>859</v>
      </c>
      <c r="G7702" s="2">
        <v>55</v>
      </c>
      <c r="H7702" s="2">
        <v>5.7875771744899998E-5</v>
      </c>
      <c r="I7702" s="2">
        <v>6.4820864354288006E-5</v>
      </c>
      <c r="J7702" s="26" t="s">
        <v>700</v>
      </c>
    </row>
    <row r="7703" spans="1:10" ht="15.75" hidden="1" customHeight="1" x14ac:dyDescent="0.25">
      <c r="A7703" s="2" t="s">
        <v>853</v>
      </c>
      <c r="B7703" s="2" t="s">
        <v>854</v>
      </c>
      <c r="C7703" s="2">
        <v>2035</v>
      </c>
      <c r="D7703" s="2" t="s">
        <v>241</v>
      </c>
      <c r="E7703" s="2" t="s">
        <v>627</v>
      </c>
      <c r="F7703" s="2" t="s">
        <v>857</v>
      </c>
      <c r="G7703" s="2">
        <v>55</v>
      </c>
      <c r="H7703" s="2">
        <v>4.6330440090970002E-4</v>
      </c>
      <c r="I7703" s="2">
        <v>5.189009290188641E-4</v>
      </c>
      <c r="J7703" s="26" t="s">
        <v>700</v>
      </c>
    </row>
    <row r="7704" spans="1:10" ht="15.75" hidden="1" customHeight="1" x14ac:dyDescent="0.25">
      <c r="A7704" s="2" t="s">
        <v>853</v>
      </c>
      <c r="B7704" s="2" t="s">
        <v>854</v>
      </c>
      <c r="C7704" s="2">
        <v>2035</v>
      </c>
      <c r="D7704" s="2" t="s">
        <v>241</v>
      </c>
      <c r="E7704" s="2" t="s">
        <v>627</v>
      </c>
      <c r="F7704" s="2" t="s">
        <v>856</v>
      </c>
      <c r="G7704" s="2">
        <v>55</v>
      </c>
      <c r="H7704" s="2">
        <v>2.2432363039100001E-5</v>
      </c>
      <c r="I7704" s="2">
        <v>2.5124246603792002E-5</v>
      </c>
      <c r="J7704" s="26" t="s">
        <v>700</v>
      </c>
    </row>
    <row r="7705" spans="1:10" ht="15.75" hidden="1" customHeight="1" x14ac:dyDescent="0.25">
      <c r="A7705" s="2" t="s">
        <v>853</v>
      </c>
      <c r="B7705" s="2" t="s">
        <v>854</v>
      </c>
      <c r="C7705" s="2">
        <v>2035</v>
      </c>
      <c r="D7705" s="2" t="s">
        <v>241</v>
      </c>
      <c r="E7705" s="2" t="s">
        <v>627</v>
      </c>
      <c r="F7705" s="2" t="s">
        <v>858</v>
      </c>
      <c r="G7705" s="2">
        <v>55</v>
      </c>
      <c r="H7705" s="2">
        <v>3.1089429976419E-3</v>
      </c>
      <c r="I7705" s="2">
        <v>3.4820161573589285E-3</v>
      </c>
      <c r="J7705" s="26" t="s">
        <v>700</v>
      </c>
    </row>
    <row r="7706" spans="1:10" ht="15.75" hidden="1" customHeight="1" x14ac:dyDescent="0.25">
      <c r="A7706" s="2" t="s">
        <v>853</v>
      </c>
      <c r="B7706" s="2" t="s">
        <v>854</v>
      </c>
      <c r="C7706" s="2">
        <v>2035</v>
      </c>
      <c r="D7706" s="2" t="s">
        <v>241</v>
      </c>
      <c r="E7706" s="2" t="s">
        <v>627</v>
      </c>
      <c r="F7706" s="2" t="s">
        <v>857</v>
      </c>
      <c r="G7706" s="2">
        <v>56</v>
      </c>
      <c r="H7706" s="2">
        <v>4.4164372957309999E-4</v>
      </c>
      <c r="I7706" s="2">
        <v>4.9464097712187199E-4</v>
      </c>
      <c r="J7706" s="26" t="s">
        <v>700</v>
      </c>
    </row>
    <row r="7707" spans="1:10" ht="15.75" hidden="1" customHeight="1" x14ac:dyDescent="0.25">
      <c r="A7707" s="2" t="s">
        <v>853</v>
      </c>
      <c r="B7707" s="2" t="s">
        <v>854</v>
      </c>
      <c r="C7707" s="2">
        <v>2035</v>
      </c>
      <c r="D7707" s="2" t="s">
        <v>241</v>
      </c>
      <c r="E7707" s="2" t="s">
        <v>627</v>
      </c>
      <c r="F7707" s="2" t="s">
        <v>858</v>
      </c>
      <c r="G7707" s="2">
        <v>56</v>
      </c>
      <c r="H7707" s="2">
        <v>3.0520856380463002E-3</v>
      </c>
      <c r="I7707" s="2">
        <v>3.4183359146118565E-3</v>
      </c>
      <c r="J7707" s="26" t="s">
        <v>700</v>
      </c>
    </row>
    <row r="7708" spans="1:10" ht="15.75" hidden="1" customHeight="1" x14ac:dyDescent="0.25">
      <c r="A7708" s="2" t="s">
        <v>853</v>
      </c>
      <c r="B7708" s="2" t="s">
        <v>854</v>
      </c>
      <c r="C7708" s="2">
        <v>2035</v>
      </c>
      <c r="D7708" s="2" t="s">
        <v>241</v>
      </c>
      <c r="E7708" s="2" t="s">
        <v>627</v>
      </c>
      <c r="F7708" s="2" t="s">
        <v>859</v>
      </c>
      <c r="G7708" s="2">
        <v>56</v>
      </c>
      <c r="H7708" s="2">
        <v>1.6599935770499999E-4</v>
      </c>
      <c r="I7708" s="2">
        <v>1.8591928062960001E-4</v>
      </c>
      <c r="J7708" s="26" t="s">
        <v>700</v>
      </c>
    </row>
    <row r="7709" spans="1:10" ht="15.75" hidden="1" customHeight="1" x14ac:dyDescent="0.25">
      <c r="A7709" s="2" t="s">
        <v>853</v>
      </c>
      <c r="B7709" s="2" t="s">
        <v>854</v>
      </c>
      <c r="C7709" s="2">
        <v>2035</v>
      </c>
      <c r="D7709" s="2" t="s">
        <v>241</v>
      </c>
      <c r="E7709" s="2" t="s">
        <v>627</v>
      </c>
      <c r="F7709" s="2" t="s">
        <v>856</v>
      </c>
      <c r="G7709" s="2">
        <v>56</v>
      </c>
      <c r="H7709" s="2">
        <v>2.1412050045900002E-5</v>
      </c>
      <c r="I7709" s="2">
        <v>2.3981496051408005E-5</v>
      </c>
      <c r="J7709" s="26" t="s">
        <v>700</v>
      </c>
    </row>
    <row r="7710" spans="1:10" ht="15.75" hidden="1" customHeight="1" x14ac:dyDescent="0.25">
      <c r="A7710" s="2" t="s">
        <v>853</v>
      </c>
      <c r="B7710" s="2" t="s">
        <v>854</v>
      </c>
      <c r="C7710" s="2">
        <v>2035</v>
      </c>
      <c r="D7710" s="2" t="s">
        <v>241</v>
      </c>
      <c r="E7710" s="2" t="s">
        <v>627</v>
      </c>
      <c r="F7710" s="2" t="s">
        <v>859</v>
      </c>
      <c r="G7710" s="2">
        <v>57</v>
      </c>
      <c r="H7710" s="2">
        <v>5.0498678319900002E-5</v>
      </c>
      <c r="I7710" s="2">
        <v>5.6558519718288008E-5</v>
      </c>
      <c r="J7710" s="26" t="s">
        <v>700</v>
      </c>
    </row>
    <row r="7711" spans="1:10" ht="15.75" hidden="1" customHeight="1" x14ac:dyDescent="0.25">
      <c r="A7711" s="2" t="s">
        <v>853</v>
      </c>
      <c r="B7711" s="2" t="s">
        <v>854</v>
      </c>
      <c r="C7711" s="2">
        <v>2035</v>
      </c>
      <c r="D7711" s="2" t="s">
        <v>241</v>
      </c>
      <c r="E7711" s="2" t="s">
        <v>627</v>
      </c>
      <c r="F7711" s="2" t="s">
        <v>857</v>
      </c>
      <c r="G7711" s="2">
        <v>57</v>
      </c>
      <c r="H7711" s="2">
        <v>3.7474177952390002E-4</v>
      </c>
      <c r="I7711" s="2">
        <v>4.1971079306676808E-4</v>
      </c>
      <c r="J7711" s="26" t="s">
        <v>700</v>
      </c>
    </row>
    <row r="7712" spans="1:10" ht="15.75" hidden="1" customHeight="1" x14ac:dyDescent="0.25">
      <c r="A7712" s="2" t="s">
        <v>853</v>
      </c>
      <c r="B7712" s="2" t="s">
        <v>854</v>
      </c>
      <c r="C7712" s="2">
        <v>2035</v>
      </c>
      <c r="D7712" s="2" t="s">
        <v>241</v>
      </c>
      <c r="E7712" s="2" t="s">
        <v>627</v>
      </c>
      <c r="F7712" s="2" t="s">
        <v>858</v>
      </c>
      <c r="G7712" s="2">
        <v>57</v>
      </c>
      <c r="H7712" s="2">
        <v>1.5796630177646999E-3</v>
      </c>
      <c r="I7712" s="2">
        <v>1.7692225798964639E-3</v>
      </c>
      <c r="J7712" s="26" t="s">
        <v>700</v>
      </c>
    </row>
    <row r="7713" spans="1:10" ht="15.75" hidden="1" customHeight="1" x14ac:dyDescent="0.25">
      <c r="A7713" s="2" t="s">
        <v>853</v>
      </c>
      <c r="B7713" s="2" t="s">
        <v>854</v>
      </c>
      <c r="C7713" s="2">
        <v>2035</v>
      </c>
      <c r="D7713" s="2" t="s">
        <v>241</v>
      </c>
      <c r="E7713" s="2" t="s">
        <v>627</v>
      </c>
      <c r="F7713" s="2" t="s">
        <v>858</v>
      </c>
      <c r="G7713" s="2">
        <v>58</v>
      </c>
      <c r="H7713" s="2">
        <v>4.1067471029236999E-3</v>
      </c>
      <c r="I7713" s="2">
        <v>4.5995567552745446E-3</v>
      </c>
      <c r="J7713" s="26" t="s">
        <v>700</v>
      </c>
    </row>
    <row r="7714" spans="1:10" ht="15.75" hidden="1" customHeight="1" x14ac:dyDescent="0.25">
      <c r="A7714" s="2" t="s">
        <v>853</v>
      </c>
      <c r="B7714" s="2" t="s">
        <v>854</v>
      </c>
      <c r="C7714" s="2">
        <v>2035</v>
      </c>
      <c r="D7714" s="2" t="s">
        <v>241</v>
      </c>
      <c r="E7714" s="2" t="s">
        <v>627</v>
      </c>
      <c r="F7714" s="2" t="s">
        <v>857</v>
      </c>
      <c r="G7714" s="2">
        <v>58</v>
      </c>
      <c r="H7714" s="2">
        <v>6.1707968416159996E-4</v>
      </c>
      <c r="I7714" s="2">
        <v>6.9112924626099203E-4</v>
      </c>
      <c r="J7714" s="26" t="s">
        <v>700</v>
      </c>
    </row>
    <row r="7715" spans="1:10" ht="15.75" hidden="1" customHeight="1" x14ac:dyDescent="0.25">
      <c r="A7715" s="2" t="s">
        <v>853</v>
      </c>
      <c r="B7715" s="2" t="s">
        <v>854</v>
      </c>
      <c r="C7715" s="2">
        <v>2035</v>
      </c>
      <c r="D7715" s="2" t="s">
        <v>241</v>
      </c>
      <c r="E7715" s="2" t="s">
        <v>627</v>
      </c>
      <c r="F7715" s="2" t="s">
        <v>859</v>
      </c>
      <c r="G7715" s="2">
        <v>58</v>
      </c>
      <c r="H7715" s="2">
        <v>5.05772986799E-5</v>
      </c>
      <c r="I7715" s="2">
        <v>5.6646574521488007E-5</v>
      </c>
      <c r="J7715" s="26" t="s">
        <v>700</v>
      </c>
    </row>
    <row r="7716" spans="1:10" ht="15.75" hidden="1" customHeight="1" x14ac:dyDescent="0.25">
      <c r="A7716" s="2" t="s">
        <v>853</v>
      </c>
      <c r="B7716" s="2" t="s">
        <v>854</v>
      </c>
      <c r="C7716" s="2">
        <v>2035</v>
      </c>
      <c r="D7716" s="2" t="s">
        <v>241</v>
      </c>
      <c r="E7716" s="2" t="s">
        <v>627</v>
      </c>
      <c r="F7716" s="2" t="s">
        <v>856</v>
      </c>
      <c r="G7716" s="2">
        <v>58</v>
      </c>
      <c r="H7716" s="2">
        <v>2.1071124138000002E-5</v>
      </c>
      <c r="I7716" s="2">
        <v>2.3599659034560003E-5</v>
      </c>
      <c r="J7716" s="26" t="s">
        <v>700</v>
      </c>
    </row>
    <row r="7717" spans="1:10" ht="15.75" hidden="1" customHeight="1" x14ac:dyDescent="0.25">
      <c r="A7717" s="2" t="s">
        <v>853</v>
      </c>
      <c r="B7717" s="2" t="s">
        <v>854</v>
      </c>
      <c r="C7717" s="2">
        <v>2035</v>
      </c>
      <c r="D7717" s="2" t="s">
        <v>241</v>
      </c>
      <c r="E7717" s="2" t="s">
        <v>627</v>
      </c>
      <c r="F7717" s="2" t="s">
        <v>855</v>
      </c>
      <c r="G7717" s="2">
        <v>59</v>
      </c>
      <c r="H7717" s="2">
        <v>8.1908568972720005E-4</v>
      </c>
      <c r="I7717" s="2">
        <v>9.1737597249446409E-4</v>
      </c>
      <c r="J7717" s="26" t="s">
        <v>700</v>
      </c>
    </row>
    <row r="7718" spans="1:10" ht="15.75" hidden="1" customHeight="1" x14ac:dyDescent="0.25">
      <c r="A7718" s="2" t="s">
        <v>853</v>
      </c>
      <c r="B7718" s="2" t="s">
        <v>854</v>
      </c>
      <c r="C7718" s="2">
        <v>2035</v>
      </c>
      <c r="D7718" s="2" t="s">
        <v>241</v>
      </c>
      <c r="E7718" s="2" t="s">
        <v>627</v>
      </c>
      <c r="F7718" s="2" t="s">
        <v>857</v>
      </c>
      <c r="G7718" s="2">
        <v>59</v>
      </c>
      <c r="H7718" s="2">
        <v>1.9555368635340001E-4</v>
      </c>
      <c r="I7718" s="2">
        <v>2.1902012871580803E-4</v>
      </c>
      <c r="J7718" s="26" t="s">
        <v>700</v>
      </c>
    </row>
    <row r="7719" spans="1:10" ht="15.75" hidden="1" customHeight="1" x14ac:dyDescent="0.25">
      <c r="A7719" s="2" t="s">
        <v>853</v>
      </c>
      <c r="B7719" s="2" t="s">
        <v>854</v>
      </c>
      <c r="C7719" s="2">
        <v>2035</v>
      </c>
      <c r="D7719" s="2" t="s">
        <v>241</v>
      </c>
      <c r="E7719" s="2" t="s">
        <v>627</v>
      </c>
      <c r="F7719" s="2" t="s">
        <v>859</v>
      </c>
      <c r="G7719" s="2">
        <v>59</v>
      </c>
      <c r="H7719" s="2">
        <v>9.8163462098499997E-5</v>
      </c>
      <c r="I7719" s="2">
        <v>1.0994307755032001E-4</v>
      </c>
      <c r="J7719" s="26" t="s">
        <v>700</v>
      </c>
    </row>
    <row r="7720" spans="1:10" ht="15.75" hidden="1" customHeight="1" x14ac:dyDescent="0.25">
      <c r="A7720" s="2" t="s">
        <v>853</v>
      </c>
      <c r="B7720" s="2" t="s">
        <v>854</v>
      </c>
      <c r="C7720" s="2">
        <v>2035</v>
      </c>
      <c r="D7720" s="2" t="s">
        <v>241</v>
      </c>
      <c r="E7720" s="2" t="s">
        <v>627</v>
      </c>
      <c r="F7720" s="2" t="s">
        <v>856</v>
      </c>
      <c r="G7720" s="2">
        <v>59</v>
      </c>
      <c r="H7720" s="2">
        <v>2.0449353542100001E-5</v>
      </c>
      <c r="I7720" s="2">
        <v>2.2903275967152004E-5</v>
      </c>
      <c r="J7720" s="26" t="s">
        <v>700</v>
      </c>
    </row>
    <row r="7721" spans="1:10" ht="15.75" hidden="1" customHeight="1" x14ac:dyDescent="0.25">
      <c r="A7721" s="2" t="s">
        <v>853</v>
      </c>
      <c r="B7721" s="2" t="s">
        <v>854</v>
      </c>
      <c r="C7721" s="2">
        <v>2035</v>
      </c>
      <c r="D7721" s="2" t="s">
        <v>241</v>
      </c>
      <c r="E7721" s="2" t="s">
        <v>627</v>
      </c>
      <c r="F7721" s="2" t="s">
        <v>858</v>
      </c>
      <c r="G7721" s="2">
        <v>59</v>
      </c>
      <c r="H7721" s="2">
        <v>2.6582912541925998E-3</v>
      </c>
      <c r="I7721" s="2">
        <v>2.9772862046957122E-3</v>
      </c>
      <c r="J7721" s="26" t="s">
        <v>700</v>
      </c>
    </row>
    <row r="7722" spans="1:10" ht="15.75" hidden="1" customHeight="1" x14ac:dyDescent="0.25">
      <c r="A7722" s="2" t="s">
        <v>853</v>
      </c>
      <c r="B7722" s="2" t="s">
        <v>854</v>
      </c>
      <c r="C7722" s="2">
        <v>2035</v>
      </c>
      <c r="D7722" s="2" t="s">
        <v>241</v>
      </c>
      <c r="E7722" s="2" t="s">
        <v>627</v>
      </c>
      <c r="F7722" s="2" t="s">
        <v>860</v>
      </c>
      <c r="G7722" s="2">
        <v>59</v>
      </c>
      <c r="H7722" s="2">
        <v>2.8233553166499999E-4</v>
      </c>
      <c r="I7722" s="2">
        <v>3.1621579546479999E-4</v>
      </c>
      <c r="J7722" s="26" t="s">
        <v>701</v>
      </c>
    </row>
    <row r="7723" spans="1:10" ht="15.75" hidden="1" customHeight="1" x14ac:dyDescent="0.25">
      <c r="A7723" s="2" t="s">
        <v>853</v>
      </c>
      <c r="B7723" s="2" t="s">
        <v>854</v>
      </c>
      <c r="C7723" s="2">
        <v>2035</v>
      </c>
      <c r="D7723" s="2" t="s">
        <v>241</v>
      </c>
      <c r="E7723" s="2" t="s">
        <v>627</v>
      </c>
      <c r="F7723" s="2" t="s">
        <v>859</v>
      </c>
      <c r="G7723" s="2">
        <v>60</v>
      </c>
      <c r="H7723" s="2">
        <v>4.85245836899E-5</v>
      </c>
      <c r="I7723" s="2">
        <v>5.4347533732688003E-5</v>
      </c>
      <c r="J7723" s="26" t="s">
        <v>700</v>
      </c>
    </row>
    <row r="7724" spans="1:10" ht="15.75" hidden="1" customHeight="1" x14ac:dyDescent="0.25">
      <c r="A7724" s="2" t="s">
        <v>853</v>
      </c>
      <c r="B7724" s="2" t="s">
        <v>854</v>
      </c>
      <c r="C7724" s="2">
        <v>2035</v>
      </c>
      <c r="D7724" s="2" t="s">
        <v>241</v>
      </c>
      <c r="E7724" s="2" t="s">
        <v>627</v>
      </c>
      <c r="F7724" s="2" t="s">
        <v>856</v>
      </c>
      <c r="G7724" s="2">
        <v>60</v>
      </c>
      <c r="H7724" s="2">
        <v>4.1109195080899997E-5</v>
      </c>
      <c r="I7724" s="2">
        <v>4.6042298490608001E-5</v>
      </c>
      <c r="J7724" s="26" t="s">
        <v>700</v>
      </c>
    </row>
    <row r="7725" spans="1:10" ht="15.75" hidden="1" customHeight="1" x14ac:dyDescent="0.25">
      <c r="A7725" s="2" t="s">
        <v>853</v>
      </c>
      <c r="B7725" s="2" t="s">
        <v>854</v>
      </c>
      <c r="C7725" s="2">
        <v>2035</v>
      </c>
      <c r="D7725" s="2" t="s">
        <v>241</v>
      </c>
      <c r="E7725" s="2" t="s">
        <v>627</v>
      </c>
      <c r="F7725" s="2" t="s">
        <v>857</v>
      </c>
      <c r="G7725" s="2">
        <v>60</v>
      </c>
      <c r="H7725" s="2">
        <v>6.8457417364699996E-4</v>
      </c>
      <c r="I7725" s="2">
        <v>7.6672307448464E-4</v>
      </c>
      <c r="J7725" s="26" t="s">
        <v>700</v>
      </c>
    </row>
    <row r="7726" spans="1:10" ht="15.75" hidden="1" customHeight="1" x14ac:dyDescent="0.25">
      <c r="A7726" s="2" t="s">
        <v>853</v>
      </c>
      <c r="B7726" s="2" t="s">
        <v>854</v>
      </c>
      <c r="C7726" s="2">
        <v>2035</v>
      </c>
      <c r="D7726" s="2" t="s">
        <v>241</v>
      </c>
      <c r="E7726" s="2" t="s">
        <v>627</v>
      </c>
      <c r="F7726" s="2" t="s">
        <v>856</v>
      </c>
      <c r="G7726" s="2">
        <v>61</v>
      </c>
      <c r="H7726" s="2">
        <v>1.7542130081E-5</v>
      </c>
      <c r="I7726" s="2">
        <v>1.9647185690720003E-5</v>
      </c>
      <c r="J7726" s="26" t="s">
        <v>700</v>
      </c>
    </row>
    <row r="7727" spans="1:10" ht="15.75" hidden="1" customHeight="1" x14ac:dyDescent="0.25">
      <c r="A7727" s="2" t="s">
        <v>853</v>
      </c>
      <c r="B7727" s="2" t="s">
        <v>854</v>
      </c>
      <c r="C7727" s="2">
        <v>2035</v>
      </c>
      <c r="D7727" s="2" t="s">
        <v>241</v>
      </c>
      <c r="E7727" s="2" t="s">
        <v>627</v>
      </c>
      <c r="F7727" s="2" t="s">
        <v>857</v>
      </c>
      <c r="G7727" s="2">
        <v>61</v>
      </c>
      <c r="H7727" s="2">
        <v>1.617740927031E-4</v>
      </c>
      <c r="I7727" s="2">
        <v>1.8118698382747203E-4</v>
      </c>
      <c r="J7727" s="26" t="s">
        <v>700</v>
      </c>
    </row>
    <row r="7728" spans="1:10" ht="15.75" hidden="1" customHeight="1" x14ac:dyDescent="0.25">
      <c r="A7728" s="2" t="s">
        <v>853</v>
      </c>
      <c r="B7728" s="2" t="s">
        <v>854</v>
      </c>
      <c r="C7728" s="2">
        <v>2035</v>
      </c>
      <c r="D7728" s="2" t="s">
        <v>241</v>
      </c>
      <c r="E7728" s="2" t="s">
        <v>627</v>
      </c>
      <c r="F7728" s="2" t="s">
        <v>860</v>
      </c>
      <c r="G7728" s="2">
        <v>61</v>
      </c>
      <c r="H7728" s="2">
        <v>7.8070873860270002E-4</v>
      </c>
      <c r="I7728" s="2">
        <v>8.7439378723502413E-4</v>
      </c>
      <c r="J7728" s="26" t="s">
        <v>701</v>
      </c>
    </row>
    <row r="7729" spans="1:10" ht="15.75" hidden="1" customHeight="1" x14ac:dyDescent="0.25">
      <c r="A7729" s="2" t="s">
        <v>853</v>
      </c>
      <c r="B7729" s="2" t="s">
        <v>854</v>
      </c>
      <c r="C7729" s="2">
        <v>2035</v>
      </c>
      <c r="D7729" s="2" t="s">
        <v>241</v>
      </c>
      <c r="E7729" s="2" t="s">
        <v>627</v>
      </c>
      <c r="F7729" s="2" t="s">
        <v>858</v>
      </c>
      <c r="G7729" s="2">
        <v>61</v>
      </c>
      <c r="H7729" s="2">
        <v>5.6966388365253997E-3</v>
      </c>
      <c r="I7729" s="2">
        <v>6.3802354969084481E-3</v>
      </c>
      <c r="J7729" s="26" t="s">
        <v>700</v>
      </c>
    </row>
    <row r="7730" spans="1:10" ht="15.75" hidden="1" customHeight="1" x14ac:dyDescent="0.25">
      <c r="A7730" s="2" t="s">
        <v>853</v>
      </c>
      <c r="B7730" s="2" t="s">
        <v>854</v>
      </c>
      <c r="C7730" s="2">
        <v>2035</v>
      </c>
      <c r="D7730" s="2" t="s">
        <v>241</v>
      </c>
      <c r="E7730" s="2" t="s">
        <v>627</v>
      </c>
      <c r="F7730" s="2" t="s">
        <v>859</v>
      </c>
      <c r="G7730" s="2">
        <v>62</v>
      </c>
      <c r="H7730" s="2">
        <v>4.8867190344E-5</v>
      </c>
      <c r="I7730" s="2">
        <v>5.4731253185280008E-5</v>
      </c>
      <c r="J7730" s="26" t="s">
        <v>700</v>
      </c>
    </row>
    <row r="7731" spans="1:10" ht="15.75" hidden="1" customHeight="1" x14ac:dyDescent="0.25">
      <c r="A7731" s="2" t="s">
        <v>853</v>
      </c>
      <c r="B7731" s="2" t="s">
        <v>854</v>
      </c>
      <c r="C7731" s="2">
        <v>2035</v>
      </c>
      <c r="D7731" s="2" t="s">
        <v>241</v>
      </c>
      <c r="E7731" s="2" t="s">
        <v>627</v>
      </c>
      <c r="F7731" s="2" t="s">
        <v>858</v>
      </c>
      <c r="G7731" s="2">
        <v>62</v>
      </c>
      <c r="H7731" s="2">
        <v>1.4822615776210999E-3</v>
      </c>
      <c r="I7731" s="2">
        <v>1.6601329669356322E-3</v>
      </c>
      <c r="J7731" s="26" t="s">
        <v>700</v>
      </c>
    </row>
    <row r="7732" spans="1:10" ht="15.75" hidden="1" customHeight="1" x14ac:dyDescent="0.25">
      <c r="A7732" s="2" t="s">
        <v>853</v>
      </c>
      <c r="B7732" s="2" t="s">
        <v>854</v>
      </c>
      <c r="C7732" s="2">
        <v>2035</v>
      </c>
      <c r="D7732" s="2" t="s">
        <v>241</v>
      </c>
      <c r="E7732" s="2" t="s">
        <v>627</v>
      </c>
      <c r="F7732" s="2" t="s">
        <v>857</v>
      </c>
      <c r="G7732" s="2">
        <v>62</v>
      </c>
      <c r="H7732" s="2">
        <v>1.7592549556869999E-4</v>
      </c>
      <c r="I7732" s="2">
        <v>1.9703655503694399E-4</v>
      </c>
      <c r="J7732" s="26" t="s">
        <v>700</v>
      </c>
    </row>
    <row r="7733" spans="1:10" ht="15.75" hidden="1" customHeight="1" x14ac:dyDescent="0.25">
      <c r="A7733" s="2" t="s">
        <v>853</v>
      </c>
      <c r="B7733" s="2" t="s">
        <v>854</v>
      </c>
      <c r="C7733" s="2">
        <v>2035</v>
      </c>
      <c r="D7733" s="2" t="s">
        <v>241</v>
      </c>
      <c r="E7733" s="2" t="s">
        <v>627</v>
      </c>
      <c r="F7733" s="2" t="s">
        <v>856</v>
      </c>
      <c r="G7733" s="2">
        <v>62</v>
      </c>
      <c r="H7733" s="2">
        <v>1.7112777641200001E-5</v>
      </c>
      <c r="I7733" s="2">
        <v>1.9166310958144002E-5</v>
      </c>
      <c r="J7733" s="26" t="s">
        <v>700</v>
      </c>
    </row>
    <row r="7734" spans="1:10" ht="15.75" hidden="1" customHeight="1" x14ac:dyDescent="0.25">
      <c r="A7734" s="2" t="s">
        <v>853</v>
      </c>
      <c r="B7734" s="2" t="s">
        <v>854</v>
      </c>
      <c r="C7734" s="2">
        <v>2035</v>
      </c>
      <c r="D7734" s="2" t="s">
        <v>241</v>
      </c>
      <c r="E7734" s="2" t="s">
        <v>627</v>
      </c>
      <c r="F7734" s="2" t="s">
        <v>858</v>
      </c>
      <c r="G7734" s="2">
        <v>63</v>
      </c>
      <c r="H7734" s="2">
        <v>1.259493874386E-3</v>
      </c>
      <c r="I7734" s="2">
        <v>1.41063313931232E-3</v>
      </c>
      <c r="J7734" s="26" t="s">
        <v>700</v>
      </c>
    </row>
    <row r="7735" spans="1:10" ht="15.75" hidden="1" customHeight="1" x14ac:dyDescent="0.25">
      <c r="A7735" s="2" t="s">
        <v>853</v>
      </c>
      <c r="B7735" s="2" t="s">
        <v>854</v>
      </c>
      <c r="C7735" s="2">
        <v>2035</v>
      </c>
      <c r="D7735" s="2" t="s">
        <v>241</v>
      </c>
      <c r="E7735" s="2" t="s">
        <v>627</v>
      </c>
      <c r="F7735" s="2" t="s">
        <v>857</v>
      </c>
      <c r="G7735" s="2">
        <v>63</v>
      </c>
      <c r="H7735" s="2">
        <v>1.5593385614920001E-4</v>
      </c>
      <c r="I7735" s="2">
        <v>1.7464591888710404E-4</v>
      </c>
      <c r="J7735" s="26" t="s">
        <v>700</v>
      </c>
    </row>
    <row r="7736" spans="1:10" ht="15.75" hidden="1" customHeight="1" x14ac:dyDescent="0.25">
      <c r="A7736" s="2" t="s">
        <v>853</v>
      </c>
      <c r="B7736" s="2" t="s">
        <v>854</v>
      </c>
      <c r="C7736" s="2">
        <v>2035</v>
      </c>
      <c r="D7736" s="2" t="s">
        <v>241</v>
      </c>
      <c r="E7736" s="2" t="s">
        <v>627</v>
      </c>
      <c r="F7736" s="2" t="s">
        <v>856</v>
      </c>
      <c r="G7736" s="2">
        <v>63</v>
      </c>
      <c r="H7736" s="2">
        <v>1.78542668436E-5</v>
      </c>
      <c r="I7736" s="2">
        <v>1.9996778864832001E-5</v>
      </c>
      <c r="J7736" s="26" t="s">
        <v>700</v>
      </c>
    </row>
    <row r="7737" spans="1:10" ht="15.75" hidden="1" customHeight="1" x14ac:dyDescent="0.25">
      <c r="A7737" s="2" t="s">
        <v>853</v>
      </c>
      <c r="B7737" s="2" t="s">
        <v>854</v>
      </c>
      <c r="C7737" s="2">
        <v>2035</v>
      </c>
      <c r="D7737" s="2" t="s">
        <v>241</v>
      </c>
      <c r="E7737" s="2" t="s">
        <v>627</v>
      </c>
      <c r="F7737" s="2" t="s">
        <v>860</v>
      </c>
      <c r="G7737" s="2">
        <v>64</v>
      </c>
      <c r="H7737" s="2">
        <v>2.429091691738E-4</v>
      </c>
      <c r="I7737" s="2">
        <v>2.7205826947465601E-4</v>
      </c>
      <c r="J7737" s="26" t="s">
        <v>701</v>
      </c>
    </row>
    <row r="7738" spans="1:10" ht="15.75" hidden="1" customHeight="1" x14ac:dyDescent="0.25">
      <c r="A7738" s="2" t="s">
        <v>853</v>
      </c>
      <c r="B7738" s="2" t="s">
        <v>854</v>
      </c>
      <c r="C7738" s="2">
        <v>2035</v>
      </c>
      <c r="D7738" s="2" t="s">
        <v>241</v>
      </c>
      <c r="E7738" s="2" t="s">
        <v>627</v>
      </c>
      <c r="F7738" s="2" t="s">
        <v>857</v>
      </c>
      <c r="G7738" s="2">
        <v>64</v>
      </c>
      <c r="H7738" s="2">
        <v>6.8980592186559996E-4</v>
      </c>
      <c r="I7738" s="2">
        <v>7.7258263248947199E-4</v>
      </c>
      <c r="J7738" s="26" t="s">
        <v>700</v>
      </c>
    </row>
    <row r="7739" spans="1:10" ht="15.75" hidden="1" customHeight="1" x14ac:dyDescent="0.25">
      <c r="A7739" s="2" t="s">
        <v>853</v>
      </c>
      <c r="B7739" s="2" t="s">
        <v>854</v>
      </c>
      <c r="C7739" s="2">
        <v>2035</v>
      </c>
      <c r="D7739" s="2" t="s">
        <v>241</v>
      </c>
      <c r="E7739" s="2" t="s">
        <v>627</v>
      </c>
      <c r="F7739" s="2" t="s">
        <v>859</v>
      </c>
      <c r="G7739" s="2">
        <v>64</v>
      </c>
      <c r="H7739" s="2">
        <v>4.5359065552500003E-5</v>
      </c>
      <c r="I7739" s="2">
        <v>5.0802153418800009E-5</v>
      </c>
      <c r="J7739" s="26" t="s">
        <v>700</v>
      </c>
    </row>
    <row r="7740" spans="1:10" ht="15.75" hidden="1" customHeight="1" x14ac:dyDescent="0.25">
      <c r="A7740" s="2" t="s">
        <v>853</v>
      </c>
      <c r="B7740" s="2" t="s">
        <v>854</v>
      </c>
      <c r="C7740" s="2">
        <v>2035</v>
      </c>
      <c r="D7740" s="2" t="s">
        <v>241</v>
      </c>
      <c r="E7740" s="2" t="s">
        <v>627</v>
      </c>
      <c r="F7740" s="2" t="s">
        <v>858</v>
      </c>
      <c r="G7740" s="2">
        <v>65</v>
      </c>
      <c r="H7740" s="2">
        <v>3.8069207221269998E-3</v>
      </c>
      <c r="I7740" s="2">
        <v>4.2637512087822403E-3</v>
      </c>
      <c r="J7740" s="26" t="s">
        <v>700</v>
      </c>
    </row>
    <row r="7741" spans="1:10" ht="15.75" hidden="1" customHeight="1" x14ac:dyDescent="0.25">
      <c r="A7741" s="2" t="s">
        <v>853</v>
      </c>
      <c r="B7741" s="2" t="s">
        <v>854</v>
      </c>
      <c r="C7741" s="2">
        <v>2035</v>
      </c>
      <c r="D7741" s="2" t="s">
        <v>241</v>
      </c>
      <c r="E7741" s="2" t="s">
        <v>627</v>
      </c>
      <c r="F7741" s="2" t="s">
        <v>859</v>
      </c>
      <c r="G7741" s="2">
        <v>65</v>
      </c>
      <c r="H7741" s="2">
        <v>8.93395736057E-5</v>
      </c>
      <c r="I7741" s="2">
        <v>1.00060322438384E-4</v>
      </c>
      <c r="J7741" s="26" t="s">
        <v>700</v>
      </c>
    </row>
    <row r="7742" spans="1:10" ht="15.75" hidden="1" customHeight="1" x14ac:dyDescent="0.25">
      <c r="A7742" s="2" t="s">
        <v>853</v>
      </c>
      <c r="B7742" s="2" t="s">
        <v>854</v>
      </c>
      <c r="C7742" s="2">
        <v>2035</v>
      </c>
      <c r="D7742" s="2" t="s">
        <v>241</v>
      </c>
      <c r="E7742" s="2" t="s">
        <v>627</v>
      </c>
      <c r="F7742" s="2" t="s">
        <v>857</v>
      </c>
      <c r="G7742" s="2">
        <v>65</v>
      </c>
      <c r="H7742" s="2">
        <v>5.6487953406760005E-4</v>
      </c>
      <c r="I7742" s="2">
        <v>6.3266507815571207E-4</v>
      </c>
      <c r="J7742" s="26" t="s">
        <v>700</v>
      </c>
    </row>
    <row r="7743" spans="1:10" ht="15.75" hidden="1" customHeight="1" x14ac:dyDescent="0.25">
      <c r="A7743" s="2" t="s">
        <v>853</v>
      </c>
      <c r="B7743" s="2" t="s">
        <v>854</v>
      </c>
      <c r="C7743" s="2">
        <v>2035</v>
      </c>
      <c r="D7743" s="2" t="s">
        <v>241</v>
      </c>
      <c r="E7743" s="2" t="s">
        <v>627</v>
      </c>
      <c r="F7743" s="2" t="s">
        <v>860</v>
      </c>
      <c r="G7743" s="2">
        <v>65</v>
      </c>
      <c r="H7743" s="2">
        <v>2.360611251788E-4</v>
      </c>
      <c r="I7743" s="2">
        <v>2.64388460200256E-4</v>
      </c>
      <c r="J7743" s="26" t="s">
        <v>701</v>
      </c>
    </row>
    <row r="7744" spans="1:10" ht="15.75" hidden="1" customHeight="1" x14ac:dyDescent="0.25">
      <c r="A7744" s="2" t="s">
        <v>853</v>
      </c>
      <c r="B7744" s="2" t="s">
        <v>854</v>
      </c>
      <c r="C7744" s="2">
        <v>2035</v>
      </c>
      <c r="D7744" s="2" t="s">
        <v>241</v>
      </c>
      <c r="E7744" s="2" t="s">
        <v>627</v>
      </c>
      <c r="F7744" s="2" t="s">
        <v>858</v>
      </c>
      <c r="G7744" s="2">
        <v>66</v>
      </c>
      <c r="H7744" s="2">
        <v>1.2135016731917999E-3</v>
      </c>
      <c r="I7744" s="2">
        <v>1.3591218739748159E-3</v>
      </c>
      <c r="J7744" s="26" t="s">
        <v>700</v>
      </c>
    </row>
    <row r="7745" spans="1:10" ht="15.75" hidden="1" customHeight="1" x14ac:dyDescent="0.25">
      <c r="A7745" s="2" t="s">
        <v>853</v>
      </c>
      <c r="B7745" s="2" t="s">
        <v>854</v>
      </c>
      <c r="C7745" s="2">
        <v>2035</v>
      </c>
      <c r="D7745" s="2" t="s">
        <v>241</v>
      </c>
      <c r="E7745" s="2" t="s">
        <v>627</v>
      </c>
      <c r="F7745" s="2" t="s">
        <v>857</v>
      </c>
      <c r="G7745" s="2">
        <v>67</v>
      </c>
      <c r="H7745" s="2">
        <v>2.950128546217E-4</v>
      </c>
      <c r="I7745" s="2">
        <v>3.3041439717630401E-4</v>
      </c>
      <c r="J7745" s="26" t="s">
        <v>700</v>
      </c>
    </row>
    <row r="7746" spans="1:10" ht="15.75" hidden="1" customHeight="1" x14ac:dyDescent="0.25">
      <c r="A7746" s="2" t="s">
        <v>853</v>
      </c>
      <c r="B7746" s="2" t="s">
        <v>854</v>
      </c>
      <c r="C7746" s="2">
        <v>2035</v>
      </c>
      <c r="D7746" s="2" t="s">
        <v>241</v>
      </c>
      <c r="E7746" s="2" t="s">
        <v>627</v>
      </c>
      <c r="F7746" s="2" t="s">
        <v>860</v>
      </c>
      <c r="G7746" s="2">
        <v>67</v>
      </c>
      <c r="H7746" s="2">
        <v>2.320223429706E-4</v>
      </c>
      <c r="I7746" s="2">
        <v>2.59865024127072E-4</v>
      </c>
      <c r="J7746" s="26" t="s">
        <v>701</v>
      </c>
    </row>
    <row r="7747" spans="1:10" ht="15.75" hidden="1" customHeight="1" x14ac:dyDescent="0.25">
      <c r="A7747" s="2" t="s">
        <v>853</v>
      </c>
      <c r="B7747" s="2" t="s">
        <v>854</v>
      </c>
      <c r="C7747" s="2">
        <v>2035</v>
      </c>
      <c r="D7747" s="2" t="s">
        <v>241</v>
      </c>
      <c r="E7747" s="2" t="s">
        <v>627</v>
      </c>
      <c r="F7747" s="2" t="s">
        <v>858</v>
      </c>
      <c r="G7747" s="2">
        <v>67</v>
      </c>
      <c r="H7747" s="2">
        <v>1.171882962808E-3</v>
      </c>
      <c r="I7747" s="2">
        <v>1.31250891834496E-3</v>
      </c>
      <c r="J7747" s="26" t="s">
        <v>700</v>
      </c>
    </row>
    <row r="7748" spans="1:10" ht="15.75" hidden="1" customHeight="1" x14ac:dyDescent="0.25">
      <c r="A7748" s="2" t="s">
        <v>853</v>
      </c>
      <c r="B7748" s="2" t="s">
        <v>854</v>
      </c>
      <c r="C7748" s="2">
        <v>2035</v>
      </c>
      <c r="D7748" s="2" t="s">
        <v>241</v>
      </c>
      <c r="E7748" s="2" t="s">
        <v>627</v>
      </c>
      <c r="F7748" s="2" t="s">
        <v>859</v>
      </c>
      <c r="G7748" s="2">
        <v>67</v>
      </c>
      <c r="H7748" s="2">
        <v>4.7481345973200001E-5</v>
      </c>
      <c r="I7748" s="2">
        <v>5.3179107489984009E-5</v>
      </c>
      <c r="J7748" s="26" t="s">
        <v>700</v>
      </c>
    </row>
    <row r="7749" spans="1:10" ht="15.75" hidden="1" customHeight="1" x14ac:dyDescent="0.25">
      <c r="A7749" s="2" t="s">
        <v>853</v>
      </c>
      <c r="B7749" s="2" t="s">
        <v>854</v>
      </c>
      <c r="C7749" s="2">
        <v>2035</v>
      </c>
      <c r="D7749" s="2" t="s">
        <v>241</v>
      </c>
      <c r="E7749" s="2" t="s">
        <v>627</v>
      </c>
      <c r="F7749" s="2" t="s">
        <v>855</v>
      </c>
      <c r="G7749" s="2">
        <v>68</v>
      </c>
      <c r="H7749" s="2">
        <v>1.1575713288038999E-3</v>
      </c>
      <c r="I7749" s="2">
        <v>1.2964798882603682E-3</v>
      </c>
      <c r="J7749" s="26" t="s">
        <v>700</v>
      </c>
    </row>
    <row r="7750" spans="1:10" ht="15.75" hidden="1" customHeight="1" x14ac:dyDescent="0.25">
      <c r="A7750" s="2" t="s">
        <v>853</v>
      </c>
      <c r="B7750" s="2" t="s">
        <v>854</v>
      </c>
      <c r="C7750" s="2">
        <v>2035</v>
      </c>
      <c r="D7750" s="2" t="s">
        <v>241</v>
      </c>
      <c r="E7750" s="2" t="s">
        <v>627</v>
      </c>
      <c r="F7750" s="2" t="s">
        <v>857</v>
      </c>
      <c r="G7750" s="2">
        <v>68</v>
      </c>
      <c r="H7750" s="2">
        <v>5.8207698748450004E-4</v>
      </c>
      <c r="I7750" s="2">
        <v>6.5192622598264009E-4</v>
      </c>
      <c r="J7750" s="26" t="s">
        <v>700</v>
      </c>
    </row>
    <row r="7751" spans="1:10" ht="15.75" hidden="1" customHeight="1" x14ac:dyDescent="0.25">
      <c r="A7751" s="2" t="s">
        <v>853</v>
      </c>
      <c r="B7751" s="2" t="s">
        <v>854</v>
      </c>
      <c r="C7751" s="2">
        <v>2035</v>
      </c>
      <c r="D7751" s="2" t="s">
        <v>241</v>
      </c>
      <c r="E7751" s="2" t="s">
        <v>627</v>
      </c>
      <c r="F7751" s="2" t="s">
        <v>858</v>
      </c>
      <c r="G7751" s="2">
        <v>68</v>
      </c>
      <c r="H7751" s="2">
        <v>2.3348348913713999E-3</v>
      </c>
      <c r="I7751" s="2">
        <v>2.615015078335968E-3</v>
      </c>
      <c r="J7751" s="26" t="s">
        <v>700</v>
      </c>
    </row>
    <row r="7752" spans="1:10" ht="15.75" hidden="1" customHeight="1" x14ac:dyDescent="0.25">
      <c r="A7752" s="2" t="s">
        <v>853</v>
      </c>
      <c r="B7752" s="2" t="s">
        <v>854</v>
      </c>
      <c r="C7752" s="2">
        <v>2035</v>
      </c>
      <c r="D7752" s="2" t="s">
        <v>241</v>
      </c>
      <c r="E7752" s="2" t="s">
        <v>627</v>
      </c>
      <c r="F7752" s="2" t="s">
        <v>857</v>
      </c>
      <c r="G7752" s="2">
        <v>69</v>
      </c>
      <c r="H7752" s="2">
        <v>1.558601943543E-4</v>
      </c>
      <c r="I7752" s="2">
        <v>1.7456341767681601E-4</v>
      </c>
      <c r="J7752" s="26" t="s">
        <v>700</v>
      </c>
    </row>
    <row r="7753" spans="1:10" ht="15.75" hidden="1" customHeight="1" x14ac:dyDescent="0.25">
      <c r="A7753" s="2" t="s">
        <v>853</v>
      </c>
      <c r="B7753" s="2" t="s">
        <v>854</v>
      </c>
      <c r="C7753" s="2">
        <v>2035</v>
      </c>
      <c r="D7753" s="2" t="s">
        <v>241</v>
      </c>
      <c r="E7753" s="2" t="s">
        <v>627</v>
      </c>
      <c r="F7753" s="2" t="s">
        <v>857</v>
      </c>
      <c r="G7753" s="2">
        <v>70</v>
      </c>
      <c r="H7753" s="2">
        <v>1.73565276782E-4</v>
      </c>
      <c r="I7753" s="2">
        <v>1.9439310999584003E-4</v>
      </c>
      <c r="J7753" s="26" t="s">
        <v>700</v>
      </c>
    </row>
    <row r="7754" spans="1:10" ht="15.75" hidden="1" customHeight="1" x14ac:dyDescent="0.25">
      <c r="A7754" s="2" t="s">
        <v>853</v>
      </c>
      <c r="B7754" s="2" t="s">
        <v>854</v>
      </c>
      <c r="C7754" s="2">
        <v>2035</v>
      </c>
      <c r="D7754" s="2" t="s">
        <v>241</v>
      </c>
      <c r="E7754" s="2" t="s">
        <v>627</v>
      </c>
      <c r="F7754" s="2" t="s">
        <v>858</v>
      </c>
      <c r="G7754" s="2">
        <v>70</v>
      </c>
      <c r="H7754" s="2">
        <v>1.2958254665135999E-3</v>
      </c>
      <c r="I7754" s="2">
        <v>1.4513245224952321E-3</v>
      </c>
      <c r="J7754" s="26" t="s">
        <v>700</v>
      </c>
    </row>
    <row r="7755" spans="1:10" ht="15.75" hidden="1" customHeight="1" x14ac:dyDescent="0.25">
      <c r="A7755" s="2" t="s">
        <v>853</v>
      </c>
      <c r="B7755" s="2" t="s">
        <v>854</v>
      </c>
      <c r="C7755" s="2">
        <v>2035</v>
      </c>
      <c r="D7755" s="2" t="s">
        <v>241</v>
      </c>
      <c r="E7755" s="2" t="s">
        <v>627</v>
      </c>
      <c r="F7755" s="2" t="s">
        <v>860</v>
      </c>
      <c r="G7755" s="2">
        <v>70</v>
      </c>
      <c r="H7755" s="2">
        <v>2.2192046162669999E-4</v>
      </c>
      <c r="I7755" s="2">
        <v>2.4855091702190399E-4</v>
      </c>
      <c r="J7755" s="26" t="s">
        <v>701</v>
      </c>
    </row>
    <row r="7756" spans="1:10" ht="15.75" hidden="1" customHeight="1" x14ac:dyDescent="0.25">
      <c r="A7756" s="2" t="s">
        <v>853</v>
      </c>
      <c r="B7756" s="2" t="s">
        <v>854</v>
      </c>
      <c r="C7756" s="2">
        <v>2035</v>
      </c>
      <c r="D7756" s="2" t="s">
        <v>241</v>
      </c>
      <c r="E7756" s="2" t="s">
        <v>627</v>
      </c>
      <c r="F7756" s="2" t="s">
        <v>859</v>
      </c>
      <c r="G7756" s="2">
        <v>70</v>
      </c>
      <c r="H7756" s="2">
        <v>4.53047941846E-5</v>
      </c>
      <c r="I7756" s="2">
        <v>5.0741369486752007E-5</v>
      </c>
      <c r="J7756" s="26" t="s">
        <v>700</v>
      </c>
    </row>
    <row r="7757" spans="1:10" ht="15.75" hidden="1" customHeight="1" x14ac:dyDescent="0.25">
      <c r="A7757" s="2" t="s">
        <v>853</v>
      </c>
      <c r="B7757" s="2" t="s">
        <v>854</v>
      </c>
      <c r="C7757" s="2">
        <v>2035</v>
      </c>
      <c r="D7757" s="2" t="s">
        <v>241</v>
      </c>
      <c r="E7757" s="2" t="s">
        <v>627</v>
      </c>
      <c r="F7757" s="2" t="s">
        <v>856</v>
      </c>
      <c r="G7757" s="2">
        <v>71</v>
      </c>
      <c r="H7757" s="2">
        <v>3.1394378311199998E-5</v>
      </c>
      <c r="I7757" s="2">
        <v>3.5161703708544003E-5</v>
      </c>
      <c r="J7757" s="26" t="s">
        <v>700</v>
      </c>
    </row>
    <row r="7758" spans="1:10" ht="15.75" hidden="1" customHeight="1" x14ac:dyDescent="0.25">
      <c r="A7758" s="2" t="s">
        <v>853</v>
      </c>
      <c r="B7758" s="2" t="s">
        <v>854</v>
      </c>
      <c r="C7758" s="2">
        <v>2035</v>
      </c>
      <c r="D7758" s="2" t="s">
        <v>241</v>
      </c>
      <c r="E7758" s="2" t="s">
        <v>627</v>
      </c>
      <c r="F7758" s="2" t="s">
        <v>858</v>
      </c>
      <c r="G7758" s="2">
        <v>72</v>
      </c>
      <c r="H7758" s="2">
        <v>2.2075700107962002E-3</v>
      </c>
      <c r="I7758" s="2">
        <v>2.4724784120917446E-3</v>
      </c>
      <c r="J7758" s="26" t="s">
        <v>700</v>
      </c>
    </row>
    <row r="7759" spans="1:10" ht="15.75" hidden="1" customHeight="1" x14ac:dyDescent="0.25">
      <c r="A7759" s="2" t="s">
        <v>853</v>
      </c>
      <c r="B7759" s="2" t="s">
        <v>854</v>
      </c>
      <c r="C7759" s="2">
        <v>2035</v>
      </c>
      <c r="D7759" s="2" t="s">
        <v>241</v>
      </c>
      <c r="E7759" s="2" t="s">
        <v>627</v>
      </c>
      <c r="F7759" s="2" t="s">
        <v>860</v>
      </c>
      <c r="G7759" s="2">
        <v>72</v>
      </c>
      <c r="H7759" s="2">
        <v>2.2945458476899999E-4</v>
      </c>
      <c r="I7759" s="2">
        <v>2.5698913494127999E-4</v>
      </c>
      <c r="J7759" s="26" t="s">
        <v>701</v>
      </c>
    </row>
    <row r="7760" spans="1:10" ht="15.75" hidden="1" customHeight="1" x14ac:dyDescent="0.25">
      <c r="A7760" s="2" t="s">
        <v>853</v>
      </c>
      <c r="B7760" s="2" t="s">
        <v>854</v>
      </c>
      <c r="C7760" s="2">
        <v>2035</v>
      </c>
      <c r="D7760" s="2" t="s">
        <v>241</v>
      </c>
      <c r="E7760" s="2" t="s">
        <v>627</v>
      </c>
      <c r="F7760" s="2" t="s">
        <v>857</v>
      </c>
      <c r="G7760" s="2">
        <v>72</v>
      </c>
      <c r="H7760" s="2">
        <v>1.3759850116909999E-4</v>
      </c>
      <c r="I7760" s="2">
        <v>1.5411032130939199E-4</v>
      </c>
      <c r="J7760" s="26" t="s">
        <v>700</v>
      </c>
    </row>
    <row r="7761" spans="1:10" ht="15.75" hidden="1" customHeight="1" x14ac:dyDescent="0.25">
      <c r="A7761" s="2" t="s">
        <v>853</v>
      </c>
      <c r="B7761" s="2" t="s">
        <v>854</v>
      </c>
      <c r="C7761" s="2">
        <v>2035</v>
      </c>
      <c r="D7761" s="2" t="s">
        <v>241</v>
      </c>
      <c r="E7761" s="2" t="s">
        <v>627</v>
      </c>
      <c r="F7761" s="2" t="s">
        <v>855</v>
      </c>
      <c r="G7761" s="2">
        <v>72</v>
      </c>
      <c r="H7761" s="2">
        <v>1.0614849452395001E-3</v>
      </c>
      <c r="I7761" s="2">
        <v>1.1888631386682402E-3</v>
      </c>
      <c r="J7761" s="26" t="s">
        <v>700</v>
      </c>
    </row>
    <row r="7762" spans="1:10" ht="15.75" hidden="1" customHeight="1" x14ac:dyDescent="0.25">
      <c r="A7762" s="2" t="s">
        <v>853</v>
      </c>
      <c r="B7762" s="2" t="s">
        <v>854</v>
      </c>
      <c r="C7762" s="2">
        <v>2035</v>
      </c>
      <c r="D7762" s="2" t="s">
        <v>241</v>
      </c>
      <c r="E7762" s="2" t="s">
        <v>627</v>
      </c>
      <c r="F7762" s="2" t="s">
        <v>857</v>
      </c>
      <c r="G7762" s="2">
        <v>73</v>
      </c>
      <c r="H7762" s="2">
        <v>3.008445492014E-4</v>
      </c>
      <c r="I7762" s="2">
        <v>3.3694589510556802E-4</v>
      </c>
      <c r="J7762" s="26" t="s">
        <v>700</v>
      </c>
    </row>
    <row r="7763" spans="1:10" ht="15.75" hidden="1" customHeight="1" x14ac:dyDescent="0.25">
      <c r="A7763" s="2" t="s">
        <v>853</v>
      </c>
      <c r="B7763" s="2" t="s">
        <v>854</v>
      </c>
      <c r="C7763" s="2">
        <v>2035</v>
      </c>
      <c r="D7763" s="2" t="s">
        <v>241</v>
      </c>
      <c r="E7763" s="2" t="s">
        <v>627</v>
      </c>
      <c r="F7763" s="2" t="s">
        <v>859</v>
      </c>
      <c r="G7763" s="2">
        <v>74</v>
      </c>
      <c r="H7763" s="2">
        <v>3.9256636227899999E-5</v>
      </c>
      <c r="I7763" s="2">
        <v>4.3967432575248002E-5</v>
      </c>
      <c r="J7763" s="26" t="s">
        <v>700</v>
      </c>
    </row>
    <row r="7764" spans="1:10" ht="15.75" hidden="1" customHeight="1" x14ac:dyDescent="0.25">
      <c r="A7764" s="2" t="s">
        <v>853</v>
      </c>
      <c r="B7764" s="2" t="s">
        <v>854</v>
      </c>
      <c r="C7764" s="2">
        <v>2035</v>
      </c>
      <c r="D7764" s="2" t="s">
        <v>241</v>
      </c>
      <c r="E7764" s="2" t="s">
        <v>627</v>
      </c>
      <c r="F7764" s="2" t="s">
        <v>858</v>
      </c>
      <c r="G7764" s="2">
        <v>74</v>
      </c>
      <c r="H7764" s="2">
        <v>1.0706566972657999E-3</v>
      </c>
      <c r="I7764" s="2">
        <v>1.1991355009376961E-3</v>
      </c>
      <c r="J7764" s="26" t="s">
        <v>700</v>
      </c>
    </row>
    <row r="7765" spans="1:10" ht="15.75" hidden="1" customHeight="1" x14ac:dyDescent="0.25">
      <c r="A7765" s="2" t="s">
        <v>853</v>
      </c>
      <c r="B7765" s="2" t="s">
        <v>854</v>
      </c>
      <c r="C7765" s="2">
        <v>2035</v>
      </c>
      <c r="D7765" s="2" t="s">
        <v>241</v>
      </c>
      <c r="E7765" s="2" t="s">
        <v>627</v>
      </c>
      <c r="F7765" s="2" t="s">
        <v>856</v>
      </c>
      <c r="G7765" s="2">
        <v>75</v>
      </c>
      <c r="H7765" s="2">
        <v>1.42565204442E-5</v>
      </c>
      <c r="I7765" s="2">
        <v>1.5967302897504003E-5</v>
      </c>
      <c r="J7765" s="26" t="s">
        <v>700</v>
      </c>
    </row>
    <row r="7766" spans="1:10" ht="15.75" hidden="1" customHeight="1" x14ac:dyDescent="0.25">
      <c r="A7766" s="2" t="s">
        <v>853</v>
      </c>
      <c r="B7766" s="2" t="s">
        <v>854</v>
      </c>
      <c r="C7766" s="2">
        <v>2035</v>
      </c>
      <c r="D7766" s="2" t="s">
        <v>241</v>
      </c>
      <c r="E7766" s="2" t="s">
        <v>627</v>
      </c>
      <c r="F7766" s="2" t="s">
        <v>860</v>
      </c>
      <c r="G7766" s="2">
        <v>75</v>
      </c>
      <c r="H7766" s="2">
        <v>2.0605928148140001E-4</v>
      </c>
      <c r="I7766" s="2">
        <v>2.3078639525916803E-4</v>
      </c>
      <c r="J7766" s="26" t="s">
        <v>701</v>
      </c>
    </row>
    <row r="7767" spans="1:10" ht="15.75" hidden="1" customHeight="1" x14ac:dyDescent="0.25">
      <c r="A7767" s="2" t="s">
        <v>853</v>
      </c>
      <c r="B7767" s="2" t="s">
        <v>854</v>
      </c>
      <c r="C7767" s="2">
        <v>2035</v>
      </c>
      <c r="D7767" s="2" t="s">
        <v>241</v>
      </c>
      <c r="E7767" s="2" t="s">
        <v>627</v>
      </c>
      <c r="F7767" s="2" t="s">
        <v>857</v>
      </c>
      <c r="G7767" s="2">
        <v>75</v>
      </c>
      <c r="H7767" s="2">
        <v>3.0451263592110001E-4</v>
      </c>
      <c r="I7767" s="2">
        <v>3.4105415223163206E-4</v>
      </c>
      <c r="J7767" s="26" t="s">
        <v>700</v>
      </c>
    </row>
    <row r="7768" spans="1:10" ht="15.75" hidden="1" customHeight="1" x14ac:dyDescent="0.25">
      <c r="A7768" s="2" t="s">
        <v>853</v>
      </c>
      <c r="B7768" s="2" t="s">
        <v>854</v>
      </c>
      <c r="C7768" s="2">
        <v>2035</v>
      </c>
      <c r="D7768" s="2" t="s">
        <v>241</v>
      </c>
      <c r="E7768" s="2" t="s">
        <v>627</v>
      </c>
      <c r="F7768" s="2" t="s">
        <v>858</v>
      </c>
      <c r="G7768" s="2">
        <v>75</v>
      </c>
      <c r="H7768" s="2">
        <v>1.0637957602739E-3</v>
      </c>
      <c r="I7768" s="2">
        <v>1.1914512515067682E-3</v>
      </c>
      <c r="J7768" s="26" t="s">
        <v>700</v>
      </c>
    </row>
    <row r="7769" spans="1:10" ht="15.75" hidden="1" customHeight="1" x14ac:dyDescent="0.25">
      <c r="A7769" s="2" t="s">
        <v>853</v>
      </c>
      <c r="B7769" s="2" t="s">
        <v>854</v>
      </c>
      <c r="C7769" s="2">
        <v>2035</v>
      </c>
      <c r="D7769" s="2" t="s">
        <v>241</v>
      </c>
      <c r="E7769" s="2" t="s">
        <v>627</v>
      </c>
      <c r="F7769" s="2" t="s">
        <v>859</v>
      </c>
      <c r="G7769" s="2">
        <v>76</v>
      </c>
      <c r="H7769" s="2">
        <v>7.9282206570499995E-5</v>
      </c>
      <c r="I7769" s="2">
        <v>8.8796071358960009E-5</v>
      </c>
      <c r="J7769" s="26" t="s">
        <v>700</v>
      </c>
    </row>
    <row r="7770" spans="1:10" ht="15.75" hidden="1" customHeight="1" x14ac:dyDescent="0.25">
      <c r="A7770" s="2" t="s">
        <v>853</v>
      </c>
      <c r="B7770" s="2" t="s">
        <v>854</v>
      </c>
      <c r="C7770" s="2">
        <v>2035</v>
      </c>
      <c r="D7770" s="2" t="s">
        <v>241</v>
      </c>
      <c r="E7770" s="2" t="s">
        <v>627</v>
      </c>
      <c r="F7770" s="2" t="s">
        <v>856</v>
      </c>
      <c r="G7770" s="2">
        <v>76</v>
      </c>
      <c r="H7770" s="2">
        <v>2.9759481549299999E-5</v>
      </c>
      <c r="I7770" s="2">
        <v>3.3330619335216E-5</v>
      </c>
      <c r="J7770" s="26" t="s">
        <v>700</v>
      </c>
    </row>
    <row r="7771" spans="1:10" ht="15.75" hidden="1" customHeight="1" x14ac:dyDescent="0.25">
      <c r="A7771" s="2" t="s">
        <v>853</v>
      </c>
      <c r="B7771" s="2" t="s">
        <v>854</v>
      </c>
      <c r="C7771" s="2">
        <v>2035</v>
      </c>
      <c r="D7771" s="2" t="s">
        <v>241</v>
      </c>
      <c r="E7771" s="2" t="s">
        <v>627</v>
      </c>
      <c r="F7771" s="2" t="s">
        <v>860</v>
      </c>
      <c r="G7771" s="2">
        <v>76</v>
      </c>
      <c r="H7771" s="2">
        <v>2.0431015582289999E-4</v>
      </c>
      <c r="I7771" s="2">
        <v>2.2882737452164801E-4</v>
      </c>
      <c r="J7771" s="26" t="s">
        <v>701</v>
      </c>
    </row>
    <row r="7772" spans="1:10" ht="15.75" hidden="1" customHeight="1" x14ac:dyDescent="0.25">
      <c r="A7772" s="2" t="s">
        <v>853</v>
      </c>
      <c r="B7772" s="2" t="s">
        <v>854</v>
      </c>
      <c r="C7772" s="2">
        <v>2035</v>
      </c>
      <c r="D7772" s="2" t="s">
        <v>241</v>
      </c>
      <c r="E7772" s="2" t="s">
        <v>627</v>
      </c>
      <c r="F7772" s="2" t="s">
        <v>855</v>
      </c>
      <c r="G7772" s="2">
        <v>76</v>
      </c>
      <c r="H7772" s="2">
        <v>2.7071268414150001E-4</v>
      </c>
      <c r="I7772" s="2">
        <v>3.0319820623848004E-4</v>
      </c>
      <c r="J7772" s="26" t="s">
        <v>700</v>
      </c>
    </row>
    <row r="7773" spans="1:10" ht="15.75" hidden="1" customHeight="1" x14ac:dyDescent="0.25">
      <c r="A7773" s="2" t="s">
        <v>853</v>
      </c>
      <c r="B7773" s="2" t="s">
        <v>854</v>
      </c>
      <c r="C7773" s="2">
        <v>2035</v>
      </c>
      <c r="D7773" s="2" t="s">
        <v>241</v>
      </c>
      <c r="E7773" s="2" t="s">
        <v>627</v>
      </c>
      <c r="F7773" s="2" t="s">
        <v>858</v>
      </c>
      <c r="G7773" s="2">
        <v>77</v>
      </c>
      <c r="H7773" s="2">
        <v>1.1775023303926E-3</v>
      </c>
      <c r="I7773" s="2">
        <v>1.3188026100397121E-3</v>
      </c>
      <c r="J7773" s="26" t="s">
        <v>700</v>
      </c>
    </row>
    <row r="7774" spans="1:10" ht="15.75" hidden="1" customHeight="1" x14ac:dyDescent="0.25">
      <c r="A7774" s="2" t="s">
        <v>853</v>
      </c>
      <c r="B7774" s="2" t="s">
        <v>854</v>
      </c>
      <c r="C7774" s="2">
        <v>2035</v>
      </c>
      <c r="D7774" s="2" t="s">
        <v>241</v>
      </c>
      <c r="E7774" s="2" t="s">
        <v>627</v>
      </c>
      <c r="F7774" s="2" t="s">
        <v>857</v>
      </c>
      <c r="G7774" s="2">
        <v>77</v>
      </c>
      <c r="H7774" s="2">
        <v>1.2896425323559999E-4</v>
      </c>
      <c r="I7774" s="2">
        <v>1.44439963623872E-4</v>
      </c>
      <c r="J7774" s="26" t="s">
        <v>700</v>
      </c>
    </row>
    <row r="7775" spans="1:10" ht="15.75" hidden="1" customHeight="1" x14ac:dyDescent="0.25">
      <c r="A7775" s="2" t="s">
        <v>853</v>
      </c>
      <c r="B7775" s="2" t="s">
        <v>854</v>
      </c>
      <c r="C7775" s="2">
        <v>2035</v>
      </c>
      <c r="D7775" s="2" t="s">
        <v>241</v>
      </c>
      <c r="E7775" s="2" t="s">
        <v>627</v>
      </c>
      <c r="F7775" s="2" t="s">
        <v>855</v>
      </c>
      <c r="G7775" s="2">
        <v>78</v>
      </c>
      <c r="H7775" s="2">
        <v>2.6012997841459999E-4</v>
      </c>
      <c r="I7775" s="2">
        <v>2.91345575824352E-4</v>
      </c>
      <c r="J7775" s="26" t="s">
        <v>700</v>
      </c>
    </row>
    <row r="7776" spans="1:10" ht="15.75" hidden="1" customHeight="1" x14ac:dyDescent="0.25">
      <c r="A7776" s="2" t="s">
        <v>853</v>
      </c>
      <c r="B7776" s="2" t="s">
        <v>854</v>
      </c>
      <c r="C7776" s="2">
        <v>2035</v>
      </c>
      <c r="D7776" s="2" t="s">
        <v>241</v>
      </c>
      <c r="E7776" s="2" t="s">
        <v>627</v>
      </c>
      <c r="F7776" s="2" t="s">
        <v>858</v>
      </c>
      <c r="G7776" s="2">
        <v>78</v>
      </c>
      <c r="H7776" s="2">
        <v>3.1875869026407998E-3</v>
      </c>
      <c r="I7776" s="2">
        <v>3.5700973309576961E-3</v>
      </c>
      <c r="J7776" s="26" t="s">
        <v>700</v>
      </c>
    </row>
    <row r="7777" spans="1:10" ht="15.75" hidden="1" customHeight="1" x14ac:dyDescent="0.25">
      <c r="A7777" s="2" t="s">
        <v>853</v>
      </c>
      <c r="B7777" s="2" t="s">
        <v>854</v>
      </c>
      <c r="C7777" s="2">
        <v>2035</v>
      </c>
      <c r="D7777" s="2" t="s">
        <v>241</v>
      </c>
      <c r="E7777" s="2" t="s">
        <v>627</v>
      </c>
      <c r="F7777" s="2" t="s">
        <v>859</v>
      </c>
      <c r="G7777" s="2">
        <v>78</v>
      </c>
      <c r="H7777" s="2">
        <v>3.6874465877199997E-5</v>
      </c>
      <c r="I7777" s="2">
        <v>4.1299401782464001E-5</v>
      </c>
      <c r="J7777" s="26" t="s">
        <v>700</v>
      </c>
    </row>
    <row r="7778" spans="1:10" ht="15.75" hidden="1" customHeight="1" x14ac:dyDescent="0.25">
      <c r="A7778" s="2" t="s">
        <v>853</v>
      </c>
      <c r="B7778" s="2" t="s">
        <v>854</v>
      </c>
      <c r="C7778" s="2">
        <v>2035</v>
      </c>
      <c r="D7778" s="2" t="s">
        <v>241</v>
      </c>
      <c r="E7778" s="2" t="s">
        <v>627</v>
      </c>
      <c r="F7778" s="2" t="s">
        <v>857</v>
      </c>
      <c r="G7778" s="2">
        <v>78</v>
      </c>
      <c r="H7778" s="2">
        <v>1.2846142635680001E-4</v>
      </c>
      <c r="I7778" s="2">
        <v>1.4387679751961602E-4</v>
      </c>
      <c r="J7778" s="26" t="s">
        <v>700</v>
      </c>
    </row>
    <row r="7779" spans="1:10" ht="15.75" hidden="1" customHeight="1" x14ac:dyDescent="0.25">
      <c r="A7779" s="2" t="s">
        <v>853</v>
      </c>
      <c r="B7779" s="2" t="s">
        <v>854</v>
      </c>
      <c r="C7779" s="2">
        <v>2035</v>
      </c>
      <c r="D7779" s="2" t="s">
        <v>241</v>
      </c>
      <c r="E7779" s="2" t="s">
        <v>627</v>
      </c>
      <c r="F7779" s="2" t="s">
        <v>860</v>
      </c>
      <c r="G7779" s="2">
        <v>79</v>
      </c>
      <c r="H7779" s="2">
        <v>1.957718486665E-4</v>
      </c>
      <c r="I7779" s="2">
        <v>2.1926447050648002E-4</v>
      </c>
      <c r="J7779" s="26" t="s">
        <v>701</v>
      </c>
    </row>
    <row r="7780" spans="1:10" ht="15.75" hidden="1" customHeight="1" x14ac:dyDescent="0.25">
      <c r="A7780" s="2" t="s">
        <v>853</v>
      </c>
      <c r="B7780" s="2" t="s">
        <v>854</v>
      </c>
      <c r="C7780" s="2">
        <v>2035</v>
      </c>
      <c r="D7780" s="2" t="s">
        <v>241</v>
      </c>
      <c r="E7780" s="2" t="s">
        <v>627</v>
      </c>
      <c r="F7780" s="2" t="s">
        <v>855</v>
      </c>
      <c r="G7780" s="2">
        <v>79</v>
      </c>
      <c r="H7780" s="2">
        <v>6.8257137900220005E-4</v>
      </c>
      <c r="I7780" s="2">
        <v>7.6447994448246412E-4</v>
      </c>
      <c r="J7780" s="26" t="s">
        <v>700</v>
      </c>
    </row>
    <row r="7781" spans="1:10" ht="15.75" hidden="1" customHeight="1" x14ac:dyDescent="0.25">
      <c r="A7781" s="2" t="s">
        <v>853</v>
      </c>
      <c r="B7781" s="2" t="s">
        <v>854</v>
      </c>
      <c r="C7781" s="2">
        <v>2035</v>
      </c>
      <c r="D7781" s="2" t="s">
        <v>241</v>
      </c>
      <c r="E7781" s="2" t="s">
        <v>627</v>
      </c>
      <c r="F7781" s="2" t="s">
        <v>856</v>
      </c>
      <c r="G7781" s="2">
        <v>79</v>
      </c>
      <c r="H7781" s="2">
        <v>1.44160594573E-5</v>
      </c>
      <c r="I7781" s="2">
        <v>1.6145986592176003E-5</v>
      </c>
      <c r="J7781" s="26" t="s">
        <v>700</v>
      </c>
    </row>
    <row r="7782" spans="1:10" ht="15.75" hidden="1" customHeight="1" x14ac:dyDescent="0.25">
      <c r="A7782" s="2" t="s">
        <v>853</v>
      </c>
      <c r="B7782" s="2" t="s">
        <v>854</v>
      </c>
      <c r="C7782" s="2">
        <v>2035</v>
      </c>
      <c r="D7782" s="2" t="s">
        <v>241</v>
      </c>
      <c r="E7782" s="2" t="s">
        <v>627</v>
      </c>
      <c r="F7782" s="2" t="s">
        <v>857</v>
      </c>
      <c r="G7782" s="2">
        <v>79</v>
      </c>
      <c r="H7782" s="2">
        <v>3.755276557058E-4</v>
      </c>
      <c r="I7782" s="2">
        <v>4.2059097439049606E-4</v>
      </c>
      <c r="J7782" s="26" t="s">
        <v>700</v>
      </c>
    </row>
    <row r="7783" spans="1:10" ht="15.75" hidden="1" customHeight="1" x14ac:dyDescent="0.25">
      <c r="A7783" s="2" t="s">
        <v>853</v>
      </c>
      <c r="B7783" s="2" t="s">
        <v>854</v>
      </c>
      <c r="C7783" s="2">
        <v>2035</v>
      </c>
      <c r="D7783" s="2" t="s">
        <v>241</v>
      </c>
      <c r="E7783" s="2" t="s">
        <v>627</v>
      </c>
      <c r="F7783" s="2" t="s">
        <v>858</v>
      </c>
      <c r="G7783" s="2">
        <v>79</v>
      </c>
      <c r="H7783" s="2">
        <v>2.1435862872750001E-3</v>
      </c>
      <c r="I7783" s="2">
        <v>2.4008166417480003E-3</v>
      </c>
      <c r="J7783" s="26" t="s">
        <v>700</v>
      </c>
    </row>
    <row r="7784" spans="1:10" ht="15.75" hidden="1" customHeight="1" x14ac:dyDescent="0.25">
      <c r="A7784" s="2" t="s">
        <v>853</v>
      </c>
      <c r="B7784" s="2" t="s">
        <v>854</v>
      </c>
      <c r="C7784" s="2">
        <v>2035</v>
      </c>
      <c r="D7784" s="2" t="s">
        <v>241</v>
      </c>
      <c r="E7784" s="2" t="s">
        <v>627</v>
      </c>
      <c r="F7784" s="2" t="s">
        <v>855</v>
      </c>
      <c r="G7784" s="2">
        <v>80</v>
      </c>
      <c r="H7784" s="2">
        <v>1.3333830283955E-3</v>
      </c>
      <c r="I7784" s="2">
        <v>1.4933889918029601E-3</v>
      </c>
      <c r="J7784" s="26" t="s">
        <v>700</v>
      </c>
    </row>
    <row r="7785" spans="1:10" ht="15.75" hidden="1" customHeight="1" x14ac:dyDescent="0.25">
      <c r="A7785" s="2" t="s">
        <v>853</v>
      </c>
      <c r="B7785" s="2" t="s">
        <v>854</v>
      </c>
      <c r="C7785" s="2">
        <v>2035</v>
      </c>
      <c r="D7785" s="2" t="s">
        <v>241</v>
      </c>
      <c r="E7785" s="2" t="s">
        <v>627</v>
      </c>
      <c r="F7785" s="2" t="s">
        <v>857</v>
      </c>
      <c r="G7785" s="2">
        <v>80</v>
      </c>
      <c r="H7785" s="2">
        <v>4.0274312777910002E-4</v>
      </c>
      <c r="I7785" s="2">
        <v>4.5107230311259205E-4</v>
      </c>
      <c r="J7785" s="26" t="s">
        <v>700</v>
      </c>
    </row>
    <row r="7786" spans="1:10" ht="15.75" hidden="1" customHeight="1" x14ac:dyDescent="0.25">
      <c r="A7786" s="2" t="s">
        <v>853</v>
      </c>
      <c r="B7786" s="2" t="s">
        <v>854</v>
      </c>
      <c r="C7786" s="2">
        <v>2035</v>
      </c>
      <c r="D7786" s="2" t="s">
        <v>241</v>
      </c>
      <c r="E7786" s="2" t="s">
        <v>627</v>
      </c>
      <c r="F7786" s="2" t="s">
        <v>859</v>
      </c>
      <c r="G7786" s="2">
        <v>80</v>
      </c>
      <c r="H7786" s="2">
        <v>3.5786368243899999E-5</v>
      </c>
      <c r="I7786" s="2">
        <v>4.0080732433168006E-5</v>
      </c>
      <c r="J7786" s="26" t="s">
        <v>700</v>
      </c>
    </row>
    <row r="7787" spans="1:10" ht="15.75" hidden="1" customHeight="1" x14ac:dyDescent="0.25">
      <c r="A7787" s="2" t="s">
        <v>853</v>
      </c>
      <c r="B7787" s="2" t="s">
        <v>854</v>
      </c>
      <c r="C7787" s="2">
        <v>2035</v>
      </c>
      <c r="D7787" s="2" t="s">
        <v>241</v>
      </c>
      <c r="E7787" s="2" t="s">
        <v>627</v>
      </c>
      <c r="F7787" s="2" t="s">
        <v>859</v>
      </c>
      <c r="G7787" s="2">
        <v>81</v>
      </c>
      <c r="H7787" s="2">
        <v>3.5549168387699998E-5</v>
      </c>
      <c r="I7787" s="2">
        <v>3.9815068594224001E-5</v>
      </c>
      <c r="J7787" s="26" t="s">
        <v>700</v>
      </c>
    </row>
    <row r="7788" spans="1:10" ht="15.75" hidden="1" customHeight="1" x14ac:dyDescent="0.25">
      <c r="A7788" s="2" t="s">
        <v>853</v>
      </c>
      <c r="B7788" s="2" t="s">
        <v>854</v>
      </c>
      <c r="C7788" s="2">
        <v>2035</v>
      </c>
      <c r="D7788" s="2" t="s">
        <v>241</v>
      </c>
      <c r="E7788" s="2" t="s">
        <v>627</v>
      </c>
      <c r="F7788" s="2" t="s">
        <v>855</v>
      </c>
      <c r="G7788" s="2">
        <v>81</v>
      </c>
      <c r="H7788" s="2">
        <v>4.3757923413070002E-4</v>
      </c>
      <c r="I7788" s="2">
        <v>4.9008874222638405E-4</v>
      </c>
      <c r="J7788" s="26" t="s">
        <v>700</v>
      </c>
    </row>
    <row r="7789" spans="1:10" ht="15.75" hidden="1" customHeight="1" x14ac:dyDescent="0.25">
      <c r="A7789" s="2" t="s">
        <v>853</v>
      </c>
      <c r="B7789" s="2" t="s">
        <v>854</v>
      </c>
      <c r="C7789" s="2">
        <v>2035</v>
      </c>
      <c r="D7789" s="2" t="s">
        <v>241</v>
      </c>
      <c r="E7789" s="2" t="s">
        <v>627</v>
      </c>
      <c r="F7789" s="2" t="s">
        <v>857</v>
      </c>
      <c r="G7789" s="2">
        <v>81</v>
      </c>
      <c r="H7789" s="2">
        <v>1.2240785872560001E-4</v>
      </c>
      <c r="I7789" s="2">
        <v>1.3709680177267203E-4</v>
      </c>
      <c r="J7789" s="26" t="s">
        <v>700</v>
      </c>
    </row>
    <row r="7790" spans="1:10" ht="15.75" hidden="1" customHeight="1" x14ac:dyDescent="0.25">
      <c r="A7790" s="2" t="s">
        <v>853</v>
      </c>
      <c r="B7790" s="2" t="s">
        <v>854</v>
      </c>
      <c r="C7790" s="2">
        <v>2035</v>
      </c>
      <c r="D7790" s="2" t="s">
        <v>241</v>
      </c>
      <c r="E7790" s="2" t="s">
        <v>627</v>
      </c>
      <c r="F7790" s="2" t="s">
        <v>858</v>
      </c>
      <c r="G7790" s="2">
        <v>81</v>
      </c>
      <c r="H7790" s="2">
        <v>1.9398115109651999E-3</v>
      </c>
      <c r="I7790" s="2">
        <v>2.1725888922810243E-3</v>
      </c>
      <c r="J7790" s="26" t="s">
        <v>700</v>
      </c>
    </row>
    <row r="7791" spans="1:10" ht="15.75" hidden="1" customHeight="1" x14ac:dyDescent="0.25">
      <c r="A7791" s="2" t="s">
        <v>853</v>
      </c>
      <c r="B7791" s="2" t="s">
        <v>854</v>
      </c>
      <c r="C7791" s="2">
        <v>2035</v>
      </c>
      <c r="D7791" s="2" t="s">
        <v>241</v>
      </c>
      <c r="E7791" s="2" t="s">
        <v>627</v>
      </c>
      <c r="F7791" s="2" t="s">
        <v>858</v>
      </c>
      <c r="G7791" s="2">
        <v>82</v>
      </c>
      <c r="H7791" s="2">
        <v>1.0381845058873001E-3</v>
      </c>
      <c r="I7791" s="2">
        <v>1.1627666465937761E-3</v>
      </c>
      <c r="J7791" s="26" t="s">
        <v>700</v>
      </c>
    </row>
    <row r="7792" spans="1:10" ht="15.75" hidden="1" customHeight="1" x14ac:dyDescent="0.25">
      <c r="A7792" s="2" t="s">
        <v>853</v>
      </c>
      <c r="B7792" s="2" t="s">
        <v>854</v>
      </c>
      <c r="C7792" s="2">
        <v>2035</v>
      </c>
      <c r="D7792" s="2" t="s">
        <v>241</v>
      </c>
      <c r="E7792" s="2" t="s">
        <v>627</v>
      </c>
      <c r="F7792" s="2" t="s">
        <v>856</v>
      </c>
      <c r="G7792" s="2">
        <v>82</v>
      </c>
      <c r="H7792" s="2">
        <v>1.28029178086E-5</v>
      </c>
      <c r="I7792" s="2">
        <v>1.4339267945632002E-5</v>
      </c>
      <c r="J7792" s="26" t="s">
        <v>700</v>
      </c>
    </row>
    <row r="7793" spans="1:10" ht="15.75" hidden="1" customHeight="1" x14ac:dyDescent="0.25">
      <c r="A7793" s="2" t="s">
        <v>853</v>
      </c>
      <c r="B7793" s="2" t="s">
        <v>854</v>
      </c>
      <c r="C7793" s="2">
        <v>2035</v>
      </c>
      <c r="D7793" s="2" t="s">
        <v>241</v>
      </c>
      <c r="E7793" s="2" t="s">
        <v>627</v>
      </c>
      <c r="F7793" s="2" t="s">
        <v>857</v>
      </c>
      <c r="G7793" s="2">
        <v>82</v>
      </c>
      <c r="H7793" s="2">
        <v>1.2230640277269999E-4</v>
      </c>
      <c r="I7793" s="2">
        <v>1.3698317110542399E-4</v>
      </c>
      <c r="J7793" s="26" t="s">
        <v>700</v>
      </c>
    </row>
    <row r="7794" spans="1:10" ht="15.75" hidden="1" customHeight="1" x14ac:dyDescent="0.25">
      <c r="A7794" s="2" t="s">
        <v>853</v>
      </c>
      <c r="B7794" s="2" t="s">
        <v>854</v>
      </c>
      <c r="C7794" s="2">
        <v>2035</v>
      </c>
      <c r="D7794" s="2" t="s">
        <v>241</v>
      </c>
      <c r="E7794" s="2" t="s">
        <v>627</v>
      </c>
      <c r="F7794" s="2" t="s">
        <v>857</v>
      </c>
      <c r="G7794" s="2">
        <v>83</v>
      </c>
      <c r="H7794" s="2">
        <v>1.191991905216E-4</v>
      </c>
      <c r="I7794" s="2">
        <v>1.3350309338419202E-4</v>
      </c>
      <c r="J7794" s="26" t="s">
        <v>700</v>
      </c>
    </row>
    <row r="7795" spans="1:10" ht="15.75" hidden="1" customHeight="1" x14ac:dyDescent="0.25">
      <c r="A7795" s="2" t="s">
        <v>853</v>
      </c>
      <c r="B7795" s="2" t="s">
        <v>854</v>
      </c>
      <c r="C7795" s="2">
        <v>2035</v>
      </c>
      <c r="D7795" s="2" t="s">
        <v>241</v>
      </c>
      <c r="E7795" s="2" t="s">
        <v>627</v>
      </c>
      <c r="F7795" s="2" t="s">
        <v>858</v>
      </c>
      <c r="G7795" s="2">
        <v>83</v>
      </c>
      <c r="H7795" s="2">
        <v>9.5284334383900001E-4</v>
      </c>
      <c r="I7795" s="2">
        <v>1.0671845450996801E-3</v>
      </c>
      <c r="J7795" s="26" t="s">
        <v>700</v>
      </c>
    </row>
    <row r="7796" spans="1:10" ht="15.75" hidden="1" customHeight="1" x14ac:dyDescent="0.25">
      <c r="A7796" s="2" t="s">
        <v>853</v>
      </c>
      <c r="B7796" s="2" t="s">
        <v>854</v>
      </c>
      <c r="C7796" s="2">
        <v>2035</v>
      </c>
      <c r="D7796" s="2" t="s">
        <v>241</v>
      </c>
      <c r="E7796" s="2" t="s">
        <v>627</v>
      </c>
      <c r="F7796" s="2" t="s">
        <v>860</v>
      </c>
      <c r="G7796" s="2">
        <v>83</v>
      </c>
      <c r="H7796" s="2">
        <v>1.9965704996140001E-4</v>
      </c>
      <c r="I7796" s="2">
        <v>2.2361589595676804E-4</v>
      </c>
      <c r="J7796" s="26" t="s">
        <v>701</v>
      </c>
    </row>
    <row r="7797" spans="1:10" ht="15.75" hidden="1" customHeight="1" x14ac:dyDescent="0.25">
      <c r="A7797" s="2" t="s">
        <v>853</v>
      </c>
      <c r="B7797" s="2" t="s">
        <v>854</v>
      </c>
      <c r="C7797" s="2">
        <v>2035</v>
      </c>
      <c r="D7797" s="2" t="s">
        <v>241</v>
      </c>
      <c r="E7797" s="2" t="s">
        <v>627</v>
      </c>
      <c r="F7797" s="2" t="s">
        <v>856</v>
      </c>
      <c r="G7797" s="2">
        <v>83</v>
      </c>
      <c r="H7797" s="2">
        <v>1.3788408068599999E-5</v>
      </c>
      <c r="I7797" s="2">
        <v>1.5443017036832002E-5</v>
      </c>
      <c r="J7797" s="26" t="s">
        <v>700</v>
      </c>
    </row>
    <row r="7798" spans="1:10" ht="15.75" hidden="1" customHeight="1" x14ac:dyDescent="0.25">
      <c r="A7798" s="2" t="s">
        <v>853</v>
      </c>
      <c r="B7798" s="2" t="s">
        <v>854</v>
      </c>
      <c r="C7798" s="2">
        <v>2035</v>
      </c>
      <c r="D7798" s="2" t="s">
        <v>241</v>
      </c>
      <c r="E7798" s="2" t="s">
        <v>627</v>
      </c>
      <c r="F7798" s="2" t="s">
        <v>858</v>
      </c>
      <c r="G7798" s="2">
        <v>84</v>
      </c>
      <c r="H7798" s="2">
        <v>1.9558097119443001E-3</v>
      </c>
      <c r="I7798" s="2">
        <v>2.1905068773776164E-3</v>
      </c>
      <c r="J7798" s="26" t="s">
        <v>700</v>
      </c>
    </row>
    <row r="7799" spans="1:10" ht="15.75" hidden="1" customHeight="1" x14ac:dyDescent="0.25">
      <c r="A7799" s="2" t="s">
        <v>853</v>
      </c>
      <c r="B7799" s="2" t="s">
        <v>854</v>
      </c>
      <c r="C7799" s="2">
        <v>2035</v>
      </c>
      <c r="D7799" s="2" t="s">
        <v>241</v>
      </c>
      <c r="E7799" s="2" t="s">
        <v>627</v>
      </c>
      <c r="F7799" s="2" t="s">
        <v>855</v>
      </c>
      <c r="G7799" s="2">
        <v>84</v>
      </c>
      <c r="H7799" s="2">
        <v>4.339933802839E-4</v>
      </c>
      <c r="I7799" s="2">
        <v>4.8607258591796805E-4</v>
      </c>
      <c r="J7799" s="26" t="s">
        <v>700</v>
      </c>
    </row>
    <row r="7800" spans="1:10" ht="15.75" hidden="1" customHeight="1" x14ac:dyDescent="0.25">
      <c r="A7800" s="2" t="s">
        <v>853</v>
      </c>
      <c r="B7800" s="2" t="s">
        <v>854</v>
      </c>
      <c r="C7800" s="2">
        <v>2035</v>
      </c>
      <c r="D7800" s="2" t="s">
        <v>241</v>
      </c>
      <c r="E7800" s="2" t="s">
        <v>627</v>
      </c>
      <c r="F7800" s="2" t="s">
        <v>857</v>
      </c>
      <c r="G7800" s="2">
        <v>84</v>
      </c>
      <c r="H7800" s="2">
        <v>1.177213634946E-4</v>
      </c>
      <c r="I7800" s="2">
        <v>1.31847927113952E-4</v>
      </c>
      <c r="J7800" s="26" t="s">
        <v>700</v>
      </c>
    </row>
    <row r="7801" spans="1:10" ht="15.75" hidden="1" customHeight="1" x14ac:dyDescent="0.25">
      <c r="A7801" s="2" t="s">
        <v>853</v>
      </c>
      <c r="B7801" s="2" t="s">
        <v>854</v>
      </c>
      <c r="C7801" s="2">
        <v>2035</v>
      </c>
      <c r="D7801" s="2" t="s">
        <v>241</v>
      </c>
      <c r="E7801" s="2" t="s">
        <v>627</v>
      </c>
      <c r="F7801" s="2" t="s">
        <v>856</v>
      </c>
      <c r="G7801" s="2">
        <v>84</v>
      </c>
      <c r="H7801" s="2">
        <v>1.24051330204E-5</v>
      </c>
      <c r="I7801" s="2">
        <v>1.3893748982848002E-5</v>
      </c>
      <c r="J7801" s="26" t="s">
        <v>700</v>
      </c>
    </row>
    <row r="7802" spans="1:10" ht="15.75" hidden="1" customHeight="1" x14ac:dyDescent="0.25">
      <c r="A7802" s="2" t="s">
        <v>853</v>
      </c>
      <c r="B7802" s="2" t="s">
        <v>854</v>
      </c>
      <c r="C7802" s="2">
        <v>2035</v>
      </c>
      <c r="D7802" s="2" t="s">
        <v>241</v>
      </c>
      <c r="E7802" s="2" t="s">
        <v>627</v>
      </c>
      <c r="F7802" s="2" t="s">
        <v>857</v>
      </c>
      <c r="G7802" s="2">
        <v>85</v>
      </c>
      <c r="H7802" s="2">
        <v>1.398793829139E-4</v>
      </c>
      <c r="I7802" s="2">
        <v>1.5666490886356803E-4</v>
      </c>
      <c r="J7802" s="26" t="s">
        <v>700</v>
      </c>
    </row>
    <row r="7803" spans="1:10" ht="15.75" hidden="1" customHeight="1" x14ac:dyDescent="0.25">
      <c r="A7803" s="2" t="s">
        <v>853</v>
      </c>
      <c r="B7803" s="2" t="s">
        <v>854</v>
      </c>
      <c r="C7803" s="2">
        <v>2035</v>
      </c>
      <c r="D7803" s="2" t="s">
        <v>241</v>
      </c>
      <c r="E7803" s="2" t="s">
        <v>627</v>
      </c>
      <c r="F7803" s="2" t="s">
        <v>858</v>
      </c>
      <c r="G7803" s="2">
        <v>85</v>
      </c>
      <c r="H7803" s="2">
        <v>9.9903007503599991E-4</v>
      </c>
      <c r="I7803" s="2">
        <v>1.1189136840403201E-3</v>
      </c>
      <c r="J7803" s="26" t="s">
        <v>700</v>
      </c>
    </row>
    <row r="7804" spans="1:10" ht="15.75" hidden="1" customHeight="1" x14ac:dyDescent="0.25">
      <c r="A7804" s="2" t="s">
        <v>853</v>
      </c>
      <c r="B7804" s="2" t="s">
        <v>854</v>
      </c>
      <c r="C7804" s="2">
        <v>2035</v>
      </c>
      <c r="D7804" s="2" t="s">
        <v>241</v>
      </c>
      <c r="E7804" s="2" t="s">
        <v>627</v>
      </c>
      <c r="F7804" s="2" t="s">
        <v>860</v>
      </c>
      <c r="G7804" s="2">
        <v>86</v>
      </c>
      <c r="H7804" s="2">
        <v>3.5952142206950003E-4</v>
      </c>
      <c r="I7804" s="2">
        <v>4.0266399271784005E-4</v>
      </c>
      <c r="J7804" s="26" t="s">
        <v>701</v>
      </c>
    </row>
    <row r="7805" spans="1:10" ht="15.75" hidden="1" customHeight="1" x14ac:dyDescent="0.25">
      <c r="A7805" s="2" t="s">
        <v>853</v>
      </c>
      <c r="B7805" s="2" t="s">
        <v>854</v>
      </c>
      <c r="C7805" s="2">
        <v>2035</v>
      </c>
      <c r="D7805" s="2" t="s">
        <v>241</v>
      </c>
      <c r="E7805" s="2" t="s">
        <v>627</v>
      </c>
      <c r="F7805" s="2" t="s">
        <v>858</v>
      </c>
      <c r="G7805" s="2">
        <v>86</v>
      </c>
      <c r="H7805" s="2">
        <v>2.0932711195200998E-3</v>
      </c>
      <c r="I7805" s="2">
        <v>2.3444636538625121E-3</v>
      </c>
      <c r="J7805" s="26" t="s">
        <v>700</v>
      </c>
    </row>
    <row r="7806" spans="1:10" ht="15.75" hidden="1" customHeight="1" x14ac:dyDescent="0.25">
      <c r="A7806" s="2" t="s">
        <v>853</v>
      </c>
      <c r="B7806" s="2" t="s">
        <v>854</v>
      </c>
      <c r="C7806" s="2">
        <v>2035</v>
      </c>
      <c r="D7806" s="2" t="s">
        <v>241</v>
      </c>
      <c r="E7806" s="2" t="s">
        <v>627</v>
      </c>
      <c r="F7806" s="2" t="s">
        <v>855</v>
      </c>
      <c r="G7806" s="2">
        <v>86</v>
      </c>
      <c r="H7806" s="2">
        <v>2.6271014939989999E-4</v>
      </c>
      <c r="I7806" s="2">
        <v>2.94235367327888E-4</v>
      </c>
      <c r="J7806" s="26" t="s">
        <v>700</v>
      </c>
    </row>
    <row r="7807" spans="1:10" ht="15.75" hidden="1" customHeight="1" x14ac:dyDescent="0.25">
      <c r="A7807" s="2" t="s">
        <v>853</v>
      </c>
      <c r="B7807" s="2" t="s">
        <v>854</v>
      </c>
      <c r="C7807" s="2">
        <v>2035</v>
      </c>
      <c r="D7807" s="2" t="s">
        <v>241</v>
      </c>
      <c r="E7807" s="2" t="s">
        <v>627</v>
      </c>
      <c r="F7807" s="2" t="s">
        <v>859</v>
      </c>
      <c r="G7807" s="2">
        <v>87</v>
      </c>
      <c r="H7807" s="2">
        <v>3.63919207302E-5</v>
      </c>
      <c r="I7807" s="2">
        <v>4.0758951217824002E-5</v>
      </c>
      <c r="J7807" s="26" t="s">
        <v>700</v>
      </c>
    </row>
    <row r="7808" spans="1:10" ht="15.75" hidden="1" customHeight="1" x14ac:dyDescent="0.25">
      <c r="A7808" s="2" t="s">
        <v>853</v>
      </c>
      <c r="B7808" s="2" t="s">
        <v>854</v>
      </c>
      <c r="C7808" s="2">
        <v>2035</v>
      </c>
      <c r="D7808" s="2" t="s">
        <v>241</v>
      </c>
      <c r="E7808" s="2" t="s">
        <v>627</v>
      </c>
      <c r="F7808" s="2" t="s">
        <v>860</v>
      </c>
      <c r="G7808" s="2">
        <v>87</v>
      </c>
      <c r="H7808" s="2">
        <v>7.5071188621220002E-4</v>
      </c>
      <c r="I7808" s="2">
        <v>8.4079731255766411E-4</v>
      </c>
      <c r="J7808" s="26" t="s">
        <v>701</v>
      </c>
    </row>
    <row r="7809" spans="1:10" ht="15.75" hidden="1" customHeight="1" x14ac:dyDescent="0.25">
      <c r="A7809" s="2" t="s">
        <v>853</v>
      </c>
      <c r="B7809" s="2" t="s">
        <v>854</v>
      </c>
      <c r="C7809" s="2">
        <v>2035</v>
      </c>
      <c r="D7809" s="2" t="s">
        <v>241</v>
      </c>
      <c r="E7809" s="2" t="s">
        <v>627</v>
      </c>
      <c r="F7809" s="2" t="s">
        <v>855</v>
      </c>
      <c r="G7809" s="2">
        <v>87</v>
      </c>
      <c r="H7809" s="2">
        <v>4.2624349589459999E-4</v>
      </c>
      <c r="I7809" s="2">
        <v>4.7739271540195202E-4</v>
      </c>
      <c r="J7809" s="26" t="s">
        <v>700</v>
      </c>
    </row>
    <row r="7810" spans="1:10" ht="15.75" hidden="1" customHeight="1" x14ac:dyDescent="0.25">
      <c r="A7810" s="2" t="s">
        <v>853</v>
      </c>
      <c r="B7810" s="2" t="s">
        <v>854</v>
      </c>
      <c r="C7810" s="2">
        <v>2035</v>
      </c>
      <c r="D7810" s="2" t="s">
        <v>241</v>
      </c>
      <c r="E7810" s="2" t="s">
        <v>627</v>
      </c>
      <c r="F7810" s="2" t="s">
        <v>857</v>
      </c>
      <c r="G7810" s="2">
        <v>87</v>
      </c>
      <c r="H7810" s="2">
        <v>3.6608460504789999E-4</v>
      </c>
      <c r="I7810" s="2">
        <v>4.1001475765364804E-4</v>
      </c>
      <c r="J7810" s="26" t="s">
        <v>700</v>
      </c>
    </row>
    <row r="7811" spans="1:10" ht="15.75" hidden="1" customHeight="1" x14ac:dyDescent="0.25">
      <c r="A7811" s="2" t="s">
        <v>853</v>
      </c>
      <c r="B7811" s="2" t="s">
        <v>854</v>
      </c>
      <c r="C7811" s="2">
        <v>2035</v>
      </c>
      <c r="D7811" s="2" t="s">
        <v>241</v>
      </c>
      <c r="E7811" s="2" t="s">
        <v>627</v>
      </c>
      <c r="F7811" s="2" t="s">
        <v>857</v>
      </c>
      <c r="G7811" s="2">
        <v>88</v>
      </c>
      <c r="H7811" s="2">
        <v>1.127634313889E-4</v>
      </c>
      <c r="I7811" s="2">
        <v>1.2629504315556802E-4</v>
      </c>
      <c r="J7811" s="26" t="s">
        <v>700</v>
      </c>
    </row>
    <row r="7812" spans="1:10" ht="15.75" hidden="1" customHeight="1" x14ac:dyDescent="0.25">
      <c r="A7812" s="2" t="s">
        <v>853</v>
      </c>
      <c r="B7812" s="2" t="s">
        <v>854</v>
      </c>
      <c r="C7812" s="2">
        <v>2035</v>
      </c>
      <c r="D7812" s="2" t="s">
        <v>241</v>
      </c>
      <c r="E7812" s="2" t="s">
        <v>627</v>
      </c>
      <c r="F7812" s="2" t="s">
        <v>858</v>
      </c>
      <c r="G7812" s="2">
        <v>88</v>
      </c>
      <c r="H7812" s="2">
        <v>1.9290599157102001E-3</v>
      </c>
      <c r="I7812" s="2">
        <v>2.1605471055954244E-3</v>
      </c>
      <c r="J7812" s="26" t="s">
        <v>700</v>
      </c>
    </row>
    <row r="7813" spans="1:10" ht="15.75" hidden="1" customHeight="1" x14ac:dyDescent="0.25">
      <c r="A7813" s="2" t="s">
        <v>853</v>
      </c>
      <c r="B7813" s="2" t="s">
        <v>854</v>
      </c>
      <c r="C7813" s="2">
        <v>2035</v>
      </c>
      <c r="D7813" s="2" t="s">
        <v>241</v>
      </c>
      <c r="E7813" s="2" t="s">
        <v>627</v>
      </c>
      <c r="F7813" s="2" t="s">
        <v>857</v>
      </c>
      <c r="G7813" s="2">
        <v>89</v>
      </c>
      <c r="H7813" s="2">
        <v>1.3163858966439999E-4</v>
      </c>
      <c r="I7813" s="2">
        <v>1.4743522042412799E-4</v>
      </c>
      <c r="J7813" s="26" t="s">
        <v>700</v>
      </c>
    </row>
    <row r="7814" spans="1:10" ht="15.75" hidden="1" customHeight="1" x14ac:dyDescent="0.25">
      <c r="A7814" s="2" t="s">
        <v>853</v>
      </c>
      <c r="B7814" s="2" t="s">
        <v>854</v>
      </c>
      <c r="C7814" s="2">
        <v>2035</v>
      </c>
      <c r="D7814" s="2" t="s">
        <v>241</v>
      </c>
      <c r="E7814" s="2" t="s">
        <v>627</v>
      </c>
      <c r="F7814" s="2" t="s">
        <v>856</v>
      </c>
      <c r="G7814" s="2">
        <v>89</v>
      </c>
      <c r="H7814" s="2">
        <v>5.9337625316399997E-5</v>
      </c>
      <c r="I7814" s="2">
        <v>6.6458140354368E-5</v>
      </c>
      <c r="J7814" s="26" t="s">
        <v>700</v>
      </c>
    </row>
    <row r="7815" spans="1:10" ht="15.75" hidden="1" customHeight="1" x14ac:dyDescent="0.25">
      <c r="A7815" s="2" t="s">
        <v>853</v>
      </c>
      <c r="B7815" s="2" t="s">
        <v>854</v>
      </c>
      <c r="C7815" s="2">
        <v>2035</v>
      </c>
      <c r="D7815" s="2" t="s">
        <v>241</v>
      </c>
      <c r="E7815" s="2" t="s">
        <v>627</v>
      </c>
      <c r="F7815" s="2" t="s">
        <v>855</v>
      </c>
      <c r="G7815" s="2">
        <v>89</v>
      </c>
      <c r="H7815" s="2">
        <v>2.711341367103E-4</v>
      </c>
      <c r="I7815" s="2">
        <v>3.0367023311553601E-4</v>
      </c>
      <c r="J7815" s="26" t="s">
        <v>700</v>
      </c>
    </row>
    <row r="7816" spans="1:10" ht="15.75" hidden="1" customHeight="1" x14ac:dyDescent="0.25">
      <c r="A7816" s="2" t="s">
        <v>853</v>
      </c>
      <c r="B7816" s="2" t="s">
        <v>854</v>
      </c>
      <c r="C7816" s="2">
        <v>2035</v>
      </c>
      <c r="D7816" s="2" t="s">
        <v>241</v>
      </c>
      <c r="E7816" s="2" t="s">
        <v>627</v>
      </c>
      <c r="F7816" s="2" t="s">
        <v>855</v>
      </c>
      <c r="G7816" s="2">
        <v>90</v>
      </c>
      <c r="H7816" s="2">
        <v>6.2796566635370005E-4</v>
      </c>
      <c r="I7816" s="2">
        <v>7.0332154631614415E-4</v>
      </c>
      <c r="J7816" s="26" t="s">
        <v>700</v>
      </c>
    </row>
    <row r="7817" spans="1:10" ht="15.75" hidden="1" customHeight="1" x14ac:dyDescent="0.25">
      <c r="A7817" s="2" t="s">
        <v>853</v>
      </c>
      <c r="B7817" s="2" t="s">
        <v>854</v>
      </c>
      <c r="C7817" s="2">
        <v>2035</v>
      </c>
      <c r="D7817" s="2" t="s">
        <v>241</v>
      </c>
      <c r="E7817" s="2" t="s">
        <v>627</v>
      </c>
      <c r="F7817" s="2" t="s">
        <v>857</v>
      </c>
      <c r="G7817" s="2">
        <v>90</v>
      </c>
      <c r="H7817" s="2">
        <v>2.2152427118270001E-4</v>
      </c>
      <c r="I7817" s="2">
        <v>2.4810718372462402E-4</v>
      </c>
      <c r="J7817" s="26" t="s">
        <v>700</v>
      </c>
    </row>
    <row r="7818" spans="1:10" ht="15.75" hidden="1" customHeight="1" x14ac:dyDescent="0.25">
      <c r="A7818" s="2" t="s">
        <v>853</v>
      </c>
      <c r="B7818" s="2" t="s">
        <v>854</v>
      </c>
      <c r="C7818" s="2">
        <v>2035</v>
      </c>
      <c r="D7818" s="2" t="s">
        <v>241</v>
      </c>
      <c r="E7818" s="2" t="s">
        <v>627</v>
      </c>
      <c r="F7818" s="2" t="s">
        <v>858</v>
      </c>
      <c r="G7818" s="2">
        <v>90</v>
      </c>
      <c r="H7818" s="2">
        <v>8.7445654207839998E-4</v>
      </c>
      <c r="I7818" s="2">
        <v>9.7939132712780816E-4</v>
      </c>
      <c r="J7818" s="26" t="s">
        <v>700</v>
      </c>
    </row>
    <row r="7819" spans="1:10" ht="15.75" hidden="1" customHeight="1" x14ac:dyDescent="0.25">
      <c r="A7819" s="2" t="s">
        <v>853</v>
      </c>
      <c r="B7819" s="2" t="s">
        <v>854</v>
      </c>
      <c r="C7819" s="2">
        <v>2035</v>
      </c>
      <c r="D7819" s="2" t="s">
        <v>241</v>
      </c>
      <c r="E7819" s="2" t="s">
        <v>627</v>
      </c>
      <c r="F7819" s="2" t="s">
        <v>859</v>
      </c>
      <c r="G7819" s="2">
        <v>91</v>
      </c>
      <c r="H7819" s="2">
        <v>3.1244966521599999E-5</v>
      </c>
      <c r="I7819" s="2">
        <v>3.4994362504191999E-5</v>
      </c>
      <c r="J7819" s="26" t="s">
        <v>700</v>
      </c>
    </row>
    <row r="7820" spans="1:10" ht="15.75" hidden="1" customHeight="1" x14ac:dyDescent="0.25">
      <c r="A7820" s="2" t="s">
        <v>853</v>
      </c>
      <c r="B7820" s="2" t="s">
        <v>854</v>
      </c>
      <c r="C7820" s="2">
        <v>2035</v>
      </c>
      <c r="D7820" s="2" t="s">
        <v>241</v>
      </c>
      <c r="E7820" s="2" t="s">
        <v>627</v>
      </c>
      <c r="F7820" s="2" t="s">
        <v>860</v>
      </c>
      <c r="G7820" s="2">
        <v>91</v>
      </c>
      <c r="H7820" s="2">
        <v>1.6941082139970001E-4</v>
      </c>
      <c r="I7820" s="2">
        <v>1.8974011996766404E-4</v>
      </c>
      <c r="J7820" s="26" t="s">
        <v>701</v>
      </c>
    </row>
    <row r="7821" spans="1:10" ht="15.75" hidden="1" customHeight="1" x14ac:dyDescent="0.25">
      <c r="A7821" s="2" t="s">
        <v>853</v>
      </c>
      <c r="B7821" s="2" t="s">
        <v>854</v>
      </c>
      <c r="C7821" s="2">
        <v>2035</v>
      </c>
      <c r="D7821" s="2" t="s">
        <v>241</v>
      </c>
      <c r="E7821" s="2" t="s">
        <v>627</v>
      </c>
      <c r="F7821" s="2" t="s">
        <v>856</v>
      </c>
      <c r="G7821" s="2">
        <v>92</v>
      </c>
      <c r="H7821" s="2">
        <v>1.21637367556E-5</v>
      </c>
      <c r="I7821" s="2">
        <v>1.3623385166272001E-5</v>
      </c>
      <c r="J7821" s="26" t="s">
        <v>700</v>
      </c>
    </row>
    <row r="7822" spans="1:10" ht="15.75" hidden="1" customHeight="1" x14ac:dyDescent="0.25">
      <c r="A7822" s="2" t="s">
        <v>853</v>
      </c>
      <c r="B7822" s="2" t="s">
        <v>854</v>
      </c>
      <c r="C7822" s="2">
        <v>2035</v>
      </c>
      <c r="D7822" s="2" t="s">
        <v>241</v>
      </c>
      <c r="E7822" s="2" t="s">
        <v>627</v>
      </c>
      <c r="F7822" s="2" t="s">
        <v>857</v>
      </c>
      <c r="G7822" s="2">
        <v>93</v>
      </c>
      <c r="H7822" s="2">
        <v>1.077867927961E-4</v>
      </c>
      <c r="I7822" s="2">
        <v>1.2072120793163201E-4</v>
      </c>
      <c r="J7822" s="26" t="s">
        <v>700</v>
      </c>
    </row>
    <row r="7823" spans="1:10" ht="15.75" hidden="1" customHeight="1" x14ac:dyDescent="0.25">
      <c r="A7823" s="2" t="s">
        <v>853</v>
      </c>
      <c r="B7823" s="2" t="s">
        <v>854</v>
      </c>
      <c r="C7823" s="2">
        <v>2035</v>
      </c>
      <c r="D7823" s="2" t="s">
        <v>241</v>
      </c>
      <c r="E7823" s="2" t="s">
        <v>627</v>
      </c>
      <c r="F7823" s="2" t="s">
        <v>858</v>
      </c>
      <c r="G7823" s="2">
        <v>93</v>
      </c>
      <c r="H7823" s="2">
        <v>3.52681230288E-3</v>
      </c>
      <c r="I7823" s="2">
        <v>3.9500297792256006E-3</v>
      </c>
      <c r="J7823" s="26" t="s">
        <v>700</v>
      </c>
    </row>
    <row r="7824" spans="1:10" ht="15.75" hidden="1" customHeight="1" x14ac:dyDescent="0.25">
      <c r="A7824" s="2" t="s">
        <v>853</v>
      </c>
      <c r="B7824" s="2" t="s">
        <v>854</v>
      </c>
      <c r="C7824" s="2">
        <v>2035</v>
      </c>
      <c r="D7824" s="2" t="s">
        <v>241</v>
      </c>
      <c r="E7824" s="2" t="s">
        <v>627</v>
      </c>
      <c r="F7824" s="2" t="s">
        <v>860</v>
      </c>
      <c r="G7824" s="2">
        <v>93</v>
      </c>
      <c r="H7824" s="2">
        <v>1.6521422367079999E-4</v>
      </c>
      <c r="I7824" s="2">
        <v>1.8503993051129601E-4</v>
      </c>
      <c r="J7824" s="26" t="s">
        <v>701</v>
      </c>
    </row>
    <row r="7825" spans="1:10" ht="15.75" hidden="1" customHeight="1" x14ac:dyDescent="0.25">
      <c r="A7825" s="2" t="s">
        <v>853</v>
      </c>
      <c r="B7825" s="2" t="s">
        <v>854</v>
      </c>
      <c r="C7825" s="2">
        <v>2035</v>
      </c>
      <c r="D7825" s="2" t="s">
        <v>241</v>
      </c>
      <c r="E7825" s="2" t="s">
        <v>627</v>
      </c>
      <c r="F7825" s="2" t="s">
        <v>857</v>
      </c>
      <c r="G7825" s="2">
        <v>94</v>
      </c>
      <c r="H7825" s="2">
        <v>1.157283550128E-4</v>
      </c>
      <c r="I7825" s="2">
        <v>1.2961575761433601E-4</v>
      </c>
      <c r="J7825" s="26" t="s">
        <v>700</v>
      </c>
    </row>
    <row r="7826" spans="1:10" ht="15.75" hidden="1" customHeight="1" x14ac:dyDescent="0.25">
      <c r="A7826" s="2" t="s">
        <v>853</v>
      </c>
      <c r="B7826" s="2" t="s">
        <v>854</v>
      </c>
      <c r="C7826" s="2">
        <v>2035</v>
      </c>
      <c r="D7826" s="2" t="s">
        <v>241</v>
      </c>
      <c r="E7826" s="2" t="s">
        <v>627</v>
      </c>
      <c r="F7826" s="2" t="s">
        <v>855</v>
      </c>
      <c r="G7826" s="2">
        <v>94</v>
      </c>
      <c r="H7826" s="2">
        <v>6.2709429766979997E-4</v>
      </c>
      <c r="I7826" s="2">
        <v>7.0234561339017605E-4</v>
      </c>
      <c r="J7826" s="26" t="s">
        <v>700</v>
      </c>
    </row>
    <row r="7827" spans="1:10" ht="15.75" hidden="1" customHeight="1" x14ac:dyDescent="0.25">
      <c r="A7827" s="2" t="s">
        <v>853</v>
      </c>
      <c r="B7827" s="2" t="s">
        <v>854</v>
      </c>
      <c r="C7827" s="2">
        <v>2035</v>
      </c>
      <c r="D7827" s="2" t="s">
        <v>241</v>
      </c>
      <c r="E7827" s="2" t="s">
        <v>627</v>
      </c>
      <c r="F7827" s="2" t="s">
        <v>857</v>
      </c>
      <c r="G7827" s="2">
        <v>95</v>
      </c>
      <c r="H7827" s="2">
        <v>2.5120475038420002E-4</v>
      </c>
      <c r="I7827" s="2">
        <v>2.8134932043030405E-4</v>
      </c>
      <c r="J7827" s="26" t="s">
        <v>700</v>
      </c>
    </row>
    <row r="7828" spans="1:10" ht="15.75" hidden="1" customHeight="1" x14ac:dyDescent="0.25">
      <c r="A7828" s="2" t="s">
        <v>853</v>
      </c>
      <c r="B7828" s="2" t="s">
        <v>854</v>
      </c>
      <c r="C7828" s="2">
        <v>2035</v>
      </c>
      <c r="D7828" s="2" t="s">
        <v>241</v>
      </c>
      <c r="E7828" s="2" t="s">
        <v>627</v>
      </c>
      <c r="F7828" s="2" t="s">
        <v>858</v>
      </c>
      <c r="G7828" s="2">
        <v>95</v>
      </c>
      <c r="H7828" s="2">
        <v>8.3444081246850002E-4</v>
      </c>
      <c r="I7828" s="2">
        <v>9.3457370996472011E-4</v>
      </c>
      <c r="J7828" s="26" t="s">
        <v>700</v>
      </c>
    </row>
    <row r="7829" spans="1:10" ht="15.75" hidden="1" customHeight="1" x14ac:dyDescent="0.25">
      <c r="A7829" s="2" t="s">
        <v>853</v>
      </c>
      <c r="B7829" s="2" t="s">
        <v>854</v>
      </c>
      <c r="C7829" s="2">
        <v>2035</v>
      </c>
      <c r="D7829" s="2" t="s">
        <v>241</v>
      </c>
      <c r="E7829" s="2" t="s">
        <v>627</v>
      </c>
      <c r="F7829" s="2" t="s">
        <v>857</v>
      </c>
      <c r="G7829" s="2">
        <v>96</v>
      </c>
      <c r="H7829" s="2">
        <v>1.049578277161E-4</v>
      </c>
      <c r="I7829" s="2">
        <v>1.1755276704203201E-4</v>
      </c>
      <c r="J7829" s="26" t="s">
        <v>700</v>
      </c>
    </row>
    <row r="7830" spans="1:10" ht="15.75" hidden="1" customHeight="1" x14ac:dyDescent="0.25">
      <c r="A7830" s="2" t="s">
        <v>853</v>
      </c>
      <c r="B7830" s="2" t="s">
        <v>854</v>
      </c>
      <c r="C7830" s="2">
        <v>2035</v>
      </c>
      <c r="D7830" s="2" t="s">
        <v>241</v>
      </c>
      <c r="E7830" s="2" t="s">
        <v>627</v>
      </c>
      <c r="F7830" s="2" t="s">
        <v>855</v>
      </c>
      <c r="G7830" s="2">
        <v>96</v>
      </c>
      <c r="H7830" s="2">
        <v>2.635233104229E-4</v>
      </c>
      <c r="I7830" s="2">
        <v>2.9514610767364803E-4</v>
      </c>
      <c r="J7830" s="26" t="s">
        <v>700</v>
      </c>
    </row>
    <row r="7831" spans="1:10" ht="15.75" hidden="1" customHeight="1" x14ac:dyDescent="0.25">
      <c r="A7831" s="2" t="s">
        <v>853</v>
      </c>
      <c r="B7831" s="2" t="s">
        <v>854</v>
      </c>
      <c r="C7831" s="2">
        <v>2035</v>
      </c>
      <c r="D7831" s="2" t="s">
        <v>241</v>
      </c>
      <c r="E7831" s="2" t="s">
        <v>627</v>
      </c>
      <c r="F7831" s="2" t="s">
        <v>857</v>
      </c>
      <c r="G7831" s="2">
        <v>97</v>
      </c>
      <c r="H7831" s="2">
        <v>1.2352179328449999E-4</v>
      </c>
      <c r="I7831" s="2">
        <v>1.3834440847864001E-4</v>
      </c>
      <c r="J7831" s="26" t="s">
        <v>700</v>
      </c>
    </row>
    <row r="7832" spans="1:10" ht="15.75" hidden="1" customHeight="1" x14ac:dyDescent="0.25">
      <c r="A7832" s="2" t="s">
        <v>853</v>
      </c>
      <c r="B7832" s="2" t="s">
        <v>854</v>
      </c>
      <c r="C7832" s="2">
        <v>2035</v>
      </c>
      <c r="D7832" s="2" t="s">
        <v>241</v>
      </c>
      <c r="E7832" s="2" t="s">
        <v>627</v>
      </c>
      <c r="F7832" s="2" t="s">
        <v>857</v>
      </c>
      <c r="G7832" s="2">
        <v>98</v>
      </c>
      <c r="H7832" s="2">
        <v>1.014956797007E-4</v>
      </c>
      <c r="I7832" s="2">
        <v>1.1367516126478401E-4</v>
      </c>
      <c r="J7832" s="26" t="s">
        <v>700</v>
      </c>
    </row>
    <row r="7833" spans="1:10" ht="15.75" hidden="1" customHeight="1" x14ac:dyDescent="0.25">
      <c r="A7833" s="2" t="s">
        <v>853</v>
      </c>
      <c r="B7833" s="2" t="s">
        <v>854</v>
      </c>
      <c r="C7833" s="2">
        <v>2035</v>
      </c>
      <c r="D7833" s="2" t="s">
        <v>241</v>
      </c>
      <c r="E7833" s="2" t="s">
        <v>627</v>
      </c>
      <c r="F7833" s="2" t="s">
        <v>855</v>
      </c>
      <c r="G7833" s="2">
        <v>98</v>
      </c>
      <c r="H7833" s="2">
        <v>4.050207498949E-4</v>
      </c>
      <c r="I7833" s="2">
        <v>4.5362323988228803E-4</v>
      </c>
      <c r="J7833" s="26" t="s">
        <v>700</v>
      </c>
    </row>
    <row r="7834" spans="1:10" ht="15.75" hidden="1" customHeight="1" x14ac:dyDescent="0.25">
      <c r="A7834" s="2" t="s">
        <v>853</v>
      </c>
      <c r="B7834" s="2" t="s">
        <v>854</v>
      </c>
      <c r="C7834" s="2">
        <v>2035</v>
      </c>
      <c r="D7834" s="2" t="s">
        <v>241</v>
      </c>
      <c r="E7834" s="2" t="s">
        <v>627</v>
      </c>
      <c r="F7834" s="2" t="s">
        <v>858</v>
      </c>
      <c r="G7834" s="2">
        <v>98</v>
      </c>
      <c r="H7834" s="2">
        <v>8.0886011710390004E-4</v>
      </c>
      <c r="I7834" s="2">
        <v>9.0592333115636816E-4</v>
      </c>
      <c r="J7834" s="26" t="s">
        <v>700</v>
      </c>
    </row>
    <row r="7835" spans="1:10" ht="15.75" hidden="1" customHeight="1" x14ac:dyDescent="0.25">
      <c r="A7835" s="2" t="s">
        <v>853</v>
      </c>
      <c r="B7835" s="2" t="s">
        <v>854</v>
      </c>
      <c r="C7835" s="2">
        <v>2035</v>
      </c>
      <c r="D7835" s="2" t="s">
        <v>241</v>
      </c>
      <c r="E7835" s="2" t="s">
        <v>627</v>
      </c>
      <c r="F7835" s="2" t="s">
        <v>856</v>
      </c>
      <c r="G7835" s="2">
        <v>99</v>
      </c>
      <c r="H7835" s="2">
        <v>2.23378592636E-5</v>
      </c>
      <c r="I7835" s="2">
        <v>2.5018402375232004E-5</v>
      </c>
      <c r="J7835" s="26" t="s">
        <v>700</v>
      </c>
    </row>
    <row r="7836" spans="1:10" ht="15.75" hidden="1" customHeight="1" x14ac:dyDescent="0.25">
      <c r="A7836" s="2" t="s">
        <v>853</v>
      </c>
      <c r="B7836" s="2" t="s">
        <v>854</v>
      </c>
      <c r="C7836" s="2">
        <v>2035</v>
      </c>
      <c r="D7836" s="2" t="s">
        <v>241</v>
      </c>
      <c r="E7836" s="2" t="s">
        <v>627</v>
      </c>
      <c r="F7836" s="2" t="s">
        <v>858</v>
      </c>
      <c r="G7836" s="2">
        <v>99</v>
      </c>
      <c r="H7836" s="2">
        <v>7.9417275264860002E-4</v>
      </c>
      <c r="I7836" s="2">
        <v>8.8947348296643215E-4</v>
      </c>
      <c r="J7836" s="26" t="s">
        <v>700</v>
      </c>
    </row>
    <row r="7837" spans="1:10" ht="15.75" hidden="1" customHeight="1" x14ac:dyDescent="0.25">
      <c r="A7837" s="2" t="s">
        <v>853</v>
      </c>
      <c r="B7837" s="2" t="s">
        <v>854</v>
      </c>
      <c r="C7837" s="2">
        <v>2035</v>
      </c>
      <c r="D7837" s="2" t="s">
        <v>241</v>
      </c>
      <c r="E7837" s="2" t="s">
        <v>627</v>
      </c>
      <c r="F7837" s="2" t="s">
        <v>855</v>
      </c>
      <c r="G7837" s="2">
        <v>100</v>
      </c>
      <c r="H7837" s="2">
        <v>6.1713508330290005E-4</v>
      </c>
      <c r="I7837" s="2">
        <v>6.9119129329924813E-4</v>
      </c>
      <c r="J7837" s="26" t="s">
        <v>700</v>
      </c>
    </row>
    <row r="7838" spans="1:10" ht="15.75" hidden="1" customHeight="1" x14ac:dyDescent="0.25">
      <c r="A7838" s="2" t="s">
        <v>853</v>
      </c>
      <c r="B7838" s="2" t="s">
        <v>854</v>
      </c>
      <c r="C7838" s="2">
        <v>2035</v>
      </c>
      <c r="D7838" s="2" t="s">
        <v>241</v>
      </c>
      <c r="E7838" s="2" t="s">
        <v>627</v>
      </c>
      <c r="F7838" s="2" t="s">
        <v>857</v>
      </c>
      <c r="G7838" s="2">
        <v>100</v>
      </c>
      <c r="H7838" s="2">
        <v>2.0218791905790001E-4</v>
      </c>
      <c r="I7838" s="2">
        <v>2.2645046934484804E-4</v>
      </c>
      <c r="J7838" s="26" t="s">
        <v>700</v>
      </c>
    </row>
    <row r="7839" spans="1:10" ht="15.75" hidden="1" customHeight="1" x14ac:dyDescent="0.25">
      <c r="A7839" s="2" t="s">
        <v>853</v>
      </c>
      <c r="B7839" s="2" t="s">
        <v>854</v>
      </c>
      <c r="C7839" s="2">
        <v>2035</v>
      </c>
      <c r="D7839" s="2" t="s">
        <v>241</v>
      </c>
      <c r="E7839" s="2" t="s">
        <v>627</v>
      </c>
      <c r="F7839" s="2" t="s">
        <v>858</v>
      </c>
      <c r="G7839" s="2">
        <v>100</v>
      </c>
      <c r="H7839" s="2">
        <v>8.5002568084750004E-4</v>
      </c>
      <c r="I7839" s="2">
        <v>9.5202876254920016E-4</v>
      </c>
      <c r="J7839" s="26" t="s">
        <v>700</v>
      </c>
    </row>
    <row r="7840" spans="1:10" ht="15.75" hidden="1" customHeight="1" x14ac:dyDescent="0.25">
      <c r="A7840" s="2" t="s">
        <v>853</v>
      </c>
      <c r="B7840" s="2" t="s">
        <v>854</v>
      </c>
      <c r="C7840" s="2">
        <v>2035</v>
      </c>
      <c r="D7840" s="2" t="s">
        <v>241</v>
      </c>
      <c r="E7840" s="2" t="s">
        <v>627</v>
      </c>
      <c r="F7840" s="2" t="s">
        <v>857</v>
      </c>
      <c r="G7840" s="2">
        <v>101</v>
      </c>
      <c r="H7840" s="2">
        <v>1.1468493175929999E-4</v>
      </c>
      <c r="I7840" s="2">
        <v>1.2844712357041601E-4</v>
      </c>
      <c r="J7840" s="26" t="s">
        <v>700</v>
      </c>
    </row>
    <row r="7841" spans="1:10" ht="15.75" hidden="1" customHeight="1" x14ac:dyDescent="0.25">
      <c r="A7841" s="2" t="s">
        <v>853</v>
      </c>
      <c r="B7841" s="2" t="s">
        <v>854</v>
      </c>
      <c r="C7841" s="2">
        <v>2035</v>
      </c>
      <c r="D7841" s="2" t="s">
        <v>241</v>
      </c>
      <c r="E7841" s="2" t="s">
        <v>627</v>
      </c>
      <c r="F7841" s="2" t="s">
        <v>858</v>
      </c>
      <c r="G7841" s="2">
        <v>101</v>
      </c>
      <c r="H7841" s="2">
        <v>7.8104919521140002E-4</v>
      </c>
      <c r="I7841" s="2">
        <v>8.7477509863676808E-4</v>
      </c>
      <c r="J7841" s="26" t="s">
        <v>700</v>
      </c>
    </row>
    <row r="7842" spans="1:10" ht="15.75" hidden="1" customHeight="1" x14ac:dyDescent="0.25">
      <c r="A7842" s="2" t="s">
        <v>853</v>
      </c>
      <c r="B7842" s="2" t="s">
        <v>854</v>
      </c>
      <c r="C7842" s="2">
        <v>2035</v>
      </c>
      <c r="D7842" s="2" t="s">
        <v>241</v>
      </c>
      <c r="E7842" s="2" t="s">
        <v>627</v>
      </c>
      <c r="F7842" s="2" t="s">
        <v>858</v>
      </c>
      <c r="G7842" s="2">
        <v>102</v>
      </c>
      <c r="H7842" s="2">
        <v>7.803672342561E-4</v>
      </c>
      <c r="I7842" s="2">
        <v>8.7401130236683204E-4</v>
      </c>
      <c r="J7842" s="26" t="s">
        <v>700</v>
      </c>
    </row>
    <row r="7843" spans="1:10" ht="15.75" hidden="1" customHeight="1" x14ac:dyDescent="0.25">
      <c r="A7843" s="2" t="s">
        <v>853</v>
      </c>
      <c r="B7843" s="2" t="s">
        <v>854</v>
      </c>
      <c r="C7843" s="2">
        <v>2035</v>
      </c>
      <c r="D7843" s="2" t="s">
        <v>241</v>
      </c>
      <c r="E7843" s="2" t="s">
        <v>627</v>
      </c>
      <c r="F7843" s="2" t="s">
        <v>859</v>
      </c>
      <c r="G7843" s="2">
        <v>102</v>
      </c>
      <c r="H7843" s="2">
        <v>3.0698727641700003E-5</v>
      </c>
      <c r="I7843" s="2">
        <v>3.4382574958704003E-5</v>
      </c>
      <c r="J7843" s="26" t="s">
        <v>700</v>
      </c>
    </row>
    <row r="7844" spans="1:10" ht="15.75" hidden="1" customHeight="1" x14ac:dyDescent="0.25">
      <c r="A7844" s="2" t="s">
        <v>853</v>
      </c>
      <c r="B7844" s="2" t="s">
        <v>854</v>
      </c>
      <c r="C7844" s="2">
        <v>2035</v>
      </c>
      <c r="D7844" s="2" t="s">
        <v>241</v>
      </c>
      <c r="E7844" s="2" t="s">
        <v>627</v>
      </c>
      <c r="F7844" s="2" t="s">
        <v>857</v>
      </c>
      <c r="G7844" s="2">
        <v>103</v>
      </c>
      <c r="H7844" s="2">
        <v>9.7656913567300004E-5</v>
      </c>
      <c r="I7844" s="2">
        <v>1.0937574319537601E-4</v>
      </c>
      <c r="J7844" s="26" t="s">
        <v>700</v>
      </c>
    </row>
    <row r="7845" spans="1:10" ht="15.75" hidden="1" customHeight="1" x14ac:dyDescent="0.25">
      <c r="A7845" s="2" t="s">
        <v>853</v>
      </c>
      <c r="B7845" s="2" t="s">
        <v>854</v>
      </c>
      <c r="C7845" s="2">
        <v>2035</v>
      </c>
      <c r="D7845" s="2" t="s">
        <v>241</v>
      </c>
      <c r="E7845" s="2" t="s">
        <v>627</v>
      </c>
      <c r="F7845" s="2" t="s">
        <v>859</v>
      </c>
      <c r="G7845" s="2">
        <v>103</v>
      </c>
      <c r="H7845" s="2">
        <v>2.7577863875199999E-5</v>
      </c>
      <c r="I7845" s="2">
        <v>3.0887207540224004E-5</v>
      </c>
      <c r="J7845" s="26" t="s">
        <v>700</v>
      </c>
    </row>
    <row r="7846" spans="1:10" ht="15.75" hidden="1" customHeight="1" x14ac:dyDescent="0.25">
      <c r="A7846" s="2" t="s">
        <v>853</v>
      </c>
      <c r="B7846" s="2" t="s">
        <v>854</v>
      </c>
      <c r="C7846" s="2">
        <v>2035</v>
      </c>
      <c r="D7846" s="2" t="s">
        <v>241</v>
      </c>
      <c r="E7846" s="2" t="s">
        <v>627</v>
      </c>
      <c r="F7846" s="2" t="s">
        <v>858</v>
      </c>
      <c r="G7846" s="2">
        <v>104</v>
      </c>
      <c r="H7846" s="2">
        <v>7.6004542643199995E-4</v>
      </c>
      <c r="I7846" s="2">
        <v>8.5125087760383998E-4</v>
      </c>
      <c r="J7846" s="26" t="s">
        <v>700</v>
      </c>
    </row>
    <row r="7847" spans="1:10" ht="15.75" hidden="1" customHeight="1" x14ac:dyDescent="0.25">
      <c r="A7847" s="2" t="s">
        <v>853</v>
      </c>
      <c r="B7847" s="2" t="s">
        <v>854</v>
      </c>
      <c r="C7847" s="2">
        <v>2035</v>
      </c>
      <c r="D7847" s="2" t="s">
        <v>241</v>
      </c>
      <c r="E7847" s="2" t="s">
        <v>627</v>
      </c>
      <c r="F7847" s="2" t="s">
        <v>857</v>
      </c>
      <c r="G7847" s="2">
        <v>104</v>
      </c>
      <c r="H7847" s="2">
        <v>1.945695767063E-4</v>
      </c>
      <c r="I7847" s="2">
        <v>2.17917925911056E-4</v>
      </c>
      <c r="J7847" s="26" t="s">
        <v>700</v>
      </c>
    </row>
    <row r="7848" spans="1:10" ht="15.75" hidden="1" customHeight="1" x14ac:dyDescent="0.25">
      <c r="A7848" s="2" t="s">
        <v>853</v>
      </c>
      <c r="B7848" s="2" t="s">
        <v>854</v>
      </c>
      <c r="C7848" s="2">
        <v>2035</v>
      </c>
      <c r="D7848" s="2" t="s">
        <v>241</v>
      </c>
      <c r="E7848" s="2" t="s">
        <v>627</v>
      </c>
      <c r="F7848" s="2" t="s">
        <v>856</v>
      </c>
      <c r="G7848" s="2">
        <v>104</v>
      </c>
      <c r="H7848" s="2">
        <v>1.0525867765E-5</v>
      </c>
      <c r="I7848" s="2">
        <v>1.1788971896800001E-5</v>
      </c>
      <c r="J7848" s="26" t="s">
        <v>700</v>
      </c>
    </row>
    <row r="7849" spans="1:10" ht="15.75" hidden="1" customHeight="1" x14ac:dyDescent="0.25">
      <c r="A7849" s="2" t="s">
        <v>853</v>
      </c>
      <c r="B7849" s="2" t="s">
        <v>854</v>
      </c>
      <c r="C7849" s="2">
        <v>2035</v>
      </c>
      <c r="D7849" s="2" t="s">
        <v>241</v>
      </c>
      <c r="E7849" s="2" t="s">
        <v>627</v>
      </c>
      <c r="F7849" s="2" t="s">
        <v>859</v>
      </c>
      <c r="G7849" s="2">
        <v>104</v>
      </c>
      <c r="H7849" s="2">
        <v>5.7309658586700003E-5</v>
      </c>
      <c r="I7849" s="2">
        <v>6.4186817617104011E-5</v>
      </c>
      <c r="J7849" s="26" t="s">
        <v>700</v>
      </c>
    </row>
    <row r="7850" spans="1:10" ht="15.75" hidden="1" customHeight="1" x14ac:dyDescent="0.25">
      <c r="A7850" s="2" t="s">
        <v>853</v>
      </c>
      <c r="B7850" s="2" t="s">
        <v>854</v>
      </c>
      <c r="C7850" s="2">
        <v>2035</v>
      </c>
      <c r="D7850" s="2" t="s">
        <v>241</v>
      </c>
      <c r="E7850" s="2" t="s">
        <v>627</v>
      </c>
      <c r="F7850" s="2" t="s">
        <v>858</v>
      </c>
      <c r="G7850" s="2">
        <v>106</v>
      </c>
      <c r="H7850" s="2">
        <v>1.7066114814952001E-3</v>
      </c>
      <c r="I7850" s="2">
        <v>1.9114048592746243E-3</v>
      </c>
      <c r="J7850" s="26" t="s">
        <v>700</v>
      </c>
    </row>
    <row r="7851" spans="1:10" ht="15.75" hidden="1" customHeight="1" x14ac:dyDescent="0.25">
      <c r="A7851" s="2" t="s">
        <v>853</v>
      </c>
      <c r="B7851" s="2" t="s">
        <v>854</v>
      </c>
      <c r="C7851" s="2">
        <v>2035</v>
      </c>
      <c r="D7851" s="2" t="s">
        <v>241</v>
      </c>
      <c r="E7851" s="2" t="s">
        <v>627</v>
      </c>
      <c r="F7851" s="2" t="s">
        <v>856</v>
      </c>
      <c r="G7851" s="2">
        <v>106</v>
      </c>
      <c r="H7851" s="2">
        <v>1.0265123819400001E-5</v>
      </c>
      <c r="I7851" s="2">
        <v>1.1496938677728002E-5</v>
      </c>
      <c r="J7851" s="26" t="s">
        <v>700</v>
      </c>
    </row>
    <row r="7852" spans="1:10" ht="15.75" hidden="1" customHeight="1" x14ac:dyDescent="0.25">
      <c r="A7852" s="2" t="s">
        <v>853</v>
      </c>
      <c r="B7852" s="2" t="s">
        <v>854</v>
      </c>
      <c r="C7852" s="2">
        <v>2035</v>
      </c>
      <c r="D7852" s="2" t="s">
        <v>241</v>
      </c>
      <c r="E7852" s="2" t="s">
        <v>627</v>
      </c>
      <c r="F7852" s="2" t="s">
        <v>858</v>
      </c>
      <c r="G7852" s="2">
        <v>107</v>
      </c>
      <c r="H7852" s="2">
        <v>1.5768618322909E-3</v>
      </c>
      <c r="I7852" s="2">
        <v>1.7660852521658081E-3</v>
      </c>
      <c r="J7852" s="26" t="s">
        <v>700</v>
      </c>
    </row>
    <row r="7853" spans="1:10" ht="15.75" hidden="1" customHeight="1" x14ac:dyDescent="0.25">
      <c r="A7853" s="2" t="s">
        <v>853</v>
      </c>
      <c r="B7853" s="2" t="s">
        <v>854</v>
      </c>
      <c r="C7853" s="2">
        <v>2035</v>
      </c>
      <c r="D7853" s="2" t="s">
        <v>241</v>
      </c>
      <c r="E7853" s="2" t="s">
        <v>627</v>
      </c>
      <c r="F7853" s="2" t="s">
        <v>858</v>
      </c>
      <c r="G7853" s="2">
        <v>108</v>
      </c>
      <c r="H7853" s="2">
        <v>1.5628988621756001E-3</v>
      </c>
      <c r="I7853" s="2">
        <v>1.7504467256366722E-3</v>
      </c>
      <c r="J7853" s="26" t="s">
        <v>700</v>
      </c>
    </row>
    <row r="7854" spans="1:10" ht="15.75" hidden="1" customHeight="1" x14ac:dyDescent="0.25">
      <c r="A7854" s="2" t="s">
        <v>853</v>
      </c>
      <c r="B7854" s="2" t="s">
        <v>854</v>
      </c>
      <c r="C7854" s="2">
        <v>2035</v>
      </c>
      <c r="D7854" s="2" t="s">
        <v>241</v>
      </c>
      <c r="E7854" s="2" t="s">
        <v>627</v>
      </c>
      <c r="F7854" s="2" t="s">
        <v>859</v>
      </c>
      <c r="G7854" s="2">
        <v>108</v>
      </c>
      <c r="H7854" s="2">
        <v>1.08037771497E-4</v>
      </c>
      <c r="I7854" s="2">
        <v>1.2100230407664001E-4</v>
      </c>
      <c r="J7854" s="26" t="s">
        <v>700</v>
      </c>
    </row>
    <row r="7855" spans="1:10" ht="15.75" hidden="1" customHeight="1" x14ac:dyDescent="0.25">
      <c r="A7855" s="2" t="s">
        <v>853</v>
      </c>
      <c r="B7855" s="2" t="s">
        <v>854</v>
      </c>
      <c r="C7855" s="2">
        <v>2035</v>
      </c>
      <c r="D7855" s="2" t="s">
        <v>241</v>
      </c>
      <c r="E7855" s="2" t="s">
        <v>627</v>
      </c>
      <c r="F7855" s="2" t="s">
        <v>857</v>
      </c>
      <c r="G7855" s="2">
        <v>109</v>
      </c>
      <c r="H7855" s="2">
        <v>9.1919398982999998E-5</v>
      </c>
      <c r="I7855" s="2">
        <v>1.0294972686096E-4</v>
      </c>
      <c r="J7855" s="26" t="s">
        <v>700</v>
      </c>
    </row>
    <row r="7856" spans="1:10" ht="15.75" hidden="1" customHeight="1" x14ac:dyDescent="0.25">
      <c r="A7856" s="2" t="s">
        <v>853</v>
      </c>
      <c r="B7856" s="2" t="s">
        <v>854</v>
      </c>
      <c r="C7856" s="2">
        <v>2035</v>
      </c>
      <c r="D7856" s="2" t="s">
        <v>241</v>
      </c>
      <c r="E7856" s="2" t="s">
        <v>627</v>
      </c>
      <c r="F7856" s="2" t="s">
        <v>858</v>
      </c>
      <c r="G7856" s="2">
        <v>109</v>
      </c>
      <c r="H7856" s="2">
        <v>7.2264036862179995E-4</v>
      </c>
      <c r="I7856" s="2">
        <v>8.09357212856416E-4</v>
      </c>
      <c r="J7856" s="26" t="s">
        <v>700</v>
      </c>
    </row>
    <row r="7857" spans="1:10" ht="15.75" hidden="1" customHeight="1" x14ac:dyDescent="0.25">
      <c r="A7857" s="2" t="s">
        <v>853</v>
      </c>
      <c r="B7857" s="2" t="s">
        <v>854</v>
      </c>
      <c r="C7857" s="2">
        <v>2035</v>
      </c>
      <c r="D7857" s="2" t="s">
        <v>241</v>
      </c>
      <c r="E7857" s="2" t="s">
        <v>627</v>
      </c>
      <c r="F7857" s="2" t="s">
        <v>859</v>
      </c>
      <c r="G7857" s="2">
        <v>110</v>
      </c>
      <c r="H7857" s="2">
        <v>2.5667248337400001E-5</v>
      </c>
      <c r="I7857" s="2">
        <v>2.8747318137888003E-5</v>
      </c>
      <c r="J7857" s="26" t="s">
        <v>700</v>
      </c>
    </row>
    <row r="7858" spans="1:10" ht="15.75" hidden="1" customHeight="1" x14ac:dyDescent="0.25">
      <c r="A7858" s="2" t="s">
        <v>853</v>
      </c>
      <c r="B7858" s="2" t="s">
        <v>854</v>
      </c>
      <c r="C7858" s="2">
        <v>2035</v>
      </c>
      <c r="D7858" s="2" t="s">
        <v>241</v>
      </c>
      <c r="E7858" s="2" t="s">
        <v>627</v>
      </c>
      <c r="F7858" s="2" t="s">
        <v>857</v>
      </c>
      <c r="G7858" s="2">
        <v>110</v>
      </c>
      <c r="H7858" s="2">
        <v>2.0003022655149999E-4</v>
      </c>
      <c r="I7858" s="2">
        <v>2.2403385373768003E-4</v>
      </c>
      <c r="J7858" s="26" t="s">
        <v>700</v>
      </c>
    </row>
    <row r="7859" spans="1:10" ht="15.75" hidden="1" customHeight="1" x14ac:dyDescent="0.25">
      <c r="A7859" s="2" t="s">
        <v>853</v>
      </c>
      <c r="B7859" s="2" t="s">
        <v>854</v>
      </c>
      <c r="C7859" s="2">
        <v>2035</v>
      </c>
      <c r="D7859" s="2" t="s">
        <v>241</v>
      </c>
      <c r="E7859" s="2" t="s">
        <v>627</v>
      </c>
      <c r="F7859" s="2" t="s">
        <v>858</v>
      </c>
      <c r="G7859" s="2">
        <v>110</v>
      </c>
      <c r="H7859" s="2">
        <v>2.4542030296288001E-3</v>
      </c>
      <c r="I7859" s="2">
        <v>2.7487073931842564E-3</v>
      </c>
      <c r="J7859" s="26" t="s">
        <v>700</v>
      </c>
    </row>
    <row r="7860" spans="1:10" ht="15.75" hidden="1" customHeight="1" x14ac:dyDescent="0.25">
      <c r="A7860" s="2" t="s">
        <v>853</v>
      </c>
      <c r="B7860" s="2" t="s">
        <v>854</v>
      </c>
      <c r="C7860" s="2">
        <v>2035</v>
      </c>
      <c r="D7860" s="2" t="s">
        <v>241</v>
      </c>
      <c r="E7860" s="2" t="s">
        <v>627</v>
      </c>
      <c r="F7860" s="2" t="s">
        <v>858</v>
      </c>
      <c r="G7860" s="2">
        <v>111</v>
      </c>
      <c r="H7860" s="2">
        <v>7.0790259633209996E-4</v>
      </c>
      <c r="I7860" s="2">
        <v>7.9285090789195205E-4</v>
      </c>
      <c r="J7860" s="26" t="s">
        <v>700</v>
      </c>
    </row>
    <row r="7861" spans="1:10" ht="15.75" hidden="1" customHeight="1" x14ac:dyDescent="0.25">
      <c r="A7861" s="2" t="s">
        <v>853</v>
      </c>
      <c r="B7861" s="2" t="s">
        <v>854</v>
      </c>
      <c r="C7861" s="2">
        <v>2035</v>
      </c>
      <c r="D7861" s="2" t="s">
        <v>241</v>
      </c>
      <c r="E7861" s="2" t="s">
        <v>627</v>
      </c>
      <c r="F7861" s="2" t="s">
        <v>857</v>
      </c>
      <c r="G7861" s="2">
        <v>112</v>
      </c>
      <c r="H7861" s="2">
        <v>8.9221393864100004E-5</v>
      </c>
      <c r="I7861" s="2">
        <v>9.9927961127792013E-5</v>
      </c>
      <c r="J7861" s="26" t="s">
        <v>700</v>
      </c>
    </row>
    <row r="7862" spans="1:10" ht="15.75" hidden="1" customHeight="1" x14ac:dyDescent="0.25">
      <c r="A7862" s="2" t="s">
        <v>853</v>
      </c>
      <c r="B7862" s="2" t="s">
        <v>854</v>
      </c>
      <c r="C7862" s="2">
        <v>2035</v>
      </c>
      <c r="D7862" s="2" t="s">
        <v>241</v>
      </c>
      <c r="E7862" s="2" t="s">
        <v>627</v>
      </c>
      <c r="F7862" s="2" t="s">
        <v>859</v>
      </c>
      <c r="G7862" s="2">
        <v>113</v>
      </c>
      <c r="H7862" s="2">
        <v>2.5228104277599999E-5</v>
      </c>
      <c r="I7862" s="2">
        <v>2.8255476790912002E-5</v>
      </c>
      <c r="J7862" s="26" t="s">
        <v>700</v>
      </c>
    </row>
    <row r="7863" spans="1:10" ht="15.75" hidden="1" customHeight="1" x14ac:dyDescent="0.25">
      <c r="A7863" s="2" t="s">
        <v>853</v>
      </c>
      <c r="B7863" s="2" t="s">
        <v>854</v>
      </c>
      <c r="C7863" s="2">
        <v>2035</v>
      </c>
      <c r="D7863" s="2" t="s">
        <v>241</v>
      </c>
      <c r="E7863" s="2" t="s">
        <v>627</v>
      </c>
      <c r="F7863" s="2" t="s">
        <v>857</v>
      </c>
      <c r="G7863" s="2">
        <v>114</v>
      </c>
      <c r="H7863" s="2">
        <v>8.8649649114799995E-5</v>
      </c>
      <c r="I7863" s="2">
        <v>9.9287607008575999E-5</v>
      </c>
      <c r="J7863" s="26" t="s">
        <v>700</v>
      </c>
    </row>
    <row r="7864" spans="1:10" ht="15.75" hidden="1" customHeight="1" x14ac:dyDescent="0.25">
      <c r="A7864" s="2" t="s">
        <v>853</v>
      </c>
      <c r="B7864" s="2" t="s">
        <v>854</v>
      </c>
      <c r="C7864" s="2">
        <v>2035</v>
      </c>
      <c r="D7864" s="2" t="s">
        <v>241</v>
      </c>
      <c r="E7864" s="2" t="s">
        <v>627</v>
      </c>
      <c r="F7864" s="2" t="s">
        <v>858</v>
      </c>
      <c r="G7864" s="2">
        <v>114</v>
      </c>
      <c r="H7864" s="2">
        <v>6.9555081427099999E-4</v>
      </c>
      <c r="I7864" s="2">
        <v>7.7901691198352006E-4</v>
      </c>
      <c r="J7864" s="26" t="s">
        <v>700</v>
      </c>
    </row>
    <row r="7865" spans="1:10" ht="15.75" hidden="1" customHeight="1" x14ac:dyDescent="0.25">
      <c r="A7865" s="2" t="s">
        <v>853</v>
      </c>
      <c r="B7865" s="2" t="s">
        <v>854</v>
      </c>
      <c r="C7865" s="2">
        <v>2035</v>
      </c>
      <c r="D7865" s="2" t="s">
        <v>241</v>
      </c>
      <c r="E7865" s="2" t="s">
        <v>627</v>
      </c>
      <c r="F7865" s="2" t="s">
        <v>855</v>
      </c>
      <c r="G7865" s="2">
        <v>115</v>
      </c>
      <c r="H7865" s="2">
        <v>5.3951295558360001E-4</v>
      </c>
      <c r="I7865" s="2">
        <v>6.0425451025363202E-4</v>
      </c>
      <c r="J7865" s="26" t="s">
        <v>700</v>
      </c>
    </row>
    <row r="7866" spans="1:10" ht="15.75" hidden="1" customHeight="1" x14ac:dyDescent="0.25">
      <c r="A7866" s="2" t="s">
        <v>853</v>
      </c>
      <c r="B7866" s="2" t="s">
        <v>854</v>
      </c>
      <c r="C7866" s="2">
        <v>2035</v>
      </c>
      <c r="D7866" s="2" t="s">
        <v>241</v>
      </c>
      <c r="E7866" s="2" t="s">
        <v>627</v>
      </c>
      <c r="F7866" s="2" t="s">
        <v>859</v>
      </c>
      <c r="G7866" s="2">
        <v>118</v>
      </c>
      <c r="H7866" s="2">
        <v>2.4129712983299999E-5</v>
      </c>
      <c r="I7866" s="2">
        <v>2.7025278541296002E-5</v>
      </c>
      <c r="J7866" s="26" t="s">
        <v>700</v>
      </c>
    </row>
    <row r="7867" spans="1:10" ht="15.75" hidden="1" customHeight="1" x14ac:dyDescent="0.25">
      <c r="A7867" s="2" t="s">
        <v>853</v>
      </c>
      <c r="B7867" s="2" t="s">
        <v>854</v>
      </c>
      <c r="C7867" s="2">
        <v>2035</v>
      </c>
      <c r="D7867" s="2" t="s">
        <v>241</v>
      </c>
      <c r="E7867" s="2" t="s">
        <v>627</v>
      </c>
      <c r="F7867" s="2" t="s">
        <v>858</v>
      </c>
      <c r="G7867" s="2">
        <v>118</v>
      </c>
      <c r="H7867" s="2">
        <v>6.7399832187219999E-4</v>
      </c>
      <c r="I7867" s="2">
        <v>7.5487812049686407E-4</v>
      </c>
      <c r="J7867" s="26" t="s">
        <v>700</v>
      </c>
    </row>
    <row r="7868" spans="1:10" ht="15.75" hidden="1" customHeight="1" x14ac:dyDescent="0.25">
      <c r="A7868" s="2" t="s">
        <v>853</v>
      </c>
      <c r="B7868" s="2" t="s">
        <v>854</v>
      </c>
      <c r="C7868" s="2">
        <v>2035</v>
      </c>
      <c r="D7868" s="2" t="s">
        <v>241</v>
      </c>
      <c r="E7868" s="2" t="s">
        <v>627</v>
      </c>
      <c r="F7868" s="2" t="s">
        <v>857</v>
      </c>
      <c r="G7868" s="2">
        <v>119</v>
      </c>
      <c r="H7868" s="2">
        <v>8.3825223555299995E-5</v>
      </c>
      <c r="I7868" s="2">
        <v>9.3884250381936007E-5</v>
      </c>
      <c r="J7868" s="26" t="s">
        <v>700</v>
      </c>
    </row>
    <row r="7869" spans="1:10" ht="15.75" hidden="1" customHeight="1" x14ac:dyDescent="0.25">
      <c r="A7869" s="2" t="s">
        <v>853</v>
      </c>
      <c r="B7869" s="2" t="s">
        <v>854</v>
      </c>
      <c r="C7869" s="2">
        <v>2035</v>
      </c>
      <c r="D7869" s="2" t="s">
        <v>241</v>
      </c>
      <c r="E7869" s="2" t="s">
        <v>627</v>
      </c>
      <c r="F7869" s="2" t="s">
        <v>857</v>
      </c>
      <c r="G7869" s="2">
        <v>120</v>
      </c>
      <c r="H7869" s="2">
        <v>8.4864885138800003E-5</v>
      </c>
      <c r="I7869" s="2">
        <v>9.5048671355456012E-5</v>
      </c>
      <c r="J7869" s="26" t="s">
        <v>700</v>
      </c>
    </row>
    <row r="7870" spans="1:10" ht="15.75" hidden="1" customHeight="1" x14ac:dyDescent="0.25">
      <c r="A7870" s="2" t="s">
        <v>853</v>
      </c>
      <c r="B7870" s="2" t="s">
        <v>854</v>
      </c>
      <c r="C7870" s="2">
        <v>2035</v>
      </c>
      <c r="D7870" s="2" t="s">
        <v>241</v>
      </c>
      <c r="E7870" s="2" t="s">
        <v>627</v>
      </c>
      <c r="F7870" s="2" t="s">
        <v>855</v>
      </c>
      <c r="G7870" s="2">
        <v>120</v>
      </c>
      <c r="H7870" s="2">
        <v>2.4316030612680001E-4</v>
      </c>
      <c r="I7870" s="2">
        <v>2.7233954286201605E-4</v>
      </c>
      <c r="J7870" s="26" t="s">
        <v>700</v>
      </c>
    </row>
    <row r="7871" spans="1:10" ht="15.75" hidden="1" customHeight="1" x14ac:dyDescent="0.25">
      <c r="A7871" s="2" t="s">
        <v>853</v>
      </c>
      <c r="B7871" s="2" t="s">
        <v>854</v>
      </c>
      <c r="C7871" s="2">
        <v>2035</v>
      </c>
      <c r="D7871" s="2" t="s">
        <v>241</v>
      </c>
      <c r="E7871" s="2" t="s">
        <v>627</v>
      </c>
      <c r="F7871" s="2" t="s">
        <v>858</v>
      </c>
      <c r="G7871" s="2">
        <v>121</v>
      </c>
      <c r="H7871" s="2">
        <v>7.4519513873379998E-4</v>
      </c>
      <c r="I7871" s="2">
        <v>8.3461855538185603E-4</v>
      </c>
      <c r="J7871" s="26" t="s">
        <v>700</v>
      </c>
    </row>
    <row r="7872" spans="1:10" ht="15.75" hidden="1" customHeight="1" x14ac:dyDescent="0.25">
      <c r="A7872" s="2" t="s">
        <v>853</v>
      </c>
      <c r="B7872" s="2" t="s">
        <v>854</v>
      </c>
      <c r="C7872" s="2">
        <v>2035</v>
      </c>
      <c r="D7872" s="2" t="s">
        <v>241</v>
      </c>
      <c r="E7872" s="2" t="s">
        <v>627</v>
      </c>
      <c r="F7872" s="2" t="s">
        <v>857</v>
      </c>
      <c r="G7872" s="2">
        <v>121</v>
      </c>
      <c r="H7872" s="2">
        <v>9.8125186923400003E-5</v>
      </c>
      <c r="I7872" s="2">
        <v>1.0990020935420802E-4</v>
      </c>
      <c r="J7872" s="26" t="s">
        <v>700</v>
      </c>
    </row>
    <row r="7873" spans="1:10" ht="15.75" hidden="1" customHeight="1" x14ac:dyDescent="0.25">
      <c r="A7873" s="2" t="s">
        <v>853</v>
      </c>
      <c r="B7873" s="2" t="s">
        <v>854</v>
      </c>
      <c r="C7873" s="2">
        <v>2035</v>
      </c>
      <c r="D7873" s="2" t="s">
        <v>241</v>
      </c>
      <c r="E7873" s="2" t="s">
        <v>627</v>
      </c>
      <c r="F7873" s="2" t="s">
        <v>857</v>
      </c>
      <c r="G7873" s="2">
        <v>122</v>
      </c>
      <c r="H7873" s="2">
        <v>2.755743262242E-4</v>
      </c>
      <c r="I7873" s="2">
        <v>3.0864324537110402E-4</v>
      </c>
      <c r="J7873" s="26" t="s">
        <v>700</v>
      </c>
    </row>
    <row r="7874" spans="1:10" ht="15.75" hidden="1" customHeight="1" x14ac:dyDescent="0.25">
      <c r="A7874" s="2" t="s">
        <v>853</v>
      </c>
      <c r="B7874" s="2" t="s">
        <v>854</v>
      </c>
      <c r="C7874" s="2">
        <v>2035</v>
      </c>
      <c r="D7874" s="2" t="s">
        <v>241</v>
      </c>
      <c r="E7874" s="2" t="s">
        <v>627</v>
      </c>
      <c r="F7874" s="2" t="s">
        <v>858</v>
      </c>
      <c r="G7874" s="2">
        <v>122</v>
      </c>
      <c r="H7874" s="2">
        <v>2.0335399312898998E-3</v>
      </c>
      <c r="I7874" s="2">
        <v>2.2775647230446881E-3</v>
      </c>
      <c r="J7874" s="26" t="s">
        <v>700</v>
      </c>
    </row>
    <row r="7875" spans="1:10" ht="15.75" hidden="1" customHeight="1" x14ac:dyDescent="0.25">
      <c r="A7875" s="2" t="s">
        <v>853</v>
      </c>
      <c r="B7875" s="2" t="s">
        <v>854</v>
      </c>
      <c r="C7875" s="2">
        <v>2035</v>
      </c>
      <c r="D7875" s="2" t="s">
        <v>241</v>
      </c>
      <c r="E7875" s="2" t="s">
        <v>627</v>
      </c>
      <c r="F7875" s="2" t="s">
        <v>858</v>
      </c>
      <c r="G7875" s="2">
        <v>123</v>
      </c>
      <c r="H7875" s="2">
        <v>7.3126232018689999E-4</v>
      </c>
      <c r="I7875" s="2">
        <v>8.1901379860932803E-4</v>
      </c>
      <c r="J7875" s="26" t="s">
        <v>700</v>
      </c>
    </row>
    <row r="7876" spans="1:10" ht="15.75" hidden="1" customHeight="1" x14ac:dyDescent="0.25">
      <c r="A7876" s="2" t="s">
        <v>853</v>
      </c>
      <c r="B7876" s="2" t="s">
        <v>854</v>
      </c>
      <c r="C7876" s="2">
        <v>2035</v>
      </c>
      <c r="D7876" s="2" t="s">
        <v>241</v>
      </c>
      <c r="E7876" s="2" t="s">
        <v>627</v>
      </c>
      <c r="F7876" s="2" t="s">
        <v>855</v>
      </c>
      <c r="G7876" s="2">
        <v>124</v>
      </c>
      <c r="H7876" s="2">
        <v>2.4000249686649999E-4</v>
      </c>
      <c r="I7876" s="2">
        <v>2.6880279649048002E-4</v>
      </c>
      <c r="J7876" s="26" t="s">
        <v>700</v>
      </c>
    </row>
    <row r="7877" spans="1:10" ht="15.75" hidden="1" customHeight="1" x14ac:dyDescent="0.25">
      <c r="A7877" s="2" t="s">
        <v>853</v>
      </c>
      <c r="B7877" s="2" t="s">
        <v>854</v>
      </c>
      <c r="C7877" s="2">
        <v>2035</v>
      </c>
      <c r="D7877" s="2" t="s">
        <v>241</v>
      </c>
      <c r="E7877" s="2" t="s">
        <v>627</v>
      </c>
      <c r="F7877" s="2" t="s">
        <v>857</v>
      </c>
      <c r="G7877" s="2">
        <v>124</v>
      </c>
      <c r="H7877" s="2">
        <v>8.1098609371099996E-5</v>
      </c>
      <c r="I7877" s="2">
        <v>9.083044249563201E-5</v>
      </c>
      <c r="J7877" s="26" t="s">
        <v>700</v>
      </c>
    </row>
    <row r="7878" spans="1:10" ht="15.75" hidden="1" customHeight="1" x14ac:dyDescent="0.25">
      <c r="A7878" s="2" t="s">
        <v>853</v>
      </c>
      <c r="B7878" s="2" t="s">
        <v>854</v>
      </c>
      <c r="C7878" s="2">
        <v>2035</v>
      </c>
      <c r="D7878" s="2" t="s">
        <v>241</v>
      </c>
      <c r="E7878" s="2" t="s">
        <v>627</v>
      </c>
      <c r="F7878" s="2" t="s">
        <v>859</v>
      </c>
      <c r="G7878" s="2">
        <v>125</v>
      </c>
      <c r="H7878" s="2">
        <v>2.49489094131E-5</v>
      </c>
      <c r="I7878" s="2">
        <v>2.7942778542672003E-5</v>
      </c>
      <c r="J7878" s="26" t="s">
        <v>700</v>
      </c>
    </row>
    <row r="7879" spans="1:10" ht="15.75" hidden="1" customHeight="1" x14ac:dyDescent="0.25">
      <c r="A7879" s="2" t="s">
        <v>853</v>
      </c>
      <c r="B7879" s="2" t="s">
        <v>854</v>
      </c>
      <c r="C7879" s="2">
        <v>2035</v>
      </c>
      <c r="D7879" s="2" t="s">
        <v>241</v>
      </c>
      <c r="E7879" s="2" t="s">
        <v>627</v>
      </c>
      <c r="F7879" s="2" t="s">
        <v>858</v>
      </c>
      <c r="G7879" s="2">
        <v>125</v>
      </c>
      <c r="H7879" s="2">
        <v>1.2639301712625E-3</v>
      </c>
      <c r="I7879" s="2">
        <v>1.4156017918140001E-3</v>
      </c>
      <c r="J7879" s="26" t="s">
        <v>700</v>
      </c>
    </row>
    <row r="7880" spans="1:10" ht="15.75" hidden="1" customHeight="1" x14ac:dyDescent="0.25">
      <c r="A7880" s="2" t="s">
        <v>853</v>
      </c>
      <c r="B7880" s="2" t="s">
        <v>854</v>
      </c>
      <c r="C7880" s="2">
        <v>2035</v>
      </c>
      <c r="D7880" s="2" t="s">
        <v>241</v>
      </c>
      <c r="E7880" s="2" t="s">
        <v>627</v>
      </c>
      <c r="F7880" s="2" t="s">
        <v>855</v>
      </c>
      <c r="G7880" s="2">
        <v>125</v>
      </c>
      <c r="H7880" s="2">
        <v>2.3892796889410001E-4</v>
      </c>
      <c r="I7880" s="2">
        <v>2.6759932516139204E-4</v>
      </c>
      <c r="J7880" s="26" t="s">
        <v>700</v>
      </c>
    </row>
    <row r="7881" spans="1:10" ht="15.75" hidden="1" customHeight="1" x14ac:dyDescent="0.25">
      <c r="A7881" s="2" t="s">
        <v>853</v>
      </c>
      <c r="B7881" s="2" t="s">
        <v>854</v>
      </c>
      <c r="C7881" s="2">
        <v>2035</v>
      </c>
      <c r="D7881" s="2" t="s">
        <v>241</v>
      </c>
      <c r="E7881" s="2" t="s">
        <v>627</v>
      </c>
      <c r="F7881" s="2" t="s">
        <v>857</v>
      </c>
      <c r="G7881" s="2">
        <v>125</v>
      </c>
      <c r="H7881" s="2">
        <v>8.0552359577299994E-5</v>
      </c>
      <c r="I7881" s="2">
        <v>9.0218642726576004E-5</v>
      </c>
      <c r="J7881" s="26" t="s">
        <v>700</v>
      </c>
    </row>
    <row r="7882" spans="1:10" ht="15.75" hidden="1" customHeight="1" x14ac:dyDescent="0.25">
      <c r="A7882" s="2" t="s">
        <v>853</v>
      </c>
      <c r="B7882" s="2" t="s">
        <v>854</v>
      </c>
      <c r="C7882" s="2">
        <v>2035</v>
      </c>
      <c r="D7882" s="2" t="s">
        <v>241</v>
      </c>
      <c r="E7882" s="2" t="s">
        <v>627</v>
      </c>
      <c r="F7882" s="2" t="s">
        <v>858</v>
      </c>
      <c r="G7882" s="2">
        <v>126</v>
      </c>
      <c r="H7882" s="2">
        <v>6.2479136977340003E-4</v>
      </c>
      <c r="I7882" s="2">
        <v>6.9976633414620809E-4</v>
      </c>
      <c r="J7882" s="26" t="s">
        <v>700</v>
      </c>
    </row>
    <row r="7883" spans="1:10" ht="15.75" hidden="1" customHeight="1" x14ac:dyDescent="0.25">
      <c r="A7883" s="2" t="s">
        <v>853</v>
      </c>
      <c r="B7883" s="2" t="s">
        <v>854</v>
      </c>
      <c r="C7883" s="2">
        <v>2035</v>
      </c>
      <c r="D7883" s="2" t="s">
        <v>241</v>
      </c>
      <c r="E7883" s="2" t="s">
        <v>627</v>
      </c>
      <c r="F7883" s="2" t="s">
        <v>855</v>
      </c>
      <c r="G7883" s="2">
        <v>126</v>
      </c>
      <c r="H7883" s="2">
        <v>4.9024948384610001E-4</v>
      </c>
      <c r="I7883" s="2">
        <v>5.4907942190763205E-4</v>
      </c>
      <c r="J7883" s="26" t="s">
        <v>700</v>
      </c>
    </row>
    <row r="7884" spans="1:10" ht="15.75" hidden="1" customHeight="1" x14ac:dyDescent="0.25">
      <c r="A7884" s="2" t="s">
        <v>853</v>
      </c>
      <c r="B7884" s="2" t="s">
        <v>854</v>
      </c>
      <c r="C7884" s="2">
        <v>2035</v>
      </c>
      <c r="D7884" s="2" t="s">
        <v>241</v>
      </c>
      <c r="E7884" s="2" t="s">
        <v>627</v>
      </c>
      <c r="F7884" s="2" t="s">
        <v>859</v>
      </c>
      <c r="G7884" s="2">
        <v>126</v>
      </c>
      <c r="H7884" s="2">
        <v>2.2405105482899999E-5</v>
      </c>
      <c r="I7884" s="2">
        <v>2.5093718140848002E-5</v>
      </c>
      <c r="J7884" s="26" t="s">
        <v>700</v>
      </c>
    </row>
    <row r="7885" spans="1:10" ht="15.75" hidden="1" customHeight="1" x14ac:dyDescent="0.25">
      <c r="A7885" s="2" t="s">
        <v>853</v>
      </c>
      <c r="B7885" s="2" t="s">
        <v>854</v>
      </c>
      <c r="C7885" s="2">
        <v>2035</v>
      </c>
      <c r="D7885" s="2" t="s">
        <v>241</v>
      </c>
      <c r="E7885" s="2" t="s">
        <v>627</v>
      </c>
      <c r="F7885" s="2" t="s">
        <v>857</v>
      </c>
      <c r="G7885" s="2">
        <v>127</v>
      </c>
      <c r="H7885" s="2">
        <v>8.6515370639999995E-5</v>
      </c>
      <c r="I7885" s="2">
        <v>9.6897215116800001E-5</v>
      </c>
      <c r="J7885" s="26" t="s">
        <v>700</v>
      </c>
    </row>
    <row r="7886" spans="1:10" ht="15.75" hidden="1" customHeight="1" x14ac:dyDescent="0.25">
      <c r="A7886" s="2" t="s">
        <v>853</v>
      </c>
      <c r="B7886" s="2" t="s">
        <v>854</v>
      </c>
      <c r="C7886" s="2">
        <v>2035</v>
      </c>
      <c r="D7886" s="2" t="s">
        <v>241</v>
      </c>
      <c r="E7886" s="2" t="s">
        <v>627</v>
      </c>
      <c r="F7886" s="2" t="s">
        <v>857</v>
      </c>
      <c r="G7886" s="2">
        <v>128</v>
      </c>
      <c r="H7886" s="2">
        <v>7.9403616837199996E-5</v>
      </c>
      <c r="I7886" s="2">
        <v>8.8932050857664009E-5</v>
      </c>
      <c r="J7886" s="26" t="s">
        <v>700</v>
      </c>
    </row>
    <row r="7887" spans="1:10" ht="15.75" hidden="1" customHeight="1" x14ac:dyDescent="0.25">
      <c r="A7887" s="2" t="s">
        <v>853</v>
      </c>
      <c r="B7887" s="2" t="s">
        <v>854</v>
      </c>
      <c r="C7887" s="2">
        <v>2035</v>
      </c>
      <c r="D7887" s="2" t="s">
        <v>241</v>
      </c>
      <c r="E7887" s="2" t="s">
        <v>627</v>
      </c>
      <c r="F7887" s="2" t="s">
        <v>855</v>
      </c>
      <c r="G7887" s="2">
        <v>128</v>
      </c>
      <c r="H7887" s="2">
        <v>4.8433872871100003E-4</v>
      </c>
      <c r="I7887" s="2">
        <v>5.4245937615632009E-4</v>
      </c>
      <c r="J7887" s="26" t="s">
        <v>700</v>
      </c>
    </row>
    <row r="7888" spans="1:10" ht="15.75" hidden="1" customHeight="1" x14ac:dyDescent="0.25">
      <c r="A7888" s="2" t="s">
        <v>853</v>
      </c>
      <c r="B7888" s="2" t="s">
        <v>854</v>
      </c>
      <c r="C7888" s="2">
        <v>2035</v>
      </c>
      <c r="D7888" s="2" t="s">
        <v>241</v>
      </c>
      <c r="E7888" s="2" t="s">
        <v>627</v>
      </c>
      <c r="F7888" s="2" t="s">
        <v>859</v>
      </c>
      <c r="G7888" s="2">
        <v>128</v>
      </c>
      <c r="H7888" s="2">
        <v>2.22149210458E-5</v>
      </c>
      <c r="I7888" s="2">
        <v>2.4880711571296002E-5</v>
      </c>
      <c r="J7888" s="26" t="s">
        <v>700</v>
      </c>
    </row>
    <row r="7889" spans="1:10" ht="15.75" hidden="1" customHeight="1" x14ac:dyDescent="0.25">
      <c r="A7889" s="2" t="s">
        <v>853</v>
      </c>
      <c r="B7889" s="2" t="s">
        <v>854</v>
      </c>
      <c r="C7889" s="2">
        <v>2035</v>
      </c>
      <c r="D7889" s="2" t="s">
        <v>241</v>
      </c>
      <c r="E7889" s="2" t="s">
        <v>627</v>
      </c>
      <c r="F7889" s="2" t="s">
        <v>857</v>
      </c>
      <c r="G7889" s="2">
        <v>130</v>
      </c>
      <c r="H7889" s="2">
        <v>1.6298414266199999E-4</v>
      </c>
      <c r="I7889" s="2">
        <v>1.8254223978144001E-4</v>
      </c>
      <c r="J7889" s="26" t="s">
        <v>700</v>
      </c>
    </row>
    <row r="7890" spans="1:10" ht="15.75" hidden="1" customHeight="1" x14ac:dyDescent="0.25">
      <c r="A7890" s="2" t="s">
        <v>853</v>
      </c>
      <c r="B7890" s="2" t="s">
        <v>854</v>
      </c>
      <c r="C7890" s="2">
        <v>2035</v>
      </c>
      <c r="D7890" s="2" t="s">
        <v>241</v>
      </c>
      <c r="E7890" s="2" t="s">
        <v>627</v>
      </c>
      <c r="F7890" s="2" t="s">
        <v>855</v>
      </c>
      <c r="G7890" s="2">
        <v>130</v>
      </c>
      <c r="H7890" s="2">
        <v>3.0481131398119997E-4</v>
      </c>
      <c r="I7890" s="2">
        <v>3.4138867165894399E-4</v>
      </c>
      <c r="J7890" s="26" t="s">
        <v>700</v>
      </c>
    </row>
    <row r="7891" spans="1:10" ht="15.75" hidden="1" customHeight="1" x14ac:dyDescent="0.25">
      <c r="A7891" s="2" t="s">
        <v>853</v>
      </c>
      <c r="B7891" s="2" t="s">
        <v>854</v>
      </c>
      <c r="C7891" s="2">
        <v>2035</v>
      </c>
      <c r="D7891" s="2" t="s">
        <v>241</v>
      </c>
      <c r="E7891" s="2" t="s">
        <v>627</v>
      </c>
      <c r="F7891" s="2" t="s">
        <v>860</v>
      </c>
      <c r="G7891" s="2">
        <v>131</v>
      </c>
      <c r="H7891" s="2">
        <v>1.1580107820920001E-4</v>
      </c>
      <c r="I7891" s="2">
        <v>1.2969720759430401E-4</v>
      </c>
      <c r="J7891" s="26" t="s">
        <v>701</v>
      </c>
    </row>
    <row r="7892" spans="1:10" ht="15.75" hidden="1" customHeight="1" x14ac:dyDescent="0.25">
      <c r="A7892" s="2" t="s">
        <v>853</v>
      </c>
      <c r="B7892" s="2" t="s">
        <v>854</v>
      </c>
      <c r="C7892" s="2">
        <v>2035</v>
      </c>
      <c r="D7892" s="2" t="s">
        <v>241</v>
      </c>
      <c r="E7892" s="2" t="s">
        <v>627</v>
      </c>
      <c r="F7892" s="2" t="s">
        <v>855</v>
      </c>
      <c r="G7892" s="2">
        <v>131</v>
      </c>
      <c r="H7892" s="2">
        <v>3.4838699502870001E-4</v>
      </c>
      <c r="I7892" s="2">
        <v>3.9019343443214406E-4</v>
      </c>
      <c r="J7892" s="26" t="s">
        <v>700</v>
      </c>
    </row>
    <row r="7893" spans="1:10" ht="15.75" hidden="1" customHeight="1" x14ac:dyDescent="0.25">
      <c r="A7893" s="2" t="s">
        <v>853</v>
      </c>
      <c r="B7893" s="2" t="s">
        <v>854</v>
      </c>
      <c r="C7893" s="2">
        <v>2035</v>
      </c>
      <c r="D7893" s="2" t="s">
        <v>241</v>
      </c>
      <c r="E7893" s="2" t="s">
        <v>627</v>
      </c>
      <c r="F7893" s="2" t="s">
        <v>857</v>
      </c>
      <c r="G7893" s="2">
        <v>132</v>
      </c>
      <c r="H7893" s="2">
        <v>8.3252503827700001E-5</v>
      </c>
      <c r="I7893" s="2">
        <v>9.3242804287024011E-5</v>
      </c>
      <c r="J7893" s="26" t="s">
        <v>700</v>
      </c>
    </row>
    <row r="7894" spans="1:10" ht="15.75" hidden="1" customHeight="1" x14ac:dyDescent="0.25">
      <c r="A7894" s="2" t="s">
        <v>853</v>
      </c>
      <c r="B7894" s="2" t="s">
        <v>854</v>
      </c>
      <c r="C7894" s="2">
        <v>2035</v>
      </c>
      <c r="D7894" s="2" t="s">
        <v>241</v>
      </c>
      <c r="E7894" s="2" t="s">
        <v>627</v>
      </c>
      <c r="F7894" s="2" t="s">
        <v>859</v>
      </c>
      <c r="G7894" s="2">
        <v>133</v>
      </c>
      <c r="H7894" s="2">
        <v>2.12865397771E-5</v>
      </c>
      <c r="I7894" s="2">
        <v>2.3840924550352003E-5</v>
      </c>
      <c r="J7894" s="26" t="s">
        <v>700</v>
      </c>
    </row>
    <row r="7895" spans="1:10" ht="15.75" hidden="1" customHeight="1" x14ac:dyDescent="0.25">
      <c r="A7895" s="2" t="s">
        <v>853</v>
      </c>
      <c r="B7895" s="2" t="s">
        <v>854</v>
      </c>
      <c r="C7895" s="2">
        <v>2035</v>
      </c>
      <c r="D7895" s="2" t="s">
        <v>241</v>
      </c>
      <c r="E7895" s="2" t="s">
        <v>627</v>
      </c>
      <c r="F7895" s="2" t="s">
        <v>858</v>
      </c>
      <c r="G7895" s="2">
        <v>135</v>
      </c>
      <c r="H7895" s="2">
        <v>6.2920269556339999E-4</v>
      </c>
      <c r="I7895" s="2">
        <v>7.0470701903100805E-4</v>
      </c>
      <c r="J7895" s="26" t="s">
        <v>700</v>
      </c>
    </row>
    <row r="7896" spans="1:10" ht="15.75" hidden="1" customHeight="1" x14ac:dyDescent="0.25">
      <c r="A7896" s="2" t="s">
        <v>853</v>
      </c>
      <c r="B7896" s="2" t="s">
        <v>854</v>
      </c>
      <c r="C7896" s="2">
        <v>2035</v>
      </c>
      <c r="D7896" s="2" t="s">
        <v>241</v>
      </c>
      <c r="E7896" s="2" t="s">
        <v>627</v>
      </c>
      <c r="F7896" s="2" t="s">
        <v>855</v>
      </c>
      <c r="G7896" s="2">
        <v>135</v>
      </c>
      <c r="H7896" s="2">
        <v>2.00874535949E-4</v>
      </c>
      <c r="I7896" s="2">
        <v>2.2497948026288002E-4</v>
      </c>
      <c r="J7896" s="26" t="s">
        <v>700</v>
      </c>
    </row>
    <row r="7897" spans="1:10" ht="15.75" hidden="1" customHeight="1" x14ac:dyDescent="0.25">
      <c r="A7897" s="2" t="s">
        <v>853</v>
      </c>
      <c r="B7897" s="2" t="s">
        <v>854</v>
      </c>
      <c r="C7897" s="2">
        <v>2035</v>
      </c>
      <c r="D7897" s="2" t="s">
        <v>241</v>
      </c>
      <c r="E7897" s="2" t="s">
        <v>627</v>
      </c>
      <c r="F7897" s="2" t="s">
        <v>857</v>
      </c>
      <c r="G7897" s="2">
        <v>135</v>
      </c>
      <c r="H7897" s="2">
        <v>1.6230616165560001E-4</v>
      </c>
      <c r="I7897" s="2">
        <v>1.8178290105427204E-4</v>
      </c>
      <c r="J7897" s="26" t="s">
        <v>700</v>
      </c>
    </row>
    <row r="7898" spans="1:10" ht="15.75" hidden="1" customHeight="1" x14ac:dyDescent="0.25">
      <c r="A7898" s="2" t="s">
        <v>853</v>
      </c>
      <c r="B7898" s="2" t="s">
        <v>854</v>
      </c>
      <c r="C7898" s="2">
        <v>2035</v>
      </c>
      <c r="D7898" s="2" t="s">
        <v>241</v>
      </c>
      <c r="E7898" s="2" t="s">
        <v>627</v>
      </c>
      <c r="F7898" s="2" t="s">
        <v>857</v>
      </c>
      <c r="G7898" s="2">
        <v>136</v>
      </c>
      <c r="H7898" s="2">
        <v>8.7573935161299997E-5</v>
      </c>
      <c r="I7898" s="2">
        <v>9.8082807380656012E-5</v>
      </c>
      <c r="J7898" s="26" t="s">
        <v>700</v>
      </c>
    </row>
    <row r="7899" spans="1:10" ht="15.75" hidden="1" customHeight="1" x14ac:dyDescent="0.25">
      <c r="A7899" s="2" t="s">
        <v>853</v>
      </c>
      <c r="B7899" s="2" t="s">
        <v>854</v>
      </c>
      <c r="C7899" s="2">
        <v>2035</v>
      </c>
      <c r="D7899" s="2" t="s">
        <v>241</v>
      </c>
      <c r="E7899" s="2" t="s">
        <v>627</v>
      </c>
      <c r="F7899" s="2" t="s">
        <v>858</v>
      </c>
      <c r="G7899" s="2">
        <v>136</v>
      </c>
      <c r="H7899" s="2">
        <v>5.8403285220269996E-4</v>
      </c>
      <c r="I7899" s="2">
        <v>6.5411679446702401E-4</v>
      </c>
      <c r="J7899" s="26" t="s">
        <v>700</v>
      </c>
    </row>
    <row r="7900" spans="1:10" ht="15.75" hidden="1" customHeight="1" x14ac:dyDescent="0.25">
      <c r="A7900" s="2" t="s">
        <v>853</v>
      </c>
      <c r="B7900" s="2" t="s">
        <v>854</v>
      </c>
      <c r="C7900" s="2">
        <v>2035</v>
      </c>
      <c r="D7900" s="2" t="s">
        <v>241</v>
      </c>
      <c r="E7900" s="2" t="s">
        <v>627</v>
      </c>
      <c r="F7900" s="2" t="s">
        <v>857</v>
      </c>
      <c r="G7900" s="2">
        <v>137</v>
      </c>
      <c r="H7900" s="2">
        <v>8.5314160969599998E-5</v>
      </c>
      <c r="I7900" s="2">
        <v>9.5551860285952007E-5</v>
      </c>
      <c r="J7900" s="26" t="s">
        <v>700</v>
      </c>
    </row>
    <row r="7901" spans="1:10" ht="15.75" hidden="1" customHeight="1" x14ac:dyDescent="0.25">
      <c r="A7901" s="2" t="s">
        <v>853</v>
      </c>
      <c r="B7901" s="2" t="s">
        <v>854</v>
      </c>
      <c r="C7901" s="2">
        <v>2035</v>
      </c>
      <c r="D7901" s="2" t="s">
        <v>241</v>
      </c>
      <c r="E7901" s="2" t="s">
        <v>627</v>
      </c>
      <c r="F7901" s="2" t="s">
        <v>858</v>
      </c>
      <c r="G7901" s="2">
        <v>138</v>
      </c>
      <c r="H7901" s="2">
        <v>1.1503158020787E-3</v>
      </c>
      <c r="I7901" s="2">
        <v>1.2883536983281441E-3</v>
      </c>
      <c r="J7901" s="26" t="s">
        <v>700</v>
      </c>
    </row>
    <row r="7902" spans="1:10" ht="15.75" hidden="1" customHeight="1" x14ac:dyDescent="0.25">
      <c r="A7902" s="2" t="s">
        <v>853</v>
      </c>
      <c r="B7902" s="2" t="s">
        <v>854</v>
      </c>
      <c r="C7902" s="2">
        <v>2035</v>
      </c>
      <c r="D7902" s="2" t="s">
        <v>241</v>
      </c>
      <c r="E7902" s="2" t="s">
        <v>627</v>
      </c>
      <c r="F7902" s="2" t="s">
        <v>857</v>
      </c>
      <c r="G7902" s="2">
        <v>139</v>
      </c>
      <c r="H7902" s="2">
        <v>7.2871378506500002E-5</v>
      </c>
      <c r="I7902" s="2">
        <v>8.1615943927280005E-5</v>
      </c>
      <c r="J7902" s="26" t="s">
        <v>700</v>
      </c>
    </row>
    <row r="7903" spans="1:10" ht="15.75" hidden="1" customHeight="1" x14ac:dyDescent="0.25">
      <c r="A7903" s="2" t="s">
        <v>853</v>
      </c>
      <c r="B7903" s="2" t="s">
        <v>854</v>
      </c>
      <c r="C7903" s="2">
        <v>2035</v>
      </c>
      <c r="D7903" s="2" t="s">
        <v>241</v>
      </c>
      <c r="E7903" s="2" t="s">
        <v>627</v>
      </c>
      <c r="F7903" s="2" t="s">
        <v>857</v>
      </c>
      <c r="G7903" s="2">
        <v>143</v>
      </c>
      <c r="H7903" s="2">
        <v>1.419832551619E-4</v>
      </c>
      <c r="I7903" s="2">
        <v>1.5902124578132801E-4</v>
      </c>
      <c r="J7903" s="26" t="s">
        <v>700</v>
      </c>
    </row>
    <row r="7904" spans="1:10" ht="15.75" hidden="1" customHeight="1" x14ac:dyDescent="0.25">
      <c r="A7904" s="2" t="s">
        <v>853</v>
      </c>
      <c r="B7904" s="2" t="s">
        <v>854</v>
      </c>
      <c r="C7904" s="2">
        <v>2035</v>
      </c>
      <c r="D7904" s="2" t="s">
        <v>241</v>
      </c>
      <c r="E7904" s="2" t="s">
        <v>627</v>
      </c>
      <c r="F7904" s="2" t="s">
        <v>858</v>
      </c>
      <c r="G7904" s="2">
        <v>143</v>
      </c>
      <c r="H7904" s="2">
        <v>1.050996594131E-3</v>
      </c>
      <c r="I7904" s="2">
        <v>1.1771161854267202E-3</v>
      </c>
      <c r="J7904" s="26" t="s">
        <v>700</v>
      </c>
    </row>
    <row r="7905" spans="1:10" ht="15.75" hidden="1" customHeight="1" x14ac:dyDescent="0.25">
      <c r="A7905" s="2" t="s">
        <v>853</v>
      </c>
      <c r="B7905" s="2" t="s">
        <v>854</v>
      </c>
      <c r="C7905" s="2">
        <v>2035</v>
      </c>
      <c r="D7905" s="2" t="s">
        <v>241</v>
      </c>
      <c r="E7905" s="2" t="s">
        <v>627</v>
      </c>
      <c r="F7905" s="2" t="s">
        <v>859</v>
      </c>
      <c r="G7905" s="2">
        <v>143</v>
      </c>
      <c r="H7905" s="2">
        <v>2.1708983695099999E-5</v>
      </c>
      <c r="I7905" s="2">
        <v>2.4314061738512002E-5</v>
      </c>
      <c r="J7905" s="26" t="s">
        <v>700</v>
      </c>
    </row>
    <row r="7906" spans="1:10" ht="15.75" hidden="1" customHeight="1" x14ac:dyDescent="0.25">
      <c r="A7906" s="2" t="s">
        <v>853</v>
      </c>
      <c r="B7906" s="2" t="s">
        <v>854</v>
      </c>
      <c r="C7906" s="2">
        <v>2035</v>
      </c>
      <c r="D7906" s="2" t="s">
        <v>241</v>
      </c>
      <c r="E7906" s="2" t="s">
        <v>627</v>
      </c>
      <c r="F7906" s="2" t="s">
        <v>856</v>
      </c>
      <c r="G7906" s="2">
        <v>144</v>
      </c>
      <c r="H7906" s="40">
        <v>7.1949766606799999E-6</v>
      </c>
      <c r="I7906" s="2">
        <v>8.0583738599616009E-6</v>
      </c>
      <c r="J7906" s="26" t="s">
        <v>700</v>
      </c>
    </row>
    <row r="7907" spans="1:10" ht="15.75" hidden="1" customHeight="1" x14ac:dyDescent="0.25">
      <c r="A7907" s="2" t="s">
        <v>853</v>
      </c>
      <c r="B7907" s="2" t="s">
        <v>854</v>
      </c>
      <c r="C7907" s="2">
        <v>2035</v>
      </c>
      <c r="D7907" s="2" t="s">
        <v>241</v>
      </c>
      <c r="E7907" s="2" t="s">
        <v>627</v>
      </c>
      <c r="F7907" s="2" t="s">
        <v>857</v>
      </c>
      <c r="G7907" s="2">
        <v>144</v>
      </c>
      <c r="H7907" s="2">
        <v>7.0851427153700001E-5</v>
      </c>
      <c r="I7907" s="2">
        <v>7.9353598412144013E-5</v>
      </c>
      <c r="J7907" s="26" t="s">
        <v>700</v>
      </c>
    </row>
    <row r="7908" spans="1:10" ht="15.75" hidden="1" customHeight="1" x14ac:dyDescent="0.25">
      <c r="A7908" s="2" t="s">
        <v>853</v>
      </c>
      <c r="B7908" s="2" t="s">
        <v>854</v>
      </c>
      <c r="C7908" s="2">
        <v>2035</v>
      </c>
      <c r="D7908" s="2" t="s">
        <v>241</v>
      </c>
      <c r="E7908" s="2" t="s">
        <v>627</v>
      </c>
      <c r="F7908" s="2" t="s">
        <v>859</v>
      </c>
      <c r="G7908" s="2">
        <v>145</v>
      </c>
      <c r="H7908" s="2">
        <v>3.9091253711400002E-5</v>
      </c>
      <c r="I7908" s="2">
        <v>4.3782204156768004E-5</v>
      </c>
      <c r="J7908" s="26" t="s">
        <v>700</v>
      </c>
    </row>
    <row r="7909" spans="1:10" ht="15.75" hidden="1" customHeight="1" x14ac:dyDescent="0.25">
      <c r="A7909" s="2" t="s">
        <v>853</v>
      </c>
      <c r="B7909" s="2" t="s">
        <v>854</v>
      </c>
      <c r="C7909" s="2">
        <v>2035</v>
      </c>
      <c r="D7909" s="2" t="s">
        <v>241</v>
      </c>
      <c r="E7909" s="2" t="s">
        <v>627</v>
      </c>
      <c r="F7909" s="2" t="s">
        <v>855</v>
      </c>
      <c r="G7909" s="2">
        <v>145</v>
      </c>
      <c r="H7909" s="2">
        <v>3.4033347037620002E-4</v>
      </c>
      <c r="I7909" s="2">
        <v>3.8117348682134404E-4</v>
      </c>
      <c r="J7909" s="26" t="s">
        <v>700</v>
      </c>
    </row>
    <row r="7910" spans="1:10" ht="15.75" hidden="1" customHeight="1" x14ac:dyDescent="0.25">
      <c r="A7910" s="2" t="s">
        <v>853</v>
      </c>
      <c r="B7910" s="2" t="s">
        <v>854</v>
      </c>
      <c r="C7910" s="2">
        <v>2035</v>
      </c>
      <c r="D7910" s="2" t="s">
        <v>241</v>
      </c>
      <c r="E7910" s="2" t="s">
        <v>627</v>
      </c>
      <c r="F7910" s="2" t="s">
        <v>857</v>
      </c>
      <c r="G7910" s="2">
        <v>145</v>
      </c>
      <c r="H7910" s="2">
        <v>8.1066347775E-5</v>
      </c>
      <c r="I7910" s="2">
        <v>9.0794309508000011E-5</v>
      </c>
      <c r="J7910" s="26" t="s">
        <v>700</v>
      </c>
    </row>
    <row r="7911" spans="1:10" ht="15.75" hidden="1" customHeight="1" x14ac:dyDescent="0.25">
      <c r="A7911" s="2" t="s">
        <v>853</v>
      </c>
      <c r="B7911" s="2" t="s">
        <v>854</v>
      </c>
      <c r="C7911" s="2">
        <v>2035</v>
      </c>
      <c r="D7911" s="2" t="s">
        <v>241</v>
      </c>
      <c r="E7911" s="2" t="s">
        <v>627</v>
      </c>
      <c r="F7911" s="2" t="s">
        <v>857</v>
      </c>
      <c r="G7911" s="2">
        <v>146</v>
      </c>
      <c r="H7911" s="2">
        <v>6.9536734372400001E-5</v>
      </c>
      <c r="I7911" s="2">
        <v>7.7881142497088004E-5</v>
      </c>
      <c r="J7911" s="26" t="s">
        <v>700</v>
      </c>
    </row>
    <row r="7912" spans="1:10" ht="15.75" hidden="1" customHeight="1" x14ac:dyDescent="0.25">
      <c r="A7912" s="2" t="s">
        <v>853</v>
      </c>
      <c r="B7912" s="2" t="s">
        <v>854</v>
      </c>
      <c r="C7912" s="2">
        <v>2035</v>
      </c>
      <c r="D7912" s="2" t="s">
        <v>241</v>
      </c>
      <c r="E7912" s="2" t="s">
        <v>627</v>
      </c>
      <c r="F7912" s="2" t="s">
        <v>858</v>
      </c>
      <c r="G7912" s="2">
        <v>146</v>
      </c>
      <c r="H7912" s="2">
        <v>6.1135890427980002E-4</v>
      </c>
      <c r="I7912" s="2">
        <v>6.8472197279337613E-4</v>
      </c>
      <c r="J7912" s="26" t="s">
        <v>700</v>
      </c>
    </row>
    <row r="7913" spans="1:10" ht="15.75" hidden="1" customHeight="1" x14ac:dyDescent="0.25">
      <c r="A7913" s="2" t="s">
        <v>853</v>
      </c>
      <c r="B7913" s="2" t="s">
        <v>854</v>
      </c>
      <c r="C7913" s="2">
        <v>2035</v>
      </c>
      <c r="D7913" s="2" t="s">
        <v>241</v>
      </c>
      <c r="E7913" s="2" t="s">
        <v>627</v>
      </c>
      <c r="F7913" s="2" t="s">
        <v>855</v>
      </c>
      <c r="G7913" s="2">
        <v>148</v>
      </c>
      <c r="H7913" s="2">
        <v>2.6196663384329998E-4</v>
      </c>
      <c r="I7913" s="2">
        <v>2.9340262990449603E-4</v>
      </c>
      <c r="J7913" s="26" t="s">
        <v>700</v>
      </c>
    </row>
    <row r="7914" spans="1:10" ht="15.75" hidden="1" customHeight="1" x14ac:dyDescent="0.25">
      <c r="A7914" s="2" t="s">
        <v>853</v>
      </c>
      <c r="B7914" s="2" t="s">
        <v>854</v>
      </c>
      <c r="C7914" s="2">
        <v>2035</v>
      </c>
      <c r="D7914" s="2" t="s">
        <v>241</v>
      </c>
      <c r="E7914" s="2" t="s">
        <v>627</v>
      </c>
      <c r="F7914" s="2" t="s">
        <v>855</v>
      </c>
      <c r="G7914" s="2">
        <v>150</v>
      </c>
      <c r="H7914" s="2">
        <v>7.4199252412650003E-4</v>
      </c>
      <c r="I7914" s="2">
        <v>8.3103162702168011E-4</v>
      </c>
      <c r="J7914" s="26" t="s">
        <v>700</v>
      </c>
    </row>
    <row r="7915" spans="1:10" ht="15.75" hidden="1" customHeight="1" x14ac:dyDescent="0.25">
      <c r="A7915" s="2" t="s">
        <v>853</v>
      </c>
      <c r="B7915" s="2" t="s">
        <v>854</v>
      </c>
      <c r="C7915" s="2">
        <v>2035</v>
      </c>
      <c r="D7915" s="2" t="s">
        <v>241</v>
      </c>
      <c r="E7915" s="2" t="s">
        <v>627</v>
      </c>
      <c r="F7915" s="2" t="s">
        <v>857</v>
      </c>
      <c r="G7915" s="2">
        <v>151</v>
      </c>
      <c r="H7915" s="2">
        <v>6.7405009758700002E-5</v>
      </c>
      <c r="I7915" s="2">
        <v>7.5493610929744013E-5</v>
      </c>
      <c r="J7915" s="26" t="s">
        <v>700</v>
      </c>
    </row>
    <row r="7916" spans="1:10" ht="15.75" hidden="1" customHeight="1" x14ac:dyDescent="0.25">
      <c r="A7916" s="2" t="s">
        <v>853</v>
      </c>
      <c r="B7916" s="2" t="s">
        <v>854</v>
      </c>
      <c r="C7916" s="2">
        <v>2035</v>
      </c>
      <c r="D7916" s="2" t="s">
        <v>241</v>
      </c>
      <c r="E7916" s="2" t="s">
        <v>627</v>
      </c>
      <c r="F7916" s="2" t="s">
        <v>858</v>
      </c>
      <c r="G7916" s="2">
        <v>153</v>
      </c>
      <c r="H7916" s="2">
        <v>5.8333406923339996E-4</v>
      </c>
      <c r="I7916" s="2">
        <v>6.5333415754140797E-4</v>
      </c>
      <c r="J7916" s="26" t="s">
        <v>700</v>
      </c>
    </row>
    <row r="7917" spans="1:10" ht="15.75" hidden="1" customHeight="1" x14ac:dyDescent="0.25">
      <c r="A7917" s="2" t="s">
        <v>853</v>
      </c>
      <c r="B7917" s="2" t="s">
        <v>854</v>
      </c>
      <c r="C7917" s="2">
        <v>2035</v>
      </c>
      <c r="D7917" s="2" t="s">
        <v>241</v>
      </c>
      <c r="E7917" s="2" t="s">
        <v>627</v>
      </c>
      <c r="F7917" s="2" t="s">
        <v>857</v>
      </c>
      <c r="G7917" s="2">
        <v>153</v>
      </c>
      <c r="H7917" s="2">
        <v>6.6181062720699994E-5</v>
      </c>
      <c r="I7917" s="2">
        <v>7.4122790247183994E-5</v>
      </c>
      <c r="J7917" s="26" t="s">
        <v>700</v>
      </c>
    </row>
    <row r="7918" spans="1:10" ht="15.75" hidden="1" customHeight="1" x14ac:dyDescent="0.25">
      <c r="A7918" s="2" t="s">
        <v>853</v>
      </c>
      <c r="B7918" s="2" t="s">
        <v>854</v>
      </c>
      <c r="C7918" s="2">
        <v>2035</v>
      </c>
      <c r="D7918" s="2" t="s">
        <v>241</v>
      </c>
      <c r="E7918" s="2" t="s">
        <v>627</v>
      </c>
      <c r="F7918" s="2" t="s">
        <v>859</v>
      </c>
      <c r="G7918" s="2">
        <v>154</v>
      </c>
      <c r="H7918" s="2">
        <v>1.8420269043399999E-5</v>
      </c>
      <c r="I7918" s="2">
        <v>2.0630701328607999E-5</v>
      </c>
      <c r="J7918" s="26" t="s">
        <v>700</v>
      </c>
    </row>
    <row r="7919" spans="1:10" ht="15.75" hidden="1" customHeight="1" x14ac:dyDescent="0.25">
      <c r="A7919" s="2" t="s">
        <v>853</v>
      </c>
      <c r="B7919" s="2" t="s">
        <v>854</v>
      </c>
      <c r="C7919" s="2">
        <v>2035</v>
      </c>
      <c r="D7919" s="2" t="s">
        <v>241</v>
      </c>
      <c r="E7919" s="2" t="s">
        <v>627</v>
      </c>
      <c r="F7919" s="2" t="s">
        <v>857</v>
      </c>
      <c r="G7919" s="2">
        <v>156</v>
      </c>
      <c r="H7919" s="2">
        <v>1.3592290633820001E-4</v>
      </c>
      <c r="I7919" s="2">
        <v>1.5223365509878402E-4</v>
      </c>
      <c r="J7919" s="26" t="s">
        <v>700</v>
      </c>
    </row>
    <row r="7920" spans="1:10" ht="15.75" hidden="1" customHeight="1" x14ac:dyDescent="0.25">
      <c r="A7920" s="2" t="s">
        <v>853</v>
      </c>
      <c r="B7920" s="2" t="s">
        <v>854</v>
      </c>
      <c r="C7920" s="2">
        <v>2035</v>
      </c>
      <c r="D7920" s="2" t="s">
        <v>241</v>
      </c>
      <c r="E7920" s="2" t="s">
        <v>627</v>
      </c>
      <c r="F7920" s="2" t="s">
        <v>858</v>
      </c>
      <c r="G7920" s="2">
        <v>157</v>
      </c>
      <c r="H7920" s="2">
        <v>5.0545937847350003E-4</v>
      </c>
      <c r="I7920" s="2">
        <v>5.6611450389032003E-4</v>
      </c>
      <c r="J7920" s="26" t="s">
        <v>700</v>
      </c>
    </row>
    <row r="7921" spans="1:10" ht="15.75" hidden="1" customHeight="1" x14ac:dyDescent="0.25">
      <c r="A7921" s="2" t="s">
        <v>853</v>
      </c>
      <c r="B7921" s="2" t="s">
        <v>854</v>
      </c>
      <c r="C7921" s="2">
        <v>2035</v>
      </c>
      <c r="D7921" s="2" t="s">
        <v>241</v>
      </c>
      <c r="E7921" s="2" t="s">
        <v>627</v>
      </c>
      <c r="F7921" s="2" t="s">
        <v>859</v>
      </c>
      <c r="G7921" s="2">
        <v>157</v>
      </c>
      <c r="H7921" s="2">
        <v>1.79639682756E-5</v>
      </c>
      <c r="I7921" s="2">
        <v>2.0119644468672E-5</v>
      </c>
      <c r="J7921" s="26" t="s">
        <v>700</v>
      </c>
    </row>
    <row r="7922" spans="1:10" ht="15.75" hidden="1" customHeight="1" x14ac:dyDescent="0.25">
      <c r="A7922" s="2" t="s">
        <v>853</v>
      </c>
      <c r="B7922" s="2" t="s">
        <v>854</v>
      </c>
      <c r="C7922" s="2">
        <v>2035</v>
      </c>
      <c r="D7922" s="2" t="s">
        <v>241</v>
      </c>
      <c r="E7922" s="2" t="s">
        <v>627</v>
      </c>
      <c r="F7922" s="2" t="s">
        <v>857</v>
      </c>
      <c r="G7922" s="2">
        <v>157</v>
      </c>
      <c r="H7922" s="2">
        <v>6.5030602854700004E-5</v>
      </c>
      <c r="I7922" s="2">
        <v>7.2834275197264012E-5</v>
      </c>
      <c r="J7922" s="26" t="s">
        <v>700</v>
      </c>
    </row>
    <row r="7923" spans="1:10" ht="15.75" hidden="1" customHeight="1" x14ac:dyDescent="0.25">
      <c r="A7923" s="2" t="s">
        <v>853</v>
      </c>
      <c r="B7923" s="2" t="s">
        <v>854</v>
      </c>
      <c r="C7923" s="2">
        <v>2035</v>
      </c>
      <c r="D7923" s="2" t="s">
        <v>241</v>
      </c>
      <c r="E7923" s="2" t="s">
        <v>627</v>
      </c>
      <c r="F7923" s="2" t="s">
        <v>860</v>
      </c>
      <c r="G7923" s="2">
        <v>159</v>
      </c>
      <c r="H7923" s="2">
        <v>9.5114577561599998E-5</v>
      </c>
      <c r="I7923" s="2">
        <v>1.06528326868992E-4</v>
      </c>
      <c r="J7923" s="26" t="s">
        <v>701</v>
      </c>
    </row>
    <row r="7924" spans="1:10" ht="15.75" hidden="1" customHeight="1" x14ac:dyDescent="0.25">
      <c r="A7924" s="2" t="s">
        <v>853</v>
      </c>
      <c r="B7924" s="2" t="s">
        <v>854</v>
      </c>
      <c r="C7924" s="2">
        <v>2035</v>
      </c>
      <c r="D7924" s="2" t="s">
        <v>241</v>
      </c>
      <c r="E7924" s="2" t="s">
        <v>627</v>
      </c>
      <c r="F7924" s="2" t="s">
        <v>857</v>
      </c>
      <c r="G7924" s="2">
        <v>160</v>
      </c>
      <c r="H7924" s="2">
        <v>6.3337116443999998E-5</v>
      </c>
      <c r="I7924" s="2">
        <v>7.0937570417280008E-5</v>
      </c>
      <c r="J7924" s="26" t="s">
        <v>700</v>
      </c>
    </row>
    <row r="7925" spans="1:10" ht="15.75" hidden="1" customHeight="1" x14ac:dyDescent="0.25">
      <c r="A7925" s="2" t="s">
        <v>853</v>
      </c>
      <c r="B7925" s="2" t="s">
        <v>854</v>
      </c>
      <c r="C7925" s="2">
        <v>2035</v>
      </c>
      <c r="D7925" s="2" t="s">
        <v>241</v>
      </c>
      <c r="E7925" s="2" t="s">
        <v>627</v>
      </c>
      <c r="F7925" s="2" t="s">
        <v>858</v>
      </c>
      <c r="G7925" s="2">
        <v>163</v>
      </c>
      <c r="H7925" s="2">
        <v>4.824690986425E-4</v>
      </c>
      <c r="I7925" s="2">
        <v>5.4036539047960005E-4</v>
      </c>
      <c r="J7925" s="26" t="s">
        <v>700</v>
      </c>
    </row>
    <row r="7926" spans="1:10" ht="15.75" hidden="1" customHeight="1" x14ac:dyDescent="0.25">
      <c r="A7926" s="2" t="s">
        <v>853</v>
      </c>
      <c r="B7926" s="2" t="s">
        <v>854</v>
      </c>
      <c r="C7926" s="2">
        <v>2035</v>
      </c>
      <c r="D7926" s="2" t="s">
        <v>241</v>
      </c>
      <c r="E7926" s="2" t="s">
        <v>627</v>
      </c>
      <c r="F7926" s="2" t="s">
        <v>857</v>
      </c>
      <c r="G7926" s="2">
        <v>165</v>
      </c>
      <c r="H7926" s="2">
        <v>6.1674247262999998E-5</v>
      </c>
      <c r="I7926" s="2">
        <v>6.9075156934560004E-5</v>
      </c>
      <c r="J7926" s="26" t="s">
        <v>700</v>
      </c>
    </row>
    <row r="7927" spans="1:10" ht="15.75" hidden="1" customHeight="1" x14ac:dyDescent="0.25">
      <c r="A7927" s="2" t="s">
        <v>853</v>
      </c>
      <c r="B7927" s="2" t="s">
        <v>854</v>
      </c>
      <c r="C7927" s="2">
        <v>2035</v>
      </c>
      <c r="D7927" s="2" t="s">
        <v>241</v>
      </c>
      <c r="E7927" s="2" t="s">
        <v>627</v>
      </c>
      <c r="F7927" s="2" t="s">
        <v>858</v>
      </c>
      <c r="G7927" s="2">
        <v>166</v>
      </c>
      <c r="H7927" s="2">
        <v>5.3835037397220004E-4</v>
      </c>
      <c r="I7927" s="2">
        <v>6.0295241884886414E-4</v>
      </c>
      <c r="J7927" s="26" t="s">
        <v>700</v>
      </c>
    </row>
    <row r="7928" spans="1:10" ht="15.75" hidden="1" customHeight="1" x14ac:dyDescent="0.25">
      <c r="A7928" s="2" t="s">
        <v>853</v>
      </c>
      <c r="B7928" s="2" t="s">
        <v>854</v>
      </c>
      <c r="C7928" s="2">
        <v>2035</v>
      </c>
      <c r="D7928" s="2" t="s">
        <v>241</v>
      </c>
      <c r="E7928" s="2" t="s">
        <v>627</v>
      </c>
      <c r="F7928" s="2" t="s">
        <v>855</v>
      </c>
      <c r="G7928" s="2">
        <v>166</v>
      </c>
      <c r="H7928" s="2">
        <v>2.10446480196E-4</v>
      </c>
      <c r="I7928" s="2">
        <v>2.3570005781952002E-4</v>
      </c>
      <c r="J7928" s="26" t="s">
        <v>700</v>
      </c>
    </row>
    <row r="7929" spans="1:10" ht="15.75" hidden="1" customHeight="1" x14ac:dyDescent="0.25">
      <c r="A7929" s="2" t="s">
        <v>853</v>
      </c>
      <c r="B7929" s="2" t="s">
        <v>854</v>
      </c>
      <c r="C7929" s="2">
        <v>2035</v>
      </c>
      <c r="D7929" s="2" t="s">
        <v>241</v>
      </c>
      <c r="E7929" s="2" t="s">
        <v>627</v>
      </c>
      <c r="F7929" s="2" t="s">
        <v>857</v>
      </c>
      <c r="G7929" s="2">
        <v>166</v>
      </c>
      <c r="H7929" s="2">
        <v>7.1290334744799998E-5</v>
      </c>
      <c r="I7929" s="2">
        <v>7.9845174914176004E-5</v>
      </c>
      <c r="J7929" s="26" t="s">
        <v>700</v>
      </c>
    </row>
    <row r="7930" spans="1:10" ht="15.75" hidden="1" customHeight="1" x14ac:dyDescent="0.25">
      <c r="A7930" s="2" t="s">
        <v>853</v>
      </c>
      <c r="B7930" s="2" t="s">
        <v>854</v>
      </c>
      <c r="C7930" s="2">
        <v>2035</v>
      </c>
      <c r="D7930" s="2" t="s">
        <v>241</v>
      </c>
      <c r="E7930" s="2" t="s">
        <v>627</v>
      </c>
      <c r="F7930" s="2" t="s">
        <v>857</v>
      </c>
      <c r="G7930" s="2">
        <v>167</v>
      </c>
      <c r="H7930" s="2">
        <v>1.3168680015949999E-4</v>
      </c>
      <c r="I7930" s="2">
        <v>1.4748921617864001E-4</v>
      </c>
      <c r="J7930" s="26" t="s">
        <v>700</v>
      </c>
    </row>
    <row r="7931" spans="1:10" ht="15.75" hidden="1" customHeight="1" x14ac:dyDescent="0.25">
      <c r="A7931" s="2" t="s">
        <v>853</v>
      </c>
      <c r="B7931" s="2" t="s">
        <v>854</v>
      </c>
      <c r="C7931" s="2">
        <v>2035</v>
      </c>
      <c r="D7931" s="2" t="s">
        <v>241</v>
      </c>
      <c r="E7931" s="2" t="s">
        <v>627</v>
      </c>
      <c r="F7931" s="2" t="s">
        <v>858</v>
      </c>
      <c r="G7931" s="2">
        <v>167</v>
      </c>
      <c r="H7931" s="2">
        <v>4.7478714259339998E-4</v>
      </c>
      <c r="I7931" s="2">
        <v>5.3176159970460808E-4</v>
      </c>
      <c r="J7931" s="26" t="s">
        <v>700</v>
      </c>
    </row>
    <row r="7932" spans="1:10" ht="15.75" hidden="1" customHeight="1" x14ac:dyDescent="0.25">
      <c r="A7932" s="2" t="s">
        <v>853</v>
      </c>
      <c r="B7932" s="2" t="s">
        <v>854</v>
      </c>
      <c r="C7932" s="2">
        <v>2035</v>
      </c>
      <c r="D7932" s="2" t="s">
        <v>241</v>
      </c>
      <c r="E7932" s="2" t="s">
        <v>627</v>
      </c>
      <c r="F7932" s="2" t="s">
        <v>857</v>
      </c>
      <c r="G7932" s="2">
        <v>168</v>
      </c>
      <c r="H7932" s="2">
        <v>6.9730900577300001E-5</v>
      </c>
      <c r="I7932" s="2">
        <v>7.8098608646576007E-5</v>
      </c>
      <c r="J7932" s="26" t="s">
        <v>700</v>
      </c>
    </row>
    <row r="7933" spans="1:10" ht="15.75" hidden="1" customHeight="1" x14ac:dyDescent="0.25">
      <c r="A7933" s="2" t="s">
        <v>853</v>
      </c>
      <c r="B7933" s="2" t="s">
        <v>854</v>
      </c>
      <c r="C7933" s="2">
        <v>2035</v>
      </c>
      <c r="D7933" s="2" t="s">
        <v>241</v>
      </c>
      <c r="E7933" s="2" t="s">
        <v>627</v>
      </c>
      <c r="F7933" s="2" t="s">
        <v>857</v>
      </c>
      <c r="G7933" s="2">
        <v>169</v>
      </c>
      <c r="H7933" s="2">
        <v>6.0220030718499999E-5</v>
      </c>
      <c r="I7933" s="2">
        <v>6.7446434404720004E-5</v>
      </c>
      <c r="J7933" s="26" t="s">
        <v>700</v>
      </c>
    </row>
    <row r="7934" spans="1:10" ht="15.75" hidden="1" customHeight="1" x14ac:dyDescent="0.25">
      <c r="A7934" s="2" t="s">
        <v>853</v>
      </c>
      <c r="B7934" s="2" t="s">
        <v>854</v>
      </c>
      <c r="C7934" s="2">
        <v>2035</v>
      </c>
      <c r="D7934" s="2" t="s">
        <v>241</v>
      </c>
      <c r="E7934" s="2" t="s">
        <v>627</v>
      </c>
      <c r="F7934" s="2" t="s">
        <v>856</v>
      </c>
      <c r="G7934" s="2">
        <v>170</v>
      </c>
      <c r="H7934" s="40">
        <v>5.9096782933899997E-6</v>
      </c>
      <c r="I7934" s="2">
        <v>6.6188396885968E-6</v>
      </c>
      <c r="J7934" s="26" t="s">
        <v>700</v>
      </c>
    </row>
    <row r="7935" spans="1:10" ht="15.75" hidden="1" customHeight="1" x14ac:dyDescent="0.25">
      <c r="A7935" s="2" t="s">
        <v>853</v>
      </c>
      <c r="B7935" s="2" t="s">
        <v>854</v>
      </c>
      <c r="C7935" s="2">
        <v>2035</v>
      </c>
      <c r="D7935" s="2" t="s">
        <v>241</v>
      </c>
      <c r="E7935" s="2" t="s">
        <v>627</v>
      </c>
      <c r="F7935" s="2" t="s">
        <v>858</v>
      </c>
      <c r="G7935" s="2">
        <v>171</v>
      </c>
      <c r="H7935" s="2">
        <v>4.6077705337669997E-4</v>
      </c>
      <c r="I7935" s="2">
        <v>5.1607029978190404E-4</v>
      </c>
      <c r="J7935" s="26" t="s">
        <v>700</v>
      </c>
    </row>
    <row r="7936" spans="1:10" ht="15.75" hidden="1" customHeight="1" x14ac:dyDescent="0.25">
      <c r="A7936" s="2" t="s">
        <v>853</v>
      </c>
      <c r="B7936" s="2" t="s">
        <v>854</v>
      </c>
      <c r="C7936" s="2">
        <v>2035</v>
      </c>
      <c r="D7936" s="2" t="s">
        <v>241</v>
      </c>
      <c r="E7936" s="2" t="s">
        <v>627</v>
      </c>
      <c r="F7936" s="2" t="s">
        <v>857</v>
      </c>
      <c r="G7936" s="2">
        <v>171</v>
      </c>
      <c r="H7936" s="2">
        <v>6.9482062826899997E-5</v>
      </c>
      <c r="I7936" s="2">
        <v>7.7819910366128003E-5</v>
      </c>
      <c r="J7936" s="26" t="s">
        <v>700</v>
      </c>
    </row>
    <row r="7937" spans="1:10" ht="15.75" hidden="1" customHeight="1" x14ac:dyDescent="0.25">
      <c r="A7937" s="2" t="s">
        <v>853</v>
      </c>
      <c r="B7937" s="2" t="s">
        <v>854</v>
      </c>
      <c r="C7937" s="2">
        <v>2035</v>
      </c>
      <c r="D7937" s="2" t="s">
        <v>241</v>
      </c>
      <c r="E7937" s="2" t="s">
        <v>627</v>
      </c>
      <c r="F7937" s="2" t="s">
        <v>857</v>
      </c>
      <c r="G7937" s="2">
        <v>173</v>
      </c>
      <c r="H7937" s="2">
        <v>1.954204053618E-4</v>
      </c>
      <c r="I7937" s="2">
        <v>2.1887085400521601E-4</v>
      </c>
      <c r="J7937" s="26" t="s">
        <v>700</v>
      </c>
    </row>
    <row r="7938" spans="1:10" ht="15.75" hidden="1" customHeight="1" x14ac:dyDescent="0.25">
      <c r="A7938" s="2" t="s">
        <v>853</v>
      </c>
      <c r="B7938" s="2" t="s">
        <v>854</v>
      </c>
      <c r="C7938" s="2">
        <v>2035</v>
      </c>
      <c r="D7938" s="2" t="s">
        <v>241</v>
      </c>
      <c r="E7938" s="2" t="s">
        <v>627</v>
      </c>
      <c r="F7938" s="2" t="s">
        <v>858</v>
      </c>
      <c r="G7938" s="2">
        <v>173</v>
      </c>
      <c r="H7938" s="2">
        <v>4.5772292651239998E-4</v>
      </c>
      <c r="I7938" s="2">
        <v>5.1264967769388799E-4</v>
      </c>
      <c r="J7938" s="26" t="s">
        <v>700</v>
      </c>
    </row>
    <row r="7939" spans="1:10" ht="15.75" hidden="1" customHeight="1" x14ac:dyDescent="0.25">
      <c r="A7939" s="2" t="s">
        <v>853</v>
      </c>
      <c r="B7939" s="2" t="s">
        <v>854</v>
      </c>
      <c r="C7939" s="2">
        <v>2035</v>
      </c>
      <c r="D7939" s="2" t="s">
        <v>241</v>
      </c>
      <c r="E7939" s="2" t="s">
        <v>627</v>
      </c>
      <c r="F7939" s="2" t="s">
        <v>857</v>
      </c>
      <c r="G7939" s="2">
        <v>174</v>
      </c>
      <c r="H7939" s="2">
        <v>6.8088404077599996E-5</v>
      </c>
      <c r="I7939" s="2">
        <v>7.6259012566912005E-5</v>
      </c>
      <c r="J7939" s="26" t="s">
        <v>700</v>
      </c>
    </row>
    <row r="7940" spans="1:10" ht="15.75" hidden="1" customHeight="1" x14ac:dyDescent="0.25">
      <c r="A7940" s="2" t="s">
        <v>853</v>
      </c>
      <c r="B7940" s="2" t="s">
        <v>854</v>
      </c>
      <c r="C7940" s="2">
        <v>2035</v>
      </c>
      <c r="D7940" s="2" t="s">
        <v>241</v>
      </c>
      <c r="E7940" s="2" t="s">
        <v>627</v>
      </c>
      <c r="F7940" s="2" t="s">
        <v>857</v>
      </c>
      <c r="G7940" s="2">
        <v>176</v>
      </c>
      <c r="H7940" s="2">
        <v>5.7962570281200001E-5</v>
      </c>
      <c r="I7940" s="2">
        <v>6.4918078714944005E-5</v>
      </c>
      <c r="J7940" s="26" t="s">
        <v>700</v>
      </c>
    </row>
    <row r="7941" spans="1:10" ht="15.75" hidden="1" customHeight="1" x14ac:dyDescent="0.25">
      <c r="A7941" s="2" t="s">
        <v>853</v>
      </c>
      <c r="B7941" s="2" t="s">
        <v>854</v>
      </c>
      <c r="C7941" s="2">
        <v>2035</v>
      </c>
      <c r="D7941" s="2" t="s">
        <v>241</v>
      </c>
      <c r="E7941" s="2" t="s">
        <v>627</v>
      </c>
      <c r="F7941" s="2" t="s">
        <v>855</v>
      </c>
      <c r="G7941" s="2">
        <v>180</v>
      </c>
      <c r="H7941" s="2">
        <v>1.918431225931E-4</v>
      </c>
      <c r="I7941" s="2">
        <v>2.1486429730427202E-4</v>
      </c>
      <c r="J7941" s="26" t="s">
        <v>700</v>
      </c>
    </row>
    <row r="7942" spans="1:10" ht="15.75" hidden="1" customHeight="1" x14ac:dyDescent="0.25">
      <c r="A7942" s="2" t="s">
        <v>853</v>
      </c>
      <c r="B7942" s="2" t="s">
        <v>854</v>
      </c>
      <c r="C7942" s="2">
        <v>2035</v>
      </c>
      <c r="D7942" s="2" t="s">
        <v>241</v>
      </c>
      <c r="E7942" s="2" t="s">
        <v>627</v>
      </c>
      <c r="F7942" s="2" t="s">
        <v>860</v>
      </c>
      <c r="G7942" s="2">
        <v>181</v>
      </c>
      <c r="H7942" s="2">
        <v>8.3464998169800002E-5</v>
      </c>
      <c r="I7942" s="2">
        <v>9.3480797950176007E-5</v>
      </c>
      <c r="J7942" s="26" t="s">
        <v>701</v>
      </c>
    </row>
    <row r="7943" spans="1:10" ht="15.75" hidden="1" customHeight="1" x14ac:dyDescent="0.25">
      <c r="A7943" s="2" t="s">
        <v>853</v>
      </c>
      <c r="B7943" s="2" t="s">
        <v>854</v>
      </c>
      <c r="C7943" s="2">
        <v>2035</v>
      </c>
      <c r="D7943" s="2" t="s">
        <v>241</v>
      </c>
      <c r="E7943" s="2" t="s">
        <v>627</v>
      </c>
      <c r="F7943" s="2" t="s">
        <v>857</v>
      </c>
      <c r="G7943" s="2">
        <v>182</v>
      </c>
      <c r="H7943" s="2">
        <v>5.6166529248000003E-5</v>
      </c>
      <c r="I7943" s="2">
        <v>6.2906512757760009E-5</v>
      </c>
      <c r="J7943" s="26" t="s">
        <v>700</v>
      </c>
    </row>
    <row r="7944" spans="1:10" ht="15.75" hidden="1" customHeight="1" x14ac:dyDescent="0.25">
      <c r="A7944" s="2" t="s">
        <v>853</v>
      </c>
      <c r="B7944" s="2" t="s">
        <v>854</v>
      </c>
      <c r="C7944" s="2">
        <v>2035</v>
      </c>
      <c r="D7944" s="2" t="s">
        <v>241</v>
      </c>
      <c r="E7944" s="2" t="s">
        <v>627</v>
      </c>
      <c r="F7944" s="2" t="s">
        <v>857</v>
      </c>
      <c r="G7944" s="2">
        <v>183</v>
      </c>
      <c r="H7944" s="2">
        <v>8.7583051936200002E-5</v>
      </c>
      <c r="I7944" s="2">
        <v>9.8093018168544005E-5</v>
      </c>
      <c r="J7944" s="26" t="s">
        <v>700</v>
      </c>
    </row>
    <row r="7945" spans="1:10" ht="15.75" hidden="1" customHeight="1" x14ac:dyDescent="0.25">
      <c r="A7945" s="2" t="s">
        <v>853</v>
      </c>
      <c r="B7945" s="2" t="s">
        <v>854</v>
      </c>
      <c r="C7945" s="2">
        <v>2035</v>
      </c>
      <c r="D7945" s="2" t="s">
        <v>241</v>
      </c>
      <c r="E7945" s="2" t="s">
        <v>627</v>
      </c>
      <c r="F7945" s="2" t="s">
        <v>855</v>
      </c>
      <c r="G7945" s="2">
        <v>183</v>
      </c>
      <c r="H7945" s="2">
        <v>2.5453741545790001E-4</v>
      </c>
      <c r="I7945" s="2">
        <v>2.8508190531284803E-4</v>
      </c>
      <c r="J7945" s="26" t="s">
        <v>700</v>
      </c>
    </row>
    <row r="7946" spans="1:10" ht="15.75" hidden="1" customHeight="1" x14ac:dyDescent="0.25">
      <c r="A7946" s="2" t="s">
        <v>853</v>
      </c>
      <c r="B7946" s="2" t="s">
        <v>854</v>
      </c>
      <c r="C7946" s="2">
        <v>2035</v>
      </c>
      <c r="D7946" s="2" t="s">
        <v>241</v>
      </c>
      <c r="E7946" s="2" t="s">
        <v>627</v>
      </c>
      <c r="F7946" s="2" t="s">
        <v>855</v>
      </c>
      <c r="G7946" s="2">
        <v>188</v>
      </c>
      <c r="H7946" s="2">
        <v>1.976761705009E-4</v>
      </c>
      <c r="I7946" s="2">
        <v>2.2139731096100802E-4</v>
      </c>
      <c r="J7946" s="26" t="s">
        <v>700</v>
      </c>
    </row>
    <row r="7947" spans="1:10" ht="15.75" hidden="1" customHeight="1" x14ac:dyDescent="0.25">
      <c r="A7947" s="2" t="s">
        <v>853</v>
      </c>
      <c r="B7947" s="2" t="s">
        <v>854</v>
      </c>
      <c r="C7947" s="2">
        <v>2035</v>
      </c>
      <c r="D7947" s="2" t="s">
        <v>241</v>
      </c>
      <c r="E7947" s="2" t="s">
        <v>627</v>
      </c>
      <c r="F7947" s="2" t="s">
        <v>857</v>
      </c>
      <c r="G7947" s="2">
        <v>188</v>
      </c>
      <c r="H7947" s="2">
        <v>5.4184114560499997E-5</v>
      </c>
      <c r="I7947" s="2">
        <v>6.0686208307759999E-5</v>
      </c>
      <c r="J7947" s="26" t="s">
        <v>700</v>
      </c>
    </row>
    <row r="7948" spans="1:10" ht="15.75" hidden="1" customHeight="1" x14ac:dyDescent="0.25">
      <c r="A7948" s="2" t="s">
        <v>853</v>
      </c>
      <c r="B7948" s="2" t="s">
        <v>854</v>
      </c>
      <c r="C7948" s="2">
        <v>2035</v>
      </c>
      <c r="D7948" s="2" t="s">
        <v>241</v>
      </c>
      <c r="E7948" s="2" t="s">
        <v>627</v>
      </c>
      <c r="F7948" s="2" t="s">
        <v>855</v>
      </c>
      <c r="G7948" s="2">
        <v>189</v>
      </c>
      <c r="H7948" s="2">
        <v>3.5617814864960003E-4</v>
      </c>
      <c r="I7948" s="2">
        <v>3.9891952648755209E-4</v>
      </c>
      <c r="J7948" s="26" t="s">
        <v>700</v>
      </c>
    </row>
    <row r="7949" spans="1:10" ht="15.75" hidden="1" customHeight="1" x14ac:dyDescent="0.25">
      <c r="A7949" s="2" t="s">
        <v>853</v>
      </c>
      <c r="B7949" s="2" t="s">
        <v>854</v>
      </c>
      <c r="C7949" s="2">
        <v>2035</v>
      </c>
      <c r="D7949" s="2" t="s">
        <v>241</v>
      </c>
      <c r="E7949" s="2" t="s">
        <v>627</v>
      </c>
      <c r="F7949" s="2" t="s">
        <v>857</v>
      </c>
      <c r="G7949" s="2">
        <v>189</v>
      </c>
      <c r="H7949" s="2">
        <v>5.4268472013100002E-5</v>
      </c>
      <c r="I7949" s="2">
        <v>6.0780688654672008E-5</v>
      </c>
      <c r="J7949" s="26" t="s">
        <v>700</v>
      </c>
    </row>
    <row r="7950" spans="1:10" ht="15.75" hidden="1" customHeight="1" x14ac:dyDescent="0.25">
      <c r="A7950" s="2" t="s">
        <v>853</v>
      </c>
      <c r="B7950" s="2" t="s">
        <v>854</v>
      </c>
      <c r="C7950" s="2">
        <v>2035</v>
      </c>
      <c r="D7950" s="2" t="s">
        <v>241</v>
      </c>
      <c r="E7950" s="2" t="s">
        <v>627</v>
      </c>
      <c r="F7950" s="2" t="s">
        <v>858</v>
      </c>
      <c r="G7950" s="2">
        <v>190</v>
      </c>
      <c r="H7950" s="2">
        <v>4.685739986598E-4</v>
      </c>
      <c r="I7950" s="2">
        <v>5.2480287849897603E-4</v>
      </c>
      <c r="J7950" s="26" t="s">
        <v>700</v>
      </c>
    </row>
    <row r="7951" spans="1:10" ht="15.75" hidden="1" customHeight="1" x14ac:dyDescent="0.25">
      <c r="A7951" s="2" t="s">
        <v>853</v>
      </c>
      <c r="B7951" s="2" t="s">
        <v>854</v>
      </c>
      <c r="C7951" s="2">
        <v>2035</v>
      </c>
      <c r="D7951" s="2" t="s">
        <v>241</v>
      </c>
      <c r="E7951" s="2" t="s">
        <v>627</v>
      </c>
      <c r="F7951" s="2" t="s">
        <v>855</v>
      </c>
      <c r="G7951" s="2">
        <v>190</v>
      </c>
      <c r="H7951" s="2">
        <v>3.5436433972790002E-4</v>
      </c>
      <c r="I7951" s="2">
        <v>3.9688806049524805E-4</v>
      </c>
      <c r="J7951" s="26" t="s">
        <v>700</v>
      </c>
    </row>
    <row r="7952" spans="1:10" ht="15.75" hidden="1" customHeight="1" x14ac:dyDescent="0.25">
      <c r="A7952" s="2" t="s">
        <v>853</v>
      </c>
      <c r="B7952" s="2" t="s">
        <v>854</v>
      </c>
      <c r="C7952" s="2">
        <v>2035</v>
      </c>
      <c r="D7952" s="2" t="s">
        <v>241</v>
      </c>
      <c r="E7952" s="2" t="s">
        <v>627</v>
      </c>
      <c r="F7952" s="2" t="s">
        <v>857</v>
      </c>
      <c r="G7952" s="2">
        <v>191</v>
      </c>
      <c r="H7952" s="2">
        <v>6.2099592469200005E-5</v>
      </c>
      <c r="I7952" s="2">
        <v>6.9551543565504008E-5</v>
      </c>
      <c r="J7952" s="26" t="s">
        <v>700</v>
      </c>
    </row>
    <row r="7953" spans="1:10" ht="15.75" hidden="1" customHeight="1" x14ac:dyDescent="0.25">
      <c r="A7953" s="2" t="s">
        <v>853</v>
      </c>
      <c r="B7953" s="2" t="s">
        <v>854</v>
      </c>
      <c r="C7953" s="2">
        <v>2035</v>
      </c>
      <c r="D7953" s="2" t="s">
        <v>241</v>
      </c>
      <c r="E7953" s="2" t="s">
        <v>627</v>
      </c>
      <c r="F7953" s="2" t="s">
        <v>857</v>
      </c>
      <c r="G7953" s="2">
        <v>192</v>
      </c>
      <c r="H7953" s="2">
        <v>1.219475998369E-4</v>
      </c>
      <c r="I7953" s="2">
        <v>1.3658131181732802E-4</v>
      </c>
      <c r="J7953" s="26" t="s">
        <v>700</v>
      </c>
    </row>
    <row r="7954" spans="1:10" ht="15.75" hidden="1" customHeight="1" x14ac:dyDescent="0.25">
      <c r="A7954" s="2" t="s">
        <v>853</v>
      </c>
      <c r="B7954" s="2" t="s">
        <v>854</v>
      </c>
      <c r="C7954" s="2">
        <v>2035</v>
      </c>
      <c r="D7954" s="2" t="s">
        <v>241</v>
      </c>
      <c r="E7954" s="2" t="s">
        <v>627</v>
      </c>
      <c r="F7954" s="2" t="s">
        <v>855</v>
      </c>
      <c r="G7954" s="2">
        <v>193</v>
      </c>
      <c r="H7954" s="2">
        <v>1.905715471366E-4</v>
      </c>
      <c r="I7954" s="2">
        <v>2.1344013279299203E-4</v>
      </c>
      <c r="J7954" s="26" t="s">
        <v>700</v>
      </c>
    </row>
    <row r="7955" spans="1:10" ht="15.75" hidden="1" customHeight="1" x14ac:dyDescent="0.25">
      <c r="A7955" s="2" t="s">
        <v>853</v>
      </c>
      <c r="B7955" s="2" t="s">
        <v>854</v>
      </c>
      <c r="C7955" s="2">
        <v>2035</v>
      </c>
      <c r="D7955" s="2" t="s">
        <v>241</v>
      </c>
      <c r="E7955" s="2" t="s">
        <v>627</v>
      </c>
      <c r="F7955" s="2" t="s">
        <v>857</v>
      </c>
      <c r="G7955" s="2">
        <v>194</v>
      </c>
      <c r="H7955" s="2">
        <v>1.0532751184660001E-4</v>
      </c>
      <c r="I7955" s="2">
        <v>1.1796681326819202E-4</v>
      </c>
      <c r="J7955" s="26" t="s">
        <v>700</v>
      </c>
    </row>
    <row r="7956" spans="1:10" ht="15.75" hidden="1" customHeight="1" x14ac:dyDescent="0.25">
      <c r="A7956" s="2" t="s">
        <v>853</v>
      </c>
      <c r="B7956" s="2" t="s">
        <v>854</v>
      </c>
      <c r="C7956" s="2">
        <v>2035</v>
      </c>
      <c r="D7956" s="2" t="s">
        <v>241</v>
      </c>
      <c r="E7956" s="2" t="s">
        <v>627</v>
      </c>
      <c r="F7956" s="2" t="s">
        <v>855</v>
      </c>
      <c r="G7956" s="2">
        <v>195</v>
      </c>
      <c r="H7956" s="2">
        <v>3.471437375993E-4</v>
      </c>
      <c r="I7956" s="2">
        <v>3.8880098611121603E-4</v>
      </c>
      <c r="J7956" s="26" t="s">
        <v>700</v>
      </c>
    </row>
    <row r="7957" spans="1:10" ht="15.75" hidden="1" customHeight="1" x14ac:dyDescent="0.25">
      <c r="A7957" s="2" t="s">
        <v>853</v>
      </c>
      <c r="B7957" s="2" t="s">
        <v>854</v>
      </c>
      <c r="C7957" s="2">
        <v>2035</v>
      </c>
      <c r="D7957" s="2" t="s">
        <v>241</v>
      </c>
      <c r="E7957" s="2" t="s">
        <v>627</v>
      </c>
      <c r="F7957" s="2" t="s">
        <v>856</v>
      </c>
      <c r="G7957" s="2">
        <v>195</v>
      </c>
      <c r="H7957" s="40">
        <v>5.1858646656899996E-6</v>
      </c>
      <c r="I7957" s="2">
        <v>5.8081684255727999E-6</v>
      </c>
      <c r="J7957" s="26" t="s">
        <v>700</v>
      </c>
    </row>
    <row r="7958" spans="1:10" ht="15.75" hidden="1" customHeight="1" x14ac:dyDescent="0.25">
      <c r="A7958" s="2" t="s">
        <v>853</v>
      </c>
      <c r="B7958" s="2" t="s">
        <v>854</v>
      </c>
      <c r="C7958" s="2">
        <v>2035</v>
      </c>
      <c r="D7958" s="2" t="s">
        <v>241</v>
      </c>
      <c r="E7958" s="2" t="s">
        <v>627</v>
      </c>
      <c r="F7958" s="2" t="s">
        <v>858</v>
      </c>
      <c r="G7958" s="2">
        <v>196</v>
      </c>
      <c r="H7958" s="2">
        <v>4.0230297599920002E-4</v>
      </c>
      <c r="I7958" s="2">
        <v>4.5057933311910408E-4</v>
      </c>
      <c r="J7958" s="26" t="s">
        <v>700</v>
      </c>
    </row>
    <row r="7959" spans="1:10" ht="15.75" hidden="1" customHeight="1" x14ac:dyDescent="0.25">
      <c r="A7959" s="2" t="s">
        <v>853</v>
      </c>
      <c r="B7959" s="2" t="s">
        <v>854</v>
      </c>
      <c r="C7959" s="2">
        <v>2035</v>
      </c>
      <c r="D7959" s="2" t="s">
        <v>241</v>
      </c>
      <c r="E7959" s="2" t="s">
        <v>627</v>
      </c>
      <c r="F7959" s="2" t="s">
        <v>857</v>
      </c>
      <c r="G7959" s="2">
        <v>196</v>
      </c>
      <c r="H7959" s="2">
        <v>5.2065948693800002E-5</v>
      </c>
      <c r="I7959" s="2">
        <v>5.8313862537056009E-5</v>
      </c>
      <c r="J7959" s="26" t="s">
        <v>700</v>
      </c>
    </row>
    <row r="7960" spans="1:10" ht="15.75" hidden="1" customHeight="1" x14ac:dyDescent="0.25">
      <c r="A7960" s="2" t="s">
        <v>853</v>
      </c>
      <c r="B7960" s="2" t="s">
        <v>854</v>
      </c>
      <c r="C7960" s="2">
        <v>2035</v>
      </c>
      <c r="D7960" s="2" t="s">
        <v>241</v>
      </c>
      <c r="E7960" s="2" t="s">
        <v>627</v>
      </c>
      <c r="F7960" s="2" t="s">
        <v>855</v>
      </c>
      <c r="G7960" s="2">
        <v>199</v>
      </c>
      <c r="H7960" s="2">
        <v>3.4128568950110002E-4</v>
      </c>
      <c r="I7960" s="2">
        <v>3.8223997224123206E-4</v>
      </c>
      <c r="J7960" s="26" t="s">
        <v>700</v>
      </c>
    </row>
    <row r="7961" spans="1:10" ht="15.75" hidden="1" customHeight="1" x14ac:dyDescent="0.25">
      <c r="A7961" s="2" t="s">
        <v>853</v>
      </c>
      <c r="B7961" s="2" t="s">
        <v>854</v>
      </c>
      <c r="C7961" s="2">
        <v>2035</v>
      </c>
      <c r="D7961" s="2" t="s">
        <v>241</v>
      </c>
      <c r="E7961" s="2" t="s">
        <v>627</v>
      </c>
      <c r="F7961" s="2" t="s">
        <v>855</v>
      </c>
      <c r="G7961" s="2">
        <v>204</v>
      </c>
      <c r="H7961" s="2">
        <v>3.4018079168159998E-4</v>
      </c>
      <c r="I7961" s="2">
        <v>3.8100248668339201E-4</v>
      </c>
      <c r="J7961" s="26" t="s">
        <v>700</v>
      </c>
    </row>
    <row r="7962" spans="1:10" ht="15.75" hidden="1" customHeight="1" x14ac:dyDescent="0.25">
      <c r="A7962" s="2" t="s">
        <v>853</v>
      </c>
      <c r="B7962" s="2" t="s">
        <v>854</v>
      </c>
      <c r="C7962" s="2">
        <v>2035</v>
      </c>
      <c r="D7962" s="2" t="s">
        <v>241</v>
      </c>
      <c r="E7962" s="2" t="s">
        <v>627</v>
      </c>
      <c r="F7962" s="2" t="s">
        <v>860</v>
      </c>
      <c r="G7962" s="2">
        <v>211</v>
      </c>
      <c r="H7962" s="2">
        <v>7.13404733688E-5</v>
      </c>
      <c r="I7962" s="2">
        <v>7.9901330173056003E-5</v>
      </c>
      <c r="J7962" s="26" t="s">
        <v>701</v>
      </c>
    </row>
    <row r="7963" spans="1:10" ht="15.75" hidden="1" customHeight="1" x14ac:dyDescent="0.25">
      <c r="A7963" s="2" t="s">
        <v>853</v>
      </c>
      <c r="B7963" s="2" t="s">
        <v>854</v>
      </c>
      <c r="C7963" s="2">
        <v>2035</v>
      </c>
      <c r="D7963" s="2" t="s">
        <v>241</v>
      </c>
      <c r="E7963" s="2" t="s">
        <v>627</v>
      </c>
      <c r="F7963" s="2" t="s">
        <v>857</v>
      </c>
      <c r="G7963" s="2">
        <v>211</v>
      </c>
      <c r="H7963" s="2">
        <v>1.011029635265E-4</v>
      </c>
      <c r="I7963" s="2">
        <v>1.1323531914968E-4</v>
      </c>
      <c r="J7963" s="26" t="s">
        <v>700</v>
      </c>
    </row>
    <row r="7964" spans="1:10" ht="15.75" hidden="1" customHeight="1" x14ac:dyDescent="0.25">
      <c r="A7964" s="2" t="s">
        <v>853</v>
      </c>
      <c r="B7964" s="2" t="s">
        <v>854</v>
      </c>
      <c r="C7964" s="2">
        <v>2035</v>
      </c>
      <c r="D7964" s="2" t="s">
        <v>241</v>
      </c>
      <c r="E7964" s="2" t="s">
        <v>627</v>
      </c>
      <c r="F7964" s="2" t="s">
        <v>857</v>
      </c>
      <c r="G7964" s="2">
        <v>213</v>
      </c>
      <c r="H7964" s="2">
        <v>4.8037360102199999E-5</v>
      </c>
      <c r="I7964" s="2">
        <v>5.3801843314464005E-5</v>
      </c>
      <c r="J7964" s="26" t="s">
        <v>700</v>
      </c>
    </row>
    <row r="7965" spans="1:10" ht="15.75" hidden="1" customHeight="1" x14ac:dyDescent="0.25">
      <c r="A7965" s="2" t="s">
        <v>853</v>
      </c>
      <c r="B7965" s="2" t="s">
        <v>854</v>
      </c>
      <c r="C7965" s="2">
        <v>2035</v>
      </c>
      <c r="D7965" s="2" t="s">
        <v>241</v>
      </c>
      <c r="E7965" s="2" t="s">
        <v>627</v>
      </c>
      <c r="F7965" s="2" t="s">
        <v>857</v>
      </c>
      <c r="G7965" s="2">
        <v>214</v>
      </c>
      <c r="H7965" s="2">
        <v>4.7822290071099997E-5</v>
      </c>
      <c r="I7965" s="2">
        <v>5.3560964879631999E-5</v>
      </c>
      <c r="J7965" s="26" t="s">
        <v>700</v>
      </c>
    </row>
    <row r="7966" spans="1:10" ht="15.75" hidden="1" customHeight="1" x14ac:dyDescent="0.25">
      <c r="A7966" s="2" t="s">
        <v>853</v>
      </c>
      <c r="B7966" s="2" t="s">
        <v>854</v>
      </c>
      <c r="C7966" s="2">
        <v>2035</v>
      </c>
      <c r="D7966" s="2" t="s">
        <v>241</v>
      </c>
      <c r="E7966" s="2" t="s">
        <v>627</v>
      </c>
      <c r="F7966" s="2" t="s">
        <v>856</v>
      </c>
      <c r="G7966" s="2">
        <v>221</v>
      </c>
      <c r="H7966" s="40">
        <v>4.43254111815E-6</v>
      </c>
      <c r="I7966" s="2">
        <v>4.9644460523280008E-6</v>
      </c>
      <c r="J7966" s="26" t="s">
        <v>700</v>
      </c>
    </row>
    <row r="7967" spans="1:10" ht="15.75" hidden="1" customHeight="1" x14ac:dyDescent="0.25">
      <c r="A7967" s="2" t="s">
        <v>853</v>
      </c>
      <c r="B7967" s="2" t="s">
        <v>854</v>
      </c>
      <c r="C7967" s="2">
        <v>2035</v>
      </c>
      <c r="D7967" s="2" t="s">
        <v>241</v>
      </c>
      <c r="E7967" s="2" t="s">
        <v>627</v>
      </c>
      <c r="F7967" s="2" t="s">
        <v>859</v>
      </c>
      <c r="G7967" s="2">
        <v>222</v>
      </c>
      <c r="H7967" s="2">
        <v>1.25912092699E-5</v>
      </c>
      <c r="I7967" s="2">
        <v>1.4102154382288002E-5</v>
      </c>
      <c r="J7967" s="26" t="s">
        <v>700</v>
      </c>
    </row>
    <row r="7968" spans="1:10" ht="15.75" hidden="1" customHeight="1" x14ac:dyDescent="0.25">
      <c r="A7968" s="2" t="s">
        <v>853</v>
      </c>
      <c r="B7968" s="2" t="s">
        <v>854</v>
      </c>
      <c r="C7968" s="2">
        <v>2035</v>
      </c>
      <c r="D7968" s="2" t="s">
        <v>241</v>
      </c>
      <c r="E7968" s="2" t="s">
        <v>627</v>
      </c>
      <c r="F7968" s="2" t="s">
        <v>858</v>
      </c>
      <c r="G7968" s="2">
        <v>222</v>
      </c>
      <c r="H7968" s="2">
        <v>3.5508623113860002E-4</v>
      </c>
      <c r="I7968" s="2">
        <v>3.9769657887523205E-4</v>
      </c>
      <c r="J7968" s="26" t="s">
        <v>700</v>
      </c>
    </row>
    <row r="7969" spans="1:10" ht="15.75" hidden="1" customHeight="1" x14ac:dyDescent="0.25">
      <c r="A7969" s="2" t="s">
        <v>853</v>
      </c>
      <c r="B7969" s="2" t="s">
        <v>854</v>
      </c>
      <c r="C7969" s="2">
        <v>2035</v>
      </c>
      <c r="D7969" s="2" t="s">
        <v>241</v>
      </c>
      <c r="E7969" s="2" t="s">
        <v>627</v>
      </c>
      <c r="F7969" s="2" t="s">
        <v>855</v>
      </c>
      <c r="G7969" s="2">
        <v>223</v>
      </c>
      <c r="H7969" s="2">
        <v>3.1025972566570001E-4</v>
      </c>
      <c r="I7969" s="2">
        <v>3.4749089274558405E-4</v>
      </c>
      <c r="J7969" s="26" t="s">
        <v>700</v>
      </c>
    </row>
    <row r="7970" spans="1:10" ht="15.75" hidden="1" customHeight="1" x14ac:dyDescent="0.25">
      <c r="A7970" s="2" t="s">
        <v>853</v>
      </c>
      <c r="B7970" s="2" t="s">
        <v>854</v>
      </c>
      <c r="C7970" s="2">
        <v>2035</v>
      </c>
      <c r="D7970" s="2" t="s">
        <v>241</v>
      </c>
      <c r="E7970" s="2" t="s">
        <v>627</v>
      </c>
      <c r="F7970" s="2" t="s">
        <v>858</v>
      </c>
      <c r="G7970" s="2">
        <v>224</v>
      </c>
      <c r="H7970" s="2">
        <v>3.5231068613940001E-4</v>
      </c>
      <c r="I7970" s="2">
        <v>3.9458796847612802E-4</v>
      </c>
      <c r="J7970" s="26" t="s">
        <v>700</v>
      </c>
    </row>
    <row r="7971" spans="1:10" ht="15.75" hidden="1" customHeight="1" x14ac:dyDescent="0.25">
      <c r="A7971" s="2" t="s">
        <v>853</v>
      </c>
      <c r="B7971" s="2" t="s">
        <v>854</v>
      </c>
      <c r="C7971" s="2">
        <v>2035</v>
      </c>
      <c r="D7971" s="2" t="s">
        <v>241</v>
      </c>
      <c r="E7971" s="2" t="s">
        <v>627</v>
      </c>
      <c r="F7971" s="2" t="s">
        <v>858</v>
      </c>
      <c r="G7971" s="2">
        <v>226</v>
      </c>
      <c r="H7971" s="2">
        <v>3.9526974433100001E-4</v>
      </c>
      <c r="I7971" s="2">
        <v>4.4270211365072002E-4</v>
      </c>
      <c r="J7971" s="26" t="s">
        <v>700</v>
      </c>
    </row>
    <row r="7972" spans="1:10" ht="15.75" hidden="1" customHeight="1" x14ac:dyDescent="0.25">
      <c r="A7972" s="2" t="s">
        <v>853</v>
      </c>
      <c r="B7972" s="2" t="s">
        <v>854</v>
      </c>
      <c r="C7972" s="2">
        <v>2035</v>
      </c>
      <c r="D7972" s="2" t="s">
        <v>241</v>
      </c>
      <c r="E7972" s="2" t="s">
        <v>627</v>
      </c>
      <c r="F7972" s="2" t="s">
        <v>857</v>
      </c>
      <c r="G7972" s="2">
        <v>230</v>
      </c>
      <c r="H7972" s="2">
        <v>5.0946575356599999E-5</v>
      </c>
      <c r="I7972" s="2">
        <v>5.7060164399392007E-5</v>
      </c>
      <c r="J7972" s="26" t="s">
        <v>700</v>
      </c>
    </row>
    <row r="7973" spans="1:10" ht="15.75" hidden="1" customHeight="1" x14ac:dyDescent="0.25">
      <c r="A7973" s="2" t="s">
        <v>853</v>
      </c>
      <c r="B7973" s="2" t="s">
        <v>854</v>
      </c>
      <c r="C7973" s="2">
        <v>2035</v>
      </c>
      <c r="D7973" s="2" t="s">
        <v>241</v>
      </c>
      <c r="E7973" s="2" t="s">
        <v>627</v>
      </c>
      <c r="F7973" s="2" t="s">
        <v>858</v>
      </c>
      <c r="G7973" s="2">
        <v>232</v>
      </c>
      <c r="H7973" s="2">
        <v>7.2566812741570001E-4</v>
      </c>
      <c r="I7973" s="2">
        <v>8.1274830270558409E-4</v>
      </c>
      <c r="J7973" s="26" t="s">
        <v>700</v>
      </c>
    </row>
    <row r="7974" spans="1:10" ht="15.75" hidden="1" customHeight="1" x14ac:dyDescent="0.25">
      <c r="A7974" s="2" t="s">
        <v>853</v>
      </c>
      <c r="B7974" s="2" t="s">
        <v>854</v>
      </c>
      <c r="C7974" s="2">
        <v>2035</v>
      </c>
      <c r="D7974" s="2" t="s">
        <v>241</v>
      </c>
      <c r="E7974" s="2" t="s">
        <v>627</v>
      </c>
      <c r="F7974" s="2" t="s">
        <v>855</v>
      </c>
      <c r="G7974" s="2">
        <v>233</v>
      </c>
      <c r="H7974" s="2">
        <v>2.428693696856E-4</v>
      </c>
      <c r="I7974" s="2">
        <v>2.72013694047872E-4</v>
      </c>
      <c r="J7974" s="26" t="s">
        <v>700</v>
      </c>
    </row>
    <row r="7975" spans="1:10" ht="15.75" hidden="1" customHeight="1" x14ac:dyDescent="0.25">
      <c r="A7975" s="2" t="s">
        <v>853</v>
      </c>
      <c r="B7975" s="2" t="s">
        <v>854</v>
      </c>
      <c r="C7975" s="2">
        <v>2035</v>
      </c>
      <c r="D7975" s="2" t="s">
        <v>241</v>
      </c>
      <c r="E7975" s="2" t="s">
        <v>627</v>
      </c>
      <c r="F7975" s="2" t="s">
        <v>858</v>
      </c>
      <c r="G7975" s="2">
        <v>238</v>
      </c>
      <c r="H7975" s="2">
        <v>3.3048557816070002E-4</v>
      </c>
      <c r="I7975" s="2">
        <v>3.7014384753998407E-4</v>
      </c>
      <c r="J7975" s="26" t="s">
        <v>700</v>
      </c>
    </row>
    <row r="7976" spans="1:10" ht="15.75" hidden="1" customHeight="1" x14ac:dyDescent="0.25">
      <c r="A7976" s="2" t="s">
        <v>853</v>
      </c>
      <c r="B7976" s="2" t="s">
        <v>854</v>
      </c>
      <c r="C7976" s="2">
        <v>2035</v>
      </c>
      <c r="D7976" s="2" t="s">
        <v>241</v>
      </c>
      <c r="E7976" s="2" t="s">
        <v>627</v>
      </c>
      <c r="F7976" s="2" t="s">
        <v>857</v>
      </c>
      <c r="G7976" s="2">
        <v>242</v>
      </c>
      <c r="H7976" s="2">
        <v>4.8611174861399997E-5</v>
      </c>
      <c r="I7976" s="2">
        <v>5.4444515844767999E-5</v>
      </c>
      <c r="J7976" s="26" t="s">
        <v>700</v>
      </c>
    </row>
    <row r="7977" spans="1:10" ht="15.75" hidden="1" customHeight="1" x14ac:dyDescent="0.25">
      <c r="A7977" s="2" t="s">
        <v>853</v>
      </c>
      <c r="B7977" s="2" t="s">
        <v>854</v>
      </c>
      <c r="C7977" s="2">
        <v>2035</v>
      </c>
      <c r="D7977" s="2" t="s">
        <v>241</v>
      </c>
      <c r="E7977" s="2" t="s">
        <v>627</v>
      </c>
      <c r="F7977" s="2" t="s">
        <v>858</v>
      </c>
      <c r="G7977" s="2">
        <v>243</v>
      </c>
      <c r="H7977" s="2">
        <v>3.2483128597960001E-4</v>
      </c>
      <c r="I7977" s="2">
        <v>3.6381104029715203E-4</v>
      </c>
      <c r="J7977" s="26" t="s">
        <v>700</v>
      </c>
    </row>
    <row r="7978" spans="1:10" ht="15.75" hidden="1" customHeight="1" x14ac:dyDescent="0.25">
      <c r="A7978" s="2" t="s">
        <v>853</v>
      </c>
      <c r="B7978" s="2" t="s">
        <v>854</v>
      </c>
      <c r="C7978" s="2">
        <v>2035</v>
      </c>
      <c r="D7978" s="2" t="s">
        <v>241</v>
      </c>
      <c r="E7978" s="2" t="s">
        <v>627</v>
      </c>
      <c r="F7978" s="2" t="s">
        <v>857</v>
      </c>
      <c r="G7978" s="2">
        <v>244</v>
      </c>
      <c r="H7978" s="2">
        <v>4.2121617298099998E-5</v>
      </c>
      <c r="I7978" s="2">
        <v>4.7176211373872002E-5</v>
      </c>
      <c r="J7978" s="26" t="s">
        <v>700</v>
      </c>
    </row>
    <row r="7979" spans="1:10" ht="15.75" hidden="1" customHeight="1" x14ac:dyDescent="0.25">
      <c r="A7979" s="2" t="s">
        <v>853</v>
      </c>
      <c r="B7979" s="2" t="s">
        <v>854</v>
      </c>
      <c r="C7979" s="2">
        <v>2035</v>
      </c>
      <c r="D7979" s="2" t="s">
        <v>241</v>
      </c>
      <c r="E7979" s="2" t="s">
        <v>627</v>
      </c>
      <c r="F7979" s="2" t="s">
        <v>856</v>
      </c>
      <c r="G7979" s="2">
        <v>253</v>
      </c>
      <c r="H7979" s="40">
        <v>3.8673169910900003E-6</v>
      </c>
      <c r="I7979" s="2">
        <v>4.3313950300208011E-6</v>
      </c>
      <c r="J7979" s="26" t="s">
        <v>700</v>
      </c>
    </row>
    <row r="7980" spans="1:10" ht="15.75" hidden="1" customHeight="1" x14ac:dyDescent="0.25">
      <c r="A7980" s="2" t="s">
        <v>853</v>
      </c>
      <c r="B7980" s="2" t="s">
        <v>854</v>
      </c>
      <c r="C7980" s="2">
        <v>2035</v>
      </c>
      <c r="D7980" s="2" t="s">
        <v>241</v>
      </c>
      <c r="E7980" s="2" t="s">
        <v>627</v>
      </c>
      <c r="F7980" s="2" t="s">
        <v>858</v>
      </c>
      <c r="G7980" s="2">
        <v>254</v>
      </c>
      <c r="H7980" s="2">
        <v>3.1068862881510002E-4</v>
      </c>
      <c r="I7980" s="2">
        <v>3.4797126427291207E-4</v>
      </c>
      <c r="J7980" s="26" t="s">
        <v>700</v>
      </c>
    </row>
    <row r="7981" spans="1:10" ht="15.75" hidden="1" customHeight="1" x14ac:dyDescent="0.25">
      <c r="A7981" s="2" t="s">
        <v>853</v>
      </c>
      <c r="B7981" s="2" t="s">
        <v>854</v>
      </c>
      <c r="C7981" s="2">
        <v>2035</v>
      </c>
      <c r="D7981" s="2" t="s">
        <v>241</v>
      </c>
      <c r="E7981" s="2" t="s">
        <v>627</v>
      </c>
      <c r="F7981" s="2" t="s">
        <v>857</v>
      </c>
      <c r="G7981" s="2">
        <v>254</v>
      </c>
      <c r="H7981" s="2">
        <v>4.0205759432900001E-5</v>
      </c>
      <c r="I7981" s="2">
        <v>4.5030450564848005E-5</v>
      </c>
      <c r="J7981" s="26" t="s">
        <v>700</v>
      </c>
    </row>
    <row r="7982" spans="1:10" ht="15.75" hidden="1" customHeight="1" x14ac:dyDescent="0.25">
      <c r="A7982" s="2" t="s">
        <v>853</v>
      </c>
      <c r="B7982" s="2" t="s">
        <v>854</v>
      </c>
      <c r="C7982" s="2">
        <v>2035</v>
      </c>
      <c r="D7982" s="2" t="s">
        <v>241</v>
      </c>
      <c r="E7982" s="2" t="s">
        <v>627</v>
      </c>
      <c r="F7982" s="2" t="s">
        <v>860</v>
      </c>
      <c r="G7982" s="2">
        <v>259</v>
      </c>
      <c r="H7982" s="2">
        <v>6.2243358115699997E-5</v>
      </c>
      <c r="I7982" s="2">
        <v>6.9712561089584001E-5</v>
      </c>
      <c r="J7982" s="26" t="s">
        <v>701</v>
      </c>
    </row>
    <row r="7983" spans="1:10" ht="15.75" hidden="1" customHeight="1" x14ac:dyDescent="0.25">
      <c r="A7983" s="2" t="s">
        <v>853</v>
      </c>
      <c r="B7983" s="2" t="s">
        <v>854</v>
      </c>
      <c r="C7983" s="2">
        <v>2035</v>
      </c>
      <c r="D7983" s="2" t="s">
        <v>241</v>
      </c>
      <c r="E7983" s="2" t="s">
        <v>627</v>
      </c>
      <c r="F7983" s="2" t="s">
        <v>857</v>
      </c>
      <c r="G7983" s="2">
        <v>260</v>
      </c>
      <c r="H7983" s="2">
        <v>3.9565595216099998E-5</v>
      </c>
      <c r="I7983" s="2">
        <v>4.4313466642032003E-5</v>
      </c>
      <c r="J7983" s="26" t="s">
        <v>700</v>
      </c>
    </row>
    <row r="7984" spans="1:10" ht="15.75" hidden="1" customHeight="1" x14ac:dyDescent="0.25">
      <c r="A7984" s="2" t="s">
        <v>853</v>
      </c>
      <c r="B7984" s="2" t="s">
        <v>854</v>
      </c>
      <c r="C7984" s="2">
        <v>2035</v>
      </c>
      <c r="D7984" s="2" t="s">
        <v>241</v>
      </c>
      <c r="E7984" s="2" t="s">
        <v>627</v>
      </c>
      <c r="F7984" s="2" t="s">
        <v>857</v>
      </c>
      <c r="G7984" s="2">
        <v>262</v>
      </c>
      <c r="H7984" s="2">
        <v>4.4862528739000003E-5</v>
      </c>
      <c r="I7984" s="2">
        <v>5.0246032187680011E-5</v>
      </c>
      <c r="J7984" s="26" t="s">
        <v>700</v>
      </c>
    </row>
    <row r="7985" spans="1:10" ht="15.75" hidden="1" customHeight="1" x14ac:dyDescent="0.25">
      <c r="A7985" s="2" t="s">
        <v>853</v>
      </c>
      <c r="B7985" s="2" t="s">
        <v>854</v>
      </c>
      <c r="C7985" s="2">
        <v>2035</v>
      </c>
      <c r="D7985" s="2" t="s">
        <v>241</v>
      </c>
      <c r="E7985" s="2" t="s">
        <v>627</v>
      </c>
      <c r="F7985" s="2" t="s">
        <v>855</v>
      </c>
      <c r="G7985" s="2">
        <v>264</v>
      </c>
      <c r="H7985" s="2">
        <v>1.6749762289690001E-4</v>
      </c>
      <c r="I7985" s="2">
        <v>1.8759733764452802E-4</v>
      </c>
      <c r="J7985" s="26" t="s">
        <v>700</v>
      </c>
    </row>
    <row r="7986" spans="1:10" ht="15.75" hidden="1" customHeight="1" x14ac:dyDescent="0.25">
      <c r="A7986" s="2" t="s">
        <v>853</v>
      </c>
      <c r="B7986" s="2" t="s">
        <v>854</v>
      </c>
      <c r="C7986" s="2">
        <v>2035</v>
      </c>
      <c r="D7986" s="2" t="s">
        <v>241</v>
      </c>
      <c r="E7986" s="2" t="s">
        <v>627</v>
      </c>
      <c r="F7986" s="2" t="s">
        <v>857</v>
      </c>
      <c r="G7986" s="2">
        <v>267</v>
      </c>
      <c r="H7986" s="2">
        <v>3.8398087781400002E-5</v>
      </c>
      <c r="I7986" s="2">
        <v>4.3005858315168003E-5</v>
      </c>
      <c r="J7986" s="26" t="s">
        <v>700</v>
      </c>
    </row>
    <row r="7987" spans="1:10" ht="15.75" hidden="1" customHeight="1" x14ac:dyDescent="0.25">
      <c r="A7987" s="2" t="s">
        <v>853</v>
      </c>
      <c r="B7987" s="2" t="s">
        <v>854</v>
      </c>
      <c r="C7987" s="2">
        <v>2035</v>
      </c>
      <c r="D7987" s="2" t="s">
        <v>241</v>
      </c>
      <c r="E7987" s="2" t="s">
        <v>627</v>
      </c>
      <c r="F7987" s="2" t="s">
        <v>857</v>
      </c>
      <c r="G7987" s="2">
        <v>269</v>
      </c>
      <c r="H7987" s="2">
        <v>3.8143578421999998E-5</v>
      </c>
      <c r="I7987" s="2">
        <v>4.2720807832639999E-5</v>
      </c>
      <c r="J7987" s="26" t="s">
        <v>700</v>
      </c>
    </row>
    <row r="7988" spans="1:10" ht="15.75" hidden="1" customHeight="1" x14ac:dyDescent="0.25">
      <c r="A7988" s="2" t="s">
        <v>853</v>
      </c>
      <c r="B7988" s="2" t="s">
        <v>854</v>
      </c>
      <c r="C7988" s="2">
        <v>2035</v>
      </c>
      <c r="D7988" s="2" t="s">
        <v>241</v>
      </c>
      <c r="E7988" s="2" t="s">
        <v>627</v>
      </c>
      <c r="F7988" s="2" t="s">
        <v>859</v>
      </c>
      <c r="G7988" s="2">
        <v>270</v>
      </c>
      <c r="H7988" s="2">
        <v>1.03419370134E-5</v>
      </c>
      <c r="I7988" s="2">
        <v>1.1582969455008001E-5</v>
      </c>
      <c r="J7988" s="26" t="s">
        <v>700</v>
      </c>
    </row>
    <row r="7989" spans="1:10" ht="15.75" hidden="1" customHeight="1" x14ac:dyDescent="0.25">
      <c r="A7989" s="2" t="s">
        <v>853</v>
      </c>
      <c r="B7989" s="2" t="s">
        <v>854</v>
      </c>
      <c r="C7989" s="2">
        <v>2035</v>
      </c>
      <c r="D7989" s="2" t="s">
        <v>241</v>
      </c>
      <c r="E7989" s="2" t="s">
        <v>627</v>
      </c>
      <c r="F7989" s="2" t="s">
        <v>858</v>
      </c>
      <c r="G7989" s="2">
        <v>273</v>
      </c>
      <c r="H7989" s="2">
        <v>2.8848298825319998E-4</v>
      </c>
      <c r="I7989" s="2">
        <v>3.23100946843584E-4</v>
      </c>
      <c r="J7989" s="26" t="s">
        <v>700</v>
      </c>
    </row>
    <row r="7990" spans="1:10" ht="15.75" hidden="1" customHeight="1" x14ac:dyDescent="0.25">
      <c r="A7990" s="2" t="s">
        <v>853</v>
      </c>
      <c r="B7990" s="2" t="s">
        <v>854</v>
      </c>
      <c r="C7990" s="2">
        <v>2035</v>
      </c>
      <c r="D7990" s="2" t="s">
        <v>241</v>
      </c>
      <c r="E7990" s="2" t="s">
        <v>627</v>
      </c>
      <c r="F7990" s="2" t="s">
        <v>858</v>
      </c>
      <c r="G7990" s="2">
        <v>276</v>
      </c>
      <c r="H7990" s="2">
        <v>2.860342210624E-4</v>
      </c>
      <c r="I7990" s="2">
        <v>3.2035832758988802E-4</v>
      </c>
      <c r="J7990" s="26" t="s">
        <v>700</v>
      </c>
    </row>
    <row r="7991" spans="1:10" ht="15.75" hidden="1" customHeight="1" x14ac:dyDescent="0.25">
      <c r="A7991" s="2" t="s">
        <v>853</v>
      </c>
      <c r="B7991" s="2" t="s">
        <v>854</v>
      </c>
      <c r="C7991" s="2">
        <v>2035</v>
      </c>
      <c r="D7991" s="2" t="s">
        <v>241</v>
      </c>
      <c r="E7991" s="2" t="s">
        <v>627</v>
      </c>
      <c r="F7991" s="2" t="s">
        <v>858</v>
      </c>
      <c r="G7991" s="2">
        <v>278</v>
      </c>
      <c r="H7991" s="2">
        <v>3.2123643904920002E-4</v>
      </c>
      <c r="I7991" s="2">
        <v>3.5978481173510403E-4</v>
      </c>
      <c r="J7991" s="26" t="s">
        <v>700</v>
      </c>
    </row>
    <row r="7992" spans="1:10" ht="15.75" hidden="1" customHeight="1" x14ac:dyDescent="0.25">
      <c r="A7992" s="2" t="s">
        <v>853</v>
      </c>
      <c r="B7992" s="2" t="s">
        <v>854</v>
      </c>
      <c r="C7992" s="2">
        <v>2035</v>
      </c>
      <c r="D7992" s="2" t="s">
        <v>241</v>
      </c>
      <c r="E7992" s="2" t="s">
        <v>627</v>
      </c>
      <c r="F7992" s="2" t="s">
        <v>855</v>
      </c>
      <c r="G7992" s="2">
        <v>278</v>
      </c>
      <c r="H7992" s="2">
        <v>2.2414053091779999E-4</v>
      </c>
      <c r="I7992" s="2">
        <v>2.5103739462793603E-4</v>
      </c>
      <c r="J7992" s="26" t="s">
        <v>700</v>
      </c>
    </row>
    <row r="7993" spans="1:10" ht="15.75" hidden="1" customHeight="1" x14ac:dyDescent="0.25">
      <c r="A7993" s="2" t="s">
        <v>853</v>
      </c>
      <c r="B7993" s="2" t="s">
        <v>854</v>
      </c>
      <c r="C7993" s="2">
        <v>2035</v>
      </c>
      <c r="D7993" s="2" t="s">
        <v>241</v>
      </c>
      <c r="E7993" s="2" t="s">
        <v>627</v>
      </c>
      <c r="F7993" s="2" t="s">
        <v>855</v>
      </c>
      <c r="G7993" s="2">
        <v>281</v>
      </c>
      <c r="H7993" s="2">
        <v>1.950893492904E-4</v>
      </c>
      <c r="I7993" s="2">
        <v>2.1850007120524802E-4</v>
      </c>
      <c r="J7993" s="26" t="s">
        <v>700</v>
      </c>
    </row>
    <row r="7994" spans="1:10" ht="15.75" hidden="1" customHeight="1" x14ac:dyDescent="0.25">
      <c r="A7994" s="2" t="s">
        <v>853</v>
      </c>
      <c r="B7994" s="2" t="s">
        <v>854</v>
      </c>
      <c r="C7994" s="2">
        <v>2035</v>
      </c>
      <c r="D7994" s="2" t="s">
        <v>241</v>
      </c>
      <c r="E7994" s="2" t="s">
        <v>627</v>
      </c>
      <c r="F7994" s="2" t="s">
        <v>858</v>
      </c>
      <c r="G7994" s="2">
        <v>288</v>
      </c>
      <c r="H7994" s="2">
        <v>2.740805794019E-4</v>
      </c>
      <c r="I7994" s="2">
        <v>3.0697024893012803E-4</v>
      </c>
      <c r="J7994" s="26" t="s">
        <v>700</v>
      </c>
    </row>
    <row r="7995" spans="1:10" ht="15.75" hidden="1" customHeight="1" x14ac:dyDescent="0.25">
      <c r="A7995" s="2" t="s">
        <v>853</v>
      </c>
      <c r="B7995" s="2" t="s">
        <v>854</v>
      </c>
      <c r="C7995" s="2">
        <v>2035</v>
      </c>
      <c r="D7995" s="2" t="s">
        <v>241</v>
      </c>
      <c r="E7995" s="2" t="s">
        <v>627</v>
      </c>
      <c r="F7995" s="2" t="s">
        <v>855</v>
      </c>
      <c r="G7995" s="2">
        <v>295</v>
      </c>
      <c r="H7995" s="2">
        <v>1.4783906226510001E-4</v>
      </c>
      <c r="I7995" s="2">
        <v>1.6557974973691202E-4</v>
      </c>
      <c r="J7995" s="26" t="s">
        <v>700</v>
      </c>
    </row>
    <row r="7996" spans="1:10" ht="15.75" hidden="1" customHeight="1" x14ac:dyDescent="0.25">
      <c r="A7996" s="2" t="s">
        <v>853</v>
      </c>
      <c r="B7996" s="2" t="s">
        <v>854</v>
      </c>
      <c r="C7996" s="2">
        <v>2035</v>
      </c>
      <c r="D7996" s="2" t="s">
        <v>241</v>
      </c>
      <c r="E7996" s="2" t="s">
        <v>627</v>
      </c>
      <c r="F7996" s="2" t="s">
        <v>857</v>
      </c>
      <c r="G7996" s="2">
        <v>300</v>
      </c>
      <c r="H7996" s="2">
        <v>3.9047834434299998E-5</v>
      </c>
      <c r="I7996" s="2">
        <v>4.3733574566416E-5</v>
      </c>
      <c r="J7996" s="26" t="s">
        <v>700</v>
      </c>
    </row>
    <row r="7997" spans="1:10" ht="15.75" hidden="1" customHeight="1" x14ac:dyDescent="0.25">
      <c r="A7997" s="2" t="s">
        <v>853</v>
      </c>
      <c r="B7997" s="2" t="s">
        <v>854</v>
      </c>
      <c r="C7997" s="2">
        <v>2035</v>
      </c>
      <c r="D7997" s="2" t="s">
        <v>241</v>
      </c>
      <c r="E7997" s="2" t="s">
        <v>627</v>
      </c>
      <c r="F7997" s="2" t="s">
        <v>857</v>
      </c>
      <c r="G7997" s="2">
        <v>306</v>
      </c>
      <c r="H7997" s="2">
        <v>3.3525247999900003E-5</v>
      </c>
      <c r="I7997" s="2">
        <v>3.7548277759888007E-5</v>
      </c>
      <c r="J7997" s="26" t="s">
        <v>700</v>
      </c>
    </row>
    <row r="7998" spans="1:10" ht="15.75" hidden="1" customHeight="1" x14ac:dyDescent="0.25">
      <c r="A7998" s="2" t="s">
        <v>853</v>
      </c>
      <c r="B7998" s="2" t="s">
        <v>854</v>
      </c>
      <c r="C7998" s="2">
        <v>2035</v>
      </c>
      <c r="D7998" s="2" t="s">
        <v>241</v>
      </c>
      <c r="E7998" s="2" t="s">
        <v>627</v>
      </c>
      <c r="F7998" s="2" t="s">
        <v>859</v>
      </c>
      <c r="G7998" s="2">
        <v>308</v>
      </c>
      <c r="H7998" s="40">
        <v>9.0752628239000001E-6</v>
      </c>
      <c r="I7998" s="2">
        <v>1.0164294362768001E-5</v>
      </c>
      <c r="J7998" s="26" t="s">
        <v>700</v>
      </c>
    </row>
    <row r="7999" spans="1:10" ht="15.75" hidden="1" customHeight="1" x14ac:dyDescent="0.25">
      <c r="A7999" s="2" t="s">
        <v>853</v>
      </c>
      <c r="B7999" s="2" t="s">
        <v>854</v>
      </c>
      <c r="C7999" s="2">
        <v>2035</v>
      </c>
      <c r="D7999" s="2" t="s">
        <v>241</v>
      </c>
      <c r="E7999" s="2" t="s">
        <v>627</v>
      </c>
      <c r="F7999" s="2" t="s">
        <v>858</v>
      </c>
      <c r="G7999" s="2">
        <v>314</v>
      </c>
      <c r="H7999" s="2">
        <v>5.0332999671810004E-4</v>
      </c>
      <c r="I7999" s="2">
        <v>5.6372959632427209E-4</v>
      </c>
      <c r="J7999" s="26" t="s">
        <v>700</v>
      </c>
    </row>
    <row r="8000" spans="1:10" ht="15.75" hidden="1" customHeight="1" x14ac:dyDescent="0.25">
      <c r="A8000" s="2" t="s">
        <v>853</v>
      </c>
      <c r="B8000" s="2" t="s">
        <v>854</v>
      </c>
      <c r="C8000" s="2">
        <v>2035</v>
      </c>
      <c r="D8000" s="2" t="s">
        <v>241</v>
      </c>
      <c r="E8000" s="2" t="s">
        <v>627</v>
      </c>
      <c r="F8000" s="2" t="s">
        <v>855</v>
      </c>
      <c r="G8000" s="2">
        <v>319</v>
      </c>
      <c r="H8000" s="2">
        <v>1.4668348012490001E-4</v>
      </c>
      <c r="I8000" s="2">
        <v>1.6428549773988803E-4</v>
      </c>
      <c r="J8000" s="26" t="s">
        <v>700</v>
      </c>
    </row>
    <row r="8001" spans="1:10" ht="15.75" hidden="1" customHeight="1" x14ac:dyDescent="0.25">
      <c r="A8001" s="2" t="s">
        <v>853</v>
      </c>
      <c r="B8001" s="2" t="s">
        <v>854</v>
      </c>
      <c r="C8001" s="2">
        <v>2035</v>
      </c>
      <c r="D8001" s="2" t="s">
        <v>241</v>
      </c>
      <c r="E8001" s="2" t="s">
        <v>627</v>
      </c>
      <c r="F8001" s="2" t="s">
        <v>858</v>
      </c>
      <c r="G8001" s="2">
        <v>319</v>
      </c>
      <c r="H8001" s="2">
        <v>2.7951988158749999E-4</v>
      </c>
      <c r="I8001" s="2">
        <v>3.1306226737800002E-4</v>
      </c>
      <c r="J8001" s="26" t="s">
        <v>700</v>
      </c>
    </row>
    <row r="8002" spans="1:10" ht="15.75" hidden="1" customHeight="1" x14ac:dyDescent="0.25">
      <c r="A8002" s="2" t="s">
        <v>853</v>
      </c>
      <c r="B8002" s="2" t="s">
        <v>854</v>
      </c>
      <c r="C8002" s="2">
        <v>2035</v>
      </c>
      <c r="D8002" s="2" t="s">
        <v>241</v>
      </c>
      <c r="E8002" s="2" t="s">
        <v>627</v>
      </c>
      <c r="F8002" s="2" t="s">
        <v>855</v>
      </c>
      <c r="G8002" s="2">
        <v>321</v>
      </c>
      <c r="H8002" s="2">
        <v>1.415882870788E-4</v>
      </c>
      <c r="I8002" s="2">
        <v>1.58578881528256E-4</v>
      </c>
      <c r="J8002" s="26" t="s">
        <v>700</v>
      </c>
    </row>
    <row r="8003" spans="1:10" ht="15.75" hidden="1" customHeight="1" x14ac:dyDescent="0.25">
      <c r="A8003" s="2" t="s">
        <v>853</v>
      </c>
      <c r="B8003" s="2" t="s">
        <v>854</v>
      </c>
      <c r="C8003" s="2">
        <v>2035</v>
      </c>
      <c r="D8003" s="2" t="s">
        <v>241</v>
      </c>
      <c r="E8003" s="2" t="s">
        <v>627</v>
      </c>
      <c r="F8003" s="2" t="s">
        <v>860</v>
      </c>
      <c r="G8003" s="2">
        <v>325</v>
      </c>
      <c r="H8003" s="2">
        <v>4.5995086111400002E-5</v>
      </c>
      <c r="I8003" s="2">
        <v>5.1514496444768007E-5</v>
      </c>
      <c r="J8003" s="26" t="s">
        <v>701</v>
      </c>
    </row>
    <row r="8004" spans="1:10" ht="15.75" hidden="1" customHeight="1" x14ac:dyDescent="0.25">
      <c r="A8004" s="2" t="s">
        <v>853</v>
      </c>
      <c r="B8004" s="2" t="s">
        <v>854</v>
      </c>
      <c r="C8004" s="2">
        <v>2035</v>
      </c>
      <c r="D8004" s="2" t="s">
        <v>241</v>
      </c>
      <c r="E8004" s="2" t="s">
        <v>627</v>
      </c>
      <c r="F8004" s="2" t="s">
        <v>856</v>
      </c>
      <c r="G8004" s="2">
        <v>325</v>
      </c>
      <c r="H8004" s="40">
        <v>2.9645789254599999E-6</v>
      </c>
      <c r="I8004" s="2">
        <v>3.3203283965152E-6</v>
      </c>
      <c r="J8004" s="26" t="s">
        <v>700</v>
      </c>
    </row>
    <row r="8005" spans="1:10" ht="15.75" hidden="1" customHeight="1" x14ac:dyDescent="0.25">
      <c r="A8005" s="2" t="s">
        <v>853</v>
      </c>
      <c r="B8005" s="2" t="s">
        <v>854</v>
      </c>
      <c r="C8005" s="2">
        <v>2035</v>
      </c>
      <c r="D8005" s="2" t="s">
        <v>241</v>
      </c>
      <c r="E8005" s="2" t="s">
        <v>627</v>
      </c>
      <c r="F8005" s="2" t="s">
        <v>856</v>
      </c>
      <c r="G8005" s="2">
        <v>331</v>
      </c>
      <c r="H8005" s="40">
        <v>2.8577762805100001E-6</v>
      </c>
      <c r="I8005" s="2">
        <v>3.2007094341712004E-6</v>
      </c>
      <c r="J8005" s="26" t="s">
        <v>700</v>
      </c>
    </row>
    <row r="8006" spans="1:10" ht="15.75" hidden="1" customHeight="1" x14ac:dyDescent="0.25">
      <c r="A8006" s="2" t="s">
        <v>853</v>
      </c>
      <c r="B8006" s="2" t="s">
        <v>854</v>
      </c>
      <c r="C8006" s="2">
        <v>2035</v>
      </c>
      <c r="D8006" s="2" t="s">
        <v>241</v>
      </c>
      <c r="E8006" s="2" t="s">
        <v>627</v>
      </c>
      <c r="F8006" s="2" t="s">
        <v>858</v>
      </c>
      <c r="G8006" s="2">
        <v>333</v>
      </c>
      <c r="H8006" s="2">
        <v>2.3717514704910001E-4</v>
      </c>
      <c r="I8006" s="2">
        <v>2.6563616469499205E-4</v>
      </c>
      <c r="J8006" s="26" t="s">
        <v>700</v>
      </c>
    </row>
    <row r="8007" spans="1:10" ht="15.75" hidden="1" customHeight="1" x14ac:dyDescent="0.25">
      <c r="A8007" s="2" t="s">
        <v>853</v>
      </c>
      <c r="B8007" s="2" t="s">
        <v>854</v>
      </c>
      <c r="C8007" s="2">
        <v>2035</v>
      </c>
      <c r="D8007" s="2" t="s">
        <v>241</v>
      </c>
      <c r="E8007" s="2" t="s">
        <v>627</v>
      </c>
      <c r="F8007" s="2" t="s">
        <v>860</v>
      </c>
      <c r="G8007" s="2">
        <v>337</v>
      </c>
      <c r="H8007" s="2">
        <v>4.7714045649600003E-5</v>
      </c>
      <c r="I8007" s="2">
        <v>5.3439731127552009E-5</v>
      </c>
      <c r="J8007" s="26" t="s">
        <v>701</v>
      </c>
    </row>
    <row r="8008" spans="1:10" ht="15.75" hidden="1" customHeight="1" x14ac:dyDescent="0.25">
      <c r="A8008" s="2" t="s">
        <v>853</v>
      </c>
      <c r="B8008" s="2" t="s">
        <v>854</v>
      </c>
      <c r="C8008" s="2">
        <v>2035</v>
      </c>
      <c r="D8008" s="2" t="s">
        <v>241</v>
      </c>
      <c r="E8008" s="2" t="s">
        <v>627</v>
      </c>
      <c r="F8008" s="2" t="s">
        <v>855</v>
      </c>
      <c r="G8008" s="2">
        <v>338</v>
      </c>
      <c r="H8008" s="2">
        <v>1.375966676278E-4</v>
      </c>
      <c r="I8008" s="2">
        <v>1.5410826774313601E-4</v>
      </c>
      <c r="J8008" s="26" t="s">
        <v>700</v>
      </c>
    </row>
    <row r="8009" spans="1:10" ht="15.75" hidden="1" customHeight="1" x14ac:dyDescent="0.25">
      <c r="A8009" s="2" t="s">
        <v>853</v>
      </c>
      <c r="B8009" s="2" t="s">
        <v>854</v>
      </c>
      <c r="C8009" s="2">
        <v>2035</v>
      </c>
      <c r="D8009" s="2" t="s">
        <v>241</v>
      </c>
      <c r="E8009" s="2" t="s">
        <v>627</v>
      </c>
      <c r="F8009" s="2" t="s">
        <v>858</v>
      </c>
      <c r="G8009" s="2">
        <v>341</v>
      </c>
      <c r="H8009" s="2">
        <v>2.312999131391E-4</v>
      </c>
      <c r="I8009" s="2">
        <v>2.5905590271579204E-4</v>
      </c>
      <c r="J8009" s="26" t="s">
        <v>700</v>
      </c>
    </row>
    <row r="8010" spans="1:10" ht="15.75" hidden="1" customHeight="1" x14ac:dyDescent="0.25">
      <c r="A8010" s="2" t="s">
        <v>853</v>
      </c>
      <c r="B8010" s="2" t="s">
        <v>854</v>
      </c>
      <c r="C8010" s="2">
        <v>2035</v>
      </c>
      <c r="D8010" s="2" t="s">
        <v>241</v>
      </c>
      <c r="E8010" s="2" t="s">
        <v>627</v>
      </c>
      <c r="F8010" s="2" t="s">
        <v>855</v>
      </c>
      <c r="G8010" s="2">
        <v>345</v>
      </c>
      <c r="H8010" s="2">
        <v>1.352425169898E-4</v>
      </c>
      <c r="I8010" s="2">
        <v>1.5147161902857601E-4</v>
      </c>
      <c r="J8010" s="26" t="s">
        <v>700</v>
      </c>
    </row>
    <row r="8011" spans="1:10" ht="15.75" hidden="1" customHeight="1" x14ac:dyDescent="0.25">
      <c r="A8011" s="2" t="s">
        <v>853</v>
      </c>
      <c r="B8011" s="2" t="s">
        <v>854</v>
      </c>
      <c r="C8011" s="2">
        <v>2035</v>
      </c>
      <c r="D8011" s="2" t="s">
        <v>241</v>
      </c>
      <c r="E8011" s="2" t="s">
        <v>627</v>
      </c>
      <c r="F8011" s="2" t="s">
        <v>857</v>
      </c>
      <c r="G8011" s="2">
        <v>347</v>
      </c>
      <c r="H8011" s="2">
        <v>2.9590519261499999E-5</v>
      </c>
      <c r="I8011" s="2">
        <v>3.3141381572880003E-5</v>
      </c>
      <c r="J8011" s="26" t="s">
        <v>700</v>
      </c>
    </row>
    <row r="8012" spans="1:10" ht="15.75" hidden="1" customHeight="1" x14ac:dyDescent="0.25">
      <c r="A8012" s="2" t="s">
        <v>853</v>
      </c>
      <c r="B8012" s="2" t="s">
        <v>854</v>
      </c>
      <c r="C8012" s="2">
        <v>2035</v>
      </c>
      <c r="D8012" s="2" t="s">
        <v>241</v>
      </c>
      <c r="E8012" s="2" t="s">
        <v>627</v>
      </c>
      <c r="F8012" s="2" t="s">
        <v>857</v>
      </c>
      <c r="G8012" s="2">
        <v>350</v>
      </c>
      <c r="H8012" s="2">
        <v>2.9359223844900001E-5</v>
      </c>
      <c r="I8012" s="2">
        <v>3.2882330706288005E-5</v>
      </c>
      <c r="J8012" s="26" t="s">
        <v>700</v>
      </c>
    </row>
    <row r="8013" spans="1:10" ht="15.75" hidden="1" customHeight="1" x14ac:dyDescent="0.25">
      <c r="A8013" s="2" t="s">
        <v>853</v>
      </c>
      <c r="B8013" s="2" t="s">
        <v>854</v>
      </c>
      <c r="C8013" s="2">
        <v>2035</v>
      </c>
      <c r="D8013" s="2" t="s">
        <v>241</v>
      </c>
      <c r="E8013" s="2" t="s">
        <v>627</v>
      </c>
      <c r="F8013" s="2" t="s">
        <v>857</v>
      </c>
      <c r="G8013" s="2">
        <v>359</v>
      </c>
      <c r="H8013" s="2">
        <v>3.2939144148299997E-5</v>
      </c>
      <c r="I8013" s="2">
        <v>3.6891841446095997E-5</v>
      </c>
      <c r="J8013" s="26" t="s">
        <v>700</v>
      </c>
    </row>
    <row r="8014" spans="1:10" ht="15.75" hidden="1" customHeight="1" x14ac:dyDescent="0.25">
      <c r="A8014" s="2" t="s">
        <v>853</v>
      </c>
      <c r="B8014" s="2" t="s">
        <v>854</v>
      </c>
      <c r="C8014" s="2">
        <v>2035</v>
      </c>
      <c r="D8014" s="2" t="s">
        <v>241</v>
      </c>
      <c r="E8014" s="2" t="s">
        <v>627</v>
      </c>
      <c r="F8014" s="2" t="s">
        <v>859</v>
      </c>
      <c r="G8014" s="2">
        <v>359</v>
      </c>
      <c r="H8014" s="40">
        <v>7.7569466157000003E-6</v>
      </c>
      <c r="I8014" s="2">
        <v>8.6877802095840019E-6</v>
      </c>
      <c r="J8014" s="26" t="s">
        <v>700</v>
      </c>
    </row>
    <row r="8015" spans="1:10" ht="15.75" hidden="1" customHeight="1" x14ac:dyDescent="0.25">
      <c r="A8015" s="2" t="s">
        <v>853</v>
      </c>
      <c r="B8015" s="2" t="s">
        <v>854</v>
      </c>
      <c r="C8015" s="2">
        <v>2035</v>
      </c>
      <c r="D8015" s="2" t="s">
        <v>241</v>
      </c>
      <c r="E8015" s="2" t="s">
        <v>627</v>
      </c>
      <c r="F8015" s="2" t="s">
        <v>857</v>
      </c>
      <c r="G8015" s="2">
        <v>363</v>
      </c>
      <c r="H8015" s="2">
        <v>2.83394019789E-5</v>
      </c>
      <c r="I8015" s="2">
        <v>3.1740130216368E-5</v>
      </c>
      <c r="J8015" s="26" t="s">
        <v>700</v>
      </c>
    </row>
    <row r="8016" spans="1:10" ht="15.75" hidden="1" customHeight="1" x14ac:dyDescent="0.25">
      <c r="A8016" s="2" t="s">
        <v>853</v>
      </c>
      <c r="B8016" s="2" t="s">
        <v>854</v>
      </c>
      <c r="C8016" s="2">
        <v>2035</v>
      </c>
      <c r="D8016" s="2" t="s">
        <v>241</v>
      </c>
      <c r="E8016" s="2" t="s">
        <v>627</v>
      </c>
      <c r="F8016" s="2" t="s">
        <v>857</v>
      </c>
      <c r="G8016" s="2">
        <v>368</v>
      </c>
      <c r="H8016" s="2">
        <v>3.2132942578800002E-5</v>
      </c>
      <c r="I8016" s="2">
        <v>3.5988895688256008E-5</v>
      </c>
      <c r="J8016" s="26" t="s">
        <v>700</v>
      </c>
    </row>
    <row r="8017" spans="1:10" ht="15.75" hidden="1" customHeight="1" x14ac:dyDescent="0.25">
      <c r="A8017" s="2" t="s">
        <v>853</v>
      </c>
      <c r="B8017" s="2" t="s">
        <v>854</v>
      </c>
      <c r="C8017" s="2">
        <v>2035</v>
      </c>
      <c r="D8017" s="2" t="s">
        <v>241</v>
      </c>
      <c r="E8017" s="2" t="s">
        <v>627</v>
      </c>
      <c r="F8017" s="2" t="s">
        <v>857</v>
      </c>
      <c r="G8017" s="2">
        <v>373</v>
      </c>
      <c r="H8017" s="2">
        <v>2.75404654531E-5</v>
      </c>
      <c r="I8017" s="2">
        <v>3.0845321307472003E-5</v>
      </c>
      <c r="J8017" s="26" t="s">
        <v>700</v>
      </c>
    </row>
    <row r="8018" spans="1:10" ht="15.75" hidden="1" customHeight="1" x14ac:dyDescent="0.25">
      <c r="A8018" s="2" t="s">
        <v>853</v>
      </c>
      <c r="B8018" s="2" t="s">
        <v>854</v>
      </c>
      <c r="C8018" s="2">
        <v>2035</v>
      </c>
      <c r="D8018" s="2" t="s">
        <v>241</v>
      </c>
      <c r="E8018" s="2" t="s">
        <v>627</v>
      </c>
      <c r="F8018" s="2" t="s">
        <v>857</v>
      </c>
      <c r="G8018" s="2">
        <v>380</v>
      </c>
      <c r="H8018" s="2">
        <v>2.7069272619000001E-5</v>
      </c>
      <c r="I8018" s="2">
        <v>3.0317585333280005E-5</v>
      </c>
      <c r="J8018" s="26" t="s">
        <v>700</v>
      </c>
    </row>
    <row r="8019" spans="1:10" ht="15.75" hidden="1" customHeight="1" x14ac:dyDescent="0.25">
      <c r="A8019" s="2" t="s">
        <v>853</v>
      </c>
      <c r="B8019" s="2" t="s">
        <v>854</v>
      </c>
      <c r="C8019" s="2">
        <v>2035</v>
      </c>
      <c r="D8019" s="2" t="s">
        <v>241</v>
      </c>
      <c r="E8019" s="2" t="s">
        <v>627</v>
      </c>
      <c r="F8019" s="2" t="s">
        <v>855</v>
      </c>
      <c r="G8019" s="2">
        <v>382</v>
      </c>
      <c r="H8019" s="2">
        <v>1.2935427366760001E-4</v>
      </c>
      <c r="I8019" s="2">
        <v>1.4487678650771201E-4</v>
      </c>
      <c r="J8019" s="26" t="s">
        <v>700</v>
      </c>
    </row>
    <row r="8020" spans="1:10" ht="15.75" hidden="1" customHeight="1" x14ac:dyDescent="0.25">
      <c r="A8020" s="2" t="s">
        <v>853</v>
      </c>
      <c r="B8020" s="2" t="s">
        <v>854</v>
      </c>
      <c r="C8020" s="2">
        <v>2035</v>
      </c>
      <c r="D8020" s="2" t="s">
        <v>241</v>
      </c>
      <c r="E8020" s="2" t="s">
        <v>627</v>
      </c>
      <c r="F8020" s="2" t="s">
        <v>857</v>
      </c>
      <c r="G8020" s="2">
        <v>398</v>
      </c>
      <c r="H8020" s="2">
        <v>2.58907202806E-5</v>
      </c>
      <c r="I8020" s="2">
        <v>2.8997606714272003E-5</v>
      </c>
      <c r="J8020" s="26" t="s">
        <v>700</v>
      </c>
    </row>
    <row r="8021" spans="1:10" ht="15.75" hidden="1" customHeight="1" x14ac:dyDescent="0.25">
      <c r="A8021" s="2" t="s">
        <v>853</v>
      </c>
      <c r="B8021" s="2" t="s">
        <v>854</v>
      </c>
      <c r="C8021" s="2">
        <v>2035</v>
      </c>
      <c r="D8021" s="2" t="s">
        <v>241</v>
      </c>
      <c r="E8021" s="2" t="s">
        <v>627</v>
      </c>
      <c r="F8021" s="2" t="s">
        <v>857</v>
      </c>
      <c r="G8021" s="2">
        <v>429</v>
      </c>
      <c r="H8021" s="2">
        <v>2.4040249627399999E-5</v>
      </c>
      <c r="I8021" s="2">
        <v>2.6925079582688001E-5</v>
      </c>
      <c r="J8021" s="26" t="s">
        <v>700</v>
      </c>
    </row>
    <row r="8022" spans="1:10" ht="15.75" hidden="1" customHeight="1" x14ac:dyDescent="0.25">
      <c r="A8022" s="2" t="s">
        <v>853</v>
      </c>
      <c r="B8022" s="2" t="s">
        <v>854</v>
      </c>
      <c r="C8022" s="2">
        <v>2035</v>
      </c>
      <c r="D8022" s="2" t="s">
        <v>241</v>
      </c>
      <c r="E8022" s="2" t="s">
        <v>627</v>
      </c>
      <c r="F8022" s="2" t="s">
        <v>855</v>
      </c>
      <c r="G8022" s="2">
        <v>430</v>
      </c>
      <c r="H8022" s="2">
        <v>1.190894763567E-4</v>
      </c>
      <c r="I8022" s="2">
        <v>1.3338021351950403E-4</v>
      </c>
      <c r="J8022" s="26" t="s">
        <v>700</v>
      </c>
    </row>
    <row r="8023" spans="1:10" ht="15.75" hidden="1" customHeight="1" x14ac:dyDescent="0.25">
      <c r="A8023" s="2" t="s">
        <v>853</v>
      </c>
      <c r="B8023" s="2" t="s">
        <v>854</v>
      </c>
      <c r="C8023" s="2">
        <v>2035</v>
      </c>
      <c r="D8023" s="2" t="s">
        <v>241</v>
      </c>
      <c r="E8023" s="2" t="s">
        <v>627</v>
      </c>
      <c r="F8023" s="2" t="s">
        <v>857</v>
      </c>
      <c r="G8023" s="2">
        <v>433</v>
      </c>
      <c r="H8023" s="2">
        <v>2.3836184482200001E-5</v>
      </c>
      <c r="I8023" s="2">
        <v>2.6696526620064003E-5</v>
      </c>
      <c r="J8023" s="26" t="s">
        <v>700</v>
      </c>
    </row>
    <row r="8024" spans="1:10" ht="15.75" hidden="1" customHeight="1" x14ac:dyDescent="0.25">
      <c r="A8024" s="2" t="s">
        <v>853</v>
      </c>
      <c r="B8024" s="2" t="s">
        <v>854</v>
      </c>
      <c r="C8024" s="2">
        <v>2035</v>
      </c>
      <c r="D8024" s="2" t="s">
        <v>241</v>
      </c>
      <c r="E8024" s="2" t="s">
        <v>627</v>
      </c>
      <c r="F8024" s="2" t="s">
        <v>857</v>
      </c>
      <c r="G8024" s="2">
        <v>441</v>
      </c>
      <c r="H8024" s="2">
        <v>2.67697014351E-5</v>
      </c>
      <c r="I8024" s="2">
        <v>2.9982065607312001E-5</v>
      </c>
      <c r="J8024" s="26" t="s">
        <v>700</v>
      </c>
    </row>
    <row r="8025" spans="1:10" ht="15.75" hidden="1" customHeight="1" x14ac:dyDescent="0.25">
      <c r="A8025" s="2" t="s">
        <v>853</v>
      </c>
      <c r="B8025" s="2" t="s">
        <v>854</v>
      </c>
      <c r="C8025" s="2">
        <v>2035</v>
      </c>
      <c r="D8025" s="2" t="s">
        <v>241</v>
      </c>
      <c r="E8025" s="2" t="s">
        <v>627</v>
      </c>
      <c r="F8025" s="2" t="s">
        <v>857</v>
      </c>
      <c r="G8025" s="2">
        <v>452</v>
      </c>
      <c r="H8025" s="2">
        <v>2.2840047677199999E-5</v>
      </c>
      <c r="I8025" s="2">
        <v>2.5580853398463999E-5</v>
      </c>
      <c r="J8025" s="26" t="s">
        <v>700</v>
      </c>
    </row>
    <row r="8026" spans="1:10" ht="15.75" hidden="1" customHeight="1" x14ac:dyDescent="0.25">
      <c r="A8026" s="2" t="s">
        <v>853</v>
      </c>
      <c r="B8026" s="2" t="s">
        <v>854</v>
      </c>
      <c r="C8026" s="2">
        <v>2035</v>
      </c>
      <c r="D8026" s="2" t="s">
        <v>241</v>
      </c>
      <c r="E8026" s="2" t="s">
        <v>627</v>
      </c>
      <c r="F8026" s="2" t="s">
        <v>859</v>
      </c>
      <c r="G8026" s="2">
        <v>452</v>
      </c>
      <c r="H8026" s="40">
        <v>6.7678047344099998E-6</v>
      </c>
      <c r="I8026" s="2">
        <v>7.5799413025392002E-6</v>
      </c>
      <c r="J8026" s="26" t="s">
        <v>700</v>
      </c>
    </row>
    <row r="8027" spans="1:10" ht="15.75" hidden="1" customHeight="1" x14ac:dyDescent="0.25">
      <c r="A8027" s="2" t="s">
        <v>853</v>
      </c>
      <c r="B8027" s="2" t="s">
        <v>854</v>
      </c>
      <c r="C8027" s="2">
        <v>2035</v>
      </c>
      <c r="D8027" s="2" t="s">
        <v>241</v>
      </c>
      <c r="E8027" s="2" t="s">
        <v>627</v>
      </c>
      <c r="F8027" s="2" t="s">
        <v>855</v>
      </c>
      <c r="G8027" s="2">
        <v>456</v>
      </c>
      <c r="H8027" s="2">
        <v>1.141126122093E-4</v>
      </c>
      <c r="I8027" s="2">
        <v>1.27806125674416E-4</v>
      </c>
      <c r="J8027" s="26" t="s">
        <v>700</v>
      </c>
    </row>
    <row r="8028" spans="1:10" ht="15.75" hidden="1" customHeight="1" x14ac:dyDescent="0.25">
      <c r="A8028" s="2" t="s">
        <v>853</v>
      </c>
      <c r="B8028" s="2" t="s">
        <v>854</v>
      </c>
      <c r="C8028" s="2">
        <v>2035</v>
      </c>
      <c r="D8028" s="2" t="s">
        <v>241</v>
      </c>
      <c r="E8028" s="2" t="s">
        <v>627</v>
      </c>
      <c r="F8028" s="2" t="s">
        <v>855</v>
      </c>
      <c r="G8028" s="2">
        <v>462</v>
      </c>
      <c r="H8028" s="2">
        <v>1.645693555474E-4</v>
      </c>
      <c r="I8028" s="2">
        <v>1.8431767821308802E-4</v>
      </c>
      <c r="J8028" s="26" t="s">
        <v>700</v>
      </c>
    </row>
    <row r="8029" spans="1:10" ht="15.75" hidden="1" customHeight="1" x14ac:dyDescent="0.25">
      <c r="A8029" s="2" t="s">
        <v>853</v>
      </c>
      <c r="B8029" s="2" t="s">
        <v>854</v>
      </c>
      <c r="C8029" s="2">
        <v>2035</v>
      </c>
      <c r="D8029" s="2" t="s">
        <v>241</v>
      </c>
      <c r="E8029" s="2" t="s">
        <v>627</v>
      </c>
      <c r="F8029" s="2" t="s">
        <v>855</v>
      </c>
      <c r="G8029" s="2">
        <v>466</v>
      </c>
      <c r="H8029" s="2">
        <v>1.201090126415E-4</v>
      </c>
      <c r="I8029" s="2">
        <v>1.3452209415848001E-4</v>
      </c>
      <c r="J8029" s="26" t="s">
        <v>700</v>
      </c>
    </row>
    <row r="8030" spans="1:10" ht="15.75" hidden="1" customHeight="1" x14ac:dyDescent="0.25">
      <c r="A8030" s="2" t="s">
        <v>853</v>
      </c>
      <c r="B8030" s="2" t="s">
        <v>854</v>
      </c>
      <c r="C8030" s="2">
        <v>2035</v>
      </c>
      <c r="D8030" s="2" t="s">
        <v>241</v>
      </c>
      <c r="E8030" s="2" t="s">
        <v>627</v>
      </c>
      <c r="F8030" s="2" t="s">
        <v>855</v>
      </c>
      <c r="G8030" s="2">
        <v>474</v>
      </c>
      <c r="H8030" s="2">
        <v>1.6054142906800001E-4</v>
      </c>
      <c r="I8030" s="2">
        <v>1.7980640055616004E-4</v>
      </c>
      <c r="J8030" s="26" t="s">
        <v>700</v>
      </c>
    </row>
    <row r="8031" spans="1:10" ht="15.75" hidden="1" customHeight="1" x14ac:dyDescent="0.25">
      <c r="A8031" s="2" t="s">
        <v>853</v>
      </c>
      <c r="B8031" s="2" t="s">
        <v>854</v>
      </c>
      <c r="C8031" s="2">
        <v>2035</v>
      </c>
      <c r="D8031" s="2" t="s">
        <v>241</v>
      </c>
      <c r="E8031" s="2" t="s">
        <v>627</v>
      </c>
      <c r="F8031" s="2" t="s">
        <v>858</v>
      </c>
      <c r="G8031" s="2">
        <v>485</v>
      </c>
      <c r="H8031" s="2">
        <v>1.621215196792E-4</v>
      </c>
      <c r="I8031" s="2">
        <v>1.8157610204070401E-4</v>
      </c>
      <c r="J8031" s="26" t="s">
        <v>700</v>
      </c>
    </row>
    <row r="8032" spans="1:10" ht="15.75" hidden="1" customHeight="1" x14ac:dyDescent="0.25">
      <c r="A8032" s="2" t="s">
        <v>853</v>
      </c>
      <c r="B8032" s="2" t="s">
        <v>854</v>
      </c>
      <c r="C8032" s="2">
        <v>2035</v>
      </c>
      <c r="D8032" s="2" t="s">
        <v>241</v>
      </c>
      <c r="E8032" s="2" t="s">
        <v>627</v>
      </c>
      <c r="F8032" s="2" t="s">
        <v>857</v>
      </c>
      <c r="G8032" s="2">
        <v>492</v>
      </c>
      <c r="H8032" s="2">
        <v>4.1944163967899998E-5</v>
      </c>
      <c r="I8032" s="2">
        <v>4.6977463644048001E-5</v>
      </c>
      <c r="J8032" s="26" t="s">
        <v>700</v>
      </c>
    </row>
    <row r="8033" spans="1:10" ht="15.75" hidden="1" customHeight="1" x14ac:dyDescent="0.25">
      <c r="A8033" s="2" t="s">
        <v>853</v>
      </c>
      <c r="B8033" s="2" t="s">
        <v>854</v>
      </c>
      <c r="C8033" s="2">
        <v>2035</v>
      </c>
      <c r="D8033" s="2" t="s">
        <v>241</v>
      </c>
      <c r="E8033" s="2" t="s">
        <v>627</v>
      </c>
      <c r="F8033" s="2" t="s">
        <v>857</v>
      </c>
      <c r="G8033" s="2">
        <v>507</v>
      </c>
      <c r="H8033" s="2">
        <v>2.32933234656E-5</v>
      </c>
      <c r="I8033" s="2">
        <v>2.6088522281472002E-5</v>
      </c>
      <c r="J8033" s="26" t="s">
        <v>700</v>
      </c>
    </row>
    <row r="8034" spans="1:10" ht="15.75" hidden="1" customHeight="1" x14ac:dyDescent="0.25">
      <c r="A8034" s="2" t="s">
        <v>853</v>
      </c>
      <c r="B8034" s="2" t="s">
        <v>854</v>
      </c>
      <c r="C8034" s="2">
        <v>2035</v>
      </c>
      <c r="D8034" s="2" t="s">
        <v>241</v>
      </c>
      <c r="E8034" s="2" t="s">
        <v>627</v>
      </c>
      <c r="F8034" s="2" t="s">
        <v>855</v>
      </c>
      <c r="G8034" s="2">
        <v>512</v>
      </c>
      <c r="H8034" s="2">
        <v>2.0955990476070001E-4</v>
      </c>
      <c r="I8034" s="2">
        <v>2.3470709333198403E-4</v>
      </c>
      <c r="J8034" s="26" t="s">
        <v>700</v>
      </c>
    </row>
    <row r="8035" spans="1:10" ht="15.75" hidden="1" customHeight="1" x14ac:dyDescent="0.25">
      <c r="A8035" s="2" t="s">
        <v>853</v>
      </c>
      <c r="B8035" s="2" t="s">
        <v>854</v>
      </c>
      <c r="C8035" s="2">
        <v>2035</v>
      </c>
      <c r="D8035" s="2" t="s">
        <v>241</v>
      </c>
      <c r="E8035" s="2" t="s">
        <v>627</v>
      </c>
      <c r="F8035" s="2" t="s">
        <v>857</v>
      </c>
      <c r="G8035" s="2">
        <v>522</v>
      </c>
      <c r="H8035" s="2">
        <v>1.9764594981100002E-5</v>
      </c>
      <c r="I8035" s="2">
        <v>2.2136346378832005E-5</v>
      </c>
      <c r="J8035" s="26" t="s">
        <v>700</v>
      </c>
    </row>
    <row r="8036" spans="1:10" ht="15.75" hidden="1" customHeight="1" x14ac:dyDescent="0.25">
      <c r="A8036" s="2" t="s">
        <v>853</v>
      </c>
      <c r="B8036" s="2" t="s">
        <v>854</v>
      </c>
      <c r="C8036" s="2">
        <v>2035</v>
      </c>
      <c r="D8036" s="2" t="s">
        <v>241</v>
      </c>
      <c r="E8036" s="2" t="s">
        <v>627</v>
      </c>
      <c r="F8036" s="2" t="s">
        <v>857</v>
      </c>
      <c r="G8036" s="2">
        <v>535</v>
      </c>
      <c r="H8036" s="2">
        <v>1.92749921553E-5</v>
      </c>
      <c r="I8036" s="2">
        <v>2.1587991213936002E-5</v>
      </c>
      <c r="J8036" s="26" t="s">
        <v>700</v>
      </c>
    </row>
    <row r="8037" spans="1:10" ht="15.75" hidden="1" customHeight="1" x14ac:dyDescent="0.25">
      <c r="A8037" s="2" t="s">
        <v>853</v>
      </c>
      <c r="B8037" s="2" t="s">
        <v>854</v>
      </c>
      <c r="C8037" s="2">
        <v>2035</v>
      </c>
      <c r="D8037" s="2" t="s">
        <v>241</v>
      </c>
      <c r="E8037" s="2" t="s">
        <v>627</v>
      </c>
      <c r="F8037" s="2" t="s">
        <v>855</v>
      </c>
      <c r="G8037" s="2">
        <v>554</v>
      </c>
      <c r="H8037" s="2">
        <v>9.8747150332199998E-5</v>
      </c>
      <c r="I8037" s="2">
        <v>1.1059680837206401E-4</v>
      </c>
      <c r="J8037" s="26" t="s">
        <v>700</v>
      </c>
    </row>
    <row r="8038" spans="1:10" ht="15.75" hidden="1" customHeight="1" x14ac:dyDescent="0.25">
      <c r="A8038" s="2" t="s">
        <v>853</v>
      </c>
      <c r="B8038" s="2" t="s">
        <v>854</v>
      </c>
      <c r="C8038" s="2">
        <v>2035</v>
      </c>
      <c r="D8038" s="2" t="s">
        <v>241</v>
      </c>
      <c r="E8038" s="2" t="s">
        <v>627</v>
      </c>
      <c r="F8038" s="2" t="s">
        <v>859</v>
      </c>
      <c r="G8038" s="2">
        <v>555</v>
      </c>
      <c r="H8038" s="40">
        <v>5.0011085477300001E-6</v>
      </c>
      <c r="I8038" s="2">
        <v>5.6012415734576008E-6</v>
      </c>
      <c r="J8038" s="26" t="s">
        <v>700</v>
      </c>
    </row>
    <row r="8039" spans="1:10" ht="15.75" hidden="1" customHeight="1" x14ac:dyDescent="0.25">
      <c r="A8039" s="2" t="s">
        <v>853</v>
      </c>
      <c r="B8039" s="2" t="s">
        <v>854</v>
      </c>
      <c r="C8039" s="2">
        <v>2035</v>
      </c>
      <c r="D8039" s="2" t="s">
        <v>241</v>
      </c>
      <c r="E8039" s="2" t="s">
        <v>627</v>
      </c>
      <c r="F8039" s="2" t="s">
        <v>855</v>
      </c>
      <c r="G8039" s="2">
        <v>561</v>
      </c>
      <c r="H8039" s="2">
        <v>9.6301009762099994E-5</v>
      </c>
      <c r="I8039" s="2">
        <v>1.07857130933552E-4</v>
      </c>
      <c r="J8039" s="26" t="s">
        <v>700</v>
      </c>
    </row>
    <row r="8040" spans="1:10" ht="15.75" hidden="1" customHeight="1" x14ac:dyDescent="0.25">
      <c r="A8040" s="2" t="s">
        <v>853</v>
      </c>
      <c r="B8040" s="2" t="s">
        <v>854</v>
      </c>
      <c r="C8040" s="2">
        <v>2035</v>
      </c>
      <c r="D8040" s="2" t="s">
        <v>241</v>
      </c>
      <c r="E8040" s="2" t="s">
        <v>627</v>
      </c>
      <c r="F8040" s="2" t="s">
        <v>855</v>
      </c>
      <c r="G8040" s="2">
        <v>568</v>
      </c>
      <c r="H8040" s="2">
        <v>1.3374580885280001E-4</v>
      </c>
      <c r="I8040" s="2">
        <v>1.4979530591513601E-4</v>
      </c>
      <c r="J8040" s="26" t="s">
        <v>700</v>
      </c>
    </row>
    <row r="8041" spans="1:10" ht="15.75" hidden="1" customHeight="1" x14ac:dyDescent="0.25">
      <c r="A8041" s="2" t="s">
        <v>853</v>
      </c>
      <c r="B8041" s="2" t="s">
        <v>854</v>
      </c>
      <c r="C8041" s="2">
        <v>2035</v>
      </c>
      <c r="D8041" s="2" t="s">
        <v>241</v>
      </c>
      <c r="E8041" s="2" t="s">
        <v>627</v>
      </c>
      <c r="F8041" s="2" t="s">
        <v>856</v>
      </c>
      <c r="G8041" s="2">
        <v>582</v>
      </c>
      <c r="H8041" s="40">
        <v>1.6905188431300001E-6</v>
      </c>
      <c r="I8041" s="2">
        <v>1.8933811043056002E-6</v>
      </c>
      <c r="J8041" s="26" t="s">
        <v>700</v>
      </c>
    </row>
    <row r="8042" spans="1:10" ht="15.75" hidden="1" customHeight="1" x14ac:dyDescent="0.25">
      <c r="A8042" s="2" t="s">
        <v>853</v>
      </c>
      <c r="B8042" s="2" t="s">
        <v>854</v>
      </c>
      <c r="C8042" s="2">
        <v>2035</v>
      </c>
      <c r="D8042" s="2" t="s">
        <v>241</v>
      </c>
      <c r="E8042" s="2" t="s">
        <v>627</v>
      </c>
      <c r="F8042" s="2" t="s">
        <v>859</v>
      </c>
      <c r="G8042" s="2">
        <v>588</v>
      </c>
      <c r="H8042" s="40">
        <v>5.1880133469199998E-6</v>
      </c>
      <c r="I8042" s="2">
        <v>5.8105749485504004E-6</v>
      </c>
      <c r="J8042" s="26" t="s">
        <v>700</v>
      </c>
    </row>
    <row r="8043" spans="1:10" ht="15.75" hidden="1" customHeight="1" x14ac:dyDescent="0.25">
      <c r="A8043" s="2" t="s">
        <v>853</v>
      </c>
      <c r="B8043" s="2" t="s">
        <v>854</v>
      </c>
      <c r="C8043" s="2">
        <v>2035</v>
      </c>
      <c r="D8043" s="2" t="s">
        <v>241</v>
      </c>
      <c r="E8043" s="2" t="s">
        <v>627</v>
      </c>
      <c r="F8043" s="2" t="s">
        <v>858</v>
      </c>
      <c r="G8043" s="2">
        <v>590</v>
      </c>
      <c r="H8043" s="2">
        <v>1.3316039985509999E-4</v>
      </c>
      <c r="I8043" s="2">
        <v>1.4913964783771201E-4</v>
      </c>
      <c r="J8043" s="26" t="s">
        <v>700</v>
      </c>
    </row>
    <row r="8044" spans="1:10" ht="15.75" hidden="1" customHeight="1" x14ac:dyDescent="0.25">
      <c r="A8044" s="2" t="s">
        <v>853</v>
      </c>
      <c r="B8044" s="2" t="s">
        <v>854</v>
      </c>
      <c r="C8044" s="2">
        <v>2035</v>
      </c>
      <c r="D8044" s="2" t="s">
        <v>241</v>
      </c>
      <c r="E8044" s="2" t="s">
        <v>627</v>
      </c>
      <c r="F8044" s="2" t="s">
        <v>855</v>
      </c>
      <c r="G8044" s="2">
        <v>662</v>
      </c>
      <c r="H8044" s="2">
        <v>1.163772467407E-4</v>
      </c>
      <c r="I8044" s="2">
        <v>1.3034251634958403E-4</v>
      </c>
      <c r="J8044" s="26" t="s">
        <v>700</v>
      </c>
    </row>
    <row r="8045" spans="1:10" ht="15.75" hidden="1" customHeight="1" x14ac:dyDescent="0.25">
      <c r="A8045" s="2" t="s">
        <v>853</v>
      </c>
      <c r="B8045" s="2" t="s">
        <v>854</v>
      </c>
      <c r="C8045" s="2">
        <v>2035</v>
      </c>
      <c r="D8045" s="2" t="s">
        <v>241</v>
      </c>
      <c r="E8045" s="2" t="s">
        <v>627</v>
      </c>
      <c r="F8045" s="2" t="s">
        <v>858</v>
      </c>
      <c r="G8045" s="2">
        <v>673</v>
      </c>
      <c r="H8045" s="2">
        <v>1.168509988929E-4</v>
      </c>
      <c r="I8045" s="2">
        <v>1.3087311876004801E-4</v>
      </c>
      <c r="J8045" s="26" t="s">
        <v>700</v>
      </c>
    </row>
    <row r="8046" spans="1:10" ht="15.75" hidden="1" customHeight="1" x14ac:dyDescent="0.25">
      <c r="A8046" s="2" t="s">
        <v>853</v>
      </c>
      <c r="B8046" s="2" t="s">
        <v>854</v>
      </c>
      <c r="C8046" s="2">
        <v>2035</v>
      </c>
      <c r="D8046" s="2" t="s">
        <v>241</v>
      </c>
      <c r="E8046" s="2" t="s">
        <v>627</v>
      </c>
      <c r="F8046" s="2" t="s">
        <v>857</v>
      </c>
      <c r="G8046" s="2">
        <v>763</v>
      </c>
      <c r="H8046" s="2">
        <v>1.3510126336799999E-5</v>
      </c>
      <c r="I8046" s="2">
        <v>1.5131341497216E-5</v>
      </c>
      <c r="J8046" s="26" t="s">
        <v>700</v>
      </c>
    </row>
    <row r="8047" spans="1:10" ht="15.75" hidden="1" customHeight="1" x14ac:dyDescent="0.25">
      <c r="A8047" s="2" t="s">
        <v>853</v>
      </c>
      <c r="B8047" s="2" t="s">
        <v>854</v>
      </c>
      <c r="C8047" s="2">
        <v>2035</v>
      </c>
      <c r="D8047" s="2" t="s">
        <v>241</v>
      </c>
      <c r="E8047" s="2" t="s">
        <v>627</v>
      </c>
      <c r="F8047" s="2" t="s">
        <v>858</v>
      </c>
      <c r="G8047" s="2">
        <v>787</v>
      </c>
      <c r="H8047" s="2">
        <v>9.98766627163E-5</v>
      </c>
      <c r="I8047" s="2">
        <v>1.1186186224225601E-4</v>
      </c>
      <c r="J8047" s="26" t="s">
        <v>700</v>
      </c>
    </row>
    <row r="8048" spans="1:10" ht="15.75" hidden="1" customHeight="1" x14ac:dyDescent="0.25">
      <c r="A8048" s="2" t="s">
        <v>853</v>
      </c>
      <c r="B8048" s="2" t="s">
        <v>854</v>
      </c>
      <c r="C8048" s="2">
        <v>2035</v>
      </c>
      <c r="D8048" s="2" t="s">
        <v>241</v>
      </c>
      <c r="E8048" s="2" t="s">
        <v>627</v>
      </c>
      <c r="F8048" s="2" t="s">
        <v>855</v>
      </c>
      <c r="G8048" s="2">
        <v>865</v>
      </c>
      <c r="H8048" s="2">
        <v>6.7498796852300002E-5</v>
      </c>
      <c r="I8048" s="2">
        <v>7.5598652474576013E-5</v>
      </c>
      <c r="J8048" s="26" t="s">
        <v>700</v>
      </c>
    </row>
    <row r="8049" spans="1:10" ht="15.75" hidden="1" customHeight="1" x14ac:dyDescent="0.25">
      <c r="A8049" s="2" t="s">
        <v>853</v>
      </c>
      <c r="B8049" s="2" t="s">
        <v>854</v>
      </c>
      <c r="C8049" s="2">
        <v>2035</v>
      </c>
      <c r="D8049" s="2" t="s">
        <v>241</v>
      </c>
      <c r="E8049" s="2" t="s">
        <v>627</v>
      </c>
      <c r="F8049" s="2" t="s">
        <v>856</v>
      </c>
      <c r="G8049" s="2">
        <v>884</v>
      </c>
      <c r="H8049" s="40">
        <v>1.01052921764E-6</v>
      </c>
      <c r="I8049" s="2">
        <v>1.1317927237568001E-6</v>
      </c>
      <c r="J8049" s="26" t="s">
        <v>700</v>
      </c>
    </row>
    <row r="8050" spans="1:10" ht="15.75" hidden="1" customHeight="1" x14ac:dyDescent="0.25">
      <c r="A8050" s="2" t="s">
        <v>853</v>
      </c>
      <c r="B8050" s="2" t="s">
        <v>854</v>
      </c>
      <c r="C8050" s="2">
        <v>2035</v>
      </c>
      <c r="D8050" s="2" t="s">
        <v>241</v>
      </c>
      <c r="E8050" s="2" t="s">
        <v>627</v>
      </c>
      <c r="F8050" s="2" t="s">
        <v>856</v>
      </c>
      <c r="G8050" s="2">
        <v>905</v>
      </c>
      <c r="H8050" s="40">
        <v>9.9595217761800003E-7</v>
      </c>
      <c r="I8050" s="2">
        <v>1.1154664389321601E-6</v>
      </c>
      <c r="J8050" s="26" t="s">
        <v>700</v>
      </c>
    </row>
    <row r="8051" spans="1:10" ht="15.75" hidden="1" customHeight="1" x14ac:dyDescent="0.25">
      <c r="A8051" s="2" t="s">
        <v>853</v>
      </c>
      <c r="B8051" s="2" t="s">
        <v>854</v>
      </c>
      <c r="C8051" s="2">
        <v>2035</v>
      </c>
      <c r="D8051" s="2" t="s">
        <v>241</v>
      </c>
      <c r="E8051" s="2" t="s">
        <v>627</v>
      </c>
      <c r="F8051" s="2" t="s">
        <v>860</v>
      </c>
      <c r="G8051" s="2">
        <v>912</v>
      </c>
      <c r="H8051" s="2">
        <v>1.6264177247599999E-5</v>
      </c>
      <c r="I8051" s="2">
        <v>1.8215878517311999E-5</v>
      </c>
      <c r="J8051" s="26" t="s">
        <v>701</v>
      </c>
    </row>
    <row r="8052" spans="1:10" ht="15.75" hidden="1" customHeight="1" x14ac:dyDescent="0.25">
      <c r="A8052" s="2" t="s">
        <v>853</v>
      </c>
      <c r="B8052" s="2" t="s">
        <v>854</v>
      </c>
      <c r="C8052" s="2">
        <v>2035</v>
      </c>
      <c r="D8052" s="2" t="s">
        <v>241</v>
      </c>
      <c r="E8052" s="2" t="s">
        <v>627</v>
      </c>
      <c r="F8052" s="2" t="s">
        <v>860</v>
      </c>
      <c r="G8052" s="2">
        <v>927</v>
      </c>
      <c r="H8052" s="2">
        <v>1.6029563994399999E-5</v>
      </c>
      <c r="I8052" s="2">
        <v>1.7953111673728E-5</v>
      </c>
      <c r="J8052" s="26" t="s">
        <v>701</v>
      </c>
    </row>
    <row r="8053" spans="1:10" ht="15.75" hidden="1" customHeight="1" x14ac:dyDescent="0.25">
      <c r="A8053" s="2" t="s">
        <v>853</v>
      </c>
      <c r="B8053" s="2" t="s">
        <v>854</v>
      </c>
      <c r="C8053" s="2">
        <v>2035</v>
      </c>
      <c r="D8053" s="2" t="s">
        <v>241</v>
      </c>
      <c r="E8053" s="2" t="s">
        <v>627</v>
      </c>
      <c r="F8053" s="2" t="s">
        <v>857</v>
      </c>
      <c r="G8053" s="2">
        <v>930</v>
      </c>
      <c r="H8053" s="2">
        <v>1.1096700291099999E-5</v>
      </c>
      <c r="I8053" s="2">
        <v>1.2428304326032001E-5</v>
      </c>
      <c r="J8053" s="26" t="s">
        <v>700</v>
      </c>
    </row>
    <row r="8054" spans="1:10" ht="15.75" hidden="1" customHeight="1" x14ac:dyDescent="0.25">
      <c r="A8054" s="2" t="s">
        <v>853</v>
      </c>
      <c r="B8054" s="2" t="s">
        <v>854</v>
      </c>
      <c r="C8054" s="2">
        <v>2035</v>
      </c>
      <c r="D8054" s="2" t="s">
        <v>241</v>
      </c>
      <c r="E8054" s="2" t="s">
        <v>627</v>
      </c>
      <c r="F8054" s="2" t="s">
        <v>858</v>
      </c>
      <c r="G8054" s="2">
        <v>1018</v>
      </c>
      <c r="H8054" s="2">
        <v>8.7140695541200003E-5</v>
      </c>
      <c r="I8054" s="2">
        <v>9.7597579006144009E-5</v>
      </c>
      <c r="J8054" s="26" t="s">
        <v>700</v>
      </c>
    </row>
    <row r="8055" spans="1:10" ht="15.75" hidden="1" customHeight="1" x14ac:dyDescent="0.25">
      <c r="A8055" s="2" t="s">
        <v>853</v>
      </c>
      <c r="B8055" s="2" t="s">
        <v>854</v>
      </c>
      <c r="C8055" s="2">
        <v>2035</v>
      </c>
      <c r="D8055" s="2" t="s">
        <v>241</v>
      </c>
      <c r="E8055" s="2" t="s">
        <v>627</v>
      </c>
      <c r="F8055" s="2" t="s">
        <v>859</v>
      </c>
      <c r="G8055" s="2">
        <v>1028</v>
      </c>
      <c r="H8055" s="40">
        <v>2.9584080039099999E-6</v>
      </c>
      <c r="I8055" s="2">
        <v>3.3134169643792002E-6</v>
      </c>
      <c r="J8055" s="26" t="s">
        <v>700</v>
      </c>
    </row>
    <row r="8056" spans="1:10" ht="15.75" hidden="1" customHeight="1" x14ac:dyDescent="0.25">
      <c r="A8056" s="2" t="s">
        <v>853</v>
      </c>
      <c r="B8056" s="2" t="s">
        <v>854</v>
      </c>
      <c r="C8056" s="2">
        <v>2035</v>
      </c>
      <c r="D8056" s="2" t="s">
        <v>241</v>
      </c>
      <c r="E8056" s="2" t="s">
        <v>627</v>
      </c>
      <c r="F8056" s="2" t="s">
        <v>857</v>
      </c>
      <c r="G8056" s="2">
        <v>1061</v>
      </c>
      <c r="H8056" s="40">
        <v>9.73758324108E-6</v>
      </c>
      <c r="I8056" s="2">
        <v>1.0906093230009601E-5</v>
      </c>
      <c r="J8056" s="26" t="s">
        <v>700</v>
      </c>
    </row>
    <row r="8057" spans="1:10" ht="15.75" hidden="1" customHeight="1" x14ac:dyDescent="0.25">
      <c r="A8057" s="2" t="s">
        <v>853</v>
      </c>
      <c r="B8057" s="2" t="s">
        <v>854</v>
      </c>
      <c r="C8057" s="2">
        <v>2035</v>
      </c>
      <c r="D8057" s="2" t="s">
        <v>241</v>
      </c>
      <c r="E8057" s="2" t="s">
        <v>627</v>
      </c>
      <c r="F8057" s="2" t="s">
        <v>855</v>
      </c>
      <c r="G8057" s="2">
        <v>1102</v>
      </c>
      <c r="H8057" s="2">
        <v>5.5440927098999998E-5</v>
      </c>
      <c r="I8057" s="2">
        <v>6.2093838350879999E-5</v>
      </c>
      <c r="J8057" s="26" t="s">
        <v>700</v>
      </c>
    </row>
    <row r="8058" spans="1:10" ht="15.75" hidden="1" customHeight="1" x14ac:dyDescent="0.25">
      <c r="A8058" s="2" t="s">
        <v>853</v>
      </c>
      <c r="B8058" s="2" t="s">
        <v>854</v>
      </c>
      <c r="C8058" s="2">
        <v>2035</v>
      </c>
      <c r="D8058" s="2" t="s">
        <v>241</v>
      </c>
      <c r="E8058" s="2" t="s">
        <v>627</v>
      </c>
      <c r="F8058" s="2" t="s">
        <v>858</v>
      </c>
      <c r="G8058" s="2">
        <v>1219</v>
      </c>
      <c r="H8058" s="2">
        <v>6.4393119828299998E-5</v>
      </c>
      <c r="I8058" s="2">
        <v>7.2120294207696001E-5</v>
      </c>
      <c r="J8058" s="26" t="s">
        <v>700</v>
      </c>
    </row>
    <row r="8059" spans="1:10" ht="15.75" hidden="1" customHeight="1" x14ac:dyDescent="0.25">
      <c r="A8059" s="2" t="s">
        <v>853</v>
      </c>
      <c r="B8059" s="2" t="s">
        <v>854</v>
      </c>
      <c r="C8059" s="2">
        <v>2035</v>
      </c>
      <c r="D8059" s="2" t="s">
        <v>241</v>
      </c>
      <c r="E8059" s="2" t="s">
        <v>627</v>
      </c>
      <c r="F8059" s="2" t="s">
        <v>857</v>
      </c>
      <c r="G8059" s="2">
        <v>1241</v>
      </c>
      <c r="H8059" s="40">
        <v>8.3230552263600008E-6</v>
      </c>
      <c r="I8059" s="2">
        <v>9.3218218535232019E-6</v>
      </c>
      <c r="J8059" s="26" t="s">
        <v>700</v>
      </c>
    </row>
    <row r="8060" spans="1:10" ht="15.75" hidden="1" customHeight="1" x14ac:dyDescent="0.25">
      <c r="A8060" s="2" t="s">
        <v>853</v>
      </c>
      <c r="B8060" s="2" t="s">
        <v>854</v>
      </c>
      <c r="C8060" s="2">
        <v>2035</v>
      </c>
      <c r="D8060" s="2" t="s">
        <v>241</v>
      </c>
      <c r="E8060" s="2" t="s">
        <v>627</v>
      </c>
      <c r="F8060" s="2" t="s">
        <v>855</v>
      </c>
      <c r="G8060" s="2">
        <v>1293</v>
      </c>
      <c r="H8060" s="2">
        <v>4.8650555981999999E-5</v>
      </c>
      <c r="I8060" s="2">
        <v>5.4488622699840006E-5</v>
      </c>
      <c r="J8060" s="26" t="s">
        <v>700</v>
      </c>
    </row>
    <row r="8061" spans="1:10" ht="15.75" hidden="1" customHeight="1" x14ac:dyDescent="0.25">
      <c r="A8061" s="2" t="s">
        <v>853</v>
      </c>
      <c r="B8061" s="2" t="s">
        <v>854</v>
      </c>
      <c r="C8061" s="2">
        <v>2035</v>
      </c>
      <c r="D8061" s="2" t="s">
        <v>241</v>
      </c>
      <c r="E8061" s="2" t="s">
        <v>627</v>
      </c>
      <c r="F8061" s="2" t="s">
        <v>858</v>
      </c>
      <c r="G8061" s="2">
        <v>1327</v>
      </c>
      <c r="H8061" s="2">
        <v>6.6799664637100004E-5</v>
      </c>
      <c r="I8061" s="2">
        <v>7.4815624393552007E-5</v>
      </c>
      <c r="J8061" s="26" t="s">
        <v>700</v>
      </c>
    </row>
    <row r="8062" spans="1:10" ht="15.75" hidden="1" customHeight="1" x14ac:dyDescent="0.25">
      <c r="A8062" s="2" t="s">
        <v>853</v>
      </c>
      <c r="B8062" s="2" t="s">
        <v>854</v>
      </c>
      <c r="C8062" s="2">
        <v>2035</v>
      </c>
      <c r="D8062" s="2" t="s">
        <v>241</v>
      </c>
      <c r="E8062" s="2" t="s">
        <v>627</v>
      </c>
      <c r="F8062" s="2" t="s">
        <v>855</v>
      </c>
      <c r="G8062" s="2">
        <v>1523</v>
      </c>
      <c r="H8062" s="2">
        <v>4.1583341953799998E-5</v>
      </c>
      <c r="I8062" s="2">
        <v>4.6573342988256004E-5</v>
      </c>
      <c r="J8062" s="26" t="s">
        <v>700</v>
      </c>
    </row>
    <row r="8063" spans="1:10" ht="15.75" hidden="1" customHeight="1" x14ac:dyDescent="0.25">
      <c r="A8063" s="2" t="s">
        <v>853</v>
      </c>
      <c r="B8063" s="2" t="s">
        <v>854</v>
      </c>
      <c r="C8063" s="2">
        <v>2035</v>
      </c>
      <c r="D8063" s="2" t="s">
        <v>241</v>
      </c>
      <c r="E8063" s="2" t="s">
        <v>627</v>
      </c>
      <c r="F8063" s="2" t="s">
        <v>859</v>
      </c>
      <c r="G8063" s="2">
        <v>1562</v>
      </c>
      <c r="H8063" s="40">
        <v>1.7684260456E-6</v>
      </c>
      <c r="I8063" s="2">
        <v>1.9806371710720003E-6</v>
      </c>
      <c r="J8063" s="26" t="s">
        <v>700</v>
      </c>
    </row>
    <row r="8064" spans="1:10" ht="15.75" hidden="1" customHeight="1" x14ac:dyDescent="0.25">
      <c r="A8064" s="2" t="s">
        <v>853</v>
      </c>
      <c r="B8064" s="2" t="s">
        <v>854</v>
      </c>
      <c r="C8064" s="2">
        <v>2035</v>
      </c>
      <c r="D8064" s="2" t="s">
        <v>241</v>
      </c>
      <c r="E8064" s="2" t="s">
        <v>627</v>
      </c>
      <c r="F8064" s="2" t="s">
        <v>859</v>
      </c>
      <c r="G8064" s="2">
        <v>1587</v>
      </c>
      <c r="H8064" s="40">
        <v>1.7429163108299999E-6</v>
      </c>
      <c r="I8064" s="2">
        <v>1.9520662681296002E-6</v>
      </c>
      <c r="J8064" s="26" t="s">
        <v>700</v>
      </c>
    </row>
    <row r="8065" spans="1:10" ht="15.75" hidden="1" customHeight="1" x14ac:dyDescent="0.25">
      <c r="A8065" s="2" t="s">
        <v>853</v>
      </c>
      <c r="B8065" s="2" t="s">
        <v>854</v>
      </c>
      <c r="C8065" s="2">
        <v>2035</v>
      </c>
      <c r="D8065" s="2" t="s">
        <v>241</v>
      </c>
      <c r="E8065" s="2" t="s">
        <v>627</v>
      </c>
      <c r="F8065" s="2" t="s">
        <v>857</v>
      </c>
      <c r="G8065" s="2">
        <v>1621</v>
      </c>
      <c r="H8065" s="40">
        <v>7.2617249316000002E-6</v>
      </c>
      <c r="I8065" s="2">
        <v>8.1331319233920017E-6</v>
      </c>
      <c r="J8065" s="26" t="s">
        <v>700</v>
      </c>
    </row>
    <row r="8066" spans="1:10" ht="15.75" hidden="1" customHeight="1" x14ac:dyDescent="0.25">
      <c r="A8066" s="2" t="s">
        <v>853</v>
      </c>
      <c r="B8066" s="2" t="s">
        <v>854</v>
      </c>
      <c r="C8066" s="2">
        <v>2035</v>
      </c>
      <c r="D8066" s="2" t="s">
        <v>241</v>
      </c>
      <c r="E8066" s="2" t="s">
        <v>627</v>
      </c>
      <c r="F8066" s="2" t="s">
        <v>857</v>
      </c>
      <c r="G8066" s="2">
        <v>1926</v>
      </c>
      <c r="H8066" s="40">
        <v>5.3660933190300004E-6</v>
      </c>
      <c r="I8066" s="2">
        <v>6.0100245173136012E-6</v>
      </c>
      <c r="J8066" s="26" t="s">
        <v>700</v>
      </c>
    </row>
    <row r="8067" spans="1:10" ht="15.75" hidden="1" customHeight="1" x14ac:dyDescent="0.25">
      <c r="A8067" s="2" t="s">
        <v>853</v>
      </c>
      <c r="B8067" s="2" t="s">
        <v>854</v>
      </c>
      <c r="C8067" s="2">
        <v>2035</v>
      </c>
      <c r="D8067" s="2" t="s">
        <v>241</v>
      </c>
      <c r="E8067" s="2" t="s">
        <v>627</v>
      </c>
      <c r="F8067" s="2" t="s">
        <v>857</v>
      </c>
      <c r="G8067" s="2">
        <v>2113</v>
      </c>
      <c r="H8067" s="40">
        <v>5.56663871976E-6</v>
      </c>
      <c r="I8067" s="2">
        <v>6.2346353661312005E-6</v>
      </c>
      <c r="J8067" s="26" t="s">
        <v>700</v>
      </c>
    </row>
    <row r="8068" spans="1:10" ht="15.75" hidden="1" customHeight="1" x14ac:dyDescent="0.25">
      <c r="A8068" s="2" t="s">
        <v>853</v>
      </c>
      <c r="B8068" s="2" t="s">
        <v>854</v>
      </c>
      <c r="C8068" s="2">
        <v>2035</v>
      </c>
      <c r="D8068" s="2" t="s">
        <v>241</v>
      </c>
      <c r="E8068" s="2" t="s">
        <v>627</v>
      </c>
      <c r="F8068" s="2" t="s">
        <v>855</v>
      </c>
      <c r="G8068" s="2">
        <v>2188</v>
      </c>
      <c r="H8068" s="2">
        <v>3.6280762287799999E-5</v>
      </c>
      <c r="I8068" s="2">
        <v>4.0634453762336005E-5</v>
      </c>
      <c r="J8068" s="26" t="s">
        <v>700</v>
      </c>
    </row>
    <row r="8069" spans="1:10" ht="15.75" hidden="1" customHeight="1" x14ac:dyDescent="0.25">
      <c r="A8069" s="2" t="s">
        <v>853</v>
      </c>
      <c r="B8069" s="2" t="s">
        <v>854</v>
      </c>
      <c r="C8069" s="2">
        <v>2035</v>
      </c>
      <c r="D8069" s="2" t="s">
        <v>241</v>
      </c>
      <c r="E8069" s="2" t="s">
        <v>627</v>
      </c>
      <c r="F8069" s="2" t="s">
        <v>858</v>
      </c>
      <c r="G8069" s="2">
        <v>2324</v>
      </c>
      <c r="H8069" s="2">
        <v>3.8091780879800002E-5</v>
      </c>
      <c r="I8069" s="2">
        <v>4.2662794585376004E-5</v>
      </c>
      <c r="J8069" s="26" t="s">
        <v>700</v>
      </c>
    </row>
    <row r="8070" spans="1:10" ht="15.75" hidden="1" customHeight="1" x14ac:dyDescent="0.25">
      <c r="A8070" s="2" t="s">
        <v>853</v>
      </c>
      <c r="B8070" s="2" t="s">
        <v>854</v>
      </c>
      <c r="C8070" s="2">
        <v>2035</v>
      </c>
      <c r="D8070" s="2" t="s">
        <v>241</v>
      </c>
      <c r="E8070" s="2" t="s">
        <v>627</v>
      </c>
      <c r="F8070" s="2" t="s">
        <v>855</v>
      </c>
      <c r="G8070" s="2">
        <v>2479</v>
      </c>
      <c r="H8070" s="2">
        <v>2.6809879273099998E-5</v>
      </c>
      <c r="I8070" s="2">
        <v>3.0027064785872002E-5</v>
      </c>
      <c r="J8070" s="26" t="s">
        <v>700</v>
      </c>
    </row>
    <row r="8071" spans="1:10" ht="15.75" hidden="1" customHeight="1" x14ac:dyDescent="0.25">
      <c r="A8071" s="2" t="s">
        <v>853</v>
      </c>
      <c r="B8071" s="2" t="s">
        <v>854</v>
      </c>
      <c r="C8071" s="2">
        <v>2035</v>
      </c>
      <c r="D8071" s="2" t="s">
        <v>241</v>
      </c>
      <c r="E8071" s="2" t="s">
        <v>627</v>
      </c>
      <c r="F8071" s="2" t="s">
        <v>855</v>
      </c>
      <c r="G8071" s="2">
        <v>2868</v>
      </c>
      <c r="H8071" s="2">
        <v>2.78118368442E-5</v>
      </c>
      <c r="I8071" s="2">
        <v>3.1149257265504001E-5</v>
      </c>
      <c r="J8071" s="26" t="s">
        <v>700</v>
      </c>
    </row>
    <row r="8072" spans="1:10" ht="15.75" hidden="1" customHeight="1" x14ac:dyDescent="0.25">
      <c r="A8072" s="2" t="s">
        <v>853</v>
      </c>
      <c r="B8072" s="2" t="s">
        <v>854</v>
      </c>
      <c r="C8072" s="2">
        <v>2035</v>
      </c>
      <c r="D8072" s="2" t="s">
        <v>241</v>
      </c>
      <c r="E8072" s="2" t="s">
        <v>627</v>
      </c>
      <c r="F8072" s="2" t="s">
        <v>858</v>
      </c>
      <c r="G8072" s="2">
        <v>3444</v>
      </c>
      <c r="H8072" s="2">
        <v>2.2769847419099998E-5</v>
      </c>
      <c r="I8072" s="2">
        <v>2.5502229109392002E-5</v>
      </c>
      <c r="J8072" s="26" t="s">
        <v>700</v>
      </c>
    </row>
    <row r="8073" spans="1:10" ht="15.75" hidden="1" customHeight="1" x14ac:dyDescent="0.25">
      <c r="A8073" s="2" t="s">
        <v>853</v>
      </c>
      <c r="B8073" s="2" t="s">
        <v>854</v>
      </c>
      <c r="C8073" s="2">
        <v>2035</v>
      </c>
      <c r="D8073" s="2" t="s">
        <v>241</v>
      </c>
      <c r="E8073" s="2" t="s">
        <v>627</v>
      </c>
      <c r="F8073" s="2" t="s">
        <v>858</v>
      </c>
      <c r="G8073" s="2">
        <v>3497</v>
      </c>
      <c r="H8073" s="2">
        <v>2.2441388864499999E-5</v>
      </c>
      <c r="I8073" s="2">
        <v>2.513435552824E-5</v>
      </c>
      <c r="J8073" s="26" t="s">
        <v>700</v>
      </c>
    </row>
    <row r="8074" spans="1:10" ht="15.75" hidden="1" customHeight="1" x14ac:dyDescent="0.25">
      <c r="A8074" s="2" t="s">
        <v>853</v>
      </c>
      <c r="B8074" s="2" t="s">
        <v>854</v>
      </c>
      <c r="C8074" s="2">
        <v>2035</v>
      </c>
      <c r="D8074" s="2" t="s">
        <v>241</v>
      </c>
      <c r="E8074" s="2" t="s">
        <v>627</v>
      </c>
      <c r="F8074" s="2" t="s">
        <v>857</v>
      </c>
      <c r="G8074" s="2">
        <v>3701</v>
      </c>
      <c r="H8074" s="40">
        <v>3.1743149975199998E-6</v>
      </c>
      <c r="I8074" s="2">
        <v>3.5552327972224001E-6</v>
      </c>
      <c r="J8074" s="26" t="s">
        <v>700</v>
      </c>
    </row>
    <row r="8075" spans="1:10" ht="15.75" hidden="1" customHeight="1" x14ac:dyDescent="0.25">
      <c r="A8075" s="2" t="s">
        <v>853</v>
      </c>
      <c r="B8075" s="2" t="s">
        <v>854</v>
      </c>
      <c r="C8075" s="2">
        <v>2035</v>
      </c>
      <c r="D8075" s="2" t="s">
        <v>241</v>
      </c>
      <c r="E8075" s="2" t="s">
        <v>627</v>
      </c>
      <c r="F8075" s="2" t="s">
        <v>855</v>
      </c>
      <c r="G8075" s="2">
        <v>4966</v>
      </c>
      <c r="H8075" s="2">
        <v>1.5859397535699998E-5</v>
      </c>
      <c r="I8075" s="2">
        <v>1.7762525239984E-5</v>
      </c>
      <c r="J8075" s="26" t="s">
        <v>700</v>
      </c>
    </row>
    <row r="8076" spans="1:10" ht="15.75" hidden="1" customHeight="1" x14ac:dyDescent="0.25">
      <c r="A8076" s="2" t="s">
        <v>853</v>
      </c>
      <c r="B8076" s="2" t="s">
        <v>854</v>
      </c>
      <c r="C8076" s="2">
        <v>2035</v>
      </c>
      <c r="D8076" s="2" t="s">
        <v>241</v>
      </c>
      <c r="E8076" s="2" t="s">
        <v>627</v>
      </c>
      <c r="F8076" s="2" t="s">
        <v>857</v>
      </c>
      <c r="G8076" s="2">
        <v>5450</v>
      </c>
      <c r="H8076" s="40">
        <v>1.8974873228199999E-6</v>
      </c>
      <c r="I8076" s="2">
        <v>2.1251858015584002E-6</v>
      </c>
      <c r="J8076" s="26" t="s">
        <v>700</v>
      </c>
    </row>
    <row r="8077" spans="1:10" ht="15.75" hidden="1" customHeight="1" x14ac:dyDescent="0.25">
      <c r="A8077" s="2" t="s">
        <v>853</v>
      </c>
      <c r="B8077" s="2" t="s">
        <v>854</v>
      </c>
      <c r="C8077" s="2">
        <v>2035</v>
      </c>
      <c r="D8077" s="2" t="s">
        <v>241</v>
      </c>
      <c r="E8077" s="2" t="s">
        <v>627</v>
      </c>
      <c r="F8077" s="2" t="s">
        <v>857</v>
      </c>
      <c r="G8077" s="2">
        <v>5533</v>
      </c>
      <c r="H8077" s="40">
        <v>1.87011573871E-6</v>
      </c>
      <c r="I8077" s="2">
        <v>2.0945296273552003E-6</v>
      </c>
      <c r="J8077" s="26" t="s">
        <v>700</v>
      </c>
    </row>
    <row r="8078" spans="1:10" ht="15.75" hidden="1" customHeight="1" x14ac:dyDescent="0.25">
      <c r="A8078" s="2" t="s">
        <v>853</v>
      </c>
      <c r="B8078" s="2" t="s">
        <v>854</v>
      </c>
      <c r="C8078" s="2">
        <v>2035</v>
      </c>
      <c r="D8078" s="2" t="s">
        <v>241</v>
      </c>
      <c r="E8078" s="2" t="s">
        <v>627</v>
      </c>
      <c r="F8078" s="2" t="s">
        <v>855</v>
      </c>
      <c r="G8078" s="2">
        <v>7339</v>
      </c>
      <c r="H8078" s="40">
        <v>9.4801562227099992E-6</v>
      </c>
      <c r="I8078" s="2">
        <v>1.0617774969435201E-5</v>
      </c>
      <c r="J8078" s="26" t="s">
        <v>700</v>
      </c>
    </row>
    <row r="8079" spans="1:10" ht="15.75" hidden="1" customHeight="1" x14ac:dyDescent="0.25">
      <c r="A8079" s="2" t="s">
        <v>853</v>
      </c>
      <c r="B8079" s="2" t="s">
        <v>854</v>
      </c>
      <c r="C8079" s="2">
        <v>2035</v>
      </c>
      <c r="D8079" s="2" t="s">
        <v>241</v>
      </c>
      <c r="E8079" s="2" t="s">
        <v>627</v>
      </c>
      <c r="F8079" s="2" t="s">
        <v>855</v>
      </c>
      <c r="G8079" s="2">
        <v>7454</v>
      </c>
      <c r="H8079" s="40">
        <v>9.3434036898499996E-6</v>
      </c>
      <c r="I8079" s="2">
        <v>1.0464612132632001E-5</v>
      </c>
      <c r="J8079" s="26" t="s">
        <v>700</v>
      </c>
    </row>
    <row r="8080" spans="1:10" ht="15.75" hidden="1" customHeight="1" x14ac:dyDescent="0.25">
      <c r="A8080" s="2" t="s">
        <v>853</v>
      </c>
      <c r="B8080" s="2" t="s">
        <v>854</v>
      </c>
      <c r="C8080" s="2">
        <v>2035</v>
      </c>
      <c r="D8080" s="2" t="s">
        <v>241</v>
      </c>
      <c r="E8080" s="2" t="s">
        <v>627</v>
      </c>
      <c r="F8080" s="2" t="s">
        <v>855</v>
      </c>
      <c r="G8080" s="2">
        <v>100000</v>
      </c>
      <c r="H8080" s="40">
        <v>9.9999999999999998E-13</v>
      </c>
      <c r="I8080" s="2">
        <v>1.1200000000000001E-12</v>
      </c>
      <c r="J8080" s="26" t="s">
        <v>700</v>
      </c>
    </row>
    <row r="8081" spans="1:10" ht="15.75" hidden="1" customHeight="1" x14ac:dyDescent="0.25">
      <c r="A8081" s="2" t="s">
        <v>853</v>
      </c>
      <c r="B8081" s="2" t="s">
        <v>854</v>
      </c>
      <c r="C8081" s="2">
        <v>2040</v>
      </c>
      <c r="D8081" s="2" t="s">
        <v>241</v>
      </c>
      <c r="E8081" s="2" t="s">
        <v>627</v>
      </c>
      <c r="F8081" s="2" t="s">
        <v>855</v>
      </c>
      <c r="G8081" s="2">
        <v>-100000</v>
      </c>
      <c r="H8081" s="2">
        <v>0</v>
      </c>
      <c r="I8081" s="2">
        <v>0</v>
      </c>
      <c r="J8081" s="26" t="s">
        <v>700</v>
      </c>
    </row>
    <row r="8082" spans="1:10" ht="15.75" hidden="1" customHeight="1" x14ac:dyDescent="0.25">
      <c r="A8082" s="2" t="s">
        <v>853</v>
      </c>
      <c r="B8082" s="2" t="s">
        <v>854</v>
      </c>
      <c r="C8082" s="2">
        <v>2040</v>
      </c>
      <c r="D8082" s="2" t="s">
        <v>241</v>
      </c>
      <c r="E8082" s="2" t="s">
        <v>627</v>
      </c>
      <c r="F8082" s="2" t="s">
        <v>855</v>
      </c>
      <c r="G8082" s="2">
        <v>-243</v>
      </c>
      <c r="H8082" s="2">
        <v>0</v>
      </c>
      <c r="I8082" s="2">
        <v>0</v>
      </c>
      <c r="J8082" s="26" t="s">
        <v>700</v>
      </c>
    </row>
    <row r="8083" spans="1:10" ht="15.75" hidden="1" customHeight="1" x14ac:dyDescent="0.25">
      <c r="A8083" s="2" t="s">
        <v>853</v>
      </c>
      <c r="B8083" s="2" t="s">
        <v>854</v>
      </c>
      <c r="C8083" s="2">
        <v>2040</v>
      </c>
      <c r="D8083" s="2" t="s">
        <v>241</v>
      </c>
      <c r="E8083" s="2" t="s">
        <v>627</v>
      </c>
      <c r="F8083" s="2" t="s">
        <v>855</v>
      </c>
      <c r="G8083" s="2">
        <v>-243</v>
      </c>
      <c r="H8083" s="2">
        <v>9.0634226799011005E-3</v>
      </c>
      <c r="I8083" s="2">
        <v>1.0151033401489233E-2</v>
      </c>
      <c r="J8083" s="26" t="s">
        <v>700</v>
      </c>
    </row>
    <row r="8084" spans="1:10" ht="15.75" hidden="1" customHeight="1" x14ac:dyDescent="0.25">
      <c r="A8084" s="2" t="s">
        <v>853</v>
      </c>
      <c r="B8084" s="2" t="s">
        <v>854</v>
      </c>
      <c r="C8084" s="2">
        <v>2040</v>
      </c>
      <c r="D8084" s="2" t="s">
        <v>241</v>
      </c>
      <c r="E8084" s="2" t="s">
        <v>627</v>
      </c>
      <c r="F8084" s="2" t="s">
        <v>855</v>
      </c>
      <c r="G8084" s="2">
        <v>-241</v>
      </c>
      <c r="H8084" s="2">
        <v>1.40920416451991E-2</v>
      </c>
      <c r="I8084" s="2">
        <v>1.5783086642622995E-2</v>
      </c>
      <c r="J8084" s="26" t="s">
        <v>700</v>
      </c>
    </row>
    <row r="8085" spans="1:10" ht="15.75" hidden="1" customHeight="1" x14ac:dyDescent="0.25">
      <c r="A8085" s="2" t="s">
        <v>853</v>
      </c>
      <c r="B8085" s="2" t="s">
        <v>854</v>
      </c>
      <c r="C8085" s="2">
        <v>2040</v>
      </c>
      <c r="D8085" s="2" t="s">
        <v>241</v>
      </c>
      <c r="E8085" s="2" t="s">
        <v>627</v>
      </c>
      <c r="F8085" s="2" t="s">
        <v>855</v>
      </c>
      <c r="G8085" s="2">
        <v>-236</v>
      </c>
      <c r="H8085" s="2">
        <v>1.5685655642300799E-2</v>
      </c>
      <c r="I8085" s="2">
        <v>1.7567934319376897E-2</v>
      </c>
      <c r="J8085" s="26" t="s">
        <v>700</v>
      </c>
    </row>
    <row r="8086" spans="1:10" ht="15.75" hidden="1" customHeight="1" x14ac:dyDescent="0.25">
      <c r="A8086" s="2" t="s">
        <v>853</v>
      </c>
      <c r="B8086" s="2" t="s">
        <v>854</v>
      </c>
      <c r="C8086" s="2">
        <v>2040</v>
      </c>
      <c r="D8086" s="2" t="s">
        <v>241</v>
      </c>
      <c r="E8086" s="2" t="s">
        <v>627</v>
      </c>
      <c r="F8086" s="2" t="s">
        <v>855</v>
      </c>
      <c r="G8086" s="2">
        <v>-232</v>
      </c>
      <c r="H8086" s="2">
        <v>7.5596398673951999E-3</v>
      </c>
      <c r="I8086" s="2">
        <v>8.4667966514826252E-3</v>
      </c>
      <c r="J8086" s="26" t="s">
        <v>700</v>
      </c>
    </row>
    <row r="8087" spans="1:10" ht="15.75" hidden="1" customHeight="1" x14ac:dyDescent="0.25">
      <c r="A8087" s="2" t="s">
        <v>853</v>
      </c>
      <c r="B8087" s="2" t="s">
        <v>854</v>
      </c>
      <c r="C8087" s="2">
        <v>2040</v>
      </c>
      <c r="D8087" s="2" t="s">
        <v>241</v>
      </c>
      <c r="E8087" s="2" t="s">
        <v>627</v>
      </c>
      <c r="F8087" s="2" t="s">
        <v>855</v>
      </c>
      <c r="G8087" s="2">
        <v>-228</v>
      </c>
      <c r="H8087" s="2">
        <v>5.5238944478332996E-3</v>
      </c>
      <c r="I8087" s="2">
        <v>6.1867617815732964E-3</v>
      </c>
      <c r="J8087" s="26" t="s">
        <v>700</v>
      </c>
    </row>
    <row r="8088" spans="1:10" ht="15.75" hidden="1" customHeight="1" x14ac:dyDescent="0.25">
      <c r="A8088" s="2" t="s">
        <v>853</v>
      </c>
      <c r="B8088" s="2" t="s">
        <v>854</v>
      </c>
      <c r="C8088" s="2">
        <v>2040</v>
      </c>
      <c r="D8088" s="2" t="s">
        <v>241</v>
      </c>
      <c r="E8088" s="2" t="s">
        <v>627</v>
      </c>
      <c r="F8088" s="2" t="s">
        <v>855</v>
      </c>
      <c r="G8088" s="2">
        <v>-227</v>
      </c>
      <c r="H8088" s="2">
        <v>7.9941956792027001E-3</v>
      </c>
      <c r="I8088" s="2">
        <v>8.9534991607070243E-3</v>
      </c>
      <c r="J8088" s="26" t="s">
        <v>700</v>
      </c>
    </row>
    <row r="8089" spans="1:10" ht="15.75" hidden="1" customHeight="1" x14ac:dyDescent="0.25">
      <c r="A8089" s="2" t="s">
        <v>853</v>
      </c>
      <c r="B8089" s="2" t="s">
        <v>854</v>
      </c>
      <c r="C8089" s="2">
        <v>2040</v>
      </c>
      <c r="D8089" s="2" t="s">
        <v>241</v>
      </c>
      <c r="E8089" s="2" t="s">
        <v>627</v>
      </c>
      <c r="F8089" s="2" t="s">
        <v>855</v>
      </c>
      <c r="G8089" s="2">
        <v>-225</v>
      </c>
      <c r="H8089" s="2">
        <v>1.3710075523704301E-2</v>
      </c>
      <c r="I8089" s="2">
        <v>1.5355284586548818E-2</v>
      </c>
      <c r="J8089" s="26" t="s">
        <v>700</v>
      </c>
    </row>
    <row r="8090" spans="1:10" ht="15.75" hidden="1" customHeight="1" x14ac:dyDescent="0.25">
      <c r="A8090" s="2" t="s">
        <v>853</v>
      </c>
      <c r="B8090" s="2" t="s">
        <v>854</v>
      </c>
      <c r="C8090" s="2">
        <v>2040</v>
      </c>
      <c r="D8090" s="2" t="s">
        <v>241</v>
      </c>
      <c r="E8090" s="2" t="s">
        <v>627</v>
      </c>
      <c r="F8090" s="2" t="s">
        <v>855</v>
      </c>
      <c r="G8090" s="2">
        <v>-224</v>
      </c>
      <c r="H8090" s="2">
        <v>1.83241995982826E-2</v>
      </c>
      <c r="I8090" s="2">
        <v>2.0523103550076513E-2</v>
      </c>
      <c r="J8090" s="26" t="s">
        <v>700</v>
      </c>
    </row>
    <row r="8091" spans="1:10" ht="15.75" hidden="1" customHeight="1" x14ac:dyDescent="0.25">
      <c r="A8091" s="2" t="s">
        <v>853</v>
      </c>
      <c r="B8091" s="2" t="s">
        <v>854</v>
      </c>
      <c r="C8091" s="2">
        <v>2040</v>
      </c>
      <c r="D8091" s="2" t="s">
        <v>241</v>
      </c>
      <c r="E8091" s="2" t="s">
        <v>627</v>
      </c>
      <c r="F8091" s="2" t="s">
        <v>855</v>
      </c>
      <c r="G8091" s="2">
        <v>-223</v>
      </c>
      <c r="H8091" s="2">
        <v>3.8914768956602001E-3</v>
      </c>
      <c r="I8091" s="2">
        <v>4.3584541231394243E-3</v>
      </c>
      <c r="J8091" s="26" t="s">
        <v>700</v>
      </c>
    </row>
    <row r="8092" spans="1:10" ht="15.75" hidden="1" customHeight="1" x14ac:dyDescent="0.25">
      <c r="A8092" s="2" t="s">
        <v>853</v>
      </c>
      <c r="B8092" s="2" t="s">
        <v>854</v>
      </c>
      <c r="C8092" s="2">
        <v>2040</v>
      </c>
      <c r="D8092" s="2" t="s">
        <v>241</v>
      </c>
      <c r="E8092" s="2" t="s">
        <v>627</v>
      </c>
      <c r="F8092" s="2" t="s">
        <v>855</v>
      </c>
      <c r="G8092" s="2">
        <v>-222</v>
      </c>
      <c r="H8092" s="2">
        <v>4.4354978017509001E-3</v>
      </c>
      <c r="I8092" s="2">
        <v>4.9677575379610088E-3</v>
      </c>
      <c r="J8092" s="26" t="s">
        <v>700</v>
      </c>
    </row>
    <row r="8093" spans="1:10" ht="15.75" hidden="1" customHeight="1" x14ac:dyDescent="0.25">
      <c r="A8093" s="2" t="s">
        <v>853</v>
      </c>
      <c r="B8093" s="2" t="s">
        <v>854</v>
      </c>
      <c r="C8093" s="2">
        <v>2040</v>
      </c>
      <c r="D8093" s="2" t="s">
        <v>241</v>
      </c>
      <c r="E8093" s="2" t="s">
        <v>627</v>
      </c>
      <c r="F8093" s="2" t="s">
        <v>855</v>
      </c>
      <c r="G8093" s="2">
        <v>-219</v>
      </c>
      <c r="H8093" s="2">
        <v>3.2542427070438897E-2</v>
      </c>
      <c r="I8093" s="2">
        <v>3.6447518318891564E-2</v>
      </c>
      <c r="J8093" s="26" t="s">
        <v>700</v>
      </c>
    </row>
    <row r="8094" spans="1:10" ht="15.75" hidden="1" customHeight="1" x14ac:dyDescent="0.25">
      <c r="A8094" s="2" t="s">
        <v>853</v>
      </c>
      <c r="B8094" s="2" t="s">
        <v>854</v>
      </c>
      <c r="C8094" s="2">
        <v>2040</v>
      </c>
      <c r="D8094" s="2" t="s">
        <v>241</v>
      </c>
      <c r="E8094" s="2" t="s">
        <v>627</v>
      </c>
      <c r="F8094" s="2" t="s">
        <v>855</v>
      </c>
      <c r="G8094" s="2">
        <v>-218</v>
      </c>
      <c r="H8094" s="2">
        <v>4.7002802602947001E-3</v>
      </c>
      <c r="I8094" s="2">
        <v>5.2643138915300647E-3</v>
      </c>
      <c r="J8094" s="26" t="s">
        <v>700</v>
      </c>
    </row>
    <row r="8095" spans="1:10" ht="15.75" hidden="1" customHeight="1" x14ac:dyDescent="0.25">
      <c r="A8095" s="2" t="s">
        <v>853</v>
      </c>
      <c r="B8095" s="2" t="s">
        <v>854</v>
      </c>
      <c r="C8095" s="2">
        <v>2040</v>
      </c>
      <c r="D8095" s="2" t="s">
        <v>241</v>
      </c>
      <c r="E8095" s="2" t="s">
        <v>627</v>
      </c>
      <c r="F8095" s="2" t="s">
        <v>855</v>
      </c>
      <c r="G8095" s="2">
        <v>-217</v>
      </c>
      <c r="H8095" s="2">
        <v>1.9568498712032999E-2</v>
      </c>
      <c r="I8095" s="2">
        <v>2.1916718557476962E-2</v>
      </c>
      <c r="J8095" s="26" t="s">
        <v>700</v>
      </c>
    </row>
    <row r="8096" spans="1:10" ht="15.75" hidden="1" customHeight="1" x14ac:dyDescent="0.25">
      <c r="A8096" s="2" t="s">
        <v>853</v>
      </c>
      <c r="B8096" s="2" t="s">
        <v>854</v>
      </c>
      <c r="C8096" s="2">
        <v>2040</v>
      </c>
      <c r="D8096" s="2" t="s">
        <v>241</v>
      </c>
      <c r="E8096" s="2" t="s">
        <v>627</v>
      </c>
      <c r="F8096" s="2" t="s">
        <v>855</v>
      </c>
      <c r="G8096" s="2">
        <v>-216</v>
      </c>
      <c r="H8096" s="2">
        <v>2.72939617279917E-2</v>
      </c>
      <c r="I8096" s="2">
        <v>3.0569237135350705E-2</v>
      </c>
      <c r="J8096" s="26" t="s">
        <v>700</v>
      </c>
    </row>
    <row r="8097" spans="1:10" ht="15.75" hidden="1" customHeight="1" x14ac:dyDescent="0.25">
      <c r="A8097" s="2" t="s">
        <v>853</v>
      </c>
      <c r="B8097" s="2" t="s">
        <v>854</v>
      </c>
      <c r="C8097" s="2">
        <v>2040</v>
      </c>
      <c r="D8097" s="2" t="s">
        <v>241</v>
      </c>
      <c r="E8097" s="2" t="s">
        <v>627</v>
      </c>
      <c r="F8097" s="2" t="s">
        <v>855</v>
      </c>
      <c r="G8097" s="2">
        <v>-215</v>
      </c>
      <c r="H8097" s="2">
        <v>3.28196468763053E-2</v>
      </c>
      <c r="I8097" s="2">
        <v>3.6758004501461938E-2</v>
      </c>
      <c r="J8097" s="26" t="s">
        <v>700</v>
      </c>
    </row>
    <row r="8098" spans="1:10" ht="15.75" hidden="1" customHeight="1" x14ac:dyDescent="0.25">
      <c r="A8098" s="2" t="s">
        <v>853</v>
      </c>
      <c r="B8098" s="2" t="s">
        <v>854</v>
      </c>
      <c r="C8098" s="2">
        <v>2040</v>
      </c>
      <c r="D8098" s="2" t="s">
        <v>241</v>
      </c>
      <c r="E8098" s="2" t="s">
        <v>627</v>
      </c>
      <c r="F8098" s="2" t="s">
        <v>855</v>
      </c>
      <c r="G8098" s="2">
        <v>-214</v>
      </c>
      <c r="H8098" s="2">
        <v>2.0360801834613099E-2</v>
      </c>
      <c r="I8098" s="2">
        <v>2.2804098054766672E-2</v>
      </c>
      <c r="J8098" s="26" t="s">
        <v>700</v>
      </c>
    </row>
    <row r="8099" spans="1:10" ht="15.75" hidden="1" customHeight="1" x14ac:dyDescent="0.25">
      <c r="A8099" s="2" t="s">
        <v>853</v>
      </c>
      <c r="B8099" s="2" t="s">
        <v>854</v>
      </c>
      <c r="C8099" s="2">
        <v>2040</v>
      </c>
      <c r="D8099" s="2" t="s">
        <v>241</v>
      </c>
      <c r="E8099" s="2" t="s">
        <v>627</v>
      </c>
      <c r="F8099" s="2" t="s">
        <v>855</v>
      </c>
      <c r="G8099" s="2">
        <v>-213</v>
      </c>
      <c r="H8099" s="2">
        <v>4.1226334869862002E-3</v>
      </c>
      <c r="I8099" s="2">
        <v>4.6173495054245449E-3</v>
      </c>
      <c r="J8099" s="26" t="s">
        <v>700</v>
      </c>
    </row>
    <row r="8100" spans="1:10" ht="15.75" hidden="1" customHeight="1" x14ac:dyDescent="0.25">
      <c r="A8100" s="2" t="s">
        <v>853</v>
      </c>
      <c r="B8100" s="2" t="s">
        <v>854</v>
      </c>
      <c r="C8100" s="2">
        <v>2040</v>
      </c>
      <c r="D8100" s="2" t="s">
        <v>241</v>
      </c>
      <c r="E8100" s="2" t="s">
        <v>627</v>
      </c>
      <c r="F8100" s="2" t="s">
        <v>855</v>
      </c>
      <c r="G8100" s="2">
        <v>-212</v>
      </c>
      <c r="H8100" s="2">
        <v>2.6470859069377201E-2</v>
      </c>
      <c r="I8100" s="2">
        <v>2.9647362157702469E-2</v>
      </c>
      <c r="J8100" s="26" t="s">
        <v>700</v>
      </c>
    </row>
    <row r="8101" spans="1:10" ht="15.75" hidden="1" customHeight="1" x14ac:dyDescent="0.25">
      <c r="A8101" s="2" t="s">
        <v>853</v>
      </c>
      <c r="B8101" s="2" t="s">
        <v>854</v>
      </c>
      <c r="C8101" s="2">
        <v>2040</v>
      </c>
      <c r="D8101" s="2" t="s">
        <v>241</v>
      </c>
      <c r="E8101" s="2" t="s">
        <v>627</v>
      </c>
      <c r="F8101" s="2" t="s">
        <v>855</v>
      </c>
      <c r="G8101" s="2">
        <v>-211</v>
      </c>
      <c r="H8101" s="2">
        <v>9.6698794513941002E-3</v>
      </c>
      <c r="I8101" s="2">
        <v>1.0830264985561394E-2</v>
      </c>
      <c r="J8101" s="26" t="s">
        <v>700</v>
      </c>
    </row>
    <row r="8102" spans="1:10" ht="15.75" hidden="1" customHeight="1" x14ac:dyDescent="0.25">
      <c r="A8102" s="2" t="s">
        <v>853</v>
      </c>
      <c r="B8102" s="2" t="s">
        <v>854</v>
      </c>
      <c r="C8102" s="2">
        <v>2040</v>
      </c>
      <c r="D8102" s="2" t="s">
        <v>241</v>
      </c>
      <c r="E8102" s="2" t="s">
        <v>627</v>
      </c>
      <c r="F8102" s="2" t="s">
        <v>855</v>
      </c>
      <c r="G8102" s="2">
        <v>-209</v>
      </c>
      <c r="H8102" s="2">
        <v>1.0413238313049101E-2</v>
      </c>
      <c r="I8102" s="2">
        <v>1.1662826910614994E-2</v>
      </c>
      <c r="J8102" s="26" t="s">
        <v>700</v>
      </c>
    </row>
    <row r="8103" spans="1:10" ht="15.75" hidden="1" customHeight="1" x14ac:dyDescent="0.25">
      <c r="A8103" s="2" t="s">
        <v>853</v>
      </c>
      <c r="B8103" s="2" t="s">
        <v>854</v>
      </c>
      <c r="C8103" s="2">
        <v>2040</v>
      </c>
      <c r="D8103" s="2" t="s">
        <v>241</v>
      </c>
      <c r="E8103" s="2" t="s">
        <v>627</v>
      </c>
      <c r="F8103" s="2" t="s">
        <v>855</v>
      </c>
      <c r="G8103" s="2">
        <v>-208</v>
      </c>
      <c r="H8103" s="2">
        <v>1.6287070000544201E-2</v>
      </c>
      <c r="I8103" s="2">
        <v>1.8241518400609506E-2</v>
      </c>
      <c r="J8103" s="26" t="s">
        <v>700</v>
      </c>
    </row>
    <row r="8104" spans="1:10" ht="15.75" hidden="1" customHeight="1" x14ac:dyDescent="0.25">
      <c r="A8104" s="2" t="s">
        <v>853</v>
      </c>
      <c r="B8104" s="2" t="s">
        <v>854</v>
      </c>
      <c r="C8104" s="2">
        <v>2040</v>
      </c>
      <c r="D8104" s="2" t="s">
        <v>241</v>
      </c>
      <c r="E8104" s="2" t="s">
        <v>627</v>
      </c>
      <c r="F8104" s="2" t="s">
        <v>855</v>
      </c>
      <c r="G8104" s="2">
        <v>-207</v>
      </c>
      <c r="H8104" s="2">
        <v>2.4142498616129202E-2</v>
      </c>
      <c r="I8104" s="2">
        <v>2.7039598450064709E-2</v>
      </c>
      <c r="J8104" s="26" t="s">
        <v>700</v>
      </c>
    </row>
    <row r="8105" spans="1:10" ht="15.75" hidden="1" customHeight="1" x14ac:dyDescent="0.25">
      <c r="A8105" s="2" t="s">
        <v>853</v>
      </c>
      <c r="B8105" s="2" t="s">
        <v>854</v>
      </c>
      <c r="C8105" s="2">
        <v>2040</v>
      </c>
      <c r="D8105" s="2" t="s">
        <v>241</v>
      </c>
      <c r="E8105" s="2" t="s">
        <v>627</v>
      </c>
      <c r="F8105" s="2" t="s">
        <v>855</v>
      </c>
      <c r="G8105" s="2">
        <v>-206</v>
      </c>
      <c r="H8105" s="2">
        <v>1.02824969217181E-2</v>
      </c>
      <c r="I8105" s="2">
        <v>1.1516396552324273E-2</v>
      </c>
      <c r="J8105" s="26" t="s">
        <v>700</v>
      </c>
    </row>
    <row r="8106" spans="1:10" ht="15.75" hidden="1" customHeight="1" x14ac:dyDescent="0.25">
      <c r="A8106" s="2" t="s">
        <v>853</v>
      </c>
      <c r="B8106" s="2" t="s">
        <v>854</v>
      </c>
      <c r="C8106" s="2">
        <v>2040</v>
      </c>
      <c r="D8106" s="2" t="s">
        <v>241</v>
      </c>
      <c r="E8106" s="2" t="s">
        <v>627</v>
      </c>
      <c r="F8106" s="2" t="s">
        <v>855</v>
      </c>
      <c r="G8106" s="2">
        <v>-205</v>
      </c>
      <c r="H8106" s="2">
        <v>3.2082360703498097E-2</v>
      </c>
      <c r="I8106" s="2">
        <v>3.5932243987917875E-2</v>
      </c>
      <c r="J8106" s="26" t="s">
        <v>700</v>
      </c>
    </row>
    <row r="8107" spans="1:10" ht="15.75" hidden="1" customHeight="1" x14ac:dyDescent="0.25">
      <c r="A8107" s="2" t="s">
        <v>853</v>
      </c>
      <c r="B8107" s="2" t="s">
        <v>854</v>
      </c>
      <c r="C8107" s="2">
        <v>2040</v>
      </c>
      <c r="D8107" s="2" t="s">
        <v>241</v>
      </c>
      <c r="E8107" s="2" t="s">
        <v>627</v>
      </c>
      <c r="F8107" s="2" t="s">
        <v>855</v>
      </c>
      <c r="G8107" s="2">
        <v>-204</v>
      </c>
      <c r="H8107" s="2">
        <v>1.8819570541381801E-2</v>
      </c>
      <c r="I8107" s="2">
        <v>2.1077919006347621E-2</v>
      </c>
      <c r="J8107" s="26" t="s">
        <v>700</v>
      </c>
    </row>
    <row r="8108" spans="1:10" ht="15.75" hidden="1" customHeight="1" x14ac:dyDescent="0.25">
      <c r="A8108" s="2" t="s">
        <v>853</v>
      </c>
      <c r="B8108" s="2" t="s">
        <v>854</v>
      </c>
      <c r="C8108" s="2">
        <v>2040</v>
      </c>
      <c r="D8108" s="2" t="s">
        <v>241</v>
      </c>
      <c r="E8108" s="2" t="s">
        <v>627</v>
      </c>
      <c r="F8108" s="2" t="s">
        <v>855</v>
      </c>
      <c r="G8108" s="2">
        <v>-203</v>
      </c>
      <c r="H8108" s="2">
        <v>4.4692169176414602E-2</v>
      </c>
      <c r="I8108" s="2">
        <v>5.0055229477584361E-2</v>
      </c>
      <c r="J8108" s="26" t="s">
        <v>700</v>
      </c>
    </row>
    <row r="8109" spans="1:10" ht="15.75" hidden="1" customHeight="1" x14ac:dyDescent="0.25">
      <c r="A8109" s="2" t="s">
        <v>853</v>
      </c>
      <c r="B8109" s="2" t="s">
        <v>854</v>
      </c>
      <c r="C8109" s="2">
        <v>2040</v>
      </c>
      <c r="D8109" s="2" t="s">
        <v>241</v>
      </c>
      <c r="E8109" s="2" t="s">
        <v>627</v>
      </c>
      <c r="F8109" s="2" t="s">
        <v>855</v>
      </c>
      <c r="G8109" s="2">
        <v>-202</v>
      </c>
      <c r="H8109" s="2">
        <v>3.3376529579982203E-2</v>
      </c>
      <c r="I8109" s="2">
        <v>3.7381713129580073E-2</v>
      </c>
      <c r="J8109" s="26" t="s">
        <v>700</v>
      </c>
    </row>
    <row r="8110" spans="1:10" ht="15.75" hidden="1" customHeight="1" x14ac:dyDescent="0.25">
      <c r="A8110" s="2" t="s">
        <v>853</v>
      </c>
      <c r="B8110" s="2" t="s">
        <v>854</v>
      </c>
      <c r="C8110" s="2">
        <v>2040</v>
      </c>
      <c r="D8110" s="2" t="s">
        <v>241</v>
      </c>
      <c r="E8110" s="2" t="s">
        <v>627</v>
      </c>
      <c r="F8110" s="2" t="s">
        <v>855</v>
      </c>
      <c r="G8110" s="2">
        <v>-201</v>
      </c>
      <c r="H8110" s="2">
        <v>1.8903983756899799E-2</v>
      </c>
      <c r="I8110" s="2">
        <v>2.1172461807727777E-2</v>
      </c>
      <c r="J8110" s="26" t="s">
        <v>700</v>
      </c>
    </row>
    <row r="8111" spans="1:10" ht="15.75" hidden="1" customHeight="1" x14ac:dyDescent="0.25">
      <c r="A8111" s="2" t="s">
        <v>853</v>
      </c>
      <c r="B8111" s="2" t="s">
        <v>854</v>
      </c>
      <c r="C8111" s="2">
        <v>2040</v>
      </c>
      <c r="D8111" s="2" t="s">
        <v>241</v>
      </c>
      <c r="E8111" s="2" t="s">
        <v>627</v>
      </c>
      <c r="F8111" s="2" t="s">
        <v>855</v>
      </c>
      <c r="G8111" s="2">
        <v>-200</v>
      </c>
      <c r="H8111" s="2">
        <v>4.6050825621932703E-2</v>
      </c>
      <c r="I8111" s="2">
        <v>5.1576924696564636E-2</v>
      </c>
      <c r="J8111" s="26" t="s">
        <v>700</v>
      </c>
    </row>
    <row r="8112" spans="1:10" ht="15.75" hidden="1" customHeight="1" x14ac:dyDescent="0.25">
      <c r="A8112" s="2" t="s">
        <v>853</v>
      </c>
      <c r="B8112" s="2" t="s">
        <v>854</v>
      </c>
      <c r="C8112" s="2">
        <v>2040</v>
      </c>
      <c r="D8112" s="2" t="s">
        <v>241</v>
      </c>
      <c r="E8112" s="2" t="s">
        <v>627</v>
      </c>
      <c r="F8112" s="2" t="s">
        <v>855</v>
      </c>
      <c r="G8112" s="2">
        <v>-199</v>
      </c>
      <c r="H8112" s="2">
        <v>7.5963090639560998E-3</v>
      </c>
      <c r="I8112" s="2">
        <v>8.5078661516308322E-3</v>
      </c>
      <c r="J8112" s="26" t="s">
        <v>700</v>
      </c>
    </row>
    <row r="8113" spans="1:10" ht="15.75" hidden="1" customHeight="1" x14ac:dyDescent="0.25">
      <c r="A8113" s="2" t="s">
        <v>853</v>
      </c>
      <c r="B8113" s="2" t="s">
        <v>854</v>
      </c>
      <c r="C8113" s="2">
        <v>2040</v>
      </c>
      <c r="D8113" s="2" t="s">
        <v>241</v>
      </c>
      <c r="E8113" s="2" t="s">
        <v>627</v>
      </c>
      <c r="F8113" s="2" t="s">
        <v>855</v>
      </c>
      <c r="G8113" s="2">
        <v>-198</v>
      </c>
      <c r="H8113" s="2">
        <v>1.3812915654853E-2</v>
      </c>
      <c r="I8113" s="2">
        <v>1.5470465533435361E-2</v>
      </c>
      <c r="J8113" s="26" t="s">
        <v>700</v>
      </c>
    </row>
    <row r="8114" spans="1:10" ht="15.75" hidden="1" customHeight="1" x14ac:dyDescent="0.25">
      <c r="A8114" s="2" t="s">
        <v>853</v>
      </c>
      <c r="B8114" s="2" t="s">
        <v>854</v>
      </c>
      <c r="C8114" s="2">
        <v>2040</v>
      </c>
      <c r="D8114" s="2" t="s">
        <v>241</v>
      </c>
      <c r="E8114" s="2" t="s">
        <v>627</v>
      </c>
      <c r="F8114" s="2" t="s">
        <v>855</v>
      </c>
      <c r="G8114" s="2">
        <v>-197</v>
      </c>
      <c r="H8114" s="2">
        <v>1.2826592195779101E-2</v>
      </c>
      <c r="I8114" s="2">
        <v>1.4365783259272595E-2</v>
      </c>
      <c r="J8114" s="26" t="s">
        <v>700</v>
      </c>
    </row>
    <row r="8115" spans="1:10" ht="15.75" hidden="1" customHeight="1" x14ac:dyDescent="0.25">
      <c r="A8115" s="2" t="s">
        <v>853</v>
      </c>
      <c r="B8115" s="2" t="s">
        <v>854</v>
      </c>
      <c r="C8115" s="2">
        <v>2040</v>
      </c>
      <c r="D8115" s="2" t="s">
        <v>241</v>
      </c>
      <c r="E8115" s="2" t="s">
        <v>627</v>
      </c>
      <c r="F8115" s="2" t="s">
        <v>855</v>
      </c>
      <c r="G8115" s="2">
        <v>-196</v>
      </c>
      <c r="H8115" s="2">
        <v>2.26841841358691E-2</v>
      </c>
      <c r="I8115" s="2">
        <v>2.5406286232173395E-2</v>
      </c>
      <c r="J8115" s="26" t="s">
        <v>700</v>
      </c>
    </row>
    <row r="8116" spans="1:10" ht="15.75" hidden="1" customHeight="1" x14ac:dyDescent="0.25">
      <c r="A8116" s="2" t="s">
        <v>853</v>
      </c>
      <c r="B8116" s="2" t="s">
        <v>854</v>
      </c>
      <c r="C8116" s="2">
        <v>2040</v>
      </c>
      <c r="D8116" s="2" t="s">
        <v>241</v>
      </c>
      <c r="E8116" s="2" t="s">
        <v>627</v>
      </c>
      <c r="F8116" s="2" t="s">
        <v>855</v>
      </c>
      <c r="G8116" s="2">
        <v>-195</v>
      </c>
      <c r="H8116" s="2">
        <v>6.730416091159E-3</v>
      </c>
      <c r="I8116" s="2">
        <v>7.5380660220980807E-3</v>
      </c>
      <c r="J8116" s="26" t="s">
        <v>700</v>
      </c>
    </row>
    <row r="8117" spans="1:10" ht="15.75" hidden="1" customHeight="1" x14ac:dyDescent="0.25">
      <c r="A8117" s="2" t="s">
        <v>853</v>
      </c>
      <c r="B8117" s="2" t="s">
        <v>854</v>
      </c>
      <c r="C8117" s="2">
        <v>2040</v>
      </c>
      <c r="D8117" s="2" t="s">
        <v>241</v>
      </c>
      <c r="E8117" s="2" t="s">
        <v>627</v>
      </c>
      <c r="F8117" s="2" t="s">
        <v>855</v>
      </c>
      <c r="G8117" s="2">
        <v>-194</v>
      </c>
      <c r="H8117" s="2">
        <v>1.7108710948377799E-2</v>
      </c>
      <c r="I8117" s="2">
        <v>1.9161756262183138E-2</v>
      </c>
      <c r="J8117" s="26" t="s">
        <v>700</v>
      </c>
    </row>
    <row r="8118" spans="1:10" ht="15.75" hidden="1" customHeight="1" x14ac:dyDescent="0.25">
      <c r="A8118" s="2" t="s">
        <v>853</v>
      </c>
      <c r="B8118" s="2" t="s">
        <v>854</v>
      </c>
      <c r="C8118" s="2">
        <v>2040</v>
      </c>
      <c r="D8118" s="2" t="s">
        <v>241</v>
      </c>
      <c r="E8118" s="2" t="s">
        <v>627</v>
      </c>
      <c r="F8118" s="2" t="s">
        <v>855</v>
      </c>
      <c r="G8118" s="2">
        <v>-193</v>
      </c>
      <c r="H8118" s="2">
        <v>2.70481561310589E-2</v>
      </c>
      <c r="I8118" s="2">
        <v>3.0293934866785971E-2</v>
      </c>
      <c r="J8118" s="26" t="s">
        <v>700</v>
      </c>
    </row>
    <row r="8119" spans="1:10" ht="15.75" hidden="1" customHeight="1" x14ac:dyDescent="0.25">
      <c r="A8119" s="2" t="s">
        <v>853</v>
      </c>
      <c r="B8119" s="2" t="s">
        <v>854</v>
      </c>
      <c r="C8119" s="2">
        <v>2040</v>
      </c>
      <c r="D8119" s="2" t="s">
        <v>241</v>
      </c>
      <c r="E8119" s="2" t="s">
        <v>627</v>
      </c>
      <c r="F8119" s="2" t="s">
        <v>855</v>
      </c>
      <c r="G8119" s="2">
        <v>-192</v>
      </c>
      <c r="H8119" s="2">
        <v>5.2881727460771999E-3</v>
      </c>
      <c r="I8119" s="2">
        <v>5.9227534756064642E-3</v>
      </c>
      <c r="J8119" s="26" t="s">
        <v>700</v>
      </c>
    </row>
    <row r="8120" spans="1:10" ht="15.75" hidden="1" customHeight="1" x14ac:dyDescent="0.25">
      <c r="A8120" s="2" t="s">
        <v>853</v>
      </c>
      <c r="B8120" s="2" t="s">
        <v>854</v>
      </c>
      <c r="C8120" s="2">
        <v>2040</v>
      </c>
      <c r="D8120" s="2" t="s">
        <v>241</v>
      </c>
      <c r="E8120" s="2" t="s">
        <v>627</v>
      </c>
      <c r="F8120" s="2" t="s">
        <v>855</v>
      </c>
      <c r="G8120" s="2">
        <v>-191</v>
      </c>
      <c r="H8120" s="2">
        <v>2.21344225574285E-2</v>
      </c>
      <c r="I8120" s="2">
        <v>2.4790553264319923E-2</v>
      </c>
      <c r="J8120" s="26" t="s">
        <v>700</v>
      </c>
    </row>
    <row r="8121" spans="1:10" ht="15.75" hidden="1" customHeight="1" x14ac:dyDescent="0.25">
      <c r="A8121" s="2" t="s">
        <v>853</v>
      </c>
      <c r="B8121" s="2" t="s">
        <v>854</v>
      </c>
      <c r="C8121" s="2">
        <v>2040</v>
      </c>
      <c r="D8121" s="2" t="s">
        <v>241</v>
      </c>
      <c r="E8121" s="2" t="s">
        <v>627</v>
      </c>
      <c r="F8121" s="2" t="s">
        <v>855</v>
      </c>
      <c r="G8121" s="2">
        <v>-190</v>
      </c>
      <c r="H8121" s="2">
        <v>3.04818672593683E-2</v>
      </c>
      <c r="I8121" s="2">
        <v>3.4139691330492501E-2</v>
      </c>
      <c r="J8121" s="26" t="s">
        <v>700</v>
      </c>
    </row>
    <row r="8122" spans="1:10" ht="15.75" hidden="1" customHeight="1" x14ac:dyDescent="0.25">
      <c r="A8122" s="2" t="s">
        <v>853</v>
      </c>
      <c r="B8122" s="2" t="s">
        <v>854</v>
      </c>
      <c r="C8122" s="2">
        <v>2040</v>
      </c>
      <c r="D8122" s="2" t="s">
        <v>241</v>
      </c>
      <c r="E8122" s="2" t="s">
        <v>627</v>
      </c>
      <c r="F8122" s="2" t="s">
        <v>855</v>
      </c>
      <c r="G8122" s="2">
        <v>-189</v>
      </c>
      <c r="H8122" s="2">
        <v>2.1041683154180601E-2</v>
      </c>
      <c r="I8122" s="2">
        <v>2.3566685132682275E-2</v>
      </c>
      <c r="J8122" s="26" t="s">
        <v>700</v>
      </c>
    </row>
    <row r="8123" spans="1:10" ht="15.75" hidden="1" customHeight="1" x14ac:dyDescent="0.25">
      <c r="A8123" s="2" t="s">
        <v>853</v>
      </c>
      <c r="B8123" s="2" t="s">
        <v>854</v>
      </c>
      <c r="C8123" s="2">
        <v>2040</v>
      </c>
      <c r="D8123" s="2" t="s">
        <v>241</v>
      </c>
      <c r="E8123" s="2" t="s">
        <v>627</v>
      </c>
      <c r="F8123" s="2" t="s">
        <v>855</v>
      </c>
      <c r="G8123" s="2">
        <v>-188</v>
      </c>
      <c r="H8123" s="2">
        <v>3.61109869554639E-2</v>
      </c>
      <c r="I8123" s="2">
        <v>4.0444305390119575E-2</v>
      </c>
      <c r="J8123" s="26" t="s">
        <v>700</v>
      </c>
    </row>
    <row r="8124" spans="1:10" ht="15.75" hidden="1" customHeight="1" x14ac:dyDescent="0.25">
      <c r="A8124" s="2" t="s">
        <v>853</v>
      </c>
      <c r="B8124" s="2" t="s">
        <v>854</v>
      </c>
      <c r="C8124" s="2">
        <v>2040</v>
      </c>
      <c r="D8124" s="2" t="s">
        <v>241</v>
      </c>
      <c r="E8124" s="2" t="s">
        <v>627</v>
      </c>
      <c r="F8124" s="2" t="s">
        <v>855</v>
      </c>
      <c r="G8124" s="2">
        <v>-187</v>
      </c>
      <c r="H8124" s="2">
        <v>2.0543867256492401E-2</v>
      </c>
      <c r="I8124" s="2">
        <v>2.300913132727149E-2</v>
      </c>
      <c r="J8124" s="26" t="s">
        <v>700</v>
      </c>
    </row>
    <row r="8125" spans="1:10" ht="15.75" hidden="1" customHeight="1" x14ac:dyDescent="0.25">
      <c r="A8125" s="2" t="s">
        <v>853</v>
      </c>
      <c r="B8125" s="2" t="s">
        <v>854</v>
      </c>
      <c r="C8125" s="2">
        <v>2040</v>
      </c>
      <c r="D8125" s="2" t="s">
        <v>241</v>
      </c>
      <c r="E8125" s="2" t="s">
        <v>627</v>
      </c>
      <c r="F8125" s="2" t="s">
        <v>855</v>
      </c>
      <c r="G8125" s="2">
        <v>-186</v>
      </c>
      <c r="H8125" s="2">
        <v>1.11354889813811E-2</v>
      </c>
      <c r="I8125" s="2">
        <v>1.2471747659146834E-2</v>
      </c>
      <c r="J8125" s="26" t="s">
        <v>700</v>
      </c>
    </row>
    <row r="8126" spans="1:10" ht="15.75" hidden="1" customHeight="1" x14ac:dyDescent="0.25">
      <c r="A8126" s="2" t="s">
        <v>853</v>
      </c>
      <c r="B8126" s="2" t="s">
        <v>854</v>
      </c>
      <c r="C8126" s="2">
        <v>2040</v>
      </c>
      <c r="D8126" s="2" t="s">
        <v>241</v>
      </c>
      <c r="E8126" s="2" t="s">
        <v>627</v>
      </c>
      <c r="F8126" s="2" t="s">
        <v>855</v>
      </c>
      <c r="G8126" s="2">
        <v>-185</v>
      </c>
      <c r="H8126" s="2">
        <v>3.4341465681791299E-2</v>
      </c>
      <c r="I8126" s="2">
        <v>3.8462441563606259E-2</v>
      </c>
      <c r="J8126" s="26" t="s">
        <v>700</v>
      </c>
    </row>
    <row r="8127" spans="1:10" ht="15.75" hidden="1" customHeight="1" x14ac:dyDescent="0.25">
      <c r="A8127" s="2" t="s">
        <v>853</v>
      </c>
      <c r="B8127" s="2" t="s">
        <v>854</v>
      </c>
      <c r="C8127" s="2">
        <v>2040</v>
      </c>
      <c r="D8127" s="2" t="s">
        <v>241</v>
      </c>
      <c r="E8127" s="2" t="s">
        <v>627</v>
      </c>
      <c r="F8127" s="2" t="s">
        <v>855</v>
      </c>
      <c r="G8127" s="2">
        <v>-184</v>
      </c>
      <c r="H8127" s="2">
        <v>1.0521521442569799E-2</v>
      </c>
      <c r="I8127" s="2">
        <v>1.1784104015678176E-2</v>
      </c>
      <c r="J8127" s="26" t="s">
        <v>700</v>
      </c>
    </row>
    <row r="8128" spans="1:10" ht="15.75" hidden="1" customHeight="1" x14ac:dyDescent="0.25">
      <c r="A8128" s="2" t="s">
        <v>853</v>
      </c>
      <c r="B8128" s="2" t="s">
        <v>854</v>
      </c>
      <c r="C8128" s="2">
        <v>2040</v>
      </c>
      <c r="D8128" s="2" t="s">
        <v>241</v>
      </c>
      <c r="E8128" s="2" t="s">
        <v>627</v>
      </c>
      <c r="F8128" s="2" t="s">
        <v>855</v>
      </c>
      <c r="G8128" s="2">
        <v>-183</v>
      </c>
      <c r="H8128" s="2">
        <v>7.1118164341896998E-3</v>
      </c>
      <c r="I8128" s="2">
        <v>7.9652344062924648E-3</v>
      </c>
      <c r="J8128" s="26" t="s">
        <v>700</v>
      </c>
    </row>
    <row r="8129" spans="1:10" ht="15.75" hidden="1" customHeight="1" x14ac:dyDescent="0.25">
      <c r="A8129" s="2" t="s">
        <v>853</v>
      </c>
      <c r="B8129" s="2" t="s">
        <v>854</v>
      </c>
      <c r="C8129" s="2">
        <v>2040</v>
      </c>
      <c r="D8129" s="2" t="s">
        <v>241</v>
      </c>
      <c r="E8129" s="2" t="s">
        <v>627</v>
      </c>
      <c r="F8129" s="2" t="s">
        <v>855</v>
      </c>
      <c r="G8129" s="2">
        <v>-182</v>
      </c>
      <c r="H8129" s="2">
        <v>1.13356549991295E-2</v>
      </c>
      <c r="I8129" s="2">
        <v>1.2695933599025041E-2</v>
      </c>
      <c r="J8129" s="26" t="s">
        <v>700</v>
      </c>
    </row>
    <row r="8130" spans="1:10" ht="15.75" hidden="1" customHeight="1" x14ac:dyDescent="0.25">
      <c r="A8130" s="2" t="s">
        <v>853</v>
      </c>
      <c r="B8130" s="2" t="s">
        <v>854</v>
      </c>
      <c r="C8130" s="2">
        <v>2040</v>
      </c>
      <c r="D8130" s="2" t="s">
        <v>241</v>
      </c>
      <c r="E8130" s="2" t="s">
        <v>627</v>
      </c>
      <c r="F8130" s="2" t="s">
        <v>855</v>
      </c>
      <c r="G8130" s="2">
        <v>-181</v>
      </c>
      <c r="H8130" s="2">
        <v>1.4831946464255501E-2</v>
      </c>
      <c r="I8130" s="2">
        <v>1.6611780039966162E-2</v>
      </c>
      <c r="J8130" s="26" t="s">
        <v>700</v>
      </c>
    </row>
    <row r="8131" spans="1:10" ht="15.75" hidden="1" customHeight="1" x14ac:dyDescent="0.25">
      <c r="A8131" s="2" t="s">
        <v>853</v>
      </c>
      <c r="B8131" s="2" t="s">
        <v>854</v>
      </c>
      <c r="C8131" s="2">
        <v>2040</v>
      </c>
      <c r="D8131" s="2" t="s">
        <v>241</v>
      </c>
      <c r="E8131" s="2" t="s">
        <v>627</v>
      </c>
      <c r="F8131" s="2" t="s">
        <v>855</v>
      </c>
      <c r="G8131" s="2">
        <v>-180</v>
      </c>
      <c r="H8131" s="2">
        <v>1.77142659667879E-2</v>
      </c>
      <c r="I8131" s="2">
        <v>1.9839977882802451E-2</v>
      </c>
      <c r="J8131" s="26" t="s">
        <v>700</v>
      </c>
    </row>
    <row r="8132" spans="1:10" ht="15.75" hidden="1" customHeight="1" x14ac:dyDescent="0.25">
      <c r="A8132" s="2" t="s">
        <v>853</v>
      </c>
      <c r="B8132" s="2" t="s">
        <v>854</v>
      </c>
      <c r="C8132" s="2">
        <v>2040</v>
      </c>
      <c r="D8132" s="2" t="s">
        <v>241</v>
      </c>
      <c r="E8132" s="2" t="s">
        <v>627</v>
      </c>
      <c r="F8132" s="2" t="s">
        <v>855</v>
      </c>
      <c r="G8132" s="2">
        <v>-179</v>
      </c>
      <c r="H8132" s="2">
        <v>8.4537090733647E-3</v>
      </c>
      <c r="I8132" s="2">
        <v>9.4681541621684656E-3</v>
      </c>
      <c r="J8132" s="26" t="s">
        <v>700</v>
      </c>
    </row>
    <row r="8133" spans="1:10" ht="15.75" hidden="1" customHeight="1" x14ac:dyDescent="0.25">
      <c r="A8133" s="2" t="s">
        <v>853</v>
      </c>
      <c r="B8133" s="2" t="s">
        <v>854</v>
      </c>
      <c r="C8133" s="2">
        <v>2040</v>
      </c>
      <c r="D8133" s="2" t="s">
        <v>241</v>
      </c>
      <c r="E8133" s="2" t="s">
        <v>627</v>
      </c>
      <c r="F8133" s="2" t="s">
        <v>855</v>
      </c>
      <c r="G8133" s="2">
        <v>-178</v>
      </c>
      <c r="H8133" s="2">
        <v>1.15831670118496E-2</v>
      </c>
      <c r="I8133" s="2">
        <v>1.2973147053271553E-2</v>
      </c>
      <c r="J8133" s="26" t="s">
        <v>700</v>
      </c>
    </row>
    <row r="8134" spans="1:10" ht="15.75" hidden="1" customHeight="1" x14ac:dyDescent="0.25">
      <c r="A8134" s="2" t="s">
        <v>853</v>
      </c>
      <c r="B8134" s="2" t="s">
        <v>854</v>
      </c>
      <c r="C8134" s="2">
        <v>2040</v>
      </c>
      <c r="D8134" s="2" t="s">
        <v>241</v>
      </c>
      <c r="E8134" s="2" t="s">
        <v>627</v>
      </c>
      <c r="F8134" s="2" t="s">
        <v>855</v>
      </c>
      <c r="G8134" s="2">
        <v>-177</v>
      </c>
      <c r="H8134" s="2">
        <v>7.3804280254990001E-3</v>
      </c>
      <c r="I8134" s="2">
        <v>8.2660793885588803E-3</v>
      </c>
      <c r="J8134" s="26" t="s">
        <v>700</v>
      </c>
    </row>
    <row r="8135" spans="1:10" ht="15.75" hidden="1" customHeight="1" x14ac:dyDescent="0.25">
      <c r="A8135" s="2" t="s">
        <v>853</v>
      </c>
      <c r="B8135" s="2" t="s">
        <v>854</v>
      </c>
      <c r="C8135" s="2">
        <v>2040</v>
      </c>
      <c r="D8135" s="2" t="s">
        <v>241</v>
      </c>
      <c r="E8135" s="2" t="s">
        <v>627</v>
      </c>
      <c r="F8135" s="2" t="s">
        <v>855</v>
      </c>
      <c r="G8135" s="2">
        <v>-176</v>
      </c>
      <c r="H8135" s="2">
        <v>1.77847965387627E-2</v>
      </c>
      <c r="I8135" s="2">
        <v>1.9918972123414227E-2</v>
      </c>
      <c r="J8135" s="26" t="s">
        <v>700</v>
      </c>
    </row>
    <row r="8136" spans="1:10" ht="15.75" hidden="1" customHeight="1" x14ac:dyDescent="0.25">
      <c r="A8136" s="2" t="s">
        <v>853</v>
      </c>
      <c r="B8136" s="2" t="s">
        <v>854</v>
      </c>
      <c r="C8136" s="2">
        <v>2040</v>
      </c>
      <c r="D8136" s="2" t="s">
        <v>241</v>
      </c>
      <c r="E8136" s="2" t="s">
        <v>627</v>
      </c>
      <c r="F8136" s="2" t="s">
        <v>855</v>
      </c>
      <c r="G8136" s="2">
        <v>-175</v>
      </c>
      <c r="H8136" s="2">
        <v>1.23311610659584E-2</v>
      </c>
      <c r="I8136" s="2">
        <v>1.3810900393873411E-2</v>
      </c>
      <c r="J8136" s="26" t="s">
        <v>700</v>
      </c>
    </row>
    <row r="8137" spans="1:10" ht="15.75" hidden="1" customHeight="1" x14ac:dyDescent="0.25">
      <c r="A8137" s="2" t="s">
        <v>853</v>
      </c>
      <c r="B8137" s="2" t="s">
        <v>854</v>
      </c>
      <c r="C8137" s="2">
        <v>2040</v>
      </c>
      <c r="D8137" s="2" t="s">
        <v>241</v>
      </c>
      <c r="E8137" s="2" t="s">
        <v>627</v>
      </c>
      <c r="F8137" s="2" t="s">
        <v>855</v>
      </c>
      <c r="G8137" s="2">
        <v>-174</v>
      </c>
      <c r="H8137" s="2">
        <v>8.1169083714484995E-3</v>
      </c>
      <c r="I8137" s="2">
        <v>9.0909373760223195E-3</v>
      </c>
      <c r="J8137" s="26" t="s">
        <v>700</v>
      </c>
    </row>
    <row r="8138" spans="1:10" ht="15.75" hidden="1" customHeight="1" x14ac:dyDescent="0.25">
      <c r="A8138" s="2" t="s">
        <v>853</v>
      </c>
      <c r="B8138" s="2" t="s">
        <v>854</v>
      </c>
      <c r="C8138" s="2">
        <v>2040</v>
      </c>
      <c r="D8138" s="2" t="s">
        <v>241</v>
      </c>
      <c r="E8138" s="2" t="s">
        <v>627</v>
      </c>
      <c r="F8138" s="2" t="s">
        <v>855</v>
      </c>
      <c r="G8138" s="2">
        <v>-173</v>
      </c>
      <c r="H8138" s="2">
        <v>1.4487606240436001E-3</v>
      </c>
      <c r="I8138" s="2">
        <v>1.6226118989288323E-3</v>
      </c>
      <c r="J8138" s="26" t="s">
        <v>700</v>
      </c>
    </row>
    <row r="8139" spans="1:10" ht="15.75" hidden="1" customHeight="1" x14ac:dyDescent="0.25">
      <c r="A8139" s="2" t="s">
        <v>853</v>
      </c>
      <c r="B8139" s="2" t="s">
        <v>854</v>
      </c>
      <c r="C8139" s="2">
        <v>2040</v>
      </c>
      <c r="D8139" s="2" t="s">
        <v>241</v>
      </c>
      <c r="E8139" s="2" t="s">
        <v>627</v>
      </c>
      <c r="F8139" s="2" t="s">
        <v>855</v>
      </c>
      <c r="G8139" s="2">
        <v>-172</v>
      </c>
      <c r="H8139" s="2">
        <v>8.3216303028165999E-3</v>
      </c>
      <c r="I8139" s="2">
        <v>9.3202259391545923E-3</v>
      </c>
      <c r="J8139" s="26" t="s">
        <v>700</v>
      </c>
    </row>
    <row r="8140" spans="1:10" ht="15.75" hidden="1" customHeight="1" x14ac:dyDescent="0.25">
      <c r="A8140" s="2" t="s">
        <v>853</v>
      </c>
      <c r="B8140" s="2" t="s">
        <v>854</v>
      </c>
      <c r="C8140" s="2">
        <v>2040</v>
      </c>
      <c r="D8140" s="2" t="s">
        <v>241</v>
      </c>
      <c r="E8140" s="2" t="s">
        <v>627</v>
      </c>
      <c r="F8140" s="2" t="s">
        <v>855</v>
      </c>
      <c r="G8140" s="2">
        <v>-171</v>
      </c>
      <c r="H8140" s="2">
        <v>1.7678603762760999E-3</v>
      </c>
      <c r="I8140" s="2">
        <v>1.980003621429232E-3</v>
      </c>
      <c r="J8140" s="26" t="s">
        <v>700</v>
      </c>
    </row>
    <row r="8141" spans="1:10" ht="15.75" hidden="1" customHeight="1" x14ac:dyDescent="0.25">
      <c r="A8141" s="2" t="s">
        <v>853</v>
      </c>
      <c r="B8141" s="2" t="s">
        <v>854</v>
      </c>
      <c r="C8141" s="2">
        <v>2040</v>
      </c>
      <c r="D8141" s="2" t="s">
        <v>241</v>
      </c>
      <c r="E8141" s="2" t="s">
        <v>627</v>
      </c>
      <c r="F8141" s="2" t="s">
        <v>855</v>
      </c>
      <c r="G8141" s="2">
        <v>-170</v>
      </c>
      <c r="H8141" s="2">
        <v>4.6087160008028002E-3</v>
      </c>
      <c r="I8141" s="2">
        <v>5.1617619208991364E-3</v>
      </c>
      <c r="J8141" s="26" t="s">
        <v>700</v>
      </c>
    </row>
    <row r="8142" spans="1:10" ht="15.75" hidden="1" customHeight="1" x14ac:dyDescent="0.25">
      <c r="A8142" s="2" t="s">
        <v>853</v>
      </c>
      <c r="B8142" s="2" t="s">
        <v>854</v>
      </c>
      <c r="C8142" s="2">
        <v>2040</v>
      </c>
      <c r="D8142" s="2" t="s">
        <v>241</v>
      </c>
      <c r="E8142" s="2" t="s">
        <v>627</v>
      </c>
      <c r="F8142" s="2" t="s">
        <v>855</v>
      </c>
      <c r="G8142" s="2">
        <v>-169</v>
      </c>
      <c r="H8142" s="2">
        <v>1.7127055907621999E-3</v>
      </c>
      <c r="I8142" s="2">
        <v>1.9182302616536642E-3</v>
      </c>
      <c r="J8142" s="26" t="s">
        <v>700</v>
      </c>
    </row>
    <row r="8143" spans="1:10" ht="15.75" hidden="1" customHeight="1" x14ac:dyDescent="0.25">
      <c r="A8143" s="2" t="s">
        <v>853</v>
      </c>
      <c r="B8143" s="2" t="s">
        <v>854</v>
      </c>
      <c r="C8143" s="2">
        <v>2040</v>
      </c>
      <c r="D8143" s="2" t="s">
        <v>241</v>
      </c>
      <c r="E8143" s="2" t="s">
        <v>627</v>
      </c>
      <c r="F8143" s="2" t="s">
        <v>855</v>
      </c>
      <c r="G8143" s="2">
        <v>-167</v>
      </c>
      <c r="H8143" s="2">
        <v>5.5305225541814997E-3</v>
      </c>
      <c r="I8143" s="2">
        <v>6.1941852606832801E-3</v>
      </c>
      <c r="J8143" s="26" t="s">
        <v>700</v>
      </c>
    </row>
    <row r="8144" spans="1:10" ht="15.75" hidden="1" customHeight="1" x14ac:dyDescent="0.25">
      <c r="A8144" s="2" t="s">
        <v>853</v>
      </c>
      <c r="B8144" s="2" t="s">
        <v>854</v>
      </c>
      <c r="C8144" s="2">
        <v>2040</v>
      </c>
      <c r="D8144" s="2" t="s">
        <v>241</v>
      </c>
      <c r="E8144" s="2" t="s">
        <v>627</v>
      </c>
      <c r="F8144" s="2" t="s">
        <v>855</v>
      </c>
      <c r="G8144" s="2">
        <v>-166</v>
      </c>
      <c r="H8144" s="2">
        <v>3.4355826210231001E-3</v>
      </c>
      <c r="I8144" s="2">
        <v>3.8478525355458725E-3</v>
      </c>
      <c r="J8144" s="26" t="s">
        <v>700</v>
      </c>
    </row>
    <row r="8145" spans="1:10" ht="15.75" hidden="1" customHeight="1" x14ac:dyDescent="0.25">
      <c r="A8145" s="2" t="s">
        <v>853</v>
      </c>
      <c r="B8145" s="2" t="s">
        <v>854</v>
      </c>
      <c r="C8145" s="2">
        <v>2040</v>
      </c>
      <c r="D8145" s="2" t="s">
        <v>241</v>
      </c>
      <c r="E8145" s="2" t="s">
        <v>627</v>
      </c>
      <c r="F8145" s="2" t="s">
        <v>855</v>
      </c>
      <c r="G8145" s="2">
        <v>-165</v>
      </c>
      <c r="H8145" s="2">
        <v>3.3803561236709001E-3</v>
      </c>
      <c r="I8145" s="2">
        <v>3.7859988585114083E-3</v>
      </c>
      <c r="J8145" s="26" t="s">
        <v>700</v>
      </c>
    </row>
    <row r="8146" spans="1:10" ht="15.75" hidden="1" customHeight="1" x14ac:dyDescent="0.25">
      <c r="A8146" s="2" t="s">
        <v>853</v>
      </c>
      <c r="B8146" s="2" t="s">
        <v>854</v>
      </c>
      <c r="C8146" s="2">
        <v>2040</v>
      </c>
      <c r="D8146" s="2" t="s">
        <v>241</v>
      </c>
      <c r="E8146" s="2" t="s">
        <v>627</v>
      </c>
      <c r="F8146" s="2" t="s">
        <v>855</v>
      </c>
      <c r="G8146" s="2">
        <v>-164</v>
      </c>
      <c r="H8146" s="2">
        <v>1.5267404960467999E-3</v>
      </c>
      <c r="I8146" s="2">
        <v>1.709949355572416E-3</v>
      </c>
      <c r="J8146" s="26" t="s">
        <v>700</v>
      </c>
    </row>
    <row r="8147" spans="1:10" ht="15.75" hidden="1" customHeight="1" x14ac:dyDescent="0.25">
      <c r="A8147" s="2" t="s">
        <v>853</v>
      </c>
      <c r="B8147" s="2" t="s">
        <v>854</v>
      </c>
      <c r="C8147" s="2">
        <v>2040</v>
      </c>
      <c r="D8147" s="2" t="s">
        <v>241</v>
      </c>
      <c r="E8147" s="2" t="s">
        <v>627</v>
      </c>
      <c r="F8147" s="2" t="s">
        <v>855</v>
      </c>
      <c r="G8147" s="2">
        <v>-163</v>
      </c>
      <c r="H8147" s="2">
        <v>8.1290269736201005E-3</v>
      </c>
      <c r="I8147" s="2">
        <v>9.1045102104545129E-3</v>
      </c>
      <c r="J8147" s="26" t="s">
        <v>700</v>
      </c>
    </row>
    <row r="8148" spans="1:10" ht="15.75" hidden="1" customHeight="1" x14ac:dyDescent="0.25">
      <c r="A8148" s="2" t="s">
        <v>853</v>
      </c>
      <c r="B8148" s="2" t="s">
        <v>854</v>
      </c>
      <c r="C8148" s="2">
        <v>2040</v>
      </c>
      <c r="D8148" s="2" t="s">
        <v>241</v>
      </c>
      <c r="E8148" s="2" t="s">
        <v>627</v>
      </c>
      <c r="F8148" s="2" t="s">
        <v>855</v>
      </c>
      <c r="G8148" s="2">
        <v>-162</v>
      </c>
      <c r="H8148" s="2">
        <v>2.8930536354891999E-3</v>
      </c>
      <c r="I8148" s="2">
        <v>3.2402200717479043E-3</v>
      </c>
      <c r="J8148" s="26" t="s">
        <v>700</v>
      </c>
    </row>
    <row r="8149" spans="1:10" ht="15.75" hidden="1" customHeight="1" x14ac:dyDescent="0.25">
      <c r="A8149" s="2" t="s">
        <v>853</v>
      </c>
      <c r="B8149" s="2" t="s">
        <v>854</v>
      </c>
      <c r="C8149" s="2">
        <v>2040</v>
      </c>
      <c r="D8149" s="2" t="s">
        <v>241</v>
      </c>
      <c r="E8149" s="2" t="s">
        <v>627</v>
      </c>
      <c r="F8149" s="2" t="s">
        <v>855</v>
      </c>
      <c r="G8149" s="2">
        <v>-161</v>
      </c>
      <c r="H8149" s="2">
        <v>1.18365782545879E-2</v>
      </c>
      <c r="I8149" s="2">
        <v>1.3256967645138449E-2</v>
      </c>
      <c r="J8149" s="26" t="s">
        <v>700</v>
      </c>
    </row>
    <row r="8150" spans="1:10" ht="15.75" hidden="1" customHeight="1" x14ac:dyDescent="0.25">
      <c r="A8150" s="2" t="s">
        <v>853</v>
      </c>
      <c r="B8150" s="2" t="s">
        <v>854</v>
      </c>
      <c r="C8150" s="2">
        <v>2040</v>
      </c>
      <c r="D8150" s="2" t="s">
        <v>241</v>
      </c>
      <c r="E8150" s="2" t="s">
        <v>627</v>
      </c>
      <c r="F8150" s="2" t="s">
        <v>855</v>
      </c>
      <c r="G8150" s="2">
        <v>-160</v>
      </c>
      <c r="H8150" s="2">
        <v>1.6512254136614501E-2</v>
      </c>
      <c r="I8150" s="2">
        <v>1.8493724633008243E-2</v>
      </c>
      <c r="J8150" s="26" t="s">
        <v>700</v>
      </c>
    </row>
    <row r="8151" spans="1:10" ht="15.75" hidden="1" customHeight="1" x14ac:dyDescent="0.25">
      <c r="A8151" s="2" t="s">
        <v>853</v>
      </c>
      <c r="B8151" s="2" t="s">
        <v>854</v>
      </c>
      <c r="C8151" s="2">
        <v>2040</v>
      </c>
      <c r="D8151" s="2" t="s">
        <v>241</v>
      </c>
      <c r="E8151" s="2" t="s">
        <v>627</v>
      </c>
      <c r="F8151" s="2" t="s">
        <v>855</v>
      </c>
      <c r="G8151" s="2">
        <v>-159</v>
      </c>
      <c r="H8151" s="2">
        <v>7.8872005688026998E-3</v>
      </c>
      <c r="I8151" s="2">
        <v>8.8336646370590251E-3</v>
      </c>
      <c r="J8151" s="26" t="s">
        <v>700</v>
      </c>
    </row>
    <row r="8152" spans="1:10" ht="15.75" hidden="1" customHeight="1" x14ac:dyDescent="0.25">
      <c r="A8152" s="2" t="s">
        <v>853</v>
      </c>
      <c r="B8152" s="2" t="s">
        <v>854</v>
      </c>
      <c r="C8152" s="2">
        <v>2040</v>
      </c>
      <c r="D8152" s="2" t="s">
        <v>241</v>
      </c>
      <c r="E8152" s="2" t="s">
        <v>627</v>
      </c>
      <c r="F8152" s="2" t="s">
        <v>855</v>
      </c>
      <c r="G8152" s="2">
        <v>-158</v>
      </c>
      <c r="H8152" s="2">
        <v>5.4131239885463998E-3</v>
      </c>
      <c r="I8152" s="2">
        <v>6.0626988671719688E-3</v>
      </c>
      <c r="J8152" s="26" t="s">
        <v>700</v>
      </c>
    </row>
    <row r="8153" spans="1:10" ht="15.75" hidden="1" customHeight="1" x14ac:dyDescent="0.25">
      <c r="A8153" s="2" t="s">
        <v>853</v>
      </c>
      <c r="B8153" s="2" t="s">
        <v>854</v>
      </c>
      <c r="C8153" s="2">
        <v>2040</v>
      </c>
      <c r="D8153" s="2" t="s">
        <v>241</v>
      </c>
      <c r="E8153" s="2" t="s">
        <v>627</v>
      </c>
      <c r="F8153" s="2" t="s">
        <v>855</v>
      </c>
      <c r="G8153" s="2">
        <v>-157</v>
      </c>
      <c r="H8153" s="2">
        <v>4.6791840577498E-3</v>
      </c>
      <c r="I8153" s="2">
        <v>5.2406861446797764E-3</v>
      </c>
      <c r="J8153" s="26" t="s">
        <v>700</v>
      </c>
    </row>
    <row r="8154" spans="1:10" ht="15.75" hidden="1" customHeight="1" x14ac:dyDescent="0.25">
      <c r="A8154" s="2" t="s">
        <v>853</v>
      </c>
      <c r="B8154" s="2" t="s">
        <v>854</v>
      </c>
      <c r="C8154" s="2">
        <v>2040</v>
      </c>
      <c r="D8154" s="2" t="s">
        <v>241</v>
      </c>
      <c r="E8154" s="2" t="s">
        <v>627</v>
      </c>
      <c r="F8154" s="2" t="s">
        <v>855</v>
      </c>
      <c r="G8154" s="2">
        <v>-156</v>
      </c>
      <c r="H8154" s="2">
        <v>2.3547298274934299E-2</v>
      </c>
      <c r="I8154" s="2">
        <v>2.6372974067926418E-2</v>
      </c>
      <c r="J8154" s="26" t="s">
        <v>700</v>
      </c>
    </row>
    <row r="8155" spans="1:10" ht="15.75" hidden="1" customHeight="1" x14ac:dyDescent="0.25">
      <c r="A8155" s="2" t="s">
        <v>853</v>
      </c>
      <c r="B8155" s="2" t="s">
        <v>854</v>
      </c>
      <c r="C8155" s="2">
        <v>2040</v>
      </c>
      <c r="D8155" s="2" t="s">
        <v>241</v>
      </c>
      <c r="E8155" s="2" t="s">
        <v>627</v>
      </c>
      <c r="F8155" s="2" t="s">
        <v>855</v>
      </c>
      <c r="G8155" s="2">
        <v>-155</v>
      </c>
      <c r="H8155" s="2">
        <v>4.9631925066933001E-3</v>
      </c>
      <c r="I8155" s="2">
        <v>5.5587756074964969E-3</v>
      </c>
      <c r="J8155" s="26" t="s">
        <v>700</v>
      </c>
    </row>
    <row r="8156" spans="1:10" ht="15.75" hidden="1" customHeight="1" x14ac:dyDescent="0.25">
      <c r="A8156" s="2" t="s">
        <v>853</v>
      </c>
      <c r="B8156" s="2" t="s">
        <v>854</v>
      </c>
      <c r="C8156" s="2">
        <v>2040</v>
      </c>
      <c r="D8156" s="2" t="s">
        <v>241</v>
      </c>
      <c r="E8156" s="2" t="s">
        <v>627</v>
      </c>
      <c r="F8156" s="2" t="s">
        <v>855</v>
      </c>
      <c r="G8156" s="2">
        <v>-153</v>
      </c>
      <c r="H8156" s="2">
        <v>2.6377351023257E-3</v>
      </c>
      <c r="I8156" s="2">
        <v>2.9542633146047844E-3</v>
      </c>
      <c r="J8156" s="26" t="s">
        <v>700</v>
      </c>
    </row>
    <row r="8157" spans="1:10" ht="15.75" hidden="1" customHeight="1" x14ac:dyDescent="0.25">
      <c r="A8157" s="2" t="s">
        <v>853</v>
      </c>
      <c r="B8157" s="2" t="s">
        <v>854</v>
      </c>
      <c r="C8157" s="2">
        <v>2040</v>
      </c>
      <c r="D8157" s="2" t="s">
        <v>241</v>
      </c>
      <c r="E8157" s="2" t="s">
        <v>627</v>
      </c>
      <c r="F8157" s="2" t="s">
        <v>855</v>
      </c>
      <c r="G8157" s="2">
        <v>-152</v>
      </c>
      <c r="H8157" s="2">
        <v>1.1488345102407E-2</v>
      </c>
      <c r="I8157" s="2">
        <v>1.2866946514695842E-2</v>
      </c>
      <c r="J8157" s="26" t="s">
        <v>700</v>
      </c>
    </row>
    <row r="8158" spans="1:10" ht="15.75" hidden="1" customHeight="1" x14ac:dyDescent="0.25">
      <c r="A8158" s="2" t="s">
        <v>853</v>
      </c>
      <c r="B8158" s="2" t="s">
        <v>854</v>
      </c>
      <c r="C8158" s="2">
        <v>2040</v>
      </c>
      <c r="D8158" s="2" t="s">
        <v>241</v>
      </c>
      <c r="E8158" s="2" t="s">
        <v>627</v>
      </c>
      <c r="F8158" s="2" t="s">
        <v>855</v>
      </c>
      <c r="G8158" s="2">
        <v>-151</v>
      </c>
      <c r="H8158" s="2">
        <v>1.2142446357757001E-3</v>
      </c>
      <c r="I8158" s="2">
        <v>1.3599539920687842E-3</v>
      </c>
      <c r="J8158" s="26" t="s">
        <v>700</v>
      </c>
    </row>
    <row r="8159" spans="1:10" ht="15.75" hidden="1" customHeight="1" x14ac:dyDescent="0.25">
      <c r="A8159" s="2" t="s">
        <v>853</v>
      </c>
      <c r="B8159" s="2" t="s">
        <v>854</v>
      </c>
      <c r="C8159" s="2">
        <v>2040</v>
      </c>
      <c r="D8159" s="2" t="s">
        <v>241</v>
      </c>
      <c r="E8159" s="2" t="s">
        <v>627</v>
      </c>
      <c r="F8159" s="2" t="s">
        <v>855</v>
      </c>
      <c r="G8159" s="2">
        <v>-150</v>
      </c>
      <c r="H8159" s="2">
        <v>3.6054082447663002E-3</v>
      </c>
      <c r="I8159" s="2">
        <v>4.0380572341382568E-3</v>
      </c>
      <c r="J8159" s="26" t="s">
        <v>700</v>
      </c>
    </row>
    <row r="8160" spans="1:10" ht="15.75" hidden="1" customHeight="1" x14ac:dyDescent="0.25">
      <c r="A8160" s="2" t="s">
        <v>853</v>
      </c>
      <c r="B8160" s="2" t="s">
        <v>854</v>
      </c>
      <c r="C8160" s="2">
        <v>2040</v>
      </c>
      <c r="D8160" s="2" t="s">
        <v>241</v>
      </c>
      <c r="E8160" s="2" t="s">
        <v>627</v>
      </c>
      <c r="F8160" s="2" t="s">
        <v>855</v>
      </c>
      <c r="G8160" s="2">
        <v>-149</v>
      </c>
      <c r="H8160" s="2">
        <v>1.4629185898229001E-3</v>
      </c>
      <c r="I8160" s="2">
        <v>1.6384688206016482E-3</v>
      </c>
      <c r="J8160" s="26" t="s">
        <v>700</v>
      </c>
    </row>
    <row r="8161" spans="1:10" ht="15.75" hidden="1" customHeight="1" x14ac:dyDescent="0.25">
      <c r="A8161" s="2" t="s">
        <v>853</v>
      </c>
      <c r="B8161" s="2" t="s">
        <v>854</v>
      </c>
      <c r="C8161" s="2">
        <v>2040</v>
      </c>
      <c r="D8161" s="2" t="s">
        <v>241</v>
      </c>
      <c r="E8161" s="2" t="s">
        <v>627</v>
      </c>
      <c r="F8161" s="2" t="s">
        <v>855</v>
      </c>
      <c r="G8161" s="2">
        <v>-148</v>
      </c>
      <c r="H8161" s="2">
        <v>4.1851280257106001E-3</v>
      </c>
      <c r="I8161" s="2">
        <v>4.6873433887958723E-3</v>
      </c>
      <c r="J8161" s="26" t="s">
        <v>700</v>
      </c>
    </row>
    <row r="8162" spans="1:10" ht="15.75" hidden="1" customHeight="1" x14ac:dyDescent="0.25">
      <c r="A8162" s="2" t="s">
        <v>853</v>
      </c>
      <c r="B8162" s="2" t="s">
        <v>854</v>
      </c>
      <c r="C8162" s="2">
        <v>2040</v>
      </c>
      <c r="D8162" s="2" t="s">
        <v>241</v>
      </c>
      <c r="E8162" s="2" t="s">
        <v>627</v>
      </c>
      <c r="F8162" s="2" t="s">
        <v>855</v>
      </c>
      <c r="G8162" s="2">
        <v>-147</v>
      </c>
      <c r="H8162" s="2">
        <v>7.6211582636461E-3</v>
      </c>
      <c r="I8162" s="2">
        <v>8.5356972552836329E-3</v>
      </c>
      <c r="J8162" s="26" t="s">
        <v>700</v>
      </c>
    </row>
    <row r="8163" spans="1:10" ht="15.75" hidden="1" customHeight="1" x14ac:dyDescent="0.25">
      <c r="A8163" s="2" t="s">
        <v>853</v>
      </c>
      <c r="B8163" s="2" t="s">
        <v>854</v>
      </c>
      <c r="C8163" s="2">
        <v>2040</v>
      </c>
      <c r="D8163" s="2" t="s">
        <v>241</v>
      </c>
      <c r="E8163" s="2" t="s">
        <v>627</v>
      </c>
      <c r="F8163" s="2" t="s">
        <v>855</v>
      </c>
      <c r="G8163" s="2">
        <v>-146</v>
      </c>
      <c r="H8163" s="2">
        <v>3.8586382288486E-3</v>
      </c>
      <c r="I8163" s="2">
        <v>4.3216748163104326E-3</v>
      </c>
      <c r="J8163" s="26" t="s">
        <v>700</v>
      </c>
    </row>
    <row r="8164" spans="1:10" ht="15.75" hidden="1" customHeight="1" x14ac:dyDescent="0.25">
      <c r="A8164" s="2" t="s">
        <v>853</v>
      </c>
      <c r="B8164" s="2" t="s">
        <v>854</v>
      </c>
      <c r="C8164" s="2">
        <v>2040</v>
      </c>
      <c r="D8164" s="2" t="s">
        <v>241</v>
      </c>
      <c r="E8164" s="2" t="s">
        <v>627</v>
      </c>
      <c r="F8164" s="2" t="s">
        <v>855</v>
      </c>
      <c r="G8164" s="2">
        <v>-145</v>
      </c>
      <c r="H8164" s="2">
        <v>4.3430909281597001E-3</v>
      </c>
      <c r="I8164" s="2">
        <v>4.8642618395388646E-3</v>
      </c>
      <c r="J8164" s="26" t="s">
        <v>700</v>
      </c>
    </row>
    <row r="8165" spans="1:10" ht="15.75" hidden="1" customHeight="1" x14ac:dyDescent="0.25">
      <c r="A8165" s="2" t="s">
        <v>853</v>
      </c>
      <c r="B8165" s="2" t="s">
        <v>854</v>
      </c>
      <c r="C8165" s="2">
        <v>2040</v>
      </c>
      <c r="D8165" s="2" t="s">
        <v>241</v>
      </c>
      <c r="E8165" s="2" t="s">
        <v>627</v>
      </c>
      <c r="F8165" s="2" t="s">
        <v>855</v>
      </c>
      <c r="G8165" s="2">
        <v>-144</v>
      </c>
      <c r="H8165" s="2">
        <v>1.0852630948648E-3</v>
      </c>
      <c r="I8165" s="2">
        <v>1.2154946662485762E-3</v>
      </c>
      <c r="J8165" s="26" t="s">
        <v>700</v>
      </c>
    </row>
    <row r="8166" spans="1:10" ht="15.75" hidden="1" customHeight="1" x14ac:dyDescent="0.25">
      <c r="A8166" s="2" t="s">
        <v>853</v>
      </c>
      <c r="B8166" s="2" t="s">
        <v>854</v>
      </c>
      <c r="C8166" s="2">
        <v>2040</v>
      </c>
      <c r="D8166" s="2" t="s">
        <v>241</v>
      </c>
      <c r="E8166" s="2" t="s">
        <v>627</v>
      </c>
      <c r="F8166" s="2" t="s">
        <v>855</v>
      </c>
      <c r="G8166" s="2">
        <v>-143</v>
      </c>
      <c r="H8166" s="2">
        <v>5.1414878107607E-3</v>
      </c>
      <c r="I8166" s="2">
        <v>5.7584663480519842E-3</v>
      </c>
      <c r="J8166" s="26" t="s">
        <v>700</v>
      </c>
    </row>
    <row r="8167" spans="1:10" ht="15.75" hidden="1" customHeight="1" x14ac:dyDescent="0.25">
      <c r="A8167" s="2" t="s">
        <v>853</v>
      </c>
      <c r="B8167" s="2" t="s">
        <v>854</v>
      </c>
      <c r="C8167" s="2">
        <v>2040</v>
      </c>
      <c r="D8167" s="2" t="s">
        <v>241</v>
      </c>
      <c r="E8167" s="2" t="s">
        <v>627</v>
      </c>
      <c r="F8167" s="2" t="s">
        <v>855</v>
      </c>
      <c r="G8167" s="2">
        <v>-142</v>
      </c>
      <c r="H8167" s="2">
        <v>5.7986191823147003E-3</v>
      </c>
      <c r="I8167" s="2">
        <v>6.4944534841924646E-3</v>
      </c>
      <c r="J8167" s="26" t="s">
        <v>700</v>
      </c>
    </row>
    <row r="8168" spans="1:10" ht="15.75" hidden="1" customHeight="1" x14ac:dyDescent="0.25">
      <c r="A8168" s="2" t="s">
        <v>853</v>
      </c>
      <c r="B8168" s="2" t="s">
        <v>854</v>
      </c>
      <c r="C8168" s="2">
        <v>2040</v>
      </c>
      <c r="D8168" s="2" t="s">
        <v>241</v>
      </c>
      <c r="E8168" s="2" t="s">
        <v>627</v>
      </c>
      <c r="F8168" s="2" t="s">
        <v>855</v>
      </c>
      <c r="G8168" s="2">
        <v>-141</v>
      </c>
      <c r="H8168" s="2">
        <v>9.9102733656759997E-4</v>
      </c>
      <c r="I8168" s="2">
        <v>1.1099506169557122E-3</v>
      </c>
      <c r="J8168" s="26" t="s">
        <v>700</v>
      </c>
    </row>
    <row r="8169" spans="1:10" ht="15.75" hidden="1" customHeight="1" x14ac:dyDescent="0.25">
      <c r="A8169" s="2" t="s">
        <v>853</v>
      </c>
      <c r="B8169" s="2" t="s">
        <v>854</v>
      </c>
      <c r="C8169" s="2">
        <v>2040</v>
      </c>
      <c r="D8169" s="2" t="s">
        <v>241</v>
      </c>
      <c r="E8169" s="2" t="s">
        <v>627</v>
      </c>
      <c r="F8169" s="2" t="s">
        <v>855</v>
      </c>
      <c r="G8169" s="2">
        <v>-140</v>
      </c>
      <c r="H8169" s="2">
        <v>7.3963166214526003E-3</v>
      </c>
      <c r="I8169" s="2">
        <v>8.2838746160269136E-3</v>
      </c>
      <c r="J8169" s="26" t="s">
        <v>700</v>
      </c>
    </row>
    <row r="8170" spans="1:10" ht="15.75" hidden="1" customHeight="1" x14ac:dyDescent="0.25">
      <c r="A8170" s="2" t="s">
        <v>853</v>
      </c>
      <c r="B8170" s="2" t="s">
        <v>854</v>
      </c>
      <c r="C8170" s="2">
        <v>2040</v>
      </c>
      <c r="D8170" s="2" t="s">
        <v>241</v>
      </c>
      <c r="E8170" s="2" t="s">
        <v>627</v>
      </c>
      <c r="F8170" s="2" t="s">
        <v>855</v>
      </c>
      <c r="G8170" s="2">
        <v>-139</v>
      </c>
      <c r="H8170" s="2">
        <v>1.222133054398E-3</v>
      </c>
      <c r="I8170" s="2">
        <v>1.3687890209257601E-3</v>
      </c>
      <c r="J8170" s="26" t="s">
        <v>700</v>
      </c>
    </row>
    <row r="8171" spans="1:10" ht="15.75" hidden="1" customHeight="1" x14ac:dyDescent="0.25">
      <c r="A8171" s="2" t="s">
        <v>853</v>
      </c>
      <c r="B8171" s="2" t="s">
        <v>854</v>
      </c>
      <c r="C8171" s="2">
        <v>2040</v>
      </c>
      <c r="D8171" s="2" t="s">
        <v>241</v>
      </c>
      <c r="E8171" s="2" t="s">
        <v>627</v>
      </c>
      <c r="F8171" s="2" t="s">
        <v>855</v>
      </c>
      <c r="G8171" s="2">
        <v>-138</v>
      </c>
      <c r="H8171" s="2">
        <v>1.0734556824900199E-2</v>
      </c>
      <c r="I8171" s="2">
        <v>1.2022703643888225E-2</v>
      </c>
      <c r="J8171" s="26" t="s">
        <v>700</v>
      </c>
    </row>
    <row r="8172" spans="1:10" ht="15.75" hidden="1" customHeight="1" x14ac:dyDescent="0.25">
      <c r="A8172" s="2" t="s">
        <v>853</v>
      </c>
      <c r="B8172" s="2" t="s">
        <v>854</v>
      </c>
      <c r="C8172" s="2">
        <v>2040</v>
      </c>
      <c r="D8172" s="2" t="s">
        <v>241</v>
      </c>
      <c r="E8172" s="2" t="s">
        <v>627</v>
      </c>
      <c r="F8172" s="2" t="s">
        <v>855</v>
      </c>
      <c r="G8172" s="2">
        <v>-137</v>
      </c>
      <c r="H8172" s="2">
        <v>5.8158689644188001E-3</v>
      </c>
      <c r="I8172" s="2">
        <v>6.5137732401490565E-3</v>
      </c>
      <c r="J8172" s="26" t="s">
        <v>700</v>
      </c>
    </row>
    <row r="8173" spans="1:10" ht="15.75" hidden="1" customHeight="1" x14ac:dyDescent="0.25">
      <c r="A8173" s="2" t="s">
        <v>853</v>
      </c>
      <c r="B8173" s="2" t="s">
        <v>854</v>
      </c>
      <c r="C8173" s="2">
        <v>2040</v>
      </c>
      <c r="D8173" s="2" t="s">
        <v>241</v>
      </c>
      <c r="E8173" s="2" t="s">
        <v>627</v>
      </c>
      <c r="F8173" s="2" t="s">
        <v>855</v>
      </c>
      <c r="G8173" s="2">
        <v>-136</v>
      </c>
      <c r="H8173" s="2">
        <v>8.1402948126197E-3</v>
      </c>
      <c r="I8173" s="2">
        <v>9.1171301901340641E-3</v>
      </c>
      <c r="J8173" s="26" t="s">
        <v>700</v>
      </c>
    </row>
    <row r="8174" spans="1:10" ht="15.75" hidden="1" customHeight="1" x14ac:dyDescent="0.25">
      <c r="A8174" s="2" t="s">
        <v>853</v>
      </c>
      <c r="B8174" s="2" t="s">
        <v>854</v>
      </c>
      <c r="C8174" s="2">
        <v>2040</v>
      </c>
      <c r="D8174" s="2" t="s">
        <v>241</v>
      </c>
      <c r="E8174" s="2" t="s">
        <v>627</v>
      </c>
      <c r="F8174" s="2" t="s">
        <v>855</v>
      </c>
      <c r="G8174" s="2">
        <v>-135</v>
      </c>
      <c r="H8174" s="2">
        <v>7.1861536707728997E-3</v>
      </c>
      <c r="I8174" s="2">
        <v>8.0484921112656486E-3</v>
      </c>
      <c r="J8174" s="26" t="s">
        <v>700</v>
      </c>
    </row>
    <row r="8175" spans="1:10" ht="15.75" hidden="1" customHeight="1" x14ac:dyDescent="0.25">
      <c r="A8175" s="2" t="s">
        <v>853</v>
      </c>
      <c r="B8175" s="2" t="s">
        <v>854</v>
      </c>
      <c r="C8175" s="2">
        <v>2040</v>
      </c>
      <c r="D8175" s="2" t="s">
        <v>241</v>
      </c>
      <c r="E8175" s="2" t="s">
        <v>627</v>
      </c>
      <c r="F8175" s="2" t="s">
        <v>855</v>
      </c>
      <c r="G8175" s="2">
        <v>-134</v>
      </c>
      <c r="H8175" s="2">
        <v>9.8469457589090001E-4</v>
      </c>
      <c r="I8175" s="2">
        <v>1.102857924997808E-3</v>
      </c>
      <c r="J8175" s="26" t="s">
        <v>700</v>
      </c>
    </row>
    <row r="8176" spans="1:10" ht="15.75" hidden="1" customHeight="1" x14ac:dyDescent="0.25">
      <c r="A8176" s="2" t="s">
        <v>853</v>
      </c>
      <c r="B8176" s="2" t="s">
        <v>854</v>
      </c>
      <c r="C8176" s="2">
        <v>2040</v>
      </c>
      <c r="D8176" s="2" t="s">
        <v>241</v>
      </c>
      <c r="E8176" s="2" t="s">
        <v>627</v>
      </c>
      <c r="F8176" s="2" t="s">
        <v>855</v>
      </c>
      <c r="G8176" s="2">
        <v>-133</v>
      </c>
      <c r="H8176" s="2">
        <v>1.5577168087475E-3</v>
      </c>
      <c r="I8176" s="2">
        <v>1.7446428257972002E-3</v>
      </c>
      <c r="J8176" s="26" t="s">
        <v>700</v>
      </c>
    </row>
    <row r="8177" spans="1:10" ht="15.75" hidden="1" customHeight="1" x14ac:dyDescent="0.25">
      <c r="A8177" s="2" t="s">
        <v>853</v>
      </c>
      <c r="B8177" s="2" t="s">
        <v>854</v>
      </c>
      <c r="C8177" s="2">
        <v>2040</v>
      </c>
      <c r="D8177" s="2" t="s">
        <v>241</v>
      </c>
      <c r="E8177" s="2" t="s">
        <v>627</v>
      </c>
      <c r="F8177" s="2" t="s">
        <v>855</v>
      </c>
      <c r="G8177" s="2">
        <v>-132</v>
      </c>
      <c r="H8177" s="2">
        <v>4.0128471446223999E-3</v>
      </c>
      <c r="I8177" s="2">
        <v>4.4943888019770882E-3</v>
      </c>
      <c r="J8177" s="26" t="s">
        <v>700</v>
      </c>
    </row>
    <row r="8178" spans="1:10" ht="15.75" hidden="1" customHeight="1" x14ac:dyDescent="0.25">
      <c r="A8178" s="2" t="s">
        <v>853</v>
      </c>
      <c r="B8178" s="2" t="s">
        <v>854</v>
      </c>
      <c r="C8178" s="2">
        <v>2040</v>
      </c>
      <c r="D8178" s="2" t="s">
        <v>241</v>
      </c>
      <c r="E8178" s="2" t="s">
        <v>627</v>
      </c>
      <c r="F8178" s="2" t="s">
        <v>855</v>
      </c>
      <c r="G8178" s="2">
        <v>-131</v>
      </c>
      <c r="H8178" s="2">
        <v>1.1764373281039299E-2</v>
      </c>
      <c r="I8178" s="2">
        <v>1.3176098074764017E-2</v>
      </c>
      <c r="J8178" s="26" t="s">
        <v>700</v>
      </c>
    </row>
    <row r="8179" spans="1:10" ht="15.75" hidden="1" customHeight="1" x14ac:dyDescent="0.25">
      <c r="A8179" s="2" t="s">
        <v>853</v>
      </c>
      <c r="B8179" s="2" t="s">
        <v>854</v>
      </c>
      <c r="C8179" s="2">
        <v>2040</v>
      </c>
      <c r="D8179" s="2" t="s">
        <v>241</v>
      </c>
      <c r="E8179" s="2" t="s">
        <v>627</v>
      </c>
      <c r="F8179" s="2" t="s">
        <v>855</v>
      </c>
      <c r="G8179" s="2">
        <v>-130</v>
      </c>
      <c r="H8179" s="2">
        <v>1.00410655140877E-2</v>
      </c>
      <c r="I8179" s="2">
        <v>1.1245993375778224E-2</v>
      </c>
      <c r="J8179" s="26" t="s">
        <v>700</v>
      </c>
    </row>
    <row r="8180" spans="1:10" ht="15.75" hidden="1" customHeight="1" x14ac:dyDescent="0.25">
      <c r="A8180" s="2" t="s">
        <v>853</v>
      </c>
      <c r="B8180" s="2" t="s">
        <v>854</v>
      </c>
      <c r="C8180" s="2">
        <v>2040</v>
      </c>
      <c r="D8180" s="2" t="s">
        <v>241</v>
      </c>
      <c r="E8180" s="2" t="s">
        <v>627</v>
      </c>
      <c r="F8180" s="2" t="s">
        <v>855</v>
      </c>
      <c r="G8180" s="2">
        <v>-128</v>
      </c>
      <c r="H8180" s="2">
        <v>3.7551042623817999E-3</v>
      </c>
      <c r="I8180" s="2">
        <v>4.2057167738676167E-3</v>
      </c>
      <c r="J8180" s="26" t="s">
        <v>700</v>
      </c>
    </row>
    <row r="8181" spans="1:10" ht="15.75" hidden="1" customHeight="1" x14ac:dyDescent="0.25">
      <c r="A8181" s="2" t="s">
        <v>853</v>
      </c>
      <c r="B8181" s="2" t="s">
        <v>854</v>
      </c>
      <c r="C8181" s="2">
        <v>2040</v>
      </c>
      <c r="D8181" s="2" t="s">
        <v>241</v>
      </c>
      <c r="E8181" s="2" t="s">
        <v>627</v>
      </c>
      <c r="F8181" s="2" t="s">
        <v>855</v>
      </c>
      <c r="G8181" s="2">
        <v>-126</v>
      </c>
      <c r="H8181" s="2">
        <v>1.2035005260258899E-2</v>
      </c>
      <c r="I8181" s="2">
        <v>1.3479205891489968E-2</v>
      </c>
      <c r="J8181" s="26" t="s">
        <v>700</v>
      </c>
    </row>
    <row r="8182" spans="1:10" ht="15.75" hidden="1" customHeight="1" x14ac:dyDescent="0.25">
      <c r="A8182" s="2" t="s">
        <v>853</v>
      </c>
      <c r="B8182" s="2" t="s">
        <v>854</v>
      </c>
      <c r="C8182" s="2">
        <v>2040</v>
      </c>
      <c r="D8182" s="2" t="s">
        <v>241</v>
      </c>
      <c r="E8182" s="2" t="s">
        <v>627</v>
      </c>
      <c r="F8182" s="2" t="s">
        <v>855</v>
      </c>
      <c r="G8182" s="2">
        <v>-125</v>
      </c>
      <c r="H8182" s="2">
        <v>6.2349861254916003E-3</v>
      </c>
      <c r="I8182" s="2">
        <v>6.9831844605505932E-3</v>
      </c>
      <c r="J8182" s="26" t="s">
        <v>700</v>
      </c>
    </row>
    <row r="8183" spans="1:10" ht="15.75" hidden="1" customHeight="1" x14ac:dyDescent="0.25">
      <c r="A8183" s="2" t="s">
        <v>853</v>
      </c>
      <c r="B8183" s="2" t="s">
        <v>854</v>
      </c>
      <c r="C8183" s="2">
        <v>2040</v>
      </c>
      <c r="D8183" s="2" t="s">
        <v>241</v>
      </c>
      <c r="E8183" s="2" t="s">
        <v>627</v>
      </c>
      <c r="F8183" s="2" t="s">
        <v>855</v>
      </c>
      <c r="G8183" s="2">
        <v>-124</v>
      </c>
      <c r="H8183" s="2">
        <v>1.34364996338263E-2</v>
      </c>
      <c r="I8183" s="2">
        <v>1.5048879589885458E-2</v>
      </c>
      <c r="J8183" s="26" t="s">
        <v>700</v>
      </c>
    </row>
    <row r="8184" spans="1:10" ht="15.75" hidden="1" customHeight="1" x14ac:dyDescent="0.25">
      <c r="A8184" s="2" t="s">
        <v>853</v>
      </c>
      <c r="B8184" s="2" t="s">
        <v>854</v>
      </c>
      <c r="C8184" s="2">
        <v>2040</v>
      </c>
      <c r="D8184" s="2" t="s">
        <v>241</v>
      </c>
      <c r="E8184" s="2" t="s">
        <v>627</v>
      </c>
      <c r="F8184" s="2" t="s">
        <v>855</v>
      </c>
      <c r="G8184" s="2">
        <v>-123</v>
      </c>
      <c r="H8184" s="2">
        <v>8.3930662367489998E-4</v>
      </c>
      <c r="I8184" s="2">
        <v>9.4002341851588808E-4</v>
      </c>
      <c r="J8184" s="26" t="s">
        <v>700</v>
      </c>
    </row>
    <row r="8185" spans="1:10" ht="15.75" hidden="1" customHeight="1" x14ac:dyDescent="0.25">
      <c r="A8185" s="2" t="s">
        <v>853</v>
      </c>
      <c r="B8185" s="2" t="s">
        <v>854</v>
      </c>
      <c r="C8185" s="2">
        <v>2040</v>
      </c>
      <c r="D8185" s="2" t="s">
        <v>241</v>
      </c>
      <c r="E8185" s="2" t="s">
        <v>627</v>
      </c>
      <c r="F8185" s="2" t="s">
        <v>855</v>
      </c>
      <c r="G8185" s="2">
        <v>-122</v>
      </c>
      <c r="H8185" s="2">
        <v>1.7841965891421E-3</v>
      </c>
      <c r="I8185" s="2">
        <v>1.998300179839152E-3</v>
      </c>
      <c r="J8185" s="26" t="s">
        <v>700</v>
      </c>
    </row>
    <row r="8186" spans="1:10" ht="15.75" hidden="1" customHeight="1" x14ac:dyDescent="0.25">
      <c r="A8186" s="2" t="s">
        <v>853</v>
      </c>
      <c r="B8186" s="2" t="s">
        <v>854</v>
      </c>
      <c r="C8186" s="2">
        <v>2040</v>
      </c>
      <c r="D8186" s="2" t="s">
        <v>241</v>
      </c>
      <c r="E8186" s="2" t="s">
        <v>627</v>
      </c>
      <c r="F8186" s="2" t="s">
        <v>855</v>
      </c>
      <c r="G8186" s="2">
        <v>-121</v>
      </c>
      <c r="H8186" s="2">
        <v>1.466364308726E-3</v>
      </c>
      <c r="I8186" s="2">
        <v>1.6423280257731202E-3</v>
      </c>
      <c r="J8186" s="26" t="s">
        <v>700</v>
      </c>
    </row>
    <row r="8187" spans="1:10" ht="15.75" hidden="1" customHeight="1" x14ac:dyDescent="0.25">
      <c r="A8187" s="2" t="s">
        <v>853</v>
      </c>
      <c r="B8187" s="2" t="s">
        <v>854</v>
      </c>
      <c r="C8187" s="2">
        <v>2040</v>
      </c>
      <c r="D8187" s="2" t="s">
        <v>241</v>
      </c>
      <c r="E8187" s="2" t="s">
        <v>627</v>
      </c>
      <c r="F8187" s="2" t="s">
        <v>855</v>
      </c>
      <c r="G8187" s="2">
        <v>-120</v>
      </c>
      <c r="H8187" s="2">
        <v>3.9303016383200997E-3</v>
      </c>
      <c r="I8187" s="2">
        <v>4.4019378349185118E-3</v>
      </c>
      <c r="J8187" s="26" t="s">
        <v>700</v>
      </c>
    </row>
    <row r="8188" spans="1:10" ht="15.75" hidden="1" customHeight="1" x14ac:dyDescent="0.25">
      <c r="A8188" s="2" t="s">
        <v>853</v>
      </c>
      <c r="B8188" s="2" t="s">
        <v>854</v>
      </c>
      <c r="C8188" s="2">
        <v>2040</v>
      </c>
      <c r="D8188" s="2" t="s">
        <v>241</v>
      </c>
      <c r="E8188" s="2" t="s">
        <v>627</v>
      </c>
      <c r="F8188" s="2" t="s">
        <v>855</v>
      </c>
      <c r="G8188" s="2">
        <v>-119</v>
      </c>
      <c r="H8188" s="2">
        <v>1.4993945951574E-3</v>
      </c>
      <c r="I8188" s="2">
        <v>1.6793219465762882E-3</v>
      </c>
      <c r="J8188" s="26" t="s">
        <v>700</v>
      </c>
    </row>
    <row r="8189" spans="1:10" ht="15.75" hidden="1" customHeight="1" x14ac:dyDescent="0.25">
      <c r="A8189" s="2" t="s">
        <v>853</v>
      </c>
      <c r="B8189" s="2" t="s">
        <v>854</v>
      </c>
      <c r="C8189" s="2">
        <v>2040</v>
      </c>
      <c r="D8189" s="2" t="s">
        <v>241</v>
      </c>
      <c r="E8189" s="2" t="s">
        <v>627</v>
      </c>
      <c r="F8189" s="2" t="s">
        <v>855</v>
      </c>
      <c r="G8189" s="2">
        <v>-118</v>
      </c>
      <c r="H8189" s="2">
        <v>1.5851280768402001E-3</v>
      </c>
      <c r="I8189" s="2">
        <v>1.7753434460610242E-3</v>
      </c>
      <c r="J8189" s="26" t="s">
        <v>700</v>
      </c>
    </row>
    <row r="8190" spans="1:10" ht="15.75" hidden="1" customHeight="1" x14ac:dyDescent="0.25">
      <c r="A8190" s="2" t="s">
        <v>853</v>
      </c>
      <c r="B8190" s="2" t="s">
        <v>854</v>
      </c>
      <c r="C8190" s="2">
        <v>2040</v>
      </c>
      <c r="D8190" s="2" t="s">
        <v>241</v>
      </c>
      <c r="E8190" s="2" t="s">
        <v>627</v>
      </c>
      <c r="F8190" s="2" t="s">
        <v>855</v>
      </c>
      <c r="G8190" s="2">
        <v>-117</v>
      </c>
      <c r="H8190" s="2">
        <v>3.8393066497519998E-3</v>
      </c>
      <c r="I8190" s="2">
        <v>4.3000234477222404E-3</v>
      </c>
      <c r="J8190" s="26" t="s">
        <v>700</v>
      </c>
    </row>
    <row r="8191" spans="1:10" ht="15.75" hidden="1" customHeight="1" x14ac:dyDescent="0.25">
      <c r="A8191" s="2" t="s">
        <v>853</v>
      </c>
      <c r="B8191" s="2" t="s">
        <v>854</v>
      </c>
      <c r="C8191" s="2">
        <v>2040</v>
      </c>
      <c r="D8191" s="2" t="s">
        <v>241</v>
      </c>
      <c r="E8191" s="2" t="s">
        <v>627</v>
      </c>
      <c r="F8191" s="2" t="s">
        <v>855</v>
      </c>
      <c r="G8191" s="2">
        <v>-116</v>
      </c>
      <c r="H8191" s="2">
        <v>3.5420558997429998E-3</v>
      </c>
      <c r="I8191" s="2">
        <v>3.9671026077121602E-3</v>
      </c>
      <c r="J8191" s="26" t="s">
        <v>700</v>
      </c>
    </row>
    <row r="8192" spans="1:10" ht="15.75" hidden="1" customHeight="1" x14ac:dyDescent="0.25">
      <c r="A8192" s="2" t="s">
        <v>853</v>
      </c>
      <c r="B8192" s="2" t="s">
        <v>854</v>
      </c>
      <c r="C8192" s="2">
        <v>2040</v>
      </c>
      <c r="D8192" s="2" t="s">
        <v>241</v>
      </c>
      <c r="E8192" s="2" t="s">
        <v>627</v>
      </c>
      <c r="F8192" s="2" t="s">
        <v>855</v>
      </c>
      <c r="G8192" s="2">
        <v>-115</v>
      </c>
      <c r="H8192" s="2">
        <v>2.7364466805010999E-3</v>
      </c>
      <c r="I8192" s="2">
        <v>3.0648202821612321E-3</v>
      </c>
      <c r="J8192" s="26" t="s">
        <v>700</v>
      </c>
    </row>
    <row r="8193" spans="1:10" ht="15.75" hidden="1" customHeight="1" x14ac:dyDescent="0.25">
      <c r="A8193" s="2" t="s">
        <v>853</v>
      </c>
      <c r="B8193" s="2" t="s">
        <v>854</v>
      </c>
      <c r="C8193" s="2">
        <v>2040</v>
      </c>
      <c r="D8193" s="2" t="s">
        <v>241</v>
      </c>
      <c r="E8193" s="2" t="s">
        <v>627</v>
      </c>
      <c r="F8193" s="2" t="s">
        <v>855</v>
      </c>
      <c r="G8193" s="2">
        <v>-114</v>
      </c>
      <c r="H8193" s="2">
        <v>1.5589820686728001E-3</v>
      </c>
      <c r="I8193" s="2">
        <v>1.7460599169135363E-3</v>
      </c>
      <c r="J8193" s="26" t="s">
        <v>700</v>
      </c>
    </row>
    <row r="8194" spans="1:10" ht="15.75" hidden="1" customHeight="1" x14ac:dyDescent="0.25">
      <c r="A8194" s="2" t="s">
        <v>853</v>
      </c>
      <c r="B8194" s="2" t="s">
        <v>854</v>
      </c>
      <c r="C8194" s="2">
        <v>2040</v>
      </c>
      <c r="D8194" s="2" t="s">
        <v>241</v>
      </c>
      <c r="E8194" s="2" t="s">
        <v>627</v>
      </c>
      <c r="F8194" s="2" t="s">
        <v>855</v>
      </c>
      <c r="G8194" s="2">
        <v>-113</v>
      </c>
      <c r="H8194" s="2">
        <v>5.8895472902805003E-3</v>
      </c>
      <c r="I8194" s="2">
        <v>6.5962929651141606E-3</v>
      </c>
      <c r="J8194" s="26" t="s">
        <v>700</v>
      </c>
    </row>
    <row r="8195" spans="1:10" ht="15.75" hidden="1" customHeight="1" x14ac:dyDescent="0.25">
      <c r="A8195" s="2" t="s">
        <v>853</v>
      </c>
      <c r="B8195" s="2" t="s">
        <v>854</v>
      </c>
      <c r="C8195" s="2">
        <v>2040</v>
      </c>
      <c r="D8195" s="2" t="s">
        <v>241</v>
      </c>
      <c r="E8195" s="2" t="s">
        <v>627</v>
      </c>
      <c r="F8195" s="2" t="s">
        <v>855</v>
      </c>
      <c r="G8195" s="2">
        <v>-110</v>
      </c>
      <c r="H8195" s="2">
        <v>2.7114347321913002E-3</v>
      </c>
      <c r="I8195" s="2">
        <v>3.0368069000542564E-3</v>
      </c>
      <c r="J8195" s="26" t="s">
        <v>700</v>
      </c>
    </row>
    <row r="8196" spans="1:10" ht="15.75" hidden="1" customHeight="1" x14ac:dyDescent="0.25">
      <c r="A8196" s="2" t="s">
        <v>853</v>
      </c>
      <c r="B8196" s="2" t="s">
        <v>854</v>
      </c>
      <c r="C8196" s="2">
        <v>2040</v>
      </c>
      <c r="D8196" s="2" t="s">
        <v>241</v>
      </c>
      <c r="E8196" s="2" t="s">
        <v>627</v>
      </c>
      <c r="F8196" s="2" t="s">
        <v>855</v>
      </c>
      <c r="G8196" s="2">
        <v>-109</v>
      </c>
      <c r="H8196" s="2">
        <v>7.4489047983660004E-4</v>
      </c>
      <c r="I8196" s="2">
        <v>8.3427733741699216E-4</v>
      </c>
      <c r="J8196" s="26" t="s">
        <v>700</v>
      </c>
    </row>
    <row r="8197" spans="1:10" ht="15.75" hidden="1" customHeight="1" x14ac:dyDescent="0.25">
      <c r="A8197" s="2" t="s">
        <v>853</v>
      </c>
      <c r="B8197" s="2" t="s">
        <v>854</v>
      </c>
      <c r="C8197" s="2">
        <v>2040</v>
      </c>
      <c r="D8197" s="2" t="s">
        <v>241</v>
      </c>
      <c r="E8197" s="2" t="s">
        <v>627</v>
      </c>
      <c r="F8197" s="2" t="s">
        <v>855</v>
      </c>
      <c r="G8197" s="2">
        <v>-108</v>
      </c>
      <c r="H8197" s="2">
        <v>2.8976232861168999E-3</v>
      </c>
      <c r="I8197" s="2">
        <v>3.2453380804509284E-3</v>
      </c>
      <c r="J8197" s="26" t="s">
        <v>700</v>
      </c>
    </row>
    <row r="8198" spans="1:10" ht="15.75" hidden="1" customHeight="1" x14ac:dyDescent="0.25">
      <c r="A8198" s="2" t="s">
        <v>853</v>
      </c>
      <c r="B8198" s="2" t="s">
        <v>854</v>
      </c>
      <c r="C8198" s="2">
        <v>2040</v>
      </c>
      <c r="D8198" s="2" t="s">
        <v>241</v>
      </c>
      <c r="E8198" s="2" t="s">
        <v>627</v>
      </c>
      <c r="F8198" s="2" t="s">
        <v>855</v>
      </c>
      <c r="G8198" s="2">
        <v>-107</v>
      </c>
      <c r="H8198" s="2">
        <v>2.2160962689668001E-3</v>
      </c>
      <c r="I8198" s="2">
        <v>2.4820278212428163E-3</v>
      </c>
      <c r="J8198" s="26" t="s">
        <v>700</v>
      </c>
    </row>
    <row r="8199" spans="1:10" ht="15.75" hidden="1" customHeight="1" x14ac:dyDescent="0.25">
      <c r="A8199" s="2" t="s">
        <v>853</v>
      </c>
      <c r="B8199" s="2" t="s">
        <v>854</v>
      </c>
      <c r="C8199" s="2">
        <v>2040</v>
      </c>
      <c r="D8199" s="2" t="s">
        <v>241</v>
      </c>
      <c r="E8199" s="2" t="s">
        <v>627</v>
      </c>
      <c r="F8199" s="2" t="s">
        <v>855</v>
      </c>
      <c r="G8199" s="2">
        <v>-106</v>
      </c>
      <c r="H8199" s="2">
        <v>1.6691251657902999E-3</v>
      </c>
      <c r="I8199" s="2">
        <v>1.869420185685136E-3</v>
      </c>
      <c r="J8199" s="26" t="s">
        <v>700</v>
      </c>
    </row>
    <row r="8200" spans="1:10" ht="15.75" hidden="1" customHeight="1" x14ac:dyDescent="0.25">
      <c r="A8200" s="2" t="s">
        <v>853</v>
      </c>
      <c r="B8200" s="2" t="s">
        <v>854</v>
      </c>
      <c r="C8200" s="2">
        <v>2040</v>
      </c>
      <c r="D8200" s="2" t="s">
        <v>241</v>
      </c>
      <c r="E8200" s="2" t="s">
        <v>627</v>
      </c>
      <c r="F8200" s="2" t="s">
        <v>855</v>
      </c>
      <c r="G8200" s="2">
        <v>-105</v>
      </c>
      <c r="H8200" s="2">
        <v>2.3825071984901998E-3</v>
      </c>
      <c r="I8200" s="2">
        <v>2.668408062309024E-3</v>
      </c>
      <c r="J8200" s="26" t="s">
        <v>700</v>
      </c>
    </row>
    <row r="8201" spans="1:10" ht="15.75" hidden="1" customHeight="1" x14ac:dyDescent="0.25">
      <c r="A8201" s="2" t="s">
        <v>853</v>
      </c>
      <c r="B8201" s="2" t="s">
        <v>854</v>
      </c>
      <c r="C8201" s="2">
        <v>2040</v>
      </c>
      <c r="D8201" s="2" t="s">
        <v>241</v>
      </c>
      <c r="E8201" s="2" t="s">
        <v>627</v>
      </c>
      <c r="F8201" s="2" t="s">
        <v>855</v>
      </c>
      <c r="G8201" s="2">
        <v>-104</v>
      </c>
      <c r="H8201" s="2">
        <v>2.0298776216804999E-3</v>
      </c>
      <c r="I8201" s="2">
        <v>2.2734629362821598E-3</v>
      </c>
      <c r="J8201" s="26" t="s">
        <v>700</v>
      </c>
    </row>
    <row r="8202" spans="1:10" ht="15.75" hidden="1" customHeight="1" x14ac:dyDescent="0.25">
      <c r="A8202" s="2" t="s">
        <v>853</v>
      </c>
      <c r="B8202" s="2" t="s">
        <v>854</v>
      </c>
      <c r="C8202" s="2">
        <v>2040</v>
      </c>
      <c r="D8202" s="2" t="s">
        <v>241</v>
      </c>
      <c r="E8202" s="2" t="s">
        <v>627</v>
      </c>
      <c r="F8202" s="2" t="s">
        <v>855</v>
      </c>
      <c r="G8202" s="2">
        <v>-103</v>
      </c>
      <c r="H8202" s="2">
        <v>7.3821991682053003E-3</v>
      </c>
      <c r="I8202" s="2">
        <v>8.2680630683899369E-3</v>
      </c>
      <c r="J8202" s="26" t="s">
        <v>700</v>
      </c>
    </row>
    <row r="8203" spans="1:10" ht="15.75" hidden="1" customHeight="1" x14ac:dyDescent="0.25">
      <c r="A8203" s="2" t="s">
        <v>853</v>
      </c>
      <c r="B8203" s="2" t="s">
        <v>854</v>
      </c>
      <c r="C8203" s="2">
        <v>2040</v>
      </c>
      <c r="D8203" s="2" t="s">
        <v>241</v>
      </c>
      <c r="E8203" s="2" t="s">
        <v>627</v>
      </c>
      <c r="F8203" s="2" t="s">
        <v>855</v>
      </c>
      <c r="G8203" s="2">
        <v>-102</v>
      </c>
      <c r="H8203" s="2">
        <v>7.8569855540991003E-3</v>
      </c>
      <c r="I8203" s="2">
        <v>8.7998238205909927E-3</v>
      </c>
      <c r="J8203" s="26" t="s">
        <v>700</v>
      </c>
    </row>
    <row r="8204" spans="1:10" ht="15.75" hidden="1" customHeight="1" x14ac:dyDescent="0.25">
      <c r="A8204" s="2" t="s">
        <v>853</v>
      </c>
      <c r="B8204" s="2" t="s">
        <v>854</v>
      </c>
      <c r="C8204" s="2">
        <v>2040</v>
      </c>
      <c r="D8204" s="2" t="s">
        <v>241</v>
      </c>
      <c r="E8204" s="2" t="s">
        <v>627</v>
      </c>
      <c r="F8204" s="2" t="s">
        <v>855</v>
      </c>
      <c r="G8204" s="2">
        <v>-101</v>
      </c>
      <c r="H8204" s="2">
        <v>8.6023165495134994E-3</v>
      </c>
      <c r="I8204" s="2">
        <v>9.634594535455121E-3</v>
      </c>
      <c r="J8204" s="26" t="s">
        <v>700</v>
      </c>
    </row>
    <row r="8205" spans="1:10" ht="15.75" hidden="1" customHeight="1" x14ac:dyDescent="0.25">
      <c r="A8205" s="2" t="s">
        <v>853</v>
      </c>
      <c r="B8205" s="2" t="s">
        <v>854</v>
      </c>
      <c r="C8205" s="2">
        <v>2040</v>
      </c>
      <c r="D8205" s="2" t="s">
        <v>241</v>
      </c>
      <c r="E8205" s="2" t="s">
        <v>627</v>
      </c>
      <c r="F8205" s="2" t="s">
        <v>855</v>
      </c>
      <c r="G8205" s="2">
        <v>-100</v>
      </c>
      <c r="H8205" s="2">
        <v>7.4111792491750002E-4</v>
      </c>
      <c r="I8205" s="2">
        <v>8.3005207590760015E-4</v>
      </c>
      <c r="J8205" s="26" t="s">
        <v>700</v>
      </c>
    </row>
    <row r="8206" spans="1:10" ht="15.75" hidden="1" customHeight="1" x14ac:dyDescent="0.25">
      <c r="A8206" s="2" t="s">
        <v>853</v>
      </c>
      <c r="B8206" s="2" t="s">
        <v>854</v>
      </c>
      <c r="C8206" s="2">
        <v>2040</v>
      </c>
      <c r="D8206" s="2" t="s">
        <v>241</v>
      </c>
      <c r="E8206" s="2" t="s">
        <v>627</v>
      </c>
      <c r="F8206" s="2" t="s">
        <v>855</v>
      </c>
      <c r="G8206" s="2">
        <v>-99</v>
      </c>
      <c r="H8206" s="2">
        <v>1.24284613411874E-2</v>
      </c>
      <c r="I8206" s="2">
        <v>1.3919876702129888E-2</v>
      </c>
      <c r="J8206" s="26" t="s">
        <v>700</v>
      </c>
    </row>
    <row r="8207" spans="1:10" ht="15.75" hidden="1" customHeight="1" x14ac:dyDescent="0.25">
      <c r="A8207" s="2" t="s">
        <v>853</v>
      </c>
      <c r="B8207" s="2" t="s">
        <v>854</v>
      </c>
      <c r="C8207" s="2">
        <v>2040</v>
      </c>
      <c r="D8207" s="2" t="s">
        <v>241</v>
      </c>
      <c r="E8207" s="2" t="s">
        <v>627</v>
      </c>
      <c r="F8207" s="2" t="s">
        <v>855</v>
      </c>
      <c r="G8207" s="2">
        <v>-98</v>
      </c>
      <c r="H8207" s="2">
        <v>1.26113547594287E-2</v>
      </c>
      <c r="I8207" s="2">
        <v>1.4124717330560145E-2</v>
      </c>
      <c r="J8207" s="26" t="s">
        <v>700</v>
      </c>
    </row>
    <row r="8208" spans="1:10" ht="15.75" hidden="1" customHeight="1" x14ac:dyDescent="0.25">
      <c r="A8208" s="2" t="s">
        <v>853</v>
      </c>
      <c r="B8208" s="2" t="s">
        <v>854</v>
      </c>
      <c r="C8208" s="2">
        <v>2040</v>
      </c>
      <c r="D8208" s="2" t="s">
        <v>241</v>
      </c>
      <c r="E8208" s="2" t="s">
        <v>627</v>
      </c>
      <c r="F8208" s="2" t="s">
        <v>855</v>
      </c>
      <c r="G8208" s="2">
        <v>-97</v>
      </c>
      <c r="H8208" s="2">
        <v>3.1734196236357002E-3</v>
      </c>
      <c r="I8208" s="2">
        <v>3.5542299784719848E-3</v>
      </c>
      <c r="J8208" s="26" t="s">
        <v>700</v>
      </c>
    </row>
    <row r="8209" spans="1:10" ht="15.75" hidden="1" customHeight="1" x14ac:dyDescent="0.25">
      <c r="A8209" s="2" t="s">
        <v>853</v>
      </c>
      <c r="B8209" s="2" t="s">
        <v>854</v>
      </c>
      <c r="C8209" s="2">
        <v>2040</v>
      </c>
      <c r="D8209" s="2" t="s">
        <v>241</v>
      </c>
      <c r="E8209" s="2" t="s">
        <v>627</v>
      </c>
      <c r="F8209" s="2" t="s">
        <v>855</v>
      </c>
      <c r="G8209" s="2">
        <v>-96</v>
      </c>
      <c r="H8209" s="2">
        <v>5.4972742800601E-3</v>
      </c>
      <c r="I8209" s="2">
        <v>6.1569471936673125E-3</v>
      </c>
      <c r="J8209" s="26" t="s">
        <v>700</v>
      </c>
    </row>
    <row r="8210" spans="1:10" ht="15.75" hidden="1" customHeight="1" x14ac:dyDescent="0.25">
      <c r="A8210" s="2" t="s">
        <v>853</v>
      </c>
      <c r="B8210" s="2" t="s">
        <v>854</v>
      </c>
      <c r="C8210" s="2">
        <v>2040</v>
      </c>
      <c r="D8210" s="2" t="s">
        <v>241</v>
      </c>
      <c r="E8210" s="2" t="s">
        <v>627</v>
      </c>
      <c r="F8210" s="2" t="s">
        <v>855</v>
      </c>
      <c r="G8210" s="2">
        <v>-93</v>
      </c>
      <c r="H8210" s="2">
        <v>5.4833350004627997E-3</v>
      </c>
      <c r="I8210" s="2">
        <v>6.1413352005183367E-3</v>
      </c>
      <c r="J8210" s="26" t="s">
        <v>700</v>
      </c>
    </row>
    <row r="8211" spans="1:10" ht="15.75" hidden="1" customHeight="1" x14ac:dyDescent="0.25">
      <c r="A8211" s="2" t="s">
        <v>853</v>
      </c>
      <c r="B8211" s="2" t="s">
        <v>854</v>
      </c>
      <c r="C8211" s="2">
        <v>2040</v>
      </c>
      <c r="D8211" s="2" t="s">
        <v>241</v>
      </c>
      <c r="E8211" s="2" t="s">
        <v>627</v>
      </c>
      <c r="F8211" s="2" t="s">
        <v>855</v>
      </c>
      <c r="G8211" s="2">
        <v>-92</v>
      </c>
      <c r="H8211" s="2">
        <v>7.8901499509811002E-3</v>
      </c>
      <c r="I8211" s="2">
        <v>8.8369679450988337E-3</v>
      </c>
      <c r="J8211" s="26" t="s">
        <v>700</v>
      </c>
    </row>
    <row r="8212" spans="1:10" ht="15.75" hidden="1" customHeight="1" x14ac:dyDescent="0.25">
      <c r="A8212" s="2" t="s">
        <v>853</v>
      </c>
      <c r="B8212" s="2" t="s">
        <v>854</v>
      </c>
      <c r="C8212" s="2">
        <v>2040</v>
      </c>
      <c r="D8212" s="2" t="s">
        <v>241</v>
      </c>
      <c r="E8212" s="2" t="s">
        <v>627</v>
      </c>
      <c r="F8212" s="2" t="s">
        <v>855</v>
      </c>
      <c r="G8212" s="2">
        <v>-91</v>
      </c>
      <c r="H8212" s="2">
        <v>6.9542689016090003E-4</v>
      </c>
      <c r="I8212" s="2">
        <v>7.7887811698020806E-4</v>
      </c>
      <c r="J8212" s="26" t="s">
        <v>700</v>
      </c>
    </row>
    <row r="8213" spans="1:10" ht="15.75" hidden="1" customHeight="1" x14ac:dyDescent="0.25">
      <c r="A8213" s="2" t="s">
        <v>853</v>
      </c>
      <c r="B8213" s="2" t="s">
        <v>854</v>
      </c>
      <c r="C8213" s="2">
        <v>2040</v>
      </c>
      <c r="D8213" s="2" t="s">
        <v>241</v>
      </c>
      <c r="E8213" s="2" t="s">
        <v>627</v>
      </c>
      <c r="F8213" s="2" t="s">
        <v>855</v>
      </c>
      <c r="G8213" s="2">
        <v>-89</v>
      </c>
      <c r="H8213" s="2">
        <v>1.06380544020794E-2</v>
      </c>
      <c r="I8213" s="2">
        <v>1.1914620930328929E-2</v>
      </c>
      <c r="J8213" s="26" t="s">
        <v>700</v>
      </c>
    </row>
    <row r="8214" spans="1:10" ht="15.75" hidden="1" customHeight="1" x14ac:dyDescent="0.25">
      <c r="A8214" s="2" t="s">
        <v>853</v>
      </c>
      <c r="B8214" s="2" t="s">
        <v>854</v>
      </c>
      <c r="C8214" s="2">
        <v>2040</v>
      </c>
      <c r="D8214" s="2" t="s">
        <v>241</v>
      </c>
      <c r="E8214" s="2" t="s">
        <v>627</v>
      </c>
      <c r="F8214" s="2" t="s">
        <v>855</v>
      </c>
      <c r="G8214" s="2">
        <v>-88</v>
      </c>
      <c r="H8214" s="2">
        <v>8.7119040545075993E-3</v>
      </c>
      <c r="I8214" s="2">
        <v>9.7573325410485121E-3</v>
      </c>
      <c r="J8214" s="26" t="s">
        <v>700</v>
      </c>
    </row>
    <row r="8215" spans="1:10" ht="15.75" hidden="1" customHeight="1" x14ac:dyDescent="0.25">
      <c r="A8215" s="2" t="s">
        <v>853</v>
      </c>
      <c r="B8215" s="2" t="s">
        <v>854</v>
      </c>
      <c r="C8215" s="2">
        <v>2040</v>
      </c>
      <c r="D8215" s="2" t="s">
        <v>241</v>
      </c>
      <c r="E8215" s="2" t="s">
        <v>627</v>
      </c>
      <c r="F8215" s="2" t="s">
        <v>855</v>
      </c>
      <c r="G8215" s="2">
        <v>-87</v>
      </c>
      <c r="H8215" s="2">
        <v>4.5378846698439999E-4</v>
      </c>
      <c r="I8215" s="2">
        <v>5.08243083022528E-4</v>
      </c>
      <c r="J8215" s="26" t="s">
        <v>700</v>
      </c>
    </row>
    <row r="8216" spans="1:10" ht="15.75" hidden="1" customHeight="1" x14ac:dyDescent="0.25">
      <c r="A8216" s="2" t="s">
        <v>853</v>
      </c>
      <c r="B8216" s="2" t="s">
        <v>854</v>
      </c>
      <c r="C8216" s="2">
        <v>2040</v>
      </c>
      <c r="D8216" s="2" t="s">
        <v>241</v>
      </c>
      <c r="E8216" s="2" t="s">
        <v>627</v>
      </c>
      <c r="F8216" s="2" t="s">
        <v>855</v>
      </c>
      <c r="G8216" s="2">
        <v>-86</v>
      </c>
      <c r="H8216" s="2">
        <v>6.6210655495520005E-4</v>
      </c>
      <c r="I8216" s="2">
        <v>7.4155934154982416E-4</v>
      </c>
      <c r="J8216" s="26" t="s">
        <v>700</v>
      </c>
    </row>
    <row r="8217" spans="1:10" ht="15.75" hidden="1" customHeight="1" x14ac:dyDescent="0.25">
      <c r="A8217" s="2" t="s">
        <v>853</v>
      </c>
      <c r="B8217" s="2" t="s">
        <v>854</v>
      </c>
      <c r="C8217" s="2">
        <v>2040</v>
      </c>
      <c r="D8217" s="2" t="s">
        <v>241</v>
      </c>
      <c r="E8217" s="2" t="s">
        <v>627</v>
      </c>
      <c r="F8217" s="2" t="s">
        <v>855</v>
      </c>
      <c r="G8217" s="2">
        <v>-84</v>
      </c>
      <c r="H8217" s="2">
        <v>2.6264218613504999E-3</v>
      </c>
      <c r="I8217" s="2">
        <v>2.9415924847125603E-3</v>
      </c>
      <c r="J8217" s="26" t="s">
        <v>700</v>
      </c>
    </row>
    <row r="8218" spans="1:10" ht="15.75" hidden="1" customHeight="1" x14ac:dyDescent="0.25">
      <c r="A8218" s="2" t="s">
        <v>853</v>
      </c>
      <c r="B8218" s="2" t="s">
        <v>854</v>
      </c>
      <c r="C8218" s="2">
        <v>2040</v>
      </c>
      <c r="D8218" s="2" t="s">
        <v>241</v>
      </c>
      <c r="E8218" s="2" t="s">
        <v>627</v>
      </c>
      <c r="F8218" s="2" t="s">
        <v>855</v>
      </c>
      <c r="G8218" s="2">
        <v>-83</v>
      </c>
      <c r="H8218" s="2">
        <v>1.2022726004943E-3</v>
      </c>
      <c r="I8218" s="2">
        <v>1.3465453125536162E-3</v>
      </c>
      <c r="J8218" s="26" t="s">
        <v>700</v>
      </c>
    </row>
    <row r="8219" spans="1:10" ht="15.75" hidden="1" customHeight="1" x14ac:dyDescent="0.25">
      <c r="A8219" s="2" t="s">
        <v>853</v>
      </c>
      <c r="B8219" s="2" t="s">
        <v>854</v>
      </c>
      <c r="C8219" s="2">
        <v>2040</v>
      </c>
      <c r="D8219" s="2" t="s">
        <v>241</v>
      </c>
      <c r="E8219" s="2" t="s">
        <v>627</v>
      </c>
      <c r="F8219" s="2" t="s">
        <v>855</v>
      </c>
      <c r="G8219" s="2">
        <v>-82</v>
      </c>
      <c r="H8219" s="2">
        <v>4.9760629190130005E-4</v>
      </c>
      <c r="I8219" s="2">
        <v>5.5731904692945611E-4</v>
      </c>
      <c r="J8219" s="26" t="s">
        <v>700</v>
      </c>
    </row>
    <row r="8220" spans="1:10" ht="15.75" hidden="1" customHeight="1" x14ac:dyDescent="0.25">
      <c r="A8220" s="2" t="s">
        <v>853</v>
      </c>
      <c r="B8220" s="2" t="s">
        <v>854</v>
      </c>
      <c r="C8220" s="2">
        <v>2040</v>
      </c>
      <c r="D8220" s="2" t="s">
        <v>241</v>
      </c>
      <c r="E8220" s="2" t="s">
        <v>627</v>
      </c>
      <c r="F8220" s="2" t="s">
        <v>855</v>
      </c>
      <c r="G8220" s="2">
        <v>-79</v>
      </c>
      <c r="H8220" s="2">
        <v>6.2344502657650004E-4</v>
      </c>
      <c r="I8220" s="2">
        <v>6.9825842976568007E-4</v>
      </c>
      <c r="J8220" s="26" t="s">
        <v>700</v>
      </c>
    </row>
    <row r="8221" spans="1:10" ht="15.75" hidden="1" customHeight="1" x14ac:dyDescent="0.25">
      <c r="A8221" s="2" t="s">
        <v>853</v>
      </c>
      <c r="B8221" s="2" t="s">
        <v>854</v>
      </c>
      <c r="C8221" s="2">
        <v>2040</v>
      </c>
      <c r="D8221" s="2" t="s">
        <v>241</v>
      </c>
      <c r="E8221" s="2" t="s">
        <v>627</v>
      </c>
      <c r="F8221" s="2" t="s">
        <v>855</v>
      </c>
      <c r="G8221" s="2">
        <v>-78</v>
      </c>
      <c r="H8221" s="2">
        <v>5.2866642363369996E-4</v>
      </c>
      <c r="I8221" s="2">
        <v>5.9210639446974399E-4</v>
      </c>
      <c r="J8221" s="26" t="s">
        <v>700</v>
      </c>
    </row>
    <row r="8222" spans="1:10" ht="15.75" hidden="1" customHeight="1" x14ac:dyDescent="0.25">
      <c r="A8222" s="2" t="s">
        <v>853</v>
      </c>
      <c r="B8222" s="2" t="s">
        <v>854</v>
      </c>
      <c r="C8222" s="2">
        <v>2040</v>
      </c>
      <c r="D8222" s="2" t="s">
        <v>241</v>
      </c>
      <c r="E8222" s="2" t="s">
        <v>627</v>
      </c>
      <c r="F8222" s="2" t="s">
        <v>855</v>
      </c>
      <c r="G8222" s="2">
        <v>-77</v>
      </c>
      <c r="H8222" s="2">
        <v>4.3607078259809998E-4</v>
      </c>
      <c r="I8222" s="2">
        <v>4.88399276509872E-4</v>
      </c>
      <c r="J8222" s="26" t="s">
        <v>700</v>
      </c>
    </row>
    <row r="8223" spans="1:10" ht="15.75" hidden="1" customHeight="1" x14ac:dyDescent="0.25">
      <c r="A8223" s="2" t="s">
        <v>853</v>
      </c>
      <c r="B8223" s="2" t="s">
        <v>854</v>
      </c>
      <c r="C8223" s="2">
        <v>2040</v>
      </c>
      <c r="D8223" s="2" t="s">
        <v>241</v>
      </c>
      <c r="E8223" s="2" t="s">
        <v>627</v>
      </c>
      <c r="F8223" s="2" t="s">
        <v>855</v>
      </c>
      <c r="G8223" s="2">
        <v>-76</v>
      </c>
      <c r="H8223" s="2">
        <v>3.7367501063272001E-3</v>
      </c>
      <c r="I8223" s="2">
        <v>4.1851601190864649E-3</v>
      </c>
      <c r="J8223" s="26" t="s">
        <v>700</v>
      </c>
    </row>
    <row r="8224" spans="1:10" ht="15.75" hidden="1" customHeight="1" x14ac:dyDescent="0.25">
      <c r="A8224" s="2" t="s">
        <v>853</v>
      </c>
      <c r="B8224" s="2" t="s">
        <v>854</v>
      </c>
      <c r="C8224" s="2">
        <v>2040</v>
      </c>
      <c r="D8224" s="2" t="s">
        <v>241</v>
      </c>
      <c r="E8224" s="2" t="s">
        <v>627</v>
      </c>
      <c r="F8224" s="2" t="s">
        <v>855</v>
      </c>
      <c r="G8224" s="2">
        <v>-75</v>
      </c>
      <c r="H8224" s="2">
        <v>1.2131951516494001E-3</v>
      </c>
      <c r="I8224" s="2">
        <v>1.3587785698473283E-3</v>
      </c>
      <c r="J8224" s="26" t="s">
        <v>700</v>
      </c>
    </row>
    <row r="8225" spans="1:10" ht="15.75" hidden="1" customHeight="1" x14ac:dyDescent="0.25">
      <c r="A8225" s="2" t="s">
        <v>853</v>
      </c>
      <c r="B8225" s="2" t="s">
        <v>854</v>
      </c>
      <c r="C8225" s="2">
        <v>2040</v>
      </c>
      <c r="D8225" s="2" t="s">
        <v>241</v>
      </c>
      <c r="E8225" s="2" t="s">
        <v>627</v>
      </c>
      <c r="F8225" s="2" t="s">
        <v>855</v>
      </c>
      <c r="G8225" s="2">
        <v>-73</v>
      </c>
      <c r="H8225" s="2">
        <v>1.1785088572651E-3</v>
      </c>
      <c r="I8225" s="2">
        <v>1.3199299201369123E-3</v>
      </c>
      <c r="J8225" s="26" t="s">
        <v>700</v>
      </c>
    </row>
    <row r="8226" spans="1:10" ht="15.75" hidden="1" customHeight="1" x14ac:dyDescent="0.25">
      <c r="A8226" s="2" t="s">
        <v>853</v>
      </c>
      <c r="B8226" s="2" t="s">
        <v>854</v>
      </c>
      <c r="C8226" s="2">
        <v>2040</v>
      </c>
      <c r="D8226" s="2" t="s">
        <v>241</v>
      </c>
      <c r="E8226" s="2" t="s">
        <v>627</v>
      </c>
      <c r="F8226" s="2" t="s">
        <v>855</v>
      </c>
      <c r="G8226" s="2">
        <v>-72</v>
      </c>
      <c r="H8226" s="2">
        <v>2.9608223703689999E-3</v>
      </c>
      <c r="I8226" s="2">
        <v>3.3161210548132802E-3</v>
      </c>
      <c r="J8226" s="26" t="s">
        <v>700</v>
      </c>
    </row>
    <row r="8227" spans="1:10" ht="15.75" hidden="1" customHeight="1" x14ac:dyDescent="0.25">
      <c r="A8227" s="2" t="s">
        <v>853</v>
      </c>
      <c r="B8227" s="2" t="s">
        <v>854</v>
      </c>
      <c r="C8227" s="2">
        <v>2040</v>
      </c>
      <c r="D8227" s="2" t="s">
        <v>241</v>
      </c>
      <c r="E8227" s="2" t="s">
        <v>627</v>
      </c>
      <c r="F8227" s="2" t="s">
        <v>855</v>
      </c>
      <c r="G8227" s="2">
        <v>-71</v>
      </c>
      <c r="H8227" s="2">
        <v>3.6693572765216001E-3</v>
      </c>
      <c r="I8227" s="2">
        <v>4.1096801497041927E-3</v>
      </c>
      <c r="J8227" s="26" t="s">
        <v>700</v>
      </c>
    </row>
    <row r="8228" spans="1:10" ht="15.75" hidden="1" customHeight="1" x14ac:dyDescent="0.25">
      <c r="A8228" s="2" t="s">
        <v>853</v>
      </c>
      <c r="B8228" s="2" t="s">
        <v>854</v>
      </c>
      <c r="C8228" s="2">
        <v>2040</v>
      </c>
      <c r="D8228" s="2" t="s">
        <v>241</v>
      </c>
      <c r="E8228" s="2" t="s">
        <v>627</v>
      </c>
      <c r="F8228" s="2" t="s">
        <v>855</v>
      </c>
      <c r="G8228" s="2">
        <v>-70</v>
      </c>
      <c r="H8228" s="2">
        <v>5.7902199332602001E-3</v>
      </c>
      <c r="I8228" s="2">
        <v>6.4850463252514251E-3</v>
      </c>
      <c r="J8228" s="26" t="s">
        <v>700</v>
      </c>
    </row>
    <row r="8229" spans="1:10" ht="15.75" hidden="1" customHeight="1" x14ac:dyDescent="0.25">
      <c r="A8229" s="2" t="s">
        <v>853</v>
      </c>
      <c r="B8229" s="2" t="s">
        <v>854</v>
      </c>
      <c r="C8229" s="2">
        <v>2040</v>
      </c>
      <c r="D8229" s="2" t="s">
        <v>241</v>
      </c>
      <c r="E8229" s="2" t="s">
        <v>627</v>
      </c>
      <c r="F8229" s="2" t="s">
        <v>855</v>
      </c>
      <c r="G8229" s="2">
        <v>-69</v>
      </c>
      <c r="H8229" s="2">
        <v>1.7807340482249999E-3</v>
      </c>
      <c r="I8229" s="2">
        <v>1.9944221340119999E-3</v>
      </c>
      <c r="J8229" s="26" t="s">
        <v>700</v>
      </c>
    </row>
    <row r="8230" spans="1:10" ht="15.75" hidden="1" customHeight="1" x14ac:dyDescent="0.25">
      <c r="A8230" s="2" t="s">
        <v>853</v>
      </c>
      <c r="B8230" s="2" t="s">
        <v>854</v>
      </c>
      <c r="C8230" s="2">
        <v>2040</v>
      </c>
      <c r="D8230" s="2" t="s">
        <v>241</v>
      </c>
      <c r="E8230" s="2" t="s">
        <v>627</v>
      </c>
      <c r="F8230" s="2" t="s">
        <v>855</v>
      </c>
      <c r="G8230" s="2">
        <v>-67</v>
      </c>
      <c r="H8230" s="2">
        <v>5.2691192831840004E-4</v>
      </c>
      <c r="I8230" s="2">
        <v>5.9014135971660814E-4</v>
      </c>
      <c r="J8230" s="26" t="s">
        <v>700</v>
      </c>
    </row>
    <row r="8231" spans="1:10" ht="15.75" hidden="1" customHeight="1" x14ac:dyDescent="0.25">
      <c r="A8231" s="2" t="s">
        <v>853</v>
      </c>
      <c r="B8231" s="2" t="s">
        <v>854</v>
      </c>
      <c r="C8231" s="2">
        <v>2040</v>
      </c>
      <c r="D8231" s="2" t="s">
        <v>241</v>
      </c>
      <c r="E8231" s="2" t="s">
        <v>627</v>
      </c>
      <c r="F8231" s="2" t="s">
        <v>855</v>
      </c>
      <c r="G8231" s="2">
        <v>-65</v>
      </c>
      <c r="H8231" s="2">
        <v>3.1532022403552998E-3</v>
      </c>
      <c r="I8231" s="2">
        <v>3.5315865091979362E-3</v>
      </c>
      <c r="J8231" s="26" t="s">
        <v>700</v>
      </c>
    </row>
    <row r="8232" spans="1:10" ht="15.75" hidden="1" customHeight="1" x14ac:dyDescent="0.25">
      <c r="A8232" s="2" t="s">
        <v>853</v>
      </c>
      <c r="B8232" s="2" t="s">
        <v>854</v>
      </c>
      <c r="C8232" s="2">
        <v>2040</v>
      </c>
      <c r="D8232" s="2" t="s">
        <v>241</v>
      </c>
      <c r="E8232" s="2" t="s">
        <v>627</v>
      </c>
      <c r="F8232" s="2" t="s">
        <v>855</v>
      </c>
      <c r="G8232" s="2">
        <v>-64</v>
      </c>
      <c r="H8232" s="2">
        <v>2.8424175688997002E-3</v>
      </c>
      <c r="I8232" s="2">
        <v>3.1835076771676647E-3</v>
      </c>
      <c r="J8232" s="26" t="s">
        <v>700</v>
      </c>
    </row>
    <row r="8233" spans="1:10" ht="15.75" hidden="1" customHeight="1" x14ac:dyDescent="0.25">
      <c r="A8233" s="2" t="s">
        <v>853</v>
      </c>
      <c r="B8233" s="2" t="s">
        <v>854</v>
      </c>
      <c r="C8233" s="2">
        <v>2040</v>
      </c>
      <c r="D8233" s="2" t="s">
        <v>241</v>
      </c>
      <c r="E8233" s="2" t="s">
        <v>627</v>
      </c>
      <c r="F8233" s="2" t="s">
        <v>855</v>
      </c>
      <c r="G8233" s="2">
        <v>-62</v>
      </c>
      <c r="H8233" s="2">
        <v>5.4744165390730002E-4</v>
      </c>
      <c r="I8233" s="2">
        <v>6.1313465237617607E-4</v>
      </c>
      <c r="J8233" s="26" t="s">
        <v>700</v>
      </c>
    </row>
    <row r="8234" spans="1:10" ht="15.75" hidden="1" customHeight="1" x14ac:dyDescent="0.25">
      <c r="A8234" s="2" t="s">
        <v>853</v>
      </c>
      <c r="B8234" s="2" t="s">
        <v>854</v>
      </c>
      <c r="C8234" s="2">
        <v>2040</v>
      </c>
      <c r="D8234" s="2" t="s">
        <v>241</v>
      </c>
      <c r="E8234" s="2" t="s">
        <v>627</v>
      </c>
      <c r="F8234" s="2" t="s">
        <v>855</v>
      </c>
      <c r="G8234" s="2">
        <v>-60</v>
      </c>
      <c r="H8234" s="2">
        <v>5.6818994926290003E-4</v>
      </c>
      <c r="I8234" s="2">
        <v>6.3637274317444805E-4</v>
      </c>
      <c r="J8234" s="26" t="s">
        <v>700</v>
      </c>
    </row>
    <row r="8235" spans="1:10" ht="15.75" hidden="1" customHeight="1" x14ac:dyDescent="0.25">
      <c r="A8235" s="2" t="s">
        <v>853</v>
      </c>
      <c r="B8235" s="2" t="s">
        <v>854</v>
      </c>
      <c r="C8235" s="2">
        <v>2040</v>
      </c>
      <c r="D8235" s="2" t="s">
        <v>241</v>
      </c>
      <c r="E8235" s="2" t="s">
        <v>627</v>
      </c>
      <c r="F8235" s="2" t="s">
        <v>855</v>
      </c>
      <c r="G8235" s="2">
        <v>-57</v>
      </c>
      <c r="H8235" s="2">
        <v>4.2783881071955E-3</v>
      </c>
      <c r="I8235" s="2">
        <v>4.7917946800589608E-3</v>
      </c>
      <c r="J8235" s="26" t="s">
        <v>700</v>
      </c>
    </row>
    <row r="8236" spans="1:10" ht="15.75" hidden="1" customHeight="1" x14ac:dyDescent="0.25">
      <c r="A8236" s="2" t="s">
        <v>853</v>
      </c>
      <c r="B8236" s="2" t="s">
        <v>854</v>
      </c>
      <c r="C8236" s="2">
        <v>2040</v>
      </c>
      <c r="D8236" s="2" t="s">
        <v>241</v>
      </c>
      <c r="E8236" s="2" t="s">
        <v>627</v>
      </c>
      <c r="F8236" s="2" t="s">
        <v>855</v>
      </c>
      <c r="G8236" s="2">
        <v>-56</v>
      </c>
      <c r="H8236" s="2">
        <v>2.3336648009717E-3</v>
      </c>
      <c r="I8236" s="2">
        <v>2.6137045770883043E-3</v>
      </c>
      <c r="J8236" s="26" t="s">
        <v>700</v>
      </c>
    </row>
    <row r="8237" spans="1:10" ht="15.75" hidden="1" customHeight="1" x14ac:dyDescent="0.25">
      <c r="A8237" s="2" t="s">
        <v>853</v>
      </c>
      <c r="B8237" s="2" t="s">
        <v>854</v>
      </c>
      <c r="C8237" s="2">
        <v>2040</v>
      </c>
      <c r="D8237" s="2" t="s">
        <v>241</v>
      </c>
      <c r="E8237" s="2" t="s">
        <v>627</v>
      </c>
      <c r="F8237" s="2" t="s">
        <v>855</v>
      </c>
      <c r="G8237" s="2">
        <v>-55</v>
      </c>
      <c r="H8237" s="2">
        <v>1.0759361321107E-3</v>
      </c>
      <c r="I8237" s="2">
        <v>1.205048467963984E-3</v>
      </c>
      <c r="J8237" s="26" t="s">
        <v>700</v>
      </c>
    </row>
    <row r="8238" spans="1:10" ht="15.75" hidden="1" customHeight="1" x14ac:dyDescent="0.25">
      <c r="A8238" s="2" t="s">
        <v>853</v>
      </c>
      <c r="B8238" s="2" t="s">
        <v>854</v>
      </c>
      <c r="C8238" s="2">
        <v>2040</v>
      </c>
      <c r="D8238" s="2" t="s">
        <v>241</v>
      </c>
      <c r="E8238" s="2" t="s">
        <v>627</v>
      </c>
      <c r="F8238" s="2" t="s">
        <v>855</v>
      </c>
      <c r="G8238" s="2">
        <v>-54</v>
      </c>
      <c r="H8238" s="2">
        <v>4.7990551684050001E-4</v>
      </c>
      <c r="I8238" s="2">
        <v>5.3749417886136009E-4</v>
      </c>
      <c r="J8238" s="26" t="s">
        <v>700</v>
      </c>
    </row>
    <row r="8239" spans="1:10" ht="15.75" hidden="1" customHeight="1" x14ac:dyDescent="0.25">
      <c r="A8239" s="2" t="s">
        <v>853</v>
      </c>
      <c r="B8239" s="2" t="s">
        <v>854</v>
      </c>
      <c r="C8239" s="2">
        <v>2040</v>
      </c>
      <c r="D8239" s="2" t="s">
        <v>241</v>
      </c>
      <c r="E8239" s="2" t="s">
        <v>627</v>
      </c>
      <c r="F8239" s="2" t="s">
        <v>855</v>
      </c>
      <c r="G8239" s="2">
        <v>-53</v>
      </c>
      <c r="H8239" s="2">
        <v>4.3902790639549998E-4</v>
      </c>
      <c r="I8239" s="2">
        <v>4.9171125516296002E-4</v>
      </c>
      <c r="J8239" s="26" t="s">
        <v>700</v>
      </c>
    </row>
    <row r="8240" spans="1:10" ht="15.75" hidden="1" customHeight="1" x14ac:dyDescent="0.25">
      <c r="A8240" s="2" t="s">
        <v>853</v>
      </c>
      <c r="B8240" s="2" t="s">
        <v>854</v>
      </c>
      <c r="C8240" s="2">
        <v>2040</v>
      </c>
      <c r="D8240" s="2" t="s">
        <v>241</v>
      </c>
      <c r="E8240" s="2" t="s">
        <v>627</v>
      </c>
      <c r="F8240" s="2" t="s">
        <v>855</v>
      </c>
      <c r="G8240" s="2">
        <v>-52</v>
      </c>
      <c r="H8240" s="2">
        <v>1.5455493703484999E-3</v>
      </c>
      <c r="I8240" s="2">
        <v>1.73101529479032E-3</v>
      </c>
      <c r="J8240" s="26" t="s">
        <v>700</v>
      </c>
    </row>
    <row r="8241" spans="1:10" ht="15.75" hidden="1" customHeight="1" x14ac:dyDescent="0.25">
      <c r="A8241" s="2" t="s">
        <v>853</v>
      </c>
      <c r="B8241" s="2" t="s">
        <v>854</v>
      </c>
      <c r="C8241" s="2">
        <v>2040</v>
      </c>
      <c r="D8241" s="2" t="s">
        <v>241</v>
      </c>
      <c r="E8241" s="2" t="s">
        <v>627</v>
      </c>
      <c r="F8241" s="2" t="s">
        <v>855</v>
      </c>
      <c r="G8241" s="2">
        <v>-51</v>
      </c>
      <c r="H8241" s="2">
        <v>1.8296858761460001E-3</v>
      </c>
      <c r="I8241" s="2">
        <v>2.0492481812835204E-3</v>
      </c>
      <c r="J8241" s="26" t="s">
        <v>700</v>
      </c>
    </row>
    <row r="8242" spans="1:10" ht="15.75" hidden="1" customHeight="1" x14ac:dyDescent="0.25">
      <c r="A8242" s="2" t="s">
        <v>853</v>
      </c>
      <c r="B8242" s="2" t="s">
        <v>854</v>
      </c>
      <c r="C8242" s="2">
        <v>2040</v>
      </c>
      <c r="D8242" s="2" t="s">
        <v>241</v>
      </c>
      <c r="E8242" s="2" t="s">
        <v>627</v>
      </c>
      <c r="F8242" s="2" t="s">
        <v>855</v>
      </c>
      <c r="G8242" s="2">
        <v>-46</v>
      </c>
      <c r="H8242" s="2">
        <v>1.4080022228882001E-3</v>
      </c>
      <c r="I8242" s="2">
        <v>1.5769624896347842E-3</v>
      </c>
      <c r="J8242" s="26" t="s">
        <v>700</v>
      </c>
    </row>
    <row r="8243" spans="1:10" ht="15.75" hidden="1" customHeight="1" x14ac:dyDescent="0.25">
      <c r="A8243" s="2" t="s">
        <v>853</v>
      </c>
      <c r="B8243" s="2" t="s">
        <v>854</v>
      </c>
      <c r="C8243" s="2">
        <v>2040</v>
      </c>
      <c r="D8243" s="2" t="s">
        <v>241</v>
      </c>
      <c r="E8243" s="2" t="s">
        <v>627</v>
      </c>
      <c r="F8243" s="2" t="s">
        <v>855</v>
      </c>
      <c r="G8243" s="2">
        <v>-43</v>
      </c>
      <c r="H8243" s="2">
        <v>2.1551201061810999E-3</v>
      </c>
      <c r="I8243" s="2">
        <v>2.4137345189228321E-3</v>
      </c>
      <c r="J8243" s="26" t="s">
        <v>700</v>
      </c>
    </row>
    <row r="8244" spans="1:10" ht="15.75" hidden="1" customHeight="1" x14ac:dyDescent="0.25">
      <c r="A8244" s="2" t="s">
        <v>853</v>
      </c>
      <c r="B8244" s="2" t="s">
        <v>854</v>
      </c>
      <c r="C8244" s="2">
        <v>2040</v>
      </c>
      <c r="D8244" s="2" t="s">
        <v>241</v>
      </c>
      <c r="E8244" s="2" t="s">
        <v>627</v>
      </c>
      <c r="F8244" s="2" t="s">
        <v>855</v>
      </c>
      <c r="G8244" s="2">
        <v>-41</v>
      </c>
      <c r="H8244" s="2">
        <v>3.5368895041756297E-2</v>
      </c>
      <c r="I8244" s="2">
        <v>3.9613162446767054E-2</v>
      </c>
      <c r="J8244" s="26" t="s">
        <v>700</v>
      </c>
    </row>
    <row r="8245" spans="1:10" ht="15.75" hidden="1" customHeight="1" x14ac:dyDescent="0.25">
      <c r="A8245" s="2" t="s">
        <v>853</v>
      </c>
      <c r="B8245" s="2" t="s">
        <v>854</v>
      </c>
      <c r="C8245" s="2">
        <v>2040</v>
      </c>
      <c r="D8245" s="2" t="s">
        <v>241</v>
      </c>
      <c r="E8245" s="2" t="s">
        <v>627</v>
      </c>
      <c r="F8245" s="2" t="s">
        <v>855</v>
      </c>
      <c r="G8245" s="2">
        <v>-40</v>
      </c>
      <c r="H8245" s="2">
        <v>3.6426234990358401E-2</v>
      </c>
      <c r="I8245" s="2">
        <v>4.0797383189201411E-2</v>
      </c>
      <c r="J8245" s="26" t="s">
        <v>700</v>
      </c>
    </row>
    <row r="8246" spans="1:10" ht="15.75" hidden="1" customHeight="1" x14ac:dyDescent="0.25">
      <c r="A8246" s="2" t="s">
        <v>853</v>
      </c>
      <c r="B8246" s="2" t="s">
        <v>854</v>
      </c>
      <c r="C8246" s="2">
        <v>2040</v>
      </c>
      <c r="D8246" s="2" t="s">
        <v>241</v>
      </c>
      <c r="E8246" s="2" t="s">
        <v>627</v>
      </c>
      <c r="F8246" s="2" t="s">
        <v>855</v>
      </c>
      <c r="G8246" s="2">
        <v>-39</v>
      </c>
      <c r="H8246" s="2">
        <v>2.40820107283071E-2</v>
      </c>
      <c r="I8246" s="2">
        <v>2.6971852015703953E-2</v>
      </c>
      <c r="J8246" s="26" t="s">
        <v>700</v>
      </c>
    </row>
    <row r="8247" spans="1:10" ht="15.75" hidden="1" customHeight="1" x14ac:dyDescent="0.25">
      <c r="A8247" s="2" t="s">
        <v>853</v>
      </c>
      <c r="B8247" s="2" t="s">
        <v>854</v>
      </c>
      <c r="C8247" s="2">
        <v>2040</v>
      </c>
      <c r="D8247" s="2" t="s">
        <v>241</v>
      </c>
      <c r="E8247" s="2" t="s">
        <v>627</v>
      </c>
      <c r="F8247" s="2" t="s">
        <v>855</v>
      </c>
      <c r="G8247" s="2">
        <v>-38</v>
      </c>
      <c r="H8247" s="2">
        <v>3.5444050328806001E-2</v>
      </c>
      <c r="I8247" s="2">
        <v>3.9697336368262726E-2</v>
      </c>
      <c r="J8247" s="26" t="s">
        <v>700</v>
      </c>
    </row>
    <row r="8248" spans="1:10" ht="15.75" hidden="1" customHeight="1" x14ac:dyDescent="0.25">
      <c r="A8248" s="2" t="s">
        <v>853</v>
      </c>
      <c r="B8248" s="2" t="s">
        <v>854</v>
      </c>
      <c r="C8248" s="2">
        <v>2040</v>
      </c>
      <c r="D8248" s="2" t="s">
        <v>241</v>
      </c>
      <c r="E8248" s="2" t="s">
        <v>627</v>
      </c>
      <c r="F8248" s="2" t="s">
        <v>855</v>
      </c>
      <c r="G8248" s="2">
        <v>-36</v>
      </c>
      <c r="H8248" s="2">
        <v>6.0170419514179202E-2</v>
      </c>
      <c r="I8248" s="2">
        <v>6.739086985588072E-2</v>
      </c>
      <c r="J8248" s="26" t="s">
        <v>700</v>
      </c>
    </row>
    <row r="8249" spans="1:10" ht="15.75" hidden="1" customHeight="1" x14ac:dyDescent="0.25">
      <c r="A8249" s="2" t="s">
        <v>853</v>
      </c>
      <c r="B8249" s="2" t="s">
        <v>854</v>
      </c>
      <c r="C8249" s="2">
        <v>2040</v>
      </c>
      <c r="D8249" s="2" t="s">
        <v>241</v>
      </c>
      <c r="E8249" s="2" t="s">
        <v>627</v>
      </c>
      <c r="F8249" s="2" t="s">
        <v>855</v>
      </c>
      <c r="G8249" s="2">
        <v>-35</v>
      </c>
      <c r="H8249" s="2">
        <v>4.4389341375790502E-2</v>
      </c>
      <c r="I8249" s="2">
        <v>4.9716062340885367E-2</v>
      </c>
      <c r="J8249" s="26" t="s">
        <v>700</v>
      </c>
    </row>
    <row r="8250" spans="1:10" ht="15.75" hidden="1" customHeight="1" x14ac:dyDescent="0.25">
      <c r="A8250" s="2" t="s">
        <v>853</v>
      </c>
      <c r="B8250" s="2" t="s">
        <v>854</v>
      </c>
      <c r="C8250" s="2">
        <v>2040</v>
      </c>
      <c r="D8250" s="2" t="s">
        <v>241</v>
      </c>
      <c r="E8250" s="2" t="s">
        <v>627</v>
      </c>
      <c r="F8250" s="2" t="s">
        <v>855</v>
      </c>
      <c r="G8250" s="2">
        <v>-34</v>
      </c>
      <c r="H8250" s="2">
        <v>3.65546457469463E-2</v>
      </c>
      <c r="I8250" s="2">
        <v>4.0941203236579862E-2</v>
      </c>
      <c r="J8250" s="26" t="s">
        <v>700</v>
      </c>
    </row>
    <row r="8251" spans="1:10" ht="15.75" hidden="1" customHeight="1" x14ac:dyDescent="0.25">
      <c r="A8251" s="2" t="s">
        <v>853</v>
      </c>
      <c r="B8251" s="2" t="s">
        <v>854</v>
      </c>
      <c r="C8251" s="2">
        <v>2040</v>
      </c>
      <c r="D8251" s="2" t="s">
        <v>241</v>
      </c>
      <c r="E8251" s="2" t="s">
        <v>627</v>
      </c>
      <c r="F8251" s="2" t="s">
        <v>855</v>
      </c>
      <c r="G8251" s="2">
        <v>-33</v>
      </c>
      <c r="H8251" s="2">
        <v>1.1613890528678899E-2</v>
      </c>
      <c r="I8251" s="2">
        <v>1.3007557392120369E-2</v>
      </c>
      <c r="J8251" s="26" t="s">
        <v>700</v>
      </c>
    </row>
    <row r="8252" spans="1:10" ht="15.75" hidden="1" customHeight="1" x14ac:dyDescent="0.25">
      <c r="A8252" s="2" t="s">
        <v>853</v>
      </c>
      <c r="B8252" s="2" t="s">
        <v>854</v>
      </c>
      <c r="C8252" s="2">
        <v>2040</v>
      </c>
      <c r="D8252" s="2" t="s">
        <v>241</v>
      </c>
      <c r="E8252" s="2" t="s">
        <v>627</v>
      </c>
      <c r="F8252" s="2" t="s">
        <v>855</v>
      </c>
      <c r="G8252" s="2">
        <v>-32</v>
      </c>
      <c r="H8252" s="2">
        <v>3.3206084510311498E-2</v>
      </c>
      <c r="I8252" s="2">
        <v>3.719081465154888E-2</v>
      </c>
      <c r="J8252" s="26" t="s">
        <v>700</v>
      </c>
    </row>
    <row r="8253" spans="1:10" ht="15.75" hidden="1" customHeight="1" x14ac:dyDescent="0.25">
      <c r="A8253" s="2" t="s">
        <v>853</v>
      </c>
      <c r="B8253" s="2" t="s">
        <v>854</v>
      </c>
      <c r="C8253" s="2">
        <v>2040</v>
      </c>
      <c r="D8253" s="2" t="s">
        <v>241</v>
      </c>
      <c r="E8253" s="2" t="s">
        <v>627</v>
      </c>
      <c r="F8253" s="2" t="s">
        <v>855</v>
      </c>
      <c r="G8253" s="2">
        <v>-31</v>
      </c>
      <c r="H8253" s="2">
        <v>1.24744820641354E-2</v>
      </c>
      <c r="I8253" s="2">
        <v>1.3971419911831649E-2</v>
      </c>
      <c r="J8253" s="26" t="s">
        <v>700</v>
      </c>
    </row>
    <row r="8254" spans="1:10" ht="15.75" hidden="1" customHeight="1" x14ac:dyDescent="0.25">
      <c r="A8254" s="2" t="s">
        <v>853</v>
      </c>
      <c r="B8254" s="2" t="s">
        <v>854</v>
      </c>
      <c r="C8254" s="2">
        <v>2040</v>
      </c>
      <c r="D8254" s="2" t="s">
        <v>241</v>
      </c>
      <c r="E8254" s="2" t="s">
        <v>627</v>
      </c>
      <c r="F8254" s="2" t="s">
        <v>855</v>
      </c>
      <c r="G8254" s="2">
        <v>-30</v>
      </c>
      <c r="H8254" s="2">
        <v>1.49778579361737E-2</v>
      </c>
      <c r="I8254" s="2">
        <v>1.6775200888514547E-2</v>
      </c>
      <c r="J8254" s="26" t="s">
        <v>700</v>
      </c>
    </row>
    <row r="8255" spans="1:10" ht="15.75" hidden="1" customHeight="1" x14ac:dyDescent="0.25">
      <c r="A8255" s="2" t="s">
        <v>853</v>
      </c>
      <c r="B8255" s="2" t="s">
        <v>854</v>
      </c>
      <c r="C8255" s="2">
        <v>2040</v>
      </c>
      <c r="D8255" s="2" t="s">
        <v>241</v>
      </c>
      <c r="E8255" s="2" t="s">
        <v>627</v>
      </c>
      <c r="F8255" s="2" t="s">
        <v>855</v>
      </c>
      <c r="G8255" s="2">
        <v>-29</v>
      </c>
      <c r="H8255" s="2">
        <v>1.7438980285078301E-2</v>
      </c>
      <c r="I8255" s="2">
        <v>1.9531657919287699E-2</v>
      </c>
      <c r="J8255" s="26" t="s">
        <v>700</v>
      </c>
    </row>
    <row r="8256" spans="1:10" ht="15.75" hidden="1" customHeight="1" x14ac:dyDescent="0.25">
      <c r="A8256" s="2" t="s">
        <v>853</v>
      </c>
      <c r="B8256" s="2" t="s">
        <v>854</v>
      </c>
      <c r="C8256" s="2">
        <v>2040</v>
      </c>
      <c r="D8256" s="2" t="s">
        <v>241</v>
      </c>
      <c r="E8256" s="2" t="s">
        <v>627</v>
      </c>
      <c r="F8256" s="2" t="s">
        <v>855</v>
      </c>
      <c r="G8256" s="2">
        <v>-28</v>
      </c>
      <c r="H8256" s="2">
        <v>7.6701021753252004E-3</v>
      </c>
      <c r="I8256" s="2">
        <v>8.5905144363642248E-3</v>
      </c>
      <c r="J8256" s="26" t="s">
        <v>700</v>
      </c>
    </row>
    <row r="8257" spans="1:10" ht="15.75" hidden="1" customHeight="1" x14ac:dyDescent="0.25">
      <c r="A8257" s="2" t="s">
        <v>853</v>
      </c>
      <c r="B8257" s="2" t="s">
        <v>854</v>
      </c>
      <c r="C8257" s="2">
        <v>2040</v>
      </c>
      <c r="D8257" s="2" t="s">
        <v>241</v>
      </c>
      <c r="E8257" s="2" t="s">
        <v>627</v>
      </c>
      <c r="F8257" s="2" t="s">
        <v>855</v>
      </c>
      <c r="G8257" s="2">
        <v>-27</v>
      </c>
      <c r="H8257" s="2">
        <v>8.0682383850217004E-3</v>
      </c>
      <c r="I8257" s="2">
        <v>9.0364269912243059E-3</v>
      </c>
      <c r="J8257" s="26" t="s">
        <v>700</v>
      </c>
    </row>
    <row r="8258" spans="1:10" ht="15.75" hidden="1" customHeight="1" x14ac:dyDescent="0.25">
      <c r="A8258" s="2" t="s">
        <v>853</v>
      </c>
      <c r="B8258" s="2" t="s">
        <v>854</v>
      </c>
      <c r="C8258" s="2">
        <v>2040</v>
      </c>
      <c r="D8258" s="2" t="s">
        <v>241</v>
      </c>
      <c r="E8258" s="2" t="s">
        <v>627</v>
      </c>
      <c r="F8258" s="2" t="s">
        <v>855</v>
      </c>
      <c r="G8258" s="2">
        <v>-26</v>
      </c>
      <c r="H8258" s="2">
        <v>1.3895204290747599E-2</v>
      </c>
      <c r="I8258" s="2">
        <v>1.5562628805637312E-2</v>
      </c>
      <c r="J8258" s="26" t="s">
        <v>700</v>
      </c>
    </row>
    <row r="8259" spans="1:10" ht="15.75" hidden="1" customHeight="1" x14ac:dyDescent="0.25">
      <c r="A8259" s="2" t="s">
        <v>853</v>
      </c>
      <c r="B8259" s="2" t="s">
        <v>854</v>
      </c>
      <c r="C8259" s="2">
        <v>2040</v>
      </c>
      <c r="D8259" s="2" t="s">
        <v>241</v>
      </c>
      <c r="E8259" s="2" t="s">
        <v>627</v>
      </c>
      <c r="F8259" s="2" t="s">
        <v>855</v>
      </c>
      <c r="G8259" s="2">
        <v>-25</v>
      </c>
      <c r="H8259" s="2">
        <v>2.03047236427665E-2</v>
      </c>
      <c r="I8259" s="2">
        <v>2.2741290479898483E-2</v>
      </c>
      <c r="J8259" s="26" t="s">
        <v>700</v>
      </c>
    </row>
    <row r="8260" spans="1:10" ht="15.75" hidden="1" customHeight="1" x14ac:dyDescent="0.25">
      <c r="A8260" s="2" t="s">
        <v>853</v>
      </c>
      <c r="B8260" s="2" t="s">
        <v>854</v>
      </c>
      <c r="C8260" s="2">
        <v>2040</v>
      </c>
      <c r="D8260" s="2" t="s">
        <v>241</v>
      </c>
      <c r="E8260" s="2" t="s">
        <v>627</v>
      </c>
      <c r="F8260" s="2" t="s">
        <v>855</v>
      </c>
      <c r="G8260" s="2">
        <v>-24</v>
      </c>
      <c r="H8260" s="2">
        <v>3.5684579343069303E-2</v>
      </c>
      <c r="I8260" s="2">
        <v>3.9966728864237626E-2</v>
      </c>
      <c r="J8260" s="26" t="s">
        <v>700</v>
      </c>
    </row>
    <row r="8261" spans="1:10" ht="15.75" hidden="1" customHeight="1" x14ac:dyDescent="0.25">
      <c r="A8261" s="2" t="s">
        <v>853</v>
      </c>
      <c r="B8261" s="2" t="s">
        <v>854</v>
      </c>
      <c r="C8261" s="2">
        <v>2040</v>
      </c>
      <c r="D8261" s="2" t="s">
        <v>241</v>
      </c>
      <c r="E8261" s="2" t="s">
        <v>627</v>
      </c>
      <c r="F8261" s="2" t="s">
        <v>855</v>
      </c>
      <c r="G8261" s="2">
        <v>-23</v>
      </c>
      <c r="H8261" s="2">
        <v>2.5441013742238301E-2</v>
      </c>
      <c r="I8261" s="2">
        <v>2.8493935391306898E-2</v>
      </c>
      <c r="J8261" s="26" t="s">
        <v>700</v>
      </c>
    </row>
    <row r="8262" spans="1:10" ht="15.75" hidden="1" customHeight="1" x14ac:dyDescent="0.25">
      <c r="A8262" s="2" t="s">
        <v>853</v>
      </c>
      <c r="B8262" s="2" t="s">
        <v>854</v>
      </c>
      <c r="C8262" s="2">
        <v>2040</v>
      </c>
      <c r="D8262" s="2" t="s">
        <v>241</v>
      </c>
      <c r="E8262" s="2" t="s">
        <v>627</v>
      </c>
      <c r="F8262" s="2" t="s">
        <v>855</v>
      </c>
      <c r="G8262" s="2">
        <v>-22</v>
      </c>
      <c r="H8262" s="2">
        <v>5.0958166830242001E-3</v>
      </c>
      <c r="I8262" s="2">
        <v>5.707314684987105E-3</v>
      </c>
      <c r="J8262" s="26" t="s">
        <v>700</v>
      </c>
    </row>
    <row r="8263" spans="1:10" ht="15.75" hidden="1" customHeight="1" x14ac:dyDescent="0.25">
      <c r="A8263" s="2" t="s">
        <v>853</v>
      </c>
      <c r="B8263" s="2" t="s">
        <v>854</v>
      </c>
      <c r="C8263" s="2">
        <v>2040</v>
      </c>
      <c r="D8263" s="2" t="s">
        <v>241</v>
      </c>
      <c r="E8263" s="2" t="s">
        <v>627</v>
      </c>
      <c r="F8263" s="2" t="s">
        <v>855</v>
      </c>
      <c r="G8263" s="2">
        <v>-21</v>
      </c>
      <c r="H8263" s="2">
        <v>1.59331527538598E-2</v>
      </c>
      <c r="I8263" s="2">
        <v>1.7845131084322979E-2</v>
      </c>
      <c r="J8263" s="26" t="s">
        <v>700</v>
      </c>
    </row>
    <row r="8264" spans="1:10" ht="15.75" hidden="1" customHeight="1" x14ac:dyDescent="0.25">
      <c r="A8264" s="2" t="s">
        <v>853</v>
      </c>
      <c r="B8264" s="2" t="s">
        <v>854</v>
      </c>
      <c r="C8264" s="2">
        <v>2040</v>
      </c>
      <c r="D8264" s="2" t="s">
        <v>241</v>
      </c>
      <c r="E8264" s="2" t="s">
        <v>627</v>
      </c>
      <c r="F8264" s="2" t="s">
        <v>855</v>
      </c>
      <c r="G8264" s="2">
        <v>-20</v>
      </c>
      <c r="H8264" s="2">
        <v>2.6728589349659201E-2</v>
      </c>
      <c r="I8264" s="2">
        <v>2.9936020071618309E-2</v>
      </c>
      <c r="J8264" s="26" t="s">
        <v>700</v>
      </c>
    </row>
    <row r="8265" spans="1:10" ht="15.75" hidden="1" customHeight="1" x14ac:dyDescent="0.25">
      <c r="A8265" s="2" t="s">
        <v>853</v>
      </c>
      <c r="B8265" s="2" t="s">
        <v>854</v>
      </c>
      <c r="C8265" s="2">
        <v>2040</v>
      </c>
      <c r="D8265" s="2" t="s">
        <v>241</v>
      </c>
      <c r="E8265" s="2" t="s">
        <v>627</v>
      </c>
      <c r="F8265" s="2" t="s">
        <v>855</v>
      </c>
      <c r="G8265" s="2">
        <v>-19</v>
      </c>
      <c r="H8265" s="2">
        <v>9.3587097944692003E-3</v>
      </c>
      <c r="I8265" s="2">
        <v>1.0481754969805506E-2</v>
      </c>
      <c r="J8265" s="26" t="s">
        <v>700</v>
      </c>
    </row>
    <row r="8266" spans="1:10" ht="15.75" hidden="1" customHeight="1" x14ac:dyDescent="0.25">
      <c r="A8266" s="2" t="s">
        <v>853</v>
      </c>
      <c r="B8266" s="2" t="s">
        <v>854</v>
      </c>
      <c r="C8266" s="2">
        <v>2040</v>
      </c>
      <c r="D8266" s="2" t="s">
        <v>241</v>
      </c>
      <c r="E8266" s="2" t="s">
        <v>627</v>
      </c>
      <c r="F8266" s="2" t="s">
        <v>855</v>
      </c>
      <c r="G8266" s="2">
        <v>-18</v>
      </c>
      <c r="H8266" s="2">
        <v>1.00287734821904E-2</v>
      </c>
      <c r="I8266" s="2">
        <v>1.1232226300053249E-2</v>
      </c>
      <c r="J8266" s="26" t="s">
        <v>700</v>
      </c>
    </row>
    <row r="8267" spans="1:10" ht="15.75" hidden="1" customHeight="1" x14ac:dyDescent="0.25">
      <c r="A8267" s="2" t="s">
        <v>853</v>
      </c>
      <c r="B8267" s="2" t="s">
        <v>854</v>
      </c>
      <c r="C8267" s="2">
        <v>2040</v>
      </c>
      <c r="D8267" s="2" t="s">
        <v>241</v>
      </c>
      <c r="E8267" s="2" t="s">
        <v>627</v>
      </c>
      <c r="F8267" s="2" t="s">
        <v>855</v>
      </c>
      <c r="G8267" s="2">
        <v>-17</v>
      </c>
      <c r="H8267" s="2">
        <v>9.7060254774987993E-3</v>
      </c>
      <c r="I8267" s="2">
        <v>1.0870748534798656E-2</v>
      </c>
      <c r="J8267" s="26" t="s">
        <v>700</v>
      </c>
    </row>
    <row r="8268" spans="1:10" ht="15.75" hidden="1" customHeight="1" x14ac:dyDescent="0.25">
      <c r="A8268" s="2" t="s">
        <v>853</v>
      </c>
      <c r="B8268" s="2" t="s">
        <v>854</v>
      </c>
      <c r="C8268" s="2">
        <v>2040</v>
      </c>
      <c r="D8268" s="2" t="s">
        <v>241</v>
      </c>
      <c r="E8268" s="2" t="s">
        <v>627</v>
      </c>
      <c r="F8268" s="2" t="s">
        <v>855</v>
      </c>
      <c r="G8268" s="2">
        <v>-16</v>
      </c>
      <c r="H8268" s="2">
        <v>1.7534440150484401E-2</v>
      </c>
      <c r="I8268" s="2">
        <v>1.9638572968542531E-2</v>
      </c>
      <c r="J8268" s="26" t="s">
        <v>700</v>
      </c>
    </row>
    <row r="8269" spans="1:10" ht="15.75" hidden="1" customHeight="1" x14ac:dyDescent="0.25">
      <c r="A8269" s="2" t="s">
        <v>853</v>
      </c>
      <c r="B8269" s="2" t="s">
        <v>854</v>
      </c>
      <c r="C8269" s="2">
        <v>2040</v>
      </c>
      <c r="D8269" s="2" t="s">
        <v>241</v>
      </c>
      <c r="E8269" s="2" t="s">
        <v>627</v>
      </c>
      <c r="F8269" s="2" t="s">
        <v>855</v>
      </c>
      <c r="G8269" s="2">
        <v>-15</v>
      </c>
      <c r="H8269" s="2">
        <v>1.01131760748103E-2</v>
      </c>
      <c r="I8269" s="2">
        <v>1.1326757203787537E-2</v>
      </c>
      <c r="J8269" s="26" t="s">
        <v>700</v>
      </c>
    </row>
    <row r="8270" spans="1:10" ht="15.75" hidden="1" customHeight="1" x14ac:dyDescent="0.25">
      <c r="A8270" s="2" t="s">
        <v>853</v>
      </c>
      <c r="B8270" s="2" t="s">
        <v>854</v>
      </c>
      <c r="C8270" s="2">
        <v>2040</v>
      </c>
      <c r="D8270" s="2" t="s">
        <v>241</v>
      </c>
      <c r="E8270" s="2" t="s">
        <v>627</v>
      </c>
      <c r="F8270" s="2" t="s">
        <v>855</v>
      </c>
      <c r="G8270" s="2">
        <v>-14</v>
      </c>
      <c r="H8270" s="2">
        <v>3.0639653559774E-3</v>
      </c>
      <c r="I8270" s="2">
        <v>3.4316411986946883E-3</v>
      </c>
      <c r="J8270" s="26" t="s">
        <v>700</v>
      </c>
    </row>
    <row r="8271" spans="1:10" ht="15.75" hidden="1" customHeight="1" x14ac:dyDescent="0.25">
      <c r="A8271" s="2" t="s">
        <v>853</v>
      </c>
      <c r="B8271" s="2" t="s">
        <v>854</v>
      </c>
      <c r="C8271" s="2">
        <v>2040</v>
      </c>
      <c r="D8271" s="2" t="s">
        <v>241</v>
      </c>
      <c r="E8271" s="2" t="s">
        <v>627</v>
      </c>
      <c r="F8271" s="2" t="s">
        <v>855</v>
      </c>
      <c r="G8271" s="2">
        <v>-13</v>
      </c>
      <c r="H8271" s="2">
        <v>3.7687306758016001E-3</v>
      </c>
      <c r="I8271" s="2">
        <v>4.2209783568977928E-3</v>
      </c>
      <c r="J8271" s="26" t="s">
        <v>700</v>
      </c>
    </row>
    <row r="8272" spans="1:10" ht="15.75" hidden="1" customHeight="1" x14ac:dyDescent="0.25">
      <c r="A8272" s="2" t="s">
        <v>853</v>
      </c>
      <c r="B8272" s="2" t="s">
        <v>854</v>
      </c>
      <c r="C8272" s="2">
        <v>2040</v>
      </c>
      <c r="D8272" s="2" t="s">
        <v>241</v>
      </c>
      <c r="E8272" s="2" t="s">
        <v>627</v>
      </c>
      <c r="F8272" s="2" t="s">
        <v>855</v>
      </c>
      <c r="G8272" s="2">
        <v>-12</v>
      </c>
      <c r="H8272" s="2">
        <v>1.30440765642561E-2</v>
      </c>
      <c r="I8272" s="2">
        <v>1.4609365751966833E-2</v>
      </c>
      <c r="J8272" s="26" t="s">
        <v>700</v>
      </c>
    </row>
    <row r="8273" spans="1:10" ht="15.75" hidden="1" customHeight="1" x14ac:dyDescent="0.25">
      <c r="A8273" s="2" t="s">
        <v>853</v>
      </c>
      <c r="B8273" s="2" t="s">
        <v>854</v>
      </c>
      <c r="C8273" s="2">
        <v>2040</v>
      </c>
      <c r="D8273" s="2" t="s">
        <v>241</v>
      </c>
      <c r="E8273" s="2" t="s">
        <v>627</v>
      </c>
      <c r="F8273" s="2" t="s">
        <v>855</v>
      </c>
      <c r="G8273" s="2">
        <v>-11</v>
      </c>
      <c r="H8273" s="2">
        <v>4.4999490492046001E-3</v>
      </c>
      <c r="I8273" s="2">
        <v>5.0399429351091528E-3</v>
      </c>
      <c r="J8273" s="26" t="s">
        <v>700</v>
      </c>
    </row>
    <row r="8274" spans="1:10" ht="15.75" hidden="1" customHeight="1" x14ac:dyDescent="0.25">
      <c r="A8274" s="2" t="s">
        <v>853</v>
      </c>
      <c r="B8274" s="2" t="s">
        <v>854</v>
      </c>
      <c r="C8274" s="2">
        <v>2040</v>
      </c>
      <c r="D8274" s="2" t="s">
        <v>241</v>
      </c>
      <c r="E8274" s="2" t="s">
        <v>627</v>
      </c>
      <c r="F8274" s="2" t="s">
        <v>855</v>
      </c>
      <c r="G8274" s="2">
        <v>-9</v>
      </c>
      <c r="H8274" s="2">
        <v>3.2892203307710003E-4</v>
      </c>
      <c r="I8274" s="2">
        <v>3.6839267704635208E-4</v>
      </c>
      <c r="J8274" s="26" t="s">
        <v>700</v>
      </c>
    </row>
    <row r="8275" spans="1:10" ht="15.75" hidden="1" customHeight="1" x14ac:dyDescent="0.25">
      <c r="A8275" s="2" t="s">
        <v>853</v>
      </c>
      <c r="B8275" s="2" t="s">
        <v>854</v>
      </c>
      <c r="C8275" s="2">
        <v>2040</v>
      </c>
      <c r="D8275" s="2" t="s">
        <v>241</v>
      </c>
      <c r="E8275" s="2" t="s">
        <v>627</v>
      </c>
      <c r="F8275" s="2" t="s">
        <v>855</v>
      </c>
      <c r="G8275" s="2">
        <v>-8</v>
      </c>
      <c r="H8275" s="2">
        <v>5.3310494404285999E-3</v>
      </c>
      <c r="I8275" s="2">
        <v>5.9707753732800321E-3</v>
      </c>
      <c r="J8275" s="26" t="s">
        <v>700</v>
      </c>
    </row>
    <row r="8276" spans="1:10" ht="15.75" hidden="1" customHeight="1" x14ac:dyDescent="0.25">
      <c r="A8276" s="2" t="s">
        <v>853</v>
      </c>
      <c r="B8276" s="2" t="s">
        <v>854</v>
      </c>
      <c r="C8276" s="2">
        <v>2040</v>
      </c>
      <c r="D8276" s="2" t="s">
        <v>241</v>
      </c>
      <c r="E8276" s="2" t="s">
        <v>627</v>
      </c>
      <c r="F8276" s="2" t="s">
        <v>855</v>
      </c>
      <c r="G8276" s="2">
        <v>-6</v>
      </c>
      <c r="H8276" s="2">
        <v>2.7315807237756002E-3</v>
      </c>
      <c r="I8276" s="2">
        <v>3.0593704106286726E-3</v>
      </c>
      <c r="J8276" s="26" t="s">
        <v>700</v>
      </c>
    </row>
    <row r="8277" spans="1:10" ht="15.75" hidden="1" customHeight="1" x14ac:dyDescent="0.25">
      <c r="A8277" s="2" t="s">
        <v>853</v>
      </c>
      <c r="B8277" s="2" t="s">
        <v>854</v>
      </c>
      <c r="C8277" s="2">
        <v>2040</v>
      </c>
      <c r="D8277" s="2" t="s">
        <v>241</v>
      </c>
      <c r="E8277" s="2" t="s">
        <v>627</v>
      </c>
      <c r="F8277" s="2" t="s">
        <v>855</v>
      </c>
      <c r="G8277" s="2">
        <v>-5</v>
      </c>
      <c r="H8277" s="2">
        <v>6.0950517072341998E-3</v>
      </c>
      <c r="I8277" s="2">
        <v>6.8264579121023045E-3</v>
      </c>
      <c r="J8277" s="26" t="s">
        <v>700</v>
      </c>
    </row>
    <row r="8278" spans="1:10" ht="15.75" hidden="1" customHeight="1" x14ac:dyDescent="0.25">
      <c r="A8278" s="2" t="s">
        <v>853</v>
      </c>
      <c r="B8278" s="2" t="s">
        <v>854</v>
      </c>
      <c r="C8278" s="2">
        <v>2040</v>
      </c>
      <c r="D8278" s="2" t="s">
        <v>241</v>
      </c>
      <c r="E8278" s="2" t="s">
        <v>627</v>
      </c>
      <c r="F8278" s="2" t="s">
        <v>855</v>
      </c>
      <c r="G8278" s="2">
        <v>-4</v>
      </c>
      <c r="H8278" s="2">
        <v>5.7491302140988002E-3</v>
      </c>
      <c r="I8278" s="2">
        <v>6.4390258397906564E-3</v>
      </c>
      <c r="J8278" s="26" t="s">
        <v>700</v>
      </c>
    </row>
    <row r="8279" spans="1:10" ht="15.75" hidden="1" customHeight="1" x14ac:dyDescent="0.25">
      <c r="A8279" s="2" t="s">
        <v>853</v>
      </c>
      <c r="B8279" s="2" t="s">
        <v>854</v>
      </c>
      <c r="C8279" s="2">
        <v>2040</v>
      </c>
      <c r="D8279" s="2" t="s">
        <v>241</v>
      </c>
      <c r="E8279" s="2" t="s">
        <v>627</v>
      </c>
      <c r="F8279" s="2" t="s">
        <v>855</v>
      </c>
      <c r="G8279" s="2">
        <v>-3</v>
      </c>
      <c r="H8279" s="2">
        <v>8.7558701634406991E-3</v>
      </c>
      <c r="I8279" s="2">
        <v>9.8065745830535848E-3</v>
      </c>
      <c r="J8279" s="26" t="s">
        <v>700</v>
      </c>
    </row>
    <row r="8280" spans="1:10" ht="15.75" hidden="1" customHeight="1" x14ac:dyDescent="0.25">
      <c r="A8280" s="2" t="s">
        <v>853</v>
      </c>
      <c r="B8280" s="2" t="s">
        <v>854</v>
      </c>
      <c r="C8280" s="2">
        <v>2040</v>
      </c>
      <c r="D8280" s="2" t="s">
        <v>241</v>
      </c>
      <c r="E8280" s="2" t="s">
        <v>627</v>
      </c>
      <c r="F8280" s="2" t="s">
        <v>856</v>
      </c>
      <c r="G8280" s="2">
        <v>-1</v>
      </c>
      <c r="H8280" s="2">
        <v>1.0911173885687999E-3</v>
      </c>
      <c r="I8280" s="2">
        <v>1.222051475197056E-3</v>
      </c>
      <c r="J8280" s="26" t="s">
        <v>700</v>
      </c>
    </row>
    <row r="8281" spans="1:10" ht="15.75" hidden="1" customHeight="1" x14ac:dyDescent="0.25">
      <c r="A8281" s="2" t="s">
        <v>853</v>
      </c>
      <c r="B8281" s="2" t="s">
        <v>854</v>
      </c>
      <c r="C8281" s="2">
        <v>2040</v>
      </c>
      <c r="D8281" s="2" t="s">
        <v>241</v>
      </c>
      <c r="E8281" s="2" t="s">
        <v>627</v>
      </c>
      <c r="F8281" s="2" t="s">
        <v>855</v>
      </c>
      <c r="G8281" s="2">
        <v>-1</v>
      </c>
      <c r="H8281" s="2">
        <v>4.2297644540668002E-3</v>
      </c>
      <c r="I8281" s="2">
        <v>4.7373361885548167E-3</v>
      </c>
      <c r="J8281" s="26" t="s">
        <v>700</v>
      </c>
    </row>
    <row r="8282" spans="1:10" ht="15.75" hidden="1" customHeight="1" x14ac:dyDescent="0.25">
      <c r="A8282" s="2" t="s">
        <v>853</v>
      </c>
      <c r="B8282" s="2" t="s">
        <v>854</v>
      </c>
      <c r="C8282" s="2">
        <v>2040</v>
      </c>
      <c r="D8282" s="2" t="s">
        <v>241</v>
      </c>
      <c r="E8282" s="2" t="s">
        <v>627</v>
      </c>
      <c r="F8282" s="2" t="s">
        <v>855</v>
      </c>
      <c r="G8282" s="2">
        <v>0</v>
      </c>
      <c r="H8282" s="2">
        <v>2.0787513349205E-3</v>
      </c>
      <c r="I8282" s="2">
        <v>2.3282014951109603E-3</v>
      </c>
      <c r="J8282" s="26" t="s">
        <v>700</v>
      </c>
    </row>
    <row r="8283" spans="1:10" ht="15.75" hidden="1" customHeight="1" x14ac:dyDescent="0.25">
      <c r="A8283" s="2" t="s">
        <v>853</v>
      </c>
      <c r="B8283" s="2" t="s">
        <v>854</v>
      </c>
      <c r="C8283" s="2">
        <v>2040</v>
      </c>
      <c r="D8283" s="2" t="s">
        <v>241</v>
      </c>
      <c r="E8283" s="2" t="s">
        <v>627</v>
      </c>
      <c r="F8283" s="2" t="s">
        <v>856</v>
      </c>
      <c r="G8283" s="2">
        <v>0</v>
      </c>
      <c r="H8283" s="2">
        <v>5.7142141158692998E-3</v>
      </c>
      <c r="I8283" s="2">
        <v>6.3999198097736167E-3</v>
      </c>
      <c r="J8283" s="26" t="s">
        <v>700</v>
      </c>
    </row>
    <row r="8284" spans="1:10" ht="15.75" hidden="1" customHeight="1" x14ac:dyDescent="0.25">
      <c r="A8284" s="2" t="s">
        <v>853</v>
      </c>
      <c r="B8284" s="2" t="s">
        <v>854</v>
      </c>
      <c r="C8284" s="2">
        <v>2040</v>
      </c>
      <c r="D8284" s="2" t="s">
        <v>241</v>
      </c>
      <c r="E8284" s="2" t="s">
        <v>627</v>
      </c>
      <c r="F8284" s="2" t="s">
        <v>856</v>
      </c>
      <c r="G8284" s="2">
        <v>1</v>
      </c>
      <c r="H8284" s="2">
        <v>1.0610411874949899E-2</v>
      </c>
      <c r="I8284" s="2">
        <v>1.1883661299943888E-2</v>
      </c>
      <c r="J8284" s="26" t="s">
        <v>700</v>
      </c>
    </row>
    <row r="8285" spans="1:10" ht="15.75" hidden="1" customHeight="1" x14ac:dyDescent="0.25">
      <c r="A8285" s="2" t="s">
        <v>853</v>
      </c>
      <c r="B8285" s="2" t="s">
        <v>854</v>
      </c>
      <c r="C8285" s="2">
        <v>2040</v>
      </c>
      <c r="D8285" s="2" t="s">
        <v>241</v>
      </c>
      <c r="E8285" s="2" t="s">
        <v>627</v>
      </c>
      <c r="F8285" s="2" t="s">
        <v>855</v>
      </c>
      <c r="G8285" s="2">
        <v>1</v>
      </c>
      <c r="H8285" s="2">
        <v>1.0590387159027201E-2</v>
      </c>
      <c r="I8285" s="2">
        <v>1.1861233618110466E-2</v>
      </c>
      <c r="J8285" s="26" t="s">
        <v>700</v>
      </c>
    </row>
    <row r="8286" spans="1:10" ht="15.75" hidden="1" customHeight="1" x14ac:dyDescent="0.25">
      <c r="A8286" s="2" t="s">
        <v>853</v>
      </c>
      <c r="B8286" s="2" t="s">
        <v>854</v>
      </c>
      <c r="C8286" s="2">
        <v>2040</v>
      </c>
      <c r="D8286" s="2" t="s">
        <v>241</v>
      </c>
      <c r="E8286" s="2" t="s">
        <v>627</v>
      </c>
      <c r="F8286" s="2" t="s">
        <v>857</v>
      </c>
      <c r="G8286" s="2">
        <v>2</v>
      </c>
      <c r="H8286" s="2">
        <v>7.7270803740247997E-3</v>
      </c>
      <c r="I8286" s="2">
        <v>8.6543300189077764E-3</v>
      </c>
      <c r="J8286" s="26" t="s">
        <v>700</v>
      </c>
    </row>
    <row r="8287" spans="1:10" ht="15.75" hidden="1" customHeight="1" x14ac:dyDescent="0.25">
      <c r="A8287" s="2" t="s">
        <v>853</v>
      </c>
      <c r="B8287" s="2" t="s">
        <v>854</v>
      </c>
      <c r="C8287" s="2">
        <v>2040</v>
      </c>
      <c r="D8287" s="2" t="s">
        <v>241</v>
      </c>
      <c r="E8287" s="2" t="s">
        <v>627</v>
      </c>
      <c r="F8287" s="2" t="s">
        <v>855</v>
      </c>
      <c r="G8287" s="2">
        <v>2</v>
      </c>
      <c r="H8287" s="2">
        <v>3.523512859829E-4</v>
      </c>
      <c r="I8287" s="2">
        <v>3.9463344030084806E-4</v>
      </c>
      <c r="J8287" s="26" t="s">
        <v>700</v>
      </c>
    </row>
    <row r="8288" spans="1:10" ht="15.75" hidden="1" customHeight="1" x14ac:dyDescent="0.25">
      <c r="A8288" s="2" t="s">
        <v>853</v>
      </c>
      <c r="B8288" s="2" t="s">
        <v>854</v>
      </c>
      <c r="C8288" s="2">
        <v>2040</v>
      </c>
      <c r="D8288" s="2" t="s">
        <v>241</v>
      </c>
      <c r="E8288" s="2" t="s">
        <v>627</v>
      </c>
      <c r="F8288" s="2" t="s">
        <v>856</v>
      </c>
      <c r="G8288" s="2">
        <v>2</v>
      </c>
      <c r="H8288" s="2">
        <v>2.9727894638199401E-2</v>
      </c>
      <c r="I8288" s="2">
        <v>3.3295241994783335E-2</v>
      </c>
      <c r="J8288" s="26" t="s">
        <v>700</v>
      </c>
    </row>
    <row r="8289" spans="1:10" ht="15.75" hidden="1" customHeight="1" x14ac:dyDescent="0.25">
      <c r="A8289" s="2" t="s">
        <v>853</v>
      </c>
      <c r="B8289" s="2" t="s">
        <v>854</v>
      </c>
      <c r="C8289" s="2">
        <v>2040</v>
      </c>
      <c r="D8289" s="2" t="s">
        <v>241</v>
      </c>
      <c r="E8289" s="2" t="s">
        <v>627</v>
      </c>
      <c r="F8289" s="2" t="s">
        <v>860</v>
      </c>
      <c r="G8289" s="2">
        <v>3</v>
      </c>
      <c r="H8289" s="2">
        <v>0.762852384708821</v>
      </c>
      <c r="I8289" s="2">
        <v>0.85439467087387955</v>
      </c>
      <c r="J8289" s="26" t="s">
        <v>701</v>
      </c>
    </row>
    <row r="8290" spans="1:10" ht="15.75" hidden="1" customHeight="1" x14ac:dyDescent="0.25">
      <c r="A8290" s="2" t="s">
        <v>853</v>
      </c>
      <c r="B8290" s="2" t="s">
        <v>854</v>
      </c>
      <c r="C8290" s="2">
        <v>2040</v>
      </c>
      <c r="D8290" s="2" t="s">
        <v>241</v>
      </c>
      <c r="E8290" s="2" t="s">
        <v>627</v>
      </c>
      <c r="F8290" s="2" t="s">
        <v>859</v>
      </c>
      <c r="G8290" s="2">
        <v>3</v>
      </c>
      <c r="H8290" s="2">
        <v>6.9480678066611004E-3</v>
      </c>
      <c r="I8290" s="2">
        <v>7.781835943460433E-3</v>
      </c>
      <c r="J8290" s="26" t="s">
        <v>700</v>
      </c>
    </row>
    <row r="8291" spans="1:10" ht="15.75" hidden="1" customHeight="1" x14ac:dyDescent="0.25">
      <c r="A8291" s="2" t="s">
        <v>853</v>
      </c>
      <c r="B8291" s="2" t="s">
        <v>854</v>
      </c>
      <c r="C8291" s="2">
        <v>2040</v>
      </c>
      <c r="D8291" s="2" t="s">
        <v>241</v>
      </c>
      <c r="E8291" s="2" t="s">
        <v>627</v>
      </c>
      <c r="F8291" s="2" t="s">
        <v>857</v>
      </c>
      <c r="G8291" s="2">
        <v>3</v>
      </c>
      <c r="H8291" s="2">
        <v>9.8831346258520993E-3</v>
      </c>
      <c r="I8291" s="2">
        <v>1.1069110780954352E-2</v>
      </c>
      <c r="J8291" s="26" t="s">
        <v>700</v>
      </c>
    </row>
    <row r="8292" spans="1:10" ht="15.75" hidden="1" customHeight="1" x14ac:dyDescent="0.25">
      <c r="A8292" s="2" t="s">
        <v>853</v>
      </c>
      <c r="B8292" s="2" t="s">
        <v>854</v>
      </c>
      <c r="C8292" s="2">
        <v>2040</v>
      </c>
      <c r="D8292" s="2" t="s">
        <v>241</v>
      </c>
      <c r="E8292" s="2" t="s">
        <v>627</v>
      </c>
      <c r="F8292" s="2" t="s">
        <v>856</v>
      </c>
      <c r="G8292" s="2">
        <v>3</v>
      </c>
      <c r="H8292" s="2">
        <v>2.0892217784421501E-2</v>
      </c>
      <c r="I8292" s="2">
        <v>2.3399283918552085E-2</v>
      </c>
      <c r="J8292" s="26" t="s">
        <v>700</v>
      </c>
    </row>
    <row r="8293" spans="1:10" ht="15.75" hidden="1" customHeight="1" x14ac:dyDescent="0.25">
      <c r="A8293" s="2" t="s">
        <v>853</v>
      </c>
      <c r="B8293" s="2" t="s">
        <v>854</v>
      </c>
      <c r="C8293" s="2">
        <v>2040</v>
      </c>
      <c r="D8293" s="2" t="s">
        <v>241</v>
      </c>
      <c r="E8293" s="2" t="s">
        <v>627</v>
      </c>
      <c r="F8293" s="2" t="s">
        <v>860</v>
      </c>
      <c r="G8293" s="2">
        <v>4</v>
      </c>
      <c r="H8293" s="2">
        <v>0.64045928744599201</v>
      </c>
      <c r="I8293" s="2">
        <v>0.71731440193951113</v>
      </c>
      <c r="J8293" s="26" t="s">
        <v>701</v>
      </c>
    </row>
    <row r="8294" spans="1:10" ht="15.75" hidden="1" customHeight="1" x14ac:dyDescent="0.25">
      <c r="A8294" s="2" t="s">
        <v>853</v>
      </c>
      <c r="B8294" s="2" t="s">
        <v>854</v>
      </c>
      <c r="C8294" s="2">
        <v>2040</v>
      </c>
      <c r="D8294" s="2" t="s">
        <v>241</v>
      </c>
      <c r="E8294" s="2" t="s">
        <v>627</v>
      </c>
      <c r="F8294" s="2" t="s">
        <v>856</v>
      </c>
      <c r="G8294" s="2">
        <v>4</v>
      </c>
      <c r="H8294" s="2">
        <v>1.5885517495917201E-2</v>
      </c>
      <c r="I8294" s="2">
        <v>1.7791779595427267E-2</v>
      </c>
      <c r="J8294" s="26" t="s">
        <v>700</v>
      </c>
    </row>
    <row r="8295" spans="1:10" ht="15.75" hidden="1" customHeight="1" x14ac:dyDescent="0.25">
      <c r="A8295" s="2" t="s">
        <v>853</v>
      </c>
      <c r="B8295" s="2" t="s">
        <v>854</v>
      </c>
      <c r="C8295" s="2">
        <v>2040</v>
      </c>
      <c r="D8295" s="2" t="s">
        <v>241</v>
      </c>
      <c r="E8295" s="2" t="s">
        <v>627</v>
      </c>
      <c r="F8295" s="2" t="s">
        <v>859</v>
      </c>
      <c r="G8295" s="2">
        <v>4</v>
      </c>
      <c r="H8295" s="2">
        <v>6.6239813051652205E-2</v>
      </c>
      <c r="I8295" s="2">
        <v>7.4188590617850478E-2</v>
      </c>
      <c r="J8295" s="26" t="s">
        <v>700</v>
      </c>
    </row>
    <row r="8296" spans="1:10" ht="15.75" hidden="1" customHeight="1" x14ac:dyDescent="0.25">
      <c r="A8296" s="2" t="s">
        <v>853</v>
      </c>
      <c r="B8296" s="2" t="s">
        <v>854</v>
      </c>
      <c r="C8296" s="2">
        <v>2040</v>
      </c>
      <c r="D8296" s="2" t="s">
        <v>241</v>
      </c>
      <c r="E8296" s="2" t="s">
        <v>627</v>
      </c>
      <c r="F8296" s="2" t="s">
        <v>857</v>
      </c>
      <c r="G8296" s="2">
        <v>4</v>
      </c>
      <c r="H8296" s="2">
        <v>2.2261590813286599E-2</v>
      </c>
      <c r="I8296" s="2">
        <v>2.4932981710880993E-2</v>
      </c>
      <c r="J8296" s="26" t="s">
        <v>700</v>
      </c>
    </row>
    <row r="8297" spans="1:10" ht="15.75" hidden="1" customHeight="1" x14ac:dyDescent="0.25">
      <c r="A8297" s="2" t="s">
        <v>853</v>
      </c>
      <c r="B8297" s="2" t="s">
        <v>854</v>
      </c>
      <c r="C8297" s="2">
        <v>2040</v>
      </c>
      <c r="D8297" s="2" t="s">
        <v>241</v>
      </c>
      <c r="E8297" s="2" t="s">
        <v>627</v>
      </c>
      <c r="F8297" s="2" t="s">
        <v>858</v>
      </c>
      <c r="G8297" s="2">
        <v>4</v>
      </c>
      <c r="H8297" s="2">
        <v>0.216013148427009</v>
      </c>
      <c r="I8297" s="2">
        <v>0.2419347262382501</v>
      </c>
      <c r="J8297" s="26" t="s">
        <v>700</v>
      </c>
    </row>
    <row r="8298" spans="1:10" ht="15.75" hidden="1" customHeight="1" x14ac:dyDescent="0.25">
      <c r="A8298" s="2" t="s">
        <v>853</v>
      </c>
      <c r="B8298" s="2" t="s">
        <v>854</v>
      </c>
      <c r="C8298" s="2">
        <v>2040</v>
      </c>
      <c r="D8298" s="2" t="s">
        <v>241</v>
      </c>
      <c r="E8298" s="2" t="s">
        <v>627</v>
      </c>
      <c r="F8298" s="2" t="s">
        <v>856</v>
      </c>
      <c r="G8298" s="2">
        <v>5</v>
      </c>
      <c r="H8298" s="2">
        <v>2.2333167144097402E-2</v>
      </c>
      <c r="I8298" s="2">
        <v>2.5013147201389092E-2</v>
      </c>
      <c r="J8298" s="26" t="s">
        <v>700</v>
      </c>
    </row>
    <row r="8299" spans="1:10" ht="15.75" hidden="1" customHeight="1" x14ac:dyDescent="0.25">
      <c r="A8299" s="2" t="s">
        <v>853</v>
      </c>
      <c r="B8299" s="2" t="s">
        <v>854</v>
      </c>
      <c r="C8299" s="2">
        <v>2040</v>
      </c>
      <c r="D8299" s="2" t="s">
        <v>241</v>
      </c>
      <c r="E8299" s="2" t="s">
        <v>627</v>
      </c>
      <c r="F8299" s="2" t="s">
        <v>855</v>
      </c>
      <c r="G8299" s="2">
        <v>5</v>
      </c>
      <c r="H8299" s="2">
        <v>1.8085266929120001E-3</v>
      </c>
      <c r="I8299" s="2">
        <v>2.0255498960614405E-3</v>
      </c>
      <c r="J8299" s="26" t="s">
        <v>700</v>
      </c>
    </row>
    <row r="8300" spans="1:10" ht="15.75" hidden="1" customHeight="1" x14ac:dyDescent="0.25">
      <c r="A8300" s="2" t="s">
        <v>853</v>
      </c>
      <c r="B8300" s="2" t="s">
        <v>854</v>
      </c>
      <c r="C8300" s="2">
        <v>2040</v>
      </c>
      <c r="D8300" s="2" t="s">
        <v>241</v>
      </c>
      <c r="E8300" s="2" t="s">
        <v>627</v>
      </c>
      <c r="F8300" s="2" t="s">
        <v>857</v>
      </c>
      <c r="G8300" s="2">
        <v>5</v>
      </c>
      <c r="H8300" s="2">
        <v>3.3729796996340197E-2</v>
      </c>
      <c r="I8300" s="2">
        <v>3.7777372635901023E-2</v>
      </c>
      <c r="J8300" s="26" t="s">
        <v>700</v>
      </c>
    </row>
    <row r="8301" spans="1:10" ht="15.75" hidden="1" customHeight="1" x14ac:dyDescent="0.25">
      <c r="A8301" s="2" t="s">
        <v>853</v>
      </c>
      <c r="B8301" s="2" t="s">
        <v>854</v>
      </c>
      <c r="C8301" s="2">
        <v>2040</v>
      </c>
      <c r="D8301" s="2" t="s">
        <v>241</v>
      </c>
      <c r="E8301" s="2" t="s">
        <v>627</v>
      </c>
      <c r="F8301" s="2" t="s">
        <v>860</v>
      </c>
      <c r="G8301" s="2">
        <v>5</v>
      </c>
      <c r="H8301" s="2">
        <v>0.47957458812743398</v>
      </c>
      <c r="I8301" s="2">
        <v>0.53712353870272611</v>
      </c>
      <c r="J8301" s="26" t="s">
        <v>701</v>
      </c>
    </row>
    <row r="8302" spans="1:10" ht="15.75" hidden="1" customHeight="1" x14ac:dyDescent="0.25">
      <c r="A8302" s="2" t="s">
        <v>853</v>
      </c>
      <c r="B8302" s="2" t="s">
        <v>854</v>
      </c>
      <c r="C8302" s="2">
        <v>2040</v>
      </c>
      <c r="D8302" s="2" t="s">
        <v>241</v>
      </c>
      <c r="E8302" s="2" t="s">
        <v>627</v>
      </c>
      <c r="F8302" s="2" t="s">
        <v>858</v>
      </c>
      <c r="G8302" s="2">
        <v>5</v>
      </c>
      <c r="H8302" s="2">
        <v>0.47160415165126301</v>
      </c>
      <c r="I8302" s="2">
        <v>0.52819664984941461</v>
      </c>
      <c r="J8302" s="26" t="s">
        <v>700</v>
      </c>
    </row>
    <row r="8303" spans="1:10" ht="15.75" hidden="1" customHeight="1" x14ac:dyDescent="0.25">
      <c r="A8303" s="2" t="s">
        <v>853</v>
      </c>
      <c r="B8303" s="2" t="s">
        <v>854</v>
      </c>
      <c r="C8303" s="2">
        <v>2040</v>
      </c>
      <c r="D8303" s="2" t="s">
        <v>241</v>
      </c>
      <c r="E8303" s="2" t="s">
        <v>627</v>
      </c>
      <c r="F8303" s="2" t="s">
        <v>859</v>
      </c>
      <c r="G8303" s="2">
        <v>5</v>
      </c>
      <c r="H8303" s="2">
        <v>5.8654224209021798E-2</v>
      </c>
      <c r="I8303" s="2">
        <v>6.5692731114104425E-2</v>
      </c>
      <c r="J8303" s="26" t="s">
        <v>700</v>
      </c>
    </row>
    <row r="8304" spans="1:10" ht="15.75" hidden="1" customHeight="1" x14ac:dyDescent="0.25">
      <c r="A8304" s="2" t="s">
        <v>853</v>
      </c>
      <c r="B8304" s="2" t="s">
        <v>854</v>
      </c>
      <c r="C8304" s="2">
        <v>2040</v>
      </c>
      <c r="D8304" s="2" t="s">
        <v>241</v>
      </c>
      <c r="E8304" s="2" t="s">
        <v>627</v>
      </c>
      <c r="F8304" s="2" t="s">
        <v>860</v>
      </c>
      <c r="G8304" s="2">
        <v>6</v>
      </c>
      <c r="H8304" s="2">
        <v>0.36242734338156801</v>
      </c>
      <c r="I8304" s="2">
        <v>0.40591862458735622</v>
      </c>
      <c r="J8304" s="26" t="s">
        <v>701</v>
      </c>
    </row>
    <row r="8305" spans="1:10" ht="15.75" hidden="1" customHeight="1" x14ac:dyDescent="0.25">
      <c r="A8305" s="2" t="s">
        <v>853</v>
      </c>
      <c r="B8305" s="2" t="s">
        <v>854</v>
      </c>
      <c r="C8305" s="2">
        <v>2040</v>
      </c>
      <c r="D8305" s="2" t="s">
        <v>241</v>
      </c>
      <c r="E8305" s="2" t="s">
        <v>627</v>
      </c>
      <c r="F8305" s="2" t="s">
        <v>859</v>
      </c>
      <c r="G8305" s="2">
        <v>6</v>
      </c>
      <c r="H8305" s="2">
        <v>4.7068328072782599E-2</v>
      </c>
      <c r="I8305" s="2">
        <v>5.2716527441516517E-2</v>
      </c>
      <c r="J8305" s="26" t="s">
        <v>700</v>
      </c>
    </row>
    <row r="8306" spans="1:10" ht="15.75" hidden="1" customHeight="1" x14ac:dyDescent="0.25">
      <c r="A8306" s="2" t="s">
        <v>853</v>
      </c>
      <c r="B8306" s="2" t="s">
        <v>854</v>
      </c>
      <c r="C8306" s="2">
        <v>2040</v>
      </c>
      <c r="D8306" s="2" t="s">
        <v>241</v>
      </c>
      <c r="E8306" s="2" t="s">
        <v>627</v>
      </c>
      <c r="F8306" s="2" t="s">
        <v>858</v>
      </c>
      <c r="G8306" s="2">
        <v>6</v>
      </c>
      <c r="H8306" s="2">
        <v>0.64719146117568005</v>
      </c>
      <c r="I8306" s="2">
        <v>0.72485443651676174</v>
      </c>
      <c r="J8306" s="26" t="s">
        <v>700</v>
      </c>
    </row>
    <row r="8307" spans="1:10" ht="15.75" hidden="1" customHeight="1" x14ac:dyDescent="0.25">
      <c r="A8307" s="2" t="s">
        <v>853</v>
      </c>
      <c r="B8307" s="2" t="s">
        <v>854</v>
      </c>
      <c r="C8307" s="2">
        <v>2040</v>
      </c>
      <c r="D8307" s="2" t="s">
        <v>241</v>
      </c>
      <c r="E8307" s="2" t="s">
        <v>627</v>
      </c>
      <c r="F8307" s="2" t="s">
        <v>857</v>
      </c>
      <c r="G8307" s="2">
        <v>6</v>
      </c>
      <c r="H8307" s="2">
        <v>3.1495963106863201E-2</v>
      </c>
      <c r="I8307" s="2">
        <v>3.5275478679686785E-2</v>
      </c>
      <c r="J8307" s="26" t="s">
        <v>700</v>
      </c>
    </row>
    <row r="8308" spans="1:10" ht="15.75" hidden="1" customHeight="1" x14ac:dyDescent="0.25">
      <c r="A8308" s="2" t="s">
        <v>853</v>
      </c>
      <c r="B8308" s="2" t="s">
        <v>854</v>
      </c>
      <c r="C8308" s="2">
        <v>2040</v>
      </c>
      <c r="D8308" s="2" t="s">
        <v>241</v>
      </c>
      <c r="E8308" s="2" t="s">
        <v>627</v>
      </c>
      <c r="F8308" s="2" t="s">
        <v>856</v>
      </c>
      <c r="G8308" s="2">
        <v>6</v>
      </c>
      <c r="H8308" s="2">
        <v>1.6038747999118599E-2</v>
      </c>
      <c r="I8308" s="2">
        <v>1.7963397759012834E-2</v>
      </c>
      <c r="J8308" s="26" t="s">
        <v>700</v>
      </c>
    </row>
    <row r="8309" spans="1:10" ht="15.75" hidden="1" customHeight="1" x14ac:dyDescent="0.25">
      <c r="A8309" s="2" t="s">
        <v>853</v>
      </c>
      <c r="B8309" s="2" t="s">
        <v>854</v>
      </c>
      <c r="C8309" s="2">
        <v>2040</v>
      </c>
      <c r="D8309" s="2" t="s">
        <v>241</v>
      </c>
      <c r="E8309" s="2" t="s">
        <v>627</v>
      </c>
      <c r="F8309" s="2" t="s">
        <v>855</v>
      </c>
      <c r="G8309" s="2">
        <v>6</v>
      </c>
      <c r="H8309" s="2">
        <v>2.3598301340825999E-3</v>
      </c>
      <c r="I8309" s="2">
        <v>2.6430097501725122E-3</v>
      </c>
      <c r="J8309" s="26" t="s">
        <v>700</v>
      </c>
    </row>
    <row r="8310" spans="1:10" ht="15.75" hidden="1" customHeight="1" x14ac:dyDescent="0.25">
      <c r="A8310" s="2" t="s">
        <v>853</v>
      </c>
      <c r="B8310" s="2" t="s">
        <v>854</v>
      </c>
      <c r="C8310" s="2">
        <v>2040</v>
      </c>
      <c r="D8310" s="2" t="s">
        <v>241</v>
      </c>
      <c r="E8310" s="2" t="s">
        <v>627</v>
      </c>
      <c r="F8310" s="2" t="s">
        <v>857</v>
      </c>
      <c r="G8310" s="2">
        <v>7</v>
      </c>
      <c r="H8310" s="2">
        <v>4.0039596962742501E-2</v>
      </c>
      <c r="I8310" s="2">
        <v>4.4844348598271605E-2</v>
      </c>
      <c r="J8310" s="26" t="s">
        <v>700</v>
      </c>
    </row>
    <row r="8311" spans="1:10" ht="15.75" hidden="1" customHeight="1" x14ac:dyDescent="0.25">
      <c r="A8311" s="2" t="s">
        <v>853</v>
      </c>
      <c r="B8311" s="2" t="s">
        <v>854</v>
      </c>
      <c r="C8311" s="2">
        <v>2040</v>
      </c>
      <c r="D8311" s="2" t="s">
        <v>241</v>
      </c>
      <c r="E8311" s="2" t="s">
        <v>627</v>
      </c>
      <c r="F8311" s="2" t="s">
        <v>859</v>
      </c>
      <c r="G8311" s="2">
        <v>7</v>
      </c>
      <c r="H8311" s="2">
        <v>3.15326977870427E-2</v>
      </c>
      <c r="I8311" s="2">
        <v>3.5316621521487825E-2</v>
      </c>
      <c r="J8311" s="26" t="s">
        <v>700</v>
      </c>
    </row>
    <row r="8312" spans="1:10" ht="15.75" hidden="1" customHeight="1" x14ac:dyDescent="0.25">
      <c r="A8312" s="2" t="s">
        <v>853</v>
      </c>
      <c r="B8312" s="2" t="s">
        <v>854</v>
      </c>
      <c r="C8312" s="2">
        <v>2040</v>
      </c>
      <c r="D8312" s="2" t="s">
        <v>241</v>
      </c>
      <c r="E8312" s="2" t="s">
        <v>627</v>
      </c>
      <c r="F8312" s="2" t="s">
        <v>856</v>
      </c>
      <c r="G8312" s="2">
        <v>7</v>
      </c>
      <c r="H8312" s="2">
        <v>1.3200036395574001E-2</v>
      </c>
      <c r="I8312" s="2">
        <v>1.4784040763042882E-2</v>
      </c>
      <c r="J8312" s="26" t="s">
        <v>700</v>
      </c>
    </row>
    <row r="8313" spans="1:10" ht="15.75" hidden="1" customHeight="1" x14ac:dyDescent="0.25">
      <c r="A8313" s="2" t="s">
        <v>853</v>
      </c>
      <c r="B8313" s="2" t="s">
        <v>854</v>
      </c>
      <c r="C8313" s="2">
        <v>2040</v>
      </c>
      <c r="D8313" s="2" t="s">
        <v>241</v>
      </c>
      <c r="E8313" s="2" t="s">
        <v>627</v>
      </c>
      <c r="F8313" s="2" t="s">
        <v>855</v>
      </c>
      <c r="G8313" s="2">
        <v>7</v>
      </c>
      <c r="H8313" s="2">
        <v>7.5249813962728002E-3</v>
      </c>
      <c r="I8313" s="2">
        <v>8.4279791638255368E-3</v>
      </c>
      <c r="J8313" s="26" t="s">
        <v>700</v>
      </c>
    </row>
    <row r="8314" spans="1:10" ht="15.75" hidden="1" customHeight="1" x14ac:dyDescent="0.25">
      <c r="A8314" s="2" t="s">
        <v>853</v>
      </c>
      <c r="B8314" s="2" t="s">
        <v>854</v>
      </c>
      <c r="C8314" s="2">
        <v>2040</v>
      </c>
      <c r="D8314" s="2" t="s">
        <v>241</v>
      </c>
      <c r="E8314" s="2" t="s">
        <v>627</v>
      </c>
      <c r="F8314" s="2" t="s">
        <v>858</v>
      </c>
      <c r="G8314" s="2">
        <v>7</v>
      </c>
      <c r="H8314" s="2">
        <v>0.58203891105949801</v>
      </c>
      <c r="I8314" s="2">
        <v>0.65188358038663785</v>
      </c>
      <c r="J8314" s="26" t="s">
        <v>700</v>
      </c>
    </row>
    <row r="8315" spans="1:10" ht="15.75" hidden="1" customHeight="1" x14ac:dyDescent="0.25">
      <c r="A8315" s="2" t="s">
        <v>853</v>
      </c>
      <c r="B8315" s="2" t="s">
        <v>854</v>
      </c>
      <c r="C8315" s="2">
        <v>2040</v>
      </c>
      <c r="D8315" s="2" t="s">
        <v>241</v>
      </c>
      <c r="E8315" s="2" t="s">
        <v>627</v>
      </c>
      <c r="F8315" s="2" t="s">
        <v>860</v>
      </c>
      <c r="G8315" s="2">
        <v>7</v>
      </c>
      <c r="H8315" s="2">
        <v>0.226738958852365</v>
      </c>
      <c r="I8315" s="2">
        <v>0.25394763391464881</v>
      </c>
      <c r="J8315" s="26" t="s">
        <v>701</v>
      </c>
    </row>
    <row r="8316" spans="1:10" ht="15.75" hidden="1" customHeight="1" x14ac:dyDescent="0.25">
      <c r="A8316" s="2" t="s">
        <v>853</v>
      </c>
      <c r="B8316" s="2" t="s">
        <v>854</v>
      </c>
      <c r="C8316" s="2">
        <v>2040</v>
      </c>
      <c r="D8316" s="2" t="s">
        <v>241</v>
      </c>
      <c r="E8316" s="2" t="s">
        <v>627</v>
      </c>
      <c r="F8316" s="2" t="s">
        <v>859</v>
      </c>
      <c r="G8316" s="2">
        <v>8</v>
      </c>
      <c r="H8316" s="2">
        <v>1.8724779394688099E-2</v>
      </c>
      <c r="I8316" s="2">
        <v>2.0971752922050672E-2</v>
      </c>
      <c r="J8316" s="26" t="s">
        <v>700</v>
      </c>
    </row>
    <row r="8317" spans="1:10" ht="15.75" hidden="1" customHeight="1" x14ac:dyDescent="0.25">
      <c r="A8317" s="2" t="s">
        <v>853</v>
      </c>
      <c r="B8317" s="2" t="s">
        <v>854</v>
      </c>
      <c r="C8317" s="2">
        <v>2040</v>
      </c>
      <c r="D8317" s="2" t="s">
        <v>241</v>
      </c>
      <c r="E8317" s="2" t="s">
        <v>627</v>
      </c>
      <c r="F8317" s="2" t="s">
        <v>858</v>
      </c>
      <c r="G8317" s="2">
        <v>8</v>
      </c>
      <c r="H8317" s="2">
        <v>0.24041277077049</v>
      </c>
      <c r="I8317" s="2">
        <v>0.26926230326294881</v>
      </c>
      <c r="J8317" s="26" t="s">
        <v>700</v>
      </c>
    </row>
    <row r="8318" spans="1:10" ht="15.75" hidden="1" customHeight="1" x14ac:dyDescent="0.25">
      <c r="A8318" s="2" t="s">
        <v>853</v>
      </c>
      <c r="B8318" s="2" t="s">
        <v>854</v>
      </c>
      <c r="C8318" s="2">
        <v>2040</v>
      </c>
      <c r="D8318" s="2" t="s">
        <v>241</v>
      </c>
      <c r="E8318" s="2" t="s">
        <v>627</v>
      </c>
      <c r="F8318" s="2" t="s">
        <v>857</v>
      </c>
      <c r="G8318" s="2">
        <v>8</v>
      </c>
      <c r="H8318" s="2">
        <v>2.0039405499119301E-2</v>
      </c>
      <c r="I8318" s="2">
        <v>2.2444134159013619E-2</v>
      </c>
      <c r="J8318" s="26" t="s">
        <v>700</v>
      </c>
    </row>
    <row r="8319" spans="1:10" ht="15.75" hidden="1" customHeight="1" x14ac:dyDescent="0.25">
      <c r="A8319" s="2" t="s">
        <v>853</v>
      </c>
      <c r="B8319" s="2" t="s">
        <v>854</v>
      </c>
      <c r="C8319" s="2">
        <v>2040</v>
      </c>
      <c r="D8319" s="2" t="s">
        <v>241</v>
      </c>
      <c r="E8319" s="2" t="s">
        <v>627</v>
      </c>
      <c r="F8319" s="2" t="s">
        <v>855</v>
      </c>
      <c r="G8319" s="2">
        <v>8</v>
      </c>
      <c r="H8319" s="2">
        <v>2.1001653803977998E-3</v>
      </c>
      <c r="I8319" s="2">
        <v>2.3521852260455361E-3</v>
      </c>
      <c r="J8319" s="26" t="s">
        <v>700</v>
      </c>
    </row>
    <row r="8320" spans="1:10" ht="15.75" hidden="1" customHeight="1" x14ac:dyDescent="0.25">
      <c r="A8320" s="2" t="s">
        <v>853</v>
      </c>
      <c r="B8320" s="2" t="s">
        <v>854</v>
      </c>
      <c r="C8320" s="2">
        <v>2040</v>
      </c>
      <c r="D8320" s="2" t="s">
        <v>241</v>
      </c>
      <c r="E8320" s="2" t="s">
        <v>627</v>
      </c>
      <c r="F8320" s="2" t="s">
        <v>856</v>
      </c>
      <c r="G8320" s="2">
        <v>8</v>
      </c>
      <c r="H8320" s="2">
        <v>1.6632804748951499E-2</v>
      </c>
      <c r="I8320" s="2">
        <v>1.8628741318825682E-2</v>
      </c>
      <c r="J8320" s="26" t="s">
        <v>700</v>
      </c>
    </row>
    <row r="8321" spans="1:10" ht="15.75" hidden="1" customHeight="1" x14ac:dyDescent="0.25">
      <c r="A8321" s="2" t="s">
        <v>853</v>
      </c>
      <c r="B8321" s="2" t="s">
        <v>854</v>
      </c>
      <c r="C8321" s="2">
        <v>2040</v>
      </c>
      <c r="D8321" s="2" t="s">
        <v>241</v>
      </c>
      <c r="E8321" s="2" t="s">
        <v>627</v>
      </c>
      <c r="F8321" s="2" t="s">
        <v>860</v>
      </c>
      <c r="G8321" s="2">
        <v>8</v>
      </c>
      <c r="H8321" s="2">
        <v>0.27332962234504499</v>
      </c>
      <c r="I8321" s="2">
        <v>0.30612917702645043</v>
      </c>
      <c r="J8321" s="26" t="s">
        <v>701</v>
      </c>
    </row>
    <row r="8322" spans="1:10" ht="15.75" hidden="1" customHeight="1" x14ac:dyDescent="0.25">
      <c r="A8322" s="2" t="s">
        <v>853</v>
      </c>
      <c r="B8322" s="2" t="s">
        <v>854</v>
      </c>
      <c r="C8322" s="2">
        <v>2040</v>
      </c>
      <c r="D8322" s="2" t="s">
        <v>241</v>
      </c>
      <c r="E8322" s="2" t="s">
        <v>627</v>
      </c>
      <c r="F8322" s="2" t="s">
        <v>856</v>
      </c>
      <c r="G8322" s="2">
        <v>9</v>
      </c>
      <c r="H8322" s="2">
        <v>1.22614377178252E-2</v>
      </c>
      <c r="I8322" s="2">
        <v>1.3732810243964225E-2</v>
      </c>
      <c r="J8322" s="26" t="s">
        <v>700</v>
      </c>
    </row>
    <row r="8323" spans="1:10" ht="15.75" hidden="1" customHeight="1" x14ac:dyDescent="0.25">
      <c r="A8323" s="2" t="s">
        <v>853</v>
      </c>
      <c r="B8323" s="2" t="s">
        <v>854</v>
      </c>
      <c r="C8323" s="2">
        <v>2040</v>
      </c>
      <c r="D8323" s="2" t="s">
        <v>241</v>
      </c>
      <c r="E8323" s="2" t="s">
        <v>627</v>
      </c>
      <c r="F8323" s="2" t="s">
        <v>858</v>
      </c>
      <c r="G8323" s="2">
        <v>9</v>
      </c>
      <c r="H8323" s="2">
        <v>0.26396135985851199</v>
      </c>
      <c r="I8323" s="2">
        <v>0.29563672304153343</v>
      </c>
      <c r="J8323" s="26" t="s">
        <v>700</v>
      </c>
    </row>
    <row r="8324" spans="1:10" ht="15.75" hidden="1" customHeight="1" x14ac:dyDescent="0.25">
      <c r="A8324" s="2" t="s">
        <v>853</v>
      </c>
      <c r="B8324" s="2" t="s">
        <v>854</v>
      </c>
      <c r="C8324" s="2">
        <v>2040</v>
      </c>
      <c r="D8324" s="2" t="s">
        <v>241</v>
      </c>
      <c r="E8324" s="2" t="s">
        <v>627</v>
      </c>
      <c r="F8324" s="2" t="s">
        <v>859</v>
      </c>
      <c r="G8324" s="2">
        <v>9</v>
      </c>
      <c r="H8324" s="2">
        <v>2.60032830410637E-2</v>
      </c>
      <c r="I8324" s="2">
        <v>2.9123677005991347E-2</v>
      </c>
      <c r="J8324" s="26" t="s">
        <v>700</v>
      </c>
    </row>
    <row r="8325" spans="1:10" ht="15.75" hidden="1" customHeight="1" x14ac:dyDescent="0.25">
      <c r="A8325" s="2" t="s">
        <v>853</v>
      </c>
      <c r="B8325" s="2" t="s">
        <v>854</v>
      </c>
      <c r="C8325" s="2">
        <v>2040</v>
      </c>
      <c r="D8325" s="2" t="s">
        <v>241</v>
      </c>
      <c r="E8325" s="2" t="s">
        <v>627</v>
      </c>
      <c r="F8325" s="2" t="s">
        <v>857</v>
      </c>
      <c r="G8325" s="2">
        <v>9</v>
      </c>
      <c r="H8325" s="2">
        <v>1.3450500206090499E-2</v>
      </c>
      <c r="I8325" s="2">
        <v>1.5064560230821361E-2</v>
      </c>
      <c r="J8325" s="26" t="s">
        <v>700</v>
      </c>
    </row>
    <row r="8326" spans="1:10" ht="15.75" hidden="1" customHeight="1" x14ac:dyDescent="0.25">
      <c r="A8326" s="2" t="s">
        <v>853</v>
      </c>
      <c r="B8326" s="2" t="s">
        <v>854</v>
      </c>
      <c r="C8326" s="2">
        <v>2040</v>
      </c>
      <c r="D8326" s="2" t="s">
        <v>241</v>
      </c>
      <c r="E8326" s="2" t="s">
        <v>627</v>
      </c>
      <c r="F8326" s="2" t="s">
        <v>860</v>
      </c>
      <c r="G8326" s="2">
        <v>9</v>
      </c>
      <c r="H8326" s="2">
        <v>0.183939777780324</v>
      </c>
      <c r="I8326" s="2">
        <v>0.20601255111396291</v>
      </c>
      <c r="J8326" s="26" t="s">
        <v>701</v>
      </c>
    </row>
    <row r="8327" spans="1:10" ht="15.75" hidden="1" customHeight="1" x14ac:dyDescent="0.25">
      <c r="A8327" s="2" t="s">
        <v>853</v>
      </c>
      <c r="B8327" s="2" t="s">
        <v>854</v>
      </c>
      <c r="C8327" s="2">
        <v>2040</v>
      </c>
      <c r="D8327" s="2" t="s">
        <v>241</v>
      </c>
      <c r="E8327" s="2" t="s">
        <v>627</v>
      </c>
      <c r="F8327" s="2" t="s">
        <v>855</v>
      </c>
      <c r="G8327" s="2">
        <v>10</v>
      </c>
      <c r="H8327" s="2">
        <v>5.3690136410295998E-3</v>
      </c>
      <c r="I8327" s="2">
        <v>6.0132952779531519E-3</v>
      </c>
      <c r="J8327" s="26" t="s">
        <v>700</v>
      </c>
    </row>
    <row r="8328" spans="1:10" ht="15.75" hidden="1" customHeight="1" x14ac:dyDescent="0.25">
      <c r="A8328" s="2" t="s">
        <v>853</v>
      </c>
      <c r="B8328" s="2" t="s">
        <v>854</v>
      </c>
      <c r="C8328" s="2">
        <v>2040</v>
      </c>
      <c r="D8328" s="2" t="s">
        <v>241</v>
      </c>
      <c r="E8328" s="2" t="s">
        <v>627</v>
      </c>
      <c r="F8328" s="2" t="s">
        <v>858</v>
      </c>
      <c r="G8328" s="2">
        <v>10</v>
      </c>
      <c r="H8328" s="2">
        <v>0.31500483397394402</v>
      </c>
      <c r="I8328" s="2">
        <v>0.35280541405081733</v>
      </c>
      <c r="J8328" s="26" t="s">
        <v>700</v>
      </c>
    </row>
    <row r="8329" spans="1:10" ht="15.75" hidden="1" customHeight="1" x14ac:dyDescent="0.25">
      <c r="A8329" s="2" t="s">
        <v>853</v>
      </c>
      <c r="B8329" s="2" t="s">
        <v>854</v>
      </c>
      <c r="C8329" s="2">
        <v>2040</v>
      </c>
      <c r="D8329" s="2" t="s">
        <v>241</v>
      </c>
      <c r="E8329" s="2" t="s">
        <v>627</v>
      </c>
      <c r="F8329" s="2" t="s">
        <v>857</v>
      </c>
      <c r="G8329" s="2">
        <v>10</v>
      </c>
      <c r="H8329" s="2">
        <v>1.7780340858735099E-2</v>
      </c>
      <c r="I8329" s="2">
        <v>1.9913981761783314E-2</v>
      </c>
      <c r="J8329" s="26" t="s">
        <v>700</v>
      </c>
    </row>
    <row r="8330" spans="1:10" ht="15.75" hidden="1" customHeight="1" x14ac:dyDescent="0.25">
      <c r="A8330" s="2" t="s">
        <v>853</v>
      </c>
      <c r="B8330" s="2" t="s">
        <v>854</v>
      </c>
      <c r="C8330" s="2">
        <v>2040</v>
      </c>
      <c r="D8330" s="2" t="s">
        <v>241</v>
      </c>
      <c r="E8330" s="2" t="s">
        <v>627</v>
      </c>
      <c r="F8330" s="2" t="s">
        <v>856</v>
      </c>
      <c r="G8330" s="2">
        <v>10</v>
      </c>
      <c r="H8330" s="2">
        <v>1.1998435438726999E-2</v>
      </c>
      <c r="I8330" s="2">
        <v>1.3438247691374239E-2</v>
      </c>
      <c r="J8330" s="26" t="s">
        <v>700</v>
      </c>
    </row>
    <row r="8331" spans="1:10" ht="15.75" hidden="1" customHeight="1" x14ac:dyDescent="0.25">
      <c r="A8331" s="2" t="s">
        <v>853</v>
      </c>
      <c r="B8331" s="2" t="s">
        <v>854</v>
      </c>
      <c r="C8331" s="2">
        <v>2040</v>
      </c>
      <c r="D8331" s="2" t="s">
        <v>241</v>
      </c>
      <c r="E8331" s="2" t="s">
        <v>627</v>
      </c>
      <c r="F8331" s="2" t="s">
        <v>859</v>
      </c>
      <c r="G8331" s="2">
        <v>10</v>
      </c>
      <c r="H8331" s="2">
        <v>2.5050173542695099E-2</v>
      </c>
      <c r="I8331" s="2">
        <v>2.8056194367818515E-2</v>
      </c>
      <c r="J8331" s="26" t="s">
        <v>700</v>
      </c>
    </row>
    <row r="8332" spans="1:10" ht="15.75" hidden="1" customHeight="1" x14ac:dyDescent="0.25">
      <c r="A8332" s="2" t="s">
        <v>853</v>
      </c>
      <c r="B8332" s="2" t="s">
        <v>854</v>
      </c>
      <c r="C8332" s="2">
        <v>2040</v>
      </c>
      <c r="D8332" s="2" t="s">
        <v>241</v>
      </c>
      <c r="E8332" s="2" t="s">
        <v>627</v>
      </c>
      <c r="F8332" s="2" t="s">
        <v>860</v>
      </c>
      <c r="G8332" s="2">
        <v>10</v>
      </c>
      <c r="H8332" s="2">
        <v>0.17460723756812499</v>
      </c>
      <c r="I8332" s="2">
        <v>0.19556010607630001</v>
      </c>
      <c r="J8332" s="26" t="s">
        <v>701</v>
      </c>
    </row>
    <row r="8333" spans="1:10" ht="15.75" hidden="1" customHeight="1" x14ac:dyDescent="0.25">
      <c r="A8333" s="2" t="s">
        <v>853</v>
      </c>
      <c r="B8333" s="2" t="s">
        <v>854</v>
      </c>
      <c r="C8333" s="2">
        <v>2040</v>
      </c>
      <c r="D8333" s="2" t="s">
        <v>241</v>
      </c>
      <c r="E8333" s="2" t="s">
        <v>627</v>
      </c>
      <c r="F8333" s="2" t="s">
        <v>856</v>
      </c>
      <c r="G8333" s="2">
        <v>11</v>
      </c>
      <c r="H8333" s="2">
        <v>1.4247343831812E-2</v>
      </c>
      <c r="I8333" s="2">
        <v>1.5957025091629443E-2</v>
      </c>
      <c r="J8333" s="26" t="s">
        <v>700</v>
      </c>
    </row>
    <row r="8334" spans="1:10" ht="15.75" hidden="1" customHeight="1" x14ac:dyDescent="0.25">
      <c r="A8334" s="2" t="s">
        <v>853</v>
      </c>
      <c r="B8334" s="2" t="s">
        <v>854</v>
      </c>
      <c r="C8334" s="2">
        <v>2040</v>
      </c>
      <c r="D8334" s="2" t="s">
        <v>241</v>
      </c>
      <c r="E8334" s="2" t="s">
        <v>627</v>
      </c>
      <c r="F8334" s="2" t="s">
        <v>860</v>
      </c>
      <c r="G8334" s="2">
        <v>11</v>
      </c>
      <c r="H8334" s="2">
        <v>0.18502143525984099</v>
      </c>
      <c r="I8334" s="2">
        <v>0.20722400749102193</v>
      </c>
      <c r="J8334" s="26" t="s">
        <v>701</v>
      </c>
    </row>
    <row r="8335" spans="1:10" ht="15.75" hidden="1" customHeight="1" x14ac:dyDescent="0.25">
      <c r="A8335" s="2" t="s">
        <v>853</v>
      </c>
      <c r="B8335" s="2" t="s">
        <v>854</v>
      </c>
      <c r="C8335" s="2">
        <v>2040</v>
      </c>
      <c r="D8335" s="2" t="s">
        <v>241</v>
      </c>
      <c r="E8335" s="2" t="s">
        <v>627</v>
      </c>
      <c r="F8335" s="2" t="s">
        <v>857</v>
      </c>
      <c r="G8335" s="2">
        <v>11</v>
      </c>
      <c r="H8335" s="2">
        <v>1.3447853678371801E-2</v>
      </c>
      <c r="I8335" s="2">
        <v>1.5061596119776418E-2</v>
      </c>
      <c r="J8335" s="26" t="s">
        <v>700</v>
      </c>
    </row>
    <row r="8336" spans="1:10" ht="15.75" hidden="1" customHeight="1" x14ac:dyDescent="0.25">
      <c r="A8336" s="2" t="s">
        <v>853</v>
      </c>
      <c r="B8336" s="2" t="s">
        <v>854</v>
      </c>
      <c r="C8336" s="2">
        <v>2040</v>
      </c>
      <c r="D8336" s="2" t="s">
        <v>241</v>
      </c>
      <c r="E8336" s="2" t="s">
        <v>627</v>
      </c>
      <c r="F8336" s="2" t="s">
        <v>859</v>
      </c>
      <c r="G8336" s="2">
        <v>11</v>
      </c>
      <c r="H8336" s="2">
        <v>1.6171264462172999E-2</v>
      </c>
      <c r="I8336" s="2">
        <v>1.8111816197633759E-2</v>
      </c>
      <c r="J8336" s="26" t="s">
        <v>700</v>
      </c>
    </row>
    <row r="8337" spans="1:10" ht="15.75" hidden="1" customHeight="1" x14ac:dyDescent="0.25">
      <c r="A8337" s="2" t="s">
        <v>853</v>
      </c>
      <c r="B8337" s="2" t="s">
        <v>854</v>
      </c>
      <c r="C8337" s="2">
        <v>2040</v>
      </c>
      <c r="D8337" s="2" t="s">
        <v>241</v>
      </c>
      <c r="E8337" s="2" t="s">
        <v>627</v>
      </c>
      <c r="F8337" s="2" t="s">
        <v>858</v>
      </c>
      <c r="G8337" s="2">
        <v>11</v>
      </c>
      <c r="H8337" s="2">
        <v>0.29518787562847099</v>
      </c>
      <c r="I8337" s="2">
        <v>0.33061042070388752</v>
      </c>
      <c r="J8337" s="26" t="s">
        <v>700</v>
      </c>
    </row>
    <row r="8338" spans="1:10" ht="15.75" hidden="1" customHeight="1" x14ac:dyDescent="0.25">
      <c r="A8338" s="2" t="s">
        <v>853</v>
      </c>
      <c r="B8338" s="2" t="s">
        <v>854</v>
      </c>
      <c r="C8338" s="2">
        <v>2040</v>
      </c>
      <c r="D8338" s="2" t="s">
        <v>241</v>
      </c>
      <c r="E8338" s="2" t="s">
        <v>627</v>
      </c>
      <c r="F8338" s="2" t="s">
        <v>860</v>
      </c>
      <c r="G8338" s="2">
        <v>12</v>
      </c>
      <c r="H8338" s="2">
        <v>6.4257626072503599E-2</v>
      </c>
      <c r="I8338" s="2">
        <v>7.1968541201204037E-2</v>
      </c>
      <c r="J8338" s="26" t="s">
        <v>701</v>
      </c>
    </row>
    <row r="8339" spans="1:10" ht="15.75" hidden="1" customHeight="1" x14ac:dyDescent="0.25">
      <c r="A8339" s="2" t="s">
        <v>853</v>
      </c>
      <c r="B8339" s="2" t="s">
        <v>854</v>
      </c>
      <c r="C8339" s="2">
        <v>2040</v>
      </c>
      <c r="D8339" s="2" t="s">
        <v>241</v>
      </c>
      <c r="E8339" s="2" t="s">
        <v>627</v>
      </c>
      <c r="F8339" s="2" t="s">
        <v>855</v>
      </c>
      <c r="G8339" s="2">
        <v>12</v>
      </c>
      <c r="H8339" s="2">
        <v>2.5255895161535999E-3</v>
      </c>
      <c r="I8339" s="2">
        <v>2.8286602580920323E-3</v>
      </c>
      <c r="J8339" s="26" t="s">
        <v>700</v>
      </c>
    </row>
    <row r="8340" spans="1:10" ht="15.75" hidden="1" customHeight="1" x14ac:dyDescent="0.25">
      <c r="A8340" s="2" t="s">
        <v>853</v>
      </c>
      <c r="B8340" s="2" t="s">
        <v>854</v>
      </c>
      <c r="C8340" s="2">
        <v>2040</v>
      </c>
      <c r="D8340" s="2" t="s">
        <v>241</v>
      </c>
      <c r="E8340" s="2" t="s">
        <v>627</v>
      </c>
      <c r="F8340" s="2" t="s">
        <v>857</v>
      </c>
      <c r="G8340" s="2">
        <v>12</v>
      </c>
      <c r="H8340" s="2">
        <v>1.62539809243754E-2</v>
      </c>
      <c r="I8340" s="2">
        <v>1.8204458635300451E-2</v>
      </c>
      <c r="J8340" s="26" t="s">
        <v>700</v>
      </c>
    </row>
    <row r="8341" spans="1:10" ht="15.75" hidden="1" customHeight="1" x14ac:dyDescent="0.25">
      <c r="A8341" s="2" t="s">
        <v>853</v>
      </c>
      <c r="B8341" s="2" t="s">
        <v>854</v>
      </c>
      <c r="C8341" s="2">
        <v>2040</v>
      </c>
      <c r="D8341" s="2" t="s">
        <v>241</v>
      </c>
      <c r="E8341" s="2" t="s">
        <v>627</v>
      </c>
      <c r="F8341" s="2" t="s">
        <v>859</v>
      </c>
      <c r="G8341" s="2">
        <v>12</v>
      </c>
      <c r="H8341" s="2">
        <v>1.6657988511724401E-2</v>
      </c>
      <c r="I8341" s="2">
        <v>1.8656947133131332E-2</v>
      </c>
      <c r="J8341" s="26" t="s">
        <v>700</v>
      </c>
    </row>
    <row r="8342" spans="1:10" ht="15.75" hidden="1" customHeight="1" x14ac:dyDescent="0.25">
      <c r="A8342" s="2" t="s">
        <v>853</v>
      </c>
      <c r="B8342" s="2" t="s">
        <v>854</v>
      </c>
      <c r="C8342" s="2">
        <v>2040</v>
      </c>
      <c r="D8342" s="2" t="s">
        <v>241</v>
      </c>
      <c r="E8342" s="2" t="s">
        <v>627</v>
      </c>
      <c r="F8342" s="2" t="s">
        <v>858</v>
      </c>
      <c r="G8342" s="2">
        <v>12</v>
      </c>
      <c r="H8342" s="2">
        <v>0.25359218521043603</v>
      </c>
      <c r="I8342" s="2">
        <v>0.28402324743568835</v>
      </c>
      <c r="J8342" s="26" t="s">
        <v>700</v>
      </c>
    </row>
    <row r="8343" spans="1:10" ht="15.75" hidden="1" customHeight="1" x14ac:dyDescent="0.25">
      <c r="A8343" s="2" t="s">
        <v>853</v>
      </c>
      <c r="B8343" s="2" t="s">
        <v>854</v>
      </c>
      <c r="C8343" s="2">
        <v>2040</v>
      </c>
      <c r="D8343" s="2" t="s">
        <v>241</v>
      </c>
      <c r="E8343" s="2" t="s">
        <v>627</v>
      </c>
      <c r="F8343" s="2" t="s">
        <v>856</v>
      </c>
      <c r="G8343" s="2">
        <v>12</v>
      </c>
      <c r="H8343" s="2">
        <v>7.2732757544144997E-3</v>
      </c>
      <c r="I8343" s="2">
        <v>8.1460688449442407E-3</v>
      </c>
      <c r="J8343" s="26" t="s">
        <v>700</v>
      </c>
    </row>
    <row r="8344" spans="1:10" ht="15.75" hidden="1" customHeight="1" x14ac:dyDescent="0.25">
      <c r="A8344" s="2" t="s">
        <v>853</v>
      </c>
      <c r="B8344" s="2" t="s">
        <v>854</v>
      </c>
      <c r="C8344" s="2">
        <v>2040</v>
      </c>
      <c r="D8344" s="2" t="s">
        <v>241</v>
      </c>
      <c r="E8344" s="2" t="s">
        <v>627</v>
      </c>
      <c r="F8344" s="2" t="s">
        <v>856</v>
      </c>
      <c r="G8344" s="2">
        <v>13</v>
      </c>
      <c r="H8344" s="2">
        <v>4.9995325680355996E-3</v>
      </c>
      <c r="I8344" s="2">
        <v>5.599476476199872E-3</v>
      </c>
      <c r="J8344" s="26" t="s">
        <v>700</v>
      </c>
    </row>
    <row r="8345" spans="1:10" ht="15.75" hidden="1" customHeight="1" x14ac:dyDescent="0.25">
      <c r="A8345" s="2" t="s">
        <v>853</v>
      </c>
      <c r="B8345" s="2" t="s">
        <v>854</v>
      </c>
      <c r="C8345" s="2">
        <v>2040</v>
      </c>
      <c r="D8345" s="2" t="s">
        <v>241</v>
      </c>
      <c r="E8345" s="2" t="s">
        <v>627</v>
      </c>
      <c r="F8345" s="2" t="s">
        <v>858</v>
      </c>
      <c r="G8345" s="2">
        <v>13</v>
      </c>
      <c r="H8345" s="2">
        <v>0.14857013197615701</v>
      </c>
      <c r="I8345" s="2">
        <v>0.16639854781329586</v>
      </c>
      <c r="J8345" s="26" t="s">
        <v>700</v>
      </c>
    </row>
    <row r="8346" spans="1:10" ht="15.75" hidden="1" customHeight="1" x14ac:dyDescent="0.25">
      <c r="A8346" s="2" t="s">
        <v>853</v>
      </c>
      <c r="B8346" s="2" t="s">
        <v>854</v>
      </c>
      <c r="C8346" s="2">
        <v>2040</v>
      </c>
      <c r="D8346" s="2" t="s">
        <v>241</v>
      </c>
      <c r="E8346" s="2" t="s">
        <v>627</v>
      </c>
      <c r="F8346" s="2" t="s">
        <v>860</v>
      </c>
      <c r="G8346" s="2">
        <v>13</v>
      </c>
      <c r="H8346" s="2">
        <v>4.8328598495572798E-2</v>
      </c>
      <c r="I8346" s="2">
        <v>5.4128030315041542E-2</v>
      </c>
      <c r="J8346" s="26" t="s">
        <v>701</v>
      </c>
    </row>
    <row r="8347" spans="1:10" ht="15.75" hidden="1" customHeight="1" x14ac:dyDescent="0.25">
      <c r="A8347" s="2" t="s">
        <v>853</v>
      </c>
      <c r="B8347" s="2" t="s">
        <v>854</v>
      </c>
      <c r="C8347" s="2">
        <v>2040</v>
      </c>
      <c r="D8347" s="2" t="s">
        <v>241</v>
      </c>
      <c r="E8347" s="2" t="s">
        <v>627</v>
      </c>
      <c r="F8347" s="2" t="s">
        <v>859</v>
      </c>
      <c r="G8347" s="2">
        <v>13</v>
      </c>
      <c r="H8347" s="2">
        <v>2.27464991621673E-2</v>
      </c>
      <c r="I8347" s="2">
        <v>2.5476079061627379E-2</v>
      </c>
      <c r="J8347" s="26" t="s">
        <v>700</v>
      </c>
    </row>
    <row r="8348" spans="1:10" ht="15.75" hidden="1" customHeight="1" x14ac:dyDescent="0.25">
      <c r="A8348" s="2" t="s">
        <v>853</v>
      </c>
      <c r="B8348" s="2" t="s">
        <v>854</v>
      </c>
      <c r="C8348" s="2">
        <v>2040</v>
      </c>
      <c r="D8348" s="2" t="s">
        <v>241</v>
      </c>
      <c r="E8348" s="2" t="s">
        <v>627</v>
      </c>
      <c r="F8348" s="2" t="s">
        <v>857</v>
      </c>
      <c r="G8348" s="2">
        <v>13</v>
      </c>
      <c r="H8348" s="2">
        <v>1.81452850811183E-2</v>
      </c>
      <c r="I8348" s="2">
        <v>2.0322719290852498E-2</v>
      </c>
      <c r="J8348" s="26" t="s">
        <v>700</v>
      </c>
    </row>
    <row r="8349" spans="1:10" ht="15.75" hidden="1" customHeight="1" x14ac:dyDescent="0.25">
      <c r="A8349" s="2" t="s">
        <v>853</v>
      </c>
      <c r="B8349" s="2" t="s">
        <v>854</v>
      </c>
      <c r="C8349" s="2">
        <v>2040</v>
      </c>
      <c r="D8349" s="2" t="s">
        <v>241</v>
      </c>
      <c r="E8349" s="2" t="s">
        <v>627</v>
      </c>
      <c r="F8349" s="2" t="s">
        <v>855</v>
      </c>
      <c r="G8349" s="2">
        <v>13</v>
      </c>
      <c r="H8349" s="2">
        <v>7.1742868749420001E-4</v>
      </c>
      <c r="I8349" s="2">
        <v>8.0352012999350408E-4</v>
      </c>
      <c r="J8349" s="26" t="s">
        <v>700</v>
      </c>
    </row>
    <row r="8350" spans="1:10" ht="15.75" hidden="1" customHeight="1" x14ac:dyDescent="0.25">
      <c r="A8350" s="2" t="s">
        <v>853</v>
      </c>
      <c r="B8350" s="2" t="s">
        <v>854</v>
      </c>
      <c r="C8350" s="2">
        <v>2040</v>
      </c>
      <c r="D8350" s="2" t="s">
        <v>241</v>
      </c>
      <c r="E8350" s="2" t="s">
        <v>627</v>
      </c>
      <c r="F8350" s="2" t="s">
        <v>855</v>
      </c>
      <c r="G8350" s="2">
        <v>14</v>
      </c>
      <c r="H8350" s="2">
        <v>1.7478735244367001E-3</v>
      </c>
      <c r="I8350" s="2">
        <v>1.9576183473691043E-3</v>
      </c>
      <c r="J8350" s="26" t="s">
        <v>700</v>
      </c>
    </row>
    <row r="8351" spans="1:10" ht="15.75" hidden="1" customHeight="1" x14ac:dyDescent="0.25">
      <c r="A8351" s="2" t="s">
        <v>853</v>
      </c>
      <c r="B8351" s="2" t="s">
        <v>854</v>
      </c>
      <c r="C8351" s="2">
        <v>2040</v>
      </c>
      <c r="D8351" s="2" t="s">
        <v>241</v>
      </c>
      <c r="E8351" s="2" t="s">
        <v>627</v>
      </c>
      <c r="F8351" s="2" t="s">
        <v>858</v>
      </c>
      <c r="G8351" s="2">
        <v>14</v>
      </c>
      <c r="H8351" s="2">
        <v>0.22300980752333999</v>
      </c>
      <c r="I8351" s="2">
        <v>0.24977098442614082</v>
      </c>
      <c r="J8351" s="26" t="s">
        <v>700</v>
      </c>
    </row>
    <row r="8352" spans="1:10" ht="15.75" hidden="1" customHeight="1" x14ac:dyDescent="0.25">
      <c r="A8352" s="2" t="s">
        <v>853</v>
      </c>
      <c r="B8352" s="2" t="s">
        <v>854</v>
      </c>
      <c r="C8352" s="2">
        <v>2040</v>
      </c>
      <c r="D8352" s="2" t="s">
        <v>241</v>
      </c>
      <c r="E8352" s="2" t="s">
        <v>627</v>
      </c>
      <c r="F8352" s="2" t="s">
        <v>860</v>
      </c>
      <c r="G8352" s="2">
        <v>14</v>
      </c>
      <c r="H8352" s="2">
        <v>7.10321533260867E-2</v>
      </c>
      <c r="I8352" s="2">
        <v>7.9556011725217118E-2</v>
      </c>
      <c r="J8352" s="26" t="s">
        <v>701</v>
      </c>
    </row>
    <row r="8353" spans="1:10" ht="15.75" hidden="1" customHeight="1" x14ac:dyDescent="0.25">
      <c r="A8353" s="2" t="s">
        <v>853</v>
      </c>
      <c r="B8353" s="2" t="s">
        <v>854</v>
      </c>
      <c r="C8353" s="2">
        <v>2040</v>
      </c>
      <c r="D8353" s="2" t="s">
        <v>241</v>
      </c>
      <c r="E8353" s="2" t="s">
        <v>627</v>
      </c>
      <c r="F8353" s="2" t="s">
        <v>856</v>
      </c>
      <c r="G8353" s="2">
        <v>14</v>
      </c>
      <c r="H8353" s="2">
        <v>3.7770457929582001E-3</v>
      </c>
      <c r="I8353" s="2">
        <v>4.230291288113185E-3</v>
      </c>
      <c r="J8353" s="26" t="s">
        <v>700</v>
      </c>
    </row>
    <row r="8354" spans="1:10" ht="15.75" hidden="1" customHeight="1" x14ac:dyDescent="0.25">
      <c r="A8354" s="2" t="s">
        <v>853</v>
      </c>
      <c r="B8354" s="2" t="s">
        <v>854</v>
      </c>
      <c r="C8354" s="2">
        <v>2040</v>
      </c>
      <c r="D8354" s="2" t="s">
        <v>241</v>
      </c>
      <c r="E8354" s="2" t="s">
        <v>627</v>
      </c>
      <c r="F8354" s="2" t="s">
        <v>859</v>
      </c>
      <c r="G8354" s="2">
        <v>14</v>
      </c>
      <c r="H8354" s="2">
        <v>7.7320354757831004E-3</v>
      </c>
      <c r="I8354" s="2">
        <v>8.6598797328770738E-3</v>
      </c>
      <c r="J8354" s="26" t="s">
        <v>700</v>
      </c>
    </row>
    <row r="8355" spans="1:10" ht="15.75" hidden="1" customHeight="1" x14ac:dyDescent="0.25">
      <c r="A8355" s="2" t="s">
        <v>853</v>
      </c>
      <c r="B8355" s="2" t="s">
        <v>854</v>
      </c>
      <c r="C8355" s="2">
        <v>2040</v>
      </c>
      <c r="D8355" s="2" t="s">
        <v>241</v>
      </c>
      <c r="E8355" s="2" t="s">
        <v>627</v>
      </c>
      <c r="F8355" s="2" t="s">
        <v>857</v>
      </c>
      <c r="G8355" s="2">
        <v>14</v>
      </c>
      <c r="H8355" s="2">
        <v>2.2278111428022399E-2</v>
      </c>
      <c r="I8355" s="2">
        <v>2.4951484799385089E-2</v>
      </c>
      <c r="J8355" s="26" t="s">
        <v>700</v>
      </c>
    </row>
    <row r="8356" spans="1:10" ht="15.75" hidden="1" customHeight="1" x14ac:dyDescent="0.25">
      <c r="A8356" s="2" t="s">
        <v>853</v>
      </c>
      <c r="B8356" s="2" t="s">
        <v>854</v>
      </c>
      <c r="C8356" s="2">
        <v>2040</v>
      </c>
      <c r="D8356" s="2" t="s">
        <v>241</v>
      </c>
      <c r="E8356" s="2" t="s">
        <v>627</v>
      </c>
      <c r="F8356" s="2" t="s">
        <v>858</v>
      </c>
      <c r="G8356" s="2">
        <v>15</v>
      </c>
      <c r="H8356" s="2">
        <v>0.19793240679427901</v>
      </c>
      <c r="I8356" s="2">
        <v>0.22168429560959252</v>
      </c>
      <c r="J8356" s="26" t="s">
        <v>700</v>
      </c>
    </row>
    <row r="8357" spans="1:10" ht="15.75" hidden="1" customHeight="1" x14ac:dyDescent="0.25">
      <c r="A8357" s="2" t="s">
        <v>853</v>
      </c>
      <c r="B8357" s="2" t="s">
        <v>854</v>
      </c>
      <c r="C8357" s="2">
        <v>2040</v>
      </c>
      <c r="D8357" s="2" t="s">
        <v>241</v>
      </c>
      <c r="E8357" s="2" t="s">
        <v>627</v>
      </c>
      <c r="F8357" s="2" t="s">
        <v>857</v>
      </c>
      <c r="G8357" s="2">
        <v>15</v>
      </c>
      <c r="H8357" s="2">
        <v>1.08612066833302E-2</v>
      </c>
      <c r="I8357" s="2">
        <v>1.2164551485329824E-2</v>
      </c>
      <c r="J8357" s="26" t="s">
        <v>700</v>
      </c>
    </row>
    <row r="8358" spans="1:10" ht="15.75" hidden="1" customHeight="1" x14ac:dyDescent="0.25">
      <c r="A8358" s="2" t="s">
        <v>853</v>
      </c>
      <c r="B8358" s="2" t="s">
        <v>854</v>
      </c>
      <c r="C8358" s="2">
        <v>2040</v>
      </c>
      <c r="D8358" s="2" t="s">
        <v>241</v>
      </c>
      <c r="E8358" s="2" t="s">
        <v>627</v>
      </c>
      <c r="F8358" s="2" t="s">
        <v>860</v>
      </c>
      <c r="G8358" s="2">
        <v>15</v>
      </c>
      <c r="H8358" s="2">
        <v>1.81554991286248E-2</v>
      </c>
      <c r="I8358" s="2">
        <v>2.0334159024059779E-2</v>
      </c>
      <c r="J8358" s="26" t="s">
        <v>701</v>
      </c>
    </row>
    <row r="8359" spans="1:10" ht="15.75" hidden="1" customHeight="1" x14ac:dyDescent="0.25">
      <c r="A8359" s="2" t="s">
        <v>853</v>
      </c>
      <c r="B8359" s="2" t="s">
        <v>854</v>
      </c>
      <c r="C8359" s="2">
        <v>2040</v>
      </c>
      <c r="D8359" s="2" t="s">
        <v>241</v>
      </c>
      <c r="E8359" s="2" t="s">
        <v>627</v>
      </c>
      <c r="F8359" s="2" t="s">
        <v>855</v>
      </c>
      <c r="G8359" s="2">
        <v>15</v>
      </c>
      <c r="H8359" s="2">
        <v>1.8321224488317999E-3</v>
      </c>
      <c r="I8359" s="2">
        <v>2.0519771426916159E-3</v>
      </c>
      <c r="J8359" s="26" t="s">
        <v>700</v>
      </c>
    </row>
    <row r="8360" spans="1:10" ht="15.75" hidden="1" customHeight="1" x14ac:dyDescent="0.25">
      <c r="A8360" s="2" t="s">
        <v>853</v>
      </c>
      <c r="B8360" s="2" t="s">
        <v>854</v>
      </c>
      <c r="C8360" s="2">
        <v>2040</v>
      </c>
      <c r="D8360" s="2" t="s">
        <v>241</v>
      </c>
      <c r="E8360" s="2" t="s">
        <v>627</v>
      </c>
      <c r="F8360" s="2" t="s">
        <v>856</v>
      </c>
      <c r="G8360" s="2">
        <v>15</v>
      </c>
      <c r="H8360" s="2">
        <v>3.4577740443637998E-3</v>
      </c>
      <c r="I8360" s="2">
        <v>3.872706929687456E-3</v>
      </c>
      <c r="J8360" s="26" t="s">
        <v>700</v>
      </c>
    </row>
    <row r="8361" spans="1:10" ht="15.75" hidden="1" customHeight="1" x14ac:dyDescent="0.25">
      <c r="A8361" s="2" t="s">
        <v>853</v>
      </c>
      <c r="B8361" s="2" t="s">
        <v>854</v>
      </c>
      <c r="C8361" s="2">
        <v>2040</v>
      </c>
      <c r="D8361" s="2" t="s">
        <v>241</v>
      </c>
      <c r="E8361" s="2" t="s">
        <v>627</v>
      </c>
      <c r="F8361" s="2" t="s">
        <v>859</v>
      </c>
      <c r="G8361" s="2">
        <v>15</v>
      </c>
      <c r="H8361" s="2">
        <v>1.03057230444392E-2</v>
      </c>
      <c r="I8361" s="2">
        <v>1.1542409809771906E-2</v>
      </c>
      <c r="J8361" s="26" t="s">
        <v>700</v>
      </c>
    </row>
    <row r="8362" spans="1:10" ht="15.75" hidden="1" customHeight="1" x14ac:dyDescent="0.25">
      <c r="A8362" s="2" t="s">
        <v>853</v>
      </c>
      <c r="B8362" s="2" t="s">
        <v>854</v>
      </c>
      <c r="C8362" s="2">
        <v>2040</v>
      </c>
      <c r="D8362" s="2" t="s">
        <v>241</v>
      </c>
      <c r="E8362" s="2" t="s">
        <v>627</v>
      </c>
      <c r="F8362" s="2" t="s">
        <v>855</v>
      </c>
      <c r="G8362" s="2">
        <v>16</v>
      </c>
      <c r="H8362" s="2">
        <v>1.4174240641296001E-3</v>
      </c>
      <c r="I8362" s="2">
        <v>1.5875149518251523E-3</v>
      </c>
      <c r="J8362" s="26" t="s">
        <v>700</v>
      </c>
    </row>
    <row r="8363" spans="1:10" ht="15.75" hidden="1" customHeight="1" x14ac:dyDescent="0.25">
      <c r="A8363" s="2" t="s">
        <v>853</v>
      </c>
      <c r="B8363" s="2" t="s">
        <v>854</v>
      </c>
      <c r="C8363" s="2">
        <v>2040</v>
      </c>
      <c r="D8363" s="2" t="s">
        <v>241</v>
      </c>
      <c r="E8363" s="2" t="s">
        <v>627</v>
      </c>
      <c r="F8363" s="2" t="s">
        <v>859</v>
      </c>
      <c r="G8363" s="2">
        <v>16</v>
      </c>
      <c r="H8363" s="2">
        <v>5.3013774158899001E-3</v>
      </c>
      <c r="I8363" s="2">
        <v>5.937542705796689E-3</v>
      </c>
      <c r="J8363" s="26" t="s">
        <v>700</v>
      </c>
    </row>
    <row r="8364" spans="1:10" ht="15.75" hidden="1" customHeight="1" x14ac:dyDescent="0.25">
      <c r="A8364" s="2" t="s">
        <v>853</v>
      </c>
      <c r="B8364" s="2" t="s">
        <v>854</v>
      </c>
      <c r="C8364" s="2">
        <v>2040</v>
      </c>
      <c r="D8364" s="2" t="s">
        <v>241</v>
      </c>
      <c r="E8364" s="2" t="s">
        <v>627</v>
      </c>
      <c r="F8364" s="2" t="s">
        <v>856</v>
      </c>
      <c r="G8364" s="2">
        <v>16</v>
      </c>
      <c r="H8364" s="2">
        <v>2.3499793533119E-3</v>
      </c>
      <c r="I8364" s="2">
        <v>2.6319768757093282E-3</v>
      </c>
      <c r="J8364" s="26" t="s">
        <v>700</v>
      </c>
    </row>
    <row r="8365" spans="1:10" ht="15.75" hidden="1" customHeight="1" x14ac:dyDescent="0.25">
      <c r="A8365" s="2" t="s">
        <v>853</v>
      </c>
      <c r="B8365" s="2" t="s">
        <v>854</v>
      </c>
      <c r="C8365" s="2">
        <v>2040</v>
      </c>
      <c r="D8365" s="2" t="s">
        <v>241</v>
      </c>
      <c r="E8365" s="2" t="s">
        <v>627</v>
      </c>
      <c r="F8365" s="2" t="s">
        <v>858</v>
      </c>
      <c r="G8365" s="2">
        <v>16</v>
      </c>
      <c r="H8365" s="2">
        <v>0.128559364471584</v>
      </c>
      <c r="I8365" s="2">
        <v>0.14398648820817408</v>
      </c>
      <c r="J8365" s="26" t="s">
        <v>700</v>
      </c>
    </row>
    <row r="8366" spans="1:10" ht="15.75" hidden="1" customHeight="1" x14ac:dyDescent="0.25">
      <c r="A8366" s="2" t="s">
        <v>853</v>
      </c>
      <c r="B8366" s="2" t="s">
        <v>854</v>
      </c>
      <c r="C8366" s="2">
        <v>2040</v>
      </c>
      <c r="D8366" s="2" t="s">
        <v>241</v>
      </c>
      <c r="E8366" s="2" t="s">
        <v>627</v>
      </c>
      <c r="F8366" s="2" t="s">
        <v>857</v>
      </c>
      <c r="G8366" s="2">
        <v>16</v>
      </c>
      <c r="H8366" s="2">
        <v>1.5356982359662701E-2</v>
      </c>
      <c r="I8366" s="2">
        <v>1.7199820242822225E-2</v>
      </c>
      <c r="J8366" s="26" t="s">
        <v>700</v>
      </c>
    </row>
    <row r="8367" spans="1:10" ht="15.75" hidden="1" customHeight="1" x14ac:dyDescent="0.25">
      <c r="A8367" s="2" t="s">
        <v>853</v>
      </c>
      <c r="B8367" s="2" t="s">
        <v>854</v>
      </c>
      <c r="C8367" s="2">
        <v>2040</v>
      </c>
      <c r="D8367" s="2" t="s">
        <v>241</v>
      </c>
      <c r="E8367" s="2" t="s">
        <v>627</v>
      </c>
      <c r="F8367" s="2" t="s">
        <v>860</v>
      </c>
      <c r="G8367" s="2">
        <v>16</v>
      </c>
      <c r="H8367" s="2">
        <v>1.56733121257275E-2</v>
      </c>
      <c r="I8367" s="2">
        <v>1.7554109580814801E-2</v>
      </c>
      <c r="J8367" s="26" t="s">
        <v>701</v>
      </c>
    </row>
    <row r="8368" spans="1:10" ht="15.75" hidden="1" customHeight="1" x14ac:dyDescent="0.25">
      <c r="A8368" s="2" t="s">
        <v>853</v>
      </c>
      <c r="B8368" s="2" t="s">
        <v>854</v>
      </c>
      <c r="C8368" s="2">
        <v>2040</v>
      </c>
      <c r="D8368" s="2" t="s">
        <v>241</v>
      </c>
      <c r="E8368" s="2" t="s">
        <v>627</v>
      </c>
      <c r="F8368" s="2" t="s">
        <v>856</v>
      </c>
      <c r="G8368" s="2">
        <v>17</v>
      </c>
      <c r="H8368" s="2">
        <v>8.1529212184249997E-4</v>
      </c>
      <c r="I8368" s="2">
        <v>9.1312717646360004E-4</v>
      </c>
      <c r="J8368" s="26" t="s">
        <v>700</v>
      </c>
    </row>
    <row r="8369" spans="1:10" ht="15.75" hidden="1" customHeight="1" x14ac:dyDescent="0.25">
      <c r="A8369" s="2" t="s">
        <v>853</v>
      </c>
      <c r="B8369" s="2" t="s">
        <v>854</v>
      </c>
      <c r="C8369" s="2">
        <v>2040</v>
      </c>
      <c r="D8369" s="2" t="s">
        <v>241</v>
      </c>
      <c r="E8369" s="2" t="s">
        <v>627</v>
      </c>
      <c r="F8369" s="2" t="s">
        <v>858</v>
      </c>
      <c r="G8369" s="2">
        <v>17</v>
      </c>
      <c r="H8369" s="2">
        <v>0.16503693489357801</v>
      </c>
      <c r="I8369" s="2">
        <v>0.18484136708080739</v>
      </c>
      <c r="J8369" s="26" t="s">
        <v>700</v>
      </c>
    </row>
    <row r="8370" spans="1:10" ht="15.75" hidden="1" customHeight="1" x14ac:dyDescent="0.25">
      <c r="A8370" s="2" t="s">
        <v>853</v>
      </c>
      <c r="B8370" s="2" t="s">
        <v>854</v>
      </c>
      <c r="C8370" s="2">
        <v>2040</v>
      </c>
      <c r="D8370" s="2" t="s">
        <v>241</v>
      </c>
      <c r="E8370" s="2" t="s">
        <v>627</v>
      </c>
      <c r="F8370" s="2" t="s">
        <v>859</v>
      </c>
      <c r="G8370" s="2">
        <v>17</v>
      </c>
      <c r="H8370" s="2">
        <v>6.0003774560754997E-3</v>
      </c>
      <c r="I8370" s="2">
        <v>6.7204227508045602E-3</v>
      </c>
      <c r="J8370" s="26" t="s">
        <v>700</v>
      </c>
    </row>
    <row r="8371" spans="1:10" ht="15.75" hidden="1" customHeight="1" x14ac:dyDescent="0.25">
      <c r="A8371" s="2" t="s">
        <v>853</v>
      </c>
      <c r="B8371" s="2" t="s">
        <v>854</v>
      </c>
      <c r="C8371" s="2">
        <v>2040</v>
      </c>
      <c r="D8371" s="2" t="s">
        <v>241</v>
      </c>
      <c r="E8371" s="2" t="s">
        <v>627</v>
      </c>
      <c r="F8371" s="2" t="s">
        <v>860</v>
      </c>
      <c r="G8371" s="2">
        <v>17</v>
      </c>
      <c r="H8371" s="2">
        <v>1.8059476045891601E-2</v>
      </c>
      <c r="I8371" s="2">
        <v>2.0226613171398594E-2</v>
      </c>
      <c r="J8371" s="26" t="s">
        <v>701</v>
      </c>
    </row>
    <row r="8372" spans="1:10" ht="15.75" hidden="1" customHeight="1" x14ac:dyDescent="0.25">
      <c r="A8372" s="2" t="s">
        <v>853</v>
      </c>
      <c r="B8372" s="2" t="s">
        <v>854</v>
      </c>
      <c r="C8372" s="2">
        <v>2040</v>
      </c>
      <c r="D8372" s="2" t="s">
        <v>241</v>
      </c>
      <c r="E8372" s="2" t="s">
        <v>627</v>
      </c>
      <c r="F8372" s="2" t="s">
        <v>857</v>
      </c>
      <c r="G8372" s="2">
        <v>17</v>
      </c>
      <c r="H8372" s="2">
        <v>7.3518826393410997E-3</v>
      </c>
      <c r="I8372" s="2">
        <v>8.2341085560620319E-3</v>
      </c>
      <c r="J8372" s="26" t="s">
        <v>700</v>
      </c>
    </row>
    <row r="8373" spans="1:10" ht="15.75" hidden="1" customHeight="1" x14ac:dyDescent="0.25">
      <c r="A8373" s="2" t="s">
        <v>853</v>
      </c>
      <c r="B8373" s="2" t="s">
        <v>854</v>
      </c>
      <c r="C8373" s="2">
        <v>2040</v>
      </c>
      <c r="D8373" s="2" t="s">
        <v>241</v>
      </c>
      <c r="E8373" s="2" t="s">
        <v>627</v>
      </c>
      <c r="F8373" s="2" t="s">
        <v>860</v>
      </c>
      <c r="G8373" s="2">
        <v>18</v>
      </c>
      <c r="H8373" s="2">
        <v>6.6533353528938997E-3</v>
      </c>
      <c r="I8373" s="2">
        <v>7.4517355952411681E-3</v>
      </c>
      <c r="J8373" s="26" t="s">
        <v>701</v>
      </c>
    </row>
    <row r="8374" spans="1:10" ht="15.75" hidden="1" customHeight="1" x14ac:dyDescent="0.25">
      <c r="A8374" s="2" t="s">
        <v>853</v>
      </c>
      <c r="B8374" s="2" t="s">
        <v>854</v>
      </c>
      <c r="C8374" s="2">
        <v>2040</v>
      </c>
      <c r="D8374" s="2" t="s">
        <v>241</v>
      </c>
      <c r="E8374" s="2" t="s">
        <v>627</v>
      </c>
      <c r="F8374" s="2" t="s">
        <v>858</v>
      </c>
      <c r="G8374" s="2">
        <v>18</v>
      </c>
      <c r="H8374" s="2">
        <v>0.104793351143598</v>
      </c>
      <c r="I8374" s="2">
        <v>0.11736855328082978</v>
      </c>
      <c r="J8374" s="26" t="s">
        <v>700</v>
      </c>
    </row>
    <row r="8375" spans="1:10" ht="15.75" hidden="1" customHeight="1" x14ac:dyDescent="0.25">
      <c r="A8375" s="2" t="s">
        <v>853</v>
      </c>
      <c r="B8375" s="2" t="s">
        <v>854</v>
      </c>
      <c r="C8375" s="2">
        <v>2040</v>
      </c>
      <c r="D8375" s="2" t="s">
        <v>241</v>
      </c>
      <c r="E8375" s="2" t="s">
        <v>627</v>
      </c>
      <c r="F8375" s="2" t="s">
        <v>856</v>
      </c>
      <c r="G8375" s="2">
        <v>18</v>
      </c>
      <c r="H8375" s="2">
        <v>1.0904054943239E-3</v>
      </c>
      <c r="I8375" s="2">
        <v>1.2212541536427682E-3</v>
      </c>
      <c r="J8375" s="26" t="s">
        <v>700</v>
      </c>
    </row>
    <row r="8376" spans="1:10" ht="15.75" hidden="1" customHeight="1" x14ac:dyDescent="0.25">
      <c r="A8376" s="2" t="s">
        <v>853</v>
      </c>
      <c r="B8376" s="2" t="s">
        <v>854</v>
      </c>
      <c r="C8376" s="2">
        <v>2040</v>
      </c>
      <c r="D8376" s="2" t="s">
        <v>241</v>
      </c>
      <c r="E8376" s="2" t="s">
        <v>627</v>
      </c>
      <c r="F8376" s="2" t="s">
        <v>859</v>
      </c>
      <c r="G8376" s="2">
        <v>18</v>
      </c>
      <c r="H8376" s="2">
        <v>4.0855799161363003E-3</v>
      </c>
      <c r="I8376" s="2">
        <v>4.5758495060726568E-3</v>
      </c>
      <c r="J8376" s="26" t="s">
        <v>700</v>
      </c>
    </row>
    <row r="8377" spans="1:10" ht="15.75" hidden="1" customHeight="1" x14ac:dyDescent="0.25">
      <c r="A8377" s="2" t="s">
        <v>853</v>
      </c>
      <c r="B8377" s="2" t="s">
        <v>854</v>
      </c>
      <c r="C8377" s="2">
        <v>2040</v>
      </c>
      <c r="D8377" s="2" t="s">
        <v>241</v>
      </c>
      <c r="E8377" s="2" t="s">
        <v>627</v>
      </c>
      <c r="F8377" s="2" t="s">
        <v>857</v>
      </c>
      <c r="G8377" s="2">
        <v>18</v>
      </c>
      <c r="H8377" s="2">
        <v>1.3342837453819799E-2</v>
      </c>
      <c r="I8377" s="2">
        <v>1.4943977948278177E-2</v>
      </c>
      <c r="J8377" s="26" t="s">
        <v>700</v>
      </c>
    </row>
    <row r="8378" spans="1:10" ht="15.75" hidden="1" customHeight="1" x14ac:dyDescent="0.25">
      <c r="A8378" s="2" t="s">
        <v>853</v>
      </c>
      <c r="B8378" s="2" t="s">
        <v>854</v>
      </c>
      <c r="C8378" s="2">
        <v>2040</v>
      </c>
      <c r="D8378" s="2" t="s">
        <v>241</v>
      </c>
      <c r="E8378" s="2" t="s">
        <v>627</v>
      </c>
      <c r="F8378" s="2" t="s">
        <v>856</v>
      </c>
      <c r="G8378" s="2">
        <v>19</v>
      </c>
      <c r="H8378" s="2">
        <v>1.2836859241361E-3</v>
      </c>
      <c r="I8378" s="2">
        <v>1.4377282350324322E-3</v>
      </c>
      <c r="J8378" s="26" t="s">
        <v>700</v>
      </c>
    </row>
    <row r="8379" spans="1:10" ht="15.75" hidden="1" customHeight="1" x14ac:dyDescent="0.25">
      <c r="A8379" s="2" t="s">
        <v>853</v>
      </c>
      <c r="B8379" s="2" t="s">
        <v>854</v>
      </c>
      <c r="C8379" s="2">
        <v>2040</v>
      </c>
      <c r="D8379" s="2" t="s">
        <v>241</v>
      </c>
      <c r="E8379" s="2" t="s">
        <v>627</v>
      </c>
      <c r="F8379" s="2" t="s">
        <v>860</v>
      </c>
      <c r="G8379" s="2">
        <v>19</v>
      </c>
      <c r="H8379" s="2">
        <v>1.6361319576390101E-2</v>
      </c>
      <c r="I8379" s="2">
        <v>1.8324677925556917E-2</v>
      </c>
      <c r="J8379" s="26" t="s">
        <v>701</v>
      </c>
    </row>
    <row r="8380" spans="1:10" ht="15.75" hidden="1" customHeight="1" x14ac:dyDescent="0.25">
      <c r="A8380" s="2" t="s">
        <v>853</v>
      </c>
      <c r="B8380" s="2" t="s">
        <v>854</v>
      </c>
      <c r="C8380" s="2">
        <v>2040</v>
      </c>
      <c r="D8380" s="2" t="s">
        <v>241</v>
      </c>
      <c r="E8380" s="2" t="s">
        <v>627</v>
      </c>
      <c r="F8380" s="2" t="s">
        <v>855</v>
      </c>
      <c r="G8380" s="2">
        <v>19</v>
      </c>
      <c r="H8380" s="2">
        <v>1.5658425400034001E-3</v>
      </c>
      <c r="I8380" s="2">
        <v>1.7537436448038083E-3</v>
      </c>
      <c r="J8380" s="26" t="s">
        <v>700</v>
      </c>
    </row>
    <row r="8381" spans="1:10" ht="15.75" hidden="1" customHeight="1" x14ac:dyDescent="0.25">
      <c r="A8381" s="2" t="s">
        <v>853</v>
      </c>
      <c r="B8381" s="2" t="s">
        <v>854</v>
      </c>
      <c r="C8381" s="2">
        <v>2040</v>
      </c>
      <c r="D8381" s="2" t="s">
        <v>241</v>
      </c>
      <c r="E8381" s="2" t="s">
        <v>627</v>
      </c>
      <c r="F8381" s="2" t="s">
        <v>857</v>
      </c>
      <c r="G8381" s="2">
        <v>19</v>
      </c>
      <c r="H8381" s="2">
        <v>5.1733501895797002E-3</v>
      </c>
      <c r="I8381" s="2">
        <v>5.7941522123292647E-3</v>
      </c>
      <c r="J8381" s="26" t="s">
        <v>700</v>
      </c>
    </row>
    <row r="8382" spans="1:10" ht="15.75" hidden="1" customHeight="1" x14ac:dyDescent="0.25">
      <c r="A8382" s="2" t="s">
        <v>853</v>
      </c>
      <c r="B8382" s="2" t="s">
        <v>854</v>
      </c>
      <c r="C8382" s="2">
        <v>2040</v>
      </c>
      <c r="D8382" s="2" t="s">
        <v>241</v>
      </c>
      <c r="E8382" s="2" t="s">
        <v>627</v>
      </c>
      <c r="F8382" s="2" t="s">
        <v>858</v>
      </c>
      <c r="G8382" s="2">
        <v>19</v>
      </c>
      <c r="H8382" s="2">
        <v>8.8565307203680305E-2</v>
      </c>
      <c r="I8382" s="2">
        <v>9.919314406812195E-2</v>
      </c>
      <c r="J8382" s="26" t="s">
        <v>700</v>
      </c>
    </row>
    <row r="8383" spans="1:10" ht="15.75" hidden="1" customHeight="1" x14ac:dyDescent="0.25">
      <c r="A8383" s="2" t="s">
        <v>853</v>
      </c>
      <c r="B8383" s="2" t="s">
        <v>854</v>
      </c>
      <c r="C8383" s="2">
        <v>2040</v>
      </c>
      <c r="D8383" s="2" t="s">
        <v>241</v>
      </c>
      <c r="E8383" s="2" t="s">
        <v>627</v>
      </c>
      <c r="F8383" s="2" t="s">
        <v>859</v>
      </c>
      <c r="G8383" s="2">
        <v>19</v>
      </c>
      <c r="H8383" s="2">
        <v>1.7462272662669E-3</v>
      </c>
      <c r="I8383" s="2">
        <v>1.9557745382189282E-3</v>
      </c>
      <c r="J8383" s="26" t="s">
        <v>700</v>
      </c>
    </row>
    <row r="8384" spans="1:10" ht="15.75" hidden="1" customHeight="1" x14ac:dyDescent="0.25">
      <c r="A8384" s="2" t="s">
        <v>853</v>
      </c>
      <c r="B8384" s="2" t="s">
        <v>854</v>
      </c>
      <c r="C8384" s="2">
        <v>2040</v>
      </c>
      <c r="D8384" s="2" t="s">
        <v>241</v>
      </c>
      <c r="E8384" s="2" t="s">
        <v>627</v>
      </c>
      <c r="F8384" s="2" t="s">
        <v>857</v>
      </c>
      <c r="G8384" s="2">
        <v>20</v>
      </c>
      <c r="H8384" s="2">
        <v>8.5440625553018998E-3</v>
      </c>
      <c r="I8384" s="2">
        <v>9.569350061938129E-3</v>
      </c>
      <c r="J8384" s="26" t="s">
        <v>700</v>
      </c>
    </row>
    <row r="8385" spans="1:10" ht="15.75" hidden="1" customHeight="1" x14ac:dyDescent="0.25">
      <c r="A8385" s="2" t="s">
        <v>853</v>
      </c>
      <c r="B8385" s="2" t="s">
        <v>854</v>
      </c>
      <c r="C8385" s="2">
        <v>2040</v>
      </c>
      <c r="D8385" s="2" t="s">
        <v>241</v>
      </c>
      <c r="E8385" s="2" t="s">
        <v>627</v>
      </c>
      <c r="F8385" s="2" t="s">
        <v>858</v>
      </c>
      <c r="G8385" s="2">
        <v>20</v>
      </c>
      <c r="H8385" s="2">
        <v>5.7145542930811602E-2</v>
      </c>
      <c r="I8385" s="2">
        <v>6.4003008082509E-2</v>
      </c>
      <c r="J8385" s="26" t="s">
        <v>700</v>
      </c>
    </row>
    <row r="8386" spans="1:10" ht="15.75" hidden="1" customHeight="1" x14ac:dyDescent="0.25">
      <c r="A8386" s="2" t="s">
        <v>853</v>
      </c>
      <c r="B8386" s="2" t="s">
        <v>854</v>
      </c>
      <c r="C8386" s="2">
        <v>2040</v>
      </c>
      <c r="D8386" s="2" t="s">
        <v>241</v>
      </c>
      <c r="E8386" s="2" t="s">
        <v>627</v>
      </c>
      <c r="F8386" s="2" t="s">
        <v>856</v>
      </c>
      <c r="G8386" s="2">
        <v>20</v>
      </c>
      <c r="H8386" s="2">
        <v>8.4263091412140002E-4</v>
      </c>
      <c r="I8386" s="2">
        <v>9.4374662381596815E-4</v>
      </c>
      <c r="J8386" s="26" t="s">
        <v>700</v>
      </c>
    </row>
    <row r="8387" spans="1:10" ht="15.75" hidden="1" customHeight="1" x14ac:dyDescent="0.25">
      <c r="A8387" s="2" t="s">
        <v>853</v>
      </c>
      <c r="B8387" s="2" t="s">
        <v>854</v>
      </c>
      <c r="C8387" s="2">
        <v>2040</v>
      </c>
      <c r="D8387" s="2" t="s">
        <v>241</v>
      </c>
      <c r="E8387" s="2" t="s">
        <v>627</v>
      </c>
      <c r="F8387" s="2" t="s">
        <v>860</v>
      </c>
      <c r="G8387" s="2">
        <v>20</v>
      </c>
      <c r="H8387" s="2">
        <v>1.1833842552732701E-2</v>
      </c>
      <c r="I8387" s="2">
        <v>1.3253903659060626E-2</v>
      </c>
      <c r="J8387" s="26" t="s">
        <v>701</v>
      </c>
    </row>
    <row r="8388" spans="1:10" ht="15.75" hidden="1" customHeight="1" x14ac:dyDescent="0.25">
      <c r="A8388" s="2" t="s">
        <v>853</v>
      </c>
      <c r="B8388" s="2" t="s">
        <v>854</v>
      </c>
      <c r="C8388" s="2">
        <v>2040</v>
      </c>
      <c r="D8388" s="2" t="s">
        <v>241</v>
      </c>
      <c r="E8388" s="2" t="s">
        <v>627</v>
      </c>
      <c r="F8388" s="2" t="s">
        <v>855</v>
      </c>
      <c r="G8388" s="2">
        <v>20</v>
      </c>
      <c r="H8388" s="2">
        <v>6.1139502504374997E-3</v>
      </c>
      <c r="I8388" s="2">
        <v>6.8476242804900002E-3</v>
      </c>
      <c r="J8388" s="26" t="s">
        <v>700</v>
      </c>
    </row>
    <row r="8389" spans="1:10" ht="15.75" hidden="1" customHeight="1" x14ac:dyDescent="0.25">
      <c r="A8389" s="2" t="s">
        <v>853</v>
      </c>
      <c r="B8389" s="2" t="s">
        <v>854</v>
      </c>
      <c r="C8389" s="2">
        <v>2040</v>
      </c>
      <c r="D8389" s="2" t="s">
        <v>241</v>
      </c>
      <c r="E8389" s="2" t="s">
        <v>627</v>
      </c>
      <c r="F8389" s="2" t="s">
        <v>859</v>
      </c>
      <c r="G8389" s="2">
        <v>20</v>
      </c>
      <c r="H8389" s="2">
        <v>1.5062290040077999E-3</v>
      </c>
      <c r="I8389" s="2">
        <v>1.686976484488736E-3</v>
      </c>
      <c r="J8389" s="26" t="s">
        <v>700</v>
      </c>
    </row>
    <row r="8390" spans="1:10" ht="15.75" hidden="1" customHeight="1" x14ac:dyDescent="0.25">
      <c r="A8390" s="2" t="s">
        <v>853</v>
      </c>
      <c r="B8390" s="2" t="s">
        <v>854</v>
      </c>
      <c r="C8390" s="2">
        <v>2040</v>
      </c>
      <c r="D8390" s="2" t="s">
        <v>241</v>
      </c>
      <c r="E8390" s="2" t="s">
        <v>627</v>
      </c>
      <c r="F8390" s="2" t="s">
        <v>860</v>
      </c>
      <c r="G8390" s="2">
        <v>21</v>
      </c>
      <c r="H8390" s="2">
        <v>7.8508501756005006E-3</v>
      </c>
      <c r="I8390" s="2">
        <v>8.7929521966725616E-3</v>
      </c>
      <c r="J8390" s="26" t="s">
        <v>701</v>
      </c>
    </row>
    <row r="8391" spans="1:10" ht="15.75" hidden="1" customHeight="1" x14ac:dyDescent="0.25">
      <c r="A8391" s="2" t="s">
        <v>853</v>
      </c>
      <c r="B8391" s="2" t="s">
        <v>854</v>
      </c>
      <c r="C8391" s="2">
        <v>2040</v>
      </c>
      <c r="D8391" s="2" t="s">
        <v>241</v>
      </c>
      <c r="E8391" s="2" t="s">
        <v>627</v>
      </c>
      <c r="F8391" s="2" t="s">
        <v>859</v>
      </c>
      <c r="G8391" s="2">
        <v>21</v>
      </c>
      <c r="H8391" s="2">
        <v>1.2459057761589E-3</v>
      </c>
      <c r="I8391" s="2">
        <v>1.3954144692979681E-3</v>
      </c>
      <c r="J8391" s="26" t="s">
        <v>700</v>
      </c>
    </row>
    <row r="8392" spans="1:10" ht="15.75" hidden="1" customHeight="1" x14ac:dyDescent="0.25">
      <c r="A8392" s="2" t="s">
        <v>853</v>
      </c>
      <c r="B8392" s="2" t="s">
        <v>854</v>
      </c>
      <c r="C8392" s="2">
        <v>2040</v>
      </c>
      <c r="D8392" s="2" t="s">
        <v>241</v>
      </c>
      <c r="E8392" s="2" t="s">
        <v>627</v>
      </c>
      <c r="F8392" s="2" t="s">
        <v>858</v>
      </c>
      <c r="G8392" s="2">
        <v>21</v>
      </c>
      <c r="H8392" s="2">
        <v>4.7092447057366399E-2</v>
      </c>
      <c r="I8392" s="2">
        <v>5.2743540704250372E-2</v>
      </c>
      <c r="J8392" s="26" t="s">
        <v>700</v>
      </c>
    </row>
    <row r="8393" spans="1:10" ht="15.75" hidden="1" customHeight="1" x14ac:dyDescent="0.25">
      <c r="A8393" s="2" t="s">
        <v>853</v>
      </c>
      <c r="B8393" s="2" t="s">
        <v>854</v>
      </c>
      <c r="C8393" s="2">
        <v>2040</v>
      </c>
      <c r="D8393" s="2" t="s">
        <v>241</v>
      </c>
      <c r="E8393" s="2" t="s">
        <v>627</v>
      </c>
      <c r="F8393" s="2" t="s">
        <v>855</v>
      </c>
      <c r="G8393" s="2">
        <v>21</v>
      </c>
      <c r="H8393" s="2">
        <v>7.1262643905359996E-4</v>
      </c>
      <c r="I8393" s="2">
        <v>7.9814161174003204E-4</v>
      </c>
      <c r="J8393" s="26" t="s">
        <v>700</v>
      </c>
    </row>
    <row r="8394" spans="1:10" ht="15.75" hidden="1" customHeight="1" x14ac:dyDescent="0.25">
      <c r="A8394" s="2" t="s">
        <v>853</v>
      </c>
      <c r="B8394" s="2" t="s">
        <v>854</v>
      </c>
      <c r="C8394" s="2">
        <v>2040</v>
      </c>
      <c r="D8394" s="2" t="s">
        <v>241</v>
      </c>
      <c r="E8394" s="2" t="s">
        <v>627</v>
      </c>
      <c r="F8394" s="2" t="s">
        <v>856</v>
      </c>
      <c r="G8394" s="2">
        <v>21</v>
      </c>
      <c r="H8394" s="2">
        <v>7.9052952060010002E-4</v>
      </c>
      <c r="I8394" s="2">
        <v>8.8539306307211215E-4</v>
      </c>
      <c r="J8394" s="26" t="s">
        <v>700</v>
      </c>
    </row>
    <row r="8395" spans="1:10" ht="15.75" hidden="1" customHeight="1" x14ac:dyDescent="0.25">
      <c r="A8395" s="2" t="s">
        <v>853</v>
      </c>
      <c r="B8395" s="2" t="s">
        <v>854</v>
      </c>
      <c r="C8395" s="2">
        <v>2040</v>
      </c>
      <c r="D8395" s="2" t="s">
        <v>241</v>
      </c>
      <c r="E8395" s="2" t="s">
        <v>627</v>
      </c>
      <c r="F8395" s="2" t="s">
        <v>857</v>
      </c>
      <c r="G8395" s="2">
        <v>21</v>
      </c>
      <c r="H8395" s="2">
        <v>9.5460054290015008E-3</v>
      </c>
      <c r="I8395" s="2">
        <v>1.0691526080481682E-2</v>
      </c>
      <c r="J8395" s="26" t="s">
        <v>700</v>
      </c>
    </row>
    <row r="8396" spans="1:10" ht="15.75" hidden="1" customHeight="1" x14ac:dyDescent="0.25">
      <c r="A8396" s="2" t="s">
        <v>853</v>
      </c>
      <c r="B8396" s="2" t="s">
        <v>854</v>
      </c>
      <c r="C8396" s="2">
        <v>2040</v>
      </c>
      <c r="D8396" s="2" t="s">
        <v>241</v>
      </c>
      <c r="E8396" s="2" t="s">
        <v>627</v>
      </c>
      <c r="F8396" s="2" t="s">
        <v>860</v>
      </c>
      <c r="G8396" s="2">
        <v>22</v>
      </c>
      <c r="H8396" s="2">
        <v>9.9823715281673001E-3</v>
      </c>
      <c r="I8396" s="2">
        <v>1.1180256111547377E-2</v>
      </c>
      <c r="J8396" s="26" t="s">
        <v>701</v>
      </c>
    </row>
    <row r="8397" spans="1:10" ht="15.75" hidden="1" customHeight="1" x14ac:dyDescent="0.25">
      <c r="A8397" s="2" t="s">
        <v>853</v>
      </c>
      <c r="B8397" s="2" t="s">
        <v>854</v>
      </c>
      <c r="C8397" s="2">
        <v>2040</v>
      </c>
      <c r="D8397" s="2" t="s">
        <v>241</v>
      </c>
      <c r="E8397" s="2" t="s">
        <v>627</v>
      </c>
      <c r="F8397" s="2" t="s">
        <v>859</v>
      </c>
      <c r="G8397" s="2">
        <v>22</v>
      </c>
      <c r="H8397" s="2">
        <v>2.3856035695644E-3</v>
      </c>
      <c r="I8397" s="2">
        <v>2.6718759979121281E-3</v>
      </c>
      <c r="J8397" s="26" t="s">
        <v>700</v>
      </c>
    </row>
    <row r="8398" spans="1:10" ht="15.75" hidden="1" customHeight="1" x14ac:dyDescent="0.25">
      <c r="A8398" s="2" t="s">
        <v>853</v>
      </c>
      <c r="B8398" s="2" t="s">
        <v>854</v>
      </c>
      <c r="C8398" s="2">
        <v>2040</v>
      </c>
      <c r="D8398" s="2" t="s">
        <v>241</v>
      </c>
      <c r="E8398" s="2" t="s">
        <v>627</v>
      </c>
      <c r="F8398" s="2" t="s">
        <v>858</v>
      </c>
      <c r="G8398" s="2">
        <v>22</v>
      </c>
      <c r="H8398" s="2">
        <v>5.9640479972586001E-2</v>
      </c>
      <c r="I8398" s="2">
        <v>6.6797337569296331E-2</v>
      </c>
      <c r="J8398" s="26" t="s">
        <v>700</v>
      </c>
    </row>
    <row r="8399" spans="1:10" ht="15.75" hidden="1" customHeight="1" x14ac:dyDescent="0.25">
      <c r="A8399" s="2" t="s">
        <v>853</v>
      </c>
      <c r="B8399" s="2" t="s">
        <v>854</v>
      </c>
      <c r="C8399" s="2">
        <v>2040</v>
      </c>
      <c r="D8399" s="2" t="s">
        <v>241</v>
      </c>
      <c r="E8399" s="2" t="s">
        <v>627</v>
      </c>
      <c r="F8399" s="2" t="s">
        <v>856</v>
      </c>
      <c r="G8399" s="2">
        <v>22</v>
      </c>
      <c r="H8399" s="2">
        <v>1.2425256936694001E-3</v>
      </c>
      <c r="I8399" s="2">
        <v>1.3916287769097282E-3</v>
      </c>
      <c r="J8399" s="26" t="s">
        <v>700</v>
      </c>
    </row>
    <row r="8400" spans="1:10" ht="15.75" hidden="1" customHeight="1" x14ac:dyDescent="0.25">
      <c r="A8400" s="2" t="s">
        <v>853</v>
      </c>
      <c r="B8400" s="2" t="s">
        <v>854</v>
      </c>
      <c r="C8400" s="2">
        <v>2040</v>
      </c>
      <c r="D8400" s="2" t="s">
        <v>241</v>
      </c>
      <c r="E8400" s="2" t="s">
        <v>627</v>
      </c>
      <c r="F8400" s="2" t="s">
        <v>857</v>
      </c>
      <c r="G8400" s="2">
        <v>22</v>
      </c>
      <c r="H8400" s="2">
        <v>4.8780854267533999E-3</v>
      </c>
      <c r="I8400" s="2">
        <v>5.4634556779638082E-3</v>
      </c>
      <c r="J8400" s="26" t="s">
        <v>700</v>
      </c>
    </row>
    <row r="8401" spans="1:10" ht="15.75" hidden="1" customHeight="1" x14ac:dyDescent="0.25">
      <c r="A8401" s="2" t="s">
        <v>853</v>
      </c>
      <c r="B8401" s="2" t="s">
        <v>854</v>
      </c>
      <c r="C8401" s="2">
        <v>2040</v>
      </c>
      <c r="D8401" s="2" t="s">
        <v>241</v>
      </c>
      <c r="E8401" s="2" t="s">
        <v>627</v>
      </c>
      <c r="F8401" s="2" t="s">
        <v>857</v>
      </c>
      <c r="G8401" s="2">
        <v>23</v>
      </c>
      <c r="H8401" s="2">
        <v>7.0152984699234002E-3</v>
      </c>
      <c r="I8401" s="2">
        <v>7.8571342863142084E-3</v>
      </c>
      <c r="J8401" s="26" t="s">
        <v>700</v>
      </c>
    </row>
    <row r="8402" spans="1:10" ht="15.75" hidden="1" customHeight="1" x14ac:dyDescent="0.25">
      <c r="A8402" s="2" t="s">
        <v>853</v>
      </c>
      <c r="B8402" s="2" t="s">
        <v>854</v>
      </c>
      <c r="C8402" s="2">
        <v>2040</v>
      </c>
      <c r="D8402" s="2" t="s">
        <v>241</v>
      </c>
      <c r="E8402" s="2" t="s">
        <v>627</v>
      </c>
      <c r="F8402" s="2" t="s">
        <v>860</v>
      </c>
      <c r="G8402" s="2">
        <v>23</v>
      </c>
      <c r="H8402" s="2">
        <v>6.2139421352184997E-3</v>
      </c>
      <c r="I8402" s="2">
        <v>6.95961519144472E-3</v>
      </c>
      <c r="J8402" s="26" t="s">
        <v>701</v>
      </c>
    </row>
    <row r="8403" spans="1:10" ht="15.75" hidden="1" customHeight="1" x14ac:dyDescent="0.25">
      <c r="A8403" s="2" t="s">
        <v>853</v>
      </c>
      <c r="B8403" s="2" t="s">
        <v>854</v>
      </c>
      <c r="C8403" s="2">
        <v>2040</v>
      </c>
      <c r="D8403" s="2" t="s">
        <v>241</v>
      </c>
      <c r="E8403" s="2" t="s">
        <v>627</v>
      </c>
      <c r="F8403" s="2" t="s">
        <v>856</v>
      </c>
      <c r="G8403" s="2">
        <v>23</v>
      </c>
      <c r="H8403" s="2">
        <v>3.9830234891270001E-4</v>
      </c>
      <c r="I8403" s="2">
        <v>4.4609863078222406E-4</v>
      </c>
      <c r="J8403" s="26" t="s">
        <v>700</v>
      </c>
    </row>
    <row r="8404" spans="1:10" ht="15.75" hidden="1" customHeight="1" x14ac:dyDescent="0.25">
      <c r="A8404" s="2" t="s">
        <v>853</v>
      </c>
      <c r="B8404" s="2" t="s">
        <v>854</v>
      </c>
      <c r="C8404" s="2">
        <v>2040</v>
      </c>
      <c r="D8404" s="2" t="s">
        <v>241</v>
      </c>
      <c r="E8404" s="2" t="s">
        <v>627</v>
      </c>
      <c r="F8404" s="2" t="s">
        <v>858</v>
      </c>
      <c r="G8404" s="2">
        <v>23</v>
      </c>
      <c r="H8404" s="2">
        <v>6.6513157682493301E-2</v>
      </c>
      <c r="I8404" s="2">
        <v>7.44947366043925E-2</v>
      </c>
      <c r="J8404" s="26" t="s">
        <v>700</v>
      </c>
    </row>
    <row r="8405" spans="1:10" ht="15.75" hidden="1" customHeight="1" x14ac:dyDescent="0.25">
      <c r="A8405" s="2" t="s">
        <v>853</v>
      </c>
      <c r="B8405" s="2" t="s">
        <v>854</v>
      </c>
      <c r="C8405" s="2">
        <v>2040</v>
      </c>
      <c r="D8405" s="2" t="s">
        <v>241</v>
      </c>
      <c r="E8405" s="2" t="s">
        <v>627</v>
      </c>
      <c r="F8405" s="2" t="s">
        <v>859</v>
      </c>
      <c r="G8405" s="2">
        <v>23</v>
      </c>
      <c r="H8405" s="2">
        <v>1.2263187672943E-3</v>
      </c>
      <c r="I8405" s="2">
        <v>1.3734770193696163E-3</v>
      </c>
      <c r="J8405" s="26" t="s">
        <v>700</v>
      </c>
    </row>
    <row r="8406" spans="1:10" ht="15.75" hidden="1" customHeight="1" x14ac:dyDescent="0.25">
      <c r="A8406" s="2" t="s">
        <v>853</v>
      </c>
      <c r="B8406" s="2" t="s">
        <v>854</v>
      </c>
      <c r="C8406" s="2">
        <v>2040</v>
      </c>
      <c r="D8406" s="2" t="s">
        <v>241</v>
      </c>
      <c r="E8406" s="2" t="s">
        <v>627</v>
      </c>
      <c r="F8406" s="2" t="s">
        <v>859</v>
      </c>
      <c r="G8406" s="2">
        <v>24</v>
      </c>
      <c r="H8406" s="2">
        <v>7.4802464223470001E-4</v>
      </c>
      <c r="I8406" s="2">
        <v>8.3778759930286406E-4</v>
      </c>
      <c r="J8406" s="26" t="s">
        <v>700</v>
      </c>
    </row>
    <row r="8407" spans="1:10" ht="15.75" hidden="1" customHeight="1" x14ac:dyDescent="0.25">
      <c r="A8407" s="2" t="s">
        <v>853</v>
      </c>
      <c r="B8407" s="2" t="s">
        <v>854</v>
      </c>
      <c r="C8407" s="2">
        <v>2040</v>
      </c>
      <c r="D8407" s="2" t="s">
        <v>241</v>
      </c>
      <c r="E8407" s="2" t="s">
        <v>627</v>
      </c>
      <c r="F8407" s="2" t="s">
        <v>856</v>
      </c>
      <c r="G8407" s="2">
        <v>24</v>
      </c>
      <c r="H8407" s="2">
        <v>4.874732658209E-4</v>
      </c>
      <c r="I8407" s="2">
        <v>5.4597005771940803E-4</v>
      </c>
      <c r="J8407" s="26" t="s">
        <v>700</v>
      </c>
    </row>
    <row r="8408" spans="1:10" ht="15.75" hidden="1" customHeight="1" x14ac:dyDescent="0.25">
      <c r="A8408" s="2" t="s">
        <v>853</v>
      </c>
      <c r="B8408" s="2" t="s">
        <v>854</v>
      </c>
      <c r="C8408" s="2">
        <v>2040</v>
      </c>
      <c r="D8408" s="2" t="s">
        <v>241</v>
      </c>
      <c r="E8408" s="2" t="s">
        <v>627</v>
      </c>
      <c r="F8408" s="2" t="s">
        <v>860</v>
      </c>
      <c r="G8408" s="2">
        <v>24</v>
      </c>
      <c r="H8408" s="2">
        <v>2.2388515644706998E-3</v>
      </c>
      <c r="I8408" s="2">
        <v>2.507513752207184E-3</v>
      </c>
      <c r="J8408" s="26" t="s">
        <v>701</v>
      </c>
    </row>
    <row r="8409" spans="1:10" ht="15.75" hidden="1" customHeight="1" x14ac:dyDescent="0.25">
      <c r="A8409" s="2" t="s">
        <v>853</v>
      </c>
      <c r="B8409" s="2" t="s">
        <v>854</v>
      </c>
      <c r="C8409" s="2">
        <v>2040</v>
      </c>
      <c r="D8409" s="2" t="s">
        <v>241</v>
      </c>
      <c r="E8409" s="2" t="s">
        <v>627</v>
      </c>
      <c r="F8409" s="2" t="s">
        <v>857</v>
      </c>
      <c r="G8409" s="2">
        <v>24</v>
      </c>
      <c r="H8409" s="2">
        <v>5.6189926108344999E-3</v>
      </c>
      <c r="I8409" s="2">
        <v>6.2932717241346407E-3</v>
      </c>
      <c r="J8409" s="26" t="s">
        <v>700</v>
      </c>
    </row>
    <row r="8410" spans="1:10" ht="15.75" hidden="1" customHeight="1" x14ac:dyDescent="0.25">
      <c r="A8410" s="2" t="s">
        <v>853</v>
      </c>
      <c r="B8410" s="2" t="s">
        <v>854</v>
      </c>
      <c r="C8410" s="2">
        <v>2040</v>
      </c>
      <c r="D8410" s="2" t="s">
        <v>241</v>
      </c>
      <c r="E8410" s="2" t="s">
        <v>627</v>
      </c>
      <c r="F8410" s="2" t="s">
        <v>858</v>
      </c>
      <c r="G8410" s="2">
        <v>24</v>
      </c>
      <c r="H8410" s="2">
        <v>3.8652706192806398E-2</v>
      </c>
      <c r="I8410" s="2">
        <v>4.3291030935943171E-2</v>
      </c>
      <c r="J8410" s="26" t="s">
        <v>700</v>
      </c>
    </row>
    <row r="8411" spans="1:10" ht="15.75" hidden="1" customHeight="1" x14ac:dyDescent="0.25">
      <c r="A8411" s="2" t="s">
        <v>853</v>
      </c>
      <c r="B8411" s="2" t="s">
        <v>854</v>
      </c>
      <c r="C8411" s="2">
        <v>2040</v>
      </c>
      <c r="D8411" s="2" t="s">
        <v>241</v>
      </c>
      <c r="E8411" s="2" t="s">
        <v>627</v>
      </c>
      <c r="F8411" s="2" t="s">
        <v>858</v>
      </c>
      <c r="G8411" s="2">
        <v>25</v>
      </c>
      <c r="H8411" s="2">
        <v>3.1456613447517198E-2</v>
      </c>
      <c r="I8411" s="2">
        <v>3.5231407061219265E-2</v>
      </c>
      <c r="J8411" s="26" t="s">
        <v>700</v>
      </c>
    </row>
    <row r="8412" spans="1:10" ht="15.75" hidden="1" customHeight="1" x14ac:dyDescent="0.25">
      <c r="A8412" s="2" t="s">
        <v>853</v>
      </c>
      <c r="B8412" s="2" t="s">
        <v>854</v>
      </c>
      <c r="C8412" s="2">
        <v>2040</v>
      </c>
      <c r="D8412" s="2" t="s">
        <v>241</v>
      </c>
      <c r="E8412" s="2" t="s">
        <v>627</v>
      </c>
      <c r="F8412" s="2" t="s">
        <v>859</v>
      </c>
      <c r="G8412" s="2">
        <v>25</v>
      </c>
      <c r="H8412" s="2">
        <v>1.5076728886925001E-3</v>
      </c>
      <c r="I8412" s="2">
        <v>1.6885936353356003E-3</v>
      </c>
      <c r="J8412" s="26" t="s">
        <v>700</v>
      </c>
    </row>
    <row r="8413" spans="1:10" ht="15.75" hidden="1" customHeight="1" x14ac:dyDescent="0.25">
      <c r="A8413" s="2" t="s">
        <v>853</v>
      </c>
      <c r="B8413" s="2" t="s">
        <v>854</v>
      </c>
      <c r="C8413" s="2">
        <v>2040</v>
      </c>
      <c r="D8413" s="2" t="s">
        <v>241</v>
      </c>
      <c r="E8413" s="2" t="s">
        <v>627</v>
      </c>
      <c r="F8413" s="2" t="s">
        <v>857</v>
      </c>
      <c r="G8413" s="2">
        <v>25</v>
      </c>
      <c r="H8413" s="2">
        <v>2.3682447790634E-3</v>
      </c>
      <c r="I8413" s="2">
        <v>2.6524341525510082E-3</v>
      </c>
      <c r="J8413" s="26" t="s">
        <v>700</v>
      </c>
    </row>
    <row r="8414" spans="1:10" ht="15.75" hidden="1" customHeight="1" x14ac:dyDescent="0.25">
      <c r="A8414" s="2" t="s">
        <v>853</v>
      </c>
      <c r="B8414" s="2" t="s">
        <v>854</v>
      </c>
      <c r="C8414" s="2">
        <v>2040</v>
      </c>
      <c r="D8414" s="2" t="s">
        <v>241</v>
      </c>
      <c r="E8414" s="2" t="s">
        <v>627</v>
      </c>
      <c r="F8414" s="2" t="s">
        <v>860</v>
      </c>
      <c r="G8414" s="2">
        <v>25</v>
      </c>
      <c r="H8414" s="2">
        <v>1.4429280417971001E-3</v>
      </c>
      <c r="I8414" s="2">
        <v>1.6160794068127522E-3</v>
      </c>
      <c r="J8414" s="26" t="s">
        <v>701</v>
      </c>
    </row>
    <row r="8415" spans="1:10" ht="15.75" hidden="1" customHeight="1" x14ac:dyDescent="0.25">
      <c r="A8415" s="2" t="s">
        <v>853</v>
      </c>
      <c r="B8415" s="2" t="s">
        <v>854</v>
      </c>
      <c r="C8415" s="2">
        <v>2040</v>
      </c>
      <c r="D8415" s="2" t="s">
        <v>241</v>
      </c>
      <c r="E8415" s="2" t="s">
        <v>627</v>
      </c>
      <c r="F8415" s="2" t="s">
        <v>856</v>
      </c>
      <c r="G8415" s="2">
        <v>26</v>
      </c>
      <c r="H8415" s="2">
        <v>2.773936757876E-4</v>
      </c>
      <c r="I8415" s="2">
        <v>3.1068091688211204E-4</v>
      </c>
      <c r="J8415" s="26" t="s">
        <v>700</v>
      </c>
    </row>
    <row r="8416" spans="1:10" ht="15.75" hidden="1" customHeight="1" x14ac:dyDescent="0.25">
      <c r="A8416" s="2" t="s">
        <v>853</v>
      </c>
      <c r="B8416" s="2" t="s">
        <v>854</v>
      </c>
      <c r="C8416" s="2">
        <v>2040</v>
      </c>
      <c r="D8416" s="2" t="s">
        <v>241</v>
      </c>
      <c r="E8416" s="2" t="s">
        <v>627</v>
      </c>
      <c r="F8416" s="2" t="s">
        <v>859</v>
      </c>
      <c r="G8416" s="2">
        <v>26</v>
      </c>
      <c r="H8416" s="2">
        <v>1.7212180246132999E-3</v>
      </c>
      <c r="I8416" s="2">
        <v>1.927764187566896E-3</v>
      </c>
      <c r="J8416" s="26" t="s">
        <v>700</v>
      </c>
    </row>
    <row r="8417" spans="1:10" ht="15.75" hidden="1" customHeight="1" x14ac:dyDescent="0.25">
      <c r="A8417" s="2" t="s">
        <v>853</v>
      </c>
      <c r="B8417" s="2" t="s">
        <v>854</v>
      </c>
      <c r="C8417" s="2">
        <v>2040</v>
      </c>
      <c r="D8417" s="2" t="s">
        <v>241</v>
      </c>
      <c r="E8417" s="2" t="s">
        <v>627</v>
      </c>
      <c r="F8417" s="2" t="s">
        <v>860</v>
      </c>
      <c r="G8417" s="2">
        <v>26</v>
      </c>
      <c r="H8417" s="2">
        <v>1.9764929893427E-3</v>
      </c>
      <c r="I8417" s="2">
        <v>2.2136721480638241E-3</v>
      </c>
      <c r="J8417" s="26" t="s">
        <v>701</v>
      </c>
    </row>
    <row r="8418" spans="1:10" ht="15.75" hidden="1" customHeight="1" x14ac:dyDescent="0.25">
      <c r="A8418" s="2" t="s">
        <v>853</v>
      </c>
      <c r="B8418" s="2" t="s">
        <v>854</v>
      </c>
      <c r="C8418" s="2">
        <v>2040</v>
      </c>
      <c r="D8418" s="2" t="s">
        <v>241</v>
      </c>
      <c r="E8418" s="2" t="s">
        <v>627</v>
      </c>
      <c r="F8418" s="2" t="s">
        <v>858</v>
      </c>
      <c r="G8418" s="2">
        <v>26</v>
      </c>
      <c r="H8418" s="2">
        <v>4.0874560829251998E-2</v>
      </c>
      <c r="I8418" s="2">
        <v>4.577950812876224E-2</v>
      </c>
      <c r="J8418" s="26" t="s">
        <v>700</v>
      </c>
    </row>
    <row r="8419" spans="1:10" ht="15.75" hidden="1" customHeight="1" x14ac:dyDescent="0.25">
      <c r="A8419" s="2" t="s">
        <v>853</v>
      </c>
      <c r="B8419" s="2" t="s">
        <v>854</v>
      </c>
      <c r="C8419" s="2">
        <v>2040</v>
      </c>
      <c r="D8419" s="2" t="s">
        <v>241</v>
      </c>
      <c r="E8419" s="2" t="s">
        <v>627</v>
      </c>
      <c r="F8419" s="2" t="s">
        <v>857</v>
      </c>
      <c r="G8419" s="2">
        <v>26</v>
      </c>
      <c r="H8419" s="2">
        <v>4.8242895281873999E-3</v>
      </c>
      <c r="I8419" s="2">
        <v>5.4032042715698881E-3</v>
      </c>
      <c r="J8419" s="26" t="s">
        <v>700</v>
      </c>
    </row>
    <row r="8420" spans="1:10" ht="15.75" hidden="1" customHeight="1" x14ac:dyDescent="0.25">
      <c r="A8420" s="2" t="s">
        <v>853</v>
      </c>
      <c r="B8420" s="2" t="s">
        <v>854</v>
      </c>
      <c r="C8420" s="2">
        <v>2040</v>
      </c>
      <c r="D8420" s="2" t="s">
        <v>241</v>
      </c>
      <c r="E8420" s="2" t="s">
        <v>627</v>
      </c>
      <c r="F8420" s="2" t="s">
        <v>856</v>
      </c>
      <c r="G8420" s="2">
        <v>27</v>
      </c>
      <c r="H8420" s="2">
        <v>1.103922550101E-4</v>
      </c>
      <c r="I8420" s="2">
        <v>1.2363932561131202E-4</v>
      </c>
      <c r="J8420" s="26" t="s">
        <v>700</v>
      </c>
    </row>
    <row r="8421" spans="1:10" ht="15.75" hidden="1" customHeight="1" x14ac:dyDescent="0.25">
      <c r="A8421" s="2" t="s">
        <v>853</v>
      </c>
      <c r="B8421" s="2" t="s">
        <v>854</v>
      </c>
      <c r="C8421" s="2">
        <v>2040</v>
      </c>
      <c r="D8421" s="2" t="s">
        <v>241</v>
      </c>
      <c r="E8421" s="2" t="s">
        <v>627</v>
      </c>
      <c r="F8421" s="2" t="s">
        <v>860</v>
      </c>
      <c r="G8421" s="2">
        <v>27</v>
      </c>
      <c r="H8421" s="2">
        <v>1.9517628243193E-3</v>
      </c>
      <c r="I8421" s="2">
        <v>2.185974363237616E-3</v>
      </c>
      <c r="J8421" s="26" t="s">
        <v>701</v>
      </c>
    </row>
    <row r="8422" spans="1:10" ht="15.75" hidden="1" customHeight="1" x14ac:dyDescent="0.25">
      <c r="A8422" s="2" t="s">
        <v>853</v>
      </c>
      <c r="B8422" s="2" t="s">
        <v>854</v>
      </c>
      <c r="C8422" s="2">
        <v>2040</v>
      </c>
      <c r="D8422" s="2" t="s">
        <v>241</v>
      </c>
      <c r="E8422" s="2" t="s">
        <v>627</v>
      </c>
      <c r="F8422" s="2" t="s">
        <v>858</v>
      </c>
      <c r="G8422" s="2">
        <v>27</v>
      </c>
      <c r="H8422" s="2">
        <v>2.2535792784765401E-2</v>
      </c>
      <c r="I8422" s="2">
        <v>2.5240087918937251E-2</v>
      </c>
      <c r="J8422" s="26" t="s">
        <v>700</v>
      </c>
    </row>
    <row r="8423" spans="1:10" ht="15.75" hidden="1" customHeight="1" x14ac:dyDescent="0.25">
      <c r="A8423" s="2" t="s">
        <v>853</v>
      </c>
      <c r="B8423" s="2" t="s">
        <v>854</v>
      </c>
      <c r="C8423" s="2">
        <v>2040</v>
      </c>
      <c r="D8423" s="2" t="s">
        <v>241</v>
      </c>
      <c r="E8423" s="2" t="s">
        <v>627</v>
      </c>
      <c r="F8423" s="2" t="s">
        <v>857</v>
      </c>
      <c r="G8423" s="2">
        <v>27</v>
      </c>
      <c r="H8423" s="2">
        <v>3.0300057551357999E-3</v>
      </c>
      <c r="I8423" s="2">
        <v>3.3936064457520962E-3</v>
      </c>
      <c r="J8423" s="26" t="s">
        <v>700</v>
      </c>
    </row>
    <row r="8424" spans="1:10" ht="15.75" hidden="1" customHeight="1" x14ac:dyDescent="0.25">
      <c r="A8424" s="2" t="s">
        <v>853</v>
      </c>
      <c r="B8424" s="2" t="s">
        <v>854</v>
      </c>
      <c r="C8424" s="2">
        <v>2040</v>
      </c>
      <c r="D8424" s="2" t="s">
        <v>241</v>
      </c>
      <c r="E8424" s="2" t="s">
        <v>627</v>
      </c>
      <c r="F8424" s="2" t="s">
        <v>859</v>
      </c>
      <c r="G8424" s="2">
        <v>27</v>
      </c>
      <c r="H8424" s="2">
        <v>8.23294489237E-4</v>
      </c>
      <c r="I8424" s="2">
        <v>9.2208982794544014E-4</v>
      </c>
      <c r="J8424" s="26" t="s">
        <v>700</v>
      </c>
    </row>
    <row r="8425" spans="1:10" ht="15.75" hidden="1" customHeight="1" x14ac:dyDescent="0.25">
      <c r="A8425" s="2" t="s">
        <v>853</v>
      </c>
      <c r="B8425" s="2" t="s">
        <v>854</v>
      </c>
      <c r="C8425" s="2">
        <v>2040</v>
      </c>
      <c r="D8425" s="2" t="s">
        <v>241</v>
      </c>
      <c r="E8425" s="2" t="s">
        <v>627</v>
      </c>
      <c r="F8425" s="2" t="s">
        <v>856</v>
      </c>
      <c r="G8425" s="2">
        <v>28</v>
      </c>
      <c r="H8425" s="2">
        <v>2.0502675761240001E-4</v>
      </c>
      <c r="I8425" s="2">
        <v>2.2962996852588804E-4</v>
      </c>
      <c r="J8425" s="26" t="s">
        <v>700</v>
      </c>
    </row>
    <row r="8426" spans="1:10" ht="15.75" hidden="1" customHeight="1" x14ac:dyDescent="0.25">
      <c r="A8426" s="2" t="s">
        <v>853</v>
      </c>
      <c r="B8426" s="2" t="s">
        <v>854</v>
      </c>
      <c r="C8426" s="2">
        <v>2040</v>
      </c>
      <c r="D8426" s="2" t="s">
        <v>241</v>
      </c>
      <c r="E8426" s="2" t="s">
        <v>627</v>
      </c>
      <c r="F8426" s="2" t="s">
        <v>860</v>
      </c>
      <c r="G8426" s="2">
        <v>28</v>
      </c>
      <c r="H8426" s="2">
        <v>4.4263505842537E-3</v>
      </c>
      <c r="I8426" s="2">
        <v>4.9575126543641443E-3</v>
      </c>
      <c r="J8426" s="26" t="s">
        <v>701</v>
      </c>
    </row>
    <row r="8427" spans="1:10" ht="15.75" hidden="1" customHeight="1" x14ac:dyDescent="0.25">
      <c r="A8427" s="2" t="s">
        <v>853</v>
      </c>
      <c r="B8427" s="2" t="s">
        <v>854</v>
      </c>
      <c r="C8427" s="2">
        <v>2040</v>
      </c>
      <c r="D8427" s="2" t="s">
        <v>241</v>
      </c>
      <c r="E8427" s="2" t="s">
        <v>627</v>
      </c>
      <c r="F8427" s="2" t="s">
        <v>859</v>
      </c>
      <c r="G8427" s="2">
        <v>28</v>
      </c>
      <c r="H8427" s="2">
        <v>8.0694352800489996E-4</v>
      </c>
      <c r="I8427" s="2">
        <v>9.0377675136548807E-4</v>
      </c>
      <c r="J8427" s="26" t="s">
        <v>700</v>
      </c>
    </row>
    <row r="8428" spans="1:10" ht="15.75" hidden="1" customHeight="1" x14ac:dyDescent="0.25">
      <c r="A8428" s="2" t="s">
        <v>853</v>
      </c>
      <c r="B8428" s="2" t="s">
        <v>854</v>
      </c>
      <c r="C8428" s="2">
        <v>2040</v>
      </c>
      <c r="D8428" s="2" t="s">
        <v>241</v>
      </c>
      <c r="E8428" s="2" t="s">
        <v>627</v>
      </c>
      <c r="F8428" s="2" t="s">
        <v>857</v>
      </c>
      <c r="G8428" s="2">
        <v>28</v>
      </c>
      <c r="H8428" s="2">
        <v>2.3612209188285998E-3</v>
      </c>
      <c r="I8428" s="2">
        <v>2.644567429088032E-3</v>
      </c>
      <c r="J8428" s="26" t="s">
        <v>700</v>
      </c>
    </row>
    <row r="8429" spans="1:10" ht="15.75" hidden="1" customHeight="1" x14ac:dyDescent="0.25">
      <c r="A8429" s="2" t="s">
        <v>853</v>
      </c>
      <c r="B8429" s="2" t="s">
        <v>854</v>
      </c>
      <c r="C8429" s="2">
        <v>2040</v>
      </c>
      <c r="D8429" s="2" t="s">
        <v>241</v>
      </c>
      <c r="E8429" s="2" t="s">
        <v>627</v>
      </c>
      <c r="F8429" s="2" t="s">
        <v>858</v>
      </c>
      <c r="G8429" s="2">
        <v>28</v>
      </c>
      <c r="H8429" s="2">
        <v>3.0201908666640499E-2</v>
      </c>
      <c r="I8429" s="2">
        <v>3.3826137706637366E-2</v>
      </c>
      <c r="J8429" s="26" t="s">
        <v>700</v>
      </c>
    </row>
    <row r="8430" spans="1:10" ht="15.75" hidden="1" customHeight="1" x14ac:dyDescent="0.25">
      <c r="A8430" s="2" t="s">
        <v>853</v>
      </c>
      <c r="B8430" s="2" t="s">
        <v>854</v>
      </c>
      <c r="C8430" s="2">
        <v>2040</v>
      </c>
      <c r="D8430" s="2" t="s">
        <v>241</v>
      </c>
      <c r="E8430" s="2" t="s">
        <v>627</v>
      </c>
      <c r="F8430" s="2" t="s">
        <v>856</v>
      </c>
      <c r="G8430" s="2">
        <v>29</v>
      </c>
      <c r="H8430" s="2">
        <v>2.0089036115680001E-4</v>
      </c>
      <c r="I8430" s="2">
        <v>2.2499720449561603E-4</v>
      </c>
      <c r="J8430" s="26" t="s">
        <v>700</v>
      </c>
    </row>
    <row r="8431" spans="1:10" ht="15.75" hidden="1" customHeight="1" x14ac:dyDescent="0.25">
      <c r="A8431" s="2" t="s">
        <v>853</v>
      </c>
      <c r="B8431" s="2" t="s">
        <v>854</v>
      </c>
      <c r="C8431" s="2">
        <v>2040</v>
      </c>
      <c r="D8431" s="2" t="s">
        <v>241</v>
      </c>
      <c r="E8431" s="2" t="s">
        <v>627</v>
      </c>
      <c r="F8431" s="2" t="s">
        <v>858</v>
      </c>
      <c r="G8431" s="2">
        <v>29</v>
      </c>
      <c r="H8431" s="2">
        <v>2.9617326334118801E-2</v>
      </c>
      <c r="I8431" s="2">
        <v>3.317140549421306E-2</v>
      </c>
      <c r="J8431" s="26" t="s">
        <v>700</v>
      </c>
    </row>
    <row r="8432" spans="1:10" ht="15.75" hidden="1" customHeight="1" x14ac:dyDescent="0.25">
      <c r="A8432" s="2" t="s">
        <v>853</v>
      </c>
      <c r="B8432" s="2" t="s">
        <v>854</v>
      </c>
      <c r="C8432" s="2">
        <v>2040</v>
      </c>
      <c r="D8432" s="2" t="s">
        <v>241</v>
      </c>
      <c r="E8432" s="2" t="s">
        <v>627</v>
      </c>
      <c r="F8432" s="2" t="s">
        <v>859</v>
      </c>
      <c r="G8432" s="2">
        <v>29</v>
      </c>
      <c r="H8432" s="2">
        <v>5.6451951240890001E-4</v>
      </c>
      <c r="I8432" s="2">
        <v>6.3226185389796802E-4</v>
      </c>
      <c r="J8432" s="26" t="s">
        <v>700</v>
      </c>
    </row>
    <row r="8433" spans="1:10" ht="15.75" hidden="1" customHeight="1" x14ac:dyDescent="0.25">
      <c r="A8433" s="2" t="s">
        <v>853</v>
      </c>
      <c r="B8433" s="2" t="s">
        <v>854</v>
      </c>
      <c r="C8433" s="2">
        <v>2040</v>
      </c>
      <c r="D8433" s="2" t="s">
        <v>241</v>
      </c>
      <c r="E8433" s="2" t="s">
        <v>627</v>
      </c>
      <c r="F8433" s="2" t="s">
        <v>857</v>
      </c>
      <c r="G8433" s="2">
        <v>29</v>
      </c>
      <c r="H8433" s="2">
        <v>2.7905732276849002E-3</v>
      </c>
      <c r="I8433" s="2">
        <v>3.1254420150070884E-3</v>
      </c>
      <c r="J8433" s="26" t="s">
        <v>700</v>
      </c>
    </row>
    <row r="8434" spans="1:10" ht="15.75" hidden="1" customHeight="1" x14ac:dyDescent="0.25">
      <c r="A8434" s="2" t="s">
        <v>853</v>
      </c>
      <c r="B8434" s="2" t="s">
        <v>854</v>
      </c>
      <c r="C8434" s="2">
        <v>2040</v>
      </c>
      <c r="D8434" s="2" t="s">
        <v>241</v>
      </c>
      <c r="E8434" s="2" t="s">
        <v>627</v>
      </c>
      <c r="F8434" s="2" t="s">
        <v>860</v>
      </c>
      <c r="G8434" s="2">
        <v>29</v>
      </c>
      <c r="H8434" s="2">
        <v>3.0690513085573998E-3</v>
      </c>
      <c r="I8434" s="2">
        <v>3.4373374655842881E-3</v>
      </c>
      <c r="J8434" s="26" t="s">
        <v>701</v>
      </c>
    </row>
    <row r="8435" spans="1:10" ht="15.75" hidden="1" customHeight="1" x14ac:dyDescent="0.25">
      <c r="A8435" s="2" t="s">
        <v>853</v>
      </c>
      <c r="B8435" s="2" t="s">
        <v>854</v>
      </c>
      <c r="C8435" s="2">
        <v>2040</v>
      </c>
      <c r="D8435" s="2" t="s">
        <v>241</v>
      </c>
      <c r="E8435" s="2" t="s">
        <v>627</v>
      </c>
      <c r="F8435" s="2" t="s">
        <v>860</v>
      </c>
      <c r="G8435" s="2">
        <v>30</v>
      </c>
      <c r="H8435" s="2">
        <v>1.6839882591739E-3</v>
      </c>
      <c r="I8435" s="2">
        <v>1.8860668502747682E-3</v>
      </c>
      <c r="J8435" s="26" t="s">
        <v>701</v>
      </c>
    </row>
    <row r="8436" spans="1:10" ht="15.75" hidden="1" customHeight="1" x14ac:dyDescent="0.25">
      <c r="A8436" s="2" t="s">
        <v>853</v>
      </c>
      <c r="B8436" s="2" t="s">
        <v>854</v>
      </c>
      <c r="C8436" s="2">
        <v>2040</v>
      </c>
      <c r="D8436" s="2" t="s">
        <v>241</v>
      </c>
      <c r="E8436" s="2" t="s">
        <v>627</v>
      </c>
      <c r="F8436" s="2" t="s">
        <v>856</v>
      </c>
      <c r="G8436" s="2">
        <v>30</v>
      </c>
      <c r="H8436" s="2">
        <v>1.913481974043E-4</v>
      </c>
      <c r="I8436" s="2">
        <v>2.1430998109281602E-4</v>
      </c>
      <c r="J8436" s="26" t="s">
        <v>700</v>
      </c>
    </row>
    <row r="8437" spans="1:10" ht="15.75" hidden="1" customHeight="1" x14ac:dyDescent="0.25">
      <c r="A8437" s="2" t="s">
        <v>853</v>
      </c>
      <c r="B8437" s="2" t="s">
        <v>854</v>
      </c>
      <c r="C8437" s="2">
        <v>2040</v>
      </c>
      <c r="D8437" s="2" t="s">
        <v>241</v>
      </c>
      <c r="E8437" s="2" t="s">
        <v>627</v>
      </c>
      <c r="F8437" s="2" t="s">
        <v>859</v>
      </c>
      <c r="G8437" s="2">
        <v>30</v>
      </c>
      <c r="H8437" s="2">
        <v>1.042117219185E-4</v>
      </c>
      <c r="I8437" s="2">
        <v>1.1671712854872002E-4</v>
      </c>
      <c r="J8437" s="26" t="s">
        <v>700</v>
      </c>
    </row>
    <row r="8438" spans="1:10" ht="15.75" hidden="1" customHeight="1" x14ac:dyDescent="0.25">
      <c r="A8438" s="2" t="s">
        <v>853</v>
      </c>
      <c r="B8438" s="2" t="s">
        <v>854</v>
      </c>
      <c r="C8438" s="2">
        <v>2040</v>
      </c>
      <c r="D8438" s="2" t="s">
        <v>241</v>
      </c>
      <c r="E8438" s="2" t="s">
        <v>627</v>
      </c>
      <c r="F8438" s="2" t="s">
        <v>857</v>
      </c>
      <c r="G8438" s="2">
        <v>30</v>
      </c>
      <c r="H8438" s="2">
        <v>3.6087929911446E-3</v>
      </c>
      <c r="I8438" s="2">
        <v>4.0418481500819527E-3</v>
      </c>
      <c r="J8438" s="26" t="s">
        <v>700</v>
      </c>
    </row>
    <row r="8439" spans="1:10" ht="15.75" hidden="1" customHeight="1" x14ac:dyDescent="0.25">
      <c r="A8439" s="2" t="s">
        <v>853</v>
      </c>
      <c r="B8439" s="2" t="s">
        <v>854</v>
      </c>
      <c r="C8439" s="2">
        <v>2040</v>
      </c>
      <c r="D8439" s="2" t="s">
        <v>241</v>
      </c>
      <c r="E8439" s="2" t="s">
        <v>627</v>
      </c>
      <c r="F8439" s="2" t="s">
        <v>858</v>
      </c>
      <c r="G8439" s="2">
        <v>30</v>
      </c>
      <c r="H8439" s="2">
        <v>1.24841050710529E-2</v>
      </c>
      <c r="I8439" s="2">
        <v>1.3982197679579249E-2</v>
      </c>
      <c r="J8439" s="26" t="s">
        <v>700</v>
      </c>
    </row>
    <row r="8440" spans="1:10" ht="15.75" hidden="1" customHeight="1" x14ac:dyDescent="0.25">
      <c r="A8440" s="2" t="s">
        <v>853</v>
      </c>
      <c r="B8440" s="2" t="s">
        <v>854</v>
      </c>
      <c r="C8440" s="2">
        <v>2040</v>
      </c>
      <c r="D8440" s="2" t="s">
        <v>241</v>
      </c>
      <c r="E8440" s="2" t="s">
        <v>627</v>
      </c>
      <c r="F8440" s="2" t="s">
        <v>856</v>
      </c>
      <c r="G8440" s="2">
        <v>31</v>
      </c>
      <c r="H8440" s="2">
        <v>3.0996730492920002E-4</v>
      </c>
      <c r="I8440" s="2">
        <v>3.4716338152070408E-4</v>
      </c>
      <c r="J8440" s="26" t="s">
        <v>700</v>
      </c>
    </row>
    <row r="8441" spans="1:10" ht="15.75" hidden="1" customHeight="1" x14ac:dyDescent="0.25">
      <c r="A8441" s="2" t="s">
        <v>853</v>
      </c>
      <c r="B8441" s="2" t="s">
        <v>854</v>
      </c>
      <c r="C8441" s="2">
        <v>2040</v>
      </c>
      <c r="D8441" s="2" t="s">
        <v>241</v>
      </c>
      <c r="E8441" s="2" t="s">
        <v>627</v>
      </c>
      <c r="F8441" s="2" t="s">
        <v>860</v>
      </c>
      <c r="G8441" s="2">
        <v>31</v>
      </c>
      <c r="H8441" s="2">
        <v>5.4387946147469997E-4</v>
      </c>
      <c r="I8441" s="2">
        <v>6.0914499685166398E-4</v>
      </c>
      <c r="J8441" s="26" t="s">
        <v>701</v>
      </c>
    </row>
    <row r="8442" spans="1:10" ht="15.75" hidden="1" customHeight="1" x14ac:dyDescent="0.25">
      <c r="A8442" s="2" t="s">
        <v>853</v>
      </c>
      <c r="B8442" s="2" t="s">
        <v>854</v>
      </c>
      <c r="C8442" s="2">
        <v>2040</v>
      </c>
      <c r="D8442" s="2" t="s">
        <v>241</v>
      </c>
      <c r="E8442" s="2" t="s">
        <v>627</v>
      </c>
      <c r="F8442" s="2" t="s">
        <v>859</v>
      </c>
      <c r="G8442" s="2">
        <v>31</v>
      </c>
      <c r="H8442" s="2">
        <v>4.15394497395E-4</v>
      </c>
      <c r="I8442" s="2">
        <v>4.6524183708240006E-4</v>
      </c>
      <c r="J8442" s="26" t="s">
        <v>700</v>
      </c>
    </row>
    <row r="8443" spans="1:10" ht="15.75" hidden="1" customHeight="1" x14ac:dyDescent="0.25">
      <c r="A8443" s="2" t="s">
        <v>853</v>
      </c>
      <c r="B8443" s="2" t="s">
        <v>854</v>
      </c>
      <c r="C8443" s="2">
        <v>2040</v>
      </c>
      <c r="D8443" s="2" t="s">
        <v>241</v>
      </c>
      <c r="E8443" s="2" t="s">
        <v>627</v>
      </c>
      <c r="F8443" s="2" t="s">
        <v>855</v>
      </c>
      <c r="G8443" s="2">
        <v>31</v>
      </c>
      <c r="H8443" s="2">
        <v>2.7838051319121998E-3</v>
      </c>
      <c r="I8443" s="2">
        <v>3.1178617477416641E-3</v>
      </c>
      <c r="J8443" s="26" t="s">
        <v>700</v>
      </c>
    </row>
    <row r="8444" spans="1:10" ht="15.75" hidden="1" customHeight="1" x14ac:dyDescent="0.25">
      <c r="A8444" s="2" t="s">
        <v>853</v>
      </c>
      <c r="B8444" s="2" t="s">
        <v>854</v>
      </c>
      <c r="C8444" s="2">
        <v>2040</v>
      </c>
      <c r="D8444" s="2" t="s">
        <v>241</v>
      </c>
      <c r="E8444" s="2" t="s">
        <v>627</v>
      </c>
      <c r="F8444" s="2" t="s">
        <v>857</v>
      </c>
      <c r="G8444" s="2">
        <v>31</v>
      </c>
      <c r="H8444" s="2">
        <v>4.5781288936268998E-3</v>
      </c>
      <c r="I8444" s="2">
        <v>5.1275043608621281E-3</v>
      </c>
      <c r="J8444" s="26" t="s">
        <v>700</v>
      </c>
    </row>
    <row r="8445" spans="1:10" ht="15.75" hidden="1" customHeight="1" x14ac:dyDescent="0.25">
      <c r="A8445" s="2" t="s">
        <v>853</v>
      </c>
      <c r="B8445" s="2" t="s">
        <v>854</v>
      </c>
      <c r="C8445" s="2">
        <v>2040</v>
      </c>
      <c r="D8445" s="2" t="s">
        <v>241</v>
      </c>
      <c r="E8445" s="2" t="s">
        <v>627</v>
      </c>
      <c r="F8445" s="2" t="s">
        <v>858</v>
      </c>
      <c r="G8445" s="2">
        <v>31</v>
      </c>
      <c r="H8445" s="2">
        <v>2.1260655717924199E-2</v>
      </c>
      <c r="I8445" s="2">
        <v>2.3811934404075107E-2</v>
      </c>
      <c r="J8445" s="26" t="s">
        <v>700</v>
      </c>
    </row>
    <row r="8446" spans="1:10" ht="15.75" hidden="1" customHeight="1" x14ac:dyDescent="0.25">
      <c r="A8446" s="2" t="s">
        <v>853</v>
      </c>
      <c r="B8446" s="2" t="s">
        <v>854</v>
      </c>
      <c r="C8446" s="2">
        <v>2040</v>
      </c>
      <c r="D8446" s="2" t="s">
        <v>241</v>
      </c>
      <c r="E8446" s="2" t="s">
        <v>627</v>
      </c>
      <c r="F8446" s="2" t="s">
        <v>857</v>
      </c>
      <c r="G8446" s="2">
        <v>32</v>
      </c>
      <c r="H8446" s="2">
        <v>2.8935637965332999E-3</v>
      </c>
      <c r="I8446" s="2">
        <v>3.2407914521172961E-3</v>
      </c>
      <c r="J8446" s="26" t="s">
        <v>700</v>
      </c>
    </row>
    <row r="8447" spans="1:10" ht="15.75" hidden="1" customHeight="1" x14ac:dyDescent="0.25">
      <c r="A8447" s="2" t="s">
        <v>853</v>
      </c>
      <c r="B8447" s="2" t="s">
        <v>854</v>
      </c>
      <c r="C8447" s="2">
        <v>2040</v>
      </c>
      <c r="D8447" s="2" t="s">
        <v>241</v>
      </c>
      <c r="E8447" s="2" t="s">
        <v>627</v>
      </c>
      <c r="F8447" s="2" t="s">
        <v>859</v>
      </c>
      <c r="G8447" s="2">
        <v>32</v>
      </c>
      <c r="H8447" s="2">
        <v>3.9736698090559998E-4</v>
      </c>
      <c r="I8447" s="2">
        <v>4.4505101861427203E-4</v>
      </c>
      <c r="J8447" s="26" t="s">
        <v>700</v>
      </c>
    </row>
    <row r="8448" spans="1:10" ht="15.75" hidden="1" customHeight="1" x14ac:dyDescent="0.25">
      <c r="A8448" s="2" t="s">
        <v>853</v>
      </c>
      <c r="B8448" s="2" t="s">
        <v>854</v>
      </c>
      <c r="C8448" s="2">
        <v>2040</v>
      </c>
      <c r="D8448" s="2" t="s">
        <v>241</v>
      </c>
      <c r="E8448" s="2" t="s">
        <v>627</v>
      </c>
      <c r="F8448" s="2" t="s">
        <v>858</v>
      </c>
      <c r="G8448" s="2">
        <v>32</v>
      </c>
      <c r="H8448" s="2">
        <v>1.2614322826266299E-2</v>
      </c>
      <c r="I8448" s="2">
        <v>1.4128041565418257E-2</v>
      </c>
      <c r="J8448" s="26" t="s">
        <v>700</v>
      </c>
    </row>
    <row r="8449" spans="1:10" ht="15.75" hidden="1" customHeight="1" x14ac:dyDescent="0.25">
      <c r="A8449" s="2" t="s">
        <v>853</v>
      </c>
      <c r="B8449" s="2" t="s">
        <v>854</v>
      </c>
      <c r="C8449" s="2">
        <v>2040</v>
      </c>
      <c r="D8449" s="2" t="s">
        <v>241</v>
      </c>
      <c r="E8449" s="2" t="s">
        <v>627</v>
      </c>
      <c r="F8449" s="2" t="s">
        <v>856</v>
      </c>
      <c r="G8449" s="2">
        <v>32</v>
      </c>
      <c r="H8449" s="2">
        <v>1.6186037464649999E-4</v>
      </c>
      <c r="I8449" s="2">
        <v>1.8128361960408E-4</v>
      </c>
      <c r="J8449" s="26" t="s">
        <v>700</v>
      </c>
    </row>
    <row r="8450" spans="1:10" ht="15.75" hidden="1" customHeight="1" x14ac:dyDescent="0.25">
      <c r="A8450" s="2" t="s">
        <v>853</v>
      </c>
      <c r="B8450" s="2" t="s">
        <v>854</v>
      </c>
      <c r="C8450" s="2">
        <v>2040</v>
      </c>
      <c r="D8450" s="2" t="s">
        <v>241</v>
      </c>
      <c r="E8450" s="2" t="s">
        <v>627</v>
      </c>
      <c r="F8450" s="2" t="s">
        <v>860</v>
      </c>
      <c r="G8450" s="2">
        <v>32</v>
      </c>
      <c r="H8450" s="2">
        <v>2.2312245564535E-3</v>
      </c>
      <c r="I8450" s="2">
        <v>2.4989715032279203E-3</v>
      </c>
      <c r="J8450" s="26" t="s">
        <v>701</v>
      </c>
    </row>
    <row r="8451" spans="1:10" ht="15.75" hidden="1" customHeight="1" x14ac:dyDescent="0.25">
      <c r="A8451" s="2" t="s">
        <v>853</v>
      </c>
      <c r="B8451" s="2" t="s">
        <v>854</v>
      </c>
      <c r="C8451" s="2">
        <v>2040</v>
      </c>
      <c r="D8451" s="2" t="s">
        <v>241</v>
      </c>
      <c r="E8451" s="2" t="s">
        <v>627</v>
      </c>
      <c r="F8451" s="2" t="s">
        <v>856</v>
      </c>
      <c r="G8451" s="2">
        <v>33</v>
      </c>
      <c r="H8451" s="2">
        <v>4.0198723581900001E-5</v>
      </c>
      <c r="I8451" s="2">
        <v>4.5022570411728007E-5</v>
      </c>
      <c r="J8451" s="26" t="s">
        <v>700</v>
      </c>
    </row>
    <row r="8452" spans="1:10" ht="15.75" hidden="1" customHeight="1" x14ac:dyDescent="0.25">
      <c r="A8452" s="2" t="s">
        <v>853</v>
      </c>
      <c r="B8452" s="2" t="s">
        <v>854</v>
      </c>
      <c r="C8452" s="2">
        <v>2040</v>
      </c>
      <c r="D8452" s="2" t="s">
        <v>241</v>
      </c>
      <c r="E8452" s="2" t="s">
        <v>627</v>
      </c>
      <c r="F8452" s="2" t="s">
        <v>857</v>
      </c>
      <c r="G8452" s="2">
        <v>33</v>
      </c>
      <c r="H8452" s="2">
        <v>1.6252327768597999E-3</v>
      </c>
      <c r="I8452" s="2">
        <v>1.8202607100829761E-3</v>
      </c>
      <c r="J8452" s="26" t="s">
        <v>700</v>
      </c>
    </row>
    <row r="8453" spans="1:10" ht="15.75" hidden="1" customHeight="1" x14ac:dyDescent="0.25">
      <c r="A8453" s="2" t="s">
        <v>853</v>
      </c>
      <c r="B8453" s="2" t="s">
        <v>854</v>
      </c>
      <c r="C8453" s="2">
        <v>2040</v>
      </c>
      <c r="D8453" s="2" t="s">
        <v>241</v>
      </c>
      <c r="E8453" s="2" t="s">
        <v>627</v>
      </c>
      <c r="F8453" s="2" t="s">
        <v>858</v>
      </c>
      <c r="G8453" s="2">
        <v>33</v>
      </c>
      <c r="H8453" s="2">
        <v>2.23872414790094E-2</v>
      </c>
      <c r="I8453" s="2">
        <v>2.5073710456490532E-2</v>
      </c>
      <c r="J8453" s="26" t="s">
        <v>700</v>
      </c>
    </row>
    <row r="8454" spans="1:10" ht="15.75" hidden="1" customHeight="1" x14ac:dyDescent="0.25">
      <c r="A8454" s="2" t="s">
        <v>853</v>
      </c>
      <c r="B8454" s="2" t="s">
        <v>854</v>
      </c>
      <c r="C8454" s="2">
        <v>2040</v>
      </c>
      <c r="D8454" s="2" t="s">
        <v>241</v>
      </c>
      <c r="E8454" s="2" t="s">
        <v>627</v>
      </c>
      <c r="F8454" s="2" t="s">
        <v>860</v>
      </c>
      <c r="G8454" s="2">
        <v>33</v>
      </c>
      <c r="H8454" s="2">
        <v>5.1783089293169998E-4</v>
      </c>
      <c r="I8454" s="2">
        <v>5.7997060008350401E-4</v>
      </c>
      <c r="J8454" s="26" t="s">
        <v>701</v>
      </c>
    </row>
    <row r="8455" spans="1:10" ht="15.75" hidden="1" customHeight="1" x14ac:dyDescent="0.25">
      <c r="A8455" s="2" t="s">
        <v>853</v>
      </c>
      <c r="B8455" s="2" t="s">
        <v>854</v>
      </c>
      <c r="C8455" s="2">
        <v>2040</v>
      </c>
      <c r="D8455" s="2" t="s">
        <v>241</v>
      </c>
      <c r="E8455" s="2" t="s">
        <v>627</v>
      </c>
      <c r="F8455" s="2" t="s">
        <v>856</v>
      </c>
      <c r="G8455" s="2">
        <v>34</v>
      </c>
      <c r="H8455" s="2">
        <v>1.6442575361E-4</v>
      </c>
      <c r="I8455" s="2">
        <v>1.8415684404320001E-4</v>
      </c>
      <c r="J8455" s="26" t="s">
        <v>700</v>
      </c>
    </row>
    <row r="8456" spans="1:10" ht="15.75" hidden="1" customHeight="1" x14ac:dyDescent="0.25">
      <c r="A8456" s="2" t="s">
        <v>853</v>
      </c>
      <c r="B8456" s="2" t="s">
        <v>854</v>
      </c>
      <c r="C8456" s="2">
        <v>2040</v>
      </c>
      <c r="D8456" s="2" t="s">
        <v>241</v>
      </c>
      <c r="E8456" s="2" t="s">
        <v>627</v>
      </c>
      <c r="F8456" s="2" t="s">
        <v>857</v>
      </c>
      <c r="G8456" s="2">
        <v>34</v>
      </c>
      <c r="H8456" s="2">
        <v>2.3651500814593999E-3</v>
      </c>
      <c r="I8456" s="2">
        <v>2.648968091234528E-3</v>
      </c>
      <c r="J8456" s="26" t="s">
        <v>700</v>
      </c>
    </row>
    <row r="8457" spans="1:10" ht="15.75" hidden="1" customHeight="1" x14ac:dyDescent="0.25">
      <c r="A8457" s="2" t="s">
        <v>853</v>
      </c>
      <c r="B8457" s="2" t="s">
        <v>854</v>
      </c>
      <c r="C8457" s="2">
        <v>2040</v>
      </c>
      <c r="D8457" s="2" t="s">
        <v>241</v>
      </c>
      <c r="E8457" s="2" t="s">
        <v>627</v>
      </c>
      <c r="F8457" s="2" t="s">
        <v>858</v>
      </c>
      <c r="G8457" s="2">
        <v>34</v>
      </c>
      <c r="H8457" s="2">
        <v>1.39455844182521E-2</v>
      </c>
      <c r="I8457" s="2">
        <v>1.5619054548442354E-2</v>
      </c>
      <c r="J8457" s="26" t="s">
        <v>700</v>
      </c>
    </row>
    <row r="8458" spans="1:10" ht="15.75" hidden="1" customHeight="1" x14ac:dyDescent="0.25">
      <c r="A8458" s="2" t="s">
        <v>853</v>
      </c>
      <c r="B8458" s="2" t="s">
        <v>854</v>
      </c>
      <c r="C8458" s="2">
        <v>2040</v>
      </c>
      <c r="D8458" s="2" t="s">
        <v>241</v>
      </c>
      <c r="E8458" s="2" t="s">
        <v>627</v>
      </c>
      <c r="F8458" s="2" t="s">
        <v>860</v>
      </c>
      <c r="G8458" s="2">
        <v>34</v>
      </c>
      <c r="H8458" s="2">
        <v>9.9988555302840004E-4</v>
      </c>
      <c r="I8458" s="2">
        <v>1.1198718193918082E-3</v>
      </c>
      <c r="J8458" s="26" t="s">
        <v>701</v>
      </c>
    </row>
    <row r="8459" spans="1:10" ht="15.75" hidden="1" customHeight="1" x14ac:dyDescent="0.25">
      <c r="A8459" s="2" t="s">
        <v>853</v>
      </c>
      <c r="B8459" s="2" t="s">
        <v>854</v>
      </c>
      <c r="C8459" s="2">
        <v>2040</v>
      </c>
      <c r="D8459" s="2" t="s">
        <v>241</v>
      </c>
      <c r="E8459" s="2" t="s">
        <v>627</v>
      </c>
      <c r="F8459" s="2" t="s">
        <v>859</v>
      </c>
      <c r="G8459" s="2">
        <v>34</v>
      </c>
      <c r="H8459" s="2">
        <v>1.8265643302580001E-4</v>
      </c>
      <c r="I8459" s="2">
        <v>2.0457520498889603E-4</v>
      </c>
      <c r="J8459" s="26" t="s">
        <v>700</v>
      </c>
    </row>
    <row r="8460" spans="1:10" ht="15.75" hidden="1" customHeight="1" x14ac:dyDescent="0.25">
      <c r="A8460" s="2" t="s">
        <v>853</v>
      </c>
      <c r="B8460" s="2" t="s">
        <v>854</v>
      </c>
      <c r="C8460" s="2">
        <v>2040</v>
      </c>
      <c r="D8460" s="2" t="s">
        <v>241</v>
      </c>
      <c r="E8460" s="2" t="s">
        <v>627</v>
      </c>
      <c r="F8460" s="2" t="s">
        <v>855</v>
      </c>
      <c r="G8460" s="2">
        <v>34</v>
      </c>
      <c r="H8460" s="2">
        <v>1.1684326454997E-3</v>
      </c>
      <c r="I8460" s="2">
        <v>1.308644562959664E-3</v>
      </c>
      <c r="J8460" s="26" t="s">
        <v>700</v>
      </c>
    </row>
    <row r="8461" spans="1:10" ht="15.75" hidden="1" customHeight="1" x14ac:dyDescent="0.25">
      <c r="A8461" s="2" t="s">
        <v>853</v>
      </c>
      <c r="B8461" s="2" t="s">
        <v>854</v>
      </c>
      <c r="C8461" s="2">
        <v>2040</v>
      </c>
      <c r="D8461" s="2" t="s">
        <v>241</v>
      </c>
      <c r="E8461" s="2" t="s">
        <v>627</v>
      </c>
      <c r="F8461" s="2" t="s">
        <v>860</v>
      </c>
      <c r="G8461" s="2">
        <v>35</v>
      </c>
      <c r="H8461" s="2">
        <v>1.4510991459247E-3</v>
      </c>
      <c r="I8461" s="2">
        <v>1.6252310434356641E-3</v>
      </c>
      <c r="J8461" s="26" t="s">
        <v>701</v>
      </c>
    </row>
    <row r="8462" spans="1:10" ht="15.75" hidden="1" customHeight="1" x14ac:dyDescent="0.25">
      <c r="A8462" s="2" t="s">
        <v>853</v>
      </c>
      <c r="B8462" s="2" t="s">
        <v>854</v>
      </c>
      <c r="C8462" s="2">
        <v>2040</v>
      </c>
      <c r="D8462" s="2" t="s">
        <v>241</v>
      </c>
      <c r="E8462" s="2" t="s">
        <v>627</v>
      </c>
      <c r="F8462" s="2" t="s">
        <v>859</v>
      </c>
      <c r="G8462" s="2">
        <v>35</v>
      </c>
      <c r="H8462" s="2">
        <v>3.7028727820139997E-4</v>
      </c>
      <c r="I8462" s="2">
        <v>4.1472175158556804E-4</v>
      </c>
      <c r="J8462" s="26" t="s">
        <v>700</v>
      </c>
    </row>
    <row r="8463" spans="1:10" ht="15.75" hidden="1" customHeight="1" x14ac:dyDescent="0.25">
      <c r="A8463" s="2" t="s">
        <v>853</v>
      </c>
      <c r="B8463" s="2" t="s">
        <v>854</v>
      </c>
      <c r="C8463" s="2">
        <v>2040</v>
      </c>
      <c r="D8463" s="2" t="s">
        <v>241</v>
      </c>
      <c r="E8463" s="2" t="s">
        <v>627</v>
      </c>
      <c r="F8463" s="2" t="s">
        <v>857</v>
      </c>
      <c r="G8463" s="2">
        <v>35</v>
      </c>
      <c r="H8463" s="2">
        <v>2.7842475101351998E-3</v>
      </c>
      <c r="I8463" s="2">
        <v>3.1183572113514242E-3</v>
      </c>
      <c r="J8463" s="26" t="s">
        <v>700</v>
      </c>
    </row>
    <row r="8464" spans="1:10" ht="15.75" hidden="1" customHeight="1" x14ac:dyDescent="0.25">
      <c r="A8464" s="2" t="s">
        <v>853</v>
      </c>
      <c r="B8464" s="2" t="s">
        <v>854</v>
      </c>
      <c r="C8464" s="2">
        <v>2040</v>
      </c>
      <c r="D8464" s="2" t="s">
        <v>241</v>
      </c>
      <c r="E8464" s="2" t="s">
        <v>627</v>
      </c>
      <c r="F8464" s="2" t="s">
        <v>858</v>
      </c>
      <c r="G8464" s="2">
        <v>35</v>
      </c>
      <c r="H8464" s="2">
        <v>1.4158957637846499E-2</v>
      </c>
      <c r="I8464" s="2">
        <v>1.5858032554388082E-2</v>
      </c>
      <c r="J8464" s="26" t="s">
        <v>700</v>
      </c>
    </row>
    <row r="8465" spans="1:10" ht="15.75" hidden="1" customHeight="1" x14ac:dyDescent="0.25">
      <c r="A8465" s="2" t="s">
        <v>853</v>
      </c>
      <c r="B8465" s="2" t="s">
        <v>854</v>
      </c>
      <c r="C8465" s="2">
        <v>2040</v>
      </c>
      <c r="D8465" s="2" t="s">
        <v>241</v>
      </c>
      <c r="E8465" s="2" t="s">
        <v>627</v>
      </c>
      <c r="F8465" s="2" t="s">
        <v>856</v>
      </c>
      <c r="G8465" s="2">
        <v>35</v>
      </c>
      <c r="H8465" s="2">
        <v>1.5391246051879999E-4</v>
      </c>
      <c r="I8465" s="2">
        <v>1.7238195578105601E-4</v>
      </c>
      <c r="J8465" s="26" t="s">
        <v>700</v>
      </c>
    </row>
    <row r="8466" spans="1:10" ht="15.75" hidden="1" customHeight="1" x14ac:dyDescent="0.25">
      <c r="A8466" s="2" t="s">
        <v>853</v>
      </c>
      <c r="B8466" s="2" t="s">
        <v>854</v>
      </c>
      <c r="C8466" s="2">
        <v>2040</v>
      </c>
      <c r="D8466" s="2" t="s">
        <v>241</v>
      </c>
      <c r="E8466" s="2" t="s">
        <v>627</v>
      </c>
      <c r="F8466" s="2" t="s">
        <v>857</v>
      </c>
      <c r="G8466" s="2">
        <v>36</v>
      </c>
      <c r="H8466" s="2">
        <v>1.8739159859250999E-3</v>
      </c>
      <c r="I8466" s="2">
        <v>2.0987859042361119E-3</v>
      </c>
      <c r="J8466" s="26" t="s">
        <v>700</v>
      </c>
    </row>
    <row r="8467" spans="1:10" ht="15.75" hidden="1" customHeight="1" x14ac:dyDescent="0.25">
      <c r="A8467" s="2" t="s">
        <v>853</v>
      </c>
      <c r="B8467" s="2" t="s">
        <v>854</v>
      </c>
      <c r="C8467" s="2">
        <v>2040</v>
      </c>
      <c r="D8467" s="2" t="s">
        <v>241</v>
      </c>
      <c r="E8467" s="2" t="s">
        <v>627</v>
      </c>
      <c r="F8467" s="2" t="s">
        <v>859</v>
      </c>
      <c r="G8467" s="2">
        <v>36</v>
      </c>
      <c r="H8467" s="2">
        <v>1.789437083062E-4</v>
      </c>
      <c r="I8467" s="2">
        <v>2.0041695330294402E-4</v>
      </c>
      <c r="J8467" s="26" t="s">
        <v>700</v>
      </c>
    </row>
    <row r="8468" spans="1:10" ht="15.75" hidden="1" customHeight="1" x14ac:dyDescent="0.25">
      <c r="A8468" s="2" t="s">
        <v>853</v>
      </c>
      <c r="B8468" s="2" t="s">
        <v>854</v>
      </c>
      <c r="C8468" s="2">
        <v>2040</v>
      </c>
      <c r="D8468" s="2" t="s">
        <v>241</v>
      </c>
      <c r="E8468" s="2" t="s">
        <v>627</v>
      </c>
      <c r="F8468" s="2" t="s">
        <v>856</v>
      </c>
      <c r="G8468" s="2">
        <v>36</v>
      </c>
      <c r="H8468" s="2">
        <v>7.6381242251999994E-5</v>
      </c>
      <c r="I8468" s="2">
        <v>8.5546991322240005E-5</v>
      </c>
      <c r="J8468" s="26" t="s">
        <v>700</v>
      </c>
    </row>
    <row r="8469" spans="1:10" ht="15.75" hidden="1" customHeight="1" x14ac:dyDescent="0.25">
      <c r="A8469" s="2" t="s">
        <v>853</v>
      </c>
      <c r="B8469" s="2" t="s">
        <v>854</v>
      </c>
      <c r="C8469" s="2">
        <v>2040</v>
      </c>
      <c r="D8469" s="2" t="s">
        <v>241</v>
      </c>
      <c r="E8469" s="2" t="s">
        <v>627</v>
      </c>
      <c r="F8469" s="2" t="s">
        <v>860</v>
      </c>
      <c r="G8469" s="2">
        <v>36</v>
      </c>
      <c r="H8469" s="2">
        <v>4.834145656787E-4</v>
      </c>
      <c r="I8469" s="2">
        <v>5.4142431356014409E-4</v>
      </c>
      <c r="J8469" s="26" t="s">
        <v>701</v>
      </c>
    </row>
    <row r="8470" spans="1:10" ht="15.75" hidden="1" customHeight="1" x14ac:dyDescent="0.25">
      <c r="A8470" s="2" t="s">
        <v>853</v>
      </c>
      <c r="B8470" s="2" t="s">
        <v>854</v>
      </c>
      <c r="C8470" s="2">
        <v>2040</v>
      </c>
      <c r="D8470" s="2" t="s">
        <v>241</v>
      </c>
      <c r="E8470" s="2" t="s">
        <v>627</v>
      </c>
      <c r="F8470" s="2" t="s">
        <v>858</v>
      </c>
      <c r="G8470" s="2">
        <v>36</v>
      </c>
      <c r="H8470" s="2">
        <v>1.32117783650756E-2</v>
      </c>
      <c r="I8470" s="2">
        <v>1.4797191768884674E-2</v>
      </c>
      <c r="J8470" s="26" t="s">
        <v>700</v>
      </c>
    </row>
    <row r="8471" spans="1:10" ht="15.75" hidden="1" customHeight="1" x14ac:dyDescent="0.25">
      <c r="A8471" s="2" t="s">
        <v>853</v>
      </c>
      <c r="B8471" s="2" t="s">
        <v>854</v>
      </c>
      <c r="C8471" s="2">
        <v>2040</v>
      </c>
      <c r="D8471" s="2" t="s">
        <v>241</v>
      </c>
      <c r="E8471" s="2" t="s">
        <v>627</v>
      </c>
      <c r="F8471" s="2" t="s">
        <v>855</v>
      </c>
      <c r="G8471" s="2">
        <v>37</v>
      </c>
      <c r="H8471" s="2">
        <v>3.1935301376509998E-4</v>
      </c>
      <c r="I8471" s="2">
        <v>3.5767537541691203E-4</v>
      </c>
      <c r="J8471" s="26" t="s">
        <v>700</v>
      </c>
    </row>
    <row r="8472" spans="1:10" ht="15.75" hidden="1" customHeight="1" x14ac:dyDescent="0.25">
      <c r="A8472" s="2" t="s">
        <v>853</v>
      </c>
      <c r="B8472" s="2" t="s">
        <v>854</v>
      </c>
      <c r="C8472" s="2">
        <v>2040</v>
      </c>
      <c r="D8472" s="2" t="s">
        <v>241</v>
      </c>
      <c r="E8472" s="2" t="s">
        <v>627</v>
      </c>
      <c r="F8472" s="2" t="s">
        <v>856</v>
      </c>
      <c r="G8472" s="2">
        <v>37</v>
      </c>
      <c r="H8472" s="2">
        <v>7.5792260759E-5</v>
      </c>
      <c r="I8472" s="2">
        <v>8.4887332050080007E-5</v>
      </c>
      <c r="J8472" s="26" t="s">
        <v>700</v>
      </c>
    </row>
    <row r="8473" spans="1:10" ht="15.75" hidden="1" customHeight="1" x14ac:dyDescent="0.25">
      <c r="A8473" s="2" t="s">
        <v>853</v>
      </c>
      <c r="B8473" s="2" t="s">
        <v>854</v>
      </c>
      <c r="C8473" s="2">
        <v>2040</v>
      </c>
      <c r="D8473" s="2" t="s">
        <v>241</v>
      </c>
      <c r="E8473" s="2" t="s">
        <v>627</v>
      </c>
      <c r="F8473" s="2" t="s">
        <v>858</v>
      </c>
      <c r="G8473" s="2">
        <v>37</v>
      </c>
      <c r="H8473" s="2">
        <v>1.0078234365209901E-2</v>
      </c>
      <c r="I8473" s="2">
        <v>1.1287622489035089E-2</v>
      </c>
      <c r="J8473" s="26" t="s">
        <v>700</v>
      </c>
    </row>
    <row r="8474" spans="1:10" ht="15.75" hidden="1" customHeight="1" x14ac:dyDescent="0.25">
      <c r="A8474" s="2" t="s">
        <v>853</v>
      </c>
      <c r="B8474" s="2" t="s">
        <v>854</v>
      </c>
      <c r="C8474" s="2">
        <v>2040</v>
      </c>
      <c r="D8474" s="2" t="s">
        <v>241</v>
      </c>
      <c r="E8474" s="2" t="s">
        <v>627</v>
      </c>
      <c r="F8474" s="2" t="s">
        <v>859</v>
      </c>
      <c r="G8474" s="2">
        <v>37</v>
      </c>
      <c r="H8474" s="2">
        <v>8.3229337178599994E-5</v>
      </c>
      <c r="I8474" s="2">
        <v>9.3216857640032001E-5</v>
      </c>
      <c r="J8474" s="26" t="s">
        <v>700</v>
      </c>
    </row>
    <row r="8475" spans="1:10" ht="15.75" hidden="1" customHeight="1" x14ac:dyDescent="0.25">
      <c r="A8475" s="2" t="s">
        <v>853</v>
      </c>
      <c r="B8475" s="2" t="s">
        <v>854</v>
      </c>
      <c r="C8475" s="2">
        <v>2040</v>
      </c>
      <c r="D8475" s="2" t="s">
        <v>241</v>
      </c>
      <c r="E8475" s="2" t="s">
        <v>627</v>
      </c>
      <c r="F8475" s="2" t="s">
        <v>857</v>
      </c>
      <c r="G8475" s="2">
        <v>37</v>
      </c>
      <c r="H8475" s="2">
        <v>2.0128507458138998E-3</v>
      </c>
      <c r="I8475" s="2">
        <v>2.2543928353115682E-3</v>
      </c>
      <c r="J8475" s="26" t="s">
        <v>700</v>
      </c>
    </row>
    <row r="8476" spans="1:10" ht="15.75" hidden="1" customHeight="1" x14ac:dyDescent="0.25">
      <c r="A8476" s="2" t="s">
        <v>853</v>
      </c>
      <c r="B8476" s="2" t="s">
        <v>854</v>
      </c>
      <c r="C8476" s="2">
        <v>2040</v>
      </c>
      <c r="D8476" s="2" t="s">
        <v>241</v>
      </c>
      <c r="E8476" s="2" t="s">
        <v>627</v>
      </c>
      <c r="F8476" s="2" t="s">
        <v>859</v>
      </c>
      <c r="G8476" s="2">
        <v>38</v>
      </c>
      <c r="H8476" s="2">
        <v>3.2908248249439997E-4</v>
      </c>
      <c r="I8476" s="2">
        <v>3.6857238039372803E-4</v>
      </c>
      <c r="J8476" s="26" t="s">
        <v>700</v>
      </c>
    </row>
    <row r="8477" spans="1:10" ht="15.75" hidden="1" customHeight="1" x14ac:dyDescent="0.25">
      <c r="A8477" s="2" t="s">
        <v>853</v>
      </c>
      <c r="B8477" s="2" t="s">
        <v>854</v>
      </c>
      <c r="C8477" s="2">
        <v>2040</v>
      </c>
      <c r="D8477" s="2" t="s">
        <v>241</v>
      </c>
      <c r="E8477" s="2" t="s">
        <v>627</v>
      </c>
      <c r="F8477" s="2" t="s">
        <v>860</v>
      </c>
      <c r="G8477" s="2">
        <v>38</v>
      </c>
      <c r="H8477" s="2">
        <v>1.8022001022472999E-3</v>
      </c>
      <c r="I8477" s="2">
        <v>2.018464114516976E-3</v>
      </c>
      <c r="J8477" s="26" t="s">
        <v>701</v>
      </c>
    </row>
    <row r="8478" spans="1:10" ht="15.75" hidden="1" customHeight="1" x14ac:dyDescent="0.25">
      <c r="A8478" s="2" t="s">
        <v>853</v>
      </c>
      <c r="B8478" s="2" t="s">
        <v>854</v>
      </c>
      <c r="C8478" s="2">
        <v>2040</v>
      </c>
      <c r="D8478" s="2" t="s">
        <v>241</v>
      </c>
      <c r="E8478" s="2" t="s">
        <v>627</v>
      </c>
      <c r="F8478" s="2" t="s">
        <v>856</v>
      </c>
      <c r="G8478" s="2">
        <v>38</v>
      </c>
      <c r="H8478" s="2">
        <v>7.2831542638599996E-5</v>
      </c>
      <c r="I8478" s="2">
        <v>8.1571327755232008E-5</v>
      </c>
      <c r="J8478" s="26" t="s">
        <v>700</v>
      </c>
    </row>
    <row r="8479" spans="1:10" ht="15.75" hidden="1" customHeight="1" x14ac:dyDescent="0.25">
      <c r="A8479" s="2" t="s">
        <v>853</v>
      </c>
      <c r="B8479" s="2" t="s">
        <v>854</v>
      </c>
      <c r="C8479" s="2">
        <v>2040</v>
      </c>
      <c r="D8479" s="2" t="s">
        <v>241</v>
      </c>
      <c r="E8479" s="2" t="s">
        <v>627</v>
      </c>
      <c r="F8479" s="2" t="s">
        <v>857</v>
      </c>
      <c r="G8479" s="2">
        <v>38</v>
      </c>
      <c r="H8479" s="2">
        <v>1.8034216773231001E-3</v>
      </c>
      <c r="I8479" s="2">
        <v>2.0198322786018721E-3</v>
      </c>
      <c r="J8479" s="26" t="s">
        <v>700</v>
      </c>
    </row>
    <row r="8480" spans="1:10" ht="15.75" hidden="1" customHeight="1" x14ac:dyDescent="0.25">
      <c r="A8480" s="2" t="s">
        <v>853</v>
      </c>
      <c r="B8480" s="2" t="s">
        <v>854</v>
      </c>
      <c r="C8480" s="2">
        <v>2040</v>
      </c>
      <c r="D8480" s="2" t="s">
        <v>241</v>
      </c>
      <c r="E8480" s="2" t="s">
        <v>627</v>
      </c>
      <c r="F8480" s="2" t="s">
        <v>858</v>
      </c>
      <c r="G8480" s="2">
        <v>38</v>
      </c>
      <c r="H8480" s="2">
        <v>2.4969854857773001E-3</v>
      </c>
      <c r="I8480" s="2">
        <v>2.7966237440705762E-3</v>
      </c>
      <c r="J8480" s="26" t="s">
        <v>700</v>
      </c>
    </row>
    <row r="8481" spans="1:10" ht="15.75" hidden="1" customHeight="1" x14ac:dyDescent="0.25">
      <c r="A8481" s="2" t="s">
        <v>853</v>
      </c>
      <c r="B8481" s="2" t="s">
        <v>854</v>
      </c>
      <c r="C8481" s="2">
        <v>2040</v>
      </c>
      <c r="D8481" s="2" t="s">
        <v>241</v>
      </c>
      <c r="E8481" s="2" t="s">
        <v>627</v>
      </c>
      <c r="F8481" s="2" t="s">
        <v>859</v>
      </c>
      <c r="G8481" s="2">
        <v>39</v>
      </c>
      <c r="H8481" s="2">
        <v>4.1896070615619999E-4</v>
      </c>
      <c r="I8481" s="2">
        <v>4.6923599089494404E-4</v>
      </c>
      <c r="J8481" s="26" t="s">
        <v>700</v>
      </c>
    </row>
    <row r="8482" spans="1:10" ht="15.75" hidden="1" customHeight="1" x14ac:dyDescent="0.25">
      <c r="A8482" s="2" t="s">
        <v>853</v>
      </c>
      <c r="B8482" s="2" t="s">
        <v>854</v>
      </c>
      <c r="C8482" s="2">
        <v>2040</v>
      </c>
      <c r="D8482" s="2" t="s">
        <v>241</v>
      </c>
      <c r="E8482" s="2" t="s">
        <v>627</v>
      </c>
      <c r="F8482" s="2" t="s">
        <v>858</v>
      </c>
      <c r="G8482" s="2">
        <v>39</v>
      </c>
      <c r="H8482" s="2">
        <v>1.23262389097363E-2</v>
      </c>
      <c r="I8482" s="2">
        <v>1.3805387578904657E-2</v>
      </c>
      <c r="J8482" s="26" t="s">
        <v>700</v>
      </c>
    </row>
    <row r="8483" spans="1:10" ht="15.75" hidden="1" customHeight="1" x14ac:dyDescent="0.25">
      <c r="A8483" s="2" t="s">
        <v>853</v>
      </c>
      <c r="B8483" s="2" t="s">
        <v>854</v>
      </c>
      <c r="C8483" s="2">
        <v>2040</v>
      </c>
      <c r="D8483" s="2" t="s">
        <v>241</v>
      </c>
      <c r="E8483" s="2" t="s">
        <v>627</v>
      </c>
      <c r="F8483" s="2" t="s">
        <v>857</v>
      </c>
      <c r="G8483" s="2">
        <v>39</v>
      </c>
      <c r="H8483" s="2">
        <v>1.8262846861035E-3</v>
      </c>
      <c r="I8483" s="2">
        <v>2.0454388484359202E-3</v>
      </c>
      <c r="J8483" s="26" t="s">
        <v>700</v>
      </c>
    </row>
    <row r="8484" spans="1:10" ht="15.75" hidden="1" customHeight="1" x14ac:dyDescent="0.25">
      <c r="A8484" s="2" t="s">
        <v>853</v>
      </c>
      <c r="B8484" s="2" t="s">
        <v>854</v>
      </c>
      <c r="C8484" s="2">
        <v>2040</v>
      </c>
      <c r="D8484" s="2" t="s">
        <v>241</v>
      </c>
      <c r="E8484" s="2" t="s">
        <v>627</v>
      </c>
      <c r="F8484" s="2" t="s">
        <v>856</v>
      </c>
      <c r="G8484" s="2">
        <v>39</v>
      </c>
      <c r="H8484" s="2">
        <v>1.3710165876550001E-4</v>
      </c>
      <c r="I8484" s="2">
        <v>1.5355385781736002E-4</v>
      </c>
      <c r="J8484" s="26" t="s">
        <v>700</v>
      </c>
    </row>
    <row r="8485" spans="1:10" ht="15.75" hidden="1" customHeight="1" x14ac:dyDescent="0.25">
      <c r="A8485" s="2" t="s">
        <v>853</v>
      </c>
      <c r="B8485" s="2" t="s">
        <v>854</v>
      </c>
      <c r="C8485" s="2">
        <v>2040</v>
      </c>
      <c r="D8485" s="2" t="s">
        <v>241</v>
      </c>
      <c r="E8485" s="2" t="s">
        <v>627</v>
      </c>
      <c r="F8485" s="2" t="s">
        <v>857</v>
      </c>
      <c r="G8485" s="2">
        <v>40</v>
      </c>
      <c r="H8485" s="2">
        <v>1.092653197702E-3</v>
      </c>
      <c r="I8485" s="2">
        <v>1.2237715814262401E-3</v>
      </c>
      <c r="J8485" s="26" t="s">
        <v>700</v>
      </c>
    </row>
    <row r="8486" spans="1:10" ht="15.75" hidden="1" customHeight="1" x14ac:dyDescent="0.25">
      <c r="A8486" s="2" t="s">
        <v>853</v>
      </c>
      <c r="B8486" s="2" t="s">
        <v>854</v>
      </c>
      <c r="C8486" s="2">
        <v>2040</v>
      </c>
      <c r="D8486" s="2" t="s">
        <v>241</v>
      </c>
      <c r="E8486" s="2" t="s">
        <v>627</v>
      </c>
      <c r="F8486" s="2" t="s">
        <v>860</v>
      </c>
      <c r="G8486" s="2">
        <v>40</v>
      </c>
      <c r="H8486" s="2">
        <v>4.4817384332419998E-4</v>
      </c>
      <c r="I8486" s="2">
        <v>5.0195470452310401E-4</v>
      </c>
      <c r="J8486" s="26" t="s">
        <v>701</v>
      </c>
    </row>
    <row r="8487" spans="1:10" ht="15.75" hidden="1" customHeight="1" x14ac:dyDescent="0.25">
      <c r="A8487" s="2" t="s">
        <v>853</v>
      </c>
      <c r="B8487" s="2" t="s">
        <v>854</v>
      </c>
      <c r="C8487" s="2">
        <v>2040</v>
      </c>
      <c r="D8487" s="2" t="s">
        <v>241</v>
      </c>
      <c r="E8487" s="2" t="s">
        <v>627</v>
      </c>
      <c r="F8487" s="2" t="s">
        <v>858</v>
      </c>
      <c r="G8487" s="2">
        <v>40</v>
      </c>
      <c r="H8487" s="2">
        <v>4.4515437912195999E-3</v>
      </c>
      <c r="I8487" s="2">
        <v>4.9857290461659525E-3</v>
      </c>
      <c r="J8487" s="26" t="s">
        <v>700</v>
      </c>
    </row>
    <row r="8488" spans="1:10" ht="15.75" hidden="1" customHeight="1" x14ac:dyDescent="0.25">
      <c r="A8488" s="2" t="s">
        <v>853</v>
      </c>
      <c r="B8488" s="2" t="s">
        <v>854</v>
      </c>
      <c r="C8488" s="2">
        <v>2040</v>
      </c>
      <c r="D8488" s="2" t="s">
        <v>241</v>
      </c>
      <c r="E8488" s="2" t="s">
        <v>627</v>
      </c>
      <c r="F8488" s="2" t="s">
        <v>859</v>
      </c>
      <c r="G8488" s="2">
        <v>40</v>
      </c>
      <c r="H8488" s="2">
        <v>1.622716299607E-4</v>
      </c>
      <c r="I8488" s="2">
        <v>1.8174422555598401E-4</v>
      </c>
      <c r="J8488" s="26" t="s">
        <v>700</v>
      </c>
    </row>
    <row r="8489" spans="1:10" ht="15.75" hidden="1" customHeight="1" x14ac:dyDescent="0.25">
      <c r="A8489" s="2" t="s">
        <v>853</v>
      </c>
      <c r="B8489" s="2" t="s">
        <v>854</v>
      </c>
      <c r="C8489" s="2">
        <v>2040</v>
      </c>
      <c r="D8489" s="2" t="s">
        <v>241</v>
      </c>
      <c r="E8489" s="2" t="s">
        <v>627</v>
      </c>
      <c r="F8489" s="2" t="s">
        <v>856</v>
      </c>
      <c r="G8489" s="2">
        <v>40</v>
      </c>
      <c r="H8489" s="2">
        <v>6.9188983616199994E-5</v>
      </c>
      <c r="I8489" s="2">
        <v>7.7491661650143996E-5</v>
      </c>
      <c r="J8489" s="26" t="s">
        <v>700</v>
      </c>
    </row>
    <row r="8490" spans="1:10" ht="15.75" hidden="1" customHeight="1" x14ac:dyDescent="0.25">
      <c r="A8490" s="2" t="s">
        <v>853</v>
      </c>
      <c r="B8490" s="2" t="s">
        <v>854</v>
      </c>
      <c r="C8490" s="2">
        <v>2040</v>
      </c>
      <c r="D8490" s="2" t="s">
        <v>241</v>
      </c>
      <c r="E8490" s="2" t="s">
        <v>627</v>
      </c>
      <c r="F8490" s="2" t="s">
        <v>855</v>
      </c>
      <c r="G8490" s="2">
        <v>41</v>
      </c>
      <c r="H8490" s="2">
        <v>3.1378079438579997E-4</v>
      </c>
      <c r="I8490" s="2">
        <v>3.5143448971209599E-4</v>
      </c>
      <c r="J8490" s="26" t="s">
        <v>700</v>
      </c>
    </row>
    <row r="8491" spans="1:10" ht="15.75" hidden="1" customHeight="1" x14ac:dyDescent="0.25">
      <c r="A8491" s="2" t="s">
        <v>853</v>
      </c>
      <c r="B8491" s="2" t="s">
        <v>854</v>
      </c>
      <c r="C8491" s="2">
        <v>2040</v>
      </c>
      <c r="D8491" s="2" t="s">
        <v>241</v>
      </c>
      <c r="E8491" s="2" t="s">
        <v>627</v>
      </c>
      <c r="F8491" s="2" t="s">
        <v>859</v>
      </c>
      <c r="G8491" s="2">
        <v>41</v>
      </c>
      <c r="H8491" s="2">
        <v>7.4904550274399994E-5</v>
      </c>
      <c r="I8491" s="2">
        <v>8.3893096307328003E-5</v>
      </c>
      <c r="J8491" s="26" t="s">
        <v>700</v>
      </c>
    </row>
    <row r="8492" spans="1:10" ht="15.75" hidden="1" customHeight="1" x14ac:dyDescent="0.25">
      <c r="A8492" s="2" t="s">
        <v>853</v>
      </c>
      <c r="B8492" s="2" t="s">
        <v>854</v>
      </c>
      <c r="C8492" s="2">
        <v>2040</v>
      </c>
      <c r="D8492" s="2" t="s">
        <v>241</v>
      </c>
      <c r="E8492" s="2" t="s">
        <v>627</v>
      </c>
      <c r="F8492" s="2" t="s">
        <v>858</v>
      </c>
      <c r="G8492" s="2">
        <v>41</v>
      </c>
      <c r="H8492" s="2">
        <v>9.0608678292483005E-3</v>
      </c>
      <c r="I8492" s="2">
        <v>1.0148171968758097E-2</v>
      </c>
      <c r="J8492" s="26" t="s">
        <v>700</v>
      </c>
    </row>
    <row r="8493" spans="1:10" ht="15.75" hidden="1" customHeight="1" x14ac:dyDescent="0.25">
      <c r="A8493" s="2" t="s">
        <v>853</v>
      </c>
      <c r="B8493" s="2" t="s">
        <v>854</v>
      </c>
      <c r="C8493" s="2">
        <v>2040</v>
      </c>
      <c r="D8493" s="2" t="s">
        <v>241</v>
      </c>
      <c r="E8493" s="2" t="s">
        <v>627</v>
      </c>
      <c r="F8493" s="2" t="s">
        <v>857</v>
      </c>
      <c r="G8493" s="2">
        <v>41</v>
      </c>
      <c r="H8493" s="2">
        <v>1.3496549363481E-3</v>
      </c>
      <c r="I8493" s="2">
        <v>1.5116135287098721E-3</v>
      </c>
      <c r="J8493" s="26" t="s">
        <v>700</v>
      </c>
    </row>
    <row r="8494" spans="1:10" ht="15.75" hidden="1" customHeight="1" x14ac:dyDescent="0.25">
      <c r="A8494" s="2" t="s">
        <v>853</v>
      </c>
      <c r="B8494" s="2" t="s">
        <v>854</v>
      </c>
      <c r="C8494" s="2">
        <v>2040</v>
      </c>
      <c r="D8494" s="2" t="s">
        <v>241</v>
      </c>
      <c r="E8494" s="2" t="s">
        <v>627</v>
      </c>
      <c r="F8494" s="2" t="s">
        <v>859</v>
      </c>
      <c r="G8494" s="2">
        <v>42</v>
      </c>
      <c r="H8494" s="2">
        <v>1.5284343680830001E-4</v>
      </c>
      <c r="I8494" s="2">
        <v>1.7118464922529603E-4</v>
      </c>
      <c r="J8494" s="26" t="s">
        <v>700</v>
      </c>
    </row>
    <row r="8495" spans="1:10" ht="15.75" hidden="1" customHeight="1" x14ac:dyDescent="0.25">
      <c r="A8495" s="2" t="s">
        <v>853</v>
      </c>
      <c r="B8495" s="2" t="s">
        <v>854</v>
      </c>
      <c r="C8495" s="2">
        <v>2040</v>
      </c>
      <c r="D8495" s="2" t="s">
        <v>241</v>
      </c>
      <c r="E8495" s="2" t="s">
        <v>627</v>
      </c>
      <c r="F8495" s="2" t="s">
        <v>856</v>
      </c>
      <c r="G8495" s="2">
        <v>42</v>
      </c>
      <c r="H8495" s="2">
        <v>3.2886018743700002E-5</v>
      </c>
      <c r="I8495" s="2">
        <v>3.6832340992944007E-5</v>
      </c>
      <c r="J8495" s="26" t="s">
        <v>700</v>
      </c>
    </row>
    <row r="8496" spans="1:10" ht="15.75" hidden="1" customHeight="1" x14ac:dyDescent="0.25">
      <c r="A8496" s="2" t="s">
        <v>853</v>
      </c>
      <c r="B8496" s="2" t="s">
        <v>854</v>
      </c>
      <c r="C8496" s="2">
        <v>2040</v>
      </c>
      <c r="D8496" s="2" t="s">
        <v>241</v>
      </c>
      <c r="E8496" s="2" t="s">
        <v>627</v>
      </c>
      <c r="F8496" s="2" t="s">
        <v>855</v>
      </c>
      <c r="G8496" s="2">
        <v>42</v>
      </c>
      <c r="H8496" s="2">
        <v>2.1167760714889002E-3</v>
      </c>
      <c r="I8496" s="2">
        <v>2.3707892000675683E-3</v>
      </c>
      <c r="J8496" s="26" t="s">
        <v>700</v>
      </c>
    </row>
    <row r="8497" spans="1:10" ht="15.75" hidden="1" customHeight="1" x14ac:dyDescent="0.25">
      <c r="A8497" s="2" t="s">
        <v>853</v>
      </c>
      <c r="B8497" s="2" t="s">
        <v>854</v>
      </c>
      <c r="C8497" s="2">
        <v>2040</v>
      </c>
      <c r="D8497" s="2" t="s">
        <v>241</v>
      </c>
      <c r="E8497" s="2" t="s">
        <v>627</v>
      </c>
      <c r="F8497" s="2" t="s">
        <v>858</v>
      </c>
      <c r="G8497" s="2">
        <v>42</v>
      </c>
      <c r="H8497" s="2">
        <v>3.9526582695544E-3</v>
      </c>
      <c r="I8497" s="2">
        <v>4.4269772619009284E-3</v>
      </c>
      <c r="J8497" s="26" t="s">
        <v>700</v>
      </c>
    </row>
    <row r="8498" spans="1:10" ht="15.75" hidden="1" customHeight="1" x14ac:dyDescent="0.25">
      <c r="A8498" s="2" t="s">
        <v>853</v>
      </c>
      <c r="B8498" s="2" t="s">
        <v>854</v>
      </c>
      <c r="C8498" s="2">
        <v>2040</v>
      </c>
      <c r="D8498" s="2" t="s">
        <v>241</v>
      </c>
      <c r="E8498" s="2" t="s">
        <v>627</v>
      </c>
      <c r="F8498" s="2" t="s">
        <v>857</v>
      </c>
      <c r="G8498" s="2">
        <v>42</v>
      </c>
      <c r="H8498" s="2">
        <v>4.7506496775899998E-4</v>
      </c>
      <c r="I8498" s="2">
        <v>5.3207276389008007E-4</v>
      </c>
      <c r="J8498" s="26" t="s">
        <v>700</v>
      </c>
    </row>
    <row r="8499" spans="1:10" ht="15.75" hidden="1" customHeight="1" x14ac:dyDescent="0.25">
      <c r="A8499" s="2" t="s">
        <v>853</v>
      </c>
      <c r="B8499" s="2" t="s">
        <v>854</v>
      </c>
      <c r="C8499" s="2">
        <v>2040</v>
      </c>
      <c r="D8499" s="2" t="s">
        <v>241</v>
      </c>
      <c r="E8499" s="2" t="s">
        <v>627</v>
      </c>
      <c r="F8499" s="2" t="s">
        <v>858</v>
      </c>
      <c r="G8499" s="2">
        <v>43</v>
      </c>
      <c r="H8499" s="2">
        <v>1.9104047678411E-3</v>
      </c>
      <c r="I8499" s="2">
        <v>2.1396533399820322E-3</v>
      </c>
      <c r="J8499" s="26" t="s">
        <v>700</v>
      </c>
    </row>
    <row r="8500" spans="1:10" ht="15.75" hidden="1" customHeight="1" x14ac:dyDescent="0.25">
      <c r="A8500" s="2" t="s">
        <v>853</v>
      </c>
      <c r="B8500" s="2" t="s">
        <v>854</v>
      </c>
      <c r="C8500" s="2">
        <v>2040</v>
      </c>
      <c r="D8500" s="2" t="s">
        <v>241</v>
      </c>
      <c r="E8500" s="2" t="s">
        <v>627</v>
      </c>
      <c r="F8500" s="2" t="s">
        <v>860</v>
      </c>
      <c r="G8500" s="2">
        <v>43</v>
      </c>
      <c r="H8500" s="2">
        <v>8.0195593181999999E-4</v>
      </c>
      <c r="I8500" s="2">
        <v>8.9819064363840006E-4</v>
      </c>
      <c r="J8500" s="26" t="s">
        <v>701</v>
      </c>
    </row>
    <row r="8501" spans="1:10" ht="15.75" hidden="1" customHeight="1" x14ac:dyDescent="0.25">
      <c r="A8501" s="2" t="s">
        <v>853</v>
      </c>
      <c r="B8501" s="2" t="s">
        <v>854</v>
      </c>
      <c r="C8501" s="2">
        <v>2040</v>
      </c>
      <c r="D8501" s="2" t="s">
        <v>241</v>
      </c>
      <c r="E8501" s="2" t="s">
        <v>627</v>
      </c>
      <c r="F8501" s="2" t="s">
        <v>855</v>
      </c>
      <c r="G8501" s="2">
        <v>43</v>
      </c>
      <c r="H8501" s="2">
        <v>5.7518549147059998E-4</v>
      </c>
      <c r="I8501" s="2">
        <v>6.4420775044707205E-4</v>
      </c>
      <c r="J8501" s="26" t="s">
        <v>700</v>
      </c>
    </row>
    <row r="8502" spans="1:10" ht="15.75" hidden="1" customHeight="1" x14ac:dyDescent="0.25">
      <c r="A8502" s="2" t="s">
        <v>853</v>
      </c>
      <c r="B8502" s="2" t="s">
        <v>854</v>
      </c>
      <c r="C8502" s="2">
        <v>2040</v>
      </c>
      <c r="D8502" s="2" t="s">
        <v>241</v>
      </c>
      <c r="E8502" s="2" t="s">
        <v>627</v>
      </c>
      <c r="F8502" s="2" t="s">
        <v>859</v>
      </c>
      <c r="G8502" s="2">
        <v>43</v>
      </c>
      <c r="H8502" s="2">
        <v>7.0347770815700001E-5</v>
      </c>
      <c r="I8502" s="2">
        <v>7.8789503313584015E-5</v>
      </c>
      <c r="J8502" s="26" t="s">
        <v>700</v>
      </c>
    </row>
    <row r="8503" spans="1:10" ht="15.75" hidden="1" customHeight="1" x14ac:dyDescent="0.25">
      <c r="A8503" s="2" t="s">
        <v>853</v>
      </c>
      <c r="B8503" s="2" t="s">
        <v>854</v>
      </c>
      <c r="C8503" s="2">
        <v>2040</v>
      </c>
      <c r="D8503" s="2" t="s">
        <v>241</v>
      </c>
      <c r="E8503" s="2" t="s">
        <v>627</v>
      </c>
      <c r="F8503" s="2" t="s">
        <v>856</v>
      </c>
      <c r="G8503" s="2">
        <v>43</v>
      </c>
      <c r="H8503" s="2">
        <v>3.1867006327999998E-5</v>
      </c>
      <c r="I8503" s="2">
        <v>3.569104708736E-5</v>
      </c>
      <c r="J8503" s="26" t="s">
        <v>700</v>
      </c>
    </row>
    <row r="8504" spans="1:10" ht="15.75" hidden="1" customHeight="1" x14ac:dyDescent="0.25">
      <c r="A8504" s="2" t="s">
        <v>853</v>
      </c>
      <c r="B8504" s="2" t="s">
        <v>854</v>
      </c>
      <c r="C8504" s="2">
        <v>2040</v>
      </c>
      <c r="D8504" s="2" t="s">
        <v>241</v>
      </c>
      <c r="E8504" s="2" t="s">
        <v>627</v>
      </c>
      <c r="F8504" s="2" t="s">
        <v>859</v>
      </c>
      <c r="G8504" s="2">
        <v>44</v>
      </c>
      <c r="H8504" s="2">
        <v>1.4097394887359999E-4</v>
      </c>
      <c r="I8504" s="2">
        <v>1.5789082273843201E-4</v>
      </c>
      <c r="J8504" s="26" t="s">
        <v>700</v>
      </c>
    </row>
    <row r="8505" spans="1:10" ht="15.75" hidden="1" customHeight="1" x14ac:dyDescent="0.25">
      <c r="A8505" s="2" t="s">
        <v>853</v>
      </c>
      <c r="B8505" s="2" t="s">
        <v>854</v>
      </c>
      <c r="C8505" s="2">
        <v>2040</v>
      </c>
      <c r="D8505" s="2" t="s">
        <v>241</v>
      </c>
      <c r="E8505" s="2" t="s">
        <v>627</v>
      </c>
      <c r="F8505" s="2" t="s">
        <v>858</v>
      </c>
      <c r="G8505" s="2">
        <v>44</v>
      </c>
      <c r="H8505" s="2">
        <v>1.42527089919895E-2</v>
      </c>
      <c r="I8505" s="2">
        <v>1.5963034071028243E-2</v>
      </c>
      <c r="J8505" s="26" t="s">
        <v>700</v>
      </c>
    </row>
    <row r="8506" spans="1:10" ht="15.75" hidden="1" customHeight="1" x14ac:dyDescent="0.25">
      <c r="A8506" s="2" t="s">
        <v>853</v>
      </c>
      <c r="B8506" s="2" t="s">
        <v>854</v>
      </c>
      <c r="C8506" s="2">
        <v>2040</v>
      </c>
      <c r="D8506" s="2" t="s">
        <v>241</v>
      </c>
      <c r="E8506" s="2" t="s">
        <v>627</v>
      </c>
      <c r="F8506" s="2" t="s">
        <v>857</v>
      </c>
      <c r="G8506" s="2">
        <v>44</v>
      </c>
      <c r="H8506" s="2">
        <v>5.0821201875809996E-4</v>
      </c>
      <c r="I8506" s="2">
        <v>5.6919746100907197E-4</v>
      </c>
      <c r="J8506" s="26" t="s">
        <v>700</v>
      </c>
    </row>
    <row r="8507" spans="1:10" ht="15.75" hidden="1" customHeight="1" x14ac:dyDescent="0.25">
      <c r="A8507" s="2" t="s">
        <v>853</v>
      </c>
      <c r="B8507" s="2" t="s">
        <v>854</v>
      </c>
      <c r="C8507" s="2">
        <v>2040</v>
      </c>
      <c r="D8507" s="2" t="s">
        <v>241</v>
      </c>
      <c r="E8507" s="2" t="s">
        <v>627</v>
      </c>
      <c r="F8507" s="2" t="s">
        <v>856</v>
      </c>
      <c r="G8507" s="2">
        <v>44</v>
      </c>
      <c r="H8507" s="2">
        <v>9.1281406639599999E-5</v>
      </c>
      <c r="I8507" s="2">
        <v>1.0223517543635201E-4</v>
      </c>
      <c r="J8507" s="26" t="s">
        <v>700</v>
      </c>
    </row>
    <row r="8508" spans="1:10" ht="15.75" hidden="1" customHeight="1" x14ac:dyDescent="0.25">
      <c r="A8508" s="2" t="s">
        <v>853</v>
      </c>
      <c r="B8508" s="2" t="s">
        <v>854</v>
      </c>
      <c r="C8508" s="2">
        <v>2040</v>
      </c>
      <c r="D8508" s="2" t="s">
        <v>241</v>
      </c>
      <c r="E8508" s="2" t="s">
        <v>627</v>
      </c>
      <c r="F8508" s="2" t="s">
        <v>855</v>
      </c>
      <c r="G8508" s="2">
        <v>45</v>
      </c>
      <c r="H8508" s="2">
        <v>1.1871127644554E-3</v>
      </c>
      <c r="I8508" s="2">
        <v>1.3295662961900481E-3</v>
      </c>
      <c r="J8508" s="26" t="s">
        <v>700</v>
      </c>
    </row>
    <row r="8509" spans="1:10" ht="15.75" hidden="1" customHeight="1" x14ac:dyDescent="0.25">
      <c r="A8509" s="2" t="s">
        <v>853</v>
      </c>
      <c r="B8509" s="2" t="s">
        <v>854</v>
      </c>
      <c r="C8509" s="2">
        <v>2040</v>
      </c>
      <c r="D8509" s="2" t="s">
        <v>241</v>
      </c>
      <c r="E8509" s="2" t="s">
        <v>627</v>
      </c>
      <c r="F8509" s="2" t="s">
        <v>858</v>
      </c>
      <c r="G8509" s="2">
        <v>45</v>
      </c>
      <c r="H8509" s="2">
        <v>4.3563498184084996E-3</v>
      </c>
      <c r="I8509" s="2">
        <v>4.8791117966175204E-3</v>
      </c>
      <c r="J8509" s="26" t="s">
        <v>700</v>
      </c>
    </row>
    <row r="8510" spans="1:10" ht="15.75" hidden="1" customHeight="1" x14ac:dyDescent="0.25">
      <c r="A8510" s="2" t="s">
        <v>853</v>
      </c>
      <c r="B8510" s="2" t="s">
        <v>854</v>
      </c>
      <c r="C8510" s="2">
        <v>2040</v>
      </c>
      <c r="D8510" s="2" t="s">
        <v>241</v>
      </c>
      <c r="E8510" s="2" t="s">
        <v>627</v>
      </c>
      <c r="F8510" s="2" t="s">
        <v>856</v>
      </c>
      <c r="G8510" s="2">
        <v>45</v>
      </c>
      <c r="H8510" s="2">
        <v>8.9299775936500003E-5</v>
      </c>
      <c r="I8510" s="2">
        <v>1.0001574904888001E-4</v>
      </c>
      <c r="J8510" s="26" t="s">
        <v>700</v>
      </c>
    </row>
    <row r="8511" spans="1:10" ht="15.75" hidden="1" customHeight="1" x14ac:dyDescent="0.25">
      <c r="A8511" s="2" t="s">
        <v>853</v>
      </c>
      <c r="B8511" s="2" t="s">
        <v>854</v>
      </c>
      <c r="C8511" s="2">
        <v>2040</v>
      </c>
      <c r="D8511" s="2" t="s">
        <v>241</v>
      </c>
      <c r="E8511" s="2" t="s">
        <v>627</v>
      </c>
      <c r="F8511" s="2" t="s">
        <v>857</v>
      </c>
      <c r="G8511" s="2">
        <v>45</v>
      </c>
      <c r="H8511" s="2">
        <v>1.6272134671453001E-3</v>
      </c>
      <c r="I8511" s="2">
        <v>1.8224790832027363E-3</v>
      </c>
      <c r="J8511" s="26" t="s">
        <v>700</v>
      </c>
    </row>
    <row r="8512" spans="1:10" ht="15.75" hidden="1" customHeight="1" x14ac:dyDescent="0.25">
      <c r="A8512" s="2" t="s">
        <v>853</v>
      </c>
      <c r="B8512" s="2" t="s">
        <v>854</v>
      </c>
      <c r="C8512" s="2">
        <v>2040</v>
      </c>
      <c r="D8512" s="2" t="s">
        <v>241</v>
      </c>
      <c r="E8512" s="2" t="s">
        <v>627</v>
      </c>
      <c r="F8512" s="2" t="s">
        <v>860</v>
      </c>
      <c r="G8512" s="2">
        <v>45</v>
      </c>
      <c r="H8512" s="2">
        <v>3.7067956873220001E-4</v>
      </c>
      <c r="I8512" s="2">
        <v>4.1516111698006403E-4</v>
      </c>
      <c r="J8512" s="26" t="s">
        <v>701</v>
      </c>
    </row>
    <row r="8513" spans="1:10" ht="15.75" hidden="1" customHeight="1" x14ac:dyDescent="0.25">
      <c r="A8513" s="2" t="s">
        <v>853</v>
      </c>
      <c r="B8513" s="2" t="s">
        <v>854</v>
      </c>
      <c r="C8513" s="2">
        <v>2040</v>
      </c>
      <c r="D8513" s="2" t="s">
        <v>241</v>
      </c>
      <c r="E8513" s="2" t="s">
        <v>627</v>
      </c>
      <c r="F8513" s="2" t="s">
        <v>859</v>
      </c>
      <c r="G8513" s="2">
        <v>45</v>
      </c>
      <c r="H8513" s="2">
        <v>6.9042420364000005E-5</v>
      </c>
      <c r="I8513" s="2">
        <v>7.7327510807680009E-5</v>
      </c>
      <c r="J8513" s="26" t="s">
        <v>700</v>
      </c>
    </row>
    <row r="8514" spans="1:10" ht="15.75" hidden="1" customHeight="1" x14ac:dyDescent="0.25">
      <c r="A8514" s="2" t="s">
        <v>853</v>
      </c>
      <c r="B8514" s="2" t="s">
        <v>854</v>
      </c>
      <c r="C8514" s="2">
        <v>2040</v>
      </c>
      <c r="D8514" s="2" t="s">
        <v>241</v>
      </c>
      <c r="E8514" s="2" t="s">
        <v>627</v>
      </c>
      <c r="F8514" s="2" t="s">
        <v>859</v>
      </c>
      <c r="G8514" s="2">
        <v>46</v>
      </c>
      <c r="H8514" s="2">
        <v>2.029683892033E-4</v>
      </c>
      <c r="I8514" s="2">
        <v>2.2732459590769601E-4</v>
      </c>
      <c r="J8514" s="26" t="s">
        <v>700</v>
      </c>
    </row>
    <row r="8515" spans="1:10" ht="15.75" hidden="1" customHeight="1" x14ac:dyDescent="0.25">
      <c r="A8515" s="2" t="s">
        <v>853</v>
      </c>
      <c r="B8515" s="2" t="s">
        <v>854</v>
      </c>
      <c r="C8515" s="2">
        <v>2040</v>
      </c>
      <c r="D8515" s="2" t="s">
        <v>241</v>
      </c>
      <c r="E8515" s="2" t="s">
        <v>627</v>
      </c>
      <c r="F8515" s="2" t="s">
        <v>860</v>
      </c>
      <c r="G8515" s="2">
        <v>46</v>
      </c>
      <c r="H8515" s="2">
        <v>3.6477754474620002E-4</v>
      </c>
      <c r="I8515" s="2">
        <v>4.0855085011574406E-4</v>
      </c>
      <c r="J8515" s="26" t="s">
        <v>701</v>
      </c>
    </row>
    <row r="8516" spans="1:10" ht="15.75" hidden="1" customHeight="1" x14ac:dyDescent="0.25">
      <c r="A8516" s="2" t="s">
        <v>853</v>
      </c>
      <c r="B8516" s="2" t="s">
        <v>854</v>
      </c>
      <c r="C8516" s="2">
        <v>2040</v>
      </c>
      <c r="D8516" s="2" t="s">
        <v>241</v>
      </c>
      <c r="E8516" s="2" t="s">
        <v>627</v>
      </c>
      <c r="F8516" s="2" t="s">
        <v>858</v>
      </c>
      <c r="G8516" s="2">
        <v>46</v>
      </c>
      <c r="H8516" s="2">
        <v>3.5430800635368001E-3</v>
      </c>
      <c r="I8516" s="2">
        <v>3.9682496711612161E-3</v>
      </c>
      <c r="J8516" s="26" t="s">
        <v>700</v>
      </c>
    </row>
    <row r="8517" spans="1:10" ht="15.75" hidden="1" customHeight="1" x14ac:dyDescent="0.25">
      <c r="A8517" s="2" t="s">
        <v>853</v>
      </c>
      <c r="B8517" s="2" t="s">
        <v>854</v>
      </c>
      <c r="C8517" s="2">
        <v>2040</v>
      </c>
      <c r="D8517" s="2" t="s">
        <v>241</v>
      </c>
      <c r="E8517" s="2" t="s">
        <v>627</v>
      </c>
      <c r="F8517" s="2" t="s">
        <v>857</v>
      </c>
      <c r="G8517" s="2">
        <v>46</v>
      </c>
      <c r="H8517" s="2">
        <v>8.6810486391189999E-4</v>
      </c>
      <c r="I8517" s="2">
        <v>9.7227744758132814E-4</v>
      </c>
      <c r="J8517" s="26" t="s">
        <v>700</v>
      </c>
    </row>
    <row r="8518" spans="1:10" ht="15.75" hidden="1" customHeight="1" x14ac:dyDescent="0.25">
      <c r="A8518" s="2" t="s">
        <v>853</v>
      </c>
      <c r="B8518" s="2" t="s">
        <v>854</v>
      </c>
      <c r="C8518" s="2">
        <v>2040</v>
      </c>
      <c r="D8518" s="2" t="s">
        <v>241</v>
      </c>
      <c r="E8518" s="2" t="s">
        <v>627</v>
      </c>
      <c r="F8518" s="2" t="s">
        <v>856</v>
      </c>
      <c r="G8518" s="2">
        <v>47</v>
      </c>
      <c r="H8518" s="2">
        <v>5.6485729146499999E-5</v>
      </c>
      <c r="I8518" s="2">
        <v>6.3264016644080004E-5</v>
      </c>
      <c r="J8518" s="26" t="s">
        <v>700</v>
      </c>
    </row>
    <row r="8519" spans="1:10" ht="15.75" hidden="1" customHeight="1" x14ac:dyDescent="0.25">
      <c r="A8519" s="2" t="s">
        <v>853</v>
      </c>
      <c r="B8519" s="2" t="s">
        <v>854</v>
      </c>
      <c r="C8519" s="2">
        <v>2040</v>
      </c>
      <c r="D8519" s="2" t="s">
        <v>241</v>
      </c>
      <c r="E8519" s="2" t="s">
        <v>627</v>
      </c>
      <c r="F8519" s="2" t="s">
        <v>859</v>
      </c>
      <c r="G8519" s="2">
        <v>47</v>
      </c>
      <c r="H8519" s="2">
        <v>1.3540830696000001E-4</v>
      </c>
      <c r="I8519" s="2">
        <v>1.5165730379520002E-4</v>
      </c>
      <c r="J8519" s="26" t="s">
        <v>700</v>
      </c>
    </row>
    <row r="8520" spans="1:10" ht="15.75" hidden="1" customHeight="1" x14ac:dyDescent="0.25">
      <c r="A8520" s="2" t="s">
        <v>853</v>
      </c>
      <c r="B8520" s="2" t="s">
        <v>854</v>
      </c>
      <c r="C8520" s="2">
        <v>2040</v>
      </c>
      <c r="D8520" s="2" t="s">
        <v>241</v>
      </c>
      <c r="E8520" s="2" t="s">
        <v>627</v>
      </c>
      <c r="F8520" s="2" t="s">
        <v>860</v>
      </c>
      <c r="G8520" s="2">
        <v>47</v>
      </c>
      <c r="H8520" s="2">
        <v>7.0568078081119996E-4</v>
      </c>
      <c r="I8520" s="2">
        <v>7.9036247450854408E-4</v>
      </c>
      <c r="J8520" s="26" t="s">
        <v>701</v>
      </c>
    </row>
    <row r="8521" spans="1:10" ht="15.75" hidden="1" customHeight="1" x14ac:dyDescent="0.25">
      <c r="A8521" s="2" t="s">
        <v>853</v>
      </c>
      <c r="B8521" s="2" t="s">
        <v>854</v>
      </c>
      <c r="C8521" s="2">
        <v>2040</v>
      </c>
      <c r="D8521" s="2" t="s">
        <v>241</v>
      </c>
      <c r="E8521" s="2" t="s">
        <v>627</v>
      </c>
      <c r="F8521" s="2" t="s">
        <v>857</v>
      </c>
      <c r="G8521" s="2">
        <v>47</v>
      </c>
      <c r="H8521" s="2">
        <v>1.0963994718622E-3</v>
      </c>
      <c r="I8521" s="2">
        <v>1.2279674084856641E-3</v>
      </c>
      <c r="J8521" s="26" t="s">
        <v>700</v>
      </c>
    </row>
    <row r="8522" spans="1:10" ht="15.75" hidden="1" customHeight="1" x14ac:dyDescent="0.25">
      <c r="A8522" s="2" t="s">
        <v>853</v>
      </c>
      <c r="B8522" s="2" t="s">
        <v>854</v>
      </c>
      <c r="C8522" s="2">
        <v>2040</v>
      </c>
      <c r="D8522" s="2" t="s">
        <v>241</v>
      </c>
      <c r="E8522" s="2" t="s">
        <v>627</v>
      </c>
      <c r="F8522" s="2" t="s">
        <v>857</v>
      </c>
      <c r="G8522" s="2">
        <v>48</v>
      </c>
      <c r="H8522" s="2">
        <v>4.1546672582630002E-4</v>
      </c>
      <c r="I8522" s="2">
        <v>4.6532273292545606E-4</v>
      </c>
      <c r="J8522" s="26" t="s">
        <v>700</v>
      </c>
    </row>
    <row r="8523" spans="1:10" ht="15.75" hidden="1" customHeight="1" x14ac:dyDescent="0.25">
      <c r="A8523" s="2" t="s">
        <v>853</v>
      </c>
      <c r="B8523" s="2" t="s">
        <v>854</v>
      </c>
      <c r="C8523" s="2">
        <v>2040</v>
      </c>
      <c r="D8523" s="2" t="s">
        <v>241</v>
      </c>
      <c r="E8523" s="2" t="s">
        <v>627</v>
      </c>
      <c r="F8523" s="2" t="s">
        <v>859</v>
      </c>
      <c r="G8523" s="2">
        <v>48</v>
      </c>
      <c r="H8523" s="2">
        <v>1.9787829660340001E-4</v>
      </c>
      <c r="I8523" s="2">
        <v>2.2162369219580803E-4</v>
      </c>
      <c r="J8523" s="26" t="s">
        <v>700</v>
      </c>
    </row>
    <row r="8524" spans="1:10" ht="15.75" hidden="1" customHeight="1" x14ac:dyDescent="0.25">
      <c r="A8524" s="2" t="s">
        <v>853</v>
      </c>
      <c r="B8524" s="2" t="s">
        <v>854</v>
      </c>
      <c r="C8524" s="2">
        <v>2040</v>
      </c>
      <c r="D8524" s="2" t="s">
        <v>241</v>
      </c>
      <c r="E8524" s="2" t="s">
        <v>627</v>
      </c>
      <c r="F8524" s="2" t="s">
        <v>856</v>
      </c>
      <c r="G8524" s="2">
        <v>48</v>
      </c>
      <c r="H8524" s="2">
        <v>5.4868178267500002E-5</v>
      </c>
      <c r="I8524" s="2">
        <v>6.1452359659600002E-5</v>
      </c>
      <c r="J8524" s="26" t="s">
        <v>700</v>
      </c>
    </row>
    <row r="8525" spans="1:10" ht="15.75" hidden="1" customHeight="1" x14ac:dyDescent="0.25">
      <c r="A8525" s="2" t="s">
        <v>853</v>
      </c>
      <c r="B8525" s="2" t="s">
        <v>854</v>
      </c>
      <c r="C8525" s="2">
        <v>2040</v>
      </c>
      <c r="D8525" s="2" t="s">
        <v>241</v>
      </c>
      <c r="E8525" s="2" t="s">
        <v>627</v>
      </c>
      <c r="F8525" s="2" t="s">
        <v>858</v>
      </c>
      <c r="G8525" s="2">
        <v>48</v>
      </c>
      <c r="H8525" s="2">
        <v>3.9304634556174001E-3</v>
      </c>
      <c r="I8525" s="2">
        <v>4.4021190702914883E-3</v>
      </c>
      <c r="J8525" s="26" t="s">
        <v>700</v>
      </c>
    </row>
    <row r="8526" spans="1:10" ht="15.75" hidden="1" customHeight="1" x14ac:dyDescent="0.25">
      <c r="A8526" s="2" t="s">
        <v>853</v>
      </c>
      <c r="B8526" s="2" t="s">
        <v>854</v>
      </c>
      <c r="C8526" s="2">
        <v>2040</v>
      </c>
      <c r="D8526" s="2" t="s">
        <v>241</v>
      </c>
      <c r="E8526" s="2" t="s">
        <v>627</v>
      </c>
      <c r="F8526" s="2" t="s">
        <v>855</v>
      </c>
      <c r="G8526" s="2">
        <v>48</v>
      </c>
      <c r="H8526" s="2">
        <v>3.0405790312220001E-4</v>
      </c>
      <c r="I8526" s="2">
        <v>3.4054485149686404E-4</v>
      </c>
      <c r="J8526" s="26" t="s">
        <v>700</v>
      </c>
    </row>
    <row r="8527" spans="1:10" ht="15.75" hidden="1" customHeight="1" x14ac:dyDescent="0.25">
      <c r="A8527" s="2" t="s">
        <v>853</v>
      </c>
      <c r="B8527" s="2" t="s">
        <v>854</v>
      </c>
      <c r="C8527" s="2">
        <v>2040</v>
      </c>
      <c r="D8527" s="2" t="s">
        <v>241</v>
      </c>
      <c r="E8527" s="2" t="s">
        <v>627</v>
      </c>
      <c r="F8527" s="2" t="s">
        <v>857</v>
      </c>
      <c r="G8527" s="2">
        <v>49</v>
      </c>
      <c r="H8527" s="2">
        <v>1.1386894620954999E-3</v>
      </c>
      <c r="I8527" s="2">
        <v>1.27533219754696E-3</v>
      </c>
      <c r="J8527" s="26" t="s">
        <v>700</v>
      </c>
    </row>
    <row r="8528" spans="1:10" ht="15.75" hidden="1" customHeight="1" x14ac:dyDescent="0.25">
      <c r="A8528" s="2" t="s">
        <v>853</v>
      </c>
      <c r="B8528" s="2" t="s">
        <v>854</v>
      </c>
      <c r="C8528" s="2">
        <v>2040</v>
      </c>
      <c r="D8528" s="2" t="s">
        <v>241</v>
      </c>
      <c r="E8528" s="2" t="s">
        <v>627</v>
      </c>
      <c r="F8528" s="2" t="s">
        <v>859</v>
      </c>
      <c r="G8528" s="2">
        <v>49</v>
      </c>
      <c r="H8528" s="2">
        <v>2.7365171263229999E-4</v>
      </c>
      <c r="I8528" s="2">
        <v>3.0648991814817599E-4</v>
      </c>
      <c r="J8528" s="26" t="s">
        <v>700</v>
      </c>
    </row>
    <row r="8529" spans="1:10" ht="15.75" hidden="1" customHeight="1" x14ac:dyDescent="0.25">
      <c r="A8529" s="2" t="s">
        <v>853</v>
      </c>
      <c r="B8529" s="2" t="s">
        <v>854</v>
      </c>
      <c r="C8529" s="2">
        <v>2040</v>
      </c>
      <c r="D8529" s="2" t="s">
        <v>241</v>
      </c>
      <c r="E8529" s="2" t="s">
        <v>627</v>
      </c>
      <c r="F8529" s="2" t="s">
        <v>856</v>
      </c>
      <c r="G8529" s="2">
        <v>49</v>
      </c>
      <c r="H8529" s="2">
        <v>5.2586259698699998E-5</v>
      </c>
      <c r="I8529" s="2">
        <v>5.8896610862544006E-5</v>
      </c>
      <c r="J8529" s="26" t="s">
        <v>700</v>
      </c>
    </row>
    <row r="8530" spans="1:10" ht="15.75" hidden="1" customHeight="1" x14ac:dyDescent="0.25">
      <c r="A8530" s="2" t="s">
        <v>853</v>
      </c>
      <c r="B8530" s="2" t="s">
        <v>854</v>
      </c>
      <c r="C8530" s="2">
        <v>2040</v>
      </c>
      <c r="D8530" s="2" t="s">
        <v>241</v>
      </c>
      <c r="E8530" s="2" t="s">
        <v>627</v>
      </c>
      <c r="F8530" s="2" t="s">
        <v>858</v>
      </c>
      <c r="G8530" s="2">
        <v>49</v>
      </c>
      <c r="H8530" s="2">
        <v>1.6645919531584001E-3</v>
      </c>
      <c r="I8530" s="2">
        <v>1.8643429875374084E-3</v>
      </c>
      <c r="J8530" s="26" t="s">
        <v>700</v>
      </c>
    </row>
    <row r="8531" spans="1:10" ht="15.75" hidden="1" customHeight="1" x14ac:dyDescent="0.25">
      <c r="A8531" s="2" t="s">
        <v>853</v>
      </c>
      <c r="B8531" s="2" t="s">
        <v>854</v>
      </c>
      <c r="C8531" s="2">
        <v>2040</v>
      </c>
      <c r="D8531" s="2" t="s">
        <v>241</v>
      </c>
      <c r="E8531" s="2" t="s">
        <v>627</v>
      </c>
      <c r="F8531" s="2" t="s">
        <v>860</v>
      </c>
      <c r="G8531" s="2">
        <v>49</v>
      </c>
      <c r="H8531" s="2">
        <v>3.6000399268229998E-4</v>
      </c>
      <c r="I8531" s="2">
        <v>4.0320447180417602E-4</v>
      </c>
      <c r="J8531" s="26" t="s">
        <v>701</v>
      </c>
    </row>
    <row r="8532" spans="1:10" ht="15.75" hidden="1" customHeight="1" x14ac:dyDescent="0.25">
      <c r="A8532" s="2" t="s">
        <v>853</v>
      </c>
      <c r="B8532" s="2" t="s">
        <v>854</v>
      </c>
      <c r="C8532" s="2">
        <v>2040</v>
      </c>
      <c r="D8532" s="2" t="s">
        <v>241</v>
      </c>
      <c r="E8532" s="2" t="s">
        <v>627</v>
      </c>
      <c r="F8532" s="2" t="s">
        <v>859</v>
      </c>
      <c r="G8532" s="2">
        <v>50</v>
      </c>
      <c r="H8532" s="2">
        <v>1.8919814465330001E-4</v>
      </c>
      <c r="I8532" s="2">
        <v>2.1190192201169604E-4</v>
      </c>
      <c r="J8532" s="26" t="s">
        <v>700</v>
      </c>
    </row>
    <row r="8533" spans="1:10" ht="15.75" hidden="1" customHeight="1" x14ac:dyDescent="0.25">
      <c r="A8533" s="2" t="s">
        <v>853</v>
      </c>
      <c r="B8533" s="2" t="s">
        <v>854</v>
      </c>
      <c r="C8533" s="2">
        <v>2040</v>
      </c>
      <c r="D8533" s="2" t="s">
        <v>241</v>
      </c>
      <c r="E8533" s="2" t="s">
        <v>627</v>
      </c>
      <c r="F8533" s="2" t="s">
        <v>858</v>
      </c>
      <c r="G8533" s="2">
        <v>50</v>
      </c>
      <c r="H8533" s="2">
        <v>5.2812497597188E-3</v>
      </c>
      <c r="I8533" s="2">
        <v>5.9149997308850562E-3</v>
      </c>
      <c r="J8533" s="26" t="s">
        <v>700</v>
      </c>
    </row>
    <row r="8534" spans="1:10" ht="15.75" hidden="1" customHeight="1" x14ac:dyDescent="0.25">
      <c r="A8534" s="2" t="s">
        <v>853</v>
      </c>
      <c r="B8534" s="2" t="s">
        <v>854</v>
      </c>
      <c r="C8534" s="2">
        <v>2040</v>
      </c>
      <c r="D8534" s="2" t="s">
        <v>241</v>
      </c>
      <c r="E8534" s="2" t="s">
        <v>627</v>
      </c>
      <c r="F8534" s="2" t="s">
        <v>855</v>
      </c>
      <c r="G8534" s="2">
        <v>50</v>
      </c>
      <c r="H8534" s="2">
        <v>8.8750623399390003E-4</v>
      </c>
      <c r="I8534" s="2">
        <v>9.940069820731682E-4</v>
      </c>
      <c r="J8534" s="26" t="s">
        <v>700</v>
      </c>
    </row>
    <row r="8535" spans="1:10" ht="15.75" hidden="1" customHeight="1" x14ac:dyDescent="0.25">
      <c r="A8535" s="2" t="s">
        <v>853</v>
      </c>
      <c r="B8535" s="2" t="s">
        <v>854</v>
      </c>
      <c r="C8535" s="2">
        <v>2040</v>
      </c>
      <c r="D8535" s="2" t="s">
        <v>241</v>
      </c>
      <c r="E8535" s="2" t="s">
        <v>627</v>
      </c>
      <c r="F8535" s="2" t="s">
        <v>857</v>
      </c>
      <c r="G8535" s="2">
        <v>51</v>
      </c>
      <c r="H8535" s="2">
        <v>1.0459986951901E-3</v>
      </c>
      <c r="I8535" s="2">
        <v>1.1715185386129122E-3</v>
      </c>
      <c r="J8535" s="26" t="s">
        <v>700</v>
      </c>
    </row>
    <row r="8536" spans="1:10" ht="15.75" hidden="1" customHeight="1" x14ac:dyDescent="0.25">
      <c r="A8536" s="2" t="s">
        <v>853</v>
      </c>
      <c r="B8536" s="2" t="s">
        <v>854</v>
      </c>
      <c r="C8536" s="2">
        <v>2040</v>
      </c>
      <c r="D8536" s="2" t="s">
        <v>241</v>
      </c>
      <c r="E8536" s="2" t="s">
        <v>627</v>
      </c>
      <c r="F8536" s="2" t="s">
        <v>858</v>
      </c>
      <c r="G8536" s="2">
        <v>51</v>
      </c>
      <c r="H8536" s="2">
        <v>6.4222961664200003E-3</v>
      </c>
      <c r="I8536" s="2">
        <v>7.1929717063904013E-3</v>
      </c>
      <c r="J8536" s="26" t="s">
        <v>700</v>
      </c>
    </row>
    <row r="8537" spans="1:10" ht="15.75" hidden="1" customHeight="1" x14ac:dyDescent="0.25">
      <c r="A8537" s="2" t="s">
        <v>853</v>
      </c>
      <c r="B8537" s="2" t="s">
        <v>854</v>
      </c>
      <c r="C8537" s="2">
        <v>2040</v>
      </c>
      <c r="D8537" s="2" t="s">
        <v>241</v>
      </c>
      <c r="E8537" s="2" t="s">
        <v>627</v>
      </c>
      <c r="F8537" s="2" t="s">
        <v>859</v>
      </c>
      <c r="G8537" s="2">
        <v>51</v>
      </c>
      <c r="H8537" s="2">
        <v>5.9791949752300003E-5</v>
      </c>
      <c r="I8537" s="2">
        <v>6.6966983722576009E-5</v>
      </c>
      <c r="J8537" s="26" t="s">
        <v>700</v>
      </c>
    </row>
    <row r="8538" spans="1:10" ht="15.75" hidden="1" customHeight="1" x14ac:dyDescent="0.25">
      <c r="A8538" s="2" t="s">
        <v>853</v>
      </c>
      <c r="B8538" s="2" t="s">
        <v>854</v>
      </c>
      <c r="C8538" s="2">
        <v>2040</v>
      </c>
      <c r="D8538" s="2" t="s">
        <v>241</v>
      </c>
      <c r="E8538" s="2" t="s">
        <v>627</v>
      </c>
      <c r="F8538" s="2" t="s">
        <v>859</v>
      </c>
      <c r="G8538" s="2">
        <v>52</v>
      </c>
      <c r="H8538" s="2">
        <v>5.8572531997899998E-5</v>
      </c>
      <c r="I8538" s="2">
        <v>6.5601235837648006E-5</v>
      </c>
      <c r="J8538" s="26" t="s">
        <v>700</v>
      </c>
    </row>
    <row r="8539" spans="1:10" ht="15.75" hidden="1" customHeight="1" x14ac:dyDescent="0.25">
      <c r="A8539" s="2" t="s">
        <v>853</v>
      </c>
      <c r="B8539" s="2" t="s">
        <v>854</v>
      </c>
      <c r="C8539" s="2">
        <v>2040</v>
      </c>
      <c r="D8539" s="2" t="s">
        <v>241</v>
      </c>
      <c r="E8539" s="2" t="s">
        <v>627</v>
      </c>
      <c r="F8539" s="2" t="s">
        <v>855</v>
      </c>
      <c r="G8539" s="2">
        <v>52</v>
      </c>
      <c r="H8539" s="2">
        <v>2.8465510695239998E-4</v>
      </c>
      <c r="I8539" s="2">
        <v>3.1881371978668803E-4</v>
      </c>
      <c r="J8539" s="26" t="s">
        <v>700</v>
      </c>
    </row>
    <row r="8540" spans="1:10" ht="15.75" hidden="1" customHeight="1" x14ac:dyDescent="0.25">
      <c r="A8540" s="2" t="s">
        <v>853</v>
      </c>
      <c r="B8540" s="2" t="s">
        <v>854</v>
      </c>
      <c r="C8540" s="2">
        <v>2040</v>
      </c>
      <c r="D8540" s="2" t="s">
        <v>241</v>
      </c>
      <c r="E8540" s="2" t="s">
        <v>627</v>
      </c>
      <c r="F8540" s="2" t="s">
        <v>858</v>
      </c>
      <c r="G8540" s="2">
        <v>52</v>
      </c>
      <c r="H8540" s="2">
        <v>4.9641000805423002E-3</v>
      </c>
      <c r="I8540" s="2">
        <v>5.5597920902073763E-3</v>
      </c>
      <c r="J8540" s="26" t="s">
        <v>700</v>
      </c>
    </row>
    <row r="8541" spans="1:10" ht="15.75" hidden="1" customHeight="1" x14ac:dyDescent="0.25">
      <c r="A8541" s="2" t="s">
        <v>853</v>
      </c>
      <c r="B8541" s="2" t="s">
        <v>854</v>
      </c>
      <c r="C8541" s="2">
        <v>2040</v>
      </c>
      <c r="D8541" s="2" t="s">
        <v>241</v>
      </c>
      <c r="E8541" s="2" t="s">
        <v>627</v>
      </c>
      <c r="F8541" s="2" t="s">
        <v>857</v>
      </c>
      <c r="G8541" s="2">
        <v>52</v>
      </c>
      <c r="H8541" s="2">
        <v>5.8655889006330002E-4</v>
      </c>
      <c r="I8541" s="2">
        <v>6.5694595687089603E-4</v>
      </c>
      <c r="J8541" s="26" t="s">
        <v>700</v>
      </c>
    </row>
    <row r="8542" spans="1:10" ht="15.75" hidden="1" customHeight="1" x14ac:dyDescent="0.25">
      <c r="A8542" s="2" t="s">
        <v>853</v>
      </c>
      <c r="B8542" s="2" t="s">
        <v>854</v>
      </c>
      <c r="C8542" s="2">
        <v>2040</v>
      </c>
      <c r="D8542" s="2" t="s">
        <v>241</v>
      </c>
      <c r="E8542" s="2" t="s">
        <v>627</v>
      </c>
      <c r="F8542" s="2" t="s">
        <v>860</v>
      </c>
      <c r="G8542" s="2">
        <v>53</v>
      </c>
      <c r="H8542" s="2">
        <v>3.0908818007450002E-4</v>
      </c>
      <c r="I8542" s="2">
        <v>3.4617876168344005E-4</v>
      </c>
      <c r="J8542" s="26" t="s">
        <v>701</v>
      </c>
    </row>
    <row r="8543" spans="1:10" ht="15.75" hidden="1" customHeight="1" x14ac:dyDescent="0.25">
      <c r="A8543" s="2" t="s">
        <v>853</v>
      </c>
      <c r="B8543" s="2" t="s">
        <v>854</v>
      </c>
      <c r="C8543" s="2">
        <v>2040</v>
      </c>
      <c r="D8543" s="2" t="s">
        <v>241</v>
      </c>
      <c r="E8543" s="2" t="s">
        <v>627</v>
      </c>
      <c r="F8543" s="2" t="s">
        <v>857</v>
      </c>
      <c r="G8543" s="2">
        <v>53</v>
      </c>
      <c r="H8543" s="2">
        <v>4.9833756929730001E-4</v>
      </c>
      <c r="I8543" s="2">
        <v>5.5813807761297607E-4</v>
      </c>
      <c r="J8543" s="26" t="s">
        <v>700</v>
      </c>
    </row>
    <row r="8544" spans="1:10" ht="15.75" hidden="1" customHeight="1" x14ac:dyDescent="0.25">
      <c r="A8544" s="2" t="s">
        <v>853</v>
      </c>
      <c r="B8544" s="2" t="s">
        <v>854</v>
      </c>
      <c r="C8544" s="2">
        <v>2040</v>
      </c>
      <c r="D8544" s="2" t="s">
        <v>241</v>
      </c>
      <c r="E8544" s="2" t="s">
        <v>627</v>
      </c>
      <c r="F8544" s="2" t="s">
        <v>859</v>
      </c>
      <c r="G8544" s="2">
        <v>53</v>
      </c>
      <c r="H8544" s="2">
        <v>5.7550532801499998E-5</v>
      </c>
      <c r="I8544" s="2">
        <v>6.4456596737680002E-5</v>
      </c>
      <c r="J8544" s="26" t="s">
        <v>700</v>
      </c>
    </row>
    <row r="8545" spans="1:10" ht="15.75" hidden="1" customHeight="1" x14ac:dyDescent="0.25">
      <c r="A8545" s="2" t="s">
        <v>853</v>
      </c>
      <c r="B8545" s="2" t="s">
        <v>854</v>
      </c>
      <c r="C8545" s="2">
        <v>2040</v>
      </c>
      <c r="D8545" s="2" t="s">
        <v>241</v>
      </c>
      <c r="E8545" s="2" t="s">
        <v>627</v>
      </c>
      <c r="F8545" s="2" t="s">
        <v>858</v>
      </c>
      <c r="G8545" s="2">
        <v>53</v>
      </c>
      <c r="H8545" s="2">
        <v>1.5385504812002E-3</v>
      </c>
      <c r="I8545" s="2">
        <v>1.7231765389442242E-3</v>
      </c>
      <c r="J8545" s="26" t="s">
        <v>700</v>
      </c>
    </row>
    <row r="8546" spans="1:10" ht="15.75" hidden="1" customHeight="1" x14ac:dyDescent="0.25">
      <c r="A8546" s="2" t="s">
        <v>853</v>
      </c>
      <c r="B8546" s="2" t="s">
        <v>854</v>
      </c>
      <c r="C8546" s="2">
        <v>2040</v>
      </c>
      <c r="D8546" s="2" t="s">
        <v>241</v>
      </c>
      <c r="E8546" s="2" t="s">
        <v>627</v>
      </c>
      <c r="F8546" s="2" t="s">
        <v>857</v>
      </c>
      <c r="G8546" s="2">
        <v>54</v>
      </c>
      <c r="H8546" s="2">
        <v>4.7503899259029999E-4</v>
      </c>
      <c r="I8546" s="2">
        <v>5.3204367170113607E-4</v>
      </c>
      <c r="J8546" s="26" t="s">
        <v>700</v>
      </c>
    </row>
    <row r="8547" spans="1:10" ht="15.75" hidden="1" customHeight="1" x14ac:dyDescent="0.25">
      <c r="A8547" s="2" t="s">
        <v>853</v>
      </c>
      <c r="B8547" s="2" t="s">
        <v>854</v>
      </c>
      <c r="C8547" s="2">
        <v>2040</v>
      </c>
      <c r="D8547" s="2" t="s">
        <v>241</v>
      </c>
      <c r="E8547" s="2" t="s">
        <v>627</v>
      </c>
      <c r="F8547" s="2" t="s">
        <v>856</v>
      </c>
      <c r="G8547" s="2">
        <v>54</v>
      </c>
      <c r="H8547" s="2">
        <v>2.3898393919800002E-5</v>
      </c>
      <c r="I8547" s="2">
        <v>2.6766201190176004E-5</v>
      </c>
      <c r="J8547" s="26" t="s">
        <v>700</v>
      </c>
    </row>
    <row r="8548" spans="1:10" ht="15.75" hidden="1" customHeight="1" x14ac:dyDescent="0.25">
      <c r="A8548" s="2" t="s">
        <v>853</v>
      </c>
      <c r="B8548" s="2" t="s">
        <v>854</v>
      </c>
      <c r="C8548" s="2">
        <v>2040</v>
      </c>
      <c r="D8548" s="2" t="s">
        <v>241</v>
      </c>
      <c r="E8548" s="2" t="s">
        <v>627</v>
      </c>
      <c r="F8548" s="2" t="s">
        <v>855</v>
      </c>
      <c r="G8548" s="2">
        <v>54</v>
      </c>
      <c r="H8548" s="2">
        <v>4.7413149150090002E-4</v>
      </c>
      <c r="I8548" s="2">
        <v>5.3102727048100803E-4</v>
      </c>
      <c r="J8548" s="26" t="s">
        <v>700</v>
      </c>
    </row>
    <row r="8549" spans="1:10" ht="15.75" hidden="1" customHeight="1" x14ac:dyDescent="0.25">
      <c r="A8549" s="2" t="s">
        <v>853</v>
      </c>
      <c r="B8549" s="2" t="s">
        <v>854</v>
      </c>
      <c r="C8549" s="2">
        <v>2040</v>
      </c>
      <c r="D8549" s="2" t="s">
        <v>241</v>
      </c>
      <c r="E8549" s="2" t="s">
        <v>627</v>
      </c>
      <c r="F8549" s="2" t="s">
        <v>859</v>
      </c>
      <c r="G8549" s="2">
        <v>54</v>
      </c>
      <c r="H8549" s="2">
        <v>6.1658152844800006E-5</v>
      </c>
      <c r="I8549" s="2">
        <v>6.9057131186176017E-5</v>
      </c>
      <c r="J8549" s="26" t="s">
        <v>700</v>
      </c>
    </row>
    <row r="8550" spans="1:10" ht="15.75" hidden="1" customHeight="1" x14ac:dyDescent="0.25">
      <c r="A8550" s="2" t="s">
        <v>853</v>
      </c>
      <c r="B8550" s="2" t="s">
        <v>854</v>
      </c>
      <c r="C8550" s="2">
        <v>2040</v>
      </c>
      <c r="D8550" s="2" t="s">
        <v>241</v>
      </c>
      <c r="E8550" s="2" t="s">
        <v>627</v>
      </c>
      <c r="F8550" s="2" t="s">
        <v>858</v>
      </c>
      <c r="G8550" s="2">
        <v>54</v>
      </c>
      <c r="H8550" s="2">
        <v>3.2828716794029E-3</v>
      </c>
      <c r="I8550" s="2">
        <v>3.6768162809312482E-3</v>
      </c>
      <c r="J8550" s="26" t="s">
        <v>700</v>
      </c>
    </row>
    <row r="8551" spans="1:10" ht="15.75" hidden="1" customHeight="1" x14ac:dyDescent="0.25">
      <c r="A8551" s="2" t="s">
        <v>853</v>
      </c>
      <c r="B8551" s="2" t="s">
        <v>854</v>
      </c>
      <c r="C8551" s="2">
        <v>2040</v>
      </c>
      <c r="D8551" s="2" t="s">
        <v>241</v>
      </c>
      <c r="E8551" s="2" t="s">
        <v>627</v>
      </c>
      <c r="F8551" s="2" t="s">
        <v>857</v>
      </c>
      <c r="G8551" s="2">
        <v>55</v>
      </c>
      <c r="H8551" s="2">
        <v>6.2088268168740001E-4</v>
      </c>
      <c r="I8551" s="2">
        <v>6.9538860348988807E-4</v>
      </c>
      <c r="J8551" s="26" t="s">
        <v>700</v>
      </c>
    </row>
    <row r="8552" spans="1:10" ht="15.75" hidden="1" customHeight="1" x14ac:dyDescent="0.25">
      <c r="A8552" s="2" t="s">
        <v>853</v>
      </c>
      <c r="B8552" s="2" t="s">
        <v>854</v>
      </c>
      <c r="C8552" s="2">
        <v>2040</v>
      </c>
      <c r="D8552" s="2" t="s">
        <v>241</v>
      </c>
      <c r="E8552" s="2" t="s">
        <v>627</v>
      </c>
      <c r="F8552" s="2" t="s">
        <v>858</v>
      </c>
      <c r="G8552" s="2">
        <v>55</v>
      </c>
      <c r="H8552" s="2">
        <v>1.6991104930639E-3</v>
      </c>
      <c r="I8552" s="2">
        <v>1.9030037522315682E-3</v>
      </c>
      <c r="J8552" s="26" t="s">
        <v>700</v>
      </c>
    </row>
    <row r="8553" spans="1:10" ht="15.75" hidden="1" customHeight="1" x14ac:dyDescent="0.25">
      <c r="A8553" s="2" t="s">
        <v>853</v>
      </c>
      <c r="B8553" s="2" t="s">
        <v>854</v>
      </c>
      <c r="C8553" s="2">
        <v>2040</v>
      </c>
      <c r="D8553" s="2" t="s">
        <v>241</v>
      </c>
      <c r="E8553" s="2" t="s">
        <v>627</v>
      </c>
      <c r="F8553" s="2" t="s">
        <v>855</v>
      </c>
      <c r="G8553" s="2">
        <v>55</v>
      </c>
      <c r="H8553" s="2">
        <v>3.8346834480759999E-4</v>
      </c>
      <c r="I8553" s="2">
        <v>4.29484546184512E-4</v>
      </c>
      <c r="J8553" s="26" t="s">
        <v>700</v>
      </c>
    </row>
    <row r="8554" spans="1:10" ht="15.75" hidden="1" customHeight="1" x14ac:dyDescent="0.25">
      <c r="A8554" s="2" t="s">
        <v>853</v>
      </c>
      <c r="B8554" s="2" t="s">
        <v>854</v>
      </c>
      <c r="C8554" s="2">
        <v>2040</v>
      </c>
      <c r="D8554" s="2" t="s">
        <v>241</v>
      </c>
      <c r="E8554" s="2" t="s">
        <v>627</v>
      </c>
      <c r="F8554" s="2" t="s">
        <v>859</v>
      </c>
      <c r="G8554" s="2">
        <v>55</v>
      </c>
      <c r="H8554" s="2">
        <v>1.7684798149280001E-4</v>
      </c>
      <c r="I8554" s="2">
        <v>1.9806973927193603E-4</v>
      </c>
      <c r="J8554" s="26" t="s">
        <v>700</v>
      </c>
    </row>
    <row r="8555" spans="1:10" ht="15.75" hidden="1" customHeight="1" x14ac:dyDescent="0.25">
      <c r="A8555" s="2" t="s">
        <v>853</v>
      </c>
      <c r="B8555" s="2" t="s">
        <v>854</v>
      </c>
      <c r="C8555" s="2">
        <v>2040</v>
      </c>
      <c r="D8555" s="2" t="s">
        <v>241</v>
      </c>
      <c r="E8555" s="2" t="s">
        <v>627</v>
      </c>
      <c r="F8555" s="2" t="s">
        <v>856</v>
      </c>
      <c r="G8555" s="2">
        <v>55</v>
      </c>
      <c r="H8555" s="2">
        <v>2.2811400413E-5</v>
      </c>
      <c r="I8555" s="2">
        <v>2.5548768462560004E-5</v>
      </c>
      <c r="J8555" s="26" t="s">
        <v>700</v>
      </c>
    </row>
    <row r="8556" spans="1:10" ht="15.75" hidden="1" customHeight="1" x14ac:dyDescent="0.25">
      <c r="A8556" s="2" t="s">
        <v>853</v>
      </c>
      <c r="B8556" s="2" t="s">
        <v>854</v>
      </c>
      <c r="C8556" s="2">
        <v>2040</v>
      </c>
      <c r="D8556" s="2" t="s">
        <v>241</v>
      </c>
      <c r="E8556" s="2" t="s">
        <v>627</v>
      </c>
      <c r="F8556" s="2" t="s">
        <v>859</v>
      </c>
      <c r="G8556" s="2">
        <v>56</v>
      </c>
      <c r="H8556" s="2">
        <v>5.3798936278300003E-5</v>
      </c>
      <c r="I8556" s="2">
        <v>6.0254808631696009E-5</v>
      </c>
      <c r="J8556" s="26" t="s">
        <v>700</v>
      </c>
    </row>
    <row r="8557" spans="1:10" ht="15.75" hidden="1" customHeight="1" x14ac:dyDescent="0.25">
      <c r="A8557" s="2" t="s">
        <v>853</v>
      </c>
      <c r="B8557" s="2" t="s">
        <v>854</v>
      </c>
      <c r="C8557" s="2">
        <v>2040</v>
      </c>
      <c r="D8557" s="2" t="s">
        <v>241</v>
      </c>
      <c r="E8557" s="2" t="s">
        <v>627</v>
      </c>
      <c r="F8557" s="2" t="s">
        <v>857</v>
      </c>
      <c r="G8557" s="2">
        <v>56</v>
      </c>
      <c r="H8557" s="2">
        <v>4.4593615166379998E-4</v>
      </c>
      <c r="I8557" s="2">
        <v>4.99448489863456E-4</v>
      </c>
      <c r="J8557" s="26" t="s">
        <v>700</v>
      </c>
    </row>
    <row r="8558" spans="1:10" ht="15.75" hidden="1" customHeight="1" x14ac:dyDescent="0.25">
      <c r="A8558" s="2" t="s">
        <v>853</v>
      </c>
      <c r="B8558" s="2" t="s">
        <v>854</v>
      </c>
      <c r="C8558" s="2">
        <v>2040</v>
      </c>
      <c r="D8558" s="2" t="s">
        <v>241</v>
      </c>
      <c r="E8558" s="2" t="s">
        <v>627</v>
      </c>
      <c r="F8558" s="2" t="s">
        <v>858</v>
      </c>
      <c r="G8558" s="2">
        <v>56</v>
      </c>
      <c r="H8558" s="2">
        <v>4.4172821799293004E-3</v>
      </c>
      <c r="I8558" s="2">
        <v>4.9473560415208171E-3</v>
      </c>
      <c r="J8558" s="26" t="s">
        <v>700</v>
      </c>
    </row>
    <row r="8559" spans="1:10" ht="15.75" hidden="1" customHeight="1" x14ac:dyDescent="0.25">
      <c r="A8559" s="2" t="s">
        <v>853</v>
      </c>
      <c r="B8559" s="2" t="s">
        <v>854</v>
      </c>
      <c r="C8559" s="2">
        <v>2040</v>
      </c>
      <c r="D8559" s="2" t="s">
        <v>241</v>
      </c>
      <c r="E8559" s="2" t="s">
        <v>627</v>
      </c>
      <c r="F8559" s="2" t="s">
        <v>855</v>
      </c>
      <c r="G8559" s="2">
        <v>57</v>
      </c>
      <c r="H8559" s="2">
        <v>2.9378276667559999E-4</v>
      </c>
      <c r="I8559" s="2">
        <v>3.2903669867667202E-4</v>
      </c>
      <c r="J8559" s="26" t="s">
        <v>700</v>
      </c>
    </row>
    <row r="8560" spans="1:10" ht="15.75" hidden="1" customHeight="1" x14ac:dyDescent="0.25">
      <c r="A8560" s="2" t="s">
        <v>853</v>
      </c>
      <c r="B8560" s="2" t="s">
        <v>854</v>
      </c>
      <c r="C8560" s="2">
        <v>2040</v>
      </c>
      <c r="D8560" s="2" t="s">
        <v>241</v>
      </c>
      <c r="E8560" s="2" t="s">
        <v>627</v>
      </c>
      <c r="F8560" s="2" t="s">
        <v>857</v>
      </c>
      <c r="G8560" s="2">
        <v>57</v>
      </c>
      <c r="H8560" s="2">
        <v>5.9626458096319996E-4</v>
      </c>
      <c r="I8560" s="2">
        <v>6.6781633067878406E-4</v>
      </c>
      <c r="J8560" s="26" t="s">
        <v>700</v>
      </c>
    </row>
    <row r="8561" spans="1:10" ht="15.75" hidden="1" customHeight="1" x14ac:dyDescent="0.25">
      <c r="A8561" s="2" t="s">
        <v>853</v>
      </c>
      <c r="B8561" s="2" t="s">
        <v>854</v>
      </c>
      <c r="C8561" s="2">
        <v>2040</v>
      </c>
      <c r="D8561" s="2" t="s">
        <v>241</v>
      </c>
      <c r="E8561" s="2" t="s">
        <v>627</v>
      </c>
      <c r="F8561" s="2" t="s">
        <v>856</v>
      </c>
      <c r="G8561" s="2">
        <v>57</v>
      </c>
      <c r="H8561" s="2">
        <v>2.2448193703899999E-5</v>
      </c>
      <c r="I8561" s="2">
        <v>2.5141976948368E-5</v>
      </c>
      <c r="J8561" s="26" t="s">
        <v>700</v>
      </c>
    </row>
    <row r="8562" spans="1:10" ht="15.75" hidden="1" customHeight="1" x14ac:dyDescent="0.25">
      <c r="A8562" s="2" t="s">
        <v>853</v>
      </c>
      <c r="B8562" s="2" t="s">
        <v>854</v>
      </c>
      <c r="C8562" s="2">
        <v>2040</v>
      </c>
      <c r="D8562" s="2" t="s">
        <v>241</v>
      </c>
      <c r="E8562" s="2" t="s">
        <v>627</v>
      </c>
      <c r="F8562" s="2" t="s">
        <v>858</v>
      </c>
      <c r="G8562" s="2">
        <v>57</v>
      </c>
      <c r="H8562" s="2">
        <v>2.8593001188709998E-3</v>
      </c>
      <c r="I8562" s="2">
        <v>3.20241613313552E-3</v>
      </c>
      <c r="J8562" s="26" t="s">
        <v>700</v>
      </c>
    </row>
    <row r="8563" spans="1:10" ht="15.75" hidden="1" customHeight="1" x14ac:dyDescent="0.25">
      <c r="A8563" s="2" t="s">
        <v>853</v>
      </c>
      <c r="B8563" s="2" t="s">
        <v>854</v>
      </c>
      <c r="C8563" s="2">
        <v>2040</v>
      </c>
      <c r="D8563" s="2" t="s">
        <v>241</v>
      </c>
      <c r="E8563" s="2" t="s">
        <v>627</v>
      </c>
      <c r="F8563" s="2" t="s">
        <v>859</v>
      </c>
      <c r="G8563" s="2">
        <v>57</v>
      </c>
      <c r="H8563" s="2">
        <v>5.3882697102399998E-5</v>
      </c>
      <c r="I8563" s="2">
        <v>6.0348620754688001E-5</v>
      </c>
      <c r="J8563" s="26" t="s">
        <v>700</v>
      </c>
    </row>
    <row r="8564" spans="1:10" ht="15.75" hidden="1" customHeight="1" x14ac:dyDescent="0.25">
      <c r="A8564" s="2" t="s">
        <v>853</v>
      </c>
      <c r="B8564" s="2" t="s">
        <v>854</v>
      </c>
      <c r="C8564" s="2">
        <v>2040</v>
      </c>
      <c r="D8564" s="2" t="s">
        <v>241</v>
      </c>
      <c r="E8564" s="2" t="s">
        <v>627</v>
      </c>
      <c r="F8564" s="2" t="s">
        <v>856</v>
      </c>
      <c r="G8564" s="2">
        <v>58</v>
      </c>
      <c r="H8564" s="2">
        <v>2.1785788703700002E-5</v>
      </c>
      <c r="I8564" s="2">
        <v>2.4400083348144003E-5</v>
      </c>
      <c r="J8564" s="26" t="s">
        <v>700</v>
      </c>
    </row>
    <row r="8565" spans="1:10" ht="15.75" hidden="1" customHeight="1" x14ac:dyDescent="0.25">
      <c r="A8565" s="2" t="s">
        <v>853</v>
      </c>
      <c r="B8565" s="2" t="s">
        <v>854</v>
      </c>
      <c r="C8565" s="2">
        <v>2040</v>
      </c>
      <c r="D8565" s="2" t="s">
        <v>241</v>
      </c>
      <c r="E8565" s="2" t="s">
        <v>627</v>
      </c>
      <c r="F8565" s="2" t="s">
        <v>858</v>
      </c>
      <c r="G8565" s="2">
        <v>58</v>
      </c>
      <c r="H8565" s="2">
        <v>3.2423976808786002E-3</v>
      </c>
      <c r="I8565" s="2">
        <v>3.6314854025840324E-3</v>
      </c>
      <c r="J8565" s="26" t="s">
        <v>700</v>
      </c>
    </row>
    <row r="8566" spans="1:10" ht="15.75" hidden="1" customHeight="1" x14ac:dyDescent="0.25">
      <c r="A8566" s="2" t="s">
        <v>853</v>
      </c>
      <c r="B8566" s="2" t="s">
        <v>854</v>
      </c>
      <c r="C8566" s="2">
        <v>2040</v>
      </c>
      <c r="D8566" s="2" t="s">
        <v>241</v>
      </c>
      <c r="E8566" s="2" t="s">
        <v>627</v>
      </c>
      <c r="F8566" s="2" t="s">
        <v>860</v>
      </c>
      <c r="G8566" s="2">
        <v>58</v>
      </c>
      <c r="H8566" s="2">
        <v>3.036845591851E-4</v>
      </c>
      <c r="I8566" s="2">
        <v>3.4012670628731206E-4</v>
      </c>
      <c r="J8566" s="26" t="s">
        <v>701</v>
      </c>
    </row>
    <row r="8567" spans="1:10" ht="15.75" hidden="1" customHeight="1" x14ac:dyDescent="0.25">
      <c r="A8567" s="2" t="s">
        <v>853</v>
      </c>
      <c r="B8567" s="2" t="s">
        <v>854</v>
      </c>
      <c r="C8567" s="2">
        <v>2040</v>
      </c>
      <c r="D8567" s="2" t="s">
        <v>241</v>
      </c>
      <c r="E8567" s="2" t="s">
        <v>627</v>
      </c>
      <c r="F8567" s="2" t="s">
        <v>859</v>
      </c>
      <c r="G8567" s="2">
        <v>58</v>
      </c>
      <c r="H8567" s="2">
        <v>1.562746074342E-4</v>
      </c>
      <c r="I8567" s="2">
        <v>1.7502756032630401E-4</v>
      </c>
      <c r="J8567" s="26" t="s">
        <v>700</v>
      </c>
    </row>
    <row r="8568" spans="1:10" ht="15.75" hidden="1" customHeight="1" x14ac:dyDescent="0.25">
      <c r="A8568" s="2" t="s">
        <v>853</v>
      </c>
      <c r="B8568" s="2" t="s">
        <v>854</v>
      </c>
      <c r="C8568" s="2">
        <v>2040</v>
      </c>
      <c r="D8568" s="2" t="s">
        <v>241</v>
      </c>
      <c r="E8568" s="2" t="s">
        <v>627</v>
      </c>
      <c r="F8568" s="2" t="s">
        <v>857</v>
      </c>
      <c r="G8568" s="2">
        <v>58</v>
      </c>
      <c r="H8568" s="2">
        <v>3.5041489172729998E-4</v>
      </c>
      <c r="I8568" s="2">
        <v>3.92464678734576E-4</v>
      </c>
      <c r="J8568" s="26" t="s">
        <v>700</v>
      </c>
    </row>
    <row r="8569" spans="1:10" ht="15.75" hidden="1" customHeight="1" x14ac:dyDescent="0.25">
      <c r="A8569" s="2" t="s">
        <v>853</v>
      </c>
      <c r="B8569" s="2" t="s">
        <v>854</v>
      </c>
      <c r="C8569" s="2">
        <v>2040</v>
      </c>
      <c r="D8569" s="2" t="s">
        <v>241</v>
      </c>
      <c r="E8569" s="2" t="s">
        <v>627</v>
      </c>
      <c r="F8569" s="2" t="s">
        <v>858</v>
      </c>
      <c r="G8569" s="2">
        <v>59</v>
      </c>
      <c r="H8569" s="2">
        <v>2.8849970549344999E-3</v>
      </c>
      <c r="I8569" s="2">
        <v>3.2311967015266401E-3</v>
      </c>
      <c r="J8569" s="26" t="s">
        <v>700</v>
      </c>
    </row>
    <row r="8570" spans="1:10" ht="15.75" hidden="1" customHeight="1" x14ac:dyDescent="0.25">
      <c r="A8570" s="2" t="s">
        <v>853</v>
      </c>
      <c r="B8570" s="2" t="s">
        <v>854</v>
      </c>
      <c r="C8570" s="2">
        <v>2040</v>
      </c>
      <c r="D8570" s="2" t="s">
        <v>241</v>
      </c>
      <c r="E8570" s="2" t="s">
        <v>627</v>
      </c>
      <c r="F8570" s="2" t="s">
        <v>857</v>
      </c>
      <c r="G8570" s="2">
        <v>59</v>
      </c>
      <c r="H8570" s="2">
        <v>3.6323501262810001E-4</v>
      </c>
      <c r="I8570" s="2">
        <v>4.0682321414347206E-4</v>
      </c>
      <c r="J8570" s="26" t="s">
        <v>700</v>
      </c>
    </row>
    <row r="8571" spans="1:10" ht="15.75" hidden="1" customHeight="1" x14ac:dyDescent="0.25">
      <c r="A8571" s="2" t="s">
        <v>853</v>
      </c>
      <c r="B8571" s="2" t="s">
        <v>854</v>
      </c>
      <c r="C8571" s="2">
        <v>2040</v>
      </c>
      <c r="D8571" s="2" t="s">
        <v>241</v>
      </c>
      <c r="E8571" s="2" t="s">
        <v>627</v>
      </c>
      <c r="F8571" s="2" t="s">
        <v>860</v>
      </c>
      <c r="G8571" s="2">
        <v>59</v>
      </c>
      <c r="H8571" s="2">
        <v>2.9625173192470003E-4</v>
      </c>
      <c r="I8571" s="2">
        <v>3.3180193975566408E-4</v>
      </c>
      <c r="J8571" s="26" t="s">
        <v>701</v>
      </c>
    </row>
    <row r="8572" spans="1:10" ht="15.75" hidden="1" customHeight="1" x14ac:dyDescent="0.25">
      <c r="A8572" s="2" t="s">
        <v>853</v>
      </c>
      <c r="B8572" s="2" t="s">
        <v>854</v>
      </c>
      <c r="C8572" s="2">
        <v>2040</v>
      </c>
      <c r="D8572" s="2" t="s">
        <v>241</v>
      </c>
      <c r="E8572" s="2" t="s">
        <v>627</v>
      </c>
      <c r="F8572" s="2" t="s">
        <v>856</v>
      </c>
      <c r="G8572" s="2">
        <v>59</v>
      </c>
      <c r="H8572" s="2">
        <v>4.3795820602100001E-5</v>
      </c>
      <c r="I8572" s="2">
        <v>4.9051319074352004E-5</v>
      </c>
      <c r="J8572" s="26" t="s">
        <v>700</v>
      </c>
    </row>
    <row r="8573" spans="1:10" ht="15.75" hidden="1" customHeight="1" x14ac:dyDescent="0.25">
      <c r="A8573" s="2" t="s">
        <v>853</v>
      </c>
      <c r="B8573" s="2" t="s">
        <v>854</v>
      </c>
      <c r="C8573" s="2">
        <v>2040</v>
      </c>
      <c r="D8573" s="2" t="s">
        <v>241</v>
      </c>
      <c r="E8573" s="2" t="s">
        <v>627</v>
      </c>
      <c r="F8573" s="2" t="s">
        <v>856</v>
      </c>
      <c r="G8573" s="2">
        <v>60</v>
      </c>
      <c r="H8573" s="2">
        <v>1.8688568161499999E-5</v>
      </c>
      <c r="I8573" s="2">
        <v>2.093119634088E-5</v>
      </c>
      <c r="J8573" s="26" t="s">
        <v>700</v>
      </c>
    </row>
    <row r="8574" spans="1:10" ht="15.75" hidden="1" customHeight="1" x14ac:dyDescent="0.25">
      <c r="A8574" s="2" t="s">
        <v>853</v>
      </c>
      <c r="B8574" s="2" t="s">
        <v>854</v>
      </c>
      <c r="C8574" s="2">
        <v>2040</v>
      </c>
      <c r="D8574" s="2" t="s">
        <v>241</v>
      </c>
      <c r="E8574" s="2" t="s">
        <v>627</v>
      </c>
      <c r="F8574" s="2" t="s">
        <v>855</v>
      </c>
      <c r="G8574" s="2">
        <v>60</v>
      </c>
      <c r="H8574" s="2">
        <v>9.3491363804789999E-4</v>
      </c>
      <c r="I8574" s="2">
        <v>1.0471032746136482E-3</v>
      </c>
      <c r="J8574" s="26" t="s">
        <v>700</v>
      </c>
    </row>
    <row r="8575" spans="1:10" ht="15.75" hidden="1" customHeight="1" x14ac:dyDescent="0.25">
      <c r="A8575" s="2" t="s">
        <v>853</v>
      </c>
      <c r="B8575" s="2" t="s">
        <v>854</v>
      </c>
      <c r="C8575" s="2">
        <v>2040</v>
      </c>
      <c r="D8575" s="2" t="s">
        <v>241</v>
      </c>
      <c r="E8575" s="2" t="s">
        <v>627</v>
      </c>
      <c r="F8575" s="2" t="s">
        <v>858</v>
      </c>
      <c r="G8575" s="2">
        <v>60</v>
      </c>
      <c r="H8575" s="2">
        <v>1.5943439211696E-3</v>
      </c>
      <c r="I8575" s="2">
        <v>1.7856651917099522E-3</v>
      </c>
      <c r="J8575" s="26" t="s">
        <v>700</v>
      </c>
    </row>
    <row r="8576" spans="1:10" ht="15.75" hidden="1" customHeight="1" x14ac:dyDescent="0.25">
      <c r="A8576" s="2" t="s">
        <v>853</v>
      </c>
      <c r="B8576" s="2" t="s">
        <v>854</v>
      </c>
      <c r="C8576" s="2">
        <v>2040</v>
      </c>
      <c r="D8576" s="2" t="s">
        <v>241</v>
      </c>
      <c r="E8576" s="2" t="s">
        <v>627</v>
      </c>
      <c r="F8576" s="2" t="s">
        <v>860</v>
      </c>
      <c r="G8576" s="2">
        <v>60</v>
      </c>
      <c r="H8576" s="2">
        <v>5.4349092533809997E-4</v>
      </c>
      <c r="I8576" s="2">
        <v>6.0870983637867197E-4</v>
      </c>
      <c r="J8576" s="26" t="s">
        <v>701</v>
      </c>
    </row>
    <row r="8577" spans="1:10" ht="15.75" hidden="1" customHeight="1" x14ac:dyDescent="0.25">
      <c r="A8577" s="2" t="s">
        <v>853</v>
      </c>
      <c r="B8577" s="2" t="s">
        <v>854</v>
      </c>
      <c r="C8577" s="2">
        <v>2040</v>
      </c>
      <c r="D8577" s="2" t="s">
        <v>241</v>
      </c>
      <c r="E8577" s="2" t="s">
        <v>627</v>
      </c>
      <c r="F8577" s="2" t="s">
        <v>859</v>
      </c>
      <c r="G8577" s="2">
        <v>61</v>
      </c>
      <c r="H8577" s="2">
        <v>5.2060826419600002E-5</v>
      </c>
      <c r="I8577" s="2">
        <v>5.830812558995201E-5</v>
      </c>
      <c r="J8577" s="26" t="s">
        <v>700</v>
      </c>
    </row>
    <row r="8578" spans="1:10" ht="15.75" hidden="1" customHeight="1" x14ac:dyDescent="0.25">
      <c r="A8578" s="2" t="s">
        <v>853</v>
      </c>
      <c r="B8578" s="2" t="s">
        <v>854</v>
      </c>
      <c r="C8578" s="2">
        <v>2040</v>
      </c>
      <c r="D8578" s="2" t="s">
        <v>241</v>
      </c>
      <c r="E8578" s="2" t="s">
        <v>627</v>
      </c>
      <c r="F8578" s="2" t="s">
        <v>856</v>
      </c>
      <c r="G8578" s="2">
        <v>61</v>
      </c>
      <c r="H8578" s="2">
        <v>1.8231154172099998E-5</v>
      </c>
      <c r="I8578" s="2">
        <v>2.0418892672752002E-5</v>
      </c>
      <c r="J8578" s="26" t="s">
        <v>700</v>
      </c>
    </row>
    <row r="8579" spans="1:10" ht="15.75" hidden="1" customHeight="1" x14ac:dyDescent="0.25">
      <c r="A8579" s="2" t="s">
        <v>853</v>
      </c>
      <c r="B8579" s="2" t="s">
        <v>854</v>
      </c>
      <c r="C8579" s="2">
        <v>2040</v>
      </c>
      <c r="D8579" s="2" t="s">
        <v>241</v>
      </c>
      <c r="E8579" s="2" t="s">
        <v>627</v>
      </c>
      <c r="F8579" s="2" t="s">
        <v>857</v>
      </c>
      <c r="G8579" s="2">
        <v>61</v>
      </c>
      <c r="H8579" s="2">
        <v>5.3144289995540005E-4</v>
      </c>
      <c r="I8579" s="2">
        <v>5.9521604795004809E-4</v>
      </c>
      <c r="J8579" s="26" t="s">
        <v>700</v>
      </c>
    </row>
    <row r="8580" spans="1:10" ht="15.75" hidden="1" customHeight="1" x14ac:dyDescent="0.25">
      <c r="A8580" s="2" t="s">
        <v>853</v>
      </c>
      <c r="B8580" s="2" t="s">
        <v>854</v>
      </c>
      <c r="C8580" s="2">
        <v>2040</v>
      </c>
      <c r="D8580" s="2" t="s">
        <v>241</v>
      </c>
      <c r="E8580" s="2" t="s">
        <v>627</v>
      </c>
      <c r="F8580" s="2" t="s">
        <v>858</v>
      </c>
      <c r="G8580" s="2">
        <v>61</v>
      </c>
      <c r="H8580" s="2">
        <v>1.3547316193581E-3</v>
      </c>
      <c r="I8580" s="2">
        <v>1.5172994136810722E-3</v>
      </c>
      <c r="J8580" s="26" t="s">
        <v>700</v>
      </c>
    </row>
    <row r="8581" spans="1:10" ht="15.75" hidden="1" customHeight="1" x14ac:dyDescent="0.25">
      <c r="A8581" s="2" t="s">
        <v>853</v>
      </c>
      <c r="B8581" s="2" t="s">
        <v>854</v>
      </c>
      <c r="C8581" s="2">
        <v>2040</v>
      </c>
      <c r="D8581" s="2" t="s">
        <v>241</v>
      </c>
      <c r="E8581" s="2" t="s">
        <v>627</v>
      </c>
      <c r="F8581" s="2" t="s">
        <v>858</v>
      </c>
      <c r="G8581" s="2">
        <v>62</v>
      </c>
      <c r="H8581" s="2">
        <v>1.3100443175062999E-3</v>
      </c>
      <c r="I8581" s="2">
        <v>1.467249635607056E-3</v>
      </c>
      <c r="J8581" s="26" t="s">
        <v>700</v>
      </c>
    </row>
    <row r="8582" spans="1:10" ht="15.75" hidden="1" customHeight="1" x14ac:dyDescent="0.25">
      <c r="A8582" s="2" t="s">
        <v>853</v>
      </c>
      <c r="B8582" s="2" t="s">
        <v>854</v>
      </c>
      <c r="C8582" s="2">
        <v>2040</v>
      </c>
      <c r="D8582" s="2" t="s">
        <v>241</v>
      </c>
      <c r="E8582" s="2" t="s">
        <v>627</v>
      </c>
      <c r="F8582" s="2" t="s">
        <v>856</v>
      </c>
      <c r="G8582" s="2">
        <v>62</v>
      </c>
      <c r="H8582" s="2">
        <v>1.9021103071299999E-5</v>
      </c>
      <c r="I8582" s="2">
        <v>2.1303635439856E-5</v>
      </c>
      <c r="J8582" s="26" t="s">
        <v>700</v>
      </c>
    </row>
    <row r="8583" spans="1:10" ht="15.75" hidden="1" customHeight="1" x14ac:dyDescent="0.25">
      <c r="A8583" s="2" t="s">
        <v>853</v>
      </c>
      <c r="B8583" s="2" t="s">
        <v>854</v>
      </c>
      <c r="C8583" s="2">
        <v>2040</v>
      </c>
      <c r="D8583" s="2" t="s">
        <v>241</v>
      </c>
      <c r="E8583" s="2" t="s">
        <v>627</v>
      </c>
      <c r="F8583" s="2" t="s">
        <v>857</v>
      </c>
      <c r="G8583" s="2">
        <v>62</v>
      </c>
      <c r="H8583" s="2">
        <v>5.8683176757769997E-4</v>
      </c>
      <c r="I8583" s="2">
        <v>6.5725157968702405E-4</v>
      </c>
      <c r="J8583" s="26" t="s">
        <v>700</v>
      </c>
    </row>
    <row r="8584" spans="1:10" ht="15.75" hidden="1" customHeight="1" x14ac:dyDescent="0.25">
      <c r="A8584" s="2" t="s">
        <v>853</v>
      </c>
      <c r="B8584" s="2" t="s">
        <v>854</v>
      </c>
      <c r="C8584" s="2">
        <v>2040</v>
      </c>
      <c r="D8584" s="2" t="s">
        <v>241</v>
      </c>
      <c r="E8584" s="2" t="s">
        <v>627</v>
      </c>
      <c r="F8584" s="2" t="s">
        <v>858</v>
      </c>
      <c r="G8584" s="2">
        <v>63</v>
      </c>
      <c r="H8584" s="2">
        <v>4.0900013409555002E-3</v>
      </c>
      <c r="I8584" s="2">
        <v>4.5808015018701607E-3</v>
      </c>
      <c r="J8584" s="26" t="s">
        <v>700</v>
      </c>
    </row>
    <row r="8585" spans="1:10" ht="15.75" hidden="1" customHeight="1" x14ac:dyDescent="0.25">
      <c r="A8585" s="2" t="s">
        <v>853</v>
      </c>
      <c r="B8585" s="2" t="s">
        <v>854</v>
      </c>
      <c r="C8585" s="2">
        <v>2040</v>
      </c>
      <c r="D8585" s="2" t="s">
        <v>241</v>
      </c>
      <c r="E8585" s="2" t="s">
        <v>627</v>
      </c>
      <c r="F8585" s="2" t="s">
        <v>860</v>
      </c>
      <c r="G8585" s="2">
        <v>63</v>
      </c>
      <c r="H8585" s="2">
        <v>2.6127693126909999E-4</v>
      </c>
      <c r="I8585" s="2">
        <v>2.9263016302139201E-4</v>
      </c>
      <c r="J8585" s="26" t="s">
        <v>701</v>
      </c>
    </row>
    <row r="8586" spans="1:10" ht="15.75" hidden="1" customHeight="1" x14ac:dyDescent="0.25">
      <c r="A8586" s="2" t="s">
        <v>853</v>
      </c>
      <c r="B8586" s="2" t="s">
        <v>854</v>
      </c>
      <c r="C8586" s="2">
        <v>2040</v>
      </c>
      <c r="D8586" s="2" t="s">
        <v>241</v>
      </c>
      <c r="E8586" s="2" t="s">
        <v>627</v>
      </c>
      <c r="F8586" s="2" t="s">
        <v>859</v>
      </c>
      <c r="G8586" s="2">
        <v>63</v>
      </c>
      <c r="H8586" s="2">
        <v>4.83234325657E-5</v>
      </c>
      <c r="I8586" s="2">
        <v>5.4122244473584004E-5</v>
      </c>
      <c r="J8586" s="26" t="s">
        <v>700</v>
      </c>
    </row>
    <row r="8587" spans="1:10" ht="15.75" hidden="1" customHeight="1" x14ac:dyDescent="0.25">
      <c r="A8587" s="2" t="s">
        <v>853</v>
      </c>
      <c r="B8587" s="2" t="s">
        <v>854</v>
      </c>
      <c r="C8587" s="2">
        <v>2040</v>
      </c>
      <c r="D8587" s="2" t="s">
        <v>241</v>
      </c>
      <c r="E8587" s="2" t="s">
        <v>627</v>
      </c>
      <c r="F8587" s="2" t="s">
        <v>855</v>
      </c>
      <c r="G8587" s="2">
        <v>63</v>
      </c>
      <c r="H8587" s="2">
        <v>8.3637301577259998E-4</v>
      </c>
      <c r="I8587" s="2">
        <v>9.3673777766531202E-4</v>
      </c>
      <c r="J8587" s="26" t="s">
        <v>700</v>
      </c>
    </row>
    <row r="8588" spans="1:10" ht="15.75" hidden="1" customHeight="1" x14ac:dyDescent="0.25">
      <c r="A8588" s="2" t="s">
        <v>853</v>
      </c>
      <c r="B8588" s="2" t="s">
        <v>854</v>
      </c>
      <c r="C8588" s="2">
        <v>2040</v>
      </c>
      <c r="D8588" s="2" t="s">
        <v>241</v>
      </c>
      <c r="E8588" s="2" t="s">
        <v>627</v>
      </c>
      <c r="F8588" s="2" t="s">
        <v>857</v>
      </c>
      <c r="G8588" s="2">
        <v>63</v>
      </c>
      <c r="H8588" s="2">
        <v>3.9900979027150001E-4</v>
      </c>
      <c r="I8588" s="2">
        <v>4.4689096510408007E-4</v>
      </c>
      <c r="J8588" s="26" t="s">
        <v>700</v>
      </c>
    </row>
    <row r="8589" spans="1:10" ht="15.75" hidden="1" customHeight="1" x14ac:dyDescent="0.25">
      <c r="A8589" s="2" t="s">
        <v>853</v>
      </c>
      <c r="B8589" s="2" t="s">
        <v>854</v>
      </c>
      <c r="C8589" s="2">
        <v>2040</v>
      </c>
      <c r="D8589" s="2" t="s">
        <v>241</v>
      </c>
      <c r="E8589" s="2" t="s">
        <v>627</v>
      </c>
      <c r="F8589" s="2" t="s">
        <v>857</v>
      </c>
      <c r="G8589" s="2">
        <v>64</v>
      </c>
      <c r="H8589" s="2">
        <v>1.5920039732009999E-4</v>
      </c>
      <c r="I8589" s="2">
        <v>1.78304444998512E-4</v>
      </c>
      <c r="J8589" s="26" t="s">
        <v>700</v>
      </c>
    </row>
    <row r="8590" spans="1:10" ht="15.75" hidden="1" customHeight="1" x14ac:dyDescent="0.25">
      <c r="A8590" s="2" t="s">
        <v>853</v>
      </c>
      <c r="B8590" s="2" t="s">
        <v>854</v>
      </c>
      <c r="C8590" s="2">
        <v>2040</v>
      </c>
      <c r="D8590" s="2" t="s">
        <v>241</v>
      </c>
      <c r="E8590" s="2" t="s">
        <v>627</v>
      </c>
      <c r="F8590" s="2" t="s">
        <v>855</v>
      </c>
      <c r="G8590" s="2">
        <v>64</v>
      </c>
      <c r="H8590" s="2">
        <v>7.557822391391E-4</v>
      </c>
      <c r="I8590" s="2">
        <v>8.4647610783579203E-4</v>
      </c>
      <c r="J8590" s="26" t="s">
        <v>700</v>
      </c>
    </row>
    <row r="8591" spans="1:10" ht="15.75" hidden="1" customHeight="1" x14ac:dyDescent="0.25">
      <c r="A8591" s="2" t="s">
        <v>853</v>
      </c>
      <c r="B8591" s="2" t="s">
        <v>854</v>
      </c>
      <c r="C8591" s="2">
        <v>2040</v>
      </c>
      <c r="D8591" s="2" t="s">
        <v>241</v>
      </c>
      <c r="E8591" s="2" t="s">
        <v>627</v>
      </c>
      <c r="F8591" s="2" t="s">
        <v>859</v>
      </c>
      <c r="G8591" s="2">
        <v>64</v>
      </c>
      <c r="H8591" s="2">
        <v>9.5178216724900005E-5</v>
      </c>
      <c r="I8591" s="2">
        <v>1.0659960273188801E-4</v>
      </c>
      <c r="J8591" s="26" t="s">
        <v>700</v>
      </c>
    </row>
    <row r="8592" spans="1:10" ht="15.75" hidden="1" customHeight="1" x14ac:dyDescent="0.25">
      <c r="A8592" s="2" t="s">
        <v>853</v>
      </c>
      <c r="B8592" s="2" t="s">
        <v>854</v>
      </c>
      <c r="C8592" s="2">
        <v>2040</v>
      </c>
      <c r="D8592" s="2" t="s">
        <v>241</v>
      </c>
      <c r="E8592" s="2" t="s">
        <v>627</v>
      </c>
      <c r="F8592" s="2" t="s">
        <v>860</v>
      </c>
      <c r="G8592" s="2">
        <v>64</v>
      </c>
      <c r="H8592" s="2">
        <v>2.5391107192259999E-4</v>
      </c>
      <c r="I8592" s="2">
        <v>2.8438040055331202E-4</v>
      </c>
      <c r="J8592" s="26" t="s">
        <v>701</v>
      </c>
    </row>
    <row r="8593" spans="1:10" ht="15.75" hidden="1" customHeight="1" x14ac:dyDescent="0.25">
      <c r="A8593" s="2" t="s">
        <v>853</v>
      </c>
      <c r="B8593" s="2" t="s">
        <v>854</v>
      </c>
      <c r="C8593" s="2">
        <v>2040</v>
      </c>
      <c r="D8593" s="2" t="s">
        <v>241</v>
      </c>
      <c r="E8593" s="2" t="s">
        <v>627</v>
      </c>
      <c r="F8593" s="2" t="s">
        <v>857</v>
      </c>
      <c r="G8593" s="2">
        <v>65</v>
      </c>
      <c r="H8593" s="2">
        <v>4.7341950994450003E-4</v>
      </c>
      <c r="I8593" s="2">
        <v>5.3022985113784012E-4</v>
      </c>
      <c r="J8593" s="26" t="s">
        <v>700</v>
      </c>
    </row>
    <row r="8594" spans="1:10" ht="15.75" hidden="1" customHeight="1" x14ac:dyDescent="0.25">
      <c r="A8594" s="2" t="s">
        <v>853</v>
      </c>
      <c r="B8594" s="2" t="s">
        <v>854</v>
      </c>
      <c r="C8594" s="2">
        <v>2040</v>
      </c>
      <c r="D8594" s="2" t="s">
        <v>241</v>
      </c>
      <c r="E8594" s="2" t="s">
        <v>627</v>
      </c>
      <c r="F8594" s="2" t="s">
        <v>858</v>
      </c>
      <c r="G8594" s="2">
        <v>65</v>
      </c>
      <c r="H8594" s="2">
        <v>1.2604958610609E-3</v>
      </c>
      <c r="I8594" s="2">
        <v>1.4117553643882082E-3</v>
      </c>
      <c r="J8594" s="26" t="s">
        <v>700</v>
      </c>
    </row>
    <row r="8595" spans="1:10" ht="15.75" hidden="1" customHeight="1" x14ac:dyDescent="0.25">
      <c r="A8595" s="2" t="s">
        <v>853</v>
      </c>
      <c r="B8595" s="2" t="s">
        <v>854</v>
      </c>
      <c r="C8595" s="2">
        <v>2040</v>
      </c>
      <c r="D8595" s="2" t="s">
        <v>241</v>
      </c>
      <c r="E8595" s="2" t="s">
        <v>627</v>
      </c>
      <c r="F8595" s="2" t="s">
        <v>859</v>
      </c>
      <c r="G8595" s="2">
        <v>66</v>
      </c>
      <c r="H8595" s="2">
        <v>5.0584414566400003E-5</v>
      </c>
      <c r="I8595" s="2">
        <v>5.6654544314368009E-5</v>
      </c>
      <c r="J8595" s="26" t="s">
        <v>700</v>
      </c>
    </row>
    <row r="8596" spans="1:10" ht="15.75" hidden="1" customHeight="1" x14ac:dyDescent="0.25">
      <c r="A8596" s="2" t="s">
        <v>853</v>
      </c>
      <c r="B8596" s="2" t="s">
        <v>854</v>
      </c>
      <c r="C8596" s="2">
        <v>2040</v>
      </c>
      <c r="D8596" s="2" t="s">
        <v>241</v>
      </c>
      <c r="E8596" s="2" t="s">
        <v>627</v>
      </c>
      <c r="F8596" s="2" t="s">
        <v>858</v>
      </c>
      <c r="G8596" s="2">
        <v>66</v>
      </c>
      <c r="H8596" s="2">
        <v>2.5113853625952998E-3</v>
      </c>
      <c r="I8596" s="2">
        <v>2.812751606106736E-3</v>
      </c>
      <c r="J8596" s="26" t="s">
        <v>700</v>
      </c>
    </row>
    <row r="8597" spans="1:10" ht="15.75" hidden="1" customHeight="1" x14ac:dyDescent="0.25">
      <c r="A8597" s="2" t="s">
        <v>853</v>
      </c>
      <c r="B8597" s="2" t="s">
        <v>854</v>
      </c>
      <c r="C8597" s="2">
        <v>2040</v>
      </c>
      <c r="D8597" s="2" t="s">
        <v>241</v>
      </c>
      <c r="E8597" s="2" t="s">
        <v>627</v>
      </c>
      <c r="F8597" s="2" t="s">
        <v>860</v>
      </c>
      <c r="G8597" s="2">
        <v>66</v>
      </c>
      <c r="H8597" s="2">
        <v>2.4956688866950002E-4</v>
      </c>
      <c r="I8597" s="2">
        <v>2.7951491530984004E-4</v>
      </c>
      <c r="J8597" s="26" t="s">
        <v>701</v>
      </c>
    </row>
    <row r="8598" spans="1:10" ht="15.75" hidden="1" customHeight="1" x14ac:dyDescent="0.25">
      <c r="A8598" s="2" t="s">
        <v>853</v>
      </c>
      <c r="B8598" s="2" t="s">
        <v>854</v>
      </c>
      <c r="C8598" s="2">
        <v>2040</v>
      </c>
      <c r="D8598" s="2" t="s">
        <v>241</v>
      </c>
      <c r="E8598" s="2" t="s">
        <v>627</v>
      </c>
      <c r="F8598" s="2" t="s">
        <v>857</v>
      </c>
      <c r="G8598" s="2">
        <v>66</v>
      </c>
      <c r="H8598" s="2">
        <v>3.1079180189409999E-4</v>
      </c>
      <c r="I8598" s="2">
        <v>3.4808681812139203E-4</v>
      </c>
      <c r="J8598" s="26" t="s">
        <v>700</v>
      </c>
    </row>
    <row r="8599" spans="1:10" ht="15.75" hidden="1" customHeight="1" x14ac:dyDescent="0.25">
      <c r="A8599" s="2" t="s">
        <v>853</v>
      </c>
      <c r="B8599" s="2" t="s">
        <v>854</v>
      </c>
      <c r="C8599" s="2">
        <v>2040</v>
      </c>
      <c r="D8599" s="2" t="s">
        <v>241</v>
      </c>
      <c r="E8599" s="2" t="s">
        <v>627</v>
      </c>
      <c r="F8599" s="2" t="s">
        <v>855</v>
      </c>
      <c r="G8599" s="2">
        <v>67</v>
      </c>
      <c r="H8599" s="2">
        <v>4.6184883103709998E-4</v>
      </c>
      <c r="I8599" s="2">
        <v>5.1727069076155203E-4</v>
      </c>
      <c r="J8599" s="26" t="s">
        <v>700</v>
      </c>
    </row>
    <row r="8600" spans="1:10" ht="15.75" hidden="1" customHeight="1" x14ac:dyDescent="0.25">
      <c r="A8600" s="2" t="s">
        <v>853</v>
      </c>
      <c r="B8600" s="2" t="s">
        <v>854</v>
      </c>
      <c r="C8600" s="2">
        <v>2040</v>
      </c>
      <c r="D8600" s="2" t="s">
        <v>241</v>
      </c>
      <c r="E8600" s="2" t="s">
        <v>627</v>
      </c>
      <c r="F8600" s="2" t="s">
        <v>857</v>
      </c>
      <c r="G8600" s="2">
        <v>67</v>
      </c>
      <c r="H8600" s="2">
        <v>3.5433523589749999E-4</v>
      </c>
      <c r="I8600" s="2">
        <v>3.9685546420520004E-4</v>
      </c>
      <c r="J8600" s="26" t="s">
        <v>700</v>
      </c>
    </row>
    <row r="8601" spans="1:10" ht="15.75" hidden="1" customHeight="1" x14ac:dyDescent="0.25">
      <c r="A8601" s="2" t="s">
        <v>853</v>
      </c>
      <c r="B8601" s="2" t="s">
        <v>854</v>
      </c>
      <c r="C8601" s="2">
        <v>2040</v>
      </c>
      <c r="D8601" s="2" t="s">
        <v>241</v>
      </c>
      <c r="E8601" s="2" t="s">
        <v>627</v>
      </c>
      <c r="F8601" s="2" t="s">
        <v>858</v>
      </c>
      <c r="G8601" s="2">
        <v>68</v>
      </c>
      <c r="H8601" s="2">
        <v>1.3938103802501999E-3</v>
      </c>
      <c r="I8601" s="2">
        <v>1.5610676258802241E-3</v>
      </c>
      <c r="J8601" s="26" t="s">
        <v>700</v>
      </c>
    </row>
    <row r="8602" spans="1:10" ht="15.75" hidden="1" customHeight="1" x14ac:dyDescent="0.25">
      <c r="A8602" s="2" t="s">
        <v>853</v>
      </c>
      <c r="B8602" s="2" t="s">
        <v>854</v>
      </c>
      <c r="C8602" s="2">
        <v>2040</v>
      </c>
      <c r="D8602" s="2" t="s">
        <v>241</v>
      </c>
      <c r="E8602" s="2" t="s">
        <v>627</v>
      </c>
      <c r="F8602" s="2" t="s">
        <v>857</v>
      </c>
      <c r="G8602" s="2">
        <v>69</v>
      </c>
      <c r="H8602" s="2">
        <v>1.4800313510930001E-4</v>
      </c>
      <c r="I8602" s="2">
        <v>1.6576351132241603E-4</v>
      </c>
      <c r="J8602" s="26" t="s">
        <v>700</v>
      </c>
    </row>
    <row r="8603" spans="1:10" ht="15.75" hidden="1" customHeight="1" x14ac:dyDescent="0.25">
      <c r="A8603" s="2" t="s">
        <v>853</v>
      </c>
      <c r="B8603" s="2" t="s">
        <v>854</v>
      </c>
      <c r="C8603" s="2">
        <v>2040</v>
      </c>
      <c r="D8603" s="2" t="s">
        <v>241</v>
      </c>
      <c r="E8603" s="2" t="s">
        <v>627</v>
      </c>
      <c r="F8603" s="2" t="s">
        <v>855</v>
      </c>
      <c r="G8603" s="2">
        <v>69</v>
      </c>
      <c r="H8603" s="2">
        <v>7.3958851862699997E-4</v>
      </c>
      <c r="I8603" s="2">
        <v>8.2833914086224004E-4</v>
      </c>
      <c r="J8603" s="26" t="s">
        <v>700</v>
      </c>
    </row>
    <row r="8604" spans="1:10" ht="15.75" hidden="1" customHeight="1" x14ac:dyDescent="0.25">
      <c r="A8604" s="2" t="s">
        <v>853</v>
      </c>
      <c r="B8604" s="2" t="s">
        <v>854</v>
      </c>
      <c r="C8604" s="2">
        <v>2040</v>
      </c>
      <c r="D8604" s="2" t="s">
        <v>241</v>
      </c>
      <c r="E8604" s="2" t="s">
        <v>627</v>
      </c>
      <c r="F8604" s="2" t="s">
        <v>858</v>
      </c>
      <c r="G8604" s="2">
        <v>69</v>
      </c>
      <c r="H8604" s="2">
        <v>2.3744971258566E-3</v>
      </c>
      <c r="I8604" s="2">
        <v>2.6594367809593925E-3</v>
      </c>
      <c r="J8604" s="26" t="s">
        <v>700</v>
      </c>
    </row>
    <row r="8605" spans="1:10" ht="15.75" hidden="1" customHeight="1" x14ac:dyDescent="0.25">
      <c r="A8605" s="2" t="s">
        <v>853</v>
      </c>
      <c r="B8605" s="2" t="s">
        <v>854</v>
      </c>
      <c r="C8605" s="2">
        <v>2040</v>
      </c>
      <c r="D8605" s="2" t="s">
        <v>241</v>
      </c>
      <c r="E8605" s="2" t="s">
        <v>627</v>
      </c>
      <c r="F8605" s="2" t="s">
        <v>860</v>
      </c>
      <c r="G8605" s="2">
        <v>69</v>
      </c>
      <c r="H8605" s="2">
        <v>2.387011481915E-4</v>
      </c>
      <c r="I8605" s="2">
        <v>2.6734528597448004E-4</v>
      </c>
      <c r="J8605" s="26" t="s">
        <v>701</v>
      </c>
    </row>
    <row r="8606" spans="1:10" ht="15.75" hidden="1" customHeight="1" x14ac:dyDescent="0.25">
      <c r="A8606" s="2" t="s">
        <v>853</v>
      </c>
      <c r="B8606" s="2" t="s">
        <v>854</v>
      </c>
      <c r="C8606" s="2">
        <v>2040</v>
      </c>
      <c r="D8606" s="2" t="s">
        <v>241</v>
      </c>
      <c r="E8606" s="2" t="s">
        <v>627</v>
      </c>
      <c r="F8606" s="2" t="s">
        <v>859</v>
      </c>
      <c r="G8606" s="2">
        <v>69</v>
      </c>
      <c r="H8606" s="2">
        <v>4.8265614168499999E-5</v>
      </c>
      <c r="I8606" s="2">
        <v>5.4057487868720006E-5</v>
      </c>
      <c r="J8606" s="26" t="s">
        <v>700</v>
      </c>
    </row>
    <row r="8607" spans="1:10" ht="15.75" hidden="1" customHeight="1" x14ac:dyDescent="0.25">
      <c r="A8607" s="2" t="s">
        <v>853</v>
      </c>
      <c r="B8607" s="2" t="s">
        <v>854</v>
      </c>
      <c r="C8607" s="2">
        <v>2040</v>
      </c>
      <c r="D8607" s="2" t="s">
        <v>241</v>
      </c>
      <c r="E8607" s="2" t="s">
        <v>627</v>
      </c>
      <c r="F8607" s="2" t="s">
        <v>857</v>
      </c>
      <c r="G8607" s="2">
        <v>70</v>
      </c>
      <c r="H8607" s="2">
        <v>3.2359316537619999E-4</v>
      </c>
      <c r="I8607" s="2">
        <v>3.62424345221344E-4</v>
      </c>
      <c r="J8607" s="26" t="s">
        <v>700</v>
      </c>
    </row>
    <row r="8608" spans="1:10" ht="15.75" hidden="1" customHeight="1" x14ac:dyDescent="0.25">
      <c r="A8608" s="2" t="s">
        <v>853</v>
      </c>
      <c r="B8608" s="2" t="s">
        <v>854</v>
      </c>
      <c r="C8608" s="2">
        <v>2040</v>
      </c>
      <c r="D8608" s="2" t="s">
        <v>241</v>
      </c>
      <c r="E8608" s="2" t="s">
        <v>627</v>
      </c>
      <c r="F8608" s="2" t="s">
        <v>855</v>
      </c>
      <c r="G8608" s="2">
        <v>70</v>
      </c>
      <c r="H8608" s="2">
        <v>7.5723807094620001E-4</v>
      </c>
      <c r="I8608" s="2">
        <v>8.4810663945974411E-4</v>
      </c>
      <c r="J8608" s="26" t="s">
        <v>700</v>
      </c>
    </row>
    <row r="8609" spans="1:10" ht="15.75" hidden="1" customHeight="1" x14ac:dyDescent="0.25">
      <c r="A8609" s="2" t="s">
        <v>853</v>
      </c>
      <c r="B8609" s="2" t="s">
        <v>854</v>
      </c>
      <c r="C8609" s="2">
        <v>2040</v>
      </c>
      <c r="D8609" s="2" t="s">
        <v>241</v>
      </c>
      <c r="E8609" s="2" t="s">
        <v>627</v>
      </c>
      <c r="F8609" s="2" t="s">
        <v>856</v>
      </c>
      <c r="G8609" s="2">
        <v>70</v>
      </c>
      <c r="H8609" s="2">
        <v>3.3446107409E-5</v>
      </c>
      <c r="I8609" s="2">
        <v>3.745964029808E-5</v>
      </c>
      <c r="J8609" s="26" t="s">
        <v>700</v>
      </c>
    </row>
    <row r="8610" spans="1:10" ht="15.75" hidden="1" customHeight="1" x14ac:dyDescent="0.25">
      <c r="A8610" s="2" t="s">
        <v>853</v>
      </c>
      <c r="B8610" s="2" t="s">
        <v>854</v>
      </c>
      <c r="C8610" s="2">
        <v>2040</v>
      </c>
      <c r="D8610" s="2" t="s">
        <v>241</v>
      </c>
      <c r="E8610" s="2" t="s">
        <v>627</v>
      </c>
      <c r="F8610" s="2" t="s">
        <v>860</v>
      </c>
      <c r="G8610" s="2">
        <v>71</v>
      </c>
      <c r="H8610" s="2">
        <v>2.4680499336679999E-4</v>
      </c>
      <c r="I8610" s="2">
        <v>2.7642159257081604E-4</v>
      </c>
      <c r="J8610" s="26" t="s">
        <v>701</v>
      </c>
    </row>
    <row r="8611" spans="1:10" ht="15.75" hidden="1" customHeight="1" x14ac:dyDescent="0.25">
      <c r="A8611" s="2" t="s">
        <v>853</v>
      </c>
      <c r="B8611" s="2" t="s">
        <v>854</v>
      </c>
      <c r="C8611" s="2">
        <v>2040</v>
      </c>
      <c r="D8611" s="2" t="s">
        <v>241</v>
      </c>
      <c r="E8611" s="2" t="s">
        <v>627</v>
      </c>
      <c r="F8611" s="2" t="s">
        <v>858</v>
      </c>
      <c r="G8611" s="2">
        <v>71</v>
      </c>
      <c r="H8611" s="2">
        <v>1.1516152881086001E-3</v>
      </c>
      <c r="I8611" s="2">
        <v>1.2898091226816323E-3</v>
      </c>
      <c r="J8611" s="26" t="s">
        <v>700</v>
      </c>
    </row>
    <row r="8612" spans="1:10" ht="15.75" hidden="1" customHeight="1" x14ac:dyDescent="0.25">
      <c r="A8612" s="2" t="s">
        <v>853</v>
      </c>
      <c r="B8612" s="2" t="s">
        <v>854</v>
      </c>
      <c r="C8612" s="2">
        <v>2040</v>
      </c>
      <c r="D8612" s="2" t="s">
        <v>241</v>
      </c>
      <c r="E8612" s="2" t="s">
        <v>627</v>
      </c>
      <c r="F8612" s="2" t="s">
        <v>857</v>
      </c>
      <c r="G8612" s="2">
        <v>72</v>
      </c>
      <c r="H8612" s="2">
        <v>3.275386261521E-4</v>
      </c>
      <c r="I8612" s="2">
        <v>3.6684326129035204E-4</v>
      </c>
      <c r="J8612" s="26" t="s">
        <v>700</v>
      </c>
    </row>
    <row r="8613" spans="1:10" ht="15.75" hidden="1" customHeight="1" x14ac:dyDescent="0.25">
      <c r="A8613" s="2" t="s">
        <v>853</v>
      </c>
      <c r="B8613" s="2" t="s">
        <v>854</v>
      </c>
      <c r="C8613" s="2">
        <v>2040</v>
      </c>
      <c r="D8613" s="2" t="s">
        <v>241</v>
      </c>
      <c r="E8613" s="2" t="s">
        <v>627</v>
      </c>
      <c r="F8613" s="2" t="s">
        <v>858</v>
      </c>
      <c r="G8613" s="2">
        <v>72</v>
      </c>
      <c r="H8613" s="2">
        <v>1.1442356044427001E-3</v>
      </c>
      <c r="I8613" s="2">
        <v>1.2815438769758242E-3</v>
      </c>
      <c r="J8613" s="26" t="s">
        <v>700</v>
      </c>
    </row>
    <row r="8614" spans="1:10" ht="15.75" hidden="1" customHeight="1" x14ac:dyDescent="0.25">
      <c r="A8614" s="2" t="s">
        <v>853</v>
      </c>
      <c r="B8614" s="2" t="s">
        <v>854</v>
      </c>
      <c r="C8614" s="2">
        <v>2040</v>
      </c>
      <c r="D8614" s="2" t="s">
        <v>241</v>
      </c>
      <c r="E8614" s="2" t="s">
        <v>627</v>
      </c>
      <c r="F8614" s="2" t="s">
        <v>859</v>
      </c>
      <c r="G8614" s="2">
        <v>72</v>
      </c>
      <c r="H8614" s="2">
        <v>4.1822189814399997E-5</v>
      </c>
      <c r="I8614" s="2">
        <v>4.6840852592128E-5</v>
      </c>
      <c r="J8614" s="26" t="s">
        <v>700</v>
      </c>
    </row>
    <row r="8615" spans="1:10" ht="15.75" hidden="1" customHeight="1" x14ac:dyDescent="0.25">
      <c r="A8615" s="2" t="s">
        <v>853</v>
      </c>
      <c r="B8615" s="2" t="s">
        <v>854</v>
      </c>
      <c r="C8615" s="2">
        <v>2040</v>
      </c>
      <c r="D8615" s="2" t="s">
        <v>241</v>
      </c>
      <c r="E8615" s="2" t="s">
        <v>627</v>
      </c>
      <c r="F8615" s="2" t="s">
        <v>856</v>
      </c>
      <c r="G8615" s="2">
        <v>73</v>
      </c>
      <c r="H8615" s="2">
        <v>1.51882322825E-5</v>
      </c>
      <c r="I8615" s="2">
        <v>1.70108201564E-5</v>
      </c>
      <c r="J8615" s="26" t="s">
        <v>700</v>
      </c>
    </row>
    <row r="8616" spans="1:10" ht="15.75" hidden="1" customHeight="1" x14ac:dyDescent="0.25">
      <c r="A8616" s="2" t="s">
        <v>853</v>
      </c>
      <c r="B8616" s="2" t="s">
        <v>854</v>
      </c>
      <c r="C8616" s="2">
        <v>2040</v>
      </c>
      <c r="D8616" s="2" t="s">
        <v>241</v>
      </c>
      <c r="E8616" s="2" t="s">
        <v>627</v>
      </c>
      <c r="F8616" s="2" t="s">
        <v>860</v>
      </c>
      <c r="G8616" s="2">
        <v>73</v>
      </c>
      <c r="H8616" s="2">
        <v>2.2164062829689999E-4</v>
      </c>
      <c r="I8616" s="2">
        <v>2.4823750369252801E-4</v>
      </c>
      <c r="J8616" s="26" t="s">
        <v>701</v>
      </c>
    </row>
    <row r="8617" spans="1:10" ht="15.75" hidden="1" customHeight="1" x14ac:dyDescent="0.25">
      <c r="A8617" s="2" t="s">
        <v>853</v>
      </c>
      <c r="B8617" s="2" t="s">
        <v>854</v>
      </c>
      <c r="C8617" s="2">
        <v>2040</v>
      </c>
      <c r="D8617" s="2" t="s">
        <v>241</v>
      </c>
      <c r="E8617" s="2" t="s">
        <v>627</v>
      </c>
      <c r="F8617" s="2" t="s">
        <v>856</v>
      </c>
      <c r="G8617" s="2">
        <v>74</v>
      </c>
      <c r="H8617" s="2">
        <v>1.5625537344000001E-5</v>
      </c>
      <c r="I8617" s="2">
        <v>1.7500601825280002E-5</v>
      </c>
      <c r="J8617" s="26" t="s">
        <v>700</v>
      </c>
    </row>
    <row r="8618" spans="1:10" ht="15.75" hidden="1" customHeight="1" x14ac:dyDescent="0.25">
      <c r="A8618" s="2" t="s">
        <v>853</v>
      </c>
      <c r="B8618" s="2" t="s">
        <v>854</v>
      </c>
      <c r="C8618" s="2">
        <v>2040</v>
      </c>
      <c r="D8618" s="2" t="s">
        <v>241</v>
      </c>
      <c r="E8618" s="2" t="s">
        <v>627</v>
      </c>
      <c r="F8618" s="2" t="s">
        <v>858</v>
      </c>
      <c r="G8618" s="2">
        <v>74</v>
      </c>
      <c r="H8618" s="2">
        <v>1.2665401445702E-3</v>
      </c>
      <c r="I8618" s="2">
        <v>1.4185249619186242E-3</v>
      </c>
      <c r="J8618" s="26" t="s">
        <v>700</v>
      </c>
    </row>
    <row r="8619" spans="1:10" ht="15.75" hidden="1" customHeight="1" x14ac:dyDescent="0.25">
      <c r="A8619" s="2" t="s">
        <v>853</v>
      </c>
      <c r="B8619" s="2" t="s">
        <v>854</v>
      </c>
      <c r="C8619" s="2">
        <v>2040</v>
      </c>
      <c r="D8619" s="2" t="s">
        <v>241</v>
      </c>
      <c r="E8619" s="2" t="s">
        <v>627</v>
      </c>
      <c r="F8619" s="2" t="s">
        <v>859</v>
      </c>
      <c r="G8619" s="2">
        <v>74</v>
      </c>
      <c r="H8619" s="2">
        <v>4.45436198788E-5</v>
      </c>
      <c r="I8619" s="2">
        <v>4.9888854264256008E-5</v>
      </c>
      <c r="J8619" s="26" t="s">
        <v>700</v>
      </c>
    </row>
    <row r="8620" spans="1:10" ht="15.75" hidden="1" customHeight="1" x14ac:dyDescent="0.25">
      <c r="A8620" s="2" t="s">
        <v>853</v>
      </c>
      <c r="B8620" s="2" t="s">
        <v>854</v>
      </c>
      <c r="C8620" s="2">
        <v>2040</v>
      </c>
      <c r="D8620" s="2" t="s">
        <v>241</v>
      </c>
      <c r="E8620" s="2" t="s">
        <v>627</v>
      </c>
      <c r="F8620" s="2" t="s">
        <v>857</v>
      </c>
      <c r="G8620" s="2">
        <v>74</v>
      </c>
      <c r="H8620" s="2">
        <v>1.3871600094719999E-4</v>
      </c>
      <c r="I8620" s="2">
        <v>1.5536192106086402E-4</v>
      </c>
      <c r="J8620" s="26" t="s">
        <v>700</v>
      </c>
    </row>
    <row r="8621" spans="1:10" ht="15.75" hidden="1" customHeight="1" x14ac:dyDescent="0.25">
      <c r="A8621" s="2" t="s">
        <v>853</v>
      </c>
      <c r="B8621" s="2" t="s">
        <v>854</v>
      </c>
      <c r="C8621" s="2">
        <v>2040</v>
      </c>
      <c r="D8621" s="2" t="s">
        <v>241</v>
      </c>
      <c r="E8621" s="2" t="s">
        <v>627</v>
      </c>
      <c r="F8621" s="2" t="s">
        <v>860</v>
      </c>
      <c r="G8621" s="2">
        <v>74</v>
      </c>
      <c r="H8621" s="2">
        <v>2.1975924028080001E-4</v>
      </c>
      <c r="I8621" s="2">
        <v>2.4613034911449605E-4</v>
      </c>
      <c r="J8621" s="26" t="s">
        <v>701</v>
      </c>
    </row>
    <row r="8622" spans="1:10" ht="15.75" hidden="1" customHeight="1" x14ac:dyDescent="0.25">
      <c r="A8622" s="2" t="s">
        <v>853</v>
      </c>
      <c r="B8622" s="2" t="s">
        <v>854</v>
      </c>
      <c r="C8622" s="2">
        <v>2040</v>
      </c>
      <c r="D8622" s="2" t="s">
        <v>241</v>
      </c>
      <c r="E8622" s="2" t="s">
        <v>627</v>
      </c>
      <c r="F8622" s="2" t="s">
        <v>857</v>
      </c>
      <c r="G8622" s="2">
        <v>75</v>
      </c>
      <c r="H8622" s="2">
        <v>1.3817514991389999E-4</v>
      </c>
      <c r="I8622" s="2">
        <v>1.5475616790356801E-4</v>
      </c>
      <c r="J8622" s="26" t="s">
        <v>700</v>
      </c>
    </row>
    <row r="8623" spans="1:10" ht="15.75" hidden="1" customHeight="1" x14ac:dyDescent="0.25">
      <c r="A8623" s="2" t="s">
        <v>853</v>
      </c>
      <c r="B8623" s="2" t="s">
        <v>854</v>
      </c>
      <c r="C8623" s="2">
        <v>2040</v>
      </c>
      <c r="D8623" s="2" t="s">
        <v>241</v>
      </c>
      <c r="E8623" s="2" t="s">
        <v>627</v>
      </c>
      <c r="F8623" s="2" t="s">
        <v>859</v>
      </c>
      <c r="G8623" s="2">
        <v>75</v>
      </c>
      <c r="H8623" s="2">
        <v>3.9919952541800003E-5</v>
      </c>
      <c r="I8623" s="2">
        <v>4.4710346846816009E-5</v>
      </c>
      <c r="J8623" s="26" t="s">
        <v>700</v>
      </c>
    </row>
    <row r="8624" spans="1:10" ht="15.75" hidden="1" customHeight="1" x14ac:dyDescent="0.25">
      <c r="A8624" s="2" t="s">
        <v>853</v>
      </c>
      <c r="B8624" s="2" t="s">
        <v>854</v>
      </c>
      <c r="C8624" s="2">
        <v>2040</v>
      </c>
      <c r="D8624" s="2" t="s">
        <v>241</v>
      </c>
      <c r="E8624" s="2" t="s">
        <v>627</v>
      </c>
      <c r="F8624" s="2" t="s">
        <v>856</v>
      </c>
      <c r="G8624" s="2">
        <v>75</v>
      </c>
      <c r="H8624" s="2">
        <v>1.6078827684399999E-5</v>
      </c>
      <c r="I8624" s="2">
        <v>1.8008287006528001E-5</v>
      </c>
      <c r="J8624" s="26" t="s">
        <v>700</v>
      </c>
    </row>
    <row r="8625" spans="1:10" ht="15.75" hidden="1" customHeight="1" x14ac:dyDescent="0.25">
      <c r="A8625" s="2" t="s">
        <v>853</v>
      </c>
      <c r="B8625" s="2" t="s">
        <v>854</v>
      </c>
      <c r="C8625" s="2">
        <v>2040</v>
      </c>
      <c r="D8625" s="2" t="s">
        <v>241</v>
      </c>
      <c r="E8625" s="2" t="s">
        <v>627</v>
      </c>
      <c r="F8625" s="2" t="s">
        <v>858</v>
      </c>
      <c r="G8625" s="2">
        <v>75</v>
      </c>
      <c r="H8625" s="2">
        <v>3.4286187728867E-3</v>
      </c>
      <c r="I8625" s="2">
        <v>3.8400530256331045E-3</v>
      </c>
      <c r="J8625" s="26" t="s">
        <v>700</v>
      </c>
    </row>
    <row r="8626" spans="1:10" ht="15.75" hidden="1" customHeight="1" x14ac:dyDescent="0.25">
      <c r="A8626" s="2" t="s">
        <v>853</v>
      </c>
      <c r="B8626" s="2" t="s">
        <v>854</v>
      </c>
      <c r="C8626" s="2">
        <v>2040</v>
      </c>
      <c r="D8626" s="2" t="s">
        <v>241</v>
      </c>
      <c r="E8626" s="2" t="s">
        <v>627</v>
      </c>
      <c r="F8626" s="2" t="s">
        <v>857</v>
      </c>
      <c r="G8626" s="2">
        <v>76</v>
      </c>
      <c r="H8626" s="2">
        <v>4.039234918309E-4</v>
      </c>
      <c r="I8626" s="2">
        <v>4.5239431085060806E-4</v>
      </c>
      <c r="J8626" s="26" t="s">
        <v>700</v>
      </c>
    </row>
    <row r="8627" spans="1:10" ht="15.75" hidden="1" customHeight="1" x14ac:dyDescent="0.25">
      <c r="A8627" s="2" t="s">
        <v>853</v>
      </c>
      <c r="B8627" s="2" t="s">
        <v>854</v>
      </c>
      <c r="C8627" s="2">
        <v>2040</v>
      </c>
      <c r="D8627" s="2" t="s">
        <v>241</v>
      </c>
      <c r="E8627" s="2" t="s">
        <v>627</v>
      </c>
      <c r="F8627" s="2" t="s">
        <v>855</v>
      </c>
      <c r="G8627" s="2">
        <v>76</v>
      </c>
      <c r="H8627" s="2">
        <v>4.3885328341280002E-4</v>
      </c>
      <c r="I8627" s="2">
        <v>4.9151567742233609E-4</v>
      </c>
      <c r="J8627" s="26" t="s">
        <v>700</v>
      </c>
    </row>
    <row r="8628" spans="1:10" ht="15.75" hidden="1" customHeight="1" x14ac:dyDescent="0.25">
      <c r="A8628" s="2" t="s">
        <v>853</v>
      </c>
      <c r="B8628" s="2" t="s">
        <v>854</v>
      </c>
      <c r="C8628" s="2">
        <v>2040</v>
      </c>
      <c r="D8628" s="2" t="s">
        <v>241</v>
      </c>
      <c r="E8628" s="2" t="s">
        <v>627</v>
      </c>
      <c r="F8628" s="2" t="s">
        <v>858</v>
      </c>
      <c r="G8628" s="2">
        <v>76</v>
      </c>
      <c r="H8628" s="2">
        <v>1.2308483710513E-3</v>
      </c>
      <c r="I8628" s="2">
        <v>1.3785501755774561E-3</v>
      </c>
      <c r="J8628" s="26" t="s">
        <v>700</v>
      </c>
    </row>
    <row r="8629" spans="1:10" ht="15.75" hidden="1" customHeight="1" x14ac:dyDescent="0.25">
      <c r="A8629" s="2" t="s">
        <v>853</v>
      </c>
      <c r="B8629" s="2" t="s">
        <v>854</v>
      </c>
      <c r="C8629" s="2">
        <v>2040</v>
      </c>
      <c r="D8629" s="2" t="s">
        <v>241</v>
      </c>
      <c r="E8629" s="2" t="s">
        <v>627</v>
      </c>
      <c r="F8629" s="2" t="s">
        <v>858</v>
      </c>
      <c r="G8629" s="2">
        <v>77</v>
      </c>
      <c r="H8629" s="2">
        <v>1.0748270433395999E-3</v>
      </c>
      <c r="I8629" s="2">
        <v>1.203806288540352E-3</v>
      </c>
      <c r="J8629" s="26" t="s">
        <v>700</v>
      </c>
    </row>
    <row r="8630" spans="1:10" ht="15.75" hidden="1" customHeight="1" x14ac:dyDescent="0.25">
      <c r="A8630" s="2" t="s">
        <v>853</v>
      </c>
      <c r="B8630" s="2" t="s">
        <v>854</v>
      </c>
      <c r="C8630" s="2">
        <v>2040</v>
      </c>
      <c r="D8630" s="2" t="s">
        <v>241</v>
      </c>
      <c r="E8630" s="2" t="s">
        <v>627</v>
      </c>
      <c r="F8630" s="2" t="s">
        <v>859</v>
      </c>
      <c r="G8630" s="2">
        <v>77</v>
      </c>
      <c r="H8630" s="2">
        <v>3.9284335798599998E-5</v>
      </c>
      <c r="I8630" s="2">
        <v>4.3998456094431999E-5</v>
      </c>
      <c r="J8630" s="26" t="s">
        <v>700</v>
      </c>
    </row>
    <row r="8631" spans="1:10" ht="15.75" hidden="1" customHeight="1" x14ac:dyDescent="0.25">
      <c r="A8631" s="2" t="s">
        <v>853</v>
      </c>
      <c r="B8631" s="2" t="s">
        <v>854</v>
      </c>
      <c r="C8631" s="2">
        <v>2040</v>
      </c>
      <c r="D8631" s="2" t="s">
        <v>241</v>
      </c>
      <c r="E8631" s="2" t="s">
        <v>627</v>
      </c>
      <c r="F8631" s="2" t="s">
        <v>857</v>
      </c>
      <c r="G8631" s="2">
        <v>77</v>
      </c>
      <c r="H8631" s="2">
        <v>4.3319686665200001E-4</v>
      </c>
      <c r="I8631" s="2">
        <v>4.8518049065024004E-4</v>
      </c>
      <c r="J8631" s="26" t="s">
        <v>700</v>
      </c>
    </row>
    <row r="8632" spans="1:10" ht="15.75" hidden="1" customHeight="1" x14ac:dyDescent="0.25">
      <c r="A8632" s="2" t="s">
        <v>853</v>
      </c>
      <c r="B8632" s="2" t="s">
        <v>854</v>
      </c>
      <c r="C8632" s="2">
        <v>2040</v>
      </c>
      <c r="D8632" s="2" t="s">
        <v>241</v>
      </c>
      <c r="E8632" s="2" t="s">
        <v>627</v>
      </c>
      <c r="F8632" s="2" t="s">
        <v>858</v>
      </c>
      <c r="G8632" s="2">
        <v>78</v>
      </c>
      <c r="H8632" s="2">
        <v>1.0467713000252999E-3</v>
      </c>
      <c r="I8632" s="2">
        <v>1.172383856028336E-3</v>
      </c>
      <c r="J8632" s="26" t="s">
        <v>700</v>
      </c>
    </row>
    <row r="8633" spans="1:10" ht="15.75" hidden="1" customHeight="1" x14ac:dyDescent="0.25">
      <c r="A8633" s="2" t="s">
        <v>853</v>
      </c>
      <c r="B8633" s="2" t="s">
        <v>854</v>
      </c>
      <c r="C8633" s="2">
        <v>2040</v>
      </c>
      <c r="D8633" s="2" t="s">
        <v>241</v>
      </c>
      <c r="E8633" s="2" t="s">
        <v>627</v>
      </c>
      <c r="F8633" s="2" t="s">
        <v>860</v>
      </c>
      <c r="G8633" s="2">
        <v>78</v>
      </c>
      <c r="H8633" s="2">
        <v>2.1057529374960001E-4</v>
      </c>
      <c r="I8633" s="2">
        <v>2.3584432899955205E-4</v>
      </c>
      <c r="J8633" s="26" t="s">
        <v>701</v>
      </c>
    </row>
    <row r="8634" spans="1:10" ht="15.75" hidden="1" customHeight="1" x14ac:dyDescent="0.25">
      <c r="A8634" s="2" t="s">
        <v>853</v>
      </c>
      <c r="B8634" s="2" t="s">
        <v>854</v>
      </c>
      <c r="C8634" s="2">
        <v>2040</v>
      </c>
      <c r="D8634" s="2" t="s">
        <v>241</v>
      </c>
      <c r="E8634" s="2" t="s">
        <v>627</v>
      </c>
      <c r="F8634" s="2" t="s">
        <v>856</v>
      </c>
      <c r="G8634" s="2">
        <v>78</v>
      </c>
      <c r="H8634" s="2">
        <v>1.5358198652400002E-5</v>
      </c>
      <c r="I8634" s="2">
        <v>1.7201182490688004E-5</v>
      </c>
      <c r="J8634" s="26" t="s">
        <v>700</v>
      </c>
    </row>
    <row r="8635" spans="1:10" ht="15.75" hidden="1" customHeight="1" x14ac:dyDescent="0.25">
      <c r="A8635" s="2" t="s">
        <v>853</v>
      </c>
      <c r="B8635" s="2" t="s">
        <v>854</v>
      </c>
      <c r="C8635" s="2">
        <v>2040</v>
      </c>
      <c r="D8635" s="2" t="s">
        <v>241</v>
      </c>
      <c r="E8635" s="2" t="s">
        <v>627</v>
      </c>
      <c r="F8635" s="2" t="s">
        <v>857</v>
      </c>
      <c r="G8635" s="2">
        <v>78</v>
      </c>
      <c r="H8635" s="2">
        <v>1.3166382268539999E-4</v>
      </c>
      <c r="I8635" s="2">
        <v>1.4746348140764801E-4</v>
      </c>
      <c r="J8635" s="26" t="s">
        <v>700</v>
      </c>
    </row>
    <row r="8636" spans="1:10" ht="15.75" hidden="1" customHeight="1" x14ac:dyDescent="0.25">
      <c r="A8636" s="2" t="s">
        <v>853</v>
      </c>
      <c r="B8636" s="2" t="s">
        <v>854</v>
      </c>
      <c r="C8636" s="2">
        <v>2040</v>
      </c>
      <c r="D8636" s="2" t="s">
        <v>241</v>
      </c>
      <c r="E8636" s="2" t="s">
        <v>627</v>
      </c>
      <c r="F8636" s="2" t="s">
        <v>858</v>
      </c>
      <c r="G8636" s="2">
        <v>79</v>
      </c>
      <c r="H8636" s="2">
        <v>2.1564083872363002E-3</v>
      </c>
      <c r="I8636" s="2">
        <v>2.4151773937046562E-3</v>
      </c>
      <c r="J8636" s="26" t="s">
        <v>700</v>
      </c>
    </row>
    <row r="8637" spans="1:10" ht="15.75" hidden="1" customHeight="1" x14ac:dyDescent="0.25">
      <c r="A8637" s="2" t="s">
        <v>853</v>
      </c>
      <c r="B8637" s="2" t="s">
        <v>854</v>
      </c>
      <c r="C8637" s="2">
        <v>2040</v>
      </c>
      <c r="D8637" s="2" t="s">
        <v>241</v>
      </c>
      <c r="E8637" s="2" t="s">
        <v>627</v>
      </c>
      <c r="F8637" s="2" t="s">
        <v>855</v>
      </c>
      <c r="G8637" s="2">
        <v>79</v>
      </c>
      <c r="H8637" s="2">
        <v>6.8042147904629998E-4</v>
      </c>
      <c r="I8637" s="2">
        <v>7.6207205653185605E-4</v>
      </c>
      <c r="J8637" s="26" t="s">
        <v>700</v>
      </c>
    </row>
    <row r="8638" spans="1:10" ht="15.75" hidden="1" customHeight="1" x14ac:dyDescent="0.25">
      <c r="A8638" s="2" t="s">
        <v>853</v>
      </c>
      <c r="B8638" s="2" t="s">
        <v>854</v>
      </c>
      <c r="C8638" s="2">
        <v>2040</v>
      </c>
      <c r="D8638" s="2" t="s">
        <v>241</v>
      </c>
      <c r="E8638" s="2" t="s">
        <v>627</v>
      </c>
      <c r="F8638" s="2" t="s">
        <v>859</v>
      </c>
      <c r="G8638" s="2">
        <v>79</v>
      </c>
      <c r="H8638" s="2">
        <v>7.5997559179099994E-5</v>
      </c>
      <c r="I8638" s="2">
        <v>8.5117266280591996E-5</v>
      </c>
      <c r="J8638" s="26" t="s">
        <v>700</v>
      </c>
    </row>
    <row r="8639" spans="1:10" ht="15.75" hidden="1" customHeight="1" x14ac:dyDescent="0.25">
      <c r="A8639" s="2" t="s">
        <v>853</v>
      </c>
      <c r="B8639" s="2" t="s">
        <v>854</v>
      </c>
      <c r="C8639" s="2">
        <v>2040</v>
      </c>
      <c r="D8639" s="2" t="s">
        <v>241</v>
      </c>
      <c r="E8639" s="2" t="s">
        <v>627</v>
      </c>
      <c r="F8639" s="2" t="s">
        <v>857</v>
      </c>
      <c r="G8639" s="2">
        <v>79</v>
      </c>
      <c r="H8639" s="2">
        <v>1.315546978731E-4</v>
      </c>
      <c r="I8639" s="2">
        <v>1.47341261617872E-4</v>
      </c>
      <c r="J8639" s="26" t="s">
        <v>700</v>
      </c>
    </row>
    <row r="8640" spans="1:10" ht="15.75" hidden="1" customHeight="1" x14ac:dyDescent="0.25">
      <c r="A8640" s="2" t="s">
        <v>853</v>
      </c>
      <c r="B8640" s="2" t="s">
        <v>854</v>
      </c>
      <c r="C8640" s="2">
        <v>2040</v>
      </c>
      <c r="D8640" s="2" t="s">
        <v>241</v>
      </c>
      <c r="E8640" s="2" t="s">
        <v>627</v>
      </c>
      <c r="F8640" s="2" t="s">
        <v>857</v>
      </c>
      <c r="G8640" s="2">
        <v>80</v>
      </c>
      <c r="H8640" s="2">
        <v>1.2821254495069999E-4</v>
      </c>
      <c r="I8640" s="2">
        <v>1.43598050344784E-4</v>
      </c>
      <c r="J8640" s="26" t="s">
        <v>700</v>
      </c>
    </row>
    <row r="8641" spans="1:10" ht="15.75" hidden="1" customHeight="1" x14ac:dyDescent="0.25">
      <c r="A8641" s="2" t="s">
        <v>853</v>
      </c>
      <c r="B8641" s="2" t="s">
        <v>854</v>
      </c>
      <c r="C8641" s="2">
        <v>2040</v>
      </c>
      <c r="D8641" s="2" t="s">
        <v>241</v>
      </c>
      <c r="E8641" s="2" t="s">
        <v>627</v>
      </c>
      <c r="F8641" s="2" t="s">
        <v>858</v>
      </c>
      <c r="G8641" s="2">
        <v>80</v>
      </c>
      <c r="H8641" s="2">
        <v>1.0248933685943001E-3</v>
      </c>
      <c r="I8641" s="2">
        <v>1.1478805728256161E-3</v>
      </c>
      <c r="J8641" s="26" t="s">
        <v>700</v>
      </c>
    </row>
    <row r="8642" spans="1:10" ht="15.75" hidden="1" customHeight="1" x14ac:dyDescent="0.25">
      <c r="A8642" s="2" t="s">
        <v>853</v>
      </c>
      <c r="B8642" s="2" t="s">
        <v>854</v>
      </c>
      <c r="C8642" s="2">
        <v>2040</v>
      </c>
      <c r="D8642" s="2" t="s">
        <v>241</v>
      </c>
      <c r="E8642" s="2" t="s">
        <v>627</v>
      </c>
      <c r="F8642" s="2" t="s">
        <v>856</v>
      </c>
      <c r="G8642" s="2">
        <v>81</v>
      </c>
      <c r="H8642" s="2">
        <v>2.83291592496E-5</v>
      </c>
      <c r="I8642" s="2">
        <v>3.1728658359552007E-5</v>
      </c>
      <c r="J8642" s="26" t="s">
        <v>700</v>
      </c>
    </row>
    <row r="8643" spans="1:10" ht="15.75" hidden="1" customHeight="1" x14ac:dyDescent="0.25">
      <c r="A8643" s="2" t="s">
        <v>853</v>
      </c>
      <c r="B8643" s="2" t="s">
        <v>854</v>
      </c>
      <c r="C8643" s="2">
        <v>2040</v>
      </c>
      <c r="D8643" s="2" t="s">
        <v>241</v>
      </c>
      <c r="E8643" s="2" t="s">
        <v>627</v>
      </c>
      <c r="F8643" s="2" t="s">
        <v>858</v>
      </c>
      <c r="G8643" s="2">
        <v>81</v>
      </c>
      <c r="H8643" s="2">
        <v>2.1036998368799999E-3</v>
      </c>
      <c r="I8643" s="2">
        <v>2.3561438173056001E-3</v>
      </c>
      <c r="J8643" s="26" t="s">
        <v>700</v>
      </c>
    </row>
    <row r="8644" spans="1:10" ht="15.75" hidden="1" customHeight="1" x14ac:dyDescent="0.25">
      <c r="A8644" s="2" t="s">
        <v>853</v>
      </c>
      <c r="B8644" s="2" t="s">
        <v>854</v>
      </c>
      <c r="C8644" s="2">
        <v>2040</v>
      </c>
      <c r="D8644" s="2" t="s">
        <v>241</v>
      </c>
      <c r="E8644" s="2" t="s">
        <v>627</v>
      </c>
      <c r="F8644" s="2" t="s">
        <v>857</v>
      </c>
      <c r="G8644" s="2">
        <v>81</v>
      </c>
      <c r="H8644" s="2">
        <v>1.2662296649070001E-4</v>
      </c>
      <c r="I8644" s="2">
        <v>1.4181772246958402E-4</v>
      </c>
      <c r="J8644" s="26" t="s">
        <v>700</v>
      </c>
    </row>
    <row r="8645" spans="1:10" ht="15.75" hidden="1" customHeight="1" x14ac:dyDescent="0.25">
      <c r="A8645" s="2" t="s">
        <v>853</v>
      </c>
      <c r="B8645" s="2" t="s">
        <v>854</v>
      </c>
      <c r="C8645" s="2">
        <v>2040</v>
      </c>
      <c r="D8645" s="2" t="s">
        <v>241</v>
      </c>
      <c r="E8645" s="2" t="s">
        <v>627</v>
      </c>
      <c r="F8645" s="2" t="s">
        <v>860</v>
      </c>
      <c r="G8645" s="2">
        <v>81</v>
      </c>
      <c r="H8645" s="2">
        <v>2.1475428366099999E-4</v>
      </c>
      <c r="I8645" s="2">
        <v>2.4052479770032001E-4</v>
      </c>
      <c r="J8645" s="26" t="s">
        <v>701</v>
      </c>
    </row>
    <row r="8646" spans="1:10" ht="15.75" hidden="1" customHeight="1" x14ac:dyDescent="0.25">
      <c r="A8646" s="2" t="s">
        <v>853</v>
      </c>
      <c r="B8646" s="2" t="s">
        <v>854</v>
      </c>
      <c r="C8646" s="2">
        <v>2040</v>
      </c>
      <c r="D8646" s="2" t="s">
        <v>241</v>
      </c>
      <c r="E8646" s="2" t="s">
        <v>627</v>
      </c>
      <c r="F8646" s="2" t="s">
        <v>857</v>
      </c>
      <c r="G8646" s="2">
        <v>82</v>
      </c>
      <c r="H8646" s="2">
        <v>1.5045648615339999E-4</v>
      </c>
      <c r="I8646" s="2">
        <v>1.68511264491808E-4</v>
      </c>
      <c r="J8646" s="26" t="s">
        <v>700</v>
      </c>
    </row>
    <row r="8647" spans="1:10" ht="15.75" hidden="1" customHeight="1" x14ac:dyDescent="0.25">
      <c r="A8647" s="2" t="s">
        <v>853</v>
      </c>
      <c r="B8647" s="2" t="s">
        <v>854</v>
      </c>
      <c r="C8647" s="2">
        <v>2040</v>
      </c>
      <c r="D8647" s="2" t="s">
        <v>241</v>
      </c>
      <c r="E8647" s="2" t="s">
        <v>627</v>
      </c>
      <c r="F8647" s="2" t="s">
        <v>858</v>
      </c>
      <c r="G8647" s="2">
        <v>82</v>
      </c>
      <c r="H8647" s="2">
        <v>1.0745725594461001E-3</v>
      </c>
      <c r="I8647" s="2">
        <v>1.2035212665796322E-3</v>
      </c>
      <c r="J8647" s="26" t="s">
        <v>700</v>
      </c>
    </row>
    <row r="8648" spans="1:10" ht="15.75" hidden="1" customHeight="1" x14ac:dyDescent="0.25">
      <c r="A8648" s="2" t="s">
        <v>853</v>
      </c>
      <c r="B8648" s="2" t="s">
        <v>854</v>
      </c>
      <c r="C8648" s="2">
        <v>2040</v>
      </c>
      <c r="D8648" s="2" t="s">
        <v>241</v>
      </c>
      <c r="E8648" s="2" t="s">
        <v>627</v>
      </c>
      <c r="F8648" s="2" t="s">
        <v>856</v>
      </c>
      <c r="G8648" s="2">
        <v>83</v>
      </c>
      <c r="H8648" s="2">
        <v>1.3215851140599999E-5</v>
      </c>
      <c r="I8648" s="2">
        <v>1.4801753277472001E-5</v>
      </c>
      <c r="J8648" s="26" t="s">
        <v>700</v>
      </c>
    </row>
    <row r="8649" spans="1:10" ht="15.75" hidden="1" customHeight="1" x14ac:dyDescent="0.25">
      <c r="A8649" s="2" t="s">
        <v>853</v>
      </c>
      <c r="B8649" s="2" t="s">
        <v>854</v>
      </c>
      <c r="C8649" s="2">
        <v>2040</v>
      </c>
      <c r="D8649" s="2" t="s">
        <v>241</v>
      </c>
      <c r="E8649" s="2" t="s">
        <v>627</v>
      </c>
      <c r="F8649" s="2" t="s">
        <v>858</v>
      </c>
      <c r="G8649" s="2">
        <v>83</v>
      </c>
      <c r="H8649" s="2">
        <v>2.251555561088E-3</v>
      </c>
      <c r="I8649" s="2">
        <v>2.5217422284185601E-3</v>
      </c>
      <c r="J8649" s="26" t="s">
        <v>700</v>
      </c>
    </row>
    <row r="8650" spans="1:10" ht="15.75" hidden="1" customHeight="1" x14ac:dyDescent="0.25">
      <c r="A8650" s="2" t="s">
        <v>853</v>
      </c>
      <c r="B8650" s="2" t="s">
        <v>854</v>
      </c>
      <c r="C8650" s="2">
        <v>2040</v>
      </c>
      <c r="D8650" s="2" t="s">
        <v>241</v>
      </c>
      <c r="E8650" s="2" t="s">
        <v>627</v>
      </c>
      <c r="F8650" s="2" t="s">
        <v>855</v>
      </c>
      <c r="G8650" s="2">
        <v>83</v>
      </c>
      <c r="H8650" s="2">
        <v>6.7947729257870004E-4</v>
      </c>
      <c r="I8650" s="2">
        <v>7.6101456768814407E-4</v>
      </c>
      <c r="J8650" s="26" t="s">
        <v>700</v>
      </c>
    </row>
    <row r="8651" spans="1:10" ht="15.75" hidden="1" customHeight="1" x14ac:dyDescent="0.25">
      <c r="A8651" s="2" t="s">
        <v>853</v>
      </c>
      <c r="B8651" s="2" t="s">
        <v>854</v>
      </c>
      <c r="C8651" s="2">
        <v>2040</v>
      </c>
      <c r="D8651" s="2" t="s">
        <v>241</v>
      </c>
      <c r="E8651" s="2" t="s">
        <v>627</v>
      </c>
      <c r="F8651" s="2" t="s">
        <v>860</v>
      </c>
      <c r="G8651" s="2">
        <v>84</v>
      </c>
      <c r="H8651" s="2">
        <v>3.8670691719740001E-4</v>
      </c>
      <c r="I8651" s="2">
        <v>4.3311174726108804E-4</v>
      </c>
      <c r="J8651" s="26" t="s">
        <v>701</v>
      </c>
    </row>
    <row r="8652" spans="1:10" ht="15.75" hidden="1" customHeight="1" x14ac:dyDescent="0.25">
      <c r="A8652" s="2" t="s">
        <v>853</v>
      </c>
      <c r="B8652" s="2" t="s">
        <v>854</v>
      </c>
      <c r="C8652" s="2">
        <v>2040</v>
      </c>
      <c r="D8652" s="2" t="s">
        <v>241</v>
      </c>
      <c r="E8652" s="2" t="s">
        <v>627</v>
      </c>
      <c r="F8652" s="2" t="s">
        <v>857</v>
      </c>
      <c r="G8652" s="2">
        <v>84</v>
      </c>
      <c r="H8652" s="2">
        <v>3.9376638596879998E-4</v>
      </c>
      <c r="I8652" s="2">
        <v>4.41018352285056E-4</v>
      </c>
      <c r="J8652" s="26" t="s">
        <v>700</v>
      </c>
    </row>
    <row r="8653" spans="1:10" ht="15.75" hidden="1" customHeight="1" x14ac:dyDescent="0.25">
      <c r="A8653" s="2" t="s">
        <v>853</v>
      </c>
      <c r="B8653" s="2" t="s">
        <v>854</v>
      </c>
      <c r="C8653" s="2">
        <v>2040</v>
      </c>
      <c r="D8653" s="2" t="s">
        <v>241</v>
      </c>
      <c r="E8653" s="2" t="s">
        <v>627</v>
      </c>
      <c r="F8653" s="2" t="s">
        <v>858</v>
      </c>
      <c r="G8653" s="2">
        <v>85</v>
      </c>
      <c r="H8653" s="2">
        <v>2.0749273244291999E-3</v>
      </c>
      <c r="I8653" s="2">
        <v>2.3239186033607042E-3</v>
      </c>
      <c r="J8653" s="26" t="s">
        <v>700</v>
      </c>
    </row>
    <row r="8654" spans="1:10" ht="15.75" hidden="1" customHeight="1" x14ac:dyDescent="0.25">
      <c r="A8654" s="2" t="s">
        <v>853</v>
      </c>
      <c r="B8654" s="2" t="s">
        <v>854</v>
      </c>
      <c r="C8654" s="2">
        <v>2040</v>
      </c>
      <c r="D8654" s="2" t="s">
        <v>241</v>
      </c>
      <c r="E8654" s="2" t="s">
        <v>627</v>
      </c>
      <c r="F8654" s="2" t="s">
        <v>859</v>
      </c>
      <c r="G8654" s="2">
        <v>85</v>
      </c>
      <c r="H8654" s="2">
        <v>3.8770256651300001E-5</v>
      </c>
      <c r="I8654" s="2">
        <v>4.3422687449456009E-5</v>
      </c>
      <c r="J8654" s="26" t="s">
        <v>700</v>
      </c>
    </row>
    <row r="8655" spans="1:10" ht="15.75" hidden="1" customHeight="1" x14ac:dyDescent="0.25">
      <c r="A8655" s="2" t="s">
        <v>853</v>
      </c>
      <c r="B8655" s="2" t="s">
        <v>854</v>
      </c>
      <c r="C8655" s="2">
        <v>2040</v>
      </c>
      <c r="D8655" s="2" t="s">
        <v>241</v>
      </c>
      <c r="E8655" s="2" t="s">
        <v>627</v>
      </c>
      <c r="F8655" s="2" t="s">
        <v>860</v>
      </c>
      <c r="G8655" s="2">
        <v>85</v>
      </c>
      <c r="H8655" s="2">
        <v>8.0747756874189995E-4</v>
      </c>
      <c r="I8655" s="2">
        <v>9.0437487699092801E-4</v>
      </c>
      <c r="J8655" s="26" t="s">
        <v>701</v>
      </c>
    </row>
    <row r="8656" spans="1:10" ht="15.75" hidden="1" customHeight="1" x14ac:dyDescent="0.25">
      <c r="A8656" s="2" t="s">
        <v>853</v>
      </c>
      <c r="B8656" s="2" t="s">
        <v>854</v>
      </c>
      <c r="C8656" s="2">
        <v>2040</v>
      </c>
      <c r="D8656" s="2" t="s">
        <v>241</v>
      </c>
      <c r="E8656" s="2" t="s">
        <v>627</v>
      </c>
      <c r="F8656" s="2" t="s">
        <v>857</v>
      </c>
      <c r="G8656" s="2">
        <v>85</v>
      </c>
      <c r="H8656" s="2">
        <v>1.212901333929E-4</v>
      </c>
      <c r="I8656" s="2">
        <v>1.3584494940004801E-4</v>
      </c>
      <c r="J8656" s="26" t="s">
        <v>700</v>
      </c>
    </row>
    <row r="8657" spans="1:10" ht="15.75" hidden="1" customHeight="1" x14ac:dyDescent="0.25">
      <c r="A8657" s="2" t="s">
        <v>853</v>
      </c>
      <c r="B8657" s="2" t="s">
        <v>854</v>
      </c>
      <c r="C8657" s="2">
        <v>2040</v>
      </c>
      <c r="D8657" s="2" t="s">
        <v>241</v>
      </c>
      <c r="E8657" s="2" t="s">
        <v>627</v>
      </c>
      <c r="F8657" s="2" t="s">
        <v>857</v>
      </c>
      <c r="G8657" s="2">
        <v>86</v>
      </c>
      <c r="H8657" s="2">
        <v>3.7986756069590002E-4</v>
      </c>
      <c r="I8657" s="2">
        <v>4.2545166797940804E-4</v>
      </c>
      <c r="J8657" s="26" t="s">
        <v>700</v>
      </c>
    </row>
    <row r="8658" spans="1:10" ht="15.75" hidden="1" customHeight="1" x14ac:dyDescent="0.25">
      <c r="A8658" s="2" t="s">
        <v>853</v>
      </c>
      <c r="B8658" s="2" t="s">
        <v>854</v>
      </c>
      <c r="C8658" s="2">
        <v>2040</v>
      </c>
      <c r="D8658" s="2" t="s">
        <v>241</v>
      </c>
      <c r="E8658" s="2" t="s">
        <v>627</v>
      </c>
      <c r="F8658" s="2" t="s">
        <v>855</v>
      </c>
      <c r="G8658" s="2">
        <v>86</v>
      </c>
      <c r="H8658" s="2">
        <v>2.6347217499279998E-4</v>
      </c>
      <c r="I8658" s="2">
        <v>2.9508883599193599E-4</v>
      </c>
      <c r="J8658" s="26" t="s">
        <v>700</v>
      </c>
    </row>
    <row r="8659" spans="1:10" ht="15.75" hidden="1" customHeight="1" x14ac:dyDescent="0.25">
      <c r="A8659" s="2" t="s">
        <v>853</v>
      </c>
      <c r="B8659" s="2" t="s">
        <v>854</v>
      </c>
      <c r="C8659" s="2">
        <v>2040</v>
      </c>
      <c r="D8659" s="2" t="s">
        <v>241</v>
      </c>
      <c r="E8659" s="2" t="s">
        <v>627</v>
      </c>
      <c r="F8659" s="2" t="s">
        <v>856</v>
      </c>
      <c r="G8659" s="2">
        <v>87</v>
      </c>
      <c r="H8659" s="2">
        <v>6.3215543377699996E-5</v>
      </c>
      <c r="I8659" s="2">
        <v>7.0801408583023997E-5</v>
      </c>
      <c r="J8659" s="26" t="s">
        <v>700</v>
      </c>
    </row>
    <row r="8660" spans="1:10" ht="15.75" hidden="1" customHeight="1" x14ac:dyDescent="0.25">
      <c r="A8660" s="2" t="s">
        <v>853</v>
      </c>
      <c r="B8660" s="2" t="s">
        <v>854</v>
      </c>
      <c r="C8660" s="2">
        <v>2040</v>
      </c>
      <c r="D8660" s="2" t="s">
        <v>241</v>
      </c>
      <c r="E8660" s="2" t="s">
        <v>627</v>
      </c>
      <c r="F8660" s="2" t="s">
        <v>858</v>
      </c>
      <c r="G8660" s="2">
        <v>87</v>
      </c>
      <c r="H8660" s="2">
        <v>9.4057928072289998E-4</v>
      </c>
      <c r="I8660" s="2">
        <v>1.0534487944096481E-3</v>
      </c>
      <c r="J8660" s="26" t="s">
        <v>700</v>
      </c>
    </row>
    <row r="8661" spans="1:10" ht="15.75" hidden="1" customHeight="1" x14ac:dyDescent="0.25">
      <c r="A8661" s="2" t="s">
        <v>853</v>
      </c>
      <c r="B8661" s="2" t="s">
        <v>854</v>
      </c>
      <c r="C8661" s="2">
        <v>2040</v>
      </c>
      <c r="D8661" s="2" t="s">
        <v>241</v>
      </c>
      <c r="E8661" s="2" t="s">
        <v>627</v>
      </c>
      <c r="F8661" s="2" t="s">
        <v>860</v>
      </c>
      <c r="G8661" s="2">
        <v>89</v>
      </c>
      <c r="H8661" s="2">
        <v>1.8222095968670001E-4</v>
      </c>
      <c r="I8661" s="2">
        <v>2.0408747484910403E-4</v>
      </c>
      <c r="J8661" s="26" t="s">
        <v>701</v>
      </c>
    </row>
    <row r="8662" spans="1:10" ht="15.75" hidden="1" customHeight="1" x14ac:dyDescent="0.25">
      <c r="A8662" s="2" t="s">
        <v>853</v>
      </c>
      <c r="B8662" s="2" t="s">
        <v>854</v>
      </c>
      <c r="C8662" s="2">
        <v>2040</v>
      </c>
      <c r="D8662" s="2" t="s">
        <v>241</v>
      </c>
      <c r="E8662" s="2" t="s">
        <v>627</v>
      </c>
      <c r="F8662" s="2" t="s">
        <v>859</v>
      </c>
      <c r="G8662" s="2">
        <v>89</v>
      </c>
      <c r="H8662" s="2">
        <v>3.3286931284199997E-5</v>
      </c>
      <c r="I8662" s="2">
        <v>3.7281363038303999E-5</v>
      </c>
      <c r="J8662" s="26" t="s">
        <v>700</v>
      </c>
    </row>
    <row r="8663" spans="1:10" ht="15.75" hidden="1" customHeight="1" x14ac:dyDescent="0.25">
      <c r="A8663" s="2" t="s">
        <v>853</v>
      </c>
      <c r="B8663" s="2" t="s">
        <v>854</v>
      </c>
      <c r="C8663" s="2">
        <v>2040</v>
      </c>
      <c r="D8663" s="2" t="s">
        <v>241</v>
      </c>
      <c r="E8663" s="2" t="s">
        <v>627</v>
      </c>
      <c r="F8663" s="2" t="s">
        <v>858</v>
      </c>
      <c r="G8663" s="2">
        <v>89</v>
      </c>
      <c r="H8663" s="2">
        <v>1.0463549988343999E-3</v>
      </c>
      <c r="I8663" s="2">
        <v>1.1719175986945279E-3</v>
      </c>
      <c r="J8663" s="26" t="s">
        <v>700</v>
      </c>
    </row>
    <row r="8664" spans="1:10" ht="15.75" hidden="1" customHeight="1" x14ac:dyDescent="0.25">
      <c r="A8664" s="2" t="s">
        <v>853</v>
      </c>
      <c r="B8664" s="2" t="s">
        <v>854</v>
      </c>
      <c r="C8664" s="2">
        <v>2040</v>
      </c>
      <c r="D8664" s="2" t="s">
        <v>241</v>
      </c>
      <c r="E8664" s="2" t="s">
        <v>627</v>
      </c>
      <c r="F8664" s="2" t="s">
        <v>857</v>
      </c>
      <c r="G8664" s="2">
        <v>89</v>
      </c>
      <c r="H8664" s="2">
        <v>1.1593717499640001E-4</v>
      </c>
      <c r="I8664" s="2">
        <v>1.2984963599596802E-4</v>
      </c>
      <c r="J8664" s="26" t="s">
        <v>700</v>
      </c>
    </row>
    <row r="8665" spans="1:10" ht="15.75" hidden="1" customHeight="1" x14ac:dyDescent="0.25">
      <c r="A8665" s="2" t="s">
        <v>853</v>
      </c>
      <c r="B8665" s="2" t="s">
        <v>854</v>
      </c>
      <c r="C8665" s="2">
        <v>2040</v>
      </c>
      <c r="D8665" s="2" t="s">
        <v>241</v>
      </c>
      <c r="E8665" s="2" t="s">
        <v>627</v>
      </c>
      <c r="F8665" s="2" t="s">
        <v>855</v>
      </c>
      <c r="G8665" s="2">
        <v>90</v>
      </c>
      <c r="H8665" s="2">
        <v>9.287366992794E-4</v>
      </c>
      <c r="I8665" s="2">
        <v>1.0401851031929281E-3</v>
      </c>
      <c r="J8665" s="26" t="s">
        <v>700</v>
      </c>
    </row>
    <row r="8666" spans="1:10" ht="15.75" hidden="1" customHeight="1" x14ac:dyDescent="0.25">
      <c r="A8666" s="2" t="s">
        <v>853</v>
      </c>
      <c r="B8666" s="2" t="s">
        <v>854</v>
      </c>
      <c r="C8666" s="2">
        <v>2040</v>
      </c>
      <c r="D8666" s="2" t="s">
        <v>241</v>
      </c>
      <c r="E8666" s="2" t="s">
        <v>627</v>
      </c>
      <c r="F8666" s="2" t="s">
        <v>856</v>
      </c>
      <c r="G8666" s="2">
        <v>90</v>
      </c>
      <c r="H8666" s="2">
        <v>1.2958677871200001E-5</v>
      </c>
      <c r="I8666" s="2">
        <v>1.4513719215744003E-5</v>
      </c>
      <c r="J8666" s="26" t="s">
        <v>700</v>
      </c>
    </row>
    <row r="8667" spans="1:10" ht="15.75" hidden="1" customHeight="1" x14ac:dyDescent="0.25">
      <c r="A8667" s="2" t="s">
        <v>853</v>
      </c>
      <c r="B8667" s="2" t="s">
        <v>854</v>
      </c>
      <c r="C8667" s="2">
        <v>2040</v>
      </c>
      <c r="D8667" s="2" t="s">
        <v>241</v>
      </c>
      <c r="E8667" s="2" t="s">
        <v>627</v>
      </c>
      <c r="F8667" s="2" t="s">
        <v>858</v>
      </c>
      <c r="G8667" s="2">
        <v>90</v>
      </c>
      <c r="H8667" s="2">
        <v>2.7471401845105001E-3</v>
      </c>
      <c r="I8667" s="2">
        <v>3.0767970066517603E-3</v>
      </c>
      <c r="J8667" s="26" t="s">
        <v>700</v>
      </c>
    </row>
    <row r="8668" spans="1:10" ht="15.75" hidden="1" customHeight="1" x14ac:dyDescent="0.25">
      <c r="A8668" s="2" t="s">
        <v>853</v>
      </c>
      <c r="B8668" s="2" t="s">
        <v>854</v>
      </c>
      <c r="C8668" s="2">
        <v>2040</v>
      </c>
      <c r="D8668" s="2" t="s">
        <v>241</v>
      </c>
      <c r="E8668" s="2" t="s">
        <v>627</v>
      </c>
      <c r="F8668" s="2" t="s">
        <v>857</v>
      </c>
      <c r="G8668" s="2">
        <v>91</v>
      </c>
      <c r="H8668" s="2">
        <v>3.9467905298810001E-4</v>
      </c>
      <c r="I8668" s="2">
        <v>4.4204053934667208E-4</v>
      </c>
      <c r="J8668" s="26" t="s">
        <v>700</v>
      </c>
    </row>
    <row r="8669" spans="1:10" ht="15.75" hidden="1" customHeight="1" x14ac:dyDescent="0.25">
      <c r="A8669" s="2" t="s">
        <v>853</v>
      </c>
      <c r="B8669" s="2" t="s">
        <v>854</v>
      </c>
      <c r="C8669" s="2">
        <v>2040</v>
      </c>
      <c r="D8669" s="2" t="s">
        <v>241</v>
      </c>
      <c r="E8669" s="2" t="s">
        <v>627</v>
      </c>
      <c r="F8669" s="2" t="s">
        <v>855</v>
      </c>
      <c r="G8669" s="2">
        <v>91</v>
      </c>
      <c r="H8669" s="2">
        <v>2.5888631353150003E-4</v>
      </c>
      <c r="I8669" s="2">
        <v>2.8995267115528007E-4</v>
      </c>
      <c r="J8669" s="26" t="s">
        <v>700</v>
      </c>
    </row>
    <row r="8670" spans="1:10" ht="15.75" hidden="1" customHeight="1" x14ac:dyDescent="0.25">
      <c r="A8670" s="2" t="s">
        <v>853</v>
      </c>
      <c r="B8670" s="2" t="s">
        <v>854</v>
      </c>
      <c r="C8670" s="2">
        <v>2040</v>
      </c>
      <c r="D8670" s="2" t="s">
        <v>241</v>
      </c>
      <c r="E8670" s="2" t="s">
        <v>627</v>
      </c>
      <c r="F8670" s="2" t="s">
        <v>860</v>
      </c>
      <c r="G8670" s="2">
        <v>91</v>
      </c>
      <c r="H8670" s="2">
        <v>1.777070283424E-4</v>
      </c>
      <c r="I8670" s="2">
        <v>1.9903187174348801E-4</v>
      </c>
      <c r="J8670" s="26" t="s">
        <v>701</v>
      </c>
    </row>
    <row r="8671" spans="1:10" ht="15.75" hidden="1" customHeight="1" x14ac:dyDescent="0.25">
      <c r="A8671" s="2" t="s">
        <v>853</v>
      </c>
      <c r="B8671" s="2" t="s">
        <v>854</v>
      </c>
      <c r="C8671" s="2">
        <v>2040</v>
      </c>
      <c r="D8671" s="2" t="s">
        <v>241</v>
      </c>
      <c r="E8671" s="2" t="s">
        <v>627</v>
      </c>
      <c r="F8671" s="2" t="s">
        <v>858</v>
      </c>
      <c r="G8671" s="2">
        <v>92</v>
      </c>
      <c r="H8671" s="2">
        <v>8.9753774227570001E-4</v>
      </c>
      <c r="I8671" s="2">
        <v>1.0052422713487841E-3</v>
      </c>
      <c r="J8671" s="26" t="s">
        <v>700</v>
      </c>
    </row>
    <row r="8672" spans="1:10" ht="15.75" hidden="1" customHeight="1" x14ac:dyDescent="0.25">
      <c r="A8672" s="2" t="s">
        <v>853</v>
      </c>
      <c r="B8672" s="2" t="s">
        <v>854</v>
      </c>
      <c r="C8672" s="2">
        <v>2040</v>
      </c>
      <c r="D8672" s="2" t="s">
        <v>241</v>
      </c>
      <c r="E8672" s="2" t="s">
        <v>627</v>
      </c>
      <c r="F8672" s="2" t="s">
        <v>857</v>
      </c>
      <c r="G8672" s="2">
        <v>92</v>
      </c>
      <c r="H8672" s="2">
        <v>1.128942967625E-4</v>
      </c>
      <c r="I8672" s="2">
        <v>1.2644161237400001E-4</v>
      </c>
      <c r="J8672" s="26" t="s">
        <v>700</v>
      </c>
    </row>
    <row r="8673" spans="1:10" ht="15.75" hidden="1" customHeight="1" x14ac:dyDescent="0.25">
      <c r="A8673" s="2" t="s">
        <v>853</v>
      </c>
      <c r="B8673" s="2" t="s">
        <v>854</v>
      </c>
      <c r="C8673" s="2">
        <v>2040</v>
      </c>
      <c r="D8673" s="2" t="s">
        <v>241</v>
      </c>
      <c r="E8673" s="2" t="s">
        <v>627</v>
      </c>
      <c r="F8673" s="2" t="s">
        <v>857</v>
      </c>
      <c r="G8673" s="2">
        <v>93</v>
      </c>
      <c r="H8673" s="2">
        <v>1.328619982814E-4</v>
      </c>
      <c r="I8673" s="2">
        <v>1.48805438075168E-4</v>
      </c>
      <c r="J8673" s="26" t="s">
        <v>700</v>
      </c>
    </row>
    <row r="8674" spans="1:10" ht="15.75" hidden="1" customHeight="1" x14ac:dyDescent="0.25">
      <c r="A8674" s="2" t="s">
        <v>853</v>
      </c>
      <c r="B8674" s="2" t="s">
        <v>854</v>
      </c>
      <c r="C8674" s="2">
        <v>2040</v>
      </c>
      <c r="D8674" s="2" t="s">
        <v>241</v>
      </c>
      <c r="E8674" s="2" t="s">
        <v>627</v>
      </c>
      <c r="F8674" s="2" t="s">
        <v>855</v>
      </c>
      <c r="G8674" s="2">
        <v>94</v>
      </c>
      <c r="H8674" s="2">
        <v>2.1765417477579999E-4</v>
      </c>
      <c r="I8674" s="2">
        <v>2.43772675748896E-4</v>
      </c>
      <c r="J8674" s="26" t="s">
        <v>700</v>
      </c>
    </row>
    <row r="8675" spans="1:10" ht="15.75" hidden="1" customHeight="1" x14ac:dyDescent="0.25">
      <c r="A8675" s="2" t="s">
        <v>853</v>
      </c>
      <c r="B8675" s="2" t="s">
        <v>854</v>
      </c>
      <c r="C8675" s="2">
        <v>2040</v>
      </c>
      <c r="D8675" s="2" t="s">
        <v>241</v>
      </c>
      <c r="E8675" s="2" t="s">
        <v>627</v>
      </c>
      <c r="F8675" s="2" t="s">
        <v>858</v>
      </c>
      <c r="G8675" s="2">
        <v>94</v>
      </c>
      <c r="H8675" s="2">
        <v>8.7002274813129999E-4</v>
      </c>
      <c r="I8675" s="2">
        <v>9.7442547790705606E-4</v>
      </c>
      <c r="J8675" s="26" t="s">
        <v>700</v>
      </c>
    </row>
    <row r="8676" spans="1:10" ht="15.75" hidden="1" customHeight="1" x14ac:dyDescent="0.25">
      <c r="A8676" s="2" t="s">
        <v>853</v>
      </c>
      <c r="B8676" s="2" t="s">
        <v>854</v>
      </c>
      <c r="C8676" s="2">
        <v>2040</v>
      </c>
      <c r="D8676" s="2" t="s">
        <v>241</v>
      </c>
      <c r="E8676" s="2" t="s">
        <v>627</v>
      </c>
      <c r="F8676" s="2" t="s">
        <v>857</v>
      </c>
      <c r="G8676" s="2">
        <v>94</v>
      </c>
      <c r="H8676" s="2">
        <v>1.0917035979219999E-4</v>
      </c>
      <c r="I8676" s="2">
        <v>1.22270802967264E-4</v>
      </c>
      <c r="J8676" s="26" t="s">
        <v>700</v>
      </c>
    </row>
    <row r="8677" spans="1:10" ht="15.75" hidden="1" customHeight="1" x14ac:dyDescent="0.25">
      <c r="A8677" s="2" t="s">
        <v>853</v>
      </c>
      <c r="B8677" s="2" t="s">
        <v>854</v>
      </c>
      <c r="C8677" s="2">
        <v>2040</v>
      </c>
      <c r="D8677" s="2" t="s">
        <v>241</v>
      </c>
      <c r="E8677" s="2" t="s">
        <v>627</v>
      </c>
      <c r="F8677" s="2" t="s">
        <v>858</v>
      </c>
      <c r="G8677" s="2">
        <v>96</v>
      </c>
      <c r="H8677" s="2">
        <v>1.7685258644632999E-3</v>
      </c>
      <c r="I8677" s="2">
        <v>1.9807489681988961E-3</v>
      </c>
      <c r="J8677" s="26" t="s">
        <v>700</v>
      </c>
    </row>
    <row r="8678" spans="1:10" ht="15.75" hidden="1" customHeight="1" x14ac:dyDescent="0.25">
      <c r="A8678" s="2" t="s">
        <v>853</v>
      </c>
      <c r="B8678" s="2" t="s">
        <v>854</v>
      </c>
      <c r="C8678" s="2">
        <v>2040</v>
      </c>
      <c r="D8678" s="2" t="s">
        <v>241</v>
      </c>
      <c r="E8678" s="2" t="s">
        <v>627</v>
      </c>
      <c r="F8678" s="2" t="s">
        <v>857</v>
      </c>
      <c r="G8678" s="2">
        <v>96</v>
      </c>
      <c r="H8678" s="2">
        <v>2.1747652499470001E-4</v>
      </c>
      <c r="I8678" s="2">
        <v>2.4357370799406403E-4</v>
      </c>
      <c r="J8678" s="26" t="s">
        <v>700</v>
      </c>
    </row>
    <row r="8679" spans="1:10" ht="15.75" hidden="1" customHeight="1" x14ac:dyDescent="0.25">
      <c r="A8679" s="2" t="s">
        <v>853</v>
      </c>
      <c r="B8679" s="2" t="s">
        <v>854</v>
      </c>
      <c r="C8679" s="2">
        <v>2040</v>
      </c>
      <c r="D8679" s="2" t="s">
        <v>241</v>
      </c>
      <c r="E8679" s="2" t="s">
        <v>627</v>
      </c>
      <c r="F8679" s="2" t="s">
        <v>856</v>
      </c>
      <c r="G8679" s="2">
        <v>97</v>
      </c>
      <c r="H8679" s="2">
        <v>2.3797714675300001E-5</v>
      </c>
      <c r="I8679" s="2">
        <v>2.6653440436336003E-5</v>
      </c>
      <c r="J8679" s="26" t="s">
        <v>700</v>
      </c>
    </row>
    <row r="8680" spans="1:10" ht="15.75" hidden="1" customHeight="1" x14ac:dyDescent="0.25">
      <c r="A8680" s="2" t="s">
        <v>853</v>
      </c>
      <c r="B8680" s="2" t="s">
        <v>854</v>
      </c>
      <c r="C8680" s="2">
        <v>2040</v>
      </c>
      <c r="D8680" s="2" t="s">
        <v>241</v>
      </c>
      <c r="E8680" s="2" t="s">
        <v>627</v>
      </c>
      <c r="F8680" s="2" t="s">
        <v>857</v>
      </c>
      <c r="G8680" s="2">
        <v>97</v>
      </c>
      <c r="H8680" s="2">
        <v>1.2335692008490001E-4</v>
      </c>
      <c r="I8680" s="2">
        <v>1.3815975049508804E-4</v>
      </c>
      <c r="J8680" s="26" t="s">
        <v>700</v>
      </c>
    </row>
    <row r="8681" spans="1:10" ht="15.75" hidden="1" customHeight="1" x14ac:dyDescent="0.25">
      <c r="A8681" s="2" t="s">
        <v>853</v>
      </c>
      <c r="B8681" s="2" t="s">
        <v>854</v>
      </c>
      <c r="C8681" s="2">
        <v>2040</v>
      </c>
      <c r="D8681" s="2" t="s">
        <v>241</v>
      </c>
      <c r="E8681" s="2" t="s">
        <v>627</v>
      </c>
      <c r="F8681" s="2" t="s">
        <v>858</v>
      </c>
      <c r="G8681" s="2">
        <v>97</v>
      </c>
      <c r="H8681" s="2">
        <v>8.4010884165759995E-4</v>
      </c>
      <c r="I8681" s="2">
        <v>9.4092190265651209E-4</v>
      </c>
      <c r="J8681" s="26" t="s">
        <v>700</v>
      </c>
    </row>
    <row r="8682" spans="1:10" ht="15.75" hidden="1" customHeight="1" x14ac:dyDescent="0.25">
      <c r="A8682" s="2" t="s">
        <v>853</v>
      </c>
      <c r="B8682" s="2" t="s">
        <v>854</v>
      </c>
      <c r="C8682" s="2">
        <v>2040</v>
      </c>
      <c r="D8682" s="2" t="s">
        <v>241</v>
      </c>
      <c r="E8682" s="2" t="s">
        <v>627</v>
      </c>
      <c r="F8682" s="2" t="s">
        <v>858</v>
      </c>
      <c r="G8682" s="2">
        <v>98</v>
      </c>
      <c r="H8682" s="2">
        <v>8.3937536692250004E-4</v>
      </c>
      <c r="I8682" s="2">
        <v>9.401004109532001E-4</v>
      </c>
      <c r="J8682" s="26" t="s">
        <v>700</v>
      </c>
    </row>
    <row r="8683" spans="1:10" ht="15.75" hidden="1" customHeight="1" x14ac:dyDescent="0.25">
      <c r="A8683" s="2" t="s">
        <v>853</v>
      </c>
      <c r="B8683" s="2" t="s">
        <v>854</v>
      </c>
      <c r="C8683" s="2">
        <v>2040</v>
      </c>
      <c r="D8683" s="2" t="s">
        <v>241</v>
      </c>
      <c r="E8683" s="2" t="s">
        <v>627</v>
      </c>
      <c r="F8683" s="2" t="s">
        <v>857</v>
      </c>
      <c r="G8683" s="2">
        <v>99</v>
      </c>
      <c r="H8683" s="2">
        <v>1.050413193298E-4</v>
      </c>
      <c r="I8683" s="2">
        <v>1.1764627764937602E-4</v>
      </c>
      <c r="J8683" s="26" t="s">
        <v>700</v>
      </c>
    </row>
    <row r="8684" spans="1:10" ht="15.75" hidden="1" customHeight="1" x14ac:dyDescent="0.25">
      <c r="A8684" s="2" t="s">
        <v>853</v>
      </c>
      <c r="B8684" s="2" t="s">
        <v>854</v>
      </c>
      <c r="C8684" s="2">
        <v>2040</v>
      </c>
      <c r="D8684" s="2" t="s">
        <v>241</v>
      </c>
      <c r="E8684" s="2" t="s">
        <v>627</v>
      </c>
      <c r="F8684" s="2" t="s">
        <v>857</v>
      </c>
      <c r="G8684" s="2">
        <v>100</v>
      </c>
      <c r="H8684" s="2">
        <v>2.09282108699E-4</v>
      </c>
      <c r="I8684" s="2">
        <v>2.3439596174288003E-4</v>
      </c>
      <c r="J8684" s="26" t="s">
        <v>700</v>
      </c>
    </row>
    <row r="8685" spans="1:10" ht="15.75" hidden="1" customHeight="1" x14ac:dyDescent="0.25">
      <c r="A8685" s="2" t="s">
        <v>853</v>
      </c>
      <c r="B8685" s="2" t="s">
        <v>854</v>
      </c>
      <c r="C8685" s="2">
        <v>2040</v>
      </c>
      <c r="D8685" s="2" t="s">
        <v>241</v>
      </c>
      <c r="E8685" s="2" t="s">
        <v>627</v>
      </c>
      <c r="F8685" s="2" t="s">
        <v>859</v>
      </c>
      <c r="G8685" s="2">
        <v>100</v>
      </c>
      <c r="H8685" s="2">
        <v>3.27049929183E-5</v>
      </c>
      <c r="I8685" s="2">
        <v>3.6629592068496001E-5</v>
      </c>
      <c r="J8685" s="26" t="s">
        <v>700</v>
      </c>
    </row>
    <row r="8686" spans="1:10" ht="15.75" hidden="1" customHeight="1" x14ac:dyDescent="0.25">
      <c r="A8686" s="2" t="s">
        <v>853</v>
      </c>
      <c r="B8686" s="2" t="s">
        <v>854</v>
      </c>
      <c r="C8686" s="2">
        <v>2040</v>
      </c>
      <c r="D8686" s="2" t="s">
        <v>241</v>
      </c>
      <c r="E8686" s="2" t="s">
        <v>627</v>
      </c>
      <c r="F8686" s="2" t="s">
        <v>858</v>
      </c>
      <c r="G8686" s="2">
        <v>100</v>
      </c>
      <c r="H8686" s="2">
        <v>8.1751687685029995E-4</v>
      </c>
      <c r="I8686" s="2">
        <v>9.1561890207233609E-4</v>
      </c>
      <c r="J8686" s="26" t="s">
        <v>700</v>
      </c>
    </row>
    <row r="8687" spans="1:10" ht="15.75" hidden="1" customHeight="1" x14ac:dyDescent="0.25">
      <c r="A8687" s="2" t="s">
        <v>853</v>
      </c>
      <c r="B8687" s="2" t="s">
        <v>854</v>
      </c>
      <c r="C8687" s="2">
        <v>2040</v>
      </c>
      <c r="D8687" s="2" t="s">
        <v>241</v>
      </c>
      <c r="E8687" s="2" t="s">
        <v>627</v>
      </c>
      <c r="F8687" s="2" t="s">
        <v>859</v>
      </c>
      <c r="G8687" s="2">
        <v>101</v>
      </c>
      <c r="H8687" s="2">
        <v>2.9380169507899999E-5</v>
      </c>
      <c r="I8687" s="2">
        <v>3.2905789848847999E-5</v>
      </c>
      <c r="J8687" s="26" t="s">
        <v>700</v>
      </c>
    </row>
    <row r="8688" spans="1:10" ht="15.75" hidden="1" customHeight="1" x14ac:dyDescent="0.25">
      <c r="A8688" s="2" t="s">
        <v>853</v>
      </c>
      <c r="B8688" s="2" t="s">
        <v>854</v>
      </c>
      <c r="C8688" s="2">
        <v>2040</v>
      </c>
      <c r="D8688" s="2" t="s">
        <v>241</v>
      </c>
      <c r="E8688" s="2" t="s">
        <v>627</v>
      </c>
      <c r="F8688" s="2" t="s">
        <v>858</v>
      </c>
      <c r="G8688" s="2">
        <v>102</v>
      </c>
      <c r="H8688" s="2">
        <v>1.8356583314016E-3</v>
      </c>
      <c r="I8688" s="2">
        <v>2.055937331169792E-3</v>
      </c>
      <c r="J8688" s="26" t="s">
        <v>700</v>
      </c>
    </row>
    <row r="8689" spans="1:10" ht="15.75" hidden="1" customHeight="1" x14ac:dyDescent="0.25">
      <c r="A8689" s="2" t="s">
        <v>853</v>
      </c>
      <c r="B8689" s="2" t="s">
        <v>854</v>
      </c>
      <c r="C8689" s="2">
        <v>2040</v>
      </c>
      <c r="D8689" s="2" t="s">
        <v>241</v>
      </c>
      <c r="E8689" s="2" t="s">
        <v>627</v>
      </c>
      <c r="F8689" s="2" t="s">
        <v>856</v>
      </c>
      <c r="G8689" s="2">
        <v>102</v>
      </c>
      <c r="H8689" s="2">
        <v>1.1213769539600001E-5</v>
      </c>
      <c r="I8689" s="2">
        <v>1.2559421884352002E-5</v>
      </c>
      <c r="J8689" s="26" t="s">
        <v>700</v>
      </c>
    </row>
    <row r="8690" spans="1:10" ht="15.75" hidden="1" customHeight="1" x14ac:dyDescent="0.25">
      <c r="A8690" s="2" t="s">
        <v>853</v>
      </c>
      <c r="B8690" s="2" t="s">
        <v>854</v>
      </c>
      <c r="C8690" s="2">
        <v>2040</v>
      </c>
      <c r="D8690" s="2" t="s">
        <v>241</v>
      </c>
      <c r="E8690" s="2" t="s">
        <v>627</v>
      </c>
      <c r="F8690" s="2" t="s">
        <v>855</v>
      </c>
      <c r="G8690" s="2">
        <v>102</v>
      </c>
      <c r="H8690" s="2">
        <v>3.3027306199070002E-4</v>
      </c>
      <c r="I8690" s="2">
        <v>3.6990582942958406E-4</v>
      </c>
      <c r="J8690" s="26" t="s">
        <v>700</v>
      </c>
    </row>
    <row r="8691" spans="1:10" ht="15.75" hidden="1" customHeight="1" x14ac:dyDescent="0.25">
      <c r="A8691" s="2" t="s">
        <v>853</v>
      </c>
      <c r="B8691" s="2" t="s">
        <v>854</v>
      </c>
      <c r="C8691" s="2">
        <v>2040</v>
      </c>
      <c r="D8691" s="2" t="s">
        <v>241</v>
      </c>
      <c r="E8691" s="2" t="s">
        <v>627</v>
      </c>
      <c r="F8691" s="2" t="s">
        <v>859</v>
      </c>
      <c r="G8691" s="2">
        <v>102</v>
      </c>
      <c r="H8691" s="2">
        <v>6.1055039623200002E-5</v>
      </c>
      <c r="I8691" s="2">
        <v>6.8381644377984004E-5</v>
      </c>
      <c r="J8691" s="26" t="s">
        <v>700</v>
      </c>
    </row>
    <row r="8692" spans="1:10" ht="15.75" hidden="1" customHeight="1" x14ac:dyDescent="0.25">
      <c r="A8692" s="2" t="s">
        <v>853</v>
      </c>
      <c r="B8692" s="2" t="s">
        <v>854</v>
      </c>
      <c r="C8692" s="2">
        <v>2040</v>
      </c>
      <c r="D8692" s="2" t="s">
        <v>241</v>
      </c>
      <c r="E8692" s="2" t="s">
        <v>627</v>
      </c>
      <c r="F8692" s="2" t="s">
        <v>858</v>
      </c>
      <c r="G8692" s="2">
        <v>103</v>
      </c>
      <c r="H8692" s="2">
        <v>1.6960974899121E-3</v>
      </c>
      <c r="I8692" s="2">
        <v>1.8996291887015521E-3</v>
      </c>
      <c r="J8692" s="26" t="s">
        <v>700</v>
      </c>
    </row>
    <row r="8693" spans="1:10" ht="15.75" hidden="1" customHeight="1" x14ac:dyDescent="0.25">
      <c r="A8693" s="2" t="s">
        <v>853</v>
      </c>
      <c r="B8693" s="2" t="s">
        <v>854</v>
      </c>
      <c r="C8693" s="2">
        <v>2040</v>
      </c>
      <c r="D8693" s="2" t="s">
        <v>241</v>
      </c>
      <c r="E8693" s="2" t="s">
        <v>627</v>
      </c>
      <c r="F8693" s="2" t="s">
        <v>855</v>
      </c>
      <c r="G8693" s="2">
        <v>103</v>
      </c>
      <c r="H8693" s="2">
        <v>5.8458006242289998E-4</v>
      </c>
      <c r="I8693" s="2">
        <v>6.5472966991364805E-4</v>
      </c>
      <c r="J8693" s="26" t="s">
        <v>700</v>
      </c>
    </row>
    <row r="8694" spans="1:10" ht="15.75" hidden="1" customHeight="1" x14ac:dyDescent="0.25">
      <c r="A8694" s="2" t="s">
        <v>853</v>
      </c>
      <c r="B8694" s="2" t="s">
        <v>854</v>
      </c>
      <c r="C8694" s="2">
        <v>2040</v>
      </c>
      <c r="D8694" s="2" t="s">
        <v>241</v>
      </c>
      <c r="E8694" s="2" t="s">
        <v>627</v>
      </c>
      <c r="F8694" s="2" t="s">
        <v>856</v>
      </c>
      <c r="G8694" s="2">
        <v>104</v>
      </c>
      <c r="H8694" s="2">
        <v>1.09359853013E-5</v>
      </c>
      <c r="I8694" s="2">
        <v>1.2248303537456001E-5</v>
      </c>
      <c r="J8694" s="26" t="s">
        <v>700</v>
      </c>
    </row>
    <row r="8695" spans="1:10" ht="15.75" hidden="1" customHeight="1" x14ac:dyDescent="0.25">
      <c r="A8695" s="2" t="s">
        <v>853</v>
      </c>
      <c r="B8695" s="2" t="s">
        <v>854</v>
      </c>
      <c r="C8695" s="2">
        <v>2040</v>
      </c>
      <c r="D8695" s="2" t="s">
        <v>241</v>
      </c>
      <c r="E8695" s="2" t="s">
        <v>627</v>
      </c>
      <c r="F8695" s="2" t="s">
        <v>858</v>
      </c>
      <c r="G8695" s="2">
        <v>104</v>
      </c>
      <c r="H8695" s="2">
        <v>1.6810787492431999E-3</v>
      </c>
      <c r="I8695" s="2">
        <v>1.8828081991523842E-3</v>
      </c>
      <c r="J8695" s="26" t="s">
        <v>700</v>
      </c>
    </row>
    <row r="8696" spans="1:10" ht="15.75" hidden="1" customHeight="1" x14ac:dyDescent="0.25">
      <c r="A8696" s="2" t="s">
        <v>853</v>
      </c>
      <c r="B8696" s="2" t="s">
        <v>854</v>
      </c>
      <c r="C8696" s="2">
        <v>2040</v>
      </c>
      <c r="D8696" s="2" t="s">
        <v>241</v>
      </c>
      <c r="E8696" s="2" t="s">
        <v>627</v>
      </c>
      <c r="F8696" s="2" t="s">
        <v>858</v>
      </c>
      <c r="G8696" s="2">
        <v>105</v>
      </c>
      <c r="H8696" s="2">
        <v>7.7728339238090005E-4</v>
      </c>
      <c r="I8696" s="2">
        <v>8.7055739946660811E-4</v>
      </c>
      <c r="J8696" s="26" t="s">
        <v>700</v>
      </c>
    </row>
    <row r="8697" spans="1:10" ht="15.75" hidden="1" customHeight="1" x14ac:dyDescent="0.25">
      <c r="A8697" s="2" t="s">
        <v>853</v>
      </c>
      <c r="B8697" s="2" t="s">
        <v>854</v>
      </c>
      <c r="C8697" s="2">
        <v>2040</v>
      </c>
      <c r="D8697" s="2" t="s">
        <v>241</v>
      </c>
      <c r="E8697" s="2" t="s">
        <v>627</v>
      </c>
      <c r="F8697" s="2" t="s">
        <v>857</v>
      </c>
      <c r="G8697" s="2">
        <v>105</v>
      </c>
      <c r="H8697" s="2">
        <v>9.8869953944800002E-5</v>
      </c>
      <c r="I8697" s="2">
        <v>1.1073434841817601E-4</v>
      </c>
      <c r="J8697" s="26" t="s">
        <v>700</v>
      </c>
    </row>
    <row r="8698" spans="1:10" ht="15.75" hidden="1" customHeight="1" x14ac:dyDescent="0.25">
      <c r="A8698" s="2" t="s">
        <v>853</v>
      </c>
      <c r="B8698" s="2" t="s">
        <v>854</v>
      </c>
      <c r="C8698" s="2">
        <v>2040</v>
      </c>
      <c r="D8698" s="2" t="s">
        <v>241</v>
      </c>
      <c r="E8698" s="2" t="s">
        <v>627</v>
      </c>
      <c r="F8698" s="2" t="s">
        <v>859</v>
      </c>
      <c r="G8698" s="2">
        <v>106</v>
      </c>
      <c r="H8698" s="2">
        <v>2.8137947083499999E-5</v>
      </c>
      <c r="I8698" s="2">
        <v>3.151450073352E-5</v>
      </c>
      <c r="J8698" s="26" t="s">
        <v>700</v>
      </c>
    </row>
    <row r="8699" spans="1:10" ht="15.75" hidden="1" customHeight="1" x14ac:dyDescent="0.25">
      <c r="A8699" s="2" t="s">
        <v>853</v>
      </c>
      <c r="B8699" s="2" t="s">
        <v>854</v>
      </c>
      <c r="C8699" s="2">
        <v>2040</v>
      </c>
      <c r="D8699" s="2" t="s">
        <v>241</v>
      </c>
      <c r="E8699" s="2" t="s">
        <v>627</v>
      </c>
      <c r="F8699" s="2" t="s">
        <v>857</v>
      </c>
      <c r="G8699" s="2">
        <v>106</v>
      </c>
      <c r="H8699" s="2">
        <v>2.1515567641469999E-4</v>
      </c>
      <c r="I8699" s="2">
        <v>2.4097435758446402E-4</v>
      </c>
      <c r="J8699" s="26" t="s">
        <v>700</v>
      </c>
    </row>
    <row r="8700" spans="1:10" ht="15.75" hidden="1" customHeight="1" x14ac:dyDescent="0.25">
      <c r="A8700" s="2" t="s">
        <v>853</v>
      </c>
      <c r="B8700" s="2" t="s">
        <v>854</v>
      </c>
      <c r="C8700" s="2">
        <v>2040</v>
      </c>
      <c r="D8700" s="2" t="s">
        <v>241</v>
      </c>
      <c r="E8700" s="2" t="s">
        <v>627</v>
      </c>
      <c r="F8700" s="2" t="s">
        <v>858</v>
      </c>
      <c r="G8700" s="2">
        <v>106</v>
      </c>
      <c r="H8700" s="2">
        <v>2.6397796464152998E-3</v>
      </c>
      <c r="I8700" s="2">
        <v>2.9565532039851363E-3</v>
      </c>
      <c r="J8700" s="26" t="s">
        <v>700</v>
      </c>
    </row>
    <row r="8701" spans="1:10" ht="15.75" hidden="1" customHeight="1" x14ac:dyDescent="0.25">
      <c r="A8701" s="2" t="s">
        <v>853</v>
      </c>
      <c r="B8701" s="2" t="s">
        <v>854</v>
      </c>
      <c r="C8701" s="2">
        <v>2040</v>
      </c>
      <c r="D8701" s="2" t="s">
        <v>241</v>
      </c>
      <c r="E8701" s="2" t="s">
        <v>627</v>
      </c>
      <c r="F8701" s="2" t="s">
        <v>858</v>
      </c>
      <c r="G8701" s="2">
        <v>107</v>
      </c>
      <c r="H8701" s="2">
        <v>7.6143123442309999E-4</v>
      </c>
      <c r="I8701" s="2">
        <v>8.5280298255387208E-4</v>
      </c>
      <c r="J8701" s="26" t="s">
        <v>700</v>
      </c>
    </row>
    <row r="8702" spans="1:10" ht="15.75" hidden="1" customHeight="1" x14ac:dyDescent="0.25">
      <c r="A8702" s="2" t="s">
        <v>853</v>
      </c>
      <c r="B8702" s="2" t="s">
        <v>854</v>
      </c>
      <c r="C8702" s="2">
        <v>2040</v>
      </c>
      <c r="D8702" s="2" t="s">
        <v>241</v>
      </c>
      <c r="E8702" s="2" t="s">
        <v>627</v>
      </c>
      <c r="F8702" s="2" t="s">
        <v>859</v>
      </c>
      <c r="G8702" s="2">
        <v>107</v>
      </c>
      <c r="H8702" s="2">
        <v>8.69604555191E-5</v>
      </c>
      <c r="I8702" s="2">
        <v>9.7395710181392005E-5</v>
      </c>
      <c r="J8702" s="26" t="s">
        <v>700</v>
      </c>
    </row>
    <row r="8703" spans="1:10" ht="15.75" hidden="1" customHeight="1" x14ac:dyDescent="0.25">
      <c r="A8703" s="2" t="s">
        <v>853</v>
      </c>
      <c r="B8703" s="2" t="s">
        <v>854</v>
      </c>
      <c r="C8703" s="2">
        <v>2040</v>
      </c>
      <c r="D8703" s="2" t="s">
        <v>241</v>
      </c>
      <c r="E8703" s="2" t="s">
        <v>627</v>
      </c>
      <c r="F8703" s="2" t="s">
        <v>855</v>
      </c>
      <c r="G8703" s="2">
        <v>108</v>
      </c>
      <c r="H8703" s="2">
        <v>3.7748875911350002E-4</v>
      </c>
      <c r="I8703" s="2">
        <v>4.2278741020712005E-4</v>
      </c>
      <c r="J8703" s="26" t="s">
        <v>700</v>
      </c>
    </row>
    <row r="8704" spans="1:10" ht="15.75" hidden="1" customHeight="1" x14ac:dyDescent="0.25">
      <c r="A8704" s="2" t="s">
        <v>853</v>
      </c>
      <c r="B8704" s="2" t="s">
        <v>854</v>
      </c>
      <c r="C8704" s="2">
        <v>2040</v>
      </c>
      <c r="D8704" s="2" t="s">
        <v>241</v>
      </c>
      <c r="E8704" s="2" t="s">
        <v>627</v>
      </c>
      <c r="F8704" s="2" t="s">
        <v>859</v>
      </c>
      <c r="G8704" s="2">
        <v>108</v>
      </c>
      <c r="H8704" s="2">
        <v>2.7344689442499999E-5</v>
      </c>
      <c r="I8704" s="2">
        <v>3.0626052175600003E-5</v>
      </c>
      <c r="J8704" s="26" t="s">
        <v>700</v>
      </c>
    </row>
    <row r="8705" spans="1:10" ht="15.75" hidden="1" customHeight="1" x14ac:dyDescent="0.25">
      <c r="A8705" s="2" t="s">
        <v>853</v>
      </c>
      <c r="B8705" s="2" t="s">
        <v>854</v>
      </c>
      <c r="C8705" s="2">
        <v>2040</v>
      </c>
      <c r="D8705" s="2" t="s">
        <v>241</v>
      </c>
      <c r="E8705" s="2" t="s">
        <v>627</v>
      </c>
      <c r="F8705" s="2" t="s">
        <v>857</v>
      </c>
      <c r="G8705" s="2">
        <v>108</v>
      </c>
      <c r="H8705" s="2">
        <v>9.5967938250400006E-5</v>
      </c>
      <c r="I8705" s="2">
        <v>1.0748409084044801E-4</v>
      </c>
      <c r="J8705" s="26" t="s">
        <v>700</v>
      </c>
    </row>
    <row r="8706" spans="1:10" ht="15.75" hidden="1" customHeight="1" x14ac:dyDescent="0.25">
      <c r="A8706" s="2" t="s">
        <v>853</v>
      </c>
      <c r="B8706" s="2" t="s">
        <v>854</v>
      </c>
      <c r="C8706" s="2">
        <v>2040</v>
      </c>
      <c r="D8706" s="2" t="s">
        <v>241</v>
      </c>
      <c r="E8706" s="2" t="s">
        <v>627</v>
      </c>
      <c r="F8706" s="2" t="s">
        <v>858</v>
      </c>
      <c r="G8706" s="2">
        <v>110</v>
      </c>
      <c r="H8706" s="2">
        <v>7.481454522349E-4</v>
      </c>
      <c r="I8706" s="2">
        <v>8.3792290650308804E-4</v>
      </c>
      <c r="J8706" s="26" t="s">
        <v>700</v>
      </c>
    </row>
    <row r="8707" spans="1:10" ht="15.75" hidden="1" customHeight="1" x14ac:dyDescent="0.25">
      <c r="A8707" s="2" t="s">
        <v>853</v>
      </c>
      <c r="B8707" s="2" t="s">
        <v>854</v>
      </c>
      <c r="C8707" s="2">
        <v>2040</v>
      </c>
      <c r="D8707" s="2" t="s">
        <v>241</v>
      </c>
      <c r="E8707" s="2" t="s">
        <v>627</v>
      </c>
      <c r="F8707" s="2" t="s">
        <v>857</v>
      </c>
      <c r="G8707" s="2">
        <v>110</v>
      </c>
      <c r="H8707" s="2">
        <v>9.5352967036899997E-5</v>
      </c>
      <c r="I8707" s="2">
        <v>1.06795323081328E-4</v>
      </c>
      <c r="J8707" s="26" t="s">
        <v>700</v>
      </c>
    </row>
    <row r="8708" spans="1:10" ht="15.75" hidden="1" customHeight="1" x14ac:dyDescent="0.25">
      <c r="A8708" s="2" t="s">
        <v>853</v>
      </c>
      <c r="B8708" s="2" t="s">
        <v>854</v>
      </c>
      <c r="C8708" s="2">
        <v>2040</v>
      </c>
      <c r="D8708" s="2" t="s">
        <v>241</v>
      </c>
      <c r="E8708" s="2" t="s">
        <v>627</v>
      </c>
      <c r="F8708" s="2" t="s">
        <v>859</v>
      </c>
      <c r="G8708" s="2">
        <v>111</v>
      </c>
      <c r="H8708" s="2">
        <v>2.68768471869E-5</v>
      </c>
      <c r="I8708" s="2">
        <v>3.0102068849328003E-5</v>
      </c>
      <c r="J8708" s="26" t="s">
        <v>700</v>
      </c>
    </row>
    <row r="8709" spans="1:10" ht="15.75" hidden="1" customHeight="1" x14ac:dyDescent="0.25">
      <c r="A8709" s="2" t="s">
        <v>853</v>
      </c>
      <c r="B8709" s="2" t="s">
        <v>854</v>
      </c>
      <c r="C8709" s="2">
        <v>2040</v>
      </c>
      <c r="D8709" s="2" t="s">
        <v>241</v>
      </c>
      <c r="E8709" s="2" t="s">
        <v>627</v>
      </c>
      <c r="F8709" s="2" t="s">
        <v>858</v>
      </c>
      <c r="G8709" s="2">
        <v>113</v>
      </c>
      <c r="H8709" s="2">
        <v>7.2496326174590004E-4</v>
      </c>
      <c r="I8709" s="2">
        <v>8.1195885315540808E-4</v>
      </c>
      <c r="J8709" s="26" t="s">
        <v>700</v>
      </c>
    </row>
    <row r="8710" spans="1:10" ht="15.75" hidden="1" customHeight="1" x14ac:dyDescent="0.25">
      <c r="A8710" s="2" t="s">
        <v>853</v>
      </c>
      <c r="B8710" s="2" t="s">
        <v>854</v>
      </c>
      <c r="C8710" s="2">
        <v>2040</v>
      </c>
      <c r="D8710" s="2" t="s">
        <v>241</v>
      </c>
      <c r="E8710" s="2" t="s">
        <v>627</v>
      </c>
      <c r="F8710" s="2" t="s">
        <v>855</v>
      </c>
      <c r="G8710" s="2">
        <v>114</v>
      </c>
      <c r="H8710" s="2">
        <v>5.3120142547409999E-4</v>
      </c>
      <c r="I8710" s="2">
        <v>5.9494559653099207E-4</v>
      </c>
      <c r="J8710" s="26" t="s">
        <v>700</v>
      </c>
    </row>
    <row r="8711" spans="1:10" ht="15.75" hidden="1" customHeight="1" x14ac:dyDescent="0.25">
      <c r="A8711" s="2" t="s">
        <v>853</v>
      </c>
      <c r="B8711" s="2" t="s">
        <v>854</v>
      </c>
      <c r="C8711" s="2">
        <v>2040</v>
      </c>
      <c r="D8711" s="2" t="s">
        <v>241</v>
      </c>
      <c r="E8711" s="2" t="s">
        <v>627</v>
      </c>
      <c r="F8711" s="2" t="s">
        <v>857</v>
      </c>
      <c r="G8711" s="2">
        <v>115</v>
      </c>
      <c r="H8711" s="2">
        <v>1.814457500586E-4</v>
      </c>
      <c r="I8711" s="2">
        <v>2.0321924006563201E-4</v>
      </c>
      <c r="J8711" s="26" t="s">
        <v>700</v>
      </c>
    </row>
    <row r="8712" spans="1:10" ht="15.75" hidden="1" customHeight="1" x14ac:dyDescent="0.25">
      <c r="A8712" s="2" t="s">
        <v>853</v>
      </c>
      <c r="B8712" s="2" t="s">
        <v>854</v>
      </c>
      <c r="C8712" s="2">
        <v>2040</v>
      </c>
      <c r="D8712" s="2" t="s">
        <v>241</v>
      </c>
      <c r="E8712" s="2" t="s">
        <v>627</v>
      </c>
      <c r="F8712" s="2" t="s">
        <v>858</v>
      </c>
      <c r="G8712" s="2">
        <v>116</v>
      </c>
      <c r="H8712" s="2">
        <v>8.0154370516539997E-4</v>
      </c>
      <c r="I8712" s="2">
        <v>8.9772894978524804E-4</v>
      </c>
      <c r="J8712" s="26" t="s">
        <v>700</v>
      </c>
    </row>
    <row r="8713" spans="1:10" ht="15.75" hidden="1" customHeight="1" x14ac:dyDescent="0.25">
      <c r="A8713" s="2" t="s">
        <v>853</v>
      </c>
      <c r="B8713" s="2" t="s">
        <v>854</v>
      </c>
      <c r="C8713" s="2">
        <v>2040</v>
      </c>
      <c r="D8713" s="2" t="s">
        <v>241</v>
      </c>
      <c r="E8713" s="2" t="s">
        <v>627</v>
      </c>
      <c r="F8713" s="2" t="s">
        <v>857</v>
      </c>
      <c r="G8713" s="2">
        <v>116</v>
      </c>
      <c r="H8713" s="2">
        <v>1.0554500477160001E-4</v>
      </c>
      <c r="I8713" s="2">
        <v>1.1821040534419202E-4</v>
      </c>
      <c r="J8713" s="26" t="s">
        <v>700</v>
      </c>
    </row>
    <row r="8714" spans="1:10" ht="15.75" hidden="1" customHeight="1" x14ac:dyDescent="0.25">
      <c r="A8714" s="2" t="s">
        <v>853</v>
      </c>
      <c r="B8714" s="2" t="s">
        <v>854</v>
      </c>
      <c r="C8714" s="2">
        <v>2040</v>
      </c>
      <c r="D8714" s="2" t="s">
        <v>241</v>
      </c>
      <c r="E8714" s="2" t="s">
        <v>627</v>
      </c>
      <c r="F8714" s="2" t="s">
        <v>859</v>
      </c>
      <c r="G8714" s="2">
        <v>116</v>
      </c>
      <c r="H8714" s="2">
        <v>2.5706673113699999E-5</v>
      </c>
      <c r="I8714" s="2">
        <v>2.8791473887344001E-5</v>
      </c>
      <c r="J8714" s="26" t="s">
        <v>700</v>
      </c>
    </row>
    <row r="8715" spans="1:10" ht="15.75" hidden="1" customHeight="1" x14ac:dyDescent="0.25">
      <c r="A8715" s="2" t="s">
        <v>853</v>
      </c>
      <c r="B8715" s="2" t="s">
        <v>854</v>
      </c>
      <c r="C8715" s="2">
        <v>2040</v>
      </c>
      <c r="D8715" s="2" t="s">
        <v>241</v>
      </c>
      <c r="E8715" s="2" t="s">
        <v>627</v>
      </c>
      <c r="F8715" s="2" t="s">
        <v>855</v>
      </c>
      <c r="G8715" s="2">
        <v>116</v>
      </c>
      <c r="H8715" s="2">
        <v>5.2479695295919995E-4</v>
      </c>
      <c r="I8715" s="2">
        <v>5.8777258731430404E-4</v>
      </c>
      <c r="J8715" s="26" t="s">
        <v>700</v>
      </c>
    </row>
    <row r="8716" spans="1:10" ht="15.75" hidden="1" customHeight="1" x14ac:dyDescent="0.25">
      <c r="A8716" s="2" t="s">
        <v>853</v>
      </c>
      <c r="B8716" s="2" t="s">
        <v>854</v>
      </c>
      <c r="C8716" s="2">
        <v>2040</v>
      </c>
      <c r="D8716" s="2" t="s">
        <v>241</v>
      </c>
      <c r="E8716" s="2" t="s">
        <v>627</v>
      </c>
      <c r="F8716" s="2" t="s">
        <v>858</v>
      </c>
      <c r="G8716" s="2">
        <v>117</v>
      </c>
      <c r="H8716" s="2">
        <v>1.3998397625983E-3</v>
      </c>
      <c r="I8716" s="2">
        <v>1.5678205341100961E-3</v>
      </c>
      <c r="J8716" s="26" t="s">
        <v>700</v>
      </c>
    </row>
    <row r="8717" spans="1:10" ht="15.75" hidden="1" customHeight="1" x14ac:dyDescent="0.25">
      <c r="A8717" s="2" t="s">
        <v>853</v>
      </c>
      <c r="B8717" s="2" t="s">
        <v>854</v>
      </c>
      <c r="C8717" s="2">
        <v>2040</v>
      </c>
      <c r="D8717" s="2" t="s">
        <v>241</v>
      </c>
      <c r="E8717" s="2" t="s">
        <v>627</v>
      </c>
      <c r="F8717" s="2" t="s">
        <v>855</v>
      </c>
      <c r="G8717" s="2">
        <v>117</v>
      </c>
      <c r="H8717" s="2">
        <v>2.8384945471769999E-4</v>
      </c>
      <c r="I8717" s="2">
        <v>3.1791138928382402E-4</v>
      </c>
      <c r="J8717" s="26" t="s">
        <v>700</v>
      </c>
    </row>
    <row r="8718" spans="1:10" ht="15.75" hidden="1" customHeight="1" x14ac:dyDescent="0.25">
      <c r="A8718" s="2" t="s">
        <v>853</v>
      </c>
      <c r="B8718" s="2" t="s">
        <v>854</v>
      </c>
      <c r="C8718" s="2">
        <v>2040</v>
      </c>
      <c r="D8718" s="2" t="s">
        <v>241</v>
      </c>
      <c r="E8718" s="2" t="s">
        <v>627</v>
      </c>
      <c r="F8718" s="2" t="s">
        <v>857</v>
      </c>
      <c r="G8718" s="2">
        <v>117</v>
      </c>
      <c r="H8718" s="2">
        <v>1.9213961058990001E-4</v>
      </c>
      <c r="I8718" s="2">
        <v>2.1519636386068804E-4</v>
      </c>
      <c r="J8718" s="26" t="s">
        <v>700</v>
      </c>
    </row>
    <row r="8719" spans="1:10" ht="15.75" hidden="1" customHeight="1" x14ac:dyDescent="0.25">
      <c r="A8719" s="2" t="s">
        <v>853</v>
      </c>
      <c r="B8719" s="2" t="s">
        <v>854</v>
      </c>
      <c r="C8719" s="2">
        <v>2040</v>
      </c>
      <c r="D8719" s="2" t="s">
        <v>241</v>
      </c>
      <c r="E8719" s="2" t="s">
        <v>627</v>
      </c>
      <c r="F8719" s="2" t="s">
        <v>858</v>
      </c>
      <c r="G8719" s="2">
        <v>118</v>
      </c>
      <c r="H8719" s="2">
        <v>1.5740251983516001E-3</v>
      </c>
      <c r="I8719" s="2">
        <v>1.7629082221537922E-3</v>
      </c>
      <c r="J8719" s="26" t="s">
        <v>700</v>
      </c>
    </row>
    <row r="8720" spans="1:10" ht="15.75" hidden="1" customHeight="1" x14ac:dyDescent="0.25">
      <c r="A8720" s="2" t="s">
        <v>853</v>
      </c>
      <c r="B8720" s="2" t="s">
        <v>854</v>
      </c>
      <c r="C8720" s="2">
        <v>2040</v>
      </c>
      <c r="D8720" s="2" t="s">
        <v>241</v>
      </c>
      <c r="E8720" s="2" t="s">
        <v>627</v>
      </c>
      <c r="F8720" s="2" t="s">
        <v>857</v>
      </c>
      <c r="G8720" s="2">
        <v>118</v>
      </c>
      <c r="H8720" s="2">
        <v>1.0427249071649999E-4</v>
      </c>
      <c r="I8720" s="2">
        <v>1.1678518960248E-4</v>
      </c>
      <c r="J8720" s="26" t="s">
        <v>700</v>
      </c>
    </row>
    <row r="8721" spans="1:10" ht="15.75" hidden="1" customHeight="1" x14ac:dyDescent="0.25">
      <c r="A8721" s="2" t="s">
        <v>853</v>
      </c>
      <c r="B8721" s="2" t="s">
        <v>854</v>
      </c>
      <c r="C8721" s="2">
        <v>2040</v>
      </c>
      <c r="D8721" s="2" t="s">
        <v>241</v>
      </c>
      <c r="E8721" s="2" t="s">
        <v>627</v>
      </c>
      <c r="F8721" s="2" t="s">
        <v>857</v>
      </c>
      <c r="G8721" s="2">
        <v>120</v>
      </c>
      <c r="H8721" s="2">
        <v>1.738743376336E-4</v>
      </c>
      <c r="I8721" s="2">
        <v>1.9473925814963202E-4</v>
      </c>
      <c r="J8721" s="26" t="s">
        <v>700</v>
      </c>
    </row>
    <row r="8722" spans="1:10" ht="15.75" hidden="1" customHeight="1" x14ac:dyDescent="0.25">
      <c r="A8722" s="2" t="s">
        <v>853</v>
      </c>
      <c r="B8722" s="2" t="s">
        <v>854</v>
      </c>
      <c r="C8722" s="2">
        <v>2040</v>
      </c>
      <c r="D8722" s="2" t="s">
        <v>241</v>
      </c>
      <c r="E8722" s="2" t="s">
        <v>627</v>
      </c>
      <c r="F8722" s="2" t="s">
        <v>858</v>
      </c>
      <c r="G8722" s="2">
        <v>121</v>
      </c>
      <c r="H8722" s="2">
        <v>1.3595032505690999E-3</v>
      </c>
      <c r="I8722" s="2">
        <v>1.5226436406373921E-3</v>
      </c>
      <c r="J8722" s="26" t="s">
        <v>700</v>
      </c>
    </row>
    <row r="8723" spans="1:10" ht="15.75" hidden="1" customHeight="1" x14ac:dyDescent="0.25">
      <c r="A8723" s="2" t="s">
        <v>853</v>
      </c>
      <c r="B8723" s="2" t="s">
        <v>854</v>
      </c>
      <c r="C8723" s="2">
        <v>2040</v>
      </c>
      <c r="D8723" s="2" t="s">
        <v>241</v>
      </c>
      <c r="E8723" s="2" t="s">
        <v>627</v>
      </c>
      <c r="F8723" s="2" t="s">
        <v>858</v>
      </c>
      <c r="G8723" s="2">
        <v>122</v>
      </c>
      <c r="H8723" s="2">
        <v>6.7203550133849998E-4</v>
      </c>
      <c r="I8723" s="2">
        <v>7.5267976149912008E-4</v>
      </c>
      <c r="J8723" s="26" t="s">
        <v>700</v>
      </c>
    </row>
    <row r="8724" spans="1:10" ht="15.75" hidden="1" customHeight="1" x14ac:dyDescent="0.25">
      <c r="A8724" s="2" t="s">
        <v>853</v>
      </c>
      <c r="B8724" s="2" t="s">
        <v>854</v>
      </c>
      <c r="C8724" s="2">
        <v>2040</v>
      </c>
      <c r="D8724" s="2" t="s">
        <v>241</v>
      </c>
      <c r="E8724" s="2" t="s">
        <v>627</v>
      </c>
      <c r="F8724" s="2" t="s">
        <v>857</v>
      </c>
      <c r="G8724" s="2">
        <v>122</v>
      </c>
      <c r="H8724" s="2">
        <v>9.3057300546200002E-5</v>
      </c>
      <c r="I8724" s="2">
        <v>1.0422417661174401E-4</v>
      </c>
      <c r="J8724" s="26" t="s">
        <v>700</v>
      </c>
    </row>
    <row r="8725" spans="1:10" ht="15.75" hidden="1" customHeight="1" x14ac:dyDescent="0.25">
      <c r="A8725" s="2" t="s">
        <v>853</v>
      </c>
      <c r="B8725" s="2" t="s">
        <v>854</v>
      </c>
      <c r="C8725" s="2">
        <v>2040</v>
      </c>
      <c r="D8725" s="2" t="s">
        <v>241</v>
      </c>
      <c r="E8725" s="2" t="s">
        <v>627</v>
      </c>
      <c r="F8725" s="2" t="s">
        <v>859</v>
      </c>
      <c r="G8725" s="2">
        <v>122</v>
      </c>
      <c r="H8725" s="2">
        <v>2.6579406039699999E-5</v>
      </c>
      <c r="I8725" s="2">
        <v>2.9768934764464001E-5</v>
      </c>
      <c r="J8725" s="26" t="s">
        <v>700</v>
      </c>
    </row>
    <row r="8726" spans="1:10" ht="15.75" hidden="1" customHeight="1" x14ac:dyDescent="0.25">
      <c r="A8726" s="2" t="s">
        <v>853</v>
      </c>
      <c r="B8726" s="2" t="s">
        <v>854</v>
      </c>
      <c r="C8726" s="2">
        <v>2040</v>
      </c>
      <c r="D8726" s="2" t="s">
        <v>241</v>
      </c>
      <c r="E8726" s="2" t="s">
        <v>627</v>
      </c>
      <c r="F8726" s="2" t="s">
        <v>857</v>
      </c>
      <c r="G8726" s="2">
        <v>123</v>
      </c>
      <c r="H8726" s="2">
        <v>8.5407780716199999E-5</v>
      </c>
      <c r="I8726" s="2">
        <v>9.5656714402144003E-5</v>
      </c>
      <c r="J8726" s="26" t="s">
        <v>700</v>
      </c>
    </row>
    <row r="8727" spans="1:10" ht="15.75" hidden="1" customHeight="1" x14ac:dyDescent="0.25">
      <c r="A8727" s="2" t="s">
        <v>853</v>
      </c>
      <c r="B8727" s="2" t="s">
        <v>854</v>
      </c>
      <c r="C8727" s="2">
        <v>2040</v>
      </c>
      <c r="D8727" s="2" t="s">
        <v>241</v>
      </c>
      <c r="E8727" s="2" t="s">
        <v>627</v>
      </c>
      <c r="F8727" s="2" t="s">
        <v>859</v>
      </c>
      <c r="G8727" s="2">
        <v>123</v>
      </c>
      <c r="H8727" s="2">
        <v>2.3869355573E-5</v>
      </c>
      <c r="I8727" s="2">
        <v>2.6733678241760003E-5</v>
      </c>
      <c r="J8727" s="26" t="s">
        <v>700</v>
      </c>
    </row>
    <row r="8728" spans="1:10" ht="15.75" hidden="1" customHeight="1" x14ac:dyDescent="0.25">
      <c r="A8728" s="2" t="s">
        <v>853</v>
      </c>
      <c r="B8728" s="2" t="s">
        <v>854</v>
      </c>
      <c r="C8728" s="2">
        <v>2040</v>
      </c>
      <c r="D8728" s="2" t="s">
        <v>241</v>
      </c>
      <c r="E8728" s="2" t="s">
        <v>627</v>
      </c>
      <c r="F8728" s="2" t="s">
        <v>855</v>
      </c>
      <c r="G8728" s="2">
        <v>123</v>
      </c>
      <c r="H8728" s="2">
        <v>3.6876249942E-4</v>
      </c>
      <c r="I8728" s="2">
        <v>4.1301399935040007E-4</v>
      </c>
      <c r="J8728" s="26" t="s">
        <v>700</v>
      </c>
    </row>
    <row r="8729" spans="1:10" ht="15.75" hidden="1" customHeight="1" x14ac:dyDescent="0.25">
      <c r="A8729" s="2" t="s">
        <v>853</v>
      </c>
      <c r="B8729" s="2" t="s">
        <v>854</v>
      </c>
      <c r="C8729" s="2">
        <v>2040</v>
      </c>
      <c r="D8729" s="2" t="s">
        <v>241</v>
      </c>
      <c r="E8729" s="2" t="s">
        <v>627</v>
      </c>
      <c r="F8729" s="2" t="s">
        <v>855</v>
      </c>
      <c r="G8729" s="2">
        <v>124</v>
      </c>
      <c r="H8729" s="2">
        <v>3.298911615275E-4</v>
      </c>
      <c r="I8729" s="2">
        <v>3.6947810091080002E-4</v>
      </c>
      <c r="J8729" s="26" t="s">
        <v>700</v>
      </c>
    </row>
    <row r="8730" spans="1:10" ht="15.75" hidden="1" customHeight="1" x14ac:dyDescent="0.25">
      <c r="A8730" s="2" t="s">
        <v>853</v>
      </c>
      <c r="B8730" s="2" t="s">
        <v>854</v>
      </c>
      <c r="C8730" s="2">
        <v>2040</v>
      </c>
      <c r="D8730" s="2" t="s">
        <v>241</v>
      </c>
      <c r="E8730" s="2" t="s">
        <v>627</v>
      </c>
      <c r="F8730" s="2" t="s">
        <v>857</v>
      </c>
      <c r="G8730" s="2">
        <v>125</v>
      </c>
      <c r="H8730" s="2">
        <v>1.7530831973999999E-4</v>
      </c>
      <c r="I8730" s="2">
        <v>1.9634531810879999E-4</v>
      </c>
      <c r="J8730" s="26" t="s">
        <v>700</v>
      </c>
    </row>
    <row r="8731" spans="1:10" ht="15.75" hidden="1" customHeight="1" x14ac:dyDescent="0.25">
      <c r="A8731" s="2" t="s">
        <v>853</v>
      </c>
      <c r="B8731" s="2" t="s">
        <v>854</v>
      </c>
      <c r="C8731" s="2">
        <v>2040</v>
      </c>
      <c r="D8731" s="2" t="s">
        <v>241</v>
      </c>
      <c r="E8731" s="2" t="s">
        <v>627</v>
      </c>
      <c r="F8731" s="2" t="s">
        <v>859</v>
      </c>
      <c r="G8731" s="2">
        <v>125</v>
      </c>
      <c r="H8731" s="2">
        <v>2.3666741981299999E-5</v>
      </c>
      <c r="I8731" s="2">
        <v>2.6506751019056003E-5</v>
      </c>
      <c r="J8731" s="26" t="s">
        <v>700</v>
      </c>
    </row>
    <row r="8732" spans="1:10" ht="15.75" hidden="1" customHeight="1" x14ac:dyDescent="0.25">
      <c r="A8732" s="2" t="s">
        <v>853</v>
      </c>
      <c r="B8732" s="2" t="s">
        <v>854</v>
      </c>
      <c r="C8732" s="2">
        <v>2040</v>
      </c>
      <c r="D8732" s="2" t="s">
        <v>241</v>
      </c>
      <c r="E8732" s="2" t="s">
        <v>627</v>
      </c>
      <c r="F8732" s="2" t="s">
        <v>857</v>
      </c>
      <c r="G8732" s="2">
        <v>127</v>
      </c>
      <c r="H8732" s="2">
        <v>8.9547713287200004E-5</v>
      </c>
      <c r="I8732" s="2">
        <v>1.0029343888166401E-4</v>
      </c>
      <c r="J8732" s="26" t="s">
        <v>700</v>
      </c>
    </row>
    <row r="8733" spans="1:10" ht="15.75" hidden="1" customHeight="1" x14ac:dyDescent="0.25">
      <c r="A8733" s="2" t="s">
        <v>853</v>
      </c>
      <c r="B8733" s="2" t="s">
        <v>854</v>
      </c>
      <c r="C8733" s="2">
        <v>2040</v>
      </c>
      <c r="D8733" s="2" t="s">
        <v>241</v>
      </c>
      <c r="E8733" s="2" t="s">
        <v>627</v>
      </c>
      <c r="F8733" s="2" t="s">
        <v>860</v>
      </c>
      <c r="G8733" s="2">
        <v>128</v>
      </c>
      <c r="H8733" s="2">
        <v>1.245574821951E-4</v>
      </c>
      <c r="I8733" s="2">
        <v>1.3950438005851202E-4</v>
      </c>
      <c r="J8733" s="26" t="s">
        <v>701</v>
      </c>
    </row>
    <row r="8734" spans="1:10" ht="15.75" hidden="1" customHeight="1" x14ac:dyDescent="0.25">
      <c r="A8734" s="2" t="s">
        <v>853</v>
      </c>
      <c r="B8734" s="2" t="s">
        <v>854</v>
      </c>
      <c r="C8734" s="2">
        <v>2040</v>
      </c>
      <c r="D8734" s="2" t="s">
        <v>241</v>
      </c>
      <c r="E8734" s="2" t="s">
        <v>627</v>
      </c>
      <c r="F8734" s="2" t="s">
        <v>858</v>
      </c>
      <c r="G8734" s="2">
        <v>130</v>
      </c>
      <c r="H8734" s="2">
        <v>6.7678041523320002E-4</v>
      </c>
      <c r="I8734" s="2">
        <v>7.5799406506118409E-4</v>
      </c>
      <c r="J8734" s="26" t="s">
        <v>700</v>
      </c>
    </row>
    <row r="8735" spans="1:10" ht="15.75" hidden="1" customHeight="1" x14ac:dyDescent="0.25">
      <c r="A8735" s="2" t="s">
        <v>853</v>
      </c>
      <c r="B8735" s="2" t="s">
        <v>854</v>
      </c>
      <c r="C8735" s="2">
        <v>2040</v>
      </c>
      <c r="D8735" s="2" t="s">
        <v>241</v>
      </c>
      <c r="E8735" s="2" t="s">
        <v>627</v>
      </c>
      <c r="F8735" s="2" t="s">
        <v>857</v>
      </c>
      <c r="G8735" s="2">
        <v>130</v>
      </c>
      <c r="H8735" s="2">
        <v>2.6877498021349999E-4</v>
      </c>
      <c r="I8735" s="2">
        <v>3.0102797783911999E-4</v>
      </c>
      <c r="J8735" s="26" t="s">
        <v>700</v>
      </c>
    </row>
    <row r="8736" spans="1:10" ht="15.75" hidden="1" customHeight="1" x14ac:dyDescent="0.25">
      <c r="A8736" s="2" t="s">
        <v>853</v>
      </c>
      <c r="B8736" s="2" t="s">
        <v>854</v>
      </c>
      <c r="C8736" s="2">
        <v>2040</v>
      </c>
      <c r="D8736" s="2" t="s">
        <v>241</v>
      </c>
      <c r="E8736" s="2" t="s">
        <v>627</v>
      </c>
      <c r="F8736" s="2" t="s">
        <v>859</v>
      </c>
      <c r="G8736" s="2">
        <v>131</v>
      </c>
      <c r="H8736" s="2">
        <v>2.2677686501999998E-5</v>
      </c>
      <c r="I8736" s="2">
        <v>2.5399008882240001E-5</v>
      </c>
      <c r="J8736" s="26" t="s">
        <v>700</v>
      </c>
    </row>
    <row r="8737" spans="1:10" ht="15.75" hidden="1" customHeight="1" x14ac:dyDescent="0.25">
      <c r="A8737" s="2" t="s">
        <v>853</v>
      </c>
      <c r="B8737" s="2" t="s">
        <v>854</v>
      </c>
      <c r="C8737" s="2">
        <v>2040</v>
      </c>
      <c r="D8737" s="2" t="s">
        <v>241</v>
      </c>
      <c r="E8737" s="2" t="s">
        <v>627</v>
      </c>
      <c r="F8737" s="2" t="s">
        <v>855</v>
      </c>
      <c r="G8737" s="2">
        <v>131</v>
      </c>
      <c r="H8737" s="2">
        <v>2.28025674005E-4</v>
      </c>
      <c r="I8737" s="2">
        <v>2.5538875488560005E-4</v>
      </c>
      <c r="J8737" s="26" t="s">
        <v>700</v>
      </c>
    </row>
    <row r="8738" spans="1:10" ht="15.75" hidden="1" customHeight="1" x14ac:dyDescent="0.25">
      <c r="A8738" s="2" t="s">
        <v>853</v>
      </c>
      <c r="B8738" s="2" t="s">
        <v>854</v>
      </c>
      <c r="C8738" s="2">
        <v>2040</v>
      </c>
      <c r="D8738" s="2" t="s">
        <v>241</v>
      </c>
      <c r="E8738" s="2" t="s">
        <v>627</v>
      </c>
      <c r="F8738" s="2" t="s">
        <v>858</v>
      </c>
      <c r="G8738" s="2">
        <v>131</v>
      </c>
      <c r="H8738" s="2">
        <v>6.2819500453769998E-4</v>
      </c>
      <c r="I8738" s="2">
        <v>7.0357840508222401E-4</v>
      </c>
      <c r="J8738" s="26" t="s">
        <v>700</v>
      </c>
    </row>
    <row r="8739" spans="1:10" ht="15.75" hidden="1" customHeight="1" x14ac:dyDescent="0.25">
      <c r="A8739" s="2" t="s">
        <v>853</v>
      </c>
      <c r="B8739" s="2" t="s">
        <v>854</v>
      </c>
      <c r="C8739" s="2">
        <v>2040</v>
      </c>
      <c r="D8739" s="2" t="s">
        <v>241</v>
      </c>
      <c r="E8739" s="2" t="s">
        <v>627</v>
      </c>
      <c r="F8739" s="2" t="s">
        <v>858</v>
      </c>
      <c r="G8739" s="2">
        <v>132</v>
      </c>
      <c r="H8739" s="2">
        <v>6.2003690982239995E-4</v>
      </c>
      <c r="I8739" s="2">
        <v>6.9444133900108801E-4</v>
      </c>
      <c r="J8739" s="26" t="s">
        <v>700</v>
      </c>
    </row>
    <row r="8740" spans="1:10" ht="15.75" hidden="1" customHeight="1" x14ac:dyDescent="0.25">
      <c r="A8740" s="2" t="s">
        <v>853</v>
      </c>
      <c r="B8740" s="2" t="s">
        <v>854</v>
      </c>
      <c r="C8740" s="2">
        <v>2040</v>
      </c>
      <c r="D8740" s="2" t="s">
        <v>241</v>
      </c>
      <c r="E8740" s="2" t="s">
        <v>627</v>
      </c>
      <c r="F8740" s="2" t="s">
        <v>857</v>
      </c>
      <c r="G8740" s="2">
        <v>132</v>
      </c>
      <c r="H8740" s="2">
        <v>9.1765265096899998E-5</v>
      </c>
      <c r="I8740" s="2">
        <v>1.02777096908528E-4</v>
      </c>
      <c r="J8740" s="26" t="s">
        <v>700</v>
      </c>
    </row>
    <row r="8741" spans="1:10" ht="15.75" hidden="1" customHeight="1" x14ac:dyDescent="0.25">
      <c r="A8741" s="2" t="s">
        <v>853</v>
      </c>
      <c r="B8741" s="2" t="s">
        <v>854</v>
      </c>
      <c r="C8741" s="2">
        <v>2040</v>
      </c>
      <c r="D8741" s="2" t="s">
        <v>241</v>
      </c>
      <c r="E8741" s="2" t="s">
        <v>627</v>
      </c>
      <c r="F8741" s="2" t="s">
        <v>858</v>
      </c>
      <c r="G8741" s="2">
        <v>133</v>
      </c>
      <c r="H8741" s="2">
        <v>6.1726092826579996E-4</v>
      </c>
      <c r="I8741" s="2">
        <v>6.9133223965769605E-4</v>
      </c>
      <c r="J8741" s="26" t="s">
        <v>700</v>
      </c>
    </row>
    <row r="8742" spans="1:10" ht="15.75" hidden="1" customHeight="1" x14ac:dyDescent="0.25">
      <c r="A8742" s="2" t="s">
        <v>853</v>
      </c>
      <c r="B8742" s="2" t="s">
        <v>854</v>
      </c>
      <c r="C8742" s="2">
        <v>2040</v>
      </c>
      <c r="D8742" s="2" t="s">
        <v>241</v>
      </c>
      <c r="E8742" s="2" t="s">
        <v>627</v>
      </c>
      <c r="F8742" s="2" t="s">
        <v>857</v>
      </c>
      <c r="G8742" s="2">
        <v>133</v>
      </c>
      <c r="H8742" s="2">
        <v>7.8381606726899997E-5</v>
      </c>
      <c r="I8742" s="2">
        <v>8.7787399534128009E-5</v>
      </c>
      <c r="J8742" s="26" t="s">
        <v>700</v>
      </c>
    </row>
    <row r="8743" spans="1:10" ht="15.75" hidden="1" customHeight="1" x14ac:dyDescent="0.25">
      <c r="A8743" s="2" t="s">
        <v>853</v>
      </c>
      <c r="B8743" s="2" t="s">
        <v>854</v>
      </c>
      <c r="C8743" s="2">
        <v>2040</v>
      </c>
      <c r="D8743" s="2" t="s">
        <v>241</v>
      </c>
      <c r="E8743" s="2" t="s">
        <v>627</v>
      </c>
      <c r="F8743" s="2" t="s">
        <v>857</v>
      </c>
      <c r="G8743" s="2">
        <v>137</v>
      </c>
      <c r="H8743" s="2">
        <v>7.6719101343800006E-5</v>
      </c>
      <c r="I8743" s="2">
        <v>8.5925393505056015E-5</v>
      </c>
      <c r="J8743" s="26" t="s">
        <v>700</v>
      </c>
    </row>
    <row r="8744" spans="1:10" ht="15.75" hidden="1" customHeight="1" x14ac:dyDescent="0.25">
      <c r="A8744" s="2" t="s">
        <v>853</v>
      </c>
      <c r="B8744" s="2" t="s">
        <v>854</v>
      </c>
      <c r="C8744" s="2">
        <v>2040</v>
      </c>
      <c r="D8744" s="2" t="s">
        <v>241</v>
      </c>
      <c r="E8744" s="2" t="s">
        <v>627</v>
      </c>
      <c r="F8744" s="2" t="s">
        <v>855</v>
      </c>
      <c r="G8744" s="2">
        <v>137</v>
      </c>
      <c r="H8744" s="2">
        <v>4.7408213140440002E-4</v>
      </c>
      <c r="I8744" s="2">
        <v>5.3097198717292813E-4</v>
      </c>
      <c r="J8744" s="26" t="s">
        <v>700</v>
      </c>
    </row>
    <row r="8745" spans="1:10" ht="15.75" hidden="1" customHeight="1" x14ac:dyDescent="0.25">
      <c r="A8745" s="2" t="s">
        <v>853</v>
      </c>
      <c r="B8745" s="2" t="s">
        <v>854</v>
      </c>
      <c r="C8745" s="2">
        <v>2040</v>
      </c>
      <c r="D8745" s="2" t="s">
        <v>241</v>
      </c>
      <c r="E8745" s="2" t="s">
        <v>627</v>
      </c>
      <c r="F8745" s="2" t="s">
        <v>857</v>
      </c>
      <c r="G8745" s="2">
        <v>138</v>
      </c>
      <c r="H8745" s="2">
        <v>1.5220924979079999E-4</v>
      </c>
      <c r="I8745" s="2">
        <v>1.7047435976569602E-4</v>
      </c>
      <c r="J8745" s="26" t="s">
        <v>700</v>
      </c>
    </row>
    <row r="8746" spans="1:10" ht="15.75" hidden="1" customHeight="1" x14ac:dyDescent="0.25">
      <c r="A8746" s="2" t="s">
        <v>853</v>
      </c>
      <c r="B8746" s="2" t="s">
        <v>854</v>
      </c>
      <c r="C8746" s="2">
        <v>2040</v>
      </c>
      <c r="D8746" s="2" t="s">
        <v>241</v>
      </c>
      <c r="E8746" s="2" t="s">
        <v>627</v>
      </c>
      <c r="F8746" s="2" t="s">
        <v>857</v>
      </c>
      <c r="G8746" s="2">
        <v>139</v>
      </c>
      <c r="H8746" s="2">
        <v>8.7196247477600001E-5</v>
      </c>
      <c r="I8746" s="2">
        <v>9.7659797174912014E-5</v>
      </c>
      <c r="J8746" s="26" t="s">
        <v>700</v>
      </c>
    </row>
    <row r="8747" spans="1:10" ht="15.75" hidden="1" customHeight="1" x14ac:dyDescent="0.25">
      <c r="A8747" s="2" t="s">
        <v>853</v>
      </c>
      <c r="B8747" s="2" t="s">
        <v>854</v>
      </c>
      <c r="C8747" s="2">
        <v>2040</v>
      </c>
      <c r="D8747" s="2" t="s">
        <v>241</v>
      </c>
      <c r="E8747" s="2" t="s">
        <v>627</v>
      </c>
      <c r="F8747" s="2" t="s">
        <v>858</v>
      </c>
      <c r="G8747" s="2">
        <v>139</v>
      </c>
      <c r="H8747" s="2">
        <v>1.1304686777294001E-3</v>
      </c>
      <c r="I8747" s="2">
        <v>1.2661249190569282E-3</v>
      </c>
      <c r="J8747" s="26" t="s">
        <v>700</v>
      </c>
    </row>
    <row r="8748" spans="1:10" ht="15.75" hidden="1" customHeight="1" x14ac:dyDescent="0.25">
      <c r="A8748" s="2" t="s">
        <v>853</v>
      </c>
      <c r="B8748" s="2" t="s">
        <v>854</v>
      </c>
      <c r="C8748" s="2">
        <v>2040</v>
      </c>
      <c r="D8748" s="2" t="s">
        <v>241</v>
      </c>
      <c r="E8748" s="2" t="s">
        <v>627</v>
      </c>
      <c r="F8748" s="2" t="s">
        <v>857</v>
      </c>
      <c r="G8748" s="2">
        <v>140</v>
      </c>
      <c r="H8748" s="2">
        <v>7.4794807005700007E-5</v>
      </c>
      <c r="I8748" s="2">
        <v>8.3770183846384018E-5</v>
      </c>
      <c r="J8748" s="26" t="s">
        <v>700</v>
      </c>
    </row>
    <row r="8749" spans="1:10" ht="15.75" hidden="1" customHeight="1" x14ac:dyDescent="0.25">
      <c r="A8749" s="2" t="s">
        <v>853</v>
      </c>
      <c r="B8749" s="2" t="s">
        <v>854</v>
      </c>
      <c r="C8749" s="2">
        <v>2040</v>
      </c>
      <c r="D8749" s="2" t="s">
        <v>241</v>
      </c>
      <c r="E8749" s="2" t="s">
        <v>627</v>
      </c>
      <c r="F8749" s="2" t="s">
        <v>859</v>
      </c>
      <c r="G8749" s="2">
        <v>140</v>
      </c>
      <c r="H8749" s="2">
        <v>2.31277390412E-5</v>
      </c>
      <c r="I8749" s="2">
        <v>2.5903067726144001E-5</v>
      </c>
      <c r="J8749" s="26" t="s">
        <v>700</v>
      </c>
    </row>
    <row r="8750" spans="1:10" ht="15.75" hidden="1" customHeight="1" x14ac:dyDescent="0.25">
      <c r="A8750" s="2" t="s">
        <v>853</v>
      </c>
      <c r="B8750" s="2" t="s">
        <v>854</v>
      </c>
      <c r="C8750" s="2">
        <v>2040</v>
      </c>
      <c r="D8750" s="2" t="s">
        <v>241</v>
      </c>
      <c r="E8750" s="2" t="s">
        <v>627</v>
      </c>
      <c r="F8750" s="2" t="s">
        <v>855</v>
      </c>
      <c r="G8750" s="2">
        <v>141</v>
      </c>
      <c r="H8750" s="2">
        <v>2.078683319269E-4</v>
      </c>
      <c r="I8750" s="2">
        <v>2.3281253175812803E-4</v>
      </c>
      <c r="J8750" s="26" t="s">
        <v>700</v>
      </c>
    </row>
    <row r="8751" spans="1:10" ht="15.75" hidden="1" customHeight="1" x14ac:dyDescent="0.25">
      <c r="A8751" s="2" t="s">
        <v>853</v>
      </c>
      <c r="B8751" s="2" t="s">
        <v>854</v>
      </c>
      <c r="C8751" s="2">
        <v>2040</v>
      </c>
      <c r="D8751" s="2" t="s">
        <v>241</v>
      </c>
      <c r="E8751" s="2" t="s">
        <v>627</v>
      </c>
      <c r="F8751" s="2" t="s">
        <v>858</v>
      </c>
      <c r="G8751" s="2">
        <v>141</v>
      </c>
      <c r="H8751" s="2">
        <v>6.5758731216190001E-4</v>
      </c>
      <c r="I8751" s="2">
        <v>7.3649778962132809E-4</v>
      </c>
      <c r="J8751" s="26" t="s">
        <v>700</v>
      </c>
    </row>
    <row r="8752" spans="1:10" ht="15.75" hidden="1" customHeight="1" x14ac:dyDescent="0.25">
      <c r="A8752" s="2" t="s">
        <v>853</v>
      </c>
      <c r="B8752" s="2" t="s">
        <v>854</v>
      </c>
      <c r="C8752" s="2">
        <v>2040</v>
      </c>
      <c r="D8752" s="2" t="s">
        <v>241</v>
      </c>
      <c r="E8752" s="2" t="s">
        <v>627</v>
      </c>
      <c r="F8752" s="2" t="s">
        <v>859</v>
      </c>
      <c r="G8752" s="2">
        <v>142</v>
      </c>
      <c r="H8752" s="2">
        <v>4.16459988628E-5</v>
      </c>
      <c r="I8752" s="2">
        <v>4.6643518726336001E-5</v>
      </c>
      <c r="J8752" s="26" t="s">
        <v>700</v>
      </c>
    </row>
    <row r="8753" spans="1:10" ht="15.75" hidden="1" customHeight="1" x14ac:dyDescent="0.25">
      <c r="A8753" s="2" t="s">
        <v>853</v>
      </c>
      <c r="B8753" s="2" t="s">
        <v>854</v>
      </c>
      <c r="C8753" s="2">
        <v>2040</v>
      </c>
      <c r="D8753" s="2" t="s">
        <v>241</v>
      </c>
      <c r="E8753" s="2" t="s">
        <v>627</v>
      </c>
      <c r="F8753" s="2" t="s">
        <v>856</v>
      </c>
      <c r="G8753" s="2">
        <v>142</v>
      </c>
      <c r="H8753" s="40">
        <v>7.6651931522099994E-6</v>
      </c>
      <c r="I8753" s="2">
        <v>8.5850163304752004E-6</v>
      </c>
      <c r="J8753" s="26" t="s">
        <v>700</v>
      </c>
    </row>
    <row r="8754" spans="1:10" ht="15.75" hidden="1" customHeight="1" x14ac:dyDescent="0.25">
      <c r="A8754" s="2" t="s">
        <v>853</v>
      </c>
      <c r="B8754" s="2" t="s">
        <v>854</v>
      </c>
      <c r="C8754" s="2">
        <v>2040</v>
      </c>
      <c r="D8754" s="2" t="s">
        <v>241</v>
      </c>
      <c r="E8754" s="2" t="s">
        <v>627</v>
      </c>
      <c r="F8754" s="2" t="s">
        <v>857</v>
      </c>
      <c r="G8754" s="2">
        <v>145</v>
      </c>
      <c r="H8754" s="2">
        <v>7.2501898102899994E-5</v>
      </c>
      <c r="I8754" s="2">
        <v>8.1202125875247996E-5</v>
      </c>
      <c r="J8754" s="26" t="s">
        <v>700</v>
      </c>
    </row>
    <row r="8755" spans="1:10" ht="15.75" hidden="1" customHeight="1" x14ac:dyDescent="0.25">
      <c r="A8755" s="2" t="s">
        <v>853</v>
      </c>
      <c r="B8755" s="2" t="s">
        <v>854</v>
      </c>
      <c r="C8755" s="2">
        <v>2040</v>
      </c>
      <c r="D8755" s="2" t="s">
        <v>241</v>
      </c>
      <c r="E8755" s="2" t="s">
        <v>627</v>
      </c>
      <c r="F8755" s="2" t="s">
        <v>857</v>
      </c>
      <c r="G8755" s="2">
        <v>147</v>
      </c>
      <c r="H8755" s="2">
        <v>7.1185400884099995E-5</v>
      </c>
      <c r="I8755" s="2">
        <v>7.9727648990191995E-5</v>
      </c>
      <c r="J8755" s="26" t="s">
        <v>700</v>
      </c>
    </row>
    <row r="8756" spans="1:10" ht="15.75" hidden="1" customHeight="1" x14ac:dyDescent="0.25">
      <c r="A8756" s="2" t="s">
        <v>853</v>
      </c>
      <c r="B8756" s="2" t="s">
        <v>854</v>
      </c>
      <c r="C8756" s="2">
        <v>2040</v>
      </c>
      <c r="D8756" s="2" t="s">
        <v>241</v>
      </c>
      <c r="E8756" s="2" t="s">
        <v>627</v>
      </c>
      <c r="F8756" s="2" t="s">
        <v>858</v>
      </c>
      <c r="G8756" s="2">
        <v>148</v>
      </c>
      <c r="H8756" s="2">
        <v>6.2744336901229998E-4</v>
      </c>
      <c r="I8756" s="2">
        <v>7.0273657329377609E-4</v>
      </c>
      <c r="J8756" s="26" t="s">
        <v>700</v>
      </c>
    </row>
    <row r="8757" spans="1:10" ht="15.75" hidden="1" customHeight="1" x14ac:dyDescent="0.25">
      <c r="A8757" s="2" t="s">
        <v>853</v>
      </c>
      <c r="B8757" s="2" t="s">
        <v>854</v>
      </c>
      <c r="C8757" s="2">
        <v>2040</v>
      </c>
      <c r="D8757" s="2" t="s">
        <v>241</v>
      </c>
      <c r="E8757" s="2" t="s">
        <v>627</v>
      </c>
      <c r="F8757" s="2" t="s">
        <v>857</v>
      </c>
      <c r="G8757" s="2">
        <v>150</v>
      </c>
      <c r="H8757" s="2">
        <v>1.4620082947660001E-4</v>
      </c>
      <c r="I8757" s="2">
        <v>1.6374492901379204E-4</v>
      </c>
      <c r="J8757" s="26" t="s">
        <v>700</v>
      </c>
    </row>
    <row r="8758" spans="1:10" ht="15.75" hidden="1" customHeight="1" x14ac:dyDescent="0.25">
      <c r="A8758" s="2" t="s">
        <v>853</v>
      </c>
      <c r="B8758" s="2" t="s">
        <v>854</v>
      </c>
      <c r="C8758" s="2">
        <v>2040</v>
      </c>
      <c r="D8758" s="2" t="s">
        <v>241</v>
      </c>
      <c r="E8758" s="2" t="s">
        <v>627</v>
      </c>
      <c r="F8758" s="2" t="s">
        <v>857</v>
      </c>
      <c r="G8758" s="2">
        <v>151</v>
      </c>
      <c r="H8758" s="2">
        <v>6.9947942392900003E-5</v>
      </c>
      <c r="I8758" s="2">
        <v>7.834169548004801E-5</v>
      </c>
      <c r="J8758" s="26" t="s">
        <v>700</v>
      </c>
    </row>
    <row r="8759" spans="1:10" ht="15.75" hidden="1" customHeight="1" x14ac:dyDescent="0.25">
      <c r="A8759" s="2" t="s">
        <v>853</v>
      </c>
      <c r="B8759" s="2" t="s">
        <v>854</v>
      </c>
      <c r="C8759" s="2">
        <v>2040</v>
      </c>
      <c r="D8759" s="2" t="s">
        <v>241</v>
      </c>
      <c r="E8759" s="2" t="s">
        <v>627</v>
      </c>
      <c r="F8759" s="2" t="s">
        <v>859</v>
      </c>
      <c r="G8759" s="2">
        <v>151</v>
      </c>
      <c r="H8759" s="2">
        <v>1.9624096239599999E-5</v>
      </c>
      <c r="I8759" s="2">
        <v>2.1978987788352001E-5</v>
      </c>
      <c r="J8759" s="26" t="s">
        <v>700</v>
      </c>
    </row>
    <row r="8760" spans="1:10" ht="15.75" hidden="1" customHeight="1" x14ac:dyDescent="0.25">
      <c r="A8760" s="2" t="s">
        <v>853</v>
      </c>
      <c r="B8760" s="2" t="s">
        <v>854</v>
      </c>
      <c r="C8760" s="2">
        <v>2040</v>
      </c>
      <c r="D8760" s="2" t="s">
        <v>241</v>
      </c>
      <c r="E8760" s="2" t="s">
        <v>627</v>
      </c>
      <c r="F8760" s="2" t="s">
        <v>858</v>
      </c>
      <c r="G8760" s="2">
        <v>151</v>
      </c>
      <c r="H8760" s="2">
        <v>5.4368010023609996E-4</v>
      </c>
      <c r="I8760" s="2">
        <v>6.0892171226443201E-4</v>
      </c>
      <c r="J8760" s="26" t="s">
        <v>700</v>
      </c>
    </row>
    <row r="8761" spans="1:10" ht="15.75" hidden="1" customHeight="1" x14ac:dyDescent="0.25">
      <c r="A8761" s="2" t="s">
        <v>853</v>
      </c>
      <c r="B8761" s="2" t="s">
        <v>854</v>
      </c>
      <c r="C8761" s="2">
        <v>2040</v>
      </c>
      <c r="D8761" s="2" t="s">
        <v>241</v>
      </c>
      <c r="E8761" s="2" t="s">
        <v>627</v>
      </c>
      <c r="F8761" s="2" t="s">
        <v>855</v>
      </c>
      <c r="G8761" s="2">
        <v>152</v>
      </c>
      <c r="H8761" s="2">
        <v>4.8998829151969999E-4</v>
      </c>
      <c r="I8761" s="2">
        <v>5.4878688650206403E-4</v>
      </c>
      <c r="J8761" s="26" t="s">
        <v>700</v>
      </c>
    </row>
    <row r="8762" spans="1:10" ht="15.75" hidden="1" customHeight="1" x14ac:dyDescent="0.25">
      <c r="A8762" s="2" t="s">
        <v>853</v>
      </c>
      <c r="B8762" s="2" t="s">
        <v>854</v>
      </c>
      <c r="C8762" s="2">
        <v>2040</v>
      </c>
      <c r="D8762" s="2" t="s">
        <v>241</v>
      </c>
      <c r="E8762" s="2" t="s">
        <v>627</v>
      </c>
      <c r="F8762" s="2" t="s">
        <v>857</v>
      </c>
      <c r="G8762" s="2">
        <v>154</v>
      </c>
      <c r="H8762" s="2">
        <v>6.8126406404199998E-5</v>
      </c>
      <c r="I8762" s="2">
        <v>7.6301575172704007E-5</v>
      </c>
      <c r="J8762" s="26" t="s">
        <v>700</v>
      </c>
    </row>
    <row r="8763" spans="1:10" ht="15.75" hidden="1" customHeight="1" x14ac:dyDescent="0.25">
      <c r="A8763" s="2" t="s">
        <v>853</v>
      </c>
      <c r="B8763" s="2" t="s">
        <v>854</v>
      </c>
      <c r="C8763" s="2">
        <v>2040</v>
      </c>
      <c r="D8763" s="2" t="s">
        <v>241</v>
      </c>
      <c r="E8763" s="2" t="s">
        <v>627</v>
      </c>
      <c r="F8763" s="2" t="s">
        <v>859</v>
      </c>
      <c r="G8763" s="2">
        <v>154</v>
      </c>
      <c r="H8763" s="2">
        <v>1.9137973140499999E-5</v>
      </c>
      <c r="I8763" s="2">
        <v>2.1434529917360001E-5</v>
      </c>
      <c r="J8763" s="26" t="s">
        <v>700</v>
      </c>
    </row>
    <row r="8764" spans="1:10" ht="15.75" hidden="1" customHeight="1" x14ac:dyDescent="0.25">
      <c r="A8764" s="2" t="s">
        <v>853</v>
      </c>
      <c r="B8764" s="2" t="s">
        <v>854</v>
      </c>
      <c r="C8764" s="2">
        <v>2040</v>
      </c>
      <c r="D8764" s="2" t="s">
        <v>241</v>
      </c>
      <c r="E8764" s="2" t="s">
        <v>627</v>
      </c>
      <c r="F8764" s="2" t="s">
        <v>855</v>
      </c>
      <c r="G8764" s="2">
        <v>155</v>
      </c>
      <c r="H8764" s="2">
        <v>2.0649052748920001E-4</v>
      </c>
      <c r="I8764" s="2">
        <v>2.3126939078790403E-4</v>
      </c>
      <c r="J8764" s="26" t="s">
        <v>700</v>
      </c>
    </row>
    <row r="8765" spans="1:10" ht="15.75" hidden="1" customHeight="1" x14ac:dyDescent="0.25">
      <c r="A8765" s="2" t="s">
        <v>853</v>
      </c>
      <c r="B8765" s="2" t="s">
        <v>854</v>
      </c>
      <c r="C8765" s="2">
        <v>2040</v>
      </c>
      <c r="D8765" s="2" t="s">
        <v>241</v>
      </c>
      <c r="E8765" s="2" t="s">
        <v>627</v>
      </c>
      <c r="F8765" s="2" t="s">
        <v>860</v>
      </c>
      <c r="G8765" s="2">
        <v>155</v>
      </c>
      <c r="H8765" s="2">
        <v>1.02306737972E-4</v>
      </c>
      <c r="I8765" s="2">
        <v>1.1458354652864001E-4</v>
      </c>
      <c r="J8765" s="26" t="s">
        <v>701</v>
      </c>
    </row>
    <row r="8766" spans="1:10" ht="15.75" hidden="1" customHeight="1" x14ac:dyDescent="0.25">
      <c r="A8766" s="2" t="s">
        <v>853</v>
      </c>
      <c r="B8766" s="2" t="s">
        <v>854</v>
      </c>
      <c r="C8766" s="2">
        <v>2040</v>
      </c>
      <c r="D8766" s="2" t="s">
        <v>241</v>
      </c>
      <c r="E8766" s="2" t="s">
        <v>627</v>
      </c>
      <c r="F8766" s="2" t="s">
        <v>858</v>
      </c>
      <c r="G8766" s="2">
        <v>157</v>
      </c>
      <c r="H8766" s="2">
        <v>5.1895139040429995E-4</v>
      </c>
      <c r="I8766" s="2">
        <v>5.8122555725281604E-4</v>
      </c>
      <c r="J8766" s="26" t="s">
        <v>700</v>
      </c>
    </row>
    <row r="8767" spans="1:10" ht="15.75" hidden="1" customHeight="1" x14ac:dyDescent="0.25">
      <c r="A8767" s="2" t="s">
        <v>853</v>
      </c>
      <c r="B8767" s="2" t="s">
        <v>854</v>
      </c>
      <c r="C8767" s="2">
        <v>2040</v>
      </c>
      <c r="D8767" s="2" t="s">
        <v>241</v>
      </c>
      <c r="E8767" s="2" t="s">
        <v>627</v>
      </c>
      <c r="F8767" s="2" t="s">
        <v>857</v>
      </c>
      <c r="G8767" s="2">
        <v>159</v>
      </c>
      <c r="H8767" s="2">
        <v>1.4301880582930001E-4</v>
      </c>
      <c r="I8767" s="2">
        <v>1.6018106252881602E-4</v>
      </c>
      <c r="J8767" s="26" t="s">
        <v>700</v>
      </c>
    </row>
    <row r="8768" spans="1:10" ht="15.75" hidden="1" customHeight="1" x14ac:dyDescent="0.25">
      <c r="A8768" s="2" t="s">
        <v>853</v>
      </c>
      <c r="B8768" s="2" t="s">
        <v>854</v>
      </c>
      <c r="C8768" s="2">
        <v>2040</v>
      </c>
      <c r="D8768" s="2" t="s">
        <v>241</v>
      </c>
      <c r="E8768" s="2" t="s">
        <v>627</v>
      </c>
      <c r="F8768" s="2" t="s">
        <v>857</v>
      </c>
      <c r="G8768" s="2">
        <v>160</v>
      </c>
      <c r="H8768" s="2">
        <v>1.4164440653990001E-4</v>
      </c>
      <c r="I8768" s="2">
        <v>1.5864173532468802E-4</v>
      </c>
      <c r="J8768" s="26" t="s">
        <v>700</v>
      </c>
    </row>
    <row r="8769" spans="1:10" ht="15.75" hidden="1" customHeight="1" x14ac:dyDescent="0.25">
      <c r="A8769" s="2" t="s">
        <v>853</v>
      </c>
      <c r="B8769" s="2" t="s">
        <v>854</v>
      </c>
      <c r="C8769" s="2">
        <v>2040</v>
      </c>
      <c r="D8769" s="2" t="s">
        <v>241</v>
      </c>
      <c r="E8769" s="2" t="s">
        <v>627</v>
      </c>
      <c r="F8769" s="2" t="s">
        <v>858</v>
      </c>
      <c r="G8769" s="2">
        <v>160</v>
      </c>
      <c r="H8769" s="2">
        <v>5.7905813446270001E-4</v>
      </c>
      <c r="I8769" s="2">
        <v>6.4854511059822409E-4</v>
      </c>
      <c r="J8769" s="26" t="s">
        <v>700</v>
      </c>
    </row>
    <row r="8770" spans="1:10" ht="15.75" hidden="1" customHeight="1" x14ac:dyDescent="0.25">
      <c r="A8770" s="2" t="s">
        <v>853</v>
      </c>
      <c r="B8770" s="2" t="s">
        <v>854</v>
      </c>
      <c r="C8770" s="2">
        <v>2040</v>
      </c>
      <c r="D8770" s="2" t="s">
        <v>241</v>
      </c>
      <c r="E8770" s="2" t="s">
        <v>627</v>
      </c>
      <c r="F8770" s="2" t="s">
        <v>858</v>
      </c>
      <c r="G8770" s="2">
        <v>161</v>
      </c>
      <c r="H8770" s="2">
        <v>5.1068858010690004E-4</v>
      </c>
      <c r="I8770" s="2">
        <v>5.7197120971972813E-4</v>
      </c>
      <c r="J8770" s="26" t="s">
        <v>700</v>
      </c>
    </row>
    <row r="8771" spans="1:10" ht="15.75" hidden="1" customHeight="1" x14ac:dyDescent="0.25">
      <c r="A8771" s="2" t="s">
        <v>853</v>
      </c>
      <c r="B8771" s="2" t="s">
        <v>854</v>
      </c>
      <c r="C8771" s="2">
        <v>2040</v>
      </c>
      <c r="D8771" s="2" t="s">
        <v>241</v>
      </c>
      <c r="E8771" s="2" t="s">
        <v>627</v>
      </c>
      <c r="F8771" s="2" t="s">
        <v>857</v>
      </c>
      <c r="G8771" s="2">
        <v>162</v>
      </c>
      <c r="H8771" s="2">
        <v>1.397772794007E-4</v>
      </c>
      <c r="I8771" s="2">
        <v>1.5655055292878401E-4</v>
      </c>
      <c r="J8771" s="26" t="s">
        <v>700</v>
      </c>
    </row>
    <row r="8772" spans="1:10" ht="15.75" hidden="1" customHeight="1" x14ac:dyDescent="0.25">
      <c r="A8772" s="2" t="s">
        <v>853</v>
      </c>
      <c r="B8772" s="2" t="s">
        <v>854</v>
      </c>
      <c r="C8772" s="2">
        <v>2040</v>
      </c>
      <c r="D8772" s="2" t="s">
        <v>241</v>
      </c>
      <c r="E8772" s="2" t="s">
        <v>627</v>
      </c>
      <c r="F8772" s="2" t="s">
        <v>857</v>
      </c>
      <c r="G8772" s="2">
        <v>164</v>
      </c>
      <c r="H8772" s="2">
        <v>7.4736009992200004E-5</v>
      </c>
      <c r="I8772" s="2">
        <v>8.3704331191264013E-5</v>
      </c>
      <c r="J8772" s="26" t="s">
        <v>700</v>
      </c>
    </row>
    <row r="8773" spans="1:10" ht="15.75" hidden="1" customHeight="1" x14ac:dyDescent="0.25">
      <c r="A8773" s="2" t="s">
        <v>853</v>
      </c>
      <c r="B8773" s="2" t="s">
        <v>854</v>
      </c>
      <c r="C8773" s="2">
        <v>2040</v>
      </c>
      <c r="D8773" s="2" t="s">
        <v>241</v>
      </c>
      <c r="E8773" s="2" t="s">
        <v>627</v>
      </c>
      <c r="F8773" s="2" t="s">
        <v>858</v>
      </c>
      <c r="G8773" s="2">
        <v>165</v>
      </c>
      <c r="H8773" s="2">
        <v>4.9561908235769996E-4</v>
      </c>
      <c r="I8773" s="2">
        <v>5.5509337224062406E-4</v>
      </c>
      <c r="J8773" s="26" t="s">
        <v>700</v>
      </c>
    </row>
    <row r="8774" spans="1:10" ht="15.75" hidden="1" customHeight="1" x14ac:dyDescent="0.25">
      <c r="A8774" s="2" t="s">
        <v>853</v>
      </c>
      <c r="B8774" s="2" t="s">
        <v>854</v>
      </c>
      <c r="C8774" s="2">
        <v>2040</v>
      </c>
      <c r="D8774" s="2" t="s">
        <v>241</v>
      </c>
      <c r="E8774" s="2" t="s">
        <v>627</v>
      </c>
      <c r="F8774" s="2" t="s">
        <v>858</v>
      </c>
      <c r="G8774" s="2">
        <v>166</v>
      </c>
      <c r="H8774" s="2">
        <v>4.923340165988E-4</v>
      </c>
      <c r="I8774" s="2">
        <v>5.5141409859065611E-4</v>
      </c>
      <c r="J8774" s="26" t="s">
        <v>700</v>
      </c>
    </row>
    <row r="8775" spans="1:10" ht="15.75" hidden="1" customHeight="1" x14ac:dyDescent="0.25">
      <c r="A8775" s="2" t="s">
        <v>853</v>
      </c>
      <c r="B8775" s="2" t="s">
        <v>854</v>
      </c>
      <c r="C8775" s="2">
        <v>2040</v>
      </c>
      <c r="D8775" s="2" t="s">
        <v>241</v>
      </c>
      <c r="E8775" s="2" t="s">
        <v>627</v>
      </c>
      <c r="F8775" s="2" t="s">
        <v>857</v>
      </c>
      <c r="G8775" s="2">
        <v>166</v>
      </c>
      <c r="H8775" s="2">
        <v>2.1019727864769999E-4</v>
      </c>
      <c r="I8775" s="2">
        <v>2.35420952085424E-4</v>
      </c>
      <c r="J8775" s="26" t="s">
        <v>700</v>
      </c>
    </row>
    <row r="8776" spans="1:10" ht="15.75" hidden="1" customHeight="1" x14ac:dyDescent="0.25">
      <c r="A8776" s="2" t="s">
        <v>853</v>
      </c>
      <c r="B8776" s="2" t="s">
        <v>854</v>
      </c>
      <c r="C8776" s="2">
        <v>2040</v>
      </c>
      <c r="D8776" s="2" t="s">
        <v>241</v>
      </c>
      <c r="E8776" s="2" t="s">
        <v>627</v>
      </c>
      <c r="F8776" s="2" t="s">
        <v>857</v>
      </c>
      <c r="G8776" s="2">
        <v>167</v>
      </c>
      <c r="H8776" s="2">
        <v>7.3236966272800002E-5</v>
      </c>
      <c r="I8776" s="2">
        <v>8.2025402225536015E-5</v>
      </c>
      <c r="J8776" s="26" t="s">
        <v>700</v>
      </c>
    </row>
    <row r="8777" spans="1:10" ht="15.75" hidden="1" customHeight="1" x14ac:dyDescent="0.25">
      <c r="A8777" s="2" t="s">
        <v>853</v>
      </c>
      <c r="B8777" s="2" t="s">
        <v>854</v>
      </c>
      <c r="C8777" s="2">
        <v>2040</v>
      </c>
      <c r="D8777" s="2" t="s">
        <v>241</v>
      </c>
      <c r="E8777" s="2" t="s">
        <v>627</v>
      </c>
      <c r="F8777" s="2" t="s">
        <v>856</v>
      </c>
      <c r="G8777" s="2">
        <v>167</v>
      </c>
      <c r="H8777" s="40">
        <v>6.2958961279899996E-6</v>
      </c>
      <c r="I8777" s="2">
        <v>7.0514036633487999E-6</v>
      </c>
      <c r="J8777" s="26" t="s">
        <v>700</v>
      </c>
    </row>
    <row r="8778" spans="1:10" ht="15.75" hidden="1" customHeight="1" x14ac:dyDescent="0.25">
      <c r="A8778" s="2" t="s">
        <v>853</v>
      </c>
      <c r="B8778" s="2" t="s">
        <v>854</v>
      </c>
      <c r="C8778" s="2">
        <v>2040</v>
      </c>
      <c r="D8778" s="2" t="s">
        <v>241</v>
      </c>
      <c r="E8778" s="2" t="s">
        <v>627</v>
      </c>
      <c r="F8778" s="2" t="s">
        <v>857</v>
      </c>
      <c r="G8778" s="2">
        <v>170</v>
      </c>
      <c r="H8778" s="2">
        <v>6.2345454352900003E-5</v>
      </c>
      <c r="I8778" s="2">
        <v>6.9826908875248003E-5</v>
      </c>
      <c r="J8778" s="26" t="s">
        <v>700</v>
      </c>
    </row>
    <row r="8779" spans="1:10" ht="15.75" hidden="1" customHeight="1" x14ac:dyDescent="0.25">
      <c r="A8779" s="2" t="s">
        <v>853</v>
      </c>
      <c r="B8779" s="2" t="s">
        <v>854</v>
      </c>
      <c r="C8779" s="2">
        <v>2040</v>
      </c>
      <c r="D8779" s="2" t="s">
        <v>241</v>
      </c>
      <c r="E8779" s="2" t="s">
        <v>627</v>
      </c>
      <c r="F8779" s="2" t="s">
        <v>855</v>
      </c>
      <c r="G8779" s="2">
        <v>173</v>
      </c>
      <c r="H8779" s="2">
        <v>3.8593073259110002E-4</v>
      </c>
      <c r="I8779" s="2">
        <v>4.3224242050203207E-4</v>
      </c>
      <c r="J8779" s="26" t="s">
        <v>700</v>
      </c>
    </row>
    <row r="8780" spans="1:10" ht="15.75" hidden="1" customHeight="1" x14ac:dyDescent="0.25">
      <c r="A8780" s="2" t="s">
        <v>853</v>
      </c>
      <c r="B8780" s="2" t="s">
        <v>854</v>
      </c>
      <c r="C8780" s="2">
        <v>2040</v>
      </c>
      <c r="D8780" s="2" t="s">
        <v>241</v>
      </c>
      <c r="E8780" s="2" t="s">
        <v>627</v>
      </c>
      <c r="F8780" s="2" t="s">
        <v>855</v>
      </c>
      <c r="G8780" s="2">
        <v>175</v>
      </c>
      <c r="H8780" s="2">
        <v>3.8396540912799998E-4</v>
      </c>
      <c r="I8780" s="2">
        <v>4.3004125822336E-4</v>
      </c>
      <c r="J8780" s="26" t="s">
        <v>700</v>
      </c>
    </row>
    <row r="8781" spans="1:10" ht="15.75" hidden="1" customHeight="1" x14ac:dyDescent="0.25">
      <c r="A8781" s="2" t="s">
        <v>853</v>
      </c>
      <c r="B8781" s="2" t="s">
        <v>854</v>
      </c>
      <c r="C8781" s="2">
        <v>2040</v>
      </c>
      <c r="D8781" s="2" t="s">
        <v>241</v>
      </c>
      <c r="E8781" s="2" t="s">
        <v>627</v>
      </c>
      <c r="F8781" s="2" t="s">
        <v>857</v>
      </c>
      <c r="G8781" s="2">
        <v>175</v>
      </c>
      <c r="H8781" s="2">
        <v>6.0413607570799999E-5</v>
      </c>
      <c r="I8781" s="2">
        <v>6.7663240479296001E-5</v>
      </c>
      <c r="J8781" s="26" t="s">
        <v>700</v>
      </c>
    </row>
    <row r="8782" spans="1:10" ht="15.75" hidden="1" customHeight="1" x14ac:dyDescent="0.25">
      <c r="A8782" s="2" t="s">
        <v>853</v>
      </c>
      <c r="B8782" s="2" t="s">
        <v>854</v>
      </c>
      <c r="C8782" s="2">
        <v>2040</v>
      </c>
      <c r="D8782" s="2" t="s">
        <v>241</v>
      </c>
      <c r="E8782" s="2" t="s">
        <v>627</v>
      </c>
      <c r="F8782" s="2" t="s">
        <v>860</v>
      </c>
      <c r="G8782" s="2">
        <v>177</v>
      </c>
      <c r="H8782" s="2">
        <v>8.9776272943700006E-5</v>
      </c>
      <c r="I8782" s="2">
        <v>1.0054942569694402E-4</v>
      </c>
      <c r="J8782" s="26" t="s">
        <v>701</v>
      </c>
    </row>
    <row r="8783" spans="1:10" ht="15.75" hidden="1" customHeight="1" x14ac:dyDescent="0.25">
      <c r="A8783" s="2" t="s">
        <v>853</v>
      </c>
      <c r="B8783" s="2" t="s">
        <v>854</v>
      </c>
      <c r="C8783" s="2">
        <v>2040</v>
      </c>
      <c r="D8783" s="2" t="s">
        <v>241</v>
      </c>
      <c r="E8783" s="2" t="s">
        <v>627</v>
      </c>
      <c r="F8783" s="2" t="s">
        <v>857</v>
      </c>
      <c r="G8783" s="2">
        <v>177</v>
      </c>
      <c r="H8783" s="2">
        <v>9.4205715868200002E-5</v>
      </c>
      <c r="I8783" s="2">
        <v>1.0551040177238401E-4</v>
      </c>
      <c r="J8783" s="26" t="s">
        <v>700</v>
      </c>
    </row>
    <row r="8784" spans="1:10" ht="15.75" hidden="1" customHeight="1" x14ac:dyDescent="0.25">
      <c r="A8784" s="2" t="s">
        <v>853</v>
      </c>
      <c r="B8784" s="2" t="s">
        <v>854</v>
      </c>
      <c r="C8784" s="2">
        <v>2040</v>
      </c>
      <c r="D8784" s="2" t="s">
        <v>241</v>
      </c>
      <c r="E8784" s="2" t="s">
        <v>627</v>
      </c>
      <c r="F8784" s="2" t="s">
        <v>855</v>
      </c>
      <c r="G8784" s="2">
        <v>179</v>
      </c>
      <c r="H8784" s="2">
        <v>3.7614165921699997E-4</v>
      </c>
      <c r="I8784" s="2">
        <v>4.2127865832303999E-4</v>
      </c>
      <c r="J8784" s="26" t="s">
        <v>700</v>
      </c>
    </row>
    <row r="8785" spans="1:10" ht="15.75" hidden="1" customHeight="1" x14ac:dyDescent="0.25">
      <c r="A8785" s="2" t="s">
        <v>853</v>
      </c>
      <c r="B8785" s="2" t="s">
        <v>854</v>
      </c>
      <c r="C8785" s="2">
        <v>2040</v>
      </c>
      <c r="D8785" s="2" t="s">
        <v>241</v>
      </c>
      <c r="E8785" s="2" t="s">
        <v>627</v>
      </c>
      <c r="F8785" s="2" t="s">
        <v>857</v>
      </c>
      <c r="G8785" s="2">
        <v>181</v>
      </c>
      <c r="H8785" s="2">
        <v>1.166533147625E-4</v>
      </c>
      <c r="I8785" s="2">
        <v>1.30651712534E-4</v>
      </c>
      <c r="J8785" s="26" t="s">
        <v>700</v>
      </c>
    </row>
    <row r="8786" spans="1:10" ht="15.75" hidden="1" customHeight="1" x14ac:dyDescent="0.25">
      <c r="A8786" s="2" t="s">
        <v>853</v>
      </c>
      <c r="B8786" s="2" t="s">
        <v>854</v>
      </c>
      <c r="C8786" s="2">
        <v>2040</v>
      </c>
      <c r="D8786" s="2" t="s">
        <v>241</v>
      </c>
      <c r="E8786" s="2" t="s">
        <v>627</v>
      </c>
      <c r="F8786" s="2" t="s">
        <v>855</v>
      </c>
      <c r="G8786" s="2">
        <v>183</v>
      </c>
      <c r="H8786" s="2">
        <v>3.6979425931349998E-4</v>
      </c>
      <c r="I8786" s="2">
        <v>4.1416957043112002E-4</v>
      </c>
      <c r="J8786" s="26" t="s">
        <v>700</v>
      </c>
    </row>
    <row r="8787" spans="1:10" ht="15.75" hidden="1" customHeight="1" x14ac:dyDescent="0.25">
      <c r="A8787" s="2" t="s">
        <v>853</v>
      </c>
      <c r="B8787" s="2" t="s">
        <v>854</v>
      </c>
      <c r="C8787" s="2">
        <v>2040</v>
      </c>
      <c r="D8787" s="2" t="s">
        <v>241</v>
      </c>
      <c r="E8787" s="2" t="s">
        <v>627</v>
      </c>
      <c r="F8787" s="2" t="s">
        <v>858</v>
      </c>
      <c r="G8787" s="2">
        <v>183</v>
      </c>
      <c r="H8787" s="2">
        <v>5.0400558393450001E-4</v>
      </c>
      <c r="I8787" s="2">
        <v>5.6448625400664005E-4</v>
      </c>
      <c r="J8787" s="26" t="s">
        <v>700</v>
      </c>
    </row>
    <row r="8788" spans="1:10" ht="15.75" hidden="1" customHeight="1" x14ac:dyDescent="0.25">
      <c r="A8788" s="2" t="s">
        <v>853</v>
      </c>
      <c r="B8788" s="2" t="s">
        <v>854</v>
      </c>
      <c r="C8788" s="2">
        <v>2040</v>
      </c>
      <c r="D8788" s="2" t="s">
        <v>241</v>
      </c>
      <c r="E8788" s="2" t="s">
        <v>627</v>
      </c>
      <c r="F8788" s="2" t="s">
        <v>857</v>
      </c>
      <c r="G8788" s="2">
        <v>183</v>
      </c>
      <c r="H8788" s="2">
        <v>6.6795306338500004E-5</v>
      </c>
      <c r="I8788" s="2">
        <v>7.4810743099120008E-5</v>
      </c>
      <c r="J8788" s="26" t="s">
        <v>700</v>
      </c>
    </row>
    <row r="8789" spans="1:10" ht="15.75" hidden="1" customHeight="1" x14ac:dyDescent="0.25">
      <c r="A8789" s="2" t="s">
        <v>853</v>
      </c>
      <c r="B8789" s="2" t="s">
        <v>854</v>
      </c>
      <c r="C8789" s="2">
        <v>2040</v>
      </c>
      <c r="D8789" s="2" t="s">
        <v>241</v>
      </c>
      <c r="E8789" s="2" t="s">
        <v>627</v>
      </c>
      <c r="F8789" s="2" t="s">
        <v>857</v>
      </c>
      <c r="G8789" s="2">
        <v>184</v>
      </c>
      <c r="H8789" s="2">
        <v>6.5622327383599996E-5</v>
      </c>
      <c r="I8789" s="2">
        <v>7.3497006669632001E-5</v>
      </c>
      <c r="J8789" s="26" t="s">
        <v>700</v>
      </c>
    </row>
    <row r="8790" spans="1:10" ht="15.75" hidden="1" customHeight="1" x14ac:dyDescent="0.25">
      <c r="A8790" s="2" t="s">
        <v>853</v>
      </c>
      <c r="B8790" s="2" t="s">
        <v>854</v>
      </c>
      <c r="C8790" s="2">
        <v>2040</v>
      </c>
      <c r="D8790" s="2" t="s">
        <v>241</v>
      </c>
      <c r="E8790" s="2" t="s">
        <v>627</v>
      </c>
      <c r="F8790" s="2" t="s">
        <v>857</v>
      </c>
      <c r="G8790" s="2">
        <v>185</v>
      </c>
      <c r="H8790" s="2">
        <v>6.5546439145700001E-5</v>
      </c>
      <c r="I8790" s="2">
        <v>7.3412011843184007E-5</v>
      </c>
      <c r="J8790" s="26" t="s">
        <v>700</v>
      </c>
    </row>
    <row r="8791" spans="1:10" ht="15.75" hidden="1" customHeight="1" x14ac:dyDescent="0.25">
      <c r="A8791" s="2" t="s">
        <v>853</v>
      </c>
      <c r="B8791" s="2" t="s">
        <v>854</v>
      </c>
      <c r="C8791" s="2">
        <v>2040</v>
      </c>
      <c r="D8791" s="2" t="s">
        <v>241</v>
      </c>
      <c r="E8791" s="2" t="s">
        <v>627</v>
      </c>
      <c r="F8791" s="2" t="s">
        <v>857</v>
      </c>
      <c r="G8791" s="2">
        <v>186</v>
      </c>
      <c r="H8791" s="2">
        <v>5.6733500969099998E-5</v>
      </c>
      <c r="I8791" s="2">
        <v>6.3541521085392006E-5</v>
      </c>
      <c r="J8791" s="26" t="s">
        <v>700</v>
      </c>
    </row>
    <row r="8792" spans="1:10" ht="15.75" hidden="1" customHeight="1" x14ac:dyDescent="0.25">
      <c r="A8792" s="2" t="s">
        <v>853</v>
      </c>
      <c r="B8792" s="2" t="s">
        <v>854</v>
      </c>
      <c r="C8792" s="2">
        <v>2040</v>
      </c>
      <c r="D8792" s="2" t="s">
        <v>241</v>
      </c>
      <c r="E8792" s="2" t="s">
        <v>627</v>
      </c>
      <c r="F8792" s="2" t="s">
        <v>857</v>
      </c>
      <c r="G8792" s="2">
        <v>187</v>
      </c>
      <c r="H8792" s="2">
        <v>5.6558437791000002E-5</v>
      </c>
      <c r="I8792" s="2">
        <v>6.3345450325920011E-5</v>
      </c>
      <c r="J8792" s="26" t="s">
        <v>700</v>
      </c>
    </row>
    <row r="8793" spans="1:10" ht="15.75" hidden="1" customHeight="1" x14ac:dyDescent="0.25">
      <c r="A8793" s="2" t="s">
        <v>853</v>
      </c>
      <c r="B8793" s="2" t="s">
        <v>854</v>
      </c>
      <c r="C8793" s="2">
        <v>2040</v>
      </c>
      <c r="D8793" s="2" t="s">
        <v>241</v>
      </c>
      <c r="E8793" s="2" t="s">
        <v>627</v>
      </c>
      <c r="F8793" s="2" t="s">
        <v>855</v>
      </c>
      <c r="G8793" s="2">
        <v>188</v>
      </c>
      <c r="H8793" s="2">
        <v>3.6859707324769997E-4</v>
      </c>
      <c r="I8793" s="2">
        <v>4.12828722037424E-4</v>
      </c>
      <c r="J8793" s="26" t="s">
        <v>700</v>
      </c>
    </row>
    <row r="8794" spans="1:10" ht="15.75" hidden="1" customHeight="1" x14ac:dyDescent="0.25">
      <c r="A8794" s="2" t="s">
        <v>853</v>
      </c>
      <c r="B8794" s="2" t="s">
        <v>854</v>
      </c>
      <c r="C8794" s="2">
        <v>2040</v>
      </c>
      <c r="D8794" s="2" t="s">
        <v>241</v>
      </c>
      <c r="E8794" s="2" t="s">
        <v>627</v>
      </c>
      <c r="F8794" s="2" t="s">
        <v>857</v>
      </c>
      <c r="G8794" s="2">
        <v>188</v>
      </c>
      <c r="H8794" s="2">
        <v>5.6002958444900001E-5</v>
      </c>
      <c r="I8794" s="2">
        <v>6.2723313458288001E-5</v>
      </c>
      <c r="J8794" s="26" t="s">
        <v>700</v>
      </c>
    </row>
    <row r="8795" spans="1:10" ht="15.75" hidden="1" customHeight="1" x14ac:dyDescent="0.25">
      <c r="A8795" s="2" t="s">
        <v>853</v>
      </c>
      <c r="B8795" s="2" t="s">
        <v>854</v>
      </c>
      <c r="C8795" s="2">
        <v>2040</v>
      </c>
      <c r="D8795" s="2" t="s">
        <v>241</v>
      </c>
      <c r="E8795" s="2" t="s">
        <v>627</v>
      </c>
      <c r="F8795" s="2" t="s">
        <v>858</v>
      </c>
      <c r="G8795" s="2">
        <v>189</v>
      </c>
      <c r="H8795" s="2">
        <v>4.3272346374579999E-4</v>
      </c>
      <c r="I8795" s="2">
        <v>4.8465027939529606E-4</v>
      </c>
      <c r="J8795" s="26" t="s">
        <v>700</v>
      </c>
    </row>
    <row r="8796" spans="1:10" ht="15.75" hidden="1" customHeight="1" x14ac:dyDescent="0.25">
      <c r="A8796" s="2" t="s">
        <v>853</v>
      </c>
      <c r="B8796" s="2" t="s">
        <v>854</v>
      </c>
      <c r="C8796" s="2">
        <v>2040</v>
      </c>
      <c r="D8796" s="2" t="s">
        <v>241</v>
      </c>
      <c r="E8796" s="2" t="s">
        <v>627</v>
      </c>
      <c r="F8796" s="2" t="s">
        <v>856</v>
      </c>
      <c r="G8796" s="2">
        <v>192</v>
      </c>
      <c r="H8796" s="40">
        <v>5.5247783166099998E-6</v>
      </c>
      <c r="I8796" s="2">
        <v>6.1877517146032004E-6</v>
      </c>
      <c r="J8796" s="26" t="s">
        <v>700</v>
      </c>
    </row>
    <row r="8797" spans="1:10" ht="15.75" hidden="1" customHeight="1" x14ac:dyDescent="0.25">
      <c r="A8797" s="2" t="s">
        <v>853</v>
      </c>
      <c r="B8797" s="2" t="s">
        <v>854</v>
      </c>
      <c r="C8797" s="2">
        <v>2040</v>
      </c>
      <c r="D8797" s="2" t="s">
        <v>241</v>
      </c>
      <c r="E8797" s="2" t="s">
        <v>627</v>
      </c>
      <c r="F8797" s="2" t="s">
        <v>857</v>
      </c>
      <c r="G8797" s="2">
        <v>202</v>
      </c>
      <c r="H8797" s="2">
        <v>1.0874795043490001E-4</v>
      </c>
      <c r="I8797" s="2">
        <v>1.2179770448708802E-4</v>
      </c>
      <c r="J8797" s="26" t="s">
        <v>700</v>
      </c>
    </row>
    <row r="8798" spans="1:10" ht="15.75" hidden="1" customHeight="1" x14ac:dyDescent="0.25">
      <c r="A8798" s="2" t="s">
        <v>853</v>
      </c>
      <c r="B8798" s="2" t="s">
        <v>854</v>
      </c>
      <c r="C8798" s="2">
        <v>2040</v>
      </c>
      <c r="D8798" s="2" t="s">
        <v>241</v>
      </c>
      <c r="E8798" s="2" t="s">
        <v>627</v>
      </c>
      <c r="F8798" s="2" t="s">
        <v>857</v>
      </c>
      <c r="G8798" s="2">
        <v>205</v>
      </c>
      <c r="H8798" s="2">
        <v>5.1669743697899998E-5</v>
      </c>
      <c r="I8798" s="2">
        <v>5.7870112941648004E-5</v>
      </c>
      <c r="J8798" s="26" t="s">
        <v>700</v>
      </c>
    </row>
    <row r="8799" spans="1:10" ht="15.75" hidden="1" customHeight="1" x14ac:dyDescent="0.25">
      <c r="A8799" s="2" t="s">
        <v>853</v>
      </c>
      <c r="B8799" s="2" t="s">
        <v>854</v>
      </c>
      <c r="C8799" s="2">
        <v>2040</v>
      </c>
      <c r="D8799" s="2" t="s">
        <v>241</v>
      </c>
      <c r="E8799" s="2" t="s">
        <v>627</v>
      </c>
      <c r="F8799" s="2" t="s">
        <v>855</v>
      </c>
      <c r="G8799" s="2">
        <v>205</v>
      </c>
      <c r="H8799" s="2">
        <v>2.6315695140510001E-4</v>
      </c>
      <c r="I8799" s="2">
        <v>2.9473578557371205E-4</v>
      </c>
      <c r="J8799" s="26" t="s">
        <v>700</v>
      </c>
    </row>
    <row r="8800" spans="1:10" ht="15.75" hidden="1" customHeight="1" x14ac:dyDescent="0.25">
      <c r="A8800" s="2" t="s">
        <v>853</v>
      </c>
      <c r="B8800" s="2" t="s">
        <v>854</v>
      </c>
      <c r="C8800" s="2">
        <v>2040</v>
      </c>
      <c r="D8800" s="2" t="s">
        <v>241</v>
      </c>
      <c r="E8800" s="2" t="s">
        <v>627</v>
      </c>
      <c r="F8800" s="2" t="s">
        <v>855</v>
      </c>
      <c r="G8800" s="2">
        <v>206</v>
      </c>
      <c r="H8800" s="2">
        <v>3.3617659937589997E-4</v>
      </c>
      <c r="I8800" s="2">
        <v>3.76517791301008E-4</v>
      </c>
      <c r="J8800" s="26" t="s">
        <v>700</v>
      </c>
    </row>
    <row r="8801" spans="1:10" ht="15.75" hidden="1" customHeight="1" x14ac:dyDescent="0.25">
      <c r="A8801" s="2" t="s">
        <v>853</v>
      </c>
      <c r="B8801" s="2" t="s">
        <v>854</v>
      </c>
      <c r="C8801" s="2">
        <v>2040</v>
      </c>
      <c r="D8801" s="2" t="s">
        <v>241</v>
      </c>
      <c r="E8801" s="2" t="s">
        <v>627</v>
      </c>
      <c r="F8801" s="2" t="s">
        <v>857</v>
      </c>
      <c r="G8801" s="2">
        <v>206</v>
      </c>
      <c r="H8801" s="2">
        <v>5.14384119015E-5</v>
      </c>
      <c r="I8801" s="2">
        <v>5.7611021329680007E-5</v>
      </c>
      <c r="J8801" s="26" t="s">
        <v>700</v>
      </c>
    </row>
    <row r="8802" spans="1:10" ht="15.75" hidden="1" customHeight="1" x14ac:dyDescent="0.25">
      <c r="A8802" s="2" t="s">
        <v>853</v>
      </c>
      <c r="B8802" s="2" t="s">
        <v>854</v>
      </c>
      <c r="C8802" s="2">
        <v>2040</v>
      </c>
      <c r="D8802" s="2" t="s">
        <v>241</v>
      </c>
      <c r="E8802" s="2" t="s">
        <v>627</v>
      </c>
      <c r="F8802" s="2" t="s">
        <v>860</v>
      </c>
      <c r="G8802" s="2">
        <v>206</v>
      </c>
      <c r="H8802" s="2">
        <v>7.6734941103499994E-5</v>
      </c>
      <c r="I8802" s="2">
        <v>8.5943134035920004E-5</v>
      </c>
      <c r="J8802" s="26" t="s">
        <v>701</v>
      </c>
    </row>
    <row r="8803" spans="1:10" ht="15.75" hidden="1" customHeight="1" x14ac:dyDescent="0.25">
      <c r="A8803" s="2" t="s">
        <v>853</v>
      </c>
      <c r="B8803" s="2" t="s">
        <v>854</v>
      </c>
      <c r="C8803" s="2">
        <v>2040</v>
      </c>
      <c r="D8803" s="2" t="s">
        <v>241</v>
      </c>
      <c r="E8803" s="2" t="s">
        <v>627</v>
      </c>
      <c r="F8803" s="2" t="s">
        <v>858</v>
      </c>
      <c r="G8803" s="2">
        <v>213</v>
      </c>
      <c r="H8803" s="2">
        <v>3.8193634827620002E-4</v>
      </c>
      <c r="I8803" s="2">
        <v>4.2776871006934406E-4</v>
      </c>
      <c r="J8803" s="26" t="s">
        <v>700</v>
      </c>
    </row>
    <row r="8804" spans="1:10" ht="15.75" hidden="1" customHeight="1" x14ac:dyDescent="0.25">
      <c r="A8804" s="2" t="s">
        <v>853</v>
      </c>
      <c r="B8804" s="2" t="s">
        <v>854</v>
      </c>
      <c r="C8804" s="2">
        <v>2040</v>
      </c>
      <c r="D8804" s="2" t="s">
        <v>241</v>
      </c>
      <c r="E8804" s="2" t="s">
        <v>627</v>
      </c>
      <c r="F8804" s="2" t="s">
        <v>858</v>
      </c>
      <c r="G8804" s="2">
        <v>215</v>
      </c>
      <c r="H8804" s="2">
        <v>3.7895093555560003E-4</v>
      </c>
      <c r="I8804" s="2">
        <v>4.2442504782227205E-4</v>
      </c>
      <c r="J8804" s="26" t="s">
        <v>700</v>
      </c>
    </row>
    <row r="8805" spans="1:10" ht="15.75" hidden="1" customHeight="1" x14ac:dyDescent="0.25">
      <c r="A8805" s="2" t="s">
        <v>853</v>
      </c>
      <c r="B8805" s="2" t="s">
        <v>854</v>
      </c>
      <c r="C8805" s="2">
        <v>2040</v>
      </c>
      <c r="D8805" s="2" t="s">
        <v>241</v>
      </c>
      <c r="E8805" s="2" t="s">
        <v>627</v>
      </c>
      <c r="F8805" s="2" t="s">
        <v>859</v>
      </c>
      <c r="G8805" s="2">
        <v>218</v>
      </c>
      <c r="H8805" s="2">
        <v>1.3414087334200001E-5</v>
      </c>
      <c r="I8805" s="2">
        <v>1.5023777814304003E-5</v>
      </c>
      <c r="J8805" s="26" t="s">
        <v>700</v>
      </c>
    </row>
    <row r="8806" spans="1:10" ht="15.75" hidden="1" customHeight="1" x14ac:dyDescent="0.25">
      <c r="A8806" s="2" t="s">
        <v>853</v>
      </c>
      <c r="B8806" s="2" t="s">
        <v>854</v>
      </c>
      <c r="C8806" s="2">
        <v>2040</v>
      </c>
      <c r="D8806" s="2" t="s">
        <v>241</v>
      </c>
      <c r="E8806" s="2" t="s">
        <v>627</v>
      </c>
      <c r="F8806" s="2" t="s">
        <v>858</v>
      </c>
      <c r="G8806" s="2">
        <v>218</v>
      </c>
      <c r="H8806" s="2">
        <v>4.2515838867980001E-4</v>
      </c>
      <c r="I8806" s="2">
        <v>4.7617739532137605E-4</v>
      </c>
      <c r="J8806" s="26" t="s">
        <v>700</v>
      </c>
    </row>
    <row r="8807" spans="1:10" ht="15.75" hidden="1" customHeight="1" x14ac:dyDescent="0.25">
      <c r="A8807" s="2" t="s">
        <v>853</v>
      </c>
      <c r="B8807" s="2" t="s">
        <v>854</v>
      </c>
      <c r="C8807" s="2">
        <v>2040</v>
      </c>
      <c r="D8807" s="2" t="s">
        <v>241</v>
      </c>
      <c r="E8807" s="2" t="s">
        <v>627</v>
      </c>
      <c r="F8807" s="2" t="s">
        <v>856</v>
      </c>
      <c r="G8807" s="2">
        <v>218</v>
      </c>
      <c r="H8807" s="40">
        <v>4.7222224566199998E-6</v>
      </c>
      <c r="I8807" s="2">
        <v>5.2888891514144003E-6</v>
      </c>
      <c r="J8807" s="26" t="s">
        <v>700</v>
      </c>
    </row>
    <row r="8808" spans="1:10" ht="15.75" hidden="1" customHeight="1" x14ac:dyDescent="0.25">
      <c r="A8808" s="2" t="s">
        <v>853</v>
      </c>
      <c r="B8808" s="2" t="s">
        <v>854</v>
      </c>
      <c r="C8808" s="2">
        <v>2040</v>
      </c>
      <c r="D8808" s="2" t="s">
        <v>241</v>
      </c>
      <c r="E8808" s="2" t="s">
        <v>627</v>
      </c>
      <c r="F8808" s="2" t="s">
        <v>857</v>
      </c>
      <c r="G8808" s="2">
        <v>221</v>
      </c>
      <c r="H8808" s="2">
        <v>5.47989438928E-5</v>
      </c>
      <c r="I8808" s="2">
        <v>6.1374817159936003E-5</v>
      </c>
      <c r="J8808" s="26" t="s">
        <v>700</v>
      </c>
    </row>
    <row r="8809" spans="1:10" ht="15.75" hidden="1" customHeight="1" x14ac:dyDescent="0.25">
      <c r="A8809" s="2" t="s">
        <v>853</v>
      </c>
      <c r="B8809" s="2" t="s">
        <v>854</v>
      </c>
      <c r="C8809" s="2">
        <v>2040</v>
      </c>
      <c r="D8809" s="2" t="s">
        <v>241</v>
      </c>
      <c r="E8809" s="2" t="s">
        <v>627</v>
      </c>
      <c r="F8809" s="2" t="s">
        <v>858</v>
      </c>
      <c r="G8809" s="2">
        <v>223</v>
      </c>
      <c r="H8809" s="2">
        <v>7.8054011100899998E-4</v>
      </c>
      <c r="I8809" s="2">
        <v>8.7420492433008009E-4</v>
      </c>
      <c r="J8809" s="26" t="s">
        <v>700</v>
      </c>
    </row>
    <row r="8810" spans="1:10" ht="15.75" hidden="1" customHeight="1" x14ac:dyDescent="0.25">
      <c r="A8810" s="2" t="s">
        <v>853</v>
      </c>
      <c r="B8810" s="2" t="s">
        <v>854</v>
      </c>
      <c r="C8810" s="2">
        <v>2040</v>
      </c>
      <c r="D8810" s="2" t="s">
        <v>241</v>
      </c>
      <c r="E8810" s="2" t="s">
        <v>627</v>
      </c>
      <c r="F8810" s="2" t="s">
        <v>855</v>
      </c>
      <c r="G8810" s="2">
        <v>226</v>
      </c>
      <c r="H8810" s="2">
        <v>1.8148918752560001E-4</v>
      </c>
      <c r="I8810" s="2">
        <v>2.0326789002867202E-4</v>
      </c>
      <c r="J8810" s="26" t="s">
        <v>700</v>
      </c>
    </row>
    <row r="8811" spans="1:10" ht="15.75" hidden="1" customHeight="1" x14ac:dyDescent="0.25">
      <c r="A8811" s="2" t="s">
        <v>853</v>
      </c>
      <c r="B8811" s="2" t="s">
        <v>854</v>
      </c>
      <c r="C8811" s="2">
        <v>2040</v>
      </c>
      <c r="D8811" s="2" t="s">
        <v>241</v>
      </c>
      <c r="E8811" s="2" t="s">
        <v>627</v>
      </c>
      <c r="F8811" s="2" t="s">
        <v>858</v>
      </c>
      <c r="G8811" s="2">
        <v>229</v>
      </c>
      <c r="H8811" s="2">
        <v>3.5547552397470001E-4</v>
      </c>
      <c r="I8811" s="2">
        <v>3.9813258685166404E-4</v>
      </c>
      <c r="J8811" s="26" t="s">
        <v>700</v>
      </c>
    </row>
    <row r="8812" spans="1:10" ht="15.75" hidden="1" customHeight="1" x14ac:dyDescent="0.25">
      <c r="A8812" s="2" t="s">
        <v>853</v>
      </c>
      <c r="B8812" s="2" t="s">
        <v>854</v>
      </c>
      <c r="C8812" s="2">
        <v>2040</v>
      </c>
      <c r="D8812" s="2" t="s">
        <v>241</v>
      </c>
      <c r="E8812" s="2" t="s">
        <v>627</v>
      </c>
      <c r="F8812" s="2" t="s">
        <v>857</v>
      </c>
      <c r="G8812" s="2">
        <v>232</v>
      </c>
      <c r="H8812" s="2">
        <v>5.2286948630400002E-5</v>
      </c>
      <c r="I8812" s="2">
        <v>5.8561382466048006E-5</v>
      </c>
      <c r="J8812" s="26" t="s">
        <v>700</v>
      </c>
    </row>
    <row r="8813" spans="1:10" ht="15.75" hidden="1" customHeight="1" x14ac:dyDescent="0.25">
      <c r="A8813" s="2" t="s">
        <v>853</v>
      </c>
      <c r="B8813" s="2" t="s">
        <v>854</v>
      </c>
      <c r="C8813" s="2">
        <v>2040</v>
      </c>
      <c r="D8813" s="2" t="s">
        <v>241</v>
      </c>
      <c r="E8813" s="2" t="s">
        <v>627</v>
      </c>
      <c r="F8813" s="2" t="s">
        <v>857</v>
      </c>
      <c r="G8813" s="2">
        <v>234</v>
      </c>
      <c r="H8813" s="2">
        <v>4.53066786577E-5</v>
      </c>
      <c r="I8813" s="2">
        <v>5.0743480096624008E-5</v>
      </c>
      <c r="J8813" s="26" t="s">
        <v>700</v>
      </c>
    </row>
    <row r="8814" spans="1:10" ht="15.75" hidden="1" customHeight="1" x14ac:dyDescent="0.25">
      <c r="A8814" s="2" t="s">
        <v>853</v>
      </c>
      <c r="B8814" s="2" t="s">
        <v>854</v>
      </c>
      <c r="C8814" s="2">
        <v>2040</v>
      </c>
      <c r="D8814" s="2" t="s">
        <v>241</v>
      </c>
      <c r="E8814" s="2" t="s">
        <v>627</v>
      </c>
      <c r="F8814" s="2" t="s">
        <v>858</v>
      </c>
      <c r="G8814" s="2">
        <v>234</v>
      </c>
      <c r="H8814" s="2">
        <v>3.4939366742040001E-4</v>
      </c>
      <c r="I8814" s="2">
        <v>3.9132090751084806E-4</v>
      </c>
      <c r="J8814" s="26" t="s">
        <v>700</v>
      </c>
    </row>
    <row r="8815" spans="1:10" ht="15.75" hidden="1" customHeight="1" x14ac:dyDescent="0.25">
      <c r="A8815" s="2" t="s">
        <v>853</v>
      </c>
      <c r="B8815" s="2" t="s">
        <v>854</v>
      </c>
      <c r="C8815" s="2">
        <v>2040</v>
      </c>
      <c r="D8815" s="2" t="s">
        <v>241</v>
      </c>
      <c r="E8815" s="2" t="s">
        <v>627</v>
      </c>
      <c r="F8815" s="2" t="s">
        <v>857</v>
      </c>
      <c r="G8815" s="2">
        <v>244</v>
      </c>
      <c r="H8815" s="2">
        <v>4.3245949200399999E-5</v>
      </c>
      <c r="I8815" s="2">
        <v>4.8435463104448005E-5</v>
      </c>
      <c r="J8815" s="26" t="s">
        <v>700</v>
      </c>
    </row>
    <row r="8816" spans="1:10" ht="15.75" hidden="1" customHeight="1" x14ac:dyDescent="0.25">
      <c r="A8816" s="2" t="s">
        <v>853</v>
      </c>
      <c r="B8816" s="2" t="s">
        <v>854</v>
      </c>
      <c r="C8816" s="2">
        <v>2040</v>
      </c>
      <c r="D8816" s="2" t="s">
        <v>241</v>
      </c>
      <c r="E8816" s="2" t="s">
        <v>627</v>
      </c>
      <c r="F8816" s="2" t="s">
        <v>858</v>
      </c>
      <c r="G8816" s="2">
        <v>245</v>
      </c>
      <c r="H8816" s="2">
        <v>3.3418161910959998E-4</v>
      </c>
      <c r="I8816" s="2">
        <v>3.7428341340275202E-4</v>
      </c>
      <c r="J8816" s="26" t="s">
        <v>700</v>
      </c>
    </row>
    <row r="8817" spans="1:10" ht="15.75" hidden="1" customHeight="1" x14ac:dyDescent="0.25">
      <c r="A8817" s="2" t="s">
        <v>853</v>
      </c>
      <c r="B8817" s="2" t="s">
        <v>854</v>
      </c>
      <c r="C8817" s="2">
        <v>2040</v>
      </c>
      <c r="D8817" s="2" t="s">
        <v>241</v>
      </c>
      <c r="E8817" s="2" t="s">
        <v>627</v>
      </c>
      <c r="F8817" s="2" t="s">
        <v>855</v>
      </c>
      <c r="G8817" s="2">
        <v>246</v>
      </c>
      <c r="H8817" s="2">
        <v>2.113857335644E-4</v>
      </c>
      <c r="I8817" s="2">
        <v>2.3675202159212803E-4</v>
      </c>
      <c r="J8817" s="26" t="s">
        <v>700</v>
      </c>
    </row>
    <row r="8818" spans="1:10" ht="15.75" hidden="1" customHeight="1" x14ac:dyDescent="0.25">
      <c r="A8818" s="2" t="s">
        <v>853</v>
      </c>
      <c r="B8818" s="2" t="s">
        <v>854</v>
      </c>
      <c r="C8818" s="2">
        <v>2040</v>
      </c>
      <c r="D8818" s="2" t="s">
        <v>241</v>
      </c>
      <c r="E8818" s="2" t="s">
        <v>627</v>
      </c>
      <c r="F8818" s="2" t="s">
        <v>857</v>
      </c>
      <c r="G8818" s="2">
        <v>249</v>
      </c>
      <c r="H8818" s="2">
        <v>4.2557381675599999E-5</v>
      </c>
      <c r="I8818" s="2">
        <v>4.7664267476672006E-5</v>
      </c>
      <c r="J8818" s="26" t="s">
        <v>700</v>
      </c>
    </row>
    <row r="8819" spans="1:10" ht="15.75" hidden="1" customHeight="1" x14ac:dyDescent="0.25">
      <c r="A8819" s="2" t="s">
        <v>853</v>
      </c>
      <c r="B8819" s="2" t="s">
        <v>854</v>
      </c>
      <c r="C8819" s="2">
        <v>2040</v>
      </c>
      <c r="D8819" s="2" t="s">
        <v>241</v>
      </c>
      <c r="E8819" s="2" t="s">
        <v>627</v>
      </c>
      <c r="F8819" s="2" t="s">
        <v>856</v>
      </c>
      <c r="G8819" s="2">
        <v>249</v>
      </c>
      <c r="H8819" s="40">
        <v>4.1200592022499998E-6</v>
      </c>
      <c r="I8819" s="2">
        <v>4.6144663065200003E-6</v>
      </c>
      <c r="J8819" s="26" t="s">
        <v>700</v>
      </c>
    </row>
    <row r="8820" spans="1:10" ht="15.75" hidden="1" customHeight="1" x14ac:dyDescent="0.25">
      <c r="A8820" s="2" t="s">
        <v>853</v>
      </c>
      <c r="B8820" s="2" t="s">
        <v>854</v>
      </c>
      <c r="C8820" s="2">
        <v>2040</v>
      </c>
      <c r="D8820" s="2" t="s">
        <v>241</v>
      </c>
      <c r="E8820" s="2" t="s">
        <v>627</v>
      </c>
      <c r="F8820" s="2" t="s">
        <v>855</v>
      </c>
      <c r="G8820" s="2">
        <v>251</v>
      </c>
      <c r="H8820" s="2">
        <v>4.0305212314709998E-4</v>
      </c>
      <c r="I8820" s="2">
        <v>4.5141837792475202E-4</v>
      </c>
      <c r="J8820" s="26" t="s">
        <v>700</v>
      </c>
    </row>
    <row r="8821" spans="1:10" ht="15.75" hidden="1" customHeight="1" x14ac:dyDescent="0.25">
      <c r="A8821" s="2" t="s">
        <v>853</v>
      </c>
      <c r="B8821" s="2" t="s">
        <v>854</v>
      </c>
      <c r="C8821" s="2">
        <v>2040</v>
      </c>
      <c r="D8821" s="2" t="s">
        <v>241</v>
      </c>
      <c r="E8821" s="2" t="s">
        <v>627</v>
      </c>
      <c r="F8821" s="2" t="s">
        <v>857</v>
      </c>
      <c r="G8821" s="2">
        <v>252</v>
      </c>
      <c r="H8821" s="2">
        <v>4.8254845751199999E-5</v>
      </c>
      <c r="I8821" s="2">
        <v>5.4045427241344003E-5</v>
      </c>
      <c r="J8821" s="26" t="s">
        <v>700</v>
      </c>
    </row>
    <row r="8822" spans="1:10" ht="15.75" hidden="1" customHeight="1" x14ac:dyDescent="0.25">
      <c r="A8822" s="2" t="s">
        <v>853</v>
      </c>
      <c r="B8822" s="2" t="s">
        <v>854</v>
      </c>
      <c r="C8822" s="2">
        <v>2040</v>
      </c>
      <c r="D8822" s="2" t="s">
        <v>241</v>
      </c>
      <c r="E8822" s="2" t="s">
        <v>627</v>
      </c>
      <c r="F8822" s="2" t="s">
        <v>860</v>
      </c>
      <c r="G8822" s="2">
        <v>253</v>
      </c>
      <c r="H8822" s="2">
        <v>6.6949942265600004E-5</v>
      </c>
      <c r="I8822" s="2">
        <v>7.4983935337472008E-5</v>
      </c>
      <c r="J8822" s="26" t="s">
        <v>701</v>
      </c>
    </row>
    <row r="8823" spans="1:10" ht="15.75" hidden="1" customHeight="1" x14ac:dyDescent="0.25">
      <c r="A8823" s="2" t="s">
        <v>853</v>
      </c>
      <c r="B8823" s="2" t="s">
        <v>854</v>
      </c>
      <c r="C8823" s="2">
        <v>2040</v>
      </c>
      <c r="D8823" s="2" t="s">
        <v>241</v>
      </c>
      <c r="E8823" s="2" t="s">
        <v>627</v>
      </c>
      <c r="F8823" s="2" t="s">
        <v>857</v>
      </c>
      <c r="G8823" s="2">
        <v>256</v>
      </c>
      <c r="H8823" s="2">
        <v>4.13015914091E-5</v>
      </c>
      <c r="I8823" s="2">
        <v>4.6257782378192005E-5</v>
      </c>
      <c r="J8823" s="26" t="s">
        <v>700</v>
      </c>
    </row>
    <row r="8824" spans="1:10" ht="15.75" hidden="1" customHeight="1" x14ac:dyDescent="0.25">
      <c r="A8824" s="2" t="s">
        <v>853</v>
      </c>
      <c r="B8824" s="2" t="s">
        <v>854</v>
      </c>
      <c r="C8824" s="2">
        <v>2040</v>
      </c>
      <c r="D8824" s="2" t="s">
        <v>241</v>
      </c>
      <c r="E8824" s="2" t="s">
        <v>627</v>
      </c>
      <c r="F8824" s="2" t="s">
        <v>857</v>
      </c>
      <c r="G8824" s="2">
        <v>258</v>
      </c>
      <c r="H8824" s="2">
        <v>4.1027833503899999E-5</v>
      </c>
      <c r="I8824" s="2">
        <v>4.5951173524368005E-5</v>
      </c>
      <c r="J8824" s="26" t="s">
        <v>700</v>
      </c>
    </row>
    <row r="8825" spans="1:10" ht="15.75" hidden="1" customHeight="1" x14ac:dyDescent="0.25">
      <c r="A8825" s="2" t="s">
        <v>853</v>
      </c>
      <c r="B8825" s="2" t="s">
        <v>854</v>
      </c>
      <c r="C8825" s="2">
        <v>2040</v>
      </c>
      <c r="D8825" s="2" t="s">
        <v>241</v>
      </c>
      <c r="E8825" s="2" t="s">
        <v>627</v>
      </c>
      <c r="F8825" s="2" t="s">
        <v>858</v>
      </c>
      <c r="G8825" s="2">
        <v>263</v>
      </c>
      <c r="H8825" s="2">
        <v>3.1029686215329998E-4</v>
      </c>
      <c r="I8825" s="2">
        <v>3.4753248561169599E-4</v>
      </c>
      <c r="J8825" s="26" t="s">
        <v>700</v>
      </c>
    </row>
    <row r="8826" spans="1:10" ht="15.75" hidden="1" customHeight="1" x14ac:dyDescent="0.25">
      <c r="A8826" s="2" t="s">
        <v>853</v>
      </c>
      <c r="B8826" s="2" t="s">
        <v>854</v>
      </c>
      <c r="C8826" s="2">
        <v>2040</v>
      </c>
      <c r="D8826" s="2" t="s">
        <v>241</v>
      </c>
      <c r="E8826" s="2" t="s">
        <v>627</v>
      </c>
      <c r="F8826" s="2" t="s">
        <v>859</v>
      </c>
      <c r="G8826" s="2">
        <v>265</v>
      </c>
      <c r="H8826" s="2">
        <v>1.10178179966E-5</v>
      </c>
      <c r="I8826" s="2">
        <v>1.2339956156192001E-5</v>
      </c>
      <c r="J8826" s="26" t="s">
        <v>700</v>
      </c>
    </row>
    <row r="8827" spans="1:10" ht="15.75" hidden="1" customHeight="1" x14ac:dyDescent="0.25">
      <c r="A8827" s="2" t="s">
        <v>853</v>
      </c>
      <c r="B8827" s="2" t="s">
        <v>854</v>
      </c>
      <c r="C8827" s="2">
        <v>2040</v>
      </c>
      <c r="D8827" s="2" t="s">
        <v>241</v>
      </c>
      <c r="E8827" s="2" t="s">
        <v>627</v>
      </c>
      <c r="F8827" s="2" t="s">
        <v>858</v>
      </c>
      <c r="G8827" s="2">
        <v>266</v>
      </c>
      <c r="H8827" s="2">
        <v>3.0766293639320001E-4</v>
      </c>
      <c r="I8827" s="2">
        <v>3.4458248876038407E-4</v>
      </c>
      <c r="J8827" s="26" t="s">
        <v>700</v>
      </c>
    </row>
    <row r="8828" spans="1:10" ht="15.75" hidden="1" customHeight="1" x14ac:dyDescent="0.25">
      <c r="A8828" s="2" t="s">
        <v>853</v>
      </c>
      <c r="B8828" s="2" t="s">
        <v>854</v>
      </c>
      <c r="C8828" s="2">
        <v>2040</v>
      </c>
      <c r="D8828" s="2" t="s">
        <v>241</v>
      </c>
      <c r="E8828" s="2" t="s">
        <v>627</v>
      </c>
      <c r="F8828" s="2" t="s">
        <v>858</v>
      </c>
      <c r="G8828" s="2">
        <v>267</v>
      </c>
      <c r="H8828" s="2">
        <v>3.455269907136E-4</v>
      </c>
      <c r="I8828" s="2">
        <v>3.8699022959923202E-4</v>
      </c>
      <c r="J8828" s="26" t="s">
        <v>700</v>
      </c>
    </row>
    <row r="8829" spans="1:10" ht="15.75" hidden="1" customHeight="1" x14ac:dyDescent="0.25">
      <c r="A8829" s="2" t="s">
        <v>853</v>
      </c>
      <c r="B8829" s="2" t="s">
        <v>854</v>
      </c>
      <c r="C8829" s="2">
        <v>2040</v>
      </c>
      <c r="D8829" s="2" t="s">
        <v>241</v>
      </c>
      <c r="E8829" s="2" t="s">
        <v>627</v>
      </c>
      <c r="F8829" s="2" t="s">
        <v>858</v>
      </c>
      <c r="G8829" s="2">
        <v>277</v>
      </c>
      <c r="H8829" s="2">
        <v>2.9480541707020003E-4</v>
      </c>
      <c r="I8829" s="2">
        <v>3.3018206711862407E-4</v>
      </c>
      <c r="J8829" s="26" t="s">
        <v>700</v>
      </c>
    </row>
    <row r="8830" spans="1:10" ht="15.75" hidden="1" customHeight="1" x14ac:dyDescent="0.25">
      <c r="A8830" s="2" t="s">
        <v>853</v>
      </c>
      <c r="B8830" s="2" t="s">
        <v>854</v>
      </c>
      <c r="C8830" s="2">
        <v>2040</v>
      </c>
      <c r="D8830" s="2" t="s">
        <v>241</v>
      </c>
      <c r="E8830" s="2" t="s">
        <v>627</v>
      </c>
      <c r="F8830" s="2" t="s">
        <v>855</v>
      </c>
      <c r="G8830" s="2">
        <v>277</v>
      </c>
      <c r="H8830" s="2">
        <v>1.5341555990739999E-4</v>
      </c>
      <c r="I8830" s="2">
        <v>1.7182542709628801E-4</v>
      </c>
      <c r="J8830" s="26" t="s">
        <v>700</v>
      </c>
    </row>
    <row r="8831" spans="1:10" ht="15.75" hidden="1" customHeight="1" x14ac:dyDescent="0.25">
      <c r="A8831" s="2" t="s">
        <v>853</v>
      </c>
      <c r="B8831" s="2" t="s">
        <v>854</v>
      </c>
      <c r="C8831" s="2">
        <v>2040</v>
      </c>
      <c r="D8831" s="2" t="s">
        <v>241</v>
      </c>
      <c r="E8831" s="2" t="s">
        <v>627</v>
      </c>
      <c r="F8831" s="2" t="s">
        <v>855</v>
      </c>
      <c r="G8831" s="2">
        <v>278</v>
      </c>
      <c r="H8831" s="2">
        <v>1.589363673702E-4</v>
      </c>
      <c r="I8831" s="2">
        <v>1.7800873145462401E-4</v>
      </c>
      <c r="J8831" s="26" t="s">
        <v>700</v>
      </c>
    </row>
    <row r="8832" spans="1:10" ht="15.75" hidden="1" customHeight="1" x14ac:dyDescent="0.25">
      <c r="A8832" s="2" t="s">
        <v>853</v>
      </c>
      <c r="B8832" s="2" t="s">
        <v>854</v>
      </c>
      <c r="C8832" s="2">
        <v>2040</v>
      </c>
      <c r="D8832" s="2" t="s">
        <v>241</v>
      </c>
      <c r="E8832" s="2" t="s">
        <v>627</v>
      </c>
      <c r="F8832" s="2" t="s">
        <v>857</v>
      </c>
      <c r="G8832" s="2">
        <v>288</v>
      </c>
      <c r="H8832" s="2">
        <v>4.2000465327900003E-5</v>
      </c>
      <c r="I8832" s="2">
        <v>4.7040521167248006E-5</v>
      </c>
      <c r="J8832" s="26" t="s">
        <v>700</v>
      </c>
    </row>
    <row r="8833" spans="1:10" ht="15.75" hidden="1" customHeight="1" x14ac:dyDescent="0.25">
      <c r="A8833" s="2" t="s">
        <v>853</v>
      </c>
      <c r="B8833" s="2" t="s">
        <v>854</v>
      </c>
      <c r="C8833" s="2">
        <v>2040</v>
      </c>
      <c r="D8833" s="2" t="s">
        <v>241</v>
      </c>
      <c r="E8833" s="2" t="s">
        <v>627</v>
      </c>
      <c r="F8833" s="2" t="s">
        <v>855</v>
      </c>
      <c r="G8833" s="2">
        <v>293</v>
      </c>
      <c r="H8833" s="2">
        <v>1.4909051242279999E-4</v>
      </c>
      <c r="I8833" s="2">
        <v>1.66981373913536E-4</v>
      </c>
      <c r="J8833" s="26" t="s">
        <v>700</v>
      </c>
    </row>
    <row r="8834" spans="1:10" ht="15.75" hidden="1" customHeight="1" x14ac:dyDescent="0.25">
      <c r="A8834" s="2" t="s">
        <v>853</v>
      </c>
      <c r="B8834" s="2" t="s">
        <v>854</v>
      </c>
      <c r="C8834" s="2">
        <v>2040</v>
      </c>
      <c r="D8834" s="2" t="s">
        <v>241</v>
      </c>
      <c r="E8834" s="2" t="s">
        <v>627</v>
      </c>
      <c r="F8834" s="2" t="s">
        <v>857</v>
      </c>
      <c r="G8834" s="2">
        <v>294</v>
      </c>
      <c r="H8834" s="2">
        <v>3.6060289858100003E-5</v>
      </c>
      <c r="I8834" s="2">
        <v>4.0387524641072005E-5</v>
      </c>
      <c r="J8834" s="26" t="s">
        <v>700</v>
      </c>
    </row>
    <row r="8835" spans="1:10" ht="15.75" hidden="1" customHeight="1" x14ac:dyDescent="0.25">
      <c r="A8835" s="2" t="s">
        <v>853</v>
      </c>
      <c r="B8835" s="2" t="s">
        <v>854</v>
      </c>
      <c r="C8835" s="2">
        <v>2040</v>
      </c>
      <c r="D8835" s="2" t="s">
        <v>241</v>
      </c>
      <c r="E8835" s="2" t="s">
        <v>627</v>
      </c>
      <c r="F8835" s="2" t="s">
        <v>855</v>
      </c>
      <c r="G8835" s="2">
        <v>300</v>
      </c>
      <c r="H8835" s="2">
        <v>1.4653970720250001E-4</v>
      </c>
      <c r="I8835" s="2">
        <v>1.6412447206680004E-4</v>
      </c>
      <c r="J8835" s="26" t="s">
        <v>700</v>
      </c>
    </row>
    <row r="8836" spans="1:10" ht="15.75" hidden="1" customHeight="1" x14ac:dyDescent="0.25">
      <c r="A8836" s="2" t="s">
        <v>853</v>
      </c>
      <c r="B8836" s="2" t="s">
        <v>854</v>
      </c>
      <c r="C8836" s="2">
        <v>2040</v>
      </c>
      <c r="D8836" s="2" t="s">
        <v>241</v>
      </c>
      <c r="E8836" s="2" t="s">
        <v>627</v>
      </c>
      <c r="F8836" s="2" t="s">
        <v>858</v>
      </c>
      <c r="G8836" s="2">
        <v>302</v>
      </c>
      <c r="H8836" s="2">
        <v>5.4138971609059999E-4</v>
      </c>
      <c r="I8836" s="2">
        <v>6.0635648202147206E-4</v>
      </c>
      <c r="J8836" s="26" t="s">
        <v>700</v>
      </c>
    </row>
    <row r="8837" spans="1:10" ht="15.75" hidden="1" customHeight="1" x14ac:dyDescent="0.25">
      <c r="A8837" s="2" t="s">
        <v>853</v>
      </c>
      <c r="B8837" s="2" t="s">
        <v>854</v>
      </c>
      <c r="C8837" s="2">
        <v>2040</v>
      </c>
      <c r="D8837" s="2" t="s">
        <v>241</v>
      </c>
      <c r="E8837" s="2" t="s">
        <v>627</v>
      </c>
      <c r="F8837" s="2" t="s">
        <v>859</v>
      </c>
      <c r="G8837" s="2">
        <v>302</v>
      </c>
      <c r="H8837" s="40">
        <v>9.6683625088199995E-6</v>
      </c>
      <c r="I8837" s="2">
        <v>1.08285660098784E-5</v>
      </c>
      <c r="J8837" s="26" t="s">
        <v>700</v>
      </c>
    </row>
    <row r="8838" spans="1:10" ht="15.75" hidden="1" customHeight="1" x14ac:dyDescent="0.25">
      <c r="A8838" s="2" t="s">
        <v>853</v>
      </c>
      <c r="B8838" s="2" t="s">
        <v>854</v>
      </c>
      <c r="C8838" s="2">
        <v>2040</v>
      </c>
      <c r="D8838" s="2" t="s">
        <v>241</v>
      </c>
      <c r="E8838" s="2" t="s">
        <v>627</v>
      </c>
      <c r="F8838" s="2" t="s">
        <v>858</v>
      </c>
      <c r="G8838" s="2">
        <v>307</v>
      </c>
      <c r="H8838" s="2">
        <v>3.0065598548389998E-4</v>
      </c>
      <c r="I8838" s="2">
        <v>3.3673470374196801E-4</v>
      </c>
      <c r="J8838" s="26" t="s">
        <v>700</v>
      </c>
    </row>
    <row r="8839" spans="1:10" ht="15.75" hidden="1" customHeight="1" x14ac:dyDescent="0.25">
      <c r="A8839" s="2" t="s">
        <v>853</v>
      </c>
      <c r="B8839" s="2" t="s">
        <v>854</v>
      </c>
      <c r="C8839" s="2">
        <v>2040</v>
      </c>
      <c r="D8839" s="2" t="s">
        <v>241</v>
      </c>
      <c r="E8839" s="2" t="s">
        <v>627</v>
      </c>
      <c r="F8839" s="2" t="s">
        <v>860</v>
      </c>
      <c r="G8839" s="2">
        <v>318</v>
      </c>
      <c r="H8839" s="2">
        <v>4.9473044782599997E-5</v>
      </c>
      <c r="I8839" s="2">
        <v>5.5409810156512004E-5</v>
      </c>
      <c r="J8839" s="26" t="s">
        <v>701</v>
      </c>
    </row>
    <row r="8840" spans="1:10" ht="15.75" hidden="1" customHeight="1" x14ac:dyDescent="0.25">
      <c r="A8840" s="2" t="s">
        <v>853</v>
      </c>
      <c r="B8840" s="2" t="s">
        <v>854</v>
      </c>
      <c r="C8840" s="2">
        <v>2040</v>
      </c>
      <c r="D8840" s="2" t="s">
        <v>241</v>
      </c>
      <c r="E8840" s="2" t="s">
        <v>627</v>
      </c>
      <c r="F8840" s="2" t="s">
        <v>856</v>
      </c>
      <c r="G8840" s="2">
        <v>319</v>
      </c>
      <c r="H8840" s="40">
        <v>3.1583242616799999E-6</v>
      </c>
      <c r="I8840" s="2">
        <v>3.5373231730816003E-6</v>
      </c>
      <c r="J8840" s="26" t="s">
        <v>700</v>
      </c>
    </row>
    <row r="8841" spans="1:10" ht="15.75" hidden="1" customHeight="1" x14ac:dyDescent="0.25">
      <c r="A8841" s="2" t="s">
        <v>853</v>
      </c>
      <c r="B8841" s="2" t="s">
        <v>854</v>
      </c>
      <c r="C8841" s="2">
        <v>2040</v>
      </c>
      <c r="D8841" s="2" t="s">
        <v>241</v>
      </c>
      <c r="E8841" s="2" t="s">
        <v>627</v>
      </c>
      <c r="F8841" s="2" t="s">
        <v>858</v>
      </c>
      <c r="G8841" s="2">
        <v>320</v>
      </c>
      <c r="H8841" s="2">
        <v>2.5510933483020002E-4</v>
      </c>
      <c r="I8841" s="2">
        <v>2.8572245500982406E-4</v>
      </c>
      <c r="J8841" s="26" t="s">
        <v>700</v>
      </c>
    </row>
    <row r="8842" spans="1:10" ht="15.75" hidden="1" customHeight="1" x14ac:dyDescent="0.25">
      <c r="A8842" s="2" t="s">
        <v>853</v>
      </c>
      <c r="B8842" s="2" t="s">
        <v>854</v>
      </c>
      <c r="C8842" s="2">
        <v>2040</v>
      </c>
      <c r="D8842" s="2" t="s">
        <v>241</v>
      </c>
      <c r="E8842" s="2" t="s">
        <v>627</v>
      </c>
      <c r="F8842" s="2" t="s">
        <v>856</v>
      </c>
      <c r="G8842" s="2">
        <v>325</v>
      </c>
      <c r="H8842" s="40">
        <v>3.0445416996399999E-6</v>
      </c>
      <c r="I8842" s="2">
        <v>3.4098867035968003E-6</v>
      </c>
      <c r="J8842" s="26" t="s">
        <v>700</v>
      </c>
    </row>
    <row r="8843" spans="1:10" ht="15.75" hidden="1" customHeight="1" x14ac:dyDescent="0.25">
      <c r="A8843" s="2" t="s">
        <v>853</v>
      </c>
      <c r="B8843" s="2" t="s">
        <v>854</v>
      </c>
      <c r="C8843" s="2">
        <v>2040</v>
      </c>
      <c r="D8843" s="2" t="s">
        <v>241</v>
      </c>
      <c r="E8843" s="2" t="s">
        <v>627</v>
      </c>
      <c r="F8843" s="2" t="s">
        <v>858</v>
      </c>
      <c r="G8843" s="2">
        <v>328</v>
      </c>
      <c r="H8843" s="2">
        <v>2.4878984550010002E-4</v>
      </c>
      <c r="I8843" s="2">
        <v>2.7864462696011207E-4</v>
      </c>
      <c r="J8843" s="26" t="s">
        <v>700</v>
      </c>
    </row>
    <row r="8844" spans="1:10" ht="15.75" hidden="1" customHeight="1" x14ac:dyDescent="0.25">
      <c r="A8844" s="2" t="s">
        <v>853</v>
      </c>
      <c r="B8844" s="2" t="s">
        <v>854</v>
      </c>
      <c r="C8844" s="2">
        <v>2040</v>
      </c>
      <c r="D8844" s="2" t="s">
        <v>241</v>
      </c>
      <c r="E8844" s="2" t="s">
        <v>627</v>
      </c>
      <c r="F8844" s="2" t="s">
        <v>860</v>
      </c>
      <c r="G8844" s="2">
        <v>329</v>
      </c>
      <c r="H8844" s="2">
        <v>5.1321982027700002E-5</v>
      </c>
      <c r="I8844" s="2">
        <v>5.7480619871024009E-5</v>
      </c>
      <c r="J8844" s="26" t="s">
        <v>701</v>
      </c>
    </row>
    <row r="8845" spans="1:10" ht="15.75" hidden="1" customHeight="1" x14ac:dyDescent="0.25">
      <c r="A8845" s="2" t="s">
        <v>853</v>
      </c>
      <c r="B8845" s="2" t="s">
        <v>854</v>
      </c>
      <c r="C8845" s="2">
        <v>2040</v>
      </c>
      <c r="D8845" s="2" t="s">
        <v>241</v>
      </c>
      <c r="E8845" s="2" t="s">
        <v>627</v>
      </c>
      <c r="F8845" s="2" t="s">
        <v>857</v>
      </c>
      <c r="G8845" s="2">
        <v>333</v>
      </c>
      <c r="H8845" s="2">
        <v>3.1828029023000001E-5</v>
      </c>
      <c r="I8845" s="2">
        <v>3.5647392505760003E-5</v>
      </c>
      <c r="J8845" s="26" t="s">
        <v>700</v>
      </c>
    </row>
    <row r="8846" spans="1:10" ht="15.75" hidden="1" customHeight="1" x14ac:dyDescent="0.25">
      <c r="A8846" s="2" t="s">
        <v>853</v>
      </c>
      <c r="B8846" s="2" t="s">
        <v>854</v>
      </c>
      <c r="C8846" s="2">
        <v>2040</v>
      </c>
      <c r="D8846" s="2" t="s">
        <v>241</v>
      </c>
      <c r="E8846" s="2" t="s">
        <v>627</v>
      </c>
      <c r="F8846" s="2" t="s">
        <v>857</v>
      </c>
      <c r="G8846" s="2">
        <v>336</v>
      </c>
      <c r="H8846" s="2">
        <v>3.1579245842299999E-5</v>
      </c>
      <c r="I8846" s="2">
        <v>3.5368755343375999E-5</v>
      </c>
      <c r="J8846" s="26" t="s">
        <v>700</v>
      </c>
    </row>
    <row r="8847" spans="1:10" ht="15.75" hidden="1" customHeight="1" x14ac:dyDescent="0.25">
      <c r="A8847" s="2" t="s">
        <v>853</v>
      </c>
      <c r="B8847" s="2" t="s">
        <v>854</v>
      </c>
      <c r="C8847" s="2">
        <v>2040</v>
      </c>
      <c r="D8847" s="2" t="s">
        <v>241</v>
      </c>
      <c r="E8847" s="2" t="s">
        <v>627</v>
      </c>
      <c r="F8847" s="2" t="s">
        <v>855</v>
      </c>
      <c r="G8847" s="2">
        <v>336</v>
      </c>
      <c r="H8847" s="2">
        <v>1.4015959459359999E-4</v>
      </c>
      <c r="I8847" s="2">
        <v>1.56978745944832E-4</v>
      </c>
      <c r="J8847" s="26" t="s">
        <v>700</v>
      </c>
    </row>
    <row r="8848" spans="1:10" ht="15.75" hidden="1" customHeight="1" x14ac:dyDescent="0.25">
      <c r="A8848" s="2" t="s">
        <v>853</v>
      </c>
      <c r="B8848" s="2" t="s">
        <v>854</v>
      </c>
      <c r="C8848" s="2">
        <v>2040</v>
      </c>
      <c r="D8848" s="2" t="s">
        <v>241</v>
      </c>
      <c r="E8848" s="2" t="s">
        <v>627</v>
      </c>
      <c r="F8848" s="2" t="s">
        <v>857</v>
      </c>
      <c r="G8848" s="2">
        <v>344</v>
      </c>
      <c r="H8848" s="2">
        <v>3.5429864510700002E-5</v>
      </c>
      <c r="I8848" s="2">
        <v>3.9681448251984008E-5</v>
      </c>
      <c r="J8848" s="26" t="s">
        <v>700</v>
      </c>
    </row>
    <row r="8849" spans="1:10" ht="15.75" hidden="1" customHeight="1" x14ac:dyDescent="0.25">
      <c r="A8849" s="2" t="s">
        <v>853</v>
      </c>
      <c r="B8849" s="2" t="s">
        <v>854</v>
      </c>
      <c r="C8849" s="2">
        <v>2040</v>
      </c>
      <c r="D8849" s="2" t="s">
        <v>241</v>
      </c>
      <c r="E8849" s="2" t="s">
        <v>627</v>
      </c>
      <c r="F8849" s="2" t="s">
        <v>857</v>
      </c>
      <c r="G8849" s="2">
        <v>349</v>
      </c>
      <c r="H8849" s="2">
        <v>3.04823097395E-5</v>
      </c>
      <c r="I8849" s="2">
        <v>3.4140186908240006E-5</v>
      </c>
      <c r="J8849" s="26" t="s">
        <v>700</v>
      </c>
    </row>
    <row r="8850" spans="1:10" ht="15.75" hidden="1" customHeight="1" x14ac:dyDescent="0.25">
      <c r="A8850" s="2" t="s">
        <v>853</v>
      </c>
      <c r="B8850" s="2" t="s">
        <v>854</v>
      </c>
      <c r="C8850" s="2">
        <v>2040</v>
      </c>
      <c r="D8850" s="2" t="s">
        <v>241</v>
      </c>
      <c r="E8850" s="2" t="s">
        <v>627</v>
      </c>
      <c r="F8850" s="2" t="s">
        <v>859</v>
      </c>
      <c r="G8850" s="2">
        <v>352</v>
      </c>
      <c r="H8850" s="40">
        <v>8.2638898675199998E-6</v>
      </c>
      <c r="I8850" s="2">
        <v>9.2555566516224002E-6</v>
      </c>
      <c r="J8850" s="26" t="s">
        <v>700</v>
      </c>
    </row>
    <row r="8851" spans="1:10" ht="15.75" hidden="1" customHeight="1" x14ac:dyDescent="0.25">
      <c r="A8851" s="2" t="s">
        <v>853</v>
      </c>
      <c r="B8851" s="2" t="s">
        <v>854</v>
      </c>
      <c r="C8851" s="2">
        <v>2040</v>
      </c>
      <c r="D8851" s="2" t="s">
        <v>241</v>
      </c>
      <c r="E8851" s="2" t="s">
        <v>627</v>
      </c>
      <c r="F8851" s="2" t="s">
        <v>857</v>
      </c>
      <c r="G8851" s="2">
        <v>353</v>
      </c>
      <c r="H8851" s="2">
        <v>3.4562701330299999E-5</v>
      </c>
      <c r="I8851" s="2">
        <v>3.8710225489936002E-5</v>
      </c>
      <c r="J8851" s="26" t="s">
        <v>700</v>
      </c>
    </row>
    <row r="8852" spans="1:10" ht="15.75" hidden="1" customHeight="1" x14ac:dyDescent="0.25">
      <c r="A8852" s="2" t="s">
        <v>853</v>
      </c>
      <c r="B8852" s="2" t="s">
        <v>854</v>
      </c>
      <c r="C8852" s="2">
        <v>2040</v>
      </c>
      <c r="D8852" s="2" t="s">
        <v>241</v>
      </c>
      <c r="E8852" s="2" t="s">
        <v>627</v>
      </c>
      <c r="F8852" s="2" t="s">
        <v>857</v>
      </c>
      <c r="G8852" s="2">
        <v>358</v>
      </c>
      <c r="H8852" s="2">
        <v>2.96229591186E-5</v>
      </c>
      <c r="I8852" s="2">
        <v>3.3177714212832001E-5</v>
      </c>
      <c r="J8852" s="26" t="s">
        <v>700</v>
      </c>
    </row>
    <row r="8853" spans="1:10" ht="15.75" hidden="1" customHeight="1" x14ac:dyDescent="0.25">
      <c r="A8853" s="2" t="s">
        <v>853</v>
      </c>
      <c r="B8853" s="2" t="s">
        <v>854</v>
      </c>
      <c r="C8853" s="2">
        <v>2040</v>
      </c>
      <c r="D8853" s="2" t="s">
        <v>241</v>
      </c>
      <c r="E8853" s="2" t="s">
        <v>627</v>
      </c>
      <c r="F8853" s="2" t="s">
        <v>857</v>
      </c>
      <c r="G8853" s="2">
        <v>365</v>
      </c>
      <c r="H8853" s="2">
        <v>2.9116137738999999E-5</v>
      </c>
      <c r="I8853" s="2">
        <v>3.2610074267679999E-5</v>
      </c>
      <c r="J8853" s="26" t="s">
        <v>700</v>
      </c>
    </row>
    <row r="8854" spans="1:10" ht="15.75" hidden="1" customHeight="1" x14ac:dyDescent="0.25">
      <c r="A8854" s="2" t="s">
        <v>853</v>
      </c>
      <c r="B8854" s="2" t="s">
        <v>854</v>
      </c>
      <c r="C8854" s="2">
        <v>2040</v>
      </c>
      <c r="D8854" s="2" t="s">
        <v>241</v>
      </c>
      <c r="E8854" s="2" t="s">
        <v>627</v>
      </c>
      <c r="F8854" s="2" t="s">
        <v>857</v>
      </c>
      <c r="G8854" s="2">
        <v>382</v>
      </c>
      <c r="H8854" s="2">
        <v>2.7848467652800001E-5</v>
      </c>
      <c r="I8854" s="2">
        <v>3.1190283771136002E-5</v>
      </c>
      <c r="J8854" s="26" t="s">
        <v>700</v>
      </c>
    </row>
    <row r="8855" spans="1:10" ht="15.75" hidden="1" customHeight="1" x14ac:dyDescent="0.25">
      <c r="A8855" s="2" t="s">
        <v>853</v>
      </c>
      <c r="B8855" s="2" t="s">
        <v>854</v>
      </c>
      <c r="C8855" s="2">
        <v>2040</v>
      </c>
      <c r="D8855" s="2" t="s">
        <v>241</v>
      </c>
      <c r="E8855" s="2" t="s">
        <v>627</v>
      </c>
      <c r="F8855" s="2" t="s">
        <v>855</v>
      </c>
      <c r="G8855" s="2">
        <v>382</v>
      </c>
      <c r="H8855" s="2">
        <v>1.2903736205769999E-4</v>
      </c>
      <c r="I8855" s="2">
        <v>1.4452184550462399E-4</v>
      </c>
      <c r="J8855" s="26" t="s">
        <v>700</v>
      </c>
    </row>
    <row r="8856" spans="1:10" ht="15.75" hidden="1" customHeight="1" x14ac:dyDescent="0.25">
      <c r="A8856" s="2" t="s">
        <v>853</v>
      </c>
      <c r="B8856" s="2" t="s">
        <v>854</v>
      </c>
      <c r="C8856" s="2">
        <v>2040</v>
      </c>
      <c r="D8856" s="2" t="s">
        <v>241</v>
      </c>
      <c r="E8856" s="2" t="s">
        <v>627</v>
      </c>
      <c r="F8856" s="2" t="s">
        <v>855</v>
      </c>
      <c r="G8856" s="2">
        <v>407</v>
      </c>
      <c r="H8856" s="2">
        <v>1.2364477152E-4</v>
      </c>
      <c r="I8856" s="2">
        <v>1.3848214410240001E-4</v>
      </c>
      <c r="J8856" s="26" t="s">
        <v>700</v>
      </c>
    </row>
    <row r="8857" spans="1:10" ht="15.75" hidden="1" customHeight="1" x14ac:dyDescent="0.25">
      <c r="A8857" s="2" t="s">
        <v>853</v>
      </c>
      <c r="B8857" s="2" t="s">
        <v>854</v>
      </c>
      <c r="C8857" s="2">
        <v>2040</v>
      </c>
      <c r="D8857" s="2" t="s">
        <v>241</v>
      </c>
      <c r="E8857" s="2" t="s">
        <v>627</v>
      </c>
      <c r="F8857" s="2" t="s">
        <v>857</v>
      </c>
      <c r="G8857" s="2">
        <v>412</v>
      </c>
      <c r="H8857" s="2">
        <v>2.5858073058799999E-5</v>
      </c>
      <c r="I8857" s="2">
        <v>2.8961041825856E-5</v>
      </c>
      <c r="J8857" s="26" t="s">
        <v>700</v>
      </c>
    </row>
    <row r="8858" spans="1:10" ht="15.75" hidden="1" customHeight="1" x14ac:dyDescent="0.25">
      <c r="A8858" s="2" t="s">
        <v>853</v>
      </c>
      <c r="B8858" s="2" t="s">
        <v>854</v>
      </c>
      <c r="C8858" s="2">
        <v>2040</v>
      </c>
      <c r="D8858" s="2" t="s">
        <v>241</v>
      </c>
      <c r="E8858" s="2" t="s">
        <v>627</v>
      </c>
      <c r="F8858" s="2" t="s">
        <v>857</v>
      </c>
      <c r="G8858" s="2">
        <v>415</v>
      </c>
      <c r="H8858" s="2">
        <v>2.56385774264E-5</v>
      </c>
      <c r="I8858" s="2">
        <v>2.8715206717568002E-5</v>
      </c>
      <c r="J8858" s="26" t="s">
        <v>700</v>
      </c>
    </row>
    <row r="8859" spans="1:10" ht="15.75" hidden="1" customHeight="1" x14ac:dyDescent="0.25">
      <c r="A8859" s="2" t="s">
        <v>853</v>
      </c>
      <c r="B8859" s="2" t="s">
        <v>854</v>
      </c>
      <c r="C8859" s="2">
        <v>2040</v>
      </c>
      <c r="D8859" s="2" t="s">
        <v>241</v>
      </c>
      <c r="E8859" s="2" t="s">
        <v>627</v>
      </c>
      <c r="F8859" s="2" t="s">
        <v>855</v>
      </c>
      <c r="G8859" s="2">
        <v>423</v>
      </c>
      <c r="H8859" s="2">
        <v>1.301420707023E-4</v>
      </c>
      <c r="I8859" s="2">
        <v>1.4575911918657603E-4</v>
      </c>
      <c r="J8859" s="26" t="s">
        <v>700</v>
      </c>
    </row>
    <row r="8860" spans="1:10" ht="15.75" hidden="1" customHeight="1" x14ac:dyDescent="0.25">
      <c r="A8860" s="2" t="s">
        <v>853</v>
      </c>
      <c r="B8860" s="2" t="s">
        <v>854</v>
      </c>
      <c r="C8860" s="2">
        <v>2040</v>
      </c>
      <c r="D8860" s="2" t="s">
        <v>241</v>
      </c>
      <c r="E8860" s="2" t="s">
        <v>627</v>
      </c>
      <c r="F8860" s="2" t="s">
        <v>857</v>
      </c>
      <c r="G8860" s="2">
        <v>423</v>
      </c>
      <c r="H8860" s="2">
        <v>2.8793914680099999E-5</v>
      </c>
      <c r="I8860" s="2">
        <v>3.2249184441712001E-5</v>
      </c>
      <c r="J8860" s="26" t="s">
        <v>700</v>
      </c>
    </row>
    <row r="8861" spans="1:10" ht="15.75" hidden="1" customHeight="1" x14ac:dyDescent="0.25">
      <c r="A8861" s="2" t="s">
        <v>853</v>
      </c>
      <c r="B8861" s="2" t="s">
        <v>854</v>
      </c>
      <c r="C8861" s="2">
        <v>2040</v>
      </c>
      <c r="D8861" s="2" t="s">
        <v>241</v>
      </c>
      <c r="E8861" s="2" t="s">
        <v>627</v>
      </c>
      <c r="F8861" s="2" t="s">
        <v>857</v>
      </c>
      <c r="G8861" s="2">
        <v>434</v>
      </c>
      <c r="H8861" s="2">
        <v>2.4567118089199999E-5</v>
      </c>
      <c r="I8861" s="2">
        <v>2.7515172259904003E-5</v>
      </c>
      <c r="J8861" s="26" t="s">
        <v>700</v>
      </c>
    </row>
    <row r="8862" spans="1:10" ht="15.75" hidden="1" customHeight="1" x14ac:dyDescent="0.25">
      <c r="A8862" s="2" t="s">
        <v>853</v>
      </c>
      <c r="B8862" s="2" t="s">
        <v>854</v>
      </c>
      <c r="C8862" s="2">
        <v>2040</v>
      </c>
      <c r="D8862" s="2" t="s">
        <v>241</v>
      </c>
      <c r="E8862" s="2" t="s">
        <v>627</v>
      </c>
      <c r="F8862" s="2" t="s">
        <v>855</v>
      </c>
      <c r="G8862" s="2">
        <v>435</v>
      </c>
      <c r="H8862" s="2">
        <v>1.7831630248109999E-4</v>
      </c>
      <c r="I8862" s="2">
        <v>1.99714258778832E-4</v>
      </c>
      <c r="J8862" s="26" t="s">
        <v>700</v>
      </c>
    </row>
    <row r="8863" spans="1:10" ht="15.75" hidden="1" customHeight="1" x14ac:dyDescent="0.25">
      <c r="A8863" s="2" t="s">
        <v>853</v>
      </c>
      <c r="B8863" s="2" t="s">
        <v>854</v>
      </c>
      <c r="C8863" s="2">
        <v>2040</v>
      </c>
      <c r="D8863" s="2" t="s">
        <v>241</v>
      </c>
      <c r="E8863" s="2" t="s">
        <v>627</v>
      </c>
      <c r="F8863" s="2" t="s">
        <v>859</v>
      </c>
      <c r="G8863" s="2">
        <v>442</v>
      </c>
      <c r="H8863" s="40">
        <v>7.2101038313100003E-6</v>
      </c>
      <c r="I8863" s="2">
        <v>8.0753162910672014E-6</v>
      </c>
      <c r="J8863" s="26" t="s">
        <v>700</v>
      </c>
    </row>
    <row r="8864" spans="1:10" ht="15.75" hidden="1" customHeight="1" x14ac:dyDescent="0.25">
      <c r="A8864" s="2" t="s">
        <v>853</v>
      </c>
      <c r="B8864" s="2" t="s">
        <v>854</v>
      </c>
      <c r="C8864" s="2">
        <v>2040</v>
      </c>
      <c r="D8864" s="2" t="s">
        <v>241</v>
      </c>
      <c r="E8864" s="2" t="s">
        <v>627</v>
      </c>
      <c r="F8864" s="2" t="s">
        <v>855</v>
      </c>
      <c r="G8864" s="2">
        <v>447</v>
      </c>
      <c r="H8864" s="2">
        <v>1.7395192116960001E-4</v>
      </c>
      <c r="I8864" s="2">
        <v>1.9482615170995202E-4</v>
      </c>
      <c r="J8864" s="26" t="s">
        <v>700</v>
      </c>
    </row>
    <row r="8865" spans="1:10" ht="15.75" hidden="1" customHeight="1" x14ac:dyDescent="0.25">
      <c r="A8865" s="2" t="s">
        <v>853</v>
      </c>
      <c r="B8865" s="2" t="s">
        <v>854</v>
      </c>
      <c r="C8865" s="2">
        <v>2040</v>
      </c>
      <c r="D8865" s="2" t="s">
        <v>241</v>
      </c>
      <c r="E8865" s="2" t="s">
        <v>627</v>
      </c>
      <c r="F8865" s="2" t="s">
        <v>855</v>
      </c>
      <c r="G8865" s="2">
        <v>461</v>
      </c>
      <c r="H8865" s="2">
        <v>2.270650438732E-4</v>
      </c>
      <c r="I8865" s="2">
        <v>2.5431284913798402E-4</v>
      </c>
      <c r="J8865" s="26" t="s">
        <v>700</v>
      </c>
    </row>
    <row r="8866" spans="1:10" ht="15.75" hidden="1" customHeight="1" x14ac:dyDescent="0.25">
      <c r="A8866" s="2" t="s">
        <v>853</v>
      </c>
      <c r="B8866" s="2" t="s">
        <v>854</v>
      </c>
      <c r="C8866" s="2">
        <v>2040</v>
      </c>
      <c r="D8866" s="2" t="s">
        <v>241</v>
      </c>
      <c r="E8866" s="2" t="s">
        <v>627</v>
      </c>
      <c r="F8866" s="2" t="s">
        <v>858</v>
      </c>
      <c r="G8866" s="2">
        <v>467</v>
      </c>
      <c r="H8866" s="2">
        <v>1.743804605212E-4</v>
      </c>
      <c r="I8866" s="2">
        <v>1.9530611578374402E-4</v>
      </c>
      <c r="J8866" s="26" t="s">
        <v>700</v>
      </c>
    </row>
    <row r="8867" spans="1:10" ht="15.75" hidden="1" customHeight="1" x14ac:dyDescent="0.25">
      <c r="A8867" s="2" t="s">
        <v>853</v>
      </c>
      <c r="B8867" s="2" t="s">
        <v>854</v>
      </c>
      <c r="C8867" s="2">
        <v>2040</v>
      </c>
      <c r="D8867" s="2" t="s">
        <v>241</v>
      </c>
      <c r="E8867" s="2" t="s">
        <v>627</v>
      </c>
      <c r="F8867" s="2" t="s">
        <v>857</v>
      </c>
      <c r="G8867" s="2">
        <v>472</v>
      </c>
      <c r="H8867" s="2">
        <v>4.5115808461599998E-5</v>
      </c>
      <c r="I8867" s="2">
        <v>5.0529705476992E-5</v>
      </c>
      <c r="J8867" s="26" t="s">
        <v>700</v>
      </c>
    </row>
    <row r="8868" spans="1:10" ht="15.75" hidden="1" customHeight="1" x14ac:dyDescent="0.25">
      <c r="A8868" s="2" t="s">
        <v>853</v>
      </c>
      <c r="B8868" s="2" t="s">
        <v>854</v>
      </c>
      <c r="C8868" s="2">
        <v>2040</v>
      </c>
      <c r="D8868" s="2" t="s">
        <v>241</v>
      </c>
      <c r="E8868" s="2" t="s">
        <v>627</v>
      </c>
      <c r="F8868" s="2" t="s">
        <v>857</v>
      </c>
      <c r="G8868" s="2">
        <v>486</v>
      </c>
      <c r="H8868" s="2">
        <v>2.5054667275999999E-5</v>
      </c>
      <c r="I8868" s="2">
        <v>2.8061227349120003E-5</v>
      </c>
      <c r="J8868" s="26" t="s">
        <v>700</v>
      </c>
    </row>
    <row r="8869" spans="1:10" ht="15.75" hidden="1" customHeight="1" x14ac:dyDescent="0.25">
      <c r="A8869" s="2" t="s">
        <v>853</v>
      </c>
      <c r="B8869" s="2" t="s">
        <v>854</v>
      </c>
      <c r="C8869" s="2">
        <v>2040</v>
      </c>
      <c r="D8869" s="2" t="s">
        <v>241</v>
      </c>
      <c r="E8869" s="2" t="s">
        <v>627</v>
      </c>
      <c r="F8869" s="2" t="s">
        <v>857</v>
      </c>
      <c r="G8869" s="2">
        <v>501</v>
      </c>
      <c r="H8869" s="2">
        <v>2.1259111235800001E-5</v>
      </c>
      <c r="I8869" s="2">
        <v>2.3810204584096003E-5</v>
      </c>
      <c r="J8869" s="26" t="s">
        <v>700</v>
      </c>
    </row>
    <row r="8870" spans="1:10" ht="15.75" hidden="1" customHeight="1" x14ac:dyDescent="0.25">
      <c r="A8870" s="2" t="s">
        <v>853</v>
      </c>
      <c r="B8870" s="2" t="s">
        <v>854</v>
      </c>
      <c r="C8870" s="2">
        <v>2040</v>
      </c>
      <c r="D8870" s="2" t="s">
        <v>241</v>
      </c>
      <c r="E8870" s="2" t="s">
        <v>627</v>
      </c>
      <c r="F8870" s="2" t="s">
        <v>855</v>
      </c>
      <c r="G8870" s="2">
        <v>501</v>
      </c>
      <c r="H8870" s="2">
        <v>1.0699577978810001E-4</v>
      </c>
      <c r="I8870" s="2">
        <v>1.1983527336267202E-4</v>
      </c>
      <c r="J8870" s="26" t="s">
        <v>700</v>
      </c>
    </row>
    <row r="8871" spans="1:10" ht="15.75" hidden="1" customHeight="1" x14ac:dyDescent="0.25">
      <c r="A8871" s="2" t="s">
        <v>853</v>
      </c>
      <c r="B8871" s="2" t="s">
        <v>854</v>
      </c>
      <c r="C8871" s="2">
        <v>2040</v>
      </c>
      <c r="D8871" s="2" t="s">
        <v>241</v>
      </c>
      <c r="E8871" s="2" t="s">
        <v>627</v>
      </c>
      <c r="F8871" s="2" t="s">
        <v>855</v>
      </c>
      <c r="G8871" s="2">
        <v>505</v>
      </c>
      <c r="H8871" s="2">
        <v>1.043453157763E-4</v>
      </c>
      <c r="I8871" s="2">
        <v>1.16866753669456E-4</v>
      </c>
      <c r="J8871" s="26" t="s">
        <v>700</v>
      </c>
    </row>
    <row r="8872" spans="1:10" ht="15.75" hidden="1" customHeight="1" x14ac:dyDescent="0.25">
      <c r="A8872" s="2" t="s">
        <v>853</v>
      </c>
      <c r="B8872" s="2" t="s">
        <v>854</v>
      </c>
      <c r="C8872" s="2">
        <v>2040</v>
      </c>
      <c r="D8872" s="2" t="s">
        <v>241</v>
      </c>
      <c r="E8872" s="2" t="s">
        <v>627</v>
      </c>
      <c r="F8872" s="2" t="s">
        <v>857</v>
      </c>
      <c r="G8872" s="2">
        <v>514</v>
      </c>
      <c r="H8872" s="2">
        <v>2.0732486518699999E-5</v>
      </c>
      <c r="I8872" s="2">
        <v>2.3220384900944001E-5</v>
      </c>
      <c r="J8872" s="26" t="s">
        <v>700</v>
      </c>
    </row>
    <row r="8873" spans="1:10" ht="15.75" hidden="1" customHeight="1" x14ac:dyDescent="0.25">
      <c r="A8873" s="2" t="s">
        <v>853</v>
      </c>
      <c r="B8873" s="2" t="s">
        <v>854</v>
      </c>
      <c r="C8873" s="2">
        <v>2040</v>
      </c>
      <c r="D8873" s="2" t="s">
        <v>241</v>
      </c>
      <c r="E8873" s="2" t="s">
        <v>627</v>
      </c>
      <c r="F8873" s="2" t="s">
        <v>855</v>
      </c>
      <c r="G8873" s="2">
        <v>535</v>
      </c>
      <c r="H8873" s="2">
        <v>1.4491798356180001E-4</v>
      </c>
      <c r="I8873" s="2">
        <v>1.6230814158921602E-4</v>
      </c>
      <c r="J8873" s="26" t="s">
        <v>700</v>
      </c>
    </row>
    <row r="8874" spans="1:10" ht="15.75" hidden="1" customHeight="1" x14ac:dyDescent="0.25">
      <c r="A8874" s="2" t="s">
        <v>853</v>
      </c>
      <c r="B8874" s="2" t="s">
        <v>854</v>
      </c>
      <c r="C8874" s="2">
        <v>2040</v>
      </c>
      <c r="D8874" s="2" t="s">
        <v>241</v>
      </c>
      <c r="E8874" s="2" t="s">
        <v>627</v>
      </c>
      <c r="F8874" s="2" t="s">
        <v>859</v>
      </c>
      <c r="G8874" s="2">
        <v>544</v>
      </c>
      <c r="H8874" s="40">
        <v>5.3279477469899999E-6</v>
      </c>
      <c r="I8874" s="2">
        <v>5.9673014766288003E-6</v>
      </c>
      <c r="J8874" s="26" t="s">
        <v>700</v>
      </c>
    </row>
    <row r="8875" spans="1:10" ht="15.75" hidden="1" customHeight="1" x14ac:dyDescent="0.25">
      <c r="A8875" s="2" t="s">
        <v>853</v>
      </c>
      <c r="B8875" s="2" t="s">
        <v>854</v>
      </c>
      <c r="C8875" s="2">
        <v>2040</v>
      </c>
      <c r="D8875" s="2" t="s">
        <v>241</v>
      </c>
      <c r="E8875" s="2" t="s">
        <v>627</v>
      </c>
      <c r="F8875" s="2" t="s">
        <v>858</v>
      </c>
      <c r="G8875" s="2">
        <v>568</v>
      </c>
      <c r="H8875" s="2">
        <v>1.432294375263E-4</v>
      </c>
      <c r="I8875" s="2">
        <v>1.6041697002945601E-4</v>
      </c>
      <c r="J8875" s="26" t="s">
        <v>700</v>
      </c>
    </row>
    <row r="8876" spans="1:10" ht="15.75" hidden="1" customHeight="1" x14ac:dyDescent="0.25">
      <c r="A8876" s="2" t="s">
        <v>853</v>
      </c>
      <c r="B8876" s="2" t="s">
        <v>854</v>
      </c>
      <c r="C8876" s="2">
        <v>2040</v>
      </c>
      <c r="D8876" s="2" t="s">
        <v>241</v>
      </c>
      <c r="E8876" s="2" t="s">
        <v>627</v>
      </c>
      <c r="F8876" s="2" t="s">
        <v>856</v>
      </c>
      <c r="G8876" s="2">
        <v>572</v>
      </c>
      <c r="H8876" s="40">
        <v>1.8010000530900001E-6</v>
      </c>
      <c r="I8876" s="2">
        <v>2.0171200594608005E-6</v>
      </c>
      <c r="J8876" s="26" t="s">
        <v>700</v>
      </c>
    </row>
    <row r="8877" spans="1:10" ht="15.75" hidden="1" customHeight="1" x14ac:dyDescent="0.25">
      <c r="A8877" s="2" t="s">
        <v>853</v>
      </c>
      <c r="B8877" s="2" t="s">
        <v>854</v>
      </c>
      <c r="C8877" s="2">
        <v>2040</v>
      </c>
      <c r="D8877" s="2" t="s">
        <v>241</v>
      </c>
      <c r="E8877" s="2" t="s">
        <v>627</v>
      </c>
      <c r="F8877" s="2" t="s">
        <v>859</v>
      </c>
      <c r="G8877" s="2">
        <v>576</v>
      </c>
      <c r="H8877" s="40">
        <v>5.5270675147800001E-6</v>
      </c>
      <c r="I8877" s="2">
        <v>6.190315616553601E-6</v>
      </c>
      <c r="J8877" s="26" t="s">
        <v>700</v>
      </c>
    </row>
    <row r="8878" spans="1:10" ht="15.75" hidden="1" customHeight="1" x14ac:dyDescent="0.25">
      <c r="A8878" s="2" t="s">
        <v>853</v>
      </c>
      <c r="B8878" s="2" t="s">
        <v>854</v>
      </c>
      <c r="C8878" s="2">
        <v>2040</v>
      </c>
      <c r="D8878" s="2" t="s">
        <v>241</v>
      </c>
      <c r="E8878" s="2" t="s">
        <v>627</v>
      </c>
      <c r="F8878" s="2" t="s">
        <v>855</v>
      </c>
      <c r="G8878" s="2">
        <v>625</v>
      </c>
      <c r="H8878" s="2">
        <v>1.260985736735E-4</v>
      </c>
      <c r="I8878" s="2">
        <v>1.4123040251432003E-4</v>
      </c>
      <c r="J8878" s="26" t="s">
        <v>700</v>
      </c>
    </row>
    <row r="8879" spans="1:10" ht="15.75" hidden="1" customHeight="1" x14ac:dyDescent="0.25">
      <c r="A8879" s="2" t="s">
        <v>853</v>
      </c>
      <c r="B8879" s="2" t="s">
        <v>854</v>
      </c>
      <c r="C8879" s="2">
        <v>2040</v>
      </c>
      <c r="D8879" s="2" t="s">
        <v>241</v>
      </c>
      <c r="E8879" s="2" t="s">
        <v>627</v>
      </c>
      <c r="F8879" s="2" t="s">
        <v>858</v>
      </c>
      <c r="G8879" s="2">
        <v>648</v>
      </c>
      <c r="H8879" s="2">
        <v>1.2568678357639999E-4</v>
      </c>
      <c r="I8879" s="2">
        <v>1.4076919760556801E-4</v>
      </c>
      <c r="J8879" s="26" t="s">
        <v>700</v>
      </c>
    </row>
    <row r="8880" spans="1:10" ht="15.75" hidden="1" customHeight="1" x14ac:dyDescent="0.25">
      <c r="A8880" s="2" t="s">
        <v>853</v>
      </c>
      <c r="B8880" s="2" t="s">
        <v>854</v>
      </c>
      <c r="C8880" s="2">
        <v>2040</v>
      </c>
      <c r="D8880" s="2" t="s">
        <v>241</v>
      </c>
      <c r="E8880" s="2" t="s">
        <v>627</v>
      </c>
      <c r="F8880" s="2" t="s">
        <v>857</v>
      </c>
      <c r="G8880" s="2">
        <v>733</v>
      </c>
      <c r="H8880" s="2">
        <v>1.4531705346600001E-5</v>
      </c>
      <c r="I8880" s="2">
        <v>1.6275509988192003E-5</v>
      </c>
      <c r="J8880" s="26" t="s">
        <v>700</v>
      </c>
    </row>
    <row r="8881" spans="1:10" ht="15.75" hidden="1" customHeight="1" x14ac:dyDescent="0.25">
      <c r="A8881" s="2" t="s">
        <v>853</v>
      </c>
      <c r="B8881" s="2" t="s">
        <v>854</v>
      </c>
      <c r="C8881" s="2">
        <v>2040</v>
      </c>
      <c r="D8881" s="2" t="s">
        <v>241</v>
      </c>
      <c r="E8881" s="2" t="s">
        <v>627</v>
      </c>
      <c r="F8881" s="2" t="s">
        <v>858</v>
      </c>
      <c r="G8881" s="2">
        <v>757</v>
      </c>
      <c r="H8881" s="2">
        <v>1.0742891754490001E-4</v>
      </c>
      <c r="I8881" s="2">
        <v>1.2032038765028802E-4</v>
      </c>
      <c r="J8881" s="26" t="s">
        <v>700</v>
      </c>
    </row>
    <row r="8882" spans="1:10" ht="15.75" hidden="1" customHeight="1" x14ac:dyDescent="0.25">
      <c r="A8882" s="2" t="s">
        <v>853</v>
      </c>
      <c r="B8882" s="2" t="s">
        <v>854</v>
      </c>
      <c r="C8882" s="2">
        <v>2040</v>
      </c>
      <c r="D8882" s="2" t="s">
        <v>241</v>
      </c>
      <c r="E8882" s="2" t="s">
        <v>627</v>
      </c>
      <c r="F8882" s="2" t="s">
        <v>855</v>
      </c>
      <c r="G8882" s="2">
        <v>793</v>
      </c>
      <c r="H8882" s="2">
        <v>7.3137169238199993E-5</v>
      </c>
      <c r="I8882" s="2">
        <v>8.1913629546784007E-5</v>
      </c>
      <c r="J8882" s="26" t="s">
        <v>700</v>
      </c>
    </row>
    <row r="8883" spans="1:10" ht="15.75" hidden="1" customHeight="1" x14ac:dyDescent="0.25">
      <c r="A8883" s="2" t="s">
        <v>853</v>
      </c>
      <c r="B8883" s="2" t="s">
        <v>854</v>
      </c>
      <c r="C8883" s="2">
        <v>2040</v>
      </c>
      <c r="D8883" s="2" t="s">
        <v>241</v>
      </c>
      <c r="E8883" s="2" t="s">
        <v>627</v>
      </c>
      <c r="F8883" s="2" t="s">
        <v>856</v>
      </c>
      <c r="G8883" s="2">
        <v>869</v>
      </c>
      <c r="H8883" s="40">
        <v>1.0765706974799999E-6</v>
      </c>
      <c r="I8883" s="2">
        <v>1.2057591811776E-6</v>
      </c>
      <c r="J8883" s="26" t="s">
        <v>700</v>
      </c>
    </row>
    <row r="8884" spans="1:10" ht="15.75" hidden="1" customHeight="1" x14ac:dyDescent="0.25">
      <c r="A8884" s="2" t="s">
        <v>853</v>
      </c>
      <c r="B8884" s="2" t="s">
        <v>854</v>
      </c>
      <c r="C8884" s="2">
        <v>2040</v>
      </c>
      <c r="D8884" s="2" t="s">
        <v>241</v>
      </c>
      <c r="E8884" s="2" t="s">
        <v>627</v>
      </c>
      <c r="F8884" s="2" t="s">
        <v>856</v>
      </c>
      <c r="G8884" s="2">
        <v>890</v>
      </c>
      <c r="H8884" s="40">
        <v>1.0610410754499999E-6</v>
      </c>
      <c r="I8884" s="2">
        <v>1.1883660045040001E-6</v>
      </c>
      <c r="J8884" s="26" t="s">
        <v>700</v>
      </c>
    </row>
    <row r="8885" spans="1:10" ht="15.75" hidden="1" customHeight="1" x14ac:dyDescent="0.25">
      <c r="A8885" s="2" t="s">
        <v>853</v>
      </c>
      <c r="B8885" s="2" t="s">
        <v>854</v>
      </c>
      <c r="C8885" s="2">
        <v>2040</v>
      </c>
      <c r="D8885" s="2" t="s">
        <v>241</v>
      </c>
      <c r="E8885" s="2" t="s">
        <v>627</v>
      </c>
      <c r="F8885" s="2" t="s">
        <v>860</v>
      </c>
      <c r="G8885" s="2">
        <v>892</v>
      </c>
      <c r="H8885" s="2">
        <v>1.7494005078299999E-5</v>
      </c>
      <c r="I8885" s="2">
        <v>1.9593285687696001E-5</v>
      </c>
      <c r="J8885" s="26" t="s">
        <v>701</v>
      </c>
    </row>
    <row r="8886" spans="1:10" ht="15.75" hidden="1" customHeight="1" x14ac:dyDescent="0.25">
      <c r="A8886" s="2" t="s">
        <v>853</v>
      </c>
      <c r="B8886" s="2" t="s">
        <v>854</v>
      </c>
      <c r="C8886" s="2">
        <v>2040</v>
      </c>
      <c r="D8886" s="2" t="s">
        <v>241</v>
      </c>
      <c r="E8886" s="2" t="s">
        <v>627</v>
      </c>
      <c r="F8886" s="2" t="s">
        <v>857</v>
      </c>
      <c r="G8886" s="2">
        <v>893</v>
      </c>
      <c r="H8886" s="2">
        <v>1.1935786460500001E-5</v>
      </c>
      <c r="I8886" s="2">
        <v>1.3368080835760003E-5</v>
      </c>
      <c r="J8886" s="26" t="s">
        <v>700</v>
      </c>
    </row>
    <row r="8887" spans="1:10" ht="15.75" hidden="1" customHeight="1" x14ac:dyDescent="0.25">
      <c r="A8887" s="2" t="s">
        <v>853</v>
      </c>
      <c r="B8887" s="2" t="s">
        <v>854</v>
      </c>
      <c r="C8887" s="2">
        <v>2040</v>
      </c>
      <c r="D8887" s="2" t="s">
        <v>241</v>
      </c>
      <c r="E8887" s="2" t="s">
        <v>627</v>
      </c>
      <c r="F8887" s="2" t="s">
        <v>860</v>
      </c>
      <c r="G8887" s="2">
        <v>907</v>
      </c>
      <c r="H8887" s="2">
        <v>1.7241653040400002E-5</v>
      </c>
      <c r="I8887" s="2">
        <v>1.9310651405248003E-5</v>
      </c>
      <c r="J8887" s="26" t="s">
        <v>701</v>
      </c>
    </row>
    <row r="8888" spans="1:10" ht="15.75" hidden="1" customHeight="1" x14ac:dyDescent="0.25">
      <c r="A8888" s="2" t="s">
        <v>853</v>
      </c>
      <c r="B8888" s="2" t="s">
        <v>854</v>
      </c>
      <c r="C8888" s="2">
        <v>2040</v>
      </c>
      <c r="D8888" s="2" t="s">
        <v>241</v>
      </c>
      <c r="E8888" s="2" t="s">
        <v>627</v>
      </c>
      <c r="F8888" s="2" t="s">
        <v>858</v>
      </c>
      <c r="G8888" s="2">
        <v>979</v>
      </c>
      <c r="H8888" s="2">
        <v>9.3729911895900001E-5</v>
      </c>
      <c r="I8888" s="2">
        <v>1.0497750132340801E-4</v>
      </c>
      <c r="J8888" s="26" t="s">
        <v>700</v>
      </c>
    </row>
    <row r="8889" spans="1:10" ht="15.75" hidden="1" customHeight="1" x14ac:dyDescent="0.25">
      <c r="A8889" s="2" t="s">
        <v>853</v>
      </c>
      <c r="B8889" s="2" t="s">
        <v>854</v>
      </c>
      <c r="C8889" s="2">
        <v>2040</v>
      </c>
      <c r="D8889" s="2" t="s">
        <v>241</v>
      </c>
      <c r="E8889" s="2" t="s">
        <v>627</v>
      </c>
      <c r="F8889" s="2" t="s">
        <v>859</v>
      </c>
      <c r="G8889" s="2">
        <v>1007</v>
      </c>
      <c r="H8889" s="40">
        <v>3.1517499792199998E-6</v>
      </c>
      <c r="I8889" s="2">
        <v>3.5299599767263999E-6</v>
      </c>
      <c r="J8889" s="26" t="s">
        <v>700</v>
      </c>
    </row>
    <row r="8890" spans="1:10" ht="15.75" hidden="1" customHeight="1" x14ac:dyDescent="0.25">
      <c r="A8890" s="2" t="s">
        <v>853</v>
      </c>
      <c r="B8890" s="2" t="s">
        <v>854</v>
      </c>
      <c r="C8890" s="2">
        <v>2040</v>
      </c>
      <c r="D8890" s="2" t="s">
        <v>241</v>
      </c>
      <c r="E8890" s="2" t="s">
        <v>627</v>
      </c>
      <c r="F8890" s="2" t="s">
        <v>857</v>
      </c>
      <c r="G8890" s="2">
        <v>1019</v>
      </c>
      <c r="H8890" s="2">
        <v>1.0473898328199999E-5</v>
      </c>
      <c r="I8890" s="2">
        <v>1.1730766127584E-5</v>
      </c>
      <c r="J8890" s="26" t="s">
        <v>700</v>
      </c>
    </row>
    <row r="8891" spans="1:10" ht="15.75" hidden="1" customHeight="1" x14ac:dyDescent="0.25">
      <c r="A8891" s="2" t="s">
        <v>853</v>
      </c>
      <c r="B8891" s="2" t="s">
        <v>854</v>
      </c>
      <c r="C8891" s="2">
        <v>2040</v>
      </c>
      <c r="D8891" s="2" t="s">
        <v>241</v>
      </c>
      <c r="E8891" s="2" t="s">
        <v>627</v>
      </c>
      <c r="F8891" s="2" t="s">
        <v>855</v>
      </c>
      <c r="G8891" s="2">
        <v>1020</v>
      </c>
      <c r="H8891" s="2">
        <v>6.00720668444E-5</v>
      </c>
      <c r="I8891" s="2">
        <v>6.7280714865728007E-5</v>
      </c>
      <c r="J8891" s="26" t="s">
        <v>700</v>
      </c>
    </row>
    <row r="8892" spans="1:10" ht="15.75" hidden="1" customHeight="1" x14ac:dyDescent="0.25">
      <c r="A8892" s="2" t="s">
        <v>853</v>
      </c>
      <c r="B8892" s="2" t="s">
        <v>854</v>
      </c>
      <c r="C8892" s="2">
        <v>2040</v>
      </c>
      <c r="D8892" s="2" t="s">
        <v>241</v>
      </c>
      <c r="E8892" s="2" t="s">
        <v>627</v>
      </c>
      <c r="F8892" s="2" t="s">
        <v>858</v>
      </c>
      <c r="G8892" s="2">
        <v>1173</v>
      </c>
      <c r="H8892" s="2">
        <v>6.9262263423299994E-5</v>
      </c>
      <c r="I8892" s="2">
        <v>7.7573735034096005E-5</v>
      </c>
      <c r="J8892" s="26" t="s">
        <v>700</v>
      </c>
    </row>
    <row r="8893" spans="1:10" ht="15.75" hidden="1" customHeight="1" x14ac:dyDescent="0.25">
      <c r="A8893" s="2" t="s">
        <v>853</v>
      </c>
      <c r="B8893" s="2" t="s">
        <v>854</v>
      </c>
      <c r="C8893" s="2">
        <v>2040</v>
      </c>
      <c r="D8893" s="2" t="s">
        <v>241</v>
      </c>
      <c r="E8893" s="2" t="s">
        <v>627</v>
      </c>
      <c r="F8893" s="2" t="s">
        <v>857</v>
      </c>
      <c r="G8893" s="2">
        <v>1191</v>
      </c>
      <c r="H8893" s="40">
        <v>8.9524100985699998E-6</v>
      </c>
      <c r="I8893" s="2">
        <v>1.0026699310398401E-5</v>
      </c>
      <c r="J8893" s="26" t="s">
        <v>700</v>
      </c>
    </row>
    <row r="8894" spans="1:10" ht="15.75" hidden="1" customHeight="1" x14ac:dyDescent="0.25">
      <c r="A8894" s="2" t="s">
        <v>853</v>
      </c>
      <c r="B8894" s="2" t="s">
        <v>854</v>
      </c>
      <c r="C8894" s="2">
        <v>2040</v>
      </c>
      <c r="D8894" s="2" t="s">
        <v>241</v>
      </c>
      <c r="E8894" s="2" t="s">
        <v>627</v>
      </c>
      <c r="F8894" s="2" t="s">
        <v>855</v>
      </c>
      <c r="G8894" s="2">
        <v>1204</v>
      </c>
      <c r="H8894" s="2">
        <v>5.2714476623800002E-5</v>
      </c>
      <c r="I8894" s="2">
        <v>5.9040213818656008E-5</v>
      </c>
      <c r="J8894" s="26" t="s">
        <v>700</v>
      </c>
    </row>
    <row r="8895" spans="1:10" ht="15.75" hidden="1" customHeight="1" x14ac:dyDescent="0.25">
      <c r="A8895" s="2" t="s">
        <v>853</v>
      </c>
      <c r="B8895" s="2" t="s">
        <v>854</v>
      </c>
      <c r="C8895" s="2">
        <v>2040</v>
      </c>
      <c r="D8895" s="2" t="s">
        <v>241</v>
      </c>
      <c r="E8895" s="2" t="s">
        <v>627</v>
      </c>
      <c r="F8895" s="2" t="s">
        <v>858</v>
      </c>
      <c r="G8895" s="2">
        <v>1276</v>
      </c>
      <c r="H8895" s="2">
        <v>7.1850779932000004E-5</v>
      </c>
      <c r="I8895" s="2">
        <v>8.0472873523840011E-5</v>
      </c>
      <c r="J8895" s="26" t="s">
        <v>700</v>
      </c>
    </row>
    <row r="8896" spans="1:10" ht="15.75" hidden="1" customHeight="1" x14ac:dyDescent="0.25">
      <c r="A8896" s="2" t="s">
        <v>853</v>
      </c>
      <c r="B8896" s="2" t="s">
        <v>854</v>
      </c>
      <c r="C8896" s="2">
        <v>2040</v>
      </c>
      <c r="D8896" s="2" t="s">
        <v>241</v>
      </c>
      <c r="E8896" s="2" t="s">
        <v>627</v>
      </c>
      <c r="F8896" s="2" t="s">
        <v>855</v>
      </c>
      <c r="G8896" s="2">
        <v>1419</v>
      </c>
      <c r="H8896" s="2">
        <v>4.5056920498600002E-5</v>
      </c>
      <c r="I8896" s="2">
        <v>5.0463750958432009E-5</v>
      </c>
      <c r="J8896" s="26" t="s">
        <v>700</v>
      </c>
    </row>
    <row r="8897" spans="1:10" ht="15.75" hidden="1" customHeight="1" x14ac:dyDescent="0.25">
      <c r="A8897" s="2" t="s">
        <v>853</v>
      </c>
      <c r="B8897" s="2" t="s">
        <v>854</v>
      </c>
      <c r="C8897" s="2">
        <v>2040</v>
      </c>
      <c r="D8897" s="2" t="s">
        <v>241</v>
      </c>
      <c r="E8897" s="2" t="s">
        <v>627</v>
      </c>
      <c r="F8897" s="2" t="s">
        <v>859</v>
      </c>
      <c r="G8897" s="2">
        <v>1531</v>
      </c>
      <c r="H8897" s="40">
        <v>1.8839987205900001E-6</v>
      </c>
      <c r="I8897" s="2">
        <v>2.1100785670608002E-6</v>
      </c>
      <c r="J8897" s="26" t="s">
        <v>700</v>
      </c>
    </row>
    <row r="8898" spans="1:10" ht="15.75" hidden="1" customHeight="1" x14ac:dyDescent="0.25">
      <c r="A8898" s="2" t="s">
        <v>853</v>
      </c>
      <c r="B8898" s="2" t="s">
        <v>854</v>
      </c>
      <c r="C8898" s="2">
        <v>2040</v>
      </c>
      <c r="D8898" s="2" t="s">
        <v>241</v>
      </c>
      <c r="E8898" s="2" t="s">
        <v>627</v>
      </c>
      <c r="F8898" s="2" t="s">
        <v>857</v>
      </c>
      <c r="G8898" s="2">
        <v>1555</v>
      </c>
      <c r="H8898" s="40">
        <v>7.8108259913300004E-6</v>
      </c>
      <c r="I8898" s="2">
        <v>8.7481251102896005E-6</v>
      </c>
      <c r="J8898" s="26" t="s">
        <v>700</v>
      </c>
    </row>
    <row r="8899" spans="1:10" ht="15.75" hidden="1" customHeight="1" x14ac:dyDescent="0.25">
      <c r="A8899" s="2" t="s">
        <v>853</v>
      </c>
      <c r="B8899" s="2" t="s">
        <v>854</v>
      </c>
      <c r="C8899" s="2">
        <v>2040</v>
      </c>
      <c r="D8899" s="2" t="s">
        <v>241</v>
      </c>
      <c r="E8899" s="2" t="s">
        <v>627</v>
      </c>
      <c r="F8899" s="2" t="s">
        <v>859</v>
      </c>
      <c r="G8899" s="2">
        <v>1555</v>
      </c>
      <c r="H8899" s="40">
        <v>1.85682176834E-6</v>
      </c>
      <c r="I8899" s="2">
        <v>2.0796403805408004E-6</v>
      </c>
      <c r="J8899" s="26" t="s">
        <v>700</v>
      </c>
    </row>
    <row r="8900" spans="1:10" ht="15.75" hidden="1" customHeight="1" x14ac:dyDescent="0.25">
      <c r="A8900" s="2" t="s">
        <v>853</v>
      </c>
      <c r="B8900" s="2" t="s">
        <v>854</v>
      </c>
      <c r="C8900" s="2">
        <v>2040</v>
      </c>
      <c r="D8900" s="2" t="s">
        <v>241</v>
      </c>
      <c r="E8900" s="2" t="s">
        <v>627</v>
      </c>
      <c r="F8900" s="2" t="s">
        <v>857</v>
      </c>
      <c r="G8900" s="2">
        <v>1849</v>
      </c>
      <c r="H8900" s="40">
        <v>5.7718552852700003E-6</v>
      </c>
      <c r="I8900" s="2">
        <v>6.4644779195024012E-6</v>
      </c>
      <c r="J8900" s="26" t="s">
        <v>700</v>
      </c>
    </row>
    <row r="8901" spans="1:10" ht="15.75" hidden="1" customHeight="1" x14ac:dyDescent="0.25">
      <c r="A8901" s="2" t="s">
        <v>853</v>
      </c>
      <c r="B8901" s="2" t="s">
        <v>854</v>
      </c>
      <c r="C8901" s="2">
        <v>2040</v>
      </c>
      <c r="D8901" s="2" t="s">
        <v>241</v>
      </c>
      <c r="E8901" s="2" t="s">
        <v>627</v>
      </c>
      <c r="F8901" s="2" t="s">
        <v>857</v>
      </c>
      <c r="G8901" s="2">
        <v>2027</v>
      </c>
      <c r="H8901" s="40">
        <v>5.9875646911700004E-6</v>
      </c>
      <c r="I8901" s="2">
        <v>6.7060724541104009E-6</v>
      </c>
      <c r="J8901" s="26" t="s">
        <v>700</v>
      </c>
    </row>
    <row r="8902" spans="1:10" ht="15.75" hidden="1" customHeight="1" x14ac:dyDescent="0.25">
      <c r="A8902" s="2" t="s">
        <v>853</v>
      </c>
      <c r="B8902" s="2" t="s">
        <v>854</v>
      </c>
      <c r="C8902" s="2">
        <v>2040</v>
      </c>
      <c r="D8902" s="2" t="s">
        <v>241</v>
      </c>
      <c r="E8902" s="2" t="s">
        <v>627</v>
      </c>
      <c r="F8902" s="2" t="s">
        <v>855</v>
      </c>
      <c r="G8902" s="2">
        <v>2078</v>
      </c>
      <c r="H8902" s="2">
        <v>3.93114023609E-5</v>
      </c>
      <c r="I8902" s="2">
        <v>4.4028770644208007E-5</v>
      </c>
      <c r="J8902" s="26" t="s">
        <v>700</v>
      </c>
    </row>
    <row r="8903" spans="1:10" ht="15.75" hidden="1" customHeight="1" x14ac:dyDescent="0.25">
      <c r="A8903" s="2" t="s">
        <v>853</v>
      </c>
      <c r="B8903" s="2" t="s">
        <v>854</v>
      </c>
      <c r="C8903" s="2">
        <v>2040</v>
      </c>
      <c r="D8903" s="2" t="s">
        <v>241</v>
      </c>
      <c r="E8903" s="2" t="s">
        <v>627</v>
      </c>
      <c r="F8903" s="2" t="s">
        <v>858</v>
      </c>
      <c r="G8903" s="2">
        <v>2234</v>
      </c>
      <c r="H8903" s="2">
        <v>4.0972121496500001E-5</v>
      </c>
      <c r="I8903" s="2">
        <v>4.5888776076080006E-5</v>
      </c>
      <c r="J8903" s="26" t="s">
        <v>700</v>
      </c>
    </row>
    <row r="8904" spans="1:10" ht="15.75" hidden="1" customHeight="1" x14ac:dyDescent="0.25">
      <c r="A8904" s="2" t="s">
        <v>853</v>
      </c>
      <c r="B8904" s="2" t="s">
        <v>854</v>
      </c>
      <c r="C8904" s="2">
        <v>2040</v>
      </c>
      <c r="D8904" s="2" t="s">
        <v>241</v>
      </c>
      <c r="E8904" s="2" t="s">
        <v>627</v>
      </c>
      <c r="F8904" s="2" t="s">
        <v>855</v>
      </c>
      <c r="G8904" s="2">
        <v>2332</v>
      </c>
      <c r="H8904" s="2">
        <v>2.9049386284900001E-5</v>
      </c>
      <c r="I8904" s="2">
        <v>3.2535312639088005E-5</v>
      </c>
      <c r="J8904" s="26" t="s">
        <v>700</v>
      </c>
    </row>
    <row r="8905" spans="1:10" ht="15.75" hidden="1" customHeight="1" x14ac:dyDescent="0.25">
      <c r="A8905" s="2" t="s">
        <v>853</v>
      </c>
      <c r="B8905" s="2" t="s">
        <v>854</v>
      </c>
      <c r="C8905" s="2">
        <v>2040</v>
      </c>
      <c r="D8905" s="2" t="s">
        <v>241</v>
      </c>
      <c r="E8905" s="2" t="s">
        <v>627</v>
      </c>
      <c r="F8905" s="2" t="s">
        <v>855</v>
      </c>
      <c r="G8905" s="2">
        <v>2727</v>
      </c>
      <c r="H8905" s="2">
        <v>3.0135039196500001E-5</v>
      </c>
      <c r="I8905" s="2">
        <v>3.3751243900080006E-5</v>
      </c>
      <c r="J8905" s="26" t="s">
        <v>700</v>
      </c>
    </row>
    <row r="8906" spans="1:10" ht="15.75" hidden="1" customHeight="1" x14ac:dyDescent="0.25">
      <c r="A8906" s="2" t="s">
        <v>853</v>
      </c>
      <c r="B8906" s="2" t="s">
        <v>854</v>
      </c>
      <c r="C8906" s="2">
        <v>2040</v>
      </c>
      <c r="D8906" s="2" t="s">
        <v>241</v>
      </c>
      <c r="E8906" s="2" t="s">
        <v>627</v>
      </c>
      <c r="F8906" s="2" t="s">
        <v>858</v>
      </c>
      <c r="G8906" s="2">
        <v>3314</v>
      </c>
      <c r="H8906" s="2">
        <v>2.4491608201100001E-5</v>
      </c>
      <c r="I8906" s="2">
        <v>2.7430601185232005E-5</v>
      </c>
      <c r="J8906" s="26" t="s">
        <v>700</v>
      </c>
    </row>
    <row r="8907" spans="1:10" ht="15.75" hidden="1" customHeight="1" x14ac:dyDescent="0.25">
      <c r="A8907" s="2" t="s">
        <v>853</v>
      </c>
      <c r="B8907" s="2" t="s">
        <v>854</v>
      </c>
      <c r="C8907" s="2">
        <v>2040</v>
      </c>
      <c r="D8907" s="2" t="s">
        <v>241</v>
      </c>
      <c r="E8907" s="2" t="s">
        <v>627</v>
      </c>
      <c r="F8907" s="2" t="s">
        <v>858</v>
      </c>
      <c r="G8907" s="2">
        <v>3364</v>
      </c>
      <c r="H8907" s="2">
        <v>2.4138313165200001E-5</v>
      </c>
      <c r="I8907" s="2">
        <v>2.7034910745024005E-5</v>
      </c>
      <c r="J8907" s="26" t="s">
        <v>700</v>
      </c>
    </row>
    <row r="8908" spans="1:10" ht="15.75" hidden="1" customHeight="1" x14ac:dyDescent="0.25">
      <c r="A8908" s="2" t="s">
        <v>853</v>
      </c>
      <c r="B8908" s="2" t="s">
        <v>854</v>
      </c>
      <c r="C8908" s="2">
        <v>2040</v>
      </c>
      <c r="D8908" s="2" t="s">
        <v>241</v>
      </c>
      <c r="E8908" s="2" t="s">
        <v>627</v>
      </c>
      <c r="F8908" s="2" t="s">
        <v>857</v>
      </c>
      <c r="G8908" s="2">
        <v>3550</v>
      </c>
      <c r="H8908" s="40">
        <v>3.4143436096199999E-6</v>
      </c>
      <c r="I8908" s="2">
        <v>3.8240648427744004E-6</v>
      </c>
      <c r="J8908" s="26" t="s">
        <v>700</v>
      </c>
    </row>
    <row r="8909" spans="1:10" ht="15.75" hidden="1" customHeight="1" x14ac:dyDescent="0.25">
      <c r="A8909" s="2" t="s">
        <v>853</v>
      </c>
      <c r="B8909" s="2" t="s">
        <v>854</v>
      </c>
      <c r="C8909" s="2">
        <v>2040</v>
      </c>
      <c r="D8909" s="2" t="s">
        <v>241</v>
      </c>
      <c r="E8909" s="2" t="s">
        <v>627</v>
      </c>
      <c r="F8909" s="2" t="s">
        <v>855</v>
      </c>
      <c r="G8909" s="2">
        <v>4709</v>
      </c>
      <c r="H8909" s="2">
        <v>1.7184178432200002E-5</v>
      </c>
      <c r="I8909" s="2">
        <v>1.9246279844064004E-5</v>
      </c>
      <c r="J8909" s="26" t="s">
        <v>700</v>
      </c>
    </row>
    <row r="8910" spans="1:10" ht="15.75" hidden="1" customHeight="1" x14ac:dyDescent="0.25">
      <c r="A8910" s="2" t="s">
        <v>853</v>
      </c>
      <c r="B8910" s="2" t="s">
        <v>854</v>
      </c>
      <c r="C8910" s="2">
        <v>2040</v>
      </c>
      <c r="D8910" s="2" t="s">
        <v>241</v>
      </c>
      <c r="E8910" s="2" t="s">
        <v>627</v>
      </c>
      <c r="F8910" s="2" t="s">
        <v>857</v>
      </c>
      <c r="G8910" s="2">
        <v>5231</v>
      </c>
      <c r="H8910" s="40">
        <v>2.0409672743000001E-6</v>
      </c>
      <c r="I8910" s="2">
        <v>2.2858833472160004E-6</v>
      </c>
      <c r="J8910" s="26" t="s">
        <v>700</v>
      </c>
    </row>
    <row r="8911" spans="1:10" ht="15.75" hidden="1" customHeight="1" x14ac:dyDescent="0.25">
      <c r="A8911" s="2" t="s">
        <v>853</v>
      </c>
      <c r="B8911" s="2" t="s">
        <v>854</v>
      </c>
      <c r="C8911" s="2">
        <v>2040</v>
      </c>
      <c r="D8911" s="2" t="s">
        <v>241</v>
      </c>
      <c r="E8911" s="2" t="s">
        <v>627</v>
      </c>
      <c r="F8911" s="2" t="s">
        <v>857</v>
      </c>
      <c r="G8911" s="2">
        <v>5310</v>
      </c>
      <c r="H8911" s="40">
        <v>2.0115260213100001E-6</v>
      </c>
      <c r="I8911" s="2">
        <v>2.2529091438672003E-6</v>
      </c>
      <c r="J8911" s="26" t="s">
        <v>700</v>
      </c>
    </row>
    <row r="8912" spans="1:10" ht="15.75" hidden="1" customHeight="1" x14ac:dyDescent="0.25">
      <c r="A8912" s="2" t="s">
        <v>853</v>
      </c>
      <c r="B8912" s="2" t="s">
        <v>854</v>
      </c>
      <c r="C8912" s="2">
        <v>2040</v>
      </c>
      <c r="D8912" s="2" t="s">
        <v>241</v>
      </c>
      <c r="E8912" s="2" t="s">
        <v>627</v>
      </c>
      <c r="F8912" s="2" t="s">
        <v>855</v>
      </c>
      <c r="G8912" s="2">
        <v>6967</v>
      </c>
      <c r="H8912" s="2">
        <v>1.0272061445E-5</v>
      </c>
      <c r="I8912" s="2">
        <v>1.1504708818400002E-5</v>
      </c>
      <c r="J8912" s="26" t="s">
        <v>700</v>
      </c>
    </row>
    <row r="8913" spans="1:10" ht="15.75" hidden="1" customHeight="1" x14ac:dyDescent="0.25">
      <c r="A8913" s="2" t="s">
        <v>853</v>
      </c>
      <c r="B8913" s="2" t="s">
        <v>854</v>
      </c>
      <c r="C8913" s="2">
        <v>2040</v>
      </c>
      <c r="D8913" s="2" t="s">
        <v>241</v>
      </c>
      <c r="E8913" s="2" t="s">
        <v>627</v>
      </c>
      <c r="F8913" s="2" t="s">
        <v>855</v>
      </c>
      <c r="G8913" s="2">
        <v>7076</v>
      </c>
      <c r="H8913" s="2">
        <v>1.01238856587E-5</v>
      </c>
      <c r="I8913" s="2">
        <v>1.1338751937744001E-5</v>
      </c>
      <c r="J8913" s="26" t="s">
        <v>700</v>
      </c>
    </row>
    <row r="8914" spans="1:10" ht="15.75" hidden="1" customHeight="1" x14ac:dyDescent="0.25">
      <c r="A8914" s="2" t="s">
        <v>853</v>
      </c>
      <c r="B8914" s="2" t="s">
        <v>854</v>
      </c>
      <c r="C8914" s="2">
        <v>2040</v>
      </c>
      <c r="D8914" s="2" t="s">
        <v>241</v>
      </c>
      <c r="E8914" s="2" t="s">
        <v>627</v>
      </c>
      <c r="F8914" s="2" t="s">
        <v>855</v>
      </c>
      <c r="G8914" s="2">
        <v>100000</v>
      </c>
      <c r="H8914" s="40">
        <v>9.9999999999999998E-13</v>
      </c>
      <c r="I8914" s="2">
        <v>1.1200000000000001E-12</v>
      </c>
      <c r="J8914" s="26" t="s">
        <v>700</v>
      </c>
    </row>
    <row r="8915" spans="1:10" ht="15.75" hidden="1" customHeight="1" x14ac:dyDescent="0.25">
      <c r="A8915" s="2" t="s">
        <v>853</v>
      </c>
      <c r="B8915" s="2" t="s">
        <v>854</v>
      </c>
      <c r="C8915" s="2">
        <v>2045</v>
      </c>
      <c r="D8915" s="2" t="s">
        <v>241</v>
      </c>
      <c r="E8915" s="2" t="s">
        <v>627</v>
      </c>
      <c r="F8915" s="2" t="s">
        <v>855</v>
      </c>
      <c r="G8915" s="2">
        <v>-100000</v>
      </c>
      <c r="H8915" s="2">
        <v>0</v>
      </c>
      <c r="I8915" s="2">
        <v>0</v>
      </c>
      <c r="J8915" s="26" t="s">
        <v>700</v>
      </c>
    </row>
    <row r="8916" spans="1:10" ht="15.75" hidden="1" customHeight="1" x14ac:dyDescent="0.25">
      <c r="A8916" s="2" t="s">
        <v>853</v>
      </c>
      <c r="B8916" s="2" t="s">
        <v>854</v>
      </c>
      <c r="C8916" s="2">
        <v>2045</v>
      </c>
      <c r="D8916" s="2" t="s">
        <v>241</v>
      </c>
      <c r="E8916" s="2" t="s">
        <v>627</v>
      </c>
      <c r="F8916" s="2" t="s">
        <v>855</v>
      </c>
      <c r="G8916" s="2">
        <v>-275</v>
      </c>
      <c r="H8916" s="2">
        <v>0</v>
      </c>
      <c r="I8916" s="2">
        <v>0</v>
      </c>
      <c r="J8916" s="26" t="s">
        <v>700</v>
      </c>
    </row>
    <row r="8917" spans="1:10" ht="15.75" hidden="1" customHeight="1" x14ac:dyDescent="0.25">
      <c r="A8917" s="2" t="s">
        <v>853</v>
      </c>
      <c r="B8917" s="2" t="s">
        <v>854</v>
      </c>
      <c r="C8917" s="2">
        <v>2045</v>
      </c>
      <c r="D8917" s="2" t="s">
        <v>241</v>
      </c>
      <c r="E8917" s="2" t="s">
        <v>627</v>
      </c>
      <c r="F8917" s="2" t="s">
        <v>855</v>
      </c>
      <c r="G8917" s="2">
        <v>-275</v>
      </c>
      <c r="H8917" s="2">
        <v>9.7548859193921002E-3</v>
      </c>
      <c r="I8917" s="2">
        <v>1.0925472229719154E-2</v>
      </c>
      <c r="J8917" s="26" t="s">
        <v>700</v>
      </c>
    </row>
    <row r="8918" spans="1:10" ht="15.75" hidden="1" customHeight="1" x14ac:dyDescent="0.25">
      <c r="A8918" s="2" t="s">
        <v>853</v>
      </c>
      <c r="B8918" s="2" t="s">
        <v>854</v>
      </c>
      <c r="C8918" s="2">
        <v>2045</v>
      </c>
      <c r="D8918" s="2" t="s">
        <v>241</v>
      </c>
      <c r="E8918" s="2" t="s">
        <v>627</v>
      </c>
      <c r="F8918" s="2" t="s">
        <v>855</v>
      </c>
      <c r="G8918" s="2">
        <v>-273</v>
      </c>
      <c r="H8918" s="2">
        <v>1.51671469211578E-2</v>
      </c>
      <c r="I8918" s="2">
        <v>1.6987204551696739E-2</v>
      </c>
      <c r="J8918" s="26" t="s">
        <v>700</v>
      </c>
    </row>
    <row r="8919" spans="1:10" ht="15.75" hidden="1" customHeight="1" x14ac:dyDescent="0.25">
      <c r="A8919" s="2" t="s">
        <v>853</v>
      </c>
      <c r="B8919" s="2" t="s">
        <v>854</v>
      </c>
      <c r="C8919" s="2">
        <v>2045</v>
      </c>
      <c r="D8919" s="2" t="s">
        <v>241</v>
      </c>
      <c r="E8919" s="2" t="s">
        <v>627</v>
      </c>
      <c r="F8919" s="2" t="s">
        <v>855</v>
      </c>
      <c r="G8919" s="2">
        <v>-267</v>
      </c>
      <c r="H8919" s="2">
        <v>6.1582508496939997E-3</v>
      </c>
      <c r="I8919" s="2">
        <v>6.8972409516572806E-3</v>
      </c>
      <c r="J8919" s="26" t="s">
        <v>700</v>
      </c>
    </row>
    <row r="8920" spans="1:10" ht="15.75" hidden="1" customHeight="1" x14ac:dyDescent="0.25">
      <c r="A8920" s="2" t="s">
        <v>853</v>
      </c>
      <c r="B8920" s="2" t="s">
        <v>854</v>
      </c>
      <c r="C8920" s="2">
        <v>2045</v>
      </c>
      <c r="D8920" s="2" t="s">
        <v>241</v>
      </c>
      <c r="E8920" s="2" t="s">
        <v>627</v>
      </c>
      <c r="F8920" s="2" t="s">
        <v>855</v>
      </c>
      <c r="G8920" s="2">
        <v>-266</v>
      </c>
      <c r="H8920" s="2">
        <v>1.07240900397301E-2</v>
      </c>
      <c r="I8920" s="2">
        <v>1.2010980844497712E-2</v>
      </c>
      <c r="J8920" s="26" t="s">
        <v>700</v>
      </c>
    </row>
    <row r="8921" spans="1:10" ht="15.75" hidden="1" customHeight="1" x14ac:dyDescent="0.25">
      <c r="A8921" s="2" t="s">
        <v>853</v>
      </c>
      <c r="B8921" s="2" t="s">
        <v>854</v>
      </c>
      <c r="C8921" s="2">
        <v>2045</v>
      </c>
      <c r="D8921" s="2" t="s">
        <v>241</v>
      </c>
      <c r="E8921" s="2" t="s">
        <v>627</v>
      </c>
      <c r="F8921" s="2" t="s">
        <v>855</v>
      </c>
      <c r="G8921" s="2">
        <v>-263</v>
      </c>
      <c r="H8921" s="2">
        <v>8.1363776698709003E-3</v>
      </c>
      <c r="I8921" s="2">
        <v>9.112742990255409E-3</v>
      </c>
      <c r="J8921" s="26" t="s">
        <v>700</v>
      </c>
    </row>
    <row r="8922" spans="1:10" ht="15.75" hidden="1" customHeight="1" x14ac:dyDescent="0.25">
      <c r="A8922" s="2" t="s">
        <v>853</v>
      </c>
      <c r="B8922" s="2" t="s">
        <v>854</v>
      </c>
      <c r="C8922" s="2">
        <v>2045</v>
      </c>
      <c r="D8922" s="2" t="s">
        <v>241</v>
      </c>
      <c r="E8922" s="2" t="s">
        <v>627</v>
      </c>
      <c r="F8922" s="2" t="s">
        <v>855</v>
      </c>
      <c r="G8922" s="2">
        <v>-259</v>
      </c>
      <c r="H8922" s="2">
        <v>1.0010191239416599E-2</v>
      </c>
      <c r="I8922" s="2">
        <v>1.1211414188146591E-2</v>
      </c>
      <c r="J8922" s="26" t="s">
        <v>700</v>
      </c>
    </row>
    <row r="8923" spans="1:10" ht="15.75" hidden="1" customHeight="1" x14ac:dyDescent="0.25">
      <c r="A8923" s="2" t="s">
        <v>853</v>
      </c>
      <c r="B8923" s="2" t="s">
        <v>854</v>
      </c>
      <c r="C8923" s="2">
        <v>2045</v>
      </c>
      <c r="D8923" s="2" t="s">
        <v>241</v>
      </c>
      <c r="E8923" s="2" t="s">
        <v>627</v>
      </c>
      <c r="F8923" s="2" t="s">
        <v>855</v>
      </c>
      <c r="G8923" s="2">
        <v>-258</v>
      </c>
      <c r="H8923" s="2">
        <v>4.5392159372568E-3</v>
      </c>
      <c r="I8923" s="2">
        <v>5.0839218497276163E-3</v>
      </c>
      <c r="J8923" s="26" t="s">
        <v>700</v>
      </c>
    </row>
    <row r="8924" spans="1:10" ht="15.75" hidden="1" customHeight="1" x14ac:dyDescent="0.25">
      <c r="A8924" s="2" t="s">
        <v>853</v>
      </c>
      <c r="B8924" s="2" t="s">
        <v>854</v>
      </c>
      <c r="C8924" s="2">
        <v>2045</v>
      </c>
      <c r="D8924" s="2" t="s">
        <v>241</v>
      </c>
      <c r="E8924" s="2" t="s">
        <v>627</v>
      </c>
      <c r="F8924" s="2" t="s">
        <v>855</v>
      </c>
      <c r="G8924" s="2">
        <v>-255</v>
      </c>
      <c r="H8924" s="2">
        <v>1.4756040181964599E-2</v>
      </c>
      <c r="I8924" s="2">
        <v>1.6526765003800351E-2</v>
      </c>
      <c r="J8924" s="26" t="s">
        <v>700</v>
      </c>
    </row>
    <row r="8925" spans="1:10" ht="15.75" hidden="1" customHeight="1" x14ac:dyDescent="0.25">
      <c r="A8925" s="2" t="s">
        <v>853</v>
      </c>
      <c r="B8925" s="2" t="s">
        <v>854</v>
      </c>
      <c r="C8925" s="2">
        <v>2045</v>
      </c>
      <c r="D8925" s="2" t="s">
        <v>241</v>
      </c>
      <c r="E8925" s="2" t="s">
        <v>627</v>
      </c>
      <c r="F8925" s="2" t="s">
        <v>855</v>
      </c>
      <c r="G8925" s="2">
        <v>-254</v>
      </c>
      <c r="H8925" s="2">
        <v>2.3910546675324398E-2</v>
      </c>
      <c r="I8925" s="2">
        <v>2.6779812276363328E-2</v>
      </c>
      <c r="J8925" s="26" t="s">
        <v>700</v>
      </c>
    </row>
    <row r="8926" spans="1:10" ht="15.75" hidden="1" customHeight="1" x14ac:dyDescent="0.25">
      <c r="A8926" s="2" t="s">
        <v>853</v>
      </c>
      <c r="B8926" s="2" t="s">
        <v>854</v>
      </c>
      <c r="C8926" s="2">
        <v>2045</v>
      </c>
      <c r="D8926" s="2" t="s">
        <v>241</v>
      </c>
      <c r="E8926" s="2" t="s">
        <v>627</v>
      </c>
      <c r="F8926" s="2" t="s">
        <v>855</v>
      </c>
      <c r="G8926" s="2">
        <v>-253</v>
      </c>
      <c r="H8926" s="2">
        <v>4.7738892026246002E-3</v>
      </c>
      <c r="I8926" s="2">
        <v>5.3467559069395529E-3</v>
      </c>
      <c r="J8926" s="26" t="s">
        <v>700</v>
      </c>
    </row>
    <row r="8927" spans="1:10" ht="15.75" hidden="1" customHeight="1" x14ac:dyDescent="0.25">
      <c r="A8927" s="2" t="s">
        <v>853</v>
      </c>
      <c r="B8927" s="2" t="s">
        <v>854</v>
      </c>
      <c r="C8927" s="2">
        <v>2045</v>
      </c>
      <c r="D8927" s="2" t="s">
        <v>241</v>
      </c>
      <c r="E8927" s="2" t="s">
        <v>627</v>
      </c>
      <c r="F8927" s="2" t="s">
        <v>855</v>
      </c>
      <c r="G8927" s="2">
        <v>-250</v>
      </c>
      <c r="H8927" s="2">
        <v>4.4442582875489998E-3</v>
      </c>
      <c r="I8927" s="2">
        <v>4.9775692820548806E-3</v>
      </c>
      <c r="J8927" s="26" t="s">
        <v>700</v>
      </c>
    </row>
    <row r="8928" spans="1:10" ht="15.75" hidden="1" customHeight="1" x14ac:dyDescent="0.25">
      <c r="A8928" s="2" t="s">
        <v>853</v>
      </c>
      <c r="B8928" s="2" t="s">
        <v>854</v>
      </c>
      <c r="C8928" s="2">
        <v>2045</v>
      </c>
      <c r="D8928" s="2" t="s">
        <v>241</v>
      </c>
      <c r="E8928" s="2" t="s">
        <v>627</v>
      </c>
      <c r="F8928" s="2" t="s">
        <v>855</v>
      </c>
      <c r="G8928" s="2">
        <v>-249</v>
      </c>
      <c r="H8928" s="2">
        <v>1.1589897330850399E-2</v>
      </c>
      <c r="I8928" s="2">
        <v>1.2980685010552448E-2</v>
      </c>
      <c r="J8928" s="26" t="s">
        <v>700</v>
      </c>
    </row>
    <row r="8929" spans="1:10" ht="15.75" hidden="1" customHeight="1" x14ac:dyDescent="0.25">
      <c r="A8929" s="2" t="s">
        <v>853</v>
      </c>
      <c r="B8929" s="2" t="s">
        <v>854</v>
      </c>
      <c r="C8929" s="2">
        <v>2045</v>
      </c>
      <c r="D8929" s="2" t="s">
        <v>241</v>
      </c>
      <c r="E8929" s="2" t="s">
        <v>627</v>
      </c>
      <c r="F8929" s="2" t="s">
        <v>855</v>
      </c>
      <c r="G8929" s="2">
        <v>-248</v>
      </c>
      <c r="H8929" s="2">
        <v>2.40498599596322E-2</v>
      </c>
      <c r="I8929" s="2">
        <v>2.6935843154788065E-2</v>
      </c>
      <c r="J8929" s="26" t="s">
        <v>700</v>
      </c>
    </row>
    <row r="8930" spans="1:10" ht="15.75" hidden="1" customHeight="1" x14ac:dyDescent="0.25">
      <c r="A8930" s="2" t="s">
        <v>853</v>
      </c>
      <c r="B8930" s="2" t="s">
        <v>854</v>
      </c>
      <c r="C8930" s="2">
        <v>2045</v>
      </c>
      <c r="D8930" s="2" t="s">
        <v>241</v>
      </c>
      <c r="E8930" s="2" t="s">
        <v>627</v>
      </c>
      <c r="F8930" s="2" t="s">
        <v>855</v>
      </c>
      <c r="G8930" s="2">
        <v>-247</v>
      </c>
      <c r="H8930" s="2">
        <v>2.80353780835867E-2</v>
      </c>
      <c r="I8930" s="2">
        <v>3.1399623453617104E-2</v>
      </c>
      <c r="J8930" s="26" t="s">
        <v>700</v>
      </c>
    </row>
    <row r="8931" spans="1:10" ht="15.75" hidden="1" customHeight="1" x14ac:dyDescent="0.25">
      <c r="A8931" s="2" t="s">
        <v>853</v>
      </c>
      <c r="B8931" s="2" t="s">
        <v>854</v>
      </c>
      <c r="C8931" s="2">
        <v>2045</v>
      </c>
      <c r="D8931" s="2" t="s">
        <v>241</v>
      </c>
      <c r="E8931" s="2" t="s">
        <v>627</v>
      </c>
      <c r="F8931" s="2" t="s">
        <v>855</v>
      </c>
      <c r="G8931" s="2">
        <v>-245</v>
      </c>
      <c r="H8931" s="2">
        <v>8.9359423145652008E-3</v>
      </c>
      <c r="I8931" s="2">
        <v>1.0008255392313026E-2</v>
      </c>
      <c r="J8931" s="26" t="s">
        <v>700</v>
      </c>
    </row>
    <row r="8932" spans="1:10" ht="15.75" hidden="1" customHeight="1" x14ac:dyDescent="0.25">
      <c r="A8932" s="2" t="s">
        <v>853</v>
      </c>
      <c r="B8932" s="2" t="s">
        <v>854</v>
      </c>
      <c r="C8932" s="2">
        <v>2045</v>
      </c>
      <c r="D8932" s="2" t="s">
        <v>241</v>
      </c>
      <c r="E8932" s="2" t="s">
        <v>627</v>
      </c>
      <c r="F8932" s="2" t="s">
        <v>855</v>
      </c>
      <c r="G8932" s="2">
        <v>-244</v>
      </c>
      <c r="H8932" s="2">
        <v>2.4722314439714E-2</v>
      </c>
      <c r="I8932" s="2">
        <v>2.7688992172479682E-2</v>
      </c>
      <c r="J8932" s="26" t="s">
        <v>700</v>
      </c>
    </row>
    <row r="8933" spans="1:10" ht="15.75" hidden="1" customHeight="1" x14ac:dyDescent="0.25">
      <c r="A8933" s="2" t="s">
        <v>853</v>
      </c>
      <c r="B8933" s="2" t="s">
        <v>854</v>
      </c>
      <c r="C8933" s="2">
        <v>2045</v>
      </c>
      <c r="D8933" s="2" t="s">
        <v>241</v>
      </c>
      <c r="E8933" s="2" t="s">
        <v>627</v>
      </c>
      <c r="F8933" s="2" t="s">
        <v>855</v>
      </c>
      <c r="G8933" s="2">
        <v>-243</v>
      </c>
      <c r="H8933" s="2">
        <v>5.0418870989233297E-2</v>
      </c>
      <c r="I8933" s="2">
        <v>5.6469135507941297E-2</v>
      </c>
      <c r="J8933" s="26" t="s">
        <v>700</v>
      </c>
    </row>
    <row r="8934" spans="1:10" ht="15.75" hidden="1" customHeight="1" x14ac:dyDescent="0.25">
      <c r="A8934" s="2" t="s">
        <v>853</v>
      </c>
      <c r="B8934" s="2" t="s">
        <v>854</v>
      </c>
      <c r="C8934" s="2">
        <v>2045</v>
      </c>
      <c r="D8934" s="2" t="s">
        <v>241</v>
      </c>
      <c r="E8934" s="2" t="s">
        <v>627</v>
      </c>
      <c r="F8934" s="2" t="s">
        <v>855</v>
      </c>
      <c r="G8934" s="2">
        <v>-241</v>
      </c>
      <c r="H8934" s="2">
        <v>2.64796561095864E-2</v>
      </c>
      <c r="I8934" s="2">
        <v>2.965721484273677E-2</v>
      </c>
      <c r="J8934" s="26" t="s">
        <v>700</v>
      </c>
    </row>
    <row r="8935" spans="1:10" ht="15.75" hidden="1" customHeight="1" x14ac:dyDescent="0.25">
      <c r="A8935" s="2" t="s">
        <v>853</v>
      </c>
      <c r="B8935" s="2" t="s">
        <v>854</v>
      </c>
      <c r="C8935" s="2">
        <v>2045</v>
      </c>
      <c r="D8935" s="2" t="s">
        <v>241</v>
      </c>
      <c r="E8935" s="2" t="s">
        <v>627</v>
      </c>
      <c r="F8935" s="2" t="s">
        <v>855</v>
      </c>
      <c r="G8935" s="2">
        <v>-240</v>
      </c>
      <c r="H8935" s="2">
        <v>5.6381956674158998E-3</v>
      </c>
      <c r="I8935" s="2">
        <v>6.3147791475058083E-3</v>
      </c>
      <c r="J8935" s="26" t="s">
        <v>700</v>
      </c>
    </row>
    <row r="8936" spans="1:10" ht="15.75" hidden="1" customHeight="1" x14ac:dyDescent="0.25">
      <c r="A8936" s="2" t="s">
        <v>853</v>
      </c>
      <c r="B8936" s="2" t="s">
        <v>854</v>
      </c>
      <c r="C8936" s="2">
        <v>2045</v>
      </c>
      <c r="D8936" s="2" t="s">
        <v>241</v>
      </c>
      <c r="E8936" s="2" t="s">
        <v>627</v>
      </c>
      <c r="F8936" s="2" t="s">
        <v>855</v>
      </c>
      <c r="G8936" s="2">
        <v>-239</v>
      </c>
      <c r="H8936" s="2">
        <v>6.7801238037645999E-3</v>
      </c>
      <c r="I8936" s="2">
        <v>7.593738660216353E-3</v>
      </c>
      <c r="J8936" s="26" t="s">
        <v>700</v>
      </c>
    </row>
    <row r="8937" spans="1:10" ht="15.75" hidden="1" customHeight="1" x14ac:dyDescent="0.25">
      <c r="A8937" s="2" t="s">
        <v>853</v>
      </c>
      <c r="B8937" s="2" t="s">
        <v>854</v>
      </c>
      <c r="C8937" s="2">
        <v>2045</v>
      </c>
      <c r="D8937" s="2" t="s">
        <v>241</v>
      </c>
      <c r="E8937" s="2" t="s">
        <v>627</v>
      </c>
      <c r="F8937" s="2" t="s">
        <v>855</v>
      </c>
      <c r="G8937" s="2">
        <v>-238</v>
      </c>
      <c r="H8937" s="2">
        <v>3.1746914610267002E-3</v>
      </c>
      <c r="I8937" s="2">
        <v>3.5556544363499047E-3</v>
      </c>
      <c r="J8937" s="26" t="s">
        <v>700</v>
      </c>
    </row>
    <row r="8938" spans="1:10" ht="15.75" hidden="1" customHeight="1" x14ac:dyDescent="0.25">
      <c r="A8938" s="2" t="s">
        <v>853</v>
      </c>
      <c r="B8938" s="2" t="s">
        <v>854</v>
      </c>
      <c r="C8938" s="2">
        <v>2045</v>
      </c>
      <c r="D8938" s="2" t="s">
        <v>241</v>
      </c>
      <c r="E8938" s="2" t="s">
        <v>627</v>
      </c>
      <c r="F8938" s="2" t="s">
        <v>855</v>
      </c>
      <c r="G8938" s="2">
        <v>-237</v>
      </c>
      <c r="H8938" s="2">
        <v>2.00650142505765E-2</v>
      </c>
      <c r="I8938" s="2">
        <v>2.2472815960645681E-2</v>
      </c>
      <c r="J8938" s="26" t="s">
        <v>700</v>
      </c>
    </row>
    <row r="8939" spans="1:10" ht="15.75" hidden="1" customHeight="1" x14ac:dyDescent="0.25">
      <c r="A8939" s="2" t="s">
        <v>853</v>
      </c>
      <c r="B8939" s="2" t="s">
        <v>854</v>
      </c>
      <c r="C8939" s="2">
        <v>2045</v>
      </c>
      <c r="D8939" s="2" t="s">
        <v>241</v>
      </c>
      <c r="E8939" s="2" t="s">
        <v>627</v>
      </c>
      <c r="F8939" s="2" t="s">
        <v>855</v>
      </c>
      <c r="G8939" s="2">
        <v>-236</v>
      </c>
      <c r="H8939" s="2">
        <v>1.8721925793215601E-2</v>
      </c>
      <c r="I8939" s="2">
        <v>2.0968556888401477E-2</v>
      </c>
      <c r="J8939" s="26" t="s">
        <v>700</v>
      </c>
    </row>
    <row r="8940" spans="1:10" ht="15.75" hidden="1" customHeight="1" x14ac:dyDescent="0.25">
      <c r="A8940" s="2" t="s">
        <v>853</v>
      </c>
      <c r="B8940" s="2" t="s">
        <v>854</v>
      </c>
      <c r="C8940" s="2">
        <v>2045</v>
      </c>
      <c r="D8940" s="2" t="s">
        <v>241</v>
      </c>
      <c r="E8940" s="2" t="s">
        <v>627</v>
      </c>
      <c r="F8940" s="2" t="s">
        <v>855</v>
      </c>
      <c r="G8940" s="2">
        <v>-235</v>
      </c>
      <c r="H8940" s="2">
        <v>2.4503187974914901E-2</v>
      </c>
      <c r="I8940" s="2">
        <v>2.7443570531904691E-2</v>
      </c>
      <c r="J8940" s="26" t="s">
        <v>700</v>
      </c>
    </row>
    <row r="8941" spans="1:10" ht="15.75" hidden="1" customHeight="1" x14ac:dyDescent="0.25">
      <c r="A8941" s="2" t="s">
        <v>853</v>
      </c>
      <c r="B8941" s="2" t="s">
        <v>854</v>
      </c>
      <c r="C8941" s="2">
        <v>2045</v>
      </c>
      <c r="D8941" s="2" t="s">
        <v>241</v>
      </c>
      <c r="E8941" s="2" t="s">
        <v>627</v>
      </c>
      <c r="F8941" s="2" t="s">
        <v>855</v>
      </c>
      <c r="G8941" s="2">
        <v>-234</v>
      </c>
      <c r="H8941" s="2">
        <v>1.4384658075869101E-2</v>
      </c>
      <c r="I8941" s="2">
        <v>1.6110817044973396E-2</v>
      </c>
      <c r="J8941" s="26" t="s">
        <v>700</v>
      </c>
    </row>
    <row r="8942" spans="1:10" ht="15.75" hidden="1" customHeight="1" x14ac:dyDescent="0.25">
      <c r="A8942" s="2" t="s">
        <v>853</v>
      </c>
      <c r="B8942" s="2" t="s">
        <v>854</v>
      </c>
      <c r="C8942" s="2">
        <v>2045</v>
      </c>
      <c r="D8942" s="2" t="s">
        <v>241</v>
      </c>
      <c r="E8942" s="2" t="s">
        <v>627</v>
      </c>
      <c r="F8942" s="2" t="s">
        <v>855</v>
      </c>
      <c r="G8942" s="2">
        <v>-232</v>
      </c>
      <c r="H8942" s="2">
        <v>2.74546828586608E-2</v>
      </c>
      <c r="I8942" s="2">
        <v>3.0749244801700097E-2</v>
      </c>
      <c r="J8942" s="26" t="s">
        <v>700</v>
      </c>
    </row>
    <row r="8943" spans="1:10" ht="15.75" hidden="1" customHeight="1" x14ac:dyDescent="0.25">
      <c r="A8943" s="2" t="s">
        <v>853</v>
      </c>
      <c r="B8943" s="2" t="s">
        <v>854</v>
      </c>
      <c r="C8943" s="2">
        <v>2045</v>
      </c>
      <c r="D8943" s="2" t="s">
        <v>241</v>
      </c>
      <c r="E8943" s="2" t="s">
        <v>627</v>
      </c>
      <c r="F8943" s="2" t="s">
        <v>855</v>
      </c>
      <c r="G8943" s="2">
        <v>-231</v>
      </c>
      <c r="H8943" s="2">
        <v>3.9621018106117803E-2</v>
      </c>
      <c r="I8943" s="2">
        <v>4.4375540278851947E-2</v>
      </c>
      <c r="J8943" s="26" t="s">
        <v>700</v>
      </c>
    </row>
    <row r="8944" spans="1:10" ht="15.75" hidden="1" customHeight="1" x14ac:dyDescent="0.25">
      <c r="A8944" s="2" t="s">
        <v>853</v>
      </c>
      <c r="B8944" s="2" t="s">
        <v>854</v>
      </c>
      <c r="C8944" s="2">
        <v>2045</v>
      </c>
      <c r="D8944" s="2" t="s">
        <v>241</v>
      </c>
      <c r="E8944" s="2" t="s">
        <v>627</v>
      </c>
      <c r="F8944" s="2" t="s">
        <v>855</v>
      </c>
      <c r="G8944" s="2">
        <v>-230</v>
      </c>
      <c r="H8944" s="2">
        <v>3.3316221088170998E-2</v>
      </c>
      <c r="I8944" s="2">
        <v>3.7314167618751524E-2</v>
      </c>
      <c r="J8944" s="26" t="s">
        <v>700</v>
      </c>
    </row>
    <row r="8945" spans="1:10" ht="15.75" hidden="1" customHeight="1" x14ac:dyDescent="0.25">
      <c r="A8945" s="2" t="s">
        <v>853</v>
      </c>
      <c r="B8945" s="2" t="s">
        <v>854</v>
      </c>
      <c r="C8945" s="2">
        <v>2045</v>
      </c>
      <c r="D8945" s="2" t="s">
        <v>241</v>
      </c>
      <c r="E8945" s="2" t="s">
        <v>627</v>
      </c>
      <c r="F8945" s="2" t="s">
        <v>855</v>
      </c>
      <c r="G8945" s="2">
        <v>-229</v>
      </c>
      <c r="H8945" s="2">
        <v>4.01281772647053E-2</v>
      </c>
      <c r="I8945" s="2">
        <v>4.4943558536469939E-2</v>
      </c>
      <c r="J8945" s="26" t="s">
        <v>700</v>
      </c>
    </row>
    <row r="8946" spans="1:10" ht="15.75" hidden="1" customHeight="1" x14ac:dyDescent="0.25">
      <c r="A8946" s="2" t="s">
        <v>853</v>
      </c>
      <c r="B8946" s="2" t="s">
        <v>854</v>
      </c>
      <c r="C8946" s="2">
        <v>2045</v>
      </c>
      <c r="D8946" s="2" t="s">
        <v>241</v>
      </c>
      <c r="E8946" s="2" t="s">
        <v>627</v>
      </c>
      <c r="F8946" s="2" t="s">
        <v>855</v>
      </c>
      <c r="G8946" s="2">
        <v>-228</v>
      </c>
      <c r="H8946" s="2">
        <v>2.4164168629795299E-2</v>
      </c>
      <c r="I8946" s="2">
        <v>2.7063868865370738E-2</v>
      </c>
      <c r="J8946" s="26" t="s">
        <v>700</v>
      </c>
    </row>
    <row r="8947" spans="1:10" ht="15.75" hidden="1" customHeight="1" x14ac:dyDescent="0.25">
      <c r="A8947" s="2" t="s">
        <v>853</v>
      </c>
      <c r="B8947" s="2" t="s">
        <v>854</v>
      </c>
      <c r="C8947" s="2">
        <v>2045</v>
      </c>
      <c r="D8947" s="2" t="s">
        <v>241</v>
      </c>
      <c r="E8947" s="2" t="s">
        <v>627</v>
      </c>
      <c r="F8947" s="2" t="s">
        <v>855</v>
      </c>
      <c r="G8947" s="2">
        <v>-227</v>
      </c>
      <c r="H8947" s="2">
        <v>3.6421873141080099E-2</v>
      </c>
      <c r="I8947" s="2">
        <v>4.0792497918009714E-2</v>
      </c>
      <c r="J8947" s="26" t="s">
        <v>700</v>
      </c>
    </row>
    <row r="8948" spans="1:10" ht="15.75" hidden="1" customHeight="1" x14ac:dyDescent="0.25">
      <c r="A8948" s="2" t="s">
        <v>853</v>
      </c>
      <c r="B8948" s="2" t="s">
        <v>854</v>
      </c>
      <c r="C8948" s="2">
        <v>2045</v>
      </c>
      <c r="D8948" s="2" t="s">
        <v>241</v>
      </c>
      <c r="E8948" s="2" t="s">
        <v>627</v>
      </c>
      <c r="F8948" s="2" t="s">
        <v>855</v>
      </c>
      <c r="G8948" s="2">
        <v>-226</v>
      </c>
      <c r="H8948" s="2">
        <v>2.6636183029040701E-2</v>
      </c>
      <c r="I8948" s="2">
        <v>2.9832524992525589E-2</v>
      </c>
      <c r="J8948" s="26" t="s">
        <v>700</v>
      </c>
    </row>
    <row r="8949" spans="1:10" ht="15.75" hidden="1" customHeight="1" x14ac:dyDescent="0.25">
      <c r="A8949" s="2" t="s">
        <v>853</v>
      </c>
      <c r="B8949" s="2" t="s">
        <v>854</v>
      </c>
      <c r="C8949" s="2">
        <v>2045</v>
      </c>
      <c r="D8949" s="2" t="s">
        <v>241</v>
      </c>
      <c r="E8949" s="2" t="s">
        <v>627</v>
      </c>
      <c r="F8949" s="2" t="s">
        <v>855</v>
      </c>
      <c r="G8949" s="2">
        <v>-225</v>
      </c>
      <c r="H8949" s="2">
        <v>4.6563679352402999E-3</v>
      </c>
      <c r="I8949" s="2">
        <v>5.215132087469136E-3</v>
      </c>
      <c r="J8949" s="26" t="s">
        <v>700</v>
      </c>
    </row>
    <row r="8950" spans="1:10" ht="15.75" hidden="1" customHeight="1" x14ac:dyDescent="0.25">
      <c r="A8950" s="2" t="s">
        <v>853</v>
      </c>
      <c r="B8950" s="2" t="s">
        <v>854</v>
      </c>
      <c r="C8950" s="2">
        <v>2045</v>
      </c>
      <c r="D8950" s="2" t="s">
        <v>241</v>
      </c>
      <c r="E8950" s="2" t="s">
        <v>627</v>
      </c>
      <c r="F8950" s="2" t="s">
        <v>855</v>
      </c>
      <c r="G8950" s="2">
        <v>-224</v>
      </c>
      <c r="H8950" s="2">
        <v>5.9143786784260997E-3</v>
      </c>
      <c r="I8950" s="2">
        <v>6.6241041198372326E-3</v>
      </c>
      <c r="J8950" s="26" t="s">
        <v>700</v>
      </c>
    </row>
    <row r="8951" spans="1:10" ht="15.75" hidden="1" customHeight="1" x14ac:dyDescent="0.25">
      <c r="A8951" s="2" t="s">
        <v>853</v>
      </c>
      <c r="B8951" s="2" t="s">
        <v>854</v>
      </c>
      <c r="C8951" s="2">
        <v>2045</v>
      </c>
      <c r="D8951" s="2" t="s">
        <v>241</v>
      </c>
      <c r="E8951" s="2" t="s">
        <v>627</v>
      </c>
      <c r="F8951" s="2" t="s">
        <v>855</v>
      </c>
      <c r="G8951" s="2">
        <v>-223</v>
      </c>
      <c r="H8951" s="2">
        <v>2.1854602498933701E-2</v>
      </c>
      <c r="I8951" s="2">
        <v>2.4477154798805748E-2</v>
      </c>
      <c r="J8951" s="26" t="s">
        <v>700</v>
      </c>
    </row>
    <row r="8952" spans="1:10" ht="15.75" hidden="1" customHeight="1" x14ac:dyDescent="0.25">
      <c r="A8952" s="2" t="s">
        <v>853</v>
      </c>
      <c r="B8952" s="2" t="s">
        <v>854</v>
      </c>
      <c r="C8952" s="2">
        <v>2045</v>
      </c>
      <c r="D8952" s="2" t="s">
        <v>241</v>
      </c>
      <c r="E8952" s="2" t="s">
        <v>627</v>
      </c>
      <c r="F8952" s="2" t="s">
        <v>855</v>
      </c>
      <c r="G8952" s="2">
        <v>-222</v>
      </c>
      <c r="H8952" s="2">
        <v>1.8560701748356199E-2</v>
      </c>
      <c r="I8952" s="2">
        <v>2.0787985958158943E-2</v>
      </c>
      <c r="J8952" s="26" t="s">
        <v>700</v>
      </c>
    </row>
    <row r="8953" spans="1:10" ht="15.75" hidden="1" customHeight="1" x14ac:dyDescent="0.25">
      <c r="A8953" s="2" t="s">
        <v>853</v>
      </c>
      <c r="B8953" s="2" t="s">
        <v>854</v>
      </c>
      <c r="C8953" s="2">
        <v>2045</v>
      </c>
      <c r="D8953" s="2" t="s">
        <v>241</v>
      </c>
      <c r="E8953" s="2" t="s">
        <v>627</v>
      </c>
      <c r="F8953" s="2" t="s">
        <v>855</v>
      </c>
      <c r="G8953" s="2">
        <v>-221</v>
      </c>
      <c r="H8953" s="2">
        <v>3.8913441821933001E-3</v>
      </c>
      <c r="I8953" s="2">
        <v>4.3583054840564961E-3</v>
      </c>
      <c r="J8953" s="26" t="s">
        <v>700</v>
      </c>
    </row>
    <row r="8954" spans="1:10" ht="15.75" hidden="1" customHeight="1" x14ac:dyDescent="0.25">
      <c r="A8954" s="2" t="s">
        <v>853</v>
      </c>
      <c r="B8954" s="2" t="s">
        <v>854</v>
      </c>
      <c r="C8954" s="2">
        <v>2045</v>
      </c>
      <c r="D8954" s="2" t="s">
        <v>241</v>
      </c>
      <c r="E8954" s="2" t="s">
        <v>627</v>
      </c>
      <c r="F8954" s="2" t="s">
        <v>855</v>
      </c>
      <c r="G8954" s="2">
        <v>-220</v>
      </c>
      <c r="H8954" s="2">
        <v>1.02550256997347E-2</v>
      </c>
      <c r="I8954" s="2">
        <v>1.1485628783702864E-2</v>
      </c>
      <c r="J8954" s="26" t="s">
        <v>700</v>
      </c>
    </row>
    <row r="8955" spans="1:10" ht="15.75" hidden="1" customHeight="1" x14ac:dyDescent="0.25">
      <c r="A8955" s="2" t="s">
        <v>853</v>
      </c>
      <c r="B8955" s="2" t="s">
        <v>854</v>
      </c>
      <c r="C8955" s="2">
        <v>2045</v>
      </c>
      <c r="D8955" s="2" t="s">
        <v>241</v>
      </c>
      <c r="E8955" s="2" t="s">
        <v>627</v>
      </c>
      <c r="F8955" s="2" t="s">
        <v>855</v>
      </c>
      <c r="G8955" s="2">
        <v>-219</v>
      </c>
      <c r="H8955" s="2">
        <v>9.8916769493371005E-3</v>
      </c>
      <c r="I8955" s="2">
        <v>1.1078678183257553E-2</v>
      </c>
      <c r="J8955" s="26" t="s">
        <v>700</v>
      </c>
    </row>
    <row r="8956" spans="1:10" ht="15.75" hidden="1" customHeight="1" x14ac:dyDescent="0.25">
      <c r="A8956" s="2" t="s">
        <v>853</v>
      </c>
      <c r="B8956" s="2" t="s">
        <v>854</v>
      </c>
      <c r="C8956" s="2">
        <v>2045</v>
      </c>
      <c r="D8956" s="2" t="s">
        <v>241</v>
      </c>
      <c r="E8956" s="2" t="s">
        <v>627</v>
      </c>
      <c r="F8956" s="2" t="s">
        <v>855</v>
      </c>
      <c r="G8956" s="2">
        <v>-218</v>
      </c>
      <c r="H8956" s="2">
        <v>2.53124048467726E-2</v>
      </c>
      <c r="I8956" s="2">
        <v>2.8349893428385314E-2</v>
      </c>
      <c r="J8956" s="26" t="s">
        <v>700</v>
      </c>
    </row>
    <row r="8957" spans="1:10" ht="15.75" hidden="1" customHeight="1" x14ac:dyDescent="0.25">
      <c r="A8957" s="2" t="s">
        <v>853</v>
      </c>
      <c r="B8957" s="2" t="s">
        <v>854</v>
      </c>
      <c r="C8957" s="2">
        <v>2045</v>
      </c>
      <c r="D8957" s="2" t="s">
        <v>241</v>
      </c>
      <c r="E8957" s="2" t="s">
        <v>627</v>
      </c>
      <c r="F8957" s="2" t="s">
        <v>855</v>
      </c>
      <c r="G8957" s="2">
        <v>-217</v>
      </c>
      <c r="H8957" s="2">
        <v>1.28635042347014E-2</v>
      </c>
      <c r="I8957" s="2">
        <v>1.440712474286557E-2</v>
      </c>
      <c r="J8957" s="26" t="s">
        <v>700</v>
      </c>
    </row>
    <row r="8958" spans="1:10" ht="15.75" hidden="1" customHeight="1" x14ac:dyDescent="0.25">
      <c r="A8958" s="2" t="s">
        <v>853</v>
      </c>
      <c r="B8958" s="2" t="s">
        <v>854</v>
      </c>
      <c r="C8958" s="2">
        <v>2045</v>
      </c>
      <c r="D8958" s="2" t="s">
        <v>241</v>
      </c>
      <c r="E8958" s="2" t="s">
        <v>627</v>
      </c>
      <c r="F8958" s="2" t="s">
        <v>855</v>
      </c>
      <c r="G8958" s="2">
        <v>-216</v>
      </c>
      <c r="H8958" s="2">
        <v>4.1526634129695601E-2</v>
      </c>
      <c r="I8958" s="2">
        <v>4.6509830225259077E-2</v>
      </c>
      <c r="J8958" s="26" t="s">
        <v>700</v>
      </c>
    </row>
    <row r="8959" spans="1:10" ht="15.75" hidden="1" customHeight="1" x14ac:dyDescent="0.25">
      <c r="A8959" s="2" t="s">
        <v>853</v>
      </c>
      <c r="B8959" s="2" t="s">
        <v>854</v>
      </c>
      <c r="C8959" s="2">
        <v>2045</v>
      </c>
      <c r="D8959" s="2" t="s">
        <v>241</v>
      </c>
      <c r="E8959" s="2" t="s">
        <v>627</v>
      </c>
      <c r="F8959" s="2" t="s">
        <v>855</v>
      </c>
      <c r="G8959" s="2">
        <v>-215</v>
      </c>
      <c r="H8959" s="2">
        <v>2.19735365826637E-2</v>
      </c>
      <c r="I8959" s="2">
        <v>2.4610360972583348E-2</v>
      </c>
      <c r="J8959" s="26" t="s">
        <v>700</v>
      </c>
    </row>
    <row r="8960" spans="1:10" ht="15.75" hidden="1" customHeight="1" x14ac:dyDescent="0.25">
      <c r="A8960" s="2" t="s">
        <v>853</v>
      </c>
      <c r="B8960" s="2" t="s">
        <v>854</v>
      </c>
      <c r="C8960" s="2">
        <v>2045</v>
      </c>
      <c r="D8960" s="2" t="s">
        <v>241</v>
      </c>
      <c r="E8960" s="2" t="s">
        <v>627</v>
      </c>
      <c r="F8960" s="2" t="s">
        <v>855</v>
      </c>
      <c r="G8960" s="2">
        <v>-214</v>
      </c>
      <c r="H8960" s="2">
        <v>3.2732723047956797E-2</v>
      </c>
      <c r="I8960" s="2">
        <v>3.6660649813711615E-2</v>
      </c>
      <c r="J8960" s="26" t="s">
        <v>700</v>
      </c>
    </row>
    <row r="8961" spans="1:10" ht="15.75" hidden="1" customHeight="1" x14ac:dyDescent="0.25">
      <c r="A8961" s="2" t="s">
        <v>853</v>
      </c>
      <c r="B8961" s="2" t="s">
        <v>854</v>
      </c>
      <c r="C8961" s="2">
        <v>2045</v>
      </c>
      <c r="D8961" s="2" t="s">
        <v>241</v>
      </c>
      <c r="E8961" s="2" t="s">
        <v>627</v>
      </c>
      <c r="F8961" s="2" t="s">
        <v>855</v>
      </c>
      <c r="G8961" s="2">
        <v>-213</v>
      </c>
      <c r="H8961" s="2">
        <v>3.8870860240422203E-2</v>
      </c>
      <c r="I8961" s="2">
        <v>4.3535363469272871E-2</v>
      </c>
      <c r="J8961" s="26" t="s">
        <v>700</v>
      </c>
    </row>
    <row r="8962" spans="1:10" ht="15.75" hidden="1" customHeight="1" x14ac:dyDescent="0.25">
      <c r="A8962" s="2" t="s">
        <v>853</v>
      </c>
      <c r="B8962" s="2" t="s">
        <v>854</v>
      </c>
      <c r="C8962" s="2">
        <v>2045</v>
      </c>
      <c r="D8962" s="2" t="s">
        <v>241</v>
      </c>
      <c r="E8962" s="2" t="s">
        <v>627</v>
      </c>
      <c r="F8962" s="2" t="s">
        <v>855</v>
      </c>
      <c r="G8962" s="2">
        <v>-212</v>
      </c>
      <c r="H8962" s="2">
        <v>1.35713976342231E-2</v>
      </c>
      <c r="I8962" s="2">
        <v>1.5199965350329874E-2</v>
      </c>
      <c r="J8962" s="26" t="s">
        <v>700</v>
      </c>
    </row>
    <row r="8963" spans="1:10" ht="15.75" hidden="1" customHeight="1" x14ac:dyDescent="0.25">
      <c r="A8963" s="2" t="s">
        <v>853</v>
      </c>
      <c r="B8963" s="2" t="s">
        <v>854</v>
      </c>
      <c r="C8963" s="2">
        <v>2045</v>
      </c>
      <c r="D8963" s="2" t="s">
        <v>241</v>
      </c>
      <c r="E8963" s="2" t="s">
        <v>627</v>
      </c>
      <c r="F8963" s="2" t="s">
        <v>855</v>
      </c>
      <c r="G8963" s="2">
        <v>-211</v>
      </c>
      <c r="H8963" s="2">
        <v>1.99137669987977E-2</v>
      </c>
      <c r="I8963" s="2">
        <v>2.2303419038653426E-2</v>
      </c>
      <c r="J8963" s="26" t="s">
        <v>700</v>
      </c>
    </row>
    <row r="8964" spans="1:10" ht="15.75" hidden="1" customHeight="1" x14ac:dyDescent="0.25">
      <c r="A8964" s="2" t="s">
        <v>853</v>
      </c>
      <c r="B8964" s="2" t="s">
        <v>854</v>
      </c>
      <c r="C8964" s="2">
        <v>2045</v>
      </c>
      <c r="D8964" s="2" t="s">
        <v>241</v>
      </c>
      <c r="E8964" s="2" t="s">
        <v>627</v>
      </c>
      <c r="F8964" s="2" t="s">
        <v>855</v>
      </c>
      <c r="G8964" s="2">
        <v>-210</v>
      </c>
      <c r="H8964" s="2">
        <v>1.4412804390303799E-2</v>
      </c>
      <c r="I8964" s="2">
        <v>1.6142340917140258E-2</v>
      </c>
      <c r="J8964" s="26" t="s">
        <v>700</v>
      </c>
    </row>
    <row r="8965" spans="1:10" ht="15.75" hidden="1" customHeight="1" x14ac:dyDescent="0.25">
      <c r="A8965" s="2" t="s">
        <v>853</v>
      </c>
      <c r="B8965" s="2" t="s">
        <v>854</v>
      </c>
      <c r="C8965" s="2">
        <v>2045</v>
      </c>
      <c r="D8965" s="2" t="s">
        <v>241</v>
      </c>
      <c r="E8965" s="2" t="s">
        <v>627</v>
      </c>
      <c r="F8965" s="2" t="s">
        <v>855</v>
      </c>
      <c r="G8965" s="2">
        <v>-209</v>
      </c>
      <c r="H8965" s="2">
        <v>1.3608038541860899E-2</v>
      </c>
      <c r="I8965" s="2">
        <v>1.5241003166884209E-2</v>
      </c>
      <c r="J8965" s="26" t="s">
        <v>700</v>
      </c>
    </row>
    <row r="8966" spans="1:10" ht="15.75" hidden="1" customHeight="1" x14ac:dyDescent="0.25">
      <c r="A8966" s="2" t="s">
        <v>853</v>
      </c>
      <c r="B8966" s="2" t="s">
        <v>854</v>
      </c>
      <c r="C8966" s="2">
        <v>2045</v>
      </c>
      <c r="D8966" s="2" t="s">
        <v>241</v>
      </c>
      <c r="E8966" s="2" t="s">
        <v>627</v>
      </c>
      <c r="F8966" s="2" t="s">
        <v>855</v>
      </c>
      <c r="G8966" s="2">
        <v>-208</v>
      </c>
      <c r="H8966" s="2">
        <v>5.0842254422605003E-3</v>
      </c>
      <c r="I8966" s="2">
        <v>5.6943324953317607E-3</v>
      </c>
      <c r="J8966" s="26" t="s">
        <v>700</v>
      </c>
    </row>
    <row r="8967" spans="1:10" ht="15.75" hidden="1" customHeight="1" x14ac:dyDescent="0.25">
      <c r="A8967" s="2" t="s">
        <v>853</v>
      </c>
      <c r="B8967" s="2" t="s">
        <v>854</v>
      </c>
      <c r="C8967" s="2">
        <v>2045</v>
      </c>
      <c r="D8967" s="2" t="s">
        <v>241</v>
      </c>
      <c r="E8967" s="2" t="s">
        <v>627</v>
      </c>
      <c r="F8967" s="2" t="s">
        <v>855</v>
      </c>
      <c r="G8967" s="2">
        <v>-207</v>
      </c>
      <c r="H8967" s="2">
        <v>1.83649796526879E-2</v>
      </c>
      <c r="I8967" s="2">
        <v>2.0568777211010449E-2</v>
      </c>
      <c r="J8967" s="26" t="s">
        <v>700</v>
      </c>
    </row>
    <row r="8968" spans="1:10" ht="15.75" hidden="1" customHeight="1" x14ac:dyDescent="0.25">
      <c r="A8968" s="2" t="s">
        <v>853</v>
      </c>
      <c r="B8968" s="2" t="s">
        <v>854</v>
      </c>
      <c r="C8968" s="2">
        <v>2045</v>
      </c>
      <c r="D8968" s="2" t="s">
        <v>241</v>
      </c>
      <c r="E8968" s="2" t="s">
        <v>627</v>
      </c>
      <c r="F8968" s="2" t="s">
        <v>855</v>
      </c>
      <c r="G8968" s="2">
        <v>-206</v>
      </c>
      <c r="H8968" s="2">
        <v>2.3615192505530999E-2</v>
      </c>
      <c r="I8968" s="2">
        <v>2.6449015606194722E-2</v>
      </c>
      <c r="J8968" s="26" t="s">
        <v>700</v>
      </c>
    </row>
    <row r="8969" spans="1:10" ht="15.75" hidden="1" customHeight="1" x14ac:dyDescent="0.25">
      <c r="A8969" s="2" t="s">
        <v>853</v>
      </c>
      <c r="B8969" s="2" t="s">
        <v>854</v>
      </c>
      <c r="C8969" s="2">
        <v>2045</v>
      </c>
      <c r="D8969" s="2" t="s">
        <v>241</v>
      </c>
      <c r="E8969" s="2" t="s">
        <v>627</v>
      </c>
      <c r="F8969" s="2" t="s">
        <v>855</v>
      </c>
      <c r="G8969" s="2">
        <v>-205</v>
      </c>
      <c r="H8969" s="2">
        <v>4.5872693881392002E-3</v>
      </c>
      <c r="I8969" s="2">
        <v>5.1377417147159049E-3</v>
      </c>
      <c r="J8969" s="26" t="s">
        <v>700</v>
      </c>
    </row>
    <row r="8970" spans="1:10" ht="15.75" hidden="1" customHeight="1" x14ac:dyDescent="0.25">
      <c r="A8970" s="2" t="s">
        <v>853</v>
      </c>
      <c r="B8970" s="2" t="s">
        <v>854</v>
      </c>
      <c r="C8970" s="2">
        <v>2045</v>
      </c>
      <c r="D8970" s="2" t="s">
        <v>241</v>
      </c>
      <c r="E8970" s="2" t="s">
        <v>627</v>
      </c>
      <c r="F8970" s="2" t="s">
        <v>855</v>
      </c>
      <c r="G8970" s="2">
        <v>-204</v>
      </c>
      <c r="H8970" s="2">
        <v>1.5168631332926501E-2</v>
      </c>
      <c r="I8970" s="2">
        <v>1.6988867092877682E-2</v>
      </c>
      <c r="J8970" s="26" t="s">
        <v>700</v>
      </c>
    </row>
    <row r="8971" spans="1:10" ht="15.75" hidden="1" customHeight="1" x14ac:dyDescent="0.25">
      <c r="A8971" s="2" t="s">
        <v>853</v>
      </c>
      <c r="B8971" s="2" t="s">
        <v>854</v>
      </c>
      <c r="C8971" s="2">
        <v>2045</v>
      </c>
      <c r="D8971" s="2" t="s">
        <v>241</v>
      </c>
      <c r="E8971" s="2" t="s">
        <v>627</v>
      </c>
      <c r="F8971" s="2" t="s">
        <v>855</v>
      </c>
      <c r="G8971" s="2">
        <v>-203</v>
      </c>
      <c r="H8971" s="2">
        <v>5.4324043449014E-3</v>
      </c>
      <c r="I8971" s="2">
        <v>6.0842928662895686E-3</v>
      </c>
      <c r="J8971" s="26" t="s">
        <v>700</v>
      </c>
    </row>
    <row r="8972" spans="1:10" ht="15.75" hidden="1" customHeight="1" x14ac:dyDescent="0.25">
      <c r="A8972" s="2" t="s">
        <v>853</v>
      </c>
      <c r="B8972" s="2" t="s">
        <v>854</v>
      </c>
      <c r="C8972" s="2">
        <v>2045</v>
      </c>
      <c r="D8972" s="2" t="s">
        <v>241</v>
      </c>
      <c r="E8972" s="2" t="s">
        <v>627</v>
      </c>
      <c r="F8972" s="2" t="s">
        <v>855</v>
      </c>
      <c r="G8972" s="2">
        <v>-202</v>
      </c>
      <c r="H8972" s="2">
        <v>6.4572263509034998E-3</v>
      </c>
      <c r="I8972" s="2">
        <v>7.2320935130119205E-3</v>
      </c>
      <c r="J8972" s="26" t="s">
        <v>700</v>
      </c>
    </row>
    <row r="8973" spans="1:10" ht="15.75" hidden="1" customHeight="1" x14ac:dyDescent="0.25">
      <c r="A8973" s="2" t="s">
        <v>853</v>
      </c>
      <c r="B8973" s="2" t="s">
        <v>854</v>
      </c>
      <c r="C8973" s="2">
        <v>2045</v>
      </c>
      <c r="D8973" s="2" t="s">
        <v>241</v>
      </c>
      <c r="E8973" s="2" t="s">
        <v>627</v>
      </c>
      <c r="F8973" s="2" t="s">
        <v>855</v>
      </c>
      <c r="G8973" s="2">
        <v>-201</v>
      </c>
      <c r="H8973" s="2">
        <v>8.8624269701540002E-3</v>
      </c>
      <c r="I8973" s="2">
        <v>9.9259182065724819E-3</v>
      </c>
      <c r="J8973" s="26" t="s">
        <v>700</v>
      </c>
    </row>
    <row r="8974" spans="1:10" ht="15.75" hidden="1" customHeight="1" x14ac:dyDescent="0.25">
      <c r="A8974" s="2" t="s">
        <v>853</v>
      </c>
      <c r="B8974" s="2" t="s">
        <v>854</v>
      </c>
      <c r="C8974" s="2">
        <v>2045</v>
      </c>
      <c r="D8974" s="2" t="s">
        <v>241</v>
      </c>
      <c r="E8974" s="2" t="s">
        <v>627</v>
      </c>
      <c r="F8974" s="2" t="s">
        <v>855</v>
      </c>
      <c r="G8974" s="2">
        <v>-200</v>
      </c>
      <c r="H8974" s="2">
        <v>2.7559567242860801E-2</v>
      </c>
      <c r="I8974" s="2">
        <v>3.0866715312004099E-2</v>
      </c>
      <c r="J8974" s="26" t="s">
        <v>700</v>
      </c>
    </row>
    <row r="8975" spans="1:10" ht="15.75" hidden="1" customHeight="1" x14ac:dyDescent="0.25">
      <c r="A8975" s="2" t="s">
        <v>853</v>
      </c>
      <c r="B8975" s="2" t="s">
        <v>854</v>
      </c>
      <c r="C8975" s="2">
        <v>2045</v>
      </c>
      <c r="D8975" s="2" t="s">
        <v>241</v>
      </c>
      <c r="E8975" s="2" t="s">
        <v>627</v>
      </c>
      <c r="F8975" s="2" t="s">
        <v>855</v>
      </c>
      <c r="G8975" s="2">
        <v>-199</v>
      </c>
      <c r="H8975" s="2">
        <v>2.8316257521509998E-3</v>
      </c>
      <c r="I8975" s="2">
        <v>3.1714208424091202E-3</v>
      </c>
      <c r="J8975" s="26" t="s">
        <v>700</v>
      </c>
    </row>
    <row r="8976" spans="1:10" ht="15.75" hidden="1" customHeight="1" x14ac:dyDescent="0.25">
      <c r="A8976" s="2" t="s">
        <v>853</v>
      </c>
      <c r="B8976" s="2" t="s">
        <v>854</v>
      </c>
      <c r="C8976" s="2">
        <v>2045</v>
      </c>
      <c r="D8976" s="2" t="s">
        <v>241</v>
      </c>
      <c r="E8976" s="2" t="s">
        <v>627</v>
      </c>
      <c r="F8976" s="2" t="s">
        <v>855</v>
      </c>
      <c r="G8976" s="2">
        <v>-197</v>
      </c>
      <c r="H8976" s="2">
        <v>3.2151937484740998E-3</v>
      </c>
      <c r="I8976" s="2">
        <v>3.6010169982909923E-3</v>
      </c>
      <c r="J8976" s="26" t="s">
        <v>700</v>
      </c>
    </row>
    <row r="8977" spans="1:10" ht="15.75" hidden="1" customHeight="1" x14ac:dyDescent="0.25">
      <c r="A8977" s="2" t="s">
        <v>853</v>
      </c>
      <c r="B8977" s="2" t="s">
        <v>854</v>
      </c>
      <c r="C8977" s="2">
        <v>2045</v>
      </c>
      <c r="D8977" s="2" t="s">
        <v>241</v>
      </c>
      <c r="E8977" s="2" t="s">
        <v>627</v>
      </c>
      <c r="F8977" s="2" t="s">
        <v>855</v>
      </c>
      <c r="G8977" s="2">
        <v>-196</v>
      </c>
      <c r="H8977" s="2">
        <v>3.1064528739080002E-3</v>
      </c>
      <c r="I8977" s="2">
        <v>3.4792272187769606E-3</v>
      </c>
      <c r="J8977" s="26" t="s">
        <v>700</v>
      </c>
    </row>
    <row r="8978" spans="1:10" ht="15.75" hidden="1" customHeight="1" x14ac:dyDescent="0.25">
      <c r="A8978" s="2" t="s">
        <v>853</v>
      </c>
      <c r="B8978" s="2" t="s">
        <v>854</v>
      </c>
      <c r="C8978" s="2">
        <v>2045</v>
      </c>
      <c r="D8978" s="2" t="s">
        <v>241</v>
      </c>
      <c r="E8978" s="2" t="s">
        <v>627</v>
      </c>
      <c r="F8978" s="2" t="s">
        <v>855</v>
      </c>
      <c r="G8978" s="2">
        <v>-195</v>
      </c>
      <c r="H8978" s="2">
        <v>6.3544637523592004E-3</v>
      </c>
      <c r="I8978" s="2">
        <v>7.1169994026423055E-3</v>
      </c>
      <c r="J8978" s="26" t="s">
        <v>700</v>
      </c>
    </row>
    <row r="8979" spans="1:10" ht="15.75" hidden="1" customHeight="1" x14ac:dyDescent="0.25">
      <c r="A8979" s="2" t="s">
        <v>853</v>
      </c>
      <c r="B8979" s="2" t="s">
        <v>854</v>
      </c>
      <c r="C8979" s="2">
        <v>2045</v>
      </c>
      <c r="D8979" s="2" t="s">
        <v>241</v>
      </c>
      <c r="E8979" s="2" t="s">
        <v>627</v>
      </c>
      <c r="F8979" s="2" t="s">
        <v>855</v>
      </c>
      <c r="G8979" s="2">
        <v>-194</v>
      </c>
      <c r="H8979" s="2">
        <v>2.1760798990725998E-3</v>
      </c>
      <c r="I8979" s="2">
        <v>2.4372094869613121E-3</v>
      </c>
      <c r="J8979" s="26" t="s">
        <v>700</v>
      </c>
    </row>
    <row r="8980" spans="1:10" ht="15.75" hidden="1" customHeight="1" x14ac:dyDescent="0.25">
      <c r="A8980" s="2" t="s">
        <v>853</v>
      </c>
      <c r="B8980" s="2" t="s">
        <v>854</v>
      </c>
      <c r="C8980" s="2">
        <v>2045</v>
      </c>
      <c r="D8980" s="2" t="s">
        <v>241</v>
      </c>
      <c r="E8980" s="2" t="s">
        <v>627</v>
      </c>
      <c r="F8980" s="2" t="s">
        <v>855</v>
      </c>
      <c r="G8980" s="2">
        <v>-193</v>
      </c>
      <c r="H8980" s="2">
        <v>1.6432179836556001E-3</v>
      </c>
      <c r="I8980" s="2">
        <v>1.8404041416942723E-3</v>
      </c>
      <c r="J8980" s="26" t="s">
        <v>700</v>
      </c>
    </row>
    <row r="8981" spans="1:10" ht="15.75" hidden="1" customHeight="1" x14ac:dyDescent="0.25">
      <c r="A8981" s="2" t="s">
        <v>853</v>
      </c>
      <c r="B8981" s="2" t="s">
        <v>854</v>
      </c>
      <c r="C8981" s="2">
        <v>2045</v>
      </c>
      <c r="D8981" s="2" t="s">
        <v>241</v>
      </c>
      <c r="E8981" s="2" t="s">
        <v>627</v>
      </c>
      <c r="F8981" s="2" t="s">
        <v>855</v>
      </c>
      <c r="G8981" s="2">
        <v>-192</v>
      </c>
      <c r="H8981" s="2">
        <v>4.6159117482603004E-3</v>
      </c>
      <c r="I8981" s="2">
        <v>5.1698211580515369E-3</v>
      </c>
      <c r="J8981" s="26" t="s">
        <v>700</v>
      </c>
    </row>
    <row r="8982" spans="1:10" ht="15.75" hidden="1" customHeight="1" x14ac:dyDescent="0.25">
      <c r="A8982" s="2" t="s">
        <v>853</v>
      </c>
      <c r="B8982" s="2" t="s">
        <v>854</v>
      </c>
      <c r="C8982" s="2">
        <v>2045</v>
      </c>
      <c r="D8982" s="2" t="s">
        <v>241</v>
      </c>
      <c r="E8982" s="2" t="s">
        <v>627</v>
      </c>
      <c r="F8982" s="2" t="s">
        <v>855</v>
      </c>
      <c r="G8982" s="2">
        <v>-190</v>
      </c>
      <c r="H8982" s="2">
        <v>9.2458460712804991E-3</v>
      </c>
      <c r="I8982" s="2">
        <v>1.0355347599834161E-2</v>
      </c>
      <c r="J8982" s="26" t="s">
        <v>700</v>
      </c>
    </row>
    <row r="8983" spans="1:10" ht="15.75" hidden="1" customHeight="1" x14ac:dyDescent="0.25">
      <c r="A8983" s="2" t="s">
        <v>853</v>
      </c>
      <c r="B8983" s="2" t="s">
        <v>854</v>
      </c>
      <c r="C8983" s="2">
        <v>2045</v>
      </c>
      <c r="D8983" s="2" t="s">
        <v>241</v>
      </c>
      <c r="E8983" s="2" t="s">
        <v>627</v>
      </c>
      <c r="F8983" s="2" t="s">
        <v>855</v>
      </c>
      <c r="G8983" s="2">
        <v>-189</v>
      </c>
      <c r="H8983" s="2">
        <v>8.3435296546668005E-3</v>
      </c>
      <c r="I8983" s="2">
        <v>9.3447532132268172E-3</v>
      </c>
      <c r="J8983" s="26" t="s">
        <v>700</v>
      </c>
    </row>
    <row r="8984" spans="1:10" ht="15.75" hidden="1" customHeight="1" x14ac:dyDescent="0.25">
      <c r="A8984" s="2" t="s">
        <v>853</v>
      </c>
      <c r="B8984" s="2" t="s">
        <v>854</v>
      </c>
      <c r="C8984" s="2">
        <v>2045</v>
      </c>
      <c r="D8984" s="2" t="s">
        <v>241</v>
      </c>
      <c r="E8984" s="2" t="s">
        <v>627</v>
      </c>
      <c r="F8984" s="2" t="s">
        <v>855</v>
      </c>
      <c r="G8984" s="2">
        <v>-188</v>
      </c>
      <c r="H8984" s="2">
        <v>2.0388420671225002E-3</v>
      </c>
      <c r="I8984" s="2">
        <v>2.2835031151772003E-3</v>
      </c>
      <c r="J8984" s="26" t="s">
        <v>700</v>
      </c>
    </row>
    <row r="8985" spans="1:10" ht="15.75" hidden="1" customHeight="1" x14ac:dyDescent="0.25">
      <c r="A8985" s="2" t="s">
        <v>853</v>
      </c>
      <c r="B8985" s="2" t="s">
        <v>854</v>
      </c>
      <c r="C8985" s="2">
        <v>2045</v>
      </c>
      <c r="D8985" s="2" t="s">
        <v>241</v>
      </c>
      <c r="E8985" s="2" t="s">
        <v>627</v>
      </c>
      <c r="F8985" s="2" t="s">
        <v>855</v>
      </c>
      <c r="G8985" s="2">
        <v>-187</v>
      </c>
      <c r="H8985" s="2">
        <v>3.9656468434259001E-3</v>
      </c>
      <c r="I8985" s="2">
        <v>4.4415244646370082E-3</v>
      </c>
      <c r="J8985" s="26" t="s">
        <v>700</v>
      </c>
    </row>
    <row r="8986" spans="1:10" ht="15.75" hidden="1" customHeight="1" x14ac:dyDescent="0.25">
      <c r="A8986" s="2" t="s">
        <v>853</v>
      </c>
      <c r="B8986" s="2" t="s">
        <v>854</v>
      </c>
      <c r="C8986" s="2">
        <v>2045</v>
      </c>
      <c r="D8986" s="2" t="s">
        <v>241</v>
      </c>
      <c r="E8986" s="2" t="s">
        <v>627</v>
      </c>
      <c r="F8986" s="2" t="s">
        <v>855</v>
      </c>
      <c r="G8986" s="2">
        <v>-186</v>
      </c>
      <c r="H8986" s="2">
        <v>3.8206207100301998E-3</v>
      </c>
      <c r="I8986" s="2">
        <v>4.279095195233824E-3</v>
      </c>
      <c r="J8986" s="26" t="s">
        <v>700</v>
      </c>
    </row>
    <row r="8987" spans="1:10" ht="15.75" hidden="1" customHeight="1" x14ac:dyDescent="0.25">
      <c r="A8987" s="2" t="s">
        <v>853</v>
      </c>
      <c r="B8987" s="2" t="s">
        <v>854</v>
      </c>
      <c r="C8987" s="2">
        <v>2045</v>
      </c>
      <c r="D8987" s="2" t="s">
        <v>241</v>
      </c>
      <c r="E8987" s="2" t="s">
        <v>627</v>
      </c>
      <c r="F8987" s="2" t="s">
        <v>855</v>
      </c>
      <c r="G8987" s="2">
        <v>-185</v>
      </c>
      <c r="H8987" s="2">
        <v>6.6272699041292002E-3</v>
      </c>
      <c r="I8987" s="2">
        <v>7.4225422926247047E-3</v>
      </c>
      <c r="J8987" s="26" t="s">
        <v>700</v>
      </c>
    </row>
    <row r="8988" spans="1:10" ht="15.75" hidden="1" customHeight="1" x14ac:dyDescent="0.25">
      <c r="A8988" s="2" t="s">
        <v>853</v>
      </c>
      <c r="B8988" s="2" t="s">
        <v>854</v>
      </c>
      <c r="C8988" s="2">
        <v>2045</v>
      </c>
      <c r="D8988" s="2" t="s">
        <v>241</v>
      </c>
      <c r="E8988" s="2" t="s">
        <v>627</v>
      </c>
      <c r="F8988" s="2" t="s">
        <v>855</v>
      </c>
      <c r="G8988" s="2">
        <v>-184</v>
      </c>
      <c r="H8988" s="2">
        <v>1.58135155215859E-2</v>
      </c>
      <c r="I8988" s="2">
        <v>1.771113738417621E-2</v>
      </c>
      <c r="J8988" s="26" t="s">
        <v>700</v>
      </c>
    </row>
    <row r="8989" spans="1:10" ht="15.75" hidden="1" customHeight="1" x14ac:dyDescent="0.25">
      <c r="A8989" s="2" t="s">
        <v>853</v>
      </c>
      <c r="B8989" s="2" t="s">
        <v>854</v>
      </c>
      <c r="C8989" s="2">
        <v>2045</v>
      </c>
      <c r="D8989" s="2" t="s">
        <v>241</v>
      </c>
      <c r="E8989" s="2" t="s">
        <v>627</v>
      </c>
      <c r="F8989" s="2" t="s">
        <v>855</v>
      </c>
      <c r="G8989" s="2">
        <v>-183</v>
      </c>
      <c r="H8989" s="2">
        <v>4.539423622191E-3</v>
      </c>
      <c r="I8989" s="2">
        <v>5.0841544568539206E-3</v>
      </c>
      <c r="J8989" s="26" t="s">
        <v>700</v>
      </c>
    </row>
    <row r="8990" spans="1:10" ht="15.75" hidden="1" customHeight="1" x14ac:dyDescent="0.25">
      <c r="A8990" s="2" t="s">
        <v>853</v>
      </c>
      <c r="B8990" s="2" t="s">
        <v>854</v>
      </c>
      <c r="C8990" s="2">
        <v>2045</v>
      </c>
      <c r="D8990" s="2" t="s">
        <v>241</v>
      </c>
      <c r="E8990" s="2" t="s">
        <v>627</v>
      </c>
      <c r="F8990" s="2" t="s">
        <v>855</v>
      </c>
      <c r="G8990" s="2">
        <v>-182</v>
      </c>
      <c r="H8990" s="2">
        <v>5.2714443299919003E-3</v>
      </c>
      <c r="I8990" s="2">
        <v>5.9040176495909289E-3</v>
      </c>
      <c r="J8990" s="26" t="s">
        <v>700</v>
      </c>
    </row>
    <row r="8991" spans="1:10" ht="15.75" hidden="1" customHeight="1" x14ac:dyDescent="0.25">
      <c r="A8991" s="2" t="s">
        <v>853</v>
      </c>
      <c r="B8991" s="2" t="s">
        <v>854</v>
      </c>
      <c r="C8991" s="2">
        <v>2045</v>
      </c>
      <c r="D8991" s="2" t="s">
        <v>241</v>
      </c>
      <c r="E8991" s="2" t="s">
        <v>627</v>
      </c>
      <c r="F8991" s="2" t="s">
        <v>855</v>
      </c>
      <c r="G8991" s="2">
        <v>-181</v>
      </c>
      <c r="H8991" s="2">
        <v>1.3220538035966499E-2</v>
      </c>
      <c r="I8991" s="2">
        <v>1.4807002600282481E-2</v>
      </c>
      <c r="J8991" s="26" t="s">
        <v>700</v>
      </c>
    </row>
    <row r="8992" spans="1:10" ht="15.75" hidden="1" customHeight="1" x14ac:dyDescent="0.25">
      <c r="A8992" s="2" t="s">
        <v>853</v>
      </c>
      <c r="B8992" s="2" t="s">
        <v>854</v>
      </c>
      <c r="C8992" s="2">
        <v>2045</v>
      </c>
      <c r="D8992" s="2" t="s">
        <v>241</v>
      </c>
      <c r="E8992" s="2" t="s">
        <v>627</v>
      </c>
      <c r="F8992" s="2" t="s">
        <v>855</v>
      </c>
      <c r="G8992" s="2">
        <v>-180</v>
      </c>
      <c r="H8992" s="2">
        <v>3.4049666719511E-3</v>
      </c>
      <c r="I8992" s="2">
        <v>3.8135626725852322E-3</v>
      </c>
      <c r="J8992" s="26" t="s">
        <v>700</v>
      </c>
    </row>
    <row r="8993" spans="1:10" ht="15.75" hidden="1" customHeight="1" x14ac:dyDescent="0.25">
      <c r="A8993" s="2" t="s">
        <v>853</v>
      </c>
      <c r="B8993" s="2" t="s">
        <v>854</v>
      </c>
      <c r="C8993" s="2">
        <v>2045</v>
      </c>
      <c r="D8993" s="2" t="s">
        <v>241</v>
      </c>
      <c r="E8993" s="2" t="s">
        <v>627</v>
      </c>
      <c r="F8993" s="2" t="s">
        <v>855</v>
      </c>
      <c r="G8993" s="2">
        <v>-179</v>
      </c>
      <c r="H8993" s="2">
        <v>1.6629174351692E-3</v>
      </c>
      <c r="I8993" s="2">
        <v>1.8624675273895043E-3</v>
      </c>
      <c r="J8993" s="26" t="s">
        <v>700</v>
      </c>
    </row>
    <row r="8994" spans="1:10" ht="15.75" hidden="1" customHeight="1" x14ac:dyDescent="0.25">
      <c r="A8994" s="2" t="s">
        <v>853</v>
      </c>
      <c r="B8994" s="2" t="s">
        <v>854</v>
      </c>
      <c r="C8994" s="2">
        <v>2045</v>
      </c>
      <c r="D8994" s="2" t="s">
        <v>241</v>
      </c>
      <c r="E8994" s="2" t="s">
        <v>627</v>
      </c>
      <c r="F8994" s="2" t="s">
        <v>855</v>
      </c>
      <c r="G8994" s="2">
        <v>-178</v>
      </c>
      <c r="H8994" s="2">
        <v>1.45522677339613E-2</v>
      </c>
      <c r="I8994" s="2">
        <v>1.6298539862036658E-2</v>
      </c>
      <c r="J8994" s="26" t="s">
        <v>700</v>
      </c>
    </row>
    <row r="8995" spans="1:10" ht="15.75" hidden="1" customHeight="1" x14ac:dyDescent="0.25">
      <c r="A8995" s="2" t="s">
        <v>853</v>
      </c>
      <c r="B8995" s="2" t="s">
        <v>854</v>
      </c>
      <c r="C8995" s="2">
        <v>2045</v>
      </c>
      <c r="D8995" s="2" t="s">
        <v>241</v>
      </c>
      <c r="E8995" s="2" t="s">
        <v>627</v>
      </c>
      <c r="F8995" s="2" t="s">
        <v>855</v>
      </c>
      <c r="G8995" s="2">
        <v>-177</v>
      </c>
      <c r="H8995" s="2">
        <v>7.9866528976708998E-3</v>
      </c>
      <c r="I8995" s="2">
        <v>8.9450512453914093E-3</v>
      </c>
      <c r="J8995" s="26" t="s">
        <v>700</v>
      </c>
    </row>
    <row r="8996" spans="1:10" ht="15.75" hidden="1" customHeight="1" x14ac:dyDescent="0.25">
      <c r="A8996" s="2" t="s">
        <v>853</v>
      </c>
      <c r="B8996" s="2" t="s">
        <v>854</v>
      </c>
      <c r="C8996" s="2">
        <v>2045</v>
      </c>
      <c r="D8996" s="2" t="s">
        <v>241</v>
      </c>
      <c r="E8996" s="2" t="s">
        <v>627</v>
      </c>
      <c r="F8996" s="2" t="s">
        <v>855</v>
      </c>
      <c r="G8996" s="2">
        <v>-176</v>
      </c>
      <c r="H8996" s="2">
        <v>3.9947775658220001E-3</v>
      </c>
      <c r="I8996" s="2">
        <v>4.4741508737206406E-3</v>
      </c>
      <c r="J8996" s="26" t="s">
        <v>700</v>
      </c>
    </row>
    <row r="8997" spans="1:10" ht="15.75" hidden="1" customHeight="1" x14ac:dyDescent="0.25">
      <c r="A8997" s="2" t="s">
        <v>853</v>
      </c>
      <c r="B8997" s="2" t="s">
        <v>854</v>
      </c>
      <c r="C8997" s="2">
        <v>2045</v>
      </c>
      <c r="D8997" s="2" t="s">
        <v>241</v>
      </c>
      <c r="E8997" s="2" t="s">
        <v>627</v>
      </c>
      <c r="F8997" s="2" t="s">
        <v>855</v>
      </c>
      <c r="G8997" s="2">
        <v>-175</v>
      </c>
      <c r="H8997" s="2">
        <v>2.034806588199E-3</v>
      </c>
      <c r="I8997" s="2">
        <v>2.2789833787828801E-3</v>
      </c>
      <c r="J8997" s="26" t="s">
        <v>700</v>
      </c>
    </row>
    <row r="8998" spans="1:10" ht="15.75" hidden="1" customHeight="1" x14ac:dyDescent="0.25">
      <c r="A8998" s="2" t="s">
        <v>853</v>
      </c>
      <c r="B8998" s="2" t="s">
        <v>854</v>
      </c>
      <c r="C8998" s="2">
        <v>2045</v>
      </c>
      <c r="D8998" s="2" t="s">
        <v>241</v>
      </c>
      <c r="E8998" s="2" t="s">
        <v>627</v>
      </c>
      <c r="F8998" s="2" t="s">
        <v>855</v>
      </c>
      <c r="G8998" s="2">
        <v>-174</v>
      </c>
      <c r="H8998" s="2">
        <v>1.12969222245738E-2</v>
      </c>
      <c r="I8998" s="2">
        <v>1.2652552891522657E-2</v>
      </c>
      <c r="J8998" s="26" t="s">
        <v>700</v>
      </c>
    </row>
    <row r="8999" spans="1:10" ht="15.75" hidden="1" customHeight="1" x14ac:dyDescent="0.25">
      <c r="A8999" s="2" t="s">
        <v>853</v>
      </c>
      <c r="B8999" s="2" t="s">
        <v>854</v>
      </c>
      <c r="C8999" s="2">
        <v>2045</v>
      </c>
      <c r="D8999" s="2" t="s">
        <v>241</v>
      </c>
      <c r="E8999" s="2" t="s">
        <v>627</v>
      </c>
      <c r="F8999" s="2" t="s">
        <v>855</v>
      </c>
      <c r="G8999" s="2">
        <v>-173</v>
      </c>
      <c r="H8999" s="2">
        <v>9.2490754323080009E-3</v>
      </c>
      <c r="I8999" s="2">
        <v>1.0358964484184961E-2</v>
      </c>
      <c r="J8999" s="26" t="s">
        <v>700</v>
      </c>
    </row>
    <row r="9000" spans="1:10" ht="15.75" hidden="1" customHeight="1" x14ac:dyDescent="0.25">
      <c r="A9000" s="2" t="s">
        <v>853</v>
      </c>
      <c r="B9000" s="2" t="s">
        <v>854</v>
      </c>
      <c r="C9000" s="2">
        <v>2045</v>
      </c>
      <c r="D9000" s="2" t="s">
        <v>241</v>
      </c>
      <c r="E9000" s="2" t="s">
        <v>627</v>
      </c>
      <c r="F9000" s="2" t="s">
        <v>855</v>
      </c>
      <c r="G9000" s="2">
        <v>-172</v>
      </c>
      <c r="H9000" s="2">
        <v>3.8604538422077998E-3</v>
      </c>
      <c r="I9000" s="2">
        <v>4.3237083032727358E-3</v>
      </c>
      <c r="J9000" s="26" t="s">
        <v>700</v>
      </c>
    </row>
    <row r="9001" spans="1:10" ht="15.75" hidden="1" customHeight="1" x14ac:dyDescent="0.25">
      <c r="A9001" s="2" t="s">
        <v>853</v>
      </c>
      <c r="B9001" s="2" t="s">
        <v>854</v>
      </c>
      <c r="C9001" s="2">
        <v>2045</v>
      </c>
      <c r="D9001" s="2" t="s">
        <v>241</v>
      </c>
      <c r="E9001" s="2" t="s">
        <v>627</v>
      </c>
      <c r="F9001" s="2" t="s">
        <v>855</v>
      </c>
      <c r="G9001" s="2">
        <v>-171</v>
      </c>
      <c r="H9001" s="2">
        <v>3.8066284614614999E-3</v>
      </c>
      <c r="I9001" s="2">
        <v>4.2634238768368806E-3</v>
      </c>
      <c r="J9001" s="26" t="s">
        <v>700</v>
      </c>
    </row>
    <row r="9002" spans="1:10" ht="15.75" hidden="1" customHeight="1" x14ac:dyDescent="0.25">
      <c r="A9002" s="2" t="s">
        <v>853</v>
      </c>
      <c r="B9002" s="2" t="s">
        <v>854</v>
      </c>
      <c r="C9002" s="2">
        <v>2045</v>
      </c>
      <c r="D9002" s="2" t="s">
        <v>241</v>
      </c>
      <c r="E9002" s="2" t="s">
        <v>627</v>
      </c>
      <c r="F9002" s="2" t="s">
        <v>855</v>
      </c>
      <c r="G9002" s="2">
        <v>-170</v>
      </c>
      <c r="H9002" s="2">
        <v>4.5044180005789003E-3</v>
      </c>
      <c r="I9002" s="2">
        <v>5.0449481606483684E-3</v>
      </c>
      <c r="J9002" s="26" t="s">
        <v>700</v>
      </c>
    </row>
    <row r="9003" spans="1:10" ht="15.75" hidden="1" customHeight="1" x14ac:dyDescent="0.25">
      <c r="A9003" s="2" t="s">
        <v>853</v>
      </c>
      <c r="B9003" s="2" t="s">
        <v>854</v>
      </c>
      <c r="C9003" s="2">
        <v>2045</v>
      </c>
      <c r="D9003" s="2" t="s">
        <v>241</v>
      </c>
      <c r="E9003" s="2" t="s">
        <v>627</v>
      </c>
      <c r="F9003" s="2" t="s">
        <v>855</v>
      </c>
      <c r="G9003" s="2">
        <v>-169</v>
      </c>
      <c r="H9003" s="2">
        <v>3.8557390216737999E-3</v>
      </c>
      <c r="I9003" s="2">
        <v>4.3184277042746565E-3</v>
      </c>
      <c r="J9003" s="26" t="s">
        <v>700</v>
      </c>
    </row>
    <row r="9004" spans="1:10" ht="15.75" hidden="1" customHeight="1" x14ac:dyDescent="0.25">
      <c r="A9004" s="2" t="s">
        <v>853</v>
      </c>
      <c r="B9004" s="2" t="s">
        <v>854</v>
      </c>
      <c r="C9004" s="2">
        <v>2045</v>
      </c>
      <c r="D9004" s="2" t="s">
        <v>241</v>
      </c>
      <c r="E9004" s="2" t="s">
        <v>627</v>
      </c>
      <c r="F9004" s="2" t="s">
        <v>855</v>
      </c>
      <c r="G9004" s="2">
        <v>-168</v>
      </c>
      <c r="H9004" s="2">
        <v>7.6800707029179996E-4</v>
      </c>
      <c r="I9004" s="2">
        <v>8.6016791872681609E-4</v>
      </c>
      <c r="J9004" s="26" t="s">
        <v>700</v>
      </c>
    </row>
    <row r="9005" spans="1:10" ht="15.75" hidden="1" customHeight="1" x14ac:dyDescent="0.25">
      <c r="A9005" s="2" t="s">
        <v>853</v>
      </c>
      <c r="B9005" s="2" t="s">
        <v>854</v>
      </c>
      <c r="C9005" s="2">
        <v>2045</v>
      </c>
      <c r="D9005" s="2" t="s">
        <v>241</v>
      </c>
      <c r="E9005" s="2" t="s">
        <v>627</v>
      </c>
      <c r="F9005" s="2" t="s">
        <v>855</v>
      </c>
      <c r="G9005" s="2">
        <v>-167</v>
      </c>
      <c r="H9005" s="2">
        <v>1.7859966028481999E-3</v>
      </c>
      <c r="I9005" s="2">
        <v>2.0003161951899842E-3</v>
      </c>
      <c r="J9005" s="26" t="s">
        <v>700</v>
      </c>
    </row>
    <row r="9006" spans="1:10" ht="15.75" hidden="1" customHeight="1" x14ac:dyDescent="0.25">
      <c r="A9006" s="2" t="s">
        <v>853</v>
      </c>
      <c r="B9006" s="2" t="s">
        <v>854</v>
      </c>
      <c r="C9006" s="2">
        <v>2045</v>
      </c>
      <c r="D9006" s="2" t="s">
        <v>241</v>
      </c>
      <c r="E9006" s="2" t="s">
        <v>627</v>
      </c>
      <c r="F9006" s="2" t="s">
        <v>855</v>
      </c>
      <c r="G9006" s="2">
        <v>-166</v>
      </c>
      <c r="H9006" s="2">
        <v>6.0455478960647997E-3</v>
      </c>
      <c r="I9006" s="2">
        <v>6.7710136435925761E-3</v>
      </c>
      <c r="J9006" s="26" t="s">
        <v>700</v>
      </c>
    </row>
    <row r="9007" spans="1:10" ht="15.75" hidden="1" customHeight="1" x14ac:dyDescent="0.25">
      <c r="A9007" s="2" t="s">
        <v>853</v>
      </c>
      <c r="B9007" s="2" t="s">
        <v>854</v>
      </c>
      <c r="C9007" s="2">
        <v>2045</v>
      </c>
      <c r="D9007" s="2" t="s">
        <v>241</v>
      </c>
      <c r="E9007" s="2" t="s">
        <v>627</v>
      </c>
      <c r="F9007" s="2" t="s">
        <v>855</v>
      </c>
      <c r="G9007" s="2">
        <v>-165</v>
      </c>
      <c r="H9007" s="2">
        <v>9.0855057351289998E-4</v>
      </c>
      <c r="I9007" s="2">
        <v>1.0175766423344481E-3</v>
      </c>
      <c r="J9007" s="26" t="s">
        <v>700</v>
      </c>
    </row>
    <row r="9008" spans="1:10" ht="15.75" hidden="1" customHeight="1" x14ac:dyDescent="0.25">
      <c r="A9008" s="2" t="s">
        <v>853</v>
      </c>
      <c r="B9008" s="2" t="s">
        <v>854</v>
      </c>
      <c r="C9008" s="2">
        <v>2045</v>
      </c>
      <c r="D9008" s="2" t="s">
        <v>241</v>
      </c>
      <c r="E9008" s="2" t="s">
        <v>627</v>
      </c>
      <c r="F9008" s="2" t="s">
        <v>855</v>
      </c>
      <c r="G9008" s="2">
        <v>-164</v>
      </c>
      <c r="H9008" s="2">
        <v>2.1239152410999001E-3</v>
      </c>
      <c r="I9008" s="2">
        <v>2.3787850700318883E-3</v>
      </c>
      <c r="J9008" s="26" t="s">
        <v>700</v>
      </c>
    </row>
    <row r="9009" spans="1:10" ht="15.75" hidden="1" customHeight="1" x14ac:dyDescent="0.25">
      <c r="A9009" s="2" t="s">
        <v>853</v>
      </c>
      <c r="B9009" s="2" t="s">
        <v>854</v>
      </c>
      <c r="C9009" s="2">
        <v>2045</v>
      </c>
      <c r="D9009" s="2" t="s">
        <v>241</v>
      </c>
      <c r="E9009" s="2" t="s">
        <v>627</v>
      </c>
      <c r="F9009" s="2" t="s">
        <v>855</v>
      </c>
      <c r="G9009" s="2">
        <v>-163</v>
      </c>
      <c r="H9009" s="2">
        <v>4.9899285077117002E-3</v>
      </c>
      <c r="I9009" s="2">
        <v>5.5887199286371045E-3</v>
      </c>
      <c r="J9009" s="26" t="s">
        <v>700</v>
      </c>
    </row>
    <row r="9010" spans="1:10" ht="15.75" hidden="1" customHeight="1" x14ac:dyDescent="0.25">
      <c r="A9010" s="2" t="s">
        <v>853</v>
      </c>
      <c r="B9010" s="2" t="s">
        <v>854</v>
      </c>
      <c r="C9010" s="2">
        <v>2045</v>
      </c>
      <c r="D9010" s="2" t="s">
        <v>241</v>
      </c>
      <c r="E9010" s="2" t="s">
        <v>627</v>
      </c>
      <c r="F9010" s="2" t="s">
        <v>855</v>
      </c>
      <c r="G9010" s="2">
        <v>-160</v>
      </c>
      <c r="H9010" s="2">
        <v>6.0624284669757002E-3</v>
      </c>
      <c r="I9010" s="2">
        <v>6.7899198830127846E-3</v>
      </c>
      <c r="J9010" s="26" t="s">
        <v>700</v>
      </c>
    </row>
    <row r="9011" spans="1:10" ht="15.75" hidden="1" customHeight="1" x14ac:dyDescent="0.25">
      <c r="A9011" s="2" t="s">
        <v>853</v>
      </c>
      <c r="B9011" s="2" t="s">
        <v>854</v>
      </c>
      <c r="C9011" s="2">
        <v>2045</v>
      </c>
      <c r="D9011" s="2" t="s">
        <v>241</v>
      </c>
      <c r="E9011" s="2" t="s">
        <v>627</v>
      </c>
      <c r="F9011" s="2" t="s">
        <v>855</v>
      </c>
      <c r="G9011" s="2">
        <v>-159</v>
      </c>
      <c r="H9011" s="2">
        <v>1.02476025931537E-2</v>
      </c>
      <c r="I9011" s="2">
        <v>1.1477314904332145E-2</v>
      </c>
      <c r="J9011" s="26" t="s">
        <v>700</v>
      </c>
    </row>
    <row r="9012" spans="1:10" ht="15.75" hidden="1" customHeight="1" x14ac:dyDescent="0.25">
      <c r="A9012" s="2" t="s">
        <v>853</v>
      </c>
      <c r="B9012" s="2" t="s">
        <v>854</v>
      </c>
      <c r="C9012" s="2">
        <v>2045</v>
      </c>
      <c r="D9012" s="2" t="s">
        <v>241</v>
      </c>
      <c r="E9012" s="2" t="s">
        <v>627</v>
      </c>
      <c r="F9012" s="2" t="s">
        <v>855</v>
      </c>
      <c r="G9012" s="2">
        <v>-158</v>
      </c>
      <c r="H9012" s="2">
        <v>5.1964498125017002E-3</v>
      </c>
      <c r="I9012" s="2">
        <v>5.8200237900019047E-3</v>
      </c>
      <c r="J9012" s="26" t="s">
        <v>700</v>
      </c>
    </row>
    <row r="9013" spans="1:10" ht="15.75" hidden="1" customHeight="1" x14ac:dyDescent="0.25">
      <c r="A9013" s="2" t="s">
        <v>853</v>
      </c>
      <c r="B9013" s="2" t="s">
        <v>854</v>
      </c>
      <c r="C9013" s="2">
        <v>2045</v>
      </c>
      <c r="D9013" s="2" t="s">
        <v>241</v>
      </c>
      <c r="E9013" s="2" t="s">
        <v>627</v>
      </c>
      <c r="F9013" s="2" t="s">
        <v>855</v>
      </c>
      <c r="G9013" s="2">
        <v>-157</v>
      </c>
      <c r="H9013" s="2">
        <v>8.6024765623733002E-3</v>
      </c>
      <c r="I9013" s="2">
        <v>9.6347737498580967E-3</v>
      </c>
      <c r="J9013" s="26" t="s">
        <v>700</v>
      </c>
    </row>
    <row r="9014" spans="1:10" ht="15.75" hidden="1" customHeight="1" x14ac:dyDescent="0.25">
      <c r="A9014" s="2" t="s">
        <v>853</v>
      </c>
      <c r="B9014" s="2" t="s">
        <v>854</v>
      </c>
      <c r="C9014" s="2">
        <v>2045</v>
      </c>
      <c r="D9014" s="2" t="s">
        <v>241</v>
      </c>
      <c r="E9014" s="2" t="s">
        <v>627</v>
      </c>
      <c r="F9014" s="2" t="s">
        <v>855</v>
      </c>
      <c r="G9014" s="2">
        <v>-156</v>
      </c>
      <c r="H9014" s="2">
        <v>9.0632978244685001E-3</v>
      </c>
      <c r="I9014" s="2">
        <v>1.0150893563404722E-2</v>
      </c>
      <c r="J9014" s="26" t="s">
        <v>700</v>
      </c>
    </row>
    <row r="9015" spans="1:10" ht="15.75" hidden="1" customHeight="1" x14ac:dyDescent="0.25">
      <c r="A9015" s="2" t="s">
        <v>853</v>
      </c>
      <c r="B9015" s="2" t="s">
        <v>854</v>
      </c>
      <c r="C9015" s="2">
        <v>2045</v>
      </c>
      <c r="D9015" s="2" t="s">
        <v>241</v>
      </c>
      <c r="E9015" s="2" t="s">
        <v>627</v>
      </c>
      <c r="F9015" s="2" t="s">
        <v>855</v>
      </c>
      <c r="G9015" s="2">
        <v>-154</v>
      </c>
      <c r="H9015" s="2">
        <v>9.0333871776240003E-4</v>
      </c>
      <c r="I9015" s="2">
        <v>1.0117393638938881E-3</v>
      </c>
      <c r="J9015" s="26" t="s">
        <v>700</v>
      </c>
    </row>
    <row r="9016" spans="1:10" ht="15.75" hidden="1" customHeight="1" x14ac:dyDescent="0.25">
      <c r="A9016" s="2" t="s">
        <v>853</v>
      </c>
      <c r="B9016" s="2" t="s">
        <v>854</v>
      </c>
      <c r="C9016" s="2">
        <v>2045</v>
      </c>
      <c r="D9016" s="2" t="s">
        <v>241</v>
      </c>
      <c r="E9016" s="2" t="s">
        <v>627</v>
      </c>
      <c r="F9016" s="2" t="s">
        <v>855</v>
      </c>
      <c r="G9016" s="2">
        <v>-153</v>
      </c>
      <c r="H9016" s="2">
        <v>5.3231675992720003E-3</v>
      </c>
      <c r="I9016" s="2">
        <v>5.9619477111846411E-3</v>
      </c>
      <c r="J9016" s="26" t="s">
        <v>700</v>
      </c>
    </row>
    <row r="9017" spans="1:10" ht="15.75" hidden="1" customHeight="1" x14ac:dyDescent="0.25">
      <c r="A9017" s="2" t="s">
        <v>853</v>
      </c>
      <c r="B9017" s="2" t="s">
        <v>854</v>
      </c>
      <c r="C9017" s="2">
        <v>2045</v>
      </c>
      <c r="D9017" s="2" t="s">
        <v>241</v>
      </c>
      <c r="E9017" s="2" t="s">
        <v>627</v>
      </c>
      <c r="F9017" s="2" t="s">
        <v>855</v>
      </c>
      <c r="G9017" s="2">
        <v>-152</v>
      </c>
      <c r="H9017" s="2">
        <v>9.0353253763168998E-3</v>
      </c>
      <c r="I9017" s="2">
        <v>1.0119564421474929E-2</v>
      </c>
      <c r="J9017" s="26" t="s">
        <v>700</v>
      </c>
    </row>
    <row r="9018" spans="1:10" ht="15.75" hidden="1" customHeight="1" x14ac:dyDescent="0.25">
      <c r="A9018" s="2" t="s">
        <v>853</v>
      </c>
      <c r="B9018" s="2" t="s">
        <v>854</v>
      </c>
      <c r="C9018" s="2">
        <v>2045</v>
      </c>
      <c r="D9018" s="2" t="s">
        <v>241</v>
      </c>
      <c r="E9018" s="2" t="s">
        <v>627</v>
      </c>
      <c r="F9018" s="2" t="s">
        <v>855</v>
      </c>
      <c r="G9018" s="2">
        <v>-151</v>
      </c>
      <c r="H9018" s="2">
        <v>7.3256085161120003E-3</v>
      </c>
      <c r="I9018" s="2">
        <v>8.2046815380454417E-3</v>
      </c>
      <c r="J9018" s="26" t="s">
        <v>700</v>
      </c>
    </row>
    <row r="9019" spans="1:10" ht="15.75" hidden="1" customHeight="1" x14ac:dyDescent="0.25">
      <c r="A9019" s="2" t="s">
        <v>853</v>
      </c>
      <c r="B9019" s="2" t="s">
        <v>854</v>
      </c>
      <c r="C9019" s="2">
        <v>2045</v>
      </c>
      <c r="D9019" s="2" t="s">
        <v>241</v>
      </c>
      <c r="E9019" s="2" t="s">
        <v>627</v>
      </c>
      <c r="F9019" s="2" t="s">
        <v>855</v>
      </c>
      <c r="G9019" s="2">
        <v>-150</v>
      </c>
      <c r="H9019" s="2">
        <v>1.5482790186069999E-3</v>
      </c>
      <c r="I9019" s="2">
        <v>1.73407250083984E-3</v>
      </c>
      <c r="J9019" s="26" t="s">
        <v>700</v>
      </c>
    </row>
    <row r="9020" spans="1:10" ht="15.75" hidden="1" customHeight="1" x14ac:dyDescent="0.25">
      <c r="A9020" s="2" t="s">
        <v>853</v>
      </c>
      <c r="B9020" s="2" t="s">
        <v>854</v>
      </c>
      <c r="C9020" s="2">
        <v>2045</v>
      </c>
      <c r="D9020" s="2" t="s">
        <v>241</v>
      </c>
      <c r="E9020" s="2" t="s">
        <v>627</v>
      </c>
      <c r="F9020" s="2" t="s">
        <v>855</v>
      </c>
      <c r="G9020" s="2">
        <v>-149</v>
      </c>
      <c r="H9020" s="2">
        <v>1.1388481245376199E-2</v>
      </c>
      <c r="I9020" s="2">
        <v>1.2755098994821345E-2</v>
      </c>
      <c r="J9020" s="26" t="s">
        <v>700</v>
      </c>
    </row>
    <row r="9021" spans="1:10" ht="15.75" hidden="1" customHeight="1" x14ac:dyDescent="0.25">
      <c r="A9021" s="2" t="s">
        <v>853</v>
      </c>
      <c r="B9021" s="2" t="s">
        <v>854</v>
      </c>
      <c r="C9021" s="2">
        <v>2045</v>
      </c>
      <c r="D9021" s="2" t="s">
        <v>241</v>
      </c>
      <c r="E9021" s="2" t="s">
        <v>627</v>
      </c>
      <c r="F9021" s="2" t="s">
        <v>855</v>
      </c>
      <c r="G9021" s="2">
        <v>-148</v>
      </c>
      <c r="H9021" s="2">
        <v>8.4953795885670002E-4</v>
      </c>
      <c r="I9021" s="2">
        <v>9.5148251391950409E-4</v>
      </c>
      <c r="J9021" s="26" t="s">
        <v>700</v>
      </c>
    </row>
    <row r="9022" spans="1:10" ht="15.75" hidden="1" customHeight="1" x14ac:dyDescent="0.25">
      <c r="A9022" s="2" t="s">
        <v>853</v>
      </c>
      <c r="B9022" s="2" t="s">
        <v>854</v>
      </c>
      <c r="C9022" s="2">
        <v>2045</v>
      </c>
      <c r="D9022" s="2" t="s">
        <v>241</v>
      </c>
      <c r="E9022" s="2" t="s">
        <v>627</v>
      </c>
      <c r="F9022" s="2" t="s">
        <v>855</v>
      </c>
      <c r="G9022" s="2">
        <v>-147</v>
      </c>
      <c r="H9022" s="2">
        <v>3.7440668675116999E-3</v>
      </c>
      <c r="I9022" s="2">
        <v>4.1933548916131044E-3</v>
      </c>
      <c r="J9022" s="26" t="s">
        <v>700</v>
      </c>
    </row>
    <row r="9023" spans="1:10" ht="15.75" hidden="1" customHeight="1" x14ac:dyDescent="0.25">
      <c r="A9023" s="2" t="s">
        <v>853</v>
      </c>
      <c r="B9023" s="2" t="s">
        <v>854</v>
      </c>
      <c r="C9023" s="2">
        <v>2045</v>
      </c>
      <c r="D9023" s="2" t="s">
        <v>241</v>
      </c>
      <c r="E9023" s="2" t="s">
        <v>627</v>
      </c>
      <c r="F9023" s="2" t="s">
        <v>855</v>
      </c>
      <c r="G9023" s="2">
        <v>-146</v>
      </c>
      <c r="H9023" s="2">
        <v>8.3761535352095996E-3</v>
      </c>
      <c r="I9023" s="2">
        <v>9.3812919594347521E-3</v>
      </c>
      <c r="J9023" s="26" t="s">
        <v>700</v>
      </c>
    </row>
    <row r="9024" spans="1:10" ht="15.75" hidden="1" customHeight="1" x14ac:dyDescent="0.25">
      <c r="A9024" s="2" t="s">
        <v>853</v>
      </c>
      <c r="B9024" s="2" t="s">
        <v>854</v>
      </c>
      <c r="C9024" s="2">
        <v>2045</v>
      </c>
      <c r="D9024" s="2" t="s">
        <v>241</v>
      </c>
      <c r="E9024" s="2" t="s">
        <v>627</v>
      </c>
      <c r="F9024" s="2" t="s">
        <v>855</v>
      </c>
      <c r="G9024" s="2">
        <v>-145</v>
      </c>
      <c r="H9024" s="2">
        <v>1.9970961147919301E-2</v>
      </c>
      <c r="I9024" s="2">
        <v>2.236747648566962E-2</v>
      </c>
      <c r="J9024" s="26" t="s">
        <v>700</v>
      </c>
    </row>
    <row r="9025" spans="1:10" ht="15.75" hidden="1" customHeight="1" x14ac:dyDescent="0.25">
      <c r="A9025" s="2" t="s">
        <v>853</v>
      </c>
      <c r="B9025" s="2" t="s">
        <v>854</v>
      </c>
      <c r="C9025" s="2">
        <v>2045</v>
      </c>
      <c r="D9025" s="2" t="s">
        <v>241</v>
      </c>
      <c r="E9025" s="2" t="s">
        <v>627</v>
      </c>
      <c r="F9025" s="2" t="s">
        <v>855</v>
      </c>
      <c r="G9025" s="2">
        <v>-143</v>
      </c>
      <c r="H9025" s="2">
        <v>6.9822195218876004E-3</v>
      </c>
      <c r="I9025" s="2">
        <v>7.820085864514114E-3</v>
      </c>
      <c r="J9025" s="26" t="s">
        <v>700</v>
      </c>
    </row>
    <row r="9026" spans="1:10" ht="15.75" hidden="1" customHeight="1" x14ac:dyDescent="0.25">
      <c r="A9026" s="2" t="s">
        <v>853</v>
      </c>
      <c r="B9026" s="2" t="s">
        <v>854</v>
      </c>
      <c r="C9026" s="2">
        <v>2045</v>
      </c>
      <c r="D9026" s="2" t="s">
        <v>241</v>
      </c>
      <c r="E9026" s="2" t="s">
        <v>627</v>
      </c>
      <c r="F9026" s="2" t="s">
        <v>855</v>
      </c>
      <c r="G9026" s="2">
        <v>-142</v>
      </c>
      <c r="H9026" s="2">
        <v>6.5701757557690003E-4</v>
      </c>
      <c r="I9026" s="2">
        <v>7.3585968464612815E-4</v>
      </c>
      <c r="J9026" s="26" t="s">
        <v>700</v>
      </c>
    </row>
    <row r="9027" spans="1:10" ht="15.75" hidden="1" customHeight="1" x14ac:dyDescent="0.25">
      <c r="A9027" s="2" t="s">
        <v>853</v>
      </c>
      <c r="B9027" s="2" t="s">
        <v>854</v>
      </c>
      <c r="C9027" s="2">
        <v>2045</v>
      </c>
      <c r="D9027" s="2" t="s">
        <v>241</v>
      </c>
      <c r="E9027" s="2" t="s">
        <v>627</v>
      </c>
      <c r="F9027" s="2" t="s">
        <v>855</v>
      </c>
      <c r="G9027" s="2">
        <v>-141</v>
      </c>
      <c r="H9027" s="2">
        <v>2.5193239562213E-3</v>
      </c>
      <c r="I9027" s="2">
        <v>2.8216428309678562E-3</v>
      </c>
      <c r="J9027" s="26" t="s">
        <v>700</v>
      </c>
    </row>
    <row r="9028" spans="1:10" ht="15.75" hidden="1" customHeight="1" x14ac:dyDescent="0.25">
      <c r="A9028" s="2" t="s">
        <v>853</v>
      </c>
      <c r="B9028" s="2" t="s">
        <v>854</v>
      </c>
      <c r="C9028" s="2">
        <v>2045</v>
      </c>
      <c r="D9028" s="2" t="s">
        <v>241</v>
      </c>
      <c r="E9028" s="2" t="s">
        <v>627</v>
      </c>
      <c r="F9028" s="2" t="s">
        <v>855</v>
      </c>
      <c r="G9028" s="2">
        <v>-139</v>
      </c>
      <c r="H9028" s="2">
        <v>1.7022651154547999E-3</v>
      </c>
      <c r="I9028" s="2">
        <v>1.9065369293093761E-3</v>
      </c>
      <c r="J9028" s="26" t="s">
        <v>700</v>
      </c>
    </row>
    <row r="9029" spans="1:10" ht="15.75" hidden="1" customHeight="1" x14ac:dyDescent="0.25">
      <c r="A9029" s="2" t="s">
        <v>853</v>
      </c>
      <c r="B9029" s="2" t="s">
        <v>854</v>
      </c>
      <c r="C9029" s="2">
        <v>2045</v>
      </c>
      <c r="D9029" s="2" t="s">
        <v>241</v>
      </c>
      <c r="E9029" s="2" t="s">
        <v>627</v>
      </c>
      <c r="F9029" s="2" t="s">
        <v>855</v>
      </c>
      <c r="G9029" s="2">
        <v>-138</v>
      </c>
      <c r="H9029" s="2">
        <v>9.6335291164000004E-4</v>
      </c>
      <c r="I9029" s="2">
        <v>1.0789552610368002E-3</v>
      </c>
      <c r="J9029" s="26" t="s">
        <v>700</v>
      </c>
    </row>
    <row r="9030" spans="1:10" ht="15.75" hidden="1" customHeight="1" x14ac:dyDescent="0.25">
      <c r="A9030" s="2" t="s">
        <v>853</v>
      </c>
      <c r="B9030" s="2" t="s">
        <v>854</v>
      </c>
      <c r="C9030" s="2">
        <v>2045</v>
      </c>
      <c r="D9030" s="2" t="s">
        <v>241</v>
      </c>
      <c r="E9030" s="2" t="s">
        <v>627</v>
      </c>
      <c r="F9030" s="2" t="s">
        <v>855</v>
      </c>
      <c r="G9030" s="2">
        <v>-137</v>
      </c>
      <c r="H9030" s="2">
        <v>1.0543959215282999E-3</v>
      </c>
      <c r="I9030" s="2">
        <v>1.180923432111696E-3</v>
      </c>
      <c r="J9030" s="26" t="s">
        <v>700</v>
      </c>
    </row>
    <row r="9031" spans="1:10" ht="15.75" hidden="1" customHeight="1" x14ac:dyDescent="0.25">
      <c r="A9031" s="2" t="s">
        <v>853</v>
      </c>
      <c r="B9031" s="2" t="s">
        <v>854</v>
      </c>
      <c r="C9031" s="2">
        <v>2045</v>
      </c>
      <c r="D9031" s="2" t="s">
        <v>241</v>
      </c>
      <c r="E9031" s="2" t="s">
        <v>627</v>
      </c>
      <c r="F9031" s="2" t="s">
        <v>855</v>
      </c>
      <c r="G9031" s="2">
        <v>-136</v>
      </c>
      <c r="H9031" s="2">
        <v>3.4885792993008999E-3</v>
      </c>
      <c r="I9031" s="2">
        <v>3.9072088152170082E-3</v>
      </c>
      <c r="J9031" s="26" t="s">
        <v>700</v>
      </c>
    </row>
    <row r="9032" spans="1:10" ht="15.75" hidden="1" customHeight="1" x14ac:dyDescent="0.25">
      <c r="A9032" s="2" t="s">
        <v>853</v>
      </c>
      <c r="B9032" s="2" t="s">
        <v>854</v>
      </c>
      <c r="C9032" s="2">
        <v>2045</v>
      </c>
      <c r="D9032" s="2" t="s">
        <v>241</v>
      </c>
      <c r="E9032" s="2" t="s">
        <v>627</v>
      </c>
      <c r="F9032" s="2" t="s">
        <v>855</v>
      </c>
      <c r="G9032" s="2">
        <v>-135</v>
      </c>
      <c r="H9032" s="2">
        <v>3.1263800337910999E-3</v>
      </c>
      <c r="I9032" s="2">
        <v>3.5015456378460321E-3</v>
      </c>
      <c r="J9032" s="26" t="s">
        <v>700</v>
      </c>
    </row>
    <row r="9033" spans="1:10" ht="15.75" hidden="1" customHeight="1" x14ac:dyDescent="0.25">
      <c r="A9033" s="2" t="s">
        <v>853</v>
      </c>
      <c r="B9033" s="2" t="s">
        <v>854</v>
      </c>
      <c r="C9033" s="2">
        <v>2045</v>
      </c>
      <c r="D9033" s="2" t="s">
        <v>241</v>
      </c>
      <c r="E9033" s="2" t="s">
        <v>627</v>
      </c>
      <c r="F9033" s="2" t="s">
        <v>855</v>
      </c>
      <c r="G9033" s="2">
        <v>-134</v>
      </c>
      <c r="H9033" s="2">
        <v>4.3949907412753004E-3</v>
      </c>
      <c r="I9033" s="2">
        <v>4.9223896302283366E-3</v>
      </c>
      <c r="J9033" s="26" t="s">
        <v>700</v>
      </c>
    </row>
    <row r="9034" spans="1:10" ht="15.75" hidden="1" customHeight="1" x14ac:dyDescent="0.25">
      <c r="A9034" s="2" t="s">
        <v>853</v>
      </c>
      <c r="B9034" s="2" t="s">
        <v>854</v>
      </c>
      <c r="C9034" s="2">
        <v>2045</v>
      </c>
      <c r="D9034" s="2" t="s">
        <v>241</v>
      </c>
      <c r="E9034" s="2" t="s">
        <v>627</v>
      </c>
      <c r="F9034" s="2" t="s">
        <v>855</v>
      </c>
      <c r="G9034" s="2">
        <v>-132</v>
      </c>
      <c r="H9034" s="2">
        <v>6.3406337867490999E-3</v>
      </c>
      <c r="I9034" s="2">
        <v>7.1015098411589929E-3</v>
      </c>
      <c r="J9034" s="26" t="s">
        <v>700</v>
      </c>
    </row>
    <row r="9035" spans="1:10" ht="15.75" hidden="1" customHeight="1" x14ac:dyDescent="0.25">
      <c r="A9035" s="2" t="s">
        <v>853</v>
      </c>
      <c r="B9035" s="2" t="s">
        <v>854</v>
      </c>
      <c r="C9035" s="2">
        <v>2045</v>
      </c>
      <c r="D9035" s="2" t="s">
        <v>241</v>
      </c>
      <c r="E9035" s="2" t="s">
        <v>627</v>
      </c>
      <c r="F9035" s="2" t="s">
        <v>855</v>
      </c>
      <c r="G9035" s="2">
        <v>-129</v>
      </c>
      <c r="H9035" s="2">
        <v>2.1745397825724999E-3</v>
      </c>
      <c r="I9035" s="2">
        <v>2.4354845564812E-3</v>
      </c>
      <c r="J9035" s="26" t="s">
        <v>700</v>
      </c>
    </row>
    <row r="9036" spans="1:10" ht="15.75" hidden="1" customHeight="1" x14ac:dyDescent="0.25">
      <c r="A9036" s="2" t="s">
        <v>853</v>
      </c>
      <c r="B9036" s="2" t="s">
        <v>854</v>
      </c>
      <c r="C9036" s="2">
        <v>2045</v>
      </c>
      <c r="D9036" s="2" t="s">
        <v>241</v>
      </c>
      <c r="E9036" s="2" t="s">
        <v>627</v>
      </c>
      <c r="F9036" s="2" t="s">
        <v>855</v>
      </c>
      <c r="G9036" s="2">
        <v>-128</v>
      </c>
      <c r="H9036" s="2">
        <v>4.2581356829031998E-3</v>
      </c>
      <c r="I9036" s="2">
        <v>4.7691119648515844E-3</v>
      </c>
      <c r="J9036" s="26" t="s">
        <v>700</v>
      </c>
    </row>
    <row r="9037" spans="1:10" ht="15.75" hidden="1" customHeight="1" x14ac:dyDescent="0.25">
      <c r="A9037" s="2" t="s">
        <v>853</v>
      </c>
      <c r="B9037" s="2" t="s">
        <v>854</v>
      </c>
      <c r="C9037" s="2">
        <v>2045</v>
      </c>
      <c r="D9037" s="2" t="s">
        <v>241</v>
      </c>
      <c r="E9037" s="2" t="s">
        <v>627</v>
      </c>
      <c r="F9037" s="2" t="s">
        <v>855</v>
      </c>
      <c r="G9037" s="2">
        <v>-127</v>
      </c>
      <c r="H9037" s="2">
        <v>2.3851657751948001E-3</v>
      </c>
      <c r="I9037" s="2">
        <v>2.6713856682181766E-3</v>
      </c>
      <c r="J9037" s="26" t="s">
        <v>700</v>
      </c>
    </row>
    <row r="9038" spans="1:10" ht="15.75" hidden="1" customHeight="1" x14ac:dyDescent="0.25">
      <c r="A9038" s="2" t="s">
        <v>853</v>
      </c>
      <c r="B9038" s="2" t="s">
        <v>854</v>
      </c>
      <c r="C9038" s="2">
        <v>2045</v>
      </c>
      <c r="D9038" s="2" t="s">
        <v>241</v>
      </c>
      <c r="E9038" s="2" t="s">
        <v>627</v>
      </c>
      <c r="F9038" s="2" t="s">
        <v>855</v>
      </c>
      <c r="G9038" s="2">
        <v>-126</v>
      </c>
      <c r="H9038" s="2">
        <v>2.1942711900920001E-3</v>
      </c>
      <c r="I9038" s="2">
        <v>2.4575837329030405E-3</v>
      </c>
      <c r="J9038" s="26" t="s">
        <v>700</v>
      </c>
    </row>
    <row r="9039" spans="1:10" ht="15.75" hidden="1" customHeight="1" x14ac:dyDescent="0.25">
      <c r="A9039" s="2" t="s">
        <v>853</v>
      </c>
      <c r="B9039" s="2" t="s">
        <v>854</v>
      </c>
      <c r="C9039" s="2">
        <v>2045</v>
      </c>
      <c r="D9039" s="2" t="s">
        <v>241</v>
      </c>
      <c r="E9039" s="2" t="s">
        <v>627</v>
      </c>
      <c r="F9039" s="2" t="s">
        <v>855</v>
      </c>
      <c r="G9039" s="2">
        <v>-124</v>
      </c>
      <c r="H9039" s="2">
        <v>2.1847405005246002E-3</v>
      </c>
      <c r="I9039" s="2">
        <v>2.4469093605875526E-3</v>
      </c>
      <c r="J9039" s="26" t="s">
        <v>700</v>
      </c>
    </row>
    <row r="9040" spans="1:10" ht="15.75" hidden="1" customHeight="1" x14ac:dyDescent="0.25">
      <c r="A9040" s="2" t="s">
        <v>853</v>
      </c>
      <c r="B9040" s="2" t="s">
        <v>854</v>
      </c>
      <c r="C9040" s="2">
        <v>2045</v>
      </c>
      <c r="D9040" s="2" t="s">
        <v>241</v>
      </c>
      <c r="E9040" s="2" t="s">
        <v>627</v>
      </c>
      <c r="F9040" s="2" t="s">
        <v>855</v>
      </c>
      <c r="G9040" s="2">
        <v>-123</v>
      </c>
      <c r="H9040" s="2">
        <v>1.5822922578081001E-3</v>
      </c>
      <c r="I9040" s="2">
        <v>1.7721673287450722E-3</v>
      </c>
      <c r="J9040" s="26" t="s">
        <v>700</v>
      </c>
    </row>
    <row r="9041" spans="1:10" ht="15.75" hidden="1" customHeight="1" x14ac:dyDescent="0.25">
      <c r="A9041" s="2" t="s">
        <v>853</v>
      </c>
      <c r="B9041" s="2" t="s">
        <v>854</v>
      </c>
      <c r="C9041" s="2">
        <v>2045</v>
      </c>
      <c r="D9041" s="2" t="s">
        <v>241</v>
      </c>
      <c r="E9041" s="2" t="s">
        <v>627</v>
      </c>
      <c r="F9041" s="2" t="s">
        <v>855</v>
      </c>
      <c r="G9041" s="2">
        <v>-121</v>
      </c>
      <c r="H9041" s="2">
        <v>7.4848212534559997E-4</v>
      </c>
      <c r="I9041" s="2">
        <v>8.3829998038707201E-4</v>
      </c>
      <c r="J9041" s="26" t="s">
        <v>700</v>
      </c>
    </row>
    <row r="9042" spans="1:10" ht="15.75" hidden="1" customHeight="1" x14ac:dyDescent="0.25">
      <c r="A9042" s="2" t="s">
        <v>853</v>
      </c>
      <c r="B9042" s="2" t="s">
        <v>854</v>
      </c>
      <c r="C9042" s="2">
        <v>2045</v>
      </c>
      <c r="D9042" s="2" t="s">
        <v>241</v>
      </c>
      <c r="E9042" s="2" t="s">
        <v>627</v>
      </c>
      <c r="F9042" s="2" t="s">
        <v>855</v>
      </c>
      <c r="G9042" s="2">
        <v>-120</v>
      </c>
      <c r="H9042" s="2">
        <v>1.4825635589658999E-3</v>
      </c>
      <c r="I9042" s="2">
        <v>1.660471186041808E-3</v>
      </c>
      <c r="J9042" s="26" t="s">
        <v>700</v>
      </c>
    </row>
    <row r="9043" spans="1:10" ht="15.75" hidden="1" customHeight="1" x14ac:dyDescent="0.25">
      <c r="A9043" s="2" t="s">
        <v>853</v>
      </c>
      <c r="B9043" s="2" t="s">
        <v>854</v>
      </c>
      <c r="C9043" s="2">
        <v>2045</v>
      </c>
      <c r="D9043" s="2" t="s">
        <v>241</v>
      </c>
      <c r="E9043" s="2" t="s">
        <v>627</v>
      </c>
      <c r="F9043" s="2" t="s">
        <v>855</v>
      </c>
      <c r="G9043" s="2">
        <v>-119</v>
      </c>
      <c r="H9043" s="2">
        <v>1.14479417679831E-2</v>
      </c>
      <c r="I9043" s="2">
        <v>1.2821694780141073E-2</v>
      </c>
      <c r="J9043" s="26" t="s">
        <v>700</v>
      </c>
    </row>
    <row r="9044" spans="1:10" ht="15.75" hidden="1" customHeight="1" x14ac:dyDescent="0.25">
      <c r="A9044" s="2" t="s">
        <v>853</v>
      </c>
      <c r="B9044" s="2" t="s">
        <v>854</v>
      </c>
      <c r="C9044" s="2">
        <v>2045</v>
      </c>
      <c r="D9044" s="2" t="s">
        <v>241</v>
      </c>
      <c r="E9044" s="2" t="s">
        <v>627</v>
      </c>
      <c r="F9044" s="2" t="s">
        <v>855</v>
      </c>
      <c r="G9044" s="2">
        <v>-118</v>
      </c>
      <c r="H9044" s="2">
        <v>5.3556950297210001E-4</v>
      </c>
      <c r="I9044" s="2">
        <v>5.9983784332875208E-4</v>
      </c>
      <c r="J9044" s="26" t="s">
        <v>700</v>
      </c>
    </row>
    <row r="9045" spans="1:10" ht="15.75" hidden="1" customHeight="1" x14ac:dyDescent="0.25">
      <c r="A9045" s="2" t="s">
        <v>853</v>
      </c>
      <c r="B9045" s="2" t="s">
        <v>854</v>
      </c>
      <c r="C9045" s="2">
        <v>2045</v>
      </c>
      <c r="D9045" s="2" t="s">
        <v>241</v>
      </c>
      <c r="E9045" s="2" t="s">
        <v>627</v>
      </c>
      <c r="F9045" s="2" t="s">
        <v>855</v>
      </c>
      <c r="G9045" s="2">
        <v>-117</v>
      </c>
      <c r="H9045" s="2">
        <v>1.0332341073080901E-2</v>
      </c>
      <c r="I9045" s="2">
        <v>1.157222200185061E-2</v>
      </c>
      <c r="J9045" s="26" t="s">
        <v>700</v>
      </c>
    </row>
    <row r="9046" spans="1:10" ht="15.75" hidden="1" customHeight="1" x14ac:dyDescent="0.25">
      <c r="A9046" s="2" t="s">
        <v>853</v>
      </c>
      <c r="B9046" s="2" t="s">
        <v>854</v>
      </c>
      <c r="C9046" s="2">
        <v>2045</v>
      </c>
      <c r="D9046" s="2" t="s">
        <v>241</v>
      </c>
      <c r="E9046" s="2" t="s">
        <v>627</v>
      </c>
      <c r="F9046" s="2" t="s">
        <v>855</v>
      </c>
      <c r="G9046" s="2">
        <v>-116</v>
      </c>
      <c r="H9046" s="2">
        <v>8.9827958436217003E-3</v>
      </c>
      <c r="I9046" s="2">
        <v>1.0060731344856305E-2</v>
      </c>
      <c r="J9046" s="26" t="s">
        <v>700</v>
      </c>
    </row>
    <row r="9047" spans="1:10" ht="15.75" hidden="1" customHeight="1" x14ac:dyDescent="0.25">
      <c r="A9047" s="2" t="s">
        <v>853</v>
      </c>
      <c r="B9047" s="2" t="s">
        <v>854</v>
      </c>
      <c r="C9047" s="2">
        <v>2045</v>
      </c>
      <c r="D9047" s="2" t="s">
        <v>241</v>
      </c>
      <c r="E9047" s="2" t="s">
        <v>627</v>
      </c>
      <c r="F9047" s="2" t="s">
        <v>855</v>
      </c>
      <c r="G9047" s="2">
        <v>-115</v>
      </c>
      <c r="H9047" s="2">
        <v>6.7058880813420001E-3</v>
      </c>
      <c r="I9047" s="2">
        <v>7.5105946511030411E-3</v>
      </c>
      <c r="J9047" s="26" t="s">
        <v>700</v>
      </c>
    </row>
    <row r="9048" spans="1:10" ht="15.75" hidden="1" customHeight="1" x14ac:dyDescent="0.25">
      <c r="A9048" s="2" t="s">
        <v>853</v>
      </c>
      <c r="B9048" s="2" t="s">
        <v>854</v>
      </c>
      <c r="C9048" s="2">
        <v>2045</v>
      </c>
      <c r="D9048" s="2" t="s">
        <v>241</v>
      </c>
      <c r="E9048" s="2" t="s">
        <v>627</v>
      </c>
      <c r="F9048" s="2" t="s">
        <v>855</v>
      </c>
      <c r="G9048" s="2">
        <v>-114</v>
      </c>
      <c r="H9048" s="2">
        <v>2.2041162359528198E-2</v>
      </c>
      <c r="I9048" s="2">
        <v>2.4686101842671584E-2</v>
      </c>
      <c r="J9048" s="26" t="s">
        <v>700</v>
      </c>
    </row>
    <row r="9049" spans="1:10" ht="15.75" hidden="1" customHeight="1" x14ac:dyDescent="0.25">
      <c r="A9049" s="2" t="s">
        <v>853</v>
      </c>
      <c r="B9049" s="2" t="s">
        <v>854</v>
      </c>
      <c r="C9049" s="2">
        <v>2045</v>
      </c>
      <c r="D9049" s="2" t="s">
        <v>241</v>
      </c>
      <c r="E9049" s="2" t="s">
        <v>627</v>
      </c>
      <c r="F9049" s="2" t="s">
        <v>855</v>
      </c>
      <c r="G9049" s="2">
        <v>-113</v>
      </c>
      <c r="H9049" s="2">
        <v>1.7303328495472999E-3</v>
      </c>
      <c r="I9049" s="2">
        <v>1.937972791492976E-3</v>
      </c>
      <c r="J9049" s="26" t="s">
        <v>700</v>
      </c>
    </row>
    <row r="9050" spans="1:10" ht="15.75" hidden="1" customHeight="1" x14ac:dyDescent="0.25">
      <c r="A9050" s="2" t="s">
        <v>853</v>
      </c>
      <c r="B9050" s="2" t="s">
        <v>854</v>
      </c>
      <c r="C9050" s="2">
        <v>2045</v>
      </c>
      <c r="D9050" s="2" t="s">
        <v>241</v>
      </c>
      <c r="E9050" s="2" t="s">
        <v>627</v>
      </c>
      <c r="F9050" s="2" t="s">
        <v>855</v>
      </c>
      <c r="G9050" s="2">
        <v>-112</v>
      </c>
      <c r="H9050" s="2">
        <v>5.1984959281980005E-4</v>
      </c>
      <c r="I9050" s="2">
        <v>5.8223154395817614E-4</v>
      </c>
      <c r="J9050" s="26" t="s">
        <v>700</v>
      </c>
    </row>
    <row r="9051" spans="1:10" ht="15.75" hidden="1" customHeight="1" x14ac:dyDescent="0.25">
      <c r="A9051" s="2" t="s">
        <v>853</v>
      </c>
      <c r="B9051" s="2" t="s">
        <v>854</v>
      </c>
      <c r="C9051" s="2">
        <v>2045</v>
      </c>
      <c r="D9051" s="2" t="s">
        <v>241</v>
      </c>
      <c r="E9051" s="2" t="s">
        <v>627</v>
      </c>
      <c r="F9051" s="2" t="s">
        <v>855</v>
      </c>
      <c r="G9051" s="2">
        <v>-111</v>
      </c>
      <c r="H9051" s="2">
        <v>1.9182758405805001E-3</v>
      </c>
      <c r="I9051" s="2">
        <v>2.1484689414501602E-3</v>
      </c>
      <c r="J9051" s="26" t="s">
        <v>700</v>
      </c>
    </row>
    <row r="9052" spans="1:10" ht="15.75" hidden="1" customHeight="1" x14ac:dyDescent="0.25">
      <c r="A9052" s="2" t="s">
        <v>853</v>
      </c>
      <c r="B9052" s="2" t="s">
        <v>854</v>
      </c>
      <c r="C9052" s="2">
        <v>2045</v>
      </c>
      <c r="D9052" s="2" t="s">
        <v>241</v>
      </c>
      <c r="E9052" s="2" t="s">
        <v>627</v>
      </c>
      <c r="F9052" s="2" t="s">
        <v>855</v>
      </c>
      <c r="G9052" s="2">
        <v>-109</v>
      </c>
      <c r="H9052" s="2">
        <v>4.8423433909193002E-3</v>
      </c>
      <c r="I9052" s="2">
        <v>5.423424597829617E-3</v>
      </c>
      <c r="J9052" s="26" t="s">
        <v>700</v>
      </c>
    </row>
    <row r="9053" spans="1:10" ht="15.75" hidden="1" customHeight="1" x14ac:dyDescent="0.25">
      <c r="A9053" s="2" t="s">
        <v>853</v>
      </c>
      <c r="B9053" s="2" t="s">
        <v>854</v>
      </c>
      <c r="C9053" s="2">
        <v>2045</v>
      </c>
      <c r="D9053" s="2" t="s">
        <v>241</v>
      </c>
      <c r="E9053" s="2" t="s">
        <v>627</v>
      </c>
      <c r="F9053" s="2" t="s">
        <v>855</v>
      </c>
      <c r="G9053" s="2">
        <v>-108</v>
      </c>
      <c r="H9053" s="2">
        <v>4.2782919481396996E-3</v>
      </c>
      <c r="I9053" s="2">
        <v>4.7916869819164638E-3</v>
      </c>
      <c r="J9053" s="26" t="s">
        <v>700</v>
      </c>
    </row>
    <row r="9054" spans="1:10" ht="15.75" hidden="1" customHeight="1" x14ac:dyDescent="0.25">
      <c r="A9054" s="2" t="s">
        <v>853</v>
      </c>
      <c r="B9054" s="2" t="s">
        <v>854</v>
      </c>
      <c r="C9054" s="2">
        <v>2045</v>
      </c>
      <c r="D9054" s="2" t="s">
        <v>241</v>
      </c>
      <c r="E9054" s="2" t="s">
        <v>627</v>
      </c>
      <c r="F9054" s="2" t="s">
        <v>855</v>
      </c>
      <c r="G9054" s="2">
        <v>-107</v>
      </c>
      <c r="H9054" s="2">
        <v>4.213809967041E-3</v>
      </c>
      <c r="I9054" s="2">
        <v>4.7194671630859204E-3</v>
      </c>
      <c r="J9054" s="26" t="s">
        <v>700</v>
      </c>
    </row>
    <row r="9055" spans="1:10" ht="15.75" hidden="1" customHeight="1" x14ac:dyDescent="0.25">
      <c r="A9055" s="2" t="s">
        <v>853</v>
      </c>
      <c r="B9055" s="2" t="s">
        <v>854</v>
      </c>
      <c r="C9055" s="2">
        <v>2045</v>
      </c>
      <c r="D9055" s="2" t="s">
        <v>241</v>
      </c>
      <c r="E9055" s="2" t="s">
        <v>627</v>
      </c>
      <c r="F9055" s="2" t="s">
        <v>855</v>
      </c>
      <c r="G9055" s="2">
        <v>-105</v>
      </c>
      <c r="H9055" s="2">
        <v>3.5364574287086998E-3</v>
      </c>
      <c r="I9055" s="2">
        <v>3.9608323201537439E-3</v>
      </c>
      <c r="J9055" s="26" t="s">
        <v>700</v>
      </c>
    </row>
    <row r="9056" spans="1:10" ht="15.75" hidden="1" customHeight="1" x14ac:dyDescent="0.25">
      <c r="A9056" s="2" t="s">
        <v>853</v>
      </c>
      <c r="B9056" s="2" t="s">
        <v>854</v>
      </c>
      <c r="C9056" s="2">
        <v>2045</v>
      </c>
      <c r="D9056" s="2" t="s">
        <v>241</v>
      </c>
      <c r="E9056" s="2" t="s">
        <v>627</v>
      </c>
      <c r="F9056" s="2" t="s">
        <v>855</v>
      </c>
      <c r="G9056" s="2">
        <v>-104</v>
      </c>
      <c r="H9056" s="2">
        <v>9.33035928756E-3</v>
      </c>
      <c r="I9056" s="2">
        <v>1.0450002402067201E-2</v>
      </c>
      <c r="J9056" s="26" t="s">
        <v>700</v>
      </c>
    </row>
    <row r="9057" spans="1:10" ht="15.75" hidden="1" customHeight="1" x14ac:dyDescent="0.25">
      <c r="A9057" s="2" t="s">
        <v>853</v>
      </c>
      <c r="B9057" s="2" t="s">
        <v>854</v>
      </c>
      <c r="C9057" s="2">
        <v>2045</v>
      </c>
      <c r="D9057" s="2" t="s">
        <v>241</v>
      </c>
      <c r="E9057" s="2" t="s">
        <v>627</v>
      </c>
      <c r="F9057" s="2" t="s">
        <v>855</v>
      </c>
      <c r="G9057" s="2">
        <v>-103</v>
      </c>
      <c r="H9057" s="2">
        <v>6.3503361307085003E-3</v>
      </c>
      <c r="I9057" s="2">
        <v>7.1123764663935211E-3</v>
      </c>
      <c r="J9057" s="26" t="s">
        <v>700</v>
      </c>
    </row>
    <row r="9058" spans="1:10" ht="15.75" hidden="1" customHeight="1" x14ac:dyDescent="0.25">
      <c r="A9058" s="2" t="s">
        <v>853</v>
      </c>
      <c r="B9058" s="2" t="s">
        <v>854</v>
      </c>
      <c r="C9058" s="2">
        <v>2045</v>
      </c>
      <c r="D9058" s="2" t="s">
        <v>241</v>
      </c>
      <c r="E9058" s="2" t="s">
        <v>627</v>
      </c>
      <c r="F9058" s="2" t="s">
        <v>855</v>
      </c>
      <c r="G9058" s="2">
        <v>-102</v>
      </c>
      <c r="H9058" s="2">
        <v>5.6655111256990001E-4</v>
      </c>
      <c r="I9058" s="2">
        <v>6.3453724607828808E-4</v>
      </c>
      <c r="J9058" s="26" t="s">
        <v>700</v>
      </c>
    </row>
    <row r="9059" spans="1:10" ht="15.75" hidden="1" customHeight="1" x14ac:dyDescent="0.25">
      <c r="A9059" s="2" t="s">
        <v>853</v>
      </c>
      <c r="B9059" s="2" t="s">
        <v>854</v>
      </c>
      <c r="C9059" s="2">
        <v>2045</v>
      </c>
      <c r="D9059" s="2" t="s">
        <v>241</v>
      </c>
      <c r="E9059" s="2" t="s">
        <v>627</v>
      </c>
      <c r="F9059" s="2" t="s">
        <v>855</v>
      </c>
      <c r="G9059" s="2">
        <v>-100</v>
      </c>
      <c r="H9059" s="2">
        <v>2.8267959132790999E-3</v>
      </c>
      <c r="I9059" s="2">
        <v>3.1660114228725922E-3</v>
      </c>
      <c r="J9059" s="26" t="s">
        <v>700</v>
      </c>
    </row>
    <row r="9060" spans="1:10" ht="15.75" hidden="1" customHeight="1" x14ac:dyDescent="0.25">
      <c r="A9060" s="2" t="s">
        <v>853</v>
      </c>
      <c r="B9060" s="2" t="s">
        <v>854</v>
      </c>
      <c r="C9060" s="2">
        <v>2045</v>
      </c>
      <c r="D9060" s="2" t="s">
        <v>241</v>
      </c>
      <c r="E9060" s="2" t="s">
        <v>627</v>
      </c>
      <c r="F9060" s="2" t="s">
        <v>855</v>
      </c>
      <c r="G9060" s="2">
        <v>-99</v>
      </c>
      <c r="H9060" s="2">
        <v>5.6711095385250003E-4</v>
      </c>
      <c r="I9060" s="2">
        <v>6.3516426831480009E-4</v>
      </c>
      <c r="J9060" s="26" t="s">
        <v>700</v>
      </c>
    </row>
    <row r="9061" spans="1:10" ht="15.75" hidden="1" customHeight="1" x14ac:dyDescent="0.25">
      <c r="A9061" s="2" t="s">
        <v>853</v>
      </c>
      <c r="B9061" s="2" t="s">
        <v>854</v>
      </c>
      <c r="C9061" s="2">
        <v>2045</v>
      </c>
      <c r="D9061" s="2" t="s">
        <v>241</v>
      </c>
      <c r="E9061" s="2" t="s">
        <v>627</v>
      </c>
      <c r="F9061" s="2" t="s">
        <v>855</v>
      </c>
      <c r="G9061" s="2">
        <v>-97</v>
      </c>
      <c r="H9061" s="2">
        <v>2.6189049240201998E-3</v>
      </c>
      <c r="I9061" s="2">
        <v>2.9331735149026239E-3</v>
      </c>
      <c r="J9061" s="26" t="s">
        <v>700</v>
      </c>
    </row>
    <row r="9062" spans="1:10" ht="15.75" hidden="1" customHeight="1" x14ac:dyDescent="0.25">
      <c r="A9062" s="2" t="s">
        <v>853</v>
      </c>
      <c r="B9062" s="2" t="s">
        <v>854</v>
      </c>
      <c r="C9062" s="2">
        <v>2045</v>
      </c>
      <c r="D9062" s="2" t="s">
        <v>241</v>
      </c>
      <c r="E9062" s="2" t="s">
        <v>627</v>
      </c>
      <c r="F9062" s="2" t="s">
        <v>855</v>
      </c>
      <c r="G9062" s="2">
        <v>-96</v>
      </c>
      <c r="H9062" s="2">
        <v>9.0812140842900005E-4</v>
      </c>
      <c r="I9062" s="2">
        <v>1.0170959774404801E-3</v>
      </c>
      <c r="J9062" s="26" t="s">
        <v>700</v>
      </c>
    </row>
    <row r="9063" spans="1:10" ht="15.75" hidden="1" customHeight="1" x14ac:dyDescent="0.25">
      <c r="A9063" s="2" t="s">
        <v>853</v>
      </c>
      <c r="B9063" s="2" t="s">
        <v>854</v>
      </c>
      <c r="C9063" s="2">
        <v>2045</v>
      </c>
      <c r="D9063" s="2" t="s">
        <v>241</v>
      </c>
      <c r="E9063" s="2" t="s">
        <v>627</v>
      </c>
      <c r="F9063" s="2" t="s">
        <v>855</v>
      </c>
      <c r="G9063" s="2">
        <v>-95</v>
      </c>
      <c r="H9063" s="2">
        <v>1.2684193206951E-3</v>
      </c>
      <c r="I9063" s="2">
        <v>1.4206296391785123E-3</v>
      </c>
      <c r="J9063" s="26" t="s">
        <v>700</v>
      </c>
    </row>
    <row r="9064" spans="1:10" ht="15.75" hidden="1" customHeight="1" x14ac:dyDescent="0.25">
      <c r="A9064" s="2" t="s">
        <v>853</v>
      </c>
      <c r="B9064" s="2" t="s">
        <v>854</v>
      </c>
      <c r="C9064" s="2">
        <v>2045</v>
      </c>
      <c r="D9064" s="2" t="s">
        <v>241</v>
      </c>
      <c r="E9064" s="2" t="s">
        <v>627</v>
      </c>
      <c r="F9064" s="2" t="s">
        <v>855</v>
      </c>
      <c r="G9064" s="2">
        <v>-94</v>
      </c>
      <c r="H9064" s="2">
        <v>1.025032135658E-3</v>
      </c>
      <c r="I9064" s="2">
        <v>1.14803599193696E-3</v>
      </c>
      <c r="J9064" s="26" t="s">
        <v>700</v>
      </c>
    </row>
    <row r="9065" spans="1:10" ht="15.75" hidden="1" customHeight="1" x14ac:dyDescent="0.25">
      <c r="A9065" s="2" t="s">
        <v>853</v>
      </c>
      <c r="B9065" s="2" t="s">
        <v>854</v>
      </c>
      <c r="C9065" s="2">
        <v>2045</v>
      </c>
      <c r="D9065" s="2" t="s">
        <v>241</v>
      </c>
      <c r="E9065" s="2" t="s">
        <v>627</v>
      </c>
      <c r="F9065" s="2" t="s">
        <v>855</v>
      </c>
      <c r="G9065" s="2">
        <v>-93</v>
      </c>
      <c r="H9065" s="2">
        <v>2.7780372765847001E-3</v>
      </c>
      <c r="I9065" s="2">
        <v>3.1114017497748643E-3</v>
      </c>
      <c r="J9065" s="26" t="s">
        <v>700</v>
      </c>
    </row>
    <row r="9066" spans="1:10" ht="15.75" hidden="1" customHeight="1" x14ac:dyDescent="0.25">
      <c r="A9066" s="2" t="s">
        <v>853</v>
      </c>
      <c r="B9066" s="2" t="s">
        <v>854</v>
      </c>
      <c r="C9066" s="2">
        <v>2045</v>
      </c>
      <c r="D9066" s="2" t="s">
        <v>241</v>
      </c>
      <c r="E9066" s="2" t="s">
        <v>627</v>
      </c>
      <c r="F9066" s="2" t="s">
        <v>855</v>
      </c>
      <c r="G9066" s="2">
        <v>-92</v>
      </c>
      <c r="H9066" s="2">
        <v>1.1835142504424E-3</v>
      </c>
      <c r="I9066" s="2">
        <v>1.3255359604954881E-3</v>
      </c>
      <c r="J9066" s="26" t="s">
        <v>700</v>
      </c>
    </row>
    <row r="9067" spans="1:10" ht="15.75" hidden="1" customHeight="1" x14ac:dyDescent="0.25">
      <c r="A9067" s="2" t="s">
        <v>853</v>
      </c>
      <c r="B9067" s="2" t="s">
        <v>854</v>
      </c>
      <c r="C9067" s="2">
        <v>2045</v>
      </c>
      <c r="D9067" s="2" t="s">
        <v>241</v>
      </c>
      <c r="E9067" s="2" t="s">
        <v>627</v>
      </c>
      <c r="F9067" s="2" t="s">
        <v>855</v>
      </c>
      <c r="G9067" s="2">
        <v>-90</v>
      </c>
      <c r="H9067" s="2">
        <v>6.115381256677E-4</v>
      </c>
      <c r="I9067" s="2">
        <v>6.8492270074782405E-4</v>
      </c>
      <c r="J9067" s="26" t="s">
        <v>700</v>
      </c>
    </row>
    <row r="9068" spans="1:10" ht="15.75" hidden="1" customHeight="1" x14ac:dyDescent="0.25">
      <c r="A9068" s="2" t="s">
        <v>853</v>
      </c>
      <c r="B9068" s="2" t="s">
        <v>854</v>
      </c>
      <c r="C9068" s="2">
        <v>2045</v>
      </c>
      <c r="D9068" s="2" t="s">
        <v>241</v>
      </c>
      <c r="E9068" s="2" t="s">
        <v>627</v>
      </c>
      <c r="F9068" s="2" t="s">
        <v>855</v>
      </c>
      <c r="G9068" s="2">
        <v>-88</v>
      </c>
      <c r="H9068" s="2">
        <v>4.7252204967659998E-4</v>
      </c>
      <c r="I9068" s="2">
        <v>5.2922469563779207E-4</v>
      </c>
      <c r="J9068" s="26" t="s">
        <v>700</v>
      </c>
    </row>
    <row r="9069" spans="1:10" ht="15.75" hidden="1" customHeight="1" x14ac:dyDescent="0.25">
      <c r="A9069" s="2" t="s">
        <v>853</v>
      </c>
      <c r="B9069" s="2" t="s">
        <v>854</v>
      </c>
      <c r="C9069" s="2">
        <v>2045</v>
      </c>
      <c r="D9069" s="2" t="s">
        <v>241</v>
      </c>
      <c r="E9069" s="2" t="s">
        <v>627</v>
      </c>
      <c r="F9069" s="2" t="s">
        <v>855</v>
      </c>
      <c r="G9069" s="2">
        <v>-87</v>
      </c>
      <c r="H9069" s="2">
        <v>8.1699669244699007E-3</v>
      </c>
      <c r="I9069" s="2">
        <v>9.1503629554062892E-3</v>
      </c>
      <c r="J9069" s="26" t="s">
        <v>700</v>
      </c>
    </row>
    <row r="9070" spans="1:10" ht="15.75" hidden="1" customHeight="1" x14ac:dyDescent="0.25">
      <c r="A9070" s="2" t="s">
        <v>853</v>
      </c>
      <c r="B9070" s="2" t="s">
        <v>854</v>
      </c>
      <c r="C9070" s="2">
        <v>2045</v>
      </c>
      <c r="D9070" s="2" t="s">
        <v>241</v>
      </c>
      <c r="E9070" s="2" t="s">
        <v>627</v>
      </c>
      <c r="F9070" s="2" t="s">
        <v>855</v>
      </c>
      <c r="G9070" s="2">
        <v>-86</v>
      </c>
      <c r="H9070" s="2">
        <v>4.4984463602303999E-3</v>
      </c>
      <c r="I9070" s="2">
        <v>5.0382599234580485E-3</v>
      </c>
      <c r="J9070" s="26" t="s">
        <v>700</v>
      </c>
    </row>
    <row r="9071" spans="1:10" ht="15.75" hidden="1" customHeight="1" x14ac:dyDescent="0.25">
      <c r="A9071" s="2" t="s">
        <v>853</v>
      </c>
      <c r="B9071" s="2" t="s">
        <v>854</v>
      </c>
      <c r="C9071" s="2">
        <v>2045</v>
      </c>
      <c r="D9071" s="2" t="s">
        <v>241</v>
      </c>
      <c r="E9071" s="2" t="s">
        <v>627</v>
      </c>
      <c r="F9071" s="2" t="s">
        <v>855</v>
      </c>
      <c r="G9071" s="2">
        <v>-84</v>
      </c>
      <c r="H9071" s="2">
        <v>1.8650225829333E-3</v>
      </c>
      <c r="I9071" s="2">
        <v>2.0888252928852962E-3</v>
      </c>
      <c r="J9071" s="26" t="s">
        <v>700</v>
      </c>
    </row>
    <row r="9072" spans="1:10" ht="15.75" hidden="1" customHeight="1" x14ac:dyDescent="0.25">
      <c r="A9072" s="2" t="s">
        <v>853</v>
      </c>
      <c r="B9072" s="2" t="s">
        <v>854</v>
      </c>
      <c r="C9072" s="2">
        <v>2045</v>
      </c>
      <c r="D9072" s="2" t="s">
        <v>241</v>
      </c>
      <c r="E9072" s="2" t="s">
        <v>627</v>
      </c>
      <c r="F9072" s="2" t="s">
        <v>855</v>
      </c>
      <c r="G9072" s="2">
        <v>-81</v>
      </c>
      <c r="H9072" s="2">
        <v>3.9849168388173001E-3</v>
      </c>
      <c r="I9072" s="2">
        <v>4.4631068594753768E-3</v>
      </c>
      <c r="J9072" s="26" t="s">
        <v>700</v>
      </c>
    </row>
    <row r="9073" spans="1:10" ht="15.75" hidden="1" customHeight="1" x14ac:dyDescent="0.25">
      <c r="A9073" s="2" t="s">
        <v>853</v>
      </c>
      <c r="B9073" s="2" t="s">
        <v>854</v>
      </c>
      <c r="C9073" s="2">
        <v>2045</v>
      </c>
      <c r="D9073" s="2" t="s">
        <v>241</v>
      </c>
      <c r="E9073" s="2" t="s">
        <v>627</v>
      </c>
      <c r="F9073" s="2" t="s">
        <v>855</v>
      </c>
      <c r="G9073" s="2">
        <v>-76</v>
      </c>
      <c r="H9073" s="2">
        <v>4.851866397075E-4</v>
      </c>
      <c r="I9073" s="2">
        <v>5.4340903647240009E-4</v>
      </c>
      <c r="J9073" s="26" t="s">
        <v>700</v>
      </c>
    </row>
    <row r="9074" spans="1:10" ht="15.75" hidden="1" customHeight="1" x14ac:dyDescent="0.25">
      <c r="A9074" s="2" t="s">
        <v>853</v>
      </c>
      <c r="B9074" s="2" t="s">
        <v>854</v>
      </c>
      <c r="C9074" s="2">
        <v>2045</v>
      </c>
      <c r="D9074" s="2" t="s">
        <v>241</v>
      </c>
      <c r="E9074" s="2" t="s">
        <v>627</v>
      </c>
      <c r="F9074" s="2" t="s">
        <v>855</v>
      </c>
      <c r="G9074" s="2">
        <v>-75</v>
      </c>
      <c r="H9074" s="2">
        <v>1.5826071612537E-3</v>
      </c>
      <c r="I9074" s="2">
        <v>1.7725200206041441E-3</v>
      </c>
      <c r="J9074" s="26" t="s">
        <v>700</v>
      </c>
    </row>
    <row r="9075" spans="1:10" ht="15.75" hidden="1" customHeight="1" x14ac:dyDescent="0.25">
      <c r="A9075" s="2" t="s">
        <v>853</v>
      </c>
      <c r="B9075" s="2" t="s">
        <v>854</v>
      </c>
      <c r="C9075" s="2">
        <v>2045</v>
      </c>
      <c r="D9075" s="2" t="s">
        <v>241</v>
      </c>
      <c r="E9075" s="2" t="s">
        <v>627</v>
      </c>
      <c r="F9075" s="2" t="s">
        <v>855</v>
      </c>
      <c r="G9075" s="2">
        <v>-73</v>
      </c>
      <c r="H9075" s="2">
        <v>3.0322626698762001E-3</v>
      </c>
      <c r="I9075" s="2">
        <v>3.3961341902613443E-3</v>
      </c>
      <c r="J9075" s="26" t="s">
        <v>700</v>
      </c>
    </row>
    <row r="9076" spans="1:10" ht="15.75" hidden="1" customHeight="1" x14ac:dyDescent="0.25">
      <c r="A9076" s="2" t="s">
        <v>853</v>
      </c>
      <c r="B9076" s="2" t="s">
        <v>854</v>
      </c>
      <c r="C9076" s="2">
        <v>2045</v>
      </c>
      <c r="D9076" s="2" t="s">
        <v>241</v>
      </c>
      <c r="E9076" s="2" t="s">
        <v>627</v>
      </c>
      <c r="F9076" s="2" t="s">
        <v>855</v>
      </c>
      <c r="G9076" s="2">
        <v>-71</v>
      </c>
      <c r="H9076" s="2">
        <v>5.2113963756709996E-3</v>
      </c>
      <c r="I9076" s="2">
        <v>5.8367639407515201E-3</v>
      </c>
      <c r="J9076" s="26" t="s">
        <v>700</v>
      </c>
    </row>
    <row r="9077" spans="1:10" ht="15.75" hidden="1" customHeight="1" x14ac:dyDescent="0.25">
      <c r="A9077" s="2" t="s">
        <v>853</v>
      </c>
      <c r="B9077" s="2" t="s">
        <v>854</v>
      </c>
      <c r="C9077" s="2">
        <v>2045</v>
      </c>
      <c r="D9077" s="2" t="s">
        <v>241</v>
      </c>
      <c r="E9077" s="2" t="s">
        <v>627</v>
      </c>
      <c r="F9077" s="2" t="s">
        <v>855</v>
      </c>
      <c r="G9077" s="2">
        <v>-66</v>
      </c>
      <c r="H9077" s="2">
        <v>1.9692757632582998E-3</v>
      </c>
      <c r="I9077" s="2">
        <v>2.205588854849296E-3</v>
      </c>
      <c r="J9077" s="26" t="s">
        <v>700</v>
      </c>
    </row>
    <row r="9078" spans="1:10" ht="15.75" hidden="1" customHeight="1" x14ac:dyDescent="0.25">
      <c r="A9078" s="2" t="s">
        <v>853</v>
      </c>
      <c r="B9078" s="2" t="s">
        <v>854</v>
      </c>
      <c r="C9078" s="2">
        <v>2045</v>
      </c>
      <c r="D9078" s="2" t="s">
        <v>241</v>
      </c>
      <c r="E9078" s="2" t="s">
        <v>627</v>
      </c>
      <c r="F9078" s="2" t="s">
        <v>855</v>
      </c>
      <c r="G9078" s="2">
        <v>-64</v>
      </c>
      <c r="H9078" s="2">
        <v>6.7429273622109998E-4</v>
      </c>
      <c r="I9078" s="2">
        <v>7.5520786456763204E-4</v>
      </c>
      <c r="J9078" s="26" t="s">
        <v>700</v>
      </c>
    </row>
    <row r="9079" spans="1:10" ht="15.75" hidden="1" customHeight="1" x14ac:dyDescent="0.25">
      <c r="A9079" s="2" t="s">
        <v>853</v>
      </c>
      <c r="B9079" s="2" t="s">
        <v>854</v>
      </c>
      <c r="C9079" s="2">
        <v>2045</v>
      </c>
      <c r="D9079" s="2" t="s">
        <v>241</v>
      </c>
      <c r="E9079" s="2" t="s">
        <v>627</v>
      </c>
      <c r="F9079" s="2" t="s">
        <v>855</v>
      </c>
      <c r="G9079" s="2">
        <v>-62</v>
      </c>
      <c r="H9079" s="2">
        <v>1.5154210850596001E-3</v>
      </c>
      <c r="I9079" s="2">
        <v>1.6972716152667522E-3</v>
      </c>
      <c r="J9079" s="26" t="s">
        <v>700</v>
      </c>
    </row>
    <row r="9080" spans="1:10" ht="15.75" hidden="1" customHeight="1" x14ac:dyDescent="0.25">
      <c r="A9080" s="2" t="s">
        <v>853</v>
      </c>
      <c r="B9080" s="2" t="s">
        <v>854</v>
      </c>
      <c r="C9080" s="2">
        <v>2045</v>
      </c>
      <c r="D9080" s="2" t="s">
        <v>241</v>
      </c>
      <c r="E9080" s="2" t="s">
        <v>627</v>
      </c>
      <c r="F9080" s="2" t="s">
        <v>855</v>
      </c>
      <c r="G9080" s="2">
        <v>-60</v>
      </c>
      <c r="H9080" s="2">
        <v>4.1168689494950001E-4</v>
      </c>
      <c r="I9080" s="2">
        <v>4.6108932234344006E-4</v>
      </c>
      <c r="J9080" s="26" t="s">
        <v>700</v>
      </c>
    </row>
    <row r="9081" spans="1:10" ht="15.75" hidden="1" customHeight="1" x14ac:dyDescent="0.25">
      <c r="A9081" s="2" t="s">
        <v>853</v>
      </c>
      <c r="B9081" s="2" t="s">
        <v>854</v>
      </c>
      <c r="C9081" s="2">
        <v>2045</v>
      </c>
      <c r="D9081" s="2" t="s">
        <v>241</v>
      </c>
      <c r="E9081" s="2" t="s">
        <v>627</v>
      </c>
      <c r="F9081" s="2" t="s">
        <v>855</v>
      </c>
      <c r="G9081" s="2">
        <v>-59</v>
      </c>
      <c r="H9081" s="2">
        <v>1.1890227906405999E-3</v>
      </c>
      <c r="I9081" s="2">
        <v>1.3317055255174721E-3</v>
      </c>
      <c r="J9081" s="26" t="s">
        <v>700</v>
      </c>
    </row>
    <row r="9082" spans="1:10" ht="15.75" hidden="1" customHeight="1" x14ac:dyDescent="0.25">
      <c r="A9082" s="2" t="s">
        <v>853</v>
      </c>
      <c r="B9082" s="2" t="s">
        <v>854</v>
      </c>
      <c r="C9082" s="2">
        <v>2045</v>
      </c>
      <c r="D9082" s="2" t="s">
        <v>241</v>
      </c>
      <c r="E9082" s="2" t="s">
        <v>627</v>
      </c>
      <c r="F9082" s="2" t="s">
        <v>855</v>
      </c>
      <c r="G9082" s="2">
        <v>-58</v>
      </c>
      <c r="H9082" s="2">
        <v>1.8343509873375E-3</v>
      </c>
      <c r="I9082" s="2">
        <v>2.054473105818E-3</v>
      </c>
      <c r="J9082" s="26" t="s">
        <v>700</v>
      </c>
    </row>
    <row r="9083" spans="1:10" ht="15.75" hidden="1" customHeight="1" x14ac:dyDescent="0.25">
      <c r="A9083" s="2" t="s">
        <v>853</v>
      </c>
      <c r="B9083" s="2" t="s">
        <v>854</v>
      </c>
      <c r="C9083" s="2">
        <v>2045</v>
      </c>
      <c r="D9083" s="2" t="s">
        <v>241</v>
      </c>
      <c r="E9083" s="2" t="s">
        <v>627</v>
      </c>
      <c r="F9083" s="2" t="s">
        <v>855</v>
      </c>
      <c r="G9083" s="2">
        <v>-57</v>
      </c>
      <c r="H9083" s="2">
        <v>3.8560482789759998E-4</v>
      </c>
      <c r="I9083" s="2">
        <v>4.3187740724531202E-4</v>
      </c>
      <c r="J9083" s="26" t="s">
        <v>700</v>
      </c>
    </row>
    <row r="9084" spans="1:10" ht="15.75" hidden="1" customHeight="1" x14ac:dyDescent="0.25">
      <c r="A9084" s="2" t="s">
        <v>853</v>
      </c>
      <c r="B9084" s="2" t="s">
        <v>854</v>
      </c>
      <c r="C9084" s="2">
        <v>2045</v>
      </c>
      <c r="D9084" s="2" t="s">
        <v>241</v>
      </c>
      <c r="E9084" s="2" t="s">
        <v>627</v>
      </c>
      <c r="F9084" s="2" t="s">
        <v>855</v>
      </c>
      <c r="G9084" s="2">
        <v>-56</v>
      </c>
      <c r="H9084" s="2">
        <v>4.6264615957630002E-4</v>
      </c>
      <c r="I9084" s="2">
        <v>5.1816369872545605E-4</v>
      </c>
      <c r="J9084" s="26" t="s">
        <v>700</v>
      </c>
    </row>
    <row r="9085" spans="1:10" ht="15.75" hidden="1" customHeight="1" x14ac:dyDescent="0.25">
      <c r="A9085" s="2" t="s">
        <v>853</v>
      </c>
      <c r="B9085" s="2" t="s">
        <v>854</v>
      </c>
      <c r="C9085" s="2">
        <v>2045</v>
      </c>
      <c r="D9085" s="2" t="s">
        <v>241</v>
      </c>
      <c r="E9085" s="2" t="s">
        <v>627</v>
      </c>
      <c r="F9085" s="2" t="s">
        <v>855</v>
      </c>
      <c r="G9085" s="2">
        <v>-50</v>
      </c>
      <c r="H9085" s="2">
        <v>3.0136312125251001E-3</v>
      </c>
      <c r="I9085" s="2">
        <v>3.3752669580281126E-3</v>
      </c>
      <c r="J9085" s="26" t="s">
        <v>700</v>
      </c>
    </row>
    <row r="9086" spans="1:10" ht="15.75" hidden="1" customHeight="1" x14ac:dyDescent="0.25">
      <c r="A9086" s="2" t="s">
        <v>853</v>
      </c>
      <c r="B9086" s="2" t="s">
        <v>854</v>
      </c>
      <c r="C9086" s="2">
        <v>2045</v>
      </c>
      <c r="D9086" s="2" t="s">
        <v>241</v>
      </c>
      <c r="E9086" s="2" t="s">
        <v>627</v>
      </c>
      <c r="F9086" s="2" t="s">
        <v>855</v>
      </c>
      <c r="G9086" s="2">
        <v>-49</v>
      </c>
      <c r="H9086" s="2">
        <v>3.5401602508500002E-4</v>
      </c>
      <c r="I9086" s="2">
        <v>3.9649794809520005E-4</v>
      </c>
      <c r="J9086" s="26" t="s">
        <v>700</v>
      </c>
    </row>
    <row r="9087" spans="1:10" ht="15.75" hidden="1" customHeight="1" x14ac:dyDescent="0.25">
      <c r="A9087" s="2" t="s">
        <v>853</v>
      </c>
      <c r="B9087" s="2" t="s">
        <v>854</v>
      </c>
      <c r="C9087" s="2">
        <v>2045</v>
      </c>
      <c r="D9087" s="2" t="s">
        <v>241</v>
      </c>
      <c r="E9087" s="2" t="s">
        <v>627</v>
      </c>
      <c r="F9087" s="2" t="s">
        <v>855</v>
      </c>
      <c r="G9087" s="2">
        <v>-48</v>
      </c>
      <c r="H9087" s="2">
        <v>3.8497608562465799E-2</v>
      </c>
      <c r="I9087" s="2">
        <v>4.3117321589961698E-2</v>
      </c>
      <c r="J9087" s="26" t="s">
        <v>700</v>
      </c>
    </row>
    <row r="9088" spans="1:10" ht="15.75" hidden="1" customHeight="1" x14ac:dyDescent="0.25">
      <c r="A9088" s="2" t="s">
        <v>853</v>
      </c>
      <c r="B9088" s="2" t="s">
        <v>854</v>
      </c>
      <c r="C9088" s="2">
        <v>2045</v>
      </c>
      <c r="D9088" s="2" t="s">
        <v>241</v>
      </c>
      <c r="E9088" s="2" t="s">
        <v>627</v>
      </c>
      <c r="F9088" s="2" t="s">
        <v>855</v>
      </c>
      <c r="G9088" s="2">
        <v>-47</v>
      </c>
      <c r="H9088" s="2">
        <v>3.9610409789020203E-2</v>
      </c>
      <c r="I9088" s="2">
        <v>4.4363658963702632E-2</v>
      </c>
      <c r="J9088" s="26" t="s">
        <v>700</v>
      </c>
    </row>
    <row r="9089" spans="1:10" ht="15.75" hidden="1" customHeight="1" x14ac:dyDescent="0.25">
      <c r="A9089" s="2" t="s">
        <v>853</v>
      </c>
      <c r="B9089" s="2" t="s">
        <v>854</v>
      </c>
      <c r="C9089" s="2">
        <v>2045</v>
      </c>
      <c r="D9089" s="2" t="s">
        <v>241</v>
      </c>
      <c r="E9089" s="2" t="s">
        <v>627</v>
      </c>
      <c r="F9089" s="2" t="s">
        <v>855</v>
      </c>
      <c r="G9089" s="2">
        <v>-45</v>
      </c>
      <c r="H9089" s="2">
        <v>2.5494681671261801E-2</v>
      </c>
      <c r="I9089" s="2">
        <v>2.8554043471813222E-2</v>
      </c>
      <c r="J9089" s="26" t="s">
        <v>700</v>
      </c>
    </row>
    <row r="9090" spans="1:10" ht="15.75" hidden="1" customHeight="1" x14ac:dyDescent="0.25">
      <c r="A9090" s="2" t="s">
        <v>853</v>
      </c>
      <c r="B9090" s="2" t="s">
        <v>854</v>
      </c>
      <c r="C9090" s="2">
        <v>2045</v>
      </c>
      <c r="D9090" s="2" t="s">
        <v>241</v>
      </c>
      <c r="E9090" s="2" t="s">
        <v>627</v>
      </c>
      <c r="F9090" s="2" t="s">
        <v>855</v>
      </c>
      <c r="G9090" s="2">
        <v>-44</v>
      </c>
      <c r="H9090" s="2">
        <v>3.81420538178645E-2</v>
      </c>
      <c r="I9090" s="2">
        <v>4.2719100276008247E-2</v>
      </c>
      <c r="J9090" s="26" t="s">
        <v>700</v>
      </c>
    </row>
    <row r="9091" spans="1:10" ht="15.75" hidden="1" customHeight="1" x14ac:dyDescent="0.25">
      <c r="A9091" s="2" t="s">
        <v>853</v>
      </c>
      <c r="B9091" s="2" t="s">
        <v>854</v>
      </c>
      <c r="C9091" s="2">
        <v>2045</v>
      </c>
      <c r="D9091" s="2" t="s">
        <v>241</v>
      </c>
      <c r="E9091" s="2" t="s">
        <v>627</v>
      </c>
      <c r="F9091" s="2" t="s">
        <v>855</v>
      </c>
      <c r="G9091" s="2">
        <v>-42</v>
      </c>
      <c r="H9091" s="2">
        <v>8.1585937936324598E-2</v>
      </c>
      <c r="I9091" s="2">
        <v>9.1376250488683558E-2</v>
      </c>
      <c r="J9091" s="26" t="s">
        <v>700</v>
      </c>
    </row>
    <row r="9092" spans="1:10" ht="15.75" hidden="1" customHeight="1" x14ac:dyDescent="0.25">
      <c r="A9092" s="2" t="s">
        <v>853</v>
      </c>
      <c r="B9092" s="2" t="s">
        <v>854</v>
      </c>
      <c r="C9092" s="2">
        <v>2045</v>
      </c>
      <c r="D9092" s="2" t="s">
        <v>241</v>
      </c>
      <c r="E9092" s="2" t="s">
        <v>627</v>
      </c>
      <c r="F9092" s="2" t="s">
        <v>855</v>
      </c>
      <c r="G9092" s="2">
        <v>-41</v>
      </c>
      <c r="H9092" s="2">
        <v>1.8778075667796702E-2</v>
      </c>
      <c r="I9092" s="2">
        <v>2.1031444747932306E-2</v>
      </c>
      <c r="J9092" s="26" t="s">
        <v>700</v>
      </c>
    </row>
    <row r="9093" spans="1:10" ht="15.75" hidden="1" customHeight="1" x14ac:dyDescent="0.25">
      <c r="A9093" s="2" t="s">
        <v>853</v>
      </c>
      <c r="B9093" s="2" t="s">
        <v>854</v>
      </c>
      <c r="C9093" s="2">
        <v>2045</v>
      </c>
      <c r="D9093" s="2" t="s">
        <v>241</v>
      </c>
      <c r="E9093" s="2" t="s">
        <v>627</v>
      </c>
      <c r="F9093" s="2" t="s">
        <v>855</v>
      </c>
      <c r="G9093" s="2">
        <v>-40</v>
      </c>
      <c r="H9093" s="2">
        <v>5.0786435604095501E-2</v>
      </c>
      <c r="I9093" s="2">
        <v>5.6880807876586968E-2</v>
      </c>
      <c r="J9093" s="26" t="s">
        <v>700</v>
      </c>
    </row>
    <row r="9094" spans="1:10" ht="15.75" hidden="1" customHeight="1" x14ac:dyDescent="0.25">
      <c r="A9094" s="2" t="s">
        <v>853</v>
      </c>
      <c r="B9094" s="2" t="s">
        <v>854</v>
      </c>
      <c r="C9094" s="2">
        <v>2045</v>
      </c>
      <c r="D9094" s="2" t="s">
        <v>241</v>
      </c>
      <c r="E9094" s="2" t="s">
        <v>627</v>
      </c>
      <c r="F9094" s="2" t="s">
        <v>855</v>
      </c>
      <c r="G9094" s="2">
        <v>-39</v>
      </c>
      <c r="H9094" s="2">
        <v>2.4368640617467501E-2</v>
      </c>
      <c r="I9094" s="2">
        <v>2.7292877491563602E-2</v>
      </c>
      <c r="J9094" s="26" t="s">
        <v>700</v>
      </c>
    </row>
    <row r="9095" spans="1:10" ht="15.75" hidden="1" customHeight="1" x14ac:dyDescent="0.25">
      <c r="A9095" s="2" t="s">
        <v>853</v>
      </c>
      <c r="B9095" s="2" t="s">
        <v>854</v>
      </c>
      <c r="C9095" s="2">
        <v>2045</v>
      </c>
      <c r="D9095" s="2" t="s">
        <v>241</v>
      </c>
      <c r="E9095" s="2" t="s">
        <v>627</v>
      </c>
      <c r="F9095" s="2" t="s">
        <v>855</v>
      </c>
      <c r="G9095" s="2">
        <v>-38</v>
      </c>
      <c r="H9095" s="2">
        <v>2.4058517999947099E-2</v>
      </c>
      <c r="I9095" s="2">
        <v>2.6945540159940752E-2</v>
      </c>
      <c r="J9095" s="26" t="s">
        <v>700</v>
      </c>
    </row>
    <row r="9096" spans="1:10" ht="15.75" hidden="1" customHeight="1" x14ac:dyDescent="0.25">
      <c r="A9096" s="2" t="s">
        <v>853</v>
      </c>
      <c r="B9096" s="2" t="s">
        <v>854</v>
      </c>
      <c r="C9096" s="2">
        <v>2045</v>
      </c>
      <c r="D9096" s="2" t="s">
        <v>241</v>
      </c>
      <c r="E9096" s="2" t="s">
        <v>627</v>
      </c>
      <c r="F9096" s="2" t="s">
        <v>855</v>
      </c>
      <c r="G9096" s="2">
        <v>-37</v>
      </c>
      <c r="H9096" s="2">
        <v>2.02082479372621E-2</v>
      </c>
      <c r="I9096" s="2">
        <v>2.2633237689733555E-2</v>
      </c>
      <c r="J9096" s="26" t="s">
        <v>700</v>
      </c>
    </row>
    <row r="9097" spans="1:10" ht="15.75" hidden="1" customHeight="1" x14ac:dyDescent="0.25">
      <c r="A9097" s="2" t="s">
        <v>853</v>
      </c>
      <c r="B9097" s="2" t="s">
        <v>854</v>
      </c>
      <c r="C9097" s="2">
        <v>2045</v>
      </c>
      <c r="D9097" s="2" t="s">
        <v>241</v>
      </c>
      <c r="E9097" s="2" t="s">
        <v>627</v>
      </c>
      <c r="F9097" s="2" t="s">
        <v>855</v>
      </c>
      <c r="G9097" s="2">
        <v>-36</v>
      </c>
      <c r="H9097" s="2">
        <v>2.7343657799065099E-2</v>
      </c>
      <c r="I9097" s="2">
        <v>3.0624896734952913E-2</v>
      </c>
      <c r="J9097" s="26" t="s">
        <v>700</v>
      </c>
    </row>
    <row r="9098" spans="1:10" ht="15.75" hidden="1" customHeight="1" x14ac:dyDescent="0.25">
      <c r="A9098" s="2" t="s">
        <v>853</v>
      </c>
      <c r="B9098" s="2" t="s">
        <v>854</v>
      </c>
      <c r="C9098" s="2">
        <v>2045</v>
      </c>
      <c r="D9098" s="2" t="s">
        <v>241</v>
      </c>
      <c r="E9098" s="2" t="s">
        <v>627</v>
      </c>
      <c r="F9098" s="2" t="s">
        <v>855</v>
      </c>
      <c r="G9098" s="2">
        <v>-34</v>
      </c>
      <c r="H9098" s="2">
        <v>1.73182767466642E-2</v>
      </c>
      <c r="I9098" s="2">
        <v>1.9396469956263904E-2</v>
      </c>
      <c r="J9098" s="26" t="s">
        <v>700</v>
      </c>
    </row>
    <row r="9099" spans="1:10" ht="15.75" hidden="1" customHeight="1" x14ac:dyDescent="0.25">
      <c r="A9099" s="2" t="s">
        <v>853</v>
      </c>
      <c r="B9099" s="2" t="s">
        <v>854</v>
      </c>
      <c r="C9099" s="2">
        <v>2045</v>
      </c>
      <c r="D9099" s="2" t="s">
        <v>241</v>
      </c>
      <c r="E9099" s="2" t="s">
        <v>627</v>
      </c>
      <c r="F9099" s="2" t="s">
        <v>855</v>
      </c>
      <c r="G9099" s="2">
        <v>-33</v>
      </c>
      <c r="H9099" s="2">
        <v>7.2433794848621004E-3</v>
      </c>
      <c r="I9099" s="2">
        <v>8.1125850230455536E-3</v>
      </c>
      <c r="J9099" s="26" t="s">
        <v>700</v>
      </c>
    </row>
    <row r="9100" spans="1:10" ht="15.75" hidden="1" customHeight="1" x14ac:dyDescent="0.25">
      <c r="A9100" s="2" t="s">
        <v>853</v>
      </c>
      <c r="B9100" s="2" t="s">
        <v>854</v>
      </c>
      <c r="C9100" s="2">
        <v>2045</v>
      </c>
      <c r="D9100" s="2" t="s">
        <v>241</v>
      </c>
      <c r="E9100" s="2" t="s">
        <v>627</v>
      </c>
      <c r="F9100" s="2" t="s">
        <v>855</v>
      </c>
      <c r="G9100" s="2">
        <v>-32</v>
      </c>
      <c r="H9100" s="2">
        <v>1.4559851028025201E-2</v>
      </c>
      <c r="I9100" s="2">
        <v>1.6307033151388227E-2</v>
      </c>
      <c r="J9100" s="26" t="s">
        <v>700</v>
      </c>
    </row>
    <row r="9101" spans="1:10" ht="15.75" hidden="1" customHeight="1" x14ac:dyDescent="0.25">
      <c r="A9101" s="2" t="s">
        <v>853</v>
      </c>
      <c r="B9101" s="2" t="s">
        <v>854</v>
      </c>
      <c r="C9101" s="2">
        <v>2045</v>
      </c>
      <c r="D9101" s="2" t="s">
        <v>241</v>
      </c>
      <c r="E9101" s="2" t="s">
        <v>627</v>
      </c>
      <c r="F9101" s="2" t="s">
        <v>855</v>
      </c>
      <c r="G9101" s="2">
        <v>-31</v>
      </c>
      <c r="H9101" s="2">
        <v>2.6206689886748801E-2</v>
      </c>
      <c r="I9101" s="2">
        <v>2.9351492673158661E-2</v>
      </c>
      <c r="J9101" s="26" t="s">
        <v>700</v>
      </c>
    </row>
    <row r="9102" spans="1:10" ht="15.75" hidden="1" customHeight="1" x14ac:dyDescent="0.25">
      <c r="A9102" s="2" t="s">
        <v>853</v>
      </c>
      <c r="B9102" s="2" t="s">
        <v>854</v>
      </c>
      <c r="C9102" s="2">
        <v>2045</v>
      </c>
      <c r="D9102" s="2" t="s">
        <v>241</v>
      </c>
      <c r="E9102" s="2" t="s">
        <v>627</v>
      </c>
      <c r="F9102" s="2" t="s">
        <v>855</v>
      </c>
      <c r="G9102" s="2">
        <v>-30</v>
      </c>
      <c r="H9102" s="2">
        <v>3.0664184596389501E-2</v>
      </c>
      <c r="I9102" s="2">
        <v>3.4343886747956243E-2</v>
      </c>
      <c r="J9102" s="26" t="s">
        <v>700</v>
      </c>
    </row>
    <row r="9103" spans="1:10" ht="15.75" hidden="1" customHeight="1" x14ac:dyDescent="0.25">
      <c r="A9103" s="2" t="s">
        <v>853</v>
      </c>
      <c r="B9103" s="2" t="s">
        <v>854</v>
      </c>
      <c r="C9103" s="2">
        <v>2045</v>
      </c>
      <c r="D9103" s="2" t="s">
        <v>241</v>
      </c>
      <c r="E9103" s="2" t="s">
        <v>627</v>
      </c>
      <c r="F9103" s="2" t="s">
        <v>855</v>
      </c>
      <c r="G9103" s="2">
        <v>-29</v>
      </c>
      <c r="H9103" s="2">
        <v>2.1794941276311899E-2</v>
      </c>
      <c r="I9103" s="2">
        <v>2.4410334229469328E-2</v>
      </c>
      <c r="J9103" s="26" t="s">
        <v>700</v>
      </c>
    </row>
    <row r="9104" spans="1:10" ht="15.75" hidden="1" customHeight="1" x14ac:dyDescent="0.25">
      <c r="A9104" s="2" t="s">
        <v>853</v>
      </c>
      <c r="B9104" s="2" t="s">
        <v>854</v>
      </c>
      <c r="C9104" s="2">
        <v>2045</v>
      </c>
      <c r="D9104" s="2" t="s">
        <v>241</v>
      </c>
      <c r="E9104" s="2" t="s">
        <v>627</v>
      </c>
      <c r="F9104" s="2" t="s">
        <v>855</v>
      </c>
      <c r="G9104" s="2">
        <v>-28</v>
      </c>
      <c r="H9104" s="2">
        <v>1.1147855781018699E-2</v>
      </c>
      <c r="I9104" s="2">
        <v>1.2485598474740945E-2</v>
      </c>
      <c r="J9104" s="26" t="s">
        <v>700</v>
      </c>
    </row>
    <row r="9105" spans="1:10" ht="15.75" hidden="1" customHeight="1" x14ac:dyDescent="0.25">
      <c r="A9105" s="2" t="s">
        <v>853</v>
      </c>
      <c r="B9105" s="2" t="s">
        <v>854</v>
      </c>
      <c r="C9105" s="2">
        <v>2045</v>
      </c>
      <c r="D9105" s="2" t="s">
        <v>241</v>
      </c>
      <c r="E9105" s="2" t="s">
        <v>627</v>
      </c>
      <c r="F9105" s="2" t="s">
        <v>855</v>
      </c>
      <c r="G9105" s="2">
        <v>-27</v>
      </c>
      <c r="H9105" s="2">
        <v>1.6220334451645599E-2</v>
      </c>
      <c r="I9105" s="2">
        <v>1.8166774585843072E-2</v>
      </c>
      <c r="J9105" s="26" t="s">
        <v>700</v>
      </c>
    </row>
    <row r="9106" spans="1:10" ht="15.75" hidden="1" customHeight="1" x14ac:dyDescent="0.25">
      <c r="A9106" s="2" t="s">
        <v>853</v>
      </c>
      <c r="B9106" s="2" t="s">
        <v>854</v>
      </c>
      <c r="C9106" s="2">
        <v>2045</v>
      </c>
      <c r="D9106" s="2" t="s">
        <v>241</v>
      </c>
      <c r="E9106" s="2" t="s">
        <v>627</v>
      </c>
      <c r="F9106" s="2" t="s">
        <v>855</v>
      </c>
      <c r="G9106" s="2">
        <v>-26</v>
      </c>
      <c r="H9106" s="2">
        <v>1.40512501820922E-2</v>
      </c>
      <c r="I9106" s="2">
        <v>1.5737400203943267E-2</v>
      </c>
      <c r="J9106" s="26" t="s">
        <v>700</v>
      </c>
    </row>
    <row r="9107" spans="1:10" ht="15.75" hidden="1" customHeight="1" x14ac:dyDescent="0.25">
      <c r="A9107" s="2" t="s">
        <v>853</v>
      </c>
      <c r="B9107" s="2" t="s">
        <v>854</v>
      </c>
      <c r="C9107" s="2">
        <v>2045</v>
      </c>
      <c r="D9107" s="2" t="s">
        <v>241</v>
      </c>
      <c r="E9107" s="2" t="s">
        <v>627</v>
      </c>
      <c r="F9107" s="2" t="s">
        <v>855</v>
      </c>
      <c r="G9107" s="2">
        <v>-25</v>
      </c>
      <c r="H9107" s="2">
        <v>1.7571395961567801E-2</v>
      </c>
      <c r="I9107" s="2">
        <v>1.9679963476955938E-2</v>
      </c>
      <c r="J9107" s="26" t="s">
        <v>700</v>
      </c>
    </row>
    <row r="9108" spans="1:10" ht="15.75" hidden="1" customHeight="1" x14ac:dyDescent="0.25">
      <c r="A9108" s="2" t="s">
        <v>853</v>
      </c>
      <c r="B9108" s="2" t="s">
        <v>854</v>
      </c>
      <c r="C9108" s="2">
        <v>2045</v>
      </c>
      <c r="D9108" s="2" t="s">
        <v>241</v>
      </c>
      <c r="E9108" s="2" t="s">
        <v>627</v>
      </c>
      <c r="F9108" s="2" t="s">
        <v>855</v>
      </c>
      <c r="G9108" s="2">
        <v>-24</v>
      </c>
      <c r="H9108" s="2">
        <v>3.0096578877419199E-2</v>
      </c>
      <c r="I9108" s="2">
        <v>3.3708168342709503E-2</v>
      </c>
      <c r="J9108" s="26" t="s">
        <v>700</v>
      </c>
    </row>
    <row r="9109" spans="1:10" ht="15.75" hidden="1" customHeight="1" x14ac:dyDescent="0.25">
      <c r="A9109" s="2" t="s">
        <v>853</v>
      </c>
      <c r="B9109" s="2" t="s">
        <v>854</v>
      </c>
      <c r="C9109" s="2">
        <v>2045</v>
      </c>
      <c r="D9109" s="2" t="s">
        <v>241</v>
      </c>
      <c r="E9109" s="2" t="s">
        <v>627</v>
      </c>
      <c r="F9109" s="2" t="s">
        <v>855</v>
      </c>
      <c r="G9109" s="2">
        <v>-23</v>
      </c>
      <c r="H9109" s="2">
        <v>1.2204240832943501E-2</v>
      </c>
      <c r="I9109" s="2">
        <v>1.3668749732896722E-2</v>
      </c>
      <c r="J9109" s="26" t="s">
        <v>700</v>
      </c>
    </row>
    <row r="9110" spans="1:10" ht="15.75" hidden="1" customHeight="1" x14ac:dyDescent="0.25">
      <c r="A9110" s="2" t="s">
        <v>853</v>
      </c>
      <c r="B9110" s="2" t="s">
        <v>854</v>
      </c>
      <c r="C9110" s="2">
        <v>2045</v>
      </c>
      <c r="D9110" s="2" t="s">
        <v>241</v>
      </c>
      <c r="E9110" s="2" t="s">
        <v>627</v>
      </c>
      <c r="F9110" s="2" t="s">
        <v>855</v>
      </c>
      <c r="G9110" s="2">
        <v>-22</v>
      </c>
      <c r="H9110" s="2">
        <v>1.47541706683114E-2</v>
      </c>
      <c r="I9110" s="2">
        <v>1.6524671148508769E-2</v>
      </c>
      <c r="J9110" s="26" t="s">
        <v>700</v>
      </c>
    </row>
    <row r="9111" spans="1:10" ht="15.75" hidden="1" customHeight="1" x14ac:dyDescent="0.25">
      <c r="A9111" s="2" t="s">
        <v>853</v>
      </c>
      <c r="B9111" s="2" t="s">
        <v>854</v>
      </c>
      <c r="C9111" s="2">
        <v>2045</v>
      </c>
      <c r="D9111" s="2" t="s">
        <v>241</v>
      </c>
      <c r="E9111" s="2" t="s">
        <v>627</v>
      </c>
      <c r="F9111" s="2" t="s">
        <v>855</v>
      </c>
      <c r="G9111" s="2">
        <v>-20</v>
      </c>
      <c r="H9111" s="2">
        <v>3.1431936658919001E-3</v>
      </c>
      <c r="I9111" s="2">
        <v>3.5203769057989285E-3</v>
      </c>
      <c r="J9111" s="26" t="s">
        <v>700</v>
      </c>
    </row>
    <row r="9112" spans="1:10" ht="15.75" hidden="1" customHeight="1" x14ac:dyDescent="0.25">
      <c r="A9112" s="2" t="s">
        <v>853</v>
      </c>
      <c r="B9112" s="2" t="s">
        <v>854</v>
      </c>
      <c r="C9112" s="2">
        <v>2045</v>
      </c>
      <c r="D9112" s="2" t="s">
        <v>241</v>
      </c>
      <c r="E9112" s="2" t="s">
        <v>627</v>
      </c>
      <c r="F9112" s="2" t="s">
        <v>855</v>
      </c>
      <c r="G9112" s="2">
        <v>-19</v>
      </c>
      <c r="H9112" s="2">
        <v>8.2155338313896001E-3</v>
      </c>
      <c r="I9112" s="2">
        <v>9.2013978911563536E-3</v>
      </c>
      <c r="J9112" s="26" t="s">
        <v>700</v>
      </c>
    </row>
    <row r="9113" spans="1:10" ht="15.75" hidden="1" customHeight="1" x14ac:dyDescent="0.25">
      <c r="A9113" s="2" t="s">
        <v>853</v>
      </c>
      <c r="B9113" s="2" t="s">
        <v>854</v>
      </c>
      <c r="C9113" s="2">
        <v>2045</v>
      </c>
      <c r="D9113" s="2" t="s">
        <v>241</v>
      </c>
      <c r="E9113" s="2" t="s">
        <v>627</v>
      </c>
      <c r="F9113" s="2" t="s">
        <v>855</v>
      </c>
      <c r="G9113" s="2">
        <v>-18</v>
      </c>
      <c r="H9113" s="2">
        <v>7.6177849259693002E-3</v>
      </c>
      <c r="I9113" s="2">
        <v>8.5319191170856179E-3</v>
      </c>
      <c r="J9113" s="26" t="s">
        <v>700</v>
      </c>
    </row>
    <row r="9114" spans="1:10" ht="15.75" hidden="1" customHeight="1" x14ac:dyDescent="0.25">
      <c r="A9114" s="2" t="s">
        <v>853</v>
      </c>
      <c r="B9114" s="2" t="s">
        <v>854</v>
      </c>
      <c r="C9114" s="2">
        <v>2045</v>
      </c>
      <c r="D9114" s="2" t="s">
        <v>241</v>
      </c>
      <c r="E9114" s="2" t="s">
        <v>627</v>
      </c>
      <c r="F9114" s="2" t="s">
        <v>855</v>
      </c>
      <c r="G9114" s="2">
        <v>-17</v>
      </c>
      <c r="H9114" s="2">
        <v>4.8432573676109002E-3</v>
      </c>
      <c r="I9114" s="2">
        <v>5.4244482517242084E-3</v>
      </c>
      <c r="J9114" s="26" t="s">
        <v>700</v>
      </c>
    </row>
    <row r="9115" spans="1:10" ht="15.75" hidden="1" customHeight="1" x14ac:dyDescent="0.25">
      <c r="A9115" s="2" t="s">
        <v>853</v>
      </c>
      <c r="B9115" s="2" t="s">
        <v>854</v>
      </c>
      <c r="C9115" s="2">
        <v>2045</v>
      </c>
      <c r="D9115" s="2" t="s">
        <v>241</v>
      </c>
      <c r="E9115" s="2" t="s">
        <v>627</v>
      </c>
      <c r="F9115" s="2" t="s">
        <v>855</v>
      </c>
      <c r="G9115" s="2">
        <v>-16</v>
      </c>
      <c r="H9115" s="2">
        <v>4.8507176688870001E-4</v>
      </c>
      <c r="I9115" s="2">
        <v>5.4328037891534402E-4</v>
      </c>
      <c r="J9115" s="26" t="s">
        <v>700</v>
      </c>
    </row>
    <row r="9116" spans="1:10" ht="15.75" hidden="1" customHeight="1" x14ac:dyDescent="0.25">
      <c r="A9116" s="2" t="s">
        <v>853</v>
      </c>
      <c r="B9116" s="2" t="s">
        <v>854</v>
      </c>
      <c r="C9116" s="2">
        <v>2045</v>
      </c>
      <c r="D9116" s="2" t="s">
        <v>241</v>
      </c>
      <c r="E9116" s="2" t="s">
        <v>627</v>
      </c>
      <c r="F9116" s="2" t="s">
        <v>855</v>
      </c>
      <c r="G9116" s="2">
        <v>-15</v>
      </c>
      <c r="H9116" s="2">
        <v>2.6454350445420001E-3</v>
      </c>
      <c r="I9116" s="2">
        <v>2.9628872498870403E-3</v>
      </c>
      <c r="J9116" s="26" t="s">
        <v>700</v>
      </c>
    </row>
    <row r="9117" spans="1:10" ht="15.75" hidden="1" customHeight="1" x14ac:dyDescent="0.25">
      <c r="A9117" s="2" t="s">
        <v>853</v>
      </c>
      <c r="B9117" s="2" t="s">
        <v>854</v>
      </c>
      <c r="C9117" s="2">
        <v>2045</v>
      </c>
      <c r="D9117" s="2" t="s">
        <v>241</v>
      </c>
      <c r="E9117" s="2" t="s">
        <v>627</v>
      </c>
      <c r="F9117" s="2" t="s">
        <v>855</v>
      </c>
      <c r="G9117" s="2">
        <v>-14</v>
      </c>
      <c r="H9117" s="2">
        <v>5.6395705323665996E-3</v>
      </c>
      <c r="I9117" s="2">
        <v>6.316318996250592E-3</v>
      </c>
      <c r="J9117" s="26" t="s">
        <v>700</v>
      </c>
    </row>
    <row r="9118" spans="1:10" ht="15.75" hidden="1" customHeight="1" x14ac:dyDescent="0.25">
      <c r="A9118" s="2" t="s">
        <v>853</v>
      </c>
      <c r="B9118" s="2" t="s">
        <v>854</v>
      </c>
      <c r="C9118" s="2">
        <v>2045</v>
      </c>
      <c r="D9118" s="2" t="s">
        <v>241</v>
      </c>
      <c r="E9118" s="2" t="s">
        <v>627</v>
      </c>
      <c r="F9118" s="2" t="s">
        <v>855</v>
      </c>
      <c r="G9118" s="2">
        <v>-13</v>
      </c>
      <c r="H9118" s="2">
        <v>2.5693962816149001E-3</v>
      </c>
      <c r="I9118" s="2">
        <v>2.8777238354086884E-3</v>
      </c>
      <c r="J9118" s="26" t="s">
        <v>700</v>
      </c>
    </row>
    <row r="9119" spans="1:10" ht="15.75" hidden="1" customHeight="1" x14ac:dyDescent="0.25">
      <c r="A9119" s="2" t="s">
        <v>853</v>
      </c>
      <c r="B9119" s="2" t="s">
        <v>854</v>
      </c>
      <c r="C9119" s="2">
        <v>2045</v>
      </c>
      <c r="D9119" s="2" t="s">
        <v>241</v>
      </c>
      <c r="E9119" s="2" t="s">
        <v>627</v>
      </c>
      <c r="F9119" s="2" t="s">
        <v>855</v>
      </c>
      <c r="G9119" s="2">
        <v>-12</v>
      </c>
      <c r="H9119" s="2">
        <v>2.9793765861540998E-3</v>
      </c>
      <c r="I9119" s="2">
        <v>3.3369017764925922E-3</v>
      </c>
      <c r="J9119" s="26" t="s">
        <v>700</v>
      </c>
    </row>
    <row r="9120" spans="1:10" ht="15.75" hidden="1" customHeight="1" x14ac:dyDescent="0.25">
      <c r="A9120" s="2" t="s">
        <v>853</v>
      </c>
      <c r="B9120" s="2" t="s">
        <v>854</v>
      </c>
      <c r="C9120" s="2">
        <v>2045</v>
      </c>
      <c r="D9120" s="2" t="s">
        <v>241</v>
      </c>
      <c r="E9120" s="2" t="s">
        <v>627</v>
      </c>
      <c r="F9120" s="2" t="s">
        <v>855</v>
      </c>
      <c r="G9120" s="2">
        <v>-11</v>
      </c>
      <c r="H9120" s="2">
        <v>5.4031261242925999E-3</v>
      </c>
      <c r="I9120" s="2">
        <v>6.0515012592077125E-3</v>
      </c>
      <c r="J9120" s="26" t="s">
        <v>700</v>
      </c>
    </row>
    <row r="9121" spans="1:10" ht="15.75" hidden="1" customHeight="1" x14ac:dyDescent="0.25">
      <c r="A9121" s="2" t="s">
        <v>853</v>
      </c>
      <c r="B9121" s="2" t="s">
        <v>854</v>
      </c>
      <c r="C9121" s="2">
        <v>2045</v>
      </c>
      <c r="D9121" s="2" t="s">
        <v>241</v>
      </c>
      <c r="E9121" s="2" t="s">
        <v>627</v>
      </c>
      <c r="F9121" s="2" t="s">
        <v>855</v>
      </c>
      <c r="G9121" s="2">
        <v>-10</v>
      </c>
      <c r="H9121" s="2">
        <v>9.4238698948174993E-3</v>
      </c>
      <c r="I9121" s="2">
        <v>1.05547342821956E-2</v>
      </c>
      <c r="J9121" s="26" t="s">
        <v>700</v>
      </c>
    </row>
    <row r="9122" spans="1:10" ht="15.75" hidden="1" customHeight="1" x14ac:dyDescent="0.25">
      <c r="A9122" s="2" t="s">
        <v>853</v>
      </c>
      <c r="B9122" s="2" t="s">
        <v>854</v>
      </c>
      <c r="C9122" s="2">
        <v>2045</v>
      </c>
      <c r="D9122" s="2" t="s">
        <v>241</v>
      </c>
      <c r="E9122" s="2" t="s">
        <v>627</v>
      </c>
      <c r="F9122" s="2" t="s">
        <v>855</v>
      </c>
      <c r="G9122" s="2">
        <v>-8</v>
      </c>
      <c r="H9122" s="2">
        <v>2.2373427636920998E-3</v>
      </c>
      <c r="I9122" s="2">
        <v>2.5058238953351518E-3</v>
      </c>
      <c r="J9122" s="26" t="s">
        <v>700</v>
      </c>
    </row>
    <row r="9123" spans="1:10" ht="15.75" hidden="1" customHeight="1" x14ac:dyDescent="0.25">
      <c r="A9123" s="2" t="s">
        <v>853</v>
      </c>
      <c r="B9123" s="2" t="s">
        <v>854</v>
      </c>
      <c r="C9123" s="2">
        <v>2045</v>
      </c>
      <c r="D9123" s="2" t="s">
        <v>241</v>
      </c>
      <c r="E9123" s="2" t="s">
        <v>627</v>
      </c>
      <c r="F9123" s="2" t="s">
        <v>855</v>
      </c>
      <c r="G9123" s="2">
        <v>-7</v>
      </c>
      <c r="H9123" s="2">
        <v>9.2495153076014996E-3</v>
      </c>
      <c r="I9123" s="2">
        <v>1.0359457144513681E-2</v>
      </c>
      <c r="J9123" s="26" t="s">
        <v>700</v>
      </c>
    </row>
    <row r="9124" spans="1:10" ht="15.75" hidden="1" customHeight="1" x14ac:dyDescent="0.25">
      <c r="A9124" s="2" t="s">
        <v>853</v>
      </c>
      <c r="B9124" s="2" t="s">
        <v>854</v>
      </c>
      <c r="C9124" s="2">
        <v>2045</v>
      </c>
      <c r="D9124" s="2" t="s">
        <v>241</v>
      </c>
      <c r="E9124" s="2" t="s">
        <v>627</v>
      </c>
      <c r="F9124" s="2" t="s">
        <v>855</v>
      </c>
      <c r="G9124" s="2">
        <v>-6</v>
      </c>
      <c r="H9124" s="2">
        <v>2.3865636903793001E-3</v>
      </c>
      <c r="I9124" s="2">
        <v>2.6729513332248165E-3</v>
      </c>
      <c r="J9124" s="26" t="s">
        <v>700</v>
      </c>
    </row>
    <row r="9125" spans="1:10" ht="15.75" hidden="1" customHeight="1" x14ac:dyDescent="0.25">
      <c r="A9125" s="2" t="s">
        <v>853</v>
      </c>
      <c r="B9125" s="2" t="s">
        <v>854</v>
      </c>
      <c r="C9125" s="2">
        <v>2045</v>
      </c>
      <c r="D9125" s="2" t="s">
        <v>241</v>
      </c>
      <c r="E9125" s="2" t="s">
        <v>627</v>
      </c>
      <c r="F9125" s="2" t="s">
        <v>855</v>
      </c>
      <c r="G9125" s="2">
        <v>-5</v>
      </c>
      <c r="H9125" s="2">
        <v>5.3648089524358997E-3</v>
      </c>
      <c r="I9125" s="2">
        <v>6.008586026728208E-3</v>
      </c>
      <c r="J9125" s="26" t="s">
        <v>700</v>
      </c>
    </row>
    <row r="9126" spans="1:10" ht="15.75" hidden="1" customHeight="1" x14ac:dyDescent="0.25">
      <c r="A9126" s="2" t="s">
        <v>853</v>
      </c>
      <c r="B9126" s="2" t="s">
        <v>854</v>
      </c>
      <c r="C9126" s="2">
        <v>2045</v>
      </c>
      <c r="D9126" s="2" t="s">
        <v>241</v>
      </c>
      <c r="E9126" s="2" t="s">
        <v>627</v>
      </c>
      <c r="F9126" s="2" t="s">
        <v>855</v>
      </c>
      <c r="G9126" s="2">
        <v>-3</v>
      </c>
      <c r="H9126" s="2">
        <v>1.9465022487566001E-3</v>
      </c>
      <c r="I9126" s="2">
        <v>2.1800825186073921E-3</v>
      </c>
      <c r="J9126" s="26" t="s">
        <v>700</v>
      </c>
    </row>
    <row r="9127" spans="1:10" ht="15.75" hidden="1" customHeight="1" x14ac:dyDescent="0.25">
      <c r="A9127" s="2" t="s">
        <v>853</v>
      </c>
      <c r="B9127" s="2" t="s">
        <v>854</v>
      </c>
      <c r="C9127" s="2">
        <v>2045</v>
      </c>
      <c r="D9127" s="2" t="s">
        <v>241</v>
      </c>
      <c r="E9127" s="2" t="s">
        <v>627</v>
      </c>
      <c r="F9127" s="2" t="s">
        <v>855</v>
      </c>
      <c r="G9127" s="2">
        <v>-1</v>
      </c>
      <c r="H9127" s="2">
        <v>2.0357826724647999E-3</v>
      </c>
      <c r="I9127" s="2">
        <v>2.280076593160576E-3</v>
      </c>
      <c r="J9127" s="26" t="s">
        <v>700</v>
      </c>
    </row>
    <row r="9128" spans="1:10" ht="15.75" hidden="1" customHeight="1" x14ac:dyDescent="0.25">
      <c r="A9128" s="2" t="s">
        <v>853</v>
      </c>
      <c r="B9128" s="2" t="s">
        <v>854</v>
      </c>
      <c r="C9128" s="2">
        <v>2045</v>
      </c>
      <c r="D9128" s="2" t="s">
        <v>241</v>
      </c>
      <c r="E9128" s="2" t="s">
        <v>627</v>
      </c>
      <c r="F9128" s="2" t="s">
        <v>855</v>
      </c>
      <c r="G9128" s="2">
        <v>0</v>
      </c>
      <c r="H9128" s="2">
        <v>9.8649986321107004E-3</v>
      </c>
      <c r="I9128" s="2">
        <v>1.1048798467963986E-2</v>
      </c>
      <c r="J9128" s="26" t="s">
        <v>700</v>
      </c>
    </row>
    <row r="9129" spans="1:10" ht="15.75" hidden="1" customHeight="1" x14ac:dyDescent="0.25">
      <c r="A9129" s="2" t="s">
        <v>853</v>
      </c>
      <c r="B9129" s="2" t="s">
        <v>854</v>
      </c>
      <c r="C9129" s="2">
        <v>2045</v>
      </c>
      <c r="D9129" s="2" t="s">
        <v>241</v>
      </c>
      <c r="E9129" s="2" t="s">
        <v>627</v>
      </c>
      <c r="F9129" s="2" t="s">
        <v>856</v>
      </c>
      <c r="G9129" s="2">
        <v>0</v>
      </c>
      <c r="H9129" s="2">
        <v>6.2757608829997003E-3</v>
      </c>
      <c r="I9129" s="2">
        <v>7.0288521889596651E-3</v>
      </c>
      <c r="J9129" s="26" t="s">
        <v>700</v>
      </c>
    </row>
    <row r="9130" spans="1:10" ht="15.75" hidden="1" customHeight="1" x14ac:dyDescent="0.25">
      <c r="A9130" s="2" t="s">
        <v>853</v>
      </c>
      <c r="B9130" s="2" t="s">
        <v>854</v>
      </c>
      <c r="C9130" s="2">
        <v>2045</v>
      </c>
      <c r="D9130" s="2" t="s">
        <v>241</v>
      </c>
      <c r="E9130" s="2" t="s">
        <v>627</v>
      </c>
      <c r="F9130" s="2" t="s">
        <v>856</v>
      </c>
      <c r="G9130" s="2">
        <v>1</v>
      </c>
      <c r="H9130" s="2">
        <v>1.04419249109924E-2</v>
      </c>
      <c r="I9130" s="2">
        <v>1.1694955900311488E-2</v>
      </c>
      <c r="J9130" s="26" t="s">
        <v>700</v>
      </c>
    </row>
    <row r="9131" spans="1:10" ht="15.75" hidden="1" customHeight="1" x14ac:dyDescent="0.25">
      <c r="A9131" s="2" t="s">
        <v>853</v>
      </c>
      <c r="B9131" s="2" t="s">
        <v>854</v>
      </c>
      <c r="C9131" s="2">
        <v>2045</v>
      </c>
      <c r="D9131" s="2" t="s">
        <v>241</v>
      </c>
      <c r="E9131" s="2" t="s">
        <v>627</v>
      </c>
      <c r="F9131" s="2" t="s">
        <v>857</v>
      </c>
      <c r="G9131" s="2">
        <v>2</v>
      </c>
      <c r="H9131" s="2">
        <v>6.0013151960446997E-3</v>
      </c>
      <c r="I9131" s="2">
        <v>6.7214730195700647E-3</v>
      </c>
      <c r="J9131" s="26" t="s">
        <v>700</v>
      </c>
    </row>
    <row r="9132" spans="1:10" ht="15.75" hidden="1" customHeight="1" x14ac:dyDescent="0.25">
      <c r="A9132" s="2" t="s">
        <v>853</v>
      </c>
      <c r="B9132" s="2" t="s">
        <v>854</v>
      </c>
      <c r="C9132" s="2">
        <v>2045</v>
      </c>
      <c r="D9132" s="2" t="s">
        <v>241</v>
      </c>
      <c r="E9132" s="2" t="s">
        <v>627</v>
      </c>
      <c r="F9132" s="2" t="s">
        <v>856</v>
      </c>
      <c r="G9132" s="2">
        <v>2</v>
      </c>
      <c r="H9132" s="2">
        <v>3.2714722212403999E-2</v>
      </c>
      <c r="I9132" s="2">
        <v>3.664048887789248E-2</v>
      </c>
      <c r="J9132" s="26" t="s">
        <v>700</v>
      </c>
    </row>
    <row r="9133" spans="1:10" ht="15.75" hidden="1" customHeight="1" x14ac:dyDescent="0.25">
      <c r="A9133" s="2" t="s">
        <v>853</v>
      </c>
      <c r="B9133" s="2" t="s">
        <v>854</v>
      </c>
      <c r="C9133" s="2">
        <v>2045</v>
      </c>
      <c r="D9133" s="2" t="s">
        <v>241</v>
      </c>
      <c r="E9133" s="2" t="s">
        <v>627</v>
      </c>
      <c r="F9133" s="2" t="s">
        <v>855</v>
      </c>
      <c r="G9133" s="2">
        <v>3</v>
      </c>
      <c r="H9133" s="2">
        <v>6.8893353163729997E-3</v>
      </c>
      <c r="I9133" s="2">
        <v>7.71605555433776E-3</v>
      </c>
      <c r="J9133" s="26" t="s">
        <v>700</v>
      </c>
    </row>
    <row r="9134" spans="1:10" ht="15.75" hidden="1" customHeight="1" x14ac:dyDescent="0.25">
      <c r="A9134" s="2" t="s">
        <v>853</v>
      </c>
      <c r="B9134" s="2" t="s">
        <v>854</v>
      </c>
      <c r="C9134" s="2">
        <v>2045</v>
      </c>
      <c r="D9134" s="2" t="s">
        <v>241</v>
      </c>
      <c r="E9134" s="2" t="s">
        <v>627</v>
      </c>
      <c r="F9134" s="2" t="s">
        <v>860</v>
      </c>
      <c r="G9134" s="2">
        <v>3</v>
      </c>
      <c r="H9134" s="2">
        <v>0.62557226326316595</v>
      </c>
      <c r="I9134" s="2">
        <v>0.70064093485474588</v>
      </c>
      <c r="J9134" s="26" t="s">
        <v>701</v>
      </c>
    </row>
    <row r="9135" spans="1:10" ht="15.75" hidden="1" customHeight="1" x14ac:dyDescent="0.25">
      <c r="A9135" s="2" t="s">
        <v>853</v>
      </c>
      <c r="B9135" s="2" t="s">
        <v>854</v>
      </c>
      <c r="C9135" s="2">
        <v>2045</v>
      </c>
      <c r="D9135" s="2" t="s">
        <v>241</v>
      </c>
      <c r="E9135" s="2" t="s">
        <v>627</v>
      </c>
      <c r="F9135" s="2" t="s">
        <v>856</v>
      </c>
      <c r="G9135" s="2">
        <v>3</v>
      </c>
      <c r="H9135" s="2">
        <v>2.0849970402196001E-2</v>
      </c>
      <c r="I9135" s="2">
        <v>2.3351966850459524E-2</v>
      </c>
      <c r="J9135" s="26" t="s">
        <v>700</v>
      </c>
    </row>
    <row r="9136" spans="1:10" ht="15.75" hidden="1" customHeight="1" x14ac:dyDescent="0.25">
      <c r="A9136" s="2" t="s">
        <v>853</v>
      </c>
      <c r="B9136" s="2" t="s">
        <v>854</v>
      </c>
      <c r="C9136" s="2">
        <v>2045</v>
      </c>
      <c r="D9136" s="2" t="s">
        <v>241</v>
      </c>
      <c r="E9136" s="2" t="s">
        <v>627</v>
      </c>
      <c r="F9136" s="2" t="s">
        <v>857</v>
      </c>
      <c r="G9136" s="2">
        <v>3</v>
      </c>
      <c r="H9136" s="2">
        <v>1.03363363305107E-2</v>
      </c>
      <c r="I9136" s="2">
        <v>1.1576696690171985E-2</v>
      </c>
      <c r="J9136" s="26" t="s">
        <v>700</v>
      </c>
    </row>
    <row r="9137" spans="1:10" ht="15.75" hidden="1" customHeight="1" x14ac:dyDescent="0.25">
      <c r="A9137" s="2" t="s">
        <v>853</v>
      </c>
      <c r="B9137" s="2" t="s">
        <v>854</v>
      </c>
      <c r="C9137" s="2">
        <v>2045</v>
      </c>
      <c r="D9137" s="2" t="s">
        <v>241</v>
      </c>
      <c r="E9137" s="2" t="s">
        <v>627</v>
      </c>
      <c r="F9137" s="2" t="s">
        <v>859</v>
      </c>
      <c r="G9137" s="2">
        <v>3</v>
      </c>
      <c r="H9137" s="2">
        <v>3.9645128417760004E-3</v>
      </c>
      <c r="I9137" s="2">
        <v>4.440254382789121E-3</v>
      </c>
      <c r="J9137" s="26" t="s">
        <v>700</v>
      </c>
    </row>
    <row r="9138" spans="1:10" ht="15.75" hidden="1" customHeight="1" x14ac:dyDescent="0.25">
      <c r="A9138" s="2" t="s">
        <v>853</v>
      </c>
      <c r="B9138" s="2" t="s">
        <v>854</v>
      </c>
      <c r="C9138" s="2">
        <v>2045</v>
      </c>
      <c r="D9138" s="2" t="s">
        <v>241</v>
      </c>
      <c r="E9138" s="2" t="s">
        <v>627</v>
      </c>
      <c r="F9138" s="2" t="s">
        <v>858</v>
      </c>
      <c r="G9138" s="2">
        <v>4</v>
      </c>
      <c r="H9138" s="2">
        <v>0.11687977053225</v>
      </c>
      <c r="I9138" s="2">
        <v>0.13090534299612003</v>
      </c>
      <c r="J9138" s="26" t="s">
        <v>700</v>
      </c>
    </row>
    <row r="9139" spans="1:10" ht="15.75" hidden="1" customHeight="1" x14ac:dyDescent="0.25">
      <c r="A9139" s="2" t="s">
        <v>853</v>
      </c>
      <c r="B9139" s="2" t="s">
        <v>854</v>
      </c>
      <c r="C9139" s="2">
        <v>2045</v>
      </c>
      <c r="D9139" s="2" t="s">
        <v>241</v>
      </c>
      <c r="E9139" s="2" t="s">
        <v>627</v>
      </c>
      <c r="F9139" s="2" t="s">
        <v>857</v>
      </c>
      <c r="G9139" s="2">
        <v>4</v>
      </c>
      <c r="H9139" s="2">
        <v>2.0184720982797399E-2</v>
      </c>
      <c r="I9139" s="2">
        <v>2.260688750073309E-2</v>
      </c>
      <c r="J9139" s="26" t="s">
        <v>700</v>
      </c>
    </row>
    <row r="9140" spans="1:10" ht="15.75" hidden="1" customHeight="1" x14ac:dyDescent="0.25">
      <c r="A9140" s="2" t="s">
        <v>853</v>
      </c>
      <c r="B9140" s="2" t="s">
        <v>854</v>
      </c>
      <c r="C9140" s="2">
        <v>2045</v>
      </c>
      <c r="D9140" s="2" t="s">
        <v>241</v>
      </c>
      <c r="E9140" s="2" t="s">
        <v>627</v>
      </c>
      <c r="F9140" s="2" t="s">
        <v>860</v>
      </c>
      <c r="G9140" s="2">
        <v>4</v>
      </c>
      <c r="H9140" s="2">
        <v>0.77765552792698101</v>
      </c>
      <c r="I9140" s="2">
        <v>0.87097419127821885</v>
      </c>
      <c r="J9140" s="26" t="s">
        <v>701</v>
      </c>
    </row>
    <row r="9141" spans="1:10" ht="15.75" hidden="1" customHeight="1" x14ac:dyDescent="0.25">
      <c r="A9141" s="2" t="s">
        <v>853</v>
      </c>
      <c r="B9141" s="2" t="s">
        <v>854</v>
      </c>
      <c r="C9141" s="2">
        <v>2045</v>
      </c>
      <c r="D9141" s="2" t="s">
        <v>241</v>
      </c>
      <c r="E9141" s="2" t="s">
        <v>627</v>
      </c>
      <c r="F9141" s="2" t="s">
        <v>855</v>
      </c>
      <c r="G9141" s="2">
        <v>4</v>
      </c>
      <c r="H9141" s="2">
        <v>3.0336290365089999E-4</v>
      </c>
      <c r="I9141" s="2">
        <v>3.3976645208900802E-4</v>
      </c>
      <c r="J9141" s="26" t="s">
        <v>700</v>
      </c>
    </row>
    <row r="9142" spans="1:10" ht="15.75" hidden="1" customHeight="1" x14ac:dyDescent="0.25">
      <c r="A9142" s="2" t="s">
        <v>853</v>
      </c>
      <c r="B9142" s="2" t="s">
        <v>854</v>
      </c>
      <c r="C9142" s="2">
        <v>2045</v>
      </c>
      <c r="D9142" s="2" t="s">
        <v>241</v>
      </c>
      <c r="E9142" s="2" t="s">
        <v>627</v>
      </c>
      <c r="F9142" s="2" t="s">
        <v>856</v>
      </c>
      <c r="G9142" s="2">
        <v>4</v>
      </c>
      <c r="H9142" s="2">
        <v>1.7470293940277801E-2</v>
      </c>
      <c r="I9142" s="2">
        <v>1.9566729213111138E-2</v>
      </c>
      <c r="J9142" s="26" t="s">
        <v>700</v>
      </c>
    </row>
    <row r="9143" spans="1:10" ht="15.75" hidden="1" customHeight="1" x14ac:dyDescent="0.25">
      <c r="A9143" s="2" t="s">
        <v>853</v>
      </c>
      <c r="B9143" s="2" t="s">
        <v>854</v>
      </c>
      <c r="C9143" s="2">
        <v>2045</v>
      </c>
      <c r="D9143" s="2" t="s">
        <v>241</v>
      </c>
      <c r="E9143" s="2" t="s">
        <v>627</v>
      </c>
      <c r="F9143" s="2" t="s">
        <v>859</v>
      </c>
      <c r="G9143" s="2">
        <v>4</v>
      </c>
      <c r="H9143" s="2">
        <v>7.36803984036669E-2</v>
      </c>
      <c r="I9143" s="2">
        <v>8.2522046212106931E-2</v>
      </c>
      <c r="J9143" s="26" t="s">
        <v>700</v>
      </c>
    </row>
    <row r="9144" spans="1:10" ht="15.75" hidden="1" customHeight="1" x14ac:dyDescent="0.25">
      <c r="A9144" s="2" t="s">
        <v>853</v>
      </c>
      <c r="B9144" s="2" t="s">
        <v>854</v>
      </c>
      <c r="C9144" s="2">
        <v>2045</v>
      </c>
      <c r="D9144" s="2" t="s">
        <v>241</v>
      </c>
      <c r="E9144" s="2" t="s">
        <v>627</v>
      </c>
      <c r="F9144" s="2" t="s">
        <v>857</v>
      </c>
      <c r="G9144" s="2">
        <v>5</v>
      </c>
      <c r="H9144" s="2">
        <v>3.6444247118197402E-2</v>
      </c>
      <c r="I9144" s="2">
        <v>4.0817556772381094E-2</v>
      </c>
      <c r="J9144" s="26" t="s">
        <v>700</v>
      </c>
    </row>
    <row r="9145" spans="1:10" ht="15.75" hidden="1" customHeight="1" x14ac:dyDescent="0.25">
      <c r="A9145" s="2" t="s">
        <v>853</v>
      </c>
      <c r="B9145" s="2" t="s">
        <v>854</v>
      </c>
      <c r="C9145" s="2">
        <v>2045</v>
      </c>
      <c r="D9145" s="2" t="s">
        <v>241</v>
      </c>
      <c r="E9145" s="2" t="s">
        <v>627</v>
      </c>
      <c r="F9145" s="2" t="s">
        <v>860</v>
      </c>
      <c r="G9145" s="2">
        <v>5</v>
      </c>
      <c r="H9145" s="2">
        <v>0.39846488647162898</v>
      </c>
      <c r="I9145" s="2">
        <v>0.44628067284822448</v>
      </c>
      <c r="J9145" s="26" t="s">
        <v>701</v>
      </c>
    </row>
    <row r="9146" spans="1:10" ht="15.75" hidden="1" customHeight="1" x14ac:dyDescent="0.25">
      <c r="A9146" s="2" t="s">
        <v>853</v>
      </c>
      <c r="B9146" s="2" t="s">
        <v>854</v>
      </c>
      <c r="C9146" s="2">
        <v>2045</v>
      </c>
      <c r="D9146" s="2" t="s">
        <v>241</v>
      </c>
      <c r="E9146" s="2" t="s">
        <v>627</v>
      </c>
      <c r="F9146" s="2" t="s">
        <v>858</v>
      </c>
      <c r="G9146" s="2">
        <v>5</v>
      </c>
      <c r="H9146" s="2">
        <v>0.49141179770231203</v>
      </c>
      <c r="I9146" s="2">
        <v>0.55038121342658952</v>
      </c>
      <c r="J9146" s="26" t="s">
        <v>700</v>
      </c>
    </row>
    <row r="9147" spans="1:10" ht="15.75" hidden="1" customHeight="1" x14ac:dyDescent="0.25">
      <c r="A9147" s="2" t="s">
        <v>853</v>
      </c>
      <c r="B9147" s="2" t="s">
        <v>854</v>
      </c>
      <c r="C9147" s="2">
        <v>2045</v>
      </c>
      <c r="D9147" s="2" t="s">
        <v>241</v>
      </c>
      <c r="E9147" s="2" t="s">
        <v>627</v>
      </c>
      <c r="F9147" s="2" t="s">
        <v>855</v>
      </c>
      <c r="G9147" s="2">
        <v>5</v>
      </c>
      <c r="H9147" s="2">
        <v>4.0792522777337997E-3</v>
      </c>
      <c r="I9147" s="2">
        <v>4.5687625510618564E-3</v>
      </c>
      <c r="J9147" s="26" t="s">
        <v>700</v>
      </c>
    </row>
    <row r="9148" spans="1:10" ht="15.75" hidden="1" customHeight="1" x14ac:dyDescent="0.25">
      <c r="A9148" s="2" t="s">
        <v>853</v>
      </c>
      <c r="B9148" s="2" t="s">
        <v>854</v>
      </c>
      <c r="C9148" s="2">
        <v>2045</v>
      </c>
      <c r="D9148" s="2" t="s">
        <v>241</v>
      </c>
      <c r="E9148" s="2" t="s">
        <v>627</v>
      </c>
      <c r="F9148" s="2" t="s">
        <v>856</v>
      </c>
      <c r="G9148" s="2">
        <v>5</v>
      </c>
      <c r="H9148" s="2">
        <v>2.4280243029352298E-2</v>
      </c>
      <c r="I9148" s="2">
        <v>2.7193872192874578E-2</v>
      </c>
      <c r="J9148" s="26" t="s">
        <v>700</v>
      </c>
    </row>
    <row r="9149" spans="1:10" ht="15.75" hidden="1" customHeight="1" x14ac:dyDescent="0.25">
      <c r="A9149" s="2" t="s">
        <v>853</v>
      </c>
      <c r="B9149" s="2" t="s">
        <v>854</v>
      </c>
      <c r="C9149" s="2">
        <v>2045</v>
      </c>
      <c r="D9149" s="2" t="s">
        <v>241</v>
      </c>
      <c r="E9149" s="2" t="s">
        <v>627</v>
      </c>
      <c r="F9149" s="2" t="s">
        <v>859</v>
      </c>
      <c r="G9149" s="2">
        <v>5</v>
      </c>
      <c r="H9149" s="2">
        <v>6.1319684085901799E-2</v>
      </c>
      <c r="I9149" s="2">
        <v>6.8678046176210025E-2</v>
      </c>
      <c r="J9149" s="26" t="s">
        <v>700</v>
      </c>
    </row>
    <row r="9150" spans="1:10" ht="15.75" hidden="1" customHeight="1" x14ac:dyDescent="0.25">
      <c r="A9150" s="2" t="s">
        <v>853</v>
      </c>
      <c r="B9150" s="2" t="s">
        <v>854</v>
      </c>
      <c r="C9150" s="2">
        <v>2045</v>
      </c>
      <c r="D9150" s="2" t="s">
        <v>241</v>
      </c>
      <c r="E9150" s="2" t="s">
        <v>627</v>
      </c>
      <c r="F9150" s="2" t="s">
        <v>857</v>
      </c>
      <c r="G9150" s="2">
        <v>6</v>
      </c>
      <c r="H9150" s="2">
        <v>3.48657858557999E-2</v>
      </c>
      <c r="I9150" s="2">
        <v>3.9049680158495893E-2</v>
      </c>
      <c r="J9150" s="26" t="s">
        <v>700</v>
      </c>
    </row>
    <row r="9151" spans="1:10" ht="15.75" hidden="1" customHeight="1" x14ac:dyDescent="0.25">
      <c r="A9151" s="2" t="s">
        <v>853</v>
      </c>
      <c r="B9151" s="2" t="s">
        <v>854</v>
      </c>
      <c r="C9151" s="2">
        <v>2045</v>
      </c>
      <c r="D9151" s="2" t="s">
        <v>241</v>
      </c>
      <c r="E9151" s="2" t="s">
        <v>627</v>
      </c>
      <c r="F9151" s="2" t="s">
        <v>860</v>
      </c>
      <c r="G9151" s="2">
        <v>6</v>
      </c>
      <c r="H9151" s="2">
        <v>0.47718318388797298</v>
      </c>
      <c r="I9151" s="2">
        <v>0.53444516595452984</v>
      </c>
      <c r="J9151" s="26" t="s">
        <v>701</v>
      </c>
    </row>
    <row r="9152" spans="1:10" ht="15.75" hidden="1" customHeight="1" x14ac:dyDescent="0.25">
      <c r="A9152" s="2" t="s">
        <v>853</v>
      </c>
      <c r="B9152" s="2" t="s">
        <v>854</v>
      </c>
      <c r="C9152" s="2">
        <v>2045</v>
      </c>
      <c r="D9152" s="2" t="s">
        <v>241</v>
      </c>
      <c r="E9152" s="2" t="s">
        <v>627</v>
      </c>
      <c r="F9152" s="2" t="s">
        <v>855</v>
      </c>
      <c r="G9152" s="2">
        <v>6</v>
      </c>
      <c r="H9152" s="2">
        <v>1.9307160691823999E-3</v>
      </c>
      <c r="I9152" s="2">
        <v>2.1624019974842883E-3</v>
      </c>
      <c r="J9152" s="26" t="s">
        <v>700</v>
      </c>
    </row>
    <row r="9153" spans="1:10" ht="15.75" hidden="1" customHeight="1" x14ac:dyDescent="0.25">
      <c r="A9153" s="2" t="s">
        <v>853</v>
      </c>
      <c r="B9153" s="2" t="s">
        <v>854</v>
      </c>
      <c r="C9153" s="2">
        <v>2045</v>
      </c>
      <c r="D9153" s="2" t="s">
        <v>241</v>
      </c>
      <c r="E9153" s="2" t="s">
        <v>627</v>
      </c>
      <c r="F9153" s="2" t="s">
        <v>859</v>
      </c>
      <c r="G9153" s="2">
        <v>6</v>
      </c>
      <c r="H9153" s="2">
        <v>5.0841211224906098E-2</v>
      </c>
      <c r="I9153" s="2">
        <v>5.6942156571894838E-2</v>
      </c>
      <c r="J9153" s="26" t="s">
        <v>700</v>
      </c>
    </row>
    <row r="9154" spans="1:10" ht="15.75" hidden="1" customHeight="1" x14ac:dyDescent="0.25">
      <c r="A9154" s="2" t="s">
        <v>853</v>
      </c>
      <c r="B9154" s="2" t="s">
        <v>854</v>
      </c>
      <c r="C9154" s="2">
        <v>2045</v>
      </c>
      <c r="D9154" s="2" t="s">
        <v>241</v>
      </c>
      <c r="E9154" s="2" t="s">
        <v>627</v>
      </c>
      <c r="F9154" s="2" t="s">
        <v>856</v>
      </c>
      <c r="G9154" s="2">
        <v>6</v>
      </c>
      <c r="H9154" s="2">
        <v>1.7707849008729699E-2</v>
      </c>
      <c r="I9154" s="2">
        <v>1.9832790889777265E-2</v>
      </c>
      <c r="J9154" s="26" t="s">
        <v>700</v>
      </c>
    </row>
    <row r="9155" spans="1:10" ht="15.75" hidden="1" customHeight="1" x14ac:dyDescent="0.25">
      <c r="A9155" s="2" t="s">
        <v>853</v>
      </c>
      <c r="B9155" s="2" t="s">
        <v>854</v>
      </c>
      <c r="C9155" s="2">
        <v>2045</v>
      </c>
      <c r="D9155" s="2" t="s">
        <v>241</v>
      </c>
      <c r="E9155" s="2" t="s">
        <v>627</v>
      </c>
      <c r="F9155" s="2" t="s">
        <v>858</v>
      </c>
      <c r="G9155" s="2">
        <v>6</v>
      </c>
      <c r="H9155" s="2">
        <v>0.671664726920425</v>
      </c>
      <c r="I9155" s="2">
        <v>0.75226449415087604</v>
      </c>
      <c r="J9155" s="26" t="s">
        <v>700</v>
      </c>
    </row>
    <row r="9156" spans="1:10" ht="15.75" hidden="1" customHeight="1" x14ac:dyDescent="0.25">
      <c r="A9156" s="2" t="s">
        <v>853</v>
      </c>
      <c r="B9156" s="2" t="s">
        <v>854</v>
      </c>
      <c r="C9156" s="2">
        <v>2045</v>
      </c>
      <c r="D9156" s="2" t="s">
        <v>241</v>
      </c>
      <c r="E9156" s="2" t="s">
        <v>627</v>
      </c>
      <c r="F9156" s="2" t="s">
        <v>859</v>
      </c>
      <c r="G9156" s="2">
        <v>7</v>
      </c>
      <c r="H9156" s="2">
        <v>3.3974225341808099E-2</v>
      </c>
      <c r="I9156" s="2">
        <v>3.8051132382825072E-2</v>
      </c>
      <c r="J9156" s="26" t="s">
        <v>700</v>
      </c>
    </row>
    <row r="9157" spans="1:10" ht="15.75" hidden="1" customHeight="1" x14ac:dyDescent="0.25">
      <c r="A9157" s="2" t="s">
        <v>853</v>
      </c>
      <c r="B9157" s="2" t="s">
        <v>854</v>
      </c>
      <c r="C9157" s="2">
        <v>2045</v>
      </c>
      <c r="D9157" s="2" t="s">
        <v>241</v>
      </c>
      <c r="E9157" s="2" t="s">
        <v>627</v>
      </c>
      <c r="F9157" s="2" t="s">
        <v>856</v>
      </c>
      <c r="G9157" s="2">
        <v>7</v>
      </c>
      <c r="H9157" s="2">
        <v>1.45291486696806E-2</v>
      </c>
      <c r="I9157" s="2">
        <v>1.6272646510042274E-2</v>
      </c>
      <c r="J9157" s="26" t="s">
        <v>700</v>
      </c>
    </row>
    <row r="9158" spans="1:10" ht="15.75" hidden="1" customHeight="1" x14ac:dyDescent="0.25">
      <c r="A9158" s="2" t="s">
        <v>853</v>
      </c>
      <c r="B9158" s="2" t="s">
        <v>854</v>
      </c>
      <c r="C9158" s="2">
        <v>2045</v>
      </c>
      <c r="D9158" s="2" t="s">
        <v>241</v>
      </c>
      <c r="E9158" s="2" t="s">
        <v>627</v>
      </c>
      <c r="F9158" s="2" t="s">
        <v>858</v>
      </c>
      <c r="G9158" s="2">
        <v>7</v>
      </c>
      <c r="H9158" s="2">
        <v>0.58649555593728997</v>
      </c>
      <c r="I9158" s="2">
        <v>0.65687502264976483</v>
      </c>
      <c r="J9158" s="26" t="s">
        <v>700</v>
      </c>
    </row>
    <row r="9159" spans="1:10" ht="15.75" hidden="1" customHeight="1" x14ac:dyDescent="0.25">
      <c r="A9159" s="2" t="s">
        <v>853</v>
      </c>
      <c r="B9159" s="2" t="s">
        <v>854</v>
      </c>
      <c r="C9159" s="2">
        <v>2045</v>
      </c>
      <c r="D9159" s="2" t="s">
        <v>241</v>
      </c>
      <c r="E9159" s="2" t="s">
        <v>627</v>
      </c>
      <c r="F9159" s="2" t="s">
        <v>857</v>
      </c>
      <c r="G9159" s="2">
        <v>7</v>
      </c>
      <c r="H9159" s="2">
        <v>3.6885049892589401E-2</v>
      </c>
      <c r="I9159" s="2">
        <v>4.131125587970013E-2</v>
      </c>
      <c r="J9159" s="26" t="s">
        <v>700</v>
      </c>
    </row>
    <row r="9160" spans="1:10" ht="15.75" hidden="1" customHeight="1" x14ac:dyDescent="0.25">
      <c r="A9160" s="2" t="s">
        <v>853</v>
      </c>
      <c r="B9160" s="2" t="s">
        <v>854</v>
      </c>
      <c r="C9160" s="2">
        <v>2045</v>
      </c>
      <c r="D9160" s="2" t="s">
        <v>241</v>
      </c>
      <c r="E9160" s="2" t="s">
        <v>627</v>
      </c>
      <c r="F9160" s="2" t="s">
        <v>855</v>
      </c>
      <c r="G9160" s="2">
        <v>7</v>
      </c>
      <c r="H9160" s="2">
        <v>1.5255616744979999E-3</v>
      </c>
      <c r="I9160" s="2">
        <v>1.7086290754377601E-3</v>
      </c>
      <c r="J9160" s="26" t="s">
        <v>700</v>
      </c>
    </row>
    <row r="9161" spans="1:10" ht="15.75" hidden="1" customHeight="1" x14ac:dyDescent="0.25">
      <c r="A9161" s="2" t="s">
        <v>853</v>
      </c>
      <c r="B9161" s="2" t="s">
        <v>854</v>
      </c>
      <c r="C9161" s="2">
        <v>2045</v>
      </c>
      <c r="D9161" s="2" t="s">
        <v>241</v>
      </c>
      <c r="E9161" s="2" t="s">
        <v>627</v>
      </c>
      <c r="F9161" s="2" t="s">
        <v>860</v>
      </c>
      <c r="G9161" s="2">
        <v>7</v>
      </c>
      <c r="H9161" s="2">
        <v>0.219922034535557</v>
      </c>
      <c r="I9161" s="2">
        <v>0.24631267867982387</v>
      </c>
      <c r="J9161" s="26" t="s">
        <v>701</v>
      </c>
    </row>
    <row r="9162" spans="1:10" ht="15.75" hidden="1" customHeight="1" x14ac:dyDescent="0.25">
      <c r="A9162" s="2" t="s">
        <v>853</v>
      </c>
      <c r="B9162" s="2" t="s">
        <v>854</v>
      </c>
      <c r="C9162" s="2">
        <v>2045</v>
      </c>
      <c r="D9162" s="2" t="s">
        <v>241</v>
      </c>
      <c r="E9162" s="2" t="s">
        <v>627</v>
      </c>
      <c r="F9162" s="2" t="s">
        <v>857</v>
      </c>
      <c r="G9162" s="2">
        <v>8</v>
      </c>
      <c r="H9162" s="2">
        <v>2.29040602571331E-2</v>
      </c>
      <c r="I9162" s="2">
        <v>2.5652547487989074E-2</v>
      </c>
      <c r="J9162" s="26" t="s">
        <v>700</v>
      </c>
    </row>
    <row r="9163" spans="1:10" ht="15.75" hidden="1" customHeight="1" x14ac:dyDescent="0.25">
      <c r="A9163" s="2" t="s">
        <v>853</v>
      </c>
      <c r="B9163" s="2" t="s">
        <v>854</v>
      </c>
      <c r="C9163" s="2">
        <v>2045</v>
      </c>
      <c r="D9163" s="2" t="s">
        <v>241</v>
      </c>
      <c r="E9163" s="2" t="s">
        <v>627</v>
      </c>
      <c r="F9163" s="2" t="s">
        <v>860</v>
      </c>
      <c r="G9163" s="2">
        <v>8</v>
      </c>
      <c r="H9163" s="2">
        <v>0.247684951871633</v>
      </c>
      <c r="I9163" s="2">
        <v>0.27740714609622896</v>
      </c>
      <c r="J9163" s="26" t="s">
        <v>701</v>
      </c>
    </row>
    <row r="9164" spans="1:10" ht="15.75" hidden="1" customHeight="1" x14ac:dyDescent="0.25">
      <c r="A9164" s="2" t="s">
        <v>853</v>
      </c>
      <c r="B9164" s="2" t="s">
        <v>854</v>
      </c>
      <c r="C9164" s="2">
        <v>2045</v>
      </c>
      <c r="D9164" s="2" t="s">
        <v>241</v>
      </c>
      <c r="E9164" s="2" t="s">
        <v>627</v>
      </c>
      <c r="F9164" s="2" t="s">
        <v>858</v>
      </c>
      <c r="G9164" s="2">
        <v>8</v>
      </c>
      <c r="H9164" s="2">
        <v>0.27659246232360601</v>
      </c>
      <c r="I9164" s="2">
        <v>0.30978355780243877</v>
      </c>
      <c r="J9164" s="26" t="s">
        <v>700</v>
      </c>
    </row>
    <row r="9165" spans="1:10" ht="15.75" hidden="1" customHeight="1" x14ac:dyDescent="0.25">
      <c r="A9165" s="2" t="s">
        <v>853</v>
      </c>
      <c r="B9165" s="2" t="s">
        <v>854</v>
      </c>
      <c r="C9165" s="2">
        <v>2045</v>
      </c>
      <c r="D9165" s="2" t="s">
        <v>241</v>
      </c>
      <c r="E9165" s="2" t="s">
        <v>627</v>
      </c>
      <c r="F9165" s="2" t="s">
        <v>859</v>
      </c>
      <c r="G9165" s="2">
        <v>8</v>
      </c>
      <c r="H9165" s="2">
        <v>1.9837955682305598E-2</v>
      </c>
      <c r="I9165" s="2">
        <v>2.2218510364182271E-2</v>
      </c>
      <c r="J9165" s="26" t="s">
        <v>700</v>
      </c>
    </row>
    <row r="9166" spans="1:10" ht="15.75" hidden="1" customHeight="1" x14ac:dyDescent="0.25">
      <c r="A9166" s="2" t="s">
        <v>853</v>
      </c>
      <c r="B9166" s="2" t="s">
        <v>854</v>
      </c>
      <c r="C9166" s="2">
        <v>2045</v>
      </c>
      <c r="D9166" s="2" t="s">
        <v>241</v>
      </c>
      <c r="E9166" s="2" t="s">
        <v>627</v>
      </c>
      <c r="F9166" s="2" t="s">
        <v>856</v>
      </c>
      <c r="G9166" s="2">
        <v>8</v>
      </c>
      <c r="H9166" s="2">
        <v>1.95103796722833E-2</v>
      </c>
      <c r="I9166" s="2">
        <v>2.1851625232957299E-2</v>
      </c>
      <c r="J9166" s="26" t="s">
        <v>700</v>
      </c>
    </row>
    <row r="9167" spans="1:10" ht="15.75" hidden="1" customHeight="1" x14ac:dyDescent="0.25">
      <c r="A9167" s="2" t="s">
        <v>853</v>
      </c>
      <c r="B9167" s="2" t="s">
        <v>854</v>
      </c>
      <c r="C9167" s="2">
        <v>2045</v>
      </c>
      <c r="D9167" s="2" t="s">
        <v>241</v>
      </c>
      <c r="E9167" s="2" t="s">
        <v>627</v>
      </c>
      <c r="F9167" s="2" t="s">
        <v>859</v>
      </c>
      <c r="G9167" s="2">
        <v>9</v>
      </c>
      <c r="H9167" s="2">
        <v>3.0722725816303899E-2</v>
      </c>
      <c r="I9167" s="2">
        <v>3.4409452914260369E-2</v>
      </c>
      <c r="J9167" s="26" t="s">
        <v>700</v>
      </c>
    </row>
    <row r="9168" spans="1:10" ht="15.75" hidden="1" customHeight="1" x14ac:dyDescent="0.25">
      <c r="A9168" s="2" t="s">
        <v>853</v>
      </c>
      <c r="B9168" s="2" t="s">
        <v>854</v>
      </c>
      <c r="C9168" s="2">
        <v>2045</v>
      </c>
      <c r="D9168" s="2" t="s">
        <v>241</v>
      </c>
      <c r="E9168" s="2" t="s">
        <v>627</v>
      </c>
      <c r="F9168" s="2" t="s">
        <v>858</v>
      </c>
      <c r="G9168" s="2">
        <v>9</v>
      </c>
      <c r="H9168" s="2">
        <v>0.24706756230443699</v>
      </c>
      <c r="I9168" s="2">
        <v>0.27671566978096945</v>
      </c>
      <c r="J9168" s="26" t="s">
        <v>700</v>
      </c>
    </row>
    <row r="9169" spans="1:10" ht="15.75" hidden="1" customHeight="1" x14ac:dyDescent="0.25">
      <c r="A9169" s="2" t="s">
        <v>853</v>
      </c>
      <c r="B9169" s="2" t="s">
        <v>854</v>
      </c>
      <c r="C9169" s="2">
        <v>2045</v>
      </c>
      <c r="D9169" s="2" t="s">
        <v>241</v>
      </c>
      <c r="E9169" s="2" t="s">
        <v>627</v>
      </c>
      <c r="F9169" s="2" t="s">
        <v>860</v>
      </c>
      <c r="G9169" s="2">
        <v>9</v>
      </c>
      <c r="H9169" s="2">
        <v>0.19635856943204999</v>
      </c>
      <c r="I9169" s="2">
        <v>0.219921597763896</v>
      </c>
      <c r="J9169" s="26" t="s">
        <v>701</v>
      </c>
    </row>
    <row r="9170" spans="1:10" ht="15.75" hidden="1" customHeight="1" x14ac:dyDescent="0.25">
      <c r="A9170" s="2" t="s">
        <v>853</v>
      </c>
      <c r="B9170" s="2" t="s">
        <v>854</v>
      </c>
      <c r="C9170" s="2">
        <v>2045</v>
      </c>
      <c r="D9170" s="2" t="s">
        <v>241</v>
      </c>
      <c r="E9170" s="2" t="s">
        <v>627</v>
      </c>
      <c r="F9170" s="2" t="s">
        <v>856</v>
      </c>
      <c r="G9170" s="2">
        <v>9</v>
      </c>
      <c r="H9170" s="2">
        <v>1.0969573078909899E-2</v>
      </c>
      <c r="I9170" s="2">
        <v>1.2285921848379089E-2</v>
      </c>
      <c r="J9170" s="26" t="s">
        <v>700</v>
      </c>
    </row>
    <row r="9171" spans="1:10" ht="15.75" hidden="1" customHeight="1" x14ac:dyDescent="0.25">
      <c r="A9171" s="2" t="s">
        <v>853</v>
      </c>
      <c r="B9171" s="2" t="s">
        <v>854</v>
      </c>
      <c r="C9171" s="2">
        <v>2045</v>
      </c>
      <c r="D9171" s="2" t="s">
        <v>241</v>
      </c>
      <c r="E9171" s="2" t="s">
        <v>627</v>
      </c>
      <c r="F9171" s="2" t="s">
        <v>857</v>
      </c>
      <c r="G9171" s="2">
        <v>9</v>
      </c>
      <c r="H9171" s="2">
        <v>1.1671638989355399E-2</v>
      </c>
      <c r="I9171" s="2">
        <v>1.3072235668078049E-2</v>
      </c>
      <c r="J9171" s="26" t="s">
        <v>700</v>
      </c>
    </row>
    <row r="9172" spans="1:10" ht="15.75" hidden="1" customHeight="1" x14ac:dyDescent="0.25">
      <c r="A9172" s="2" t="s">
        <v>853</v>
      </c>
      <c r="B9172" s="2" t="s">
        <v>854</v>
      </c>
      <c r="C9172" s="2">
        <v>2045</v>
      </c>
      <c r="D9172" s="2" t="s">
        <v>241</v>
      </c>
      <c r="E9172" s="2" t="s">
        <v>627</v>
      </c>
      <c r="F9172" s="2" t="s">
        <v>859</v>
      </c>
      <c r="G9172" s="2">
        <v>10</v>
      </c>
      <c r="H9172" s="2">
        <v>2.4828826397424598E-2</v>
      </c>
      <c r="I9172" s="2">
        <v>2.7808285565115554E-2</v>
      </c>
      <c r="J9172" s="26" t="s">
        <v>700</v>
      </c>
    </row>
    <row r="9173" spans="1:10" ht="15.75" hidden="1" customHeight="1" x14ac:dyDescent="0.25">
      <c r="A9173" s="2" t="s">
        <v>853</v>
      </c>
      <c r="B9173" s="2" t="s">
        <v>854</v>
      </c>
      <c r="C9173" s="2">
        <v>2045</v>
      </c>
      <c r="D9173" s="2" t="s">
        <v>241</v>
      </c>
      <c r="E9173" s="2" t="s">
        <v>627</v>
      </c>
      <c r="F9173" s="2" t="s">
        <v>857</v>
      </c>
      <c r="G9173" s="2">
        <v>10</v>
      </c>
      <c r="H9173" s="2">
        <v>1.9750907202251301E-2</v>
      </c>
      <c r="I9173" s="2">
        <v>2.2121016066521459E-2</v>
      </c>
      <c r="J9173" s="26" t="s">
        <v>700</v>
      </c>
    </row>
    <row r="9174" spans="1:10" ht="15.75" hidden="1" customHeight="1" x14ac:dyDescent="0.25">
      <c r="A9174" s="2" t="s">
        <v>853</v>
      </c>
      <c r="B9174" s="2" t="s">
        <v>854</v>
      </c>
      <c r="C9174" s="2">
        <v>2045</v>
      </c>
      <c r="D9174" s="2" t="s">
        <v>241</v>
      </c>
      <c r="E9174" s="2" t="s">
        <v>627</v>
      </c>
      <c r="F9174" s="2" t="s">
        <v>860</v>
      </c>
      <c r="G9174" s="2">
        <v>10</v>
      </c>
      <c r="H9174" s="2">
        <v>0.21676734962966199</v>
      </c>
      <c r="I9174" s="2">
        <v>0.24277943158522144</v>
      </c>
      <c r="J9174" s="26" t="s">
        <v>701</v>
      </c>
    </row>
    <row r="9175" spans="1:10" ht="15.75" hidden="1" customHeight="1" x14ac:dyDescent="0.25">
      <c r="A9175" s="2" t="s">
        <v>853</v>
      </c>
      <c r="B9175" s="2" t="s">
        <v>854</v>
      </c>
      <c r="C9175" s="2">
        <v>2045</v>
      </c>
      <c r="D9175" s="2" t="s">
        <v>241</v>
      </c>
      <c r="E9175" s="2" t="s">
        <v>627</v>
      </c>
      <c r="F9175" s="2" t="s">
        <v>858</v>
      </c>
      <c r="G9175" s="2">
        <v>10</v>
      </c>
      <c r="H9175" s="2">
        <v>0.318690097890794</v>
      </c>
      <c r="I9175" s="2">
        <v>0.35693290963768931</v>
      </c>
      <c r="J9175" s="26" t="s">
        <v>700</v>
      </c>
    </row>
    <row r="9176" spans="1:10" ht="15.75" hidden="1" customHeight="1" x14ac:dyDescent="0.25">
      <c r="A9176" s="2" t="s">
        <v>853</v>
      </c>
      <c r="B9176" s="2" t="s">
        <v>854</v>
      </c>
      <c r="C9176" s="2">
        <v>2045</v>
      </c>
      <c r="D9176" s="2" t="s">
        <v>241</v>
      </c>
      <c r="E9176" s="2" t="s">
        <v>627</v>
      </c>
      <c r="F9176" s="2" t="s">
        <v>856</v>
      </c>
      <c r="G9176" s="2">
        <v>10</v>
      </c>
      <c r="H9176" s="2">
        <v>1.3274411569000199E-2</v>
      </c>
      <c r="I9176" s="2">
        <v>1.4867340957280225E-2</v>
      </c>
      <c r="J9176" s="26" t="s">
        <v>700</v>
      </c>
    </row>
    <row r="9177" spans="1:10" ht="15.75" hidden="1" customHeight="1" x14ac:dyDescent="0.25">
      <c r="A9177" s="2" t="s">
        <v>853</v>
      </c>
      <c r="B9177" s="2" t="s">
        <v>854</v>
      </c>
      <c r="C9177" s="2">
        <v>2045</v>
      </c>
      <c r="D9177" s="2" t="s">
        <v>241</v>
      </c>
      <c r="E9177" s="2" t="s">
        <v>627</v>
      </c>
      <c r="F9177" s="2" t="s">
        <v>858</v>
      </c>
      <c r="G9177" s="2">
        <v>11</v>
      </c>
      <c r="H9177" s="2">
        <v>0.34609338268637602</v>
      </c>
      <c r="I9177" s="2">
        <v>0.38762458860874116</v>
      </c>
      <c r="J9177" s="26" t="s">
        <v>700</v>
      </c>
    </row>
    <row r="9178" spans="1:10" ht="15.75" hidden="1" customHeight="1" x14ac:dyDescent="0.25">
      <c r="A9178" s="2" t="s">
        <v>853</v>
      </c>
      <c r="B9178" s="2" t="s">
        <v>854</v>
      </c>
      <c r="C9178" s="2">
        <v>2045</v>
      </c>
      <c r="D9178" s="2" t="s">
        <v>241</v>
      </c>
      <c r="E9178" s="2" t="s">
        <v>627</v>
      </c>
      <c r="F9178" s="2" t="s">
        <v>855</v>
      </c>
      <c r="G9178" s="2">
        <v>11</v>
      </c>
      <c r="H9178" s="2">
        <v>1.685303170234E-3</v>
      </c>
      <c r="I9178" s="2">
        <v>1.8875395506620803E-3</v>
      </c>
      <c r="J9178" s="26" t="s">
        <v>700</v>
      </c>
    </row>
    <row r="9179" spans="1:10" ht="15.75" hidden="1" customHeight="1" x14ac:dyDescent="0.25">
      <c r="A9179" s="2" t="s">
        <v>853</v>
      </c>
      <c r="B9179" s="2" t="s">
        <v>854</v>
      </c>
      <c r="C9179" s="2">
        <v>2045</v>
      </c>
      <c r="D9179" s="2" t="s">
        <v>241</v>
      </c>
      <c r="E9179" s="2" t="s">
        <v>627</v>
      </c>
      <c r="F9179" s="2" t="s">
        <v>856</v>
      </c>
      <c r="G9179" s="2">
        <v>11</v>
      </c>
      <c r="H9179" s="2">
        <v>1.4963700887164999E-2</v>
      </c>
      <c r="I9179" s="2">
        <v>1.6759344993624799E-2</v>
      </c>
      <c r="J9179" s="26" t="s">
        <v>700</v>
      </c>
    </row>
    <row r="9180" spans="1:10" ht="15.75" hidden="1" customHeight="1" x14ac:dyDescent="0.25">
      <c r="A9180" s="2" t="s">
        <v>853</v>
      </c>
      <c r="B9180" s="2" t="s">
        <v>854</v>
      </c>
      <c r="C9180" s="2">
        <v>2045</v>
      </c>
      <c r="D9180" s="2" t="s">
        <v>241</v>
      </c>
      <c r="E9180" s="2" t="s">
        <v>627</v>
      </c>
      <c r="F9180" s="2" t="s">
        <v>857</v>
      </c>
      <c r="G9180" s="2">
        <v>11</v>
      </c>
      <c r="H9180" s="2">
        <v>1.4134454017039401E-2</v>
      </c>
      <c r="I9180" s="2">
        <v>1.5830588499084131E-2</v>
      </c>
      <c r="J9180" s="26" t="s">
        <v>700</v>
      </c>
    </row>
    <row r="9181" spans="1:10" ht="15.75" hidden="1" customHeight="1" x14ac:dyDescent="0.25">
      <c r="A9181" s="2" t="s">
        <v>853</v>
      </c>
      <c r="B9181" s="2" t="s">
        <v>854</v>
      </c>
      <c r="C9181" s="2">
        <v>2045</v>
      </c>
      <c r="D9181" s="2" t="s">
        <v>241</v>
      </c>
      <c r="E9181" s="2" t="s">
        <v>627</v>
      </c>
      <c r="F9181" s="2" t="s">
        <v>859</v>
      </c>
      <c r="G9181" s="2">
        <v>11</v>
      </c>
      <c r="H9181" s="2">
        <v>1.59116899012588E-2</v>
      </c>
      <c r="I9181" s="2">
        <v>1.7821092689409859E-2</v>
      </c>
      <c r="J9181" s="26" t="s">
        <v>700</v>
      </c>
    </row>
    <row r="9182" spans="1:10" ht="15.75" hidden="1" customHeight="1" x14ac:dyDescent="0.25">
      <c r="A9182" s="2" t="s">
        <v>853</v>
      </c>
      <c r="B9182" s="2" t="s">
        <v>854</v>
      </c>
      <c r="C9182" s="2">
        <v>2045</v>
      </c>
      <c r="D9182" s="2" t="s">
        <v>241</v>
      </c>
      <c r="E9182" s="2" t="s">
        <v>627</v>
      </c>
      <c r="F9182" s="2" t="s">
        <v>860</v>
      </c>
      <c r="G9182" s="2">
        <v>11</v>
      </c>
      <c r="H9182" s="2">
        <v>0.171311117243021</v>
      </c>
      <c r="I9182" s="2">
        <v>0.19186845131218355</v>
      </c>
      <c r="J9182" s="26" t="s">
        <v>701</v>
      </c>
    </row>
    <row r="9183" spans="1:10" ht="15.75" hidden="1" customHeight="1" x14ac:dyDescent="0.25">
      <c r="A9183" s="2" t="s">
        <v>853</v>
      </c>
      <c r="B9183" s="2" t="s">
        <v>854</v>
      </c>
      <c r="C9183" s="2">
        <v>2045</v>
      </c>
      <c r="D9183" s="2" t="s">
        <v>241</v>
      </c>
      <c r="E9183" s="2" t="s">
        <v>627</v>
      </c>
      <c r="F9183" s="2" t="s">
        <v>855</v>
      </c>
      <c r="G9183" s="2">
        <v>12</v>
      </c>
      <c r="H9183" s="2">
        <v>3.4217595821246999E-3</v>
      </c>
      <c r="I9183" s="2">
        <v>3.8323707319796643E-3</v>
      </c>
      <c r="J9183" s="26" t="s">
        <v>700</v>
      </c>
    </row>
    <row r="9184" spans="1:10" ht="15.75" hidden="1" customHeight="1" x14ac:dyDescent="0.25">
      <c r="A9184" s="2" t="s">
        <v>853</v>
      </c>
      <c r="B9184" s="2" t="s">
        <v>854</v>
      </c>
      <c r="C9184" s="2">
        <v>2045</v>
      </c>
      <c r="D9184" s="2" t="s">
        <v>241</v>
      </c>
      <c r="E9184" s="2" t="s">
        <v>627</v>
      </c>
      <c r="F9184" s="2" t="s">
        <v>860</v>
      </c>
      <c r="G9184" s="2">
        <v>12</v>
      </c>
      <c r="H9184" s="2">
        <v>6.7278979346156106E-2</v>
      </c>
      <c r="I9184" s="2">
        <v>7.5352456867694845E-2</v>
      </c>
      <c r="J9184" s="26" t="s">
        <v>701</v>
      </c>
    </row>
    <row r="9185" spans="1:10" ht="15.75" hidden="1" customHeight="1" x14ac:dyDescent="0.25">
      <c r="A9185" s="2" t="s">
        <v>853</v>
      </c>
      <c r="B9185" s="2" t="s">
        <v>854</v>
      </c>
      <c r="C9185" s="2">
        <v>2045</v>
      </c>
      <c r="D9185" s="2" t="s">
        <v>241</v>
      </c>
      <c r="E9185" s="2" t="s">
        <v>627</v>
      </c>
      <c r="F9185" s="2" t="s">
        <v>857</v>
      </c>
      <c r="G9185" s="2">
        <v>12</v>
      </c>
      <c r="H9185" s="2">
        <v>1.5799044864252199E-2</v>
      </c>
      <c r="I9185" s="2">
        <v>1.7694930247962464E-2</v>
      </c>
      <c r="J9185" s="26" t="s">
        <v>700</v>
      </c>
    </row>
    <row r="9186" spans="1:10" ht="15.75" hidden="1" customHeight="1" x14ac:dyDescent="0.25">
      <c r="A9186" s="2" t="s">
        <v>853</v>
      </c>
      <c r="B9186" s="2" t="s">
        <v>854</v>
      </c>
      <c r="C9186" s="2">
        <v>2045</v>
      </c>
      <c r="D9186" s="2" t="s">
        <v>241</v>
      </c>
      <c r="E9186" s="2" t="s">
        <v>627</v>
      </c>
      <c r="F9186" s="2" t="s">
        <v>859</v>
      </c>
      <c r="G9186" s="2">
        <v>12</v>
      </c>
      <c r="H9186" s="2">
        <v>2.1647028363077001E-2</v>
      </c>
      <c r="I9186" s="2">
        <v>2.4244671766646245E-2</v>
      </c>
      <c r="J9186" s="26" t="s">
        <v>700</v>
      </c>
    </row>
    <row r="9187" spans="1:10" ht="15.75" hidden="1" customHeight="1" x14ac:dyDescent="0.25">
      <c r="A9187" s="2" t="s">
        <v>853</v>
      </c>
      <c r="B9187" s="2" t="s">
        <v>854</v>
      </c>
      <c r="C9187" s="2">
        <v>2045</v>
      </c>
      <c r="D9187" s="2" t="s">
        <v>241</v>
      </c>
      <c r="E9187" s="2" t="s">
        <v>627</v>
      </c>
      <c r="F9187" s="2" t="s">
        <v>858</v>
      </c>
      <c r="G9187" s="2">
        <v>12</v>
      </c>
      <c r="H9187" s="2">
        <v>0.29573183553293297</v>
      </c>
      <c r="I9187" s="2">
        <v>0.33121965579688495</v>
      </c>
      <c r="J9187" s="26" t="s">
        <v>700</v>
      </c>
    </row>
    <row r="9188" spans="1:10" ht="15.75" hidden="1" customHeight="1" x14ac:dyDescent="0.25">
      <c r="A9188" s="2" t="s">
        <v>853</v>
      </c>
      <c r="B9188" s="2" t="s">
        <v>854</v>
      </c>
      <c r="C9188" s="2">
        <v>2045</v>
      </c>
      <c r="D9188" s="2" t="s">
        <v>241</v>
      </c>
      <c r="E9188" s="2" t="s">
        <v>627</v>
      </c>
      <c r="F9188" s="2" t="s">
        <v>856</v>
      </c>
      <c r="G9188" s="2">
        <v>12</v>
      </c>
      <c r="H9188" s="2">
        <v>7.7798322745365996E-3</v>
      </c>
      <c r="I9188" s="2">
        <v>8.7134121474809929E-3</v>
      </c>
      <c r="J9188" s="26" t="s">
        <v>700</v>
      </c>
    </row>
    <row r="9189" spans="1:10" ht="15.75" hidden="1" customHeight="1" x14ac:dyDescent="0.25">
      <c r="A9189" s="2" t="s">
        <v>853</v>
      </c>
      <c r="B9189" s="2" t="s">
        <v>854</v>
      </c>
      <c r="C9189" s="2">
        <v>2045</v>
      </c>
      <c r="D9189" s="2" t="s">
        <v>241</v>
      </c>
      <c r="E9189" s="2" t="s">
        <v>627</v>
      </c>
      <c r="F9189" s="2" t="s">
        <v>858</v>
      </c>
      <c r="G9189" s="2">
        <v>13</v>
      </c>
      <c r="H9189" s="2">
        <v>8.2624162081628996E-2</v>
      </c>
      <c r="I9189" s="2">
        <v>9.253906153142448E-2</v>
      </c>
      <c r="J9189" s="26" t="s">
        <v>700</v>
      </c>
    </row>
    <row r="9190" spans="1:10" ht="15.75" hidden="1" customHeight="1" x14ac:dyDescent="0.25">
      <c r="A9190" s="2" t="s">
        <v>853</v>
      </c>
      <c r="B9190" s="2" t="s">
        <v>854</v>
      </c>
      <c r="C9190" s="2">
        <v>2045</v>
      </c>
      <c r="D9190" s="2" t="s">
        <v>241</v>
      </c>
      <c r="E9190" s="2" t="s">
        <v>627</v>
      </c>
      <c r="F9190" s="2" t="s">
        <v>860</v>
      </c>
      <c r="G9190" s="2">
        <v>13</v>
      </c>
      <c r="H9190" s="2">
        <v>8.0965245491825003E-2</v>
      </c>
      <c r="I9190" s="2">
        <v>9.0681074950844015E-2</v>
      </c>
      <c r="J9190" s="26" t="s">
        <v>701</v>
      </c>
    </row>
    <row r="9191" spans="1:10" ht="15.75" hidden="1" customHeight="1" x14ac:dyDescent="0.25">
      <c r="A9191" s="2" t="s">
        <v>853</v>
      </c>
      <c r="B9191" s="2" t="s">
        <v>854</v>
      </c>
      <c r="C9191" s="2">
        <v>2045</v>
      </c>
      <c r="D9191" s="2" t="s">
        <v>241</v>
      </c>
      <c r="E9191" s="2" t="s">
        <v>627</v>
      </c>
      <c r="F9191" s="2" t="s">
        <v>855</v>
      </c>
      <c r="G9191" s="2">
        <v>13</v>
      </c>
      <c r="H9191" s="2">
        <v>2.4358065566048E-3</v>
      </c>
      <c r="I9191" s="2">
        <v>2.7281033433973765E-3</v>
      </c>
      <c r="J9191" s="26" t="s">
        <v>700</v>
      </c>
    </row>
    <row r="9192" spans="1:10" ht="15.75" hidden="1" customHeight="1" x14ac:dyDescent="0.25">
      <c r="A9192" s="2" t="s">
        <v>853</v>
      </c>
      <c r="B9192" s="2" t="s">
        <v>854</v>
      </c>
      <c r="C9192" s="2">
        <v>2045</v>
      </c>
      <c r="D9192" s="2" t="s">
        <v>241</v>
      </c>
      <c r="E9192" s="2" t="s">
        <v>627</v>
      </c>
      <c r="F9192" s="2" t="s">
        <v>857</v>
      </c>
      <c r="G9192" s="2">
        <v>13</v>
      </c>
      <c r="H9192" s="2">
        <v>1.7872539232485E-2</v>
      </c>
      <c r="I9192" s="2">
        <v>2.0017243940383202E-2</v>
      </c>
      <c r="J9192" s="26" t="s">
        <v>700</v>
      </c>
    </row>
    <row r="9193" spans="1:10" ht="15.75" hidden="1" customHeight="1" x14ac:dyDescent="0.25">
      <c r="A9193" s="2" t="s">
        <v>853</v>
      </c>
      <c r="B9193" s="2" t="s">
        <v>854</v>
      </c>
      <c r="C9193" s="2">
        <v>2045</v>
      </c>
      <c r="D9193" s="2" t="s">
        <v>241</v>
      </c>
      <c r="E9193" s="2" t="s">
        <v>627</v>
      </c>
      <c r="F9193" s="2" t="s">
        <v>859</v>
      </c>
      <c r="G9193" s="2">
        <v>13</v>
      </c>
      <c r="H9193" s="2">
        <v>2.0893584442092099E-2</v>
      </c>
      <c r="I9193" s="2">
        <v>2.3400814575143154E-2</v>
      </c>
      <c r="J9193" s="26" t="s">
        <v>700</v>
      </c>
    </row>
    <row r="9194" spans="1:10" ht="15.75" hidden="1" customHeight="1" x14ac:dyDescent="0.25">
      <c r="A9194" s="2" t="s">
        <v>853</v>
      </c>
      <c r="B9194" s="2" t="s">
        <v>854</v>
      </c>
      <c r="C9194" s="2">
        <v>2045</v>
      </c>
      <c r="D9194" s="2" t="s">
        <v>241</v>
      </c>
      <c r="E9194" s="2" t="s">
        <v>627</v>
      </c>
      <c r="F9194" s="2" t="s">
        <v>856</v>
      </c>
      <c r="G9194" s="2">
        <v>13</v>
      </c>
      <c r="H9194" s="2">
        <v>4.75449753867E-3</v>
      </c>
      <c r="I9194" s="2">
        <v>5.3250372433104008E-3</v>
      </c>
      <c r="J9194" s="26" t="s">
        <v>700</v>
      </c>
    </row>
    <row r="9195" spans="1:10" ht="15.75" hidden="1" customHeight="1" x14ac:dyDescent="0.25">
      <c r="A9195" s="2" t="s">
        <v>853</v>
      </c>
      <c r="B9195" s="2" t="s">
        <v>854</v>
      </c>
      <c r="C9195" s="2">
        <v>2045</v>
      </c>
      <c r="D9195" s="2" t="s">
        <v>241</v>
      </c>
      <c r="E9195" s="2" t="s">
        <v>627</v>
      </c>
      <c r="F9195" s="2" t="s">
        <v>859</v>
      </c>
      <c r="G9195" s="2">
        <v>14</v>
      </c>
      <c r="H9195" s="2">
        <v>8.2457630924181995E-3</v>
      </c>
      <c r="I9195" s="2">
        <v>9.2352546635083837E-3</v>
      </c>
      <c r="J9195" s="26" t="s">
        <v>700</v>
      </c>
    </row>
    <row r="9196" spans="1:10" ht="15.75" hidden="1" customHeight="1" x14ac:dyDescent="0.25">
      <c r="A9196" s="2" t="s">
        <v>853</v>
      </c>
      <c r="B9196" s="2" t="s">
        <v>854</v>
      </c>
      <c r="C9196" s="2">
        <v>2045</v>
      </c>
      <c r="D9196" s="2" t="s">
        <v>241</v>
      </c>
      <c r="E9196" s="2" t="s">
        <v>627</v>
      </c>
      <c r="F9196" s="2" t="s">
        <v>856</v>
      </c>
      <c r="G9196" s="2">
        <v>14</v>
      </c>
      <c r="H9196" s="2">
        <v>5.0048495613736997E-3</v>
      </c>
      <c r="I9196" s="2">
        <v>5.6054315087385445E-3</v>
      </c>
      <c r="J9196" s="26" t="s">
        <v>700</v>
      </c>
    </row>
    <row r="9197" spans="1:10" ht="15.75" hidden="1" customHeight="1" x14ac:dyDescent="0.25">
      <c r="A9197" s="2" t="s">
        <v>853</v>
      </c>
      <c r="B9197" s="2" t="s">
        <v>854</v>
      </c>
      <c r="C9197" s="2">
        <v>2045</v>
      </c>
      <c r="D9197" s="2" t="s">
        <v>241</v>
      </c>
      <c r="E9197" s="2" t="s">
        <v>627</v>
      </c>
      <c r="F9197" s="2" t="s">
        <v>855</v>
      </c>
      <c r="G9197" s="2">
        <v>14</v>
      </c>
      <c r="H9197" s="2">
        <v>3.063718904741E-4</v>
      </c>
      <c r="I9197" s="2">
        <v>3.4313651733099203E-4</v>
      </c>
      <c r="J9197" s="26" t="s">
        <v>700</v>
      </c>
    </row>
    <row r="9198" spans="1:10" ht="15.75" hidden="1" customHeight="1" x14ac:dyDescent="0.25">
      <c r="A9198" s="2" t="s">
        <v>853</v>
      </c>
      <c r="B9198" s="2" t="s">
        <v>854</v>
      </c>
      <c r="C9198" s="2">
        <v>2045</v>
      </c>
      <c r="D9198" s="2" t="s">
        <v>241</v>
      </c>
      <c r="E9198" s="2" t="s">
        <v>627</v>
      </c>
      <c r="F9198" s="2" t="s">
        <v>860</v>
      </c>
      <c r="G9198" s="2">
        <v>14</v>
      </c>
      <c r="H9198" s="2">
        <v>6.6088051768019795E-2</v>
      </c>
      <c r="I9198" s="2">
        <v>7.401861798018218E-2</v>
      </c>
      <c r="J9198" s="26" t="s">
        <v>701</v>
      </c>
    </row>
    <row r="9199" spans="1:10" ht="15.75" hidden="1" customHeight="1" x14ac:dyDescent="0.25">
      <c r="A9199" s="2" t="s">
        <v>853</v>
      </c>
      <c r="B9199" s="2" t="s">
        <v>854</v>
      </c>
      <c r="C9199" s="2">
        <v>2045</v>
      </c>
      <c r="D9199" s="2" t="s">
        <v>241</v>
      </c>
      <c r="E9199" s="2" t="s">
        <v>627</v>
      </c>
      <c r="F9199" s="2" t="s">
        <v>858</v>
      </c>
      <c r="G9199" s="2">
        <v>14</v>
      </c>
      <c r="H9199" s="2">
        <v>0.27151629375293801</v>
      </c>
      <c r="I9199" s="2">
        <v>0.30409824900329058</v>
      </c>
      <c r="J9199" s="26" t="s">
        <v>700</v>
      </c>
    </row>
    <row r="9200" spans="1:10" ht="15.75" hidden="1" customHeight="1" x14ac:dyDescent="0.25">
      <c r="A9200" s="2" t="s">
        <v>853</v>
      </c>
      <c r="B9200" s="2" t="s">
        <v>854</v>
      </c>
      <c r="C9200" s="2">
        <v>2045</v>
      </c>
      <c r="D9200" s="2" t="s">
        <v>241</v>
      </c>
      <c r="E9200" s="2" t="s">
        <v>627</v>
      </c>
      <c r="F9200" s="2" t="s">
        <v>857</v>
      </c>
      <c r="G9200" s="2">
        <v>14</v>
      </c>
      <c r="H9200" s="2">
        <v>2.1682636695914002E-2</v>
      </c>
      <c r="I9200" s="2">
        <v>2.4284553099423685E-2</v>
      </c>
      <c r="J9200" s="26" t="s">
        <v>700</v>
      </c>
    </row>
    <row r="9201" spans="1:10" ht="15.75" hidden="1" customHeight="1" x14ac:dyDescent="0.25">
      <c r="A9201" s="2" t="s">
        <v>853</v>
      </c>
      <c r="B9201" s="2" t="s">
        <v>854</v>
      </c>
      <c r="C9201" s="2">
        <v>2045</v>
      </c>
      <c r="D9201" s="2" t="s">
        <v>241</v>
      </c>
      <c r="E9201" s="2" t="s">
        <v>627</v>
      </c>
      <c r="F9201" s="2" t="s">
        <v>858</v>
      </c>
      <c r="G9201" s="2">
        <v>15</v>
      </c>
      <c r="H9201" s="2">
        <v>0.19767611427232601</v>
      </c>
      <c r="I9201" s="2">
        <v>0.22139724798500515</v>
      </c>
      <c r="J9201" s="26" t="s">
        <v>700</v>
      </c>
    </row>
    <row r="9202" spans="1:10" ht="15.75" hidden="1" customHeight="1" x14ac:dyDescent="0.25">
      <c r="A9202" s="2" t="s">
        <v>853</v>
      </c>
      <c r="B9202" s="2" t="s">
        <v>854</v>
      </c>
      <c r="C9202" s="2">
        <v>2045</v>
      </c>
      <c r="D9202" s="2" t="s">
        <v>241</v>
      </c>
      <c r="E9202" s="2" t="s">
        <v>627</v>
      </c>
      <c r="F9202" s="2" t="s">
        <v>860</v>
      </c>
      <c r="G9202" s="2">
        <v>15</v>
      </c>
      <c r="H9202" s="2">
        <v>3.3795415423810503E-2</v>
      </c>
      <c r="I9202" s="2">
        <v>3.7850865274667765E-2</v>
      </c>
      <c r="J9202" s="26" t="s">
        <v>701</v>
      </c>
    </row>
    <row r="9203" spans="1:10" ht="15.75" hidden="1" customHeight="1" x14ac:dyDescent="0.25">
      <c r="A9203" s="2" t="s">
        <v>853</v>
      </c>
      <c r="B9203" s="2" t="s">
        <v>854</v>
      </c>
      <c r="C9203" s="2">
        <v>2045</v>
      </c>
      <c r="D9203" s="2" t="s">
        <v>241</v>
      </c>
      <c r="E9203" s="2" t="s">
        <v>627</v>
      </c>
      <c r="F9203" s="2" t="s">
        <v>859</v>
      </c>
      <c r="G9203" s="2">
        <v>15</v>
      </c>
      <c r="H9203" s="2">
        <v>1.0363686422351699E-2</v>
      </c>
      <c r="I9203" s="2">
        <v>1.1607328793033904E-2</v>
      </c>
      <c r="J9203" s="26" t="s">
        <v>700</v>
      </c>
    </row>
    <row r="9204" spans="1:10" ht="15.75" hidden="1" customHeight="1" x14ac:dyDescent="0.25">
      <c r="A9204" s="2" t="s">
        <v>853</v>
      </c>
      <c r="B9204" s="2" t="s">
        <v>854</v>
      </c>
      <c r="C9204" s="2">
        <v>2045</v>
      </c>
      <c r="D9204" s="2" t="s">
        <v>241</v>
      </c>
      <c r="E9204" s="2" t="s">
        <v>627</v>
      </c>
      <c r="F9204" s="2" t="s">
        <v>857</v>
      </c>
      <c r="G9204" s="2">
        <v>15</v>
      </c>
      <c r="H9204" s="2">
        <v>1.4303891453892E-2</v>
      </c>
      <c r="I9204" s="2">
        <v>1.6020358428359041E-2</v>
      </c>
      <c r="J9204" s="26" t="s">
        <v>700</v>
      </c>
    </row>
    <row r="9205" spans="1:10" ht="15.75" hidden="1" customHeight="1" x14ac:dyDescent="0.25">
      <c r="A9205" s="2" t="s">
        <v>853</v>
      </c>
      <c r="B9205" s="2" t="s">
        <v>854</v>
      </c>
      <c r="C9205" s="2">
        <v>2045</v>
      </c>
      <c r="D9205" s="2" t="s">
        <v>241</v>
      </c>
      <c r="E9205" s="2" t="s">
        <v>627</v>
      </c>
      <c r="F9205" s="2" t="s">
        <v>856</v>
      </c>
      <c r="G9205" s="2">
        <v>15</v>
      </c>
      <c r="H9205" s="2">
        <v>3.469367591606E-3</v>
      </c>
      <c r="I9205" s="2">
        <v>3.8856917025987202E-3</v>
      </c>
      <c r="J9205" s="26" t="s">
        <v>700</v>
      </c>
    </row>
    <row r="9206" spans="1:10" ht="15.75" hidden="1" customHeight="1" x14ac:dyDescent="0.25">
      <c r="A9206" s="2" t="s">
        <v>853</v>
      </c>
      <c r="B9206" s="2" t="s">
        <v>854</v>
      </c>
      <c r="C9206" s="2">
        <v>2045</v>
      </c>
      <c r="D9206" s="2" t="s">
        <v>241</v>
      </c>
      <c r="E9206" s="2" t="s">
        <v>627</v>
      </c>
      <c r="F9206" s="2" t="s">
        <v>857</v>
      </c>
      <c r="G9206" s="2">
        <v>16</v>
      </c>
      <c r="H9206" s="2">
        <v>1.4654068043455501E-2</v>
      </c>
      <c r="I9206" s="2">
        <v>1.6412556208670163E-2</v>
      </c>
      <c r="J9206" s="26" t="s">
        <v>700</v>
      </c>
    </row>
    <row r="9207" spans="1:10" ht="15.75" hidden="1" customHeight="1" x14ac:dyDescent="0.25">
      <c r="A9207" s="2" t="s">
        <v>853</v>
      </c>
      <c r="B9207" s="2" t="s">
        <v>854</v>
      </c>
      <c r="C9207" s="2">
        <v>2045</v>
      </c>
      <c r="D9207" s="2" t="s">
        <v>241</v>
      </c>
      <c r="E9207" s="2" t="s">
        <v>627</v>
      </c>
      <c r="F9207" s="2" t="s">
        <v>856</v>
      </c>
      <c r="G9207" s="2">
        <v>16</v>
      </c>
      <c r="H9207" s="2">
        <v>1.5406984748551999E-3</v>
      </c>
      <c r="I9207" s="2">
        <v>1.7255822918378241E-3</v>
      </c>
      <c r="J9207" s="26" t="s">
        <v>700</v>
      </c>
    </row>
    <row r="9208" spans="1:10" ht="15.75" hidden="1" customHeight="1" x14ac:dyDescent="0.25">
      <c r="A9208" s="2" t="s">
        <v>853</v>
      </c>
      <c r="B9208" s="2" t="s">
        <v>854</v>
      </c>
      <c r="C9208" s="2">
        <v>2045</v>
      </c>
      <c r="D9208" s="2" t="s">
        <v>241</v>
      </c>
      <c r="E9208" s="2" t="s">
        <v>627</v>
      </c>
      <c r="F9208" s="2" t="s">
        <v>859</v>
      </c>
      <c r="G9208" s="2">
        <v>16</v>
      </c>
      <c r="H9208" s="2">
        <v>5.2492784743663002E-3</v>
      </c>
      <c r="I9208" s="2">
        <v>5.8791918912902566E-3</v>
      </c>
      <c r="J9208" s="26" t="s">
        <v>700</v>
      </c>
    </row>
    <row r="9209" spans="1:10" ht="15.75" hidden="1" customHeight="1" x14ac:dyDescent="0.25">
      <c r="A9209" s="2" t="s">
        <v>853</v>
      </c>
      <c r="B9209" s="2" t="s">
        <v>854</v>
      </c>
      <c r="C9209" s="2">
        <v>2045</v>
      </c>
      <c r="D9209" s="2" t="s">
        <v>241</v>
      </c>
      <c r="E9209" s="2" t="s">
        <v>627</v>
      </c>
      <c r="F9209" s="2" t="s">
        <v>860</v>
      </c>
      <c r="G9209" s="2">
        <v>16</v>
      </c>
      <c r="H9209" s="2">
        <v>1.48474600864574E-2</v>
      </c>
      <c r="I9209" s="2">
        <v>1.6629155296832291E-2</v>
      </c>
      <c r="J9209" s="26" t="s">
        <v>701</v>
      </c>
    </row>
    <row r="9210" spans="1:10" ht="15.75" hidden="1" customHeight="1" x14ac:dyDescent="0.25">
      <c r="A9210" s="2" t="s">
        <v>853</v>
      </c>
      <c r="B9210" s="2" t="s">
        <v>854</v>
      </c>
      <c r="C9210" s="2">
        <v>2045</v>
      </c>
      <c r="D9210" s="2" t="s">
        <v>241</v>
      </c>
      <c r="E9210" s="2" t="s">
        <v>627</v>
      </c>
      <c r="F9210" s="2" t="s">
        <v>858</v>
      </c>
      <c r="G9210" s="2">
        <v>16</v>
      </c>
      <c r="H9210" s="2">
        <v>0.128452586475759</v>
      </c>
      <c r="I9210" s="2">
        <v>0.14386689685285009</v>
      </c>
      <c r="J9210" s="26" t="s">
        <v>700</v>
      </c>
    </row>
    <row r="9211" spans="1:10" ht="15.75" hidden="1" customHeight="1" x14ac:dyDescent="0.25">
      <c r="A9211" s="2" t="s">
        <v>853</v>
      </c>
      <c r="B9211" s="2" t="s">
        <v>854</v>
      </c>
      <c r="C9211" s="2">
        <v>2045</v>
      </c>
      <c r="D9211" s="2" t="s">
        <v>241</v>
      </c>
      <c r="E9211" s="2" t="s">
        <v>627</v>
      </c>
      <c r="F9211" s="2" t="s">
        <v>856</v>
      </c>
      <c r="G9211" s="2">
        <v>17</v>
      </c>
      <c r="H9211" s="2">
        <v>9.4159223954189998E-4</v>
      </c>
      <c r="I9211" s="2">
        <v>1.0545833082869281E-3</v>
      </c>
      <c r="J9211" s="26" t="s">
        <v>700</v>
      </c>
    </row>
    <row r="9212" spans="1:10" ht="15.75" hidden="1" customHeight="1" x14ac:dyDescent="0.25">
      <c r="A9212" s="2" t="s">
        <v>853</v>
      </c>
      <c r="B9212" s="2" t="s">
        <v>854</v>
      </c>
      <c r="C9212" s="2">
        <v>2045</v>
      </c>
      <c r="D9212" s="2" t="s">
        <v>241</v>
      </c>
      <c r="E9212" s="2" t="s">
        <v>627</v>
      </c>
      <c r="F9212" s="2" t="s">
        <v>858</v>
      </c>
      <c r="G9212" s="2">
        <v>17</v>
      </c>
      <c r="H9212" s="2">
        <v>0.19275670498609501</v>
      </c>
      <c r="I9212" s="2">
        <v>0.21588750958442643</v>
      </c>
      <c r="J9212" s="26" t="s">
        <v>700</v>
      </c>
    </row>
    <row r="9213" spans="1:10" ht="15.75" hidden="1" customHeight="1" x14ac:dyDescent="0.25">
      <c r="A9213" s="2" t="s">
        <v>853</v>
      </c>
      <c r="B9213" s="2" t="s">
        <v>854</v>
      </c>
      <c r="C9213" s="2">
        <v>2045</v>
      </c>
      <c r="D9213" s="2" t="s">
        <v>241</v>
      </c>
      <c r="E9213" s="2" t="s">
        <v>627</v>
      </c>
      <c r="F9213" s="2" t="s">
        <v>859</v>
      </c>
      <c r="G9213" s="2">
        <v>17</v>
      </c>
      <c r="H9213" s="2">
        <v>7.0337521319743003E-3</v>
      </c>
      <c r="I9213" s="2">
        <v>7.8778023878112169E-3</v>
      </c>
      <c r="J9213" s="26" t="s">
        <v>700</v>
      </c>
    </row>
    <row r="9214" spans="1:10" ht="15.75" hidden="1" customHeight="1" x14ac:dyDescent="0.25">
      <c r="A9214" s="2" t="s">
        <v>853</v>
      </c>
      <c r="B9214" s="2" t="s">
        <v>854</v>
      </c>
      <c r="C9214" s="2">
        <v>2045</v>
      </c>
      <c r="D9214" s="2" t="s">
        <v>241</v>
      </c>
      <c r="E9214" s="2" t="s">
        <v>627</v>
      </c>
      <c r="F9214" s="2" t="s">
        <v>857</v>
      </c>
      <c r="G9214" s="2">
        <v>17</v>
      </c>
      <c r="H9214" s="2">
        <v>8.3050447283313008E-3</v>
      </c>
      <c r="I9214" s="2">
        <v>9.3016500957310583E-3</v>
      </c>
      <c r="J9214" s="26" t="s">
        <v>700</v>
      </c>
    </row>
    <row r="9215" spans="1:10" ht="15.75" hidden="1" customHeight="1" x14ac:dyDescent="0.25">
      <c r="A9215" s="2" t="s">
        <v>853</v>
      </c>
      <c r="B9215" s="2" t="s">
        <v>854</v>
      </c>
      <c r="C9215" s="2">
        <v>2045</v>
      </c>
      <c r="D9215" s="2" t="s">
        <v>241</v>
      </c>
      <c r="E9215" s="2" t="s">
        <v>627</v>
      </c>
      <c r="F9215" s="2" t="s">
        <v>860</v>
      </c>
      <c r="G9215" s="2">
        <v>17</v>
      </c>
      <c r="H9215" s="2">
        <v>1.41110161785036E-2</v>
      </c>
      <c r="I9215" s="2">
        <v>1.5804338119924034E-2</v>
      </c>
      <c r="J9215" s="26" t="s">
        <v>701</v>
      </c>
    </row>
    <row r="9216" spans="1:10" ht="15.75" hidden="1" customHeight="1" x14ac:dyDescent="0.25">
      <c r="A9216" s="2" t="s">
        <v>853</v>
      </c>
      <c r="B9216" s="2" t="s">
        <v>854</v>
      </c>
      <c r="C9216" s="2">
        <v>2045</v>
      </c>
      <c r="D9216" s="2" t="s">
        <v>241</v>
      </c>
      <c r="E9216" s="2" t="s">
        <v>627</v>
      </c>
      <c r="F9216" s="2" t="s">
        <v>859</v>
      </c>
      <c r="G9216" s="2">
        <v>18</v>
      </c>
      <c r="H9216" s="2">
        <v>3.402316258871E-3</v>
      </c>
      <c r="I9216" s="2">
        <v>3.8105942099355204E-3</v>
      </c>
      <c r="J9216" s="26" t="s">
        <v>700</v>
      </c>
    </row>
    <row r="9217" spans="1:10" ht="15.75" hidden="1" customHeight="1" x14ac:dyDescent="0.25">
      <c r="A9217" s="2" t="s">
        <v>853</v>
      </c>
      <c r="B9217" s="2" t="s">
        <v>854</v>
      </c>
      <c r="C9217" s="2">
        <v>2045</v>
      </c>
      <c r="D9217" s="2" t="s">
        <v>241</v>
      </c>
      <c r="E9217" s="2" t="s">
        <v>627</v>
      </c>
      <c r="F9217" s="2" t="s">
        <v>858</v>
      </c>
      <c r="G9217" s="2">
        <v>18</v>
      </c>
      <c r="H9217" s="2">
        <v>0.129408879205584</v>
      </c>
      <c r="I9217" s="2">
        <v>0.14493794471025409</v>
      </c>
      <c r="J9217" s="26" t="s">
        <v>700</v>
      </c>
    </row>
    <row r="9218" spans="1:10" ht="15.75" hidden="1" customHeight="1" x14ac:dyDescent="0.25">
      <c r="A9218" s="2" t="s">
        <v>853</v>
      </c>
      <c r="B9218" s="2" t="s">
        <v>854</v>
      </c>
      <c r="C9218" s="2">
        <v>2045</v>
      </c>
      <c r="D9218" s="2" t="s">
        <v>241</v>
      </c>
      <c r="E9218" s="2" t="s">
        <v>627</v>
      </c>
      <c r="F9218" s="2" t="s">
        <v>857</v>
      </c>
      <c r="G9218" s="2">
        <v>18</v>
      </c>
      <c r="H9218" s="2">
        <v>1.0576406726613599E-2</v>
      </c>
      <c r="I9218" s="2">
        <v>1.1845575533807232E-2</v>
      </c>
      <c r="J9218" s="26" t="s">
        <v>700</v>
      </c>
    </row>
    <row r="9219" spans="1:10" ht="15.75" hidden="1" customHeight="1" x14ac:dyDescent="0.25">
      <c r="A9219" s="2" t="s">
        <v>853</v>
      </c>
      <c r="B9219" s="2" t="s">
        <v>854</v>
      </c>
      <c r="C9219" s="2">
        <v>2045</v>
      </c>
      <c r="D9219" s="2" t="s">
        <v>241</v>
      </c>
      <c r="E9219" s="2" t="s">
        <v>627</v>
      </c>
      <c r="F9219" s="2" t="s">
        <v>856</v>
      </c>
      <c r="G9219" s="2">
        <v>18</v>
      </c>
      <c r="H9219" s="2">
        <v>1.3527221090043999E-3</v>
      </c>
      <c r="I9219" s="2">
        <v>1.5150487620849281E-3</v>
      </c>
      <c r="J9219" s="26" t="s">
        <v>700</v>
      </c>
    </row>
    <row r="9220" spans="1:10" ht="15.75" hidden="1" customHeight="1" x14ac:dyDescent="0.25">
      <c r="A9220" s="2" t="s">
        <v>853</v>
      </c>
      <c r="B9220" s="2" t="s">
        <v>854</v>
      </c>
      <c r="C9220" s="2">
        <v>2045</v>
      </c>
      <c r="D9220" s="2" t="s">
        <v>241</v>
      </c>
      <c r="E9220" s="2" t="s">
        <v>627</v>
      </c>
      <c r="F9220" s="2" t="s">
        <v>860</v>
      </c>
      <c r="G9220" s="2">
        <v>18</v>
      </c>
      <c r="H9220" s="2">
        <v>1.3998004957102199E-2</v>
      </c>
      <c r="I9220" s="2">
        <v>1.5677765551954465E-2</v>
      </c>
      <c r="J9220" s="26" t="s">
        <v>701</v>
      </c>
    </row>
    <row r="9221" spans="1:10" ht="15.75" hidden="1" customHeight="1" x14ac:dyDescent="0.25">
      <c r="A9221" s="2" t="s">
        <v>853</v>
      </c>
      <c r="B9221" s="2" t="s">
        <v>854</v>
      </c>
      <c r="C9221" s="2">
        <v>2045</v>
      </c>
      <c r="D9221" s="2" t="s">
        <v>241</v>
      </c>
      <c r="E9221" s="2" t="s">
        <v>627</v>
      </c>
      <c r="F9221" s="2" t="s">
        <v>856</v>
      </c>
      <c r="G9221" s="2">
        <v>19</v>
      </c>
      <c r="H9221" s="2">
        <v>1.607911195606E-3</v>
      </c>
      <c r="I9221" s="2">
        <v>1.8008605390787201E-3</v>
      </c>
      <c r="J9221" s="26" t="s">
        <v>700</v>
      </c>
    </row>
    <row r="9222" spans="1:10" ht="15.75" hidden="1" customHeight="1" x14ac:dyDescent="0.25">
      <c r="A9222" s="2" t="s">
        <v>853</v>
      </c>
      <c r="B9222" s="2" t="s">
        <v>854</v>
      </c>
      <c r="C9222" s="2">
        <v>2045</v>
      </c>
      <c r="D9222" s="2" t="s">
        <v>241</v>
      </c>
      <c r="E9222" s="2" t="s">
        <v>627</v>
      </c>
      <c r="F9222" s="2" t="s">
        <v>859</v>
      </c>
      <c r="G9222" s="2">
        <v>19</v>
      </c>
      <c r="H9222" s="2">
        <v>2.2300416312645999E-3</v>
      </c>
      <c r="I9222" s="2">
        <v>2.4976466270163521E-3</v>
      </c>
      <c r="J9222" s="26" t="s">
        <v>700</v>
      </c>
    </row>
    <row r="9223" spans="1:10" ht="15.75" hidden="1" customHeight="1" x14ac:dyDescent="0.25">
      <c r="A9223" s="2" t="s">
        <v>853</v>
      </c>
      <c r="B9223" s="2" t="s">
        <v>854</v>
      </c>
      <c r="C9223" s="2">
        <v>2045</v>
      </c>
      <c r="D9223" s="2" t="s">
        <v>241</v>
      </c>
      <c r="E9223" s="2" t="s">
        <v>627</v>
      </c>
      <c r="F9223" s="2" t="s">
        <v>857</v>
      </c>
      <c r="G9223" s="2">
        <v>19</v>
      </c>
      <c r="H9223" s="2">
        <v>9.5662050589452995E-3</v>
      </c>
      <c r="I9223" s="2">
        <v>1.0714149666018736E-2</v>
      </c>
      <c r="J9223" s="26" t="s">
        <v>700</v>
      </c>
    </row>
    <row r="9224" spans="1:10" ht="15.75" hidden="1" customHeight="1" x14ac:dyDescent="0.25">
      <c r="A9224" s="2" t="s">
        <v>853</v>
      </c>
      <c r="B9224" s="2" t="s">
        <v>854</v>
      </c>
      <c r="C9224" s="2">
        <v>2045</v>
      </c>
      <c r="D9224" s="2" t="s">
        <v>241</v>
      </c>
      <c r="E9224" s="2" t="s">
        <v>627</v>
      </c>
      <c r="F9224" s="2" t="s">
        <v>860</v>
      </c>
      <c r="G9224" s="2">
        <v>19</v>
      </c>
      <c r="H9224" s="2">
        <v>1.4943543530535E-2</v>
      </c>
      <c r="I9224" s="2">
        <v>1.6736768754199202E-2</v>
      </c>
      <c r="J9224" s="26" t="s">
        <v>701</v>
      </c>
    </row>
    <row r="9225" spans="1:10" ht="15.75" hidden="1" customHeight="1" x14ac:dyDescent="0.25">
      <c r="A9225" s="2" t="s">
        <v>853</v>
      </c>
      <c r="B9225" s="2" t="s">
        <v>854</v>
      </c>
      <c r="C9225" s="2">
        <v>2045</v>
      </c>
      <c r="D9225" s="2" t="s">
        <v>241</v>
      </c>
      <c r="E9225" s="2" t="s">
        <v>627</v>
      </c>
      <c r="F9225" s="2" t="s">
        <v>858</v>
      </c>
      <c r="G9225" s="2">
        <v>19</v>
      </c>
      <c r="H9225" s="2">
        <v>9.1173699591308804E-2</v>
      </c>
      <c r="I9225" s="2">
        <v>0.10211454354226587</v>
      </c>
      <c r="J9225" s="26" t="s">
        <v>700</v>
      </c>
    </row>
    <row r="9226" spans="1:10" ht="15.75" hidden="1" customHeight="1" x14ac:dyDescent="0.25">
      <c r="A9226" s="2" t="s">
        <v>853</v>
      </c>
      <c r="B9226" s="2" t="s">
        <v>854</v>
      </c>
      <c r="C9226" s="2">
        <v>2045</v>
      </c>
      <c r="D9226" s="2" t="s">
        <v>241</v>
      </c>
      <c r="E9226" s="2" t="s">
        <v>627</v>
      </c>
      <c r="F9226" s="2" t="s">
        <v>857</v>
      </c>
      <c r="G9226" s="2">
        <v>20</v>
      </c>
      <c r="H9226" s="2">
        <v>7.5442126835696E-3</v>
      </c>
      <c r="I9226" s="2">
        <v>8.4495182055979532E-3</v>
      </c>
      <c r="J9226" s="26" t="s">
        <v>700</v>
      </c>
    </row>
    <row r="9227" spans="1:10" ht="15.75" hidden="1" customHeight="1" x14ac:dyDescent="0.25">
      <c r="A9227" s="2" t="s">
        <v>853</v>
      </c>
      <c r="B9227" s="2" t="s">
        <v>854</v>
      </c>
      <c r="C9227" s="2">
        <v>2045</v>
      </c>
      <c r="D9227" s="2" t="s">
        <v>241</v>
      </c>
      <c r="E9227" s="2" t="s">
        <v>627</v>
      </c>
      <c r="F9227" s="2" t="s">
        <v>858</v>
      </c>
      <c r="G9227" s="2">
        <v>20</v>
      </c>
      <c r="H9227" s="2">
        <v>6.0413460712879903E-2</v>
      </c>
      <c r="I9227" s="2">
        <v>6.7663075998425498E-2</v>
      </c>
      <c r="J9227" s="26" t="s">
        <v>700</v>
      </c>
    </row>
    <row r="9228" spans="1:10" ht="15.75" hidden="1" customHeight="1" x14ac:dyDescent="0.25">
      <c r="A9228" s="2" t="s">
        <v>853</v>
      </c>
      <c r="B9228" s="2" t="s">
        <v>854</v>
      </c>
      <c r="C9228" s="2">
        <v>2045</v>
      </c>
      <c r="D9228" s="2" t="s">
        <v>241</v>
      </c>
      <c r="E9228" s="2" t="s">
        <v>627</v>
      </c>
      <c r="F9228" s="2" t="s">
        <v>859</v>
      </c>
      <c r="G9228" s="2">
        <v>20</v>
      </c>
      <c r="H9228" s="2">
        <v>1.0111292649525999E-3</v>
      </c>
      <c r="I9228" s="2">
        <v>1.1324647767469121E-3</v>
      </c>
      <c r="J9228" s="26" t="s">
        <v>700</v>
      </c>
    </row>
    <row r="9229" spans="1:10" ht="15.75" hidden="1" customHeight="1" x14ac:dyDescent="0.25">
      <c r="A9229" s="2" t="s">
        <v>853</v>
      </c>
      <c r="B9229" s="2" t="s">
        <v>854</v>
      </c>
      <c r="C9229" s="2">
        <v>2045</v>
      </c>
      <c r="D9229" s="2" t="s">
        <v>241</v>
      </c>
      <c r="E9229" s="2" t="s">
        <v>627</v>
      </c>
      <c r="F9229" s="2" t="s">
        <v>856</v>
      </c>
      <c r="G9229" s="2">
        <v>20</v>
      </c>
      <c r="H9229" s="2">
        <v>5.7009047304750003E-4</v>
      </c>
      <c r="I9229" s="2">
        <v>6.3850132981320006E-4</v>
      </c>
      <c r="J9229" s="26" t="s">
        <v>700</v>
      </c>
    </row>
    <row r="9230" spans="1:10" ht="15.75" hidden="1" customHeight="1" x14ac:dyDescent="0.25">
      <c r="A9230" s="2" t="s">
        <v>853</v>
      </c>
      <c r="B9230" s="2" t="s">
        <v>854</v>
      </c>
      <c r="C9230" s="2">
        <v>2045</v>
      </c>
      <c r="D9230" s="2" t="s">
        <v>241</v>
      </c>
      <c r="E9230" s="2" t="s">
        <v>627</v>
      </c>
      <c r="F9230" s="2" t="s">
        <v>860</v>
      </c>
      <c r="G9230" s="2">
        <v>20</v>
      </c>
      <c r="H9230" s="2">
        <v>8.1001817015930993E-3</v>
      </c>
      <c r="I9230" s="2">
        <v>9.0722035057842713E-3</v>
      </c>
      <c r="J9230" s="26" t="s">
        <v>701</v>
      </c>
    </row>
    <row r="9231" spans="1:10" ht="15.75" hidden="1" customHeight="1" x14ac:dyDescent="0.25">
      <c r="A9231" s="2" t="s">
        <v>853</v>
      </c>
      <c r="B9231" s="2" t="s">
        <v>854</v>
      </c>
      <c r="C9231" s="2">
        <v>2045</v>
      </c>
      <c r="D9231" s="2" t="s">
        <v>241</v>
      </c>
      <c r="E9231" s="2" t="s">
        <v>627</v>
      </c>
      <c r="F9231" s="2" t="s">
        <v>858</v>
      </c>
      <c r="G9231" s="2">
        <v>21</v>
      </c>
      <c r="H9231" s="2">
        <v>4.82378834858537E-2</v>
      </c>
      <c r="I9231" s="2">
        <v>5.4026429504156148E-2</v>
      </c>
      <c r="J9231" s="26" t="s">
        <v>700</v>
      </c>
    </row>
    <row r="9232" spans="1:10" ht="15.75" hidden="1" customHeight="1" x14ac:dyDescent="0.25">
      <c r="A9232" s="2" t="s">
        <v>853</v>
      </c>
      <c r="B9232" s="2" t="s">
        <v>854</v>
      </c>
      <c r="C9232" s="2">
        <v>2045</v>
      </c>
      <c r="D9232" s="2" t="s">
        <v>241</v>
      </c>
      <c r="E9232" s="2" t="s">
        <v>627</v>
      </c>
      <c r="F9232" s="2" t="s">
        <v>857</v>
      </c>
      <c r="G9232" s="2">
        <v>21</v>
      </c>
      <c r="H9232" s="2">
        <v>9.9425217194947998E-3</v>
      </c>
      <c r="I9232" s="2">
        <v>1.1135624325834178E-2</v>
      </c>
      <c r="J9232" s="26" t="s">
        <v>700</v>
      </c>
    </row>
    <row r="9233" spans="1:10" ht="15.75" hidden="1" customHeight="1" x14ac:dyDescent="0.25">
      <c r="A9233" s="2" t="s">
        <v>853</v>
      </c>
      <c r="B9233" s="2" t="s">
        <v>854</v>
      </c>
      <c r="C9233" s="2">
        <v>2045</v>
      </c>
      <c r="D9233" s="2" t="s">
        <v>241</v>
      </c>
      <c r="E9233" s="2" t="s">
        <v>627</v>
      </c>
      <c r="F9233" s="2" t="s">
        <v>860</v>
      </c>
      <c r="G9233" s="2">
        <v>21</v>
      </c>
      <c r="H9233" s="2">
        <v>1.31870763725601E-2</v>
      </c>
      <c r="I9233" s="2">
        <v>1.4769525537267313E-2</v>
      </c>
      <c r="J9233" s="26" t="s">
        <v>701</v>
      </c>
    </row>
    <row r="9234" spans="1:10" ht="15.75" hidden="1" customHeight="1" x14ac:dyDescent="0.25">
      <c r="A9234" s="2" t="s">
        <v>853</v>
      </c>
      <c r="B9234" s="2" t="s">
        <v>854</v>
      </c>
      <c r="C9234" s="2">
        <v>2045</v>
      </c>
      <c r="D9234" s="2" t="s">
        <v>241</v>
      </c>
      <c r="E9234" s="2" t="s">
        <v>627</v>
      </c>
      <c r="F9234" s="2" t="s">
        <v>856</v>
      </c>
      <c r="G9234" s="2">
        <v>21</v>
      </c>
      <c r="H9234" s="2">
        <v>8.0963296204569996E-4</v>
      </c>
      <c r="I9234" s="2">
        <v>9.06788917491184E-4</v>
      </c>
      <c r="J9234" s="26" t="s">
        <v>700</v>
      </c>
    </row>
    <row r="9235" spans="1:10" ht="15.75" hidden="1" customHeight="1" x14ac:dyDescent="0.25">
      <c r="A9235" s="2" t="s">
        <v>853</v>
      </c>
      <c r="B9235" s="2" t="s">
        <v>854</v>
      </c>
      <c r="C9235" s="2">
        <v>2045</v>
      </c>
      <c r="D9235" s="2" t="s">
        <v>241</v>
      </c>
      <c r="E9235" s="2" t="s">
        <v>627</v>
      </c>
      <c r="F9235" s="2" t="s">
        <v>859</v>
      </c>
      <c r="G9235" s="2">
        <v>21</v>
      </c>
      <c r="H9235" s="2">
        <v>2.1721091034123999E-3</v>
      </c>
      <c r="I9235" s="2">
        <v>2.432762195821888E-3</v>
      </c>
      <c r="J9235" s="26" t="s">
        <v>700</v>
      </c>
    </row>
    <row r="9236" spans="1:10" ht="15.75" hidden="1" customHeight="1" x14ac:dyDescent="0.25">
      <c r="A9236" s="2" t="s">
        <v>853</v>
      </c>
      <c r="B9236" s="2" t="s">
        <v>854</v>
      </c>
      <c r="C9236" s="2">
        <v>2045</v>
      </c>
      <c r="D9236" s="2" t="s">
        <v>241</v>
      </c>
      <c r="E9236" s="2" t="s">
        <v>627</v>
      </c>
      <c r="F9236" s="2" t="s">
        <v>855</v>
      </c>
      <c r="G9236" s="2">
        <v>21</v>
      </c>
      <c r="H9236" s="2">
        <v>3.1619594665239999E-4</v>
      </c>
      <c r="I9236" s="2">
        <v>3.5413946025068804E-4</v>
      </c>
      <c r="J9236" s="26" t="s">
        <v>700</v>
      </c>
    </row>
    <row r="9237" spans="1:10" ht="15.75" hidden="1" customHeight="1" x14ac:dyDescent="0.25">
      <c r="A9237" s="2" t="s">
        <v>853</v>
      </c>
      <c r="B9237" s="2" t="s">
        <v>854</v>
      </c>
      <c r="C9237" s="2">
        <v>2045</v>
      </c>
      <c r="D9237" s="2" t="s">
        <v>241</v>
      </c>
      <c r="E9237" s="2" t="s">
        <v>627</v>
      </c>
      <c r="F9237" s="2" t="s">
        <v>859</v>
      </c>
      <c r="G9237" s="2">
        <v>22</v>
      </c>
      <c r="H9237" s="2">
        <v>2.6545209548203001E-3</v>
      </c>
      <c r="I9237" s="2">
        <v>2.9730634693987366E-3</v>
      </c>
      <c r="J9237" s="26" t="s">
        <v>700</v>
      </c>
    </row>
    <row r="9238" spans="1:10" ht="15.75" hidden="1" customHeight="1" x14ac:dyDescent="0.25">
      <c r="A9238" s="2" t="s">
        <v>853</v>
      </c>
      <c r="B9238" s="2" t="s">
        <v>854</v>
      </c>
      <c r="C9238" s="2">
        <v>2045</v>
      </c>
      <c r="D9238" s="2" t="s">
        <v>241</v>
      </c>
      <c r="E9238" s="2" t="s">
        <v>627</v>
      </c>
      <c r="F9238" s="2" t="s">
        <v>856</v>
      </c>
      <c r="G9238" s="2">
        <v>22</v>
      </c>
      <c r="H9238" s="2">
        <v>1.1183297247043999E-3</v>
      </c>
      <c r="I9238" s="2">
        <v>1.252529291668928E-3</v>
      </c>
      <c r="J9238" s="26" t="s">
        <v>700</v>
      </c>
    </row>
    <row r="9239" spans="1:10" ht="15.75" hidden="1" customHeight="1" x14ac:dyDescent="0.25">
      <c r="A9239" s="2" t="s">
        <v>853</v>
      </c>
      <c r="B9239" s="2" t="s">
        <v>854</v>
      </c>
      <c r="C9239" s="2">
        <v>2045</v>
      </c>
      <c r="D9239" s="2" t="s">
        <v>241</v>
      </c>
      <c r="E9239" s="2" t="s">
        <v>627</v>
      </c>
      <c r="F9239" s="2" t="s">
        <v>855</v>
      </c>
      <c r="G9239" s="2">
        <v>22</v>
      </c>
      <c r="H9239" s="2">
        <v>1.3185606803745001E-3</v>
      </c>
      <c r="I9239" s="2">
        <v>1.4767879620194403E-3</v>
      </c>
      <c r="J9239" s="26" t="s">
        <v>700</v>
      </c>
    </row>
    <row r="9240" spans="1:10" ht="15.75" hidden="1" customHeight="1" x14ac:dyDescent="0.25">
      <c r="A9240" s="2" t="s">
        <v>853</v>
      </c>
      <c r="B9240" s="2" t="s">
        <v>854</v>
      </c>
      <c r="C9240" s="2">
        <v>2045</v>
      </c>
      <c r="D9240" s="2" t="s">
        <v>241</v>
      </c>
      <c r="E9240" s="2" t="s">
        <v>627</v>
      </c>
      <c r="F9240" s="2" t="s">
        <v>858</v>
      </c>
      <c r="G9240" s="2">
        <v>22</v>
      </c>
      <c r="H9240" s="2">
        <v>4.4722796417772798E-2</v>
      </c>
      <c r="I9240" s="2">
        <v>5.0089531987905535E-2</v>
      </c>
      <c r="J9240" s="26" t="s">
        <v>700</v>
      </c>
    </row>
    <row r="9241" spans="1:10" ht="15.75" hidden="1" customHeight="1" x14ac:dyDescent="0.25">
      <c r="A9241" s="2" t="s">
        <v>853</v>
      </c>
      <c r="B9241" s="2" t="s">
        <v>854</v>
      </c>
      <c r="C9241" s="2">
        <v>2045</v>
      </c>
      <c r="D9241" s="2" t="s">
        <v>241</v>
      </c>
      <c r="E9241" s="2" t="s">
        <v>627</v>
      </c>
      <c r="F9241" s="2" t="s">
        <v>857</v>
      </c>
      <c r="G9241" s="2">
        <v>22</v>
      </c>
      <c r="H9241" s="2">
        <v>5.4855925845913997E-3</v>
      </c>
      <c r="I9241" s="2">
        <v>6.1438636947423681E-3</v>
      </c>
      <c r="J9241" s="26" t="s">
        <v>700</v>
      </c>
    </row>
    <row r="9242" spans="1:10" ht="15.75" hidden="1" customHeight="1" x14ac:dyDescent="0.25">
      <c r="A9242" s="2" t="s">
        <v>853</v>
      </c>
      <c r="B9242" s="2" t="s">
        <v>854</v>
      </c>
      <c r="C9242" s="2">
        <v>2045</v>
      </c>
      <c r="D9242" s="2" t="s">
        <v>241</v>
      </c>
      <c r="E9242" s="2" t="s">
        <v>627</v>
      </c>
      <c r="F9242" s="2" t="s">
        <v>860</v>
      </c>
      <c r="G9242" s="2">
        <v>22</v>
      </c>
      <c r="H9242" s="2">
        <v>1.03924550930969E-2</v>
      </c>
      <c r="I9242" s="2">
        <v>1.163954970426853E-2</v>
      </c>
      <c r="J9242" s="26" t="s">
        <v>701</v>
      </c>
    </row>
    <row r="9243" spans="1:10" ht="15.75" hidden="1" customHeight="1" x14ac:dyDescent="0.25">
      <c r="A9243" s="2" t="s">
        <v>853</v>
      </c>
      <c r="B9243" s="2" t="s">
        <v>854</v>
      </c>
      <c r="C9243" s="2">
        <v>2045</v>
      </c>
      <c r="D9243" s="2" t="s">
        <v>241</v>
      </c>
      <c r="E9243" s="2" t="s">
        <v>627</v>
      </c>
      <c r="F9243" s="2" t="s">
        <v>860</v>
      </c>
      <c r="G9243" s="2">
        <v>23</v>
      </c>
      <c r="H9243" s="2">
        <v>4.8330019926652E-3</v>
      </c>
      <c r="I9243" s="2">
        <v>5.4129622317850247E-3</v>
      </c>
      <c r="J9243" s="26" t="s">
        <v>701</v>
      </c>
    </row>
    <row r="9244" spans="1:10" ht="15.75" hidden="1" customHeight="1" x14ac:dyDescent="0.25">
      <c r="A9244" s="2" t="s">
        <v>853</v>
      </c>
      <c r="B9244" s="2" t="s">
        <v>854</v>
      </c>
      <c r="C9244" s="2">
        <v>2045</v>
      </c>
      <c r="D9244" s="2" t="s">
        <v>241</v>
      </c>
      <c r="E9244" s="2" t="s">
        <v>627</v>
      </c>
      <c r="F9244" s="2" t="s">
        <v>857</v>
      </c>
      <c r="G9244" s="2">
        <v>23</v>
      </c>
      <c r="H9244" s="2">
        <v>6.9366001698653998E-3</v>
      </c>
      <c r="I9244" s="2">
        <v>7.7689921902492484E-3</v>
      </c>
      <c r="J9244" s="26" t="s">
        <v>700</v>
      </c>
    </row>
    <row r="9245" spans="1:10" ht="15.75" hidden="1" customHeight="1" x14ac:dyDescent="0.25">
      <c r="A9245" s="2" t="s">
        <v>853</v>
      </c>
      <c r="B9245" s="2" t="s">
        <v>854</v>
      </c>
      <c r="C9245" s="2">
        <v>2045</v>
      </c>
      <c r="D9245" s="2" t="s">
        <v>241</v>
      </c>
      <c r="E9245" s="2" t="s">
        <v>627</v>
      </c>
      <c r="F9245" s="2" t="s">
        <v>859</v>
      </c>
      <c r="G9245" s="2">
        <v>23</v>
      </c>
      <c r="H9245" s="2">
        <v>9.8176510073239996E-4</v>
      </c>
      <c r="I9245" s="2">
        <v>1.099576912820288E-3</v>
      </c>
      <c r="J9245" s="26" t="s">
        <v>700</v>
      </c>
    </row>
    <row r="9246" spans="1:10" ht="15.75" hidden="1" customHeight="1" x14ac:dyDescent="0.25">
      <c r="A9246" s="2" t="s">
        <v>853</v>
      </c>
      <c r="B9246" s="2" t="s">
        <v>854</v>
      </c>
      <c r="C9246" s="2">
        <v>2045</v>
      </c>
      <c r="D9246" s="2" t="s">
        <v>241</v>
      </c>
      <c r="E9246" s="2" t="s">
        <v>627</v>
      </c>
      <c r="F9246" s="2" t="s">
        <v>858</v>
      </c>
      <c r="G9246" s="2">
        <v>23</v>
      </c>
      <c r="H9246" s="2">
        <v>5.0081537570804399E-2</v>
      </c>
      <c r="I9246" s="2">
        <v>5.6091322079300933E-2</v>
      </c>
      <c r="J9246" s="26" t="s">
        <v>700</v>
      </c>
    </row>
    <row r="9247" spans="1:10" ht="15.75" hidden="1" customHeight="1" x14ac:dyDescent="0.25">
      <c r="A9247" s="2" t="s">
        <v>853</v>
      </c>
      <c r="B9247" s="2" t="s">
        <v>854</v>
      </c>
      <c r="C9247" s="2">
        <v>2045</v>
      </c>
      <c r="D9247" s="2" t="s">
        <v>241</v>
      </c>
      <c r="E9247" s="2" t="s">
        <v>627</v>
      </c>
      <c r="F9247" s="2" t="s">
        <v>856</v>
      </c>
      <c r="G9247" s="2">
        <v>23</v>
      </c>
      <c r="H9247" s="2">
        <v>4.098735298612E-4</v>
      </c>
      <c r="I9247" s="2">
        <v>4.5905835344454407E-4</v>
      </c>
      <c r="J9247" s="26" t="s">
        <v>700</v>
      </c>
    </row>
    <row r="9248" spans="1:10" ht="15.75" hidden="1" customHeight="1" x14ac:dyDescent="0.25">
      <c r="A9248" s="2" t="s">
        <v>853</v>
      </c>
      <c r="B9248" s="2" t="s">
        <v>854</v>
      </c>
      <c r="C9248" s="2">
        <v>2045</v>
      </c>
      <c r="D9248" s="2" t="s">
        <v>241</v>
      </c>
      <c r="E9248" s="2" t="s">
        <v>627</v>
      </c>
      <c r="F9248" s="2" t="s">
        <v>860</v>
      </c>
      <c r="G9248" s="2">
        <v>24</v>
      </c>
      <c r="H9248" s="2">
        <v>3.9453857461922001E-3</v>
      </c>
      <c r="I9248" s="2">
        <v>4.4188320357352647E-3</v>
      </c>
      <c r="J9248" s="26" t="s">
        <v>701</v>
      </c>
    </row>
    <row r="9249" spans="1:10" ht="15.75" hidden="1" customHeight="1" x14ac:dyDescent="0.25">
      <c r="A9249" s="2" t="s">
        <v>853</v>
      </c>
      <c r="B9249" s="2" t="s">
        <v>854</v>
      </c>
      <c r="C9249" s="2">
        <v>2045</v>
      </c>
      <c r="D9249" s="2" t="s">
        <v>241</v>
      </c>
      <c r="E9249" s="2" t="s">
        <v>627</v>
      </c>
      <c r="F9249" s="2" t="s">
        <v>856</v>
      </c>
      <c r="G9249" s="2">
        <v>24</v>
      </c>
      <c r="H9249" s="2">
        <v>4.5809630682919997E-4</v>
      </c>
      <c r="I9249" s="2">
        <v>5.1306786364870407E-4</v>
      </c>
      <c r="J9249" s="26" t="s">
        <v>700</v>
      </c>
    </row>
    <row r="9250" spans="1:10" ht="15.75" hidden="1" customHeight="1" x14ac:dyDescent="0.25">
      <c r="A9250" s="2" t="s">
        <v>853</v>
      </c>
      <c r="B9250" s="2" t="s">
        <v>854</v>
      </c>
      <c r="C9250" s="2">
        <v>2045</v>
      </c>
      <c r="D9250" s="2" t="s">
        <v>241</v>
      </c>
      <c r="E9250" s="2" t="s">
        <v>627</v>
      </c>
      <c r="F9250" s="2" t="s">
        <v>859</v>
      </c>
      <c r="G9250" s="2">
        <v>24</v>
      </c>
      <c r="H9250" s="2">
        <v>2.7469098859000002E-4</v>
      </c>
      <c r="I9250" s="2">
        <v>3.0765390722080007E-4</v>
      </c>
      <c r="J9250" s="26" t="s">
        <v>700</v>
      </c>
    </row>
    <row r="9251" spans="1:10" ht="15.75" hidden="1" customHeight="1" x14ac:dyDescent="0.25">
      <c r="A9251" s="2" t="s">
        <v>853</v>
      </c>
      <c r="B9251" s="2" t="s">
        <v>854</v>
      </c>
      <c r="C9251" s="2">
        <v>2045</v>
      </c>
      <c r="D9251" s="2" t="s">
        <v>241</v>
      </c>
      <c r="E9251" s="2" t="s">
        <v>627</v>
      </c>
      <c r="F9251" s="2" t="s">
        <v>857</v>
      </c>
      <c r="G9251" s="2">
        <v>24</v>
      </c>
      <c r="H9251" s="2">
        <v>6.5610524616204003E-3</v>
      </c>
      <c r="I9251" s="2">
        <v>7.3483787570148493E-3</v>
      </c>
      <c r="J9251" s="26" t="s">
        <v>700</v>
      </c>
    </row>
    <row r="9252" spans="1:10" ht="15.75" hidden="1" customHeight="1" x14ac:dyDescent="0.25">
      <c r="A9252" s="2" t="s">
        <v>853</v>
      </c>
      <c r="B9252" s="2" t="s">
        <v>854</v>
      </c>
      <c r="C9252" s="2">
        <v>2045</v>
      </c>
      <c r="D9252" s="2" t="s">
        <v>241</v>
      </c>
      <c r="E9252" s="2" t="s">
        <v>627</v>
      </c>
      <c r="F9252" s="2" t="s">
        <v>858</v>
      </c>
      <c r="G9252" s="2">
        <v>24</v>
      </c>
      <c r="H9252" s="2">
        <v>7.5823778286576299E-2</v>
      </c>
      <c r="I9252" s="2">
        <v>8.4922631680965463E-2</v>
      </c>
      <c r="J9252" s="26" t="s">
        <v>700</v>
      </c>
    </row>
    <row r="9253" spans="1:10" ht="15.75" hidden="1" customHeight="1" x14ac:dyDescent="0.25">
      <c r="A9253" s="2" t="s">
        <v>853</v>
      </c>
      <c r="B9253" s="2" t="s">
        <v>854</v>
      </c>
      <c r="C9253" s="2">
        <v>2045</v>
      </c>
      <c r="D9253" s="2" t="s">
        <v>241</v>
      </c>
      <c r="E9253" s="2" t="s">
        <v>627</v>
      </c>
      <c r="F9253" s="2" t="s">
        <v>855</v>
      </c>
      <c r="G9253" s="2">
        <v>24</v>
      </c>
      <c r="H9253" s="2">
        <v>2.1879292326047999E-3</v>
      </c>
      <c r="I9253" s="2">
        <v>2.4504807405173763E-3</v>
      </c>
      <c r="J9253" s="26" t="s">
        <v>700</v>
      </c>
    </row>
    <row r="9254" spans="1:10" ht="15.75" hidden="1" customHeight="1" x14ac:dyDescent="0.25">
      <c r="A9254" s="2" t="s">
        <v>853</v>
      </c>
      <c r="B9254" s="2" t="s">
        <v>854</v>
      </c>
      <c r="C9254" s="2">
        <v>2045</v>
      </c>
      <c r="D9254" s="2" t="s">
        <v>241</v>
      </c>
      <c r="E9254" s="2" t="s">
        <v>627</v>
      </c>
      <c r="F9254" s="2" t="s">
        <v>858</v>
      </c>
      <c r="G9254" s="2">
        <v>25</v>
      </c>
      <c r="H9254" s="2">
        <v>3.0975445406511402E-2</v>
      </c>
      <c r="I9254" s="2">
        <v>3.4692498855292776E-2</v>
      </c>
      <c r="J9254" s="26" t="s">
        <v>700</v>
      </c>
    </row>
    <row r="9255" spans="1:10" ht="15.75" hidden="1" customHeight="1" x14ac:dyDescent="0.25">
      <c r="A9255" s="2" t="s">
        <v>853</v>
      </c>
      <c r="B9255" s="2" t="s">
        <v>854</v>
      </c>
      <c r="C9255" s="2">
        <v>2045</v>
      </c>
      <c r="D9255" s="2" t="s">
        <v>241</v>
      </c>
      <c r="E9255" s="2" t="s">
        <v>627</v>
      </c>
      <c r="F9255" s="2" t="s">
        <v>856</v>
      </c>
      <c r="G9255" s="2">
        <v>25</v>
      </c>
      <c r="H9255" s="2">
        <v>1.138044535764E-4</v>
      </c>
      <c r="I9255" s="2">
        <v>1.2746098800556801E-4</v>
      </c>
      <c r="J9255" s="26" t="s">
        <v>700</v>
      </c>
    </row>
    <row r="9256" spans="1:10" ht="15.75" hidden="1" customHeight="1" x14ac:dyDescent="0.25">
      <c r="A9256" s="2" t="s">
        <v>853</v>
      </c>
      <c r="B9256" s="2" t="s">
        <v>854</v>
      </c>
      <c r="C9256" s="2">
        <v>2045</v>
      </c>
      <c r="D9256" s="2" t="s">
        <v>241</v>
      </c>
      <c r="E9256" s="2" t="s">
        <v>627</v>
      </c>
      <c r="F9256" s="2" t="s">
        <v>855</v>
      </c>
      <c r="G9256" s="2">
        <v>25</v>
      </c>
      <c r="H9256" s="2">
        <v>1.2575743021443E-3</v>
      </c>
      <c r="I9256" s="2">
        <v>1.4084832184016161E-3</v>
      </c>
      <c r="J9256" s="26" t="s">
        <v>700</v>
      </c>
    </row>
    <row r="9257" spans="1:10" ht="15.75" hidden="1" customHeight="1" x14ac:dyDescent="0.25">
      <c r="A9257" s="2" t="s">
        <v>853</v>
      </c>
      <c r="B9257" s="2" t="s">
        <v>854</v>
      </c>
      <c r="C9257" s="2">
        <v>2045</v>
      </c>
      <c r="D9257" s="2" t="s">
        <v>241</v>
      </c>
      <c r="E9257" s="2" t="s">
        <v>627</v>
      </c>
      <c r="F9257" s="2" t="s">
        <v>859</v>
      </c>
      <c r="G9257" s="2">
        <v>25</v>
      </c>
      <c r="H9257" s="2">
        <v>2.0315647561802001E-3</v>
      </c>
      <c r="I9257" s="2">
        <v>2.2753525269218243E-3</v>
      </c>
      <c r="J9257" s="26" t="s">
        <v>700</v>
      </c>
    </row>
    <row r="9258" spans="1:10" ht="15.75" hidden="1" customHeight="1" x14ac:dyDescent="0.25">
      <c r="A9258" s="2" t="s">
        <v>853</v>
      </c>
      <c r="B9258" s="2" t="s">
        <v>854</v>
      </c>
      <c r="C9258" s="2">
        <v>2045</v>
      </c>
      <c r="D9258" s="2" t="s">
        <v>241</v>
      </c>
      <c r="E9258" s="2" t="s">
        <v>627</v>
      </c>
      <c r="F9258" s="2" t="s">
        <v>857</v>
      </c>
      <c r="G9258" s="2">
        <v>25</v>
      </c>
      <c r="H9258" s="2">
        <v>3.4604009706526999E-3</v>
      </c>
      <c r="I9258" s="2">
        <v>3.8756490871310243E-3</v>
      </c>
      <c r="J9258" s="26" t="s">
        <v>700</v>
      </c>
    </row>
    <row r="9259" spans="1:10" ht="15.75" hidden="1" customHeight="1" x14ac:dyDescent="0.25">
      <c r="A9259" s="2" t="s">
        <v>853</v>
      </c>
      <c r="B9259" s="2" t="s">
        <v>854</v>
      </c>
      <c r="C9259" s="2">
        <v>2045</v>
      </c>
      <c r="D9259" s="2" t="s">
        <v>241</v>
      </c>
      <c r="E9259" s="2" t="s">
        <v>627</v>
      </c>
      <c r="F9259" s="2" t="s">
        <v>860</v>
      </c>
      <c r="G9259" s="2">
        <v>25</v>
      </c>
      <c r="H9259" s="2">
        <v>2.2569287684746E-3</v>
      </c>
      <c r="I9259" s="2">
        <v>2.5277602206915523E-3</v>
      </c>
      <c r="J9259" s="26" t="s">
        <v>701</v>
      </c>
    </row>
    <row r="9260" spans="1:10" ht="15.75" hidden="1" customHeight="1" x14ac:dyDescent="0.25">
      <c r="A9260" s="2" t="s">
        <v>853</v>
      </c>
      <c r="B9260" s="2" t="s">
        <v>854</v>
      </c>
      <c r="C9260" s="2">
        <v>2045</v>
      </c>
      <c r="D9260" s="2" t="s">
        <v>241</v>
      </c>
      <c r="E9260" s="2" t="s">
        <v>627</v>
      </c>
      <c r="F9260" s="2" t="s">
        <v>858</v>
      </c>
      <c r="G9260" s="2">
        <v>26</v>
      </c>
      <c r="H9260" s="2">
        <v>4.7004598192870603E-2</v>
      </c>
      <c r="I9260" s="2">
        <v>5.2645149976015083E-2</v>
      </c>
      <c r="J9260" s="26" t="s">
        <v>700</v>
      </c>
    </row>
    <row r="9261" spans="1:10" ht="15.75" hidden="1" customHeight="1" x14ac:dyDescent="0.25">
      <c r="A9261" s="2" t="s">
        <v>853</v>
      </c>
      <c r="B9261" s="2" t="s">
        <v>854</v>
      </c>
      <c r="C9261" s="2">
        <v>2045</v>
      </c>
      <c r="D9261" s="2" t="s">
        <v>241</v>
      </c>
      <c r="E9261" s="2" t="s">
        <v>627</v>
      </c>
      <c r="F9261" s="2" t="s">
        <v>860</v>
      </c>
      <c r="G9261" s="2">
        <v>26</v>
      </c>
      <c r="H9261" s="2">
        <v>1.4029556186870001E-3</v>
      </c>
      <c r="I9261" s="2">
        <v>1.5713102929294403E-3</v>
      </c>
      <c r="J9261" s="26" t="s">
        <v>701</v>
      </c>
    </row>
    <row r="9262" spans="1:10" ht="15.75" hidden="1" customHeight="1" x14ac:dyDescent="0.25">
      <c r="A9262" s="2" t="s">
        <v>853</v>
      </c>
      <c r="B9262" s="2" t="s">
        <v>854</v>
      </c>
      <c r="C9262" s="2">
        <v>2045</v>
      </c>
      <c r="D9262" s="2" t="s">
        <v>241</v>
      </c>
      <c r="E9262" s="2" t="s">
        <v>627</v>
      </c>
      <c r="F9262" s="2" t="s">
        <v>856</v>
      </c>
      <c r="G9262" s="2">
        <v>26</v>
      </c>
      <c r="H9262" s="2">
        <v>1.804820749385E-4</v>
      </c>
      <c r="I9262" s="2">
        <v>2.0213992393112E-4</v>
      </c>
      <c r="J9262" s="26" t="s">
        <v>700</v>
      </c>
    </row>
    <row r="9263" spans="1:10" ht="15.75" hidden="1" customHeight="1" x14ac:dyDescent="0.25">
      <c r="A9263" s="2" t="s">
        <v>853</v>
      </c>
      <c r="B9263" s="2" t="s">
        <v>854</v>
      </c>
      <c r="C9263" s="2">
        <v>2045</v>
      </c>
      <c r="D9263" s="2" t="s">
        <v>241</v>
      </c>
      <c r="E9263" s="2" t="s">
        <v>627</v>
      </c>
      <c r="F9263" s="2" t="s">
        <v>857</v>
      </c>
      <c r="G9263" s="2">
        <v>26</v>
      </c>
      <c r="H9263" s="2">
        <v>3.6106989718974001E-3</v>
      </c>
      <c r="I9263" s="2">
        <v>4.0439828485250885E-3</v>
      </c>
      <c r="J9263" s="26" t="s">
        <v>700</v>
      </c>
    </row>
    <row r="9264" spans="1:10" ht="15.75" hidden="1" customHeight="1" x14ac:dyDescent="0.25">
      <c r="A9264" s="2" t="s">
        <v>853</v>
      </c>
      <c r="B9264" s="2" t="s">
        <v>854</v>
      </c>
      <c r="C9264" s="2">
        <v>2045</v>
      </c>
      <c r="D9264" s="2" t="s">
        <v>241</v>
      </c>
      <c r="E9264" s="2" t="s">
        <v>627</v>
      </c>
      <c r="F9264" s="2" t="s">
        <v>859</v>
      </c>
      <c r="G9264" s="2">
        <v>26</v>
      </c>
      <c r="H9264" s="2">
        <v>1.7042519903043001E-3</v>
      </c>
      <c r="I9264" s="2">
        <v>1.9087622291408164E-3</v>
      </c>
      <c r="J9264" s="26" t="s">
        <v>700</v>
      </c>
    </row>
    <row r="9265" spans="1:10" ht="15.75" hidden="1" customHeight="1" x14ac:dyDescent="0.25">
      <c r="A9265" s="2" t="s">
        <v>853</v>
      </c>
      <c r="B9265" s="2" t="s">
        <v>854</v>
      </c>
      <c r="C9265" s="2">
        <v>2045</v>
      </c>
      <c r="D9265" s="2" t="s">
        <v>241</v>
      </c>
      <c r="E9265" s="2" t="s">
        <v>627</v>
      </c>
      <c r="F9265" s="2" t="s">
        <v>857</v>
      </c>
      <c r="G9265" s="2">
        <v>27</v>
      </c>
      <c r="H9265" s="2">
        <v>3.7220125959719999E-3</v>
      </c>
      <c r="I9265" s="2">
        <v>4.1686541074886403E-3</v>
      </c>
      <c r="J9265" s="26" t="s">
        <v>700</v>
      </c>
    </row>
    <row r="9266" spans="1:10" ht="15.75" hidden="1" customHeight="1" x14ac:dyDescent="0.25">
      <c r="A9266" s="2" t="s">
        <v>853</v>
      </c>
      <c r="B9266" s="2" t="s">
        <v>854</v>
      </c>
      <c r="C9266" s="2">
        <v>2045</v>
      </c>
      <c r="D9266" s="2" t="s">
        <v>241</v>
      </c>
      <c r="E9266" s="2" t="s">
        <v>627</v>
      </c>
      <c r="F9266" s="2" t="s">
        <v>860</v>
      </c>
      <c r="G9266" s="2">
        <v>27</v>
      </c>
      <c r="H9266" s="2">
        <v>2.0133043290116001E-3</v>
      </c>
      <c r="I9266" s="2">
        <v>2.2549008484929922E-3</v>
      </c>
      <c r="J9266" s="26" t="s">
        <v>701</v>
      </c>
    </row>
    <row r="9267" spans="1:10" ht="15.75" hidden="1" customHeight="1" x14ac:dyDescent="0.25">
      <c r="A9267" s="2" t="s">
        <v>853</v>
      </c>
      <c r="B9267" s="2" t="s">
        <v>854</v>
      </c>
      <c r="C9267" s="2">
        <v>2045</v>
      </c>
      <c r="D9267" s="2" t="s">
        <v>241</v>
      </c>
      <c r="E9267" s="2" t="s">
        <v>627</v>
      </c>
      <c r="F9267" s="2" t="s">
        <v>856</v>
      </c>
      <c r="G9267" s="2">
        <v>27</v>
      </c>
      <c r="H9267" s="2">
        <v>1.171149779111E-4</v>
      </c>
      <c r="I9267" s="2">
        <v>1.3116877526043202E-4</v>
      </c>
      <c r="J9267" s="26" t="s">
        <v>700</v>
      </c>
    </row>
    <row r="9268" spans="1:10" ht="15.75" hidden="1" customHeight="1" x14ac:dyDescent="0.25">
      <c r="A9268" s="2" t="s">
        <v>853</v>
      </c>
      <c r="B9268" s="2" t="s">
        <v>854</v>
      </c>
      <c r="C9268" s="2">
        <v>2045</v>
      </c>
      <c r="D9268" s="2" t="s">
        <v>241</v>
      </c>
      <c r="E9268" s="2" t="s">
        <v>627</v>
      </c>
      <c r="F9268" s="2" t="s">
        <v>855</v>
      </c>
      <c r="G9268" s="2">
        <v>27</v>
      </c>
      <c r="H9268" s="2">
        <v>4.127237771172E-4</v>
      </c>
      <c r="I9268" s="2">
        <v>4.6225063037126407E-4</v>
      </c>
      <c r="J9268" s="26" t="s">
        <v>700</v>
      </c>
    </row>
    <row r="9269" spans="1:10" ht="15.75" hidden="1" customHeight="1" x14ac:dyDescent="0.25">
      <c r="A9269" s="2" t="s">
        <v>853</v>
      </c>
      <c r="B9269" s="2" t="s">
        <v>854</v>
      </c>
      <c r="C9269" s="2">
        <v>2045</v>
      </c>
      <c r="D9269" s="2" t="s">
        <v>241</v>
      </c>
      <c r="E9269" s="2" t="s">
        <v>627</v>
      </c>
      <c r="F9269" s="2" t="s">
        <v>859</v>
      </c>
      <c r="G9269" s="2">
        <v>27</v>
      </c>
      <c r="H9269" s="2">
        <v>8.1230304931520004E-4</v>
      </c>
      <c r="I9269" s="2">
        <v>9.0977941523302417E-4</v>
      </c>
      <c r="J9269" s="26" t="s">
        <v>700</v>
      </c>
    </row>
    <row r="9270" spans="1:10" ht="15.75" hidden="1" customHeight="1" x14ac:dyDescent="0.25">
      <c r="A9270" s="2" t="s">
        <v>853</v>
      </c>
      <c r="B9270" s="2" t="s">
        <v>854</v>
      </c>
      <c r="C9270" s="2">
        <v>2045</v>
      </c>
      <c r="D9270" s="2" t="s">
        <v>241</v>
      </c>
      <c r="E9270" s="2" t="s">
        <v>627</v>
      </c>
      <c r="F9270" s="2" t="s">
        <v>858</v>
      </c>
      <c r="G9270" s="2">
        <v>27</v>
      </c>
      <c r="H9270" s="2">
        <v>1.79096136707813E-2</v>
      </c>
      <c r="I9270" s="2">
        <v>2.0058767311275059E-2</v>
      </c>
      <c r="J9270" s="26" t="s">
        <v>700</v>
      </c>
    </row>
    <row r="9271" spans="1:10" ht="15.75" hidden="1" customHeight="1" x14ac:dyDescent="0.25">
      <c r="A9271" s="2" t="s">
        <v>853</v>
      </c>
      <c r="B9271" s="2" t="s">
        <v>854</v>
      </c>
      <c r="C9271" s="2">
        <v>2045</v>
      </c>
      <c r="D9271" s="2" t="s">
        <v>241</v>
      </c>
      <c r="E9271" s="2" t="s">
        <v>627</v>
      </c>
      <c r="F9271" s="2" t="s">
        <v>855</v>
      </c>
      <c r="G9271" s="2">
        <v>28</v>
      </c>
      <c r="H9271" s="2">
        <v>3.073201805819E-4</v>
      </c>
      <c r="I9271" s="2">
        <v>3.4419860225172802E-4</v>
      </c>
      <c r="J9271" s="26" t="s">
        <v>700</v>
      </c>
    </row>
    <row r="9272" spans="1:10" ht="15.75" hidden="1" customHeight="1" x14ac:dyDescent="0.25">
      <c r="A9272" s="2" t="s">
        <v>853</v>
      </c>
      <c r="B9272" s="2" t="s">
        <v>854</v>
      </c>
      <c r="C9272" s="2">
        <v>2045</v>
      </c>
      <c r="D9272" s="2" t="s">
        <v>241</v>
      </c>
      <c r="E9272" s="2" t="s">
        <v>627</v>
      </c>
      <c r="F9272" s="2" t="s">
        <v>857</v>
      </c>
      <c r="G9272" s="2">
        <v>28</v>
      </c>
      <c r="H9272" s="2">
        <v>2.0963248680346E-3</v>
      </c>
      <c r="I9272" s="2">
        <v>2.3478838521987524E-3</v>
      </c>
      <c r="J9272" s="26" t="s">
        <v>700</v>
      </c>
    </row>
    <row r="9273" spans="1:10" ht="15.75" hidden="1" customHeight="1" x14ac:dyDescent="0.25">
      <c r="A9273" s="2" t="s">
        <v>853</v>
      </c>
      <c r="B9273" s="2" t="s">
        <v>854</v>
      </c>
      <c r="C9273" s="2">
        <v>2045</v>
      </c>
      <c r="D9273" s="2" t="s">
        <v>241</v>
      </c>
      <c r="E9273" s="2" t="s">
        <v>627</v>
      </c>
      <c r="F9273" s="2" t="s">
        <v>859</v>
      </c>
      <c r="G9273" s="2">
        <v>28</v>
      </c>
      <c r="H9273" s="2">
        <v>8.3453405386540004E-4</v>
      </c>
      <c r="I9273" s="2">
        <v>9.346781403292481E-4</v>
      </c>
      <c r="J9273" s="26" t="s">
        <v>700</v>
      </c>
    </row>
    <row r="9274" spans="1:10" ht="15.75" hidden="1" customHeight="1" x14ac:dyDescent="0.25">
      <c r="A9274" s="2" t="s">
        <v>853</v>
      </c>
      <c r="B9274" s="2" t="s">
        <v>854</v>
      </c>
      <c r="C9274" s="2">
        <v>2045</v>
      </c>
      <c r="D9274" s="2" t="s">
        <v>241</v>
      </c>
      <c r="E9274" s="2" t="s">
        <v>627</v>
      </c>
      <c r="F9274" s="2" t="s">
        <v>860</v>
      </c>
      <c r="G9274" s="2">
        <v>28</v>
      </c>
      <c r="H9274" s="2">
        <v>2.6398324989714002E-3</v>
      </c>
      <c r="I9274" s="2">
        <v>2.9566123988479685E-3</v>
      </c>
      <c r="J9274" s="26" t="s">
        <v>701</v>
      </c>
    </row>
    <row r="9275" spans="1:10" ht="15.75" hidden="1" customHeight="1" x14ac:dyDescent="0.25">
      <c r="A9275" s="2" t="s">
        <v>853</v>
      </c>
      <c r="B9275" s="2" t="s">
        <v>854</v>
      </c>
      <c r="C9275" s="2">
        <v>2045</v>
      </c>
      <c r="D9275" s="2" t="s">
        <v>241</v>
      </c>
      <c r="E9275" s="2" t="s">
        <v>627</v>
      </c>
      <c r="F9275" s="2" t="s">
        <v>858</v>
      </c>
      <c r="G9275" s="2">
        <v>28</v>
      </c>
      <c r="H9275" s="2">
        <v>3.1347239157185E-2</v>
      </c>
      <c r="I9275" s="2">
        <v>3.51089078560472E-2</v>
      </c>
      <c r="J9275" s="26" t="s">
        <v>700</v>
      </c>
    </row>
    <row r="9276" spans="1:10" ht="15.75" hidden="1" customHeight="1" x14ac:dyDescent="0.25">
      <c r="A9276" s="2" t="s">
        <v>853</v>
      </c>
      <c r="B9276" s="2" t="s">
        <v>854</v>
      </c>
      <c r="C9276" s="2">
        <v>2045</v>
      </c>
      <c r="D9276" s="2" t="s">
        <v>241</v>
      </c>
      <c r="E9276" s="2" t="s">
        <v>627</v>
      </c>
      <c r="F9276" s="2" t="s">
        <v>856</v>
      </c>
      <c r="G9276" s="2">
        <v>28</v>
      </c>
      <c r="H9276" s="2">
        <v>2.7291600417809998E-4</v>
      </c>
      <c r="I9276" s="2">
        <v>3.0566592467947198E-4</v>
      </c>
      <c r="J9276" s="26" t="s">
        <v>700</v>
      </c>
    </row>
    <row r="9277" spans="1:10" ht="15.75" hidden="1" customHeight="1" x14ac:dyDescent="0.25">
      <c r="A9277" s="2" t="s">
        <v>853</v>
      </c>
      <c r="B9277" s="2" t="s">
        <v>854</v>
      </c>
      <c r="C9277" s="2">
        <v>2045</v>
      </c>
      <c r="D9277" s="2" t="s">
        <v>241</v>
      </c>
      <c r="E9277" s="2" t="s">
        <v>627</v>
      </c>
      <c r="F9277" s="2" t="s">
        <v>860</v>
      </c>
      <c r="G9277" s="2">
        <v>29</v>
      </c>
      <c r="H9277" s="2">
        <v>3.2295475248246999E-3</v>
      </c>
      <c r="I9277" s="2">
        <v>3.6170932278036644E-3</v>
      </c>
      <c r="J9277" s="26" t="s">
        <v>701</v>
      </c>
    </row>
    <row r="9278" spans="1:10" ht="15.75" hidden="1" customHeight="1" x14ac:dyDescent="0.25">
      <c r="A9278" s="2" t="s">
        <v>853</v>
      </c>
      <c r="B9278" s="2" t="s">
        <v>854</v>
      </c>
      <c r="C9278" s="2">
        <v>2045</v>
      </c>
      <c r="D9278" s="2" t="s">
        <v>241</v>
      </c>
      <c r="E9278" s="2" t="s">
        <v>627</v>
      </c>
      <c r="F9278" s="2" t="s">
        <v>857</v>
      </c>
      <c r="G9278" s="2">
        <v>29</v>
      </c>
      <c r="H9278" s="2">
        <v>3.5730740637518001E-3</v>
      </c>
      <c r="I9278" s="2">
        <v>4.0018429514020164E-3</v>
      </c>
      <c r="J9278" s="26" t="s">
        <v>700</v>
      </c>
    </row>
    <row r="9279" spans="1:10" ht="15.75" hidden="1" customHeight="1" x14ac:dyDescent="0.25">
      <c r="A9279" s="2" t="s">
        <v>853</v>
      </c>
      <c r="B9279" s="2" t="s">
        <v>854</v>
      </c>
      <c r="C9279" s="2">
        <v>2045</v>
      </c>
      <c r="D9279" s="2" t="s">
        <v>241</v>
      </c>
      <c r="E9279" s="2" t="s">
        <v>627</v>
      </c>
      <c r="F9279" s="2" t="s">
        <v>858</v>
      </c>
      <c r="G9279" s="2">
        <v>29</v>
      </c>
      <c r="H9279" s="2">
        <v>3.5571418935433002E-2</v>
      </c>
      <c r="I9279" s="2">
        <v>3.9839989207684966E-2</v>
      </c>
      <c r="J9279" s="26" t="s">
        <v>700</v>
      </c>
    </row>
    <row r="9280" spans="1:10" ht="15.75" hidden="1" customHeight="1" x14ac:dyDescent="0.25">
      <c r="A9280" s="2" t="s">
        <v>853</v>
      </c>
      <c r="B9280" s="2" t="s">
        <v>854</v>
      </c>
      <c r="C9280" s="2">
        <v>2045</v>
      </c>
      <c r="D9280" s="2" t="s">
        <v>241</v>
      </c>
      <c r="E9280" s="2" t="s">
        <v>627</v>
      </c>
      <c r="F9280" s="2" t="s">
        <v>859</v>
      </c>
      <c r="G9280" s="2">
        <v>29</v>
      </c>
      <c r="H9280" s="2">
        <v>3.4599928039819998E-4</v>
      </c>
      <c r="I9280" s="2">
        <v>3.8751919404598399E-4</v>
      </c>
      <c r="J9280" s="26" t="s">
        <v>700</v>
      </c>
    </row>
    <row r="9281" spans="1:10" ht="15.75" hidden="1" customHeight="1" x14ac:dyDescent="0.25">
      <c r="A9281" s="2" t="s">
        <v>853</v>
      </c>
      <c r="B9281" s="2" t="s">
        <v>854</v>
      </c>
      <c r="C9281" s="2">
        <v>2045</v>
      </c>
      <c r="D9281" s="2" t="s">
        <v>241</v>
      </c>
      <c r="E9281" s="2" t="s">
        <v>627</v>
      </c>
      <c r="F9281" s="2" t="s">
        <v>856</v>
      </c>
      <c r="G9281" s="2">
        <v>29</v>
      </c>
      <c r="H9281" s="2">
        <v>2.6015472030849998E-4</v>
      </c>
      <c r="I9281" s="2">
        <v>2.9137328674552001E-4</v>
      </c>
      <c r="J9281" s="26" t="s">
        <v>700</v>
      </c>
    </row>
    <row r="9282" spans="1:10" ht="15.75" hidden="1" customHeight="1" x14ac:dyDescent="0.25">
      <c r="A9282" s="2" t="s">
        <v>853</v>
      </c>
      <c r="B9282" s="2" t="s">
        <v>854</v>
      </c>
      <c r="C9282" s="2">
        <v>2045</v>
      </c>
      <c r="D9282" s="2" t="s">
        <v>241</v>
      </c>
      <c r="E9282" s="2" t="s">
        <v>627</v>
      </c>
      <c r="F9282" s="2" t="s">
        <v>860</v>
      </c>
      <c r="G9282" s="2">
        <v>30</v>
      </c>
      <c r="H9282" s="2">
        <v>3.1489139655605002E-3</v>
      </c>
      <c r="I9282" s="2">
        <v>3.5267836414277606E-3</v>
      </c>
      <c r="J9282" s="26" t="s">
        <v>701</v>
      </c>
    </row>
    <row r="9283" spans="1:10" ht="15.75" hidden="1" customHeight="1" x14ac:dyDescent="0.25">
      <c r="A9283" s="2" t="s">
        <v>853</v>
      </c>
      <c r="B9283" s="2" t="s">
        <v>854</v>
      </c>
      <c r="C9283" s="2">
        <v>2045</v>
      </c>
      <c r="D9283" s="2" t="s">
        <v>241</v>
      </c>
      <c r="E9283" s="2" t="s">
        <v>627</v>
      </c>
      <c r="F9283" s="2" t="s">
        <v>856</v>
      </c>
      <c r="G9283" s="2">
        <v>30</v>
      </c>
      <c r="H9283" s="2">
        <v>1.493624477007E-4</v>
      </c>
      <c r="I9283" s="2">
        <v>1.67285941424784E-4</v>
      </c>
      <c r="J9283" s="26" t="s">
        <v>700</v>
      </c>
    </row>
    <row r="9284" spans="1:10" ht="15.75" hidden="1" customHeight="1" x14ac:dyDescent="0.25">
      <c r="A9284" s="2" t="s">
        <v>853</v>
      </c>
      <c r="B9284" s="2" t="s">
        <v>854</v>
      </c>
      <c r="C9284" s="2">
        <v>2045</v>
      </c>
      <c r="D9284" s="2" t="s">
        <v>241</v>
      </c>
      <c r="E9284" s="2" t="s">
        <v>627</v>
      </c>
      <c r="F9284" s="2" t="s">
        <v>859</v>
      </c>
      <c r="G9284" s="2">
        <v>30</v>
      </c>
      <c r="H9284" s="2">
        <v>2.2771534713679999E-4</v>
      </c>
      <c r="I9284" s="2">
        <v>2.5504118879321599E-4</v>
      </c>
      <c r="J9284" s="26" t="s">
        <v>700</v>
      </c>
    </row>
    <row r="9285" spans="1:10" ht="15.75" hidden="1" customHeight="1" x14ac:dyDescent="0.25">
      <c r="A9285" s="2" t="s">
        <v>853</v>
      </c>
      <c r="B9285" s="2" t="s">
        <v>854</v>
      </c>
      <c r="C9285" s="2">
        <v>2045</v>
      </c>
      <c r="D9285" s="2" t="s">
        <v>241</v>
      </c>
      <c r="E9285" s="2" t="s">
        <v>627</v>
      </c>
      <c r="F9285" s="2" t="s">
        <v>857</v>
      </c>
      <c r="G9285" s="2">
        <v>30</v>
      </c>
      <c r="H9285" s="2">
        <v>2.0056813664269002E-3</v>
      </c>
      <c r="I9285" s="2">
        <v>2.2463631303981284E-3</v>
      </c>
      <c r="J9285" s="26" t="s">
        <v>700</v>
      </c>
    </row>
    <row r="9286" spans="1:10" ht="15.75" hidden="1" customHeight="1" x14ac:dyDescent="0.25">
      <c r="A9286" s="2" t="s">
        <v>853</v>
      </c>
      <c r="B9286" s="2" t="s">
        <v>854</v>
      </c>
      <c r="C9286" s="2">
        <v>2045</v>
      </c>
      <c r="D9286" s="2" t="s">
        <v>241</v>
      </c>
      <c r="E9286" s="2" t="s">
        <v>627</v>
      </c>
      <c r="F9286" s="2" t="s">
        <v>858</v>
      </c>
      <c r="G9286" s="2">
        <v>30</v>
      </c>
      <c r="H9286" s="2">
        <v>2.8808785136789001E-3</v>
      </c>
      <c r="I9286" s="2">
        <v>3.2265839353203683E-3</v>
      </c>
      <c r="J9286" s="26" t="s">
        <v>700</v>
      </c>
    </row>
    <row r="9287" spans="1:10" ht="15.75" hidden="1" customHeight="1" x14ac:dyDescent="0.25">
      <c r="A9287" s="2" t="s">
        <v>853</v>
      </c>
      <c r="B9287" s="2" t="s">
        <v>854</v>
      </c>
      <c r="C9287" s="2">
        <v>2045</v>
      </c>
      <c r="D9287" s="2" t="s">
        <v>241</v>
      </c>
      <c r="E9287" s="2" t="s">
        <v>627</v>
      </c>
      <c r="F9287" s="2" t="s">
        <v>856</v>
      </c>
      <c r="G9287" s="2">
        <v>31</v>
      </c>
      <c r="H9287" s="2">
        <v>3.6285469832359997E-4</v>
      </c>
      <c r="I9287" s="2">
        <v>4.0639726212243201E-4</v>
      </c>
      <c r="J9287" s="26" t="s">
        <v>700</v>
      </c>
    </row>
    <row r="9288" spans="1:10" ht="15.75" hidden="1" customHeight="1" x14ac:dyDescent="0.25">
      <c r="A9288" s="2" t="s">
        <v>853</v>
      </c>
      <c r="B9288" s="2" t="s">
        <v>854</v>
      </c>
      <c r="C9288" s="2">
        <v>2045</v>
      </c>
      <c r="D9288" s="2" t="s">
        <v>241</v>
      </c>
      <c r="E9288" s="2" t="s">
        <v>627</v>
      </c>
      <c r="F9288" s="2" t="s">
        <v>857</v>
      </c>
      <c r="G9288" s="2">
        <v>31</v>
      </c>
      <c r="H9288" s="2">
        <v>4.8359325446653998E-3</v>
      </c>
      <c r="I9288" s="2">
        <v>5.4162444500252486E-3</v>
      </c>
      <c r="J9288" s="26" t="s">
        <v>700</v>
      </c>
    </row>
    <row r="9289" spans="1:10" ht="15.75" hidden="1" customHeight="1" x14ac:dyDescent="0.25">
      <c r="A9289" s="2" t="s">
        <v>853</v>
      </c>
      <c r="B9289" s="2" t="s">
        <v>854</v>
      </c>
      <c r="C9289" s="2">
        <v>2045</v>
      </c>
      <c r="D9289" s="2" t="s">
        <v>241</v>
      </c>
      <c r="E9289" s="2" t="s">
        <v>627</v>
      </c>
      <c r="F9289" s="2" t="s">
        <v>858</v>
      </c>
      <c r="G9289" s="2">
        <v>31</v>
      </c>
      <c r="H9289" s="2">
        <v>3.1895599793642801E-2</v>
      </c>
      <c r="I9289" s="2">
        <v>3.5723071768879941E-2</v>
      </c>
      <c r="J9289" s="26" t="s">
        <v>700</v>
      </c>
    </row>
    <row r="9290" spans="1:10" ht="15.75" hidden="1" customHeight="1" x14ac:dyDescent="0.25">
      <c r="A9290" s="2" t="s">
        <v>853</v>
      </c>
      <c r="B9290" s="2" t="s">
        <v>854</v>
      </c>
      <c r="C9290" s="2">
        <v>2045</v>
      </c>
      <c r="D9290" s="2" t="s">
        <v>241</v>
      </c>
      <c r="E9290" s="2" t="s">
        <v>627</v>
      </c>
      <c r="F9290" s="2" t="s">
        <v>859</v>
      </c>
      <c r="G9290" s="2">
        <v>31</v>
      </c>
      <c r="H9290" s="2">
        <v>4.2959085840269998E-4</v>
      </c>
      <c r="I9290" s="2">
        <v>4.81141761411024E-4</v>
      </c>
      <c r="J9290" s="26" t="s">
        <v>700</v>
      </c>
    </row>
    <row r="9291" spans="1:10" ht="15.75" hidden="1" customHeight="1" x14ac:dyDescent="0.25">
      <c r="A9291" s="2" t="s">
        <v>853</v>
      </c>
      <c r="B9291" s="2" t="s">
        <v>854</v>
      </c>
      <c r="C9291" s="2">
        <v>2045</v>
      </c>
      <c r="D9291" s="2" t="s">
        <v>241</v>
      </c>
      <c r="E9291" s="2" t="s">
        <v>627</v>
      </c>
      <c r="F9291" s="2" t="s">
        <v>860</v>
      </c>
      <c r="G9291" s="2">
        <v>31</v>
      </c>
      <c r="H9291" s="2">
        <v>1.7278089071624001E-3</v>
      </c>
      <c r="I9291" s="2">
        <v>1.9351459760218882E-3</v>
      </c>
      <c r="J9291" s="26" t="s">
        <v>701</v>
      </c>
    </row>
    <row r="9292" spans="1:10" ht="15.75" hidden="1" customHeight="1" x14ac:dyDescent="0.25">
      <c r="A9292" s="2" t="s">
        <v>853</v>
      </c>
      <c r="B9292" s="2" t="s">
        <v>854</v>
      </c>
      <c r="C9292" s="2">
        <v>2045</v>
      </c>
      <c r="D9292" s="2" t="s">
        <v>241</v>
      </c>
      <c r="E9292" s="2" t="s">
        <v>627</v>
      </c>
      <c r="F9292" s="2" t="s">
        <v>857</v>
      </c>
      <c r="G9292" s="2">
        <v>32</v>
      </c>
      <c r="H9292" s="2">
        <v>3.9356226334348E-3</v>
      </c>
      <c r="I9292" s="2">
        <v>4.4078973494469766E-3</v>
      </c>
      <c r="J9292" s="26" t="s">
        <v>700</v>
      </c>
    </row>
    <row r="9293" spans="1:10" ht="15.75" hidden="1" customHeight="1" x14ac:dyDescent="0.25">
      <c r="A9293" s="2" t="s">
        <v>853</v>
      </c>
      <c r="B9293" s="2" t="s">
        <v>854</v>
      </c>
      <c r="C9293" s="2">
        <v>2045</v>
      </c>
      <c r="D9293" s="2" t="s">
        <v>241</v>
      </c>
      <c r="E9293" s="2" t="s">
        <v>627</v>
      </c>
      <c r="F9293" s="2" t="s">
        <v>860</v>
      </c>
      <c r="G9293" s="2">
        <v>32</v>
      </c>
      <c r="H9293" s="2">
        <v>1.1454618070274999E-3</v>
      </c>
      <c r="I9293" s="2">
        <v>1.2829172238708001E-3</v>
      </c>
      <c r="J9293" s="26" t="s">
        <v>701</v>
      </c>
    </row>
    <row r="9294" spans="1:10" ht="15.75" hidden="1" customHeight="1" x14ac:dyDescent="0.25">
      <c r="A9294" s="2" t="s">
        <v>853</v>
      </c>
      <c r="B9294" s="2" t="s">
        <v>854</v>
      </c>
      <c r="C9294" s="2">
        <v>2045</v>
      </c>
      <c r="D9294" s="2" t="s">
        <v>241</v>
      </c>
      <c r="E9294" s="2" t="s">
        <v>627</v>
      </c>
      <c r="F9294" s="2" t="s">
        <v>858</v>
      </c>
      <c r="G9294" s="2">
        <v>32</v>
      </c>
      <c r="H9294" s="2">
        <v>1.18392566218972E-2</v>
      </c>
      <c r="I9294" s="2">
        <v>1.3259967416524864E-2</v>
      </c>
      <c r="J9294" s="26" t="s">
        <v>700</v>
      </c>
    </row>
    <row r="9295" spans="1:10" ht="15.75" hidden="1" customHeight="1" x14ac:dyDescent="0.25">
      <c r="A9295" s="2" t="s">
        <v>853</v>
      </c>
      <c r="B9295" s="2" t="s">
        <v>854</v>
      </c>
      <c r="C9295" s="2">
        <v>2045</v>
      </c>
      <c r="D9295" s="2" t="s">
        <v>241</v>
      </c>
      <c r="E9295" s="2" t="s">
        <v>627</v>
      </c>
      <c r="F9295" s="2" t="s">
        <v>856</v>
      </c>
      <c r="G9295" s="2">
        <v>32</v>
      </c>
      <c r="H9295" s="2">
        <v>8.8911252532900004E-5</v>
      </c>
      <c r="I9295" s="2">
        <v>9.9580602836848019E-5</v>
      </c>
      <c r="J9295" s="26" t="s">
        <v>700</v>
      </c>
    </row>
    <row r="9296" spans="1:10" ht="15.75" hidden="1" customHeight="1" x14ac:dyDescent="0.25">
      <c r="A9296" s="2" t="s">
        <v>853</v>
      </c>
      <c r="B9296" s="2" t="s">
        <v>854</v>
      </c>
      <c r="C9296" s="2">
        <v>2045</v>
      </c>
      <c r="D9296" s="2" t="s">
        <v>241</v>
      </c>
      <c r="E9296" s="2" t="s">
        <v>627</v>
      </c>
      <c r="F9296" s="2" t="s">
        <v>859</v>
      </c>
      <c r="G9296" s="2">
        <v>32</v>
      </c>
      <c r="H9296" s="2">
        <v>2.0495120406850001E-4</v>
      </c>
      <c r="I9296" s="2">
        <v>2.2954534855672003E-4</v>
      </c>
      <c r="J9296" s="26" t="s">
        <v>700</v>
      </c>
    </row>
    <row r="9297" spans="1:10" ht="15.75" hidden="1" customHeight="1" x14ac:dyDescent="0.25">
      <c r="A9297" s="2" t="s">
        <v>853</v>
      </c>
      <c r="B9297" s="2" t="s">
        <v>854</v>
      </c>
      <c r="C9297" s="2">
        <v>2045</v>
      </c>
      <c r="D9297" s="2" t="s">
        <v>241</v>
      </c>
      <c r="E9297" s="2" t="s">
        <v>627</v>
      </c>
      <c r="F9297" s="2" t="s">
        <v>856</v>
      </c>
      <c r="G9297" s="2">
        <v>33</v>
      </c>
      <c r="H9297" s="2">
        <v>8.8055981905199994E-5</v>
      </c>
      <c r="I9297" s="2">
        <v>9.8622699733824003E-5</v>
      </c>
      <c r="J9297" s="26" t="s">
        <v>700</v>
      </c>
    </row>
    <row r="9298" spans="1:10" ht="15.75" hidden="1" customHeight="1" x14ac:dyDescent="0.25">
      <c r="A9298" s="2" t="s">
        <v>853</v>
      </c>
      <c r="B9298" s="2" t="s">
        <v>854</v>
      </c>
      <c r="C9298" s="2">
        <v>2045</v>
      </c>
      <c r="D9298" s="2" t="s">
        <v>241</v>
      </c>
      <c r="E9298" s="2" t="s">
        <v>627</v>
      </c>
      <c r="F9298" s="2" t="s">
        <v>855</v>
      </c>
      <c r="G9298" s="2">
        <v>33</v>
      </c>
      <c r="H9298" s="2">
        <v>2.2782684536650998E-3</v>
      </c>
      <c r="I9298" s="2">
        <v>2.551660668104912E-3</v>
      </c>
      <c r="J9298" s="26" t="s">
        <v>700</v>
      </c>
    </row>
    <row r="9299" spans="1:10" ht="15.75" hidden="1" customHeight="1" x14ac:dyDescent="0.25">
      <c r="A9299" s="2" t="s">
        <v>853</v>
      </c>
      <c r="B9299" s="2" t="s">
        <v>854</v>
      </c>
      <c r="C9299" s="2">
        <v>2045</v>
      </c>
      <c r="D9299" s="2" t="s">
        <v>241</v>
      </c>
      <c r="E9299" s="2" t="s">
        <v>627</v>
      </c>
      <c r="F9299" s="2" t="s">
        <v>860</v>
      </c>
      <c r="G9299" s="2">
        <v>33</v>
      </c>
      <c r="H9299" s="2">
        <v>1.7018557409756001E-3</v>
      </c>
      <c r="I9299" s="2">
        <v>1.9060784298926723E-3</v>
      </c>
      <c r="J9299" s="26" t="s">
        <v>701</v>
      </c>
    </row>
    <row r="9300" spans="1:10" ht="15.75" hidden="1" customHeight="1" x14ac:dyDescent="0.25">
      <c r="A9300" s="2" t="s">
        <v>853</v>
      </c>
      <c r="B9300" s="2" t="s">
        <v>854</v>
      </c>
      <c r="C9300" s="2">
        <v>2045</v>
      </c>
      <c r="D9300" s="2" t="s">
        <v>241</v>
      </c>
      <c r="E9300" s="2" t="s">
        <v>627</v>
      </c>
      <c r="F9300" s="2" t="s">
        <v>857</v>
      </c>
      <c r="G9300" s="2">
        <v>33</v>
      </c>
      <c r="H9300" s="2">
        <v>1.3860483013559001E-3</v>
      </c>
      <c r="I9300" s="2">
        <v>1.5523740975186082E-3</v>
      </c>
      <c r="J9300" s="26" t="s">
        <v>700</v>
      </c>
    </row>
    <row r="9301" spans="1:10" ht="15.75" hidden="1" customHeight="1" x14ac:dyDescent="0.25">
      <c r="A9301" s="2" t="s">
        <v>853</v>
      </c>
      <c r="B9301" s="2" t="s">
        <v>854</v>
      </c>
      <c r="C9301" s="2">
        <v>2045</v>
      </c>
      <c r="D9301" s="2" t="s">
        <v>241</v>
      </c>
      <c r="E9301" s="2" t="s">
        <v>627</v>
      </c>
      <c r="F9301" s="2" t="s">
        <v>858</v>
      </c>
      <c r="G9301" s="2">
        <v>33</v>
      </c>
      <c r="H9301" s="2">
        <v>1.2803266523405901E-2</v>
      </c>
      <c r="I9301" s="2">
        <v>1.433965850621461E-2</v>
      </c>
      <c r="J9301" s="26" t="s">
        <v>700</v>
      </c>
    </row>
    <row r="9302" spans="1:10" ht="15.75" hidden="1" customHeight="1" x14ac:dyDescent="0.25">
      <c r="A9302" s="2" t="s">
        <v>853</v>
      </c>
      <c r="B9302" s="2" t="s">
        <v>854</v>
      </c>
      <c r="C9302" s="2">
        <v>2045</v>
      </c>
      <c r="D9302" s="2" t="s">
        <v>241</v>
      </c>
      <c r="E9302" s="2" t="s">
        <v>627</v>
      </c>
      <c r="F9302" s="2" t="s">
        <v>859</v>
      </c>
      <c r="G9302" s="2">
        <v>34</v>
      </c>
      <c r="H9302" s="2">
        <v>3.9112275408119998E-4</v>
      </c>
      <c r="I9302" s="2">
        <v>4.3805748457094402E-4</v>
      </c>
      <c r="J9302" s="26" t="s">
        <v>700</v>
      </c>
    </row>
    <row r="9303" spans="1:10" ht="15.75" hidden="1" customHeight="1" x14ac:dyDescent="0.25">
      <c r="A9303" s="2" t="s">
        <v>853</v>
      </c>
      <c r="B9303" s="2" t="s">
        <v>854</v>
      </c>
      <c r="C9303" s="2">
        <v>2045</v>
      </c>
      <c r="D9303" s="2" t="s">
        <v>241</v>
      </c>
      <c r="E9303" s="2" t="s">
        <v>627</v>
      </c>
      <c r="F9303" s="2" t="s">
        <v>858</v>
      </c>
      <c r="G9303" s="2">
        <v>34</v>
      </c>
      <c r="H9303" s="2">
        <v>2.3512995103374099E-2</v>
      </c>
      <c r="I9303" s="2">
        <v>2.6334554515778992E-2</v>
      </c>
      <c r="J9303" s="26" t="s">
        <v>700</v>
      </c>
    </row>
    <row r="9304" spans="1:10" ht="15.75" hidden="1" customHeight="1" x14ac:dyDescent="0.25">
      <c r="A9304" s="2" t="s">
        <v>853</v>
      </c>
      <c r="B9304" s="2" t="s">
        <v>854</v>
      </c>
      <c r="C9304" s="2">
        <v>2045</v>
      </c>
      <c r="D9304" s="2" t="s">
        <v>241</v>
      </c>
      <c r="E9304" s="2" t="s">
        <v>627</v>
      </c>
      <c r="F9304" s="2" t="s">
        <v>857</v>
      </c>
      <c r="G9304" s="2">
        <v>34</v>
      </c>
      <c r="H9304" s="2">
        <v>3.2791559351608001E-3</v>
      </c>
      <c r="I9304" s="2">
        <v>3.6726546473800966E-3</v>
      </c>
      <c r="J9304" s="26" t="s">
        <v>700</v>
      </c>
    </row>
    <row r="9305" spans="1:10" ht="15.75" hidden="1" customHeight="1" x14ac:dyDescent="0.25">
      <c r="A9305" s="2" t="s">
        <v>853</v>
      </c>
      <c r="B9305" s="2" t="s">
        <v>854</v>
      </c>
      <c r="C9305" s="2">
        <v>2045</v>
      </c>
      <c r="D9305" s="2" t="s">
        <v>241</v>
      </c>
      <c r="E9305" s="2" t="s">
        <v>627</v>
      </c>
      <c r="F9305" s="2" t="s">
        <v>860</v>
      </c>
      <c r="G9305" s="2">
        <v>34</v>
      </c>
      <c r="H9305" s="2">
        <v>5.313058500178E-4</v>
      </c>
      <c r="I9305" s="2">
        <v>5.950625520199361E-4</v>
      </c>
      <c r="J9305" s="26" t="s">
        <v>701</v>
      </c>
    </row>
    <row r="9306" spans="1:10" ht="15.75" hidden="1" customHeight="1" x14ac:dyDescent="0.25">
      <c r="A9306" s="2" t="s">
        <v>853</v>
      </c>
      <c r="B9306" s="2" t="s">
        <v>854</v>
      </c>
      <c r="C9306" s="2">
        <v>2045</v>
      </c>
      <c r="D9306" s="2" t="s">
        <v>241</v>
      </c>
      <c r="E9306" s="2" t="s">
        <v>627</v>
      </c>
      <c r="F9306" s="2" t="s">
        <v>856</v>
      </c>
      <c r="G9306" s="2">
        <v>34</v>
      </c>
      <c r="H9306" s="2">
        <v>2.0838100317630001E-4</v>
      </c>
      <c r="I9306" s="2">
        <v>2.3338672355745603E-4</v>
      </c>
      <c r="J9306" s="26" t="s">
        <v>700</v>
      </c>
    </row>
    <row r="9307" spans="1:10" ht="15.75" hidden="1" customHeight="1" x14ac:dyDescent="0.25">
      <c r="A9307" s="2" t="s">
        <v>853</v>
      </c>
      <c r="B9307" s="2" t="s">
        <v>854</v>
      </c>
      <c r="C9307" s="2">
        <v>2045</v>
      </c>
      <c r="D9307" s="2" t="s">
        <v>241</v>
      </c>
      <c r="E9307" s="2" t="s">
        <v>627</v>
      </c>
      <c r="F9307" s="2" t="s">
        <v>856</v>
      </c>
      <c r="G9307" s="2">
        <v>35</v>
      </c>
      <c r="H9307" s="2">
        <v>1.2578974565260001E-4</v>
      </c>
      <c r="I9307" s="2">
        <v>1.4088451513091202E-4</v>
      </c>
      <c r="J9307" s="26" t="s">
        <v>700</v>
      </c>
    </row>
    <row r="9308" spans="1:10" ht="15.75" hidden="1" customHeight="1" x14ac:dyDescent="0.25">
      <c r="A9308" s="2" t="s">
        <v>853</v>
      </c>
      <c r="B9308" s="2" t="s">
        <v>854</v>
      </c>
      <c r="C9308" s="2">
        <v>2045</v>
      </c>
      <c r="D9308" s="2" t="s">
        <v>241</v>
      </c>
      <c r="E9308" s="2" t="s">
        <v>627</v>
      </c>
      <c r="F9308" s="2" t="s">
        <v>857</v>
      </c>
      <c r="G9308" s="2">
        <v>35</v>
      </c>
      <c r="H9308" s="2">
        <v>2.3798065376467998E-3</v>
      </c>
      <c r="I9308" s="2">
        <v>2.6653833221644161E-3</v>
      </c>
      <c r="J9308" s="26" t="s">
        <v>700</v>
      </c>
    </row>
    <row r="9309" spans="1:10" ht="15.75" hidden="1" customHeight="1" x14ac:dyDescent="0.25">
      <c r="A9309" s="2" t="s">
        <v>853</v>
      </c>
      <c r="B9309" s="2" t="s">
        <v>854</v>
      </c>
      <c r="C9309" s="2">
        <v>2045</v>
      </c>
      <c r="D9309" s="2" t="s">
        <v>241</v>
      </c>
      <c r="E9309" s="2" t="s">
        <v>627</v>
      </c>
      <c r="F9309" s="2" t="s">
        <v>858</v>
      </c>
      <c r="G9309" s="2">
        <v>35</v>
      </c>
      <c r="H9309" s="2">
        <v>1.2098127044737301E-2</v>
      </c>
      <c r="I9309" s="2">
        <v>1.3549902290105779E-2</v>
      </c>
      <c r="J9309" s="26" t="s">
        <v>700</v>
      </c>
    </row>
    <row r="9310" spans="1:10" ht="15.75" hidden="1" customHeight="1" x14ac:dyDescent="0.25">
      <c r="A9310" s="2" t="s">
        <v>853</v>
      </c>
      <c r="B9310" s="2" t="s">
        <v>854</v>
      </c>
      <c r="C9310" s="2">
        <v>2045</v>
      </c>
      <c r="D9310" s="2" t="s">
        <v>241</v>
      </c>
      <c r="E9310" s="2" t="s">
        <v>627</v>
      </c>
      <c r="F9310" s="2" t="s">
        <v>859</v>
      </c>
      <c r="G9310" s="2">
        <v>35</v>
      </c>
      <c r="H9310" s="2">
        <v>1.9549438729879999E-4</v>
      </c>
      <c r="I9310" s="2">
        <v>2.18953713774656E-4</v>
      </c>
      <c r="J9310" s="26" t="s">
        <v>700</v>
      </c>
    </row>
    <row r="9311" spans="1:10" ht="15.75" hidden="1" customHeight="1" x14ac:dyDescent="0.25">
      <c r="A9311" s="2" t="s">
        <v>853</v>
      </c>
      <c r="B9311" s="2" t="s">
        <v>854</v>
      </c>
      <c r="C9311" s="2">
        <v>2045</v>
      </c>
      <c r="D9311" s="2" t="s">
        <v>241</v>
      </c>
      <c r="E9311" s="2" t="s">
        <v>627</v>
      </c>
      <c r="F9311" s="2" t="s">
        <v>860</v>
      </c>
      <c r="G9311" s="2">
        <v>35</v>
      </c>
      <c r="H9311" s="2">
        <v>1.0259044938720999E-3</v>
      </c>
      <c r="I9311" s="2">
        <v>1.149013033136752E-3</v>
      </c>
      <c r="J9311" s="26" t="s">
        <v>701</v>
      </c>
    </row>
    <row r="9312" spans="1:10" ht="15.75" hidden="1" customHeight="1" x14ac:dyDescent="0.25">
      <c r="A9312" s="2" t="s">
        <v>853</v>
      </c>
      <c r="B9312" s="2" t="s">
        <v>854</v>
      </c>
      <c r="C9312" s="2">
        <v>2045</v>
      </c>
      <c r="D9312" s="2" t="s">
        <v>241</v>
      </c>
      <c r="E9312" s="2" t="s">
        <v>627</v>
      </c>
      <c r="F9312" s="2" t="s">
        <v>859</v>
      </c>
      <c r="G9312" s="2">
        <v>36</v>
      </c>
      <c r="H9312" s="2">
        <v>1.8984109919980001E-4</v>
      </c>
      <c r="I9312" s="2">
        <v>2.1262203110377603E-4</v>
      </c>
      <c r="J9312" s="26" t="s">
        <v>700</v>
      </c>
    </row>
    <row r="9313" spans="1:10" ht="15.75" hidden="1" customHeight="1" x14ac:dyDescent="0.25">
      <c r="A9313" s="2" t="s">
        <v>853</v>
      </c>
      <c r="B9313" s="2" t="s">
        <v>854</v>
      </c>
      <c r="C9313" s="2">
        <v>2045</v>
      </c>
      <c r="D9313" s="2" t="s">
        <v>241</v>
      </c>
      <c r="E9313" s="2" t="s">
        <v>627</v>
      </c>
      <c r="F9313" s="2" t="s">
        <v>858</v>
      </c>
      <c r="G9313" s="2">
        <v>36</v>
      </c>
      <c r="H9313" s="2">
        <v>1.29214331973344E-2</v>
      </c>
      <c r="I9313" s="2">
        <v>1.4472005181014529E-2</v>
      </c>
      <c r="J9313" s="26" t="s">
        <v>700</v>
      </c>
    </row>
    <row r="9314" spans="1:10" ht="15.75" hidden="1" customHeight="1" x14ac:dyDescent="0.25">
      <c r="A9314" s="2" t="s">
        <v>853</v>
      </c>
      <c r="B9314" s="2" t="s">
        <v>854</v>
      </c>
      <c r="C9314" s="2">
        <v>2045</v>
      </c>
      <c r="D9314" s="2" t="s">
        <v>241</v>
      </c>
      <c r="E9314" s="2" t="s">
        <v>627</v>
      </c>
      <c r="F9314" s="2" t="s">
        <v>857</v>
      </c>
      <c r="G9314" s="2">
        <v>36</v>
      </c>
      <c r="H9314" s="2">
        <v>2.7625942602753999E-3</v>
      </c>
      <c r="I9314" s="2">
        <v>3.0941055715084484E-3</v>
      </c>
      <c r="J9314" s="26" t="s">
        <v>700</v>
      </c>
    </row>
    <row r="9315" spans="1:10" ht="15.75" hidden="1" customHeight="1" x14ac:dyDescent="0.25">
      <c r="A9315" s="2" t="s">
        <v>853</v>
      </c>
      <c r="B9315" s="2" t="s">
        <v>854</v>
      </c>
      <c r="C9315" s="2">
        <v>2045</v>
      </c>
      <c r="D9315" s="2" t="s">
        <v>241</v>
      </c>
      <c r="E9315" s="2" t="s">
        <v>627</v>
      </c>
      <c r="F9315" s="2" t="s">
        <v>860</v>
      </c>
      <c r="G9315" s="2">
        <v>36</v>
      </c>
      <c r="H9315" s="2">
        <v>1.488859532401E-3</v>
      </c>
      <c r="I9315" s="2">
        <v>1.66752267628912E-3</v>
      </c>
      <c r="J9315" s="26" t="s">
        <v>701</v>
      </c>
    </row>
    <row r="9316" spans="1:10" ht="15.75" hidden="1" customHeight="1" x14ac:dyDescent="0.25">
      <c r="A9316" s="2" t="s">
        <v>853</v>
      </c>
      <c r="B9316" s="2" t="s">
        <v>854</v>
      </c>
      <c r="C9316" s="2">
        <v>2045</v>
      </c>
      <c r="D9316" s="2" t="s">
        <v>241</v>
      </c>
      <c r="E9316" s="2" t="s">
        <v>627</v>
      </c>
      <c r="F9316" s="2" t="s">
        <v>856</v>
      </c>
      <c r="G9316" s="2">
        <v>36</v>
      </c>
      <c r="H9316" s="2">
        <v>1.195852091769E-4</v>
      </c>
      <c r="I9316" s="2">
        <v>1.3393543427812801E-4</v>
      </c>
      <c r="J9316" s="26" t="s">
        <v>700</v>
      </c>
    </row>
    <row r="9317" spans="1:10" ht="15.75" hidden="1" customHeight="1" x14ac:dyDescent="0.25">
      <c r="A9317" s="2" t="s">
        <v>853</v>
      </c>
      <c r="B9317" s="2" t="s">
        <v>854</v>
      </c>
      <c r="C9317" s="2">
        <v>2045</v>
      </c>
      <c r="D9317" s="2" t="s">
        <v>241</v>
      </c>
      <c r="E9317" s="2" t="s">
        <v>627</v>
      </c>
      <c r="F9317" s="2" t="s">
        <v>856</v>
      </c>
      <c r="G9317" s="2">
        <v>37</v>
      </c>
      <c r="H9317" s="2">
        <v>3.9143105823300001E-5</v>
      </c>
      <c r="I9317" s="2">
        <v>4.3840278522096005E-5</v>
      </c>
      <c r="J9317" s="26" t="s">
        <v>700</v>
      </c>
    </row>
    <row r="9318" spans="1:10" ht="15.75" hidden="1" customHeight="1" x14ac:dyDescent="0.25">
      <c r="A9318" s="2" t="s">
        <v>853</v>
      </c>
      <c r="B9318" s="2" t="s">
        <v>854</v>
      </c>
      <c r="C9318" s="2">
        <v>2045</v>
      </c>
      <c r="D9318" s="2" t="s">
        <v>241</v>
      </c>
      <c r="E9318" s="2" t="s">
        <v>627</v>
      </c>
      <c r="F9318" s="2" t="s">
        <v>859</v>
      </c>
      <c r="G9318" s="2">
        <v>37</v>
      </c>
      <c r="H9318" s="2">
        <v>2.6714481646199998E-4</v>
      </c>
      <c r="I9318" s="2">
        <v>2.9920219443743998E-4</v>
      </c>
      <c r="J9318" s="26" t="s">
        <v>700</v>
      </c>
    </row>
    <row r="9319" spans="1:10" ht="15.75" hidden="1" customHeight="1" x14ac:dyDescent="0.25">
      <c r="A9319" s="2" t="s">
        <v>853</v>
      </c>
      <c r="B9319" s="2" t="s">
        <v>854</v>
      </c>
      <c r="C9319" s="2">
        <v>2045</v>
      </c>
      <c r="D9319" s="2" t="s">
        <v>241</v>
      </c>
      <c r="E9319" s="2" t="s">
        <v>627</v>
      </c>
      <c r="F9319" s="2" t="s">
        <v>857</v>
      </c>
      <c r="G9319" s="2">
        <v>37</v>
      </c>
      <c r="H9319" s="2">
        <v>2.0652289967984E-3</v>
      </c>
      <c r="I9319" s="2">
        <v>2.3130564764142084E-3</v>
      </c>
      <c r="J9319" s="26" t="s">
        <v>700</v>
      </c>
    </row>
    <row r="9320" spans="1:10" ht="15.75" hidden="1" customHeight="1" x14ac:dyDescent="0.25">
      <c r="A9320" s="2" t="s">
        <v>853</v>
      </c>
      <c r="B9320" s="2" t="s">
        <v>854</v>
      </c>
      <c r="C9320" s="2">
        <v>2045</v>
      </c>
      <c r="D9320" s="2" t="s">
        <v>241</v>
      </c>
      <c r="E9320" s="2" t="s">
        <v>627</v>
      </c>
      <c r="F9320" s="2" t="s">
        <v>855</v>
      </c>
      <c r="G9320" s="2">
        <v>37</v>
      </c>
      <c r="H9320" s="2">
        <v>1.2776794610545E-3</v>
      </c>
      <c r="I9320" s="2">
        <v>1.4310009963810402E-3</v>
      </c>
      <c r="J9320" s="26" t="s">
        <v>700</v>
      </c>
    </row>
    <row r="9321" spans="1:10" ht="15.75" hidden="1" customHeight="1" x14ac:dyDescent="0.25">
      <c r="A9321" s="2" t="s">
        <v>853</v>
      </c>
      <c r="B9321" s="2" t="s">
        <v>854</v>
      </c>
      <c r="C9321" s="2">
        <v>2045</v>
      </c>
      <c r="D9321" s="2" t="s">
        <v>241</v>
      </c>
      <c r="E9321" s="2" t="s">
        <v>627</v>
      </c>
      <c r="F9321" s="2" t="s">
        <v>860</v>
      </c>
      <c r="G9321" s="2">
        <v>37</v>
      </c>
      <c r="H9321" s="2">
        <v>4.9599393969400004E-4</v>
      </c>
      <c r="I9321" s="2">
        <v>5.5551321245728006E-4</v>
      </c>
      <c r="J9321" s="26" t="s">
        <v>701</v>
      </c>
    </row>
    <row r="9322" spans="1:10" ht="15.75" hidden="1" customHeight="1" x14ac:dyDescent="0.25">
      <c r="A9322" s="2" t="s">
        <v>853</v>
      </c>
      <c r="B9322" s="2" t="s">
        <v>854</v>
      </c>
      <c r="C9322" s="2">
        <v>2045</v>
      </c>
      <c r="D9322" s="2" t="s">
        <v>241</v>
      </c>
      <c r="E9322" s="2" t="s">
        <v>627</v>
      </c>
      <c r="F9322" s="2" t="s">
        <v>858</v>
      </c>
      <c r="G9322" s="2">
        <v>37</v>
      </c>
      <c r="H9322" s="2">
        <v>1.3346491614356601E-2</v>
      </c>
      <c r="I9322" s="2">
        <v>1.4948070608079393E-2</v>
      </c>
      <c r="J9322" s="26" t="s">
        <v>700</v>
      </c>
    </row>
    <row r="9323" spans="1:10" ht="15.75" hidden="1" customHeight="1" x14ac:dyDescent="0.25">
      <c r="A9323" s="2" t="s">
        <v>853</v>
      </c>
      <c r="B9323" s="2" t="s">
        <v>854</v>
      </c>
      <c r="C9323" s="2">
        <v>2045</v>
      </c>
      <c r="D9323" s="2" t="s">
        <v>241</v>
      </c>
      <c r="E9323" s="2" t="s">
        <v>627</v>
      </c>
      <c r="F9323" s="2" t="s">
        <v>858</v>
      </c>
      <c r="G9323" s="2">
        <v>38</v>
      </c>
      <c r="H9323" s="2">
        <v>7.4119679629802999E-3</v>
      </c>
      <c r="I9323" s="2">
        <v>8.3014041185379365E-3</v>
      </c>
      <c r="J9323" s="26" t="s">
        <v>700</v>
      </c>
    </row>
    <row r="9324" spans="1:10" ht="15.75" hidden="1" customHeight="1" x14ac:dyDescent="0.25">
      <c r="A9324" s="2" t="s">
        <v>853</v>
      </c>
      <c r="B9324" s="2" t="s">
        <v>854</v>
      </c>
      <c r="C9324" s="2">
        <v>2045</v>
      </c>
      <c r="D9324" s="2" t="s">
        <v>241</v>
      </c>
      <c r="E9324" s="2" t="s">
        <v>627</v>
      </c>
      <c r="F9324" s="2" t="s">
        <v>859</v>
      </c>
      <c r="G9324" s="2">
        <v>38</v>
      </c>
      <c r="H9324" s="2">
        <v>3.5191579081580001E-4</v>
      </c>
      <c r="I9324" s="2">
        <v>3.9414568571369604E-4</v>
      </c>
      <c r="J9324" s="26" t="s">
        <v>700</v>
      </c>
    </row>
    <row r="9325" spans="1:10" ht="15.75" hidden="1" customHeight="1" x14ac:dyDescent="0.25">
      <c r="A9325" s="2" t="s">
        <v>853</v>
      </c>
      <c r="B9325" s="2" t="s">
        <v>854</v>
      </c>
      <c r="C9325" s="2">
        <v>2045</v>
      </c>
      <c r="D9325" s="2" t="s">
        <v>241</v>
      </c>
      <c r="E9325" s="2" t="s">
        <v>627</v>
      </c>
      <c r="F9325" s="2" t="s">
        <v>856</v>
      </c>
      <c r="G9325" s="2">
        <v>38</v>
      </c>
      <c r="H9325" s="2">
        <v>1.098795983125E-4</v>
      </c>
      <c r="I9325" s="2">
        <v>1.2306515011000001E-4</v>
      </c>
      <c r="J9325" s="26" t="s">
        <v>700</v>
      </c>
    </row>
    <row r="9326" spans="1:10" ht="15.75" hidden="1" customHeight="1" x14ac:dyDescent="0.25">
      <c r="A9326" s="2" t="s">
        <v>853</v>
      </c>
      <c r="B9326" s="2" t="s">
        <v>854</v>
      </c>
      <c r="C9326" s="2">
        <v>2045</v>
      </c>
      <c r="D9326" s="2" t="s">
        <v>241</v>
      </c>
      <c r="E9326" s="2" t="s">
        <v>627</v>
      </c>
      <c r="F9326" s="2" t="s">
        <v>857</v>
      </c>
      <c r="G9326" s="2">
        <v>38</v>
      </c>
      <c r="H9326" s="2">
        <v>1.3162391842343E-3</v>
      </c>
      <c r="I9326" s="2">
        <v>1.4741878863424162E-3</v>
      </c>
      <c r="J9326" s="26" t="s">
        <v>700</v>
      </c>
    </row>
    <row r="9327" spans="1:10" ht="15.75" hidden="1" customHeight="1" x14ac:dyDescent="0.25">
      <c r="A9327" s="2" t="s">
        <v>853</v>
      </c>
      <c r="B9327" s="2" t="s">
        <v>854</v>
      </c>
      <c r="C9327" s="2">
        <v>2045</v>
      </c>
      <c r="D9327" s="2" t="s">
        <v>241</v>
      </c>
      <c r="E9327" s="2" t="s">
        <v>627</v>
      </c>
      <c r="F9327" s="2" t="s">
        <v>856</v>
      </c>
      <c r="G9327" s="2">
        <v>39</v>
      </c>
      <c r="H9327" s="2">
        <v>1.103751201299E-4</v>
      </c>
      <c r="I9327" s="2">
        <v>1.2362013454548802E-4</v>
      </c>
      <c r="J9327" s="26" t="s">
        <v>700</v>
      </c>
    </row>
    <row r="9328" spans="1:10" ht="15.75" hidden="1" customHeight="1" x14ac:dyDescent="0.25">
      <c r="A9328" s="2" t="s">
        <v>853</v>
      </c>
      <c r="B9328" s="2" t="s">
        <v>854</v>
      </c>
      <c r="C9328" s="2">
        <v>2045</v>
      </c>
      <c r="D9328" s="2" t="s">
        <v>241</v>
      </c>
      <c r="E9328" s="2" t="s">
        <v>627</v>
      </c>
      <c r="F9328" s="2" t="s">
        <v>858</v>
      </c>
      <c r="G9328" s="2">
        <v>39</v>
      </c>
      <c r="H9328" s="2">
        <v>4.3534405995160003E-3</v>
      </c>
      <c r="I9328" s="2">
        <v>4.8758534714579208E-3</v>
      </c>
      <c r="J9328" s="26" t="s">
        <v>700</v>
      </c>
    </row>
    <row r="9329" spans="1:10" ht="15.75" hidden="1" customHeight="1" x14ac:dyDescent="0.25">
      <c r="A9329" s="2" t="s">
        <v>853</v>
      </c>
      <c r="B9329" s="2" t="s">
        <v>854</v>
      </c>
      <c r="C9329" s="2">
        <v>2045</v>
      </c>
      <c r="D9329" s="2" t="s">
        <v>241</v>
      </c>
      <c r="E9329" s="2" t="s">
        <v>627</v>
      </c>
      <c r="F9329" s="2" t="s">
        <v>860</v>
      </c>
      <c r="G9329" s="2">
        <v>39</v>
      </c>
      <c r="H9329" s="2">
        <v>1.8490968213882E-3</v>
      </c>
      <c r="I9329" s="2">
        <v>2.0709884399547841E-3</v>
      </c>
      <c r="J9329" s="26" t="s">
        <v>701</v>
      </c>
    </row>
    <row r="9330" spans="1:10" ht="15.75" hidden="1" customHeight="1" x14ac:dyDescent="0.25">
      <c r="A9330" s="2" t="s">
        <v>853</v>
      </c>
      <c r="B9330" s="2" t="s">
        <v>854</v>
      </c>
      <c r="C9330" s="2">
        <v>2045</v>
      </c>
      <c r="D9330" s="2" t="s">
        <v>241</v>
      </c>
      <c r="E9330" s="2" t="s">
        <v>627</v>
      </c>
      <c r="F9330" s="2" t="s">
        <v>857</v>
      </c>
      <c r="G9330" s="2">
        <v>39</v>
      </c>
      <c r="H9330" s="2">
        <v>2.4079190916382002E-3</v>
      </c>
      <c r="I9330" s="2">
        <v>2.6968693826347843E-3</v>
      </c>
      <c r="J9330" s="26" t="s">
        <v>700</v>
      </c>
    </row>
    <row r="9331" spans="1:10" ht="15.75" hidden="1" customHeight="1" x14ac:dyDescent="0.25">
      <c r="A9331" s="2" t="s">
        <v>853</v>
      </c>
      <c r="B9331" s="2" t="s">
        <v>854</v>
      </c>
      <c r="C9331" s="2">
        <v>2045</v>
      </c>
      <c r="D9331" s="2" t="s">
        <v>241</v>
      </c>
      <c r="E9331" s="2" t="s">
        <v>627</v>
      </c>
      <c r="F9331" s="2" t="s">
        <v>859</v>
      </c>
      <c r="G9331" s="2">
        <v>39</v>
      </c>
      <c r="H9331" s="2">
        <v>3.4512260754129999E-4</v>
      </c>
      <c r="I9331" s="2">
        <v>3.8653732044625601E-4</v>
      </c>
      <c r="J9331" s="26" t="s">
        <v>700</v>
      </c>
    </row>
    <row r="9332" spans="1:10" ht="15.75" hidden="1" customHeight="1" x14ac:dyDescent="0.25">
      <c r="A9332" s="2" t="s">
        <v>853</v>
      </c>
      <c r="B9332" s="2" t="s">
        <v>854</v>
      </c>
      <c r="C9332" s="2">
        <v>2045</v>
      </c>
      <c r="D9332" s="2" t="s">
        <v>241</v>
      </c>
      <c r="E9332" s="2" t="s">
        <v>627</v>
      </c>
      <c r="F9332" s="2" t="s">
        <v>855</v>
      </c>
      <c r="G9332" s="2">
        <v>40</v>
      </c>
      <c r="H9332" s="2">
        <v>9.5521553885189998E-4</v>
      </c>
      <c r="I9332" s="2">
        <v>1.0698414035141281E-3</v>
      </c>
      <c r="J9332" s="26" t="s">
        <v>700</v>
      </c>
    </row>
    <row r="9333" spans="1:10" ht="15.75" hidden="1" customHeight="1" x14ac:dyDescent="0.25">
      <c r="A9333" s="2" t="s">
        <v>853</v>
      </c>
      <c r="B9333" s="2" t="s">
        <v>854</v>
      </c>
      <c r="C9333" s="2">
        <v>2045</v>
      </c>
      <c r="D9333" s="2" t="s">
        <v>241</v>
      </c>
      <c r="E9333" s="2" t="s">
        <v>627</v>
      </c>
      <c r="F9333" s="2" t="s">
        <v>859</v>
      </c>
      <c r="G9333" s="2">
        <v>40</v>
      </c>
      <c r="H9333" s="2">
        <v>8.9866261987499996E-5</v>
      </c>
      <c r="I9333" s="2">
        <v>1.0065021342600001E-4</v>
      </c>
      <c r="J9333" s="26" t="s">
        <v>700</v>
      </c>
    </row>
    <row r="9334" spans="1:10" ht="15.75" hidden="1" customHeight="1" x14ac:dyDescent="0.25">
      <c r="A9334" s="2" t="s">
        <v>853</v>
      </c>
      <c r="B9334" s="2" t="s">
        <v>854</v>
      </c>
      <c r="C9334" s="2">
        <v>2045</v>
      </c>
      <c r="D9334" s="2" t="s">
        <v>241</v>
      </c>
      <c r="E9334" s="2" t="s">
        <v>627</v>
      </c>
      <c r="F9334" s="2" t="s">
        <v>857</v>
      </c>
      <c r="G9334" s="2">
        <v>40</v>
      </c>
      <c r="H9334" s="2">
        <v>5.898498930037E-4</v>
      </c>
      <c r="I9334" s="2">
        <v>6.6063188016414411E-4</v>
      </c>
      <c r="J9334" s="26" t="s">
        <v>700</v>
      </c>
    </row>
    <row r="9335" spans="1:10" ht="15.75" hidden="1" customHeight="1" x14ac:dyDescent="0.25">
      <c r="A9335" s="2" t="s">
        <v>853</v>
      </c>
      <c r="B9335" s="2" t="s">
        <v>854</v>
      </c>
      <c r="C9335" s="2">
        <v>2045</v>
      </c>
      <c r="D9335" s="2" t="s">
        <v>241</v>
      </c>
      <c r="E9335" s="2" t="s">
        <v>627</v>
      </c>
      <c r="F9335" s="2" t="s">
        <v>856</v>
      </c>
      <c r="G9335" s="2">
        <v>40</v>
      </c>
      <c r="H9335" s="2">
        <v>3.6722474760599999E-5</v>
      </c>
      <c r="I9335" s="2">
        <v>4.1129171731872001E-5</v>
      </c>
      <c r="J9335" s="26" t="s">
        <v>700</v>
      </c>
    </row>
    <row r="9336" spans="1:10" ht="15.75" hidden="1" customHeight="1" x14ac:dyDescent="0.25">
      <c r="A9336" s="2" t="s">
        <v>853</v>
      </c>
      <c r="B9336" s="2" t="s">
        <v>854</v>
      </c>
      <c r="C9336" s="2">
        <v>2045</v>
      </c>
      <c r="D9336" s="2" t="s">
        <v>241</v>
      </c>
      <c r="E9336" s="2" t="s">
        <v>627</v>
      </c>
      <c r="F9336" s="2" t="s">
        <v>858</v>
      </c>
      <c r="G9336" s="2">
        <v>40</v>
      </c>
      <c r="H9336" s="2">
        <v>1.28609319217503E-2</v>
      </c>
      <c r="I9336" s="2">
        <v>1.4404243752360338E-2</v>
      </c>
      <c r="J9336" s="26" t="s">
        <v>700</v>
      </c>
    </row>
    <row r="9337" spans="1:10" ht="15.75" hidden="1" customHeight="1" x14ac:dyDescent="0.25">
      <c r="A9337" s="2" t="s">
        <v>853</v>
      </c>
      <c r="B9337" s="2" t="s">
        <v>854</v>
      </c>
      <c r="C9337" s="2">
        <v>2045</v>
      </c>
      <c r="D9337" s="2" t="s">
        <v>241</v>
      </c>
      <c r="E9337" s="2" t="s">
        <v>627</v>
      </c>
      <c r="F9337" s="2" t="s">
        <v>858</v>
      </c>
      <c r="G9337" s="2">
        <v>41</v>
      </c>
      <c r="H9337" s="2">
        <v>4.6752856578677997E-3</v>
      </c>
      <c r="I9337" s="2">
        <v>5.2363199368119359E-3</v>
      </c>
      <c r="J9337" s="26" t="s">
        <v>700</v>
      </c>
    </row>
    <row r="9338" spans="1:10" ht="15.75" hidden="1" customHeight="1" x14ac:dyDescent="0.25">
      <c r="A9338" s="2" t="s">
        <v>853</v>
      </c>
      <c r="B9338" s="2" t="s">
        <v>854</v>
      </c>
      <c r="C9338" s="2">
        <v>2045</v>
      </c>
      <c r="D9338" s="2" t="s">
        <v>241</v>
      </c>
      <c r="E9338" s="2" t="s">
        <v>627</v>
      </c>
      <c r="F9338" s="2" t="s">
        <v>855</v>
      </c>
      <c r="G9338" s="2">
        <v>41</v>
      </c>
      <c r="H9338" s="2">
        <v>5.0612195627759997E-4</v>
      </c>
      <c r="I9338" s="2">
        <v>5.6685659103091206E-4</v>
      </c>
      <c r="J9338" s="26" t="s">
        <v>700</v>
      </c>
    </row>
    <row r="9339" spans="1:10" ht="15.75" hidden="1" customHeight="1" x14ac:dyDescent="0.25">
      <c r="A9339" s="2" t="s">
        <v>853</v>
      </c>
      <c r="B9339" s="2" t="s">
        <v>854</v>
      </c>
      <c r="C9339" s="2">
        <v>2045</v>
      </c>
      <c r="D9339" s="2" t="s">
        <v>241</v>
      </c>
      <c r="E9339" s="2" t="s">
        <v>627</v>
      </c>
      <c r="F9339" s="2" t="s">
        <v>859</v>
      </c>
      <c r="G9339" s="2">
        <v>41</v>
      </c>
      <c r="H9339" s="2">
        <v>1.6485792730240001E-4</v>
      </c>
      <c r="I9339" s="2">
        <v>1.8464087857868804E-4</v>
      </c>
      <c r="J9339" s="26" t="s">
        <v>700</v>
      </c>
    </row>
    <row r="9340" spans="1:10" ht="15.75" hidden="1" customHeight="1" x14ac:dyDescent="0.25">
      <c r="A9340" s="2" t="s">
        <v>853</v>
      </c>
      <c r="B9340" s="2" t="s">
        <v>854</v>
      </c>
      <c r="C9340" s="2">
        <v>2045</v>
      </c>
      <c r="D9340" s="2" t="s">
        <v>241</v>
      </c>
      <c r="E9340" s="2" t="s">
        <v>627</v>
      </c>
      <c r="F9340" s="2" t="s">
        <v>860</v>
      </c>
      <c r="G9340" s="2">
        <v>41</v>
      </c>
      <c r="H9340" s="2">
        <v>4.598361847457E-4</v>
      </c>
      <c r="I9340" s="2">
        <v>5.150165269151841E-4</v>
      </c>
      <c r="J9340" s="26" t="s">
        <v>701</v>
      </c>
    </row>
    <row r="9341" spans="1:10" ht="15.75" hidden="1" customHeight="1" x14ac:dyDescent="0.25">
      <c r="A9341" s="2" t="s">
        <v>853</v>
      </c>
      <c r="B9341" s="2" t="s">
        <v>854</v>
      </c>
      <c r="C9341" s="2">
        <v>2045</v>
      </c>
      <c r="D9341" s="2" t="s">
        <v>241</v>
      </c>
      <c r="E9341" s="2" t="s">
        <v>627</v>
      </c>
      <c r="F9341" s="2" t="s">
        <v>857</v>
      </c>
      <c r="G9341" s="2">
        <v>41</v>
      </c>
      <c r="H9341" s="2">
        <v>1.1277127487119001E-3</v>
      </c>
      <c r="I9341" s="2">
        <v>1.2630382785573282E-3</v>
      </c>
      <c r="J9341" s="26" t="s">
        <v>700</v>
      </c>
    </row>
    <row r="9342" spans="1:10" ht="15.75" hidden="1" customHeight="1" x14ac:dyDescent="0.25">
      <c r="A9342" s="2" t="s">
        <v>853</v>
      </c>
      <c r="B9342" s="2" t="s">
        <v>854</v>
      </c>
      <c r="C9342" s="2">
        <v>2045</v>
      </c>
      <c r="D9342" s="2" t="s">
        <v>241</v>
      </c>
      <c r="E9342" s="2" t="s">
        <v>627</v>
      </c>
      <c r="F9342" s="2" t="s">
        <v>856</v>
      </c>
      <c r="G9342" s="2">
        <v>41</v>
      </c>
      <c r="H9342" s="2">
        <v>3.4888726076999999E-5</v>
      </c>
      <c r="I9342" s="2">
        <v>3.9075373206240002E-5</v>
      </c>
      <c r="J9342" s="26" t="s">
        <v>700</v>
      </c>
    </row>
    <row r="9343" spans="1:10" ht="15.75" hidden="1" customHeight="1" x14ac:dyDescent="0.25">
      <c r="A9343" s="2" t="s">
        <v>853</v>
      </c>
      <c r="B9343" s="2" t="s">
        <v>854</v>
      </c>
      <c r="C9343" s="2">
        <v>2045</v>
      </c>
      <c r="D9343" s="2" t="s">
        <v>241</v>
      </c>
      <c r="E9343" s="2" t="s">
        <v>627</v>
      </c>
      <c r="F9343" s="2" t="s">
        <v>856</v>
      </c>
      <c r="G9343" s="2">
        <v>42</v>
      </c>
      <c r="H9343" s="2">
        <v>3.3807657018799999E-5</v>
      </c>
      <c r="I9343" s="2">
        <v>3.7864575861055999E-5</v>
      </c>
      <c r="J9343" s="26" t="s">
        <v>700</v>
      </c>
    </row>
    <row r="9344" spans="1:10" ht="15.75" hidden="1" customHeight="1" x14ac:dyDescent="0.25">
      <c r="A9344" s="2" t="s">
        <v>853</v>
      </c>
      <c r="B9344" s="2" t="s">
        <v>854</v>
      </c>
      <c r="C9344" s="2">
        <v>2045</v>
      </c>
      <c r="D9344" s="2" t="s">
        <v>241</v>
      </c>
      <c r="E9344" s="2" t="s">
        <v>627</v>
      </c>
      <c r="F9344" s="2" t="s">
        <v>858</v>
      </c>
      <c r="G9344" s="2">
        <v>42</v>
      </c>
      <c r="H9344" s="2">
        <v>6.6682419274002001E-3</v>
      </c>
      <c r="I9344" s="2">
        <v>7.468430958688225E-3</v>
      </c>
      <c r="J9344" s="26" t="s">
        <v>700</v>
      </c>
    </row>
    <row r="9345" spans="1:10" ht="15.75" hidden="1" customHeight="1" x14ac:dyDescent="0.25">
      <c r="A9345" s="2" t="s">
        <v>853</v>
      </c>
      <c r="B9345" s="2" t="s">
        <v>854</v>
      </c>
      <c r="C9345" s="2">
        <v>2045</v>
      </c>
      <c r="D9345" s="2" t="s">
        <v>241</v>
      </c>
      <c r="E9345" s="2" t="s">
        <v>627</v>
      </c>
      <c r="F9345" s="2" t="s">
        <v>859</v>
      </c>
      <c r="G9345" s="2">
        <v>42</v>
      </c>
      <c r="H9345" s="2">
        <v>7.6759570220000004E-5</v>
      </c>
      <c r="I9345" s="2">
        <v>8.5970718646400017E-5</v>
      </c>
      <c r="J9345" s="26" t="s">
        <v>700</v>
      </c>
    </row>
    <row r="9346" spans="1:10" ht="15.75" hidden="1" customHeight="1" x14ac:dyDescent="0.25">
      <c r="A9346" s="2" t="s">
        <v>853</v>
      </c>
      <c r="B9346" s="2" t="s">
        <v>854</v>
      </c>
      <c r="C9346" s="2">
        <v>2045</v>
      </c>
      <c r="D9346" s="2" t="s">
        <v>241</v>
      </c>
      <c r="E9346" s="2" t="s">
        <v>627</v>
      </c>
      <c r="F9346" s="2" t="s">
        <v>857</v>
      </c>
      <c r="G9346" s="2">
        <v>42</v>
      </c>
      <c r="H9346" s="2">
        <v>1.0356529674027E-3</v>
      </c>
      <c r="I9346" s="2">
        <v>1.1599313234910242E-3</v>
      </c>
      <c r="J9346" s="26" t="s">
        <v>700</v>
      </c>
    </row>
    <row r="9347" spans="1:10" ht="15.75" hidden="1" customHeight="1" x14ac:dyDescent="0.25">
      <c r="A9347" s="2" t="s">
        <v>853</v>
      </c>
      <c r="B9347" s="2" t="s">
        <v>854</v>
      </c>
      <c r="C9347" s="2">
        <v>2045</v>
      </c>
      <c r="D9347" s="2" t="s">
        <v>241</v>
      </c>
      <c r="E9347" s="2" t="s">
        <v>627</v>
      </c>
      <c r="F9347" s="2" t="s">
        <v>857</v>
      </c>
      <c r="G9347" s="2">
        <v>43</v>
      </c>
      <c r="H9347" s="2">
        <v>2.4007321917449999E-4</v>
      </c>
      <c r="I9347" s="2">
        <v>2.6888200547544E-4</v>
      </c>
      <c r="J9347" s="26" t="s">
        <v>700</v>
      </c>
    </row>
    <row r="9348" spans="1:10" ht="15.75" hidden="1" customHeight="1" x14ac:dyDescent="0.25">
      <c r="A9348" s="2" t="s">
        <v>853</v>
      </c>
      <c r="B9348" s="2" t="s">
        <v>854</v>
      </c>
      <c r="C9348" s="2">
        <v>2045</v>
      </c>
      <c r="D9348" s="2" t="s">
        <v>241</v>
      </c>
      <c r="E9348" s="2" t="s">
        <v>627</v>
      </c>
      <c r="F9348" s="2" t="s">
        <v>858</v>
      </c>
      <c r="G9348" s="2">
        <v>43</v>
      </c>
      <c r="H9348" s="2">
        <v>2.0086350850761002E-3</v>
      </c>
      <c r="I9348" s="2">
        <v>2.2496712952852324E-3</v>
      </c>
      <c r="J9348" s="26" t="s">
        <v>700</v>
      </c>
    </row>
    <row r="9349" spans="1:10" ht="15.75" hidden="1" customHeight="1" x14ac:dyDescent="0.25">
      <c r="A9349" s="2" t="s">
        <v>853</v>
      </c>
      <c r="B9349" s="2" t="s">
        <v>854</v>
      </c>
      <c r="C9349" s="2">
        <v>2045</v>
      </c>
      <c r="D9349" s="2" t="s">
        <v>241</v>
      </c>
      <c r="E9349" s="2" t="s">
        <v>627</v>
      </c>
      <c r="F9349" s="2" t="s">
        <v>859</v>
      </c>
      <c r="G9349" s="2">
        <v>43</v>
      </c>
      <c r="H9349" s="2">
        <v>2.2419088782039999E-4</v>
      </c>
      <c r="I9349" s="2">
        <v>2.5109379435884804E-4</v>
      </c>
      <c r="J9349" s="26" t="s">
        <v>700</v>
      </c>
    </row>
    <row r="9350" spans="1:10" ht="15.75" hidden="1" customHeight="1" x14ac:dyDescent="0.25">
      <c r="A9350" s="2" t="s">
        <v>853</v>
      </c>
      <c r="B9350" s="2" t="s">
        <v>854</v>
      </c>
      <c r="C9350" s="2">
        <v>2045</v>
      </c>
      <c r="D9350" s="2" t="s">
        <v>241</v>
      </c>
      <c r="E9350" s="2" t="s">
        <v>627</v>
      </c>
      <c r="F9350" s="2" t="s">
        <v>856</v>
      </c>
      <c r="G9350" s="2">
        <v>43</v>
      </c>
      <c r="H9350" s="2">
        <v>6.5279589762199996E-5</v>
      </c>
      <c r="I9350" s="2">
        <v>7.3113140533664E-5</v>
      </c>
      <c r="J9350" s="26" t="s">
        <v>700</v>
      </c>
    </row>
    <row r="9351" spans="1:10" ht="15.75" hidden="1" customHeight="1" x14ac:dyDescent="0.25">
      <c r="A9351" s="2" t="s">
        <v>853</v>
      </c>
      <c r="B9351" s="2" t="s">
        <v>854</v>
      </c>
      <c r="C9351" s="2">
        <v>2045</v>
      </c>
      <c r="D9351" s="2" t="s">
        <v>241</v>
      </c>
      <c r="E9351" s="2" t="s">
        <v>627</v>
      </c>
      <c r="F9351" s="2" t="s">
        <v>857</v>
      </c>
      <c r="G9351" s="2">
        <v>44</v>
      </c>
      <c r="H9351" s="2">
        <v>5.2143666835039999E-4</v>
      </c>
      <c r="I9351" s="2">
        <v>5.8400906855244803E-4</v>
      </c>
      <c r="J9351" s="26" t="s">
        <v>700</v>
      </c>
    </row>
    <row r="9352" spans="1:10" ht="15.75" hidden="1" customHeight="1" x14ac:dyDescent="0.25">
      <c r="A9352" s="2" t="s">
        <v>853</v>
      </c>
      <c r="B9352" s="2" t="s">
        <v>854</v>
      </c>
      <c r="C9352" s="2">
        <v>2045</v>
      </c>
      <c r="D9352" s="2" t="s">
        <v>241</v>
      </c>
      <c r="E9352" s="2" t="s">
        <v>627</v>
      </c>
      <c r="F9352" s="2" t="s">
        <v>856</v>
      </c>
      <c r="G9352" s="2">
        <v>44</v>
      </c>
      <c r="H9352" s="2">
        <v>1.2629871707759999E-4</v>
      </c>
      <c r="I9352" s="2">
        <v>1.4145456312691199E-4</v>
      </c>
      <c r="J9352" s="26" t="s">
        <v>700</v>
      </c>
    </row>
    <row r="9353" spans="1:10" ht="15.75" hidden="1" customHeight="1" x14ac:dyDescent="0.25">
      <c r="A9353" s="2" t="s">
        <v>853</v>
      </c>
      <c r="B9353" s="2" t="s">
        <v>854</v>
      </c>
      <c r="C9353" s="2">
        <v>2045</v>
      </c>
      <c r="D9353" s="2" t="s">
        <v>241</v>
      </c>
      <c r="E9353" s="2" t="s">
        <v>627</v>
      </c>
      <c r="F9353" s="2" t="s">
        <v>855</v>
      </c>
      <c r="G9353" s="2">
        <v>44</v>
      </c>
      <c r="H9353" s="2">
        <v>4.9708405276760004E-4</v>
      </c>
      <c r="I9353" s="2">
        <v>5.5673413909971214E-4</v>
      </c>
      <c r="J9353" s="26" t="s">
        <v>700</v>
      </c>
    </row>
    <row r="9354" spans="1:10" ht="15.75" hidden="1" customHeight="1" x14ac:dyDescent="0.25">
      <c r="A9354" s="2" t="s">
        <v>853</v>
      </c>
      <c r="B9354" s="2" t="s">
        <v>854</v>
      </c>
      <c r="C9354" s="2">
        <v>2045</v>
      </c>
      <c r="D9354" s="2" t="s">
        <v>241</v>
      </c>
      <c r="E9354" s="2" t="s">
        <v>627</v>
      </c>
      <c r="F9354" s="2" t="s">
        <v>860</v>
      </c>
      <c r="G9354" s="2">
        <v>44</v>
      </c>
      <c r="H9354" s="2">
        <v>8.2282436778770003E-4</v>
      </c>
      <c r="I9354" s="2">
        <v>9.2156329192222416E-4</v>
      </c>
      <c r="J9354" s="26" t="s">
        <v>701</v>
      </c>
    </row>
    <row r="9355" spans="1:10" ht="15.75" hidden="1" customHeight="1" x14ac:dyDescent="0.25">
      <c r="A9355" s="2" t="s">
        <v>853</v>
      </c>
      <c r="B9355" s="2" t="s">
        <v>854</v>
      </c>
      <c r="C9355" s="2">
        <v>2045</v>
      </c>
      <c r="D9355" s="2" t="s">
        <v>241</v>
      </c>
      <c r="E9355" s="2" t="s">
        <v>627</v>
      </c>
      <c r="F9355" s="2" t="s">
        <v>859</v>
      </c>
      <c r="G9355" s="2">
        <v>44</v>
      </c>
      <c r="H9355" s="2">
        <v>7.3246999818399997E-5</v>
      </c>
      <c r="I9355" s="2">
        <v>8.2036639796607998E-5</v>
      </c>
      <c r="J9355" s="26" t="s">
        <v>700</v>
      </c>
    </row>
    <row r="9356" spans="1:10" ht="15.75" hidden="1" customHeight="1" x14ac:dyDescent="0.25">
      <c r="A9356" s="2" t="s">
        <v>853</v>
      </c>
      <c r="B9356" s="2" t="s">
        <v>854</v>
      </c>
      <c r="C9356" s="2">
        <v>2045</v>
      </c>
      <c r="D9356" s="2" t="s">
        <v>241</v>
      </c>
      <c r="E9356" s="2" t="s">
        <v>627</v>
      </c>
      <c r="F9356" s="2" t="s">
        <v>858</v>
      </c>
      <c r="G9356" s="2">
        <v>44</v>
      </c>
      <c r="H9356" s="2">
        <v>9.7178209107368994E-3</v>
      </c>
      <c r="I9356" s="2">
        <v>1.0883959420025329E-2</v>
      </c>
      <c r="J9356" s="26" t="s">
        <v>700</v>
      </c>
    </row>
    <row r="9357" spans="1:10" ht="15.75" hidden="1" customHeight="1" x14ac:dyDescent="0.25">
      <c r="A9357" s="2" t="s">
        <v>853</v>
      </c>
      <c r="B9357" s="2" t="s">
        <v>854</v>
      </c>
      <c r="C9357" s="2">
        <v>2045</v>
      </c>
      <c r="D9357" s="2" t="s">
        <v>241</v>
      </c>
      <c r="E9357" s="2" t="s">
        <v>627</v>
      </c>
      <c r="F9357" s="2" t="s">
        <v>858</v>
      </c>
      <c r="G9357" s="2">
        <v>45</v>
      </c>
      <c r="H9357" s="2">
        <v>1.13355988869444E-2</v>
      </c>
      <c r="I9357" s="2">
        <v>1.269587075337773E-2</v>
      </c>
      <c r="J9357" s="26" t="s">
        <v>700</v>
      </c>
    </row>
    <row r="9358" spans="1:10" ht="15.75" hidden="1" customHeight="1" x14ac:dyDescent="0.25">
      <c r="A9358" s="2" t="s">
        <v>853</v>
      </c>
      <c r="B9358" s="2" t="s">
        <v>854</v>
      </c>
      <c r="C9358" s="2">
        <v>2045</v>
      </c>
      <c r="D9358" s="2" t="s">
        <v>241</v>
      </c>
      <c r="E9358" s="2" t="s">
        <v>627</v>
      </c>
      <c r="F9358" s="2" t="s">
        <v>857</v>
      </c>
      <c r="G9358" s="2">
        <v>45</v>
      </c>
      <c r="H9358" s="2">
        <v>1.0429019166622001E-3</v>
      </c>
      <c r="I9358" s="2">
        <v>1.1680501466616643E-3</v>
      </c>
      <c r="J9358" s="26" t="s">
        <v>700</v>
      </c>
    </row>
    <row r="9359" spans="1:10" ht="15.75" hidden="1" customHeight="1" x14ac:dyDescent="0.25">
      <c r="A9359" s="2" t="s">
        <v>853</v>
      </c>
      <c r="B9359" s="2" t="s">
        <v>854</v>
      </c>
      <c r="C9359" s="2">
        <v>2045</v>
      </c>
      <c r="D9359" s="2" t="s">
        <v>241</v>
      </c>
      <c r="E9359" s="2" t="s">
        <v>627</v>
      </c>
      <c r="F9359" s="2" t="s">
        <v>859</v>
      </c>
      <c r="G9359" s="2">
        <v>45</v>
      </c>
      <c r="H9359" s="2">
        <v>1.4561657735609999E-4</v>
      </c>
      <c r="I9359" s="2">
        <v>1.6309056663883201E-4</v>
      </c>
      <c r="J9359" s="26" t="s">
        <v>700</v>
      </c>
    </row>
    <row r="9360" spans="1:10" ht="15.75" hidden="1" customHeight="1" x14ac:dyDescent="0.25">
      <c r="A9360" s="2" t="s">
        <v>853</v>
      </c>
      <c r="B9360" s="2" t="s">
        <v>854</v>
      </c>
      <c r="C9360" s="2">
        <v>2045</v>
      </c>
      <c r="D9360" s="2" t="s">
        <v>241</v>
      </c>
      <c r="E9360" s="2" t="s">
        <v>627</v>
      </c>
      <c r="F9360" s="2" t="s">
        <v>859</v>
      </c>
      <c r="G9360" s="2">
        <v>46</v>
      </c>
      <c r="H9360" s="2">
        <v>1.382725822623E-4</v>
      </c>
      <c r="I9360" s="2">
        <v>1.5486529213377601E-4</v>
      </c>
      <c r="J9360" s="26" t="s">
        <v>700</v>
      </c>
    </row>
    <row r="9361" spans="1:10" ht="15.75" hidden="1" customHeight="1" x14ac:dyDescent="0.25">
      <c r="A9361" s="2" t="s">
        <v>853</v>
      </c>
      <c r="B9361" s="2" t="s">
        <v>854</v>
      </c>
      <c r="C9361" s="2">
        <v>2045</v>
      </c>
      <c r="D9361" s="2" t="s">
        <v>241</v>
      </c>
      <c r="E9361" s="2" t="s">
        <v>627</v>
      </c>
      <c r="F9361" s="2" t="s">
        <v>860</v>
      </c>
      <c r="G9361" s="2">
        <v>46</v>
      </c>
      <c r="H9361" s="2">
        <v>3.8032536394889998E-4</v>
      </c>
      <c r="I9361" s="2">
        <v>4.2596440762276803E-4</v>
      </c>
      <c r="J9361" s="26" t="s">
        <v>701</v>
      </c>
    </row>
    <row r="9362" spans="1:10" ht="15.75" hidden="1" customHeight="1" x14ac:dyDescent="0.25">
      <c r="A9362" s="2" t="s">
        <v>853</v>
      </c>
      <c r="B9362" s="2" t="s">
        <v>854</v>
      </c>
      <c r="C9362" s="2">
        <v>2045</v>
      </c>
      <c r="D9362" s="2" t="s">
        <v>241</v>
      </c>
      <c r="E9362" s="2" t="s">
        <v>627</v>
      </c>
      <c r="F9362" s="2" t="s">
        <v>856</v>
      </c>
      <c r="G9362" s="2">
        <v>46</v>
      </c>
      <c r="H9362" s="2">
        <v>5.9925625464500003E-5</v>
      </c>
      <c r="I9362" s="2">
        <v>6.7116700520240014E-5</v>
      </c>
      <c r="J9362" s="26" t="s">
        <v>700</v>
      </c>
    </row>
    <row r="9363" spans="1:10" ht="15.75" hidden="1" customHeight="1" x14ac:dyDescent="0.25">
      <c r="A9363" s="2" t="s">
        <v>853</v>
      </c>
      <c r="B9363" s="2" t="s">
        <v>854</v>
      </c>
      <c r="C9363" s="2">
        <v>2045</v>
      </c>
      <c r="D9363" s="2" t="s">
        <v>241</v>
      </c>
      <c r="E9363" s="2" t="s">
        <v>627</v>
      </c>
      <c r="F9363" s="2" t="s">
        <v>857</v>
      </c>
      <c r="G9363" s="2">
        <v>46</v>
      </c>
      <c r="H9363" s="2">
        <v>1.2348278105492E-3</v>
      </c>
      <c r="I9363" s="2">
        <v>1.383007147815104E-3</v>
      </c>
      <c r="J9363" s="26" t="s">
        <v>700</v>
      </c>
    </row>
    <row r="9364" spans="1:10" ht="15.75" hidden="1" customHeight="1" x14ac:dyDescent="0.25">
      <c r="A9364" s="2" t="s">
        <v>853</v>
      </c>
      <c r="B9364" s="2" t="s">
        <v>854</v>
      </c>
      <c r="C9364" s="2">
        <v>2045</v>
      </c>
      <c r="D9364" s="2" t="s">
        <v>241</v>
      </c>
      <c r="E9364" s="2" t="s">
        <v>627</v>
      </c>
      <c r="F9364" s="2" t="s">
        <v>856</v>
      </c>
      <c r="G9364" s="2">
        <v>47</v>
      </c>
      <c r="H9364" s="2">
        <v>2.9295004424099999E-5</v>
      </c>
      <c r="I9364" s="2">
        <v>3.2810404954992004E-5</v>
      </c>
      <c r="J9364" s="26" t="s">
        <v>700</v>
      </c>
    </row>
    <row r="9365" spans="1:10" ht="15.75" hidden="1" customHeight="1" x14ac:dyDescent="0.25">
      <c r="A9365" s="2" t="s">
        <v>853</v>
      </c>
      <c r="B9365" s="2" t="s">
        <v>854</v>
      </c>
      <c r="C9365" s="2">
        <v>2045</v>
      </c>
      <c r="D9365" s="2" t="s">
        <v>241</v>
      </c>
      <c r="E9365" s="2" t="s">
        <v>627</v>
      </c>
      <c r="F9365" s="2" t="s">
        <v>857</v>
      </c>
      <c r="G9365" s="2">
        <v>47</v>
      </c>
      <c r="H9365" s="2">
        <v>8.3233202167319999E-4</v>
      </c>
      <c r="I9365" s="2">
        <v>9.3221186427398404E-4</v>
      </c>
      <c r="J9365" s="26" t="s">
        <v>700</v>
      </c>
    </row>
    <row r="9366" spans="1:10" ht="15.75" hidden="1" customHeight="1" x14ac:dyDescent="0.25">
      <c r="A9366" s="2" t="s">
        <v>853</v>
      </c>
      <c r="B9366" s="2" t="s">
        <v>854</v>
      </c>
      <c r="C9366" s="2">
        <v>2045</v>
      </c>
      <c r="D9366" s="2" t="s">
        <v>241</v>
      </c>
      <c r="E9366" s="2" t="s">
        <v>627</v>
      </c>
      <c r="F9366" s="2" t="s">
        <v>859</v>
      </c>
      <c r="G9366" s="2">
        <v>47</v>
      </c>
      <c r="H9366" s="2">
        <v>2.1830635523659999E-4</v>
      </c>
      <c r="I9366" s="2">
        <v>2.4450311786499199E-4</v>
      </c>
      <c r="J9366" s="26" t="s">
        <v>700</v>
      </c>
    </row>
    <row r="9367" spans="1:10" ht="15.75" hidden="1" customHeight="1" x14ac:dyDescent="0.25">
      <c r="A9367" s="2" t="s">
        <v>853</v>
      </c>
      <c r="B9367" s="2" t="s">
        <v>854</v>
      </c>
      <c r="C9367" s="2">
        <v>2045</v>
      </c>
      <c r="D9367" s="2" t="s">
        <v>241</v>
      </c>
      <c r="E9367" s="2" t="s">
        <v>627</v>
      </c>
      <c r="F9367" s="2" t="s">
        <v>860</v>
      </c>
      <c r="G9367" s="2">
        <v>47</v>
      </c>
      <c r="H9367" s="2">
        <v>3.7426975904960002E-4</v>
      </c>
      <c r="I9367" s="2">
        <v>4.1918213013555206E-4</v>
      </c>
      <c r="J9367" s="26" t="s">
        <v>701</v>
      </c>
    </row>
    <row r="9368" spans="1:10" ht="15.75" hidden="1" customHeight="1" x14ac:dyDescent="0.25">
      <c r="A9368" s="2" t="s">
        <v>853</v>
      </c>
      <c r="B9368" s="2" t="s">
        <v>854</v>
      </c>
      <c r="C9368" s="2">
        <v>2045</v>
      </c>
      <c r="D9368" s="2" t="s">
        <v>241</v>
      </c>
      <c r="E9368" s="2" t="s">
        <v>627</v>
      </c>
      <c r="F9368" s="2" t="s">
        <v>858</v>
      </c>
      <c r="G9368" s="2">
        <v>47</v>
      </c>
      <c r="H9368" s="2">
        <v>3.6352778552100002E-3</v>
      </c>
      <c r="I9368" s="2">
        <v>4.0715111978352004E-3</v>
      </c>
      <c r="J9368" s="26" t="s">
        <v>700</v>
      </c>
    </row>
    <row r="9369" spans="1:10" ht="15.75" hidden="1" customHeight="1" x14ac:dyDescent="0.25">
      <c r="A9369" s="2" t="s">
        <v>853</v>
      </c>
      <c r="B9369" s="2" t="s">
        <v>854</v>
      </c>
      <c r="C9369" s="2">
        <v>2045</v>
      </c>
      <c r="D9369" s="2" t="s">
        <v>241</v>
      </c>
      <c r="E9369" s="2" t="s">
        <v>627</v>
      </c>
      <c r="F9369" s="2" t="s">
        <v>859</v>
      </c>
      <c r="G9369" s="2">
        <v>48</v>
      </c>
      <c r="H9369" s="2">
        <v>2.8531188581839997E-4</v>
      </c>
      <c r="I9369" s="2">
        <v>3.1954931211660798E-4</v>
      </c>
      <c r="J9369" s="26" t="s">
        <v>700</v>
      </c>
    </row>
    <row r="9370" spans="1:10" ht="15.75" hidden="1" customHeight="1" x14ac:dyDescent="0.25">
      <c r="A9370" s="2" t="s">
        <v>853</v>
      </c>
      <c r="B9370" s="2" t="s">
        <v>854</v>
      </c>
      <c r="C9370" s="2">
        <v>2045</v>
      </c>
      <c r="D9370" s="2" t="s">
        <v>241</v>
      </c>
      <c r="E9370" s="2" t="s">
        <v>627</v>
      </c>
      <c r="F9370" s="2" t="s">
        <v>857</v>
      </c>
      <c r="G9370" s="2">
        <v>48</v>
      </c>
      <c r="H9370" s="2">
        <v>5.7511954219079998E-4</v>
      </c>
      <c r="I9370" s="2">
        <v>6.4413388725369604E-4</v>
      </c>
      <c r="J9370" s="26" t="s">
        <v>700</v>
      </c>
    </row>
    <row r="9371" spans="1:10" ht="15.75" hidden="1" customHeight="1" x14ac:dyDescent="0.25">
      <c r="A9371" s="2" t="s">
        <v>853</v>
      </c>
      <c r="B9371" s="2" t="s">
        <v>854</v>
      </c>
      <c r="C9371" s="2">
        <v>2045</v>
      </c>
      <c r="D9371" s="2" t="s">
        <v>241</v>
      </c>
      <c r="E9371" s="2" t="s">
        <v>627</v>
      </c>
      <c r="F9371" s="2" t="s">
        <v>855</v>
      </c>
      <c r="G9371" s="2">
        <v>48</v>
      </c>
      <c r="H9371" s="2">
        <v>2.3425936524290001E-4</v>
      </c>
      <c r="I9371" s="2">
        <v>2.6237048907204805E-4</v>
      </c>
      <c r="J9371" s="26" t="s">
        <v>700</v>
      </c>
    </row>
    <row r="9372" spans="1:10" ht="15.75" hidden="1" customHeight="1" x14ac:dyDescent="0.25">
      <c r="A9372" s="2" t="s">
        <v>853</v>
      </c>
      <c r="B9372" s="2" t="s">
        <v>854</v>
      </c>
      <c r="C9372" s="2">
        <v>2045</v>
      </c>
      <c r="D9372" s="2" t="s">
        <v>241</v>
      </c>
      <c r="E9372" s="2" t="s">
        <v>627</v>
      </c>
      <c r="F9372" s="2" t="s">
        <v>860</v>
      </c>
      <c r="G9372" s="2">
        <v>48</v>
      </c>
      <c r="H9372" s="2">
        <v>7.2404395905319998E-4</v>
      </c>
      <c r="I9372" s="2">
        <v>8.1092923413958408E-4</v>
      </c>
      <c r="J9372" s="26" t="s">
        <v>701</v>
      </c>
    </row>
    <row r="9373" spans="1:10" ht="15.75" hidden="1" customHeight="1" x14ac:dyDescent="0.25">
      <c r="A9373" s="2" t="s">
        <v>853</v>
      </c>
      <c r="B9373" s="2" t="s">
        <v>854</v>
      </c>
      <c r="C9373" s="2">
        <v>2045</v>
      </c>
      <c r="D9373" s="2" t="s">
        <v>241</v>
      </c>
      <c r="E9373" s="2" t="s">
        <v>627</v>
      </c>
      <c r="F9373" s="2" t="s">
        <v>856</v>
      </c>
      <c r="G9373" s="2">
        <v>48</v>
      </c>
      <c r="H9373" s="2">
        <v>5.7699671742700003E-5</v>
      </c>
      <c r="I9373" s="2">
        <v>6.4623632351824015E-5</v>
      </c>
      <c r="J9373" s="26" t="s">
        <v>700</v>
      </c>
    </row>
    <row r="9374" spans="1:10" ht="15.75" hidden="1" customHeight="1" x14ac:dyDescent="0.25">
      <c r="A9374" s="2" t="s">
        <v>853</v>
      </c>
      <c r="B9374" s="2" t="s">
        <v>854</v>
      </c>
      <c r="C9374" s="2">
        <v>2045</v>
      </c>
      <c r="D9374" s="2" t="s">
        <v>241</v>
      </c>
      <c r="E9374" s="2" t="s">
        <v>627</v>
      </c>
      <c r="F9374" s="2" t="s">
        <v>857</v>
      </c>
      <c r="G9374" s="2">
        <v>49</v>
      </c>
      <c r="H9374" s="2">
        <v>1.5945983031997E-3</v>
      </c>
      <c r="I9374" s="2">
        <v>1.7859500995836641E-3</v>
      </c>
      <c r="J9374" s="26" t="s">
        <v>700</v>
      </c>
    </row>
    <row r="9375" spans="1:10" ht="15.75" hidden="1" customHeight="1" x14ac:dyDescent="0.25">
      <c r="A9375" s="2" t="s">
        <v>853</v>
      </c>
      <c r="B9375" s="2" t="s">
        <v>854</v>
      </c>
      <c r="C9375" s="2">
        <v>2045</v>
      </c>
      <c r="D9375" s="2" t="s">
        <v>241</v>
      </c>
      <c r="E9375" s="2" t="s">
        <v>627</v>
      </c>
      <c r="F9375" s="2" t="s">
        <v>858</v>
      </c>
      <c r="G9375" s="2">
        <v>49</v>
      </c>
      <c r="H9375" s="2">
        <v>4.0327415335923E-3</v>
      </c>
      <c r="I9375" s="2">
        <v>4.516670517623376E-3</v>
      </c>
      <c r="J9375" s="26" t="s">
        <v>700</v>
      </c>
    </row>
    <row r="9376" spans="1:10" ht="15.75" hidden="1" customHeight="1" x14ac:dyDescent="0.25">
      <c r="A9376" s="2" t="s">
        <v>853</v>
      </c>
      <c r="B9376" s="2" t="s">
        <v>854</v>
      </c>
      <c r="C9376" s="2">
        <v>2045</v>
      </c>
      <c r="D9376" s="2" t="s">
        <v>241</v>
      </c>
      <c r="E9376" s="2" t="s">
        <v>627</v>
      </c>
      <c r="F9376" s="2" t="s">
        <v>859</v>
      </c>
      <c r="G9376" s="2">
        <v>49</v>
      </c>
      <c r="H9376" s="2">
        <v>2.0843996753679999E-4</v>
      </c>
      <c r="I9376" s="2">
        <v>2.33452763641216E-4</v>
      </c>
      <c r="J9376" s="26" t="s">
        <v>700</v>
      </c>
    </row>
    <row r="9377" spans="1:10" ht="15.75" hidden="1" customHeight="1" x14ac:dyDescent="0.25">
      <c r="A9377" s="2" t="s">
        <v>853</v>
      </c>
      <c r="B9377" s="2" t="s">
        <v>854</v>
      </c>
      <c r="C9377" s="2">
        <v>2045</v>
      </c>
      <c r="D9377" s="2" t="s">
        <v>241</v>
      </c>
      <c r="E9377" s="2" t="s">
        <v>627</v>
      </c>
      <c r="F9377" s="2" t="s">
        <v>856</v>
      </c>
      <c r="G9377" s="2">
        <v>49</v>
      </c>
      <c r="H9377" s="2">
        <v>2.7003576178699999E-5</v>
      </c>
      <c r="I9377" s="2">
        <v>3.0244005320144001E-5</v>
      </c>
      <c r="J9377" s="26" t="s">
        <v>700</v>
      </c>
    </row>
    <row r="9378" spans="1:10" ht="15.75" hidden="1" customHeight="1" x14ac:dyDescent="0.25">
      <c r="A9378" s="2" t="s">
        <v>853</v>
      </c>
      <c r="B9378" s="2" t="s">
        <v>854</v>
      </c>
      <c r="C9378" s="2">
        <v>2045</v>
      </c>
      <c r="D9378" s="2" t="s">
        <v>241</v>
      </c>
      <c r="E9378" s="2" t="s">
        <v>627</v>
      </c>
      <c r="F9378" s="2" t="s">
        <v>859</v>
      </c>
      <c r="G9378" s="2">
        <v>50</v>
      </c>
      <c r="H9378" s="2">
        <v>1.2743463594229999E-4</v>
      </c>
      <c r="I9378" s="2">
        <v>1.42726792255376E-4</v>
      </c>
      <c r="J9378" s="26" t="s">
        <v>700</v>
      </c>
    </row>
    <row r="9379" spans="1:10" ht="15.75" hidden="1" customHeight="1" x14ac:dyDescent="0.25">
      <c r="A9379" s="2" t="s">
        <v>853</v>
      </c>
      <c r="B9379" s="2" t="s">
        <v>854</v>
      </c>
      <c r="C9379" s="2">
        <v>2045</v>
      </c>
      <c r="D9379" s="2" t="s">
        <v>241</v>
      </c>
      <c r="E9379" s="2" t="s">
        <v>627</v>
      </c>
      <c r="F9379" s="2" t="s">
        <v>860</v>
      </c>
      <c r="G9379" s="2">
        <v>50</v>
      </c>
      <c r="H9379" s="2">
        <v>3.6937199183739998E-4</v>
      </c>
      <c r="I9379" s="2">
        <v>4.1369663085788803E-4</v>
      </c>
      <c r="J9379" s="26" t="s">
        <v>701</v>
      </c>
    </row>
    <row r="9380" spans="1:10" ht="15.75" hidden="1" customHeight="1" x14ac:dyDescent="0.25">
      <c r="A9380" s="2" t="s">
        <v>853</v>
      </c>
      <c r="B9380" s="2" t="s">
        <v>854</v>
      </c>
      <c r="C9380" s="2">
        <v>2045</v>
      </c>
      <c r="D9380" s="2" t="s">
        <v>241</v>
      </c>
      <c r="E9380" s="2" t="s">
        <v>627</v>
      </c>
      <c r="F9380" s="2" t="s">
        <v>855</v>
      </c>
      <c r="G9380" s="2">
        <v>50</v>
      </c>
      <c r="H9380" s="2">
        <v>2.835729101207E-4</v>
      </c>
      <c r="I9380" s="2">
        <v>3.1760165933518404E-4</v>
      </c>
      <c r="J9380" s="26" t="s">
        <v>700</v>
      </c>
    </row>
    <row r="9381" spans="1:10" ht="15.75" hidden="1" customHeight="1" x14ac:dyDescent="0.25">
      <c r="A9381" s="2" t="s">
        <v>853</v>
      </c>
      <c r="B9381" s="2" t="s">
        <v>854</v>
      </c>
      <c r="C9381" s="2">
        <v>2045</v>
      </c>
      <c r="D9381" s="2" t="s">
        <v>241</v>
      </c>
      <c r="E9381" s="2" t="s">
        <v>627</v>
      </c>
      <c r="F9381" s="2" t="s">
        <v>858</v>
      </c>
      <c r="G9381" s="2">
        <v>50</v>
      </c>
      <c r="H9381" s="2">
        <v>1.7079078825190999E-3</v>
      </c>
      <c r="I9381" s="2">
        <v>1.9128568284213921E-3</v>
      </c>
      <c r="J9381" s="26" t="s">
        <v>700</v>
      </c>
    </row>
    <row r="9382" spans="1:10" ht="15.75" hidden="1" customHeight="1" x14ac:dyDescent="0.25">
      <c r="A9382" s="2" t="s">
        <v>853</v>
      </c>
      <c r="B9382" s="2" t="s">
        <v>854</v>
      </c>
      <c r="C9382" s="2">
        <v>2045</v>
      </c>
      <c r="D9382" s="2" t="s">
        <v>241</v>
      </c>
      <c r="E9382" s="2" t="s">
        <v>627</v>
      </c>
      <c r="F9382" s="2" t="s">
        <v>857</v>
      </c>
      <c r="G9382" s="2">
        <v>51</v>
      </c>
      <c r="H9382" s="2">
        <v>6.4749542798379998E-4</v>
      </c>
      <c r="I9382" s="2">
        <v>7.2519487934185603E-4</v>
      </c>
      <c r="J9382" s="26" t="s">
        <v>700</v>
      </c>
    </row>
    <row r="9383" spans="1:10" ht="15.75" hidden="1" customHeight="1" x14ac:dyDescent="0.25">
      <c r="A9383" s="2" t="s">
        <v>853</v>
      </c>
      <c r="B9383" s="2" t="s">
        <v>854</v>
      </c>
      <c r="C9383" s="2">
        <v>2045</v>
      </c>
      <c r="D9383" s="2" t="s">
        <v>241</v>
      </c>
      <c r="E9383" s="2" t="s">
        <v>627</v>
      </c>
      <c r="F9383" s="2" t="s">
        <v>855</v>
      </c>
      <c r="G9383" s="2">
        <v>51</v>
      </c>
      <c r="H9383" s="2">
        <v>1.0062396759166999E-3</v>
      </c>
      <c r="I9383" s="2">
        <v>1.1269884370267041E-3</v>
      </c>
      <c r="J9383" s="26" t="s">
        <v>700</v>
      </c>
    </row>
    <row r="9384" spans="1:10" ht="15.75" hidden="1" customHeight="1" x14ac:dyDescent="0.25">
      <c r="A9384" s="2" t="s">
        <v>853</v>
      </c>
      <c r="B9384" s="2" t="s">
        <v>854</v>
      </c>
      <c r="C9384" s="2">
        <v>2045</v>
      </c>
      <c r="D9384" s="2" t="s">
        <v>241</v>
      </c>
      <c r="E9384" s="2" t="s">
        <v>627</v>
      </c>
      <c r="F9384" s="2" t="s">
        <v>858</v>
      </c>
      <c r="G9384" s="2">
        <v>51</v>
      </c>
      <c r="H9384" s="2">
        <v>7.0774656487629E-3</v>
      </c>
      <c r="I9384" s="2">
        <v>7.9267615266144491E-3</v>
      </c>
      <c r="J9384" s="26" t="s">
        <v>700</v>
      </c>
    </row>
    <row r="9385" spans="1:10" ht="15.75" hidden="1" customHeight="1" x14ac:dyDescent="0.25">
      <c r="A9385" s="2" t="s">
        <v>853</v>
      </c>
      <c r="B9385" s="2" t="s">
        <v>854</v>
      </c>
      <c r="C9385" s="2">
        <v>2045</v>
      </c>
      <c r="D9385" s="2" t="s">
        <v>241</v>
      </c>
      <c r="E9385" s="2" t="s">
        <v>627</v>
      </c>
      <c r="F9385" s="2" t="s">
        <v>859</v>
      </c>
      <c r="G9385" s="2">
        <v>51</v>
      </c>
      <c r="H9385" s="2">
        <v>6.2139508372599994E-5</v>
      </c>
      <c r="I9385" s="2">
        <v>6.9596249377312002E-5</v>
      </c>
      <c r="J9385" s="26" t="s">
        <v>700</v>
      </c>
    </row>
    <row r="9386" spans="1:10" ht="15.75" hidden="1" customHeight="1" x14ac:dyDescent="0.25">
      <c r="A9386" s="2" t="s">
        <v>853</v>
      </c>
      <c r="B9386" s="2" t="s">
        <v>854</v>
      </c>
      <c r="C9386" s="2">
        <v>2045</v>
      </c>
      <c r="D9386" s="2" t="s">
        <v>241</v>
      </c>
      <c r="E9386" s="2" t="s">
        <v>627</v>
      </c>
      <c r="F9386" s="2" t="s">
        <v>857</v>
      </c>
      <c r="G9386" s="2">
        <v>52</v>
      </c>
      <c r="H9386" s="2">
        <v>8.2783025573009996E-4</v>
      </c>
      <c r="I9386" s="2">
        <v>9.2716988641771206E-4</v>
      </c>
      <c r="J9386" s="26" t="s">
        <v>700</v>
      </c>
    </row>
    <row r="9387" spans="1:10" ht="15.75" hidden="1" customHeight="1" x14ac:dyDescent="0.25">
      <c r="A9387" s="2" t="s">
        <v>853</v>
      </c>
      <c r="B9387" s="2" t="s">
        <v>854</v>
      </c>
      <c r="C9387" s="2">
        <v>2045</v>
      </c>
      <c r="D9387" s="2" t="s">
        <v>241</v>
      </c>
      <c r="E9387" s="2" t="s">
        <v>627</v>
      </c>
      <c r="F9387" s="2" t="s">
        <v>859</v>
      </c>
      <c r="G9387" s="2">
        <v>52</v>
      </c>
      <c r="H9387" s="2">
        <v>6.1055274272800005E-5</v>
      </c>
      <c r="I9387" s="2">
        <v>6.838190718553601E-5</v>
      </c>
      <c r="J9387" s="26" t="s">
        <v>700</v>
      </c>
    </row>
    <row r="9388" spans="1:10" ht="15.75" hidden="1" customHeight="1" x14ac:dyDescent="0.25">
      <c r="A9388" s="2" t="s">
        <v>853</v>
      </c>
      <c r="B9388" s="2" t="s">
        <v>854</v>
      </c>
      <c r="C9388" s="2">
        <v>2045</v>
      </c>
      <c r="D9388" s="2" t="s">
        <v>241</v>
      </c>
      <c r="E9388" s="2" t="s">
        <v>627</v>
      </c>
      <c r="F9388" s="2" t="s">
        <v>858</v>
      </c>
      <c r="G9388" s="2">
        <v>52</v>
      </c>
      <c r="H9388" s="2">
        <v>6.5517086768522997E-3</v>
      </c>
      <c r="I9388" s="2">
        <v>7.3379137180745761E-3</v>
      </c>
      <c r="J9388" s="26" t="s">
        <v>700</v>
      </c>
    </row>
    <row r="9389" spans="1:10" ht="15.75" hidden="1" customHeight="1" x14ac:dyDescent="0.25">
      <c r="A9389" s="2" t="s">
        <v>853</v>
      </c>
      <c r="B9389" s="2" t="s">
        <v>854</v>
      </c>
      <c r="C9389" s="2">
        <v>2045</v>
      </c>
      <c r="D9389" s="2" t="s">
        <v>241</v>
      </c>
      <c r="E9389" s="2" t="s">
        <v>627</v>
      </c>
      <c r="F9389" s="2" t="s">
        <v>858</v>
      </c>
      <c r="G9389" s="2">
        <v>53</v>
      </c>
      <c r="H9389" s="2">
        <v>3.4721958218142E-3</v>
      </c>
      <c r="I9389" s="2">
        <v>3.8888593204319043E-3</v>
      </c>
      <c r="J9389" s="26" t="s">
        <v>700</v>
      </c>
    </row>
    <row r="9390" spans="1:10" ht="15.75" hidden="1" customHeight="1" x14ac:dyDescent="0.25">
      <c r="A9390" s="2" t="s">
        <v>853</v>
      </c>
      <c r="B9390" s="2" t="s">
        <v>854</v>
      </c>
      <c r="C9390" s="2">
        <v>2045</v>
      </c>
      <c r="D9390" s="2" t="s">
        <v>241</v>
      </c>
      <c r="E9390" s="2" t="s">
        <v>627</v>
      </c>
      <c r="F9390" s="2" t="s">
        <v>855</v>
      </c>
      <c r="G9390" s="2">
        <v>53</v>
      </c>
      <c r="H9390" s="2">
        <v>1.6524057136849E-3</v>
      </c>
      <c r="I9390" s="2">
        <v>1.8506943993270883E-3</v>
      </c>
      <c r="J9390" s="26" t="s">
        <v>700</v>
      </c>
    </row>
    <row r="9391" spans="1:10" ht="15.75" hidden="1" customHeight="1" x14ac:dyDescent="0.25">
      <c r="A9391" s="2" t="s">
        <v>853</v>
      </c>
      <c r="B9391" s="2" t="s">
        <v>854</v>
      </c>
      <c r="C9391" s="2">
        <v>2045</v>
      </c>
      <c r="D9391" s="2" t="s">
        <v>241</v>
      </c>
      <c r="E9391" s="2" t="s">
        <v>627</v>
      </c>
      <c r="F9391" s="2" t="s">
        <v>856</v>
      </c>
      <c r="G9391" s="2">
        <v>53</v>
      </c>
      <c r="H9391" s="2">
        <v>2.5353769160600001E-5</v>
      </c>
      <c r="I9391" s="2">
        <v>2.8396221459872004E-5</v>
      </c>
      <c r="J9391" s="26" t="s">
        <v>700</v>
      </c>
    </row>
    <row r="9392" spans="1:10" ht="15.75" hidden="1" customHeight="1" x14ac:dyDescent="0.25">
      <c r="A9392" s="2" t="s">
        <v>853</v>
      </c>
      <c r="B9392" s="2" t="s">
        <v>854</v>
      </c>
      <c r="C9392" s="2">
        <v>2045</v>
      </c>
      <c r="D9392" s="2" t="s">
        <v>241</v>
      </c>
      <c r="E9392" s="2" t="s">
        <v>627</v>
      </c>
      <c r="F9392" s="2" t="s">
        <v>859</v>
      </c>
      <c r="G9392" s="2">
        <v>53</v>
      </c>
      <c r="H9392" s="2">
        <v>6.5413041738800003E-5</v>
      </c>
      <c r="I9392" s="2">
        <v>7.3262606747456007E-5</v>
      </c>
      <c r="J9392" s="26" t="s">
        <v>700</v>
      </c>
    </row>
    <row r="9393" spans="1:10" ht="15.75" hidden="1" customHeight="1" x14ac:dyDescent="0.25">
      <c r="A9393" s="2" t="s">
        <v>853</v>
      </c>
      <c r="B9393" s="2" t="s">
        <v>854</v>
      </c>
      <c r="C9393" s="2">
        <v>2045</v>
      </c>
      <c r="D9393" s="2" t="s">
        <v>241</v>
      </c>
      <c r="E9393" s="2" t="s">
        <v>627</v>
      </c>
      <c r="F9393" s="2" t="s">
        <v>857</v>
      </c>
      <c r="G9393" s="2">
        <v>53</v>
      </c>
      <c r="H9393" s="2">
        <v>3.9325877150989997E-4</v>
      </c>
      <c r="I9393" s="2">
        <v>4.40449824091088E-4</v>
      </c>
      <c r="J9393" s="26" t="s">
        <v>700</v>
      </c>
    </row>
    <row r="9394" spans="1:10" ht="15.75" hidden="1" customHeight="1" x14ac:dyDescent="0.25">
      <c r="A9394" s="2" t="s">
        <v>853</v>
      </c>
      <c r="B9394" s="2" t="s">
        <v>854</v>
      </c>
      <c r="C9394" s="2">
        <v>2045</v>
      </c>
      <c r="D9394" s="2" t="s">
        <v>241</v>
      </c>
      <c r="E9394" s="2" t="s">
        <v>627</v>
      </c>
      <c r="F9394" s="2" t="s">
        <v>860</v>
      </c>
      <c r="G9394" s="2">
        <v>54</v>
      </c>
      <c r="H9394" s="2">
        <v>3.1713125645180002E-4</v>
      </c>
      <c r="I9394" s="2">
        <v>3.5518700722601604E-4</v>
      </c>
      <c r="J9394" s="26" t="s">
        <v>701</v>
      </c>
    </row>
    <row r="9395" spans="1:10" ht="15.75" hidden="1" customHeight="1" x14ac:dyDescent="0.25">
      <c r="A9395" s="2" t="s">
        <v>853</v>
      </c>
      <c r="B9395" s="2" t="s">
        <v>854</v>
      </c>
      <c r="C9395" s="2">
        <v>2045</v>
      </c>
      <c r="D9395" s="2" t="s">
        <v>241</v>
      </c>
      <c r="E9395" s="2" t="s">
        <v>627</v>
      </c>
      <c r="F9395" s="2" t="s">
        <v>855</v>
      </c>
      <c r="G9395" s="2">
        <v>54</v>
      </c>
      <c r="H9395" s="2">
        <v>2.7863716240969998E-4</v>
      </c>
      <c r="I9395" s="2">
        <v>3.1207362189886401E-4</v>
      </c>
      <c r="J9395" s="26" t="s">
        <v>700</v>
      </c>
    </row>
    <row r="9396" spans="1:10" ht="15.75" hidden="1" customHeight="1" x14ac:dyDescent="0.25">
      <c r="A9396" s="2" t="s">
        <v>853</v>
      </c>
      <c r="B9396" s="2" t="s">
        <v>854</v>
      </c>
      <c r="C9396" s="2">
        <v>2045</v>
      </c>
      <c r="D9396" s="2" t="s">
        <v>241</v>
      </c>
      <c r="E9396" s="2" t="s">
        <v>627</v>
      </c>
      <c r="F9396" s="2" t="s">
        <v>857</v>
      </c>
      <c r="G9396" s="2">
        <v>54</v>
      </c>
      <c r="H9396" s="2">
        <v>8.0516106390859997E-4</v>
      </c>
      <c r="I9396" s="2">
        <v>9.01780391577632E-4</v>
      </c>
      <c r="J9396" s="26" t="s">
        <v>700</v>
      </c>
    </row>
    <row r="9397" spans="1:10" ht="15.75" hidden="1" customHeight="1" x14ac:dyDescent="0.25">
      <c r="A9397" s="2" t="s">
        <v>853</v>
      </c>
      <c r="B9397" s="2" t="s">
        <v>854</v>
      </c>
      <c r="C9397" s="2">
        <v>2045</v>
      </c>
      <c r="D9397" s="2" t="s">
        <v>241</v>
      </c>
      <c r="E9397" s="2" t="s">
        <v>627</v>
      </c>
      <c r="F9397" s="2" t="s">
        <v>859</v>
      </c>
      <c r="G9397" s="2">
        <v>54</v>
      </c>
      <c r="H9397" s="2">
        <v>1.876177557278E-4</v>
      </c>
      <c r="I9397" s="2">
        <v>2.1013188641513602E-4</v>
      </c>
      <c r="J9397" s="26" t="s">
        <v>700</v>
      </c>
    </row>
    <row r="9398" spans="1:10" ht="15.75" hidden="1" customHeight="1" x14ac:dyDescent="0.25">
      <c r="A9398" s="2" t="s">
        <v>853</v>
      </c>
      <c r="B9398" s="2" t="s">
        <v>854</v>
      </c>
      <c r="C9398" s="2">
        <v>2045</v>
      </c>
      <c r="D9398" s="2" t="s">
        <v>241</v>
      </c>
      <c r="E9398" s="2" t="s">
        <v>627</v>
      </c>
      <c r="F9398" s="2" t="s">
        <v>858</v>
      </c>
      <c r="G9398" s="2">
        <v>54</v>
      </c>
      <c r="H9398" s="2">
        <v>3.3878695685416E-3</v>
      </c>
      <c r="I9398" s="2">
        <v>3.7944139167665923E-3</v>
      </c>
      <c r="J9398" s="26" t="s">
        <v>700</v>
      </c>
    </row>
    <row r="9399" spans="1:10" ht="15.75" hidden="1" customHeight="1" x14ac:dyDescent="0.25">
      <c r="A9399" s="2" t="s">
        <v>853</v>
      </c>
      <c r="B9399" s="2" t="s">
        <v>854</v>
      </c>
      <c r="C9399" s="2">
        <v>2045</v>
      </c>
      <c r="D9399" s="2" t="s">
        <v>241</v>
      </c>
      <c r="E9399" s="2" t="s">
        <v>627</v>
      </c>
      <c r="F9399" s="2" t="s">
        <v>858</v>
      </c>
      <c r="G9399" s="2">
        <v>55</v>
      </c>
      <c r="H9399" s="2">
        <v>1.5590152470394999E-3</v>
      </c>
      <c r="I9399" s="2">
        <v>1.7460970766842402E-3</v>
      </c>
      <c r="J9399" s="26" t="s">
        <v>700</v>
      </c>
    </row>
    <row r="9400" spans="1:10" ht="15.75" hidden="1" customHeight="1" x14ac:dyDescent="0.25">
      <c r="A9400" s="2" t="s">
        <v>853</v>
      </c>
      <c r="B9400" s="2" t="s">
        <v>854</v>
      </c>
      <c r="C9400" s="2">
        <v>2045</v>
      </c>
      <c r="D9400" s="2" t="s">
        <v>241</v>
      </c>
      <c r="E9400" s="2" t="s">
        <v>627</v>
      </c>
      <c r="F9400" s="2" t="s">
        <v>857</v>
      </c>
      <c r="G9400" s="2">
        <v>55</v>
      </c>
      <c r="H9400" s="2">
        <v>4.1356704605280002E-4</v>
      </c>
      <c r="I9400" s="2">
        <v>4.6319509157913605E-4</v>
      </c>
      <c r="J9400" s="26" t="s">
        <v>700</v>
      </c>
    </row>
    <row r="9401" spans="1:10" ht="15.75" hidden="1" customHeight="1" x14ac:dyDescent="0.25">
      <c r="A9401" s="2" t="s">
        <v>853</v>
      </c>
      <c r="B9401" s="2" t="s">
        <v>854</v>
      </c>
      <c r="C9401" s="2">
        <v>2045</v>
      </c>
      <c r="D9401" s="2" t="s">
        <v>241</v>
      </c>
      <c r="E9401" s="2" t="s">
        <v>627</v>
      </c>
      <c r="F9401" s="2" t="s">
        <v>856</v>
      </c>
      <c r="G9401" s="2">
        <v>55</v>
      </c>
      <c r="H9401" s="2">
        <v>2.4200580810400001E-5</v>
      </c>
      <c r="I9401" s="2">
        <v>2.7104650507648002E-5</v>
      </c>
      <c r="J9401" s="26" t="s">
        <v>700</v>
      </c>
    </row>
    <row r="9402" spans="1:10" ht="15.75" hidden="1" customHeight="1" x14ac:dyDescent="0.25">
      <c r="A9402" s="2" t="s">
        <v>853</v>
      </c>
      <c r="B9402" s="2" t="s">
        <v>854</v>
      </c>
      <c r="C9402" s="2">
        <v>2045</v>
      </c>
      <c r="D9402" s="2" t="s">
        <v>241</v>
      </c>
      <c r="E9402" s="2" t="s">
        <v>627</v>
      </c>
      <c r="F9402" s="2" t="s">
        <v>857</v>
      </c>
      <c r="G9402" s="2">
        <v>56</v>
      </c>
      <c r="H9402" s="2">
        <v>6.8101246142759995E-4</v>
      </c>
      <c r="I9402" s="2">
        <v>7.6273395679891205E-4</v>
      </c>
      <c r="J9402" s="26" t="s">
        <v>700</v>
      </c>
    </row>
    <row r="9403" spans="1:10" ht="15.75" hidden="1" customHeight="1" x14ac:dyDescent="0.25">
      <c r="A9403" s="2" t="s">
        <v>853</v>
      </c>
      <c r="B9403" s="2" t="s">
        <v>854</v>
      </c>
      <c r="C9403" s="2">
        <v>2045</v>
      </c>
      <c r="D9403" s="2" t="s">
        <v>241</v>
      </c>
      <c r="E9403" s="2" t="s">
        <v>627</v>
      </c>
      <c r="F9403" s="2" t="s">
        <v>856</v>
      </c>
      <c r="G9403" s="2">
        <v>56</v>
      </c>
      <c r="H9403" s="2">
        <v>2.3815253371100002E-5</v>
      </c>
      <c r="I9403" s="2">
        <v>2.6673083775632004E-5</v>
      </c>
      <c r="J9403" s="26" t="s">
        <v>700</v>
      </c>
    </row>
    <row r="9404" spans="1:10" ht="15.75" hidden="1" customHeight="1" x14ac:dyDescent="0.25">
      <c r="A9404" s="2" t="s">
        <v>853</v>
      </c>
      <c r="B9404" s="2" t="s">
        <v>854</v>
      </c>
      <c r="C9404" s="2">
        <v>2045</v>
      </c>
      <c r="D9404" s="2" t="s">
        <v>241</v>
      </c>
      <c r="E9404" s="2" t="s">
        <v>627</v>
      </c>
      <c r="F9404" s="2" t="s">
        <v>858</v>
      </c>
      <c r="G9404" s="2">
        <v>56</v>
      </c>
      <c r="H9404" s="2">
        <v>4.7821969492361002E-3</v>
      </c>
      <c r="I9404" s="2">
        <v>5.3560605831444331E-3</v>
      </c>
      <c r="J9404" s="26" t="s">
        <v>700</v>
      </c>
    </row>
    <row r="9405" spans="1:10" ht="15.75" hidden="1" customHeight="1" x14ac:dyDescent="0.25">
      <c r="A9405" s="2" t="s">
        <v>853</v>
      </c>
      <c r="B9405" s="2" t="s">
        <v>854</v>
      </c>
      <c r="C9405" s="2">
        <v>2045</v>
      </c>
      <c r="D9405" s="2" t="s">
        <v>241</v>
      </c>
      <c r="E9405" s="2" t="s">
        <v>627</v>
      </c>
      <c r="F9405" s="2" t="s">
        <v>859</v>
      </c>
      <c r="G9405" s="2">
        <v>56</v>
      </c>
      <c r="H9405" s="2">
        <v>1.142392829934E-4</v>
      </c>
      <c r="I9405" s="2">
        <v>1.2794799695260801E-4</v>
      </c>
      <c r="J9405" s="26" t="s">
        <v>700</v>
      </c>
    </row>
    <row r="9406" spans="1:10" ht="15.75" hidden="1" customHeight="1" x14ac:dyDescent="0.25">
      <c r="A9406" s="2" t="s">
        <v>853</v>
      </c>
      <c r="B9406" s="2" t="s">
        <v>854</v>
      </c>
      <c r="C9406" s="2">
        <v>2045</v>
      </c>
      <c r="D9406" s="2" t="s">
        <v>241</v>
      </c>
      <c r="E9406" s="2" t="s">
        <v>627</v>
      </c>
      <c r="F9406" s="2" t="s">
        <v>859</v>
      </c>
      <c r="G9406" s="2">
        <v>57</v>
      </c>
      <c r="H9406" s="2">
        <v>1.109474651457E-4</v>
      </c>
      <c r="I9406" s="2">
        <v>1.2426116096318402E-4</v>
      </c>
      <c r="J9406" s="26" t="s">
        <v>700</v>
      </c>
    </row>
    <row r="9407" spans="1:10" ht="15.75" hidden="1" customHeight="1" x14ac:dyDescent="0.25">
      <c r="A9407" s="2" t="s">
        <v>853</v>
      </c>
      <c r="B9407" s="2" t="s">
        <v>854</v>
      </c>
      <c r="C9407" s="2">
        <v>2045</v>
      </c>
      <c r="D9407" s="2" t="s">
        <v>241</v>
      </c>
      <c r="E9407" s="2" t="s">
        <v>627</v>
      </c>
      <c r="F9407" s="2" t="s">
        <v>857</v>
      </c>
      <c r="G9407" s="2">
        <v>57</v>
      </c>
      <c r="H9407" s="2">
        <v>2.158140996471E-4</v>
      </c>
      <c r="I9407" s="2">
        <v>2.4171179160475202E-4</v>
      </c>
      <c r="J9407" s="26" t="s">
        <v>700</v>
      </c>
    </row>
    <row r="9408" spans="1:10" ht="15.75" hidden="1" customHeight="1" x14ac:dyDescent="0.25">
      <c r="A9408" s="2" t="s">
        <v>853</v>
      </c>
      <c r="B9408" s="2" t="s">
        <v>854</v>
      </c>
      <c r="C9408" s="2">
        <v>2045</v>
      </c>
      <c r="D9408" s="2" t="s">
        <v>241</v>
      </c>
      <c r="E9408" s="2" t="s">
        <v>627</v>
      </c>
      <c r="F9408" s="2" t="s">
        <v>858</v>
      </c>
      <c r="G9408" s="2">
        <v>57</v>
      </c>
      <c r="H9408" s="2">
        <v>1.4933559577911999E-3</v>
      </c>
      <c r="I9408" s="2">
        <v>1.6725586727261441E-3</v>
      </c>
      <c r="J9408" s="26" t="s">
        <v>700</v>
      </c>
    </row>
    <row r="9409" spans="1:10" ht="15.75" hidden="1" customHeight="1" x14ac:dyDescent="0.25">
      <c r="A9409" s="2" t="s">
        <v>853</v>
      </c>
      <c r="B9409" s="2" t="s">
        <v>854</v>
      </c>
      <c r="C9409" s="2">
        <v>2045</v>
      </c>
      <c r="D9409" s="2" t="s">
        <v>241</v>
      </c>
      <c r="E9409" s="2" t="s">
        <v>627</v>
      </c>
      <c r="F9409" s="2" t="s">
        <v>856</v>
      </c>
      <c r="G9409" s="2">
        <v>57</v>
      </c>
      <c r="H9409" s="2">
        <v>2.3112508643000001E-5</v>
      </c>
      <c r="I9409" s="2">
        <v>2.5886009680160003E-5</v>
      </c>
      <c r="J9409" s="26" t="s">
        <v>700</v>
      </c>
    </row>
    <row r="9410" spans="1:10" ht="15.75" hidden="1" customHeight="1" x14ac:dyDescent="0.25">
      <c r="A9410" s="2" t="s">
        <v>853</v>
      </c>
      <c r="B9410" s="2" t="s">
        <v>854</v>
      </c>
      <c r="C9410" s="2">
        <v>2045</v>
      </c>
      <c r="D9410" s="2" t="s">
        <v>241</v>
      </c>
      <c r="E9410" s="2" t="s">
        <v>627</v>
      </c>
      <c r="F9410" s="2" t="s">
        <v>859</v>
      </c>
      <c r="G9410" s="2">
        <v>58</v>
      </c>
      <c r="H9410" s="2">
        <v>5.4844029364200001E-5</v>
      </c>
      <c r="I9410" s="2">
        <v>6.1425312887904011E-5</v>
      </c>
      <c r="J9410" s="26" t="s">
        <v>700</v>
      </c>
    </row>
    <row r="9411" spans="1:10" ht="15.75" hidden="1" customHeight="1" x14ac:dyDescent="0.25">
      <c r="A9411" s="2" t="s">
        <v>853</v>
      </c>
      <c r="B9411" s="2" t="s">
        <v>854</v>
      </c>
      <c r="C9411" s="2">
        <v>2045</v>
      </c>
      <c r="D9411" s="2" t="s">
        <v>241</v>
      </c>
      <c r="E9411" s="2" t="s">
        <v>627</v>
      </c>
      <c r="F9411" s="2" t="s">
        <v>855</v>
      </c>
      <c r="G9411" s="2">
        <v>58</v>
      </c>
      <c r="H9411" s="2">
        <v>7.960129878484E-4</v>
      </c>
      <c r="I9411" s="2">
        <v>8.9153454639020807E-4</v>
      </c>
      <c r="J9411" s="26" t="s">
        <v>700</v>
      </c>
    </row>
    <row r="9412" spans="1:10" ht="15.75" hidden="1" customHeight="1" x14ac:dyDescent="0.25">
      <c r="A9412" s="2" t="s">
        <v>853</v>
      </c>
      <c r="B9412" s="2" t="s">
        <v>854</v>
      </c>
      <c r="C9412" s="2">
        <v>2045</v>
      </c>
      <c r="D9412" s="2" t="s">
        <v>241</v>
      </c>
      <c r="E9412" s="2" t="s">
        <v>627</v>
      </c>
      <c r="F9412" s="2" t="s">
        <v>858</v>
      </c>
      <c r="G9412" s="2">
        <v>58</v>
      </c>
      <c r="H9412" s="2">
        <v>2.9337046435102998E-3</v>
      </c>
      <c r="I9412" s="2">
        <v>3.2857492007315361E-3</v>
      </c>
      <c r="J9412" s="26" t="s">
        <v>700</v>
      </c>
    </row>
    <row r="9413" spans="1:10" ht="15.75" hidden="1" customHeight="1" x14ac:dyDescent="0.25">
      <c r="A9413" s="2" t="s">
        <v>853</v>
      </c>
      <c r="B9413" s="2" t="s">
        <v>854</v>
      </c>
      <c r="C9413" s="2">
        <v>2045</v>
      </c>
      <c r="D9413" s="2" t="s">
        <v>241</v>
      </c>
      <c r="E9413" s="2" t="s">
        <v>627</v>
      </c>
      <c r="F9413" s="2" t="s">
        <v>857</v>
      </c>
      <c r="G9413" s="2">
        <v>58</v>
      </c>
      <c r="H9413" s="2">
        <v>7.554997719126E-4</v>
      </c>
      <c r="I9413" s="2">
        <v>8.4615974454211207E-4</v>
      </c>
      <c r="J9413" s="26" t="s">
        <v>700</v>
      </c>
    </row>
    <row r="9414" spans="1:10" ht="15.75" hidden="1" customHeight="1" x14ac:dyDescent="0.25">
      <c r="A9414" s="2" t="s">
        <v>853</v>
      </c>
      <c r="B9414" s="2" t="s">
        <v>854</v>
      </c>
      <c r="C9414" s="2">
        <v>2045</v>
      </c>
      <c r="D9414" s="2" t="s">
        <v>241</v>
      </c>
      <c r="E9414" s="2" t="s">
        <v>627</v>
      </c>
      <c r="F9414" s="2" t="s">
        <v>856</v>
      </c>
      <c r="G9414" s="2">
        <v>58</v>
      </c>
      <c r="H9414" s="2">
        <v>4.6462917453000002E-5</v>
      </c>
      <c r="I9414" s="2">
        <v>5.2038467547360005E-5</v>
      </c>
      <c r="J9414" s="26" t="s">
        <v>700</v>
      </c>
    </row>
    <row r="9415" spans="1:10" ht="15.75" hidden="1" customHeight="1" x14ac:dyDescent="0.25">
      <c r="A9415" s="2" t="s">
        <v>853</v>
      </c>
      <c r="B9415" s="2" t="s">
        <v>854</v>
      </c>
      <c r="C9415" s="2">
        <v>2045</v>
      </c>
      <c r="D9415" s="2" t="s">
        <v>241</v>
      </c>
      <c r="E9415" s="2" t="s">
        <v>627</v>
      </c>
      <c r="F9415" s="2" t="s">
        <v>856</v>
      </c>
      <c r="G9415" s="2">
        <v>59</v>
      </c>
      <c r="H9415" s="2">
        <v>1.98266734515E-5</v>
      </c>
      <c r="I9415" s="2">
        <v>2.2205874265680001E-5</v>
      </c>
      <c r="J9415" s="26" t="s">
        <v>700</v>
      </c>
    </row>
    <row r="9416" spans="1:10" ht="15.75" hidden="1" customHeight="1" x14ac:dyDescent="0.25">
      <c r="A9416" s="2" t="s">
        <v>853</v>
      </c>
      <c r="B9416" s="2" t="s">
        <v>854</v>
      </c>
      <c r="C9416" s="2">
        <v>2045</v>
      </c>
      <c r="D9416" s="2" t="s">
        <v>241</v>
      </c>
      <c r="E9416" s="2" t="s">
        <v>627</v>
      </c>
      <c r="F9416" s="2" t="s">
        <v>858</v>
      </c>
      <c r="G9416" s="2">
        <v>59</v>
      </c>
      <c r="H9416" s="2">
        <v>3.3267710823565999E-3</v>
      </c>
      <c r="I9416" s="2">
        <v>3.7259836122393924E-3</v>
      </c>
      <c r="J9416" s="26" t="s">
        <v>700</v>
      </c>
    </row>
    <row r="9417" spans="1:10" ht="15.75" hidden="1" customHeight="1" x14ac:dyDescent="0.25">
      <c r="A9417" s="2" t="s">
        <v>853</v>
      </c>
      <c r="B9417" s="2" t="s">
        <v>854</v>
      </c>
      <c r="C9417" s="2">
        <v>2045</v>
      </c>
      <c r="D9417" s="2" t="s">
        <v>241</v>
      </c>
      <c r="E9417" s="2" t="s">
        <v>627</v>
      </c>
      <c r="F9417" s="2" t="s">
        <v>857</v>
      </c>
      <c r="G9417" s="2">
        <v>59</v>
      </c>
      <c r="H9417" s="2">
        <v>1.7853475583249999E-4</v>
      </c>
      <c r="I9417" s="2">
        <v>1.9995892653240001E-4</v>
      </c>
      <c r="J9417" s="26" t="s">
        <v>700</v>
      </c>
    </row>
    <row r="9418" spans="1:10" ht="15.75" hidden="1" customHeight="1" x14ac:dyDescent="0.25">
      <c r="A9418" s="2" t="s">
        <v>853</v>
      </c>
      <c r="B9418" s="2" t="s">
        <v>854</v>
      </c>
      <c r="C9418" s="2">
        <v>2045</v>
      </c>
      <c r="D9418" s="2" t="s">
        <v>241</v>
      </c>
      <c r="E9418" s="2" t="s">
        <v>627</v>
      </c>
      <c r="F9418" s="2" t="s">
        <v>860</v>
      </c>
      <c r="G9418" s="2">
        <v>59</v>
      </c>
      <c r="H9418" s="2">
        <v>3.1158700585370001E-4</v>
      </c>
      <c r="I9418" s="2">
        <v>3.4897744655614405E-4</v>
      </c>
      <c r="J9418" s="26" t="s">
        <v>701</v>
      </c>
    </row>
    <row r="9419" spans="1:10" ht="15.75" hidden="1" customHeight="1" x14ac:dyDescent="0.25">
      <c r="A9419" s="2" t="s">
        <v>853</v>
      </c>
      <c r="B9419" s="2" t="s">
        <v>854</v>
      </c>
      <c r="C9419" s="2">
        <v>2045</v>
      </c>
      <c r="D9419" s="2" t="s">
        <v>241</v>
      </c>
      <c r="E9419" s="2" t="s">
        <v>627</v>
      </c>
      <c r="F9419" s="2" t="s">
        <v>855</v>
      </c>
      <c r="G9419" s="2">
        <v>60</v>
      </c>
      <c r="H9419" s="2">
        <v>8.150090579875E-4</v>
      </c>
      <c r="I9419" s="2">
        <v>9.1281014494600009E-4</v>
      </c>
      <c r="J9419" s="26" t="s">
        <v>700</v>
      </c>
    </row>
    <row r="9420" spans="1:10" ht="15.75" hidden="1" customHeight="1" x14ac:dyDescent="0.25">
      <c r="A9420" s="2" t="s">
        <v>853</v>
      </c>
      <c r="B9420" s="2" t="s">
        <v>854</v>
      </c>
      <c r="C9420" s="2">
        <v>2045</v>
      </c>
      <c r="D9420" s="2" t="s">
        <v>241</v>
      </c>
      <c r="E9420" s="2" t="s">
        <v>627</v>
      </c>
      <c r="F9420" s="2" t="s">
        <v>859</v>
      </c>
      <c r="G9420" s="2">
        <v>60</v>
      </c>
      <c r="H9420" s="2">
        <v>5.5231252190399999E-5</v>
      </c>
      <c r="I9420" s="2">
        <v>6.1859002453248005E-5</v>
      </c>
      <c r="J9420" s="26" t="s">
        <v>700</v>
      </c>
    </row>
    <row r="9421" spans="1:10" ht="15.75" hidden="1" customHeight="1" x14ac:dyDescent="0.25">
      <c r="A9421" s="2" t="s">
        <v>853</v>
      </c>
      <c r="B9421" s="2" t="s">
        <v>854</v>
      </c>
      <c r="C9421" s="2">
        <v>2045</v>
      </c>
      <c r="D9421" s="2" t="s">
        <v>241</v>
      </c>
      <c r="E9421" s="2" t="s">
        <v>627</v>
      </c>
      <c r="F9421" s="2" t="s">
        <v>860</v>
      </c>
      <c r="G9421" s="2">
        <v>60</v>
      </c>
      <c r="H9421" s="2">
        <v>3.0396075453609998E-4</v>
      </c>
      <c r="I9421" s="2">
        <v>3.4043604508043201E-4</v>
      </c>
      <c r="J9421" s="26" t="s">
        <v>701</v>
      </c>
    </row>
    <row r="9422" spans="1:10" ht="15.75" hidden="1" customHeight="1" x14ac:dyDescent="0.25">
      <c r="A9422" s="2" t="s">
        <v>853</v>
      </c>
      <c r="B9422" s="2" t="s">
        <v>854</v>
      </c>
      <c r="C9422" s="2">
        <v>2045</v>
      </c>
      <c r="D9422" s="2" t="s">
        <v>241</v>
      </c>
      <c r="E9422" s="2" t="s">
        <v>627</v>
      </c>
      <c r="F9422" s="2" t="s">
        <v>857</v>
      </c>
      <c r="G9422" s="2">
        <v>60</v>
      </c>
      <c r="H9422" s="2">
        <v>1.9415233691690001E-4</v>
      </c>
      <c r="I9422" s="2">
        <v>2.1745061734692803E-4</v>
      </c>
      <c r="J9422" s="26" t="s">
        <v>700</v>
      </c>
    </row>
    <row r="9423" spans="1:10" ht="15.75" hidden="1" customHeight="1" x14ac:dyDescent="0.25">
      <c r="A9423" s="2" t="s">
        <v>853</v>
      </c>
      <c r="B9423" s="2" t="s">
        <v>854</v>
      </c>
      <c r="C9423" s="2">
        <v>2045</v>
      </c>
      <c r="D9423" s="2" t="s">
        <v>241</v>
      </c>
      <c r="E9423" s="2" t="s">
        <v>627</v>
      </c>
      <c r="F9423" s="2" t="s">
        <v>856</v>
      </c>
      <c r="G9423" s="2">
        <v>60</v>
      </c>
      <c r="H9423" s="2">
        <v>1.9341405277400002E-5</v>
      </c>
      <c r="I9423" s="2">
        <v>2.1662373910688002E-5</v>
      </c>
      <c r="J9423" s="26" t="s">
        <v>700</v>
      </c>
    </row>
    <row r="9424" spans="1:10" ht="15.75" hidden="1" customHeight="1" x14ac:dyDescent="0.25">
      <c r="A9424" s="2" t="s">
        <v>853</v>
      </c>
      <c r="B9424" s="2" t="s">
        <v>854</v>
      </c>
      <c r="C9424" s="2">
        <v>2045</v>
      </c>
      <c r="D9424" s="2" t="s">
        <v>241</v>
      </c>
      <c r="E9424" s="2" t="s">
        <v>627</v>
      </c>
      <c r="F9424" s="2" t="s">
        <v>858</v>
      </c>
      <c r="G9424" s="2">
        <v>60</v>
      </c>
      <c r="H9424" s="2">
        <v>4.5959021663293E-3</v>
      </c>
      <c r="I9424" s="2">
        <v>5.1474104262888166E-3</v>
      </c>
      <c r="J9424" s="26" t="s">
        <v>700</v>
      </c>
    </row>
    <row r="9425" spans="1:10" ht="15.75" hidden="1" customHeight="1" x14ac:dyDescent="0.25">
      <c r="A9425" s="2" t="s">
        <v>853</v>
      </c>
      <c r="B9425" s="2" t="s">
        <v>854</v>
      </c>
      <c r="C9425" s="2">
        <v>2045</v>
      </c>
      <c r="D9425" s="2" t="s">
        <v>241</v>
      </c>
      <c r="E9425" s="2" t="s">
        <v>627</v>
      </c>
      <c r="F9425" s="2" t="s">
        <v>856</v>
      </c>
      <c r="G9425" s="2">
        <v>61</v>
      </c>
      <c r="H9425" s="2">
        <v>2.0179459170299999E-5</v>
      </c>
      <c r="I9425" s="2">
        <v>2.2600994270736002E-5</v>
      </c>
      <c r="J9425" s="26" t="s">
        <v>700</v>
      </c>
    </row>
    <row r="9426" spans="1:10" ht="15.75" hidden="1" customHeight="1" x14ac:dyDescent="0.25">
      <c r="A9426" s="2" t="s">
        <v>853</v>
      </c>
      <c r="B9426" s="2" t="s">
        <v>854</v>
      </c>
      <c r="C9426" s="2">
        <v>2045</v>
      </c>
      <c r="D9426" s="2" t="s">
        <v>241</v>
      </c>
      <c r="E9426" s="2" t="s">
        <v>627</v>
      </c>
      <c r="F9426" s="2" t="s">
        <v>860</v>
      </c>
      <c r="G9426" s="2">
        <v>61</v>
      </c>
      <c r="H9426" s="2">
        <v>2.7991077513429998E-4</v>
      </c>
      <c r="I9426" s="2">
        <v>3.1350006815041601E-4</v>
      </c>
      <c r="J9426" s="26" t="s">
        <v>701</v>
      </c>
    </row>
    <row r="9427" spans="1:10" ht="15.75" hidden="1" customHeight="1" x14ac:dyDescent="0.25">
      <c r="A9427" s="2" t="s">
        <v>853</v>
      </c>
      <c r="B9427" s="2" t="s">
        <v>854</v>
      </c>
      <c r="C9427" s="2">
        <v>2045</v>
      </c>
      <c r="D9427" s="2" t="s">
        <v>241</v>
      </c>
      <c r="E9427" s="2" t="s">
        <v>627</v>
      </c>
      <c r="F9427" s="2" t="s">
        <v>858</v>
      </c>
      <c r="G9427" s="2">
        <v>61</v>
      </c>
      <c r="H9427" s="2">
        <v>1.3899842742831001E-3</v>
      </c>
      <c r="I9427" s="2">
        <v>1.5567823871970722E-3</v>
      </c>
      <c r="J9427" s="26" t="s">
        <v>700</v>
      </c>
    </row>
    <row r="9428" spans="1:10" ht="15.75" hidden="1" customHeight="1" x14ac:dyDescent="0.25">
      <c r="A9428" s="2" t="s">
        <v>853</v>
      </c>
      <c r="B9428" s="2" t="s">
        <v>854</v>
      </c>
      <c r="C9428" s="2">
        <v>2045</v>
      </c>
      <c r="D9428" s="2" t="s">
        <v>241</v>
      </c>
      <c r="E9428" s="2" t="s">
        <v>627</v>
      </c>
      <c r="F9428" s="2" t="s">
        <v>857</v>
      </c>
      <c r="G9428" s="2">
        <v>61</v>
      </c>
      <c r="H9428" s="2">
        <v>3.741698019439E-4</v>
      </c>
      <c r="I9428" s="2">
        <v>4.1907017817716802E-4</v>
      </c>
      <c r="J9428" s="26" t="s">
        <v>700</v>
      </c>
    </row>
    <row r="9429" spans="1:10" ht="15.75" hidden="1" customHeight="1" x14ac:dyDescent="0.25">
      <c r="A9429" s="2" t="s">
        <v>853</v>
      </c>
      <c r="B9429" s="2" t="s">
        <v>854</v>
      </c>
      <c r="C9429" s="2">
        <v>2045</v>
      </c>
      <c r="D9429" s="2" t="s">
        <v>241</v>
      </c>
      <c r="E9429" s="2" t="s">
        <v>627</v>
      </c>
      <c r="F9429" s="2" t="s">
        <v>859</v>
      </c>
      <c r="G9429" s="2">
        <v>62</v>
      </c>
      <c r="H9429" s="2">
        <v>5.1266255468400002E-5</v>
      </c>
      <c r="I9429" s="2">
        <v>5.7418206124608008E-5</v>
      </c>
      <c r="J9429" s="26" t="s">
        <v>700</v>
      </c>
    </row>
    <row r="9430" spans="1:10" ht="15.75" hidden="1" customHeight="1" x14ac:dyDescent="0.25">
      <c r="A9430" s="2" t="s">
        <v>853</v>
      </c>
      <c r="B9430" s="2" t="s">
        <v>854</v>
      </c>
      <c r="C9430" s="2">
        <v>2045</v>
      </c>
      <c r="D9430" s="2" t="s">
        <v>241</v>
      </c>
      <c r="E9430" s="2" t="s">
        <v>627</v>
      </c>
      <c r="F9430" s="2" t="s">
        <v>860</v>
      </c>
      <c r="G9430" s="2">
        <v>62</v>
      </c>
      <c r="H9430" s="2">
        <v>2.7772283647210002E-4</v>
      </c>
      <c r="I9430" s="2">
        <v>3.1104957684875207E-4</v>
      </c>
      <c r="J9430" s="26" t="s">
        <v>701</v>
      </c>
    </row>
    <row r="9431" spans="1:10" ht="15.75" hidden="1" customHeight="1" x14ac:dyDescent="0.25">
      <c r="A9431" s="2" t="s">
        <v>853</v>
      </c>
      <c r="B9431" s="2" t="s">
        <v>854</v>
      </c>
      <c r="C9431" s="2">
        <v>2045</v>
      </c>
      <c r="D9431" s="2" t="s">
        <v>241</v>
      </c>
      <c r="E9431" s="2" t="s">
        <v>627</v>
      </c>
      <c r="F9431" s="2" t="s">
        <v>857</v>
      </c>
      <c r="G9431" s="2">
        <v>62</v>
      </c>
      <c r="H9431" s="2">
        <v>7.7320451964619998E-4</v>
      </c>
      <c r="I9431" s="2">
        <v>8.659890620037441E-4</v>
      </c>
      <c r="J9431" s="26" t="s">
        <v>700</v>
      </c>
    </row>
    <row r="9432" spans="1:10" ht="15.75" hidden="1" customHeight="1" x14ac:dyDescent="0.25">
      <c r="A9432" s="2" t="s">
        <v>853</v>
      </c>
      <c r="B9432" s="2" t="s">
        <v>854</v>
      </c>
      <c r="C9432" s="2">
        <v>2045</v>
      </c>
      <c r="D9432" s="2" t="s">
        <v>241</v>
      </c>
      <c r="E9432" s="2" t="s">
        <v>627</v>
      </c>
      <c r="F9432" s="2" t="s">
        <v>859</v>
      </c>
      <c r="G9432" s="2">
        <v>63</v>
      </c>
      <c r="H9432" s="2">
        <v>1.009744228213E-4</v>
      </c>
      <c r="I9432" s="2">
        <v>1.1309135355985601E-4</v>
      </c>
      <c r="J9432" s="26" t="s">
        <v>700</v>
      </c>
    </row>
    <row r="9433" spans="1:10" ht="15.75" hidden="1" customHeight="1" x14ac:dyDescent="0.25">
      <c r="A9433" s="2" t="s">
        <v>853</v>
      </c>
      <c r="B9433" s="2" t="s">
        <v>854</v>
      </c>
      <c r="C9433" s="2">
        <v>2045</v>
      </c>
      <c r="D9433" s="2" t="s">
        <v>241</v>
      </c>
      <c r="E9433" s="2" t="s">
        <v>627</v>
      </c>
      <c r="F9433" s="2" t="s">
        <v>858</v>
      </c>
      <c r="G9433" s="2">
        <v>63</v>
      </c>
      <c r="H9433" s="2">
        <v>1.3441342161967999E-3</v>
      </c>
      <c r="I9433" s="2">
        <v>1.505430322140416E-3</v>
      </c>
      <c r="J9433" s="26" t="s">
        <v>700</v>
      </c>
    </row>
    <row r="9434" spans="1:10" ht="15.75" hidden="1" customHeight="1" x14ac:dyDescent="0.25">
      <c r="A9434" s="2" t="s">
        <v>853</v>
      </c>
      <c r="B9434" s="2" t="s">
        <v>854</v>
      </c>
      <c r="C9434" s="2">
        <v>2045</v>
      </c>
      <c r="D9434" s="2" t="s">
        <v>241</v>
      </c>
      <c r="E9434" s="2" t="s">
        <v>627</v>
      </c>
      <c r="F9434" s="2" t="s">
        <v>857</v>
      </c>
      <c r="G9434" s="2">
        <v>63</v>
      </c>
      <c r="H9434" s="2">
        <v>4.0939278551380002E-4</v>
      </c>
      <c r="I9434" s="2">
        <v>4.5851991977545605E-4</v>
      </c>
      <c r="J9434" s="26" t="s">
        <v>700</v>
      </c>
    </row>
    <row r="9435" spans="1:10" ht="15.75" hidden="1" customHeight="1" x14ac:dyDescent="0.25">
      <c r="A9435" s="2" t="s">
        <v>853</v>
      </c>
      <c r="B9435" s="2" t="s">
        <v>854</v>
      </c>
      <c r="C9435" s="2">
        <v>2045</v>
      </c>
      <c r="D9435" s="2" t="s">
        <v>241</v>
      </c>
      <c r="E9435" s="2" t="s">
        <v>627</v>
      </c>
      <c r="F9435" s="2" t="s">
        <v>860</v>
      </c>
      <c r="G9435" s="2">
        <v>64</v>
      </c>
      <c r="H9435" s="2">
        <v>2.6807587710209999E-4</v>
      </c>
      <c r="I9435" s="2">
        <v>3.0024498235435202E-4</v>
      </c>
      <c r="J9435" s="26" t="s">
        <v>701</v>
      </c>
    </row>
    <row r="9436" spans="1:10" ht="15.75" hidden="1" customHeight="1" x14ac:dyDescent="0.25">
      <c r="A9436" s="2" t="s">
        <v>853</v>
      </c>
      <c r="B9436" s="2" t="s">
        <v>854</v>
      </c>
      <c r="C9436" s="2">
        <v>2045</v>
      </c>
      <c r="D9436" s="2" t="s">
        <v>241</v>
      </c>
      <c r="E9436" s="2" t="s">
        <v>627</v>
      </c>
      <c r="F9436" s="2" t="s">
        <v>858</v>
      </c>
      <c r="G9436" s="2">
        <v>64</v>
      </c>
      <c r="H9436" s="2">
        <v>4.1964311385527002E-3</v>
      </c>
      <c r="I9436" s="2">
        <v>4.7000028751790247E-3</v>
      </c>
      <c r="J9436" s="26" t="s">
        <v>700</v>
      </c>
    </row>
    <row r="9437" spans="1:10" ht="15.75" hidden="1" customHeight="1" x14ac:dyDescent="0.25">
      <c r="A9437" s="2" t="s">
        <v>853</v>
      </c>
      <c r="B9437" s="2" t="s">
        <v>854</v>
      </c>
      <c r="C9437" s="2">
        <v>2045</v>
      </c>
      <c r="D9437" s="2" t="s">
        <v>241</v>
      </c>
      <c r="E9437" s="2" t="s">
        <v>627</v>
      </c>
      <c r="F9437" s="2" t="s">
        <v>859</v>
      </c>
      <c r="G9437" s="2">
        <v>65</v>
      </c>
      <c r="H9437" s="2">
        <v>5.3664927691000001E-5</v>
      </c>
      <c r="I9437" s="2">
        <v>6.0104719013920003E-5</v>
      </c>
      <c r="J9437" s="26" t="s">
        <v>700</v>
      </c>
    </row>
    <row r="9438" spans="1:10" ht="15.75" hidden="1" customHeight="1" x14ac:dyDescent="0.25">
      <c r="A9438" s="2" t="s">
        <v>853</v>
      </c>
      <c r="B9438" s="2" t="s">
        <v>854</v>
      </c>
      <c r="C9438" s="2">
        <v>2045</v>
      </c>
      <c r="D9438" s="2" t="s">
        <v>241</v>
      </c>
      <c r="E9438" s="2" t="s">
        <v>627</v>
      </c>
      <c r="F9438" s="2" t="s">
        <v>857</v>
      </c>
      <c r="G9438" s="2">
        <v>65</v>
      </c>
      <c r="H9438" s="2">
        <v>3.255777846789E-4</v>
      </c>
      <c r="I9438" s="2">
        <v>3.6464711884036805E-4</v>
      </c>
      <c r="J9438" s="26" t="s">
        <v>700</v>
      </c>
    </row>
    <row r="9439" spans="1:10" ht="15.75" hidden="1" customHeight="1" x14ac:dyDescent="0.25">
      <c r="A9439" s="2" t="s">
        <v>853</v>
      </c>
      <c r="B9439" s="2" t="s">
        <v>854</v>
      </c>
      <c r="C9439" s="2">
        <v>2045</v>
      </c>
      <c r="D9439" s="2" t="s">
        <v>241</v>
      </c>
      <c r="E9439" s="2" t="s">
        <v>627</v>
      </c>
      <c r="F9439" s="2" t="s">
        <v>858</v>
      </c>
      <c r="G9439" s="2">
        <v>66</v>
      </c>
      <c r="H9439" s="2">
        <v>3.8700327277184001E-3</v>
      </c>
      <c r="I9439" s="2">
        <v>4.3344366550446085E-3</v>
      </c>
      <c r="J9439" s="26" t="s">
        <v>700</v>
      </c>
    </row>
    <row r="9440" spans="1:10" ht="15.75" hidden="1" customHeight="1" x14ac:dyDescent="0.25">
      <c r="A9440" s="2" t="s">
        <v>853</v>
      </c>
      <c r="B9440" s="2" t="s">
        <v>854</v>
      </c>
      <c r="C9440" s="2">
        <v>2045</v>
      </c>
      <c r="D9440" s="2" t="s">
        <v>241</v>
      </c>
      <c r="E9440" s="2" t="s">
        <v>627</v>
      </c>
      <c r="F9440" s="2" t="s">
        <v>857</v>
      </c>
      <c r="G9440" s="2">
        <v>66</v>
      </c>
      <c r="H9440" s="2">
        <v>6.4238329650829996E-4</v>
      </c>
      <c r="I9440" s="2">
        <v>7.1946929208929603E-4</v>
      </c>
      <c r="J9440" s="26" t="s">
        <v>700</v>
      </c>
    </row>
    <row r="9441" spans="1:10" ht="15.75" hidden="1" customHeight="1" x14ac:dyDescent="0.25">
      <c r="A9441" s="2" t="s">
        <v>853</v>
      </c>
      <c r="B9441" s="2" t="s">
        <v>854</v>
      </c>
      <c r="C9441" s="2">
        <v>2045</v>
      </c>
      <c r="D9441" s="2" t="s">
        <v>241</v>
      </c>
      <c r="E9441" s="2" t="s">
        <v>627</v>
      </c>
      <c r="F9441" s="2" t="s">
        <v>860</v>
      </c>
      <c r="G9441" s="2">
        <v>66</v>
      </c>
      <c r="H9441" s="2">
        <v>2.6051833992820001E-4</v>
      </c>
      <c r="I9441" s="2">
        <v>2.9178054071958402E-4</v>
      </c>
      <c r="J9441" s="26" t="s">
        <v>701</v>
      </c>
    </row>
    <row r="9442" spans="1:10" ht="15.75" hidden="1" customHeight="1" x14ac:dyDescent="0.25">
      <c r="A9442" s="2" t="s">
        <v>853</v>
      </c>
      <c r="B9442" s="2" t="s">
        <v>854</v>
      </c>
      <c r="C9442" s="2">
        <v>2045</v>
      </c>
      <c r="D9442" s="2" t="s">
        <v>241</v>
      </c>
      <c r="E9442" s="2" t="s">
        <v>627</v>
      </c>
      <c r="F9442" s="2" t="s">
        <v>859</v>
      </c>
      <c r="G9442" s="2">
        <v>67</v>
      </c>
      <c r="H9442" s="2">
        <v>5.1204915507699998E-5</v>
      </c>
      <c r="I9442" s="2">
        <v>5.7349505368624006E-5</v>
      </c>
      <c r="J9442" s="26" t="s">
        <v>700</v>
      </c>
    </row>
    <row r="9443" spans="1:10" ht="15.75" hidden="1" customHeight="1" x14ac:dyDescent="0.25">
      <c r="A9443" s="2" t="s">
        <v>853</v>
      </c>
      <c r="B9443" s="2" t="s">
        <v>854</v>
      </c>
      <c r="C9443" s="2">
        <v>2045</v>
      </c>
      <c r="D9443" s="2" t="s">
        <v>241</v>
      </c>
      <c r="E9443" s="2" t="s">
        <v>627</v>
      </c>
      <c r="F9443" s="2" t="s">
        <v>857</v>
      </c>
      <c r="G9443" s="2">
        <v>67</v>
      </c>
      <c r="H9443" s="2">
        <v>1.7200814909299999E-4</v>
      </c>
      <c r="I9443" s="2">
        <v>1.9264912698416001E-4</v>
      </c>
      <c r="J9443" s="26" t="s">
        <v>700</v>
      </c>
    </row>
    <row r="9444" spans="1:10" ht="15.75" hidden="1" customHeight="1" x14ac:dyDescent="0.25">
      <c r="A9444" s="2" t="s">
        <v>853</v>
      </c>
      <c r="B9444" s="2" t="s">
        <v>854</v>
      </c>
      <c r="C9444" s="2">
        <v>2045</v>
      </c>
      <c r="D9444" s="2" t="s">
        <v>241</v>
      </c>
      <c r="E9444" s="2" t="s">
        <v>627</v>
      </c>
      <c r="F9444" s="2" t="s">
        <v>860</v>
      </c>
      <c r="G9444" s="2">
        <v>67</v>
      </c>
      <c r="H9444" s="2">
        <v>2.5606111739760002E-4</v>
      </c>
      <c r="I9444" s="2">
        <v>2.8678845148531203E-4</v>
      </c>
      <c r="J9444" s="26" t="s">
        <v>701</v>
      </c>
    </row>
    <row r="9445" spans="1:10" ht="15.75" hidden="1" customHeight="1" x14ac:dyDescent="0.25">
      <c r="A9445" s="2" t="s">
        <v>853</v>
      </c>
      <c r="B9445" s="2" t="s">
        <v>854</v>
      </c>
      <c r="C9445" s="2">
        <v>2045</v>
      </c>
      <c r="D9445" s="2" t="s">
        <v>241</v>
      </c>
      <c r="E9445" s="2" t="s">
        <v>627</v>
      </c>
      <c r="F9445" s="2" t="s">
        <v>858</v>
      </c>
      <c r="G9445" s="2">
        <v>68</v>
      </c>
      <c r="H9445" s="2">
        <v>1.4300800394267E-3</v>
      </c>
      <c r="I9445" s="2">
        <v>1.6016896441579042E-3</v>
      </c>
      <c r="J9445" s="26" t="s">
        <v>700</v>
      </c>
    </row>
    <row r="9446" spans="1:10" ht="15.75" hidden="1" customHeight="1" x14ac:dyDescent="0.25">
      <c r="A9446" s="2" t="s">
        <v>853</v>
      </c>
      <c r="B9446" s="2" t="s">
        <v>854</v>
      </c>
      <c r="C9446" s="2">
        <v>2045</v>
      </c>
      <c r="D9446" s="2" t="s">
        <v>241</v>
      </c>
      <c r="E9446" s="2" t="s">
        <v>627</v>
      </c>
      <c r="F9446" s="2" t="s">
        <v>857</v>
      </c>
      <c r="G9446" s="2">
        <v>68</v>
      </c>
      <c r="H9446" s="2">
        <v>1.915475731948E-4</v>
      </c>
      <c r="I9446" s="2">
        <v>2.1453328197817601E-4</v>
      </c>
      <c r="J9446" s="26" t="s">
        <v>700</v>
      </c>
    </row>
    <row r="9447" spans="1:10" ht="15.75" hidden="1" customHeight="1" x14ac:dyDescent="0.25">
      <c r="A9447" s="2" t="s">
        <v>853</v>
      </c>
      <c r="B9447" s="2" t="s">
        <v>854</v>
      </c>
      <c r="C9447" s="2">
        <v>2045</v>
      </c>
      <c r="D9447" s="2" t="s">
        <v>241</v>
      </c>
      <c r="E9447" s="2" t="s">
        <v>627</v>
      </c>
      <c r="F9447" s="2" t="s">
        <v>855</v>
      </c>
      <c r="G9447" s="2">
        <v>68</v>
      </c>
      <c r="H9447" s="2">
        <v>7.3233194416389997E-4</v>
      </c>
      <c r="I9447" s="2">
        <v>8.2021177746356808E-4</v>
      </c>
      <c r="J9447" s="26" t="s">
        <v>700</v>
      </c>
    </row>
    <row r="9448" spans="1:10" ht="15.75" hidden="1" customHeight="1" x14ac:dyDescent="0.25">
      <c r="A9448" s="2" t="s">
        <v>853</v>
      </c>
      <c r="B9448" s="2" t="s">
        <v>854</v>
      </c>
      <c r="C9448" s="2">
        <v>2045</v>
      </c>
      <c r="D9448" s="2" t="s">
        <v>241</v>
      </c>
      <c r="E9448" s="2" t="s">
        <v>627</v>
      </c>
      <c r="F9448" s="2" t="s">
        <v>856</v>
      </c>
      <c r="G9448" s="2">
        <v>69</v>
      </c>
      <c r="H9448" s="2">
        <v>3.54829262506E-5</v>
      </c>
      <c r="I9448" s="2">
        <v>3.9740877400672003E-5</v>
      </c>
      <c r="J9448" s="26" t="s">
        <v>700</v>
      </c>
    </row>
    <row r="9449" spans="1:10" ht="15.75" hidden="1" customHeight="1" x14ac:dyDescent="0.25">
      <c r="A9449" s="2" t="s">
        <v>853</v>
      </c>
      <c r="B9449" s="2" t="s">
        <v>854</v>
      </c>
      <c r="C9449" s="2">
        <v>2045</v>
      </c>
      <c r="D9449" s="2" t="s">
        <v>241</v>
      </c>
      <c r="E9449" s="2" t="s">
        <v>627</v>
      </c>
      <c r="F9449" s="2" t="s">
        <v>857</v>
      </c>
      <c r="G9449" s="2">
        <v>70</v>
      </c>
      <c r="H9449" s="2">
        <v>4.838681343244E-4</v>
      </c>
      <c r="I9449" s="2">
        <v>5.4193231044332801E-4</v>
      </c>
      <c r="J9449" s="26" t="s">
        <v>700</v>
      </c>
    </row>
    <row r="9450" spans="1:10" ht="15.75" hidden="1" customHeight="1" x14ac:dyDescent="0.25">
      <c r="A9450" s="2" t="s">
        <v>853</v>
      </c>
      <c r="B9450" s="2" t="s">
        <v>854</v>
      </c>
      <c r="C9450" s="2">
        <v>2045</v>
      </c>
      <c r="D9450" s="2" t="s">
        <v>241</v>
      </c>
      <c r="E9450" s="2" t="s">
        <v>627</v>
      </c>
      <c r="F9450" s="2" t="s">
        <v>858</v>
      </c>
      <c r="G9450" s="2">
        <v>70</v>
      </c>
      <c r="H9450" s="2">
        <v>2.4362861877307001E-3</v>
      </c>
      <c r="I9450" s="2">
        <v>2.7286405302583846E-3</v>
      </c>
      <c r="J9450" s="26" t="s">
        <v>700</v>
      </c>
    </row>
    <row r="9451" spans="1:10" ht="15.75" hidden="1" customHeight="1" x14ac:dyDescent="0.25">
      <c r="A9451" s="2" t="s">
        <v>853</v>
      </c>
      <c r="B9451" s="2" t="s">
        <v>854</v>
      </c>
      <c r="C9451" s="2">
        <v>2045</v>
      </c>
      <c r="D9451" s="2" t="s">
        <v>241</v>
      </c>
      <c r="E9451" s="2" t="s">
        <v>627</v>
      </c>
      <c r="F9451" s="2" t="s">
        <v>860</v>
      </c>
      <c r="G9451" s="2">
        <v>70</v>
      </c>
      <c r="H9451" s="2">
        <v>2.4491260410289999E-4</v>
      </c>
      <c r="I9451" s="2">
        <v>2.7430211659524803E-4</v>
      </c>
      <c r="J9451" s="26" t="s">
        <v>701</v>
      </c>
    </row>
    <row r="9452" spans="1:10" ht="15.75" hidden="1" customHeight="1" x14ac:dyDescent="0.25">
      <c r="A9452" s="2" t="s">
        <v>853</v>
      </c>
      <c r="B9452" s="2" t="s">
        <v>854</v>
      </c>
      <c r="C9452" s="2">
        <v>2045</v>
      </c>
      <c r="D9452" s="2" t="s">
        <v>241</v>
      </c>
      <c r="E9452" s="2" t="s">
        <v>627</v>
      </c>
      <c r="F9452" s="2" t="s">
        <v>859</v>
      </c>
      <c r="G9452" s="2">
        <v>71</v>
      </c>
      <c r="H9452" s="2">
        <v>4.43690951215E-5</v>
      </c>
      <c r="I9452" s="2">
        <v>4.9693386536080006E-5</v>
      </c>
      <c r="J9452" s="26" t="s">
        <v>700</v>
      </c>
    </row>
    <row r="9453" spans="1:10" ht="15.75" hidden="1" customHeight="1" x14ac:dyDescent="0.25">
      <c r="A9453" s="2" t="s">
        <v>853</v>
      </c>
      <c r="B9453" s="2" t="s">
        <v>854</v>
      </c>
      <c r="C9453" s="2">
        <v>2045</v>
      </c>
      <c r="D9453" s="2" t="s">
        <v>241</v>
      </c>
      <c r="E9453" s="2" t="s">
        <v>627</v>
      </c>
      <c r="F9453" s="2" t="s">
        <v>855</v>
      </c>
      <c r="G9453" s="2">
        <v>71</v>
      </c>
      <c r="H9453" s="2">
        <v>3.5547013976609999E-4</v>
      </c>
      <c r="I9453" s="2">
        <v>3.9812655653803203E-4</v>
      </c>
      <c r="J9453" s="26" t="s">
        <v>700</v>
      </c>
    </row>
    <row r="9454" spans="1:10" ht="15.75" hidden="1" customHeight="1" x14ac:dyDescent="0.25">
      <c r="A9454" s="2" t="s">
        <v>853</v>
      </c>
      <c r="B9454" s="2" t="s">
        <v>854</v>
      </c>
      <c r="C9454" s="2">
        <v>2045</v>
      </c>
      <c r="D9454" s="2" t="s">
        <v>241</v>
      </c>
      <c r="E9454" s="2" t="s">
        <v>627</v>
      </c>
      <c r="F9454" s="2" t="s">
        <v>858</v>
      </c>
      <c r="G9454" s="2">
        <v>72</v>
      </c>
      <c r="H9454" s="2">
        <v>1.1815825710073001E-3</v>
      </c>
      <c r="I9454" s="2">
        <v>1.3233724795281762E-3</v>
      </c>
      <c r="J9454" s="26" t="s">
        <v>700</v>
      </c>
    </row>
    <row r="9455" spans="1:10" ht="15.75" hidden="1" customHeight="1" x14ac:dyDescent="0.25">
      <c r="A9455" s="2" t="s">
        <v>853</v>
      </c>
      <c r="B9455" s="2" t="s">
        <v>854</v>
      </c>
      <c r="C9455" s="2">
        <v>2045</v>
      </c>
      <c r="D9455" s="2" t="s">
        <v>241</v>
      </c>
      <c r="E9455" s="2" t="s">
        <v>627</v>
      </c>
      <c r="F9455" s="2" t="s">
        <v>857</v>
      </c>
      <c r="G9455" s="2">
        <v>72</v>
      </c>
      <c r="H9455" s="2">
        <v>1.4546896272799999E-4</v>
      </c>
      <c r="I9455" s="2">
        <v>1.6292523825536001E-4</v>
      </c>
      <c r="J9455" s="26" t="s">
        <v>700</v>
      </c>
    </row>
    <row r="9456" spans="1:10" ht="15.75" hidden="1" customHeight="1" x14ac:dyDescent="0.25">
      <c r="A9456" s="2" t="s">
        <v>853</v>
      </c>
      <c r="B9456" s="2" t="s">
        <v>854</v>
      </c>
      <c r="C9456" s="2">
        <v>2045</v>
      </c>
      <c r="D9456" s="2" t="s">
        <v>241</v>
      </c>
      <c r="E9456" s="2" t="s">
        <v>627</v>
      </c>
      <c r="F9456" s="2" t="s">
        <v>856</v>
      </c>
      <c r="G9456" s="2">
        <v>72</v>
      </c>
      <c r="H9456" s="2">
        <v>1.61131720233E-5</v>
      </c>
      <c r="I9456" s="2">
        <v>1.8046752666096E-5</v>
      </c>
      <c r="J9456" s="26" t="s">
        <v>700</v>
      </c>
    </row>
    <row r="9457" spans="1:10" ht="15.75" hidden="1" customHeight="1" x14ac:dyDescent="0.25">
      <c r="A9457" s="2" t="s">
        <v>853</v>
      </c>
      <c r="B9457" s="2" t="s">
        <v>854</v>
      </c>
      <c r="C9457" s="2">
        <v>2045</v>
      </c>
      <c r="D9457" s="2" t="s">
        <v>241</v>
      </c>
      <c r="E9457" s="2" t="s">
        <v>627</v>
      </c>
      <c r="F9457" s="2" t="s">
        <v>860</v>
      </c>
      <c r="G9457" s="2">
        <v>72</v>
      </c>
      <c r="H9457" s="2">
        <v>2.532273356337E-4</v>
      </c>
      <c r="I9457" s="2">
        <v>2.8361461590974401E-4</v>
      </c>
      <c r="J9457" s="26" t="s">
        <v>701</v>
      </c>
    </row>
    <row r="9458" spans="1:10" ht="15.75" hidden="1" customHeight="1" x14ac:dyDescent="0.25">
      <c r="A9458" s="2" t="s">
        <v>853</v>
      </c>
      <c r="B9458" s="2" t="s">
        <v>854</v>
      </c>
      <c r="C9458" s="2">
        <v>2045</v>
      </c>
      <c r="D9458" s="2" t="s">
        <v>241</v>
      </c>
      <c r="E9458" s="2" t="s">
        <v>627</v>
      </c>
      <c r="F9458" s="2" t="s">
        <v>859</v>
      </c>
      <c r="G9458" s="2">
        <v>73</v>
      </c>
      <c r="H9458" s="2">
        <v>4.7256256948500003E-5</v>
      </c>
      <c r="I9458" s="2">
        <v>5.2927007782320005E-5</v>
      </c>
      <c r="J9458" s="26" t="s">
        <v>700</v>
      </c>
    </row>
    <row r="9459" spans="1:10" ht="15.75" hidden="1" customHeight="1" x14ac:dyDescent="0.25">
      <c r="A9459" s="2" t="s">
        <v>853</v>
      </c>
      <c r="B9459" s="2" t="s">
        <v>854</v>
      </c>
      <c r="C9459" s="2">
        <v>2045</v>
      </c>
      <c r="D9459" s="2" t="s">
        <v>241</v>
      </c>
      <c r="E9459" s="2" t="s">
        <v>627</v>
      </c>
      <c r="F9459" s="2" t="s">
        <v>855</v>
      </c>
      <c r="G9459" s="2">
        <v>73</v>
      </c>
      <c r="H9459" s="2">
        <v>7.3131575481969998E-4</v>
      </c>
      <c r="I9459" s="2">
        <v>8.1907364539806401E-4</v>
      </c>
      <c r="J9459" s="26" t="s">
        <v>700</v>
      </c>
    </row>
    <row r="9460" spans="1:10" ht="15.75" hidden="1" customHeight="1" x14ac:dyDescent="0.25">
      <c r="A9460" s="2" t="s">
        <v>853</v>
      </c>
      <c r="B9460" s="2" t="s">
        <v>854</v>
      </c>
      <c r="C9460" s="2">
        <v>2045</v>
      </c>
      <c r="D9460" s="2" t="s">
        <v>241</v>
      </c>
      <c r="E9460" s="2" t="s">
        <v>627</v>
      </c>
      <c r="F9460" s="2" t="s">
        <v>858</v>
      </c>
      <c r="G9460" s="2">
        <v>73</v>
      </c>
      <c r="H9460" s="2">
        <v>1.1740108020603999E-3</v>
      </c>
      <c r="I9460" s="2">
        <v>1.3148920983076481E-3</v>
      </c>
      <c r="J9460" s="26" t="s">
        <v>700</v>
      </c>
    </row>
    <row r="9461" spans="1:10" ht="15.75" hidden="1" customHeight="1" x14ac:dyDescent="0.25">
      <c r="A9461" s="2" t="s">
        <v>853</v>
      </c>
      <c r="B9461" s="2" t="s">
        <v>854</v>
      </c>
      <c r="C9461" s="2">
        <v>2045</v>
      </c>
      <c r="D9461" s="2" t="s">
        <v>241</v>
      </c>
      <c r="E9461" s="2" t="s">
        <v>627</v>
      </c>
      <c r="F9461" s="2" t="s">
        <v>857</v>
      </c>
      <c r="G9461" s="2">
        <v>73</v>
      </c>
      <c r="H9461" s="2">
        <v>1.905928365886E-4</v>
      </c>
      <c r="I9461" s="2">
        <v>2.1346397697923202E-4</v>
      </c>
      <c r="J9461" s="26" t="s">
        <v>700</v>
      </c>
    </row>
    <row r="9462" spans="1:10" ht="15.75" hidden="1" customHeight="1" x14ac:dyDescent="0.25">
      <c r="A9462" s="2" t="s">
        <v>853</v>
      </c>
      <c r="B9462" s="2" t="s">
        <v>854</v>
      </c>
      <c r="C9462" s="2">
        <v>2045</v>
      </c>
      <c r="D9462" s="2" t="s">
        <v>241</v>
      </c>
      <c r="E9462" s="2" t="s">
        <v>627</v>
      </c>
      <c r="F9462" s="2" t="s">
        <v>856</v>
      </c>
      <c r="G9462" s="2">
        <v>74</v>
      </c>
      <c r="H9462" s="2">
        <v>3.3635113140900002E-5</v>
      </c>
      <c r="I9462" s="2">
        <v>3.7671326717808006E-5</v>
      </c>
      <c r="J9462" s="26" t="s">
        <v>700</v>
      </c>
    </row>
    <row r="9463" spans="1:10" ht="15.75" hidden="1" customHeight="1" x14ac:dyDescent="0.25">
      <c r="A9463" s="2" t="s">
        <v>853</v>
      </c>
      <c r="B9463" s="2" t="s">
        <v>854</v>
      </c>
      <c r="C9463" s="2">
        <v>2045</v>
      </c>
      <c r="D9463" s="2" t="s">
        <v>241</v>
      </c>
      <c r="E9463" s="2" t="s">
        <v>627</v>
      </c>
      <c r="F9463" s="2" t="s">
        <v>857</v>
      </c>
      <c r="G9463" s="2">
        <v>74</v>
      </c>
      <c r="H9463" s="2">
        <v>1.423256617272E-4</v>
      </c>
      <c r="I9463" s="2">
        <v>1.5940474113446403E-4</v>
      </c>
      <c r="J9463" s="26" t="s">
        <v>700</v>
      </c>
    </row>
    <row r="9464" spans="1:10" ht="15.75" hidden="1" customHeight="1" x14ac:dyDescent="0.25">
      <c r="A9464" s="2" t="s">
        <v>853</v>
      </c>
      <c r="B9464" s="2" t="s">
        <v>854</v>
      </c>
      <c r="C9464" s="2">
        <v>2045</v>
      </c>
      <c r="D9464" s="2" t="s">
        <v>241</v>
      </c>
      <c r="E9464" s="2" t="s">
        <v>627</v>
      </c>
      <c r="F9464" s="2" t="s">
        <v>859</v>
      </c>
      <c r="G9464" s="2">
        <v>74</v>
      </c>
      <c r="H9464" s="2">
        <v>4.2351013689800001E-5</v>
      </c>
      <c r="I9464" s="2">
        <v>4.7433135332576008E-5</v>
      </c>
      <c r="J9464" s="26" t="s">
        <v>700</v>
      </c>
    </row>
    <row r="9465" spans="1:10" ht="15.75" hidden="1" customHeight="1" x14ac:dyDescent="0.25">
      <c r="A9465" s="2" t="s">
        <v>853</v>
      </c>
      <c r="B9465" s="2" t="s">
        <v>854</v>
      </c>
      <c r="C9465" s="2">
        <v>2045</v>
      </c>
      <c r="D9465" s="2" t="s">
        <v>241</v>
      </c>
      <c r="E9465" s="2" t="s">
        <v>627</v>
      </c>
      <c r="F9465" s="2" t="s">
        <v>858</v>
      </c>
      <c r="G9465" s="2">
        <v>75</v>
      </c>
      <c r="H9465" s="2">
        <v>1.2994979042560001E-3</v>
      </c>
      <c r="I9465" s="2">
        <v>1.4554376527667202E-3</v>
      </c>
      <c r="J9465" s="26" t="s">
        <v>700</v>
      </c>
    </row>
    <row r="9466" spans="1:10" ht="15.75" hidden="1" customHeight="1" x14ac:dyDescent="0.25">
      <c r="A9466" s="2" t="s">
        <v>853</v>
      </c>
      <c r="B9466" s="2" t="s">
        <v>854</v>
      </c>
      <c r="C9466" s="2">
        <v>2045</v>
      </c>
      <c r="D9466" s="2" t="s">
        <v>241</v>
      </c>
      <c r="E9466" s="2" t="s">
        <v>627</v>
      </c>
      <c r="F9466" s="2" t="s">
        <v>860</v>
      </c>
      <c r="G9466" s="2">
        <v>75</v>
      </c>
      <c r="H9466" s="2">
        <v>2.2740813437849999E-4</v>
      </c>
      <c r="I9466" s="2">
        <v>2.5469711050392E-4</v>
      </c>
      <c r="J9466" s="26" t="s">
        <v>701</v>
      </c>
    </row>
    <row r="9467" spans="1:10" ht="15.75" hidden="1" customHeight="1" x14ac:dyDescent="0.25">
      <c r="A9467" s="2" t="s">
        <v>853</v>
      </c>
      <c r="B9467" s="2" t="s">
        <v>854</v>
      </c>
      <c r="C9467" s="2">
        <v>2045</v>
      </c>
      <c r="D9467" s="2" t="s">
        <v>241</v>
      </c>
      <c r="E9467" s="2" t="s">
        <v>627</v>
      </c>
      <c r="F9467" s="2" t="s">
        <v>860</v>
      </c>
      <c r="G9467" s="2">
        <v>76</v>
      </c>
      <c r="H9467" s="2">
        <v>2.254777937196E-4</v>
      </c>
      <c r="I9467" s="2">
        <v>2.5253512896595203E-4</v>
      </c>
      <c r="J9467" s="26" t="s">
        <v>701</v>
      </c>
    </row>
    <row r="9468" spans="1:10" ht="15.75" hidden="1" customHeight="1" x14ac:dyDescent="0.25">
      <c r="A9468" s="2" t="s">
        <v>853</v>
      </c>
      <c r="B9468" s="2" t="s">
        <v>854</v>
      </c>
      <c r="C9468" s="2">
        <v>2045</v>
      </c>
      <c r="D9468" s="2" t="s">
        <v>241</v>
      </c>
      <c r="E9468" s="2" t="s">
        <v>627</v>
      </c>
      <c r="F9468" s="2" t="s">
        <v>858</v>
      </c>
      <c r="G9468" s="2">
        <v>76</v>
      </c>
      <c r="H9468" s="2">
        <v>4.7807154478505002E-3</v>
      </c>
      <c r="I9468" s="2">
        <v>5.3544013015925608E-3</v>
      </c>
      <c r="J9468" s="26" t="s">
        <v>700</v>
      </c>
    </row>
    <row r="9469" spans="1:10" ht="15.75" hidden="1" customHeight="1" x14ac:dyDescent="0.25">
      <c r="A9469" s="2" t="s">
        <v>853</v>
      </c>
      <c r="B9469" s="2" t="s">
        <v>854</v>
      </c>
      <c r="C9469" s="2">
        <v>2045</v>
      </c>
      <c r="D9469" s="2" t="s">
        <v>241</v>
      </c>
      <c r="E9469" s="2" t="s">
        <v>627</v>
      </c>
      <c r="F9469" s="2" t="s">
        <v>859</v>
      </c>
      <c r="G9469" s="2">
        <v>76</v>
      </c>
      <c r="H9469" s="2">
        <v>4.167669249E-5</v>
      </c>
      <c r="I9469" s="2">
        <v>4.6677895588800007E-5</v>
      </c>
      <c r="J9469" s="26" t="s">
        <v>700</v>
      </c>
    </row>
    <row r="9470" spans="1:10" ht="15.75" hidden="1" customHeight="1" x14ac:dyDescent="0.25">
      <c r="A9470" s="2" t="s">
        <v>853</v>
      </c>
      <c r="B9470" s="2" t="s">
        <v>854</v>
      </c>
      <c r="C9470" s="2">
        <v>2045</v>
      </c>
      <c r="D9470" s="2" t="s">
        <v>241</v>
      </c>
      <c r="E9470" s="2" t="s">
        <v>627</v>
      </c>
      <c r="F9470" s="2" t="s">
        <v>857</v>
      </c>
      <c r="G9470" s="2">
        <v>76</v>
      </c>
      <c r="H9470" s="2">
        <v>2.810523001244E-4</v>
      </c>
      <c r="I9470" s="2">
        <v>3.1477857613932802E-4</v>
      </c>
      <c r="J9470" s="26" t="s">
        <v>700</v>
      </c>
    </row>
    <row r="9471" spans="1:10" ht="15.75" hidden="1" customHeight="1" x14ac:dyDescent="0.25">
      <c r="A9471" s="2" t="s">
        <v>853</v>
      </c>
      <c r="B9471" s="2" t="s">
        <v>854</v>
      </c>
      <c r="C9471" s="2">
        <v>2045</v>
      </c>
      <c r="D9471" s="2" t="s">
        <v>241</v>
      </c>
      <c r="E9471" s="2" t="s">
        <v>627</v>
      </c>
      <c r="F9471" s="2" t="s">
        <v>858</v>
      </c>
      <c r="G9471" s="2">
        <v>77</v>
      </c>
      <c r="H9471" s="2">
        <v>1.1027960572392E-3</v>
      </c>
      <c r="I9471" s="2">
        <v>1.2351315841079042E-3</v>
      </c>
      <c r="J9471" s="26" t="s">
        <v>700</v>
      </c>
    </row>
    <row r="9472" spans="1:10" ht="15.75" hidden="1" customHeight="1" x14ac:dyDescent="0.25">
      <c r="A9472" s="2" t="s">
        <v>853</v>
      </c>
      <c r="B9472" s="2" t="s">
        <v>854</v>
      </c>
      <c r="C9472" s="2">
        <v>2045</v>
      </c>
      <c r="D9472" s="2" t="s">
        <v>241</v>
      </c>
      <c r="E9472" s="2" t="s">
        <v>627</v>
      </c>
      <c r="F9472" s="2" t="s">
        <v>856</v>
      </c>
      <c r="G9472" s="2">
        <v>77</v>
      </c>
      <c r="H9472" s="2">
        <v>1.6293488442899999E-5</v>
      </c>
      <c r="I9472" s="2">
        <v>1.8248707056048E-5</v>
      </c>
      <c r="J9472" s="26" t="s">
        <v>700</v>
      </c>
    </row>
    <row r="9473" spans="1:10" ht="15.75" hidden="1" customHeight="1" x14ac:dyDescent="0.25">
      <c r="A9473" s="2" t="s">
        <v>853</v>
      </c>
      <c r="B9473" s="2" t="s">
        <v>854</v>
      </c>
      <c r="C9473" s="2">
        <v>2045</v>
      </c>
      <c r="D9473" s="2" t="s">
        <v>241</v>
      </c>
      <c r="E9473" s="2" t="s">
        <v>627</v>
      </c>
      <c r="F9473" s="2" t="s">
        <v>859</v>
      </c>
      <c r="G9473" s="2">
        <v>77</v>
      </c>
      <c r="H9473" s="2">
        <v>4.0446891944200002E-5</v>
      </c>
      <c r="I9473" s="2">
        <v>4.5300518977504007E-5</v>
      </c>
      <c r="J9473" s="26" t="s">
        <v>700</v>
      </c>
    </row>
    <row r="9474" spans="1:10" ht="15.75" hidden="1" customHeight="1" x14ac:dyDescent="0.25">
      <c r="A9474" s="2" t="s">
        <v>853</v>
      </c>
      <c r="B9474" s="2" t="s">
        <v>854</v>
      </c>
      <c r="C9474" s="2">
        <v>2045</v>
      </c>
      <c r="D9474" s="2" t="s">
        <v>241</v>
      </c>
      <c r="E9474" s="2" t="s">
        <v>627</v>
      </c>
      <c r="F9474" s="2" t="s">
        <v>857</v>
      </c>
      <c r="G9474" s="2">
        <v>77</v>
      </c>
      <c r="H9474" s="2">
        <v>5.8247263950759998E-4</v>
      </c>
      <c r="I9474" s="2">
        <v>6.52369356248512E-4</v>
      </c>
      <c r="J9474" s="26" t="s">
        <v>700</v>
      </c>
    </row>
    <row r="9475" spans="1:10" ht="15.75" hidden="1" customHeight="1" x14ac:dyDescent="0.25">
      <c r="A9475" s="2" t="s">
        <v>853</v>
      </c>
      <c r="B9475" s="2" t="s">
        <v>854</v>
      </c>
      <c r="C9475" s="2">
        <v>2045</v>
      </c>
      <c r="D9475" s="2" t="s">
        <v>241</v>
      </c>
      <c r="E9475" s="2" t="s">
        <v>627</v>
      </c>
      <c r="F9475" s="2" t="s">
        <v>857</v>
      </c>
      <c r="G9475" s="2">
        <v>78</v>
      </c>
      <c r="H9475" s="2">
        <v>2.7223958750259997E-4</v>
      </c>
      <c r="I9475" s="2">
        <v>3.0490833800291201E-4</v>
      </c>
      <c r="J9475" s="26" t="s">
        <v>700</v>
      </c>
    </row>
    <row r="9476" spans="1:10" ht="15.75" hidden="1" customHeight="1" x14ac:dyDescent="0.25">
      <c r="A9476" s="2" t="s">
        <v>853</v>
      </c>
      <c r="B9476" s="2" t="s">
        <v>854</v>
      </c>
      <c r="C9476" s="2">
        <v>2045</v>
      </c>
      <c r="D9476" s="2" t="s">
        <v>241</v>
      </c>
      <c r="E9476" s="2" t="s">
        <v>627</v>
      </c>
      <c r="F9476" s="2" t="s">
        <v>859</v>
      </c>
      <c r="G9476" s="2">
        <v>78</v>
      </c>
      <c r="H9476" s="2">
        <v>4.01788020099E-5</v>
      </c>
      <c r="I9476" s="2">
        <v>4.5000258251088005E-5</v>
      </c>
      <c r="J9476" s="26" t="s">
        <v>700</v>
      </c>
    </row>
    <row r="9477" spans="1:10" ht="15.75" hidden="1" customHeight="1" x14ac:dyDescent="0.25">
      <c r="A9477" s="2" t="s">
        <v>853</v>
      </c>
      <c r="B9477" s="2" t="s">
        <v>854</v>
      </c>
      <c r="C9477" s="2">
        <v>2045</v>
      </c>
      <c r="D9477" s="2" t="s">
        <v>241</v>
      </c>
      <c r="E9477" s="2" t="s">
        <v>627</v>
      </c>
      <c r="F9477" s="2" t="s">
        <v>858</v>
      </c>
      <c r="G9477" s="2">
        <v>79</v>
      </c>
      <c r="H9477" s="2">
        <v>2.1407864987849998E-3</v>
      </c>
      <c r="I9477" s="2">
        <v>2.3976808786392001E-3</v>
      </c>
      <c r="J9477" s="26" t="s">
        <v>700</v>
      </c>
    </row>
    <row r="9478" spans="1:10" ht="15.75" hidden="1" customHeight="1" x14ac:dyDescent="0.25">
      <c r="A9478" s="2" t="s">
        <v>853</v>
      </c>
      <c r="B9478" s="2" t="s">
        <v>854</v>
      </c>
      <c r="C9478" s="2">
        <v>2045</v>
      </c>
      <c r="D9478" s="2" t="s">
        <v>241</v>
      </c>
      <c r="E9478" s="2" t="s">
        <v>627</v>
      </c>
      <c r="F9478" s="2" t="s">
        <v>857</v>
      </c>
      <c r="G9478" s="2">
        <v>79</v>
      </c>
      <c r="H9478" s="2">
        <v>1.3497800682669999E-4</v>
      </c>
      <c r="I9478" s="2">
        <v>1.5117536764590401E-4</v>
      </c>
      <c r="J9478" s="26" t="s">
        <v>700</v>
      </c>
    </row>
    <row r="9479" spans="1:10" ht="15.75" hidden="1" customHeight="1" x14ac:dyDescent="0.25">
      <c r="A9479" s="2" t="s">
        <v>853</v>
      </c>
      <c r="B9479" s="2" t="s">
        <v>854</v>
      </c>
      <c r="C9479" s="2">
        <v>2045</v>
      </c>
      <c r="D9479" s="2" t="s">
        <v>241</v>
      </c>
      <c r="E9479" s="2" t="s">
        <v>627</v>
      </c>
      <c r="F9479" s="2" t="s">
        <v>860</v>
      </c>
      <c r="G9479" s="2">
        <v>79</v>
      </c>
      <c r="H9479" s="2">
        <v>2.160548610846E-4</v>
      </c>
      <c r="I9479" s="2">
        <v>2.4198144441475201E-4</v>
      </c>
      <c r="J9479" s="26" t="s">
        <v>701</v>
      </c>
    </row>
    <row r="9480" spans="1:10" ht="15.75" hidden="1" customHeight="1" x14ac:dyDescent="0.25">
      <c r="A9480" s="2" t="s">
        <v>853</v>
      </c>
      <c r="B9480" s="2" t="s">
        <v>854</v>
      </c>
      <c r="C9480" s="2">
        <v>2045</v>
      </c>
      <c r="D9480" s="2" t="s">
        <v>241</v>
      </c>
      <c r="E9480" s="2" t="s">
        <v>627</v>
      </c>
      <c r="F9480" s="2" t="s">
        <v>855</v>
      </c>
      <c r="G9480" s="2">
        <v>80</v>
      </c>
      <c r="H9480" s="2">
        <v>7.1970128919930003E-4</v>
      </c>
      <c r="I9480" s="2">
        <v>8.0606544390321607E-4</v>
      </c>
      <c r="J9480" s="26" t="s">
        <v>700</v>
      </c>
    </row>
    <row r="9481" spans="1:10" ht="15.75" hidden="1" customHeight="1" x14ac:dyDescent="0.25">
      <c r="A9481" s="2" t="s">
        <v>853</v>
      </c>
      <c r="B9481" s="2" t="s">
        <v>854</v>
      </c>
      <c r="C9481" s="2">
        <v>2045</v>
      </c>
      <c r="D9481" s="2" t="s">
        <v>241</v>
      </c>
      <c r="E9481" s="2" t="s">
        <v>627</v>
      </c>
      <c r="F9481" s="2" t="s">
        <v>857</v>
      </c>
      <c r="G9481" s="2">
        <v>80</v>
      </c>
      <c r="H9481" s="2">
        <v>1.3154887710700001E-4</v>
      </c>
      <c r="I9481" s="2">
        <v>1.4733474235984002E-4</v>
      </c>
      <c r="J9481" s="26" t="s">
        <v>700</v>
      </c>
    </row>
    <row r="9482" spans="1:10" ht="15.75" hidden="1" customHeight="1" x14ac:dyDescent="0.25">
      <c r="A9482" s="2" t="s">
        <v>853</v>
      </c>
      <c r="B9482" s="2" t="s">
        <v>854</v>
      </c>
      <c r="C9482" s="2">
        <v>2045</v>
      </c>
      <c r="D9482" s="2" t="s">
        <v>241</v>
      </c>
      <c r="E9482" s="2" t="s">
        <v>627</v>
      </c>
      <c r="F9482" s="2" t="s">
        <v>856</v>
      </c>
      <c r="G9482" s="2">
        <v>80</v>
      </c>
      <c r="H9482" s="2">
        <v>3.0054361559500002E-5</v>
      </c>
      <c r="I9482" s="2">
        <v>3.3660884946640008E-5</v>
      </c>
      <c r="J9482" s="26" t="s">
        <v>700</v>
      </c>
    </row>
    <row r="9483" spans="1:10" ht="15.75" hidden="1" customHeight="1" x14ac:dyDescent="0.25">
      <c r="A9483" s="2" t="s">
        <v>853</v>
      </c>
      <c r="B9483" s="2" t="s">
        <v>854</v>
      </c>
      <c r="C9483" s="2">
        <v>2045</v>
      </c>
      <c r="D9483" s="2" t="s">
        <v>241</v>
      </c>
      <c r="E9483" s="2" t="s">
        <v>627</v>
      </c>
      <c r="F9483" s="2" t="s">
        <v>858</v>
      </c>
      <c r="G9483" s="2">
        <v>80</v>
      </c>
      <c r="H9483" s="2">
        <v>1.1457459768280001E-3</v>
      </c>
      <c r="I9483" s="2">
        <v>1.2832354940473603E-3</v>
      </c>
      <c r="J9483" s="26" t="s">
        <v>700</v>
      </c>
    </row>
    <row r="9484" spans="1:10" ht="15.75" hidden="1" customHeight="1" x14ac:dyDescent="0.25">
      <c r="A9484" s="2" t="s">
        <v>853</v>
      </c>
      <c r="B9484" s="2" t="s">
        <v>854</v>
      </c>
      <c r="C9484" s="2">
        <v>2045</v>
      </c>
      <c r="D9484" s="2" t="s">
        <v>241</v>
      </c>
      <c r="E9484" s="2" t="s">
        <v>627</v>
      </c>
      <c r="F9484" s="2" t="s">
        <v>858</v>
      </c>
      <c r="G9484" s="2">
        <v>81</v>
      </c>
      <c r="H9484" s="2">
        <v>2.1754512563347999E-3</v>
      </c>
      <c r="I9484" s="2">
        <v>2.4365054070949761E-3</v>
      </c>
      <c r="J9484" s="26" t="s">
        <v>700</v>
      </c>
    </row>
    <row r="9485" spans="1:10" ht="15.75" hidden="1" customHeight="1" x14ac:dyDescent="0.25">
      <c r="A9485" s="2" t="s">
        <v>853</v>
      </c>
      <c r="B9485" s="2" t="s">
        <v>854</v>
      </c>
      <c r="C9485" s="2">
        <v>2045</v>
      </c>
      <c r="D9485" s="2" t="s">
        <v>241</v>
      </c>
      <c r="E9485" s="2" t="s">
        <v>627</v>
      </c>
      <c r="F9485" s="2" t="s">
        <v>858</v>
      </c>
      <c r="G9485" s="2">
        <v>82</v>
      </c>
      <c r="H9485" s="2">
        <v>1.0345539776608001E-3</v>
      </c>
      <c r="I9485" s="2">
        <v>1.1587004549800963E-3</v>
      </c>
      <c r="J9485" s="26" t="s">
        <v>700</v>
      </c>
    </row>
    <row r="9486" spans="1:10" ht="15.75" hidden="1" customHeight="1" x14ac:dyDescent="0.25">
      <c r="A9486" s="2" t="s">
        <v>853</v>
      </c>
      <c r="B9486" s="2" t="s">
        <v>854</v>
      </c>
      <c r="C9486" s="2">
        <v>2045</v>
      </c>
      <c r="D9486" s="2" t="s">
        <v>241</v>
      </c>
      <c r="E9486" s="2" t="s">
        <v>627</v>
      </c>
      <c r="F9486" s="2" t="s">
        <v>857</v>
      </c>
      <c r="G9486" s="2">
        <v>82</v>
      </c>
      <c r="H9486" s="2">
        <v>2.8428959194569999E-4</v>
      </c>
      <c r="I9486" s="2">
        <v>3.18404342979184E-4</v>
      </c>
      <c r="J9486" s="26" t="s">
        <v>700</v>
      </c>
    </row>
    <row r="9487" spans="1:10" ht="15.75" hidden="1" customHeight="1" x14ac:dyDescent="0.25">
      <c r="A9487" s="2" t="s">
        <v>853</v>
      </c>
      <c r="B9487" s="2" t="s">
        <v>854</v>
      </c>
      <c r="C9487" s="2">
        <v>2045</v>
      </c>
      <c r="D9487" s="2" t="s">
        <v>241</v>
      </c>
      <c r="E9487" s="2" t="s">
        <v>627</v>
      </c>
      <c r="F9487" s="2" t="s">
        <v>856</v>
      </c>
      <c r="G9487" s="2">
        <v>82</v>
      </c>
      <c r="H9487" s="2">
        <v>1.4020675735100001E-5</v>
      </c>
      <c r="I9487" s="2">
        <v>1.5703156823312002E-5</v>
      </c>
      <c r="J9487" s="26" t="s">
        <v>700</v>
      </c>
    </row>
    <row r="9488" spans="1:10" ht="15.75" hidden="1" customHeight="1" x14ac:dyDescent="0.25">
      <c r="A9488" s="2" t="s">
        <v>853</v>
      </c>
      <c r="B9488" s="2" t="s">
        <v>854</v>
      </c>
      <c r="C9488" s="2">
        <v>2045</v>
      </c>
      <c r="D9488" s="2" t="s">
        <v>241</v>
      </c>
      <c r="E9488" s="2" t="s">
        <v>627</v>
      </c>
      <c r="F9488" s="2" t="s">
        <v>860</v>
      </c>
      <c r="G9488" s="2">
        <v>83</v>
      </c>
      <c r="H9488" s="2">
        <v>2.2034259745849999E-4</v>
      </c>
      <c r="I9488" s="2">
        <v>2.4678370915352002E-4</v>
      </c>
      <c r="J9488" s="26" t="s">
        <v>701</v>
      </c>
    </row>
    <row r="9489" spans="1:10" ht="15.75" hidden="1" customHeight="1" x14ac:dyDescent="0.25">
      <c r="A9489" s="2" t="s">
        <v>853</v>
      </c>
      <c r="B9489" s="2" t="s">
        <v>854</v>
      </c>
      <c r="C9489" s="2">
        <v>2045</v>
      </c>
      <c r="D9489" s="2" t="s">
        <v>241</v>
      </c>
      <c r="E9489" s="2" t="s">
        <v>627</v>
      </c>
      <c r="F9489" s="2" t="s">
        <v>859</v>
      </c>
      <c r="G9489" s="2">
        <v>83</v>
      </c>
      <c r="H9489" s="2">
        <v>4.1131304897100002E-5</v>
      </c>
      <c r="I9489" s="2">
        <v>4.6067061484752007E-5</v>
      </c>
      <c r="J9489" s="26" t="s">
        <v>700</v>
      </c>
    </row>
    <row r="9490" spans="1:10" ht="15.75" hidden="1" customHeight="1" x14ac:dyDescent="0.25">
      <c r="A9490" s="2" t="s">
        <v>853</v>
      </c>
      <c r="B9490" s="2" t="s">
        <v>854</v>
      </c>
      <c r="C9490" s="2">
        <v>2045</v>
      </c>
      <c r="D9490" s="2" t="s">
        <v>241</v>
      </c>
      <c r="E9490" s="2" t="s">
        <v>627</v>
      </c>
      <c r="F9490" s="2" t="s">
        <v>858</v>
      </c>
      <c r="G9490" s="2">
        <v>83</v>
      </c>
      <c r="H9490" s="2">
        <v>1.1025349376722999E-3</v>
      </c>
      <c r="I9490" s="2">
        <v>1.2348391301929759E-3</v>
      </c>
      <c r="J9490" s="26" t="s">
        <v>700</v>
      </c>
    </row>
    <row r="9491" spans="1:10" ht="15.75" hidden="1" customHeight="1" x14ac:dyDescent="0.25">
      <c r="A9491" s="2" t="s">
        <v>853</v>
      </c>
      <c r="B9491" s="2" t="s">
        <v>854</v>
      </c>
      <c r="C9491" s="2">
        <v>2045</v>
      </c>
      <c r="D9491" s="2" t="s">
        <v>241</v>
      </c>
      <c r="E9491" s="2" t="s">
        <v>627</v>
      </c>
      <c r="F9491" s="2" t="s">
        <v>857</v>
      </c>
      <c r="G9491" s="2">
        <v>84</v>
      </c>
      <c r="H9491" s="2">
        <v>1.5077358693819999E-4</v>
      </c>
      <c r="I9491" s="2">
        <v>1.68866417370784E-4</v>
      </c>
      <c r="J9491" s="26" t="s">
        <v>700</v>
      </c>
    </row>
    <row r="9492" spans="1:10" ht="15.75" hidden="1" customHeight="1" x14ac:dyDescent="0.25">
      <c r="A9492" s="2" t="s">
        <v>853</v>
      </c>
      <c r="B9492" s="2" t="s">
        <v>854</v>
      </c>
      <c r="C9492" s="2">
        <v>2045</v>
      </c>
      <c r="D9492" s="2" t="s">
        <v>241</v>
      </c>
      <c r="E9492" s="2" t="s">
        <v>627</v>
      </c>
      <c r="F9492" s="2" t="s">
        <v>858</v>
      </c>
      <c r="G9492" s="2">
        <v>84</v>
      </c>
      <c r="H9492" s="2">
        <v>2.3101454135030998E-3</v>
      </c>
      <c r="I9492" s="2">
        <v>2.5873628631234722E-3</v>
      </c>
      <c r="J9492" s="26" t="s">
        <v>700</v>
      </c>
    </row>
    <row r="9493" spans="1:10" ht="15.75" hidden="1" customHeight="1" x14ac:dyDescent="0.25">
      <c r="A9493" s="2" t="s">
        <v>853</v>
      </c>
      <c r="B9493" s="2" t="s">
        <v>854</v>
      </c>
      <c r="C9493" s="2">
        <v>2045</v>
      </c>
      <c r="D9493" s="2" t="s">
        <v>241</v>
      </c>
      <c r="E9493" s="2" t="s">
        <v>627</v>
      </c>
      <c r="F9493" s="2" t="s">
        <v>855</v>
      </c>
      <c r="G9493" s="2">
        <v>84</v>
      </c>
      <c r="H9493" s="2">
        <v>4.0628798888059999E-4</v>
      </c>
      <c r="I9493" s="2">
        <v>4.5504254754627201E-4</v>
      </c>
      <c r="J9493" s="26" t="s">
        <v>700</v>
      </c>
    </row>
    <row r="9494" spans="1:10" ht="15.75" hidden="1" customHeight="1" x14ac:dyDescent="0.25">
      <c r="A9494" s="2" t="s">
        <v>853</v>
      </c>
      <c r="B9494" s="2" t="s">
        <v>854</v>
      </c>
      <c r="C9494" s="2">
        <v>2045</v>
      </c>
      <c r="D9494" s="2" t="s">
        <v>241</v>
      </c>
      <c r="E9494" s="2" t="s">
        <v>627</v>
      </c>
      <c r="F9494" s="2" t="s">
        <v>857</v>
      </c>
      <c r="G9494" s="2">
        <v>85</v>
      </c>
      <c r="H9494" s="2">
        <v>3.7768570473419998E-4</v>
      </c>
      <c r="I9494" s="2">
        <v>4.2300798930230402E-4</v>
      </c>
      <c r="J9494" s="26" t="s">
        <v>700</v>
      </c>
    </row>
    <row r="9495" spans="1:10" ht="15.75" hidden="1" customHeight="1" x14ac:dyDescent="0.25">
      <c r="A9495" s="2" t="s">
        <v>853</v>
      </c>
      <c r="B9495" s="2" t="s">
        <v>854</v>
      </c>
      <c r="C9495" s="2">
        <v>2045</v>
      </c>
      <c r="D9495" s="2" t="s">
        <v>241</v>
      </c>
      <c r="E9495" s="2" t="s">
        <v>627</v>
      </c>
      <c r="F9495" s="2" t="s">
        <v>855</v>
      </c>
      <c r="G9495" s="2">
        <v>85</v>
      </c>
      <c r="H9495" s="2">
        <v>3.0550480005329998E-4</v>
      </c>
      <c r="I9495" s="2">
        <v>3.4216537605969604E-4</v>
      </c>
      <c r="J9495" s="26" t="s">
        <v>700</v>
      </c>
    </row>
    <row r="9496" spans="1:10" ht="15.75" hidden="1" customHeight="1" x14ac:dyDescent="0.25">
      <c r="A9496" s="2" t="s">
        <v>853</v>
      </c>
      <c r="B9496" s="2" t="s">
        <v>854</v>
      </c>
      <c r="C9496" s="2">
        <v>2045</v>
      </c>
      <c r="D9496" s="2" t="s">
        <v>241</v>
      </c>
      <c r="E9496" s="2" t="s">
        <v>627</v>
      </c>
      <c r="F9496" s="2" t="s">
        <v>858</v>
      </c>
      <c r="G9496" s="2">
        <v>85</v>
      </c>
      <c r="H9496" s="2">
        <v>2.1289209835231001E-3</v>
      </c>
      <c r="I9496" s="2">
        <v>2.3843915015458721E-3</v>
      </c>
      <c r="J9496" s="26" t="s">
        <v>700</v>
      </c>
    </row>
    <row r="9497" spans="1:10" ht="15.75" hidden="1" customHeight="1" x14ac:dyDescent="0.25">
      <c r="A9497" s="2" t="s">
        <v>853</v>
      </c>
      <c r="B9497" s="2" t="s">
        <v>854</v>
      </c>
      <c r="C9497" s="2">
        <v>2045</v>
      </c>
      <c r="D9497" s="2" t="s">
        <v>241</v>
      </c>
      <c r="E9497" s="2" t="s">
        <v>627</v>
      </c>
      <c r="F9497" s="2" t="s">
        <v>856</v>
      </c>
      <c r="G9497" s="2">
        <v>86</v>
      </c>
      <c r="H9497" s="2">
        <v>6.7065272560299996E-5</v>
      </c>
      <c r="I9497" s="2">
        <v>7.5113105267536005E-5</v>
      </c>
      <c r="J9497" s="26" t="s">
        <v>700</v>
      </c>
    </row>
    <row r="9498" spans="1:10" ht="15.75" hidden="1" customHeight="1" x14ac:dyDescent="0.25">
      <c r="A9498" s="2" t="s">
        <v>853</v>
      </c>
      <c r="B9498" s="2" t="s">
        <v>854</v>
      </c>
      <c r="C9498" s="2">
        <v>2045</v>
      </c>
      <c r="D9498" s="2" t="s">
        <v>241</v>
      </c>
      <c r="E9498" s="2" t="s">
        <v>627</v>
      </c>
      <c r="F9498" s="2" t="s">
        <v>860</v>
      </c>
      <c r="G9498" s="2">
        <v>86</v>
      </c>
      <c r="H9498" s="2">
        <v>3.9676978485660001E-4</v>
      </c>
      <c r="I9498" s="2">
        <v>4.4438215903939206E-4</v>
      </c>
      <c r="J9498" s="26" t="s">
        <v>701</v>
      </c>
    </row>
    <row r="9499" spans="1:10" ht="15.75" hidden="1" customHeight="1" x14ac:dyDescent="0.25">
      <c r="A9499" s="2" t="s">
        <v>853</v>
      </c>
      <c r="B9499" s="2" t="s">
        <v>854</v>
      </c>
      <c r="C9499" s="2">
        <v>2045</v>
      </c>
      <c r="D9499" s="2" t="s">
        <v>241</v>
      </c>
      <c r="E9499" s="2" t="s">
        <v>627</v>
      </c>
      <c r="F9499" s="2" t="s">
        <v>857</v>
      </c>
      <c r="G9499" s="2">
        <v>86</v>
      </c>
      <c r="H9499" s="2">
        <v>1.4527705207E-4</v>
      </c>
      <c r="I9499" s="2">
        <v>1.6271029831840003E-4</v>
      </c>
      <c r="J9499" s="26" t="s">
        <v>700</v>
      </c>
    </row>
    <row r="9500" spans="1:10" ht="15.75" hidden="1" customHeight="1" x14ac:dyDescent="0.25">
      <c r="A9500" s="2" t="s">
        <v>853</v>
      </c>
      <c r="B9500" s="2" t="s">
        <v>854</v>
      </c>
      <c r="C9500" s="2">
        <v>2045</v>
      </c>
      <c r="D9500" s="2" t="s">
        <v>241</v>
      </c>
      <c r="E9500" s="2" t="s">
        <v>627</v>
      </c>
      <c r="F9500" s="2" t="s">
        <v>857</v>
      </c>
      <c r="G9500" s="2">
        <v>87</v>
      </c>
      <c r="H9500" s="2">
        <v>2.4447538453390002E-4</v>
      </c>
      <c r="I9500" s="2">
        <v>2.7381243067796807E-4</v>
      </c>
      <c r="J9500" s="26" t="s">
        <v>700</v>
      </c>
    </row>
    <row r="9501" spans="1:10" ht="15.75" hidden="1" customHeight="1" x14ac:dyDescent="0.25">
      <c r="A9501" s="2" t="s">
        <v>853</v>
      </c>
      <c r="B9501" s="2" t="s">
        <v>854</v>
      </c>
      <c r="C9501" s="2">
        <v>2045</v>
      </c>
      <c r="D9501" s="2" t="s">
        <v>241</v>
      </c>
      <c r="E9501" s="2" t="s">
        <v>627</v>
      </c>
      <c r="F9501" s="2" t="s">
        <v>860</v>
      </c>
      <c r="G9501" s="2">
        <v>87</v>
      </c>
      <c r="H9501" s="2">
        <v>8.2848971942440001E-4</v>
      </c>
      <c r="I9501" s="2">
        <v>9.2790848575532807E-4</v>
      </c>
      <c r="J9501" s="26" t="s">
        <v>701</v>
      </c>
    </row>
    <row r="9502" spans="1:10" ht="15.75" hidden="1" customHeight="1" x14ac:dyDescent="0.25">
      <c r="A9502" s="2" t="s">
        <v>853</v>
      </c>
      <c r="B9502" s="2" t="s">
        <v>854</v>
      </c>
      <c r="C9502" s="2">
        <v>2045</v>
      </c>
      <c r="D9502" s="2" t="s">
        <v>241</v>
      </c>
      <c r="E9502" s="2" t="s">
        <v>627</v>
      </c>
      <c r="F9502" s="2" t="s">
        <v>858</v>
      </c>
      <c r="G9502" s="2">
        <v>88</v>
      </c>
      <c r="H9502" s="2">
        <v>9.6505496185270005E-4</v>
      </c>
      <c r="I9502" s="2">
        <v>1.0808615572750241E-3</v>
      </c>
      <c r="J9502" s="26" t="s">
        <v>700</v>
      </c>
    </row>
    <row r="9503" spans="1:10" ht="15.75" hidden="1" customHeight="1" x14ac:dyDescent="0.25">
      <c r="A9503" s="2" t="s">
        <v>853</v>
      </c>
      <c r="B9503" s="2" t="s">
        <v>854</v>
      </c>
      <c r="C9503" s="2">
        <v>2045</v>
      </c>
      <c r="D9503" s="2" t="s">
        <v>241</v>
      </c>
      <c r="E9503" s="2" t="s">
        <v>627</v>
      </c>
      <c r="F9503" s="2" t="s">
        <v>859</v>
      </c>
      <c r="G9503" s="2">
        <v>88</v>
      </c>
      <c r="H9503" s="2">
        <v>3.5314053093300001E-5</v>
      </c>
      <c r="I9503" s="2">
        <v>3.9551739464496005E-5</v>
      </c>
      <c r="J9503" s="26" t="s">
        <v>700</v>
      </c>
    </row>
    <row r="9504" spans="1:10" ht="15.75" hidden="1" customHeight="1" x14ac:dyDescent="0.25">
      <c r="A9504" s="2" t="s">
        <v>853</v>
      </c>
      <c r="B9504" s="2" t="s">
        <v>854</v>
      </c>
      <c r="C9504" s="2">
        <v>2045</v>
      </c>
      <c r="D9504" s="2" t="s">
        <v>241</v>
      </c>
      <c r="E9504" s="2" t="s">
        <v>627</v>
      </c>
      <c r="F9504" s="2" t="s">
        <v>856</v>
      </c>
      <c r="G9504" s="2">
        <v>89</v>
      </c>
      <c r="H9504" s="2">
        <v>1.37478418765E-5</v>
      </c>
      <c r="I9504" s="2">
        <v>1.539758290168E-5</v>
      </c>
      <c r="J9504" s="26" t="s">
        <v>700</v>
      </c>
    </row>
    <row r="9505" spans="1:10" ht="15.75" hidden="1" customHeight="1" x14ac:dyDescent="0.25">
      <c r="A9505" s="2" t="s">
        <v>853</v>
      </c>
      <c r="B9505" s="2" t="s">
        <v>854</v>
      </c>
      <c r="C9505" s="2">
        <v>2045</v>
      </c>
      <c r="D9505" s="2" t="s">
        <v>241</v>
      </c>
      <c r="E9505" s="2" t="s">
        <v>627</v>
      </c>
      <c r="F9505" s="2" t="s">
        <v>858</v>
      </c>
      <c r="G9505" s="2">
        <v>90</v>
      </c>
      <c r="H9505" s="2">
        <v>2.9564730357378999E-3</v>
      </c>
      <c r="I9505" s="2">
        <v>3.3112498000264484E-3</v>
      </c>
      <c r="J9505" s="26" t="s">
        <v>700</v>
      </c>
    </row>
    <row r="9506" spans="1:10" ht="15.75" hidden="1" customHeight="1" x14ac:dyDescent="0.25">
      <c r="A9506" s="2" t="s">
        <v>853</v>
      </c>
      <c r="B9506" s="2" t="s">
        <v>854</v>
      </c>
      <c r="C9506" s="2">
        <v>2045</v>
      </c>
      <c r="D9506" s="2" t="s">
        <v>241</v>
      </c>
      <c r="E9506" s="2" t="s">
        <v>627</v>
      </c>
      <c r="F9506" s="2" t="s">
        <v>857</v>
      </c>
      <c r="G9506" s="2">
        <v>90</v>
      </c>
      <c r="H9506" s="2">
        <v>1.1895408533750001E-4</v>
      </c>
      <c r="I9506" s="2">
        <v>1.3322857557800002E-4</v>
      </c>
      <c r="J9506" s="26" t="s">
        <v>700</v>
      </c>
    </row>
    <row r="9507" spans="1:10" ht="15.75" hidden="1" customHeight="1" x14ac:dyDescent="0.25">
      <c r="A9507" s="2" t="s">
        <v>853</v>
      </c>
      <c r="B9507" s="2" t="s">
        <v>854</v>
      </c>
      <c r="C9507" s="2">
        <v>2045</v>
      </c>
      <c r="D9507" s="2" t="s">
        <v>241</v>
      </c>
      <c r="E9507" s="2" t="s">
        <v>627</v>
      </c>
      <c r="F9507" s="2" t="s">
        <v>857</v>
      </c>
      <c r="G9507" s="2">
        <v>91</v>
      </c>
      <c r="H9507" s="2">
        <v>4.0494935819879998E-4</v>
      </c>
      <c r="I9507" s="2">
        <v>4.5354328118265603E-4</v>
      </c>
      <c r="J9507" s="26" t="s">
        <v>700</v>
      </c>
    </row>
    <row r="9508" spans="1:10" ht="15.75" hidden="1" customHeight="1" x14ac:dyDescent="0.25">
      <c r="A9508" s="2" t="s">
        <v>853</v>
      </c>
      <c r="B9508" s="2" t="s">
        <v>854</v>
      </c>
      <c r="C9508" s="2">
        <v>2045</v>
      </c>
      <c r="D9508" s="2" t="s">
        <v>241</v>
      </c>
      <c r="E9508" s="2" t="s">
        <v>627</v>
      </c>
      <c r="F9508" s="2" t="s">
        <v>858</v>
      </c>
      <c r="G9508" s="2">
        <v>91</v>
      </c>
      <c r="H9508" s="2">
        <v>9.3573611229660003E-4</v>
      </c>
      <c r="I9508" s="2">
        <v>1.0480244457721922E-3</v>
      </c>
      <c r="J9508" s="26" t="s">
        <v>700</v>
      </c>
    </row>
    <row r="9509" spans="1:10" ht="15.75" hidden="1" customHeight="1" x14ac:dyDescent="0.25">
      <c r="A9509" s="2" t="s">
        <v>853</v>
      </c>
      <c r="B9509" s="2" t="s">
        <v>854</v>
      </c>
      <c r="C9509" s="2">
        <v>2045</v>
      </c>
      <c r="D9509" s="2" t="s">
        <v>241</v>
      </c>
      <c r="E9509" s="2" t="s">
        <v>627</v>
      </c>
      <c r="F9509" s="2" t="s">
        <v>860</v>
      </c>
      <c r="G9509" s="2">
        <v>91</v>
      </c>
      <c r="H9509" s="2">
        <v>1.869627012638E-4</v>
      </c>
      <c r="I9509" s="2">
        <v>2.0939822541545601E-4</v>
      </c>
      <c r="J9509" s="26" t="s">
        <v>701</v>
      </c>
    </row>
    <row r="9510" spans="1:10" ht="15.75" hidden="1" customHeight="1" x14ac:dyDescent="0.25">
      <c r="A9510" s="2" t="s">
        <v>853</v>
      </c>
      <c r="B9510" s="2" t="s">
        <v>854</v>
      </c>
      <c r="C9510" s="2">
        <v>2045</v>
      </c>
      <c r="D9510" s="2" t="s">
        <v>241</v>
      </c>
      <c r="E9510" s="2" t="s">
        <v>627</v>
      </c>
      <c r="F9510" s="2" t="s">
        <v>855</v>
      </c>
      <c r="G9510" s="2">
        <v>92</v>
      </c>
      <c r="H9510" s="2">
        <v>8.7460072245449999E-4</v>
      </c>
      <c r="I9510" s="2">
        <v>9.7955280914904016E-4</v>
      </c>
      <c r="J9510" s="26" t="s">
        <v>700</v>
      </c>
    </row>
    <row r="9511" spans="1:10" ht="15.75" hidden="1" customHeight="1" x14ac:dyDescent="0.25">
      <c r="A9511" s="2" t="s">
        <v>853</v>
      </c>
      <c r="B9511" s="2" t="s">
        <v>854</v>
      </c>
      <c r="C9511" s="2">
        <v>2045</v>
      </c>
      <c r="D9511" s="2" t="s">
        <v>241</v>
      </c>
      <c r="E9511" s="2" t="s">
        <v>627</v>
      </c>
      <c r="F9511" s="2" t="s">
        <v>858</v>
      </c>
      <c r="G9511" s="2">
        <v>92</v>
      </c>
      <c r="H9511" s="2">
        <v>9.2089339159429995E-4</v>
      </c>
      <c r="I9511" s="2">
        <v>1.031400598585616E-3</v>
      </c>
      <c r="J9511" s="26" t="s">
        <v>700</v>
      </c>
    </row>
    <row r="9512" spans="1:10" ht="15.75" hidden="1" customHeight="1" x14ac:dyDescent="0.25">
      <c r="A9512" s="2" t="s">
        <v>853</v>
      </c>
      <c r="B9512" s="2" t="s">
        <v>854</v>
      </c>
      <c r="C9512" s="2">
        <v>2045</v>
      </c>
      <c r="D9512" s="2" t="s">
        <v>241</v>
      </c>
      <c r="E9512" s="2" t="s">
        <v>627</v>
      </c>
      <c r="F9512" s="2" t="s">
        <v>857</v>
      </c>
      <c r="G9512" s="2">
        <v>93</v>
      </c>
      <c r="H9512" s="2">
        <v>1.1583202285690001E-4</v>
      </c>
      <c r="I9512" s="2">
        <v>1.2973186559972803E-4</v>
      </c>
      <c r="J9512" s="26" t="s">
        <v>700</v>
      </c>
    </row>
    <row r="9513" spans="1:10" ht="15.75" hidden="1" customHeight="1" x14ac:dyDescent="0.25">
      <c r="A9513" s="2" t="s">
        <v>853</v>
      </c>
      <c r="B9513" s="2" t="s">
        <v>854</v>
      </c>
      <c r="C9513" s="2">
        <v>2045</v>
      </c>
      <c r="D9513" s="2" t="s">
        <v>241</v>
      </c>
      <c r="E9513" s="2" t="s">
        <v>627</v>
      </c>
      <c r="F9513" s="2" t="s">
        <v>860</v>
      </c>
      <c r="G9513" s="2">
        <v>93</v>
      </c>
      <c r="H9513" s="2">
        <v>1.823313068599E-4</v>
      </c>
      <c r="I9513" s="2">
        <v>2.0421106368308801E-4</v>
      </c>
      <c r="J9513" s="26" t="s">
        <v>701</v>
      </c>
    </row>
    <row r="9514" spans="1:10" ht="15.75" hidden="1" customHeight="1" x14ac:dyDescent="0.25">
      <c r="A9514" s="2" t="s">
        <v>853</v>
      </c>
      <c r="B9514" s="2" t="s">
        <v>854</v>
      </c>
      <c r="C9514" s="2">
        <v>2045</v>
      </c>
      <c r="D9514" s="2" t="s">
        <v>241</v>
      </c>
      <c r="E9514" s="2" t="s">
        <v>627</v>
      </c>
      <c r="F9514" s="2" t="s">
        <v>857</v>
      </c>
      <c r="G9514" s="2">
        <v>94</v>
      </c>
      <c r="H9514" s="2">
        <v>1.36319315061E-4</v>
      </c>
      <c r="I9514" s="2">
        <v>1.5267763286832002E-4</v>
      </c>
      <c r="J9514" s="26" t="s">
        <v>700</v>
      </c>
    </row>
    <row r="9515" spans="1:10" ht="15.75" hidden="1" customHeight="1" x14ac:dyDescent="0.25">
      <c r="A9515" s="2" t="s">
        <v>853</v>
      </c>
      <c r="B9515" s="2" t="s">
        <v>854</v>
      </c>
      <c r="C9515" s="2">
        <v>2045</v>
      </c>
      <c r="D9515" s="2" t="s">
        <v>241</v>
      </c>
      <c r="E9515" s="2" t="s">
        <v>627</v>
      </c>
      <c r="F9515" s="2" t="s">
        <v>857</v>
      </c>
      <c r="G9515" s="2">
        <v>95</v>
      </c>
      <c r="H9515" s="2">
        <v>1.120111846831E-4</v>
      </c>
      <c r="I9515" s="2">
        <v>1.2545252684507201E-4</v>
      </c>
      <c r="J9515" s="26" t="s">
        <v>700</v>
      </c>
    </row>
    <row r="9516" spans="1:10" ht="15.75" hidden="1" customHeight="1" x14ac:dyDescent="0.25">
      <c r="A9516" s="2" t="s">
        <v>853</v>
      </c>
      <c r="B9516" s="2" t="s">
        <v>854</v>
      </c>
      <c r="C9516" s="2">
        <v>2045</v>
      </c>
      <c r="D9516" s="2" t="s">
        <v>241</v>
      </c>
      <c r="E9516" s="2" t="s">
        <v>627</v>
      </c>
      <c r="F9516" s="2" t="s">
        <v>858</v>
      </c>
      <c r="G9516" s="2">
        <v>95</v>
      </c>
      <c r="H9516" s="2">
        <v>8.9266238501300001E-4</v>
      </c>
      <c r="I9516" s="2">
        <v>9.9978187121456006E-4</v>
      </c>
      <c r="J9516" s="26" t="s">
        <v>700</v>
      </c>
    </row>
    <row r="9517" spans="1:10" ht="15.75" hidden="1" customHeight="1" x14ac:dyDescent="0.25">
      <c r="A9517" s="2" t="s">
        <v>853</v>
      </c>
      <c r="B9517" s="2" t="s">
        <v>854</v>
      </c>
      <c r="C9517" s="2">
        <v>2045</v>
      </c>
      <c r="D9517" s="2" t="s">
        <v>241</v>
      </c>
      <c r="E9517" s="2" t="s">
        <v>627</v>
      </c>
      <c r="F9517" s="2" t="s">
        <v>856</v>
      </c>
      <c r="G9517" s="2">
        <v>96</v>
      </c>
      <c r="H9517" s="2">
        <v>2.5246959012300001E-5</v>
      </c>
      <c r="I9517" s="2">
        <v>2.8276594093776003E-5</v>
      </c>
      <c r="J9517" s="26" t="s">
        <v>700</v>
      </c>
    </row>
    <row r="9518" spans="1:10" ht="15.75" hidden="1" customHeight="1" x14ac:dyDescent="0.25">
      <c r="A9518" s="2" t="s">
        <v>853</v>
      </c>
      <c r="B9518" s="2" t="s">
        <v>854</v>
      </c>
      <c r="C9518" s="2">
        <v>2045</v>
      </c>
      <c r="D9518" s="2" t="s">
        <v>241</v>
      </c>
      <c r="E9518" s="2" t="s">
        <v>627</v>
      </c>
      <c r="F9518" s="2" t="s">
        <v>857</v>
      </c>
      <c r="G9518" s="2">
        <v>96</v>
      </c>
      <c r="H9518" s="2">
        <v>1.115334307542E-4</v>
      </c>
      <c r="I9518" s="2">
        <v>1.24917442444704E-4</v>
      </c>
      <c r="J9518" s="26" t="s">
        <v>700</v>
      </c>
    </row>
    <row r="9519" spans="1:10" ht="15.75" hidden="1" customHeight="1" x14ac:dyDescent="0.25">
      <c r="A9519" s="2" t="s">
        <v>853</v>
      </c>
      <c r="B9519" s="2" t="s">
        <v>854</v>
      </c>
      <c r="C9519" s="2">
        <v>2045</v>
      </c>
      <c r="D9519" s="2" t="s">
        <v>241</v>
      </c>
      <c r="E9519" s="2" t="s">
        <v>627</v>
      </c>
      <c r="F9519" s="2" t="s">
        <v>858</v>
      </c>
      <c r="G9519" s="2">
        <v>97</v>
      </c>
      <c r="H9519" s="2">
        <v>1.8145462963729999E-3</v>
      </c>
      <c r="I9519" s="2">
        <v>2.0322918519377602E-3</v>
      </c>
      <c r="J9519" s="26" t="s">
        <v>700</v>
      </c>
    </row>
    <row r="9520" spans="1:10" ht="15.75" hidden="1" customHeight="1" x14ac:dyDescent="0.25">
      <c r="A9520" s="2" t="s">
        <v>853</v>
      </c>
      <c r="B9520" s="2" t="s">
        <v>854</v>
      </c>
      <c r="C9520" s="2">
        <v>2045</v>
      </c>
      <c r="D9520" s="2" t="s">
        <v>241</v>
      </c>
      <c r="E9520" s="2" t="s">
        <v>627</v>
      </c>
      <c r="F9520" s="2" t="s">
        <v>857</v>
      </c>
      <c r="G9520" s="2">
        <v>97</v>
      </c>
      <c r="H9520" s="2">
        <v>1.116022467613E-4</v>
      </c>
      <c r="I9520" s="2">
        <v>1.2499451637265602E-4</v>
      </c>
      <c r="J9520" s="26" t="s">
        <v>700</v>
      </c>
    </row>
    <row r="9521" spans="1:10" ht="15.75" hidden="1" customHeight="1" x14ac:dyDescent="0.25">
      <c r="A9521" s="2" t="s">
        <v>853</v>
      </c>
      <c r="B9521" s="2" t="s">
        <v>854</v>
      </c>
      <c r="C9521" s="2">
        <v>2045</v>
      </c>
      <c r="D9521" s="2" t="s">
        <v>241</v>
      </c>
      <c r="E9521" s="2" t="s">
        <v>627</v>
      </c>
      <c r="F9521" s="2" t="s">
        <v>855</v>
      </c>
      <c r="G9521" s="2">
        <v>97</v>
      </c>
      <c r="H9521" s="2">
        <v>3.5505907726470003E-4</v>
      </c>
      <c r="I9521" s="2">
        <v>3.9766616653646406E-4</v>
      </c>
      <c r="J9521" s="26" t="s">
        <v>700</v>
      </c>
    </row>
    <row r="9522" spans="1:10" ht="15.75" hidden="1" customHeight="1" x14ac:dyDescent="0.25">
      <c r="A9522" s="2" t="s">
        <v>853</v>
      </c>
      <c r="B9522" s="2" t="s">
        <v>854</v>
      </c>
      <c r="C9522" s="2">
        <v>2045</v>
      </c>
      <c r="D9522" s="2" t="s">
        <v>241</v>
      </c>
      <c r="E9522" s="2" t="s">
        <v>627</v>
      </c>
      <c r="F9522" s="2" t="s">
        <v>859</v>
      </c>
      <c r="G9522" s="2">
        <v>98</v>
      </c>
      <c r="H9522" s="2">
        <v>3.4696677175800001E-5</v>
      </c>
      <c r="I9522" s="2">
        <v>3.8860278436896007E-5</v>
      </c>
      <c r="J9522" s="26" t="s">
        <v>700</v>
      </c>
    </row>
    <row r="9523" spans="1:10" ht="15.75" hidden="1" customHeight="1" x14ac:dyDescent="0.25">
      <c r="A9523" s="2" t="s">
        <v>853</v>
      </c>
      <c r="B9523" s="2" t="s">
        <v>854</v>
      </c>
      <c r="C9523" s="2">
        <v>2045</v>
      </c>
      <c r="D9523" s="2" t="s">
        <v>241</v>
      </c>
      <c r="E9523" s="2" t="s">
        <v>627</v>
      </c>
      <c r="F9523" s="2" t="s">
        <v>857</v>
      </c>
      <c r="G9523" s="2">
        <v>98</v>
      </c>
      <c r="H9523" s="2">
        <v>1.2656691251320001E-4</v>
      </c>
      <c r="I9523" s="2">
        <v>1.4175494201478401E-4</v>
      </c>
      <c r="J9523" s="26" t="s">
        <v>700</v>
      </c>
    </row>
    <row r="9524" spans="1:10" ht="15.75" hidden="1" customHeight="1" x14ac:dyDescent="0.25">
      <c r="A9524" s="2" t="s">
        <v>853</v>
      </c>
      <c r="B9524" s="2" t="s">
        <v>854</v>
      </c>
      <c r="C9524" s="2">
        <v>2045</v>
      </c>
      <c r="D9524" s="2" t="s">
        <v>241</v>
      </c>
      <c r="E9524" s="2" t="s">
        <v>627</v>
      </c>
      <c r="F9524" s="2" t="s">
        <v>858</v>
      </c>
      <c r="G9524" s="2">
        <v>98</v>
      </c>
      <c r="H9524" s="2">
        <v>8.619701256976E-4</v>
      </c>
      <c r="I9524" s="2">
        <v>9.6540654078131212E-4</v>
      </c>
      <c r="J9524" s="26" t="s">
        <v>700</v>
      </c>
    </row>
    <row r="9525" spans="1:10" ht="15.75" hidden="1" customHeight="1" x14ac:dyDescent="0.25">
      <c r="A9525" s="2" t="s">
        <v>853</v>
      </c>
      <c r="B9525" s="2" t="s">
        <v>854</v>
      </c>
      <c r="C9525" s="2">
        <v>2045</v>
      </c>
      <c r="D9525" s="2" t="s">
        <v>241</v>
      </c>
      <c r="E9525" s="2" t="s">
        <v>627</v>
      </c>
      <c r="F9525" s="2" t="s">
        <v>857</v>
      </c>
      <c r="G9525" s="2">
        <v>99</v>
      </c>
      <c r="H9525" s="2">
        <v>1.077746928786E-4</v>
      </c>
      <c r="I9525" s="2">
        <v>1.2070765602403201E-4</v>
      </c>
      <c r="J9525" s="26" t="s">
        <v>700</v>
      </c>
    </row>
    <row r="9526" spans="1:10" ht="15.75" hidden="1" customHeight="1" x14ac:dyDescent="0.25">
      <c r="A9526" s="2" t="s">
        <v>853</v>
      </c>
      <c r="B9526" s="2" t="s">
        <v>854</v>
      </c>
      <c r="C9526" s="2">
        <v>2045</v>
      </c>
      <c r="D9526" s="2" t="s">
        <v>241</v>
      </c>
      <c r="E9526" s="2" t="s">
        <v>627</v>
      </c>
      <c r="F9526" s="2" t="s">
        <v>859</v>
      </c>
      <c r="G9526" s="2">
        <v>99</v>
      </c>
      <c r="H9526" s="2">
        <v>3.1169376597999997E-5</v>
      </c>
      <c r="I9526" s="2">
        <v>3.490970178976E-5</v>
      </c>
      <c r="J9526" s="26" t="s">
        <v>700</v>
      </c>
    </row>
    <row r="9527" spans="1:10" ht="15.75" hidden="1" customHeight="1" x14ac:dyDescent="0.25">
      <c r="A9527" s="2" t="s">
        <v>853</v>
      </c>
      <c r="B9527" s="2" t="s">
        <v>854</v>
      </c>
      <c r="C9527" s="2">
        <v>2045</v>
      </c>
      <c r="D9527" s="2" t="s">
        <v>241</v>
      </c>
      <c r="E9527" s="2" t="s">
        <v>627</v>
      </c>
      <c r="F9527" s="2" t="s">
        <v>858</v>
      </c>
      <c r="G9527" s="2">
        <v>99</v>
      </c>
      <c r="H9527" s="2">
        <v>8.6121750064189996E-4</v>
      </c>
      <c r="I9527" s="2">
        <v>9.6456360071892804E-4</v>
      </c>
      <c r="J9527" s="26" t="s">
        <v>700</v>
      </c>
    </row>
    <row r="9528" spans="1:10" ht="15.75" hidden="1" customHeight="1" x14ac:dyDescent="0.25">
      <c r="A9528" s="2" t="s">
        <v>853</v>
      </c>
      <c r="B9528" s="2" t="s">
        <v>854</v>
      </c>
      <c r="C9528" s="2">
        <v>2045</v>
      </c>
      <c r="D9528" s="2" t="s">
        <v>241</v>
      </c>
      <c r="E9528" s="2" t="s">
        <v>627</v>
      </c>
      <c r="F9528" s="2" t="s">
        <v>855</v>
      </c>
      <c r="G9528" s="2">
        <v>99</v>
      </c>
      <c r="H9528" s="2">
        <v>6.2062294455250005E-4</v>
      </c>
      <c r="I9528" s="2">
        <v>6.9509769789880015E-4</v>
      </c>
      <c r="J9528" s="26" t="s">
        <v>700</v>
      </c>
    </row>
    <row r="9529" spans="1:10" ht="15.75" hidden="1" customHeight="1" x14ac:dyDescent="0.25">
      <c r="A9529" s="2" t="s">
        <v>853</v>
      </c>
      <c r="B9529" s="2" t="s">
        <v>854</v>
      </c>
      <c r="C9529" s="2">
        <v>2045</v>
      </c>
      <c r="D9529" s="2" t="s">
        <v>241</v>
      </c>
      <c r="E9529" s="2" t="s">
        <v>627</v>
      </c>
      <c r="F9529" s="2" t="s">
        <v>857</v>
      </c>
      <c r="G9529" s="2">
        <v>100</v>
      </c>
      <c r="H9529" s="2">
        <v>2.14728032006E-4</v>
      </c>
      <c r="I9529" s="2">
        <v>2.4049539584672003E-4</v>
      </c>
      <c r="J9529" s="26" t="s">
        <v>700</v>
      </c>
    </row>
    <row r="9530" spans="1:10" ht="15.75" hidden="1" customHeight="1" x14ac:dyDescent="0.25">
      <c r="A9530" s="2" t="s">
        <v>853</v>
      </c>
      <c r="B9530" s="2" t="s">
        <v>854</v>
      </c>
      <c r="C9530" s="2">
        <v>2045</v>
      </c>
      <c r="D9530" s="2" t="s">
        <v>241</v>
      </c>
      <c r="E9530" s="2" t="s">
        <v>627</v>
      </c>
      <c r="F9530" s="2" t="s">
        <v>859</v>
      </c>
      <c r="G9530" s="2">
        <v>100</v>
      </c>
      <c r="H9530" s="2">
        <v>6.4773197664200002E-5</v>
      </c>
      <c r="I9530" s="2">
        <v>7.254598138390401E-5</v>
      </c>
      <c r="J9530" s="26" t="s">
        <v>700</v>
      </c>
    </row>
    <row r="9531" spans="1:10" ht="15.75" hidden="1" customHeight="1" x14ac:dyDescent="0.25">
      <c r="A9531" s="2" t="s">
        <v>853</v>
      </c>
      <c r="B9531" s="2" t="s">
        <v>854</v>
      </c>
      <c r="C9531" s="2">
        <v>2045</v>
      </c>
      <c r="D9531" s="2" t="s">
        <v>241</v>
      </c>
      <c r="E9531" s="2" t="s">
        <v>627</v>
      </c>
      <c r="F9531" s="2" t="s">
        <v>858</v>
      </c>
      <c r="G9531" s="2">
        <v>101</v>
      </c>
      <c r="H9531" s="2">
        <v>8.3879026351500003E-4</v>
      </c>
      <c r="I9531" s="2">
        <v>9.3944509513680015E-4</v>
      </c>
      <c r="J9531" s="26" t="s">
        <v>700</v>
      </c>
    </row>
    <row r="9532" spans="1:10" ht="15.75" hidden="1" customHeight="1" x14ac:dyDescent="0.25">
      <c r="A9532" s="2" t="s">
        <v>853</v>
      </c>
      <c r="B9532" s="2" t="s">
        <v>854</v>
      </c>
      <c r="C9532" s="2">
        <v>2045</v>
      </c>
      <c r="D9532" s="2" t="s">
        <v>241</v>
      </c>
      <c r="E9532" s="2" t="s">
        <v>627</v>
      </c>
      <c r="F9532" s="2" t="s">
        <v>856</v>
      </c>
      <c r="G9532" s="2">
        <v>101</v>
      </c>
      <c r="H9532" s="2">
        <v>1.18966709124E-5</v>
      </c>
      <c r="I9532" s="2">
        <v>1.3324271421888001E-5</v>
      </c>
      <c r="J9532" s="26" t="s">
        <v>700</v>
      </c>
    </row>
    <row r="9533" spans="1:10" ht="15.75" hidden="1" customHeight="1" x14ac:dyDescent="0.25">
      <c r="A9533" s="2" t="s">
        <v>853</v>
      </c>
      <c r="B9533" s="2" t="s">
        <v>854</v>
      </c>
      <c r="C9533" s="2">
        <v>2045</v>
      </c>
      <c r="D9533" s="2" t="s">
        <v>241</v>
      </c>
      <c r="E9533" s="2" t="s">
        <v>627</v>
      </c>
      <c r="F9533" s="2" t="s">
        <v>855</v>
      </c>
      <c r="G9533" s="2">
        <v>101</v>
      </c>
      <c r="H9533" s="2">
        <v>5.7172769447789995E-4</v>
      </c>
      <c r="I9533" s="2">
        <v>6.4033501781524799E-4</v>
      </c>
      <c r="J9533" s="26" t="s">
        <v>700</v>
      </c>
    </row>
    <row r="9534" spans="1:10" ht="15.75" hidden="1" customHeight="1" x14ac:dyDescent="0.25">
      <c r="A9534" s="2" t="s">
        <v>853</v>
      </c>
      <c r="B9534" s="2" t="s">
        <v>854</v>
      </c>
      <c r="C9534" s="2">
        <v>2045</v>
      </c>
      <c r="D9534" s="2" t="s">
        <v>241</v>
      </c>
      <c r="E9534" s="2" t="s">
        <v>627</v>
      </c>
      <c r="F9534" s="2" t="s">
        <v>858</v>
      </c>
      <c r="G9534" s="2">
        <v>102</v>
      </c>
      <c r="H9534" s="2">
        <v>9.4411679310719998E-4</v>
      </c>
      <c r="I9534" s="2">
        <v>1.0574108082800641E-3</v>
      </c>
      <c r="J9534" s="26" t="s">
        <v>700</v>
      </c>
    </row>
    <row r="9535" spans="1:10" ht="15.75" hidden="1" customHeight="1" x14ac:dyDescent="0.25">
      <c r="A9535" s="2" t="s">
        <v>853</v>
      </c>
      <c r="B9535" s="2" t="s">
        <v>854</v>
      </c>
      <c r="C9535" s="2">
        <v>2045</v>
      </c>
      <c r="D9535" s="2" t="s">
        <v>241</v>
      </c>
      <c r="E9535" s="2" t="s">
        <v>627</v>
      </c>
      <c r="F9535" s="2" t="s">
        <v>855</v>
      </c>
      <c r="G9535" s="2">
        <v>103</v>
      </c>
      <c r="H9535" s="2">
        <v>5.6483456864950005E-4</v>
      </c>
      <c r="I9535" s="2">
        <v>6.3261471688744013E-4</v>
      </c>
      <c r="J9535" s="26" t="s">
        <v>700</v>
      </c>
    </row>
    <row r="9536" spans="1:10" ht="15.75" hidden="1" customHeight="1" x14ac:dyDescent="0.25">
      <c r="A9536" s="2" t="s">
        <v>853</v>
      </c>
      <c r="B9536" s="2" t="s">
        <v>854</v>
      </c>
      <c r="C9536" s="2">
        <v>2045</v>
      </c>
      <c r="D9536" s="2" t="s">
        <v>241</v>
      </c>
      <c r="E9536" s="2" t="s">
        <v>627</v>
      </c>
      <c r="F9536" s="2" t="s">
        <v>858</v>
      </c>
      <c r="G9536" s="2">
        <v>103</v>
      </c>
      <c r="H9536" s="2">
        <v>9.3930889852340002E-4</v>
      </c>
      <c r="I9536" s="2">
        <v>1.0520259663462082E-3</v>
      </c>
      <c r="J9536" s="26" t="s">
        <v>700</v>
      </c>
    </row>
    <row r="9537" spans="1:10" ht="15.75" hidden="1" customHeight="1" x14ac:dyDescent="0.25">
      <c r="A9537" s="2" t="s">
        <v>853</v>
      </c>
      <c r="B9537" s="2" t="s">
        <v>854</v>
      </c>
      <c r="C9537" s="2">
        <v>2045</v>
      </c>
      <c r="D9537" s="2" t="s">
        <v>241</v>
      </c>
      <c r="E9537" s="2" t="s">
        <v>627</v>
      </c>
      <c r="F9537" s="2" t="s">
        <v>856</v>
      </c>
      <c r="G9537" s="2">
        <v>103</v>
      </c>
      <c r="H9537" s="2">
        <v>1.1601970072700001E-5</v>
      </c>
      <c r="I9537" s="2">
        <v>1.2994206481424001E-5</v>
      </c>
      <c r="J9537" s="26" t="s">
        <v>700</v>
      </c>
    </row>
    <row r="9538" spans="1:10" ht="15.75" hidden="1" customHeight="1" x14ac:dyDescent="0.25">
      <c r="A9538" s="2" t="s">
        <v>853</v>
      </c>
      <c r="B9538" s="2" t="s">
        <v>854</v>
      </c>
      <c r="C9538" s="2">
        <v>2045</v>
      </c>
      <c r="D9538" s="2" t="s">
        <v>241</v>
      </c>
      <c r="E9538" s="2" t="s">
        <v>627</v>
      </c>
      <c r="F9538" s="2" t="s">
        <v>859</v>
      </c>
      <c r="G9538" s="2">
        <v>104</v>
      </c>
      <c r="H9538" s="2">
        <v>2.9851506042200002E-5</v>
      </c>
      <c r="I9538" s="2">
        <v>3.3433686767264005E-5</v>
      </c>
      <c r="J9538" s="26" t="s">
        <v>700</v>
      </c>
    </row>
    <row r="9539" spans="1:10" ht="15.75" hidden="1" customHeight="1" x14ac:dyDescent="0.25">
      <c r="A9539" s="2" t="s">
        <v>853</v>
      </c>
      <c r="B9539" s="2" t="s">
        <v>854</v>
      </c>
      <c r="C9539" s="2">
        <v>2045</v>
      </c>
      <c r="D9539" s="2" t="s">
        <v>241</v>
      </c>
      <c r="E9539" s="2" t="s">
        <v>627</v>
      </c>
      <c r="F9539" s="2" t="s">
        <v>858</v>
      </c>
      <c r="G9539" s="2">
        <v>104</v>
      </c>
      <c r="H9539" s="2">
        <v>1.7402332159690999E-3</v>
      </c>
      <c r="I9539" s="2">
        <v>1.9490612018853921E-3</v>
      </c>
      <c r="J9539" s="26" t="s">
        <v>700</v>
      </c>
    </row>
    <row r="9540" spans="1:10" ht="15.75" hidden="1" customHeight="1" x14ac:dyDescent="0.25">
      <c r="A9540" s="2" t="s">
        <v>853</v>
      </c>
      <c r="B9540" s="2" t="s">
        <v>854</v>
      </c>
      <c r="C9540" s="2">
        <v>2045</v>
      </c>
      <c r="D9540" s="2" t="s">
        <v>241</v>
      </c>
      <c r="E9540" s="2" t="s">
        <v>627</v>
      </c>
      <c r="F9540" s="2" t="s">
        <v>858</v>
      </c>
      <c r="G9540" s="2">
        <v>105</v>
      </c>
      <c r="H9540" s="2">
        <v>1.7248236690648E-3</v>
      </c>
      <c r="I9540" s="2">
        <v>1.9318025093525762E-3</v>
      </c>
      <c r="J9540" s="26" t="s">
        <v>700</v>
      </c>
    </row>
    <row r="9541" spans="1:10" ht="15.75" hidden="1" customHeight="1" x14ac:dyDescent="0.25">
      <c r="A9541" s="2" t="s">
        <v>853</v>
      </c>
      <c r="B9541" s="2" t="s">
        <v>854</v>
      </c>
      <c r="C9541" s="2">
        <v>2045</v>
      </c>
      <c r="D9541" s="2" t="s">
        <v>241</v>
      </c>
      <c r="E9541" s="2" t="s">
        <v>627</v>
      </c>
      <c r="F9541" s="2" t="s">
        <v>857</v>
      </c>
      <c r="G9541" s="2">
        <v>105</v>
      </c>
      <c r="H9541" s="2">
        <v>1.014427398331E-4</v>
      </c>
      <c r="I9541" s="2">
        <v>1.13615868613072E-4</v>
      </c>
      <c r="J9541" s="26" t="s">
        <v>700</v>
      </c>
    </row>
    <row r="9542" spans="1:10" ht="15.75" hidden="1" customHeight="1" x14ac:dyDescent="0.25">
      <c r="A9542" s="2" t="s">
        <v>853</v>
      </c>
      <c r="B9542" s="2" t="s">
        <v>854</v>
      </c>
      <c r="C9542" s="2">
        <v>2045</v>
      </c>
      <c r="D9542" s="2" t="s">
        <v>241</v>
      </c>
      <c r="E9542" s="2" t="s">
        <v>627</v>
      </c>
      <c r="F9542" s="2" t="s">
        <v>857</v>
      </c>
      <c r="G9542" s="2">
        <v>106</v>
      </c>
      <c r="H9542" s="2">
        <v>2.207544384873E-4</v>
      </c>
      <c r="I9542" s="2">
        <v>2.4724497110577601E-4</v>
      </c>
      <c r="J9542" s="26" t="s">
        <v>700</v>
      </c>
    </row>
    <row r="9543" spans="1:10" ht="15.75" hidden="1" customHeight="1" x14ac:dyDescent="0.25">
      <c r="A9543" s="2" t="s">
        <v>853</v>
      </c>
      <c r="B9543" s="2" t="s">
        <v>854</v>
      </c>
      <c r="C9543" s="2">
        <v>2045</v>
      </c>
      <c r="D9543" s="2" t="s">
        <v>241</v>
      </c>
      <c r="E9543" s="2" t="s">
        <v>627</v>
      </c>
      <c r="F9543" s="2" t="s">
        <v>858</v>
      </c>
      <c r="G9543" s="2">
        <v>106</v>
      </c>
      <c r="H9543" s="2">
        <v>7.975097978488E-4</v>
      </c>
      <c r="I9543" s="2">
        <v>8.9321097359065609E-4</v>
      </c>
      <c r="J9543" s="26" t="s">
        <v>700</v>
      </c>
    </row>
    <row r="9544" spans="1:10" ht="15.75" hidden="1" customHeight="1" x14ac:dyDescent="0.25">
      <c r="A9544" s="2" t="s">
        <v>853</v>
      </c>
      <c r="B9544" s="2" t="s">
        <v>854</v>
      </c>
      <c r="C9544" s="2">
        <v>2045</v>
      </c>
      <c r="D9544" s="2" t="s">
        <v>241</v>
      </c>
      <c r="E9544" s="2" t="s">
        <v>627</v>
      </c>
      <c r="F9544" s="2" t="s">
        <v>859</v>
      </c>
      <c r="G9544" s="2">
        <v>106</v>
      </c>
      <c r="H9544" s="2">
        <v>1.2126615729359999E-4</v>
      </c>
      <c r="I9544" s="2">
        <v>1.3581809616883202E-4</v>
      </c>
      <c r="J9544" s="26" t="s">
        <v>700</v>
      </c>
    </row>
    <row r="9545" spans="1:10" ht="15.75" hidden="1" customHeight="1" x14ac:dyDescent="0.25">
      <c r="A9545" s="2" t="s">
        <v>853</v>
      </c>
      <c r="B9545" s="2" t="s">
        <v>854</v>
      </c>
      <c r="C9545" s="2">
        <v>2045</v>
      </c>
      <c r="D9545" s="2" t="s">
        <v>241</v>
      </c>
      <c r="E9545" s="2" t="s">
        <v>627</v>
      </c>
      <c r="F9545" s="2" t="s">
        <v>858</v>
      </c>
      <c r="G9545" s="2">
        <v>107</v>
      </c>
      <c r="H9545" s="2">
        <v>2.7084717876277998E-3</v>
      </c>
      <c r="I9545" s="2">
        <v>3.033488402143136E-3</v>
      </c>
      <c r="J9545" s="26" t="s">
        <v>700</v>
      </c>
    </row>
    <row r="9546" spans="1:10" ht="15.75" hidden="1" customHeight="1" x14ac:dyDescent="0.25">
      <c r="A9546" s="2" t="s">
        <v>853</v>
      </c>
      <c r="B9546" s="2" t="s">
        <v>854</v>
      </c>
      <c r="C9546" s="2">
        <v>2045</v>
      </c>
      <c r="D9546" s="2" t="s">
        <v>241</v>
      </c>
      <c r="E9546" s="2" t="s">
        <v>627</v>
      </c>
      <c r="F9546" s="2" t="s">
        <v>858</v>
      </c>
      <c r="G9546" s="2">
        <v>108</v>
      </c>
      <c r="H9546" s="2">
        <v>7.812451804057E-4</v>
      </c>
      <c r="I9546" s="2">
        <v>8.7499460205438414E-4</v>
      </c>
      <c r="J9546" s="26" t="s">
        <v>700</v>
      </c>
    </row>
    <row r="9547" spans="1:10" ht="15.75" hidden="1" customHeight="1" x14ac:dyDescent="0.25">
      <c r="A9547" s="2" t="s">
        <v>853</v>
      </c>
      <c r="B9547" s="2" t="s">
        <v>854</v>
      </c>
      <c r="C9547" s="2">
        <v>2045</v>
      </c>
      <c r="D9547" s="2" t="s">
        <v>241</v>
      </c>
      <c r="E9547" s="2" t="s">
        <v>627</v>
      </c>
      <c r="F9547" s="2" t="s">
        <v>857</v>
      </c>
      <c r="G9547" s="2">
        <v>109</v>
      </c>
      <c r="H9547" s="2">
        <v>9.8465214250599995E-5</v>
      </c>
      <c r="I9547" s="2">
        <v>1.10281039960672E-4</v>
      </c>
      <c r="J9547" s="26" t="s">
        <v>700</v>
      </c>
    </row>
    <row r="9548" spans="1:10" ht="15.75" hidden="1" customHeight="1" x14ac:dyDescent="0.25">
      <c r="A9548" s="2" t="s">
        <v>853</v>
      </c>
      <c r="B9548" s="2" t="s">
        <v>854</v>
      </c>
      <c r="C9548" s="2">
        <v>2045</v>
      </c>
      <c r="D9548" s="2" t="s">
        <v>241</v>
      </c>
      <c r="E9548" s="2" t="s">
        <v>627</v>
      </c>
      <c r="F9548" s="2" t="s">
        <v>859</v>
      </c>
      <c r="G9548" s="2">
        <v>109</v>
      </c>
      <c r="H9548" s="2">
        <v>2.8513606594099999E-5</v>
      </c>
      <c r="I9548" s="2">
        <v>3.1935239385392001E-5</v>
      </c>
      <c r="J9548" s="26" t="s">
        <v>700</v>
      </c>
    </row>
    <row r="9549" spans="1:10" ht="15.75" hidden="1" customHeight="1" x14ac:dyDescent="0.25">
      <c r="A9549" s="2" t="s">
        <v>853</v>
      </c>
      <c r="B9549" s="2" t="s">
        <v>854</v>
      </c>
      <c r="C9549" s="2">
        <v>2045</v>
      </c>
      <c r="D9549" s="2" t="s">
        <v>241</v>
      </c>
      <c r="E9549" s="2" t="s">
        <v>627</v>
      </c>
      <c r="F9549" s="2" t="s">
        <v>857</v>
      </c>
      <c r="G9549" s="2">
        <v>110</v>
      </c>
      <c r="H9549" s="2">
        <v>9.7834228654400005E-5</v>
      </c>
      <c r="I9549" s="2">
        <v>1.0957433609292802E-4</v>
      </c>
      <c r="J9549" s="26" t="s">
        <v>700</v>
      </c>
    </row>
    <row r="9550" spans="1:10" ht="15.75" hidden="1" customHeight="1" x14ac:dyDescent="0.25">
      <c r="A9550" s="2" t="s">
        <v>853</v>
      </c>
      <c r="B9550" s="2" t="s">
        <v>854</v>
      </c>
      <c r="C9550" s="2">
        <v>2045</v>
      </c>
      <c r="D9550" s="2" t="s">
        <v>241</v>
      </c>
      <c r="E9550" s="2" t="s">
        <v>627</v>
      </c>
      <c r="F9550" s="2" t="s">
        <v>858</v>
      </c>
      <c r="G9550" s="2">
        <v>111</v>
      </c>
      <c r="H9550" s="2">
        <v>7.6761364471170004E-4</v>
      </c>
      <c r="I9550" s="2">
        <v>8.597272820771041E-4</v>
      </c>
      <c r="J9550" s="26" t="s">
        <v>700</v>
      </c>
    </row>
    <row r="9551" spans="1:10" ht="15.75" hidden="1" customHeight="1" x14ac:dyDescent="0.25">
      <c r="A9551" s="2" t="s">
        <v>853</v>
      </c>
      <c r="B9551" s="2" t="s">
        <v>854</v>
      </c>
      <c r="C9551" s="2">
        <v>2045</v>
      </c>
      <c r="D9551" s="2" t="s">
        <v>241</v>
      </c>
      <c r="E9551" s="2" t="s">
        <v>627</v>
      </c>
      <c r="F9551" s="2" t="s">
        <v>855</v>
      </c>
      <c r="G9551" s="2">
        <v>112</v>
      </c>
      <c r="H9551" s="2">
        <v>2.305294474354E-4</v>
      </c>
      <c r="I9551" s="2">
        <v>2.5819298112764801E-4</v>
      </c>
      <c r="J9551" s="26" t="s">
        <v>700</v>
      </c>
    </row>
    <row r="9552" spans="1:10" ht="15.75" hidden="1" customHeight="1" x14ac:dyDescent="0.25">
      <c r="A9552" s="2" t="s">
        <v>853</v>
      </c>
      <c r="B9552" s="2" t="s">
        <v>854</v>
      </c>
      <c r="C9552" s="2">
        <v>2045</v>
      </c>
      <c r="D9552" s="2" t="s">
        <v>241</v>
      </c>
      <c r="E9552" s="2" t="s">
        <v>627</v>
      </c>
      <c r="F9552" s="2" t="s">
        <v>855</v>
      </c>
      <c r="G9552" s="2">
        <v>113</v>
      </c>
      <c r="H9552" s="2">
        <v>2.2224403801370001E-4</v>
      </c>
      <c r="I9552" s="2">
        <v>2.4891332257534406E-4</v>
      </c>
      <c r="J9552" s="26" t="s">
        <v>700</v>
      </c>
    </row>
    <row r="9553" spans="1:10" ht="15.75" hidden="1" customHeight="1" x14ac:dyDescent="0.25">
      <c r="A9553" s="2" t="s">
        <v>853</v>
      </c>
      <c r="B9553" s="2" t="s">
        <v>854</v>
      </c>
      <c r="C9553" s="2">
        <v>2045</v>
      </c>
      <c r="D9553" s="2" t="s">
        <v>241</v>
      </c>
      <c r="E9553" s="2" t="s">
        <v>627</v>
      </c>
      <c r="F9553" s="2" t="s">
        <v>859</v>
      </c>
      <c r="G9553" s="2">
        <v>114</v>
      </c>
      <c r="H9553" s="2">
        <v>2.7272169972999999E-5</v>
      </c>
      <c r="I9553" s="2">
        <v>3.0544830369760003E-5</v>
      </c>
      <c r="J9553" s="26" t="s">
        <v>700</v>
      </c>
    </row>
    <row r="9554" spans="1:10" ht="15.75" hidden="1" customHeight="1" x14ac:dyDescent="0.25">
      <c r="A9554" s="2" t="s">
        <v>853</v>
      </c>
      <c r="B9554" s="2" t="s">
        <v>854</v>
      </c>
      <c r="C9554" s="2">
        <v>2045</v>
      </c>
      <c r="D9554" s="2" t="s">
        <v>241</v>
      </c>
      <c r="E9554" s="2" t="s">
        <v>627</v>
      </c>
      <c r="F9554" s="2" t="s">
        <v>858</v>
      </c>
      <c r="G9554" s="2">
        <v>114</v>
      </c>
      <c r="H9554" s="2">
        <v>7.4382819002489998E-4</v>
      </c>
      <c r="I9554" s="2">
        <v>8.3308757282788803E-4</v>
      </c>
      <c r="J9554" s="26" t="s">
        <v>700</v>
      </c>
    </row>
    <row r="9555" spans="1:10" ht="15.75" hidden="1" customHeight="1" x14ac:dyDescent="0.25">
      <c r="A9555" s="2" t="s">
        <v>853</v>
      </c>
      <c r="B9555" s="2" t="s">
        <v>854</v>
      </c>
      <c r="C9555" s="2">
        <v>2045</v>
      </c>
      <c r="D9555" s="2" t="s">
        <v>241</v>
      </c>
      <c r="E9555" s="2" t="s">
        <v>627</v>
      </c>
      <c r="F9555" s="2" t="s">
        <v>857</v>
      </c>
      <c r="G9555" s="2">
        <v>115</v>
      </c>
      <c r="H9555" s="2">
        <v>9.2509973910599998E-5</v>
      </c>
      <c r="I9555" s="2">
        <v>1.0361117077987201E-4</v>
      </c>
      <c r="J9555" s="26" t="s">
        <v>700</v>
      </c>
    </row>
    <row r="9556" spans="1:10" ht="15.75" hidden="1" customHeight="1" x14ac:dyDescent="0.25">
      <c r="A9556" s="2" t="s">
        <v>853</v>
      </c>
      <c r="B9556" s="2" t="s">
        <v>854</v>
      </c>
      <c r="C9556" s="2">
        <v>2045</v>
      </c>
      <c r="D9556" s="2" t="s">
        <v>241</v>
      </c>
      <c r="E9556" s="2" t="s">
        <v>627</v>
      </c>
      <c r="F9556" s="2" t="s">
        <v>857</v>
      </c>
      <c r="G9556" s="2">
        <v>116</v>
      </c>
      <c r="H9556" s="2">
        <v>9.3657348770599994E-5</v>
      </c>
      <c r="I9556" s="2">
        <v>1.04896230623072E-4</v>
      </c>
      <c r="J9556" s="26" t="s">
        <v>700</v>
      </c>
    </row>
    <row r="9557" spans="1:10" ht="15.75" hidden="1" customHeight="1" x14ac:dyDescent="0.25">
      <c r="A9557" s="2" t="s">
        <v>853</v>
      </c>
      <c r="B9557" s="2" t="s">
        <v>854</v>
      </c>
      <c r="C9557" s="2">
        <v>2045</v>
      </c>
      <c r="D9557" s="2" t="s">
        <v>241</v>
      </c>
      <c r="E9557" s="2" t="s">
        <v>627</v>
      </c>
      <c r="F9557" s="2" t="s">
        <v>857</v>
      </c>
      <c r="G9557" s="2">
        <v>117</v>
      </c>
      <c r="H9557" s="2">
        <v>2.001911634579E-4</v>
      </c>
      <c r="I9557" s="2">
        <v>2.2421410307284803E-4</v>
      </c>
      <c r="J9557" s="26" t="s">
        <v>700</v>
      </c>
    </row>
    <row r="9558" spans="1:10" ht="15.75" hidden="1" customHeight="1" x14ac:dyDescent="0.25">
      <c r="A9558" s="2" t="s">
        <v>853</v>
      </c>
      <c r="B9558" s="2" t="s">
        <v>854</v>
      </c>
      <c r="C9558" s="2">
        <v>2045</v>
      </c>
      <c r="D9558" s="2" t="s">
        <v>241</v>
      </c>
      <c r="E9558" s="2" t="s">
        <v>627</v>
      </c>
      <c r="F9558" s="2" t="s">
        <v>858</v>
      </c>
      <c r="G9558" s="2">
        <v>117</v>
      </c>
      <c r="H9558" s="2">
        <v>8.2240137271580001E-4</v>
      </c>
      <c r="I9558" s="2">
        <v>9.2108953744169612E-4</v>
      </c>
      <c r="J9558" s="26" t="s">
        <v>700</v>
      </c>
    </row>
    <row r="9559" spans="1:10" ht="15.75" hidden="1" customHeight="1" x14ac:dyDescent="0.25">
      <c r="A9559" s="2" t="s">
        <v>853</v>
      </c>
      <c r="B9559" s="2" t="s">
        <v>854</v>
      </c>
      <c r="C9559" s="2">
        <v>2045</v>
      </c>
      <c r="D9559" s="2" t="s">
        <v>241</v>
      </c>
      <c r="E9559" s="2" t="s">
        <v>627</v>
      </c>
      <c r="F9559" s="2" t="s">
        <v>858</v>
      </c>
      <c r="G9559" s="2">
        <v>118</v>
      </c>
      <c r="H9559" s="2">
        <v>1.4362662914209001E-3</v>
      </c>
      <c r="I9559" s="2">
        <v>1.6086182463914082E-3</v>
      </c>
      <c r="J9559" s="26" t="s">
        <v>700</v>
      </c>
    </row>
    <row r="9560" spans="1:10" ht="15.75" hidden="1" customHeight="1" x14ac:dyDescent="0.25">
      <c r="A9560" s="2" t="s">
        <v>853</v>
      </c>
      <c r="B9560" s="2" t="s">
        <v>854</v>
      </c>
      <c r="C9560" s="2">
        <v>2045</v>
      </c>
      <c r="D9560" s="2" t="s">
        <v>241</v>
      </c>
      <c r="E9560" s="2" t="s">
        <v>627</v>
      </c>
      <c r="F9560" s="2" t="s">
        <v>857</v>
      </c>
      <c r="G9560" s="2">
        <v>118</v>
      </c>
      <c r="H9560" s="2">
        <v>2.1222564828350001E-4</v>
      </c>
      <c r="I9560" s="2">
        <v>2.3769272607752003E-4</v>
      </c>
      <c r="J9560" s="26" t="s">
        <v>700</v>
      </c>
    </row>
    <row r="9561" spans="1:10" ht="15.75" hidden="1" customHeight="1" x14ac:dyDescent="0.25">
      <c r="A9561" s="2" t="s">
        <v>853</v>
      </c>
      <c r="B9561" s="2" t="s">
        <v>854</v>
      </c>
      <c r="C9561" s="2">
        <v>2045</v>
      </c>
      <c r="D9561" s="2" t="s">
        <v>241</v>
      </c>
      <c r="E9561" s="2" t="s">
        <v>627</v>
      </c>
      <c r="F9561" s="2" t="s">
        <v>858</v>
      </c>
      <c r="G9561" s="2">
        <v>119</v>
      </c>
      <c r="H9561" s="2">
        <v>1.6149843577295999E-3</v>
      </c>
      <c r="I9561" s="2">
        <v>1.8087824806571522E-3</v>
      </c>
      <c r="J9561" s="26" t="s">
        <v>700</v>
      </c>
    </row>
    <row r="9562" spans="1:10" ht="15.75" hidden="1" customHeight="1" x14ac:dyDescent="0.25">
      <c r="A9562" s="2" t="s">
        <v>853</v>
      </c>
      <c r="B9562" s="2" t="s">
        <v>854</v>
      </c>
      <c r="C9562" s="2">
        <v>2045</v>
      </c>
      <c r="D9562" s="2" t="s">
        <v>241</v>
      </c>
      <c r="E9562" s="2" t="s">
        <v>627</v>
      </c>
      <c r="F9562" s="2" t="s">
        <v>857</v>
      </c>
      <c r="G9562" s="2">
        <v>120</v>
      </c>
      <c r="H9562" s="2">
        <v>1.783988773241E-4</v>
      </c>
      <c r="I9562" s="2">
        <v>1.9980674260299203E-4</v>
      </c>
      <c r="J9562" s="26" t="s">
        <v>700</v>
      </c>
    </row>
    <row r="9563" spans="1:10" ht="15.75" hidden="1" customHeight="1" x14ac:dyDescent="0.25">
      <c r="A9563" s="2" t="s">
        <v>853</v>
      </c>
      <c r="B9563" s="2" t="s">
        <v>854</v>
      </c>
      <c r="C9563" s="2">
        <v>2045</v>
      </c>
      <c r="D9563" s="2" t="s">
        <v>241</v>
      </c>
      <c r="E9563" s="2" t="s">
        <v>627</v>
      </c>
      <c r="F9563" s="2" t="s">
        <v>855</v>
      </c>
      <c r="G9563" s="2">
        <v>120</v>
      </c>
      <c r="H9563" s="2">
        <v>2.9684088076460002E-4</v>
      </c>
      <c r="I9563" s="2">
        <v>3.3246178645635207E-4</v>
      </c>
      <c r="J9563" s="26" t="s">
        <v>700</v>
      </c>
    </row>
    <row r="9564" spans="1:10" ht="15.75" hidden="1" customHeight="1" x14ac:dyDescent="0.25">
      <c r="A9564" s="2" t="s">
        <v>853</v>
      </c>
      <c r="B9564" s="2" t="s">
        <v>854</v>
      </c>
      <c r="C9564" s="2">
        <v>2045</v>
      </c>
      <c r="D9564" s="2" t="s">
        <v>241</v>
      </c>
      <c r="E9564" s="2" t="s">
        <v>627</v>
      </c>
      <c r="F9564" s="2" t="s">
        <v>859</v>
      </c>
      <c r="G9564" s="2">
        <v>120</v>
      </c>
      <c r="H9564" s="2">
        <v>2.8198051950299999E-5</v>
      </c>
      <c r="I9564" s="2">
        <v>3.1581818184335998E-5</v>
      </c>
      <c r="J9564" s="26" t="s">
        <v>700</v>
      </c>
    </row>
    <row r="9565" spans="1:10" ht="15.75" hidden="1" customHeight="1" x14ac:dyDescent="0.25">
      <c r="A9565" s="2" t="s">
        <v>853</v>
      </c>
      <c r="B9565" s="2" t="s">
        <v>854</v>
      </c>
      <c r="C9565" s="2">
        <v>2045</v>
      </c>
      <c r="D9565" s="2" t="s">
        <v>241</v>
      </c>
      <c r="E9565" s="2" t="s">
        <v>627</v>
      </c>
      <c r="F9565" s="2" t="s">
        <v>859</v>
      </c>
      <c r="G9565" s="2">
        <v>122</v>
      </c>
      <c r="H9565" s="2">
        <v>2.5322962756E-5</v>
      </c>
      <c r="I9565" s="2">
        <v>2.8361718286720001E-5</v>
      </c>
      <c r="J9565" s="26" t="s">
        <v>700</v>
      </c>
    </row>
    <row r="9566" spans="1:10" ht="15.75" hidden="1" customHeight="1" x14ac:dyDescent="0.25">
      <c r="A9566" s="2" t="s">
        <v>853</v>
      </c>
      <c r="B9566" s="2" t="s">
        <v>854</v>
      </c>
      <c r="C9566" s="2">
        <v>2045</v>
      </c>
      <c r="D9566" s="2" t="s">
        <v>241</v>
      </c>
      <c r="E9566" s="2" t="s">
        <v>627</v>
      </c>
      <c r="F9566" s="2" t="s">
        <v>858</v>
      </c>
      <c r="G9566" s="2">
        <v>122</v>
      </c>
      <c r="H9566" s="2">
        <v>1.3948801788500999E-3</v>
      </c>
      <c r="I9566" s="2">
        <v>1.5622658003121121E-3</v>
      </c>
      <c r="J9566" s="26" t="s">
        <v>700</v>
      </c>
    </row>
    <row r="9567" spans="1:10" ht="15.75" hidden="1" customHeight="1" x14ac:dyDescent="0.25">
      <c r="A9567" s="2" t="s">
        <v>853</v>
      </c>
      <c r="B9567" s="2" t="s">
        <v>854</v>
      </c>
      <c r="C9567" s="2">
        <v>2045</v>
      </c>
      <c r="D9567" s="2" t="s">
        <v>241</v>
      </c>
      <c r="E9567" s="2" t="s">
        <v>627</v>
      </c>
      <c r="F9567" s="2" t="s">
        <v>858</v>
      </c>
      <c r="G9567" s="2">
        <v>123</v>
      </c>
      <c r="H9567" s="2">
        <v>6.8952317815269999E-4</v>
      </c>
      <c r="I9567" s="2">
        <v>7.7226595953102403E-4</v>
      </c>
      <c r="J9567" s="26" t="s">
        <v>700</v>
      </c>
    </row>
    <row r="9568" spans="1:10" ht="15.75" hidden="1" customHeight="1" x14ac:dyDescent="0.25">
      <c r="A9568" s="2" t="s">
        <v>853</v>
      </c>
      <c r="B9568" s="2" t="s">
        <v>854</v>
      </c>
      <c r="C9568" s="2">
        <v>2045</v>
      </c>
      <c r="D9568" s="2" t="s">
        <v>241</v>
      </c>
      <c r="E9568" s="2" t="s">
        <v>627</v>
      </c>
      <c r="F9568" s="2" t="s">
        <v>859</v>
      </c>
      <c r="G9568" s="2">
        <v>123</v>
      </c>
      <c r="H9568" s="2">
        <v>2.5108010959199999E-5</v>
      </c>
      <c r="I9568" s="2">
        <v>2.8120972274304001E-5</v>
      </c>
      <c r="J9568" s="26" t="s">
        <v>700</v>
      </c>
    </row>
    <row r="9569" spans="1:10" ht="15.75" hidden="1" customHeight="1" x14ac:dyDescent="0.25">
      <c r="A9569" s="2" t="s">
        <v>853</v>
      </c>
      <c r="B9569" s="2" t="s">
        <v>854</v>
      </c>
      <c r="C9569" s="2">
        <v>2045</v>
      </c>
      <c r="D9569" s="2" t="s">
        <v>241</v>
      </c>
      <c r="E9569" s="2" t="s">
        <v>627</v>
      </c>
      <c r="F9569" s="2" t="s">
        <v>857</v>
      </c>
      <c r="G9569" s="2">
        <v>123</v>
      </c>
      <c r="H9569" s="2">
        <v>9.5478833827699998E-5</v>
      </c>
      <c r="I9569" s="2">
        <v>1.06936293887024E-4</v>
      </c>
      <c r="J9569" s="26" t="s">
        <v>700</v>
      </c>
    </row>
    <row r="9570" spans="1:10" ht="15.75" hidden="1" customHeight="1" x14ac:dyDescent="0.25">
      <c r="A9570" s="2" t="s">
        <v>853</v>
      </c>
      <c r="B9570" s="2" t="s">
        <v>854</v>
      </c>
      <c r="C9570" s="2">
        <v>2045</v>
      </c>
      <c r="D9570" s="2" t="s">
        <v>241</v>
      </c>
      <c r="E9570" s="2" t="s">
        <v>627</v>
      </c>
      <c r="F9570" s="2" t="s">
        <v>855</v>
      </c>
      <c r="G9570" s="2">
        <v>124</v>
      </c>
      <c r="H9570" s="2">
        <v>5.1025062566620002E-4</v>
      </c>
      <c r="I9570" s="2">
        <v>5.7148070074614402E-4</v>
      </c>
      <c r="J9570" s="26" t="s">
        <v>700</v>
      </c>
    </row>
    <row r="9571" spans="1:10" ht="15.75" hidden="1" customHeight="1" x14ac:dyDescent="0.25">
      <c r="A9571" s="2" t="s">
        <v>853</v>
      </c>
      <c r="B9571" s="2" t="s">
        <v>854</v>
      </c>
      <c r="C9571" s="2">
        <v>2045</v>
      </c>
      <c r="D9571" s="2" t="s">
        <v>241</v>
      </c>
      <c r="E9571" s="2" t="s">
        <v>627</v>
      </c>
      <c r="F9571" s="2" t="s">
        <v>857</v>
      </c>
      <c r="G9571" s="2">
        <v>124</v>
      </c>
      <c r="H9571" s="2">
        <v>8.7630258349199997E-5</v>
      </c>
      <c r="I9571" s="2">
        <v>9.8145889351104008E-5</v>
      </c>
      <c r="J9571" s="26" t="s">
        <v>700</v>
      </c>
    </row>
    <row r="9572" spans="1:10" ht="15.75" hidden="1" customHeight="1" x14ac:dyDescent="0.25">
      <c r="A9572" s="2" t="s">
        <v>853</v>
      </c>
      <c r="B9572" s="2" t="s">
        <v>854</v>
      </c>
      <c r="C9572" s="2">
        <v>2045</v>
      </c>
      <c r="D9572" s="2" t="s">
        <v>241</v>
      </c>
      <c r="E9572" s="2" t="s">
        <v>627</v>
      </c>
      <c r="F9572" s="2" t="s">
        <v>857</v>
      </c>
      <c r="G9572" s="2">
        <v>125</v>
      </c>
      <c r="H9572" s="2">
        <v>1.7987018509300001E-4</v>
      </c>
      <c r="I9572" s="2">
        <v>2.0145460730416003E-4</v>
      </c>
      <c r="J9572" s="26" t="s">
        <v>700</v>
      </c>
    </row>
    <row r="9573" spans="1:10" ht="15.75" hidden="1" customHeight="1" x14ac:dyDescent="0.25">
      <c r="A9573" s="2" t="s">
        <v>853</v>
      </c>
      <c r="B9573" s="2" t="s">
        <v>854</v>
      </c>
      <c r="C9573" s="2">
        <v>2045</v>
      </c>
      <c r="D9573" s="2" t="s">
        <v>241</v>
      </c>
      <c r="E9573" s="2" t="s">
        <v>627</v>
      </c>
      <c r="F9573" s="2" t="s">
        <v>857</v>
      </c>
      <c r="G9573" s="2">
        <v>127</v>
      </c>
      <c r="H9573" s="2">
        <v>9.1877918748700004E-5</v>
      </c>
      <c r="I9573" s="2">
        <v>1.0290326899854401E-4</v>
      </c>
      <c r="J9573" s="26" t="s">
        <v>700</v>
      </c>
    </row>
    <row r="9574" spans="1:10" ht="15.75" hidden="1" customHeight="1" x14ac:dyDescent="0.25">
      <c r="A9574" s="2" t="s">
        <v>853</v>
      </c>
      <c r="B9574" s="2" t="s">
        <v>854</v>
      </c>
      <c r="C9574" s="2">
        <v>2045</v>
      </c>
      <c r="D9574" s="2" t="s">
        <v>241</v>
      </c>
      <c r="E9574" s="2" t="s">
        <v>627</v>
      </c>
      <c r="F9574" s="2" t="s">
        <v>859</v>
      </c>
      <c r="G9574" s="2">
        <v>129</v>
      </c>
      <c r="H9574" s="2">
        <v>2.4058723283799998E-5</v>
      </c>
      <c r="I9574" s="2">
        <v>2.6945770077856002E-5</v>
      </c>
      <c r="J9574" s="26" t="s">
        <v>700</v>
      </c>
    </row>
    <row r="9575" spans="1:10" ht="15.75" hidden="1" customHeight="1" x14ac:dyDescent="0.25">
      <c r="A9575" s="2" t="s">
        <v>853</v>
      </c>
      <c r="B9575" s="2" t="s">
        <v>854</v>
      </c>
      <c r="C9575" s="2">
        <v>2045</v>
      </c>
      <c r="D9575" s="2" t="s">
        <v>241</v>
      </c>
      <c r="E9575" s="2" t="s">
        <v>627</v>
      </c>
      <c r="F9575" s="2" t="s">
        <v>857</v>
      </c>
      <c r="G9575" s="2">
        <v>130</v>
      </c>
      <c r="H9575" s="2">
        <v>1.7912196199179999E-4</v>
      </c>
      <c r="I9575" s="2">
        <v>2.0061659743081601E-4</v>
      </c>
      <c r="J9575" s="26" t="s">
        <v>700</v>
      </c>
    </row>
    <row r="9576" spans="1:10" ht="15.75" hidden="1" customHeight="1" x14ac:dyDescent="0.25">
      <c r="A9576" s="2" t="s">
        <v>853</v>
      </c>
      <c r="B9576" s="2" t="s">
        <v>854</v>
      </c>
      <c r="C9576" s="2">
        <v>2045</v>
      </c>
      <c r="D9576" s="2" t="s">
        <v>241</v>
      </c>
      <c r="E9576" s="2" t="s">
        <v>627</v>
      </c>
      <c r="F9576" s="2" t="s">
        <v>860</v>
      </c>
      <c r="G9576" s="2">
        <v>131</v>
      </c>
      <c r="H9576" s="2">
        <v>1.277987030335E-4</v>
      </c>
      <c r="I9576" s="2">
        <v>1.4313454739752E-4</v>
      </c>
      <c r="J9576" s="26" t="s">
        <v>701</v>
      </c>
    </row>
    <row r="9577" spans="1:10" ht="15.75" hidden="1" customHeight="1" x14ac:dyDescent="0.25">
      <c r="A9577" s="2" t="s">
        <v>853</v>
      </c>
      <c r="B9577" s="2" t="s">
        <v>854</v>
      </c>
      <c r="C9577" s="2">
        <v>2045</v>
      </c>
      <c r="D9577" s="2" t="s">
        <v>241</v>
      </c>
      <c r="E9577" s="2" t="s">
        <v>627</v>
      </c>
      <c r="F9577" s="2" t="s">
        <v>858</v>
      </c>
      <c r="G9577" s="2">
        <v>131</v>
      </c>
      <c r="H9577" s="2">
        <v>6.9439149228860001E-4</v>
      </c>
      <c r="I9577" s="2">
        <v>7.7771847136323213E-4</v>
      </c>
      <c r="J9577" s="26" t="s">
        <v>700</v>
      </c>
    </row>
    <row r="9578" spans="1:10" ht="15.75" hidden="1" customHeight="1" x14ac:dyDescent="0.25">
      <c r="A9578" s="2" t="s">
        <v>853</v>
      </c>
      <c r="B9578" s="2" t="s">
        <v>854</v>
      </c>
      <c r="C9578" s="2">
        <v>2045</v>
      </c>
      <c r="D9578" s="2" t="s">
        <v>241</v>
      </c>
      <c r="E9578" s="2" t="s">
        <v>627</v>
      </c>
      <c r="F9578" s="2" t="s">
        <v>857</v>
      </c>
      <c r="G9578" s="2">
        <v>131</v>
      </c>
      <c r="H9578" s="2">
        <v>9.6647068858100006E-5</v>
      </c>
      <c r="I9578" s="2">
        <v>1.0824471712107201E-4</v>
      </c>
      <c r="J9578" s="26" t="s">
        <v>700</v>
      </c>
    </row>
    <row r="9579" spans="1:10" ht="15.75" hidden="1" customHeight="1" x14ac:dyDescent="0.25">
      <c r="A9579" s="2" t="s">
        <v>853</v>
      </c>
      <c r="B9579" s="2" t="s">
        <v>854</v>
      </c>
      <c r="C9579" s="2">
        <v>2045</v>
      </c>
      <c r="D9579" s="2" t="s">
        <v>241</v>
      </c>
      <c r="E9579" s="2" t="s">
        <v>627</v>
      </c>
      <c r="F9579" s="2" t="s">
        <v>858</v>
      </c>
      <c r="G9579" s="2">
        <v>132</v>
      </c>
      <c r="H9579" s="2">
        <v>6.4454181119800004E-4</v>
      </c>
      <c r="I9579" s="2">
        <v>7.2188682854176008E-4</v>
      </c>
      <c r="J9579" s="26" t="s">
        <v>700</v>
      </c>
    </row>
    <row r="9580" spans="1:10" ht="15.75" hidden="1" customHeight="1" x14ac:dyDescent="0.25">
      <c r="A9580" s="2" t="s">
        <v>853</v>
      </c>
      <c r="B9580" s="2" t="s">
        <v>854</v>
      </c>
      <c r="C9580" s="2">
        <v>2045</v>
      </c>
      <c r="D9580" s="2" t="s">
        <v>241</v>
      </c>
      <c r="E9580" s="2" t="s">
        <v>627</v>
      </c>
      <c r="F9580" s="2" t="s">
        <v>857</v>
      </c>
      <c r="G9580" s="2">
        <v>133</v>
      </c>
      <c r="H9580" s="2">
        <v>9.4153168902300001E-5</v>
      </c>
      <c r="I9580" s="2">
        <v>1.0545154917057602E-4</v>
      </c>
      <c r="J9580" s="26" t="s">
        <v>700</v>
      </c>
    </row>
    <row r="9581" spans="1:10" ht="15.75" hidden="1" customHeight="1" x14ac:dyDescent="0.25">
      <c r="A9581" s="2" t="s">
        <v>853</v>
      </c>
      <c r="B9581" s="2" t="s">
        <v>854</v>
      </c>
      <c r="C9581" s="2">
        <v>2045</v>
      </c>
      <c r="D9581" s="2" t="s">
        <v>241</v>
      </c>
      <c r="E9581" s="2" t="s">
        <v>627</v>
      </c>
      <c r="F9581" s="2" t="s">
        <v>857</v>
      </c>
      <c r="G9581" s="2">
        <v>134</v>
      </c>
      <c r="H9581" s="2">
        <v>8.0421246821099998E-5</v>
      </c>
      <c r="I9581" s="2">
        <v>9.0071796439632003E-5</v>
      </c>
      <c r="J9581" s="26" t="s">
        <v>700</v>
      </c>
    </row>
    <row r="9582" spans="1:10" ht="15.75" hidden="1" customHeight="1" x14ac:dyDescent="0.25">
      <c r="A9582" s="2" t="s">
        <v>853</v>
      </c>
      <c r="B9582" s="2" t="s">
        <v>854</v>
      </c>
      <c r="C9582" s="2">
        <v>2045</v>
      </c>
      <c r="D9582" s="2" t="s">
        <v>241</v>
      </c>
      <c r="E9582" s="2" t="s">
        <v>627</v>
      </c>
      <c r="F9582" s="2" t="s">
        <v>858</v>
      </c>
      <c r="G9582" s="2">
        <v>134</v>
      </c>
      <c r="H9582" s="2">
        <v>1.2694947072305E-3</v>
      </c>
      <c r="I9582" s="2">
        <v>1.4218340720981602E-3</v>
      </c>
      <c r="J9582" s="26" t="s">
        <v>700</v>
      </c>
    </row>
    <row r="9583" spans="1:10" ht="15.75" hidden="1" customHeight="1" x14ac:dyDescent="0.25">
      <c r="A9583" s="2" t="s">
        <v>853</v>
      </c>
      <c r="B9583" s="2" t="s">
        <v>854</v>
      </c>
      <c r="C9583" s="2">
        <v>2045</v>
      </c>
      <c r="D9583" s="2" t="s">
        <v>241</v>
      </c>
      <c r="E9583" s="2" t="s">
        <v>627</v>
      </c>
      <c r="F9583" s="2" t="s">
        <v>857</v>
      </c>
      <c r="G9583" s="2">
        <v>138</v>
      </c>
      <c r="H9583" s="2">
        <v>1.56693487952E-4</v>
      </c>
      <c r="I9583" s="2">
        <v>1.7549670650624001E-4</v>
      </c>
      <c r="J9583" s="26" t="s">
        <v>700</v>
      </c>
    </row>
    <row r="9584" spans="1:10" ht="15.75" hidden="1" customHeight="1" x14ac:dyDescent="0.25">
      <c r="A9584" s="2" t="s">
        <v>853</v>
      </c>
      <c r="B9584" s="2" t="s">
        <v>854</v>
      </c>
      <c r="C9584" s="2">
        <v>2045</v>
      </c>
      <c r="D9584" s="2" t="s">
        <v>241</v>
      </c>
      <c r="E9584" s="2" t="s">
        <v>627</v>
      </c>
      <c r="F9584" s="2" t="s">
        <v>859</v>
      </c>
      <c r="G9584" s="2">
        <v>138</v>
      </c>
      <c r="H9584" s="2">
        <v>2.45361825364E-5</v>
      </c>
      <c r="I9584" s="2">
        <v>2.7480524440768002E-5</v>
      </c>
      <c r="J9584" s="26" t="s">
        <v>700</v>
      </c>
    </row>
    <row r="9585" spans="1:10" ht="15.75" hidden="1" customHeight="1" x14ac:dyDescent="0.25">
      <c r="A9585" s="2" t="s">
        <v>853</v>
      </c>
      <c r="B9585" s="2" t="s">
        <v>854</v>
      </c>
      <c r="C9585" s="2">
        <v>2045</v>
      </c>
      <c r="D9585" s="2" t="s">
        <v>241</v>
      </c>
      <c r="E9585" s="2" t="s">
        <v>627</v>
      </c>
      <c r="F9585" s="2" t="s">
        <v>857</v>
      </c>
      <c r="G9585" s="2">
        <v>139</v>
      </c>
      <c r="H9585" s="2">
        <v>7.8192017099399993E-5</v>
      </c>
      <c r="I9585" s="2">
        <v>8.7575059151328002E-5</v>
      </c>
      <c r="J9585" s="26" t="s">
        <v>700</v>
      </c>
    </row>
    <row r="9586" spans="1:10" ht="15.75" hidden="1" customHeight="1" x14ac:dyDescent="0.25">
      <c r="A9586" s="2" t="s">
        <v>853</v>
      </c>
      <c r="B9586" s="2" t="s">
        <v>854</v>
      </c>
      <c r="C9586" s="2">
        <v>2045</v>
      </c>
      <c r="D9586" s="2" t="s">
        <v>241</v>
      </c>
      <c r="E9586" s="2" t="s">
        <v>627</v>
      </c>
      <c r="F9586" s="2" t="s">
        <v>856</v>
      </c>
      <c r="G9586" s="2">
        <v>140</v>
      </c>
      <c r="H9586" s="40">
        <v>8.1319913078899997E-6</v>
      </c>
      <c r="I9586" s="2">
        <v>9.1078302648368007E-6</v>
      </c>
      <c r="J9586" s="26" t="s">
        <v>700</v>
      </c>
    </row>
    <row r="9587" spans="1:10" ht="15.75" hidden="1" customHeight="1" x14ac:dyDescent="0.25">
      <c r="A9587" s="2" t="s">
        <v>853</v>
      </c>
      <c r="B9587" s="2" t="s">
        <v>854</v>
      </c>
      <c r="C9587" s="2">
        <v>2045</v>
      </c>
      <c r="D9587" s="2" t="s">
        <v>241</v>
      </c>
      <c r="E9587" s="2" t="s">
        <v>627</v>
      </c>
      <c r="F9587" s="2" t="s">
        <v>857</v>
      </c>
      <c r="G9587" s="2">
        <v>140</v>
      </c>
      <c r="H9587" s="2">
        <v>8.9465262135500004E-5</v>
      </c>
      <c r="I9587" s="2">
        <v>1.0020109359176002E-4</v>
      </c>
      <c r="J9587" s="26" t="s">
        <v>700</v>
      </c>
    </row>
    <row r="9588" spans="1:10" ht="15.75" hidden="1" customHeight="1" x14ac:dyDescent="0.25">
      <c r="A9588" s="2" t="s">
        <v>853</v>
      </c>
      <c r="B9588" s="2" t="s">
        <v>854</v>
      </c>
      <c r="C9588" s="2">
        <v>2045</v>
      </c>
      <c r="D9588" s="2" t="s">
        <v>241</v>
      </c>
      <c r="E9588" s="2" t="s">
        <v>627</v>
      </c>
      <c r="F9588" s="2" t="s">
        <v>859</v>
      </c>
      <c r="G9588" s="2">
        <v>140</v>
      </c>
      <c r="H9588" s="2">
        <v>4.4182177589399998E-5</v>
      </c>
      <c r="I9588" s="2">
        <v>4.9484038900128001E-5</v>
      </c>
      <c r="J9588" s="26" t="s">
        <v>700</v>
      </c>
    </row>
    <row r="9589" spans="1:10" ht="15.75" hidden="1" customHeight="1" x14ac:dyDescent="0.25">
      <c r="A9589" s="2" t="s">
        <v>853</v>
      </c>
      <c r="B9589" s="2" t="s">
        <v>854</v>
      </c>
      <c r="C9589" s="2">
        <v>2045</v>
      </c>
      <c r="D9589" s="2" t="s">
        <v>241</v>
      </c>
      <c r="E9589" s="2" t="s">
        <v>627</v>
      </c>
      <c r="F9589" s="2" t="s">
        <v>858</v>
      </c>
      <c r="G9589" s="2">
        <v>141</v>
      </c>
      <c r="H9589" s="2">
        <v>1.1598855489865E-3</v>
      </c>
      <c r="I9589" s="2">
        <v>1.2990718148648802E-3</v>
      </c>
      <c r="J9589" s="26" t="s">
        <v>700</v>
      </c>
    </row>
    <row r="9590" spans="1:10" ht="15.75" hidden="1" customHeight="1" x14ac:dyDescent="0.25">
      <c r="A9590" s="2" t="s">
        <v>853</v>
      </c>
      <c r="B9590" s="2" t="s">
        <v>854</v>
      </c>
      <c r="C9590" s="2">
        <v>2045</v>
      </c>
      <c r="D9590" s="2" t="s">
        <v>241</v>
      </c>
      <c r="E9590" s="2" t="s">
        <v>627</v>
      </c>
      <c r="F9590" s="2" t="s">
        <v>857</v>
      </c>
      <c r="G9590" s="2">
        <v>141</v>
      </c>
      <c r="H9590" s="2">
        <v>7.6741118391500003E-5</v>
      </c>
      <c r="I9590" s="2">
        <v>8.5950052598480017E-5</v>
      </c>
      <c r="J9590" s="26" t="s">
        <v>700</v>
      </c>
    </row>
    <row r="9591" spans="1:10" ht="15.75" hidden="1" customHeight="1" x14ac:dyDescent="0.25">
      <c r="A9591" s="2" t="s">
        <v>853</v>
      </c>
      <c r="B9591" s="2" t="s">
        <v>854</v>
      </c>
      <c r="C9591" s="2">
        <v>2045</v>
      </c>
      <c r="D9591" s="2" t="s">
        <v>241</v>
      </c>
      <c r="E9591" s="2" t="s">
        <v>627</v>
      </c>
      <c r="F9591" s="2" t="s">
        <v>858</v>
      </c>
      <c r="G9591" s="2">
        <v>142</v>
      </c>
      <c r="H9591" s="2">
        <v>6.746989674866E-4</v>
      </c>
      <c r="I9591" s="2">
        <v>7.5566284358499205E-4</v>
      </c>
      <c r="J9591" s="26" t="s">
        <v>700</v>
      </c>
    </row>
    <row r="9592" spans="1:10" ht="15.75" hidden="1" customHeight="1" x14ac:dyDescent="0.25">
      <c r="A9592" s="2" t="s">
        <v>853</v>
      </c>
      <c r="B9592" s="2" t="s">
        <v>854</v>
      </c>
      <c r="C9592" s="2">
        <v>2045</v>
      </c>
      <c r="D9592" s="2" t="s">
        <v>241</v>
      </c>
      <c r="E9592" s="2" t="s">
        <v>627</v>
      </c>
      <c r="F9592" s="2" t="s">
        <v>857</v>
      </c>
      <c r="G9592" s="2">
        <v>146</v>
      </c>
      <c r="H9592" s="2">
        <v>7.4388532084399998E-5</v>
      </c>
      <c r="I9592" s="2">
        <v>8.331515593452801E-5</v>
      </c>
      <c r="J9592" s="26" t="s">
        <v>700</v>
      </c>
    </row>
    <row r="9593" spans="1:10" ht="15.75" hidden="1" customHeight="1" x14ac:dyDescent="0.25">
      <c r="A9593" s="2" t="s">
        <v>853</v>
      </c>
      <c r="B9593" s="2" t="s">
        <v>854</v>
      </c>
      <c r="C9593" s="2">
        <v>2045</v>
      </c>
      <c r="D9593" s="2" t="s">
        <v>241</v>
      </c>
      <c r="E9593" s="2" t="s">
        <v>627</v>
      </c>
      <c r="F9593" s="2" t="s">
        <v>857</v>
      </c>
      <c r="G9593" s="2">
        <v>148</v>
      </c>
      <c r="H9593" s="2">
        <v>7.3037779657200006E-5</v>
      </c>
      <c r="I9593" s="2">
        <v>8.180231321606402E-5</v>
      </c>
      <c r="J9593" s="26" t="s">
        <v>700</v>
      </c>
    </row>
    <row r="9594" spans="1:10" ht="15.75" hidden="1" customHeight="1" x14ac:dyDescent="0.25">
      <c r="A9594" s="2" t="s">
        <v>853</v>
      </c>
      <c r="B9594" s="2" t="s">
        <v>854</v>
      </c>
      <c r="C9594" s="2">
        <v>2045</v>
      </c>
      <c r="D9594" s="2" t="s">
        <v>241</v>
      </c>
      <c r="E9594" s="2" t="s">
        <v>627</v>
      </c>
      <c r="F9594" s="2" t="s">
        <v>859</v>
      </c>
      <c r="G9594" s="2">
        <v>148</v>
      </c>
      <c r="H9594" s="2">
        <v>2.08191740967E-5</v>
      </c>
      <c r="I9594" s="2">
        <v>2.3317474988304003E-5</v>
      </c>
      <c r="J9594" s="26" t="s">
        <v>700</v>
      </c>
    </row>
    <row r="9595" spans="1:10" ht="15.75" hidden="1" customHeight="1" x14ac:dyDescent="0.25">
      <c r="A9595" s="2" t="s">
        <v>853</v>
      </c>
      <c r="B9595" s="2" t="s">
        <v>854</v>
      </c>
      <c r="C9595" s="2">
        <v>2045</v>
      </c>
      <c r="D9595" s="2" t="s">
        <v>241</v>
      </c>
      <c r="E9595" s="2" t="s">
        <v>627</v>
      </c>
      <c r="F9595" s="2" t="s">
        <v>858</v>
      </c>
      <c r="G9595" s="2">
        <v>149</v>
      </c>
      <c r="H9595" s="2">
        <v>6.437706761062E-4</v>
      </c>
      <c r="I9595" s="2">
        <v>7.2102315723894409E-4</v>
      </c>
      <c r="J9595" s="26" t="s">
        <v>700</v>
      </c>
    </row>
    <row r="9596" spans="1:10" ht="15.75" hidden="1" customHeight="1" x14ac:dyDescent="0.25">
      <c r="A9596" s="2" t="s">
        <v>853</v>
      </c>
      <c r="B9596" s="2" t="s">
        <v>854</v>
      </c>
      <c r="C9596" s="2">
        <v>2045</v>
      </c>
      <c r="D9596" s="2" t="s">
        <v>241</v>
      </c>
      <c r="E9596" s="2" t="s">
        <v>627</v>
      </c>
      <c r="F9596" s="2" t="s">
        <v>857</v>
      </c>
      <c r="G9596" s="2">
        <v>150</v>
      </c>
      <c r="H9596" s="2">
        <v>7.8174409281899998E-5</v>
      </c>
      <c r="I9596" s="2">
        <v>8.7555338395728008E-5</v>
      </c>
      <c r="J9596" s="26" t="s">
        <v>700</v>
      </c>
    </row>
    <row r="9597" spans="1:10" ht="15.75" hidden="1" customHeight="1" x14ac:dyDescent="0.25">
      <c r="A9597" s="2" t="s">
        <v>853</v>
      </c>
      <c r="B9597" s="2" t="s">
        <v>854</v>
      </c>
      <c r="C9597" s="2">
        <v>2045</v>
      </c>
      <c r="D9597" s="2" t="s">
        <v>241</v>
      </c>
      <c r="E9597" s="2" t="s">
        <v>627</v>
      </c>
      <c r="F9597" s="2" t="s">
        <v>857</v>
      </c>
      <c r="G9597" s="2">
        <v>151</v>
      </c>
      <c r="H9597" s="2">
        <v>7.1830843808099994E-5</v>
      </c>
      <c r="I9597" s="2">
        <v>8.0450545065072007E-5</v>
      </c>
      <c r="J9597" s="26" t="s">
        <v>700</v>
      </c>
    </row>
    <row r="9598" spans="1:10" ht="15.75" hidden="1" customHeight="1" x14ac:dyDescent="0.25">
      <c r="A9598" s="2" t="s">
        <v>853</v>
      </c>
      <c r="B9598" s="2" t="s">
        <v>854</v>
      </c>
      <c r="C9598" s="2">
        <v>2045</v>
      </c>
      <c r="D9598" s="2" t="s">
        <v>241</v>
      </c>
      <c r="E9598" s="2" t="s">
        <v>627</v>
      </c>
      <c r="F9598" s="2" t="s">
        <v>857</v>
      </c>
      <c r="G9598" s="2">
        <v>152</v>
      </c>
      <c r="H9598" s="2">
        <v>7.1768125053499993E-5</v>
      </c>
      <c r="I9598" s="2">
        <v>8.0380300059919999E-5</v>
      </c>
      <c r="J9598" s="26" t="s">
        <v>700</v>
      </c>
    </row>
    <row r="9599" spans="1:10" ht="15.75" hidden="1" customHeight="1" x14ac:dyDescent="0.25">
      <c r="A9599" s="2" t="s">
        <v>853</v>
      </c>
      <c r="B9599" s="2" t="s">
        <v>854</v>
      </c>
      <c r="C9599" s="2">
        <v>2045</v>
      </c>
      <c r="D9599" s="2" t="s">
        <v>241</v>
      </c>
      <c r="E9599" s="2" t="s">
        <v>627</v>
      </c>
      <c r="F9599" s="2" t="s">
        <v>859</v>
      </c>
      <c r="G9599" s="2">
        <v>152</v>
      </c>
      <c r="H9599" s="2">
        <v>2.0303446945000001E-5</v>
      </c>
      <c r="I9599" s="2">
        <v>2.2739860578400002E-5</v>
      </c>
      <c r="J9599" s="26" t="s">
        <v>700</v>
      </c>
    </row>
    <row r="9600" spans="1:10" ht="15.75" hidden="1" customHeight="1" x14ac:dyDescent="0.25">
      <c r="A9600" s="2" t="s">
        <v>853</v>
      </c>
      <c r="B9600" s="2" t="s">
        <v>854</v>
      </c>
      <c r="C9600" s="2">
        <v>2045</v>
      </c>
      <c r="D9600" s="2" t="s">
        <v>241</v>
      </c>
      <c r="E9600" s="2" t="s">
        <v>627</v>
      </c>
      <c r="F9600" s="2" t="s">
        <v>858</v>
      </c>
      <c r="G9600" s="2">
        <v>152</v>
      </c>
      <c r="H9600" s="2">
        <v>5.5782770505169996E-4</v>
      </c>
      <c r="I9600" s="2">
        <v>6.2476702965790398E-4</v>
      </c>
      <c r="J9600" s="26" t="s">
        <v>700</v>
      </c>
    </row>
    <row r="9601" spans="1:10" ht="15.75" hidden="1" customHeight="1" x14ac:dyDescent="0.25">
      <c r="A9601" s="2" t="s">
        <v>853</v>
      </c>
      <c r="B9601" s="2" t="s">
        <v>854</v>
      </c>
      <c r="C9601" s="2">
        <v>2045</v>
      </c>
      <c r="D9601" s="2" t="s">
        <v>241</v>
      </c>
      <c r="E9601" s="2" t="s">
        <v>627</v>
      </c>
      <c r="F9601" s="2" t="s">
        <v>857</v>
      </c>
      <c r="G9601" s="2">
        <v>155</v>
      </c>
      <c r="H9601" s="2">
        <v>6.9899186200899998E-5</v>
      </c>
      <c r="I9601" s="2">
        <v>7.8287088545008E-5</v>
      </c>
      <c r="J9601" s="26" t="s">
        <v>700</v>
      </c>
    </row>
    <row r="9602" spans="1:10" ht="15.75" hidden="1" customHeight="1" x14ac:dyDescent="0.25">
      <c r="A9602" s="2" t="s">
        <v>853</v>
      </c>
      <c r="B9602" s="2" t="s">
        <v>854</v>
      </c>
      <c r="C9602" s="2">
        <v>2045</v>
      </c>
      <c r="D9602" s="2" t="s">
        <v>241</v>
      </c>
      <c r="E9602" s="2" t="s">
        <v>627</v>
      </c>
      <c r="F9602" s="2" t="s">
        <v>855</v>
      </c>
      <c r="G9602" s="2">
        <v>158</v>
      </c>
      <c r="H9602" s="2">
        <v>4.1537403012629998E-4</v>
      </c>
      <c r="I9602" s="2">
        <v>4.6521891374145602E-4</v>
      </c>
      <c r="J9602" s="26" t="s">
        <v>700</v>
      </c>
    </row>
    <row r="9603" spans="1:10" ht="15.75" hidden="1" customHeight="1" x14ac:dyDescent="0.25">
      <c r="A9603" s="2" t="s">
        <v>853</v>
      </c>
      <c r="B9603" s="2" t="s">
        <v>854</v>
      </c>
      <c r="C9603" s="2">
        <v>2045</v>
      </c>
      <c r="D9603" s="2" t="s">
        <v>241</v>
      </c>
      <c r="E9603" s="2" t="s">
        <v>627</v>
      </c>
      <c r="F9603" s="2" t="s">
        <v>858</v>
      </c>
      <c r="G9603" s="2">
        <v>158</v>
      </c>
      <c r="H9603" s="2">
        <v>5.3245550952850005E-4</v>
      </c>
      <c r="I9603" s="2">
        <v>5.9635017067192011E-4</v>
      </c>
      <c r="J9603" s="26" t="s">
        <v>700</v>
      </c>
    </row>
    <row r="9604" spans="1:10" ht="15.75" hidden="1" customHeight="1" x14ac:dyDescent="0.25">
      <c r="A9604" s="2" t="s">
        <v>853</v>
      </c>
      <c r="B9604" s="2" t="s">
        <v>854</v>
      </c>
      <c r="C9604" s="2">
        <v>2045</v>
      </c>
      <c r="D9604" s="2" t="s">
        <v>241</v>
      </c>
      <c r="E9604" s="2" t="s">
        <v>627</v>
      </c>
      <c r="F9604" s="2" t="s">
        <v>855</v>
      </c>
      <c r="G9604" s="2">
        <v>159</v>
      </c>
      <c r="H9604" s="2">
        <v>4.1325876372870003E-4</v>
      </c>
      <c r="I9604" s="2">
        <v>4.6284981537614408E-4</v>
      </c>
      <c r="J9604" s="26" t="s">
        <v>700</v>
      </c>
    </row>
    <row r="9605" spans="1:10" ht="15.75" hidden="1" customHeight="1" x14ac:dyDescent="0.25">
      <c r="A9605" s="2" t="s">
        <v>853</v>
      </c>
      <c r="B9605" s="2" t="s">
        <v>854</v>
      </c>
      <c r="C9605" s="2">
        <v>2045</v>
      </c>
      <c r="D9605" s="2" t="s">
        <v>241</v>
      </c>
      <c r="E9605" s="2" t="s">
        <v>627</v>
      </c>
      <c r="F9605" s="2" t="s">
        <v>860</v>
      </c>
      <c r="G9605" s="2">
        <v>159</v>
      </c>
      <c r="H9605" s="2">
        <v>1.0496895993130001E-4</v>
      </c>
      <c r="I9605" s="2">
        <v>1.1756523512305601E-4</v>
      </c>
      <c r="J9605" s="26" t="s">
        <v>701</v>
      </c>
    </row>
    <row r="9606" spans="1:10" ht="15.75" hidden="1" customHeight="1" x14ac:dyDescent="0.25">
      <c r="A9606" s="2" t="s">
        <v>853</v>
      </c>
      <c r="B9606" s="2" t="s">
        <v>854</v>
      </c>
      <c r="C9606" s="2">
        <v>2045</v>
      </c>
      <c r="D9606" s="2" t="s">
        <v>241</v>
      </c>
      <c r="E9606" s="2" t="s">
        <v>627</v>
      </c>
      <c r="F9606" s="2" t="s">
        <v>857</v>
      </c>
      <c r="G9606" s="2">
        <v>160</v>
      </c>
      <c r="H9606" s="2">
        <v>1.467404290452E-4</v>
      </c>
      <c r="I9606" s="2">
        <v>1.6434928053062401E-4</v>
      </c>
      <c r="J9606" s="26" t="s">
        <v>700</v>
      </c>
    </row>
    <row r="9607" spans="1:10" ht="15.75" hidden="1" customHeight="1" x14ac:dyDescent="0.25">
      <c r="A9607" s="2" t="s">
        <v>853</v>
      </c>
      <c r="B9607" s="2" t="s">
        <v>854</v>
      </c>
      <c r="C9607" s="2">
        <v>2045</v>
      </c>
      <c r="D9607" s="2" t="s">
        <v>241</v>
      </c>
      <c r="E9607" s="2" t="s">
        <v>627</v>
      </c>
      <c r="F9607" s="2" t="s">
        <v>857</v>
      </c>
      <c r="G9607" s="2">
        <v>161</v>
      </c>
      <c r="H9607" s="2">
        <v>1.45330261148E-4</v>
      </c>
      <c r="I9607" s="2">
        <v>1.6276989248576002E-4</v>
      </c>
      <c r="J9607" s="26" t="s">
        <v>700</v>
      </c>
    </row>
    <row r="9608" spans="1:10" ht="15.75" hidden="1" customHeight="1" x14ac:dyDescent="0.25">
      <c r="A9608" s="2" t="s">
        <v>853</v>
      </c>
      <c r="B9608" s="2" t="s">
        <v>854</v>
      </c>
      <c r="C9608" s="2">
        <v>2045</v>
      </c>
      <c r="D9608" s="2" t="s">
        <v>241</v>
      </c>
      <c r="E9608" s="2" t="s">
        <v>627</v>
      </c>
      <c r="F9608" s="2" t="s">
        <v>858</v>
      </c>
      <c r="G9608" s="2">
        <v>161</v>
      </c>
      <c r="H9608" s="2">
        <v>5.941263516434E-4</v>
      </c>
      <c r="I9608" s="2">
        <v>6.6542151384060811E-4</v>
      </c>
      <c r="J9608" s="26" t="s">
        <v>700</v>
      </c>
    </row>
    <row r="9609" spans="1:10" ht="15.75" hidden="1" customHeight="1" x14ac:dyDescent="0.25">
      <c r="A9609" s="2" t="s">
        <v>853</v>
      </c>
      <c r="B9609" s="2" t="s">
        <v>854</v>
      </c>
      <c r="C9609" s="2">
        <v>2045</v>
      </c>
      <c r="D9609" s="2" t="s">
        <v>241</v>
      </c>
      <c r="E9609" s="2" t="s">
        <v>627</v>
      </c>
      <c r="F9609" s="2" t="s">
        <v>857</v>
      </c>
      <c r="G9609" s="2">
        <v>162</v>
      </c>
      <c r="H9609" s="2">
        <v>7.6955402619199994E-5</v>
      </c>
      <c r="I9609" s="2">
        <v>8.6190050933503996E-5</v>
      </c>
      <c r="J9609" s="26" t="s">
        <v>700</v>
      </c>
    </row>
    <row r="9610" spans="1:10" ht="15.75" hidden="1" customHeight="1" x14ac:dyDescent="0.25">
      <c r="A9610" s="2" t="s">
        <v>853</v>
      </c>
      <c r="B9610" s="2" t="s">
        <v>854</v>
      </c>
      <c r="C9610" s="2">
        <v>2045</v>
      </c>
      <c r="D9610" s="2" t="s">
        <v>241</v>
      </c>
      <c r="E9610" s="2" t="s">
        <v>627</v>
      </c>
      <c r="F9610" s="2" t="s">
        <v>858</v>
      </c>
      <c r="G9610" s="2">
        <v>162</v>
      </c>
      <c r="H9610" s="2">
        <v>5.2397768013179996E-4</v>
      </c>
      <c r="I9610" s="2">
        <v>5.86855001747616E-4</v>
      </c>
      <c r="J9610" s="26" t="s">
        <v>700</v>
      </c>
    </row>
    <row r="9611" spans="1:10" ht="15.75" hidden="1" customHeight="1" x14ac:dyDescent="0.25">
      <c r="A9611" s="2" t="s">
        <v>853</v>
      </c>
      <c r="B9611" s="2" t="s">
        <v>854</v>
      </c>
      <c r="C9611" s="2">
        <v>2045</v>
      </c>
      <c r="D9611" s="2" t="s">
        <v>241</v>
      </c>
      <c r="E9611" s="2" t="s">
        <v>627</v>
      </c>
      <c r="F9611" s="2" t="s">
        <v>857</v>
      </c>
      <c r="G9611" s="2">
        <v>163</v>
      </c>
      <c r="H9611" s="2">
        <v>6.6459149820700004E-5</v>
      </c>
      <c r="I9611" s="2">
        <v>7.4434247799184017E-5</v>
      </c>
      <c r="J9611" s="26" t="s">
        <v>700</v>
      </c>
    </row>
    <row r="9612" spans="1:10" ht="15.75" hidden="1" customHeight="1" x14ac:dyDescent="0.25">
      <c r="A9612" s="2" t="s">
        <v>853</v>
      </c>
      <c r="B9612" s="2" t="s">
        <v>854</v>
      </c>
      <c r="C9612" s="2">
        <v>2045</v>
      </c>
      <c r="D9612" s="2" t="s">
        <v>241</v>
      </c>
      <c r="E9612" s="2" t="s">
        <v>627</v>
      </c>
      <c r="F9612" s="2" t="s">
        <v>855</v>
      </c>
      <c r="G9612" s="2">
        <v>164</v>
      </c>
      <c r="H9612" s="2">
        <v>4.0483812335879998E-4</v>
      </c>
      <c r="I9612" s="2">
        <v>4.5341869816185605E-4</v>
      </c>
      <c r="J9612" s="26" t="s">
        <v>700</v>
      </c>
    </row>
    <row r="9613" spans="1:10" ht="15.75" hidden="1" customHeight="1" x14ac:dyDescent="0.25">
      <c r="A9613" s="2" t="s">
        <v>853</v>
      </c>
      <c r="B9613" s="2" t="s">
        <v>854</v>
      </c>
      <c r="C9613" s="2">
        <v>2045</v>
      </c>
      <c r="D9613" s="2" t="s">
        <v>241</v>
      </c>
      <c r="E9613" s="2" t="s">
        <v>627</v>
      </c>
      <c r="F9613" s="2" t="s">
        <v>857</v>
      </c>
      <c r="G9613" s="2">
        <v>164</v>
      </c>
      <c r="H9613" s="2">
        <v>7.6680778874999996E-5</v>
      </c>
      <c r="I9613" s="2">
        <v>8.5882472340000001E-5</v>
      </c>
      <c r="J9613" s="26" t="s">
        <v>700</v>
      </c>
    </row>
    <row r="9614" spans="1:10" ht="15.75" hidden="1" customHeight="1" x14ac:dyDescent="0.25">
      <c r="A9614" s="2" t="s">
        <v>853</v>
      </c>
      <c r="B9614" s="2" t="s">
        <v>854</v>
      </c>
      <c r="C9614" s="2">
        <v>2045</v>
      </c>
      <c r="D9614" s="2" t="s">
        <v>241</v>
      </c>
      <c r="E9614" s="2" t="s">
        <v>627</v>
      </c>
      <c r="F9614" s="2" t="s">
        <v>856</v>
      </c>
      <c r="G9614" s="2">
        <v>165</v>
      </c>
      <c r="H9614" s="40">
        <v>6.6793063524499997E-6</v>
      </c>
      <c r="I9614" s="2">
        <v>7.4808231147440001E-6</v>
      </c>
      <c r="J9614" s="26" t="s">
        <v>700</v>
      </c>
    </row>
    <row r="9615" spans="1:10" ht="15.75" hidden="1" customHeight="1" x14ac:dyDescent="0.25">
      <c r="A9615" s="2" t="s">
        <v>853</v>
      </c>
      <c r="B9615" s="2" t="s">
        <v>854</v>
      </c>
      <c r="C9615" s="2">
        <v>2045</v>
      </c>
      <c r="D9615" s="2" t="s">
        <v>241</v>
      </c>
      <c r="E9615" s="2" t="s">
        <v>627</v>
      </c>
      <c r="F9615" s="2" t="s">
        <v>858</v>
      </c>
      <c r="G9615" s="2">
        <v>166</v>
      </c>
      <c r="H9615" s="2">
        <v>5.0851603737100005E-4</v>
      </c>
      <c r="I9615" s="2">
        <v>5.695379618555201E-4</v>
      </c>
      <c r="J9615" s="26" t="s">
        <v>700</v>
      </c>
    </row>
    <row r="9616" spans="1:10" ht="15.75" hidden="1" customHeight="1" x14ac:dyDescent="0.25">
      <c r="A9616" s="2" t="s">
        <v>853</v>
      </c>
      <c r="B9616" s="2" t="s">
        <v>854</v>
      </c>
      <c r="C9616" s="2">
        <v>2045</v>
      </c>
      <c r="D9616" s="2" t="s">
        <v>241</v>
      </c>
      <c r="E9616" s="2" t="s">
        <v>627</v>
      </c>
      <c r="F9616" s="2" t="s">
        <v>857</v>
      </c>
      <c r="G9616" s="2">
        <v>166</v>
      </c>
      <c r="H9616" s="2">
        <v>7.5176452810400002E-5</v>
      </c>
      <c r="I9616" s="2">
        <v>8.4197627147648016E-5</v>
      </c>
      <c r="J9616" s="26" t="s">
        <v>700</v>
      </c>
    </row>
    <row r="9617" spans="1:10" ht="15.75" hidden="1" customHeight="1" x14ac:dyDescent="0.25">
      <c r="A9617" s="2" t="s">
        <v>853</v>
      </c>
      <c r="B9617" s="2" t="s">
        <v>854</v>
      </c>
      <c r="C9617" s="2">
        <v>2045</v>
      </c>
      <c r="D9617" s="2" t="s">
        <v>241</v>
      </c>
      <c r="E9617" s="2" t="s">
        <v>627</v>
      </c>
      <c r="F9617" s="2" t="s">
        <v>855</v>
      </c>
      <c r="G9617" s="2">
        <v>167</v>
      </c>
      <c r="H9617" s="2">
        <v>3.980064939242E-4</v>
      </c>
      <c r="I9617" s="2">
        <v>4.4576727319510403E-4</v>
      </c>
      <c r="J9617" s="26" t="s">
        <v>700</v>
      </c>
    </row>
    <row r="9618" spans="1:10" ht="15.75" hidden="1" customHeight="1" x14ac:dyDescent="0.25">
      <c r="A9618" s="2" t="s">
        <v>853</v>
      </c>
      <c r="B9618" s="2" t="s">
        <v>854</v>
      </c>
      <c r="C9618" s="2">
        <v>2045</v>
      </c>
      <c r="D9618" s="2" t="s">
        <v>241</v>
      </c>
      <c r="E9618" s="2" t="s">
        <v>627</v>
      </c>
      <c r="F9618" s="2" t="s">
        <v>857</v>
      </c>
      <c r="G9618" s="2">
        <v>167</v>
      </c>
      <c r="H9618" s="2">
        <v>1.4049055607759999E-4</v>
      </c>
      <c r="I9618" s="2">
        <v>1.57349422806912E-4</v>
      </c>
      <c r="J9618" s="26" t="s">
        <v>700</v>
      </c>
    </row>
    <row r="9619" spans="1:10" ht="15.75" hidden="1" customHeight="1" x14ac:dyDescent="0.25">
      <c r="A9619" s="2" t="s">
        <v>853</v>
      </c>
      <c r="B9619" s="2" t="s">
        <v>854</v>
      </c>
      <c r="C9619" s="2">
        <v>2045</v>
      </c>
      <c r="D9619" s="2" t="s">
        <v>241</v>
      </c>
      <c r="E9619" s="2" t="s">
        <v>627</v>
      </c>
      <c r="F9619" s="2" t="s">
        <v>857</v>
      </c>
      <c r="G9619" s="2">
        <v>168</v>
      </c>
      <c r="H9619" s="2">
        <v>7.5142736022800006E-5</v>
      </c>
      <c r="I9619" s="2">
        <v>8.4159864345536014E-5</v>
      </c>
      <c r="J9619" s="26" t="s">
        <v>700</v>
      </c>
    </row>
    <row r="9620" spans="1:10" ht="15.75" hidden="1" customHeight="1" x14ac:dyDescent="0.25">
      <c r="A9620" s="2" t="s">
        <v>853</v>
      </c>
      <c r="B9620" s="2" t="s">
        <v>854</v>
      </c>
      <c r="C9620" s="2">
        <v>2045</v>
      </c>
      <c r="D9620" s="2" t="s">
        <v>241</v>
      </c>
      <c r="E9620" s="2" t="s">
        <v>627</v>
      </c>
      <c r="F9620" s="2" t="s">
        <v>858</v>
      </c>
      <c r="G9620" s="2">
        <v>168</v>
      </c>
      <c r="H9620" s="2">
        <v>5.0514552276579997E-4</v>
      </c>
      <c r="I9620" s="2">
        <v>5.6576298549769607E-4</v>
      </c>
      <c r="J9620" s="26" t="s">
        <v>700</v>
      </c>
    </row>
    <row r="9621" spans="1:10" ht="15.75" hidden="1" customHeight="1" x14ac:dyDescent="0.25">
      <c r="A9621" s="2" t="s">
        <v>853</v>
      </c>
      <c r="B9621" s="2" t="s">
        <v>854</v>
      </c>
      <c r="C9621" s="2">
        <v>2045</v>
      </c>
      <c r="D9621" s="2" t="s">
        <v>241</v>
      </c>
      <c r="E9621" s="2" t="s">
        <v>627</v>
      </c>
      <c r="F9621" s="2" t="s">
        <v>857</v>
      </c>
      <c r="G9621" s="2">
        <v>170</v>
      </c>
      <c r="H9621" s="2">
        <v>6.3967803725999999E-5</v>
      </c>
      <c r="I9621" s="2">
        <v>7.1643940173120012E-5</v>
      </c>
      <c r="J9621" s="26" t="s">
        <v>700</v>
      </c>
    </row>
    <row r="9622" spans="1:10" ht="15.75" hidden="1" customHeight="1" x14ac:dyDescent="0.25">
      <c r="A9622" s="2" t="s">
        <v>853</v>
      </c>
      <c r="B9622" s="2" t="s">
        <v>854</v>
      </c>
      <c r="C9622" s="2">
        <v>2045</v>
      </c>
      <c r="D9622" s="2" t="s">
        <v>241</v>
      </c>
      <c r="E9622" s="2" t="s">
        <v>627</v>
      </c>
      <c r="F9622" s="2" t="s">
        <v>855</v>
      </c>
      <c r="G9622" s="2">
        <v>173</v>
      </c>
      <c r="H9622" s="2">
        <v>3.9671795093450002E-4</v>
      </c>
      <c r="I9622" s="2">
        <v>4.4432410504664007E-4</v>
      </c>
      <c r="J9622" s="26" t="s">
        <v>700</v>
      </c>
    </row>
    <row r="9623" spans="1:10" ht="15.75" hidden="1" customHeight="1" x14ac:dyDescent="0.25">
      <c r="A9623" s="2" t="s">
        <v>853</v>
      </c>
      <c r="B9623" s="2" t="s">
        <v>854</v>
      </c>
      <c r="C9623" s="2">
        <v>2045</v>
      </c>
      <c r="D9623" s="2" t="s">
        <v>241</v>
      </c>
      <c r="E9623" s="2" t="s">
        <v>627</v>
      </c>
      <c r="F9623" s="2" t="s">
        <v>857</v>
      </c>
      <c r="G9623" s="2">
        <v>176</v>
      </c>
      <c r="H9623" s="2">
        <v>6.1985687352699996E-5</v>
      </c>
      <c r="I9623" s="2">
        <v>6.9423969835024005E-5</v>
      </c>
      <c r="J9623" s="26" t="s">
        <v>700</v>
      </c>
    </row>
    <row r="9624" spans="1:10" ht="15.75" hidden="1" customHeight="1" x14ac:dyDescent="0.25">
      <c r="A9624" s="2" t="s">
        <v>853</v>
      </c>
      <c r="B9624" s="2" t="s">
        <v>854</v>
      </c>
      <c r="C9624" s="2">
        <v>2045</v>
      </c>
      <c r="D9624" s="2" t="s">
        <v>241</v>
      </c>
      <c r="E9624" s="2" t="s">
        <v>627</v>
      </c>
      <c r="F9624" s="2" t="s">
        <v>855</v>
      </c>
      <c r="G9624" s="2">
        <v>177</v>
      </c>
      <c r="H9624" s="2">
        <v>2.832336176652E-4</v>
      </c>
      <c r="I9624" s="2">
        <v>3.1722165178502403E-4</v>
      </c>
      <c r="J9624" s="26" t="s">
        <v>700</v>
      </c>
    </row>
    <row r="9625" spans="1:10" ht="15.75" hidden="1" customHeight="1" x14ac:dyDescent="0.25">
      <c r="A9625" s="2" t="s">
        <v>853</v>
      </c>
      <c r="B9625" s="2" t="s">
        <v>854</v>
      </c>
      <c r="C9625" s="2">
        <v>2045</v>
      </c>
      <c r="D9625" s="2" t="s">
        <v>241</v>
      </c>
      <c r="E9625" s="2" t="s">
        <v>627</v>
      </c>
      <c r="F9625" s="2" t="s">
        <v>857</v>
      </c>
      <c r="G9625" s="2">
        <v>180</v>
      </c>
      <c r="H9625" s="2">
        <v>9.6657131507500005E-5</v>
      </c>
      <c r="I9625" s="2">
        <v>1.0825598728840001E-4</v>
      </c>
      <c r="J9625" s="26" t="s">
        <v>700</v>
      </c>
    </row>
    <row r="9626" spans="1:10" ht="15.75" hidden="1" customHeight="1" x14ac:dyDescent="0.25">
      <c r="A9626" s="2" t="s">
        <v>853</v>
      </c>
      <c r="B9626" s="2" t="s">
        <v>854</v>
      </c>
      <c r="C9626" s="2">
        <v>2045</v>
      </c>
      <c r="D9626" s="2" t="s">
        <v>241</v>
      </c>
      <c r="E9626" s="2" t="s">
        <v>627</v>
      </c>
      <c r="F9626" s="2" t="s">
        <v>860</v>
      </c>
      <c r="G9626" s="2">
        <v>182</v>
      </c>
      <c r="H9626" s="2">
        <v>9.2112422862599999E-5</v>
      </c>
      <c r="I9626" s="2">
        <v>1.0316591360611201E-4</v>
      </c>
      <c r="J9626" s="26" t="s">
        <v>701</v>
      </c>
    </row>
    <row r="9627" spans="1:10" ht="15.75" hidden="1" customHeight="1" x14ac:dyDescent="0.25">
      <c r="A9627" s="2" t="s">
        <v>853</v>
      </c>
      <c r="B9627" s="2" t="s">
        <v>854</v>
      </c>
      <c r="C9627" s="2">
        <v>2045</v>
      </c>
      <c r="D9627" s="2" t="s">
        <v>241</v>
      </c>
      <c r="E9627" s="2" t="s">
        <v>627</v>
      </c>
      <c r="F9627" s="2" t="s">
        <v>857</v>
      </c>
      <c r="G9627" s="2">
        <v>182</v>
      </c>
      <c r="H9627" s="2">
        <v>1.196888588311E-4</v>
      </c>
      <c r="I9627" s="2">
        <v>1.34051521890832E-4</v>
      </c>
      <c r="J9627" s="26" t="s">
        <v>700</v>
      </c>
    </row>
    <row r="9628" spans="1:10" ht="15.75" hidden="1" customHeight="1" x14ac:dyDescent="0.25">
      <c r="A9628" s="2" t="s">
        <v>853</v>
      </c>
      <c r="B9628" s="2" t="s">
        <v>854</v>
      </c>
      <c r="C9628" s="2">
        <v>2045</v>
      </c>
      <c r="D9628" s="2" t="s">
        <v>241</v>
      </c>
      <c r="E9628" s="2" t="s">
        <v>627</v>
      </c>
      <c r="F9628" s="2" t="s">
        <v>857</v>
      </c>
      <c r="G9628" s="2">
        <v>184</v>
      </c>
      <c r="H9628" s="2">
        <v>6.8533445301000002E-5</v>
      </c>
      <c r="I9628" s="2">
        <v>7.6757458737120011E-5</v>
      </c>
      <c r="J9628" s="26" t="s">
        <v>700</v>
      </c>
    </row>
    <row r="9629" spans="1:10" ht="15.75" hidden="1" customHeight="1" x14ac:dyDescent="0.25">
      <c r="A9629" s="2" t="s">
        <v>853</v>
      </c>
      <c r="B9629" s="2" t="s">
        <v>854</v>
      </c>
      <c r="C9629" s="2">
        <v>2045</v>
      </c>
      <c r="D9629" s="2" t="s">
        <v>241</v>
      </c>
      <c r="E9629" s="2" t="s">
        <v>627</v>
      </c>
      <c r="F9629" s="2" t="s">
        <v>857</v>
      </c>
      <c r="G9629" s="2">
        <v>185</v>
      </c>
      <c r="H9629" s="2">
        <v>1.3458202738549999E-4</v>
      </c>
      <c r="I9629" s="2">
        <v>1.5073187067176001E-4</v>
      </c>
      <c r="J9629" s="26" t="s">
        <v>700</v>
      </c>
    </row>
    <row r="9630" spans="1:10" ht="15.75" hidden="1" customHeight="1" x14ac:dyDescent="0.25">
      <c r="A9630" s="2" t="s">
        <v>853</v>
      </c>
      <c r="B9630" s="2" t="s">
        <v>854</v>
      </c>
      <c r="C9630" s="2">
        <v>2045</v>
      </c>
      <c r="D9630" s="2" t="s">
        <v>241</v>
      </c>
      <c r="E9630" s="2" t="s">
        <v>627</v>
      </c>
      <c r="F9630" s="2" t="s">
        <v>858</v>
      </c>
      <c r="G9630" s="2">
        <v>185</v>
      </c>
      <c r="H9630" s="2">
        <v>5.1712081767620001E-4</v>
      </c>
      <c r="I9630" s="2">
        <v>5.7917531579734403E-4</v>
      </c>
      <c r="J9630" s="26" t="s">
        <v>700</v>
      </c>
    </row>
    <row r="9631" spans="1:10" ht="15.75" hidden="1" customHeight="1" x14ac:dyDescent="0.25">
      <c r="A9631" s="2" t="s">
        <v>853</v>
      </c>
      <c r="B9631" s="2" t="s">
        <v>854</v>
      </c>
      <c r="C9631" s="2">
        <v>2045</v>
      </c>
      <c r="D9631" s="2" t="s">
        <v>241</v>
      </c>
      <c r="E9631" s="2" t="s">
        <v>627</v>
      </c>
      <c r="F9631" s="2" t="s">
        <v>855</v>
      </c>
      <c r="G9631" s="2">
        <v>185</v>
      </c>
      <c r="H9631" s="2">
        <v>1.9533529120960001E-4</v>
      </c>
      <c r="I9631" s="2">
        <v>2.1877552615475203E-4</v>
      </c>
      <c r="J9631" s="26" t="s">
        <v>700</v>
      </c>
    </row>
    <row r="9632" spans="1:10" ht="15.75" hidden="1" customHeight="1" x14ac:dyDescent="0.25">
      <c r="A9632" s="2" t="s">
        <v>853</v>
      </c>
      <c r="B9632" s="2" t="s">
        <v>854</v>
      </c>
      <c r="C9632" s="2">
        <v>2045</v>
      </c>
      <c r="D9632" s="2" t="s">
        <v>241</v>
      </c>
      <c r="E9632" s="2" t="s">
        <v>627</v>
      </c>
      <c r="F9632" s="2" t="s">
        <v>857</v>
      </c>
      <c r="G9632" s="2">
        <v>187</v>
      </c>
      <c r="H9632" s="2">
        <v>5.8209814596900003E-5</v>
      </c>
      <c r="I9632" s="2">
        <v>6.5194992348528003E-5</v>
      </c>
      <c r="J9632" s="26" t="s">
        <v>700</v>
      </c>
    </row>
    <row r="9633" spans="1:10" ht="15.75" hidden="1" customHeight="1" x14ac:dyDescent="0.25">
      <c r="A9633" s="2" t="s">
        <v>853</v>
      </c>
      <c r="B9633" s="2" t="s">
        <v>854</v>
      </c>
      <c r="C9633" s="2">
        <v>2045</v>
      </c>
      <c r="D9633" s="2" t="s">
        <v>241</v>
      </c>
      <c r="E9633" s="2" t="s">
        <v>627</v>
      </c>
      <c r="F9633" s="2" t="s">
        <v>857</v>
      </c>
      <c r="G9633" s="2">
        <v>188</v>
      </c>
      <c r="H9633" s="2">
        <v>5.8030200307300001E-5</v>
      </c>
      <c r="I9633" s="2">
        <v>6.4993824344176002E-5</v>
      </c>
      <c r="J9633" s="26" t="s">
        <v>700</v>
      </c>
    </row>
    <row r="9634" spans="1:10" ht="15.75" hidden="1" customHeight="1" x14ac:dyDescent="0.25">
      <c r="A9634" s="2" t="s">
        <v>853</v>
      </c>
      <c r="B9634" s="2" t="s">
        <v>854</v>
      </c>
      <c r="C9634" s="2">
        <v>2045</v>
      </c>
      <c r="D9634" s="2" t="s">
        <v>241</v>
      </c>
      <c r="E9634" s="2" t="s">
        <v>627</v>
      </c>
      <c r="F9634" s="2" t="s">
        <v>855</v>
      </c>
      <c r="G9634" s="2">
        <v>189</v>
      </c>
      <c r="H9634" s="2">
        <v>3.618240880314E-4</v>
      </c>
      <c r="I9634" s="2">
        <v>4.0524297859516806E-4</v>
      </c>
      <c r="J9634" s="26" t="s">
        <v>700</v>
      </c>
    </row>
    <row r="9635" spans="1:10" ht="15.75" hidden="1" customHeight="1" x14ac:dyDescent="0.25">
      <c r="A9635" s="2" t="s">
        <v>853</v>
      </c>
      <c r="B9635" s="2" t="s">
        <v>854</v>
      </c>
      <c r="C9635" s="2">
        <v>2045</v>
      </c>
      <c r="D9635" s="2" t="s">
        <v>241</v>
      </c>
      <c r="E9635" s="2" t="s">
        <v>627</v>
      </c>
      <c r="F9635" s="2" t="s">
        <v>856</v>
      </c>
      <c r="G9635" s="2">
        <v>189</v>
      </c>
      <c r="H9635" s="40">
        <v>5.8612290558800003E-6</v>
      </c>
      <c r="I9635" s="2">
        <v>6.5645765425856009E-6</v>
      </c>
      <c r="J9635" s="26" t="s">
        <v>700</v>
      </c>
    </row>
    <row r="9636" spans="1:10" ht="15.75" hidden="1" customHeight="1" x14ac:dyDescent="0.25">
      <c r="A9636" s="2" t="s">
        <v>853</v>
      </c>
      <c r="B9636" s="2" t="s">
        <v>854</v>
      </c>
      <c r="C9636" s="2">
        <v>2045</v>
      </c>
      <c r="D9636" s="2" t="s">
        <v>241</v>
      </c>
      <c r="E9636" s="2" t="s">
        <v>627</v>
      </c>
      <c r="F9636" s="2" t="s">
        <v>857</v>
      </c>
      <c r="G9636" s="2">
        <v>189</v>
      </c>
      <c r="H9636" s="2">
        <v>5.7460263633399998E-5</v>
      </c>
      <c r="I9636" s="2">
        <v>6.4355495269408008E-5</v>
      </c>
      <c r="J9636" s="26" t="s">
        <v>700</v>
      </c>
    </row>
    <row r="9637" spans="1:10" ht="15.75" hidden="1" customHeight="1" x14ac:dyDescent="0.25">
      <c r="A9637" s="2" t="s">
        <v>853</v>
      </c>
      <c r="B9637" s="2" t="s">
        <v>854</v>
      </c>
      <c r="C9637" s="2">
        <v>2045</v>
      </c>
      <c r="D9637" s="2" t="s">
        <v>241</v>
      </c>
      <c r="E9637" s="2" t="s">
        <v>627</v>
      </c>
      <c r="F9637" s="2" t="s">
        <v>858</v>
      </c>
      <c r="G9637" s="2">
        <v>190</v>
      </c>
      <c r="H9637" s="2">
        <v>4.4398376485330001E-4</v>
      </c>
      <c r="I9637" s="2">
        <v>4.9726181663569606E-4</v>
      </c>
      <c r="J9637" s="26" t="s">
        <v>700</v>
      </c>
    </row>
    <row r="9638" spans="1:10" ht="15.75" hidden="1" customHeight="1" x14ac:dyDescent="0.25">
      <c r="A9638" s="2" t="s">
        <v>853</v>
      </c>
      <c r="B9638" s="2" t="s">
        <v>854</v>
      </c>
      <c r="C9638" s="2">
        <v>2045</v>
      </c>
      <c r="D9638" s="2" t="s">
        <v>241</v>
      </c>
      <c r="E9638" s="2" t="s">
        <v>627</v>
      </c>
      <c r="F9638" s="2" t="s">
        <v>857</v>
      </c>
      <c r="G9638" s="2">
        <v>203</v>
      </c>
      <c r="H9638" s="2">
        <v>1.115777813538E-4</v>
      </c>
      <c r="I9638" s="2">
        <v>1.2496711511625602E-4</v>
      </c>
      <c r="J9638" s="26" t="s">
        <v>700</v>
      </c>
    </row>
    <row r="9639" spans="1:10" ht="15.75" hidden="1" customHeight="1" x14ac:dyDescent="0.25">
      <c r="A9639" s="2" t="s">
        <v>853</v>
      </c>
      <c r="B9639" s="2" t="s">
        <v>854</v>
      </c>
      <c r="C9639" s="2">
        <v>2045</v>
      </c>
      <c r="D9639" s="2" t="s">
        <v>241</v>
      </c>
      <c r="E9639" s="2" t="s">
        <v>627</v>
      </c>
      <c r="F9639" s="2" t="s">
        <v>855</v>
      </c>
      <c r="G9639" s="2">
        <v>205</v>
      </c>
      <c r="H9639" s="2">
        <v>1.724095345708E-4</v>
      </c>
      <c r="I9639" s="2">
        <v>1.9309867871929602E-4</v>
      </c>
      <c r="J9639" s="26" t="s">
        <v>700</v>
      </c>
    </row>
    <row r="9640" spans="1:10" ht="15.75" hidden="1" customHeight="1" x14ac:dyDescent="0.25">
      <c r="A9640" s="2" t="s">
        <v>853</v>
      </c>
      <c r="B9640" s="2" t="s">
        <v>854</v>
      </c>
      <c r="C9640" s="2">
        <v>2045</v>
      </c>
      <c r="D9640" s="2" t="s">
        <v>241</v>
      </c>
      <c r="E9640" s="2" t="s">
        <v>627</v>
      </c>
      <c r="F9640" s="2" t="s">
        <v>857</v>
      </c>
      <c r="G9640" s="2">
        <v>206</v>
      </c>
      <c r="H9640" s="2">
        <v>5.3014289733299999E-5</v>
      </c>
      <c r="I9640" s="2">
        <v>5.9376004501296005E-5</v>
      </c>
      <c r="J9640" s="26" t="s">
        <v>700</v>
      </c>
    </row>
    <row r="9641" spans="1:10" ht="15.75" hidden="1" customHeight="1" x14ac:dyDescent="0.25">
      <c r="A9641" s="2" t="s">
        <v>853</v>
      </c>
      <c r="B9641" s="2" t="s">
        <v>854</v>
      </c>
      <c r="C9641" s="2">
        <v>2045</v>
      </c>
      <c r="D9641" s="2" t="s">
        <v>241</v>
      </c>
      <c r="E9641" s="2" t="s">
        <v>627</v>
      </c>
      <c r="F9641" s="2" t="s">
        <v>857</v>
      </c>
      <c r="G9641" s="2">
        <v>207</v>
      </c>
      <c r="H9641" s="2">
        <v>5.2776937081900003E-5</v>
      </c>
      <c r="I9641" s="2">
        <v>5.9110169531728006E-5</v>
      </c>
      <c r="J9641" s="26" t="s">
        <v>700</v>
      </c>
    </row>
    <row r="9642" spans="1:10" ht="15.75" hidden="1" customHeight="1" x14ac:dyDescent="0.25">
      <c r="A9642" s="2" t="s">
        <v>853</v>
      </c>
      <c r="B9642" s="2" t="s">
        <v>854</v>
      </c>
      <c r="C9642" s="2">
        <v>2045</v>
      </c>
      <c r="D9642" s="2" t="s">
        <v>241</v>
      </c>
      <c r="E9642" s="2" t="s">
        <v>627</v>
      </c>
      <c r="F9642" s="2" t="s">
        <v>855</v>
      </c>
      <c r="G9642" s="2">
        <v>209</v>
      </c>
      <c r="H9642" s="2">
        <v>2.275126898894E-4</v>
      </c>
      <c r="I9642" s="2">
        <v>2.5481421267612803E-4</v>
      </c>
      <c r="J9642" s="26" t="s">
        <v>700</v>
      </c>
    </row>
    <row r="9643" spans="1:10" ht="15.75" hidden="1" customHeight="1" x14ac:dyDescent="0.25">
      <c r="A9643" s="2" t="s">
        <v>853</v>
      </c>
      <c r="B9643" s="2" t="s">
        <v>854</v>
      </c>
      <c r="C9643" s="2">
        <v>2045</v>
      </c>
      <c r="D9643" s="2" t="s">
        <v>241</v>
      </c>
      <c r="E9643" s="2" t="s">
        <v>627</v>
      </c>
      <c r="F9643" s="2" t="s">
        <v>860</v>
      </c>
      <c r="G9643" s="2">
        <v>211</v>
      </c>
      <c r="H9643" s="2">
        <v>7.8731733083299999E-5</v>
      </c>
      <c r="I9643" s="2">
        <v>8.8179541053296008E-5</v>
      </c>
      <c r="J9643" s="26" t="s">
        <v>701</v>
      </c>
    </row>
    <row r="9644" spans="1:10" ht="15.75" hidden="1" customHeight="1" x14ac:dyDescent="0.25">
      <c r="A9644" s="2" t="s">
        <v>853</v>
      </c>
      <c r="B9644" s="2" t="s">
        <v>854</v>
      </c>
      <c r="C9644" s="2">
        <v>2045</v>
      </c>
      <c r="D9644" s="2" t="s">
        <v>241</v>
      </c>
      <c r="E9644" s="2" t="s">
        <v>627</v>
      </c>
      <c r="F9644" s="2" t="s">
        <v>859</v>
      </c>
      <c r="G9644" s="2">
        <v>215</v>
      </c>
      <c r="H9644" s="2">
        <v>1.42309854709E-5</v>
      </c>
      <c r="I9644" s="2">
        <v>1.5938703727408001E-5</v>
      </c>
      <c r="J9644" s="26" t="s">
        <v>700</v>
      </c>
    </row>
    <row r="9645" spans="1:10" ht="15.75" hidden="1" customHeight="1" x14ac:dyDescent="0.25">
      <c r="A9645" s="2" t="s">
        <v>853</v>
      </c>
      <c r="B9645" s="2" t="s">
        <v>854</v>
      </c>
      <c r="C9645" s="2">
        <v>2045</v>
      </c>
      <c r="D9645" s="2" t="s">
        <v>241</v>
      </c>
      <c r="E9645" s="2" t="s">
        <v>627</v>
      </c>
      <c r="F9645" s="2" t="s">
        <v>858</v>
      </c>
      <c r="G9645" s="2">
        <v>215</v>
      </c>
      <c r="H9645" s="2">
        <v>3.9187507354650002E-4</v>
      </c>
      <c r="I9645" s="2">
        <v>4.3890008237208007E-4</v>
      </c>
      <c r="J9645" s="26" t="s">
        <v>700</v>
      </c>
    </row>
    <row r="9646" spans="1:10" ht="15.75" hidden="1" customHeight="1" x14ac:dyDescent="0.25">
      <c r="A9646" s="2" t="s">
        <v>853</v>
      </c>
      <c r="B9646" s="2" t="s">
        <v>854</v>
      </c>
      <c r="C9646" s="2">
        <v>2045</v>
      </c>
      <c r="D9646" s="2" t="s">
        <v>241</v>
      </c>
      <c r="E9646" s="2" t="s">
        <v>627</v>
      </c>
      <c r="F9646" s="2" t="s">
        <v>856</v>
      </c>
      <c r="G9646" s="2">
        <v>215</v>
      </c>
      <c r="H9646" s="40">
        <v>5.0097987696100001E-6</v>
      </c>
      <c r="I9646" s="2">
        <v>5.6109746219632004E-6</v>
      </c>
      <c r="J9646" s="26" t="s">
        <v>700</v>
      </c>
    </row>
    <row r="9647" spans="1:10" ht="15.75" hidden="1" customHeight="1" x14ac:dyDescent="0.25">
      <c r="A9647" s="2" t="s">
        <v>853</v>
      </c>
      <c r="B9647" s="2" t="s">
        <v>854</v>
      </c>
      <c r="C9647" s="2">
        <v>2045</v>
      </c>
      <c r="D9647" s="2" t="s">
        <v>241</v>
      </c>
      <c r="E9647" s="2" t="s">
        <v>627</v>
      </c>
      <c r="F9647" s="2" t="s">
        <v>858</v>
      </c>
      <c r="G9647" s="2">
        <v>217</v>
      </c>
      <c r="H9647" s="2">
        <v>3.8881198270250002E-4</v>
      </c>
      <c r="I9647" s="2">
        <v>4.3546942062680006E-4</v>
      </c>
      <c r="J9647" s="26" t="s">
        <v>700</v>
      </c>
    </row>
    <row r="9648" spans="1:10" ht="15.75" hidden="1" customHeight="1" x14ac:dyDescent="0.25">
      <c r="A9648" s="2" t="s">
        <v>853</v>
      </c>
      <c r="B9648" s="2" t="s">
        <v>854</v>
      </c>
      <c r="C9648" s="2">
        <v>2045</v>
      </c>
      <c r="D9648" s="2" t="s">
        <v>241</v>
      </c>
      <c r="E9648" s="2" t="s">
        <v>627</v>
      </c>
      <c r="F9648" s="2" t="s">
        <v>858</v>
      </c>
      <c r="G9648" s="2">
        <v>219</v>
      </c>
      <c r="H9648" s="2">
        <v>4.3622183147820002E-4</v>
      </c>
      <c r="I9648" s="2">
        <v>4.885684512555841E-4</v>
      </c>
      <c r="J9648" s="26" t="s">
        <v>700</v>
      </c>
    </row>
    <row r="9649" spans="1:10" ht="15.75" hidden="1" customHeight="1" x14ac:dyDescent="0.25">
      <c r="A9649" s="2" t="s">
        <v>853</v>
      </c>
      <c r="B9649" s="2" t="s">
        <v>854</v>
      </c>
      <c r="C9649" s="2">
        <v>2045</v>
      </c>
      <c r="D9649" s="2" t="s">
        <v>241</v>
      </c>
      <c r="E9649" s="2" t="s">
        <v>627</v>
      </c>
      <c r="F9649" s="2" t="s">
        <v>857</v>
      </c>
      <c r="G9649" s="2">
        <v>222</v>
      </c>
      <c r="H9649" s="2">
        <v>5.6224915169900002E-5</v>
      </c>
      <c r="I9649" s="2">
        <v>6.2971904990288008E-5</v>
      </c>
      <c r="J9649" s="26" t="s">
        <v>700</v>
      </c>
    </row>
    <row r="9650" spans="1:10" ht="15.75" hidden="1" customHeight="1" x14ac:dyDescent="0.25">
      <c r="A9650" s="2" t="s">
        <v>853</v>
      </c>
      <c r="B9650" s="2" t="s">
        <v>854</v>
      </c>
      <c r="C9650" s="2">
        <v>2045</v>
      </c>
      <c r="D9650" s="2" t="s">
        <v>241</v>
      </c>
      <c r="E9650" s="2" t="s">
        <v>627</v>
      </c>
      <c r="F9650" s="2" t="s">
        <v>855</v>
      </c>
      <c r="G9650" s="2">
        <v>224</v>
      </c>
      <c r="H9650" s="2">
        <v>2.6139209512619999E-4</v>
      </c>
      <c r="I9650" s="2">
        <v>2.9275914654134402E-4</v>
      </c>
      <c r="J9650" s="26" t="s">
        <v>700</v>
      </c>
    </row>
    <row r="9651" spans="1:10" ht="15.75" hidden="1" customHeight="1" x14ac:dyDescent="0.25">
      <c r="A9651" s="2" t="s">
        <v>853</v>
      </c>
      <c r="B9651" s="2" t="s">
        <v>854</v>
      </c>
      <c r="C9651" s="2">
        <v>2045</v>
      </c>
      <c r="D9651" s="2" t="s">
        <v>241</v>
      </c>
      <c r="E9651" s="2" t="s">
        <v>627</v>
      </c>
      <c r="F9651" s="2" t="s">
        <v>858</v>
      </c>
      <c r="G9651" s="2">
        <v>225</v>
      </c>
      <c r="H9651" s="2">
        <v>8.0085126683120003E-4</v>
      </c>
      <c r="I9651" s="2">
        <v>8.9695341885094408E-4</v>
      </c>
      <c r="J9651" s="26" t="s">
        <v>700</v>
      </c>
    </row>
    <row r="9652" spans="1:10" ht="15.75" hidden="1" customHeight="1" x14ac:dyDescent="0.25">
      <c r="A9652" s="2" t="s">
        <v>853</v>
      </c>
      <c r="B9652" s="2" t="s">
        <v>854</v>
      </c>
      <c r="C9652" s="2">
        <v>2045</v>
      </c>
      <c r="D9652" s="2" t="s">
        <v>241</v>
      </c>
      <c r="E9652" s="2" t="s">
        <v>627</v>
      </c>
      <c r="F9652" s="2" t="s">
        <v>855</v>
      </c>
      <c r="G9652" s="2">
        <v>230</v>
      </c>
      <c r="H9652" s="2">
        <v>1.651198836043E-4</v>
      </c>
      <c r="I9652" s="2">
        <v>1.8493426963681601E-4</v>
      </c>
      <c r="J9652" s="26" t="s">
        <v>700</v>
      </c>
    </row>
    <row r="9653" spans="1:10" ht="15.75" hidden="1" customHeight="1" x14ac:dyDescent="0.25">
      <c r="A9653" s="2" t="s">
        <v>853</v>
      </c>
      <c r="B9653" s="2" t="s">
        <v>854</v>
      </c>
      <c r="C9653" s="2">
        <v>2045</v>
      </c>
      <c r="D9653" s="2" t="s">
        <v>241</v>
      </c>
      <c r="E9653" s="2" t="s">
        <v>627</v>
      </c>
      <c r="F9653" s="2" t="s">
        <v>858</v>
      </c>
      <c r="G9653" s="2">
        <v>231</v>
      </c>
      <c r="H9653" s="2">
        <v>3.6472568172029999E-4</v>
      </c>
      <c r="I9653" s="2">
        <v>4.0849276352673602E-4</v>
      </c>
      <c r="J9653" s="26" t="s">
        <v>700</v>
      </c>
    </row>
    <row r="9654" spans="1:10" ht="15.75" hidden="1" customHeight="1" x14ac:dyDescent="0.25">
      <c r="A9654" s="2" t="s">
        <v>853</v>
      </c>
      <c r="B9654" s="2" t="s">
        <v>854</v>
      </c>
      <c r="C9654" s="2">
        <v>2045</v>
      </c>
      <c r="D9654" s="2" t="s">
        <v>241</v>
      </c>
      <c r="E9654" s="2" t="s">
        <v>627</v>
      </c>
      <c r="F9654" s="2" t="s">
        <v>857</v>
      </c>
      <c r="G9654" s="2">
        <v>233</v>
      </c>
      <c r="H9654" s="2">
        <v>5.3647552704199997E-5</v>
      </c>
      <c r="I9654" s="2">
        <v>6.0085259028704002E-5</v>
      </c>
      <c r="J9654" s="26" t="s">
        <v>700</v>
      </c>
    </row>
    <row r="9655" spans="1:10" ht="15.75" hidden="1" customHeight="1" x14ac:dyDescent="0.25">
      <c r="A9655" s="2" t="s">
        <v>853</v>
      </c>
      <c r="B9655" s="2" t="s">
        <v>854</v>
      </c>
      <c r="C9655" s="2">
        <v>2045</v>
      </c>
      <c r="D9655" s="2" t="s">
        <v>241</v>
      </c>
      <c r="E9655" s="2" t="s">
        <v>627</v>
      </c>
      <c r="F9655" s="2" t="s">
        <v>855</v>
      </c>
      <c r="G9655" s="2">
        <v>234</v>
      </c>
      <c r="H9655" s="2">
        <v>1.710618817015E-4</v>
      </c>
      <c r="I9655" s="2">
        <v>1.9158930750568003E-4</v>
      </c>
      <c r="J9655" s="26" t="s">
        <v>700</v>
      </c>
    </row>
    <row r="9656" spans="1:10" ht="15.75" hidden="1" customHeight="1" x14ac:dyDescent="0.25">
      <c r="A9656" s="2" t="s">
        <v>853</v>
      </c>
      <c r="B9656" s="2" t="s">
        <v>854</v>
      </c>
      <c r="C9656" s="2">
        <v>2045</v>
      </c>
      <c r="D9656" s="2" t="s">
        <v>241</v>
      </c>
      <c r="E9656" s="2" t="s">
        <v>627</v>
      </c>
      <c r="F9656" s="2" t="s">
        <v>857</v>
      </c>
      <c r="G9656" s="2">
        <v>235</v>
      </c>
      <c r="H9656" s="2">
        <v>4.6485642087600001E-5</v>
      </c>
      <c r="I9656" s="2">
        <v>5.2063919138112009E-5</v>
      </c>
      <c r="J9656" s="26" t="s">
        <v>700</v>
      </c>
    </row>
    <row r="9657" spans="1:10" ht="15.75" hidden="1" customHeight="1" x14ac:dyDescent="0.25">
      <c r="A9657" s="2" t="s">
        <v>853</v>
      </c>
      <c r="B9657" s="2" t="s">
        <v>854</v>
      </c>
      <c r="C9657" s="2">
        <v>2045</v>
      </c>
      <c r="D9657" s="2" t="s">
        <v>241</v>
      </c>
      <c r="E9657" s="2" t="s">
        <v>627</v>
      </c>
      <c r="F9657" s="2" t="s">
        <v>858</v>
      </c>
      <c r="G9657" s="2">
        <v>236</v>
      </c>
      <c r="H9657" s="2">
        <v>3.5848555853590001E-4</v>
      </c>
      <c r="I9657" s="2">
        <v>4.0150382556020803E-4</v>
      </c>
      <c r="J9657" s="26" t="s">
        <v>700</v>
      </c>
    </row>
    <row r="9658" spans="1:10" ht="15.75" hidden="1" customHeight="1" x14ac:dyDescent="0.25">
      <c r="A9658" s="2" t="s">
        <v>853</v>
      </c>
      <c r="B9658" s="2" t="s">
        <v>854</v>
      </c>
      <c r="C9658" s="2">
        <v>2045</v>
      </c>
      <c r="D9658" s="2" t="s">
        <v>241</v>
      </c>
      <c r="E9658" s="2" t="s">
        <v>627</v>
      </c>
      <c r="F9658" s="2" t="s">
        <v>856</v>
      </c>
      <c r="G9658" s="2">
        <v>245</v>
      </c>
      <c r="H9658" s="40">
        <v>4.3709646888600001E-6</v>
      </c>
      <c r="I9658" s="2">
        <v>4.8954804515232007E-6</v>
      </c>
      <c r="J9658" s="26" t="s">
        <v>700</v>
      </c>
    </row>
    <row r="9659" spans="1:10" ht="15.75" hidden="1" customHeight="1" x14ac:dyDescent="0.25">
      <c r="A9659" s="2" t="s">
        <v>853</v>
      </c>
      <c r="B9659" s="2" t="s">
        <v>854</v>
      </c>
      <c r="C9659" s="2">
        <v>2045</v>
      </c>
      <c r="D9659" s="2" t="s">
        <v>241</v>
      </c>
      <c r="E9659" s="2" t="s">
        <v>627</v>
      </c>
      <c r="F9659" s="2" t="s">
        <v>857</v>
      </c>
      <c r="G9659" s="2">
        <v>245</v>
      </c>
      <c r="H9659" s="2">
        <v>4.4371292460699998E-5</v>
      </c>
      <c r="I9659" s="2">
        <v>4.9695847555984005E-5</v>
      </c>
      <c r="J9659" s="26" t="s">
        <v>700</v>
      </c>
    </row>
    <row r="9660" spans="1:10" ht="15.75" hidden="1" customHeight="1" x14ac:dyDescent="0.25">
      <c r="A9660" s="2" t="s">
        <v>853</v>
      </c>
      <c r="B9660" s="2" t="s">
        <v>854</v>
      </c>
      <c r="C9660" s="2">
        <v>2045</v>
      </c>
      <c r="D9660" s="2" t="s">
        <v>241</v>
      </c>
      <c r="E9660" s="2" t="s">
        <v>627</v>
      </c>
      <c r="F9660" s="2" t="s">
        <v>855</v>
      </c>
      <c r="G9660" s="2">
        <v>246</v>
      </c>
      <c r="H9660" s="2">
        <v>1.6046487144190001E-4</v>
      </c>
      <c r="I9660" s="2">
        <v>1.7972065601492803E-4</v>
      </c>
      <c r="J9660" s="26" t="s">
        <v>700</v>
      </c>
    </row>
    <row r="9661" spans="1:10" ht="15.75" hidden="1" customHeight="1" x14ac:dyDescent="0.25">
      <c r="A9661" s="2" t="s">
        <v>853</v>
      </c>
      <c r="B9661" s="2" t="s">
        <v>854</v>
      </c>
      <c r="C9661" s="2">
        <v>2045</v>
      </c>
      <c r="D9661" s="2" t="s">
        <v>241</v>
      </c>
      <c r="E9661" s="2" t="s">
        <v>627</v>
      </c>
      <c r="F9661" s="2" t="s">
        <v>858</v>
      </c>
      <c r="G9661" s="2">
        <v>247</v>
      </c>
      <c r="H9661" s="2">
        <v>3.428776690271E-4</v>
      </c>
      <c r="I9661" s="2">
        <v>3.8402298931035204E-4</v>
      </c>
      <c r="J9661" s="26" t="s">
        <v>700</v>
      </c>
    </row>
    <row r="9662" spans="1:10" ht="15.75" hidden="1" customHeight="1" x14ac:dyDescent="0.25">
      <c r="A9662" s="2" t="s">
        <v>853</v>
      </c>
      <c r="B9662" s="2" t="s">
        <v>854</v>
      </c>
      <c r="C9662" s="2">
        <v>2045</v>
      </c>
      <c r="D9662" s="2" t="s">
        <v>241</v>
      </c>
      <c r="E9662" s="2" t="s">
        <v>627</v>
      </c>
      <c r="F9662" s="2" t="s">
        <v>857</v>
      </c>
      <c r="G9662" s="2">
        <v>251</v>
      </c>
      <c r="H9662" s="2">
        <v>4.3664804252299998E-5</v>
      </c>
      <c r="I9662" s="2">
        <v>4.8904580762576001E-5</v>
      </c>
      <c r="J9662" s="26" t="s">
        <v>700</v>
      </c>
    </row>
    <row r="9663" spans="1:10" ht="15.75" hidden="1" customHeight="1" x14ac:dyDescent="0.25">
      <c r="A9663" s="2" t="s">
        <v>853</v>
      </c>
      <c r="B9663" s="2" t="s">
        <v>854</v>
      </c>
      <c r="C9663" s="2">
        <v>2045</v>
      </c>
      <c r="D9663" s="2" t="s">
        <v>241</v>
      </c>
      <c r="E9663" s="2" t="s">
        <v>627</v>
      </c>
      <c r="F9663" s="2" t="s">
        <v>855</v>
      </c>
      <c r="G9663" s="2">
        <v>252</v>
      </c>
      <c r="H9663" s="2">
        <v>1.5771946345920001E-4</v>
      </c>
      <c r="I9663" s="2">
        <v>1.7664579907430403E-4</v>
      </c>
      <c r="J9663" s="26" t="s">
        <v>700</v>
      </c>
    </row>
    <row r="9664" spans="1:10" ht="15.75" hidden="1" customHeight="1" x14ac:dyDescent="0.25">
      <c r="A9664" s="2" t="s">
        <v>853</v>
      </c>
      <c r="B9664" s="2" t="s">
        <v>854</v>
      </c>
      <c r="C9664" s="2">
        <v>2045</v>
      </c>
      <c r="D9664" s="2" t="s">
        <v>241</v>
      </c>
      <c r="E9664" s="2" t="s">
        <v>627</v>
      </c>
      <c r="F9664" s="2" t="s">
        <v>857</v>
      </c>
      <c r="G9664" s="2">
        <v>253</v>
      </c>
      <c r="H9664" s="2">
        <v>4.9510530516299997E-5</v>
      </c>
      <c r="I9664" s="2">
        <v>5.5451794178256004E-5</v>
      </c>
      <c r="J9664" s="26" t="s">
        <v>700</v>
      </c>
    </row>
    <row r="9665" spans="1:10" ht="15.75" hidden="1" customHeight="1" x14ac:dyDescent="0.25">
      <c r="A9665" s="2" t="s">
        <v>853</v>
      </c>
      <c r="B9665" s="2" t="s">
        <v>854</v>
      </c>
      <c r="C9665" s="2">
        <v>2045</v>
      </c>
      <c r="D9665" s="2" t="s">
        <v>241</v>
      </c>
      <c r="E9665" s="2" t="s">
        <v>627</v>
      </c>
      <c r="F9665" s="2" t="s">
        <v>857</v>
      </c>
      <c r="G9665" s="2">
        <v>258</v>
      </c>
      <c r="H9665" s="2">
        <v>4.2376337660200001E-5</v>
      </c>
      <c r="I9665" s="2">
        <v>4.7461498179424008E-5</v>
      </c>
      <c r="J9665" s="26" t="s">
        <v>700</v>
      </c>
    </row>
    <row r="9666" spans="1:10" ht="15.75" hidden="1" customHeight="1" x14ac:dyDescent="0.25">
      <c r="A9666" s="2" t="s">
        <v>853</v>
      </c>
      <c r="B9666" s="2" t="s">
        <v>854</v>
      </c>
      <c r="C9666" s="2">
        <v>2045</v>
      </c>
      <c r="D9666" s="2" t="s">
        <v>241</v>
      </c>
      <c r="E9666" s="2" t="s">
        <v>627</v>
      </c>
      <c r="F9666" s="2" t="s">
        <v>860</v>
      </c>
      <c r="G9666" s="2">
        <v>259</v>
      </c>
      <c r="H9666" s="2">
        <v>6.8692104832700001E-5</v>
      </c>
      <c r="I9666" s="2">
        <v>7.6935157412624013E-5</v>
      </c>
      <c r="J9666" s="26" t="s">
        <v>701</v>
      </c>
    </row>
    <row r="9667" spans="1:10" ht="15.75" hidden="1" customHeight="1" x14ac:dyDescent="0.25">
      <c r="A9667" s="2" t="s">
        <v>853</v>
      </c>
      <c r="B9667" s="2" t="s">
        <v>854</v>
      </c>
      <c r="C9667" s="2">
        <v>2045</v>
      </c>
      <c r="D9667" s="2" t="s">
        <v>241</v>
      </c>
      <c r="E9667" s="2" t="s">
        <v>627</v>
      </c>
      <c r="F9667" s="2" t="s">
        <v>857</v>
      </c>
      <c r="G9667" s="2">
        <v>260</v>
      </c>
      <c r="H9667" s="2">
        <v>4.2095456592499997E-5</v>
      </c>
      <c r="I9667" s="2">
        <v>4.7146911383600003E-5</v>
      </c>
      <c r="J9667" s="26" t="s">
        <v>700</v>
      </c>
    </row>
    <row r="9668" spans="1:10" ht="15.75" hidden="1" customHeight="1" x14ac:dyDescent="0.25">
      <c r="A9668" s="2" t="s">
        <v>853</v>
      </c>
      <c r="B9668" s="2" t="s">
        <v>854</v>
      </c>
      <c r="C9668" s="2">
        <v>2045</v>
      </c>
      <c r="D9668" s="2" t="s">
        <v>241</v>
      </c>
      <c r="E9668" s="2" t="s">
        <v>627</v>
      </c>
      <c r="F9668" s="2" t="s">
        <v>859</v>
      </c>
      <c r="G9668" s="2">
        <v>260</v>
      </c>
      <c r="H9668" s="2">
        <v>1.16887858894E-5</v>
      </c>
      <c r="I9668" s="2">
        <v>1.3091440196128001E-5</v>
      </c>
      <c r="J9668" s="26" t="s">
        <v>700</v>
      </c>
    </row>
    <row r="9669" spans="1:10" ht="15.75" hidden="1" customHeight="1" x14ac:dyDescent="0.25">
      <c r="A9669" s="2" t="s">
        <v>853</v>
      </c>
      <c r="B9669" s="2" t="s">
        <v>854</v>
      </c>
      <c r="C9669" s="2">
        <v>2045</v>
      </c>
      <c r="D9669" s="2" t="s">
        <v>241</v>
      </c>
      <c r="E9669" s="2" t="s">
        <v>627</v>
      </c>
      <c r="F9669" s="2" t="s">
        <v>858</v>
      </c>
      <c r="G9669" s="2">
        <v>265</v>
      </c>
      <c r="H9669" s="2">
        <v>3.1837139977139998E-4</v>
      </c>
      <c r="I9669" s="2">
        <v>3.56575967743968E-4</v>
      </c>
      <c r="J9669" s="26" t="s">
        <v>700</v>
      </c>
    </row>
    <row r="9670" spans="1:10" ht="15.75" hidden="1" customHeight="1" x14ac:dyDescent="0.25">
      <c r="A9670" s="2" t="s">
        <v>853</v>
      </c>
      <c r="B9670" s="2" t="s">
        <v>854</v>
      </c>
      <c r="C9670" s="2">
        <v>2045</v>
      </c>
      <c r="D9670" s="2" t="s">
        <v>241</v>
      </c>
      <c r="E9670" s="2" t="s">
        <v>627</v>
      </c>
      <c r="F9670" s="2" t="s">
        <v>858</v>
      </c>
      <c r="G9670" s="2">
        <v>268</v>
      </c>
      <c r="H9670" s="2">
        <v>3.1566890538669998E-4</v>
      </c>
      <c r="I9670" s="2">
        <v>3.5354917403310399E-4</v>
      </c>
      <c r="J9670" s="26" t="s">
        <v>700</v>
      </c>
    </row>
    <row r="9671" spans="1:10" ht="15.75" hidden="1" customHeight="1" x14ac:dyDescent="0.25">
      <c r="A9671" s="2" t="s">
        <v>853</v>
      </c>
      <c r="B9671" s="2" t="s">
        <v>854</v>
      </c>
      <c r="C9671" s="2">
        <v>2045</v>
      </c>
      <c r="D9671" s="2" t="s">
        <v>241</v>
      </c>
      <c r="E9671" s="2" t="s">
        <v>627</v>
      </c>
      <c r="F9671" s="2" t="s">
        <v>858</v>
      </c>
      <c r="G9671" s="2">
        <v>269</v>
      </c>
      <c r="H9671" s="2">
        <v>3.545182698872E-4</v>
      </c>
      <c r="I9671" s="2">
        <v>3.9706046227366403E-4</v>
      </c>
      <c r="J9671" s="26" t="s">
        <v>700</v>
      </c>
    </row>
    <row r="9672" spans="1:10" ht="15.75" hidden="1" customHeight="1" x14ac:dyDescent="0.25">
      <c r="A9672" s="2" t="s">
        <v>853</v>
      </c>
      <c r="B9672" s="2" t="s">
        <v>854</v>
      </c>
      <c r="C9672" s="2">
        <v>2045</v>
      </c>
      <c r="D9672" s="2" t="s">
        <v>241</v>
      </c>
      <c r="E9672" s="2" t="s">
        <v>627</v>
      </c>
      <c r="F9672" s="2" t="s">
        <v>858</v>
      </c>
      <c r="G9672" s="2">
        <v>280</v>
      </c>
      <c r="H9672" s="2">
        <v>3.0247680842880001E-4</v>
      </c>
      <c r="I9672" s="2">
        <v>3.3877402544025604E-4</v>
      </c>
      <c r="J9672" s="26" t="s">
        <v>700</v>
      </c>
    </row>
    <row r="9673" spans="1:10" ht="15.75" hidden="1" customHeight="1" x14ac:dyDescent="0.25">
      <c r="A9673" s="2" t="s">
        <v>853</v>
      </c>
      <c r="B9673" s="2" t="s">
        <v>854</v>
      </c>
      <c r="C9673" s="2">
        <v>2045</v>
      </c>
      <c r="D9673" s="2" t="s">
        <v>241</v>
      </c>
      <c r="E9673" s="2" t="s">
        <v>627</v>
      </c>
      <c r="F9673" s="2" t="s">
        <v>855</v>
      </c>
      <c r="G9673" s="2">
        <v>289</v>
      </c>
      <c r="H9673" s="2">
        <v>1.508526038378E-4</v>
      </c>
      <c r="I9673" s="2">
        <v>1.6895491629833603E-4</v>
      </c>
      <c r="J9673" s="26" t="s">
        <v>700</v>
      </c>
    </row>
    <row r="9674" spans="1:10" ht="15.75" hidden="1" customHeight="1" x14ac:dyDescent="0.25">
      <c r="A9674" s="2" t="s">
        <v>853</v>
      </c>
      <c r="B9674" s="2" t="s">
        <v>854</v>
      </c>
      <c r="C9674" s="2">
        <v>2045</v>
      </c>
      <c r="D9674" s="2" t="s">
        <v>241</v>
      </c>
      <c r="E9674" s="2" t="s">
        <v>627</v>
      </c>
      <c r="F9674" s="2" t="s">
        <v>857</v>
      </c>
      <c r="G9674" s="2">
        <v>289</v>
      </c>
      <c r="H9674" s="2">
        <v>4.3093397834999999E-5</v>
      </c>
      <c r="I9674" s="2">
        <v>4.8264605575200002E-5</v>
      </c>
      <c r="J9674" s="26" t="s">
        <v>700</v>
      </c>
    </row>
    <row r="9675" spans="1:10" ht="15.75" hidden="1" customHeight="1" x14ac:dyDescent="0.25">
      <c r="A9675" s="2" t="s">
        <v>853</v>
      </c>
      <c r="B9675" s="2" t="s">
        <v>854</v>
      </c>
      <c r="C9675" s="2">
        <v>2045</v>
      </c>
      <c r="D9675" s="2" t="s">
        <v>241</v>
      </c>
      <c r="E9675" s="2" t="s">
        <v>627</v>
      </c>
      <c r="F9675" s="2" t="s">
        <v>857</v>
      </c>
      <c r="G9675" s="2">
        <v>296</v>
      </c>
      <c r="H9675" s="2">
        <v>3.6998644645799998E-5</v>
      </c>
      <c r="I9675" s="2">
        <v>4.1438482003295999E-5</v>
      </c>
      <c r="J9675" s="26" t="s">
        <v>700</v>
      </c>
    </row>
    <row r="9676" spans="1:10" ht="15.75" hidden="1" customHeight="1" x14ac:dyDescent="0.25">
      <c r="A9676" s="2" t="s">
        <v>853</v>
      </c>
      <c r="B9676" s="2" t="s">
        <v>854</v>
      </c>
      <c r="C9676" s="2">
        <v>2045</v>
      </c>
      <c r="D9676" s="2" t="s">
        <v>241</v>
      </c>
      <c r="E9676" s="2" t="s">
        <v>627</v>
      </c>
      <c r="F9676" s="2" t="s">
        <v>859</v>
      </c>
      <c r="G9676" s="2">
        <v>297</v>
      </c>
      <c r="H9676" s="2">
        <v>1.02571502794E-5</v>
      </c>
      <c r="I9676" s="2">
        <v>1.1488008312928E-5</v>
      </c>
      <c r="J9676" s="26" t="s">
        <v>700</v>
      </c>
    </row>
    <row r="9677" spans="1:10" ht="15.75" hidden="1" customHeight="1" x14ac:dyDescent="0.25">
      <c r="A9677" s="2" t="s">
        <v>853</v>
      </c>
      <c r="B9677" s="2" t="s">
        <v>854</v>
      </c>
      <c r="C9677" s="2">
        <v>2045</v>
      </c>
      <c r="D9677" s="2" t="s">
        <v>241</v>
      </c>
      <c r="E9677" s="2" t="s">
        <v>627</v>
      </c>
      <c r="F9677" s="2" t="s">
        <v>858</v>
      </c>
      <c r="G9677" s="2">
        <v>304</v>
      </c>
      <c r="H9677" s="2">
        <v>5.5547768715769996E-4</v>
      </c>
      <c r="I9677" s="2">
        <v>6.2213500961662402E-4</v>
      </c>
      <c r="J9677" s="26" t="s">
        <v>700</v>
      </c>
    </row>
    <row r="9678" spans="1:10" ht="15.75" hidden="1" customHeight="1" x14ac:dyDescent="0.25">
      <c r="A9678" s="2" t="s">
        <v>853</v>
      </c>
      <c r="B9678" s="2" t="s">
        <v>854</v>
      </c>
      <c r="C9678" s="2">
        <v>2045</v>
      </c>
      <c r="D9678" s="2" t="s">
        <v>241</v>
      </c>
      <c r="E9678" s="2" t="s">
        <v>627</v>
      </c>
      <c r="F9678" s="2" t="s">
        <v>858</v>
      </c>
      <c r="G9678" s="2">
        <v>309</v>
      </c>
      <c r="H9678" s="2">
        <v>3.084796480834E-4</v>
      </c>
      <c r="I9678" s="2">
        <v>3.4549720585340805E-4</v>
      </c>
      <c r="J9678" s="26" t="s">
        <v>700</v>
      </c>
    </row>
    <row r="9679" spans="1:10" ht="15.75" hidden="1" customHeight="1" x14ac:dyDescent="0.25">
      <c r="A9679" s="2" t="s">
        <v>853</v>
      </c>
      <c r="B9679" s="2" t="s">
        <v>854</v>
      </c>
      <c r="C9679" s="2">
        <v>2045</v>
      </c>
      <c r="D9679" s="2" t="s">
        <v>241</v>
      </c>
      <c r="E9679" s="2" t="s">
        <v>627</v>
      </c>
      <c r="F9679" s="2" t="s">
        <v>856</v>
      </c>
      <c r="G9679" s="2">
        <v>315</v>
      </c>
      <c r="H9679" s="40">
        <v>3.35066147272E-6</v>
      </c>
      <c r="I9679" s="2">
        <v>3.7527408494464003E-6</v>
      </c>
      <c r="J9679" s="26" t="s">
        <v>700</v>
      </c>
    </row>
    <row r="9680" spans="1:10" ht="15.75" hidden="1" customHeight="1" x14ac:dyDescent="0.25">
      <c r="A9680" s="2" t="s">
        <v>853</v>
      </c>
      <c r="B9680" s="2" t="s">
        <v>854</v>
      </c>
      <c r="C9680" s="2">
        <v>2045</v>
      </c>
      <c r="D9680" s="2" t="s">
        <v>241</v>
      </c>
      <c r="E9680" s="2" t="s">
        <v>627</v>
      </c>
      <c r="F9680" s="2" t="s">
        <v>856</v>
      </c>
      <c r="G9680" s="2">
        <v>321</v>
      </c>
      <c r="H9680" s="40">
        <v>3.2299496979200001E-6</v>
      </c>
      <c r="I9680" s="2">
        <v>3.6175436616704003E-6</v>
      </c>
      <c r="J9680" s="26" t="s">
        <v>700</v>
      </c>
    </row>
    <row r="9681" spans="1:10" ht="15.75" hidden="1" customHeight="1" x14ac:dyDescent="0.25">
      <c r="A9681" s="2" t="s">
        <v>853</v>
      </c>
      <c r="B9681" s="2" t="s">
        <v>854</v>
      </c>
      <c r="C9681" s="2">
        <v>2045</v>
      </c>
      <c r="D9681" s="2" t="s">
        <v>241</v>
      </c>
      <c r="E9681" s="2" t="s">
        <v>627</v>
      </c>
      <c r="F9681" s="2" t="s">
        <v>858</v>
      </c>
      <c r="G9681" s="2">
        <v>323</v>
      </c>
      <c r="H9681" s="2">
        <v>2.6174777303820002E-4</v>
      </c>
      <c r="I9681" s="2">
        <v>2.9315750580278404E-4</v>
      </c>
      <c r="J9681" s="26" t="s">
        <v>700</v>
      </c>
    </row>
    <row r="9682" spans="1:10" ht="15.75" hidden="1" customHeight="1" x14ac:dyDescent="0.25">
      <c r="A9682" s="2" t="s">
        <v>853</v>
      </c>
      <c r="B9682" s="2" t="s">
        <v>854</v>
      </c>
      <c r="C9682" s="2">
        <v>2045</v>
      </c>
      <c r="D9682" s="2" t="s">
        <v>241</v>
      </c>
      <c r="E9682" s="2" t="s">
        <v>627</v>
      </c>
      <c r="F9682" s="2" t="s">
        <v>860</v>
      </c>
      <c r="G9682" s="2">
        <v>326</v>
      </c>
      <c r="H9682" s="2">
        <v>5.0760427256999998E-5</v>
      </c>
      <c r="I9682" s="2">
        <v>5.6851678527840002E-5</v>
      </c>
      <c r="J9682" s="26" t="s">
        <v>701</v>
      </c>
    </row>
    <row r="9683" spans="1:10" ht="15.75" hidden="1" customHeight="1" x14ac:dyDescent="0.25">
      <c r="A9683" s="2" t="s">
        <v>853</v>
      </c>
      <c r="B9683" s="2" t="s">
        <v>854</v>
      </c>
      <c r="C9683" s="2">
        <v>2045</v>
      </c>
      <c r="D9683" s="2" t="s">
        <v>241</v>
      </c>
      <c r="E9683" s="2" t="s">
        <v>627</v>
      </c>
      <c r="F9683" s="2" t="s">
        <v>858</v>
      </c>
      <c r="G9683" s="2">
        <v>331</v>
      </c>
      <c r="H9683" s="2">
        <v>2.5526384706609997E-4</v>
      </c>
      <c r="I9683" s="2">
        <v>2.8589550871403199E-4</v>
      </c>
      <c r="J9683" s="26" t="s">
        <v>700</v>
      </c>
    </row>
    <row r="9684" spans="1:10" ht="15.75" hidden="1" customHeight="1" x14ac:dyDescent="0.25">
      <c r="A9684" s="2" t="s">
        <v>853</v>
      </c>
      <c r="B9684" s="2" t="s">
        <v>854</v>
      </c>
      <c r="C9684" s="2">
        <v>2045</v>
      </c>
      <c r="D9684" s="2" t="s">
        <v>241</v>
      </c>
      <c r="E9684" s="2" t="s">
        <v>627</v>
      </c>
      <c r="F9684" s="2" t="s">
        <v>855</v>
      </c>
      <c r="G9684" s="2">
        <v>333</v>
      </c>
      <c r="H9684" s="2">
        <v>1.3888183457309999E-4</v>
      </c>
      <c r="I9684" s="2">
        <v>1.5554765472187201E-4</v>
      </c>
      <c r="J9684" s="26" t="s">
        <v>700</v>
      </c>
    </row>
    <row r="9685" spans="1:10" ht="15.75" hidden="1" customHeight="1" x14ac:dyDescent="0.25">
      <c r="A9685" s="2" t="s">
        <v>853</v>
      </c>
      <c r="B9685" s="2" t="s">
        <v>854</v>
      </c>
      <c r="C9685" s="2">
        <v>2045</v>
      </c>
      <c r="D9685" s="2" t="s">
        <v>241</v>
      </c>
      <c r="E9685" s="2" t="s">
        <v>627</v>
      </c>
      <c r="F9685" s="2" t="s">
        <v>857</v>
      </c>
      <c r="G9685" s="2">
        <v>335</v>
      </c>
      <c r="H9685" s="2">
        <v>3.2656254916199999E-5</v>
      </c>
      <c r="I9685" s="2">
        <v>3.6575005506144004E-5</v>
      </c>
      <c r="J9685" s="26" t="s">
        <v>700</v>
      </c>
    </row>
    <row r="9686" spans="1:10" ht="15.75" hidden="1" customHeight="1" x14ac:dyDescent="0.25">
      <c r="A9686" s="2" t="s">
        <v>853</v>
      </c>
      <c r="B9686" s="2" t="s">
        <v>854</v>
      </c>
      <c r="C9686" s="2">
        <v>2045</v>
      </c>
      <c r="D9686" s="2" t="s">
        <v>241</v>
      </c>
      <c r="E9686" s="2" t="s">
        <v>627</v>
      </c>
      <c r="F9686" s="2" t="s">
        <v>860</v>
      </c>
      <c r="G9686" s="2">
        <v>336</v>
      </c>
      <c r="H9686" s="2">
        <v>5.2657480409800002E-5</v>
      </c>
      <c r="I9686" s="2">
        <v>5.897637805897601E-5</v>
      </c>
      <c r="J9686" s="26" t="s">
        <v>701</v>
      </c>
    </row>
    <row r="9687" spans="1:10" ht="15.75" hidden="1" customHeight="1" x14ac:dyDescent="0.25">
      <c r="A9687" s="2" t="s">
        <v>853</v>
      </c>
      <c r="B9687" s="2" t="s">
        <v>854</v>
      </c>
      <c r="C9687" s="2">
        <v>2045</v>
      </c>
      <c r="D9687" s="2" t="s">
        <v>241</v>
      </c>
      <c r="E9687" s="2" t="s">
        <v>627</v>
      </c>
      <c r="F9687" s="2" t="s">
        <v>857</v>
      </c>
      <c r="G9687" s="2">
        <v>338</v>
      </c>
      <c r="H9687" s="2">
        <v>3.2400996133200003E-5</v>
      </c>
      <c r="I9687" s="2">
        <v>3.6289115669184006E-5</v>
      </c>
      <c r="J9687" s="26" t="s">
        <v>700</v>
      </c>
    </row>
    <row r="9688" spans="1:10" ht="15.75" hidden="1" customHeight="1" x14ac:dyDescent="0.25">
      <c r="A9688" s="2" t="s">
        <v>853</v>
      </c>
      <c r="B9688" s="2" t="s">
        <v>854</v>
      </c>
      <c r="C9688" s="2">
        <v>2045</v>
      </c>
      <c r="D9688" s="2" t="s">
        <v>241</v>
      </c>
      <c r="E9688" s="2" t="s">
        <v>627</v>
      </c>
      <c r="F9688" s="2" t="s">
        <v>857</v>
      </c>
      <c r="G9688" s="2">
        <v>346</v>
      </c>
      <c r="H9688" s="2">
        <v>3.6351819289800002E-5</v>
      </c>
      <c r="I9688" s="2">
        <v>4.0714037604576005E-5</v>
      </c>
      <c r="J9688" s="26" t="s">
        <v>700</v>
      </c>
    </row>
    <row r="9689" spans="1:10" ht="15.75" hidden="1" customHeight="1" x14ac:dyDescent="0.25">
      <c r="A9689" s="2" t="s">
        <v>853</v>
      </c>
      <c r="B9689" s="2" t="s">
        <v>854</v>
      </c>
      <c r="C9689" s="2">
        <v>2045</v>
      </c>
      <c r="D9689" s="2" t="s">
        <v>241</v>
      </c>
      <c r="E9689" s="2" t="s">
        <v>627</v>
      </c>
      <c r="F9689" s="2" t="s">
        <v>859</v>
      </c>
      <c r="G9689" s="2">
        <v>346</v>
      </c>
      <c r="H9689" s="40">
        <v>8.7671478468099994E-6</v>
      </c>
      <c r="I9689" s="2">
        <v>9.8192055884271997E-6</v>
      </c>
      <c r="J9689" s="26" t="s">
        <v>700</v>
      </c>
    </row>
    <row r="9690" spans="1:10" ht="15.75" hidden="1" customHeight="1" x14ac:dyDescent="0.25">
      <c r="A9690" s="2" t="s">
        <v>853</v>
      </c>
      <c r="B9690" s="2" t="s">
        <v>854</v>
      </c>
      <c r="C9690" s="2">
        <v>2045</v>
      </c>
      <c r="D9690" s="2" t="s">
        <v>241</v>
      </c>
      <c r="E9690" s="2" t="s">
        <v>627</v>
      </c>
      <c r="F9690" s="2" t="s">
        <v>857</v>
      </c>
      <c r="G9690" s="2">
        <v>350</v>
      </c>
      <c r="H9690" s="2">
        <v>3.12755182676E-5</v>
      </c>
      <c r="I9690" s="2">
        <v>3.5028580459712005E-5</v>
      </c>
      <c r="J9690" s="26" t="s">
        <v>700</v>
      </c>
    </row>
    <row r="9691" spans="1:10" ht="15.75" hidden="1" customHeight="1" x14ac:dyDescent="0.25">
      <c r="A9691" s="2" t="s">
        <v>853</v>
      </c>
      <c r="B9691" s="2" t="s">
        <v>854</v>
      </c>
      <c r="C9691" s="2">
        <v>2045</v>
      </c>
      <c r="D9691" s="2" t="s">
        <v>241</v>
      </c>
      <c r="E9691" s="2" t="s">
        <v>627</v>
      </c>
      <c r="F9691" s="2" t="s">
        <v>857</v>
      </c>
      <c r="G9691" s="2">
        <v>354</v>
      </c>
      <c r="H9691" s="2">
        <v>3.5462089726900003E-5</v>
      </c>
      <c r="I9691" s="2">
        <v>3.971754049412801E-5</v>
      </c>
      <c r="J9691" s="26" t="s">
        <v>700</v>
      </c>
    </row>
    <row r="9692" spans="1:10" ht="15.75" hidden="1" customHeight="1" x14ac:dyDescent="0.25">
      <c r="A9692" s="2" t="s">
        <v>853</v>
      </c>
      <c r="B9692" s="2" t="s">
        <v>854</v>
      </c>
      <c r="C9692" s="2">
        <v>2045</v>
      </c>
      <c r="D9692" s="2" t="s">
        <v>241</v>
      </c>
      <c r="E9692" s="2" t="s">
        <v>627</v>
      </c>
      <c r="F9692" s="2" t="s">
        <v>855</v>
      </c>
      <c r="G9692" s="2">
        <v>357</v>
      </c>
      <c r="H9692" s="2">
        <v>1.3307783228810001E-4</v>
      </c>
      <c r="I9692" s="2">
        <v>1.4904717216267203E-4</v>
      </c>
      <c r="J9692" s="26" t="s">
        <v>700</v>
      </c>
    </row>
    <row r="9693" spans="1:10" ht="15.75" hidden="1" customHeight="1" x14ac:dyDescent="0.25">
      <c r="A9693" s="2" t="s">
        <v>853</v>
      </c>
      <c r="B9693" s="2" t="s">
        <v>854</v>
      </c>
      <c r="C9693" s="2">
        <v>2045</v>
      </c>
      <c r="D9693" s="2" t="s">
        <v>241</v>
      </c>
      <c r="E9693" s="2" t="s">
        <v>627</v>
      </c>
      <c r="F9693" s="2" t="s">
        <v>857</v>
      </c>
      <c r="G9693" s="2">
        <v>360</v>
      </c>
      <c r="H9693" s="2">
        <v>3.0393806809999999E-5</v>
      </c>
      <c r="I9693" s="2">
        <v>3.40410636272E-5</v>
      </c>
      <c r="J9693" s="26" t="s">
        <v>700</v>
      </c>
    </row>
    <row r="9694" spans="1:10" ht="15.75" hidden="1" customHeight="1" x14ac:dyDescent="0.25">
      <c r="A9694" s="2" t="s">
        <v>853</v>
      </c>
      <c r="B9694" s="2" t="s">
        <v>854</v>
      </c>
      <c r="C9694" s="2">
        <v>2045</v>
      </c>
      <c r="D9694" s="2" t="s">
        <v>241</v>
      </c>
      <c r="E9694" s="2" t="s">
        <v>627</v>
      </c>
      <c r="F9694" s="2" t="s">
        <v>857</v>
      </c>
      <c r="G9694" s="2">
        <v>367</v>
      </c>
      <c r="H9694" s="2">
        <v>2.98737959383E-5</v>
      </c>
      <c r="I9694" s="2">
        <v>3.3458651450896005E-5</v>
      </c>
      <c r="J9694" s="26" t="s">
        <v>700</v>
      </c>
    </row>
    <row r="9695" spans="1:10" ht="15.75" hidden="1" customHeight="1" x14ac:dyDescent="0.25">
      <c r="A9695" s="2" t="s">
        <v>853</v>
      </c>
      <c r="B9695" s="2" t="s">
        <v>854</v>
      </c>
      <c r="C9695" s="2">
        <v>2045</v>
      </c>
      <c r="D9695" s="2" t="s">
        <v>241</v>
      </c>
      <c r="E9695" s="2" t="s">
        <v>627</v>
      </c>
      <c r="F9695" s="2" t="s">
        <v>855</v>
      </c>
      <c r="G9695" s="2">
        <v>380</v>
      </c>
      <c r="H9695" s="2">
        <v>1.4007081335879999E-4</v>
      </c>
      <c r="I9695" s="2">
        <v>1.56879310961856E-4</v>
      </c>
      <c r="J9695" s="26" t="s">
        <v>700</v>
      </c>
    </row>
    <row r="9696" spans="1:10" ht="15.75" hidden="1" customHeight="1" x14ac:dyDescent="0.25">
      <c r="A9696" s="2" t="s">
        <v>853</v>
      </c>
      <c r="B9696" s="2" t="s">
        <v>854</v>
      </c>
      <c r="C9696" s="2">
        <v>2045</v>
      </c>
      <c r="D9696" s="2" t="s">
        <v>241</v>
      </c>
      <c r="E9696" s="2" t="s">
        <v>627</v>
      </c>
      <c r="F9696" s="2" t="s">
        <v>857</v>
      </c>
      <c r="G9696" s="2">
        <v>384</v>
      </c>
      <c r="H9696" s="2">
        <v>2.85731384793E-5</v>
      </c>
      <c r="I9696" s="2">
        <v>3.2001915096816005E-5</v>
      </c>
      <c r="J9696" s="26" t="s">
        <v>700</v>
      </c>
    </row>
    <row r="9697" spans="1:10" ht="15.75" hidden="1" customHeight="1" x14ac:dyDescent="0.25">
      <c r="A9697" s="2" t="s">
        <v>853</v>
      </c>
      <c r="B9697" s="2" t="s">
        <v>854</v>
      </c>
      <c r="C9697" s="2">
        <v>2045</v>
      </c>
      <c r="D9697" s="2" t="s">
        <v>241</v>
      </c>
      <c r="E9697" s="2" t="s">
        <v>627</v>
      </c>
      <c r="F9697" s="2" t="s">
        <v>855</v>
      </c>
      <c r="G9697" s="2">
        <v>408</v>
      </c>
      <c r="H9697" s="2">
        <v>2.4438821128569999E-4</v>
      </c>
      <c r="I9697" s="2">
        <v>2.73714796639984E-4</v>
      </c>
      <c r="J9697" s="26" t="s">
        <v>700</v>
      </c>
    </row>
    <row r="9698" spans="1:10" ht="15.75" hidden="1" customHeight="1" x14ac:dyDescent="0.25">
      <c r="A9698" s="2" t="s">
        <v>853</v>
      </c>
      <c r="B9698" s="2" t="s">
        <v>854</v>
      </c>
      <c r="C9698" s="2">
        <v>2045</v>
      </c>
      <c r="D9698" s="2" t="s">
        <v>241</v>
      </c>
      <c r="E9698" s="2" t="s">
        <v>627</v>
      </c>
      <c r="F9698" s="2" t="s">
        <v>855</v>
      </c>
      <c r="G9698" s="2">
        <v>410</v>
      </c>
      <c r="H9698" s="2">
        <v>1.9192034960720001E-4</v>
      </c>
      <c r="I9698" s="2">
        <v>2.1495079156006402E-4</v>
      </c>
      <c r="J9698" s="26" t="s">
        <v>700</v>
      </c>
    </row>
    <row r="9699" spans="1:10" ht="15.75" hidden="1" customHeight="1" x14ac:dyDescent="0.25">
      <c r="A9699" s="2" t="s">
        <v>853</v>
      </c>
      <c r="B9699" s="2" t="s">
        <v>854</v>
      </c>
      <c r="C9699" s="2">
        <v>2045</v>
      </c>
      <c r="D9699" s="2" t="s">
        <v>241</v>
      </c>
      <c r="E9699" s="2" t="s">
        <v>627</v>
      </c>
      <c r="F9699" s="2" t="s">
        <v>857</v>
      </c>
      <c r="G9699" s="2">
        <v>414</v>
      </c>
      <c r="H9699" s="2">
        <v>2.6530949981000001E-5</v>
      </c>
      <c r="I9699" s="2">
        <v>2.9714663978720005E-5</v>
      </c>
      <c r="J9699" s="26" t="s">
        <v>700</v>
      </c>
    </row>
    <row r="9700" spans="1:10" ht="15.75" hidden="1" customHeight="1" x14ac:dyDescent="0.25">
      <c r="A9700" s="2" t="s">
        <v>853</v>
      </c>
      <c r="B9700" s="2" t="s">
        <v>854</v>
      </c>
      <c r="C9700" s="2">
        <v>2045</v>
      </c>
      <c r="D9700" s="2" t="s">
        <v>241</v>
      </c>
      <c r="E9700" s="2" t="s">
        <v>627</v>
      </c>
      <c r="F9700" s="2" t="s">
        <v>857</v>
      </c>
      <c r="G9700" s="2">
        <v>417</v>
      </c>
      <c r="H9700" s="2">
        <v>2.63057427219E-5</v>
      </c>
      <c r="I9700" s="2">
        <v>2.9462431848528004E-5</v>
      </c>
      <c r="J9700" s="26" t="s">
        <v>700</v>
      </c>
    </row>
    <row r="9701" spans="1:10" ht="15.75" hidden="1" customHeight="1" x14ac:dyDescent="0.25">
      <c r="A9701" s="2" t="s">
        <v>853</v>
      </c>
      <c r="B9701" s="2" t="s">
        <v>854</v>
      </c>
      <c r="C9701" s="2">
        <v>2045</v>
      </c>
      <c r="D9701" s="2" t="s">
        <v>241</v>
      </c>
      <c r="E9701" s="2" t="s">
        <v>627</v>
      </c>
      <c r="F9701" s="2" t="s">
        <v>855</v>
      </c>
      <c r="G9701" s="2">
        <v>421</v>
      </c>
      <c r="H9701" s="2">
        <v>1.8722299137149999E-4</v>
      </c>
      <c r="I9701" s="2">
        <v>2.0968975033608002E-4</v>
      </c>
      <c r="J9701" s="26" t="s">
        <v>700</v>
      </c>
    </row>
    <row r="9702" spans="1:10" ht="15.75" hidden="1" customHeight="1" x14ac:dyDescent="0.25">
      <c r="A9702" s="2" t="s">
        <v>853</v>
      </c>
      <c r="B9702" s="2" t="s">
        <v>854</v>
      </c>
      <c r="C9702" s="2">
        <v>2045</v>
      </c>
      <c r="D9702" s="2" t="s">
        <v>241</v>
      </c>
      <c r="E9702" s="2" t="s">
        <v>627</v>
      </c>
      <c r="F9702" s="2" t="s">
        <v>857</v>
      </c>
      <c r="G9702" s="2">
        <v>425</v>
      </c>
      <c r="H9702" s="2">
        <v>2.9543187338299999E-5</v>
      </c>
      <c r="I9702" s="2">
        <v>3.3088369818895998E-5</v>
      </c>
      <c r="J9702" s="26" t="s">
        <v>700</v>
      </c>
    </row>
    <row r="9703" spans="1:10" ht="15.75" hidden="1" customHeight="1" x14ac:dyDescent="0.25">
      <c r="A9703" s="2" t="s">
        <v>853</v>
      </c>
      <c r="B9703" s="2" t="s">
        <v>854</v>
      </c>
      <c r="C9703" s="2">
        <v>2045</v>
      </c>
      <c r="D9703" s="2" t="s">
        <v>241</v>
      </c>
      <c r="E9703" s="2" t="s">
        <v>627</v>
      </c>
      <c r="F9703" s="2" t="s">
        <v>859</v>
      </c>
      <c r="G9703" s="2">
        <v>434</v>
      </c>
      <c r="H9703" s="40">
        <v>7.6491878644400001E-6</v>
      </c>
      <c r="I9703" s="2">
        <v>8.5670904081728011E-6</v>
      </c>
      <c r="J9703" s="26" t="s">
        <v>700</v>
      </c>
    </row>
    <row r="9704" spans="1:10" ht="15.75" hidden="1" customHeight="1" x14ac:dyDescent="0.25">
      <c r="A9704" s="2" t="s">
        <v>853</v>
      </c>
      <c r="B9704" s="2" t="s">
        <v>854</v>
      </c>
      <c r="C9704" s="2">
        <v>2045</v>
      </c>
      <c r="D9704" s="2" t="s">
        <v>241</v>
      </c>
      <c r="E9704" s="2" t="s">
        <v>627</v>
      </c>
      <c r="F9704" s="2" t="s">
        <v>857</v>
      </c>
      <c r="G9704" s="2">
        <v>436</v>
      </c>
      <c r="H9704" s="2">
        <v>2.5206401915099999E-5</v>
      </c>
      <c r="I9704" s="2">
        <v>2.8231170144912002E-5</v>
      </c>
      <c r="J9704" s="26" t="s">
        <v>700</v>
      </c>
    </row>
    <row r="9705" spans="1:10" ht="15.75" hidden="1" customHeight="1" x14ac:dyDescent="0.25">
      <c r="A9705" s="2" t="s">
        <v>853</v>
      </c>
      <c r="B9705" s="2" t="s">
        <v>854</v>
      </c>
      <c r="C9705" s="2">
        <v>2045</v>
      </c>
      <c r="D9705" s="2" t="s">
        <v>241</v>
      </c>
      <c r="E9705" s="2" t="s">
        <v>627</v>
      </c>
      <c r="F9705" s="2" t="s">
        <v>855</v>
      </c>
      <c r="G9705" s="2">
        <v>447</v>
      </c>
      <c r="H9705" s="2">
        <v>1.1515866935949999E-4</v>
      </c>
      <c r="I9705" s="2">
        <v>1.2897770968264E-4</v>
      </c>
      <c r="J9705" s="26" t="s">
        <v>700</v>
      </c>
    </row>
    <row r="9706" spans="1:10" ht="15.75" hidden="1" customHeight="1" x14ac:dyDescent="0.25">
      <c r="A9706" s="2" t="s">
        <v>853</v>
      </c>
      <c r="B9706" s="2" t="s">
        <v>854</v>
      </c>
      <c r="C9706" s="2">
        <v>2045</v>
      </c>
      <c r="D9706" s="2" t="s">
        <v>241</v>
      </c>
      <c r="E9706" s="2" t="s">
        <v>627</v>
      </c>
      <c r="F9706" s="2" t="s">
        <v>855</v>
      </c>
      <c r="G9706" s="2">
        <v>449</v>
      </c>
      <c r="H9706" s="2">
        <v>1.123059919337E-4</v>
      </c>
      <c r="I9706" s="2">
        <v>1.2578271096574402E-4</v>
      </c>
      <c r="J9706" s="26" t="s">
        <v>700</v>
      </c>
    </row>
    <row r="9707" spans="1:10" ht="15.75" hidden="1" customHeight="1" x14ac:dyDescent="0.25">
      <c r="A9707" s="2" t="s">
        <v>853</v>
      </c>
      <c r="B9707" s="2" t="s">
        <v>854</v>
      </c>
      <c r="C9707" s="2">
        <v>2045</v>
      </c>
      <c r="D9707" s="2" t="s">
        <v>241</v>
      </c>
      <c r="E9707" s="2" t="s">
        <v>627</v>
      </c>
      <c r="F9707" s="2" t="s">
        <v>858</v>
      </c>
      <c r="G9707" s="2">
        <v>470</v>
      </c>
      <c r="H9707" s="2">
        <v>1.7891818424689999E-4</v>
      </c>
      <c r="I9707" s="2">
        <v>2.0038836635652801E-4</v>
      </c>
      <c r="J9707" s="26" t="s">
        <v>700</v>
      </c>
    </row>
    <row r="9708" spans="1:10" ht="15.75" hidden="1" customHeight="1" x14ac:dyDescent="0.25">
      <c r="A9708" s="2" t="s">
        <v>853</v>
      </c>
      <c r="B9708" s="2" t="s">
        <v>854</v>
      </c>
      <c r="C9708" s="2">
        <v>2045</v>
      </c>
      <c r="D9708" s="2" t="s">
        <v>241</v>
      </c>
      <c r="E9708" s="2" t="s">
        <v>627</v>
      </c>
      <c r="F9708" s="2" t="s">
        <v>857</v>
      </c>
      <c r="G9708" s="2">
        <v>475</v>
      </c>
      <c r="H9708" s="2">
        <v>4.6289807869499999E-5</v>
      </c>
      <c r="I9708" s="2">
        <v>5.1844584813840001E-5</v>
      </c>
      <c r="J9708" s="26" t="s">
        <v>700</v>
      </c>
    </row>
    <row r="9709" spans="1:10" ht="15.75" hidden="1" customHeight="1" x14ac:dyDescent="0.25">
      <c r="A9709" s="2" t="s">
        <v>853</v>
      </c>
      <c r="B9709" s="2" t="s">
        <v>854</v>
      </c>
      <c r="C9709" s="2">
        <v>2045</v>
      </c>
      <c r="D9709" s="2" t="s">
        <v>241</v>
      </c>
      <c r="E9709" s="2" t="s">
        <v>627</v>
      </c>
      <c r="F9709" s="2" t="s">
        <v>857</v>
      </c>
      <c r="G9709" s="2">
        <v>488</v>
      </c>
      <c r="H9709" s="2">
        <v>2.5706636733999999E-5</v>
      </c>
      <c r="I9709" s="2">
        <v>2.8791433142080003E-5</v>
      </c>
      <c r="J9709" s="26" t="s">
        <v>700</v>
      </c>
    </row>
    <row r="9710" spans="1:10" ht="15.75" hidden="1" customHeight="1" x14ac:dyDescent="0.25">
      <c r="A9710" s="2" t="s">
        <v>853</v>
      </c>
      <c r="B9710" s="2" t="s">
        <v>854</v>
      </c>
      <c r="C9710" s="2">
        <v>2045</v>
      </c>
      <c r="D9710" s="2" t="s">
        <v>241</v>
      </c>
      <c r="E9710" s="2" t="s">
        <v>627</v>
      </c>
      <c r="F9710" s="2" t="s">
        <v>855</v>
      </c>
      <c r="G9710" s="2">
        <v>504</v>
      </c>
      <c r="H9710" s="2">
        <v>1.559740048833E-4</v>
      </c>
      <c r="I9710" s="2">
        <v>1.7469088546929603E-4</v>
      </c>
      <c r="J9710" s="26" t="s">
        <v>700</v>
      </c>
    </row>
    <row r="9711" spans="1:10" ht="15.75" hidden="1" customHeight="1" x14ac:dyDescent="0.25">
      <c r="A9711" s="2" t="s">
        <v>853</v>
      </c>
      <c r="B9711" s="2" t="s">
        <v>854</v>
      </c>
      <c r="C9711" s="2">
        <v>2045</v>
      </c>
      <c r="D9711" s="2" t="s">
        <v>241</v>
      </c>
      <c r="E9711" s="2" t="s">
        <v>627</v>
      </c>
      <c r="F9711" s="2" t="s">
        <v>857</v>
      </c>
      <c r="G9711" s="2">
        <v>504</v>
      </c>
      <c r="H9711" s="2">
        <v>2.1812315026199998E-5</v>
      </c>
      <c r="I9711" s="2">
        <v>2.4429792829344002E-5</v>
      </c>
      <c r="J9711" s="26" t="s">
        <v>700</v>
      </c>
    </row>
    <row r="9712" spans="1:10" ht="15.75" hidden="1" customHeight="1" x14ac:dyDescent="0.25">
      <c r="A9712" s="2" t="s">
        <v>853</v>
      </c>
      <c r="B9712" s="2" t="s">
        <v>854</v>
      </c>
      <c r="C9712" s="2">
        <v>2045</v>
      </c>
      <c r="D9712" s="2" t="s">
        <v>241</v>
      </c>
      <c r="E9712" s="2" t="s">
        <v>627</v>
      </c>
      <c r="F9712" s="2" t="s">
        <v>857</v>
      </c>
      <c r="G9712" s="2">
        <v>516</v>
      </c>
      <c r="H9712" s="2">
        <v>2.12719860428E-5</v>
      </c>
      <c r="I9712" s="2">
        <v>2.3824624367936002E-5</v>
      </c>
      <c r="J9712" s="26" t="s">
        <v>700</v>
      </c>
    </row>
    <row r="9713" spans="1:10" ht="15.75" hidden="1" customHeight="1" x14ac:dyDescent="0.25">
      <c r="A9713" s="2" t="s">
        <v>853</v>
      </c>
      <c r="B9713" s="2" t="s">
        <v>854</v>
      </c>
      <c r="C9713" s="2">
        <v>2045</v>
      </c>
      <c r="D9713" s="2" t="s">
        <v>241</v>
      </c>
      <c r="E9713" s="2" t="s">
        <v>627</v>
      </c>
      <c r="F9713" s="2" t="s">
        <v>859</v>
      </c>
      <c r="G9713" s="2">
        <v>535</v>
      </c>
      <c r="H9713" s="40">
        <v>5.6524118008399999E-6</v>
      </c>
      <c r="I9713" s="2">
        <v>6.3307012169408007E-6</v>
      </c>
      <c r="J9713" s="26" t="s">
        <v>700</v>
      </c>
    </row>
    <row r="9714" spans="1:10" ht="15.75" hidden="1" customHeight="1" x14ac:dyDescent="0.25">
      <c r="A9714" s="2" t="s">
        <v>853</v>
      </c>
      <c r="B9714" s="2" t="s">
        <v>854</v>
      </c>
      <c r="C9714" s="2">
        <v>2045</v>
      </c>
      <c r="D9714" s="2" t="s">
        <v>241</v>
      </c>
      <c r="E9714" s="2" t="s">
        <v>627</v>
      </c>
      <c r="F9714" s="2" t="s">
        <v>856</v>
      </c>
      <c r="G9714" s="2">
        <v>563</v>
      </c>
      <c r="H9714" s="40">
        <v>1.9106780655400002E-6</v>
      </c>
      <c r="I9714" s="2">
        <v>2.1399594334048004E-6</v>
      </c>
      <c r="J9714" s="26" t="s">
        <v>700</v>
      </c>
    </row>
    <row r="9715" spans="1:10" ht="15.75" hidden="1" customHeight="1" x14ac:dyDescent="0.25">
      <c r="A9715" s="2" t="s">
        <v>853</v>
      </c>
      <c r="B9715" s="2" t="s">
        <v>854</v>
      </c>
      <c r="C9715" s="2">
        <v>2045</v>
      </c>
      <c r="D9715" s="2" t="s">
        <v>241</v>
      </c>
      <c r="E9715" s="2" t="s">
        <v>627</v>
      </c>
      <c r="F9715" s="2" t="s">
        <v>859</v>
      </c>
      <c r="G9715" s="2">
        <v>565</v>
      </c>
      <c r="H9715" s="40">
        <v>5.8636574067400003E-6</v>
      </c>
      <c r="I9715" s="2">
        <v>6.5672962955488007E-6</v>
      </c>
      <c r="J9715" s="26" t="s">
        <v>700</v>
      </c>
    </row>
    <row r="9716" spans="1:10" ht="15.75" hidden="1" customHeight="1" x14ac:dyDescent="0.25">
      <c r="A9716" s="2" t="s">
        <v>853</v>
      </c>
      <c r="B9716" s="2" t="s">
        <v>854</v>
      </c>
      <c r="C9716" s="2">
        <v>2045</v>
      </c>
      <c r="D9716" s="2" t="s">
        <v>241</v>
      </c>
      <c r="E9716" s="2" t="s">
        <v>627</v>
      </c>
      <c r="F9716" s="2" t="s">
        <v>858</v>
      </c>
      <c r="G9716" s="2">
        <v>572</v>
      </c>
      <c r="H9716" s="2">
        <v>1.4695654681419999E-4</v>
      </c>
      <c r="I9716" s="2">
        <v>1.6459133243190401E-4</v>
      </c>
      <c r="J9716" s="26" t="s">
        <v>700</v>
      </c>
    </row>
    <row r="9717" spans="1:10" ht="15.75" hidden="1" customHeight="1" x14ac:dyDescent="0.25">
      <c r="A9717" s="2" t="s">
        <v>853</v>
      </c>
      <c r="B9717" s="2" t="s">
        <v>854</v>
      </c>
      <c r="C9717" s="2">
        <v>2045</v>
      </c>
      <c r="D9717" s="2" t="s">
        <v>241</v>
      </c>
      <c r="E9717" s="2" t="s">
        <v>627</v>
      </c>
      <c r="F9717" s="2" t="s">
        <v>855</v>
      </c>
      <c r="G9717" s="2">
        <v>591</v>
      </c>
      <c r="H9717" s="2">
        <v>1.35718844831E-4</v>
      </c>
      <c r="I9717" s="2">
        <v>1.5200510621072002E-4</v>
      </c>
      <c r="J9717" s="26" t="s">
        <v>700</v>
      </c>
    </row>
    <row r="9718" spans="1:10" ht="15.75" hidden="1" customHeight="1" x14ac:dyDescent="0.25">
      <c r="A9718" s="2" t="s">
        <v>853</v>
      </c>
      <c r="B9718" s="2" t="s">
        <v>854</v>
      </c>
      <c r="C9718" s="2">
        <v>2045</v>
      </c>
      <c r="D9718" s="2" t="s">
        <v>241</v>
      </c>
      <c r="E9718" s="2" t="s">
        <v>627</v>
      </c>
      <c r="F9718" s="2" t="s">
        <v>858</v>
      </c>
      <c r="G9718" s="2">
        <v>653</v>
      </c>
      <c r="H9718" s="2">
        <v>1.289573992835E-4</v>
      </c>
      <c r="I9718" s="2">
        <v>1.4443228719752003E-4</v>
      </c>
      <c r="J9718" s="26" t="s">
        <v>700</v>
      </c>
    </row>
    <row r="9719" spans="1:10" ht="15.75" hidden="1" customHeight="1" x14ac:dyDescent="0.25">
      <c r="A9719" s="2" t="s">
        <v>853</v>
      </c>
      <c r="B9719" s="2" t="s">
        <v>854</v>
      </c>
      <c r="C9719" s="2">
        <v>2045</v>
      </c>
      <c r="D9719" s="2" t="s">
        <v>241</v>
      </c>
      <c r="E9719" s="2" t="s">
        <v>627</v>
      </c>
      <c r="F9719" s="2" t="s">
        <v>855</v>
      </c>
      <c r="G9719" s="2">
        <v>722</v>
      </c>
      <c r="H9719" s="2">
        <v>7.8716919233600002E-5</v>
      </c>
      <c r="I9719" s="2">
        <v>8.8162949541632009E-5</v>
      </c>
      <c r="J9719" s="26" t="s">
        <v>700</v>
      </c>
    </row>
    <row r="9720" spans="1:10" ht="15.75" hidden="1" customHeight="1" x14ac:dyDescent="0.25">
      <c r="A9720" s="2" t="s">
        <v>853</v>
      </c>
      <c r="B9720" s="2" t="s">
        <v>854</v>
      </c>
      <c r="C9720" s="2">
        <v>2045</v>
      </c>
      <c r="D9720" s="2" t="s">
        <v>241</v>
      </c>
      <c r="E9720" s="2" t="s">
        <v>627</v>
      </c>
      <c r="F9720" s="2" t="s">
        <v>857</v>
      </c>
      <c r="G9720" s="2">
        <v>736</v>
      </c>
      <c r="H9720" s="2">
        <v>1.4909848687200001E-5</v>
      </c>
      <c r="I9720" s="2">
        <v>1.6699030529664002E-5</v>
      </c>
      <c r="J9720" s="26" t="s">
        <v>700</v>
      </c>
    </row>
    <row r="9721" spans="1:10" ht="15.75" hidden="1" customHeight="1" x14ac:dyDescent="0.25">
      <c r="A9721" s="2" t="s">
        <v>853</v>
      </c>
      <c r="B9721" s="2" t="s">
        <v>854</v>
      </c>
      <c r="C9721" s="2">
        <v>2045</v>
      </c>
      <c r="D9721" s="2" t="s">
        <v>241</v>
      </c>
      <c r="E9721" s="2" t="s">
        <v>627</v>
      </c>
      <c r="F9721" s="2" t="s">
        <v>858</v>
      </c>
      <c r="G9721" s="2">
        <v>763</v>
      </c>
      <c r="H9721" s="2">
        <v>1.102244204958E-4</v>
      </c>
      <c r="I9721" s="2">
        <v>1.23451350955296E-4</v>
      </c>
      <c r="J9721" s="26" t="s">
        <v>700</v>
      </c>
    </row>
    <row r="9722" spans="1:10" ht="15.75" hidden="1" customHeight="1" x14ac:dyDescent="0.25">
      <c r="A9722" s="2" t="s">
        <v>853</v>
      </c>
      <c r="B9722" s="2" t="s">
        <v>854</v>
      </c>
      <c r="C9722" s="2">
        <v>2045</v>
      </c>
      <c r="D9722" s="2" t="s">
        <v>241</v>
      </c>
      <c r="E9722" s="2" t="s">
        <v>627</v>
      </c>
      <c r="F9722" s="2" t="s">
        <v>856</v>
      </c>
      <c r="G9722" s="2">
        <v>858</v>
      </c>
      <c r="H9722" s="40">
        <v>1.1421321914899999E-6</v>
      </c>
      <c r="I9722" s="2">
        <v>1.2791880544688E-6</v>
      </c>
      <c r="J9722" s="26" t="s">
        <v>700</v>
      </c>
    </row>
    <row r="9723" spans="1:10" ht="15.75" hidden="1" customHeight="1" x14ac:dyDescent="0.25">
      <c r="A9723" s="2" t="s">
        <v>853</v>
      </c>
      <c r="B9723" s="2" t="s">
        <v>854</v>
      </c>
      <c r="C9723" s="2">
        <v>2045</v>
      </c>
      <c r="D9723" s="2" t="s">
        <v>241</v>
      </c>
      <c r="E9723" s="2" t="s">
        <v>627</v>
      </c>
      <c r="F9723" s="2" t="s">
        <v>856</v>
      </c>
      <c r="G9723" s="2">
        <v>879</v>
      </c>
      <c r="H9723" s="40">
        <v>1.1256568086500001E-6</v>
      </c>
      <c r="I9723" s="2">
        <v>1.2607356256880002E-6</v>
      </c>
      <c r="J9723" s="26" t="s">
        <v>700</v>
      </c>
    </row>
    <row r="9724" spans="1:10" ht="15.75" hidden="1" customHeight="1" x14ac:dyDescent="0.25">
      <c r="A9724" s="2" t="s">
        <v>853</v>
      </c>
      <c r="B9724" s="2" t="s">
        <v>854</v>
      </c>
      <c r="C9724" s="2">
        <v>2045</v>
      </c>
      <c r="D9724" s="2" t="s">
        <v>241</v>
      </c>
      <c r="E9724" s="2" t="s">
        <v>627</v>
      </c>
      <c r="F9724" s="2" t="s">
        <v>857</v>
      </c>
      <c r="G9724" s="2">
        <v>897</v>
      </c>
      <c r="H9724" s="2">
        <v>1.2246378901199999E-5</v>
      </c>
      <c r="I9724" s="2">
        <v>1.3715944369344001E-5</v>
      </c>
      <c r="J9724" s="26" t="s">
        <v>700</v>
      </c>
    </row>
    <row r="9725" spans="1:10" ht="15.75" hidden="1" customHeight="1" x14ac:dyDescent="0.25">
      <c r="A9725" s="2" t="s">
        <v>853</v>
      </c>
      <c r="B9725" s="2" t="s">
        <v>854</v>
      </c>
      <c r="C9725" s="2">
        <v>2045</v>
      </c>
      <c r="D9725" s="2" t="s">
        <v>241</v>
      </c>
      <c r="E9725" s="2" t="s">
        <v>627</v>
      </c>
      <c r="F9725" s="2" t="s">
        <v>860</v>
      </c>
      <c r="G9725" s="2">
        <v>914</v>
      </c>
      <c r="H9725" s="2">
        <v>1.7949232642400001E-5</v>
      </c>
      <c r="I9725" s="2">
        <v>2.0103140559488003E-5</v>
      </c>
      <c r="J9725" s="26" t="s">
        <v>701</v>
      </c>
    </row>
    <row r="9726" spans="1:10" ht="15.75" hidden="1" customHeight="1" x14ac:dyDescent="0.25">
      <c r="A9726" s="2" t="s">
        <v>853</v>
      </c>
      <c r="B9726" s="2" t="s">
        <v>854</v>
      </c>
      <c r="C9726" s="2">
        <v>2045</v>
      </c>
      <c r="D9726" s="2" t="s">
        <v>241</v>
      </c>
      <c r="E9726" s="2" t="s">
        <v>627</v>
      </c>
      <c r="F9726" s="2" t="s">
        <v>860</v>
      </c>
      <c r="G9726" s="2">
        <v>930</v>
      </c>
      <c r="H9726" s="2">
        <v>1.7690314052699999E-5</v>
      </c>
      <c r="I9726" s="2">
        <v>1.9813151739024E-5</v>
      </c>
      <c r="J9726" s="26" t="s">
        <v>701</v>
      </c>
    </row>
    <row r="9727" spans="1:10" ht="15.75" hidden="1" customHeight="1" x14ac:dyDescent="0.25">
      <c r="A9727" s="2" t="s">
        <v>853</v>
      </c>
      <c r="B9727" s="2" t="s">
        <v>854</v>
      </c>
      <c r="C9727" s="2">
        <v>2045</v>
      </c>
      <c r="D9727" s="2" t="s">
        <v>241</v>
      </c>
      <c r="E9727" s="2" t="s">
        <v>627</v>
      </c>
      <c r="F9727" s="2" t="s">
        <v>855</v>
      </c>
      <c r="G9727" s="2">
        <v>941</v>
      </c>
      <c r="H9727" s="2">
        <v>6.4655061578399996E-5</v>
      </c>
      <c r="I9727" s="2">
        <v>7.2413668967808001E-5</v>
      </c>
      <c r="J9727" s="26" t="s">
        <v>700</v>
      </c>
    </row>
    <row r="9728" spans="1:10" ht="15.75" hidden="1" customHeight="1" x14ac:dyDescent="0.25">
      <c r="A9728" s="2" t="s">
        <v>853</v>
      </c>
      <c r="B9728" s="2" t="s">
        <v>854</v>
      </c>
      <c r="C9728" s="2">
        <v>2045</v>
      </c>
      <c r="D9728" s="2" t="s">
        <v>241</v>
      </c>
      <c r="E9728" s="2" t="s">
        <v>627</v>
      </c>
      <c r="F9728" s="2" t="s">
        <v>858</v>
      </c>
      <c r="G9728" s="2">
        <v>985</v>
      </c>
      <c r="H9728" s="2">
        <v>9.6168943855399997E-5</v>
      </c>
      <c r="I9728" s="2">
        <v>1.0770921711804801E-4</v>
      </c>
      <c r="J9728" s="26" t="s">
        <v>700</v>
      </c>
    </row>
    <row r="9729" spans="1:10" ht="15.75" hidden="1" customHeight="1" x14ac:dyDescent="0.25">
      <c r="A9729" s="2" t="s">
        <v>853</v>
      </c>
      <c r="B9729" s="2" t="s">
        <v>854</v>
      </c>
      <c r="C9729" s="2">
        <v>2045</v>
      </c>
      <c r="D9729" s="2" t="s">
        <v>241</v>
      </c>
      <c r="E9729" s="2" t="s">
        <v>627</v>
      </c>
      <c r="F9729" s="2" t="s">
        <v>859</v>
      </c>
      <c r="G9729" s="2">
        <v>989</v>
      </c>
      <c r="H9729" s="40">
        <v>3.34368678523E-6</v>
      </c>
      <c r="I9729" s="2">
        <v>3.7449291994576003E-6</v>
      </c>
      <c r="J9729" s="26" t="s">
        <v>700</v>
      </c>
    </row>
    <row r="9730" spans="1:10" ht="15.75" hidden="1" customHeight="1" x14ac:dyDescent="0.25">
      <c r="A9730" s="2" t="s">
        <v>853</v>
      </c>
      <c r="B9730" s="2" t="s">
        <v>854</v>
      </c>
      <c r="C9730" s="2">
        <v>2045</v>
      </c>
      <c r="D9730" s="2" t="s">
        <v>241</v>
      </c>
      <c r="E9730" s="2" t="s">
        <v>627</v>
      </c>
      <c r="F9730" s="2" t="s">
        <v>857</v>
      </c>
      <c r="G9730" s="2">
        <v>1023</v>
      </c>
      <c r="H9730" s="2">
        <v>1.0746449334000001E-5</v>
      </c>
      <c r="I9730" s="2">
        <v>1.2036023254080002E-5</v>
      </c>
      <c r="J9730" s="26" t="s">
        <v>700</v>
      </c>
    </row>
    <row r="9731" spans="1:10" ht="15.75" hidden="1" customHeight="1" x14ac:dyDescent="0.25">
      <c r="A9731" s="2" t="s">
        <v>853</v>
      </c>
      <c r="B9731" s="2" t="s">
        <v>854</v>
      </c>
      <c r="C9731" s="2">
        <v>2045</v>
      </c>
      <c r="D9731" s="2" t="s">
        <v>241</v>
      </c>
      <c r="E9731" s="2" t="s">
        <v>627</v>
      </c>
      <c r="F9731" s="2" t="s">
        <v>855</v>
      </c>
      <c r="G9731" s="2">
        <v>1119</v>
      </c>
      <c r="H9731" s="2">
        <v>5.6736153055699998E-5</v>
      </c>
      <c r="I9731" s="2">
        <v>6.3544491422384001E-5</v>
      </c>
      <c r="J9731" s="26" t="s">
        <v>700</v>
      </c>
    </row>
    <row r="9732" spans="1:10" ht="15.75" hidden="1" customHeight="1" x14ac:dyDescent="0.25">
      <c r="A9732" s="2" t="s">
        <v>853</v>
      </c>
      <c r="B9732" s="2" t="s">
        <v>854</v>
      </c>
      <c r="C9732" s="2">
        <v>2045</v>
      </c>
      <c r="D9732" s="2" t="s">
        <v>241</v>
      </c>
      <c r="E9732" s="2" t="s">
        <v>627</v>
      </c>
      <c r="F9732" s="2" t="s">
        <v>858</v>
      </c>
      <c r="G9732" s="2">
        <v>1182</v>
      </c>
      <c r="H9732" s="2">
        <v>7.1064598159899998E-5</v>
      </c>
      <c r="I9732" s="2">
        <v>7.9592349939088008E-5</v>
      </c>
      <c r="J9732" s="26" t="s">
        <v>700</v>
      </c>
    </row>
    <row r="9733" spans="1:10" ht="15.75" hidden="1" customHeight="1" x14ac:dyDescent="0.25">
      <c r="A9733" s="2" t="s">
        <v>853</v>
      </c>
      <c r="B9733" s="2" t="s">
        <v>854</v>
      </c>
      <c r="C9733" s="2">
        <v>2045</v>
      </c>
      <c r="D9733" s="2" t="s">
        <v>241</v>
      </c>
      <c r="E9733" s="2" t="s">
        <v>627</v>
      </c>
      <c r="F9733" s="2" t="s">
        <v>857</v>
      </c>
      <c r="G9733" s="2">
        <v>1197</v>
      </c>
      <c r="H9733" s="40">
        <v>9.1853689809799992E-6</v>
      </c>
      <c r="I9733" s="2">
        <v>1.0287613258697599E-5</v>
      </c>
      <c r="J9733" s="26" t="s">
        <v>700</v>
      </c>
    </row>
    <row r="9734" spans="1:10" ht="15.75" hidden="1" customHeight="1" x14ac:dyDescent="0.25">
      <c r="A9734" s="2" t="s">
        <v>853</v>
      </c>
      <c r="B9734" s="2" t="s">
        <v>854</v>
      </c>
      <c r="C9734" s="2">
        <v>2045</v>
      </c>
      <c r="D9734" s="2" t="s">
        <v>241</v>
      </c>
      <c r="E9734" s="2" t="s">
        <v>627</v>
      </c>
      <c r="F9734" s="2" t="s">
        <v>858</v>
      </c>
      <c r="G9734" s="2">
        <v>1284</v>
      </c>
      <c r="H9734" s="2">
        <v>7.3720475484200006E-5</v>
      </c>
      <c r="I9734" s="2">
        <v>8.256693254230402E-5</v>
      </c>
      <c r="J9734" s="26" t="s">
        <v>700</v>
      </c>
    </row>
    <row r="9735" spans="1:10" ht="15.75" hidden="1" customHeight="1" x14ac:dyDescent="0.25">
      <c r="A9735" s="2" t="s">
        <v>853</v>
      </c>
      <c r="B9735" s="2" t="s">
        <v>854</v>
      </c>
      <c r="C9735" s="2">
        <v>2045</v>
      </c>
      <c r="D9735" s="2" t="s">
        <v>241</v>
      </c>
      <c r="E9735" s="2" t="s">
        <v>627</v>
      </c>
      <c r="F9735" s="2" t="s">
        <v>855</v>
      </c>
      <c r="G9735" s="2">
        <v>1322</v>
      </c>
      <c r="H9735" s="2">
        <v>4.8494384827799998E-5</v>
      </c>
      <c r="I9735" s="2">
        <v>5.4313711007136E-5</v>
      </c>
      <c r="J9735" s="26" t="s">
        <v>700</v>
      </c>
    </row>
    <row r="9736" spans="1:10" ht="15.75" hidden="1" customHeight="1" x14ac:dyDescent="0.25">
      <c r="A9736" s="2" t="s">
        <v>853</v>
      </c>
      <c r="B9736" s="2" t="s">
        <v>854</v>
      </c>
      <c r="C9736" s="2">
        <v>2045</v>
      </c>
      <c r="D9736" s="2" t="s">
        <v>241</v>
      </c>
      <c r="E9736" s="2" t="s">
        <v>627</v>
      </c>
      <c r="F9736" s="2" t="s">
        <v>859</v>
      </c>
      <c r="G9736" s="2">
        <v>1506</v>
      </c>
      <c r="H9736" s="40">
        <v>1.99873147722E-6</v>
      </c>
      <c r="I9736" s="2">
        <v>2.2385792544864002E-6</v>
      </c>
      <c r="J9736" s="26" t="s">
        <v>700</v>
      </c>
    </row>
    <row r="9737" spans="1:10" ht="15.75" hidden="1" customHeight="1" x14ac:dyDescent="0.25">
      <c r="A9737" s="2" t="s">
        <v>853</v>
      </c>
      <c r="B9737" s="2" t="s">
        <v>854</v>
      </c>
      <c r="C9737" s="2">
        <v>2045</v>
      </c>
      <c r="D9737" s="2" t="s">
        <v>241</v>
      </c>
      <c r="E9737" s="2" t="s">
        <v>627</v>
      </c>
      <c r="F9737" s="2" t="s">
        <v>859</v>
      </c>
      <c r="G9737" s="2">
        <v>1530</v>
      </c>
      <c r="H9737" s="40">
        <v>1.9698993583E-6</v>
      </c>
      <c r="I9737" s="2">
        <v>2.2062872812960002E-6</v>
      </c>
      <c r="J9737" s="26" t="s">
        <v>700</v>
      </c>
    </row>
    <row r="9738" spans="1:10" ht="15.75" hidden="1" customHeight="1" x14ac:dyDescent="0.25">
      <c r="A9738" s="2" t="s">
        <v>853</v>
      </c>
      <c r="B9738" s="2" t="s">
        <v>854</v>
      </c>
      <c r="C9738" s="2">
        <v>2045</v>
      </c>
      <c r="D9738" s="2" t="s">
        <v>241</v>
      </c>
      <c r="E9738" s="2" t="s">
        <v>627</v>
      </c>
      <c r="F9738" s="2" t="s">
        <v>857</v>
      </c>
      <c r="G9738" s="2">
        <v>1561</v>
      </c>
      <c r="H9738" s="40">
        <v>8.0140789577899995E-6</v>
      </c>
      <c r="I9738" s="2">
        <v>8.9757684327247997E-6</v>
      </c>
      <c r="J9738" s="26" t="s">
        <v>700</v>
      </c>
    </row>
    <row r="9739" spans="1:10" ht="15.75" hidden="1" customHeight="1" x14ac:dyDescent="0.25">
      <c r="A9739" s="2" t="s">
        <v>853</v>
      </c>
      <c r="B9739" s="2" t="s">
        <v>854</v>
      </c>
      <c r="C9739" s="2">
        <v>2045</v>
      </c>
      <c r="D9739" s="2" t="s">
        <v>241</v>
      </c>
      <c r="E9739" s="2" t="s">
        <v>627</v>
      </c>
      <c r="F9739" s="2" t="s">
        <v>857</v>
      </c>
      <c r="G9739" s="2">
        <v>1857</v>
      </c>
      <c r="H9739" s="40">
        <v>5.9220496950700003E-6</v>
      </c>
      <c r="I9739" s="2">
        <v>6.632695658478401E-6</v>
      </c>
      <c r="J9739" s="26" t="s">
        <v>700</v>
      </c>
    </row>
    <row r="9740" spans="1:10" ht="15.75" hidden="1" customHeight="1" x14ac:dyDescent="0.25">
      <c r="A9740" s="2" t="s">
        <v>853</v>
      </c>
      <c r="B9740" s="2" t="s">
        <v>854</v>
      </c>
      <c r="C9740" s="2">
        <v>2045</v>
      </c>
      <c r="D9740" s="2" t="s">
        <v>241</v>
      </c>
      <c r="E9740" s="2" t="s">
        <v>627</v>
      </c>
      <c r="F9740" s="2" t="s">
        <v>855</v>
      </c>
      <c r="G9740" s="2">
        <v>1982</v>
      </c>
      <c r="H9740" s="2">
        <v>4.2310533899599999E-5</v>
      </c>
      <c r="I9740" s="2">
        <v>4.7387797967552006E-5</v>
      </c>
      <c r="J9740" s="26" t="s">
        <v>700</v>
      </c>
    </row>
    <row r="9741" spans="1:10" ht="15.75" hidden="1" customHeight="1" x14ac:dyDescent="0.25">
      <c r="A9741" s="2" t="s">
        <v>853</v>
      </c>
      <c r="B9741" s="2" t="s">
        <v>854</v>
      </c>
      <c r="C9741" s="2">
        <v>2045</v>
      </c>
      <c r="D9741" s="2" t="s">
        <v>241</v>
      </c>
      <c r="E9741" s="2" t="s">
        <v>627</v>
      </c>
      <c r="F9741" s="2" t="s">
        <v>857</v>
      </c>
      <c r="G9741" s="2">
        <v>2036</v>
      </c>
      <c r="H9741" s="40">
        <v>6.1433725022700001E-6</v>
      </c>
      <c r="I9741" s="2">
        <v>6.8805772025424009E-6</v>
      </c>
      <c r="J9741" s="26" t="s">
        <v>700</v>
      </c>
    </row>
    <row r="9742" spans="1:10" ht="15.75" hidden="1" customHeight="1" x14ac:dyDescent="0.25">
      <c r="A9742" s="2" t="s">
        <v>853</v>
      </c>
      <c r="B9742" s="2" t="s">
        <v>854</v>
      </c>
      <c r="C9742" s="2">
        <v>2045</v>
      </c>
      <c r="D9742" s="2" t="s">
        <v>241</v>
      </c>
      <c r="E9742" s="2" t="s">
        <v>627</v>
      </c>
      <c r="F9742" s="2" t="s">
        <v>855</v>
      </c>
      <c r="G9742" s="2">
        <v>2198</v>
      </c>
      <c r="H9742" s="2">
        <v>3.1265612051399999E-5</v>
      </c>
      <c r="I9742" s="2">
        <v>3.5017485497568004E-5</v>
      </c>
      <c r="J9742" s="26" t="s">
        <v>700</v>
      </c>
    </row>
    <row r="9743" spans="1:10" ht="15.75" hidden="1" customHeight="1" x14ac:dyDescent="0.25">
      <c r="A9743" s="2" t="s">
        <v>853</v>
      </c>
      <c r="B9743" s="2" t="s">
        <v>854</v>
      </c>
      <c r="C9743" s="2">
        <v>2045</v>
      </c>
      <c r="D9743" s="2" t="s">
        <v>241</v>
      </c>
      <c r="E9743" s="2" t="s">
        <v>627</v>
      </c>
      <c r="F9743" s="2" t="s">
        <v>858</v>
      </c>
      <c r="G9743" s="2">
        <v>2249</v>
      </c>
      <c r="H9743" s="2">
        <v>4.2038296669500001E-5</v>
      </c>
      <c r="I9743" s="2">
        <v>4.7082892269840005E-5</v>
      </c>
      <c r="J9743" s="26" t="s">
        <v>700</v>
      </c>
    </row>
    <row r="9744" spans="1:10" ht="15.75" hidden="1" customHeight="1" x14ac:dyDescent="0.25">
      <c r="A9744" s="2" t="s">
        <v>853</v>
      </c>
      <c r="B9744" s="2" t="s">
        <v>854</v>
      </c>
      <c r="C9744" s="2">
        <v>2045</v>
      </c>
      <c r="D9744" s="2" t="s">
        <v>241</v>
      </c>
      <c r="E9744" s="2" t="s">
        <v>627</v>
      </c>
      <c r="F9744" s="2" t="s">
        <v>855</v>
      </c>
      <c r="G9744" s="2">
        <v>2604</v>
      </c>
      <c r="H9744" s="2">
        <v>3.2434090826399998E-5</v>
      </c>
      <c r="I9744" s="2">
        <v>3.6326181725568002E-5</v>
      </c>
      <c r="J9744" s="26" t="s">
        <v>700</v>
      </c>
    </row>
    <row r="9745" spans="1:10" ht="15.75" hidden="1" customHeight="1" x14ac:dyDescent="0.25">
      <c r="A9745" s="2" t="s">
        <v>853</v>
      </c>
      <c r="B9745" s="2" t="s">
        <v>854</v>
      </c>
      <c r="C9745" s="2">
        <v>2045</v>
      </c>
      <c r="D9745" s="2" t="s">
        <v>241</v>
      </c>
      <c r="E9745" s="2" t="s">
        <v>627</v>
      </c>
      <c r="F9745" s="2" t="s">
        <v>858</v>
      </c>
      <c r="G9745" s="2">
        <v>3338</v>
      </c>
      <c r="H9745" s="2">
        <v>2.51289275184E-5</v>
      </c>
      <c r="I9745" s="2">
        <v>2.8144398820608002E-5</v>
      </c>
      <c r="J9745" s="26" t="s">
        <v>700</v>
      </c>
    </row>
    <row r="9746" spans="1:10" ht="15.75" hidden="1" customHeight="1" x14ac:dyDescent="0.25">
      <c r="A9746" s="2" t="s">
        <v>853</v>
      </c>
      <c r="B9746" s="2" t="s">
        <v>854</v>
      </c>
      <c r="C9746" s="2">
        <v>2045</v>
      </c>
      <c r="D9746" s="2" t="s">
        <v>241</v>
      </c>
      <c r="E9746" s="2" t="s">
        <v>627</v>
      </c>
      <c r="F9746" s="2" t="s">
        <v>858</v>
      </c>
      <c r="G9746" s="2">
        <v>3389</v>
      </c>
      <c r="H9746" s="2">
        <v>2.4766439309999999E-5</v>
      </c>
      <c r="I9746" s="2">
        <v>2.7738412027200001E-5</v>
      </c>
      <c r="J9746" s="26" t="s">
        <v>700</v>
      </c>
    </row>
    <row r="9747" spans="1:10" ht="15.75" hidden="1" customHeight="1" x14ac:dyDescent="0.25">
      <c r="A9747" s="2" t="s">
        <v>853</v>
      </c>
      <c r="B9747" s="2" t="s">
        <v>854</v>
      </c>
      <c r="C9747" s="2">
        <v>2045</v>
      </c>
      <c r="D9747" s="2" t="s">
        <v>241</v>
      </c>
      <c r="E9747" s="2" t="s">
        <v>627</v>
      </c>
      <c r="F9747" s="2" t="s">
        <v>857</v>
      </c>
      <c r="G9747" s="2">
        <v>3565</v>
      </c>
      <c r="H9747" s="40">
        <v>3.5031912375400001E-6</v>
      </c>
      <c r="I9747" s="2">
        <v>3.9235741860448006E-6</v>
      </c>
      <c r="J9747" s="26" t="s">
        <v>700</v>
      </c>
    </row>
    <row r="9748" spans="1:10" ht="15.75" hidden="1" customHeight="1" x14ac:dyDescent="0.25">
      <c r="A9748" s="2" t="s">
        <v>853</v>
      </c>
      <c r="B9748" s="2" t="s">
        <v>854</v>
      </c>
      <c r="C9748" s="2">
        <v>2045</v>
      </c>
      <c r="D9748" s="2" t="s">
        <v>241</v>
      </c>
      <c r="E9748" s="2" t="s">
        <v>627</v>
      </c>
      <c r="F9748" s="2" t="s">
        <v>855</v>
      </c>
      <c r="G9748" s="2">
        <v>4484</v>
      </c>
      <c r="H9748" s="2">
        <v>1.849518776E-5</v>
      </c>
      <c r="I9748" s="2">
        <v>2.0714610291200001E-5</v>
      </c>
      <c r="J9748" s="26" t="s">
        <v>700</v>
      </c>
    </row>
    <row r="9749" spans="1:10" ht="15.75" hidden="1" customHeight="1" x14ac:dyDescent="0.25">
      <c r="A9749" s="2" t="s">
        <v>853</v>
      </c>
      <c r="B9749" s="2" t="s">
        <v>854</v>
      </c>
      <c r="C9749" s="2">
        <v>2045</v>
      </c>
      <c r="D9749" s="2" t="s">
        <v>241</v>
      </c>
      <c r="E9749" s="2" t="s">
        <v>627</v>
      </c>
      <c r="F9749" s="2" t="s">
        <v>857</v>
      </c>
      <c r="G9749" s="2">
        <v>5255</v>
      </c>
      <c r="H9749" s="40">
        <v>2.0940772174100002E-6</v>
      </c>
      <c r="I9749" s="2">
        <v>2.3453664834992002E-6</v>
      </c>
      <c r="J9749" s="26" t="s">
        <v>700</v>
      </c>
    </row>
    <row r="9750" spans="1:10" ht="15.75" hidden="1" customHeight="1" x14ac:dyDescent="0.25">
      <c r="A9750" s="2" t="s">
        <v>853</v>
      </c>
      <c r="B9750" s="2" t="s">
        <v>854</v>
      </c>
      <c r="C9750" s="2">
        <v>2045</v>
      </c>
      <c r="D9750" s="2" t="s">
        <v>241</v>
      </c>
      <c r="E9750" s="2" t="s">
        <v>627</v>
      </c>
      <c r="F9750" s="2" t="s">
        <v>857</v>
      </c>
      <c r="G9750" s="2">
        <v>5334</v>
      </c>
      <c r="H9750" s="40">
        <v>2.0638699425E-6</v>
      </c>
      <c r="I9750" s="2">
        <v>2.3115343356000004E-6</v>
      </c>
      <c r="J9750" s="26" t="s">
        <v>700</v>
      </c>
    </row>
    <row r="9751" spans="1:10" ht="15.75" hidden="1" customHeight="1" x14ac:dyDescent="0.25">
      <c r="A9751" s="2" t="s">
        <v>853</v>
      </c>
      <c r="B9751" s="2" t="s">
        <v>854</v>
      </c>
      <c r="C9751" s="2">
        <v>2045</v>
      </c>
      <c r="D9751" s="2" t="s">
        <v>241</v>
      </c>
      <c r="E9751" s="2" t="s">
        <v>627</v>
      </c>
      <c r="F9751" s="2" t="s">
        <v>855</v>
      </c>
      <c r="G9751" s="2">
        <v>6641</v>
      </c>
      <c r="H9751" s="2">
        <v>1.1055733921199999E-5</v>
      </c>
      <c r="I9751" s="2">
        <v>1.2382421991744001E-5</v>
      </c>
      <c r="J9751" s="26" t="s">
        <v>700</v>
      </c>
    </row>
    <row r="9752" spans="1:10" ht="15.75" hidden="1" customHeight="1" x14ac:dyDescent="0.25">
      <c r="A9752" s="2" t="s">
        <v>853</v>
      </c>
      <c r="B9752" s="2" t="s">
        <v>854</v>
      </c>
      <c r="C9752" s="2">
        <v>2045</v>
      </c>
      <c r="D9752" s="2" t="s">
        <v>241</v>
      </c>
      <c r="E9752" s="2" t="s">
        <v>627</v>
      </c>
      <c r="F9752" s="2" t="s">
        <v>855</v>
      </c>
      <c r="G9752" s="2">
        <v>6747</v>
      </c>
      <c r="H9752" s="2">
        <v>1.0896253115799999E-5</v>
      </c>
      <c r="I9752" s="2">
        <v>1.2203803489696001E-5</v>
      </c>
      <c r="J9752" s="26" t="s">
        <v>700</v>
      </c>
    </row>
    <row r="9753" spans="1:10" ht="15.75" hidden="1" customHeight="1" x14ac:dyDescent="0.25">
      <c r="A9753" s="2" t="s">
        <v>853</v>
      </c>
      <c r="B9753" s="2" t="s">
        <v>854</v>
      </c>
      <c r="C9753" s="2">
        <v>2045</v>
      </c>
      <c r="D9753" s="2" t="s">
        <v>241</v>
      </c>
      <c r="E9753" s="2" t="s">
        <v>627</v>
      </c>
      <c r="F9753" s="2" t="s">
        <v>855</v>
      </c>
      <c r="G9753" s="2">
        <v>100000</v>
      </c>
      <c r="H9753" s="40">
        <v>9.9999999999999998E-13</v>
      </c>
      <c r="I9753" s="2">
        <v>1.1200000000000001E-12</v>
      </c>
      <c r="J9753" s="26" t="s">
        <v>700</v>
      </c>
    </row>
    <row r="9754" spans="1:10" ht="15.75" hidden="1" customHeight="1" x14ac:dyDescent="0.25">
      <c r="A9754" s="2" t="s">
        <v>853</v>
      </c>
      <c r="B9754" s="2" t="s">
        <v>854</v>
      </c>
      <c r="C9754" s="2">
        <v>2050</v>
      </c>
      <c r="D9754" s="2" t="s">
        <v>241</v>
      </c>
      <c r="E9754" s="2" t="s">
        <v>627</v>
      </c>
      <c r="F9754" s="2" t="s">
        <v>855</v>
      </c>
      <c r="G9754" s="2">
        <v>-100000</v>
      </c>
      <c r="H9754" s="2">
        <v>0</v>
      </c>
      <c r="I9754" s="2">
        <v>0</v>
      </c>
      <c r="J9754" s="26" t="s">
        <v>700</v>
      </c>
    </row>
    <row r="9755" spans="1:10" ht="15.75" hidden="1" customHeight="1" x14ac:dyDescent="0.25">
      <c r="A9755" s="2" t="s">
        <v>853</v>
      </c>
      <c r="B9755" s="2" t="s">
        <v>854</v>
      </c>
      <c r="C9755" s="2">
        <v>2050</v>
      </c>
      <c r="D9755" s="2" t="s">
        <v>241</v>
      </c>
      <c r="E9755" s="2" t="s">
        <v>627</v>
      </c>
      <c r="F9755" s="2" t="s">
        <v>855</v>
      </c>
      <c r="G9755" s="2">
        <v>-330</v>
      </c>
      <c r="H9755" s="2">
        <v>0</v>
      </c>
      <c r="I9755" s="2">
        <v>0</v>
      </c>
      <c r="J9755" s="26" t="s">
        <v>700</v>
      </c>
    </row>
    <row r="9756" spans="1:10" ht="15.75" hidden="1" customHeight="1" x14ac:dyDescent="0.25">
      <c r="A9756" s="2" t="s">
        <v>853</v>
      </c>
      <c r="B9756" s="2" t="s">
        <v>854</v>
      </c>
      <c r="C9756" s="2">
        <v>2050</v>
      </c>
      <c r="D9756" s="2" t="s">
        <v>241</v>
      </c>
      <c r="E9756" s="2" t="s">
        <v>627</v>
      </c>
      <c r="F9756" s="2" t="s">
        <v>855</v>
      </c>
      <c r="G9756" s="2">
        <v>-330</v>
      </c>
      <c r="H9756" s="2">
        <v>1.02728605270386E-2</v>
      </c>
      <c r="I9756" s="2">
        <v>1.1505603790283233E-2</v>
      </c>
      <c r="J9756" s="26" t="s">
        <v>700</v>
      </c>
    </row>
    <row r="9757" spans="1:10" ht="15.75" hidden="1" customHeight="1" x14ac:dyDescent="0.25">
      <c r="A9757" s="2" t="s">
        <v>853</v>
      </c>
      <c r="B9757" s="2" t="s">
        <v>854</v>
      </c>
      <c r="C9757" s="2">
        <v>2050</v>
      </c>
      <c r="D9757" s="2" t="s">
        <v>241</v>
      </c>
      <c r="E9757" s="2" t="s">
        <v>627</v>
      </c>
      <c r="F9757" s="2" t="s">
        <v>855</v>
      </c>
      <c r="G9757" s="2">
        <v>-329</v>
      </c>
      <c r="H9757" s="2">
        <v>1.59725067205727E-2</v>
      </c>
      <c r="I9757" s="2">
        <v>1.7889207527041425E-2</v>
      </c>
      <c r="J9757" s="26" t="s">
        <v>700</v>
      </c>
    </row>
    <row r="9758" spans="1:10" ht="15.75" hidden="1" customHeight="1" x14ac:dyDescent="0.25">
      <c r="A9758" s="2" t="s">
        <v>853</v>
      </c>
      <c r="B9758" s="2" t="s">
        <v>854</v>
      </c>
      <c r="C9758" s="2">
        <v>2050</v>
      </c>
      <c r="D9758" s="2" t="s">
        <v>241</v>
      </c>
      <c r="E9758" s="2" t="s">
        <v>627</v>
      </c>
      <c r="F9758" s="2" t="s">
        <v>855</v>
      </c>
      <c r="G9758" s="2">
        <v>-322</v>
      </c>
      <c r="H9758" s="2">
        <v>6.4852479845284999E-3</v>
      </c>
      <c r="I9758" s="2">
        <v>7.2634777426719204E-3</v>
      </c>
      <c r="J9758" s="26" t="s">
        <v>700</v>
      </c>
    </row>
    <row r="9759" spans="1:10" ht="15.75" hidden="1" customHeight="1" x14ac:dyDescent="0.25">
      <c r="A9759" s="2" t="s">
        <v>853</v>
      </c>
      <c r="B9759" s="2" t="s">
        <v>854</v>
      </c>
      <c r="C9759" s="2">
        <v>2050</v>
      </c>
      <c r="D9759" s="2" t="s">
        <v>241</v>
      </c>
      <c r="E9759" s="2" t="s">
        <v>627</v>
      </c>
      <c r="F9759" s="2" t="s">
        <v>855</v>
      </c>
      <c r="G9759" s="2">
        <v>-320</v>
      </c>
      <c r="H9759" s="2">
        <v>1.12935276702046E-2</v>
      </c>
      <c r="I9759" s="2">
        <v>1.2648750990629152E-2</v>
      </c>
      <c r="J9759" s="26" t="s">
        <v>700</v>
      </c>
    </row>
    <row r="9760" spans="1:10" ht="15.75" hidden="1" customHeight="1" x14ac:dyDescent="0.25">
      <c r="A9760" s="2" t="s">
        <v>853</v>
      </c>
      <c r="B9760" s="2" t="s">
        <v>854</v>
      </c>
      <c r="C9760" s="2">
        <v>2050</v>
      </c>
      <c r="D9760" s="2" t="s">
        <v>241</v>
      </c>
      <c r="E9760" s="2" t="s">
        <v>627</v>
      </c>
      <c r="F9760" s="2" t="s">
        <v>855</v>
      </c>
      <c r="G9760" s="2">
        <v>-316</v>
      </c>
      <c r="H9760" s="2">
        <v>8.5684107616543995E-3</v>
      </c>
      <c r="I9760" s="2">
        <v>9.5966200530529285E-3</v>
      </c>
      <c r="J9760" s="26" t="s">
        <v>700</v>
      </c>
    </row>
    <row r="9761" spans="1:10" ht="15.75" hidden="1" customHeight="1" x14ac:dyDescent="0.25">
      <c r="A9761" s="2" t="s">
        <v>853</v>
      </c>
      <c r="B9761" s="2" t="s">
        <v>854</v>
      </c>
      <c r="C9761" s="2">
        <v>2050</v>
      </c>
      <c r="D9761" s="2" t="s">
        <v>241</v>
      </c>
      <c r="E9761" s="2" t="s">
        <v>627</v>
      </c>
      <c r="F9761" s="2" t="s">
        <v>855</v>
      </c>
      <c r="G9761" s="2">
        <v>-313</v>
      </c>
      <c r="H9761" s="2">
        <v>4.2807101272047E-3</v>
      </c>
      <c r="I9761" s="2">
        <v>4.7943953424692647E-3</v>
      </c>
      <c r="J9761" s="26" t="s">
        <v>700</v>
      </c>
    </row>
    <row r="9762" spans="1:10" ht="15.75" hidden="1" customHeight="1" x14ac:dyDescent="0.25">
      <c r="A9762" s="2" t="s">
        <v>853</v>
      </c>
      <c r="B9762" s="2" t="s">
        <v>854</v>
      </c>
      <c r="C9762" s="2">
        <v>2050</v>
      </c>
      <c r="D9762" s="2" t="s">
        <v>241</v>
      </c>
      <c r="E9762" s="2" t="s">
        <v>627</v>
      </c>
      <c r="F9762" s="2" t="s">
        <v>855</v>
      </c>
      <c r="G9762" s="2">
        <v>-312</v>
      </c>
      <c r="H9762" s="2">
        <v>1.1041256133467001E-2</v>
      </c>
      <c r="I9762" s="2">
        <v>1.2366206869483042E-2</v>
      </c>
      <c r="J9762" s="26" t="s">
        <v>700</v>
      </c>
    </row>
    <row r="9763" spans="1:10" ht="15.75" hidden="1" customHeight="1" x14ac:dyDescent="0.25">
      <c r="A9763" s="2" t="s">
        <v>853</v>
      </c>
      <c r="B9763" s="2" t="s">
        <v>854</v>
      </c>
      <c r="C9763" s="2">
        <v>2050</v>
      </c>
      <c r="D9763" s="2" t="s">
        <v>241</v>
      </c>
      <c r="E9763" s="2" t="s">
        <v>627</v>
      </c>
      <c r="F9763" s="2" t="s">
        <v>855</v>
      </c>
      <c r="G9763" s="2">
        <v>-307</v>
      </c>
      <c r="H9763" s="2">
        <v>2.6556085795164101E-2</v>
      </c>
      <c r="I9763" s="2">
        <v>2.9742816090583796E-2</v>
      </c>
      <c r="J9763" s="26" t="s">
        <v>700</v>
      </c>
    </row>
    <row r="9764" spans="1:10" ht="15.75" hidden="1" customHeight="1" x14ac:dyDescent="0.25">
      <c r="A9764" s="2" t="s">
        <v>853</v>
      </c>
      <c r="B9764" s="2" t="s">
        <v>854</v>
      </c>
      <c r="C9764" s="2">
        <v>2050</v>
      </c>
      <c r="D9764" s="2" t="s">
        <v>241</v>
      </c>
      <c r="E9764" s="2" t="s">
        <v>627</v>
      </c>
      <c r="F9764" s="2" t="s">
        <v>855</v>
      </c>
      <c r="G9764" s="2">
        <v>-306</v>
      </c>
      <c r="H9764" s="2">
        <v>1.9191036000847799E-2</v>
      </c>
      <c r="I9764" s="2">
        <v>2.1493960320949537E-2</v>
      </c>
      <c r="J9764" s="26" t="s">
        <v>700</v>
      </c>
    </row>
    <row r="9765" spans="1:10" ht="15.75" hidden="1" customHeight="1" x14ac:dyDescent="0.25">
      <c r="A9765" s="2" t="s">
        <v>853</v>
      </c>
      <c r="B9765" s="2" t="s">
        <v>854</v>
      </c>
      <c r="C9765" s="2">
        <v>2050</v>
      </c>
      <c r="D9765" s="2" t="s">
        <v>241</v>
      </c>
      <c r="E9765" s="2" t="s">
        <v>627</v>
      </c>
      <c r="F9765" s="2" t="s">
        <v>855</v>
      </c>
      <c r="G9765" s="2">
        <v>-302</v>
      </c>
      <c r="H9765" s="2">
        <v>4.6802437864244002E-3</v>
      </c>
      <c r="I9765" s="2">
        <v>5.2418730407953282E-3</v>
      </c>
      <c r="J9765" s="26" t="s">
        <v>700</v>
      </c>
    </row>
    <row r="9766" spans="1:10" ht="15.75" hidden="1" customHeight="1" x14ac:dyDescent="0.25">
      <c r="A9766" s="2" t="s">
        <v>853</v>
      </c>
      <c r="B9766" s="2" t="s">
        <v>854</v>
      </c>
      <c r="C9766" s="2">
        <v>2050</v>
      </c>
      <c r="D9766" s="2" t="s">
        <v>241</v>
      </c>
      <c r="E9766" s="2" t="s">
        <v>627</v>
      </c>
      <c r="F9766" s="2" t="s">
        <v>855</v>
      </c>
      <c r="G9766" s="2">
        <v>-301</v>
      </c>
      <c r="H9766" s="2">
        <v>5.0880266353488003E-3</v>
      </c>
      <c r="I9766" s="2">
        <v>5.698589831590657E-3</v>
      </c>
      <c r="J9766" s="26" t="s">
        <v>700</v>
      </c>
    </row>
    <row r="9767" spans="1:10" ht="15.75" hidden="1" customHeight="1" x14ac:dyDescent="0.25">
      <c r="A9767" s="2" t="s">
        <v>853</v>
      </c>
      <c r="B9767" s="2" t="s">
        <v>854</v>
      </c>
      <c r="C9767" s="2">
        <v>2050</v>
      </c>
      <c r="D9767" s="2" t="s">
        <v>241</v>
      </c>
      <c r="E9767" s="2" t="s">
        <v>627</v>
      </c>
      <c r="F9767" s="2" t="s">
        <v>855</v>
      </c>
      <c r="G9767" s="2">
        <v>-300</v>
      </c>
      <c r="H9767" s="2">
        <v>1.9789053360000301E-2</v>
      </c>
      <c r="I9767" s="2">
        <v>2.2163739763200338E-2</v>
      </c>
      <c r="J9767" s="26" t="s">
        <v>700</v>
      </c>
    </row>
    <row r="9768" spans="1:10" ht="15.75" hidden="1" customHeight="1" x14ac:dyDescent="0.25">
      <c r="A9768" s="2" t="s">
        <v>853</v>
      </c>
      <c r="B9768" s="2" t="s">
        <v>854</v>
      </c>
      <c r="C9768" s="2">
        <v>2050</v>
      </c>
      <c r="D9768" s="2" t="s">
        <v>241</v>
      </c>
      <c r="E9768" s="2" t="s">
        <v>627</v>
      </c>
      <c r="F9768" s="2" t="s">
        <v>855</v>
      </c>
      <c r="G9768" s="2">
        <v>-299</v>
      </c>
      <c r="H9768" s="2">
        <v>2.9590086080133901E-2</v>
      </c>
      <c r="I9768" s="2">
        <v>3.3140896409749973E-2</v>
      </c>
      <c r="J9768" s="26" t="s">
        <v>700</v>
      </c>
    </row>
    <row r="9769" spans="1:10" ht="15.75" hidden="1" customHeight="1" x14ac:dyDescent="0.25">
      <c r="A9769" s="2" t="s">
        <v>853</v>
      </c>
      <c r="B9769" s="2" t="s">
        <v>854</v>
      </c>
      <c r="C9769" s="2">
        <v>2050</v>
      </c>
      <c r="D9769" s="2" t="s">
        <v>241</v>
      </c>
      <c r="E9769" s="2" t="s">
        <v>627</v>
      </c>
      <c r="F9769" s="2" t="s">
        <v>855</v>
      </c>
      <c r="G9769" s="2">
        <v>-298</v>
      </c>
      <c r="H9769" s="2">
        <v>5.7485401630402002E-3</v>
      </c>
      <c r="I9769" s="2">
        <v>6.4383649826050245E-3</v>
      </c>
      <c r="J9769" s="26" t="s">
        <v>700</v>
      </c>
    </row>
    <row r="9770" spans="1:10" ht="15.75" hidden="1" customHeight="1" x14ac:dyDescent="0.25">
      <c r="A9770" s="2" t="s">
        <v>853</v>
      </c>
      <c r="B9770" s="2" t="s">
        <v>854</v>
      </c>
      <c r="C9770" s="2">
        <v>2050</v>
      </c>
      <c r="D9770" s="2" t="s">
        <v>241</v>
      </c>
      <c r="E9770" s="2" t="s">
        <v>627</v>
      </c>
      <c r="F9770" s="2" t="s">
        <v>855</v>
      </c>
      <c r="G9770" s="2">
        <v>-297</v>
      </c>
      <c r="H9770" s="2">
        <v>1.07018095441163E-2</v>
      </c>
      <c r="I9770" s="2">
        <v>1.1986026689410257E-2</v>
      </c>
      <c r="J9770" s="26" t="s">
        <v>700</v>
      </c>
    </row>
    <row r="9771" spans="1:10" ht="15.75" hidden="1" customHeight="1" x14ac:dyDescent="0.25">
      <c r="A9771" s="2" t="s">
        <v>853</v>
      </c>
      <c r="B9771" s="2" t="s">
        <v>854</v>
      </c>
      <c r="C9771" s="2">
        <v>2050</v>
      </c>
      <c r="D9771" s="2" t="s">
        <v>241</v>
      </c>
      <c r="E9771" s="2" t="s">
        <v>627</v>
      </c>
      <c r="F9771" s="2" t="s">
        <v>855</v>
      </c>
      <c r="G9771" s="2">
        <v>-296</v>
      </c>
      <c r="H9771" s="2">
        <v>5.5491370148957001E-3</v>
      </c>
      <c r="I9771" s="2">
        <v>6.2150334566831843E-3</v>
      </c>
      <c r="J9771" s="26" t="s">
        <v>700</v>
      </c>
    </row>
    <row r="9772" spans="1:10" ht="15.75" hidden="1" customHeight="1" x14ac:dyDescent="0.25">
      <c r="A9772" s="2" t="s">
        <v>853</v>
      </c>
      <c r="B9772" s="2" t="s">
        <v>854</v>
      </c>
      <c r="C9772" s="2">
        <v>2050</v>
      </c>
      <c r="D9772" s="2" t="s">
        <v>241</v>
      </c>
      <c r="E9772" s="2" t="s">
        <v>627</v>
      </c>
      <c r="F9772" s="2" t="s">
        <v>855</v>
      </c>
      <c r="G9772" s="2">
        <v>-295</v>
      </c>
      <c r="H9772" s="2">
        <v>4.8660095781087997E-3</v>
      </c>
      <c r="I9772" s="2">
        <v>5.4499307274818564E-3</v>
      </c>
      <c r="J9772" s="26" t="s">
        <v>700</v>
      </c>
    </row>
    <row r="9773" spans="1:10" ht="15.75" hidden="1" customHeight="1" x14ac:dyDescent="0.25">
      <c r="A9773" s="2" t="s">
        <v>853</v>
      </c>
      <c r="B9773" s="2" t="s">
        <v>854</v>
      </c>
      <c r="C9773" s="2">
        <v>2050</v>
      </c>
      <c r="D9773" s="2" t="s">
        <v>241</v>
      </c>
      <c r="E9773" s="2" t="s">
        <v>627</v>
      </c>
      <c r="F9773" s="2" t="s">
        <v>855</v>
      </c>
      <c r="G9773" s="2">
        <v>-294</v>
      </c>
      <c r="H9773" s="2">
        <v>3.0707810074090999E-2</v>
      </c>
      <c r="I9773" s="2">
        <v>3.4392747282981924E-2</v>
      </c>
      <c r="J9773" s="26" t="s">
        <v>700</v>
      </c>
    </row>
    <row r="9774" spans="1:10" ht="15.75" hidden="1" customHeight="1" x14ac:dyDescent="0.25">
      <c r="A9774" s="2" t="s">
        <v>853</v>
      </c>
      <c r="B9774" s="2" t="s">
        <v>854</v>
      </c>
      <c r="C9774" s="2">
        <v>2050</v>
      </c>
      <c r="D9774" s="2" t="s">
        <v>241</v>
      </c>
      <c r="E9774" s="2" t="s">
        <v>627</v>
      </c>
      <c r="F9774" s="2" t="s">
        <v>855</v>
      </c>
      <c r="G9774" s="2">
        <v>-293</v>
      </c>
      <c r="H9774" s="2">
        <v>4.7377390321344102E-2</v>
      </c>
      <c r="I9774" s="2">
        <v>5.3062677159905397E-2</v>
      </c>
      <c r="J9774" s="26" t="s">
        <v>700</v>
      </c>
    </row>
    <row r="9775" spans="1:10" ht="15.75" hidden="1" customHeight="1" x14ac:dyDescent="0.25">
      <c r="A9775" s="2" t="s">
        <v>853</v>
      </c>
      <c r="B9775" s="2" t="s">
        <v>854</v>
      </c>
      <c r="C9775" s="2">
        <v>2050</v>
      </c>
      <c r="D9775" s="2" t="s">
        <v>241</v>
      </c>
      <c r="E9775" s="2" t="s">
        <v>627</v>
      </c>
      <c r="F9775" s="2" t="s">
        <v>855</v>
      </c>
      <c r="G9775" s="2">
        <v>-291</v>
      </c>
      <c r="H9775" s="2">
        <v>2.4065596982836699E-2</v>
      </c>
      <c r="I9775" s="2">
        <v>2.6953468620777105E-2</v>
      </c>
      <c r="J9775" s="26" t="s">
        <v>700</v>
      </c>
    </row>
    <row r="9776" spans="1:10" ht="15.75" hidden="1" customHeight="1" x14ac:dyDescent="0.25">
      <c r="A9776" s="2" t="s">
        <v>853</v>
      </c>
      <c r="B9776" s="2" t="s">
        <v>854</v>
      </c>
      <c r="C9776" s="2">
        <v>2050</v>
      </c>
      <c r="D9776" s="2" t="s">
        <v>241</v>
      </c>
      <c r="E9776" s="2" t="s">
        <v>627</v>
      </c>
      <c r="F9776" s="2" t="s">
        <v>855</v>
      </c>
      <c r="G9776" s="2">
        <v>-290</v>
      </c>
      <c r="H9776" s="2">
        <v>1.1608880711719401E-2</v>
      </c>
      <c r="I9776" s="2">
        <v>1.300194639712573E-2</v>
      </c>
      <c r="J9776" s="26" t="s">
        <v>700</v>
      </c>
    </row>
    <row r="9777" spans="1:10" ht="15.75" hidden="1" customHeight="1" x14ac:dyDescent="0.25">
      <c r="A9777" s="2" t="s">
        <v>853</v>
      </c>
      <c r="B9777" s="2" t="s">
        <v>854</v>
      </c>
      <c r="C9777" s="2">
        <v>2050</v>
      </c>
      <c r="D9777" s="2" t="s">
        <v>241</v>
      </c>
      <c r="E9777" s="2" t="s">
        <v>627</v>
      </c>
      <c r="F9777" s="2" t="s">
        <v>855</v>
      </c>
      <c r="G9777" s="2">
        <v>-289</v>
      </c>
      <c r="H9777" s="2">
        <v>2.7136669959873E-3</v>
      </c>
      <c r="I9777" s="2">
        <v>3.0393070355057765E-3</v>
      </c>
      <c r="J9777" s="26" t="s">
        <v>700</v>
      </c>
    </row>
    <row r="9778" spans="1:10" ht="15.75" hidden="1" customHeight="1" x14ac:dyDescent="0.25">
      <c r="A9778" s="2" t="s">
        <v>853</v>
      </c>
      <c r="B9778" s="2" t="s">
        <v>854</v>
      </c>
      <c r="C9778" s="2">
        <v>2050</v>
      </c>
      <c r="D9778" s="2" t="s">
        <v>241</v>
      </c>
      <c r="E9778" s="2" t="s">
        <v>627</v>
      </c>
      <c r="F9778" s="2" t="s">
        <v>855</v>
      </c>
      <c r="G9778" s="2">
        <v>-288</v>
      </c>
      <c r="H9778" s="2">
        <v>7.1401419118047003E-3</v>
      </c>
      <c r="I9778" s="2">
        <v>7.9969589412212643E-3</v>
      </c>
      <c r="J9778" s="26" t="s">
        <v>700</v>
      </c>
    </row>
    <row r="9779" spans="1:10" ht="15.75" hidden="1" customHeight="1" x14ac:dyDescent="0.25">
      <c r="A9779" s="2" t="s">
        <v>853</v>
      </c>
      <c r="B9779" s="2" t="s">
        <v>854</v>
      </c>
      <c r="C9779" s="2">
        <v>2050</v>
      </c>
      <c r="D9779" s="2" t="s">
        <v>241</v>
      </c>
      <c r="E9779" s="2" t="s">
        <v>627</v>
      </c>
      <c r="F9779" s="2" t="s">
        <v>855</v>
      </c>
      <c r="G9779" s="2">
        <v>-287</v>
      </c>
      <c r="H9779" s="2">
        <v>1.4662331435829399E-2</v>
      </c>
      <c r="I9779" s="2">
        <v>1.6421811208128929E-2</v>
      </c>
      <c r="J9779" s="26" t="s">
        <v>700</v>
      </c>
    </row>
    <row r="9780" spans="1:10" ht="15.75" hidden="1" customHeight="1" x14ac:dyDescent="0.25">
      <c r="A9780" s="2" t="s">
        <v>853</v>
      </c>
      <c r="B9780" s="2" t="s">
        <v>854</v>
      </c>
      <c r="C9780" s="2">
        <v>2050</v>
      </c>
      <c r="D9780" s="2" t="s">
        <v>241</v>
      </c>
      <c r="E9780" s="2" t="s">
        <v>627</v>
      </c>
      <c r="F9780" s="2" t="s">
        <v>855</v>
      </c>
      <c r="G9780" s="2">
        <v>-286</v>
      </c>
      <c r="H9780" s="2">
        <v>2.5510401930659999E-2</v>
      </c>
      <c r="I9780" s="2">
        <v>2.8571650162339202E-2</v>
      </c>
      <c r="J9780" s="26" t="s">
        <v>700</v>
      </c>
    </row>
    <row r="9781" spans="1:10" ht="15.75" hidden="1" customHeight="1" x14ac:dyDescent="0.25">
      <c r="A9781" s="2" t="s">
        <v>853</v>
      </c>
      <c r="B9781" s="2" t="s">
        <v>854</v>
      </c>
      <c r="C9781" s="2">
        <v>2050</v>
      </c>
      <c r="D9781" s="2" t="s">
        <v>241</v>
      </c>
      <c r="E9781" s="2" t="s">
        <v>627</v>
      </c>
      <c r="F9781" s="2" t="s">
        <v>855</v>
      </c>
      <c r="G9781" s="2">
        <v>-285</v>
      </c>
      <c r="H9781" s="2">
        <v>5.7895309291780004E-3</v>
      </c>
      <c r="I9781" s="2">
        <v>6.4842746406793611E-3</v>
      </c>
      <c r="J9781" s="26" t="s">
        <v>700</v>
      </c>
    </row>
    <row r="9782" spans="1:10" ht="15.75" hidden="1" customHeight="1" x14ac:dyDescent="0.25">
      <c r="A9782" s="2" t="s">
        <v>853</v>
      </c>
      <c r="B9782" s="2" t="s">
        <v>854</v>
      </c>
      <c r="C9782" s="2">
        <v>2050</v>
      </c>
      <c r="D9782" s="2" t="s">
        <v>241</v>
      </c>
      <c r="E9782" s="2" t="s">
        <v>627</v>
      </c>
      <c r="F9782" s="2" t="s">
        <v>855</v>
      </c>
      <c r="G9782" s="2">
        <v>-284</v>
      </c>
      <c r="H9782" s="2">
        <v>1.3629373628646101E-2</v>
      </c>
      <c r="I9782" s="2">
        <v>1.5264898464083633E-2</v>
      </c>
      <c r="J9782" s="26" t="s">
        <v>700</v>
      </c>
    </row>
    <row r="9783" spans="1:10" ht="15.75" hidden="1" customHeight="1" x14ac:dyDescent="0.25">
      <c r="A9783" s="2" t="s">
        <v>853</v>
      </c>
      <c r="B9783" s="2" t="s">
        <v>854</v>
      </c>
      <c r="C9783" s="2">
        <v>2050</v>
      </c>
      <c r="D9783" s="2" t="s">
        <v>241</v>
      </c>
      <c r="E9783" s="2" t="s">
        <v>627</v>
      </c>
      <c r="F9783" s="2" t="s">
        <v>855</v>
      </c>
      <c r="G9783" s="2">
        <v>-283</v>
      </c>
      <c r="H9783" s="2">
        <v>3.2490093726664998E-3</v>
      </c>
      <c r="I9783" s="2">
        <v>3.6388904973864802E-3</v>
      </c>
      <c r="J9783" s="26" t="s">
        <v>700</v>
      </c>
    </row>
    <row r="9784" spans="1:10" ht="15.75" hidden="1" customHeight="1" x14ac:dyDescent="0.25">
      <c r="A9784" s="2" t="s">
        <v>853</v>
      </c>
      <c r="B9784" s="2" t="s">
        <v>854</v>
      </c>
      <c r="C9784" s="2">
        <v>2050</v>
      </c>
      <c r="D9784" s="2" t="s">
        <v>241</v>
      </c>
      <c r="E9784" s="2" t="s">
        <v>627</v>
      </c>
      <c r="F9784" s="2" t="s">
        <v>855</v>
      </c>
      <c r="G9784" s="2">
        <v>-282</v>
      </c>
      <c r="H9784" s="2">
        <v>1.95770086720586E-2</v>
      </c>
      <c r="I9784" s="2">
        <v>2.1926249712705632E-2</v>
      </c>
      <c r="J9784" s="26" t="s">
        <v>700</v>
      </c>
    </row>
    <row r="9785" spans="1:10" ht="15.75" hidden="1" customHeight="1" x14ac:dyDescent="0.25">
      <c r="A9785" s="2" t="s">
        <v>853</v>
      </c>
      <c r="B9785" s="2" t="s">
        <v>854</v>
      </c>
      <c r="C9785" s="2">
        <v>2050</v>
      </c>
      <c r="D9785" s="2" t="s">
        <v>241</v>
      </c>
      <c r="E9785" s="2" t="s">
        <v>627</v>
      </c>
      <c r="F9785" s="2" t="s">
        <v>855</v>
      </c>
      <c r="G9785" s="2">
        <v>-281</v>
      </c>
      <c r="H9785" s="2">
        <v>6.5524321980774004E-3</v>
      </c>
      <c r="I9785" s="2">
        <v>7.3387240618466888E-3</v>
      </c>
      <c r="J9785" s="26" t="s">
        <v>700</v>
      </c>
    </row>
    <row r="9786" spans="1:10" ht="15.75" hidden="1" customHeight="1" x14ac:dyDescent="0.25">
      <c r="A9786" s="2" t="s">
        <v>853</v>
      </c>
      <c r="B9786" s="2" t="s">
        <v>854</v>
      </c>
      <c r="C9786" s="2">
        <v>2050</v>
      </c>
      <c r="D9786" s="2" t="s">
        <v>241</v>
      </c>
      <c r="E9786" s="2" t="s">
        <v>627</v>
      </c>
      <c r="F9786" s="2" t="s">
        <v>855</v>
      </c>
      <c r="G9786" s="2">
        <v>-280</v>
      </c>
      <c r="H9786" s="2">
        <v>1.29135893657804E-2</v>
      </c>
      <c r="I9786" s="2">
        <v>1.446322008967405E-2</v>
      </c>
      <c r="J9786" s="26" t="s">
        <v>700</v>
      </c>
    </row>
    <row r="9787" spans="1:10" ht="15.75" hidden="1" customHeight="1" x14ac:dyDescent="0.25">
      <c r="A9787" s="2" t="s">
        <v>853</v>
      </c>
      <c r="B9787" s="2" t="s">
        <v>854</v>
      </c>
      <c r="C9787" s="2">
        <v>2050</v>
      </c>
      <c r="D9787" s="2" t="s">
        <v>241</v>
      </c>
      <c r="E9787" s="2" t="s">
        <v>627</v>
      </c>
      <c r="F9787" s="2" t="s">
        <v>855</v>
      </c>
      <c r="G9787" s="2">
        <v>-279</v>
      </c>
      <c r="H9787" s="2">
        <v>4.5078241964802097E-2</v>
      </c>
      <c r="I9787" s="2">
        <v>5.0487631000578355E-2</v>
      </c>
      <c r="J9787" s="26" t="s">
        <v>700</v>
      </c>
    </row>
    <row r="9788" spans="1:10" ht="15.75" hidden="1" customHeight="1" x14ac:dyDescent="0.25">
      <c r="A9788" s="2" t="s">
        <v>853</v>
      </c>
      <c r="B9788" s="2" t="s">
        <v>854</v>
      </c>
      <c r="C9788" s="2">
        <v>2050</v>
      </c>
      <c r="D9788" s="2" t="s">
        <v>241</v>
      </c>
      <c r="E9788" s="2" t="s">
        <v>627</v>
      </c>
      <c r="F9788" s="2" t="s">
        <v>855</v>
      </c>
      <c r="G9788" s="2">
        <v>-278</v>
      </c>
      <c r="H9788" s="2">
        <v>2.6144720148295199E-2</v>
      </c>
      <c r="I9788" s="2">
        <v>2.9282086566090625E-2</v>
      </c>
      <c r="J9788" s="26" t="s">
        <v>700</v>
      </c>
    </row>
    <row r="9789" spans="1:10" ht="15.75" hidden="1" customHeight="1" x14ac:dyDescent="0.25">
      <c r="A9789" s="2" t="s">
        <v>853</v>
      </c>
      <c r="B9789" s="2" t="s">
        <v>854</v>
      </c>
      <c r="C9789" s="2">
        <v>2050</v>
      </c>
      <c r="D9789" s="2" t="s">
        <v>241</v>
      </c>
      <c r="E9789" s="2" t="s">
        <v>627</v>
      </c>
      <c r="F9789" s="2" t="s">
        <v>855</v>
      </c>
      <c r="G9789" s="2">
        <v>-277</v>
      </c>
      <c r="H9789" s="2">
        <v>5.6054994231089901E-2</v>
      </c>
      <c r="I9789" s="2">
        <v>6.2781593538820693E-2</v>
      </c>
      <c r="J9789" s="26" t="s">
        <v>700</v>
      </c>
    </row>
    <row r="9790" spans="1:10" ht="15.75" hidden="1" customHeight="1" x14ac:dyDescent="0.25">
      <c r="A9790" s="2" t="s">
        <v>853</v>
      </c>
      <c r="B9790" s="2" t="s">
        <v>854</v>
      </c>
      <c r="C9790" s="2">
        <v>2050</v>
      </c>
      <c r="D9790" s="2" t="s">
        <v>241</v>
      </c>
      <c r="E9790" s="2" t="s">
        <v>627</v>
      </c>
      <c r="F9790" s="2" t="s">
        <v>855</v>
      </c>
      <c r="G9790" s="2">
        <v>-276</v>
      </c>
      <c r="H9790" s="2">
        <v>1.33825275115669E-2</v>
      </c>
      <c r="I9790" s="2">
        <v>1.498843081295493E-2</v>
      </c>
      <c r="J9790" s="26" t="s">
        <v>700</v>
      </c>
    </row>
    <row r="9791" spans="1:10" ht="15.75" hidden="1" customHeight="1" x14ac:dyDescent="0.25">
      <c r="A9791" s="2" t="s">
        <v>853</v>
      </c>
      <c r="B9791" s="2" t="s">
        <v>854</v>
      </c>
      <c r="C9791" s="2">
        <v>2050</v>
      </c>
      <c r="D9791" s="2" t="s">
        <v>241</v>
      </c>
      <c r="E9791" s="2" t="s">
        <v>627</v>
      </c>
      <c r="F9791" s="2" t="s">
        <v>855</v>
      </c>
      <c r="G9791" s="2">
        <v>-275</v>
      </c>
      <c r="H9791" s="2">
        <v>4.1042263153940398E-2</v>
      </c>
      <c r="I9791" s="2">
        <v>4.5967334732413247E-2</v>
      </c>
      <c r="J9791" s="26" t="s">
        <v>700</v>
      </c>
    </row>
    <row r="9792" spans="1:10" ht="15.75" hidden="1" customHeight="1" x14ac:dyDescent="0.25">
      <c r="A9792" s="2" t="s">
        <v>853</v>
      </c>
      <c r="B9792" s="2" t="s">
        <v>854</v>
      </c>
      <c r="C9792" s="2">
        <v>2050</v>
      </c>
      <c r="D9792" s="2" t="s">
        <v>241</v>
      </c>
      <c r="E9792" s="2" t="s">
        <v>627</v>
      </c>
      <c r="F9792" s="2" t="s">
        <v>855</v>
      </c>
      <c r="G9792" s="2">
        <v>-274</v>
      </c>
      <c r="H9792" s="2">
        <v>2.2137047722935701E-2</v>
      </c>
      <c r="I9792" s="2">
        <v>2.4793493449687988E-2</v>
      </c>
      <c r="J9792" s="26" t="s">
        <v>700</v>
      </c>
    </row>
    <row r="9793" spans="1:10" ht="15.75" hidden="1" customHeight="1" x14ac:dyDescent="0.25">
      <c r="A9793" s="2" t="s">
        <v>853</v>
      </c>
      <c r="B9793" s="2" t="s">
        <v>854</v>
      </c>
      <c r="C9793" s="2">
        <v>2050</v>
      </c>
      <c r="D9793" s="2" t="s">
        <v>241</v>
      </c>
      <c r="E9793" s="2" t="s">
        <v>627</v>
      </c>
      <c r="F9793" s="2" t="s">
        <v>855</v>
      </c>
      <c r="G9793" s="2">
        <v>-273</v>
      </c>
      <c r="H9793" s="2">
        <v>2.18385169282556E-2</v>
      </c>
      <c r="I9793" s="2">
        <v>2.4459138959646274E-2</v>
      </c>
      <c r="J9793" s="26" t="s">
        <v>700</v>
      </c>
    </row>
    <row r="9794" spans="1:10" ht="15.75" hidden="1" customHeight="1" x14ac:dyDescent="0.25">
      <c r="A9794" s="2" t="s">
        <v>853</v>
      </c>
      <c r="B9794" s="2" t="s">
        <v>854</v>
      </c>
      <c r="C9794" s="2">
        <v>2050</v>
      </c>
      <c r="D9794" s="2" t="s">
        <v>241</v>
      </c>
      <c r="E9794" s="2" t="s">
        <v>627</v>
      </c>
      <c r="F9794" s="2" t="s">
        <v>855</v>
      </c>
      <c r="G9794" s="2">
        <v>-272</v>
      </c>
      <c r="H9794" s="2">
        <v>4.9036163836717996E-3</v>
      </c>
      <c r="I9794" s="2">
        <v>5.4920503497124162E-3</v>
      </c>
      <c r="J9794" s="26" t="s">
        <v>700</v>
      </c>
    </row>
    <row r="9795" spans="1:10" ht="15.75" hidden="1" customHeight="1" x14ac:dyDescent="0.25">
      <c r="A9795" s="2" t="s">
        <v>853</v>
      </c>
      <c r="B9795" s="2" t="s">
        <v>854</v>
      </c>
      <c r="C9795" s="2">
        <v>2050</v>
      </c>
      <c r="D9795" s="2" t="s">
        <v>241</v>
      </c>
      <c r="E9795" s="2" t="s">
        <v>627</v>
      </c>
      <c r="F9795" s="2" t="s">
        <v>855</v>
      </c>
      <c r="G9795" s="2">
        <v>-271</v>
      </c>
      <c r="H9795" s="2">
        <v>4.520523827523E-3</v>
      </c>
      <c r="I9795" s="2">
        <v>5.0629866868257606E-3</v>
      </c>
      <c r="J9795" s="26" t="s">
        <v>700</v>
      </c>
    </row>
    <row r="9796" spans="1:10" ht="15.75" hidden="1" customHeight="1" x14ac:dyDescent="0.25">
      <c r="A9796" s="2" t="s">
        <v>853</v>
      </c>
      <c r="B9796" s="2" t="s">
        <v>854</v>
      </c>
      <c r="C9796" s="2">
        <v>2050</v>
      </c>
      <c r="D9796" s="2" t="s">
        <v>241</v>
      </c>
      <c r="E9796" s="2" t="s">
        <v>627</v>
      </c>
      <c r="F9796" s="2" t="s">
        <v>855</v>
      </c>
      <c r="G9796" s="2">
        <v>-270</v>
      </c>
      <c r="H9796" s="2">
        <v>3.7470339681021897E-2</v>
      </c>
      <c r="I9796" s="2">
        <v>4.1966780442744531E-2</v>
      </c>
      <c r="J9796" s="26" t="s">
        <v>700</v>
      </c>
    </row>
    <row r="9797" spans="1:10" ht="15.75" hidden="1" customHeight="1" x14ac:dyDescent="0.25">
      <c r="A9797" s="2" t="s">
        <v>853</v>
      </c>
      <c r="B9797" s="2" t="s">
        <v>854</v>
      </c>
      <c r="C9797" s="2">
        <v>2050</v>
      </c>
      <c r="D9797" s="2" t="s">
        <v>241</v>
      </c>
      <c r="E9797" s="2" t="s">
        <v>627</v>
      </c>
      <c r="F9797" s="2" t="s">
        <v>855</v>
      </c>
      <c r="G9797" s="2">
        <v>-269</v>
      </c>
      <c r="H9797" s="2">
        <v>4.0979706682265004E-3</v>
      </c>
      <c r="I9797" s="2">
        <v>4.5897271484136807E-3</v>
      </c>
      <c r="J9797" s="26" t="s">
        <v>700</v>
      </c>
    </row>
    <row r="9798" spans="1:10" ht="15.75" hidden="1" customHeight="1" x14ac:dyDescent="0.25">
      <c r="A9798" s="2" t="s">
        <v>853</v>
      </c>
      <c r="B9798" s="2" t="s">
        <v>854</v>
      </c>
      <c r="C9798" s="2">
        <v>2050</v>
      </c>
      <c r="D9798" s="2" t="s">
        <v>241</v>
      </c>
      <c r="E9798" s="2" t="s">
        <v>627</v>
      </c>
      <c r="F9798" s="2" t="s">
        <v>855</v>
      </c>
      <c r="G9798" s="2">
        <v>-268</v>
      </c>
      <c r="H9798" s="2">
        <v>1.24770571710542E-2</v>
      </c>
      <c r="I9798" s="2">
        <v>1.3974304031580705E-2</v>
      </c>
      <c r="J9798" s="26" t="s">
        <v>700</v>
      </c>
    </row>
    <row r="9799" spans="1:10" ht="15.75" hidden="1" customHeight="1" x14ac:dyDescent="0.25">
      <c r="A9799" s="2" t="s">
        <v>853</v>
      </c>
      <c r="B9799" s="2" t="s">
        <v>854</v>
      </c>
      <c r="C9799" s="2">
        <v>2050</v>
      </c>
      <c r="D9799" s="2" t="s">
        <v>241</v>
      </c>
      <c r="E9799" s="2" t="s">
        <v>627</v>
      </c>
      <c r="F9799" s="2" t="s">
        <v>855</v>
      </c>
      <c r="G9799" s="2">
        <v>-267</v>
      </c>
      <c r="H9799" s="2">
        <v>2.2739551495761E-3</v>
      </c>
      <c r="I9799" s="2">
        <v>2.5468297675252322E-3</v>
      </c>
      <c r="J9799" s="26" t="s">
        <v>700</v>
      </c>
    </row>
    <row r="9800" spans="1:10" ht="15.75" hidden="1" customHeight="1" x14ac:dyDescent="0.25">
      <c r="A9800" s="2" t="s">
        <v>853</v>
      </c>
      <c r="B9800" s="2" t="s">
        <v>854</v>
      </c>
      <c r="C9800" s="2">
        <v>2050</v>
      </c>
      <c r="D9800" s="2" t="s">
        <v>241</v>
      </c>
      <c r="E9800" s="2" t="s">
        <v>627</v>
      </c>
      <c r="F9800" s="2" t="s">
        <v>855</v>
      </c>
      <c r="G9800" s="2">
        <v>-266</v>
      </c>
      <c r="H9800" s="2">
        <v>3.5952965263277002E-3</v>
      </c>
      <c r="I9800" s="2">
        <v>4.0267321094870244E-3</v>
      </c>
      <c r="J9800" s="26" t="s">
        <v>700</v>
      </c>
    </row>
    <row r="9801" spans="1:10" ht="15.75" hidden="1" customHeight="1" x14ac:dyDescent="0.25">
      <c r="A9801" s="2" t="s">
        <v>853</v>
      </c>
      <c r="B9801" s="2" t="s">
        <v>854</v>
      </c>
      <c r="C9801" s="2">
        <v>2050</v>
      </c>
      <c r="D9801" s="2" t="s">
        <v>241</v>
      </c>
      <c r="E9801" s="2" t="s">
        <v>627</v>
      </c>
      <c r="F9801" s="2" t="s">
        <v>855</v>
      </c>
      <c r="G9801" s="2">
        <v>-265</v>
      </c>
      <c r="H9801" s="2">
        <v>8.9734161738306006E-3</v>
      </c>
      <c r="I9801" s="2">
        <v>1.0050226114690274E-2</v>
      </c>
      <c r="J9801" s="26" t="s">
        <v>700</v>
      </c>
    </row>
    <row r="9802" spans="1:10" ht="15.75" hidden="1" customHeight="1" x14ac:dyDescent="0.25">
      <c r="A9802" s="2" t="s">
        <v>853</v>
      </c>
      <c r="B9802" s="2" t="s">
        <v>854</v>
      </c>
      <c r="C9802" s="2">
        <v>2050</v>
      </c>
      <c r="D9802" s="2" t="s">
        <v>241</v>
      </c>
      <c r="E9802" s="2" t="s">
        <v>627</v>
      </c>
      <c r="F9802" s="2" t="s">
        <v>855</v>
      </c>
      <c r="G9802" s="2">
        <v>-264</v>
      </c>
      <c r="H9802" s="2">
        <v>1.1920256074518E-2</v>
      </c>
      <c r="I9802" s="2">
        <v>1.3350686803460162E-2</v>
      </c>
      <c r="J9802" s="26" t="s">
        <v>700</v>
      </c>
    </row>
    <row r="9803" spans="1:10" ht="15.75" hidden="1" customHeight="1" x14ac:dyDescent="0.25">
      <c r="A9803" s="2" t="s">
        <v>853</v>
      </c>
      <c r="B9803" s="2" t="s">
        <v>854</v>
      </c>
      <c r="C9803" s="2">
        <v>2050</v>
      </c>
      <c r="D9803" s="2" t="s">
        <v>241</v>
      </c>
      <c r="E9803" s="2" t="s">
        <v>627</v>
      </c>
      <c r="F9803" s="2" t="s">
        <v>855</v>
      </c>
      <c r="G9803" s="2">
        <v>-263</v>
      </c>
      <c r="H9803" s="2">
        <v>3.84591451147571E-2</v>
      </c>
      <c r="I9803" s="2">
        <v>4.3074242528527956E-2</v>
      </c>
      <c r="J9803" s="26" t="s">
        <v>700</v>
      </c>
    </row>
    <row r="9804" spans="1:10" ht="15.75" hidden="1" customHeight="1" x14ac:dyDescent="0.25">
      <c r="A9804" s="2" t="s">
        <v>853</v>
      </c>
      <c r="B9804" s="2" t="s">
        <v>854</v>
      </c>
      <c r="C9804" s="2">
        <v>2050</v>
      </c>
      <c r="D9804" s="2" t="s">
        <v>241</v>
      </c>
      <c r="E9804" s="2" t="s">
        <v>627</v>
      </c>
      <c r="F9804" s="2" t="s">
        <v>855</v>
      </c>
      <c r="G9804" s="2">
        <v>-262</v>
      </c>
      <c r="H9804" s="2">
        <v>1.4878274872899101E-2</v>
      </c>
      <c r="I9804" s="2">
        <v>1.6663667857646995E-2</v>
      </c>
      <c r="J9804" s="26" t="s">
        <v>700</v>
      </c>
    </row>
    <row r="9805" spans="1:10" ht="15.75" hidden="1" customHeight="1" x14ac:dyDescent="0.25">
      <c r="A9805" s="2" t="s">
        <v>853</v>
      </c>
      <c r="B9805" s="2" t="s">
        <v>854</v>
      </c>
      <c r="C9805" s="2">
        <v>2050</v>
      </c>
      <c r="D9805" s="2" t="s">
        <v>241</v>
      </c>
      <c r="E9805" s="2" t="s">
        <v>627</v>
      </c>
      <c r="F9805" s="2" t="s">
        <v>855</v>
      </c>
      <c r="G9805" s="2">
        <v>-261</v>
      </c>
      <c r="H9805" s="2">
        <v>2.4118963279761398E-2</v>
      </c>
      <c r="I9805" s="2">
        <v>2.7013238873332769E-2</v>
      </c>
      <c r="J9805" s="26" t="s">
        <v>700</v>
      </c>
    </row>
    <row r="9806" spans="1:10" ht="15.75" hidden="1" customHeight="1" x14ac:dyDescent="0.25">
      <c r="A9806" s="2" t="s">
        <v>853</v>
      </c>
      <c r="B9806" s="2" t="s">
        <v>854</v>
      </c>
      <c r="C9806" s="2">
        <v>2050</v>
      </c>
      <c r="D9806" s="2" t="s">
        <v>241</v>
      </c>
      <c r="E9806" s="2" t="s">
        <v>627</v>
      </c>
      <c r="F9806" s="2" t="s">
        <v>855</v>
      </c>
      <c r="G9806" s="2">
        <v>-260</v>
      </c>
      <c r="H9806" s="2">
        <v>3.5812762100249501E-2</v>
      </c>
      <c r="I9806" s="2">
        <v>4.0110293552279443E-2</v>
      </c>
      <c r="J9806" s="26" t="s">
        <v>700</v>
      </c>
    </row>
    <row r="9807" spans="1:10" ht="15.75" hidden="1" customHeight="1" x14ac:dyDescent="0.25">
      <c r="A9807" s="2" t="s">
        <v>853</v>
      </c>
      <c r="B9807" s="2" t="s">
        <v>854</v>
      </c>
      <c r="C9807" s="2">
        <v>2050</v>
      </c>
      <c r="D9807" s="2" t="s">
        <v>241</v>
      </c>
      <c r="E9807" s="2" t="s">
        <v>627</v>
      </c>
      <c r="F9807" s="2" t="s">
        <v>855</v>
      </c>
      <c r="G9807" s="2">
        <v>-259</v>
      </c>
      <c r="H9807" s="2">
        <v>2.5929008144885302E-2</v>
      </c>
      <c r="I9807" s="2">
        <v>2.9040489122271539E-2</v>
      </c>
      <c r="J9807" s="26" t="s">
        <v>700</v>
      </c>
    </row>
    <row r="9808" spans="1:10" ht="15.75" hidden="1" customHeight="1" x14ac:dyDescent="0.25">
      <c r="A9808" s="2" t="s">
        <v>853</v>
      </c>
      <c r="B9808" s="2" t="s">
        <v>854</v>
      </c>
      <c r="C9808" s="2">
        <v>2050</v>
      </c>
      <c r="D9808" s="2" t="s">
        <v>241</v>
      </c>
      <c r="E9808" s="2" t="s">
        <v>627</v>
      </c>
      <c r="F9808" s="2" t="s">
        <v>855</v>
      </c>
      <c r="G9808" s="2">
        <v>-258</v>
      </c>
      <c r="H9808" s="2">
        <v>2.7724637882783999E-2</v>
      </c>
      <c r="I9808" s="2">
        <v>3.105159442871808E-2</v>
      </c>
      <c r="J9808" s="26" t="s">
        <v>700</v>
      </c>
    </row>
    <row r="9809" spans="1:10" ht="15.75" hidden="1" customHeight="1" x14ac:dyDescent="0.25">
      <c r="A9809" s="2" t="s">
        <v>853</v>
      </c>
      <c r="B9809" s="2" t="s">
        <v>854</v>
      </c>
      <c r="C9809" s="2">
        <v>2050</v>
      </c>
      <c r="D9809" s="2" t="s">
        <v>241</v>
      </c>
      <c r="E9809" s="2" t="s">
        <v>627</v>
      </c>
      <c r="F9809" s="2" t="s">
        <v>855</v>
      </c>
      <c r="G9809" s="2">
        <v>-257</v>
      </c>
      <c r="H9809" s="2">
        <v>1.6659753280691799E-2</v>
      </c>
      <c r="I9809" s="2">
        <v>1.8658923674374817E-2</v>
      </c>
      <c r="J9809" s="26" t="s">
        <v>700</v>
      </c>
    </row>
    <row r="9810" spans="1:10" ht="15.75" hidden="1" customHeight="1" x14ac:dyDescent="0.25">
      <c r="A9810" s="2" t="s">
        <v>853</v>
      </c>
      <c r="B9810" s="2" t="s">
        <v>854</v>
      </c>
      <c r="C9810" s="2">
        <v>2050</v>
      </c>
      <c r="D9810" s="2" t="s">
        <v>241</v>
      </c>
      <c r="E9810" s="2" t="s">
        <v>627</v>
      </c>
      <c r="F9810" s="2" t="s">
        <v>855</v>
      </c>
      <c r="G9810" s="2">
        <v>-256</v>
      </c>
      <c r="H9810" s="2">
        <v>2.8237149352207801E-2</v>
      </c>
      <c r="I9810" s="2">
        <v>3.1625607274472743E-2</v>
      </c>
      <c r="J9810" s="26" t="s">
        <v>700</v>
      </c>
    </row>
    <row r="9811" spans="1:10" ht="15.75" hidden="1" customHeight="1" x14ac:dyDescent="0.25">
      <c r="A9811" s="2" t="s">
        <v>853</v>
      </c>
      <c r="B9811" s="2" t="s">
        <v>854</v>
      </c>
      <c r="C9811" s="2">
        <v>2050</v>
      </c>
      <c r="D9811" s="2" t="s">
        <v>241</v>
      </c>
      <c r="E9811" s="2" t="s">
        <v>627</v>
      </c>
      <c r="F9811" s="2" t="s">
        <v>855</v>
      </c>
      <c r="G9811" s="2">
        <v>-255</v>
      </c>
      <c r="H9811" s="2">
        <v>2.5289955083281001E-3</v>
      </c>
      <c r="I9811" s="2">
        <v>2.8324749693274722E-3</v>
      </c>
      <c r="J9811" s="26" t="s">
        <v>700</v>
      </c>
    </row>
    <row r="9812" spans="1:10" ht="15.75" hidden="1" customHeight="1" x14ac:dyDescent="0.25">
      <c r="A9812" s="2" t="s">
        <v>853</v>
      </c>
      <c r="B9812" s="2" t="s">
        <v>854</v>
      </c>
      <c r="C9812" s="2">
        <v>2050</v>
      </c>
      <c r="D9812" s="2" t="s">
        <v>241</v>
      </c>
      <c r="E9812" s="2" t="s">
        <v>627</v>
      </c>
      <c r="F9812" s="2" t="s">
        <v>855</v>
      </c>
      <c r="G9812" s="2">
        <v>-254</v>
      </c>
      <c r="H9812" s="2">
        <v>1.23760417336598E-2</v>
      </c>
      <c r="I9812" s="2">
        <v>1.3861166741698978E-2</v>
      </c>
      <c r="J9812" s="26" t="s">
        <v>700</v>
      </c>
    </row>
    <row r="9813" spans="1:10" ht="15.75" hidden="1" customHeight="1" x14ac:dyDescent="0.25">
      <c r="A9813" s="2" t="s">
        <v>853</v>
      </c>
      <c r="B9813" s="2" t="s">
        <v>854</v>
      </c>
      <c r="C9813" s="2">
        <v>2050</v>
      </c>
      <c r="D9813" s="2" t="s">
        <v>241</v>
      </c>
      <c r="E9813" s="2" t="s">
        <v>627</v>
      </c>
      <c r="F9813" s="2" t="s">
        <v>855</v>
      </c>
      <c r="G9813" s="2">
        <v>-253</v>
      </c>
      <c r="H9813" s="2">
        <v>9.3919772189111003E-3</v>
      </c>
      <c r="I9813" s="2">
        <v>1.0519014485180434E-2</v>
      </c>
      <c r="J9813" s="26" t="s">
        <v>700</v>
      </c>
    </row>
    <row r="9814" spans="1:10" ht="15.75" hidden="1" customHeight="1" x14ac:dyDescent="0.25">
      <c r="A9814" s="2" t="s">
        <v>853</v>
      </c>
      <c r="B9814" s="2" t="s">
        <v>854</v>
      </c>
      <c r="C9814" s="2">
        <v>2050</v>
      </c>
      <c r="D9814" s="2" t="s">
        <v>241</v>
      </c>
      <c r="E9814" s="2" t="s">
        <v>627</v>
      </c>
      <c r="F9814" s="2" t="s">
        <v>855</v>
      </c>
      <c r="G9814" s="2">
        <v>-252</v>
      </c>
      <c r="H9814" s="2">
        <v>2.47353508602828E-2</v>
      </c>
      <c r="I9814" s="2">
        <v>2.7703592963516738E-2</v>
      </c>
      <c r="J9814" s="26" t="s">
        <v>700</v>
      </c>
    </row>
    <row r="9815" spans="1:10" ht="15.75" hidden="1" customHeight="1" x14ac:dyDescent="0.25">
      <c r="A9815" s="2" t="s">
        <v>853</v>
      </c>
      <c r="B9815" s="2" t="s">
        <v>854</v>
      </c>
      <c r="C9815" s="2">
        <v>2050</v>
      </c>
      <c r="D9815" s="2" t="s">
        <v>241</v>
      </c>
      <c r="E9815" s="2" t="s">
        <v>627</v>
      </c>
      <c r="F9815" s="2" t="s">
        <v>855</v>
      </c>
      <c r="G9815" s="2">
        <v>-251</v>
      </c>
      <c r="H9815" s="2">
        <v>2.2429449716582901E-2</v>
      </c>
      <c r="I9815" s="2">
        <v>2.5120983682572852E-2</v>
      </c>
      <c r="J9815" s="26" t="s">
        <v>700</v>
      </c>
    </row>
    <row r="9816" spans="1:10" ht="15.75" hidden="1" customHeight="1" x14ac:dyDescent="0.25">
      <c r="A9816" s="2" t="s">
        <v>853</v>
      </c>
      <c r="B9816" s="2" t="s">
        <v>854</v>
      </c>
      <c r="C9816" s="2">
        <v>2050</v>
      </c>
      <c r="D9816" s="2" t="s">
        <v>241</v>
      </c>
      <c r="E9816" s="2" t="s">
        <v>627</v>
      </c>
      <c r="F9816" s="2" t="s">
        <v>855</v>
      </c>
      <c r="G9816" s="2">
        <v>-250</v>
      </c>
      <c r="H9816" s="2">
        <v>3.8140158867463001E-3</v>
      </c>
      <c r="I9816" s="2">
        <v>4.2716977931558566E-3</v>
      </c>
      <c r="J9816" s="26" t="s">
        <v>700</v>
      </c>
    </row>
    <row r="9817" spans="1:10" ht="15.75" hidden="1" customHeight="1" x14ac:dyDescent="0.25">
      <c r="A9817" s="2" t="s">
        <v>853</v>
      </c>
      <c r="B9817" s="2" t="s">
        <v>854</v>
      </c>
      <c r="C9817" s="2">
        <v>2050</v>
      </c>
      <c r="D9817" s="2" t="s">
        <v>241</v>
      </c>
      <c r="E9817" s="2" t="s">
        <v>627</v>
      </c>
      <c r="F9817" s="2" t="s">
        <v>855</v>
      </c>
      <c r="G9817" s="2">
        <v>-249</v>
      </c>
      <c r="H9817" s="2">
        <v>1.3327248976565899E-2</v>
      </c>
      <c r="I9817" s="2">
        <v>1.4926518853753809E-2</v>
      </c>
      <c r="J9817" s="26" t="s">
        <v>700</v>
      </c>
    </row>
    <row r="9818" spans="1:10" ht="15.75" hidden="1" customHeight="1" x14ac:dyDescent="0.25">
      <c r="A9818" s="2" t="s">
        <v>853</v>
      </c>
      <c r="B9818" s="2" t="s">
        <v>854</v>
      </c>
      <c r="C9818" s="2">
        <v>2050</v>
      </c>
      <c r="D9818" s="2" t="s">
        <v>241</v>
      </c>
      <c r="E9818" s="2" t="s">
        <v>627</v>
      </c>
      <c r="F9818" s="2" t="s">
        <v>855</v>
      </c>
      <c r="G9818" s="2">
        <v>-248</v>
      </c>
      <c r="H9818" s="2">
        <v>1.1988302692771E-2</v>
      </c>
      <c r="I9818" s="2">
        <v>1.3426899015903521E-2</v>
      </c>
      <c r="J9818" s="26" t="s">
        <v>700</v>
      </c>
    </row>
    <row r="9819" spans="1:10" ht="15.75" hidden="1" customHeight="1" x14ac:dyDescent="0.25">
      <c r="A9819" s="2" t="s">
        <v>853</v>
      </c>
      <c r="B9819" s="2" t="s">
        <v>854</v>
      </c>
      <c r="C9819" s="2">
        <v>2050</v>
      </c>
      <c r="D9819" s="2" t="s">
        <v>241</v>
      </c>
      <c r="E9819" s="2" t="s">
        <v>627</v>
      </c>
      <c r="F9819" s="2" t="s">
        <v>855</v>
      </c>
      <c r="G9819" s="2">
        <v>-247</v>
      </c>
      <c r="H9819" s="2">
        <v>1.10048563219607E-2</v>
      </c>
      <c r="I9819" s="2">
        <v>1.2325439080595985E-2</v>
      </c>
      <c r="J9819" s="26" t="s">
        <v>700</v>
      </c>
    </row>
    <row r="9820" spans="1:10" ht="15.75" hidden="1" customHeight="1" x14ac:dyDescent="0.25">
      <c r="A9820" s="2" t="s">
        <v>853</v>
      </c>
      <c r="B9820" s="2" t="s">
        <v>854</v>
      </c>
      <c r="C9820" s="2">
        <v>2050</v>
      </c>
      <c r="D9820" s="2" t="s">
        <v>241</v>
      </c>
      <c r="E9820" s="2" t="s">
        <v>627</v>
      </c>
      <c r="F9820" s="2" t="s">
        <v>855</v>
      </c>
      <c r="G9820" s="2">
        <v>-246</v>
      </c>
      <c r="H9820" s="2">
        <v>7.9927123151720004E-3</v>
      </c>
      <c r="I9820" s="2">
        <v>8.951837792992641E-3</v>
      </c>
      <c r="J9820" s="26" t="s">
        <v>700</v>
      </c>
    </row>
    <row r="9821" spans="1:10" ht="15.75" hidden="1" customHeight="1" x14ac:dyDescent="0.25">
      <c r="A9821" s="2" t="s">
        <v>853</v>
      </c>
      <c r="B9821" s="2" t="s">
        <v>854</v>
      </c>
      <c r="C9821" s="2">
        <v>2050</v>
      </c>
      <c r="D9821" s="2" t="s">
        <v>241</v>
      </c>
      <c r="E9821" s="2" t="s">
        <v>627</v>
      </c>
      <c r="F9821" s="2" t="s">
        <v>855</v>
      </c>
      <c r="G9821" s="2">
        <v>-245</v>
      </c>
      <c r="H9821" s="2">
        <v>1.1887245927937299E-2</v>
      </c>
      <c r="I9821" s="2">
        <v>1.3313715439289777E-2</v>
      </c>
      <c r="J9821" s="26" t="s">
        <v>700</v>
      </c>
    </row>
    <row r="9822" spans="1:10" ht="15.75" hidden="1" customHeight="1" x14ac:dyDescent="0.25">
      <c r="A9822" s="2" t="s">
        <v>853</v>
      </c>
      <c r="B9822" s="2" t="s">
        <v>854</v>
      </c>
      <c r="C9822" s="2">
        <v>2050</v>
      </c>
      <c r="D9822" s="2" t="s">
        <v>241</v>
      </c>
      <c r="E9822" s="2" t="s">
        <v>627</v>
      </c>
      <c r="F9822" s="2" t="s">
        <v>855</v>
      </c>
      <c r="G9822" s="2">
        <v>-244</v>
      </c>
      <c r="H9822" s="2">
        <v>4.8335931496694996E-3</v>
      </c>
      <c r="I9822" s="2">
        <v>5.4136243276298405E-3</v>
      </c>
      <c r="J9822" s="26" t="s">
        <v>700</v>
      </c>
    </row>
    <row r="9823" spans="1:10" ht="15.75" hidden="1" customHeight="1" x14ac:dyDescent="0.25">
      <c r="A9823" s="2" t="s">
        <v>853</v>
      </c>
      <c r="B9823" s="2" t="s">
        <v>854</v>
      </c>
      <c r="C9823" s="2">
        <v>2050</v>
      </c>
      <c r="D9823" s="2" t="s">
        <v>241</v>
      </c>
      <c r="E9823" s="2" t="s">
        <v>627</v>
      </c>
      <c r="F9823" s="2" t="s">
        <v>855</v>
      </c>
      <c r="G9823" s="2">
        <v>-241</v>
      </c>
      <c r="H9823" s="2">
        <v>1.40331566799432E-2</v>
      </c>
      <c r="I9823" s="2">
        <v>1.5717135481536387E-2</v>
      </c>
      <c r="J9823" s="26" t="s">
        <v>700</v>
      </c>
    </row>
    <row r="9824" spans="1:10" ht="15.75" hidden="1" customHeight="1" x14ac:dyDescent="0.25">
      <c r="A9824" s="2" t="s">
        <v>853</v>
      </c>
      <c r="B9824" s="2" t="s">
        <v>854</v>
      </c>
      <c r="C9824" s="2">
        <v>2050</v>
      </c>
      <c r="D9824" s="2" t="s">
        <v>241</v>
      </c>
      <c r="E9824" s="2" t="s">
        <v>627</v>
      </c>
      <c r="F9824" s="2" t="s">
        <v>855</v>
      </c>
      <c r="G9824" s="2">
        <v>-240</v>
      </c>
      <c r="H9824" s="2">
        <v>3.5609988262876998E-3</v>
      </c>
      <c r="I9824" s="2">
        <v>3.9883186854422241E-3</v>
      </c>
      <c r="J9824" s="26" t="s">
        <v>700</v>
      </c>
    </row>
    <row r="9825" spans="1:10" ht="15.75" hidden="1" customHeight="1" x14ac:dyDescent="0.25">
      <c r="A9825" s="2" t="s">
        <v>853</v>
      </c>
      <c r="B9825" s="2" t="s">
        <v>854</v>
      </c>
      <c r="C9825" s="2">
        <v>2050</v>
      </c>
      <c r="D9825" s="2" t="s">
        <v>241</v>
      </c>
      <c r="E9825" s="2" t="s">
        <v>627</v>
      </c>
      <c r="F9825" s="2" t="s">
        <v>855</v>
      </c>
      <c r="G9825" s="2">
        <v>-239</v>
      </c>
      <c r="H9825" s="2">
        <v>1.3347741914913E-3</v>
      </c>
      <c r="I9825" s="2">
        <v>1.4949470944702562E-3</v>
      </c>
      <c r="J9825" s="26" t="s">
        <v>700</v>
      </c>
    </row>
    <row r="9826" spans="1:10" ht="15.75" hidden="1" customHeight="1" x14ac:dyDescent="0.25">
      <c r="A9826" s="2" t="s">
        <v>853</v>
      </c>
      <c r="B9826" s="2" t="s">
        <v>854</v>
      </c>
      <c r="C9826" s="2">
        <v>2050</v>
      </c>
      <c r="D9826" s="2" t="s">
        <v>241</v>
      </c>
      <c r="E9826" s="2" t="s">
        <v>627</v>
      </c>
      <c r="F9826" s="2" t="s">
        <v>855</v>
      </c>
      <c r="G9826" s="2">
        <v>-238</v>
      </c>
      <c r="H9826" s="2">
        <v>1.04103251360357E-2</v>
      </c>
      <c r="I9826" s="2">
        <v>1.1659564152359985E-2</v>
      </c>
      <c r="J9826" s="26" t="s">
        <v>700</v>
      </c>
    </row>
    <row r="9827" spans="1:10" ht="15.75" hidden="1" customHeight="1" x14ac:dyDescent="0.25">
      <c r="A9827" s="2" t="s">
        <v>853</v>
      </c>
      <c r="B9827" s="2" t="s">
        <v>854</v>
      </c>
      <c r="C9827" s="2">
        <v>2050</v>
      </c>
      <c r="D9827" s="2" t="s">
        <v>241</v>
      </c>
      <c r="E9827" s="2" t="s">
        <v>627</v>
      </c>
      <c r="F9827" s="2" t="s">
        <v>855</v>
      </c>
      <c r="G9827" s="2">
        <v>-237</v>
      </c>
      <c r="H9827" s="2">
        <v>2.4116449058055999E-3</v>
      </c>
      <c r="I9827" s="2">
        <v>2.7010422945022722E-3</v>
      </c>
      <c r="J9827" s="26" t="s">
        <v>700</v>
      </c>
    </row>
    <row r="9828" spans="1:10" ht="15.75" hidden="1" customHeight="1" x14ac:dyDescent="0.25">
      <c r="A9828" s="2" t="s">
        <v>853</v>
      </c>
      <c r="B9828" s="2" t="s">
        <v>854</v>
      </c>
      <c r="C9828" s="2">
        <v>2050</v>
      </c>
      <c r="D9828" s="2" t="s">
        <v>241</v>
      </c>
      <c r="E9828" s="2" t="s">
        <v>627</v>
      </c>
      <c r="F9828" s="2" t="s">
        <v>855</v>
      </c>
      <c r="G9828" s="2">
        <v>-236</v>
      </c>
      <c r="H9828" s="2">
        <v>1.3923146761954E-3</v>
      </c>
      <c r="I9828" s="2">
        <v>1.5593924373388482E-3</v>
      </c>
      <c r="J9828" s="26" t="s">
        <v>700</v>
      </c>
    </row>
    <row r="9829" spans="1:10" ht="15.75" hidden="1" customHeight="1" x14ac:dyDescent="0.25">
      <c r="A9829" s="2" t="s">
        <v>853</v>
      </c>
      <c r="B9829" s="2" t="s">
        <v>854</v>
      </c>
      <c r="C9829" s="2">
        <v>2050</v>
      </c>
      <c r="D9829" s="2" t="s">
        <v>241</v>
      </c>
      <c r="E9829" s="2" t="s">
        <v>627</v>
      </c>
      <c r="F9829" s="2" t="s">
        <v>855</v>
      </c>
      <c r="G9829" s="2">
        <v>-235</v>
      </c>
      <c r="H9829" s="2">
        <v>9.5467792125419008E-3</v>
      </c>
      <c r="I9829" s="2">
        <v>1.0692392718046929E-2</v>
      </c>
      <c r="J9829" s="26" t="s">
        <v>700</v>
      </c>
    </row>
    <row r="9830" spans="1:10" ht="15.75" hidden="1" customHeight="1" x14ac:dyDescent="0.25">
      <c r="A9830" s="2" t="s">
        <v>853</v>
      </c>
      <c r="B9830" s="2" t="s">
        <v>854</v>
      </c>
      <c r="C9830" s="2">
        <v>2050</v>
      </c>
      <c r="D9830" s="2" t="s">
        <v>241</v>
      </c>
      <c r="E9830" s="2" t="s">
        <v>627</v>
      </c>
      <c r="F9830" s="2" t="s">
        <v>855</v>
      </c>
      <c r="G9830" s="2">
        <v>-234</v>
      </c>
      <c r="H9830" s="2">
        <v>6.0668557416648002E-3</v>
      </c>
      <c r="I9830" s="2">
        <v>6.7948784306645768E-3</v>
      </c>
      <c r="J9830" s="26" t="s">
        <v>700</v>
      </c>
    </row>
    <row r="9831" spans="1:10" ht="15.75" hidden="1" customHeight="1" x14ac:dyDescent="0.25">
      <c r="A9831" s="2" t="s">
        <v>853</v>
      </c>
      <c r="B9831" s="2" t="s">
        <v>854</v>
      </c>
      <c r="C9831" s="2">
        <v>2050</v>
      </c>
      <c r="D9831" s="2" t="s">
        <v>241</v>
      </c>
      <c r="E9831" s="2" t="s">
        <v>627</v>
      </c>
      <c r="F9831" s="2" t="s">
        <v>855</v>
      </c>
      <c r="G9831" s="2">
        <v>-233</v>
      </c>
      <c r="H9831" s="2">
        <v>3.6030339542775999E-3</v>
      </c>
      <c r="I9831" s="2">
        <v>4.0353980287909123E-3</v>
      </c>
      <c r="J9831" s="26" t="s">
        <v>700</v>
      </c>
    </row>
    <row r="9832" spans="1:10" ht="15.75" hidden="1" customHeight="1" x14ac:dyDescent="0.25">
      <c r="A9832" s="2" t="s">
        <v>853</v>
      </c>
      <c r="B9832" s="2" t="s">
        <v>854</v>
      </c>
      <c r="C9832" s="2">
        <v>2050</v>
      </c>
      <c r="D9832" s="2" t="s">
        <v>241</v>
      </c>
      <c r="E9832" s="2" t="s">
        <v>627</v>
      </c>
      <c r="F9832" s="2" t="s">
        <v>855</v>
      </c>
      <c r="G9832" s="2">
        <v>-232</v>
      </c>
      <c r="H9832" s="2">
        <v>4.0234916377812997E-3</v>
      </c>
      <c r="I9832" s="2">
        <v>4.5063106343150557E-3</v>
      </c>
      <c r="J9832" s="26" t="s">
        <v>700</v>
      </c>
    </row>
    <row r="9833" spans="1:10" ht="15.75" hidden="1" customHeight="1" x14ac:dyDescent="0.25">
      <c r="A9833" s="2" t="s">
        <v>853</v>
      </c>
      <c r="B9833" s="2" t="s">
        <v>854</v>
      </c>
      <c r="C9833" s="2">
        <v>2050</v>
      </c>
      <c r="D9833" s="2" t="s">
        <v>241</v>
      </c>
      <c r="E9833" s="2" t="s">
        <v>627</v>
      </c>
      <c r="F9833" s="2" t="s">
        <v>855</v>
      </c>
      <c r="G9833" s="2">
        <v>-231</v>
      </c>
      <c r="H9833" s="2">
        <v>2.0325132645666998E-3</v>
      </c>
      <c r="I9833" s="2">
        <v>2.2764148563147041E-3</v>
      </c>
      <c r="J9833" s="26" t="s">
        <v>700</v>
      </c>
    </row>
    <row r="9834" spans="1:10" ht="15.75" hidden="1" customHeight="1" x14ac:dyDescent="0.25">
      <c r="A9834" s="2" t="s">
        <v>853</v>
      </c>
      <c r="B9834" s="2" t="s">
        <v>854</v>
      </c>
      <c r="C9834" s="2">
        <v>2050</v>
      </c>
      <c r="D9834" s="2" t="s">
        <v>241</v>
      </c>
      <c r="E9834" s="2" t="s">
        <v>627</v>
      </c>
      <c r="F9834" s="2" t="s">
        <v>855</v>
      </c>
      <c r="G9834" s="2">
        <v>-230</v>
      </c>
      <c r="H9834" s="2">
        <v>2.8822112362832E-3</v>
      </c>
      <c r="I9834" s="2">
        <v>3.2280765846371844E-3</v>
      </c>
      <c r="J9834" s="26" t="s">
        <v>700</v>
      </c>
    </row>
    <row r="9835" spans="1:10" ht="15.75" hidden="1" customHeight="1" x14ac:dyDescent="0.25">
      <c r="A9835" s="2" t="s">
        <v>853</v>
      </c>
      <c r="B9835" s="2" t="s">
        <v>854</v>
      </c>
      <c r="C9835" s="2">
        <v>2050</v>
      </c>
      <c r="D9835" s="2" t="s">
        <v>241</v>
      </c>
      <c r="E9835" s="2" t="s">
        <v>627</v>
      </c>
      <c r="F9835" s="2" t="s">
        <v>855</v>
      </c>
      <c r="G9835" s="2">
        <v>-229</v>
      </c>
      <c r="H9835" s="2">
        <v>7.1913643041626001E-3</v>
      </c>
      <c r="I9835" s="2">
        <v>8.0543280206621121E-3</v>
      </c>
      <c r="J9835" s="26" t="s">
        <v>700</v>
      </c>
    </row>
    <row r="9836" spans="1:10" ht="15.75" hidden="1" customHeight="1" x14ac:dyDescent="0.25">
      <c r="A9836" s="2" t="s">
        <v>853</v>
      </c>
      <c r="B9836" s="2" t="s">
        <v>854</v>
      </c>
      <c r="C9836" s="2">
        <v>2050</v>
      </c>
      <c r="D9836" s="2" t="s">
        <v>241</v>
      </c>
      <c r="E9836" s="2" t="s">
        <v>627</v>
      </c>
      <c r="F9836" s="2" t="s">
        <v>855</v>
      </c>
      <c r="G9836" s="2">
        <v>-227</v>
      </c>
      <c r="H9836" s="2">
        <v>1.8761298852040999E-3</v>
      </c>
      <c r="I9836" s="2">
        <v>2.1012654714285921E-3</v>
      </c>
      <c r="J9836" s="26" t="s">
        <v>700</v>
      </c>
    </row>
    <row r="9837" spans="1:10" ht="15.75" hidden="1" customHeight="1" x14ac:dyDescent="0.25">
      <c r="A9837" s="2" t="s">
        <v>853</v>
      </c>
      <c r="B9837" s="2" t="s">
        <v>854</v>
      </c>
      <c r="C9837" s="2">
        <v>2050</v>
      </c>
      <c r="D9837" s="2" t="s">
        <v>241</v>
      </c>
      <c r="E9837" s="2" t="s">
        <v>627</v>
      </c>
      <c r="F9837" s="2" t="s">
        <v>855</v>
      </c>
      <c r="G9837" s="2">
        <v>-226</v>
      </c>
      <c r="H9837" s="2">
        <v>2.9731993563472999E-3</v>
      </c>
      <c r="I9837" s="2">
        <v>3.3299832791089763E-3</v>
      </c>
      <c r="J9837" s="26" t="s">
        <v>700</v>
      </c>
    </row>
    <row r="9838" spans="1:10" ht="15.75" hidden="1" customHeight="1" x14ac:dyDescent="0.25">
      <c r="A9838" s="2" t="s">
        <v>853</v>
      </c>
      <c r="B9838" s="2" t="s">
        <v>854</v>
      </c>
      <c r="C9838" s="2">
        <v>2050</v>
      </c>
      <c r="D9838" s="2" t="s">
        <v>241</v>
      </c>
      <c r="E9838" s="2" t="s">
        <v>627</v>
      </c>
      <c r="F9838" s="2" t="s">
        <v>855</v>
      </c>
      <c r="G9838" s="2">
        <v>-225</v>
      </c>
      <c r="H9838" s="2">
        <v>6.7132249241694999E-3</v>
      </c>
      <c r="I9838" s="2">
        <v>7.5188119150698405E-3</v>
      </c>
      <c r="J9838" s="26" t="s">
        <v>700</v>
      </c>
    </row>
    <row r="9839" spans="1:10" ht="15.75" hidden="1" customHeight="1" x14ac:dyDescent="0.25">
      <c r="A9839" s="2" t="s">
        <v>853</v>
      </c>
      <c r="B9839" s="2" t="s">
        <v>854</v>
      </c>
      <c r="C9839" s="2">
        <v>2050</v>
      </c>
      <c r="D9839" s="2" t="s">
        <v>241</v>
      </c>
      <c r="E9839" s="2" t="s">
        <v>627</v>
      </c>
      <c r="F9839" s="2" t="s">
        <v>855</v>
      </c>
      <c r="G9839" s="2">
        <v>-224</v>
      </c>
      <c r="H9839" s="2">
        <v>6.0695045976899998E-3</v>
      </c>
      <c r="I9839" s="2">
        <v>6.7978451494128001E-3</v>
      </c>
      <c r="J9839" s="26" t="s">
        <v>700</v>
      </c>
    </row>
    <row r="9840" spans="1:10" ht="15.75" hidden="1" customHeight="1" x14ac:dyDescent="0.25">
      <c r="A9840" s="2" t="s">
        <v>853</v>
      </c>
      <c r="B9840" s="2" t="s">
        <v>854</v>
      </c>
      <c r="C9840" s="2">
        <v>2050</v>
      </c>
      <c r="D9840" s="2" t="s">
        <v>241</v>
      </c>
      <c r="E9840" s="2" t="s">
        <v>627</v>
      </c>
      <c r="F9840" s="2" t="s">
        <v>855</v>
      </c>
      <c r="G9840" s="2">
        <v>-223</v>
      </c>
      <c r="H9840" s="2">
        <v>2.0109515462536399E-2</v>
      </c>
      <c r="I9840" s="2">
        <v>2.2522657318040769E-2</v>
      </c>
      <c r="J9840" s="26" t="s">
        <v>700</v>
      </c>
    </row>
    <row r="9841" spans="1:10" ht="15.75" hidden="1" customHeight="1" x14ac:dyDescent="0.25">
      <c r="A9841" s="2" t="s">
        <v>853</v>
      </c>
      <c r="B9841" s="2" t="s">
        <v>854</v>
      </c>
      <c r="C9841" s="2">
        <v>2050</v>
      </c>
      <c r="D9841" s="2" t="s">
        <v>241</v>
      </c>
      <c r="E9841" s="2" t="s">
        <v>627</v>
      </c>
      <c r="F9841" s="2" t="s">
        <v>855</v>
      </c>
      <c r="G9841" s="2">
        <v>-222</v>
      </c>
      <c r="H9841" s="2">
        <v>4.0624839020893004E-3</v>
      </c>
      <c r="I9841" s="2">
        <v>4.5499819703400165E-3</v>
      </c>
      <c r="J9841" s="26" t="s">
        <v>700</v>
      </c>
    </row>
    <row r="9842" spans="1:10" ht="15.75" hidden="1" customHeight="1" x14ac:dyDescent="0.25">
      <c r="A9842" s="2" t="s">
        <v>853</v>
      </c>
      <c r="B9842" s="2" t="s">
        <v>854</v>
      </c>
      <c r="C9842" s="2">
        <v>2050</v>
      </c>
      <c r="D9842" s="2" t="s">
        <v>241</v>
      </c>
      <c r="E9842" s="2" t="s">
        <v>627</v>
      </c>
      <c r="F9842" s="2" t="s">
        <v>855</v>
      </c>
      <c r="G9842" s="2">
        <v>-221</v>
      </c>
      <c r="H9842" s="2">
        <v>1.1232716497033999E-3</v>
      </c>
      <c r="I9842" s="2">
        <v>1.2580642476678081E-3</v>
      </c>
      <c r="J9842" s="26" t="s">
        <v>700</v>
      </c>
    </row>
    <row r="9843" spans="1:10" ht="15.75" hidden="1" customHeight="1" x14ac:dyDescent="0.25">
      <c r="A9843" s="2" t="s">
        <v>853</v>
      </c>
      <c r="B9843" s="2" t="s">
        <v>854</v>
      </c>
      <c r="C9843" s="2">
        <v>2050</v>
      </c>
      <c r="D9843" s="2" t="s">
        <v>241</v>
      </c>
      <c r="E9843" s="2" t="s">
        <v>627</v>
      </c>
      <c r="F9843" s="2" t="s">
        <v>855</v>
      </c>
      <c r="G9843" s="2">
        <v>-220</v>
      </c>
      <c r="H9843" s="2">
        <v>2.7927992632612998E-3</v>
      </c>
      <c r="I9843" s="2">
        <v>3.1279351748526559E-3</v>
      </c>
      <c r="J9843" s="26" t="s">
        <v>700</v>
      </c>
    </row>
    <row r="9844" spans="1:10" ht="15.75" hidden="1" customHeight="1" x14ac:dyDescent="0.25">
      <c r="A9844" s="2" t="s">
        <v>853</v>
      </c>
      <c r="B9844" s="2" t="s">
        <v>854</v>
      </c>
      <c r="C9844" s="2">
        <v>2050</v>
      </c>
      <c r="D9844" s="2" t="s">
        <v>241</v>
      </c>
      <c r="E9844" s="2" t="s">
        <v>627</v>
      </c>
      <c r="F9844" s="2" t="s">
        <v>855</v>
      </c>
      <c r="G9844" s="2">
        <v>-219</v>
      </c>
      <c r="H9844" s="2">
        <v>1.2593541410751599E-2</v>
      </c>
      <c r="I9844" s="2">
        <v>1.4104766380041793E-2</v>
      </c>
      <c r="J9844" s="26" t="s">
        <v>700</v>
      </c>
    </row>
    <row r="9845" spans="1:10" ht="15.75" hidden="1" customHeight="1" x14ac:dyDescent="0.25">
      <c r="A9845" s="2" t="s">
        <v>853</v>
      </c>
      <c r="B9845" s="2" t="s">
        <v>854</v>
      </c>
      <c r="C9845" s="2">
        <v>2050</v>
      </c>
      <c r="D9845" s="2" t="s">
        <v>241</v>
      </c>
      <c r="E9845" s="2" t="s">
        <v>627</v>
      </c>
      <c r="F9845" s="2" t="s">
        <v>855</v>
      </c>
      <c r="G9845" s="2">
        <v>-218</v>
      </c>
      <c r="H9845" s="2">
        <v>3.1057599699125002E-3</v>
      </c>
      <c r="I9845" s="2">
        <v>3.4784511663020004E-3</v>
      </c>
      <c r="J9845" s="26" t="s">
        <v>700</v>
      </c>
    </row>
    <row r="9846" spans="1:10" ht="15.75" hidden="1" customHeight="1" x14ac:dyDescent="0.25">
      <c r="A9846" s="2" t="s">
        <v>853</v>
      </c>
      <c r="B9846" s="2" t="s">
        <v>854</v>
      </c>
      <c r="C9846" s="2">
        <v>2050</v>
      </c>
      <c r="D9846" s="2" t="s">
        <v>241</v>
      </c>
      <c r="E9846" s="2" t="s">
        <v>627</v>
      </c>
      <c r="F9846" s="2" t="s">
        <v>855</v>
      </c>
      <c r="G9846" s="2">
        <v>-216</v>
      </c>
      <c r="H9846" s="2">
        <v>3.3499499550089002E-3</v>
      </c>
      <c r="I9846" s="2">
        <v>3.7519439496099686E-3</v>
      </c>
      <c r="J9846" s="26" t="s">
        <v>700</v>
      </c>
    </row>
    <row r="9847" spans="1:10" ht="15.75" hidden="1" customHeight="1" x14ac:dyDescent="0.25">
      <c r="A9847" s="2" t="s">
        <v>853</v>
      </c>
      <c r="B9847" s="2" t="s">
        <v>854</v>
      </c>
      <c r="C9847" s="2">
        <v>2050</v>
      </c>
      <c r="D9847" s="2" t="s">
        <v>241</v>
      </c>
      <c r="E9847" s="2" t="s">
        <v>627</v>
      </c>
      <c r="F9847" s="2" t="s">
        <v>855</v>
      </c>
      <c r="G9847" s="2">
        <v>-215</v>
      </c>
      <c r="H9847" s="2">
        <v>2.6924554258585E-2</v>
      </c>
      <c r="I9847" s="2">
        <v>3.0155500769615203E-2</v>
      </c>
      <c r="J9847" s="26" t="s">
        <v>700</v>
      </c>
    </row>
    <row r="9848" spans="1:10" ht="15.75" hidden="1" customHeight="1" x14ac:dyDescent="0.25">
      <c r="A9848" s="2" t="s">
        <v>853</v>
      </c>
      <c r="B9848" s="2" t="s">
        <v>854</v>
      </c>
      <c r="C9848" s="2">
        <v>2050</v>
      </c>
      <c r="D9848" s="2" t="s">
        <v>241</v>
      </c>
      <c r="E9848" s="2" t="s">
        <v>627</v>
      </c>
      <c r="F9848" s="2" t="s">
        <v>855</v>
      </c>
      <c r="G9848" s="2">
        <v>-213</v>
      </c>
      <c r="H9848" s="2">
        <v>5.1538307452573999E-3</v>
      </c>
      <c r="I9848" s="2">
        <v>5.7722904346882882E-3</v>
      </c>
      <c r="J9848" s="26" t="s">
        <v>700</v>
      </c>
    </row>
    <row r="9849" spans="1:10" ht="15.75" hidden="1" customHeight="1" x14ac:dyDescent="0.25">
      <c r="A9849" s="2" t="s">
        <v>853</v>
      </c>
      <c r="B9849" s="2" t="s">
        <v>854</v>
      </c>
      <c r="C9849" s="2">
        <v>2050</v>
      </c>
      <c r="D9849" s="2" t="s">
        <v>241</v>
      </c>
      <c r="E9849" s="2" t="s">
        <v>627</v>
      </c>
      <c r="F9849" s="2" t="s">
        <v>855</v>
      </c>
      <c r="G9849" s="2">
        <v>-212</v>
      </c>
      <c r="H9849" s="2">
        <v>2.5013103149831E-3</v>
      </c>
      <c r="I9849" s="2">
        <v>2.8014675527810724E-3</v>
      </c>
      <c r="J9849" s="26" t="s">
        <v>700</v>
      </c>
    </row>
    <row r="9850" spans="1:10" ht="15.75" hidden="1" customHeight="1" x14ac:dyDescent="0.25">
      <c r="A9850" s="2" t="s">
        <v>853</v>
      </c>
      <c r="B9850" s="2" t="s">
        <v>854</v>
      </c>
      <c r="C9850" s="2">
        <v>2050</v>
      </c>
      <c r="D9850" s="2" t="s">
        <v>241</v>
      </c>
      <c r="E9850" s="2" t="s">
        <v>627</v>
      </c>
      <c r="F9850" s="2" t="s">
        <v>855</v>
      </c>
      <c r="G9850" s="2">
        <v>-211</v>
      </c>
      <c r="H9850" s="2">
        <v>7.5668102363124004E-3</v>
      </c>
      <c r="I9850" s="2">
        <v>8.4748274646698901E-3</v>
      </c>
      <c r="J9850" s="26" t="s">
        <v>700</v>
      </c>
    </row>
    <row r="9851" spans="1:10" ht="15.75" hidden="1" customHeight="1" x14ac:dyDescent="0.25">
      <c r="A9851" s="2" t="s">
        <v>853</v>
      </c>
      <c r="B9851" s="2" t="s">
        <v>854</v>
      </c>
      <c r="C9851" s="2">
        <v>2050</v>
      </c>
      <c r="D9851" s="2" t="s">
        <v>241</v>
      </c>
      <c r="E9851" s="2" t="s">
        <v>627</v>
      </c>
      <c r="F9851" s="2" t="s">
        <v>855</v>
      </c>
      <c r="G9851" s="2">
        <v>-209</v>
      </c>
      <c r="H9851" s="2">
        <v>6.7781051620839996E-4</v>
      </c>
      <c r="I9851" s="2">
        <v>7.5914777815340808E-4</v>
      </c>
      <c r="J9851" s="26" t="s">
        <v>700</v>
      </c>
    </row>
    <row r="9852" spans="1:10" ht="15.75" hidden="1" customHeight="1" x14ac:dyDescent="0.25">
      <c r="A9852" s="2" t="s">
        <v>853</v>
      </c>
      <c r="B9852" s="2" t="s">
        <v>854</v>
      </c>
      <c r="C9852" s="2">
        <v>2050</v>
      </c>
      <c r="D9852" s="2" t="s">
        <v>241</v>
      </c>
      <c r="E9852" s="2" t="s">
        <v>627</v>
      </c>
      <c r="F9852" s="2" t="s">
        <v>855</v>
      </c>
      <c r="G9852" s="2">
        <v>-207</v>
      </c>
      <c r="H9852" s="2">
        <v>8.8040735572577009E-3</v>
      </c>
      <c r="I9852" s="2">
        <v>9.8605623841286263E-3</v>
      </c>
      <c r="J9852" s="26" t="s">
        <v>700</v>
      </c>
    </row>
    <row r="9853" spans="1:10" ht="15.75" hidden="1" customHeight="1" x14ac:dyDescent="0.25">
      <c r="A9853" s="2" t="s">
        <v>853</v>
      </c>
      <c r="B9853" s="2" t="s">
        <v>854</v>
      </c>
      <c r="C9853" s="2">
        <v>2050</v>
      </c>
      <c r="D9853" s="2" t="s">
        <v>241</v>
      </c>
      <c r="E9853" s="2" t="s">
        <v>627</v>
      </c>
      <c r="F9853" s="2" t="s">
        <v>855</v>
      </c>
      <c r="G9853" s="2">
        <v>-205</v>
      </c>
      <c r="H9853" s="2">
        <v>5.1197272841819004E-3</v>
      </c>
      <c r="I9853" s="2">
        <v>5.7340945582837286E-3</v>
      </c>
      <c r="J9853" s="26" t="s">
        <v>700</v>
      </c>
    </row>
    <row r="9854" spans="1:10" ht="15.75" hidden="1" customHeight="1" x14ac:dyDescent="0.25">
      <c r="A9854" s="2" t="s">
        <v>853</v>
      </c>
      <c r="B9854" s="2" t="s">
        <v>854</v>
      </c>
      <c r="C9854" s="2">
        <v>2050</v>
      </c>
      <c r="D9854" s="2" t="s">
        <v>241</v>
      </c>
      <c r="E9854" s="2" t="s">
        <v>627</v>
      </c>
      <c r="F9854" s="2" t="s">
        <v>855</v>
      </c>
      <c r="G9854" s="2">
        <v>-203</v>
      </c>
      <c r="H9854" s="2">
        <v>9.5130508998409998E-4</v>
      </c>
      <c r="I9854" s="2">
        <v>1.065461700782192E-3</v>
      </c>
      <c r="J9854" s="26" t="s">
        <v>700</v>
      </c>
    </row>
    <row r="9855" spans="1:10" ht="15.75" hidden="1" customHeight="1" x14ac:dyDescent="0.25">
      <c r="A9855" s="2" t="s">
        <v>853</v>
      </c>
      <c r="B9855" s="2" t="s">
        <v>854</v>
      </c>
      <c r="C9855" s="2">
        <v>2050</v>
      </c>
      <c r="D9855" s="2" t="s">
        <v>241</v>
      </c>
      <c r="E9855" s="2" t="s">
        <v>627</v>
      </c>
      <c r="F9855" s="2" t="s">
        <v>855</v>
      </c>
      <c r="G9855" s="2">
        <v>-201</v>
      </c>
      <c r="H9855" s="2">
        <v>9.3064468819650001E-4</v>
      </c>
      <c r="I9855" s="2">
        <v>1.0423220507800801E-3</v>
      </c>
      <c r="J9855" s="26" t="s">
        <v>700</v>
      </c>
    </row>
    <row r="9856" spans="1:10" ht="15.75" hidden="1" customHeight="1" x14ac:dyDescent="0.25">
      <c r="A9856" s="2" t="s">
        <v>853</v>
      </c>
      <c r="B9856" s="2" t="s">
        <v>854</v>
      </c>
      <c r="C9856" s="2">
        <v>2050</v>
      </c>
      <c r="D9856" s="2" t="s">
        <v>241</v>
      </c>
      <c r="E9856" s="2" t="s">
        <v>627</v>
      </c>
      <c r="F9856" s="2" t="s">
        <v>855</v>
      </c>
      <c r="G9856" s="2">
        <v>-200</v>
      </c>
      <c r="H9856" s="2">
        <v>4.5038070529698996E-3</v>
      </c>
      <c r="I9856" s="2">
        <v>5.0442638993262881E-3</v>
      </c>
      <c r="J9856" s="26" t="s">
        <v>700</v>
      </c>
    </row>
    <row r="9857" spans="1:10" ht="15.75" hidden="1" customHeight="1" x14ac:dyDescent="0.25">
      <c r="A9857" s="2" t="s">
        <v>853</v>
      </c>
      <c r="B9857" s="2" t="s">
        <v>854</v>
      </c>
      <c r="C9857" s="2">
        <v>2050</v>
      </c>
      <c r="D9857" s="2" t="s">
        <v>241</v>
      </c>
      <c r="E9857" s="2" t="s">
        <v>627</v>
      </c>
      <c r="F9857" s="2" t="s">
        <v>855</v>
      </c>
      <c r="G9857" s="2">
        <v>-199</v>
      </c>
      <c r="H9857" s="2">
        <v>2.8234946657902998E-3</v>
      </c>
      <c r="I9857" s="2">
        <v>3.1623140256851361E-3</v>
      </c>
      <c r="J9857" s="26" t="s">
        <v>700</v>
      </c>
    </row>
    <row r="9858" spans="1:10" ht="15.75" hidden="1" customHeight="1" x14ac:dyDescent="0.25">
      <c r="A9858" s="2" t="s">
        <v>853</v>
      </c>
      <c r="B9858" s="2" t="s">
        <v>854</v>
      </c>
      <c r="C9858" s="2">
        <v>2050</v>
      </c>
      <c r="D9858" s="2" t="s">
        <v>241</v>
      </c>
      <c r="E9858" s="2" t="s">
        <v>627</v>
      </c>
      <c r="F9858" s="2" t="s">
        <v>855</v>
      </c>
      <c r="G9858" s="2">
        <v>-198</v>
      </c>
      <c r="H9858" s="2">
        <v>3.2840587664396E-3</v>
      </c>
      <c r="I9858" s="2">
        <v>3.6781458184123525E-3</v>
      </c>
      <c r="J9858" s="26" t="s">
        <v>700</v>
      </c>
    </row>
    <row r="9859" spans="1:10" ht="15.75" hidden="1" customHeight="1" x14ac:dyDescent="0.25">
      <c r="A9859" s="2" t="s">
        <v>853</v>
      </c>
      <c r="B9859" s="2" t="s">
        <v>854</v>
      </c>
      <c r="C9859" s="2">
        <v>2050</v>
      </c>
      <c r="D9859" s="2" t="s">
        <v>241</v>
      </c>
      <c r="E9859" s="2" t="s">
        <v>627</v>
      </c>
      <c r="F9859" s="2" t="s">
        <v>855</v>
      </c>
      <c r="G9859" s="2">
        <v>-197</v>
      </c>
      <c r="H9859" s="2">
        <v>8.9464761549609998E-4</v>
      </c>
      <c r="I9859" s="2">
        <v>1.002005329355632E-3</v>
      </c>
      <c r="J9859" s="26" t="s">
        <v>700</v>
      </c>
    </row>
    <row r="9860" spans="1:10" ht="15.75" hidden="1" customHeight="1" x14ac:dyDescent="0.25">
      <c r="A9860" s="2" t="s">
        <v>853</v>
      </c>
      <c r="B9860" s="2" t="s">
        <v>854</v>
      </c>
      <c r="C9860" s="2">
        <v>2050</v>
      </c>
      <c r="D9860" s="2" t="s">
        <v>241</v>
      </c>
      <c r="E9860" s="2" t="s">
        <v>627</v>
      </c>
      <c r="F9860" s="2" t="s">
        <v>855</v>
      </c>
      <c r="G9860" s="2">
        <v>-196</v>
      </c>
      <c r="H9860" s="2">
        <v>6.9190456997600001E-4</v>
      </c>
      <c r="I9860" s="2">
        <v>7.7493311837312012E-4</v>
      </c>
      <c r="J9860" s="26" t="s">
        <v>700</v>
      </c>
    </row>
    <row r="9861" spans="1:10" ht="15.75" hidden="1" customHeight="1" x14ac:dyDescent="0.25">
      <c r="A9861" s="2" t="s">
        <v>853</v>
      </c>
      <c r="B9861" s="2" t="s">
        <v>854</v>
      </c>
      <c r="C9861" s="2">
        <v>2050</v>
      </c>
      <c r="D9861" s="2" t="s">
        <v>241</v>
      </c>
      <c r="E9861" s="2" t="s">
        <v>627</v>
      </c>
      <c r="F9861" s="2" t="s">
        <v>855</v>
      </c>
      <c r="G9861" s="2">
        <v>-195</v>
      </c>
      <c r="H9861" s="2">
        <v>9.1649759560823007E-3</v>
      </c>
      <c r="I9861" s="2">
        <v>1.0264773070812177E-2</v>
      </c>
      <c r="J9861" s="26" t="s">
        <v>700</v>
      </c>
    </row>
    <row r="9862" spans="1:10" ht="15.75" hidden="1" customHeight="1" x14ac:dyDescent="0.25">
      <c r="A9862" s="2" t="s">
        <v>853</v>
      </c>
      <c r="B9862" s="2" t="s">
        <v>854</v>
      </c>
      <c r="C9862" s="2">
        <v>2050</v>
      </c>
      <c r="D9862" s="2" t="s">
        <v>241</v>
      </c>
      <c r="E9862" s="2" t="s">
        <v>627</v>
      </c>
      <c r="F9862" s="2" t="s">
        <v>855</v>
      </c>
      <c r="G9862" s="2">
        <v>-194</v>
      </c>
      <c r="H9862" s="2">
        <v>1.0791739914566299E-2</v>
      </c>
      <c r="I9862" s="2">
        <v>1.2086748704314256E-2</v>
      </c>
      <c r="J9862" s="26" t="s">
        <v>700</v>
      </c>
    </row>
    <row r="9863" spans="1:10" ht="15.75" hidden="1" customHeight="1" x14ac:dyDescent="0.25">
      <c r="A9863" s="2" t="s">
        <v>853</v>
      </c>
      <c r="B9863" s="2" t="s">
        <v>854</v>
      </c>
      <c r="C9863" s="2">
        <v>2050</v>
      </c>
      <c r="D9863" s="2" t="s">
        <v>241</v>
      </c>
      <c r="E9863" s="2" t="s">
        <v>627</v>
      </c>
      <c r="F9863" s="2" t="s">
        <v>855</v>
      </c>
      <c r="G9863" s="2">
        <v>-193</v>
      </c>
      <c r="H9863" s="2">
        <v>5.4723760113120001E-3</v>
      </c>
      <c r="I9863" s="2">
        <v>6.1290611326694404E-3</v>
      </c>
      <c r="J9863" s="26" t="s">
        <v>700</v>
      </c>
    </row>
    <row r="9864" spans="1:10" ht="15.75" hidden="1" customHeight="1" x14ac:dyDescent="0.25">
      <c r="A9864" s="2" t="s">
        <v>853</v>
      </c>
      <c r="B9864" s="2" t="s">
        <v>854</v>
      </c>
      <c r="C9864" s="2">
        <v>2050</v>
      </c>
      <c r="D9864" s="2" t="s">
        <v>241</v>
      </c>
      <c r="E9864" s="2" t="s">
        <v>627</v>
      </c>
      <c r="F9864" s="2" t="s">
        <v>855</v>
      </c>
      <c r="G9864" s="2">
        <v>-192</v>
      </c>
      <c r="H9864" s="2">
        <v>9.2265489511192001E-3</v>
      </c>
      <c r="I9864" s="2">
        <v>1.0333734825253505E-2</v>
      </c>
      <c r="J9864" s="26" t="s">
        <v>700</v>
      </c>
    </row>
    <row r="9865" spans="1:10" ht="15.75" hidden="1" customHeight="1" x14ac:dyDescent="0.25">
      <c r="A9865" s="2" t="s">
        <v>853</v>
      </c>
      <c r="B9865" s="2" t="s">
        <v>854</v>
      </c>
      <c r="C9865" s="2">
        <v>2050</v>
      </c>
      <c r="D9865" s="2" t="s">
        <v>241</v>
      </c>
      <c r="E9865" s="2" t="s">
        <v>627</v>
      </c>
      <c r="F9865" s="2" t="s">
        <v>855</v>
      </c>
      <c r="G9865" s="2">
        <v>-191</v>
      </c>
      <c r="H9865" s="2">
        <v>4.2438479140400999E-3</v>
      </c>
      <c r="I9865" s="2">
        <v>4.753109663724912E-3</v>
      </c>
      <c r="J9865" s="26" t="s">
        <v>700</v>
      </c>
    </row>
    <row r="9866" spans="1:10" ht="15.75" hidden="1" customHeight="1" x14ac:dyDescent="0.25">
      <c r="A9866" s="2" t="s">
        <v>853</v>
      </c>
      <c r="B9866" s="2" t="s">
        <v>854</v>
      </c>
      <c r="C9866" s="2">
        <v>2050</v>
      </c>
      <c r="D9866" s="2" t="s">
        <v>241</v>
      </c>
      <c r="E9866" s="2" t="s">
        <v>627</v>
      </c>
      <c r="F9866" s="2" t="s">
        <v>855</v>
      </c>
      <c r="G9866" s="2">
        <v>-189</v>
      </c>
      <c r="H9866" s="2">
        <v>1.6153955366462001E-3</v>
      </c>
      <c r="I9866" s="2">
        <v>1.8092430010437442E-3</v>
      </c>
      <c r="J9866" s="26" t="s">
        <v>700</v>
      </c>
    </row>
    <row r="9867" spans="1:10" ht="15.75" hidden="1" customHeight="1" x14ac:dyDescent="0.25">
      <c r="A9867" s="2" t="s">
        <v>853</v>
      </c>
      <c r="B9867" s="2" t="s">
        <v>854</v>
      </c>
      <c r="C9867" s="2">
        <v>2050</v>
      </c>
      <c r="D9867" s="2" t="s">
        <v>241</v>
      </c>
      <c r="E9867" s="2" t="s">
        <v>627</v>
      </c>
      <c r="F9867" s="2" t="s">
        <v>855</v>
      </c>
      <c r="G9867" s="2">
        <v>-188</v>
      </c>
      <c r="H9867" s="2">
        <v>4.6313590719365E-3</v>
      </c>
      <c r="I9867" s="2">
        <v>5.1871221605688808E-3</v>
      </c>
      <c r="J9867" s="26" t="s">
        <v>700</v>
      </c>
    </row>
    <row r="9868" spans="1:10" ht="15.75" hidden="1" customHeight="1" x14ac:dyDescent="0.25">
      <c r="A9868" s="2" t="s">
        <v>853</v>
      </c>
      <c r="B9868" s="2" t="s">
        <v>854</v>
      </c>
      <c r="C9868" s="2">
        <v>2050</v>
      </c>
      <c r="D9868" s="2" t="s">
        <v>241</v>
      </c>
      <c r="E9868" s="2" t="s">
        <v>627</v>
      </c>
      <c r="F9868" s="2" t="s">
        <v>855</v>
      </c>
      <c r="G9868" s="2">
        <v>-187</v>
      </c>
      <c r="H9868" s="2">
        <v>1.17128507699817E-2</v>
      </c>
      <c r="I9868" s="2">
        <v>1.3118392862379506E-2</v>
      </c>
      <c r="J9868" s="26" t="s">
        <v>700</v>
      </c>
    </row>
    <row r="9869" spans="1:10" ht="15.75" hidden="1" customHeight="1" x14ac:dyDescent="0.25">
      <c r="A9869" s="2" t="s">
        <v>853</v>
      </c>
      <c r="B9869" s="2" t="s">
        <v>854</v>
      </c>
      <c r="C9869" s="2">
        <v>2050</v>
      </c>
      <c r="D9869" s="2" t="s">
        <v>241</v>
      </c>
      <c r="E9869" s="2" t="s">
        <v>627</v>
      </c>
      <c r="F9869" s="2" t="s">
        <v>855</v>
      </c>
      <c r="G9869" s="2">
        <v>-186</v>
      </c>
      <c r="H9869" s="2">
        <v>3.7948763929307001E-3</v>
      </c>
      <c r="I9869" s="2">
        <v>4.250261560082385E-3</v>
      </c>
      <c r="J9869" s="26" t="s">
        <v>700</v>
      </c>
    </row>
    <row r="9870" spans="1:10" ht="15.75" hidden="1" customHeight="1" x14ac:dyDescent="0.25">
      <c r="A9870" s="2" t="s">
        <v>853</v>
      </c>
      <c r="B9870" s="2" t="s">
        <v>854</v>
      </c>
      <c r="C9870" s="2">
        <v>2050</v>
      </c>
      <c r="D9870" s="2" t="s">
        <v>241</v>
      </c>
      <c r="E9870" s="2" t="s">
        <v>627</v>
      </c>
      <c r="F9870" s="2" t="s">
        <v>855</v>
      </c>
      <c r="G9870" s="2">
        <v>-185</v>
      </c>
      <c r="H9870" s="2">
        <v>1.4627065393142001E-3</v>
      </c>
      <c r="I9870" s="2">
        <v>1.6382313240319044E-3</v>
      </c>
      <c r="J9870" s="26" t="s">
        <v>700</v>
      </c>
    </row>
    <row r="9871" spans="1:10" ht="15.75" hidden="1" customHeight="1" x14ac:dyDescent="0.25">
      <c r="A9871" s="2" t="s">
        <v>853</v>
      </c>
      <c r="B9871" s="2" t="s">
        <v>854</v>
      </c>
      <c r="C9871" s="2">
        <v>2050</v>
      </c>
      <c r="D9871" s="2" t="s">
        <v>241</v>
      </c>
      <c r="E9871" s="2" t="s">
        <v>627</v>
      </c>
      <c r="F9871" s="2" t="s">
        <v>855</v>
      </c>
      <c r="G9871" s="2">
        <v>-184</v>
      </c>
      <c r="H9871" s="2">
        <v>3.5051098093390001E-3</v>
      </c>
      <c r="I9871" s="2">
        <v>3.9257229864596808E-3</v>
      </c>
      <c r="J9871" s="26" t="s">
        <v>700</v>
      </c>
    </row>
    <row r="9872" spans="1:10" ht="15.75" hidden="1" customHeight="1" x14ac:dyDescent="0.25">
      <c r="A9872" s="2" t="s">
        <v>853</v>
      </c>
      <c r="B9872" s="2" t="s">
        <v>854</v>
      </c>
      <c r="C9872" s="2">
        <v>2050</v>
      </c>
      <c r="D9872" s="2" t="s">
        <v>241</v>
      </c>
      <c r="E9872" s="2" t="s">
        <v>627</v>
      </c>
      <c r="F9872" s="2" t="s">
        <v>855</v>
      </c>
      <c r="G9872" s="2">
        <v>-183</v>
      </c>
      <c r="H9872" s="2">
        <v>4.1564751882105996E-3</v>
      </c>
      <c r="I9872" s="2">
        <v>4.6552522107958724E-3</v>
      </c>
      <c r="J9872" s="26" t="s">
        <v>700</v>
      </c>
    </row>
    <row r="9873" spans="1:10" ht="15.75" hidden="1" customHeight="1" x14ac:dyDescent="0.25">
      <c r="A9873" s="2" t="s">
        <v>853</v>
      </c>
      <c r="B9873" s="2" t="s">
        <v>854</v>
      </c>
      <c r="C9873" s="2">
        <v>2050</v>
      </c>
      <c r="D9873" s="2" t="s">
        <v>241</v>
      </c>
      <c r="E9873" s="2" t="s">
        <v>627</v>
      </c>
      <c r="F9873" s="2" t="s">
        <v>855</v>
      </c>
      <c r="G9873" s="2">
        <v>-182</v>
      </c>
      <c r="H9873" s="2">
        <v>7.9934032401069999E-3</v>
      </c>
      <c r="I9873" s="2">
        <v>8.9526116289198408E-3</v>
      </c>
      <c r="J9873" s="26" t="s">
        <v>700</v>
      </c>
    </row>
    <row r="9874" spans="1:10" ht="15.75" hidden="1" customHeight="1" x14ac:dyDescent="0.25">
      <c r="A9874" s="2" t="s">
        <v>853</v>
      </c>
      <c r="B9874" s="2" t="s">
        <v>854</v>
      </c>
      <c r="C9874" s="2">
        <v>2050</v>
      </c>
      <c r="D9874" s="2" t="s">
        <v>241</v>
      </c>
      <c r="E9874" s="2" t="s">
        <v>627</v>
      </c>
      <c r="F9874" s="2" t="s">
        <v>855</v>
      </c>
      <c r="G9874" s="2">
        <v>-181</v>
      </c>
      <c r="H9874" s="2">
        <v>1.8775894131977101E-2</v>
      </c>
      <c r="I9874" s="2">
        <v>2.1029001427814355E-2</v>
      </c>
      <c r="J9874" s="26" t="s">
        <v>700</v>
      </c>
    </row>
    <row r="9875" spans="1:10" ht="15.75" hidden="1" customHeight="1" x14ac:dyDescent="0.25">
      <c r="A9875" s="2" t="s">
        <v>853</v>
      </c>
      <c r="B9875" s="2" t="s">
        <v>854</v>
      </c>
      <c r="C9875" s="2">
        <v>2050</v>
      </c>
      <c r="D9875" s="2" t="s">
        <v>241</v>
      </c>
      <c r="E9875" s="2" t="s">
        <v>627</v>
      </c>
      <c r="F9875" s="2" t="s">
        <v>855</v>
      </c>
      <c r="G9875" s="2">
        <v>-180</v>
      </c>
      <c r="H9875" s="2">
        <v>4.7224738518707003E-3</v>
      </c>
      <c r="I9875" s="2">
        <v>5.289170714095185E-3</v>
      </c>
      <c r="J9875" s="26" t="s">
        <v>700</v>
      </c>
    </row>
    <row r="9876" spans="1:10" ht="15.75" hidden="1" customHeight="1" x14ac:dyDescent="0.25">
      <c r="A9876" s="2" t="s">
        <v>853</v>
      </c>
      <c r="B9876" s="2" t="s">
        <v>854</v>
      </c>
      <c r="C9876" s="2">
        <v>2050</v>
      </c>
      <c r="D9876" s="2" t="s">
        <v>241</v>
      </c>
      <c r="E9876" s="2" t="s">
        <v>627</v>
      </c>
      <c r="F9876" s="2" t="s">
        <v>855</v>
      </c>
      <c r="G9876" s="2">
        <v>-178</v>
      </c>
      <c r="H9876" s="2">
        <v>1.12410421133973E-2</v>
      </c>
      <c r="I9876" s="2">
        <v>1.2589967167004976E-2</v>
      </c>
      <c r="J9876" s="26" t="s">
        <v>700</v>
      </c>
    </row>
    <row r="9877" spans="1:10" ht="15.75" hidden="1" customHeight="1" x14ac:dyDescent="0.25">
      <c r="A9877" s="2" t="s">
        <v>853</v>
      </c>
      <c r="B9877" s="2" t="s">
        <v>854</v>
      </c>
      <c r="C9877" s="2">
        <v>2050</v>
      </c>
      <c r="D9877" s="2" t="s">
        <v>241</v>
      </c>
      <c r="E9877" s="2" t="s">
        <v>627</v>
      </c>
      <c r="F9877" s="2" t="s">
        <v>855</v>
      </c>
      <c r="G9877" s="2">
        <v>-177</v>
      </c>
      <c r="H9877" s="2">
        <v>2.6530975010245999E-3</v>
      </c>
      <c r="I9877" s="2">
        <v>2.9714692011475522E-3</v>
      </c>
      <c r="J9877" s="26" t="s">
        <v>700</v>
      </c>
    </row>
    <row r="9878" spans="1:10" ht="15.75" hidden="1" customHeight="1" x14ac:dyDescent="0.25">
      <c r="A9878" s="2" t="s">
        <v>853</v>
      </c>
      <c r="B9878" s="2" t="s">
        <v>854</v>
      </c>
      <c r="C9878" s="2">
        <v>2050</v>
      </c>
      <c r="D9878" s="2" t="s">
        <v>241</v>
      </c>
      <c r="E9878" s="2" t="s">
        <v>627</v>
      </c>
      <c r="F9878" s="2" t="s">
        <v>855</v>
      </c>
      <c r="G9878" s="2">
        <v>-176</v>
      </c>
      <c r="H9878" s="2">
        <v>5.3986833081581002E-3</v>
      </c>
      <c r="I9878" s="2">
        <v>6.0465253051370732E-3</v>
      </c>
      <c r="J9878" s="26" t="s">
        <v>700</v>
      </c>
    </row>
    <row r="9879" spans="1:10" ht="15.75" hidden="1" customHeight="1" x14ac:dyDescent="0.25">
      <c r="A9879" s="2" t="s">
        <v>853</v>
      </c>
      <c r="B9879" s="2" t="s">
        <v>854</v>
      </c>
      <c r="C9879" s="2">
        <v>2050</v>
      </c>
      <c r="D9879" s="2" t="s">
        <v>241</v>
      </c>
      <c r="E9879" s="2" t="s">
        <v>627</v>
      </c>
      <c r="F9879" s="2" t="s">
        <v>855</v>
      </c>
      <c r="G9879" s="2">
        <v>-175</v>
      </c>
      <c r="H9879" s="2">
        <v>4.9426074838270005E-4</v>
      </c>
      <c r="I9879" s="2">
        <v>5.5357203818862414E-4</v>
      </c>
      <c r="J9879" s="26" t="s">
        <v>700</v>
      </c>
    </row>
    <row r="9880" spans="1:10" ht="15.75" hidden="1" customHeight="1" x14ac:dyDescent="0.25">
      <c r="A9880" s="2" t="s">
        <v>853</v>
      </c>
      <c r="B9880" s="2" t="s">
        <v>854</v>
      </c>
      <c r="C9880" s="2">
        <v>2050</v>
      </c>
      <c r="D9880" s="2" t="s">
        <v>241</v>
      </c>
      <c r="E9880" s="2" t="s">
        <v>627</v>
      </c>
      <c r="F9880" s="2" t="s">
        <v>855</v>
      </c>
      <c r="G9880" s="2">
        <v>-173</v>
      </c>
      <c r="H9880" s="2">
        <v>5.6400772882630003E-4</v>
      </c>
      <c r="I9880" s="2">
        <v>6.3168865628545614E-4</v>
      </c>
      <c r="J9880" s="26" t="s">
        <v>700</v>
      </c>
    </row>
    <row r="9881" spans="1:10" ht="15.75" hidden="1" customHeight="1" x14ac:dyDescent="0.25">
      <c r="A9881" s="2" t="s">
        <v>853</v>
      </c>
      <c r="B9881" s="2" t="s">
        <v>854</v>
      </c>
      <c r="C9881" s="2">
        <v>2050</v>
      </c>
      <c r="D9881" s="2" t="s">
        <v>241</v>
      </c>
      <c r="E9881" s="2" t="s">
        <v>627</v>
      </c>
      <c r="F9881" s="2" t="s">
        <v>855</v>
      </c>
      <c r="G9881" s="2">
        <v>-169</v>
      </c>
      <c r="H9881" s="2">
        <v>3.6738195922226E-3</v>
      </c>
      <c r="I9881" s="2">
        <v>4.1146779432893127E-3</v>
      </c>
      <c r="J9881" s="26" t="s">
        <v>700</v>
      </c>
    </row>
    <row r="9882" spans="1:10" ht="15.75" hidden="1" customHeight="1" x14ac:dyDescent="0.25">
      <c r="A9882" s="2" t="s">
        <v>853</v>
      </c>
      <c r="B9882" s="2" t="s">
        <v>854</v>
      </c>
      <c r="C9882" s="2">
        <v>2050</v>
      </c>
      <c r="D9882" s="2" t="s">
        <v>241</v>
      </c>
      <c r="E9882" s="2" t="s">
        <v>627</v>
      </c>
      <c r="F9882" s="2" t="s">
        <v>855</v>
      </c>
      <c r="G9882" s="2">
        <v>-168</v>
      </c>
      <c r="H9882" s="2">
        <v>3.2923875842242999E-3</v>
      </c>
      <c r="I9882" s="2">
        <v>3.6874740943312161E-3</v>
      </c>
      <c r="J9882" s="26" t="s">
        <v>700</v>
      </c>
    </row>
    <row r="9883" spans="1:10" ht="15.75" hidden="1" customHeight="1" x14ac:dyDescent="0.25">
      <c r="A9883" s="2" t="s">
        <v>853</v>
      </c>
      <c r="B9883" s="2" t="s">
        <v>854</v>
      </c>
      <c r="C9883" s="2">
        <v>2050</v>
      </c>
      <c r="D9883" s="2" t="s">
        <v>241</v>
      </c>
      <c r="E9883" s="2" t="s">
        <v>627</v>
      </c>
      <c r="F9883" s="2" t="s">
        <v>855</v>
      </c>
      <c r="G9883" s="2">
        <v>-167</v>
      </c>
      <c r="H9883" s="2">
        <v>4.4372815173119003E-3</v>
      </c>
      <c r="I9883" s="2">
        <v>4.9697552993893286E-3</v>
      </c>
      <c r="J9883" s="26" t="s">
        <v>700</v>
      </c>
    </row>
    <row r="9884" spans="1:10" ht="15.75" hidden="1" customHeight="1" x14ac:dyDescent="0.25">
      <c r="A9884" s="2" t="s">
        <v>853</v>
      </c>
      <c r="B9884" s="2" t="s">
        <v>854</v>
      </c>
      <c r="C9884" s="2">
        <v>2050</v>
      </c>
      <c r="D9884" s="2" t="s">
        <v>241</v>
      </c>
      <c r="E9884" s="2" t="s">
        <v>627</v>
      </c>
      <c r="F9884" s="2" t="s">
        <v>855</v>
      </c>
      <c r="G9884" s="2">
        <v>-165</v>
      </c>
      <c r="H9884" s="2">
        <v>5.9147819411010001E-3</v>
      </c>
      <c r="I9884" s="2">
        <v>6.6245557740331204E-3</v>
      </c>
      <c r="J9884" s="26" t="s">
        <v>700</v>
      </c>
    </row>
    <row r="9885" spans="1:10" ht="15.75" hidden="1" customHeight="1" x14ac:dyDescent="0.25">
      <c r="A9885" s="2" t="s">
        <v>853</v>
      </c>
      <c r="B9885" s="2" t="s">
        <v>854</v>
      </c>
      <c r="C9885" s="2">
        <v>2050</v>
      </c>
      <c r="D9885" s="2" t="s">
        <v>241</v>
      </c>
      <c r="E9885" s="2" t="s">
        <v>627</v>
      </c>
      <c r="F9885" s="2" t="s">
        <v>855</v>
      </c>
      <c r="G9885" s="2">
        <v>-164</v>
      </c>
      <c r="H9885" s="2">
        <v>6.6136836539950001E-4</v>
      </c>
      <c r="I9885" s="2">
        <v>7.4073256924744011E-4</v>
      </c>
      <c r="J9885" s="26" t="s">
        <v>700</v>
      </c>
    </row>
    <row r="9886" spans="1:10" ht="15.75" hidden="1" customHeight="1" x14ac:dyDescent="0.25">
      <c r="A9886" s="2" t="s">
        <v>853</v>
      </c>
      <c r="B9886" s="2" t="s">
        <v>854</v>
      </c>
      <c r="C9886" s="2">
        <v>2050</v>
      </c>
      <c r="D9886" s="2" t="s">
        <v>241</v>
      </c>
      <c r="E9886" s="2" t="s">
        <v>627</v>
      </c>
      <c r="F9886" s="2" t="s">
        <v>855</v>
      </c>
      <c r="G9886" s="2">
        <v>-163</v>
      </c>
      <c r="H9886" s="2">
        <v>2.4910685024224001E-3</v>
      </c>
      <c r="I9886" s="2">
        <v>2.7899967227130885E-3</v>
      </c>
      <c r="J9886" s="26" t="s">
        <v>700</v>
      </c>
    </row>
    <row r="9887" spans="1:10" ht="15.75" hidden="1" customHeight="1" x14ac:dyDescent="0.25">
      <c r="A9887" s="2" t="s">
        <v>853</v>
      </c>
      <c r="B9887" s="2" t="s">
        <v>854</v>
      </c>
      <c r="C9887" s="2">
        <v>2050</v>
      </c>
      <c r="D9887" s="2" t="s">
        <v>241</v>
      </c>
      <c r="E9887" s="2" t="s">
        <v>627</v>
      </c>
      <c r="F9887" s="2" t="s">
        <v>855</v>
      </c>
      <c r="G9887" s="2">
        <v>-162</v>
      </c>
      <c r="H9887" s="2">
        <v>1.4517966192216E-3</v>
      </c>
      <c r="I9887" s="2">
        <v>1.6260122135281921E-3</v>
      </c>
      <c r="J9887" s="26" t="s">
        <v>700</v>
      </c>
    </row>
    <row r="9888" spans="1:10" ht="15.75" hidden="1" customHeight="1" x14ac:dyDescent="0.25">
      <c r="A9888" s="2" t="s">
        <v>853</v>
      </c>
      <c r="B9888" s="2" t="s">
        <v>854</v>
      </c>
      <c r="C9888" s="2">
        <v>2050</v>
      </c>
      <c r="D9888" s="2" t="s">
        <v>241</v>
      </c>
      <c r="E9888" s="2" t="s">
        <v>627</v>
      </c>
      <c r="F9888" s="2" t="s">
        <v>855</v>
      </c>
      <c r="G9888" s="2">
        <v>-161</v>
      </c>
      <c r="H9888" s="2">
        <v>4.3888243380934E-3</v>
      </c>
      <c r="I9888" s="2">
        <v>4.9154832586646088E-3</v>
      </c>
      <c r="J9888" s="26" t="s">
        <v>700</v>
      </c>
    </row>
    <row r="9889" spans="1:10" ht="15.75" hidden="1" customHeight="1" x14ac:dyDescent="0.25">
      <c r="A9889" s="2" t="s">
        <v>853</v>
      </c>
      <c r="B9889" s="2" t="s">
        <v>854</v>
      </c>
      <c r="C9889" s="2">
        <v>2050</v>
      </c>
      <c r="D9889" s="2" t="s">
        <v>241</v>
      </c>
      <c r="E9889" s="2" t="s">
        <v>627</v>
      </c>
      <c r="F9889" s="2" t="s">
        <v>855</v>
      </c>
      <c r="G9889" s="2">
        <v>-160</v>
      </c>
      <c r="H9889" s="2">
        <v>2.5118158664554002E-3</v>
      </c>
      <c r="I9889" s="2">
        <v>2.8132337704300484E-3</v>
      </c>
      <c r="J9889" s="26" t="s">
        <v>700</v>
      </c>
    </row>
    <row r="9890" spans="1:10" ht="15.75" hidden="1" customHeight="1" x14ac:dyDescent="0.25">
      <c r="A9890" s="2" t="s">
        <v>853</v>
      </c>
      <c r="B9890" s="2" t="s">
        <v>854</v>
      </c>
      <c r="C9890" s="2">
        <v>2050</v>
      </c>
      <c r="D9890" s="2" t="s">
        <v>241</v>
      </c>
      <c r="E9890" s="2" t="s">
        <v>627</v>
      </c>
      <c r="F9890" s="2" t="s">
        <v>855</v>
      </c>
      <c r="G9890" s="2">
        <v>-159</v>
      </c>
      <c r="H9890" s="2">
        <v>2.5599832879379001E-3</v>
      </c>
      <c r="I9890" s="2">
        <v>2.8671812824904485E-3</v>
      </c>
      <c r="J9890" s="26" t="s">
        <v>700</v>
      </c>
    </row>
    <row r="9891" spans="1:10" ht="15.75" hidden="1" customHeight="1" x14ac:dyDescent="0.25">
      <c r="A9891" s="2" t="s">
        <v>853</v>
      </c>
      <c r="B9891" s="2" t="s">
        <v>854</v>
      </c>
      <c r="C9891" s="2">
        <v>2050</v>
      </c>
      <c r="D9891" s="2" t="s">
        <v>241</v>
      </c>
      <c r="E9891" s="2" t="s">
        <v>627</v>
      </c>
      <c r="F9891" s="2" t="s">
        <v>855</v>
      </c>
      <c r="G9891" s="2">
        <v>-157</v>
      </c>
      <c r="H9891" s="2">
        <v>2.3007479030638998E-3</v>
      </c>
      <c r="I9891" s="2">
        <v>2.5768376514315682E-3</v>
      </c>
      <c r="J9891" s="26" t="s">
        <v>700</v>
      </c>
    </row>
    <row r="9892" spans="1:10" ht="15.75" hidden="1" customHeight="1" x14ac:dyDescent="0.25">
      <c r="A9892" s="2" t="s">
        <v>853</v>
      </c>
      <c r="B9892" s="2" t="s">
        <v>854</v>
      </c>
      <c r="C9892" s="2">
        <v>2050</v>
      </c>
      <c r="D9892" s="2" t="s">
        <v>241</v>
      </c>
      <c r="E9892" s="2" t="s">
        <v>627</v>
      </c>
      <c r="F9892" s="2" t="s">
        <v>855</v>
      </c>
      <c r="G9892" s="2">
        <v>-156</v>
      </c>
      <c r="H9892" s="2">
        <v>2.2679247776978E-3</v>
      </c>
      <c r="I9892" s="2">
        <v>2.5400757510215363E-3</v>
      </c>
      <c r="J9892" s="26" t="s">
        <v>700</v>
      </c>
    </row>
    <row r="9893" spans="1:10" ht="15.75" hidden="1" customHeight="1" x14ac:dyDescent="0.25">
      <c r="A9893" s="2" t="s">
        <v>853</v>
      </c>
      <c r="B9893" s="2" t="s">
        <v>854</v>
      </c>
      <c r="C9893" s="2">
        <v>2050</v>
      </c>
      <c r="D9893" s="2" t="s">
        <v>241</v>
      </c>
      <c r="E9893" s="2" t="s">
        <v>627</v>
      </c>
      <c r="F9893" s="2" t="s">
        <v>855</v>
      </c>
      <c r="G9893" s="2">
        <v>-155</v>
      </c>
      <c r="H9893" s="2">
        <v>1.6213428461924E-3</v>
      </c>
      <c r="I9893" s="2">
        <v>1.8159039877354882E-3</v>
      </c>
      <c r="J9893" s="26" t="s">
        <v>700</v>
      </c>
    </row>
    <row r="9894" spans="1:10" ht="15.75" hidden="1" customHeight="1" x14ac:dyDescent="0.25">
      <c r="A9894" s="2" t="s">
        <v>853</v>
      </c>
      <c r="B9894" s="2" t="s">
        <v>854</v>
      </c>
      <c r="C9894" s="2">
        <v>2050</v>
      </c>
      <c r="D9894" s="2" t="s">
        <v>241</v>
      </c>
      <c r="E9894" s="2" t="s">
        <v>627</v>
      </c>
      <c r="F9894" s="2" t="s">
        <v>855</v>
      </c>
      <c r="G9894" s="2">
        <v>-153</v>
      </c>
      <c r="H9894" s="2">
        <v>6.2011060072110003E-4</v>
      </c>
      <c r="I9894" s="2">
        <v>6.9452387280763211E-4</v>
      </c>
      <c r="J9894" s="26" t="s">
        <v>700</v>
      </c>
    </row>
    <row r="9895" spans="1:10" ht="15.75" hidden="1" customHeight="1" x14ac:dyDescent="0.25">
      <c r="A9895" s="2" t="s">
        <v>853</v>
      </c>
      <c r="B9895" s="2" t="s">
        <v>854</v>
      </c>
      <c r="C9895" s="2">
        <v>2050</v>
      </c>
      <c r="D9895" s="2" t="s">
        <v>241</v>
      </c>
      <c r="E9895" s="2" t="s">
        <v>627</v>
      </c>
      <c r="F9895" s="2" t="s">
        <v>855</v>
      </c>
      <c r="G9895" s="2">
        <v>-152</v>
      </c>
      <c r="H9895" s="2">
        <v>2.6638152776286002E-3</v>
      </c>
      <c r="I9895" s="2">
        <v>2.9834731109440325E-3</v>
      </c>
      <c r="J9895" s="26" t="s">
        <v>700</v>
      </c>
    </row>
    <row r="9896" spans="1:10" ht="15.75" hidden="1" customHeight="1" x14ac:dyDescent="0.25">
      <c r="A9896" s="2" t="s">
        <v>853</v>
      </c>
      <c r="B9896" s="2" t="s">
        <v>854</v>
      </c>
      <c r="C9896" s="2">
        <v>2050</v>
      </c>
      <c r="D9896" s="2" t="s">
        <v>241</v>
      </c>
      <c r="E9896" s="2" t="s">
        <v>627</v>
      </c>
      <c r="F9896" s="2" t="s">
        <v>855</v>
      </c>
      <c r="G9896" s="2">
        <v>-150</v>
      </c>
      <c r="H9896" s="2">
        <v>1.9755430985241998E-3</v>
      </c>
      <c r="I9896" s="2">
        <v>2.2126082703471041E-3</v>
      </c>
      <c r="J9896" s="26" t="s">
        <v>700</v>
      </c>
    </row>
    <row r="9897" spans="1:10" ht="15.75" hidden="1" customHeight="1" x14ac:dyDescent="0.25">
      <c r="A9897" s="2" t="s">
        <v>853</v>
      </c>
      <c r="B9897" s="2" t="s">
        <v>854</v>
      </c>
      <c r="C9897" s="2">
        <v>2050</v>
      </c>
      <c r="D9897" s="2" t="s">
        <v>241</v>
      </c>
      <c r="E9897" s="2" t="s">
        <v>627</v>
      </c>
      <c r="F9897" s="2" t="s">
        <v>855</v>
      </c>
      <c r="G9897" s="2">
        <v>-148</v>
      </c>
      <c r="H9897" s="2">
        <v>5.9722393052649995E-4</v>
      </c>
      <c r="I9897" s="2">
        <v>6.6889080218968003E-4</v>
      </c>
      <c r="J9897" s="26" t="s">
        <v>700</v>
      </c>
    </row>
    <row r="9898" spans="1:10" ht="15.75" hidden="1" customHeight="1" x14ac:dyDescent="0.25">
      <c r="A9898" s="2" t="s">
        <v>853</v>
      </c>
      <c r="B9898" s="2" t="s">
        <v>854</v>
      </c>
      <c r="C9898" s="2">
        <v>2050</v>
      </c>
      <c r="D9898" s="2" t="s">
        <v>241</v>
      </c>
      <c r="E9898" s="2" t="s">
        <v>627</v>
      </c>
      <c r="F9898" s="2" t="s">
        <v>855</v>
      </c>
      <c r="G9898" s="2">
        <v>-147</v>
      </c>
      <c r="H9898" s="2">
        <v>3.2431337749585999E-3</v>
      </c>
      <c r="I9898" s="2">
        <v>3.6323098279536321E-3</v>
      </c>
      <c r="J9898" s="26" t="s">
        <v>700</v>
      </c>
    </row>
    <row r="9899" spans="1:10" ht="15.75" hidden="1" customHeight="1" x14ac:dyDescent="0.25">
      <c r="A9899" s="2" t="s">
        <v>853</v>
      </c>
      <c r="B9899" s="2" t="s">
        <v>854</v>
      </c>
      <c r="C9899" s="2">
        <v>2050</v>
      </c>
      <c r="D9899" s="2" t="s">
        <v>241</v>
      </c>
      <c r="E9899" s="2" t="s">
        <v>627</v>
      </c>
      <c r="F9899" s="2" t="s">
        <v>855</v>
      </c>
      <c r="G9899" s="2">
        <v>-145</v>
      </c>
      <c r="H9899" s="2">
        <v>1.3916691998019801E-2</v>
      </c>
      <c r="I9899" s="2">
        <v>1.5586695037782178E-2</v>
      </c>
      <c r="J9899" s="26" t="s">
        <v>700</v>
      </c>
    </row>
    <row r="9900" spans="1:10" ht="15.75" hidden="1" customHeight="1" x14ac:dyDescent="0.25">
      <c r="A9900" s="2" t="s">
        <v>853</v>
      </c>
      <c r="B9900" s="2" t="s">
        <v>854</v>
      </c>
      <c r="C9900" s="2">
        <v>2050</v>
      </c>
      <c r="D9900" s="2" t="s">
        <v>241</v>
      </c>
      <c r="E9900" s="2" t="s">
        <v>627</v>
      </c>
      <c r="F9900" s="2" t="s">
        <v>855</v>
      </c>
      <c r="G9900" s="2">
        <v>-144</v>
      </c>
      <c r="H9900" s="2">
        <v>8.9054340496659001E-3</v>
      </c>
      <c r="I9900" s="2">
        <v>9.9740861356258093E-3</v>
      </c>
      <c r="J9900" s="26" t="s">
        <v>700</v>
      </c>
    </row>
    <row r="9901" spans="1:10" ht="15.75" hidden="1" customHeight="1" x14ac:dyDescent="0.25">
      <c r="A9901" s="2" t="s">
        <v>853</v>
      </c>
      <c r="B9901" s="2" t="s">
        <v>854</v>
      </c>
      <c r="C9901" s="2">
        <v>2050</v>
      </c>
      <c r="D9901" s="2" t="s">
        <v>241</v>
      </c>
      <c r="E9901" s="2" t="s">
        <v>627</v>
      </c>
      <c r="F9901" s="2" t="s">
        <v>855</v>
      </c>
      <c r="G9901" s="2">
        <v>-143</v>
      </c>
      <c r="H9901" s="2">
        <v>7.3213805444539001E-3</v>
      </c>
      <c r="I9901" s="2">
        <v>8.1999462097883686E-3</v>
      </c>
      <c r="J9901" s="26" t="s">
        <v>700</v>
      </c>
    </row>
    <row r="9902" spans="1:10" ht="15.75" hidden="1" customHeight="1" x14ac:dyDescent="0.25">
      <c r="A9902" s="2" t="s">
        <v>853</v>
      </c>
      <c r="B9902" s="2" t="s">
        <v>854</v>
      </c>
      <c r="C9902" s="2">
        <v>2050</v>
      </c>
      <c r="D9902" s="2" t="s">
        <v>241</v>
      </c>
      <c r="E9902" s="2" t="s">
        <v>627</v>
      </c>
      <c r="F9902" s="2" t="s">
        <v>855</v>
      </c>
      <c r="G9902" s="2">
        <v>-141</v>
      </c>
      <c r="H9902" s="2">
        <v>1.25173673732206E-2</v>
      </c>
      <c r="I9902" s="2">
        <v>1.4019451458007074E-2</v>
      </c>
      <c r="J9902" s="26" t="s">
        <v>700</v>
      </c>
    </row>
    <row r="9903" spans="1:10" ht="15.75" hidden="1" customHeight="1" x14ac:dyDescent="0.25">
      <c r="A9903" s="2" t="s">
        <v>853</v>
      </c>
      <c r="B9903" s="2" t="s">
        <v>854</v>
      </c>
      <c r="C9903" s="2">
        <v>2050</v>
      </c>
      <c r="D9903" s="2" t="s">
        <v>241</v>
      </c>
      <c r="E9903" s="2" t="s">
        <v>627</v>
      </c>
      <c r="F9903" s="2" t="s">
        <v>855</v>
      </c>
      <c r="G9903" s="2">
        <v>-140</v>
      </c>
      <c r="H9903" s="2">
        <v>1.1962122283875901E-2</v>
      </c>
      <c r="I9903" s="2">
        <v>1.3397576957941009E-2</v>
      </c>
      <c r="J9903" s="26" t="s">
        <v>700</v>
      </c>
    </row>
    <row r="9904" spans="1:10" ht="15.75" hidden="1" customHeight="1" x14ac:dyDescent="0.25">
      <c r="A9904" s="2" t="s">
        <v>853</v>
      </c>
      <c r="B9904" s="2" t="s">
        <v>854</v>
      </c>
      <c r="C9904" s="2">
        <v>2050</v>
      </c>
      <c r="D9904" s="2" t="s">
        <v>241</v>
      </c>
      <c r="E9904" s="2" t="s">
        <v>627</v>
      </c>
      <c r="F9904" s="2" t="s">
        <v>855</v>
      </c>
      <c r="G9904" s="2">
        <v>-137</v>
      </c>
      <c r="H9904" s="2">
        <v>5.4394488688559999E-4</v>
      </c>
      <c r="I9904" s="2">
        <v>6.0921827331187207E-4</v>
      </c>
      <c r="J9904" s="26" t="s">
        <v>700</v>
      </c>
    </row>
    <row r="9905" spans="1:10" ht="15.75" hidden="1" customHeight="1" x14ac:dyDescent="0.25">
      <c r="A9905" s="2" t="s">
        <v>853</v>
      </c>
      <c r="B9905" s="2" t="s">
        <v>854</v>
      </c>
      <c r="C9905" s="2">
        <v>2050</v>
      </c>
      <c r="D9905" s="2" t="s">
        <v>241</v>
      </c>
      <c r="E9905" s="2" t="s">
        <v>627</v>
      </c>
      <c r="F9905" s="2" t="s">
        <v>855</v>
      </c>
      <c r="G9905" s="2">
        <v>-136</v>
      </c>
      <c r="H9905" s="2">
        <v>4.3928283266723E-3</v>
      </c>
      <c r="I9905" s="2">
        <v>4.9199677258729762E-3</v>
      </c>
      <c r="J9905" s="26" t="s">
        <v>700</v>
      </c>
    </row>
    <row r="9906" spans="1:10" ht="15.75" hidden="1" customHeight="1" x14ac:dyDescent="0.25">
      <c r="A9906" s="2" t="s">
        <v>853</v>
      </c>
      <c r="B9906" s="2" t="s">
        <v>854</v>
      </c>
      <c r="C9906" s="2">
        <v>2050</v>
      </c>
      <c r="D9906" s="2" t="s">
        <v>241</v>
      </c>
      <c r="E9906" s="2" t="s">
        <v>627</v>
      </c>
      <c r="F9906" s="2" t="s">
        <v>855</v>
      </c>
      <c r="G9906" s="2">
        <v>-135</v>
      </c>
      <c r="H9906" s="2">
        <v>6.1058166902512E-3</v>
      </c>
      <c r="I9906" s="2">
        <v>6.8385146930813445E-3</v>
      </c>
      <c r="J9906" s="26" t="s">
        <v>700</v>
      </c>
    </row>
    <row r="9907" spans="1:10" ht="15.75" hidden="1" customHeight="1" x14ac:dyDescent="0.25">
      <c r="A9907" s="2" t="s">
        <v>853</v>
      </c>
      <c r="B9907" s="2" t="s">
        <v>854</v>
      </c>
      <c r="C9907" s="2">
        <v>2050</v>
      </c>
      <c r="D9907" s="2" t="s">
        <v>241</v>
      </c>
      <c r="E9907" s="2" t="s">
        <v>627</v>
      </c>
      <c r="F9907" s="2" t="s">
        <v>855</v>
      </c>
      <c r="G9907" s="2">
        <v>-134</v>
      </c>
      <c r="H9907" s="2">
        <v>4.4375592842698002E-3</v>
      </c>
      <c r="I9907" s="2">
        <v>4.9700663983821766E-3</v>
      </c>
      <c r="J9907" s="26" t="s">
        <v>700</v>
      </c>
    </row>
    <row r="9908" spans="1:10" ht="15.75" hidden="1" customHeight="1" x14ac:dyDescent="0.25">
      <c r="A9908" s="2" t="s">
        <v>853</v>
      </c>
      <c r="B9908" s="2" t="s">
        <v>854</v>
      </c>
      <c r="C9908" s="2">
        <v>2050</v>
      </c>
      <c r="D9908" s="2" t="s">
        <v>241</v>
      </c>
      <c r="E9908" s="2" t="s">
        <v>627</v>
      </c>
      <c r="F9908" s="2" t="s">
        <v>855</v>
      </c>
      <c r="G9908" s="2">
        <v>-133</v>
      </c>
      <c r="H9908" s="2">
        <v>5.647770012729E-4</v>
      </c>
      <c r="I9908" s="2">
        <v>6.3255024142564809E-4</v>
      </c>
      <c r="J9908" s="26" t="s">
        <v>700</v>
      </c>
    </row>
    <row r="9909" spans="1:10" ht="15.75" hidden="1" customHeight="1" x14ac:dyDescent="0.25">
      <c r="A9909" s="2" t="s">
        <v>853</v>
      </c>
      <c r="B9909" s="2" t="s">
        <v>854</v>
      </c>
      <c r="C9909" s="2">
        <v>2050</v>
      </c>
      <c r="D9909" s="2" t="s">
        <v>241</v>
      </c>
      <c r="E9909" s="2" t="s">
        <v>627</v>
      </c>
      <c r="F9909" s="2" t="s">
        <v>855</v>
      </c>
      <c r="G9909" s="2">
        <v>-132</v>
      </c>
      <c r="H9909" s="2">
        <v>3.7242397665977001E-3</v>
      </c>
      <c r="I9909" s="2">
        <v>4.1711485385894243E-3</v>
      </c>
      <c r="J9909" s="26" t="s">
        <v>700</v>
      </c>
    </row>
    <row r="9910" spans="1:10" ht="15.75" hidden="1" customHeight="1" x14ac:dyDescent="0.25">
      <c r="A9910" s="2" t="s">
        <v>853</v>
      </c>
      <c r="B9910" s="2" t="s">
        <v>854</v>
      </c>
      <c r="C9910" s="2">
        <v>2050</v>
      </c>
      <c r="D9910" s="2" t="s">
        <v>241</v>
      </c>
      <c r="E9910" s="2" t="s">
        <v>627</v>
      </c>
      <c r="F9910" s="2" t="s">
        <v>855</v>
      </c>
      <c r="G9910" s="2">
        <v>-131</v>
      </c>
      <c r="H9910" s="2">
        <v>5.6492430157959002E-3</v>
      </c>
      <c r="I9910" s="2">
        <v>6.3271521776914084E-3</v>
      </c>
      <c r="J9910" s="26" t="s">
        <v>700</v>
      </c>
    </row>
    <row r="9911" spans="1:10" ht="15.75" hidden="1" customHeight="1" x14ac:dyDescent="0.25">
      <c r="A9911" s="2" t="s">
        <v>853</v>
      </c>
      <c r="B9911" s="2" t="s">
        <v>854</v>
      </c>
      <c r="C9911" s="2">
        <v>2050</v>
      </c>
      <c r="D9911" s="2" t="s">
        <v>241</v>
      </c>
      <c r="E9911" s="2" t="s">
        <v>627</v>
      </c>
      <c r="F9911" s="2" t="s">
        <v>855</v>
      </c>
      <c r="G9911" s="2">
        <v>-130</v>
      </c>
      <c r="H9911" s="2">
        <v>1.822217105655E-3</v>
      </c>
      <c r="I9911" s="2">
        <v>2.0408831583336004E-3</v>
      </c>
      <c r="J9911" s="26" t="s">
        <v>700</v>
      </c>
    </row>
    <row r="9912" spans="1:10" ht="15.75" hidden="1" customHeight="1" x14ac:dyDescent="0.25">
      <c r="A9912" s="2" t="s">
        <v>853</v>
      </c>
      <c r="B9912" s="2" t="s">
        <v>854</v>
      </c>
      <c r="C9912" s="2">
        <v>2050</v>
      </c>
      <c r="D9912" s="2" t="s">
        <v>241</v>
      </c>
      <c r="E9912" s="2" t="s">
        <v>627</v>
      </c>
      <c r="F9912" s="2" t="s">
        <v>855</v>
      </c>
      <c r="G9912" s="2">
        <v>-128</v>
      </c>
      <c r="H9912" s="2">
        <v>7.3545502964406997E-3</v>
      </c>
      <c r="I9912" s="2">
        <v>8.2370963320135843E-3</v>
      </c>
      <c r="J9912" s="26" t="s">
        <v>700</v>
      </c>
    </row>
    <row r="9913" spans="1:10" ht="15.75" hidden="1" customHeight="1" x14ac:dyDescent="0.25">
      <c r="A9913" s="2" t="s">
        <v>853</v>
      </c>
      <c r="B9913" s="2" t="s">
        <v>854</v>
      </c>
      <c r="C9913" s="2">
        <v>2050</v>
      </c>
      <c r="D9913" s="2" t="s">
        <v>241</v>
      </c>
      <c r="E9913" s="2" t="s">
        <v>627</v>
      </c>
      <c r="F9913" s="2" t="s">
        <v>855</v>
      </c>
      <c r="G9913" s="2">
        <v>-127</v>
      </c>
      <c r="H9913" s="2">
        <v>9.6644284203649001E-3</v>
      </c>
      <c r="I9913" s="2">
        <v>1.0824159830808689E-2</v>
      </c>
      <c r="J9913" s="26" t="s">
        <v>700</v>
      </c>
    </row>
    <row r="9914" spans="1:10" ht="15.75" hidden="1" customHeight="1" x14ac:dyDescent="0.25">
      <c r="A9914" s="2" t="s">
        <v>853</v>
      </c>
      <c r="B9914" s="2" t="s">
        <v>854</v>
      </c>
      <c r="C9914" s="2">
        <v>2050</v>
      </c>
      <c r="D9914" s="2" t="s">
        <v>241</v>
      </c>
      <c r="E9914" s="2" t="s">
        <v>627</v>
      </c>
      <c r="F9914" s="2" t="s">
        <v>855</v>
      </c>
      <c r="G9914" s="2">
        <v>-126</v>
      </c>
      <c r="H9914" s="2">
        <v>5.109495832585E-4</v>
      </c>
      <c r="I9914" s="2">
        <v>5.7226353324952011E-4</v>
      </c>
      <c r="J9914" s="26" t="s">
        <v>700</v>
      </c>
    </row>
    <row r="9915" spans="1:10" ht="15.75" hidden="1" customHeight="1" x14ac:dyDescent="0.25">
      <c r="A9915" s="2" t="s">
        <v>853</v>
      </c>
      <c r="B9915" s="2" t="s">
        <v>854</v>
      </c>
      <c r="C9915" s="2">
        <v>2050</v>
      </c>
      <c r="D9915" s="2" t="s">
        <v>241</v>
      </c>
      <c r="E9915" s="2" t="s">
        <v>627</v>
      </c>
      <c r="F9915" s="2" t="s">
        <v>855</v>
      </c>
      <c r="G9915" s="2">
        <v>-125</v>
      </c>
      <c r="H9915" s="2">
        <v>1.2463576858863E-3</v>
      </c>
      <c r="I9915" s="2">
        <v>1.3959206081926561E-3</v>
      </c>
      <c r="J9915" s="26" t="s">
        <v>700</v>
      </c>
    </row>
    <row r="9916" spans="1:10" ht="15.75" hidden="1" customHeight="1" x14ac:dyDescent="0.25">
      <c r="A9916" s="2" t="s">
        <v>853</v>
      </c>
      <c r="B9916" s="2" t="s">
        <v>854</v>
      </c>
      <c r="C9916" s="2">
        <v>2050</v>
      </c>
      <c r="D9916" s="2" t="s">
        <v>241</v>
      </c>
      <c r="E9916" s="2" t="s">
        <v>627</v>
      </c>
      <c r="F9916" s="2" t="s">
        <v>855</v>
      </c>
      <c r="G9916" s="2">
        <v>-121</v>
      </c>
      <c r="H9916" s="2">
        <v>1.1998967966064999E-3</v>
      </c>
      <c r="I9916" s="2">
        <v>1.34388441219928E-3</v>
      </c>
      <c r="J9916" s="26" t="s">
        <v>700</v>
      </c>
    </row>
    <row r="9917" spans="1:10" ht="15.75" hidden="1" customHeight="1" x14ac:dyDescent="0.25">
      <c r="A9917" s="2" t="s">
        <v>853</v>
      </c>
      <c r="B9917" s="2" t="s">
        <v>854</v>
      </c>
      <c r="C9917" s="2">
        <v>2050</v>
      </c>
      <c r="D9917" s="2" t="s">
        <v>241</v>
      </c>
      <c r="E9917" s="2" t="s">
        <v>627</v>
      </c>
      <c r="F9917" s="2" t="s">
        <v>855</v>
      </c>
      <c r="G9917" s="2">
        <v>-120</v>
      </c>
      <c r="H9917" s="2">
        <v>2.3050550371407998E-3</v>
      </c>
      <c r="I9917" s="2">
        <v>2.5816616415976963E-3</v>
      </c>
      <c r="J9917" s="26" t="s">
        <v>700</v>
      </c>
    </row>
    <row r="9918" spans="1:10" ht="15.75" hidden="1" customHeight="1" x14ac:dyDescent="0.25">
      <c r="A9918" s="2" t="s">
        <v>853</v>
      </c>
      <c r="B9918" s="2" t="s">
        <v>854</v>
      </c>
      <c r="C9918" s="2">
        <v>2050</v>
      </c>
      <c r="D9918" s="2" t="s">
        <v>241</v>
      </c>
      <c r="E9918" s="2" t="s">
        <v>627</v>
      </c>
      <c r="F9918" s="2" t="s">
        <v>855</v>
      </c>
      <c r="G9918" s="2">
        <v>-115</v>
      </c>
      <c r="H9918" s="2">
        <v>3.5224767634645E-3</v>
      </c>
      <c r="I9918" s="2">
        <v>3.9451739750802402E-3</v>
      </c>
      <c r="J9918" s="26" t="s">
        <v>700</v>
      </c>
    </row>
    <row r="9919" spans="1:10" ht="15.75" hidden="1" customHeight="1" x14ac:dyDescent="0.25">
      <c r="A9919" s="2" t="s">
        <v>853</v>
      </c>
      <c r="B9919" s="2" t="s">
        <v>854</v>
      </c>
      <c r="C9919" s="2">
        <v>2050</v>
      </c>
      <c r="D9919" s="2" t="s">
        <v>241</v>
      </c>
      <c r="E9919" s="2" t="s">
        <v>627</v>
      </c>
      <c r="F9919" s="2" t="s">
        <v>855</v>
      </c>
      <c r="G9919" s="2">
        <v>-114</v>
      </c>
      <c r="H9919" s="2">
        <v>4.0192913729696998E-3</v>
      </c>
      <c r="I9919" s="2">
        <v>4.5016063377260641E-3</v>
      </c>
      <c r="J9919" s="26" t="s">
        <v>700</v>
      </c>
    </row>
    <row r="9920" spans="1:10" ht="15.75" hidden="1" customHeight="1" x14ac:dyDescent="0.25">
      <c r="A9920" s="2" t="s">
        <v>853</v>
      </c>
      <c r="B9920" s="2" t="s">
        <v>854</v>
      </c>
      <c r="C9920" s="2">
        <v>2050</v>
      </c>
      <c r="D9920" s="2" t="s">
        <v>241</v>
      </c>
      <c r="E9920" s="2" t="s">
        <v>627</v>
      </c>
      <c r="F9920" s="2" t="s">
        <v>855</v>
      </c>
      <c r="G9920" s="2">
        <v>-113</v>
      </c>
      <c r="H9920" s="2">
        <v>4.3354704394009999E-4</v>
      </c>
      <c r="I9920" s="2">
        <v>4.8557268921291203E-4</v>
      </c>
      <c r="J9920" s="26" t="s">
        <v>700</v>
      </c>
    </row>
    <row r="9921" spans="1:10" ht="15.75" hidden="1" customHeight="1" x14ac:dyDescent="0.25">
      <c r="A9921" s="2" t="s">
        <v>853</v>
      </c>
      <c r="B9921" s="2" t="s">
        <v>854</v>
      </c>
      <c r="C9921" s="2">
        <v>2050</v>
      </c>
      <c r="D9921" s="2" t="s">
        <v>241</v>
      </c>
      <c r="E9921" s="2" t="s">
        <v>627</v>
      </c>
      <c r="F9921" s="2" t="s">
        <v>855</v>
      </c>
      <c r="G9921" s="2">
        <v>-112</v>
      </c>
      <c r="H9921" s="2">
        <v>3.1418887665494999E-3</v>
      </c>
      <c r="I9921" s="2">
        <v>3.5189154185354403E-3</v>
      </c>
      <c r="J9921" s="26" t="s">
        <v>700</v>
      </c>
    </row>
    <row r="9922" spans="1:10" ht="15.75" hidden="1" customHeight="1" x14ac:dyDescent="0.25">
      <c r="A9922" s="2" t="s">
        <v>853</v>
      </c>
      <c r="B9922" s="2" t="s">
        <v>854</v>
      </c>
      <c r="C9922" s="2">
        <v>2050</v>
      </c>
      <c r="D9922" s="2" t="s">
        <v>241</v>
      </c>
      <c r="E9922" s="2" t="s">
        <v>627</v>
      </c>
      <c r="F9922" s="2" t="s">
        <v>855</v>
      </c>
      <c r="G9922" s="2">
        <v>-111</v>
      </c>
      <c r="H9922" s="2">
        <v>2.7189513202756999E-3</v>
      </c>
      <c r="I9922" s="2">
        <v>3.0452254787087843E-3</v>
      </c>
      <c r="J9922" s="26" t="s">
        <v>700</v>
      </c>
    </row>
    <row r="9923" spans="1:10" ht="15.75" hidden="1" customHeight="1" x14ac:dyDescent="0.25">
      <c r="A9923" s="2" t="s">
        <v>853</v>
      </c>
      <c r="B9923" s="2" t="s">
        <v>854</v>
      </c>
      <c r="C9923" s="2">
        <v>2050</v>
      </c>
      <c r="D9923" s="2" t="s">
        <v>241</v>
      </c>
      <c r="E9923" s="2" t="s">
        <v>627</v>
      </c>
      <c r="F9923" s="2" t="s">
        <v>855</v>
      </c>
      <c r="G9923" s="2">
        <v>-109</v>
      </c>
      <c r="H9923" s="2">
        <v>1.8224380910397001E-3</v>
      </c>
      <c r="I9923" s="2">
        <v>2.0411306619644641E-3</v>
      </c>
      <c r="J9923" s="26" t="s">
        <v>700</v>
      </c>
    </row>
    <row r="9924" spans="1:10" ht="15.75" hidden="1" customHeight="1" x14ac:dyDescent="0.25">
      <c r="A9924" s="2" t="s">
        <v>853</v>
      </c>
      <c r="B9924" s="2" t="s">
        <v>854</v>
      </c>
      <c r="C9924" s="2">
        <v>2050</v>
      </c>
      <c r="D9924" s="2" t="s">
        <v>241</v>
      </c>
      <c r="E9924" s="2" t="s">
        <v>627</v>
      </c>
      <c r="F9924" s="2" t="s">
        <v>855</v>
      </c>
      <c r="G9924" s="2">
        <v>-106</v>
      </c>
      <c r="H9924" s="2">
        <v>3.9663987990934003E-3</v>
      </c>
      <c r="I9924" s="2">
        <v>4.4423666549846088E-3</v>
      </c>
      <c r="J9924" s="26" t="s">
        <v>700</v>
      </c>
    </row>
    <row r="9925" spans="1:10" ht="15.75" hidden="1" customHeight="1" x14ac:dyDescent="0.25">
      <c r="A9925" s="2" t="s">
        <v>853</v>
      </c>
      <c r="B9925" s="2" t="s">
        <v>854</v>
      </c>
      <c r="C9925" s="2">
        <v>2050</v>
      </c>
      <c r="D9925" s="2" t="s">
        <v>241</v>
      </c>
      <c r="E9925" s="2" t="s">
        <v>627</v>
      </c>
      <c r="F9925" s="2" t="s">
        <v>855</v>
      </c>
      <c r="G9925" s="2">
        <v>-104</v>
      </c>
      <c r="H9925" s="2">
        <v>2.3843222297728001E-3</v>
      </c>
      <c r="I9925" s="2">
        <v>2.6704408973455365E-3</v>
      </c>
      <c r="J9925" s="26" t="s">
        <v>700</v>
      </c>
    </row>
    <row r="9926" spans="1:10" ht="15.75" hidden="1" customHeight="1" x14ac:dyDescent="0.25">
      <c r="A9926" s="2" t="s">
        <v>853</v>
      </c>
      <c r="B9926" s="2" t="s">
        <v>854</v>
      </c>
      <c r="C9926" s="2">
        <v>2050</v>
      </c>
      <c r="D9926" s="2" t="s">
        <v>241</v>
      </c>
      <c r="E9926" s="2" t="s">
        <v>627</v>
      </c>
      <c r="F9926" s="2" t="s">
        <v>855</v>
      </c>
      <c r="G9926" s="2">
        <v>-99</v>
      </c>
      <c r="H9926" s="2">
        <v>2.4329298175870999E-3</v>
      </c>
      <c r="I9926" s="2">
        <v>2.7248813956975522E-3</v>
      </c>
      <c r="J9926" s="26" t="s">
        <v>700</v>
      </c>
    </row>
    <row r="9927" spans="1:10" ht="15.75" hidden="1" customHeight="1" x14ac:dyDescent="0.25">
      <c r="A9927" s="2" t="s">
        <v>853</v>
      </c>
      <c r="B9927" s="2" t="s">
        <v>854</v>
      </c>
      <c r="C9927" s="2">
        <v>2050</v>
      </c>
      <c r="D9927" s="2" t="s">
        <v>241</v>
      </c>
      <c r="E9927" s="2" t="s">
        <v>627</v>
      </c>
      <c r="F9927" s="2" t="s">
        <v>855</v>
      </c>
      <c r="G9927" s="2">
        <v>-97</v>
      </c>
      <c r="H9927" s="2">
        <v>4.793315310962E-4</v>
      </c>
      <c r="I9927" s="2">
        <v>5.3685131482774403E-4</v>
      </c>
      <c r="J9927" s="26" t="s">
        <v>700</v>
      </c>
    </row>
    <row r="9928" spans="1:10" ht="15.75" hidden="1" customHeight="1" x14ac:dyDescent="0.25">
      <c r="A9928" s="2" t="s">
        <v>853</v>
      </c>
      <c r="B9928" s="2" t="s">
        <v>854</v>
      </c>
      <c r="C9928" s="2">
        <v>2050</v>
      </c>
      <c r="D9928" s="2" t="s">
        <v>241</v>
      </c>
      <c r="E9928" s="2" t="s">
        <v>627</v>
      </c>
      <c r="F9928" s="2" t="s">
        <v>855</v>
      </c>
      <c r="G9928" s="2">
        <v>-96</v>
      </c>
      <c r="H9928" s="2">
        <v>8.5152688552629998E-4</v>
      </c>
      <c r="I9928" s="2">
        <v>9.5371011178945603E-4</v>
      </c>
      <c r="J9928" s="26" t="s">
        <v>700</v>
      </c>
    </row>
    <row r="9929" spans="1:10" ht="15.75" hidden="1" customHeight="1" x14ac:dyDescent="0.25">
      <c r="A9929" s="2" t="s">
        <v>853</v>
      </c>
      <c r="B9929" s="2" t="s">
        <v>854</v>
      </c>
      <c r="C9929" s="2">
        <v>2050</v>
      </c>
      <c r="D9929" s="2" t="s">
        <v>241</v>
      </c>
      <c r="E9929" s="2" t="s">
        <v>627</v>
      </c>
      <c r="F9929" s="2" t="s">
        <v>855</v>
      </c>
      <c r="G9929" s="2">
        <v>-94</v>
      </c>
      <c r="H9929" s="2">
        <v>5.4881162941455997E-3</v>
      </c>
      <c r="I9929" s="2">
        <v>6.1466902494430719E-3</v>
      </c>
      <c r="J9929" s="26" t="s">
        <v>700</v>
      </c>
    </row>
    <row r="9930" spans="1:10" ht="15.75" hidden="1" customHeight="1" x14ac:dyDescent="0.25">
      <c r="A9930" s="2" t="s">
        <v>853</v>
      </c>
      <c r="B9930" s="2" t="s">
        <v>854</v>
      </c>
      <c r="C9930" s="2">
        <v>2050</v>
      </c>
      <c r="D9930" s="2" t="s">
        <v>241</v>
      </c>
      <c r="E9930" s="2" t="s">
        <v>627</v>
      </c>
      <c r="F9930" s="2" t="s">
        <v>855</v>
      </c>
      <c r="G9930" s="2">
        <v>-93</v>
      </c>
      <c r="H9930" s="2">
        <v>4.1359002352690002E-4</v>
      </c>
      <c r="I9930" s="2">
        <v>4.6322082635012805E-4</v>
      </c>
      <c r="J9930" s="26" t="s">
        <v>700</v>
      </c>
    </row>
    <row r="9931" spans="1:10" ht="15.75" hidden="1" customHeight="1" x14ac:dyDescent="0.25">
      <c r="A9931" s="2" t="s">
        <v>853</v>
      </c>
      <c r="B9931" s="2" t="s">
        <v>854</v>
      </c>
      <c r="C9931" s="2">
        <v>2050</v>
      </c>
      <c r="D9931" s="2" t="s">
        <v>241</v>
      </c>
      <c r="E9931" s="2" t="s">
        <v>627</v>
      </c>
      <c r="F9931" s="2" t="s">
        <v>855</v>
      </c>
      <c r="G9931" s="2">
        <v>-89</v>
      </c>
      <c r="H9931" s="2">
        <v>2.0738423336297E-3</v>
      </c>
      <c r="I9931" s="2">
        <v>2.3227034136652641E-3</v>
      </c>
      <c r="J9931" s="26" t="s">
        <v>700</v>
      </c>
    </row>
    <row r="9932" spans="1:10" ht="15.75" hidden="1" customHeight="1" x14ac:dyDescent="0.25">
      <c r="A9932" s="2" t="s">
        <v>853</v>
      </c>
      <c r="B9932" s="2" t="s">
        <v>854</v>
      </c>
      <c r="C9932" s="2">
        <v>2050</v>
      </c>
      <c r="D9932" s="2" t="s">
        <v>241</v>
      </c>
      <c r="E9932" s="2" t="s">
        <v>627</v>
      </c>
      <c r="F9932" s="2" t="s">
        <v>855</v>
      </c>
      <c r="G9932" s="2">
        <v>-87</v>
      </c>
      <c r="H9932" s="2">
        <v>2.8480471810326002E-3</v>
      </c>
      <c r="I9932" s="2">
        <v>3.1898128427565123E-3</v>
      </c>
      <c r="J9932" s="26" t="s">
        <v>700</v>
      </c>
    </row>
    <row r="9933" spans="1:10" ht="15.75" hidden="1" customHeight="1" x14ac:dyDescent="0.25">
      <c r="A9933" s="2" t="s">
        <v>853</v>
      </c>
      <c r="B9933" s="2" t="s">
        <v>854</v>
      </c>
      <c r="C9933" s="2">
        <v>2050</v>
      </c>
      <c r="D9933" s="2" t="s">
        <v>241</v>
      </c>
      <c r="E9933" s="2" t="s">
        <v>627</v>
      </c>
      <c r="F9933" s="2" t="s">
        <v>855</v>
      </c>
      <c r="G9933" s="2">
        <v>-86</v>
      </c>
      <c r="H9933" s="2">
        <v>4.3764724978250001E-4</v>
      </c>
      <c r="I9933" s="2">
        <v>4.9016491975640002E-4</v>
      </c>
      <c r="J9933" s="26" t="s">
        <v>700</v>
      </c>
    </row>
    <row r="9934" spans="1:10" ht="15.75" hidden="1" customHeight="1" x14ac:dyDescent="0.25">
      <c r="A9934" s="2" t="s">
        <v>853</v>
      </c>
      <c r="B9934" s="2" t="s">
        <v>854</v>
      </c>
      <c r="C9934" s="2">
        <v>2050</v>
      </c>
      <c r="D9934" s="2" t="s">
        <v>241</v>
      </c>
      <c r="E9934" s="2" t="s">
        <v>627</v>
      </c>
      <c r="F9934" s="2" t="s">
        <v>855</v>
      </c>
      <c r="G9934" s="2">
        <v>-85</v>
      </c>
      <c r="H9934" s="2">
        <v>3.9936963003129998E-4</v>
      </c>
      <c r="I9934" s="2">
        <v>4.4729398563505602E-4</v>
      </c>
      <c r="J9934" s="26" t="s">
        <v>700</v>
      </c>
    </row>
    <row r="9935" spans="1:10" ht="15.75" hidden="1" customHeight="1" x14ac:dyDescent="0.25">
      <c r="A9935" s="2" t="s">
        <v>853</v>
      </c>
      <c r="B9935" s="2" t="s">
        <v>854</v>
      </c>
      <c r="C9935" s="2">
        <v>2050</v>
      </c>
      <c r="D9935" s="2" t="s">
        <v>241</v>
      </c>
      <c r="E9935" s="2" t="s">
        <v>627</v>
      </c>
      <c r="F9935" s="2" t="s">
        <v>855</v>
      </c>
      <c r="G9935" s="2">
        <v>-82</v>
      </c>
      <c r="H9935" s="2">
        <v>7.0369464810939996E-4</v>
      </c>
      <c r="I9935" s="2">
        <v>7.8813800588252805E-4</v>
      </c>
      <c r="J9935" s="26" t="s">
        <v>700</v>
      </c>
    </row>
    <row r="9936" spans="1:10" ht="15.75" hidden="1" customHeight="1" x14ac:dyDescent="0.25">
      <c r="A9936" s="2" t="s">
        <v>853</v>
      </c>
      <c r="B9936" s="2" t="s">
        <v>854</v>
      </c>
      <c r="C9936" s="2">
        <v>2050</v>
      </c>
      <c r="D9936" s="2" t="s">
        <v>241</v>
      </c>
      <c r="E9936" s="2" t="s">
        <v>627</v>
      </c>
      <c r="F9936" s="2" t="s">
        <v>855</v>
      </c>
      <c r="G9936" s="2">
        <v>-81</v>
      </c>
      <c r="H9936" s="2">
        <v>1.9317532423884E-3</v>
      </c>
      <c r="I9936" s="2">
        <v>2.163563631475008E-3</v>
      </c>
      <c r="J9936" s="26" t="s">
        <v>700</v>
      </c>
    </row>
    <row r="9937" spans="1:10" ht="15.75" hidden="1" customHeight="1" x14ac:dyDescent="0.25">
      <c r="A9937" s="2" t="s">
        <v>853</v>
      </c>
      <c r="B9937" s="2" t="s">
        <v>854</v>
      </c>
      <c r="C9937" s="2">
        <v>2050</v>
      </c>
      <c r="D9937" s="2" t="s">
        <v>241</v>
      </c>
      <c r="E9937" s="2" t="s">
        <v>627</v>
      </c>
      <c r="F9937" s="2" t="s">
        <v>855</v>
      </c>
      <c r="G9937" s="2">
        <v>-78</v>
      </c>
      <c r="H9937" s="2">
        <v>1.1235390556976E-3</v>
      </c>
      <c r="I9937" s="2">
        <v>1.258363742381312E-3</v>
      </c>
      <c r="J9937" s="26" t="s">
        <v>700</v>
      </c>
    </row>
    <row r="9938" spans="1:10" ht="15.75" hidden="1" customHeight="1" x14ac:dyDescent="0.25">
      <c r="A9938" s="2" t="s">
        <v>853</v>
      </c>
      <c r="B9938" s="2" t="s">
        <v>854</v>
      </c>
      <c r="C9938" s="2">
        <v>2050</v>
      </c>
      <c r="D9938" s="2" t="s">
        <v>241</v>
      </c>
      <c r="E9938" s="2" t="s">
        <v>627</v>
      </c>
      <c r="F9938" s="2" t="s">
        <v>855</v>
      </c>
      <c r="G9938" s="2">
        <v>-76</v>
      </c>
      <c r="H9938" s="2">
        <v>3.695037739817E-4</v>
      </c>
      <c r="I9938" s="2">
        <v>4.1384422685950402E-4</v>
      </c>
      <c r="J9938" s="26" t="s">
        <v>700</v>
      </c>
    </row>
    <row r="9939" spans="1:10" ht="15.75" hidden="1" customHeight="1" x14ac:dyDescent="0.25">
      <c r="A9939" s="2" t="s">
        <v>853</v>
      </c>
      <c r="B9939" s="2" t="s">
        <v>854</v>
      </c>
      <c r="C9939" s="2">
        <v>2050</v>
      </c>
      <c r="D9939" s="2" t="s">
        <v>241</v>
      </c>
      <c r="E9939" s="2" t="s">
        <v>627</v>
      </c>
      <c r="F9939" s="2" t="s">
        <v>855</v>
      </c>
      <c r="G9939" s="2">
        <v>-75</v>
      </c>
      <c r="H9939" s="2">
        <v>3.7842668825760001E-4</v>
      </c>
      <c r="I9939" s="2">
        <v>4.2383789084851208E-4</v>
      </c>
      <c r="J9939" s="26" t="s">
        <v>700</v>
      </c>
    </row>
    <row r="9940" spans="1:10" ht="15.75" hidden="1" customHeight="1" x14ac:dyDescent="0.25">
      <c r="A9940" s="2" t="s">
        <v>853</v>
      </c>
      <c r="B9940" s="2" t="s">
        <v>854</v>
      </c>
      <c r="C9940" s="2">
        <v>2050</v>
      </c>
      <c r="D9940" s="2" t="s">
        <v>241</v>
      </c>
      <c r="E9940" s="2" t="s">
        <v>627</v>
      </c>
      <c r="F9940" s="2" t="s">
        <v>855</v>
      </c>
      <c r="G9940" s="2">
        <v>-73</v>
      </c>
      <c r="H9940" s="2">
        <v>2.813256229274E-3</v>
      </c>
      <c r="I9940" s="2">
        <v>3.1508469767868802E-3</v>
      </c>
      <c r="J9940" s="26" t="s">
        <v>700</v>
      </c>
    </row>
    <row r="9941" spans="1:10" ht="15.75" hidden="1" customHeight="1" x14ac:dyDescent="0.25">
      <c r="A9941" s="2" t="s">
        <v>853</v>
      </c>
      <c r="B9941" s="2" t="s">
        <v>854</v>
      </c>
      <c r="C9941" s="2">
        <v>2050</v>
      </c>
      <c r="D9941" s="2" t="s">
        <v>241</v>
      </c>
      <c r="E9941" s="2" t="s">
        <v>627</v>
      </c>
      <c r="F9941" s="2" t="s">
        <v>855</v>
      </c>
      <c r="G9941" s="2">
        <v>-68</v>
      </c>
      <c r="H9941" s="2">
        <v>3.9902093703860002E-4</v>
      </c>
      <c r="I9941" s="2">
        <v>4.4690344948323206E-4</v>
      </c>
      <c r="J9941" s="26" t="s">
        <v>700</v>
      </c>
    </row>
    <row r="9942" spans="1:10" ht="15.75" hidden="1" customHeight="1" x14ac:dyDescent="0.25">
      <c r="A9942" s="2" t="s">
        <v>853</v>
      </c>
      <c r="B9942" s="2" t="s">
        <v>854</v>
      </c>
      <c r="C9942" s="2">
        <v>2050</v>
      </c>
      <c r="D9942" s="2" t="s">
        <v>241</v>
      </c>
      <c r="E9942" s="2" t="s">
        <v>627</v>
      </c>
      <c r="F9942" s="2" t="s">
        <v>855</v>
      </c>
      <c r="G9942" s="2">
        <v>-63</v>
      </c>
      <c r="H9942" s="2">
        <v>1.8521536840126001E-3</v>
      </c>
      <c r="I9942" s="2">
        <v>2.0744121260941125E-3</v>
      </c>
      <c r="J9942" s="26" t="s">
        <v>700</v>
      </c>
    </row>
    <row r="9943" spans="1:10" ht="15.75" hidden="1" customHeight="1" x14ac:dyDescent="0.25">
      <c r="A9943" s="2" t="s">
        <v>853</v>
      </c>
      <c r="B9943" s="2" t="s">
        <v>854</v>
      </c>
      <c r="C9943" s="2">
        <v>2050</v>
      </c>
      <c r="D9943" s="2" t="s">
        <v>241</v>
      </c>
      <c r="E9943" s="2" t="s">
        <v>627</v>
      </c>
      <c r="F9943" s="2" t="s">
        <v>855</v>
      </c>
      <c r="G9943" s="2">
        <v>-62</v>
      </c>
      <c r="H9943" s="2">
        <v>4.3473686673679997E-4</v>
      </c>
      <c r="I9943" s="2">
        <v>4.8690529074521603E-4</v>
      </c>
      <c r="J9943" s="26" t="s">
        <v>700</v>
      </c>
    </row>
    <row r="9944" spans="1:10" ht="15.75" hidden="1" customHeight="1" x14ac:dyDescent="0.25">
      <c r="A9944" s="2" t="s">
        <v>853</v>
      </c>
      <c r="B9944" s="2" t="s">
        <v>854</v>
      </c>
      <c r="C9944" s="2">
        <v>2050</v>
      </c>
      <c r="D9944" s="2" t="s">
        <v>241</v>
      </c>
      <c r="E9944" s="2" t="s">
        <v>627</v>
      </c>
      <c r="F9944" s="2" t="s">
        <v>855</v>
      </c>
      <c r="G9944" s="2">
        <v>-58</v>
      </c>
      <c r="H9944" s="2">
        <v>3.8836419582366902E-2</v>
      </c>
      <c r="I9944" s="2">
        <v>4.3496789932250937E-2</v>
      </c>
      <c r="J9944" s="26" t="s">
        <v>700</v>
      </c>
    </row>
    <row r="9945" spans="1:10" ht="15.75" hidden="1" customHeight="1" x14ac:dyDescent="0.25">
      <c r="A9945" s="2" t="s">
        <v>853</v>
      </c>
      <c r="B9945" s="2" t="s">
        <v>854</v>
      </c>
      <c r="C9945" s="2">
        <v>2050</v>
      </c>
      <c r="D9945" s="2" t="s">
        <v>241</v>
      </c>
      <c r="E9945" s="2" t="s">
        <v>627</v>
      </c>
      <c r="F9945" s="2" t="s">
        <v>855</v>
      </c>
      <c r="G9945" s="2">
        <v>-57</v>
      </c>
      <c r="H9945" s="2">
        <v>4.1797841025982101E-2</v>
      </c>
      <c r="I9945" s="2">
        <v>4.6813581949099958E-2</v>
      </c>
      <c r="J9945" s="26" t="s">
        <v>700</v>
      </c>
    </row>
    <row r="9946" spans="1:10" ht="15.75" hidden="1" customHeight="1" x14ac:dyDescent="0.25">
      <c r="A9946" s="2" t="s">
        <v>853</v>
      </c>
      <c r="B9946" s="2" t="s">
        <v>854</v>
      </c>
      <c r="C9946" s="2">
        <v>2050</v>
      </c>
      <c r="D9946" s="2" t="s">
        <v>241</v>
      </c>
      <c r="E9946" s="2" t="s">
        <v>627</v>
      </c>
      <c r="F9946" s="2" t="s">
        <v>855</v>
      </c>
      <c r="G9946" s="2">
        <v>-56</v>
      </c>
      <c r="H9946" s="2">
        <v>2.7369144372641999E-2</v>
      </c>
      <c r="I9946" s="2">
        <v>3.0653441697359042E-2</v>
      </c>
      <c r="J9946" s="26" t="s">
        <v>700</v>
      </c>
    </row>
    <row r="9947" spans="1:10" ht="15.75" hidden="1" customHeight="1" x14ac:dyDescent="0.25">
      <c r="A9947" s="2" t="s">
        <v>853</v>
      </c>
      <c r="B9947" s="2" t="s">
        <v>854</v>
      </c>
      <c r="C9947" s="2">
        <v>2050</v>
      </c>
      <c r="D9947" s="2" t="s">
        <v>241</v>
      </c>
      <c r="E9947" s="2" t="s">
        <v>627</v>
      </c>
      <c r="F9947" s="2" t="s">
        <v>855</v>
      </c>
      <c r="G9947" s="2">
        <v>-55</v>
      </c>
      <c r="H9947" s="2">
        <v>3.9463663473725298E-2</v>
      </c>
      <c r="I9947" s="2">
        <v>4.4199303090572337E-2</v>
      </c>
      <c r="J9947" s="26" t="s">
        <v>700</v>
      </c>
    </row>
    <row r="9948" spans="1:10" ht="15.75" hidden="1" customHeight="1" x14ac:dyDescent="0.25">
      <c r="A9948" s="2" t="s">
        <v>853</v>
      </c>
      <c r="B9948" s="2" t="s">
        <v>854</v>
      </c>
      <c r="C9948" s="2">
        <v>2050</v>
      </c>
      <c r="D9948" s="2" t="s">
        <v>241</v>
      </c>
      <c r="E9948" s="2" t="s">
        <v>627</v>
      </c>
      <c r="F9948" s="2" t="s">
        <v>855</v>
      </c>
      <c r="G9948" s="2">
        <v>-53</v>
      </c>
      <c r="H9948" s="2">
        <v>3.7176975980400997E-2</v>
      </c>
      <c r="I9948" s="2">
        <v>4.1638213098049118E-2</v>
      </c>
      <c r="J9948" s="26" t="s">
        <v>700</v>
      </c>
    </row>
    <row r="9949" spans="1:10" ht="15.75" hidden="1" customHeight="1" x14ac:dyDescent="0.25">
      <c r="A9949" s="2" t="s">
        <v>853</v>
      </c>
      <c r="B9949" s="2" t="s">
        <v>854</v>
      </c>
      <c r="C9949" s="2">
        <v>2050</v>
      </c>
      <c r="D9949" s="2" t="s">
        <v>241</v>
      </c>
      <c r="E9949" s="2" t="s">
        <v>627</v>
      </c>
      <c r="F9949" s="2" t="s">
        <v>855</v>
      </c>
      <c r="G9949" s="2">
        <v>-52</v>
      </c>
      <c r="H9949" s="2">
        <v>3.6691360175609603E-2</v>
      </c>
      <c r="I9949" s="2">
        <v>4.1094323396682758E-2</v>
      </c>
      <c r="J9949" s="26" t="s">
        <v>700</v>
      </c>
    </row>
    <row r="9950" spans="1:10" ht="15.75" hidden="1" customHeight="1" x14ac:dyDescent="0.25">
      <c r="A9950" s="2" t="s">
        <v>853</v>
      </c>
      <c r="B9950" s="2" t="s">
        <v>854</v>
      </c>
      <c r="C9950" s="2">
        <v>2050</v>
      </c>
      <c r="D9950" s="2" t="s">
        <v>241</v>
      </c>
      <c r="E9950" s="2" t="s">
        <v>627</v>
      </c>
      <c r="F9950" s="2" t="s">
        <v>855</v>
      </c>
      <c r="G9950" s="2">
        <v>-51</v>
      </c>
      <c r="H9950" s="2">
        <v>3.1342155823949697E-2</v>
      </c>
      <c r="I9950" s="2">
        <v>3.5103214522823667E-2</v>
      </c>
      <c r="J9950" s="26" t="s">
        <v>700</v>
      </c>
    </row>
    <row r="9951" spans="1:10" ht="15.75" hidden="1" customHeight="1" x14ac:dyDescent="0.25">
      <c r="A9951" s="2" t="s">
        <v>853</v>
      </c>
      <c r="B9951" s="2" t="s">
        <v>854</v>
      </c>
      <c r="C9951" s="2">
        <v>2050</v>
      </c>
      <c r="D9951" s="2" t="s">
        <v>241</v>
      </c>
      <c r="E9951" s="2" t="s">
        <v>627</v>
      </c>
      <c r="F9951" s="2" t="s">
        <v>855</v>
      </c>
      <c r="G9951" s="2">
        <v>-50</v>
      </c>
      <c r="H9951" s="2">
        <v>7.7824432402849197E-2</v>
      </c>
      <c r="I9951" s="2">
        <v>8.7163364291191106E-2</v>
      </c>
      <c r="J9951" s="26" t="s">
        <v>700</v>
      </c>
    </row>
    <row r="9952" spans="1:10" ht="15.75" hidden="1" customHeight="1" x14ac:dyDescent="0.25">
      <c r="A9952" s="2" t="s">
        <v>853</v>
      </c>
      <c r="B9952" s="2" t="s">
        <v>854</v>
      </c>
      <c r="C9952" s="2">
        <v>2050</v>
      </c>
      <c r="D9952" s="2" t="s">
        <v>241</v>
      </c>
      <c r="E9952" s="2" t="s">
        <v>627</v>
      </c>
      <c r="F9952" s="2" t="s">
        <v>855</v>
      </c>
      <c r="G9952" s="2">
        <v>-49</v>
      </c>
      <c r="H9952" s="2">
        <v>2.5336001068353702E-2</v>
      </c>
      <c r="I9952" s="2">
        <v>2.8376321196556149E-2</v>
      </c>
      <c r="J9952" s="26" t="s">
        <v>700</v>
      </c>
    </row>
    <row r="9953" spans="1:10" ht="15.75" hidden="1" customHeight="1" x14ac:dyDescent="0.25">
      <c r="A9953" s="2" t="s">
        <v>853</v>
      </c>
      <c r="B9953" s="2" t="s">
        <v>854</v>
      </c>
      <c r="C9953" s="2">
        <v>2050</v>
      </c>
      <c r="D9953" s="2" t="s">
        <v>241</v>
      </c>
      <c r="E9953" s="2" t="s">
        <v>627</v>
      </c>
      <c r="F9953" s="2" t="s">
        <v>855</v>
      </c>
      <c r="G9953" s="2">
        <v>-48</v>
      </c>
      <c r="H9953" s="2">
        <v>2.1176106121856698E-2</v>
      </c>
      <c r="I9953" s="2">
        <v>2.3717238856479504E-2</v>
      </c>
      <c r="J9953" s="26" t="s">
        <v>700</v>
      </c>
    </row>
    <row r="9954" spans="1:10" ht="15.75" hidden="1" customHeight="1" x14ac:dyDescent="0.25">
      <c r="A9954" s="2" t="s">
        <v>853</v>
      </c>
      <c r="B9954" s="2" t="s">
        <v>854</v>
      </c>
      <c r="C9954" s="2">
        <v>2050</v>
      </c>
      <c r="D9954" s="2" t="s">
        <v>241</v>
      </c>
      <c r="E9954" s="2" t="s">
        <v>627</v>
      </c>
      <c r="F9954" s="2" t="s">
        <v>855</v>
      </c>
      <c r="G9954" s="2">
        <v>-47</v>
      </c>
      <c r="H9954" s="2">
        <v>9.0295113623142E-3</v>
      </c>
      <c r="I9954" s="2">
        <v>1.0113052725791905E-2</v>
      </c>
      <c r="J9954" s="26" t="s">
        <v>700</v>
      </c>
    </row>
    <row r="9955" spans="1:10" ht="15.75" hidden="1" customHeight="1" x14ac:dyDescent="0.25">
      <c r="A9955" s="2" t="s">
        <v>853</v>
      </c>
      <c r="B9955" s="2" t="s">
        <v>854</v>
      </c>
      <c r="C9955" s="2">
        <v>2050</v>
      </c>
      <c r="D9955" s="2" t="s">
        <v>241</v>
      </c>
      <c r="E9955" s="2" t="s">
        <v>627</v>
      </c>
      <c r="F9955" s="2" t="s">
        <v>855</v>
      </c>
      <c r="G9955" s="2">
        <v>-46</v>
      </c>
      <c r="H9955" s="2">
        <v>2.11930124205537E-2</v>
      </c>
      <c r="I9955" s="2">
        <v>2.3736173911020148E-2</v>
      </c>
      <c r="J9955" s="26" t="s">
        <v>700</v>
      </c>
    </row>
    <row r="9956" spans="1:10" ht="15.75" hidden="1" customHeight="1" x14ac:dyDescent="0.25">
      <c r="A9956" s="2" t="s">
        <v>853</v>
      </c>
      <c r="B9956" s="2" t="s">
        <v>854</v>
      </c>
      <c r="C9956" s="2">
        <v>2050</v>
      </c>
      <c r="D9956" s="2" t="s">
        <v>241</v>
      </c>
      <c r="E9956" s="2" t="s">
        <v>627</v>
      </c>
      <c r="F9956" s="2" t="s">
        <v>855</v>
      </c>
      <c r="G9956" s="2">
        <v>-45</v>
      </c>
      <c r="H9956" s="2">
        <v>1.8359213136136501E-2</v>
      </c>
      <c r="I9956" s="2">
        <v>2.0562318712472882E-2</v>
      </c>
      <c r="J9956" s="26" t="s">
        <v>700</v>
      </c>
    </row>
    <row r="9957" spans="1:10" ht="15.75" hidden="1" customHeight="1" x14ac:dyDescent="0.25">
      <c r="A9957" s="2" t="s">
        <v>853</v>
      </c>
      <c r="B9957" s="2" t="s">
        <v>854</v>
      </c>
      <c r="C9957" s="2">
        <v>2050</v>
      </c>
      <c r="D9957" s="2" t="s">
        <v>241</v>
      </c>
      <c r="E9957" s="2" t="s">
        <v>627</v>
      </c>
      <c r="F9957" s="2" t="s">
        <v>855</v>
      </c>
      <c r="G9957" s="2">
        <v>-44</v>
      </c>
      <c r="H9957" s="2">
        <v>7.6279952190816003E-3</v>
      </c>
      <c r="I9957" s="2">
        <v>8.543354645371393E-3</v>
      </c>
      <c r="J9957" s="26" t="s">
        <v>700</v>
      </c>
    </row>
    <row r="9958" spans="1:10" ht="15.75" hidden="1" customHeight="1" x14ac:dyDescent="0.25">
      <c r="A9958" s="2" t="s">
        <v>853</v>
      </c>
      <c r="B9958" s="2" t="s">
        <v>854</v>
      </c>
      <c r="C9958" s="2">
        <v>2050</v>
      </c>
      <c r="D9958" s="2" t="s">
        <v>241</v>
      </c>
      <c r="E9958" s="2" t="s">
        <v>627</v>
      </c>
      <c r="F9958" s="2" t="s">
        <v>855</v>
      </c>
      <c r="G9958" s="2">
        <v>-43</v>
      </c>
      <c r="H9958" s="2">
        <v>1.5688616462284699E-2</v>
      </c>
      <c r="I9958" s="2">
        <v>1.7571250437758864E-2</v>
      </c>
      <c r="J9958" s="26" t="s">
        <v>700</v>
      </c>
    </row>
    <row r="9959" spans="1:10" ht="15.75" hidden="1" customHeight="1" x14ac:dyDescent="0.25">
      <c r="A9959" s="2" t="s">
        <v>853</v>
      </c>
      <c r="B9959" s="2" t="s">
        <v>854</v>
      </c>
      <c r="C9959" s="2">
        <v>2050</v>
      </c>
      <c r="D9959" s="2" t="s">
        <v>241</v>
      </c>
      <c r="E9959" s="2" t="s">
        <v>627</v>
      </c>
      <c r="F9959" s="2" t="s">
        <v>855</v>
      </c>
      <c r="G9959" s="2">
        <v>-42</v>
      </c>
      <c r="H9959" s="2">
        <v>1.17955757305026E-2</v>
      </c>
      <c r="I9959" s="2">
        <v>1.3211044818162914E-2</v>
      </c>
      <c r="J9959" s="26" t="s">
        <v>700</v>
      </c>
    </row>
    <row r="9960" spans="1:10" ht="15.75" hidden="1" customHeight="1" x14ac:dyDescent="0.25">
      <c r="A9960" s="2" t="s">
        <v>853</v>
      </c>
      <c r="B9960" s="2" t="s">
        <v>854</v>
      </c>
      <c r="C9960" s="2">
        <v>2050</v>
      </c>
      <c r="D9960" s="2" t="s">
        <v>241</v>
      </c>
      <c r="E9960" s="2" t="s">
        <v>627</v>
      </c>
      <c r="F9960" s="2" t="s">
        <v>855</v>
      </c>
      <c r="G9960" s="2">
        <v>-41</v>
      </c>
      <c r="H9960" s="2">
        <v>6.4687924459576997E-3</v>
      </c>
      <c r="I9960" s="2">
        <v>7.2450475394726247E-3</v>
      </c>
      <c r="J9960" s="26" t="s">
        <v>700</v>
      </c>
    </row>
    <row r="9961" spans="1:10" ht="15.75" hidden="1" customHeight="1" x14ac:dyDescent="0.25">
      <c r="A9961" s="2" t="s">
        <v>853</v>
      </c>
      <c r="B9961" s="2" t="s">
        <v>854</v>
      </c>
      <c r="C9961" s="2">
        <v>2050</v>
      </c>
      <c r="D9961" s="2" t="s">
        <v>241</v>
      </c>
      <c r="E9961" s="2" t="s">
        <v>627</v>
      </c>
      <c r="F9961" s="2" t="s">
        <v>855</v>
      </c>
      <c r="G9961" s="2">
        <v>-40</v>
      </c>
      <c r="H9961" s="2">
        <v>4.91286898031831E-2</v>
      </c>
      <c r="I9961" s="2">
        <v>5.502413257956508E-2</v>
      </c>
      <c r="J9961" s="26" t="s">
        <v>700</v>
      </c>
    </row>
    <row r="9962" spans="1:10" ht="15.75" hidden="1" customHeight="1" x14ac:dyDescent="0.25">
      <c r="A9962" s="2" t="s">
        <v>853</v>
      </c>
      <c r="B9962" s="2" t="s">
        <v>854</v>
      </c>
      <c r="C9962" s="2">
        <v>2050</v>
      </c>
      <c r="D9962" s="2" t="s">
        <v>241</v>
      </c>
      <c r="E9962" s="2" t="s">
        <v>627</v>
      </c>
      <c r="F9962" s="2" t="s">
        <v>855</v>
      </c>
      <c r="G9962" s="2">
        <v>-39</v>
      </c>
      <c r="H9962" s="2">
        <v>2.7774746995419299E-2</v>
      </c>
      <c r="I9962" s="2">
        <v>3.1107716634869616E-2</v>
      </c>
      <c r="J9962" s="26" t="s">
        <v>700</v>
      </c>
    </row>
    <row r="9963" spans="1:10" ht="15.75" hidden="1" customHeight="1" x14ac:dyDescent="0.25">
      <c r="A9963" s="2" t="s">
        <v>853</v>
      </c>
      <c r="B9963" s="2" t="s">
        <v>854</v>
      </c>
      <c r="C9963" s="2">
        <v>2050</v>
      </c>
      <c r="D9963" s="2" t="s">
        <v>241</v>
      </c>
      <c r="E9963" s="2" t="s">
        <v>627</v>
      </c>
      <c r="F9963" s="2" t="s">
        <v>855</v>
      </c>
      <c r="G9963" s="2">
        <v>-38</v>
      </c>
      <c r="H9963" s="2">
        <v>5.3089433349668997E-3</v>
      </c>
      <c r="I9963" s="2">
        <v>5.946016535162928E-3</v>
      </c>
      <c r="J9963" s="26" t="s">
        <v>700</v>
      </c>
    </row>
    <row r="9964" spans="1:10" ht="15.75" hidden="1" customHeight="1" x14ac:dyDescent="0.25">
      <c r="A9964" s="2" t="s">
        <v>853</v>
      </c>
      <c r="B9964" s="2" t="s">
        <v>854</v>
      </c>
      <c r="C9964" s="2">
        <v>2050</v>
      </c>
      <c r="D9964" s="2" t="s">
        <v>241</v>
      </c>
      <c r="E9964" s="2" t="s">
        <v>627</v>
      </c>
      <c r="F9964" s="2" t="s">
        <v>855</v>
      </c>
      <c r="G9964" s="2">
        <v>-37</v>
      </c>
      <c r="H9964" s="2">
        <v>1.2095315381884599E-2</v>
      </c>
      <c r="I9964" s="2">
        <v>1.3546753227710753E-2</v>
      </c>
      <c r="J9964" s="26" t="s">
        <v>700</v>
      </c>
    </row>
    <row r="9965" spans="1:10" ht="15.75" hidden="1" customHeight="1" x14ac:dyDescent="0.25">
      <c r="A9965" s="2" t="s">
        <v>853</v>
      </c>
      <c r="B9965" s="2" t="s">
        <v>854</v>
      </c>
      <c r="C9965" s="2">
        <v>2050</v>
      </c>
      <c r="D9965" s="2" t="s">
        <v>241</v>
      </c>
      <c r="E9965" s="2" t="s">
        <v>627</v>
      </c>
      <c r="F9965" s="2" t="s">
        <v>855</v>
      </c>
      <c r="G9965" s="2">
        <v>-36</v>
      </c>
      <c r="H9965" s="2">
        <v>2.35408525331877E-2</v>
      </c>
      <c r="I9965" s="2">
        <v>2.6365754837170227E-2</v>
      </c>
      <c r="J9965" s="26" t="s">
        <v>700</v>
      </c>
    </row>
    <row r="9966" spans="1:10" ht="15.75" hidden="1" customHeight="1" x14ac:dyDescent="0.25">
      <c r="A9966" s="2" t="s">
        <v>853</v>
      </c>
      <c r="B9966" s="2" t="s">
        <v>854</v>
      </c>
      <c r="C9966" s="2">
        <v>2050</v>
      </c>
      <c r="D9966" s="2" t="s">
        <v>241</v>
      </c>
      <c r="E9966" s="2" t="s">
        <v>627</v>
      </c>
      <c r="F9966" s="2" t="s">
        <v>855</v>
      </c>
      <c r="G9966" s="2">
        <v>-35</v>
      </c>
      <c r="H9966" s="2">
        <v>1.21892199385911E-2</v>
      </c>
      <c r="I9966" s="2">
        <v>1.3651926331222034E-2</v>
      </c>
      <c r="J9966" s="26" t="s">
        <v>700</v>
      </c>
    </row>
    <row r="9967" spans="1:10" ht="15.75" hidden="1" customHeight="1" x14ac:dyDescent="0.25">
      <c r="A9967" s="2" t="s">
        <v>853</v>
      </c>
      <c r="B9967" s="2" t="s">
        <v>854</v>
      </c>
      <c r="C9967" s="2">
        <v>2050</v>
      </c>
      <c r="D9967" s="2" t="s">
        <v>241</v>
      </c>
      <c r="E9967" s="2" t="s">
        <v>627</v>
      </c>
      <c r="F9967" s="2" t="s">
        <v>855</v>
      </c>
      <c r="G9967" s="2">
        <v>-34</v>
      </c>
      <c r="H9967" s="2">
        <v>3.1280648661777398E-2</v>
      </c>
      <c r="I9967" s="2">
        <v>3.5034326501190691E-2</v>
      </c>
      <c r="J9967" s="26" t="s">
        <v>700</v>
      </c>
    </row>
    <row r="9968" spans="1:10" ht="15.75" hidden="1" customHeight="1" x14ac:dyDescent="0.25">
      <c r="A9968" s="2" t="s">
        <v>853</v>
      </c>
      <c r="B9968" s="2" t="s">
        <v>854</v>
      </c>
      <c r="C9968" s="2">
        <v>2050</v>
      </c>
      <c r="D9968" s="2" t="s">
        <v>241</v>
      </c>
      <c r="E9968" s="2" t="s">
        <v>627</v>
      </c>
      <c r="F9968" s="2" t="s">
        <v>855</v>
      </c>
      <c r="G9968" s="2">
        <v>-33</v>
      </c>
      <c r="H9968" s="2">
        <v>1.33766834624112E-2</v>
      </c>
      <c r="I9968" s="2">
        <v>1.4981885477900546E-2</v>
      </c>
      <c r="J9968" s="26" t="s">
        <v>700</v>
      </c>
    </row>
    <row r="9969" spans="1:10" ht="15.75" hidden="1" customHeight="1" x14ac:dyDescent="0.25">
      <c r="A9969" s="2" t="s">
        <v>853</v>
      </c>
      <c r="B9969" s="2" t="s">
        <v>854</v>
      </c>
      <c r="C9969" s="2">
        <v>2050</v>
      </c>
      <c r="D9969" s="2" t="s">
        <v>241</v>
      </c>
      <c r="E9969" s="2" t="s">
        <v>627</v>
      </c>
      <c r="F9969" s="2" t="s">
        <v>855</v>
      </c>
      <c r="G9969" s="2">
        <v>-32</v>
      </c>
      <c r="H9969" s="2">
        <v>1.09997978433967E-2</v>
      </c>
      <c r="I9969" s="2">
        <v>1.2319773584604305E-2</v>
      </c>
      <c r="J9969" s="26" t="s">
        <v>700</v>
      </c>
    </row>
    <row r="9970" spans="1:10" ht="15.75" hidden="1" customHeight="1" x14ac:dyDescent="0.25">
      <c r="A9970" s="2" t="s">
        <v>853</v>
      </c>
      <c r="B9970" s="2" t="s">
        <v>854</v>
      </c>
      <c r="C9970" s="2">
        <v>2050</v>
      </c>
      <c r="D9970" s="2" t="s">
        <v>241</v>
      </c>
      <c r="E9970" s="2" t="s">
        <v>627</v>
      </c>
      <c r="F9970" s="2" t="s">
        <v>855</v>
      </c>
      <c r="G9970" s="2">
        <v>-31</v>
      </c>
      <c r="H9970" s="2">
        <v>3.3100941218435999E-3</v>
      </c>
      <c r="I9970" s="2">
        <v>3.7073054164648324E-3</v>
      </c>
      <c r="J9970" s="26" t="s">
        <v>700</v>
      </c>
    </row>
    <row r="9971" spans="1:10" ht="15.75" hidden="1" customHeight="1" x14ac:dyDescent="0.25">
      <c r="A9971" s="2" t="s">
        <v>853</v>
      </c>
      <c r="B9971" s="2" t="s">
        <v>854</v>
      </c>
      <c r="C9971" s="2">
        <v>2050</v>
      </c>
      <c r="D9971" s="2" t="s">
        <v>241</v>
      </c>
      <c r="E9971" s="2" t="s">
        <v>627</v>
      </c>
      <c r="F9971" s="2" t="s">
        <v>855</v>
      </c>
      <c r="G9971" s="2">
        <v>-29</v>
      </c>
      <c r="H9971" s="2">
        <v>8.2527492195368004E-3</v>
      </c>
      <c r="I9971" s="2">
        <v>9.2430791258812182E-3</v>
      </c>
      <c r="J9971" s="26" t="s">
        <v>700</v>
      </c>
    </row>
    <row r="9972" spans="1:10" ht="15.75" hidden="1" customHeight="1" x14ac:dyDescent="0.25">
      <c r="A9972" s="2" t="s">
        <v>853</v>
      </c>
      <c r="B9972" s="2" t="s">
        <v>854</v>
      </c>
      <c r="C9972" s="2">
        <v>2050</v>
      </c>
      <c r="D9972" s="2" t="s">
        <v>241</v>
      </c>
      <c r="E9972" s="2" t="s">
        <v>627</v>
      </c>
      <c r="F9972" s="2" t="s">
        <v>855</v>
      </c>
      <c r="G9972" s="2">
        <v>-28</v>
      </c>
      <c r="H9972" s="2">
        <v>3.3298562630080001E-4</v>
      </c>
      <c r="I9972" s="2">
        <v>3.7294390145689604E-4</v>
      </c>
      <c r="J9972" s="26" t="s">
        <v>700</v>
      </c>
    </row>
    <row r="9973" spans="1:10" ht="15.75" hidden="1" customHeight="1" x14ac:dyDescent="0.25">
      <c r="A9973" s="2" t="s">
        <v>853</v>
      </c>
      <c r="B9973" s="2" t="s">
        <v>854</v>
      </c>
      <c r="C9973" s="2">
        <v>2050</v>
      </c>
      <c r="D9973" s="2" t="s">
        <v>241</v>
      </c>
      <c r="E9973" s="2" t="s">
        <v>627</v>
      </c>
      <c r="F9973" s="2" t="s">
        <v>855</v>
      </c>
      <c r="G9973" s="2">
        <v>-27</v>
      </c>
      <c r="H9973" s="2">
        <v>1.4953157166019099E-2</v>
      </c>
      <c r="I9973" s="2">
        <v>1.6747536025941392E-2</v>
      </c>
      <c r="J9973" s="26" t="s">
        <v>700</v>
      </c>
    </row>
    <row r="9974" spans="1:10" ht="15.75" hidden="1" customHeight="1" x14ac:dyDescent="0.25">
      <c r="A9974" s="2" t="s">
        <v>853</v>
      </c>
      <c r="B9974" s="2" t="s">
        <v>854</v>
      </c>
      <c r="C9974" s="2">
        <v>2050</v>
      </c>
      <c r="D9974" s="2" t="s">
        <v>241</v>
      </c>
      <c r="E9974" s="2" t="s">
        <v>627</v>
      </c>
      <c r="F9974" s="2" t="s">
        <v>855</v>
      </c>
      <c r="G9974" s="2">
        <v>-25</v>
      </c>
      <c r="H9974" s="2">
        <v>5.9390261303633E-3</v>
      </c>
      <c r="I9974" s="2">
        <v>6.6517092660068966E-3</v>
      </c>
      <c r="J9974" s="26" t="s">
        <v>700</v>
      </c>
    </row>
    <row r="9975" spans="1:10" ht="15.75" hidden="1" customHeight="1" x14ac:dyDescent="0.25">
      <c r="A9975" s="2" t="s">
        <v>853</v>
      </c>
      <c r="B9975" s="2" t="s">
        <v>854</v>
      </c>
      <c r="C9975" s="2">
        <v>2050</v>
      </c>
      <c r="D9975" s="2" t="s">
        <v>241</v>
      </c>
      <c r="E9975" s="2" t="s">
        <v>627</v>
      </c>
      <c r="F9975" s="2" t="s">
        <v>855</v>
      </c>
      <c r="G9975" s="2">
        <v>-24</v>
      </c>
      <c r="H9975" s="2">
        <v>2.7058285195379998E-3</v>
      </c>
      <c r="I9975" s="2">
        <v>3.0305279418825601E-3</v>
      </c>
      <c r="J9975" s="26" t="s">
        <v>700</v>
      </c>
    </row>
    <row r="9976" spans="1:10" ht="15.75" hidden="1" customHeight="1" x14ac:dyDescent="0.25">
      <c r="A9976" s="2" t="s">
        <v>853</v>
      </c>
      <c r="B9976" s="2" t="s">
        <v>854</v>
      </c>
      <c r="C9976" s="2">
        <v>2050</v>
      </c>
      <c r="D9976" s="2" t="s">
        <v>241</v>
      </c>
      <c r="E9976" s="2" t="s">
        <v>627</v>
      </c>
      <c r="F9976" s="2" t="s">
        <v>855</v>
      </c>
      <c r="G9976" s="2">
        <v>-23</v>
      </c>
      <c r="H9976" s="2">
        <v>2.4753308389336001E-3</v>
      </c>
      <c r="I9976" s="2">
        <v>2.7723705396056324E-3</v>
      </c>
      <c r="J9976" s="26" t="s">
        <v>700</v>
      </c>
    </row>
    <row r="9977" spans="1:10" ht="15.75" hidden="1" customHeight="1" x14ac:dyDescent="0.25">
      <c r="A9977" s="2" t="s">
        <v>853</v>
      </c>
      <c r="B9977" s="2" t="s">
        <v>854</v>
      </c>
      <c r="C9977" s="2">
        <v>2050</v>
      </c>
      <c r="D9977" s="2" t="s">
        <v>241</v>
      </c>
      <c r="E9977" s="2" t="s">
        <v>627</v>
      </c>
      <c r="F9977" s="2" t="s">
        <v>855</v>
      </c>
      <c r="G9977" s="2">
        <v>-22</v>
      </c>
      <c r="H9977" s="2">
        <v>3.4612170711624999E-3</v>
      </c>
      <c r="I9977" s="2">
        <v>3.876563119702E-3</v>
      </c>
      <c r="J9977" s="26" t="s">
        <v>700</v>
      </c>
    </row>
    <row r="9978" spans="1:10" ht="15.75" hidden="1" customHeight="1" x14ac:dyDescent="0.25">
      <c r="A9978" s="2" t="s">
        <v>853</v>
      </c>
      <c r="B9978" s="2" t="s">
        <v>854</v>
      </c>
      <c r="C9978" s="2">
        <v>2050</v>
      </c>
      <c r="D9978" s="2" t="s">
        <v>241</v>
      </c>
      <c r="E9978" s="2" t="s">
        <v>627</v>
      </c>
      <c r="F9978" s="2" t="s">
        <v>855</v>
      </c>
      <c r="G9978" s="2">
        <v>-21</v>
      </c>
      <c r="H9978" s="2">
        <v>1.0656652040779599E-2</v>
      </c>
      <c r="I9978" s="2">
        <v>1.1935450285673152E-2</v>
      </c>
      <c r="J9978" s="26" t="s">
        <v>700</v>
      </c>
    </row>
    <row r="9979" spans="1:10" ht="15.75" hidden="1" customHeight="1" x14ac:dyDescent="0.25">
      <c r="A9979" s="2" t="s">
        <v>853</v>
      </c>
      <c r="B9979" s="2" t="s">
        <v>854</v>
      </c>
      <c r="C9979" s="2">
        <v>2050</v>
      </c>
      <c r="D9979" s="2" t="s">
        <v>241</v>
      </c>
      <c r="E9979" s="2" t="s">
        <v>627</v>
      </c>
      <c r="F9979" s="2" t="s">
        <v>855</v>
      </c>
      <c r="G9979" s="2">
        <v>-20</v>
      </c>
      <c r="H9979" s="2">
        <v>3.2900322694331E-3</v>
      </c>
      <c r="I9979" s="2">
        <v>3.6848361417650723E-3</v>
      </c>
      <c r="J9979" s="26" t="s">
        <v>700</v>
      </c>
    </row>
    <row r="9980" spans="1:10" ht="15.75" hidden="1" customHeight="1" x14ac:dyDescent="0.25">
      <c r="A9980" s="2" t="s">
        <v>853</v>
      </c>
      <c r="B9980" s="2" t="s">
        <v>854</v>
      </c>
      <c r="C9980" s="2">
        <v>2050</v>
      </c>
      <c r="D9980" s="2" t="s">
        <v>241</v>
      </c>
      <c r="E9980" s="2" t="s">
        <v>627</v>
      </c>
      <c r="F9980" s="2" t="s">
        <v>855</v>
      </c>
      <c r="G9980" s="2">
        <v>-19</v>
      </c>
      <c r="H9980" s="2">
        <v>4.4849067926406999E-3</v>
      </c>
      <c r="I9980" s="2">
        <v>5.0230956077575847E-3</v>
      </c>
      <c r="J9980" s="26" t="s">
        <v>700</v>
      </c>
    </row>
    <row r="9981" spans="1:10" ht="15.75" hidden="1" customHeight="1" x14ac:dyDescent="0.25">
      <c r="A9981" s="2" t="s">
        <v>853</v>
      </c>
      <c r="B9981" s="2" t="s">
        <v>854</v>
      </c>
      <c r="C9981" s="2">
        <v>2050</v>
      </c>
      <c r="D9981" s="2" t="s">
        <v>241</v>
      </c>
      <c r="E9981" s="2" t="s">
        <v>627</v>
      </c>
      <c r="F9981" s="2" t="s">
        <v>855</v>
      </c>
      <c r="G9981" s="2">
        <v>-18</v>
      </c>
      <c r="H9981" s="2">
        <v>2.8343789745121999E-3</v>
      </c>
      <c r="I9981" s="2">
        <v>3.1745044514536642E-3</v>
      </c>
      <c r="J9981" s="26" t="s">
        <v>700</v>
      </c>
    </row>
    <row r="9982" spans="1:10" ht="15.75" hidden="1" customHeight="1" x14ac:dyDescent="0.25">
      <c r="A9982" s="2" t="s">
        <v>853</v>
      </c>
      <c r="B9982" s="2" t="s">
        <v>854</v>
      </c>
      <c r="C9982" s="2">
        <v>2050</v>
      </c>
      <c r="D9982" s="2" t="s">
        <v>241</v>
      </c>
      <c r="E9982" s="2" t="s">
        <v>627</v>
      </c>
      <c r="F9982" s="2" t="s">
        <v>855</v>
      </c>
      <c r="G9982" s="2">
        <v>-16</v>
      </c>
      <c r="H9982" s="2">
        <v>7.3074789252132004E-3</v>
      </c>
      <c r="I9982" s="2">
        <v>8.184376396238785E-3</v>
      </c>
      <c r="J9982" s="26" t="s">
        <v>700</v>
      </c>
    </row>
    <row r="9983" spans="1:10" ht="15.75" hidden="1" customHeight="1" x14ac:dyDescent="0.25">
      <c r="A9983" s="2" t="s">
        <v>853</v>
      </c>
      <c r="B9983" s="2" t="s">
        <v>854</v>
      </c>
      <c r="C9983" s="2">
        <v>2050</v>
      </c>
      <c r="D9983" s="2" t="s">
        <v>241</v>
      </c>
      <c r="E9983" s="2" t="s">
        <v>627</v>
      </c>
      <c r="F9983" s="2" t="s">
        <v>855</v>
      </c>
      <c r="G9983" s="2">
        <v>-15</v>
      </c>
      <c r="H9983" s="2">
        <v>2.4669829872439998E-4</v>
      </c>
      <c r="I9983" s="2">
        <v>2.7630209457132801E-4</v>
      </c>
      <c r="J9983" s="26" t="s">
        <v>700</v>
      </c>
    </row>
    <row r="9984" spans="1:10" ht="15.75" hidden="1" customHeight="1" x14ac:dyDescent="0.25">
      <c r="A9984" s="2" t="s">
        <v>853</v>
      </c>
      <c r="B9984" s="2" t="s">
        <v>854</v>
      </c>
      <c r="C9984" s="2">
        <v>2050</v>
      </c>
      <c r="D9984" s="2" t="s">
        <v>241</v>
      </c>
      <c r="E9984" s="2" t="s">
        <v>627</v>
      </c>
      <c r="F9984" s="2" t="s">
        <v>855</v>
      </c>
      <c r="G9984" s="2">
        <v>-14</v>
      </c>
      <c r="H9984" s="2">
        <v>7.1144159883260996E-3</v>
      </c>
      <c r="I9984" s="2">
        <v>7.9681459069252322E-3</v>
      </c>
      <c r="J9984" s="26" t="s">
        <v>700</v>
      </c>
    </row>
    <row r="9985" spans="1:10" ht="15.75" hidden="1" customHeight="1" x14ac:dyDescent="0.25">
      <c r="A9985" s="2" t="s">
        <v>853</v>
      </c>
      <c r="B9985" s="2" t="s">
        <v>854</v>
      </c>
      <c r="C9985" s="2">
        <v>2050</v>
      </c>
      <c r="D9985" s="2" t="s">
        <v>241</v>
      </c>
      <c r="E9985" s="2" t="s">
        <v>627</v>
      </c>
      <c r="F9985" s="2" t="s">
        <v>855</v>
      </c>
      <c r="G9985" s="2">
        <v>-12</v>
      </c>
      <c r="H9985" s="2">
        <v>4.4382125488481999E-3</v>
      </c>
      <c r="I9985" s="2">
        <v>4.9707980547099842E-3</v>
      </c>
      <c r="J9985" s="26" t="s">
        <v>700</v>
      </c>
    </row>
    <row r="9986" spans="1:10" ht="15.75" hidden="1" customHeight="1" x14ac:dyDescent="0.25">
      <c r="A9986" s="2" t="s">
        <v>853</v>
      </c>
      <c r="B9986" s="2" t="s">
        <v>854</v>
      </c>
      <c r="C9986" s="2">
        <v>2050</v>
      </c>
      <c r="D9986" s="2" t="s">
        <v>241</v>
      </c>
      <c r="E9986" s="2" t="s">
        <v>627</v>
      </c>
      <c r="F9986" s="2" t="s">
        <v>855</v>
      </c>
      <c r="G9986" s="2">
        <v>-11</v>
      </c>
      <c r="H9986" s="2">
        <v>2.3415940813720001E-3</v>
      </c>
      <c r="I9986" s="2">
        <v>2.6225853711366403E-3</v>
      </c>
      <c r="J9986" s="26" t="s">
        <v>700</v>
      </c>
    </row>
    <row r="9987" spans="1:10" ht="15.75" hidden="1" customHeight="1" x14ac:dyDescent="0.25">
      <c r="A9987" s="2" t="s">
        <v>853</v>
      </c>
      <c r="B9987" s="2" t="s">
        <v>854</v>
      </c>
      <c r="C9987" s="2">
        <v>2050</v>
      </c>
      <c r="D9987" s="2" t="s">
        <v>241</v>
      </c>
      <c r="E9987" s="2" t="s">
        <v>627</v>
      </c>
      <c r="F9987" s="2" t="s">
        <v>855</v>
      </c>
      <c r="G9987" s="2">
        <v>-9</v>
      </c>
      <c r="H9987" s="2">
        <v>6.1875332612544003E-3</v>
      </c>
      <c r="I9987" s="2">
        <v>6.9300372526049292E-3</v>
      </c>
      <c r="J9987" s="26" t="s">
        <v>700</v>
      </c>
    </row>
    <row r="9988" spans="1:10" ht="15.75" hidden="1" customHeight="1" x14ac:dyDescent="0.25">
      <c r="A9988" s="2" t="s">
        <v>853</v>
      </c>
      <c r="B9988" s="2" t="s">
        <v>854</v>
      </c>
      <c r="C9988" s="2">
        <v>2050</v>
      </c>
      <c r="D9988" s="2" t="s">
        <v>241</v>
      </c>
      <c r="E9988" s="2" t="s">
        <v>627</v>
      </c>
      <c r="F9988" s="2" t="s">
        <v>855</v>
      </c>
      <c r="G9988" s="2">
        <v>-7</v>
      </c>
      <c r="H9988" s="2">
        <v>1.6116087790579001E-3</v>
      </c>
      <c r="I9988" s="2">
        <v>1.8050018325448483E-3</v>
      </c>
      <c r="J9988" s="26" t="s">
        <v>700</v>
      </c>
    </row>
    <row r="9989" spans="1:10" ht="15.75" hidden="1" customHeight="1" x14ac:dyDescent="0.25">
      <c r="A9989" s="2" t="s">
        <v>853</v>
      </c>
      <c r="B9989" s="2" t="s">
        <v>854</v>
      </c>
      <c r="C9989" s="2">
        <v>2050</v>
      </c>
      <c r="D9989" s="2" t="s">
        <v>241</v>
      </c>
      <c r="E9989" s="2" t="s">
        <v>627</v>
      </c>
      <c r="F9989" s="2" t="s">
        <v>855</v>
      </c>
      <c r="G9989" s="2">
        <v>-6</v>
      </c>
      <c r="H9989" s="2">
        <v>7.7630464220420003E-3</v>
      </c>
      <c r="I9989" s="2">
        <v>8.6946119926870416E-3</v>
      </c>
      <c r="J9989" s="26" t="s">
        <v>700</v>
      </c>
    </row>
    <row r="9990" spans="1:10" ht="15.75" hidden="1" customHeight="1" x14ac:dyDescent="0.25">
      <c r="A9990" s="2" t="s">
        <v>853</v>
      </c>
      <c r="B9990" s="2" t="s">
        <v>854</v>
      </c>
      <c r="C9990" s="2">
        <v>2050</v>
      </c>
      <c r="D9990" s="2" t="s">
        <v>241</v>
      </c>
      <c r="E9990" s="2" t="s">
        <v>627</v>
      </c>
      <c r="F9990" s="2" t="s">
        <v>855</v>
      </c>
      <c r="G9990" s="2">
        <v>-5</v>
      </c>
      <c r="H9990" s="2">
        <v>1.6065674135461001E-3</v>
      </c>
      <c r="I9990" s="2">
        <v>1.7993555031716323E-3</v>
      </c>
      <c r="J9990" s="26" t="s">
        <v>700</v>
      </c>
    </row>
    <row r="9991" spans="1:10" ht="15.75" hidden="1" customHeight="1" x14ac:dyDescent="0.25">
      <c r="A9991" s="2" t="s">
        <v>853</v>
      </c>
      <c r="B9991" s="2" t="s">
        <v>854</v>
      </c>
      <c r="C9991" s="2">
        <v>2050</v>
      </c>
      <c r="D9991" s="2" t="s">
        <v>241</v>
      </c>
      <c r="E9991" s="2" t="s">
        <v>627</v>
      </c>
      <c r="F9991" s="2" t="s">
        <v>855</v>
      </c>
      <c r="G9991" s="2">
        <v>-4</v>
      </c>
      <c r="H9991" s="2">
        <v>2.3517797235398999E-3</v>
      </c>
      <c r="I9991" s="2">
        <v>2.6339932903646883E-3</v>
      </c>
      <c r="J9991" s="26" t="s">
        <v>700</v>
      </c>
    </row>
    <row r="9992" spans="1:10" ht="15.75" hidden="1" customHeight="1" x14ac:dyDescent="0.25">
      <c r="A9992" s="2" t="s">
        <v>853</v>
      </c>
      <c r="B9992" s="2" t="s">
        <v>854</v>
      </c>
      <c r="C9992" s="2">
        <v>2050</v>
      </c>
      <c r="D9992" s="2" t="s">
        <v>241</v>
      </c>
      <c r="E9992" s="2" t="s">
        <v>627</v>
      </c>
      <c r="F9992" s="2" t="s">
        <v>855</v>
      </c>
      <c r="G9992" s="2">
        <v>-1</v>
      </c>
      <c r="H9992" s="2">
        <v>2.9863035888409999E-4</v>
      </c>
      <c r="I9992" s="2">
        <v>3.3446600195019202E-4</v>
      </c>
      <c r="J9992" s="26" t="s">
        <v>700</v>
      </c>
    </row>
    <row r="9993" spans="1:10" ht="15.75" hidden="1" customHeight="1" x14ac:dyDescent="0.25">
      <c r="A9993" s="2" t="s">
        <v>853</v>
      </c>
      <c r="B9993" s="2" t="s">
        <v>854</v>
      </c>
      <c r="C9993" s="2">
        <v>2050</v>
      </c>
      <c r="D9993" s="2" t="s">
        <v>241</v>
      </c>
      <c r="E9993" s="2" t="s">
        <v>627</v>
      </c>
      <c r="F9993" s="2" t="s">
        <v>856</v>
      </c>
      <c r="G9993" s="2">
        <v>0</v>
      </c>
      <c r="H9993" s="2">
        <v>6.6320556215942001E-3</v>
      </c>
      <c r="I9993" s="2">
        <v>7.4279022961855051E-3</v>
      </c>
      <c r="J9993" s="26" t="s">
        <v>700</v>
      </c>
    </row>
    <row r="9994" spans="1:10" ht="15.75" hidden="1" customHeight="1" x14ac:dyDescent="0.25">
      <c r="A9994" s="2" t="s">
        <v>853</v>
      </c>
      <c r="B9994" s="2" t="s">
        <v>854</v>
      </c>
      <c r="C9994" s="2">
        <v>2050</v>
      </c>
      <c r="D9994" s="2" t="s">
        <v>241</v>
      </c>
      <c r="E9994" s="2" t="s">
        <v>627</v>
      </c>
      <c r="F9994" s="2" t="s">
        <v>856</v>
      </c>
      <c r="G9994" s="2">
        <v>1</v>
      </c>
      <c r="H9994" s="2">
        <v>1.10347456648014E-2</v>
      </c>
      <c r="I9994" s="2">
        <v>1.2358915144577568E-2</v>
      </c>
      <c r="J9994" s="26" t="s">
        <v>700</v>
      </c>
    </row>
    <row r="9995" spans="1:10" ht="15.75" hidden="1" customHeight="1" x14ac:dyDescent="0.25">
      <c r="A9995" s="2" t="s">
        <v>853</v>
      </c>
      <c r="B9995" s="2" t="s">
        <v>854</v>
      </c>
      <c r="C9995" s="2">
        <v>2050</v>
      </c>
      <c r="D9995" s="2" t="s">
        <v>241</v>
      </c>
      <c r="E9995" s="2" t="s">
        <v>627</v>
      </c>
      <c r="F9995" s="2" t="s">
        <v>855</v>
      </c>
      <c r="G9995" s="2">
        <v>1</v>
      </c>
      <c r="H9995" s="2">
        <v>3.6015789955854E-3</v>
      </c>
      <c r="I9995" s="2">
        <v>4.0337684750556485E-3</v>
      </c>
      <c r="J9995" s="26" t="s">
        <v>700</v>
      </c>
    </row>
    <row r="9996" spans="1:10" ht="15.75" hidden="1" customHeight="1" x14ac:dyDescent="0.25">
      <c r="A9996" s="2" t="s">
        <v>853</v>
      </c>
      <c r="B9996" s="2" t="s">
        <v>854</v>
      </c>
      <c r="C9996" s="2">
        <v>2050</v>
      </c>
      <c r="D9996" s="2" t="s">
        <v>241</v>
      </c>
      <c r="E9996" s="2" t="s">
        <v>627</v>
      </c>
      <c r="F9996" s="2" t="s">
        <v>856</v>
      </c>
      <c r="G9996" s="2">
        <v>2</v>
      </c>
      <c r="H9996" s="2">
        <v>3.3341715112328502E-2</v>
      </c>
      <c r="I9996" s="2">
        <v>3.7342720925807926E-2</v>
      </c>
      <c r="J9996" s="26" t="s">
        <v>700</v>
      </c>
    </row>
    <row r="9997" spans="1:10" ht="15.75" hidden="1" customHeight="1" x14ac:dyDescent="0.25">
      <c r="A9997" s="2" t="s">
        <v>853</v>
      </c>
      <c r="B9997" s="2" t="s">
        <v>854</v>
      </c>
      <c r="C9997" s="2">
        <v>2050</v>
      </c>
      <c r="D9997" s="2" t="s">
        <v>241</v>
      </c>
      <c r="E9997" s="2" t="s">
        <v>627</v>
      </c>
      <c r="F9997" s="2" t="s">
        <v>855</v>
      </c>
      <c r="G9997" s="2">
        <v>2</v>
      </c>
      <c r="H9997" s="2">
        <v>1.7766637029126E-3</v>
      </c>
      <c r="I9997" s="2">
        <v>1.9898633472621124E-3</v>
      </c>
      <c r="J9997" s="26" t="s">
        <v>700</v>
      </c>
    </row>
    <row r="9998" spans="1:10" ht="15.75" hidden="1" customHeight="1" x14ac:dyDescent="0.25">
      <c r="A9998" s="2" t="s">
        <v>853</v>
      </c>
      <c r="B9998" s="2" t="s">
        <v>854</v>
      </c>
      <c r="C9998" s="2">
        <v>2050</v>
      </c>
      <c r="D9998" s="2" t="s">
        <v>241</v>
      </c>
      <c r="E9998" s="2" t="s">
        <v>627</v>
      </c>
      <c r="F9998" s="2" t="s">
        <v>857</v>
      </c>
      <c r="G9998" s="2">
        <v>2</v>
      </c>
      <c r="H9998" s="2">
        <v>6.1464584432542003E-3</v>
      </c>
      <c r="I9998" s="2">
        <v>6.8840334564447053E-3</v>
      </c>
      <c r="J9998" s="26" t="s">
        <v>700</v>
      </c>
    </row>
    <row r="9999" spans="1:10" ht="15.75" hidden="1" customHeight="1" x14ac:dyDescent="0.25">
      <c r="A9999" s="2" t="s">
        <v>853</v>
      </c>
      <c r="B9999" s="2" t="s">
        <v>854</v>
      </c>
      <c r="C9999" s="2">
        <v>2050</v>
      </c>
      <c r="D9999" s="2" t="s">
        <v>241</v>
      </c>
      <c r="E9999" s="2" t="s">
        <v>627</v>
      </c>
      <c r="F9999" s="2" t="s">
        <v>856</v>
      </c>
      <c r="G9999" s="2">
        <v>3</v>
      </c>
      <c r="H9999" s="2">
        <v>2.32640134636313E-2</v>
      </c>
      <c r="I9999" s="2">
        <v>2.6055695079267058E-2</v>
      </c>
      <c r="J9999" s="26" t="s">
        <v>700</v>
      </c>
    </row>
    <row r="10000" spans="1:10" ht="15.75" hidden="1" customHeight="1" x14ac:dyDescent="0.25">
      <c r="A10000" s="2" t="s">
        <v>853</v>
      </c>
      <c r="B10000" s="2" t="s">
        <v>854</v>
      </c>
      <c r="C10000" s="2">
        <v>2050</v>
      </c>
      <c r="D10000" s="2" t="s">
        <v>241</v>
      </c>
      <c r="E10000" s="2" t="s">
        <v>627</v>
      </c>
      <c r="F10000" s="2" t="s">
        <v>860</v>
      </c>
      <c r="G10000" s="2">
        <v>3</v>
      </c>
      <c r="H10000" s="2">
        <v>0.51396073866635505</v>
      </c>
      <c r="I10000" s="2">
        <v>0.57563602730631769</v>
      </c>
      <c r="J10000" s="26" t="s">
        <v>701</v>
      </c>
    </row>
    <row r="10001" spans="1:10" ht="15.75" hidden="1" customHeight="1" x14ac:dyDescent="0.25">
      <c r="A10001" s="2" t="s">
        <v>853</v>
      </c>
      <c r="B10001" s="2" t="s">
        <v>854</v>
      </c>
      <c r="C10001" s="2">
        <v>2050</v>
      </c>
      <c r="D10001" s="2" t="s">
        <v>241</v>
      </c>
      <c r="E10001" s="2" t="s">
        <v>627</v>
      </c>
      <c r="F10001" s="2" t="s">
        <v>857</v>
      </c>
      <c r="G10001" s="2">
        <v>3</v>
      </c>
      <c r="H10001" s="2">
        <v>7.2199238929897998E-3</v>
      </c>
      <c r="I10001" s="2">
        <v>8.0863147601485767E-3</v>
      </c>
      <c r="J10001" s="26" t="s">
        <v>700</v>
      </c>
    </row>
    <row r="10002" spans="1:10" ht="15.75" hidden="1" customHeight="1" x14ac:dyDescent="0.25">
      <c r="A10002" s="2" t="s">
        <v>853</v>
      </c>
      <c r="B10002" s="2" t="s">
        <v>854</v>
      </c>
      <c r="C10002" s="2">
        <v>2050</v>
      </c>
      <c r="D10002" s="2" t="s">
        <v>241</v>
      </c>
      <c r="E10002" s="2" t="s">
        <v>627</v>
      </c>
      <c r="F10002" s="2" t="s">
        <v>859</v>
      </c>
      <c r="G10002" s="2">
        <v>3</v>
      </c>
      <c r="H10002" s="2">
        <v>4.1895906906574999E-3</v>
      </c>
      <c r="I10002" s="2">
        <v>4.6923415735364007E-3</v>
      </c>
      <c r="J10002" s="26" t="s">
        <v>700</v>
      </c>
    </row>
    <row r="10003" spans="1:10" ht="15.75" hidden="1" customHeight="1" x14ac:dyDescent="0.25">
      <c r="A10003" s="2" t="s">
        <v>853</v>
      </c>
      <c r="B10003" s="2" t="s">
        <v>854</v>
      </c>
      <c r="C10003" s="2">
        <v>2050</v>
      </c>
      <c r="D10003" s="2" t="s">
        <v>241</v>
      </c>
      <c r="E10003" s="2" t="s">
        <v>627</v>
      </c>
      <c r="F10003" s="2" t="s">
        <v>855</v>
      </c>
      <c r="G10003" s="2">
        <v>3</v>
      </c>
      <c r="H10003" s="2">
        <v>2.5152657181024998E-3</v>
      </c>
      <c r="I10003" s="2">
        <v>2.8170976042748001E-3</v>
      </c>
      <c r="J10003" s="26" t="s">
        <v>700</v>
      </c>
    </row>
    <row r="10004" spans="1:10" ht="15.75" hidden="1" customHeight="1" x14ac:dyDescent="0.25">
      <c r="A10004" s="2" t="s">
        <v>853</v>
      </c>
      <c r="B10004" s="2" t="s">
        <v>854</v>
      </c>
      <c r="C10004" s="2">
        <v>2050</v>
      </c>
      <c r="D10004" s="2" t="s">
        <v>241</v>
      </c>
      <c r="E10004" s="2" t="s">
        <v>627</v>
      </c>
      <c r="F10004" s="2" t="s">
        <v>858</v>
      </c>
      <c r="G10004" s="2">
        <v>4</v>
      </c>
      <c r="H10004" s="2">
        <v>9.7438780590891796E-2</v>
      </c>
      <c r="I10004" s="2">
        <v>0.10913143426179882</v>
      </c>
      <c r="J10004" s="26" t="s">
        <v>700</v>
      </c>
    </row>
    <row r="10005" spans="1:10" ht="15.75" hidden="1" customHeight="1" x14ac:dyDescent="0.25">
      <c r="A10005" s="2" t="s">
        <v>853</v>
      </c>
      <c r="B10005" s="2" t="s">
        <v>854</v>
      </c>
      <c r="C10005" s="2">
        <v>2050</v>
      </c>
      <c r="D10005" s="2" t="s">
        <v>241</v>
      </c>
      <c r="E10005" s="2" t="s">
        <v>627</v>
      </c>
      <c r="F10005" s="2" t="s">
        <v>856</v>
      </c>
      <c r="G10005" s="2">
        <v>4</v>
      </c>
      <c r="H10005" s="2">
        <v>1.8462137784808898E-2</v>
      </c>
      <c r="I10005" s="2">
        <v>2.0677594318985967E-2</v>
      </c>
      <c r="J10005" s="26" t="s">
        <v>700</v>
      </c>
    </row>
    <row r="10006" spans="1:10" ht="15.75" hidden="1" customHeight="1" x14ac:dyDescent="0.25">
      <c r="A10006" s="2" t="s">
        <v>853</v>
      </c>
      <c r="B10006" s="2" t="s">
        <v>854</v>
      </c>
      <c r="C10006" s="2">
        <v>2050</v>
      </c>
      <c r="D10006" s="2" t="s">
        <v>241</v>
      </c>
      <c r="E10006" s="2" t="s">
        <v>627</v>
      </c>
      <c r="F10006" s="2" t="s">
        <v>860</v>
      </c>
      <c r="G10006" s="2">
        <v>4</v>
      </c>
      <c r="H10006" s="2">
        <v>0.89064903417602104</v>
      </c>
      <c r="I10006" s="2">
        <v>0.99752691827714368</v>
      </c>
      <c r="J10006" s="26" t="s">
        <v>701</v>
      </c>
    </row>
    <row r="10007" spans="1:10" ht="15.75" hidden="1" customHeight="1" x14ac:dyDescent="0.25">
      <c r="A10007" s="2" t="s">
        <v>853</v>
      </c>
      <c r="B10007" s="2" t="s">
        <v>854</v>
      </c>
      <c r="C10007" s="2">
        <v>2050</v>
      </c>
      <c r="D10007" s="2" t="s">
        <v>241</v>
      </c>
      <c r="E10007" s="2" t="s">
        <v>627</v>
      </c>
      <c r="F10007" s="2" t="s">
        <v>859</v>
      </c>
      <c r="G10007" s="2">
        <v>4</v>
      </c>
      <c r="H10007" s="2">
        <v>7.7863466111011803E-2</v>
      </c>
      <c r="I10007" s="2">
        <v>8.7207082044333223E-2</v>
      </c>
      <c r="J10007" s="26" t="s">
        <v>700</v>
      </c>
    </row>
    <row r="10008" spans="1:10" ht="15.75" hidden="1" customHeight="1" x14ac:dyDescent="0.25">
      <c r="A10008" s="2" t="s">
        <v>853</v>
      </c>
      <c r="B10008" s="2" t="s">
        <v>854</v>
      </c>
      <c r="C10008" s="2">
        <v>2050</v>
      </c>
      <c r="D10008" s="2" t="s">
        <v>241</v>
      </c>
      <c r="E10008" s="2" t="s">
        <v>627</v>
      </c>
      <c r="F10008" s="2" t="s">
        <v>857</v>
      </c>
      <c r="G10008" s="2">
        <v>4</v>
      </c>
      <c r="H10008" s="2">
        <v>2.1012880839407399E-2</v>
      </c>
      <c r="I10008" s="2">
        <v>2.3534426540136291E-2</v>
      </c>
      <c r="J10008" s="26" t="s">
        <v>700</v>
      </c>
    </row>
    <row r="10009" spans="1:10" ht="15.75" hidden="1" customHeight="1" x14ac:dyDescent="0.25">
      <c r="A10009" s="2" t="s">
        <v>853</v>
      </c>
      <c r="B10009" s="2" t="s">
        <v>854</v>
      </c>
      <c r="C10009" s="2">
        <v>2050</v>
      </c>
      <c r="D10009" s="2" t="s">
        <v>241</v>
      </c>
      <c r="E10009" s="2" t="s">
        <v>627</v>
      </c>
      <c r="F10009" s="2" t="s">
        <v>855</v>
      </c>
      <c r="G10009" s="2">
        <v>4</v>
      </c>
      <c r="H10009" s="2">
        <v>2.9343253117990002E-4</v>
      </c>
      <c r="I10009" s="2">
        <v>3.2864443492148804E-4</v>
      </c>
      <c r="J10009" s="26" t="s">
        <v>700</v>
      </c>
    </row>
    <row r="10010" spans="1:10" ht="15.75" hidden="1" customHeight="1" x14ac:dyDescent="0.25">
      <c r="A10010" s="2" t="s">
        <v>853</v>
      </c>
      <c r="B10010" s="2" t="s">
        <v>854</v>
      </c>
      <c r="C10010" s="2">
        <v>2050</v>
      </c>
      <c r="D10010" s="2" t="s">
        <v>241</v>
      </c>
      <c r="E10010" s="2" t="s">
        <v>627</v>
      </c>
      <c r="F10010" s="2" t="s">
        <v>856</v>
      </c>
      <c r="G10010" s="2">
        <v>5</v>
      </c>
      <c r="H10010" s="2">
        <v>2.5658708473201799E-2</v>
      </c>
      <c r="I10010" s="2">
        <v>2.8737753489986018E-2</v>
      </c>
      <c r="J10010" s="26" t="s">
        <v>700</v>
      </c>
    </row>
    <row r="10011" spans="1:10" ht="15.75" hidden="1" customHeight="1" x14ac:dyDescent="0.25">
      <c r="A10011" s="2" t="s">
        <v>853</v>
      </c>
      <c r="B10011" s="2" t="s">
        <v>854</v>
      </c>
      <c r="C10011" s="2">
        <v>2050</v>
      </c>
      <c r="D10011" s="2" t="s">
        <v>241</v>
      </c>
      <c r="E10011" s="2" t="s">
        <v>627</v>
      </c>
      <c r="F10011" s="2" t="s">
        <v>857</v>
      </c>
      <c r="G10011" s="2">
        <v>5</v>
      </c>
      <c r="H10011" s="2">
        <v>3.2387960120104302E-2</v>
      </c>
      <c r="I10011" s="2">
        <v>3.6274515334516824E-2</v>
      </c>
      <c r="J10011" s="26" t="s">
        <v>700</v>
      </c>
    </row>
    <row r="10012" spans="1:10" ht="15.75" hidden="1" customHeight="1" x14ac:dyDescent="0.25">
      <c r="A10012" s="2" t="s">
        <v>853</v>
      </c>
      <c r="B10012" s="2" t="s">
        <v>854</v>
      </c>
      <c r="C10012" s="2">
        <v>2050</v>
      </c>
      <c r="D10012" s="2" t="s">
        <v>241</v>
      </c>
      <c r="E10012" s="2" t="s">
        <v>627</v>
      </c>
      <c r="F10012" s="2" t="s">
        <v>859</v>
      </c>
      <c r="G10012" s="2">
        <v>5</v>
      </c>
      <c r="H10012" s="2">
        <v>6.7420369887258899E-2</v>
      </c>
      <c r="I10012" s="2">
        <v>7.5510814273729979E-2</v>
      </c>
      <c r="J10012" s="26" t="s">
        <v>700</v>
      </c>
    </row>
    <row r="10013" spans="1:10" ht="15.75" hidden="1" customHeight="1" x14ac:dyDescent="0.25">
      <c r="A10013" s="2" t="s">
        <v>853</v>
      </c>
      <c r="B10013" s="2" t="s">
        <v>854</v>
      </c>
      <c r="C10013" s="2">
        <v>2050</v>
      </c>
      <c r="D10013" s="2" t="s">
        <v>241</v>
      </c>
      <c r="E10013" s="2" t="s">
        <v>627</v>
      </c>
      <c r="F10013" s="2" t="s">
        <v>858</v>
      </c>
      <c r="G10013" s="2">
        <v>5</v>
      </c>
      <c r="H10013" s="2">
        <v>0.36842616088688301</v>
      </c>
      <c r="I10013" s="2">
        <v>0.41263730019330902</v>
      </c>
      <c r="J10013" s="26" t="s">
        <v>700</v>
      </c>
    </row>
    <row r="10014" spans="1:10" ht="15.75" hidden="1" customHeight="1" x14ac:dyDescent="0.25">
      <c r="A10014" s="2" t="s">
        <v>853</v>
      </c>
      <c r="B10014" s="2" t="s">
        <v>854</v>
      </c>
      <c r="C10014" s="2">
        <v>2050</v>
      </c>
      <c r="D10014" s="2" t="s">
        <v>241</v>
      </c>
      <c r="E10014" s="2" t="s">
        <v>627</v>
      </c>
      <c r="F10014" s="2" t="s">
        <v>860</v>
      </c>
      <c r="G10014" s="2">
        <v>5</v>
      </c>
      <c r="H10014" s="2">
        <v>0.42654857924208001</v>
      </c>
      <c r="I10014" s="2">
        <v>0.47773440875112966</v>
      </c>
      <c r="J10014" s="26" t="s">
        <v>701</v>
      </c>
    </row>
    <row r="10015" spans="1:10" ht="15.75" hidden="1" customHeight="1" x14ac:dyDescent="0.25">
      <c r="A10015" s="2" t="s">
        <v>853</v>
      </c>
      <c r="B10015" s="2" t="s">
        <v>854</v>
      </c>
      <c r="C10015" s="2">
        <v>2050</v>
      </c>
      <c r="D10015" s="2" t="s">
        <v>241</v>
      </c>
      <c r="E10015" s="2" t="s">
        <v>627</v>
      </c>
      <c r="F10015" s="2" t="s">
        <v>857</v>
      </c>
      <c r="G10015" s="2">
        <v>6</v>
      </c>
      <c r="H10015" s="2">
        <v>4.3673135922290399E-2</v>
      </c>
      <c r="I10015" s="2">
        <v>4.8913912232965248E-2</v>
      </c>
      <c r="J10015" s="26" t="s">
        <v>700</v>
      </c>
    </row>
    <row r="10016" spans="1:10" ht="15.75" hidden="1" customHeight="1" x14ac:dyDescent="0.25">
      <c r="A10016" s="2" t="s">
        <v>853</v>
      </c>
      <c r="B10016" s="2" t="s">
        <v>854</v>
      </c>
      <c r="C10016" s="2">
        <v>2050</v>
      </c>
      <c r="D10016" s="2" t="s">
        <v>241</v>
      </c>
      <c r="E10016" s="2" t="s">
        <v>627</v>
      </c>
      <c r="F10016" s="2" t="s">
        <v>856</v>
      </c>
      <c r="G10016" s="2">
        <v>6</v>
      </c>
      <c r="H10016" s="2">
        <v>1.9185763725545299E-2</v>
      </c>
      <c r="I10016" s="2">
        <v>2.1488055372610736E-2</v>
      </c>
      <c r="J10016" s="26" t="s">
        <v>700</v>
      </c>
    </row>
    <row r="10017" spans="1:10" ht="15.75" hidden="1" customHeight="1" x14ac:dyDescent="0.25">
      <c r="A10017" s="2" t="s">
        <v>853</v>
      </c>
      <c r="B10017" s="2" t="s">
        <v>854</v>
      </c>
      <c r="C10017" s="2">
        <v>2050</v>
      </c>
      <c r="D10017" s="2" t="s">
        <v>241</v>
      </c>
      <c r="E10017" s="2" t="s">
        <v>627</v>
      </c>
      <c r="F10017" s="2" t="s">
        <v>859</v>
      </c>
      <c r="G10017" s="2">
        <v>6</v>
      </c>
      <c r="H10017" s="2">
        <v>5.4551971959881498E-2</v>
      </c>
      <c r="I10017" s="2">
        <v>6.1098208595067281E-2</v>
      </c>
      <c r="J10017" s="26" t="s">
        <v>700</v>
      </c>
    </row>
    <row r="10018" spans="1:10" ht="15.75" hidden="1" customHeight="1" x14ac:dyDescent="0.25">
      <c r="A10018" s="2" t="s">
        <v>853</v>
      </c>
      <c r="B10018" s="2" t="s">
        <v>854</v>
      </c>
      <c r="C10018" s="2">
        <v>2050</v>
      </c>
      <c r="D10018" s="2" t="s">
        <v>241</v>
      </c>
      <c r="E10018" s="2" t="s">
        <v>627</v>
      </c>
      <c r="F10018" s="2" t="s">
        <v>860</v>
      </c>
      <c r="G10018" s="2">
        <v>6</v>
      </c>
      <c r="H10018" s="2">
        <v>0.45462526916526202</v>
      </c>
      <c r="I10018" s="2">
        <v>0.50918030146509352</v>
      </c>
      <c r="J10018" s="26" t="s">
        <v>701</v>
      </c>
    </row>
    <row r="10019" spans="1:10" ht="15.75" hidden="1" customHeight="1" x14ac:dyDescent="0.25">
      <c r="A10019" s="2" t="s">
        <v>853</v>
      </c>
      <c r="B10019" s="2" t="s">
        <v>854</v>
      </c>
      <c r="C10019" s="2">
        <v>2050</v>
      </c>
      <c r="D10019" s="2" t="s">
        <v>241</v>
      </c>
      <c r="E10019" s="2" t="s">
        <v>627</v>
      </c>
      <c r="F10019" s="2" t="s">
        <v>858</v>
      </c>
      <c r="G10019" s="2">
        <v>6</v>
      </c>
      <c r="H10019" s="2">
        <v>0.78692814335227002</v>
      </c>
      <c r="I10019" s="2">
        <v>0.88135952055454247</v>
      </c>
      <c r="J10019" s="26" t="s">
        <v>700</v>
      </c>
    </row>
    <row r="10020" spans="1:10" ht="15.75" hidden="1" customHeight="1" x14ac:dyDescent="0.25">
      <c r="A10020" s="2" t="s">
        <v>853</v>
      </c>
      <c r="B10020" s="2" t="s">
        <v>854</v>
      </c>
      <c r="C10020" s="2">
        <v>2050</v>
      </c>
      <c r="D10020" s="2" t="s">
        <v>241</v>
      </c>
      <c r="E10020" s="2" t="s">
        <v>627</v>
      </c>
      <c r="F10020" s="2" t="s">
        <v>859</v>
      </c>
      <c r="G10020" s="2">
        <v>7</v>
      </c>
      <c r="H10020" s="2">
        <v>3.3146370609756601E-2</v>
      </c>
      <c r="I10020" s="2">
        <v>3.7123935082927398E-2</v>
      </c>
      <c r="J10020" s="26" t="s">
        <v>700</v>
      </c>
    </row>
    <row r="10021" spans="1:10" ht="15.75" hidden="1" customHeight="1" x14ac:dyDescent="0.25">
      <c r="A10021" s="2" t="s">
        <v>853</v>
      </c>
      <c r="B10021" s="2" t="s">
        <v>854</v>
      </c>
      <c r="C10021" s="2">
        <v>2050</v>
      </c>
      <c r="D10021" s="2" t="s">
        <v>241</v>
      </c>
      <c r="E10021" s="2" t="s">
        <v>627</v>
      </c>
      <c r="F10021" s="2" t="s">
        <v>860</v>
      </c>
      <c r="G10021" s="2">
        <v>7</v>
      </c>
      <c r="H10021" s="2">
        <v>0.25232578231953001</v>
      </c>
      <c r="I10021" s="2">
        <v>0.28260487619787367</v>
      </c>
      <c r="J10021" s="26" t="s">
        <v>701</v>
      </c>
    </row>
    <row r="10022" spans="1:10" ht="15.75" hidden="1" customHeight="1" x14ac:dyDescent="0.25">
      <c r="A10022" s="2" t="s">
        <v>853</v>
      </c>
      <c r="B10022" s="2" t="s">
        <v>854</v>
      </c>
      <c r="C10022" s="2">
        <v>2050</v>
      </c>
      <c r="D10022" s="2" t="s">
        <v>241</v>
      </c>
      <c r="E10022" s="2" t="s">
        <v>627</v>
      </c>
      <c r="F10022" s="2" t="s">
        <v>858</v>
      </c>
      <c r="G10022" s="2">
        <v>7</v>
      </c>
      <c r="H10022" s="2">
        <v>0.59014272876083795</v>
      </c>
      <c r="I10022" s="2">
        <v>0.6609598562121386</v>
      </c>
      <c r="J10022" s="26" t="s">
        <v>700</v>
      </c>
    </row>
    <row r="10023" spans="1:10" ht="15.75" hidden="1" customHeight="1" x14ac:dyDescent="0.25">
      <c r="A10023" s="2" t="s">
        <v>853</v>
      </c>
      <c r="B10023" s="2" t="s">
        <v>854</v>
      </c>
      <c r="C10023" s="2">
        <v>2050</v>
      </c>
      <c r="D10023" s="2" t="s">
        <v>241</v>
      </c>
      <c r="E10023" s="2" t="s">
        <v>627</v>
      </c>
      <c r="F10023" s="2" t="s">
        <v>857</v>
      </c>
      <c r="G10023" s="2">
        <v>7</v>
      </c>
      <c r="H10023" s="2">
        <v>2.68672199454159E-2</v>
      </c>
      <c r="I10023" s="2">
        <v>3.0091286338865809E-2</v>
      </c>
      <c r="J10023" s="26" t="s">
        <v>700</v>
      </c>
    </row>
    <row r="10024" spans="1:10" ht="15.75" hidden="1" customHeight="1" x14ac:dyDescent="0.25">
      <c r="A10024" s="2" t="s">
        <v>853</v>
      </c>
      <c r="B10024" s="2" t="s">
        <v>854</v>
      </c>
      <c r="C10024" s="2">
        <v>2050</v>
      </c>
      <c r="D10024" s="2" t="s">
        <v>241</v>
      </c>
      <c r="E10024" s="2" t="s">
        <v>627</v>
      </c>
      <c r="F10024" s="2" t="s">
        <v>856</v>
      </c>
      <c r="G10024" s="2">
        <v>7</v>
      </c>
      <c r="H10024" s="2">
        <v>1.6946734016528402E-2</v>
      </c>
      <c r="I10024" s="2">
        <v>1.8980342098511811E-2</v>
      </c>
      <c r="J10024" s="26" t="s">
        <v>700</v>
      </c>
    </row>
    <row r="10025" spans="1:10" ht="15.75" hidden="1" customHeight="1" x14ac:dyDescent="0.25">
      <c r="A10025" s="2" t="s">
        <v>853</v>
      </c>
      <c r="B10025" s="2" t="s">
        <v>854</v>
      </c>
      <c r="C10025" s="2">
        <v>2050</v>
      </c>
      <c r="D10025" s="2" t="s">
        <v>241</v>
      </c>
      <c r="E10025" s="2" t="s">
        <v>627</v>
      </c>
      <c r="F10025" s="2" t="s">
        <v>857</v>
      </c>
      <c r="G10025" s="2">
        <v>8</v>
      </c>
      <c r="H10025" s="2">
        <v>3.1487482134252801E-2</v>
      </c>
      <c r="I10025" s="2">
        <v>3.5265979990363142E-2</v>
      </c>
      <c r="J10025" s="26" t="s">
        <v>700</v>
      </c>
    </row>
    <row r="10026" spans="1:10" ht="15.75" hidden="1" customHeight="1" x14ac:dyDescent="0.25">
      <c r="A10026" s="2" t="s">
        <v>853</v>
      </c>
      <c r="B10026" s="2" t="s">
        <v>854</v>
      </c>
      <c r="C10026" s="2">
        <v>2050</v>
      </c>
      <c r="D10026" s="2" t="s">
        <v>241</v>
      </c>
      <c r="E10026" s="2" t="s">
        <v>627</v>
      </c>
      <c r="F10026" s="2" t="s">
        <v>856</v>
      </c>
      <c r="G10026" s="2">
        <v>8</v>
      </c>
      <c r="H10026" s="2">
        <v>1.9102933831163699E-2</v>
      </c>
      <c r="I10026" s="2">
        <v>2.1395285890903344E-2</v>
      </c>
      <c r="J10026" s="26" t="s">
        <v>700</v>
      </c>
    </row>
    <row r="10027" spans="1:10" ht="15.75" hidden="1" customHeight="1" x14ac:dyDescent="0.25">
      <c r="A10027" s="2" t="s">
        <v>853</v>
      </c>
      <c r="B10027" s="2" t="s">
        <v>854</v>
      </c>
      <c r="C10027" s="2">
        <v>2050</v>
      </c>
      <c r="D10027" s="2" t="s">
        <v>241</v>
      </c>
      <c r="E10027" s="2" t="s">
        <v>627</v>
      </c>
      <c r="F10027" s="2" t="s">
        <v>858</v>
      </c>
      <c r="G10027" s="2">
        <v>8</v>
      </c>
      <c r="H10027" s="2">
        <v>0.309130617417395</v>
      </c>
      <c r="I10027" s="2">
        <v>0.34622629150748246</v>
      </c>
      <c r="J10027" s="26" t="s">
        <v>700</v>
      </c>
    </row>
    <row r="10028" spans="1:10" ht="15.75" hidden="1" customHeight="1" x14ac:dyDescent="0.25">
      <c r="A10028" s="2" t="s">
        <v>853</v>
      </c>
      <c r="B10028" s="2" t="s">
        <v>854</v>
      </c>
      <c r="C10028" s="2">
        <v>2050</v>
      </c>
      <c r="D10028" s="2" t="s">
        <v>241</v>
      </c>
      <c r="E10028" s="2" t="s">
        <v>627</v>
      </c>
      <c r="F10028" s="2" t="s">
        <v>860</v>
      </c>
      <c r="G10028" s="2">
        <v>8</v>
      </c>
      <c r="H10028" s="2">
        <v>0.24236095463856999</v>
      </c>
      <c r="I10028" s="2">
        <v>0.27144426919519843</v>
      </c>
      <c r="J10028" s="26" t="s">
        <v>701</v>
      </c>
    </row>
    <row r="10029" spans="1:10" ht="15.75" hidden="1" customHeight="1" x14ac:dyDescent="0.25">
      <c r="A10029" s="2" t="s">
        <v>853</v>
      </c>
      <c r="B10029" s="2" t="s">
        <v>854</v>
      </c>
      <c r="C10029" s="2">
        <v>2050</v>
      </c>
      <c r="D10029" s="2" t="s">
        <v>241</v>
      </c>
      <c r="E10029" s="2" t="s">
        <v>627</v>
      </c>
      <c r="F10029" s="2" t="s">
        <v>859</v>
      </c>
      <c r="G10029" s="2">
        <v>8</v>
      </c>
      <c r="H10029" s="2">
        <v>2.43402631604113E-2</v>
      </c>
      <c r="I10029" s="2">
        <v>2.7261094739660659E-2</v>
      </c>
      <c r="J10029" s="26" t="s">
        <v>700</v>
      </c>
    </row>
    <row r="10030" spans="1:10" ht="15.75" hidden="1" customHeight="1" x14ac:dyDescent="0.25">
      <c r="A10030" s="2" t="s">
        <v>853</v>
      </c>
      <c r="B10030" s="2" t="s">
        <v>854</v>
      </c>
      <c r="C10030" s="2">
        <v>2050</v>
      </c>
      <c r="D10030" s="2" t="s">
        <v>241</v>
      </c>
      <c r="E10030" s="2" t="s">
        <v>627</v>
      </c>
      <c r="F10030" s="2" t="s">
        <v>856</v>
      </c>
      <c r="G10030" s="2">
        <v>9</v>
      </c>
      <c r="H10030" s="2">
        <v>1.22022266732529E-2</v>
      </c>
      <c r="I10030" s="2">
        <v>1.3666493874043249E-2</v>
      </c>
      <c r="J10030" s="26" t="s">
        <v>700</v>
      </c>
    </row>
    <row r="10031" spans="1:10" ht="15.75" hidden="1" customHeight="1" x14ac:dyDescent="0.25">
      <c r="A10031" s="2" t="s">
        <v>853</v>
      </c>
      <c r="B10031" s="2" t="s">
        <v>854</v>
      </c>
      <c r="C10031" s="2">
        <v>2050</v>
      </c>
      <c r="D10031" s="2" t="s">
        <v>241</v>
      </c>
      <c r="E10031" s="2" t="s">
        <v>627</v>
      </c>
      <c r="F10031" s="2" t="s">
        <v>857</v>
      </c>
      <c r="G10031" s="2">
        <v>9</v>
      </c>
      <c r="H10031" s="2">
        <v>1.39674672973342E-2</v>
      </c>
      <c r="I10031" s="2">
        <v>1.5643563373014306E-2</v>
      </c>
      <c r="J10031" s="26" t="s">
        <v>700</v>
      </c>
    </row>
    <row r="10032" spans="1:10" ht="15.75" hidden="1" customHeight="1" x14ac:dyDescent="0.25">
      <c r="A10032" s="2" t="s">
        <v>853</v>
      </c>
      <c r="B10032" s="2" t="s">
        <v>854</v>
      </c>
      <c r="C10032" s="2">
        <v>2050</v>
      </c>
      <c r="D10032" s="2" t="s">
        <v>241</v>
      </c>
      <c r="E10032" s="2" t="s">
        <v>627</v>
      </c>
      <c r="F10032" s="2" t="s">
        <v>859</v>
      </c>
      <c r="G10032" s="2">
        <v>9</v>
      </c>
      <c r="H10032" s="2">
        <v>3.1612720369594199E-2</v>
      </c>
      <c r="I10032" s="2">
        <v>3.5406246813945504E-2</v>
      </c>
      <c r="J10032" s="26" t="s">
        <v>700</v>
      </c>
    </row>
    <row r="10033" spans="1:10" ht="15.75" hidden="1" customHeight="1" x14ac:dyDescent="0.25">
      <c r="A10033" s="2" t="s">
        <v>853</v>
      </c>
      <c r="B10033" s="2" t="s">
        <v>854</v>
      </c>
      <c r="C10033" s="2">
        <v>2050</v>
      </c>
      <c r="D10033" s="2" t="s">
        <v>241</v>
      </c>
      <c r="E10033" s="2" t="s">
        <v>627</v>
      </c>
      <c r="F10033" s="2" t="s">
        <v>858</v>
      </c>
      <c r="G10033" s="2">
        <v>9</v>
      </c>
      <c r="H10033" s="2">
        <v>0.25258409697562401</v>
      </c>
      <c r="I10033" s="2">
        <v>0.28289418861269894</v>
      </c>
      <c r="J10033" s="26" t="s">
        <v>700</v>
      </c>
    </row>
    <row r="10034" spans="1:10" ht="15.75" hidden="1" customHeight="1" x14ac:dyDescent="0.25">
      <c r="A10034" s="2" t="s">
        <v>853</v>
      </c>
      <c r="B10034" s="2" t="s">
        <v>854</v>
      </c>
      <c r="C10034" s="2">
        <v>2050</v>
      </c>
      <c r="D10034" s="2" t="s">
        <v>241</v>
      </c>
      <c r="E10034" s="2" t="s">
        <v>627</v>
      </c>
      <c r="F10034" s="2" t="s">
        <v>860</v>
      </c>
      <c r="G10034" s="2">
        <v>9</v>
      </c>
      <c r="H10034" s="2">
        <v>0.215930659789592</v>
      </c>
      <c r="I10034" s="2">
        <v>0.24184233896434307</v>
      </c>
      <c r="J10034" s="26" t="s">
        <v>701</v>
      </c>
    </row>
    <row r="10035" spans="1:10" ht="15.75" hidden="1" customHeight="1" x14ac:dyDescent="0.25">
      <c r="A10035" s="2" t="s">
        <v>853</v>
      </c>
      <c r="B10035" s="2" t="s">
        <v>854</v>
      </c>
      <c r="C10035" s="2">
        <v>2050</v>
      </c>
      <c r="D10035" s="2" t="s">
        <v>241</v>
      </c>
      <c r="E10035" s="2" t="s">
        <v>627</v>
      </c>
      <c r="F10035" s="2" t="s">
        <v>856</v>
      </c>
      <c r="G10035" s="2">
        <v>10</v>
      </c>
      <c r="H10035" s="2">
        <v>1.41790248890175E-2</v>
      </c>
      <c r="I10035" s="2">
        <v>1.5880507875699602E-2</v>
      </c>
      <c r="J10035" s="26" t="s">
        <v>700</v>
      </c>
    </row>
    <row r="10036" spans="1:10" ht="15.75" hidden="1" customHeight="1" x14ac:dyDescent="0.25">
      <c r="A10036" s="2" t="s">
        <v>853</v>
      </c>
      <c r="B10036" s="2" t="s">
        <v>854</v>
      </c>
      <c r="C10036" s="2">
        <v>2050</v>
      </c>
      <c r="D10036" s="2" t="s">
        <v>241</v>
      </c>
      <c r="E10036" s="2" t="s">
        <v>627</v>
      </c>
      <c r="F10036" s="2" t="s">
        <v>857</v>
      </c>
      <c r="G10036" s="2">
        <v>10</v>
      </c>
      <c r="H10036" s="2">
        <v>1.62645826931112E-2</v>
      </c>
      <c r="I10036" s="2">
        <v>1.8216332616284546E-2</v>
      </c>
      <c r="J10036" s="26" t="s">
        <v>700</v>
      </c>
    </row>
    <row r="10037" spans="1:10" ht="15.75" hidden="1" customHeight="1" x14ac:dyDescent="0.25">
      <c r="A10037" s="2" t="s">
        <v>853</v>
      </c>
      <c r="B10037" s="2" t="s">
        <v>854</v>
      </c>
      <c r="C10037" s="2">
        <v>2050</v>
      </c>
      <c r="D10037" s="2" t="s">
        <v>241</v>
      </c>
      <c r="E10037" s="2" t="s">
        <v>627</v>
      </c>
      <c r="F10037" s="2" t="s">
        <v>858</v>
      </c>
      <c r="G10037" s="2">
        <v>10</v>
      </c>
      <c r="H10037" s="2">
        <v>0.26846729777753298</v>
      </c>
      <c r="I10037" s="2">
        <v>0.30068337351083696</v>
      </c>
      <c r="J10037" s="26" t="s">
        <v>700</v>
      </c>
    </row>
    <row r="10038" spans="1:10" ht="15.75" hidden="1" customHeight="1" x14ac:dyDescent="0.25">
      <c r="A10038" s="2" t="s">
        <v>853</v>
      </c>
      <c r="B10038" s="2" t="s">
        <v>854</v>
      </c>
      <c r="C10038" s="2">
        <v>2050</v>
      </c>
      <c r="D10038" s="2" t="s">
        <v>241</v>
      </c>
      <c r="E10038" s="2" t="s">
        <v>627</v>
      </c>
      <c r="F10038" s="2" t="s">
        <v>859</v>
      </c>
      <c r="G10038" s="2">
        <v>10</v>
      </c>
      <c r="H10038" s="2">
        <v>2.5719146855408302E-2</v>
      </c>
      <c r="I10038" s="2">
        <v>2.8805444478057302E-2</v>
      </c>
      <c r="J10038" s="26" t="s">
        <v>700</v>
      </c>
    </row>
    <row r="10039" spans="1:10" ht="15.75" hidden="1" customHeight="1" x14ac:dyDescent="0.25">
      <c r="A10039" s="2" t="s">
        <v>853</v>
      </c>
      <c r="B10039" s="2" t="s">
        <v>854</v>
      </c>
      <c r="C10039" s="2">
        <v>2050</v>
      </c>
      <c r="D10039" s="2" t="s">
        <v>241</v>
      </c>
      <c r="E10039" s="2" t="s">
        <v>627</v>
      </c>
      <c r="F10039" s="2" t="s">
        <v>860</v>
      </c>
      <c r="G10039" s="2">
        <v>10</v>
      </c>
      <c r="H10039" s="2">
        <v>0.176777972606942</v>
      </c>
      <c r="I10039" s="2">
        <v>0.19799132931977506</v>
      </c>
      <c r="J10039" s="26" t="s">
        <v>701</v>
      </c>
    </row>
    <row r="10040" spans="1:10" ht="15.75" hidden="1" customHeight="1" x14ac:dyDescent="0.25">
      <c r="A10040" s="2" t="s">
        <v>853</v>
      </c>
      <c r="B10040" s="2" t="s">
        <v>854</v>
      </c>
      <c r="C10040" s="2">
        <v>2050</v>
      </c>
      <c r="D10040" s="2" t="s">
        <v>241</v>
      </c>
      <c r="E10040" s="2" t="s">
        <v>627</v>
      </c>
      <c r="F10040" s="2" t="s">
        <v>857</v>
      </c>
      <c r="G10040" s="2">
        <v>11</v>
      </c>
      <c r="H10040" s="2">
        <v>1.56184279476292E-2</v>
      </c>
      <c r="I10040" s="2">
        <v>1.7492639301344707E-2</v>
      </c>
      <c r="J10040" s="26" t="s">
        <v>700</v>
      </c>
    </row>
    <row r="10041" spans="1:10" ht="15.75" hidden="1" customHeight="1" x14ac:dyDescent="0.25">
      <c r="A10041" s="2" t="s">
        <v>853</v>
      </c>
      <c r="B10041" s="2" t="s">
        <v>854</v>
      </c>
      <c r="C10041" s="2">
        <v>2050</v>
      </c>
      <c r="D10041" s="2" t="s">
        <v>241</v>
      </c>
      <c r="E10041" s="2" t="s">
        <v>627</v>
      </c>
      <c r="F10041" s="2" t="s">
        <v>860</v>
      </c>
      <c r="G10041" s="2">
        <v>11</v>
      </c>
      <c r="H10041" s="2">
        <v>0.17984436941333101</v>
      </c>
      <c r="I10041" s="2">
        <v>0.20142569374293076</v>
      </c>
      <c r="J10041" s="26" t="s">
        <v>701</v>
      </c>
    </row>
    <row r="10042" spans="1:10" ht="15.75" hidden="1" customHeight="1" x14ac:dyDescent="0.25">
      <c r="A10042" s="2" t="s">
        <v>853</v>
      </c>
      <c r="B10042" s="2" t="s">
        <v>854</v>
      </c>
      <c r="C10042" s="2">
        <v>2050</v>
      </c>
      <c r="D10042" s="2" t="s">
        <v>241</v>
      </c>
      <c r="E10042" s="2" t="s">
        <v>627</v>
      </c>
      <c r="F10042" s="2" t="s">
        <v>859</v>
      </c>
      <c r="G10042" s="2">
        <v>11</v>
      </c>
      <c r="H10042" s="2">
        <v>1.6928713012021E-2</v>
      </c>
      <c r="I10042" s="2">
        <v>1.8960158573463521E-2</v>
      </c>
      <c r="J10042" s="26" t="s">
        <v>700</v>
      </c>
    </row>
    <row r="10043" spans="1:10" ht="15.75" hidden="1" customHeight="1" x14ac:dyDescent="0.25">
      <c r="A10043" s="2" t="s">
        <v>853</v>
      </c>
      <c r="B10043" s="2" t="s">
        <v>854</v>
      </c>
      <c r="C10043" s="2">
        <v>2050</v>
      </c>
      <c r="D10043" s="2" t="s">
        <v>241</v>
      </c>
      <c r="E10043" s="2" t="s">
        <v>627</v>
      </c>
      <c r="F10043" s="2" t="s">
        <v>855</v>
      </c>
      <c r="G10043" s="2">
        <v>11</v>
      </c>
      <c r="H10043" s="2">
        <v>1.9215714419261001E-3</v>
      </c>
      <c r="I10043" s="2">
        <v>2.1521600149572323E-3</v>
      </c>
      <c r="J10043" s="26" t="s">
        <v>700</v>
      </c>
    </row>
    <row r="10044" spans="1:10" ht="15.75" hidden="1" customHeight="1" x14ac:dyDescent="0.25">
      <c r="A10044" s="2" t="s">
        <v>853</v>
      </c>
      <c r="B10044" s="2" t="s">
        <v>854</v>
      </c>
      <c r="C10044" s="2">
        <v>2050</v>
      </c>
      <c r="D10044" s="2" t="s">
        <v>241</v>
      </c>
      <c r="E10044" s="2" t="s">
        <v>627</v>
      </c>
      <c r="F10044" s="2" t="s">
        <v>858</v>
      </c>
      <c r="G10044" s="2">
        <v>11</v>
      </c>
      <c r="H10044" s="2">
        <v>0.39130957564338997</v>
      </c>
      <c r="I10044" s="2">
        <v>0.4382667247205968</v>
      </c>
      <c r="J10044" s="26" t="s">
        <v>700</v>
      </c>
    </row>
    <row r="10045" spans="1:10" ht="15.75" hidden="1" customHeight="1" x14ac:dyDescent="0.25">
      <c r="A10045" s="2" t="s">
        <v>853</v>
      </c>
      <c r="B10045" s="2" t="s">
        <v>854</v>
      </c>
      <c r="C10045" s="2">
        <v>2050</v>
      </c>
      <c r="D10045" s="2" t="s">
        <v>241</v>
      </c>
      <c r="E10045" s="2" t="s">
        <v>627</v>
      </c>
      <c r="F10045" s="2" t="s">
        <v>856</v>
      </c>
      <c r="G10045" s="2">
        <v>11</v>
      </c>
      <c r="H10045" s="2">
        <v>1.49185285554267E-2</v>
      </c>
      <c r="I10045" s="2">
        <v>1.6708751982077906E-2</v>
      </c>
      <c r="J10045" s="26" t="s">
        <v>700</v>
      </c>
    </row>
    <row r="10046" spans="1:10" ht="15.75" hidden="1" customHeight="1" x14ac:dyDescent="0.25">
      <c r="A10046" s="2" t="s">
        <v>853</v>
      </c>
      <c r="B10046" s="2" t="s">
        <v>854</v>
      </c>
      <c r="C10046" s="2">
        <v>2050</v>
      </c>
      <c r="D10046" s="2" t="s">
        <v>241</v>
      </c>
      <c r="E10046" s="2" t="s">
        <v>627</v>
      </c>
      <c r="F10046" s="2" t="s">
        <v>860</v>
      </c>
      <c r="G10046" s="2">
        <v>12</v>
      </c>
      <c r="H10046" s="2">
        <v>0.111782655352726</v>
      </c>
      <c r="I10046" s="2">
        <v>0.12519657399505313</v>
      </c>
      <c r="J10046" s="26" t="s">
        <v>701</v>
      </c>
    </row>
    <row r="10047" spans="1:10" ht="15.75" hidden="1" customHeight="1" x14ac:dyDescent="0.25">
      <c r="A10047" s="2" t="s">
        <v>853</v>
      </c>
      <c r="B10047" s="2" t="s">
        <v>854</v>
      </c>
      <c r="C10047" s="2">
        <v>2050</v>
      </c>
      <c r="D10047" s="2" t="s">
        <v>241</v>
      </c>
      <c r="E10047" s="2" t="s">
        <v>627</v>
      </c>
      <c r="F10047" s="2" t="s">
        <v>857</v>
      </c>
      <c r="G10047" s="2">
        <v>12</v>
      </c>
      <c r="H10047" s="2">
        <v>1.84541012276895E-2</v>
      </c>
      <c r="I10047" s="2">
        <v>2.0668593375012242E-2</v>
      </c>
      <c r="J10047" s="26" t="s">
        <v>700</v>
      </c>
    </row>
    <row r="10048" spans="1:10" ht="15.75" hidden="1" customHeight="1" x14ac:dyDescent="0.25">
      <c r="A10048" s="2" t="s">
        <v>853</v>
      </c>
      <c r="B10048" s="2" t="s">
        <v>854</v>
      </c>
      <c r="C10048" s="2">
        <v>2050</v>
      </c>
      <c r="D10048" s="2" t="s">
        <v>241</v>
      </c>
      <c r="E10048" s="2" t="s">
        <v>627</v>
      </c>
      <c r="F10048" s="2" t="s">
        <v>856</v>
      </c>
      <c r="G10048" s="2">
        <v>12</v>
      </c>
      <c r="H10048" s="2">
        <v>9.5257085195044004E-3</v>
      </c>
      <c r="I10048" s="2">
        <v>1.0668793541844929E-2</v>
      </c>
      <c r="J10048" s="26" t="s">
        <v>700</v>
      </c>
    </row>
    <row r="10049" spans="1:10" ht="15.75" hidden="1" customHeight="1" x14ac:dyDescent="0.25">
      <c r="A10049" s="2" t="s">
        <v>853</v>
      </c>
      <c r="B10049" s="2" t="s">
        <v>854</v>
      </c>
      <c r="C10049" s="2">
        <v>2050</v>
      </c>
      <c r="D10049" s="2" t="s">
        <v>241</v>
      </c>
      <c r="E10049" s="2" t="s">
        <v>627</v>
      </c>
      <c r="F10049" s="2" t="s">
        <v>859</v>
      </c>
      <c r="G10049" s="2">
        <v>12</v>
      </c>
      <c r="H10049" s="2">
        <v>2.23596461582929E-2</v>
      </c>
      <c r="I10049" s="2">
        <v>2.5042803697288049E-2</v>
      </c>
      <c r="J10049" s="26" t="s">
        <v>700</v>
      </c>
    </row>
    <row r="10050" spans="1:10" ht="15.75" hidden="1" customHeight="1" x14ac:dyDescent="0.25">
      <c r="A10050" s="2" t="s">
        <v>853</v>
      </c>
      <c r="B10050" s="2" t="s">
        <v>854</v>
      </c>
      <c r="C10050" s="2">
        <v>2050</v>
      </c>
      <c r="D10050" s="2" t="s">
        <v>241</v>
      </c>
      <c r="E10050" s="2" t="s">
        <v>627</v>
      </c>
      <c r="F10050" s="2" t="s">
        <v>858</v>
      </c>
      <c r="G10050" s="2">
        <v>12</v>
      </c>
      <c r="H10050" s="2">
        <v>0.31554564554244202</v>
      </c>
      <c r="I10050" s="2">
        <v>0.35341112300753508</v>
      </c>
      <c r="J10050" s="26" t="s">
        <v>700</v>
      </c>
    </row>
    <row r="10051" spans="1:10" ht="15.75" hidden="1" customHeight="1" x14ac:dyDescent="0.25">
      <c r="A10051" s="2" t="s">
        <v>853</v>
      </c>
      <c r="B10051" s="2" t="s">
        <v>854</v>
      </c>
      <c r="C10051" s="2">
        <v>2050</v>
      </c>
      <c r="D10051" s="2" t="s">
        <v>241</v>
      </c>
      <c r="E10051" s="2" t="s">
        <v>627</v>
      </c>
      <c r="F10051" s="2" t="s">
        <v>857</v>
      </c>
      <c r="G10051" s="2">
        <v>13</v>
      </c>
      <c r="H10051" s="2">
        <v>1.9720590556971701E-2</v>
      </c>
      <c r="I10051" s="2">
        <v>2.2087061423808306E-2</v>
      </c>
      <c r="J10051" s="26" t="s">
        <v>700</v>
      </c>
    </row>
    <row r="10052" spans="1:10" ht="15.75" hidden="1" customHeight="1" x14ac:dyDescent="0.25">
      <c r="A10052" s="2" t="s">
        <v>853</v>
      </c>
      <c r="B10052" s="2" t="s">
        <v>854</v>
      </c>
      <c r="C10052" s="2">
        <v>2050</v>
      </c>
      <c r="D10052" s="2" t="s">
        <v>241</v>
      </c>
      <c r="E10052" s="2" t="s">
        <v>627</v>
      </c>
      <c r="F10052" s="2" t="s">
        <v>858</v>
      </c>
      <c r="G10052" s="2">
        <v>13</v>
      </c>
      <c r="H10052" s="2">
        <v>0.120926207862794</v>
      </c>
      <c r="I10052" s="2">
        <v>0.13543735280632929</v>
      </c>
      <c r="J10052" s="26" t="s">
        <v>700</v>
      </c>
    </row>
    <row r="10053" spans="1:10" ht="15.75" hidden="1" customHeight="1" x14ac:dyDescent="0.25">
      <c r="A10053" s="2" t="s">
        <v>853</v>
      </c>
      <c r="B10053" s="2" t="s">
        <v>854</v>
      </c>
      <c r="C10053" s="2">
        <v>2050</v>
      </c>
      <c r="D10053" s="2" t="s">
        <v>241</v>
      </c>
      <c r="E10053" s="2" t="s">
        <v>627</v>
      </c>
      <c r="F10053" s="2" t="s">
        <v>859</v>
      </c>
      <c r="G10053" s="2">
        <v>13</v>
      </c>
      <c r="H10053" s="2">
        <v>2.0628445869078901E-2</v>
      </c>
      <c r="I10053" s="2">
        <v>2.3103859373368372E-2</v>
      </c>
      <c r="J10053" s="26" t="s">
        <v>700</v>
      </c>
    </row>
    <row r="10054" spans="1:10" ht="15.75" hidden="1" customHeight="1" x14ac:dyDescent="0.25">
      <c r="A10054" s="2" t="s">
        <v>853</v>
      </c>
      <c r="B10054" s="2" t="s">
        <v>854</v>
      </c>
      <c r="C10054" s="2">
        <v>2050</v>
      </c>
      <c r="D10054" s="2" t="s">
        <v>241</v>
      </c>
      <c r="E10054" s="2" t="s">
        <v>627</v>
      </c>
      <c r="F10054" s="2" t="s">
        <v>860</v>
      </c>
      <c r="G10054" s="2">
        <v>13</v>
      </c>
      <c r="H10054" s="2">
        <v>9.3836203101091101E-2</v>
      </c>
      <c r="I10054" s="2">
        <v>0.10509654747322204</v>
      </c>
      <c r="J10054" s="26" t="s">
        <v>701</v>
      </c>
    </row>
    <row r="10055" spans="1:10" ht="15.75" hidden="1" customHeight="1" x14ac:dyDescent="0.25">
      <c r="A10055" s="2" t="s">
        <v>853</v>
      </c>
      <c r="B10055" s="2" t="s">
        <v>854</v>
      </c>
      <c r="C10055" s="2">
        <v>2050</v>
      </c>
      <c r="D10055" s="2" t="s">
        <v>241</v>
      </c>
      <c r="E10055" s="2" t="s">
        <v>627</v>
      </c>
      <c r="F10055" s="2" t="s">
        <v>856</v>
      </c>
      <c r="G10055" s="2">
        <v>13</v>
      </c>
      <c r="H10055" s="2">
        <v>3.446565111517E-3</v>
      </c>
      <c r="I10055" s="2">
        <v>3.8601529248990405E-3</v>
      </c>
      <c r="J10055" s="26" t="s">
        <v>700</v>
      </c>
    </row>
    <row r="10056" spans="1:10" ht="15.75" hidden="1" customHeight="1" x14ac:dyDescent="0.25">
      <c r="A10056" s="2" t="s">
        <v>853</v>
      </c>
      <c r="B10056" s="2" t="s">
        <v>854</v>
      </c>
      <c r="C10056" s="2">
        <v>2050</v>
      </c>
      <c r="D10056" s="2" t="s">
        <v>241</v>
      </c>
      <c r="E10056" s="2" t="s">
        <v>627</v>
      </c>
      <c r="F10056" s="2" t="s">
        <v>856</v>
      </c>
      <c r="G10056" s="2">
        <v>14</v>
      </c>
      <c r="H10056" s="2">
        <v>6.2397384026552996E-3</v>
      </c>
      <c r="I10056" s="2">
        <v>6.9885070109739359E-3</v>
      </c>
      <c r="J10056" s="26" t="s">
        <v>700</v>
      </c>
    </row>
    <row r="10057" spans="1:10" ht="15.75" hidden="1" customHeight="1" x14ac:dyDescent="0.25">
      <c r="A10057" s="2" t="s">
        <v>853</v>
      </c>
      <c r="B10057" s="2" t="s">
        <v>854</v>
      </c>
      <c r="C10057" s="2">
        <v>2050</v>
      </c>
      <c r="D10057" s="2" t="s">
        <v>241</v>
      </c>
      <c r="E10057" s="2" t="s">
        <v>627</v>
      </c>
      <c r="F10057" s="2" t="s">
        <v>859</v>
      </c>
      <c r="G10057" s="2">
        <v>14</v>
      </c>
      <c r="H10057" s="2">
        <v>1.2286429730011201E-2</v>
      </c>
      <c r="I10057" s="2">
        <v>1.3760801297612545E-2</v>
      </c>
      <c r="J10057" s="26" t="s">
        <v>700</v>
      </c>
    </row>
    <row r="10058" spans="1:10" ht="15.75" hidden="1" customHeight="1" x14ac:dyDescent="0.25">
      <c r="A10058" s="2" t="s">
        <v>853</v>
      </c>
      <c r="B10058" s="2" t="s">
        <v>854</v>
      </c>
      <c r="C10058" s="2">
        <v>2050</v>
      </c>
      <c r="D10058" s="2" t="s">
        <v>241</v>
      </c>
      <c r="E10058" s="2" t="s">
        <v>627</v>
      </c>
      <c r="F10058" s="2" t="s">
        <v>858</v>
      </c>
      <c r="G10058" s="2">
        <v>14</v>
      </c>
      <c r="H10058" s="2">
        <v>0.23614423535764201</v>
      </c>
      <c r="I10058" s="2">
        <v>0.26448154360055909</v>
      </c>
      <c r="J10058" s="26" t="s">
        <v>700</v>
      </c>
    </row>
    <row r="10059" spans="1:10" ht="15.75" hidden="1" customHeight="1" x14ac:dyDescent="0.25">
      <c r="A10059" s="2" t="s">
        <v>853</v>
      </c>
      <c r="B10059" s="2" t="s">
        <v>854</v>
      </c>
      <c r="C10059" s="2">
        <v>2050</v>
      </c>
      <c r="D10059" s="2" t="s">
        <v>241</v>
      </c>
      <c r="E10059" s="2" t="s">
        <v>627</v>
      </c>
      <c r="F10059" s="2" t="s">
        <v>860</v>
      </c>
      <c r="G10059" s="2">
        <v>14</v>
      </c>
      <c r="H10059" s="2">
        <v>3.2857443671673502E-2</v>
      </c>
      <c r="I10059" s="2">
        <v>3.6800336912274328E-2</v>
      </c>
      <c r="J10059" s="26" t="s">
        <v>701</v>
      </c>
    </row>
    <row r="10060" spans="1:10" ht="15.75" hidden="1" customHeight="1" x14ac:dyDescent="0.25">
      <c r="A10060" s="2" t="s">
        <v>853</v>
      </c>
      <c r="B10060" s="2" t="s">
        <v>854</v>
      </c>
      <c r="C10060" s="2">
        <v>2050</v>
      </c>
      <c r="D10060" s="2" t="s">
        <v>241</v>
      </c>
      <c r="E10060" s="2" t="s">
        <v>627</v>
      </c>
      <c r="F10060" s="2" t="s">
        <v>857</v>
      </c>
      <c r="G10060" s="2">
        <v>14</v>
      </c>
      <c r="H10060" s="2">
        <v>1.8247163854539401E-2</v>
      </c>
      <c r="I10060" s="2">
        <v>2.0436823517084132E-2</v>
      </c>
      <c r="J10060" s="26" t="s">
        <v>700</v>
      </c>
    </row>
    <row r="10061" spans="1:10" ht="15.75" hidden="1" customHeight="1" x14ac:dyDescent="0.25">
      <c r="A10061" s="2" t="s">
        <v>853</v>
      </c>
      <c r="B10061" s="2" t="s">
        <v>854</v>
      </c>
      <c r="C10061" s="2">
        <v>2050</v>
      </c>
      <c r="D10061" s="2" t="s">
        <v>241</v>
      </c>
      <c r="E10061" s="2" t="s">
        <v>627</v>
      </c>
      <c r="F10061" s="2" t="s">
        <v>855</v>
      </c>
      <c r="G10061" s="2">
        <v>14</v>
      </c>
      <c r="H10061" s="2">
        <v>3.6145345075056E-3</v>
      </c>
      <c r="I10061" s="2">
        <v>4.048278648406272E-3</v>
      </c>
      <c r="J10061" s="26" t="s">
        <v>700</v>
      </c>
    </row>
    <row r="10062" spans="1:10" ht="15.75" hidden="1" customHeight="1" x14ac:dyDescent="0.25">
      <c r="A10062" s="2" t="s">
        <v>853</v>
      </c>
      <c r="B10062" s="2" t="s">
        <v>854</v>
      </c>
      <c r="C10062" s="2">
        <v>2050</v>
      </c>
      <c r="D10062" s="2" t="s">
        <v>241</v>
      </c>
      <c r="E10062" s="2" t="s">
        <v>627</v>
      </c>
      <c r="F10062" s="2" t="s">
        <v>857</v>
      </c>
      <c r="G10062" s="2">
        <v>15</v>
      </c>
      <c r="H10062" s="2">
        <v>1.40295205637813E-2</v>
      </c>
      <c r="I10062" s="2">
        <v>1.5713063031435059E-2</v>
      </c>
      <c r="J10062" s="26" t="s">
        <v>700</v>
      </c>
    </row>
    <row r="10063" spans="1:10" ht="15.75" hidden="1" customHeight="1" x14ac:dyDescent="0.25">
      <c r="A10063" s="2" t="s">
        <v>853</v>
      </c>
      <c r="B10063" s="2" t="s">
        <v>854</v>
      </c>
      <c r="C10063" s="2">
        <v>2050</v>
      </c>
      <c r="D10063" s="2" t="s">
        <v>241</v>
      </c>
      <c r="E10063" s="2" t="s">
        <v>627</v>
      </c>
      <c r="F10063" s="2" t="s">
        <v>858</v>
      </c>
      <c r="G10063" s="2">
        <v>15</v>
      </c>
      <c r="H10063" s="2">
        <v>0.16610172577202301</v>
      </c>
      <c r="I10063" s="2">
        <v>0.1860339328646658</v>
      </c>
      <c r="J10063" s="26" t="s">
        <v>700</v>
      </c>
    </row>
    <row r="10064" spans="1:10" ht="15.75" hidden="1" customHeight="1" x14ac:dyDescent="0.25">
      <c r="A10064" s="2" t="s">
        <v>853</v>
      </c>
      <c r="B10064" s="2" t="s">
        <v>854</v>
      </c>
      <c r="C10064" s="2">
        <v>2050</v>
      </c>
      <c r="D10064" s="2" t="s">
        <v>241</v>
      </c>
      <c r="E10064" s="2" t="s">
        <v>627</v>
      </c>
      <c r="F10064" s="2" t="s">
        <v>859</v>
      </c>
      <c r="G10064" s="2">
        <v>15</v>
      </c>
      <c r="H10064" s="2">
        <v>7.2050139715428996E-3</v>
      </c>
      <c r="I10064" s="2">
        <v>8.0696156481280482E-3</v>
      </c>
      <c r="J10064" s="26" t="s">
        <v>700</v>
      </c>
    </row>
    <row r="10065" spans="1:10" ht="15.75" hidden="1" customHeight="1" x14ac:dyDescent="0.25">
      <c r="A10065" s="2" t="s">
        <v>853</v>
      </c>
      <c r="B10065" s="2" t="s">
        <v>854</v>
      </c>
      <c r="C10065" s="2">
        <v>2050</v>
      </c>
      <c r="D10065" s="2" t="s">
        <v>241</v>
      </c>
      <c r="E10065" s="2" t="s">
        <v>627</v>
      </c>
      <c r="F10065" s="2" t="s">
        <v>860</v>
      </c>
      <c r="G10065" s="2">
        <v>15</v>
      </c>
      <c r="H10065" s="2">
        <v>6.0617299284786E-2</v>
      </c>
      <c r="I10065" s="2">
        <v>6.7891375198960324E-2</v>
      </c>
      <c r="J10065" s="26" t="s">
        <v>701</v>
      </c>
    </row>
    <row r="10066" spans="1:10" ht="15.75" hidden="1" customHeight="1" x14ac:dyDescent="0.25">
      <c r="A10066" s="2" t="s">
        <v>853</v>
      </c>
      <c r="B10066" s="2" t="s">
        <v>854</v>
      </c>
      <c r="C10066" s="2">
        <v>2050</v>
      </c>
      <c r="D10066" s="2" t="s">
        <v>241</v>
      </c>
      <c r="E10066" s="2" t="s">
        <v>627</v>
      </c>
      <c r="F10066" s="2" t="s">
        <v>856</v>
      </c>
      <c r="G10066" s="2">
        <v>15</v>
      </c>
      <c r="H10066" s="2">
        <v>3.2495457198819999E-3</v>
      </c>
      <c r="I10066" s="2">
        <v>3.6394912062678404E-3</v>
      </c>
      <c r="J10066" s="26" t="s">
        <v>700</v>
      </c>
    </row>
    <row r="10067" spans="1:10" ht="15.75" hidden="1" customHeight="1" x14ac:dyDescent="0.25">
      <c r="A10067" s="2" t="s">
        <v>853</v>
      </c>
      <c r="B10067" s="2" t="s">
        <v>854</v>
      </c>
      <c r="C10067" s="2">
        <v>2050</v>
      </c>
      <c r="D10067" s="2" t="s">
        <v>241</v>
      </c>
      <c r="E10067" s="2" t="s">
        <v>627</v>
      </c>
      <c r="F10067" s="2" t="s">
        <v>858</v>
      </c>
      <c r="G10067" s="2">
        <v>16</v>
      </c>
      <c r="H10067" s="2">
        <v>0.19669005461037101</v>
      </c>
      <c r="I10067" s="2">
        <v>0.22029286116361554</v>
      </c>
      <c r="J10067" s="26" t="s">
        <v>700</v>
      </c>
    </row>
    <row r="10068" spans="1:10" ht="15.75" hidden="1" customHeight="1" x14ac:dyDescent="0.25">
      <c r="A10068" s="2" t="s">
        <v>853</v>
      </c>
      <c r="B10068" s="2" t="s">
        <v>854</v>
      </c>
      <c r="C10068" s="2">
        <v>2050</v>
      </c>
      <c r="D10068" s="2" t="s">
        <v>241</v>
      </c>
      <c r="E10068" s="2" t="s">
        <v>627</v>
      </c>
      <c r="F10068" s="2" t="s">
        <v>860</v>
      </c>
      <c r="G10068" s="2">
        <v>16</v>
      </c>
      <c r="H10068" s="2">
        <v>2.0945682656019898E-2</v>
      </c>
      <c r="I10068" s="2">
        <v>2.345916457474229E-2</v>
      </c>
      <c r="J10068" s="26" t="s">
        <v>701</v>
      </c>
    </row>
    <row r="10069" spans="1:10" ht="15.75" hidden="1" customHeight="1" x14ac:dyDescent="0.25">
      <c r="A10069" s="2" t="s">
        <v>853</v>
      </c>
      <c r="B10069" s="2" t="s">
        <v>854</v>
      </c>
      <c r="C10069" s="2">
        <v>2050</v>
      </c>
      <c r="D10069" s="2" t="s">
        <v>241</v>
      </c>
      <c r="E10069" s="2" t="s">
        <v>627</v>
      </c>
      <c r="F10069" s="2" t="s">
        <v>856</v>
      </c>
      <c r="G10069" s="2">
        <v>16</v>
      </c>
      <c r="H10069" s="2">
        <v>1.3558332648245001E-3</v>
      </c>
      <c r="I10069" s="2">
        <v>1.5185332566034402E-3</v>
      </c>
      <c r="J10069" s="26" t="s">
        <v>700</v>
      </c>
    </row>
    <row r="10070" spans="1:10" ht="15.75" hidden="1" customHeight="1" x14ac:dyDescent="0.25">
      <c r="A10070" s="2" t="s">
        <v>853</v>
      </c>
      <c r="B10070" s="2" t="s">
        <v>854</v>
      </c>
      <c r="C10070" s="2">
        <v>2050</v>
      </c>
      <c r="D10070" s="2" t="s">
        <v>241</v>
      </c>
      <c r="E10070" s="2" t="s">
        <v>627</v>
      </c>
      <c r="F10070" s="2" t="s">
        <v>857</v>
      </c>
      <c r="G10070" s="2">
        <v>16</v>
      </c>
      <c r="H10070" s="2">
        <v>1.39345154748298E-2</v>
      </c>
      <c r="I10070" s="2">
        <v>1.5606657331809378E-2</v>
      </c>
      <c r="J10070" s="26" t="s">
        <v>700</v>
      </c>
    </row>
    <row r="10071" spans="1:10" ht="15.75" hidden="1" customHeight="1" x14ac:dyDescent="0.25">
      <c r="A10071" s="2" t="s">
        <v>853</v>
      </c>
      <c r="B10071" s="2" t="s">
        <v>854</v>
      </c>
      <c r="C10071" s="2">
        <v>2050</v>
      </c>
      <c r="D10071" s="2" t="s">
        <v>241</v>
      </c>
      <c r="E10071" s="2" t="s">
        <v>627</v>
      </c>
      <c r="F10071" s="2" t="s">
        <v>859</v>
      </c>
      <c r="G10071" s="2">
        <v>16</v>
      </c>
      <c r="H10071" s="2">
        <v>6.5196109935641003E-3</v>
      </c>
      <c r="I10071" s="2">
        <v>7.3019643127917927E-3</v>
      </c>
      <c r="J10071" s="26" t="s">
        <v>700</v>
      </c>
    </row>
    <row r="10072" spans="1:10" ht="15.75" hidden="1" customHeight="1" x14ac:dyDescent="0.25">
      <c r="A10072" s="2" t="s">
        <v>853</v>
      </c>
      <c r="B10072" s="2" t="s">
        <v>854</v>
      </c>
      <c r="C10072" s="2">
        <v>2050</v>
      </c>
      <c r="D10072" s="2" t="s">
        <v>241</v>
      </c>
      <c r="E10072" s="2" t="s">
        <v>627</v>
      </c>
      <c r="F10072" s="2" t="s">
        <v>856</v>
      </c>
      <c r="G10072" s="2">
        <v>17</v>
      </c>
      <c r="H10072" s="2">
        <v>9.0863146760970001E-4</v>
      </c>
      <c r="I10072" s="2">
        <v>1.017667243722864E-3</v>
      </c>
      <c r="J10072" s="26" t="s">
        <v>700</v>
      </c>
    </row>
    <row r="10073" spans="1:10" ht="15.75" hidden="1" customHeight="1" x14ac:dyDescent="0.25">
      <c r="A10073" s="2" t="s">
        <v>853</v>
      </c>
      <c r="B10073" s="2" t="s">
        <v>854</v>
      </c>
      <c r="C10073" s="2">
        <v>2050</v>
      </c>
      <c r="D10073" s="2" t="s">
        <v>241</v>
      </c>
      <c r="E10073" s="2" t="s">
        <v>627</v>
      </c>
      <c r="F10073" s="2" t="s">
        <v>860</v>
      </c>
      <c r="G10073" s="2">
        <v>17</v>
      </c>
      <c r="H10073" s="2">
        <v>1.5162484603934E-2</v>
      </c>
      <c r="I10073" s="2">
        <v>1.6981982756406083E-2</v>
      </c>
      <c r="J10073" s="26" t="s">
        <v>701</v>
      </c>
    </row>
    <row r="10074" spans="1:10" ht="15.75" hidden="1" customHeight="1" x14ac:dyDescent="0.25">
      <c r="A10074" s="2" t="s">
        <v>853</v>
      </c>
      <c r="B10074" s="2" t="s">
        <v>854</v>
      </c>
      <c r="C10074" s="2">
        <v>2050</v>
      </c>
      <c r="D10074" s="2" t="s">
        <v>241</v>
      </c>
      <c r="E10074" s="2" t="s">
        <v>627</v>
      </c>
      <c r="F10074" s="2" t="s">
        <v>858</v>
      </c>
      <c r="G10074" s="2">
        <v>17</v>
      </c>
      <c r="H10074" s="2">
        <v>0.13359260931611</v>
      </c>
      <c r="I10074" s="2">
        <v>0.1496237224340432</v>
      </c>
      <c r="J10074" s="26" t="s">
        <v>700</v>
      </c>
    </row>
    <row r="10075" spans="1:10" ht="15.75" hidden="1" customHeight="1" x14ac:dyDescent="0.25">
      <c r="A10075" s="2" t="s">
        <v>853</v>
      </c>
      <c r="B10075" s="2" t="s">
        <v>854</v>
      </c>
      <c r="C10075" s="2">
        <v>2050</v>
      </c>
      <c r="D10075" s="2" t="s">
        <v>241</v>
      </c>
      <c r="E10075" s="2" t="s">
        <v>627</v>
      </c>
      <c r="F10075" s="2" t="s">
        <v>857</v>
      </c>
      <c r="G10075" s="2">
        <v>17</v>
      </c>
      <c r="H10075" s="2">
        <v>1.3431916187982999E-2</v>
      </c>
      <c r="I10075" s="2">
        <v>1.504374613054096E-2</v>
      </c>
      <c r="J10075" s="26" t="s">
        <v>700</v>
      </c>
    </row>
    <row r="10076" spans="1:10" ht="15.75" hidden="1" customHeight="1" x14ac:dyDescent="0.25">
      <c r="A10076" s="2" t="s">
        <v>853</v>
      </c>
      <c r="B10076" s="2" t="s">
        <v>854</v>
      </c>
      <c r="C10076" s="2">
        <v>2050</v>
      </c>
      <c r="D10076" s="2" t="s">
        <v>241</v>
      </c>
      <c r="E10076" s="2" t="s">
        <v>627</v>
      </c>
      <c r="F10076" s="2" t="s">
        <v>859</v>
      </c>
      <c r="G10076" s="2">
        <v>17</v>
      </c>
      <c r="H10076" s="2">
        <v>6.2068208499113002E-3</v>
      </c>
      <c r="I10076" s="2">
        <v>6.951639351900657E-3</v>
      </c>
      <c r="J10076" s="26" t="s">
        <v>700</v>
      </c>
    </row>
    <row r="10077" spans="1:10" ht="15.75" hidden="1" customHeight="1" x14ac:dyDescent="0.25">
      <c r="A10077" s="2" t="s">
        <v>853</v>
      </c>
      <c r="B10077" s="2" t="s">
        <v>854</v>
      </c>
      <c r="C10077" s="2">
        <v>2050</v>
      </c>
      <c r="D10077" s="2" t="s">
        <v>241</v>
      </c>
      <c r="E10077" s="2" t="s">
        <v>627</v>
      </c>
      <c r="F10077" s="2" t="s">
        <v>858</v>
      </c>
      <c r="G10077" s="2">
        <v>18</v>
      </c>
      <c r="H10077" s="2">
        <v>0.18077881447970801</v>
      </c>
      <c r="I10077" s="2">
        <v>0.20247227221727299</v>
      </c>
      <c r="J10077" s="26" t="s">
        <v>700</v>
      </c>
    </row>
    <row r="10078" spans="1:10" ht="15.75" hidden="1" customHeight="1" x14ac:dyDescent="0.25">
      <c r="A10078" s="2" t="s">
        <v>853</v>
      </c>
      <c r="B10078" s="2" t="s">
        <v>854</v>
      </c>
      <c r="C10078" s="2">
        <v>2050</v>
      </c>
      <c r="D10078" s="2" t="s">
        <v>241</v>
      </c>
      <c r="E10078" s="2" t="s">
        <v>627</v>
      </c>
      <c r="F10078" s="2" t="s">
        <v>859</v>
      </c>
      <c r="G10078" s="2">
        <v>18</v>
      </c>
      <c r="H10078" s="2">
        <v>3.8166463200468999E-3</v>
      </c>
      <c r="I10078" s="2">
        <v>4.2746438784525284E-3</v>
      </c>
      <c r="J10078" s="26" t="s">
        <v>700</v>
      </c>
    </row>
    <row r="10079" spans="1:10" ht="15.75" hidden="1" customHeight="1" x14ac:dyDescent="0.25">
      <c r="A10079" s="2" t="s">
        <v>853</v>
      </c>
      <c r="B10079" s="2" t="s">
        <v>854</v>
      </c>
      <c r="C10079" s="2">
        <v>2050</v>
      </c>
      <c r="D10079" s="2" t="s">
        <v>241</v>
      </c>
      <c r="E10079" s="2" t="s">
        <v>627</v>
      </c>
      <c r="F10079" s="2" t="s">
        <v>857</v>
      </c>
      <c r="G10079" s="2">
        <v>18</v>
      </c>
      <c r="H10079" s="2">
        <v>1.0518246854189801E-2</v>
      </c>
      <c r="I10079" s="2">
        <v>1.1780436476692578E-2</v>
      </c>
      <c r="J10079" s="26" t="s">
        <v>700</v>
      </c>
    </row>
    <row r="10080" spans="1:10" ht="15.75" hidden="1" customHeight="1" x14ac:dyDescent="0.25">
      <c r="A10080" s="2" t="s">
        <v>853</v>
      </c>
      <c r="B10080" s="2" t="s">
        <v>854</v>
      </c>
      <c r="C10080" s="2">
        <v>2050</v>
      </c>
      <c r="D10080" s="2" t="s">
        <v>241</v>
      </c>
      <c r="E10080" s="2" t="s">
        <v>627</v>
      </c>
      <c r="F10080" s="2" t="s">
        <v>860</v>
      </c>
      <c r="G10080" s="2">
        <v>18</v>
      </c>
      <c r="H10080" s="2">
        <v>1.7549490439705599E-2</v>
      </c>
      <c r="I10080" s="2">
        <v>1.9655429292470272E-2</v>
      </c>
      <c r="J10080" s="26" t="s">
        <v>701</v>
      </c>
    </row>
    <row r="10081" spans="1:10" ht="15.75" hidden="1" customHeight="1" x14ac:dyDescent="0.25">
      <c r="A10081" s="2" t="s">
        <v>853</v>
      </c>
      <c r="B10081" s="2" t="s">
        <v>854</v>
      </c>
      <c r="C10081" s="2">
        <v>2050</v>
      </c>
      <c r="D10081" s="2" t="s">
        <v>241</v>
      </c>
      <c r="E10081" s="2" t="s">
        <v>627</v>
      </c>
      <c r="F10081" s="2" t="s">
        <v>856</v>
      </c>
      <c r="G10081" s="2">
        <v>18</v>
      </c>
      <c r="H10081" s="2">
        <v>1.2099543164368E-3</v>
      </c>
      <c r="I10081" s="2">
        <v>1.3551488344092162E-3</v>
      </c>
      <c r="J10081" s="26" t="s">
        <v>700</v>
      </c>
    </row>
    <row r="10082" spans="1:10" ht="15.75" hidden="1" customHeight="1" x14ac:dyDescent="0.25">
      <c r="A10082" s="2" t="s">
        <v>853</v>
      </c>
      <c r="B10082" s="2" t="s">
        <v>854</v>
      </c>
      <c r="C10082" s="2">
        <v>2050</v>
      </c>
      <c r="D10082" s="2" t="s">
        <v>241</v>
      </c>
      <c r="E10082" s="2" t="s">
        <v>627</v>
      </c>
      <c r="F10082" s="2" t="s">
        <v>860</v>
      </c>
      <c r="G10082" s="2">
        <v>19</v>
      </c>
      <c r="H10082" s="2">
        <v>4.8453841591253998E-3</v>
      </c>
      <c r="I10082" s="2">
        <v>5.4268302582204482E-3</v>
      </c>
      <c r="J10082" s="26" t="s">
        <v>701</v>
      </c>
    </row>
    <row r="10083" spans="1:10" ht="15.75" hidden="1" customHeight="1" x14ac:dyDescent="0.25">
      <c r="A10083" s="2" t="s">
        <v>853</v>
      </c>
      <c r="B10083" s="2" t="s">
        <v>854</v>
      </c>
      <c r="C10083" s="2">
        <v>2050</v>
      </c>
      <c r="D10083" s="2" t="s">
        <v>241</v>
      </c>
      <c r="E10083" s="2" t="s">
        <v>627</v>
      </c>
      <c r="F10083" s="2" t="s">
        <v>858</v>
      </c>
      <c r="G10083" s="2">
        <v>19</v>
      </c>
      <c r="H10083" s="2">
        <v>8.4183176513761296E-2</v>
      </c>
      <c r="I10083" s="2">
        <v>9.4285157695412666E-2</v>
      </c>
      <c r="J10083" s="26" t="s">
        <v>700</v>
      </c>
    </row>
    <row r="10084" spans="1:10" ht="15.75" hidden="1" customHeight="1" x14ac:dyDescent="0.25">
      <c r="A10084" s="2" t="s">
        <v>853</v>
      </c>
      <c r="B10084" s="2" t="s">
        <v>854</v>
      </c>
      <c r="C10084" s="2">
        <v>2050</v>
      </c>
      <c r="D10084" s="2" t="s">
        <v>241</v>
      </c>
      <c r="E10084" s="2" t="s">
        <v>627</v>
      </c>
      <c r="F10084" s="2" t="s">
        <v>856</v>
      </c>
      <c r="G10084" s="2">
        <v>19</v>
      </c>
      <c r="H10084" s="2">
        <v>1.8018856935668999E-3</v>
      </c>
      <c r="I10084" s="2">
        <v>2.0181119767949279E-3</v>
      </c>
      <c r="J10084" s="26" t="s">
        <v>700</v>
      </c>
    </row>
    <row r="10085" spans="1:10" ht="15.75" hidden="1" customHeight="1" x14ac:dyDescent="0.25">
      <c r="A10085" s="2" t="s">
        <v>853</v>
      </c>
      <c r="B10085" s="2" t="s">
        <v>854</v>
      </c>
      <c r="C10085" s="2">
        <v>2050</v>
      </c>
      <c r="D10085" s="2" t="s">
        <v>241</v>
      </c>
      <c r="E10085" s="2" t="s">
        <v>627</v>
      </c>
      <c r="F10085" s="2" t="s">
        <v>859</v>
      </c>
      <c r="G10085" s="2">
        <v>19</v>
      </c>
      <c r="H10085" s="2">
        <v>2.4349763843929E-3</v>
      </c>
      <c r="I10085" s="2">
        <v>2.7271735505200482E-3</v>
      </c>
      <c r="J10085" s="26" t="s">
        <v>700</v>
      </c>
    </row>
    <row r="10086" spans="1:10" ht="15.75" hidden="1" customHeight="1" x14ac:dyDescent="0.25">
      <c r="A10086" s="2" t="s">
        <v>853</v>
      </c>
      <c r="B10086" s="2" t="s">
        <v>854</v>
      </c>
      <c r="C10086" s="2">
        <v>2050</v>
      </c>
      <c r="D10086" s="2" t="s">
        <v>241</v>
      </c>
      <c r="E10086" s="2" t="s">
        <v>627</v>
      </c>
      <c r="F10086" s="2" t="s">
        <v>857</v>
      </c>
      <c r="G10086" s="2">
        <v>19</v>
      </c>
      <c r="H10086" s="2">
        <v>1.08396583818831E-2</v>
      </c>
      <c r="I10086" s="2">
        <v>1.2140417387709074E-2</v>
      </c>
      <c r="J10086" s="26" t="s">
        <v>700</v>
      </c>
    </row>
    <row r="10087" spans="1:10" ht="15.75" hidden="1" customHeight="1" x14ac:dyDescent="0.25">
      <c r="A10087" s="2" t="s">
        <v>853</v>
      </c>
      <c r="B10087" s="2" t="s">
        <v>854</v>
      </c>
      <c r="C10087" s="2">
        <v>2050</v>
      </c>
      <c r="D10087" s="2" t="s">
        <v>241</v>
      </c>
      <c r="E10087" s="2" t="s">
        <v>627</v>
      </c>
      <c r="F10087" s="2" t="s">
        <v>856</v>
      </c>
      <c r="G10087" s="2">
        <v>20</v>
      </c>
      <c r="H10087" s="2">
        <v>7.2446825652150004E-4</v>
      </c>
      <c r="I10087" s="2">
        <v>8.1140444730408011E-4</v>
      </c>
      <c r="J10087" s="26" t="s">
        <v>700</v>
      </c>
    </row>
    <row r="10088" spans="1:10" ht="15.75" hidden="1" customHeight="1" x14ac:dyDescent="0.25">
      <c r="A10088" s="2" t="s">
        <v>853</v>
      </c>
      <c r="B10088" s="2" t="s">
        <v>854</v>
      </c>
      <c r="C10088" s="2">
        <v>2050</v>
      </c>
      <c r="D10088" s="2" t="s">
        <v>241</v>
      </c>
      <c r="E10088" s="2" t="s">
        <v>627</v>
      </c>
      <c r="F10088" s="2" t="s">
        <v>857</v>
      </c>
      <c r="G10088" s="2">
        <v>20</v>
      </c>
      <c r="H10088" s="2">
        <v>3.4276203950867E-3</v>
      </c>
      <c r="I10088" s="2">
        <v>3.8389348424971042E-3</v>
      </c>
      <c r="J10088" s="26" t="s">
        <v>700</v>
      </c>
    </row>
    <row r="10089" spans="1:10" ht="15.75" hidden="1" customHeight="1" x14ac:dyDescent="0.25">
      <c r="A10089" s="2" t="s">
        <v>853</v>
      </c>
      <c r="B10089" s="2" t="s">
        <v>854</v>
      </c>
      <c r="C10089" s="2">
        <v>2050</v>
      </c>
      <c r="D10089" s="2" t="s">
        <v>241</v>
      </c>
      <c r="E10089" s="2" t="s">
        <v>627</v>
      </c>
      <c r="F10089" s="2" t="s">
        <v>859</v>
      </c>
      <c r="G10089" s="2">
        <v>20</v>
      </c>
      <c r="H10089" s="2">
        <v>8.5785573173780005E-4</v>
      </c>
      <c r="I10089" s="2">
        <v>9.6079841954633616E-4</v>
      </c>
      <c r="J10089" s="26" t="s">
        <v>700</v>
      </c>
    </row>
    <row r="10090" spans="1:10" ht="15.75" hidden="1" customHeight="1" x14ac:dyDescent="0.25">
      <c r="A10090" s="2" t="s">
        <v>853</v>
      </c>
      <c r="B10090" s="2" t="s">
        <v>854</v>
      </c>
      <c r="C10090" s="2">
        <v>2050</v>
      </c>
      <c r="D10090" s="2" t="s">
        <v>241</v>
      </c>
      <c r="E10090" s="2" t="s">
        <v>627</v>
      </c>
      <c r="F10090" s="2" t="s">
        <v>860</v>
      </c>
      <c r="G10090" s="2">
        <v>20</v>
      </c>
      <c r="H10090" s="2">
        <v>1.71930722426623E-2</v>
      </c>
      <c r="I10090" s="2">
        <v>1.9256240911781779E-2</v>
      </c>
      <c r="J10090" s="26" t="s">
        <v>701</v>
      </c>
    </row>
    <row r="10091" spans="1:10" ht="15.75" hidden="1" customHeight="1" x14ac:dyDescent="0.25">
      <c r="A10091" s="2" t="s">
        <v>853</v>
      </c>
      <c r="B10091" s="2" t="s">
        <v>854</v>
      </c>
      <c r="C10091" s="2">
        <v>2050</v>
      </c>
      <c r="D10091" s="2" t="s">
        <v>241</v>
      </c>
      <c r="E10091" s="2" t="s">
        <v>627</v>
      </c>
      <c r="F10091" s="2" t="s">
        <v>858</v>
      </c>
      <c r="G10091" s="2">
        <v>20</v>
      </c>
      <c r="H10091" s="2">
        <v>9.7082966007292298E-2</v>
      </c>
      <c r="I10091" s="2">
        <v>0.10873292192816739</v>
      </c>
      <c r="J10091" s="26" t="s">
        <v>700</v>
      </c>
    </row>
    <row r="10092" spans="1:10" ht="15.75" hidden="1" customHeight="1" x14ac:dyDescent="0.25">
      <c r="A10092" s="2" t="s">
        <v>853</v>
      </c>
      <c r="B10092" s="2" t="s">
        <v>854</v>
      </c>
      <c r="C10092" s="2">
        <v>2050</v>
      </c>
      <c r="D10092" s="2" t="s">
        <v>241</v>
      </c>
      <c r="E10092" s="2" t="s">
        <v>627</v>
      </c>
      <c r="F10092" s="2" t="s">
        <v>855</v>
      </c>
      <c r="G10092" s="2">
        <v>21</v>
      </c>
      <c r="H10092" s="2">
        <v>1.2093685800209999E-3</v>
      </c>
      <c r="I10092" s="2">
        <v>1.35449280962352E-3</v>
      </c>
      <c r="J10092" s="26" t="s">
        <v>700</v>
      </c>
    </row>
    <row r="10093" spans="1:10" ht="15.75" hidden="1" customHeight="1" x14ac:dyDescent="0.25">
      <c r="A10093" s="2" t="s">
        <v>853</v>
      </c>
      <c r="B10093" s="2" t="s">
        <v>854</v>
      </c>
      <c r="C10093" s="2">
        <v>2050</v>
      </c>
      <c r="D10093" s="2" t="s">
        <v>241</v>
      </c>
      <c r="E10093" s="2" t="s">
        <v>627</v>
      </c>
      <c r="F10093" s="2" t="s">
        <v>859</v>
      </c>
      <c r="G10093" s="2">
        <v>21</v>
      </c>
      <c r="H10093" s="2">
        <v>3.0855494114802999E-3</v>
      </c>
      <c r="I10093" s="2">
        <v>3.4558153408579362E-3</v>
      </c>
      <c r="J10093" s="26" t="s">
        <v>700</v>
      </c>
    </row>
    <row r="10094" spans="1:10" ht="15.75" hidden="1" customHeight="1" x14ac:dyDescent="0.25">
      <c r="A10094" s="2" t="s">
        <v>853</v>
      </c>
      <c r="B10094" s="2" t="s">
        <v>854</v>
      </c>
      <c r="C10094" s="2">
        <v>2050</v>
      </c>
      <c r="D10094" s="2" t="s">
        <v>241</v>
      </c>
      <c r="E10094" s="2" t="s">
        <v>627</v>
      </c>
      <c r="F10094" s="2" t="s">
        <v>860</v>
      </c>
      <c r="G10094" s="2">
        <v>21</v>
      </c>
      <c r="H10094" s="2">
        <v>1.2435433513019199E-2</v>
      </c>
      <c r="I10094" s="2">
        <v>1.3927685534581504E-2</v>
      </c>
      <c r="J10094" s="26" t="s">
        <v>701</v>
      </c>
    </row>
    <row r="10095" spans="1:10" ht="15.75" hidden="1" customHeight="1" x14ac:dyDescent="0.25">
      <c r="A10095" s="2" t="s">
        <v>853</v>
      </c>
      <c r="B10095" s="2" t="s">
        <v>854</v>
      </c>
      <c r="C10095" s="2">
        <v>2050</v>
      </c>
      <c r="D10095" s="2" t="s">
        <v>241</v>
      </c>
      <c r="E10095" s="2" t="s">
        <v>627</v>
      </c>
      <c r="F10095" s="2" t="s">
        <v>856</v>
      </c>
      <c r="G10095" s="2">
        <v>21</v>
      </c>
      <c r="H10095" s="2">
        <v>1.4027532815817001E-3</v>
      </c>
      <c r="I10095" s="2">
        <v>1.5710836753715042E-3</v>
      </c>
      <c r="J10095" s="26" t="s">
        <v>700</v>
      </c>
    </row>
    <row r="10096" spans="1:10" ht="15.75" hidden="1" customHeight="1" x14ac:dyDescent="0.25">
      <c r="A10096" s="2" t="s">
        <v>853</v>
      </c>
      <c r="B10096" s="2" t="s">
        <v>854</v>
      </c>
      <c r="C10096" s="2">
        <v>2050</v>
      </c>
      <c r="D10096" s="2" t="s">
        <v>241</v>
      </c>
      <c r="E10096" s="2" t="s">
        <v>627</v>
      </c>
      <c r="F10096" s="2" t="s">
        <v>858</v>
      </c>
      <c r="G10096" s="2">
        <v>21</v>
      </c>
      <c r="H10096" s="2">
        <v>4.7819382045418003E-2</v>
      </c>
      <c r="I10096" s="2">
        <v>5.3557707890868167E-2</v>
      </c>
      <c r="J10096" s="26" t="s">
        <v>700</v>
      </c>
    </row>
    <row r="10097" spans="1:10" ht="15.75" hidden="1" customHeight="1" x14ac:dyDescent="0.25">
      <c r="A10097" s="2" t="s">
        <v>853</v>
      </c>
      <c r="B10097" s="2" t="s">
        <v>854</v>
      </c>
      <c r="C10097" s="2">
        <v>2050</v>
      </c>
      <c r="D10097" s="2" t="s">
        <v>241</v>
      </c>
      <c r="E10097" s="2" t="s">
        <v>627</v>
      </c>
      <c r="F10097" s="2" t="s">
        <v>857</v>
      </c>
      <c r="G10097" s="2">
        <v>21</v>
      </c>
      <c r="H10097" s="2">
        <v>1.0255430213874201E-2</v>
      </c>
      <c r="I10097" s="2">
        <v>1.1486081839539105E-2</v>
      </c>
      <c r="J10097" s="26" t="s">
        <v>700</v>
      </c>
    </row>
    <row r="10098" spans="1:10" ht="15.75" hidden="1" customHeight="1" x14ac:dyDescent="0.25">
      <c r="A10098" s="2" t="s">
        <v>853</v>
      </c>
      <c r="B10098" s="2" t="s">
        <v>854</v>
      </c>
      <c r="C10098" s="2">
        <v>2050</v>
      </c>
      <c r="D10098" s="2" t="s">
        <v>241</v>
      </c>
      <c r="E10098" s="2" t="s">
        <v>627</v>
      </c>
      <c r="F10098" s="2" t="s">
        <v>855</v>
      </c>
      <c r="G10098" s="2">
        <v>22</v>
      </c>
      <c r="H10098" s="2">
        <v>1.1898736702278001E-3</v>
      </c>
      <c r="I10098" s="2">
        <v>1.3326585106551363E-3</v>
      </c>
      <c r="J10098" s="26" t="s">
        <v>700</v>
      </c>
    </row>
    <row r="10099" spans="1:10" ht="15.75" hidden="1" customHeight="1" x14ac:dyDescent="0.25">
      <c r="A10099" s="2" t="s">
        <v>853</v>
      </c>
      <c r="B10099" s="2" t="s">
        <v>854</v>
      </c>
      <c r="C10099" s="2">
        <v>2050</v>
      </c>
      <c r="D10099" s="2" t="s">
        <v>241</v>
      </c>
      <c r="E10099" s="2" t="s">
        <v>627</v>
      </c>
      <c r="F10099" s="2" t="s">
        <v>859</v>
      </c>
      <c r="G10099" s="2">
        <v>22</v>
      </c>
      <c r="H10099" s="2">
        <v>1.5192062564893E-3</v>
      </c>
      <c r="I10099" s="2">
        <v>1.7015110072680162E-3</v>
      </c>
      <c r="J10099" s="26" t="s">
        <v>700</v>
      </c>
    </row>
    <row r="10100" spans="1:10" ht="15.75" hidden="1" customHeight="1" x14ac:dyDescent="0.25">
      <c r="A10100" s="2" t="s">
        <v>853</v>
      </c>
      <c r="B10100" s="2" t="s">
        <v>854</v>
      </c>
      <c r="C10100" s="2">
        <v>2050</v>
      </c>
      <c r="D10100" s="2" t="s">
        <v>241</v>
      </c>
      <c r="E10100" s="2" t="s">
        <v>627</v>
      </c>
      <c r="F10100" s="2" t="s">
        <v>856</v>
      </c>
      <c r="G10100" s="2">
        <v>22</v>
      </c>
      <c r="H10100" s="2">
        <v>4.6215504698919998E-4</v>
      </c>
      <c r="I10100" s="2">
        <v>5.1761365262790397E-4</v>
      </c>
      <c r="J10100" s="26" t="s">
        <v>700</v>
      </c>
    </row>
    <row r="10101" spans="1:10" ht="15.75" hidden="1" customHeight="1" x14ac:dyDescent="0.25">
      <c r="A10101" s="2" t="s">
        <v>853</v>
      </c>
      <c r="B10101" s="2" t="s">
        <v>854</v>
      </c>
      <c r="C10101" s="2">
        <v>2050</v>
      </c>
      <c r="D10101" s="2" t="s">
        <v>241</v>
      </c>
      <c r="E10101" s="2" t="s">
        <v>627</v>
      </c>
      <c r="F10101" s="2" t="s">
        <v>858</v>
      </c>
      <c r="G10101" s="2">
        <v>22</v>
      </c>
      <c r="H10101" s="2">
        <v>4.9644909799099003E-2</v>
      </c>
      <c r="I10101" s="2">
        <v>5.5602298974990888E-2</v>
      </c>
      <c r="J10101" s="26" t="s">
        <v>700</v>
      </c>
    </row>
    <row r="10102" spans="1:10" ht="15.75" hidden="1" customHeight="1" x14ac:dyDescent="0.25">
      <c r="A10102" s="2" t="s">
        <v>853</v>
      </c>
      <c r="B10102" s="2" t="s">
        <v>854</v>
      </c>
      <c r="C10102" s="2">
        <v>2050</v>
      </c>
      <c r="D10102" s="2" t="s">
        <v>241</v>
      </c>
      <c r="E10102" s="2" t="s">
        <v>627</v>
      </c>
      <c r="F10102" s="2" t="s">
        <v>860</v>
      </c>
      <c r="G10102" s="2">
        <v>22</v>
      </c>
      <c r="H10102" s="2">
        <v>8.2499601994641004E-3</v>
      </c>
      <c r="I10102" s="2">
        <v>9.2399554233997937E-3</v>
      </c>
      <c r="J10102" s="26" t="s">
        <v>701</v>
      </c>
    </row>
    <row r="10103" spans="1:10" ht="15.75" hidden="1" customHeight="1" x14ac:dyDescent="0.25">
      <c r="A10103" s="2" t="s">
        <v>853</v>
      </c>
      <c r="B10103" s="2" t="s">
        <v>854</v>
      </c>
      <c r="C10103" s="2">
        <v>2050</v>
      </c>
      <c r="D10103" s="2" t="s">
        <v>241</v>
      </c>
      <c r="E10103" s="2" t="s">
        <v>627</v>
      </c>
      <c r="F10103" s="2" t="s">
        <v>857</v>
      </c>
      <c r="G10103" s="2">
        <v>22</v>
      </c>
      <c r="H10103" s="2">
        <v>7.5430544675328002E-3</v>
      </c>
      <c r="I10103" s="2">
        <v>8.4482210036367373E-3</v>
      </c>
      <c r="J10103" s="26" t="s">
        <v>700</v>
      </c>
    </row>
    <row r="10104" spans="1:10" ht="15.75" hidden="1" customHeight="1" x14ac:dyDescent="0.25">
      <c r="A10104" s="2" t="s">
        <v>853</v>
      </c>
      <c r="B10104" s="2" t="s">
        <v>854</v>
      </c>
      <c r="C10104" s="2">
        <v>2050</v>
      </c>
      <c r="D10104" s="2" t="s">
        <v>241</v>
      </c>
      <c r="E10104" s="2" t="s">
        <v>627</v>
      </c>
      <c r="F10104" s="2" t="s">
        <v>856</v>
      </c>
      <c r="G10104" s="2">
        <v>23</v>
      </c>
      <c r="H10104" s="2">
        <v>4.1755889833439998E-4</v>
      </c>
      <c r="I10104" s="2">
        <v>4.6766596613452804E-4</v>
      </c>
      <c r="J10104" s="26" t="s">
        <v>700</v>
      </c>
    </row>
    <row r="10105" spans="1:10" ht="15.75" hidden="1" customHeight="1" x14ac:dyDescent="0.25">
      <c r="A10105" s="2" t="s">
        <v>853</v>
      </c>
      <c r="B10105" s="2" t="s">
        <v>854</v>
      </c>
      <c r="C10105" s="2">
        <v>2050</v>
      </c>
      <c r="D10105" s="2" t="s">
        <v>241</v>
      </c>
      <c r="E10105" s="2" t="s">
        <v>627</v>
      </c>
      <c r="F10105" s="2" t="s">
        <v>855</v>
      </c>
      <c r="G10105" s="2">
        <v>23</v>
      </c>
      <c r="H10105" s="2">
        <v>4.9741461407389997E-4</v>
      </c>
      <c r="I10105" s="2">
        <v>5.5710436776276804E-4</v>
      </c>
      <c r="J10105" s="26" t="s">
        <v>700</v>
      </c>
    </row>
    <row r="10106" spans="1:10" ht="15.75" hidden="1" customHeight="1" x14ac:dyDescent="0.25">
      <c r="A10106" s="2" t="s">
        <v>853</v>
      </c>
      <c r="B10106" s="2" t="s">
        <v>854</v>
      </c>
      <c r="C10106" s="2">
        <v>2050</v>
      </c>
      <c r="D10106" s="2" t="s">
        <v>241</v>
      </c>
      <c r="E10106" s="2" t="s">
        <v>627</v>
      </c>
      <c r="F10106" s="2" t="s">
        <v>857</v>
      </c>
      <c r="G10106" s="2">
        <v>23</v>
      </c>
      <c r="H10106" s="2">
        <v>6.2015358125790997E-3</v>
      </c>
      <c r="I10106" s="2">
        <v>6.9457201100885926E-3</v>
      </c>
      <c r="J10106" s="26" t="s">
        <v>700</v>
      </c>
    </row>
    <row r="10107" spans="1:10" ht="15.75" hidden="1" customHeight="1" x14ac:dyDescent="0.25">
      <c r="A10107" s="2" t="s">
        <v>853</v>
      </c>
      <c r="B10107" s="2" t="s">
        <v>854</v>
      </c>
      <c r="C10107" s="2">
        <v>2050</v>
      </c>
      <c r="D10107" s="2" t="s">
        <v>241</v>
      </c>
      <c r="E10107" s="2" t="s">
        <v>627</v>
      </c>
      <c r="F10107" s="2" t="s">
        <v>858</v>
      </c>
      <c r="G10107" s="2">
        <v>23</v>
      </c>
      <c r="H10107" s="2">
        <v>6.3376991311088204E-2</v>
      </c>
      <c r="I10107" s="2">
        <v>7.0982230268418794E-2</v>
      </c>
      <c r="J10107" s="26" t="s">
        <v>700</v>
      </c>
    </row>
    <row r="10108" spans="1:10" ht="15.75" hidden="1" customHeight="1" x14ac:dyDescent="0.25">
      <c r="A10108" s="2" t="s">
        <v>853</v>
      </c>
      <c r="B10108" s="2" t="s">
        <v>854</v>
      </c>
      <c r="C10108" s="2">
        <v>2050</v>
      </c>
      <c r="D10108" s="2" t="s">
        <v>241</v>
      </c>
      <c r="E10108" s="2" t="s">
        <v>627</v>
      </c>
      <c r="F10108" s="2" t="s">
        <v>860</v>
      </c>
      <c r="G10108" s="2">
        <v>23</v>
      </c>
      <c r="H10108" s="2">
        <v>9.6777211292646999E-3</v>
      </c>
      <c r="I10108" s="2">
        <v>1.0839047664776466E-2</v>
      </c>
      <c r="J10108" s="26" t="s">
        <v>701</v>
      </c>
    </row>
    <row r="10109" spans="1:10" ht="15.75" hidden="1" customHeight="1" x14ac:dyDescent="0.25">
      <c r="A10109" s="2" t="s">
        <v>853</v>
      </c>
      <c r="B10109" s="2" t="s">
        <v>854</v>
      </c>
      <c r="C10109" s="2">
        <v>2050</v>
      </c>
      <c r="D10109" s="2" t="s">
        <v>241</v>
      </c>
      <c r="E10109" s="2" t="s">
        <v>627</v>
      </c>
      <c r="F10109" s="2" t="s">
        <v>859</v>
      </c>
      <c r="G10109" s="2">
        <v>23</v>
      </c>
      <c r="H10109" s="2">
        <v>1.0375029378338E-3</v>
      </c>
      <c r="I10109" s="2">
        <v>1.1620032903738562E-3</v>
      </c>
      <c r="J10109" s="26" t="s">
        <v>700</v>
      </c>
    </row>
    <row r="10110" spans="1:10" ht="15.75" hidden="1" customHeight="1" x14ac:dyDescent="0.25">
      <c r="A10110" s="2" t="s">
        <v>853</v>
      </c>
      <c r="B10110" s="2" t="s">
        <v>854</v>
      </c>
      <c r="C10110" s="2">
        <v>2050</v>
      </c>
      <c r="D10110" s="2" t="s">
        <v>241</v>
      </c>
      <c r="E10110" s="2" t="s">
        <v>627</v>
      </c>
      <c r="F10110" s="2" t="s">
        <v>856</v>
      </c>
      <c r="G10110" s="2">
        <v>24</v>
      </c>
      <c r="H10110" s="2">
        <v>3.4918460005430003E-4</v>
      </c>
      <c r="I10110" s="2">
        <v>3.9108675206081609E-4</v>
      </c>
      <c r="J10110" s="26" t="s">
        <v>700</v>
      </c>
    </row>
    <row r="10111" spans="1:10" ht="15.75" hidden="1" customHeight="1" x14ac:dyDescent="0.25">
      <c r="A10111" s="2" t="s">
        <v>853</v>
      </c>
      <c r="B10111" s="2" t="s">
        <v>854</v>
      </c>
      <c r="C10111" s="2">
        <v>2050</v>
      </c>
      <c r="D10111" s="2" t="s">
        <v>241</v>
      </c>
      <c r="E10111" s="2" t="s">
        <v>627</v>
      </c>
      <c r="F10111" s="2" t="s">
        <v>857</v>
      </c>
      <c r="G10111" s="2">
        <v>24</v>
      </c>
      <c r="H10111" s="2">
        <v>9.1025373840239003E-3</v>
      </c>
      <c r="I10111" s="2">
        <v>1.0194841870106769E-2</v>
      </c>
      <c r="J10111" s="26" t="s">
        <v>700</v>
      </c>
    </row>
    <row r="10112" spans="1:10" ht="15.75" hidden="1" customHeight="1" x14ac:dyDescent="0.25">
      <c r="A10112" s="2" t="s">
        <v>853</v>
      </c>
      <c r="B10112" s="2" t="s">
        <v>854</v>
      </c>
      <c r="C10112" s="2">
        <v>2050</v>
      </c>
      <c r="D10112" s="2" t="s">
        <v>241</v>
      </c>
      <c r="E10112" s="2" t="s">
        <v>627</v>
      </c>
      <c r="F10112" s="2" t="s">
        <v>860</v>
      </c>
      <c r="G10112" s="2">
        <v>24</v>
      </c>
      <c r="H10112" s="2">
        <v>5.7549741468392E-3</v>
      </c>
      <c r="I10112" s="2">
        <v>6.4455710444599043E-3</v>
      </c>
      <c r="J10112" s="26" t="s">
        <v>701</v>
      </c>
    </row>
    <row r="10113" spans="1:10" ht="15.75" hidden="1" customHeight="1" x14ac:dyDescent="0.25">
      <c r="A10113" s="2" t="s">
        <v>853</v>
      </c>
      <c r="B10113" s="2" t="s">
        <v>854</v>
      </c>
      <c r="C10113" s="2">
        <v>2050</v>
      </c>
      <c r="D10113" s="2" t="s">
        <v>241</v>
      </c>
      <c r="E10113" s="2" t="s">
        <v>627</v>
      </c>
      <c r="F10113" s="2" t="s">
        <v>859</v>
      </c>
      <c r="G10113" s="2">
        <v>24</v>
      </c>
      <c r="H10113" s="2">
        <v>4.4599409739019998E-4</v>
      </c>
      <c r="I10113" s="2">
        <v>4.99513389077024E-4</v>
      </c>
      <c r="J10113" s="26" t="s">
        <v>700</v>
      </c>
    </row>
    <row r="10114" spans="1:10" ht="15.75" hidden="1" customHeight="1" x14ac:dyDescent="0.25">
      <c r="A10114" s="2" t="s">
        <v>853</v>
      </c>
      <c r="B10114" s="2" t="s">
        <v>854</v>
      </c>
      <c r="C10114" s="2">
        <v>2050</v>
      </c>
      <c r="D10114" s="2" t="s">
        <v>241</v>
      </c>
      <c r="E10114" s="2" t="s">
        <v>627</v>
      </c>
      <c r="F10114" s="2" t="s">
        <v>858</v>
      </c>
      <c r="G10114" s="2">
        <v>24</v>
      </c>
      <c r="H10114" s="2">
        <v>6.3678547739982605E-2</v>
      </c>
      <c r="I10114" s="2">
        <v>7.1319973468780523E-2</v>
      </c>
      <c r="J10114" s="26" t="s">
        <v>700</v>
      </c>
    </row>
    <row r="10115" spans="1:10" ht="15.75" hidden="1" customHeight="1" x14ac:dyDescent="0.25">
      <c r="A10115" s="2" t="s">
        <v>853</v>
      </c>
      <c r="B10115" s="2" t="s">
        <v>854</v>
      </c>
      <c r="C10115" s="2">
        <v>2050</v>
      </c>
      <c r="D10115" s="2" t="s">
        <v>241</v>
      </c>
      <c r="E10115" s="2" t="s">
        <v>627</v>
      </c>
      <c r="F10115" s="2" t="s">
        <v>859</v>
      </c>
      <c r="G10115" s="2">
        <v>25</v>
      </c>
      <c r="H10115" s="2">
        <v>3.1845910707488999E-3</v>
      </c>
      <c r="I10115" s="2">
        <v>3.5667419992387681E-3</v>
      </c>
      <c r="J10115" s="26" t="s">
        <v>700</v>
      </c>
    </row>
    <row r="10116" spans="1:10" ht="15.75" hidden="1" customHeight="1" x14ac:dyDescent="0.25">
      <c r="A10116" s="2" t="s">
        <v>853</v>
      </c>
      <c r="B10116" s="2" t="s">
        <v>854</v>
      </c>
      <c r="C10116" s="2">
        <v>2050</v>
      </c>
      <c r="D10116" s="2" t="s">
        <v>241</v>
      </c>
      <c r="E10116" s="2" t="s">
        <v>627</v>
      </c>
      <c r="F10116" s="2" t="s">
        <v>858</v>
      </c>
      <c r="G10116" s="2">
        <v>25</v>
      </c>
      <c r="H10116" s="2">
        <v>3.7219708785414703E-2</v>
      </c>
      <c r="I10116" s="2">
        <v>4.1686073839664474E-2</v>
      </c>
      <c r="J10116" s="26" t="s">
        <v>700</v>
      </c>
    </row>
    <row r="10117" spans="1:10" ht="15.75" hidden="1" customHeight="1" x14ac:dyDescent="0.25">
      <c r="A10117" s="2" t="s">
        <v>853</v>
      </c>
      <c r="B10117" s="2" t="s">
        <v>854</v>
      </c>
      <c r="C10117" s="2">
        <v>2050</v>
      </c>
      <c r="D10117" s="2" t="s">
        <v>241</v>
      </c>
      <c r="E10117" s="2" t="s">
        <v>627</v>
      </c>
      <c r="F10117" s="2" t="s">
        <v>857</v>
      </c>
      <c r="G10117" s="2">
        <v>25</v>
      </c>
      <c r="H10117" s="2">
        <v>3.4836723643821002E-3</v>
      </c>
      <c r="I10117" s="2">
        <v>3.9017130481079527E-3</v>
      </c>
      <c r="J10117" s="26" t="s">
        <v>700</v>
      </c>
    </row>
    <row r="10118" spans="1:10" ht="15.75" hidden="1" customHeight="1" x14ac:dyDescent="0.25">
      <c r="A10118" s="2" t="s">
        <v>853</v>
      </c>
      <c r="B10118" s="2" t="s">
        <v>854</v>
      </c>
      <c r="C10118" s="2">
        <v>2050</v>
      </c>
      <c r="D10118" s="2" t="s">
        <v>241</v>
      </c>
      <c r="E10118" s="2" t="s">
        <v>627</v>
      </c>
      <c r="F10118" s="2" t="s">
        <v>860</v>
      </c>
      <c r="G10118" s="2">
        <v>25</v>
      </c>
      <c r="H10118" s="2">
        <v>3.9396503125316996E-3</v>
      </c>
      <c r="I10118" s="2">
        <v>4.4124083500355037E-3</v>
      </c>
      <c r="J10118" s="26" t="s">
        <v>701</v>
      </c>
    </row>
    <row r="10119" spans="1:10" ht="15.75" hidden="1" customHeight="1" x14ac:dyDescent="0.25">
      <c r="A10119" s="2" t="s">
        <v>853</v>
      </c>
      <c r="B10119" s="2" t="s">
        <v>854</v>
      </c>
      <c r="C10119" s="2">
        <v>2050</v>
      </c>
      <c r="D10119" s="2" t="s">
        <v>241</v>
      </c>
      <c r="E10119" s="2" t="s">
        <v>627</v>
      </c>
      <c r="F10119" s="2" t="s">
        <v>856</v>
      </c>
      <c r="G10119" s="2">
        <v>25</v>
      </c>
      <c r="H10119" s="2">
        <v>1.202654893859E-4</v>
      </c>
      <c r="I10119" s="2">
        <v>1.3469734811220801E-4</v>
      </c>
      <c r="J10119" s="26" t="s">
        <v>700</v>
      </c>
    </row>
    <row r="10120" spans="1:10" ht="15.75" hidden="1" customHeight="1" x14ac:dyDescent="0.25">
      <c r="A10120" s="2" t="s">
        <v>853</v>
      </c>
      <c r="B10120" s="2" t="s">
        <v>854</v>
      </c>
      <c r="C10120" s="2">
        <v>2050</v>
      </c>
      <c r="D10120" s="2" t="s">
        <v>241</v>
      </c>
      <c r="E10120" s="2" t="s">
        <v>627</v>
      </c>
      <c r="F10120" s="2" t="s">
        <v>858</v>
      </c>
      <c r="G10120" s="2">
        <v>26</v>
      </c>
      <c r="H10120" s="2">
        <v>4.3102447409182801E-2</v>
      </c>
      <c r="I10120" s="2">
        <v>4.8274741098284744E-2</v>
      </c>
      <c r="J10120" s="26" t="s">
        <v>700</v>
      </c>
    </row>
    <row r="10121" spans="1:10" ht="15.75" hidden="1" customHeight="1" x14ac:dyDescent="0.25">
      <c r="A10121" s="2" t="s">
        <v>853</v>
      </c>
      <c r="B10121" s="2" t="s">
        <v>854</v>
      </c>
      <c r="C10121" s="2">
        <v>2050</v>
      </c>
      <c r="D10121" s="2" t="s">
        <v>241</v>
      </c>
      <c r="E10121" s="2" t="s">
        <v>627</v>
      </c>
      <c r="F10121" s="2" t="s">
        <v>860</v>
      </c>
      <c r="G10121" s="2">
        <v>26</v>
      </c>
      <c r="H10121" s="2">
        <v>1.5162814524956E-3</v>
      </c>
      <c r="I10121" s="2">
        <v>1.6982352267950721E-3</v>
      </c>
      <c r="J10121" s="26" t="s">
        <v>701</v>
      </c>
    </row>
    <row r="10122" spans="1:10" ht="15.75" hidden="1" customHeight="1" x14ac:dyDescent="0.25">
      <c r="A10122" s="2" t="s">
        <v>853</v>
      </c>
      <c r="B10122" s="2" t="s">
        <v>854</v>
      </c>
      <c r="C10122" s="2">
        <v>2050</v>
      </c>
      <c r="D10122" s="2" t="s">
        <v>241</v>
      </c>
      <c r="E10122" s="2" t="s">
        <v>627</v>
      </c>
      <c r="F10122" s="2" t="s">
        <v>859</v>
      </c>
      <c r="G10122" s="2">
        <v>26</v>
      </c>
      <c r="H10122" s="2">
        <v>7.386543584289E-4</v>
      </c>
      <c r="I10122" s="2">
        <v>8.2729288144036805E-4</v>
      </c>
      <c r="J10122" s="26" t="s">
        <v>700</v>
      </c>
    </row>
    <row r="10123" spans="1:10" ht="15.75" hidden="1" customHeight="1" x14ac:dyDescent="0.25">
      <c r="A10123" s="2" t="s">
        <v>853</v>
      </c>
      <c r="B10123" s="2" t="s">
        <v>854</v>
      </c>
      <c r="C10123" s="2">
        <v>2050</v>
      </c>
      <c r="D10123" s="2" t="s">
        <v>241</v>
      </c>
      <c r="E10123" s="2" t="s">
        <v>627</v>
      </c>
      <c r="F10123" s="2" t="s">
        <v>856</v>
      </c>
      <c r="G10123" s="2">
        <v>26</v>
      </c>
      <c r="H10123" s="2">
        <v>1.9072860595770001E-4</v>
      </c>
      <c r="I10123" s="2">
        <v>2.1361603867262405E-4</v>
      </c>
      <c r="J10123" s="26" t="s">
        <v>700</v>
      </c>
    </row>
    <row r="10124" spans="1:10" ht="15.75" hidden="1" customHeight="1" x14ac:dyDescent="0.25">
      <c r="A10124" s="2" t="s">
        <v>853</v>
      </c>
      <c r="B10124" s="2" t="s">
        <v>854</v>
      </c>
      <c r="C10124" s="2">
        <v>2050</v>
      </c>
      <c r="D10124" s="2" t="s">
        <v>241</v>
      </c>
      <c r="E10124" s="2" t="s">
        <v>627</v>
      </c>
      <c r="F10124" s="2" t="s">
        <v>857</v>
      </c>
      <c r="G10124" s="2">
        <v>26</v>
      </c>
      <c r="H10124" s="2">
        <v>2.6507839211263001E-3</v>
      </c>
      <c r="I10124" s="2">
        <v>2.9688779916614565E-3</v>
      </c>
      <c r="J10124" s="26" t="s">
        <v>700</v>
      </c>
    </row>
    <row r="10125" spans="1:10" ht="15.75" hidden="1" customHeight="1" x14ac:dyDescent="0.25">
      <c r="A10125" s="2" t="s">
        <v>853</v>
      </c>
      <c r="B10125" s="2" t="s">
        <v>854</v>
      </c>
      <c r="C10125" s="2">
        <v>2050</v>
      </c>
      <c r="D10125" s="2" t="s">
        <v>241</v>
      </c>
      <c r="E10125" s="2" t="s">
        <v>627</v>
      </c>
      <c r="F10125" s="2" t="s">
        <v>859</v>
      </c>
      <c r="G10125" s="2">
        <v>27</v>
      </c>
      <c r="H10125" s="2">
        <v>1.2251993321114999E-3</v>
      </c>
      <c r="I10125" s="2">
        <v>1.3722232519648801E-3</v>
      </c>
      <c r="J10125" s="26" t="s">
        <v>700</v>
      </c>
    </row>
    <row r="10126" spans="1:10" ht="15.75" hidden="1" customHeight="1" x14ac:dyDescent="0.25">
      <c r="A10126" s="2" t="s">
        <v>853</v>
      </c>
      <c r="B10126" s="2" t="s">
        <v>854</v>
      </c>
      <c r="C10126" s="2">
        <v>2050</v>
      </c>
      <c r="D10126" s="2" t="s">
        <v>241</v>
      </c>
      <c r="E10126" s="2" t="s">
        <v>627</v>
      </c>
      <c r="F10126" s="2" t="s">
        <v>860</v>
      </c>
      <c r="G10126" s="2">
        <v>27</v>
      </c>
      <c r="H10126" s="2">
        <v>1.3924231170677E-3</v>
      </c>
      <c r="I10126" s="2">
        <v>1.5595138911158241E-3</v>
      </c>
      <c r="J10126" s="26" t="s">
        <v>701</v>
      </c>
    </row>
    <row r="10127" spans="1:10" ht="15.75" hidden="1" customHeight="1" x14ac:dyDescent="0.25">
      <c r="A10127" s="2" t="s">
        <v>853</v>
      </c>
      <c r="B10127" s="2" t="s">
        <v>854</v>
      </c>
      <c r="C10127" s="2">
        <v>2050</v>
      </c>
      <c r="D10127" s="2" t="s">
        <v>241</v>
      </c>
      <c r="E10127" s="2" t="s">
        <v>627</v>
      </c>
      <c r="F10127" s="2" t="s">
        <v>855</v>
      </c>
      <c r="G10127" s="2">
        <v>27</v>
      </c>
      <c r="H10127" s="2">
        <v>2.3514595814049001E-3</v>
      </c>
      <c r="I10127" s="2">
        <v>2.6336347311734882E-3</v>
      </c>
      <c r="J10127" s="26" t="s">
        <v>700</v>
      </c>
    </row>
    <row r="10128" spans="1:10" ht="15.75" hidden="1" customHeight="1" x14ac:dyDescent="0.25">
      <c r="A10128" s="2" t="s">
        <v>853</v>
      </c>
      <c r="B10128" s="2" t="s">
        <v>854</v>
      </c>
      <c r="C10128" s="2">
        <v>2050</v>
      </c>
      <c r="D10128" s="2" t="s">
        <v>241</v>
      </c>
      <c r="E10128" s="2" t="s">
        <v>627</v>
      </c>
      <c r="F10128" s="2" t="s">
        <v>856</v>
      </c>
      <c r="G10128" s="2">
        <v>27</v>
      </c>
      <c r="H10128" s="2">
        <v>2.3840337598809999E-4</v>
      </c>
      <c r="I10128" s="2">
        <v>2.6701178110667201E-4</v>
      </c>
      <c r="J10128" s="26" t="s">
        <v>700</v>
      </c>
    </row>
    <row r="10129" spans="1:10" ht="15.75" hidden="1" customHeight="1" x14ac:dyDescent="0.25">
      <c r="A10129" s="2" t="s">
        <v>853</v>
      </c>
      <c r="B10129" s="2" t="s">
        <v>854</v>
      </c>
      <c r="C10129" s="2">
        <v>2050</v>
      </c>
      <c r="D10129" s="2" t="s">
        <v>241</v>
      </c>
      <c r="E10129" s="2" t="s">
        <v>627</v>
      </c>
      <c r="F10129" s="2" t="s">
        <v>857</v>
      </c>
      <c r="G10129" s="2">
        <v>27</v>
      </c>
      <c r="H10129" s="2">
        <v>4.5136263361201003E-3</v>
      </c>
      <c r="I10129" s="2">
        <v>5.055261496454513E-3</v>
      </c>
      <c r="J10129" s="26" t="s">
        <v>700</v>
      </c>
    </row>
    <row r="10130" spans="1:10" ht="15.75" hidden="1" customHeight="1" x14ac:dyDescent="0.25">
      <c r="A10130" s="2" t="s">
        <v>853</v>
      </c>
      <c r="B10130" s="2" t="s">
        <v>854</v>
      </c>
      <c r="C10130" s="2">
        <v>2050</v>
      </c>
      <c r="D10130" s="2" t="s">
        <v>241</v>
      </c>
      <c r="E10130" s="2" t="s">
        <v>627</v>
      </c>
      <c r="F10130" s="2" t="s">
        <v>858</v>
      </c>
      <c r="G10130" s="2">
        <v>27</v>
      </c>
      <c r="H10130" s="2">
        <v>2.51257095951587E-2</v>
      </c>
      <c r="I10130" s="2">
        <v>2.8140794746577748E-2</v>
      </c>
      <c r="J10130" s="26" t="s">
        <v>700</v>
      </c>
    </row>
    <row r="10131" spans="1:10" ht="15.75" hidden="1" customHeight="1" x14ac:dyDescent="0.25">
      <c r="A10131" s="2" t="s">
        <v>853</v>
      </c>
      <c r="B10131" s="2" t="s">
        <v>854</v>
      </c>
      <c r="C10131" s="2">
        <v>2050</v>
      </c>
      <c r="D10131" s="2" t="s">
        <v>241</v>
      </c>
      <c r="E10131" s="2" t="s">
        <v>627</v>
      </c>
      <c r="F10131" s="2" t="s">
        <v>859</v>
      </c>
      <c r="G10131" s="2">
        <v>28</v>
      </c>
      <c r="H10131" s="2">
        <v>6.3289921672549999E-4</v>
      </c>
      <c r="I10131" s="2">
        <v>7.0884712273256009E-4</v>
      </c>
      <c r="J10131" s="26" t="s">
        <v>700</v>
      </c>
    </row>
    <row r="10132" spans="1:10" ht="15.75" hidden="1" customHeight="1" x14ac:dyDescent="0.25">
      <c r="A10132" s="2" t="s">
        <v>853</v>
      </c>
      <c r="B10132" s="2" t="s">
        <v>854</v>
      </c>
      <c r="C10132" s="2">
        <v>2050</v>
      </c>
      <c r="D10132" s="2" t="s">
        <v>241</v>
      </c>
      <c r="E10132" s="2" t="s">
        <v>627</v>
      </c>
      <c r="F10132" s="2" t="s">
        <v>858</v>
      </c>
      <c r="G10132" s="2">
        <v>28</v>
      </c>
      <c r="H10132" s="2">
        <v>2.58726726751775E-2</v>
      </c>
      <c r="I10132" s="2">
        <v>2.8977393396198804E-2</v>
      </c>
      <c r="J10132" s="26" t="s">
        <v>700</v>
      </c>
    </row>
    <row r="10133" spans="1:10" ht="15.75" hidden="1" customHeight="1" x14ac:dyDescent="0.25">
      <c r="A10133" s="2" t="s">
        <v>853</v>
      </c>
      <c r="B10133" s="2" t="s">
        <v>854</v>
      </c>
      <c r="C10133" s="2">
        <v>2050</v>
      </c>
      <c r="D10133" s="2" t="s">
        <v>241</v>
      </c>
      <c r="E10133" s="2" t="s">
        <v>627</v>
      </c>
      <c r="F10133" s="2" t="s">
        <v>860</v>
      </c>
      <c r="G10133" s="2">
        <v>28</v>
      </c>
      <c r="H10133" s="2">
        <v>2.7355315978639001E-3</v>
      </c>
      <c r="I10133" s="2">
        <v>3.0637953896075682E-3</v>
      </c>
      <c r="J10133" s="26" t="s">
        <v>701</v>
      </c>
    </row>
    <row r="10134" spans="1:10" ht="15.75" hidden="1" customHeight="1" x14ac:dyDescent="0.25">
      <c r="A10134" s="2" t="s">
        <v>853</v>
      </c>
      <c r="B10134" s="2" t="s">
        <v>854</v>
      </c>
      <c r="C10134" s="2">
        <v>2050</v>
      </c>
      <c r="D10134" s="2" t="s">
        <v>241</v>
      </c>
      <c r="E10134" s="2" t="s">
        <v>627</v>
      </c>
      <c r="F10134" s="2" t="s">
        <v>857</v>
      </c>
      <c r="G10134" s="2">
        <v>28</v>
      </c>
      <c r="H10134" s="2">
        <v>3.3749260473996002E-3</v>
      </c>
      <c r="I10134" s="2">
        <v>3.7799171730875524E-3</v>
      </c>
      <c r="J10134" s="26" t="s">
        <v>700</v>
      </c>
    </row>
    <row r="10135" spans="1:10" ht="15.75" hidden="1" customHeight="1" x14ac:dyDescent="0.25">
      <c r="A10135" s="2" t="s">
        <v>853</v>
      </c>
      <c r="B10135" s="2" t="s">
        <v>854</v>
      </c>
      <c r="C10135" s="2">
        <v>2050</v>
      </c>
      <c r="D10135" s="2" t="s">
        <v>241</v>
      </c>
      <c r="E10135" s="2" t="s">
        <v>627</v>
      </c>
      <c r="F10135" s="2" t="s">
        <v>856</v>
      </c>
      <c r="G10135" s="2">
        <v>28</v>
      </c>
      <c r="H10135" s="2">
        <v>2.2902513956069999E-4</v>
      </c>
      <c r="I10135" s="2">
        <v>2.5650815630798399E-4</v>
      </c>
      <c r="J10135" s="26" t="s">
        <v>700</v>
      </c>
    </row>
    <row r="10136" spans="1:10" ht="15.75" hidden="1" customHeight="1" x14ac:dyDescent="0.25">
      <c r="A10136" s="2" t="s">
        <v>853</v>
      </c>
      <c r="B10136" s="2" t="s">
        <v>854</v>
      </c>
      <c r="C10136" s="2">
        <v>2050</v>
      </c>
      <c r="D10136" s="2" t="s">
        <v>241</v>
      </c>
      <c r="E10136" s="2" t="s">
        <v>627</v>
      </c>
      <c r="F10136" s="2" t="s">
        <v>860</v>
      </c>
      <c r="G10136" s="2">
        <v>29</v>
      </c>
      <c r="H10136" s="2">
        <v>2.6720565510913999E-3</v>
      </c>
      <c r="I10136" s="2">
        <v>2.9927033372223683E-3</v>
      </c>
      <c r="J10136" s="26" t="s">
        <v>701</v>
      </c>
    </row>
    <row r="10137" spans="1:10" ht="15.75" hidden="1" customHeight="1" x14ac:dyDescent="0.25">
      <c r="A10137" s="2" t="s">
        <v>853</v>
      </c>
      <c r="B10137" s="2" t="s">
        <v>854</v>
      </c>
      <c r="C10137" s="2">
        <v>2050</v>
      </c>
      <c r="D10137" s="2" t="s">
        <v>241</v>
      </c>
      <c r="E10137" s="2" t="s">
        <v>627</v>
      </c>
      <c r="F10137" s="2" t="s">
        <v>858</v>
      </c>
      <c r="G10137" s="2">
        <v>29</v>
      </c>
      <c r="H10137" s="2">
        <v>3.4681615652516498E-2</v>
      </c>
      <c r="I10137" s="2">
        <v>3.8843409530818482E-2</v>
      </c>
      <c r="J10137" s="26" t="s">
        <v>700</v>
      </c>
    </row>
    <row r="10138" spans="1:10" ht="15.75" hidden="1" customHeight="1" x14ac:dyDescent="0.25">
      <c r="A10138" s="2" t="s">
        <v>853</v>
      </c>
      <c r="B10138" s="2" t="s">
        <v>854</v>
      </c>
      <c r="C10138" s="2">
        <v>2050</v>
      </c>
      <c r="D10138" s="2" t="s">
        <v>241</v>
      </c>
      <c r="E10138" s="2" t="s">
        <v>627</v>
      </c>
      <c r="F10138" s="2" t="s">
        <v>857</v>
      </c>
      <c r="G10138" s="2">
        <v>29</v>
      </c>
      <c r="H10138" s="2">
        <v>3.1462966871914E-3</v>
      </c>
      <c r="I10138" s="2">
        <v>3.5238522896543683E-3</v>
      </c>
      <c r="J10138" s="26" t="s">
        <v>700</v>
      </c>
    </row>
    <row r="10139" spans="1:10" ht="15.75" hidden="1" customHeight="1" x14ac:dyDescent="0.25">
      <c r="A10139" s="2" t="s">
        <v>853</v>
      </c>
      <c r="B10139" s="2" t="s">
        <v>854</v>
      </c>
      <c r="C10139" s="2">
        <v>2050</v>
      </c>
      <c r="D10139" s="2" t="s">
        <v>241</v>
      </c>
      <c r="E10139" s="2" t="s">
        <v>627</v>
      </c>
      <c r="F10139" s="2" t="s">
        <v>856</v>
      </c>
      <c r="G10139" s="2">
        <v>29</v>
      </c>
      <c r="H10139" s="2">
        <v>2.196702662332E-4</v>
      </c>
      <c r="I10139" s="2">
        <v>2.4603069818118404E-4</v>
      </c>
      <c r="J10139" s="26" t="s">
        <v>700</v>
      </c>
    </row>
    <row r="10140" spans="1:10" ht="15.75" hidden="1" customHeight="1" x14ac:dyDescent="0.25">
      <c r="A10140" s="2" t="s">
        <v>853</v>
      </c>
      <c r="B10140" s="2" t="s">
        <v>854</v>
      </c>
      <c r="C10140" s="2">
        <v>2050</v>
      </c>
      <c r="D10140" s="2" t="s">
        <v>241</v>
      </c>
      <c r="E10140" s="2" t="s">
        <v>627</v>
      </c>
      <c r="F10140" s="2" t="s">
        <v>859</v>
      </c>
      <c r="G10140" s="2">
        <v>29</v>
      </c>
      <c r="H10140" s="2">
        <v>1.168347807834E-4</v>
      </c>
      <c r="I10140" s="2">
        <v>1.3085495447740802E-4</v>
      </c>
      <c r="J10140" s="26" t="s">
        <v>700</v>
      </c>
    </row>
    <row r="10141" spans="1:10" ht="15.75" hidden="1" customHeight="1" x14ac:dyDescent="0.25">
      <c r="A10141" s="2" t="s">
        <v>853</v>
      </c>
      <c r="B10141" s="2" t="s">
        <v>854</v>
      </c>
      <c r="C10141" s="2">
        <v>2050</v>
      </c>
      <c r="D10141" s="2" t="s">
        <v>241</v>
      </c>
      <c r="E10141" s="2" t="s">
        <v>627</v>
      </c>
      <c r="F10141" s="2" t="s">
        <v>860</v>
      </c>
      <c r="G10141" s="2">
        <v>30</v>
      </c>
      <c r="H10141" s="2">
        <v>4.5907594030723002E-3</v>
      </c>
      <c r="I10141" s="2">
        <v>5.1416505314409765E-3</v>
      </c>
      <c r="J10141" s="26" t="s">
        <v>701</v>
      </c>
    </row>
    <row r="10142" spans="1:10" ht="15.75" hidden="1" customHeight="1" x14ac:dyDescent="0.25">
      <c r="A10142" s="2" t="s">
        <v>853</v>
      </c>
      <c r="B10142" s="2" t="s">
        <v>854</v>
      </c>
      <c r="C10142" s="2">
        <v>2050</v>
      </c>
      <c r="D10142" s="2" t="s">
        <v>241</v>
      </c>
      <c r="E10142" s="2" t="s">
        <v>627</v>
      </c>
      <c r="F10142" s="2" t="s">
        <v>857</v>
      </c>
      <c r="G10142" s="2">
        <v>30</v>
      </c>
      <c r="H10142" s="2">
        <v>2.5673822965473002E-3</v>
      </c>
      <c r="I10142" s="2">
        <v>2.8754681721329767E-3</v>
      </c>
      <c r="J10142" s="26" t="s">
        <v>700</v>
      </c>
    </row>
    <row r="10143" spans="1:10" ht="15.75" hidden="1" customHeight="1" x14ac:dyDescent="0.25">
      <c r="A10143" s="2" t="s">
        <v>853</v>
      </c>
      <c r="B10143" s="2" t="s">
        <v>854</v>
      </c>
      <c r="C10143" s="2">
        <v>2050</v>
      </c>
      <c r="D10143" s="2" t="s">
        <v>241</v>
      </c>
      <c r="E10143" s="2" t="s">
        <v>627</v>
      </c>
      <c r="F10143" s="2" t="s">
        <v>856</v>
      </c>
      <c r="G10143" s="2">
        <v>30</v>
      </c>
      <c r="H10143" s="2">
        <v>3.509652597131E-4</v>
      </c>
      <c r="I10143" s="2">
        <v>3.9308109087867203E-4</v>
      </c>
      <c r="J10143" s="26" t="s">
        <v>700</v>
      </c>
    </row>
    <row r="10144" spans="1:10" ht="15.75" hidden="1" customHeight="1" x14ac:dyDescent="0.25">
      <c r="A10144" s="2" t="s">
        <v>853</v>
      </c>
      <c r="B10144" s="2" t="s">
        <v>854</v>
      </c>
      <c r="C10144" s="2">
        <v>2050</v>
      </c>
      <c r="D10144" s="2" t="s">
        <v>241</v>
      </c>
      <c r="E10144" s="2" t="s">
        <v>627</v>
      </c>
      <c r="F10144" s="2" t="s">
        <v>859</v>
      </c>
      <c r="G10144" s="2">
        <v>30</v>
      </c>
      <c r="H10144" s="2">
        <v>3.5314244451000002E-4</v>
      </c>
      <c r="I10144" s="2">
        <v>3.9551953785120004E-4</v>
      </c>
      <c r="J10144" s="26" t="s">
        <v>700</v>
      </c>
    </row>
    <row r="10145" spans="1:10" ht="15.75" hidden="1" customHeight="1" x14ac:dyDescent="0.25">
      <c r="A10145" s="2" t="s">
        <v>853</v>
      </c>
      <c r="B10145" s="2" t="s">
        <v>854</v>
      </c>
      <c r="C10145" s="2">
        <v>2050</v>
      </c>
      <c r="D10145" s="2" t="s">
        <v>241</v>
      </c>
      <c r="E10145" s="2" t="s">
        <v>627</v>
      </c>
      <c r="F10145" s="2" t="s">
        <v>858</v>
      </c>
      <c r="G10145" s="2">
        <v>30</v>
      </c>
      <c r="H10145" s="2">
        <v>2.1456113317981401E-2</v>
      </c>
      <c r="I10145" s="2">
        <v>2.403084691613917E-2</v>
      </c>
      <c r="J10145" s="26" t="s">
        <v>700</v>
      </c>
    </row>
    <row r="10146" spans="1:10" ht="15.75" hidden="1" customHeight="1" x14ac:dyDescent="0.25">
      <c r="A10146" s="2" t="s">
        <v>853</v>
      </c>
      <c r="B10146" s="2" t="s">
        <v>854</v>
      </c>
      <c r="C10146" s="2">
        <v>2050</v>
      </c>
      <c r="D10146" s="2" t="s">
        <v>241</v>
      </c>
      <c r="E10146" s="2" t="s">
        <v>627</v>
      </c>
      <c r="F10146" s="2" t="s">
        <v>855</v>
      </c>
      <c r="G10146" s="2">
        <v>31</v>
      </c>
      <c r="H10146" s="2">
        <v>3.7434525438580002E-4</v>
      </c>
      <c r="I10146" s="2">
        <v>4.1926668491209607E-4</v>
      </c>
      <c r="J10146" s="26" t="s">
        <v>700</v>
      </c>
    </row>
    <row r="10147" spans="1:10" ht="15.75" hidden="1" customHeight="1" x14ac:dyDescent="0.25">
      <c r="A10147" s="2" t="s">
        <v>853</v>
      </c>
      <c r="B10147" s="2" t="s">
        <v>854</v>
      </c>
      <c r="C10147" s="2">
        <v>2050</v>
      </c>
      <c r="D10147" s="2" t="s">
        <v>241</v>
      </c>
      <c r="E10147" s="2" t="s">
        <v>627</v>
      </c>
      <c r="F10147" s="2" t="s">
        <v>858</v>
      </c>
      <c r="G10147" s="2">
        <v>31</v>
      </c>
      <c r="H10147" s="2">
        <v>2.0197866484522799E-2</v>
      </c>
      <c r="I10147" s="2">
        <v>2.2621610462665538E-2</v>
      </c>
      <c r="J10147" s="26" t="s">
        <v>700</v>
      </c>
    </row>
    <row r="10148" spans="1:10" ht="15.75" hidden="1" customHeight="1" x14ac:dyDescent="0.25">
      <c r="A10148" s="2" t="s">
        <v>853</v>
      </c>
      <c r="B10148" s="2" t="s">
        <v>854</v>
      </c>
      <c r="C10148" s="2">
        <v>2050</v>
      </c>
      <c r="D10148" s="2" t="s">
        <v>241</v>
      </c>
      <c r="E10148" s="2" t="s">
        <v>627</v>
      </c>
      <c r="F10148" s="2" t="s">
        <v>859</v>
      </c>
      <c r="G10148" s="2">
        <v>31</v>
      </c>
      <c r="H10148" s="2">
        <v>3.4148110717069997E-4</v>
      </c>
      <c r="I10148" s="2">
        <v>3.8245884003118401E-4</v>
      </c>
      <c r="J10148" s="26" t="s">
        <v>700</v>
      </c>
    </row>
    <row r="10149" spans="1:10" ht="15.75" hidden="1" customHeight="1" x14ac:dyDescent="0.25">
      <c r="A10149" s="2" t="s">
        <v>853</v>
      </c>
      <c r="B10149" s="2" t="s">
        <v>854</v>
      </c>
      <c r="C10149" s="2">
        <v>2050</v>
      </c>
      <c r="D10149" s="2" t="s">
        <v>241</v>
      </c>
      <c r="E10149" s="2" t="s">
        <v>627</v>
      </c>
      <c r="F10149" s="2" t="s">
        <v>857</v>
      </c>
      <c r="G10149" s="2">
        <v>31</v>
      </c>
      <c r="H10149" s="2">
        <v>3.1304530857597002E-3</v>
      </c>
      <c r="I10149" s="2">
        <v>3.5061074560508647E-3</v>
      </c>
      <c r="J10149" s="26" t="s">
        <v>700</v>
      </c>
    </row>
    <row r="10150" spans="1:10" ht="15.75" hidden="1" customHeight="1" x14ac:dyDescent="0.25">
      <c r="A10150" s="2" t="s">
        <v>853</v>
      </c>
      <c r="B10150" s="2" t="s">
        <v>854</v>
      </c>
      <c r="C10150" s="2">
        <v>2050</v>
      </c>
      <c r="D10150" s="2" t="s">
        <v>241</v>
      </c>
      <c r="E10150" s="2" t="s">
        <v>627</v>
      </c>
      <c r="F10150" s="2" t="s">
        <v>856</v>
      </c>
      <c r="G10150" s="2">
        <v>31</v>
      </c>
      <c r="H10150" s="2">
        <v>2.3378316473099999E-4</v>
      </c>
      <c r="I10150" s="2">
        <v>2.6183714449872002E-4</v>
      </c>
      <c r="J10150" s="26" t="s">
        <v>700</v>
      </c>
    </row>
    <row r="10151" spans="1:10" ht="15.75" hidden="1" customHeight="1" x14ac:dyDescent="0.25">
      <c r="A10151" s="2" t="s">
        <v>853</v>
      </c>
      <c r="B10151" s="2" t="s">
        <v>854</v>
      </c>
      <c r="C10151" s="2">
        <v>2050</v>
      </c>
      <c r="D10151" s="2" t="s">
        <v>241</v>
      </c>
      <c r="E10151" s="2" t="s">
        <v>627</v>
      </c>
      <c r="F10151" s="2" t="s">
        <v>860</v>
      </c>
      <c r="G10151" s="2">
        <v>31</v>
      </c>
      <c r="H10151" s="2">
        <v>6.1362615088000005E-4</v>
      </c>
      <c r="I10151" s="2">
        <v>6.8726128898560009E-4</v>
      </c>
      <c r="J10151" s="26" t="s">
        <v>701</v>
      </c>
    </row>
    <row r="10152" spans="1:10" ht="15.75" hidden="1" customHeight="1" x14ac:dyDescent="0.25">
      <c r="A10152" s="2" t="s">
        <v>853</v>
      </c>
      <c r="B10152" s="2" t="s">
        <v>854</v>
      </c>
      <c r="C10152" s="2">
        <v>2050</v>
      </c>
      <c r="D10152" s="2" t="s">
        <v>241</v>
      </c>
      <c r="E10152" s="2" t="s">
        <v>627</v>
      </c>
      <c r="F10152" s="2" t="s">
        <v>856</v>
      </c>
      <c r="G10152" s="2">
        <v>32</v>
      </c>
      <c r="H10152" s="2">
        <v>9.5575880550299999E-5</v>
      </c>
      <c r="I10152" s="2">
        <v>1.0704498621633601E-4</v>
      </c>
      <c r="J10152" s="26" t="s">
        <v>700</v>
      </c>
    </row>
    <row r="10153" spans="1:10" ht="15.75" hidden="1" customHeight="1" x14ac:dyDescent="0.25">
      <c r="A10153" s="2" t="s">
        <v>853</v>
      </c>
      <c r="B10153" s="2" t="s">
        <v>854</v>
      </c>
      <c r="C10153" s="2">
        <v>2050</v>
      </c>
      <c r="D10153" s="2" t="s">
        <v>241</v>
      </c>
      <c r="E10153" s="2" t="s">
        <v>627</v>
      </c>
      <c r="F10153" s="2" t="s">
        <v>858</v>
      </c>
      <c r="G10153" s="2">
        <v>32</v>
      </c>
      <c r="H10153" s="2">
        <v>2.1875599632039701E-2</v>
      </c>
      <c r="I10153" s="2">
        <v>2.4500671587884468E-2</v>
      </c>
      <c r="J10153" s="26" t="s">
        <v>700</v>
      </c>
    </row>
    <row r="10154" spans="1:10" ht="15.75" hidden="1" customHeight="1" x14ac:dyDescent="0.25">
      <c r="A10154" s="2" t="s">
        <v>853</v>
      </c>
      <c r="B10154" s="2" t="s">
        <v>854</v>
      </c>
      <c r="C10154" s="2">
        <v>2050</v>
      </c>
      <c r="D10154" s="2" t="s">
        <v>241</v>
      </c>
      <c r="E10154" s="2" t="s">
        <v>627</v>
      </c>
      <c r="F10154" s="2" t="s">
        <v>857</v>
      </c>
      <c r="G10154" s="2">
        <v>32</v>
      </c>
      <c r="H10154" s="2">
        <v>5.3972623427398997E-3</v>
      </c>
      <c r="I10154" s="2">
        <v>6.0449338238686883E-3</v>
      </c>
      <c r="J10154" s="26" t="s">
        <v>700</v>
      </c>
    </row>
    <row r="10155" spans="1:10" ht="15.75" hidden="1" customHeight="1" x14ac:dyDescent="0.25">
      <c r="A10155" s="2" t="s">
        <v>853</v>
      </c>
      <c r="B10155" s="2" t="s">
        <v>854</v>
      </c>
      <c r="C10155" s="2">
        <v>2050</v>
      </c>
      <c r="D10155" s="2" t="s">
        <v>241</v>
      </c>
      <c r="E10155" s="2" t="s">
        <v>627</v>
      </c>
      <c r="F10155" s="2" t="s">
        <v>860</v>
      </c>
      <c r="G10155" s="2">
        <v>32</v>
      </c>
      <c r="H10155" s="2">
        <v>1.7695964197628001E-3</v>
      </c>
      <c r="I10155" s="2">
        <v>1.9819479901343365E-3</v>
      </c>
      <c r="J10155" s="26" t="s">
        <v>701</v>
      </c>
    </row>
    <row r="10156" spans="1:10" ht="15.75" hidden="1" customHeight="1" x14ac:dyDescent="0.25">
      <c r="A10156" s="2" t="s">
        <v>853</v>
      </c>
      <c r="B10156" s="2" t="s">
        <v>854</v>
      </c>
      <c r="C10156" s="2">
        <v>2050</v>
      </c>
      <c r="D10156" s="2" t="s">
        <v>241</v>
      </c>
      <c r="E10156" s="2" t="s">
        <v>627</v>
      </c>
      <c r="F10156" s="2" t="s">
        <v>859</v>
      </c>
      <c r="G10156" s="2">
        <v>32</v>
      </c>
      <c r="H10156" s="2">
        <v>2.16586930037E-4</v>
      </c>
      <c r="I10156" s="2">
        <v>2.4257736164144003E-4</v>
      </c>
      <c r="J10156" s="26" t="s">
        <v>700</v>
      </c>
    </row>
    <row r="10157" spans="1:10" ht="15.75" hidden="1" customHeight="1" x14ac:dyDescent="0.25">
      <c r="A10157" s="2" t="s">
        <v>853</v>
      </c>
      <c r="B10157" s="2" t="s">
        <v>854</v>
      </c>
      <c r="C10157" s="2">
        <v>2050</v>
      </c>
      <c r="D10157" s="2" t="s">
        <v>241</v>
      </c>
      <c r="E10157" s="2" t="s">
        <v>627</v>
      </c>
      <c r="F10157" s="2" t="s">
        <v>860</v>
      </c>
      <c r="G10157" s="2">
        <v>33</v>
      </c>
      <c r="H10157" s="2">
        <v>1.1731651029550001E-3</v>
      </c>
      <c r="I10157" s="2">
        <v>1.3139449153096003E-3</v>
      </c>
      <c r="J10157" s="26" t="s">
        <v>701</v>
      </c>
    </row>
    <row r="10158" spans="1:10" ht="15.75" hidden="1" customHeight="1" x14ac:dyDescent="0.25">
      <c r="A10158" s="2" t="s">
        <v>853</v>
      </c>
      <c r="B10158" s="2" t="s">
        <v>854</v>
      </c>
      <c r="C10158" s="2">
        <v>2050</v>
      </c>
      <c r="D10158" s="2" t="s">
        <v>241</v>
      </c>
      <c r="E10158" s="2" t="s">
        <v>627</v>
      </c>
      <c r="F10158" s="2" t="s">
        <v>856</v>
      </c>
      <c r="G10158" s="2">
        <v>33</v>
      </c>
      <c r="H10158" s="2">
        <v>9.4340066425499996E-5</v>
      </c>
      <c r="I10158" s="2">
        <v>1.0566087439656E-4</v>
      </c>
      <c r="J10158" s="26" t="s">
        <v>700</v>
      </c>
    </row>
    <row r="10159" spans="1:10" ht="15.75" hidden="1" customHeight="1" x14ac:dyDescent="0.25">
      <c r="A10159" s="2" t="s">
        <v>853</v>
      </c>
      <c r="B10159" s="2" t="s">
        <v>854</v>
      </c>
      <c r="C10159" s="2">
        <v>2050</v>
      </c>
      <c r="D10159" s="2" t="s">
        <v>241</v>
      </c>
      <c r="E10159" s="2" t="s">
        <v>627</v>
      </c>
      <c r="F10159" s="2" t="s">
        <v>859</v>
      </c>
      <c r="G10159" s="2">
        <v>33</v>
      </c>
      <c r="H10159" s="2">
        <v>2.047814268735E-4</v>
      </c>
      <c r="I10159" s="2">
        <v>2.2935519809832002E-4</v>
      </c>
      <c r="J10159" s="26" t="s">
        <v>700</v>
      </c>
    </row>
    <row r="10160" spans="1:10" ht="15.75" hidden="1" customHeight="1" x14ac:dyDescent="0.25">
      <c r="A10160" s="2" t="s">
        <v>853</v>
      </c>
      <c r="B10160" s="2" t="s">
        <v>854</v>
      </c>
      <c r="C10160" s="2">
        <v>2050</v>
      </c>
      <c r="D10160" s="2" t="s">
        <v>241</v>
      </c>
      <c r="E10160" s="2" t="s">
        <v>627</v>
      </c>
      <c r="F10160" s="2" t="s">
        <v>857</v>
      </c>
      <c r="G10160" s="2">
        <v>33</v>
      </c>
      <c r="H10160" s="2">
        <v>1.8755522032734E-3</v>
      </c>
      <c r="I10160" s="2">
        <v>2.1006184676662081E-3</v>
      </c>
      <c r="J10160" s="26" t="s">
        <v>700</v>
      </c>
    </row>
    <row r="10161" spans="1:10" ht="15.75" hidden="1" customHeight="1" x14ac:dyDescent="0.25">
      <c r="A10161" s="2" t="s">
        <v>853</v>
      </c>
      <c r="B10161" s="2" t="s">
        <v>854</v>
      </c>
      <c r="C10161" s="2">
        <v>2050</v>
      </c>
      <c r="D10161" s="2" t="s">
        <v>241</v>
      </c>
      <c r="E10161" s="2" t="s">
        <v>627</v>
      </c>
      <c r="F10161" s="2" t="s">
        <v>858</v>
      </c>
      <c r="G10161" s="2">
        <v>33</v>
      </c>
      <c r="H10161" s="2">
        <v>1.5832046279683699E-2</v>
      </c>
      <c r="I10161" s="2">
        <v>1.7731891833245743E-2</v>
      </c>
      <c r="J10161" s="26" t="s">
        <v>700</v>
      </c>
    </row>
    <row r="10162" spans="1:10" ht="15.75" hidden="1" customHeight="1" x14ac:dyDescent="0.25">
      <c r="A10162" s="2" t="s">
        <v>853</v>
      </c>
      <c r="B10162" s="2" t="s">
        <v>854</v>
      </c>
      <c r="C10162" s="2">
        <v>2050</v>
      </c>
      <c r="D10162" s="2" t="s">
        <v>241</v>
      </c>
      <c r="E10162" s="2" t="s">
        <v>627</v>
      </c>
      <c r="F10162" s="2" t="s">
        <v>860</v>
      </c>
      <c r="G10162" s="2">
        <v>34</v>
      </c>
      <c r="H10162" s="2">
        <v>1.7430155421606999E-3</v>
      </c>
      <c r="I10162" s="2">
        <v>1.9521774072199841E-3</v>
      </c>
      <c r="J10162" s="26" t="s">
        <v>701</v>
      </c>
    </row>
    <row r="10163" spans="1:10" ht="15.75" hidden="1" customHeight="1" x14ac:dyDescent="0.25">
      <c r="A10163" s="2" t="s">
        <v>853</v>
      </c>
      <c r="B10163" s="2" t="s">
        <v>854</v>
      </c>
      <c r="C10163" s="2">
        <v>2050</v>
      </c>
      <c r="D10163" s="2" t="s">
        <v>241</v>
      </c>
      <c r="E10163" s="2" t="s">
        <v>627</v>
      </c>
      <c r="F10163" s="2" t="s">
        <v>859</v>
      </c>
      <c r="G10163" s="2">
        <v>34</v>
      </c>
      <c r="H10163" s="2">
        <v>4.151398024987E-4</v>
      </c>
      <c r="I10163" s="2">
        <v>4.6495657879854407E-4</v>
      </c>
      <c r="J10163" s="26" t="s">
        <v>700</v>
      </c>
    </row>
    <row r="10164" spans="1:10" ht="15.75" hidden="1" customHeight="1" x14ac:dyDescent="0.25">
      <c r="A10164" s="2" t="s">
        <v>853</v>
      </c>
      <c r="B10164" s="2" t="s">
        <v>854</v>
      </c>
      <c r="C10164" s="2">
        <v>2050</v>
      </c>
      <c r="D10164" s="2" t="s">
        <v>241</v>
      </c>
      <c r="E10164" s="2" t="s">
        <v>627</v>
      </c>
      <c r="F10164" s="2" t="s">
        <v>856</v>
      </c>
      <c r="G10164" s="2">
        <v>34</v>
      </c>
      <c r="H10164" s="2">
        <v>2.6255814373140002E-4</v>
      </c>
      <c r="I10164" s="2">
        <v>2.9406512097916807E-4</v>
      </c>
      <c r="J10164" s="26" t="s">
        <v>700</v>
      </c>
    </row>
    <row r="10165" spans="1:10" ht="15.75" hidden="1" customHeight="1" x14ac:dyDescent="0.25">
      <c r="A10165" s="2" t="s">
        <v>853</v>
      </c>
      <c r="B10165" s="2" t="s">
        <v>854</v>
      </c>
      <c r="C10165" s="2">
        <v>2050</v>
      </c>
      <c r="D10165" s="2" t="s">
        <v>241</v>
      </c>
      <c r="E10165" s="2" t="s">
        <v>627</v>
      </c>
      <c r="F10165" s="2" t="s">
        <v>858</v>
      </c>
      <c r="G10165" s="2">
        <v>34</v>
      </c>
      <c r="H10165" s="2">
        <v>2.1326555870473399E-2</v>
      </c>
      <c r="I10165" s="2">
        <v>2.3885742574930209E-2</v>
      </c>
      <c r="J10165" s="26" t="s">
        <v>700</v>
      </c>
    </row>
    <row r="10166" spans="1:10" ht="15.75" hidden="1" customHeight="1" x14ac:dyDescent="0.25">
      <c r="A10166" s="2" t="s">
        <v>853</v>
      </c>
      <c r="B10166" s="2" t="s">
        <v>854</v>
      </c>
      <c r="C10166" s="2">
        <v>2050</v>
      </c>
      <c r="D10166" s="2" t="s">
        <v>241</v>
      </c>
      <c r="E10166" s="2" t="s">
        <v>627</v>
      </c>
      <c r="F10166" s="2" t="s">
        <v>857</v>
      </c>
      <c r="G10166" s="2">
        <v>34</v>
      </c>
      <c r="H10166" s="2">
        <v>2.6709940284491002E-3</v>
      </c>
      <c r="I10166" s="2">
        <v>2.9915133118629924E-3</v>
      </c>
      <c r="J10166" s="26" t="s">
        <v>700</v>
      </c>
    </row>
    <row r="10167" spans="1:10" ht="15.75" hidden="1" customHeight="1" x14ac:dyDescent="0.25">
      <c r="A10167" s="2" t="s">
        <v>853</v>
      </c>
      <c r="B10167" s="2" t="s">
        <v>854</v>
      </c>
      <c r="C10167" s="2">
        <v>2050</v>
      </c>
      <c r="D10167" s="2" t="s">
        <v>241</v>
      </c>
      <c r="E10167" s="2" t="s">
        <v>627</v>
      </c>
      <c r="F10167" s="2" t="s">
        <v>859</v>
      </c>
      <c r="G10167" s="2">
        <v>35</v>
      </c>
      <c r="H10167" s="2">
        <v>2.0061898248970001E-4</v>
      </c>
      <c r="I10167" s="2">
        <v>2.2469326038846403E-4</v>
      </c>
      <c r="J10167" s="26" t="s">
        <v>700</v>
      </c>
    </row>
    <row r="10168" spans="1:10" ht="15.75" hidden="1" customHeight="1" x14ac:dyDescent="0.25">
      <c r="A10168" s="2" t="s">
        <v>853</v>
      </c>
      <c r="B10168" s="2" t="s">
        <v>854</v>
      </c>
      <c r="C10168" s="2">
        <v>2050</v>
      </c>
      <c r="D10168" s="2" t="s">
        <v>241</v>
      </c>
      <c r="E10168" s="2" t="s">
        <v>627</v>
      </c>
      <c r="F10168" s="2" t="s">
        <v>856</v>
      </c>
      <c r="G10168" s="2">
        <v>35</v>
      </c>
      <c r="H10168" s="2">
        <v>8.5633226262900002E-5</v>
      </c>
      <c r="I10168" s="2">
        <v>9.5909213414448012E-5</v>
      </c>
      <c r="J10168" s="26" t="s">
        <v>700</v>
      </c>
    </row>
    <row r="10169" spans="1:10" ht="15.75" hidden="1" customHeight="1" x14ac:dyDescent="0.25">
      <c r="A10169" s="2" t="s">
        <v>853</v>
      </c>
      <c r="B10169" s="2" t="s">
        <v>854</v>
      </c>
      <c r="C10169" s="2">
        <v>2050</v>
      </c>
      <c r="D10169" s="2" t="s">
        <v>241</v>
      </c>
      <c r="E10169" s="2" t="s">
        <v>627</v>
      </c>
      <c r="F10169" s="2" t="s">
        <v>858</v>
      </c>
      <c r="G10169" s="2">
        <v>35</v>
      </c>
      <c r="H10169" s="2">
        <v>7.6636099256575003E-3</v>
      </c>
      <c r="I10169" s="2">
        <v>8.5832431167364009E-3</v>
      </c>
      <c r="J10169" s="26" t="s">
        <v>700</v>
      </c>
    </row>
    <row r="10170" spans="1:10" ht="15.75" hidden="1" customHeight="1" x14ac:dyDescent="0.25">
      <c r="A10170" s="2" t="s">
        <v>853</v>
      </c>
      <c r="B10170" s="2" t="s">
        <v>854</v>
      </c>
      <c r="C10170" s="2">
        <v>2050</v>
      </c>
      <c r="D10170" s="2" t="s">
        <v>241</v>
      </c>
      <c r="E10170" s="2" t="s">
        <v>627</v>
      </c>
      <c r="F10170" s="2" t="s">
        <v>857</v>
      </c>
      <c r="G10170" s="2">
        <v>35</v>
      </c>
      <c r="H10170" s="2">
        <v>1.748280483298E-3</v>
      </c>
      <c r="I10170" s="2">
        <v>1.9580741412937603E-3</v>
      </c>
      <c r="J10170" s="26" t="s">
        <v>700</v>
      </c>
    </row>
    <row r="10171" spans="1:10" ht="15.75" hidden="1" customHeight="1" x14ac:dyDescent="0.25">
      <c r="A10171" s="2" t="s">
        <v>853</v>
      </c>
      <c r="B10171" s="2" t="s">
        <v>854</v>
      </c>
      <c r="C10171" s="2">
        <v>2050</v>
      </c>
      <c r="D10171" s="2" t="s">
        <v>241</v>
      </c>
      <c r="E10171" s="2" t="s">
        <v>627</v>
      </c>
      <c r="F10171" s="2" t="s">
        <v>860</v>
      </c>
      <c r="G10171" s="2">
        <v>35</v>
      </c>
      <c r="H10171" s="2">
        <v>5.4415565682579996E-4</v>
      </c>
      <c r="I10171" s="2">
        <v>6.0945433564489604E-4</v>
      </c>
      <c r="J10171" s="26" t="s">
        <v>701</v>
      </c>
    </row>
    <row r="10172" spans="1:10" ht="15.75" hidden="1" customHeight="1" x14ac:dyDescent="0.25">
      <c r="A10172" s="2" t="s">
        <v>853</v>
      </c>
      <c r="B10172" s="2" t="s">
        <v>854</v>
      </c>
      <c r="C10172" s="2">
        <v>2050</v>
      </c>
      <c r="D10172" s="2" t="s">
        <v>241</v>
      </c>
      <c r="E10172" s="2" t="s">
        <v>627</v>
      </c>
      <c r="F10172" s="2" t="s">
        <v>856</v>
      </c>
      <c r="G10172" s="2">
        <v>36</v>
      </c>
      <c r="H10172" s="2">
        <v>8.4972904005600004E-5</v>
      </c>
      <c r="I10172" s="2">
        <v>9.5169652486272013E-5</v>
      </c>
      <c r="J10172" s="26" t="s">
        <v>700</v>
      </c>
    </row>
    <row r="10173" spans="1:10" ht="15.75" hidden="1" customHeight="1" x14ac:dyDescent="0.25">
      <c r="A10173" s="2" t="s">
        <v>853</v>
      </c>
      <c r="B10173" s="2" t="s">
        <v>854</v>
      </c>
      <c r="C10173" s="2">
        <v>2050</v>
      </c>
      <c r="D10173" s="2" t="s">
        <v>241</v>
      </c>
      <c r="E10173" s="2" t="s">
        <v>627</v>
      </c>
      <c r="F10173" s="2" t="s">
        <v>859</v>
      </c>
      <c r="G10173" s="2">
        <v>36</v>
      </c>
      <c r="H10173" s="2">
        <v>9.3310831289299996E-5</v>
      </c>
      <c r="I10173" s="2">
        <v>1.0450813104401601E-4</v>
      </c>
      <c r="J10173" s="26" t="s">
        <v>700</v>
      </c>
    </row>
    <row r="10174" spans="1:10" ht="15.75" hidden="1" customHeight="1" x14ac:dyDescent="0.25">
      <c r="A10174" s="2" t="s">
        <v>853</v>
      </c>
      <c r="B10174" s="2" t="s">
        <v>854</v>
      </c>
      <c r="C10174" s="2">
        <v>2050</v>
      </c>
      <c r="D10174" s="2" t="s">
        <v>241</v>
      </c>
      <c r="E10174" s="2" t="s">
        <v>627</v>
      </c>
      <c r="F10174" s="2" t="s">
        <v>857</v>
      </c>
      <c r="G10174" s="2">
        <v>36</v>
      </c>
      <c r="H10174" s="2">
        <v>3.3476596290711001E-3</v>
      </c>
      <c r="I10174" s="2">
        <v>3.7493787845596324E-3</v>
      </c>
      <c r="J10174" s="26" t="s">
        <v>700</v>
      </c>
    </row>
    <row r="10175" spans="1:10" ht="15.75" hidden="1" customHeight="1" x14ac:dyDescent="0.25">
      <c r="A10175" s="2" t="s">
        <v>853</v>
      </c>
      <c r="B10175" s="2" t="s">
        <v>854</v>
      </c>
      <c r="C10175" s="2">
        <v>2050</v>
      </c>
      <c r="D10175" s="2" t="s">
        <v>241</v>
      </c>
      <c r="E10175" s="2" t="s">
        <v>627</v>
      </c>
      <c r="F10175" s="2" t="s">
        <v>860</v>
      </c>
      <c r="G10175" s="2">
        <v>36</v>
      </c>
      <c r="H10175" s="2">
        <v>1.050716266036E-3</v>
      </c>
      <c r="I10175" s="2">
        <v>1.1768022179603202E-3</v>
      </c>
      <c r="J10175" s="26" t="s">
        <v>701</v>
      </c>
    </row>
    <row r="10176" spans="1:10" ht="15.75" hidden="1" customHeight="1" x14ac:dyDescent="0.25">
      <c r="A10176" s="2" t="s">
        <v>853</v>
      </c>
      <c r="B10176" s="2" t="s">
        <v>854</v>
      </c>
      <c r="C10176" s="2">
        <v>2050</v>
      </c>
      <c r="D10176" s="2" t="s">
        <v>241</v>
      </c>
      <c r="E10176" s="2" t="s">
        <v>627</v>
      </c>
      <c r="F10176" s="2" t="s">
        <v>858</v>
      </c>
      <c r="G10176" s="2">
        <v>36</v>
      </c>
      <c r="H10176" s="2">
        <v>1.4878749847412101E-2</v>
      </c>
      <c r="I10176" s="2">
        <v>1.6664199829101556E-2</v>
      </c>
      <c r="J10176" s="26" t="s">
        <v>700</v>
      </c>
    </row>
    <row r="10177" spans="1:10" ht="15.75" hidden="1" customHeight="1" x14ac:dyDescent="0.25">
      <c r="A10177" s="2" t="s">
        <v>853</v>
      </c>
      <c r="B10177" s="2" t="s">
        <v>854</v>
      </c>
      <c r="C10177" s="2">
        <v>2050</v>
      </c>
      <c r="D10177" s="2" t="s">
        <v>241</v>
      </c>
      <c r="E10177" s="2" t="s">
        <v>627</v>
      </c>
      <c r="F10177" s="2" t="s">
        <v>856</v>
      </c>
      <c r="G10177" s="2">
        <v>37</v>
      </c>
      <c r="H10177" s="2">
        <v>8.1653557572300002E-5</v>
      </c>
      <c r="I10177" s="2">
        <v>9.1451984480976005E-5</v>
      </c>
      <c r="J10177" s="26" t="s">
        <v>700</v>
      </c>
    </row>
    <row r="10178" spans="1:10" ht="15.75" hidden="1" customHeight="1" x14ac:dyDescent="0.25">
      <c r="A10178" s="2" t="s">
        <v>853</v>
      </c>
      <c r="B10178" s="2" t="s">
        <v>854</v>
      </c>
      <c r="C10178" s="2">
        <v>2050</v>
      </c>
      <c r="D10178" s="2" t="s">
        <v>241</v>
      </c>
      <c r="E10178" s="2" t="s">
        <v>627</v>
      </c>
      <c r="F10178" s="2" t="s">
        <v>859</v>
      </c>
      <c r="G10178" s="2">
        <v>37</v>
      </c>
      <c r="H10178" s="2">
        <v>3.6894391814710001E-4</v>
      </c>
      <c r="I10178" s="2">
        <v>4.1321718832475207E-4</v>
      </c>
      <c r="J10178" s="26" t="s">
        <v>700</v>
      </c>
    </row>
    <row r="10179" spans="1:10" ht="15.75" hidden="1" customHeight="1" x14ac:dyDescent="0.25">
      <c r="A10179" s="2" t="s">
        <v>853</v>
      </c>
      <c r="B10179" s="2" t="s">
        <v>854</v>
      </c>
      <c r="C10179" s="2">
        <v>2050</v>
      </c>
      <c r="D10179" s="2" t="s">
        <v>241</v>
      </c>
      <c r="E10179" s="2" t="s">
        <v>627</v>
      </c>
      <c r="F10179" s="2" t="s">
        <v>860</v>
      </c>
      <c r="G10179" s="2">
        <v>37</v>
      </c>
      <c r="H10179" s="2">
        <v>1.5248678973876001E-3</v>
      </c>
      <c r="I10179" s="2">
        <v>1.7078520450741121E-3</v>
      </c>
      <c r="J10179" s="26" t="s">
        <v>701</v>
      </c>
    </row>
    <row r="10180" spans="1:10" ht="15.75" hidden="1" customHeight="1" x14ac:dyDescent="0.25">
      <c r="A10180" s="2" t="s">
        <v>853</v>
      </c>
      <c r="B10180" s="2" t="s">
        <v>854</v>
      </c>
      <c r="C10180" s="2">
        <v>2050</v>
      </c>
      <c r="D10180" s="2" t="s">
        <v>241</v>
      </c>
      <c r="E10180" s="2" t="s">
        <v>627</v>
      </c>
      <c r="F10180" s="2" t="s">
        <v>858</v>
      </c>
      <c r="G10180" s="2">
        <v>37</v>
      </c>
      <c r="H10180" s="2">
        <v>1.38834193348885E-2</v>
      </c>
      <c r="I10180" s="2">
        <v>1.5549429655075121E-2</v>
      </c>
      <c r="J10180" s="26" t="s">
        <v>700</v>
      </c>
    </row>
    <row r="10181" spans="1:10" ht="15.75" hidden="1" customHeight="1" x14ac:dyDescent="0.25">
      <c r="A10181" s="2" t="s">
        <v>853</v>
      </c>
      <c r="B10181" s="2" t="s">
        <v>854</v>
      </c>
      <c r="C10181" s="2">
        <v>2050</v>
      </c>
      <c r="D10181" s="2" t="s">
        <v>241</v>
      </c>
      <c r="E10181" s="2" t="s">
        <v>627</v>
      </c>
      <c r="F10181" s="2" t="s">
        <v>857</v>
      </c>
      <c r="G10181" s="2">
        <v>37</v>
      </c>
      <c r="H10181" s="2">
        <v>2.9734771815129002E-3</v>
      </c>
      <c r="I10181" s="2">
        <v>3.3302944432944486E-3</v>
      </c>
      <c r="J10181" s="26" t="s">
        <v>700</v>
      </c>
    </row>
    <row r="10182" spans="1:10" ht="15.75" hidden="1" customHeight="1" x14ac:dyDescent="0.25">
      <c r="A10182" s="2" t="s">
        <v>853</v>
      </c>
      <c r="B10182" s="2" t="s">
        <v>854</v>
      </c>
      <c r="C10182" s="2">
        <v>2050</v>
      </c>
      <c r="D10182" s="2" t="s">
        <v>241</v>
      </c>
      <c r="E10182" s="2" t="s">
        <v>627</v>
      </c>
      <c r="F10182" s="2" t="s">
        <v>860</v>
      </c>
      <c r="G10182" s="2">
        <v>38</v>
      </c>
      <c r="H10182" s="2">
        <v>5.079896654934E-4</v>
      </c>
      <c r="I10182" s="2">
        <v>5.6894842535260806E-4</v>
      </c>
      <c r="J10182" s="26" t="s">
        <v>701</v>
      </c>
    </row>
    <row r="10183" spans="1:10" ht="15.75" hidden="1" customHeight="1" x14ac:dyDescent="0.25">
      <c r="A10183" s="2" t="s">
        <v>853</v>
      </c>
      <c r="B10183" s="2" t="s">
        <v>854</v>
      </c>
      <c r="C10183" s="2">
        <v>2050</v>
      </c>
      <c r="D10183" s="2" t="s">
        <v>241</v>
      </c>
      <c r="E10183" s="2" t="s">
        <v>627</v>
      </c>
      <c r="F10183" s="2" t="s">
        <v>858</v>
      </c>
      <c r="G10183" s="2">
        <v>38</v>
      </c>
      <c r="H10183" s="2">
        <v>1.05905767995864E-2</v>
      </c>
      <c r="I10183" s="2">
        <v>1.1861446015536769E-2</v>
      </c>
      <c r="J10183" s="26" t="s">
        <v>700</v>
      </c>
    </row>
    <row r="10184" spans="1:10" ht="15.75" hidden="1" customHeight="1" x14ac:dyDescent="0.25">
      <c r="A10184" s="2" t="s">
        <v>853</v>
      </c>
      <c r="B10184" s="2" t="s">
        <v>854</v>
      </c>
      <c r="C10184" s="2">
        <v>2050</v>
      </c>
      <c r="D10184" s="2" t="s">
        <v>241</v>
      </c>
      <c r="E10184" s="2" t="s">
        <v>627</v>
      </c>
      <c r="F10184" s="2" t="s">
        <v>856</v>
      </c>
      <c r="G10184" s="2">
        <v>38</v>
      </c>
      <c r="H10184" s="2">
        <v>1.5370864275610001E-4</v>
      </c>
      <c r="I10184" s="2">
        <v>1.7215367988683203E-4</v>
      </c>
      <c r="J10184" s="26" t="s">
        <v>700</v>
      </c>
    </row>
    <row r="10185" spans="1:10" ht="15.75" hidden="1" customHeight="1" x14ac:dyDescent="0.25">
      <c r="A10185" s="2" t="s">
        <v>853</v>
      </c>
      <c r="B10185" s="2" t="s">
        <v>854</v>
      </c>
      <c r="C10185" s="2">
        <v>2050</v>
      </c>
      <c r="D10185" s="2" t="s">
        <v>241</v>
      </c>
      <c r="E10185" s="2" t="s">
        <v>627</v>
      </c>
      <c r="F10185" s="2" t="s">
        <v>857</v>
      </c>
      <c r="G10185" s="2">
        <v>38</v>
      </c>
      <c r="H10185" s="2">
        <v>1.0740104480647E-3</v>
      </c>
      <c r="I10185" s="2">
        <v>1.2028917018324641E-3</v>
      </c>
      <c r="J10185" s="26" t="s">
        <v>700</v>
      </c>
    </row>
    <row r="10186" spans="1:10" ht="15.75" hidden="1" customHeight="1" x14ac:dyDescent="0.25">
      <c r="A10186" s="2" t="s">
        <v>853</v>
      </c>
      <c r="B10186" s="2" t="s">
        <v>854</v>
      </c>
      <c r="C10186" s="2">
        <v>2050</v>
      </c>
      <c r="D10186" s="2" t="s">
        <v>241</v>
      </c>
      <c r="E10186" s="2" t="s">
        <v>627</v>
      </c>
      <c r="F10186" s="2" t="s">
        <v>859</v>
      </c>
      <c r="G10186" s="2">
        <v>38</v>
      </c>
      <c r="H10186" s="2">
        <v>4.697090043919E-4</v>
      </c>
      <c r="I10186" s="2">
        <v>5.2607408491892808E-4</v>
      </c>
      <c r="J10186" s="26" t="s">
        <v>700</v>
      </c>
    </row>
    <row r="10187" spans="1:10" ht="15.75" hidden="1" customHeight="1" x14ac:dyDescent="0.25">
      <c r="A10187" s="2" t="s">
        <v>853</v>
      </c>
      <c r="B10187" s="2" t="s">
        <v>854</v>
      </c>
      <c r="C10187" s="2">
        <v>2050</v>
      </c>
      <c r="D10187" s="2" t="s">
        <v>241</v>
      </c>
      <c r="E10187" s="2" t="s">
        <v>627</v>
      </c>
      <c r="F10187" s="2" t="s">
        <v>857</v>
      </c>
      <c r="G10187" s="2">
        <v>39</v>
      </c>
      <c r="H10187" s="2">
        <v>2.1662396611646E-3</v>
      </c>
      <c r="I10187" s="2">
        <v>2.4261884205043524E-3</v>
      </c>
      <c r="J10187" s="26" t="s">
        <v>700</v>
      </c>
    </row>
    <row r="10188" spans="1:10" ht="15.75" hidden="1" customHeight="1" x14ac:dyDescent="0.25">
      <c r="A10188" s="2" t="s">
        <v>853</v>
      </c>
      <c r="B10188" s="2" t="s">
        <v>854</v>
      </c>
      <c r="C10188" s="2">
        <v>2050</v>
      </c>
      <c r="D10188" s="2" t="s">
        <v>241</v>
      </c>
      <c r="E10188" s="2" t="s">
        <v>627</v>
      </c>
      <c r="F10188" s="2" t="s">
        <v>856</v>
      </c>
      <c r="G10188" s="2">
        <v>39</v>
      </c>
      <c r="H10188" s="2">
        <v>7.7569777204199993E-5</v>
      </c>
      <c r="I10188" s="2">
        <v>8.6878150468704002E-5</v>
      </c>
      <c r="J10188" s="26" t="s">
        <v>700</v>
      </c>
    </row>
    <row r="10189" spans="1:10" ht="15.75" hidden="1" customHeight="1" x14ac:dyDescent="0.25">
      <c r="A10189" s="2" t="s">
        <v>853</v>
      </c>
      <c r="B10189" s="2" t="s">
        <v>854</v>
      </c>
      <c r="C10189" s="2">
        <v>2050</v>
      </c>
      <c r="D10189" s="2" t="s">
        <v>241</v>
      </c>
      <c r="E10189" s="2" t="s">
        <v>627</v>
      </c>
      <c r="F10189" s="2" t="s">
        <v>859</v>
      </c>
      <c r="G10189" s="2">
        <v>39</v>
      </c>
      <c r="H10189" s="2">
        <v>1.8192742572859999E-4</v>
      </c>
      <c r="I10189" s="2">
        <v>2.03758716816032E-4</v>
      </c>
      <c r="J10189" s="26" t="s">
        <v>700</v>
      </c>
    </row>
    <row r="10190" spans="1:10" ht="15.75" hidden="1" customHeight="1" x14ac:dyDescent="0.25">
      <c r="A10190" s="2" t="s">
        <v>853</v>
      </c>
      <c r="B10190" s="2" t="s">
        <v>854</v>
      </c>
      <c r="C10190" s="2">
        <v>2050</v>
      </c>
      <c r="D10190" s="2" t="s">
        <v>241</v>
      </c>
      <c r="E10190" s="2" t="s">
        <v>627</v>
      </c>
      <c r="F10190" s="2" t="s">
        <v>858</v>
      </c>
      <c r="G10190" s="2">
        <v>39</v>
      </c>
      <c r="H10190" s="2">
        <v>4.8665157519280997E-3</v>
      </c>
      <c r="I10190" s="2">
        <v>5.4504976421594726E-3</v>
      </c>
      <c r="J10190" s="26" t="s">
        <v>700</v>
      </c>
    </row>
    <row r="10191" spans="1:10" ht="15.75" hidden="1" customHeight="1" x14ac:dyDescent="0.25">
      <c r="A10191" s="2" t="s">
        <v>853</v>
      </c>
      <c r="B10191" s="2" t="s">
        <v>854</v>
      </c>
      <c r="C10191" s="2">
        <v>2050</v>
      </c>
      <c r="D10191" s="2" t="s">
        <v>241</v>
      </c>
      <c r="E10191" s="2" t="s">
        <v>627</v>
      </c>
      <c r="F10191" s="2" t="s">
        <v>858</v>
      </c>
      <c r="G10191" s="2">
        <v>40</v>
      </c>
      <c r="H10191" s="2">
        <v>1.07102701440454E-2</v>
      </c>
      <c r="I10191" s="2">
        <v>1.1995502561330848E-2</v>
      </c>
      <c r="J10191" s="26" t="s">
        <v>700</v>
      </c>
    </row>
    <row r="10192" spans="1:10" ht="15.75" hidden="1" customHeight="1" x14ac:dyDescent="0.25">
      <c r="A10192" s="2" t="s">
        <v>853</v>
      </c>
      <c r="B10192" s="2" t="s">
        <v>854</v>
      </c>
      <c r="C10192" s="2">
        <v>2050</v>
      </c>
      <c r="D10192" s="2" t="s">
        <v>241</v>
      </c>
      <c r="E10192" s="2" t="s">
        <v>627</v>
      </c>
      <c r="F10192" s="2" t="s">
        <v>860</v>
      </c>
      <c r="G10192" s="2">
        <v>40</v>
      </c>
      <c r="H10192" s="2">
        <v>1.8938176799566E-3</v>
      </c>
      <c r="I10192" s="2">
        <v>2.1210758015513921E-3</v>
      </c>
      <c r="J10192" s="26" t="s">
        <v>701</v>
      </c>
    </row>
    <row r="10193" spans="1:10" ht="15.75" hidden="1" customHeight="1" x14ac:dyDescent="0.25">
      <c r="A10193" s="2" t="s">
        <v>853</v>
      </c>
      <c r="B10193" s="2" t="s">
        <v>854</v>
      </c>
      <c r="C10193" s="2">
        <v>2050</v>
      </c>
      <c r="D10193" s="2" t="s">
        <v>241</v>
      </c>
      <c r="E10193" s="2" t="s">
        <v>627</v>
      </c>
      <c r="F10193" s="2" t="s">
        <v>857</v>
      </c>
      <c r="G10193" s="2">
        <v>40</v>
      </c>
      <c r="H10193" s="2">
        <v>8.3551841089500004E-4</v>
      </c>
      <c r="I10193" s="2">
        <v>9.3578062020240017E-4</v>
      </c>
      <c r="J10193" s="26" t="s">
        <v>700</v>
      </c>
    </row>
    <row r="10194" spans="1:10" ht="15.75" hidden="1" customHeight="1" x14ac:dyDescent="0.25">
      <c r="A10194" s="2" t="s">
        <v>853</v>
      </c>
      <c r="B10194" s="2" t="s">
        <v>854</v>
      </c>
      <c r="C10194" s="2">
        <v>2050</v>
      </c>
      <c r="D10194" s="2" t="s">
        <v>241</v>
      </c>
      <c r="E10194" s="2" t="s">
        <v>627</v>
      </c>
      <c r="F10194" s="2" t="s">
        <v>855</v>
      </c>
      <c r="G10194" s="2">
        <v>40</v>
      </c>
      <c r="H10194" s="2">
        <v>1.0596700012684001E-3</v>
      </c>
      <c r="I10194" s="2">
        <v>1.1868304014206082E-3</v>
      </c>
      <c r="J10194" s="26" t="s">
        <v>700</v>
      </c>
    </row>
    <row r="10195" spans="1:10" ht="15.75" hidden="1" customHeight="1" x14ac:dyDescent="0.25">
      <c r="A10195" s="2" t="s">
        <v>853</v>
      </c>
      <c r="B10195" s="2" t="s">
        <v>854</v>
      </c>
      <c r="C10195" s="2">
        <v>2050</v>
      </c>
      <c r="D10195" s="2" t="s">
        <v>241</v>
      </c>
      <c r="E10195" s="2" t="s">
        <v>627</v>
      </c>
      <c r="F10195" s="2" t="s">
        <v>859</v>
      </c>
      <c r="G10195" s="2">
        <v>40</v>
      </c>
      <c r="H10195" s="2">
        <v>8.3977662143300001E-5</v>
      </c>
      <c r="I10195" s="2">
        <v>9.4054981600496013E-5</v>
      </c>
      <c r="J10195" s="26" t="s">
        <v>700</v>
      </c>
    </row>
    <row r="10196" spans="1:10" ht="15.75" hidden="1" customHeight="1" x14ac:dyDescent="0.25">
      <c r="A10196" s="2" t="s">
        <v>853</v>
      </c>
      <c r="B10196" s="2" t="s">
        <v>854</v>
      </c>
      <c r="C10196" s="2">
        <v>2050</v>
      </c>
      <c r="D10196" s="2" t="s">
        <v>241</v>
      </c>
      <c r="E10196" s="2" t="s">
        <v>627</v>
      </c>
      <c r="F10196" s="2" t="s">
        <v>855</v>
      </c>
      <c r="G10196" s="2">
        <v>41</v>
      </c>
      <c r="H10196" s="2">
        <v>1.2064338370692E-3</v>
      </c>
      <c r="I10196" s="2">
        <v>1.3512058975175042E-3</v>
      </c>
      <c r="J10196" s="26" t="s">
        <v>700</v>
      </c>
    </row>
    <row r="10197" spans="1:10" ht="15.75" hidden="1" customHeight="1" x14ac:dyDescent="0.25">
      <c r="A10197" s="2" t="s">
        <v>853</v>
      </c>
      <c r="B10197" s="2" t="s">
        <v>854</v>
      </c>
      <c r="C10197" s="2">
        <v>2050</v>
      </c>
      <c r="D10197" s="2" t="s">
        <v>241</v>
      </c>
      <c r="E10197" s="2" t="s">
        <v>627</v>
      </c>
      <c r="F10197" s="2" t="s">
        <v>856</v>
      </c>
      <c r="G10197" s="2">
        <v>41</v>
      </c>
      <c r="H10197" s="2">
        <v>3.6869470932300001E-5</v>
      </c>
      <c r="I10197" s="2">
        <v>4.1293807444176007E-5</v>
      </c>
      <c r="J10197" s="26" t="s">
        <v>700</v>
      </c>
    </row>
    <row r="10198" spans="1:10" ht="15.75" hidden="1" customHeight="1" x14ac:dyDescent="0.25">
      <c r="A10198" s="2" t="s">
        <v>853</v>
      </c>
      <c r="B10198" s="2" t="s">
        <v>854</v>
      </c>
      <c r="C10198" s="2">
        <v>2050</v>
      </c>
      <c r="D10198" s="2" t="s">
        <v>241</v>
      </c>
      <c r="E10198" s="2" t="s">
        <v>627</v>
      </c>
      <c r="F10198" s="2" t="s">
        <v>858</v>
      </c>
      <c r="G10198" s="2">
        <v>41</v>
      </c>
      <c r="H10198" s="2">
        <v>4.6778446994722002E-3</v>
      </c>
      <c r="I10198" s="2">
        <v>5.2391860634088648E-3</v>
      </c>
      <c r="J10198" s="26" t="s">
        <v>700</v>
      </c>
    </row>
    <row r="10199" spans="1:10" ht="15.75" hidden="1" customHeight="1" x14ac:dyDescent="0.25">
      <c r="A10199" s="2" t="s">
        <v>853</v>
      </c>
      <c r="B10199" s="2" t="s">
        <v>854</v>
      </c>
      <c r="C10199" s="2">
        <v>2050</v>
      </c>
      <c r="D10199" s="2" t="s">
        <v>241</v>
      </c>
      <c r="E10199" s="2" t="s">
        <v>627</v>
      </c>
      <c r="F10199" s="2" t="s">
        <v>859</v>
      </c>
      <c r="G10199" s="2">
        <v>41</v>
      </c>
      <c r="H10199" s="2">
        <v>1.71357220097E-4</v>
      </c>
      <c r="I10199" s="2">
        <v>1.9192008650864001E-4</v>
      </c>
      <c r="J10199" s="26" t="s">
        <v>700</v>
      </c>
    </row>
    <row r="10200" spans="1:10" ht="15.75" hidden="1" customHeight="1" x14ac:dyDescent="0.25">
      <c r="A10200" s="2" t="s">
        <v>853</v>
      </c>
      <c r="B10200" s="2" t="s">
        <v>854</v>
      </c>
      <c r="C10200" s="2">
        <v>2050</v>
      </c>
      <c r="D10200" s="2" t="s">
        <v>241</v>
      </c>
      <c r="E10200" s="2" t="s">
        <v>627</v>
      </c>
      <c r="F10200" s="2" t="s">
        <v>857</v>
      </c>
      <c r="G10200" s="2">
        <v>41</v>
      </c>
      <c r="H10200" s="2">
        <v>1.2425086752045999E-3</v>
      </c>
      <c r="I10200" s="2">
        <v>1.391609716229152E-3</v>
      </c>
      <c r="J10200" s="26" t="s">
        <v>700</v>
      </c>
    </row>
    <row r="10201" spans="1:10" ht="15.75" hidden="1" customHeight="1" x14ac:dyDescent="0.25">
      <c r="A10201" s="2" t="s">
        <v>853</v>
      </c>
      <c r="B10201" s="2" t="s">
        <v>854</v>
      </c>
      <c r="C10201" s="2">
        <v>2050</v>
      </c>
      <c r="D10201" s="2" t="s">
        <v>241</v>
      </c>
      <c r="E10201" s="2" t="s">
        <v>627</v>
      </c>
      <c r="F10201" s="2" t="s">
        <v>857</v>
      </c>
      <c r="G10201" s="2">
        <v>42</v>
      </c>
      <c r="H10201" s="2">
        <v>1.3157535868230999E-3</v>
      </c>
      <c r="I10201" s="2">
        <v>1.4736440172418721E-3</v>
      </c>
      <c r="J10201" s="26" t="s">
        <v>700</v>
      </c>
    </row>
    <row r="10202" spans="1:10" ht="15.75" hidden="1" customHeight="1" x14ac:dyDescent="0.25">
      <c r="A10202" s="2" t="s">
        <v>853</v>
      </c>
      <c r="B10202" s="2" t="s">
        <v>854</v>
      </c>
      <c r="C10202" s="2">
        <v>2050</v>
      </c>
      <c r="D10202" s="2" t="s">
        <v>241</v>
      </c>
      <c r="E10202" s="2" t="s">
        <v>627</v>
      </c>
      <c r="F10202" s="2" t="s">
        <v>860</v>
      </c>
      <c r="G10202" s="2">
        <v>42</v>
      </c>
      <c r="H10202" s="2">
        <v>4.7095742775130002E-4</v>
      </c>
      <c r="I10202" s="2">
        <v>5.274723190814561E-4</v>
      </c>
      <c r="J10202" s="26" t="s">
        <v>701</v>
      </c>
    </row>
    <row r="10203" spans="1:10" ht="15.75" hidden="1" customHeight="1" x14ac:dyDescent="0.25">
      <c r="A10203" s="2" t="s">
        <v>853</v>
      </c>
      <c r="B10203" s="2" t="s">
        <v>854</v>
      </c>
      <c r="C10203" s="2">
        <v>2050</v>
      </c>
      <c r="D10203" s="2" t="s">
        <v>241</v>
      </c>
      <c r="E10203" s="2" t="s">
        <v>627</v>
      </c>
      <c r="F10203" s="2" t="s">
        <v>859</v>
      </c>
      <c r="G10203" s="2">
        <v>42</v>
      </c>
      <c r="H10203" s="2">
        <v>2.3691890237389999E-4</v>
      </c>
      <c r="I10203" s="2">
        <v>2.65349170658768E-4</v>
      </c>
      <c r="J10203" s="26" t="s">
        <v>700</v>
      </c>
    </row>
    <row r="10204" spans="1:10" ht="15.75" hidden="1" customHeight="1" x14ac:dyDescent="0.25">
      <c r="A10204" s="2" t="s">
        <v>853</v>
      </c>
      <c r="B10204" s="2" t="s">
        <v>854</v>
      </c>
      <c r="C10204" s="2">
        <v>2050</v>
      </c>
      <c r="D10204" s="2" t="s">
        <v>241</v>
      </c>
      <c r="E10204" s="2" t="s">
        <v>627</v>
      </c>
      <c r="F10204" s="2" t="s">
        <v>856</v>
      </c>
      <c r="G10204" s="2">
        <v>42</v>
      </c>
      <c r="H10204" s="2">
        <v>3.57270255336E-5</v>
      </c>
      <c r="I10204" s="2">
        <v>4.0014268597632004E-5</v>
      </c>
      <c r="J10204" s="26" t="s">
        <v>700</v>
      </c>
    </row>
    <row r="10205" spans="1:10" ht="15.75" hidden="1" customHeight="1" x14ac:dyDescent="0.25">
      <c r="A10205" s="2" t="s">
        <v>853</v>
      </c>
      <c r="B10205" s="2" t="s">
        <v>854</v>
      </c>
      <c r="C10205" s="2">
        <v>2050</v>
      </c>
      <c r="D10205" s="2" t="s">
        <v>241</v>
      </c>
      <c r="E10205" s="2" t="s">
        <v>627</v>
      </c>
      <c r="F10205" s="2" t="s">
        <v>855</v>
      </c>
      <c r="G10205" s="2">
        <v>42</v>
      </c>
      <c r="H10205" s="2">
        <v>5.5733343469909998E-4</v>
      </c>
      <c r="I10205" s="2">
        <v>6.2421344686299201E-4</v>
      </c>
      <c r="J10205" s="26" t="s">
        <v>700</v>
      </c>
    </row>
    <row r="10206" spans="1:10" ht="15.75" hidden="1" customHeight="1" x14ac:dyDescent="0.25">
      <c r="A10206" s="2" t="s">
        <v>853</v>
      </c>
      <c r="B10206" s="2" t="s">
        <v>854</v>
      </c>
      <c r="C10206" s="2">
        <v>2050</v>
      </c>
      <c r="D10206" s="2" t="s">
        <v>241</v>
      </c>
      <c r="E10206" s="2" t="s">
        <v>627</v>
      </c>
      <c r="F10206" s="2" t="s">
        <v>858</v>
      </c>
      <c r="G10206" s="2">
        <v>42</v>
      </c>
      <c r="H10206" s="2">
        <v>9.5214906614273995E-3</v>
      </c>
      <c r="I10206" s="2">
        <v>1.0664069540798689E-2</v>
      </c>
      <c r="J10206" s="26" t="s">
        <v>700</v>
      </c>
    </row>
    <row r="10207" spans="1:10" ht="15.75" hidden="1" customHeight="1" x14ac:dyDescent="0.25">
      <c r="A10207" s="2" t="s">
        <v>853</v>
      </c>
      <c r="B10207" s="2" t="s">
        <v>854</v>
      </c>
      <c r="C10207" s="2">
        <v>2050</v>
      </c>
      <c r="D10207" s="2" t="s">
        <v>241</v>
      </c>
      <c r="E10207" s="2" t="s">
        <v>627</v>
      </c>
      <c r="F10207" s="2" t="s">
        <v>858</v>
      </c>
      <c r="G10207" s="2">
        <v>43</v>
      </c>
      <c r="H10207" s="2">
        <v>4.1535976342856997E-3</v>
      </c>
      <c r="I10207" s="2">
        <v>4.6520293503999844E-3</v>
      </c>
      <c r="J10207" s="26" t="s">
        <v>700</v>
      </c>
    </row>
    <row r="10208" spans="1:10" ht="15.75" hidden="1" customHeight="1" x14ac:dyDescent="0.25">
      <c r="A10208" s="2" t="s">
        <v>853</v>
      </c>
      <c r="B10208" s="2" t="s">
        <v>854</v>
      </c>
      <c r="C10208" s="2">
        <v>2050</v>
      </c>
      <c r="D10208" s="2" t="s">
        <v>241</v>
      </c>
      <c r="E10208" s="2" t="s">
        <v>627</v>
      </c>
      <c r="F10208" s="2" t="s">
        <v>857</v>
      </c>
      <c r="G10208" s="2">
        <v>43</v>
      </c>
      <c r="H10208" s="2">
        <v>2.4587943335059999E-4</v>
      </c>
      <c r="I10208" s="2">
        <v>2.7538496535267203E-4</v>
      </c>
      <c r="J10208" s="26" t="s">
        <v>700</v>
      </c>
    </row>
    <row r="10209" spans="1:10" ht="15.75" hidden="1" customHeight="1" x14ac:dyDescent="0.25">
      <c r="A10209" s="2" t="s">
        <v>853</v>
      </c>
      <c r="B10209" s="2" t="s">
        <v>854</v>
      </c>
      <c r="C10209" s="2">
        <v>2050</v>
      </c>
      <c r="D10209" s="2" t="s">
        <v>241</v>
      </c>
      <c r="E10209" s="2" t="s">
        <v>627</v>
      </c>
      <c r="F10209" s="2" t="s">
        <v>859</v>
      </c>
      <c r="G10209" s="2">
        <v>43</v>
      </c>
      <c r="H10209" s="2">
        <v>7.74054642534E-5</v>
      </c>
      <c r="I10209" s="2">
        <v>8.6694119963808005E-5</v>
      </c>
      <c r="J10209" s="26" t="s">
        <v>700</v>
      </c>
    </row>
    <row r="10210" spans="1:10" ht="15.75" hidden="1" customHeight="1" x14ac:dyDescent="0.25">
      <c r="A10210" s="2" t="s">
        <v>853</v>
      </c>
      <c r="B10210" s="2" t="s">
        <v>854</v>
      </c>
      <c r="C10210" s="2">
        <v>2050</v>
      </c>
      <c r="D10210" s="2" t="s">
        <v>241</v>
      </c>
      <c r="E10210" s="2" t="s">
        <v>627</v>
      </c>
      <c r="F10210" s="2" t="s">
        <v>856</v>
      </c>
      <c r="G10210" s="2">
        <v>43</v>
      </c>
      <c r="H10210" s="2">
        <v>1.023382355925E-4</v>
      </c>
      <c r="I10210" s="2">
        <v>1.1461882386360001E-4</v>
      </c>
      <c r="J10210" s="26" t="s">
        <v>700</v>
      </c>
    </row>
    <row r="10211" spans="1:10" ht="15.75" hidden="1" customHeight="1" x14ac:dyDescent="0.25">
      <c r="A10211" s="2" t="s">
        <v>853</v>
      </c>
      <c r="B10211" s="2" t="s">
        <v>854</v>
      </c>
      <c r="C10211" s="2">
        <v>2050</v>
      </c>
      <c r="D10211" s="2" t="s">
        <v>241</v>
      </c>
      <c r="E10211" s="2" t="s">
        <v>627</v>
      </c>
      <c r="F10211" s="2" t="s">
        <v>858</v>
      </c>
      <c r="G10211" s="2">
        <v>44</v>
      </c>
      <c r="H10211" s="2">
        <v>2.0075230859220002E-3</v>
      </c>
      <c r="I10211" s="2">
        <v>2.2484258562326404E-3</v>
      </c>
      <c r="J10211" s="26" t="s">
        <v>700</v>
      </c>
    </row>
    <row r="10212" spans="1:10" ht="15.75" hidden="1" customHeight="1" x14ac:dyDescent="0.25">
      <c r="A10212" s="2" t="s">
        <v>853</v>
      </c>
      <c r="B10212" s="2" t="s">
        <v>854</v>
      </c>
      <c r="C10212" s="2">
        <v>2050</v>
      </c>
      <c r="D10212" s="2" t="s">
        <v>241</v>
      </c>
      <c r="E10212" s="2" t="s">
        <v>627</v>
      </c>
      <c r="F10212" s="2" t="s">
        <v>857</v>
      </c>
      <c r="G10212" s="2">
        <v>44</v>
      </c>
      <c r="H10212" s="2">
        <v>2.9687531059609999E-4</v>
      </c>
      <c r="I10212" s="2">
        <v>3.32500347867632E-4</v>
      </c>
      <c r="J10212" s="26" t="s">
        <v>700</v>
      </c>
    </row>
    <row r="10213" spans="1:10" ht="15.75" hidden="1" customHeight="1" x14ac:dyDescent="0.25">
      <c r="A10213" s="2" t="s">
        <v>853</v>
      </c>
      <c r="B10213" s="2" t="s">
        <v>854</v>
      </c>
      <c r="C10213" s="2">
        <v>2050</v>
      </c>
      <c r="D10213" s="2" t="s">
        <v>241</v>
      </c>
      <c r="E10213" s="2" t="s">
        <v>627</v>
      </c>
      <c r="F10213" s="2" t="s">
        <v>856</v>
      </c>
      <c r="G10213" s="2">
        <v>44</v>
      </c>
      <c r="H10213" s="2">
        <v>1.001165692287E-4</v>
      </c>
      <c r="I10213" s="2">
        <v>1.1213055753614401E-4</v>
      </c>
      <c r="J10213" s="26" t="s">
        <v>700</v>
      </c>
    </row>
    <row r="10214" spans="1:10" ht="15.75" hidden="1" customHeight="1" x14ac:dyDescent="0.25">
      <c r="A10214" s="2" t="s">
        <v>853</v>
      </c>
      <c r="B10214" s="2" t="s">
        <v>854</v>
      </c>
      <c r="C10214" s="2">
        <v>2050</v>
      </c>
      <c r="D10214" s="2" t="s">
        <v>241</v>
      </c>
      <c r="E10214" s="2" t="s">
        <v>627</v>
      </c>
      <c r="F10214" s="2" t="s">
        <v>858</v>
      </c>
      <c r="G10214" s="2">
        <v>45</v>
      </c>
      <c r="H10214" s="2">
        <v>1.7331429640762501E-2</v>
      </c>
      <c r="I10214" s="2">
        <v>1.9411201197654004E-2</v>
      </c>
      <c r="J10214" s="26" t="s">
        <v>700</v>
      </c>
    </row>
    <row r="10215" spans="1:10" ht="15.75" hidden="1" customHeight="1" x14ac:dyDescent="0.25">
      <c r="A10215" s="2" t="s">
        <v>853</v>
      </c>
      <c r="B10215" s="2" t="s">
        <v>854</v>
      </c>
      <c r="C10215" s="2">
        <v>2050</v>
      </c>
      <c r="D10215" s="2" t="s">
        <v>241</v>
      </c>
      <c r="E10215" s="2" t="s">
        <v>627</v>
      </c>
      <c r="F10215" s="2" t="s">
        <v>859</v>
      </c>
      <c r="G10215" s="2">
        <v>45</v>
      </c>
      <c r="H10215" s="2">
        <v>2.2755374811820001E-4</v>
      </c>
      <c r="I10215" s="2">
        <v>2.5486019789238405E-4</v>
      </c>
      <c r="J10215" s="26" t="s">
        <v>700</v>
      </c>
    </row>
    <row r="10216" spans="1:10" ht="15.75" hidden="1" customHeight="1" x14ac:dyDescent="0.25">
      <c r="A10216" s="2" t="s">
        <v>853</v>
      </c>
      <c r="B10216" s="2" t="s">
        <v>854</v>
      </c>
      <c r="C10216" s="2">
        <v>2050</v>
      </c>
      <c r="D10216" s="2" t="s">
        <v>241</v>
      </c>
      <c r="E10216" s="2" t="s">
        <v>627</v>
      </c>
      <c r="F10216" s="2" t="s">
        <v>860</v>
      </c>
      <c r="G10216" s="2">
        <v>45</v>
      </c>
      <c r="H10216" s="2">
        <v>4.3463963083920001E-4</v>
      </c>
      <c r="I10216" s="2">
        <v>4.8679638653990404E-4</v>
      </c>
      <c r="J10216" s="26" t="s">
        <v>701</v>
      </c>
    </row>
    <row r="10217" spans="1:10" ht="15.75" hidden="1" customHeight="1" x14ac:dyDescent="0.25">
      <c r="A10217" s="2" t="s">
        <v>853</v>
      </c>
      <c r="B10217" s="2" t="s">
        <v>854</v>
      </c>
      <c r="C10217" s="2">
        <v>2050</v>
      </c>
      <c r="D10217" s="2" t="s">
        <v>241</v>
      </c>
      <c r="E10217" s="2" t="s">
        <v>627</v>
      </c>
      <c r="F10217" s="2" t="s">
        <v>855</v>
      </c>
      <c r="G10217" s="2">
        <v>45</v>
      </c>
      <c r="H10217" s="2">
        <v>8.3828048082070004E-4</v>
      </c>
      <c r="I10217" s="2">
        <v>9.388741385191841E-4</v>
      </c>
      <c r="J10217" s="26" t="s">
        <v>700</v>
      </c>
    </row>
    <row r="10218" spans="1:10" ht="15.75" hidden="1" customHeight="1" x14ac:dyDescent="0.25">
      <c r="A10218" s="2" t="s">
        <v>853</v>
      </c>
      <c r="B10218" s="2" t="s">
        <v>854</v>
      </c>
      <c r="C10218" s="2">
        <v>2050</v>
      </c>
      <c r="D10218" s="2" t="s">
        <v>241</v>
      </c>
      <c r="E10218" s="2" t="s">
        <v>627</v>
      </c>
      <c r="F10218" s="2" t="s">
        <v>857</v>
      </c>
      <c r="G10218" s="2">
        <v>45</v>
      </c>
      <c r="H10218" s="2">
        <v>4.7100395022430002E-4</v>
      </c>
      <c r="I10218" s="2">
        <v>5.2752442425121611E-4</v>
      </c>
      <c r="J10218" s="26" t="s">
        <v>700</v>
      </c>
    </row>
    <row r="10219" spans="1:10" ht="15.75" hidden="1" customHeight="1" x14ac:dyDescent="0.25">
      <c r="A10219" s="2" t="s">
        <v>853</v>
      </c>
      <c r="B10219" s="2" t="s">
        <v>854</v>
      </c>
      <c r="C10219" s="2">
        <v>2050</v>
      </c>
      <c r="D10219" s="2" t="s">
        <v>241</v>
      </c>
      <c r="E10219" s="2" t="s">
        <v>627</v>
      </c>
      <c r="F10219" s="2" t="s">
        <v>856</v>
      </c>
      <c r="G10219" s="2">
        <v>46</v>
      </c>
      <c r="H10219" s="2">
        <v>6.3327792304299993E-5</v>
      </c>
      <c r="I10219" s="2">
        <v>7.0927127380815999E-5</v>
      </c>
      <c r="J10219" s="26" t="s">
        <v>700</v>
      </c>
    </row>
    <row r="10220" spans="1:10" ht="15.75" hidden="1" customHeight="1" x14ac:dyDescent="0.25">
      <c r="A10220" s="2" t="s">
        <v>853</v>
      </c>
      <c r="B10220" s="2" t="s">
        <v>854</v>
      </c>
      <c r="C10220" s="2">
        <v>2050</v>
      </c>
      <c r="D10220" s="2" t="s">
        <v>241</v>
      </c>
      <c r="E10220" s="2" t="s">
        <v>627</v>
      </c>
      <c r="F10220" s="2" t="s">
        <v>859</v>
      </c>
      <c r="G10220" s="2">
        <v>46</v>
      </c>
      <c r="H10220" s="2">
        <v>3.0315297772180001E-4</v>
      </c>
      <c r="I10220" s="2">
        <v>3.3953133504841605E-4</v>
      </c>
      <c r="J10220" s="26" t="s">
        <v>700</v>
      </c>
    </row>
    <row r="10221" spans="1:10" ht="15.75" hidden="1" customHeight="1" x14ac:dyDescent="0.25">
      <c r="A10221" s="2" t="s">
        <v>853</v>
      </c>
      <c r="B10221" s="2" t="s">
        <v>854</v>
      </c>
      <c r="C10221" s="2">
        <v>2050</v>
      </c>
      <c r="D10221" s="2" t="s">
        <v>241</v>
      </c>
      <c r="E10221" s="2" t="s">
        <v>627</v>
      </c>
      <c r="F10221" s="2" t="s">
        <v>860</v>
      </c>
      <c r="G10221" s="2">
        <v>46</v>
      </c>
      <c r="H10221" s="2">
        <v>4.0808494668450002E-4</v>
      </c>
      <c r="I10221" s="2">
        <v>4.5705514028664005E-4</v>
      </c>
      <c r="J10221" s="26" t="s">
        <v>701</v>
      </c>
    </row>
    <row r="10222" spans="1:10" ht="15.75" hidden="1" customHeight="1" x14ac:dyDescent="0.25">
      <c r="A10222" s="2" t="s">
        <v>853</v>
      </c>
      <c r="B10222" s="2" t="s">
        <v>854</v>
      </c>
      <c r="C10222" s="2">
        <v>2050</v>
      </c>
      <c r="D10222" s="2" t="s">
        <v>241</v>
      </c>
      <c r="E10222" s="2" t="s">
        <v>627</v>
      </c>
      <c r="F10222" s="2" t="s">
        <v>857</v>
      </c>
      <c r="G10222" s="2">
        <v>46</v>
      </c>
      <c r="H10222" s="2">
        <v>1.7720504256431E-3</v>
      </c>
      <c r="I10222" s="2">
        <v>1.9846964767202724E-3</v>
      </c>
      <c r="J10222" s="26" t="s">
        <v>700</v>
      </c>
    </row>
    <row r="10223" spans="1:10" ht="15.75" hidden="1" customHeight="1" x14ac:dyDescent="0.25">
      <c r="A10223" s="2" t="s">
        <v>853</v>
      </c>
      <c r="B10223" s="2" t="s">
        <v>854</v>
      </c>
      <c r="C10223" s="2">
        <v>2050</v>
      </c>
      <c r="D10223" s="2" t="s">
        <v>241</v>
      </c>
      <c r="E10223" s="2" t="s">
        <v>627</v>
      </c>
      <c r="F10223" s="2" t="s">
        <v>858</v>
      </c>
      <c r="G10223" s="2">
        <v>46</v>
      </c>
      <c r="H10223" s="2">
        <v>2.2236492950469E-3</v>
      </c>
      <c r="I10223" s="2">
        <v>2.4904872104525282E-3</v>
      </c>
      <c r="J10223" s="26" t="s">
        <v>700</v>
      </c>
    </row>
    <row r="10224" spans="1:10" ht="15.75" hidden="1" customHeight="1" x14ac:dyDescent="0.25">
      <c r="A10224" s="2" t="s">
        <v>853</v>
      </c>
      <c r="B10224" s="2" t="s">
        <v>854</v>
      </c>
      <c r="C10224" s="2">
        <v>2050</v>
      </c>
      <c r="D10224" s="2" t="s">
        <v>241</v>
      </c>
      <c r="E10224" s="2" t="s">
        <v>627</v>
      </c>
      <c r="F10224" s="2" t="s">
        <v>858</v>
      </c>
      <c r="G10224" s="2">
        <v>47</v>
      </c>
      <c r="H10224" s="2">
        <v>1.8568729283288E-3</v>
      </c>
      <c r="I10224" s="2">
        <v>2.079697679728256E-3</v>
      </c>
      <c r="J10224" s="26" t="s">
        <v>700</v>
      </c>
    </row>
    <row r="10225" spans="1:10" ht="15.75" hidden="1" customHeight="1" x14ac:dyDescent="0.25">
      <c r="A10225" s="2" t="s">
        <v>853</v>
      </c>
      <c r="B10225" s="2" t="s">
        <v>854</v>
      </c>
      <c r="C10225" s="2">
        <v>2050</v>
      </c>
      <c r="D10225" s="2" t="s">
        <v>241</v>
      </c>
      <c r="E10225" s="2" t="s">
        <v>627</v>
      </c>
      <c r="F10225" s="2" t="s">
        <v>857</v>
      </c>
      <c r="G10225" s="2">
        <v>47</v>
      </c>
      <c r="H10225" s="2">
        <v>8.4288380458019999E-4</v>
      </c>
      <c r="I10225" s="2">
        <v>9.4402986112982412E-4</v>
      </c>
      <c r="J10225" s="26" t="s">
        <v>700</v>
      </c>
    </row>
    <row r="10226" spans="1:10" ht="15.75" hidden="1" customHeight="1" x14ac:dyDescent="0.25">
      <c r="A10226" s="2" t="s">
        <v>853</v>
      </c>
      <c r="B10226" s="2" t="s">
        <v>854</v>
      </c>
      <c r="C10226" s="2">
        <v>2050</v>
      </c>
      <c r="D10226" s="2" t="s">
        <v>241</v>
      </c>
      <c r="E10226" s="2" t="s">
        <v>627</v>
      </c>
      <c r="F10226" s="2" t="s">
        <v>856</v>
      </c>
      <c r="G10226" s="2">
        <v>47</v>
      </c>
      <c r="H10226" s="2">
        <v>6.15143071627E-5</v>
      </c>
      <c r="I10226" s="2">
        <v>6.8896024022224001E-5</v>
      </c>
      <c r="J10226" s="26" t="s">
        <v>700</v>
      </c>
    </row>
    <row r="10227" spans="1:10" ht="15.75" hidden="1" customHeight="1" x14ac:dyDescent="0.25">
      <c r="A10227" s="2" t="s">
        <v>853</v>
      </c>
      <c r="B10227" s="2" t="s">
        <v>854</v>
      </c>
      <c r="C10227" s="2">
        <v>2050</v>
      </c>
      <c r="D10227" s="2" t="s">
        <v>241</v>
      </c>
      <c r="E10227" s="2" t="s">
        <v>627</v>
      </c>
      <c r="F10227" s="2" t="s">
        <v>860</v>
      </c>
      <c r="G10227" s="2">
        <v>47</v>
      </c>
      <c r="H10227" s="2">
        <v>3.895236295648E-4</v>
      </c>
      <c r="I10227" s="2">
        <v>4.3626646511257604E-4</v>
      </c>
      <c r="J10227" s="26" t="s">
        <v>701</v>
      </c>
    </row>
    <row r="10228" spans="1:10" ht="15.75" hidden="1" customHeight="1" x14ac:dyDescent="0.25">
      <c r="A10228" s="2" t="s">
        <v>853</v>
      </c>
      <c r="B10228" s="2" t="s">
        <v>854</v>
      </c>
      <c r="C10228" s="2">
        <v>2050</v>
      </c>
      <c r="D10228" s="2" t="s">
        <v>241</v>
      </c>
      <c r="E10228" s="2" t="s">
        <v>627</v>
      </c>
      <c r="F10228" s="2" t="s">
        <v>859</v>
      </c>
      <c r="G10228" s="2">
        <v>47</v>
      </c>
      <c r="H10228" s="2">
        <v>2.2547051776199999E-4</v>
      </c>
      <c r="I10228" s="2">
        <v>2.5252697989344003E-4</v>
      </c>
      <c r="J10228" s="26" t="s">
        <v>700</v>
      </c>
    </row>
    <row r="10229" spans="1:10" ht="15.75" hidden="1" customHeight="1" x14ac:dyDescent="0.25">
      <c r="A10229" s="2" t="s">
        <v>853</v>
      </c>
      <c r="B10229" s="2" t="s">
        <v>854</v>
      </c>
      <c r="C10229" s="2">
        <v>2050</v>
      </c>
      <c r="D10229" s="2" t="s">
        <v>241</v>
      </c>
      <c r="E10229" s="2" t="s">
        <v>627</v>
      </c>
      <c r="F10229" s="2" t="s">
        <v>856</v>
      </c>
      <c r="G10229" s="2">
        <v>48</v>
      </c>
      <c r="H10229" s="2">
        <v>5.89559822401E-5</v>
      </c>
      <c r="I10229" s="2">
        <v>6.6030700108912009E-5</v>
      </c>
      <c r="J10229" s="26" t="s">
        <v>700</v>
      </c>
    </row>
    <row r="10230" spans="1:10" ht="15.75" hidden="1" customHeight="1" x14ac:dyDescent="0.25">
      <c r="A10230" s="2" t="s">
        <v>853</v>
      </c>
      <c r="B10230" s="2" t="s">
        <v>854</v>
      </c>
      <c r="C10230" s="2">
        <v>2050</v>
      </c>
      <c r="D10230" s="2" t="s">
        <v>241</v>
      </c>
      <c r="E10230" s="2" t="s">
        <v>627</v>
      </c>
      <c r="F10230" s="2" t="s">
        <v>855</v>
      </c>
      <c r="G10230" s="2">
        <v>48</v>
      </c>
      <c r="H10230" s="2">
        <v>8.5828517330810005E-4</v>
      </c>
      <c r="I10230" s="2">
        <v>9.6127939410507214E-4</v>
      </c>
      <c r="J10230" s="26" t="s">
        <v>700</v>
      </c>
    </row>
    <row r="10231" spans="1:10" ht="15.75" hidden="1" customHeight="1" x14ac:dyDescent="0.25">
      <c r="A10231" s="2" t="s">
        <v>853</v>
      </c>
      <c r="B10231" s="2" t="s">
        <v>854</v>
      </c>
      <c r="C10231" s="2">
        <v>2050</v>
      </c>
      <c r="D10231" s="2" t="s">
        <v>241</v>
      </c>
      <c r="E10231" s="2" t="s">
        <v>627</v>
      </c>
      <c r="F10231" s="2" t="s">
        <v>860</v>
      </c>
      <c r="G10231" s="2">
        <v>48</v>
      </c>
      <c r="H10231" s="2">
        <v>3.8332157419060001E-4</v>
      </c>
      <c r="I10231" s="2">
        <v>4.2932016309347207E-4</v>
      </c>
      <c r="J10231" s="26" t="s">
        <v>701</v>
      </c>
    </row>
    <row r="10232" spans="1:10" ht="15.75" hidden="1" customHeight="1" x14ac:dyDescent="0.25">
      <c r="A10232" s="2" t="s">
        <v>853</v>
      </c>
      <c r="B10232" s="2" t="s">
        <v>854</v>
      </c>
      <c r="C10232" s="2">
        <v>2050</v>
      </c>
      <c r="D10232" s="2" t="s">
        <v>241</v>
      </c>
      <c r="E10232" s="2" t="s">
        <v>627</v>
      </c>
      <c r="F10232" s="2" t="s">
        <v>859</v>
      </c>
      <c r="G10232" s="2">
        <v>48</v>
      </c>
      <c r="H10232" s="2">
        <v>2.2765991889169999E-4</v>
      </c>
      <c r="I10232" s="2">
        <v>2.5497910915870401E-4</v>
      </c>
      <c r="J10232" s="26" t="s">
        <v>700</v>
      </c>
    </row>
    <row r="10233" spans="1:10" ht="15.75" hidden="1" customHeight="1" x14ac:dyDescent="0.25">
      <c r="A10233" s="2" t="s">
        <v>853</v>
      </c>
      <c r="B10233" s="2" t="s">
        <v>854</v>
      </c>
      <c r="C10233" s="2">
        <v>2050</v>
      </c>
      <c r="D10233" s="2" t="s">
        <v>241</v>
      </c>
      <c r="E10233" s="2" t="s">
        <v>627</v>
      </c>
      <c r="F10233" s="2" t="s">
        <v>858</v>
      </c>
      <c r="G10233" s="2">
        <v>48</v>
      </c>
      <c r="H10233" s="2">
        <v>1.8663251539692001E-3</v>
      </c>
      <c r="I10233" s="2">
        <v>2.0902841724455045E-3</v>
      </c>
      <c r="J10233" s="26" t="s">
        <v>700</v>
      </c>
    </row>
    <row r="10234" spans="1:10" ht="15.75" hidden="1" customHeight="1" x14ac:dyDescent="0.25">
      <c r="A10234" s="2" t="s">
        <v>853</v>
      </c>
      <c r="B10234" s="2" t="s">
        <v>854</v>
      </c>
      <c r="C10234" s="2">
        <v>2050</v>
      </c>
      <c r="D10234" s="2" t="s">
        <v>241</v>
      </c>
      <c r="E10234" s="2" t="s">
        <v>627</v>
      </c>
      <c r="F10234" s="2" t="s">
        <v>857</v>
      </c>
      <c r="G10234" s="2">
        <v>48</v>
      </c>
      <c r="H10234" s="2">
        <v>9.2554249567909999E-4</v>
      </c>
      <c r="I10234" s="2">
        <v>1.0366075951605922E-3</v>
      </c>
      <c r="J10234" s="26" t="s">
        <v>700</v>
      </c>
    </row>
    <row r="10235" spans="1:10" ht="15.75" hidden="1" customHeight="1" x14ac:dyDescent="0.25">
      <c r="A10235" s="2" t="s">
        <v>853</v>
      </c>
      <c r="B10235" s="2" t="s">
        <v>854</v>
      </c>
      <c r="C10235" s="2">
        <v>2050</v>
      </c>
      <c r="D10235" s="2" t="s">
        <v>241</v>
      </c>
      <c r="E10235" s="2" t="s">
        <v>627</v>
      </c>
      <c r="F10235" s="2" t="s">
        <v>858</v>
      </c>
      <c r="G10235" s="2">
        <v>49</v>
      </c>
      <c r="H10235" s="2">
        <v>4.1302745230495999E-3</v>
      </c>
      <c r="I10235" s="2">
        <v>4.6259074658155522E-3</v>
      </c>
      <c r="J10235" s="26" t="s">
        <v>700</v>
      </c>
    </row>
    <row r="10236" spans="1:10" ht="15.75" hidden="1" customHeight="1" x14ac:dyDescent="0.25">
      <c r="A10236" s="2" t="s">
        <v>853</v>
      </c>
      <c r="B10236" s="2" t="s">
        <v>854</v>
      </c>
      <c r="C10236" s="2">
        <v>2050</v>
      </c>
      <c r="D10236" s="2" t="s">
        <v>241</v>
      </c>
      <c r="E10236" s="2" t="s">
        <v>627</v>
      </c>
      <c r="F10236" s="2" t="s">
        <v>860</v>
      </c>
      <c r="G10236" s="2">
        <v>49</v>
      </c>
      <c r="H10236" s="2">
        <v>3.7201045779509999E-4</v>
      </c>
      <c r="I10236" s="2">
        <v>4.1665171273051201E-4</v>
      </c>
      <c r="J10236" s="26" t="s">
        <v>701</v>
      </c>
    </row>
    <row r="10237" spans="1:10" ht="15.75" hidden="1" customHeight="1" x14ac:dyDescent="0.25">
      <c r="A10237" s="2" t="s">
        <v>853</v>
      </c>
      <c r="B10237" s="2" t="s">
        <v>854</v>
      </c>
      <c r="C10237" s="2">
        <v>2050</v>
      </c>
      <c r="D10237" s="2" t="s">
        <v>241</v>
      </c>
      <c r="E10237" s="2" t="s">
        <v>627</v>
      </c>
      <c r="F10237" s="2" t="s">
        <v>859</v>
      </c>
      <c r="G10237" s="2">
        <v>49</v>
      </c>
      <c r="H10237" s="2">
        <v>2.033227647189E-4</v>
      </c>
      <c r="I10237" s="2">
        <v>2.2772149648516801E-4</v>
      </c>
      <c r="J10237" s="26" t="s">
        <v>700</v>
      </c>
    </row>
    <row r="10238" spans="1:10" ht="15.75" hidden="1" customHeight="1" x14ac:dyDescent="0.25">
      <c r="A10238" s="2" t="s">
        <v>853</v>
      </c>
      <c r="B10238" s="2" t="s">
        <v>854</v>
      </c>
      <c r="C10238" s="2">
        <v>2050</v>
      </c>
      <c r="D10238" s="2" t="s">
        <v>241</v>
      </c>
      <c r="E10238" s="2" t="s">
        <v>627</v>
      </c>
      <c r="F10238" s="2" t="s">
        <v>857</v>
      </c>
      <c r="G10238" s="2">
        <v>49</v>
      </c>
      <c r="H10238" s="2">
        <v>1.16540279123E-3</v>
      </c>
      <c r="I10238" s="2">
        <v>1.3052511261776002E-3</v>
      </c>
      <c r="J10238" s="26" t="s">
        <v>700</v>
      </c>
    </row>
    <row r="10239" spans="1:10" ht="15.75" hidden="1" customHeight="1" x14ac:dyDescent="0.25">
      <c r="A10239" s="2" t="s">
        <v>853</v>
      </c>
      <c r="B10239" s="2" t="s">
        <v>854</v>
      </c>
      <c r="C10239" s="2">
        <v>2050</v>
      </c>
      <c r="D10239" s="2" t="s">
        <v>241</v>
      </c>
      <c r="E10239" s="2" t="s">
        <v>627</v>
      </c>
      <c r="F10239" s="2" t="s">
        <v>860</v>
      </c>
      <c r="G10239" s="2">
        <v>50</v>
      </c>
      <c r="H10239" s="2">
        <v>3.6954469396729999E-4</v>
      </c>
      <c r="I10239" s="2">
        <v>4.1389005724337604E-4</v>
      </c>
      <c r="J10239" s="26" t="s">
        <v>701</v>
      </c>
    </row>
    <row r="10240" spans="1:10" ht="15.75" hidden="1" customHeight="1" x14ac:dyDescent="0.25">
      <c r="A10240" s="2" t="s">
        <v>853</v>
      </c>
      <c r="B10240" s="2" t="s">
        <v>854</v>
      </c>
      <c r="C10240" s="2">
        <v>2050</v>
      </c>
      <c r="D10240" s="2" t="s">
        <v>241</v>
      </c>
      <c r="E10240" s="2" t="s">
        <v>627</v>
      </c>
      <c r="F10240" s="2" t="s">
        <v>858</v>
      </c>
      <c r="G10240" s="2">
        <v>50</v>
      </c>
      <c r="H10240" s="2">
        <v>1.7492140177637E-3</v>
      </c>
      <c r="I10240" s="2">
        <v>1.9591196998953444E-3</v>
      </c>
      <c r="J10240" s="26" t="s">
        <v>700</v>
      </c>
    </row>
    <row r="10241" spans="1:10" ht="15.75" hidden="1" customHeight="1" x14ac:dyDescent="0.25">
      <c r="A10241" s="2" t="s">
        <v>853</v>
      </c>
      <c r="B10241" s="2" t="s">
        <v>854</v>
      </c>
      <c r="C10241" s="2">
        <v>2050</v>
      </c>
      <c r="D10241" s="2" t="s">
        <v>241</v>
      </c>
      <c r="E10241" s="2" t="s">
        <v>627</v>
      </c>
      <c r="F10241" s="2" t="s">
        <v>859</v>
      </c>
      <c r="G10241" s="2">
        <v>50</v>
      </c>
      <c r="H10241" s="2">
        <v>6.5667365561199997E-5</v>
      </c>
      <c r="I10241" s="2">
        <v>7.3547449428544001E-5</v>
      </c>
      <c r="J10241" s="26" t="s">
        <v>700</v>
      </c>
    </row>
    <row r="10242" spans="1:10" ht="15.75" hidden="1" customHeight="1" x14ac:dyDescent="0.25">
      <c r="A10242" s="2" t="s">
        <v>853</v>
      </c>
      <c r="B10242" s="2" t="s">
        <v>854</v>
      </c>
      <c r="C10242" s="2">
        <v>2050</v>
      </c>
      <c r="D10242" s="2" t="s">
        <v>241</v>
      </c>
      <c r="E10242" s="2" t="s">
        <v>627</v>
      </c>
      <c r="F10242" s="2" t="s">
        <v>857</v>
      </c>
      <c r="G10242" s="2">
        <v>50</v>
      </c>
      <c r="H10242" s="2">
        <v>4.677612596424E-4</v>
      </c>
      <c r="I10242" s="2">
        <v>5.2389261079948801E-4</v>
      </c>
      <c r="J10242" s="26" t="s">
        <v>700</v>
      </c>
    </row>
    <row r="10243" spans="1:10" ht="15.75" hidden="1" customHeight="1" x14ac:dyDescent="0.25">
      <c r="A10243" s="2" t="s">
        <v>853</v>
      </c>
      <c r="B10243" s="2" t="s">
        <v>854</v>
      </c>
      <c r="C10243" s="2">
        <v>2050</v>
      </c>
      <c r="D10243" s="2" t="s">
        <v>241</v>
      </c>
      <c r="E10243" s="2" t="s">
        <v>627</v>
      </c>
      <c r="F10243" s="2" t="s">
        <v>860</v>
      </c>
      <c r="G10243" s="2">
        <v>51</v>
      </c>
      <c r="H10243" s="2">
        <v>3.7830535438839998E-4</v>
      </c>
      <c r="I10243" s="2">
        <v>4.2370199691500802E-4</v>
      </c>
      <c r="J10243" s="26" t="s">
        <v>701</v>
      </c>
    </row>
    <row r="10244" spans="1:10" ht="15.75" hidden="1" customHeight="1" x14ac:dyDescent="0.25">
      <c r="A10244" s="2" t="s">
        <v>853</v>
      </c>
      <c r="B10244" s="2" t="s">
        <v>854</v>
      </c>
      <c r="C10244" s="2">
        <v>2050</v>
      </c>
      <c r="D10244" s="2" t="s">
        <v>241</v>
      </c>
      <c r="E10244" s="2" t="s">
        <v>627</v>
      </c>
      <c r="F10244" s="2" t="s">
        <v>858</v>
      </c>
      <c r="G10244" s="2">
        <v>51</v>
      </c>
      <c r="H10244" s="2">
        <v>3.8379285251722E-3</v>
      </c>
      <c r="I10244" s="2">
        <v>4.2984799481928645E-3</v>
      </c>
      <c r="J10244" s="26" t="s">
        <v>700</v>
      </c>
    </row>
    <row r="10245" spans="1:10" ht="15.75" hidden="1" customHeight="1" x14ac:dyDescent="0.25">
      <c r="A10245" s="2" t="s">
        <v>853</v>
      </c>
      <c r="B10245" s="2" t="s">
        <v>854</v>
      </c>
      <c r="C10245" s="2">
        <v>2050</v>
      </c>
      <c r="D10245" s="2" t="s">
        <v>241</v>
      </c>
      <c r="E10245" s="2" t="s">
        <v>627</v>
      </c>
      <c r="F10245" s="2" t="s">
        <v>857</v>
      </c>
      <c r="G10245" s="2">
        <v>51</v>
      </c>
      <c r="H10245" s="2">
        <v>2.4606310762469998E-4</v>
      </c>
      <c r="I10245" s="2">
        <v>2.7559068053966399E-4</v>
      </c>
      <c r="J10245" s="26" t="s">
        <v>700</v>
      </c>
    </row>
    <row r="10246" spans="1:10" ht="15.75" hidden="1" customHeight="1" x14ac:dyDescent="0.25">
      <c r="A10246" s="2" t="s">
        <v>853</v>
      </c>
      <c r="B10246" s="2" t="s">
        <v>854</v>
      </c>
      <c r="C10246" s="2">
        <v>2050</v>
      </c>
      <c r="D10246" s="2" t="s">
        <v>241</v>
      </c>
      <c r="E10246" s="2" t="s">
        <v>627</v>
      </c>
      <c r="F10246" s="2" t="s">
        <v>857</v>
      </c>
      <c r="G10246" s="2">
        <v>52</v>
      </c>
      <c r="H10246" s="2">
        <v>1.0593475017230999E-3</v>
      </c>
      <c r="I10246" s="2">
        <v>1.186469201929872E-3</v>
      </c>
      <c r="J10246" s="26" t="s">
        <v>700</v>
      </c>
    </row>
    <row r="10247" spans="1:10" ht="15.75" hidden="1" customHeight="1" x14ac:dyDescent="0.25">
      <c r="A10247" s="2" t="s">
        <v>853</v>
      </c>
      <c r="B10247" s="2" t="s">
        <v>854</v>
      </c>
      <c r="C10247" s="2">
        <v>2050</v>
      </c>
      <c r="D10247" s="2" t="s">
        <v>241</v>
      </c>
      <c r="E10247" s="2" t="s">
        <v>627</v>
      </c>
      <c r="F10247" s="2" t="s">
        <v>859</v>
      </c>
      <c r="G10247" s="2">
        <v>52</v>
      </c>
      <c r="H10247" s="2">
        <v>1.3364831829679999E-4</v>
      </c>
      <c r="I10247" s="2">
        <v>1.49686116492416E-4</v>
      </c>
      <c r="J10247" s="26" t="s">
        <v>700</v>
      </c>
    </row>
    <row r="10248" spans="1:10" ht="15.75" hidden="1" customHeight="1" x14ac:dyDescent="0.25">
      <c r="A10248" s="2" t="s">
        <v>853</v>
      </c>
      <c r="B10248" s="2" t="s">
        <v>854</v>
      </c>
      <c r="C10248" s="2">
        <v>2050</v>
      </c>
      <c r="D10248" s="2" t="s">
        <v>241</v>
      </c>
      <c r="E10248" s="2" t="s">
        <v>627</v>
      </c>
      <c r="F10248" s="2" t="s">
        <v>858</v>
      </c>
      <c r="G10248" s="2">
        <v>52</v>
      </c>
      <c r="H10248" s="2">
        <v>6.7749854642898E-3</v>
      </c>
      <c r="I10248" s="2">
        <v>7.5879837200045772E-3</v>
      </c>
      <c r="J10248" s="26" t="s">
        <v>700</v>
      </c>
    </row>
    <row r="10249" spans="1:10" ht="15.75" hidden="1" customHeight="1" x14ac:dyDescent="0.25">
      <c r="A10249" s="2" t="s">
        <v>853</v>
      </c>
      <c r="B10249" s="2" t="s">
        <v>854</v>
      </c>
      <c r="C10249" s="2">
        <v>2050</v>
      </c>
      <c r="D10249" s="2" t="s">
        <v>241</v>
      </c>
      <c r="E10249" s="2" t="s">
        <v>627</v>
      </c>
      <c r="F10249" s="2" t="s">
        <v>855</v>
      </c>
      <c r="G10249" s="2">
        <v>53</v>
      </c>
      <c r="H10249" s="2">
        <v>4.278614651412E-4</v>
      </c>
      <c r="I10249" s="2">
        <v>4.7920484095814405E-4</v>
      </c>
      <c r="J10249" s="26" t="s">
        <v>700</v>
      </c>
    </row>
    <row r="10250" spans="1:10" ht="15.75" hidden="1" customHeight="1" x14ac:dyDescent="0.25">
      <c r="A10250" s="2" t="s">
        <v>853</v>
      </c>
      <c r="B10250" s="2" t="s">
        <v>854</v>
      </c>
      <c r="C10250" s="2">
        <v>2050</v>
      </c>
      <c r="D10250" s="2" t="s">
        <v>241</v>
      </c>
      <c r="E10250" s="2" t="s">
        <v>627</v>
      </c>
      <c r="F10250" s="2" t="s">
        <v>859</v>
      </c>
      <c r="G10250" s="2">
        <v>53</v>
      </c>
      <c r="H10250" s="2">
        <v>6.2522296502700005E-5</v>
      </c>
      <c r="I10250" s="2">
        <v>7.0024972083024013E-5</v>
      </c>
      <c r="J10250" s="26" t="s">
        <v>700</v>
      </c>
    </row>
    <row r="10251" spans="1:10" ht="15.75" hidden="1" customHeight="1" x14ac:dyDescent="0.25">
      <c r="A10251" s="2" t="s">
        <v>853</v>
      </c>
      <c r="B10251" s="2" t="s">
        <v>854</v>
      </c>
      <c r="C10251" s="2">
        <v>2050</v>
      </c>
      <c r="D10251" s="2" t="s">
        <v>241</v>
      </c>
      <c r="E10251" s="2" t="s">
        <v>627</v>
      </c>
      <c r="F10251" s="2" t="s">
        <v>858</v>
      </c>
      <c r="G10251" s="2">
        <v>53</v>
      </c>
      <c r="H10251" s="2">
        <v>5.2431472577155001E-3</v>
      </c>
      <c r="I10251" s="2">
        <v>5.8723249286413608E-3</v>
      </c>
      <c r="J10251" s="26" t="s">
        <v>700</v>
      </c>
    </row>
    <row r="10252" spans="1:10" ht="15.75" hidden="1" customHeight="1" x14ac:dyDescent="0.25">
      <c r="A10252" s="2" t="s">
        <v>853</v>
      </c>
      <c r="B10252" s="2" t="s">
        <v>854</v>
      </c>
      <c r="C10252" s="2">
        <v>2050</v>
      </c>
      <c r="D10252" s="2" t="s">
        <v>241</v>
      </c>
      <c r="E10252" s="2" t="s">
        <v>627</v>
      </c>
      <c r="F10252" s="2" t="s">
        <v>856</v>
      </c>
      <c r="G10252" s="2">
        <v>53</v>
      </c>
      <c r="H10252" s="2">
        <v>2.6793182769299999E-5</v>
      </c>
      <c r="I10252" s="2">
        <v>3.0008364701616002E-5</v>
      </c>
      <c r="J10252" s="26" t="s">
        <v>700</v>
      </c>
    </row>
    <row r="10253" spans="1:10" ht="15.75" hidden="1" customHeight="1" x14ac:dyDescent="0.25">
      <c r="A10253" s="2" t="s">
        <v>853</v>
      </c>
      <c r="B10253" s="2" t="s">
        <v>854</v>
      </c>
      <c r="C10253" s="2">
        <v>2050</v>
      </c>
      <c r="D10253" s="2" t="s">
        <v>241</v>
      </c>
      <c r="E10253" s="2" t="s">
        <v>627</v>
      </c>
      <c r="F10253" s="2" t="s">
        <v>857</v>
      </c>
      <c r="G10253" s="2">
        <v>53</v>
      </c>
      <c r="H10253" s="2">
        <v>4.101405211259E-4</v>
      </c>
      <c r="I10253" s="2">
        <v>4.5935738366100805E-4</v>
      </c>
      <c r="J10253" s="26" t="s">
        <v>700</v>
      </c>
    </row>
    <row r="10254" spans="1:10" ht="15.75" hidden="1" customHeight="1" x14ac:dyDescent="0.25">
      <c r="A10254" s="2" t="s">
        <v>853</v>
      </c>
      <c r="B10254" s="2" t="s">
        <v>854</v>
      </c>
      <c r="C10254" s="2">
        <v>2050</v>
      </c>
      <c r="D10254" s="2" t="s">
        <v>241</v>
      </c>
      <c r="E10254" s="2" t="s">
        <v>627</v>
      </c>
      <c r="F10254" s="2" t="s">
        <v>859</v>
      </c>
      <c r="G10254" s="2">
        <v>54</v>
      </c>
      <c r="H10254" s="2">
        <v>1.357471046504E-4</v>
      </c>
      <c r="I10254" s="2">
        <v>1.5203675720844802E-4</v>
      </c>
      <c r="J10254" s="26" t="s">
        <v>700</v>
      </c>
    </row>
    <row r="10255" spans="1:10" ht="15.75" hidden="1" customHeight="1" x14ac:dyDescent="0.25">
      <c r="A10255" s="2" t="s">
        <v>853</v>
      </c>
      <c r="B10255" s="2" t="s">
        <v>854</v>
      </c>
      <c r="C10255" s="2">
        <v>2050</v>
      </c>
      <c r="D10255" s="2" t="s">
        <v>241</v>
      </c>
      <c r="E10255" s="2" t="s">
        <v>627</v>
      </c>
      <c r="F10255" s="2" t="s">
        <v>857</v>
      </c>
      <c r="G10255" s="2">
        <v>54</v>
      </c>
      <c r="H10255" s="2">
        <v>7.7946143574079995E-4</v>
      </c>
      <c r="I10255" s="2">
        <v>8.7299680802969601E-4</v>
      </c>
      <c r="J10255" s="26" t="s">
        <v>700</v>
      </c>
    </row>
    <row r="10256" spans="1:10" ht="15.75" hidden="1" customHeight="1" x14ac:dyDescent="0.25">
      <c r="A10256" s="2" t="s">
        <v>853</v>
      </c>
      <c r="B10256" s="2" t="s">
        <v>854</v>
      </c>
      <c r="C10256" s="2">
        <v>2050</v>
      </c>
      <c r="D10256" s="2" t="s">
        <v>241</v>
      </c>
      <c r="E10256" s="2" t="s">
        <v>627</v>
      </c>
      <c r="F10256" s="2" t="s">
        <v>856</v>
      </c>
      <c r="G10256" s="2">
        <v>54</v>
      </c>
      <c r="H10256" s="2">
        <v>2.5574523533599999E-5</v>
      </c>
      <c r="I10256" s="2">
        <v>2.8643466357632003E-5</v>
      </c>
      <c r="J10256" s="26" t="s">
        <v>700</v>
      </c>
    </row>
    <row r="10257" spans="1:10" ht="15.75" hidden="1" customHeight="1" x14ac:dyDescent="0.25">
      <c r="A10257" s="2" t="s">
        <v>853</v>
      </c>
      <c r="B10257" s="2" t="s">
        <v>854</v>
      </c>
      <c r="C10257" s="2">
        <v>2050</v>
      </c>
      <c r="D10257" s="2" t="s">
        <v>241</v>
      </c>
      <c r="E10257" s="2" t="s">
        <v>627</v>
      </c>
      <c r="F10257" s="2" t="s">
        <v>858</v>
      </c>
      <c r="G10257" s="2">
        <v>54</v>
      </c>
      <c r="H10257" s="2">
        <v>3.2756747677922002E-3</v>
      </c>
      <c r="I10257" s="2">
        <v>3.6687557399272645E-3</v>
      </c>
      <c r="J10257" s="26" t="s">
        <v>700</v>
      </c>
    </row>
    <row r="10258" spans="1:10" ht="15.75" hidden="1" customHeight="1" x14ac:dyDescent="0.25">
      <c r="A10258" s="2" t="s">
        <v>853</v>
      </c>
      <c r="B10258" s="2" t="s">
        <v>854</v>
      </c>
      <c r="C10258" s="2">
        <v>2050</v>
      </c>
      <c r="D10258" s="2" t="s">
        <v>241</v>
      </c>
      <c r="E10258" s="2" t="s">
        <v>627</v>
      </c>
      <c r="F10258" s="2" t="s">
        <v>855</v>
      </c>
      <c r="G10258" s="2">
        <v>54</v>
      </c>
      <c r="H10258" s="2">
        <v>7.7121803769840001E-4</v>
      </c>
      <c r="I10258" s="2">
        <v>8.637642022222081E-4</v>
      </c>
      <c r="J10258" s="26" t="s">
        <v>700</v>
      </c>
    </row>
    <row r="10259" spans="1:10" ht="15.75" hidden="1" customHeight="1" x14ac:dyDescent="0.25">
      <c r="A10259" s="2" t="s">
        <v>853</v>
      </c>
      <c r="B10259" s="2" t="s">
        <v>854</v>
      </c>
      <c r="C10259" s="2">
        <v>2050</v>
      </c>
      <c r="D10259" s="2" t="s">
        <v>241</v>
      </c>
      <c r="E10259" s="2" t="s">
        <v>627</v>
      </c>
      <c r="F10259" s="2" t="s">
        <v>859</v>
      </c>
      <c r="G10259" s="2">
        <v>55</v>
      </c>
      <c r="H10259" s="2">
        <v>1.207250024891E-4</v>
      </c>
      <c r="I10259" s="2">
        <v>1.35212002787792E-4</v>
      </c>
      <c r="J10259" s="26" t="s">
        <v>700</v>
      </c>
    </row>
    <row r="10260" spans="1:10" ht="15.75" hidden="1" customHeight="1" x14ac:dyDescent="0.25">
      <c r="A10260" s="2" t="s">
        <v>853</v>
      </c>
      <c r="B10260" s="2" t="s">
        <v>854</v>
      </c>
      <c r="C10260" s="2">
        <v>2050</v>
      </c>
      <c r="D10260" s="2" t="s">
        <v>241</v>
      </c>
      <c r="E10260" s="2" t="s">
        <v>627</v>
      </c>
      <c r="F10260" s="2" t="s">
        <v>857</v>
      </c>
      <c r="G10260" s="2">
        <v>55</v>
      </c>
      <c r="H10260" s="2">
        <v>4.7405900841109998E-4</v>
      </c>
      <c r="I10260" s="2">
        <v>5.3094608942043202E-4</v>
      </c>
      <c r="J10260" s="26" t="s">
        <v>700</v>
      </c>
    </row>
    <row r="10261" spans="1:10" ht="15.75" hidden="1" customHeight="1" x14ac:dyDescent="0.25">
      <c r="A10261" s="2" t="s">
        <v>853</v>
      </c>
      <c r="B10261" s="2" t="s">
        <v>854</v>
      </c>
      <c r="C10261" s="2">
        <v>2050</v>
      </c>
      <c r="D10261" s="2" t="s">
        <v>241</v>
      </c>
      <c r="E10261" s="2" t="s">
        <v>627</v>
      </c>
      <c r="F10261" s="2" t="s">
        <v>858</v>
      </c>
      <c r="G10261" s="2">
        <v>55</v>
      </c>
      <c r="H10261" s="2">
        <v>3.4497614251449999E-3</v>
      </c>
      <c r="I10261" s="2">
        <v>3.8637327961624003E-3</v>
      </c>
      <c r="J10261" s="26" t="s">
        <v>700</v>
      </c>
    </row>
    <row r="10262" spans="1:10" ht="15.75" hidden="1" customHeight="1" x14ac:dyDescent="0.25">
      <c r="A10262" s="2" t="s">
        <v>853</v>
      </c>
      <c r="B10262" s="2" t="s">
        <v>854</v>
      </c>
      <c r="C10262" s="2">
        <v>2050</v>
      </c>
      <c r="D10262" s="2" t="s">
        <v>241</v>
      </c>
      <c r="E10262" s="2" t="s">
        <v>627</v>
      </c>
      <c r="F10262" s="2" t="s">
        <v>860</v>
      </c>
      <c r="G10262" s="2">
        <v>56</v>
      </c>
      <c r="H10262" s="2">
        <v>3.248011635151E-4</v>
      </c>
      <c r="I10262" s="2">
        <v>3.6377730313691203E-4</v>
      </c>
      <c r="J10262" s="26" t="s">
        <v>701</v>
      </c>
    </row>
    <row r="10263" spans="1:10" ht="15.75" hidden="1" customHeight="1" x14ac:dyDescent="0.25">
      <c r="A10263" s="2" t="s">
        <v>853</v>
      </c>
      <c r="B10263" s="2" t="s">
        <v>854</v>
      </c>
      <c r="C10263" s="2">
        <v>2050</v>
      </c>
      <c r="D10263" s="2" t="s">
        <v>241</v>
      </c>
      <c r="E10263" s="2" t="s">
        <v>627</v>
      </c>
      <c r="F10263" s="2" t="s">
        <v>857</v>
      </c>
      <c r="G10263" s="2">
        <v>56</v>
      </c>
      <c r="H10263" s="2">
        <v>6.4643214864189996E-4</v>
      </c>
      <c r="I10263" s="2">
        <v>7.2400400647892806E-4</v>
      </c>
      <c r="J10263" s="26" t="s">
        <v>700</v>
      </c>
    </row>
    <row r="10264" spans="1:10" ht="15.75" hidden="1" customHeight="1" x14ac:dyDescent="0.25">
      <c r="A10264" s="2" t="s">
        <v>853</v>
      </c>
      <c r="B10264" s="2" t="s">
        <v>854</v>
      </c>
      <c r="C10264" s="2">
        <v>2050</v>
      </c>
      <c r="D10264" s="2" t="s">
        <v>241</v>
      </c>
      <c r="E10264" s="2" t="s">
        <v>627</v>
      </c>
      <c r="F10264" s="2" t="s">
        <v>856</v>
      </c>
      <c r="G10264" s="2">
        <v>56</v>
      </c>
      <c r="H10264" s="2">
        <v>2.5167320927700001E-5</v>
      </c>
      <c r="I10264" s="2">
        <v>2.8187399439024005E-5</v>
      </c>
      <c r="J10264" s="26" t="s">
        <v>700</v>
      </c>
    </row>
    <row r="10265" spans="1:10" ht="15.75" hidden="1" customHeight="1" x14ac:dyDescent="0.25">
      <c r="A10265" s="2" t="s">
        <v>853</v>
      </c>
      <c r="B10265" s="2" t="s">
        <v>854</v>
      </c>
      <c r="C10265" s="2">
        <v>2050</v>
      </c>
      <c r="D10265" s="2" t="s">
        <v>241</v>
      </c>
      <c r="E10265" s="2" t="s">
        <v>627</v>
      </c>
      <c r="F10265" s="2" t="s">
        <v>858</v>
      </c>
      <c r="G10265" s="2">
        <v>56</v>
      </c>
      <c r="H10265" s="2">
        <v>1.7854874022305001E-3</v>
      </c>
      <c r="I10265" s="2">
        <v>1.9997458904981603E-3</v>
      </c>
      <c r="J10265" s="26" t="s">
        <v>700</v>
      </c>
    </row>
    <row r="10266" spans="1:10" ht="15.75" hidden="1" customHeight="1" x14ac:dyDescent="0.25">
      <c r="A10266" s="2" t="s">
        <v>853</v>
      </c>
      <c r="B10266" s="2" t="s">
        <v>854</v>
      </c>
      <c r="C10266" s="2">
        <v>2050</v>
      </c>
      <c r="D10266" s="2" t="s">
        <v>241</v>
      </c>
      <c r="E10266" s="2" t="s">
        <v>627</v>
      </c>
      <c r="F10266" s="2" t="s">
        <v>856</v>
      </c>
      <c r="G10266" s="2">
        <v>57</v>
      </c>
      <c r="H10266" s="2">
        <v>7.3525441621300006E-5</v>
      </c>
      <c r="I10266" s="2">
        <v>8.2348494615856009E-5</v>
      </c>
      <c r="J10266" s="26" t="s">
        <v>700</v>
      </c>
    </row>
    <row r="10267" spans="1:10" ht="15.75" hidden="1" customHeight="1" x14ac:dyDescent="0.25">
      <c r="A10267" s="2" t="s">
        <v>853</v>
      </c>
      <c r="B10267" s="2" t="s">
        <v>854</v>
      </c>
      <c r="C10267" s="2">
        <v>2050</v>
      </c>
      <c r="D10267" s="2" t="s">
        <v>241</v>
      </c>
      <c r="E10267" s="2" t="s">
        <v>627</v>
      </c>
      <c r="F10267" s="2" t="s">
        <v>859</v>
      </c>
      <c r="G10267" s="2">
        <v>57</v>
      </c>
      <c r="H10267" s="2">
        <v>1.7520399705969999E-4</v>
      </c>
      <c r="I10267" s="2">
        <v>1.9622847670686401E-4</v>
      </c>
      <c r="J10267" s="26" t="s">
        <v>700</v>
      </c>
    </row>
    <row r="10268" spans="1:10" ht="15.75" hidden="1" customHeight="1" x14ac:dyDescent="0.25">
      <c r="A10268" s="2" t="s">
        <v>853</v>
      </c>
      <c r="B10268" s="2" t="s">
        <v>854</v>
      </c>
      <c r="C10268" s="2">
        <v>2050</v>
      </c>
      <c r="D10268" s="2" t="s">
        <v>241</v>
      </c>
      <c r="E10268" s="2" t="s">
        <v>627</v>
      </c>
      <c r="F10268" s="2" t="s">
        <v>857</v>
      </c>
      <c r="G10268" s="2">
        <v>57</v>
      </c>
      <c r="H10268" s="2">
        <v>4.649928741856E-4</v>
      </c>
      <c r="I10268" s="2">
        <v>5.2079201908787208E-4</v>
      </c>
      <c r="J10268" s="26" t="s">
        <v>700</v>
      </c>
    </row>
    <row r="10269" spans="1:10" ht="15.75" hidden="1" customHeight="1" x14ac:dyDescent="0.25">
      <c r="A10269" s="2" t="s">
        <v>853</v>
      </c>
      <c r="B10269" s="2" t="s">
        <v>854</v>
      </c>
      <c r="C10269" s="2">
        <v>2050</v>
      </c>
      <c r="D10269" s="2" t="s">
        <v>241</v>
      </c>
      <c r="E10269" s="2" t="s">
        <v>627</v>
      </c>
      <c r="F10269" s="2" t="s">
        <v>858</v>
      </c>
      <c r="G10269" s="2">
        <v>57</v>
      </c>
      <c r="H10269" s="2">
        <v>4.6418413985521E-3</v>
      </c>
      <c r="I10269" s="2">
        <v>5.1988623663783524E-3</v>
      </c>
      <c r="J10269" s="26" t="s">
        <v>700</v>
      </c>
    </row>
    <row r="10270" spans="1:10" ht="15.75" hidden="1" customHeight="1" x14ac:dyDescent="0.25">
      <c r="A10270" s="2" t="s">
        <v>853</v>
      </c>
      <c r="B10270" s="2" t="s">
        <v>854</v>
      </c>
      <c r="C10270" s="2">
        <v>2050</v>
      </c>
      <c r="D10270" s="2" t="s">
        <v>241</v>
      </c>
      <c r="E10270" s="2" t="s">
        <v>627</v>
      </c>
      <c r="F10270" s="2" t="s">
        <v>857</v>
      </c>
      <c r="G10270" s="2">
        <v>58</v>
      </c>
      <c r="H10270" s="2">
        <v>5.9022109780929998E-4</v>
      </c>
      <c r="I10270" s="2">
        <v>6.6104762954641608E-4</v>
      </c>
      <c r="J10270" s="26" t="s">
        <v>700</v>
      </c>
    </row>
    <row r="10271" spans="1:10" ht="15.75" hidden="1" customHeight="1" x14ac:dyDescent="0.25">
      <c r="A10271" s="2" t="s">
        <v>853</v>
      </c>
      <c r="B10271" s="2" t="s">
        <v>854</v>
      </c>
      <c r="C10271" s="2">
        <v>2050</v>
      </c>
      <c r="D10271" s="2" t="s">
        <v>241</v>
      </c>
      <c r="E10271" s="2" t="s">
        <v>627</v>
      </c>
      <c r="F10271" s="2" t="s">
        <v>856</v>
      </c>
      <c r="G10271" s="2">
        <v>58</v>
      </c>
      <c r="H10271" s="2">
        <v>2.0952295017199999E-5</v>
      </c>
      <c r="I10271" s="2">
        <v>2.3466570419264E-5</v>
      </c>
      <c r="J10271" s="26" t="s">
        <v>700</v>
      </c>
    </row>
    <row r="10272" spans="1:10" ht="15.75" hidden="1" customHeight="1" x14ac:dyDescent="0.25">
      <c r="A10272" s="2" t="s">
        <v>853</v>
      </c>
      <c r="B10272" s="2" t="s">
        <v>854</v>
      </c>
      <c r="C10272" s="2">
        <v>2050</v>
      </c>
      <c r="D10272" s="2" t="s">
        <v>241</v>
      </c>
      <c r="E10272" s="2" t="s">
        <v>627</v>
      </c>
      <c r="F10272" s="2" t="s">
        <v>858</v>
      </c>
      <c r="G10272" s="2">
        <v>59</v>
      </c>
      <c r="H10272" s="2">
        <v>6.4118868904187998E-3</v>
      </c>
      <c r="I10272" s="2">
        <v>7.1813133172690564E-3</v>
      </c>
      <c r="J10272" s="26" t="s">
        <v>700</v>
      </c>
    </row>
    <row r="10273" spans="1:10" ht="15.75" hidden="1" customHeight="1" x14ac:dyDescent="0.25">
      <c r="A10273" s="2" t="s">
        <v>853</v>
      </c>
      <c r="B10273" s="2" t="s">
        <v>854</v>
      </c>
      <c r="C10273" s="2">
        <v>2050</v>
      </c>
      <c r="D10273" s="2" t="s">
        <v>241</v>
      </c>
      <c r="E10273" s="2" t="s">
        <v>627</v>
      </c>
      <c r="F10273" s="2" t="s">
        <v>857</v>
      </c>
      <c r="G10273" s="2">
        <v>59</v>
      </c>
      <c r="H10273" s="2">
        <v>1.835506263888E-4</v>
      </c>
      <c r="I10273" s="2">
        <v>2.0557670155545602E-4</v>
      </c>
      <c r="J10273" s="26" t="s">
        <v>700</v>
      </c>
    </row>
    <row r="10274" spans="1:10" ht="15.75" hidden="1" customHeight="1" x14ac:dyDescent="0.25">
      <c r="A10274" s="2" t="s">
        <v>853</v>
      </c>
      <c r="B10274" s="2" t="s">
        <v>854</v>
      </c>
      <c r="C10274" s="2">
        <v>2050</v>
      </c>
      <c r="D10274" s="2" t="s">
        <v>241</v>
      </c>
      <c r="E10274" s="2" t="s">
        <v>627</v>
      </c>
      <c r="F10274" s="2" t="s">
        <v>859</v>
      </c>
      <c r="G10274" s="2">
        <v>59</v>
      </c>
      <c r="H10274" s="2">
        <v>5.8366906159799997E-5</v>
      </c>
      <c r="I10274" s="2">
        <v>6.5370934898976004E-5</v>
      </c>
      <c r="J10274" s="26" t="s">
        <v>700</v>
      </c>
    </row>
    <row r="10275" spans="1:10" ht="15.75" hidden="1" customHeight="1" x14ac:dyDescent="0.25">
      <c r="A10275" s="2" t="s">
        <v>853</v>
      </c>
      <c r="B10275" s="2" t="s">
        <v>854</v>
      </c>
      <c r="C10275" s="2">
        <v>2050</v>
      </c>
      <c r="D10275" s="2" t="s">
        <v>241</v>
      </c>
      <c r="E10275" s="2" t="s">
        <v>627</v>
      </c>
      <c r="F10275" s="2" t="s">
        <v>858</v>
      </c>
      <c r="G10275" s="2">
        <v>60</v>
      </c>
      <c r="H10275" s="2">
        <v>3.0316603370011E-3</v>
      </c>
      <c r="I10275" s="2">
        <v>3.3954595774412324E-3</v>
      </c>
      <c r="J10275" s="26" t="s">
        <v>700</v>
      </c>
    </row>
    <row r="10276" spans="1:10" ht="15.75" hidden="1" customHeight="1" x14ac:dyDescent="0.25">
      <c r="A10276" s="2" t="s">
        <v>853</v>
      </c>
      <c r="B10276" s="2" t="s">
        <v>854</v>
      </c>
      <c r="C10276" s="2">
        <v>2050</v>
      </c>
      <c r="D10276" s="2" t="s">
        <v>241</v>
      </c>
      <c r="E10276" s="2" t="s">
        <v>627</v>
      </c>
      <c r="F10276" s="2" t="s">
        <v>857</v>
      </c>
      <c r="G10276" s="2">
        <v>60</v>
      </c>
      <c r="H10276" s="2">
        <v>3.8170062180139998E-4</v>
      </c>
      <c r="I10276" s="2">
        <v>4.2750469641756803E-4</v>
      </c>
      <c r="J10276" s="26" t="s">
        <v>700</v>
      </c>
    </row>
    <row r="10277" spans="1:10" ht="15.75" hidden="1" customHeight="1" x14ac:dyDescent="0.25">
      <c r="A10277" s="2" t="s">
        <v>853</v>
      </c>
      <c r="B10277" s="2" t="s">
        <v>854</v>
      </c>
      <c r="C10277" s="2">
        <v>2050</v>
      </c>
      <c r="D10277" s="2" t="s">
        <v>241</v>
      </c>
      <c r="E10277" s="2" t="s">
        <v>627</v>
      </c>
      <c r="F10277" s="2" t="s">
        <v>855</v>
      </c>
      <c r="G10277" s="2">
        <v>60</v>
      </c>
      <c r="H10277" s="2">
        <v>1.0041928617283999E-3</v>
      </c>
      <c r="I10277" s="2">
        <v>1.1246960051358079E-3</v>
      </c>
      <c r="J10277" s="26" t="s">
        <v>700</v>
      </c>
    </row>
    <row r="10278" spans="1:10" ht="15.75" hidden="1" customHeight="1" x14ac:dyDescent="0.25">
      <c r="A10278" s="2" t="s">
        <v>853</v>
      </c>
      <c r="B10278" s="2" t="s">
        <v>854</v>
      </c>
      <c r="C10278" s="2">
        <v>2050</v>
      </c>
      <c r="D10278" s="2" t="s">
        <v>241</v>
      </c>
      <c r="E10278" s="2" t="s">
        <v>627</v>
      </c>
      <c r="F10278" s="2" t="s">
        <v>856</v>
      </c>
      <c r="G10278" s="2">
        <v>60</v>
      </c>
      <c r="H10278" s="2">
        <v>2.0439476429600001E-5</v>
      </c>
      <c r="I10278" s="2">
        <v>2.2892213601152001E-5</v>
      </c>
      <c r="J10278" s="26" t="s">
        <v>700</v>
      </c>
    </row>
    <row r="10279" spans="1:10" ht="15.75" hidden="1" customHeight="1" x14ac:dyDescent="0.25">
      <c r="A10279" s="2" t="s">
        <v>853</v>
      </c>
      <c r="B10279" s="2" t="s">
        <v>854</v>
      </c>
      <c r="C10279" s="2">
        <v>2050</v>
      </c>
      <c r="D10279" s="2" t="s">
        <v>241</v>
      </c>
      <c r="E10279" s="2" t="s">
        <v>627</v>
      </c>
      <c r="F10279" s="2" t="s">
        <v>860</v>
      </c>
      <c r="G10279" s="2">
        <v>60</v>
      </c>
      <c r="H10279" s="2">
        <v>3.1912283157000001E-4</v>
      </c>
      <c r="I10279" s="2">
        <v>3.5741757135840006E-4</v>
      </c>
      <c r="J10279" s="26" t="s">
        <v>701</v>
      </c>
    </row>
    <row r="10280" spans="1:10" ht="15.75" hidden="1" customHeight="1" x14ac:dyDescent="0.25">
      <c r="A10280" s="2" t="s">
        <v>853</v>
      </c>
      <c r="B10280" s="2" t="s">
        <v>854</v>
      </c>
      <c r="C10280" s="2">
        <v>2050</v>
      </c>
      <c r="D10280" s="2" t="s">
        <v>241</v>
      </c>
      <c r="E10280" s="2" t="s">
        <v>627</v>
      </c>
      <c r="F10280" s="2" t="s">
        <v>858</v>
      </c>
      <c r="G10280" s="2">
        <v>61</v>
      </c>
      <c r="H10280" s="2">
        <v>1.6753948293626001E-3</v>
      </c>
      <c r="I10280" s="2">
        <v>1.8764422088861123E-3</v>
      </c>
      <c r="J10280" s="26" t="s">
        <v>700</v>
      </c>
    </row>
    <row r="10281" spans="1:10" ht="15.75" hidden="1" customHeight="1" x14ac:dyDescent="0.25">
      <c r="A10281" s="2" t="s">
        <v>853</v>
      </c>
      <c r="B10281" s="2" t="s">
        <v>854</v>
      </c>
      <c r="C10281" s="2">
        <v>2050</v>
      </c>
      <c r="D10281" s="2" t="s">
        <v>241</v>
      </c>
      <c r="E10281" s="2" t="s">
        <v>627</v>
      </c>
      <c r="F10281" s="2" t="s">
        <v>859</v>
      </c>
      <c r="G10281" s="2">
        <v>61</v>
      </c>
      <c r="H10281" s="2">
        <v>5.4176802223099999E-5</v>
      </c>
      <c r="I10281" s="2">
        <v>6.0678018489872005E-5</v>
      </c>
      <c r="J10281" s="26" t="s">
        <v>700</v>
      </c>
    </row>
    <row r="10282" spans="1:10" ht="15.75" hidden="1" customHeight="1" x14ac:dyDescent="0.25">
      <c r="A10282" s="2" t="s">
        <v>853</v>
      </c>
      <c r="B10282" s="2" t="s">
        <v>854</v>
      </c>
      <c r="C10282" s="2">
        <v>2050</v>
      </c>
      <c r="D10282" s="2" t="s">
        <v>241</v>
      </c>
      <c r="E10282" s="2" t="s">
        <v>627</v>
      </c>
      <c r="F10282" s="2" t="s">
        <v>856</v>
      </c>
      <c r="G10282" s="2">
        <v>61</v>
      </c>
      <c r="H10282" s="2">
        <v>2.1325109628399999E-5</v>
      </c>
      <c r="I10282" s="2">
        <v>2.3884122783808003E-5</v>
      </c>
      <c r="J10282" s="26" t="s">
        <v>700</v>
      </c>
    </row>
    <row r="10283" spans="1:10" ht="15.75" hidden="1" customHeight="1" x14ac:dyDescent="0.25">
      <c r="A10283" s="2" t="s">
        <v>853</v>
      </c>
      <c r="B10283" s="2" t="s">
        <v>854</v>
      </c>
      <c r="C10283" s="2">
        <v>2050</v>
      </c>
      <c r="D10283" s="2" t="s">
        <v>241</v>
      </c>
      <c r="E10283" s="2" t="s">
        <v>627</v>
      </c>
      <c r="F10283" s="2" t="s">
        <v>857</v>
      </c>
      <c r="G10283" s="2">
        <v>61</v>
      </c>
      <c r="H10283" s="2">
        <v>1.7625147302170001E-4</v>
      </c>
      <c r="I10283" s="2">
        <v>1.9740164978430402E-4</v>
      </c>
      <c r="J10283" s="26" t="s">
        <v>700</v>
      </c>
    </row>
    <row r="10284" spans="1:10" ht="15.75" hidden="1" customHeight="1" x14ac:dyDescent="0.25">
      <c r="A10284" s="2" t="s">
        <v>853</v>
      </c>
      <c r="B10284" s="2" t="s">
        <v>854</v>
      </c>
      <c r="C10284" s="2">
        <v>2050</v>
      </c>
      <c r="D10284" s="2" t="s">
        <v>241</v>
      </c>
      <c r="E10284" s="2" t="s">
        <v>627</v>
      </c>
      <c r="F10284" s="2" t="s">
        <v>855</v>
      </c>
      <c r="G10284" s="2">
        <v>61</v>
      </c>
      <c r="H10284" s="2">
        <v>2.427703293506E-4</v>
      </c>
      <c r="I10284" s="2">
        <v>2.7190276887267205E-4</v>
      </c>
      <c r="J10284" s="26" t="s">
        <v>700</v>
      </c>
    </row>
    <row r="10285" spans="1:10" ht="15.75" hidden="1" customHeight="1" x14ac:dyDescent="0.25">
      <c r="A10285" s="2" t="s">
        <v>853</v>
      </c>
      <c r="B10285" s="2" t="s">
        <v>854</v>
      </c>
      <c r="C10285" s="2">
        <v>2050</v>
      </c>
      <c r="D10285" s="2" t="s">
        <v>241</v>
      </c>
      <c r="E10285" s="2" t="s">
        <v>627</v>
      </c>
      <c r="F10285" s="2" t="s">
        <v>857</v>
      </c>
      <c r="G10285" s="2">
        <v>62</v>
      </c>
      <c r="H10285" s="2">
        <v>6.0498653328979997E-4</v>
      </c>
      <c r="I10285" s="2">
        <v>6.7758491728457605E-4</v>
      </c>
      <c r="J10285" s="26" t="s">
        <v>700</v>
      </c>
    </row>
    <row r="10286" spans="1:10" ht="15.75" hidden="1" customHeight="1" x14ac:dyDescent="0.25">
      <c r="A10286" s="2" t="s">
        <v>853</v>
      </c>
      <c r="B10286" s="2" t="s">
        <v>854</v>
      </c>
      <c r="C10286" s="2">
        <v>2050</v>
      </c>
      <c r="D10286" s="2" t="s">
        <v>241</v>
      </c>
      <c r="E10286" s="2" t="s">
        <v>627</v>
      </c>
      <c r="F10286" s="2" t="s">
        <v>855</v>
      </c>
      <c r="G10286" s="2">
        <v>62</v>
      </c>
      <c r="H10286" s="2">
        <v>3.739123640116E-4</v>
      </c>
      <c r="I10286" s="2">
        <v>4.1878184769299204E-4</v>
      </c>
      <c r="J10286" s="26" t="s">
        <v>700</v>
      </c>
    </row>
    <row r="10287" spans="1:10" ht="15.75" hidden="1" customHeight="1" x14ac:dyDescent="0.25">
      <c r="A10287" s="2" t="s">
        <v>853</v>
      </c>
      <c r="B10287" s="2" t="s">
        <v>854</v>
      </c>
      <c r="C10287" s="2">
        <v>2050</v>
      </c>
      <c r="D10287" s="2" t="s">
        <v>241</v>
      </c>
      <c r="E10287" s="2" t="s">
        <v>627</v>
      </c>
      <c r="F10287" s="2" t="s">
        <v>858</v>
      </c>
      <c r="G10287" s="2">
        <v>62</v>
      </c>
      <c r="H10287" s="2">
        <v>1.4236014103516999E-3</v>
      </c>
      <c r="I10287" s="2">
        <v>1.594433579593904E-3</v>
      </c>
      <c r="J10287" s="26" t="s">
        <v>700</v>
      </c>
    </row>
    <row r="10288" spans="1:10" ht="15.75" hidden="1" customHeight="1" x14ac:dyDescent="0.25">
      <c r="A10288" s="2" t="s">
        <v>853</v>
      </c>
      <c r="B10288" s="2" t="s">
        <v>854</v>
      </c>
      <c r="C10288" s="2">
        <v>2050</v>
      </c>
      <c r="D10288" s="2" t="s">
        <v>241</v>
      </c>
      <c r="E10288" s="2" t="s">
        <v>627</v>
      </c>
      <c r="F10288" s="2" t="s">
        <v>859</v>
      </c>
      <c r="G10288" s="2">
        <v>62</v>
      </c>
      <c r="H10288" s="2">
        <v>1.0670706251400001E-4</v>
      </c>
      <c r="I10288" s="2">
        <v>1.1951191001568001E-4</v>
      </c>
      <c r="J10288" s="26" t="s">
        <v>700</v>
      </c>
    </row>
    <row r="10289" spans="1:10" ht="15.75" hidden="1" customHeight="1" x14ac:dyDescent="0.25">
      <c r="A10289" s="2" t="s">
        <v>853</v>
      </c>
      <c r="B10289" s="2" t="s">
        <v>854</v>
      </c>
      <c r="C10289" s="2">
        <v>2050</v>
      </c>
      <c r="D10289" s="2" t="s">
        <v>241</v>
      </c>
      <c r="E10289" s="2" t="s">
        <v>627</v>
      </c>
      <c r="F10289" s="2" t="s">
        <v>860</v>
      </c>
      <c r="G10289" s="2">
        <v>62</v>
      </c>
      <c r="H10289" s="2">
        <v>3.11312120175E-4</v>
      </c>
      <c r="I10289" s="2">
        <v>3.4866957459600003E-4</v>
      </c>
      <c r="J10289" s="26" t="s">
        <v>701</v>
      </c>
    </row>
    <row r="10290" spans="1:10" ht="15.75" hidden="1" customHeight="1" x14ac:dyDescent="0.25">
      <c r="A10290" s="2" t="s">
        <v>853</v>
      </c>
      <c r="B10290" s="2" t="s">
        <v>854</v>
      </c>
      <c r="C10290" s="2">
        <v>2050</v>
      </c>
      <c r="D10290" s="2" t="s">
        <v>241</v>
      </c>
      <c r="E10290" s="2" t="s">
        <v>627</v>
      </c>
      <c r="F10290" s="2" t="s">
        <v>860</v>
      </c>
      <c r="G10290" s="2">
        <v>63</v>
      </c>
      <c r="H10290" s="2">
        <v>5.7112009380939997E-4</v>
      </c>
      <c r="I10290" s="2">
        <v>6.3965450506652801E-4</v>
      </c>
      <c r="J10290" s="26" t="s">
        <v>701</v>
      </c>
    </row>
    <row r="10291" spans="1:10" ht="15.75" hidden="1" customHeight="1" x14ac:dyDescent="0.25">
      <c r="A10291" s="2" t="s">
        <v>853</v>
      </c>
      <c r="B10291" s="2" t="s">
        <v>854</v>
      </c>
      <c r="C10291" s="2">
        <v>2050</v>
      </c>
      <c r="D10291" s="2" t="s">
        <v>241</v>
      </c>
      <c r="E10291" s="2" t="s">
        <v>627</v>
      </c>
      <c r="F10291" s="2" t="s">
        <v>857</v>
      </c>
      <c r="G10291" s="2">
        <v>63</v>
      </c>
      <c r="H10291" s="2">
        <v>3.938858426409E-4</v>
      </c>
      <c r="I10291" s="2">
        <v>4.4115214375780806E-4</v>
      </c>
      <c r="J10291" s="26" t="s">
        <v>700</v>
      </c>
    </row>
    <row r="10292" spans="1:10" ht="15.75" hidden="1" customHeight="1" x14ac:dyDescent="0.25">
      <c r="A10292" s="2" t="s">
        <v>853</v>
      </c>
      <c r="B10292" s="2" t="s">
        <v>854</v>
      </c>
      <c r="C10292" s="2">
        <v>2050</v>
      </c>
      <c r="D10292" s="2" t="s">
        <v>241</v>
      </c>
      <c r="E10292" s="2" t="s">
        <v>627</v>
      </c>
      <c r="F10292" s="2" t="s">
        <v>858</v>
      </c>
      <c r="G10292" s="2">
        <v>64</v>
      </c>
      <c r="H10292" s="2">
        <v>4.3029487133026002E-3</v>
      </c>
      <c r="I10292" s="2">
        <v>4.8193025588989125E-3</v>
      </c>
      <c r="J10292" s="26" t="s">
        <v>700</v>
      </c>
    </row>
    <row r="10293" spans="1:10" ht="15.75" hidden="1" customHeight="1" x14ac:dyDescent="0.25">
      <c r="A10293" s="2" t="s">
        <v>853</v>
      </c>
      <c r="B10293" s="2" t="s">
        <v>854</v>
      </c>
      <c r="C10293" s="2">
        <v>2050</v>
      </c>
      <c r="D10293" s="2" t="s">
        <v>241</v>
      </c>
      <c r="E10293" s="2" t="s">
        <v>627</v>
      </c>
      <c r="F10293" s="2" t="s">
        <v>857</v>
      </c>
      <c r="G10293" s="2">
        <v>64</v>
      </c>
      <c r="H10293" s="2">
        <v>4.1929405415429998E-4</v>
      </c>
      <c r="I10293" s="2">
        <v>4.6960934065281602E-4</v>
      </c>
      <c r="J10293" s="26" t="s">
        <v>700</v>
      </c>
    </row>
    <row r="10294" spans="1:10" ht="15.75" hidden="1" customHeight="1" x14ac:dyDescent="0.25">
      <c r="A10294" s="2" t="s">
        <v>853</v>
      </c>
      <c r="B10294" s="2" t="s">
        <v>854</v>
      </c>
      <c r="C10294" s="2">
        <v>2050</v>
      </c>
      <c r="D10294" s="2" t="s">
        <v>241</v>
      </c>
      <c r="E10294" s="2" t="s">
        <v>627</v>
      </c>
      <c r="F10294" s="2" t="s">
        <v>859</v>
      </c>
      <c r="G10294" s="2">
        <v>64</v>
      </c>
      <c r="H10294" s="2">
        <v>5.6711654906399998E-5</v>
      </c>
      <c r="I10294" s="2">
        <v>6.3517053495168007E-5</v>
      </c>
      <c r="J10294" s="26" t="s">
        <v>700</v>
      </c>
    </row>
    <row r="10295" spans="1:10" ht="15.75" hidden="1" customHeight="1" x14ac:dyDescent="0.25">
      <c r="A10295" s="2" t="s">
        <v>853</v>
      </c>
      <c r="B10295" s="2" t="s">
        <v>854</v>
      </c>
      <c r="C10295" s="2">
        <v>2050</v>
      </c>
      <c r="D10295" s="2" t="s">
        <v>241</v>
      </c>
      <c r="E10295" s="2" t="s">
        <v>627</v>
      </c>
      <c r="F10295" s="2" t="s">
        <v>857</v>
      </c>
      <c r="G10295" s="2">
        <v>65</v>
      </c>
      <c r="H10295" s="2">
        <v>1.6729359049349999E-4</v>
      </c>
      <c r="I10295" s="2">
        <v>1.8736882135272001E-4</v>
      </c>
      <c r="J10295" s="26" t="s">
        <v>700</v>
      </c>
    </row>
    <row r="10296" spans="1:10" ht="15.75" hidden="1" customHeight="1" x14ac:dyDescent="0.25">
      <c r="A10296" s="2" t="s">
        <v>853</v>
      </c>
      <c r="B10296" s="2" t="s">
        <v>854</v>
      </c>
      <c r="C10296" s="2">
        <v>2050</v>
      </c>
      <c r="D10296" s="2" t="s">
        <v>241</v>
      </c>
      <c r="E10296" s="2" t="s">
        <v>627</v>
      </c>
      <c r="F10296" s="2" t="s">
        <v>858</v>
      </c>
      <c r="G10296" s="2">
        <v>65</v>
      </c>
      <c r="H10296" s="2">
        <v>1.3716164976358E-3</v>
      </c>
      <c r="I10296" s="2">
        <v>1.5362104773520961E-3</v>
      </c>
      <c r="J10296" s="26" t="s">
        <v>700</v>
      </c>
    </row>
    <row r="10297" spans="1:10" ht="15.75" hidden="1" customHeight="1" x14ac:dyDescent="0.25">
      <c r="A10297" s="2" t="s">
        <v>853</v>
      </c>
      <c r="B10297" s="2" t="s">
        <v>854</v>
      </c>
      <c r="C10297" s="2">
        <v>2050</v>
      </c>
      <c r="D10297" s="2" t="s">
        <v>241</v>
      </c>
      <c r="E10297" s="2" t="s">
        <v>627</v>
      </c>
      <c r="F10297" s="2" t="s">
        <v>858</v>
      </c>
      <c r="G10297" s="2">
        <v>66</v>
      </c>
      <c r="H10297" s="2">
        <v>1.3245750451459999E-3</v>
      </c>
      <c r="I10297" s="2">
        <v>1.4835240505635201E-3</v>
      </c>
      <c r="J10297" s="26" t="s">
        <v>700</v>
      </c>
    </row>
    <row r="10298" spans="1:10" ht="15.75" hidden="1" customHeight="1" x14ac:dyDescent="0.25">
      <c r="A10298" s="2" t="s">
        <v>853</v>
      </c>
      <c r="B10298" s="2" t="s">
        <v>854</v>
      </c>
      <c r="C10298" s="2">
        <v>2050</v>
      </c>
      <c r="D10298" s="2" t="s">
        <v>241</v>
      </c>
      <c r="E10298" s="2" t="s">
        <v>627</v>
      </c>
      <c r="F10298" s="2" t="s">
        <v>857</v>
      </c>
      <c r="G10298" s="2">
        <v>66</v>
      </c>
      <c r="H10298" s="2">
        <v>4.9748651508710003E-4</v>
      </c>
      <c r="I10298" s="2">
        <v>5.5718489689755206E-4</v>
      </c>
      <c r="J10298" s="26" t="s">
        <v>700</v>
      </c>
    </row>
    <row r="10299" spans="1:10" ht="15.75" hidden="1" customHeight="1" x14ac:dyDescent="0.25">
      <c r="A10299" s="2" t="s">
        <v>853</v>
      </c>
      <c r="B10299" s="2" t="s">
        <v>854</v>
      </c>
      <c r="C10299" s="2">
        <v>2050</v>
      </c>
      <c r="D10299" s="2" t="s">
        <v>241</v>
      </c>
      <c r="E10299" s="2" t="s">
        <v>627</v>
      </c>
      <c r="F10299" s="2" t="s">
        <v>860</v>
      </c>
      <c r="G10299" s="2">
        <v>66</v>
      </c>
      <c r="H10299" s="2">
        <v>2.7455933741289999E-4</v>
      </c>
      <c r="I10299" s="2">
        <v>3.0750645790244803E-4</v>
      </c>
      <c r="J10299" s="26" t="s">
        <v>701</v>
      </c>
    </row>
    <row r="10300" spans="1:10" ht="15.75" hidden="1" customHeight="1" x14ac:dyDescent="0.25">
      <c r="A10300" s="2" t="s">
        <v>853</v>
      </c>
      <c r="B10300" s="2" t="s">
        <v>854</v>
      </c>
      <c r="C10300" s="2">
        <v>2050</v>
      </c>
      <c r="D10300" s="2" t="s">
        <v>241</v>
      </c>
      <c r="E10300" s="2" t="s">
        <v>627</v>
      </c>
      <c r="F10300" s="2" t="s">
        <v>859</v>
      </c>
      <c r="G10300" s="2">
        <v>66</v>
      </c>
      <c r="H10300" s="2">
        <v>5.4111980716699999E-5</v>
      </c>
      <c r="I10300" s="2">
        <v>6.0605418402704003E-5</v>
      </c>
      <c r="J10300" s="26" t="s">
        <v>700</v>
      </c>
    </row>
    <row r="10301" spans="1:10" ht="15.75" hidden="1" customHeight="1" x14ac:dyDescent="0.25">
      <c r="A10301" s="2" t="s">
        <v>853</v>
      </c>
      <c r="B10301" s="2" t="s">
        <v>854</v>
      </c>
      <c r="C10301" s="2">
        <v>2050</v>
      </c>
      <c r="D10301" s="2" t="s">
        <v>241</v>
      </c>
      <c r="E10301" s="2" t="s">
        <v>627</v>
      </c>
      <c r="F10301" s="2" t="s">
        <v>860</v>
      </c>
      <c r="G10301" s="2">
        <v>67</v>
      </c>
      <c r="H10301" s="2">
        <v>2.6681902818379997E-4</v>
      </c>
      <c r="I10301" s="2">
        <v>2.98837311565856E-4</v>
      </c>
      <c r="J10301" s="26" t="s">
        <v>701</v>
      </c>
    </row>
    <row r="10302" spans="1:10" ht="15.75" hidden="1" customHeight="1" x14ac:dyDescent="0.25">
      <c r="A10302" s="2" t="s">
        <v>853</v>
      </c>
      <c r="B10302" s="2" t="s">
        <v>854</v>
      </c>
      <c r="C10302" s="2">
        <v>2050</v>
      </c>
      <c r="D10302" s="2" t="s">
        <v>241</v>
      </c>
      <c r="E10302" s="2" t="s">
        <v>627</v>
      </c>
      <c r="F10302" s="2" t="s">
        <v>858</v>
      </c>
      <c r="G10302" s="2">
        <v>67</v>
      </c>
      <c r="H10302" s="2">
        <v>2.6390554849057999E-3</v>
      </c>
      <c r="I10302" s="2">
        <v>2.9557421430944962E-3</v>
      </c>
      <c r="J10302" s="26" t="s">
        <v>700</v>
      </c>
    </row>
    <row r="10303" spans="1:10" ht="15.75" hidden="1" customHeight="1" x14ac:dyDescent="0.25">
      <c r="A10303" s="2" t="s">
        <v>853</v>
      </c>
      <c r="B10303" s="2" t="s">
        <v>854</v>
      </c>
      <c r="C10303" s="2">
        <v>2050</v>
      </c>
      <c r="D10303" s="2" t="s">
        <v>241</v>
      </c>
      <c r="E10303" s="2" t="s">
        <v>627</v>
      </c>
      <c r="F10303" s="2" t="s">
        <v>857</v>
      </c>
      <c r="G10303" s="2">
        <v>67</v>
      </c>
      <c r="H10303" s="2">
        <v>3.2659136923030003E-4</v>
      </c>
      <c r="I10303" s="2">
        <v>3.6578233353793608E-4</v>
      </c>
      <c r="J10303" s="26" t="s">
        <v>700</v>
      </c>
    </row>
    <row r="10304" spans="1:10" ht="15.75" hidden="1" customHeight="1" x14ac:dyDescent="0.25">
      <c r="A10304" s="2" t="s">
        <v>853</v>
      </c>
      <c r="B10304" s="2" t="s">
        <v>854</v>
      </c>
      <c r="C10304" s="2">
        <v>2050</v>
      </c>
      <c r="D10304" s="2" t="s">
        <v>241</v>
      </c>
      <c r="E10304" s="2" t="s">
        <v>627</v>
      </c>
      <c r="F10304" s="2" t="s">
        <v>857</v>
      </c>
      <c r="G10304" s="2">
        <v>68</v>
      </c>
      <c r="H10304" s="2">
        <v>3.7234842602630001E-4</v>
      </c>
      <c r="I10304" s="2">
        <v>4.1703023714945603E-4</v>
      </c>
      <c r="J10304" s="26" t="s">
        <v>700</v>
      </c>
    </row>
    <row r="10305" spans="1:10" ht="15.75" hidden="1" customHeight="1" x14ac:dyDescent="0.25">
      <c r="A10305" s="2" t="s">
        <v>853</v>
      </c>
      <c r="B10305" s="2" t="s">
        <v>854</v>
      </c>
      <c r="C10305" s="2">
        <v>2050</v>
      </c>
      <c r="D10305" s="2" t="s">
        <v>241</v>
      </c>
      <c r="E10305" s="2" t="s">
        <v>627</v>
      </c>
      <c r="F10305" s="2" t="s">
        <v>856</v>
      </c>
      <c r="G10305" s="2">
        <v>68</v>
      </c>
      <c r="H10305" s="2">
        <v>1.86751385627E-5</v>
      </c>
      <c r="I10305" s="2">
        <v>2.0916155190224001E-5</v>
      </c>
      <c r="J10305" s="26" t="s">
        <v>700</v>
      </c>
    </row>
    <row r="10306" spans="1:10" ht="15.75" hidden="1" customHeight="1" x14ac:dyDescent="0.25">
      <c r="A10306" s="2" t="s">
        <v>853</v>
      </c>
      <c r="B10306" s="2" t="s">
        <v>854</v>
      </c>
      <c r="C10306" s="2">
        <v>2050</v>
      </c>
      <c r="D10306" s="2" t="s">
        <v>241</v>
      </c>
      <c r="E10306" s="2" t="s">
        <v>627</v>
      </c>
      <c r="F10306" s="2" t="s">
        <v>860</v>
      </c>
      <c r="G10306" s="2">
        <v>69</v>
      </c>
      <c r="H10306" s="2">
        <v>2.6225400506520001E-4</v>
      </c>
      <c r="I10306" s="2">
        <v>2.9372448567302402E-4</v>
      </c>
      <c r="J10306" s="26" t="s">
        <v>701</v>
      </c>
    </row>
    <row r="10307" spans="1:10" ht="15.75" hidden="1" customHeight="1" x14ac:dyDescent="0.25">
      <c r="A10307" s="2" t="s">
        <v>853</v>
      </c>
      <c r="B10307" s="2" t="s">
        <v>854</v>
      </c>
      <c r="C10307" s="2">
        <v>2050</v>
      </c>
      <c r="D10307" s="2" t="s">
        <v>241</v>
      </c>
      <c r="E10307" s="2" t="s">
        <v>627</v>
      </c>
      <c r="F10307" s="2" t="s">
        <v>858</v>
      </c>
      <c r="G10307" s="2">
        <v>69</v>
      </c>
      <c r="H10307" s="2">
        <v>1.4646667987108001E-3</v>
      </c>
      <c r="I10307" s="2">
        <v>1.6404268145560961E-3</v>
      </c>
      <c r="J10307" s="26" t="s">
        <v>700</v>
      </c>
    </row>
    <row r="10308" spans="1:10" ht="15.75" hidden="1" customHeight="1" x14ac:dyDescent="0.25">
      <c r="A10308" s="2" t="s">
        <v>853</v>
      </c>
      <c r="B10308" s="2" t="s">
        <v>854</v>
      </c>
      <c r="C10308" s="2">
        <v>2050</v>
      </c>
      <c r="D10308" s="2" t="s">
        <v>241</v>
      </c>
      <c r="E10308" s="2" t="s">
        <v>627</v>
      </c>
      <c r="F10308" s="2" t="s">
        <v>855</v>
      </c>
      <c r="G10308" s="2">
        <v>69</v>
      </c>
      <c r="H10308" s="2">
        <v>7.5791671406479999E-4</v>
      </c>
      <c r="I10308" s="2">
        <v>8.488667197525761E-4</v>
      </c>
      <c r="J10308" s="26" t="s">
        <v>700</v>
      </c>
    </row>
    <row r="10309" spans="1:10" ht="15.75" hidden="1" customHeight="1" x14ac:dyDescent="0.25">
      <c r="A10309" s="2" t="s">
        <v>853</v>
      </c>
      <c r="B10309" s="2" t="s">
        <v>854</v>
      </c>
      <c r="C10309" s="2">
        <v>2050</v>
      </c>
      <c r="D10309" s="2" t="s">
        <v>241</v>
      </c>
      <c r="E10309" s="2" t="s">
        <v>627</v>
      </c>
      <c r="F10309" s="2" t="s">
        <v>856</v>
      </c>
      <c r="G10309" s="2">
        <v>69</v>
      </c>
      <c r="H10309" s="2">
        <v>1.8822263882599999E-5</v>
      </c>
      <c r="I10309" s="2">
        <v>2.1080935548512E-5</v>
      </c>
      <c r="J10309" s="26" t="s">
        <v>700</v>
      </c>
    </row>
    <row r="10310" spans="1:10" ht="15.75" hidden="1" customHeight="1" x14ac:dyDescent="0.25">
      <c r="A10310" s="2" t="s">
        <v>853</v>
      </c>
      <c r="B10310" s="2" t="s">
        <v>854</v>
      </c>
      <c r="C10310" s="2">
        <v>2050</v>
      </c>
      <c r="D10310" s="2" t="s">
        <v>241</v>
      </c>
      <c r="E10310" s="2" t="s">
        <v>627</v>
      </c>
      <c r="F10310" s="2" t="s">
        <v>859</v>
      </c>
      <c r="G10310" s="2">
        <v>70</v>
      </c>
      <c r="H10310" s="2">
        <v>4.6888068027300002E-5</v>
      </c>
      <c r="I10310" s="2">
        <v>5.2514636190576008E-5</v>
      </c>
      <c r="J10310" s="26" t="s">
        <v>700</v>
      </c>
    </row>
    <row r="10311" spans="1:10" ht="15.75" hidden="1" customHeight="1" x14ac:dyDescent="0.25">
      <c r="A10311" s="2" t="s">
        <v>853</v>
      </c>
      <c r="B10311" s="2" t="s">
        <v>854</v>
      </c>
      <c r="C10311" s="2">
        <v>2050</v>
      </c>
      <c r="D10311" s="2" t="s">
        <v>241</v>
      </c>
      <c r="E10311" s="2" t="s">
        <v>627</v>
      </c>
      <c r="F10311" s="2" t="s">
        <v>858</v>
      </c>
      <c r="G10311" s="2">
        <v>70</v>
      </c>
      <c r="H10311" s="2">
        <v>1.2467539636418E-3</v>
      </c>
      <c r="I10311" s="2">
        <v>1.3963644392788162E-3</v>
      </c>
      <c r="J10311" s="26" t="s">
        <v>700</v>
      </c>
    </row>
    <row r="10312" spans="1:10" ht="15.75" hidden="1" customHeight="1" x14ac:dyDescent="0.25">
      <c r="A10312" s="2" t="s">
        <v>853</v>
      </c>
      <c r="B10312" s="2" t="s">
        <v>854</v>
      </c>
      <c r="C10312" s="2">
        <v>2050</v>
      </c>
      <c r="D10312" s="2" t="s">
        <v>241</v>
      </c>
      <c r="E10312" s="2" t="s">
        <v>627</v>
      </c>
      <c r="F10312" s="2" t="s">
        <v>857</v>
      </c>
      <c r="G10312" s="2">
        <v>70</v>
      </c>
      <c r="H10312" s="2">
        <v>3.4083118953279998E-4</v>
      </c>
      <c r="I10312" s="2">
        <v>3.81730932276736E-4</v>
      </c>
      <c r="J10312" s="26" t="s">
        <v>700</v>
      </c>
    </row>
    <row r="10313" spans="1:10" ht="15.75" hidden="1" customHeight="1" x14ac:dyDescent="0.25">
      <c r="A10313" s="2" t="s">
        <v>853</v>
      </c>
      <c r="B10313" s="2" t="s">
        <v>854</v>
      </c>
      <c r="C10313" s="2">
        <v>2050</v>
      </c>
      <c r="D10313" s="2" t="s">
        <v>241</v>
      </c>
      <c r="E10313" s="2" t="s">
        <v>627</v>
      </c>
      <c r="F10313" s="2" t="s">
        <v>855</v>
      </c>
      <c r="G10313" s="2">
        <v>70</v>
      </c>
      <c r="H10313" s="2">
        <v>4.1797079029489998E-4</v>
      </c>
      <c r="I10313" s="2">
        <v>4.6812728513028802E-4</v>
      </c>
      <c r="J10313" s="26" t="s">
        <v>700</v>
      </c>
    </row>
    <row r="10314" spans="1:10" ht="15.75" hidden="1" customHeight="1" x14ac:dyDescent="0.25">
      <c r="A10314" s="2" t="s">
        <v>853</v>
      </c>
      <c r="B10314" s="2" t="s">
        <v>854</v>
      </c>
      <c r="C10314" s="2">
        <v>2050</v>
      </c>
      <c r="D10314" s="2" t="s">
        <v>241</v>
      </c>
      <c r="E10314" s="2" t="s">
        <v>627</v>
      </c>
      <c r="F10314" s="2" t="s">
        <v>856</v>
      </c>
      <c r="G10314" s="2">
        <v>71</v>
      </c>
      <c r="H10314" s="2">
        <v>1.70279672602E-5</v>
      </c>
      <c r="I10314" s="2">
        <v>1.9071323331424003E-5</v>
      </c>
      <c r="J10314" s="26" t="s">
        <v>700</v>
      </c>
    </row>
    <row r="10315" spans="1:10" ht="15.75" hidden="1" customHeight="1" x14ac:dyDescent="0.25">
      <c r="A10315" s="2" t="s">
        <v>853</v>
      </c>
      <c r="B10315" s="2" t="s">
        <v>854</v>
      </c>
      <c r="C10315" s="2">
        <v>2050</v>
      </c>
      <c r="D10315" s="2" t="s">
        <v>241</v>
      </c>
      <c r="E10315" s="2" t="s">
        <v>627</v>
      </c>
      <c r="F10315" s="2" t="s">
        <v>857</v>
      </c>
      <c r="G10315" s="2">
        <v>71</v>
      </c>
      <c r="H10315" s="2">
        <v>1.5473940584339999E-4</v>
      </c>
      <c r="I10315" s="2">
        <v>1.7330813454460801E-4</v>
      </c>
      <c r="J10315" s="26" t="s">
        <v>700</v>
      </c>
    </row>
    <row r="10316" spans="1:10" ht="15.75" hidden="1" customHeight="1" x14ac:dyDescent="0.25">
      <c r="A10316" s="2" t="s">
        <v>853</v>
      </c>
      <c r="B10316" s="2" t="s">
        <v>854</v>
      </c>
      <c r="C10316" s="2">
        <v>2050</v>
      </c>
      <c r="D10316" s="2" t="s">
        <v>241</v>
      </c>
      <c r="E10316" s="2" t="s">
        <v>627</v>
      </c>
      <c r="F10316" s="2" t="s">
        <v>858</v>
      </c>
      <c r="G10316" s="2">
        <v>71</v>
      </c>
      <c r="H10316" s="2">
        <v>1.2484544422477E-3</v>
      </c>
      <c r="I10316" s="2">
        <v>1.3982689753174241E-3</v>
      </c>
      <c r="J10316" s="26" t="s">
        <v>700</v>
      </c>
    </row>
    <row r="10317" spans="1:10" ht="15.75" hidden="1" customHeight="1" x14ac:dyDescent="0.25">
      <c r="A10317" s="2" t="s">
        <v>853</v>
      </c>
      <c r="B10317" s="2" t="s">
        <v>854</v>
      </c>
      <c r="C10317" s="2">
        <v>2050</v>
      </c>
      <c r="D10317" s="2" t="s">
        <v>241</v>
      </c>
      <c r="E10317" s="2" t="s">
        <v>627</v>
      </c>
      <c r="F10317" s="2" t="s">
        <v>859</v>
      </c>
      <c r="G10317" s="2">
        <v>72</v>
      </c>
      <c r="H10317" s="2">
        <v>4.99391426274E-5</v>
      </c>
      <c r="I10317" s="2">
        <v>5.5931839742688008E-5</v>
      </c>
      <c r="J10317" s="26" t="s">
        <v>700</v>
      </c>
    </row>
    <row r="10318" spans="1:10" ht="15.75" hidden="1" customHeight="1" x14ac:dyDescent="0.25">
      <c r="A10318" s="2" t="s">
        <v>853</v>
      </c>
      <c r="B10318" s="2" t="s">
        <v>854</v>
      </c>
      <c r="C10318" s="2">
        <v>2050</v>
      </c>
      <c r="D10318" s="2" t="s">
        <v>241</v>
      </c>
      <c r="E10318" s="2" t="s">
        <v>627</v>
      </c>
      <c r="F10318" s="2" t="s">
        <v>860</v>
      </c>
      <c r="G10318" s="2">
        <v>72</v>
      </c>
      <c r="H10318" s="2">
        <v>2.508359029889E-4</v>
      </c>
      <c r="I10318" s="2">
        <v>2.80936211347568E-4</v>
      </c>
      <c r="J10318" s="26" t="s">
        <v>701</v>
      </c>
    </row>
    <row r="10319" spans="1:10" ht="15.75" hidden="1" customHeight="1" x14ac:dyDescent="0.25">
      <c r="A10319" s="2" t="s">
        <v>853</v>
      </c>
      <c r="B10319" s="2" t="s">
        <v>854</v>
      </c>
      <c r="C10319" s="2">
        <v>2050</v>
      </c>
      <c r="D10319" s="2" t="s">
        <v>241</v>
      </c>
      <c r="E10319" s="2" t="s">
        <v>627</v>
      </c>
      <c r="F10319" s="2" t="s">
        <v>858</v>
      </c>
      <c r="G10319" s="2">
        <v>72</v>
      </c>
      <c r="H10319" s="2">
        <v>1.2101593893021E-3</v>
      </c>
      <c r="I10319" s="2">
        <v>1.3553785160183521E-3</v>
      </c>
      <c r="J10319" s="26" t="s">
        <v>700</v>
      </c>
    </row>
    <row r="10320" spans="1:10" ht="15.75" hidden="1" customHeight="1" x14ac:dyDescent="0.25">
      <c r="A10320" s="2" t="s">
        <v>853</v>
      </c>
      <c r="B10320" s="2" t="s">
        <v>854</v>
      </c>
      <c r="C10320" s="2">
        <v>2050</v>
      </c>
      <c r="D10320" s="2" t="s">
        <v>241</v>
      </c>
      <c r="E10320" s="2" t="s">
        <v>627</v>
      </c>
      <c r="F10320" s="2" t="s">
        <v>859</v>
      </c>
      <c r="G10320" s="2">
        <v>73</v>
      </c>
      <c r="H10320" s="2">
        <v>4.4755415729E-5</v>
      </c>
      <c r="I10320" s="2">
        <v>5.0126065616480003E-5</v>
      </c>
      <c r="J10320" s="26" t="s">
        <v>700</v>
      </c>
    </row>
    <row r="10321" spans="1:10" ht="15.75" hidden="1" customHeight="1" x14ac:dyDescent="0.25">
      <c r="A10321" s="2" t="s">
        <v>853</v>
      </c>
      <c r="B10321" s="2" t="s">
        <v>854</v>
      </c>
      <c r="C10321" s="2">
        <v>2050</v>
      </c>
      <c r="D10321" s="2" t="s">
        <v>241</v>
      </c>
      <c r="E10321" s="2" t="s">
        <v>627</v>
      </c>
      <c r="F10321" s="2" t="s">
        <v>856</v>
      </c>
      <c r="G10321" s="2">
        <v>73</v>
      </c>
      <c r="H10321" s="2">
        <v>3.5544682759800002E-5</v>
      </c>
      <c r="I10321" s="2">
        <v>3.9810044690976004E-5</v>
      </c>
      <c r="J10321" s="26" t="s">
        <v>700</v>
      </c>
    </row>
    <row r="10322" spans="1:10" ht="15.75" hidden="1" customHeight="1" x14ac:dyDescent="0.25">
      <c r="A10322" s="2" t="s">
        <v>853</v>
      </c>
      <c r="B10322" s="2" t="s">
        <v>854</v>
      </c>
      <c r="C10322" s="2">
        <v>2050</v>
      </c>
      <c r="D10322" s="2" t="s">
        <v>241</v>
      </c>
      <c r="E10322" s="2" t="s">
        <v>627</v>
      </c>
      <c r="F10322" s="2" t="s">
        <v>857</v>
      </c>
      <c r="G10322" s="2">
        <v>73</v>
      </c>
      <c r="H10322" s="2">
        <v>3.4418953873680002E-4</v>
      </c>
      <c r="I10322" s="2">
        <v>3.8549228338521604E-4</v>
      </c>
      <c r="J10322" s="26" t="s">
        <v>700</v>
      </c>
    </row>
    <row r="10323" spans="1:10" ht="15.75" hidden="1" customHeight="1" x14ac:dyDescent="0.25">
      <c r="A10323" s="2" t="s">
        <v>853</v>
      </c>
      <c r="B10323" s="2" t="s">
        <v>854</v>
      </c>
      <c r="C10323" s="2">
        <v>2050</v>
      </c>
      <c r="D10323" s="2" t="s">
        <v>241</v>
      </c>
      <c r="E10323" s="2" t="s">
        <v>627</v>
      </c>
      <c r="F10323" s="2" t="s">
        <v>858</v>
      </c>
      <c r="G10323" s="2">
        <v>73</v>
      </c>
      <c r="H10323" s="2">
        <v>1.202404499054E-3</v>
      </c>
      <c r="I10323" s="2">
        <v>1.3466930389404801E-3</v>
      </c>
      <c r="J10323" s="26" t="s">
        <v>700</v>
      </c>
    </row>
    <row r="10324" spans="1:10" ht="15.75" hidden="1" customHeight="1" x14ac:dyDescent="0.25">
      <c r="A10324" s="2" t="s">
        <v>853</v>
      </c>
      <c r="B10324" s="2" t="s">
        <v>854</v>
      </c>
      <c r="C10324" s="2">
        <v>2050</v>
      </c>
      <c r="D10324" s="2" t="s">
        <v>241</v>
      </c>
      <c r="E10324" s="2" t="s">
        <v>627</v>
      </c>
      <c r="F10324" s="2" t="s">
        <v>860</v>
      </c>
      <c r="G10324" s="2">
        <v>74</v>
      </c>
      <c r="H10324" s="2">
        <v>2.5935168378060002E-4</v>
      </c>
      <c r="I10324" s="2">
        <v>2.9047388583427206E-4</v>
      </c>
      <c r="J10324" s="26" t="s">
        <v>701</v>
      </c>
    </row>
    <row r="10325" spans="1:10" ht="15.75" hidden="1" customHeight="1" x14ac:dyDescent="0.25">
      <c r="A10325" s="2" t="s">
        <v>853</v>
      </c>
      <c r="B10325" s="2" t="s">
        <v>854</v>
      </c>
      <c r="C10325" s="2">
        <v>2050</v>
      </c>
      <c r="D10325" s="2" t="s">
        <v>241</v>
      </c>
      <c r="E10325" s="2" t="s">
        <v>627</v>
      </c>
      <c r="F10325" s="2" t="s">
        <v>859</v>
      </c>
      <c r="G10325" s="2">
        <v>75</v>
      </c>
      <c r="H10325" s="2">
        <v>4.4042812078300001E-5</v>
      </c>
      <c r="I10325" s="2">
        <v>4.9327949527696003E-5</v>
      </c>
      <c r="J10325" s="26" t="s">
        <v>700</v>
      </c>
    </row>
    <row r="10326" spans="1:10" ht="15.75" hidden="1" customHeight="1" x14ac:dyDescent="0.25">
      <c r="A10326" s="2" t="s">
        <v>853</v>
      </c>
      <c r="B10326" s="2" t="s">
        <v>854</v>
      </c>
      <c r="C10326" s="2">
        <v>2050</v>
      </c>
      <c r="D10326" s="2" t="s">
        <v>241</v>
      </c>
      <c r="E10326" s="2" t="s">
        <v>627</v>
      </c>
      <c r="F10326" s="2" t="s">
        <v>858</v>
      </c>
      <c r="G10326" s="2">
        <v>75</v>
      </c>
      <c r="H10326" s="2">
        <v>1.3309265486895999E-3</v>
      </c>
      <c r="I10326" s="2">
        <v>1.490637734532352E-3</v>
      </c>
      <c r="J10326" s="26" t="s">
        <v>700</v>
      </c>
    </row>
    <row r="10327" spans="1:10" ht="15.75" hidden="1" customHeight="1" x14ac:dyDescent="0.25">
      <c r="A10327" s="2" t="s">
        <v>853</v>
      </c>
      <c r="B10327" s="2" t="s">
        <v>854</v>
      </c>
      <c r="C10327" s="2">
        <v>2050</v>
      </c>
      <c r="D10327" s="2" t="s">
        <v>241</v>
      </c>
      <c r="E10327" s="2" t="s">
        <v>627</v>
      </c>
      <c r="F10327" s="2" t="s">
        <v>857</v>
      </c>
      <c r="G10327" s="2">
        <v>75</v>
      </c>
      <c r="H10327" s="2">
        <v>1.4576782996300001E-4</v>
      </c>
      <c r="I10327" s="2">
        <v>1.6325996955856003E-4</v>
      </c>
      <c r="J10327" s="26" t="s">
        <v>700</v>
      </c>
    </row>
    <row r="10328" spans="1:10" ht="15.75" hidden="1" customHeight="1" x14ac:dyDescent="0.25">
      <c r="A10328" s="2" t="s">
        <v>853</v>
      </c>
      <c r="B10328" s="2" t="s">
        <v>854</v>
      </c>
      <c r="C10328" s="2">
        <v>2050</v>
      </c>
      <c r="D10328" s="2" t="s">
        <v>241</v>
      </c>
      <c r="E10328" s="2" t="s">
        <v>627</v>
      </c>
      <c r="F10328" s="2" t="s">
        <v>859</v>
      </c>
      <c r="G10328" s="2">
        <v>76</v>
      </c>
      <c r="H10328" s="2">
        <v>4.2743187805200001E-5</v>
      </c>
      <c r="I10328" s="2">
        <v>4.7872370341824005E-5</v>
      </c>
      <c r="J10328" s="26" t="s">
        <v>700</v>
      </c>
    </row>
    <row r="10329" spans="1:10" ht="15.75" hidden="1" customHeight="1" x14ac:dyDescent="0.25">
      <c r="A10329" s="2" t="s">
        <v>853</v>
      </c>
      <c r="B10329" s="2" t="s">
        <v>854</v>
      </c>
      <c r="C10329" s="2">
        <v>2050</v>
      </c>
      <c r="D10329" s="2" t="s">
        <v>241</v>
      </c>
      <c r="E10329" s="2" t="s">
        <v>627</v>
      </c>
      <c r="F10329" s="2" t="s">
        <v>856</v>
      </c>
      <c r="G10329" s="2">
        <v>76</v>
      </c>
      <c r="H10329" s="2">
        <v>1.7218522771099999E-5</v>
      </c>
      <c r="I10329" s="2">
        <v>1.9284745503632002E-5</v>
      </c>
      <c r="J10329" s="26" t="s">
        <v>700</v>
      </c>
    </row>
    <row r="10330" spans="1:10" ht="15.75" hidden="1" customHeight="1" x14ac:dyDescent="0.25">
      <c r="A10330" s="2" t="s">
        <v>853</v>
      </c>
      <c r="B10330" s="2" t="s">
        <v>854</v>
      </c>
      <c r="C10330" s="2">
        <v>2050</v>
      </c>
      <c r="D10330" s="2" t="s">
        <v>241</v>
      </c>
      <c r="E10330" s="2" t="s">
        <v>627</v>
      </c>
      <c r="F10330" s="2" t="s">
        <v>857</v>
      </c>
      <c r="G10330" s="2">
        <v>76</v>
      </c>
      <c r="H10330" s="2">
        <v>1.4519949036180001E-4</v>
      </c>
      <c r="I10330" s="2">
        <v>1.6262342920521602E-4</v>
      </c>
      <c r="J10330" s="26" t="s">
        <v>700</v>
      </c>
    </row>
    <row r="10331" spans="1:10" ht="15.75" hidden="1" customHeight="1" x14ac:dyDescent="0.25">
      <c r="A10331" s="2" t="s">
        <v>853</v>
      </c>
      <c r="B10331" s="2" t="s">
        <v>854</v>
      </c>
      <c r="C10331" s="2">
        <v>2050</v>
      </c>
      <c r="D10331" s="2" t="s">
        <v>241</v>
      </c>
      <c r="E10331" s="2" t="s">
        <v>627</v>
      </c>
      <c r="F10331" s="2" t="s">
        <v>858</v>
      </c>
      <c r="G10331" s="2">
        <v>76</v>
      </c>
      <c r="H10331" s="2">
        <v>2.4659497430547998E-3</v>
      </c>
      <c r="I10331" s="2">
        <v>2.7618637122213759E-3</v>
      </c>
      <c r="J10331" s="26" t="s">
        <v>700</v>
      </c>
    </row>
    <row r="10332" spans="1:10" ht="15.75" hidden="1" customHeight="1" x14ac:dyDescent="0.25">
      <c r="A10332" s="2" t="s">
        <v>853</v>
      </c>
      <c r="B10332" s="2" t="s">
        <v>854</v>
      </c>
      <c r="C10332" s="2">
        <v>2050</v>
      </c>
      <c r="D10332" s="2" t="s">
        <v>241</v>
      </c>
      <c r="E10332" s="2" t="s">
        <v>627</v>
      </c>
      <c r="F10332" s="2" t="s">
        <v>858</v>
      </c>
      <c r="G10332" s="2">
        <v>77</v>
      </c>
      <c r="H10332" s="2">
        <v>2.430388587527E-3</v>
      </c>
      <c r="I10332" s="2">
        <v>2.7220352180302404E-3</v>
      </c>
      <c r="J10332" s="26" t="s">
        <v>700</v>
      </c>
    </row>
    <row r="10333" spans="1:10" ht="15.75" hidden="1" customHeight="1" x14ac:dyDescent="0.25">
      <c r="A10333" s="2" t="s">
        <v>853</v>
      </c>
      <c r="B10333" s="2" t="s">
        <v>854</v>
      </c>
      <c r="C10333" s="2">
        <v>2050</v>
      </c>
      <c r="D10333" s="2" t="s">
        <v>241</v>
      </c>
      <c r="E10333" s="2" t="s">
        <v>627</v>
      </c>
      <c r="F10333" s="2" t="s">
        <v>857</v>
      </c>
      <c r="G10333" s="2">
        <v>77</v>
      </c>
      <c r="H10333" s="2">
        <v>4.2445755389050003E-4</v>
      </c>
      <c r="I10333" s="2">
        <v>4.7539246035736008E-4</v>
      </c>
      <c r="J10333" s="26" t="s">
        <v>700</v>
      </c>
    </row>
    <row r="10334" spans="1:10" ht="15.75" hidden="1" customHeight="1" x14ac:dyDescent="0.25">
      <c r="A10334" s="2" t="s">
        <v>853</v>
      </c>
      <c r="B10334" s="2" t="s">
        <v>854</v>
      </c>
      <c r="C10334" s="2">
        <v>2050</v>
      </c>
      <c r="D10334" s="2" t="s">
        <v>241</v>
      </c>
      <c r="E10334" s="2" t="s">
        <v>627</v>
      </c>
      <c r="F10334" s="2" t="s">
        <v>859</v>
      </c>
      <c r="G10334" s="2">
        <v>77</v>
      </c>
      <c r="H10334" s="2">
        <v>4.2459876567600001E-5</v>
      </c>
      <c r="I10334" s="2">
        <v>4.7555061755712002E-5</v>
      </c>
      <c r="J10334" s="26" t="s">
        <v>700</v>
      </c>
    </row>
    <row r="10335" spans="1:10" ht="15.75" hidden="1" customHeight="1" x14ac:dyDescent="0.25">
      <c r="A10335" s="2" t="s">
        <v>853</v>
      </c>
      <c r="B10335" s="2" t="s">
        <v>854</v>
      </c>
      <c r="C10335" s="2">
        <v>2050</v>
      </c>
      <c r="D10335" s="2" t="s">
        <v>241</v>
      </c>
      <c r="E10335" s="2" t="s">
        <v>627</v>
      </c>
      <c r="F10335" s="2" t="s">
        <v>860</v>
      </c>
      <c r="G10335" s="2">
        <v>77</v>
      </c>
      <c r="H10335" s="2">
        <v>2.3290805984289999E-4</v>
      </c>
      <c r="I10335" s="2">
        <v>2.6085702702404801E-4</v>
      </c>
      <c r="J10335" s="26" t="s">
        <v>701</v>
      </c>
    </row>
    <row r="10336" spans="1:10" ht="15.75" hidden="1" customHeight="1" x14ac:dyDescent="0.25">
      <c r="A10336" s="2" t="s">
        <v>853</v>
      </c>
      <c r="B10336" s="2" t="s">
        <v>854</v>
      </c>
      <c r="C10336" s="2">
        <v>2050</v>
      </c>
      <c r="D10336" s="2" t="s">
        <v>241</v>
      </c>
      <c r="E10336" s="2" t="s">
        <v>627</v>
      </c>
      <c r="F10336" s="2" t="s">
        <v>857</v>
      </c>
      <c r="G10336" s="2">
        <v>78</v>
      </c>
      <c r="H10336" s="2">
        <v>4.5521909487430002E-4</v>
      </c>
      <c r="I10336" s="2">
        <v>5.0984538625921611E-4</v>
      </c>
      <c r="J10336" s="26" t="s">
        <v>700</v>
      </c>
    </row>
    <row r="10337" spans="1:10" ht="15.75" hidden="1" customHeight="1" x14ac:dyDescent="0.25">
      <c r="A10337" s="2" t="s">
        <v>853</v>
      </c>
      <c r="B10337" s="2" t="s">
        <v>854</v>
      </c>
      <c r="C10337" s="2">
        <v>2050</v>
      </c>
      <c r="D10337" s="2" t="s">
        <v>241</v>
      </c>
      <c r="E10337" s="2" t="s">
        <v>627</v>
      </c>
      <c r="F10337" s="2" t="s">
        <v>858</v>
      </c>
      <c r="G10337" s="2">
        <v>78</v>
      </c>
      <c r="H10337" s="2">
        <v>1.1294675059616999E-3</v>
      </c>
      <c r="I10337" s="2">
        <v>1.265003606677104E-3</v>
      </c>
      <c r="J10337" s="26" t="s">
        <v>700</v>
      </c>
    </row>
    <row r="10338" spans="1:10" ht="15.75" hidden="1" customHeight="1" x14ac:dyDescent="0.25">
      <c r="A10338" s="2" t="s">
        <v>853</v>
      </c>
      <c r="B10338" s="2" t="s">
        <v>854</v>
      </c>
      <c r="C10338" s="2">
        <v>2050</v>
      </c>
      <c r="D10338" s="2" t="s">
        <v>241</v>
      </c>
      <c r="E10338" s="2" t="s">
        <v>627</v>
      </c>
      <c r="F10338" s="2" t="s">
        <v>860</v>
      </c>
      <c r="G10338" s="2">
        <v>78</v>
      </c>
      <c r="H10338" s="2">
        <v>2.3093103664000001E-4</v>
      </c>
      <c r="I10338" s="2">
        <v>2.5864276103680005E-4</v>
      </c>
      <c r="J10338" s="26" t="s">
        <v>701</v>
      </c>
    </row>
    <row r="10339" spans="1:10" ht="15.75" hidden="1" customHeight="1" x14ac:dyDescent="0.25">
      <c r="A10339" s="2" t="s">
        <v>853</v>
      </c>
      <c r="B10339" s="2" t="s">
        <v>854</v>
      </c>
      <c r="C10339" s="2">
        <v>2050</v>
      </c>
      <c r="D10339" s="2" t="s">
        <v>241</v>
      </c>
      <c r="E10339" s="2" t="s">
        <v>627</v>
      </c>
      <c r="F10339" s="2" t="s">
        <v>856</v>
      </c>
      <c r="G10339" s="2">
        <v>79</v>
      </c>
      <c r="H10339" s="2">
        <v>3.1760642741600002E-5</v>
      </c>
      <c r="I10339" s="2">
        <v>3.5571919870592006E-5</v>
      </c>
      <c r="J10339" s="26" t="s">
        <v>700</v>
      </c>
    </row>
    <row r="10340" spans="1:10" ht="15.75" hidden="1" customHeight="1" x14ac:dyDescent="0.25">
      <c r="A10340" s="2" t="s">
        <v>853</v>
      </c>
      <c r="B10340" s="2" t="s">
        <v>854</v>
      </c>
      <c r="C10340" s="2">
        <v>2050</v>
      </c>
      <c r="D10340" s="2" t="s">
        <v>241</v>
      </c>
      <c r="E10340" s="2" t="s">
        <v>627</v>
      </c>
      <c r="F10340" s="2" t="s">
        <v>857</v>
      </c>
      <c r="G10340" s="2">
        <v>79</v>
      </c>
      <c r="H10340" s="2">
        <v>1.3835716526960001E-4</v>
      </c>
      <c r="I10340" s="2">
        <v>1.5496002510195203E-4</v>
      </c>
      <c r="J10340" s="26" t="s">
        <v>700</v>
      </c>
    </row>
    <row r="10341" spans="1:10" ht="15.75" hidden="1" customHeight="1" x14ac:dyDescent="0.25">
      <c r="A10341" s="2" t="s">
        <v>853</v>
      </c>
      <c r="B10341" s="2" t="s">
        <v>854</v>
      </c>
      <c r="C10341" s="2">
        <v>2050</v>
      </c>
      <c r="D10341" s="2" t="s">
        <v>241</v>
      </c>
      <c r="E10341" s="2" t="s">
        <v>627</v>
      </c>
      <c r="F10341" s="2" t="s">
        <v>855</v>
      </c>
      <c r="G10341" s="2">
        <v>79</v>
      </c>
      <c r="H10341" s="2">
        <v>9.7519016708249998E-4</v>
      </c>
      <c r="I10341" s="2">
        <v>1.0922129871324001E-3</v>
      </c>
      <c r="J10341" s="26" t="s">
        <v>700</v>
      </c>
    </row>
    <row r="10342" spans="1:10" ht="15.75" hidden="1" customHeight="1" x14ac:dyDescent="0.25">
      <c r="A10342" s="2" t="s">
        <v>853</v>
      </c>
      <c r="B10342" s="2" t="s">
        <v>854</v>
      </c>
      <c r="C10342" s="2">
        <v>2050</v>
      </c>
      <c r="D10342" s="2" t="s">
        <v>241</v>
      </c>
      <c r="E10342" s="2" t="s">
        <v>627</v>
      </c>
      <c r="F10342" s="2" t="s">
        <v>857</v>
      </c>
      <c r="G10342" s="2">
        <v>80</v>
      </c>
      <c r="H10342" s="2">
        <v>1.3824248162560001E-4</v>
      </c>
      <c r="I10342" s="2">
        <v>1.5483157942067203E-4</v>
      </c>
      <c r="J10342" s="26" t="s">
        <v>700</v>
      </c>
    </row>
    <row r="10343" spans="1:10" ht="15.75" hidden="1" customHeight="1" x14ac:dyDescent="0.25">
      <c r="A10343" s="2" t="s">
        <v>853</v>
      </c>
      <c r="B10343" s="2" t="s">
        <v>854</v>
      </c>
      <c r="C10343" s="2">
        <v>2050</v>
      </c>
      <c r="D10343" s="2" t="s">
        <v>241</v>
      </c>
      <c r="E10343" s="2" t="s">
        <v>627</v>
      </c>
      <c r="F10343" s="2" t="s">
        <v>858</v>
      </c>
      <c r="G10343" s="2">
        <v>80</v>
      </c>
      <c r="H10343" s="2">
        <v>3.3660181798041001E-3</v>
      </c>
      <c r="I10343" s="2">
        <v>3.7699403613805924E-3</v>
      </c>
      <c r="J10343" s="26" t="s">
        <v>700</v>
      </c>
    </row>
    <row r="10344" spans="1:10" ht="15.75" hidden="1" customHeight="1" x14ac:dyDescent="0.25">
      <c r="A10344" s="2" t="s">
        <v>853</v>
      </c>
      <c r="B10344" s="2" t="s">
        <v>854</v>
      </c>
      <c r="C10344" s="2">
        <v>2050</v>
      </c>
      <c r="D10344" s="2" t="s">
        <v>241</v>
      </c>
      <c r="E10344" s="2" t="s">
        <v>627</v>
      </c>
      <c r="F10344" s="2" t="s">
        <v>857</v>
      </c>
      <c r="G10344" s="2">
        <v>81</v>
      </c>
      <c r="H10344" s="2">
        <v>1.3473042054100001E-4</v>
      </c>
      <c r="I10344" s="2">
        <v>1.5089807100592003E-4</v>
      </c>
      <c r="J10344" s="26" t="s">
        <v>700</v>
      </c>
    </row>
    <row r="10345" spans="1:10" ht="15.75" hidden="1" customHeight="1" x14ac:dyDescent="0.25">
      <c r="A10345" s="2" t="s">
        <v>853</v>
      </c>
      <c r="B10345" s="2" t="s">
        <v>854</v>
      </c>
      <c r="C10345" s="2">
        <v>2050</v>
      </c>
      <c r="D10345" s="2" t="s">
        <v>241</v>
      </c>
      <c r="E10345" s="2" t="s">
        <v>627</v>
      </c>
      <c r="F10345" s="2" t="s">
        <v>856</v>
      </c>
      <c r="G10345" s="2">
        <v>81</v>
      </c>
      <c r="H10345" s="2">
        <v>1.48166736835E-5</v>
      </c>
      <c r="I10345" s="2">
        <v>1.6594674525520001E-5</v>
      </c>
      <c r="J10345" s="26" t="s">
        <v>700</v>
      </c>
    </row>
    <row r="10346" spans="1:10" ht="15.75" hidden="1" customHeight="1" x14ac:dyDescent="0.25">
      <c r="A10346" s="2" t="s">
        <v>853</v>
      </c>
      <c r="B10346" s="2" t="s">
        <v>854</v>
      </c>
      <c r="C10346" s="2">
        <v>2050</v>
      </c>
      <c r="D10346" s="2" t="s">
        <v>241</v>
      </c>
      <c r="E10346" s="2" t="s">
        <v>627</v>
      </c>
      <c r="F10346" s="2" t="s">
        <v>858</v>
      </c>
      <c r="G10346" s="2">
        <v>82</v>
      </c>
      <c r="H10346" s="2">
        <v>2.2280650446191001E-3</v>
      </c>
      <c r="I10346" s="2">
        <v>2.4954328499733921E-3</v>
      </c>
      <c r="J10346" s="26" t="s">
        <v>700</v>
      </c>
    </row>
    <row r="10347" spans="1:10" ht="15.75" hidden="1" customHeight="1" x14ac:dyDescent="0.25">
      <c r="A10347" s="2" t="s">
        <v>853</v>
      </c>
      <c r="B10347" s="2" t="s">
        <v>854</v>
      </c>
      <c r="C10347" s="2">
        <v>2050</v>
      </c>
      <c r="D10347" s="2" t="s">
        <v>241</v>
      </c>
      <c r="E10347" s="2" t="s">
        <v>627</v>
      </c>
      <c r="F10347" s="2" t="s">
        <v>859</v>
      </c>
      <c r="G10347" s="2">
        <v>82</v>
      </c>
      <c r="H10347" s="2">
        <v>4.3466458009800002E-5</v>
      </c>
      <c r="I10347" s="2">
        <v>4.8682432970976006E-5</v>
      </c>
      <c r="J10347" s="26" t="s">
        <v>700</v>
      </c>
    </row>
    <row r="10348" spans="1:10" ht="15.75" hidden="1" customHeight="1" x14ac:dyDescent="0.25">
      <c r="A10348" s="2" t="s">
        <v>853</v>
      </c>
      <c r="B10348" s="2" t="s">
        <v>854</v>
      </c>
      <c r="C10348" s="2">
        <v>2050</v>
      </c>
      <c r="D10348" s="2" t="s">
        <v>241</v>
      </c>
      <c r="E10348" s="2" t="s">
        <v>627</v>
      </c>
      <c r="F10348" s="2" t="s">
        <v>860</v>
      </c>
      <c r="G10348" s="2">
        <v>82</v>
      </c>
      <c r="H10348" s="2">
        <v>2.212802064605E-4</v>
      </c>
      <c r="I10348" s="2">
        <v>2.4783383123576E-4</v>
      </c>
      <c r="J10348" s="26" t="s">
        <v>701</v>
      </c>
    </row>
    <row r="10349" spans="1:10" ht="15.75" hidden="1" customHeight="1" x14ac:dyDescent="0.25">
      <c r="A10349" s="2" t="s">
        <v>853</v>
      </c>
      <c r="B10349" s="2" t="s">
        <v>854</v>
      </c>
      <c r="C10349" s="2">
        <v>2050</v>
      </c>
      <c r="D10349" s="2" t="s">
        <v>241</v>
      </c>
      <c r="E10349" s="2" t="s">
        <v>627</v>
      </c>
      <c r="F10349" s="2" t="s">
        <v>857</v>
      </c>
      <c r="G10349" s="2">
        <v>82</v>
      </c>
      <c r="H10349" s="2">
        <v>1.330600352958E-4</v>
      </c>
      <c r="I10349" s="2">
        <v>1.4902723953129601E-4</v>
      </c>
      <c r="J10349" s="26" t="s">
        <v>700</v>
      </c>
    </row>
    <row r="10350" spans="1:10" ht="15.75" hidden="1" customHeight="1" x14ac:dyDescent="0.25">
      <c r="A10350" s="2" t="s">
        <v>853</v>
      </c>
      <c r="B10350" s="2" t="s">
        <v>854</v>
      </c>
      <c r="C10350" s="2">
        <v>2050</v>
      </c>
      <c r="D10350" s="2" t="s">
        <v>241</v>
      </c>
      <c r="E10350" s="2" t="s">
        <v>627</v>
      </c>
      <c r="F10350" s="2" t="s">
        <v>858</v>
      </c>
      <c r="G10350" s="2">
        <v>83</v>
      </c>
      <c r="H10350" s="2">
        <v>2.1887749899178999E-3</v>
      </c>
      <c r="I10350" s="2">
        <v>2.4514279887080481E-3</v>
      </c>
      <c r="J10350" s="26" t="s">
        <v>700</v>
      </c>
    </row>
    <row r="10351" spans="1:10" ht="15.75" hidden="1" customHeight="1" x14ac:dyDescent="0.25">
      <c r="A10351" s="2" t="s">
        <v>853</v>
      </c>
      <c r="B10351" s="2" t="s">
        <v>854</v>
      </c>
      <c r="C10351" s="2">
        <v>2050</v>
      </c>
      <c r="D10351" s="2" t="s">
        <v>241</v>
      </c>
      <c r="E10351" s="2" t="s">
        <v>627</v>
      </c>
      <c r="F10351" s="2" t="s">
        <v>857</v>
      </c>
      <c r="G10351" s="2">
        <v>83</v>
      </c>
      <c r="H10351" s="2">
        <v>1.5810516197230001E-4</v>
      </c>
      <c r="I10351" s="2">
        <v>1.7707778140897603E-4</v>
      </c>
      <c r="J10351" s="26" t="s">
        <v>700</v>
      </c>
    </row>
    <row r="10352" spans="1:10" ht="15.75" hidden="1" customHeight="1" x14ac:dyDescent="0.25">
      <c r="A10352" s="2" t="s">
        <v>853</v>
      </c>
      <c r="B10352" s="2" t="s">
        <v>854</v>
      </c>
      <c r="C10352" s="2">
        <v>2050</v>
      </c>
      <c r="D10352" s="2" t="s">
        <v>241</v>
      </c>
      <c r="E10352" s="2" t="s">
        <v>627</v>
      </c>
      <c r="F10352" s="2" t="s">
        <v>857</v>
      </c>
      <c r="G10352" s="2">
        <v>84</v>
      </c>
      <c r="H10352" s="2">
        <v>1.544200786157E-4</v>
      </c>
      <c r="I10352" s="2">
        <v>1.7295048804958401E-4</v>
      </c>
      <c r="J10352" s="26" t="s">
        <v>700</v>
      </c>
    </row>
    <row r="10353" spans="1:10" ht="15.75" hidden="1" customHeight="1" x14ac:dyDescent="0.25">
      <c r="A10353" s="2" t="s">
        <v>853</v>
      </c>
      <c r="B10353" s="2" t="s">
        <v>854</v>
      </c>
      <c r="C10353" s="2">
        <v>2050</v>
      </c>
      <c r="D10353" s="2" t="s">
        <v>241</v>
      </c>
      <c r="E10353" s="2" t="s">
        <v>627</v>
      </c>
      <c r="F10353" s="2" t="s">
        <v>858</v>
      </c>
      <c r="G10353" s="2">
        <v>84</v>
      </c>
      <c r="H10353" s="2">
        <v>1.1878140503540999E-3</v>
      </c>
      <c r="I10353" s="2">
        <v>1.3303517363965922E-3</v>
      </c>
      <c r="J10353" s="26" t="s">
        <v>700</v>
      </c>
    </row>
    <row r="10354" spans="1:10" ht="15.75" hidden="1" customHeight="1" x14ac:dyDescent="0.25">
      <c r="A10354" s="2" t="s">
        <v>853</v>
      </c>
      <c r="B10354" s="2" t="s">
        <v>854</v>
      </c>
      <c r="C10354" s="2">
        <v>2050</v>
      </c>
      <c r="D10354" s="2" t="s">
        <v>241</v>
      </c>
      <c r="E10354" s="2" t="s">
        <v>627</v>
      </c>
      <c r="F10354" s="2" t="s">
        <v>860</v>
      </c>
      <c r="G10354" s="2">
        <v>85</v>
      </c>
      <c r="H10354" s="2">
        <v>2.2567163978240001E-4</v>
      </c>
      <c r="I10354" s="2">
        <v>2.5275223655628804E-4</v>
      </c>
      <c r="J10354" s="26" t="s">
        <v>701</v>
      </c>
    </row>
    <row r="10355" spans="1:10" ht="15.75" hidden="1" customHeight="1" x14ac:dyDescent="0.25">
      <c r="A10355" s="2" t="s">
        <v>853</v>
      </c>
      <c r="B10355" s="2" t="s">
        <v>854</v>
      </c>
      <c r="C10355" s="2">
        <v>2050</v>
      </c>
      <c r="D10355" s="2" t="s">
        <v>241</v>
      </c>
      <c r="E10355" s="2" t="s">
        <v>627</v>
      </c>
      <c r="F10355" s="2" t="s">
        <v>856</v>
      </c>
      <c r="G10355" s="2">
        <v>85</v>
      </c>
      <c r="H10355" s="2">
        <v>7.0872779360799999E-5</v>
      </c>
      <c r="I10355" s="2">
        <v>7.9377512884096002E-5</v>
      </c>
      <c r="J10355" s="26" t="s">
        <v>700</v>
      </c>
    </row>
    <row r="10356" spans="1:10" ht="15.75" hidden="1" customHeight="1" x14ac:dyDescent="0.25">
      <c r="A10356" s="2" t="s">
        <v>853</v>
      </c>
      <c r="B10356" s="2" t="s">
        <v>854</v>
      </c>
      <c r="C10356" s="2">
        <v>2050</v>
      </c>
      <c r="D10356" s="2" t="s">
        <v>241</v>
      </c>
      <c r="E10356" s="2" t="s">
        <v>627</v>
      </c>
      <c r="F10356" s="2" t="s">
        <v>858</v>
      </c>
      <c r="G10356" s="2">
        <v>85</v>
      </c>
      <c r="H10356" s="2">
        <v>1.1782028013839999E-3</v>
      </c>
      <c r="I10356" s="2">
        <v>1.3195871375500799E-3</v>
      </c>
      <c r="J10356" s="26" t="s">
        <v>700</v>
      </c>
    </row>
    <row r="10357" spans="1:10" ht="15.75" hidden="1" customHeight="1" x14ac:dyDescent="0.25">
      <c r="A10357" s="2" t="s">
        <v>853</v>
      </c>
      <c r="B10357" s="2" t="s">
        <v>854</v>
      </c>
      <c r="C10357" s="2">
        <v>2050</v>
      </c>
      <c r="D10357" s="2" t="s">
        <v>241</v>
      </c>
      <c r="E10357" s="2" t="s">
        <v>627</v>
      </c>
      <c r="F10357" s="2" t="s">
        <v>857</v>
      </c>
      <c r="G10357" s="2">
        <v>85</v>
      </c>
      <c r="H10357" s="2">
        <v>2.5936402380470001E-4</v>
      </c>
      <c r="I10357" s="2">
        <v>2.9048770666126404E-4</v>
      </c>
      <c r="J10357" s="26" t="s">
        <v>700</v>
      </c>
    </row>
    <row r="10358" spans="1:10" ht="15.75" hidden="1" customHeight="1" x14ac:dyDescent="0.25">
      <c r="A10358" s="2" t="s">
        <v>853</v>
      </c>
      <c r="B10358" s="2" t="s">
        <v>854</v>
      </c>
      <c r="C10358" s="2">
        <v>2050</v>
      </c>
      <c r="D10358" s="2" t="s">
        <v>241</v>
      </c>
      <c r="E10358" s="2" t="s">
        <v>627</v>
      </c>
      <c r="F10358" s="2" t="s">
        <v>858</v>
      </c>
      <c r="G10358" s="2">
        <v>86</v>
      </c>
      <c r="H10358" s="2">
        <v>2.1804093848913999E-3</v>
      </c>
      <c r="I10358" s="2">
        <v>2.442058511078368E-3</v>
      </c>
      <c r="J10358" s="26" t="s">
        <v>700</v>
      </c>
    </row>
    <row r="10359" spans="1:10" ht="15.75" hidden="1" customHeight="1" x14ac:dyDescent="0.25">
      <c r="A10359" s="2" t="s">
        <v>853</v>
      </c>
      <c r="B10359" s="2" t="s">
        <v>854</v>
      </c>
      <c r="C10359" s="2">
        <v>2050</v>
      </c>
      <c r="D10359" s="2" t="s">
        <v>241</v>
      </c>
      <c r="E10359" s="2" t="s">
        <v>627</v>
      </c>
      <c r="F10359" s="2" t="s">
        <v>857</v>
      </c>
      <c r="G10359" s="2">
        <v>86</v>
      </c>
      <c r="H10359" s="2">
        <v>2.7624671929520002E-4</v>
      </c>
      <c r="I10359" s="2">
        <v>3.0939632561062405E-4</v>
      </c>
      <c r="J10359" s="26" t="s">
        <v>700</v>
      </c>
    </row>
    <row r="10360" spans="1:10" ht="15.75" hidden="1" customHeight="1" x14ac:dyDescent="0.25">
      <c r="A10360" s="2" t="s">
        <v>853</v>
      </c>
      <c r="B10360" s="2" t="s">
        <v>854</v>
      </c>
      <c r="C10360" s="2">
        <v>2050</v>
      </c>
      <c r="D10360" s="2" t="s">
        <v>241</v>
      </c>
      <c r="E10360" s="2" t="s">
        <v>627</v>
      </c>
      <c r="F10360" s="2" t="s">
        <v>859</v>
      </c>
      <c r="G10360" s="2">
        <v>87</v>
      </c>
      <c r="H10360" s="2">
        <v>3.7318943213900001E-5</v>
      </c>
      <c r="I10360" s="2">
        <v>4.1797216399568003E-5</v>
      </c>
      <c r="J10360" s="26" t="s">
        <v>700</v>
      </c>
    </row>
    <row r="10361" spans="1:10" ht="15.75" hidden="1" customHeight="1" x14ac:dyDescent="0.25">
      <c r="A10361" s="2" t="s">
        <v>853</v>
      </c>
      <c r="B10361" s="2" t="s">
        <v>854</v>
      </c>
      <c r="C10361" s="2">
        <v>2050</v>
      </c>
      <c r="D10361" s="2" t="s">
        <v>241</v>
      </c>
      <c r="E10361" s="2" t="s">
        <v>627</v>
      </c>
      <c r="F10361" s="2" t="s">
        <v>855</v>
      </c>
      <c r="G10361" s="2">
        <v>87</v>
      </c>
      <c r="H10361" s="2">
        <v>6.0208584181959996E-4</v>
      </c>
      <c r="I10361" s="2">
        <v>6.7433614283795207E-4</v>
      </c>
      <c r="J10361" s="26" t="s">
        <v>700</v>
      </c>
    </row>
    <row r="10362" spans="1:10" ht="15.75" hidden="1" customHeight="1" x14ac:dyDescent="0.25">
      <c r="A10362" s="2" t="s">
        <v>853</v>
      </c>
      <c r="B10362" s="2" t="s">
        <v>854</v>
      </c>
      <c r="C10362" s="2">
        <v>2050</v>
      </c>
      <c r="D10362" s="2" t="s">
        <v>241</v>
      </c>
      <c r="E10362" s="2" t="s">
        <v>627</v>
      </c>
      <c r="F10362" s="2" t="s">
        <v>857</v>
      </c>
      <c r="G10362" s="2">
        <v>87</v>
      </c>
      <c r="H10362" s="2">
        <v>1.248598273378E-4</v>
      </c>
      <c r="I10362" s="2">
        <v>1.3984300661833602E-4</v>
      </c>
      <c r="J10362" s="26" t="s">
        <v>700</v>
      </c>
    </row>
    <row r="10363" spans="1:10" ht="15.75" hidden="1" customHeight="1" x14ac:dyDescent="0.25">
      <c r="A10363" s="2" t="s">
        <v>853</v>
      </c>
      <c r="B10363" s="2" t="s">
        <v>854</v>
      </c>
      <c r="C10363" s="2">
        <v>2050</v>
      </c>
      <c r="D10363" s="2" t="s">
        <v>241</v>
      </c>
      <c r="E10363" s="2" t="s">
        <v>627</v>
      </c>
      <c r="F10363" s="2" t="s">
        <v>857</v>
      </c>
      <c r="G10363" s="2">
        <v>88</v>
      </c>
      <c r="H10363" s="2">
        <v>1.2552825501189999E-4</v>
      </c>
      <c r="I10363" s="2">
        <v>1.4059164561332801E-4</v>
      </c>
      <c r="J10363" s="26" t="s">
        <v>700</v>
      </c>
    </row>
    <row r="10364" spans="1:10" ht="15.75" hidden="1" customHeight="1" x14ac:dyDescent="0.25">
      <c r="A10364" s="2" t="s">
        <v>853</v>
      </c>
      <c r="B10364" s="2" t="s">
        <v>854</v>
      </c>
      <c r="C10364" s="2">
        <v>2050</v>
      </c>
      <c r="D10364" s="2" t="s">
        <v>241</v>
      </c>
      <c r="E10364" s="2" t="s">
        <v>627</v>
      </c>
      <c r="F10364" s="2" t="s">
        <v>856</v>
      </c>
      <c r="G10364" s="2">
        <v>88</v>
      </c>
      <c r="H10364" s="2">
        <v>1.45283502206E-5</v>
      </c>
      <c r="I10364" s="2">
        <v>1.6271752247072E-5</v>
      </c>
      <c r="J10364" s="26" t="s">
        <v>700</v>
      </c>
    </row>
    <row r="10365" spans="1:10" ht="15.75" hidden="1" customHeight="1" x14ac:dyDescent="0.25">
      <c r="A10365" s="2" t="s">
        <v>853</v>
      </c>
      <c r="B10365" s="2" t="s">
        <v>854</v>
      </c>
      <c r="C10365" s="2">
        <v>2050</v>
      </c>
      <c r="D10365" s="2" t="s">
        <v>241</v>
      </c>
      <c r="E10365" s="2" t="s">
        <v>627</v>
      </c>
      <c r="F10365" s="2" t="s">
        <v>855</v>
      </c>
      <c r="G10365" s="2">
        <v>89</v>
      </c>
      <c r="H10365" s="2">
        <v>5.9482670621949999E-4</v>
      </c>
      <c r="I10365" s="2">
        <v>6.662059109658401E-4</v>
      </c>
      <c r="J10365" s="26" t="s">
        <v>700</v>
      </c>
    </row>
    <row r="10366" spans="1:10" ht="15.75" hidden="1" customHeight="1" x14ac:dyDescent="0.25">
      <c r="A10366" s="2" t="s">
        <v>853</v>
      </c>
      <c r="B10366" s="2" t="s">
        <v>854</v>
      </c>
      <c r="C10366" s="2">
        <v>2050</v>
      </c>
      <c r="D10366" s="2" t="s">
        <v>241</v>
      </c>
      <c r="E10366" s="2" t="s">
        <v>627</v>
      </c>
      <c r="F10366" s="2" t="s">
        <v>860</v>
      </c>
      <c r="G10366" s="2">
        <v>89</v>
      </c>
      <c r="H10366" s="2">
        <v>4.063657543156E-4</v>
      </c>
      <c r="I10366" s="2">
        <v>4.5512964483347207E-4</v>
      </c>
      <c r="J10366" s="26" t="s">
        <v>701</v>
      </c>
    </row>
    <row r="10367" spans="1:10" ht="15.75" hidden="1" customHeight="1" x14ac:dyDescent="0.25">
      <c r="A10367" s="2" t="s">
        <v>853</v>
      </c>
      <c r="B10367" s="2" t="s">
        <v>854</v>
      </c>
      <c r="C10367" s="2">
        <v>2050</v>
      </c>
      <c r="D10367" s="2" t="s">
        <v>241</v>
      </c>
      <c r="E10367" s="2" t="s">
        <v>627</v>
      </c>
      <c r="F10367" s="2" t="s">
        <v>858</v>
      </c>
      <c r="G10367" s="2">
        <v>89</v>
      </c>
      <c r="H10367" s="2">
        <v>9.8839506972579999E-4</v>
      </c>
      <c r="I10367" s="2">
        <v>1.1070024780928962E-3</v>
      </c>
      <c r="J10367" s="26" t="s">
        <v>700</v>
      </c>
    </row>
    <row r="10368" spans="1:10" ht="15.75" hidden="1" customHeight="1" x14ac:dyDescent="0.25">
      <c r="A10368" s="2" t="s">
        <v>853</v>
      </c>
      <c r="B10368" s="2" t="s">
        <v>854</v>
      </c>
      <c r="C10368" s="2">
        <v>2050</v>
      </c>
      <c r="D10368" s="2" t="s">
        <v>241</v>
      </c>
      <c r="E10368" s="2" t="s">
        <v>627</v>
      </c>
      <c r="F10368" s="2" t="s">
        <v>858</v>
      </c>
      <c r="G10368" s="2">
        <v>90</v>
      </c>
      <c r="H10368" s="2">
        <v>1.0995480697601999E-3</v>
      </c>
      <c r="I10368" s="2">
        <v>1.231493838131424E-3</v>
      </c>
      <c r="J10368" s="26" t="s">
        <v>700</v>
      </c>
    </row>
    <row r="10369" spans="1:10" ht="15.75" hidden="1" customHeight="1" x14ac:dyDescent="0.25">
      <c r="A10369" s="2" t="s">
        <v>853</v>
      </c>
      <c r="B10369" s="2" t="s">
        <v>854</v>
      </c>
      <c r="C10369" s="2">
        <v>2050</v>
      </c>
      <c r="D10369" s="2" t="s">
        <v>241</v>
      </c>
      <c r="E10369" s="2" t="s">
        <v>627</v>
      </c>
      <c r="F10369" s="2" t="s">
        <v>857</v>
      </c>
      <c r="G10369" s="2">
        <v>90</v>
      </c>
      <c r="H10369" s="2">
        <v>1.21831020806E-4</v>
      </c>
      <c r="I10369" s="2">
        <v>1.3645074330272E-4</v>
      </c>
      <c r="J10369" s="26" t="s">
        <v>700</v>
      </c>
    </row>
    <row r="10370" spans="1:10" ht="15.75" hidden="1" customHeight="1" x14ac:dyDescent="0.25">
      <c r="A10370" s="2" t="s">
        <v>853</v>
      </c>
      <c r="B10370" s="2" t="s">
        <v>854</v>
      </c>
      <c r="C10370" s="2">
        <v>2050</v>
      </c>
      <c r="D10370" s="2" t="s">
        <v>241</v>
      </c>
      <c r="E10370" s="2" t="s">
        <v>627</v>
      </c>
      <c r="F10370" s="2" t="s">
        <v>860</v>
      </c>
      <c r="G10370" s="2">
        <v>90</v>
      </c>
      <c r="H10370" s="2">
        <v>8.4852694999429997E-4</v>
      </c>
      <c r="I10370" s="2">
        <v>9.50350183993616E-4</v>
      </c>
      <c r="J10370" s="26" t="s">
        <v>701</v>
      </c>
    </row>
    <row r="10371" spans="1:10" ht="15.75" hidden="1" customHeight="1" x14ac:dyDescent="0.25">
      <c r="A10371" s="2" t="s">
        <v>853</v>
      </c>
      <c r="B10371" s="2" t="s">
        <v>854</v>
      </c>
      <c r="C10371" s="2">
        <v>2050</v>
      </c>
      <c r="D10371" s="2" t="s">
        <v>241</v>
      </c>
      <c r="E10371" s="2" t="s">
        <v>627</v>
      </c>
      <c r="F10371" s="2" t="s">
        <v>858</v>
      </c>
      <c r="G10371" s="2">
        <v>91</v>
      </c>
      <c r="H10371" s="2">
        <v>2.8867952059954002E-3</v>
      </c>
      <c r="I10371" s="2">
        <v>3.2332106307148487E-3</v>
      </c>
      <c r="J10371" s="26" t="s">
        <v>700</v>
      </c>
    </row>
    <row r="10372" spans="1:10" ht="15.75" hidden="1" customHeight="1" x14ac:dyDescent="0.25">
      <c r="A10372" s="2" t="s">
        <v>853</v>
      </c>
      <c r="B10372" s="2" t="s">
        <v>854</v>
      </c>
      <c r="C10372" s="2">
        <v>2050</v>
      </c>
      <c r="D10372" s="2" t="s">
        <v>241</v>
      </c>
      <c r="E10372" s="2" t="s">
        <v>627</v>
      </c>
      <c r="F10372" s="2" t="s">
        <v>857</v>
      </c>
      <c r="G10372" s="2">
        <v>92</v>
      </c>
      <c r="H10372" s="2">
        <v>4.1474316094539999E-4</v>
      </c>
      <c r="I10372" s="2">
        <v>4.6451234025884805E-4</v>
      </c>
      <c r="J10372" s="26" t="s">
        <v>700</v>
      </c>
    </row>
    <row r="10373" spans="1:10" ht="15.75" hidden="1" customHeight="1" x14ac:dyDescent="0.25">
      <c r="A10373" s="2" t="s">
        <v>853</v>
      </c>
      <c r="B10373" s="2" t="s">
        <v>854</v>
      </c>
      <c r="C10373" s="2">
        <v>2050</v>
      </c>
      <c r="D10373" s="2" t="s">
        <v>241</v>
      </c>
      <c r="E10373" s="2" t="s">
        <v>627</v>
      </c>
      <c r="F10373" s="2" t="s">
        <v>857</v>
      </c>
      <c r="G10373" s="2">
        <v>93</v>
      </c>
      <c r="H10373" s="2">
        <v>1.186334484373E-4</v>
      </c>
      <c r="I10373" s="2">
        <v>1.32869462249776E-4</v>
      </c>
      <c r="J10373" s="26" t="s">
        <v>700</v>
      </c>
    </row>
    <row r="10374" spans="1:10" ht="15.75" hidden="1" customHeight="1" x14ac:dyDescent="0.25">
      <c r="A10374" s="2" t="s">
        <v>853</v>
      </c>
      <c r="B10374" s="2" t="s">
        <v>854</v>
      </c>
      <c r="C10374" s="2">
        <v>2050</v>
      </c>
      <c r="D10374" s="2" t="s">
        <v>241</v>
      </c>
      <c r="E10374" s="2" t="s">
        <v>627</v>
      </c>
      <c r="F10374" s="2" t="s">
        <v>858</v>
      </c>
      <c r="G10374" s="2">
        <v>93</v>
      </c>
      <c r="H10374" s="2">
        <v>9.4316544709729998E-4</v>
      </c>
      <c r="I10374" s="2">
        <v>1.0563453007489761E-3</v>
      </c>
      <c r="J10374" s="26" t="s">
        <v>700</v>
      </c>
    </row>
    <row r="10375" spans="1:10" ht="15.75" hidden="1" customHeight="1" x14ac:dyDescent="0.25">
      <c r="A10375" s="2" t="s">
        <v>853</v>
      </c>
      <c r="B10375" s="2" t="s">
        <v>854</v>
      </c>
      <c r="C10375" s="2">
        <v>2050</v>
      </c>
      <c r="D10375" s="2" t="s">
        <v>241</v>
      </c>
      <c r="E10375" s="2" t="s">
        <v>627</v>
      </c>
      <c r="F10375" s="2" t="s">
        <v>857</v>
      </c>
      <c r="G10375" s="2">
        <v>94</v>
      </c>
      <c r="H10375" s="2">
        <v>1.3961624063090001E-4</v>
      </c>
      <c r="I10375" s="2">
        <v>1.5637018950660802E-4</v>
      </c>
      <c r="J10375" s="26" t="s">
        <v>700</v>
      </c>
    </row>
    <row r="10376" spans="1:10" ht="15.75" hidden="1" customHeight="1" x14ac:dyDescent="0.25">
      <c r="A10376" s="2" t="s">
        <v>853</v>
      </c>
      <c r="B10376" s="2" t="s">
        <v>854</v>
      </c>
      <c r="C10376" s="2">
        <v>2050</v>
      </c>
      <c r="D10376" s="2" t="s">
        <v>241</v>
      </c>
      <c r="E10376" s="2" t="s">
        <v>627</v>
      </c>
      <c r="F10376" s="2" t="s">
        <v>860</v>
      </c>
      <c r="G10376" s="2">
        <v>94</v>
      </c>
      <c r="H10376" s="2">
        <v>1.9148443243470001E-4</v>
      </c>
      <c r="I10376" s="2">
        <v>2.1446256432686403E-4</v>
      </c>
      <c r="J10376" s="26" t="s">
        <v>701</v>
      </c>
    </row>
    <row r="10377" spans="1:10" ht="15.75" hidden="1" customHeight="1" x14ac:dyDescent="0.25">
      <c r="A10377" s="2" t="s">
        <v>853</v>
      </c>
      <c r="B10377" s="2" t="s">
        <v>854</v>
      </c>
      <c r="C10377" s="2">
        <v>2050</v>
      </c>
      <c r="D10377" s="2" t="s">
        <v>241</v>
      </c>
      <c r="E10377" s="2" t="s">
        <v>627</v>
      </c>
      <c r="F10377" s="2" t="s">
        <v>856</v>
      </c>
      <c r="G10377" s="2">
        <v>95</v>
      </c>
      <c r="H10377" s="2">
        <v>2.6680307200900001E-5</v>
      </c>
      <c r="I10377" s="2">
        <v>2.9881944065008003E-5</v>
      </c>
      <c r="J10377" s="26" t="s">
        <v>700</v>
      </c>
    </row>
    <row r="10378" spans="1:10" ht="15.75" hidden="1" customHeight="1" x14ac:dyDescent="0.25">
      <c r="A10378" s="2" t="s">
        <v>853</v>
      </c>
      <c r="B10378" s="2" t="s">
        <v>854</v>
      </c>
      <c r="C10378" s="2">
        <v>2050</v>
      </c>
      <c r="D10378" s="2" t="s">
        <v>241</v>
      </c>
      <c r="E10378" s="2" t="s">
        <v>627</v>
      </c>
      <c r="F10378" s="2" t="s">
        <v>860</v>
      </c>
      <c r="G10378" s="2">
        <v>96</v>
      </c>
      <c r="H10378" s="2">
        <v>1.8674103193919999E-4</v>
      </c>
      <c r="I10378" s="2">
        <v>2.09149955771904E-4</v>
      </c>
      <c r="J10378" s="26" t="s">
        <v>701</v>
      </c>
    </row>
    <row r="10379" spans="1:10" ht="15.75" hidden="1" customHeight="1" x14ac:dyDescent="0.25">
      <c r="A10379" s="2" t="s">
        <v>853</v>
      </c>
      <c r="B10379" s="2" t="s">
        <v>854</v>
      </c>
      <c r="C10379" s="2">
        <v>2050</v>
      </c>
      <c r="D10379" s="2" t="s">
        <v>241</v>
      </c>
      <c r="E10379" s="2" t="s">
        <v>627</v>
      </c>
      <c r="F10379" s="2" t="s">
        <v>858</v>
      </c>
      <c r="G10379" s="2">
        <v>96</v>
      </c>
      <c r="H10379" s="2">
        <v>9.1425166465339996E-4</v>
      </c>
      <c r="I10379" s="2">
        <v>1.0239618644118081E-3</v>
      </c>
      <c r="J10379" s="26" t="s">
        <v>700</v>
      </c>
    </row>
    <row r="10380" spans="1:10" ht="15.75" hidden="1" customHeight="1" x14ac:dyDescent="0.25">
      <c r="A10380" s="2" t="s">
        <v>853</v>
      </c>
      <c r="B10380" s="2" t="s">
        <v>854</v>
      </c>
      <c r="C10380" s="2">
        <v>2050</v>
      </c>
      <c r="D10380" s="2" t="s">
        <v>241</v>
      </c>
      <c r="E10380" s="2" t="s">
        <v>627</v>
      </c>
      <c r="F10380" s="2" t="s">
        <v>857</v>
      </c>
      <c r="G10380" s="2">
        <v>96</v>
      </c>
      <c r="H10380" s="2">
        <v>1.147202056018E-4</v>
      </c>
      <c r="I10380" s="2">
        <v>1.28486630274016E-4</v>
      </c>
      <c r="J10380" s="26" t="s">
        <v>700</v>
      </c>
    </row>
    <row r="10381" spans="1:10" ht="15.75" hidden="1" customHeight="1" x14ac:dyDescent="0.25">
      <c r="A10381" s="2" t="s">
        <v>853</v>
      </c>
      <c r="B10381" s="2" t="s">
        <v>854</v>
      </c>
      <c r="C10381" s="2">
        <v>2050</v>
      </c>
      <c r="D10381" s="2" t="s">
        <v>241</v>
      </c>
      <c r="E10381" s="2" t="s">
        <v>627</v>
      </c>
      <c r="F10381" s="2" t="s">
        <v>859</v>
      </c>
      <c r="G10381" s="2">
        <v>97</v>
      </c>
      <c r="H10381" s="2">
        <v>3.6666515370600001E-5</v>
      </c>
      <c r="I10381" s="2">
        <v>4.1066497215072002E-5</v>
      </c>
      <c r="J10381" s="26" t="s">
        <v>700</v>
      </c>
    </row>
    <row r="10382" spans="1:10" ht="15.75" hidden="1" customHeight="1" x14ac:dyDescent="0.25">
      <c r="A10382" s="2" t="s">
        <v>853</v>
      </c>
      <c r="B10382" s="2" t="s">
        <v>854</v>
      </c>
      <c r="C10382" s="2">
        <v>2050</v>
      </c>
      <c r="D10382" s="2" t="s">
        <v>241</v>
      </c>
      <c r="E10382" s="2" t="s">
        <v>627</v>
      </c>
      <c r="F10382" s="2" t="s">
        <v>857</v>
      </c>
      <c r="G10382" s="2">
        <v>97</v>
      </c>
      <c r="H10382" s="2">
        <v>2.285322698299E-4</v>
      </c>
      <c r="I10382" s="2">
        <v>2.55956142209488E-4</v>
      </c>
      <c r="J10382" s="26" t="s">
        <v>700</v>
      </c>
    </row>
    <row r="10383" spans="1:10" ht="15.75" hidden="1" customHeight="1" x14ac:dyDescent="0.25">
      <c r="A10383" s="2" t="s">
        <v>853</v>
      </c>
      <c r="B10383" s="2" t="s">
        <v>854</v>
      </c>
      <c r="C10383" s="2">
        <v>2050</v>
      </c>
      <c r="D10383" s="2" t="s">
        <v>241</v>
      </c>
      <c r="E10383" s="2" t="s">
        <v>627</v>
      </c>
      <c r="F10383" s="2" t="s">
        <v>858</v>
      </c>
      <c r="G10383" s="2">
        <v>98</v>
      </c>
      <c r="H10383" s="2">
        <v>1.8584315548651001E-3</v>
      </c>
      <c r="I10383" s="2">
        <v>2.0814433414489122E-3</v>
      </c>
      <c r="J10383" s="26" t="s">
        <v>700</v>
      </c>
    </row>
    <row r="10384" spans="1:10" ht="15.75" hidden="1" customHeight="1" x14ac:dyDescent="0.25">
      <c r="A10384" s="2" t="s">
        <v>853</v>
      </c>
      <c r="B10384" s="2" t="s">
        <v>854</v>
      </c>
      <c r="C10384" s="2">
        <v>2050</v>
      </c>
      <c r="D10384" s="2" t="s">
        <v>241</v>
      </c>
      <c r="E10384" s="2" t="s">
        <v>627</v>
      </c>
      <c r="F10384" s="2" t="s">
        <v>859</v>
      </c>
      <c r="G10384" s="2">
        <v>98</v>
      </c>
      <c r="H10384" s="2">
        <v>3.2938962249299998E-5</v>
      </c>
      <c r="I10384" s="2">
        <v>3.6891637719216E-5</v>
      </c>
      <c r="J10384" s="26" t="s">
        <v>700</v>
      </c>
    </row>
    <row r="10385" spans="1:10" ht="15.75" hidden="1" customHeight="1" x14ac:dyDescent="0.25">
      <c r="A10385" s="2" t="s">
        <v>853</v>
      </c>
      <c r="B10385" s="2" t="s">
        <v>854</v>
      </c>
      <c r="C10385" s="2">
        <v>2050</v>
      </c>
      <c r="D10385" s="2" t="s">
        <v>241</v>
      </c>
      <c r="E10385" s="2" t="s">
        <v>627</v>
      </c>
      <c r="F10385" s="2" t="s">
        <v>857</v>
      </c>
      <c r="G10385" s="2">
        <v>98</v>
      </c>
      <c r="H10385" s="2">
        <v>1.2962796608920001E-4</v>
      </c>
      <c r="I10385" s="2">
        <v>1.4518332201990402E-4</v>
      </c>
      <c r="J10385" s="26" t="s">
        <v>700</v>
      </c>
    </row>
    <row r="10386" spans="1:10" ht="15.75" hidden="1" customHeight="1" x14ac:dyDescent="0.25">
      <c r="A10386" s="2" t="s">
        <v>853</v>
      </c>
      <c r="B10386" s="2" t="s">
        <v>854</v>
      </c>
      <c r="C10386" s="2">
        <v>2050</v>
      </c>
      <c r="D10386" s="2" t="s">
        <v>241</v>
      </c>
      <c r="E10386" s="2" t="s">
        <v>627</v>
      </c>
      <c r="F10386" s="2" t="s">
        <v>858</v>
      </c>
      <c r="G10386" s="2">
        <v>99</v>
      </c>
      <c r="H10386" s="2">
        <v>8.8281708303839998E-4</v>
      </c>
      <c r="I10386" s="2">
        <v>9.8875513300300815E-4</v>
      </c>
      <c r="J10386" s="26" t="s">
        <v>700</v>
      </c>
    </row>
    <row r="10387" spans="1:10" ht="15.75" hidden="1" customHeight="1" x14ac:dyDescent="0.25">
      <c r="A10387" s="2" t="s">
        <v>853</v>
      </c>
      <c r="B10387" s="2" t="s">
        <v>854</v>
      </c>
      <c r="C10387" s="2">
        <v>2050</v>
      </c>
      <c r="D10387" s="2" t="s">
        <v>241</v>
      </c>
      <c r="E10387" s="2" t="s">
        <v>627</v>
      </c>
      <c r="F10387" s="2" t="s">
        <v>859</v>
      </c>
      <c r="G10387" s="2">
        <v>99</v>
      </c>
      <c r="H10387" s="2">
        <v>6.8450575781800002E-5</v>
      </c>
      <c r="I10387" s="2">
        <v>7.6664644875616011E-5</v>
      </c>
      <c r="J10387" s="26" t="s">
        <v>700</v>
      </c>
    </row>
    <row r="10388" spans="1:10" ht="15.75" hidden="1" customHeight="1" x14ac:dyDescent="0.25">
      <c r="A10388" s="2" t="s">
        <v>853</v>
      </c>
      <c r="B10388" s="2" t="s">
        <v>854</v>
      </c>
      <c r="C10388" s="2">
        <v>2050</v>
      </c>
      <c r="D10388" s="2" t="s">
        <v>241</v>
      </c>
      <c r="E10388" s="2" t="s">
        <v>627</v>
      </c>
      <c r="F10388" s="2" t="s">
        <v>858</v>
      </c>
      <c r="G10388" s="2">
        <v>100</v>
      </c>
      <c r="H10388" s="2">
        <v>8.820462971926E-4</v>
      </c>
      <c r="I10388" s="2">
        <v>9.8789185285571212E-4</v>
      </c>
      <c r="J10388" s="26" t="s">
        <v>700</v>
      </c>
    </row>
    <row r="10389" spans="1:10" ht="15.75" hidden="1" customHeight="1" x14ac:dyDescent="0.25">
      <c r="A10389" s="2" t="s">
        <v>853</v>
      </c>
      <c r="B10389" s="2" t="s">
        <v>854</v>
      </c>
      <c r="C10389" s="2">
        <v>2050</v>
      </c>
      <c r="D10389" s="2" t="s">
        <v>241</v>
      </c>
      <c r="E10389" s="2" t="s">
        <v>627</v>
      </c>
      <c r="F10389" s="2" t="s">
        <v>856</v>
      </c>
      <c r="G10389" s="2">
        <v>100</v>
      </c>
      <c r="H10389" s="2">
        <v>1.2572082596300001E-5</v>
      </c>
      <c r="I10389" s="2">
        <v>1.4080732507856001E-5</v>
      </c>
      <c r="J10389" s="26" t="s">
        <v>700</v>
      </c>
    </row>
    <row r="10390" spans="1:10" ht="15.75" hidden="1" customHeight="1" x14ac:dyDescent="0.25">
      <c r="A10390" s="2" t="s">
        <v>853</v>
      </c>
      <c r="B10390" s="2" t="s">
        <v>854</v>
      </c>
      <c r="C10390" s="2">
        <v>2050</v>
      </c>
      <c r="D10390" s="2" t="s">
        <v>241</v>
      </c>
      <c r="E10390" s="2" t="s">
        <v>627</v>
      </c>
      <c r="F10390" s="2" t="s">
        <v>857</v>
      </c>
      <c r="G10390" s="2">
        <v>100</v>
      </c>
      <c r="H10390" s="2">
        <v>1.103812537622E-4</v>
      </c>
      <c r="I10390" s="2">
        <v>1.2362700421366402E-4</v>
      </c>
      <c r="J10390" s="26" t="s">
        <v>700</v>
      </c>
    </row>
    <row r="10391" spans="1:10" ht="15.75" hidden="1" customHeight="1" x14ac:dyDescent="0.25">
      <c r="A10391" s="2" t="s">
        <v>853</v>
      </c>
      <c r="B10391" s="2" t="s">
        <v>854</v>
      </c>
      <c r="C10391" s="2">
        <v>2050</v>
      </c>
      <c r="D10391" s="2" t="s">
        <v>241</v>
      </c>
      <c r="E10391" s="2" t="s">
        <v>627</v>
      </c>
      <c r="F10391" s="2" t="s">
        <v>857</v>
      </c>
      <c r="G10391" s="2">
        <v>101</v>
      </c>
      <c r="H10391" s="2">
        <v>2.199212831329E-4</v>
      </c>
      <c r="I10391" s="2">
        <v>2.4631183710884804E-4</v>
      </c>
      <c r="J10391" s="26" t="s">
        <v>700</v>
      </c>
    </row>
    <row r="10392" spans="1:10" ht="15.75" hidden="1" customHeight="1" x14ac:dyDescent="0.25">
      <c r="A10392" s="2" t="s">
        <v>853</v>
      </c>
      <c r="B10392" s="2" t="s">
        <v>854</v>
      </c>
      <c r="C10392" s="2">
        <v>2050</v>
      </c>
      <c r="D10392" s="2" t="s">
        <v>241</v>
      </c>
      <c r="E10392" s="2" t="s">
        <v>627</v>
      </c>
      <c r="F10392" s="2" t="s">
        <v>858</v>
      </c>
      <c r="G10392" s="2">
        <v>102</v>
      </c>
      <c r="H10392" s="2">
        <v>8.5907662287350002E-4</v>
      </c>
      <c r="I10392" s="2">
        <v>9.6216581761832012E-4</v>
      </c>
      <c r="J10392" s="26" t="s">
        <v>700</v>
      </c>
    </row>
    <row r="10393" spans="1:10" ht="15.75" hidden="1" customHeight="1" x14ac:dyDescent="0.25">
      <c r="A10393" s="2" t="s">
        <v>853</v>
      </c>
      <c r="B10393" s="2" t="s">
        <v>854</v>
      </c>
      <c r="C10393" s="2">
        <v>2050</v>
      </c>
      <c r="D10393" s="2" t="s">
        <v>241</v>
      </c>
      <c r="E10393" s="2" t="s">
        <v>627</v>
      </c>
      <c r="F10393" s="2" t="s">
        <v>856</v>
      </c>
      <c r="G10393" s="2">
        <v>102</v>
      </c>
      <c r="H10393" s="2">
        <v>1.2260649782500001E-5</v>
      </c>
      <c r="I10393" s="2">
        <v>1.3731927756400002E-5</v>
      </c>
      <c r="J10393" s="26" t="s">
        <v>700</v>
      </c>
    </row>
    <row r="10394" spans="1:10" ht="15.75" hidden="1" customHeight="1" x14ac:dyDescent="0.25">
      <c r="A10394" s="2" t="s">
        <v>853</v>
      </c>
      <c r="B10394" s="2" t="s">
        <v>854</v>
      </c>
      <c r="C10394" s="2">
        <v>2050</v>
      </c>
      <c r="D10394" s="2" t="s">
        <v>241</v>
      </c>
      <c r="E10394" s="2" t="s">
        <v>627</v>
      </c>
      <c r="F10394" s="2" t="s">
        <v>859</v>
      </c>
      <c r="G10394" s="2">
        <v>103</v>
      </c>
      <c r="H10394" s="2">
        <v>3.15462712024E-5</v>
      </c>
      <c r="I10394" s="2">
        <v>3.5331823746688006E-5</v>
      </c>
      <c r="J10394" s="26" t="s">
        <v>700</v>
      </c>
    </row>
    <row r="10395" spans="1:10" ht="15.75" hidden="1" customHeight="1" x14ac:dyDescent="0.25">
      <c r="A10395" s="2" t="s">
        <v>853</v>
      </c>
      <c r="B10395" s="2" t="s">
        <v>854</v>
      </c>
      <c r="C10395" s="2">
        <v>2050</v>
      </c>
      <c r="D10395" s="2" t="s">
        <v>241</v>
      </c>
      <c r="E10395" s="2" t="s">
        <v>627</v>
      </c>
      <c r="F10395" s="2" t="s">
        <v>858</v>
      </c>
      <c r="G10395" s="2">
        <v>103</v>
      </c>
      <c r="H10395" s="2">
        <v>1.9289767951705E-3</v>
      </c>
      <c r="I10395" s="2">
        <v>2.16045401059096E-3</v>
      </c>
      <c r="J10395" s="26" t="s">
        <v>700</v>
      </c>
    </row>
    <row r="10396" spans="1:10" ht="15.75" hidden="1" customHeight="1" x14ac:dyDescent="0.25">
      <c r="A10396" s="2" t="s">
        <v>853</v>
      </c>
      <c r="B10396" s="2" t="s">
        <v>854</v>
      </c>
      <c r="C10396" s="2">
        <v>2050</v>
      </c>
      <c r="D10396" s="2" t="s">
        <v>241</v>
      </c>
      <c r="E10396" s="2" t="s">
        <v>627</v>
      </c>
      <c r="F10396" s="2" t="s">
        <v>859</v>
      </c>
      <c r="G10396" s="2">
        <v>105</v>
      </c>
      <c r="H10396" s="2">
        <v>1.2815081936419999E-4</v>
      </c>
      <c r="I10396" s="2">
        <v>1.4352891768790402E-4</v>
      </c>
      <c r="J10396" s="26" t="s">
        <v>700</v>
      </c>
    </row>
    <row r="10397" spans="1:10" ht="15.75" hidden="1" customHeight="1" x14ac:dyDescent="0.25">
      <c r="A10397" s="2" t="s">
        <v>853</v>
      </c>
      <c r="B10397" s="2" t="s">
        <v>854</v>
      </c>
      <c r="C10397" s="2">
        <v>2050</v>
      </c>
      <c r="D10397" s="2" t="s">
        <v>241</v>
      </c>
      <c r="E10397" s="2" t="s">
        <v>627</v>
      </c>
      <c r="F10397" s="2" t="s">
        <v>858</v>
      </c>
      <c r="G10397" s="2">
        <v>105</v>
      </c>
      <c r="H10397" s="2">
        <v>1.7823211965151001E-3</v>
      </c>
      <c r="I10397" s="2">
        <v>1.9961997400969123E-3</v>
      </c>
      <c r="J10397" s="26" t="s">
        <v>700</v>
      </c>
    </row>
    <row r="10398" spans="1:10" ht="15.75" hidden="1" customHeight="1" x14ac:dyDescent="0.25">
      <c r="A10398" s="2" t="s">
        <v>853</v>
      </c>
      <c r="B10398" s="2" t="s">
        <v>854</v>
      </c>
      <c r="C10398" s="2">
        <v>2050</v>
      </c>
      <c r="D10398" s="2" t="s">
        <v>241</v>
      </c>
      <c r="E10398" s="2" t="s">
        <v>627</v>
      </c>
      <c r="F10398" s="2" t="s">
        <v>858</v>
      </c>
      <c r="G10398" s="2">
        <v>106</v>
      </c>
      <c r="H10398" s="2">
        <v>1.7665388877504001E-3</v>
      </c>
      <c r="I10398" s="2">
        <v>1.9785235542804482E-3</v>
      </c>
      <c r="J10398" s="26" t="s">
        <v>700</v>
      </c>
    </row>
    <row r="10399" spans="1:10" ht="15.75" hidden="1" customHeight="1" x14ac:dyDescent="0.25">
      <c r="A10399" s="2" t="s">
        <v>853</v>
      </c>
      <c r="B10399" s="2" t="s">
        <v>854</v>
      </c>
      <c r="C10399" s="2">
        <v>2050</v>
      </c>
      <c r="D10399" s="2" t="s">
        <v>241</v>
      </c>
      <c r="E10399" s="2" t="s">
        <v>627</v>
      </c>
      <c r="F10399" s="2" t="s">
        <v>857</v>
      </c>
      <c r="G10399" s="2">
        <v>106</v>
      </c>
      <c r="H10399" s="2">
        <v>1.038961636368E-4</v>
      </c>
      <c r="I10399" s="2">
        <v>1.1636370327321601E-4</v>
      </c>
      <c r="J10399" s="26" t="s">
        <v>700</v>
      </c>
    </row>
    <row r="10400" spans="1:10" ht="15.75" hidden="1" customHeight="1" x14ac:dyDescent="0.25">
      <c r="A10400" s="2" t="s">
        <v>853</v>
      </c>
      <c r="B10400" s="2" t="s">
        <v>854</v>
      </c>
      <c r="C10400" s="2">
        <v>2050</v>
      </c>
      <c r="D10400" s="2" t="s">
        <v>241</v>
      </c>
      <c r="E10400" s="2" t="s">
        <v>627</v>
      </c>
      <c r="F10400" s="2" t="s">
        <v>859</v>
      </c>
      <c r="G10400" s="2">
        <v>107</v>
      </c>
      <c r="H10400" s="2">
        <v>3.01324125758E-5</v>
      </c>
      <c r="I10400" s="2">
        <v>3.3748302084896E-5</v>
      </c>
      <c r="J10400" s="26" t="s">
        <v>700</v>
      </c>
    </row>
    <row r="10401" spans="1:10" ht="15.75" hidden="1" customHeight="1" x14ac:dyDescent="0.25">
      <c r="A10401" s="2" t="s">
        <v>853</v>
      </c>
      <c r="B10401" s="2" t="s">
        <v>854</v>
      </c>
      <c r="C10401" s="2">
        <v>2050</v>
      </c>
      <c r="D10401" s="2" t="s">
        <v>241</v>
      </c>
      <c r="E10401" s="2" t="s">
        <v>627</v>
      </c>
      <c r="F10401" s="2" t="s">
        <v>858</v>
      </c>
      <c r="G10401" s="2">
        <v>107</v>
      </c>
      <c r="H10401" s="2">
        <v>2.6672536623664001E-3</v>
      </c>
      <c r="I10401" s="2">
        <v>2.9873241018503684E-3</v>
      </c>
      <c r="J10401" s="26" t="s">
        <v>700</v>
      </c>
    </row>
    <row r="10402" spans="1:10" ht="15.75" hidden="1" customHeight="1" x14ac:dyDescent="0.25">
      <c r="A10402" s="2" t="s">
        <v>853</v>
      </c>
      <c r="B10402" s="2" t="s">
        <v>854</v>
      </c>
      <c r="C10402" s="2">
        <v>2050</v>
      </c>
      <c r="D10402" s="2" t="s">
        <v>241</v>
      </c>
      <c r="E10402" s="2" t="s">
        <v>627</v>
      </c>
      <c r="F10402" s="2" t="s">
        <v>857</v>
      </c>
      <c r="G10402" s="2">
        <v>107</v>
      </c>
      <c r="H10402" s="2">
        <v>2.2609344159719999E-4</v>
      </c>
      <c r="I10402" s="2">
        <v>2.5322465458886399E-4</v>
      </c>
      <c r="J10402" s="26" t="s">
        <v>700</v>
      </c>
    </row>
    <row r="10403" spans="1:10" ht="15.75" hidden="1" customHeight="1" x14ac:dyDescent="0.25">
      <c r="A10403" s="2" t="s">
        <v>853</v>
      </c>
      <c r="B10403" s="2" t="s">
        <v>854</v>
      </c>
      <c r="C10403" s="2">
        <v>2050</v>
      </c>
      <c r="D10403" s="2" t="s">
        <v>241</v>
      </c>
      <c r="E10403" s="2" t="s">
        <v>627</v>
      </c>
      <c r="F10403" s="2" t="s">
        <v>858</v>
      </c>
      <c r="G10403" s="2">
        <v>108</v>
      </c>
      <c r="H10403" s="2">
        <v>9.2352094361559999E-4</v>
      </c>
      <c r="I10403" s="2">
        <v>1.0343434568494722E-3</v>
      </c>
      <c r="J10403" s="26" t="s">
        <v>700</v>
      </c>
    </row>
    <row r="10404" spans="1:10" ht="15.75" hidden="1" customHeight="1" x14ac:dyDescent="0.25">
      <c r="A10404" s="2" t="s">
        <v>853</v>
      </c>
      <c r="B10404" s="2" t="s">
        <v>854</v>
      </c>
      <c r="C10404" s="2">
        <v>2050</v>
      </c>
      <c r="D10404" s="2" t="s">
        <v>241</v>
      </c>
      <c r="E10404" s="2" t="s">
        <v>627</v>
      </c>
      <c r="F10404" s="2" t="s">
        <v>857</v>
      </c>
      <c r="G10404" s="2">
        <v>109</v>
      </c>
      <c r="H10404" s="2">
        <v>1.0084661334990001E-4</v>
      </c>
      <c r="I10404" s="2">
        <v>1.1294820695188802E-4</v>
      </c>
      <c r="J10404" s="26" t="s">
        <v>700</v>
      </c>
    </row>
    <row r="10405" spans="1:10" ht="15.75" hidden="1" customHeight="1" x14ac:dyDescent="0.25">
      <c r="A10405" s="2" t="s">
        <v>853</v>
      </c>
      <c r="B10405" s="2" t="s">
        <v>854</v>
      </c>
      <c r="C10405" s="2">
        <v>2050</v>
      </c>
      <c r="D10405" s="2" t="s">
        <v>241</v>
      </c>
      <c r="E10405" s="2" t="s">
        <v>627</v>
      </c>
      <c r="F10405" s="2" t="s">
        <v>858</v>
      </c>
      <c r="G10405" s="2">
        <v>109</v>
      </c>
      <c r="H10405" s="2">
        <v>8.0013979459179997E-4</v>
      </c>
      <c r="I10405" s="2">
        <v>8.9615656994281609E-4</v>
      </c>
      <c r="J10405" s="26" t="s">
        <v>700</v>
      </c>
    </row>
    <row r="10406" spans="1:10" ht="15.75" hidden="1" customHeight="1" x14ac:dyDescent="0.25">
      <c r="A10406" s="2" t="s">
        <v>853</v>
      </c>
      <c r="B10406" s="2" t="s">
        <v>854</v>
      </c>
      <c r="C10406" s="2">
        <v>2050</v>
      </c>
      <c r="D10406" s="2" t="s">
        <v>241</v>
      </c>
      <c r="E10406" s="2" t="s">
        <v>627</v>
      </c>
      <c r="F10406" s="2" t="s">
        <v>855</v>
      </c>
      <c r="G10406" s="2">
        <v>111</v>
      </c>
      <c r="H10406" s="2">
        <v>5.3734442917630001E-4</v>
      </c>
      <c r="I10406" s="2">
        <v>6.0182576067745609E-4</v>
      </c>
      <c r="J10406" s="26" t="s">
        <v>700</v>
      </c>
    </row>
    <row r="10407" spans="1:10" ht="15.75" hidden="1" customHeight="1" x14ac:dyDescent="0.25">
      <c r="A10407" s="2" t="s">
        <v>853</v>
      </c>
      <c r="B10407" s="2" t="s">
        <v>854</v>
      </c>
      <c r="C10407" s="2">
        <v>2050</v>
      </c>
      <c r="D10407" s="2" t="s">
        <v>241</v>
      </c>
      <c r="E10407" s="2" t="s">
        <v>627</v>
      </c>
      <c r="F10407" s="2" t="s">
        <v>857</v>
      </c>
      <c r="G10407" s="2">
        <v>111</v>
      </c>
      <c r="H10407" s="2">
        <v>1.002003773465E-4</v>
      </c>
      <c r="I10407" s="2">
        <v>1.1222442262808001E-4</v>
      </c>
      <c r="J10407" s="26" t="s">
        <v>700</v>
      </c>
    </row>
    <row r="10408" spans="1:10" ht="15.75" hidden="1" customHeight="1" x14ac:dyDescent="0.25">
      <c r="A10408" s="2" t="s">
        <v>853</v>
      </c>
      <c r="B10408" s="2" t="s">
        <v>854</v>
      </c>
      <c r="C10408" s="2">
        <v>2050</v>
      </c>
      <c r="D10408" s="2" t="s">
        <v>241</v>
      </c>
      <c r="E10408" s="2" t="s">
        <v>627</v>
      </c>
      <c r="F10408" s="2" t="s">
        <v>858</v>
      </c>
      <c r="G10408" s="2">
        <v>112</v>
      </c>
      <c r="H10408" s="2">
        <v>7.8617857070640001E-4</v>
      </c>
      <c r="I10408" s="2">
        <v>8.8051999919116814E-4</v>
      </c>
      <c r="J10408" s="26" t="s">
        <v>700</v>
      </c>
    </row>
    <row r="10409" spans="1:10" ht="15.75" hidden="1" customHeight="1" x14ac:dyDescent="0.25">
      <c r="A10409" s="2" t="s">
        <v>853</v>
      </c>
      <c r="B10409" s="2" t="s">
        <v>854</v>
      </c>
      <c r="C10409" s="2">
        <v>2050</v>
      </c>
      <c r="D10409" s="2" t="s">
        <v>241</v>
      </c>
      <c r="E10409" s="2" t="s">
        <v>627</v>
      </c>
      <c r="F10409" s="2" t="s">
        <v>859</v>
      </c>
      <c r="G10409" s="2">
        <v>112</v>
      </c>
      <c r="H10409" s="2">
        <v>2.8820495572299999E-5</v>
      </c>
      <c r="I10409" s="2">
        <v>3.2278955040976002E-5</v>
      </c>
      <c r="J10409" s="26" t="s">
        <v>700</v>
      </c>
    </row>
    <row r="10410" spans="1:10" ht="15.75" hidden="1" customHeight="1" x14ac:dyDescent="0.25">
      <c r="A10410" s="2" t="s">
        <v>853</v>
      </c>
      <c r="B10410" s="2" t="s">
        <v>854</v>
      </c>
      <c r="C10410" s="2">
        <v>2050</v>
      </c>
      <c r="D10410" s="2" t="s">
        <v>241</v>
      </c>
      <c r="E10410" s="2" t="s">
        <v>627</v>
      </c>
      <c r="F10410" s="2" t="s">
        <v>858</v>
      </c>
      <c r="G10410" s="2">
        <v>115</v>
      </c>
      <c r="H10410" s="2">
        <v>7.6181790791450001E-4</v>
      </c>
      <c r="I10410" s="2">
        <v>8.5323605686424004E-4</v>
      </c>
      <c r="J10410" s="26" t="s">
        <v>700</v>
      </c>
    </row>
    <row r="10411" spans="1:10" ht="15.75" hidden="1" customHeight="1" x14ac:dyDescent="0.25">
      <c r="A10411" s="2" t="s">
        <v>853</v>
      </c>
      <c r="B10411" s="2" t="s">
        <v>854</v>
      </c>
      <c r="C10411" s="2">
        <v>2050</v>
      </c>
      <c r="D10411" s="2" t="s">
        <v>241</v>
      </c>
      <c r="E10411" s="2" t="s">
        <v>627</v>
      </c>
      <c r="F10411" s="2" t="s">
        <v>857</v>
      </c>
      <c r="G10411" s="2">
        <v>116</v>
      </c>
      <c r="H10411" s="2">
        <v>9.4747345428899995E-5</v>
      </c>
      <c r="I10411" s="2">
        <v>1.0611702688036801E-4</v>
      </c>
      <c r="J10411" s="26" t="s">
        <v>700</v>
      </c>
    </row>
    <row r="10412" spans="1:10" ht="15.75" hidden="1" customHeight="1" x14ac:dyDescent="0.25">
      <c r="A10412" s="2" t="s">
        <v>853</v>
      </c>
      <c r="B10412" s="2" t="s">
        <v>854</v>
      </c>
      <c r="C10412" s="2">
        <v>2050</v>
      </c>
      <c r="D10412" s="2" t="s">
        <v>241</v>
      </c>
      <c r="E10412" s="2" t="s">
        <v>627</v>
      </c>
      <c r="F10412" s="2" t="s">
        <v>857</v>
      </c>
      <c r="G10412" s="2">
        <v>117</v>
      </c>
      <c r="H10412" s="2">
        <v>2.06833021366E-4</v>
      </c>
      <c r="I10412" s="2">
        <v>2.3165298392992001E-4</v>
      </c>
      <c r="J10412" s="26" t="s">
        <v>700</v>
      </c>
    </row>
    <row r="10413" spans="1:10" ht="15.75" hidden="1" customHeight="1" x14ac:dyDescent="0.25">
      <c r="A10413" s="2" t="s">
        <v>853</v>
      </c>
      <c r="B10413" s="2" t="s">
        <v>854</v>
      </c>
      <c r="C10413" s="2">
        <v>2050</v>
      </c>
      <c r="D10413" s="2" t="s">
        <v>241</v>
      </c>
      <c r="E10413" s="2" t="s">
        <v>627</v>
      </c>
      <c r="F10413" s="2" t="s">
        <v>859</v>
      </c>
      <c r="G10413" s="2">
        <v>118</v>
      </c>
      <c r="H10413" s="2">
        <v>2.9798942705400001E-5</v>
      </c>
      <c r="I10413" s="2">
        <v>3.3374815830048004E-5</v>
      </c>
      <c r="J10413" s="26" t="s">
        <v>700</v>
      </c>
    </row>
    <row r="10414" spans="1:10" ht="15.75" hidden="1" customHeight="1" x14ac:dyDescent="0.25">
      <c r="A10414" s="2" t="s">
        <v>853</v>
      </c>
      <c r="B10414" s="2" t="s">
        <v>854</v>
      </c>
      <c r="C10414" s="2">
        <v>2050</v>
      </c>
      <c r="D10414" s="2" t="s">
        <v>241</v>
      </c>
      <c r="E10414" s="2" t="s">
        <v>627</v>
      </c>
      <c r="F10414" s="2" t="s">
        <v>857</v>
      </c>
      <c r="G10414" s="2">
        <v>118</v>
      </c>
      <c r="H10414" s="2">
        <v>9.4122289738200003E-5</v>
      </c>
      <c r="I10414" s="2">
        <v>1.0541696450678402E-4</v>
      </c>
      <c r="J10414" s="26" t="s">
        <v>700</v>
      </c>
    </row>
    <row r="10415" spans="1:10" ht="15.75" hidden="1" customHeight="1" x14ac:dyDescent="0.25">
      <c r="A10415" s="2" t="s">
        <v>853</v>
      </c>
      <c r="B10415" s="2" t="s">
        <v>854</v>
      </c>
      <c r="C10415" s="2">
        <v>2050</v>
      </c>
      <c r="D10415" s="2" t="s">
        <v>241</v>
      </c>
      <c r="E10415" s="2" t="s">
        <v>627</v>
      </c>
      <c r="F10415" s="2" t="s">
        <v>858</v>
      </c>
      <c r="G10415" s="2">
        <v>118</v>
      </c>
      <c r="H10415" s="2">
        <v>8.4229139611120005E-4</v>
      </c>
      <c r="I10415" s="2">
        <v>9.4336636364454412E-4</v>
      </c>
      <c r="J10415" s="26" t="s">
        <v>700</v>
      </c>
    </row>
    <row r="10416" spans="1:10" ht="15.75" hidden="1" customHeight="1" x14ac:dyDescent="0.25">
      <c r="A10416" s="2" t="s">
        <v>853</v>
      </c>
      <c r="B10416" s="2" t="s">
        <v>854</v>
      </c>
      <c r="C10416" s="2">
        <v>2050</v>
      </c>
      <c r="D10416" s="2" t="s">
        <v>241</v>
      </c>
      <c r="E10416" s="2" t="s">
        <v>627</v>
      </c>
      <c r="F10416" s="2" t="s">
        <v>857</v>
      </c>
      <c r="G10416" s="2">
        <v>119</v>
      </c>
      <c r="H10416" s="2">
        <v>2.17358370719E-4</v>
      </c>
      <c r="I10416" s="2">
        <v>2.4344137520528002E-4</v>
      </c>
      <c r="J10416" s="26" t="s">
        <v>700</v>
      </c>
    </row>
    <row r="10417" spans="1:10" ht="15.75" hidden="1" customHeight="1" x14ac:dyDescent="0.25">
      <c r="A10417" s="2" t="s">
        <v>853</v>
      </c>
      <c r="B10417" s="2" t="s">
        <v>854</v>
      </c>
      <c r="C10417" s="2">
        <v>2050</v>
      </c>
      <c r="D10417" s="2" t="s">
        <v>241</v>
      </c>
      <c r="E10417" s="2" t="s">
        <v>627</v>
      </c>
      <c r="F10417" s="2" t="s">
        <v>858</v>
      </c>
      <c r="G10417" s="2">
        <v>119</v>
      </c>
      <c r="H10417" s="2">
        <v>1.4710027608088999E-3</v>
      </c>
      <c r="I10417" s="2">
        <v>1.6475230921059682E-3</v>
      </c>
      <c r="J10417" s="26" t="s">
        <v>700</v>
      </c>
    </row>
    <row r="10418" spans="1:10" ht="15.75" hidden="1" customHeight="1" x14ac:dyDescent="0.25">
      <c r="A10418" s="2" t="s">
        <v>853</v>
      </c>
      <c r="B10418" s="2" t="s">
        <v>854</v>
      </c>
      <c r="C10418" s="2">
        <v>2050</v>
      </c>
      <c r="D10418" s="2" t="s">
        <v>241</v>
      </c>
      <c r="E10418" s="2" t="s">
        <v>627</v>
      </c>
      <c r="F10418" s="2" t="s">
        <v>859</v>
      </c>
      <c r="G10418" s="2">
        <v>120</v>
      </c>
      <c r="H10418" s="2">
        <v>2.6760628315999999E-5</v>
      </c>
      <c r="I10418" s="2">
        <v>2.997190371392E-5</v>
      </c>
      <c r="J10418" s="26" t="s">
        <v>700</v>
      </c>
    </row>
    <row r="10419" spans="1:10" ht="15.75" hidden="1" customHeight="1" x14ac:dyDescent="0.25">
      <c r="A10419" s="2" t="s">
        <v>853</v>
      </c>
      <c r="B10419" s="2" t="s">
        <v>854</v>
      </c>
      <c r="C10419" s="2">
        <v>2050</v>
      </c>
      <c r="D10419" s="2" t="s">
        <v>241</v>
      </c>
      <c r="E10419" s="2" t="s">
        <v>627</v>
      </c>
      <c r="F10419" s="2" t="s">
        <v>858</v>
      </c>
      <c r="G10419" s="2">
        <v>120</v>
      </c>
      <c r="H10419" s="2">
        <v>1.6540432116016999E-3</v>
      </c>
      <c r="I10419" s="2">
        <v>1.8525283969939041E-3</v>
      </c>
      <c r="J10419" s="26" t="s">
        <v>700</v>
      </c>
    </row>
    <row r="10420" spans="1:10" ht="15.75" hidden="1" customHeight="1" x14ac:dyDescent="0.25">
      <c r="A10420" s="2" t="s">
        <v>853</v>
      </c>
      <c r="B10420" s="2" t="s">
        <v>854</v>
      </c>
      <c r="C10420" s="2">
        <v>2050</v>
      </c>
      <c r="D10420" s="2" t="s">
        <v>241</v>
      </c>
      <c r="E10420" s="2" t="s">
        <v>627</v>
      </c>
      <c r="F10420" s="2" t="s">
        <v>857</v>
      </c>
      <c r="G10420" s="2">
        <v>121</v>
      </c>
      <c r="H10420" s="2">
        <v>1.8271349836140001E-4</v>
      </c>
      <c r="I10420" s="2">
        <v>2.0463911816476804E-4</v>
      </c>
      <c r="J10420" s="26" t="s">
        <v>700</v>
      </c>
    </row>
    <row r="10421" spans="1:10" ht="15.75" hidden="1" customHeight="1" x14ac:dyDescent="0.25">
      <c r="A10421" s="2" t="s">
        <v>853</v>
      </c>
      <c r="B10421" s="2" t="s">
        <v>854</v>
      </c>
      <c r="C10421" s="2">
        <v>2050</v>
      </c>
      <c r="D10421" s="2" t="s">
        <v>241</v>
      </c>
      <c r="E10421" s="2" t="s">
        <v>627</v>
      </c>
      <c r="F10421" s="2" t="s">
        <v>859</v>
      </c>
      <c r="G10421" s="2">
        <v>122</v>
      </c>
      <c r="H10421" s="2">
        <v>2.65334711003E-5</v>
      </c>
      <c r="I10421" s="2">
        <v>2.9717487632336003E-5</v>
      </c>
      <c r="J10421" s="26" t="s">
        <v>700</v>
      </c>
    </row>
    <row r="10422" spans="1:10" ht="15.75" hidden="1" customHeight="1" x14ac:dyDescent="0.25">
      <c r="A10422" s="2" t="s">
        <v>853</v>
      </c>
      <c r="B10422" s="2" t="s">
        <v>854</v>
      </c>
      <c r="C10422" s="2">
        <v>2050</v>
      </c>
      <c r="D10422" s="2" t="s">
        <v>241</v>
      </c>
      <c r="E10422" s="2" t="s">
        <v>627</v>
      </c>
      <c r="F10422" s="2" t="s">
        <v>857</v>
      </c>
      <c r="G10422" s="2">
        <v>123</v>
      </c>
      <c r="H10422" s="2">
        <v>9.7788011771600004E-5</v>
      </c>
      <c r="I10422" s="2">
        <v>1.0952257318419202E-4</v>
      </c>
      <c r="J10422" s="26" t="s">
        <v>700</v>
      </c>
    </row>
    <row r="10423" spans="1:10" ht="15.75" hidden="1" customHeight="1" x14ac:dyDescent="0.25">
      <c r="A10423" s="2" t="s">
        <v>853</v>
      </c>
      <c r="B10423" s="2" t="s">
        <v>854</v>
      </c>
      <c r="C10423" s="2">
        <v>2050</v>
      </c>
      <c r="D10423" s="2" t="s">
        <v>241</v>
      </c>
      <c r="E10423" s="2" t="s">
        <v>627</v>
      </c>
      <c r="F10423" s="2" t="s">
        <v>858</v>
      </c>
      <c r="G10423" s="2">
        <v>123</v>
      </c>
      <c r="H10423" s="2">
        <v>1.4286157093010999E-3</v>
      </c>
      <c r="I10423" s="2">
        <v>1.6000495944172321E-3</v>
      </c>
      <c r="J10423" s="26" t="s">
        <v>700</v>
      </c>
    </row>
    <row r="10424" spans="1:10" ht="15.75" hidden="1" customHeight="1" x14ac:dyDescent="0.25">
      <c r="A10424" s="2" t="s">
        <v>853</v>
      </c>
      <c r="B10424" s="2" t="s">
        <v>854</v>
      </c>
      <c r="C10424" s="2">
        <v>2050</v>
      </c>
      <c r="D10424" s="2" t="s">
        <v>241</v>
      </c>
      <c r="E10424" s="2" t="s">
        <v>627</v>
      </c>
      <c r="F10424" s="2" t="s">
        <v>858</v>
      </c>
      <c r="G10424" s="2">
        <v>124</v>
      </c>
      <c r="H10424" s="2">
        <v>7.0619944017379999E-4</v>
      </c>
      <c r="I10424" s="2">
        <v>7.9094337299465611E-4</v>
      </c>
      <c r="J10424" s="26" t="s">
        <v>700</v>
      </c>
    </row>
    <row r="10425" spans="1:10" ht="15.75" hidden="1" customHeight="1" x14ac:dyDescent="0.25">
      <c r="A10425" s="2" t="s">
        <v>853</v>
      </c>
      <c r="B10425" s="2" t="s">
        <v>854</v>
      </c>
      <c r="C10425" s="2">
        <v>2050</v>
      </c>
      <c r="D10425" s="2" t="s">
        <v>241</v>
      </c>
      <c r="E10425" s="2" t="s">
        <v>627</v>
      </c>
      <c r="F10425" s="2" t="s">
        <v>857</v>
      </c>
      <c r="G10425" s="2">
        <v>125</v>
      </c>
      <c r="H10425" s="2">
        <v>8.9749621111000005E-5</v>
      </c>
      <c r="I10425" s="2">
        <v>1.0051957564432002E-4</v>
      </c>
      <c r="J10425" s="26" t="s">
        <v>700</v>
      </c>
    </row>
    <row r="10426" spans="1:10" ht="15.75" hidden="1" customHeight="1" x14ac:dyDescent="0.25">
      <c r="A10426" s="2" t="s">
        <v>853</v>
      </c>
      <c r="B10426" s="2" t="s">
        <v>854</v>
      </c>
      <c r="C10426" s="2">
        <v>2050</v>
      </c>
      <c r="D10426" s="2" t="s">
        <v>241</v>
      </c>
      <c r="E10426" s="2" t="s">
        <v>627</v>
      </c>
      <c r="F10426" s="2" t="s">
        <v>857</v>
      </c>
      <c r="G10426" s="2">
        <v>126</v>
      </c>
      <c r="H10426" s="2">
        <v>1.842203855631E-4</v>
      </c>
      <c r="I10426" s="2">
        <v>2.0632683183067203E-4</v>
      </c>
      <c r="J10426" s="26" t="s">
        <v>700</v>
      </c>
    </row>
    <row r="10427" spans="1:10" ht="15.75" hidden="1" customHeight="1" x14ac:dyDescent="0.25">
      <c r="A10427" s="2" t="s">
        <v>853</v>
      </c>
      <c r="B10427" s="2" t="s">
        <v>854</v>
      </c>
      <c r="C10427" s="2">
        <v>2050</v>
      </c>
      <c r="D10427" s="2" t="s">
        <v>241</v>
      </c>
      <c r="E10427" s="2" t="s">
        <v>627</v>
      </c>
      <c r="F10427" s="2" t="s">
        <v>859</v>
      </c>
      <c r="G10427" s="2">
        <v>127</v>
      </c>
      <c r="H10427" s="2">
        <v>2.54246133409E-5</v>
      </c>
      <c r="I10427" s="2">
        <v>2.8475566941808002E-5</v>
      </c>
      <c r="J10427" s="26" t="s">
        <v>700</v>
      </c>
    </row>
    <row r="10428" spans="1:10" ht="15.75" hidden="1" customHeight="1" x14ac:dyDescent="0.25">
      <c r="A10428" s="2" t="s">
        <v>853</v>
      </c>
      <c r="B10428" s="2" t="s">
        <v>854</v>
      </c>
      <c r="C10428" s="2">
        <v>2050</v>
      </c>
      <c r="D10428" s="2" t="s">
        <v>241</v>
      </c>
      <c r="E10428" s="2" t="s">
        <v>627</v>
      </c>
      <c r="F10428" s="2" t="s">
        <v>857</v>
      </c>
      <c r="G10428" s="2">
        <v>128</v>
      </c>
      <c r="H10428" s="2">
        <v>9.4100003480000004E-5</v>
      </c>
      <c r="I10428" s="2">
        <v>1.0539200389760001E-4</v>
      </c>
      <c r="J10428" s="26" t="s">
        <v>700</v>
      </c>
    </row>
    <row r="10429" spans="1:10" ht="15.75" hidden="1" customHeight="1" x14ac:dyDescent="0.25">
      <c r="A10429" s="2" t="s">
        <v>853</v>
      </c>
      <c r="B10429" s="2" t="s">
        <v>854</v>
      </c>
      <c r="C10429" s="2">
        <v>2050</v>
      </c>
      <c r="D10429" s="2" t="s">
        <v>241</v>
      </c>
      <c r="E10429" s="2" t="s">
        <v>627</v>
      </c>
      <c r="F10429" s="2" t="s">
        <v>857</v>
      </c>
      <c r="G10429" s="2">
        <v>131</v>
      </c>
      <c r="H10429" s="2">
        <v>2.8243856650079997E-4</v>
      </c>
      <c r="I10429" s="2">
        <v>3.16331194480896E-4</v>
      </c>
      <c r="J10429" s="26" t="s">
        <v>700</v>
      </c>
    </row>
    <row r="10430" spans="1:10" ht="15.75" hidden="1" customHeight="1" x14ac:dyDescent="0.25">
      <c r="A10430" s="2" t="s">
        <v>853</v>
      </c>
      <c r="B10430" s="2" t="s">
        <v>854</v>
      </c>
      <c r="C10430" s="2">
        <v>2050</v>
      </c>
      <c r="D10430" s="2" t="s">
        <v>241</v>
      </c>
      <c r="E10430" s="2" t="s">
        <v>627</v>
      </c>
      <c r="F10430" s="2" t="s">
        <v>858</v>
      </c>
      <c r="G10430" s="2">
        <v>132</v>
      </c>
      <c r="H10430" s="2">
        <v>7.1118556661529996E-4</v>
      </c>
      <c r="I10430" s="2">
        <v>7.9652783460913603E-4</v>
      </c>
      <c r="J10430" s="26" t="s">
        <v>700</v>
      </c>
    </row>
    <row r="10431" spans="1:10" ht="15.75" hidden="1" customHeight="1" x14ac:dyDescent="0.25">
      <c r="A10431" s="2" t="s">
        <v>853</v>
      </c>
      <c r="B10431" s="2" t="s">
        <v>854</v>
      </c>
      <c r="C10431" s="2">
        <v>2050</v>
      </c>
      <c r="D10431" s="2" t="s">
        <v>241</v>
      </c>
      <c r="E10431" s="2" t="s">
        <v>627</v>
      </c>
      <c r="F10431" s="2" t="s">
        <v>858</v>
      </c>
      <c r="G10431" s="2">
        <v>133</v>
      </c>
      <c r="H10431" s="2">
        <v>6.6013023024419999E-4</v>
      </c>
      <c r="I10431" s="2">
        <v>7.3934585787350409E-4</v>
      </c>
      <c r="J10431" s="26" t="s">
        <v>700</v>
      </c>
    </row>
    <row r="10432" spans="1:10" ht="15.75" hidden="1" customHeight="1" x14ac:dyDescent="0.25">
      <c r="A10432" s="2" t="s">
        <v>853</v>
      </c>
      <c r="B10432" s="2" t="s">
        <v>854</v>
      </c>
      <c r="C10432" s="2">
        <v>2050</v>
      </c>
      <c r="D10432" s="2" t="s">
        <v>241</v>
      </c>
      <c r="E10432" s="2" t="s">
        <v>627</v>
      </c>
      <c r="F10432" s="2" t="s">
        <v>857</v>
      </c>
      <c r="G10432" s="2">
        <v>133</v>
      </c>
      <c r="H10432" s="2">
        <v>9.6430288977E-5</v>
      </c>
      <c r="I10432" s="2">
        <v>1.0800192365424E-4</v>
      </c>
      <c r="J10432" s="26" t="s">
        <v>700</v>
      </c>
    </row>
    <row r="10433" spans="1:10" ht="15.75" hidden="1" customHeight="1" x14ac:dyDescent="0.25">
      <c r="A10433" s="2" t="s">
        <v>853</v>
      </c>
      <c r="B10433" s="2" t="s">
        <v>854</v>
      </c>
      <c r="C10433" s="2">
        <v>2050</v>
      </c>
      <c r="D10433" s="2" t="s">
        <v>241</v>
      </c>
      <c r="E10433" s="2" t="s">
        <v>627</v>
      </c>
      <c r="F10433" s="2" t="s">
        <v>860</v>
      </c>
      <c r="G10433" s="2">
        <v>135</v>
      </c>
      <c r="H10433" s="2">
        <v>1.3088954437989999E-4</v>
      </c>
      <c r="I10433" s="2">
        <v>1.4659628970548801E-4</v>
      </c>
      <c r="J10433" s="26" t="s">
        <v>701</v>
      </c>
    </row>
    <row r="10434" spans="1:10" ht="15.75" hidden="1" customHeight="1" x14ac:dyDescent="0.25">
      <c r="A10434" s="2" t="s">
        <v>853</v>
      </c>
      <c r="B10434" s="2" t="s">
        <v>854</v>
      </c>
      <c r="C10434" s="2">
        <v>2050</v>
      </c>
      <c r="D10434" s="2" t="s">
        <v>241</v>
      </c>
      <c r="E10434" s="2" t="s">
        <v>627</v>
      </c>
      <c r="F10434" s="2" t="s">
        <v>855</v>
      </c>
      <c r="G10434" s="2">
        <v>135</v>
      </c>
      <c r="H10434" s="2">
        <v>2.0570740161930001E-4</v>
      </c>
      <c r="I10434" s="2">
        <v>2.3039228981361603E-4</v>
      </c>
      <c r="J10434" s="26" t="s">
        <v>700</v>
      </c>
    </row>
    <row r="10435" spans="1:10" ht="15.75" hidden="1" customHeight="1" x14ac:dyDescent="0.25">
      <c r="A10435" s="2" t="s">
        <v>853</v>
      </c>
      <c r="B10435" s="2" t="s">
        <v>854</v>
      </c>
      <c r="C10435" s="2">
        <v>2050</v>
      </c>
      <c r="D10435" s="2" t="s">
        <v>241</v>
      </c>
      <c r="E10435" s="2" t="s">
        <v>627</v>
      </c>
      <c r="F10435" s="2" t="s">
        <v>857</v>
      </c>
      <c r="G10435" s="2">
        <v>135</v>
      </c>
      <c r="H10435" s="2">
        <v>8.2366255810499998E-5</v>
      </c>
      <c r="I10435" s="2">
        <v>9.2250206507760009E-5</v>
      </c>
      <c r="J10435" s="26" t="s">
        <v>700</v>
      </c>
    </row>
    <row r="10436" spans="1:10" ht="15.75" hidden="1" customHeight="1" x14ac:dyDescent="0.25">
      <c r="A10436" s="2" t="s">
        <v>853</v>
      </c>
      <c r="B10436" s="2" t="s">
        <v>854</v>
      </c>
      <c r="C10436" s="2">
        <v>2050</v>
      </c>
      <c r="D10436" s="2" t="s">
        <v>241</v>
      </c>
      <c r="E10436" s="2" t="s">
        <v>627</v>
      </c>
      <c r="F10436" s="2" t="s">
        <v>858</v>
      </c>
      <c r="G10436" s="2">
        <v>135</v>
      </c>
      <c r="H10436" s="2">
        <v>1.3001977931708E-3</v>
      </c>
      <c r="I10436" s="2">
        <v>1.456221528351296E-3</v>
      </c>
      <c r="J10436" s="26" t="s">
        <v>700</v>
      </c>
    </row>
    <row r="10437" spans="1:10" ht="15.75" hidden="1" customHeight="1" x14ac:dyDescent="0.25">
      <c r="A10437" s="2" t="s">
        <v>853</v>
      </c>
      <c r="B10437" s="2" t="s">
        <v>854</v>
      </c>
      <c r="C10437" s="2">
        <v>2050</v>
      </c>
      <c r="D10437" s="2" t="s">
        <v>241</v>
      </c>
      <c r="E10437" s="2" t="s">
        <v>627</v>
      </c>
      <c r="F10437" s="2" t="s">
        <v>859</v>
      </c>
      <c r="G10437" s="2">
        <v>136</v>
      </c>
      <c r="H10437" s="2">
        <v>2.59291791735E-5</v>
      </c>
      <c r="I10437" s="2">
        <v>2.9040680674320002E-5</v>
      </c>
      <c r="J10437" s="26" t="s">
        <v>700</v>
      </c>
    </row>
    <row r="10438" spans="1:10" ht="15.75" hidden="1" customHeight="1" x14ac:dyDescent="0.25">
      <c r="A10438" s="2" t="s">
        <v>853</v>
      </c>
      <c r="B10438" s="2" t="s">
        <v>854</v>
      </c>
      <c r="C10438" s="2">
        <v>2050</v>
      </c>
      <c r="D10438" s="2" t="s">
        <v>241</v>
      </c>
      <c r="E10438" s="2" t="s">
        <v>627</v>
      </c>
      <c r="F10438" s="2" t="s">
        <v>859</v>
      </c>
      <c r="G10438" s="2">
        <v>138</v>
      </c>
      <c r="H10438" s="2">
        <v>4.6690538511000002E-5</v>
      </c>
      <c r="I10438" s="2">
        <v>5.2293403132320009E-5</v>
      </c>
      <c r="J10438" s="26" t="s">
        <v>700</v>
      </c>
    </row>
    <row r="10439" spans="1:10" ht="15.75" hidden="1" customHeight="1" x14ac:dyDescent="0.25">
      <c r="A10439" s="2" t="s">
        <v>853</v>
      </c>
      <c r="B10439" s="2" t="s">
        <v>854</v>
      </c>
      <c r="C10439" s="2">
        <v>2050</v>
      </c>
      <c r="D10439" s="2" t="s">
        <v>241</v>
      </c>
      <c r="E10439" s="2" t="s">
        <v>627</v>
      </c>
      <c r="F10439" s="2" t="s">
        <v>857</v>
      </c>
      <c r="G10439" s="2">
        <v>139</v>
      </c>
      <c r="H10439" s="2">
        <v>1.6048316319940001E-4</v>
      </c>
      <c r="I10439" s="2">
        <v>1.7974114278332802E-4</v>
      </c>
      <c r="J10439" s="26" t="s">
        <v>700</v>
      </c>
    </row>
    <row r="10440" spans="1:10" ht="15.75" hidden="1" customHeight="1" x14ac:dyDescent="0.25">
      <c r="A10440" s="2" t="s">
        <v>853</v>
      </c>
      <c r="B10440" s="2" t="s">
        <v>854</v>
      </c>
      <c r="C10440" s="2">
        <v>2050</v>
      </c>
      <c r="D10440" s="2" t="s">
        <v>241</v>
      </c>
      <c r="E10440" s="2" t="s">
        <v>627</v>
      </c>
      <c r="F10440" s="2" t="s">
        <v>856</v>
      </c>
      <c r="G10440" s="2">
        <v>139</v>
      </c>
      <c r="H10440" s="40">
        <v>8.5936699179000001E-6</v>
      </c>
      <c r="I10440" s="2">
        <v>9.624910308048001E-6</v>
      </c>
      <c r="J10440" s="26" t="s">
        <v>700</v>
      </c>
    </row>
    <row r="10441" spans="1:10" ht="15.75" hidden="1" customHeight="1" x14ac:dyDescent="0.25">
      <c r="A10441" s="2" t="s">
        <v>853</v>
      </c>
      <c r="B10441" s="2" t="s">
        <v>854</v>
      </c>
      <c r="C10441" s="2">
        <v>2050</v>
      </c>
      <c r="D10441" s="2" t="s">
        <v>241</v>
      </c>
      <c r="E10441" s="2" t="s">
        <v>627</v>
      </c>
      <c r="F10441" s="2" t="s">
        <v>857</v>
      </c>
      <c r="G10441" s="2">
        <v>140</v>
      </c>
      <c r="H10441" s="2">
        <v>1.7171211220560001E-4</v>
      </c>
      <c r="I10441" s="2">
        <v>1.9231756567027203E-4</v>
      </c>
      <c r="J10441" s="26" t="s">
        <v>700</v>
      </c>
    </row>
    <row r="10442" spans="1:10" ht="15.75" hidden="1" customHeight="1" x14ac:dyDescent="0.25">
      <c r="A10442" s="2" t="s">
        <v>853</v>
      </c>
      <c r="B10442" s="2" t="s">
        <v>854</v>
      </c>
      <c r="C10442" s="2">
        <v>2050</v>
      </c>
      <c r="D10442" s="2" t="s">
        <v>241</v>
      </c>
      <c r="E10442" s="2" t="s">
        <v>627</v>
      </c>
      <c r="F10442" s="2" t="s">
        <v>857</v>
      </c>
      <c r="G10442" s="2">
        <v>142</v>
      </c>
      <c r="H10442" s="2">
        <v>7.8597120591400004E-5</v>
      </c>
      <c r="I10442" s="2">
        <v>8.802877506236801E-5</v>
      </c>
      <c r="J10442" s="26" t="s">
        <v>700</v>
      </c>
    </row>
    <row r="10443" spans="1:10" ht="15.75" hidden="1" customHeight="1" x14ac:dyDescent="0.25">
      <c r="A10443" s="2" t="s">
        <v>853</v>
      </c>
      <c r="B10443" s="2" t="s">
        <v>854</v>
      </c>
      <c r="C10443" s="2">
        <v>2050</v>
      </c>
      <c r="D10443" s="2" t="s">
        <v>241</v>
      </c>
      <c r="E10443" s="2" t="s">
        <v>627</v>
      </c>
      <c r="F10443" s="2" t="s">
        <v>858</v>
      </c>
      <c r="G10443" s="2">
        <v>143</v>
      </c>
      <c r="H10443" s="2">
        <v>6.9101672852410001E-4</v>
      </c>
      <c r="I10443" s="2">
        <v>7.739387359469921E-4</v>
      </c>
      <c r="J10443" s="26" t="s">
        <v>700</v>
      </c>
    </row>
    <row r="10444" spans="1:10" ht="15.75" hidden="1" customHeight="1" x14ac:dyDescent="0.25">
      <c r="A10444" s="2" t="s">
        <v>853</v>
      </c>
      <c r="B10444" s="2" t="s">
        <v>854</v>
      </c>
      <c r="C10444" s="2">
        <v>2050</v>
      </c>
      <c r="D10444" s="2" t="s">
        <v>241</v>
      </c>
      <c r="E10444" s="2" t="s">
        <v>627</v>
      </c>
      <c r="F10444" s="2" t="s">
        <v>855</v>
      </c>
      <c r="G10444" s="2">
        <v>143</v>
      </c>
      <c r="H10444" s="2">
        <v>4.374299896881E-4</v>
      </c>
      <c r="I10444" s="2">
        <v>4.8992158845067202E-4</v>
      </c>
      <c r="J10444" s="26" t="s">
        <v>700</v>
      </c>
    </row>
    <row r="10445" spans="1:10" ht="15.75" hidden="1" customHeight="1" x14ac:dyDescent="0.25">
      <c r="A10445" s="2" t="s">
        <v>853</v>
      </c>
      <c r="B10445" s="2" t="s">
        <v>854</v>
      </c>
      <c r="C10445" s="2">
        <v>2050</v>
      </c>
      <c r="D10445" s="2" t="s">
        <v>241</v>
      </c>
      <c r="E10445" s="2" t="s">
        <v>627</v>
      </c>
      <c r="F10445" s="2" t="s">
        <v>855</v>
      </c>
      <c r="G10445" s="2">
        <v>144</v>
      </c>
      <c r="H10445" s="2">
        <v>7.3347543366250004E-4</v>
      </c>
      <c r="I10445" s="2">
        <v>8.2149248570200016E-4</v>
      </c>
      <c r="J10445" s="26" t="s">
        <v>700</v>
      </c>
    </row>
    <row r="10446" spans="1:10" ht="15.75" hidden="1" customHeight="1" x14ac:dyDescent="0.25">
      <c r="A10446" s="2" t="s">
        <v>853</v>
      </c>
      <c r="B10446" s="2" t="s">
        <v>854</v>
      </c>
      <c r="C10446" s="2">
        <v>2050</v>
      </c>
      <c r="D10446" s="2" t="s">
        <v>241</v>
      </c>
      <c r="E10446" s="2" t="s">
        <v>627</v>
      </c>
      <c r="F10446" s="2" t="s">
        <v>858</v>
      </c>
      <c r="G10446" s="2">
        <v>144</v>
      </c>
      <c r="H10446" s="2">
        <v>1.1879376834257999E-3</v>
      </c>
      <c r="I10446" s="2">
        <v>1.3304902054368959E-3</v>
      </c>
      <c r="J10446" s="26" t="s">
        <v>700</v>
      </c>
    </row>
    <row r="10447" spans="1:10" ht="15.75" hidden="1" customHeight="1" x14ac:dyDescent="0.25">
      <c r="A10447" s="2" t="s">
        <v>853</v>
      </c>
      <c r="B10447" s="2" t="s">
        <v>854</v>
      </c>
      <c r="C10447" s="2">
        <v>2050</v>
      </c>
      <c r="D10447" s="2" t="s">
        <v>241</v>
      </c>
      <c r="E10447" s="2" t="s">
        <v>627</v>
      </c>
      <c r="F10447" s="2" t="s">
        <v>859</v>
      </c>
      <c r="G10447" s="2">
        <v>146</v>
      </c>
      <c r="H10447" s="2">
        <v>2.20011443162E-5</v>
      </c>
      <c r="I10447" s="2">
        <v>2.4641281634144001E-5</v>
      </c>
      <c r="J10447" s="26" t="s">
        <v>700</v>
      </c>
    </row>
    <row r="10448" spans="1:10" ht="15.75" hidden="1" customHeight="1" x14ac:dyDescent="0.25">
      <c r="A10448" s="2" t="s">
        <v>853</v>
      </c>
      <c r="B10448" s="2" t="s">
        <v>854</v>
      </c>
      <c r="C10448" s="2">
        <v>2050</v>
      </c>
      <c r="D10448" s="2" t="s">
        <v>241</v>
      </c>
      <c r="E10448" s="2" t="s">
        <v>627</v>
      </c>
      <c r="F10448" s="2" t="s">
        <v>855</v>
      </c>
      <c r="G10448" s="2">
        <v>147</v>
      </c>
      <c r="H10448" s="2">
        <v>1.8156430451200001E-4</v>
      </c>
      <c r="I10448" s="2">
        <v>2.0335202105344004E-4</v>
      </c>
      <c r="J10448" s="26" t="s">
        <v>700</v>
      </c>
    </row>
    <row r="10449" spans="1:10" ht="15.75" hidden="1" customHeight="1" x14ac:dyDescent="0.25">
      <c r="A10449" s="2" t="s">
        <v>853</v>
      </c>
      <c r="B10449" s="2" t="s">
        <v>854</v>
      </c>
      <c r="C10449" s="2">
        <v>2050</v>
      </c>
      <c r="D10449" s="2" t="s">
        <v>241</v>
      </c>
      <c r="E10449" s="2" t="s">
        <v>627</v>
      </c>
      <c r="F10449" s="2" t="s">
        <v>857</v>
      </c>
      <c r="G10449" s="2">
        <v>147</v>
      </c>
      <c r="H10449" s="2">
        <v>7.6187636295800006E-5</v>
      </c>
      <c r="I10449" s="2">
        <v>8.5330152651296021E-5</v>
      </c>
      <c r="J10449" s="26" t="s">
        <v>700</v>
      </c>
    </row>
    <row r="10450" spans="1:10" ht="15.75" hidden="1" customHeight="1" x14ac:dyDescent="0.25">
      <c r="A10450" s="2" t="s">
        <v>853</v>
      </c>
      <c r="B10450" s="2" t="s">
        <v>854</v>
      </c>
      <c r="C10450" s="2">
        <v>2050</v>
      </c>
      <c r="D10450" s="2" t="s">
        <v>241</v>
      </c>
      <c r="E10450" s="2" t="s">
        <v>627</v>
      </c>
      <c r="F10450" s="2" t="s">
        <v>855</v>
      </c>
      <c r="G10450" s="2">
        <v>148</v>
      </c>
      <c r="H10450" s="2">
        <v>4.2633461998779998E-4</v>
      </c>
      <c r="I10450" s="2">
        <v>4.77494774386336E-4</v>
      </c>
      <c r="J10450" s="26" t="s">
        <v>700</v>
      </c>
    </row>
    <row r="10451" spans="1:10" ht="15.75" hidden="1" customHeight="1" x14ac:dyDescent="0.25">
      <c r="A10451" s="2" t="s">
        <v>853</v>
      </c>
      <c r="B10451" s="2" t="s">
        <v>854</v>
      </c>
      <c r="C10451" s="2">
        <v>2050</v>
      </c>
      <c r="D10451" s="2" t="s">
        <v>241</v>
      </c>
      <c r="E10451" s="2" t="s">
        <v>627</v>
      </c>
      <c r="F10451" s="2" t="s">
        <v>857</v>
      </c>
      <c r="G10451" s="2">
        <v>149</v>
      </c>
      <c r="H10451" s="2">
        <v>7.48042220948E-5</v>
      </c>
      <c r="I10451" s="2">
        <v>8.3780728746176008E-5</v>
      </c>
      <c r="J10451" s="26" t="s">
        <v>700</v>
      </c>
    </row>
    <row r="10452" spans="1:10" ht="15.75" hidden="1" customHeight="1" x14ac:dyDescent="0.25">
      <c r="A10452" s="2" t="s">
        <v>853</v>
      </c>
      <c r="B10452" s="2" t="s">
        <v>854</v>
      </c>
      <c r="C10452" s="2">
        <v>2050</v>
      </c>
      <c r="D10452" s="2" t="s">
        <v>241</v>
      </c>
      <c r="E10452" s="2" t="s">
        <v>627</v>
      </c>
      <c r="F10452" s="2" t="s">
        <v>859</v>
      </c>
      <c r="G10452" s="2">
        <v>150</v>
      </c>
      <c r="H10452" s="2">
        <v>2.1456136892100001E-5</v>
      </c>
      <c r="I10452" s="2">
        <v>2.4030873319152003E-5</v>
      </c>
      <c r="J10452" s="26" t="s">
        <v>700</v>
      </c>
    </row>
    <row r="10453" spans="1:10" ht="15.75" hidden="1" customHeight="1" x14ac:dyDescent="0.25">
      <c r="A10453" s="2" t="s">
        <v>853</v>
      </c>
      <c r="B10453" s="2" t="s">
        <v>854</v>
      </c>
      <c r="C10453" s="2">
        <v>2050</v>
      </c>
      <c r="D10453" s="2" t="s">
        <v>241</v>
      </c>
      <c r="E10453" s="2" t="s">
        <v>627</v>
      </c>
      <c r="F10453" s="2" t="s">
        <v>858</v>
      </c>
      <c r="G10453" s="2">
        <v>150</v>
      </c>
      <c r="H10453" s="2">
        <v>6.5934041049329995E-4</v>
      </c>
      <c r="I10453" s="2">
        <v>7.3846125975249603E-4</v>
      </c>
      <c r="J10453" s="26" t="s">
        <v>700</v>
      </c>
    </row>
    <row r="10454" spans="1:10" ht="15.75" hidden="1" customHeight="1" x14ac:dyDescent="0.25">
      <c r="A10454" s="2" t="s">
        <v>853</v>
      </c>
      <c r="B10454" s="2" t="s">
        <v>854</v>
      </c>
      <c r="C10454" s="2">
        <v>2050</v>
      </c>
      <c r="D10454" s="2" t="s">
        <v>241</v>
      </c>
      <c r="E10454" s="2" t="s">
        <v>627</v>
      </c>
      <c r="F10454" s="2" t="s">
        <v>857</v>
      </c>
      <c r="G10454" s="2">
        <v>151</v>
      </c>
      <c r="H10454" s="2">
        <v>1.5363316924779999E-4</v>
      </c>
      <c r="I10454" s="2">
        <v>1.7206914955753601E-4</v>
      </c>
      <c r="J10454" s="26" t="s">
        <v>700</v>
      </c>
    </row>
    <row r="10455" spans="1:10" ht="15.75" hidden="1" customHeight="1" x14ac:dyDescent="0.25">
      <c r="A10455" s="2" t="s">
        <v>853</v>
      </c>
      <c r="B10455" s="2" t="s">
        <v>854</v>
      </c>
      <c r="C10455" s="2">
        <v>2050</v>
      </c>
      <c r="D10455" s="2" t="s">
        <v>241</v>
      </c>
      <c r="E10455" s="2" t="s">
        <v>627</v>
      </c>
      <c r="F10455" s="2" t="s">
        <v>855</v>
      </c>
      <c r="G10455" s="2">
        <v>152</v>
      </c>
      <c r="H10455" s="2">
        <v>4.1914024041029999E-4</v>
      </c>
      <c r="I10455" s="2">
        <v>4.6943706925953605E-4</v>
      </c>
      <c r="J10455" s="26" t="s">
        <v>700</v>
      </c>
    </row>
    <row r="10456" spans="1:10" ht="15.75" hidden="1" customHeight="1" x14ac:dyDescent="0.25">
      <c r="A10456" s="2" t="s">
        <v>853</v>
      </c>
      <c r="B10456" s="2" t="s">
        <v>854</v>
      </c>
      <c r="C10456" s="2">
        <v>2050</v>
      </c>
      <c r="D10456" s="2" t="s">
        <v>241</v>
      </c>
      <c r="E10456" s="2" t="s">
        <v>627</v>
      </c>
      <c r="F10456" s="2" t="s">
        <v>857</v>
      </c>
      <c r="G10456" s="2">
        <v>153</v>
      </c>
      <c r="H10456" s="2">
        <v>7.3503855674099993E-5</v>
      </c>
      <c r="I10456" s="2">
        <v>8.2324318354992006E-5</v>
      </c>
      <c r="J10456" s="26" t="s">
        <v>700</v>
      </c>
    </row>
    <row r="10457" spans="1:10" ht="15.75" hidden="1" customHeight="1" x14ac:dyDescent="0.25">
      <c r="A10457" s="2" t="s">
        <v>853</v>
      </c>
      <c r="B10457" s="2" t="s">
        <v>854</v>
      </c>
      <c r="C10457" s="2">
        <v>2050</v>
      </c>
      <c r="D10457" s="2" t="s">
        <v>241</v>
      </c>
      <c r="E10457" s="2" t="s">
        <v>627</v>
      </c>
      <c r="F10457" s="2" t="s">
        <v>858</v>
      </c>
      <c r="G10457" s="2">
        <v>154</v>
      </c>
      <c r="H10457" s="2">
        <v>5.713189020753E-4</v>
      </c>
      <c r="I10457" s="2">
        <v>6.3987717032433608E-4</v>
      </c>
      <c r="J10457" s="26" t="s">
        <v>700</v>
      </c>
    </row>
    <row r="10458" spans="1:10" ht="15.75" hidden="1" customHeight="1" x14ac:dyDescent="0.25">
      <c r="A10458" s="2" t="s">
        <v>853</v>
      </c>
      <c r="B10458" s="2" t="s">
        <v>854</v>
      </c>
      <c r="C10458" s="2">
        <v>2050</v>
      </c>
      <c r="D10458" s="2" t="s">
        <v>241</v>
      </c>
      <c r="E10458" s="2" t="s">
        <v>627</v>
      </c>
      <c r="F10458" s="2" t="s">
        <v>857</v>
      </c>
      <c r="G10458" s="2">
        <v>156</v>
      </c>
      <c r="H10458" s="2">
        <v>7.1589718572799999E-5</v>
      </c>
      <c r="I10458" s="2">
        <v>8.0180484801536001E-5</v>
      </c>
      <c r="J10458" s="26" t="s">
        <v>700</v>
      </c>
    </row>
    <row r="10459" spans="1:10" ht="15.75" hidden="1" customHeight="1" x14ac:dyDescent="0.25">
      <c r="A10459" s="2" t="s">
        <v>853</v>
      </c>
      <c r="B10459" s="2" t="s">
        <v>854</v>
      </c>
      <c r="C10459" s="2">
        <v>2050</v>
      </c>
      <c r="D10459" s="2" t="s">
        <v>241</v>
      </c>
      <c r="E10459" s="2" t="s">
        <v>627</v>
      </c>
      <c r="F10459" s="2" t="s">
        <v>855</v>
      </c>
      <c r="G10459" s="2">
        <v>158</v>
      </c>
      <c r="H10459" s="2">
        <v>4.1778327431529999E-4</v>
      </c>
      <c r="I10459" s="2">
        <v>4.6791726723313605E-4</v>
      </c>
      <c r="J10459" s="26" t="s">
        <v>700</v>
      </c>
    </row>
    <row r="10460" spans="1:10" ht="15.75" hidden="1" customHeight="1" x14ac:dyDescent="0.25">
      <c r="A10460" s="2" t="s">
        <v>853</v>
      </c>
      <c r="B10460" s="2" t="s">
        <v>854</v>
      </c>
      <c r="C10460" s="2">
        <v>2050</v>
      </c>
      <c r="D10460" s="2" t="s">
        <v>241</v>
      </c>
      <c r="E10460" s="2" t="s">
        <v>627</v>
      </c>
      <c r="F10460" s="2" t="s">
        <v>857</v>
      </c>
      <c r="G10460" s="2">
        <v>160</v>
      </c>
      <c r="H10460" s="2">
        <v>6.9710178649999994E-5</v>
      </c>
      <c r="I10460" s="2">
        <v>7.8075400088000002E-5</v>
      </c>
      <c r="J10460" s="26" t="s">
        <v>700</v>
      </c>
    </row>
    <row r="10461" spans="1:10" ht="15.75" hidden="1" customHeight="1" x14ac:dyDescent="0.25">
      <c r="A10461" s="2" t="s">
        <v>853</v>
      </c>
      <c r="B10461" s="2" t="s">
        <v>854</v>
      </c>
      <c r="C10461" s="2">
        <v>2050</v>
      </c>
      <c r="D10461" s="2" t="s">
        <v>241</v>
      </c>
      <c r="E10461" s="2" t="s">
        <v>627</v>
      </c>
      <c r="F10461" s="2" t="s">
        <v>858</v>
      </c>
      <c r="G10461" s="2">
        <v>160</v>
      </c>
      <c r="H10461" s="2">
        <v>5.4533308139070001E-4</v>
      </c>
      <c r="I10461" s="2">
        <v>6.1077305115758403E-4</v>
      </c>
      <c r="J10461" s="26" t="s">
        <v>700</v>
      </c>
    </row>
    <row r="10462" spans="1:10" ht="15.75" hidden="1" customHeight="1" x14ac:dyDescent="0.25">
      <c r="A10462" s="2" t="s">
        <v>853</v>
      </c>
      <c r="B10462" s="2" t="s">
        <v>854</v>
      </c>
      <c r="C10462" s="2">
        <v>2050</v>
      </c>
      <c r="D10462" s="2" t="s">
        <v>241</v>
      </c>
      <c r="E10462" s="2" t="s">
        <v>627</v>
      </c>
      <c r="F10462" s="2" t="s">
        <v>857</v>
      </c>
      <c r="G10462" s="2">
        <v>161</v>
      </c>
      <c r="H10462" s="2">
        <v>8.0579207860900003E-5</v>
      </c>
      <c r="I10462" s="2">
        <v>9.0248712804208013E-5</v>
      </c>
      <c r="J10462" s="26" t="s">
        <v>700</v>
      </c>
    </row>
    <row r="10463" spans="1:10" ht="15.75" hidden="1" customHeight="1" x14ac:dyDescent="0.25">
      <c r="A10463" s="2" t="s">
        <v>853</v>
      </c>
      <c r="B10463" s="2" t="s">
        <v>854</v>
      </c>
      <c r="C10463" s="2">
        <v>2050</v>
      </c>
      <c r="D10463" s="2" t="s">
        <v>241</v>
      </c>
      <c r="E10463" s="2" t="s">
        <v>627</v>
      </c>
      <c r="F10463" s="2" t="s">
        <v>858</v>
      </c>
      <c r="G10463" s="2">
        <v>162</v>
      </c>
      <c r="H10463" s="2">
        <v>6.0849543660880002E-4</v>
      </c>
      <c r="I10463" s="2">
        <v>6.8151488900185611E-4</v>
      </c>
      <c r="J10463" s="26" t="s">
        <v>700</v>
      </c>
    </row>
    <row r="10464" spans="1:10" ht="15.75" hidden="1" customHeight="1" x14ac:dyDescent="0.25">
      <c r="A10464" s="2" t="s">
        <v>853</v>
      </c>
      <c r="B10464" s="2" t="s">
        <v>854</v>
      </c>
      <c r="C10464" s="2">
        <v>2050</v>
      </c>
      <c r="D10464" s="2" t="s">
        <v>241</v>
      </c>
      <c r="E10464" s="2" t="s">
        <v>627</v>
      </c>
      <c r="F10464" s="2" t="s">
        <v>857</v>
      </c>
      <c r="G10464" s="2">
        <v>162</v>
      </c>
      <c r="H10464" s="2">
        <v>1.4884510892440001E-4</v>
      </c>
      <c r="I10464" s="2">
        <v>1.6670652199532801E-4</v>
      </c>
      <c r="J10464" s="26" t="s">
        <v>700</v>
      </c>
    </row>
    <row r="10465" spans="1:10" ht="15.75" hidden="1" customHeight="1" x14ac:dyDescent="0.25">
      <c r="A10465" s="2" t="s">
        <v>853</v>
      </c>
      <c r="B10465" s="2" t="s">
        <v>854</v>
      </c>
      <c r="C10465" s="2">
        <v>2050</v>
      </c>
      <c r="D10465" s="2" t="s">
        <v>241</v>
      </c>
      <c r="E10465" s="2" t="s">
        <v>627</v>
      </c>
      <c r="F10465" s="2" t="s">
        <v>857</v>
      </c>
      <c r="G10465" s="2">
        <v>163</v>
      </c>
      <c r="H10465" s="2">
        <v>7.8816585300999994E-5</v>
      </c>
      <c r="I10465" s="2">
        <v>8.8274575537119999E-5</v>
      </c>
      <c r="J10465" s="26" t="s">
        <v>700</v>
      </c>
    </row>
    <row r="10466" spans="1:10" ht="15.75" hidden="1" customHeight="1" x14ac:dyDescent="0.25">
      <c r="A10466" s="2" t="s">
        <v>853</v>
      </c>
      <c r="B10466" s="2" t="s">
        <v>854</v>
      </c>
      <c r="C10466" s="2">
        <v>2050</v>
      </c>
      <c r="D10466" s="2" t="s">
        <v>241</v>
      </c>
      <c r="E10466" s="2" t="s">
        <v>627</v>
      </c>
      <c r="F10466" s="2" t="s">
        <v>856</v>
      </c>
      <c r="G10466" s="2">
        <v>163</v>
      </c>
      <c r="H10466" s="40">
        <v>7.05851152816E-6</v>
      </c>
      <c r="I10466" s="2">
        <v>7.9055329115392004E-6</v>
      </c>
      <c r="J10466" s="26" t="s">
        <v>700</v>
      </c>
    </row>
    <row r="10467" spans="1:10" ht="15.75" hidden="1" customHeight="1" x14ac:dyDescent="0.25">
      <c r="A10467" s="2" t="s">
        <v>853</v>
      </c>
      <c r="B10467" s="2" t="s">
        <v>854</v>
      </c>
      <c r="C10467" s="2">
        <v>2050</v>
      </c>
      <c r="D10467" s="2" t="s">
        <v>241</v>
      </c>
      <c r="E10467" s="2" t="s">
        <v>627</v>
      </c>
      <c r="F10467" s="2" t="s">
        <v>858</v>
      </c>
      <c r="G10467" s="2">
        <v>163</v>
      </c>
      <c r="H10467" s="2">
        <v>5.3665018640460004E-4</v>
      </c>
      <c r="I10467" s="2">
        <v>6.0104820877315206E-4</v>
      </c>
      <c r="J10467" s="26" t="s">
        <v>700</v>
      </c>
    </row>
    <row r="10468" spans="1:10" ht="15.75" hidden="1" customHeight="1" x14ac:dyDescent="0.25">
      <c r="A10468" s="2" t="s">
        <v>853</v>
      </c>
      <c r="B10468" s="2" t="s">
        <v>854</v>
      </c>
      <c r="C10468" s="2">
        <v>2050</v>
      </c>
      <c r="D10468" s="2" t="s">
        <v>241</v>
      </c>
      <c r="E10468" s="2" t="s">
        <v>627</v>
      </c>
      <c r="F10468" s="2" t="s">
        <v>860</v>
      </c>
      <c r="G10468" s="2">
        <v>163</v>
      </c>
      <c r="H10468" s="2">
        <v>1.0750765795819999E-4</v>
      </c>
      <c r="I10468" s="2">
        <v>1.20408576913184E-4</v>
      </c>
      <c r="J10468" s="26" t="s">
        <v>701</v>
      </c>
    </row>
    <row r="10469" spans="1:10" ht="15.75" hidden="1" customHeight="1" x14ac:dyDescent="0.25">
      <c r="A10469" s="2" t="s">
        <v>853</v>
      </c>
      <c r="B10469" s="2" t="s">
        <v>854</v>
      </c>
      <c r="C10469" s="2">
        <v>2050</v>
      </c>
      <c r="D10469" s="2" t="s">
        <v>241</v>
      </c>
      <c r="E10469" s="2" t="s">
        <v>627</v>
      </c>
      <c r="F10469" s="2" t="s">
        <v>857</v>
      </c>
      <c r="G10469" s="2">
        <v>164</v>
      </c>
      <c r="H10469" s="2">
        <v>6.8066481617300005E-5</v>
      </c>
      <c r="I10469" s="2">
        <v>7.6234459411376009E-5</v>
      </c>
      <c r="J10469" s="26" t="s">
        <v>700</v>
      </c>
    </row>
    <row r="10470" spans="1:10" ht="15.75" hidden="1" customHeight="1" x14ac:dyDescent="0.25">
      <c r="A10470" s="2" t="s">
        <v>853</v>
      </c>
      <c r="B10470" s="2" t="s">
        <v>854</v>
      </c>
      <c r="C10470" s="2">
        <v>2050</v>
      </c>
      <c r="D10470" s="2" t="s">
        <v>241</v>
      </c>
      <c r="E10470" s="2" t="s">
        <v>627</v>
      </c>
      <c r="F10470" s="2" t="s">
        <v>857</v>
      </c>
      <c r="G10470" s="2">
        <v>165</v>
      </c>
      <c r="H10470" s="2">
        <v>7.8535325883399997E-5</v>
      </c>
      <c r="I10470" s="2">
        <v>8.7959564989408004E-5</v>
      </c>
      <c r="J10470" s="26" t="s">
        <v>700</v>
      </c>
    </row>
    <row r="10471" spans="1:10" ht="15.75" hidden="1" customHeight="1" x14ac:dyDescent="0.25">
      <c r="A10471" s="2" t="s">
        <v>853</v>
      </c>
      <c r="B10471" s="2" t="s">
        <v>854</v>
      </c>
      <c r="C10471" s="2">
        <v>2050</v>
      </c>
      <c r="D10471" s="2" t="s">
        <v>241</v>
      </c>
      <c r="E10471" s="2" t="s">
        <v>627</v>
      </c>
      <c r="F10471" s="2" t="s">
        <v>855</v>
      </c>
      <c r="G10471" s="2">
        <v>166</v>
      </c>
      <c r="H10471" s="2">
        <v>2.3959338432179999E-4</v>
      </c>
      <c r="I10471" s="2">
        <v>2.6834459044041602E-4</v>
      </c>
      <c r="J10471" s="26" t="s">
        <v>700</v>
      </c>
    </row>
    <row r="10472" spans="1:10" ht="15.75" hidden="1" customHeight="1" x14ac:dyDescent="0.25">
      <c r="A10472" s="2" t="s">
        <v>853</v>
      </c>
      <c r="B10472" s="2" t="s">
        <v>854</v>
      </c>
      <c r="C10472" s="2">
        <v>2050</v>
      </c>
      <c r="D10472" s="2" t="s">
        <v>241</v>
      </c>
      <c r="E10472" s="2" t="s">
        <v>627</v>
      </c>
      <c r="F10472" s="2" t="s">
        <v>857</v>
      </c>
      <c r="G10472" s="2">
        <v>167</v>
      </c>
      <c r="H10472" s="2">
        <v>7.6994620030700002E-5</v>
      </c>
      <c r="I10472" s="2">
        <v>8.6233974434384012E-5</v>
      </c>
      <c r="J10472" s="26" t="s">
        <v>700</v>
      </c>
    </row>
    <row r="10473" spans="1:10" ht="15.75" hidden="1" customHeight="1" x14ac:dyDescent="0.25">
      <c r="A10473" s="2" t="s">
        <v>853</v>
      </c>
      <c r="B10473" s="2" t="s">
        <v>854</v>
      </c>
      <c r="C10473" s="2">
        <v>2050</v>
      </c>
      <c r="D10473" s="2" t="s">
        <v>241</v>
      </c>
      <c r="E10473" s="2" t="s">
        <v>627</v>
      </c>
      <c r="F10473" s="2" t="s">
        <v>858</v>
      </c>
      <c r="G10473" s="2">
        <v>168</v>
      </c>
      <c r="H10473" s="2">
        <v>5.2081461763010004E-4</v>
      </c>
      <c r="I10473" s="2">
        <v>5.8331237174571212E-4</v>
      </c>
      <c r="J10473" s="26" t="s">
        <v>700</v>
      </c>
    </row>
    <row r="10474" spans="1:10" ht="15.75" hidden="1" customHeight="1" x14ac:dyDescent="0.25">
      <c r="A10474" s="2" t="s">
        <v>853</v>
      </c>
      <c r="B10474" s="2" t="s">
        <v>854</v>
      </c>
      <c r="C10474" s="2">
        <v>2050</v>
      </c>
      <c r="D10474" s="2" t="s">
        <v>241</v>
      </c>
      <c r="E10474" s="2" t="s">
        <v>627</v>
      </c>
      <c r="F10474" s="2" t="s">
        <v>857</v>
      </c>
      <c r="G10474" s="2">
        <v>168</v>
      </c>
      <c r="H10474" s="2">
        <v>1.4388835552379999E-4</v>
      </c>
      <c r="I10474" s="2">
        <v>1.6115495818665599E-4</v>
      </c>
      <c r="J10474" s="26" t="s">
        <v>700</v>
      </c>
    </row>
    <row r="10475" spans="1:10" ht="15.75" hidden="1" customHeight="1" x14ac:dyDescent="0.25">
      <c r="A10475" s="2" t="s">
        <v>853</v>
      </c>
      <c r="B10475" s="2" t="s">
        <v>854</v>
      </c>
      <c r="C10475" s="2">
        <v>2050</v>
      </c>
      <c r="D10475" s="2" t="s">
        <v>241</v>
      </c>
      <c r="E10475" s="2" t="s">
        <v>627</v>
      </c>
      <c r="F10475" s="2" t="s">
        <v>857</v>
      </c>
      <c r="G10475" s="2">
        <v>169</v>
      </c>
      <c r="H10475" s="2">
        <v>7.6960081060000002E-5</v>
      </c>
      <c r="I10475" s="2">
        <v>8.6195290787200007E-5</v>
      </c>
      <c r="J10475" s="26" t="s">
        <v>700</v>
      </c>
    </row>
    <row r="10476" spans="1:10" ht="15.75" hidden="1" customHeight="1" x14ac:dyDescent="0.25">
      <c r="A10476" s="2" t="s">
        <v>853</v>
      </c>
      <c r="B10476" s="2" t="s">
        <v>854</v>
      </c>
      <c r="C10476" s="2">
        <v>2050</v>
      </c>
      <c r="D10476" s="2" t="s">
        <v>241</v>
      </c>
      <c r="E10476" s="2" t="s">
        <v>627</v>
      </c>
      <c r="F10476" s="2" t="s">
        <v>858</v>
      </c>
      <c r="G10476" s="2">
        <v>169</v>
      </c>
      <c r="H10476" s="2">
        <v>5.1736255409199998E-4</v>
      </c>
      <c r="I10476" s="2">
        <v>5.7944606058304006E-4</v>
      </c>
      <c r="J10476" s="26" t="s">
        <v>700</v>
      </c>
    </row>
    <row r="10477" spans="1:10" ht="15.75" hidden="1" customHeight="1" x14ac:dyDescent="0.25">
      <c r="A10477" s="2" t="s">
        <v>853</v>
      </c>
      <c r="B10477" s="2" t="s">
        <v>854</v>
      </c>
      <c r="C10477" s="2">
        <v>2050</v>
      </c>
      <c r="D10477" s="2" t="s">
        <v>241</v>
      </c>
      <c r="E10477" s="2" t="s">
        <v>627</v>
      </c>
      <c r="F10477" s="2" t="s">
        <v>857</v>
      </c>
      <c r="G10477" s="2">
        <v>171</v>
      </c>
      <c r="H10477" s="2">
        <v>6.5514883317500006E-5</v>
      </c>
      <c r="I10477" s="2">
        <v>7.3376669315600011E-5</v>
      </c>
      <c r="J10477" s="26" t="s">
        <v>700</v>
      </c>
    </row>
    <row r="10478" spans="1:10" ht="15.75" hidden="1" customHeight="1" x14ac:dyDescent="0.25">
      <c r="A10478" s="2" t="s">
        <v>853</v>
      </c>
      <c r="B10478" s="2" t="s">
        <v>854</v>
      </c>
      <c r="C10478" s="2">
        <v>2050</v>
      </c>
      <c r="D10478" s="2" t="s">
        <v>241</v>
      </c>
      <c r="E10478" s="2" t="s">
        <v>627</v>
      </c>
      <c r="F10478" s="2" t="s">
        <v>855</v>
      </c>
      <c r="G10478" s="2">
        <v>173</v>
      </c>
      <c r="H10478" s="2">
        <v>5.5492416140619997E-4</v>
      </c>
      <c r="I10478" s="2">
        <v>6.21515060774944E-4</v>
      </c>
      <c r="J10478" s="26" t="s">
        <v>700</v>
      </c>
    </row>
    <row r="10479" spans="1:10" ht="15.75" hidden="1" customHeight="1" x14ac:dyDescent="0.25">
      <c r="A10479" s="2" t="s">
        <v>853</v>
      </c>
      <c r="B10479" s="2" t="s">
        <v>854</v>
      </c>
      <c r="C10479" s="2">
        <v>2050</v>
      </c>
      <c r="D10479" s="2" t="s">
        <v>241</v>
      </c>
      <c r="E10479" s="2" t="s">
        <v>627</v>
      </c>
      <c r="F10479" s="2" t="s">
        <v>857</v>
      </c>
      <c r="G10479" s="2">
        <v>177</v>
      </c>
      <c r="H10479" s="2">
        <v>6.3484825659500003E-5</v>
      </c>
      <c r="I10479" s="2">
        <v>7.1103004738640009E-5</v>
      </c>
      <c r="J10479" s="26" t="s">
        <v>700</v>
      </c>
    </row>
    <row r="10480" spans="1:10" ht="15.75" hidden="1" customHeight="1" x14ac:dyDescent="0.25">
      <c r="A10480" s="2" t="s">
        <v>853</v>
      </c>
      <c r="B10480" s="2" t="s">
        <v>854</v>
      </c>
      <c r="C10480" s="2">
        <v>2050</v>
      </c>
      <c r="D10480" s="2" t="s">
        <v>241</v>
      </c>
      <c r="E10480" s="2" t="s">
        <v>627</v>
      </c>
      <c r="F10480" s="2" t="s">
        <v>855</v>
      </c>
      <c r="G10480" s="2">
        <v>181</v>
      </c>
      <c r="H10480" s="2">
        <v>1.801450998755E-4</v>
      </c>
      <c r="I10480" s="2">
        <v>2.0176251186056004E-4</v>
      </c>
      <c r="J10480" s="26" t="s">
        <v>700</v>
      </c>
    </row>
    <row r="10481" spans="1:10" ht="15.75" hidden="1" customHeight="1" x14ac:dyDescent="0.25">
      <c r="A10481" s="2" t="s">
        <v>853</v>
      </c>
      <c r="B10481" s="2" t="s">
        <v>854</v>
      </c>
      <c r="C10481" s="2">
        <v>2050</v>
      </c>
      <c r="D10481" s="2" t="s">
        <v>241</v>
      </c>
      <c r="E10481" s="2" t="s">
        <v>627</v>
      </c>
      <c r="F10481" s="2" t="s">
        <v>857</v>
      </c>
      <c r="G10481" s="2">
        <v>182</v>
      </c>
      <c r="H10481" s="2">
        <v>9.8994809377499993E-5</v>
      </c>
      <c r="I10481" s="2">
        <v>1.108741865028E-4</v>
      </c>
      <c r="J10481" s="26" t="s">
        <v>700</v>
      </c>
    </row>
    <row r="10482" spans="1:10" ht="15.75" hidden="1" customHeight="1" x14ac:dyDescent="0.25">
      <c r="A10482" s="2" t="s">
        <v>853</v>
      </c>
      <c r="B10482" s="2" t="s">
        <v>854</v>
      </c>
      <c r="C10482" s="2">
        <v>2050</v>
      </c>
      <c r="D10482" s="2" t="s">
        <v>241</v>
      </c>
      <c r="E10482" s="2" t="s">
        <v>627</v>
      </c>
      <c r="F10482" s="2" t="s">
        <v>857</v>
      </c>
      <c r="G10482" s="2">
        <v>183</v>
      </c>
      <c r="H10482" s="2">
        <v>1.2258356582610001E-4</v>
      </c>
      <c r="I10482" s="2">
        <v>1.3729359372523201E-4</v>
      </c>
      <c r="J10482" s="26" t="s">
        <v>700</v>
      </c>
    </row>
    <row r="10483" spans="1:10" ht="15.75" hidden="1" customHeight="1" x14ac:dyDescent="0.25">
      <c r="A10483" s="2" t="s">
        <v>853</v>
      </c>
      <c r="B10483" s="2" t="s">
        <v>854</v>
      </c>
      <c r="C10483" s="2">
        <v>2050</v>
      </c>
      <c r="D10483" s="2" t="s">
        <v>241</v>
      </c>
      <c r="E10483" s="2" t="s">
        <v>627</v>
      </c>
      <c r="F10483" s="2" t="s">
        <v>857</v>
      </c>
      <c r="G10483" s="2">
        <v>185</v>
      </c>
      <c r="H10483" s="2">
        <v>7.0190944825300006E-5</v>
      </c>
      <c r="I10483" s="2">
        <v>7.8613858204336021E-5</v>
      </c>
      <c r="J10483" s="26" t="s">
        <v>700</v>
      </c>
    </row>
    <row r="10484" spans="1:10" ht="15.75" hidden="1" customHeight="1" x14ac:dyDescent="0.25">
      <c r="A10484" s="2" t="s">
        <v>853</v>
      </c>
      <c r="B10484" s="2" t="s">
        <v>854</v>
      </c>
      <c r="C10484" s="2">
        <v>2050</v>
      </c>
      <c r="D10484" s="2" t="s">
        <v>241</v>
      </c>
      <c r="E10484" s="2" t="s">
        <v>627</v>
      </c>
      <c r="F10484" s="2" t="s">
        <v>858</v>
      </c>
      <c r="G10484" s="2">
        <v>186</v>
      </c>
      <c r="H10484" s="2">
        <v>5.2962749032300005E-4</v>
      </c>
      <c r="I10484" s="2">
        <v>5.9318278916176007E-4</v>
      </c>
      <c r="J10484" s="26" t="s">
        <v>700</v>
      </c>
    </row>
    <row r="10485" spans="1:10" ht="15.75" hidden="1" customHeight="1" x14ac:dyDescent="0.25">
      <c r="A10485" s="2" t="s">
        <v>853</v>
      </c>
      <c r="B10485" s="2" t="s">
        <v>854</v>
      </c>
      <c r="C10485" s="2">
        <v>2050</v>
      </c>
      <c r="D10485" s="2" t="s">
        <v>241</v>
      </c>
      <c r="E10485" s="2" t="s">
        <v>627</v>
      </c>
      <c r="F10485" s="2" t="s">
        <v>857</v>
      </c>
      <c r="G10485" s="2">
        <v>186</v>
      </c>
      <c r="H10485" s="2">
        <v>1.378369343001E-4</v>
      </c>
      <c r="I10485" s="2">
        <v>1.5437736641611203E-4</v>
      </c>
      <c r="J10485" s="26" t="s">
        <v>700</v>
      </c>
    </row>
    <row r="10486" spans="1:10" ht="15.75" hidden="1" customHeight="1" x14ac:dyDescent="0.25">
      <c r="A10486" s="2" t="s">
        <v>853</v>
      </c>
      <c r="B10486" s="2" t="s">
        <v>854</v>
      </c>
      <c r="C10486" s="2">
        <v>2050</v>
      </c>
      <c r="D10486" s="2" t="s">
        <v>241</v>
      </c>
      <c r="E10486" s="2" t="s">
        <v>627</v>
      </c>
      <c r="F10486" s="2" t="s">
        <v>860</v>
      </c>
      <c r="G10486" s="2">
        <v>187</v>
      </c>
      <c r="H10486" s="2">
        <v>9.4340182840800004E-5</v>
      </c>
      <c r="I10486" s="2">
        <v>1.0566100478169601E-4</v>
      </c>
      <c r="J10486" s="26" t="s">
        <v>701</v>
      </c>
    </row>
    <row r="10487" spans="1:10" ht="15.75" hidden="1" customHeight="1" x14ac:dyDescent="0.25">
      <c r="A10487" s="2" t="s">
        <v>853</v>
      </c>
      <c r="B10487" s="2" t="s">
        <v>854</v>
      </c>
      <c r="C10487" s="2">
        <v>2050</v>
      </c>
      <c r="D10487" s="2" t="s">
        <v>241</v>
      </c>
      <c r="E10487" s="2" t="s">
        <v>627</v>
      </c>
      <c r="F10487" s="2" t="s">
        <v>856</v>
      </c>
      <c r="G10487" s="2">
        <v>187</v>
      </c>
      <c r="H10487" s="40">
        <v>6.1939895203999999E-6</v>
      </c>
      <c r="I10487" s="2">
        <v>6.9372682628480002E-6</v>
      </c>
      <c r="J10487" s="26" t="s">
        <v>700</v>
      </c>
    </row>
    <row r="10488" spans="1:10" ht="15.75" hidden="1" customHeight="1" x14ac:dyDescent="0.25">
      <c r="A10488" s="2" t="s">
        <v>853</v>
      </c>
      <c r="B10488" s="2" t="s">
        <v>854</v>
      </c>
      <c r="C10488" s="2">
        <v>2050</v>
      </c>
      <c r="D10488" s="2" t="s">
        <v>241</v>
      </c>
      <c r="E10488" s="2" t="s">
        <v>627</v>
      </c>
      <c r="F10488" s="2" t="s">
        <v>857</v>
      </c>
      <c r="G10488" s="2">
        <v>189</v>
      </c>
      <c r="H10488" s="2">
        <v>1.190513066831E-4</v>
      </c>
      <c r="I10488" s="2">
        <v>1.3333746348507202E-4</v>
      </c>
      <c r="J10488" s="26" t="s">
        <v>700</v>
      </c>
    </row>
    <row r="10489" spans="1:10" ht="15.75" hidden="1" customHeight="1" x14ac:dyDescent="0.25">
      <c r="A10489" s="2" t="s">
        <v>853</v>
      </c>
      <c r="B10489" s="2" t="s">
        <v>854</v>
      </c>
      <c r="C10489" s="2">
        <v>2050</v>
      </c>
      <c r="D10489" s="2" t="s">
        <v>241</v>
      </c>
      <c r="E10489" s="2" t="s">
        <v>627</v>
      </c>
      <c r="F10489" s="2" t="s">
        <v>855</v>
      </c>
      <c r="G10489" s="2">
        <v>189</v>
      </c>
      <c r="H10489" s="2">
        <v>1.6898539615800001E-4</v>
      </c>
      <c r="I10489" s="2">
        <v>1.8926364369696003E-4</v>
      </c>
      <c r="J10489" s="26" t="s">
        <v>700</v>
      </c>
    </row>
    <row r="10490" spans="1:10" ht="15.75" hidden="1" customHeight="1" x14ac:dyDescent="0.25">
      <c r="A10490" s="2" t="s">
        <v>853</v>
      </c>
      <c r="B10490" s="2" t="s">
        <v>854</v>
      </c>
      <c r="C10490" s="2">
        <v>2050</v>
      </c>
      <c r="D10490" s="2" t="s">
        <v>241</v>
      </c>
      <c r="E10490" s="2" t="s">
        <v>627</v>
      </c>
      <c r="F10490" s="2" t="s">
        <v>857</v>
      </c>
      <c r="G10490" s="2">
        <v>190</v>
      </c>
      <c r="H10490" s="2">
        <v>5.8849953347800001E-5</v>
      </c>
      <c r="I10490" s="2">
        <v>6.5911947749536009E-5</v>
      </c>
      <c r="J10490" s="26" t="s">
        <v>700</v>
      </c>
    </row>
    <row r="10491" spans="1:10" ht="15.75" hidden="1" customHeight="1" x14ac:dyDescent="0.25">
      <c r="A10491" s="2" t="s">
        <v>853</v>
      </c>
      <c r="B10491" s="2" t="s">
        <v>854</v>
      </c>
      <c r="C10491" s="2">
        <v>2050</v>
      </c>
      <c r="D10491" s="2" t="s">
        <v>241</v>
      </c>
      <c r="E10491" s="2" t="s">
        <v>627</v>
      </c>
      <c r="F10491" s="2" t="s">
        <v>858</v>
      </c>
      <c r="G10491" s="2">
        <v>192</v>
      </c>
      <c r="H10491" s="2">
        <v>4.5472162310029998E-4</v>
      </c>
      <c r="I10491" s="2">
        <v>5.0928821787233605E-4</v>
      </c>
      <c r="J10491" s="26" t="s">
        <v>700</v>
      </c>
    </row>
    <row r="10492" spans="1:10" ht="15.75" hidden="1" customHeight="1" x14ac:dyDescent="0.25">
      <c r="A10492" s="2" t="s">
        <v>853</v>
      </c>
      <c r="B10492" s="2" t="s">
        <v>854</v>
      </c>
      <c r="C10492" s="2">
        <v>2050</v>
      </c>
      <c r="D10492" s="2" t="s">
        <v>241</v>
      </c>
      <c r="E10492" s="2" t="s">
        <v>627</v>
      </c>
      <c r="F10492" s="2" t="s">
        <v>855</v>
      </c>
      <c r="G10492" s="2">
        <v>194</v>
      </c>
      <c r="H10492" s="2">
        <v>4.4136597716720001E-4</v>
      </c>
      <c r="I10492" s="2">
        <v>4.9432989442726408E-4</v>
      </c>
      <c r="J10492" s="26" t="s">
        <v>700</v>
      </c>
    </row>
    <row r="10493" spans="1:10" ht="15.75" hidden="1" customHeight="1" x14ac:dyDescent="0.25">
      <c r="A10493" s="2" t="s">
        <v>853</v>
      </c>
      <c r="B10493" s="2" t="s">
        <v>854</v>
      </c>
      <c r="C10493" s="2">
        <v>2050</v>
      </c>
      <c r="D10493" s="2" t="s">
        <v>241</v>
      </c>
      <c r="E10493" s="2" t="s">
        <v>627</v>
      </c>
      <c r="F10493" s="2" t="s">
        <v>857</v>
      </c>
      <c r="G10493" s="2">
        <v>204</v>
      </c>
      <c r="H10493" s="2">
        <v>5.9265461459300001E-5</v>
      </c>
      <c r="I10493" s="2">
        <v>6.6377316834416008E-5</v>
      </c>
      <c r="J10493" s="26" t="s">
        <v>700</v>
      </c>
    </row>
    <row r="10494" spans="1:10" ht="15.75" hidden="1" customHeight="1" x14ac:dyDescent="0.25">
      <c r="A10494" s="2" t="s">
        <v>853</v>
      </c>
      <c r="B10494" s="2" t="s">
        <v>854</v>
      </c>
      <c r="C10494" s="2">
        <v>2050</v>
      </c>
      <c r="D10494" s="2" t="s">
        <v>241</v>
      </c>
      <c r="E10494" s="2" t="s">
        <v>627</v>
      </c>
      <c r="F10494" s="2" t="s">
        <v>857</v>
      </c>
      <c r="G10494" s="2">
        <v>205</v>
      </c>
      <c r="H10494" s="2">
        <v>5.5010852520400001E-5</v>
      </c>
      <c r="I10494" s="2">
        <v>6.1612154822848002E-5</v>
      </c>
      <c r="J10494" s="26" t="s">
        <v>700</v>
      </c>
    </row>
    <row r="10495" spans="1:10" ht="15.75" hidden="1" customHeight="1" x14ac:dyDescent="0.25">
      <c r="A10495" s="2" t="s">
        <v>853</v>
      </c>
      <c r="B10495" s="2" t="s">
        <v>854</v>
      </c>
      <c r="C10495" s="2">
        <v>2050</v>
      </c>
      <c r="D10495" s="2" t="s">
        <v>241</v>
      </c>
      <c r="E10495" s="2" t="s">
        <v>627</v>
      </c>
      <c r="F10495" s="2" t="s">
        <v>857</v>
      </c>
      <c r="G10495" s="2">
        <v>207</v>
      </c>
      <c r="H10495" s="2">
        <v>5.4296451708099998E-5</v>
      </c>
      <c r="I10495" s="2">
        <v>6.0812025913072001E-5</v>
      </c>
      <c r="J10495" s="26" t="s">
        <v>700</v>
      </c>
    </row>
    <row r="10496" spans="1:10" ht="15.75" hidden="1" customHeight="1" x14ac:dyDescent="0.25">
      <c r="A10496" s="2" t="s">
        <v>853</v>
      </c>
      <c r="B10496" s="2" t="s">
        <v>854</v>
      </c>
      <c r="C10496" s="2">
        <v>2050</v>
      </c>
      <c r="D10496" s="2" t="s">
        <v>241</v>
      </c>
      <c r="E10496" s="2" t="s">
        <v>627</v>
      </c>
      <c r="F10496" s="2" t="s">
        <v>857</v>
      </c>
      <c r="G10496" s="2">
        <v>208</v>
      </c>
      <c r="H10496" s="2">
        <v>5.4053361964199999E-5</v>
      </c>
      <c r="I10496" s="2">
        <v>6.0539765399904004E-5</v>
      </c>
      <c r="J10496" s="26" t="s">
        <v>700</v>
      </c>
    </row>
    <row r="10497" spans="1:10" ht="15.75" hidden="1" customHeight="1" x14ac:dyDescent="0.25">
      <c r="A10497" s="2" t="s">
        <v>853</v>
      </c>
      <c r="B10497" s="2" t="s">
        <v>854</v>
      </c>
      <c r="C10497" s="2">
        <v>2050</v>
      </c>
      <c r="D10497" s="2" t="s">
        <v>241</v>
      </c>
      <c r="E10497" s="2" t="s">
        <v>627</v>
      </c>
      <c r="F10497" s="2" t="s">
        <v>859</v>
      </c>
      <c r="G10497" s="2">
        <v>212</v>
      </c>
      <c r="H10497" s="2">
        <v>1.50389232658E-5</v>
      </c>
      <c r="I10497" s="2">
        <v>1.6843594057696001E-5</v>
      </c>
      <c r="J10497" s="26" t="s">
        <v>700</v>
      </c>
    </row>
    <row r="10498" spans="1:10" ht="15.75" hidden="1" customHeight="1" x14ac:dyDescent="0.25">
      <c r="A10498" s="2" t="s">
        <v>853</v>
      </c>
      <c r="B10498" s="2" t="s">
        <v>854</v>
      </c>
      <c r="C10498" s="2">
        <v>2050</v>
      </c>
      <c r="D10498" s="2" t="s">
        <v>241</v>
      </c>
      <c r="E10498" s="2" t="s">
        <v>627</v>
      </c>
      <c r="F10498" s="2" t="s">
        <v>856</v>
      </c>
      <c r="G10498" s="2">
        <v>213</v>
      </c>
      <c r="H10498" s="40">
        <v>5.2942209549699997E-6</v>
      </c>
      <c r="I10498" s="2">
        <v>5.9295274695664001E-6</v>
      </c>
      <c r="J10498" s="26" t="s">
        <v>700</v>
      </c>
    </row>
    <row r="10499" spans="1:10" ht="15.75" hidden="1" customHeight="1" x14ac:dyDescent="0.25">
      <c r="A10499" s="2" t="s">
        <v>853</v>
      </c>
      <c r="B10499" s="2" t="s">
        <v>854</v>
      </c>
      <c r="C10499" s="2">
        <v>2050</v>
      </c>
      <c r="D10499" s="2" t="s">
        <v>241</v>
      </c>
      <c r="E10499" s="2" t="s">
        <v>627</v>
      </c>
      <c r="F10499" s="2" t="s">
        <v>858</v>
      </c>
      <c r="G10499" s="2">
        <v>217</v>
      </c>
      <c r="H10499" s="2">
        <v>4.0135267772709997E-4</v>
      </c>
      <c r="I10499" s="2">
        <v>4.4951499905435203E-4</v>
      </c>
      <c r="J10499" s="26" t="s">
        <v>700</v>
      </c>
    </row>
    <row r="10500" spans="1:10" ht="15.75" hidden="1" customHeight="1" x14ac:dyDescent="0.25">
      <c r="A10500" s="2" t="s">
        <v>853</v>
      </c>
      <c r="B10500" s="2" t="s">
        <v>854</v>
      </c>
      <c r="C10500" s="2">
        <v>2050</v>
      </c>
      <c r="D10500" s="2" t="s">
        <v>241</v>
      </c>
      <c r="E10500" s="2" t="s">
        <v>627</v>
      </c>
      <c r="F10500" s="2" t="s">
        <v>860</v>
      </c>
      <c r="G10500" s="2">
        <v>217</v>
      </c>
      <c r="H10500" s="2">
        <v>8.0635880294699998E-5</v>
      </c>
      <c r="I10500" s="2">
        <v>9.0312185930064E-5</v>
      </c>
      <c r="J10500" s="26" t="s">
        <v>701</v>
      </c>
    </row>
    <row r="10501" spans="1:10" ht="15.75" hidden="1" customHeight="1" x14ac:dyDescent="0.25">
      <c r="A10501" s="2" t="s">
        <v>853</v>
      </c>
      <c r="B10501" s="2" t="s">
        <v>854</v>
      </c>
      <c r="C10501" s="2">
        <v>2050</v>
      </c>
      <c r="D10501" s="2" t="s">
        <v>241</v>
      </c>
      <c r="E10501" s="2" t="s">
        <v>627</v>
      </c>
      <c r="F10501" s="2" t="s">
        <v>858</v>
      </c>
      <c r="G10501" s="2">
        <v>219</v>
      </c>
      <c r="H10501" s="2">
        <v>3.9821548853069999E-4</v>
      </c>
      <c r="I10501" s="2">
        <v>4.4600134715438403E-4</v>
      </c>
      <c r="J10501" s="26" t="s">
        <v>700</v>
      </c>
    </row>
    <row r="10502" spans="1:10" ht="15.75" hidden="1" customHeight="1" x14ac:dyDescent="0.25">
      <c r="A10502" s="2" t="s">
        <v>853</v>
      </c>
      <c r="B10502" s="2" t="s">
        <v>854</v>
      </c>
      <c r="C10502" s="2">
        <v>2050</v>
      </c>
      <c r="D10502" s="2" t="s">
        <v>241</v>
      </c>
      <c r="E10502" s="2" t="s">
        <v>627</v>
      </c>
      <c r="F10502" s="2" t="s">
        <v>858</v>
      </c>
      <c r="G10502" s="2">
        <v>221</v>
      </c>
      <c r="H10502" s="2">
        <v>4.4677197001870002E-4</v>
      </c>
      <c r="I10502" s="2">
        <v>5.0038460642094404E-4</v>
      </c>
      <c r="J10502" s="26" t="s">
        <v>700</v>
      </c>
    </row>
    <row r="10503" spans="1:10" ht="15.75" hidden="1" customHeight="1" x14ac:dyDescent="0.25">
      <c r="A10503" s="2" t="s">
        <v>853</v>
      </c>
      <c r="B10503" s="2" t="s">
        <v>854</v>
      </c>
      <c r="C10503" s="2">
        <v>2050</v>
      </c>
      <c r="D10503" s="2" t="s">
        <v>241</v>
      </c>
      <c r="E10503" s="2" t="s">
        <v>627</v>
      </c>
      <c r="F10503" s="2" t="s">
        <v>857</v>
      </c>
      <c r="G10503" s="2">
        <v>223</v>
      </c>
      <c r="H10503" s="2">
        <v>5.7584729802300003E-5</v>
      </c>
      <c r="I10503" s="2">
        <v>6.4494897378576012E-5</v>
      </c>
      <c r="J10503" s="26" t="s">
        <v>700</v>
      </c>
    </row>
    <row r="10504" spans="1:10" ht="15.75" hidden="1" customHeight="1" x14ac:dyDescent="0.25">
      <c r="A10504" s="2" t="s">
        <v>853</v>
      </c>
      <c r="B10504" s="2" t="s">
        <v>854</v>
      </c>
      <c r="C10504" s="2">
        <v>2050</v>
      </c>
      <c r="D10504" s="2" t="s">
        <v>241</v>
      </c>
      <c r="E10504" s="2" t="s">
        <v>627</v>
      </c>
      <c r="F10504" s="2" t="s">
        <v>858</v>
      </c>
      <c r="G10504" s="2">
        <v>226</v>
      </c>
      <c r="H10504" s="2">
        <v>4.35836991528E-4</v>
      </c>
      <c r="I10504" s="2">
        <v>4.8813743051136005E-4</v>
      </c>
      <c r="J10504" s="26" t="s">
        <v>700</v>
      </c>
    </row>
    <row r="10505" spans="1:10" ht="15.75" hidden="1" customHeight="1" x14ac:dyDescent="0.25">
      <c r="A10505" s="2" t="s">
        <v>853</v>
      </c>
      <c r="B10505" s="2" t="s">
        <v>854</v>
      </c>
      <c r="C10505" s="2">
        <v>2050</v>
      </c>
      <c r="D10505" s="2" t="s">
        <v>241</v>
      </c>
      <c r="E10505" s="2" t="s">
        <v>627</v>
      </c>
      <c r="F10505" s="2" t="s">
        <v>858</v>
      </c>
      <c r="G10505" s="2">
        <v>227</v>
      </c>
      <c r="H10505" s="2">
        <v>3.8438307819890001E-4</v>
      </c>
      <c r="I10505" s="2">
        <v>4.3050904758276806E-4</v>
      </c>
      <c r="J10505" s="26" t="s">
        <v>700</v>
      </c>
    </row>
    <row r="10506" spans="1:10" ht="15.75" hidden="1" customHeight="1" x14ac:dyDescent="0.25">
      <c r="A10506" s="2" t="s">
        <v>853</v>
      </c>
      <c r="B10506" s="2" t="s">
        <v>854</v>
      </c>
      <c r="C10506" s="2">
        <v>2050</v>
      </c>
      <c r="D10506" s="2" t="s">
        <v>241</v>
      </c>
      <c r="E10506" s="2" t="s">
        <v>627</v>
      </c>
      <c r="F10506" s="2" t="s">
        <v>858</v>
      </c>
      <c r="G10506" s="2">
        <v>233</v>
      </c>
      <c r="H10506" s="2">
        <v>3.7354664527809999E-4</v>
      </c>
      <c r="I10506" s="2">
        <v>4.1837224271147204E-4</v>
      </c>
      <c r="J10506" s="26" t="s">
        <v>700</v>
      </c>
    </row>
    <row r="10507" spans="1:10" ht="15.75" hidden="1" customHeight="1" x14ac:dyDescent="0.25">
      <c r="A10507" s="2" t="s">
        <v>853</v>
      </c>
      <c r="B10507" s="2" t="s">
        <v>854</v>
      </c>
      <c r="C10507" s="2">
        <v>2050</v>
      </c>
      <c r="D10507" s="2" t="s">
        <v>241</v>
      </c>
      <c r="E10507" s="2" t="s">
        <v>627</v>
      </c>
      <c r="F10507" s="2" t="s">
        <v>855</v>
      </c>
      <c r="G10507" s="2">
        <v>234</v>
      </c>
      <c r="H10507" s="2">
        <v>1.5886273467910001E-4</v>
      </c>
      <c r="I10507" s="2">
        <v>1.7792626284059203E-4</v>
      </c>
      <c r="J10507" s="26" t="s">
        <v>700</v>
      </c>
    </row>
    <row r="10508" spans="1:10" ht="15.75" hidden="1" customHeight="1" x14ac:dyDescent="0.25">
      <c r="A10508" s="2" t="s">
        <v>853</v>
      </c>
      <c r="B10508" s="2" t="s">
        <v>854</v>
      </c>
      <c r="C10508" s="2">
        <v>2050</v>
      </c>
      <c r="D10508" s="2" t="s">
        <v>241</v>
      </c>
      <c r="E10508" s="2" t="s">
        <v>627</v>
      </c>
      <c r="F10508" s="2" t="s">
        <v>857</v>
      </c>
      <c r="G10508" s="2">
        <v>234</v>
      </c>
      <c r="H10508" s="2">
        <v>5.4945034207800001E-5</v>
      </c>
      <c r="I10508" s="2">
        <v>6.1538438312736007E-5</v>
      </c>
      <c r="J10508" s="26" t="s">
        <v>700</v>
      </c>
    </row>
    <row r="10509" spans="1:10" ht="15.75" hidden="1" customHeight="1" x14ac:dyDescent="0.25">
      <c r="A10509" s="2" t="s">
        <v>853</v>
      </c>
      <c r="B10509" s="2" t="s">
        <v>854</v>
      </c>
      <c r="C10509" s="2">
        <v>2050</v>
      </c>
      <c r="D10509" s="2" t="s">
        <v>241</v>
      </c>
      <c r="E10509" s="2" t="s">
        <v>627</v>
      </c>
      <c r="F10509" s="2" t="s">
        <v>857</v>
      </c>
      <c r="G10509" s="2">
        <v>237</v>
      </c>
      <c r="H10509" s="2">
        <v>4.7609912144299997E-5</v>
      </c>
      <c r="I10509" s="2">
        <v>5.3323101601616E-5</v>
      </c>
      <c r="J10509" s="26" t="s">
        <v>700</v>
      </c>
    </row>
    <row r="10510" spans="1:10" ht="15.75" hidden="1" customHeight="1" x14ac:dyDescent="0.25">
      <c r="A10510" s="2" t="s">
        <v>853</v>
      </c>
      <c r="B10510" s="2" t="s">
        <v>854</v>
      </c>
      <c r="C10510" s="2">
        <v>2050</v>
      </c>
      <c r="D10510" s="2" t="s">
        <v>241</v>
      </c>
      <c r="E10510" s="2" t="s">
        <v>627</v>
      </c>
      <c r="F10510" s="2" t="s">
        <v>858</v>
      </c>
      <c r="G10510" s="2">
        <v>238</v>
      </c>
      <c r="H10510" s="2">
        <v>3.671556187328E-4</v>
      </c>
      <c r="I10510" s="2">
        <v>4.1121429298073605E-4</v>
      </c>
      <c r="J10510" s="26" t="s">
        <v>700</v>
      </c>
    </row>
    <row r="10511" spans="1:10" ht="15.75" hidden="1" customHeight="1" x14ac:dyDescent="0.25">
      <c r="A10511" s="2" t="s">
        <v>853</v>
      </c>
      <c r="B10511" s="2" t="s">
        <v>854</v>
      </c>
      <c r="C10511" s="2">
        <v>2050</v>
      </c>
      <c r="D10511" s="2" t="s">
        <v>241</v>
      </c>
      <c r="E10511" s="2" t="s">
        <v>627</v>
      </c>
      <c r="F10511" s="2" t="s">
        <v>856</v>
      </c>
      <c r="G10511" s="2">
        <v>242</v>
      </c>
      <c r="H10511" s="40">
        <v>4.6191180445000003E-6</v>
      </c>
      <c r="I10511" s="2">
        <v>5.1734122098400009E-6</v>
      </c>
      <c r="J10511" s="26" t="s">
        <v>700</v>
      </c>
    </row>
    <row r="10512" spans="1:10" ht="15.75" hidden="1" customHeight="1" x14ac:dyDescent="0.25">
      <c r="A10512" s="2" t="s">
        <v>853</v>
      </c>
      <c r="B10512" s="2" t="s">
        <v>854</v>
      </c>
      <c r="C10512" s="2">
        <v>2050</v>
      </c>
      <c r="D10512" s="2" t="s">
        <v>241</v>
      </c>
      <c r="E10512" s="2" t="s">
        <v>627</v>
      </c>
      <c r="F10512" s="2" t="s">
        <v>857</v>
      </c>
      <c r="G10512" s="2">
        <v>246</v>
      </c>
      <c r="H10512" s="2">
        <v>4.5444423449200001E-5</v>
      </c>
      <c r="I10512" s="2">
        <v>5.0897754263104005E-5</v>
      </c>
      <c r="J10512" s="26" t="s">
        <v>700</v>
      </c>
    </row>
    <row r="10513" spans="1:10" ht="15.75" hidden="1" customHeight="1" x14ac:dyDescent="0.25">
      <c r="A10513" s="2" t="s">
        <v>853</v>
      </c>
      <c r="B10513" s="2" t="s">
        <v>854</v>
      </c>
      <c r="C10513" s="2">
        <v>2050</v>
      </c>
      <c r="D10513" s="2" t="s">
        <v>241</v>
      </c>
      <c r="E10513" s="2" t="s">
        <v>627</v>
      </c>
      <c r="F10513" s="2" t="s">
        <v>858</v>
      </c>
      <c r="G10513" s="2">
        <v>249</v>
      </c>
      <c r="H10513" s="2">
        <v>3.5117025254289999E-4</v>
      </c>
      <c r="I10513" s="2">
        <v>3.9331068284804803E-4</v>
      </c>
      <c r="J10513" s="26" t="s">
        <v>700</v>
      </c>
    </row>
    <row r="10514" spans="1:10" ht="15.75" hidden="1" customHeight="1" x14ac:dyDescent="0.25">
      <c r="A10514" s="2" t="s">
        <v>853</v>
      </c>
      <c r="B10514" s="2" t="s">
        <v>854</v>
      </c>
      <c r="C10514" s="2">
        <v>2050</v>
      </c>
      <c r="D10514" s="2" t="s">
        <v>241</v>
      </c>
      <c r="E10514" s="2" t="s">
        <v>627</v>
      </c>
      <c r="F10514" s="2" t="s">
        <v>857</v>
      </c>
      <c r="G10514" s="2">
        <v>252</v>
      </c>
      <c r="H10514" s="2">
        <v>4.4720847654399999E-5</v>
      </c>
      <c r="I10514" s="2">
        <v>5.0087349372928005E-5</v>
      </c>
      <c r="J10514" s="26" t="s">
        <v>700</v>
      </c>
    </row>
    <row r="10515" spans="1:10" ht="15.75" hidden="1" customHeight="1" x14ac:dyDescent="0.25">
      <c r="A10515" s="2" t="s">
        <v>853</v>
      </c>
      <c r="B10515" s="2" t="s">
        <v>854</v>
      </c>
      <c r="C10515" s="2">
        <v>2050</v>
      </c>
      <c r="D10515" s="2" t="s">
        <v>241</v>
      </c>
      <c r="E10515" s="2" t="s">
        <v>627</v>
      </c>
      <c r="F10515" s="2" t="s">
        <v>857</v>
      </c>
      <c r="G10515" s="2">
        <v>254</v>
      </c>
      <c r="H10515" s="2">
        <v>5.0707956688700002E-5</v>
      </c>
      <c r="I10515" s="2">
        <v>5.6792911491344005E-5</v>
      </c>
      <c r="J10515" s="26" t="s">
        <v>700</v>
      </c>
    </row>
    <row r="10516" spans="1:10" ht="15.75" hidden="1" customHeight="1" x14ac:dyDescent="0.25">
      <c r="A10516" s="2" t="s">
        <v>853</v>
      </c>
      <c r="B10516" s="2" t="s">
        <v>854</v>
      </c>
      <c r="C10516" s="2">
        <v>2050</v>
      </c>
      <c r="D10516" s="2" t="s">
        <v>241</v>
      </c>
      <c r="E10516" s="2" t="s">
        <v>627</v>
      </c>
      <c r="F10516" s="2" t="s">
        <v>859</v>
      </c>
      <c r="G10516" s="2">
        <v>257</v>
      </c>
      <c r="H10516" s="2">
        <v>1.23523950606E-5</v>
      </c>
      <c r="I10516" s="2">
        <v>1.3834682467872002E-5</v>
      </c>
      <c r="J10516" s="26" t="s">
        <v>700</v>
      </c>
    </row>
    <row r="10517" spans="1:10" ht="15.75" hidden="1" customHeight="1" x14ac:dyDescent="0.25">
      <c r="A10517" s="2" t="s">
        <v>853</v>
      </c>
      <c r="B10517" s="2" t="s">
        <v>854</v>
      </c>
      <c r="C10517" s="2">
        <v>2050</v>
      </c>
      <c r="D10517" s="2" t="s">
        <v>241</v>
      </c>
      <c r="E10517" s="2" t="s">
        <v>627</v>
      </c>
      <c r="F10517" s="2" t="s">
        <v>857</v>
      </c>
      <c r="G10517" s="2">
        <v>259</v>
      </c>
      <c r="H10517" s="2">
        <v>4.3401218135799998E-5</v>
      </c>
      <c r="I10517" s="2">
        <v>4.8609364312096002E-5</v>
      </c>
      <c r="J10517" s="26" t="s">
        <v>700</v>
      </c>
    </row>
    <row r="10518" spans="1:10" ht="15.75" hidden="1" customHeight="1" x14ac:dyDescent="0.25">
      <c r="A10518" s="2" t="s">
        <v>853</v>
      </c>
      <c r="B10518" s="2" t="s">
        <v>854</v>
      </c>
      <c r="C10518" s="2">
        <v>2050</v>
      </c>
      <c r="D10518" s="2" t="s">
        <v>241</v>
      </c>
      <c r="E10518" s="2" t="s">
        <v>627</v>
      </c>
      <c r="F10518" s="2" t="s">
        <v>857</v>
      </c>
      <c r="G10518" s="2">
        <v>261</v>
      </c>
      <c r="H10518" s="2">
        <v>4.3113548599599998E-5</v>
      </c>
      <c r="I10518" s="2">
        <v>4.8287174431552E-5</v>
      </c>
      <c r="J10518" s="26" t="s">
        <v>700</v>
      </c>
    </row>
    <row r="10519" spans="1:10" ht="15.75" hidden="1" customHeight="1" x14ac:dyDescent="0.25">
      <c r="A10519" s="2" t="s">
        <v>853</v>
      </c>
      <c r="B10519" s="2" t="s">
        <v>854</v>
      </c>
      <c r="C10519" s="2">
        <v>2050</v>
      </c>
      <c r="D10519" s="2" t="s">
        <v>241</v>
      </c>
      <c r="E10519" s="2" t="s">
        <v>627</v>
      </c>
      <c r="F10519" s="2" t="s">
        <v>860</v>
      </c>
      <c r="G10519" s="2">
        <v>265</v>
      </c>
      <c r="H10519" s="2">
        <v>7.0353438786700004E-5</v>
      </c>
      <c r="I10519" s="2">
        <v>7.8795851441104017E-5</v>
      </c>
      <c r="J10519" s="26" t="s">
        <v>701</v>
      </c>
    </row>
    <row r="10520" spans="1:10" ht="15.75" hidden="1" customHeight="1" x14ac:dyDescent="0.25">
      <c r="A10520" s="2" t="s">
        <v>853</v>
      </c>
      <c r="B10520" s="2" t="s">
        <v>854</v>
      </c>
      <c r="C10520" s="2">
        <v>2050</v>
      </c>
      <c r="D10520" s="2" t="s">
        <v>241</v>
      </c>
      <c r="E10520" s="2" t="s">
        <v>627</v>
      </c>
      <c r="F10520" s="2" t="s">
        <v>858</v>
      </c>
      <c r="G10520" s="2">
        <v>267</v>
      </c>
      <c r="H10520" s="2">
        <v>3.2607128377999998E-4</v>
      </c>
      <c r="I10520" s="2">
        <v>3.6519983783359999E-4</v>
      </c>
      <c r="J10520" s="26" t="s">
        <v>700</v>
      </c>
    </row>
    <row r="10521" spans="1:10" ht="15.75" hidden="1" customHeight="1" x14ac:dyDescent="0.25">
      <c r="A10521" s="2" t="s">
        <v>853</v>
      </c>
      <c r="B10521" s="2" t="s">
        <v>854</v>
      </c>
      <c r="C10521" s="2">
        <v>2050</v>
      </c>
      <c r="D10521" s="2" t="s">
        <v>241</v>
      </c>
      <c r="E10521" s="2" t="s">
        <v>627</v>
      </c>
      <c r="F10521" s="2" t="s">
        <v>858</v>
      </c>
      <c r="G10521" s="2">
        <v>270</v>
      </c>
      <c r="H10521" s="2">
        <v>3.233034512959E-4</v>
      </c>
      <c r="I10521" s="2">
        <v>3.6209986545140803E-4</v>
      </c>
      <c r="J10521" s="26" t="s">
        <v>700</v>
      </c>
    </row>
    <row r="10522" spans="1:10" ht="15.75" hidden="1" customHeight="1" x14ac:dyDescent="0.25">
      <c r="A10522" s="2" t="s">
        <v>853</v>
      </c>
      <c r="B10522" s="2" t="s">
        <v>854</v>
      </c>
      <c r="C10522" s="2">
        <v>2050</v>
      </c>
      <c r="D10522" s="2" t="s">
        <v>241</v>
      </c>
      <c r="E10522" s="2" t="s">
        <v>627</v>
      </c>
      <c r="F10522" s="2" t="s">
        <v>858</v>
      </c>
      <c r="G10522" s="2">
        <v>271</v>
      </c>
      <c r="H10522" s="2">
        <v>3.6309237475510003E-4</v>
      </c>
      <c r="I10522" s="2">
        <v>4.0666345972571207E-4</v>
      </c>
      <c r="J10522" s="26" t="s">
        <v>700</v>
      </c>
    </row>
    <row r="10523" spans="1:10" ht="15.75" hidden="1" customHeight="1" x14ac:dyDescent="0.25">
      <c r="A10523" s="2" t="s">
        <v>853</v>
      </c>
      <c r="B10523" s="2" t="s">
        <v>854</v>
      </c>
      <c r="C10523" s="2">
        <v>2050</v>
      </c>
      <c r="D10523" s="2" t="s">
        <v>241</v>
      </c>
      <c r="E10523" s="2" t="s">
        <v>627</v>
      </c>
      <c r="F10523" s="2" t="s">
        <v>855</v>
      </c>
      <c r="G10523" s="2">
        <v>277</v>
      </c>
      <c r="H10523" s="2">
        <v>1.462563232053E-4</v>
      </c>
      <c r="I10523" s="2">
        <v>1.6380708198993603E-4</v>
      </c>
      <c r="J10523" s="26" t="s">
        <v>700</v>
      </c>
    </row>
    <row r="10524" spans="1:10" ht="15.75" hidden="1" customHeight="1" x14ac:dyDescent="0.25">
      <c r="A10524" s="2" t="s">
        <v>853</v>
      </c>
      <c r="B10524" s="2" t="s">
        <v>854</v>
      </c>
      <c r="C10524" s="2">
        <v>2050</v>
      </c>
      <c r="D10524" s="2" t="s">
        <v>241</v>
      </c>
      <c r="E10524" s="2" t="s">
        <v>627</v>
      </c>
      <c r="F10524" s="2" t="s">
        <v>858</v>
      </c>
      <c r="G10524" s="2">
        <v>282</v>
      </c>
      <c r="H10524" s="2">
        <v>3.0979228904469999E-4</v>
      </c>
      <c r="I10524" s="2">
        <v>3.4696736373006403E-4</v>
      </c>
      <c r="J10524" s="26" t="s">
        <v>700</v>
      </c>
    </row>
    <row r="10525" spans="1:10" ht="15.75" hidden="1" customHeight="1" x14ac:dyDescent="0.25">
      <c r="A10525" s="2" t="s">
        <v>853</v>
      </c>
      <c r="B10525" s="2" t="s">
        <v>854</v>
      </c>
      <c r="C10525" s="2">
        <v>2050</v>
      </c>
      <c r="D10525" s="2" t="s">
        <v>241</v>
      </c>
      <c r="E10525" s="2" t="s">
        <v>627</v>
      </c>
      <c r="F10525" s="2" t="s">
        <v>857</v>
      </c>
      <c r="G10525" s="2">
        <v>291</v>
      </c>
      <c r="H10525" s="2">
        <v>4.4135624193600002E-5</v>
      </c>
      <c r="I10525" s="2">
        <v>4.9431899096832008E-5</v>
      </c>
      <c r="J10525" s="26" t="s">
        <v>700</v>
      </c>
    </row>
    <row r="10526" spans="1:10" ht="15.75" hidden="1" customHeight="1" x14ac:dyDescent="0.25">
      <c r="A10526" s="2" t="s">
        <v>853</v>
      </c>
      <c r="B10526" s="2" t="s">
        <v>854</v>
      </c>
      <c r="C10526" s="2">
        <v>2050</v>
      </c>
      <c r="D10526" s="2" t="s">
        <v>241</v>
      </c>
      <c r="E10526" s="2" t="s">
        <v>627</v>
      </c>
      <c r="F10526" s="2" t="s">
        <v>859</v>
      </c>
      <c r="G10526" s="2">
        <v>293</v>
      </c>
      <c r="H10526" s="2">
        <v>1.0839481546999999E-5</v>
      </c>
      <c r="I10526" s="2">
        <v>1.2140219332640001E-5</v>
      </c>
      <c r="J10526" s="26" t="s">
        <v>700</v>
      </c>
    </row>
    <row r="10527" spans="1:10" ht="15.75" hidden="1" customHeight="1" x14ac:dyDescent="0.25">
      <c r="A10527" s="2" t="s">
        <v>853</v>
      </c>
      <c r="B10527" s="2" t="s">
        <v>854</v>
      </c>
      <c r="C10527" s="2">
        <v>2050</v>
      </c>
      <c r="D10527" s="2" t="s">
        <v>241</v>
      </c>
      <c r="E10527" s="2" t="s">
        <v>627</v>
      </c>
      <c r="F10527" s="2" t="s">
        <v>857</v>
      </c>
      <c r="G10527" s="2">
        <v>297</v>
      </c>
      <c r="H10527" s="2">
        <v>3.7893467379000002E-5</v>
      </c>
      <c r="I10527" s="2">
        <v>4.2440683464480005E-5</v>
      </c>
      <c r="J10527" s="26" t="s">
        <v>700</v>
      </c>
    </row>
    <row r="10528" spans="1:10" ht="15.75" hidden="1" customHeight="1" x14ac:dyDescent="0.25">
      <c r="A10528" s="2" t="s">
        <v>853</v>
      </c>
      <c r="B10528" s="2" t="s">
        <v>854</v>
      </c>
      <c r="C10528" s="2">
        <v>2050</v>
      </c>
      <c r="D10528" s="2" t="s">
        <v>241</v>
      </c>
      <c r="E10528" s="2" t="s">
        <v>627</v>
      </c>
      <c r="F10528" s="2" t="s">
        <v>855</v>
      </c>
      <c r="G10528" s="2">
        <v>300</v>
      </c>
      <c r="H10528" s="2">
        <v>1.4014412590769999E-4</v>
      </c>
      <c r="I10528" s="2">
        <v>1.5696142101662399E-4</v>
      </c>
      <c r="J10528" s="26" t="s">
        <v>700</v>
      </c>
    </row>
    <row r="10529" spans="1:10" ht="15.75" hidden="1" customHeight="1" x14ac:dyDescent="0.25">
      <c r="A10529" s="2" t="s">
        <v>853</v>
      </c>
      <c r="B10529" s="2" t="s">
        <v>854</v>
      </c>
      <c r="C10529" s="2">
        <v>2050</v>
      </c>
      <c r="D10529" s="2" t="s">
        <v>241</v>
      </c>
      <c r="E10529" s="2" t="s">
        <v>627</v>
      </c>
      <c r="F10529" s="2" t="s">
        <v>858</v>
      </c>
      <c r="G10529" s="2">
        <v>307</v>
      </c>
      <c r="H10529" s="2">
        <v>5.6891204440030004E-4</v>
      </c>
      <c r="I10529" s="2">
        <v>6.3718148972833613E-4</v>
      </c>
      <c r="J10529" s="26" t="s">
        <v>700</v>
      </c>
    </row>
    <row r="10530" spans="1:10" ht="15.75" hidden="1" customHeight="1" x14ac:dyDescent="0.25">
      <c r="A10530" s="2" t="s">
        <v>853</v>
      </c>
      <c r="B10530" s="2" t="s">
        <v>854</v>
      </c>
      <c r="C10530" s="2">
        <v>2050</v>
      </c>
      <c r="D10530" s="2" t="s">
        <v>241</v>
      </c>
      <c r="E10530" s="2" t="s">
        <v>627</v>
      </c>
      <c r="F10530" s="2" t="s">
        <v>856</v>
      </c>
      <c r="G10530" s="2">
        <v>311</v>
      </c>
      <c r="H10530" s="40">
        <v>3.5408891108100002E-6</v>
      </c>
      <c r="I10530" s="2">
        <v>3.9657958041072003E-6</v>
      </c>
      <c r="J10530" s="26" t="s">
        <v>700</v>
      </c>
    </row>
    <row r="10531" spans="1:10" ht="15.75" hidden="1" customHeight="1" x14ac:dyDescent="0.25">
      <c r="A10531" s="2" t="s">
        <v>853</v>
      </c>
      <c r="B10531" s="2" t="s">
        <v>854</v>
      </c>
      <c r="C10531" s="2">
        <v>2050</v>
      </c>
      <c r="D10531" s="2" t="s">
        <v>241</v>
      </c>
      <c r="E10531" s="2" t="s">
        <v>627</v>
      </c>
      <c r="F10531" s="2" t="s">
        <v>858</v>
      </c>
      <c r="G10531" s="2">
        <v>311</v>
      </c>
      <c r="H10531" s="2">
        <v>3.1594029860570002E-4</v>
      </c>
      <c r="I10531" s="2">
        <v>3.5385313443838404E-4</v>
      </c>
      <c r="J10531" s="26" t="s">
        <v>700</v>
      </c>
    </row>
    <row r="10532" spans="1:10" ht="15.75" hidden="1" customHeight="1" x14ac:dyDescent="0.25">
      <c r="A10532" s="2" t="s">
        <v>853</v>
      </c>
      <c r="B10532" s="2" t="s">
        <v>854</v>
      </c>
      <c r="C10532" s="2">
        <v>2050</v>
      </c>
      <c r="D10532" s="2" t="s">
        <v>241</v>
      </c>
      <c r="E10532" s="2" t="s">
        <v>627</v>
      </c>
      <c r="F10532" s="2" t="s">
        <v>856</v>
      </c>
      <c r="G10532" s="2">
        <v>318</v>
      </c>
      <c r="H10532" s="40">
        <v>3.4133240660599998E-6</v>
      </c>
      <c r="I10532" s="2">
        <v>3.8229229539872E-6</v>
      </c>
      <c r="J10532" s="26" t="s">
        <v>700</v>
      </c>
    </row>
    <row r="10533" spans="1:10" ht="15.75" hidden="1" customHeight="1" x14ac:dyDescent="0.25">
      <c r="A10533" s="2" t="s">
        <v>853</v>
      </c>
      <c r="B10533" s="2" t="s">
        <v>854</v>
      </c>
      <c r="C10533" s="2">
        <v>2050</v>
      </c>
      <c r="D10533" s="2" t="s">
        <v>241</v>
      </c>
      <c r="E10533" s="2" t="s">
        <v>627</v>
      </c>
      <c r="F10533" s="2" t="s">
        <v>858</v>
      </c>
      <c r="G10533" s="2">
        <v>326</v>
      </c>
      <c r="H10533" s="2">
        <v>2.6807820540849999E-4</v>
      </c>
      <c r="I10533" s="2">
        <v>3.0024759005752E-4</v>
      </c>
      <c r="J10533" s="26" t="s">
        <v>700</v>
      </c>
    </row>
    <row r="10534" spans="1:10" ht="15.75" hidden="1" customHeight="1" x14ac:dyDescent="0.25">
      <c r="A10534" s="2" t="s">
        <v>853</v>
      </c>
      <c r="B10534" s="2" t="s">
        <v>854</v>
      </c>
      <c r="C10534" s="2">
        <v>2050</v>
      </c>
      <c r="D10534" s="2" t="s">
        <v>241</v>
      </c>
      <c r="E10534" s="2" t="s">
        <v>627</v>
      </c>
      <c r="F10534" s="2" t="s">
        <v>858</v>
      </c>
      <c r="G10534" s="2">
        <v>333</v>
      </c>
      <c r="H10534" s="2">
        <v>2.6143746799789998E-4</v>
      </c>
      <c r="I10534" s="2">
        <v>2.9280996415764803E-4</v>
      </c>
      <c r="J10534" s="26" t="s">
        <v>700</v>
      </c>
    </row>
    <row r="10535" spans="1:10" ht="15.75" hidden="1" customHeight="1" x14ac:dyDescent="0.25">
      <c r="A10535" s="2" t="s">
        <v>853</v>
      </c>
      <c r="B10535" s="2" t="s">
        <v>854</v>
      </c>
      <c r="C10535" s="2">
        <v>2050</v>
      </c>
      <c r="D10535" s="2" t="s">
        <v>241</v>
      </c>
      <c r="E10535" s="2" t="s">
        <v>627</v>
      </c>
      <c r="F10535" s="2" t="s">
        <v>855</v>
      </c>
      <c r="G10535" s="2">
        <v>334</v>
      </c>
      <c r="H10535" s="2">
        <v>1.4750844275109999E-4</v>
      </c>
      <c r="I10535" s="2">
        <v>1.65209455881232E-4</v>
      </c>
      <c r="J10535" s="26" t="s">
        <v>700</v>
      </c>
    </row>
    <row r="10536" spans="1:10" ht="15.75" hidden="1" customHeight="1" x14ac:dyDescent="0.25">
      <c r="A10536" s="2" t="s">
        <v>853</v>
      </c>
      <c r="B10536" s="2" t="s">
        <v>854</v>
      </c>
      <c r="C10536" s="2">
        <v>2050</v>
      </c>
      <c r="D10536" s="2" t="s">
        <v>241</v>
      </c>
      <c r="E10536" s="2" t="s">
        <v>627</v>
      </c>
      <c r="F10536" s="2" t="s">
        <v>860</v>
      </c>
      <c r="G10536" s="2">
        <v>335</v>
      </c>
      <c r="H10536" s="2">
        <v>5.19880813954E-5</v>
      </c>
      <c r="I10536" s="2">
        <v>5.8226651162848009E-5</v>
      </c>
      <c r="J10536" s="26" t="s">
        <v>701</v>
      </c>
    </row>
    <row r="10537" spans="1:10" ht="15.75" hidden="1" customHeight="1" x14ac:dyDescent="0.25">
      <c r="A10537" s="2" t="s">
        <v>853</v>
      </c>
      <c r="B10537" s="2" t="s">
        <v>854</v>
      </c>
      <c r="C10537" s="2">
        <v>2050</v>
      </c>
      <c r="D10537" s="2" t="s">
        <v>241</v>
      </c>
      <c r="E10537" s="2" t="s">
        <v>627</v>
      </c>
      <c r="F10537" s="2" t="s">
        <v>857</v>
      </c>
      <c r="G10537" s="2">
        <v>337</v>
      </c>
      <c r="H10537" s="2">
        <v>3.3446056477300001E-5</v>
      </c>
      <c r="I10537" s="2">
        <v>3.7459583254576006E-5</v>
      </c>
      <c r="J10537" s="26" t="s">
        <v>700</v>
      </c>
    </row>
    <row r="10538" spans="1:10" ht="15.75" hidden="1" customHeight="1" x14ac:dyDescent="0.25">
      <c r="A10538" s="2" t="s">
        <v>853</v>
      </c>
      <c r="B10538" s="2" t="s">
        <v>854</v>
      </c>
      <c r="C10538" s="2">
        <v>2050</v>
      </c>
      <c r="D10538" s="2" t="s">
        <v>241</v>
      </c>
      <c r="E10538" s="2" t="s">
        <v>627</v>
      </c>
      <c r="F10538" s="2" t="s">
        <v>857</v>
      </c>
      <c r="G10538" s="2">
        <v>340</v>
      </c>
      <c r="H10538" s="2">
        <v>3.3184624044200002E-5</v>
      </c>
      <c r="I10538" s="2">
        <v>3.7166778929504003E-5</v>
      </c>
      <c r="J10538" s="26" t="s">
        <v>700</v>
      </c>
    </row>
    <row r="10539" spans="1:10" ht="15.75" hidden="1" customHeight="1" x14ac:dyDescent="0.25">
      <c r="A10539" s="2" t="s">
        <v>853</v>
      </c>
      <c r="B10539" s="2" t="s">
        <v>854</v>
      </c>
      <c r="C10539" s="2">
        <v>2050</v>
      </c>
      <c r="D10539" s="2" t="s">
        <v>241</v>
      </c>
      <c r="E10539" s="2" t="s">
        <v>627</v>
      </c>
      <c r="F10539" s="2" t="s">
        <v>859</v>
      </c>
      <c r="G10539" s="2">
        <v>342</v>
      </c>
      <c r="H10539" s="40">
        <v>9.2648861027599992E-6</v>
      </c>
      <c r="I10539" s="2">
        <v>1.0376672435091199E-5</v>
      </c>
      <c r="J10539" s="26" t="s">
        <v>700</v>
      </c>
    </row>
    <row r="10540" spans="1:10" ht="15.75" hidden="1" customHeight="1" x14ac:dyDescent="0.25">
      <c r="A10540" s="2" t="s">
        <v>853</v>
      </c>
      <c r="B10540" s="2" t="s">
        <v>854</v>
      </c>
      <c r="C10540" s="2">
        <v>2050</v>
      </c>
      <c r="D10540" s="2" t="s">
        <v>241</v>
      </c>
      <c r="E10540" s="2" t="s">
        <v>627</v>
      </c>
      <c r="F10540" s="2" t="s">
        <v>860</v>
      </c>
      <c r="G10540" s="2">
        <v>345</v>
      </c>
      <c r="H10540" s="2">
        <v>5.3931013098899999E-5</v>
      </c>
      <c r="I10540" s="2">
        <v>6.0402734670768003E-5</v>
      </c>
      <c r="J10540" s="26" t="s">
        <v>701</v>
      </c>
    </row>
    <row r="10541" spans="1:10" ht="15.75" hidden="1" customHeight="1" x14ac:dyDescent="0.25">
      <c r="A10541" s="2" t="s">
        <v>853</v>
      </c>
      <c r="B10541" s="2" t="s">
        <v>854</v>
      </c>
      <c r="C10541" s="2">
        <v>2050</v>
      </c>
      <c r="D10541" s="2" t="s">
        <v>241</v>
      </c>
      <c r="E10541" s="2" t="s">
        <v>627</v>
      </c>
      <c r="F10541" s="2" t="s">
        <v>857</v>
      </c>
      <c r="G10541" s="2">
        <v>347</v>
      </c>
      <c r="H10541" s="2">
        <v>3.7230995076200002E-5</v>
      </c>
      <c r="I10541" s="2">
        <v>4.1698714485344003E-5</v>
      </c>
      <c r="J10541" s="26" t="s">
        <v>700</v>
      </c>
    </row>
    <row r="10542" spans="1:10" ht="15.75" hidden="1" customHeight="1" x14ac:dyDescent="0.25">
      <c r="A10542" s="2" t="s">
        <v>853</v>
      </c>
      <c r="B10542" s="2" t="s">
        <v>854</v>
      </c>
      <c r="C10542" s="2">
        <v>2050</v>
      </c>
      <c r="D10542" s="2" t="s">
        <v>241</v>
      </c>
      <c r="E10542" s="2" t="s">
        <v>627</v>
      </c>
      <c r="F10542" s="2" t="s">
        <v>855</v>
      </c>
      <c r="G10542" s="2">
        <v>351</v>
      </c>
      <c r="H10542" s="2">
        <v>2.5736498355400002E-4</v>
      </c>
      <c r="I10542" s="2">
        <v>2.8824878158048003E-4</v>
      </c>
      <c r="J10542" s="26" t="s">
        <v>700</v>
      </c>
    </row>
    <row r="10543" spans="1:10" ht="15.75" hidden="1" customHeight="1" x14ac:dyDescent="0.25">
      <c r="A10543" s="2" t="s">
        <v>853</v>
      </c>
      <c r="B10543" s="2" t="s">
        <v>854</v>
      </c>
      <c r="C10543" s="2">
        <v>2050</v>
      </c>
      <c r="D10543" s="2" t="s">
        <v>241</v>
      </c>
      <c r="E10543" s="2" t="s">
        <v>627</v>
      </c>
      <c r="F10543" s="2" t="s">
        <v>857</v>
      </c>
      <c r="G10543" s="2">
        <v>352</v>
      </c>
      <c r="H10543" s="2">
        <v>3.2031923183200003E-5</v>
      </c>
      <c r="I10543" s="2">
        <v>3.5875753965184005E-5</v>
      </c>
      <c r="J10543" s="26" t="s">
        <v>700</v>
      </c>
    </row>
    <row r="10544" spans="1:10" ht="15.75" hidden="1" customHeight="1" x14ac:dyDescent="0.25">
      <c r="A10544" s="2" t="s">
        <v>853</v>
      </c>
      <c r="B10544" s="2" t="s">
        <v>854</v>
      </c>
      <c r="C10544" s="2">
        <v>2050</v>
      </c>
      <c r="D10544" s="2" t="s">
        <v>241</v>
      </c>
      <c r="E10544" s="2" t="s">
        <v>627</v>
      </c>
      <c r="F10544" s="2" t="s">
        <v>857</v>
      </c>
      <c r="G10544" s="2">
        <v>356</v>
      </c>
      <c r="H10544" s="2">
        <v>3.6319746868699999E-5</v>
      </c>
      <c r="I10544" s="2">
        <v>4.0678116492944E-5</v>
      </c>
      <c r="J10544" s="26" t="s">
        <v>700</v>
      </c>
    </row>
    <row r="10545" spans="1:10" ht="15.75" hidden="1" customHeight="1" x14ac:dyDescent="0.25">
      <c r="A10545" s="2" t="s">
        <v>853</v>
      </c>
      <c r="B10545" s="2" t="s">
        <v>854</v>
      </c>
      <c r="C10545" s="2">
        <v>2050</v>
      </c>
      <c r="D10545" s="2" t="s">
        <v>241</v>
      </c>
      <c r="E10545" s="2" t="s">
        <v>627</v>
      </c>
      <c r="F10545" s="2" t="s">
        <v>857</v>
      </c>
      <c r="G10545" s="2">
        <v>362</v>
      </c>
      <c r="H10545" s="2">
        <v>3.1128889531800003E-5</v>
      </c>
      <c r="I10545" s="2">
        <v>3.4864356275616007E-5</v>
      </c>
      <c r="J10545" s="26" t="s">
        <v>700</v>
      </c>
    </row>
    <row r="10546" spans="1:10" ht="15.75" hidden="1" customHeight="1" x14ac:dyDescent="0.25">
      <c r="A10546" s="2" t="s">
        <v>853</v>
      </c>
      <c r="B10546" s="2" t="s">
        <v>854</v>
      </c>
      <c r="C10546" s="2">
        <v>2050</v>
      </c>
      <c r="D10546" s="2" t="s">
        <v>241</v>
      </c>
      <c r="E10546" s="2" t="s">
        <v>627</v>
      </c>
      <c r="F10546" s="2" t="s">
        <v>857</v>
      </c>
      <c r="G10546" s="2">
        <v>369</v>
      </c>
      <c r="H10546" s="2">
        <v>3.0596300348400003E-5</v>
      </c>
      <c r="I10546" s="2">
        <v>3.4267856390208005E-5</v>
      </c>
      <c r="J10546" s="26" t="s">
        <v>700</v>
      </c>
    </row>
    <row r="10547" spans="1:10" ht="15.75" hidden="1" customHeight="1" x14ac:dyDescent="0.25">
      <c r="A10547" s="2" t="s">
        <v>853</v>
      </c>
      <c r="B10547" s="2" t="s">
        <v>854</v>
      </c>
      <c r="C10547" s="2">
        <v>2050</v>
      </c>
      <c r="D10547" s="2" t="s">
        <v>241</v>
      </c>
      <c r="E10547" s="2" t="s">
        <v>627</v>
      </c>
      <c r="F10547" s="2" t="s">
        <v>857</v>
      </c>
      <c r="G10547" s="2">
        <v>386</v>
      </c>
      <c r="H10547" s="2">
        <v>2.9264187105599999E-5</v>
      </c>
      <c r="I10547" s="2">
        <v>3.2775889558272005E-5</v>
      </c>
      <c r="J10547" s="26" t="s">
        <v>700</v>
      </c>
    </row>
    <row r="10548" spans="1:10" ht="15.75" hidden="1" customHeight="1" x14ac:dyDescent="0.25">
      <c r="A10548" s="2" t="s">
        <v>853</v>
      </c>
      <c r="B10548" s="2" t="s">
        <v>854</v>
      </c>
      <c r="C10548" s="2">
        <v>2050</v>
      </c>
      <c r="D10548" s="2" t="s">
        <v>241</v>
      </c>
      <c r="E10548" s="2" t="s">
        <v>627</v>
      </c>
      <c r="F10548" s="2" t="s">
        <v>855</v>
      </c>
      <c r="G10548" s="2">
        <v>387</v>
      </c>
      <c r="H10548" s="2">
        <v>1.182693231385E-4</v>
      </c>
      <c r="I10548" s="2">
        <v>1.3246164191512002E-4</v>
      </c>
      <c r="J10548" s="26" t="s">
        <v>700</v>
      </c>
    </row>
    <row r="10549" spans="1:10" ht="15.75" hidden="1" customHeight="1" x14ac:dyDescent="0.25">
      <c r="A10549" s="2" t="s">
        <v>853</v>
      </c>
      <c r="B10549" s="2" t="s">
        <v>854</v>
      </c>
      <c r="C10549" s="2">
        <v>2050</v>
      </c>
      <c r="D10549" s="2" t="s">
        <v>241</v>
      </c>
      <c r="E10549" s="2" t="s">
        <v>627</v>
      </c>
      <c r="F10549" s="2" t="s">
        <v>855</v>
      </c>
      <c r="G10549" s="2">
        <v>388</v>
      </c>
      <c r="H10549" s="2">
        <v>1.212734787259E-4</v>
      </c>
      <c r="I10549" s="2">
        <v>1.3582629617300802E-4</v>
      </c>
      <c r="J10549" s="26" t="s">
        <v>700</v>
      </c>
    </row>
    <row r="10550" spans="1:10" ht="15.75" hidden="1" customHeight="1" x14ac:dyDescent="0.25">
      <c r="A10550" s="2" t="s">
        <v>853</v>
      </c>
      <c r="B10550" s="2" t="s">
        <v>854</v>
      </c>
      <c r="C10550" s="2">
        <v>2050</v>
      </c>
      <c r="D10550" s="2" t="s">
        <v>241</v>
      </c>
      <c r="E10550" s="2" t="s">
        <v>627</v>
      </c>
      <c r="F10550" s="2" t="s">
        <v>855</v>
      </c>
      <c r="G10550" s="2">
        <v>391</v>
      </c>
      <c r="H10550" s="2">
        <v>2.0211112860119999E-4</v>
      </c>
      <c r="I10550" s="2">
        <v>2.2636446403334401E-4</v>
      </c>
      <c r="J10550" s="26" t="s">
        <v>700</v>
      </c>
    </row>
    <row r="10551" spans="1:10" ht="15.75" hidden="1" customHeight="1" x14ac:dyDescent="0.25">
      <c r="A10551" s="2" t="s">
        <v>853</v>
      </c>
      <c r="B10551" s="2" t="s">
        <v>854</v>
      </c>
      <c r="C10551" s="2">
        <v>2050</v>
      </c>
      <c r="D10551" s="2" t="s">
        <v>241</v>
      </c>
      <c r="E10551" s="2" t="s">
        <v>627</v>
      </c>
      <c r="F10551" s="2" t="s">
        <v>855</v>
      </c>
      <c r="G10551" s="2">
        <v>402</v>
      </c>
      <c r="H10551" s="2">
        <v>1.971643505385E-4</v>
      </c>
      <c r="I10551" s="2">
        <v>2.2082407260312002E-4</v>
      </c>
      <c r="J10551" s="26" t="s">
        <v>700</v>
      </c>
    </row>
    <row r="10552" spans="1:10" ht="15.75" hidden="1" customHeight="1" x14ac:dyDescent="0.25">
      <c r="A10552" s="2" t="s">
        <v>853</v>
      </c>
      <c r="B10552" s="2" t="s">
        <v>854</v>
      </c>
      <c r="C10552" s="2">
        <v>2050</v>
      </c>
      <c r="D10552" s="2" t="s">
        <v>241</v>
      </c>
      <c r="E10552" s="2" t="s">
        <v>627</v>
      </c>
      <c r="F10552" s="2" t="s">
        <v>857</v>
      </c>
      <c r="G10552" s="2">
        <v>416</v>
      </c>
      <c r="H10552" s="2">
        <v>2.7172607588E-5</v>
      </c>
      <c r="I10552" s="2">
        <v>3.0433320498560002E-5</v>
      </c>
      <c r="J10552" s="26" t="s">
        <v>700</v>
      </c>
    </row>
    <row r="10553" spans="1:10" ht="15.75" hidden="1" customHeight="1" x14ac:dyDescent="0.25">
      <c r="A10553" s="2" t="s">
        <v>853</v>
      </c>
      <c r="B10553" s="2" t="s">
        <v>854</v>
      </c>
      <c r="C10553" s="2">
        <v>2050</v>
      </c>
      <c r="D10553" s="2" t="s">
        <v>241</v>
      </c>
      <c r="E10553" s="2" t="s">
        <v>627</v>
      </c>
      <c r="F10553" s="2" t="s">
        <v>857</v>
      </c>
      <c r="G10553" s="2">
        <v>420</v>
      </c>
      <c r="H10553" s="2">
        <v>2.69419542747E-5</v>
      </c>
      <c r="I10553" s="2">
        <v>3.0174988787664004E-5</v>
      </c>
      <c r="J10553" s="26" t="s">
        <v>700</v>
      </c>
    </row>
    <row r="10554" spans="1:10" ht="15.75" hidden="1" customHeight="1" x14ac:dyDescent="0.25">
      <c r="A10554" s="2" t="s">
        <v>853</v>
      </c>
      <c r="B10554" s="2" t="s">
        <v>854</v>
      </c>
      <c r="C10554" s="2">
        <v>2050</v>
      </c>
      <c r="D10554" s="2" t="s">
        <v>241</v>
      </c>
      <c r="E10554" s="2" t="s">
        <v>627</v>
      </c>
      <c r="F10554" s="2" t="s">
        <v>857</v>
      </c>
      <c r="G10554" s="2">
        <v>427</v>
      </c>
      <c r="H10554" s="2">
        <v>3.0257697289899999E-5</v>
      </c>
      <c r="I10554" s="2">
        <v>3.3888620964688E-5</v>
      </c>
      <c r="J10554" s="26" t="s">
        <v>700</v>
      </c>
    </row>
    <row r="10555" spans="1:10" ht="15.75" hidden="1" customHeight="1" x14ac:dyDescent="0.25">
      <c r="A10555" s="2" t="s">
        <v>853</v>
      </c>
      <c r="B10555" s="2" t="s">
        <v>854</v>
      </c>
      <c r="C10555" s="2">
        <v>2050</v>
      </c>
      <c r="D10555" s="2" t="s">
        <v>241</v>
      </c>
      <c r="E10555" s="2" t="s">
        <v>627</v>
      </c>
      <c r="F10555" s="2" t="s">
        <v>859</v>
      </c>
      <c r="G10555" s="2">
        <v>428</v>
      </c>
      <c r="H10555" s="40">
        <v>8.08345703263E-6</v>
      </c>
      <c r="I10555" s="2">
        <v>9.0534718765456009E-6</v>
      </c>
      <c r="J10555" s="26" t="s">
        <v>700</v>
      </c>
    </row>
    <row r="10556" spans="1:10" ht="15.75" hidden="1" customHeight="1" x14ac:dyDescent="0.25">
      <c r="A10556" s="2" t="s">
        <v>853</v>
      </c>
      <c r="B10556" s="2" t="s">
        <v>854</v>
      </c>
      <c r="C10556" s="2">
        <v>2050</v>
      </c>
      <c r="D10556" s="2" t="s">
        <v>241</v>
      </c>
      <c r="E10556" s="2" t="s">
        <v>627</v>
      </c>
      <c r="F10556" s="2" t="s">
        <v>857</v>
      </c>
      <c r="G10556" s="2">
        <v>438</v>
      </c>
      <c r="H10556" s="2">
        <v>2.5816023480700001E-5</v>
      </c>
      <c r="I10556" s="2">
        <v>2.8913946298384005E-5</v>
      </c>
      <c r="J10556" s="26" t="s">
        <v>700</v>
      </c>
    </row>
    <row r="10557" spans="1:10" ht="15.75" hidden="1" customHeight="1" x14ac:dyDescent="0.25">
      <c r="A10557" s="2" t="s">
        <v>853</v>
      </c>
      <c r="B10557" s="2" t="s">
        <v>854</v>
      </c>
      <c r="C10557" s="2">
        <v>2050</v>
      </c>
      <c r="D10557" s="2" t="s">
        <v>241</v>
      </c>
      <c r="E10557" s="2" t="s">
        <v>627</v>
      </c>
      <c r="F10557" s="2" t="s">
        <v>858</v>
      </c>
      <c r="G10557" s="2">
        <v>474</v>
      </c>
      <c r="H10557" s="2">
        <v>1.8324535631109999E-4</v>
      </c>
      <c r="I10557" s="2">
        <v>2.0523479906843202E-4</v>
      </c>
      <c r="J10557" s="26" t="s">
        <v>700</v>
      </c>
    </row>
    <row r="10558" spans="1:10" ht="15.75" hidden="1" customHeight="1" x14ac:dyDescent="0.25">
      <c r="A10558" s="2" t="s">
        <v>853</v>
      </c>
      <c r="B10558" s="2" t="s">
        <v>854</v>
      </c>
      <c r="C10558" s="2">
        <v>2050</v>
      </c>
      <c r="D10558" s="2" t="s">
        <v>241</v>
      </c>
      <c r="E10558" s="2" t="s">
        <v>627</v>
      </c>
      <c r="F10558" s="2" t="s">
        <v>857</v>
      </c>
      <c r="G10558" s="2">
        <v>477</v>
      </c>
      <c r="H10558" s="2">
        <v>4.74093394587E-5</v>
      </c>
      <c r="I10558" s="2">
        <v>5.3098460193744005E-5</v>
      </c>
      <c r="J10558" s="26" t="s">
        <v>700</v>
      </c>
    </row>
    <row r="10559" spans="1:10" ht="15.75" hidden="1" customHeight="1" x14ac:dyDescent="0.25">
      <c r="A10559" s="2" t="s">
        <v>853</v>
      </c>
      <c r="B10559" s="2" t="s">
        <v>854</v>
      </c>
      <c r="C10559" s="2">
        <v>2050</v>
      </c>
      <c r="D10559" s="2" t="s">
        <v>241</v>
      </c>
      <c r="E10559" s="2" t="s">
        <v>627</v>
      </c>
      <c r="F10559" s="2" t="s">
        <v>855</v>
      </c>
      <c r="G10559" s="2">
        <v>481</v>
      </c>
      <c r="H10559" s="2">
        <v>1.6425606736450001E-4</v>
      </c>
      <c r="I10559" s="2">
        <v>1.8396679544824003E-4</v>
      </c>
      <c r="J10559" s="26" t="s">
        <v>700</v>
      </c>
    </row>
    <row r="10560" spans="1:10" ht="15.75" hidden="1" customHeight="1" x14ac:dyDescent="0.25">
      <c r="A10560" s="2" t="s">
        <v>853</v>
      </c>
      <c r="B10560" s="2" t="s">
        <v>854</v>
      </c>
      <c r="C10560" s="2">
        <v>2050</v>
      </c>
      <c r="D10560" s="2" t="s">
        <v>241</v>
      </c>
      <c r="E10560" s="2" t="s">
        <v>627</v>
      </c>
      <c r="F10560" s="2" t="s">
        <v>857</v>
      </c>
      <c r="G10560" s="2">
        <v>490</v>
      </c>
      <c r="H10560" s="2">
        <v>2.6328358217100001E-5</v>
      </c>
      <c r="I10560" s="2">
        <v>2.9487761203152005E-5</v>
      </c>
      <c r="J10560" s="26" t="s">
        <v>700</v>
      </c>
    </row>
    <row r="10561" spans="1:10" ht="15.75" hidden="1" customHeight="1" x14ac:dyDescent="0.25">
      <c r="A10561" s="2" t="s">
        <v>853</v>
      </c>
      <c r="B10561" s="2" t="s">
        <v>854</v>
      </c>
      <c r="C10561" s="2">
        <v>2050</v>
      </c>
      <c r="D10561" s="2" t="s">
        <v>241</v>
      </c>
      <c r="E10561" s="2" t="s">
        <v>627</v>
      </c>
      <c r="F10561" s="2" t="s">
        <v>857</v>
      </c>
      <c r="G10561" s="2">
        <v>506</v>
      </c>
      <c r="H10561" s="2">
        <v>2.2339851057E-5</v>
      </c>
      <c r="I10561" s="2">
        <v>2.5020633183840003E-5</v>
      </c>
      <c r="J10561" s="26" t="s">
        <v>700</v>
      </c>
    </row>
    <row r="10562" spans="1:10" ht="15.75" hidden="1" customHeight="1" x14ac:dyDescent="0.25">
      <c r="A10562" s="2" t="s">
        <v>853</v>
      </c>
      <c r="B10562" s="2" t="s">
        <v>854</v>
      </c>
      <c r="C10562" s="2">
        <v>2050</v>
      </c>
      <c r="D10562" s="2" t="s">
        <v>241</v>
      </c>
      <c r="E10562" s="2" t="s">
        <v>627</v>
      </c>
      <c r="F10562" s="2" t="s">
        <v>857</v>
      </c>
      <c r="G10562" s="2">
        <v>519</v>
      </c>
      <c r="H10562" s="2">
        <v>2.1786454453799998E-5</v>
      </c>
      <c r="I10562" s="2">
        <v>2.4400828988256001E-5</v>
      </c>
      <c r="J10562" s="26" t="s">
        <v>700</v>
      </c>
    </row>
    <row r="10563" spans="1:10" ht="15.75" hidden="1" customHeight="1" x14ac:dyDescent="0.25">
      <c r="A10563" s="2" t="s">
        <v>853</v>
      </c>
      <c r="B10563" s="2" t="s">
        <v>854</v>
      </c>
      <c r="C10563" s="2">
        <v>2050</v>
      </c>
      <c r="D10563" s="2" t="s">
        <v>241</v>
      </c>
      <c r="E10563" s="2" t="s">
        <v>627</v>
      </c>
      <c r="F10563" s="2" t="s">
        <v>859</v>
      </c>
      <c r="G10563" s="2">
        <v>529</v>
      </c>
      <c r="H10563" s="40">
        <v>5.97331700192E-6</v>
      </c>
      <c r="I10563" s="2">
        <v>6.6901150421504007E-6</v>
      </c>
      <c r="J10563" s="26" t="s">
        <v>700</v>
      </c>
    </row>
    <row r="10564" spans="1:10" ht="15.75" hidden="1" customHeight="1" x14ac:dyDescent="0.25">
      <c r="A10564" s="2" t="s">
        <v>853</v>
      </c>
      <c r="B10564" s="2" t="s">
        <v>854</v>
      </c>
      <c r="C10564" s="2">
        <v>2050</v>
      </c>
      <c r="D10564" s="2" t="s">
        <v>241</v>
      </c>
      <c r="E10564" s="2" t="s">
        <v>627</v>
      </c>
      <c r="F10564" s="2" t="s">
        <v>859</v>
      </c>
      <c r="G10564" s="2">
        <v>557</v>
      </c>
      <c r="H10564" s="40">
        <v>6.1965556597000002E-6</v>
      </c>
      <c r="I10564" s="2">
        <v>6.9401423388640006E-6</v>
      </c>
      <c r="J10564" s="26" t="s">
        <v>700</v>
      </c>
    </row>
    <row r="10565" spans="1:10" ht="15.75" hidden="1" customHeight="1" x14ac:dyDescent="0.25">
      <c r="A10565" s="2" t="s">
        <v>853</v>
      </c>
      <c r="B10565" s="2" t="s">
        <v>854</v>
      </c>
      <c r="C10565" s="2">
        <v>2050</v>
      </c>
      <c r="D10565" s="2" t="s">
        <v>241</v>
      </c>
      <c r="E10565" s="2" t="s">
        <v>627</v>
      </c>
      <c r="F10565" s="2" t="s">
        <v>856</v>
      </c>
      <c r="G10565" s="2">
        <v>557</v>
      </c>
      <c r="H10565" s="40">
        <v>2.0191532712500002E-6</v>
      </c>
      <c r="I10565" s="2">
        <v>2.2614516638000006E-6</v>
      </c>
      <c r="J10565" s="26" t="s">
        <v>700</v>
      </c>
    </row>
    <row r="10566" spans="1:10" ht="15.75" hidden="1" customHeight="1" x14ac:dyDescent="0.25">
      <c r="A10566" s="2" t="s">
        <v>853</v>
      </c>
      <c r="B10566" s="2" t="s">
        <v>854</v>
      </c>
      <c r="C10566" s="2">
        <v>2050</v>
      </c>
      <c r="D10566" s="2" t="s">
        <v>241</v>
      </c>
      <c r="E10566" s="2" t="s">
        <v>627</v>
      </c>
      <c r="F10566" s="2" t="s">
        <v>855</v>
      </c>
      <c r="G10566" s="2">
        <v>567</v>
      </c>
      <c r="H10566" s="2">
        <v>1.429253752576E-4</v>
      </c>
      <c r="I10566" s="2">
        <v>1.6007642028851202E-4</v>
      </c>
      <c r="J10566" s="26" t="s">
        <v>700</v>
      </c>
    </row>
    <row r="10567" spans="1:10" ht="15.75" hidden="1" customHeight="1" x14ac:dyDescent="0.25">
      <c r="A10567" s="2" t="s">
        <v>853</v>
      </c>
      <c r="B10567" s="2" t="s">
        <v>854</v>
      </c>
      <c r="C10567" s="2">
        <v>2050</v>
      </c>
      <c r="D10567" s="2" t="s">
        <v>241</v>
      </c>
      <c r="E10567" s="2" t="s">
        <v>627</v>
      </c>
      <c r="F10567" s="2" t="s">
        <v>858</v>
      </c>
      <c r="G10567" s="2">
        <v>577</v>
      </c>
      <c r="H10567" s="2">
        <v>1.505107211415E-4</v>
      </c>
      <c r="I10567" s="2">
        <v>1.6857200767848E-4</v>
      </c>
      <c r="J10567" s="26" t="s">
        <v>700</v>
      </c>
    </row>
    <row r="10568" spans="1:10" ht="15.75" hidden="1" customHeight="1" x14ac:dyDescent="0.25">
      <c r="A10568" s="2" t="s">
        <v>853</v>
      </c>
      <c r="B10568" s="2" t="s">
        <v>854</v>
      </c>
      <c r="C10568" s="2">
        <v>2050</v>
      </c>
      <c r="D10568" s="2" t="s">
        <v>241</v>
      </c>
      <c r="E10568" s="2" t="s">
        <v>627</v>
      </c>
      <c r="F10568" s="2" t="s">
        <v>855</v>
      </c>
      <c r="G10568" s="2">
        <v>650</v>
      </c>
      <c r="H10568" s="2">
        <v>8.2896709500299997E-5</v>
      </c>
      <c r="I10568" s="2">
        <v>9.284431464033601E-5</v>
      </c>
      <c r="J10568" s="26" t="s">
        <v>700</v>
      </c>
    </row>
    <row r="10569" spans="1:10" ht="15.75" hidden="1" customHeight="1" x14ac:dyDescent="0.25">
      <c r="A10569" s="2" t="s">
        <v>853</v>
      </c>
      <c r="B10569" s="2" t="s">
        <v>854</v>
      </c>
      <c r="C10569" s="2">
        <v>2050</v>
      </c>
      <c r="D10569" s="2" t="s">
        <v>241</v>
      </c>
      <c r="E10569" s="2" t="s">
        <v>627</v>
      </c>
      <c r="F10569" s="2" t="s">
        <v>858</v>
      </c>
      <c r="G10569" s="2">
        <v>658</v>
      </c>
      <c r="H10569" s="2">
        <v>1.3207625306680001E-4</v>
      </c>
      <c r="I10569" s="2">
        <v>1.4792540343481602E-4</v>
      </c>
      <c r="J10569" s="26" t="s">
        <v>700</v>
      </c>
    </row>
    <row r="10570" spans="1:10" ht="15.75" hidden="1" customHeight="1" x14ac:dyDescent="0.25">
      <c r="A10570" s="2" t="s">
        <v>853</v>
      </c>
      <c r="B10570" s="2" t="s">
        <v>854</v>
      </c>
      <c r="C10570" s="2">
        <v>2050</v>
      </c>
      <c r="D10570" s="2" t="s">
        <v>241</v>
      </c>
      <c r="E10570" s="2" t="s">
        <v>627</v>
      </c>
      <c r="F10570" s="2" t="s">
        <v>857</v>
      </c>
      <c r="G10570" s="2">
        <v>740</v>
      </c>
      <c r="H10570" s="2">
        <v>1.52704469656E-5</v>
      </c>
      <c r="I10570" s="2">
        <v>1.7102900601472002E-5</v>
      </c>
      <c r="J10570" s="26" t="s">
        <v>700</v>
      </c>
    </row>
    <row r="10571" spans="1:10" ht="15.75" hidden="1" customHeight="1" x14ac:dyDescent="0.25">
      <c r="A10571" s="2" t="s">
        <v>853</v>
      </c>
      <c r="B10571" s="2" t="s">
        <v>854</v>
      </c>
      <c r="C10571" s="2">
        <v>2050</v>
      </c>
      <c r="D10571" s="2" t="s">
        <v>241</v>
      </c>
      <c r="E10571" s="2" t="s">
        <v>627</v>
      </c>
      <c r="F10571" s="2" t="s">
        <v>858</v>
      </c>
      <c r="G10571" s="2">
        <v>769</v>
      </c>
      <c r="H10571" s="2">
        <v>1.128902295022E-4</v>
      </c>
      <c r="I10571" s="2">
        <v>1.2643705704246401E-4</v>
      </c>
      <c r="J10571" s="26" t="s">
        <v>700</v>
      </c>
    </row>
    <row r="10572" spans="1:10" ht="15.75" hidden="1" customHeight="1" x14ac:dyDescent="0.25">
      <c r="A10572" s="2" t="s">
        <v>853</v>
      </c>
      <c r="B10572" s="2" t="s">
        <v>854</v>
      </c>
      <c r="C10572" s="2">
        <v>2050</v>
      </c>
      <c r="D10572" s="2" t="s">
        <v>241</v>
      </c>
      <c r="E10572" s="2" t="s">
        <v>627</v>
      </c>
      <c r="F10572" s="2" t="s">
        <v>856</v>
      </c>
      <c r="G10572" s="2">
        <v>850</v>
      </c>
      <c r="H10572" s="40">
        <v>1.20697461625E-6</v>
      </c>
      <c r="I10572" s="2">
        <v>1.3518115702000001E-6</v>
      </c>
      <c r="J10572" s="26" t="s">
        <v>700</v>
      </c>
    </row>
    <row r="10573" spans="1:10" ht="15.75" hidden="1" customHeight="1" x14ac:dyDescent="0.25">
      <c r="A10573" s="2" t="s">
        <v>853</v>
      </c>
      <c r="B10573" s="2" t="s">
        <v>854</v>
      </c>
      <c r="C10573" s="2">
        <v>2050</v>
      </c>
      <c r="D10573" s="2" t="s">
        <v>241</v>
      </c>
      <c r="E10573" s="2" t="s">
        <v>627</v>
      </c>
      <c r="F10573" s="2" t="s">
        <v>855</v>
      </c>
      <c r="G10573" s="2">
        <v>866</v>
      </c>
      <c r="H10573" s="2">
        <v>6.80881857988E-5</v>
      </c>
      <c r="I10573" s="2">
        <v>7.6258768094656008E-5</v>
      </c>
      <c r="J10573" s="26" t="s">
        <v>700</v>
      </c>
    </row>
    <row r="10574" spans="1:10" ht="15.75" hidden="1" customHeight="1" x14ac:dyDescent="0.25">
      <c r="A10574" s="2" t="s">
        <v>853</v>
      </c>
      <c r="B10574" s="2" t="s">
        <v>854</v>
      </c>
      <c r="C10574" s="2">
        <v>2050</v>
      </c>
      <c r="D10574" s="2" t="s">
        <v>241</v>
      </c>
      <c r="E10574" s="2" t="s">
        <v>627</v>
      </c>
      <c r="F10574" s="2" t="s">
        <v>856</v>
      </c>
      <c r="G10574" s="2">
        <v>871</v>
      </c>
      <c r="H10574" s="40">
        <v>1.1895639318000001E-6</v>
      </c>
      <c r="I10574" s="2">
        <v>1.3323116036160003E-6</v>
      </c>
      <c r="J10574" s="26" t="s">
        <v>700</v>
      </c>
    </row>
    <row r="10575" spans="1:10" ht="15.75" hidden="1" customHeight="1" x14ac:dyDescent="0.25">
      <c r="A10575" s="2" t="s">
        <v>853</v>
      </c>
      <c r="B10575" s="2" t="s">
        <v>854</v>
      </c>
      <c r="C10575" s="2">
        <v>2050</v>
      </c>
      <c r="D10575" s="2" t="s">
        <v>241</v>
      </c>
      <c r="E10575" s="2" t="s">
        <v>627</v>
      </c>
      <c r="F10575" s="2" t="s">
        <v>857</v>
      </c>
      <c r="G10575" s="2">
        <v>902</v>
      </c>
      <c r="H10575" s="2">
        <v>1.2542560398299999E-5</v>
      </c>
      <c r="I10575" s="2">
        <v>1.4047667646096001E-5</v>
      </c>
      <c r="J10575" s="26" t="s">
        <v>700</v>
      </c>
    </row>
    <row r="10576" spans="1:10" ht="15.75" hidden="1" customHeight="1" x14ac:dyDescent="0.25">
      <c r="A10576" s="2" t="s">
        <v>853</v>
      </c>
      <c r="B10576" s="2" t="s">
        <v>854</v>
      </c>
      <c r="C10576" s="2">
        <v>2050</v>
      </c>
      <c r="D10576" s="2" t="s">
        <v>241</v>
      </c>
      <c r="E10576" s="2" t="s">
        <v>627</v>
      </c>
      <c r="F10576" s="2" t="s">
        <v>860</v>
      </c>
      <c r="G10576" s="2">
        <v>940</v>
      </c>
      <c r="H10576" s="2">
        <v>1.8383339920500002E-5</v>
      </c>
      <c r="I10576" s="2">
        <v>2.0589340710960003E-5</v>
      </c>
      <c r="J10576" s="26" t="s">
        <v>701</v>
      </c>
    </row>
    <row r="10577" spans="1:10" ht="15.75" hidden="1" customHeight="1" x14ac:dyDescent="0.25">
      <c r="A10577" s="2" t="s">
        <v>853</v>
      </c>
      <c r="B10577" s="2" t="s">
        <v>854</v>
      </c>
      <c r="C10577" s="2">
        <v>2050</v>
      </c>
      <c r="D10577" s="2" t="s">
        <v>241</v>
      </c>
      <c r="E10577" s="2" t="s">
        <v>627</v>
      </c>
      <c r="F10577" s="2" t="s">
        <v>860</v>
      </c>
      <c r="G10577" s="2">
        <v>955</v>
      </c>
      <c r="H10577" s="2">
        <v>1.8118158550400001E-5</v>
      </c>
      <c r="I10577" s="2">
        <v>2.0292337576448001E-5</v>
      </c>
      <c r="J10577" s="26" t="s">
        <v>701</v>
      </c>
    </row>
    <row r="10578" spans="1:10" ht="15.75" hidden="1" customHeight="1" x14ac:dyDescent="0.25">
      <c r="A10578" s="2" t="s">
        <v>853</v>
      </c>
      <c r="B10578" s="2" t="s">
        <v>854</v>
      </c>
      <c r="C10578" s="2">
        <v>2050</v>
      </c>
      <c r="D10578" s="2" t="s">
        <v>241</v>
      </c>
      <c r="E10578" s="2" t="s">
        <v>627</v>
      </c>
      <c r="F10578" s="2" t="s">
        <v>859</v>
      </c>
      <c r="G10578" s="2">
        <v>975</v>
      </c>
      <c r="H10578" s="40">
        <v>3.53351833837E-6</v>
      </c>
      <c r="I10578" s="2">
        <v>3.9575405389744005E-6</v>
      </c>
      <c r="J10578" s="26" t="s">
        <v>700</v>
      </c>
    </row>
    <row r="10579" spans="1:10" ht="15.75" hidden="1" customHeight="1" x14ac:dyDescent="0.25">
      <c r="A10579" s="2" t="s">
        <v>853</v>
      </c>
      <c r="B10579" s="2" t="s">
        <v>854</v>
      </c>
      <c r="C10579" s="2">
        <v>2050</v>
      </c>
      <c r="D10579" s="2" t="s">
        <v>241</v>
      </c>
      <c r="E10579" s="2" t="s">
        <v>627</v>
      </c>
      <c r="F10579" s="2" t="s">
        <v>858</v>
      </c>
      <c r="G10579" s="2">
        <v>992</v>
      </c>
      <c r="H10579" s="2">
        <v>9.8494820122100002E-5</v>
      </c>
      <c r="I10579" s="2">
        <v>1.1031419853675201E-4</v>
      </c>
      <c r="J10579" s="26" t="s">
        <v>700</v>
      </c>
    </row>
    <row r="10580" spans="1:10" ht="15.75" hidden="1" customHeight="1" x14ac:dyDescent="0.25">
      <c r="A10580" s="2" t="s">
        <v>853</v>
      </c>
      <c r="B10580" s="2" t="s">
        <v>854</v>
      </c>
      <c r="C10580" s="2">
        <v>2050</v>
      </c>
      <c r="D10580" s="2" t="s">
        <v>241</v>
      </c>
      <c r="E10580" s="2" t="s">
        <v>627</v>
      </c>
      <c r="F10580" s="2" t="s">
        <v>857</v>
      </c>
      <c r="G10580" s="2">
        <v>1029</v>
      </c>
      <c r="H10580" s="2">
        <v>1.10063547254E-5</v>
      </c>
      <c r="I10580" s="2">
        <v>1.2327117292448001E-5</v>
      </c>
      <c r="J10580" s="26" t="s">
        <v>700</v>
      </c>
    </row>
    <row r="10581" spans="1:10" ht="15.75" hidden="1" customHeight="1" x14ac:dyDescent="0.25">
      <c r="A10581" s="2" t="s">
        <v>853</v>
      </c>
      <c r="B10581" s="2" t="s">
        <v>854</v>
      </c>
      <c r="C10581" s="2">
        <v>2050</v>
      </c>
      <c r="D10581" s="2" t="s">
        <v>241</v>
      </c>
      <c r="E10581" s="2" t="s">
        <v>627</v>
      </c>
      <c r="F10581" s="2" t="s">
        <v>855</v>
      </c>
      <c r="G10581" s="2">
        <v>1043</v>
      </c>
      <c r="H10581" s="2">
        <v>5.9748785133700002E-5</v>
      </c>
      <c r="I10581" s="2">
        <v>6.6918639349744004E-5</v>
      </c>
      <c r="J10581" s="26" t="s">
        <v>700</v>
      </c>
    </row>
    <row r="10582" spans="1:10" ht="15.75" hidden="1" customHeight="1" x14ac:dyDescent="0.25">
      <c r="A10582" s="2" t="s">
        <v>853</v>
      </c>
      <c r="B10582" s="2" t="s">
        <v>854</v>
      </c>
      <c r="C10582" s="2">
        <v>2050</v>
      </c>
      <c r="D10582" s="2" t="s">
        <v>241</v>
      </c>
      <c r="E10582" s="2" t="s">
        <v>627</v>
      </c>
      <c r="F10582" s="2" t="s">
        <v>858</v>
      </c>
      <c r="G10582" s="2">
        <v>1192</v>
      </c>
      <c r="H10582" s="2">
        <v>7.2783310315599996E-5</v>
      </c>
      <c r="I10582" s="2">
        <v>8.1517307553472001E-5</v>
      </c>
      <c r="J10582" s="26" t="s">
        <v>700</v>
      </c>
    </row>
    <row r="10583" spans="1:10" ht="15.75" hidden="1" customHeight="1" x14ac:dyDescent="0.25">
      <c r="A10583" s="2" t="s">
        <v>853</v>
      </c>
      <c r="B10583" s="2" t="s">
        <v>854</v>
      </c>
      <c r="C10583" s="2">
        <v>2050</v>
      </c>
      <c r="D10583" s="2" t="s">
        <v>241</v>
      </c>
      <c r="E10583" s="2" t="s">
        <v>627</v>
      </c>
      <c r="F10583" s="2" t="s">
        <v>857</v>
      </c>
      <c r="G10583" s="2">
        <v>1203</v>
      </c>
      <c r="H10583" s="40">
        <v>9.4075194283500007E-6</v>
      </c>
      <c r="I10583" s="2">
        <v>1.0536421759752001E-5</v>
      </c>
      <c r="J10583" s="26" t="s">
        <v>700</v>
      </c>
    </row>
    <row r="10584" spans="1:10" ht="15.75" hidden="1" customHeight="1" x14ac:dyDescent="0.25">
      <c r="A10584" s="2" t="s">
        <v>853</v>
      </c>
      <c r="B10584" s="2" t="s">
        <v>854</v>
      </c>
      <c r="C10584" s="2">
        <v>2050</v>
      </c>
      <c r="D10584" s="2" t="s">
        <v>241</v>
      </c>
      <c r="E10584" s="2" t="s">
        <v>627</v>
      </c>
      <c r="F10584" s="2" t="s">
        <v>855</v>
      </c>
      <c r="G10584" s="2">
        <v>1236</v>
      </c>
      <c r="H10584" s="2">
        <v>5.10693898832E-5</v>
      </c>
      <c r="I10584" s="2">
        <v>5.7197716669184008E-5</v>
      </c>
      <c r="J10584" s="26" t="s">
        <v>700</v>
      </c>
    </row>
    <row r="10585" spans="1:10" ht="15.75" hidden="1" customHeight="1" x14ac:dyDescent="0.25">
      <c r="A10585" s="2" t="s">
        <v>853</v>
      </c>
      <c r="B10585" s="2" t="s">
        <v>854</v>
      </c>
      <c r="C10585" s="2">
        <v>2050</v>
      </c>
      <c r="D10585" s="2" t="s">
        <v>241</v>
      </c>
      <c r="E10585" s="2" t="s">
        <v>627</v>
      </c>
      <c r="F10585" s="2" t="s">
        <v>858</v>
      </c>
      <c r="G10585" s="2">
        <v>1293</v>
      </c>
      <c r="H10585" s="2">
        <v>7.5503419793700004E-5</v>
      </c>
      <c r="I10585" s="2">
        <v>8.4563830168944015E-5</v>
      </c>
      <c r="J10585" s="26" t="s">
        <v>700</v>
      </c>
    </row>
    <row r="10586" spans="1:10" ht="15.75" hidden="1" customHeight="1" x14ac:dyDescent="0.25">
      <c r="A10586" s="2" t="s">
        <v>853</v>
      </c>
      <c r="B10586" s="2" t="s">
        <v>854</v>
      </c>
      <c r="C10586" s="2">
        <v>2050</v>
      </c>
      <c r="D10586" s="2" t="s">
        <v>241</v>
      </c>
      <c r="E10586" s="2" t="s">
        <v>627</v>
      </c>
      <c r="F10586" s="2" t="s">
        <v>859</v>
      </c>
      <c r="G10586" s="2">
        <v>1487</v>
      </c>
      <c r="H10586" s="40">
        <v>2.11220572055E-6</v>
      </c>
      <c r="I10586" s="2">
        <v>2.365670407016E-6</v>
      </c>
      <c r="J10586" s="26" t="s">
        <v>700</v>
      </c>
    </row>
    <row r="10587" spans="1:10" ht="15.75" hidden="1" customHeight="1" x14ac:dyDescent="0.25">
      <c r="A10587" s="2" t="s">
        <v>853</v>
      </c>
      <c r="B10587" s="2" t="s">
        <v>854</v>
      </c>
      <c r="C10587" s="2">
        <v>2050</v>
      </c>
      <c r="D10587" s="2" t="s">
        <v>241</v>
      </c>
      <c r="E10587" s="2" t="s">
        <v>627</v>
      </c>
      <c r="F10587" s="2" t="s">
        <v>859</v>
      </c>
      <c r="G10587" s="2">
        <v>1511</v>
      </c>
      <c r="H10587" s="40">
        <v>2.0817367385500001E-6</v>
      </c>
      <c r="I10587" s="2">
        <v>2.3315451471760003E-6</v>
      </c>
      <c r="J10587" s="26" t="s">
        <v>700</v>
      </c>
    </row>
    <row r="10588" spans="1:10" ht="15.75" hidden="1" customHeight="1" x14ac:dyDescent="0.25">
      <c r="A10588" s="2" t="s">
        <v>853</v>
      </c>
      <c r="B10588" s="2" t="s">
        <v>854</v>
      </c>
      <c r="C10588" s="2">
        <v>2050</v>
      </c>
      <c r="D10588" s="2" t="s">
        <v>241</v>
      </c>
      <c r="E10588" s="2" t="s">
        <v>627</v>
      </c>
      <c r="F10588" s="2" t="s">
        <v>857</v>
      </c>
      <c r="G10588" s="2">
        <v>1568</v>
      </c>
      <c r="H10588" s="40">
        <v>8.2079013736800002E-6</v>
      </c>
      <c r="I10588" s="2">
        <v>9.1928495385216014E-6</v>
      </c>
      <c r="J10588" s="26" t="s">
        <v>700</v>
      </c>
    </row>
    <row r="10589" spans="1:10" ht="15.75" hidden="1" customHeight="1" x14ac:dyDescent="0.25">
      <c r="A10589" s="2" t="s">
        <v>853</v>
      </c>
      <c r="B10589" s="2" t="s">
        <v>854</v>
      </c>
      <c r="C10589" s="2">
        <v>2050</v>
      </c>
      <c r="D10589" s="2" t="s">
        <v>241</v>
      </c>
      <c r="E10589" s="2" t="s">
        <v>627</v>
      </c>
      <c r="F10589" s="2" t="s">
        <v>857</v>
      </c>
      <c r="G10589" s="2">
        <v>1867</v>
      </c>
      <c r="H10589" s="40">
        <v>6.0652760112100003E-6</v>
      </c>
      <c r="I10589" s="2">
        <v>6.7931091325552012E-6</v>
      </c>
      <c r="J10589" s="26" t="s">
        <v>700</v>
      </c>
    </row>
    <row r="10590" spans="1:10" ht="15.75" hidden="1" customHeight="1" x14ac:dyDescent="0.25">
      <c r="A10590" s="2" t="s">
        <v>853</v>
      </c>
      <c r="B10590" s="2" t="s">
        <v>854</v>
      </c>
      <c r="C10590" s="2">
        <v>2050</v>
      </c>
      <c r="D10590" s="2" t="s">
        <v>241</v>
      </c>
      <c r="E10590" s="2" t="s">
        <v>627</v>
      </c>
      <c r="F10590" s="2" t="s">
        <v>855</v>
      </c>
      <c r="G10590" s="2">
        <v>1925</v>
      </c>
      <c r="H10590" s="2">
        <v>4.4557178625799997E-5</v>
      </c>
      <c r="I10590" s="2">
        <v>4.9904040060896002E-5</v>
      </c>
      <c r="J10590" s="26" t="s">
        <v>700</v>
      </c>
    </row>
    <row r="10591" spans="1:10" ht="15.75" hidden="1" customHeight="1" x14ac:dyDescent="0.25">
      <c r="A10591" s="2" t="s">
        <v>853</v>
      </c>
      <c r="B10591" s="2" t="s">
        <v>854</v>
      </c>
      <c r="C10591" s="2">
        <v>2050</v>
      </c>
      <c r="D10591" s="2" t="s">
        <v>241</v>
      </c>
      <c r="E10591" s="2" t="s">
        <v>627</v>
      </c>
      <c r="F10591" s="2" t="s">
        <v>857</v>
      </c>
      <c r="G10591" s="2">
        <v>2045</v>
      </c>
      <c r="H10591" s="40">
        <v>6.2919516494700003E-6</v>
      </c>
      <c r="I10591" s="2">
        <v>7.046985847406401E-6</v>
      </c>
      <c r="J10591" s="26" t="s">
        <v>700</v>
      </c>
    </row>
    <row r="10592" spans="1:10" ht="15.75" hidden="1" customHeight="1" x14ac:dyDescent="0.25">
      <c r="A10592" s="2" t="s">
        <v>853</v>
      </c>
      <c r="B10592" s="2" t="s">
        <v>854</v>
      </c>
      <c r="C10592" s="2">
        <v>2050</v>
      </c>
      <c r="D10592" s="2" t="s">
        <v>241</v>
      </c>
      <c r="E10592" s="2" t="s">
        <v>627</v>
      </c>
      <c r="F10592" s="2" t="s">
        <v>855</v>
      </c>
      <c r="G10592" s="2">
        <v>2096</v>
      </c>
      <c r="H10592" s="2">
        <v>3.29257854901E-5</v>
      </c>
      <c r="I10592" s="2">
        <v>3.6876879748912002E-5</v>
      </c>
      <c r="J10592" s="26" t="s">
        <v>700</v>
      </c>
    </row>
    <row r="10593" spans="1:10" ht="15.75" hidden="1" customHeight="1" x14ac:dyDescent="0.25">
      <c r="A10593" s="2" t="s">
        <v>853</v>
      </c>
      <c r="B10593" s="2" t="s">
        <v>854</v>
      </c>
      <c r="C10593" s="2">
        <v>2050</v>
      </c>
      <c r="D10593" s="2" t="s">
        <v>241</v>
      </c>
      <c r="E10593" s="2" t="s">
        <v>627</v>
      </c>
      <c r="F10593" s="2" t="s">
        <v>858</v>
      </c>
      <c r="G10593" s="2">
        <v>2265</v>
      </c>
      <c r="H10593" s="2">
        <v>4.3055002606699999E-5</v>
      </c>
      <c r="I10593" s="2">
        <v>4.8221602919504E-5</v>
      </c>
      <c r="J10593" s="26" t="s">
        <v>700</v>
      </c>
    </row>
    <row r="10594" spans="1:10" ht="15.75" hidden="1" customHeight="1" x14ac:dyDescent="0.25">
      <c r="A10594" s="2" t="s">
        <v>853</v>
      </c>
      <c r="B10594" s="2" t="s">
        <v>854</v>
      </c>
      <c r="C10594" s="2">
        <v>2050</v>
      </c>
      <c r="D10594" s="2" t="s">
        <v>241</v>
      </c>
      <c r="E10594" s="2" t="s">
        <v>627</v>
      </c>
      <c r="F10594" s="2" t="s">
        <v>855</v>
      </c>
      <c r="G10594" s="2">
        <v>2536</v>
      </c>
      <c r="H10594" s="2">
        <v>3.4156309993699997E-5</v>
      </c>
      <c r="I10594" s="2">
        <v>3.8255067192943997E-5</v>
      </c>
      <c r="J10594" s="26" t="s">
        <v>700</v>
      </c>
    </row>
    <row r="10595" spans="1:10" ht="15.75" hidden="1" customHeight="1" x14ac:dyDescent="0.25">
      <c r="A10595" s="2" t="s">
        <v>853</v>
      </c>
      <c r="B10595" s="2" t="s">
        <v>854</v>
      </c>
      <c r="C10595" s="2">
        <v>2050</v>
      </c>
      <c r="D10595" s="2" t="s">
        <v>241</v>
      </c>
      <c r="E10595" s="2" t="s">
        <v>627</v>
      </c>
      <c r="F10595" s="2" t="s">
        <v>858</v>
      </c>
      <c r="G10595" s="2">
        <v>3365</v>
      </c>
      <c r="H10595" s="2">
        <v>2.5736675525000001E-5</v>
      </c>
      <c r="I10595" s="2">
        <v>2.8825076588000003E-5</v>
      </c>
      <c r="J10595" s="26" t="s">
        <v>700</v>
      </c>
    </row>
    <row r="10596" spans="1:10" ht="15.75" hidden="1" customHeight="1" x14ac:dyDescent="0.25">
      <c r="A10596" s="2" t="s">
        <v>853</v>
      </c>
      <c r="B10596" s="2" t="s">
        <v>854</v>
      </c>
      <c r="C10596" s="2">
        <v>2050</v>
      </c>
      <c r="D10596" s="2" t="s">
        <v>241</v>
      </c>
      <c r="E10596" s="2" t="s">
        <v>627</v>
      </c>
      <c r="F10596" s="2" t="s">
        <v>858</v>
      </c>
      <c r="G10596" s="2">
        <v>3416</v>
      </c>
      <c r="H10596" s="2">
        <v>2.53654216067E-5</v>
      </c>
      <c r="I10596" s="2">
        <v>2.8409272199504004E-5</v>
      </c>
      <c r="J10596" s="26" t="s">
        <v>700</v>
      </c>
    </row>
    <row r="10597" spans="1:10" ht="15.75" hidden="1" customHeight="1" x14ac:dyDescent="0.25">
      <c r="A10597" s="2" t="s">
        <v>853</v>
      </c>
      <c r="B10597" s="2" t="s">
        <v>854</v>
      </c>
      <c r="C10597" s="2">
        <v>2050</v>
      </c>
      <c r="D10597" s="2" t="s">
        <v>241</v>
      </c>
      <c r="E10597" s="2" t="s">
        <v>627</v>
      </c>
      <c r="F10597" s="2" t="s">
        <v>857</v>
      </c>
      <c r="G10597" s="2">
        <v>3581</v>
      </c>
      <c r="H10597" s="40">
        <v>3.5879168080999998E-6</v>
      </c>
      <c r="I10597" s="2">
        <v>4.0184668250720003E-6</v>
      </c>
      <c r="J10597" s="26" t="s">
        <v>700</v>
      </c>
    </row>
    <row r="10598" spans="1:10" ht="15.75" hidden="1" customHeight="1" x14ac:dyDescent="0.25">
      <c r="A10598" s="2" t="s">
        <v>853</v>
      </c>
      <c r="B10598" s="2" t="s">
        <v>854</v>
      </c>
      <c r="C10598" s="2">
        <v>2050</v>
      </c>
      <c r="D10598" s="2" t="s">
        <v>241</v>
      </c>
      <c r="E10598" s="2" t="s">
        <v>627</v>
      </c>
      <c r="F10598" s="2" t="s">
        <v>855</v>
      </c>
      <c r="G10598" s="2">
        <v>4344</v>
      </c>
      <c r="H10598" s="2">
        <v>1.9477261957899999E-5</v>
      </c>
      <c r="I10598" s="2">
        <v>2.1814533392848002E-5</v>
      </c>
      <c r="J10598" s="26" t="s">
        <v>700</v>
      </c>
    </row>
    <row r="10599" spans="1:10" ht="15.75" hidden="1" customHeight="1" x14ac:dyDescent="0.25">
      <c r="A10599" s="2" t="s">
        <v>853</v>
      </c>
      <c r="B10599" s="2" t="s">
        <v>854</v>
      </c>
      <c r="C10599" s="2">
        <v>2050</v>
      </c>
      <c r="D10599" s="2" t="s">
        <v>241</v>
      </c>
      <c r="E10599" s="2" t="s">
        <v>627</v>
      </c>
      <c r="F10599" s="2" t="s">
        <v>857</v>
      </c>
      <c r="G10599" s="2">
        <v>5282</v>
      </c>
      <c r="H10599" s="40">
        <v>2.144723112E-6</v>
      </c>
      <c r="I10599" s="2">
        <v>2.40208988544E-6</v>
      </c>
      <c r="J10599" s="26" t="s">
        <v>700</v>
      </c>
    </row>
    <row r="10600" spans="1:10" ht="15.75" hidden="1" customHeight="1" x14ac:dyDescent="0.25">
      <c r="A10600" s="2" t="s">
        <v>853</v>
      </c>
      <c r="B10600" s="2" t="s">
        <v>854</v>
      </c>
      <c r="C10600" s="2">
        <v>2050</v>
      </c>
      <c r="D10600" s="2" t="s">
        <v>241</v>
      </c>
      <c r="E10600" s="2" t="s">
        <v>627</v>
      </c>
      <c r="F10600" s="2" t="s">
        <v>857</v>
      </c>
      <c r="G10600" s="2">
        <v>5362</v>
      </c>
      <c r="H10600" s="40">
        <v>2.1137850581000001E-6</v>
      </c>
      <c r="I10600" s="2">
        <v>2.3674392650720004E-6</v>
      </c>
      <c r="J10600" s="26" t="s">
        <v>700</v>
      </c>
    </row>
    <row r="10601" spans="1:10" ht="15.75" hidden="1" customHeight="1" x14ac:dyDescent="0.25">
      <c r="A10601" s="2" t="s">
        <v>853</v>
      </c>
      <c r="B10601" s="2" t="s">
        <v>854</v>
      </c>
      <c r="C10601" s="2">
        <v>2050</v>
      </c>
      <c r="D10601" s="2" t="s">
        <v>241</v>
      </c>
      <c r="E10601" s="2" t="s">
        <v>627</v>
      </c>
      <c r="F10601" s="2" t="s">
        <v>855</v>
      </c>
      <c r="G10601" s="2">
        <v>6446</v>
      </c>
      <c r="H10601" s="2">
        <v>1.1642781828400001E-5</v>
      </c>
      <c r="I10601" s="2">
        <v>1.3039915647808002E-5</v>
      </c>
      <c r="J10601" s="26" t="s">
        <v>700</v>
      </c>
    </row>
    <row r="10602" spans="1:10" ht="15.75" hidden="1" customHeight="1" x14ac:dyDescent="0.25">
      <c r="A10602" s="2" t="s">
        <v>853</v>
      </c>
      <c r="B10602" s="2" t="s">
        <v>854</v>
      </c>
      <c r="C10602" s="2">
        <v>2050</v>
      </c>
      <c r="D10602" s="2" t="s">
        <v>241</v>
      </c>
      <c r="E10602" s="2" t="s">
        <v>627</v>
      </c>
      <c r="F10602" s="2" t="s">
        <v>855</v>
      </c>
      <c r="G10602" s="2">
        <v>6550</v>
      </c>
      <c r="H10602" s="2">
        <v>1.14748336273E-5</v>
      </c>
      <c r="I10602" s="2">
        <v>1.2851813662576E-5</v>
      </c>
      <c r="J10602" s="26" t="s">
        <v>700</v>
      </c>
    </row>
    <row r="10603" spans="1:10" ht="15.75" hidden="1" customHeight="1" x14ac:dyDescent="0.25">
      <c r="A10603" s="2" t="s">
        <v>853</v>
      </c>
      <c r="B10603" s="2" t="s">
        <v>854</v>
      </c>
      <c r="C10603" s="2">
        <v>2050</v>
      </c>
      <c r="D10603" s="2" t="s">
        <v>241</v>
      </c>
      <c r="E10603" s="2" t="s">
        <v>627</v>
      </c>
      <c r="F10603" s="2" t="s">
        <v>855</v>
      </c>
      <c r="G10603" s="2">
        <v>100000</v>
      </c>
      <c r="H10603" s="40">
        <v>9.9999999999999998E-13</v>
      </c>
      <c r="I10603" s="2">
        <v>1.1200000000000001E-12</v>
      </c>
      <c r="J10603" s="26" t="s">
        <v>700</v>
      </c>
    </row>
    <row r="10604" spans="1:10" ht="15.75" hidden="1" customHeight="1" x14ac:dyDescent="0.25">
      <c r="A10604" s="2" t="s">
        <v>853</v>
      </c>
      <c r="B10604" s="2" t="s">
        <v>861</v>
      </c>
      <c r="C10604" s="2">
        <v>2015</v>
      </c>
      <c r="D10604" s="2" t="s">
        <v>241</v>
      </c>
      <c r="E10604" s="2" t="s">
        <v>627</v>
      </c>
      <c r="F10604" s="2" t="s">
        <v>862</v>
      </c>
      <c r="G10604" s="2">
        <v>-100000</v>
      </c>
      <c r="H10604" s="2">
        <v>0</v>
      </c>
      <c r="I10604" s="2">
        <v>0</v>
      </c>
      <c r="J10604" s="26" t="s">
        <v>700</v>
      </c>
    </row>
    <row r="10605" spans="1:10" ht="15.75" hidden="1" customHeight="1" x14ac:dyDescent="0.25">
      <c r="A10605" s="2" t="s">
        <v>853</v>
      </c>
      <c r="B10605" s="2" t="s">
        <v>861</v>
      </c>
      <c r="C10605" s="2">
        <v>2015</v>
      </c>
      <c r="D10605" s="2" t="s">
        <v>241</v>
      </c>
      <c r="E10605" s="2" t="s">
        <v>627</v>
      </c>
      <c r="F10605" s="2" t="s">
        <v>862</v>
      </c>
      <c r="G10605" s="2">
        <v>285</v>
      </c>
      <c r="H10605" s="2">
        <v>0</v>
      </c>
      <c r="I10605" s="2">
        <v>0</v>
      </c>
      <c r="J10605" s="26" t="s">
        <v>700</v>
      </c>
    </row>
    <row r="10606" spans="1:10" ht="15.75" hidden="1" customHeight="1" x14ac:dyDescent="0.25">
      <c r="A10606" s="2" t="s">
        <v>853</v>
      </c>
      <c r="B10606" s="2" t="s">
        <v>861</v>
      </c>
      <c r="C10606" s="2">
        <v>2015</v>
      </c>
      <c r="D10606" s="2" t="s">
        <v>241</v>
      </c>
      <c r="E10606" s="2" t="s">
        <v>627</v>
      </c>
      <c r="F10606" s="2" t="s">
        <v>862</v>
      </c>
      <c r="G10606" s="2">
        <v>285</v>
      </c>
      <c r="H10606" s="2">
        <v>1.20253682136535</v>
      </c>
      <c r="I10606" s="2">
        <v>1.20253682136535</v>
      </c>
      <c r="J10606" s="26" t="s">
        <v>700</v>
      </c>
    </row>
    <row r="10607" spans="1:10" ht="15.75" hidden="1" customHeight="1" x14ac:dyDescent="0.25">
      <c r="A10607" s="2" t="s">
        <v>853</v>
      </c>
      <c r="B10607" s="2" t="s">
        <v>861</v>
      </c>
      <c r="C10607" s="2">
        <v>2015</v>
      </c>
      <c r="D10607" s="2" t="s">
        <v>241</v>
      </c>
      <c r="E10607" s="2" t="s">
        <v>627</v>
      </c>
      <c r="F10607" s="2" t="s">
        <v>862</v>
      </c>
      <c r="G10607" s="2">
        <v>406</v>
      </c>
      <c r="H10607" s="2">
        <v>3.3755417913198499E-2</v>
      </c>
      <c r="I10607" s="2">
        <v>3.3755417913198499E-2</v>
      </c>
      <c r="J10607" s="26" t="s">
        <v>700</v>
      </c>
    </row>
    <row r="10608" spans="1:10" ht="15.75" hidden="1" customHeight="1" x14ac:dyDescent="0.25">
      <c r="A10608" s="2" t="s">
        <v>853</v>
      </c>
      <c r="B10608" s="2" t="s">
        <v>861</v>
      </c>
      <c r="C10608" s="2">
        <v>2015</v>
      </c>
      <c r="D10608" s="2" t="s">
        <v>241</v>
      </c>
      <c r="E10608" s="2" t="s">
        <v>627</v>
      </c>
      <c r="F10608" s="2" t="s">
        <v>863</v>
      </c>
      <c r="G10608" s="2">
        <v>600</v>
      </c>
      <c r="H10608" s="2">
        <v>0.63291412591934204</v>
      </c>
      <c r="I10608" s="2">
        <v>0.63291412591934204</v>
      </c>
      <c r="J10608" s="26" t="s">
        <v>700</v>
      </c>
    </row>
    <row r="10609" spans="1:10" ht="15.75" hidden="1" customHeight="1" x14ac:dyDescent="0.25">
      <c r="A10609" s="2" t="s">
        <v>853</v>
      </c>
      <c r="B10609" s="2" t="s">
        <v>861</v>
      </c>
      <c r="C10609" s="2">
        <v>2015</v>
      </c>
      <c r="D10609" s="2" t="s">
        <v>241</v>
      </c>
      <c r="E10609" s="2" t="s">
        <v>627</v>
      </c>
      <c r="F10609" s="2" t="s">
        <v>864</v>
      </c>
      <c r="G10609" s="2">
        <v>1029</v>
      </c>
      <c r="H10609" s="2">
        <v>0.16877709329128199</v>
      </c>
      <c r="I10609" s="2">
        <v>0.16877709329128199</v>
      </c>
      <c r="J10609" s="26" t="s">
        <v>700</v>
      </c>
    </row>
    <row r="10610" spans="1:10" ht="15.75" hidden="1" customHeight="1" x14ac:dyDescent="0.25">
      <c r="A10610" s="2" t="s">
        <v>853</v>
      </c>
      <c r="B10610" s="2" t="s">
        <v>861</v>
      </c>
      <c r="C10610" s="2">
        <v>2015</v>
      </c>
      <c r="D10610" s="2" t="s">
        <v>241</v>
      </c>
      <c r="E10610" s="2" t="s">
        <v>627</v>
      </c>
      <c r="F10610" s="2" t="s">
        <v>863</v>
      </c>
      <c r="G10610" s="2">
        <v>2065</v>
      </c>
      <c r="H10610" s="2">
        <v>3.79748463630676</v>
      </c>
      <c r="I10610" s="2">
        <v>3.79748463630676</v>
      </c>
      <c r="J10610" s="26" t="s">
        <v>700</v>
      </c>
    </row>
    <row r="10611" spans="1:10" ht="15.75" hidden="1" customHeight="1" x14ac:dyDescent="0.25">
      <c r="A10611" s="2" t="s">
        <v>853</v>
      </c>
      <c r="B10611" s="2" t="s">
        <v>861</v>
      </c>
      <c r="C10611" s="2">
        <v>2015</v>
      </c>
      <c r="D10611" s="2" t="s">
        <v>241</v>
      </c>
      <c r="E10611" s="2" t="s">
        <v>627</v>
      </c>
      <c r="F10611" s="2" t="s">
        <v>863</v>
      </c>
      <c r="G10611" s="2">
        <v>100000</v>
      </c>
      <c r="H10611" s="40">
        <v>9.9999999999999998E-13</v>
      </c>
      <c r="I10611" s="2">
        <v>9.9999999999999998E-13</v>
      </c>
      <c r="J10611" s="26" t="s">
        <v>700</v>
      </c>
    </row>
    <row r="10612" spans="1:10" ht="15.75" hidden="1" customHeight="1" x14ac:dyDescent="0.25">
      <c r="A10612" s="2" t="s">
        <v>853</v>
      </c>
      <c r="B10612" s="2" t="s">
        <v>861</v>
      </c>
      <c r="C10612" s="2">
        <v>2020</v>
      </c>
      <c r="D10612" s="2" t="s">
        <v>241</v>
      </c>
      <c r="E10612" s="2" t="s">
        <v>627</v>
      </c>
      <c r="F10612" s="2" t="s">
        <v>862</v>
      </c>
      <c r="G10612" s="2">
        <v>-100000</v>
      </c>
      <c r="H10612" s="2">
        <v>0</v>
      </c>
      <c r="I10612" s="2">
        <v>0</v>
      </c>
      <c r="J10612" s="26" t="s">
        <v>700</v>
      </c>
    </row>
    <row r="10613" spans="1:10" ht="15.75" hidden="1" customHeight="1" x14ac:dyDescent="0.25">
      <c r="A10613" s="2" t="s">
        <v>853</v>
      </c>
      <c r="B10613" s="2" t="s">
        <v>861</v>
      </c>
      <c r="C10613" s="2">
        <v>2020</v>
      </c>
      <c r="D10613" s="2" t="s">
        <v>241</v>
      </c>
      <c r="E10613" s="2" t="s">
        <v>627</v>
      </c>
      <c r="F10613" s="2" t="s">
        <v>862</v>
      </c>
      <c r="G10613" s="2">
        <v>262</v>
      </c>
      <c r="H10613" s="2">
        <v>0</v>
      </c>
      <c r="I10613" s="2">
        <v>0</v>
      </c>
      <c r="J10613" s="26" t="s">
        <v>700</v>
      </c>
    </row>
    <row r="10614" spans="1:10" ht="15.75" hidden="1" customHeight="1" x14ac:dyDescent="0.25">
      <c r="A10614" s="2" t="s">
        <v>853</v>
      </c>
      <c r="B10614" s="2" t="s">
        <v>861</v>
      </c>
      <c r="C10614" s="2">
        <v>2020</v>
      </c>
      <c r="D10614" s="2" t="s">
        <v>241</v>
      </c>
      <c r="E10614" s="2" t="s">
        <v>627</v>
      </c>
      <c r="F10614" s="2" t="s">
        <v>862</v>
      </c>
      <c r="G10614" s="2">
        <v>262</v>
      </c>
      <c r="H10614" s="2">
        <v>1.4685860872268599</v>
      </c>
      <c r="I10614" s="2">
        <v>1.4685860872268599</v>
      </c>
      <c r="J10614" s="26" t="s">
        <v>700</v>
      </c>
    </row>
    <row r="10615" spans="1:10" ht="15.75" hidden="1" customHeight="1" x14ac:dyDescent="0.25">
      <c r="A10615" s="2" t="s">
        <v>853</v>
      </c>
      <c r="B10615" s="2" t="s">
        <v>861</v>
      </c>
      <c r="C10615" s="2">
        <v>2020</v>
      </c>
      <c r="D10615" s="2" t="s">
        <v>241</v>
      </c>
      <c r="E10615" s="2" t="s">
        <v>627</v>
      </c>
      <c r="F10615" s="2" t="s">
        <v>862</v>
      </c>
      <c r="G10615" s="2">
        <v>373</v>
      </c>
      <c r="H10615" s="2">
        <v>4.1223470121622099E-2</v>
      </c>
      <c r="I10615" s="2">
        <v>4.1223470121622099E-2</v>
      </c>
      <c r="J10615" s="26" t="s">
        <v>700</v>
      </c>
    </row>
    <row r="10616" spans="1:10" ht="15.75" hidden="1" customHeight="1" x14ac:dyDescent="0.25">
      <c r="A10616" s="2" t="s">
        <v>853</v>
      </c>
      <c r="B10616" s="2" t="s">
        <v>861</v>
      </c>
      <c r="C10616" s="2">
        <v>2020</v>
      </c>
      <c r="D10616" s="2" t="s">
        <v>241</v>
      </c>
      <c r="E10616" s="2" t="s">
        <v>627</v>
      </c>
      <c r="F10616" s="2" t="s">
        <v>863</v>
      </c>
      <c r="G10616" s="2">
        <v>551</v>
      </c>
      <c r="H10616" s="2">
        <v>0.77294009923934903</v>
      </c>
      <c r="I10616" s="2">
        <v>0.77294009923934903</v>
      </c>
      <c r="J10616" s="26" t="s">
        <v>700</v>
      </c>
    </row>
    <row r="10617" spans="1:10" ht="15.75" hidden="1" customHeight="1" x14ac:dyDescent="0.25">
      <c r="A10617" s="2" t="s">
        <v>853</v>
      </c>
      <c r="B10617" s="2" t="s">
        <v>861</v>
      </c>
      <c r="C10617" s="2">
        <v>2020</v>
      </c>
      <c r="D10617" s="2" t="s">
        <v>241</v>
      </c>
      <c r="E10617" s="2" t="s">
        <v>627</v>
      </c>
      <c r="F10617" s="2" t="s">
        <v>864</v>
      </c>
      <c r="G10617" s="2">
        <v>944</v>
      </c>
      <c r="H10617" s="2">
        <v>0.20611734688281999</v>
      </c>
      <c r="I10617" s="2">
        <v>0.20611734688281999</v>
      </c>
      <c r="J10617" s="26" t="s">
        <v>700</v>
      </c>
    </row>
    <row r="10618" spans="1:10" ht="15.75" hidden="1" customHeight="1" x14ac:dyDescent="0.25">
      <c r="A10618" s="2" t="s">
        <v>853</v>
      </c>
      <c r="B10618" s="2" t="s">
        <v>861</v>
      </c>
      <c r="C10618" s="2">
        <v>2020</v>
      </c>
      <c r="D10618" s="2" t="s">
        <v>241</v>
      </c>
      <c r="E10618" s="2" t="s">
        <v>627</v>
      </c>
      <c r="F10618" s="2" t="s">
        <v>863</v>
      </c>
      <c r="G10618" s="2">
        <v>1894</v>
      </c>
      <c r="H10618" s="2">
        <v>4.6376404762268004</v>
      </c>
      <c r="I10618" s="2">
        <v>4.6376404762268004</v>
      </c>
      <c r="J10618" s="26" t="s">
        <v>700</v>
      </c>
    </row>
    <row r="10619" spans="1:10" ht="15.75" hidden="1" customHeight="1" x14ac:dyDescent="0.25">
      <c r="A10619" s="2" t="s">
        <v>853</v>
      </c>
      <c r="B10619" s="2" t="s">
        <v>861</v>
      </c>
      <c r="C10619" s="2">
        <v>2020</v>
      </c>
      <c r="D10619" s="2" t="s">
        <v>241</v>
      </c>
      <c r="E10619" s="2" t="s">
        <v>627</v>
      </c>
      <c r="F10619" s="2" t="s">
        <v>863</v>
      </c>
      <c r="G10619" s="2">
        <v>100000</v>
      </c>
      <c r="H10619" s="40">
        <v>9.9999999999999998E-13</v>
      </c>
      <c r="I10619" s="2">
        <v>9.9999999999999998E-13</v>
      </c>
      <c r="J10619" s="26" t="s">
        <v>700</v>
      </c>
    </row>
    <row r="10620" spans="1:10" ht="15.75" hidden="1" customHeight="1" x14ac:dyDescent="0.25">
      <c r="A10620" s="2" t="s">
        <v>853</v>
      </c>
      <c r="B10620" s="2" t="s">
        <v>861</v>
      </c>
      <c r="C10620" s="2">
        <v>2025</v>
      </c>
      <c r="D10620" s="2" t="s">
        <v>241</v>
      </c>
      <c r="E10620" s="2" t="s">
        <v>627</v>
      </c>
      <c r="F10620" s="2" t="s">
        <v>862</v>
      </c>
      <c r="G10620" s="2">
        <v>-100000</v>
      </c>
      <c r="H10620" s="2">
        <v>0</v>
      </c>
      <c r="I10620" s="2">
        <v>0</v>
      </c>
      <c r="J10620" s="26" t="s">
        <v>700</v>
      </c>
    </row>
    <row r="10621" spans="1:10" ht="15.75" hidden="1" customHeight="1" x14ac:dyDescent="0.25">
      <c r="A10621" s="2" t="s">
        <v>853</v>
      </c>
      <c r="B10621" s="2" t="s">
        <v>861</v>
      </c>
      <c r="C10621" s="2">
        <v>2025</v>
      </c>
      <c r="D10621" s="2" t="s">
        <v>241</v>
      </c>
      <c r="E10621" s="2" t="s">
        <v>627</v>
      </c>
      <c r="F10621" s="2" t="s">
        <v>862</v>
      </c>
      <c r="G10621" s="2">
        <v>240</v>
      </c>
      <c r="H10621" s="2">
        <v>0</v>
      </c>
      <c r="I10621" s="2">
        <v>0</v>
      </c>
      <c r="J10621" s="26" t="s">
        <v>700</v>
      </c>
    </row>
    <row r="10622" spans="1:10" ht="15.75" hidden="1" customHeight="1" x14ac:dyDescent="0.25">
      <c r="A10622" s="2" t="s">
        <v>853</v>
      </c>
      <c r="B10622" s="2" t="s">
        <v>861</v>
      </c>
      <c r="C10622" s="2">
        <v>2025</v>
      </c>
      <c r="D10622" s="2" t="s">
        <v>241</v>
      </c>
      <c r="E10622" s="2" t="s">
        <v>627</v>
      </c>
      <c r="F10622" s="2" t="s">
        <v>862</v>
      </c>
      <c r="G10622" s="2">
        <v>240</v>
      </c>
      <c r="H10622" s="2">
        <v>1.79080486297607</v>
      </c>
      <c r="I10622" s="2">
        <v>1.79080486297607</v>
      </c>
      <c r="J10622" s="26" t="s">
        <v>700</v>
      </c>
    </row>
    <row r="10623" spans="1:10" ht="15.75" hidden="1" customHeight="1" x14ac:dyDescent="0.25">
      <c r="A10623" s="2" t="s">
        <v>853</v>
      </c>
      <c r="B10623" s="2" t="s">
        <v>861</v>
      </c>
      <c r="C10623" s="2">
        <v>2025</v>
      </c>
      <c r="D10623" s="2" t="s">
        <v>241</v>
      </c>
      <c r="E10623" s="2" t="s">
        <v>627</v>
      </c>
      <c r="F10623" s="2" t="s">
        <v>862</v>
      </c>
      <c r="G10623" s="2">
        <v>342</v>
      </c>
      <c r="H10623" s="2">
        <v>5.0268206745386103E-2</v>
      </c>
      <c r="I10623" s="2">
        <v>5.0268206745386103E-2</v>
      </c>
      <c r="J10623" s="26" t="s">
        <v>700</v>
      </c>
    </row>
    <row r="10624" spans="1:10" ht="15.75" hidden="1" customHeight="1" x14ac:dyDescent="0.25">
      <c r="A10624" s="2" t="s">
        <v>853</v>
      </c>
      <c r="B10624" s="2" t="s">
        <v>861</v>
      </c>
      <c r="C10624" s="2">
        <v>2025</v>
      </c>
      <c r="D10624" s="2" t="s">
        <v>241</v>
      </c>
      <c r="E10624" s="2" t="s">
        <v>627</v>
      </c>
      <c r="F10624" s="2" t="s">
        <v>863</v>
      </c>
      <c r="G10624" s="2">
        <v>508</v>
      </c>
      <c r="H10624" s="2">
        <v>0.94252884387969904</v>
      </c>
      <c r="I10624" s="2">
        <v>0.94252884387969904</v>
      </c>
      <c r="J10624" s="26" t="s">
        <v>700</v>
      </c>
    </row>
    <row r="10625" spans="1:10" ht="15.75" hidden="1" customHeight="1" x14ac:dyDescent="0.25">
      <c r="A10625" s="2" t="s">
        <v>853</v>
      </c>
      <c r="B10625" s="2" t="s">
        <v>861</v>
      </c>
      <c r="C10625" s="2">
        <v>2025</v>
      </c>
      <c r="D10625" s="2" t="s">
        <v>241</v>
      </c>
      <c r="E10625" s="2" t="s">
        <v>627</v>
      </c>
      <c r="F10625" s="2" t="s">
        <v>864</v>
      </c>
      <c r="G10625" s="2">
        <v>874</v>
      </c>
      <c r="H10625" s="2">
        <v>0.25134101510047901</v>
      </c>
      <c r="I10625" s="2">
        <v>0.25134101510047901</v>
      </c>
      <c r="J10625" s="26" t="s">
        <v>700</v>
      </c>
    </row>
    <row r="10626" spans="1:10" ht="15.75" hidden="1" customHeight="1" x14ac:dyDescent="0.25">
      <c r="A10626" s="2" t="s">
        <v>853</v>
      </c>
      <c r="B10626" s="2" t="s">
        <v>861</v>
      </c>
      <c r="C10626" s="2">
        <v>2025</v>
      </c>
      <c r="D10626" s="2" t="s">
        <v>241</v>
      </c>
      <c r="E10626" s="2" t="s">
        <v>627</v>
      </c>
      <c r="F10626" s="2" t="s">
        <v>863</v>
      </c>
      <c r="G10626" s="2">
        <v>1756</v>
      </c>
      <c r="H10626" s="2">
        <v>5.6551733016967702</v>
      </c>
      <c r="I10626" s="2">
        <v>5.6551733016967702</v>
      </c>
      <c r="J10626" s="26" t="s">
        <v>700</v>
      </c>
    </row>
    <row r="10627" spans="1:10" ht="15.75" hidden="1" customHeight="1" x14ac:dyDescent="0.25">
      <c r="A10627" s="2" t="s">
        <v>853</v>
      </c>
      <c r="B10627" s="2" t="s">
        <v>861</v>
      </c>
      <c r="C10627" s="2">
        <v>2025</v>
      </c>
      <c r="D10627" s="2" t="s">
        <v>241</v>
      </c>
      <c r="E10627" s="2" t="s">
        <v>627</v>
      </c>
      <c r="F10627" s="2" t="s">
        <v>863</v>
      </c>
      <c r="G10627" s="2">
        <v>100000</v>
      </c>
      <c r="H10627" s="40">
        <v>9.9999999999999998E-13</v>
      </c>
      <c r="I10627" s="2">
        <v>9.9999999999999998E-13</v>
      </c>
      <c r="J10627" s="26" t="s">
        <v>700</v>
      </c>
    </row>
    <row r="10628" spans="1:10" ht="15.75" hidden="1" customHeight="1" x14ac:dyDescent="0.25">
      <c r="A10628" s="2" t="s">
        <v>853</v>
      </c>
      <c r="B10628" s="2" t="s">
        <v>861</v>
      </c>
      <c r="C10628" s="2">
        <v>2030</v>
      </c>
      <c r="D10628" s="2" t="s">
        <v>241</v>
      </c>
      <c r="E10628" s="2" t="s">
        <v>627</v>
      </c>
      <c r="F10628" s="2" t="s">
        <v>862</v>
      </c>
      <c r="G10628" s="2">
        <v>-100000</v>
      </c>
      <c r="H10628" s="2">
        <v>0</v>
      </c>
      <c r="I10628" s="2">
        <v>0</v>
      </c>
      <c r="J10628" s="26" t="s">
        <v>700</v>
      </c>
    </row>
    <row r="10629" spans="1:10" ht="15.75" hidden="1" customHeight="1" x14ac:dyDescent="0.25">
      <c r="A10629" s="2" t="s">
        <v>853</v>
      </c>
      <c r="B10629" s="2" t="s">
        <v>861</v>
      </c>
      <c r="C10629" s="2">
        <v>2030</v>
      </c>
      <c r="D10629" s="2" t="s">
        <v>241</v>
      </c>
      <c r="E10629" s="2" t="s">
        <v>627</v>
      </c>
      <c r="F10629" s="2" t="s">
        <v>862</v>
      </c>
      <c r="G10629" s="2">
        <v>220</v>
      </c>
      <c r="H10629" s="2">
        <v>0</v>
      </c>
      <c r="I10629" s="2">
        <v>0</v>
      </c>
      <c r="J10629" s="26" t="s">
        <v>700</v>
      </c>
    </row>
    <row r="10630" spans="1:10" ht="15.75" hidden="1" customHeight="1" x14ac:dyDescent="0.25">
      <c r="A10630" s="2" t="s">
        <v>853</v>
      </c>
      <c r="B10630" s="2" t="s">
        <v>861</v>
      </c>
      <c r="C10630" s="2">
        <v>2030</v>
      </c>
      <c r="D10630" s="2" t="s">
        <v>241</v>
      </c>
      <c r="E10630" s="2" t="s">
        <v>627</v>
      </c>
      <c r="F10630" s="2" t="s">
        <v>862</v>
      </c>
      <c r="G10630" s="2">
        <v>220</v>
      </c>
      <c r="H10630" s="2">
        <v>2.1484496593475302</v>
      </c>
      <c r="I10630" s="2">
        <v>2.1484496593475302</v>
      </c>
      <c r="J10630" s="26" t="s">
        <v>700</v>
      </c>
    </row>
    <row r="10631" spans="1:10" ht="15.75" hidden="1" customHeight="1" x14ac:dyDescent="0.25">
      <c r="A10631" s="2" t="s">
        <v>853</v>
      </c>
      <c r="B10631" s="2" t="s">
        <v>861</v>
      </c>
      <c r="C10631" s="2">
        <v>2030</v>
      </c>
      <c r="D10631" s="2" t="s">
        <v>241</v>
      </c>
      <c r="E10631" s="2" t="s">
        <v>627</v>
      </c>
      <c r="F10631" s="2" t="s">
        <v>862</v>
      </c>
      <c r="G10631" s="2">
        <v>314</v>
      </c>
      <c r="H10631" s="2">
        <v>6.0307361185550697E-2</v>
      </c>
      <c r="I10631" s="2">
        <v>6.0307361185550697E-2</v>
      </c>
      <c r="J10631" s="26" t="s">
        <v>700</v>
      </c>
    </row>
    <row r="10632" spans="1:10" ht="15.75" hidden="1" customHeight="1" x14ac:dyDescent="0.25">
      <c r="A10632" s="2" t="s">
        <v>853</v>
      </c>
      <c r="B10632" s="2" t="s">
        <v>861</v>
      </c>
      <c r="C10632" s="2">
        <v>2030</v>
      </c>
      <c r="D10632" s="2" t="s">
        <v>241</v>
      </c>
      <c r="E10632" s="2" t="s">
        <v>627</v>
      </c>
      <c r="F10632" s="2" t="s">
        <v>863</v>
      </c>
      <c r="G10632" s="2">
        <v>468</v>
      </c>
      <c r="H10632" s="2">
        <v>1.1307629346847501</v>
      </c>
      <c r="I10632" s="2">
        <v>1.1307629346847501</v>
      </c>
      <c r="J10632" s="26" t="s">
        <v>700</v>
      </c>
    </row>
    <row r="10633" spans="1:10" ht="15.75" hidden="1" customHeight="1" x14ac:dyDescent="0.25">
      <c r="A10633" s="2" t="s">
        <v>853</v>
      </c>
      <c r="B10633" s="2" t="s">
        <v>861</v>
      </c>
      <c r="C10633" s="2">
        <v>2030</v>
      </c>
      <c r="D10633" s="2" t="s">
        <v>241</v>
      </c>
      <c r="E10633" s="2" t="s">
        <v>627</v>
      </c>
      <c r="F10633" s="2" t="s">
        <v>864</v>
      </c>
      <c r="G10633" s="2">
        <v>809</v>
      </c>
      <c r="H10633" s="2">
        <v>0.30153679847717202</v>
      </c>
      <c r="I10633" s="2">
        <v>0.30153679847717202</v>
      </c>
      <c r="J10633" s="26" t="s">
        <v>700</v>
      </c>
    </row>
    <row r="10634" spans="1:10" ht="15.75" hidden="1" customHeight="1" x14ac:dyDescent="0.25">
      <c r="A10634" s="2" t="s">
        <v>853</v>
      </c>
      <c r="B10634" s="2" t="s">
        <v>861</v>
      </c>
      <c r="C10634" s="2">
        <v>2030</v>
      </c>
      <c r="D10634" s="2" t="s">
        <v>241</v>
      </c>
      <c r="E10634" s="2" t="s">
        <v>627</v>
      </c>
      <c r="F10634" s="2" t="s">
        <v>863</v>
      </c>
      <c r="G10634" s="2">
        <v>1625</v>
      </c>
      <c r="H10634" s="2">
        <v>6.7845778465270996</v>
      </c>
      <c r="I10634" s="2">
        <v>6.7845778465270996</v>
      </c>
      <c r="J10634" s="26" t="s">
        <v>700</v>
      </c>
    </row>
    <row r="10635" spans="1:10" ht="15.75" hidden="1" customHeight="1" x14ac:dyDescent="0.25">
      <c r="A10635" s="2" t="s">
        <v>853</v>
      </c>
      <c r="B10635" s="2" t="s">
        <v>861</v>
      </c>
      <c r="C10635" s="2">
        <v>2030</v>
      </c>
      <c r="D10635" s="2" t="s">
        <v>241</v>
      </c>
      <c r="E10635" s="2" t="s">
        <v>627</v>
      </c>
      <c r="F10635" s="2" t="s">
        <v>863</v>
      </c>
      <c r="G10635" s="2">
        <v>100000</v>
      </c>
      <c r="H10635" s="40">
        <v>9.9999999999999998E-13</v>
      </c>
      <c r="I10635" s="2">
        <v>9.9999999999999998E-13</v>
      </c>
      <c r="J10635" s="26" t="s">
        <v>700</v>
      </c>
    </row>
    <row r="10636" spans="1:10" ht="15.75" hidden="1" customHeight="1" x14ac:dyDescent="0.25">
      <c r="A10636" s="2" t="s">
        <v>853</v>
      </c>
      <c r="B10636" s="2" t="s">
        <v>861</v>
      </c>
      <c r="C10636" s="2">
        <v>2035</v>
      </c>
      <c r="D10636" s="2" t="s">
        <v>241</v>
      </c>
      <c r="E10636" s="2" t="s">
        <v>627</v>
      </c>
      <c r="F10636" s="2" t="s">
        <v>862</v>
      </c>
      <c r="G10636" s="2">
        <v>-100000</v>
      </c>
      <c r="H10636" s="2">
        <v>0</v>
      </c>
      <c r="I10636" s="2">
        <v>0</v>
      </c>
      <c r="J10636" s="26" t="s">
        <v>700</v>
      </c>
    </row>
    <row r="10637" spans="1:10" ht="15.75" hidden="1" customHeight="1" x14ac:dyDescent="0.25">
      <c r="A10637" s="2" t="s">
        <v>853</v>
      </c>
      <c r="B10637" s="2" t="s">
        <v>861</v>
      </c>
      <c r="C10637" s="2">
        <v>2035</v>
      </c>
      <c r="D10637" s="2" t="s">
        <v>241</v>
      </c>
      <c r="E10637" s="2" t="s">
        <v>627</v>
      </c>
      <c r="F10637" s="2" t="s">
        <v>862</v>
      </c>
      <c r="G10637" s="2">
        <v>225</v>
      </c>
      <c r="H10637" s="2">
        <v>0</v>
      </c>
      <c r="I10637" s="2">
        <v>0</v>
      </c>
      <c r="J10637" s="26" t="s">
        <v>700</v>
      </c>
    </row>
    <row r="10638" spans="1:10" ht="15.75" hidden="1" customHeight="1" x14ac:dyDescent="0.25">
      <c r="A10638" s="2" t="s">
        <v>853</v>
      </c>
      <c r="B10638" s="2" t="s">
        <v>861</v>
      </c>
      <c r="C10638" s="2">
        <v>2035</v>
      </c>
      <c r="D10638" s="2" t="s">
        <v>241</v>
      </c>
      <c r="E10638" s="2" t="s">
        <v>627</v>
      </c>
      <c r="F10638" s="2" t="s">
        <v>862</v>
      </c>
      <c r="G10638" s="2">
        <v>225</v>
      </c>
      <c r="H10638" s="2">
        <v>2.20593833923339</v>
      </c>
      <c r="I10638" s="2">
        <v>2.20593833923339</v>
      </c>
      <c r="J10638" s="26" t="s">
        <v>700</v>
      </c>
    </row>
    <row r="10639" spans="1:10" ht="15.75" hidden="1" customHeight="1" x14ac:dyDescent="0.25">
      <c r="A10639" s="2" t="s">
        <v>853</v>
      </c>
      <c r="B10639" s="2" t="s">
        <v>861</v>
      </c>
      <c r="C10639" s="2">
        <v>2035</v>
      </c>
      <c r="D10639" s="2" t="s">
        <v>241</v>
      </c>
      <c r="E10639" s="2" t="s">
        <v>627</v>
      </c>
      <c r="F10639" s="2" t="s">
        <v>862</v>
      </c>
      <c r="G10639" s="2">
        <v>322</v>
      </c>
      <c r="H10639" s="2">
        <v>6.1921078711748102E-2</v>
      </c>
      <c r="I10639" s="2">
        <v>6.1921078711748102E-2</v>
      </c>
      <c r="J10639" s="26" t="s">
        <v>700</v>
      </c>
    </row>
    <row r="10640" spans="1:10" ht="15.75" hidden="1" customHeight="1" x14ac:dyDescent="0.25">
      <c r="A10640" s="2" t="s">
        <v>853</v>
      </c>
      <c r="B10640" s="2" t="s">
        <v>861</v>
      </c>
      <c r="C10640" s="2">
        <v>2035</v>
      </c>
      <c r="D10640" s="2" t="s">
        <v>241</v>
      </c>
      <c r="E10640" s="2" t="s">
        <v>627</v>
      </c>
      <c r="F10640" s="2" t="s">
        <v>863</v>
      </c>
      <c r="G10640" s="2">
        <v>481</v>
      </c>
      <c r="H10640" s="2">
        <v>1.1610201597213701</v>
      </c>
      <c r="I10640" s="2">
        <v>1.1610201597213701</v>
      </c>
      <c r="J10640" s="26" t="s">
        <v>700</v>
      </c>
    </row>
    <row r="10641" spans="1:10" ht="15.75" hidden="1" customHeight="1" x14ac:dyDescent="0.25">
      <c r="A10641" s="2" t="s">
        <v>853</v>
      </c>
      <c r="B10641" s="2" t="s">
        <v>861</v>
      </c>
      <c r="C10641" s="2">
        <v>2035</v>
      </c>
      <c r="D10641" s="2" t="s">
        <v>241</v>
      </c>
      <c r="E10641" s="2" t="s">
        <v>627</v>
      </c>
      <c r="F10641" s="2" t="s">
        <v>864</v>
      </c>
      <c r="G10641" s="2">
        <v>832</v>
      </c>
      <c r="H10641" s="2">
        <v>0.30960538983344998</v>
      </c>
      <c r="I10641" s="2">
        <v>0.30960538983344998</v>
      </c>
      <c r="J10641" s="26" t="s">
        <v>700</v>
      </c>
    </row>
    <row r="10642" spans="1:10" ht="15.75" hidden="1" customHeight="1" x14ac:dyDescent="0.25">
      <c r="A10642" s="2" t="s">
        <v>853</v>
      </c>
      <c r="B10642" s="2" t="s">
        <v>861</v>
      </c>
      <c r="C10642" s="2">
        <v>2035</v>
      </c>
      <c r="D10642" s="2" t="s">
        <v>241</v>
      </c>
      <c r="E10642" s="2" t="s">
        <v>627</v>
      </c>
      <c r="F10642" s="2" t="s">
        <v>863</v>
      </c>
      <c r="G10642" s="2">
        <v>1674</v>
      </c>
      <c r="H10642" s="2">
        <v>6.96612119674682</v>
      </c>
      <c r="I10642" s="2">
        <v>6.96612119674682</v>
      </c>
      <c r="J10642" s="26" t="s">
        <v>700</v>
      </c>
    </row>
    <row r="10643" spans="1:10" ht="15.75" hidden="1" customHeight="1" x14ac:dyDescent="0.25">
      <c r="A10643" s="2" t="s">
        <v>853</v>
      </c>
      <c r="B10643" s="2" t="s">
        <v>861</v>
      </c>
      <c r="C10643" s="2">
        <v>2035</v>
      </c>
      <c r="D10643" s="2" t="s">
        <v>241</v>
      </c>
      <c r="E10643" s="2" t="s">
        <v>627</v>
      </c>
      <c r="F10643" s="2" t="s">
        <v>863</v>
      </c>
      <c r="G10643" s="2">
        <v>100000</v>
      </c>
      <c r="H10643" s="40">
        <v>9.9999999999999998E-13</v>
      </c>
      <c r="I10643" s="2">
        <v>9.9999999999999998E-13</v>
      </c>
      <c r="J10643" s="26" t="s">
        <v>700</v>
      </c>
    </row>
    <row r="10644" spans="1:10" ht="15.75" hidden="1" customHeight="1" x14ac:dyDescent="0.25">
      <c r="A10644" s="2" t="s">
        <v>853</v>
      </c>
      <c r="B10644" s="2" t="s">
        <v>861</v>
      </c>
      <c r="C10644" s="2">
        <v>2040</v>
      </c>
      <c r="D10644" s="2" t="s">
        <v>241</v>
      </c>
      <c r="E10644" s="2" t="s">
        <v>627</v>
      </c>
      <c r="F10644" s="2" t="s">
        <v>862</v>
      </c>
      <c r="G10644" s="2">
        <v>-100000</v>
      </c>
      <c r="H10644" s="2">
        <v>0</v>
      </c>
      <c r="I10644" s="2">
        <v>0</v>
      </c>
      <c r="J10644" s="26" t="s">
        <v>700</v>
      </c>
    </row>
    <row r="10645" spans="1:10" ht="15.75" hidden="1" customHeight="1" x14ac:dyDescent="0.25">
      <c r="A10645" s="2" t="s">
        <v>853</v>
      </c>
      <c r="B10645" s="2" t="s">
        <v>861</v>
      </c>
      <c r="C10645" s="2">
        <v>2040</v>
      </c>
      <c r="D10645" s="2" t="s">
        <v>241</v>
      </c>
      <c r="E10645" s="2" t="s">
        <v>627</v>
      </c>
      <c r="F10645" s="2" t="s">
        <v>862</v>
      </c>
      <c r="G10645" s="2">
        <v>230</v>
      </c>
      <c r="H10645" s="2">
        <v>2.2573890686035099</v>
      </c>
      <c r="I10645" s="2">
        <v>2.2573890686035099</v>
      </c>
      <c r="J10645" s="26" t="s">
        <v>700</v>
      </c>
    </row>
    <row r="10646" spans="1:10" ht="15.75" hidden="1" customHeight="1" x14ac:dyDescent="0.25">
      <c r="A10646" s="2" t="s">
        <v>853</v>
      </c>
      <c r="B10646" s="2" t="s">
        <v>861</v>
      </c>
      <c r="C10646" s="2">
        <v>2040</v>
      </c>
      <c r="D10646" s="2" t="s">
        <v>241</v>
      </c>
      <c r="E10646" s="2" t="s">
        <v>627</v>
      </c>
      <c r="F10646" s="2" t="s">
        <v>862</v>
      </c>
      <c r="G10646" s="2">
        <v>230</v>
      </c>
      <c r="H10646" s="2">
        <v>0</v>
      </c>
      <c r="I10646" s="2">
        <v>0</v>
      </c>
      <c r="J10646" s="26" t="s">
        <v>700</v>
      </c>
    </row>
    <row r="10647" spans="1:10" ht="15.75" hidden="1" customHeight="1" x14ac:dyDescent="0.25">
      <c r="A10647" s="2" t="s">
        <v>853</v>
      </c>
      <c r="B10647" s="2" t="s">
        <v>861</v>
      </c>
      <c r="C10647" s="2">
        <v>2040</v>
      </c>
      <c r="D10647" s="2" t="s">
        <v>241</v>
      </c>
      <c r="E10647" s="2" t="s">
        <v>627</v>
      </c>
      <c r="F10647" s="2" t="s">
        <v>862</v>
      </c>
      <c r="G10647" s="2">
        <v>329</v>
      </c>
      <c r="H10647" s="2">
        <v>6.3365310430526706E-2</v>
      </c>
      <c r="I10647" s="2">
        <v>6.3365310430526706E-2</v>
      </c>
      <c r="J10647" s="26" t="s">
        <v>700</v>
      </c>
    </row>
    <row r="10648" spans="1:10" ht="15.75" hidden="1" customHeight="1" x14ac:dyDescent="0.25">
      <c r="A10648" s="2" t="s">
        <v>853</v>
      </c>
      <c r="B10648" s="2" t="s">
        <v>861</v>
      </c>
      <c r="C10648" s="2">
        <v>2040</v>
      </c>
      <c r="D10648" s="2" t="s">
        <v>241</v>
      </c>
      <c r="E10648" s="2" t="s">
        <v>627</v>
      </c>
      <c r="F10648" s="2" t="s">
        <v>863</v>
      </c>
      <c r="G10648" s="2">
        <v>493</v>
      </c>
      <c r="H10648" s="2">
        <v>1.18809950351715</v>
      </c>
      <c r="I10648" s="2">
        <v>1.18809950351715</v>
      </c>
      <c r="J10648" s="26" t="s">
        <v>700</v>
      </c>
    </row>
    <row r="10649" spans="1:10" ht="15.75" hidden="1" customHeight="1" x14ac:dyDescent="0.25">
      <c r="A10649" s="2" t="s">
        <v>853</v>
      </c>
      <c r="B10649" s="2" t="s">
        <v>861</v>
      </c>
      <c r="C10649" s="2">
        <v>2040</v>
      </c>
      <c r="D10649" s="2" t="s">
        <v>241</v>
      </c>
      <c r="E10649" s="2" t="s">
        <v>627</v>
      </c>
      <c r="F10649" s="2" t="s">
        <v>864</v>
      </c>
      <c r="G10649" s="2">
        <v>855</v>
      </c>
      <c r="H10649" s="2">
        <v>0.316826552152633</v>
      </c>
      <c r="I10649" s="2">
        <v>0.316826552152633</v>
      </c>
      <c r="J10649" s="26" t="s">
        <v>700</v>
      </c>
    </row>
    <row r="10650" spans="1:10" ht="15.75" hidden="1" customHeight="1" x14ac:dyDescent="0.25">
      <c r="A10650" s="2" t="s">
        <v>853</v>
      </c>
      <c r="B10650" s="2" t="s">
        <v>861</v>
      </c>
      <c r="C10650" s="2">
        <v>2040</v>
      </c>
      <c r="D10650" s="2" t="s">
        <v>241</v>
      </c>
      <c r="E10650" s="2" t="s">
        <v>627</v>
      </c>
      <c r="F10650" s="2" t="s">
        <v>863</v>
      </c>
      <c r="G10650" s="2">
        <v>1723</v>
      </c>
      <c r="H10650" s="2">
        <v>7.1285972595214799</v>
      </c>
      <c r="I10650" s="2">
        <v>7.1285972595214799</v>
      </c>
      <c r="J10650" s="26" t="s">
        <v>700</v>
      </c>
    </row>
    <row r="10651" spans="1:10" ht="15.75" hidden="1" customHeight="1" x14ac:dyDescent="0.25">
      <c r="A10651" s="2" t="s">
        <v>853</v>
      </c>
      <c r="B10651" s="2" t="s">
        <v>861</v>
      </c>
      <c r="C10651" s="2">
        <v>2040</v>
      </c>
      <c r="D10651" s="2" t="s">
        <v>241</v>
      </c>
      <c r="E10651" s="2" t="s">
        <v>627</v>
      </c>
      <c r="F10651" s="2" t="s">
        <v>863</v>
      </c>
      <c r="G10651" s="2">
        <v>100000</v>
      </c>
      <c r="H10651" s="40">
        <v>9.9999999999999998E-13</v>
      </c>
      <c r="I10651" s="2">
        <v>9.9999999999999998E-13</v>
      </c>
      <c r="J10651" s="26" t="s">
        <v>700</v>
      </c>
    </row>
    <row r="10652" spans="1:10" ht="15.75" hidden="1" customHeight="1" x14ac:dyDescent="0.25">
      <c r="A10652" s="2" t="s">
        <v>853</v>
      </c>
      <c r="B10652" s="2" t="s">
        <v>861</v>
      </c>
      <c r="C10652" s="2">
        <v>2045</v>
      </c>
      <c r="D10652" s="2" t="s">
        <v>241</v>
      </c>
      <c r="E10652" s="2" t="s">
        <v>627</v>
      </c>
      <c r="F10652" s="2" t="s">
        <v>862</v>
      </c>
      <c r="G10652" s="2">
        <v>-100000</v>
      </c>
      <c r="H10652" s="2">
        <v>0</v>
      </c>
      <c r="I10652" s="2">
        <v>0</v>
      </c>
      <c r="J10652" s="26" t="s">
        <v>700</v>
      </c>
    </row>
    <row r="10653" spans="1:10" ht="15.75" hidden="1" customHeight="1" x14ac:dyDescent="0.25">
      <c r="A10653" s="2" t="s">
        <v>853</v>
      </c>
      <c r="B10653" s="2" t="s">
        <v>861</v>
      </c>
      <c r="C10653" s="2">
        <v>2045</v>
      </c>
      <c r="D10653" s="2" t="s">
        <v>241</v>
      </c>
      <c r="E10653" s="2" t="s">
        <v>627</v>
      </c>
      <c r="F10653" s="2" t="s">
        <v>862</v>
      </c>
      <c r="G10653" s="2">
        <v>233</v>
      </c>
      <c r="H10653" s="2">
        <v>2.304044008255</v>
      </c>
      <c r="I10653" s="2">
        <v>2.304044008255</v>
      </c>
      <c r="J10653" s="26" t="s">
        <v>700</v>
      </c>
    </row>
    <row r="10654" spans="1:10" ht="15.75" hidden="1" customHeight="1" x14ac:dyDescent="0.25">
      <c r="A10654" s="2" t="s">
        <v>853</v>
      </c>
      <c r="B10654" s="2" t="s">
        <v>861</v>
      </c>
      <c r="C10654" s="2">
        <v>2045</v>
      </c>
      <c r="D10654" s="2" t="s">
        <v>241</v>
      </c>
      <c r="E10654" s="2" t="s">
        <v>627</v>
      </c>
      <c r="F10654" s="2" t="s">
        <v>862</v>
      </c>
      <c r="G10654" s="2">
        <v>233</v>
      </c>
      <c r="H10654" s="2">
        <v>0</v>
      </c>
      <c r="I10654" s="2">
        <v>0</v>
      </c>
      <c r="J10654" s="26" t="s">
        <v>700</v>
      </c>
    </row>
    <row r="10655" spans="1:10" ht="15.75" hidden="1" customHeight="1" x14ac:dyDescent="0.25">
      <c r="A10655" s="2" t="s">
        <v>853</v>
      </c>
      <c r="B10655" s="2" t="s">
        <v>861</v>
      </c>
      <c r="C10655" s="2">
        <v>2045</v>
      </c>
      <c r="D10655" s="2" t="s">
        <v>241</v>
      </c>
      <c r="E10655" s="2" t="s">
        <v>627</v>
      </c>
      <c r="F10655" s="2" t="s">
        <v>862</v>
      </c>
      <c r="G10655" s="2">
        <v>334</v>
      </c>
      <c r="H10655" s="2">
        <v>6.4674913883209201E-2</v>
      </c>
      <c r="I10655" s="2">
        <v>6.4674913883209201E-2</v>
      </c>
      <c r="J10655" s="26" t="s">
        <v>700</v>
      </c>
    </row>
    <row r="10656" spans="1:10" ht="15.75" hidden="1" customHeight="1" x14ac:dyDescent="0.25">
      <c r="A10656" s="2" t="s">
        <v>853</v>
      </c>
      <c r="B10656" s="2" t="s">
        <v>861</v>
      </c>
      <c r="C10656" s="2">
        <v>2045</v>
      </c>
      <c r="D10656" s="2" t="s">
        <v>241</v>
      </c>
      <c r="E10656" s="2" t="s">
        <v>627</v>
      </c>
      <c r="F10656" s="2" t="s">
        <v>863</v>
      </c>
      <c r="G10656" s="2">
        <v>503</v>
      </c>
      <c r="H10656" s="2">
        <v>1.2126547098159699</v>
      </c>
      <c r="I10656" s="2">
        <v>1.2126547098159699</v>
      </c>
      <c r="J10656" s="26" t="s">
        <v>700</v>
      </c>
    </row>
    <row r="10657" spans="1:10" ht="15.75" hidden="1" customHeight="1" x14ac:dyDescent="0.25">
      <c r="A10657" s="2" t="s">
        <v>853</v>
      </c>
      <c r="B10657" s="2" t="s">
        <v>861</v>
      </c>
      <c r="C10657" s="2">
        <v>2045</v>
      </c>
      <c r="D10657" s="2" t="s">
        <v>241</v>
      </c>
      <c r="E10657" s="2" t="s">
        <v>627</v>
      </c>
      <c r="F10657" s="2" t="s">
        <v>864</v>
      </c>
      <c r="G10657" s="2">
        <v>875</v>
      </c>
      <c r="H10657" s="2">
        <v>0.32337459921836798</v>
      </c>
      <c r="I10657" s="2">
        <v>0.32337459921836798</v>
      </c>
      <c r="J10657" s="26" t="s">
        <v>700</v>
      </c>
    </row>
    <row r="10658" spans="1:10" ht="15.75" hidden="1" customHeight="1" x14ac:dyDescent="0.25">
      <c r="A10658" s="2" t="s">
        <v>853</v>
      </c>
      <c r="B10658" s="2" t="s">
        <v>861</v>
      </c>
      <c r="C10658" s="2">
        <v>2045</v>
      </c>
      <c r="D10658" s="2" t="s">
        <v>241</v>
      </c>
      <c r="E10658" s="2" t="s">
        <v>627</v>
      </c>
      <c r="F10658" s="2" t="s">
        <v>863</v>
      </c>
      <c r="G10658" s="2">
        <v>1763</v>
      </c>
      <c r="H10658" s="2">
        <v>7.2759280204772896</v>
      </c>
      <c r="I10658" s="2">
        <v>7.2759280204772896</v>
      </c>
      <c r="J10658" s="26" t="s">
        <v>700</v>
      </c>
    </row>
    <row r="10659" spans="1:10" ht="15.75" hidden="1" customHeight="1" x14ac:dyDescent="0.25">
      <c r="A10659" s="2" t="s">
        <v>853</v>
      </c>
      <c r="B10659" s="2" t="s">
        <v>861</v>
      </c>
      <c r="C10659" s="2">
        <v>2045</v>
      </c>
      <c r="D10659" s="2" t="s">
        <v>241</v>
      </c>
      <c r="E10659" s="2" t="s">
        <v>627</v>
      </c>
      <c r="F10659" s="2" t="s">
        <v>863</v>
      </c>
      <c r="G10659" s="2">
        <v>100000</v>
      </c>
      <c r="H10659" s="40">
        <v>9.9999999999999998E-13</v>
      </c>
      <c r="I10659" s="2">
        <v>9.9999999999999998E-13</v>
      </c>
      <c r="J10659" s="26" t="s">
        <v>700</v>
      </c>
    </row>
    <row r="10660" spans="1:10" ht="15.75" hidden="1" customHeight="1" x14ac:dyDescent="0.25">
      <c r="A10660" s="2" t="s">
        <v>853</v>
      </c>
      <c r="B10660" s="2" t="s">
        <v>861</v>
      </c>
      <c r="C10660" s="2">
        <v>2050</v>
      </c>
      <c r="D10660" s="2" t="s">
        <v>241</v>
      </c>
      <c r="E10660" s="2" t="s">
        <v>627</v>
      </c>
      <c r="F10660" s="2" t="s">
        <v>862</v>
      </c>
      <c r="G10660" s="2">
        <v>-100000</v>
      </c>
      <c r="H10660" s="2">
        <v>0</v>
      </c>
      <c r="I10660" s="2">
        <v>0</v>
      </c>
      <c r="J10660" s="26" t="s">
        <v>700</v>
      </c>
    </row>
    <row r="10661" spans="1:10" ht="15.75" hidden="1" customHeight="1" x14ac:dyDescent="0.25">
      <c r="A10661" s="2" t="s">
        <v>853</v>
      </c>
      <c r="B10661" s="2" t="s">
        <v>861</v>
      </c>
      <c r="C10661" s="2">
        <v>2050</v>
      </c>
      <c r="D10661" s="2" t="s">
        <v>241</v>
      </c>
      <c r="E10661" s="2" t="s">
        <v>627</v>
      </c>
      <c r="F10661" s="2" t="s">
        <v>862</v>
      </c>
      <c r="G10661" s="2">
        <v>235</v>
      </c>
      <c r="H10661" s="2">
        <v>2.3487892150878902</v>
      </c>
      <c r="I10661" s="2">
        <v>2.3487892150878902</v>
      </c>
      <c r="J10661" s="26" t="s">
        <v>700</v>
      </c>
    </row>
    <row r="10662" spans="1:10" ht="15.75" hidden="1" customHeight="1" x14ac:dyDescent="0.25">
      <c r="A10662" s="2" t="s">
        <v>853</v>
      </c>
      <c r="B10662" s="2" t="s">
        <v>861</v>
      </c>
      <c r="C10662" s="2">
        <v>2050</v>
      </c>
      <c r="D10662" s="2" t="s">
        <v>241</v>
      </c>
      <c r="E10662" s="2" t="s">
        <v>627</v>
      </c>
      <c r="F10662" s="2" t="s">
        <v>862</v>
      </c>
      <c r="G10662" s="2">
        <v>235</v>
      </c>
      <c r="H10662" s="2">
        <v>0</v>
      </c>
      <c r="I10662" s="2">
        <v>0</v>
      </c>
      <c r="J10662" s="26" t="s">
        <v>700</v>
      </c>
    </row>
    <row r="10663" spans="1:10" ht="15.75" hidden="1" customHeight="1" x14ac:dyDescent="0.25">
      <c r="A10663" s="2" t="s">
        <v>853</v>
      </c>
      <c r="B10663" s="2" t="s">
        <v>861</v>
      </c>
      <c r="C10663" s="2">
        <v>2050</v>
      </c>
      <c r="D10663" s="2" t="s">
        <v>241</v>
      </c>
      <c r="E10663" s="2" t="s">
        <v>627</v>
      </c>
      <c r="F10663" s="2" t="s">
        <v>862</v>
      </c>
      <c r="G10663" s="2">
        <v>339</v>
      </c>
      <c r="H10663" s="2">
        <v>6.5930925309658106E-2</v>
      </c>
      <c r="I10663" s="2">
        <v>6.5930925309658106E-2</v>
      </c>
      <c r="J10663" s="26" t="s">
        <v>700</v>
      </c>
    </row>
    <row r="10664" spans="1:10" ht="15.75" hidden="1" customHeight="1" x14ac:dyDescent="0.25">
      <c r="A10664" s="2" t="s">
        <v>853</v>
      </c>
      <c r="B10664" s="2" t="s">
        <v>861</v>
      </c>
      <c r="C10664" s="2">
        <v>2050</v>
      </c>
      <c r="D10664" s="2" t="s">
        <v>241</v>
      </c>
      <c r="E10664" s="2" t="s">
        <v>627</v>
      </c>
      <c r="F10664" s="2" t="s">
        <v>863</v>
      </c>
      <c r="G10664" s="2">
        <v>512</v>
      </c>
      <c r="H10664" s="2">
        <v>1.2362048625946001</v>
      </c>
      <c r="I10664" s="2">
        <v>1.2362048625946001</v>
      </c>
      <c r="J10664" s="26" t="s">
        <v>700</v>
      </c>
    </row>
    <row r="10665" spans="1:10" ht="15.75" hidden="1" customHeight="1" x14ac:dyDescent="0.25">
      <c r="A10665" s="2" t="s">
        <v>853</v>
      </c>
      <c r="B10665" s="2" t="s">
        <v>861</v>
      </c>
      <c r="C10665" s="2">
        <v>2050</v>
      </c>
      <c r="D10665" s="2" t="s">
        <v>241</v>
      </c>
      <c r="E10665" s="2" t="s">
        <v>627</v>
      </c>
      <c r="F10665" s="2" t="s">
        <v>864</v>
      </c>
      <c r="G10665" s="2">
        <v>893</v>
      </c>
      <c r="H10665" s="2">
        <v>0.32965463399887002</v>
      </c>
      <c r="I10665" s="2">
        <v>0.32965463399887002</v>
      </c>
      <c r="J10665" s="26" t="s">
        <v>700</v>
      </c>
    </row>
    <row r="10666" spans="1:10" ht="15.75" hidden="1" customHeight="1" x14ac:dyDescent="0.25">
      <c r="A10666" s="2" t="s">
        <v>853</v>
      </c>
      <c r="B10666" s="2" t="s">
        <v>861</v>
      </c>
      <c r="C10666" s="2">
        <v>2050</v>
      </c>
      <c r="D10666" s="2" t="s">
        <v>241</v>
      </c>
      <c r="E10666" s="2" t="s">
        <v>627</v>
      </c>
      <c r="F10666" s="2" t="s">
        <v>863</v>
      </c>
      <c r="G10666" s="2">
        <v>1803</v>
      </c>
      <c r="H10666" s="2">
        <v>7.4172291755676198</v>
      </c>
      <c r="I10666" s="2">
        <v>7.4172291755676198</v>
      </c>
      <c r="J10666" s="26" t="s">
        <v>700</v>
      </c>
    </row>
    <row r="10667" spans="1:10" ht="15.75" hidden="1" customHeight="1" x14ac:dyDescent="0.25">
      <c r="A10667" s="2" t="s">
        <v>853</v>
      </c>
      <c r="B10667" s="2" t="s">
        <v>861</v>
      </c>
      <c r="C10667" s="2">
        <v>2050</v>
      </c>
      <c r="D10667" s="2" t="s">
        <v>241</v>
      </c>
      <c r="E10667" s="2" t="s">
        <v>627</v>
      </c>
      <c r="F10667" s="2" t="s">
        <v>863</v>
      </c>
      <c r="G10667" s="2">
        <v>100000</v>
      </c>
      <c r="H10667" s="40">
        <v>9.9999999999999998E-13</v>
      </c>
      <c r="I10667" s="2">
        <v>9.9999999999999998E-13</v>
      </c>
      <c r="J10667" s="26" t="s">
        <v>700</v>
      </c>
    </row>
    <row r="10668" spans="1:10" ht="15.75" hidden="1" customHeight="1" x14ac:dyDescent="0.25">
      <c r="J10668" s="26"/>
    </row>
    <row r="10669" spans="1:10" ht="15.75" hidden="1" customHeight="1" x14ac:dyDescent="0.25">
      <c r="J10669" s="26"/>
    </row>
    <row r="10670" spans="1:10" ht="15.75" hidden="1" customHeight="1" x14ac:dyDescent="0.25">
      <c r="H10670" s="40"/>
      <c r="J10670" s="26"/>
    </row>
    <row r="10671" spans="1:10" ht="15.75" hidden="1" customHeight="1" x14ac:dyDescent="0.25">
      <c r="J10671" s="26"/>
    </row>
    <row r="10672" spans="1:10" ht="15.75" hidden="1" customHeight="1" x14ac:dyDescent="0.25">
      <c r="H10672" s="40"/>
      <c r="J10672" s="26"/>
    </row>
    <row r="10673" spans="8:10" ht="15.75" hidden="1" customHeight="1" x14ac:dyDescent="0.25">
      <c r="J10673" s="26"/>
    </row>
    <row r="10674" spans="8:10" ht="15.75" hidden="1" customHeight="1" x14ac:dyDescent="0.25">
      <c r="J10674" s="26"/>
    </row>
    <row r="10675" spans="8:10" ht="15.75" hidden="1" customHeight="1" x14ac:dyDescent="0.25">
      <c r="J10675" s="26"/>
    </row>
    <row r="10676" spans="8:10" ht="15.75" hidden="1" customHeight="1" x14ac:dyDescent="0.25">
      <c r="J10676" s="26"/>
    </row>
    <row r="10677" spans="8:10" ht="15.75" hidden="1" customHeight="1" x14ac:dyDescent="0.25">
      <c r="J10677" s="26"/>
    </row>
    <row r="10678" spans="8:10" ht="15.75" hidden="1" customHeight="1" x14ac:dyDescent="0.25">
      <c r="J10678" s="26"/>
    </row>
    <row r="10679" spans="8:10" ht="15.75" hidden="1" customHeight="1" x14ac:dyDescent="0.25">
      <c r="J10679" s="26"/>
    </row>
    <row r="10680" spans="8:10" ht="15.75" hidden="1" customHeight="1" x14ac:dyDescent="0.25">
      <c r="J10680" s="26"/>
    </row>
    <row r="10681" spans="8:10" ht="15.75" hidden="1" customHeight="1" x14ac:dyDescent="0.25">
      <c r="J10681" s="26"/>
    </row>
    <row r="10682" spans="8:10" ht="15.75" hidden="1" customHeight="1" x14ac:dyDescent="0.25">
      <c r="J10682" s="26"/>
    </row>
    <row r="10683" spans="8:10" ht="15.75" hidden="1" customHeight="1" x14ac:dyDescent="0.25">
      <c r="J10683" s="26"/>
    </row>
    <row r="10684" spans="8:10" ht="15.75" hidden="1" customHeight="1" x14ac:dyDescent="0.25">
      <c r="J10684" s="26"/>
    </row>
    <row r="10685" spans="8:10" ht="15.75" hidden="1" customHeight="1" x14ac:dyDescent="0.25">
      <c r="H10685" s="40"/>
      <c r="J10685" s="26"/>
    </row>
    <row r="10686" spans="8:10" ht="15.75" hidden="1" customHeight="1" x14ac:dyDescent="0.25">
      <c r="J10686" s="26"/>
    </row>
    <row r="10687" spans="8:10" ht="15.75" hidden="1" customHeight="1" x14ac:dyDescent="0.25">
      <c r="J10687" s="26"/>
    </row>
    <row r="10688" spans="8:10" ht="15.75" hidden="1" customHeight="1" x14ac:dyDescent="0.25">
      <c r="J10688" s="26"/>
    </row>
    <row r="10689" spans="8:10" ht="15.75" hidden="1" customHeight="1" x14ac:dyDescent="0.25">
      <c r="J10689" s="26"/>
    </row>
    <row r="10690" spans="8:10" ht="15.75" hidden="1" customHeight="1" x14ac:dyDescent="0.25">
      <c r="H10690" s="40"/>
      <c r="J10690" s="26"/>
    </row>
    <row r="10691" spans="8:10" ht="15.75" hidden="1" customHeight="1" x14ac:dyDescent="0.25">
      <c r="J10691" s="26"/>
    </row>
    <row r="10692" spans="8:10" ht="15.75" hidden="1" customHeight="1" x14ac:dyDescent="0.25">
      <c r="J10692" s="26"/>
    </row>
    <row r="10693" spans="8:10" ht="15.75" hidden="1" customHeight="1" x14ac:dyDescent="0.25">
      <c r="H10693" s="40"/>
      <c r="J10693" s="26"/>
    </row>
    <row r="10694" spans="8:10" ht="15.75" hidden="1" customHeight="1" x14ac:dyDescent="0.25">
      <c r="J10694" s="26"/>
    </row>
    <row r="10695" spans="8:10" ht="15.75" hidden="1" customHeight="1" x14ac:dyDescent="0.25">
      <c r="J10695" s="26"/>
    </row>
    <row r="10696" spans="8:10" ht="15.75" hidden="1" customHeight="1" x14ac:dyDescent="0.25">
      <c r="J10696" s="26"/>
    </row>
    <row r="10697" spans="8:10" ht="15.75" hidden="1" customHeight="1" x14ac:dyDescent="0.25">
      <c r="H10697" s="40"/>
      <c r="J10697" s="26"/>
    </row>
    <row r="10698" spans="8:10" ht="15.75" hidden="1" customHeight="1" x14ac:dyDescent="0.25">
      <c r="H10698" s="40"/>
      <c r="J10698" s="26"/>
    </row>
    <row r="10699" spans="8:10" ht="15.75" hidden="1" customHeight="1" x14ac:dyDescent="0.25">
      <c r="J10699" s="26"/>
    </row>
    <row r="10700" spans="8:10" ht="15.75" hidden="1" customHeight="1" x14ac:dyDescent="0.25">
      <c r="J10700" s="26"/>
    </row>
    <row r="10701" spans="8:10" ht="15.75" hidden="1" customHeight="1" x14ac:dyDescent="0.25">
      <c r="J10701" s="26"/>
    </row>
    <row r="10702" spans="8:10" ht="15.75" hidden="1" customHeight="1" x14ac:dyDescent="0.25">
      <c r="J10702" s="26"/>
    </row>
    <row r="10703" spans="8:10" ht="15.75" hidden="1" customHeight="1" x14ac:dyDescent="0.25">
      <c r="J10703" s="26"/>
    </row>
    <row r="10704" spans="8:10" ht="15.75" hidden="1" customHeight="1" x14ac:dyDescent="0.25">
      <c r="J10704" s="26"/>
    </row>
    <row r="10705" spans="8:10" ht="15.75" hidden="1" customHeight="1" x14ac:dyDescent="0.25">
      <c r="J10705" s="26"/>
    </row>
    <row r="10706" spans="8:10" ht="15.75" hidden="1" customHeight="1" x14ac:dyDescent="0.25">
      <c r="H10706" s="40"/>
      <c r="J10706" s="26"/>
    </row>
    <row r="10707" spans="8:10" ht="15.75" hidden="1" customHeight="1" x14ac:dyDescent="0.25">
      <c r="J10707" s="26"/>
    </row>
    <row r="10708" spans="8:10" ht="15.75" hidden="1" customHeight="1" x14ac:dyDescent="0.25">
      <c r="H10708" s="40"/>
      <c r="J10708" s="26"/>
    </row>
    <row r="10709" spans="8:10" ht="15.75" hidden="1" customHeight="1" x14ac:dyDescent="0.25">
      <c r="J10709" s="26"/>
    </row>
    <row r="10710" spans="8:10" ht="15.75" hidden="1" customHeight="1" x14ac:dyDescent="0.25">
      <c r="J10710" s="26"/>
    </row>
    <row r="10711" spans="8:10" ht="15.75" hidden="1" customHeight="1" x14ac:dyDescent="0.25">
      <c r="J10711" s="26"/>
    </row>
    <row r="10712" spans="8:10" ht="15.75" hidden="1" customHeight="1" x14ac:dyDescent="0.25">
      <c r="J10712" s="26"/>
    </row>
    <row r="10713" spans="8:10" ht="15.75" hidden="1" customHeight="1" x14ac:dyDescent="0.25">
      <c r="J10713" s="26"/>
    </row>
    <row r="10714" spans="8:10" ht="15.75" hidden="1" customHeight="1" x14ac:dyDescent="0.25">
      <c r="J10714" s="26"/>
    </row>
    <row r="10715" spans="8:10" ht="15.75" hidden="1" customHeight="1" x14ac:dyDescent="0.25">
      <c r="J10715" s="26"/>
    </row>
    <row r="10716" spans="8:10" ht="15.75" hidden="1" customHeight="1" x14ac:dyDescent="0.25">
      <c r="J10716" s="26"/>
    </row>
    <row r="10717" spans="8:10" ht="15.75" hidden="1" customHeight="1" x14ac:dyDescent="0.25">
      <c r="J10717" s="26"/>
    </row>
    <row r="10718" spans="8:10" ht="15.75" hidden="1" customHeight="1" x14ac:dyDescent="0.25">
      <c r="J10718" s="26"/>
    </row>
    <row r="10719" spans="8:10" ht="15.75" hidden="1" customHeight="1" x14ac:dyDescent="0.25">
      <c r="H10719" s="40"/>
      <c r="J10719" s="26"/>
    </row>
    <row r="10720" spans="8:10" ht="15.75" hidden="1" customHeight="1" x14ac:dyDescent="0.25">
      <c r="J10720" s="26"/>
    </row>
    <row r="10721" spans="8:10" ht="15.75" hidden="1" customHeight="1" x14ac:dyDescent="0.25">
      <c r="H10721" s="40"/>
      <c r="J10721" s="26"/>
    </row>
    <row r="10722" spans="8:10" ht="15.75" hidden="1" customHeight="1" x14ac:dyDescent="0.25">
      <c r="H10722" s="40"/>
      <c r="J10722" s="26"/>
    </row>
    <row r="10723" spans="8:10" ht="15.75" hidden="1" customHeight="1" x14ac:dyDescent="0.25">
      <c r="J10723" s="26"/>
    </row>
    <row r="10724" spans="8:10" ht="15.75" hidden="1" customHeight="1" x14ac:dyDescent="0.25">
      <c r="H10724" s="40"/>
      <c r="J10724" s="26"/>
    </row>
    <row r="10725" spans="8:10" ht="15.75" hidden="1" customHeight="1" x14ac:dyDescent="0.25">
      <c r="J10725" s="26"/>
    </row>
    <row r="10726" spans="8:10" ht="15.75" hidden="1" customHeight="1" x14ac:dyDescent="0.25">
      <c r="J10726" s="26"/>
    </row>
    <row r="10727" spans="8:10" ht="15.75" hidden="1" customHeight="1" x14ac:dyDescent="0.25">
      <c r="J10727" s="26"/>
    </row>
    <row r="10728" spans="8:10" ht="15.75" hidden="1" customHeight="1" x14ac:dyDescent="0.25">
      <c r="J10728" s="26"/>
    </row>
    <row r="10729" spans="8:10" ht="15.75" hidden="1" customHeight="1" x14ac:dyDescent="0.25">
      <c r="J10729" s="26"/>
    </row>
    <row r="10730" spans="8:10" ht="15.75" hidden="1" customHeight="1" x14ac:dyDescent="0.25">
      <c r="J10730" s="26"/>
    </row>
    <row r="10731" spans="8:10" ht="15.75" hidden="1" customHeight="1" x14ac:dyDescent="0.25">
      <c r="J10731" s="26"/>
    </row>
    <row r="10732" spans="8:10" ht="15.75" hidden="1" customHeight="1" x14ac:dyDescent="0.25">
      <c r="J10732" s="26"/>
    </row>
    <row r="10733" spans="8:10" ht="15.75" hidden="1" customHeight="1" x14ac:dyDescent="0.25">
      <c r="J10733" s="26"/>
    </row>
    <row r="10734" spans="8:10" ht="15.75" hidden="1" customHeight="1" x14ac:dyDescent="0.25">
      <c r="J10734" s="26"/>
    </row>
    <row r="10735" spans="8:10" ht="15.75" hidden="1" customHeight="1" x14ac:dyDescent="0.25">
      <c r="J10735" s="26"/>
    </row>
    <row r="10736" spans="8:10" ht="15.75" hidden="1" customHeight="1" x14ac:dyDescent="0.25">
      <c r="J10736" s="26"/>
    </row>
    <row r="10737" spans="8:10" ht="15.75" hidden="1" customHeight="1" x14ac:dyDescent="0.25">
      <c r="J10737" s="26"/>
    </row>
    <row r="10738" spans="8:10" ht="15.75" hidden="1" customHeight="1" x14ac:dyDescent="0.25">
      <c r="J10738" s="26"/>
    </row>
    <row r="10739" spans="8:10" ht="15.75" hidden="1" customHeight="1" x14ac:dyDescent="0.25">
      <c r="J10739" s="26"/>
    </row>
    <row r="10740" spans="8:10" ht="15.75" hidden="1" customHeight="1" x14ac:dyDescent="0.25">
      <c r="J10740" s="26"/>
    </row>
    <row r="10741" spans="8:10" ht="15.75" hidden="1" customHeight="1" x14ac:dyDescent="0.25">
      <c r="J10741" s="26"/>
    </row>
    <row r="10742" spans="8:10" ht="15.75" hidden="1" customHeight="1" x14ac:dyDescent="0.25">
      <c r="J10742" s="26"/>
    </row>
    <row r="10743" spans="8:10" ht="15.75" hidden="1" customHeight="1" x14ac:dyDescent="0.25">
      <c r="H10743" s="40"/>
      <c r="J10743" s="26"/>
    </row>
    <row r="10744" spans="8:10" ht="15.75" hidden="1" customHeight="1" x14ac:dyDescent="0.25">
      <c r="J10744" s="26"/>
    </row>
    <row r="10745" spans="8:10" ht="15.75" hidden="1" customHeight="1" x14ac:dyDescent="0.25">
      <c r="J10745" s="26"/>
    </row>
    <row r="10746" spans="8:10" ht="15.75" hidden="1" customHeight="1" x14ac:dyDescent="0.25">
      <c r="J10746" s="26"/>
    </row>
    <row r="10747" spans="8:10" ht="15.75" hidden="1" customHeight="1" x14ac:dyDescent="0.25">
      <c r="J10747" s="26"/>
    </row>
    <row r="10748" spans="8:10" ht="15.75" hidden="1" customHeight="1" x14ac:dyDescent="0.25">
      <c r="J10748" s="26"/>
    </row>
    <row r="10749" spans="8:10" ht="15.75" hidden="1" customHeight="1" x14ac:dyDescent="0.25">
      <c r="J10749" s="26"/>
    </row>
    <row r="10750" spans="8:10" ht="15.75" hidden="1" customHeight="1" x14ac:dyDescent="0.25">
      <c r="J10750" s="26"/>
    </row>
    <row r="10751" spans="8:10" ht="15.75" hidden="1" customHeight="1" x14ac:dyDescent="0.25">
      <c r="J10751" s="26"/>
    </row>
    <row r="10752" spans="8:10" ht="15.75" hidden="1" customHeight="1" x14ac:dyDescent="0.25">
      <c r="J10752" s="26"/>
    </row>
    <row r="10753" spans="10:10" ht="15.75" hidden="1" customHeight="1" x14ac:dyDescent="0.25">
      <c r="J10753" s="26"/>
    </row>
    <row r="10754" spans="10:10" ht="15.75" hidden="1" customHeight="1" x14ac:dyDescent="0.25">
      <c r="J10754" s="26"/>
    </row>
    <row r="10755" spans="10:10" ht="15.75" hidden="1" customHeight="1" x14ac:dyDescent="0.25">
      <c r="J10755" s="26"/>
    </row>
    <row r="10756" spans="10:10" ht="15.75" hidden="1" customHeight="1" x14ac:dyDescent="0.25">
      <c r="J10756" s="26"/>
    </row>
    <row r="10757" spans="10:10" ht="15.75" hidden="1" customHeight="1" x14ac:dyDescent="0.25">
      <c r="J10757" s="26"/>
    </row>
    <row r="10758" spans="10:10" ht="15.75" hidden="1" customHeight="1" x14ac:dyDescent="0.25">
      <c r="J10758" s="26"/>
    </row>
    <row r="10759" spans="10:10" ht="15.75" hidden="1" customHeight="1" x14ac:dyDescent="0.25">
      <c r="J10759" s="26"/>
    </row>
    <row r="10760" spans="10:10" ht="15.75" hidden="1" customHeight="1" x14ac:dyDescent="0.25">
      <c r="J10760" s="26"/>
    </row>
    <row r="10761" spans="10:10" ht="15.75" hidden="1" customHeight="1" x14ac:dyDescent="0.25">
      <c r="J10761" s="26"/>
    </row>
    <row r="10762" spans="10:10" ht="15.75" hidden="1" customHeight="1" x14ac:dyDescent="0.25">
      <c r="J10762" s="26"/>
    </row>
    <row r="10763" spans="10:10" ht="15.75" hidden="1" customHeight="1" x14ac:dyDescent="0.25">
      <c r="J10763" s="26"/>
    </row>
    <row r="10764" spans="10:10" ht="15.75" hidden="1" customHeight="1" x14ac:dyDescent="0.25">
      <c r="J10764" s="26"/>
    </row>
    <row r="10765" spans="10:10" ht="15.75" hidden="1" customHeight="1" x14ac:dyDescent="0.25">
      <c r="J10765" s="26"/>
    </row>
    <row r="10766" spans="10:10" ht="15.75" hidden="1" customHeight="1" x14ac:dyDescent="0.25">
      <c r="J10766" s="26"/>
    </row>
    <row r="10767" spans="10:10" ht="15.75" hidden="1" customHeight="1" x14ac:dyDescent="0.25">
      <c r="J10767" s="26"/>
    </row>
    <row r="10768" spans="10:10" ht="15.75" hidden="1" customHeight="1" x14ac:dyDescent="0.25">
      <c r="J10768" s="26"/>
    </row>
    <row r="10769" spans="10:10" ht="15.75" hidden="1" customHeight="1" x14ac:dyDescent="0.25">
      <c r="J10769" s="26"/>
    </row>
    <row r="10770" spans="10:10" ht="15.75" hidden="1" customHeight="1" x14ac:dyDescent="0.25">
      <c r="J10770" s="26"/>
    </row>
    <row r="10771" spans="10:10" ht="15.75" hidden="1" customHeight="1" x14ac:dyDescent="0.25">
      <c r="J10771" s="26"/>
    </row>
    <row r="10772" spans="10:10" ht="15.75" hidden="1" customHeight="1" x14ac:dyDescent="0.25">
      <c r="J10772" s="26"/>
    </row>
    <row r="10773" spans="10:10" ht="15.75" hidden="1" customHeight="1" x14ac:dyDescent="0.25">
      <c r="J10773" s="26"/>
    </row>
    <row r="10774" spans="10:10" ht="15.75" hidden="1" customHeight="1" x14ac:dyDescent="0.25">
      <c r="J10774" s="26"/>
    </row>
    <row r="10775" spans="10:10" ht="15.75" hidden="1" customHeight="1" x14ac:dyDescent="0.25">
      <c r="J10775" s="26"/>
    </row>
    <row r="10776" spans="10:10" ht="15.75" hidden="1" customHeight="1" x14ac:dyDescent="0.25">
      <c r="J10776" s="26"/>
    </row>
    <row r="10777" spans="10:10" ht="15.75" hidden="1" customHeight="1" x14ac:dyDescent="0.25">
      <c r="J10777" s="26"/>
    </row>
    <row r="10778" spans="10:10" ht="15.75" hidden="1" customHeight="1" x14ac:dyDescent="0.25">
      <c r="J10778" s="26"/>
    </row>
    <row r="10779" spans="10:10" ht="15.75" hidden="1" customHeight="1" x14ac:dyDescent="0.25">
      <c r="J10779" s="26"/>
    </row>
    <row r="10780" spans="10:10" ht="15.75" hidden="1" customHeight="1" x14ac:dyDescent="0.25">
      <c r="J10780" s="26"/>
    </row>
    <row r="10781" spans="10:10" ht="15.75" hidden="1" customHeight="1" x14ac:dyDescent="0.25">
      <c r="J10781" s="26"/>
    </row>
    <row r="10782" spans="10:10" ht="15.75" hidden="1" customHeight="1" x14ac:dyDescent="0.25">
      <c r="J10782" s="26"/>
    </row>
    <row r="10783" spans="10:10" ht="15.75" hidden="1" customHeight="1" x14ac:dyDescent="0.25">
      <c r="J10783" s="26"/>
    </row>
    <row r="10784" spans="10:10" ht="15.75" hidden="1" customHeight="1" x14ac:dyDescent="0.25">
      <c r="J10784" s="26"/>
    </row>
    <row r="10785" spans="10:10" ht="15.75" hidden="1" customHeight="1" x14ac:dyDescent="0.25">
      <c r="J10785" s="26"/>
    </row>
    <row r="10786" spans="10:10" ht="15.75" hidden="1" customHeight="1" x14ac:dyDescent="0.25">
      <c r="J10786" s="26"/>
    </row>
    <row r="10787" spans="10:10" ht="15.75" hidden="1" customHeight="1" x14ac:dyDescent="0.25">
      <c r="J10787" s="26"/>
    </row>
    <row r="10788" spans="10:10" ht="15.75" hidden="1" customHeight="1" x14ac:dyDescent="0.25">
      <c r="J10788" s="26"/>
    </row>
    <row r="10789" spans="10:10" ht="15.75" hidden="1" customHeight="1" x14ac:dyDescent="0.25">
      <c r="J10789" s="26"/>
    </row>
    <row r="10790" spans="10:10" ht="15.75" hidden="1" customHeight="1" x14ac:dyDescent="0.25">
      <c r="J10790" s="26"/>
    </row>
    <row r="10791" spans="10:10" ht="15.75" hidden="1" customHeight="1" x14ac:dyDescent="0.25">
      <c r="J10791" s="26"/>
    </row>
    <row r="10792" spans="10:10" ht="15.75" hidden="1" customHeight="1" x14ac:dyDescent="0.25">
      <c r="J10792" s="26"/>
    </row>
    <row r="10793" spans="10:10" ht="15.75" hidden="1" customHeight="1" x14ac:dyDescent="0.25">
      <c r="J10793" s="26"/>
    </row>
    <row r="10794" spans="10:10" ht="15.75" hidden="1" customHeight="1" x14ac:dyDescent="0.25">
      <c r="J10794" s="26"/>
    </row>
    <row r="10795" spans="10:10" ht="15.75" hidden="1" customHeight="1" x14ac:dyDescent="0.25">
      <c r="J10795" s="26"/>
    </row>
    <row r="10796" spans="10:10" ht="15.75" hidden="1" customHeight="1" x14ac:dyDescent="0.25">
      <c r="J10796" s="26"/>
    </row>
    <row r="10797" spans="10:10" ht="15.75" hidden="1" customHeight="1" x14ac:dyDescent="0.25">
      <c r="J10797" s="26"/>
    </row>
    <row r="10798" spans="10:10" ht="15.75" hidden="1" customHeight="1" x14ac:dyDescent="0.25">
      <c r="J10798" s="26"/>
    </row>
    <row r="10799" spans="10:10" ht="15.75" hidden="1" customHeight="1" x14ac:dyDescent="0.25">
      <c r="J10799" s="26"/>
    </row>
    <row r="10800" spans="10:10" ht="15.75" hidden="1" customHeight="1" x14ac:dyDescent="0.25">
      <c r="J10800" s="26"/>
    </row>
    <row r="10801" spans="8:10" ht="15.75" hidden="1" customHeight="1" x14ac:dyDescent="0.25">
      <c r="J10801" s="26"/>
    </row>
    <row r="10802" spans="8:10" ht="15.75" hidden="1" customHeight="1" x14ac:dyDescent="0.25">
      <c r="H10802" s="40"/>
      <c r="J10802" s="26"/>
    </row>
    <row r="10803" spans="8:10" ht="15.75" hidden="1" customHeight="1" x14ac:dyDescent="0.25">
      <c r="J10803" s="26"/>
    </row>
    <row r="10804" spans="8:10" ht="15.75" hidden="1" customHeight="1" x14ac:dyDescent="0.25">
      <c r="J10804" s="26"/>
    </row>
    <row r="10805" spans="8:10" ht="15.75" hidden="1" customHeight="1" x14ac:dyDescent="0.25">
      <c r="J10805" s="26"/>
    </row>
    <row r="10806" spans="8:10" ht="15.75" hidden="1" customHeight="1" x14ac:dyDescent="0.25">
      <c r="H10806" s="40"/>
      <c r="J10806" s="26"/>
    </row>
    <row r="10807" spans="8:10" ht="15.75" hidden="1" customHeight="1" x14ac:dyDescent="0.25">
      <c r="J10807" s="26"/>
    </row>
    <row r="10808" spans="8:10" ht="15.75" hidden="1" customHeight="1" x14ac:dyDescent="0.25">
      <c r="H10808" s="40"/>
      <c r="J10808" s="26"/>
    </row>
    <row r="10809" spans="8:10" ht="15.75" hidden="1" customHeight="1" x14ac:dyDescent="0.25">
      <c r="J10809" s="26"/>
    </row>
    <row r="10810" spans="8:10" ht="15.75" hidden="1" customHeight="1" x14ac:dyDescent="0.25">
      <c r="J10810" s="26"/>
    </row>
    <row r="10811" spans="8:10" ht="15.75" hidden="1" customHeight="1" x14ac:dyDescent="0.25">
      <c r="J10811" s="26"/>
    </row>
    <row r="10812" spans="8:10" ht="15.75" hidden="1" customHeight="1" x14ac:dyDescent="0.25">
      <c r="H10812" s="40"/>
      <c r="J10812" s="26"/>
    </row>
    <row r="10813" spans="8:10" ht="15.75" hidden="1" customHeight="1" x14ac:dyDescent="0.25">
      <c r="H10813" s="40"/>
      <c r="J10813" s="26"/>
    </row>
    <row r="10814" spans="8:10" ht="15.75" hidden="1" customHeight="1" x14ac:dyDescent="0.25">
      <c r="J10814" s="26"/>
    </row>
    <row r="10815" spans="8:10" ht="15.75" hidden="1" customHeight="1" x14ac:dyDescent="0.25">
      <c r="J10815" s="26"/>
    </row>
    <row r="10816" spans="8:10" ht="15.75" hidden="1" customHeight="1" x14ac:dyDescent="0.25">
      <c r="J10816" s="26"/>
    </row>
    <row r="10817" spans="8:10" ht="15.75" hidden="1" customHeight="1" x14ac:dyDescent="0.25">
      <c r="H10817" s="40"/>
      <c r="J10817" s="26"/>
    </row>
    <row r="10818" spans="8:10" ht="15.75" hidden="1" customHeight="1" x14ac:dyDescent="0.25">
      <c r="J10818" s="26"/>
    </row>
    <row r="10819" spans="8:10" ht="15.75" hidden="1" customHeight="1" x14ac:dyDescent="0.25">
      <c r="J10819" s="26"/>
    </row>
    <row r="10820" spans="8:10" ht="15.75" hidden="1" customHeight="1" x14ac:dyDescent="0.25">
      <c r="H10820" s="40"/>
      <c r="J10820" s="26"/>
    </row>
    <row r="10821" spans="8:10" ht="15.75" hidden="1" customHeight="1" x14ac:dyDescent="0.25">
      <c r="J10821" s="26"/>
    </row>
    <row r="10822" spans="8:10" ht="15.75" hidden="1" customHeight="1" x14ac:dyDescent="0.25">
      <c r="J10822" s="26"/>
    </row>
    <row r="10823" spans="8:10" ht="15.75" hidden="1" customHeight="1" x14ac:dyDescent="0.25">
      <c r="J10823" s="26"/>
    </row>
    <row r="10824" spans="8:10" ht="15.75" hidden="1" customHeight="1" x14ac:dyDescent="0.25">
      <c r="H10824" s="40"/>
      <c r="J10824" s="26"/>
    </row>
    <row r="10825" spans="8:10" ht="15.75" hidden="1" customHeight="1" x14ac:dyDescent="0.25">
      <c r="J10825" s="26"/>
    </row>
    <row r="10826" spans="8:10" ht="15.75" hidden="1" customHeight="1" x14ac:dyDescent="0.25">
      <c r="J10826" s="26"/>
    </row>
    <row r="10827" spans="8:10" ht="15.75" hidden="1" customHeight="1" x14ac:dyDescent="0.25">
      <c r="H10827" s="40"/>
      <c r="J10827" s="26"/>
    </row>
    <row r="10828" spans="8:10" ht="15.75" hidden="1" customHeight="1" x14ac:dyDescent="0.25">
      <c r="H10828" s="40"/>
      <c r="J10828" s="26"/>
    </row>
    <row r="10829" spans="8:10" ht="15.75" hidden="1" customHeight="1" x14ac:dyDescent="0.25">
      <c r="J10829" s="26"/>
    </row>
    <row r="10830" spans="8:10" ht="15.75" hidden="1" customHeight="1" x14ac:dyDescent="0.25">
      <c r="J10830" s="26"/>
    </row>
    <row r="10831" spans="8:10" ht="15.75" hidden="1" customHeight="1" x14ac:dyDescent="0.25">
      <c r="J10831" s="26"/>
    </row>
    <row r="10832" spans="8:10" ht="15.75" hidden="1" customHeight="1" x14ac:dyDescent="0.25">
      <c r="J10832" s="26"/>
    </row>
    <row r="10833" spans="8:10" ht="15.75" hidden="1" customHeight="1" x14ac:dyDescent="0.25">
      <c r="H10833" s="40"/>
      <c r="J10833" s="26"/>
    </row>
    <row r="10834" spans="8:10" ht="15.75" hidden="1" customHeight="1" x14ac:dyDescent="0.25">
      <c r="J10834" s="26"/>
    </row>
    <row r="10835" spans="8:10" ht="15.75" hidden="1" customHeight="1" x14ac:dyDescent="0.25">
      <c r="J10835" s="26"/>
    </row>
    <row r="10836" spans="8:10" ht="15.75" hidden="1" customHeight="1" x14ac:dyDescent="0.25">
      <c r="J10836" s="26"/>
    </row>
    <row r="10837" spans="8:10" ht="15.75" hidden="1" customHeight="1" x14ac:dyDescent="0.25">
      <c r="J10837" s="26"/>
    </row>
    <row r="10838" spans="8:10" ht="15.75" hidden="1" customHeight="1" x14ac:dyDescent="0.25">
      <c r="J10838" s="26"/>
    </row>
    <row r="10839" spans="8:10" ht="15.75" hidden="1" customHeight="1" x14ac:dyDescent="0.25">
      <c r="J10839" s="26"/>
    </row>
    <row r="10840" spans="8:10" ht="15.75" hidden="1" customHeight="1" x14ac:dyDescent="0.25">
      <c r="J10840" s="26"/>
    </row>
    <row r="10841" spans="8:10" ht="15.75" hidden="1" customHeight="1" x14ac:dyDescent="0.25">
      <c r="J10841" s="26"/>
    </row>
    <row r="10842" spans="8:10" ht="15.75" hidden="1" customHeight="1" x14ac:dyDescent="0.25">
      <c r="J10842" s="26"/>
    </row>
    <row r="10843" spans="8:10" ht="15.75" hidden="1" customHeight="1" x14ac:dyDescent="0.25">
      <c r="J10843" s="26"/>
    </row>
    <row r="10844" spans="8:10" ht="15.75" hidden="1" customHeight="1" x14ac:dyDescent="0.25">
      <c r="J10844" s="26"/>
    </row>
    <row r="10845" spans="8:10" ht="15.75" hidden="1" customHeight="1" x14ac:dyDescent="0.25">
      <c r="J10845" s="26"/>
    </row>
    <row r="10846" spans="8:10" ht="15.75" hidden="1" customHeight="1" x14ac:dyDescent="0.25">
      <c r="J10846" s="26"/>
    </row>
    <row r="10847" spans="8:10" ht="15.75" hidden="1" customHeight="1" x14ac:dyDescent="0.25">
      <c r="H10847" s="40"/>
      <c r="J10847" s="26"/>
    </row>
    <row r="10848" spans="8:10" ht="15.75" hidden="1" customHeight="1" x14ac:dyDescent="0.25">
      <c r="J10848" s="26"/>
    </row>
    <row r="10849" spans="8:10" ht="15.75" hidden="1" customHeight="1" x14ac:dyDescent="0.25">
      <c r="J10849" s="26"/>
    </row>
    <row r="10850" spans="8:10" ht="15.75" hidden="1" customHeight="1" x14ac:dyDescent="0.25">
      <c r="J10850" s="26"/>
    </row>
    <row r="10851" spans="8:10" ht="15.75" hidden="1" customHeight="1" x14ac:dyDescent="0.25">
      <c r="J10851" s="26"/>
    </row>
    <row r="10852" spans="8:10" ht="15.75" hidden="1" customHeight="1" x14ac:dyDescent="0.25">
      <c r="J10852" s="26"/>
    </row>
    <row r="10853" spans="8:10" ht="15.75" hidden="1" customHeight="1" x14ac:dyDescent="0.25">
      <c r="J10853" s="26"/>
    </row>
    <row r="10854" spans="8:10" ht="15.75" hidden="1" customHeight="1" x14ac:dyDescent="0.25">
      <c r="J10854" s="26"/>
    </row>
    <row r="10855" spans="8:10" ht="15.75" hidden="1" customHeight="1" x14ac:dyDescent="0.25">
      <c r="J10855" s="26"/>
    </row>
    <row r="10856" spans="8:10" ht="15.75" hidden="1" customHeight="1" x14ac:dyDescent="0.25">
      <c r="J10856" s="26"/>
    </row>
    <row r="10857" spans="8:10" ht="15.75" hidden="1" customHeight="1" x14ac:dyDescent="0.25">
      <c r="J10857" s="26"/>
    </row>
    <row r="10858" spans="8:10" ht="15.75" hidden="1" customHeight="1" x14ac:dyDescent="0.25">
      <c r="J10858" s="26"/>
    </row>
    <row r="10859" spans="8:10" ht="15.75" hidden="1" customHeight="1" x14ac:dyDescent="0.25">
      <c r="J10859" s="26"/>
    </row>
    <row r="10860" spans="8:10" ht="15.75" hidden="1" customHeight="1" x14ac:dyDescent="0.25">
      <c r="J10860" s="26"/>
    </row>
    <row r="10861" spans="8:10" ht="15.75" hidden="1" customHeight="1" x14ac:dyDescent="0.25">
      <c r="J10861" s="26"/>
    </row>
    <row r="10862" spans="8:10" ht="15.75" hidden="1" customHeight="1" x14ac:dyDescent="0.25">
      <c r="J10862" s="26"/>
    </row>
    <row r="10863" spans="8:10" ht="15.75" hidden="1" customHeight="1" x14ac:dyDescent="0.25">
      <c r="J10863" s="26"/>
    </row>
    <row r="10864" spans="8:10" ht="15.75" hidden="1" customHeight="1" x14ac:dyDescent="0.25">
      <c r="H10864" s="40"/>
      <c r="J10864" s="26"/>
    </row>
    <row r="10865" spans="8:10" ht="15.75" hidden="1" customHeight="1" x14ac:dyDescent="0.25">
      <c r="H10865" s="40"/>
      <c r="J10865" s="26"/>
    </row>
  </sheetData>
  <autoFilter ref="A1:J10865" xr:uid="{00000000-0009-0000-0000-000003000000}">
    <filterColumn colId="0">
      <filters>
        <filter val="ENERGY"/>
      </filters>
    </filterColumn>
  </autoFilter>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E1000"/>
  <sheetViews>
    <sheetView workbookViewId="0"/>
  </sheetViews>
  <sheetFormatPr defaultColWidth="12.625" defaultRowHeight="15" customHeight="1" x14ac:dyDescent="0.2"/>
  <cols>
    <col min="1" max="1" width="14.875" customWidth="1"/>
    <col min="2" max="2" width="7.625" customWidth="1"/>
    <col min="3" max="3" width="51.875" customWidth="1"/>
    <col min="4" max="4" width="33" customWidth="1"/>
    <col min="5" max="5" width="94.5" customWidth="1"/>
    <col min="6" max="26" width="7.625" customWidth="1"/>
  </cols>
  <sheetData>
    <row r="1" spans="1:5" x14ac:dyDescent="0.25">
      <c r="A1" s="3" t="s">
        <v>702</v>
      </c>
      <c r="B1" s="3" t="s">
        <v>703</v>
      </c>
      <c r="C1" s="3" t="s">
        <v>707</v>
      </c>
      <c r="D1" s="41" t="s">
        <v>865</v>
      </c>
      <c r="E1" s="42" t="s">
        <v>866</v>
      </c>
    </row>
    <row r="2" spans="1:5" hidden="1" x14ac:dyDescent="0.25">
      <c r="A2" s="2" t="s">
        <v>712</v>
      </c>
      <c r="B2" s="2" t="s">
        <v>713</v>
      </c>
      <c r="C2" s="2" t="s">
        <v>714</v>
      </c>
      <c r="D2" s="2" t="s">
        <v>685</v>
      </c>
    </row>
    <row r="3" spans="1:5" hidden="1" x14ac:dyDescent="0.25">
      <c r="A3" s="2" t="s">
        <v>712</v>
      </c>
      <c r="B3" s="2" t="s">
        <v>713</v>
      </c>
      <c r="C3" s="2" t="s">
        <v>716</v>
      </c>
      <c r="D3" s="2" t="s">
        <v>685</v>
      </c>
    </row>
    <row r="4" spans="1:5" hidden="1" x14ac:dyDescent="0.25">
      <c r="A4" s="2" t="s">
        <v>712</v>
      </c>
      <c r="B4" s="2" t="s">
        <v>713</v>
      </c>
      <c r="C4" s="2" t="s">
        <v>715</v>
      </c>
      <c r="D4" s="2" t="s">
        <v>685</v>
      </c>
    </row>
    <row r="5" spans="1:5" hidden="1" x14ac:dyDescent="0.25">
      <c r="A5" s="2" t="s">
        <v>712</v>
      </c>
      <c r="B5" s="2" t="s">
        <v>713</v>
      </c>
      <c r="C5" s="2" t="s">
        <v>717</v>
      </c>
      <c r="D5" s="2" t="s">
        <v>685</v>
      </c>
    </row>
    <row r="6" spans="1:5" hidden="1" x14ac:dyDescent="0.25">
      <c r="A6" s="2" t="s">
        <v>712</v>
      </c>
      <c r="B6" s="2" t="s">
        <v>713</v>
      </c>
      <c r="C6" s="2" t="s">
        <v>718</v>
      </c>
      <c r="D6" s="2" t="s">
        <v>685</v>
      </c>
    </row>
    <row r="7" spans="1:5" hidden="1" x14ac:dyDescent="0.25">
      <c r="A7" s="2" t="s">
        <v>712</v>
      </c>
      <c r="B7" s="2" t="s">
        <v>713</v>
      </c>
      <c r="C7" s="2" t="s">
        <v>867</v>
      </c>
      <c r="D7" s="2" t="s">
        <v>685</v>
      </c>
    </row>
    <row r="8" spans="1:5" hidden="1" x14ac:dyDescent="0.25">
      <c r="A8" s="2" t="s">
        <v>712</v>
      </c>
      <c r="B8" s="2" t="s">
        <v>719</v>
      </c>
      <c r="C8" s="2" t="s">
        <v>732</v>
      </c>
      <c r="D8" s="2" t="s">
        <v>686</v>
      </c>
    </row>
    <row r="9" spans="1:5" hidden="1" x14ac:dyDescent="0.25">
      <c r="A9" s="2" t="s">
        <v>712</v>
      </c>
      <c r="B9" s="2" t="s">
        <v>719</v>
      </c>
      <c r="C9" s="2" t="s">
        <v>721</v>
      </c>
      <c r="D9" s="2" t="s">
        <v>686</v>
      </c>
    </row>
    <row r="10" spans="1:5" hidden="1" x14ac:dyDescent="0.25">
      <c r="A10" s="2" t="s">
        <v>712</v>
      </c>
      <c r="B10" s="2" t="s">
        <v>719</v>
      </c>
      <c r="C10" s="2" t="s">
        <v>722</v>
      </c>
      <c r="D10" s="2" t="s">
        <v>686</v>
      </c>
    </row>
    <row r="11" spans="1:5" hidden="1" x14ac:dyDescent="0.25">
      <c r="A11" s="2" t="s">
        <v>712</v>
      </c>
      <c r="B11" s="2" t="s">
        <v>719</v>
      </c>
      <c r="C11" s="2" t="s">
        <v>720</v>
      </c>
      <c r="D11" s="2" t="s">
        <v>686</v>
      </c>
    </row>
    <row r="12" spans="1:5" hidden="1" x14ac:dyDescent="0.25">
      <c r="A12" s="2" t="s">
        <v>712</v>
      </c>
      <c r="B12" s="2" t="s">
        <v>719</v>
      </c>
      <c r="C12" s="2" t="s">
        <v>868</v>
      </c>
      <c r="D12" s="2" t="s">
        <v>686</v>
      </c>
    </row>
    <row r="13" spans="1:5" hidden="1" x14ac:dyDescent="0.25">
      <c r="A13" s="2" t="s">
        <v>712</v>
      </c>
      <c r="B13" s="2" t="s">
        <v>719</v>
      </c>
      <c r="C13" s="2" t="s">
        <v>731</v>
      </c>
      <c r="D13" s="2" t="s">
        <v>686</v>
      </c>
    </row>
    <row r="14" spans="1:5" hidden="1" x14ac:dyDescent="0.25">
      <c r="A14" s="2" t="s">
        <v>712</v>
      </c>
      <c r="B14" s="2" t="s">
        <v>719</v>
      </c>
      <c r="C14" s="2" t="s">
        <v>724</v>
      </c>
      <c r="D14" s="2" t="s">
        <v>686</v>
      </c>
    </row>
    <row r="15" spans="1:5" hidden="1" x14ac:dyDescent="0.25">
      <c r="A15" s="2" t="s">
        <v>712</v>
      </c>
      <c r="B15" s="2" t="s">
        <v>719</v>
      </c>
      <c r="C15" s="2" t="s">
        <v>723</v>
      </c>
      <c r="D15" s="2" t="s">
        <v>686</v>
      </c>
    </row>
    <row r="16" spans="1:5" hidden="1" x14ac:dyDescent="0.25">
      <c r="A16" s="2" t="s">
        <v>712</v>
      </c>
      <c r="B16" s="2" t="s">
        <v>719</v>
      </c>
      <c r="C16" s="2" t="s">
        <v>726</v>
      </c>
      <c r="D16" s="2" t="s">
        <v>686</v>
      </c>
    </row>
    <row r="17" spans="1:4" hidden="1" x14ac:dyDescent="0.25">
      <c r="A17" s="2" t="s">
        <v>712</v>
      </c>
      <c r="B17" s="2" t="s">
        <v>719</v>
      </c>
      <c r="C17" s="2" t="s">
        <v>728</v>
      </c>
      <c r="D17" s="2" t="s">
        <v>686</v>
      </c>
    </row>
    <row r="18" spans="1:4" hidden="1" x14ac:dyDescent="0.25">
      <c r="A18" s="2" t="s">
        <v>712</v>
      </c>
      <c r="B18" s="2" t="s">
        <v>719</v>
      </c>
      <c r="C18" s="2" t="s">
        <v>727</v>
      </c>
      <c r="D18" s="2" t="s">
        <v>686</v>
      </c>
    </row>
    <row r="19" spans="1:4" hidden="1" x14ac:dyDescent="0.25">
      <c r="A19" s="2" t="s">
        <v>712</v>
      </c>
      <c r="B19" s="2" t="s">
        <v>719</v>
      </c>
      <c r="C19" s="2" t="s">
        <v>730</v>
      </c>
      <c r="D19" s="2" t="s">
        <v>686</v>
      </c>
    </row>
    <row r="20" spans="1:4" hidden="1" x14ac:dyDescent="0.25">
      <c r="A20" s="2" t="s">
        <v>712</v>
      </c>
      <c r="B20" s="2" t="s">
        <v>719</v>
      </c>
      <c r="C20" s="2" t="s">
        <v>869</v>
      </c>
      <c r="D20" s="2" t="s">
        <v>686</v>
      </c>
    </row>
    <row r="21" spans="1:4" ht="15.75" hidden="1" customHeight="1" x14ac:dyDescent="0.25">
      <c r="A21" s="2" t="s">
        <v>712</v>
      </c>
      <c r="B21" s="2" t="s">
        <v>719</v>
      </c>
      <c r="C21" s="2" t="s">
        <v>725</v>
      </c>
      <c r="D21" s="2" t="s">
        <v>686</v>
      </c>
    </row>
    <row r="22" spans="1:4" ht="15.75" hidden="1" customHeight="1" x14ac:dyDescent="0.25">
      <c r="A22" s="2" t="s">
        <v>712</v>
      </c>
      <c r="B22" s="2" t="s">
        <v>719</v>
      </c>
      <c r="C22" s="2" t="s">
        <v>729</v>
      </c>
      <c r="D22" s="2" t="s">
        <v>686</v>
      </c>
    </row>
    <row r="23" spans="1:4" ht="15.75" hidden="1" customHeight="1" x14ac:dyDescent="0.25">
      <c r="A23" s="2" t="s">
        <v>712</v>
      </c>
      <c r="B23" s="2" t="s">
        <v>719</v>
      </c>
      <c r="C23" s="2" t="s">
        <v>870</v>
      </c>
      <c r="D23" s="2" t="s">
        <v>686</v>
      </c>
    </row>
    <row r="24" spans="1:4" ht="15.75" hidden="1" customHeight="1" x14ac:dyDescent="0.25">
      <c r="A24" s="2" t="s">
        <v>712</v>
      </c>
      <c r="B24" s="2" t="s">
        <v>733</v>
      </c>
      <c r="C24" s="2" t="s">
        <v>737</v>
      </c>
      <c r="D24" s="2" t="s">
        <v>685</v>
      </c>
    </row>
    <row r="25" spans="1:4" ht="15.75" hidden="1" customHeight="1" x14ac:dyDescent="0.25">
      <c r="A25" s="2" t="s">
        <v>712</v>
      </c>
      <c r="B25" s="2" t="s">
        <v>733</v>
      </c>
      <c r="C25" s="2" t="s">
        <v>734</v>
      </c>
      <c r="D25" s="2" t="s">
        <v>685</v>
      </c>
    </row>
    <row r="26" spans="1:4" ht="15.75" hidden="1" customHeight="1" x14ac:dyDescent="0.25">
      <c r="A26" s="2" t="s">
        <v>712</v>
      </c>
      <c r="B26" s="2" t="s">
        <v>733</v>
      </c>
      <c r="C26" s="2" t="s">
        <v>754</v>
      </c>
      <c r="D26" s="2" t="s">
        <v>685</v>
      </c>
    </row>
    <row r="27" spans="1:4" ht="15.75" hidden="1" customHeight="1" x14ac:dyDescent="0.25">
      <c r="A27" s="2" t="s">
        <v>712</v>
      </c>
      <c r="B27" s="2" t="s">
        <v>733</v>
      </c>
      <c r="C27" s="2" t="s">
        <v>739</v>
      </c>
      <c r="D27" s="2" t="s">
        <v>685</v>
      </c>
    </row>
    <row r="28" spans="1:4" ht="15.75" hidden="1" customHeight="1" x14ac:dyDescent="0.25">
      <c r="A28" s="2" t="s">
        <v>712</v>
      </c>
      <c r="B28" s="2" t="s">
        <v>733</v>
      </c>
      <c r="C28" s="2" t="s">
        <v>741</v>
      </c>
      <c r="D28" s="2" t="s">
        <v>685</v>
      </c>
    </row>
    <row r="29" spans="1:4" ht="15.75" hidden="1" customHeight="1" x14ac:dyDescent="0.25">
      <c r="A29" s="2" t="s">
        <v>712</v>
      </c>
      <c r="B29" s="2" t="s">
        <v>733</v>
      </c>
      <c r="C29" s="2" t="s">
        <v>738</v>
      </c>
      <c r="D29" s="2" t="s">
        <v>685</v>
      </c>
    </row>
    <row r="30" spans="1:4" ht="15.75" hidden="1" customHeight="1" x14ac:dyDescent="0.25">
      <c r="A30" s="2" t="s">
        <v>712</v>
      </c>
      <c r="B30" s="2" t="s">
        <v>733</v>
      </c>
      <c r="C30" s="2" t="s">
        <v>740</v>
      </c>
      <c r="D30" s="2" t="s">
        <v>685</v>
      </c>
    </row>
    <row r="31" spans="1:4" ht="15.75" hidden="1" customHeight="1" x14ac:dyDescent="0.25">
      <c r="A31" s="2" t="s">
        <v>712</v>
      </c>
      <c r="B31" s="2" t="s">
        <v>733</v>
      </c>
      <c r="C31" s="2" t="s">
        <v>744</v>
      </c>
      <c r="D31" s="2" t="s">
        <v>685</v>
      </c>
    </row>
    <row r="32" spans="1:4" ht="15.75" hidden="1" customHeight="1" x14ac:dyDescent="0.25">
      <c r="A32" s="2" t="s">
        <v>712</v>
      </c>
      <c r="B32" s="2" t="s">
        <v>733</v>
      </c>
      <c r="C32" s="2" t="s">
        <v>747</v>
      </c>
      <c r="D32" s="2" t="s">
        <v>685</v>
      </c>
    </row>
    <row r="33" spans="1:4" ht="15.75" hidden="1" customHeight="1" x14ac:dyDescent="0.25">
      <c r="A33" s="2" t="s">
        <v>712</v>
      </c>
      <c r="B33" s="2" t="s">
        <v>733</v>
      </c>
      <c r="C33" s="2" t="s">
        <v>742</v>
      </c>
      <c r="D33" s="2" t="s">
        <v>685</v>
      </c>
    </row>
    <row r="34" spans="1:4" ht="15.75" hidden="1" customHeight="1" x14ac:dyDescent="0.25">
      <c r="A34" s="2" t="s">
        <v>712</v>
      </c>
      <c r="B34" s="2" t="s">
        <v>733</v>
      </c>
      <c r="C34" s="2" t="s">
        <v>743</v>
      </c>
      <c r="D34" s="2" t="s">
        <v>685</v>
      </c>
    </row>
    <row r="35" spans="1:4" ht="15.75" hidden="1" customHeight="1" x14ac:dyDescent="0.25">
      <c r="A35" s="2" t="s">
        <v>712</v>
      </c>
      <c r="B35" s="2" t="s">
        <v>733</v>
      </c>
      <c r="C35" s="2" t="s">
        <v>749</v>
      </c>
      <c r="D35" s="2" t="s">
        <v>685</v>
      </c>
    </row>
    <row r="36" spans="1:4" ht="15.75" hidden="1" customHeight="1" x14ac:dyDescent="0.25">
      <c r="A36" s="2" t="s">
        <v>712</v>
      </c>
      <c r="B36" s="2" t="s">
        <v>733</v>
      </c>
      <c r="C36" s="2" t="s">
        <v>746</v>
      </c>
      <c r="D36" s="2" t="s">
        <v>685</v>
      </c>
    </row>
    <row r="37" spans="1:4" ht="15.75" hidden="1" customHeight="1" x14ac:dyDescent="0.25">
      <c r="A37" s="2" t="s">
        <v>712</v>
      </c>
      <c r="B37" s="2" t="s">
        <v>733</v>
      </c>
      <c r="C37" s="2" t="s">
        <v>752</v>
      </c>
      <c r="D37" s="2" t="s">
        <v>685</v>
      </c>
    </row>
    <row r="38" spans="1:4" ht="15.75" hidden="1" customHeight="1" x14ac:dyDescent="0.25">
      <c r="A38" s="2" t="s">
        <v>712</v>
      </c>
      <c r="B38" s="2" t="s">
        <v>733</v>
      </c>
      <c r="C38" s="2" t="s">
        <v>745</v>
      </c>
      <c r="D38" s="2" t="s">
        <v>685</v>
      </c>
    </row>
    <row r="39" spans="1:4" ht="15.75" hidden="1" customHeight="1" x14ac:dyDescent="0.25">
      <c r="A39" s="2" t="s">
        <v>712</v>
      </c>
      <c r="B39" s="2" t="s">
        <v>733</v>
      </c>
      <c r="C39" s="2" t="s">
        <v>750</v>
      </c>
      <c r="D39" s="2" t="s">
        <v>685</v>
      </c>
    </row>
    <row r="40" spans="1:4" ht="15.75" hidden="1" customHeight="1" x14ac:dyDescent="0.25">
      <c r="A40" s="2" t="s">
        <v>712</v>
      </c>
      <c r="B40" s="2" t="s">
        <v>733</v>
      </c>
      <c r="C40" s="2" t="s">
        <v>751</v>
      </c>
      <c r="D40" s="2" t="s">
        <v>685</v>
      </c>
    </row>
    <row r="41" spans="1:4" ht="15.75" hidden="1" customHeight="1" x14ac:dyDescent="0.25">
      <c r="A41" s="2" t="s">
        <v>712</v>
      </c>
      <c r="B41" s="2" t="s">
        <v>733</v>
      </c>
      <c r="C41" s="2" t="s">
        <v>753</v>
      </c>
      <c r="D41" s="2" t="s">
        <v>685</v>
      </c>
    </row>
    <row r="42" spans="1:4" ht="15.75" hidden="1" customHeight="1" x14ac:dyDescent="0.25">
      <c r="A42" s="2" t="s">
        <v>712</v>
      </c>
      <c r="B42" s="2" t="s">
        <v>733</v>
      </c>
      <c r="C42" s="2" t="s">
        <v>871</v>
      </c>
      <c r="D42" s="2" t="s">
        <v>685</v>
      </c>
    </row>
    <row r="43" spans="1:4" ht="15.75" hidden="1" customHeight="1" x14ac:dyDescent="0.25">
      <c r="A43" s="2" t="s">
        <v>712</v>
      </c>
      <c r="B43" s="2" t="s">
        <v>733</v>
      </c>
      <c r="C43" s="2" t="s">
        <v>748</v>
      </c>
      <c r="D43" s="2" t="s">
        <v>685</v>
      </c>
    </row>
    <row r="44" spans="1:4" ht="15.75" hidden="1" customHeight="1" x14ac:dyDescent="0.25">
      <c r="A44" s="2" t="s">
        <v>712</v>
      </c>
      <c r="B44" s="2" t="s">
        <v>733</v>
      </c>
      <c r="C44" s="2" t="s">
        <v>872</v>
      </c>
      <c r="D44" s="2" t="s">
        <v>685</v>
      </c>
    </row>
    <row r="45" spans="1:4" ht="15.75" hidden="1" customHeight="1" x14ac:dyDescent="0.25">
      <c r="A45" s="2" t="s">
        <v>712</v>
      </c>
      <c r="B45" s="2" t="s">
        <v>733</v>
      </c>
      <c r="C45" s="2" t="s">
        <v>873</v>
      </c>
      <c r="D45" s="2" t="s">
        <v>685</v>
      </c>
    </row>
    <row r="46" spans="1:4" ht="15.75" hidden="1" customHeight="1" x14ac:dyDescent="0.25">
      <c r="A46" s="2" t="s">
        <v>712</v>
      </c>
      <c r="B46" s="2" t="s">
        <v>733</v>
      </c>
      <c r="C46" s="2" t="s">
        <v>735</v>
      </c>
      <c r="D46" s="2" t="s">
        <v>685</v>
      </c>
    </row>
    <row r="47" spans="1:4" ht="15.75" hidden="1" customHeight="1" x14ac:dyDescent="0.25">
      <c r="A47" s="2" t="s">
        <v>712</v>
      </c>
      <c r="B47" s="2" t="s">
        <v>733</v>
      </c>
      <c r="C47" s="2" t="s">
        <v>736</v>
      </c>
      <c r="D47" s="2" t="s">
        <v>685</v>
      </c>
    </row>
    <row r="48" spans="1:4" ht="15.75" hidden="1" customHeight="1" x14ac:dyDescent="0.25">
      <c r="A48" s="2" t="s">
        <v>712</v>
      </c>
      <c r="B48" s="2" t="s">
        <v>733</v>
      </c>
      <c r="C48" s="2" t="s">
        <v>717</v>
      </c>
      <c r="D48" s="2" t="s">
        <v>685</v>
      </c>
    </row>
    <row r="49" spans="1:5" ht="15.75" hidden="1" customHeight="1" x14ac:dyDescent="0.25">
      <c r="A49" s="2" t="s">
        <v>712</v>
      </c>
      <c r="B49" s="2" t="s">
        <v>733</v>
      </c>
      <c r="C49" s="2" t="s">
        <v>715</v>
      </c>
      <c r="D49" s="2" t="s">
        <v>685</v>
      </c>
    </row>
    <row r="50" spans="1:5" ht="15.75" hidden="1" customHeight="1" x14ac:dyDescent="0.25">
      <c r="A50" s="2" t="s">
        <v>712</v>
      </c>
      <c r="B50" s="2" t="s">
        <v>733</v>
      </c>
      <c r="C50" s="2" t="s">
        <v>874</v>
      </c>
      <c r="D50" s="2" t="s">
        <v>685</v>
      </c>
    </row>
    <row r="51" spans="1:5" ht="15.75" hidden="1" customHeight="1" x14ac:dyDescent="0.25">
      <c r="A51" s="2" t="s">
        <v>712</v>
      </c>
      <c r="B51" s="2" t="s">
        <v>733</v>
      </c>
      <c r="C51" s="2" t="s">
        <v>875</v>
      </c>
      <c r="D51" s="2" t="s">
        <v>685</v>
      </c>
    </row>
    <row r="52" spans="1:5" ht="15.75" hidden="1" customHeight="1" x14ac:dyDescent="0.25">
      <c r="A52" s="2" t="s">
        <v>712</v>
      </c>
      <c r="B52" s="2" t="s">
        <v>733</v>
      </c>
      <c r="C52" s="2" t="s">
        <v>876</v>
      </c>
      <c r="D52" s="2" t="s">
        <v>685</v>
      </c>
    </row>
    <row r="53" spans="1:5" ht="15.75" hidden="1" customHeight="1" x14ac:dyDescent="0.25">
      <c r="A53" s="2" t="s">
        <v>712</v>
      </c>
      <c r="B53" s="2" t="s">
        <v>733</v>
      </c>
      <c r="C53" s="2" t="s">
        <v>718</v>
      </c>
      <c r="D53" s="2" t="s">
        <v>685</v>
      </c>
    </row>
    <row r="54" spans="1:5" ht="15.75" hidden="1" customHeight="1" x14ac:dyDescent="0.25">
      <c r="A54" s="2" t="s">
        <v>712</v>
      </c>
      <c r="B54" s="2" t="s">
        <v>733</v>
      </c>
      <c r="C54" s="2" t="s">
        <v>755</v>
      </c>
      <c r="D54" s="2" t="s">
        <v>685</v>
      </c>
    </row>
    <row r="55" spans="1:5" ht="15.75" hidden="1" customHeight="1" x14ac:dyDescent="0.25">
      <c r="A55" s="2" t="s">
        <v>712</v>
      </c>
      <c r="B55" s="2" t="s">
        <v>733</v>
      </c>
      <c r="C55" s="2" t="s">
        <v>877</v>
      </c>
      <c r="D55" s="2" t="s">
        <v>685</v>
      </c>
    </row>
    <row r="56" spans="1:5" ht="15.75" hidden="1" customHeight="1" x14ac:dyDescent="0.25">
      <c r="A56" s="2" t="s">
        <v>712</v>
      </c>
      <c r="B56" s="2" t="s">
        <v>733</v>
      </c>
      <c r="C56" s="2" t="s">
        <v>878</v>
      </c>
      <c r="D56" s="2" t="s">
        <v>685</v>
      </c>
    </row>
    <row r="57" spans="1:5" ht="15.75" hidden="1" customHeight="1" x14ac:dyDescent="0.25">
      <c r="A57" s="2" t="s">
        <v>712</v>
      </c>
      <c r="B57" s="2" t="s">
        <v>733</v>
      </c>
      <c r="C57" s="2" t="s">
        <v>879</v>
      </c>
      <c r="D57" s="2" t="s">
        <v>685</v>
      </c>
    </row>
    <row r="58" spans="1:5" ht="15.75" hidden="1" customHeight="1" x14ac:dyDescent="0.25">
      <c r="A58" s="2" t="s">
        <v>712</v>
      </c>
      <c r="B58" s="2" t="s">
        <v>733</v>
      </c>
      <c r="C58" s="2" t="s">
        <v>714</v>
      </c>
      <c r="D58" s="2" t="s">
        <v>685</v>
      </c>
    </row>
    <row r="59" spans="1:5" ht="15.75" hidden="1" customHeight="1" x14ac:dyDescent="0.25">
      <c r="A59" s="2" t="s">
        <v>712</v>
      </c>
      <c r="B59" s="2" t="s">
        <v>733</v>
      </c>
      <c r="C59" s="2" t="s">
        <v>880</v>
      </c>
      <c r="D59" s="2" t="s">
        <v>685</v>
      </c>
    </row>
    <row r="60" spans="1:5" ht="15.75" hidden="1" customHeight="1" x14ac:dyDescent="0.25">
      <c r="A60" s="2" t="s">
        <v>756</v>
      </c>
      <c r="B60" s="2" t="s">
        <v>331</v>
      </c>
      <c r="C60" s="2" t="s">
        <v>757</v>
      </c>
      <c r="D60" s="2" t="s">
        <v>688</v>
      </c>
      <c r="E60" s="2" t="s">
        <v>881</v>
      </c>
    </row>
    <row r="61" spans="1:5" ht="15.75" hidden="1" customHeight="1" x14ac:dyDescent="0.25">
      <c r="A61" s="2" t="s">
        <v>756</v>
      </c>
      <c r="B61" s="2" t="s">
        <v>331</v>
      </c>
      <c r="C61" s="2" t="s">
        <v>758</v>
      </c>
      <c r="D61" s="2" t="s">
        <v>688</v>
      </c>
      <c r="E61" s="2" t="s">
        <v>882</v>
      </c>
    </row>
    <row r="62" spans="1:5" ht="15.75" hidden="1" customHeight="1" x14ac:dyDescent="0.25">
      <c r="A62" s="2" t="s">
        <v>756</v>
      </c>
      <c r="B62" s="2" t="s">
        <v>331</v>
      </c>
      <c r="C62" s="2" t="s">
        <v>759</v>
      </c>
      <c r="D62" s="2" t="s">
        <v>689</v>
      </c>
      <c r="E62" s="2" t="s">
        <v>883</v>
      </c>
    </row>
    <row r="63" spans="1:5" ht="15.75" hidden="1" customHeight="1" x14ac:dyDescent="0.25">
      <c r="A63" s="2" t="s">
        <v>756</v>
      </c>
      <c r="B63" s="2" t="s">
        <v>331</v>
      </c>
      <c r="C63" s="2" t="s">
        <v>760</v>
      </c>
      <c r="D63" s="2" t="s">
        <v>689</v>
      </c>
      <c r="E63" s="2" t="s">
        <v>884</v>
      </c>
    </row>
    <row r="64" spans="1:5" ht="15.75" hidden="1" customHeight="1" x14ac:dyDescent="0.25">
      <c r="A64" s="2" t="s">
        <v>756</v>
      </c>
      <c r="B64" s="2" t="s">
        <v>331</v>
      </c>
      <c r="C64" s="2" t="s">
        <v>761</v>
      </c>
      <c r="D64" s="2" t="s">
        <v>688</v>
      </c>
      <c r="E64" s="2" t="s">
        <v>885</v>
      </c>
    </row>
    <row r="65" spans="1:5" ht="15.75" hidden="1" customHeight="1" x14ac:dyDescent="0.25">
      <c r="A65" s="2" t="s">
        <v>756</v>
      </c>
      <c r="B65" s="2" t="s">
        <v>331</v>
      </c>
      <c r="C65" s="2" t="s">
        <v>762</v>
      </c>
      <c r="D65" s="2" t="s">
        <v>689</v>
      </c>
      <c r="E65" s="2" t="s">
        <v>884</v>
      </c>
    </row>
    <row r="66" spans="1:5" ht="15.75" hidden="1" customHeight="1" x14ac:dyDescent="0.25">
      <c r="A66" s="2" t="s">
        <v>756</v>
      </c>
      <c r="B66" s="2" t="s">
        <v>331</v>
      </c>
      <c r="C66" s="2" t="s">
        <v>763</v>
      </c>
      <c r="D66" s="2" t="s">
        <v>688</v>
      </c>
      <c r="E66" s="2" t="s">
        <v>886</v>
      </c>
    </row>
    <row r="67" spans="1:5" ht="15.75" customHeight="1" x14ac:dyDescent="0.25">
      <c r="A67" s="2" t="s">
        <v>756</v>
      </c>
      <c r="B67" s="2" t="s">
        <v>764</v>
      </c>
      <c r="C67" s="148" t="s">
        <v>765</v>
      </c>
      <c r="D67" s="2" t="s">
        <v>690</v>
      </c>
      <c r="E67" s="2" t="s">
        <v>887</v>
      </c>
    </row>
    <row r="68" spans="1:5" ht="15.75" customHeight="1" x14ac:dyDescent="0.25">
      <c r="A68" s="2" t="s">
        <v>756</v>
      </c>
      <c r="B68" s="2" t="s">
        <v>764</v>
      </c>
      <c r="C68" s="148" t="s">
        <v>766</v>
      </c>
      <c r="D68" s="2" t="s">
        <v>690</v>
      </c>
      <c r="E68" s="4" t="s">
        <v>888</v>
      </c>
    </row>
    <row r="69" spans="1:5" ht="15.75" customHeight="1" x14ac:dyDescent="0.25">
      <c r="A69" s="2" t="s">
        <v>756</v>
      </c>
      <c r="B69" s="2" t="s">
        <v>764</v>
      </c>
      <c r="C69" s="148" t="s">
        <v>767</v>
      </c>
      <c r="D69" s="2" t="s">
        <v>692</v>
      </c>
      <c r="E69" s="4" t="s">
        <v>889</v>
      </c>
    </row>
    <row r="70" spans="1:5" ht="15.75" customHeight="1" x14ac:dyDescent="0.25">
      <c r="A70" s="2" t="s">
        <v>756</v>
      </c>
      <c r="B70" s="2" t="s">
        <v>764</v>
      </c>
      <c r="C70" s="148" t="s">
        <v>768</v>
      </c>
      <c r="D70" s="2" t="s">
        <v>691</v>
      </c>
      <c r="E70" s="4" t="s">
        <v>890</v>
      </c>
    </row>
    <row r="71" spans="1:5" ht="15.75" customHeight="1" x14ac:dyDescent="0.25">
      <c r="A71" s="2" t="s">
        <v>756</v>
      </c>
      <c r="B71" s="2" t="s">
        <v>764</v>
      </c>
      <c r="C71" s="148" t="s">
        <v>769</v>
      </c>
      <c r="D71" s="2" t="s">
        <v>690</v>
      </c>
      <c r="E71" s="4" t="s">
        <v>891</v>
      </c>
    </row>
    <row r="72" spans="1:5" ht="15.75" customHeight="1" x14ac:dyDescent="0.25">
      <c r="A72" s="2" t="s">
        <v>756</v>
      </c>
      <c r="B72" s="2" t="s">
        <v>764</v>
      </c>
      <c r="C72" s="148" t="s">
        <v>770</v>
      </c>
      <c r="D72" s="2" t="s">
        <v>691</v>
      </c>
      <c r="E72" s="4" t="s">
        <v>892</v>
      </c>
    </row>
    <row r="73" spans="1:5" ht="15.75" customHeight="1" x14ac:dyDescent="0.25">
      <c r="A73" s="2" t="s">
        <v>756</v>
      </c>
      <c r="B73" s="2" t="s">
        <v>764</v>
      </c>
      <c r="C73" s="148" t="s">
        <v>782</v>
      </c>
      <c r="D73" s="2" t="s">
        <v>690</v>
      </c>
      <c r="E73" s="4" t="s">
        <v>893</v>
      </c>
    </row>
    <row r="74" spans="1:5" ht="15.75" customHeight="1" x14ac:dyDescent="0.25">
      <c r="A74" s="2" t="s">
        <v>756</v>
      </c>
      <c r="B74" s="2" t="s">
        <v>764</v>
      </c>
      <c r="C74" s="148" t="s">
        <v>771</v>
      </c>
      <c r="D74" s="2" t="s">
        <v>690</v>
      </c>
      <c r="E74" s="4" t="s">
        <v>890</v>
      </c>
    </row>
    <row r="75" spans="1:5" ht="15.75" customHeight="1" x14ac:dyDescent="0.25">
      <c r="A75" s="2" t="s">
        <v>756</v>
      </c>
      <c r="B75" s="2" t="s">
        <v>764</v>
      </c>
      <c r="C75" s="148" t="s">
        <v>773</v>
      </c>
      <c r="D75" s="2" t="s">
        <v>690</v>
      </c>
      <c r="E75" s="4" t="s">
        <v>890</v>
      </c>
    </row>
    <row r="76" spans="1:5" ht="15.75" customHeight="1" x14ac:dyDescent="0.25">
      <c r="A76" s="2" t="s">
        <v>756</v>
      </c>
      <c r="B76" s="2" t="s">
        <v>764</v>
      </c>
      <c r="C76" s="148" t="s">
        <v>894</v>
      </c>
      <c r="D76" s="2" t="s">
        <v>691</v>
      </c>
      <c r="E76" s="4" t="s">
        <v>890</v>
      </c>
    </row>
    <row r="77" spans="1:5" ht="15.75" customHeight="1" x14ac:dyDescent="0.25">
      <c r="A77" s="2" t="s">
        <v>756</v>
      </c>
      <c r="B77" s="2" t="s">
        <v>764</v>
      </c>
      <c r="C77" s="148" t="s">
        <v>774</v>
      </c>
      <c r="D77" s="2" t="s">
        <v>691</v>
      </c>
      <c r="E77" s="4" t="s">
        <v>895</v>
      </c>
    </row>
    <row r="78" spans="1:5" ht="15.75" customHeight="1" x14ac:dyDescent="0.25">
      <c r="A78" s="2" t="s">
        <v>756</v>
      </c>
      <c r="B78" s="2" t="s">
        <v>764</v>
      </c>
      <c r="C78" s="148" t="s">
        <v>776</v>
      </c>
      <c r="D78" s="2" t="s">
        <v>694</v>
      </c>
      <c r="E78" s="2" t="s">
        <v>896</v>
      </c>
    </row>
    <row r="79" spans="1:5" ht="15.75" customHeight="1" x14ac:dyDescent="0.25">
      <c r="A79" s="2" t="s">
        <v>756</v>
      </c>
      <c r="B79" s="2" t="s">
        <v>764</v>
      </c>
      <c r="C79" s="148" t="s">
        <v>775</v>
      </c>
      <c r="D79" s="2" t="s">
        <v>690</v>
      </c>
      <c r="E79" s="4" t="s">
        <v>897</v>
      </c>
    </row>
    <row r="80" spans="1:5" ht="15.75" customHeight="1" x14ac:dyDescent="0.25">
      <c r="A80" s="2" t="s">
        <v>756</v>
      </c>
      <c r="B80" s="2" t="s">
        <v>764</v>
      </c>
      <c r="C80" s="148" t="s">
        <v>777</v>
      </c>
      <c r="D80" s="2" t="s">
        <v>692</v>
      </c>
      <c r="E80" s="4" t="s">
        <v>890</v>
      </c>
    </row>
    <row r="81" spans="1:5" ht="15.75" customHeight="1" x14ac:dyDescent="0.25">
      <c r="A81" s="2" t="s">
        <v>756</v>
      </c>
      <c r="B81" s="2" t="s">
        <v>764</v>
      </c>
      <c r="C81" s="148" t="s">
        <v>778</v>
      </c>
      <c r="D81" s="2" t="s">
        <v>690</v>
      </c>
      <c r="E81" s="4" t="s">
        <v>898</v>
      </c>
    </row>
    <row r="82" spans="1:5" ht="15.75" customHeight="1" x14ac:dyDescent="0.25">
      <c r="A82" s="2" t="s">
        <v>756</v>
      </c>
      <c r="B82" s="2" t="s">
        <v>764</v>
      </c>
      <c r="C82" s="148" t="s">
        <v>779</v>
      </c>
      <c r="D82" s="2" t="s">
        <v>692</v>
      </c>
      <c r="E82" s="4" t="s">
        <v>890</v>
      </c>
    </row>
    <row r="83" spans="1:5" ht="15.75" customHeight="1" x14ac:dyDescent="0.25">
      <c r="A83" s="2" t="s">
        <v>756</v>
      </c>
      <c r="B83" s="2" t="s">
        <v>764</v>
      </c>
      <c r="C83" s="148" t="s">
        <v>780</v>
      </c>
      <c r="D83" s="2" t="s">
        <v>691</v>
      </c>
      <c r="E83" s="4" t="s">
        <v>899</v>
      </c>
    </row>
    <row r="84" spans="1:5" ht="15.75" customHeight="1" x14ac:dyDescent="0.25">
      <c r="A84" s="2" t="s">
        <v>756</v>
      </c>
      <c r="B84" s="2" t="s">
        <v>764</v>
      </c>
      <c r="C84" s="148" t="s">
        <v>781</v>
      </c>
      <c r="D84" s="2" t="s">
        <v>690</v>
      </c>
      <c r="E84" s="2" t="s">
        <v>900</v>
      </c>
    </row>
    <row r="85" spans="1:5" ht="15.75" customHeight="1" x14ac:dyDescent="0.25">
      <c r="A85" s="2" t="s">
        <v>756</v>
      </c>
      <c r="B85" s="2" t="s">
        <v>764</v>
      </c>
      <c r="C85" s="148" t="s">
        <v>783</v>
      </c>
      <c r="D85" s="2" t="s">
        <v>691</v>
      </c>
      <c r="E85" s="4" t="s">
        <v>899</v>
      </c>
    </row>
    <row r="86" spans="1:5" ht="15.75" customHeight="1" x14ac:dyDescent="0.25">
      <c r="A86" s="2" t="s">
        <v>756</v>
      </c>
      <c r="B86" s="2" t="s">
        <v>764</v>
      </c>
      <c r="C86" s="148" t="s">
        <v>787</v>
      </c>
      <c r="D86" s="2" t="s">
        <v>690</v>
      </c>
      <c r="E86" s="4" t="s">
        <v>901</v>
      </c>
    </row>
    <row r="87" spans="1:5" ht="15.75" customHeight="1" x14ac:dyDescent="0.25">
      <c r="A87" s="2" t="s">
        <v>756</v>
      </c>
      <c r="B87" s="2" t="s">
        <v>764</v>
      </c>
      <c r="C87" s="148" t="s">
        <v>784</v>
      </c>
      <c r="D87" s="2" t="s">
        <v>692</v>
      </c>
      <c r="E87" s="2" t="s">
        <v>902</v>
      </c>
    </row>
    <row r="88" spans="1:5" ht="15.75" customHeight="1" x14ac:dyDescent="0.25">
      <c r="A88" s="2" t="s">
        <v>756</v>
      </c>
      <c r="B88" s="2" t="s">
        <v>764</v>
      </c>
      <c r="C88" s="148" t="s">
        <v>785</v>
      </c>
      <c r="D88" s="2" t="s">
        <v>690</v>
      </c>
      <c r="E88" s="2" t="s">
        <v>903</v>
      </c>
    </row>
    <row r="89" spans="1:5" ht="15.75" customHeight="1" x14ac:dyDescent="0.25">
      <c r="A89" s="2" t="s">
        <v>756</v>
      </c>
      <c r="B89" s="2" t="s">
        <v>764</v>
      </c>
      <c r="C89" s="148" t="s">
        <v>904</v>
      </c>
      <c r="D89" s="2" t="s">
        <v>690</v>
      </c>
      <c r="E89" s="4" t="s">
        <v>905</v>
      </c>
    </row>
    <row r="90" spans="1:5" ht="15.75" customHeight="1" x14ac:dyDescent="0.25">
      <c r="A90" s="2" t="s">
        <v>756</v>
      </c>
      <c r="B90" s="2" t="s">
        <v>764</v>
      </c>
      <c r="C90" s="148" t="s">
        <v>906</v>
      </c>
      <c r="D90" s="2" t="s">
        <v>690</v>
      </c>
      <c r="E90" s="2" t="s">
        <v>907</v>
      </c>
    </row>
    <row r="91" spans="1:5" ht="15.75" customHeight="1" x14ac:dyDescent="0.25">
      <c r="A91" s="2" t="s">
        <v>756</v>
      </c>
      <c r="B91" s="2" t="s">
        <v>764</v>
      </c>
      <c r="C91" s="148" t="s">
        <v>772</v>
      </c>
      <c r="D91" s="2" t="s">
        <v>690</v>
      </c>
      <c r="E91" s="4" t="s">
        <v>890</v>
      </c>
    </row>
    <row r="92" spans="1:5" ht="15.75" customHeight="1" x14ac:dyDescent="0.25">
      <c r="A92" s="2" t="s">
        <v>756</v>
      </c>
      <c r="B92" s="2" t="s">
        <v>764</v>
      </c>
      <c r="C92" s="148" t="s">
        <v>786</v>
      </c>
      <c r="D92" s="2" t="s">
        <v>693</v>
      </c>
      <c r="E92" s="2" t="s">
        <v>908</v>
      </c>
    </row>
    <row r="93" spans="1:5" ht="15.75" customHeight="1" x14ac:dyDescent="0.25">
      <c r="A93" s="2" t="s">
        <v>756</v>
      </c>
      <c r="B93" s="2" t="s">
        <v>764</v>
      </c>
      <c r="C93" s="148" t="s">
        <v>788</v>
      </c>
      <c r="D93" s="2" t="s">
        <v>690</v>
      </c>
      <c r="E93" s="2" t="s">
        <v>900</v>
      </c>
    </row>
    <row r="94" spans="1:5" ht="15.75" hidden="1" customHeight="1" x14ac:dyDescent="0.25">
      <c r="A94" s="2" t="s">
        <v>789</v>
      </c>
      <c r="B94" s="2" t="s">
        <v>790</v>
      </c>
      <c r="C94" s="2" t="s">
        <v>791</v>
      </c>
      <c r="D94" s="2" t="s">
        <v>696</v>
      </c>
    </row>
    <row r="95" spans="1:5" ht="15.75" hidden="1" customHeight="1" x14ac:dyDescent="0.25">
      <c r="A95" s="2" t="s">
        <v>789</v>
      </c>
      <c r="B95" s="2" t="s">
        <v>790</v>
      </c>
      <c r="C95" s="2" t="s">
        <v>792</v>
      </c>
      <c r="D95" s="2" t="s">
        <v>696</v>
      </c>
    </row>
    <row r="96" spans="1:5" ht="15.75" hidden="1" customHeight="1" x14ac:dyDescent="0.25">
      <c r="A96" s="2" t="s">
        <v>789</v>
      </c>
      <c r="B96" s="2" t="s">
        <v>790</v>
      </c>
      <c r="C96" s="2" t="s">
        <v>793</v>
      </c>
      <c r="D96" s="2" t="s">
        <v>696</v>
      </c>
    </row>
    <row r="97" spans="1:5" ht="15.75" hidden="1" customHeight="1" x14ac:dyDescent="0.25">
      <c r="A97" s="2" t="s">
        <v>789</v>
      </c>
      <c r="B97" s="2" t="s">
        <v>790</v>
      </c>
      <c r="C97" s="2" t="s">
        <v>794</v>
      </c>
      <c r="D97" s="2" t="s">
        <v>696</v>
      </c>
    </row>
    <row r="98" spans="1:5" ht="15.75" hidden="1" customHeight="1" x14ac:dyDescent="0.25">
      <c r="A98" s="2" t="s">
        <v>789</v>
      </c>
      <c r="B98" s="2" t="s">
        <v>790</v>
      </c>
      <c r="C98" s="2" t="s">
        <v>795</v>
      </c>
      <c r="D98" s="2" t="s">
        <v>696</v>
      </c>
    </row>
    <row r="99" spans="1:5" ht="15.75" hidden="1" customHeight="1" x14ac:dyDescent="0.25">
      <c r="A99" s="2" t="s">
        <v>789</v>
      </c>
      <c r="B99" s="2" t="s">
        <v>790</v>
      </c>
      <c r="C99" s="2" t="s">
        <v>796</v>
      </c>
      <c r="D99" s="2" t="s">
        <v>696</v>
      </c>
    </row>
    <row r="100" spans="1:5" ht="15.75" hidden="1" customHeight="1" x14ac:dyDescent="0.25">
      <c r="A100" s="2" t="s">
        <v>789</v>
      </c>
      <c r="B100" s="2" t="s">
        <v>790</v>
      </c>
      <c r="C100" s="2" t="s">
        <v>797</v>
      </c>
      <c r="D100" s="2" t="s">
        <v>696</v>
      </c>
    </row>
    <row r="101" spans="1:5" ht="15.75" hidden="1" customHeight="1" x14ac:dyDescent="0.25">
      <c r="A101" s="2" t="s">
        <v>789</v>
      </c>
      <c r="B101" s="2" t="s">
        <v>790</v>
      </c>
      <c r="C101" s="2" t="s">
        <v>798</v>
      </c>
      <c r="D101" s="2" t="s">
        <v>696</v>
      </c>
    </row>
    <row r="102" spans="1:5" ht="15.75" hidden="1" customHeight="1" x14ac:dyDescent="0.25">
      <c r="A102" s="2" t="s">
        <v>789</v>
      </c>
      <c r="B102" s="2" t="s">
        <v>3</v>
      </c>
      <c r="C102" s="2" t="s">
        <v>799</v>
      </c>
      <c r="D102" s="2" t="s">
        <v>699</v>
      </c>
      <c r="E102" s="2" t="s">
        <v>909</v>
      </c>
    </row>
    <row r="103" spans="1:5" ht="15.75" hidden="1" customHeight="1" x14ac:dyDescent="0.25">
      <c r="A103" s="2" t="s">
        <v>789</v>
      </c>
      <c r="B103" s="2" t="s">
        <v>3</v>
      </c>
      <c r="C103" s="2" t="s">
        <v>800</v>
      </c>
      <c r="D103" s="2" t="s">
        <v>699</v>
      </c>
      <c r="E103" s="2" t="s">
        <v>910</v>
      </c>
    </row>
    <row r="104" spans="1:5" ht="15.75" hidden="1" customHeight="1" x14ac:dyDescent="0.25">
      <c r="A104" s="2" t="s">
        <v>789</v>
      </c>
      <c r="B104" s="2" t="s">
        <v>801</v>
      </c>
      <c r="C104" s="2" t="s">
        <v>802</v>
      </c>
      <c r="D104" s="2" t="s">
        <v>699</v>
      </c>
      <c r="E104" s="2" t="s">
        <v>911</v>
      </c>
    </row>
    <row r="105" spans="1:5" ht="15.75" hidden="1" customHeight="1" x14ac:dyDescent="0.25">
      <c r="A105" s="2" t="s">
        <v>789</v>
      </c>
      <c r="B105" s="2" t="s">
        <v>801</v>
      </c>
      <c r="C105" s="2" t="s">
        <v>803</v>
      </c>
      <c r="D105" s="2" t="s">
        <v>698</v>
      </c>
      <c r="E105" s="2" t="s">
        <v>912</v>
      </c>
    </row>
    <row r="106" spans="1:5" ht="15.75" hidden="1" customHeight="1" x14ac:dyDescent="0.25">
      <c r="A106" s="2" t="s">
        <v>789</v>
      </c>
      <c r="B106" s="2" t="s">
        <v>801</v>
      </c>
      <c r="C106" s="2" t="s">
        <v>806</v>
      </c>
      <c r="D106" s="2" t="s">
        <v>699</v>
      </c>
      <c r="E106" s="2" t="s">
        <v>913</v>
      </c>
    </row>
    <row r="107" spans="1:5" ht="15.75" hidden="1" customHeight="1" x14ac:dyDescent="0.25">
      <c r="A107" s="2" t="s">
        <v>789</v>
      </c>
      <c r="B107" s="2" t="s">
        <v>801</v>
      </c>
      <c r="C107" s="2" t="s">
        <v>804</v>
      </c>
      <c r="D107" s="2" t="s">
        <v>699</v>
      </c>
      <c r="E107" s="2" t="s">
        <v>914</v>
      </c>
    </row>
    <row r="108" spans="1:5" ht="15.75" hidden="1" customHeight="1" x14ac:dyDescent="0.25">
      <c r="A108" s="2" t="s">
        <v>789</v>
      </c>
      <c r="B108" s="2" t="s">
        <v>801</v>
      </c>
      <c r="C108" s="2" t="s">
        <v>805</v>
      </c>
      <c r="D108" s="2" t="s">
        <v>696</v>
      </c>
      <c r="E108" s="2" t="s">
        <v>915</v>
      </c>
    </row>
    <row r="109" spans="1:5" ht="15.75" hidden="1" customHeight="1" x14ac:dyDescent="0.25">
      <c r="A109" s="2" t="s">
        <v>789</v>
      </c>
      <c r="B109" s="2" t="s">
        <v>801</v>
      </c>
      <c r="C109" s="2" t="s">
        <v>807</v>
      </c>
      <c r="D109" s="2" t="s">
        <v>699</v>
      </c>
      <c r="E109" s="2" t="s">
        <v>916</v>
      </c>
    </row>
    <row r="110" spans="1:5" ht="15.75" hidden="1" customHeight="1" x14ac:dyDescent="0.25">
      <c r="A110" s="2" t="s">
        <v>789</v>
      </c>
      <c r="B110" s="2" t="s">
        <v>808</v>
      </c>
      <c r="C110" s="2" t="s">
        <v>809</v>
      </c>
      <c r="D110" s="2" t="s">
        <v>696</v>
      </c>
    </row>
    <row r="111" spans="1:5" ht="15.75" hidden="1" customHeight="1" x14ac:dyDescent="0.25">
      <c r="A111" s="2" t="s">
        <v>789</v>
      </c>
      <c r="B111" s="2" t="s">
        <v>808</v>
      </c>
      <c r="C111" s="2" t="s">
        <v>810</v>
      </c>
      <c r="D111" s="2" t="s">
        <v>696</v>
      </c>
    </row>
    <row r="112" spans="1:5" ht="15.75" hidden="1" customHeight="1" x14ac:dyDescent="0.25">
      <c r="A112" s="2" t="s">
        <v>789</v>
      </c>
      <c r="B112" s="2" t="s">
        <v>808</v>
      </c>
      <c r="C112" s="2" t="s">
        <v>811</v>
      </c>
      <c r="D112" s="2" t="s">
        <v>696</v>
      </c>
    </row>
    <row r="113" spans="1:5" ht="15.75" hidden="1" customHeight="1" x14ac:dyDescent="0.25">
      <c r="A113" s="2" t="s">
        <v>789</v>
      </c>
      <c r="B113" s="2" t="s">
        <v>812</v>
      </c>
      <c r="C113" s="2" t="s">
        <v>813</v>
      </c>
      <c r="D113" s="2" t="s">
        <v>696</v>
      </c>
    </row>
    <row r="114" spans="1:5" ht="15.75" hidden="1" customHeight="1" x14ac:dyDescent="0.25">
      <c r="A114" s="2" t="s">
        <v>789</v>
      </c>
      <c r="B114" s="2" t="s">
        <v>812</v>
      </c>
      <c r="C114" s="2" t="s">
        <v>917</v>
      </c>
      <c r="D114" s="2" t="s">
        <v>696</v>
      </c>
    </row>
    <row r="115" spans="1:5" ht="15.75" hidden="1" customHeight="1" x14ac:dyDescent="0.25">
      <c r="A115" s="2" t="s">
        <v>789</v>
      </c>
      <c r="B115" s="2" t="s">
        <v>812</v>
      </c>
      <c r="C115" s="2" t="s">
        <v>918</v>
      </c>
      <c r="D115" s="2" t="s">
        <v>696</v>
      </c>
    </row>
    <row r="116" spans="1:5" ht="15.75" hidden="1" customHeight="1" x14ac:dyDescent="0.25">
      <c r="A116" s="2" t="s">
        <v>789</v>
      </c>
      <c r="B116" s="2" t="s">
        <v>812</v>
      </c>
      <c r="C116" s="2" t="s">
        <v>919</v>
      </c>
      <c r="D116" s="2" t="s">
        <v>696</v>
      </c>
    </row>
    <row r="117" spans="1:5" ht="15.75" hidden="1" customHeight="1" x14ac:dyDescent="0.25">
      <c r="A117" s="2" t="s">
        <v>789</v>
      </c>
      <c r="B117" s="2" t="s">
        <v>814</v>
      </c>
      <c r="C117" s="2" t="s">
        <v>826</v>
      </c>
      <c r="D117" s="2" t="s">
        <v>697</v>
      </c>
    </row>
    <row r="118" spans="1:5" ht="15.75" hidden="1" customHeight="1" x14ac:dyDescent="0.25">
      <c r="A118" s="2" t="s">
        <v>789</v>
      </c>
      <c r="B118" s="2" t="s">
        <v>814</v>
      </c>
      <c r="C118" s="2" t="s">
        <v>849</v>
      </c>
      <c r="D118" s="2" t="s">
        <v>697</v>
      </c>
    </row>
    <row r="119" spans="1:5" ht="15.75" hidden="1" customHeight="1" x14ac:dyDescent="0.25">
      <c r="A119" s="2" t="s">
        <v>789</v>
      </c>
      <c r="B119" s="2" t="s">
        <v>814</v>
      </c>
      <c r="C119" s="2" t="s">
        <v>920</v>
      </c>
      <c r="D119" s="2" t="s">
        <v>697</v>
      </c>
    </row>
    <row r="120" spans="1:5" ht="15.75" hidden="1" customHeight="1" x14ac:dyDescent="0.25">
      <c r="A120" s="2" t="s">
        <v>789</v>
      </c>
      <c r="B120" s="2" t="s">
        <v>814</v>
      </c>
      <c r="C120" s="2" t="s">
        <v>827</v>
      </c>
      <c r="D120" s="2" t="s">
        <v>699</v>
      </c>
      <c r="E120" s="2" t="s">
        <v>916</v>
      </c>
    </row>
    <row r="121" spans="1:5" ht="15.75" hidden="1" customHeight="1" x14ac:dyDescent="0.25">
      <c r="A121" s="2" t="s">
        <v>789</v>
      </c>
      <c r="B121" s="2" t="s">
        <v>814</v>
      </c>
      <c r="C121" s="2" t="s">
        <v>829</v>
      </c>
      <c r="D121" s="2" t="s">
        <v>697</v>
      </c>
    </row>
    <row r="122" spans="1:5" ht="15.75" hidden="1" customHeight="1" x14ac:dyDescent="0.25">
      <c r="A122" s="2" t="s">
        <v>789</v>
      </c>
      <c r="B122" s="2" t="s">
        <v>814</v>
      </c>
      <c r="C122" s="2" t="s">
        <v>921</v>
      </c>
      <c r="D122" s="2" t="s">
        <v>697</v>
      </c>
    </row>
    <row r="123" spans="1:5" ht="15.75" hidden="1" customHeight="1" x14ac:dyDescent="0.25">
      <c r="A123" s="2" t="s">
        <v>789</v>
      </c>
      <c r="B123" s="2" t="s">
        <v>815</v>
      </c>
      <c r="C123" s="2" t="s">
        <v>922</v>
      </c>
      <c r="D123" s="2" t="s">
        <v>697</v>
      </c>
    </row>
    <row r="124" spans="1:5" ht="15.75" hidden="1" customHeight="1" x14ac:dyDescent="0.25">
      <c r="A124" s="2" t="s">
        <v>789</v>
      </c>
      <c r="B124" s="2" t="s">
        <v>816</v>
      </c>
      <c r="C124" s="2" t="s">
        <v>817</v>
      </c>
      <c r="D124" s="2" t="s">
        <v>696</v>
      </c>
    </row>
    <row r="125" spans="1:5" ht="15.75" hidden="1" customHeight="1" x14ac:dyDescent="0.25">
      <c r="A125" s="2" t="s">
        <v>789</v>
      </c>
      <c r="B125" s="2" t="s">
        <v>816</v>
      </c>
      <c r="C125" s="2" t="s">
        <v>818</v>
      </c>
      <c r="D125" s="2" t="s">
        <v>696</v>
      </c>
    </row>
    <row r="126" spans="1:5" ht="15.75" hidden="1" customHeight="1" x14ac:dyDescent="0.25">
      <c r="A126" s="2" t="s">
        <v>789</v>
      </c>
      <c r="B126" s="2" t="s">
        <v>816</v>
      </c>
      <c r="C126" s="2" t="s">
        <v>819</v>
      </c>
      <c r="D126" s="2" t="s">
        <v>696</v>
      </c>
    </row>
    <row r="127" spans="1:5" ht="15.75" hidden="1" customHeight="1" x14ac:dyDescent="0.25">
      <c r="A127" s="2" t="s">
        <v>789</v>
      </c>
      <c r="B127" s="2" t="s">
        <v>820</v>
      </c>
      <c r="C127" s="2" t="s">
        <v>821</v>
      </c>
      <c r="D127" s="2" t="s">
        <v>697</v>
      </c>
    </row>
    <row r="128" spans="1:5" ht="15.75" hidden="1" customHeight="1" x14ac:dyDescent="0.25">
      <c r="A128" s="2" t="s">
        <v>789</v>
      </c>
      <c r="B128" s="2" t="s">
        <v>820</v>
      </c>
      <c r="C128" s="2" t="s">
        <v>822</v>
      </c>
      <c r="D128" s="2" t="s">
        <v>697</v>
      </c>
    </row>
    <row r="129" spans="1:5" ht="15.75" hidden="1" customHeight="1" x14ac:dyDescent="0.25">
      <c r="A129" s="2" t="s">
        <v>789</v>
      </c>
      <c r="B129" s="2" t="s">
        <v>820</v>
      </c>
      <c r="C129" s="2" t="s">
        <v>823</v>
      </c>
      <c r="D129" s="2" t="s">
        <v>697</v>
      </c>
    </row>
    <row r="130" spans="1:5" ht="15.75" hidden="1" customHeight="1" x14ac:dyDescent="0.25">
      <c r="A130" s="2" t="s">
        <v>789</v>
      </c>
      <c r="B130" s="2" t="s">
        <v>820</v>
      </c>
      <c r="C130" s="2" t="s">
        <v>824</v>
      </c>
      <c r="D130" s="2" t="s">
        <v>697</v>
      </c>
    </row>
    <row r="131" spans="1:5" ht="15.75" hidden="1" customHeight="1" x14ac:dyDescent="0.25">
      <c r="A131" s="2" t="s">
        <v>789</v>
      </c>
      <c r="B131" s="2" t="s">
        <v>820</v>
      </c>
      <c r="C131" s="2" t="s">
        <v>923</v>
      </c>
      <c r="D131" s="2" t="s">
        <v>697</v>
      </c>
    </row>
    <row r="132" spans="1:5" ht="15.75" hidden="1" customHeight="1" x14ac:dyDescent="0.25">
      <c r="A132" s="2" t="s">
        <v>789</v>
      </c>
      <c r="B132" s="2" t="s">
        <v>825</v>
      </c>
      <c r="C132" s="2" t="s">
        <v>826</v>
      </c>
      <c r="D132" s="2" t="s">
        <v>697</v>
      </c>
    </row>
    <row r="133" spans="1:5" ht="15.75" hidden="1" customHeight="1" x14ac:dyDescent="0.25">
      <c r="A133" s="2" t="s">
        <v>789</v>
      </c>
      <c r="B133" s="2" t="s">
        <v>825</v>
      </c>
      <c r="C133" s="2" t="s">
        <v>827</v>
      </c>
      <c r="D133" s="2" t="s">
        <v>697</v>
      </c>
    </row>
    <row r="134" spans="1:5" ht="15.75" hidden="1" customHeight="1" x14ac:dyDescent="0.25">
      <c r="A134" s="2" t="s">
        <v>789</v>
      </c>
      <c r="B134" s="2" t="s">
        <v>825</v>
      </c>
      <c r="C134" s="2" t="s">
        <v>828</v>
      </c>
      <c r="D134" s="2" t="s">
        <v>699</v>
      </c>
      <c r="E134" s="2" t="s">
        <v>916</v>
      </c>
    </row>
    <row r="135" spans="1:5" ht="15.75" hidden="1" customHeight="1" x14ac:dyDescent="0.25">
      <c r="A135" s="2" t="s">
        <v>789</v>
      </c>
      <c r="B135" s="2" t="s">
        <v>825</v>
      </c>
      <c r="C135" s="2" t="s">
        <v>829</v>
      </c>
      <c r="D135" s="2" t="s">
        <v>697</v>
      </c>
    </row>
    <row r="136" spans="1:5" ht="15.75" hidden="1" customHeight="1" x14ac:dyDescent="0.25">
      <c r="A136" s="2" t="s">
        <v>789</v>
      </c>
      <c r="B136" s="2" t="s">
        <v>830</v>
      </c>
      <c r="C136" s="2" t="s">
        <v>924</v>
      </c>
      <c r="D136" s="2" t="s">
        <v>696</v>
      </c>
    </row>
    <row r="137" spans="1:5" ht="15.75" hidden="1" customHeight="1" x14ac:dyDescent="0.25">
      <c r="A137" s="2" t="s">
        <v>789</v>
      </c>
      <c r="B137" s="2" t="s">
        <v>830</v>
      </c>
      <c r="C137" s="2" t="s">
        <v>925</v>
      </c>
      <c r="D137" s="2" t="s">
        <v>696</v>
      </c>
    </row>
    <row r="138" spans="1:5" ht="15.75" hidden="1" customHeight="1" x14ac:dyDescent="0.25">
      <c r="A138" s="2" t="s">
        <v>789</v>
      </c>
      <c r="B138" s="2" t="s">
        <v>830</v>
      </c>
      <c r="C138" s="2" t="s">
        <v>837</v>
      </c>
      <c r="D138" s="2" t="s">
        <v>698</v>
      </c>
    </row>
    <row r="139" spans="1:5" ht="15.75" hidden="1" customHeight="1" x14ac:dyDescent="0.25">
      <c r="A139" s="2" t="s">
        <v>789</v>
      </c>
      <c r="B139" s="2" t="s">
        <v>830</v>
      </c>
      <c r="C139" s="2" t="s">
        <v>926</v>
      </c>
      <c r="D139" s="2" t="s">
        <v>696</v>
      </c>
    </row>
    <row r="140" spans="1:5" ht="15.75" hidden="1" customHeight="1" x14ac:dyDescent="0.25">
      <c r="A140" s="2" t="s">
        <v>789</v>
      </c>
      <c r="B140" s="2" t="s">
        <v>830</v>
      </c>
      <c r="C140" s="2" t="s">
        <v>831</v>
      </c>
      <c r="D140" s="2" t="s">
        <v>696</v>
      </c>
    </row>
    <row r="141" spans="1:5" ht="15.75" hidden="1" customHeight="1" x14ac:dyDescent="0.25">
      <c r="A141" s="2" t="s">
        <v>789</v>
      </c>
      <c r="B141" s="2" t="s">
        <v>830</v>
      </c>
      <c r="C141" s="2" t="s">
        <v>832</v>
      </c>
      <c r="D141" s="2" t="s">
        <v>696</v>
      </c>
    </row>
    <row r="142" spans="1:5" ht="15.75" hidden="1" customHeight="1" x14ac:dyDescent="0.25">
      <c r="A142" s="2" t="s">
        <v>789</v>
      </c>
      <c r="B142" s="2" t="s">
        <v>830</v>
      </c>
      <c r="C142" s="2" t="s">
        <v>834</v>
      </c>
      <c r="D142" s="2" t="s">
        <v>696</v>
      </c>
    </row>
    <row r="143" spans="1:5" ht="15.75" hidden="1" customHeight="1" x14ac:dyDescent="0.25">
      <c r="A143" s="2" t="s">
        <v>789</v>
      </c>
      <c r="B143" s="2" t="s">
        <v>830</v>
      </c>
      <c r="C143" s="2" t="s">
        <v>833</v>
      </c>
      <c r="D143" s="2" t="s">
        <v>696</v>
      </c>
    </row>
    <row r="144" spans="1:5" ht="15.75" hidden="1" customHeight="1" x14ac:dyDescent="0.25">
      <c r="A144" s="2" t="s">
        <v>789</v>
      </c>
      <c r="B144" s="2" t="s">
        <v>830</v>
      </c>
      <c r="C144" s="2" t="s">
        <v>835</v>
      </c>
      <c r="D144" s="2" t="s">
        <v>696</v>
      </c>
    </row>
    <row r="145" spans="1:4" ht="15.75" hidden="1" customHeight="1" x14ac:dyDescent="0.25">
      <c r="A145" s="2" t="s">
        <v>789</v>
      </c>
      <c r="B145" s="2" t="s">
        <v>830</v>
      </c>
      <c r="C145" s="2" t="s">
        <v>836</v>
      </c>
      <c r="D145" s="2" t="s">
        <v>698</v>
      </c>
    </row>
    <row r="146" spans="1:4" ht="15.75" hidden="1" customHeight="1" x14ac:dyDescent="0.25">
      <c r="A146" s="2" t="s">
        <v>789</v>
      </c>
      <c r="B146" s="2" t="s">
        <v>830</v>
      </c>
      <c r="C146" s="2" t="s">
        <v>838</v>
      </c>
      <c r="D146" s="2" t="s">
        <v>698</v>
      </c>
    </row>
    <row r="147" spans="1:4" ht="15.75" hidden="1" customHeight="1" x14ac:dyDescent="0.25">
      <c r="A147" s="2" t="s">
        <v>789</v>
      </c>
      <c r="B147" s="2" t="s">
        <v>830</v>
      </c>
      <c r="C147" s="2" t="s">
        <v>927</v>
      </c>
      <c r="D147" s="2" t="s">
        <v>696</v>
      </c>
    </row>
    <row r="148" spans="1:4" ht="15.75" hidden="1" customHeight="1" x14ac:dyDescent="0.25">
      <c r="A148" s="2" t="s">
        <v>789</v>
      </c>
      <c r="B148" s="2" t="s">
        <v>830</v>
      </c>
      <c r="C148" s="2" t="s">
        <v>928</v>
      </c>
      <c r="D148" s="2" t="s">
        <v>696</v>
      </c>
    </row>
    <row r="149" spans="1:4" ht="15.75" hidden="1" customHeight="1" x14ac:dyDescent="0.25">
      <c r="A149" s="2" t="s">
        <v>789</v>
      </c>
      <c r="B149" s="2" t="s">
        <v>830</v>
      </c>
      <c r="C149" s="2" t="s">
        <v>846</v>
      </c>
      <c r="D149" s="2" t="s">
        <v>696</v>
      </c>
    </row>
    <row r="150" spans="1:4" ht="15.75" hidden="1" customHeight="1" x14ac:dyDescent="0.25">
      <c r="A150" s="2" t="s">
        <v>789</v>
      </c>
      <c r="B150" s="2" t="s">
        <v>830</v>
      </c>
      <c r="C150" s="2" t="s">
        <v>929</v>
      </c>
      <c r="D150" s="2" t="s">
        <v>696</v>
      </c>
    </row>
    <row r="151" spans="1:4" ht="15.75" hidden="1" customHeight="1" x14ac:dyDescent="0.25">
      <c r="A151" s="2" t="s">
        <v>789</v>
      </c>
      <c r="B151" s="2" t="s">
        <v>830</v>
      </c>
      <c r="C151" s="2" t="s">
        <v>839</v>
      </c>
      <c r="D151" s="2" t="s">
        <v>696</v>
      </c>
    </row>
    <row r="152" spans="1:4" ht="15.75" hidden="1" customHeight="1" x14ac:dyDescent="0.25">
      <c r="A152" s="2" t="s">
        <v>789</v>
      </c>
      <c r="B152" s="2" t="s">
        <v>830</v>
      </c>
      <c r="C152" s="2" t="s">
        <v>840</v>
      </c>
      <c r="D152" s="2" t="s">
        <v>696</v>
      </c>
    </row>
    <row r="153" spans="1:4" ht="15.75" hidden="1" customHeight="1" x14ac:dyDescent="0.25">
      <c r="A153" s="2" t="s">
        <v>789</v>
      </c>
      <c r="B153" s="2" t="s">
        <v>830</v>
      </c>
      <c r="C153" s="2" t="s">
        <v>930</v>
      </c>
      <c r="D153" s="2" t="s">
        <v>696</v>
      </c>
    </row>
    <row r="154" spans="1:4" ht="15.75" hidden="1" customHeight="1" x14ac:dyDescent="0.25">
      <c r="A154" s="2" t="s">
        <v>789</v>
      </c>
      <c r="B154" s="2" t="s">
        <v>830</v>
      </c>
      <c r="C154" s="2" t="s">
        <v>931</v>
      </c>
      <c r="D154" s="2" t="s">
        <v>696</v>
      </c>
    </row>
    <row r="155" spans="1:4" ht="15.75" hidden="1" customHeight="1" x14ac:dyDescent="0.25">
      <c r="A155" s="2" t="s">
        <v>789</v>
      </c>
      <c r="B155" s="2" t="s">
        <v>830</v>
      </c>
      <c r="C155" s="2" t="s">
        <v>841</v>
      </c>
      <c r="D155" s="2" t="s">
        <v>696</v>
      </c>
    </row>
    <row r="156" spans="1:4" ht="15.75" hidden="1" customHeight="1" x14ac:dyDescent="0.25">
      <c r="A156" s="2" t="s">
        <v>789</v>
      </c>
      <c r="B156" s="2" t="s">
        <v>830</v>
      </c>
      <c r="C156" s="2" t="s">
        <v>842</v>
      </c>
      <c r="D156" s="2" t="s">
        <v>696</v>
      </c>
    </row>
    <row r="157" spans="1:4" ht="15.75" hidden="1" customHeight="1" x14ac:dyDescent="0.25">
      <c r="A157" s="2" t="s">
        <v>789</v>
      </c>
      <c r="B157" s="2" t="s">
        <v>830</v>
      </c>
      <c r="C157" s="2" t="s">
        <v>844</v>
      </c>
      <c r="D157" s="2" t="s">
        <v>696</v>
      </c>
    </row>
    <row r="158" spans="1:4" ht="15.75" hidden="1" customHeight="1" x14ac:dyDescent="0.25">
      <c r="A158" s="2" t="s">
        <v>789</v>
      </c>
      <c r="B158" s="2" t="s">
        <v>830</v>
      </c>
      <c r="C158" s="2" t="s">
        <v>843</v>
      </c>
      <c r="D158" s="2" t="s">
        <v>696</v>
      </c>
    </row>
    <row r="159" spans="1:4" ht="15.75" hidden="1" customHeight="1" x14ac:dyDescent="0.25">
      <c r="A159" s="2" t="s">
        <v>789</v>
      </c>
      <c r="B159" s="2" t="s">
        <v>830</v>
      </c>
      <c r="C159" s="2" t="s">
        <v>845</v>
      </c>
      <c r="D159" s="2" t="s">
        <v>696</v>
      </c>
    </row>
    <row r="160" spans="1:4" ht="15.75" hidden="1" customHeight="1" x14ac:dyDescent="0.25">
      <c r="A160" s="2" t="s">
        <v>789</v>
      </c>
      <c r="B160" s="2" t="s">
        <v>830</v>
      </c>
      <c r="C160" s="2" t="s">
        <v>932</v>
      </c>
      <c r="D160" s="2" t="s">
        <v>696</v>
      </c>
    </row>
    <row r="161" spans="1:5" ht="15.75" hidden="1" customHeight="1" x14ac:dyDescent="0.25">
      <c r="A161" s="2" t="s">
        <v>789</v>
      </c>
      <c r="B161" s="2" t="s">
        <v>847</v>
      </c>
      <c r="C161" s="2" t="s">
        <v>848</v>
      </c>
      <c r="D161" s="2" t="s">
        <v>699</v>
      </c>
      <c r="E161" s="2" t="s">
        <v>916</v>
      </c>
    </row>
    <row r="162" spans="1:5" ht="15.75" hidden="1" customHeight="1" x14ac:dyDescent="0.25">
      <c r="A162" s="2" t="s">
        <v>789</v>
      </c>
      <c r="B162" s="2" t="s">
        <v>847</v>
      </c>
      <c r="C162" s="2" t="s">
        <v>829</v>
      </c>
      <c r="D162" s="2" t="s">
        <v>697</v>
      </c>
    </row>
    <row r="163" spans="1:5" ht="15.75" hidden="1" customHeight="1" x14ac:dyDescent="0.25">
      <c r="A163" s="2" t="s">
        <v>789</v>
      </c>
      <c r="B163" s="2" t="s">
        <v>847</v>
      </c>
      <c r="C163" s="2" t="s">
        <v>849</v>
      </c>
      <c r="D163" s="2" t="s">
        <v>696</v>
      </c>
    </row>
    <row r="164" spans="1:5" ht="15.75" hidden="1" customHeight="1" x14ac:dyDescent="0.25">
      <c r="A164" s="2" t="s">
        <v>789</v>
      </c>
      <c r="B164" s="2" t="s">
        <v>847</v>
      </c>
      <c r="C164" s="2" t="s">
        <v>827</v>
      </c>
      <c r="D164" s="2" t="s">
        <v>699</v>
      </c>
      <c r="E164" s="2" t="s">
        <v>916</v>
      </c>
    </row>
    <row r="165" spans="1:5" ht="15.75" hidden="1" customHeight="1" x14ac:dyDescent="0.25">
      <c r="A165" s="2" t="s">
        <v>789</v>
      </c>
      <c r="B165" s="2" t="s">
        <v>847</v>
      </c>
      <c r="C165" s="2" t="s">
        <v>826</v>
      </c>
      <c r="D165" s="2" t="s">
        <v>697</v>
      </c>
    </row>
    <row r="166" spans="1:5" ht="15.75" hidden="1" customHeight="1" x14ac:dyDescent="0.25">
      <c r="A166" s="2" t="s">
        <v>789</v>
      </c>
      <c r="B166" s="2" t="s">
        <v>847</v>
      </c>
      <c r="C166" s="2" t="s">
        <v>828</v>
      </c>
      <c r="D166" s="2" t="s">
        <v>697</v>
      </c>
    </row>
    <row r="167" spans="1:5" ht="15.75" hidden="1" customHeight="1" x14ac:dyDescent="0.25">
      <c r="A167" s="2" t="s">
        <v>789</v>
      </c>
      <c r="B167" s="2" t="s">
        <v>850</v>
      </c>
      <c r="C167" s="2" t="s">
        <v>933</v>
      </c>
      <c r="D167" s="2" t="s">
        <v>699</v>
      </c>
      <c r="E167" s="2" t="s">
        <v>916</v>
      </c>
    </row>
    <row r="168" spans="1:5" ht="15.75" hidden="1" customHeight="1" x14ac:dyDescent="0.25">
      <c r="A168" s="2" t="s">
        <v>789</v>
      </c>
      <c r="B168" s="2" t="s">
        <v>850</v>
      </c>
      <c r="C168" s="2" t="s">
        <v>851</v>
      </c>
      <c r="D168" s="2" t="s">
        <v>696</v>
      </c>
    </row>
    <row r="169" spans="1:5" ht="15.75" hidden="1" customHeight="1" x14ac:dyDescent="0.25">
      <c r="A169" s="2" t="s">
        <v>789</v>
      </c>
      <c r="B169" s="2" t="s">
        <v>850</v>
      </c>
      <c r="C169" s="2" t="s">
        <v>852</v>
      </c>
      <c r="D169" s="2" t="s">
        <v>696</v>
      </c>
    </row>
    <row r="170" spans="1:5" ht="15.75" hidden="1" customHeight="1" x14ac:dyDescent="0.25">
      <c r="A170" s="2" t="s">
        <v>853</v>
      </c>
      <c r="B170" s="2" t="s">
        <v>854</v>
      </c>
      <c r="C170" s="2" t="s">
        <v>858</v>
      </c>
      <c r="D170" s="2" t="s">
        <v>700</v>
      </c>
    </row>
    <row r="171" spans="1:5" ht="15.75" hidden="1" customHeight="1" x14ac:dyDescent="0.25">
      <c r="A171" s="2" t="s">
        <v>853</v>
      </c>
      <c r="B171" s="2" t="s">
        <v>854</v>
      </c>
      <c r="C171" s="2" t="s">
        <v>857</v>
      </c>
      <c r="D171" s="2" t="s">
        <v>700</v>
      </c>
    </row>
    <row r="172" spans="1:5" ht="15.75" hidden="1" customHeight="1" x14ac:dyDescent="0.25">
      <c r="A172" s="2" t="s">
        <v>853</v>
      </c>
      <c r="B172" s="2" t="s">
        <v>854</v>
      </c>
      <c r="C172" s="2" t="s">
        <v>859</v>
      </c>
      <c r="D172" s="2" t="s">
        <v>700</v>
      </c>
    </row>
    <row r="173" spans="1:5" ht="15.75" hidden="1" customHeight="1" x14ac:dyDescent="0.25">
      <c r="A173" s="2" t="s">
        <v>853</v>
      </c>
      <c r="B173" s="2" t="s">
        <v>854</v>
      </c>
      <c r="C173" s="2" t="s">
        <v>856</v>
      </c>
      <c r="D173" s="2" t="s">
        <v>700</v>
      </c>
    </row>
    <row r="174" spans="1:5" ht="15.75" hidden="1" customHeight="1" x14ac:dyDescent="0.25">
      <c r="A174" s="2" t="s">
        <v>853</v>
      </c>
      <c r="B174" s="2" t="s">
        <v>854</v>
      </c>
      <c r="C174" s="2" t="s">
        <v>855</v>
      </c>
      <c r="D174" s="2" t="s">
        <v>700</v>
      </c>
    </row>
    <row r="175" spans="1:5" ht="15.75" hidden="1" customHeight="1" x14ac:dyDescent="0.25">
      <c r="A175" s="2" t="s">
        <v>853</v>
      </c>
      <c r="B175" s="2" t="s">
        <v>854</v>
      </c>
      <c r="C175" s="2" t="s">
        <v>860</v>
      </c>
      <c r="D175" s="2" t="s">
        <v>701</v>
      </c>
    </row>
    <row r="176" spans="1:5" ht="15.75" hidden="1" customHeight="1" x14ac:dyDescent="0.25">
      <c r="A176" s="2" t="s">
        <v>853</v>
      </c>
      <c r="B176" s="2" t="s">
        <v>854</v>
      </c>
      <c r="C176" s="2" t="s">
        <v>934</v>
      </c>
      <c r="D176" s="2" t="s">
        <v>701</v>
      </c>
    </row>
    <row r="177" spans="1:4" ht="15.75" hidden="1" customHeight="1" x14ac:dyDescent="0.25">
      <c r="A177" s="2" t="s">
        <v>853</v>
      </c>
      <c r="B177" s="2" t="s">
        <v>854</v>
      </c>
      <c r="C177" s="2" t="s">
        <v>935</v>
      </c>
      <c r="D177" s="2" t="s">
        <v>701</v>
      </c>
    </row>
    <row r="178" spans="1:4" ht="15.75" hidden="1" customHeight="1" x14ac:dyDescent="0.25">
      <c r="A178" s="2" t="s">
        <v>853</v>
      </c>
      <c r="B178" s="2" t="s">
        <v>854</v>
      </c>
      <c r="C178" s="2" t="s">
        <v>936</v>
      </c>
      <c r="D178" s="2" t="s">
        <v>701</v>
      </c>
    </row>
    <row r="179" spans="1:4" ht="15.75" hidden="1" customHeight="1" x14ac:dyDescent="0.25">
      <c r="A179" s="2" t="s">
        <v>853</v>
      </c>
      <c r="B179" s="2" t="s">
        <v>854</v>
      </c>
      <c r="C179" s="2" t="s">
        <v>937</v>
      </c>
      <c r="D179" s="2" t="s">
        <v>700</v>
      </c>
    </row>
    <row r="180" spans="1:4" ht="15.75" hidden="1" customHeight="1" x14ac:dyDescent="0.25">
      <c r="A180" s="2" t="s">
        <v>853</v>
      </c>
      <c r="B180" s="2" t="s">
        <v>854</v>
      </c>
      <c r="C180" s="2" t="s">
        <v>938</v>
      </c>
      <c r="D180" s="2" t="s">
        <v>700</v>
      </c>
    </row>
    <row r="181" spans="1:4" ht="15.75" hidden="1" customHeight="1" x14ac:dyDescent="0.25">
      <c r="A181" s="2" t="s">
        <v>853</v>
      </c>
      <c r="B181" s="2" t="s">
        <v>854</v>
      </c>
      <c r="C181" s="2" t="s">
        <v>939</v>
      </c>
      <c r="D181" s="2" t="s">
        <v>701</v>
      </c>
    </row>
    <row r="182" spans="1:4" ht="15.75" hidden="1" customHeight="1" x14ac:dyDescent="0.25">
      <c r="A182" s="2" t="s">
        <v>853</v>
      </c>
      <c r="B182" s="2" t="s">
        <v>861</v>
      </c>
      <c r="C182" s="2" t="s">
        <v>862</v>
      </c>
      <c r="D182" s="2" t="s">
        <v>700</v>
      </c>
    </row>
    <row r="183" spans="1:4" ht="15.75" hidden="1" customHeight="1" x14ac:dyDescent="0.25">
      <c r="A183" s="2" t="s">
        <v>853</v>
      </c>
      <c r="B183" s="2" t="s">
        <v>861</v>
      </c>
      <c r="C183" s="2" t="s">
        <v>940</v>
      </c>
      <c r="D183" s="2" t="s">
        <v>700</v>
      </c>
    </row>
    <row r="184" spans="1:4" ht="15.75" hidden="1" customHeight="1" x14ac:dyDescent="0.25">
      <c r="A184" s="2" t="s">
        <v>853</v>
      </c>
      <c r="B184" s="2" t="s">
        <v>861</v>
      </c>
      <c r="C184" s="2" t="s">
        <v>864</v>
      </c>
      <c r="D184" s="2" t="s">
        <v>700</v>
      </c>
    </row>
    <row r="185" spans="1:4" ht="15.75" hidden="1" customHeight="1" x14ac:dyDescent="0.25">
      <c r="A185" s="2" t="s">
        <v>853</v>
      </c>
      <c r="B185" s="2" t="s">
        <v>861</v>
      </c>
      <c r="C185" s="2" t="s">
        <v>863</v>
      </c>
      <c r="D185" s="2" t="s">
        <v>700</v>
      </c>
    </row>
    <row r="186" spans="1:4" ht="15.75" customHeight="1" x14ac:dyDescent="0.2"/>
    <row r="187" spans="1:4" ht="15.75" customHeight="1" x14ac:dyDescent="0.2"/>
    <row r="188" spans="1:4" ht="15.75" customHeight="1" x14ac:dyDescent="0.2"/>
    <row r="189" spans="1:4" ht="15.75" customHeight="1" x14ac:dyDescent="0.2"/>
    <row r="190" spans="1:4" ht="15.75" customHeight="1" x14ac:dyDescent="0.2"/>
    <row r="191" spans="1:4" ht="15.75" customHeight="1" x14ac:dyDescent="0.2"/>
    <row r="192" spans="1:4"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autoFilter ref="A1:E185" xr:uid="{3CB98C86-F655-46FD-9926-99878BE1CC29}">
    <filterColumn colId="3">
      <filters>
        <filter val="ngps - processing methane capture"/>
        <filter val="ngps - processing methane destruction"/>
        <filter val="ngps - production methane capture"/>
        <filter val="ngps - production methane destruction"/>
        <filter val="ngps - T&amp;D methane capture"/>
      </filters>
    </filterColumn>
  </autoFilter>
  <hyperlinks>
    <hyperlink ref="E68" r:id="rId1" xr:uid="{00000000-0004-0000-0400-000000000000}"/>
    <hyperlink ref="E69" r:id="rId2" xr:uid="{00000000-0004-0000-0400-000001000000}"/>
    <hyperlink ref="E70" r:id="rId3" xr:uid="{00000000-0004-0000-0400-000002000000}"/>
    <hyperlink ref="E71" r:id="rId4" xr:uid="{00000000-0004-0000-0400-000003000000}"/>
    <hyperlink ref="E72" r:id="rId5" xr:uid="{00000000-0004-0000-0400-000004000000}"/>
    <hyperlink ref="E73" r:id="rId6" xr:uid="{00000000-0004-0000-0400-000005000000}"/>
    <hyperlink ref="E74" r:id="rId7" xr:uid="{00000000-0004-0000-0400-000006000000}"/>
    <hyperlink ref="E75" r:id="rId8" xr:uid="{00000000-0004-0000-0400-000007000000}"/>
    <hyperlink ref="E76" r:id="rId9" xr:uid="{00000000-0004-0000-0400-000008000000}"/>
    <hyperlink ref="E77" r:id="rId10" xr:uid="{00000000-0004-0000-0400-000009000000}"/>
    <hyperlink ref="E79" r:id="rId11" xr:uid="{00000000-0004-0000-0400-00000A000000}"/>
    <hyperlink ref="E80" r:id="rId12" xr:uid="{00000000-0004-0000-0400-00000B000000}"/>
    <hyperlink ref="E81" r:id="rId13" xr:uid="{00000000-0004-0000-0400-00000C000000}"/>
    <hyperlink ref="E82" r:id="rId14" xr:uid="{00000000-0004-0000-0400-00000D000000}"/>
    <hyperlink ref="E83" r:id="rId15" xr:uid="{00000000-0004-0000-0400-00000E000000}"/>
    <hyperlink ref="E85" r:id="rId16" xr:uid="{00000000-0004-0000-0400-00000F000000}"/>
    <hyperlink ref="E86" r:id="rId17" xr:uid="{00000000-0004-0000-0400-000010000000}"/>
    <hyperlink ref="E89" r:id="rId18" xr:uid="{00000000-0004-0000-0400-000011000000}"/>
    <hyperlink ref="E91" r:id="rId19" xr:uid="{00000000-0004-0000-0400-000012000000}"/>
  </hyperlink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G1000"/>
  <sheetViews>
    <sheetView workbookViewId="0"/>
  </sheetViews>
  <sheetFormatPr defaultColWidth="12.625" defaultRowHeight="15" customHeight="1" x14ac:dyDescent="0.2"/>
  <cols>
    <col min="1" max="1" width="42" customWidth="1"/>
    <col min="2" max="2" width="18.125" customWidth="1"/>
    <col min="3" max="3" width="11" customWidth="1"/>
    <col min="4" max="24" width="12" customWidth="1"/>
    <col min="25" max="37" width="12.875" customWidth="1"/>
    <col min="38" max="59" width="7.625" customWidth="1"/>
  </cols>
  <sheetData>
    <row r="1" spans="1:59" x14ac:dyDescent="0.25">
      <c r="A1" s="3" t="s">
        <v>941</v>
      </c>
      <c r="B1" s="26"/>
      <c r="C1" s="26"/>
      <c r="D1" s="26"/>
      <c r="E1" s="26"/>
      <c r="F1" s="26"/>
      <c r="G1" s="26"/>
      <c r="H1" s="26"/>
      <c r="I1" s="26"/>
    </row>
    <row r="2" spans="1:59" x14ac:dyDescent="0.25">
      <c r="A2" s="2" t="s">
        <v>942</v>
      </c>
      <c r="B2" s="5">
        <v>2015</v>
      </c>
      <c r="C2" s="5">
        <v>2020</v>
      </c>
      <c r="D2" s="5">
        <v>2025</v>
      </c>
      <c r="E2" s="5">
        <v>2030</v>
      </c>
      <c r="F2" s="5">
        <v>2035</v>
      </c>
      <c r="G2" s="5">
        <v>2040</v>
      </c>
      <c r="H2" s="5">
        <v>2045</v>
      </c>
      <c r="I2" s="5">
        <v>2050</v>
      </c>
    </row>
    <row r="3" spans="1:59" x14ac:dyDescent="0.25">
      <c r="A3" s="2" t="s">
        <v>943</v>
      </c>
      <c r="B3" s="2">
        <v>215</v>
      </c>
      <c r="C3" s="2">
        <v>285</v>
      </c>
      <c r="D3" s="2">
        <v>373</v>
      </c>
      <c r="E3" s="2">
        <v>420</v>
      </c>
      <c r="F3" s="2">
        <v>463</v>
      </c>
      <c r="G3" s="2">
        <v>500</v>
      </c>
      <c r="H3" s="2">
        <v>531</v>
      </c>
      <c r="I3" s="2">
        <v>556</v>
      </c>
    </row>
    <row r="4" spans="1:59" x14ac:dyDescent="0.25">
      <c r="A4" s="2" t="s">
        <v>944</v>
      </c>
      <c r="B4" s="2">
        <v>212</v>
      </c>
      <c r="C4" s="2">
        <v>255</v>
      </c>
      <c r="D4" s="2">
        <v>311</v>
      </c>
      <c r="E4" s="2">
        <v>324</v>
      </c>
      <c r="F4" s="2">
        <v>351</v>
      </c>
      <c r="G4" s="2">
        <v>379</v>
      </c>
      <c r="H4" s="2">
        <v>403</v>
      </c>
      <c r="I4" s="2">
        <v>422</v>
      </c>
    </row>
    <row r="5" spans="1:59" x14ac:dyDescent="0.25">
      <c r="A5" s="2" t="s">
        <v>945</v>
      </c>
      <c r="B5" s="2">
        <v>212</v>
      </c>
      <c r="C5" s="2">
        <v>252</v>
      </c>
      <c r="D5" s="2">
        <v>305</v>
      </c>
      <c r="E5" s="2">
        <v>313</v>
      </c>
      <c r="F5" s="2">
        <v>335</v>
      </c>
      <c r="G5" s="2">
        <v>359</v>
      </c>
      <c r="H5" s="2">
        <v>379</v>
      </c>
      <c r="I5" s="2">
        <v>394</v>
      </c>
    </row>
    <row r="7" spans="1:59" x14ac:dyDescent="0.25">
      <c r="A7" s="3" t="s">
        <v>946</v>
      </c>
      <c r="B7" s="3"/>
      <c r="C7" s="3"/>
      <c r="D7" s="3"/>
      <c r="E7" s="3"/>
      <c r="F7" s="3"/>
      <c r="G7" s="3"/>
      <c r="H7" s="3"/>
      <c r="I7" s="3"/>
      <c r="J7" s="5"/>
      <c r="K7" s="5"/>
      <c r="L7" s="5"/>
      <c r="M7" s="5"/>
      <c r="N7" s="5"/>
      <c r="O7" s="5"/>
      <c r="P7" s="5"/>
      <c r="Q7" s="5"/>
      <c r="R7" s="5"/>
      <c r="S7" s="5"/>
      <c r="T7" s="5"/>
      <c r="U7" s="5"/>
      <c r="V7" s="5"/>
      <c r="W7" s="5"/>
      <c r="X7" s="5"/>
      <c r="Y7" s="5"/>
      <c r="Z7" s="5"/>
      <c r="AA7" s="5"/>
      <c r="AB7" s="5"/>
      <c r="AC7" s="5"/>
      <c r="AD7" s="5"/>
      <c r="AE7" s="5"/>
      <c r="AF7" s="5"/>
      <c r="AG7" s="5"/>
      <c r="AH7" s="5"/>
      <c r="AI7" s="5"/>
      <c r="AJ7" s="5"/>
      <c r="AK7" s="5"/>
    </row>
    <row r="8" spans="1:59" x14ac:dyDescent="0.25">
      <c r="A8" s="5" t="s">
        <v>942</v>
      </c>
      <c r="B8" s="5">
        <f t="shared" ref="B8:I8" si="0">B2</f>
        <v>2015</v>
      </c>
      <c r="C8" s="5">
        <f t="shared" si="0"/>
        <v>2020</v>
      </c>
      <c r="D8" s="5">
        <f t="shared" si="0"/>
        <v>2025</v>
      </c>
      <c r="E8" s="5">
        <f t="shared" si="0"/>
        <v>2030</v>
      </c>
      <c r="F8" s="5">
        <f t="shared" si="0"/>
        <v>2035</v>
      </c>
      <c r="G8" s="5">
        <f t="shared" si="0"/>
        <v>2040</v>
      </c>
      <c r="H8" s="5">
        <f t="shared" si="0"/>
        <v>2045</v>
      </c>
      <c r="I8" s="5">
        <f t="shared" si="0"/>
        <v>2050</v>
      </c>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row>
    <row r="9" spans="1:59" x14ac:dyDescent="0.25">
      <c r="A9" s="2" t="s">
        <v>947</v>
      </c>
      <c r="B9" s="1">
        <f t="shared" ref="B9:I9" si="1">B3-B4</f>
        <v>3</v>
      </c>
      <c r="C9" s="1">
        <f t="shared" si="1"/>
        <v>30</v>
      </c>
      <c r="D9" s="1">
        <f t="shared" si="1"/>
        <v>62</v>
      </c>
      <c r="E9" s="1">
        <f t="shared" si="1"/>
        <v>96</v>
      </c>
      <c r="F9" s="1">
        <f t="shared" si="1"/>
        <v>112</v>
      </c>
      <c r="G9" s="1">
        <f t="shared" si="1"/>
        <v>121</v>
      </c>
      <c r="H9" s="1">
        <f t="shared" si="1"/>
        <v>128</v>
      </c>
      <c r="I9" s="1">
        <f t="shared" si="1"/>
        <v>134</v>
      </c>
      <c r="J9" s="5"/>
      <c r="K9" s="5"/>
      <c r="L9" s="5"/>
      <c r="M9" s="5"/>
      <c r="N9" s="5"/>
      <c r="O9" s="5"/>
      <c r="P9" s="5"/>
      <c r="Q9" s="5"/>
      <c r="R9" s="5"/>
      <c r="S9" s="5"/>
      <c r="T9" s="5"/>
      <c r="U9" s="5"/>
      <c r="V9" s="5"/>
      <c r="W9" s="5"/>
      <c r="X9" s="5"/>
      <c r="Y9" s="5"/>
      <c r="Z9" s="5"/>
      <c r="AA9" s="5"/>
      <c r="AB9" s="5"/>
      <c r="AC9" s="5"/>
      <c r="AD9" s="5"/>
      <c r="AE9" s="5"/>
      <c r="AF9" s="5"/>
      <c r="AG9" s="5"/>
      <c r="AH9" s="5"/>
      <c r="AI9" s="5"/>
      <c r="AJ9" s="5"/>
      <c r="AK9" s="5"/>
    </row>
    <row r="10" spans="1:59" x14ac:dyDescent="0.25">
      <c r="A10" s="2" t="s">
        <v>948</v>
      </c>
      <c r="B10" s="43">
        <f t="shared" ref="B10:B14" si="2">$B$9*($C10/SUM($C$10:$C$14))</f>
        <v>2.4406779661016951</v>
      </c>
      <c r="C10" s="44">
        <v>24</v>
      </c>
      <c r="D10" s="43">
        <f t="shared" ref="D10:D14" si="3">$D$9*($C10/SUM($C$10:$C$14))</f>
        <v>50.440677966101696</v>
      </c>
      <c r="E10" s="43">
        <f t="shared" ref="E10:E14" si="4">$E$9*($C10/SUM($C$10:$C$14))</f>
        <v>78.101694915254242</v>
      </c>
      <c r="F10" s="43">
        <f t="shared" ref="F10:F14" si="5">$F$9*($C10/SUM($C$10:$C$14))</f>
        <v>91.118644067796623</v>
      </c>
      <c r="G10" s="43">
        <f t="shared" ref="G10:G14" si="6">$G$9*($C10/SUM($C$10:$C$14))</f>
        <v>98.440677966101703</v>
      </c>
      <c r="H10" s="43">
        <f t="shared" ref="H10:H14" si="7">$H$9*($C10/SUM($C$10:$C$14))</f>
        <v>104.13559322033899</v>
      </c>
      <c r="I10" s="43">
        <f t="shared" ref="I10:I14" si="8">$I$9*($C10/SUM($C$10:$C$14))</f>
        <v>109.01694915254238</v>
      </c>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row>
    <row r="11" spans="1:59" x14ac:dyDescent="0.25">
      <c r="A11" s="2" t="s">
        <v>949</v>
      </c>
      <c r="B11" s="43">
        <f t="shared" si="2"/>
        <v>0.10169491525423729</v>
      </c>
      <c r="C11" s="44">
        <v>1</v>
      </c>
      <c r="D11" s="43">
        <f t="shared" si="3"/>
        <v>2.1016949152542375</v>
      </c>
      <c r="E11" s="43">
        <f t="shared" si="4"/>
        <v>3.2542372881355934</v>
      </c>
      <c r="F11" s="43">
        <f t="shared" si="5"/>
        <v>3.7966101694915255</v>
      </c>
      <c r="G11" s="43">
        <f t="shared" si="6"/>
        <v>4.101694915254237</v>
      </c>
      <c r="H11" s="43">
        <f t="shared" si="7"/>
        <v>4.3389830508474576</v>
      </c>
      <c r="I11" s="43">
        <f t="shared" si="8"/>
        <v>4.5423728813559325</v>
      </c>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row>
    <row r="12" spans="1:59" x14ac:dyDescent="0.25">
      <c r="A12" s="2" t="s">
        <v>950</v>
      </c>
      <c r="B12" s="43">
        <f t="shared" si="2"/>
        <v>0.30508474576271188</v>
      </c>
      <c r="C12" s="44">
        <v>3</v>
      </c>
      <c r="D12" s="43">
        <f t="shared" si="3"/>
        <v>6.3050847457627119</v>
      </c>
      <c r="E12" s="43">
        <f t="shared" si="4"/>
        <v>9.7627118644067803</v>
      </c>
      <c r="F12" s="43">
        <f t="shared" si="5"/>
        <v>11.389830508474578</v>
      </c>
      <c r="G12" s="43">
        <f t="shared" si="6"/>
        <v>12.305084745762713</v>
      </c>
      <c r="H12" s="43">
        <f t="shared" si="7"/>
        <v>13.016949152542374</v>
      </c>
      <c r="I12" s="43">
        <f t="shared" si="8"/>
        <v>13.627118644067798</v>
      </c>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row>
    <row r="13" spans="1:59" x14ac:dyDescent="0.25">
      <c r="A13" s="2" t="s">
        <v>951</v>
      </c>
      <c r="B13" s="43">
        <f t="shared" si="2"/>
        <v>5.0847457627118647E-2</v>
      </c>
      <c r="C13" s="44">
        <v>0.5</v>
      </c>
      <c r="D13" s="43">
        <f t="shared" si="3"/>
        <v>1.0508474576271187</v>
      </c>
      <c r="E13" s="43">
        <f t="shared" si="4"/>
        <v>1.6271186440677967</v>
      </c>
      <c r="F13" s="43">
        <f t="shared" si="5"/>
        <v>1.8983050847457628</v>
      </c>
      <c r="G13" s="43">
        <f t="shared" si="6"/>
        <v>2.0508474576271185</v>
      </c>
      <c r="H13" s="43">
        <f t="shared" si="7"/>
        <v>2.1694915254237288</v>
      </c>
      <c r="I13" s="43">
        <f t="shared" si="8"/>
        <v>2.2711864406779663</v>
      </c>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row>
    <row r="14" spans="1:59" x14ac:dyDescent="0.25">
      <c r="A14" s="2" t="s">
        <v>952</v>
      </c>
      <c r="B14" s="43">
        <f t="shared" si="2"/>
        <v>0.10169491525423729</v>
      </c>
      <c r="C14" s="44">
        <v>1</v>
      </c>
      <c r="D14" s="43">
        <f t="shared" si="3"/>
        <v>2.1016949152542375</v>
      </c>
      <c r="E14" s="43">
        <f t="shared" si="4"/>
        <v>3.2542372881355934</v>
      </c>
      <c r="F14" s="43">
        <f t="shared" si="5"/>
        <v>3.7966101694915255</v>
      </c>
      <c r="G14" s="43">
        <f t="shared" si="6"/>
        <v>4.101694915254237</v>
      </c>
      <c r="H14" s="43">
        <f t="shared" si="7"/>
        <v>4.3389830508474576</v>
      </c>
      <c r="I14" s="43">
        <f t="shared" si="8"/>
        <v>4.5423728813559325</v>
      </c>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row>
    <row r="15" spans="1:59" x14ac:dyDescent="0.25">
      <c r="B15" s="45"/>
      <c r="C15" s="45"/>
      <c r="D15" s="45"/>
      <c r="E15" s="45"/>
      <c r="F15" s="45"/>
      <c r="G15" s="45"/>
      <c r="H15" s="45"/>
      <c r="I15" s="4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row>
    <row r="16" spans="1:59" x14ac:dyDescent="0.25">
      <c r="A16" s="3" t="s">
        <v>953</v>
      </c>
      <c r="B16" s="26"/>
      <c r="C16" s="26"/>
      <c r="D16" s="26"/>
      <c r="E16" s="26"/>
      <c r="F16" s="26"/>
      <c r="G16" s="26"/>
      <c r="H16" s="26"/>
      <c r="I16" s="26"/>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row>
    <row r="17" spans="1:59" x14ac:dyDescent="0.25">
      <c r="A17" s="2" t="s">
        <v>942</v>
      </c>
      <c r="B17" s="2">
        <f t="shared" ref="B17:I17" si="9">B8</f>
        <v>2015</v>
      </c>
      <c r="C17" s="2">
        <f t="shared" si="9"/>
        <v>2020</v>
      </c>
      <c r="D17" s="2">
        <f t="shared" si="9"/>
        <v>2025</v>
      </c>
      <c r="E17" s="2">
        <f t="shared" si="9"/>
        <v>2030</v>
      </c>
      <c r="F17" s="2">
        <f t="shared" si="9"/>
        <v>2035</v>
      </c>
      <c r="G17" s="2">
        <f t="shared" si="9"/>
        <v>2040</v>
      </c>
      <c r="H17" s="2">
        <f t="shared" si="9"/>
        <v>2045</v>
      </c>
      <c r="I17" s="2">
        <f t="shared" si="9"/>
        <v>2050</v>
      </c>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row>
    <row r="18" spans="1:59" x14ac:dyDescent="0.25">
      <c r="A18" s="2" t="s">
        <v>954</v>
      </c>
      <c r="B18" s="1">
        <f t="shared" ref="B18:I18" si="10">B4-B5</f>
        <v>0</v>
      </c>
      <c r="C18" s="1">
        <f t="shared" si="10"/>
        <v>3</v>
      </c>
      <c r="D18" s="1">
        <f t="shared" si="10"/>
        <v>6</v>
      </c>
      <c r="E18" s="1">
        <f t="shared" si="10"/>
        <v>11</v>
      </c>
      <c r="F18" s="1">
        <f t="shared" si="10"/>
        <v>16</v>
      </c>
      <c r="G18" s="1">
        <f t="shared" si="10"/>
        <v>20</v>
      </c>
      <c r="H18" s="1">
        <f t="shared" si="10"/>
        <v>24</v>
      </c>
      <c r="I18" s="1">
        <f t="shared" si="10"/>
        <v>28</v>
      </c>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row>
    <row r="19" spans="1:59" x14ac:dyDescent="0.25">
      <c r="A19" s="5" t="s">
        <v>955</v>
      </c>
      <c r="B19" s="43">
        <f t="shared" ref="B19:B22" si="11">$B$18*($D19/SUM($D$19:$D$22))</f>
        <v>0</v>
      </c>
      <c r="C19" s="43">
        <f t="shared" ref="C19:C22" si="12">$C$18*($D19/SUM($D$19:$D$22))</f>
        <v>2.4285714285714288</v>
      </c>
      <c r="D19" s="44">
        <v>5.0999999999999996</v>
      </c>
      <c r="E19" s="43">
        <f t="shared" ref="E19:E22" si="13">$E$18*($D19/SUM($D$19:$D$22))</f>
        <v>8.9047619047619069</v>
      </c>
      <c r="F19" s="43">
        <f t="shared" ref="F19:F22" si="14">$F$18*($D19/SUM($D$19:$D$22))</f>
        <v>12.952380952380954</v>
      </c>
      <c r="G19" s="43">
        <f t="shared" ref="G19:G22" si="15">$G$18*($D19/SUM($D$19:$D$22))</f>
        <v>16.190476190476193</v>
      </c>
      <c r="H19" s="43">
        <f t="shared" ref="H19:H22" si="16">$H$18*($D19/SUM($D$19:$D$22))</f>
        <v>19.428571428571431</v>
      </c>
      <c r="I19" s="43">
        <f t="shared" ref="I19:I22" si="17">$I$18*($D19/SUM($D$19:$D$22))</f>
        <v>22.666666666666671</v>
      </c>
    </row>
    <row r="20" spans="1:59" x14ac:dyDescent="0.25">
      <c r="A20" s="2" t="s">
        <v>956</v>
      </c>
      <c r="B20" s="43">
        <f t="shared" si="11"/>
        <v>0</v>
      </c>
      <c r="C20" s="43">
        <f t="shared" si="12"/>
        <v>0.14285714285714288</v>
      </c>
      <c r="D20" s="44">
        <v>0.3</v>
      </c>
      <c r="E20" s="43">
        <f t="shared" si="13"/>
        <v>0.52380952380952384</v>
      </c>
      <c r="F20" s="43">
        <f t="shared" si="14"/>
        <v>0.76190476190476197</v>
      </c>
      <c r="G20" s="43">
        <f t="shared" si="15"/>
        <v>0.95238095238095244</v>
      </c>
      <c r="H20" s="43">
        <f t="shared" si="16"/>
        <v>1.142857142857143</v>
      </c>
      <c r="I20" s="43">
        <f t="shared" si="17"/>
        <v>1.3333333333333335</v>
      </c>
    </row>
    <row r="21" spans="1:59" ht="15.75" customHeight="1" x14ac:dyDescent="0.25">
      <c r="A21" s="2" t="s">
        <v>957</v>
      </c>
      <c r="B21" s="43">
        <f t="shared" si="11"/>
        <v>0</v>
      </c>
      <c r="C21" s="43">
        <f t="shared" si="12"/>
        <v>4.761904761904763E-2</v>
      </c>
      <c r="D21" s="44">
        <v>0.1</v>
      </c>
      <c r="E21" s="43">
        <f t="shared" si="13"/>
        <v>0.17460317460317462</v>
      </c>
      <c r="F21" s="43">
        <f t="shared" si="14"/>
        <v>0.25396825396825401</v>
      </c>
      <c r="G21" s="43">
        <f t="shared" si="15"/>
        <v>0.3174603174603175</v>
      </c>
      <c r="H21" s="43">
        <f t="shared" si="16"/>
        <v>0.38095238095238104</v>
      </c>
      <c r="I21" s="43">
        <f t="shared" si="17"/>
        <v>0.44444444444444453</v>
      </c>
    </row>
    <row r="22" spans="1:59" ht="15.75" customHeight="1" x14ac:dyDescent="0.25">
      <c r="A22" s="2" t="s">
        <v>958</v>
      </c>
      <c r="B22" s="43">
        <f t="shared" si="11"/>
        <v>0</v>
      </c>
      <c r="C22" s="43">
        <f t="shared" si="12"/>
        <v>0.38095238095238104</v>
      </c>
      <c r="D22" s="44">
        <v>0.8</v>
      </c>
      <c r="E22" s="43">
        <f t="shared" si="13"/>
        <v>1.396825396825397</v>
      </c>
      <c r="F22" s="43">
        <f t="shared" si="14"/>
        <v>2.0317460317460321</v>
      </c>
      <c r="G22" s="43">
        <f t="shared" si="15"/>
        <v>2.53968253968254</v>
      </c>
      <c r="H22" s="43">
        <f t="shared" si="16"/>
        <v>3.0476190476190483</v>
      </c>
      <c r="I22" s="43">
        <f t="shared" si="17"/>
        <v>3.5555555555555562</v>
      </c>
    </row>
    <row r="23" spans="1:59" ht="15.75" customHeight="1" x14ac:dyDescent="0.2"/>
    <row r="24" spans="1:59" ht="15.75" customHeight="1" x14ac:dyDescent="0.25">
      <c r="A24" s="3" t="s">
        <v>959</v>
      </c>
      <c r="B24" s="3"/>
      <c r="C24" s="26"/>
    </row>
    <row r="25" spans="1:59" ht="15.75" customHeight="1" x14ac:dyDescent="0.25">
      <c r="A25" s="1"/>
      <c r="B25" s="46" t="s">
        <v>960</v>
      </c>
      <c r="C25" s="1" t="s">
        <v>961</v>
      </c>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row>
    <row r="26" spans="1:59" ht="15.75" customHeight="1" x14ac:dyDescent="0.25">
      <c r="A26" s="2" t="s">
        <v>958</v>
      </c>
      <c r="B26" s="6" t="s">
        <v>831</v>
      </c>
      <c r="C26" s="47">
        <f>'EPA US Data'!G423056</f>
        <v>0</v>
      </c>
    </row>
    <row r="27" spans="1:59" ht="15.75" customHeight="1" x14ac:dyDescent="0.25">
      <c r="A27" s="2" t="s">
        <v>962</v>
      </c>
      <c r="B27" s="6" t="s">
        <v>963</v>
      </c>
      <c r="C27" s="47" t="e">
        <f>('EPA US Data'!G423057*'EPA US Data'!I423057+'EPA US Data'!G423060*'EPA US Data'!I423060)/SUM('EPA US Data'!I423057,'EPA US Data'!I423060)</f>
        <v>#DIV/0!</v>
      </c>
    </row>
    <row r="28" spans="1:59" ht="15.75" customHeight="1" x14ac:dyDescent="0.25">
      <c r="A28" s="2" t="s">
        <v>964</v>
      </c>
      <c r="B28" s="6" t="s">
        <v>813</v>
      </c>
      <c r="C28" s="47">
        <f>'EPA US Data'!G391665</f>
        <v>0</v>
      </c>
    </row>
    <row r="29" spans="1:59" ht="15.75" customHeight="1" x14ac:dyDescent="0.25">
      <c r="A29" s="2" t="s">
        <v>952</v>
      </c>
      <c r="B29" s="6" t="s">
        <v>840</v>
      </c>
      <c r="C29" s="47">
        <f>'EPA US Data'!G426299</f>
        <v>0</v>
      </c>
    </row>
    <row r="30" spans="1:59" ht="15.75" customHeight="1" x14ac:dyDescent="0.25">
      <c r="A30" s="5" t="s">
        <v>965</v>
      </c>
      <c r="B30" s="6" t="s">
        <v>966</v>
      </c>
      <c r="C30" s="47" t="e">
        <f>SUMPRODUCT('EPA US Data'!G352196:G352202,'EPA US Data'!I352196:I352202)/SUM('EPA US Data'!I352196:I352202)</f>
        <v>#DIV/0!</v>
      </c>
    </row>
    <row r="31" spans="1:59" ht="15.75" customHeight="1" x14ac:dyDescent="0.25">
      <c r="A31" s="5" t="s">
        <v>967</v>
      </c>
      <c r="B31" s="6" t="s">
        <v>837</v>
      </c>
      <c r="C31" s="2">
        <v>13</v>
      </c>
    </row>
    <row r="32" spans="1:59" ht="15.75" customHeight="1" x14ac:dyDescent="0.2"/>
    <row r="33" spans="1:59" ht="15.75" customHeight="1" x14ac:dyDescent="0.25">
      <c r="A33" s="3" t="s">
        <v>968</v>
      </c>
      <c r="B33" s="3"/>
    </row>
    <row r="34" spans="1:59" ht="15.75" customHeight="1" x14ac:dyDescent="0.25">
      <c r="A34" s="2" t="s">
        <v>969</v>
      </c>
      <c r="B34" s="2">
        <v>10</v>
      </c>
    </row>
    <row r="35" spans="1:59" ht="15.75" customHeight="1" x14ac:dyDescent="0.25">
      <c r="A35" s="2" t="s">
        <v>970</v>
      </c>
      <c r="B35" s="2">
        <v>0.75</v>
      </c>
    </row>
    <row r="36" spans="1:59" ht="15.75" customHeight="1" x14ac:dyDescent="0.25">
      <c r="A36" s="2" t="s">
        <v>971</v>
      </c>
      <c r="B36" s="2">
        <v>0.1</v>
      </c>
    </row>
    <row r="37" spans="1:59" ht="15.75" customHeight="1" x14ac:dyDescent="0.2"/>
    <row r="38" spans="1:59" ht="15.75" customHeight="1" x14ac:dyDescent="0.25">
      <c r="A38" s="3" t="s">
        <v>972</v>
      </c>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1"/>
      <c r="AO38" s="1"/>
      <c r="AP38" s="1"/>
      <c r="AQ38" s="1"/>
      <c r="AR38" s="1"/>
      <c r="AS38" s="1"/>
      <c r="AT38" s="1"/>
      <c r="AU38" s="1"/>
      <c r="AV38" s="1"/>
      <c r="AW38" s="1"/>
      <c r="AX38" s="1"/>
      <c r="AY38" s="1"/>
      <c r="AZ38" s="1"/>
      <c r="BA38" s="1"/>
      <c r="BB38" s="1"/>
      <c r="BC38" s="1"/>
      <c r="BD38" s="1"/>
      <c r="BE38" s="1"/>
      <c r="BF38" s="1"/>
      <c r="BG38" s="1"/>
    </row>
    <row r="39" spans="1:59" ht="15.75" customHeight="1" x14ac:dyDescent="0.25">
      <c r="A39" s="2" t="s">
        <v>973</v>
      </c>
      <c r="B39" s="48" t="s">
        <v>974</v>
      </c>
      <c r="C39" s="48" t="s">
        <v>975</v>
      </c>
      <c r="D39" s="1">
        <v>2015</v>
      </c>
      <c r="E39" s="1"/>
      <c r="F39" s="1"/>
      <c r="G39" s="1"/>
      <c r="H39" s="1"/>
      <c r="I39" s="1">
        <v>2020</v>
      </c>
      <c r="J39" s="1"/>
      <c r="K39" s="1"/>
      <c r="L39" s="1"/>
      <c r="M39" s="1"/>
      <c r="N39" s="1">
        <v>2025</v>
      </c>
      <c r="O39" s="1"/>
      <c r="P39" s="1"/>
      <c r="Q39" s="1"/>
      <c r="R39" s="1"/>
      <c r="S39" s="1">
        <v>2030</v>
      </c>
      <c r="T39" s="1"/>
      <c r="U39" s="1"/>
      <c r="V39" s="1"/>
      <c r="W39" s="1"/>
      <c r="X39" s="1">
        <v>2035</v>
      </c>
      <c r="Y39" s="1"/>
      <c r="Z39" s="1"/>
      <c r="AA39" s="1"/>
      <c r="AB39" s="1"/>
      <c r="AC39" s="1">
        <v>2040</v>
      </c>
      <c r="AD39" s="1"/>
      <c r="AE39" s="1"/>
      <c r="AF39" s="1"/>
      <c r="AG39" s="1"/>
      <c r="AH39" s="1">
        <v>2045</v>
      </c>
      <c r="AI39" s="1"/>
      <c r="AJ39" s="1"/>
      <c r="AK39" s="1"/>
      <c r="AL39" s="1"/>
      <c r="AM39" s="1">
        <v>2050</v>
      </c>
    </row>
    <row r="40" spans="1:59" ht="15.75" customHeight="1" x14ac:dyDescent="0.25">
      <c r="B40" s="49">
        <v>-1150</v>
      </c>
      <c r="C40" s="49">
        <f t="shared" ref="C40:C60" si="18">B40+50</f>
        <v>-1100</v>
      </c>
      <c r="D40" s="5">
        <v>0</v>
      </c>
      <c r="E40" s="5"/>
      <c r="F40" s="5"/>
      <c r="G40" s="5"/>
      <c r="H40" s="5"/>
      <c r="I40" s="5">
        <v>0</v>
      </c>
      <c r="J40" s="5"/>
      <c r="K40" s="5"/>
      <c r="L40" s="5"/>
      <c r="M40" s="5"/>
      <c r="N40" s="5">
        <v>0</v>
      </c>
      <c r="O40" s="5"/>
      <c r="P40" s="5"/>
      <c r="Q40" s="5"/>
      <c r="R40" s="5"/>
      <c r="S40" s="5">
        <v>0</v>
      </c>
      <c r="T40" s="5"/>
      <c r="U40" s="5"/>
      <c r="V40" s="5"/>
      <c r="W40" s="5"/>
      <c r="X40" s="5">
        <v>0</v>
      </c>
      <c r="Y40" s="5"/>
      <c r="Z40" s="5"/>
      <c r="AA40" s="5"/>
      <c r="AB40" s="5"/>
      <c r="AC40" s="5">
        <v>0</v>
      </c>
      <c r="AD40" s="5"/>
      <c r="AE40" s="5"/>
      <c r="AF40" s="5"/>
      <c r="AG40" s="5"/>
      <c r="AH40" s="5">
        <v>0</v>
      </c>
      <c r="AI40" s="5"/>
      <c r="AJ40" s="5"/>
      <c r="AK40" s="5"/>
      <c r="AL40" s="5"/>
      <c r="AM40" s="5">
        <v>0</v>
      </c>
    </row>
    <row r="41" spans="1:59" ht="15.75" customHeight="1" x14ac:dyDescent="0.25">
      <c r="B41" s="49">
        <f t="shared" ref="B41:B71" si="19">C40</f>
        <v>-1100</v>
      </c>
      <c r="C41" s="49">
        <f t="shared" si="18"/>
        <v>-1050</v>
      </c>
      <c r="D41" s="5">
        <v>0</v>
      </c>
      <c r="E41" s="5"/>
      <c r="F41" s="5"/>
      <c r="G41" s="5"/>
      <c r="H41" s="5"/>
      <c r="I41" s="5">
        <v>0</v>
      </c>
      <c r="J41" s="5"/>
      <c r="K41" s="5"/>
      <c r="L41" s="5"/>
      <c r="M41" s="5"/>
      <c r="N41" s="5">
        <v>0</v>
      </c>
      <c r="O41" s="5"/>
      <c r="P41" s="5"/>
      <c r="Q41" s="5"/>
      <c r="R41" s="5"/>
      <c r="S41" s="5">
        <v>0</v>
      </c>
      <c r="T41" s="5"/>
      <c r="U41" s="5"/>
      <c r="V41" s="5"/>
      <c r="W41" s="5"/>
      <c r="X41" s="5">
        <v>0</v>
      </c>
      <c r="Y41" s="5"/>
      <c r="Z41" s="5"/>
      <c r="AA41" s="5"/>
      <c r="AB41" s="5"/>
      <c r="AC41" s="5">
        <v>0</v>
      </c>
      <c r="AD41" s="5"/>
      <c r="AE41" s="5"/>
      <c r="AF41" s="5"/>
      <c r="AG41" s="5"/>
      <c r="AH41" s="5">
        <v>0</v>
      </c>
      <c r="AI41" s="5"/>
      <c r="AJ41" s="5"/>
      <c r="AK41" s="5"/>
      <c r="AL41" s="5"/>
      <c r="AM41" s="5">
        <v>0</v>
      </c>
    </row>
    <row r="42" spans="1:59" ht="15.75" customHeight="1" x14ac:dyDescent="0.25">
      <c r="B42" s="49">
        <f t="shared" si="19"/>
        <v>-1050</v>
      </c>
      <c r="C42" s="49">
        <f t="shared" si="18"/>
        <v>-1000</v>
      </c>
      <c r="D42" s="5">
        <v>0</v>
      </c>
      <c r="E42" s="5"/>
      <c r="F42" s="5"/>
      <c r="G42" s="5"/>
      <c r="H42" s="5"/>
      <c r="I42" s="5">
        <v>0</v>
      </c>
      <c r="J42" s="5"/>
      <c r="K42" s="5"/>
      <c r="L42" s="5"/>
      <c r="M42" s="5"/>
      <c r="N42" s="5">
        <v>0</v>
      </c>
      <c r="O42" s="5"/>
      <c r="P42" s="5"/>
      <c r="Q42" s="5"/>
      <c r="R42" s="5"/>
      <c r="S42" s="5">
        <v>0</v>
      </c>
      <c r="T42" s="5"/>
      <c r="U42" s="5"/>
      <c r="V42" s="5"/>
      <c r="W42" s="5"/>
      <c r="X42" s="5">
        <v>0</v>
      </c>
      <c r="Y42" s="5"/>
      <c r="Z42" s="5"/>
      <c r="AA42" s="5"/>
      <c r="AB42" s="5"/>
      <c r="AC42" s="5">
        <v>0</v>
      </c>
      <c r="AD42" s="5"/>
      <c r="AE42" s="5"/>
      <c r="AF42" s="5"/>
      <c r="AG42" s="5"/>
      <c r="AH42" s="5">
        <v>0</v>
      </c>
      <c r="AI42" s="5"/>
      <c r="AJ42" s="5"/>
      <c r="AK42" s="5"/>
      <c r="AL42" s="5"/>
      <c r="AM42" s="5">
        <v>0</v>
      </c>
    </row>
    <row r="43" spans="1:59" ht="15.75" customHeight="1" x14ac:dyDescent="0.25">
      <c r="B43" s="49">
        <f t="shared" si="19"/>
        <v>-1000</v>
      </c>
      <c r="C43" s="49">
        <f t="shared" si="18"/>
        <v>-950</v>
      </c>
      <c r="D43" s="5">
        <v>0</v>
      </c>
      <c r="E43" s="5"/>
      <c r="F43" s="5"/>
      <c r="G43" s="5"/>
      <c r="H43" s="5"/>
      <c r="I43" s="5">
        <v>0</v>
      </c>
      <c r="J43" s="5"/>
      <c r="K43" s="5"/>
      <c r="L43" s="5"/>
      <c r="M43" s="5"/>
      <c r="N43" s="5">
        <v>0</v>
      </c>
      <c r="O43" s="5"/>
      <c r="P43" s="5"/>
      <c r="Q43" s="5"/>
      <c r="R43" s="5"/>
      <c r="S43" s="5">
        <v>0</v>
      </c>
      <c r="T43" s="5"/>
      <c r="U43" s="5"/>
      <c r="V43" s="5"/>
      <c r="W43" s="5"/>
      <c r="X43" s="5">
        <v>0</v>
      </c>
      <c r="Y43" s="5"/>
      <c r="Z43" s="5"/>
      <c r="AA43" s="5"/>
      <c r="AB43" s="5"/>
      <c r="AC43" s="5">
        <v>0</v>
      </c>
      <c r="AD43" s="5"/>
      <c r="AE43" s="5"/>
      <c r="AF43" s="5"/>
      <c r="AG43" s="5"/>
      <c r="AH43" s="5">
        <v>0</v>
      </c>
      <c r="AI43" s="5"/>
      <c r="AJ43" s="5"/>
      <c r="AK43" s="5"/>
      <c r="AL43" s="5"/>
      <c r="AM43" s="5">
        <v>0</v>
      </c>
    </row>
    <row r="44" spans="1:59" ht="15.75" customHeight="1" x14ac:dyDescent="0.25">
      <c r="B44" s="49">
        <f t="shared" si="19"/>
        <v>-950</v>
      </c>
      <c r="C44" s="49">
        <f t="shared" si="18"/>
        <v>-900</v>
      </c>
      <c r="D44" s="5">
        <v>0</v>
      </c>
      <c r="E44" s="5"/>
      <c r="F44" s="5"/>
      <c r="G44" s="5"/>
      <c r="H44" s="5"/>
      <c r="I44" s="5">
        <v>0</v>
      </c>
      <c r="J44" s="5"/>
      <c r="K44" s="5"/>
      <c r="L44" s="5"/>
      <c r="M44" s="5"/>
      <c r="N44" s="5">
        <v>0</v>
      </c>
      <c r="O44" s="5"/>
      <c r="P44" s="5"/>
      <c r="Q44" s="5"/>
      <c r="R44" s="5"/>
      <c r="S44" s="5">
        <v>0</v>
      </c>
      <c r="T44" s="5"/>
      <c r="U44" s="5"/>
      <c r="V44" s="5"/>
      <c r="W44" s="5"/>
      <c r="X44" s="5">
        <v>0</v>
      </c>
      <c r="Y44" s="5"/>
      <c r="Z44" s="5"/>
      <c r="AA44" s="5"/>
      <c r="AB44" s="5"/>
      <c r="AC44" s="5">
        <v>0</v>
      </c>
      <c r="AD44" s="5"/>
      <c r="AE44" s="5"/>
      <c r="AF44" s="5"/>
      <c r="AG44" s="5"/>
      <c r="AH44" s="5">
        <v>0</v>
      </c>
      <c r="AI44" s="5"/>
      <c r="AJ44" s="5"/>
      <c r="AK44" s="5"/>
      <c r="AL44" s="5"/>
      <c r="AM44" s="5">
        <v>0</v>
      </c>
    </row>
    <row r="45" spans="1:59" ht="15.75" customHeight="1" x14ac:dyDescent="0.25">
      <c r="B45" s="49">
        <f t="shared" si="19"/>
        <v>-900</v>
      </c>
      <c r="C45" s="49">
        <f t="shared" si="18"/>
        <v>-850</v>
      </c>
      <c r="D45" s="5">
        <v>0</v>
      </c>
      <c r="E45" s="5"/>
      <c r="F45" s="5"/>
      <c r="G45" s="5"/>
      <c r="H45" s="5"/>
      <c r="I45" s="5">
        <v>0</v>
      </c>
      <c r="J45" s="5"/>
      <c r="K45" s="5"/>
      <c r="L45" s="5"/>
      <c r="M45" s="5"/>
      <c r="N45" s="5">
        <v>0</v>
      </c>
      <c r="O45" s="5"/>
      <c r="P45" s="5"/>
      <c r="Q45" s="5"/>
      <c r="R45" s="5"/>
      <c r="S45" s="5">
        <v>0</v>
      </c>
      <c r="T45" s="5"/>
      <c r="U45" s="5"/>
      <c r="V45" s="5"/>
      <c r="W45" s="5"/>
      <c r="X45" s="5">
        <v>0</v>
      </c>
      <c r="Y45" s="5"/>
      <c r="Z45" s="5"/>
      <c r="AA45" s="5"/>
      <c r="AB45" s="5"/>
      <c r="AC45" s="5">
        <v>0</v>
      </c>
      <c r="AD45" s="5"/>
      <c r="AE45" s="5"/>
      <c r="AF45" s="5"/>
      <c r="AG45" s="5"/>
      <c r="AH45" s="5">
        <v>0</v>
      </c>
      <c r="AI45" s="5"/>
      <c r="AJ45" s="5"/>
      <c r="AK45" s="5"/>
      <c r="AL45" s="5"/>
      <c r="AM45" s="5">
        <v>0</v>
      </c>
    </row>
    <row r="46" spans="1:59" ht="15.75" customHeight="1" x14ac:dyDescent="0.25">
      <c r="B46" s="49">
        <f t="shared" si="19"/>
        <v>-850</v>
      </c>
      <c r="C46" s="49">
        <f t="shared" si="18"/>
        <v>-800</v>
      </c>
      <c r="D46" s="5">
        <v>0</v>
      </c>
      <c r="E46" s="5"/>
      <c r="F46" s="5"/>
      <c r="G46" s="5"/>
      <c r="H46" s="5"/>
      <c r="I46" s="5">
        <v>0</v>
      </c>
      <c r="J46" s="5"/>
      <c r="K46" s="5"/>
      <c r="L46" s="5"/>
      <c r="M46" s="5"/>
      <c r="N46" s="5">
        <v>0</v>
      </c>
      <c r="O46" s="5"/>
      <c r="P46" s="5"/>
      <c r="Q46" s="5"/>
      <c r="R46" s="5"/>
      <c r="S46" s="5">
        <v>0</v>
      </c>
      <c r="T46" s="5"/>
      <c r="U46" s="5"/>
      <c r="V46" s="5"/>
      <c r="W46" s="5"/>
      <c r="X46" s="5">
        <v>0</v>
      </c>
      <c r="Y46" s="5"/>
      <c r="Z46" s="5"/>
      <c r="AA46" s="5"/>
      <c r="AB46" s="5"/>
      <c r="AC46" s="5">
        <v>0</v>
      </c>
      <c r="AD46" s="5"/>
      <c r="AE46" s="5"/>
      <c r="AF46" s="5"/>
      <c r="AG46" s="5"/>
      <c r="AH46" s="5">
        <v>0</v>
      </c>
      <c r="AI46" s="5"/>
      <c r="AJ46" s="5"/>
      <c r="AK46" s="5"/>
      <c r="AL46" s="5"/>
      <c r="AM46" s="5">
        <v>0</v>
      </c>
    </row>
    <row r="47" spans="1:59" ht="15.75" customHeight="1" x14ac:dyDescent="0.25">
      <c r="B47" s="49">
        <f t="shared" si="19"/>
        <v>-800</v>
      </c>
      <c r="C47" s="49">
        <f t="shared" si="18"/>
        <v>-750</v>
      </c>
      <c r="D47" s="5">
        <v>0</v>
      </c>
      <c r="E47" s="5"/>
      <c r="F47" s="5"/>
      <c r="G47" s="5"/>
      <c r="H47" s="5"/>
      <c r="I47" s="5">
        <v>0</v>
      </c>
      <c r="J47" s="5"/>
      <c r="K47" s="5"/>
      <c r="L47" s="5"/>
      <c r="M47" s="5"/>
      <c r="N47" s="5">
        <v>0</v>
      </c>
      <c r="O47" s="5"/>
      <c r="P47" s="5"/>
      <c r="Q47" s="5"/>
      <c r="R47" s="5"/>
      <c r="S47" s="5">
        <v>0</v>
      </c>
      <c r="T47" s="5"/>
      <c r="U47" s="5"/>
      <c r="V47" s="5"/>
      <c r="W47" s="5"/>
      <c r="X47" s="5">
        <v>0</v>
      </c>
      <c r="Y47" s="5"/>
      <c r="Z47" s="5"/>
      <c r="AA47" s="5"/>
      <c r="AB47" s="5"/>
      <c r="AC47" s="5">
        <v>0</v>
      </c>
      <c r="AD47" s="5"/>
      <c r="AE47" s="5"/>
      <c r="AF47" s="5"/>
      <c r="AG47" s="5"/>
      <c r="AH47" s="5">
        <v>0</v>
      </c>
      <c r="AI47" s="5"/>
      <c r="AJ47" s="5"/>
      <c r="AK47" s="5"/>
      <c r="AL47" s="5"/>
      <c r="AM47" s="5">
        <v>0</v>
      </c>
    </row>
    <row r="48" spans="1:59" ht="15.75" customHeight="1" x14ac:dyDescent="0.25">
      <c r="B48" s="49">
        <f t="shared" si="19"/>
        <v>-750</v>
      </c>
      <c r="C48" s="49">
        <f t="shared" si="18"/>
        <v>-700</v>
      </c>
      <c r="D48" s="5">
        <v>0</v>
      </c>
      <c r="E48" s="5"/>
      <c r="F48" s="5"/>
      <c r="G48" s="5"/>
      <c r="H48" s="5"/>
      <c r="I48" s="5">
        <v>0</v>
      </c>
      <c r="J48" s="5"/>
      <c r="K48" s="5"/>
      <c r="L48" s="5"/>
      <c r="M48" s="5"/>
      <c r="N48" s="5">
        <v>0</v>
      </c>
      <c r="O48" s="5"/>
      <c r="P48" s="5"/>
      <c r="Q48" s="5"/>
      <c r="R48" s="5"/>
      <c r="S48" s="5">
        <v>0</v>
      </c>
      <c r="T48" s="5"/>
      <c r="U48" s="5"/>
      <c r="V48" s="5"/>
      <c r="W48" s="5"/>
      <c r="X48" s="5">
        <v>0</v>
      </c>
      <c r="Y48" s="5"/>
      <c r="Z48" s="5"/>
      <c r="AA48" s="5"/>
      <c r="AB48" s="5"/>
      <c r="AC48" s="5">
        <v>0</v>
      </c>
      <c r="AD48" s="5"/>
      <c r="AE48" s="5"/>
      <c r="AF48" s="5"/>
      <c r="AG48" s="5"/>
      <c r="AH48" s="5">
        <v>0</v>
      </c>
      <c r="AI48" s="5"/>
      <c r="AJ48" s="5"/>
      <c r="AK48" s="5"/>
      <c r="AL48" s="5"/>
      <c r="AM48" s="5">
        <v>0</v>
      </c>
    </row>
    <row r="49" spans="2:39" ht="15.75" customHeight="1" x14ac:dyDescent="0.25">
      <c r="B49" s="49">
        <f t="shared" si="19"/>
        <v>-700</v>
      </c>
      <c r="C49" s="49">
        <f t="shared" si="18"/>
        <v>-650</v>
      </c>
      <c r="D49" s="5">
        <v>0</v>
      </c>
      <c r="E49" s="5"/>
      <c r="F49" s="5"/>
      <c r="G49" s="5"/>
      <c r="H49" s="5"/>
      <c r="I49" s="5">
        <v>0</v>
      </c>
      <c r="J49" s="5"/>
      <c r="K49" s="5"/>
      <c r="L49" s="5"/>
      <c r="M49" s="5"/>
      <c r="N49" s="5">
        <v>0</v>
      </c>
      <c r="O49" s="5"/>
      <c r="P49" s="5"/>
      <c r="Q49" s="5"/>
      <c r="R49" s="5"/>
      <c r="S49" s="5">
        <v>0</v>
      </c>
      <c r="T49" s="5"/>
      <c r="U49" s="5"/>
      <c r="V49" s="5"/>
      <c r="W49" s="5"/>
      <c r="X49" s="5">
        <v>0</v>
      </c>
      <c r="Y49" s="5"/>
      <c r="Z49" s="5"/>
      <c r="AA49" s="5"/>
      <c r="AB49" s="5"/>
      <c r="AC49" s="5">
        <v>0</v>
      </c>
      <c r="AD49" s="5"/>
      <c r="AE49" s="5"/>
      <c r="AF49" s="5"/>
      <c r="AG49" s="5"/>
      <c r="AH49" s="5">
        <v>0</v>
      </c>
      <c r="AI49" s="5"/>
      <c r="AJ49" s="5"/>
      <c r="AK49" s="5"/>
      <c r="AL49" s="5"/>
      <c r="AM49" s="5">
        <v>0</v>
      </c>
    </row>
    <row r="50" spans="2:39" ht="15.75" customHeight="1" x14ac:dyDescent="0.25">
      <c r="B50" s="49">
        <f t="shared" si="19"/>
        <v>-650</v>
      </c>
      <c r="C50" s="49">
        <f t="shared" si="18"/>
        <v>-600</v>
      </c>
      <c r="D50" s="5">
        <v>0</v>
      </c>
      <c r="E50" s="5"/>
      <c r="F50" s="5"/>
      <c r="G50" s="5"/>
      <c r="H50" s="5"/>
      <c r="I50" s="5">
        <v>0</v>
      </c>
      <c r="J50" s="5"/>
      <c r="K50" s="5"/>
      <c r="L50" s="5"/>
      <c r="M50" s="5"/>
      <c r="N50" s="5">
        <v>0</v>
      </c>
      <c r="O50" s="5"/>
      <c r="P50" s="5"/>
      <c r="Q50" s="5"/>
      <c r="R50" s="5"/>
      <c r="S50" s="5">
        <v>0</v>
      </c>
      <c r="T50" s="5"/>
      <c r="U50" s="5"/>
      <c r="V50" s="5"/>
      <c r="W50" s="5"/>
      <c r="X50" s="5">
        <v>0</v>
      </c>
      <c r="Y50" s="5"/>
      <c r="Z50" s="5"/>
      <c r="AA50" s="5"/>
      <c r="AB50" s="5"/>
      <c r="AC50" s="5">
        <v>0</v>
      </c>
      <c r="AD50" s="5"/>
      <c r="AE50" s="5"/>
      <c r="AF50" s="5"/>
      <c r="AG50" s="5"/>
      <c r="AH50" s="5">
        <v>0</v>
      </c>
      <c r="AI50" s="5"/>
      <c r="AJ50" s="5"/>
      <c r="AK50" s="5"/>
      <c r="AL50" s="5"/>
      <c r="AM50" s="5">
        <v>0</v>
      </c>
    </row>
    <row r="51" spans="2:39" ht="15.75" customHeight="1" x14ac:dyDescent="0.25">
      <c r="B51" s="49">
        <f t="shared" si="19"/>
        <v>-600</v>
      </c>
      <c r="C51" s="49">
        <f t="shared" si="18"/>
        <v>-550</v>
      </c>
      <c r="D51" s="5">
        <v>0</v>
      </c>
      <c r="E51" s="5"/>
      <c r="F51" s="5"/>
      <c r="G51" s="5"/>
      <c r="H51" s="5"/>
      <c r="I51" s="5">
        <v>0</v>
      </c>
      <c r="J51" s="5"/>
      <c r="K51" s="5"/>
      <c r="L51" s="5"/>
      <c r="M51" s="5"/>
      <c r="N51" s="5">
        <v>0</v>
      </c>
      <c r="O51" s="5"/>
      <c r="P51" s="5"/>
      <c r="Q51" s="5"/>
      <c r="R51" s="5"/>
      <c r="S51" s="5">
        <v>0</v>
      </c>
      <c r="T51" s="5"/>
      <c r="U51" s="5"/>
      <c r="V51" s="5"/>
      <c r="W51" s="5"/>
      <c r="X51" s="5">
        <v>0</v>
      </c>
      <c r="Y51" s="5"/>
      <c r="Z51" s="5"/>
      <c r="AA51" s="5"/>
      <c r="AB51" s="5"/>
      <c r="AC51" s="5">
        <v>0</v>
      </c>
      <c r="AD51" s="5"/>
      <c r="AE51" s="5"/>
      <c r="AF51" s="5"/>
      <c r="AG51" s="5"/>
      <c r="AH51" s="5">
        <v>0</v>
      </c>
      <c r="AI51" s="5"/>
      <c r="AJ51" s="5"/>
      <c r="AK51" s="5"/>
      <c r="AL51" s="5"/>
      <c r="AM51" s="5">
        <v>0</v>
      </c>
    </row>
    <row r="52" spans="2:39" ht="15.75" customHeight="1" x14ac:dyDescent="0.25">
      <c r="B52" s="49">
        <f t="shared" si="19"/>
        <v>-550</v>
      </c>
      <c r="C52" s="49">
        <f t="shared" si="18"/>
        <v>-500</v>
      </c>
      <c r="D52" s="5">
        <v>0</v>
      </c>
      <c r="E52" s="5"/>
      <c r="F52" s="5"/>
      <c r="G52" s="5"/>
      <c r="H52" s="5"/>
      <c r="I52" s="5">
        <v>0</v>
      </c>
      <c r="J52" s="5"/>
      <c r="K52" s="5"/>
      <c r="L52" s="5"/>
      <c r="M52" s="5"/>
      <c r="N52" s="5">
        <v>0</v>
      </c>
      <c r="O52" s="5"/>
      <c r="P52" s="5"/>
      <c r="Q52" s="5"/>
      <c r="R52" s="5"/>
      <c r="S52" s="5">
        <v>0</v>
      </c>
      <c r="T52" s="5"/>
      <c r="U52" s="5"/>
      <c r="V52" s="5"/>
      <c r="W52" s="5"/>
      <c r="X52" s="5">
        <v>0</v>
      </c>
      <c r="Y52" s="5"/>
      <c r="Z52" s="5"/>
      <c r="AA52" s="5"/>
      <c r="AB52" s="5"/>
      <c r="AC52" s="5">
        <v>0</v>
      </c>
      <c r="AD52" s="5"/>
      <c r="AE52" s="5"/>
      <c r="AF52" s="5"/>
      <c r="AG52" s="5"/>
      <c r="AH52" s="5">
        <v>0</v>
      </c>
      <c r="AI52" s="5"/>
      <c r="AJ52" s="5"/>
      <c r="AK52" s="5"/>
      <c r="AL52" s="5"/>
      <c r="AM52" s="5">
        <v>0</v>
      </c>
    </row>
    <row r="53" spans="2:39" ht="15.75" customHeight="1" x14ac:dyDescent="0.25">
      <c r="B53" s="49">
        <f t="shared" si="19"/>
        <v>-500</v>
      </c>
      <c r="C53" s="49">
        <f t="shared" si="18"/>
        <v>-450</v>
      </c>
      <c r="D53" s="5">
        <v>0</v>
      </c>
      <c r="E53" s="5"/>
      <c r="F53" s="5"/>
      <c r="G53" s="5"/>
      <c r="H53" s="5"/>
      <c r="I53" s="5">
        <v>0</v>
      </c>
      <c r="J53" s="5"/>
      <c r="K53" s="5"/>
      <c r="L53" s="5"/>
      <c r="M53" s="5"/>
      <c r="N53" s="5">
        <v>0</v>
      </c>
      <c r="O53" s="5"/>
      <c r="P53" s="5"/>
      <c r="Q53" s="5"/>
      <c r="R53" s="5"/>
      <c r="S53" s="5">
        <v>0</v>
      </c>
      <c r="T53" s="5"/>
      <c r="U53" s="5"/>
      <c r="V53" s="5"/>
      <c r="W53" s="5"/>
      <c r="X53" s="5">
        <v>0</v>
      </c>
      <c r="Y53" s="5"/>
      <c r="Z53" s="5"/>
      <c r="AA53" s="5"/>
      <c r="AB53" s="5"/>
      <c r="AC53" s="5">
        <v>0</v>
      </c>
      <c r="AD53" s="5"/>
      <c r="AE53" s="5"/>
      <c r="AF53" s="5"/>
      <c r="AG53" s="5"/>
      <c r="AH53" s="5">
        <v>0</v>
      </c>
      <c r="AI53" s="5"/>
      <c r="AJ53" s="5"/>
      <c r="AK53" s="5"/>
      <c r="AL53" s="5"/>
      <c r="AM53" s="5">
        <v>0</v>
      </c>
    </row>
    <row r="54" spans="2:39" ht="15.75" customHeight="1" x14ac:dyDescent="0.25">
      <c r="B54" s="49">
        <f t="shared" si="19"/>
        <v>-450</v>
      </c>
      <c r="C54" s="49">
        <f t="shared" si="18"/>
        <v>-400</v>
      </c>
      <c r="D54" s="5">
        <v>0</v>
      </c>
      <c r="E54" s="5"/>
      <c r="F54" s="5"/>
      <c r="G54" s="5"/>
      <c r="H54" s="5"/>
      <c r="I54" s="5">
        <v>0</v>
      </c>
      <c r="J54" s="5"/>
      <c r="K54" s="5"/>
      <c r="L54" s="5"/>
      <c r="M54" s="5"/>
      <c r="N54" s="5">
        <v>0</v>
      </c>
      <c r="O54" s="5"/>
      <c r="P54" s="5"/>
      <c r="Q54" s="5"/>
      <c r="R54" s="5"/>
      <c r="S54" s="5">
        <v>0</v>
      </c>
      <c r="T54" s="5"/>
      <c r="U54" s="5"/>
      <c r="V54" s="5"/>
      <c r="W54" s="5"/>
      <c r="X54" s="5">
        <v>0</v>
      </c>
      <c r="Y54" s="5"/>
      <c r="Z54" s="5"/>
      <c r="AA54" s="5"/>
      <c r="AB54" s="5"/>
      <c r="AC54" s="5">
        <v>0</v>
      </c>
      <c r="AD54" s="5"/>
      <c r="AE54" s="5"/>
      <c r="AF54" s="5"/>
      <c r="AG54" s="5"/>
      <c r="AH54" s="5">
        <v>0</v>
      </c>
      <c r="AI54" s="5"/>
      <c r="AJ54" s="5"/>
      <c r="AK54" s="5"/>
      <c r="AL54" s="5"/>
      <c r="AM54" s="5">
        <v>0</v>
      </c>
    </row>
    <row r="55" spans="2:39" ht="15.75" customHeight="1" x14ac:dyDescent="0.25">
      <c r="B55" s="49">
        <f t="shared" si="19"/>
        <v>-400</v>
      </c>
      <c r="C55" s="49">
        <f t="shared" si="18"/>
        <v>-350</v>
      </c>
      <c r="D55" s="5">
        <v>0</v>
      </c>
      <c r="E55" s="5"/>
      <c r="F55" s="5"/>
      <c r="G55" s="5"/>
      <c r="H55" s="5"/>
      <c r="I55" s="5">
        <v>0</v>
      </c>
      <c r="J55" s="5"/>
      <c r="K55" s="5"/>
      <c r="L55" s="5"/>
      <c r="M55" s="5"/>
      <c r="N55" s="5">
        <v>0</v>
      </c>
      <c r="O55" s="5"/>
      <c r="P55" s="5"/>
      <c r="Q55" s="5"/>
      <c r="R55" s="5"/>
      <c r="S55" s="5">
        <v>0</v>
      </c>
      <c r="T55" s="5"/>
      <c r="U55" s="5"/>
      <c r="V55" s="5"/>
      <c r="W55" s="5"/>
      <c r="X55" s="5">
        <v>0</v>
      </c>
      <c r="Y55" s="5"/>
      <c r="Z55" s="5"/>
      <c r="AA55" s="5"/>
      <c r="AB55" s="5"/>
      <c r="AC55" s="5">
        <v>0</v>
      </c>
      <c r="AD55" s="5"/>
      <c r="AE55" s="5"/>
      <c r="AF55" s="5"/>
      <c r="AG55" s="5"/>
      <c r="AH55" s="5">
        <v>0</v>
      </c>
      <c r="AI55" s="5"/>
      <c r="AJ55" s="5"/>
      <c r="AK55" s="5"/>
      <c r="AL55" s="5"/>
      <c r="AM55" s="5">
        <v>0</v>
      </c>
    </row>
    <row r="56" spans="2:39" ht="15.75" customHeight="1" x14ac:dyDescent="0.25">
      <c r="B56" s="49">
        <f t="shared" si="19"/>
        <v>-350</v>
      </c>
      <c r="C56" s="49">
        <f t="shared" si="18"/>
        <v>-300</v>
      </c>
      <c r="D56" s="5">
        <v>0</v>
      </c>
      <c r="E56" s="5"/>
      <c r="F56" s="5"/>
      <c r="G56" s="5"/>
      <c r="H56" s="5"/>
      <c r="I56" s="5">
        <v>0</v>
      </c>
      <c r="J56" s="5"/>
      <c r="K56" s="5"/>
      <c r="L56" s="5"/>
      <c r="M56" s="5"/>
      <c r="N56" s="5">
        <v>0</v>
      </c>
      <c r="O56" s="5"/>
      <c r="P56" s="5"/>
      <c r="Q56" s="5"/>
      <c r="R56" s="5"/>
      <c r="S56" s="5">
        <v>0</v>
      </c>
      <c r="T56" s="5"/>
      <c r="U56" s="5"/>
      <c r="V56" s="5"/>
      <c r="W56" s="5"/>
      <c r="X56" s="5">
        <v>0</v>
      </c>
      <c r="Y56" s="5"/>
      <c r="Z56" s="5"/>
      <c r="AA56" s="5"/>
      <c r="AB56" s="5"/>
      <c r="AC56" s="5">
        <v>0</v>
      </c>
      <c r="AD56" s="5"/>
      <c r="AE56" s="5"/>
      <c r="AF56" s="5"/>
      <c r="AG56" s="5"/>
      <c r="AH56" s="5">
        <v>0</v>
      </c>
      <c r="AI56" s="5"/>
      <c r="AJ56" s="5"/>
      <c r="AK56" s="5"/>
      <c r="AL56" s="5"/>
      <c r="AM56" s="5">
        <v>0</v>
      </c>
    </row>
    <row r="57" spans="2:39" ht="15.75" customHeight="1" x14ac:dyDescent="0.25">
      <c r="B57" s="49">
        <f t="shared" si="19"/>
        <v>-300</v>
      </c>
      <c r="C57" s="49">
        <f t="shared" si="18"/>
        <v>-250</v>
      </c>
      <c r="D57" s="5">
        <v>0</v>
      </c>
      <c r="E57" s="5"/>
      <c r="F57" s="5"/>
      <c r="G57" s="5"/>
      <c r="H57" s="5"/>
      <c r="I57" s="5">
        <v>0</v>
      </c>
      <c r="J57" s="5"/>
      <c r="K57" s="5"/>
      <c r="L57" s="5"/>
      <c r="M57" s="5"/>
      <c r="N57" s="5">
        <v>0</v>
      </c>
      <c r="O57" s="5"/>
      <c r="P57" s="5"/>
      <c r="Q57" s="5"/>
      <c r="R57" s="5"/>
      <c r="S57" s="5">
        <v>0</v>
      </c>
      <c r="T57" s="5"/>
      <c r="U57" s="5"/>
      <c r="V57" s="5"/>
      <c r="W57" s="5"/>
      <c r="X57" s="5">
        <v>0</v>
      </c>
      <c r="Y57" s="5"/>
      <c r="Z57" s="5"/>
      <c r="AA57" s="5"/>
      <c r="AB57" s="5"/>
      <c r="AC57" s="5">
        <v>0</v>
      </c>
      <c r="AD57" s="5"/>
      <c r="AE57" s="5"/>
      <c r="AF57" s="5"/>
      <c r="AG57" s="5"/>
      <c r="AH57" s="5">
        <v>0</v>
      </c>
      <c r="AI57" s="5"/>
      <c r="AJ57" s="5"/>
      <c r="AK57" s="5"/>
      <c r="AL57" s="5"/>
      <c r="AM57" s="5">
        <v>0</v>
      </c>
    </row>
    <row r="58" spans="2:39" ht="15.75" customHeight="1" x14ac:dyDescent="0.25">
      <c r="B58" s="49">
        <f t="shared" si="19"/>
        <v>-250</v>
      </c>
      <c r="C58" s="49">
        <f t="shared" si="18"/>
        <v>-200</v>
      </c>
      <c r="D58" s="5">
        <v>0</v>
      </c>
      <c r="E58" s="5"/>
      <c r="F58" s="5"/>
      <c r="G58" s="5"/>
      <c r="H58" s="5"/>
      <c r="I58" s="5">
        <v>0</v>
      </c>
      <c r="J58" s="5"/>
      <c r="K58" s="5"/>
      <c r="L58" s="5"/>
      <c r="M58" s="5"/>
      <c r="N58" s="5">
        <v>0</v>
      </c>
      <c r="O58" s="5"/>
      <c r="P58" s="5"/>
      <c r="Q58" s="5"/>
      <c r="R58" s="5"/>
      <c r="S58" s="5">
        <v>0</v>
      </c>
      <c r="T58" s="5"/>
      <c r="U58" s="5"/>
      <c r="V58" s="5"/>
      <c r="W58" s="5"/>
      <c r="X58" s="5">
        <v>0</v>
      </c>
      <c r="Y58" s="5"/>
      <c r="Z58" s="5"/>
      <c r="AA58" s="5"/>
      <c r="AB58" s="5"/>
      <c r="AC58" s="5">
        <v>0</v>
      </c>
      <c r="AD58" s="5"/>
      <c r="AE58" s="5"/>
      <c r="AF58" s="5"/>
      <c r="AG58" s="5"/>
      <c r="AH58" s="5">
        <v>0</v>
      </c>
      <c r="AI58" s="5"/>
      <c r="AJ58" s="5"/>
      <c r="AK58" s="5"/>
      <c r="AL58" s="5"/>
      <c r="AM58" s="5">
        <v>0</v>
      </c>
    </row>
    <row r="59" spans="2:39" ht="15.75" customHeight="1" x14ac:dyDescent="0.25">
      <c r="B59" s="49">
        <f t="shared" si="19"/>
        <v>-200</v>
      </c>
      <c r="C59" s="49">
        <f t="shared" si="18"/>
        <v>-150</v>
      </c>
      <c r="D59" s="5">
        <v>0</v>
      </c>
      <c r="E59" s="5"/>
      <c r="F59" s="5"/>
      <c r="G59" s="5"/>
      <c r="H59" s="5"/>
      <c r="I59" s="5">
        <v>0</v>
      </c>
      <c r="J59" s="5"/>
      <c r="K59" s="5"/>
      <c r="L59" s="5"/>
      <c r="M59" s="5"/>
      <c r="N59" s="5">
        <v>0</v>
      </c>
      <c r="O59" s="5"/>
      <c r="P59" s="5"/>
      <c r="Q59" s="5"/>
      <c r="R59" s="5"/>
      <c r="S59" s="5">
        <v>0</v>
      </c>
      <c r="T59" s="5"/>
      <c r="U59" s="5"/>
      <c r="V59" s="5"/>
      <c r="W59" s="5"/>
      <c r="X59" s="5">
        <v>0</v>
      </c>
      <c r="Y59" s="5"/>
      <c r="Z59" s="5"/>
      <c r="AA59" s="5"/>
      <c r="AB59" s="5"/>
      <c r="AC59" s="5">
        <v>0</v>
      </c>
      <c r="AD59" s="5"/>
      <c r="AE59" s="5"/>
      <c r="AF59" s="5"/>
      <c r="AG59" s="5"/>
      <c r="AH59" s="5">
        <v>0</v>
      </c>
      <c r="AI59" s="5"/>
      <c r="AJ59" s="5"/>
      <c r="AK59" s="5"/>
      <c r="AL59" s="5"/>
      <c r="AM59" s="5">
        <v>0</v>
      </c>
    </row>
    <row r="60" spans="2:39" ht="15.75" customHeight="1" x14ac:dyDescent="0.25">
      <c r="B60" s="49">
        <f t="shared" si="19"/>
        <v>-150</v>
      </c>
      <c r="C60" s="49">
        <f t="shared" si="18"/>
        <v>-100</v>
      </c>
      <c r="D60" s="5">
        <v>0</v>
      </c>
      <c r="E60" s="5"/>
      <c r="F60" s="5"/>
      <c r="G60" s="5"/>
      <c r="H60" s="5"/>
      <c r="I60" s="5">
        <v>0</v>
      </c>
      <c r="J60" s="5"/>
      <c r="K60" s="5"/>
      <c r="L60" s="5"/>
      <c r="M60" s="5"/>
      <c r="N60" s="5">
        <v>0</v>
      </c>
      <c r="O60" s="5"/>
      <c r="P60" s="5"/>
      <c r="Q60" s="5"/>
      <c r="R60" s="5"/>
      <c r="S60" s="5">
        <v>0</v>
      </c>
      <c r="T60" s="5"/>
      <c r="U60" s="5"/>
      <c r="V60" s="5"/>
      <c r="W60" s="5"/>
      <c r="X60" s="5">
        <v>0</v>
      </c>
      <c r="Y60" s="5"/>
      <c r="Z60" s="5"/>
      <c r="AA60" s="5"/>
      <c r="AB60" s="5"/>
      <c r="AC60" s="5">
        <v>0</v>
      </c>
      <c r="AD60" s="5"/>
      <c r="AE60" s="5"/>
      <c r="AF60" s="5"/>
      <c r="AG60" s="5"/>
      <c r="AH60" s="5">
        <v>0</v>
      </c>
      <c r="AI60" s="5"/>
      <c r="AJ60" s="5"/>
      <c r="AK60" s="5"/>
      <c r="AL60" s="5"/>
      <c r="AM60" s="5">
        <v>0</v>
      </c>
    </row>
    <row r="61" spans="2:39" ht="15.75" customHeight="1" x14ac:dyDescent="0.25">
      <c r="B61" s="50">
        <f t="shared" si="19"/>
        <v>-100</v>
      </c>
      <c r="C61" s="50">
        <f t="shared" ref="C61:C70" si="20">B61+10</f>
        <v>-90</v>
      </c>
      <c r="D61" s="5">
        <v>0</v>
      </c>
      <c r="E61" s="5"/>
      <c r="F61" s="5"/>
      <c r="G61" s="5"/>
      <c r="H61" s="5"/>
      <c r="I61" s="5">
        <v>0</v>
      </c>
      <c r="J61" s="5"/>
      <c r="K61" s="5"/>
      <c r="L61" s="5"/>
      <c r="M61" s="5"/>
      <c r="N61" s="5">
        <v>0</v>
      </c>
      <c r="O61" s="5"/>
      <c r="P61" s="5"/>
      <c r="Q61" s="5"/>
      <c r="R61" s="5"/>
      <c r="S61" s="5">
        <v>0</v>
      </c>
      <c r="T61" s="5"/>
      <c r="U61" s="5"/>
      <c r="V61" s="5"/>
      <c r="W61" s="5"/>
      <c r="X61" s="5">
        <v>0</v>
      </c>
      <c r="Y61" s="5"/>
      <c r="Z61" s="5"/>
      <c r="AA61" s="5"/>
      <c r="AB61" s="5"/>
      <c r="AC61" s="5">
        <v>0</v>
      </c>
      <c r="AD61" s="5"/>
      <c r="AE61" s="5"/>
      <c r="AF61" s="5"/>
      <c r="AG61" s="5"/>
      <c r="AH61" s="5">
        <v>0</v>
      </c>
      <c r="AI61" s="5"/>
      <c r="AJ61" s="5"/>
      <c r="AK61" s="5"/>
      <c r="AL61" s="5"/>
      <c r="AM61" s="5">
        <v>0</v>
      </c>
    </row>
    <row r="62" spans="2:39" ht="15.75" customHeight="1" x14ac:dyDescent="0.25">
      <c r="B62" s="50">
        <f t="shared" si="19"/>
        <v>-90</v>
      </c>
      <c r="C62" s="50">
        <f t="shared" si="20"/>
        <v>-80</v>
      </c>
      <c r="D62" s="5">
        <v>0</v>
      </c>
      <c r="E62" s="5"/>
      <c r="F62" s="5"/>
      <c r="G62" s="5"/>
      <c r="H62" s="5"/>
      <c r="I62" s="5">
        <v>0</v>
      </c>
      <c r="J62" s="5"/>
      <c r="K62" s="5"/>
      <c r="L62" s="5"/>
      <c r="M62" s="5"/>
      <c r="N62" s="5">
        <v>0</v>
      </c>
      <c r="O62" s="5"/>
      <c r="P62" s="5"/>
      <c r="Q62" s="5"/>
      <c r="R62" s="5"/>
      <c r="S62" s="5">
        <v>0</v>
      </c>
      <c r="T62" s="5"/>
      <c r="U62" s="5"/>
      <c r="V62" s="5"/>
      <c r="W62" s="5"/>
      <c r="X62" s="5">
        <v>0</v>
      </c>
      <c r="Y62" s="5"/>
      <c r="Z62" s="5"/>
      <c r="AA62" s="5"/>
      <c r="AB62" s="5"/>
      <c r="AC62" s="5">
        <v>0</v>
      </c>
      <c r="AD62" s="5"/>
      <c r="AE62" s="5"/>
      <c r="AF62" s="5"/>
      <c r="AG62" s="5"/>
      <c r="AH62" s="5">
        <v>0</v>
      </c>
      <c r="AI62" s="5"/>
      <c r="AJ62" s="5"/>
      <c r="AK62" s="5"/>
      <c r="AL62" s="5"/>
      <c r="AM62" s="5">
        <v>0</v>
      </c>
    </row>
    <row r="63" spans="2:39" ht="15.75" customHeight="1" x14ac:dyDescent="0.25">
      <c r="B63" s="50">
        <f t="shared" si="19"/>
        <v>-80</v>
      </c>
      <c r="C63" s="50">
        <f t="shared" si="20"/>
        <v>-70</v>
      </c>
      <c r="D63" s="5">
        <v>0</v>
      </c>
      <c r="E63" s="5"/>
      <c r="F63" s="5"/>
      <c r="G63" s="5"/>
      <c r="H63" s="5"/>
      <c r="I63" s="5">
        <v>0</v>
      </c>
      <c r="J63" s="5"/>
      <c r="K63" s="5"/>
      <c r="L63" s="5"/>
      <c r="M63" s="5"/>
      <c r="N63" s="5">
        <v>0</v>
      </c>
      <c r="O63" s="5"/>
      <c r="P63" s="5"/>
      <c r="Q63" s="5"/>
      <c r="R63" s="5"/>
      <c r="S63" s="5">
        <v>0</v>
      </c>
      <c r="T63" s="5"/>
      <c r="U63" s="5"/>
      <c r="V63" s="5"/>
      <c r="W63" s="5"/>
      <c r="X63" s="5">
        <v>0</v>
      </c>
      <c r="Y63" s="5"/>
      <c r="Z63" s="5"/>
      <c r="AA63" s="5"/>
      <c r="AB63" s="5"/>
      <c r="AC63" s="5">
        <v>0</v>
      </c>
      <c r="AD63" s="5"/>
      <c r="AE63" s="5"/>
      <c r="AF63" s="5"/>
      <c r="AG63" s="5"/>
      <c r="AH63" s="5">
        <v>0</v>
      </c>
      <c r="AI63" s="5"/>
      <c r="AJ63" s="5"/>
      <c r="AK63" s="5"/>
      <c r="AL63" s="5"/>
      <c r="AM63" s="5">
        <v>0</v>
      </c>
    </row>
    <row r="64" spans="2:39" ht="15.75" customHeight="1" x14ac:dyDescent="0.25">
      <c r="B64" s="50">
        <f t="shared" si="19"/>
        <v>-70</v>
      </c>
      <c r="C64" s="50">
        <f t="shared" si="20"/>
        <v>-60</v>
      </c>
      <c r="D64" s="5">
        <v>0</v>
      </c>
      <c r="E64" s="5"/>
      <c r="F64" s="5"/>
      <c r="G64" s="5"/>
      <c r="H64" s="5"/>
      <c r="I64" s="5">
        <v>0</v>
      </c>
      <c r="J64" s="5"/>
      <c r="K64" s="5"/>
      <c r="L64" s="5"/>
      <c r="M64" s="5"/>
      <c r="N64" s="5">
        <v>0</v>
      </c>
      <c r="O64" s="5"/>
      <c r="P64" s="5"/>
      <c r="Q64" s="5"/>
      <c r="R64" s="5"/>
      <c r="S64" s="5">
        <v>0</v>
      </c>
      <c r="T64" s="5"/>
      <c r="U64" s="5"/>
      <c r="V64" s="5"/>
      <c r="W64" s="5"/>
      <c r="X64" s="5">
        <v>0</v>
      </c>
      <c r="Y64" s="5"/>
      <c r="Z64" s="5"/>
      <c r="AA64" s="5"/>
      <c r="AB64" s="5"/>
      <c r="AC64" s="5">
        <v>0</v>
      </c>
      <c r="AD64" s="5"/>
      <c r="AE64" s="5"/>
      <c r="AF64" s="5"/>
      <c r="AG64" s="5"/>
      <c r="AH64" s="5">
        <v>0</v>
      </c>
      <c r="AI64" s="5"/>
      <c r="AJ64" s="5"/>
      <c r="AK64" s="5"/>
      <c r="AL64" s="5"/>
      <c r="AM64" s="5">
        <v>0</v>
      </c>
    </row>
    <row r="65" spans="1:41" ht="15.75" customHeight="1" x14ac:dyDescent="0.25">
      <c r="A65" s="2" t="str">
        <f>A26</f>
        <v>Cold Storage</v>
      </c>
      <c r="B65" s="50">
        <f t="shared" si="19"/>
        <v>-60</v>
      </c>
      <c r="C65" s="50">
        <f t="shared" si="20"/>
        <v>-50</v>
      </c>
      <c r="D65" s="45">
        <f>B22</f>
        <v>0</v>
      </c>
      <c r="E65" s="45"/>
      <c r="F65" s="45"/>
      <c r="G65" s="45"/>
      <c r="H65" s="45"/>
      <c r="I65" s="45">
        <f>C22</f>
        <v>0.38095238095238104</v>
      </c>
      <c r="J65" s="45"/>
      <c r="K65" s="45"/>
      <c r="L65" s="45"/>
      <c r="M65" s="45"/>
      <c r="N65" s="45">
        <f>D22</f>
        <v>0.8</v>
      </c>
      <c r="O65" s="45"/>
      <c r="P65" s="45"/>
      <c r="Q65" s="45"/>
      <c r="R65" s="45"/>
      <c r="S65" s="45">
        <f>E22</f>
        <v>1.396825396825397</v>
      </c>
      <c r="T65" s="45"/>
      <c r="U65" s="45"/>
      <c r="V65" s="45"/>
      <c r="W65" s="45"/>
      <c r="X65" s="45">
        <f>F22</f>
        <v>2.0317460317460321</v>
      </c>
      <c r="Y65" s="45"/>
      <c r="Z65" s="45"/>
      <c r="AA65" s="45"/>
      <c r="AB65" s="45"/>
      <c r="AC65" s="45">
        <f>G22</f>
        <v>2.53968253968254</v>
      </c>
      <c r="AD65" s="45"/>
      <c r="AE65" s="45"/>
      <c r="AF65" s="45"/>
      <c r="AG65" s="45"/>
      <c r="AH65" s="45">
        <f>H22</f>
        <v>3.0476190476190483</v>
      </c>
      <c r="AI65" s="45"/>
      <c r="AJ65" s="45"/>
      <c r="AK65" s="45"/>
      <c r="AL65" s="45"/>
      <c r="AM65" s="45">
        <f>I22</f>
        <v>3.5555555555555562</v>
      </c>
      <c r="AO65" s="45"/>
    </row>
    <row r="66" spans="1:41" ht="15.75" customHeight="1" x14ac:dyDescent="0.25">
      <c r="B66" s="50">
        <f t="shared" si="19"/>
        <v>-50</v>
      </c>
      <c r="C66" s="50">
        <f t="shared" si="20"/>
        <v>-40</v>
      </c>
      <c r="D66" s="5">
        <v>0</v>
      </c>
      <c r="E66" s="5"/>
      <c r="F66" s="5"/>
      <c r="G66" s="5"/>
      <c r="H66" s="5"/>
      <c r="I66" s="5">
        <v>0</v>
      </c>
      <c r="J66" s="5"/>
      <c r="K66" s="5"/>
      <c r="L66" s="5"/>
      <c r="M66" s="5"/>
      <c r="N66" s="5">
        <v>0</v>
      </c>
      <c r="O66" s="5"/>
      <c r="P66" s="5"/>
      <c r="Q66" s="5"/>
      <c r="R66" s="5"/>
      <c r="S66" s="5">
        <v>0</v>
      </c>
      <c r="T66" s="5"/>
      <c r="U66" s="5"/>
      <c r="V66" s="5"/>
      <c r="W66" s="5"/>
      <c r="X66" s="5">
        <v>0</v>
      </c>
      <c r="Y66" s="5"/>
      <c r="Z66" s="5"/>
      <c r="AA66" s="5"/>
      <c r="AB66" s="5"/>
      <c r="AC66" s="5">
        <v>0</v>
      </c>
      <c r="AD66" s="5"/>
      <c r="AE66" s="5"/>
      <c r="AF66" s="5"/>
      <c r="AG66" s="5"/>
      <c r="AH66" s="5">
        <v>0</v>
      </c>
      <c r="AI66" s="5"/>
      <c r="AJ66" s="5"/>
      <c r="AK66" s="5"/>
      <c r="AL66" s="5"/>
      <c r="AM66" s="5">
        <v>0</v>
      </c>
    </row>
    <row r="67" spans="1:41" ht="15.75" customHeight="1" x14ac:dyDescent="0.25">
      <c r="B67" s="50">
        <f t="shared" si="19"/>
        <v>-40</v>
      </c>
      <c r="C67" s="50">
        <f t="shared" si="20"/>
        <v>-30</v>
      </c>
      <c r="D67" s="5">
        <v>0</v>
      </c>
      <c r="E67" s="5"/>
      <c r="F67" s="5"/>
      <c r="G67" s="5"/>
      <c r="H67" s="5"/>
      <c r="I67" s="5">
        <v>0</v>
      </c>
      <c r="J67" s="5"/>
      <c r="K67" s="5"/>
      <c r="L67" s="5"/>
      <c r="M67" s="5"/>
      <c r="N67" s="5">
        <v>0</v>
      </c>
      <c r="O67" s="5"/>
      <c r="P67" s="5"/>
      <c r="Q67" s="5"/>
      <c r="R67" s="5"/>
      <c r="S67" s="5">
        <v>0</v>
      </c>
      <c r="T67" s="5"/>
      <c r="U67" s="5"/>
      <c r="V67" s="5"/>
      <c r="W67" s="5"/>
      <c r="X67" s="5">
        <v>0</v>
      </c>
      <c r="Y67" s="5"/>
      <c r="Z67" s="5"/>
      <c r="AA67" s="5"/>
      <c r="AB67" s="5"/>
      <c r="AC67" s="5">
        <v>0</v>
      </c>
      <c r="AD67" s="5"/>
      <c r="AE67" s="5"/>
      <c r="AF67" s="5"/>
      <c r="AG67" s="5"/>
      <c r="AH67" s="5">
        <v>0</v>
      </c>
      <c r="AI67" s="5"/>
      <c r="AJ67" s="5"/>
      <c r="AK67" s="5"/>
      <c r="AL67" s="5"/>
      <c r="AM67" s="5">
        <v>0</v>
      </c>
    </row>
    <row r="68" spans="1:41" ht="15.75" customHeight="1" x14ac:dyDescent="0.25">
      <c r="B68" s="50">
        <f t="shared" si="19"/>
        <v>-30</v>
      </c>
      <c r="C68" s="50">
        <f t="shared" si="20"/>
        <v>-20</v>
      </c>
      <c r="D68" s="5">
        <v>0</v>
      </c>
      <c r="E68" s="5"/>
      <c r="F68" s="5"/>
      <c r="G68" s="5"/>
      <c r="H68" s="5"/>
      <c r="I68" s="5">
        <v>0</v>
      </c>
      <c r="J68" s="5"/>
      <c r="K68" s="5"/>
      <c r="L68" s="5"/>
      <c r="M68" s="5"/>
      <c r="N68" s="5">
        <v>0</v>
      </c>
      <c r="O68" s="5"/>
      <c r="P68" s="5"/>
      <c r="Q68" s="5"/>
      <c r="R68" s="5"/>
      <c r="S68" s="5">
        <v>0</v>
      </c>
      <c r="T68" s="5"/>
      <c r="U68" s="5"/>
      <c r="V68" s="5"/>
      <c r="W68" s="5"/>
      <c r="X68" s="5">
        <v>0</v>
      </c>
      <c r="Y68" s="5"/>
      <c r="Z68" s="5"/>
      <c r="AA68" s="5"/>
      <c r="AB68" s="5"/>
      <c r="AC68" s="5">
        <v>0</v>
      </c>
      <c r="AD68" s="5"/>
      <c r="AE68" s="5"/>
      <c r="AF68" s="5"/>
      <c r="AG68" s="5"/>
      <c r="AH68" s="5">
        <v>0</v>
      </c>
      <c r="AI68" s="5"/>
      <c r="AJ68" s="5"/>
      <c r="AK68" s="5"/>
      <c r="AL68" s="5"/>
      <c r="AM68" s="5">
        <v>0</v>
      </c>
    </row>
    <row r="69" spans="1:41" ht="15.75" customHeight="1" x14ac:dyDescent="0.25">
      <c r="B69" s="50">
        <f t="shared" si="19"/>
        <v>-20</v>
      </c>
      <c r="C69" s="50">
        <f t="shared" si="20"/>
        <v>-10</v>
      </c>
      <c r="D69" s="5">
        <v>0</v>
      </c>
      <c r="E69" s="5"/>
      <c r="F69" s="5"/>
      <c r="G69" s="5"/>
      <c r="H69" s="5"/>
      <c r="I69" s="5">
        <v>0</v>
      </c>
      <c r="J69" s="5"/>
      <c r="K69" s="5"/>
      <c r="L69" s="5"/>
      <c r="M69" s="5"/>
      <c r="N69" s="5">
        <v>0</v>
      </c>
      <c r="O69" s="5"/>
      <c r="P69" s="5"/>
      <c r="Q69" s="5"/>
      <c r="R69" s="5"/>
      <c r="S69" s="5">
        <v>0</v>
      </c>
      <c r="T69" s="5"/>
      <c r="U69" s="5"/>
      <c r="V69" s="5"/>
      <c r="W69" s="5"/>
      <c r="X69" s="5">
        <v>0</v>
      </c>
      <c r="Y69" s="5"/>
      <c r="Z69" s="5"/>
      <c r="AA69" s="5"/>
      <c r="AB69" s="5"/>
      <c r="AC69" s="5">
        <v>0</v>
      </c>
      <c r="AD69" s="5"/>
      <c r="AE69" s="5"/>
      <c r="AF69" s="5"/>
      <c r="AG69" s="5"/>
      <c r="AH69" s="5">
        <v>0</v>
      </c>
      <c r="AI69" s="5"/>
      <c r="AJ69" s="5"/>
      <c r="AK69" s="5"/>
      <c r="AL69" s="5"/>
      <c r="AM69" s="5">
        <v>0</v>
      </c>
    </row>
    <row r="70" spans="1:41" ht="15.75" customHeight="1" x14ac:dyDescent="0.25">
      <c r="A70" s="2" t="str">
        <f>A27</f>
        <v>Other Refrigeration</v>
      </c>
      <c r="B70" s="50">
        <f t="shared" si="19"/>
        <v>-10</v>
      </c>
      <c r="C70" s="50">
        <f t="shared" si="20"/>
        <v>0</v>
      </c>
      <c r="D70" s="45">
        <f>SUM(B10,B11,B20,B21)</f>
        <v>2.5423728813559325</v>
      </c>
      <c r="E70" s="45"/>
      <c r="F70" s="45"/>
      <c r="G70" s="45"/>
      <c r="H70" s="45"/>
      <c r="I70" s="45">
        <f>SUM(C10,C11,C20,C21)</f>
        <v>25.19047619047619</v>
      </c>
      <c r="J70" s="45"/>
      <c r="K70" s="45"/>
      <c r="L70" s="45"/>
      <c r="M70" s="45"/>
      <c r="N70" s="45">
        <f>SUM(D10,D11,D20,D21)</f>
        <v>52.942372881355929</v>
      </c>
      <c r="O70" s="45"/>
      <c r="P70" s="45"/>
      <c r="Q70" s="45"/>
      <c r="R70" s="45"/>
      <c r="S70" s="45">
        <f>SUM(E10,E11,E20,E21)</f>
        <v>82.054344901802537</v>
      </c>
      <c r="T70" s="45"/>
      <c r="U70" s="45"/>
      <c r="V70" s="45"/>
      <c r="W70" s="45"/>
      <c r="X70" s="45">
        <f>SUM(F10,F11,F20,F21)</f>
        <v>95.931127253161165</v>
      </c>
      <c r="Y70" s="45"/>
      <c r="Z70" s="45"/>
      <c r="AA70" s="45"/>
      <c r="AB70" s="45"/>
      <c r="AC70" s="45">
        <f>SUM(G10,G11,G20,G21)</f>
        <v>103.81221415119721</v>
      </c>
      <c r="AD70" s="45"/>
      <c r="AE70" s="45"/>
      <c r="AF70" s="45"/>
      <c r="AG70" s="45"/>
      <c r="AH70" s="45">
        <f>SUM(H10,H11,H20,H21)</f>
        <v>109.99838579499597</v>
      </c>
      <c r="AI70" s="45"/>
      <c r="AJ70" s="45"/>
      <c r="AK70" s="45"/>
      <c r="AL70" s="45"/>
      <c r="AM70" s="45">
        <f>SUM(I10,I11,I20,I21)</f>
        <v>115.33709981167608</v>
      </c>
    </row>
    <row r="71" spans="1:41" ht="15.75" customHeight="1" x14ac:dyDescent="0.25">
      <c r="B71" s="51">
        <f t="shared" si="19"/>
        <v>0</v>
      </c>
      <c r="C71" s="51">
        <f>B71</f>
        <v>0</v>
      </c>
      <c r="D71" s="5">
        <v>0</v>
      </c>
      <c r="E71" s="5"/>
      <c r="F71" s="5"/>
      <c r="G71" s="5"/>
      <c r="H71" s="5"/>
      <c r="I71" s="5">
        <v>0</v>
      </c>
      <c r="J71" s="5"/>
      <c r="K71" s="5"/>
      <c r="L71" s="5"/>
      <c r="M71" s="5"/>
      <c r="N71" s="5">
        <v>0</v>
      </c>
      <c r="O71" s="5"/>
      <c r="P71" s="5"/>
      <c r="Q71" s="5"/>
      <c r="R71" s="5"/>
      <c r="S71" s="5">
        <v>0</v>
      </c>
      <c r="T71" s="5"/>
      <c r="U71" s="5"/>
      <c r="V71" s="5"/>
      <c r="W71" s="5"/>
      <c r="X71" s="5">
        <v>0</v>
      </c>
      <c r="Y71" s="5"/>
      <c r="Z71" s="5"/>
      <c r="AA71" s="5"/>
      <c r="AB71" s="5"/>
      <c r="AC71" s="5">
        <v>0</v>
      </c>
      <c r="AD71" s="5"/>
      <c r="AE71" s="5"/>
      <c r="AF71" s="5"/>
      <c r="AG71" s="5"/>
      <c r="AH71" s="5">
        <v>0</v>
      </c>
      <c r="AI71" s="5"/>
      <c r="AJ71" s="5"/>
      <c r="AK71" s="5"/>
      <c r="AL71" s="5"/>
      <c r="AM71" s="5">
        <v>0</v>
      </c>
    </row>
    <row r="72" spans="1:41" ht="15.75" customHeight="1" x14ac:dyDescent="0.25">
      <c r="B72" s="52">
        <v>0.1</v>
      </c>
      <c r="C72" s="52">
        <f>B72+9.9</f>
        <v>10</v>
      </c>
      <c r="D72" s="5">
        <v>0</v>
      </c>
      <c r="E72" s="5"/>
      <c r="F72" s="5"/>
      <c r="G72" s="5"/>
      <c r="H72" s="5"/>
      <c r="I72" s="5">
        <v>0</v>
      </c>
      <c r="J72" s="5"/>
      <c r="K72" s="5"/>
      <c r="L72" s="5"/>
      <c r="M72" s="5"/>
      <c r="N72" s="5">
        <v>0</v>
      </c>
      <c r="O72" s="5"/>
      <c r="P72" s="5"/>
      <c r="Q72" s="5"/>
      <c r="R72" s="5"/>
      <c r="S72" s="5">
        <v>0</v>
      </c>
      <c r="T72" s="5"/>
      <c r="U72" s="5"/>
      <c r="V72" s="5"/>
      <c r="W72" s="5"/>
      <c r="X72" s="5">
        <v>0</v>
      </c>
      <c r="Y72" s="5"/>
      <c r="Z72" s="5"/>
      <c r="AA72" s="5"/>
      <c r="AB72" s="5"/>
      <c r="AC72" s="5">
        <v>0</v>
      </c>
      <c r="AD72" s="5"/>
      <c r="AE72" s="5"/>
      <c r="AF72" s="5"/>
      <c r="AG72" s="5"/>
      <c r="AH72" s="5">
        <v>0</v>
      </c>
      <c r="AI72" s="5"/>
      <c r="AJ72" s="5"/>
      <c r="AK72" s="5"/>
      <c r="AL72" s="5"/>
      <c r="AM72" s="5">
        <v>0</v>
      </c>
    </row>
    <row r="73" spans="1:41" ht="15.75" customHeight="1" x14ac:dyDescent="0.25">
      <c r="A73" s="2" t="str">
        <f t="shared" ref="A73:A74" si="21">A28</f>
        <v>Foam</v>
      </c>
      <c r="B73" s="50">
        <f t="shared" ref="B73:B111" si="22">C72</f>
        <v>10</v>
      </c>
      <c r="C73" s="50">
        <f t="shared" ref="C73:C81" si="23">B73+10</f>
        <v>20</v>
      </c>
      <c r="D73" s="45">
        <f>B12+B19</f>
        <v>0.30508474576271188</v>
      </c>
      <c r="E73" s="45"/>
      <c r="F73" s="45"/>
      <c r="G73" s="45"/>
      <c r="H73" s="45"/>
      <c r="I73" s="45">
        <f>C12+C19</f>
        <v>5.4285714285714288</v>
      </c>
      <c r="J73" s="45"/>
      <c r="K73" s="45"/>
      <c r="L73" s="45"/>
      <c r="M73" s="45"/>
      <c r="N73" s="45">
        <f>D12+D19</f>
        <v>11.405084745762711</v>
      </c>
      <c r="O73" s="45"/>
      <c r="P73" s="45"/>
      <c r="Q73" s="45"/>
      <c r="R73" s="45"/>
      <c r="S73" s="45">
        <f>E12+E19</f>
        <v>18.667473769168687</v>
      </c>
      <c r="T73" s="45"/>
      <c r="U73" s="45"/>
      <c r="V73" s="45"/>
      <c r="W73" s="45"/>
      <c r="X73" s="45">
        <f>F12+F19</f>
        <v>24.34221146085553</v>
      </c>
      <c r="Y73" s="45"/>
      <c r="Z73" s="45"/>
      <c r="AA73" s="45"/>
      <c r="AB73" s="45"/>
      <c r="AC73" s="45">
        <f>G12+G19</f>
        <v>28.495560936238906</v>
      </c>
      <c r="AD73" s="45"/>
      <c r="AE73" s="45"/>
      <c r="AF73" s="45"/>
      <c r="AG73" s="45"/>
      <c r="AH73" s="45">
        <f>H12+H19</f>
        <v>32.445520581113804</v>
      </c>
      <c r="AI73" s="45"/>
      <c r="AJ73" s="45"/>
      <c r="AK73" s="45"/>
      <c r="AL73" s="45"/>
      <c r="AM73" s="45">
        <f>I12+I19</f>
        <v>36.293785310734471</v>
      </c>
    </row>
    <row r="74" spans="1:41" ht="15.75" customHeight="1" x14ac:dyDescent="0.25">
      <c r="A74" s="2" t="str">
        <f t="shared" si="21"/>
        <v>MVAC</v>
      </c>
      <c r="B74" s="50">
        <f t="shared" si="22"/>
        <v>20</v>
      </c>
      <c r="C74" s="50">
        <f t="shared" si="23"/>
        <v>30</v>
      </c>
      <c r="D74" s="45">
        <f>B14</f>
        <v>0.10169491525423729</v>
      </c>
      <c r="E74" s="45"/>
      <c r="F74" s="45"/>
      <c r="G74" s="45"/>
      <c r="H74" s="45"/>
      <c r="I74" s="45">
        <f>C14</f>
        <v>1</v>
      </c>
      <c r="J74" s="45"/>
      <c r="K74" s="45"/>
      <c r="L74" s="45"/>
      <c r="M74" s="45"/>
      <c r="N74" s="45">
        <f>D14</f>
        <v>2.1016949152542375</v>
      </c>
      <c r="O74" s="45"/>
      <c r="P74" s="45"/>
      <c r="Q74" s="45"/>
      <c r="R74" s="45"/>
      <c r="S74" s="45">
        <f>E14</f>
        <v>3.2542372881355934</v>
      </c>
      <c r="T74" s="45"/>
      <c r="U74" s="45"/>
      <c r="V74" s="45"/>
      <c r="W74" s="45"/>
      <c r="X74" s="45">
        <f>F14</f>
        <v>3.7966101694915255</v>
      </c>
      <c r="Y74" s="45"/>
      <c r="Z74" s="45"/>
      <c r="AA74" s="45"/>
      <c r="AB74" s="45"/>
      <c r="AC74" s="45">
        <f>G14</f>
        <v>4.101694915254237</v>
      </c>
      <c r="AD74" s="45"/>
      <c r="AE74" s="45"/>
      <c r="AF74" s="45"/>
      <c r="AG74" s="45"/>
      <c r="AH74" s="45">
        <f>H14</f>
        <v>4.3389830508474576</v>
      </c>
      <c r="AI74" s="45"/>
      <c r="AJ74" s="45"/>
      <c r="AK74" s="45"/>
      <c r="AL74" s="45"/>
      <c r="AM74" s="45">
        <f>I14</f>
        <v>4.5423728813559325</v>
      </c>
    </row>
    <row r="75" spans="1:41" ht="15.75" customHeight="1" x14ac:dyDescent="0.25">
      <c r="B75" s="50">
        <f t="shared" si="22"/>
        <v>30</v>
      </c>
      <c r="C75" s="50">
        <f t="shared" si="23"/>
        <v>40</v>
      </c>
      <c r="D75" s="5">
        <v>0</v>
      </c>
      <c r="E75" s="5"/>
      <c r="F75" s="5"/>
      <c r="G75" s="5"/>
      <c r="H75" s="5"/>
      <c r="I75" s="5">
        <v>0</v>
      </c>
      <c r="J75" s="5"/>
      <c r="K75" s="5"/>
      <c r="L75" s="5"/>
      <c r="M75" s="5"/>
      <c r="N75" s="5">
        <v>0</v>
      </c>
      <c r="O75" s="5"/>
      <c r="P75" s="5"/>
      <c r="Q75" s="5"/>
      <c r="R75" s="5"/>
      <c r="S75" s="5">
        <v>0</v>
      </c>
      <c r="T75" s="5"/>
      <c r="U75" s="5"/>
      <c r="V75" s="5"/>
      <c r="W75" s="5"/>
      <c r="X75" s="5">
        <v>0</v>
      </c>
      <c r="Y75" s="5"/>
      <c r="Z75" s="5"/>
      <c r="AA75" s="5"/>
      <c r="AB75" s="5"/>
      <c r="AC75" s="5">
        <v>0</v>
      </c>
      <c r="AD75" s="5"/>
      <c r="AE75" s="5"/>
      <c r="AF75" s="5"/>
      <c r="AG75" s="5"/>
      <c r="AH75" s="5">
        <v>0</v>
      </c>
      <c r="AI75" s="5"/>
      <c r="AJ75" s="5"/>
      <c r="AK75" s="5"/>
      <c r="AL75" s="5"/>
      <c r="AM75" s="5">
        <v>0</v>
      </c>
    </row>
    <row r="76" spans="1:41" ht="15.75" customHeight="1" x14ac:dyDescent="0.25">
      <c r="B76" s="50">
        <f t="shared" si="22"/>
        <v>40</v>
      </c>
      <c r="C76" s="50">
        <f t="shared" si="23"/>
        <v>50</v>
      </c>
      <c r="D76" s="5">
        <v>0</v>
      </c>
      <c r="E76" s="5"/>
      <c r="F76" s="5"/>
      <c r="G76" s="5"/>
      <c r="H76" s="5"/>
      <c r="I76" s="5">
        <v>0</v>
      </c>
      <c r="J76" s="5"/>
      <c r="K76" s="5"/>
      <c r="L76" s="5"/>
      <c r="M76" s="5"/>
      <c r="N76" s="5">
        <v>0</v>
      </c>
      <c r="O76" s="5"/>
      <c r="P76" s="5"/>
      <c r="Q76" s="5"/>
      <c r="R76" s="5"/>
      <c r="S76" s="5">
        <v>0</v>
      </c>
      <c r="T76" s="5"/>
      <c r="U76" s="5"/>
      <c r="V76" s="5"/>
      <c r="W76" s="5"/>
      <c r="X76" s="5">
        <v>0</v>
      </c>
      <c r="Y76" s="5"/>
      <c r="Z76" s="5"/>
      <c r="AA76" s="5"/>
      <c r="AB76" s="5"/>
      <c r="AC76" s="5">
        <v>0</v>
      </c>
      <c r="AD76" s="5"/>
      <c r="AE76" s="5"/>
      <c r="AF76" s="5"/>
      <c r="AG76" s="5"/>
      <c r="AH76" s="5">
        <v>0</v>
      </c>
      <c r="AI76" s="5"/>
      <c r="AJ76" s="5"/>
      <c r="AK76" s="5"/>
      <c r="AL76" s="5"/>
      <c r="AM76" s="5">
        <v>0</v>
      </c>
    </row>
    <row r="77" spans="1:41" ht="15.75" customHeight="1" x14ac:dyDescent="0.25">
      <c r="B77" s="50">
        <f t="shared" si="22"/>
        <v>50</v>
      </c>
      <c r="C77" s="50">
        <f t="shared" si="23"/>
        <v>60</v>
      </c>
      <c r="D77" s="5">
        <v>0</v>
      </c>
      <c r="E77" s="5"/>
      <c r="F77" s="5"/>
      <c r="G77" s="5"/>
      <c r="H77" s="5"/>
      <c r="I77" s="5">
        <v>0</v>
      </c>
      <c r="J77" s="5"/>
      <c r="K77" s="5"/>
      <c r="L77" s="5"/>
      <c r="M77" s="5"/>
      <c r="N77" s="5">
        <v>0</v>
      </c>
      <c r="O77" s="5"/>
      <c r="P77" s="5"/>
      <c r="Q77" s="5"/>
      <c r="R77" s="5"/>
      <c r="S77" s="5">
        <v>0</v>
      </c>
      <c r="T77" s="5"/>
      <c r="U77" s="5"/>
      <c r="V77" s="5"/>
      <c r="W77" s="5"/>
      <c r="X77" s="5">
        <v>0</v>
      </c>
      <c r="Y77" s="5"/>
      <c r="Z77" s="5"/>
      <c r="AA77" s="5"/>
      <c r="AB77" s="5"/>
      <c r="AC77" s="5">
        <v>0</v>
      </c>
      <c r="AD77" s="5"/>
      <c r="AE77" s="5"/>
      <c r="AF77" s="5"/>
      <c r="AG77" s="5"/>
      <c r="AH77" s="5">
        <v>0</v>
      </c>
      <c r="AI77" s="5"/>
      <c r="AJ77" s="5"/>
      <c r="AK77" s="5"/>
      <c r="AL77" s="5"/>
      <c r="AM77" s="5">
        <v>0</v>
      </c>
    </row>
    <row r="78" spans="1:41" ht="15.75" customHeight="1" x14ac:dyDescent="0.25">
      <c r="B78" s="50">
        <f t="shared" si="22"/>
        <v>60</v>
      </c>
      <c r="C78" s="50">
        <f t="shared" si="23"/>
        <v>70</v>
      </c>
      <c r="D78" s="5">
        <v>0</v>
      </c>
      <c r="E78" s="5"/>
      <c r="F78" s="5"/>
      <c r="G78" s="5"/>
      <c r="H78" s="5"/>
      <c r="I78" s="5">
        <v>0</v>
      </c>
      <c r="J78" s="5"/>
      <c r="K78" s="5"/>
      <c r="L78" s="5"/>
      <c r="M78" s="5"/>
      <c r="N78" s="5">
        <v>0</v>
      </c>
      <c r="O78" s="5"/>
      <c r="P78" s="5"/>
      <c r="Q78" s="5"/>
      <c r="R78" s="5"/>
      <c r="S78" s="5">
        <v>0</v>
      </c>
      <c r="T78" s="5"/>
      <c r="U78" s="5"/>
      <c r="V78" s="5"/>
      <c r="W78" s="5"/>
      <c r="X78" s="5">
        <v>0</v>
      </c>
      <c r="Y78" s="5"/>
      <c r="Z78" s="5"/>
      <c r="AA78" s="5"/>
      <c r="AB78" s="5"/>
      <c r="AC78" s="5">
        <v>0</v>
      </c>
      <c r="AD78" s="5"/>
      <c r="AE78" s="5"/>
      <c r="AF78" s="5"/>
      <c r="AG78" s="5"/>
      <c r="AH78" s="5">
        <v>0</v>
      </c>
      <c r="AI78" s="5"/>
      <c r="AJ78" s="5"/>
      <c r="AK78" s="5"/>
      <c r="AL78" s="5"/>
      <c r="AM78" s="5">
        <v>0</v>
      </c>
    </row>
    <row r="79" spans="1:41" ht="15.75" customHeight="1" x14ac:dyDescent="0.25">
      <c r="B79" s="50">
        <f t="shared" si="22"/>
        <v>70</v>
      </c>
      <c r="C79" s="50">
        <f t="shared" si="23"/>
        <v>80</v>
      </c>
      <c r="D79" s="5">
        <v>0</v>
      </c>
      <c r="E79" s="5"/>
      <c r="F79" s="5"/>
      <c r="G79" s="5"/>
      <c r="H79" s="5"/>
      <c r="I79" s="5">
        <v>0</v>
      </c>
      <c r="J79" s="5"/>
      <c r="K79" s="5"/>
      <c r="L79" s="5"/>
      <c r="M79" s="5"/>
      <c r="N79" s="5">
        <v>0</v>
      </c>
      <c r="O79" s="5"/>
      <c r="P79" s="5"/>
      <c r="Q79" s="5"/>
      <c r="R79" s="5"/>
      <c r="S79" s="5">
        <v>0</v>
      </c>
      <c r="T79" s="5"/>
      <c r="U79" s="5"/>
      <c r="V79" s="5"/>
      <c r="W79" s="5"/>
      <c r="X79" s="5">
        <v>0</v>
      </c>
      <c r="Y79" s="5"/>
      <c r="Z79" s="5"/>
      <c r="AA79" s="5"/>
      <c r="AB79" s="5"/>
      <c r="AC79" s="5">
        <v>0</v>
      </c>
      <c r="AD79" s="5"/>
      <c r="AE79" s="5"/>
      <c r="AF79" s="5"/>
      <c r="AG79" s="5"/>
      <c r="AH79" s="5">
        <v>0</v>
      </c>
      <c r="AI79" s="5"/>
      <c r="AJ79" s="5"/>
      <c r="AK79" s="5"/>
      <c r="AL79" s="5"/>
      <c r="AM79" s="5">
        <v>0</v>
      </c>
    </row>
    <row r="80" spans="1:41" ht="15.75" customHeight="1" x14ac:dyDescent="0.25">
      <c r="B80" s="50">
        <f t="shared" si="22"/>
        <v>80</v>
      </c>
      <c r="C80" s="50">
        <f t="shared" si="23"/>
        <v>90</v>
      </c>
      <c r="D80" s="5">
        <v>0</v>
      </c>
      <c r="E80" s="5"/>
      <c r="F80" s="5"/>
      <c r="G80" s="5"/>
      <c r="H80" s="5"/>
      <c r="I80" s="5">
        <v>0</v>
      </c>
      <c r="J80" s="5"/>
      <c r="K80" s="5"/>
      <c r="L80" s="5"/>
      <c r="M80" s="5"/>
      <c r="N80" s="5">
        <v>0</v>
      </c>
      <c r="O80" s="5"/>
      <c r="P80" s="5"/>
      <c r="Q80" s="5"/>
      <c r="R80" s="5"/>
      <c r="S80" s="5">
        <v>0</v>
      </c>
      <c r="T80" s="5"/>
      <c r="U80" s="5"/>
      <c r="V80" s="5"/>
      <c r="W80" s="5"/>
      <c r="X80" s="5">
        <v>0</v>
      </c>
      <c r="Y80" s="5"/>
      <c r="Z80" s="5"/>
      <c r="AA80" s="5"/>
      <c r="AB80" s="5"/>
      <c r="AC80" s="5">
        <v>0</v>
      </c>
      <c r="AD80" s="5"/>
      <c r="AE80" s="5"/>
      <c r="AF80" s="5"/>
      <c r="AG80" s="5"/>
      <c r="AH80" s="5">
        <v>0</v>
      </c>
      <c r="AI80" s="5"/>
      <c r="AJ80" s="5"/>
      <c r="AK80" s="5"/>
      <c r="AL80" s="5"/>
      <c r="AM80" s="5">
        <v>0</v>
      </c>
    </row>
    <row r="81" spans="1:39" ht="15.75" customHeight="1" x14ac:dyDescent="0.25">
      <c r="B81" s="50">
        <f t="shared" si="22"/>
        <v>90</v>
      </c>
      <c r="C81" s="50">
        <f t="shared" si="23"/>
        <v>100</v>
      </c>
      <c r="D81" s="5">
        <v>0</v>
      </c>
      <c r="E81" s="5"/>
      <c r="F81" s="5"/>
      <c r="G81" s="5"/>
      <c r="H81" s="5"/>
      <c r="I81" s="5">
        <v>0</v>
      </c>
      <c r="J81" s="5"/>
      <c r="K81" s="5"/>
      <c r="L81" s="5"/>
      <c r="M81" s="5"/>
      <c r="N81" s="5">
        <v>0</v>
      </c>
      <c r="O81" s="5"/>
      <c r="P81" s="5"/>
      <c r="Q81" s="5"/>
      <c r="R81" s="5"/>
      <c r="S81" s="5">
        <v>0</v>
      </c>
      <c r="T81" s="5"/>
      <c r="U81" s="5"/>
      <c r="V81" s="5"/>
      <c r="W81" s="5"/>
      <c r="X81" s="5">
        <v>0</v>
      </c>
      <c r="Y81" s="5"/>
      <c r="Z81" s="5"/>
      <c r="AA81" s="5"/>
      <c r="AB81" s="5"/>
      <c r="AC81" s="5">
        <v>0</v>
      </c>
      <c r="AD81" s="5"/>
      <c r="AE81" s="5"/>
      <c r="AF81" s="5"/>
      <c r="AG81" s="5"/>
      <c r="AH81" s="5">
        <v>0</v>
      </c>
      <c r="AI81" s="5"/>
      <c r="AJ81" s="5"/>
      <c r="AK81" s="5"/>
      <c r="AL81" s="5"/>
      <c r="AM81" s="5">
        <v>0</v>
      </c>
    </row>
    <row r="82" spans="1:39" ht="15.75" customHeight="1" x14ac:dyDescent="0.25">
      <c r="A82" s="2" t="str">
        <f>A30</f>
        <v>Aerosols</v>
      </c>
      <c r="B82" s="49">
        <f t="shared" si="22"/>
        <v>100</v>
      </c>
      <c r="C82" s="49">
        <f t="shared" ref="C82:C111" si="24">B82+50</f>
        <v>150</v>
      </c>
      <c r="D82" s="45">
        <f>B13</f>
        <v>5.0847457627118647E-2</v>
      </c>
      <c r="E82" s="45"/>
      <c r="F82" s="45"/>
      <c r="G82" s="45"/>
      <c r="H82" s="45"/>
      <c r="I82" s="45">
        <f>C13</f>
        <v>0.5</v>
      </c>
      <c r="J82" s="45"/>
      <c r="K82" s="45"/>
      <c r="L82" s="45"/>
      <c r="M82" s="45"/>
      <c r="N82" s="45">
        <f>D13</f>
        <v>1.0508474576271187</v>
      </c>
      <c r="O82" s="45"/>
      <c r="P82" s="45"/>
      <c r="Q82" s="45"/>
      <c r="R82" s="45"/>
      <c r="S82" s="45">
        <f>E13</f>
        <v>1.6271186440677967</v>
      </c>
      <c r="T82" s="45"/>
      <c r="U82" s="45"/>
      <c r="V82" s="45"/>
      <c r="W82" s="45"/>
      <c r="X82" s="45">
        <f>F13</f>
        <v>1.8983050847457628</v>
      </c>
      <c r="Y82" s="45"/>
      <c r="Z82" s="45"/>
      <c r="AA82" s="45"/>
      <c r="AB82" s="45"/>
      <c r="AC82" s="45">
        <f>G13</f>
        <v>2.0508474576271185</v>
      </c>
      <c r="AD82" s="45"/>
      <c r="AE82" s="45"/>
      <c r="AF82" s="45"/>
      <c r="AG82" s="45"/>
      <c r="AH82" s="45">
        <f>H13</f>
        <v>2.1694915254237288</v>
      </c>
      <c r="AI82" s="45"/>
      <c r="AJ82" s="45"/>
      <c r="AK82" s="45"/>
      <c r="AL82" s="45"/>
      <c r="AM82" s="45">
        <f>I13</f>
        <v>2.2711864406779663</v>
      </c>
    </row>
    <row r="83" spans="1:39" ht="15.75" customHeight="1" x14ac:dyDescent="0.25">
      <c r="B83" s="49">
        <f t="shared" si="22"/>
        <v>150</v>
      </c>
      <c r="C83" s="49">
        <f t="shared" si="24"/>
        <v>200</v>
      </c>
      <c r="D83" s="5">
        <v>0</v>
      </c>
      <c r="E83" s="5"/>
      <c r="F83" s="5"/>
      <c r="G83" s="5"/>
      <c r="H83" s="5"/>
      <c r="I83" s="5">
        <v>0</v>
      </c>
      <c r="J83" s="5"/>
      <c r="K83" s="5"/>
      <c r="L83" s="5"/>
      <c r="M83" s="5"/>
      <c r="N83" s="5">
        <v>0</v>
      </c>
      <c r="O83" s="5"/>
      <c r="P83" s="5"/>
      <c r="Q83" s="5"/>
      <c r="R83" s="5"/>
      <c r="S83" s="5">
        <v>0</v>
      </c>
      <c r="T83" s="5"/>
      <c r="U83" s="5"/>
      <c r="V83" s="5"/>
      <c r="W83" s="5"/>
      <c r="X83" s="5">
        <v>0</v>
      </c>
      <c r="Y83" s="5"/>
      <c r="Z83" s="5"/>
      <c r="AA83" s="5"/>
      <c r="AB83" s="5"/>
      <c r="AC83" s="5">
        <v>0</v>
      </c>
      <c r="AD83" s="5"/>
      <c r="AE83" s="5"/>
      <c r="AF83" s="5"/>
      <c r="AG83" s="5"/>
      <c r="AH83" s="5">
        <v>0</v>
      </c>
      <c r="AI83" s="5"/>
      <c r="AJ83" s="5"/>
      <c r="AK83" s="5"/>
      <c r="AL83" s="5"/>
      <c r="AM83" s="5">
        <v>0</v>
      </c>
    </row>
    <row r="84" spans="1:39" ht="15.75" customHeight="1" x14ac:dyDescent="0.25">
      <c r="B84" s="49">
        <f t="shared" si="22"/>
        <v>200</v>
      </c>
      <c r="C84" s="49">
        <f t="shared" si="24"/>
        <v>250</v>
      </c>
      <c r="D84" s="5">
        <v>0</v>
      </c>
      <c r="E84" s="5"/>
      <c r="F84" s="5"/>
      <c r="G84" s="5"/>
      <c r="H84" s="5"/>
      <c r="I84" s="5">
        <v>0</v>
      </c>
      <c r="J84" s="5"/>
      <c r="K84" s="5"/>
      <c r="L84" s="5"/>
      <c r="M84" s="5"/>
      <c r="N84" s="5">
        <v>0</v>
      </c>
      <c r="O84" s="5"/>
      <c r="P84" s="5"/>
      <c r="Q84" s="5"/>
      <c r="R84" s="5"/>
      <c r="S84" s="5">
        <v>0</v>
      </c>
      <c r="T84" s="5"/>
      <c r="U84" s="5"/>
      <c r="V84" s="5"/>
      <c r="W84" s="5"/>
      <c r="X84" s="5">
        <v>0</v>
      </c>
      <c r="Y84" s="5"/>
      <c r="Z84" s="5"/>
      <c r="AA84" s="5"/>
      <c r="AB84" s="5"/>
      <c r="AC84" s="5">
        <v>0</v>
      </c>
      <c r="AD84" s="5"/>
      <c r="AE84" s="5"/>
      <c r="AF84" s="5"/>
      <c r="AG84" s="5"/>
      <c r="AH84" s="5">
        <v>0</v>
      </c>
      <c r="AI84" s="5"/>
      <c r="AJ84" s="5"/>
      <c r="AK84" s="5"/>
      <c r="AL84" s="5"/>
      <c r="AM84" s="5">
        <v>0</v>
      </c>
    </row>
    <row r="85" spans="1:39" ht="15.75" customHeight="1" x14ac:dyDescent="0.25">
      <c r="B85" s="49">
        <f t="shared" si="22"/>
        <v>250</v>
      </c>
      <c r="C85" s="49">
        <f t="shared" si="24"/>
        <v>300</v>
      </c>
      <c r="D85" s="5">
        <v>0</v>
      </c>
      <c r="E85" s="5"/>
      <c r="F85" s="5"/>
      <c r="G85" s="5"/>
      <c r="H85" s="5"/>
      <c r="I85" s="5">
        <v>0</v>
      </c>
      <c r="J85" s="5"/>
      <c r="K85" s="5"/>
      <c r="L85" s="5"/>
      <c r="M85" s="5"/>
      <c r="N85" s="5">
        <v>0</v>
      </c>
      <c r="O85" s="5"/>
      <c r="P85" s="5"/>
      <c r="Q85" s="5"/>
      <c r="R85" s="5"/>
      <c r="S85" s="5">
        <v>0</v>
      </c>
      <c r="T85" s="5"/>
      <c r="U85" s="5"/>
      <c r="V85" s="5"/>
      <c r="W85" s="5"/>
      <c r="X85" s="5">
        <v>0</v>
      </c>
      <c r="Y85" s="5"/>
      <c r="Z85" s="5"/>
      <c r="AA85" s="5"/>
      <c r="AB85" s="5"/>
      <c r="AC85" s="5">
        <v>0</v>
      </c>
      <c r="AD85" s="5"/>
      <c r="AE85" s="5"/>
      <c r="AF85" s="5"/>
      <c r="AG85" s="5"/>
      <c r="AH85" s="5">
        <v>0</v>
      </c>
      <c r="AI85" s="5"/>
      <c r="AJ85" s="5"/>
      <c r="AK85" s="5"/>
      <c r="AL85" s="5"/>
      <c r="AM85" s="5">
        <v>0</v>
      </c>
    </row>
    <row r="86" spans="1:39" ht="15.75" customHeight="1" x14ac:dyDescent="0.25">
      <c r="B86" s="49">
        <f t="shared" si="22"/>
        <v>300</v>
      </c>
      <c r="C86" s="49">
        <f t="shared" si="24"/>
        <v>350</v>
      </c>
      <c r="D86" s="5">
        <v>0</v>
      </c>
      <c r="E86" s="5"/>
      <c r="F86" s="5"/>
      <c r="G86" s="5"/>
      <c r="H86" s="5"/>
      <c r="I86" s="5">
        <v>0</v>
      </c>
      <c r="J86" s="5"/>
      <c r="K86" s="5"/>
      <c r="L86" s="5"/>
      <c r="M86" s="5"/>
      <c r="N86" s="5">
        <v>0</v>
      </c>
      <c r="O86" s="5"/>
      <c r="P86" s="5"/>
      <c r="Q86" s="5"/>
      <c r="R86" s="5"/>
      <c r="S86" s="5">
        <v>0</v>
      </c>
      <c r="T86" s="5"/>
      <c r="U86" s="5"/>
      <c r="V86" s="5"/>
      <c r="W86" s="5"/>
      <c r="X86" s="5">
        <v>0</v>
      </c>
      <c r="Y86" s="5"/>
      <c r="Z86" s="5"/>
      <c r="AA86" s="5"/>
      <c r="AB86" s="5"/>
      <c r="AC86" s="5">
        <v>0</v>
      </c>
      <c r="AD86" s="5"/>
      <c r="AE86" s="5"/>
      <c r="AF86" s="5"/>
      <c r="AG86" s="5"/>
      <c r="AH86" s="5">
        <v>0</v>
      </c>
      <c r="AI86" s="5"/>
      <c r="AJ86" s="5"/>
      <c r="AK86" s="5"/>
      <c r="AL86" s="5"/>
      <c r="AM86" s="5">
        <v>0</v>
      </c>
    </row>
    <row r="87" spans="1:39" ht="15.75" customHeight="1" x14ac:dyDescent="0.25">
      <c r="B87" s="49">
        <f t="shared" si="22"/>
        <v>350</v>
      </c>
      <c r="C87" s="49">
        <f t="shared" si="24"/>
        <v>400</v>
      </c>
      <c r="D87" s="5">
        <v>0</v>
      </c>
      <c r="E87" s="5"/>
      <c r="F87" s="5"/>
      <c r="G87" s="5"/>
      <c r="H87" s="5"/>
      <c r="I87" s="5">
        <v>0</v>
      </c>
      <c r="J87" s="5"/>
      <c r="K87" s="5"/>
      <c r="L87" s="5"/>
      <c r="M87" s="5"/>
      <c r="N87" s="5">
        <v>0</v>
      </c>
      <c r="O87" s="5"/>
      <c r="P87" s="5"/>
      <c r="Q87" s="5"/>
      <c r="R87" s="5"/>
      <c r="S87" s="5">
        <v>0</v>
      </c>
      <c r="T87" s="5"/>
      <c r="U87" s="5"/>
      <c r="V87" s="5"/>
      <c r="W87" s="5"/>
      <c r="X87" s="5">
        <v>0</v>
      </c>
      <c r="Y87" s="5"/>
      <c r="Z87" s="5"/>
      <c r="AA87" s="5"/>
      <c r="AB87" s="5"/>
      <c r="AC87" s="5">
        <v>0</v>
      </c>
      <c r="AD87" s="5"/>
      <c r="AE87" s="5"/>
      <c r="AF87" s="5"/>
      <c r="AG87" s="5"/>
      <c r="AH87" s="5">
        <v>0</v>
      </c>
      <c r="AI87" s="5"/>
      <c r="AJ87" s="5"/>
      <c r="AK87" s="5"/>
      <c r="AL87" s="5"/>
      <c r="AM87" s="5">
        <v>0</v>
      </c>
    </row>
    <row r="88" spans="1:39" ht="15.75" customHeight="1" x14ac:dyDescent="0.25">
      <c r="B88" s="49">
        <f t="shared" si="22"/>
        <v>400</v>
      </c>
      <c r="C88" s="49">
        <f t="shared" si="24"/>
        <v>450</v>
      </c>
      <c r="D88" s="5">
        <v>0</v>
      </c>
      <c r="E88" s="5"/>
      <c r="F88" s="5"/>
      <c r="G88" s="5"/>
      <c r="H88" s="5"/>
      <c r="I88" s="5">
        <v>0</v>
      </c>
      <c r="J88" s="5"/>
      <c r="K88" s="5"/>
      <c r="L88" s="5"/>
      <c r="M88" s="5"/>
      <c r="N88" s="5">
        <v>0</v>
      </c>
      <c r="O88" s="5"/>
      <c r="P88" s="5"/>
      <c r="Q88" s="5"/>
      <c r="R88" s="5"/>
      <c r="S88" s="5">
        <v>0</v>
      </c>
      <c r="T88" s="5"/>
      <c r="U88" s="5"/>
      <c r="V88" s="5"/>
      <c r="W88" s="5"/>
      <c r="X88" s="5">
        <v>0</v>
      </c>
      <c r="Y88" s="5"/>
      <c r="Z88" s="5"/>
      <c r="AA88" s="5"/>
      <c r="AB88" s="5"/>
      <c r="AC88" s="5">
        <v>0</v>
      </c>
      <c r="AD88" s="5"/>
      <c r="AE88" s="5"/>
      <c r="AF88" s="5"/>
      <c r="AG88" s="5"/>
      <c r="AH88" s="5">
        <v>0</v>
      </c>
      <c r="AI88" s="5"/>
      <c r="AJ88" s="5"/>
      <c r="AK88" s="5"/>
      <c r="AL88" s="5"/>
      <c r="AM88" s="5">
        <v>0</v>
      </c>
    </row>
    <row r="89" spans="1:39" ht="15.75" customHeight="1" x14ac:dyDescent="0.25">
      <c r="B89" s="49">
        <f t="shared" si="22"/>
        <v>450</v>
      </c>
      <c r="C89" s="49">
        <f t="shared" si="24"/>
        <v>500</v>
      </c>
      <c r="D89" s="5">
        <v>0</v>
      </c>
      <c r="E89" s="5"/>
      <c r="F89" s="5"/>
      <c r="G89" s="5"/>
      <c r="H89" s="5"/>
      <c r="I89" s="5">
        <v>0</v>
      </c>
      <c r="J89" s="5"/>
      <c r="K89" s="5"/>
      <c r="L89" s="5"/>
      <c r="M89" s="5"/>
      <c r="N89" s="5">
        <v>0</v>
      </c>
      <c r="O89" s="5"/>
      <c r="P89" s="5"/>
      <c r="Q89" s="5"/>
      <c r="R89" s="5"/>
      <c r="S89" s="5">
        <v>0</v>
      </c>
      <c r="T89" s="5"/>
      <c r="U89" s="5"/>
      <c r="V89" s="5"/>
      <c r="W89" s="5"/>
      <c r="X89" s="5">
        <v>0</v>
      </c>
      <c r="Y89" s="5"/>
      <c r="Z89" s="5"/>
      <c r="AA89" s="5"/>
      <c r="AB89" s="5"/>
      <c r="AC89" s="5">
        <v>0</v>
      </c>
      <c r="AD89" s="5"/>
      <c r="AE89" s="5"/>
      <c r="AF89" s="5"/>
      <c r="AG89" s="5"/>
      <c r="AH89" s="5">
        <v>0</v>
      </c>
      <c r="AI89" s="5"/>
      <c r="AJ89" s="5"/>
      <c r="AK89" s="5"/>
      <c r="AL89" s="5"/>
      <c r="AM89" s="5">
        <v>0</v>
      </c>
    </row>
    <row r="90" spans="1:39" ht="15.75" customHeight="1" x14ac:dyDescent="0.25">
      <c r="B90" s="49">
        <f t="shared" si="22"/>
        <v>500</v>
      </c>
      <c r="C90" s="49">
        <f t="shared" si="24"/>
        <v>550</v>
      </c>
      <c r="D90" s="5">
        <v>0</v>
      </c>
      <c r="E90" s="5"/>
      <c r="F90" s="5"/>
      <c r="G90" s="5"/>
      <c r="H90" s="5"/>
      <c r="I90" s="5">
        <v>0</v>
      </c>
      <c r="J90" s="5"/>
      <c r="K90" s="5"/>
      <c r="L90" s="5"/>
      <c r="M90" s="5"/>
      <c r="N90" s="5">
        <v>0</v>
      </c>
      <c r="O90" s="5"/>
      <c r="P90" s="5"/>
      <c r="Q90" s="5"/>
      <c r="R90" s="5"/>
      <c r="S90" s="5">
        <v>0</v>
      </c>
      <c r="T90" s="5"/>
      <c r="U90" s="5"/>
      <c r="V90" s="5"/>
      <c r="W90" s="5"/>
      <c r="X90" s="5">
        <v>0</v>
      </c>
      <c r="Y90" s="5"/>
      <c r="Z90" s="5"/>
      <c r="AA90" s="5"/>
      <c r="AB90" s="5"/>
      <c r="AC90" s="5">
        <v>0</v>
      </c>
      <c r="AD90" s="5"/>
      <c r="AE90" s="5"/>
      <c r="AF90" s="5"/>
      <c r="AG90" s="5"/>
      <c r="AH90" s="5">
        <v>0</v>
      </c>
      <c r="AI90" s="5"/>
      <c r="AJ90" s="5"/>
      <c r="AK90" s="5"/>
      <c r="AL90" s="5"/>
      <c r="AM90" s="5">
        <v>0</v>
      </c>
    </row>
    <row r="91" spans="1:39" ht="15.75" customHeight="1" x14ac:dyDescent="0.25">
      <c r="B91" s="49">
        <f t="shared" si="22"/>
        <v>550</v>
      </c>
      <c r="C91" s="49">
        <f t="shared" si="24"/>
        <v>600</v>
      </c>
      <c r="D91" s="5">
        <v>0</v>
      </c>
      <c r="E91" s="5"/>
      <c r="F91" s="5"/>
      <c r="G91" s="5"/>
      <c r="H91" s="5"/>
      <c r="I91" s="5">
        <v>0</v>
      </c>
      <c r="J91" s="5"/>
      <c r="K91" s="5"/>
      <c r="L91" s="5"/>
      <c r="M91" s="5"/>
      <c r="N91" s="5">
        <v>0</v>
      </c>
      <c r="O91" s="5"/>
      <c r="P91" s="5"/>
      <c r="Q91" s="5"/>
      <c r="R91" s="5"/>
      <c r="S91" s="5">
        <v>0</v>
      </c>
      <c r="T91" s="5"/>
      <c r="U91" s="5"/>
      <c r="V91" s="5"/>
      <c r="W91" s="5"/>
      <c r="X91" s="5">
        <v>0</v>
      </c>
      <c r="Y91" s="5"/>
      <c r="Z91" s="5"/>
      <c r="AA91" s="5"/>
      <c r="AB91" s="5"/>
      <c r="AC91" s="5">
        <v>0</v>
      </c>
      <c r="AD91" s="5"/>
      <c r="AE91" s="5"/>
      <c r="AF91" s="5"/>
      <c r="AG91" s="5"/>
      <c r="AH91" s="5">
        <v>0</v>
      </c>
      <c r="AI91" s="5"/>
      <c r="AJ91" s="5"/>
      <c r="AK91" s="5"/>
      <c r="AL91" s="5"/>
      <c r="AM91" s="5">
        <v>0</v>
      </c>
    </row>
    <row r="92" spans="1:39" ht="15.75" customHeight="1" x14ac:dyDescent="0.25">
      <c r="B92" s="49">
        <f t="shared" si="22"/>
        <v>600</v>
      </c>
      <c r="C92" s="49">
        <f t="shared" si="24"/>
        <v>650</v>
      </c>
      <c r="D92" s="5">
        <v>0</v>
      </c>
      <c r="E92" s="5"/>
      <c r="F92" s="5"/>
      <c r="G92" s="5"/>
      <c r="H92" s="5"/>
      <c r="I92" s="5">
        <v>0</v>
      </c>
      <c r="J92" s="5"/>
      <c r="K92" s="5"/>
      <c r="L92" s="5"/>
      <c r="M92" s="5"/>
      <c r="N92" s="5">
        <v>0</v>
      </c>
      <c r="O92" s="5"/>
      <c r="P92" s="5"/>
      <c r="Q92" s="5"/>
      <c r="R92" s="5"/>
      <c r="S92" s="5">
        <v>0</v>
      </c>
      <c r="T92" s="5"/>
      <c r="U92" s="5"/>
      <c r="V92" s="5"/>
      <c r="W92" s="5"/>
      <c r="X92" s="5">
        <v>0</v>
      </c>
      <c r="Y92" s="5"/>
      <c r="Z92" s="5"/>
      <c r="AA92" s="5"/>
      <c r="AB92" s="5"/>
      <c r="AC92" s="5">
        <v>0</v>
      </c>
      <c r="AD92" s="5"/>
      <c r="AE92" s="5"/>
      <c r="AF92" s="5"/>
      <c r="AG92" s="5"/>
      <c r="AH92" s="5">
        <v>0</v>
      </c>
      <c r="AI92" s="5"/>
      <c r="AJ92" s="5"/>
      <c r="AK92" s="5"/>
      <c r="AL92" s="5"/>
      <c r="AM92" s="5">
        <v>0</v>
      </c>
    </row>
    <row r="93" spans="1:39" ht="15.75" customHeight="1" x14ac:dyDescent="0.25">
      <c r="B93" s="49">
        <f t="shared" si="22"/>
        <v>650</v>
      </c>
      <c r="C93" s="49">
        <f t="shared" si="24"/>
        <v>700</v>
      </c>
      <c r="D93" s="5">
        <v>0</v>
      </c>
      <c r="E93" s="5"/>
      <c r="F93" s="5"/>
      <c r="G93" s="5"/>
      <c r="H93" s="5"/>
      <c r="I93" s="5">
        <v>0</v>
      </c>
      <c r="J93" s="5"/>
      <c r="K93" s="5"/>
      <c r="L93" s="5"/>
      <c r="M93" s="5"/>
      <c r="N93" s="5">
        <v>0</v>
      </c>
      <c r="O93" s="5"/>
      <c r="P93" s="5"/>
      <c r="Q93" s="5"/>
      <c r="R93" s="5"/>
      <c r="S93" s="5">
        <v>0</v>
      </c>
      <c r="T93" s="5"/>
      <c r="U93" s="5"/>
      <c r="V93" s="5"/>
      <c r="W93" s="5"/>
      <c r="X93" s="5">
        <v>0</v>
      </c>
      <c r="Y93" s="5"/>
      <c r="Z93" s="5"/>
      <c r="AA93" s="5"/>
      <c r="AB93" s="5"/>
      <c r="AC93" s="5">
        <v>0</v>
      </c>
      <c r="AD93" s="5"/>
      <c r="AE93" s="5"/>
      <c r="AF93" s="5"/>
      <c r="AG93" s="5"/>
      <c r="AH93" s="5">
        <v>0</v>
      </c>
      <c r="AI93" s="5"/>
      <c r="AJ93" s="5"/>
      <c r="AK93" s="5"/>
      <c r="AL93" s="5"/>
      <c r="AM93" s="5">
        <v>0</v>
      </c>
    </row>
    <row r="94" spans="1:39" ht="15.75" customHeight="1" x14ac:dyDescent="0.25">
      <c r="B94" s="49">
        <f t="shared" si="22"/>
        <v>700</v>
      </c>
      <c r="C94" s="49">
        <f t="shared" si="24"/>
        <v>750</v>
      </c>
      <c r="D94" s="5">
        <v>0</v>
      </c>
      <c r="E94" s="5"/>
      <c r="F94" s="5"/>
      <c r="G94" s="5"/>
      <c r="H94" s="5"/>
      <c r="I94" s="5">
        <v>0</v>
      </c>
      <c r="J94" s="5"/>
      <c r="K94" s="5"/>
      <c r="L94" s="5"/>
      <c r="M94" s="5"/>
      <c r="N94" s="5">
        <v>0</v>
      </c>
      <c r="O94" s="5"/>
      <c r="P94" s="5"/>
      <c r="Q94" s="5"/>
      <c r="R94" s="5"/>
      <c r="S94" s="5">
        <v>0</v>
      </c>
      <c r="T94" s="5"/>
      <c r="U94" s="5"/>
      <c r="V94" s="5"/>
      <c r="W94" s="5"/>
      <c r="X94" s="5">
        <v>0</v>
      </c>
      <c r="Y94" s="5"/>
      <c r="Z94" s="5"/>
      <c r="AA94" s="5"/>
      <c r="AB94" s="5"/>
      <c r="AC94" s="5">
        <v>0</v>
      </c>
      <c r="AD94" s="5"/>
      <c r="AE94" s="5"/>
      <c r="AF94" s="5"/>
      <c r="AG94" s="5"/>
      <c r="AH94" s="5">
        <v>0</v>
      </c>
      <c r="AI94" s="5"/>
      <c r="AJ94" s="5"/>
      <c r="AK94" s="5"/>
      <c r="AL94" s="5"/>
      <c r="AM94" s="5">
        <v>0</v>
      </c>
    </row>
    <row r="95" spans="1:39" ht="15.75" customHeight="1" x14ac:dyDescent="0.25">
      <c r="B95" s="49">
        <f t="shared" si="22"/>
        <v>750</v>
      </c>
      <c r="C95" s="49">
        <f t="shared" si="24"/>
        <v>800</v>
      </c>
      <c r="D95" s="5">
        <v>0</v>
      </c>
      <c r="E95" s="5"/>
      <c r="F95" s="5"/>
      <c r="G95" s="5"/>
      <c r="H95" s="5"/>
      <c r="I95" s="5">
        <v>0</v>
      </c>
      <c r="J95" s="5"/>
      <c r="K95" s="5"/>
      <c r="L95" s="5"/>
      <c r="M95" s="5"/>
      <c r="N95" s="5">
        <v>0</v>
      </c>
      <c r="O95" s="5"/>
      <c r="P95" s="5"/>
      <c r="Q95" s="5"/>
      <c r="R95" s="5"/>
      <c r="S95" s="5">
        <v>0</v>
      </c>
      <c r="T95" s="5"/>
      <c r="U95" s="5"/>
      <c r="V95" s="5"/>
      <c r="W95" s="5"/>
      <c r="X95" s="5">
        <v>0</v>
      </c>
      <c r="Y95" s="5"/>
      <c r="Z95" s="5"/>
      <c r="AA95" s="5"/>
      <c r="AB95" s="5"/>
      <c r="AC95" s="5">
        <v>0</v>
      </c>
      <c r="AD95" s="5"/>
      <c r="AE95" s="5"/>
      <c r="AF95" s="5"/>
      <c r="AG95" s="5"/>
      <c r="AH95" s="5">
        <v>0</v>
      </c>
      <c r="AI95" s="5"/>
      <c r="AJ95" s="5"/>
      <c r="AK95" s="5"/>
      <c r="AL95" s="5"/>
      <c r="AM95" s="5">
        <v>0</v>
      </c>
    </row>
    <row r="96" spans="1:39" ht="15.75" customHeight="1" x14ac:dyDescent="0.25">
      <c r="B96" s="49">
        <f t="shared" si="22"/>
        <v>800</v>
      </c>
      <c r="C96" s="49">
        <f t="shared" si="24"/>
        <v>850</v>
      </c>
      <c r="D96" s="5">
        <v>0</v>
      </c>
      <c r="E96" s="5"/>
      <c r="F96" s="5"/>
      <c r="G96" s="5"/>
      <c r="H96" s="5"/>
      <c r="I96" s="5">
        <v>0</v>
      </c>
      <c r="J96" s="5"/>
      <c r="K96" s="5"/>
      <c r="L96" s="5"/>
      <c r="M96" s="5"/>
      <c r="N96" s="5">
        <v>0</v>
      </c>
      <c r="O96" s="5"/>
      <c r="P96" s="5"/>
      <c r="Q96" s="5"/>
      <c r="R96" s="5"/>
      <c r="S96" s="5">
        <v>0</v>
      </c>
      <c r="T96" s="5"/>
      <c r="U96" s="5"/>
      <c r="V96" s="5"/>
      <c r="W96" s="5"/>
      <c r="X96" s="5">
        <v>0</v>
      </c>
      <c r="Y96" s="5"/>
      <c r="Z96" s="5"/>
      <c r="AA96" s="5"/>
      <c r="AB96" s="5"/>
      <c r="AC96" s="5">
        <v>0</v>
      </c>
      <c r="AD96" s="5"/>
      <c r="AE96" s="5"/>
      <c r="AF96" s="5"/>
      <c r="AG96" s="5"/>
      <c r="AH96" s="5">
        <v>0</v>
      </c>
      <c r="AI96" s="5"/>
      <c r="AJ96" s="5"/>
      <c r="AK96" s="5"/>
      <c r="AL96" s="5"/>
      <c r="AM96" s="5">
        <v>0</v>
      </c>
    </row>
    <row r="97" spans="2:39" ht="15.75" customHeight="1" x14ac:dyDescent="0.25">
      <c r="B97" s="49">
        <f t="shared" si="22"/>
        <v>850</v>
      </c>
      <c r="C97" s="49">
        <f t="shared" si="24"/>
        <v>900</v>
      </c>
      <c r="D97" s="5">
        <v>0</v>
      </c>
      <c r="E97" s="5"/>
      <c r="F97" s="5"/>
      <c r="G97" s="5"/>
      <c r="H97" s="5"/>
      <c r="I97" s="5">
        <v>0</v>
      </c>
      <c r="J97" s="5"/>
      <c r="K97" s="5"/>
      <c r="L97" s="5"/>
      <c r="M97" s="5"/>
      <c r="N97" s="5">
        <v>0</v>
      </c>
      <c r="O97" s="5"/>
      <c r="P97" s="5"/>
      <c r="Q97" s="5"/>
      <c r="R97" s="5"/>
      <c r="S97" s="5">
        <v>0</v>
      </c>
      <c r="T97" s="5"/>
      <c r="U97" s="5"/>
      <c r="V97" s="5"/>
      <c r="W97" s="5"/>
      <c r="X97" s="5">
        <v>0</v>
      </c>
      <c r="Y97" s="5"/>
      <c r="Z97" s="5"/>
      <c r="AA97" s="5"/>
      <c r="AB97" s="5"/>
      <c r="AC97" s="5">
        <v>0</v>
      </c>
      <c r="AD97" s="5"/>
      <c r="AE97" s="5"/>
      <c r="AF97" s="5"/>
      <c r="AG97" s="5"/>
      <c r="AH97" s="5">
        <v>0</v>
      </c>
      <c r="AI97" s="5"/>
      <c r="AJ97" s="5"/>
      <c r="AK97" s="5"/>
      <c r="AL97" s="5"/>
      <c r="AM97" s="5">
        <v>0</v>
      </c>
    </row>
    <row r="98" spans="2:39" ht="15.75" customHeight="1" x14ac:dyDescent="0.25">
      <c r="B98" s="49">
        <f t="shared" si="22"/>
        <v>900</v>
      </c>
      <c r="C98" s="49">
        <f t="shared" si="24"/>
        <v>950</v>
      </c>
      <c r="D98" s="5">
        <v>0</v>
      </c>
      <c r="E98" s="5"/>
      <c r="F98" s="5"/>
      <c r="G98" s="5"/>
      <c r="H98" s="5"/>
      <c r="I98" s="5">
        <v>0</v>
      </c>
      <c r="J98" s="5"/>
      <c r="K98" s="5"/>
      <c r="L98" s="5"/>
      <c r="M98" s="5"/>
      <c r="N98" s="5">
        <v>0</v>
      </c>
      <c r="O98" s="5"/>
      <c r="P98" s="5"/>
      <c r="Q98" s="5"/>
      <c r="R98" s="5"/>
      <c r="S98" s="5">
        <v>0</v>
      </c>
      <c r="T98" s="5"/>
      <c r="U98" s="5"/>
      <c r="V98" s="5"/>
      <c r="W98" s="5"/>
      <c r="X98" s="5">
        <v>0</v>
      </c>
      <c r="Y98" s="5"/>
      <c r="Z98" s="5"/>
      <c r="AA98" s="5"/>
      <c r="AB98" s="5"/>
      <c r="AC98" s="5">
        <v>0</v>
      </c>
      <c r="AD98" s="5"/>
      <c r="AE98" s="5"/>
      <c r="AF98" s="5"/>
      <c r="AG98" s="5"/>
      <c r="AH98" s="5">
        <v>0</v>
      </c>
      <c r="AI98" s="5"/>
      <c r="AJ98" s="5"/>
      <c r="AK98" s="5"/>
      <c r="AL98" s="5"/>
      <c r="AM98" s="5">
        <v>0</v>
      </c>
    </row>
    <row r="99" spans="2:39" ht="15.75" customHeight="1" x14ac:dyDescent="0.25">
      <c r="B99" s="49">
        <f t="shared" si="22"/>
        <v>950</v>
      </c>
      <c r="C99" s="49">
        <f t="shared" si="24"/>
        <v>1000</v>
      </c>
      <c r="D99" s="5">
        <v>0</v>
      </c>
      <c r="E99" s="5"/>
      <c r="F99" s="5"/>
      <c r="G99" s="5"/>
      <c r="H99" s="5"/>
      <c r="I99" s="5">
        <v>0</v>
      </c>
      <c r="J99" s="5"/>
      <c r="K99" s="5"/>
      <c r="L99" s="5"/>
      <c r="M99" s="5"/>
      <c r="N99" s="5">
        <v>0</v>
      </c>
      <c r="O99" s="5"/>
      <c r="P99" s="5"/>
      <c r="Q99" s="5"/>
      <c r="R99" s="5"/>
      <c r="S99" s="5">
        <v>0</v>
      </c>
      <c r="T99" s="5"/>
      <c r="U99" s="5"/>
      <c r="V99" s="5"/>
      <c r="W99" s="5"/>
      <c r="X99" s="5">
        <v>0</v>
      </c>
      <c r="Y99" s="5"/>
      <c r="Z99" s="5"/>
      <c r="AA99" s="5"/>
      <c r="AB99" s="5"/>
      <c r="AC99" s="5">
        <v>0</v>
      </c>
      <c r="AD99" s="5"/>
      <c r="AE99" s="5"/>
      <c r="AF99" s="5"/>
      <c r="AG99" s="5"/>
      <c r="AH99" s="5">
        <v>0</v>
      </c>
      <c r="AI99" s="5"/>
      <c r="AJ99" s="5"/>
      <c r="AK99" s="5"/>
      <c r="AL99" s="5"/>
      <c r="AM99" s="5">
        <v>0</v>
      </c>
    </row>
    <row r="100" spans="2:39" ht="15.75" customHeight="1" x14ac:dyDescent="0.25">
      <c r="B100" s="49">
        <f t="shared" si="22"/>
        <v>1000</v>
      </c>
      <c r="C100" s="49">
        <f t="shared" si="24"/>
        <v>1050</v>
      </c>
      <c r="D100" s="5">
        <v>0</v>
      </c>
      <c r="E100" s="5"/>
      <c r="F100" s="5"/>
      <c r="G100" s="5"/>
      <c r="H100" s="5"/>
      <c r="I100" s="5">
        <v>0</v>
      </c>
      <c r="J100" s="5"/>
      <c r="K100" s="5"/>
      <c r="L100" s="5"/>
      <c r="M100" s="5"/>
      <c r="N100" s="5">
        <v>0</v>
      </c>
      <c r="O100" s="5"/>
      <c r="P100" s="5"/>
      <c r="Q100" s="5"/>
      <c r="R100" s="5"/>
      <c r="S100" s="5">
        <v>0</v>
      </c>
      <c r="T100" s="5"/>
      <c r="U100" s="5"/>
      <c r="V100" s="5"/>
      <c r="W100" s="5"/>
      <c r="X100" s="5">
        <v>0</v>
      </c>
      <c r="Y100" s="5"/>
      <c r="Z100" s="5"/>
      <c r="AA100" s="5"/>
      <c r="AB100" s="5"/>
      <c r="AC100" s="5">
        <v>0</v>
      </c>
      <c r="AD100" s="5"/>
      <c r="AE100" s="5"/>
      <c r="AF100" s="5"/>
      <c r="AG100" s="5"/>
      <c r="AH100" s="5">
        <v>0</v>
      </c>
      <c r="AI100" s="5"/>
      <c r="AJ100" s="5"/>
      <c r="AK100" s="5"/>
      <c r="AL100" s="5"/>
      <c r="AM100" s="5">
        <v>0</v>
      </c>
    </row>
    <row r="101" spans="2:39" ht="15.75" customHeight="1" x14ac:dyDescent="0.25">
      <c r="B101" s="49">
        <f t="shared" si="22"/>
        <v>1050</v>
      </c>
      <c r="C101" s="49">
        <f t="shared" si="24"/>
        <v>1100</v>
      </c>
      <c r="D101" s="5">
        <v>0</v>
      </c>
      <c r="E101" s="5"/>
      <c r="F101" s="5"/>
      <c r="G101" s="5"/>
      <c r="H101" s="5"/>
      <c r="I101" s="5">
        <v>0</v>
      </c>
      <c r="J101" s="5"/>
      <c r="K101" s="5"/>
      <c r="L101" s="5"/>
      <c r="M101" s="5"/>
      <c r="N101" s="5">
        <v>0</v>
      </c>
      <c r="O101" s="5"/>
      <c r="P101" s="5"/>
      <c r="Q101" s="5"/>
      <c r="R101" s="5"/>
      <c r="S101" s="5">
        <v>0</v>
      </c>
      <c r="T101" s="5"/>
      <c r="U101" s="5"/>
      <c r="V101" s="5"/>
      <c r="W101" s="5"/>
      <c r="X101" s="5">
        <v>0</v>
      </c>
      <c r="Y101" s="5"/>
      <c r="Z101" s="5"/>
      <c r="AA101" s="5"/>
      <c r="AB101" s="5"/>
      <c r="AC101" s="5">
        <v>0</v>
      </c>
      <c r="AD101" s="5"/>
      <c r="AE101" s="5"/>
      <c r="AF101" s="5"/>
      <c r="AG101" s="5"/>
      <c r="AH101" s="5">
        <v>0</v>
      </c>
      <c r="AI101" s="5"/>
      <c r="AJ101" s="5"/>
      <c r="AK101" s="5"/>
      <c r="AL101" s="5"/>
      <c r="AM101" s="5">
        <v>0</v>
      </c>
    </row>
    <row r="102" spans="2:39" ht="15.75" customHeight="1" x14ac:dyDescent="0.25">
      <c r="B102" s="49">
        <f t="shared" si="22"/>
        <v>1100</v>
      </c>
      <c r="C102" s="49">
        <f t="shared" si="24"/>
        <v>1150</v>
      </c>
      <c r="D102" s="5">
        <v>0</v>
      </c>
      <c r="E102" s="5"/>
      <c r="F102" s="5"/>
      <c r="G102" s="5"/>
      <c r="H102" s="5"/>
      <c r="I102" s="5">
        <v>0</v>
      </c>
      <c r="J102" s="5"/>
      <c r="K102" s="5"/>
      <c r="L102" s="5"/>
      <c r="M102" s="5"/>
      <c r="N102" s="5">
        <v>0</v>
      </c>
      <c r="O102" s="5"/>
      <c r="P102" s="5"/>
      <c r="Q102" s="5"/>
      <c r="R102" s="5"/>
      <c r="S102" s="5">
        <v>0</v>
      </c>
      <c r="T102" s="5"/>
      <c r="U102" s="5"/>
      <c r="V102" s="5"/>
      <c r="W102" s="5"/>
      <c r="X102" s="5">
        <v>0</v>
      </c>
      <c r="Y102" s="5"/>
      <c r="Z102" s="5"/>
      <c r="AA102" s="5"/>
      <c r="AB102" s="5"/>
      <c r="AC102" s="5">
        <v>0</v>
      </c>
      <c r="AD102" s="5"/>
      <c r="AE102" s="5"/>
      <c r="AF102" s="5"/>
      <c r="AG102" s="5"/>
      <c r="AH102" s="5">
        <v>0</v>
      </c>
      <c r="AI102" s="5"/>
      <c r="AJ102" s="5"/>
      <c r="AK102" s="5"/>
      <c r="AL102" s="5"/>
      <c r="AM102" s="5">
        <v>0</v>
      </c>
    </row>
    <row r="103" spans="2:39" ht="15.75" customHeight="1" x14ac:dyDescent="0.25">
      <c r="B103" s="49">
        <f t="shared" si="22"/>
        <v>1150</v>
      </c>
      <c r="C103" s="49">
        <f t="shared" si="24"/>
        <v>1200</v>
      </c>
      <c r="D103" s="5">
        <v>0</v>
      </c>
      <c r="E103" s="5"/>
      <c r="F103" s="5"/>
      <c r="G103" s="5"/>
      <c r="H103" s="5"/>
      <c r="I103" s="5">
        <v>0</v>
      </c>
      <c r="J103" s="5"/>
      <c r="K103" s="5"/>
      <c r="L103" s="5"/>
      <c r="M103" s="5"/>
      <c r="N103" s="5">
        <v>0</v>
      </c>
      <c r="O103" s="5"/>
      <c r="P103" s="5"/>
      <c r="Q103" s="5"/>
      <c r="R103" s="5"/>
      <c r="S103" s="5">
        <v>0</v>
      </c>
      <c r="T103" s="5"/>
      <c r="U103" s="5"/>
      <c r="V103" s="5"/>
      <c r="W103" s="5"/>
      <c r="X103" s="5">
        <v>0</v>
      </c>
      <c r="Y103" s="5"/>
      <c r="Z103" s="5"/>
      <c r="AA103" s="5"/>
      <c r="AB103" s="5"/>
      <c r="AC103" s="5">
        <v>0</v>
      </c>
      <c r="AD103" s="5"/>
      <c r="AE103" s="5"/>
      <c r="AF103" s="5"/>
      <c r="AG103" s="5"/>
      <c r="AH103" s="5">
        <v>0</v>
      </c>
      <c r="AI103" s="5"/>
      <c r="AJ103" s="5"/>
      <c r="AK103" s="5"/>
      <c r="AL103" s="5"/>
      <c r="AM103" s="5">
        <v>0</v>
      </c>
    </row>
    <row r="104" spans="2:39" ht="15.75" customHeight="1" x14ac:dyDescent="0.25">
      <c r="B104" s="49">
        <f t="shared" si="22"/>
        <v>1200</v>
      </c>
      <c r="C104" s="49">
        <f t="shared" si="24"/>
        <v>1250</v>
      </c>
      <c r="D104" s="5">
        <v>0</v>
      </c>
      <c r="E104" s="5"/>
      <c r="F104" s="5"/>
      <c r="G104" s="5"/>
      <c r="H104" s="5"/>
      <c r="I104" s="5">
        <v>0</v>
      </c>
      <c r="J104" s="5"/>
      <c r="K104" s="5"/>
      <c r="L104" s="5"/>
      <c r="M104" s="5"/>
      <c r="N104" s="5">
        <v>0</v>
      </c>
      <c r="O104" s="5"/>
      <c r="P104" s="5"/>
      <c r="Q104" s="5"/>
      <c r="R104" s="5"/>
      <c r="S104" s="5">
        <v>0</v>
      </c>
      <c r="T104" s="5"/>
      <c r="U104" s="5"/>
      <c r="V104" s="5"/>
      <c r="W104" s="5"/>
      <c r="X104" s="5">
        <v>0</v>
      </c>
      <c r="Y104" s="5"/>
      <c r="Z104" s="5"/>
      <c r="AA104" s="5"/>
      <c r="AB104" s="5"/>
      <c r="AC104" s="5">
        <v>0</v>
      </c>
      <c r="AD104" s="5"/>
      <c r="AE104" s="5"/>
      <c r="AF104" s="5"/>
      <c r="AG104" s="5"/>
      <c r="AH104" s="5">
        <v>0</v>
      </c>
      <c r="AI104" s="5"/>
      <c r="AJ104" s="5"/>
      <c r="AK104" s="5"/>
      <c r="AL104" s="5"/>
      <c r="AM104" s="5">
        <v>0</v>
      </c>
    </row>
    <row r="105" spans="2:39" ht="15.75" customHeight="1" x14ac:dyDescent="0.25">
      <c r="B105" s="49">
        <f t="shared" si="22"/>
        <v>1250</v>
      </c>
      <c r="C105" s="49">
        <f t="shared" si="24"/>
        <v>1300</v>
      </c>
      <c r="D105" s="5">
        <v>0</v>
      </c>
      <c r="E105" s="5"/>
      <c r="F105" s="5"/>
      <c r="G105" s="5"/>
      <c r="H105" s="5"/>
      <c r="I105" s="5">
        <v>0</v>
      </c>
      <c r="J105" s="5"/>
      <c r="K105" s="5"/>
      <c r="L105" s="5"/>
      <c r="M105" s="5"/>
      <c r="N105" s="5">
        <v>0</v>
      </c>
      <c r="O105" s="5"/>
      <c r="P105" s="5"/>
      <c r="Q105" s="5"/>
      <c r="R105" s="5"/>
      <c r="S105" s="5">
        <v>0</v>
      </c>
      <c r="T105" s="5"/>
      <c r="U105" s="5"/>
      <c r="V105" s="5"/>
      <c r="W105" s="5"/>
      <c r="X105" s="5">
        <v>0</v>
      </c>
      <c r="Y105" s="5"/>
      <c r="Z105" s="5"/>
      <c r="AA105" s="5"/>
      <c r="AB105" s="5"/>
      <c r="AC105" s="5">
        <v>0</v>
      </c>
      <c r="AD105" s="5"/>
      <c r="AE105" s="5"/>
      <c r="AF105" s="5"/>
      <c r="AG105" s="5"/>
      <c r="AH105" s="5">
        <v>0</v>
      </c>
      <c r="AI105" s="5"/>
      <c r="AJ105" s="5"/>
      <c r="AK105" s="5"/>
      <c r="AL105" s="5"/>
      <c r="AM105" s="5">
        <v>0</v>
      </c>
    </row>
    <row r="106" spans="2:39" ht="15.75" customHeight="1" x14ac:dyDescent="0.25">
      <c r="B106" s="49">
        <f t="shared" si="22"/>
        <v>1300</v>
      </c>
      <c r="C106" s="49">
        <f t="shared" si="24"/>
        <v>1350</v>
      </c>
      <c r="D106" s="5">
        <v>0</v>
      </c>
      <c r="E106" s="5"/>
      <c r="F106" s="5"/>
      <c r="G106" s="5"/>
      <c r="H106" s="5"/>
      <c r="I106" s="5">
        <v>0</v>
      </c>
      <c r="J106" s="5"/>
      <c r="K106" s="5"/>
      <c r="L106" s="5"/>
      <c r="M106" s="5"/>
      <c r="N106" s="5">
        <v>0</v>
      </c>
      <c r="O106" s="5"/>
      <c r="P106" s="5"/>
      <c r="Q106" s="5"/>
      <c r="R106" s="5"/>
      <c r="S106" s="5">
        <v>0</v>
      </c>
      <c r="T106" s="5"/>
      <c r="U106" s="5"/>
      <c r="V106" s="5"/>
      <c r="W106" s="5"/>
      <c r="X106" s="5">
        <v>0</v>
      </c>
      <c r="Y106" s="5"/>
      <c r="Z106" s="5"/>
      <c r="AA106" s="5"/>
      <c r="AB106" s="5"/>
      <c r="AC106" s="5">
        <v>0</v>
      </c>
      <c r="AD106" s="5"/>
      <c r="AE106" s="5"/>
      <c r="AF106" s="5"/>
      <c r="AG106" s="5"/>
      <c r="AH106" s="5">
        <v>0</v>
      </c>
      <c r="AI106" s="5"/>
      <c r="AJ106" s="5"/>
      <c r="AK106" s="5"/>
      <c r="AL106" s="5"/>
      <c r="AM106" s="5">
        <v>0</v>
      </c>
    </row>
    <row r="107" spans="2:39" ht="15.75" customHeight="1" x14ac:dyDescent="0.25">
      <c r="B107" s="49">
        <f t="shared" si="22"/>
        <v>1350</v>
      </c>
      <c r="C107" s="49">
        <f t="shared" si="24"/>
        <v>1400</v>
      </c>
      <c r="D107" s="5">
        <v>0</v>
      </c>
      <c r="E107" s="5"/>
      <c r="F107" s="5"/>
      <c r="G107" s="5"/>
      <c r="H107" s="5"/>
      <c r="I107" s="5">
        <v>0</v>
      </c>
      <c r="J107" s="5"/>
      <c r="K107" s="5"/>
      <c r="L107" s="5"/>
      <c r="M107" s="5"/>
      <c r="N107" s="5">
        <v>0</v>
      </c>
      <c r="O107" s="5"/>
      <c r="P107" s="5"/>
      <c r="Q107" s="5"/>
      <c r="R107" s="5"/>
      <c r="S107" s="5">
        <v>0</v>
      </c>
      <c r="T107" s="5"/>
      <c r="U107" s="5"/>
      <c r="V107" s="5"/>
      <c r="W107" s="5"/>
      <c r="X107" s="5">
        <v>0</v>
      </c>
      <c r="Y107" s="5"/>
      <c r="Z107" s="5"/>
      <c r="AA107" s="5"/>
      <c r="AB107" s="5"/>
      <c r="AC107" s="5">
        <v>0</v>
      </c>
      <c r="AD107" s="5"/>
      <c r="AE107" s="5"/>
      <c r="AF107" s="5"/>
      <c r="AG107" s="5"/>
      <c r="AH107" s="5">
        <v>0</v>
      </c>
      <c r="AI107" s="5"/>
      <c r="AJ107" s="5"/>
      <c r="AK107" s="5"/>
      <c r="AL107" s="5"/>
      <c r="AM107" s="5">
        <v>0</v>
      </c>
    </row>
    <row r="108" spans="2:39" ht="15.75" customHeight="1" x14ac:dyDescent="0.25">
      <c r="B108" s="49">
        <f t="shared" si="22"/>
        <v>1400</v>
      </c>
      <c r="C108" s="49">
        <f t="shared" si="24"/>
        <v>1450</v>
      </c>
      <c r="D108" s="5">
        <v>0</v>
      </c>
      <c r="E108" s="5"/>
      <c r="F108" s="5"/>
      <c r="G108" s="5"/>
      <c r="H108" s="5"/>
      <c r="I108" s="5">
        <v>0</v>
      </c>
      <c r="J108" s="5"/>
      <c r="K108" s="5"/>
      <c r="L108" s="5"/>
      <c r="M108" s="5"/>
      <c r="N108" s="5">
        <v>0</v>
      </c>
      <c r="O108" s="5"/>
      <c r="P108" s="5"/>
      <c r="Q108" s="5"/>
      <c r="R108" s="5"/>
      <c r="S108" s="5">
        <v>0</v>
      </c>
      <c r="T108" s="5"/>
      <c r="U108" s="5"/>
      <c r="V108" s="5"/>
      <c r="W108" s="5"/>
      <c r="X108" s="5">
        <v>0</v>
      </c>
      <c r="Y108" s="5"/>
      <c r="Z108" s="5"/>
      <c r="AA108" s="5"/>
      <c r="AB108" s="5"/>
      <c r="AC108" s="5">
        <v>0</v>
      </c>
      <c r="AD108" s="5"/>
      <c r="AE108" s="5"/>
      <c r="AF108" s="5"/>
      <c r="AG108" s="5"/>
      <c r="AH108" s="5">
        <v>0</v>
      </c>
      <c r="AI108" s="5"/>
      <c r="AJ108" s="5"/>
      <c r="AK108" s="5"/>
      <c r="AL108" s="5"/>
      <c r="AM108" s="5">
        <v>0</v>
      </c>
    </row>
    <row r="109" spans="2:39" ht="15.75" customHeight="1" x14ac:dyDescent="0.25">
      <c r="B109" s="49">
        <f t="shared" si="22"/>
        <v>1450</v>
      </c>
      <c r="C109" s="49">
        <f t="shared" si="24"/>
        <v>1500</v>
      </c>
      <c r="D109" s="5">
        <v>0</v>
      </c>
      <c r="E109" s="5"/>
      <c r="F109" s="5"/>
      <c r="G109" s="5"/>
      <c r="H109" s="5"/>
      <c r="I109" s="5">
        <v>0</v>
      </c>
      <c r="J109" s="5"/>
      <c r="K109" s="5"/>
      <c r="L109" s="5"/>
      <c r="M109" s="5"/>
      <c r="N109" s="5">
        <v>0</v>
      </c>
      <c r="O109" s="5"/>
      <c r="P109" s="5"/>
      <c r="Q109" s="5"/>
      <c r="R109" s="5"/>
      <c r="S109" s="5">
        <v>0</v>
      </c>
      <c r="T109" s="5"/>
      <c r="U109" s="5"/>
      <c r="V109" s="5"/>
      <c r="W109" s="5"/>
      <c r="X109" s="5">
        <v>0</v>
      </c>
      <c r="Y109" s="5"/>
      <c r="Z109" s="5"/>
      <c r="AA109" s="5"/>
      <c r="AB109" s="5"/>
      <c r="AC109" s="5">
        <v>0</v>
      </c>
      <c r="AD109" s="5"/>
      <c r="AE109" s="5"/>
      <c r="AF109" s="5"/>
      <c r="AG109" s="5"/>
      <c r="AH109" s="5">
        <v>0</v>
      </c>
      <c r="AI109" s="5"/>
      <c r="AJ109" s="5"/>
      <c r="AK109" s="5"/>
      <c r="AL109" s="5"/>
      <c r="AM109" s="5">
        <v>0</v>
      </c>
    </row>
    <row r="110" spans="2:39" ht="15.75" customHeight="1" x14ac:dyDescent="0.25">
      <c r="B110" s="49">
        <f t="shared" si="22"/>
        <v>1500</v>
      </c>
      <c r="C110" s="49">
        <f t="shared" si="24"/>
        <v>1550</v>
      </c>
      <c r="D110" s="5">
        <v>0</v>
      </c>
      <c r="E110" s="5"/>
      <c r="F110" s="5"/>
      <c r="G110" s="5"/>
      <c r="H110" s="5"/>
      <c r="I110" s="5">
        <v>0</v>
      </c>
      <c r="J110" s="5"/>
      <c r="K110" s="5"/>
      <c r="L110" s="5"/>
      <c r="M110" s="5"/>
      <c r="N110" s="5">
        <v>0</v>
      </c>
      <c r="O110" s="5"/>
      <c r="P110" s="5"/>
      <c r="Q110" s="5"/>
      <c r="R110" s="5"/>
      <c r="S110" s="5">
        <v>0</v>
      </c>
      <c r="T110" s="5"/>
      <c r="U110" s="5"/>
      <c r="V110" s="5"/>
      <c r="W110" s="5"/>
      <c r="X110" s="5">
        <v>0</v>
      </c>
      <c r="Y110" s="5"/>
      <c r="Z110" s="5"/>
      <c r="AA110" s="5"/>
      <c r="AB110" s="5"/>
      <c r="AC110" s="5">
        <v>0</v>
      </c>
      <c r="AD110" s="5"/>
      <c r="AE110" s="5"/>
      <c r="AF110" s="5"/>
      <c r="AG110" s="5"/>
      <c r="AH110" s="5">
        <v>0</v>
      </c>
      <c r="AI110" s="5"/>
      <c r="AJ110" s="5"/>
      <c r="AK110" s="5"/>
      <c r="AL110" s="5"/>
      <c r="AM110" s="5">
        <v>0</v>
      </c>
    </row>
    <row r="111" spans="2:39" ht="15.75" customHeight="1" x14ac:dyDescent="0.25">
      <c r="B111" s="49">
        <f t="shared" si="22"/>
        <v>1550</v>
      </c>
      <c r="C111" s="49">
        <f t="shared" si="24"/>
        <v>1600</v>
      </c>
      <c r="D111" s="5">
        <v>0</v>
      </c>
      <c r="E111" s="5"/>
      <c r="F111" s="5"/>
      <c r="G111" s="5"/>
      <c r="H111" s="5"/>
      <c r="I111" s="5">
        <v>0</v>
      </c>
      <c r="J111" s="5"/>
      <c r="K111" s="5"/>
      <c r="L111" s="5"/>
      <c r="M111" s="5"/>
      <c r="N111" s="5">
        <v>0</v>
      </c>
      <c r="O111" s="5"/>
      <c r="P111" s="5"/>
      <c r="Q111" s="5"/>
      <c r="R111" s="5"/>
      <c r="S111" s="5">
        <v>0</v>
      </c>
      <c r="T111" s="5"/>
      <c r="U111" s="5"/>
      <c r="V111" s="5"/>
      <c r="W111" s="5"/>
      <c r="X111" s="5">
        <v>0</v>
      </c>
      <c r="Y111" s="5"/>
      <c r="Z111" s="5"/>
      <c r="AA111" s="5"/>
      <c r="AB111" s="5"/>
      <c r="AC111" s="5">
        <v>0</v>
      </c>
      <c r="AD111" s="5"/>
      <c r="AE111" s="5"/>
      <c r="AF111" s="5"/>
      <c r="AG111" s="5"/>
      <c r="AH111" s="5">
        <v>0</v>
      </c>
      <c r="AI111" s="5"/>
      <c r="AJ111" s="5"/>
      <c r="AK111" s="5"/>
      <c r="AL111" s="5"/>
      <c r="AM111" s="5">
        <v>0</v>
      </c>
    </row>
    <row r="112" spans="2:39" ht="15.75" customHeight="1" x14ac:dyDescent="0.2"/>
    <row r="113" spans="1:39" ht="15.75" customHeight="1" x14ac:dyDescent="0.25">
      <c r="A113" s="3" t="s">
        <v>976</v>
      </c>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row>
    <row r="114" spans="1:39" ht="15.75" customHeight="1" x14ac:dyDescent="0.25">
      <c r="A114" s="2" t="s">
        <v>973</v>
      </c>
      <c r="B114" s="48" t="s">
        <v>974</v>
      </c>
      <c r="C114" s="48" t="s">
        <v>975</v>
      </c>
      <c r="D114" s="1">
        <v>2015</v>
      </c>
      <c r="E114" s="1"/>
      <c r="F114" s="1"/>
      <c r="G114" s="1"/>
      <c r="H114" s="1"/>
      <c r="I114" s="1">
        <v>2020</v>
      </c>
      <c r="J114" s="1"/>
      <c r="K114" s="1"/>
      <c r="L114" s="1"/>
      <c r="M114" s="1"/>
      <c r="N114" s="1">
        <v>2025</v>
      </c>
      <c r="O114" s="1"/>
      <c r="P114" s="1"/>
      <c r="Q114" s="1"/>
      <c r="R114" s="1"/>
      <c r="S114" s="1">
        <v>2030</v>
      </c>
      <c r="T114" s="1"/>
      <c r="U114" s="1"/>
      <c r="V114" s="1"/>
      <c r="W114" s="1"/>
      <c r="X114" s="1">
        <v>2035</v>
      </c>
      <c r="Y114" s="1"/>
      <c r="Z114" s="1"/>
      <c r="AA114" s="1"/>
      <c r="AB114" s="1"/>
      <c r="AC114" s="1">
        <v>2040</v>
      </c>
      <c r="AD114" s="1"/>
      <c r="AE114" s="1"/>
      <c r="AF114" s="1"/>
      <c r="AG114" s="1"/>
      <c r="AH114" s="1">
        <v>2045</v>
      </c>
      <c r="AI114" s="1"/>
      <c r="AJ114" s="1"/>
      <c r="AK114" s="1"/>
      <c r="AL114" s="1"/>
      <c r="AM114" s="1">
        <v>2050</v>
      </c>
    </row>
    <row r="115" spans="1:39" ht="15.75" customHeight="1" x14ac:dyDescent="0.25">
      <c r="B115" s="49">
        <v>-1150</v>
      </c>
      <c r="C115" s="49">
        <f t="shared" ref="C115:C135" si="25">B115+50</f>
        <v>-1100</v>
      </c>
      <c r="D115" s="5">
        <v>0</v>
      </c>
      <c r="E115" s="5"/>
      <c r="F115" s="5"/>
      <c r="G115" s="5"/>
      <c r="H115" s="5"/>
      <c r="I115" s="5">
        <v>0</v>
      </c>
      <c r="J115" s="5"/>
      <c r="K115" s="5"/>
      <c r="L115" s="5"/>
      <c r="M115" s="5"/>
      <c r="N115" s="5">
        <v>0</v>
      </c>
      <c r="O115" s="5"/>
      <c r="P115" s="5"/>
      <c r="Q115" s="5"/>
      <c r="R115" s="5"/>
      <c r="S115" s="5">
        <v>0</v>
      </c>
      <c r="T115" s="5"/>
      <c r="U115" s="5"/>
      <c r="V115" s="5"/>
      <c r="W115" s="5"/>
      <c r="X115" s="5">
        <v>0</v>
      </c>
      <c r="Y115" s="5"/>
      <c r="Z115" s="5"/>
      <c r="AA115" s="5"/>
      <c r="AB115" s="5"/>
      <c r="AC115" s="5">
        <v>0</v>
      </c>
      <c r="AD115" s="5"/>
      <c r="AE115" s="5"/>
      <c r="AF115" s="5"/>
      <c r="AG115" s="5"/>
      <c r="AH115" s="5">
        <v>0</v>
      </c>
      <c r="AI115" s="5"/>
      <c r="AJ115" s="5"/>
      <c r="AK115" s="5"/>
      <c r="AL115" s="5"/>
      <c r="AM115" s="5">
        <v>0</v>
      </c>
    </row>
    <row r="116" spans="1:39" ht="15.75" customHeight="1" x14ac:dyDescent="0.25">
      <c r="B116" s="49">
        <f t="shared" ref="B116:B146" si="26">C115</f>
        <v>-1100</v>
      </c>
      <c r="C116" s="49">
        <f t="shared" si="25"/>
        <v>-1050</v>
      </c>
      <c r="D116" s="5">
        <v>0</v>
      </c>
      <c r="E116" s="5"/>
      <c r="F116" s="5"/>
      <c r="G116" s="5"/>
      <c r="H116" s="5"/>
      <c r="I116" s="5">
        <v>0</v>
      </c>
      <c r="J116" s="5"/>
      <c r="K116" s="5"/>
      <c r="L116" s="5"/>
      <c r="M116" s="5"/>
      <c r="N116" s="5">
        <v>0</v>
      </c>
      <c r="O116" s="5"/>
      <c r="P116" s="5"/>
      <c r="Q116" s="5"/>
      <c r="R116" s="5"/>
      <c r="S116" s="5">
        <v>0</v>
      </c>
      <c r="T116" s="5"/>
      <c r="U116" s="5"/>
      <c r="V116" s="5"/>
      <c r="W116" s="5"/>
      <c r="X116" s="5">
        <v>0</v>
      </c>
      <c r="Y116" s="5"/>
      <c r="Z116" s="5"/>
      <c r="AA116" s="5"/>
      <c r="AB116" s="5"/>
      <c r="AC116" s="5">
        <v>0</v>
      </c>
      <c r="AD116" s="5"/>
      <c r="AE116" s="5"/>
      <c r="AF116" s="5"/>
      <c r="AG116" s="5"/>
      <c r="AH116" s="5">
        <v>0</v>
      </c>
      <c r="AI116" s="5"/>
      <c r="AJ116" s="5"/>
      <c r="AK116" s="5"/>
      <c r="AL116" s="5"/>
      <c r="AM116" s="5">
        <v>0</v>
      </c>
    </row>
    <row r="117" spans="1:39" ht="15.75" customHeight="1" x14ac:dyDescent="0.25">
      <c r="B117" s="49">
        <f t="shared" si="26"/>
        <v>-1050</v>
      </c>
      <c r="C117" s="49">
        <f t="shared" si="25"/>
        <v>-1000</v>
      </c>
      <c r="D117" s="5">
        <v>0</v>
      </c>
      <c r="E117" s="5"/>
      <c r="F117" s="5"/>
      <c r="G117" s="5"/>
      <c r="H117" s="5"/>
      <c r="I117" s="5">
        <v>0</v>
      </c>
      <c r="J117" s="5"/>
      <c r="K117" s="5"/>
      <c r="L117" s="5"/>
      <c r="M117" s="5"/>
      <c r="N117" s="5">
        <v>0</v>
      </c>
      <c r="O117" s="5"/>
      <c r="P117" s="5"/>
      <c r="Q117" s="5"/>
      <c r="R117" s="5"/>
      <c r="S117" s="5">
        <v>0</v>
      </c>
      <c r="T117" s="5"/>
      <c r="U117" s="5"/>
      <c r="V117" s="5"/>
      <c r="W117" s="5"/>
      <c r="X117" s="5">
        <v>0</v>
      </c>
      <c r="Y117" s="5"/>
      <c r="Z117" s="5"/>
      <c r="AA117" s="5"/>
      <c r="AB117" s="5"/>
      <c r="AC117" s="5">
        <v>0</v>
      </c>
      <c r="AD117" s="5"/>
      <c r="AE117" s="5"/>
      <c r="AF117" s="5"/>
      <c r="AG117" s="5"/>
      <c r="AH117" s="5">
        <v>0</v>
      </c>
      <c r="AI117" s="5"/>
      <c r="AJ117" s="5"/>
      <c r="AK117" s="5"/>
      <c r="AL117" s="5"/>
      <c r="AM117" s="5">
        <v>0</v>
      </c>
    </row>
    <row r="118" spans="1:39" ht="15.75" customHeight="1" x14ac:dyDescent="0.25">
      <c r="B118" s="49">
        <f t="shared" si="26"/>
        <v>-1000</v>
      </c>
      <c r="C118" s="49">
        <f t="shared" si="25"/>
        <v>-950</v>
      </c>
      <c r="D118" s="5">
        <v>0</v>
      </c>
      <c r="E118" s="5"/>
      <c r="F118" s="5"/>
      <c r="G118" s="5"/>
      <c r="H118" s="5"/>
      <c r="I118" s="5">
        <v>0</v>
      </c>
      <c r="J118" s="5"/>
      <c r="K118" s="5"/>
      <c r="L118" s="5"/>
      <c r="M118" s="5"/>
      <c r="N118" s="5">
        <v>0</v>
      </c>
      <c r="O118" s="5"/>
      <c r="P118" s="5"/>
      <c r="Q118" s="5"/>
      <c r="R118" s="5"/>
      <c r="S118" s="5">
        <v>0</v>
      </c>
      <c r="T118" s="5"/>
      <c r="U118" s="5"/>
      <c r="V118" s="5"/>
      <c r="W118" s="5"/>
      <c r="X118" s="5">
        <v>0</v>
      </c>
      <c r="Y118" s="5"/>
      <c r="Z118" s="5"/>
      <c r="AA118" s="5"/>
      <c r="AB118" s="5"/>
      <c r="AC118" s="5">
        <v>0</v>
      </c>
      <c r="AD118" s="5"/>
      <c r="AE118" s="5"/>
      <c r="AF118" s="5"/>
      <c r="AG118" s="5"/>
      <c r="AH118" s="5">
        <v>0</v>
      </c>
      <c r="AI118" s="5"/>
      <c r="AJ118" s="5"/>
      <c r="AK118" s="5"/>
      <c r="AL118" s="5"/>
      <c r="AM118" s="5">
        <v>0</v>
      </c>
    </row>
    <row r="119" spans="1:39" ht="15.75" customHeight="1" x14ac:dyDescent="0.25">
      <c r="B119" s="49">
        <f t="shared" si="26"/>
        <v>-950</v>
      </c>
      <c r="C119" s="49">
        <f t="shared" si="25"/>
        <v>-900</v>
      </c>
      <c r="D119" s="5">
        <v>0</v>
      </c>
      <c r="E119" s="5"/>
      <c r="F119" s="5"/>
      <c r="G119" s="5"/>
      <c r="H119" s="5"/>
      <c r="I119" s="5">
        <v>0</v>
      </c>
      <c r="J119" s="5"/>
      <c r="K119" s="5"/>
      <c r="L119" s="5"/>
      <c r="M119" s="5"/>
      <c r="N119" s="5">
        <v>0</v>
      </c>
      <c r="O119" s="5"/>
      <c r="P119" s="5"/>
      <c r="Q119" s="5"/>
      <c r="R119" s="5"/>
      <c r="S119" s="5">
        <v>0</v>
      </c>
      <c r="T119" s="5"/>
      <c r="U119" s="5"/>
      <c r="V119" s="5"/>
      <c r="W119" s="5"/>
      <c r="X119" s="5">
        <v>0</v>
      </c>
      <c r="Y119" s="5"/>
      <c r="Z119" s="5"/>
      <c r="AA119" s="5"/>
      <c r="AB119" s="5"/>
      <c r="AC119" s="5">
        <v>0</v>
      </c>
      <c r="AD119" s="5"/>
      <c r="AE119" s="5"/>
      <c r="AF119" s="5"/>
      <c r="AG119" s="5"/>
      <c r="AH119" s="5">
        <v>0</v>
      </c>
      <c r="AI119" s="5"/>
      <c r="AJ119" s="5"/>
      <c r="AK119" s="5"/>
      <c r="AL119" s="5"/>
      <c r="AM119" s="5">
        <v>0</v>
      </c>
    </row>
    <row r="120" spans="1:39" ht="15.75" customHeight="1" x14ac:dyDescent="0.25">
      <c r="B120" s="49">
        <f t="shared" si="26"/>
        <v>-900</v>
      </c>
      <c r="C120" s="49">
        <f t="shared" si="25"/>
        <v>-850</v>
      </c>
      <c r="D120" s="5">
        <v>0</v>
      </c>
      <c r="E120" s="5"/>
      <c r="F120" s="5"/>
      <c r="G120" s="5"/>
      <c r="H120" s="5"/>
      <c r="I120" s="5">
        <v>0</v>
      </c>
      <c r="J120" s="5"/>
      <c r="K120" s="5"/>
      <c r="L120" s="5"/>
      <c r="M120" s="5"/>
      <c r="N120" s="5">
        <v>0</v>
      </c>
      <c r="O120" s="5"/>
      <c r="P120" s="5"/>
      <c r="Q120" s="5"/>
      <c r="R120" s="5"/>
      <c r="S120" s="5">
        <v>0</v>
      </c>
      <c r="T120" s="5"/>
      <c r="U120" s="5"/>
      <c r="V120" s="5"/>
      <c r="W120" s="5"/>
      <c r="X120" s="5">
        <v>0</v>
      </c>
      <c r="Y120" s="5"/>
      <c r="Z120" s="5"/>
      <c r="AA120" s="5"/>
      <c r="AB120" s="5"/>
      <c r="AC120" s="5">
        <v>0</v>
      </c>
      <c r="AD120" s="5"/>
      <c r="AE120" s="5"/>
      <c r="AF120" s="5"/>
      <c r="AG120" s="5"/>
      <c r="AH120" s="5">
        <v>0</v>
      </c>
      <c r="AI120" s="5"/>
      <c r="AJ120" s="5"/>
      <c r="AK120" s="5"/>
      <c r="AL120" s="5"/>
      <c r="AM120" s="5">
        <v>0</v>
      </c>
    </row>
    <row r="121" spans="1:39" ht="15.75" customHeight="1" x14ac:dyDescent="0.25">
      <c r="B121" s="49">
        <f t="shared" si="26"/>
        <v>-850</v>
      </c>
      <c r="C121" s="49">
        <f t="shared" si="25"/>
        <v>-800</v>
      </c>
      <c r="D121" s="5">
        <v>0</v>
      </c>
      <c r="E121" s="5"/>
      <c r="F121" s="5"/>
      <c r="G121" s="5"/>
      <c r="H121" s="5"/>
      <c r="I121" s="5">
        <v>0</v>
      </c>
      <c r="J121" s="5"/>
      <c r="K121" s="5"/>
      <c r="L121" s="5"/>
      <c r="M121" s="5"/>
      <c r="N121" s="5">
        <v>0</v>
      </c>
      <c r="O121" s="5"/>
      <c r="P121" s="5"/>
      <c r="Q121" s="5"/>
      <c r="R121" s="5"/>
      <c r="S121" s="5">
        <v>0</v>
      </c>
      <c r="T121" s="5"/>
      <c r="U121" s="5"/>
      <c r="V121" s="5"/>
      <c r="W121" s="5"/>
      <c r="X121" s="5">
        <v>0</v>
      </c>
      <c r="Y121" s="5"/>
      <c r="Z121" s="5"/>
      <c r="AA121" s="5"/>
      <c r="AB121" s="5"/>
      <c r="AC121" s="5">
        <v>0</v>
      </c>
      <c r="AD121" s="5"/>
      <c r="AE121" s="5"/>
      <c r="AF121" s="5"/>
      <c r="AG121" s="5"/>
      <c r="AH121" s="5">
        <v>0</v>
      </c>
      <c r="AI121" s="5"/>
      <c r="AJ121" s="5"/>
      <c r="AK121" s="5"/>
      <c r="AL121" s="5"/>
      <c r="AM121" s="5">
        <v>0</v>
      </c>
    </row>
    <row r="122" spans="1:39" ht="15.75" customHeight="1" x14ac:dyDescent="0.25">
      <c r="B122" s="49">
        <f t="shared" si="26"/>
        <v>-800</v>
      </c>
      <c r="C122" s="49">
        <f t="shared" si="25"/>
        <v>-750</v>
      </c>
      <c r="D122" s="5">
        <v>0</v>
      </c>
      <c r="E122" s="5"/>
      <c r="F122" s="5"/>
      <c r="G122" s="5"/>
      <c r="H122" s="5"/>
      <c r="I122" s="5">
        <v>0</v>
      </c>
      <c r="J122" s="5"/>
      <c r="K122" s="5"/>
      <c r="L122" s="5"/>
      <c r="M122" s="5"/>
      <c r="N122" s="5">
        <v>0</v>
      </c>
      <c r="O122" s="5"/>
      <c r="P122" s="5"/>
      <c r="Q122" s="5"/>
      <c r="R122" s="5"/>
      <c r="S122" s="5">
        <v>0</v>
      </c>
      <c r="T122" s="5"/>
      <c r="U122" s="5"/>
      <c r="V122" s="5"/>
      <c r="W122" s="5"/>
      <c r="X122" s="5">
        <v>0</v>
      </c>
      <c r="Y122" s="5"/>
      <c r="Z122" s="5"/>
      <c r="AA122" s="5"/>
      <c r="AB122" s="5"/>
      <c r="AC122" s="5">
        <v>0</v>
      </c>
      <c r="AD122" s="5"/>
      <c r="AE122" s="5"/>
      <c r="AF122" s="5"/>
      <c r="AG122" s="5"/>
      <c r="AH122" s="5">
        <v>0</v>
      </c>
      <c r="AI122" s="5"/>
      <c r="AJ122" s="5"/>
      <c r="AK122" s="5"/>
      <c r="AL122" s="5"/>
      <c r="AM122" s="5">
        <v>0</v>
      </c>
    </row>
    <row r="123" spans="1:39" ht="15.75" customHeight="1" x14ac:dyDescent="0.25">
      <c r="B123" s="49">
        <f t="shared" si="26"/>
        <v>-750</v>
      </c>
      <c r="C123" s="49">
        <f t="shared" si="25"/>
        <v>-700</v>
      </c>
      <c r="D123" s="5">
        <v>0</v>
      </c>
      <c r="E123" s="5"/>
      <c r="F123" s="5"/>
      <c r="G123" s="5"/>
      <c r="H123" s="5"/>
      <c r="I123" s="5">
        <v>0</v>
      </c>
      <c r="J123" s="5"/>
      <c r="K123" s="5"/>
      <c r="L123" s="5"/>
      <c r="M123" s="5"/>
      <c r="N123" s="5">
        <v>0</v>
      </c>
      <c r="O123" s="5"/>
      <c r="P123" s="5"/>
      <c r="Q123" s="5"/>
      <c r="R123" s="5"/>
      <c r="S123" s="5">
        <v>0</v>
      </c>
      <c r="T123" s="5"/>
      <c r="U123" s="5"/>
      <c r="V123" s="5"/>
      <c r="W123" s="5"/>
      <c r="X123" s="5">
        <v>0</v>
      </c>
      <c r="Y123" s="5"/>
      <c r="Z123" s="5"/>
      <c r="AA123" s="5"/>
      <c r="AB123" s="5"/>
      <c r="AC123" s="5">
        <v>0</v>
      </c>
      <c r="AD123" s="5"/>
      <c r="AE123" s="5"/>
      <c r="AF123" s="5"/>
      <c r="AG123" s="5"/>
      <c r="AH123" s="5">
        <v>0</v>
      </c>
      <c r="AI123" s="5"/>
      <c r="AJ123" s="5"/>
      <c r="AK123" s="5"/>
      <c r="AL123" s="5"/>
      <c r="AM123" s="5">
        <v>0</v>
      </c>
    </row>
    <row r="124" spans="1:39" ht="15.75" customHeight="1" x14ac:dyDescent="0.25">
      <c r="B124" s="49">
        <f t="shared" si="26"/>
        <v>-700</v>
      </c>
      <c r="C124" s="49">
        <f t="shared" si="25"/>
        <v>-650</v>
      </c>
      <c r="D124" s="5">
        <v>0</v>
      </c>
      <c r="E124" s="5"/>
      <c r="F124" s="5"/>
      <c r="G124" s="5"/>
      <c r="H124" s="5"/>
      <c r="I124" s="5">
        <v>0</v>
      </c>
      <c r="J124" s="5"/>
      <c r="K124" s="5"/>
      <c r="L124" s="5"/>
      <c r="M124" s="5"/>
      <c r="N124" s="5">
        <v>0</v>
      </c>
      <c r="O124" s="5"/>
      <c r="P124" s="5"/>
      <c r="Q124" s="5"/>
      <c r="R124" s="5"/>
      <c r="S124" s="5">
        <v>0</v>
      </c>
      <c r="T124" s="5"/>
      <c r="U124" s="5"/>
      <c r="V124" s="5"/>
      <c r="W124" s="5"/>
      <c r="X124" s="5">
        <v>0</v>
      </c>
      <c r="Y124" s="5"/>
      <c r="Z124" s="5"/>
      <c r="AA124" s="5"/>
      <c r="AB124" s="5"/>
      <c r="AC124" s="5">
        <v>0</v>
      </c>
      <c r="AD124" s="5"/>
      <c r="AE124" s="5"/>
      <c r="AF124" s="5"/>
      <c r="AG124" s="5"/>
      <c r="AH124" s="5">
        <v>0</v>
      </c>
      <c r="AI124" s="5"/>
      <c r="AJ124" s="5"/>
      <c r="AK124" s="5"/>
      <c r="AL124" s="5"/>
      <c r="AM124" s="5">
        <v>0</v>
      </c>
    </row>
    <row r="125" spans="1:39" ht="15.75" customHeight="1" x14ac:dyDescent="0.25">
      <c r="B125" s="49">
        <f t="shared" si="26"/>
        <v>-650</v>
      </c>
      <c r="C125" s="49">
        <f t="shared" si="25"/>
        <v>-600</v>
      </c>
      <c r="D125" s="5">
        <v>0</v>
      </c>
      <c r="E125" s="5"/>
      <c r="F125" s="5"/>
      <c r="G125" s="5"/>
      <c r="H125" s="5"/>
      <c r="I125" s="5">
        <v>0</v>
      </c>
      <c r="J125" s="5"/>
      <c r="K125" s="5"/>
      <c r="L125" s="5"/>
      <c r="M125" s="5"/>
      <c r="N125" s="5">
        <v>0</v>
      </c>
      <c r="O125" s="5"/>
      <c r="P125" s="5"/>
      <c r="Q125" s="5"/>
      <c r="R125" s="5"/>
      <c r="S125" s="5">
        <v>0</v>
      </c>
      <c r="T125" s="5"/>
      <c r="U125" s="5"/>
      <c r="V125" s="5"/>
      <c r="W125" s="5"/>
      <c r="X125" s="5">
        <v>0</v>
      </c>
      <c r="Y125" s="5"/>
      <c r="Z125" s="5"/>
      <c r="AA125" s="5"/>
      <c r="AB125" s="5"/>
      <c r="AC125" s="5">
        <v>0</v>
      </c>
      <c r="AD125" s="5"/>
      <c r="AE125" s="5"/>
      <c r="AF125" s="5"/>
      <c r="AG125" s="5"/>
      <c r="AH125" s="5">
        <v>0</v>
      </c>
      <c r="AI125" s="5"/>
      <c r="AJ125" s="5"/>
      <c r="AK125" s="5"/>
      <c r="AL125" s="5"/>
      <c r="AM125" s="5">
        <v>0</v>
      </c>
    </row>
    <row r="126" spans="1:39" ht="15.75" customHeight="1" x14ac:dyDescent="0.25">
      <c r="B126" s="49">
        <f t="shared" si="26"/>
        <v>-600</v>
      </c>
      <c r="C126" s="49">
        <f t="shared" si="25"/>
        <v>-550</v>
      </c>
      <c r="D126" s="5">
        <v>0</v>
      </c>
      <c r="E126" s="5"/>
      <c r="F126" s="5"/>
      <c r="G126" s="5"/>
      <c r="H126" s="5"/>
      <c r="I126" s="5">
        <v>0</v>
      </c>
      <c r="J126" s="5"/>
      <c r="K126" s="5"/>
      <c r="L126" s="5"/>
      <c r="M126" s="5"/>
      <c r="N126" s="5">
        <v>0</v>
      </c>
      <c r="O126" s="5"/>
      <c r="P126" s="5"/>
      <c r="Q126" s="5"/>
      <c r="R126" s="5"/>
      <c r="S126" s="5">
        <v>0</v>
      </c>
      <c r="T126" s="5"/>
      <c r="U126" s="5"/>
      <c r="V126" s="5"/>
      <c r="W126" s="5"/>
      <c r="X126" s="5">
        <v>0</v>
      </c>
      <c r="Y126" s="5"/>
      <c r="Z126" s="5"/>
      <c r="AA126" s="5"/>
      <c r="AB126" s="5"/>
      <c r="AC126" s="5">
        <v>0</v>
      </c>
      <c r="AD126" s="5"/>
      <c r="AE126" s="5"/>
      <c r="AF126" s="5"/>
      <c r="AG126" s="5"/>
      <c r="AH126" s="5">
        <v>0</v>
      </c>
      <c r="AI126" s="5"/>
      <c r="AJ126" s="5"/>
      <c r="AK126" s="5"/>
      <c r="AL126" s="5"/>
      <c r="AM126" s="5">
        <v>0</v>
      </c>
    </row>
    <row r="127" spans="1:39" ht="15.75" customHeight="1" x14ac:dyDescent="0.25">
      <c r="B127" s="49">
        <f t="shared" si="26"/>
        <v>-550</v>
      </c>
      <c r="C127" s="49">
        <f t="shared" si="25"/>
        <v>-500</v>
      </c>
      <c r="D127" s="5">
        <v>0</v>
      </c>
      <c r="E127" s="5"/>
      <c r="F127" s="5"/>
      <c r="G127" s="5"/>
      <c r="H127" s="5"/>
      <c r="I127" s="5">
        <v>0</v>
      </c>
      <c r="J127" s="5"/>
      <c r="K127" s="5"/>
      <c r="L127" s="5"/>
      <c r="M127" s="5"/>
      <c r="N127" s="5">
        <v>0</v>
      </c>
      <c r="O127" s="5"/>
      <c r="P127" s="5"/>
      <c r="Q127" s="5"/>
      <c r="R127" s="5"/>
      <c r="S127" s="5">
        <v>0</v>
      </c>
      <c r="T127" s="5"/>
      <c r="U127" s="5"/>
      <c r="V127" s="5"/>
      <c r="W127" s="5"/>
      <c r="X127" s="5">
        <v>0</v>
      </c>
      <c r="Y127" s="5"/>
      <c r="Z127" s="5"/>
      <c r="AA127" s="5"/>
      <c r="AB127" s="5"/>
      <c r="AC127" s="5">
        <v>0</v>
      </c>
      <c r="AD127" s="5"/>
      <c r="AE127" s="5"/>
      <c r="AF127" s="5"/>
      <c r="AG127" s="5"/>
      <c r="AH127" s="5">
        <v>0</v>
      </c>
      <c r="AI127" s="5"/>
      <c r="AJ127" s="5"/>
      <c r="AK127" s="5"/>
      <c r="AL127" s="5"/>
      <c r="AM127" s="5">
        <v>0</v>
      </c>
    </row>
    <row r="128" spans="1:39" ht="15.75" customHeight="1" x14ac:dyDescent="0.25">
      <c r="B128" s="49">
        <f t="shared" si="26"/>
        <v>-500</v>
      </c>
      <c r="C128" s="49">
        <f t="shared" si="25"/>
        <v>-450</v>
      </c>
      <c r="D128" s="5">
        <v>0</v>
      </c>
      <c r="E128" s="5"/>
      <c r="F128" s="5"/>
      <c r="G128" s="5"/>
      <c r="H128" s="5"/>
      <c r="I128" s="5">
        <v>0</v>
      </c>
      <c r="J128" s="5"/>
      <c r="K128" s="5"/>
      <c r="L128" s="5"/>
      <c r="M128" s="5"/>
      <c r="N128" s="5">
        <v>0</v>
      </c>
      <c r="O128" s="5"/>
      <c r="P128" s="5"/>
      <c r="Q128" s="5"/>
      <c r="R128" s="5"/>
      <c r="S128" s="5">
        <v>0</v>
      </c>
      <c r="T128" s="5"/>
      <c r="U128" s="5"/>
      <c r="V128" s="5"/>
      <c r="W128" s="5"/>
      <c r="X128" s="5">
        <v>0</v>
      </c>
      <c r="Y128" s="5"/>
      <c r="Z128" s="5"/>
      <c r="AA128" s="5"/>
      <c r="AB128" s="5"/>
      <c r="AC128" s="5">
        <v>0</v>
      </c>
      <c r="AD128" s="5"/>
      <c r="AE128" s="5"/>
      <c r="AF128" s="5"/>
      <c r="AG128" s="5"/>
      <c r="AH128" s="5">
        <v>0</v>
      </c>
      <c r="AI128" s="5"/>
      <c r="AJ128" s="5"/>
      <c r="AK128" s="5"/>
      <c r="AL128" s="5"/>
      <c r="AM128" s="5">
        <v>0</v>
      </c>
    </row>
    <row r="129" spans="2:39" ht="15.75" customHeight="1" x14ac:dyDescent="0.25">
      <c r="B129" s="49">
        <f t="shared" si="26"/>
        <v>-450</v>
      </c>
      <c r="C129" s="49">
        <f t="shared" si="25"/>
        <v>-400</v>
      </c>
      <c r="D129" s="5">
        <v>0</v>
      </c>
      <c r="E129" s="5"/>
      <c r="F129" s="5"/>
      <c r="G129" s="5"/>
      <c r="H129" s="5"/>
      <c r="I129" s="5">
        <v>0</v>
      </c>
      <c r="J129" s="5"/>
      <c r="K129" s="5"/>
      <c r="L129" s="5"/>
      <c r="M129" s="5"/>
      <c r="N129" s="5">
        <v>0</v>
      </c>
      <c r="O129" s="5"/>
      <c r="P129" s="5"/>
      <c r="Q129" s="5"/>
      <c r="R129" s="5"/>
      <c r="S129" s="5">
        <v>0</v>
      </c>
      <c r="T129" s="5"/>
      <c r="U129" s="5"/>
      <c r="V129" s="5"/>
      <c r="W129" s="5"/>
      <c r="X129" s="5">
        <v>0</v>
      </c>
      <c r="Y129" s="5"/>
      <c r="Z129" s="5"/>
      <c r="AA129" s="5"/>
      <c r="AB129" s="5"/>
      <c r="AC129" s="5">
        <v>0</v>
      </c>
      <c r="AD129" s="5"/>
      <c r="AE129" s="5"/>
      <c r="AF129" s="5"/>
      <c r="AG129" s="5"/>
      <c r="AH129" s="5">
        <v>0</v>
      </c>
      <c r="AI129" s="5"/>
      <c r="AJ129" s="5"/>
      <c r="AK129" s="5"/>
      <c r="AL129" s="5"/>
      <c r="AM129" s="5">
        <v>0</v>
      </c>
    </row>
    <row r="130" spans="2:39" ht="15.75" customHeight="1" x14ac:dyDescent="0.25">
      <c r="B130" s="49">
        <f t="shared" si="26"/>
        <v>-400</v>
      </c>
      <c r="C130" s="49">
        <f t="shared" si="25"/>
        <v>-350</v>
      </c>
      <c r="D130" s="5">
        <v>0</v>
      </c>
      <c r="E130" s="5"/>
      <c r="F130" s="5"/>
      <c r="G130" s="5"/>
      <c r="H130" s="5"/>
      <c r="I130" s="5">
        <v>0</v>
      </c>
      <c r="J130" s="5"/>
      <c r="K130" s="5"/>
      <c r="L130" s="5"/>
      <c r="M130" s="5"/>
      <c r="N130" s="5">
        <v>0</v>
      </c>
      <c r="O130" s="5"/>
      <c r="P130" s="5"/>
      <c r="Q130" s="5"/>
      <c r="R130" s="5"/>
      <c r="S130" s="5">
        <v>0</v>
      </c>
      <c r="T130" s="5"/>
      <c r="U130" s="5"/>
      <c r="V130" s="5"/>
      <c r="W130" s="5"/>
      <c r="X130" s="5">
        <v>0</v>
      </c>
      <c r="Y130" s="5"/>
      <c r="Z130" s="5"/>
      <c r="AA130" s="5"/>
      <c r="AB130" s="5"/>
      <c r="AC130" s="5">
        <v>0</v>
      </c>
      <c r="AD130" s="5"/>
      <c r="AE130" s="5"/>
      <c r="AF130" s="5"/>
      <c r="AG130" s="5"/>
      <c r="AH130" s="5">
        <v>0</v>
      </c>
      <c r="AI130" s="5"/>
      <c r="AJ130" s="5"/>
      <c r="AK130" s="5"/>
      <c r="AL130" s="5"/>
      <c r="AM130" s="5">
        <v>0</v>
      </c>
    </row>
    <row r="131" spans="2:39" ht="15.75" customHeight="1" x14ac:dyDescent="0.25">
      <c r="B131" s="49">
        <f t="shared" si="26"/>
        <v>-350</v>
      </c>
      <c r="C131" s="49">
        <f t="shared" si="25"/>
        <v>-300</v>
      </c>
      <c r="D131" s="5">
        <v>0</v>
      </c>
      <c r="E131" s="5"/>
      <c r="F131" s="5"/>
      <c r="G131" s="5"/>
      <c r="H131" s="5"/>
      <c r="I131" s="5">
        <v>0</v>
      </c>
      <c r="J131" s="5"/>
      <c r="K131" s="5"/>
      <c r="L131" s="5"/>
      <c r="M131" s="5"/>
      <c r="N131" s="5">
        <v>0</v>
      </c>
      <c r="O131" s="5"/>
      <c r="P131" s="5"/>
      <c r="Q131" s="5"/>
      <c r="R131" s="5"/>
      <c r="S131" s="5">
        <v>0</v>
      </c>
      <c r="T131" s="5"/>
      <c r="U131" s="5"/>
      <c r="V131" s="5"/>
      <c r="W131" s="5"/>
      <c r="X131" s="5">
        <v>0</v>
      </c>
      <c r="Y131" s="5"/>
      <c r="Z131" s="5"/>
      <c r="AA131" s="5"/>
      <c r="AB131" s="5"/>
      <c r="AC131" s="5">
        <v>0</v>
      </c>
      <c r="AD131" s="5"/>
      <c r="AE131" s="5"/>
      <c r="AF131" s="5"/>
      <c r="AG131" s="5"/>
      <c r="AH131" s="5">
        <v>0</v>
      </c>
      <c r="AI131" s="5"/>
      <c r="AJ131" s="5"/>
      <c r="AK131" s="5"/>
      <c r="AL131" s="5"/>
      <c r="AM131" s="5">
        <v>0</v>
      </c>
    </row>
    <row r="132" spans="2:39" ht="15.75" customHeight="1" x14ac:dyDescent="0.25">
      <c r="B132" s="49">
        <f t="shared" si="26"/>
        <v>-300</v>
      </c>
      <c r="C132" s="49">
        <f t="shared" si="25"/>
        <v>-250</v>
      </c>
      <c r="D132" s="5">
        <v>0</v>
      </c>
      <c r="E132" s="5"/>
      <c r="F132" s="5"/>
      <c r="G132" s="5"/>
      <c r="H132" s="5"/>
      <c r="I132" s="5">
        <v>0</v>
      </c>
      <c r="J132" s="5"/>
      <c r="K132" s="5"/>
      <c r="L132" s="5"/>
      <c r="M132" s="5"/>
      <c r="N132" s="5">
        <v>0</v>
      </c>
      <c r="O132" s="5"/>
      <c r="P132" s="5"/>
      <c r="Q132" s="5"/>
      <c r="R132" s="5"/>
      <c r="S132" s="5">
        <v>0</v>
      </c>
      <c r="T132" s="5"/>
      <c r="U132" s="5"/>
      <c r="V132" s="5"/>
      <c r="W132" s="5"/>
      <c r="X132" s="5">
        <v>0</v>
      </c>
      <c r="Y132" s="5"/>
      <c r="Z132" s="5"/>
      <c r="AA132" s="5"/>
      <c r="AB132" s="5"/>
      <c r="AC132" s="5">
        <v>0</v>
      </c>
      <c r="AD132" s="5"/>
      <c r="AE132" s="5"/>
      <c r="AF132" s="5"/>
      <c r="AG132" s="5"/>
      <c r="AH132" s="5">
        <v>0</v>
      </c>
      <c r="AI132" s="5"/>
      <c r="AJ132" s="5"/>
      <c r="AK132" s="5"/>
      <c r="AL132" s="5"/>
      <c r="AM132" s="5">
        <v>0</v>
      </c>
    </row>
    <row r="133" spans="2:39" ht="15.75" customHeight="1" x14ac:dyDescent="0.25">
      <c r="B133" s="49">
        <f t="shared" si="26"/>
        <v>-250</v>
      </c>
      <c r="C133" s="49">
        <f t="shared" si="25"/>
        <v>-200</v>
      </c>
      <c r="D133" s="5">
        <v>0</v>
      </c>
      <c r="E133" s="5"/>
      <c r="F133" s="5"/>
      <c r="G133" s="5"/>
      <c r="H133" s="5"/>
      <c r="I133" s="5">
        <v>0</v>
      </c>
      <c r="J133" s="5"/>
      <c r="K133" s="5"/>
      <c r="L133" s="5"/>
      <c r="M133" s="5"/>
      <c r="N133" s="5">
        <v>0</v>
      </c>
      <c r="O133" s="5"/>
      <c r="P133" s="5"/>
      <c r="Q133" s="5"/>
      <c r="R133" s="5"/>
      <c r="S133" s="5">
        <v>0</v>
      </c>
      <c r="T133" s="5"/>
      <c r="U133" s="5"/>
      <c r="V133" s="5"/>
      <c r="W133" s="5"/>
      <c r="X133" s="5">
        <v>0</v>
      </c>
      <c r="Y133" s="5"/>
      <c r="Z133" s="5"/>
      <c r="AA133" s="5"/>
      <c r="AB133" s="5"/>
      <c r="AC133" s="5">
        <v>0</v>
      </c>
      <c r="AD133" s="5"/>
      <c r="AE133" s="5"/>
      <c r="AF133" s="5"/>
      <c r="AG133" s="5"/>
      <c r="AH133" s="5">
        <v>0</v>
      </c>
      <c r="AI133" s="5"/>
      <c r="AJ133" s="5"/>
      <c r="AK133" s="5"/>
      <c r="AL133" s="5"/>
      <c r="AM133" s="5">
        <v>0</v>
      </c>
    </row>
    <row r="134" spans="2:39" ht="15.75" customHeight="1" x14ac:dyDescent="0.25">
      <c r="B134" s="49">
        <f t="shared" si="26"/>
        <v>-200</v>
      </c>
      <c r="C134" s="49">
        <f t="shared" si="25"/>
        <v>-150</v>
      </c>
      <c r="D134" s="5">
        <v>0</v>
      </c>
      <c r="E134" s="5"/>
      <c r="F134" s="5"/>
      <c r="G134" s="5"/>
      <c r="H134" s="5"/>
      <c r="I134" s="5">
        <v>0</v>
      </c>
      <c r="J134" s="5"/>
      <c r="K134" s="5"/>
      <c r="L134" s="5"/>
      <c r="M134" s="5"/>
      <c r="N134" s="5">
        <v>0</v>
      </c>
      <c r="O134" s="5"/>
      <c r="P134" s="5"/>
      <c r="Q134" s="5"/>
      <c r="R134" s="5"/>
      <c r="S134" s="5">
        <v>0</v>
      </c>
      <c r="T134" s="5"/>
      <c r="U134" s="5"/>
      <c r="V134" s="5"/>
      <c r="W134" s="5"/>
      <c r="X134" s="5">
        <v>0</v>
      </c>
      <c r="Y134" s="5"/>
      <c r="Z134" s="5"/>
      <c r="AA134" s="5"/>
      <c r="AB134" s="5"/>
      <c r="AC134" s="5">
        <v>0</v>
      </c>
      <c r="AD134" s="5"/>
      <c r="AE134" s="5"/>
      <c r="AF134" s="5"/>
      <c r="AG134" s="5"/>
      <c r="AH134" s="5">
        <v>0</v>
      </c>
      <c r="AI134" s="5"/>
      <c r="AJ134" s="5"/>
      <c r="AK134" s="5"/>
      <c r="AL134" s="5"/>
      <c r="AM134" s="5">
        <v>0</v>
      </c>
    </row>
    <row r="135" spans="2:39" ht="15.75" customHeight="1" x14ac:dyDescent="0.25">
      <c r="B135" s="49">
        <f t="shared" si="26"/>
        <v>-150</v>
      </c>
      <c r="C135" s="49">
        <f t="shared" si="25"/>
        <v>-100</v>
      </c>
      <c r="D135" s="5">
        <v>0</v>
      </c>
      <c r="E135" s="5"/>
      <c r="F135" s="5"/>
      <c r="G135" s="5"/>
      <c r="H135" s="5"/>
      <c r="I135" s="5">
        <v>0</v>
      </c>
      <c r="J135" s="5"/>
      <c r="K135" s="5"/>
      <c r="L135" s="5"/>
      <c r="M135" s="5"/>
      <c r="N135" s="5">
        <v>0</v>
      </c>
      <c r="O135" s="5"/>
      <c r="P135" s="5"/>
      <c r="Q135" s="5"/>
      <c r="R135" s="5"/>
      <c r="S135" s="5">
        <v>0</v>
      </c>
      <c r="T135" s="5"/>
      <c r="U135" s="5"/>
      <c r="V135" s="5"/>
      <c r="W135" s="5"/>
      <c r="X135" s="5">
        <v>0</v>
      </c>
      <c r="Y135" s="5"/>
      <c r="Z135" s="5"/>
      <c r="AA135" s="5"/>
      <c r="AB135" s="5"/>
      <c r="AC135" s="5">
        <v>0</v>
      </c>
      <c r="AD135" s="5"/>
      <c r="AE135" s="5"/>
      <c r="AF135" s="5"/>
      <c r="AG135" s="5"/>
      <c r="AH135" s="5">
        <v>0</v>
      </c>
      <c r="AI135" s="5"/>
      <c r="AJ135" s="5"/>
      <c r="AK135" s="5"/>
      <c r="AL135" s="5"/>
      <c r="AM135" s="5">
        <v>0</v>
      </c>
    </row>
    <row r="136" spans="2:39" ht="15.75" customHeight="1" x14ac:dyDescent="0.25">
      <c r="B136" s="50">
        <f t="shared" si="26"/>
        <v>-100</v>
      </c>
      <c r="C136" s="50">
        <f t="shared" ref="C136:C145" si="27">B136+10</f>
        <v>-90</v>
      </c>
      <c r="D136" s="5">
        <v>0</v>
      </c>
      <c r="E136" s="5"/>
      <c r="F136" s="5"/>
      <c r="G136" s="5"/>
      <c r="H136" s="5"/>
      <c r="I136" s="5">
        <v>0</v>
      </c>
      <c r="J136" s="5"/>
      <c r="K136" s="5"/>
      <c r="L136" s="5"/>
      <c r="M136" s="5"/>
      <c r="N136" s="5">
        <v>0</v>
      </c>
      <c r="O136" s="5"/>
      <c r="P136" s="5"/>
      <c r="Q136" s="5"/>
      <c r="R136" s="5"/>
      <c r="S136" s="5">
        <v>0</v>
      </c>
      <c r="T136" s="5"/>
      <c r="U136" s="5"/>
      <c r="V136" s="5"/>
      <c r="W136" s="5"/>
      <c r="X136" s="5">
        <v>0</v>
      </c>
      <c r="Y136" s="5"/>
      <c r="Z136" s="5"/>
      <c r="AA136" s="5"/>
      <c r="AB136" s="5"/>
      <c r="AC136" s="5">
        <v>0</v>
      </c>
      <c r="AD136" s="5"/>
      <c r="AE136" s="5"/>
      <c r="AF136" s="5"/>
      <c r="AG136" s="5"/>
      <c r="AH136" s="5">
        <v>0</v>
      </c>
      <c r="AI136" s="5"/>
      <c r="AJ136" s="5"/>
      <c r="AK136" s="5"/>
      <c r="AL136" s="5"/>
      <c r="AM136" s="5">
        <v>0</v>
      </c>
    </row>
    <row r="137" spans="2:39" ht="15.75" customHeight="1" x14ac:dyDescent="0.25">
      <c r="B137" s="50">
        <f t="shared" si="26"/>
        <v>-90</v>
      </c>
      <c r="C137" s="50">
        <f t="shared" si="27"/>
        <v>-80</v>
      </c>
      <c r="D137" s="5">
        <v>0</v>
      </c>
      <c r="E137" s="5"/>
      <c r="F137" s="5"/>
      <c r="G137" s="5"/>
      <c r="H137" s="5"/>
      <c r="I137" s="5">
        <v>0</v>
      </c>
      <c r="J137" s="5"/>
      <c r="K137" s="5"/>
      <c r="L137" s="5"/>
      <c r="M137" s="5"/>
      <c r="N137" s="5">
        <v>0</v>
      </c>
      <c r="O137" s="5"/>
      <c r="P137" s="5"/>
      <c r="Q137" s="5"/>
      <c r="R137" s="5"/>
      <c r="S137" s="5">
        <v>0</v>
      </c>
      <c r="T137" s="5"/>
      <c r="U137" s="5"/>
      <c r="V137" s="5"/>
      <c r="W137" s="5"/>
      <c r="X137" s="5">
        <v>0</v>
      </c>
      <c r="Y137" s="5"/>
      <c r="Z137" s="5"/>
      <c r="AA137" s="5"/>
      <c r="AB137" s="5"/>
      <c r="AC137" s="5">
        <v>0</v>
      </c>
      <c r="AD137" s="5"/>
      <c r="AE137" s="5"/>
      <c r="AF137" s="5"/>
      <c r="AG137" s="5"/>
      <c r="AH137" s="5">
        <v>0</v>
      </c>
      <c r="AI137" s="5"/>
      <c r="AJ137" s="5"/>
      <c r="AK137" s="5"/>
      <c r="AL137" s="5"/>
      <c r="AM137" s="5">
        <v>0</v>
      </c>
    </row>
    <row r="138" spans="2:39" ht="15.75" customHeight="1" x14ac:dyDescent="0.25">
      <c r="B138" s="50">
        <f t="shared" si="26"/>
        <v>-80</v>
      </c>
      <c r="C138" s="50">
        <f t="shared" si="27"/>
        <v>-70</v>
      </c>
      <c r="D138" s="5">
        <v>0</v>
      </c>
      <c r="E138" s="5"/>
      <c r="F138" s="5"/>
      <c r="G138" s="5"/>
      <c r="H138" s="5"/>
      <c r="I138" s="5">
        <v>0</v>
      </c>
      <c r="J138" s="5"/>
      <c r="K138" s="5"/>
      <c r="L138" s="5"/>
      <c r="M138" s="5"/>
      <c r="N138" s="5">
        <v>0</v>
      </c>
      <c r="O138" s="5"/>
      <c r="P138" s="5"/>
      <c r="Q138" s="5"/>
      <c r="R138" s="5"/>
      <c r="S138" s="5">
        <v>0</v>
      </c>
      <c r="T138" s="5"/>
      <c r="U138" s="5"/>
      <c r="V138" s="5"/>
      <c r="W138" s="5"/>
      <c r="X138" s="5">
        <v>0</v>
      </c>
      <c r="Y138" s="5"/>
      <c r="Z138" s="5"/>
      <c r="AA138" s="5"/>
      <c r="AB138" s="5"/>
      <c r="AC138" s="5">
        <v>0</v>
      </c>
      <c r="AD138" s="5"/>
      <c r="AE138" s="5"/>
      <c r="AF138" s="5"/>
      <c r="AG138" s="5"/>
      <c r="AH138" s="5">
        <v>0</v>
      </c>
      <c r="AI138" s="5"/>
      <c r="AJ138" s="5"/>
      <c r="AK138" s="5"/>
      <c r="AL138" s="5"/>
      <c r="AM138" s="5">
        <v>0</v>
      </c>
    </row>
    <row r="139" spans="2:39" ht="15.75" customHeight="1" x14ac:dyDescent="0.25">
      <c r="B139" s="50">
        <f t="shared" si="26"/>
        <v>-70</v>
      </c>
      <c r="C139" s="50">
        <f t="shared" si="27"/>
        <v>-60</v>
      </c>
      <c r="D139" s="5">
        <v>0</v>
      </c>
      <c r="E139" s="5"/>
      <c r="F139" s="5"/>
      <c r="G139" s="5"/>
      <c r="H139" s="5"/>
      <c r="I139" s="5">
        <v>0</v>
      </c>
      <c r="J139" s="5"/>
      <c r="K139" s="5"/>
      <c r="L139" s="5"/>
      <c r="M139" s="5"/>
      <c r="N139" s="5">
        <v>0</v>
      </c>
      <c r="O139" s="5"/>
      <c r="P139" s="5"/>
      <c r="Q139" s="5"/>
      <c r="R139" s="5"/>
      <c r="S139" s="5">
        <v>0</v>
      </c>
      <c r="T139" s="5"/>
      <c r="U139" s="5"/>
      <c r="V139" s="5"/>
      <c r="W139" s="5"/>
      <c r="X139" s="5">
        <v>0</v>
      </c>
      <c r="Y139" s="5"/>
      <c r="Z139" s="5"/>
      <c r="AA139" s="5"/>
      <c r="AB139" s="5"/>
      <c r="AC139" s="5">
        <v>0</v>
      </c>
      <c r="AD139" s="5"/>
      <c r="AE139" s="5"/>
      <c r="AF139" s="5"/>
      <c r="AG139" s="5"/>
      <c r="AH139" s="5">
        <v>0</v>
      </c>
      <c r="AI139" s="5"/>
      <c r="AJ139" s="5"/>
      <c r="AK139" s="5"/>
      <c r="AL139" s="5"/>
      <c r="AM139" s="5">
        <v>0</v>
      </c>
    </row>
    <row r="140" spans="2:39" ht="15.75" customHeight="1" x14ac:dyDescent="0.25">
      <c r="B140" s="50">
        <f t="shared" si="26"/>
        <v>-60</v>
      </c>
      <c r="C140" s="50">
        <f t="shared" si="27"/>
        <v>-50</v>
      </c>
      <c r="D140" s="5">
        <v>0</v>
      </c>
      <c r="E140" s="5"/>
      <c r="F140" s="5"/>
      <c r="G140" s="5"/>
      <c r="H140" s="5"/>
      <c r="I140" s="5">
        <v>0</v>
      </c>
      <c r="J140" s="5"/>
      <c r="K140" s="5"/>
      <c r="L140" s="5"/>
      <c r="M140" s="5"/>
      <c r="N140" s="5">
        <v>0</v>
      </c>
      <c r="O140" s="5"/>
      <c r="P140" s="5"/>
      <c r="Q140" s="5"/>
      <c r="R140" s="5"/>
      <c r="S140" s="5">
        <v>0</v>
      </c>
      <c r="T140" s="5"/>
      <c r="U140" s="5"/>
      <c r="V140" s="5"/>
      <c r="W140" s="5"/>
      <c r="X140" s="5">
        <v>0</v>
      </c>
      <c r="Y140" s="5"/>
      <c r="Z140" s="5"/>
      <c r="AA140" s="5"/>
      <c r="AB140" s="5"/>
      <c r="AC140" s="5">
        <v>0</v>
      </c>
      <c r="AD140" s="5"/>
      <c r="AE140" s="5"/>
      <c r="AF140" s="5"/>
      <c r="AG140" s="5"/>
      <c r="AH140" s="5">
        <v>0</v>
      </c>
      <c r="AI140" s="5"/>
      <c r="AJ140" s="5"/>
      <c r="AK140" s="5"/>
      <c r="AL140" s="5"/>
      <c r="AM140" s="5">
        <v>0</v>
      </c>
    </row>
    <row r="141" spans="2:39" ht="15.75" customHeight="1" x14ac:dyDescent="0.25">
      <c r="B141" s="50">
        <f t="shared" si="26"/>
        <v>-50</v>
      </c>
      <c r="C141" s="50">
        <f t="shared" si="27"/>
        <v>-40</v>
      </c>
      <c r="D141" s="5">
        <v>0</v>
      </c>
      <c r="E141" s="5"/>
      <c r="F141" s="5"/>
      <c r="G141" s="5"/>
      <c r="H141" s="5"/>
      <c r="I141" s="5">
        <v>0</v>
      </c>
      <c r="J141" s="5"/>
      <c r="K141" s="5"/>
      <c r="L141" s="5"/>
      <c r="M141" s="5"/>
      <c r="N141" s="5">
        <v>0</v>
      </c>
      <c r="O141" s="5"/>
      <c r="P141" s="5"/>
      <c r="Q141" s="5"/>
      <c r="R141" s="5"/>
      <c r="S141" s="5">
        <v>0</v>
      </c>
      <c r="T141" s="5"/>
      <c r="U141" s="5"/>
      <c r="V141" s="5"/>
      <c r="W141" s="5"/>
      <c r="X141" s="5">
        <v>0</v>
      </c>
      <c r="Y141" s="5"/>
      <c r="Z141" s="5"/>
      <c r="AA141" s="5"/>
      <c r="AB141" s="5"/>
      <c r="AC141" s="5">
        <v>0</v>
      </c>
      <c r="AD141" s="5"/>
      <c r="AE141" s="5"/>
      <c r="AF141" s="5"/>
      <c r="AG141" s="5"/>
      <c r="AH141" s="5">
        <v>0</v>
      </c>
      <c r="AI141" s="5"/>
      <c r="AJ141" s="5"/>
      <c r="AK141" s="5"/>
      <c r="AL141" s="5"/>
      <c r="AM141" s="5">
        <v>0</v>
      </c>
    </row>
    <row r="142" spans="2:39" ht="15.75" customHeight="1" x14ac:dyDescent="0.25">
      <c r="B142" s="50">
        <f t="shared" si="26"/>
        <v>-40</v>
      </c>
      <c r="C142" s="50">
        <f t="shared" si="27"/>
        <v>-30</v>
      </c>
      <c r="D142" s="5">
        <v>0</v>
      </c>
      <c r="E142" s="5"/>
      <c r="F142" s="5"/>
      <c r="G142" s="5"/>
      <c r="H142" s="5"/>
      <c r="I142" s="5">
        <v>0</v>
      </c>
      <c r="J142" s="5"/>
      <c r="K142" s="5"/>
      <c r="L142" s="5"/>
      <c r="M142" s="5"/>
      <c r="N142" s="5">
        <v>0</v>
      </c>
      <c r="O142" s="5"/>
      <c r="P142" s="5"/>
      <c r="Q142" s="5"/>
      <c r="R142" s="5"/>
      <c r="S142" s="5">
        <v>0</v>
      </c>
      <c r="T142" s="5"/>
      <c r="U142" s="5"/>
      <c r="V142" s="5"/>
      <c r="W142" s="5"/>
      <c r="X142" s="5">
        <v>0</v>
      </c>
      <c r="Y142" s="5"/>
      <c r="Z142" s="5"/>
      <c r="AA142" s="5"/>
      <c r="AB142" s="5"/>
      <c r="AC142" s="5">
        <v>0</v>
      </c>
      <c r="AD142" s="5"/>
      <c r="AE142" s="5"/>
      <c r="AF142" s="5"/>
      <c r="AG142" s="5"/>
      <c r="AH142" s="5">
        <v>0</v>
      </c>
      <c r="AI142" s="5"/>
      <c r="AJ142" s="5"/>
      <c r="AK142" s="5"/>
      <c r="AL142" s="5"/>
      <c r="AM142" s="5">
        <v>0</v>
      </c>
    </row>
    <row r="143" spans="2:39" ht="15.75" customHeight="1" x14ac:dyDescent="0.25">
      <c r="B143" s="50">
        <f t="shared" si="26"/>
        <v>-30</v>
      </c>
      <c r="C143" s="50">
        <f t="shared" si="27"/>
        <v>-20</v>
      </c>
      <c r="D143" s="5">
        <v>0</v>
      </c>
      <c r="E143" s="5"/>
      <c r="F143" s="5"/>
      <c r="G143" s="5"/>
      <c r="H143" s="5"/>
      <c r="I143" s="5">
        <v>0</v>
      </c>
      <c r="J143" s="5"/>
      <c r="K143" s="5"/>
      <c r="L143" s="5"/>
      <c r="M143" s="5"/>
      <c r="N143" s="5">
        <v>0</v>
      </c>
      <c r="O143" s="5"/>
      <c r="P143" s="5"/>
      <c r="Q143" s="5"/>
      <c r="R143" s="5"/>
      <c r="S143" s="5">
        <v>0</v>
      </c>
      <c r="T143" s="5"/>
      <c r="U143" s="5"/>
      <c r="V143" s="5"/>
      <c r="W143" s="5"/>
      <c r="X143" s="5">
        <v>0</v>
      </c>
      <c r="Y143" s="5"/>
      <c r="Z143" s="5"/>
      <c r="AA143" s="5"/>
      <c r="AB143" s="5"/>
      <c r="AC143" s="5">
        <v>0</v>
      </c>
      <c r="AD143" s="5"/>
      <c r="AE143" s="5"/>
      <c r="AF143" s="5"/>
      <c r="AG143" s="5"/>
      <c r="AH143" s="5">
        <v>0</v>
      </c>
      <c r="AI143" s="5"/>
      <c r="AJ143" s="5"/>
      <c r="AK143" s="5"/>
      <c r="AL143" s="5"/>
      <c r="AM143" s="5">
        <v>0</v>
      </c>
    </row>
    <row r="144" spans="2:39" ht="15.75" customHeight="1" x14ac:dyDescent="0.25">
      <c r="B144" s="50">
        <f t="shared" si="26"/>
        <v>-20</v>
      </c>
      <c r="C144" s="50">
        <f t="shared" si="27"/>
        <v>-10</v>
      </c>
      <c r="D144" s="5">
        <v>0</v>
      </c>
      <c r="E144" s="5"/>
      <c r="F144" s="5"/>
      <c r="G144" s="5"/>
      <c r="H144" s="5"/>
      <c r="I144" s="5">
        <v>0</v>
      </c>
      <c r="J144" s="5"/>
      <c r="K144" s="5"/>
      <c r="L144" s="5"/>
      <c r="M144" s="5"/>
      <c r="N144" s="5">
        <v>0</v>
      </c>
      <c r="O144" s="5"/>
      <c r="P144" s="5"/>
      <c r="Q144" s="5"/>
      <c r="R144" s="5"/>
      <c r="S144" s="5">
        <v>0</v>
      </c>
      <c r="T144" s="5"/>
      <c r="U144" s="5"/>
      <c r="V144" s="5"/>
      <c r="W144" s="5"/>
      <c r="X144" s="5">
        <v>0</v>
      </c>
      <c r="Y144" s="5"/>
      <c r="Z144" s="5"/>
      <c r="AA144" s="5"/>
      <c r="AB144" s="5"/>
      <c r="AC144" s="5">
        <v>0</v>
      </c>
      <c r="AD144" s="5"/>
      <c r="AE144" s="5"/>
      <c r="AF144" s="5"/>
      <c r="AG144" s="5"/>
      <c r="AH144" s="5">
        <v>0</v>
      </c>
      <c r="AI144" s="5"/>
      <c r="AJ144" s="5"/>
      <c r="AK144" s="5"/>
      <c r="AL144" s="5"/>
      <c r="AM144" s="5">
        <v>0</v>
      </c>
    </row>
    <row r="145" spans="1:39" ht="15.75" customHeight="1" x14ac:dyDescent="0.25">
      <c r="B145" s="50">
        <f t="shared" si="26"/>
        <v>-10</v>
      </c>
      <c r="C145" s="50">
        <f t="shared" si="27"/>
        <v>0</v>
      </c>
      <c r="D145" s="5">
        <v>0</v>
      </c>
      <c r="E145" s="5"/>
      <c r="F145" s="5"/>
      <c r="G145" s="5"/>
      <c r="H145" s="5"/>
      <c r="I145" s="5">
        <v>0</v>
      </c>
      <c r="J145" s="5"/>
      <c r="K145" s="5"/>
      <c r="L145" s="5"/>
      <c r="M145" s="5"/>
      <c r="N145" s="5">
        <v>0</v>
      </c>
      <c r="O145" s="5"/>
      <c r="P145" s="5"/>
      <c r="Q145" s="5"/>
      <c r="R145" s="5"/>
      <c r="S145" s="5">
        <v>0</v>
      </c>
      <c r="T145" s="5"/>
      <c r="U145" s="5"/>
      <c r="V145" s="5"/>
      <c r="W145" s="5"/>
      <c r="X145" s="5">
        <v>0</v>
      </c>
      <c r="Y145" s="5"/>
      <c r="Z145" s="5"/>
      <c r="AA145" s="5"/>
      <c r="AB145" s="5"/>
      <c r="AC145" s="5">
        <v>0</v>
      </c>
      <c r="AD145" s="5"/>
      <c r="AE145" s="5"/>
      <c r="AF145" s="5"/>
      <c r="AG145" s="5"/>
      <c r="AH145" s="5">
        <v>0</v>
      </c>
      <c r="AI145" s="5"/>
      <c r="AJ145" s="5"/>
      <c r="AK145" s="5"/>
      <c r="AL145" s="5"/>
      <c r="AM145" s="5">
        <v>0</v>
      </c>
    </row>
    <row r="146" spans="1:39" ht="15.75" customHeight="1" x14ac:dyDescent="0.25">
      <c r="B146" s="51">
        <f t="shared" si="26"/>
        <v>0</v>
      </c>
      <c r="C146" s="51">
        <f>B146</f>
        <v>0</v>
      </c>
      <c r="D146" s="5">
        <v>0</v>
      </c>
      <c r="E146" s="5"/>
      <c r="F146" s="5"/>
      <c r="G146" s="5"/>
      <c r="H146" s="5"/>
      <c r="I146" s="5">
        <v>0</v>
      </c>
      <c r="J146" s="5"/>
      <c r="K146" s="5"/>
      <c r="L146" s="5"/>
      <c r="M146" s="5"/>
      <c r="N146" s="5">
        <v>0</v>
      </c>
      <c r="O146" s="5"/>
      <c r="P146" s="5"/>
      <c r="Q146" s="5"/>
      <c r="R146" s="5"/>
      <c r="S146" s="5">
        <v>0</v>
      </c>
      <c r="T146" s="5"/>
      <c r="U146" s="5"/>
      <c r="V146" s="5"/>
      <c r="W146" s="5"/>
      <c r="X146" s="5">
        <v>0</v>
      </c>
      <c r="Y146" s="5"/>
      <c r="Z146" s="5"/>
      <c r="AA146" s="5"/>
      <c r="AB146" s="5"/>
      <c r="AC146" s="5">
        <v>0</v>
      </c>
      <c r="AD146" s="5"/>
      <c r="AE146" s="5"/>
      <c r="AF146" s="5"/>
      <c r="AG146" s="5"/>
      <c r="AH146" s="5">
        <v>0</v>
      </c>
      <c r="AI146" s="5"/>
      <c r="AJ146" s="5"/>
      <c r="AK146" s="5"/>
      <c r="AL146" s="5"/>
      <c r="AM146" s="5">
        <v>0</v>
      </c>
    </row>
    <row r="147" spans="1:39" ht="15.75" customHeight="1" x14ac:dyDescent="0.25">
      <c r="B147" s="52">
        <v>0.1</v>
      </c>
      <c r="C147" s="52">
        <f>B147+9.9</f>
        <v>10</v>
      </c>
      <c r="D147" s="5">
        <v>0</v>
      </c>
      <c r="E147" s="5"/>
      <c r="F147" s="5"/>
      <c r="G147" s="5"/>
      <c r="H147" s="5"/>
      <c r="I147" s="5">
        <v>0</v>
      </c>
      <c r="J147" s="5"/>
      <c r="K147" s="5"/>
      <c r="L147" s="5"/>
      <c r="M147" s="5"/>
      <c r="N147" s="5">
        <v>0</v>
      </c>
      <c r="O147" s="5"/>
      <c r="P147" s="5"/>
      <c r="Q147" s="5"/>
      <c r="R147" s="5"/>
      <c r="S147" s="5">
        <v>0</v>
      </c>
      <c r="T147" s="5"/>
      <c r="U147" s="5"/>
      <c r="V147" s="5"/>
      <c r="W147" s="5"/>
      <c r="X147" s="5">
        <v>0</v>
      </c>
      <c r="Y147" s="5"/>
      <c r="Z147" s="5"/>
      <c r="AA147" s="5"/>
      <c r="AB147" s="5"/>
      <c r="AC147" s="5">
        <v>0</v>
      </c>
      <c r="AD147" s="5"/>
      <c r="AE147" s="5"/>
      <c r="AF147" s="5"/>
      <c r="AG147" s="5"/>
      <c r="AH147" s="5">
        <v>0</v>
      </c>
      <c r="AI147" s="5"/>
      <c r="AJ147" s="5"/>
      <c r="AK147" s="5"/>
      <c r="AL147" s="5"/>
      <c r="AM147" s="5">
        <v>0</v>
      </c>
    </row>
    <row r="148" spans="1:39" ht="15.75" customHeight="1" x14ac:dyDescent="0.25">
      <c r="A148" s="2" t="s">
        <v>967</v>
      </c>
      <c r="B148" s="50">
        <f t="shared" ref="B148:B186" si="28">C147</f>
        <v>10</v>
      </c>
      <c r="C148" s="50">
        <f t="shared" ref="C148:C156" si="29">B148+10</f>
        <v>20</v>
      </c>
      <c r="D148" s="5">
        <v>0</v>
      </c>
      <c r="E148" s="5"/>
      <c r="F148" s="5"/>
      <c r="G148" s="5"/>
      <c r="H148" s="5"/>
      <c r="I148" s="5">
        <v>0</v>
      </c>
      <c r="J148" s="5"/>
      <c r="K148" s="5"/>
      <c r="L148" s="5"/>
      <c r="M148" s="5"/>
      <c r="N148" s="45">
        <f>(SUM(D65,D70)/$B$36)*$B$35/$B$34</f>
        <v>1.9067796610169494</v>
      </c>
      <c r="O148" s="45"/>
      <c r="P148" s="45"/>
      <c r="Q148" s="45"/>
      <c r="R148" s="45"/>
      <c r="S148" s="45">
        <f>(SUM(I65,I70)/$B$36)*$B$35/$B$34</f>
        <v>19.178571428571427</v>
      </c>
      <c r="T148" s="45"/>
      <c r="U148" s="45"/>
      <c r="V148" s="45"/>
      <c r="W148" s="45"/>
      <c r="X148" s="45">
        <f>(SUM(N65,N70)/$B$36)*$B$35/$B$34</f>
        <v>40.306779661016947</v>
      </c>
      <c r="Y148" s="45"/>
      <c r="Z148" s="45"/>
      <c r="AA148" s="45"/>
      <c r="AB148" s="45"/>
      <c r="AC148" s="45">
        <f>(SUM(S65,S70)/$B$36)*$B$35/$B$34</f>
        <v>62.588377723970936</v>
      </c>
      <c r="AD148" s="45"/>
      <c r="AE148" s="45"/>
      <c r="AF148" s="45"/>
      <c r="AG148" s="45"/>
      <c r="AH148" s="45">
        <f>(SUM(X65,X70)/$B$36)*$B$35/$B$34</f>
        <v>73.472154963680396</v>
      </c>
      <c r="AI148" s="45"/>
      <c r="AJ148" s="45"/>
      <c r="AK148" s="45"/>
      <c r="AL148" s="45"/>
      <c r="AM148" s="45">
        <f>(SUM(AC65,AC70)/$B$36)*$B$35/$B$34</f>
        <v>79.763922518159802</v>
      </c>
    </row>
    <row r="149" spans="1:39" ht="15.75" customHeight="1" x14ac:dyDescent="0.25">
      <c r="B149" s="50">
        <f t="shared" si="28"/>
        <v>20</v>
      </c>
      <c r="C149" s="50">
        <f t="shared" si="29"/>
        <v>30</v>
      </c>
      <c r="D149" s="5">
        <v>0</v>
      </c>
      <c r="E149" s="5"/>
      <c r="F149" s="5"/>
      <c r="G149" s="5"/>
      <c r="H149" s="5"/>
      <c r="I149" s="5">
        <v>0</v>
      </c>
      <c r="J149" s="5"/>
      <c r="K149" s="5"/>
      <c r="L149" s="5"/>
      <c r="M149" s="5"/>
      <c r="N149" s="5">
        <v>0</v>
      </c>
      <c r="O149" s="5"/>
      <c r="P149" s="5"/>
      <c r="Q149" s="5"/>
      <c r="R149" s="5"/>
      <c r="S149" s="5">
        <v>0</v>
      </c>
      <c r="T149" s="5"/>
      <c r="U149" s="5"/>
      <c r="V149" s="5"/>
      <c r="W149" s="5"/>
      <c r="X149" s="5">
        <v>0</v>
      </c>
      <c r="Y149" s="5"/>
      <c r="Z149" s="5"/>
      <c r="AA149" s="5"/>
      <c r="AB149" s="5"/>
      <c r="AC149" s="5">
        <v>0</v>
      </c>
      <c r="AD149" s="5"/>
      <c r="AE149" s="5"/>
      <c r="AF149" s="5"/>
      <c r="AG149" s="5"/>
      <c r="AH149" s="5">
        <v>0</v>
      </c>
      <c r="AI149" s="5"/>
      <c r="AJ149" s="5"/>
      <c r="AK149" s="5"/>
      <c r="AL149" s="5"/>
      <c r="AM149" s="5">
        <v>0</v>
      </c>
    </row>
    <row r="150" spans="1:39" ht="15.75" customHeight="1" x14ac:dyDescent="0.25">
      <c r="B150" s="50">
        <f t="shared" si="28"/>
        <v>30</v>
      </c>
      <c r="C150" s="50">
        <f t="shared" si="29"/>
        <v>40</v>
      </c>
      <c r="D150" s="5">
        <v>0</v>
      </c>
      <c r="E150" s="5"/>
      <c r="F150" s="5"/>
      <c r="G150" s="5"/>
      <c r="H150" s="5"/>
      <c r="I150" s="5">
        <v>0</v>
      </c>
      <c r="J150" s="5"/>
      <c r="K150" s="5"/>
      <c r="L150" s="5"/>
      <c r="M150" s="5"/>
      <c r="N150" s="5">
        <v>0</v>
      </c>
      <c r="O150" s="5"/>
      <c r="P150" s="5"/>
      <c r="Q150" s="5"/>
      <c r="R150" s="5"/>
      <c r="S150" s="5">
        <v>0</v>
      </c>
      <c r="T150" s="5"/>
      <c r="U150" s="5"/>
      <c r="V150" s="5"/>
      <c r="W150" s="5"/>
      <c r="X150" s="5">
        <v>0</v>
      </c>
      <c r="Y150" s="5"/>
      <c r="Z150" s="5"/>
      <c r="AA150" s="5"/>
      <c r="AB150" s="5"/>
      <c r="AC150" s="5">
        <v>0</v>
      </c>
      <c r="AD150" s="5"/>
      <c r="AE150" s="5"/>
      <c r="AF150" s="5"/>
      <c r="AG150" s="5"/>
      <c r="AH150" s="5">
        <v>0</v>
      </c>
      <c r="AI150" s="5"/>
      <c r="AJ150" s="5"/>
      <c r="AK150" s="5"/>
      <c r="AL150" s="5"/>
      <c r="AM150" s="5">
        <v>0</v>
      </c>
    </row>
    <row r="151" spans="1:39" ht="15.75" customHeight="1" x14ac:dyDescent="0.25">
      <c r="B151" s="50">
        <f t="shared" si="28"/>
        <v>40</v>
      </c>
      <c r="C151" s="50">
        <f t="shared" si="29"/>
        <v>50</v>
      </c>
      <c r="D151" s="5">
        <v>0</v>
      </c>
      <c r="E151" s="5"/>
      <c r="F151" s="5"/>
      <c r="G151" s="5"/>
      <c r="H151" s="5"/>
      <c r="I151" s="5">
        <v>0</v>
      </c>
      <c r="J151" s="5"/>
      <c r="K151" s="5"/>
      <c r="L151" s="5"/>
      <c r="M151" s="5"/>
      <c r="N151" s="5">
        <v>0</v>
      </c>
      <c r="O151" s="5"/>
      <c r="P151" s="5"/>
      <c r="Q151" s="5"/>
      <c r="R151" s="5"/>
      <c r="S151" s="5">
        <v>0</v>
      </c>
      <c r="T151" s="5"/>
      <c r="U151" s="5"/>
      <c r="V151" s="5"/>
      <c r="W151" s="5"/>
      <c r="X151" s="5">
        <v>0</v>
      </c>
      <c r="Y151" s="5"/>
      <c r="Z151" s="5"/>
      <c r="AA151" s="5"/>
      <c r="AB151" s="5"/>
      <c r="AC151" s="5">
        <v>0</v>
      </c>
      <c r="AD151" s="5"/>
      <c r="AE151" s="5"/>
      <c r="AF151" s="5"/>
      <c r="AG151" s="5"/>
      <c r="AH151" s="5">
        <v>0</v>
      </c>
      <c r="AI151" s="5"/>
      <c r="AJ151" s="5"/>
      <c r="AK151" s="5"/>
      <c r="AL151" s="5"/>
      <c r="AM151" s="5">
        <v>0</v>
      </c>
    </row>
    <row r="152" spans="1:39" ht="15.75" customHeight="1" x14ac:dyDescent="0.25">
      <c r="B152" s="50">
        <f t="shared" si="28"/>
        <v>50</v>
      </c>
      <c r="C152" s="50">
        <f t="shared" si="29"/>
        <v>60</v>
      </c>
      <c r="D152" s="5">
        <v>0</v>
      </c>
      <c r="E152" s="5"/>
      <c r="F152" s="5"/>
      <c r="G152" s="5"/>
      <c r="H152" s="5"/>
      <c r="I152" s="5">
        <v>0</v>
      </c>
      <c r="J152" s="5"/>
      <c r="K152" s="5"/>
      <c r="L152" s="5"/>
      <c r="M152" s="5"/>
      <c r="N152" s="5">
        <v>0</v>
      </c>
      <c r="O152" s="5"/>
      <c r="P152" s="5"/>
      <c r="Q152" s="5"/>
      <c r="R152" s="5"/>
      <c r="S152" s="5">
        <v>0</v>
      </c>
      <c r="T152" s="5"/>
      <c r="U152" s="5"/>
      <c r="V152" s="5"/>
      <c r="W152" s="5"/>
      <c r="X152" s="5">
        <v>0</v>
      </c>
      <c r="Y152" s="5"/>
      <c r="Z152" s="5"/>
      <c r="AA152" s="5"/>
      <c r="AB152" s="5"/>
      <c r="AC152" s="5">
        <v>0</v>
      </c>
      <c r="AD152" s="5"/>
      <c r="AE152" s="5"/>
      <c r="AF152" s="5"/>
      <c r="AG152" s="5"/>
      <c r="AH152" s="5">
        <v>0</v>
      </c>
      <c r="AI152" s="5"/>
      <c r="AJ152" s="5"/>
      <c r="AK152" s="5"/>
      <c r="AL152" s="5"/>
      <c r="AM152" s="5">
        <v>0</v>
      </c>
    </row>
    <row r="153" spans="1:39" ht="15.75" customHeight="1" x14ac:dyDescent="0.25">
      <c r="B153" s="50">
        <f t="shared" si="28"/>
        <v>60</v>
      </c>
      <c r="C153" s="50">
        <f t="shared" si="29"/>
        <v>70</v>
      </c>
      <c r="D153" s="5">
        <v>0</v>
      </c>
      <c r="E153" s="5"/>
      <c r="F153" s="5"/>
      <c r="G153" s="5"/>
      <c r="H153" s="5"/>
      <c r="I153" s="5">
        <v>0</v>
      </c>
      <c r="J153" s="5"/>
      <c r="K153" s="5"/>
      <c r="L153" s="5"/>
      <c r="M153" s="5"/>
      <c r="N153" s="5">
        <v>0</v>
      </c>
      <c r="O153" s="5"/>
      <c r="P153" s="5"/>
      <c r="Q153" s="5"/>
      <c r="R153" s="5"/>
      <c r="S153" s="5">
        <v>0</v>
      </c>
      <c r="T153" s="5"/>
      <c r="U153" s="5"/>
      <c r="V153" s="5"/>
      <c r="W153" s="5"/>
      <c r="X153" s="5">
        <v>0</v>
      </c>
      <c r="Y153" s="5"/>
      <c r="Z153" s="5"/>
      <c r="AA153" s="5"/>
      <c r="AB153" s="5"/>
      <c r="AC153" s="5">
        <v>0</v>
      </c>
      <c r="AD153" s="5"/>
      <c r="AE153" s="5"/>
      <c r="AF153" s="5"/>
      <c r="AG153" s="5"/>
      <c r="AH153" s="5">
        <v>0</v>
      </c>
      <c r="AI153" s="5"/>
      <c r="AJ153" s="5"/>
      <c r="AK153" s="5"/>
      <c r="AL153" s="5"/>
      <c r="AM153" s="5">
        <v>0</v>
      </c>
    </row>
    <row r="154" spans="1:39" ht="15.75" customHeight="1" x14ac:dyDescent="0.25">
      <c r="B154" s="50">
        <f t="shared" si="28"/>
        <v>70</v>
      </c>
      <c r="C154" s="50">
        <f t="shared" si="29"/>
        <v>80</v>
      </c>
      <c r="D154" s="5">
        <v>0</v>
      </c>
      <c r="E154" s="5"/>
      <c r="F154" s="5"/>
      <c r="G154" s="5"/>
      <c r="H154" s="5"/>
      <c r="I154" s="5">
        <v>0</v>
      </c>
      <c r="J154" s="5"/>
      <c r="K154" s="5"/>
      <c r="L154" s="5"/>
      <c r="M154" s="5"/>
      <c r="N154" s="5">
        <v>0</v>
      </c>
      <c r="O154" s="5"/>
      <c r="P154" s="5"/>
      <c r="Q154" s="5"/>
      <c r="R154" s="5"/>
      <c r="S154" s="5">
        <v>0</v>
      </c>
      <c r="T154" s="5"/>
      <c r="U154" s="5"/>
      <c r="V154" s="5"/>
      <c r="W154" s="5"/>
      <c r="X154" s="5">
        <v>0</v>
      </c>
      <c r="Y154" s="5"/>
      <c r="Z154" s="5"/>
      <c r="AA154" s="5"/>
      <c r="AB154" s="5"/>
      <c r="AC154" s="5">
        <v>0</v>
      </c>
      <c r="AD154" s="5"/>
      <c r="AE154" s="5"/>
      <c r="AF154" s="5"/>
      <c r="AG154" s="5"/>
      <c r="AH154" s="5">
        <v>0</v>
      </c>
      <c r="AI154" s="5"/>
      <c r="AJ154" s="5"/>
      <c r="AK154" s="5"/>
      <c r="AL154" s="5"/>
      <c r="AM154" s="5">
        <v>0</v>
      </c>
    </row>
    <row r="155" spans="1:39" ht="15.75" customHeight="1" x14ac:dyDescent="0.25">
      <c r="B155" s="50">
        <f t="shared" si="28"/>
        <v>80</v>
      </c>
      <c r="C155" s="50">
        <f t="shared" si="29"/>
        <v>90</v>
      </c>
      <c r="D155" s="5">
        <v>0</v>
      </c>
      <c r="E155" s="5"/>
      <c r="F155" s="5"/>
      <c r="G155" s="5"/>
      <c r="H155" s="5"/>
      <c r="I155" s="5">
        <v>0</v>
      </c>
      <c r="J155" s="5"/>
      <c r="K155" s="5"/>
      <c r="L155" s="5"/>
      <c r="M155" s="5"/>
      <c r="N155" s="5">
        <v>0</v>
      </c>
      <c r="O155" s="5"/>
      <c r="P155" s="5"/>
      <c r="Q155" s="5"/>
      <c r="R155" s="5"/>
      <c r="S155" s="5">
        <v>0</v>
      </c>
      <c r="T155" s="5"/>
      <c r="U155" s="5"/>
      <c r="V155" s="5"/>
      <c r="W155" s="5"/>
      <c r="X155" s="5">
        <v>0</v>
      </c>
      <c r="Y155" s="5"/>
      <c r="Z155" s="5"/>
      <c r="AA155" s="5"/>
      <c r="AB155" s="5"/>
      <c r="AC155" s="5">
        <v>0</v>
      </c>
      <c r="AD155" s="5"/>
      <c r="AE155" s="5"/>
      <c r="AF155" s="5"/>
      <c r="AG155" s="5"/>
      <c r="AH155" s="5">
        <v>0</v>
      </c>
      <c r="AI155" s="5"/>
      <c r="AJ155" s="5"/>
      <c r="AK155" s="5"/>
      <c r="AL155" s="5"/>
      <c r="AM155" s="5">
        <v>0</v>
      </c>
    </row>
    <row r="156" spans="1:39" ht="15.75" customHeight="1" x14ac:dyDescent="0.25">
      <c r="B156" s="50">
        <f t="shared" si="28"/>
        <v>90</v>
      </c>
      <c r="C156" s="50">
        <f t="shared" si="29"/>
        <v>100</v>
      </c>
      <c r="D156" s="5">
        <v>0</v>
      </c>
      <c r="E156" s="5"/>
      <c r="F156" s="5"/>
      <c r="G156" s="5"/>
      <c r="H156" s="5"/>
      <c r="I156" s="5">
        <v>0</v>
      </c>
      <c r="J156" s="5"/>
      <c r="K156" s="5"/>
      <c r="L156" s="5"/>
      <c r="M156" s="5"/>
      <c r="N156" s="5">
        <v>0</v>
      </c>
      <c r="O156" s="5"/>
      <c r="P156" s="5"/>
      <c r="Q156" s="5"/>
      <c r="R156" s="5"/>
      <c r="S156" s="5">
        <v>0</v>
      </c>
      <c r="T156" s="5"/>
      <c r="U156" s="5"/>
      <c r="V156" s="5"/>
      <c r="W156" s="5"/>
      <c r="X156" s="5">
        <v>0</v>
      </c>
      <c r="Y156" s="5"/>
      <c r="Z156" s="5"/>
      <c r="AA156" s="5"/>
      <c r="AB156" s="5"/>
      <c r="AC156" s="5">
        <v>0</v>
      </c>
      <c r="AD156" s="5"/>
      <c r="AE156" s="5"/>
      <c r="AF156" s="5"/>
      <c r="AG156" s="5"/>
      <c r="AH156" s="5">
        <v>0</v>
      </c>
      <c r="AI156" s="5"/>
      <c r="AJ156" s="5"/>
      <c r="AK156" s="5"/>
      <c r="AL156" s="5"/>
      <c r="AM156" s="5">
        <v>0</v>
      </c>
    </row>
    <row r="157" spans="1:39" ht="15.75" customHeight="1" x14ac:dyDescent="0.25">
      <c r="B157" s="49">
        <f t="shared" si="28"/>
        <v>100</v>
      </c>
      <c r="C157" s="49">
        <f t="shared" ref="C157:C186" si="30">B157+50</f>
        <v>150</v>
      </c>
      <c r="D157" s="5">
        <v>0</v>
      </c>
      <c r="E157" s="5"/>
      <c r="F157" s="5"/>
      <c r="G157" s="5"/>
      <c r="H157" s="5"/>
      <c r="I157" s="5">
        <v>0</v>
      </c>
      <c r="J157" s="5"/>
      <c r="K157" s="5"/>
      <c r="L157" s="5"/>
      <c r="M157" s="5"/>
      <c r="N157" s="5">
        <v>0</v>
      </c>
      <c r="O157" s="5"/>
      <c r="P157" s="5"/>
      <c r="Q157" s="5"/>
      <c r="R157" s="5"/>
      <c r="S157" s="5">
        <v>0</v>
      </c>
      <c r="T157" s="5"/>
      <c r="U157" s="5"/>
      <c r="V157" s="5"/>
      <c r="W157" s="5"/>
      <c r="X157" s="5">
        <v>0</v>
      </c>
      <c r="Y157" s="5"/>
      <c r="Z157" s="5"/>
      <c r="AA157" s="5"/>
      <c r="AB157" s="5"/>
      <c r="AC157" s="5">
        <v>0</v>
      </c>
      <c r="AD157" s="5"/>
      <c r="AE157" s="5"/>
      <c r="AF157" s="5"/>
      <c r="AG157" s="5"/>
      <c r="AH157" s="5">
        <v>0</v>
      </c>
      <c r="AI157" s="5"/>
      <c r="AJ157" s="5"/>
      <c r="AK157" s="5"/>
      <c r="AL157" s="5"/>
      <c r="AM157" s="5">
        <v>0</v>
      </c>
    </row>
    <row r="158" spans="1:39" ht="15.75" customHeight="1" x14ac:dyDescent="0.25">
      <c r="B158" s="49">
        <f t="shared" si="28"/>
        <v>150</v>
      </c>
      <c r="C158" s="49">
        <f t="shared" si="30"/>
        <v>200</v>
      </c>
      <c r="D158" s="5">
        <v>0</v>
      </c>
      <c r="E158" s="5"/>
      <c r="F158" s="5"/>
      <c r="G158" s="5"/>
      <c r="H158" s="5"/>
      <c r="I158" s="5">
        <v>0</v>
      </c>
      <c r="J158" s="5"/>
      <c r="K158" s="5"/>
      <c r="L158" s="5"/>
      <c r="M158" s="5"/>
      <c r="N158" s="5">
        <v>0</v>
      </c>
      <c r="O158" s="5"/>
      <c r="P158" s="5"/>
      <c r="Q158" s="5"/>
      <c r="R158" s="5"/>
      <c r="S158" s="5">
        <v>0</v>
      </c>
      <c r="T158" s="5"/>
      <c r="U158" s="5"/>
      <c r="V158" s="5"/>
      <c r="W158" s="5"/>
      <c r="X158" s="5">
        <v>0</v>
      </c>
      <c r="Y158" s="5"/>
      <c r="Z158" s="5"/>
      <c r="AA158" s="5"/>
      <c r="AB158" s="5"/>
      <c r="AC158" s="5">
        <v>0</v>
      </c>
      <c r="AD158" s="5"/>
      <c r="AE158" s="5"/>
      <c r="AF158" s="5"/>
      <c r="AG158" s="5"/>
      <c r="AH158" s="5">
        <v>0</v>
      </c>
      <c r="AI158" s="5"/>
      <c r="AJ158" s="5"/>
      <c r="AK158" s="5"/>
      <c r="AL158" s="5"/>
      <c r="AM158" s="5">
        <v>0</v>
      </c>
    </row>
    <row r="159" spans="1:39" ht="15.75" customHeight="1" x14ac:dyDescent="0.25">
      <c r="B159" s="49">
        <f t="shared" si="28"/>
        <v>200</v>
      </c>
      <c r="C159" s="49">
        <f t="shared" si="30"/>
        <v>250</v>
      </c>
      <c r="D159" s="5">
        <v>0</v>
      </c>
      <c r="E159" s="5"/>
      <c r="F159" s="5"/>
      <c r="G159" s="5"/>
      <c r="H159" s="5"/>
      <c r="I159" s="5">
        <v>0</v>
      </c>
      <c r="J159" s="5"/>
      <c r="K159" s="5"/>
      <c r="L159" s="5"/>
      <c r="M159" s="5"/>
      <c r="N159" s="5">
        <v>0</v>
      </c>
      <c r="O159" s="5"/>
      <c r="P159" s="5"/>
      <c r="Q159" s="5"/>
      <c r="R159" s="5"/>
      <c r="S159" s="5">
        <v>0</v>
      </c>
      <c r="T159" s="5"/>
      <c r="U159" s="5"/>
      <c r="V159" s="5"/>
      <c r="W159" s="5"/>
      <c r="X159" s="5">
        <v>0</v>
      </c>
      <c r="Y159" s="5"/>
      <c r="Z159" s="5"/>
      <c r="AA159" s="5"/>
      <c r="AB159" s="5"/>
      <c r="AC159" s="5">
        <v>0</v>
      </c>
      <c r="AD159" s="5"/>
      <c r="AE159" s="5"/>
      <c r="AF159" s="5"/>
      <c r="AG159" s="5"/>
      <c r="AH159" s="5">
        <v>0</v>
      </c>
      <c r="AI159" s="5"/>
      <c r="AJ159" s="5"/>
      <c r="AK159" s="5"/>
      <c r="AL159" s="5"/>
      <c r="AM159" s="5">
        <v>0</v>
      </c>
    </row>
    <row r="160" spans="1:39" ht="15.75" customHeight="1" x14ac:dyDescent="0.25">
      <c r="B160" s="49">
        <f t="shared" si="28"/>
        <v>250</v>
      </c>
      <c r="C160" s="49">
        <f t="shared" si="30"/>
        <v>300</v>
      </c>
      <c r="D160" s="5">
        <v>0</v>
      </c>
      <c r="E160" s="5"/>
      <c r="F160" s="5"/>
      <c r="G160" s="5"/>
      <c r="H160" s="5"/>
      <c r="I160" s="5">
        <v>0</v>
      </c>
      <c r="J160" s="5"/>
      <c r="K160" s="5"/>
      <c r="L160" s="5"/>
      <c r="M160" s="5"/>
      <c r="N160" s="5">
        <v>0</v>
      </c>
      <c r="O160" s="5"/>
      <c r="P160" s="5"/>
      <c r="Q160" s="5"/>
      <c r="R160" s="5"/>
      <c r="S160" s="5">
        <v>0</v>
      </c>
      <c r="T160" s="5"/>
      <c r="U160" s="5"/>
      <c r="V160" s="5"/>
      <c r="W160" s="5"/>
      <c r="X160" s="5">
        <v>0</v>
      </c>
      <c r="Y160" s="5"/>
      <c r="Z160" s="5"/>
      <c r="AA160" s="5"/>
      <c r="AB160" s="5"/>
      <c r="AC160" s="5">
        <v>0</v>
      </c>
      <c r="AD160" s="5"/>
      <c r="AE160" s="5"/>
      <c r="AF160" s="5"/>
      <c r="AG160" s="5"/>
      <c r="AH160" s="5">
        <v>0</v>
      </c>
      <c r="AI160" s="5"/>
      <c r="AJ160" s="5"/>
      <c r="AK160" s="5"/>
      <c r="AL160" s="5"/>
      <c r="AM160" s="5">
        <v>0</v>
      </c>
    </row>
    <row r="161" spans="2:39" ht="15.75" customHeight="1" x14ac:dyDescent="0.25">
      <c r="B161" s="49">
        <f t="shared" si="28"/>
        <v>300</v>
      </c>
      <c r="C161" s="49">
        <f t="shared" si="30"/>
        <v>350</v>
      </c>
      <c r="D161" s="5">
        <v>0</v>
      </c>
      <c r="E161" s="5"/>
      <c r="F161" s="5"/>
      <c r="G161" s="5"/>
      <c r="H161" s="5"/>
      <c r="I161" s="5">
        <v>0</v>
      </c>
      <c r="J161" s="5"/>
      <c r="K161" s="5"/>
      <c r="L161" s="5"/>
      <c r="M161" s="5"/>
      <c r="N161" s="5">
        <v>0</v>
      </c>
      <c r="O161" s="5"/>
      <c r="P161" s="5"/>
      <c r="Q161" s="5"/>
      <c r="R161" s="5"/>
      <c r="S161" s="5">
        <v>0</v>
      </c>
      <c r="T161" s="5"/>
      <c r="U161" s="5"/>
      <c r="V161" s="5"/>
      <c r="W161" s="5"/>
      <c r="X161" s="5">
        <v>0</v>
      </c>
      <c r="Y161" s="5"/>
      <c r="Z161" s="5"/>
      <c r="AA161" s="5"/>
      <c r="AB161" s="5"/>
      <c r="AC161" s="5">
        <v>0</v>
      </c>
      <c r="AD161" s="5"/>
      <c r="AE161" s="5"/>
      <c r="AF161" s="5"/>
      <c r="AG161" s="5"/>
      <c r="AH161" s="5">
        <v>0</v>
      </c>
      <c r="AI161" s="5"/>
      <c r="AJ161" s="5"/>
      <c r="AK161" s="5"/>
      <c r="AL161" s="5"/>
      <c r="AM161" s="5">
        <v>0</v>
      </c>
    </row>
    <row r="162" spans="2:39" ht="15.75" customHeight="1" x14ac:dyDescent="0.25">
      <c r="B162" s="49">
        <f t="shared" si="28"/>
        <v>350</v>
      </c>
      <c r="C162" s="49">
        <f t="shared" si="30"/>
        <v>400</v>
      </c>
      <c r="D162" s="5">
        <v>0</v>
      </c>
      <c r="E162" s="5"/>
      <c r="F162" s="5"/>
      <c r="G162" s="5"/>
      <c r="H162" s="5"/>
      <c r="I162" s="5">
        <v>0</v>
      </c>
      <c r="J162" s="5"/>
      <c r="K162" s="5"/>
      <c r="L162" s="5"/>
      <c r="M162" s="5"/>
      <c r="N162" s="5">
        <v>0</v>
      </c>
      <c r="O162" s="5"/>
      <c r="P162" s="5"/>
      <c r="Q162" s="5"/>
      <c r="R162" s="5"/>
      <c r="S162" s="5">
        <v>0</v>
      </c>
      <c r="T162" s="5"/>
      <c r="U162" s="5"/>
      <c r="V162" s="5"/>
      <c r="W162" s="5"/>
      <c r="X162" s="5">
        <v>0</v>
      </c>
      <c r="Y162" s="5"/>
      <c r="Z162" s="5"/>
      <c r="AA162" s="5"/>
      <c r="AB162" s="5"/>
      <c r="AC162" s="5">
        <v>0</v>
      </c>
      <c r="AD162" s="5"/>
      <c r="AE162" s="5"/>
      <c r="AF162" s="5"/>
      <c r="AG162" s="5"/>
      <c r="AH162" s="5">
        <v>0</v>
      </c>
      <c r="AI162" s="5"/>
      <c r="AJ162" s="5"/>
      <c r="AK162" s="5"/>
      <c r="AL162" s="5"/>
      <c r="AM162" s="5">
        <v>0</v>
      </c>
    </row>
    <row r="163" spans="2:39" ht="15.75" customHeight="1" x14ac:dyDescent="0.25">
      <c r="B163" s="49">
        <f t="shared" si="28"/>
        <v>400</v>
      </c>
      <c r="C163" s="49">
        <f t="shared" si="30"/>
        <v>450</v>
      </c>
      <c r="D163" s="5">
        <v>0</v>
      </c>
      <c r="E163" s="5"/>
      <c r="F163" s="5"/>
      <c r="G163" s="5"/>
      <c r="H163" s="5"/>
      <c r="I163" s="5">
        <v>0</v>
      </c>
      <c r="J163" s="5"/>
      <c r="K163" s="5"/>
      <c r="L163" s="5"/>
      <c r="M163" s="5"/>
      <c r="N163" s="5">
        <v>0</v>
      </c>
      <c r="O163" s="5"/>
      <c r="P163" s="5"/>
      <c r="Q163" s="5"/>
      <c r="R163" s="5"/>
      <c r="S163" s="5">
        <v>0</v>
      </c>
      <c r="T163" s="5"/>
      <c r="U163" s="5"/>
      <c r="V163" s="5"/>
      <c r="W163" s="5"/>
      <c r="X163" s="5">
        <v>0</v>
      </c>
      <c r="Y163" s="5"/>
      <c r="Z163" s="5"/>
      <c r="AA163" s="5"/>
      <c r="AB163" s="5"/>
      <c r="AC163" s="5">
        <v>0</v>
      </c>
      <c r="AD163" s="5"/>
      <c r="AE163" s="5"/>
      <c r="AF163" s="5"/>
      <c r="AG163" s="5"/>
      <c r="AH163" s="5">
        <v>0</v>
      </c>
      <c r="AI163" s="5"/>
      <c r="AJ163" s="5"/>
      <c r="AK163" s="5"/>
      <c r="AL163" s="5"/>
      <c r="AM163" s="5">
        <v>0</v>
      </c>
    </row>
    <row r="164" spans="2:39" ht="15.75" customHeight="1" x14ac:dyDescent="0.25">
      <c r="B164" s="49">
        <f t="shared" si="28"/>
        <v>450</v>
      </c>
      <c r="C164" s="49">
        <f t="shared" si="30"/>
        <v>500</v>
      </c>
      <c r="D164" s="5">
        <v>0</v>
      </c>
      <c r="E164" s="5"/>
      <c r="F164" s="5"/>
      <c r="G164" s="5"/>
      <c r="H164" s="5"/>
      <c r="I164" s="5">
        <v>0</v>
      </c>
      <c r="J164" s="5"/>
      <c r="K164" s="5"/>
      <c r="L164" s="5"/>
      <c r="M164" s="5"/>
      <c r="N164" s="5">
        <v>0</v>
      </c>
      <c r="O164" s="5"/>
      <c r="P164" s="5"/>
      <c r="Q164" s="5"/>
      <c r="R164" s="5"/>
      <c r="S164" s="5">
        <v>0</v>
      </c>
      <c r="T164" s="5"/>
      <c r="U164" s="5"/>
      <c r="V164" s="5"/>
      <c r="W164" s="5"/>
      <c r="X164" s="5">
        <v>0</v>
      </c>
      <c r="Y164" s="5"/>
      <c r="Z164" s="5"/>
      <c r="AA164" s="5"/>
      <c r="AB164" s="5"/>
      <c r="AC164" s="5">
        <v>0</v>
      </c>
      <c r="AD164" s="5"/>
      <c r="AE164" s="5"/>
      <c r="AF164" s="5"/>
      <c r="AG164" s="5"/>
      <c r="AH164" s="5">
        <v>0</v>
      </c>
      <c r="AI164" s="5"/>
      <c r="AJ164" s="5"/>
      <c r="AK164" s="5"/>
      <c r="AL164" s="5"/>
      <c r="AM164" s="5">
        <v>0</v>
      </c>
    </row>
    <row r="165" spans="2:39" ht="15.75" customHeight="1" x14ac:dyDescent="0.25">
      <c r="B165" s="49">
        <f t="shared" si="28"/>
        <v>500</v>
      </c>
      <c r="C165" s="49">
        <f t="shared" si="30"/>
        <v>550</v>
      </c>
      <c r="D165" s="5">
        <v>0</v>
      </c>
      <c r="E165" s="5"/>
      <c r="F165" s="5"/>
      <c r="G165" s="5"/>
      <c r="H165" s="5"/>
      <c r="I165" s="5">
        <v>0</v>
      </c>
      <c r="J165" s="5"/>
      <c r="K165" s="5"/>
      <c r="L165" s="5"/>
      <c r="M165" s="5"/>
      <c r="N165" s="5">
        <v>0</v>
      </c>
      <c r="O165" s="5"/>
      <c r="P165" s="5"/>
      <c r="Q165" s="5"/>
      <c r="R165" s="5"/>
      <c r="S165" s="5">
        <v>0</v>
      </c>
      <c r="T165" s="5"/>
      <c r="U165" s="5"/>
      <c r="V165" s="5"/>
      <c r="W165" s="5"/>
      <c r="X165" s="5">
        <v>0</v>
      </c>
      <c r="Y165" s="5"/>
      <c r="Z165" s="5"/>
      <c r="AA165" s="5"/>
      <c r="AB165" s="5"/>
      <c r="AC165" s="5">
        <v>0</v>
      </c>
      <c r="AD165" s="5"/>
      <c r="AE165" s="5"/>
      <c r="AF165" s="5"/>
      <c r="AG165" s="5"/>
      <c r="AH165" s="5">
        <v>0</v>
      </c>
      <c r="AI165" s="5"/>
      <c r="AJ165" s="5"/>
      <c r="AK165" s="5"/>
      <c r="AL165" s="5"/>
      <c r="AM165" s="5">
        <v>0</v>
      </c>
    </row>
    <row r="166" spans="2:39" ht="15.75" customHeight="1" x14ac:dyDescent="0.25">
      <c r="B166" s="49">
        <f t="shared" si="28"/>
        <v>550</v>
      </c>
      <c r="C166" s="49">
        <f t="shared" si="30"/>
        <v>600</v>
      </c>
      <c r="D166" s="5">
        <v>0</v>
      </c>
      <c r="E166" s="5"/>
      <c r="F166" s="5"/>
      <c r="G166" s="5"/>
      <c r="H166" s="5"/>
      <c r="I166" s="5">
        <v>0</v>
      </c>
      <c r="J166" s="5"/>
      <c r="K166" s="5"/>
      <c r="L166" s="5"/>
      <c r="M166" s="5"/>
      <c r="N166" s="5">
        <v>0</v>
      </c>
      <c r="O166" s="5"/>
      <c r="P166" s="5"/>
      <c r="Q166" s="5"/>
      <c r="R166" s="5"/>
      <c r="S166" s="5">
        <v>0</v>
      </c>
      <c r="T166" s="5"/>
      <c r="U166" s="5"/>
      <c r="V166" s="5"/>
      <c r="W166" s="5"/>
      <c r="X166" s="5">
        <v>0</v>
      </c>
      <c r="Y166" s="5"/>
      <c r="Z166" s="5"/>
      <c r="AA166" s="5"/>
      <c r="AB166" s="5"/>
      <c r="AC166" s="5">
        <v>0</v>
      </c>
      <c r="AD166" s="5"/>
      <c r="AE166" s="5"/>
      <c r="AF166" s="5"/>
      <c r="AG166" s="5"/>
      <c r="AH166" s="5">
        <v>0</v>
      </c>
      <c r="AI166" s="5"/>
      <c r="AJ166" s="5"/>
      <c r="AK166" s="5"/>
      <c r="AL166" s="5"/>
      <c r="AM166" s="5">
        <v>0</v>
      </c>
    </row>
    <row r="167" spans="2:39" ht="15.75" customHeight="1" x14ac:dyDescent="0.25">
      <c r="B167" s="49">
        <f t="shared" si="28"/>
        <v>600</v>
      </c>
      <c r="C167" s="49">
        <f t="shared" si="30"/>
        <v>650</v>
      </c>
      <c r="D167" s="5">
        <v>0</v>
      </c>
      <c r="E167" s="5"/>
      <c r="F167" s="5"/>
      <c r="G167" s="5"/>
      <c r="H167" s="5"/>
      <c r="I167" s="5">
        <v>0</v>
      </c>
      <c r="J167" s="5"/>
      <c r="K167" s="5"/>
      <c r="L167" s="5"/>
      <c r="M167" s="5"/>
      <c r="N167" s="5">
        <v>0</v>
      </c>
      <c r="O167" s="5"/>
      <c r="P167" s="5"/>
      <c r="Q167" s="5"/>
      <c r="R167" s="5"/>
      <c r="S167" s="5">
        <v>0</v>
      </c>
      <c r="T167" s="5"/>
      <c r="U167" s="5"/>
      <c r="V167" s="5"/>
      <c r="W167" s="5"/>
      <c r="X167" s="5">
        <v>0</v>
      </c>
      <c r="Y167" s="5"/>
      <c r="Z167" s="5"/>
      <c r="AA167" s="5"/>
      <c r="AB167" s="5"/>
      <c r="AC167" s="5">
        <v>0</v>
      </c>
      <c r="AD167" s="5"/>
      <c r="AE167" s="5"/>
      <c r="AF167" s="5"/>
      <c r="AG167" s="5"/>
      <c r="AH167" s="5">
        <v>0</v>
      </c>
      <c r="AI167" s="5"/>
      <c r="AJ167" s="5"/>
      <c r="AK167" s="5"/>
      <c r="AL167" s="5"/>
      <c r="AM167" s="5">
        <v>0</v>
      </c>
    </row>
    <row r="168" spans="2:39" ht="15.75" customHeight="1" x14ac:dyDescent="0.25">
      <c r="B168" s="49">
        <f t="shared" si="28"/>
        <v>650</v>
      </c>
      <c r="C168" s="49">
        <f t="shared" si="30"/>
        <v>700</v>
      </c>
      <c r="D168" s="5">
        <v>0</v>
      </c>
      <c r="E168" s="5"/>
      <c r="F168" s="5"/>
      <c r="G168" s="5"/>
      <c r="H168" s="5"/>
      <c r="I168" s="5">
        <v>0</v>
      </c>
      <c r="J168" s="5"/>
      <c r="K168" s="5"/>
      <c r="L168" s="5"/>
      <c r="M168" s="5"/>
      <c r="N168" s="5">
        <v>0</v>
      </c>
      <c r="O168" s="5"/>
      <c r="P168" s="5"/>
      <c r="Q168" s="5"/>
      <c r="R168" s="5"/>
      <c r="S168" s="5">
        <v>0</v>
      </c>
      <c r="T168" s="5"/>
      <c r="U168" s="5"/>
      <c r="V168" s="5"/>
      <c r="W168" s="5"/>
      <c r="X168" s="5">
        <v>0</v>
      </c>
      <c r="Y168" s="5"/>
      <c r="Z168" s="5"/>
      <c r="AA168" s="5"/>
      <c r="AB168" s="5"/>
      <c r="AC168" s="5">
        <v>0</v>
      </c>
      <c r="AD168" s="5"/>
      <c r="AE168" s="5"/>
      <c r="AF168" s="5"/>
      <c r="AG168" s="5"/>
      <c r="AH168" s="5">
        <v>0</v>
      </c>
      <c r="AI168" s="5"/>
      <c r="AJ168" s="5"/>
      <c r="AK168" s="5"/>
      <c r="AL168" s="5"/>
      <c r="AM168" s="5">
        <v>0</v>
      </c>
    </row>
    <row r="169" spans="2:39" ht="15.75" customHeight="1" x14ac:dyDescent="0.25">
      <c r="B169" s="49">
        <f t="shared" si="28"/>
        <v>700</v>
      </c>
      <c r="C169" s="49">
        <f t="shared" si="30"/>
        <v>750</v>
      </c>
      <c r="D169" s="5">
        <v>0</v>
      </c>
      <c r="E169" s="5"/>
      <c r="F169" s="5"/>
      <c r="G169" s="5"/>
      <c r="H169" s="5"/>
      <c r="I169" s="5">
        <v>0</v>
      </c>
      <c r="J169" s="5"/>
      <c r="K169" s="5"/>
      <c r="L169" s="5"/>
      <c r="M169" s="5"/>
      <c r="N169" s="5">
        <v>0</v>
      </c>
      <c r="O169" s="5"/>
      <c r="P169" s="5"/>
      <c r="Q169" s="5"/>
      <c r="R169" s="5"/>
      <c r="S169" s="5">
        <v>0</v>
      </c>
      <c r="T169" s="5"/>
      <c r="U169" s="5"/>
      <c r="V169" s="5"/>
      <c r="W169" s="5"/>
      <c r="X169" s="5">
        <v>0</v>
      </c>
      <c r="Y169" s="5"/>
      <c r="Z169" s="5"/>
      <c r="AA169" s="5"/>
      <c r="AB169" s="5"/>
      <c r="AC169" s="5">
        <v>0</v>
      </c>
      <c r="AD169" s="5"/>
      <c r="AE169" s="5"/>
      <c r="AF169" s="5"/>
      <c r="AG169" s="5"/>
      <c r="AH169" s="5">
        <v>0</v>
      </c>
      <c r="AI169" s="5"/>
      <c r="AJ169" s="5"/>
      <c r="AK169" s="5"/>
      <c r="AL169" s="5"/>
      <c r="AM169" s="5">
        <v>0</v>
      </c>
    </row>
    <row r="170" spans="2:39" ht="15.75" customHeight="1" x14ac:dyDescent="0.25">
      <c r="B170" s="49">
        <f t="shared" si="28"/>
        <v>750</v>
      </c>
      <c r="C170" s="49">
        <f t="shared" si="30"/>
        <v>800</v>
      </c>
      <c r="D170" s="5">
        <v>0</v>
      </c>
      <c r="E170" s="5"/>
      <c r="F170" s="5"/>
      <c r="G170" s="5"/>
      <c r="H170" s="5"/>
      <c r="I170" s="5">
        <v>0</v>
      </c>
      <c r="J170" s="5"/>
      <c r="K170" s="5"/>
      <c r="L170" s="5"/>
      <c r="M170" s="5"/>
      <c r="N170" s="5">
        <v>0</v>
      </c>
      <c r="O170" s="5"/>
      <c r="P170" s="5"/>
      <c r="Q170" s="5"/>
      <c r="R170" s="5"/>
      <c r="S170" s="5">
        <v>0</v>
      </c>
      <c r="T170" s="5"/>
      <c r="U170" s="5"/>
      <c r="V170" s="5"/>
      <c r="W170" s="5"/>
      <c r="X170" s="5">
        <v>0</v>
      </c>
      <c r="Y170" s="5"/>
      <c r="Z170" s="5"/>
      <c r="AA170" s="5"/>
      <c r="AB170" s="5"/>
      <c r="AC170" s="5">
        <v>0</v>
      </c>
      <c r="AD170" s="5"/>
      <c r="AE170" s="5"/>
      <c r="AF170" s="5"/>
      <c r="AG170" s="5"/>
      <c r="AH170" s="5">
        <v>0</v>
      </c>
      <c r="AI170" s="5"/>
      <c r="AJ170" s="5"/>
      <c r="AK170" s="5"/>
      <c r="AL170" s="5"/>
      <c r="AM170" s="5">
        <v>0</v>
      </c>
    </row>
    <row r="171" spans="2:39" ht="15.75" customHeight="1" x14ac:dyDescent="0.25">
      <c r="B171" s="49">
        <f t="shared" si="28"/>
        <v>800</v>
      </c>
      <c r="C171" s="49">
        <f t="shared" si="30"/>
        <v>850</v>
      </c>
      <c r="D171" s="5">
        <v>0</v>
      </c>
      <c r="E171" s="5"/>
      <c r="F171" s="5"/>
      <c r="G171" s="5"/>
      <c r="H171" s="5"/>
      <c r="I171" s="5">
        <v>0</v>
      </c>
      <c r="J171" s="5"/>
      <c r="K171" s="5"/>
      <c r="L171" s="5"/>
      <c r="M171" s="5"/>
      <c r="N171" s="5">
        <v>0</v>
      </c>
      <c r="O171" s="5"/>
      <c r="P171" s="5"/>
      <c r="Q171" s="5"/>
      <c r="R171" s="5"/>
      <c r="S171" s="5">
        <v>0</v>
      </c>
      <c r="T171" s="5"/>
      <c r="U171" s="5"/>
      <c r="V171" s="5"/>
      <c r="W171" s="5"/>
      <c r="X171" s="5">
        <v>0</v>
      </c>
      <c r="Y171" s="5"/>
      <c r="Z171" s="5"/>
      <c r="AA171" s="5"/>
      <c r="AB171" s="5"/>
      <c r="AC171" s="5">
        <v>0</v>
      </c>
      <c r="AD171" s="5"/>
      <c r="AE171" s="5"/>
      <c r="AF171" s="5"/>
      <c r="AG171" s="5"/>
      <c r="AH171" s="5">
        <v>0</v>
      </c>
      <c r="AI171" s="5"/>
      <c r="AJ171" s="5"/>
      <c r="AK171" s="5"/>
      <c r="AL171" s="5"/>
      <c r="AM171" s="5">
        <v>0</v>
      </c>
    </row>
    <row r="172" spans="2:39" ht="15.75" customHeight="1" x14ac:dyDescent="0.25">
      <c r="B172" s="49">
        <f t="shared" si="28"/>
        <v>850</v>
      </c>
      <c r="C172" s="49">
        <f t="shared" si="30"/>
        <v>900</v>
      </c>
      <c r="D172" s="5">
        <v>0</v>
      </c>
      <c r="E172" s="5"/>
      <c r="F172" s="5"/>
      <c r="G172" s="5"/>
      <c r="H172" s="5"/>
      <c r="I172" s="5">
        <v>0</v>
      </c>
      <c r="J172" s="5"/>
      <c r="K172" s="5"/>
      <c r="L172" s="5"/>
      <c r="M172" s="5"/>
      <c r="N172" s="5">
        <v>0</v>
      </c>
      <c r="O172" s="5"/>
      <c r="P172" s="5"/>
      <c r="Q172" s="5"/>
      <c r="R172" s="5"/>
      <c r="S172" s="5">
        <v>0</v>
      </c>
      <c r="T172" s="5"/>
      <c r="U172" s="5"/>
      <c r="V172" s="5"/>
      <c r="W172" s="5"/>
      <c r="X172" s="5">
        <v>0</v>
      </c>
      <c r="Y172" s="5"/>
      <c r="Z172" s="5"/>
      <c r="AA172" s="5"/>
      <c r="AB172" s="5"/>
      <c r="AC172" s="5">
        <v>0</v>
      </c>
      <c r="AD172" s="5"/>
      <c r="AE172" s="5"/>
      <c r="AF172" s="5"/>
      <c r="AG172" s="5"/>
      <c r="AH172" s="5">
        <v>0</v>
      </c>
      <c r="AI172" s="5"/>
      <c r="AJ172" s="5"/>
      <c r="AK172" s="5"/>
      <c r="AL172" s="5"/>
      <c r="AM172" s="5">
        <v>0</v>
      </c>
    </row>
    <row r="173" spans="2:39" ht="15.75" customHeight="1" x14ac:dyDescent="0.25">
      <c r="B173" s="49">
        <f t="shared" si="28"/>
        <v>900</v>
      </c>
      <c r="C173" s="49">
        <f t="shared" si="30"/>
        <v>950</v>
      </c>
      <c r="D173" s="5">
        <v>0</v>
      </c>
      <c r="E173" s="5"/>
      <c r="F173" s="5"/>
      <c r="G173" s="5"/>
      <c r="H173" s="5"/>
      <c r="I173" s="5">
        <v>0</v>
      </c>
      <c r="J173" s="5"/>
      <c r="K173" s="5"/>
      <c r="L173" s="5"/>
      <c r="M173" s="5"/>
      <c r="N173" s="5">
        <v>0</v>
      </c>
      <c r="O173" s="5"/>
      <c r="P173" s="5"/>
      <c r="Q173" s="5"/>
      <c r="R173" s="5"/>
      <c r="S173" s="5">
        <v>0</v>
      </c>
      <c r="T173" s="5"/>
      <c r="U173" s="5"/>
      <c r="V173" s="5"/>
      <c r="W173" s="5"/>
      <c r="X173" s="5">
        <v>0</v>
      </c>
      <c r="Y173" s="5"/>
      <c r="Z173" s="5"/>
      <c r="AA173" s="5"/>
      <c r="AB173" s="5"/>
      <c r="AC173" s="5">
        <v>0</v>
      </c>
      <c r="AD173" s="5"/>
      <c r="AE173" s="5"/>
      <c r="AF173" s="5"/>
      <c r="AG173" s="5"/>
      <c r="AH173" s="5">
        <v>0</v>
      </c>
      <c r="AI173" s="5"/>
      <c r="AJ173" s="5"/>
      <c r="AK173" s="5"/>
      <c r="AL173" s="5"/>
      <c r="AM173" s="5">
        <v>0</v>
      </c>
    </row>
    <row r="174" spans="2:39" ht="15.75" customHeight="1" x14ac:dyDescent="0.25">
      <c r="B174" s="49">
        <f t="shared" si="28"/>
        <v>950</v>
      </c>
      <c r="C174" s="49">
        <f t="shared" si="30"/>
        <v>1000</v>
      </c>
      <c r="D174" s="5">
        <v>0</v>
      </c>
      <c r="E174" s="5"/>
      <c r="F174" s="5"/>
      <c r="G174" s="5"/>
      <c r="H174" s="5"/>
      <c r="I174" s="5">
        <v>0</v>
      </c>
      <c r="J174" s="5"/>
      <c r="K174" s="5"/>
      <c r="L174" s="5"/>
      <c r="M174" s="5"/>
      <c r="N174" s="5">
        <v>0</v>
      </c>
      <c r="O174" s="5"/>
      <c r="P174" s="5"/>
      <c r="Q174" s="5"/>
      <c r="R174" s="5"/>
      <c r="S174" s="5">
        <v>0</v>
      </c>
      <c r="T174" s="5"/>
      <c r="U174" s="5"/>
      <c r="V174" s="5"/>
      <c r="W174" s="5"/>
      <c r="X174" s="5">
        <v>0</v>
      </c>
      <c r="Y174" s="5"/>
      <c r="Z174" s="5"/>
      <c r="AA174" s="5"/>
      <c r="AB174" s="5"/>
      <c r="AC174" s="5">
        <v>0</v>
      </c>
      <c r="AD174" s="5"/>
      <c r="AE174" s="5"/>
      <c r="AF174" s="5"/>
      <c r="AG174" s="5"/>
      <c r="AH174" s="5">
        <v>0</v>
      </c>
      <c r="AI174" s="5"/>
      <c r="AJ174" s="5"/>
      <c r="AK174" s="5"/>
      <c r="AL174" s="5"/>
      <c r="AM174" s="5">
        <v>0</v>
      </c>
    </row>
    <row r="175" spans="2:39" ht="15.75" customHeight="1" x14ac:dyDescent="0.25">
      <c r="B175" s="49">
        <f t="shared" si="28"/>
        <v>1000</v>
      </c>
      <c r="C175" s="49">
        <f t="shared" si="30"/>
        <v>1050</v>
      </c>
      <c r="D175" s="5">
        <v>0</v>
      </c>
      <c r="E175" s="5"/>
      <c r="F175" s="5"/>
      <c r="G175" s="5"/>
      <c r="H175" s="5"/>
      <c r="I175" s="5">
        <v>0</v>
      </c>
      <c r="J175" s="5"/>
      <c r="K175" s="5"/>
      <c r="L175" s="5"/>
      <c r="M175" s="5"/>
      <c r="N175" s="5">
        <v>0</v>
      </c>
      <c r="O175" s="5"/>
      <c r="P175" s="5"/>
      <c r="Q175" s="5"/>
      <c r="R175" s="5"/>
      <c r="S175" s="5">
        <v>0</v>
      </c>
      <c r="T175" s="5"/>
      <c r="U175" s="5"/>
      <c r="V175" s="5"/>
      <c r="W175" s="5"/>
      <c r="X175" s="5">
        <v>0</v>
      </c>
      <c r="Y175" s="5"/>
      <c r="Z175" s="5"/>
      <c r="AA175" s="5"/>
      <c r="AB175" s="5"/>
      <c r="AC175" s="5">
        <v>0</v>
      </c>
      <c r="AD175" s="5"/>
      <c r="AE175" s="5"/>
      <c r="AF175" s="5"/>
      <c r="AG175" s="5"/>
      <c r="AH175" s="5">
        <v>0</v>
      </c>
      <c r="AI175" s="5"/>
      <c r="AJ175" s="5"/>
      <c r="AK175" s="5"/>
      <c r="AL175" s="5"/>
      <c r="AM175" s="5">
        <v>0</v>
      </c>
    </row>
    <row r="176" spans="2:39" ht="15.75" customHeight="1" x14ac:dyDescent="0.25">
      <c r="B176" s="49">
        <f t="shared" si="28"/>
        <v>1050</v>
      </c>
      <c r="C176" s="49">
        <f t="shared" si="30"/>
        <v>1100</v>
      </c>
      <c r="D176" s="5">
        <v>0</v>
      </c>
      <c r="E176" s="5"/>
      <c r="F176" s="5"/>
      <c r="G176" s="5"/>
      <c r="H176" s="5"/>
      <c r="I176" s="5">
        <v>0</v>
      </c>
      <c r="J176" s="5"/>
      <c r="K176" s="5"/>
      <c r="L176" s="5"/>
      <c r="M176" s="5"/>
      <c r="N176" s="5">
        <v>0</v>
      </c>
      <c r="O176" s="5"/>
      <c r="P176" s="5"/>
      <c r="Q176" s="5"/>
      <c r="R176" s="5"/>
      <c r="S176" s="5">
        <v>0</v>
      </c>
      <c r="T176" s="5"/>
      <c r="U176" s="5"/>
      <c r="V176" s="5"/>
      <c r="W176" s="5"/>
      <c r="X176" s="5">
        <v>0</v>
      </c>
      <c r="Y176" s="5"/>
      <c r="Z176" s="5"/>
      <c r="AA176" s="5"/>
      <c r="AB176" s="5"/>
      <c r="AC176" s="5">
        <v>0</v>
      </c>
      <c r="AD176" s="5"/>
      <c r="AE176" s="5"/>
      <c r="AF176" s="5"/>
      <c r="AG176" s="5"/>
      <c r="AH176" s="5">
        <v>0</v>
      </c>
      <c r="AI176" s="5"/>
      <c r="AJ176" s="5"/>
      <c r="AK176" s="5"/>
      <c r="AL176" s="5"/>
      <c r="AM176" s="5">
        <v>0</v>
      </c>
    </row>
    <row r="177" spans="2:39" ht="15.75" customHeight="1" x14ac:dyDescent="0.25">
      <c r="B177" s="49">
        <f t="shared" si="28"/>
        <v>1100</v>
      </c>
      <c r="C177" s="49">
        <f t="shared" si="30"/>
        <v>1150</v>
      </c>
      <c r="D177" s="5">
        <v>0</v>
      </c>
      <c r="E177" s="5"/>
      <c r="F177" s="5"/>
      <c r="G177" s="5"/>
      <c r="H177" s="5"/>
      <c r="I177" s="5">
        <v>0</v>
      </c>
      <c r="J177" s="5"/>
      <c r="K177" s="5"/>
      <c r="L177" s="5"/>
      <c r="M177" s="5"/>
      <c r="N177" s="5">
        <v>0</v>
      </c>
      <c r="O177" s="5"/>
      <c r="P177" s="5"/>
      <c r="Q177" s="5"/>
      <c r="R177" s="5"/>
      <c r="S177" s="5">
        <v>0</v>
      </c>
      <c r="T177" s="5"/>
      <c r="U177" s="5"/>
      <c r="V177" s="5"/>
      <c r="W177" s="5"/>
      <c r="X177" s="5">
        <v>0</v>
      </c>
      <c r="Y177" s="5"/>
      <c r="Z177" s="5"/>
      <c r="AA177" s="5"/>
      <c r="AB177" s="5"/>
      <c r="AC177" s="5">
        <v>0</v>
      </c>
      <c r="AD177" s="5"/>
      <c r="AE177" s="5"/>
      <c r="AF177" s="5"/>
      <c r="AG177" s="5"/>
      <c r="AH177" s="5">
        <v>0</v>
      </c>
      <c r="AI177" s="5"/>
      <c r="AJ177" s="5"/>
      <c r="AK177" s="5"/>
      <c r="AL177" s="5"/>
      <c r="AM177" s="5">
        <v>0</v>
      </c>
    </row>
    <row r="178" spans="2:39" ht="15.75" customHeight="1" x14ac:dyDescent="0.25">
      <c r="B178" s="49">
        <f t="shared" si="28"/>
        <v>1150</v>
      </c>
      <c r="C178" s="49">
        <f t="shared" si="30"/>
        <v>1200</v>
      </c>
      <c r="D178" s="5">
        <v>0</v>
      </c>
      <c r="E178" s="5"/>
      <c r="F178" s="5"/>
      <c r="G178" s="5"/>
      <c r="H178" s="5"/>
      <c r="I178" s="5">
        <v>0</v>
      </c>
      <c r="J178" s="5"/>
      <c r="K178" s="5"/>
      <c r="L178" s="5"/>
      <c r="M178" s="5"/>
      <c r="N178" s="5">
        <v>0</v>
      </c>
      <c r="O178" s="5"/>
      <c r="P178" s="5"/>
      <c r="Q178" s="5"/>
      <c r="R178" s="5"/>
      <c r="S178" s="5">
        <v>0</v>
      </c>
      <c r="T178" s="5"/>
      <c r="U178" s="5"/>
      <c r="V178" s="5"/>
      <c r="W178" s="5"/>
      <c r="X178" s="5">
        <v>0</v>
      </c>
      <c r="Y178" s="5"/>
      <c r="Z178" s="5"/>
      <c r="AA178" s="5"/>
      <c r="AB178" s="5"/>
      <c r="AC178" s="5">
        <v>0</v>
      </c>
      <c r="AD178" s="5"/>
      <c r="AE178" s="5"/>
      <c r="AF178" s="5"/>
      <c r="AG178" s="5"/>
      <c r="AH178" s="5">
        <v>0</v>
      </c>
      <c r="AI178" s="5"/>
      <c r="AJ178" s="5"/>
      <c r="AK178" s="5"/>
      <c r="AL178" s="5"/>
      <c r="AM178" s="5">
        <v>0</v>
      </c>
    </row>
    <row r="179" spans="2:39" ht="15.75" customHeight="1" x14ac:dyDescent="0.25">
      <c r="B179" s="49">
        <f t="shared" si="28"/>
        <v>1200</v>
      </c>
      <c r="C179" s="49">
        <f t="shared" si="30"/>
        <v>1250</v>
      </c>
      <c r="D179" s="5">
        <v>0</v>
      </c>
      <c r="E179" s="5"/>
      <c r="F179" s="5"/>
      <c r="G179" s="5"/>
      <c r="H179" s="5"/>
      <c r="I179" s="5">
        <v>0</v>
      </c>
      <c r="J179" s="5"/>
      <c r="K179" s="5"/>
      <c r="L179" s="5"/>
      <c r="M179" s="5"/>
      <c r="N179" s="5">
        <v>0</v>
      </c>
      <c r="O179" s="5"/>
      <c r="P179" s="5"/>
      <c r="Q179" s="5"/>
      <c r="R179" s="5"/>
      <c r="S179" s="5">
        <v>0</v>
      </c>
      <c r="T179" s="5"/>
      <c r="U179" s="5"/>
      <c r="V179" s="5"/>
      <c r="W179" s="5"/>
      <c r="X179" s="5">
        <v>0</v>
      </c>
      <c r="Y179" s="5"/>
      <c r="Z179" s="5"/>
      <c r="AA179" s="5"/>
      <c r="AB179" s="5"/>
      <c r="AC179" s="5">
        <v>0</v>
      </c>
      <c r="AD179" s="5"/>
      <c r="AE179" s="5"/>
      <c r="AF179" s="5"/>
      <c r="AG179" s="5"/>
      <c r="AH179" s="5">
        <v>0</v>
      </c>
      <c r="AI179" s="5"/>
      <c r="AJ179" s="5"/>
      <c r="AK179" s="5"/>
      <c r="AL179" s="5"/>
      <c r="AM179" s="5">
        <v>0</v>
      </c>
    </row>
    <row r="180" spans="2:39" ht="15.75" customHeight="1" x14ac:dyDescent="0.25">
      <c r="B180" s="49">
        <f t="shared" si="28"/>
        <v>1250</v>
      </c>
      <c r="C180" s="49">
        <f t="shared" si="30"/>
        <v>1300</v>
      </c>
      <c r="D180" s="5">
        <v>0</v>
      </c>
      <c r="E180" s="5"/>
      <c r="F180" s="5"/>
      <c r="G180" s="5"/>
      <c r="H180" s="5"/>
      <c r="I180" s="5">
        <v>0</v>
      </c>
      <c r="J180" s="5"/>
      <c r="K180" s="5"/>
      <c r="L180" s="5"/>
      <c r="M180" s="5"/>
      <c r="N180" s="5">
        <v>0</v>
      </c>
      <c r="O180" s="5"/>
      <c r="P180" s="5"/>
      <c r="Q180" s="5"/>
      <c r="R180" s="5"/>
      <c r="S180" s="5">
        <v>0</v>
      </c>
      <c r="T180" s="5"/>
      <c r="U180" s="5"/>
      <c r="V180" s="5"/>
      <c r="W180" s="5"/>
      <c r="X180" s="5">
        <v>0</v>
      </c>
      <c r="Y180" s="5"/>
      <c r="Z180" s="5"/>
      <c r="AA180" s="5"/>
      <c r="AB180" s="5"/>
      <c r="AC180" s="5">
        <v>0</v>
      </c>
      <c r="AD180" s="5"/>
      <c r="AE180" s="5"/>
      <c r="AF180" s="5"/>
      <c r="AG180" s="5"/>
      <c r="AH180" s="5">
        <v>0</v>
      </c>
      <c r="AI180" s="5"/>
      <c r="AJ180" s="5"/>
      <c r="AK180" s="5"/>
      <c r="AL180" s="5"/>
      <c r="AM180" s="5">
        <v>0</v>
      </c>
    </row>
    <row r="181" spans="2:39" ht="15.75" customHeight="1" x14ac:dyDescent="0.25">
      <c r="B181" s="49">
        <f t="shared" si="28"/>
        <v>1300</v>
      </c>
      <c r="C181" s="49">
        <f t="shared" si="30"/>
        <v>1350</v>
      </c>
      <c r="D181" s="5">
        <v>0</v>
      </c>
      <c r="E181" s="5"/>
      <c r="F181" s="5"/>
      <c r="G181" s="5"/>
      <c r="H181" s="5"/>
      <c r="I181" s="5">
        <v>0</v>
      </c>
      <c r="J181" s="5"/>
      <c r="K181" s="5"/>
      <c r="L181" s="5"/>
      <c r="M181" s="5"/>
      <c r="N181" s="5">
        <v>0</v>
      </c>
      <c r="O181" s="5"/>
      <c r="P181" s="5"/>
      <c r="Q181" s="5"/>
      <c r="R181" s="5"/>
      <c r="S181" s="5">
        <v>0</v>
      </c>
      <c r="T181" s="5"/>
      <c r="U181" s="5"/>
      <c r="V181" s="5"/>
      <c r="W181" s="5"/>
      <c r="X181" s="5">
        <v>0</v>
      </c>
      <c r="Y181" s="5"/>
      <c r="Z181" s="5"/>
      <c r="AA181" s="5"/>
      <c r="AB181" s="5"/>
      <c r="AC181" s="5">
        <v>0</v>
      </c>
      <c r="AD181" s="5"/>
      <c r="AE181" s="5"/>
      <c r="AF181" s="5"/>
      <c r="AG181" s="5"/>
      <c r="AH181" s="5">
        <v>0</v>
      </c>
      <c r="AI181" s="5"/>
      <c r="AJ181" s="5"/>
      <c r="AK181" s="5"/>
      <c r="AL181" s="5"/>
      <c r="AM181" s="5">
        <v>0</v>
      </c>
    </row>
    <row r="182" spans="2:39" ht="15.75" customHeight="1" x14ac:dyDescent="0.25">
      <c r="B182" s="49">
        <f t="shared" si="28"/>
        <v>1350</v>
      </c>
      <c r="C182" s="49">
        <f t="shared" si="30"/>
        <v>1400</v>
      </c>
      <c r="D182" s="5">
        <v>0</v>
      </c>
      <c r="E182" s="5"/>
      <c r="F182" s="5"/>
      <c r="G182" s="5"/>
      <c r="H182" s="5"/>
      <c r="I182" s="5">
        <v>0</v>
      </c>
      <c r="J182" s="5"/>
      <c r="K182" s="5"/>
      <c r="L182" s="5"/>
      <c r="M182" s="5"/>
      <c r="N182" s="5">
        <v>0</v>
      </c>
      <c r="O182" s="5"/>
      <c r="P182" s="5"/>
      <c r="Q182" s="5"/>
      <c r="R182" s="5"/>
      <c r="S182" s="5">
        <v>0</v>
      </c>
      <c r="T182" s="5"/>
      <c r="U182" s="5"/>
      <c r="V182" s="5"/>
      <c r="W182" s="5"/>
      <c r="X182" s="5">
        <v>0</v>
      </c>
      <c r="Y182" s="5"/>
      <c r="Z182" s="5"/>
      <c r="AA182" s="5"/>
      <c r="AB182" s="5"/>
      <c r="AC182" s="5">
        <v>0</v>
      </c>
      <c r="AD182" s="5"/>
      <c r="AE182" s="5"/>
      <c r="AF182" s="5"/>
      <c r="AG182" s="5"/>
      <c r="AH182" s="5">
        <v>0</v>
      </c>
      <c r="AI182" s="5"/>
      <c r="AJ182" s="5"/>
      <c r="AK182" s="5"/>
      <c r="AL182" s="5"/>
      <c r="AM182" s="5">
        <v>0</v>
      </c>
    </row>
    <row r="183" spans="2:39" ht="15.75" customHeight="1" x14ac:dyDescent="0.25">
      <c r="B183" s="49">
        <f t="shared" si="28"/>
        <v>1400</v>
      </c>
      <c r="C183" s="49">
        <f t="shared" si="30"/>
        <v>1450</v>
      </c>
      <c r="D183" s="5">
        <v>0</v>
      </c>
      <c r="E183" s="5"/>
      <c r="F183" s="5"/>
      <c r="G183" s="5"/>
      <c r="H183" s="5"/>
      <c r="I183" s="5">
        <v>0</v>
      </c>
      <c r="J183" s="5"/>
      <c r="K183" s="5"/>
      <c r="L183" s="5"/>
      <c r="M183" s="5"/>
      <c r="N183" s="5">
        <v>0</v>
      </c>
      <c r="O183" s="5"/>
      <c r="P183" s="5"/>
      <c r="Q183" s="5"/>
      <c r="R183" s="5"/>
      <c r="S183" s="5">
        <v>0</v>
      </c>
      <c r="T183" s="5"/>
      <c r="U183" s="5"/>
      <c r="V183" s="5"/>
      <c r="W183" s="5"/>
      <c r="X183" s="5">
        <v>0</v>
      </c>
      <c r="Y183" s="5"/>
      <c r="Z183" s="5"/>
      <c r="AA183" s="5"/>
      <c r="AB183" s="5"/>
      <c r="AC183" s="5">
        <v>0</v>
      </c>
      <c r="AD183" s="5"/>
      <c r="AE183" s="5"/>
      <c r="AF183" s="5"/>
      <c r="AG183" s="5"/>
      <c r="AH183" s="5">
        <v>0</v>
      </c>
      <c r="AI183" s="5"/>
      <c r="AJ183" s="5"/>
      <c r="AK183" s="5"/>
      <c r="AL183" s="5"/>
      <c r="AM183" s="5">
        <v>0</v>
      </c>
    </row>
    <row r="184" spans="2:39" ht="15.75" customHeight="1" x14ac:dyDescent="0.25">
      <c r="B184" s="49">
        <f t="shared" si="28"/>
        <v>1450</v>
      </c>
      <c r="C184" s="49">
        <f t="shared" si="30"/>
        <v>1500</v>
      </c>
      <c r="D184" s="5">
        <v>0</v>
      </c>
      <c r="E184" s="5"/>
      <c r="F184" s="5"/>
      <c r="G184" s="5"/>
      <c r="H184" s="5"/>
      <c r="I184" s="5">
        <v>0</v>
      </c>
      <c r="J184" s="5"/>
      <c r="K184" s="5"/>
      <c r="L184" s="5"/>
      <c r="M184" s="5"/>
      <c r="N184" s="5">
        <v>0</v>
      </c>
      <c r="O184" s="5"/>
      <c r="P184" s="5"/>
      <c r="Q184" s="5"/>
      <c r="R184" s="5"/>
      <c r="S184" s="5">
        <v>0</v>
      </c>
      <c r="T184" s="5"/>
      <c r="U184" s="5"/>
      <c r="V184" s="5"/>
      <c r="W184" s="5"/>
      <c r="X184" s="5">
        <v>0</v>
      </c>
      <c r="Y184" s="5"/>
      <c r="Z184" s="5"/>
      <c r="AA184" s="5"/>
      <c r="AB184" s="5"/>
      <c r="AC184" s="5">
        <v>0</v>
      </c>
      <c r="AD184" s="5"/>
      <c r="AE184" s="5"/>
      <c r="AF184" s="5"/>
      <c r="AG184" s="5"/>
      <c r="AH184" s="5">
        <v>0</v>
      </c>
      <c r="AI184" s="5"/>
      <c r="AJ184" s="5"/>
      <c r="AK184" s="5"/>
      <c r="AL184" s="5"/>
      <c r="AM184" s="5">
        <v>0</v>
      </c>
    </row>
    <row r="185" spans="2:39" ht="15.75" customHeight="1" x14ac:dyDescent="0.25">
      <c r="B185" s="49">
        <f t="shared" si="28"/>
        <v>1500</v>
      </c>
      <c r="C185" s="49">
        <f t="shared" si="30"/>
        <v>1550</v>
      </c>
      <c r="D185" s="5">
        <v>0</v>
      </c>
      <c r="E185" s="5"/>
      <c r="F185" s="5"/>
      <c r="G185" s="5"/>
      <c r="H185" s="5"/>
      <c r="I185" s="5">
        <v>0</v>
      </c>
      <c r="J185" s="5"/>
      <c r="K185" s="5"/>
      <c r="L185" s="5"/>
      <c r="M185" s="5"/>
      <c r="N185" s="5">
        <v>0</v>
      </c>
      <c r="O185" s="5"/>
      <c r="P185" s="5"/>
      <c r="Q185" s="5"/>
      <c r="R185" s="5"/>
      <c r="S185" s="5">
        <v>0</v>
      </c>
      <c r="T185" s="5"/>
      <c r="U185" s="5"/>
      <c r="V185" s="5"/>
      <c r="W185" s="5"/>
      <c r="X185" s="5">
        <v>0</v>
      </c>
      <c r="Y185" s="5"/>
      <c r="Z185" s="5"/>
      <c r="AA185" s="5"/>
      <c r="AB185" s="5"/>
      <c r="AC185" s="5">
        <v>0</v>
      </c>
      <c r="AD185" s="5"/>
      <c r="AE185" s="5"/>
      <c r="AF185" s="5"/>
      <c r="AG185" s="5"/>
      <c r="AH185" s="5">
        <v>0</v>
      </c>
      <c r="AI185" s="5"/>
      <c r="AJ185" s="5"/>
      <c r="AK185" s="5"/>
      <c r="AL185" s="5"/>
      <c r="AM185" s="5">
        <v>0</v>
      </c>
    </row>
    <row r="186" spans="2:39" ht="15.75" customHeight="1" x14ac:dyDescent="0.25">
      <c r="B186" s="49">
        <f t="shared" si="28"/>
        <v>1550</v>
      </c>
      <c r="C186" s="49">
        <f t="shared" si="30"/>
        <v>1600</v>
      </c>
      <c r="D186" s="5">
        <v>0</v>
      </c>
      <c r="E186" s="5"/>
      <c r="F186" s="5"/>
      <c r="G186" s="5"/>
      <c r="H186" s="5"/>
      <c r="I186" s="5">
        <v>0</v>
      </c>
      <c r="J186" s="5"/>
      <c r="K186" s="5"/>
      <c r="L186" s="5"/>
      <c r="M186" s="5"/>
      <c r="N186" s="5">
        <v>0</v>
      </c>
      <c r="O186" s="5"/>
      <c r="P186" s="5"/>
      <c r="Q186" s="5"/>
      <c r="R186" s="5"/>
      <c r="S186" s="5">
        <v>0</v>
      </c>
      <c r="T186" s="5"/>
      <c r="U186" s="5"/>
      <c r="V186" s="5"/>
      <c r="W186" s="5"/>
      <c r="X186" s="5">
        <v>0</v>
      </c>
      <c r="Y186" s="5"/>
      <c r="Z186" s="5"/>
      <c r="AA186" s="5"/>
      <c r="AB186" s="5"/>
      <c r="AC186" s="5">
        <v>0</v>
      </c>
      <c r="AD186" s="5"/>
      <c r="AE186" s="5"/>
      <c r="AF186" s="5"/>
      <c r="AG186" s="5"/>
      <c r="AH186" s="5">
        <v>0</v>
      </c>
      <c r="AI186" s="5"/>
      <c r="AJ186" s="5"/>
      <c r="AK186" s="5"/>
      <c r="AL186" s="5"/>
      <c r="AM186" s="5">
        <v>0</v>
      </c>
    </row>
    <row r="187" spans="2:39" ht="15.75" customHeight="1" x14ac:dyDescent="0.2"/>
    <row r="188" spans="2:39" ht="15.75" customHeight="1" x14ac:dyDescent="0.2"/>
    <row r="189" spans="2:39" ht="15.75" customHeight="1" x14ac:dyDescent="0.2"/>
    <row r="190" spans="2:39" ht="15.75" customHeight="1" x14ac:dyDescent="0.2"/>
    <row r="191" spans="2:39" ht="15.75" customHeight="1" x14ac:dyDescent="0.2"/>
    <row r="192" spans="2:39"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K1000"/>
  <sheetViews>
    <sheetView workbookViewId="0"/>
  </sheetViews>
  <sheetFormatPr defaultColWidth="12.625" defaultRowHeight="15" customHeight="1" x14ac:dyDescent="0.2"/>
  <cols>
    <col min="1" max="1" width="48.5" customWidth="1"/>
    <col min="2" max="2" width="17.5" customWidth="1"/>
    <col min="3" max="37" width="7.625" customWidth="1"/>
  </cols>
  <sheetData>
    <row r="1" spans="1:2" x14ac:dyDescent="0.25">
      <c r="A1" s="2" t="s">
        <v>977</v>
      </c>
    </row>
    <row r="2" spans="1:2" x14ac:dyDescent="0.25">
      <c r="A2" s="2" t="s">
        <v>978</v>
      </c>
    </row>
    <row r="3" spans="1:2" x14ac:dyDescent="0.25">
      <c r="A3" s="2" t="s">
        <v>979</v>
      </c>
    </row>
    <row r="5" spans="1:2" x14ac:dyDescent="0.25">
      <c r="A5" s="2" t="s">
        <v>980</v>
      </c>
    </row>
    <row r="6" spans="1:2" x14ac:dyDescent="0.25">
      <c r="A6" s="2" t="s">
        <v>981</v>
      </c>
    </row>
    <row r="7" spans="1:2" x14ac:dyDescent="0.25">
      <c r="A7" s="2" t="s">
        <v>982</v>
      </c>
    </row>
    <row r="9" spans="1:2" x14ac:dyDescent="0.25">
      <c r="A9" s="53" t="s">
        <v>983</v>
      </c>
      <c r="B9" s="18"/>
    </row>
    <row r="11" spans="1:2" x14ac:dyDescent="0.25">
      <c r="A11" s="3" t="s">
        <v>961</v>
      </c>
      <c r="B11" s="26"/>
    </row>
    <row r="12" spans="1:2" x14ac:dyDescent="0.25">
      <c r="A12" s="2" t="s">
        <v>984</v>
      </c>
      <c r="B12" s="2">
        <v>0.83</v>
      </c>
    </row>
    <row r="13" spans="1:2" x14ac:dyDescent="0.25">
      <c r="A13" s="2" t="s">
        <v>985</v>
      </c>
      <c r="B13" s="2">
        <v>0.26500000000000001</v>
      </c>
    </row>
    <row r="14" spans="1:2" x14ac:dyDescent="0.25">
      <c r="A14" s="2" t="s">
        <v>986</v>
      </c>
      <c r="B14" s="54">
        <f>B12/B13</f>
        <v>3.132075471698113</v>
      </c>
    </row>
    <row r="16" spans="1:2" x14ac:dyDescent="0.25">
      <c r="A16" s="3" t="s">
        <v>987</v>
      </c>
      <c r="B16" s="26"/>
    </row>
    <row r="18" spans="1:2" x14ac:dyDescent="0.25">
      <c r="A18" s="1" t="s">
        <v>988</v>
      </c>
      <c r="B18" s="55" t="s">
        <v>989</v>
      </c>
    </row>
    <row r="19" spans="1:2" x14ac:dyDescent="0.25">
      <c r="A19" s="2" t="s">
        <v>251</v>
      </c>
      <c r="B19" s="56">
        <v>0.79</v>
      </c>
    </row>
    <row r="20" spans="1:2" x14ac:dyDescent="0.25">
      <c r="A20" s="5" t="s">
        <v>244</v>
      </c>
      <c r="B20" s="56">
        <v>0.84</v>
      </c>
    </row>
    <row r="21" spans="1:2" ht="15.75" customHeight="1" x14ac:dyDescent="0.25">
      <c r="A21" s="5" t="s">
        <v>328</v>
      </c>
      <c r="B21" s="56">
        <v>0.74</v>
      </c>
    </row>
    <row r="22" spans="1:2" ht="15.75" customHeight="1" x14ac:dyDescent="0.25">
      <c r="A22" s="5" t="s">
        <v>265</v>
      </c>
      <c r="B22" s="56">
        <v>0.8</v>
      </c>
    </row>
    <row r="23" spans="1:2" ht="15.75" customHeight="1" x14ac:dyDescent="0.25">
      <c r="A23" s="5" t="s">
        <v>248</v>
      </c>
      <c r="B23" s="56">
        <v>0.76</v>
      </c>
    </row>
    <row r="24" spans="1:2" ht="15.75" customHeight="1" x14ac:dyDescent="0.25">
      <c r="A24" s="5" t="s">
        <v>268</v>
      </c>
      <c r="B24" s="56">
        <v>0.83</v>
      </c>
    </row>
    <row r="25" spans="1:2" ht="15.75" customHeight="1" x14ac:dyDescent="0.25">
      <c r="A25" s="5" t="s">
        <v>259</v>
      </c>
      <c r="B25" s="56">
        <v>0.74</v>
      </c>
    </row>
    <row r="26" spans="1:2" ht="15.75" customHeight="1" x14ac:dyDescent="0.25">
      <c r="A26" s="5" t="s">
        <v>317</v>
      </c>
      <c r="B26" s="56">
        <v>0.84</v>
      </c>
    </row>
    <row r="27" spans="1:2" ht="15.75" customHeight="1" x14ac:dyDescent="0.2"/>
    <row r="28" spans="1:2" ht="15.75" customHeight="1" x14ac:dyDescent="0.25">
      <c r="A28" s="2" t="s">
        <v>990</v>
      </c>
      <c r="B28" s="14" t="str">
        <f>VLOOKUP('Country Selector'!$A$2,'Country Selector'!$C$2:$J$196,6,FALSE)</f>
        <v>North America</v>
      </c>
    </row>
    <row r="29" spans="1:2" ht="15.75" customHeight="1" x14ac:dyDescent="0.25">
      <c r="A29" s="2" t="s">
        <v>991</v>
      </c>
      <c r="B29" s="56">
        <f>VLOOKUP($B$28,$A$19:$B$26,2,FALSE)</f>
        <v>0.84</v>
      </c>
    </row>
    <row r="30" spans="1:2" ht="15.75" customHeight="1" x14ac:dyDescent="0.2"/>
    <row r="31" spans="1:2" ht="15.75" customHeight="1" x14ac:dyDescent="0.25">
      <c r="A31" s="2" t="s">
        <v>992</v>
      </c>
      <c r="B31" s="56">
        <v>0.6</v>
      </c>
    </row>
    <row r="32" spans="1:2" ht="15.75" customHeight="1" x14ac:dyDescent="0.25">
      <c r="A32" s="2" t="s">
        <v>993</v>
      </c>
      <c r="B32" s="57">
        <f>(B29-B31)/B29</f>
        <v>0.2857142857142857</v>
      </c>
    </row>
    <row r="33" spans="1:4" ht="15.75" customHeight="1" x14ac:dyDescent="0.2"/>
    <row r="34" spans="1:4" ht="15.75" customHeight="1" x14ac:dyDescent="0.2"/>
    <row r="35" spans="1:4" ht="15.75" customHeight="1" x14ac:dyDescent="0.2"/>
    <row r="36" spans="1:4" ht="15.75" customHeight="1" x14ac:dyDescent="0.2"/>
    <row r="37" spans="1:4" ht="15.75" customHeight="1" x14ac:dyDescent="0.25">
      <c r="A37" s="1" t="s">
        <v>994</v>
      </c>
    </row>
    <row r="38" spans="1:4" ht="15.75" customHeight="1" x14ac:dyDescent="0.25">
      <c r="A38" s="7" t="s">
        <v>995</v>
      </c>
    </row>
    <row r="39" spans="1:4" ht="15.75" customHeight="1" x14ac:dyDescent="0.25">
      <c r="A39" s="5"/>
      <c r="B39" s="5"/>
      <c r="C39" s="5"/>
      <c r="D39" s="5"/>
    </row>
    <row r="40" spans="1:4" ht="15.75" customHeight="1" x14ac:dyDescent="0.25">
      <c r="A40" s="1" t="s">
        <v>996</v>
      </c>
      <c r="B40" s="1" t="s">
        <v>239</v>
      </c>
      <c r="C40" s="1">
        <v>2015</v>
      </c>
    </row>
    <row r="41" spans="1:4" ht="15.75" customHeight="1" x14ac:dyDescent="0.25">
      <c r="A41" s="2" t="e">
        <f t="array" ref="A41">INDEX('Country Selector'!$C$2:$C$196,MATCH($B41,'Country Selector'!$I$2:$I$196,0))</f>
        <v>#N/A</v>
      </c>
      <c r="B41" s="2" t="s">
        <v>997</v>
      </c>
      <c r="C41" s="40">
        <v>5.4099999999999999E-3</v>
      </c>
    </row>
    <row r="42" spans="1:4" ht="15.75" customHeight="1" x14ac:dyDescent="0.25">
      <c r="A42" s="2" t="str">
        <f t="array" ref="A42">INDEX('Country Selector'!$C$2:$C$196,MATCH($B42,'Country Selector'!$I$2:$I$196,0))</f>
        <v>Afghanistan</v>
      </c>
      <c r="B42" s="2" t="s">
        <v>245</v>
      </c>
      <c r="C42" s="40">
        <v>31.6</v>
      </c>
    </row>
    <row r="43" spans="1:4" ht="15.75" customHeight="1" x14ac:dyDescent="0.25">
      <c r="A43" s="2" t="str">
        <f t="array" ref="A43">INDEX('Country Selector'!$C$2:$C$196,MATCH($B43,'Country Selector'!$I$2:$I$196,0))</f>
        <v>Angola</v>
      </c>
      <c r="B43" s="2" t="s">
        <v>257</v>
      </c>
      <c r="C43" s="40">
        <v>988</v>
      </c>
    </row>
    <row r="44" spans="1:4" ht="15.75" customHeight="1" x14ac:dyDescent="0.25">
      <c r="A44" s="2" t="e">
        <f t="array" ref="A44">INDEX('Country Selector'!$C$2:$C$196,MATCH($B44,'Country Selector'!$I$2:$I$196,0))</f>
        <v>#N/A</v>
      </c>
      <c r="B44" s="2" t="s">
        <v>998</v>
      </c>
      <c r="C44" s="40">
        <v>7.5699999999999997E-4</v>
      </c>
    </row>
    <row r="45" spans="1:4" ht="15.75" customHeight="1" x14ac:dyDescent="0.25">
      <c r="A45" s="2" t="str">
        <f t="array" ref="A45">INDEX('Country Selector'!$C$2:$C$196,MATCH($B45,'Country Selector'!$I$2:$I$196,0))</f>
        <v>Albania</v>
      </c>
      <c r="B45" s="2" t="s">
        <v>249</v>
      </c>
      <c r="C45" s="40">
        <v>1100</v>
      </c>
    </row>
    <row r="46" spans="1:4" ht="15.75" customHeight="1" x14ac:dyDescent="0.25">
      <c r="A46" s="2" t="str">
        <f t="array" ref="A46">INDEX('Country Selector'!$C$2:$C$196,MATCH($B46,'Country Selector'!$I$2:$I$196,0))</f>
        <v>Andorra</v>
      </c>
      <c r="B46" s="2" t="s">
        <v>255</v>
      </c>
      <c r="C46" s="40">
        <v>17.100000000000001</v>
      </c>
    </row>
    <row r="47" spans="1:4" ht="15.75" customHeight="1" x14ac:dyDescent="0.25">
      <c r="A47" s="2" t="e">
        <f t="array" ref="A47">INDEX('Country Selector'!$C$2:$C$196,MATCH($B47,'Country Selector'!$I$2:$I$196,0))</f>
        <v>#N/A</v>
      </c>
      <c r="B47" s="2" t="s">
        <v>999</v>
      </c>
      <c r="C47" s="40">
        <v>314000</v>
      </c>
    </row>
    <row r="48" spans="1:4" ht="15.75" customHeight="1" x14ac:dyDescent="0.25">
      <c r="A48" s="2" t="e">
        <f t="array" ref="A48">INDEX('Country Selector'!$C$2:$C$196,MATCH($B48,'Country Selector'!$I$2:$I$196,0))</f>
        <v>#N/A</v>
      </c>
      <c r="B48" s="2" t="s">
        <v>1000</v>
      </c>
      <c r="C48" s="40">
        <v>1.15E-3</v>
      </c>
    </row>
    <row r="49" spans="1:3" ht="15.75" customHeight="1" x14ac:dyDescent="0.25">
      <c r="A49" s="2" t="e">
        <f t="array" ref="A49">INDEX('Country Selector'!$C$2:$C$196,MATCH($B49,'Country Selector'!$I$2:$I$196,0))</f>
        <v>#N/A</v>
      </c>
      <c r="B49" s="2" t="s">
        <v>1001</v>
      </c>
      <c r="C49" s="40">
        <v>4310</v>
      </c>
    </row>
    <row r="50" spans="1:3" ht="15.75" customHeight="1" x14ac:dyDescent="0.25">
      <c r="A50" s="2" t="str">
        <f t="array" ref="A50">INDEX('Country Selector'!$C$2:$C$196,MATCH($B50,'Country Selector'!$I$2:$I$196,0))</f>
        <v>United Arab Emirates</v>
      </c>
      <c r="B50" s="2" t="s">
        <v>623</v>
      </c>
      <c r="C50" s="40">
        <v>10300</v>
      </c>
    </row>
    <row r="51" spans="1:3" ht="15.75" customHeight="1" x14ac:dyDescent="0.25">
      <c r="A51" s="2" t="str">
        <f t="array" ref="A51">INDEX('Country Selector'!$C$2:$C$196,MATCH($B51,'Country Selector'!$I$2:$I$196,0))</f>
        <v>Argentina</v>
      </c>
      <c r="B51" s="2" t="s">
        <v>263</v>
      </c>
      <c r="C51" s="40">
        <v>7120</v>
      </c>
    </row>
    <row r="52" spans="1:3" ht="15.75" customHeight="1" x14ac:dyDescent="0.25">
      <c r="A52" s="2" t="str">
        <f t="array" ref="A52">INDEX('Country Selector'!$C$2:$C$196,MATCH($B52,'Country Selector'!$I$2:$I$196,0))</f>
        <v>Armenia</v>
      </c>
      <c r="B52" s="2" t="s">
        <v>266</v>
      </c>
      <c r="C52" s="40">
        <v>208</v>
      </c>
    </row>
    <row r="53" spans="1:3" ht="15.75" customHeight="1" x14ac:dyDescent="0.25">
      <c r="A53" s="2" t="str">
        <f t="array" ref="A53">INDEX('Country Selector'!$C$2:$C$196,MATCH($B53,'Country Selector'!$I$2:$I$196,0))</f>
        <v>Antigua and Barbuda</v>
      </c>
      <c r="B53" s="2" t="s">
        <v>260</v>
      </c>
      <c r="C53" s="40">
        <v>4.62E-3</v>
      </c>
    </row>
    <row r="54" spans="1:3" ht="15.75" customHeight="1" x14ac:dyDescent="0.25">
      <c r="A54" s="2" t="str">
        <f t="array" ref="A54">INDEX('Country Selector'!$C$2:$C$196,MATCH($B54,'Country Selector'!$I$2:$I$196,0))</f>
        <v>Australia</v>
      </c>
      <c r="B54" s="2" t="s">
        <v>269</v>
      </c>
      <c r="C54" s="40">
        <v>5640</v>
      </c>
    </row>
    <row r="55" spans="1:3" ht="15.75" customHeight="1" x14ac:dyDescent="0.25">
      <c r="A55" s="2" t="str">
        <f t="array" ref="A55">INDEX('Country Selector'!$C$2:$C$196,MATCH($B55,'Country Selector'!$I$2:$I$196,0))</f>
        <v>Austria</v>
      </c>
      <c r="B55" s="2" t="s">
        <v>272</v>
      </c>
      <c r="C55" s="40">
        <v>2740</v>
      </c>
    </row>
    <row r="56" spans="1:3" ht="15.75" customHeight="1" x14ac:dyDescent="0.25">
      <c r="A56" s="2" t="str">
        <f t="array" ref="A56">INDEX('Country Selector'!$C$2:$C$196,MATCH($B56,'Country Selector'!$I$2:$I$196,0))</f>
        <v>Azerbaijan</v>
      </c>
      <c r="B56" s="2" t="s">
        <v>274</v>
      </c>
      <c r="C56" s="40">
        <v>1280</v>
      </c>
    </row>
    <row r="57" spans="1:3" ht="15.75" customHeight="1" x14ac:dyDescent="0.25">
      <c r="A57" s="2" t="e">
        <f t="array" ref="A57">INDEX('Country Selector'!$C$2:$C$196,MATCH($B57,'Country Selector'!$I$2:$I$196,0))</f>
        <v>#N/A</v>
      </c>
      <c r="B57" s="2" t="s">
        <v>1002</v>
      </c>
      <c r="C57" s="40">
        <v>1020000</v>
      </c>
    </row>
    <row r="58" spans="1:3" ht="15.75" customHeight="1" x14ac:dyDescent="0.25">
      <c r="A58" s="2" t="str">
        <f t="array" ref="A58">INDEX('Country Selector'!$C$2:$C$196,MATCH($B58,'Country Selector'!$I$2:$I$196,0))</f>
        <v>Burundi</v>
      </c>
      <c r="B58" s="2" t="s">
        <v>311</v>
      </c>
      <c r="C58" s="40">
        <v>40.700000000000003</v>
      </c>
    </row>
    <row r="59" spans="1:3" ht="15.75" customHeight="1" x14ac:dyDescent="0.25">
      <c r="A59" s="2" t="str">
        <f t="array" ref="A59">INDEX('Country Selector'!$C$2:$C$196,MATCH($B59,'Country Selector'!$I$2:$I$196,0))</f>
        <v>Belgium</v>
      </c>
      <c r="B59" s="2" t="s">
        <v>287</v>
      </c>
      <c r="C59" s="40">
        <v>4400</v>
      </c>
    </row>
    <row r="60" spans="1:3" ht="15.75" customHeight="1" x14ac:dyDescent="0.25">
      <c r="A60" s="2" t="str">
        <f t="array" ref="A60">INDEX('Country Selector'!$C$2:$C$196,MATCH($B60,'Country Selector'!$I$2:$I$196,0))</f>
        <v>Benin</v>
      </c>
      <c r="B60" s="2" t="s">
        <v>291</v>
      </c>
      <c r="C60" s="40">
        <v>698</v>
      </c>
    </row>
    <row r="61" spans="1:3" ht="15.75" customHeight="1" x14ac:dyDescent="0.25">
      <c r="A61" s="2" t="str">
        <f t="array" ref="A61">INDEX('Country Selector'!$C$2:$C$196,MATCH($B61,'Country Selector'!$I$2:$I$196,0))</f>
        <v>Burkina Faso</v>
      </c>
      <c r="B61" s="2" t="s">
        <v>307</v>
      </c>
      <c r="C61" s="40">
        <v>102</v>
      </c>
    </row>
    <row r="62" spans="1:3" ht="15.75" customHeight="1" x14ac:dyDescent="0.25">
      <c r="A62" s="2" t="str">
        <f t="array" ref="A62">INDEX('Country Selector'!$C$2:$C$196,MATCH($B62,'Country Selector'!$I$2:$I$196,0))</f>
        <v>Bangladesh</v>
      </c>
      <c r="B62" s="2" t="s">
        <v>281</v>
      </c>
      <c r="C62" s="40">
        <v>282</v>
      </c>
    </row>
    <row r="63" spans="1:3" ht="15.75" customHeight="1" x14ac:dyDescent="0.25">
      <c r="A63" s="2" t="str">
        <f t="array" ref="A63">INDEX('Country Selector'!$C$2:$C$196,MATCH($B63,'Country Selector'!$I$2:$I$196,0))</f>
        <v>Bulgaria</v>
      </c>
      <c r="B63" s="2" t="s">
        <v>305</v>
      </c>
      <c r="C63" s="40">
        <v>2390</v>
      </c>
    </row>
    <row r="64" spans="1:3" ht="15.75" customHeight="1" x14ac:dyDescent="0.25">
      <c r="A64" s="2" t="str">
        <f t="array" ref="A64">INDEX('Country Selector'!$C$2:$C$196,MATCH($B64,'Country Selector'!$I$2:$I$196,0))</f>
        <v>Bahrain</v>
      </c>
      <c r="B64" s="2" t="s">
        <v>278</v>
      </c>
      <c r="C64" s="40">
        <v>524</v>
      </c>
    </row>
    <row r="65" spans="1:3" ht="15.75" customHeight="1" x14ac:dyDescent="0.25">
      <c r="A65" s="2" t="str">
        <f t="array" ref="A65">INDEX('Country Selector'!$C$2:$C$196,MATCH($B65,'Country Selector'!$I$2:$I$196,0))</f>
        <v>Bahamas</v>
      </c>
      <c r="B65" s="2" t="s">
        <v>276</v>
      </c>
      <c r="C65" s="40">
        <v>0</v>
      </c>
    </row>
    <row r="66" spans="1:3" ht="15.75" customHeight="1" x14ac:dyDescent="0.25">
      <c r="A66" s="2" t="str">
        <f t="array" ref="A66">INDEX('Country Selector'!$C$2:$C$196,MATCH($B66,'Country Selector'!$I$2:$I$196,0))</f>
        <v>Bosnia and Herzegovina</v>
      </c>
      <c r="B66" s="2" t="s">
        <v>297</v>
      </c>
      <c r="C66" s="40">
        <v>700</v>
      </c>
    </row>
    <row r="67" spans="1:3" ht="15.75" customHeight="1" x14ac:dyDescent="0.25">
      <c r="A67" s="2" t="str">
        <f t="array" ref="A67">INDEX('Country Selector'!$C$2:$C$196,MATCH($B67,'Country Selector'!$I$2:$I$196,0))</f>
        <v>Belarus</v>
      </c>
      <c r="B67" s="2" t="s">
        <v>285</v>
      </c>
      <c r="C67" s="40">
        <v>2890</v>
      </c>
    </row>
    <row r="68" spans="1:3" ht="15.75" customHeight="1" x14ac:dyDescent="0.25">
      <c r="A68" s="2" t="str">
        <f t="array" ref="A68">INDEX('Country Selector'!$C$2:$C$196,MATCH($B68,'Country Selector'!$I$2:$I$196,0))</f>
        <v>Belize</v>
      </c>
      <c r="B68" s="2" t="s">
        <v>289</v>
      </c>
      <c r="C68" s="40">
        <v>1.35</v>
      </c>
    </row>
    <row r="69" spans="1:3" ht="15.75" customHeight="1" x14ac:dyDescent="0.25">
      <c r="A69" s="2" t="str">
        <f t="array" ref="A69">INDEX('Country Selector'!$C$2:$C$196,MATCH($B69,'Country Selector'!$I$2:$I$196,0))</f>
        <v>Bolivia</v>
      </c>
      <c r="B69" s="2" t="s">
        <v>295</v>
      </c>
      <c r="C69" s="40">
        <v>1980</v>
      </c>
    </row>
    <row r="70" spans="1:3" ht="15.75" customHeight="1" x14ac:dyDescent="0.25">
      <c r="A70" s="2" t="str">
        <f t="array" ref="A70">INDEX('Country Selector'!$C$2:$C$196,MATCH($B70,'Country Selector'!$I$2:$I$196,0))</f>
        <v>Brazil</v>
      </c>
      <c r="B70" s="2" t="s">
        <v>301</v>
      </c>
      <c r="C70" s="40">
        <v>30100</v>
      </c>
    </row>
    <row r="71" spans="1:3" ht="15.75" customHeight="1" x14ac:dyDescent="0.25">
      <c r="A71" s="2" t="str">
        <f t="array" ref="A71">INDEX('Country Selector'!$C$2:$C$196,MATCH($B71,'Country Selector'!$I$2:$I$196,0))</f>
        <v>Barbados</v>
      </c>
      <c r="B71" s="2" t="s">
        <v>283</v>
      </c>
      <c r="C71" s="40">
        <v>62.7</v>
      </c>
    </row>
    <row r="72" spans="1:3" ht="15.75" customHeight="1" x14ac:dyDescent="0.25">
      <c r="A72" s="2" t="str">
        <f t="array" ref="A72">INDEX('Country Selector'!$C$2:$C$196,MATCH($B72,'Country Selector'!$I$2:$I$196,0))</f>
        <v>Brunei</v>
      </c>
      <c r="B72" s="2" t="s">
        <v>303</v>
      </c>
      <c r="C72" s="40">
        <v>161</v>
      </c>
    </row>
    <row r="73" spans="1:3" ht="15.75" customHeight="1" x14ac:dyDescent="0.25">
      <c r="A73" s="2" t="str">
        <f t="array" ref="A73">INDEX('Country Selector'!$C$2:$C$196,MATCH($B73,'Country Selector'!$I$2:$I$196,0))</f>
        <v>Bhutan</v>
      </c>
      <c r="B73" s="2" t="s">
        <v>293</v>
      </c>
      <c r="C73" s="40">
        <v>302</v>
      </c>
    </row>
    <row r="74" spans="1:3" ht="15.75" customHeight="1" x14ac:dyDescent="0.25">
      <c r="A74" s="2" t="str">
        <f t="array" ref="A74">INDEX('Country Selector'!$C$2:$C$196,MATCH($B74,'Country Selector'!$I$2:$I$196,0))</f>
        <v>Botswana</v>
      </c>
      <c r="B74" s="2" t="s">
        <v>299</v>
      </c>
      <c r="C74" s="40">
        <v>142</v>
      </c>
    </row>
    <row r="75" spans="1:3" ht="15.75" customHeight="1" x14ac:dyDescent="0.25">
      <c r="A75" s="2" t="str">
        <f t="array" ref="A75">INDEX('Country Selector'!$C$2:$C$196,MATCH($B75,'Country Selector'!$I$2:$I$196,0))</f>
        <v>Central Africa &amp; Middle Eastn Republic</v>
      </c>
      <c r="B75" s="2" t="s">
        <v>322</v>
      </c>
      <c r="C75" s="40">
        <v>0.24</v>
      </c>
    </row>
    <row r="76" spans="1:3" ht="15.75" customHeight="1" x14ac:dyDescent="0.25">
      <c r="A76" s="2" t="str">
        <f t="array" ref="A76">INDEX('Country Selector'!$C$2:$C$196,MATCH($B76,'Country Selector'!$I$2:$I$196,0))</f>
        <v>Canada</v>
      </c>
      <c r="B76" s="2" t="s">
        <v>318</v>
      </c>
      <c r="C76" s="40">
        <v>8070</v>
      </c>
    </row>
    <row r="77" spans="1:3" ht="15.75" customHeight="1" x14ac:dyDescent="0.25">
      <c r="A77" s="2" t="str">
        <f t="array" ref="A77">INDEX('Country Selector'!$C$2:$C$196,MATCH($B77,'Country Selector'!$I$2:$I$196,0))</f>
        <v>Switzerland</v>
      </c>
      <c r="B77" s="2" t="s">
        <v>593</v>
      </c>
      <c r="C77" s="40">
        <v>1850</v>
      </c>
    </row>
    <row r="78" spans="1:3" ht="15.75" customHeight="1" x14ac:dyDescent="0.25">
      <c r="A78" s="2" t="str">
        <f t="array" ref="A78">INDEX('Country Selector'!$C$2:$C$196,MATCH($B78,'Country Selector'!$I$2:$I$196,0))</f>
        <v>Chile</v>
      </c>
      <c r="B78" s="2" t="s">
        <v>326</v>
      </c>
      <c r="C78" s="40">
        <v>2030</v>
      </c>
    </row>
    <row r="79" spans="1:3" ht="15.75" customHeight="1" x14ac:dyDescent="0.25">
      <c r="A79" s="2" t="str">
        <f t="array" ref="A79">INDEX('Country Selector'!$C$2:$C$196,MATCH($B79,'Country Selector'!$I$2:$I$196,0))</f>
        <v>China</v>
      </c>
      <c r="B79" s="2" t="s">
        <v>329</v>
      </c>
      <c r="C79" s="40">
        <v>856000</v>
      </c>
    </row>
    <row r="80" spans="1:3" ht="15.75" customHeight="1" x14ac:dyDescent="0.25">
      <c r="A80" s="2" t="str">
        <f t="array" ref="A80">INDEX('Country Selector'!$C$2:$C$196,MATCH($B80,'Country Selector'!$I$2:$I$196,0))</f>
        <v>Cote d'Ivoire</v>
      </c>
      <c r="B80" s="2" t="s">
        <v>341</v>
      </c>
      <c r="C80" s="40">
        <v>1050</v>
      </c>
    </row>
    <row r="81" spans="1:3" ht="15.75" customHeight="1" x14ac:dyDescent="0.25">
      <c r="A81" s="2" t="str">
        <f t="array" ref="A81">INDEX('Country Selector'!$C$2:$C$196,MATCH($B81,'Country Selector'!$I$2:$I$196,0))</f>
        <v>Cameroon</v>
      </c>
      <c r="B81" s="2" t="s">
        <v>315</v>
      </c>
      <c r="C81" s="40">
        <v>621</v>
      </c>
    </row>
    <row r="82" spans="1:3" ht="15.75" customHeight="1" x14ac:dyDescent="0.25">
      <c r="A82" s="2" t="str">
        <f t="array" ref="A82">INDEX('Country Selector'!$C$2:$C$196,MATCH($B82,'Country Selector'!$I$2:$I$196,0))</f>
        <v>Congo (Kinshasa)</v>
      </c>
      <c r="B82" s="2" t="s">
        <v>337</v>
      </c>
      <c r="C82" s="40">
        <v>155</v>
      </c>
    </row>
    <row r="83" spans="1:3" ht="15.75" customHeight="1" x14ac:dyDescent="0.25">
      <c r="A83" s="2" t="str">
        <f t="array" ref="A83">INDEX('Country Selector'!$C$2:$C$196,MATCH($B83,'Country Selector'!$I$2:$I$196,0))</f>
        <v>Congo (Brazzaville)</v>
      </c>
      <c r="B83" s="2" t="s">
        <v>335</v>
      </c>
      <c r="C83" s="40">
        <v>273</v>
      </c>
    </row>
    <row r="84" spans="1:3" ht="15.75" customHeight="1" x14ac:dyDescent="0.25">
      <c r="A84" s="2" t="e">
        <f t="array" ref="A84">INDEX('Country Selector'!$C$2:$C$196,MATCH($B84,'Country Selector'!$I$2:$I$196,0))</f>
        <v>#N/A</v>
      </c>
      <c r="B84" s="2" t="s">
        <v>1003</v>
      </c>
      <c r="C84" s="40">
        <v>1.07E-3</v>
      </c>
    </row>
    <row r="85" spans="1:3" ht="15.75" customHeight="1" x14ac:dyDescent="0.25">
      <c r="A85" s="2" t="str">
        <f t="array" ref="A85">INDEX('Country Selector'!$C$2:$C$196,MATCH($B85,'Country Selector'!$I$2:$I$196,0))</f>
        <v>Colombia</v>
      </c>
      <c r="B85" s="2" t="s">
        <v>331</v>
      </c>
      <c r="C85" s="40">
        <v>6050</v>
      </c>
    </row>
    <row r="86" spans="1:3" ht="15.75" customHeight="1" x14ac:dyDescent="0.25">
      <c r="A86" s="2" t="str">
        <f t="array" ref="A86">INDEX('Country Selector'!$C$2:$C$196,MATCH($B86,'Country Selector'!$I$2:$I$196,0))</f>
        <v>Comoros</v>
      </c>
      <c r="B86" s="2" t="s">
        <v>333</v>
      </c>
      <c r="C86" s="40">
        <v>3.8699999999999998E-2</v>
      </c>
    </row>
    <row r="87" spans="1:3" ht="15.75" customHeight="1" x14ac:dyDescent="0.25">
      <c r="A87" s="2" t="str">
        <f t="array" ref="A87">INDEX('Country Selector'!$C$2:$C$196,MATCH($B87,'Country Selector'!$I$2:$I$196,0))</f>
        <v>Cape Verde</v>
      </c>
      <c r="B87" s="2" t="s">
        <v>320</v>
      </c>
      <c r="C87" s="40">
        <v>0</v>
      </c>
    </row>
    <row r="88" spans="1:3" ht="15.75" customHeight="1" x14ac:dyDescent="0.25">
      <c r="A88" s="2" t="str">
        <f t="array" ref="A88">INDEX('Country Selector'!$C$2:$C$196,MATCH($B88,'Country Selector'!$I$2:$I$196,0))</f>
        <v>Costa Rica</v>
      </c>
      <c r="B88" s="2" t="s">
        <v>339</v>
      </c>
      <c r="C88" s="40">
        <v>375</v>
      </c>
    </row>
    <row r="89" spans="1:3" ht="15.75" customHeight="1" x14ac:dyDescent="0.25">
      <c r="A89" s="2" t="str">
        <f t="array" ref="A89">INDEX('Country Selector'!$C$2:$C$196,MATCH($B89,'Country Selector'!$I$2:$I$196,0))</f>
        <v>Cuba</v>
      </c>
      <c r="B89" s="2" t="s">
        <v>345</v>
      </c>
      <c r="C89" s="40">
        <v>1090</v>
      </c>
    </row>
    <row r="90" spans="1:3" ht="15.75" customHeight="1" x14ac:dyDescent="0.25">
      <c r="A90" s="2" t="str">
        <f t="array" ref="A90">INDEX('Country Selector'!$C$2:$C$196,MATCH($B90,'Country Selector'!$I$2:$I$196,0))</f>
        <v>Cyprus</v>
      </c>
      <c r="B90" s="2" t="s">
        <v>347</v>
      </c>
      <c r="C90" s="40">
        <v>888</v>
      </c>
    </row>
    <row r="91" spans="1:3" ht="15.75" customHeight="1" x14ac:dyDescent="0.25">
      <c r="A91" s="2" t="str">
        <f t="array" ref="A91">INDEX('Country Selector'!$C$2:$C$196,MATCH($B91,'Country Selector'!$I$2:$I$196,0))</f>
        <v>Czech Republic</v>
      </c>
      <c r="B91" s="2" t="s">
        <v>349</v>
      </c>
      <c r="C91" s="40">
        <v>2580</v>
      </c>
    </row>
    <row r="92" spans="1:3" ht="15.75" customHeight="1" x14ac:dyDescent="0.25">
      <c r="A92" s="2" t="str">
        <f t="array" ref="A92">INDEX('Country Selector'!$C$2:$C$196,MATCH($B92,'Country Selector'!$I$2:$I$196,0))</f>
        <v>Germany</v>
      </c>
      <c r="B92" s="2" t="s">
        <v>384</v>
      </c>
      <c r="C92" s="40">
        <v>19600</v>
      </c>
    </row>
    <row r="93" spans="1:3" ht="15.75" customHeight="1" x14ac:dyDescent="0.25">
      <c r="A93" s="2" t="str">
        <f t="array" ref="A93">INDEX('Country Selector'!$C$2:$C$196,MATCH($B93,'Country Selector'!$I$2:$I$196,0))</f>
        <v>Djibouti</v>
      </c>
      <c r="B93" s="2" t="s">
        <v>353</v>
      </c>
      <c r="C93" s="40">
        <v>145</v>
      </c>
    </row>
    <row r="94" spans="1:3" ht="15.75" customHeight="1" x14ac:dyDescent="0.25">
      <c r="A94" s="2" t="str">
        <f t="array" ref="A94">INDEX('Country Selector'!$C$2:$C$196,MATCH($B94,'Country Selector'!$I$2:$I$196,0))</f>
        <v>Dominica</v>
      </c>
      <c r="B94" s="2" t="s">
        <v>355</v>
      </c>
      <c r="C94" s="40">
        <v>3.5899999999999999E-3</v>
      </c>
    </row>
    <row r="95" spans="1:3" ht="15.75" customHeight="1" x14ac:dyDescent="0.25">
      <c r="A95" s="2" t="str">
        <f t="array" ref="A95">INDEX('Country Selector'!$C$2:$C$196,MATCH($B95,'Country Selector'!$I$2:$I$196,0))</f>
        <v>Denmark</v>
      </c>
      <c r="B95" s="2" t="s">
        <v>351</v>
      </c>
      <c r="C95" s="40">
        <v>1050</v>
      </c>
    </row>
    <row r="96" spans="1:3" ht="15.75" customHeight="1" x14ac:dyDescent="0.25">
      <c r="A96" s="2" t="str">
        <f t="array" ref="A96">INDEX('Country Selector'!$C$2:$C$196,MATCH($B96,'Country Selector'!$I$2:$I$196,0))</f>
        <v>Dominican Republic</v>
      </c>
      <c r="B96" s="2" t="s">
        <v>357</v>
      </c>
      <c r="C96" s="40">
        <v>2070</v>
      </c>
    </row>
    <row r="97" spans="1:3" ht="15.75" customHeight="1" x14ac:dyDescent="0.25">
      <c r="A97" s="2" t="str">
        <f t="array" ref="A97">INDEX('Country Selector'!$C$2:$C$196,MATCH($B97,'Country Selector'!$I$2:$I$196,0))</f>
        <v>Algeria</v>
      </c>
      <c r="B97" s="2" t="s">
        <v>252</v>
      </c>
      <c r="C97" s="40">
        <v>9160</v>
      </c>
    </row>
    <row r="98" spans="1:3" ht="15.75" customHeight="1" x14ac:dyDescent="0.25">
      <c r="A98" s="2" t="e">
        <f t="array" ref="A98">INDEX('Country Selector'!$C$2:$C$196,MATCH($B98,'Country Selector'!$I$2:$I$196,0))</f>
        <v>#N/A</v>
      </c>
      <c r="B98" s="2" t="s">
        <v>1004</v>
      </c>
      <c r="C98" s="40">
        <v>1740000</v>
      </c>
    </row>
    <row r="99" spans="1:3" ht="15.75" customHeight="1" x14ac:dyDescent="0.25">
      <c r="A99" s="2" t="str">
        <f t="array" ref="A99">INDEX('Country Selector'!$C$2:$C$196,MATCH($B99,'Country Selector'!$I$2:$I$196,0))</f>
        <v>Ecuador</v>
      </c>
      <c r="B99" s="2" t="s">
        <v>359</v>
      </c>
      <c r="C99" s="40">
        <v>2450</v>
      </c>
    </row>
    <row r="100" spans="1:3" ht="15.75" customHeight="1" x14ac:dyDescent="0.25">
      <c r="A100" s="2" t="str">
        <f t="array" ref="A100">INDEX('Country Selector'!$C$2:$C$196,MATCH($B100,'Country Selector'!$I$2:$I$196,0))</f>
        <v>Egypt</v>
      </c>
      <c r="B100" s="2" t="s">
        <v>361</v>
      </c>
      <c r="C100" s="40">
        <v>20500</v>
      </c>
    </row>
    <row r="101" spans="1:3" ht="15.75" customHeight="1" x14ac:dyDescent="0.25">
      <c r="A101" s="2" t="str">
        <f t="array" ref="A101">INDEX('Country Selector'!$C$2:$C$196,MATCH($B101,'Country Selector'!$I$2:$I$196,0))</f>
        <v>Eritrea</v>
      </c>
      <c r="B101" s="2" t="s">
        <v>367</v>
      </c>
      <c r="C101" s="40">
        <v>121</v>
      </c>
    </row>
    <row r="102" spans="1:3" ht="15.75" customHeight="1" x14ac:dyDescent="0.25">
      <c r="A102" s="2" t="str">
        <f t="array" ref="A102">INDEX('Country Selector'!$C$2:$C$196,MATCH($B102,'Country Selector'!$I$2:$I$196,0))</f>
        <v>Spain</v>
      </c>
      <c r="B102" s="2" t="s">
        <v>581</v>
      </c>
      <c r="C102" s="40">
        <v>12100</v>
      </c>
    </row>
    <row r="103" spans="1:3" ht="15.75" customHeight="1" x14ac:dyDescent="0.25">
      <c r="A103" s="2" t="str">
        <f t="array" ref="A103">INDEX('Country Selector'!$C$2:$C$196,MATCH($B103,'Country Selector'!$I$2:$I$196,0))</f>
        <v>Estonia</v>
      </c>
      <c r="B103" s="2" t="s">
        <v>369</v>
      </c>
      <c r="C103" s="40">
        <v>263</v>
      </c>
    </row>
    <row r="104" spans="1:3" ht="15.75" customHeight="1" x14ac:dyDescent="0.25">
      <c r="A104" s="2" t="str">
        <f t="array" ref="A104">INDEX('Country Selector'!$C$2:$C$196,MATCH($B104,'Country Selector'!$I$2:$I$196,0))</f>
        <v>Ethiopia</v>
      </c>
      <c r="B104" s="2" t="s">
        <v>371</v>
      </c>
      <c r="C104" s="40">
        <v>1360</v>
      </c>
    </row>
    <row r="105" spans="1:3" ht="15.75" customHeight="1" x14ac:dyDescent="0.25">
      <c r="A105" s="2" t="e">
        <f t="array" ref="A105">INDEX('Country Selector'!$C$2:$C$196,MATCH($B105,'Country Selector'!$I$2:$I$196,0))</f>
        <v>#N/A</v>
      </c>
      <c r="B105" s="2" t="s">
        <v>1005</v>
      </c>
      <c r="C105" s="40">
        <v>109000</v>
      </c>
    </row>
    <row r="106" spans="1:3" ht="15.75" customHeight="1" x14ac:dyDescent="0.25">
      <c r="A106" s="2" t="str">
        <f t="array" ref="A106">INDEX('Country Selector'!$C$2:$C$196,MATCH($B106,'Country Selector'!$I$2:$I$196,0))</f>
        <v>Finland</v>
      </c>
      <c r="B106" s="2" t="s">
        <v>375</v>
      </c>
      <c r="C106" s="40">
        <v>964</v>
      </c>
    </row>
    <row r="107" spans="1:3" ht="15.75" customHeight="1" x14ac:dyDescent="0.25">
      <c r="A107" s="2" t="str">
        <f t="array" ref="A107">INDEX('Country Selector'!$C$2:$C$196,MATCH($B107,'Country Selector'!$I$2:$I$196,0))</f>
        <v>Fiji</v>
      </c>
      <c r="B107" s="2" t="s">
        <v>373</v>
      </c>
      <c r="C107" s="40">
        <v>79.2</v>
      </c>
    </row>
    <row r="108" spans="1:3" ht="15.75" customHeight="1" x14ac:dyDescent="0.25">
      <c r="A108" s="2" t="str">
        <f t="array" ref="A108">INDEX('Country Selector'!$C$2:$C$196,MATCH($B108,'Country Selector'!$I$2:$I$196,0))</f>
        <v>France</v>
      </c>
      <c r="B108" s="2" t="s">
        <v>377</v>
      </c>
      <c r="C108" s="40">
        <v>9740</v>
      </c>
    </row>
    <row r="109" spans="1:3" ht="15.75" customHeight="1" x14ac:dyDescent="0.25">
      <c r="A109" s="2" t="str">
        <f t="array" ref="A109">INDEX('Country Selector'!$C$2:$C$196,MATCH($B109,'Country Selector'!$I$2:$I$196,0))</f>
        <v>Micronesia (Federated States of)</v>
      </c>
      <c r="B109" s="2" t="s">
        <v>481</v>
      </c>
      <c r="C109" s="40">
        <v>5.11E-3</v>
      </c>
    </row>
    <row r="110" spans="1:3" ht="15.75" customHeight="1" x14ac:dyDescent="0.25">
      <c r="A110" s="2" t="str">
        <f t="array" ref="A110">INDEX('Country Selector'!$C$2:$C$196,MATCH($B110,'Country Selector'!$I$2:$I$196,0))</f>
        <v>Gabon</v>
      </c>
      <c r="B110" s="2" t="s">
        <v>379</v>
      </c>
      <c r="C110" s="40">
        <v>57.8</v>
      </c>
    </row>
    <row r="111" spans="1:3" ht="15.75" customHeight="1" x14ac:dyDescent="0.25">
      <c r="A111" s="2" t="str">
        <f t="array" ref="A111">INDEX('Country Selector'!$C$2:$C$196,MATCH($B111,'Country Selector'!$I$2:$I$196,0))</f>
        <v>United Kingdom</v>
      </c>
      <c r="B111" s="2" t="s">
        <v>625</v>
      </c>
      <c r="C111" s="40">
        <v>6640</v>
      </c>
    </row>
    <row r="112" spans="1:3" ht="15.75" customHeight="1" x14ac:dyDescent="0.25">
      <c r="A112" s="2" t="str">
        <f t="array" ref="A112">INDEX('Country Selector'!$C$2:$C$196,MATCH($B112,'Country Selector'!$I$2:$I$196,0))</f>
        <v>Georgia</v>
      </c>
      <c r="B112" s="2" t="s">
        <v>382</v>
      </c>
      <c r="C112" s="40">
        <v>1620</v>
      </c>
    </row>
    <row r="113" spans="1:3" ht="15.75" customHeight="1" x14ac:dyDescent="0.25">
      <c r="A113" s="2" t="str">
        <f t="array" ref="A113">INDEX('Country Selector'!$C$2:$C$196,MATCH($B113,'Country Selector'!$I$2:$I$196,0))</f>
        <v>Ghana</v>
      </c>
      <c r="B113" s="2" t="s">
        <v>386</v>
      </c>
      <c r="C113" s="40">
        <v>182</v>
      </c>
    </row>
    <row r="114" spans="1:3" ht="15.75" customHeight="1" x14ac:dyDescent="0.25">
      <c r="A114" s="2" t="str">
        <f t="array" ref="A114">INDEX('Country Selector'!$C$2:$C$196,MATCH($B114,'Country Selector'!$I$2:$I$196,0))</f>
        <v>Guinea</v>
      </c>
      <c r="B114" s="2" t="s">
        <v>394</v>
      </c>
      <c r="C114" s="40">
        <v>223</v>
      </c>
    </row>
    <row r="115" spans="1:3" ht="15.75" customHeight="1" x14ac:dyDescent="0.25">
      <c r="A115" s="2" t="str">
        <f t="array" ref="A115">INDEX('Country Selector'!$C$2:$C$196,MATCH($B115,'Country Selector'!$I$2:$I$196,0))</f>
        <v>Gambia</v>
      </c>
      <c r="B115" s="2" t="s">
        <v>381</v>
      </c>
      <c r="C115" s="40">
        <v>9.6000000000000002E-2</v>
      </c>
    </row>
    <row r="116" spans="1:3" ht="15.75" customHeight="1" x14ac:dyDescent="0.25">
      <c r="A116" s="2" t="str">
        <f t="array" ref="A116">INDEX('Country Selector'!$C$2:$C$196,MATCH($B116,'Country Selector'!$I$2:$I$196,0))</f>
        <v>Guinea-Bissau</v>
      </c>
      <c r="B116" s="2" t="s">
        <v>396</v>
      </c>
      <c r="C116" s="40">
        <v>8.9599999999999999E-2</v>
      </c>
    </row>
    <row r="117" spans="1:3" ht="15.75" customHeight="1" x14ac:dyDescent="0.25">
      <c r="A117" s="2" t="str">
        <f t="array" ref="A117">INDEX('Country Selector'!$C$2:$C$196,MATCH($B117,'Country Selector'!$I$2:$I$196,0))</f>
        <v>Equatorial Guinea</v>
      </c>
      <c r="B117" s="2" t="s">
        <v>365</v>
      </c>
      <c r="C117" s="40">
        <v>4.1300000000000003E-2</v>
      </c>
    </row>
    <row r="118" spans="1:3" ht="15.75" customHeight="1" x14ac:dyDescent="0.25">
      <c r="A118" s="2" t="str">
        <f t="array" ref="A118">INDEX('Country Selector'!$C$2:$C$196,MATCH($B118,'Country Selector'!$I$2:$I$196,0))</f>
        <v>Greece</v>
      </c>
      <c r="B118" s="2" t="s">
        <v>388</v>
      </c>
      <c r="C118" s="40">
        <v>3960</v>
      </c>
    </row>
    <row r="119" spans="1:3" ht="15.75" customHeight="1" x14ac:dyDescent="0.25">
      <c r="A119" s="2" t="str">
        <f t="array" ref="A119">INDEX('Country Selector'!$C$2:$C$196,MATCH($B119,'Country Selector'!$I$2:$I$196,0))</f>
        <v>Grenada</v>
      </c>
      <c r="B119" s="2" t="s">
        <v>390</v>
      </c>
      <c r="C119" s="40">
        <v>5.3E-3</v>
      </c>
    </row>
    <row r="120" spans="1:3" ht="15.75" customHeight="1" x14ac:dyDescent="0.25">
      <c r="A120" s="2" t="str">
        <f t="array" ref="A120">INDEX('Country Selector'!$C$2:$C$196,MATCH($B120,'Country Selector'!$I$2:$I$196,0))</f>
        <v>Guatemala</v>
      </c>
      <c r="B120" s="2" t="s">
        <v>392</v>
      </c>
      <c r="C120" s="40">
        <v>2120</v>
      </c>
    </row>
    <row r="121" spans="1:3" ht="15.75" customHeight="1" x14ac:dyDescent="0.25">
      <c r="A121" s="2" t="str">
        <f t="array" ref="A121">INDEX('Country Selector'!$C$2:$C$196,MATCH($B121,'Country Selector'!$I$2:$I$196,0))</f>
        <v>Guyana</v>
      </c>
      <c r="B121" s="2" t="s">
        <v>398</v>
      </c>
      <c r="C121" s="40">
        <v>3.7900000000000003E-2</v>
      </c>
    </row>
    <row r="122" spans="1:3" ht="15.75" customHeight="1" x14ac:dyDescent="0.25">
      <c r="A122" s="2" t="e">
        <f t="array" ref="A122">INDEX('Country Selector'!$C$2:$C$196,MATCH($B122,'Country Selector'!$I$2:$I$196,0))</f>
        <v>#N/A</v>
      </c>
      <c r="B122" s="2" t="s">
        <v>1006</v>
      </c>
      <c r="C122" s="40">
        <v>724</v>
      </c>
    </row>
    <row r="123" spans="1:3" ht="15.75" customHeight="1" x14ac:dyDescent="0.25">
      <c r="A123" s="2" t="str">
        <f t="array" ref="A123">INDEX('Country Selector'!$C$2:$C$196,MATCH($B123,'Country Selector'!$I$2:$I$196,0))</f>
        <v>Honduras</v>
      </c>
      <c r="B123" s="2" t="s">
        <v>404</v>
      </c>
      <c r="C123" s="40">
        <v>658</v>
      </c>
    </row>
    <row r="124" spans="1:3" ht="15.75" customHeight="1" x14ac:dyDescent="0.25">
      <c r="A124" s="2" t="str">
        <f t="array" ref="A124">INDEX('Country Selector'!$C$2:$C$196,MATCH($B124,'Country Selector'!$I$2:$I$196,0))</f>
        <v>Croatia</v>
      </c>
      <c r="B124" s="2" t="s">
        <v>343</v>
      </c>
      <c r="C124" s="40">
        <v>1340</v>
      </c>
    </row>
    <row r="125" spans="1:3" ht="15.75" customHeight="1" x14ac:dyDescent="0.25">
      <c r="A125" s="2" t="str">
        <f t="array" ref="A125">INDEX('Country Selector'!$C$2:$C$196,MATCH($B125,'Country Selector'!$I$2:$I$196,0))</f>
        <v>Haiti</v>
      </c>
      <c r="B125" s="2" t="s">
        <v>400</v>
      </c>
      <c r="C125" s="40">
        <v>117</v>
      </c>
    </row>
    <row r="126" spans="1:3" ht="15.75" customHeight="1" x14ac:dyDescent="0.25">
      <c r="A126" s="2" t="str">
        <f t="array" ref="A126">INDEX('Country Selector'!$C$2:$C$196,MATCH($B126,'Country Selector'!$I$2:$I$196,0))</f>
        <v>Hungary</v>
      </c>
      <c r="B126" s="2" t="s">
        <v>406</v>
      </c>
      <c r="C126" s="40">
        <v>1140</v>
      </c>
    </row>
    <row r="127" spans="1:3" ht="15.75" customHeight="1" x14ac:dyDescent="0.25">
      <c r="A127" s="2" t="str">
        <f t="array" ref="A127">INDEX('Country Selector'!$C$2:$C$196,MATCH($B127,'Country Selector'!$I$2:$I$196,0))</f>
        <v>Indonesia</v>
      </c>
      <c r="B127" s="2" t="s">
        <v>412</v>
      </c>
      <c r="C127" s="40">
        <v>28500</v>
      </c>
    </row>
    <row r="128" spans="1:3" ht="15.75" customHeight="1" x14ac:dyDescent="0.25">
      <c r="A128" s="2" t="str">
        <f t="array" ref="A128">INDEX('Country Selector'!$C$2:$C$196,MATCH($B128,'Country Selector'!$I$2:$I$196,0))</f>
        <v>India</v>
      </c>
      <c r="B128" s="2" t="s">
        <v>410</v>
      </c>
      <c r="C128" s="40">
        <v>128000</v>
      </c>
    </row>
    <row r="129" spans="1:3" ht="15.75" customHeight="1" x14ac:dyDescent="0.25">
      <c r="A129" s="2" t="str">
        <f t="array" ref="A129">INDEX('Country Selector'!$C$2:$C$196,MATCH($B129,'Country Selector'!$I$2:$I$196,0))</f>
        <v>Ireland</v>
      </c>
      <c r="B129" s="2" t="s">
        <v>418</v>
      </c>
      <c r="C129" s="40">
        <v>1830</v>
      </c>
    </row>
    <row r="130" spans="1:3" ht="15.75" customHeight="1" x14ac:dyDescent="0.25">
      <c r="A130" s="2" t="str">
        <f t="array" ref="A130">INDEX('Country Selector'!$C$2:$C$196,MATCH($B130,'Country Selector'!$I$2:$I$196,0))</f>
        <v>Iran</v>
      </c>
      <c r="B130" s="2" t="s">
        <v>414</v>
      </c>
      <c r="C130" s="40">
        <v>20300</v>
      </c>
    </row>
    <row r="131" spans="1:3" ht="15.75" customHeight="1" x14ac:dyDescent="0.25">
      <c r="A131" s="2" t="str">
        <f t="array" ref="A131">INDEX('Country Selector'!$C$2:$C$196,MATCH($B131,'Country Selector'!$I$2:$I$196,0))</f>
        <v>Iraq</v>
      </c>
      <c r="B131" s="2" t="s">
        <v>416</v>
      </c>
      <c r="C131" s="40">
        <v>5040</v>
      </c>
    </row>
    <row r="132" spans="1:3" ht="15.75" customHeight="1" x14ac:dyDescent="0.25">
      <c r="A132" s="2" t="str">
        <f t="array" ref="A132">INDEX('Country Selector'!$C$2:$C$196,MATCH($B132,'Country Selector'!$I$2:$I$196,0))</f>
        <v>Iceland</v>
      </c>
      <c r="B132" s="2" t="s">
        <v>408</v>
      </c>
      <c r="C132" s="40">
        <v>0.71699999999999997</v>
      </c>
    </row>
    <row r="133" spans="1:3" ht="15.75" customHeight="1" x14ac:dyDescent="0.25">
      <c r="A133" s="2" t="str">
        <f t="array" ref="A133">INDEX('Country Selector'!$C$2:$C$196,MATCH($B133,'Country Selector'!$I$2:$I$196,0))</f>
        <v>Israel</v>
      </c>
      <c r="B133" s="2" t="s">
        <v>420</v>
      </c>
      <c r="C133" s="40">
        <v>2380</v>
      </c>
    </row>
    <row r="134" spans="1:3" ht="15.75" customHeight="1" x14ac:dyDescent="0.25">
      <c r="A134" s="2" t="str">
        <f t="array" ref="A134">INDEX('Country Selector'!$C$2:$C$196,MATCH($B134,'Country Selector'!$I$2:$I$196,0))</f>
        <v>Italy</v>
      </c>
      <c r="B134" s="2" t="s">
        <v>422</v>
      </c>
      <c r="C134" s="40">
        <v>11200</v>
      </c>
    </row>
    <row r="135" spans="1:3" ht="15.75" customHeight="1" x14ac:dyDescent="0.25">
      <c r="A135" s="2" t="str">
        <f t="array" ref="A135">INDEX('Country Selector'!$C$2:$C$196,MATCH($B135,'Country Selector'!$I$2:$I$196,0))</f>
        <v>Jamaica</v>
      </c>
      <c r="B135" s="2" t="s">
        <v>424</v>
      </c>
      <c r="C135" s="40">
        <v>418</v>
      </c>
    </row>
    <row r="136" spans="1:3" ht="15.75" customHeight="1" x14ac:dyDescent="0.25">
      <c r="A136" s="2" t="str">
        <f t="array" ref="A136">INDEX('Country Selector'!$C$2:$C$196,MATCH($B136,'Country Selector'!$I$2:$I$196,0))</f>
        <v>Jordan</v>
      </c>
      <c r="B136" s="2" t="s">
        <v>428</v>
      </c>
      <c r="C136" s="40">
        <v>2570</v>
      </c>
    </row>
    <row r="137" spans="1:3" ht="15.75" customHeight="1" x14ac:dyDescent="0.25">
      <c r="A137" s="2" t="str">
        <f t="array" ref="A137">INDEX('Country Selector'!$C$2:$C$196,MATCH($B137,'Country Selector'!$I$2:$I$196,0))</f>
        <v>Japan</v>
      </c>
      <c r="B137" s="2" t="s">
        <v>426</v>
      </c>
      <c r="C137" s="40">
        <v>33700</v>
      </c>
    </row>
    <row r="138" spans="1:3" ht="15.75" customHeight="1" x14ac:dyDescent="0.25">
      <c r="A138" s="2" t="str">
        <f t="array" ref="A138">INDEX('Country Selector'!$C$2:$C$196,MATCH($B138,'Country Selector'!$I$2:$I$196,0))</f>
        <v>Kazakhstan</v>
      </c>
      <c r="B138" s="2" t="s">
        <v>430</v>
      </c>
      <c r="C138" s="40">
        <v>10500</v>
      </c>
    </row>
    <row r="139" spans="1:3" ht="15.75" customHeight="1" x14ac:dyDescent="0.25">
      <c r="A139" s="2" t="str">
        <f t="array" ref="A139">INDEX('Country Selector'!$C$2:$C$196,MATCH($B139,'Country Selector'!$I$2:$I$196,0))</f>
        <v>Kenya</v>
      </c>
      <c r="B139" s="2" t="s">
        <v>432</v>
      </c>
      <c r="C139" s="40">
        <v>3470</v>
      </c>
    </row>
    <row r="140" spans="1:3" ht="15.75" customHeight="1" x14ac:dyDescent="0.25">
      <c r="A140" s="2" t="str">
        <f t="array" ref="A140">INDEX('Country Selector'!$C$2:$C$196,MATCH($B140,'Country Selector'!$I$2:$I$196,0))</f>
        <v>Kyrgyzstan</v>
      </c>
      <c r="B140" s="2" t="s">
        <v>439</v>
      </c>
      <c r="C140" s="40">
        <v>714</v>
      </c>
    </row>
    <row r="141" spans="1:3" ht="15.75" customHeight="1" x14ac:dyDescent="0.25">
      <c r="A141" s="2" t="str">
        <f t="array" ref="A141">INDEX('Country Selector'!$C$2:$C$196,MATCH($B141,'Country Selector'!$I$2:$I$196,0))</f>
        <v>Cambodia</v>
      </c>
      <c r="B141" s="2" t="s">
        <v>313</v>
      </c>
      <c r="C141" s="40">
        <v>571</v>
      </c>
    </row>
    <row r="142" spans="1:3" ht="15.75" customHeight="1" x14ac:dyDescent="0.25">
      <c r="A142" s="2" t="str">
        <f t="array" ref="A142">INDEX('Country Selector'!$C$2:$C$196,MATCH($B142,'Country Selector'!$I$2:$I$196,0))</f>
        <v>Kiribati</v>
      </c>
      <c r="B142" s="2" t="s">
        <v>434</v>
      </c>
      <c r="C142" s="40">
        <v>5.5599999999999998E-3</v>
      </c>
    </row>
    <row r="143" spans="1:3" ht="15.75" customHeight="1" x14ac:dyDescent="0.25">
      <c r="A143" s="2" t="str">
        <f t="array" ref="A143">INDEX('Country Selector'!$C$2:$C$196,MATCH($B143,'Country Selector'!$I$2:$I$196,0))</f>
        <v>Saint Kitts and Nevis</v>
      </c>
      <c r="B143" s="2" t="s">
        <v>543</v>
      </c>
      <c r="C143" s="40">
        <v>2.7899999999999999E-3</v>
      </c>
    </row>
    <row r="144" spans="1:3" ht="15.75" customHeight="1" x14ac:dyDescent="0.25">
      <c r="A144" s="2" t="str">
        <f t="array" ref="A144">INDEX('Country Selector'!$C$2:$C$196,MATCH($B144,'Country Selector'!$I$2:$I$196,0))</f>
        <v>South Korea</v>
      </c>
      <c r="B144" s="2" t="s">
        <v>577</v>
      </c>
      <c r="C144" s="40">
        <v>34800</v>
      </c>
    </row>
    <row r="145" spans="1:3" ht="15.75" customHeight="1" x14ac:dyDescent="0.25">
      <c r="A145" s="2" t="str">
        <f t="array" ref="A145">INDEX('Country Selector'!$C$2:$C$196,MATCH($B145,'Country Selector'!$I$2:$I$196,0))</f>
        <v>Kuwait</v>
      </c>
      <c r="B145" s="2" t="s">
        <v>437</v>
      </c>
      <c r="C145" s="40">
        <v>1470</v>
      </c>
    </row>
    <row r="146" spans="1:3" ht="15.75" customHeight="1" x14ac:dyDescent="0.25">
      <c r="A146" s="2" t="str">
        <f t="array" ref="A146">INDEX('Country Selector'!$C$2:$C$196,MATCH($B146,'Country Selector'!$I$2:$I$196,0))</f>
        <v>Laos</v>
      </c>
      <c r="B146" s="2" t="s">
        <v>441</v>
      </c>
      <c r="C146" s="40">
        <v>963</v>
      </c>
    </row>
    <row r="147" spans="1:3" ht="15.75" customHeight="1" x14ac:dyDescent="0.25">
      <c r="A147" s="2" t="str">
        <f t="array" ref="A147">INDEX('Country Selector'!$C$2:$C$196,MATCH($B147,'Country Selector'!$I$2:$I$196,0))</f>
        <v>Lebanon</v>
      </c>
      <c r="B147" s="2" t="s">
        <v>445</v>
      </c>
      <c r="C147" s="40">
        <v>2240</v>
      </c>
    </row>
    <row r="148" spans="1:3" ht="15.75" customHeight="1" x14ac:dyDescent="0.25">
      <c r="A148" s="2" t="str">
        <f t="array" ref="A148">INDEX('Country Selector'!$C$2:$C$196,MATCH($B148,'Country Selector'!$I$2:$I$196,0))</f>
        <v>Liberia</v>
      </c>
      <c r="B148" s="2" t="s">
        <v>449</v>
      </c>
      <c r="C148" s="40">
        <v>115</v>
      </c>
    </row>
    <row r="149" spans="1:3" ht="15.75" customHeight="1" x14ac:dyDescent="0.25">
      <c r="A149" s="2" t="str">
        <f t="array" ref="A149">INDEX('Country Selector'!$C$2:$C$196,MATCH($B149,'Country Selector'!$I$2:$I$196,0))</f>
        <v>Libya</v>
      </c>
      <c r="B149" s="2" t="s">
        <v>451</v>
      </c>
      <c r="C149" s="40">
        <v>634</v>
      </c>
    </row>
    <row r="150" spans="1:3" ht="15.75" customHeight="1" x14ac:dyDescent="0.25">
      <c r="A150" s="2" t="str">
        <f t="array" ref="A150">INDEX('Country Selector'!$C$2:$C$196,MATCH($B150,'Country Selector'!$I$2:$I$196,0))</f>
        <v>Saint Lucia</v>
      </c>
      <c r="B150" s="2" t="s">
        <v>545</v>
      </c>
      <c r="C150" s="40">
        <v>9.3399999999999993E-3</v>
      </c>
    </row>
    <row r="151" spans="1:3" ht="15.75" customHeight="1" x14ac:dyDescent="0.25">
      <c r="A151" s="2" t="e">
        <f t="array" ref="A151">INDEX('Country Selector'!$C$2:$C$196,MATCH($B151,'Country Selector'!$I$2:$I$196,0))</f>
        <v>#N/A</v>
      </c>
      <c r="B151" s="2" t="s">
        <v>1007</v>
      </c>
      <c r="C151" s="40">
        <v>17300</v>
      </c>
    </row>
    <row r="152" spans="1:3" ht="15.75" customHeight="1" x14ac:dyDescent="0.25">
      <c r="A152" s="2" t="str">
        <f t="array" ref="A152">INDEX('Country Selector'!$C$2:$C$196,MATCH($B152,'Country Selector'!$I$2:$I$196,0))</f>
        <v>Liechtenstein</v>
      </c>
      <c r="B152" s="2" t="s">
        <v>453</v>
      </c>
      <c r="C152" s="40">
        <v>10.8</v>
      </c>
    </row>
    <row r="153" spans="1:3" ht="15.75" customHeight="1" x14ac:dyDescent="0.25">
      <c r="A153" s="2" t="str">
        <f t="array" ref="A153">INDEX('Country Selector'!$C$2:$C$196,MATCH($B153,'Country Selector'!$I$2:$I$196,0))</f>
        <v>Sri Lanka</v>
      </c>
      <c r="B153" s="2" t="s">
        <v>583</v>
      </c>
      <c r="C153" s="40">
        <v>871</v>
      </c>
    </row>
    <row r="154" spans="1:3" ht="15.75" customHeight="1" x14ac:dyDescent="0.25">
      <c r="A154" s="2" t="str">
        <f t="array" ref="A154">INDEX('Country Selector'!$C$2:$C$196,MATCH($B154,'Country Selector'!$I$2:$I$196,0))</f>
        <v>Lesotho</v>
      </c>
      <c r="B154" s="2" t="s">
        <v>447</v>
      </c>
      <c r="C154" s="40">
        <v>0.105</v>
      </c>
    </row>
    <row r="155" spans="1:3" ht="15.75" customHeight="1" x14ac:dyDescent="0.25">
      <c r="A155" s="2" t="str">
        <f t="array" ref="A155">INDEX('Country Selector'!$C$2:$C$196,MATCH($B155,'Country Selector'!$I$2:$I$196,0))</f>
        <v>Lithuania</v>
      </c>
      <c r="B155" s="2" t="s">
        <v>455</v>
      </c>
      <c r="C155" s="40">
        <v>578</v>
      </c>
    </row>
    <row r="156" spans="1:3" ht="15.75" customHeight="1" x14ac:dyDescent="0.25">
      <c r="A156" s="2" t="str">
        <f t="array" ref="A156">INDEX('Country Selector'!$C$2:$C$196,MATCH($B156,'Country Selector'!$I$2:$I$196,0))</f>
        <v>Luxembourg</v>
      </c>
      <c r="B156" s="2" t="s">
        <v>457</v>
      </c>
      <c r="C156" s="40">
        <v>395</v>
      </c>
    </row>
    <row r="157" spans="1:3" ht="15.75" customHeight="1" x14ac:dyDescent="0.25">
      <c r="A157" s="2" t="str">
        <f t="array" ref="A157">INDEX('Country Selector'!$C$2:$C$196,MATCH($B157,'Country Selector'!$I$2:$I$196,0))</f>
        <v>Latvia</v>
      </c>
      <c r="B157" s="2" t="s">
        <v>443</v>
      </c>
      <c r="C157" s="40">
        <v>480</v>
      </c>
    </row>
    <row r="158" spans="1:3" ht="15.75" customHeight="1" x14ac:dyDescent="0.25">
      <c r="A158" s="2" t="e">
        <f t="array" ref="A158">INDEX('Country Selector'!$C$2:$C$196,MATCH($B158,'Country Selector'!$I$2:$I$196,0))</f>
        <v>#N/A</v>
      </c>
      <c r="B158" s="2" t="s">
        <v>1008</v>
      </c>
      <c r="C158" s="40">
        <v>2.9000000000000001E-2</v>
      </c>
    </row>
    <row r="159" spans="1:3" ht="15.75" customHeight="1" x14ac:dyDescent="0.25">
      <c r="A159" s="2" t="str">
        <f t="array" ref="A159">INDEX('Country Selector'!$C$2:$C$196,MATCH($B159,'Country Selector'!$I$2:$I$196,0))</f>
        <v>Morocco</v>
      </c>
      <c r="B159" s="2" t="s">
        <v>491</v>
      </c>
      <c r="C159" s="40">
        <v>7870</v>
      </c>
    </row>
    <row r="160" spans="1:3" ht="15.75" customHeight="1" x14ac:dyDescent="0.25">
      <c r="A160" s="2" t="str">
        <f t="array" ref="A160">INDEX('Country Selector'!$C$2:$C$196,MATCH($B160,'Country Selector'!$I$2:$I$196,0))</f>
        <v>Monaco</v>
      </c>
      <c r="B160" s="2" t="s">
        <v>485</v>
      </c>
      <c r="C160" s="40">
        <v>7.13</v>
      </c>
    </row>
    <row r="161" spans="1:3" ht="15.75" customHeight="1" x14ac:dyDescent="0.25">
      <c r="A161" s="2" t="str">
        <f t="array" ref="A161">INDEX('Country Selector'!$C$2:$C$196,MATCH($B161,'Country Selector'!$I$2:$I$196,0))</f>
        <v>Moldova</v>
      </c>
      <c r="B161" s="2" t="s">
        <v>483</v>
      </c>
      <c r="C161" s="40">
        <v>492</v>
      </c>
    </row>
    <row r="162" spans="1:3" ht="15.75" customHeight="1" x14ac:dyDescent="0.25">
      <c r="A162" s="2" t="str">
        <f t="array" ref="A162">INDEX('Country Selector'!$C$2:$C$196,MATCH($B162,'Country Selector'!$I$2:$I$196,0))</f>
        <v>Madagascar</v>
      </c>
      <c r="B162" s="2" t="s">
        <v>461</v>
      </c>
      <c r="C162" s="40">
        <v>295</v>
      </c>
    </row>
    <row r="163" spans="1:3" ht="15.75" customHeight="1" x14ac:dyDescent="0.25">
      <c r="A163" s="2" t="str">
        <f t="array" ref="A163">INDEX('Country Selector'!$C$2:$C$196,MATCH($B163,'Country Selector'!$I$2:$I$196,0))</f>
        <v>Maldives</v>
      </c>
      <c r="B163" s="2" t="s">
        <v>467</v>
      </c>
      <c r="C163" s="40">
        <v>1.7899999999999999E-2</v>
      </c>
    </row>
    <row r="164" spans="1:3" ht="15.75" customHeight="1" x14ac:dyDescent="0.25">
      <c r="A164" s="2" t="str">
        <f t="array" ref="A164">INDEX('Country Selector'!$C$2:$C$196,MATCH($B164,'Country Selector'!$I$2:$I$196,0))</f>
        <v>Mexico</v>
      </c>
      <c r="B164" s="2" t="s">
        <v>479</v>
      </c>
      <c r="C164" s="40">
        <v>34400</v>
      </c>
    </row>
    <row r="165" spans="1:3" ht="15.75" customHeight="1" x14ac:dyDescent="0.25">
      <c r="A165" s="2" t="str">
        <f t="array" ref="A165">INDEX('Country Selector'!$C$2:$C$196,MATCH($B165,'Country Selector'!$I$2:$I$196,0))</f>
        <v>Marshall Islands</v>
      </c>
      <c r="B165" s="2" t="s">
        <v>473</v>
      </c>
      <c r="C165" s="40">
        <v>2.63E-3</v>
      </c>
    </row>
    <row r="166" spans="1:3" ht="15.75" customHeight="1" x14ac:dyDescent="0.25">
      <c r="A166" s="2" t="str">
        <f t="array" ref="A166">INDEX('Country Selector'!$C$2:$C$196,MATCH($B166,'Country Selector'!$I$2:$I$196,0))</f>
        <v>Macedonia</v>
      </c>
      <c r="B166" s="2" t="s">
        <v>459</v>
      </c>
      <c r="C166" s="40">
        <v>292</v>
      </c>
    </row>
    <row r="167" spans="1:3" ht="15.75" customHeight="1" x14ac:dyDescent="0.25">
      <c r="A167" s="2" t="str">
        <f t="array" ref="A167">INDEX('Country Selector'!$C$2:$C$196,MATCH($B167,'Country Selector'!$I$2:$I$196,0))</f>
        <v>Mali</v>
      </c>
      <c r="B167" s="2" t="s">
        <v>469</v>
      </c>
      <c r="C167" s="40">
        <v>0</v>
      </c>
    </row>
    <row r="168" spans="1:3" ht="15.75" customHeight="1" x14ac:dyDescent="0.25">
      <c r="A168" s="2" t="str">
        <f t="array" ref="A168">INDEX('Country Selector'!$C$2:$C$196,MATCH($B168,'Country Selector'!$I$2:$I$196,0))</f>
        <v>Malta</v>
      </c>
      <c r="B168" s="2" t="s">
        <v>471</v>
      </c>
      <c r="C168" s="40">
        <v>2.4899999999999999E-2</v>
      </c>
    </row>
    <row r="169" spans="1:3" ht="15.75" customHeight="1" x14ac:dyDescent="0.25">
      <c r="A169" s="2" t="str">
        <f t="array" ref="A169">INDEX('Country Selector'!$C$2:$C$196,MATCH($B169,'Country Selector'!$I$2:$I$196,0))</f>
        <v>Burma</v>
      </c>
      <c r="B169" s="2" t="s">
        <v>309</v>
      </c>
      <c r="C169" s="40">
        <v>295</v>
      </c>
    </row>
    <row r="170" spans="1:3" ht="15.75" customHeight="1" x14ac:dyDescent="0.25">
      <c r="A170" s="2" t="str">
        <f t="array" ref="A170">INDEX('Country Selector'!$C$2:$C$196,MATCH($B170,'Country Selector'!$I$2:$I$196,0))</f>
        <v>Montenegro</v>
      </c>
      <c r="B170" s="2" t="s">
        <v>489</v>
      </c>
      <c r="C170" s="40">
        <v>9.7799999999999998E-2</v>
      </c>
    </row>
    <row r="171" spans="1:3" ht="15.75" customHeight="1" x14ac:dyDescent="0.25">
      <c r="A171" s="2" t="str">
        <f t="array" ref="A171">INDEX('Country Selector'!$C$2:$C$196,MATCH($B171,'Country Selector'!$I$2:$I$196,0))</f>
        <v>Mongolia</v>
      </c>
      <c r="B171" s="2" t="s">
        <v>487</v>
      </c>
      <c r="C171" s="40">
        <v>225</v>
      </c>
    </row>
    <row r="172" spans="1:3" ht="15.75" customHeight="1" x14ac:dyDescent="0.25">
      <c r="A172" s="2" t="str">
        <f t="array" ref="A172">INDEX('Country Selector'!$C$2:$C$196,MATCH($B172,'Country Selector'!$I$2:$I$196,0))</f>
        <v>Mozambique</v>
      </c>
      <c r="B172" s="2" t="s">
        <v>493</v>
      </c>
      <c r="C172" s="40">
        <v>609</v>
      </c>
    </row>
    <row r="173" spans="1:3" ht="15.75" customHeight="1" x14ac:dyDescent="0.25">
      <c r="A173" s="2" t="str">
        <f t="array" ref="A173">INDEX('Country Selector'!$C$2:$C$196,MATCH($B173,'Country Selector'!$I$2:$I$196,0))</f>
        <v>Mauritania</v>
      </c>
      <c r="B173" s="2" t="s">
        <v>475</v>
      </c>
      <c r="C173" s="40">
        <v>370</v>
      </c>
    </row>
    <row r="174" spans="1:3" ht="15.75" customHeight="1" x14ac:dyDescent="0.25">
      <c r="A174" s="2" t="str">
        <f t="array" ref="A174">INDEX('Country Selector'!$C$2:$C$196,MATCH($B174,'Country Selector'!$I$2:$I$196,0))</f>
        <v>Mauritius</v>
      </c>
      <c r="B174" s="2" t="s">
        <v>477</v>
      </c>
      <c r="C174" s="40">
        <v>1.0900000000000001</v>
      </c>
    </row>
    <row r="175" spans="1:3" ht="15.75" customHeight="1" x14ac:dyDescent="0.25">
      <c r="A175" s="2" t="str">
        <f t="array" ref="A175">INDEX('Country Selector'!$C$2:$C$196,MATCH($B175,'Country Selector'!$I$2:$I$196,0))</f>
        <v>Malawi</v>
      </c>
      <c r="B175" s="2" t="s">
        <v>463</v>
      </c>
      <c r="C175" s="40">
        <v>180</v>
      </c>
    </row>
    <row r="176" spans="1:3" ht="15.75" customHeight="1" x14ac:dyDescent="0.25">
      <c r="A176" s="2" t="str">
        <f t="array" ref="A176">INDEX('Country Selector'!$C$2:$C$196,MATCH($B176,'Country Selector'!$I$2:$I$196,0))</f>
        <v>Malaysia</v>
      </c>
      <c r="B176" s="2" t="s">
        <v>465</v>
      </c>
      <c r="C176" s="40">
        <v>13900</v>
      </c>
    </row>
    <row r="177" spans="1:3" ht="15.75" customHeight="1" x14ac:dyDescent="0.25">
      <c r="A177" s="2" t="str">
        <f t="array" ref="A177">INDEX('Country Selector'!$C$2:$C$196,MATCH($B177,'Country Selector'!$I$2:$I$196,0))</f>
        <v>Namibia</v>
      </c>
      <c r="B177" s="2" t="s">
        <v>495</v>
      </c>
      <c r="C177" s="40">
        <v>402</v>
      </c>
    </row>
    <row r="178" spans="1:3" ht="15.75" customHeight="1" x14ac:dyDescent="0.25">
      <c r="A178" s="2" t="str">
        <f t="array" ref="A178">INDEX('Country Selector'!$C$2:$C$196,MATCH($B178,'Country Selector'!$I$2:$I$196,0))</f>
        <v>Niger</v>
      </c>
      <c r="B178" s="2" t="s">
        <v>507</v>
      </c>
      <c r="C178" s="40">
        <v>31.2</v>
      </c>
    </row>
    <row r="179" spans="1:3" ht="15.75" customHeight="1" x14ac:dyDescent="0.25">
      <c r="A179" s="2" t="str">
        <f t="array" ref="A179">INDEX('Country Selector'!$C$2:$C$196,MATCH($B179,'Country Selector'!$I$2:$I$196,0))</f>
        <v>Nigeria</v>
      </c>
      <c r="B179" s="2" t="s">
        <v>509</v>
      </c>
      <c r="C179" s="40">
        <v>8140</v>
      </c>
    </row>
    <row r="180" spans="1:3" ht="15.75" customHeight="1" x14ac:dyDescent="0.25">
      <c r="A180" s="2" t="str">
        <f t="array" ref="A180">INDEX('Country Selector'!$C$2:$C$196,MATCH($B180,'Country Selector'!$I$2:$I$196,0))</f>
        <v>Nicaragua</v>
      </c>
      <c r="B180" s="2" t="s">
        <v>505</v>
      </c>
      <c r="C180" s="40">
        <v>271</v>
      </c>
    </row>
    <row r="181" spans="1:3" ht="15.75" customHeight="1" x14ac:dyDescent="0.25">
      <c r="A181" s="2" t="e">
        <f t="array" ref="A181">INDEX('Country Selector'!$C$2:$C$196,MATCH($B181,'Country Selector'!$I$2:$I$196,0))</f>
        <v>#N/A</v>
      </c>
      <c r="B181" s="2" t="s">
        <v>1009</v>
      </c>
      <c r="C181" s="40">
        <v>7.2899999999999997E-5</v>
      </c>
    </row>
    <row r="182" spans="1:3" ht="15.75" customHeight="1" x14ac:dyDescent="0.25">
      <c r="A182" s="2" t="str">
        <f t="array" ref="A182">INDEX('Country Selector'!$C$2:$C$196,MATCH($B182,'Country Selector'!$I$2:$I$196,0))</f>
        <v>Netherlands</v>
      </c>
      <c r="B182" s="2" t="s">
        <v>501</v>
      </c>
      <c r="C182" s="40">
        <v>1450</v>
      </c>
    </row>
    <row r="183" spans="1:3" ht="15.75" customHeight="1" x14ac:dyDescent="0.25">
      <c r="A183" s="2" t="e">
        <f t="array" ref="A183">INDEX('Country Selector'!$C$2:$C$196,MATCH($B183,'Country Selector'!$I$2:$I$196,0))</f>
        <v>#N/A</v>
      </c>
      <c r="B183" s="2" t="s">
        <v>1010</v>
      </c>
      <c r="C183" s="40">
        <v>1420000</v>
      </c>
    </row>
    <row r="184" spans="1:3" ht="15.75" customHeight="1" x14ac:dyDescent="0.25">
      <c r="A184" s="2" t="str">
        <f t="array" ref="A184">INDEX('Country Selector'!$C$2:$C$196,MATCH($B184,'Country Selector'!$I$2:$I$196,0))</f>
        <v>Norway</v>
      </c>
      <c r="B184" s="2" t="s">
        <v>513</v>
      </c>
      <c r="C184" s="40">
        <v>987</v>
      </c>
    </row>
    <row r="185" spans="1:3" ht="15.75" customHeight="1" x14ac:dyDescent="0.25">
      <c r="A185" s="2" t="str">
        <f t="array" ref="A185">INDEX('Country Selector'!$C$2:$C$196,MATCH($B185,'Country Selector'!$I$2:$I$196,0))</f>
        <v>Nepal</v>
      </c>
      <c r="B185" s="2" t="s">
        <v>499</v>
      </c>
      <c r="C185" s="40">
        <v>764</v>
      </c>
    </row>
    <row r="186" spans="1:3" ht="15.75" customHeight="1" x14ac:dyDescent="0.25">
      <c r="A186" s="2" t="str">
        <f t="array" ref="A186">INDEX('Country Selector'!$C$2:$C$196,MATCH($B186,'Country Selector'!$I$2:$I$196,0))</f>
        <v>Nauru</v>
      </c>
      <c r="B186" s="2" t="s">
        <v>497</v>
      </c>
      <c r="C186" s="40">
        <v>5.0299999999999997E-4</v>
      </c>
    </row>
    <row r="187" spans="1:3" ht="15.75" customHeight="1" x14ac:dyDescent="0.25">
      <c r="A187" s="2" t="str">
        <f t="array" ref="A187">INDEX('Country Selector'!$C$2:$C$196,MATCH($B187,'Country Selector'!$I$2:$I$196,0))</f>
        <v>New Zealand</v>
      </c>
      <c r="B187" s="2" t="s">
        <v>503</v>
      </c>
      <c r="C187" s="40">
        <v>876</v>
      </c>
    </row>
    <row r="188" spans="1:3" ht="15.75" customHeight="1" x14ac:dyDescent="0.25">
      <c r="A188" s="2" t="str">
        <f t="array" ref="A188">INDEX('Country Selector'!$C$2:$C$196,MATCH($B188,'Country Selector'!$I$2:$I$196,0))</f>
        <v>Oman</v>
      </c>
      <c r="B188" s="2" t="s">
        <v>515</v>
      </c>
      <c r="C188" s="40">
        <v>1810</v>
      </c>
    </row>
    <row r="189" spans="1:3" ht="15.75" customHeight="1" x14ac:dyDescent="0.25">
      <c r="A189" s="2" t="str">
        <f t="array" ref="A189">INDEX('Country Selector'!$C$2:$C$196,MATCH($B189,'Country Selector'!$I$2:$I$196,0))</f>
        <v>Pakistan</v>
      </c>
      <c r="B189" s="2" t="s">
        <v>517</v>
      </c>
      <c r="C189" s="40">
        <v>12700</v>
      </c>
    </row>
    <row r="190" spans="1:3" ht="15.75" customHeight="1" x14ac:dyDescent="0.25">
      <c r="A190" s="2" t="str">
        <f t="array" ref="A190">INDEX('Country Selector'!$C$2:$C$196,MATCH($B190,'Country Selector'!$I$2:$I$196,0))</f>
        <v>Panama</v>
      </c>
      <c r="B190" s="2" t="s">
        <v>521</v>
      </c>
      <c r="C190" s="40">
        <v>854</v>
      </c>
    </row>
    <row r="191" spans="1:3" ht="15.75" customHeight="1" x14ac:dyDescent="0.25">
      <c r="A191" s="2" t="str">
        <f t="array" ref="A191">INDEX('Country Selector'!$C$2:$C$196,MATCH($B191,'Country Selector'!$I$2:$I$196,0))</f>
        <v>Peru</v>
      </c>
      <c r="B191" s="2" t="s">
        <v>527</v>
      </c>
      <c r="C191" s="40">
        <v>4700</v>
      </c>
    </row>
    <row r="192" spans="1:3" ht="15.75" customHeight="1" x14ac:dyDescent="0.25">
      <c r="A192" s="2" t="str">
        <f t="array" ref="A192">INDEX('Country Selector'!$C$2:$C$196,MATCH($B192,'Country Selector'!$I$2:$I$196,0))</f>
        <v>Philippines</v>
      </c>
      <c r="B192" s="2" t="s">
        <v>529</v>
      </c>
      <c r="C192" s="40">
        <v>9510</v>
      </c>
    </row>
    <row r="193" spans="1:3" ht="15.75" customHeight="1" x14ac:dyDescent="0.25">
      <c r="A193" s="2" t="str">
        <f t="array" ref="A193">INDEX('Country Selector'!$C$2:$C$196,MATCH($B193,'Country Selector'!$I$2:$I$196,0))</f>
        <v>Palau</v>
      </c>
      <c r="B193" s="2" t="s">
        <v>519</v>
      </c>
      <c r="C193" s="40">
        <v>1.06E-3</v>
      </c>
    </row>
    <row r="194" spans="1:3" ht="15.75" customHeight="1" x14ac:dyDescent="0.25">
      <c r="A194" s="2" t="str">
        <f t="array" ref="A194">INDEX('Country Selector'!$C$2:$C$196,MATCH($B194,'Country Selector'!$I$2:$I$196,0))</f>
        <v>Papua New Guinea</v>
      </c>
      <c r="B194" s="2" t="s">
        <v>523</v>
      </c>
      <c r="C194" s="40">
        <v>75.8</v>
      </c>
    </row>
    <row r="195" spans="1:3" ht="15.75" customHeight="1" x14ac:dyDescent="0.25">
      <c r="A195" s="2" t="str">
        <f t="array" ref="A195">INDEX('Country Selector'!$C$2:$C$196,MATCH($B195,'Country Selector'!$I$2:$I$196,0))</f>
        <v>Poland</v>
      </c>
      <c r="B195" s="2" t="s">
        <v>531</v>
      </c>
      <c r="C195" s="40">
        <v>10100</v>
      </c>
    </row>
    <row r="196" spans="1:3" ht="15.75" customHeight="1" x14ac:dyDescent="0.25">
      <c r="A196" s="2" t="str">
        <f t="array" ref="A196">INDEX('Country Selector'!$C$2:$C$196,MATCH($B196,'Country Selector'!$I$2:$I$196,0))</f>
        <v>North Korea</v>
      </c>
      <c r="B196" s="2" t="s">
        <v>511</v>
      </c>
      <c r="C196" s="40">
        <v>3270</v>
      </c>
    </row>
    <row r="197" spans="1:3" ht="15.75" customHeight="1" x14ac:dyDescent="0.25">
      <c r="A197" s="2" t="str">
        <f t="array" ref="A197">INDEX('Country Selector'!$C$2:$C$196,MATCH($B197,'Country Selector'!$I$2:$I$196,0))</f>
        <v>Portugal</v>
      </c>
      <c r="B197" s="2" t="s">
        <v>533</v>
      </c>
      <c r="C197" s="40">
        <v>3790</v>
      </c>
    </row>
    <row r="198" spans="1:3" ht="15.75" customHeight="1" x14ac:dyDescent="0.25">
      <c r="A198" s="2" t="str">
        <f t="array" ref="A198">INDEX('Country Selector'!$C$2:$C$196,MATCH($B198,'Country Selector'!$I$2:$I$196,0))</f>
        <v>Paraguay</v>
      </c>
      <c r="B198" s="2" t="s">
        <v>525</v>
      </c>
      <c r="C198" s="40">
        <v>917</v>
      </c>
    </row>
    <row r="199" spans="1:3" ht="15.75" customHeight="1" x14ac:dyDescent="0.25">
      <c r="A199" s="2" t="str">
        <f t="array" ref="A199">INDEX('Country Selector'!$C$2:$C$196,MATCH($B199,'Country Selector'!$I$2:$I$196,0))</f>
        <v>Qatar</v>
      </c>
      <c r="B199" s="2" t="s">
        <v>535</v>
      </c>
      <c r="C199" s="40">
        <v>2100</v>
      </c>
    </row>
    <row r="200" spans="1:3" ht="15.75" customHeight="1" x14ac:dyDescent="0.25">
      <c r="A200" s="2" t="str">
        <f t="array" ref="A200">INDEX('Country Selector'!$C$2:$C$196,MATCH($B200,'Country Selector'!$I$2:$I$196,0))</f>
        <v>Romania</v>
      </c>
      <c r="B200" s="2" t="s">
        <v>537</v>
      </c>
      <c r="C200" s="40">
        <v>4520</v>
      </c>
    </row>
    <row r="201" spans="1:3" ht="15.75" customHeight="1" x14ac:dyDescent="0.25">
      <c r="A201" s="2" t="str">
        <f t="array" ref="A201">INDEX('Country Selector'!$C$2:$C$196,MATCH($B201,'Country Selector'!$I$2:$I$196,0))</f>
        <v>Russia</v>
      </c>
      <c r="B201" s="2" t="s">
        <v>539</v>
      </c>
      <c r="C201" s="40">
        <v>40000</v>
      </c>
    </row>
    <row r="202" spans="1:3" ht="15.75" customHeight="1" x14ac:dyDescent="0.25">
      <c r="A202" s="2" t="str">
        <f t="array" ref="A202">INDEX('Country Selector'!$C$2:$C$196,MATCH($B202,'Country Selector'!$I$2:$I$196,0))</f>
        <v>Rwanda</v>
      </c>
      <c r="B202" s="2" t="s">
        <v>541</v>
      </c>
      <c r="C202" s="40">
        <v>77.3</v>
      </c>
    </row>
    <row r="203" spans="1:3" ht="15.75" customHeight="1" x14ac:dyDescent="0.25">
      <c r="A203" s="2" t="str">
        <f t="array" ref="A203">INDEX('Country Selector'!$C$2:$C$196,MATCH($B203,'Country Selector'!$I$2:$I$196,0))</f>
        <v>Saudi Arabia</v>
      </c>
      <c r="B203" s="2" t="s">
        <v>555</v>
      </c>
      <c r="C203" s="40">
        <v>34200</v>
      </c>
    </row>
    <row r="204" spans="1:3" ht="15.75" customHeight="1" x14ac:dyDescent="0.25">
      <c r="A204" s="2" t="str">
        <f t="array" ref="A204">INDEX('Country Selector'!$C$2:$C$196,MATCH($B204,'Country Selector'!$I$2:$I$196,0))</f>
        <v>Sudan</v>
      </c>
      <c r="B204" s="2" t="s">
        <v>585</v>
      </c>
      <c r="C204" s="40">
        <v>1440</v>
      </c>
    </row>
    <row r="205" spans="1:3" ht="15.75" customHeight="1" x14ac:dyDescent="0.25">
      <c r="A205" s="2" t="str">
        <f t="array" ref="A205">INDEX('Country Selector'!$C$2:$C$196,MATCH($B205,'Country Selector'!$I$2:$I$196,0))</f>
        <v>Senegal</v>
      </c>
      <c r="B205" s="2" t="s">
        <v>557</v>
      </c>
      <c r="C205" s="40">
        <v>1790</v>
      </c>
    </row>
    <row r="206" spans="1:3" ht="15.75" customHeight="1" x14ac:dyDescent="0.25">
      <c r="A206" s="2" t="str">
        <f t="array" ref="A206">INDEX('Country Selector'!$C$2:$C$196,MATCH($B206,'Country Selector'!$I$2:$I$196,0))</f>
        <v>Singapore</v>
      </c>
      <c r="B206" s="2" t="s">
        <v>565</v>
      </c>
      <c r="C206" s="40">
        <v>0</v>
      </c>
    </row>
    <row r="207" spans="1:3" ht="15.75" customHeight="1" x14ac:dyDescent="0.25">
      <c r="A207" s="2" t="e">
        <f t="array" ref="A207">INDEX('Country Selector'!$C$2:$C$196,MATCH($B207,'Country Selector'!$I$2:$I$196,0))</f>
        <v>#N/A</v>
      </c>
      <c r="B207" s="2" t="s">
        <v>1011</v>
      </c>
      <c r="C207" s="40">
        <v>1.8100000000000001E-4</v>
      </c>
    </row>
    <row r="208" spans="1:3" ht="15.75" customHeight="1" x14ac:dyDescent="0.25">
      <c r="A208" s="2" t="str">
        <f t="array" ref="A208">INDEX('Country Selector'!$C$2:$C$196,MATCH($B208,'Country Selector'!$I$2:$I$196,0))</f>
        <v>Solomon Islands</v>
      </c>
      <c r="B208" s="2" t="s">
        <v>571</v>
      </c>
      <c r="C208" s="40">
        <v>2.92E-2</v>
      </c>
    </row>
    <row r="209" spans="1:3" ht="15.75" customHeight="1" x14ac:dyDescent="0.25">
      <c r="A209" s="2" t="str">
        <f t="array" ref="A209">INDEX('Country Selector'!$C$2:$C$196,MATCH($B209,'Country Selector'!$I$2:$I$196,0))</f>
        <v>Sierra Leone</v>
      </c>
      <c r="B209" s="2" t="s">
        <v>563</v>
      </c>
      <c r="C209" s="40">
        <v>187</v>
      </c>
    </row>
    <row r="210" spans="1:3" ht="15.75" customHeight="1" x14ac:dyDescent="0.25">
      <c r="A210" s="2" t="str">
        <f t="array" ref="A210">INDEX('Country Selector'!$C$2:$C$196,MATCH($B210,'Country Selector'!$I$2:$I$196,0))</f>
        <v>El Salvador</v>
      </c>
      <c r="B210" s="2" t="s">
        <v>363</v>
      </c>
      <c r="C210" s="40">
        <v>388</v>
      </c>
    </row>
    <row r="211" spans="1:3" ht="15.75" customHeight="1" x14ac:dyDescent="0.25">
      <c r="A211" s="2" t="str">
        <f t="array" ref="A211">INDEX('Country Selector'!$C$2:$C$196,MATCH($B211,'Country Selector'!$I$2:$I$196,0))</f>
        <v>San Marino</v>
      </c>
      <c r="B211" s="2" t="s">
        <v>551</v>
      </c>
      <c r="C211" s="40">
        <v>7.05</v>
      </c>
    </row>
    <row r="212" spans="1:3" ht="15.75" customHeight="1" x14ac:dyDescent="0.25">
      <c r="A212" s="2" t="str">
        <f t="array" ref="A212">INDEX('Country Selector'!$C$2:$C$196,MATCH($B212,'Country Selector'!$I$2:$I$196,0))</f>
        <v>Somalia</v>
      </c>
      <c r="B212" s="2" t="s">
        <v>573</v>
      </c>
      <c r="C212" s="40">
        <v>0</v>
      </c>
    </row>
    <row r="213" spans="1:3" ht="15.75" customHeight="1" x14ac:dyDescent="0.25">
      <c r="A213" s="2" t="str">
        <f t="array" ref="A213">INDEX('Country Selector'!$C$2:$C$196,MATCH($B213,'Country Selector'!$I$2:$I$196,0))</f>
        <v>Serbia</v>
      </c>
      <c r="B213" s="2" t="s">
        <v>559</v>
      </c>
      <c r="C213" s="40">
        <v>687</v>
      </c>
    </row>
    <row r="214" spans="1:3" ht="15.75" customHeight="1" x14ac:dyDescent="0.25">
      <c r="A214" s="2" t="str">
        <f t="array" ref="A214">INDEX('Country Selector'!$C$2:$C$196,MATCH($B214,'Country Selector'!$I$2:$I$196,0))</f>
        <v>South Sudan</v>
      </c>
      <c r="B214" s="2" t="s">
        <v>579</v>
      </c>
      <c r="C214" s="40">
        <v>212</v>
      </c>
    </row>
    <row r="215" spans="1:3" ht="15.75" customHeight="1" x14ac:dyDescent="0.25">
      <c r="A215" s="2" t="str">
        <f t="array" ref="A215">INDEX('Country Selector'!$C$2:$C$196,MATCH($B215,'Country Selector'!$I$2:$I$196,0))</f>
        <v>Sao Tome and Principe</v>
      </c>
      <c r="B215" s="2" t="s">
        <v>553</v>
      </c>
      <c r="C215" s="40">
        <v>9.3600000000000003E-3</v>
      </c>
    </row>
    <row r="216" spans="1:3" ht="15.75" customHeight="1" x14ac:dyDescent="0.25">
      <c r="A216" s="2" t="str">
        <f t="array" ref="A216">INDEX('Country Selector'!$C$2:$C$196,MATCH($B216,'Country Selector'!$I$2:$I$196,0))</f>
        <v>Suriname</v>
      </c>
      <c r="B216" s="2" t="s">
        <v>587</v>
      </c>
      <c r="C216" s="40">
        <v>64.2</v>
      </c>
    </row>
    <row r="217" spans="1:3" ht="15.75" customHeight="1" x14ac:dyDescent="0.25">
      <c r="A217" s="2" t="str">
        <f t="array" ref="A217">INDEX('Country Selector'!$C$2:$C$196,MATCH($B217,'Country Selector'!$I$2:$I$196,0))</f>
        <v>Slovakia</v>
      </c>
      <c r="B217" s="2" t="s">
        <v>567</v>
      </c>
      <c r="C217" s="40">
        <v>2150</v>
      </c>
    </row>
    <row r="218" spans="1:3" ht="15.75" customHeight="1" x14ac:dyDescent="0.25">
      <c r="A218" s="2" t="str">
        <f t="array" ref="A218">INDEX('Country Selector'!$C$2:$C$196,MATCH($B218,'Country Selector'!$I$2:$I$196,0))</f>
        <v>Slovenia</v>
      </c>
      <c r="B218" s="2" t="s">
        <v>569</v>
      </c>
      <c r="C218" s="40">
        <v>453</v>
      </c>
    </row>
    <row r="219" spans="1:3" ht="15.75" customHeight="1" x14ac:dyDescent="0.25">
      <c r="A219" s="2" t="str">
        <f t="array" ref="A219">INDEX('Country Selector'!$C$2:$C$196,MATCH($B219,'Country Selector'!$I$2:$I$196,0))</f>
        <v>Sweden</v>
      </c>
      <c r="B219" s="2" t="s">
        <v>591</v>
      </c>
      <c r="C219" s="40">
        <v>1990</v>
      </c>
    </row>
    <row r="220" spans="1:3" ht="15.75" customHeight="1" x14ac:dyDescent="0.25">
      <c r="A220" s="2" t="str">
        <f t="array" ref="A220">INDEX('Country Selector'!$C$2:$C$196,MATCH($B220,'Country Selector'!$I$2:$I$196,0))</f>
        <v>Swaziland</v>
      </c>
      <c r="B220" s="2" t="s">
        <v>589</v>
      </c>
      <c r="C220" s="40">
        <v>6.2799999999999995E-2</v>
      </c>
    </row>
    <row r="221" spans="1:3" ht="15.75" customHeight="1" x14ac:dyDescent="0.25">
      <c r="A221" s="2" t="str">
        <f t="array" ref="A221">INDEX('Country Selector'!$C$2:$C$196,MATCH($B221,'Country Selector'!$I$2:$I$196,0))</f>
        <v>Seychelles</v>
      </c>
      <c r="B221" s="2" t="s">
        <v>561</v>
      </c>
      <c r="C221" s="40">
        <v>4.96E-3</v>
      </c>
    </row>
    <row r="222" spans="1:3" ht="15.75" customHeight="1" x14ac:dyDescent="0.25">
      <c r="A222" s="2" t="str">
        <f t="array" ref="A222">INDEX('Country Selector'!$C$2:$C$196,MATCH($B222,'Country Selector'!$I$2:$I$196,0))</f>
        <v>Syria</v>
      </c>
      <c r="B222" s="2" t="s">
        <v>595</v>
      </c>
      <c r="C222" s="40">
        <v>1400</v>
      </c>
    </row>
    <row r="223" spans="1:3" ht="15.75" customHeight="1" x14ac:dyDescent="0.25">
      <c r="A223" s="2" t="e">
        <f t="array" ref="A223">INDEX('Country Selector'!$C$2:$C$196,MATCH($B223,'Country Selector'!$I$2:$I$196,0))</f>
        <v>#N/A</v>
      </c>
      <c r="B223" s="2" t="s">
        <v>1012</v>
      </c>
      <c r="C223" s="40">
        <v>1.8600000000000001E-3</v>
      </c>
    </row>
    <row r="224" spans="1:3" ht="15.75" customHeight="1" x14ac:dyDescent="0.25">
      <c r="A224" s="2" t="str">
        <f t="array" ref="A224">INDEX('Country Selector'!$C$2:$C$196,MATCH($B224,'Country Selector'!$I$2:$I$196,0))</f>
        <v>Chad</v>
      </c>
      <c r="B224" s="2" t="s">
        <v>324</v>
      </c>
      <c r="C224" s="40">
        <v>76.900000000000006</v>
      </c>
    </row>
    <row r="225" spans="1:3" ht="15.75" customHeight="1" x14ac:dyDescent="0.25">
      <c r="A225" s="2" t="str">
        <f t="array" ref="A225">INDEX('Country Selector'!$C$2:$C$196,MATCH($B225,'Country Selector'!$I$2:$I$196,0))</f>
        <v>Togo</v>
      </c>
      <c r="B225" s="2" t="s">
        <v>605</v>
      </c>
      <c r="C225" s="40">
        <v>814</v>
      </c>
    </row>
    <row r="226" spans="1:3" ht="15.75" customHeight="1" x14ac:dyDescent="0.25">
      <c r="A226" s="2" t="str">
        <f t="array" ref="A226">INDEX('Country Selector'!$C$2:$C$196,MATCH($B226,'Country Selector'!$I$2:$I$196,0))</f>
        <v>Thailand</v>
      </c>
      <c r="B226" s="2" t="s">
        <v>601</v>
      </c>
      <c r="C226" s="40">
        <v>15200</v>
      </c>
    </row>
    <row r="227" spans="1:3" ht="15.75" customHeight="1" x14ac:dyDescent="0.25">
      <c r="A227" s="2" t="str">
        <f t="array" ref="A227">INDEX('Country Selector'!$C$2:$C$196,MATCH($B227,'Country Selector'!$I$2:$I$196,0))</f>
        <v>Tajikistan</v>
      </c>
      <c r="B227" s="2" t="s">
        <v>597</v>
      </c>
      <c r="C227" s="40">
        <v>615</v>
      </c>
    </row>
    <row r="228" spans="1:3" ht="15.75" customHeight="1" x14ac:dyDescent="0.25">
      <c r="A228" s="2" t="e">
        <f t="array" ref="A228">INDEX('Country Selector'!$C$2:$C$196,MATCH($B228,'Country Selector'!$I$2:$I$196,0))</f>
        <v>#N/A</v>
      </c>
      <c r="B228" s="2" t="s">
        <v>1013</v>
      </c>
      <c r="C228" s="40">
        <v>4.6499999999999999E-5</v>
      </c>
    </row>
    <row r="229" spans="1:3" ht="15.75" customHeight="1" x14ac:dyDescent="0.25">
      <c r="A229" s="2" t="str">
        <f t="array" ref="A229">INDEX('Country Selector'!$C$2:$C$196,MATCH($B229,'Country Selector'!$I$2:$I$196,0))</f>
        <v>Turkmenistan</v>
      </c>
      <c r="B229" s="2" t="s">
        <v>615</v>
      </c>
      <c r="C229" s="40">
        <v>1640</v>
      </c>
    </row>
    <row r="230" spans="1:3" ht="15.75" customHeight="1" x14ac:dyDescent="0.25">
      <c r="A230" s="2" t="str">
        <f t="array" ref="A230">INDEX('Country Selector'!$C$2:$C$196,MATCH($B230,'Country Selector'!$I$2:$I$196,0))</f>
        <v>Timor-Leste</v>
      </c>
      <c r="B230" s="2" t="s">
        <v>603</v>
      </c>
      <c r="C230" s="40">
        <v>5.8400000000000001E-2</v>
      </c>
    </row>
    <row r="231" spans="1:3" ht="15.75" customHeight="1" x14ac:dyDescent="0.25">
      <c r="A231" s="2" t="str">
        <f t="array" ref="A231">INDEX('Country Selector'!$C$2:$C$196,MATCH($B231,'Country Selector'!$I$2:$I$196,0))</f>
        <v>Tonga</v>
      </c>
      <c r="B231" s="2" t="s">
        <v>607</v>
      </c>
      <c r="C231" s="40">
        <v>5.3400000000000001E-3</v>
      </c>
    </row>
    <row r="232" spans="1:3" ht="15.75" customHeight="1" x14ac:dyDescent="0.25">
      <c r="A232" s="2" t="str">
        <f t="array" ref="A232">INDEX('Country Selector'!$C$2:$C$196,MATCH($B232,'Country Selector'!$I$2:$I$196,0))</f>
        <v>Trinidad and Tobago</v>
      </c>
      <c r="B232" s="2" t="s">
        <v>609</v>
      </c>
      <c r="C232" s="40">
        <v>326</v>
      </c>
    </row>
    <row r="233" spans="1:3" ht="15.75" customHeight="1" x14ac:dyDescent="0.25">
      <c r="A233" s="2" t="str">
        <f t="array" ref="A233">INDEX('Country Selector'!$C$2:$C$196,MATCH($B233,'Country Selector'!$I$2:$I$196,0))</f>
        <v>Tunisia</v>
      </c>
      <c r="B233" s="2" t="s">
        <v>611</v>
      </c>
      <c r="C233" s="40">
        <v>3790</v>
      </c>
    </row>
    <row r="234" spans="1:3" ht="15.75" customHeight="1" x14ac:dyDescent="0.25">
      <c r="A234" s="2" t="str">
        <f t="array" ref="A234">INDEX('Country Selector'!$C$2:$C$196,MATCH($B234,'Country Selector'!$I$2:$I$196,0))</f>
        <v>Turkey</v>
      </c>
      <c r="B234" s="2" t="s">
        <v>613</v>
      </c>
      <c r="C234" s="40">
        <v>38400</v>
      </c>
    </row>
    <row r="235" spans="1:3" ht="15.75" customHeight="1" x14ac:dyDescent="0.25">
      <c r="A235" s="2" t="str">
        <f t="array" ref="A235">INDEX('Country Selector'!$C$2:$C$196,MATCH($B235,'Country Selector'!$I$2:$I$196,0))</f>
        <v>Tuvalu</v>
      </c>
      <c r="B235" s="2" t="s">
        <v>617</v>
      </c>
      <c r="C235" s="40">
        <v>5.0199999999999995E-4</v>
      </c>
    </row>
    <row r="236" spans="1:3" ht="15.75" customHeight="1" x14ac:dyDescent="0.25">
      <c r="A236" s="2" t="e">
        <f t="array" ref="A236">INDEX('Country Selector'!$C$2:$C$196,MATCH($B236,'Country Selector'!$I$2:$I$196,0))</f>
        <v>#N/A</v>
      </c>
      <c r="B236" s="2" t="s">
        <v>1014</v>
      </c>
      <c r="C236" s="40">
        <v>5130</v>
      </c>
    </row>
    <row r="237" spans="1:3" ht="15.75" customHeight="1" x14ac:dyDescent="0.25">
      <c r="A237" s="2" t="str">
        <f t="array" ref="A237">INDEX('Country Selector'!$C$2:$C$196,MATCH($B237,'Country Selector'!$I$2:$I$196,0))</f>
        <v>Tanzania</v>
      </c>
      <c r="B237" s="2" t="s">
        <v>599</v>
      </c>
      <c r="C237" s="40">
        <v>1210</v>
      </c>
    </row>
    <row r="238" spans="1:3" ht="15.75" customHeight="1" x14ac:dyDescent="0.25">
      <c r="A238" s="2" t="str">
        <f t="array" ref="A238">INDEX('Country Selector'!$C$2:$C$196,MATCH($B238,'Country Selector'!$I$2:$I$196,0))</f>
        <v>Uganda</v>
      </c>
      <c r="B238" s="2" t="s">
        <v>619</v>
      </c>
      <c r="C238" s="40">
        <v>902</v>
      </c>
    </row>
    <row r="239" spans="1:3" ht="15.75" customHeight="1" x14ac:dyDescent="0.25">
      <c r="A239" s="2" t="str">
        <f t="array" ref="A239">INDEX('Country Selector'!$C$2:$C$196,MATCH($B239,'Country Selector'!$I$2:$I$196,0))</f>
        <v>Ukraine</v>
      </c>
      <c r="B239" s="2" t="s">
        <v>621</v>
      </c>
      <c r="C239" s="40">
        <v>5840</v>
      </c>
    </row>
    <row r="240" spans="1:3" ht="15.75" customHeight="1" x14ac:dyDescent="0.25">
      <c r="A240" s="2" t="e">
        <f t="array" ref="A240">INDEX('Country Selector'!$C$2:$C$196,MATCH($B240,'Country Selector'!$I$2:$I$196,0))</f>
        <v>#N/A</v>
      </c>
      <c r="B240" s="2" t="s">
        <v>1015</v>
      </c>
      <c r="C240" s="40">
        <v>162000</v>
      </c>
    </row>
    <row r="241" spans="1:3" ht="15.75" customHeight="1" x14ac:dyDescent="0.25">
      <c r="A241" s="2" t="str">
        <f t="array" ref="A241">INDEX('Country Selector'!$C$2:$C$196,MATCH($B241,'Country Selector'!$I$2:$I$196,0))</f>
        <v>Uruguay</v>
      </c>
      <c r="B241" s="2" t="s">
        <v>629</v>
      </c>
      <c r="C241" s="40">
        <v>354</v>
      </c>
    </row>
    <row r="242" spans="1:3" ht="15.75" customHeight="1" x14ac:dyDescent="0.25">
      <c r="A242" s="2" t="str">
        <f t="array" ref="A242">INDEX('Country Selector'!$C$2:$C$196,MATCH($B242,'Country Selector'!$I$2:$I$196,0))</f>
        <v>United States</v>
      </c>
      <c r="B242" s="2" t="s">
        <v>627</v>
      </c>
      <c r="C242" s="40">
        <v>66900</v>
      </c>
    </row>
    <row r="243" spans="1:3" ht="15.75" customHeight="1" x14ac:dyDescent="0.25">
      <c r="A243" s="2" t="str">
        <f t="array" ref="A243">INDEX('Country Selector'!$C$2:$C$196,MATCH($B243,'Country Selector'!$I$2:$I$196,0))</f>
        <v>Uzbekistan</v>
      </c>
      <c r="B243" s="2" t="s">
        <v>631</v>
      </c>
      <c r="C243" s="40">
        <v>3600</v>
      </c>
    </row>
    <row r="244" spans="1:3" ht="15.75" customHeight="1" x14ac:dyDescent="0.25">
      <c r="A244" s="2" t="str">
        <f t="array" ref="A244">INDEX('Country Selector'!$C$2:$C$196,MATCH($B244,'Country Selector'!$I$2:$I$196,0))</f>
        <v>Holy See</v>
      </c>
      <c r="B244" s="2" t="s">
        <v>402</v>
      </c>
      <c r="C244" s="40">
        <v>0.26800000000000002</v>
      </c>
    </row>
    <row r="245" spans="1:3" ht="15.75" customHeight="1" x14ac:dyDescent="0.25">
      <c r="A245" s="2" t="str">
        <f t="array" ref="A245">INDEX('Country Selector'!$C$2:$C$196,MATCH($B245,'Country Selector'!$I$2:$I$196,0))</f>
        <v>Saint Vincent and the Grenadines</v>
      </c>
      <c r="B245" s="2" t="s">
        <v>547</v>
      </c>
      <c r="C245" s="40">
        <v>5.4999999999999997E-3</v>
      </c>
    </row>
    <row r="246" spans="1:3" ht="15.75" customHeight="1" x14ac:dyDescent="0.25">
      <c r="A246" s="2" t="str">
        <f t="array" ref="A246">INDEX('Country Selector'!$C$2:$C$196,MATCH($B246,'Country Selector'!$I$2:$I$196,0))</f>
        <v>Venezuela</v>
      </c>
      <c r="B246" s="2" t="s">
        <v>635</v>
      </c>
      <c r="C246" s="40">
        <v>3260</v>
      </c>
    </row>
    <row r="247" spans="1:3" ht="15.75" customHeight="1" x14ac:dyDescent="0.25">
      <c r="A247" s="2" t="e">
        <f t="array" ref="A247">INDEX('Country Selector'!$C$2:$C$196,MATCH($B247,'Country Selector'!$I$2:$I$196,0))</f>
        <v>#N/A</v>
      </c>
      <c r="B247" s="2" t="s">
        <v>1016</v>
      </c>
      <c r="C247" s="40">
        <v>1.5100000000000001E-3</v>
      </c>
    </row>
    <row r="248" spans="1:3" ht="15.75" customHeight="1" x14ac:dyDescent="0.25">
      <c r="A248" s="2" t="str">
        <f t="array" ref="A248">INDEX('Country Selector'!$C$2:$C$196,MATCH($B248,'Country Selector'!$I$2:$I$196,0))</f>
        <v>Vietnam</v>
      </c>
      <c r="B248" s="2" t="s">
        <v>637</v>
      </c>
      <c r="C248" s="40">
        <v>33400</v>
      </c>
    </row>
    <row r="249" spans="1:3" ht="15.75" customHeight="1" x14ac:dyDescent="0.25">
      <c r="A249" s="2" t="str">
        <f t="array" ref="A249">INDEX('Country Selector'!$C$2:$C$196,MATCH($B249,'Country Selector'!$I$2:$I$196,0))</f>
        <v>Vanuatu</v>
      </c>
      <c r="B249" s="2" t="s">
        <v>633</v>
      </c>
      <c r="C249" s="40">
        <v>1.3100000000000001E-2</v>
      </c>
    </row>
    <row r="250" spans="1:3" ht="15.75" customHeight="1" x14ac:dyDescent="0.25">
      <c r="A250" s="2" t="str">
        <f t="array" ref="A250">INDEX('Country Selector'!$C$2:$C$196,MATCH($B250,'Country Selector'!$I$2:$I$196,0))</f>
        <v>Samoa</v>
      </c>
      <c r="B250" s="2" t="s">
        <v>549</v>
      </c>
      <c r="C250" s="40">
        <v>9.58E-3</v>
      </c>
    </row>
    <row r="251" spans="1:3" ht="15.75" customHeight="1" x14ac:dyDescent="0.25">
      <c r="A251" s="2" t="str">
        <f t="array" ref="A251">INDEX('Country Selector'!$C$2:$C$196,MATCH($B251,'Country Selector'!$I$2:$I$196,0))</f>
        <v>Yemen</v>
      </c>
      <c r="B251" s="2" t="s">
        <v>639</v>
      </c>
      <c r="C251" s="40">
        <v>978</v>
      </c>
    </row>
    <row r="252" spans="1:3" ht="15.75" customHeight="1" x14ac:dyDescent="0.25">
      <c r="A252" s="2" t="str">
        <f t="array" ref="A252">INDEX('Country Selector'!$C$2:$C$196,MATCH($B252,'Country Selector'!$I$2:$I$196,0))</f>
        <v>South Africa &amp; Middle East</v>
      </c>
      <c r="B252" s="2" t="s">
        <v>575</v>
      </c>
      <c r="C252" s="40">
        <v>4710</v>
      </c>
    </row>
    <row r="253" spans="1:3" ht="15.75" customHeight="1" x14ac:dyDescent="0.25">
      <c r="A253" s="2" t="str">
        <f t="array" ref="A253">INDEX('Country Selector'!$C$2:$C$196,MATCH($B253,'Country Selector'!$I$2:$I$196,0))</f>
        <v>Zambia</v>
      </c>
      <c r="B253" s="2" t="s">
        <v>641</v>
      </c>
      <c r="C253" s="40">
        <v>813</v>
      </c>
    </row>
    <row r="254" spans="1:3" ht="15.75" customHeight="1" x14ac:dyDescent="0.25">
      <c r="A254" s="2" t="str">
        <f t="array" ref="A254">INDEX('Country Selector'!$C$2:$C$196,MATCH($B254,'Country Selector'!$I$2:$I$196,0))</f>
        <v>Zimbabwe</v>
      </c>
      <c r="B254" s="2" t="s">
        <v>643</v>
      </c>
      <c r="C254" s="40">
        <v>516</v>
      </c>
    </row>
    <row r="255" spans="1:3" ht="15.75" customHeight="1" x14ac:dyDescent="0.2"/>
    <row r="256" spans="1:3" ht="15.75" customHeight="1" x14ac:dyDescent="0.2"/>
    <row r="257" spans="1:5" ht="15.75" customHeight="1" x14ac:dyDescent="0.25">
      <c r="A257" s="3" t="s">
        <v>1017</v>
      </c>
      <c r="B257" s="26"/>
      <c r="C257" s="26"/>
      <c r="D257" s="5"/>
      <c r="E257" s="5"/>
    </row>
    <row r="258" spans="1:5" ht="15.75" customHeight="1" x14ac:dyDescent="0.25">
      <c r="A258" s="1"/>
      <c r="B258" s="1">
        <v>2014</v>
      </c>
      <c r="C258" s="1">
        <v>2050</v>
      </c>
      <c r="D258" s="5"/>
      <c r="E258" s="5"/>
    </row>
    <row r="259" spans="1:5" ht="15.75" customHeight="1" x14ac:dyDescent="0.25">
      <c r="A259" s="2" t="s">
        <v>261</v>
      </c>
      <c r="B259" s="2">
        <v>280</v>
      </c>
      <c r="C259" s="2">
        <v>457</v>
      </c>
      <c r="D259" s="5"/>
    </row>
    <row r="260" spans="1:5" ht="15.75" customHeight="1" x14ac:dyDescent="0.25">
      <c r="A260" s="2" t="s">
        <v>248</v>
      </c>
      <c r="B260" s="2">
        <v>274</v>
      </c>
      <c r="C260" s="2">
        <v>287</v>
      </c>
      <c r="D260" s="5"/>
    </row>
    <row r="261" spans="1:5" ht="15.75" customHeight="1" x14ac:dyDescent="0.25">
      <c r="A261" s="2" t="s">
        <v>279</v>
      </c>
      <c r="B261" s="2">
        <v>185</v>
      </c>
      <c r="C261" s="2">
        <v>187</v>
      </c>
      <c r="D261" s="5"/>
    </row>
    <row r="262" spans="1:5" ht="15.75" customHeight="1" x14ac:dyDescent="0.25">
      <c r="A262" s="2" t="s">
        <v>253</v>
      </c>
      <c r="B262" s="2">
        <v>177</v>
      </c>
      <c r="C262" s="2">
        <v>565</v>
      </c>
      <c r="D262" s="5"/>
    </row>
    <row r="263" spans="1:5" ht="15.75" customHeight="1" x14ac:dyDescent="0.25">
      <c r="A263" s="2" t="s">
        <v>246</v>
      </c>
      <c r="B263" s="2">
        <v>95</v>
      </c>
      <c r="C263" s="2">
        <v>116</v>
      </c>
      <c r="D263" s="5"/>
    </row>
    <row r="264" spans="1:5" ht="15.75" customHeight="1" x14ac:dyDescent="0.25">
      <c r="A264" s="2" t="s">
        <v>409</v>
      </c>
      <c r="B264" s="2">
        <v>271</v>
      </c>
      <c r="C264" s="2">
        <v>870</v>
      </c>
      <c r="D264" s="5"/>
    </row>
    <row r="265" spans="1:5" ht="15.75" customHeight="1" x14ac:dyDescent="0.25">
      <c r="A265" s="2" t="s">
        <v>327</v>
      </c>
      <c r="B265" s="2">
        <v>2494</v>
      </c>
      <c r="C265" s="2">
        <v>1530</v>
      </c>
      <c r="D265" s="5"/>
    </row>
    <row r="266" spans="1:5" ht="15.75" customHeight="1" x14ac:dyDescent="0.25">
      <c r="A266" s="2" t="s">
        <v>270</v>
      </c>
      <c r="B266" s="2">
        <v>395</v>
      </c>
      <c r="C266" s="2">
        <v>671</v>
      </c>
      <c r="D266" s="5"/>
    </row>
    <row r="267" spans="1:5" ht="15.75" customHeight="1" x14ac:dyDescent="0.25">
      <c r="D267" s="5"/>
    </row>
    <row r="268" spans="1:5" ht="15.75" customHeight="1" x14ac:dyDescent="0.25">
      <c r="A268" s="3" t="s">
        <v>1018</v>
      </c>
    </row>
    <row r="269" spans="1:5" ht="15.75" customHeight="1" x14ac:dyDescent="0.25">
      <c r="A269" s="2" t="str">
        <f>VLOOKUP('Country Selector'!$A$2,'Country Selector'!$C$2:$J$196,8,FALSE)</f>
        <v>Americas</v>
      </c>
    </row>
    <row r="270" spans="1:5" ht="15.75" customHeight="1" x14ac:dyDescent="0.2"/>
    <row r="271" spans="1:5" ht="15.75" customHeight="1" x14ac:dyDescent="0.25">
      <c r="A271" s="3" t="s">
        <v>1019</v>
      </c>
      <c r="B271" s="26"/>
      <c r="C271" s="26"/>
    </row>
    <row r="272" spans="1:5" ht="15.75" customHeight="1" x14ac:dyDescent="0.25">
      <c r="B272" s="1">
        <v>2014</v>
      </c>
      <c r="C272" s="1">
        <v>2050</v>
      </c>
    </row>
    <row r="273" spans="1:37" ht="15.75" customHeight="1" x14ac:dyDescent="0.25">
      <c r="A273" s="1" t="s">
        <v>1020</v>
      </c>
      <c r="B273" s="2">
        <f t="shared" ref="B273:C273" si="0">VLOOKUP($A$269,$A$259:$C$266,COLUMN(B$272),FALSE)</f>
        <v>280</v>
      </c>
      <c r="C273" s="2">
        <f t="shared" si="0"/>
        <v>457</v>
      </c>
    </row>
    <row r="274" spans="1:37" ht="15.75" customHeight="1" x14ac:dyDescent="0.2"/>
    <row r="275" spans="1:37" ht="15.75" customHeight="1" x14ac:dyDescent="0.25">
      <c r="A275" s="1" t="s">
        <v>1021</v>
      </c>
      <c r="B275" s="2">
        <v>2015</v>
      </c>
      <c r="C275" s="2">
        <v>2016</v>
      </c>
      <c r="D275" s="2">
        <v>2017</v>
      </c>
      <c r="E275" s="2">
        <v>2018</v>
      </c>
      <c r="F275" s="2">
        <v>2019</v>
      </c>
      <c r="G275" s="2">
        <v>2020</v>
      </c>
      <c r="H275" s="2">
        <v>2021</v>
      </c>
      <c r="I275" s="2">
        <v>2022</v>
      </c>
      <c r="J275" s="2">
        <v>2023</v>
      </c>
      <c r="K275" s="2">
        <v>2024</v>
      </c>
      <c r="L275" s="2">
        <v>2025</v>
      </c>
      <c r="M275" s="2">
        <v>2026</v>
      </c>
      <c r="N275" s="2">
        <v>2027</v>
      </c>
      <c r="O275" s="2">
        <v>2028</v>
      </c>
      <c r="P275" s="2">
        <v>2029</v>
      </c>
      <c r="Q275" s="2">
        <v>2030</v>
      </c>
      <c r="R275" s="2">
        <v>2031</v>
      </c>
      <c r="S275" s="2">
        <v>2032</v>
      </c>
      <c r="T275" s="2">
        <v>2033</v>
      </c>
      <c r="U275" s="2">
        <v>2034</v>
      </c>
      <c r="V275" s="2">
        <v>2035</v>
      </c>
      <c r="W275" s="2">
        <v>2036</v>
      </c>
      <c r="X275" s="2">
        <v>2037</v>
      </c>
      <c r="Y275" s="2">
        <v>2038</v>
      </c>
      <c r="Z275" s="2">
        <v>2039</v>
      </c>
      <c r="AA275" s="2">
        <v>2040</v>
      </c>
      <c r="AB275" s="2">
        <v>2041</v>
      </c>
      <c r="AC275" s="2">
        <v>2042</v>
      </c>
      <c r="AD275" s="2">
        <v>2043</v>
      </c>
      <c r="AE275" s="2">
        <v>2044</v>
      </c>
      <c r="AF275" s="2">
        <v>2045</v>
      </c>
      <c r="AG275" s="2">
        <v>2046</v>
      </c>
      <c r="AH275" s="2">
        <v>2047</v>
      </c>
      <c r="AI275" s="2">
        <v>2048</v>
      </c>
      <c r="AJ275" s="2">
        <v>2049</v>
      </c>
      <c r="AK275" s="2">
        <v>2050</v>
      </c>
    </row>
    <row r="276" spans="1:37" ht="15.75" customHeight="1" x14ac:dyDescent="0.25">
      <c r="B276" s="2">
        <f t="shared" ref="B276:AK276" si="1">TREND($B273:$C273,$B$272:$C$272,B$275)</f>
        <v>284.91666666666606</v>
      </c>
      <c r="C276" s="2">
        <f t="shared" si="1"/>
        <v>289.83333333333212</v>
      </c>
      <c r="D276" s="2">
        <f t="shared" si="1"/>
        <v>294.75</v>
      </c>
      <c r="E276" s="2">
        <f t="shared" si="1"/>
        <v>299.66666666666606</v>
      </c>
      <c r="F276" s="2">
        <f t="shared" si="1"/>
        <v>304.58333333333212</v>
      </c>
      <c r="G276" s="2">
        <f t="shared" si="1"/>
        <v>309.5</v>
      </c>
      <c r="H276" s="2">
        <f t="shared" si="1"/>
        <v>314.41666666666606</v>
      </c>
      <c r="I276" s="2">
        <f t="shared" si="1"/>
        <v>319.33333333333212</v>
      </c>
      <c r="J276" s="2">
        <f t="shared" si="1"/>
        <v>324.25</v>
      </c>
      <c r="K276" s="2">
        <f t="shared" si="1"/>
        <v>329.16666666666606</v>
      </c>
      <c r="L276" s="2">
        <f t="shared" si="1"/>
        <v>334.08333333333212</v>
      </c>
      <c r="M276" s="2">
        <f t="shared" si="1"/>
        <v>339</v>
      </c>
      <c r="N276" s="2">
        <f t="shared" si="1"/>
        <v>343.91666666666606</v>
      </c>
      <c r="O276" s="2">
        <f t="shared" si="1"/>
        <v>348.83333333333212</v>
      </c>
      <c r="P276" s="2">
        <f t="shared" si="1"/>
        <v>353.75</v>
      </c>
      <c r="Q276" s="2">
        <f t="shared" si="1"/>
        <v>358.66666666666606</v>
      </c>
      <c r="R276" s="2">
        <f t="shared" si="1"/>
        <v>363.58333333333212</v>
      </c>
      <c r="S276" s="2">
        <f t="shared" si="1"/>
        <v>368.5</v>
      </c>
      <c r="T276" s="2">
        <f t="shared" si="1"/>
        <v>373.41666666666606</v>
      </c>
      <c r="U276" s="2">
        <f t="shared" si="1"/>
        <v>378.33333333333212</v>
      </c>
      <c r="V276" s="2">
        <f t="shared" si="1"/>
        <v>383.25</v>
      </c>
      <c r="W276" s="2">
        <f t="shared" si="1"/>
        <v>388.16666666666606</v>
      </c>
      <c r="X276" s="2">
        <f t="shared" si="1"/>
        <v>393.08333333333212</v>
      </c>
      <c r="Y276" s="2">
        <f t="shared" si="1"/>
        <v>398</v>
      </c>
      <c r="Z276" s="2">
        <f t="shared" si="1"/>
        <v>402.91666666666606</v>
      </c>
      <c r="AA276" s="2">
        <f t="shared" si="1"/>
        <v>407.83333333333212</v>
      </c>
      <c r="AB276" s="2">
        <f t="shared" si="1"/>
        <v>412.75</v>
      </c>
      <c r="AC276" s="2">
        <f t="shared" si="1"/>
        <v>417.66666666666606</v>
      </c>
      <c r="AD276" s="2">
        <f t="shared" si="1"/>
        <v>422.58333333333212</v>
      </c>
      <c r="AE276" s="2">
        <f t="shared" si="1"/>
        <v>427.5</v>
      </c>
      <c r="AF276" s="2">
        <f t="shared" si="1"/>
        <v>432.41666666666606</v>
      </c>
      <c r="AG276" s="2">
        <f t="shared" si="1"/>
        <v>437.33333333333212</v>
      </c>
      <c r="AH276" s="2">
        <f t="shared" si="1"/>
        <v>442.25</v>
      </c>
      <c r="AI276" s="2">
        <f t="shared" si="1"/>
        <v>447.16666666666606</v>
      </c>
      <c r="AJ276" s="2">
        <f t="shared" si="1"/>
        <v>452.08333333333212</v>
      </c>
      <c r="AK276" s="2">
        <f t="shared" si="1"/>
        <v>457</v>
      </c>
    </row>
    <row r="277" spans="1:37" ht="15.75" customHeight="1" x14ac:dyDescent="0.2"/>
    <row r="278" spans="1:37" ht="15.75" customHeight="1" x14ac:dyDescent="0.25">
      <c r="A278" s="3" t="s">
        <v>1022</v>
      </c>
      <c r="B278" s="26"/>
      <c r="C278" s="26"/>
    </row>
    <row r="279" spans="1:37" ht="15.75" customHeight="1" x14ac:dyDescent="0.25">
      <c r="B279" s="2">
        <v>2015</v>
      </c>
      <c r="C279" s="2">
        <v>2016</v>
      </c>
      <c r="D279" s="2">
        <v>2017</v>
      </c>
      <c r="E279" s="2">
        <v>2018</v>
      </c>
      <c r="F279" s="2">
        <v>2019</v>
      </c>
      <c r="G279" s="2">
        <v>2020</v>
      </c>
      <c r="H279" s="2">
        <v>2021</v>
      </c>
      <c r="I279" s="2">
        <v>2022</v>
      </c>
      <c r="J279" s="2">
        <v>2023</v>
      </c>
      <c r="K279" s="2">
        <v>2024</v>
      </c>
      <c r="L279" s="2">
        <v>2025</v>
      </c>
      <c r="M279" s="2">
        <v>2026</v>
      </c>
      <c r="N279" s="2">
        <v>2027</v>
      </c>
      <c r="O279" s="2">
        <v>2028</v>
      </c>
      <c r="P279" s="2">
        <v>2029</v>
      </c>
      <c r="Q279" s="2">
        <v>2030</v>
      </c>
      <c r="R279" s="2">
        <v>2031</v>
      </c>
      <c r="S279" s="2">
        <v>2032</v>
      </c>
      <c r="T279" s="2">
        <v>2033</v>
      </c>
      <c r="U279" s="2">
        <v>2034</v>
      </c>
      <c r="V279" s="2">
        <v>2035</v>
      </c>
      <c r="W279" s="2">
        <v>2036</v>
      </c>
      <c r="X279" s="2">
        <v>2037</v>
      </c>
      <c r="Y279" s="2">
        <v>2038</v>
      </c>
      <c r="Z279" s="2">
        <v>2039</v>
      </c>
      <c r="AA279" s="2">
        <v>2040</v>
      </c>
      <c r="AB279" s="2">
        <v>2041</v>
      </c>
      <c r="AC279" s="2">
        <v>2042</v>
      </c>
      <c r="AD279" s="2">
        <v>2043</v>
      </c>
      <c r="AE279" s="2">
        <v>2044</v>
      </c>
      <c r="AF279" s="2">
        <v>2045</v>
      </c>
      <c r="AG279" s="2">
        <v>2046</v>
      </c>
      <c r="AH279" s="2">
        <v>2047</v>
      </c>
      <c r="AI279" s="2">
        <v>2048</v>
      </c>
      <c r="AJ279" s="2">
        <v>2049</v>
      </c>
      <c r="AK279" s="2">
        <v>2050</v>
      </c>
    </row>
    <row r="280" spans="1:37" ht="15.75" customHeight="1" x14ac:dyDescent="0.25">
      <c r="A280" s="2" t="str">
        <f>'Country Selector'!$A$2</f>
        <v>United States</v>
      </c>
      <c r="B280" s="58">
        <f>VLOOKUP(A280,A41:C254,3,FALSE)</f>
        <v>66900</v>
      </c>
      <c r="C280" s="47">
        <f t="shared" ref="C280:AK280" si="2">$B280*(C276/$B276)</f>
        <v>68054.460368528671</v>
      </c>
      <c r="D280" s="47">
        <f t="shared" si="2"/>
        <v>69208.920737057764</v>
      </c>
      <c r="E280" s="47">
        <f t="shared" si="2"/>
        <v>70363.381105586435</v>
      </c>
      <c r="F280" s="47">
        <f t="shared" si="2"/>
        <v>71517.841474115106</v>
      </c>
      <c r="G280" s="47">
        <f t="shared" si="2"/>
        <v>72672.301842644214</v>
      </c>
      <c r="H280" s="47">
        <f t="shared" si="2"/>
        <v>73826.762211172871</v>
      </c>
      <c r="I280" s="47">
        <f t="shared" si="2"/>
        <v>74981.222579701542</v>
      </c>
      <c r="J280" s="47">
        <f t="shared" si="2"/>
        <v>76135.682948230649</v>
      </c>
      <c r="K280" s="47">
        <f t="shared" si="2"/>
        <v>77290.14331675932</v>
      </c>
      <c r="L280" s="47">
        <f t="shared" si="2"/>
        <v>78444.603685287992</v>
      </c>
      <c r="M280" s="47">
        <f t="shared" si="2"/>
        <v>79599.06405381707</v>
      </c>
      <c r="N280" s="47">
        <f t="shared" si="2"/>
        <v>80753.524422345741</v>
      </c>
      <c r="O280" s="47">
        <f t="shared" si="2"/>
        <v>81907.984790874412</v>
      </c>
      <c r="P280" s="47">
        <f t="shared" si="2"/>
        <v>83062.445159403505</v>
      </c>
      <c r="Q280" s="47">
        <f t="shared" si="2"/>
        <v>84216.905527932176</v>
      </c>
      <c r="R280" s="47">
        <f t="shared" si="2"/>
        <v>85371.365896460848</v>
      </c>
      <c r="S280" s="47">
        <f t="shared" si="2"/>
        <v>86525.826264989941</v>
      </c>
      <c r="T280" s="47">
        <f t="shared" si="2"/>
        <v>87680.286633518612</v>
      </c>
      <c r="U280" s="47">
        <f t="shared" si="2"/>
        <v>88834.747002047283</v>
      </c>
      <c r="V280" s="47">
        <f t="shared" si="2"/>
        <v>89989.207370576391</v>
      </c>
      <c r="W280" s="47">
        <f t="shared" si="2"/>
        <v>91143.667739105047</v>
      </c>
      <c r="X280" s="47">
        <f t="shared" si="2"/>
        <v>92298.128107633718</v>
      </c>
      <c r="Y280" s="47">
        <f t="shared" si="2"/>
        <v>93452.588476162826</v>
      </c>
      <c r="Z280" s="47">
        <f t="shared" si="2"/>
        <v>94607.048844691497</v>
      </c>
      <c r="AA280" s="47">
        <f t="shared" si="2"/>
        <v>95761.509213220168</v>
      </c>
      <c r="AB280" s="47">
        <f t="shared" si="2"/>
        <v>96915.969581749261</v>
      </c>
      <c r="AC280" s="47">
        <f t="shared" si="2"/>
        <v>98070.429950277932</v>
      </c>
      <c r="AD280" s="47">
        <f t="shared" si="2"/>
        <v>99224.890318806603</v>
      </c>
      <c r="AE280" s="47">
        <f t="shared" si="2"/>
        <v>100379.35068733568</v>
      </c>
      <c r="AF280" s="47">
        <f t="shared" si="2"/>
        <v>101533.81105586435</v>
      </c>
      <c r="AG280" s="47">
        <f t="shared" si="2"/>
        <v>102688.27142439304</v>
      </c>
      <c r="AH280" s="47">
        <f t="shared" si="2"/>
        <v>103842.73179292212</v>
      </c>
      <c r="AI280" s="47">
        <f t="shared" si="2"/>
        <v>104997.19216145079</v>
      </c>
      <c r="AJ280" s="47">
        <f t="shared" si="2"/>
        <v>106151.65252997946</v>
      </c>
      <c r="AK280" s="47">
        <f t="shared" si="2"/>
        <v>107306.11289850857</v>
      </c>
    </row>
    <row r="281" spans="1:37" ht="15.75" customHeight="1" x14ac:dyDescent="0.2"/>
    <row r="282" spans="1:37" ht="15.75" customHeight="1" x14ac:dyDescent="0.25">
      <c r="A282" s="3" t="s">
        <v>1023</v>
      </c>
      <c r="B282" s="26"/>
      <c r="C282" s="26"/>
    </row>
    <row r="283" spans="1:37" ht="15.75" customHeight="1" x14ac:dyDescent="0.25">
      <c r="B283" s="2">
        <v>2015</v>
      </c>
      <c r="C283" s="2">
        <v>2016</v>
      </c>
      <c r="D283" s="2">
        <v>2017</v>
      </c>
      <c r="E283" s="2">
        <v>2018</v>
      </c>
      <c r="F283" s="2">
        <v>2019</v>
      </c>
      <c r="G283" s="2">
        <v>2020</v>
      </c>
      <c r="H283" s="2">
        <v>2021</v>
      </c>
      <c r="I283" s="2">
        <v>2022</v>
      </c>
      <c r="J283" s="2">
        <v>2023</v>
      </c>
      <c r="K283" s="2">
        <v>2024</v>
      </c>
      <c r="L283" s="2">
        <v>2025</v>
      </c>
      <c r="M283" s="2">
        <v>2026</v>
      </c>
      <c r="N283" s="2">
        <v>2027</v>
      </c>
      <c r="O283" s="2">
        <v>2028</v>
      </c>
      <c r="P283" s="2">
        <v>2029</v>
      </c>
      <c r="Q283" s="2">
        <v>2030</v>
      </c>
      <c r="R283" s="2">
        <v>2031</v>
      </c>
      <c r="S283" s="2">
        <v>2032</v>
      </c>
      <c r="T283" s="2">
        <v>2033</v>
      </c>
      <c r="U283" s="2">
        <v>2034</v>
      </c>
      <c r="V283" s="2">
        <v>2035</v>
      </c>
      <c r="W283" s="2">
        <v>2036</v>
      </c>
      <c r="X283" s="2">
        <v>2037</v>
      </c>
      <c r="Y283" s="2">
        <v>2038</v>
      </c>
      <c r="Z283" s="2">
        <v>2039</v>
      </c>
      <c r="AA283" s="2">
        <v>2040</v>
      </c>
      <c r="AB283" s="2">
        <v>2041</v>
      </c>
      <c r="AC283" s="2">
        <v>2042</v>
      </c>
      <c r="AD283" s="2">
        <v>2043</v>
      </c>
      <c r="AE283" s="2">
        <v>2044</v>
      </c>
      <c r="AF283" s="2">
        <v>2045</v>
      </c>
      <c r="AG283" s="2">
        <v>2046</v>
      </c>
      <c r="AH283" s="2">
        <v>2047</v>
      </c>
      <c r="AI283" s="2">
        <v>2048</v>
      </c>
      <c r="AJ283" s="2">
        <v>2049</v>
      </c>
      <c r="AK283" s="2">
        <v>2050</v>
      </c>
    </row>
    <row r="284" spans="1:37" ht="15.75" customHeight="1" x14ac:dyDescent="0.25">
      <c r="A284" s="2" t="str">
        <f>'Country Selector'!$A$2</f>
        <v>United States</v>
      </c>
      <c r="B284" s="47">
        <f t="shared" ref="B284:AK284" si="3">B280*$B$32</f>
        <v>19114.285714285714</v>
      </c>
      <c r="C284" s="47">
        <f t="shared" si="3"/>
        <v>19444.131533865333</v>
      </c>
      <c r="D284" s="47">
        <f t="shared" si="3"/>
        <v>19773.977353445076</v>
      </c>
      <c r="E284" s="47">
        <f t="shared" si="3"/>
        <v>20103.823173024695</v>
      </c>
      <c r="F284" s="47">
        <f t="shared" si="3"/>
        <v>20433.668992604315</v>
      </c>
      <c r="G284" s="47">
        <f t="shared" si="3"/>
        <v>20763.514812184061</v>
      </c>
      <c r="H284" s="47">
        <f t="shared" si="3"/>
        <v>21093.360631763677</v>
      </c>
      <c r="I284" s="47">
        <f t="shared" si="3"/>
        <v>21423.206451343296</v>
      </c>
      <c r="J284" s="47">
        <f t="shared" si="3"/>
        <v>21753.052270923043</v>
      </c>
      <c r="K284" s="47">
        <f t="shared" si="3"/>
        <v>22082.898090502662</v>
      </c>
      <c r="L284" s="47">
        <f t="shared" si="3"/>
        <v>22412.743910082281</v>
      </c>
      <c r="M284" s="47">
        <f t="shared" si="3"/>
        <v>22742.589729662021</v>
      </c>
      <c r="N284" s="47">
        <f t="shared" si="3"/>
        <v>23072.43554924164</v>
      </c>
      <c r="O284" s="47">
        <f t="shared" si="3"/>
        <v>23402.281368821259</v>
      </c>
      <c r="P284" s="47">
        <f t="shared" si="3"/>
        <v>23732.127188400998</v>
      </c>
      <c r="Q284" s="47">
        <f t="shared" si="3"/>
        <v>24061.973007980621</v>
      </c>
      <c r="R284" s="47">
        <f t="shared" si="3"/>
        <v>24391.818827560241</v>
      </c>
      <c r="S284" s="47">
        <f t="shared" si="3"/>
        <v>24721.66464713998</v>
      </c>
      <c r="T284" s="47">
        <f t="shared" si="3"/>
        <v>25051.510466719603</v>
      </c>
      <c r="U284" s="47">
        <f t="shared" si="3"/>
        <v>25381.356286299222</v>
      </c>
      <c r="V284" s="47">
        <f t="shared" si="3"/>
        <v>25711.202105878969</v>
      </c>
      <c r="W284" s="47">
        <f t="shared" si="3"/>
        <v>26041.047925458584</v>
      </c>
      <c r="X284" s="47">
        <f t="shared" si="3"/>
        <v>26370.893745038204</v>
      </c>
      <c r="Y284" s="47">
        <f t="shared" si="3"/>
        <v>26700.73956461795</v>
      </c>
      <c r="Z284" s="47">
        <f t="shared" si="3"/>
        <v>27030.58538419757</v>
      </c>
      <c r="AA284" s="47">
        <f t="shared" si="3"/>
        <v>27360.431203777189</v>
      </c>
      <c r="AB284" s="47">
        <f t="shared" si="3"/>
        <v>27690.277023356932</v>
      </c>
      <c r="AC284" s="47">
        <f t="shared" si="3"/>
        <v>28020.122842936551</v>
      </c>
      <c r="AD284" s="47">
        <f t="shared" si="3"/>
        <v>28349.96866251617</v>
      </c>
      <c r="AE284" s="47">
        <f t="shared" si="3"/>
        <v>28679.814482095906</v>
      </c>
      <c r="AF284" s="47">
        <f t="shared" si="3"/>
        <v>29009.660301675529</v>
      </c>
      <c r="AG284" s="47">
        <f t="shared" si="3"/>
        <v>29339.506121255152</v>
      </c>
      <c r="AH284" s="47">
        <f t="shared" si="3"/>
        <v>29669.351940834888</v>
      </c>
      <c r="AI284" s="47">
        <f t="shared" si="3"/>
        <v>29999.19776041451</v>
      </c>
      <c r="AJ284" s="47">
        <f t="shared" si="3"/>
        <v>30329.04357999413</v>
      </c>
      <c r="AK284" s="47">
        <f t="shared" si="3"/>
        <v>30658.889399573876</v>
      </c>
    </row>
    <row r="285" spans="1:37" ht="15.75" customHeight="1" x14ac:dyDescent="0.2"/>
    <row r="286" spans="1:37" ht="15.75" customHeight="1" x14ac:dyDescent="0.25">
      <c r="A286" s="2" t="s">
        <v>1024</v>
      </c>
      <c r="B286" s="2">
        <f t="shared" ref="B286:AK286" si="4">B284*unit_conv/10^3</f>
        <v>19114285714285.711</v>
      </c>
      <c r="C286" s="2">
        <f t="shared" si="4"/>
        <v>19444131533865.332</v>
      </c>
      <c r="D286" s="2">
        <f t="shared" si="4"/>
        <v>19773977353445.074</v>
      </c>
      <c r="E286" s="2">
        <f t="shared" si="4"/>
        <v>20103823173024.695</v>
      </c>
      <c r="F286" s="2">
        <f t="shared" si="4"/>
        <v>20433668992604.316</v>
      </c>
      <c r="G286" s="2">
        <f t="shared" si="4"/>
        <v>20763514812184.059</v>
      </c>
      <c r="H286" s="2">
        <f t="shared" si="4"/>
        <v>21093360631763.676</v>
      </c>
      <c r="I286" s="2">
        <f t="shared" si="4"/>
        <v>21423206451343.297</v>
      </c>
      <c r="J286" s="2">
        <f t="shared" si="4"/>
        <v>21753052270923.043</v>
      </c>
      <c r="K286" s="2">
        <f t="shared" si="4"/>
        <v>22082898090502.66</v>
      </c>
      <c r="L286" s="2">
        <f t="shared" si="4"/>
        <v>22412743910082.281</v>
      </c>
      <c r="M286" s="2">
        <f t="shared" si="4"/>
        <v>22742589729662.02</v>
      </c>
      <c r="N286" s="2">
        <f t="shared" si="4"/>
        <v>23072435549241.641</v>
      </c>
      <c r="O286" s="2">
        <f t="shared" si="4"/>
        <v>23402281368821.262</v>
      </c>
      <c r="P286" s="2">
        <f t="shared" si="4"/>
        <v>23732127188401</v>
      </c>
      <c r="Q286" s="2">
        <f t="shared" si="4"/>
        <v>24061973007980.621</v>
      </c>
      <c r="R286" s="2">
        <f t="shared" si="4"/>
        <v>24391818827560.238</v>
      </c>
      <c r="S286" s="2">
        <f t="shared" si="4"/>
        <v>24721664647139.98</v>
      </c>
      <c r="T286" s="2">
        <f t="shared" si="4"/>
        <v>25051510466719.605</v>
      </c>
      <c r="U286" s="2">
        <f t="shared" si="4"/>
        <v>25381356286299.223</v>
      </c>
      <c r="V286" s="2">
        <f t="shared" si="4"/>
        <v>25711202105878.969</v>
      </c>
      <c r="W286" s="2">
        <f t="shared" si="4"/>
        <v>26041047925458.586</v>
      </c>
      <c r="X286" s="2">
        <f t="shared" si="4"/>
        <v>26370893745038.203</v>
      </c>
      <c r="Y286" s="2">
        <f t="shared" si="4"/>
        <v>26700739564617.953</v>
      </c>
      <c r="Z286" s="2">
        <f t="shared" si="4"/>
        <v>27030585384197.566</v>
      </c>
      <c r="AA286" s="2">
        <f t="shared" si="4"/>
        <v>27360431203777.188</v>
      </c>
      <c r="AB286" s="2">
        <f t="shared" si="4"/>
        <v>27690277023356.934</v>
      </c>
      <c r="AC286" s="2">
        <f t="shared" si="4"/>
        <v>28020122842936.551</v>
      </c>
      <c r="AD286" s="2">
        <f t="shared" si="4"/>
        <v>28349968662516.172</v>
      </c>
      <c r="AE286" s="2">
        <f t="shared" si="4"/>
        <v>28679814482095.902</v>
      </c>
      <c r="AF286" s="2">
        <f t="shared" si="4"/>
        <v>29009660301675.527</v>
      </c>
      <c r="AG286" s="2">
        <f t="shared" si="4"/>
        <v>29339506121255.152</v>
      </c>
      <c r="AH286" s="2">
        <f t="shared" si="4"/>
        <v>29669351940834.887</v>
      </c>
      <c r="AI286" s="2">
        <f t="shared" si="4"/>
        <v>29999197760414.512</v>
      </c>
      <c r="AJ286" s="2">
        <f t="shared" si="4"/>
        <v>30329043579994.129</v>
      </c>
      <c r="AK286" s="2">
        <f t="shared" si="4"/>
        <v>30658889399573.875</v>
      </c>
    </row>
    <row r="287" spans="1:37" ht="15.75" customHeight="1" x14ac:dyDescent="0.2"/>
    <row r="288" spans="1:37" ht="15.75" customHeight="1" x14ac:dyDescent="0.25">
      <c r="A288" s="2" t="s">
        <v>1025</v>
      </c>
      <c r="B288" s="2">
        <f t="array" ref="B288">TREND('Multipliers and Adjustments'!$C$13:$D$13,'Multipliers and Adjustments'!$C$12:$D$12,B$283)</f>
        <v>1</v>
      </c>
      <c r="C288" s="2">
        <f t="array" ref="C288">TREND('Multipliers and Adjustments'!$C$13:$D$13,'Multipliers and Adjustments'!$C$12:$D$12,C$283)</f>
        <v>1</v>
      </c>
      <c r="D288" s="2">
        <f t="array" ref="D288">TREND('Multipliers and Adjustments'!$C$13:$D$13,'Multipliers and Adjustments'!$C$12:$D$12,D$283)</f>
        <v>1</v>
      </c>
      <c r="E288" s="2">
        <f t="array" ref="E288">TREND('Multipliers and Adjustments'!$C$13:$D$13,'Multipliers and Adjustments'!$C$12:$D$12,E$283)</f>
        <v>1</v>
      </c>
      <c r="F288" s="2">
        <f t="array" ref="F288">TREND('Multipliers and Adjustments'!$C$13:$D$13,'Multipliers and Adjustments'!$C$12:$D$12,F$283)</f>
        <v>1</v>
      </c>
      <c r="G288" s="59">
        <f t="array" ref="G288">TREND('Multipliers and Adjustments'!$C$13:$D$13,'Multipliers and Adjustments'!$C$12:$D$12,G$283)</f>
        <v>1</v>
      </c>
      <c r="H288" s="2">
        <f t="array" ref="H288">TREND('Multipliers and Adjustments'!$D$13:$E$13,'Multipliers and Adjustments'!$D$12:$E$12,H$283)</f>
        <v>1</v>
      </c>
      <c r="I288" s="2">
        <f t="array" ref="I288">TREND('Multipliers and Adjustments'!$D$13:$E$13,'Multipliers and Adjustments'!$D$12:$E$12,I$283)</f>
        <v>1</v>
      </c>
      <c r="J288" s="2">
        <f t="array" ref="J288">TREND('Multipliers and Adjustments'!$D$13:$E$13,'Multipliers and Adjustments'!$D$12:$E$12,J$283)</f>
        <v>1</v>
      </c>
      <c r="K288" s="2">
        <f t="array" ref="K288">TREND('Multipliers and Adjustments'!$D$13:$E$13,'Multipliers and Adjustments'!$D$12:$E$12,K$283)</f>
        <v>1</v>
      </c>
      <c r="L288" s="59">
        <f t="array" ref="L288">TREND('Multipliers and Adjustments'!$D$13:$E$13,'Multipliers and Adjustments'!$D$12:$E$12,L$283)</f>
        <v>1</v>
      </c>
      <c r="M288" s="2">
        <f t="array" ref="M288">TREND('Multipliers and Adjustments'!$E$13:$F$13,'Multipliers and Adjustments'!$E$12:$F$12,M$283)</f>
        <v>1</v>
      </c>
      <c r="N288" s="2">
        <f t="array" ref="N288">TREND('Multipliers and Adjustments'!$E$13:$F$13,'Multipliers and Adjustments'!$E$12:$F$12,N$283)</f>
        <v>1</v>
      </c>
      <c r="O288" s="2">
        <f t="array" ref="O288">TREND('Multipliers and Adjustments'!$E$13:$F$13,'Multipliers and Adjustments'!$E$12:$F$12,O$283)</f>
        <v>1</v>
      </c>
      <c r="P288" s="2">
        <f t="array" ref="P288">TREND('Multipliers and Adjustments'!$E$13:$F$13,'Multipliers and Adjustments'!$E$12:$F$12,P$283)</f>
        <v>1</v>
      </c>
      <c r="Q288" s="59">
        <f t="array" ref="Q288">TREND('Multipliers and Adjustments'!$E$13:$F$13,'Multipliers and Adjustments'!$E$12:$F$12,Q$283)</f>
        <v>1</v>
      </c>
      <c r="R288" s="2">
        <f t="array" ref="R288">TREND('Multipliers and Adjustments'!$F$13:$G$13,'Multipliers and Adjustments'!$F$12:$G$12,R$283)</f>
        <v>1</v>
      </c>
      <c r="S288" s="2">
        <f t="array" ref="S288">TREND('Multipliers and Adjustments'!$F$13:$G$13,'Multipliers and Adjustments'!$F$12:$G$12,S$283)</f>
        <v>1</v>
      </c>
      <c r="T288" s="2">
        <f t="array" ref="T288">TREND('Multipliers and Adjustments'!$F$13:$G$13,'Multipliers and Adjustments'!$F$12:$G$12,T$283)</f>
        <v>1</v>
      </c>
      <c r="U288" s="2">
        <f t="array" ref="U288">TREND('Multipliers and Adjustments'!$F$13:$G$13,'Multipliers and Adjustments'!$F$12:$G$12,U$283)</f>
        <v>1</v>
      </c>
      <c r="V288" s="59">
        <f t="array" ref="V288">TREND('Multipliers and Adjustments'!$F$13:$G$13,'Multipliers and Adjustments'!$F$12:$G$12,V$283)</f>
        <v>1</v>
      </c>
      <c r="W288" s="2">
        <f t="array" ref="W288">TREND('Multipliers and Adjustments'!$G$13:$H$13,'Multipliers and Adjustments'!$G$12:$H$12,W$283)</f>
        <v>1</v>
      </c>
      <c r="X288" s="2">
        <f t="array" ref="X288">TREND('Multipliers and Adjustments'!$G$13:$H$13,'Multipliers and Adjustments'!$G$12:$H$12,X$283)</f>
        <v>1</v>
      </c>
      <c r="Y288" s="2">
        <f t="array" ref="Y288">TREND('Multipliers and Adjustments'!$G$13:$H$13,'Multipliers and Adjustments'!$G$12:$H$12,Y$283)</f>
        <v>1</v>
      </c>
      <c r="Z288" s="2">
        <f t="array" ref="Z288">TREND('Multipliers and Adjustments'!$G$13:$H$13,'Multipliers and Adjustments'!$G$12:$H$12,Z$283)</f>
        <v>1</v>
      </c>
      <c r="AA288" s="59">
        <f t="array" ref="AA288">TREND('Multipliers and Adjustments'!$G$13:$H$13,'Multipliers and Adjustments'!$G$12:$H$12,AA$283)</f>
        <v>1</v>
      </c>
      <c r="AB288" s="2">
        <f t="array" ref="AB288">TREND('Multipliers and Adjustments'!$H$13:$I$13,'Multipliers and Adjustments'!$H$12:$I$12,AB$283)</f>
        <v>1</v>
      </c>
      <c r="AC288" s="2">
        <f t="array" ref="AC288">TREND('Multipliers and Adjustments'!$H$13:$I$13,'Multipliers and Adjustments'!$H$12:$I$12,AC$283)</f>
        <v>1</v>
      </c>
      <c r="AD288" s="2">
        <f t="array" ref="AD288">TREND('Multipliers and Adjustments'!$H$13:$I$13,'Multipliers and Adjustments'!$H$12:$I$12,AD$283)</f>
        <v>1</v>
      </c>
      <c r="AE288" s="2">
        <f t="array" ref="AE288">TREND('Multipliers and Adjustments'!$H$13:$I$13,'Multipliers and Adjustments'!$H$12:$I$12,AE$283)</f>
        <v>1</v>
      </c>
      <c r="AF288" s="59">
        <f t="array" ref="AF288">TREND('Multipliers and Adjustments'!$H$13:$I$13,'Multipliers and Adjustments'!$H$12:$I$12,AF$283)</f>
        <v>1</v>
      </c>
      <c r="AG288" s="2">
        <f t="array" ref="AG288">TREND('Multipliers and Adjustments'!$I$13:$J$13,'Multipliers and Adjustments'!$I$12:$J$12,AG$283)</f>
        <v>1</v>
      </c>
      <c r="AH288" s="2">
        <f t="array" ref="AH288">TREND('Multipliers and Adjustments'!$I$13:$J$13,'Multipliers and Adjustments'!$I$12:$J$12,AH$283)</f>
        <v>1</v>
      </c>
      <c r="AI288" s="2">
        <f t="array" ref="AI288">TREND('Multipliers and Adjustments'!$I$13:$J$13,'Multipliers and Adjustments'!$I$12:$J$12,AI$283)</f>
        <v>1</v>
      </c>
      <c r="AJ288" s="2">
        <f t="array" ref="AJ288">TREND('Multipliers and Adjustments'!$I$13:$J$13,'Multipliers and Adjustments'!$I$12:$J$12,AJ$283)</f>
        <v>1</v>
      </c>
      <c r="AK288" s="2">
        <f t="array" ref="AK288">TREND('Multipliers and Adjustments'!$I$13:$J$13,'Multipliers and Adjustments'!$I$12:$J$12,AK$283)</f>
        <v>1</v>
      </c>
    </row>
    <row r="289" spans="1:37" ht="15.75" customHeight="1" x14ac:dyDescent="0.2"/>
    <row r="290" spans="1:37" ht="15.75" customHeight="1" x14ac:dyDescent="0.25">
      <c r="A290" s="2" t="s">
        <v>1026</v>
      </c>
      <c r="B290" s="15">
        <f t="shared" ref="B290:AK290" si="5">B286*B288</f>
        <v>19114285714285.711</v>
      </c>
      <c r="C290" s="15">
        <f t="shared" si="5"/>
        <v>19444131533865.332</v>
      </c>
      <c r="D290" s="15">
        <f t="shared" si="5"/>
        <v>19773977353445.074</v>
      </c>
      <c r="E290" s="15">
        <f t="shared" si="5"/>
        <v>20103823173024.695</v>
      </c>
      <c r="F290" s="15">
        <f t="shared" si="5"/>
        <v>20433668992604.316</v>
      </c>
      <c r="G290" s="15">
        <f t="shared" si="5"/>
        <v>20763514812184.059</v>
      </c>
      <c r="H290" s="15">
        <f t="shared" si="5"/>
        <v>21093360631763.676</v>
      </c>
      <c r="I290" s="15">
        <f t="shared" si="5"/>
        <v>21423206451343.297</v>
      </c>
      <c r="J290" s="15">
        <f t="shared" si="5"/>
        <v>21753052270923.043</v>
      </c>
      <c r="K290" s="15">
        <f t="shared" si="5"/>
        <v>22082898090502.66</v>
      </c>
      <c r="L290" s="15">
        <f t="shared" si="5"/>
        <v>22412743910082.281</v>
      </c>
      <c r="M290" s="15">
        <f t="shared" si="5"/>
        <v>22742589729662.02</v>
      </c>
      <c r="N290" s="15">
        <f t="shared" si="5"/>
        <v>23072435549241.641</v>
      </c>
      <c r="O290" s="15">
        <f t="shared" si="5"/>
        <v>23402281368821.262</v>
      </c>
      <c r="P290" s="15">
        <f t="shared" si="5"/>
        <v>23732127188401</v>
      </c>
      <c r="Q290" s="15">
        <f t="shared" si="5"/>
        <v>24061973007980.621</v>
      </c>
      <c r="R290" s="15">
        <f t="shared" si="5"/>
        <v>24391818827560.238</v>
      </c>
      <c r="S290" s="15">
        <f t="shared" si="5"/>
        <v>24721664647139.98</v>
      </c>
      <c r="T290" s="15">
        <f t="shared" si="5"/>
        <v>25051510466719.605</v>
      </c>
      <c r="U290" s="15">
        <f t="shared" si="5"/>
        <v>25381356286299.223</v>
      </c>
      <c r="V290" s="15">
        <f t="shared" si="5"/>
        <v>25711202105878.969</v>
      </c>
      <c r="W290" s="15">
        <f t="shared" si="5"/>
        <v>26041047925458.586</v>
      </c>
      <c r="X290" s="15">
        <f t="shared" si="5"/>
        <v>26370893745038.203</v>
      </c>
      <c r="Y290" s="15">
        <f t="shared" si="5"/>
        <v>26700739564617.953</v>
      </c>
      <c r="Z290" s="15">
        <f t="shared" si="5"/>
        <v>27030585384197.566</v>
      </c>
      <c r="AA290" s="15">
        <f t="shared" si="5"/>
        <v>27360431203777.188</v>
      </c>
      <c r="AB290" s="15">
        <f t="shared" si="5"/>
        <v>27690277023356.934</v>
      </c>
      <c r="AC290" s="15">
        <f t="shared" si="5"/>
        <v>28020122842936.551</v>
      </c>
      <c r="AD290" s="15">
        <f t="shared" si="5"/>
        <v>28349968662516.172</v>
      </c>
      <c r="AE290" s="15">
        <f t="shared" si="5"/>
        <v>28679814482095.902</v>
      </c>
      <c r="AF290" s="15">
        <f t="shared" si="5"/>
        <v>29009660301675.527</v>
      </c>
      <c r="AG290" s="15">
        <f t="shared" si="5"/>
        <v>29339506121255.152</v>
      </c>
      <c r="AH290" s="15">
        <f t="shared" si="5"/>
        <v>29669351940834.887</v>
      </c>
      <c r="AI290" s="15">
        <f t="shared" si="5"/>
        <v>29999197760414.512</v>
      </c>
      <c r="AJ290" s="15">
        <f t="shared" si="5"/>
        <v>30329043579994.129</v>
      </c>
      <c r="AK290" s="15">
        <f t="shared" si="5"/>
        <v>30658889399573.875</v>
      </c>
    </row>
    <row r="291" spans="1:37" ht="15.75" customHeight="1" x14ac:dyDescent="0.2"/>
    <row r="292" spans="1:37" ht="15.75" customHeight="1" x14ac:dyDescent="0.2"/>
    <row r="293" spans="1:37" ht="15.75" customHeight="1" x14ac:dyDescent="0.2"/>
    <row r="294" spans="1:37" ht="15.75" customHeight="1" x14ac:dyDescent="0.2"/>
    <row r="295" spans="1:37" ht="15.75" customHeight="1" x14ac:dyDescent="0.2"/>
    <row r="296" spans="1:37" ht="15.75" customHeight="1" x14ac:dyDescent="0.2"/>
    <row r="297" spans="1:37" ht="15.75" customHeight="1" x14ac:dyDescent="0.2"/>
    <row r="298" spans="1:37" ht="15.75" customHeight="1" x14ac:dyDescent="0.2"/>
    <row r="299" spans="1:37" ht="15.75" customHeight="1" x14ac:dyDescent="0.2"/>
    <row r="300" spans="1:37" ht="15.75" customHeight="1" x14ac:dyDescent="0.2"/>
    <row r="301" spans="1:37" ht="15.75" customHeight="1" x14ac:dyDescent="0.2"/>
    <row r="302" spans="1:37" ht="15.75" customHeight="1" x14ac:dyDescent="0.2"/>
    <row r="303" spans="1:37" ht="15.75" customHeight="1" x14ac:dyDescent="0.2"/>
    <row r="304" spans="1:37"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000"/>
  <sheetViews>
    <sheetView workbookViewId="0"/>
  </sheetViews>
  <sheetFormatPr defaultColWidth="12.625" defaultRowHeight="15" customHeight="1" x14ac:dyDescent="0.2"/>
  <cols>
    <col min="1" max="16" width="7.625" customWidth="1"/>
    <col min="17" max="17" width="11.375" customWidth="1"/>
    <col min="18" max="18" width="35.375" customWidth="1"/>
    <col min="19" max="19" width="15.25" customWidth="1"/>
    <col min="20" max="26" width="7.625" customWidth="1"/>
  </cols>
  <sheetData>
    <row r="1" spans="1:12" x14ac:dyDescent="0.25">
      <c r="A1" s="60" t="s">
        <v>1027</v>
      </c>
      <c r="C1" s="60" t="s">
        <v>1028</v>
      </c>
      <c r="D1" s="60" t="s">
        <v>1029</v>
      </c>
      <c r="E1" s="60" t="s">
        <v>1030</v>
      </c>
    </row>
    <row r="2" spans="1:12" x14ac:dyDescent="0.25">
      <c r="A2" t="s">
        <v>3</v>
      </c>
      <c r="B2" t="s">
        <v>1031</v>
      </c>
      <c r="C2">
        <v>2.7641197950824013E-2</v>
      </c>
      <c r="D2">
        <v>2.6367751811529359E-2</v>
      </c>
      <c r="E2">
        <v>2.7513853336894548E-2</v>
      </c>
      <c r="G2" s="61" t="s">
        <v>1032</v>
      </c>
    </row>
    <row r="3" spans="1:12" ht="14.25" x14ac:dyDescent="0.2">
      <c r="A3" t="s">
        <v>6</v>
      </c>
      <c r="B3" t="s">
        <v>1033</v>
      </c>
      <c r="C3">
        <v>0</v>
      </c>
      <c r="D3">
        <v>0</v>
      </c>
      <c r="E3">
        <v>0</v>
      </c>
    </row>
    <row r="4" spans="1:12" ht="14.25" x14ac:dyDescent="0.2">
      <c r="A4" t="s">
        <v>8</v>
      </c>
      <c r="B4" t="s">
        <v>1034</v>
      </c>
      <c r="C4">
        <v>2.9890766965977159E-2</v>
      </c>
      <c r="D4">
        <v>3.2983651605963615E-2</v>
      </c>
      <c r="E4">
        <v>3.0200055429975808E-2</v>
      </c>
    </row>
    <row r="5" spans="1:12" ht="14.25" x14ac:dyDescent="0.2">
      <c r="A5" t="s">
        <v>12</v>
      </c>
      <c r="B5" t="s">
        <v>1035</v>
      </c>
      <c r="C5">
        <v>1.8100790361645198E-2</v>
      </c>
      <c r="D5">
        <v>4.8924001633759351E-3</v>
      </c>
      <c r="E5">
        <v>1.6779951341818273E-2</v>
      </c>
    </row>
    <row r="6" spans="1:12" ht="14.25" x14ac:dyDescent="0.2">
      <c r="A6" t="s">
        <v>15</v>
      </c>
      <c r="B6" t="s">
        <v>1036</v>
      </c>
      <c r="C6">
        <v>7.1105267478101253E-2</v>
      </c>
      <c r="D6">
        <v>2.4210875062703686E-2</v>
      </c>
      <c r="E6">
        <v>6.6415828236561503E-2</v>
      </c>
    </row>
    <row r="7" spans="1:12" x14ac:dyDescent="0.25">
      <c r="A7" t="s">
        <v>17</v>
      </c>
      <c r="B7" t="s">
        <v>1037</v>
      </c>
      <c r="C7">
        <v>2.0114799408675562E-3</v>
      </c>
      <c r="D7">
        <v>2.6355876916600973E-2</v>
      </c>
      <c r="E7">
        <v>4.4459196384408978E-3</v>
      </c>
      <c r="I7" s="62"/>
      <c r="L7" s="62"/>
    </row>
    <row r="8" spans="1:12" x14ac:dyDescent="0.25">
      <c r="A8" t="s">
        <v>20</v>
      </c>
      <c r="B8" t="s">
        <v>1038</v>
      </c>
      <c r="C8">
        <v>6.499542180457442E-3</v>
      </c>
      <c r="D8">
        <v>0</v>
      </c>
      <c r="E8">
        <v>5.8495879624116979E-3</v>
      </c>
      <c r="I8" s="62"/>
      <c r="L8" s="62"/>
    </row>
    <row r="9" spans="1:12" x14ac:dyDescent="0.25">
      <c r="A9" t="s">
        <v>23</v>
      </c>
      <c r="B9" t="s">
        <v>1039</v>
      </c>
      <c r="C9">
        <v>1.7186712006229141E-3</v>
      </c>
      <c r="D9">
        <v>5.0270388530163394E-4</v>
      </c>
      <c r="E9">
        <v>1.5970744690907862E-3</v>
      </c>
      <c r="I9" s="62"/>
      <c r="L9" s="62"/>
    </row>
    <row r="10" spans="1:12" x14ac:dyDescent="0.25">
      <c r="A10" t="s">
        <v>26</v>
      </c>
      <c r="B10" t="s">
        <v>1040</v>
      </c>
      <c r="C10">
        <v>0.117918234141762</v>
      </c>
      <c r="D10">
        <v>1.2778630979553863E-2</v>
      </c>
      <c r="E10">
        <v>0.10740427382554119</v>
      </c>
      <c r="I10" s="62"/>
      <c r="L10" s="62"/>
    </row>
    <row r="11" spans="1:12" x14ac:dyDescent="0.25">
      <c r="A11" t="s">
        <v>28</v>
      </c>
      <c r="B11" t="s">
        <v>1041</v>
      </c>
      <c r="C11">
        <v>2.8383065873913912E-2</v>
      </c>
      <c r="D11">
        <v>5.0146550340195951E-3</v>
      </c>
      <c r="E11">
        <v>2.604622478992448E-2</v>
      </c>
      <c r="I11" s="62"/>
      <c r="L11" s="62"/>
    </row>
    <row r="12" spans="1:12" x14ac:dyDescent="0.25">
      <c r="A12" t="s">
        <v>31</v>
      </c>
      <c r="B12" t="s">
        <v>1042</v>
      </c>
      <c r="C12">
        <v>1.7176013767289999E-2</v>
      </c>
      <c r="D12">
        <v>2.0074227140841401E-4</v>
      </c>
      <c r="E12">
        <v>1.5478486617701841E-2</v>
      </c>
      <c r="I12" s="62"/>
      <c r="L12" s="62"/>
    </row>
    <row r="13" spans="1:12" x14ac:dyDescent="0.25">
      <c r="A13" t="s">
        <v>34</v>
      </c>
      <c r="B13" t="s">
        <v>1043</v>
      </c>
      <c r="C13">
        <v>8.8577959066740556E-4</v>
      </c>
      <c r="D13">
        <v>2.8651859577444871E-3</v>
      </c>
      <c r="E13">
        <v>1.0837202273751138E-3</v>
      </c>
      <c r="I13" s="62"/>
      <c r="L13" s="62"/>
    </row>
    <row r="14" spans="1:12" x14ac:dyDescent="0.25">
      <c r="A14" t="s">
        <v>36</v>
      </c>
      <c r="B14" t="s">
        <v>1044</v>
      </c>
      <c r="C14">
        <v>2.4342952929183093E-2</v>
      </c>
      <c r="D14">
        <v>5.4584311669170854E-2</v>
      </c>
      <c r="E14">
        <v>2.7367088803181873E-2</v>
      </c>
      <c r="I14" s="62"/>
      <c r="L14" s="62"/>
    </row>
    <row r="15" spans="1:12" x14ac:dyDescent="0.25">
      <c r="A15" t="s">
        <v>39</v>
      </c>
      <c r="B15" t="s">
        <v>1045</v>
      </c>
      <c r="C15">
        <v>1.2544006634279009E-2</v>
      </c>
      <c r="D15">
        <v>1.7127839520634243E-2</v>
      </c>
      <c r="E15">
        <v>1.3002389922914533E-2</v>
      </c>
      <c r="I15" s="62"/>
      <c r="L15" s="62"/>
    </row>
    <row r="16" spans="1:12" x14ac:dyDescent="0.25">
      <c r="A16" t="s">
        <v>42</v>
      </c>
      <c r="B16" t="s">
        <v>1046</v>
      </c>
      <c r="C16">
        <v>4.3287576742276008E-3</v>
      </c>
      <c r="D16">
        <v>5.4172139720918481E-4</v>
      </c>
      <c r="E16">
        <v>3.9500540465257595E-3</v>
      </c>
      <c r="I16" s="62"/>
      <c r="L16" s="62"/>
    </row>
    <row r="17" spans="1:12" x14ac:dyDescent="0.25">
      <c r="A17" t="s">
        <v>45</v>
      </c>
      <c r="B17" t="s">
        <v>1047</v>
      </c>
      <c r="C17">
        <v>7.7470098573008822E-3</v>
      </c>
      <c r="D17">
        <v>3.2582449798740322E-4</v>
      </c>
      <c r="E17">
        <v>7.0048913213695344E-3</v>
      </c>
      <c r="I17" s="62"/>
      <c r="L17" s="62"/>
    </row>
    <row r="18" spans="1:12" x14ac:dyDescent="0.25">
      <c r="A18" t="s">
        <v>47</v>
      </c>
      <c r="B18" t="s">
        <v>1048</v>
      </c>
      <c r="C18">
        <v>1.649295317387172E-2</v>
      </c>
      <c r="D18">
        <v>0.26682945451199919</v>
      </c>
      <c r="E18">
        <v>4.152660330768447E-2</v>
      </c>
      <c r="I18" s="62"/>
      <c r="L18" s="62"/>
    </row>
    <row r="19" spans="1:12" x14ac:dyDescent="0.25">
      <c r="A19" t="s">
        <v>50</v>
      </c>
      <c r="B19" t="s">
        <v>1049</v>
      </c>
      <c r="C19">
        <v>4.0060105181001608E-2</v>
      </c>
      <c r="D19">
        <v>3.8723806172988831E-2</v>
      </c>
      <c r="E19">
        <v>3.9926475280200331E-2</v>
      </c>
      <c r="I19" s="62"/>
      <c r="L19" s="62"/>
    </row>
    <row r="20" spans="1:12" x14ac:dyDescent="0.25">
      <c r="A20" t="s">
        <v>52</v>
      </c>
      <c r="B20" t="s">
        <v>1050</v>
      </c>
      <c r="C20">
        <v>8.2509359295768311E-4</v>
      </c>
      <c r="D20">
        <v>7.2750695571970432E-3</v>
      </c>
      <c r="E20">
        <v>1.4700911893816191E-3</v>
      </c>
      <c r="I20" s="62"/>
      <c r="L20" s="62"/>
    </row>
    <row r="21" spans="1:12" ht="15.75" customHeight="1" x14ac:dyDescent="0.25">
      <c r="A21" t="s">
        <v>54</v>
      </c>
      <c r="B21" t="s">
        <v>1051</v>
      </c>
      <c r="C21">
        <v>1.3754528218889579E-2</v>
      </c>
      <c r="D21">
        <v>0</v>
      </c>
      <c r="E21">
        <v>1.2379075397000621E-2</v>
      </c>
      <c r="I21" s="62"/>
      <c r="L21" s="62"/>
    </row>
    <row r="22" spans="1:12" ht="15.75" customHeight="1" x14ac:dyDescent="0.25">
      <c r="A22" t="s">
        <v>57</v>
      </c>
      <c r="B22" t="s">
        <v>1052</v>
      </c>
      <c r="C22">
        <v>1.0610340090571831E-2</v>
      </c>
      <c r="D22">
        <v>4.4363476510072431E-3</v>
      </c>
      <c r="E22">
        <v>9.9929408466153721E-3</v>
      </c>
      <c r="I22" s="62"/>
      <c r="L22" s="62"/>
    </row>
    <row r="23" spans="1:12" ht="15.75" customHeight="1" x14ac:dyDescent="0.25">
      <c r="A23" t="s">
        <v>60</v>
      </c>
      <c r="B23" t="s">
        <v>1053</v>
      </c>
      <c r="C23">
        <v>1.1171643333144901E-2</v>
      </c>
      <c r="D23">
        <v>2.8275255766858944E-3</v>
      </c>
      <c r="E23">
        <v>1.0337231557499001E-2</v>
      </c>
      <c r="I23" s="62"/>
      <c r="L23" s="62"/>
    </row>
    <row r="24" spans="1:12" ht="15.75" customHeight="1" x14ac:dyDescent="0.25">
      <c r="A24" t="s">
        <v>62</v>
      </c>
      <c r="B24" t="s">
        <v>1054</v>
      </c>
      <c r="C24">
        <v>3.4403971676073711E-3</v>
      </c>
      <c r="D24">
        <v>1.8446574875990756E-2</v>
      </c>
      <c r="E24">
        <v>4.9410149384457097E-3</v>
      </c>
      <c r="I24" s="62"/>
      <c r="L24" s="62"/>
    </row>
    <row r="25" spans="1:12" ht="15.75" customHeight="1" x14ac:dyDescent="0.25">
      <c r="A25" t="s">
        <v>64</v>
      </c>
      <c r="B25" t="s">
        <v>1055</v>
      </c>
      <c r="C25">
        <v>1.8676928098660617E-2</v>
      </c>
      <c r="D25">
        <v>0</v>
      </c>
      <c r="E25">
        <v>1.6809235288794556E-2</v>
      </c>
      <c r="I25" s="62"/>
      <c r="L25" s="62"/>
    </row>
    <row r="26" spans="1:12" ht="15.75" customHeight="1" x14ac:dyDescent="0.25">
      <c r="A26" t="s">
        <v>66</v>
      </c>
      <c r="B26" t="s">
        <v>1056</v>
      </c>
      <c r="C26">
        <v>1.6289920341233052E-2</v>
      </c>
      <c r="D26">
        <v>1.2193594489415425E-2</v>
      </c>
      <c r="E26">
        <v>1.5880287756051291E-2</v>
      </c>
      <c r="I26" s="62"/>
      <c r="L26" s="62"/>
    </row>
    <row r="27" spans="1:12" ht="15.75" customHeight="1" x14ac:dyDescent="0.25">
      <c r="A27" t="s">
        <v>69</v>
      </c>
      <c r="B27" t="s">
        <v>1057</v>
      </c>
      <c r="C27">
        <v>1.497846773461538E-4</v>
      </c>
      <c r="D27">
        <v>0</v>
      </c>
      <c r="E27">
        <v>1.3480620961153842E-4</v>
      </c>
      <c r="I27" s="62"/>
      <c r="L27" s="62"/>
    </row>
    <row r="28" spans="1:12" ht="15.75" customHeight="1" x14ac:dyDescent="0.25">
      <c r="A28" t="s">
        <v>72</v>
      </c>
      <c r="B28" t="s">
        <v>1058</v>
      </c>
      <c r="C28">
        <v>3.3527958230825002E-3</v>
      </c>
      <c r="D28">
        <v>2.9613726066644061E-4</v>
      </c>
      <c r="E28">
        <v>3.0471299668408947E-3</v>
      </c>
      <c r="I28" s="62"/>
      <c r="L28" s="62"/>
    </row>
    <row r="29" spans="1:12" ht="15.75" customHeight="1" x14ac:dyDescent="0.25">
      <c r="A29" t="s">
        <v>74</v>
      </c>
      <c r="B29" t="s">
        <v>1059</v>
      </c>
      <c r="C29">
        <v>8.5606305584186512E-3</v>
      </c>
      <c r="D29">
        <v>1.3858002381425358E-3</v>
      </c>
      <c r="E29">
        <v>7.8431475263910401E-3</v>
      </c>
      <c r="I29" s="62"/>
      <c r="L29" s="62"/>
    </row>
    <row r="30" spans="1:12" ht="15.75" customHeight="1" x14ac:dyDescent="0.25">
      <c r="A30" t="s">
        <v>77</v>
      </c>
      <c r="B30" t="s">
        <v>1060</v>
      </c>
      <c r="C30">
        <v>1.1175950947115102E-3</v>
      </c>
      <c r="D30">
        <v>0</v>
      </c>
      <c r="E30">
        <v>1.0058355852403593E-3</v>
      </c>
      <c r="I30" s="62"/>
      <c r="L30" s="62"/>
    </row>
    <row r="31" spans="1:12" ht="15.75" customHeight="1" x14ac:dyDescent="0.25">
      <c r="A31" t="s">
        <v>79</v>
      </c>
      <c r="B31" t="s">
        <v>1061</v>
      </c>
      <c r="C31">
        <v>2.6273875645718828E-2</v>
      </c>
      <c r="D31">
        <v>3.680595409493594E-3</v>
      </c>
      <c r="E31">
        <v>2.4014547622096306E-2</v>
      </c>
      <c r="I31" s="62"/>
      <c r="L31" s="62"/>
    </row>
    <row r="32" spans="1:12" ht="15.75" customHeight="1" x14ac:dyDescent="0.25">
      <c r="A32" t="s">
        <v>82</v>
      </c>
      <c r="B32" t="s">
        <v>1062</v>
      </c>
      <c r="C32">
        <v>2.7081767262090222E-3</v>
      </c>
      <c r="D32">
        <v>4.1780404127555147E-3</v>
      </c>
      <c r="E32">
        <v>2.8551630948636716E-3</v>
      </c>
      <c r="I32" s="62"/>
      <c r="L32" s="62"/>
    </row>
    <row r="33" spans="1:12" ht="15.75" customHeight="1" x14ac:dyDescent="0.25">
      <c r="A33" t="s">
        <v>85</v>
      </c>
      <c r="B33" t="s">
        <v>1063</v>
      </c>
      <c r="C33">
        <v>3.8675514286722966E-2</v>
      </c>
      <c r="D33">
        <v>2.1447191183037537E-2</v>
      </c>
      <c r="E33">
        <v>3.6952681976354422E-2</v>
      </c>
      <c r="I33" s="62"/>
      <c r="L33" s="62"/>
    </row>
    <row r="34" spans="1:12" ht="15.75" customHeight="1" x14ac:dyDescent="0.25">
      <c r="A34" t="s">
        <v>87</v>
      </c>
      <c r="B34" t="s">
        <v>1064</v>
      </c>
      <c r="C34">
        <v>2.3748293192235665E-2</v>
      </c>
      <c r="D34">
        <v>5.7388992209899285E-2</v>
      </c>
      <c r="E34">
        <v>2.7112363094002029E-2</v>
      </c>
      <c r="I34" s="62"/>
      <c r="L34" s="62"/>
    </row>
    <row r="35" spans="1:12" ht="15.75" customHeight="1" x14ac:dyDescent="0.25">
      <c r="A35" t="s">
        <v>90</v>
      </c>
      <c r="B35" t="s">
        <v>1065</v>
      </c>
      <c r="C35">
        <v>4.0740417602949284E-4</v>
      </c>
      <c r="D35">
        <v>3.4103567291947741E-4</v>
      </c>
      <c r="E35">
        <v>4.007673257184913E-4</v>
      </c>
      <c r="I35" s="62"/>
      <c r="L35" s="62"/>
    </row>
    <row r="36" spans="1:12" ht="15.75" customHeight="1" x14ac:dyDescent="0.25">
      <c r="A36" t="s">
        <v>93</v>
      </c>
      <c r="B36" t="s">
        <v>1066</v>
      </c>
      <c r="C36">
        <v>1.8615136074563953E-2</v>
      </c>
      <c r="D36">
        <v>3.7941533332801793E-2</v>
      </c>
      <c r="E36">
        <v>2.0547775800387736E-2</v>
      </c>
      <c r="I36" s="62"/>
      <c r="L36" s="62"/>
    </row>
    <row r="37" spans="1:12" ht="15.75" customHeight="1" x14ac:dyDescent="0.25">
      <c r="A37" t="s">
        <v>95</v>
      </c>
      <c r="B37" t="s">
        <v>1067</v>
      </c>
      <c r="C37">
        <v>2.5560478167644507E-2</v>
      </c>
      <c r="D37">
        <v>2.1474333800016706E-3</v>
      </c>
      <c r="E37">
        <v>2.3219173688880223E-2</v>
      </c>
      <c r="I37" s="62"/>
      <c r="L37" s="62"/>
    </row>
    <row r="38" spans="1:12" ht="15.75" customHeight="1" x14ac:dyDescent="0.25">
      <c r="A38" t="s">
        <v>98</v>
      </c>
      <c r="B38" t="s">
        <v>1068</v>
      </c>
      <c r="C38">
        <v>4.5904761157113383E-19</v>
      </c>
      <c r="D38">
        <v>3.1381445544530942E-2</v>
      </c>
      <c r="E38">
        <v>3.1381445544530948E-3</v>
      </c>
      <c r="I38" s="62"/>
      <c r="L38" s="62"/>
    </row>
    <row r="39" spans="1:12" ht="15.75" customHeight="1" x14ac:dyDescent="0.25">
      <c r="A39" t="s">
        <v>101</v>
      </c>
      <c r="B39" t="s">
        <v>1069</v>
      </c>
      <c r="C39">
        <v>3.1877432672274816E-2</v>
      </c>
      <c r="D39">
        <v>1.8257877140866845E-2</v>
      </c>
      <c r="E39">
        <v>3.0515477119134021E-2</v>
      </c>
      <c r="I39" s="62"/>
      <c r="L39" s="62"/>
    </row>
    <row r="40" spans="1:12" ht="15.75" customHeight="1" x14ac:dyDescent="0.25">
      <c r="A40" t="s">
        <v>104</v>
      </c>
      <c r="B40" t="s">
        <v>1070</v>
      </c>
      <c r="C40">
        <v>1.757348093822371E-3</v>
      </c>
      <c r="D40">
        <v>0</v>
      </c>
      <c r="E40">
        <v>1.5816132844401339E-3</v>
      </c>
      <c r="I40" s="62"/>
      <c r="L40" s="62"/>
    </row>
    <row r="41" spans="1:12" ht="15.75" customHeight="1" x14ac:dyDescent="0.25">
      <c r="A41" t="s">
        <v>106</v>
      </c>
      <c r="B41" t="s">
        <v>1071</v>
      </c>
      <c r="C41">
        <v>1.44910003615189E-2</v>
      </c>
      <c r="D41">
        <v>3.3461192023440814E-3</v>
      </c>
      <c r="E41">
        <v>1.3376512245601418E-2</v>
      </c>
      <c r="I41" s="62"/>
      <c r="L41" s="62"/>
    </row>
    <row r="42" spans="1:12" ht="15.75" customHeight="1" x14ac:dyDescent="0.25">
      <c r="A42" t="s">
        <v>109</v>
      </c>
      <c r="B42" t="s">
        <v>1072</v>
      </c>
      <c r="C42">
        <v>1.0534525634176388E-3</v>
      </c>
      <c r="D42">
        <v>0</v>
      </c>
      <c r="E42">
        <v>9.4810730707587494E-4</v>
      </c>
      <c r="I42" s="62"/>
      <c r="L42" s="62"/>
    </row>
    <row r="43" spans="1:12" ht="15.75" customHeight="1" x14ac:dyDescent="0.25">
      <c r="A43" t="s">
        <v>112</v>
      </c>
      <c r="B43" t="s">
        <v>1073</v>
      </c>
      <c r="C43">
        <v>2.8557631881786304E-2</v>
      </c>
      <c r="D43">
        <v>7.2027457923713074E-3</v>
      </c>
      <c r="E43">
        <v>2.6422143272844804E-2</v>
      </c>
      <c r="I43" s="62"/>
      <c r="L43" s="62"/>
    </row>
    <row r="44" spans="1:12" ht="15.75" customHeight="1" x14ac:dyDescent="0.25">
      <c r="A44" t="s">
        <v>114</v>
      </c>
      <c r="B44" t="s">
        <v>1074</v>
      </c>
      <c r="C44">
        <v>0.23941792138560899</v>
      </c>
      <c r="D44">
        <v>0.11113866840696079</v>
      </c>
      <c r="E44">
        <v>0.22658999608774416</v>
      </c>
      <c r="I44" s="62"/>
      <c r="L44" s="62"/>
    </row>
    <row r="45" spans="1:12" ht="15.75" customHeight="1" x14ac:dyDescent="0.25">
      <c r="A45" t="s">
        <v>117</v>
      </c>
      <c r="B45" t="s">
        <v>1075</v>
      </c>
      <c r="C45">
        <v>3.5301655933647862E-3</v>
      </c>
      <c r="D45">
        <v>2.3204958368032057E-2</v>
      </c>
      <c r="E45">
        <v>5.497644870831514E-3</v>
      </c>
      <c r="I45" s="62"/>
      <c r="L45" s="62"/>
    </row>
    <row r="46" spans="1:12" ht="15.75" customHeight="1" x14ac:dyDescent="0.25">
      <c r="A46" t="s">
        <v>120</v>
      </c>
      <c r="B46" t="s">
        <v>1076</v>
      </c>
      <c r="C46">
        <v>6.8002666360272358E-4</v>
      </c>
      <c r="D46">
        <v>1.1774976169630498E-2</v>
      </c>
      <c r="E46">
        <v>1.7895216142055012E-3</v>
      </c>
      <c r="I46" s="62"/>
      <c r="L46" s="62"/>
    </row>
    <row r="47" spans="1:12" ht="15.75" customHeight="1" x14ac:dyDescent="0.25">
      <c r="A47" t="s">
        <v>122</v>
      </c>
      <c r="B47" t="s">
        <v>1077</v>
      </c>
      <c r="C47">
        <v>1.7107346487517754E-2</v>
      </c>
      <c r="D47">
        <v>1.7184103903747305E-2</v>
      </c>
      <c r="E47">
        <v>1.711502222914071E-2</v>
      </c>
      <c r="I47" s="62"/>
      <c r="L47" s="62"/>
    </row>
    <row r="48" spans="1:12" ht="15.75" customHeight="1" x14ac:dyDescent="0.25">
      <c r="A48" t="s">
        <v>124</v>
      </c>
      <c r="B48" t="s">
        <v>1078</v>
      </c>
      <c r="C48">
        <v>0</v>
      </c>
      <c r="D48">
        <v>5.260493632596519E-2</v>
      </c>
      <c r="E48">
        <v>5.2604936325965192E-3</v>
      </c>
      <c r="I48" s="62"/>
      <c r="L48" s="62"/>
    </row>
    <row r="49" spans="1:18" ht="15.75" customHeight="1" x14ac:dyDescent="0.25">
      <c r="A49" t="s">
        <v>127</v>
      </c>
      <c r="B49" t="s">
        <v>1079</v>
      </c>
      <c r="C49">
        <v>1.5942927892826112E-3</v>
      </c>
      <c r="D49">
        <v>3.2806376388818441E-2</v>
      </c>
      <c r="E49">
        <v>4.715501149236195E-3</v>
      </c>
      <c r="I49" s="62"/>
      <c r="L49" s="62"/>
    </row>
    <row r="50" spans="1:18" ht="15.75" customHeight="1" x14ac:dyDescent="0.25">
      <c r="A50" t="s">
        <v>130</v>
      </c>
      <c r="B50" t="s">
        <v>1080</v>
      </c>
      <c r="C50">
        <v>6.5448253045843046E-3</v>
      </c>
      <c r="D50">
        <v>0</v>
      </c>
      <c r="E50">
        <v>5.8903427741258743E-3</v>
      </c>
      <c r="I50" s="62"/>
      <c r="L50" s="62"/>
    </row>
    <row r="51" spans="1:18" ht="15.75" customHeight="1" x14ac:dyDescent="0.25">
      <c r="A51" t="s">
        <v>132</v>
      </c>
      <c r="B51" t="s">
        <v>1081</v>
      </c>
      <c r="C51">
        <v>1.5433644897432097E-4</v>
      </c>
      <c r="D51">
        <v>0</v>
      </c>
      <c r="E51">
        <v>1.3890280407688889E-4</v>
      </c>
      <c r="I51" s="62"/>
      <c r="L51" s="62"/>
    </row>
    <row r="52" spans="1:18" ht="15.75" customHeight="1" x14ac:dyDescent="0.25">
      <c r="I52" s="62"/>
      <c r="L52" s="62"/>
      <c r="Q52" s="1"/>
      <c r="R52" s="1"/>
    </row>
    <row r="53" spans="1:18" ht="15.75" customHeight="1" x14ac:dyDescent="0.25">
      <c r="I53" s="62"/>
      <c r="L53" s="62"/>
    </row>
    <row r="54" spans="1:18" ht="15.75" customHeight="1" x14ac:dyDescent="0.25">
      <c r="I54" s="62"/>
      <c r="L54" s="62"/>
    </row>
    <row r="55" spans="1:18" ht="15.75" customHeight="1" x14ac:dyDescent="0.25">
      <c r="I55" s="62"/>
      <c r="L55" s="62"/>
    </row>
    <row r="56" spans="1:18" ht="15.75" customHeight="1" x14ac:dyDescent="0.25">
      <c r="I56" s="62"/>
      <c r="L56" s="62"/>
    </row>
    <row r="57" spans="1:18" ht="15.75" customHeight="1" x14ac:dyDescent="0.25">
      <c r="I57" s="62"/>
      <c r="L57" s="62"/>
    </row>
    <row r="58" spans="1:18" ht="15.75" customHeight="1" x14ac:dyDescent="0.25">
      <c r="I58" s="62"/>
      <c r="L58" s="62"/>
    </row>
    <row r="59" spans="1:18" ht="15.75" customHeight="1" x14ac:dyDescent="0.25">
      <c r="I59" s="62"/>
      <c r="L59" s="62"/>
    </row>
    <row r="60" spans="1:18" ht="15.75" customHeight="1" x14ac:dyDescent="0.25">
      <c r="I60" s="62"/>
      <c r="L60" s="62"/>
    </row>
    <row r="61" spans="1:18" ht="15.75" customHeight="1" x14ac:dyDescent="0.25">
      <c r="I61" s="62"/>
      <c r="L61" s="62"/>
    </row>
    <row r="62" spans="1:18" ht="15.75" customHeight="1" x14ac:dyDescent="0.25">
      <c r="I62" s="62"/>
      <c r="L62" s="62"/>
    </row>
    <row r="63" spans="1:18" ht="15.75" customHeight="1" x14ac:dyDescent="0.25">
      <c r="I63" s="62"/>
      <c r="L63" s="62"/>
    </row>
    <row r="64" spans="1:18" ht="15.75" customHeight="1" x14ac:dyDescent="0.25">
      <c r="I64" s="62"/>
      <c r="L64" s="62"/>
    </row>
    <row r="65" spans="9:12" ht="15.75" customHeight="1" x14ac:dyDescent="0.25">
      <c r="I65" s="62"/>
      <c r="L65" s="62"/>
    </row>
    <row r="66" spans="9:12" ht="15.75" customHeight="1" x14ac:dyDescent="0.25">
      <c r="I66" s="62"/>
      <c r="L66" s="62"/>
    </row>
    <row r="67" spans="9:12" ht="15.75" customHeight="1" x14ac:dyDescent="0.25">
      <c r="I67" s="62"/>
      <c r="L67" s="62"/>
    </row>
    <row r="68" spans="9:12" ht="15.75" customHeight="1" x14ac:dyDescent="0.25">
      <c r="I68" s="62"/>
      <c r="L68" s="62"/>
    </row>
    <row r="69" spans="9:12" ht="15.75" customHeight="1" x14ac:dyDescent="0.25">
      <c r="I69" s="62"/>
      <c r="L69" s="62"/>
    </row>
    <row r="70" spans="9:12" ht="15.75" customHeight="1" x14ac:dyDescent="0.25">
      <c r="I70" s="62"/>
      <c r="L70" s="62"/>
    </row>
    <row r="71" spans="9:12" ht="15.75" customHeight="1" x14ac:dyDescent="0.25">
      <c r="I71" s="62"/>
      <c r="L71" s="62"/>
    </row>
    <row r="72" spans="9:12" ht="15.75" customHeight="1" x14ac:dyDescent="0.25">
      <c r="I72" s="62"/>
      <c r="L72" s="62"/>
    </row>
    <row r="73" spans="9:12" ht="15.75" customHeight="1" x14ac:dyDescent="0.25">
      <c r="I73" s="62"/>
      <c r="L73" s="62"/>
    </row>
    <row r="74" spans="9:12" ht="15.75" customHeight="1" x14ac:dyDescent="0.25">
      <c r="I74" s="62"/>
      <c r="L74" s="62"/>
    </row>
    <row r="75" spans="9:12" ht="15.75" customHeight="1" x14ac:dyDescent="0.25">
      <c r="I75" s="62"/>
      <c r="L75" s="62"/>
    </row>
    <row r="76" spans="9:12" ht="15.75" customHeight="1" x14ac:dyDescent="0.25">
      <c r="I76" s="62"/>
      <c r="L76" s="62"/>
    </row>
    <row r="77" spans="9:12" ht="15.75" customHeight="1" x14ac:dyDescent="0.25">
      <c r="I77" s="62"/>
      <c r="L77" s="62"/>
    </row>
    <row r="78" spans="9:12" ht="15.75" customHeight="1" x14ac:dyDescent="0.25">
      <c r="I78" s="62"/>
      <c r="L78" s="62"/>
    </row>
    <row r="79" spans="9:12" ht="15.75" customHeight="1" x14ac:dyDescent="0.25">
      <c r="I79" s="62"/>
      <c r="L79" s="62"/>
    </row>
    <row r="80" spans="9:12" ht="15.75" customHeight="1" x14ac:dyDescent="0.25">
      <c r="I80" s="62"/>
      <c r="L80" s="62"/>
    </row>
    <row r="81" spans="9:12" ht="15.75" customHeight="1" x14ac:dyDescent="0.25">
      <c r="I81" s="62"/>
      <c r="L81" s="62"/>
    </row>
    <row r="82" spans="9:12" ht="15.75" customHeight="1" x14ac:dyDescent="0.25">
      <c r="I82" s="62"/>
      <c r="L82" s="62"/>
    </row>
    <row r="83" spans="9:12" ht="15.75" customHeight="1" x14ac:dyDescent="0.25">
      <c r="I83" s="62"/>
      <c r="L83" s="62"/>
    </row>
    <row r="84" spans="9:12" ht="15.75" customHeight="1" x14ac:dyDescent="0.25">
      <c r="I84" s="62"/>
      <c r="L84" s="62"/>
    </row>
    <row r="85" spans="9:12" ht="15.75" customHeight="1" x14ac:dyDescent="0.25">
      <c r="I85" s="62"/>
      <c r="L85" s="62"/>
    </row>
    <row r="86" spans="9:12" ht="15.75" customHeight="1" x14ac:dyDescent="0.25">
      <c r="I86" s="62"/>
      <c r="L86" s="62"/>
    </row>
    <row r="87" spans="9:12" ht="15.75" customHeight="1" x14ac:dyDescent="0.25">
      <c r="I87" s="62"/>
      <c r="L87" s="62"/>
    </row>
    <row r="88" spans="9:12" ht="15.75" customHeight="1" x14ac:dyDescent="0.25">
      <c r="I88" s="62"/>
      <c r="L88" s="62"/>
    </row>
    <row r="89" spans="9:12" ht="15.75" customHeight="1" x14ac:dyDescent="0.25">
      <c r="I89" s="62"/>
      <c r="L89" s="62"/>
    </row>
    <row r="90" spans="9:12" ht="15.75" customHeight="1" x14ac:dyDescent="0.25">
      <c r="I90" s="62"/>
      <c r="L90" s="62"/>
    </row>
    <row r="91" spans="9:12" ht="15.75" customHeight="1" x14ac:dyDescent="0.25">
      <c r="I91" s="62"/>
      <c r="L91" s="62"/>
    </row>
    <row r="92" spans="9:12" ht="15.75" customHeight="1" x14ac:dyDescent="0.25">
      <c r="I92" s="62"/>
      <c r="L92" s="62"/>
    </row>
    <row r="93" spans="9:12" ht="15.75" customHeight="1" x14ac:dyDescent="0.25">
      <c r="I93" s="62"/>
      <c r="L93" s="62"/>
    </row>
    <row r="94" spans="9:12" ht="15.75" customHeight="1" x14ac:dyDescent="0.25">
      <c r="I94" s="62"/>
      <c r="L94" s="62"/>
    </row>
    <row r="95" spans="9:12" ht="15.75" customHeight="1" x14ac:dyDescent="0.25">
      <c r="I95" s="62"/>
      <c r="L95" s="62"/>
    </row>
    <row r="96" spans="9:12" ht="15.75" customHeight="1" x14ac:dyDescent="0.25">
      <c r="I96" s="62"/>
      <c r="L96" s="62"/>
    </row>
    <row r="97" spans="9:12" ht="15.75" customHeight="1" x14ac:dyDescent="0.25">
      <c r="I97" s="62"/>
      <c r="L97" s="62"/>
    </row>
    <row r="98" spans="9:12" ht="15.75" customHeight="1" x14ac:dyDescent="0.25">
      <c r="I98" s="62"/>
      <c r="L98" s="62"/>
    </row>
    <row r="99" spans="9:12" ht="15.75" customHeight="1" x14ac:dyDescent="0.25">
      <c r="I99" s="62"/>
      <c r="L99" s="62"/>
    </row>
    <row r="100" spans="9:12" ht="15.75" customHeight="1" x14ac:dyDescent="0.25">
      <c r="I100" s="62"/>
      <c r="L100" s="62"/>
    </row>
    <row r="101" spans="9:12" ht="15.75" customHeight="1" x14ac:dyDescent="0.25">
      <c r="I101" s="62"/>
      <c r="L101" s="62"/>
    </row>
    <row r="102" spans="9:12" ht="15.75" customHeight="1" x14ac:dyDescent="0.25">
      <c r="I102" s="62"/>
      <c r="L102" s="62"/>
    </row>
    <row r="103" spans="9:12" ht="15.75" customHeight="1" x14ac:dyDescent="0.25">
      <c r="I103" s="62"/>
      <c r="L103" s="62"/>
    </row>
    <row r="104" spans="9:12" ht="15.75" customHeight="1" x14ac:dyDescent="0.25">
      <c r="I104" s="62"/>
      <c r="L104" s="62"/>
    </row>
    <row r="105" spans="9:12" ht="15.75" customHeight="1" x14ac:dyDescent="0.25">
      <c r="I105" s="62"/>
      <c r="L105" s="62"/>
    </row>
    <row r="106" spans="9:12" ht="15.75" customHeight="1" x14ac:dyDescent="0.25">
      <c r="I106" s="62"/>
      <c r="L106" s="62"/>
    </row>
    <row r="107" spans="9:12" ht="15.75" customHeight="1" x14ac:dyDescent="0.25">
      <c r="I107" s="62"/>
      <c r="L107" s="62"/>
    </row>
    <row r="108" spans="9:12" ht="15.75" customHeight="1" x14ac:dyDescent="0.25">
      <c r="I108" s="62"/>
      <c r="L108" s="62"/>
    </row>
    <row r="109" spans="9:12" ht="15.75" customHeight="1" x14ac:dyDescent="0.25">
      <c r="I109" s="62"/>
      <c r="L109" s="62"/>
    </row>
    <row r="110" spans="9:12" ht="15.75" customHeight="1" x14ac:dyDescent="0.25">
      <c r="I110" s="62"/>
      <c r="L110" s="62"/>
    </row>
    <row r="111" spans="9:12" ht="15.75" customHeight="1" x14ac:dyDescent="0.25">
      <c r="I111" s="62"/>
      <c r="L111" s="62"/>
    </row>
    <row r="112" spans="9:12" ht="15.75" customHeight="1" x14ac:dyDescent="0.25">
      <c r="I112" s="62"/>
      <c r="L112" s="62"/>
    </row>
    <row r="113" spans="9:12" ht="15.75" customHeight="1" x14ac:dyDescent="0.25">
      <c r="I113" s="62"/>
      <c r="L113" s="62"/>
    </row>
    <row r="114" spans="9:12" ht="15.75" customHeight="1" x14ac:dyDescent="0.25">
      <c r="I114" s="62"/>
      <c r="L114" s="62"/>
    </row>
    <row r="115" spans="9:12" ht="15.75" customHeight="1" x14ac:dyDescent="0.25">
      <c r="I115" s="62"/>
      <c r="L115" s="62"/>
    </row>
    <row r="116" spans="9:12" ht="15.75" customHeight="1" x14ac:dyDescent="0.25">
      <c r="I116" s="62"/>
      <c r="L116" s="62"/>
    </row>
    <row r="117" spans="9:12" ht="15.75" customHeight="1" x14ac:dyDescent="0.25">
      <c r="I117" s="62"/>
      <c r="L117" s="62"/>
    </row>
    <row r="118" spans="9:12" ht="15.75" customHeight="1" x14ac:dyDescent="0.25">
      <c r="I118" s="62"/>
      <c r="L118" s="62"/>
    </row>
    <row r="119" spans="9:12" ht="15.75" customHeight="1" x14ac:dyDescent="0.25">
      <c r="I119" s="62"/>
      <c r="L119" s="62"/>
    </row>
    <row r="120" spans="9:12" ht="15.75" customHeight="1" x14ac:dyDescent="0.25">
      <c r="I120" s="62"/>
      <c r="L120" s="62"/>
    </row>
    <row r="121" spans="9:12" ht="15.75" customHeight="1" x14ac:dyDescent="0.25">
      <c r="I121" s="62"/>
      <c r="L121" s="62"/>
    </row>
    <row r="122" spans="9:12" ht="15.75" customHeight="1" x14ac:dyDescent="0.25">
      <c r="I122" s="62"/>
      <c r="L122" s="62"/>
    </row>
    <row r="123" spans="9:12" ht="15.75" customHeight="1" x14ac:dyDescent="0.25">
      <c r="I123" s="62"/>
      <c r="L123" s="62"/>
    </row>
    <row r="124" spans="9:12" ht="15.75" customHeight="1" x14ac:dyDescent="0.25">
      <c r="I124" s="62"/>
      <c r="L124" s="62"/>
    </row>
    <row r="125" spans="9:12" ht="15.75" customHeight="1" x14ac:dyDescent="0.25">
      <c r="I125" s="62"/>
      <c r="L125" s="62"/>
    </row>
    <row r="126" spans="9:12" ht="15.75" customHeight="1" x14ac:dyDescent="0.25">
      <c r="I126" s="62"/>
      <c r="L126" s="62"/>
    </row>
    <row r="127" spans="9:12" ht="15.75" customHeight="1" x14ac:dyDescent="0.25">
      <c r="I127" s="62"/>
      <c r="L127" s="62"/>
    </row>
    <row r="128" spans="9:12" ht="15.75" customHeight="1" x14ac:dyDescent="0.25">
      <c r="I128" s="62"/>
      <c r="L128" s="62"/>
    </row>
    <row r="129" spans="9:12" ht="15.75" customHeight="1" x14ac:dyDescent="0.25">
      <c r="I129" s="62"/>
      <c r="L129" s="62"/>
    </row>
    <row r="130" spans="9:12" ht="15.75" customHeight="1" x14ac:dyDescent="0.25">
      <c r="I130" s="62"/>
      <c r="L130" s="62"/>
    </row>
    <row r="131" spans="9:12" ht="15.75" customHeight="1" x14ac:dyDescent="0.25">
      <c r="I131" s="62"/>
      <c r="L131" s="62"/>
    </row>
    <row r="132" spans="9:12" ht="15.75" customHeight="1" x14ac:dyDescent="0.25">
      <c r="I132" s="62"/>
      <c r="L132" s="62"/>
    </row>
    <row r="133" spans="9:12" ht="15.75" customHeight="1" x14ac:dyDescent="0.25">
      <c r="I133" s="62"/>
      <c r="L133" s="62"/>
    </row>
    <row r="134" spans="9:12" ht="15.75" customHeight="1" x14ac:dyDescent="0.25">
      <c r="I134" s="62"/>
      <c r="L134" s="62"/>
    </row>
    <row r="135" spans="9:12" ht="15.75" customHeight="1" x14ac:dyDescent="0.25">
      <c r="I135" s="62"/>
      <c r="L135" s="62"/>
    </row>
    <row r="136" spans="9:12" ht="15.75" customHeight="1" x14ac:dyDescent="0.25">
      <c r="I136" s="62"/>
      <c r="L136" s="62"/>
    </row>
    <row r="137" spans="9:12" ht="15.75" customHeight="1" x14ac:dyDescent="0.25">
      <c r="I137" s="62"/>
      <c r="L137" s="62"/>
    </row>
    <row r="138" spans="9:12" ht="15.75" customHeight="1" x14ac:dyDescent="0.25">
      <c r="I138" s="62"/>
      <c r="L138" s="62"/>
    </row>
    <row r="139" spans="9:12" ht="15.75" customHeight="1" x14ac:dyDescent="0.25">
      <c r="I139" s="62"/>
      <c r="L139" s="62"/>
    </row>
    <row r="140" spans="9:12" ht="15.75" customHeight="1" x14ac:dyDescent="0.25">
      <c r="I140" s="62"/>
      <c r="L140" s="62"/>
    </row>
    <row r="141" spans="9:12" ht="15.75" customHeight="1" x14ac:dyDescent="0.25">
      <c r="I141" s="62"/>
      <c r="L141" s="62"/>
    </row>
    <row r="142" spans="9:12" ht="15.75" customHeight="1" x14ac:dyDescent="0.25">
      <c r="I142" s="62"/>
      <c r="L142" s="62"/>
    </row>
    <row r="143" spans="9:12" ht="15.75" customHeight="1" x14ac:dyDescent="0.25">
      <c r="I143" s="62"/>
      <c r="L143" s="62"/>
    </row>
    <row r="144" spans="9:12" ht="15.75" customHeight="1" x14ac:dyDescent="0.25">
      <c r="I144" s="62"/>
      <c r="L144" s="62"/>
    </row>
    <row r="145" spans="9:12" ht="15.75" customHeight="1" x14ac:dyDescent="0.25">
      <c r="I145" s="62"/>
      <c r="L145" s="62"/>
    </row>
    <row r="146" spans="9:12" ht="15.75" customHeight="1" x14ac:dyDescent="0.25">
      <c r="I146" s="62"/>
      <c r="L146" s="62"/>
    </row>
    <row r="147" spans="9:12" ht="15.75" customHeight="1" x14ac:dyDescent="0.25">
      <c r="I147" s="62"/>
      <c r="L147" s="62"/>
    </row>
    <row r="148" spans="9:12" ht="15.75" customHeight="1" x14ac:dyDescent="0.25">
      <c r="I148" s="62"/>
      <c r="L148" s="62"/>
    </row>
    <row r="149" spans="9:12" ht="15.75" customHeight="1" x14ac:dyDescent="0.25">
      <c r="I149" s="62"/>
      <c r="L149" s="62"/>
    </row>
    <row r="150" spans="9:12" ht="15.75" customHeight="1" x14ac:dyDescent="0.25">
      <c r="I150" s="62"/>
      <c r="L150" s="62"/>
    </row>
    <row r="151" spans="9:12" ht="15.75" customHeight="1" x14ac:dyDescent="0.25">
      <c r="I151" s="62"/>
      <c r="L151" s="62"/>
    </row>
    <row r="152" spans="9:12" ht="15.75" customHeight="1" x14ac:dyDescent="0.25">
      <c r="I152" s="62"/>
      <c r="L152" s="62"/>
    </row>
    <row r="153" spans="9:12" ht="15.75" customHeight="1" x14ac:dyDescent="0.25">
      <c r="I153" s="62"/>
      <c r="L153" s="62"/>
    </row>
    <row r="154" spans="9:12" ht="15.75" customHeight="1" x14ac:dyDescent="0.25">
      <c r="I154" s="62"/>
      <c r="L154" s="62"/>
    </row>
    <row r="155" spans="9:12" ht="15.75" customHeight="1" x14ac:dyDescent="0.25">
      <c r="I155" s="62"/>
      <c r="L155" s="62"/>
    </row>
    <row r="156" spans="9:12" ht="15.75" customHeight="1" x14ac:dyDescent="0.25">
      <c r="I156" s="62"/>
      <c r="L156" s="62"/>
    </row>
    <row r="157" spans="9:12" ht="15.75" customHeight="1" x14ac:dyDescent="0.25">
      <c r="I157" s="62"/>
      <c r="L157" s="62"/>
    </row>
    <row r="158" spans="9:12" ht="15.75" customHeight="1" x14ac:dyDescent="0.25">
      <c r="I158" s="62"/>
      <c r="L158" s="62"/>
    </row>
    <row r="159" spans="9:12" ht="15.75" customHeight="1" x14ac:dyDescent="0.25">
      <c r="I159" s="62"/>
      <c r="L159" s="62"/>
    </row>
    <row r="160" spans="9:12" ht="15.75" customHeight="1" x14ac:dyDescent="0.25">
      <c r="I160" s="62"/>
      <c r="L160" s="62"/>
    </row>
    <row r="161" spans="9:12" ht="15.75" customHeight="1" x14ac:dyDescent="0.25">
      <c r="I161" s="62"/>
      <c r="L161" s="62"/>
    </row>
    <row r="162" spans="9:12" ht="15.75" customHeight="1" x14ac:dyDescent="0.25">
      <c r="I162" s="62"/>
      <c r="L162" s="62"/>
    </row>
    <row r="163" spans="9:12" ht="15.75" customHeight="1" x14ac:dyDescent="0.25">
      <c r="I163" s="62"/>
      <c r="L163" s="62"/>
    </row>
    <row r="164" spans="9:12" ht="15.75" customHeight="1" x14ac:dyDescent="0.25">
      <c r="I164" s="62"/>
      <c r="L164" s="62"/>
    </row>
    <row r="165" spans="9:12" ht="15.75" customHeight="1" x14ac:dyDescent="0.25">
      <c r="I165" s="62"/>
      <c r="L165" s="62"/>
    </row>
    <row r="166" spans="9:12" ht="15.75" customHeight="1" x14ac:dyDescent="0.25">
      <c r="I166" s="62"/>
      <c r="L166" s="62"/>
    </row>
    <row r="167" spans="9:12" ht="15.75" customHeight="1" x14ac:dyDescent="0.2"/>
    <row r="168" spans="9:12" ht="15.75" customHeight="1" x14ac:dyDescent="0.2"/>
    <row r="169" spans="9:12" ht="15.75" customHeight="1" x14ac:dyDescent="0.2"/>
    <row r="170" spans="9:12" ht="15.75" customHeight="1" x14ac:dyDescent="0.2"/>
    <row r="171" spans="9:12" ht="15.75" customHeight="1" x14ac:dyDescent="0.2"/>
    <row r="172" spans="9:12" ht="15.75" customHeight="1" x14ac:dyDescent="0.2"/>
    <row r="173" spans="9:12" ht="15.75" customHeight="1" x14ac:dyDescent="0.2"/>
    <row r="174" spans="9:12" ht="15.75" customHeight="1" x14ac:dyDescent="0.2"/>
    <row r="175" spans="9:12" ht="15.75" customHeight="1" x14ac:dyDescent="0.2"/>
    <row r="176" spans="9:12"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K1000"/>
  <sheetViews>
    <sheetView tabSelected="1" workbookViewId="0"/>
  </sheetViews>
  <sheetFormatPr defaultColWidth="12.625" defaultRowHeight="15" customHeight="1" x14ac:dyDescent="0.2"/>
  <cols>
    <col min="1" max="1" width="11.5" customWidth="1"/>
    <col min="2" max="3" width="30.75" customWidth="1"/>
    <col min="4" max="35" width="7.625" customWidth="1"/>
    <col min="36" max="36" width="31.25" customWidth="1"/>
    <col min="37" max="37" width="7.625" customWidth="1"/>
  </cols>
  <sheetData>
    <row r="1" spans="1:37" ht="14.25" x14ac:dyDescent="0.2">
      <c r="A1" s="63" t="s">
        <v>1027</v>
      </c>
      <c r="B1" s="64" t="s">
        <v>973</v>
      </c>
      <c r="C1" s="64"/>
      <c r="D1" s="65">
        <v>1990</v>
      </c>
      <c r="E1" s="65">
        <v>1991</v>
      </c>
      <c r="F1" s="65">
        <v>1992</v>
      </c>
      <c r="G1" s="65">
        <v>1993</v>
      </c>
      <c r="H1" s="65">
        <v>1994</v>
      </c>
      <c r="I1" s="65">
        <v>1995</v>
      </c>
      <c r="J1" s="65">
        <v>1996</v>
      </c>
      <c r="K1" s="65">
        <v>1997</v>
      </c>
      <c r="L1" s="65">
        <v>1998</v>
      </c>
      <c r="M1" s="65">
        <v>1999</v>
      </c>
      <c r="N1" s="65">
        <v>2000</v>
      </c>
      <c r="O1" s="65">
        <v>2001</v>
      </c>
      <c r="P1" s="65">
        <v>2002</v>
      </c>
      <c r="Q1" s="65">
        <v>2003</v>
      </c>
      <c r="R1" s="65">
        <v>2004</v>
      </c>
      <c r="S1" s="65">
        <v>2005</v>
      </c>
      <c r="T1" s="65">
        <v>2006</v>
      </c>
      <c r="U1" s="65">
        <v>2007</v>
      </c>
      <c r="V1" s="65">
        <v>2008</v>
      </c>
      <c r="W1" s="65">
        <v>2009</v>
      </c>
      <c r="X1" s="65">
        <v>2010</v>
      </c>
      <c r="Y1" s="65">
        <v>2011</v>
      </c>
      <c r="Z1" s="65">
        <v>2012</v>
      </c>
      <c r="AA1" s="65">
        <v>2013</v>
      </c>
      <c r="AB1" s="65">
        <v>2014</v>
      </c>
      <c r="AC1" s="65">
        <v>2015</v>
      </c>
      <c r="AD1" s="65">
        <v>2016</v>
      </c>
      <c r="AE1" s="65">
        <v>2017</v>
      </c>
      <c r="AF1" s="65">
        <v>2018</v>
      </c>
      <c r="AG1" s="65">
        <v>2019</v>
      </c>
      <c r="AH1" s="66">
        <v>2020</v>
      </c>
    </row>
    <row r="2" spans="1:37" x14ac:dyDescent="0.25">
      <c r="A2" s="67" t="s">
        <v>2</v>
      </c>
      <c r="B2" s="68" t="s">
        <v>1082</v>
      </c>
      <c r="C2" s="68" t="str">
        <f t="shared" ref="C2:C451" si="0">VLOOKUP(B2,$AJ$3:$AK$11,2,FALSE)</f>
        <v>Crops</v>
      </c>
      <c r="D2" s="68">
        <v>0.1</v>
      </c>
      <c r="E2" s="68">
        <v>0.08</v>
      </c>
      <c r="F2" s="68">
        <v>0.09</v>
      </c>
      <c r="G2" s="68">
        <v>7.0000000000000007E-2</v>
      </c>
      <c r="H2" s="68">
        <v>0</v>
      </c>
      <c r="I2" s="68">
        <v>0.1</v>
      </c>
      <c r="J2" s="68">
        <v>0.06</v>
      </c>
      <c r="K2" s="68">
        <v>0.09</v>
      </c>
      <c r="L2" s="68">
        <v>0.08</v>
      </c>
      <c r="M2" s="68">
        <v>0.08</v>
      </c>
      <c r="N2" s="68">
        <v>0.09</v>
      </c>
      <c r="O2" s="68">
        <v>0.05</v>
      </c>
      <c r="P2" s="68">
        <v>0.06</v>
      </c>
      <c r="Q2" s="68">
        <v>0.01</v>
      </c>
      <c r="R2" s="68">
        <v>0.12</v>
      </c>
      <c r="S2" s="68">
        <v>0.03</v>
      </c>
      <c r="T2" s="68">
        <v>0.12</v>
      </c>
      <c r="U2" s="68">
        <v>0.1</v>
      </c>
      <c r="V2" s="68">
        <v>0.11</v>
      </c>
      <c r="W2" s="68">
        <v>0</v>
      </c>
      <c r="X2" s="68">
        <v>0.14000000000000001</v>
      </c>
      <c r="Y2" s="68">
        <v>7.0000000000000007E-2</v>
      </c>
      <c r="Z2" s="68">
        <v>0</v>
      </c>
      <c r="AA2" s="68">
        <v>0.05</v>
      </c>
      <c r="AB2" s="68">
        <v>0.02</v>
      </c>
      <c r="AC2" s="68">
        <v>0.04</v>
      </c>
      <c r="AD2" s="68">
        <v>0.04</v>
      </c>
      <c r="AE2" s="68">
        <v>0.04</v>
      </c>
      <c r="AF2" s="68">
        <v>0</v>
      </c>
      <c r="AG2" s="68">
        <v>0</v>
      </c>
      <c r="AH2" s="68">
        <v>0</v>
      </c>
      <c r="AJ2" s="1" t="s">
        <v>1083</v>
      </c>
    </row>
    <row r="3" spans="1:37" x14ac:dyDescent="0.25">
      <c r="A3" s="67" t="s">
        <v>2</v>
      </c>
      <c r="B3" s="68" t="s">
        <v>1084</v>
      </c>
      <c r="C3" s="68" t="str">
        <f t="shared" si="0"/>
        <v>Crops</v>
      </c>
      <c r="D3" s="68">
        <v>0.01</v>
      </c>
      <c r="E3" s="68">
        <v>0</v>
      </c>
      <c r="F3" s="68">
        <v>0</v>
      </c>
      <c r="G3" s="68">
        <v>0</v>
      </c>
      <c r="H3" s="68">
        <v>0</v>
      </c>
      <c r="I3" s="68">
        <v>0.01</v>
      </c>
      <c r="J3" s="68">
        <v>0.01</v>
      </c>
      <c r="K3" s="68">
        <v>0.01</v>
      </c>
      <c r="L3" s="68">
        <v>0.01</v>
      </c>
      <c r="M3" s="68">
        <v>0.01</v>
      </c>
      <c r="N3" s="68">
        <v>0.01</v>
      </c>
      <c r="O3" s="68">
        <v>0.01</v>
      </c>
      <c r="P3" s="68">
        <v>0.01</v>
      </c>
      <c r="Q3" s="68">
        <v>0.01</v>
      </c>
      <c r="R3" s="68">
        <v>0.01</v>
      </c>
      <c r="S3" s="68">
        <v>0.01</v>
      </c>
      <c r="T3" s="68">
        <v>0.01</v>
      </c>
      <c r="U3" s="68">
        <v>0.01</v>
      </c>
      <c r="V3" s="68">
        <v>0.01</v>
      </c>
      <c r="W3" s="68">
        <v>0.01</v>
      </c>
      <c r="X3" s="68">
        <v>0.01</v>
      </c>
      <c r="Y3" s="68">
        <v>0.01</v>
      </c>
      <c r="Z3" s="68">
        <v>0.01</v>
      </c>
      <c r="AA3" s="68">
        <v>0.01</v>
      </c>
      <c r="AB3" s="68">
        <v>0.01</v>
      </c>
      <c r="AC3" s="68">
        <v>0.01</v>
      </c>
      <c r="AD3" s="68">
        <v>0.01</v>
      </c>
      <c r="AE3" s="68">
        <v>0.01</v>
      </c>
      <c r="AF3" s="68">
        <v>0</v>
      </c>
      <c r="AG3" s="68">
        <v>0</v>
      </c>
      <c r="AH3" s="68">
        <v>0</v>
      </c>
      <c r="AJ3" s="69" t="s">
        <v>1082</v>
      </c>
      <c r="AK3" s="2" t="s">
        <v>1085</v>
      </c>
    </row>
    <row r="4" spans="1:37" x14ac:dyDescent="0.25">
      <c r="A4" s="67" t="s">
        <v>2</v>
      </c>
      <c r="B4" s="68" t="s">
        <v>1086</v>
      </c>
      <c r="C4" s="68" t="str">
        <f t="shared" si="0"/>
        <v>Livestock</v>
      </c>
      <c r="D4" s="68">
        <v>2.5299999999999998</v>
      </c>
      <c r="E4" s="68">
        <v>2.4700000000000002</v>
      </c>
      <c r="F4" s="68">
        <v>2.5499999999999998</v>
      </c>
      <c r="G4" s="68">
        <v>2.6</v>
      </c>
      <c r="H4" s="68">
        <v>2.7</v>
      </c>
      <c r="I4" s="68">
        <v>2.84</v>
      </c>
      <c r="J4" s="68">
        <v>2.83</v>
      </c>
      <c r="K4" s="68">
        <v>2.6</v>
      </c>
      <c r="L4" s="68">
        <v>2.54</v>
      </c>
      <c r="M4" s="68">
        <v>2.46</v>
      </c>
      <c r="N4" s="68">
        <v>2.4</v>
      </c>
      <c r="O4" s="68">
        <v>2.2400000000000002</v>
      </c>
      <c r="P4" s="68">
        <v>2.27</v>
      </c>
      <c r="Q4" s="68">
        <v>2.38</v>
      </c>
      <c r="R4" s="68">
        <v>2.2599999999999998</v>
      </c>
      <c r="S4" s="68">
        <v>2.2000000000000002</v>
      </c>
      <c r="T4" s="68">
        <v>2.14</v>
      </c>
      <c r="U4" s="68">
        <v>2.14</v>
      </c>
      <c r="V4" s="68">
        <v>2.0499999999999998</v>
      </c>
      <c r="W4" s="68">
        <v>2.08</v>
      </c>
      <c r="X4" s="68">
        <v>2.11</v>
      </c>
      <c r="Y4" s="68">
        <v>2.06</v>
      </c>
      <c r="Z4" s="68">
        <v>2.09</v>
      </c>
      <c r="AA4" s="68">
        <v>2.14</v>
      </c>
      <c r="AB4" s="68">
        <v>2.1</v>
      </c>
      <c r="AC4" s="68">
        <v>2.0099999999999998</v>
      </c>
      <c r="AD4" s="68">
        <v>2.0699999999999998</v>
      </c>
      <c r="AE4" s="68">
        <v>2.14</v>
      </c>
      <c r="AF4" s="68">
        <v>0</v>
      </c>
      <c r="AG4" s="68">
        <v>0</v>
      </c>
      <c r="AH4" s="68">
        <v>0</v>
      </c>
      <c r="AJ4" s="69" t="s">
        <v>1084</v>
      </c>
      <c r="AK4" s="2" t="s">
        <v>1085</v>
      </c>
    </row>
    <row r="5" spans="1:37" x14ac:dyDescent="0.25">
      <c r="A5" s="67" t="s">
        <v>2</v>
      </c>
      <c r="B5" s="68" t="s">
        <v>1087</v>
      </c>
      <c r="C5" s="68" t="str">
        <f t="shared" si="0"/>
        <v>Livestock</v>
      </c>
      <c r="D5" s="68">
        <v>0.74</v>
      </c>
      <c r="E5" s="68">
        <v>0.72</v>
      </c>
      <c r="F5" s="68">
        <v>0.68</v>
      </c>
      <c r="G5" s="68">
        <v>0.68</v>
      </c>
      <c r="H5" s="68">
        <v>0.66</v>
      </c>
      <c r="I5" s="68">
        <v>0.62</v>
      </c>
      <c r="J5" s="68">
        <v>0.55000000000000004</v>
      </c>
      <c r="K5" s="68">
        <v>0.53</v>
      </c>
      <c r="L5" s="68">
        <v>0.52</v>
      </c>
      <c r="M5" s="68">
        <v>0.49</v>
      </c>
      <c r="N5" s="68">
        <v>0.49</v>
      </c>
      <c r="O5" s="68">
        <v>0.5</v>
      </c>
      <c r="P5" s="68">
        <v>0.48</v>
      </c>
      <c r="Q5" s="68">
        <v>0.47</v>
      </c>
      <c r="R5" s="68">
        <v>0.47</v>
      </c>
      <c r="S5" s="68">
        <v>0.46</v>
      </c>
      <c r="T5" s="68">
        <v>0.48</v>
      </c>
      <c r="U5" s="68">
        <v>0.48</v>
      </c>
      <c r="V5" s="68">
        <v>0.47</v>
      </c>
      <c r="W5" s="68">
        <v>0.46</v>
      </c>
      <c r="X5" s="68">
        <v>0.46</v>
      </c>
      <c r="Y5" s="68">
        <v>0.46</v>
      </c>
      <c r="Z5" s="68">
        <v>0.45</v>
      </c>
      <c r="AA5" s="68">
        <v>0.44</v>
      </c>
      <c r="AB5" s="68">
        <v>0.45</v>
      </c>
      <c r="AC5" s="68">
        <v>0.45</v>
      </c>
      <c r="AD5" s="68">
        <v>0.4</v>
      </c>
      <c r="AE5" s="68">
        <v>0.43</v>
      </c>
      <c r="AF5" s="68">
        <v>0</v>
      </c>
      <c r="AG5" s="68">
        <v>0</v>
      </c>
      <c r="AH5" s="68">
        <v>0</v>
      </c>
      <c r="AJ5" s="69" t="s">
        <v>1086</v>
      </c>
      <c r="AK5" s="2" t="s">
        <v>1088</v>
      </c>
    </row>
    <row r="6" spans="1:37" x14ac:dyDescent="0.25">
      <c r="A6" s="67" t="s">
        <v>2</v>
      </c>
      <c r="B6" s="68" t="s">
        <v>1089</v>
      </c>
      <c r="C6" s="68" t="str">
        <f t="shared" si="0"/>
        <v>Crops</v>
      </c>
      <c r="D6" s="68">
        <v>0</v>
      </c>
      <c r="E6" s="68">
        <v>0</v>
      </c>
      <c r="F6" s="68">
        <v>0</v>
      </c>
      <c r="G6" s="68">
        <v>0</v>
      </c>
      <c r="H6" s="68">
        <v>0</v>
      </c>
      <c r="I6" s="68">
        <v>0</v>
      </c>
      <c r="J6" s="68">
        <v>0</v>
      </c>
      <c r="K6" s="68">
        <v>0</v>
      </c>
      <c r="L6" s="68">
        <v>0</v>
      </c>
      <c r="M6" s="68">
        <v>0</v>
      </c>
      <c r="N6" s="68">
        <v>0</v>
      </c>
      <c r="O6" s="68">
        <v>0</v>
      </c>
      <c r="P6" s="68">
        <v>0</v>
      </c>
      <c r="Q6" s="68">
        <v>0</v>
      </c>
      <c r="R6" s="68">
        <v>0</v>
      </c>
      <c r="S6" s="68">
        <v>0</v>
      </c>
      <c r="T6" s="68">
        <v>0</v>
      </c>
      <c r="U6" s="68">
        <v>0</v>
      </c>
      <c r="V6" s="68">
        <v>0</v>
      </c>
      <c r="W6" s="68">
        <v>0</v>
      </c>
      <c r="X6" s="68">
        <v>0</v>
      </c>
      <c r="Y6" s="68">
        <v>0</v>
      </c>
      <c r="Z6" s="68">
        <v>0</v>
      </c>
      <c r="AA6" s="68">
        <v>0</v>
      </c>
      <c r="AB6" s="68">
        <v>0</v>
      </c>
      <c r="AC6" s="68">
        <v>0</v>
      </c>
      <c r="AD6" s="68">
        <v>0</v>
      </c>
      <c r="AE6" s="68">
        <v>0</v>
      </c>
      <c r="AF6" s="68">
        <v>0</v>
      </c>
      <c r="AG6" s="68">
        <v>0</v>
      </c>
      <c r="AH6" s="68">
        <v>0</v>
      </c>
      <c r="AJ6" s="69" t="s">
        <v>1087</v>
      </c>
      <c r="AK6" s="2" t="s">
        <v>1088</v>
      </c>
    </row>
    <row r="7" spans="1:37" x14ac:dyDescent="0.25">
      <c r="A7" s="67" t="s">
        <v>2</v>
      </c>
      <c r="B7" s="68" t="s">
        <v>1090</v>
      </c>
      <c r="C7" s="68" t="str">
        <f t="shared" si="0"/>
        <v>Crops</v>
      </c>
      <c r="D7" s="68">
        <v>0</v>
      </c>
      <c r="E7" s="68">
        <v>0</v>
      </c>
      <c r="F7" s="68">
        <v>0</v>
      </c>
      <c r="G7" s="68">
        <v>0</v>
      </c>
      <c r="H7" s="68">
        <v>0</v>
      </c>
      <c r="I7" s="68">
        <v>0</v>
      </c>
      <c r="J7" s="68">
        <v>0</v>
      </c>
      <c r="K7" s="68">
        <v>0</v>
      </c>
      <c r="L7" s="68">
        <v>0</v>
      </c>
      <c r="M7" s="68">
        <v>0</v>
      </c>
      <c r="N7" s="68">
        <v>0</v>
      </c>
      <c r="O7" s="68">
        <v>0</v>
      </c>
      <c r="P7" s="68">
        <v>0</v>
      </c>
      <c r="Q7" s="68">
        <v>0</v>
      </c>
      <c r="R7" s="68">
        <v>0</v>
      </c>
      <c r="S7" s="68">
        <v>0</v>
      </c>
      <c r="T7" s="68">
        <v>0</v>
      </c>
      <c r="U7" s="68">
        <v>0</v>
      </c>
      <c r="V7" s="68">
        <v>0.01</v>
      </c>
      <c r="W7" s="68">
        <v>0</v>
      </c>
      <c r="X7" s="68">
        <v>0</v>
      </c>
      <c r="Y7" s="68">
        <v>0.01</v>
      </c>
      <c r="Z7" s="68">
        <v>0.01</v>
      </c>
      <c r="AA7" s="68">
        <v>0.01</v>
      </c>
      <c r="AB7" s="68">
        <v>0.01</v>
      </c>
      <c r="AC7" s="68">
        <v>0.01</v>
      </c>
      <c r="AD7" s="68">
        <v>0.01</v>
      </c>
      <c r="AE7" s="68">
        <v>0</v>
      </c>
      <c r="AF7" s="68">
        <v>0</v>
      </c>
      <c r="AG7" s="68">
        <v>0</v>
      </c>
      <c r="AH7" s="68">
        <v>0</v>
      </c>
      <c r="AJ7" s="69" t="s">
        <v>1089</v>
      </c>
      <c r="AK7" s="2" t="s">
        <v>1085</v>
      </c>
    </row>
    <row r="8" spans="1:37" x14ac:dyDescent="0.25">
      <c r="A8" s="67" t="s">
        <v>2</v>
      </c>
      <c r="B8" s="68" t="s">
        <v>1091</v>
      </c>
      <c r="C8" s="68" t="str">
        <f t="shared" si="0"/>
        <v>Livestock</v>
      </c>
      <c r="D8" s="68">
        <v>0.55000000000000004</v>
      </c>
      <c r="E8" s="68">
        <v>0.56999999999999995</v>
      </c>
      <c r="F8" s="68">
        <v>0.57999999999999996</v>
      </c>
      <c r="G8" s="68">
        <v>0.56999999999999995</v>
      </c>
      <c r="H8" s="68">
        <v>0.57999999999999996</v>
      </c>
      <c r="I8" s="68">
        <v>0.57999999999999996</v>
      </c>
      <c r="J8" s="68">
        <v>0.56000000000000005</v>
      </c>
      <c r="K8" s="68">
        <v>0.56999999999999995</v>
      </c>
      <c r="L8" s="68">
        <v>0.57999999999999996</v>
      </c>
      <c r="M8" s="68">
        <v>0.6</v>
      </c>
      <c r="N8" s="68">
        <v>0.63</v>
      </c>
      <c r="O8" s="68">
        <v>0.61</v>
      </c>
      <c r="P8" s="68">
        <v>0.63</v>
      </c>
      <c r="Q8" s="68">
        <v>0.61</v>
      </c>
      <c r="R8" s="68">
        <v>0.61</v>
      </c>
      <c r="S8" s="68">
        <v>0.61</v>
      </c>
      <c r="T8" s="68">
        <v>0.6</v>
      </c>
      <c r="U8" s="68">
        <v>0.56999999999999995</v>
      </c>
      <c r="V8" s="68">
        <v>0.59</v>
      </c>
      <c r="W8" s="68">
        <v>0.56000000000000005</v>
      </c>
      <c r="X8" s="68">
        <v>0.57999999999999996</v>
      </c>
      <c r="Y8" s="68">
        <v>0.56999999999999995</v>
      </c>
      <c r="Z8" s="68">
        <v>0.56000000000000005</v>
      </c>
      <c r="AA8" s="68">
        <v>0.59</v>
      </c>
      <c r="AB8" s="68">
        <v>0.59</v>
      </c>
      <c r="AC8" s="68">
        <v>0.6</v>
      </c>
      <c r="AD8" s="68">
        <v>0.6</v>
      </c>
      <c r="AE8" s="68">
        <v>0.61</v>
      </c>
      <c r="AF8" s="68">
        <v>0</v>
      </c>
      <c r="AG8" s="68">
        <v>0</v>
      </c>
      <c r="AH8" s="68">
        <v>0</v>
      </c>
      <c r="AJ8" s="69" t="s">
        <v>1090</v>
      </c>
      <c r="AK8" s="2" t="s">
        <v>1085</v>
      </c>
    </row>
    <row r="9" spans="1:37" x14ac:dyDescent="0.25">
      <c r="A9" s="67" t="s">
        <v>2</v>
      </c>
      <c r="B9" s="68" t="s">
        <v>1092</v>
      </c>
      <c r="C9" s="68" t="str">
        <f t="shared" si="0"/>
        <v>Crops</v>
      </c>
      <c r="D9" s="68">
        <v>3</v>
      </c>
      <c r="E9" s="68">
        <v>3</v>
      </c>
      <c r="F9" s="68">
        <v>3.09</v>
      </c>
      <c r="G9" s="68">
        <v>3.15</v>
      </c>
      <c r="H9" s="68">
        <v>3.24</v>
      </c>
      <c r="I9" s="68">
        <v>3.16</v>
      </c>
      <c r="J9" s="68">
        <v>3.25</v>
      </c>
      <c r="K9" s="68">
        <v>3.06</v>
      </c>
      <c r="L9" s="68">
        <v>3.07</v>
      </c>
      <c r="M9" s="68">
        <v>2.95</v>
      </c>
      <c r="N9" s="68">
        <v>2.89</v>
      </c>
      <c r="O9" s="68">
        <v>2.83</v>
      </c>
      <c r="P9" s="68">
        <v>2.75</v>
      </c>
      <c r="Q9" s="68">
        <v>2.85</v>
      </c>
      <c r="R9" s="68">
        <v>2.85</v>
      </c>
      <c r="S9" s="68">
        <v>2.84</v>
      </c>
      <c r="T9" s="68">
        <v>2.72</v>
      </c>
      <c r="U9" s="68">
        <v>2.76</v>
      </c>
      <c r="V9" s="68">
        <v>2.78</v>
      </c>
      <c r="W9" s="68">
        <v>2.69</v>
      </c>
      <c r="X9" s="68">
        <v>2.6</v>
      </c>
      <c r="Y9" s="68">
        <v>2.59</v>
      </c>
      <c r="Z9" s="68">
        <v>2.74</v>
      </c>
      <c r="AA9" s="68">
        <v>2.85</v>
      </c>
      <c r="AB9" s="68">
        <v>2.83</v>
      </c>
      <c r="AC9" s="68">
        <v>2.8</v>
      </c>
      <c r="AD9" s="68">
        <v>2.71</v>
      </c>
      <c r="AE9" s="68">
        <v>2.7</v>
      </c>
      <c r="AF9" s="68">
        <v>0</v>
      </c>
      <c r="AG9" s="68">
        <v>0</v>
      </c>
      <c r="AH9" s="68">
        <v>0</v>
      </c>
      <c r="AJ9" s="69" t="s">
        <v>1091</v>
      </c>
      <c r="AK9" s="2" t="s">
        <v>1088</v>
      </c>
    </row>
    <row r="10" spans="1:37" x14ac:dyDescent="0.25">
      <c r="A10" s="67" t="s">
        <v>2</v>
      </c>
      <c r="B10" s="68" t="s">
        <v>1093</v>
      </c>
      <c r="C10" s="68" t="str">
        <f t="shared" si="0"/>
        <v>Crops</v>
      </c>
      <c r="D10" s="68">
        <v>0</v>
      </c>
      <c r="E10" s="68">
        <v>0</v>
      </c>
      <c r="F10" s="68">
        <v>0</v>
      </c>
      <c r="G10" s="68">
        <v>0</v>
      </c>
      <c r="H10" s="68">
        <v>0</v>
      </c>
      <c r="I10" s="68">
        <v>0</v>
      </c>
      <c r="J10" s="68">
        <v>0</v>
      </c>
      <c r="K10" s="68">
        <v>0</v>
      </c>
      <c r="L10" s="68">
        <v>0</v>
      </c>
      <c r="M10" s="68">
        <v>0</v>
      </c>
      <c r="N10" s="68">
        <v>0</v>
      </c>
      <c r="O10" s="68">
        <v>0</v>
      </c>
      <c r="P10" s="68">
        <v>0</v>
      </c>
      <c r="Q10" s="68">
        <v>0</v>
      </c>
      <c r="R10" s="68">
        <v>0</v>
      </c>
      <c r="S10" s="68">
        <v>0</v>
      </c>
      <c r="T10" s="68">
        <v>0</v>
      </c>
      <c r="U10" s="68">
        <v>0</v>
      </c>
      <c r="V10" s="68">
        <v>0</v>
      </c>
      <c r="W10" s="68">
        <v>0</v>
      </c>
      <c r="X10" s="68">
        <v>0</v>
      </c>
      <c r="Y10" s="68">
        <v>0</v>
      </c>
      <c r="Z10" s="68">
        <v>0</v>
      </c>
      <c r="AA10" s="68">
        <v>0</v>
      </c>
      <c r="AB10" s="68">
        <v>0</v>
      </c>
      <c r="AC10" s="68">
        <v>0</v>
      </c>
      <c r="AD10" s="68">
        <v>0</v>
      </c>
      <c r="AE10" s="68">
        <v>0</v>
      </c>
      <c r="AF10" s="68">
        <v>0</v>
      </c>
      <c r="AG10" s="68">
        <v>0</v>
      </c>
      <c r="AH10" s="68">
        <v>0</v>
      </c>
      <c r="AJ10" s="69" t="s">
        <v>1092</v>
      </c>
      <c r="AK10" s="2" t="s">
        <v>1085</v>
      </c>
    </row>
    <row r="11" spans="1:37" x14ac:dyDescent="0.25">
      <c r="A11" s="67" t="s">
        <v>5</v>
      </c>
      <c r="B11" s="68" t="s">
        <v>1082</v>
      </c>
      <c r="C11" s="68" t="str">
        <f t="shared" si="0"/>
        <v>Crops</v>
      </c>
      <c r="D11" s="68">
        <v>0</v>
      </c>
      <c r="E11" s="68">
        <v>0</v>
      </c>
      <c r="F11" s="68">
        <v>0</v>
      </c>
      <c r="G11" s="68">
        <v>0</v>
      </c>
      <c r="H11" s="68">
        <v>0</v>
      </c>
      <c r="I11" s="68">
        <v>0</v>
      </c>
      <c r="J11" s="68">
        <v>0</v>
      </c>
      <c r="K11" s="68">
        <v>0</v>
      </c>
      <c r="L11" s="68">
        <v>0</v>
      </c>
      <c r="M11" s="68">
        <v>0</v>
      </c>
      <c r="N11" s="68">
        <v>0</v>
      </c>
      <c r="O11" s="68">
        <v>0</v>
      </c>
      <c r="P11" s="68">
        <v>0</v>
      </c>
      <c r="Q11" s="68">
        <v>0</v>
      </c>
      <c r="R11" s="68">
        <v>0</v>
      </c>
      <c r="S11" s="68">
        <v>0</v>
      </c>
      <c r="T11" s="68">
        <v>0</v>
      </c>
      <c r="U11" s="68">
        <v>0</v>
      </c>
      <c r="V11" s="68">
        <v>0</v>
      </c>
      <c r="W11" s="68">
        <v>0</v>
      </c>
      <c r="X11" s="68">
        <v>0</v>
      </c>
      <c r="Y11" s="68">
        <v>0</v>
      </c>
      <c r="Z11" s="68">
        <v>0</v>
      </c>
      <c r="AA11" s="68">
        <v>0</v>
      </c>
      <c r="AB11" s="68">
        <v>0</v>
      </c>
      <c r="AC11" s="68">
        <v>0</v>
      </c>
      <c r="AD11" s="68">
        <v>0</v>
      </c>
      <c r="AE11" s="68">
        <v>0</v>
      </c>
      <c r="AF11" s="68">
        <v>0</v>
      </c>
      <c r="AG11" s="68">
        <v>0</v>
      </c>
      <c r="AH11" s="68">
        <v>0</v>
      </c>
      <c r="AJ11" s="69" t="s">
        <v>1093</v>
      </c>
      <c r="AK11" s="2" t="s">
        <v>1085</v>
      </c>
    </row>
    <row r="12" spans="1:37" ht="14.25" x14ac:dyDescent="0.2">
      <c r="A12" s="67" t="s">
        <v>5</v>
      </c>
      <c r="B12" s="68" t="s">
        <v>1084</v>
      </c>
      <c r="C12" s="68" t="str">
        <f t="shared" si="0"/>
        <v>Crops</v>
      </c>
      <c r="D12" s="68">
        <v>0</v>
      </c>
      <c r="E12" s="68">
        <v>0</v>
      </c>
      <c r="F12" s="68">
        <v>0</v>
      </c>
      <c r="G12" s="68">
        <v>0</v>
      </c>
      <c r="H12" s="68">
        <v>0</v>
      </c>
      <c r="I12" s="68">
        <v>0</v>
      </c>
      <c r="J12" s="68">
        <v>0</v>
      </c>
      <c r="K12" s="68">
        <v>0</v>
      </c>
      <c r="L12" s="68">
        <v>0</v>
      </c>
      <c r="M12" s="68">
        <v>0</v>
      </c>
      <c r="N12" s="68">
        <v>0</v>
      </c>
      <c r="O12" s="68">
        <v>0</v>
      </c>
      <c r="P12" s="68">
        <v>0</v>
      </c>
      <c r="Q12" s="68">
        <v>0</v>
      </c>
      <c r="R12" s="68">
        <v>0</v>
      </c>
      <c r="S12" s="68">
        <v>0</v>
      </c>
      <c r="T12" s="68">
        <v>0</v>
      </c>
      <c r="U12" s="68">
        <v>0</v>
      </c>
      <c r="V12" s="68">
        <v>0</v>
      </c>
      <c r="W12" s="68">
        <v>0</v>
      </c>
      <c r="X12" s="68">
        <v>0</v>
      </c>
      <c r="Y12" s="68">
        <v>0</v>
      </c>
      <c r="Z12" s="68">
        <v>0</v>
      </c>
      <c r="AA12" s="68">
        <v>0</v>
      </c>
      <c r="AB12" s="68">
        <v>0</v>
      </c>
      <c r="AC12" s="68">
        <v>0</v>
      </c>
      <c r="AD12" s="68">
        <v>0</v>
      </c>
      <c r="AE12" s="68">
        <v>0</v>
      </c>
      <c r="AF12" s="68">
        <v>0</v>
      </c>
      <c r="AG12" s="68">
        <v>0</v>
      </c>
      <c r="AH12" s="68">
        <v>0</v>
      </c>
    </row>
    <row r="13" spans="1:37" ht="14.25" x14ac:dyDescent="0.2">
      <c r="A13" s="67" t="s">
        <v>5</v>
      </c>
      <c r="B13" s="68" t="s">
        <v>1086</v>
      </c>
      <c r="C13" s="68" t="str">
        <f t="shared" si="0"/>
        <v>Livestock</v>
      </c>
      <c r="D13" s="68">
        <v>0.02</v>
      </c>
      <c r="E13" s="68">
        <v>0.02</v>
      </c>
      <c r="F13" s="68">
        <v>0.02</v>
      </c>
      <c r="G13" s="68">
        <v>0.02</v>
      </c>
      <c r="H13" s="68">
        <v>0.02</v>
      </c>
      <c r="I13" s="68">
        <v>0.02</v>
      </c>
      <c r="J13" s="68">
        <v>0.02</v>
      </c>
      <c r="K13" s="68">
        <v>0.02</v>
      </c>
      <c r="L13" s="68">
        <v>0.02</v>
      </c>
      <c r="M13" s="68">
        <v>0.03</v>
      </c>
      <c r="N13" s="68">
        <v>0.02</v>
      </c>
      <c r="O13" s="68">
        <v>0.02</v>
      </c>
      <c r="P13" s="68">
        <v>0.03</v>
      </c>
      <c r="Q13" s="68">
        <v>0.03</v>
      </c>
      <c r="R13" s="68">
        <v>0.03</v>
      </c>
      <c r="S13" s="68">
        <v>0.03</v>
      </c>
      <c r="T13" s="68">
        <v>0.03</v>
      </c>
      <c r="U13" s="68">
        <v>0.03</v>
      </c>
      <c r="V13" s="68">
        <v>0.03</v>
      </c>
      <c r="W13" s="68">
        <v>0.03</v>
      </c>
      <c r="X13" s="68">
        <v>0.03</v>
      </c>
      <c r="Y13" s="68">
        <v>0.03</v>
      </c>
      <c r="Z13" s="68">
        <v>0.03</v>
      </c>
      <c r="AA13" s="68">
        <v>0.02</v>
      </c>
      <c r="AB13" s="68">
        <v>0.02</v>
      </c>
      <c r="AC13" s="68">
        <v>0.02</v>
      </c>
      <c r="AD13" s="68">
        <v>0.02</v>
      </c>
      <c r="AE13" s="68">
        <v>0.03</v>
      </c>
      <c r="AF13" s="68">
        <v>0</v>
      </c>
      <c r="AG13" s="68">
        <v>0</v>
      </c>
      <c r="AH13" s="68">
        <v>0</v>
      </c>
    </row>
    <row r="14" spans="1:37" ht="14.25" x14ac:dyDescent="0.2">
      <c r="A14" s="67" t="s">
        <v>5</v>
      </c>
      <c r="B14" s="68" t="s">
        <v>1087</v>
      </c>
      <c r="C14" s="68" t="str">
        <f t="shared" si="0"/>
        <v>Livestock</v>
      </c>
      <c r="D14" s="68">
        <v>0</v>
      </c>
      <c r="E14" s="68">
        <v>0</v>
      </c>
      <c r="F14" s="68">
        <v>0</v>
      </c>
      <c r="G14" s="68">
        <v>0</v>
      </c>
      <c r="H14" s="68">
        <v>0</v>
      </c>
      <c r="I14" s="68">
        <v>0</v>
      </c>
      <c r="J14" s="68">
        <v>0</v>
      </c>
      <c r="K14" s="68">
        <v>0</v>
      </c>
      <c r="L14" s="68">
        <v>0.01</v>
      </c>
      <c r="M14" s="68">
        <v>0.01</v>
      </c>
      <c r="N14" s="68">
        <v>0.01</v>
      </c>
      <c r="O14" s="68">
        <v>0.01</v>
      </c>
      <c r="P14" s="68">
        <v>0.01</v>
      </c>
      <c r="Q14" s="68">
        <v>0.01</v>
      </c>
      <c r="R14" s="68">
        <v>0.01</v>
      </c>
      <c r="S14" s="68">
        <v>0.01</v>
      </c>
      <c r="T14" s="68">
        <v>0.01</v>
      </c>
      <c r="U14" s="68">
        <v>0.01</v>
      </c>
      <c r="V14" s="68">
        <v>0.01</v>
      </c>
      <c r="W14" s="68">
        <v>0.01</v>
      </c>
      <c r="X14" s="68">
        <v>0.01</v>
      </c>
      <c r="Y14" s="68">
        <v>0.01</v>
      </c>
      <c r="Z14" s="68">
        <v>0.01</v>
      </c>
      <c r="AA14" s="68">
        <v>0.01</v>
      </c>
      <c r="AB14" s="68">
        <v>0.01</v>
      </c>
      <c r="AC14" s="68">
        <v>0.01</v>
      </c>
      <c r="AD14" s="68">
        <v>0.01</v>
      </c>
      <c r="AE14" s="68">
        <v>0.01</v>
      </c>
      <c r="AF14" s="68">
        <v>0</v>
      </c>
      <c r="AG14" s="68">
        <v>0</v>
      </c>
      <c r="AH14" s="68">
        <v>0</v>
      </c>
    </row>
    <row r="15" spans="1:37" ht="14.25" x14ac:dyDescent="0.2">
      <c r="A15" s="67" t="s">
        <v>5</v>
      </c>
      <c r="B15" s="68" t="s">
        <v>1089</v>
      </c>
      <c r="C15" s="68" t="str">
        <f t="shared" si="0"/>
        <v>Crops</v>
      </c>
      <c r="D15" s="68">
        <v>0</v>
      </c>
      <c r="E15" s="68">
        <v>0</v>
      </c>
      <c r="F15" s="68">
        <v>0</v>
      </c>
      <c r="G15" s="68">
        <v>0</v>
      </c>
      <c r="H15" s="68">
        <v>0</v>
      </c>
      <c r="I15" s="68">
        <v>0</v>
      </c>
      <c r="J15" s="68">
        <v>0</v>
      </c>
      <c r="K15" s="68">
        <v>0</v>
      </c>
      <c r="L15" s="68">
        <v>0</v>
      </c>
      <c r="M15" s="68">
        <v>0</v>
      </c>
      <c r="N15" s="68">
        <v>0</v>
      </c>
      <c r="O15" s="68">
        <v>0</v>
      </c>
      <c r="P15" s="68">
        <v>0</v>
      </c>
      <c r="Q15" s="68">
        <v>0</v>
      </c>
      <c r="R15" s="68">
        <v>0</v>
      </c>
      <c r="S15" s="68">
        <v>0</v>
      </c>
      <c r="T15" s="68">
        <v>0</v>
      </c>
      <c r="U15" s="68">
        <v>0</v>
      </c>
      <c r="V15" s="68">
        <v>0</v>
      </c>
      <c r="W15" s="68">
        <v>0</v>
      </c>
      <c r="X15" s="68">
        <v>0</v>
      </c>
      <c r="Y15" s="68">
        <v>0</v>
      </c>
      <c r="Z15" s="68">
        <v>0</v>
      </c>
      <c r="AA15" s="68">
        <v>0</v>
      </c>
      <c r="AB15" s="68">
        <v>0</v>
      </c>
      <c r="AC15" s="68">
        <v>0</v>
      </c>
      <c r="AD15" s="68">
        <v>0</v>
      </c>
      <c r="AE15" s="68">
        <v>0</v>
      </c>
      <c r="AF15" s="68">
        <v>0</v>
      </c>
      <c r="AG15" s="68">
        <v>0</v>
      </c>
      <c r="AH15" s="68">
        <v>0</v>
      </c>
    </row>
    <row r="16" spans="1:37" ht="14.25" x14ac:dyDescent="0.2">
      <c r="A16" s="67" t="s">
        <v>5</v>
      </c>
      <c r="B16" s="68" t="s">
        <v>1090</v>
      </c>
      <c r="C16" s="68" t="str">
        <f t="shared" si="0"/>
        <v>Crops</v>
      </c>
      <c r="D16" s="68">
        <v>0</v>
      </c>
      <c r="E16" s="68">
        <v>0</v>
      </c>
      <c r="F16" s="68">
        <v>0</v>
      </c>
      <c r="G16" s="68">
        <v>0</v>
      </c>
      <c r="H16" s="68">
        <v>0</v>
      </c>
      <c r="I16" s="68">
        <v>0</v>
      </c>
      <c r="J16" s="68">
        <v>0</v>
      </c>
      <c r="K16" s="68">
        <v>0</v>
      </c>
      <c r="L16" s="68">
        <v>0</v>
      </c>
      <c r="M16" s="68">
        <v>0</v>
      </c>
      <c r="N16" s="68">
        <v>0</v>
      </c>
      <c r="O16" s="68">
        <v>0</v>
      </c>
      <c r="P16" s="68">
        <v>0</v>
      </c>
      <c r="Q16" s="68">
        <v>0</v>
      </c>
      <c r="R16" s="68">
        <v>0</v>
      </c>
      <c r="S16" s="68">
        <v>0</v>
      </c>
      <c r="T16" s="68">
        <v>0</v>
      </c>
      <c r="U16" s="68">
        <v>0</v>
      </c>
      <c r="V16" s="68">
        <v>0</v>
      </c>
      <c r="W16" s="68">
        <v>0</v>
      </c>
      <c r="X16" s="68">
        <v>0</v>
      </c>
      <c r="Y16" s="68">
        <v>0</v>
      </c>
      <c r="Z16" s="68">
        <v>0</v>
      </c>
      <c r="AA16" s="68">
        <v>0</v>
      </c>
      <c r="AB16" s="68">
        <v>0</v>
      </c>
      <c r="AC16" s="68">
        <v>0</v>
      </c>
      <c r="AD16" s="68">
        <v>0</v>
      </c>
      <c r="AE16" s="68">
        <v>0</v>
      </c>
      <c r="AF16" s="68">
        <v>0</v>
      </c>
      <c r="AG16" s="68">
        <v>0</v>
      </c>
      <c r="AH16" s="68">
        <v>0</v>
      </c>
    </row>
    <row r="17" spans="1:34" ht="14.25" x14ac:dyDescent="0.2">
      <c r="A17" s="67" t="s">
        <v>5</v>
      </c>
      <c r="B17" s="68" t="s">
        <v>1091</v>
      </c>
      <c r="C17" s="68" t="str">
        <f t="shared" si="0"/>
        <v>Livestock</v>
      </c>
      <c r="D17" s="68">
        <v>0</v>
      </c>
      <c r="E17" s="68">
        <v>0</v>
      </c>
      <c r="F17" s="68">
        <v>0</v>
      </c>
      <c r="G17" s="68">
        <v>0</v>
      </c>
      <c r="H17" s="68">
        <v>0</v>
      </c>
      <c r="I17" s="68">
        <v>0</v>
      </c>
      <c r="J17" s="68">
        <v>0</v>
      </c>
      <c r="K17" s="68">
        <v>0</v>
      </c>
      <c r="L17" s="68">
        <v>0</v>
      </c>
      <c r="M17" s="68">
        <v>0</v>
      </c>
      <c r="N17" s="68">
        <v>0</v>
      </c>
      <c r="O17" s="68">
        <v>0</v>
      </c>
      <c r="P17" s="68">
        <v>0</v>
      </c>
      <c r="Q17" s="68">
        <v>0</v>
      </c>
      <c r="R17" s="68">
        <v>0</v>
      </c>
      <c r="S17" s="68">
        <v>0</v>
      </c>
      <c r="T17" s="68">
        <v>0</v>
      </c>
      <c r="U17" s="68">
        <v>0</v>
      </c>
      <c r="V17" s="68">
        <v>0.01</v>
      </c>
      <c r="W17" s="68">
        <v>0.01</v>
      </c>
      <c r="X17" s="68">
        <v>0.01</v>
      </c>
      <c r="Y17" s="68">
        <v>0.01</v>
      </c>
      <c r="Z17" s="68">
        <v>0.01</v>
      </c>
      <c r="AA17" s="68">
        <v>0.01</v>
      </c>
      <c r="AB17" s="68">
        <v>0.01</v>
      </c>
      <c r="AC17" s="68">
        <v>0.01</v>
      </c>
      <c r="AD17" s="68">
        <v>0.01</v>
      </c>
      <c r="AE17" s="68">
        <v>0.01</v>
      </c>
      <c r="AF17" s="68">
        <v>0</v>
      </c>
      <c r="AG17" s="68">
        <v>0</v>
      </c>
      <c r="AH17" s="68">
        <v>0</v>
      </c>
    </row>
    <row r="18" spans="1:34" ht="14.25" x14ac:dyDescent="0.2">
      <c r="A18" s="67" t="s">
        <v>5</v>
      </c>
      <c r="B18" s="68" t="s">
        <v>1092</v>
      </c>
      <c r="C18" s="68" t="str">
        <f t="shared" si="0"/>
        <v>Crops</v>
      </c>
      <c r="D18" s="68">
        <v>0.03</v>
      </c>
      <c r="E18" s="68">
        <v>0.03</v>
      </c>
      <c r="F18" s="68">
        <v>0.03</v>
      </c>
      <c r="G18" s="68">
        <v>0.03</v>
      </c>
      <c r="H18" s="68">
        <v>0.03</v>
      </c>
      <c r="I18" s="68">
        <v>0.03</v>
      </c>
      <c r="J18" s="68">
        <v>0.03</v>
      </c>
      <c r="K18" s="68">
        <v>0.03</v>
      </c>
      <c r="L18" s="68">
        <v>0.03</v>
      </c>
      <c r="M18" s="68">
        <v>0.03</v>
      </c>
      <c r="N18" s="68">
        <v>0.03</v>
      </c>
      <c r="O18" s="68">
        <v>0.03</v>
      </c>
      <c r="P18" s="68">
        <v>0.03</v>
      </c>
      <c r="Q18" s="68">
        <v>0.03</v>
      </c>
      <c r="R18" s="68">
        <v>0.03</v>
      </c>
      <c r="S18" s="68">
        <v>0.04</v>
      </c>
      <c r="T18" s="68">
        <v>0.04</v>
      </c>
      <c r="U18" s="68">
        <v>0.04</v>
      </c>
      <c r="V18" s="68">
        <v>0.04</v>
      </c>
      <c r="W18" s="68">
        <v>0.04</v>
      </c>
      <c r="X18" s="68">
        <v>0.04</v>
      </c>
      <c r="Y18" s="68">
        <v>0.04</v>
      </c>
      <c r="Z18" s="68">
        <v>0.04</v>
      </c>
      <c r="AA18" s="68">
        <v>0.04</v>
      </c>
      <c r="AB18" s="68">
        <v>0.04</v>
      </c>
      <c r="AC18" s="68">
        <v>0.04</v>
      </c>
      <c r="AD18" s="68">
        <v>0.04</v>
      </c>
      <c r="AE18" s="68">
        <v>0.04</v>
      </c>
      <c r="AF18" s="68">
        <v>0</v>
      </c>
      <c r="AG18" s="68">
        <v>0</v>
      </c>
      <c r="AH18" s="68">
        <v>0</v>
      </c>
    </row>
    <row r="19" spans="1:34" ht="14.25" x14ac:dyDescent="0.2">
      <c r="A19" s="67" t="s">
        <v>5</v>
      </c>
      <c r="B19" s="68" t="s">
        <v>1093</v>
      </c>
      <c r="C19" s="68" t="str">
        <f t="shared" si="0"/>
        <v>Crops</v>
      </c>
      <c r="D19" s="68">
        <v>0</v>
      </c>
      <c r="E19" s="68">
        <v>0</v>
      </c>
      <c r="F19" s="68">
        <v>0</v>
      </c>
      <c r="G19" s="68">
        <v>0</v>
      </c>
      <c r="H19" s="68">
        <v>0</v>
      </c>
      <c r="I19" s="68">
        <v>0</v>
      </c>
      <c r="J19" s="68">
        <v>0</v>
      </c>
      <c r="K19" s="68">
        <v>0</v>
      </c>
      <c r="L19" s="68">
        <v>0</v>
      </c>
      <c r="M19" s="68">
        <v>0</v>
      </c>
      <c r="N19" s="68">
        <v>0</v>
      </c>
      <c r="O19" s="68">
        <v>0</v>
      </c>
      <c r="P19" s="68">
        <v>0</v>
      </c>
      <c r="Q19" s="68">
        <v>0</v>
      </c>
      <c r="R19" s="68">
        <v>0</v>
      </c>
      <c r="S19" s="68">
        <v>0</v>
      </c>
      <c r="T19" s="68">
        <v>0</v>
      </c>
      <c r="U19" s="68">
        <v>0</v>
      </c>
      <c r="V19" s="68">
        <v>0</v>
      </c>
      <c r="W19" s="68">
        <v>0</v>
      </c>
      <c r="X19" s="68">
        <v>0</v>
      </c>
      <c r="Y19" s="68">
        <v>0</v>
      </c>
      <c r="Z19" s="68">
        <v>0</v>
      </c>
      <c r="AA19" s="68">
        <v>0</v>
      </c>
      <c r="AB19" s="68">
        <v>0</v>
      </c>
      <c r="AC19" s="68">
        <v>0</v>
      </c>
      <c r="AD19" s="68">
        <v>0</v>
      </c>
      <c r="AE19" s="68">
        <v>0</v>
      </c>
      <c r="AF19" s="68">
        <v>0</v>
      </c>
      <c r="AG19" s="68">
        <v>0</v>
      </c>
      <c r="AH19" s="68">
        <v>0</v>
      </c>
    </row>
    <row r="20" spans="1:34" ht="14.25" x14ac:dyDescent="0.2">
      <c r="A20" s="67" t="s">
        <v>7</v>
      </c>
      <c r="B20" s="68" t="s">
        <v>1082</v>
      </c>
      <c r="C20" s="68" t="str">
        <f t="shared" si="0"/>
        <v>Crops</v>
      </c>
      <c r="D20" s="68">
        <v>0</v>
      </c>
      <c r="E20" s="68">
        <v>0</v>
      </c>
      <c r="F20" s="68">
        <v>0</v>
      </c>
      <c r="G20" s="68">
        <v>0</v>
      </c>
      <c r="H20" s="68">
        <v>0</v>
      </c>
      <c r="I20" s="68">
        <v>0</v>
      </c>
      <c r="J20" s="68">
        <v>0</v>
      </c>
      <c r="K20" s="68">
        <v>0</v>
      </c>
      <c r="L20" s="68">
        <v>0</v>
      </c>
      <c r="M20" s="68">
        <v>0</v>
      </c>
      <c r="N20" s="68">
        <v>0</v>
      </c>
      <c r="O20" s="68">
        <v>0</v>
      </c>
      <c r="P20" s="68">
        <v>0.06</v>
      </c>
      <c r="Q20" s="68">
        <v>0</v>
      </c>
      <c r="R20" s="68">
        <v>0.01</v>
      </c>
      <c r="S20" s="68">
        <v>0.03</v>
      </c>
      <c r="T20" s="68">
        <v>0</v>
      </c>
      <c r="U20" s="68">
        <v>0</v>
      </c>
      <c r="V20" s="68">
        <v>0</v>
      </c>
      <c r="W20" s="68">
        <v>0</v>
      </c>
      <c r="X20" s="68">
        <v>0</v>
      </c>
      <c r="Y20" s="68">
        <v>0</v>
      </c>
      <c r="Z20" s="68">
        <v>0</v>
      </c>
      <c r="AA20" s="68">
        <v>0</v>
      </c>
      <c r="AB20" s="68">
        <v>0.02</v>
      </c>
      <c r="AC20" s="68">
        <v>0</v>
      </c>
      <c r="AD20" s="68">
        <v>0</v>
      </c>
      <c r="AE20" s="68">
        <v>0</v>
      </c>
      <c r="AF20" s="68">
        <v>0</v>
      </c>
      <c r="AG20" s="68">
        <v>0</v>
      </c>
      <c r="AH20" s="68">
        <v>0</v>
      </c>
    </row>
    <row r="21" spans="1:34" ht="15.75" customHeight="1" x14ac:dyDescent="0.2">
      <c r="A21" s="67" t="s">
        <v>7</v>
      </c>
      <c r="B21" s="68" t="s">
        <v>1084</v>
      </c>
      <c r="C21" s="68" t="str">
        <f t="shared" si="0"/>
        <v>Crops</v>
      </c>
      <c r="D21" s="68">
        <v>0.01</v>
      </c>
      <c r="E21" s="68">
        <v>0.01</v>
      </c>
      <c r="F21" s="68">
        <v>0.01</v>
      </c>
      <c r="G21" s="68">
        <v>0.01</v>
      </c>
      <c r="H21" s="68">
        <v>0.02</v>
      </c>
      <c r="I21" s="68">
        <v>0.02</v>
      </c>
      <c r="J21" s="68">
        <v>0.02</v>
      </c>
      <c r="K21" s="68">
        <v>0.02</v>
      </c>
      <c r="L21" s="68">
        <v>0.01</v>
      </c>
      <c r="M21" s="68">
        <v>0.01</v>
      </c>
      <c r="N21" s="68">
        <v>0.01</v>
      </c>
      <c r="O21" s="68">
        <v>0.01</v>
      </c>
      <c r="P21" s="68">
        <v>0.01</v>
      </c>
      <c r="Q21" s="68">
        <v>0.01</v>
      </c>
      <c r="R21" s="68">
        <v>0.01</v>
      </c>
      <c r="S21" s="68">
        <v>0.01</v>
      </c>
      <c r="T21" s="68">
        <v>0.01</v>
      </c>
      <c r="U21" s="68">
        <v>0.01</v>
      </c>
      <c r="V21" s="68">
        <v>0.01</v>
      </c>
      <c r="W21" s="68">
        <v>0.01</v>
      </c>
      <c r="X21" s="68">
        <v>0.01</v>
      </c>
      <c r="Y21" s="68">
        <v>0.01</v>
      </c>
      <c r="Z21" s="68">
        <v>0.01</v>
      </c>
      <c r="AA21" s="68">
        <v>0</v>
      </c>
      <c r="AB21" s="68">
        <v>0</v>
      </c>
      <c r="AC21" s="68">
        <v>0</v>
      </c>
      <c r="AD21" s="68">
        <v>0</v>
      </c>
      <c r="AE21" s="68">
        <v>0</v>
      </c>
      <c r="AF21" s="68">
        <v>0</v>
      </c>
      <c r="AG21" s="68">
        <v>0</v>
      </c>
      <c r="AH21" s="68">
        <v>0</v>
      </c>
    </row>
    <row r="22" spans="1:34" ht="15.75" customHeight="1" x14ac:dyDescent="0.2">
      <c r="A22" s="67" t="s">
        <v>7</v>
      </c>
      <c r="B22" s="68" t="s">
        <v>1086</v>
      </c>
      <c r="C22" s="68" t="str">
        <f t="shared" si="0"/>
        <v>Livestock</v>
      </c>
      <c r="D22" s="68">
        <v>1.71</v>
      </c>
      <c r="E22" s="68">
        <v>1.71</v>
      </c>
      <c r="F22" s="68">
        <v>1.77</v>
      </c>
      <c r="G22" s="68">
        <v>1.8</v>
      </c>
      <c r="H22" s="68">
        <v>1.78</v>
      </c>
      <c r="I22" s="68">
        <v>1.77</v>
      </c>
      <c r="J22" s="68">
        <v>1.78</v>
      </c>
      <c r="K22" s="68">
        <v>1.77</v>
      </c>
      <c r="L22" s="68">
        <v>1.81</v>
      </c>
      <c r="M22" s="68">
        <v>1.79</v>
      </c>
      <c r="N22" s="68">
        <v>1.8</v>
      </c>
      <c r="O22" s="68">
        <v>1.87</v>
      </c>
      <c r="P22" s="68">
        <v>1.92</v>
      </c>
      <c r="Q22" s="68">
        <v>1.92</v>
      </c>
      <c r="R22" s="68">
        <v>1.96</v>
      </c>
      <c r="S22" s="68">
        <v>2.15</v>
      </c>
      <c r="T22" s="68">
        <v>2.25</v>
      </c>
      <c r="U22" s="68">
        <v>2.3199999999999998</v>
      </c>
      <c r="V22" s="68">
        <v>2.4</v>
      </c>
      <c r="W22" s="68">
        <v>2.44</v>
      </c>
      <c r="X22" s="68">
        <v>2.27</v>
      </c>
      <c r="Y22" s="68">
        <v>2.2200000000000002</v>
      </c>
      <c r="Z22" s="68">
        <v>2.35</v>
      </c>
      <c r="AA22" s="68">
        <v>2.34</v>
      </c>
      <c r="AB22" s="68">
        <v>2.41</v>
      </c>
      <c r="AC22" s="68">
        <v>2.39</v>
      </c>
      <c r="AD22" s="68">
        <v>2.41</v>
      </c>
      <c r="AE22" s="68">
        <v>2.5</v>
      </c>
      <c r="AF22" s="68">
        <v>0</v>
      </c>
      <c r="AG22" s="68">
        <v>0</v>
      </c>
      <c r="AH22" s="68">
        <v>0</v>
      </c>
    </row>
    <row r="23" spans="1:34" ht="15.75" customHeight="1" x14ac:dyDescent="0.2">
      <c r="A23" s="67" t="s">
        <v>7</v>
      </c>
      <c r="B23" s="68" t="s">
        <v>1087</v>
      </c>
      <c r="C23" s="68" t="str">
        <f t="shared" si="0"/>
        <v>Livestock</v>
      </c>
      <c r="D23" s="68">
        <v>0.6</v>
      </c>
      <c r="E23" s="68">
        <v>0.62</v>
      </c>
      <c r="F23" s="68">
        <v>0.63</v>
      </c>
      <c r="G23" s="68">
        <v>0.64</v>
      </c>
      <c r="H23" s="68">
        <v>0.74</v>
      </c>
      <c r="I23" s="68">
        <v>0.76</v>
      </c>
      <c r="J23" s="68">
        <v>0.8</v>
      </c>
      <c r="K23" s="68">
        <v>0.84</v>
      </c>
      <c r="L23" s="68">
        <v>0.86</v>
      </c>
      <c r="M23" s="68">
        <v>0.96</v>
      </c>
      <c r="N23" s="68">
        <v>0.92</v>
      </c>
      <c r="O23" s="68">
        <v>1.04</v>
      </c>
      <c r="P23" s="68">
        <v>1.05</v>
      </c>
      <c r="Q23" s="68">
        <v>1.1599999999999999</v>
      </c>
      <c r="R23" s="68">
        <v>1.0900000000000001</v>
      </c>
      <c r="S23" s="68">
        <v>1.17</v>
      </c>
      <c r="T23" s="68">
        <v>1.19</v>
      </c>
      <c r="U23" s="68">
        <v>1.37</v>
      </c>
      <c r="V23" s="68">
        <v>1.42</v>
      </c>
      <c r="W23" s="68">
        <v>1.45</v>
      </c>
      <c r="X23" s="68">
        <v>1.31</v>
      </c>
      <c r="Y23" s="68">
        <v>1.43</v>
      </c>
      <c r="Z23" s="68">
        <v>1.5</v>
      </c>
      <c r="AA23" s="68">
        <v>1.45</v>
      </c>
      <c r="AB23" s="68">
        <v>1.52</v>
      </c>
      <c r="AC23" s="68">
        <v>1.55</v>
      </c>
      <c r="AD23" s="68">
        <v>1.41</v>
      </c>
      <c r="AE23" s="68">
        <v>1.47</v>
      </c>
      <c r="AF23" s="68">
        <v>0</v>
      </c>
      <c r="AG23" s="68">
        <v>0</v>
      </c>
      <c r="AH23" s="68">
        <v>0</v>
      </c>
    </row>
    <row r="24" spans="1:34" ht="15.75" customHeight="1" x14ac:dyDescent="0.2">
      <c r="A24" s="67" t="s">
        <v>7</v>
      </c>
      <c r="B24" s="68" t="s">
        <v>1089</v>
      </c>
      <c r="C24" s="68" t="str">
        <f t="shared" si="0"/>
        <v>Crops</v>
      </c>
      <c r="D24" s="68">
        <v>0</v>
      </c>
      <c r="E24" s="68">
        <v>0</v>
      </c>
      <c r="F24" s="68">
        <v>0</v>
      </c>
      <c r="G24" s="68">
        <v>0</v>
      </c>
      <c r="H24" s="68">
        <v>0</v>
      </c>
      <c r="I24" s="68">
        <v>0</v>
      </c>
      <c r="J24" s="68">
        <v>0</v>
      </c>
      <c r="K24" s="68">
        <v>0</v>
      </c>
      <c r="L24" s="68">
        <v>0</v>
      </c>
      <c r="M24" s="68">
        <v>0</v>
      </c>
      <c r="N24" s="68">
        <v>0</v>
      </c>
      <c r="O24" s="68">
        <v>0</v>
      </c>
      <c r="P24" s="68">
        <v>0</v>
      </c>
      <c r="Q24" s="68">
        <v>0</v>
      </c>
      <c r="R24" s="68">
        <v>0</v>
      </c>
      <c r="S24" s="68">
        <v>0</v>
      </c>
      <c r="T24" s="68">
        <v>0</v>
      </c>
      <c r="U24" s="68">
        <v>0</v>
      </c>
      <c r="V24" s="68">
        <v>0</v>
      </c>
      <c r="W24" s="68">
        <v>0</v>
      </c>
      <c r="X24" s="68">
        <v>0</v>
      </c>
      <c r="Y24" s="68">
        <v>0</v>
      </c>
      <c r="Z24" s="68">
        <v>0</v>
      </c>
      <c r="AA24" s="68">
        <v>0</v>
      </c>
      <c r="AB24" s="68">
        <v>0</v>
      </c>
      <c r="AC24" s="68">
        <v>0</v>
      </c>
      <c r="AD24" s="68">
        <v>0</v>
      </c>
      <c r="AE24" s="68">
        <v>0</v>
      </c>
      <c r="AF24" s="68">
        <v>0</v>
      </c>
      <c r="AG24" s="68">
        <v>0</v>
      </c>
      <c r="AH24" s="68">
        <v>0</v>
      </c>
    </row>
    <row r="25" spans="1:34" ht="15.75" customHeight="1" x14ac:dyDescent="0.2">
      <c r="A25" s="67" t="s">
        <v>7</v>
      </c>
      <c r="B25" s="68" t="s">
        <v>1090</v>
      </c>
      <c r="C25" s="68" t="str">
        <f t="shared" si="0"/>
        <v>Crops</v>
      </c>
      <c r="D25" s="68">
        <v>0</v>
      </c>
      <c r="E25" s="68">
        <v>0</v>
      </c>
      <c r="F25" s="68">
        <v>0</v>
      </c>
      <c r="G25" s="68">
        <v>0</v>
      </c>
      <c r="H25" s="68">
        <v>0.01</v>
      </c>
      <c r="I25" s="68">
        <v>0</v>
      </c>
      <c r="J25" s="68">
        <v>0.01</v>
      </c>
      <c r="K25" s="68">
        <v>0.01</v>
      </c>
      <c r="L25" s="68">
        <v>0.01</v>
      </c>
      <c r="M25" s="68">
        <v>0.01</v>
      </c>
      <c r="N25" s="68">
        <v>0.01</v>
      </c>
      <c r="O25" s="68">
        <v>0.01</v>
      </c>
      <c r="P25" s="68">
        <v>0.01</v>
      </c>
      <c r="Q25" s="68">
        <v>0.01</v>
      </c>
      <c r="R25" s="68">
        <v>0</v>
      </c>
      <c r="S25" s="68">
        <v>0</v>
      </c>
      <c r="T25" s="68">
        <v>0.01</v>
      </c>
      <c r="U25" s="68">
        <v>0</v>
      </c>
      <c r="V25" s="68">
        <v>0.01</v>
      </c>
      <c r="W25" s="68">
        <v>0.01</v>
      </c>
      <c r="X25" s="68">
        <v>0.01</v>
      </c>
      <c r="Y25" s="68">
        <v>0.01</v>
      </c>
      <c r="Z25" s="68">
        <v>0.01</v>
      </c>
      <c r="AA25" s="68">
        <v>0.01</v>
      </c>
      <c r="AB25" s="68">
        <v>0.01</v>
      </c>
      <c r="AC25" s="68">
        <v>0.01</v>
      </c>
      <c r="AD25" s="68">
        <v>0.01</v>
      </c>
      <c r="AE25" s="68">
        <v>0.01</v>
      </c>
      <c r="AF25" s="68">
        <v>0</v>
      </c>
      <c r="AG25" s="68">
        <v>0</v>
      </c>
      <c r="AH25" s="68">
        <v>0</v>
      </c>
    </row>
    <row r="26" spans="1:34" ht="15.75" customHeight="1" x14ac:dyDescent="0.2">
      <c r="A26" s="67" t="s">
        <v>7</v>
      </c>
      <c r="B26" s="68" t="s">
        <v>1091</v>
      </c>
      <c r="C26" s="68" t="str">
        <f t="shared" si="0"/>
        <v>Livestock</v>
      </c>
      <c r="D26" s="68">
        <v>0.15</v>
      </c>
      <c r="E26" s="68">
        <v>0.14000000000000001</v>
      </c>
      <c r="F26" s="68">
        <v>0.14000000000000001</v>
      </c>
      <c r="G26" s="68">
        <v>0.13</v>
      </c>
      <c r="H26" s="68">
        <v>0.14000000000000001</v>
      </c>
      <c r="I26" s="68">
        <v>0.14000000000000001</v>
      </c>
      <c r="J26" s="68">
        <v>0.14000000000000001</v>
      </c>
      <c r="K26" s="68">
        <v>0.15</v>
      </c>
      <c r="L26" s="68">
        <v>0.15</v>
      </c>
      <c r="M26" s="68">
        <v>0.15</v>
      </c>
      <c r="N26" s="68">
        <v>0.18</v>
      </c>
      <c r="O26" s="68">
        <v>0.19</v>
      </c>
      <c r="P26" s="68">
        <v>0.2</v>
      </c>
      <c r="Q26" s="68">
        <v>0.21</v>
      </c>
      <c r="R26" s="68">
        <v>0.19</v>
      </c>
      <c r="S26" s="68">
        <v>0.22</v>
      </c>
      <c r="T26" s="68">
        <v>0.23</v>
      </c>
      <c r="U26" s="68">
        <v>0.23</v>
      </c>
      <c r="V26" s="68">
        <v>0.24</v>
      </c>
      <c r="W26" s="68">
        <v>0.25</v>
      </c>
      <c r="X26" s="68">
        <v>0.25</v>
      </c>
      <c r="Y26" s="68">
        <v>0.25</v>
      </c>
      <c r="Z26" s="68">
        <v>0.26</v>
      </c>
      <c r="AA26" s="68">
        <v>0.26</v>
      </c>
      <c r="AB26" s="68">
        <v>0.27</v>
      </c>
      <c r="AC26" s="68">
        <v>0.27</v>
      </c>
      <c r="AD26" s="68">
        <v>0.27</v>
      </c>
      <c r="AE26" s="68">
        <v>0.3</v>
      </c>
      <c r="AF26" s="68">
        <v>0</v>
      </c>
      <c r="AG26" s="68">
        <v>0</v>
      </c>
      <c r="AH26" s="68">
        <v>0</v>
      </c>
    </row>
    <row r="27" spans="1:34" ht="15.75" customHeight="1" x14ac:dyDescent="0.2">
      <c r="A27" s="67" t="s">
        <v>7</v>
      </c>
      <c r="B27" s="68" t="s">
        <v>1092</v>
      </c>
      <c r="C27" s="68" t="str">
        <f t="shared" si="0"/>
        <v>Crops</v>
      </c>
      <c r="D27" s="68">
        <v>1.44</v>
      </c>
      <c r="E27" s="68">
        <v>1.39</v>
      </c>
      <c r="F27" s="68">
        <v>1.41</v>
      </c>
      <c r="G27" s="68">
        <v>1.43</v>
      </c>
      <c r="H27" s="68">
        <v>1.48</v>
      </c>
      <c r="I27" s="68">
        <v>1.45</v>
      </c>
      <c r="J27" s="68">
        <v>1.49</v>
      </c>
      <c r="K27" s="68">
        <v>1.49</v>
      </c>
      <c r="L27" s="68">
        <v>1.49</v>
      </c>
      <c r="M27" s="68">
        <v>1.43</v>
      </c>
      <c r="N27" s="68">
        <v>1.45</v>
      </c>
      <c r="O27" s="68">
        <v>1.46</v>
      </c>
      <c r="P27" s="68">
        <v>1.55</v>
      </c>
      <c r="Q27" s="68">
        <v>1.67</v>
      </c>
      <c r="R27" s="68">
        <v>1.7</v>
      </c>
      <c r="S27" s="68">
        <v>1.69</v>
      </c>
      <c r="T27" s="68">
        <v>1.45</v>
      </c>
      <c r="U27" s="68">
        <v>1.46</v>
      </c>
      <c r="V27" s="68">
        <v>1.53</v>
      </c>
      <c r="W27" s="68">
        <v>1.57</v>
      </c>
      <c r="X27" s="68">
        <v>1.41</v>
      </c>
      <c r="Y27" s="68">
        <v>1.4</v>
      </c>
      <c r="Z27" s="68">
        <v>1.42</v>
      </c>
      <c r="AA27" s="68">
        <v>1.31</v>
      </c>
      <c r="AB27" s="68">
        <v>1.33</v>
      </c>
      <c r="AC27" s="68">
        <v>1.39</v>
      </c>
      <c r="AD27" s="68">
        <v>1.38</v>
      </c>
      <c r="AE27" s="68">
        <v>1.36</v>
      </c>
      <c r="AF27" s="68">
        <v>0</v>
      </c>
      <c r="AG27" s="68">
        <v>0</v>
      </c>
      <c r="AH27" s="68">
        <v>0</v>
      </c>
    </row>
    <row r="28" spans="1:34" ht="15.75" customHeight="1" x14ac:dyDescent="0.2">
      <c r="A28" s="67" t="s">
        <v>7</v>
      </c>
      <c r="B28" s="68" t="s">
        <v>1093</v>
      </c>
      <c r="C28" s="68" t="str">
        <f t="shared" si="0"/>
        <v>Crops</v>
      </c>
      <c r="D28" s="68">
        <v>0</v>
      </c>
      <c r="E28" s="68">
        <v>0</v>
      </c>
      <c r="F28" s="68">
        <v>0</v>
      </c>
      <c r="G28" s="68">
        <v>0</v>
      </c>
      <c r="H28" s="68">
        <v>0</v>
      </c>
      <c r="I28" s="68">
        <v>0</v>
      </c>
      <c r="J28" s="68">
        <v>0</v>
      </c>
      <c r="K28" s="68">
        <v>0</v>
      </c>
      <c r="L28" s="68">
        <v>0</v>
      </c>
      <c r="M28" s="68">
        <v>0</v>
      </c>
      <c r="N28" s="68">
        <v>0</v>
      </c>
      <c r="O28" s="68">
        <v>0</v>
      </c>
      <c r="P28" s="68">
        <v>0</v>
      </c>
      <c r="Q28" s="68">
        <v>0</v>
      </c>
      <c r="R28" s="68">
        <v>0</v>
      </c>
      <c r="S28" s="68">
        <v>0</v>
      </c>
      <c r="T28" s="68">
        <v>0</v>
      </c>
      <c r="U28" s="68">
        <v>0</v>
      </c>
      <c r="V28" s="68">
        <v>0</v>
      </c>
      <c r="W28" s="68">
        <v>0</v>
      </c>
      <c r="X28" s="68">
        <v>0</v>
      </c>
      <c r="Y28" s="68">
        <v>0</v>
      </c>
      <c r="Z28" s="68">
        <v>0</v>
      </c>
      <c r="AA28" s="68">
        <v>0</v>
      </c>
      <c r="AB28" s="68">
        <v>0</v>
      </c>
      <c r="AC28" s="68">
        <v>0</v>
      </c>
      <c r="AD28" s="68">
        <v>0</v>
      </c>
      <c r="AE28" s="68">
        <v>0</v>
      </c>
      <c r="AF28" s="68">
        <v>0</v>
      </c>
      <c r="AG28" s="68">
        <v>0</v>
      </c>
      <c r="AH28" s="68">
        <v>0</v>
      </c>
    </row>
    <row r="29" spans="1:34" ht="15.75" customHeight="1" x14ac:dyDescent="0.2">
      <c r="A29" s="67" t="s">
        <v>11</v>
      </c>
      <c r="B29" s="68" t="s">
        <v>1082</v>
      </c>
      <c r="C29" s="68" t="str">
        <f t="shared" si="0"/>
        <v>Crops</v>
      </c>
      <c r="D29" s="68">
        <v>0.05</v>
      </c>
      <c r="E29" s="68">
        <v>0.05</v>
      </c>
      <c r="F29" s="68">
        <v>0.05</v>
      </c>
      <c r="G29" s="68">
        <v>0.04</v>
      </c>
      <c r="H29" s="68">
        <v>0.06</v>
      </c>
      <c r="I29" s="68">
        <v>7.0000000000000007E-2</v>
      </c>
      <c r="J29" s="68">
        <v>0.05</v>
      </c>
      <c r="K29" s="68">
        <v>0.08</v>
      </c>
      <c r="L29" s="68">
        <v>0.05</v>
      </c>
      <c r="M29" s="68">
        <v>7.0000000000000007E-2</v>
      </c>
      <c r="N29" s="68">
        <v>0.08</v>
      </c>
      <c r="O29" s="68">
        <v>0.05</v>
      </c>
      <c r="P29" s="68">
        <v>0.08</v>
      </c>
      <c r="Q29" s="68">
        <v>0.13</v>
      </c>
      <c r="R29" s="68">
        <v>0.05</v>
      </c>
      <c r="S29" s="68">
        <v>0.08</v>
      </c>
      <c r="T29" s="68">
        <v>7.0000000000000007E-2</v>
      </c>
      <c r="U29" s="68">
        <v>7.0000000000000007E-2</v>
      </c>
      <c r="V29" s="68">
        <v>0.06</v>
      </c>
      <c r="W29" s="68">
        <v>0</v>
      </c>
      <c r="X29" s="68">
        <v>7.0000000000000007E-2</v>
      </c>
      <c r="Y29" s="68">
        <v>0.05</v>
      </c>
      <c r="Z29" s="68">
        <v>0.13</v>
      </c>
      <c r="AA29" s="68">
        <v>0.02</v>
      </c>
      <c r="AB29" s="68">
        <v>0.03</v>
      </c>
      <c r="AC29" s="68">
        <v>0.04</v>
      </c>
      <c r="AD29" s="68">
        <v>0.04</v>
      </c>
      <c r="AE29" s="68">
        <v>0.04</v>
      </c>
      <c r="AF29" s="68">
        <v>0</v>
      </c>
      <c r="AG29" s="68">
        <v>0</v>
      </c>
      <c r="AH29" s="68">
        <v>0</v>
      </c>
    </row>
    <row r="30" spans="1:34" ht="15.75" customHeight="1" x14ac:dyDescent="0.2">
      <c r="A30" s="67" t="s">
        <v>11</v>
      </c>
      <c r="B30" s="68" t="s">
        <v>1084</v>
      </c>
      <c r="C30" s="68" t="str">
        <f t="shared" si="0"/>
        <v>Crops</v>
      </c>
      <c r="D30" s="68">
        <v>0.23</v>
      </c>
      <c r="E30" s="68">
        <v>0.22</v>
      </c>
      <c r="F30" s="68">
        <v>0.24</v>
      </c>
      <c r="G30" s="68">
        <v>0.25</v>
      </c>
      <c r="H30" s="68">
        <v>0.27</v>
      </c>
      <c r="I30" s="68">
        <v>0.26</v>
      </c>
      <c r="J30" s="68">
        <v>0.26</v>
      </c>
      <c r="K30" s="68">
        <v>0.26</v>
      </c>
      <c r="L30" s="68">
        <v>0.28999999999999998</v>
      </c>
      <c r="M30" s="68">
        <v>0.27</v>
      </c>
      <c r="N30" s="68">
        <v>0.28999999999999998</v>
      </c>
      <c r="O30" s="68">
        <v>0.28999999999999998</v>
      </c>
      <c r="P30" s="68">
        <v>0.27</v>
      </c>
      <c r="Q30" s="68">
        <v>0.27</v>
      </c>
      <c r="R30" s="68">
        <v>0.27</v>
      </c>
      <c r="S30" s="68">
        <v>0.24</v>
      </c>
      <c r="T30" s="68">
        <v>0.27</v>
      </c>
      <c r="U30" s="68">
        <v>0.28000000000000003</v>
      </c>
      <c r="V30" s="68">
        <v>0.24</v>
      </c>
      <c r="W30" s="68">
        <v>0.25</v>
      </c>
      <c r="X30" s="68">
        <v>0.25</v>
      </c>
      <c r="Y30" s="68">
        <v>0.23</v>
      </c>
      <c r="Z30" s="68">
        <v>0.25</v>
      </c>
      <c r="AA30" s="68">
        <v>0.22</v>
      </c>
      <c r="AB30" s="68">
        <v>0.24</v>
      </c>
      <c r="AC30" s="68">
        <v>0.24</v>
      </c>
      <c r="AD30" s="68">
        <v>0.24</v>
      </c>
      <c r="AE30" s="68">
        <v>0.24</v>
      </c>
      <c r="AF30" s="68">
        <v>0</v>
      </c>
      <c r="AG30" s="68">
        <v>0</v>
      </c>
      <c r="AH30" s="68">
        <v>0</v>
      </c>
    </row>
    <row r="31" spans="1:34" ht="15.75" customHeight="1" x14ac:dyDescent="0.2">
      <c r="A31" s="67" t="s">
        <v>11</v>
      </c>
      <c r="B31" s="68" t="s">
        <v>1086</v>
      </c>
      <c r="C31" s="68" t="str">
        <f t="shared" si="0"/>
        <v>Livestock</v>
      </c>
      <c r="D31" s="68">
        <v>2.81</v>
      </c>
      <c r="E31" s="68">
        <v>2.69</v>
      </c>
      <c r="F31" s="68">
        <v>2.75</v>
      </c>
      <c r="G31" s="68">
        <v>2.77</v>
      </c>
      <c r="H31" s="68">
        <v>3.03</v>
      </c>
      <c r="I31" s="68">
        <v>3.21</v>
      </c>
      <c r="J31" s="68">
        <v>3.16</v>
      </c>
      <c r="K31" s="68">
        <v>3.13</v>
      </c>
      <c r="L31" s="68">
        <v>2.98</v>
      </c>
      <c r="M31" s="68">
        <v>2.99</v>
      </c>
      <c r="N31" s="68">
        <v>3</v>
      </c>
      <c r="O31" s="68">
        <v>2.96</v>
      </c>
      <c r="P31" s="68">
        <v>3.02</v>
      </c>
      <c r="Q31" s="68">
        <v>3.12</v>
      </c>
      <c r="R31" s="68">
        <v>3.24</v>
      </c>
      <c r="S31" s="68">
        <v>3.11</v>
      </c>
      <c r="T31" s="68">
        <v>2.91</v>
      </c>
      <c r="U31" s="68">
        <v>2.94</v>
      </c>
      <c r="V31" s="68">
        <v>3.04</v>
      </c>
      <c r="W31" s="68">
        <v>3</v>
      </c>
      <c r="X31" s="68">
        <v>3.12</v>
      </c>
      <c r="Y31" s="68">
        <v>2.89</v>
      </c>
      <c r="Z31" s="68">
        <v>2.82</v>
      </c>
      <c r="AA31" s="68">
        <v>2.69</v>
      </c>
      <c r="AB31" s="68">
        <v>2.79</v>
      </c>
      <c r="AC31" s="68">
        <v>2.74</v>
      </c>
      <c r="AD31" s="68">
        <v>2.88</v>
      </c>
      <c r="AE31" s="68">
        <v>2.9</v>
      </c>
      <c r="AF31" s="68">
        <v>0</v>
      </c>
      <c r="AG31" s="68">
        <v>0</v>
      </c>
      <c r="AH31" s="68">
        <v>0</v>
      </c>
    </row>
    <row r="32" spans="1:34" ht="15.75" customHeight="1" x14ac:dyDescent="0.2">
      <c r="A32" s="67" t="s">
        <v>11</v>
      </c>
      <c r="B32" s="68" t="s">
        <v>1087</v>
      </c>
      <c r="C32" s="68" t="str">
        <f t="shared" si="0"/>
        <v>Livestock</v>
      </c>
      <c r="D32" s="68">
        <v>1.03</v>
      </c>
      <c r="E32" s="68">
        <v>1.01</v>
      </c>
      <c r="F32" s="68">
        <v>0.93</v>
      </c>
      <c r="G32" s="68">
        <v>0.95</v>
      </c>
      <c r="H32" s="68">
        <v>0.89</v>
      </c>
      <c r="I32" s="68">
        <v>0.82</v>
      </c>
      <c r="J32" s="68">
        <v>0.76</v>
      </c>
      <c r="K32" s="68">
        <v>0.76</v>
      </c>
      <c r="L32" s="68">
        <v>0.71</v>
      </c>
      <c r="M32" s="68">
        <v>0.59</v>
      </c>
      <c r="N32" s="68">
        <v>0.56999999999999995</v>
      </c>
      <c r="O32" s="68">
        <v>0.54</v>
      </c>
      <c r="P32" s="68">
        <v>0.48</v>
      </c>
      <c r="Q32" s="68">
        <v>0.38</v>
      </c>
      <c r="R32" s="68">
        <v>0.4</v>
      </c>
      <c r="S32" s="68">
        <v>0.38</v>
      </c>
      <c r="T32" s="68">
        <v>0.36</v>
      </c>
      <c r="U32" s="68">
        <v>0.36</v>
      </c>
      <c r="V32" s="68">
        <v>0.35</v>
      </c>
      <c r="W32" s="68">
        <v>0.3</v>
      </c>
      <c r="X32" s="68">
        <v>0.3</v>
      </c>
      <c r="Y32" s="68">
        <v>0.28000000000000003</v>
      </c>
      <c r="Z32" s="68">
        <v>0.27</v>
      </c>
      <c r="AA32" s="68">
        <v>0.26</v>
      </c>
      <c r="AB32" s="68">
        <v>0.26</v>
      </c>
      <c r="AC32" s="68">
        <v>0.27</v>
      </c>
      <c r="AD32" s="68">
        <v>0.27</v>
      </c>
      <c r="AE32" s="68">
        <v>0.27</v>
      </c>
      <c r="AF32" s="68">
        <v>0</v>
      </c>
      <c r="AG32" s="68">
        <v>0</v>
      </c>
      <c r="AH32" s="68">
        <v>0</v>
      </c>
    </row>
    <row r="33" spans="1:34" ht="15.75" customHeight="1" x14ac:dyDescent="0.2">
      <c r="A33" s="67" t="s">
        <v>11</v>
      </c>
      <c r="B33" s="68" t="s">
        <v>1089</v>
      </c>
      <c r="C33" s="68" t="str">
        <f t="shared" si="0"/>
        <v>Crops</v>
      </c>
      <c r="D33" s="68">
        <v>2.97</v>
      </c>
      <c r="E33" s="68">
        <v>3.12</v>
      </c>
      <c r="F33" s="68">
        <v>3.42</v>
      </c>
      <c r="G33" s="68">
        <v>3.05</v>
      </c>
      <c r="H33" s="68">
        <v>3.52</v>
      </c>
      <c r="I33" s="68">
        <v>3.32</v>
      </c>
      <c r="J33" s="68">
        <v>2.9</v>
      </c>
      <c r="K33" s="68">
        <v>3.44</v>
      </c>
      <c r="L33" s="68">
        <v>3.68</v>
      </c>
      <c r="M33" s="68">
        <v>4.03</v>
      </c>
      <c r="N33" s="68">
        <v>3.49</v>
      </c>
      <c r="O33" s="68">
        <v>4.0199999999999996</v>
      </c>
      <c r="P33" s="68">
        <v>3.72</v>
      </c>
      <c r="Q33" s="68">
        <v>3.61</v>
      </c>
      <c r="R33" s="68">
        <v>3.85</v>
      </c>
      <c r="S33" s="68">
        <v>4.05</v>
      </c>
      <c r="T33" s="68">
        <v>3.47</v>
      </c>
      <c r="U33" s="68">
        <v>3.28</v>
      </c>
      <c r="V33" s="68">
        <v>3.46</v>
      </c>
      <c r="W33" s="68">
        <v>3.64</v>
      </c>
      <c r="X33" s="68">
        <v>4.42</v>
      </c>
      <c r="Y33" s="68">
        <v>2.86</v>
      </c>
      <c r="Z33" s="68">
        <v>3.18</v>
      </c>
      <c r="AA33" s="68">
        <v>2.64</v>
      </c>
      <c r="AB33" s="68">
        <v>3.67</v>
      </c>
      <c r="AC33" s="68">
        <v>3.2</v>
      </c>
      <c r="AD33" s="68">
        <v>3.77</v>
      </c>
      <c r="AE33" s="68">
        <v>2.74</v>
      </c>
      <c r="AF33" s="68">
        <v>0</v>
      </c>
      <c r="AG33" s="68">
        <v>0</v>
      </c>
      <c r="AH33" s="68">
        <v>0</v>
      </c>
    </row>
    <row r="34" spans="1:34" ht="15.75" customHeight="1" x14ac:dyDescent="0.2">
      <c r="A34" s="67" t="s">
        <v>11</v>
      </c>
      <c r="B34" s="68" t="s">
        <v>1090</v>
      </c>
      <c r="C34" s="68" t="str">
        <f t="shared" si="0"/>
        <v>Crops</v>
      </c>
      <c r="D34" s="68">
        <v>0.03</v>
      </c>
      <c r="E34" s="68">
        <v>0.02</v>
      </c>
      <c r="F34" s="68">
        <v>0.03</v>
      </c>
      <c r="G34" s="68">
        <v>0.02</v>
      </c>
      <c r="H34" s="68">
        <v>0.03</v>
      </c>
      <c r="I34" s="68">
        <v>0.03</v>
      </c>
      <c r="J34" s="68">
        <v>0.03</v>
      </c>
      <c r="K34" s="68">
        <v>0.03</v>
      </c>
      <c r="L34" s="68">
        <v>0.03</v>
      </c>
      <c r="M34" s="68">
        <v>0.03</v>
      </c>
      <c r="N34" s="68">
        <v>0.03</v>
      </c>
      <c r="O34" s="68">
        <v>0.03</v>
      </c>
      <c r="P34" s="68">
        <v>0.03</v>
      </c>
      <c r="Q34" s="68">
        <v>0.03</v>
      </c>
      <c r="R34" s="68">
        <v>0.02</v>
      </c>
      <c r="S34" s="68">
        <v>0.01</v>
      </c>
      <c r="T34" s="68">
        <v>0.03</v>
      </c>
      <c r="U34" s="68">
        <v>0.03</v>
      </c>
      <c r="V34" s="68">
        <v>0.04</v>
      </c>
      <c r="W34" s="68">
        <v>0.02</v>
      </c>
      <c r="X34" s="68">
        <v>0.02</v>
      </c>
      <c r="Y34" s="68">
        <v>0.02</v>
      </c>
      <c r="Z34" s="68">
        <v>0.03</v>
      </c>
      <c r="AA34" s="68">
        <v>0.03</v>
      </c>
      <c r="AB34" s="68">
        <v>0.03</v>
      </c>
      <c r="AC34" s="68">
        <v>0.02</v>
      </c>
      <c r="AD34" s="68">
        <v>0.02</v>
      </c>
      <c r="AE34" s="68">
        <v>0.02</v>
      </c>
      <c r="AF34" s="68">
        <v>0</v>
      </c>
      <c r="AG34" s="68">
        <v>0</v>
      </c>
      <c r="AH34" s="68">
        <v>0</v>
      </c>
    </row>
    <row r="35" spans="1:34" ht="15.75" customHeight="1" x14ac:dyDescent="0.2">
      <c r="A35" s="67" t="s">
        <v>11</v>
      </c>
      <c r="B35" s="68" t="s">
        <v>1091</v>
      </c>
      <c r="C35" s="68" t="str">
        <f t="shared" si="0"/>
        <v>Livestock</v>
      </c>
      <c r="D35" s="68">
        <v>0.77</v>
      </c>
      <c r="E35" s="68">
        <v>0.8</v>
      </c>
      <c r="F35" s="68">
        <v>0.84</v>
      </c>
      <c r="G35" s="68">
        <v>0.85</v>
      </c>
      <c r="H35" s="68">
        <v>0.86</v>
      </c>
      <c r="I35" s="68">
        <v>0.89</v>
      </c>
      <c r="J35" s="68">
        <v>0.93</v>
      </c>
      <c r="K35" s="68">
        <v>0.94</v>
      </c>
      <c r="L35" s="68">
        <v>0.91</v>
      </c>
      <c r="M35" s="68">
        <v>0.91</v>
      </c>
      <c r="N35" s="68">
        <v>0.9</v>
      </c>
      <c r="O35" s="68">
        <v>0.87</v>
      </c>
      <c r="P35" s="68">
        <v>0.88</v>
      </c>
      <c r="Q35" s="68">
        <v>0.88</v>
      </c>
      <c r="R35" s="68">
        <v>0.89</v>
      </c>
      <c r="S35" s="68">
        <v>0.86</v>
      </c>
      <c r="T35" s="68">
        <v>0.84</v>
      </c>
      <c r="U35" s="68">
        <v>0.82</v>
      </c>
      <c r="V35" s="68">
        <v>0.81</v>
      </c>
      <c r="W35" s="68">
        <v>0.73</v>
      </c>
      <c r="X35" s="68">
        <v>0.73</v>
      </c>
      <c r="Y35" s="68">
        <v>0.73</v>
      </c>
      <c r="Z35" s="68">
        <v>0.69</v>
      </c>
      <c r="AA35" s="68">
        <v>0.7</v>
      </c>
      <c r="AB35" s="68">
        <v>0.7</v>
      </c>
      <c r="AC35" s="68">
        <v>0.68</v>
      </c>
      <c r="AD35" s="68">
        <v>0.7</v>
      </c>
      <c r="AE35" s="68">
        <v>0.73</v>
      </c>
      <c r="AF35" s="68">
        <v>0</v>
      </c>
      <c r="AG35" s="68">
        <v>0</v>
      </c>
      <c r="AH35" s="68">
        <v>0</v>
      </c>
    </row>
    <row r="36" spans="1:34" ht="15.75" customHeight="1" x14ac:dyDescent="0.2">
      <c r="A36" s="67" t="s">
        <v>11</v>
      </c>
      <c r="B36" s="68" t="s">
        <v>1092</v>
      </c>
      <c r="C36" s="68" t="str">
        <f t="shared" si="0"/>
        <v>Crops</v>
      </c>
      <c r="D36" s="68">
        <v>5.51</v>
      </c>
      <c r="E36" s="68">
        <v>5.46</v>
      </c>
      <c r="F36" s="68">
        <v>5.87</v>
      </c>
      <c r="G36" s="68">
        <v>5.69</v>
      </c>
      <c r="H36" s="68">
        <v>6.38</v>
      </c>
      <c r="I36" s="68">
        <v>6.09</v>
      </c>
      <c r="J36" s="68">
        <v>6.48</v>
      </c>
      <c r="K36" s="68">
        <v>6.39</v>
      </c>
      <c r="L36" s="68">
        <v>6.04</v>
      </c>
      <c r="M36" s="68">
        <v>6.05</v>
      </c>
      <c r="N36" s="68">
        <v>5.97</v>
      </c>
      <c r="O36" s="68">
        <v>6.09</v>
      </c>
      <c r="P36" s="68">
        <v>6.12</v>
      </c>
      <c r="Q36" s="68">
        <v>6.42</v>
      </c>
      <c r="R36" s="68">
        <v>6.63</v>
      </c>
      <c r="S36" s="68">
        <v>6.05</v>
      </c>
      <c r="T36" s="68">
        <v>6.08</v>
      </c>
      <c r="U36" s="68">
        <v>6.15</v>
      </c>
      <c r="V36" s="68">
        <v>6.25</v>
      </c>
      <c r="W36" s="68">
        <v>6.13</v>
      </c>
      <c r="X36" s="68">
        <v>6.14</v>
      </c>
      <c r="Y36" s="68">
        <v>6.15</v>
      </c>
      <c r="Z36" s="68">
        <v>6.36</v>
      </c>
      <c r="AA36" s="68">
        <v>6.2</v>
      </c>
      <c r="AB36" s="68">
        <v>6.55</v>
      </c>
      <c r="AC36" s="68">
        <v>6.49</v>
      </c>
      <c r="AD36" s="68">
        <v>6.46</v>
      </c>
      <c r="AE36" s="68">
        <v>6.5</v>
      </c>
      <c r="AF36" s="68">
        <v>0</v>
      </c>
      <c r="AG36" s="68">
        <v>0</v>
      </c>
      <c r="AH36" s="68">
        <v>0</v>
      </c>
    </row>
    <row r="37" spans="1:34" ht="15.75" customHeight="1" x14ac:dyDescent="0.2">
      <c r="A37" s="67" t="s">
        <v>11</v>
      </c>
      <c r="B37" s="68" t="s">
        <v>1093</v>
      </c>
      <c r="C37" s="68" t="str">
        <f t="shared" si="0"/>
        <v>Crops</v>
      </c>
      <c r="D37" s="68">
        <v>0.01</v>
      </c>
      <c r="E37" s="68">
        <v>0.01</v>
      </c>
      <c r="F37" s="68">
        <v>0.01</v>
      </c>
      <c r="G37" s="68">
        <v>0.01</v>
      </c>
      <c r="H37" s="68">
        <v>0.01</v>
      </c>
      <c r="I37" s="68">
        <v>0.01</v>
      </c>
      <c r="J37" s="68">
        <v>0.01</v>
      </c>
      <c r="K37" s="68">
        <v>0.01</v>
      </c>
      <c r="L37" s="68">
        <v>0.01</v>
      </c>
      <c r="M37" s="68">
        <v>0.01</v>
      </c>
      <c r="N37" s="68">
        <v>0.01</v>
      </c>
      <c r="O37" s="68">
        <v>0.01</v>
      </c>
      <c r="P37" s="68">
        <v>0.01</v>
      </c>
      <c r="Q37" s="68">
        <v>0.01</v>
      </c>
      <c r="R37" s="68">
        <v>0.01</v>
      </c>
      <c r="S37" s="68">
        <v>0</v>
      </c>
      <c r="T37" s="68">
        <v>0.01</v>
      </c>
      <c r="U37" s="68">
        <v>0.01</v>
      </c>
      <c r="V37" s="68">
        <v>0.01</v>
      </c>
      <c r="W37" s="68">
        <v>0.01</v>
      </c>
      <c r="X37" s="68">
        <v>0.01</v>
      </c>
      <c r="Y37" s="68">
        <v>0.01</v>
      </c>
      <c r="Z37" s="68">
        <v>0.01</v>
      </c>
      <c r="AA37" s="68">
        <v>0.01</v>
      </c>
      <c r="AB37" s="68">
        <v>0.01</v>
      </c>
      <c r="AC37" s="68">
        <v>0.01</v>
      </c>
      <c r="AD37" s="68">
        <v>0.01</v>
      </c>
      <c r="AE37" s="68">
        <v>0.01</v>
      </c>
      <c r="AF37" s="68">
        <v>0</v>
      </c>
      <c r="AG37" s="68">
        <v>0</v>
      </c>
      <c r="AH37" s="68">
        <v>0</v>
      </c>
    </row>
    <row r="38" spans="1:34" ht="15.75" customHeight="1" x14ac:dyDescent="0.2">
      <c r="A38" s="67" t="s">
        <v>14</v>
      </c>
      <c r="B38" s="68" t="s">
        <v>1082</v>
      </c>
      <c r="C38" s="68" t="str">
        <f t="shared" si="0"/>
        <v>Crops</v>
      </c>
      <c r="D38" s="68">
        <v>0.01</v>
      </c>
      <c r="E38" s="68">
        <v>0.01</v>
      </c>
      <c r="F38" s="68">
        <v>0.01</v>
      </c>
      <c r="G38" s="68">
        <v>0.01</v>
      </c>
      <c r="H38" s="68">
        <v>0</v>
      </c>
      <c r="I38" s="68">
        <v>0.03</v>
      </c>
      <c r="J38" s="68">
        <v>0.04</v>
      </c>
      <c r="K38" s="68">
        <v>0.05</v>
      </c>
      <c r="L38" s="68">
        <v>0.06</v>
      </c>
      <c r="M38" s="68">
        <v>0.08</v>
      </c>
      <c r="N38" s="68">
        <v>0.05</v>
      </c>
      <c r="O38" s="68">
        <v>0</v>
      </c>
      <c r="P38" s="68">
        <v>0.06</v>
      </c>
      <c r="Q38" s="68">
        <v>0.05</v>
      </c>
      <c r="R38" s="68">
        <v>0.06</v>
      </c>
      <c r="S38" s="68">
        <v>0.06</v>
      </c>
      <c r="T38" s="68">
        <v>0.06</v>
      </c>
      <c r="U38" s="68">
        <v>0.06</v>
      </c>
      <c r="V38" s="68">
        <v>0.1</v>
      </c>
      <c r="W38" s="68">
        <v>0</v>
      </c>
      <c r="X38" s="68">
        <v>0.13</v>
      </c>
      <c r="Y38" s="68">
        <v>0.06</v>
      </c>
      <c r="Z38" s="68">
        <v>0</v>
      </c>
      <c r="AA38" s="68">
        <v>0.17</v>
      </c>
      <c r="AB38" s="68">
        <v>0.11</v>
      </c>
      <c r="AC38" s="68">
        <v>0</v>
      </c>
      <c r="AD38" s="68">
        <v>0.05</v>
      </c>
      <c r="AE38" s="68">
        <v>0.05</v>
      </c>
      <c r="AF38" s="68">
        <v>0</v>
      </c>
      <c r="AG38" s="68">
        <v>0</v>
      </c>
      <c r="AH38" s="68">
        <v>0</v>
      </c>
    </row>
    <row r="39" spans="1:34" ht="15.75" customHeight="1" x14ac:dyDescent="0.2">
      <c r="A39" s="67" t="s">
        <v>14</v>
      </c>
      <c r="B39" s="68" t="s">
        <v>1084</v>
      </c>
      <c r="C39" s="68" t="str">
        <f t="shared" si="0"/>
        <v>Crops</v>
      </c>
      <c r="D39" s="68">
        <v>0.04</v>
      </c>
      <c r="E39" s="68">
        <v>0.04</v>
      </c>
      <c r="F39" s="68">
        <v>0.05</v>
      </c>
      <c r="G39" s="68">
        <v>0.06</v>
      </c>
      <c r="H39" s="68">
        <v>0.06</v>
      </c>
      <c r="I39" s="68">
        <v>7.0000000000000007E-2</v>
      </c>
      <c r="J39" s="68">
        <v>0.05</v>
      </c>
      <c r="K39" s="68">
        <v>0.05</v>
      </c>
      <c r="L39" s="68">
        <v>7.0000000000000007E-2</v>
      </c>
      <c r="M39" s="68">
        <v>0.08</v>
      </c>
      <c r="N39" s="68">
        <v>0.09</v>
      </c>
      <c r="O39" s="68">
        <v>0.1</v>
      </c>
      <c r="P39" s="68">
        <v>0.12</v>
      </c>
      <c r="Q39" s="68">
        <v>0.13</v>
      </c>
      <c r="R39" s="68">
        <v>0.12</v>
      </c>
      <c r="S39" s="68">
        <v>0.09</v>
      </c>
      <c r="T39" s="68">
        <v>0.1</v>
      </c>
      <c r="U39" s="68">
        <v>0.12</v>
      </c>
      <c r="V39" s="68">
        <v>0.1</v>
      </c>
      <c r="W39" s="68">
        <v>0.09</v>
      </c>
      <c r="X39" s="68">
        <v>0.11</v>
      </c>
      <c r="Y39" s="68">
        <v>0.09</v>
      </c>
      <c r="Z39" s="68">
        <v>7.0000000000000007E-2</v>
      </c>
      <c r="AA39" s="68">
        <v>0.09</v>
      </c>
      <c r="AB39" s="68">
        <v>0.09</v>
      </c>
      <c r="AC39" s="68">
        <v>0.09</v>
      </c>
      <c r="AD39" s="68">
        <v>0.09</v>
      </c>
      <c r="AE39" s="68">
        <v>0.09</v>
      </c>
      <c r="AF39" s="68">
        <v>0</v>
      </c>
      <c r="AG39" s="68">
        <v>0</v>
      </c>
      <c r="AH39" s="68">
        <v>0</v>
      </c>
    </row>
    <row r="40" spans="1:34" ht="15.75" customHeight="1" x14ac:dyDescent="0.2">
      <c r="A40" s="67" t="s">
        <v>14</v>
      </c>
      <c r="B40" s="68" t="s">
        <v>1086</v>
      </c>
      <c r="C40" s="68" t="str">
        <f t="shared" si="0"/>
        <v>Livestock</v>
      </c>
      <c r="D40" s="68">
        <v>9.11</v>
      </c>
      <c r="E40" s="68">
        <v>8.8000000000000007</v>
      </c>
      <c r="F40" s="68">
        <v>8.89</v>
      </c>
      <c r="G40" s="68">
        <v>8.99</v>
      </c>
      <c r="H40" s="68">
        <v>9.34</v>
      </c>
      <c r="I40" s="68">
        <v>9.4499999999999993</v>
      </c>
      <c r="J40" s="68">
        <v>9.44</v>
      </c>
      <c r="K40" s="68">
        <v>9.7100000000000009</v>
      </c>
      <c r="L40" s="68">
        <v>9.66</v>
      </c>
      <c r="M40" s="68">
        <v>10.28</v>
      </c>
      <c r="N40" s="68">
        <v>10.42</v>
      </c>
      <c r="O40" s="68">
        <v>10.57</v>
      </c>
      <c r="P40" s="68">
        <v>10.84</v>
      </c>
      <c r="Q40" s="68">
        <v>10.87</v>
      </c>
      <c r="R40" s="68">
        <v>10.84</v>
      </c>
      <c r="S40" s="68">
        <v>11.19</v>
      </c>
      <c r="T40" s="68">
        <v>11.27</v>
      </c>
      <c r="U40" s="68">
        <v>12.01</v>
      </c>
      <c r="V40" s="68">
        <v>11.97</v>
      </c>
      <c r="W40" s="68">
        <v>11.78</v>
      </c>
      <c r="X40" s="68">
        <v>11.67</v>
      </c>
      <c r="Y40" s="68">
        <v>11.61</v>
      </c>
      <c r="Z40" s="68">
        <v>11.95</v>
      </c>
      <c r="AA40" s="68">
        <v>11.71</v>
      </c>
      <c r="AB40" s="68">
        <v>11.78</v>
      </c>
      <c r="AC40" s="68">
        <v>11.4</v>
      </c>
      <c r="AD40" s="68">
        <v>11.46</v>
      </c>
      <c r="AE40" s="68">
        <v>11.49</v>
      </c>
      <c r="AF40" s="68">
        <v>0</v>
      </c>
      <c r="AG40" s="68">
        <v>0</v>
      </c>
      <c r="AH40" s="68">
        <v>0</v>
      </c>
    </row>
    <row r="41" spans="1:34" ht="15.75" customHeight="1" x14ac:dyDescent="0.2">
      <c r="A41" s="67" t="s">
        <v>14</v>
      </c>
      <c r="B41" s="68" t="s">
        <v>1087</v>
      </c>
      <c r="C41" s="68" t="str">
        <f t="shared" si="0"/>
        <v>Livestock</v>
      </c>
      <c r="D41" s="68">
        <v>5.21</v>
      </c>
      <c r="E41" s="68">
        <v>5.42</v>
      </c>
      <c r="F41" s="68">
        <v>5.54</v>
      </c>
      <c r="G41" s="68">
        <v>5.59</v>
      </c>
      <c r="H41" s="68">
        <v>5.97</v>
      </c>
      <c r="I41" s="68">
        <v>6.26</v>
      </c>
      <c r="J41" s="68">
        <v>6.34</v>
      </c>
      <c r="K41" s="68">
        <v>6.79</v>
      </c>
      <c r="L41" s="68">
        <v>6.62</v>
      </c>
      <c r="M41" s="68">
        <v>7.5</v>
      </c>
      <c r="N41" s="68">
        <v>7.71</v>
      </c>
      <c r="O41" s="68">
        <v>8.32</v>
      </c>
      <c r="P41" s="68">
        <v>8.5299999999999994</v>
      </c>
      <c r="Q41" s="68">
        <v>8.92</v>
      </c>
      <c r="R41" s="68">
        <v>8.49</v>
      </c>
      <c r="S41" s="68">
        <v>8.81</v>
      </c>
      <c r="T41" s="68">
        <v>9.08</v>
      </c>
      <c r="U41" s="68">
        <v>9.86</v>
      </c>
      <c r="V41" s="68">
        <v>10.4</v>
      </c>
      <c r="W41" s="68">
        <v>10.26</v>
      </c>
      <c r="X41" s="68">
        <v>9.9</v>
      </c>
      <c r="Y41" s="68">
        <v>9.99</v>
      </c>
      <c r="Z41" s="68">
        <v>10.64</v>
      </c>
      <c r="AA41" s="68">
        <v>10.29</v>
      </c>
      <c r="AB41" s="68">
        <v>10.78</v>
      </c>
      <c r="AC41" s="68">
        <v>10.27</v>
      </c>
      <c r="AD41" s="68">
        <v>10.050000000000001</v>
      </c>
      <c r="AE41" s="68">
        <v>10.050000000000001</v>
      </c>
      <c r="AF41" s="68">
        <v>0</v>
      </c>
      <c r="AG41" s="68">
        <v>0</v>
      </c>
      <c r="AH41" s="68">
        <v>0</v>
      </c>
    </row>
    <row r="42" spans="1:34" ht="15.75" customHeight="1" x14ac:dyDescent="0.2">
      <c r="A42" s="67" t="s">
        <v>14</v>
      </c>
      <c r="B42" s="68" t="s">
        <v>1089</v>
      </c>
      <c r="C42" s="68" t="str">
        <f t="shared" si="0"/>
        <v>Crops</v>
      </c>
      <c r="D42" s="68">
        <v>0.95</v>
      </c>
      <c r="E42" s="68">
        <v>0.85</v>
      </c>
      <c r="F42" s="68">
        <v>0.95</v>
      </c>
      <c r="G42" s="68">
        <v>1.05</v>
      </c>
      <c r="H42" s="68">
        <v>1.1599999999999999</v>
      </c>
      <c r="I42" s="68">
        <v>1.1200000000000001</v>
      </c>
      <c r="J42" s="68">
        <v>1.2</v>
      </c>
      <c r="K42" s="68">
        <v>1.24</v>
      </c>
      <c r="L42" s="68">
        <v>1.1000000000000001</v>
      </c>
      <c r="M42" s="68">
        <v>1.21</v>
      </c>
      <c r="N42" s="68">
        <v>1.31</v>
      </c>
      <c r="O42" s="68">
        <v>1.1299999999999999</v>
      </c>
      <c r="P42" s="68">
        <v>1.27</v>
      </c>
      <c r="Q42" s="68">
        <v>1.22</v>
      </c>
      <c r="R42" s="68">
        <v>1.42</v>
      </c>
      <c r="S42" s="68">
        <v>1.26</v>
      </c>
      <c r="T42" s="68">
        <v>1.25</v>
      </c>
      <c r="U42" s="68">
        <v>1.28</v>
      </c>
      <c r="V42" s="68">
        <v>1.24</v>
      </c>
      <c r="W42" s="68">
        <v>1.33</v>
      </c>
      <c r="X42" s="68">
        <v>1.33</v>
      </c>
      <c r="Y42" s="68">
        <v>1.39</v>
      </c>
      <c r="Z42" s="68">
        <v>1.34</v>
      </c>
      <c r="AA42" s="68">
        <v>1.35</v>
      </c>
      <c r="AB42" s="68">
        <v>1.06</v>
      </c>
      <c r="AC42" s="68">
        <v>1.02</v>
      </c>
      <c r="AD42" s="68">
        <v>1.29</v>
      </c>
      <c r="AE42" s="68">
        <v>1.06</v>
      </c>
      <c r="AF42" s="68">
        <v>0</v>
      </c>
      <c r="AG42" s="68">
        <v>0</v>
      </c>
      <c r="AH42" s="68">
        <v>0</v>
      </c>
    </row>
    <row r="43" spans="1:34" ht="15.75" customHeight="1" x14ac:dyDescent="0.2">
      <c r="A43" s="67" t="s">
        <v>14</v>
      </c>
      <c r="B43" s="68" t="s">
        <v>1090</v>
      </c>
      <c r="C43" s="68" t="str">
        <f t="shared" si="0"/>
        <v>Crops</v>
      </c>
      <c r="D43" s="68">
        <v>0.03</v>
      </c>
      <c r="E43" s="68">
        <v>0.03</v>
      </c>
      <c r="F43" s="68">
        <v>0.03</v>
      </c>
      <c r="G43" s="68">
        <v>0.03</v>
      </c>
      <c r="H43" s="68">
        <v>0.03</v>
      </c>
      <c r="I43" s="68">
        <v>0.03</v>
      </c>
      <c r="J43" s="68">
        <v>0.03</v>
      </c>
      <c r="K43" s="68">
        <v>0.03</v>
      </c>
      <c r="L43" s="68">
        <v>0.03</v>
      </c>
      <c r="M43" s="68">
        <v>0.03</v>
      </c>
      <c r="N43" s="68">
        <v>0.03</v>
      </c>
      <c r="O43" s="68">
        <v>0.03</v>
      </c>
      <c r="P43" s="68">
        <v>0.03</v>
      </c>
      <c r="Q43" s="68">
        <v>0.03</v>
      </c>
      <c r="R43" s="68">
        <v>0.05</v>
      </c>
      <c r="S43" s="68">
        <v>0.03</v>
      </c>
      <c r="T43" s="68">
        <v>0.02</v>
      </c>
      <c r="U43" s="68">
        <v>0.02</v>
      </c>
      <c r="V43" s="68">
        <v>0.03</v>
      </c>
      <c r="W43" s="68">
        <v>0.03</v>
      </c>
      <c r="X43" s="68">
        <v>0.03</v>
      </c>
      <c r="Y43" s="68">
        <v>0.04</v>
      </c>
      <c r="Z43" s="68">
        <v>0.03</v>
      </c>
      <c r="AA43" s="68">
        <v>0.03</v>
      </c>
      <c r="AB43" s="68">
        <v>0.02</v>
      </c>
      <c r="AC43" s="68">
        <v>0.02</v>
      </c>
      <c r="AD43" s="68">
        <v>0.03</v>
      </c>
      <c r="AE43" s="68">
        <v>0.02</v>
      </c>
      <c r="AF43" s="68">
        <v>0</v>
      </c>
      <c r="AG43" s="68">
        <v>0</v>
      </c>
      <c r="AH43" s="68">
        <v>0</v>
      </c>
    </row>
    <row r="44" spans="1:34" ht="15.75" customHeight="1" x14ac:dyDescent="0.2">
      <c r="A44" s="67" t="s">
        <v>14</v>
      </c>
      <c r="B44" s="68" t="s">
        <v>1091</v>
      </c>
      <c r="C44" s="68" t="str">
        <f t="shared" si="0"/>
        <v>Livestock</v>
      </c>
      <c r="D44" s="68">
        <v>1.27</v>
      </c>
      <c r="E44" s="68">
        <v>1.19</v>
      </c>
      <c r="F44" s="68">
        <v>1.18</v>
      </c>
      <c r="G44" s="68">
        <v>1.1399999999999999</v>
      </c>
      <c r="H44" s="68">
        <v>1.17</v>
      </c>
      <c r="I44" s="68">
        <v>1.21</v>
      </c>
      <c r="J44" s="68">
        <v>1.19</v>
      </c>
      <c r="K44" s="68">
        <v>1.21</v>
      </c>
      <c r="L44" s="68">
        <v>1.0900000000000001</v>
      </c>
      <c r="M44" s="68">
        <v>1.1200000000000001</v>
      </c>
      <c r="N44" s="68">
        <v>1.1499999999999999</v>
      </c>
      <c r="O44" s="68">
        <v>1.19</v>
      </c>
      <c r="P44" s="68">
        <v>1.24</v>
      </c>
      <c r="Q44" s="68">
        <v>1.27</v>
      </c>
      <c r="R44" s="68">
        <v>1.17</v>
      </c>
      <c r="S44" s="68">
        <v>1.2</v>
      </c>
      <c r="T44" s="68">
        <v>1.25</v>
      </c>
      <c r="U44" s="68">
        <v>1.24</v>
      </c>
      <c r="V44" s="68">
        <v>1.22</v>
      </c>
      <c r="W44" s="68">
        <v>1.19</v>
      </c>
      <c r="X44" s="68">
        <v>1.17</v>
      </c>
      <c r="Y44" s="68">
        <v>1.1599999999999999</v>
      </c>
      <c r="Z44" s="68">
        <v>1.21</v>
      </c>
      <c r="AA44" s="68">
        <v>1.1599999999999999</v>
      </c>
      <c r="AB44" s="68">
        <v>1.1399999999999999</v>
      </c>
      <c r="AC44" s="68">
        <v>1.1499999999999999</v>
      </c>
      <c r="AD44" s="68">
        <v>1.1599999999999999</v>
      </c>
      <c r="AE44" s="68">
        <v>1.1399999999999999</v>
      </c>
      <c r="AF44" s="68">
        <v>0</v>
      </c>
      <c r="AG44" s="68">
        <v>0</v>
      </c>
      <c r="AH44" s="68">
        <v>0</v>
      </c>
    </row>
    <row r="45" spans="1:34" ht="15.75" customHeight="1" x14ac:dyDescent="0.2">
      <c r="A45" s="67" t="s">
        <v>14</v>
      </c>
      <c r="B45" s="68" t="s">
        <v>1092</v>
      </c>
      <c r="C45" s="68" t="str">
        <f t="shared" si="0"/>
        <v>Crops</v>
      </c>
      <c r="D45" s="68">
        <v>8.8800000000000008</v>
      </c>
      <c r="E45" s="68">
        <v>8.5299999999999994</v>
      </c>
      <c r="F45" s="68">
        <v>8.4499999999999993</v>
      </c>
      <c r="G45" s="68">
        <v>8.6199999999999992</v>
      </c>
      <c r="H45" s="68">
        <v>8.9</v>
      </c>
      <c r="I45" s="68">
        <v>9.18</v>
      </c>
      <c r="J45" s="68">
        <v>9.43</v>
      </c>
      <c r="K45" s="68">
        <v>9.0500000000000007</v>
      </c>
      <c r="L45" s="68">
        <v>8.7100000000000009</v>
      </c>
      <c r="M45" s="68">
        <v>9.18</v>
      </c>
      <c r="N45" s="68">
        <v>9.5</v>
      </c>
      <c r="O45" s="68">
        <v>9.7799999999999994</v>
      </c>
      <c r="P45" s="68">
        <v>10.7</v>
      </c>
      <c r="Q45" s="68">
        <v>10.88</v>
      </c>
      <c r="R45" s="68">
        <v>10.62</v>
      </c>
      <c r="S45" s="68">
        <v>10.35</v>
      </c>
      <c r="T45" s="68">
        <v>9.89</v>
      </c>
      <c r="U45" s="68">
        <v>9.68</v>
      </c>
      <c r="V45" s="68">
        <v>9.67</v>
      </c>
      <c r="W45" s="68">
        <v>9.14</v>
      </c>
      <c r="X45" s="68">
        <v>9.35</v>
      </c>
      <c r="Y45" s="68">
        <v>8.74</v>
      </c>
      <c r="Z45" s="68">
        <v>8.3000000000000007</v>
      </c>
      <c r="AA45" s="68">
        <v>8.25</v>
      </c>
      <c r="AB45" s="68">
        <v>7.88</v>
      </c>
      <c r="AC45" s="68">
        <v>7.77</v>
      </c>
      <c r="AD45" s="68">
        <v>7.72</v>
      </c>
      <c r="AE45" s="68">
        <v>6.76</v>
      </c>
      <c r="AF45" s="68">
        <v>0</v>
      </c>
      <c r="AG45" s="68">
        <v>0</v>
      </c>
      <c r="AH45" s="68">
        <v>0</v>
      </c>
    </row>
    <row r="46" spans="1:34" ht="15.75" customHeight="1" x14ac:dyDescent="0.2">
      <c r="A46" s="67" t="s">
        <v>14</v>
      </c>
      <c r="B46" s="68" t="s">
        <v>1093</v>
      </c>
      <c r="C46" s="68" t="str">
        <f t="shared" si="0"/>
        <v>Crops</v>
      </c>
      <c r="D46" s="68">
        <v>0.01</v>
      </c>
      <c r="E46" s="68">
        <v>0.01</v>
      </c>
      <c r="F46" s="68">
        <v>0.01</v>
      </c>
      <c r="G46" s="68">
        <v>0.01</v>
      </c>
      <c r="H46" s="68">
        <v>0.01</v>
      </c>
      <c r="I46" s="68">
        <v>0.01</v>
      </c>
      <c r="J46" s="68">
        <v>0.01</v>
      </c>
      <c r="K46" s="68">
        <v>0.01</v>
      </c>
      <c r="L46" s="68">
        <v>0.01</v>
      </c>
      <c r="M46" s="68">
        <v>0.01</v>
      </c>
      <c r="N46" s="68">
        <v>0.01</v>
      </c>
      <c r="O46" s="68">
        <v>0.01</v>
      </c>
      <c r="P46" s="68">
        <v>0.01</v>
      </c>
      <c r="Q46" s="68">
        <v>0.01</v>
      </c>
      <c r="R46" s="68">
        <v>0.02</v>
      </c>
      <c r="S46" s="68">
        <v>0.01</v>
      </c>
      <c r="T46" s="68">
        <v>0.01</v>
      </c>
      <c r="U46" s="68">
        <v>0.01</v>
      </c>
      <c r="V46" s="68">
        <v>0.01</v>
      </c>
      <c r="W46" s="68">
        <v>0.01</v>
      </c>
      <c r="X46" s="68">
        <v>0.01</v>
      </c>
      <c r="Y46" s="68">
        <v>0.01</v>
      </c>
      <c r="Z46" s="68">
        <v>0.01</v>
      </c>
      <c r="AA46" s="68">
        <v>0.01</v>
      </c>
      <c r="AB46" s="68">
        <v>0.01</v>
      </c>
      <c r="AC46" s="68">
        <v>0.01</v>
      </c>
      <c r="AD46" s="68">
        <v>0.01</v>
      </c>
      <c r="AE46" s="68">
        <v>0.01</v>
      </c>
      <c r="AF46" s="68">
        <v>0</v>
      </c>
      <c r="AG46" s="68">
        <v>0</v>
      </c>
      <c r="AH46" s="68">
        <v>0</v>
      </c>
    </row>
    <row r="47" spans="1:34" ht="15.75" customHeight="1" x14ac:dyDescent="0.2">
      <c r="A47" s="67" t="s">
        <v>16</v>
      </c>
      <c r="B47" s="68" t="s">
        <v>1082</v>
      </c>
      <c r="C47" s="68" t="str">
        <f t="shared" si="0"/>
        <v>Crops</v>
      </c>
      <c r="D47" s="68">
        <v>0</v>
      </c>
      <c r="E47" s="68">
        <v>0</v>
      </c>
      <c r="F47" s="68">
        <v>0</v>
      </c>
      <c r="G47" s="68">
        <v>0</v>
      </c>
      <c r="H47" s="68">
        <v>0</v>
      </c>
      <c r="I47" s="68">
        <v>0</v>
      </c>
      <c r="J47" s="68">
        <v>0</v>
      </c>
      <c r="K47" s="68">
        <v>0</v>
      </c>
      <c r="L47" s="68">
        <v>0</v>
      </c>
      <c r="M47" s="68">
        <v>0</v>
      </c>
      <c r="N47" s="68">
        <v>0</v>
      </c>
      <c r="O47" s="68">
        <v>0</v>
      </c>
      <c r="P47" s="68">
        <v>0.06</v>
      </c>
      <c r="Q47" s="68">
        <v>0.01</v>
      </c>
      <c r="R47" s="68">
        <v>0.01</v>
      </c>
      <c r="S47" s="68">
        <v>0.03</v>
      </c>
      <c r="T47" s="68">
        <v>0</v>
      </c>
      <c r="U47" s="68">
        <v>0</v>
      </c>
      <c r="V47" s="68">
        <v>0</v>
      </c>
      <c r="W47" s="68">
        <v>0</v>
      </c>
      <c r="X47" s="68">
        <v>0</v>
      </c>
      <c r="Y47" s="68">
        <v>0</v>
      </c>
      <c r="Z47" s="68">
        <v>0</v>
      </c>
      <c r="AA47" s="68">
        <v>0</v>
      </c>
      <c r="AB47" s="68">
        <v>0</v>
      </c>
      <c r="AC47" s="68">
        <v>0</v>
      </c>
      <c r="AD47" s="68">
        <v>0</v>
      </c>
      <c r="AE47" s="68">
        <v>0</v>
      </c>
      <c r="AF47" s="68">
        <v>0</v>
      </c>
      <c r="AG47" s="68">
        <v>0</v>
      </c>
      <c r="AH47" s="68">
        <v>0</v>
      </c>
    </row>
    <row r="48" spans="1:34" ht="15.75" customHeight="1" x14ac:dyDescent="0.2">
      <c r="A48" s="67" t="s">
        <v>16</v>
      </c>
      <c r="B48" s="68" t="s">
        <v>1084</v>
      </c>
      <c r="C48" s="68" t="str">
        <f t="shared" si="0"/>
        <v>Crops</v>
      </c>
      <c r="D48" s="68">
        <v>0.02</v>
      </c>
      <c r="E48" s="68">
        <v>0.02</v>
      </c>
      <c r="F48" s="68">
        <v>0.02</v>
      </c>
      <c r="G48" s="68">
        <v>0.02</v>
      </c>
      <c r="H48" s="68">
        <v>0.02</v>
      </c>
      <c r="I48" s="68">
        <v>0.02</v>
      </c>
      <c r="J48" s="68">
        <v>0.02</v>
      </c>
      <c r="K48" s="68">
        <v>0.02</v>
      </c>
      <c r="L48" s="68">
        <v>0.03</v>
      </c>
      <c r="M48" s="68">
        <v>0.03</v>
      </c>
      <c r="N48" s="68">
        <v>0.02</v>
      </c>
      <c r="O48" s="68">
        <v>0.01</v>
      </c>
      <c r="P48" s="68">
        <v>0.02</v>
      </c>
      <c r="Q48" s="68">
        <v>0.02</v>
      </c>
      <c r="R48" s="68">
        <v>0.03</v>
      </c>
      <c r="S48" s="68">
        <v>0.03</v>
      </c>
      <c r="T48" s="68">
        <v>0.03</v>
      </c>
      <c r="U48" s="68">
        <v>0.03</v>
      </c>
      <c r="V48" s="68">
        <v>0.03</v>
      </c>
      <c r="W48" s="68">
        <v>0.03</v>
      </c>
      <c r="X48" s="68">
        <v>0.03</v>
      </c>
      <c r="Y48" s="68">
        <v>0.04</v>
      </c>
      <c r="Z48" s="68">
        <v>0.04</v>
      </c>
      <c r="AA48" s="68">
        <v>0.05</v>
      </c>
      <c r="AB48" s="68">
        <v>0.04</v>
      </c>
      <c r="AC48" s="68">
        <v>0.04</v>
      </c>
      <c r="AD48" s="68">
        <v>0.04</v>
      </c>
      <c r="AE48" s="68">
        <v>0.04</v>
      </c>
      <c r="AF48" s="68">
        <v>0</v>
      </c>
      <c r="AG48" s="68">
        <v>0</v>
      </c>
      <c r="AH48" s="68">
        <v>0</v>
      </c>
    </row>
    <row r="49" spans="1:34" ht="15.75" customHeight="1" x14ac:dyDescent="0.2">
      <c r="A49" s="67" t="s">
        <v>16</v>
      </c>
      <c r="B49" s="68" t="s">
        <v>1086</v>
      </c>
      <c r="C49" s="68" t="str">
        <f t="shared" si="0"/>
        <v>Livestock</v>
      </c>
      <c r="D49" s="68">
        <v>5.03</v>
      </c>
      <c r="E49" s="68">
        <v>5.05</v>
      </c>
      <c r="F49" s="68">
        <v>5.39</v>
      </c>
      <c r="G49" s="68">
        <v>5.47</v>
      </c>
      <c r="H49" s="68">
        <v>5.66</v>
      </c>
      <c r="I49" s="68">
        <v>5.71</v>
      </c>
      <c r="J49" s="68">
        <v>5.95</v>
      </c>
      <c r="K49" s="68">
        <v>6.17</v>
      </c>
      <c r="L49" s="68">
        <v>6.21</v>
      </c>
      <c r="M49" s="68">
        <v>6.23</v>
      </c>
      <c r="N49" s="68">
        <v>6.29</v>
      </c>
      <c r="O49" s="68">
        <v>6.26</v>
      </c>
      <c r="P49" s="68">
        <v>6.19</v>
      </c>
      <c r="Q49" s="68">
        <v>5.56</v>
      </c>
      <c r="R49" s="68">
        <v>4.91</v>
      </c>
      <c r="S49" s="68">
        <v>5.31</v>
      </c>
      <c r="T49" s="68">
        <v>5.6</v>
      </c>
      <c r="U49" s="68">
        <v>6.23</v>
      </c>
      <c r="V49" s="68">
        <v>6.29</v>
      </c>
      <c r="W49" s="68">
        <v>5.92</v>
      </c>
      <c r="X49" s="68">
        <v>5.95</v>
      </c>
      <c r="Y49" s="68">
        <v>6.11</v>
      </c>
      <c r="Z49" s="68">
        <v>6.42</v>
      </c>
      <c r="AA49" s="68">
        <v>6.12</v>
      </c>
      <c r="AB49" s="68">
        <v>5.99</v>
      </c>
      <c r="AC49" s="68">
        <v>6.1</v>
      </c>
      <c r="AD49" s="68">
        <v>6.33</v>
      </c>
      <c r="AE49" s="68">
        <v>6.58</v>
      </c>
      <c r="AF49" s="68">
        <v>0</v>
      </c>
      <c r="AG49" s="68">
        <v>0</v>
      </c>
      <c r="AH49" s="68">
        <v>0</v>
      </c>
    </row>
    <row r="50" spans="1:34" ht="15.75" customHeight="1" x14ac:dyDescent="0.2">
      <c r="A50" s="67" t="s">
        <v>16</v>
      </c>
      <c r="B50" s="68" t="s">
        <v>1087</v>
      </c>
      <c r="C50" s="68" t="str">
        <f t="shared" si="0"/>
        <v>Livestock</v>
      </c>
      <c r="D50" s="68">
        <v>0.45</v>
      </c>
      <c r="E50" s="68">
        <v>0.49</v>
      </c>
      <c r="F50" s="68">
        <v>0.49</v>
      </c>
      <c r="G50" s="68">
        <v>0.52</v>
      </c>
      <c r="H50" s="68">
        <v>0.59</v>
      </c>
      <c r="I50" s="68">
        <v>0.61</v>
      </c>
      <c r="J50" s="68">
        <v>0.65</v>
      </c>
      <c r="K50" s="68">
        <v>0.72</v>
      </c>
      <c r="L50" s="68">
        <v>0.76</v>
      </c>
      <c r="M50" s="68">
        <v>0.77</v>
      </c>
      <c r="N50" s="68">
        <v>0.83</v>
      </c>
      <c r="O50" s="68">
        <v>0.83</v>
      </c>
      <c r="P50" s="68">
        <v>0.86</v>
      </c>
      <c r="Q50" s="68">
        <v>0.86</v>
      </c>
      <c r="R50" s="68">
        <v>0.77</v>
      </c>
      <c r="S50" s="68">
        <v>0.85</v>
      </c>
      <c r="T50" s="68">
        <v>0.89</v>
      </c>
      <c r="U50" s="68">
        <v>1.02</v>
      </c>
      <c r="V50" s="68">
        <v>1.01</v>
      </c>
      <c r="W50" s="68">
        <v>1</v>
      </c>
      <c r="X50" s="68">
        <v>1</v>
      </c>
      <c r="Y50" s="68">
        <v>1.05</v>
      </c>
      <c r="Z50" s="68">
        <v>1.1399999999999999</v>
      </c>
      <c r="AA50" s="68">
        <v>1.1200000000000001</v>
      </c>
      <c r="AB50" s="68">
        <v>1.1399999999999999</v>
      </c>
      <c r="AC50" s="68">
        <v>1.23</v>
      </c>
      <c r="AD50" s="68">
        <v>1.26</v>
      </c>
      <c r="AE50" s="68">
        <v>1.29</v>
      </c>
      <c r="AF50" s="68">
        <v>0</v>
      </c>
      <c r="AG50" s="68">
        <v>0</v>
      </c>
      <c r="AH50" s="68">
        <v>0</v>
      </c>
    </row>
    <row r="51" spans="1:34" ht="15.75" customHeight="1" x14ac:dyDescent="0.2">
      <c r="A51" s="67" t="s">
        <v>16</v>
      </c>
      <c r="B51" s="68" t="s">
        <v>1089</v>
      </c>
      <c r="C51" s="68" t="str">
        <f t="shared" si="0"/>
        <v>Crops</v>
      </c>
      <c r="D51" s="68">
        <v>0</v>
      </c>
      <c r="E51" s="68">
        <v>0</v>
      </c>
      <c r="F51" s="68">
        <v>0</v>
      </c>
      <c r="G51" s="68">
        <v>0</v>
      </c>
      <c r="H51" s="68">
        <v>0</v>
      </c>
      <c r="I51" s="68">
        <v>0</v>
      </c>
      <c r="J51" s="68">
        <v>0</v>
      </c>
      <c r="K51" s="68">
        <v>0</v>
      </c>
      <c r="L51" s="68">
        <v>0</v>
      </c>
      <c r="M51" s="68">
        <v>0</v>
      </c>
      <c r="N51" s="68">
        <v>0</v>
      </c>
      <c r="O51" s="68">
        <v>0</v>
      </c>
      <c r="P51" s="68">
        <v>0</v>
      </c>
      <c r="Q51" s="68">
        <v>0</v>
      </c>
      <c r="R51" s="68">
        <v>0</v>
      </c>
      <c r="S51" s="68">
        <v>0</v>
      </c>
      <c r="T51" s="68">
        <v>0</v>
      </c>
      <c r="U51" s="68">
        <v>0</v>
      </c>
      <c r="V51" s="68">
        <v>0</v>
      </c>
      <c r="W51" s="68">
        <v>0</v>
      </c>
      <c r="X51" s="68">
        <v>0</v>
      </c>
      <c r="Y51" s="68">
        <v>0</v>
      </c>
      <c r="Z51" s="68">
        <v>0</v>
      </c>
      <c r="AA51" s="68">
        <v>0</v>
      </c>
      <c r="AB51" s="68">
        <v>0</v>
      </c>
      <c r="AC51" s="68">
        <v>0</v>
      </c>
      <c r="AD51" s="68">
        <v>0</v>
      </c>
      <c r="AE51" s="68">
        <v>0</v>
      </c>
      <c r="AF51" s="68">
        <v>0</v>
      </c>
      <c r="AG51" s="68">
        <v>0</v>
      </c>
      <c r="AH51" s="68">
        <v>0</v>
      </c>
    </row>
    <row r="52" spans="1:34" ht="15.75" customHeight="1" x14ac:dyDescent="0.2">
      <c r="A52" s="67" t="s">
        <v>16</v>
      </c>
      <c r="B52" s="68" t="s">
        <v>1090</v>
      </c>
      <c r="C52" s="68" t="str">
        <f t="shared" si="0"/>
        <v>Crops</v>
      </c>
      <c r="D52" s="68">
        <v>0</v>
      </c>
      <c r="E52" s="68">
        <v>0</v>
      </c>
      <c r="F52" s="68">
        <v>0</v>
      </c>
      <c r="G52" s="68">
        <v>0</v>
      </c>
      <c r="H52" s="68">
        <v>0</v>
      </c>
      <c r="I52" s="68">
        <v>0</v>
      </c>
      <c r="J52" s="68">
        <v>0</v>
      </c>
      <c r="K52" s="68">
        <v>0</v>
      </c>
      <c r="L52" s="68">
        <v>0</v>
      </c>
      <c r="M52" s="68">
        <v>0</v>
      </c>
      <c r="N52" s="68">
        <v>0</v>
      </c>
      <c r="O52" s="68">
        <v>0</v>
      </c>
      <c r="P52" s="68">
        <v>0</v>
      </c>
      <c r="Q52" s="68">
        <v>0</v>
      </c>
      <c r="R52" s="68">
        <v>0</v>
      </c>
      <c r="S52" s="68">
        <v>0</v>
      </c>
      <c r="T52" s="68">
        <v>0</v>
      </c>
      <c r="U52" s="68">
        <v>0</v>
      </c>
      <c r="V52" s="68">
        <v>0</v>
      </c>
      <c r="W52" s="68">
        <v>0</v>
      </c>
      <c r="X52" s="68">
        <v>0</v>
      </c>
      <c r="Y52" s="68">
        <v>0</v>
      </c>
      <c r="Z52" s="68">
        <v>0</v>
      </c>
      <c r="AA52" s="68">
        <v>0</v>
      </c>
      <c r="AB52" s="68">
        <v>0</v>
      </c>
      <c r="AC52" s="68">
        <v>0</v>
      </c>
      <c r="AD52" s="68">
        <v>0</v>
      </c>
      <c r="AE52" s="68">
        <v>0</v>
      </c>
      <c r="AF52" s="68">
        <v>0</v>
      </c>
      <c r="AG52" s="68">
        <v>0</v>
      </c>
      <c r="AH52" s="68">
        <v>0</v>
      </c>
    </row>
    <row r="53" spans="1:34" ht="15.75" customHeight="1" x14ac:dyDescent="0.2">
      <c r="A53" s="67" t="s">
        <v>16</v>
      </c>
      <c r="B53" s="68" t="s">
        <v>1091</v>
      </c>
      <c r="C53" s="68" t="str">
        <f t="shared" si="0"/>
        <v>Livestock</v>
      </c>
      <c r="D53" s="68">
        <v>0.53</v>
      </c>
      <c r="E53" s="68">
        <v>0.53</v>
      </c>
      <c r="F53" s="68">
        <v>0.53</v>
      </c>
      <c r="G53" s="68">
        <v>0.51</v>
      </c>
      <c r="H53" s="68">
        <v>0.55000000000000004</v>
      </c>
      <c r="I53" s="68">
        <v>0.56999999999999995</v>
      </c>
      <c r="J53" s="68">
        <v>0.57999999999999996</v>
      </c>
      <c r="K53" s="68">
        <v>0.6</v>
      </c>
      <c r="L53" s="68">
        <v>0.59</v>
      </c>
      <c r="M53" s="68">
        <v>0.65</v>
      </c>
      <c r="N53" s="68">
        <v>0.66</v>
      </c>
      <c r="O53" s="68">
        <v>0.64</v>
      </c>
      <c r="P53" s="68">
        <v>0.66</v>
      </c>
      <c r="Q53" s="68">
        <v>0.61</v>
      </c>
      <c r="R53" s="68">
        <v>0.56000000000000005</v>
      </c>
      <c r="S53" s="68">
        <v>0.6</v>
      </c>
      <c r="T53" s="68">
        <v>0.63</v>
      </c>
      <c r="U53" s="68">
        <v>0.63</v>
      </c>
      <c r="V53" s="68">
        <v>0.61</v>
      </c>
      <c r="W53" s="68">
        <v>0.57999999999999996</v>
      </c>
      <c r="X53" s="68">
        <v>0.57999999999999996</v>
      </c>
      <c r="Y53" s="68">
        <v>0.57999999999999996</v>
      </c>
      <c r="Z53" s="68">
        <v>0.6</v>
      </c>
      <c r="AA53" s="68">
        <v>0.61</v>
      </c>
      <c r="AB53" s="68">
        <v>0.62</v>
      </c>
      <c r="AC53" s="68">
        <v>0.63</v>
      </c>
      <c r="AD53" s="68">
        <v>0.64</v>
      </c>
      <c r="AE53" s="68">
        <v>0.63</v>
      </c>
      <c r="AF53" s="68">
        <v>0</v>
      </c>
      <c r="AG53" s="68">
        <v>0</v>
      </c>
      <c r="AH53" s="68">
        <v>0</v>
      </c>
    </row>
    <row r="54" spans="1:34" ht="15.75" customHeight="1" x14ac:dyDescent="0.2">
      <c r="A54" s="67" t="s">
        <v>16</v>
      </c>
      <c r="B54" s="68" t="s">
        <v>1092</v>
      </c>
      <c r="C54" s="68" t="str">
        <f t="shared" si="0"/>
        <v>Crops</v>
      </c>
      <c r="D54" s="68">
        <v>4.74</v>
      </c>
      <c r="E54" s="68">
        <v>4.6399999999999997</v>
      </c>
      <c r="F54" s="68">
        <v>4.8</v>
      </c>
      <c r="G54" s="68">
        <v>5.04</v>
      </c>
      <c r="H54" s="68">
        <v>5.16</v>
      </c>
      <c r="I54" s="68">
        <v>4.97</v>
      </c>
      <c r="J54" s="68">
        <v>5.07</v>
      </c>
      <c r="K54" s="68">
        <v>5.45</v>
      </c>
      <c r="L54" s="68">
        <v>5.55</v>
      </c>
      <c r="M54" s="68">
        <v>5.53</v>
      </c>
      <c r="N54" s="68">
        <v>5.38</v>
      </c>
      <c r="O54" s="68">
        <v>5.18</v>
      </c>
      <c r="P54" s="68">
        <v>4.93</v>
      </c>
      <c r="Q54" s="68">
        <v>4.54</v>
      </c>
      <c r="R54" s="68">
        <v>4.0999999999999996</v>
      </c>
      <c r="S54" s="68">
        <v>4.41</v>
      </c>
      <c r="T54" s="68">
        <v>3.86</v>
      </c>
      <c r="U54" s="68">
        <v>3.66</v>
      </c>
      <c r="V54" s="68">
        <v>3.61</v>
      </c>
      <c r="W54" s="68">
        <v>3.65</v>
      </c>
      <c r="X54" s="68">
        <v>3.62</v>
      </c>
      <c r="Y54" s="68">
        <v>3.64</v>
      </c>
      <c r="Z54" s="68">
        <v>3.62</v>
      </c>
      <c r="AA54" s="68">
        <v>3.46</v>
      </c>
      <c r="AB54" s="68">
        <v>3.56</v>
      </c>
      <c r="AC54" s="68">
        <v>3.66</v>
      </c>
      <c r="AD54" s="68">
        <v>3.77</v>
      </c>
      <c r="AE54" s="68">
        <v>3.62</v>
      </c>
      <c r="AF54" s="68">
        <v>0</v>
      </c>
      <c r="AG54" s="68">
        <v>0</v>
      </c>
      <c r="AH54" s="68">
        <v>0</v>
      </c>
    </row>
    <row r="55" spans="1:34" ht="15.75" customHeight="1" x14ac:dyDescent="0.2">
      <c r="A55" s="67" t="s">
        <v>16</v>
      </c>
      <c r="B55" s="68" t="s">
        <v>1093</v>
      </c>
      <c r="C55" s="68" t="str">
        <f t="shared" si="0"/>
        <v>Crops</v>
      </c>
      <c r="D55" s="68">
        <v>0</v>
      </c>
      <c r="E55" s="68">
        <v>0</v>
      </c>
      <c r="F55" s="68">
        <v>0</v>
      </c>
      <c r="G55" s="68">
        <v>0</v>
      </c>
      <c r="H55" s="68">
        <v>0</v>
      </c>
      <c r="I55" s="68">
        <v>0</v>
      </c>
      <c r="J55" s="68">
        <v>0</v>
      </c>
      <c r="K55" s="68">
        <v>0</v>
      </c>
      <c r="L55" s="68">
        <v>0</v>
      </c>
      <c r="M55" s="68">
        <v>0</v>
      </c>
      <c r="N55" s="68">
        <v>0</v>
      </c>
      <c r="O55" s="68">
        <v>0</v>
      </c>
      <c r="P55" s="68">
        <v>0</v>
      </c>
      <c r="Q55" s="68">
        <v>0</v>
      </c>
      <c r="R55" s="68">
        <v>0</v>
      </c>
      <c r="S55" s="68">
        <v>0</v>
      </c>
      <c r="T55" s="68">
        <v>0</v>
      </c>
      <c r="U55" s="68">
        <v>0</v>
      </c>
      <c r="V55" s="68">
        <v>0</v>
      </c>
      <c r="W55" s="68">
        <v>0</v>
      </c>
      <c r="X55" s="68">
        <v>0</v>
      </c>
      <c r="Y55" s="68">
        <v>0</v>
      </c>
      <c r="Z55" s="68">
        <v>0</v>
      </c>
      <c r="AA55" s="68">
        <v>0</v>
      </c>
      <c r="AB55" s="68">
        <v>0</v>
      </c>
      <c r="AC55" s="68">
        <v>0</v>
      </c>
      <c r="AD55" s="68">
        <v>0</v>
      </c>
      <c r="AE55" s="68">
        <v>0</v>
      </c>
      <c r="AF55" s="68">
        <v>0</v>
      </c>
      <c r="AG55" s="68">
        <v>0</v>
      </c>
      <c r="AH55" s="68">
        <v>0</v>
      </c>
    </row>
    <row r="56" spans="1:34" ht="15.75" customHeight="1" x14ac:dyDescent="0.2">
      <c r="A56" s="67" t="s">
        <v>19</v>
      </c>
      <c r="B56" s="68" t="s">
        <v>1082</v>
      </c>
      <c r="C56" s="68" t="str">
        <f t="shared" si="0"/>
        <v>Crops</v>
      </c>
      <c r="D56" s="68">
        <v>0</v>
      </c>
      <c r="E56" s="68">
        <v>0</v>
      </c>
      <c r="F56" s="68">
        <v>0</v>
      </c>
      <c r="G56" s="68">
        <v>0</v>
      </c>
      <c r="H56" s="68">
        <v>0.01</v>
      </c>
      <c r="I56" s="68">
        <v>0</v>
      </c>
      <c r="J56" s="68">
        <v>0</v>
      </c>
      <c r="K56" s="68">
        <v>0.02</v>
      </c>
      <c r="L56" s="68">
        <v>0.01</v>
      </c>
      <c r="M56" s="68">
        <v>0</v>
      </c>
      <c r="N56" s="68">
        <v>0</v>
      </c>
      <c r="O56" s="68">
        <v>0</v>
      </c>
      <c r="P56" s="68">
        <v>0.01</v>
      </c>
      <c r="Q56" s="68">
        <v>0</v>
      </c>
      <c r="R56" s="68">
        <v>0</v>
      </c>
      <c r="S56" s="68">
        <v>0</v>
      </c>
      <c r="T56" s="68">
        <v>0</v>
      </c>
      <c r="U56" s="68">
        <v>0.1</v>
      </c>
      <c r="V56" s="68">
        <v>0</v>
      </c>
      <c r="W56" s="68">
        <v>0</v>
      </c>
      <c r="X56" s="68">
        <v>0</v>
      </c>
      <c r="Y56" s="68">
        <v>0</v>
      </c>
      <c r="Z56" s="68">
        <v>0</v>
      </c>
      <c r="AA56" s="68">
        <v>0</v>
      </c>
      <c r="AB56" s="68">
        <v>0</v>
      </c>
      <c r="AC56" s="68">
        <v>0</v>
      </c>
      <c r="AD56" s="68">
        <v>0</v>
      </c>
      <c r="AE56" s="68">
        <v>0</v>
      </c>
      <c r="AF56" s="68">
        <v>0</v>
      </c>
      <c r="AG56" s="68">
        <v>0</v>
      </c>
      <c r="AH56" s="68">
        <v>0</v>
      </c>
    </row>
    <row r="57" spans="1:34" ht="15.75" customHeight="1" x14ac:dyDescent="0.2">
      <c r="A57" s="67" t="s">
        <v>19</v>
      </c>
      <c r="B57" s="68" t="s">
        <v>1084</v>
      </c>
      <c r="C57" s="68" t="str">
        <f t="shared" si="0"/>
        <v>Crops</v>
      </c>
      <c r="D57" s="68">
        <v>0</v>
      </c>
      <c r="E57" s="68">
        <v>0</v>
      </c>
      <c r="F57" s="68">
        <v>0</v>
      </c>
      <c r="G57" s="68">
        <v>0</v>
      </c>
      <c r="H57" s="68">
        <v>0</v>
      </c>
      <c r="I57" s="68">
        <v>0</v>
      </c>
      <c r="J57" s="68">
        <v>0</v>
      </c>
      <c r="K57" s="68">
        <v>0</v>
      </c>
      <c r="L57" s="68">
        <v>0</v>
      </c>
      <c r="M57" s="68">
        <v>0</v>
      </c>
      <c r="N57" s="68">
        <v>0</v>
      </c>
      <c r="O57" s="68">
        <v>0</v>
      </c>
      <c r="P57" s="68">
        <v>0</v>
      </c>
      <c r="Q57" s="68">
        <v>0</v>
      </c>
      <c r="R57" s="68">
        <v>0</v>
      </c>
      <c r="S57" s="68">
        <v>0</v>
      </c>
      <c r="T57" s="68">
        <v>0</v>
      </c>
      <c r="U57" s="68">
        <v>0</v>
      </c>
      <c r="V57" s="68">
        <v>0</v>
      </c>
      <c r="W57" s="68">
        <v>0</v>
      </c>
      <c r="X57" s="68">
        <v>0</v>
      </c>
      <c r="Y57" s="68">
        <v>0</v>
      </c>
      <c r="Z57" s="68">
        <v>0</v>
      </c>
      <c r="AA57" s="68">
        <v>0</v>
      </c>
      <c r="AB57" s="68">
        <v>0</v>
      </c>
      <c r="AC57" s="68">
        <v>0</v>
      </c>
      <c r="AD57" s="68">
        <v>0</v>
      </c>
      <c r="AE57" s="68">
        <v>0</v>
      </c>
      <c r="AF57" s="68">
        <v>0</v>
      </c>
      <c r="AG57" s="68">
        <v>0</v>
      </c>
      <c r="AH57" s="68">
        <v>0</v>
      </c>
    </row>
    <row r="58" spans="1:34" ht="15.75" customHeight="1" x14ac:dyDescent="0.2">
      <c r="A58" s="67" t="s">
        <v>19</v>
      </c>
      <c r="B58" s="68" t="s">
        <v>1086</v>
      </c>
      <c r="C58" s="68" t="str">
        <f t="shared" si="0"/>
        <v>Livestock</v>
      </c>
      <c r="D58" s="68">
        <v>0.17</v>
      </c>
      <c r="E58" s="68">
        <v>0.16</v>
      </c>
      <c r="F58" s="68">
        <v>0.16</v>
      </c>
      <c r="G58" s="68">
        <v>0.16</v>
      </c>
      <c r="H58" s="68">
        <v>0.16</v>
      </c>
      <c r="I58" s="68">
        <v>0.16</v>
      </c>
      <c r="J58" s="68">
        <v>0.15</v>
      </c>
      <c r="K58" s="68">
        <v>0.15</v>
      </c>
      <c r="L58" s="68">
        <v>0.15</v>
      </c>
      <c r="M58" s="68">
        <v>0.15</v>
      </c>
      <c r="N58" s="68">
        <v>0.15</v>
      </c>
      <c r="O58" s="68">
        <v>0.14000000000000001</v>
      </c>
      <c r="P58" s="68">
        <v>0.14000000000000001</v>
      </c>
      <c r="Q58" s="68">
        <v>0.13</v>
      </c>
      <c r="R58" s="68">
        <v>0.12</v>
      </c>
      <c r="S58" s="68">
        <v>0.12</v>
      </c>
      <c r="T58" s="68">
        <v>0.11</v>
      </c>
      <c r="U58" s="68">
        <v>0.12</v>
      </c>
      <c r="V58" s="68">
        <v>0.12</v>
      </c>
      <c r="W58" s="68">
        <v>0.12</v>
      </c>
      <c r="X58" s="68">
        <v>0.11</v>
      </c>
      <c r="Y58" s="68">
        <v>0.11</v>
      </c>
      <c r="Z58" s="68">
        <v>0.12</v>
      </c>
      <c r="AA58" s="68">
        <v>0.12</v>
      </c>
      <c r="AB58" s="68">
        <v>0.11</v>
      </c>
      <c r="AC58" s="68">
        <v>0.12</v>
      </c>
      <c r="AD58" s="68">
        <v>0.12</v>
      </c>
      <c r="AE58" s="68">
        <v>0.12</v>
      </c>
      <c r="AF58" s="68">
        <v>0</v>
      </c>
      <c r="AG58" s="68">
        <v>0</v>
      </c>
      <c r="AH58" s="68">
        <v>0</v>
      </c>
    </row>
    <row r="59" spans="1:34" ht="15.75" customHeight="1" x14ac:dyDescent="0.2">
      <c r="A59" s="67" t="s">
        <v>19</v>
      </c>
      <c r="B59" s="68" t="s">
        <v>1087</v>
      </c>
      <c r="C59" s="68" t="str">
        <f t="shared" si="0"/>
        <v>Livestock</v>
      </c>
      <c r="D59" s="68">
        <v>0.04</v>
      </c>
      <c r="E59" s="68">
        <v>0.04</v>
      </c>
      <c r="F59" s="68">
        <v>0.04</v>
      </c>
      <c r="G59" s="68">
        <v>0.04</v>
      </c>
      <c r="H59" s="68">
        <v>0.04</v>
      </c>
      <c r="I59" s="68">
        <v>0.04</v>
      </c>
      <c r="J59" s="68">
        <v>0.04</v>
      </c>
      <c r="K59" s="68">
        <v>0.03</v>
      </c>
      <c r="L59" s="68">
        <v>0.04</v>
      </c>
      <c r="M59" s="68">
        <v>0.04</v>
      </c>
      <c r="N59" s="68">
        <v>0.04</v>
      </c>
      <c r="O59" s="68">
        <v>0.04</v>
      </c>
      <c r="P59" s="68">
        <v>0.04</v>
      </c>
      <c r="Q59" s="68">
        <v>0.04</v>
      </c>
      <c r="R59" s="68">
        <v>0.04</v>
      </c>
      <c r="S59" s="68">
        <v>0.04</v>
      </c>
      <c r="T59" s="68">
        <v>0.04</v>
      </c>
      <c r="U59" s="68">
        <v>0.04</v>
      </c>
      <c r="V59" s="68">
        <v>0.04</v>
      </c>
      <c r="W59" s="68">
        <v>0.03</v>
      </c>
      <c r="X59" s="68">
        <v>0.04</v>
      </c>
      <c r="Y59" s="68">
        <v>0.04</v>
      </c>
      <c r="Z59" s="68">
        <v>0.04</v>
      </c>
      <c r="AA59" s="68">
        <v>0.04</v>
      </c>
      <c r="AB59" s="68">
        <v>0.03</v>
      </c>
      <c r="AC59" s="68">
        <v>0.03</v>
      </c>
      <c r="AD59" s="68">
        <v>0.04</v>
      </c>
      <c r="AE59" s="68">
        <v>0.04</v>
      </c>
      <c r="AF59" s="68">
        <v>0</v>
      </c>
      <c r="AG59" s="68">
        <v>0</v>
      </c>
      <c r="AH59" s="68">
        <v>0</v>
      </c>
    </row>
    <row r="60" spans="1:34" ht="15.75" customHeight="1" x14ac:dyDescent="0.2">
      <c r="A60" s="67" t="s">
        <v>19</v>
      </c>
      <c r="B60" s="68" t="s">
        <v>1089</v>
      </c>
      <c r="C60" s="68" t="str">
        <f t="shared" si="0"/>
        <v>Crops</v>
      </c>
      <c r="D60" s="68">
        <v>0</v>
      </c>
      <c r="E60" s="68">
        <v>0</v>
      </c>
      <c r="F60" s="68">
        <v>0</v>
      </c>
      <c r="G60" s="68">
        <v>0</v>
      </c>
      <c r="H60" s="68">
        <v>0</v>
      </c>
      <c r="I60" s="68">
        <v>0</v>
      </c>
      <c r="J60" s="68">
        <v>0</v>
      </c>
      <c r="K60" s="68">
        <v>0</v>
      </c>
      <c r="L60" s="68">
        <v>0</v>
      </c>
      <c r="M60" s="68">
        <v>0</v>
      </c>
      <c r="N60" s="68">
        <v>0</v>
      </c>
      <c r="O60" s="68">
        <v>0</v>
      </c>
      <c r="P60" s="68">
        <v>0</v>
      </c>
      <c r="Q60" s="68">
        <v>0</v>
      </c>
      <c r="R60" s="68">
        <v>0</v>
      </c>
      <c r="S60" s="68">
        <v>0</v>
      </c>
      <c r="T60" s="68">
        <v>0</v>
      </c>
      <c r="U60" s="68">
        <v>0</v>
      </c>
      <c r="V60" s="68">
        <v>0</v>
      </c>
      <c r="W60" s="68">
        <v>0</v>
      </c>
      <c r="X60" s="68">
        <v>0</v>
      </c>
      <c r="Y60" s="68">
        <v>0</v>
      </c>
      <c r="Z60" s="68">
        <v>0</v>
      </c>
      <c r="AA60" s="68">
        <v>0</v>
      </c>
      <c r="AB60" s="68">
        <v>0</v>
      </c>
      <c r="AC60" s="68">
        <v>0</v>
      </c>
      <c r="AD60" s="68">
        <v>0</v>
      </c>
      <c r="AE60" s="68">
        <v>0</v>
      </c>
      <c r="AF60" s="68">
        <v>0</v>
      </c>
      <c r="AG60" s="68">
        <v>0</v>
      </c>
      <c r="AH60" s="68">
        <v>0</v>
      </c>
    </row>
    <row r="61" spans="1:34" ht="15.75" customHeight="1" x14ac:dyDescent="0.2">
      <c r="A61" s="67" t="s">
        <v>19</v>
      </c>
      <c r="B61" s="68" t="s">
        <v>1090</v>
      </c>
      <c r="C61" s="68" t="str">
        <f t="shared" si="0"/>
        <v>Crops</v>
      </c>
      <c r="D61" s="68">
        <v>0</v>
      </c>
      <c r="E61" s="68">
        <v>0</v>
      </c>
      <c r="F61" s="68">
        <v>0</v>
      </c>
      <c r="G61" s="68">
        <v>0</v>
      </c>
      <c r="H61" s="68">
        <v>0</v>
      </c>
      <c r="I61" s="68">
        <v>0</v>
      </c>
      <c r="J61" s="68">
        <v>0</v>
      </c>
      <c r="K61" s="68">
        <v>0</v>
      </c>
      <c r="L61" s="68">
        <v>0</v>
      </c>
      <c r="M61" s="68">
        <v>0</v>
      </c>
      <c r="N61" s="68">
        <v>0</v>
      </c>
      <c r="O61" s="68">
        <v>0</v>
      </c>
      <c r="P61" s="68">
        <v>0</v>
      </c>
      <c r="Q61" s="68">
        <v>0</v>
      </c>
      <c r="R61" s="68">
        <v>0</v>
      </c>
      <c r="S61" s="68">
        <v>0</v>
      </c>
      <c r="T61" s="68">
        <v>0</v>
      </c>
      <c r="U61" s="68">
        <v>0</v>
      </c>
      <c r="V61" s="68">
        <v>0</v>
      </c>
      <c r="W61" s="68">
        <v>0</v>
      </c>
      <c r="X61" s="68">
        <v>0</v>
      </c>
      <c r="Y61" s="68">
        <v>0</v>
      </c>
      <c r="Z61" s="68">
        <v>0</v>
      </c>
      <c r="AA61" s="68">
        <v>0</v>
      </c>
      <c r="AB61" s="68">
        <v>0</v>
      </c>
      <c r="AC61" s="68">
        <v>0</v>
      </c>
      <c r="AD61" s="68">
        <v>0</v>
      </c>
      <c r="AE61" s="68">
        <v>0</v>
      </c>
      <c r="AF61" s="68">
        <v>0</v>
      </c>
      <c r="AG61" s="68">
        <v>0</v>
      </c>
      <c r="AH61" s="68">
        <v>0</v>
      </c>
    </row>
    <row r="62" spans="1:34" ht="15.75" customHeight="1" x14ac:dyDescent="0.2">
      <c r="A62" s="67" t="s">
        <v>19</v>
      </c>
      <c r="B62" s="68" t="s">
        <v>1091</v>
      </c>
      <c r="C62" s="68" t="str">
        <f t="shared" si="0"/>
        <v>Livestock</v>
      </c>
      <c r="D62" s="68">
        <v>0.02</v>
      </c>
      <c r="E62" s="68">
        <v>0.02</v>
      </c>
      <c r="F62" s="68">
        <v>0.04</v>
      </c>
      <c r="G62" s="68">
        <v>0.04</v>
      </c>
      <c r="H62" s="68">
        <v>0.04</v>
      </c>
      <c r="I62" s="68">
        <v>0.04</v>
      </c>
      <c r="J62" s="68">
        <v>0.02</v>
      </c>
      <c r="K62" s="68">
        <v>0.02</v>
      </c>
      <c r="L62" s="68">
        <v>0.02</v>
      </c>
      <c r="M62" s="68">
        <v>0.02</v>
      </c>
      <c r="N62" s="68">
        <v>0.02</v>
      </c>
      <c r="O62" s="68">
        <v>0.02</v>
      </c>
      <c r="P62" s="68">
        <v>0.02</v>
      </c>
      <c r="Q62" s="68">
        <v>0.02</v>
      </c>
      <c r="R62" s="68">
        <v>0.01</v>
      </c>
      <c r="S62" s="68">
        <v>0.06</v>
      </c>
      <c r="T62" s="68">
        <v>0.01</v>
      </c>
      <c r="U62" s="68">
        <v>0.06</v>
      </c>
      <c r="V62" s="68">
        <v>0.06</v>
      </c>
      <c r="W62" s="68">
        <v>0.02</v>
      </c>
      <c r="X62" s="68">
        <v>0.02</v>
      </c>
      <c r="Y62" s="68">
        <v>0.02</v>
      </c>
      <c r="Z62" s="68">
        <v>0.02</v>
      </c>
      <c r="AA62" s="68">
        <v>0.02</v>
      </c>
      <c r="AB62" s="68">
        <v>0.01</v>
      </c>
      <c r="AC62" s="68">
        <v>0.01</v>
      </c>
      <c r="AD62" s="68">
        <v>0.01</v>
      </c>
      <c r="AE62" s="68">
        <v>0.01</v>
      </c>
      <c r="AF62" s="68">
        <v>0</v>
      </c>
      <c r="AG62" s="68">
        <v>0</v>
      </c>
      <c r="AH62" s="68">
        <v>0</v>
      </c>
    </row>
    <row r="63" spans="1:34" ht="15.75" customHeight="1" x14ac:dyDescent="0.2">
      <c r="A63" s="67" t="s">
        <v>19</v>
      </c>
      <c r="B63" s="68" t="s">
        <v>1092</v>
      </c>
      <c r="C63" s="68" t="str">
        <f t="shared" si="0"/>
        <v>Crops</v>
      </c>
      <c r="D63" s="68">
        <v>0.13</v>
      </c>
      <c r="E63" s="68">
        <v>0.12</v>
      </c>
      <c r="F63" s="68">
        <v>0.14000000000000001</v>
      </c>
      <c r="G63" s="68">
        <v>0.14000000000000001</v>
      </c>
      <c r="H63" s="68">
        <v>0.15</v>
      </c>
      <c r="I63" s="68">
        <v>0.15</v>
      </c>
      <c r="J63" s="68">
        <v>0.12</v>
      </c>
      <c r="K63" s="68">
        <v>0.12</v>
      </c>
      <c r="L63" s="68">
        <v>0.13</v>
      </c>
      <c r="M63" s="68">
        <v>0.14000000000000001</v>
      </c>
      <c r="N63" s="68">
        <v>0.13</v>
      </c>
      <c r="O63" s="68">
        <v>0.14000000000000001</v>
      </c>
      <c r="P63" s="68">
        <v>0.15</v>
      </c>
      <c r="Q63" s="68">
        <v>0.14000000000000001</v>
      </c>
      <c r="R63" s="68">
        <v>0.13</v>
      </c>
      <c r="S63" s="68">
        <v>0.16</v>
      </c>
      <c r="T63" s="68">
        <v>0.13</v>
      </c>
      <c r="U63" s="68">
        <v>0.17</v>
      </c>
      <c r="V63" s="68">
        <v>0.16</v>
      </c>
      <c r="W63" s="68">
        <v>0.12</v>
      </c>
      <c r="X63" s="68">
        <v>0.11</v>
      </c>
      <c r="Y63" s="68">
        <v>0.12</v>
      </c>
      <c r="Z63" s="68">
        <v>0.12</v>
      </c>
      <c r="AA63" s="68">
        <v>0.11</v>
      </c>
      <c r="AB63" s="68">
        <v>0.09</v>
      </c>
      <c r="AC63" s="68">
        <v>0.09</v>
      </c>
      <c r="AD63" s="68">
        <v>0.1</v>
      </c>
      <c r="AE63" s="68">
        <v>0.09</v>
      </c>
      <c r="AF63" s="68">
        <v>0</v>
      </c>
      <c r="AG63" s="68">
        <v>0</v>
      </c>
      <c r="AH63" s="68">
        <v>0</v>
      </c>
    </row>
    <row r="64" spans="1:34" ht="15.75" customHeight="1" x14ac:dyDescent="0.2">
      <c r="A64" s="67" t="s">
        <v>19</v>
      </c>
      <c r="B64" s="68" t="s">
        <v>1093</v>
      </c>
      <c r="C64" s="68" t="str">
        <f t="shared" si="0"/>
        <v>Crops</v>
      </c>
      <c r="D64" s="68">
        <v>0</v>
      </c>
      <c r="E64" s="68">
        <v>0</v>
      </c>
      <c r="F64" s="68">
        <v>0</v>
      </c>
      <c r="G64" s="68">
        <v>0</v>
      </c>
      <c r="H64" s="68">
        <v>0</v>
      </c>
      <c r="I64" s="68">
        <v>0</v>
      </c>
      <c r="J64" s="68">
        <v>0</v>
      </c>
      <c r="K64" s="68">
        <v>0</v>
      </c>
      <c r="L64" s="68">
        <v>0</v>
      </c>
      <c r="M64" s="68">
        <v>0</v>
      </c>
      <c r="N64" s="68">
        <v>0</v>
      </c>
      <c r="O64" s="68">
        <v>0</v>
      </c>
      <c r="P64" s="68">
        <v>0</v>
      </c>
      <c r="Q64" s="68">
        <v>0</v>
      </c>
      <c r="R64" s="68">
        <v>0</v>
      </c>
      <c r="S64" s="68">
        <v>0</v>
      </c>
      <c r="T64" s="68">
        <v>0</v>
      </c>
      <c r="U64" s="68">
        <v>0</v>
      </c>
      <c r="V64" s="68">
        <v>0</v>
      </c>
      <c r="W64" s="68">
        <v>0</v>
      </c>
      <c r="X64" s="68">
        <v>0</v>
      </c>
      <c r="Y64" s="68">
        <v>0</v>
      </c>
      <c r="Z64" s="68">
        <v>0</v>
      </c>
      <c r="AA64" s="68">
        <v>0</v>
      </c>
      <c r="AB64" s="68">
        <v>0</v>
      </c>
      <c r="AC64" s="68">
        <v>0</v>
      </c>
      <c r="AD64" s="68">
        <v>0</v>
      </c>
      <c r="AE64" s="68">
        <v>0</v>
      </c>
      <c r="AF64" s="68">
        <v>0</v>
      </c>
      <c r="AG64" s="68">
        <v>0</v>
      </c>
      <c r="AH64" s="68">
        <v>0</v>
      </c>
    </row>
    <row r="65" spans="1:34" ht="15.75" customHeight="1" x14ac:dyDescent="0.2">
      <c r="A65" s="67" t="s">
        <v>22</v>
      </c>
      <c r="B65" s="68" t="s">
        <v>1082</v>
      </c>
      <c r="C65" s="68" t="str">
        <f t="shared" si="0"/>
        <v>Crops</v>
      </c>
      <c r="D65" s="68">
        <v>0</v>
      </c>
      <c r="E65" s="68">
        <v>0</v>
      </c>
      <c r="F65" s="68">
        <v>0</v>
      </c>
      <c r="G65" s="68">
        <v>0</v>
      </c>
      <c r="H65" s="68">
        <v>0</v>
      </c>
      <c r="I65" s="68">
        <v>0</v>
      </c>
      <c r="J65" s="68">
        <v>0</v>
      </c>
      <c r="K65" s="68">
        <v>0</v>
      </c>
      <c r="L65" s="68">
        <v>0</v>
      </c>
      <c r="M65" s="68">
        <v>0</v>
      </c>
      <c r="N65" s="68">
        <v>0</v>
      </c>
      <c r="O65" s="68">
        <v>0</v>
      </c>
      <c r="P65" s="68">
        <v>0</v>
      </c>
      <c r="Q65" s="68">
        <v>0</v>
      </c>
      <c r="R65" s="68">
        <v>0</v>
      </c>
      <c r="S65" s="68">
        <v>0</v>
      </c>
      <c r="T65" s="68">
        <v>0</v>
      </c>
      <c r="U65" s="68">
        <v>0</v>
      </c>
      <c r="V65" s="68">
        <v>0</v>
      </c>
      <c r="W65" s="68">
        <v>0</v>
      </c>
      <c r="X65" s="68">
        <v>0</v>
      </c>
      <c r="Y65" s="68">
        <v>0</v>
      </c>
      <c r="Z65" s="68">
        <v>0</v>
      </c>
      <c r="AA65" s="68">
        <v>0</v>
      </c>
      <c r="AB65" s="68">
        <v>0</v>
      </c>
      <c r="AC65" s="68">
        <v>0.04</v>
      </c>
      <c r="AD65" s="68">
        <v>0</v>
      </c>
      <c r="AE65" s="68">
        <v>0</v>
      </c>
      <c r="AF65" s="68">
        <v>0</v>
      </c>
      <c r="AG65" s="68">
        <v>0</v>
      </c>
      <c r="AH65" s="68">
        <v>0</v>
      </c>
    </row>
    <row r="66" spans="1:34" ht="15.75" customHeight="1" x14ac:dyDescent="0.2">
      <c r="A66" s="67" t="s">
        <v>22</v>
      </c>
      <c r="B66" s="68" t="s">
        <v>1084</v>
      </c>
      <c r="C66" s="68" t="str">
        <f t="shared" si="0"/>
        <v>Crops</v>
      </c>
      <c r="D66" s="68">
        <v>0</v>
      </c>
      <c r="E66" s="68">
        <v>0</v>
      </c>
      <c r="F66" s="68">
        <v>0</v>
      </c>
      <c r="G66" s="68">
        <v>0</v>
      </c>
      <c r="H66" s="68">
        <v>0</v>
      </c>
      <c r="I66" s="68">
        <v>0</v>
      </c>
      <c r="J66" s="68">
        <v>0</v>
      </c>
      <c r="K66" s="68">
        <v>0</v>
      </c>
      <c r="L66" s="68">
        <v>0</v>
      </c>
      <c r="M66" s="68">
        <v>0</v>
      </c>
      <c r="N66" s="68">
        <v>0</v>
      </c>
      <c r="O66" s="68">
        <v>0</v>
      </c>
      <c r="P66" s="68">
        <v>0</v>
      </c>
      <c r="Q66" s="68">
        <v>0</v>
      </c>
      <c r="R66" s="68">
        <v>0</v>
      </c>
      <c r="S66" s="68">
        <v>0</v>
      </c>
      <c r="T66" s="68">
        <v>0</v>
      </c>
      <c r="U66" s="68">
        <v>0</v>
      </c>
      <c r="V66" s="68">
        <v>0</v>
      </c>
      <c r="W66" s="68">
        <v>0</v>
      </c>
      <c r="X66" s="68">
        <v>0</v>
      </c>
      <c r="Y66" s="68">
        <v>0</v>
      </c>
      <c r="Z66" s="68">
        <v>0</v>
      </c>
      <c r="AA66" s="68">
        <v>0</v>
      </c>
      <c r="AB66" s="68">
        <v>0</v>
      </c>
      <c r="AC66" s="68">
        <v>0</v>
      </c>
      <c r="AD66" s="68">
        <v>0</v>
      </c>
      <c r="AE66" s="68">
        <v>0</v>
      </c>
      <c r="AF66" s="68">
        <v>0</v>
      </c>
      <c r="AG66" s="68">
        <v>0</v>
      </c>
      <c r="AH66" s="68">
        <v>0</v>
      </c>
    </row>
    <row r="67" spans="1:34" ht="15.75" customHeight="1" x14ac:dyDescent="0.2">
      <c r="A67" s="67" t="s">
        <v>22</v>
      </c>
      <c r="B67" s="68" t="s">
        <v>1086</v>
      </c>
      <c r="C67" s="68" t="str">
        <f t="shared" si="0"/>
        <v>Livestock</v>
      </c>
      <c r="D67" s="68">
        <v>0.06</v>
      </c>
      <c r="E67" s="68">
        <v>0.06</v>
      </c>
      <c r="F67" s="68">
        <v>0.06</v>
      </c>
      <c r="G67" s="68">
        <v>7.0000000000000007E-2</v>
      </c>
      <c r="H67" s="68">
        <v>0.06</v>
      </c>
      <c r="I67" s="68">
        <v>0.06</v>
      </c>
      <c r="J67" s="68">
        <v>0.06</v>
      </c>
      <c r="K67" s="68">
        <v>0.06</v>
      </c>
      <c r="L67" s="68">
        <v>0.06</v>
      </c>
      <c r="M67" s="68">
        <v>0.06</v>
      </c>
      <c r="N67" s="68">
        <v>0.06</v>
      </c>
      <c r="O67" s="68">
        <v>0.06</v>
      </c>
      <c r="P67" s="68">
        <v>0.05</v>
      </c>
      <c r="Q67" s="68">
        <v>0.05</v>
      </c>
      <c r="R67" s="68">
        <v>0.05</v>
      </c>
      <c r="S67" s="68">
        <v>0.05</v>
      </c>
      <c r="T67" s="68">
        <v>0.05</v>
      </c>
      <c r="U67" s="68">
        <v>0.05</v>
      </c>
      <c r="V67" s="68">
        <v>0.05</v>
      </c>
      <c r="W67" s="68">
        <v>0.05</v>
      </c>
      <c r="X67" s="68">
        <v>0.05</v>
      </c>
      <c r="Y67" s="68">
        <v>0.04</v>
      </c>
      <c r="Z67" s="68">
        <v>0.04</v>
      </c>
      <c r="AA67" s="68">
        <v>0.04</v>
      </c>
      <c r="AB67" s="68">
        <v>0.04</v>
      </c>
      <c r="AC67" s="68">
        <v>0.04</v>
      </c>
      <c r="AD67" s="68">
        <v>0.04</v>
      </c>
      <c r="AE67" s="68">
        <v>0.04</v>
      </c>
      <c r="AF67" s="68">
        <v>0</v>
      </c>
      <c r="AG67" s="68">
        <v>0</v>
      </c>
      <c r="AH67" s="68">
        <v>0</v>
      </c>
    </row>
    <row r="68" spans="1:34" ht="15.75" customHeight="1" x14ac:dyDescent="0.2">
      <c r="A68" s="67" t="s">
        <v>22</v>
      </c>
      <c r="B68" s="68" t="s">
        <v>1087</v>
      </c>
      <c r="C68" s="68" t="str">
        <f t="shared" si="0"/>
        <v>Livestock</v>
      </c>
      <c r="D68" s="68">
        <v>0.04</v>
      </c>
      <c r="E68" s="68">
        <v>0.04</v>
      </c>
      <c r="F68" s="68">
        <v>0.04</v>
      </c>
      <c r="G68" s="68">
        <v>0.04</v>
      </c>
      <c r="H68" s="68">
        <v>0.04</v>
      </c>
      <c r="I68" s="68">
        <v>0.04</v>
      </c>
      <c r="J68" s="68">
        <v>0.04</v>
      </c>
      <c r="K68" s="68">
        <v>0.04</v>
      </c>
      <c r="L68" s="68">
        <v>0.04</v>
      </c>
      <c r="M68" s="68">
        <v>0.04</v>
      </c>
      <c r="N68" s="68">
        <v>0.04</v>
      </c>
      <c r="O68" s="68">
        <v>0.04</v>
      </c>
      <c r="P68" s="68">
        <v>0.04</v>
      </c>
      <c r="Q68" s="68">
        <v>0.04</v>
      </c>
      <c r="R68" s="68">
        <v>0.04</v>
      </c>
      <c r="S68" s="68">
        <v>0.04</v>
      </c>
      <c r="T68" s="68">
        <v>0.04</v>
      </c>
      <c r="U68" s="68">
        <v>0.04</v>
      </c>
      <c r="V68" s="68">
        <v>0.04</v>
      </c>
      <c r="W68" s="68">
        <v>0.04</v>
      </c>
      <c r="X68" s="68">
        <v>0.04</v>
      </c>
      <c r="Y68" s="68">
        <v>0.03</v>
      </c>
      <c r="Z68" s="68">
        <v>0.03</v>
      </c>
      <c r="AA68" s="68">
        <v>0.03</v>
      </c>
      <c r="AB68" s="68">
        <v>0.03</v>
      </c>
      <c r="AC68" s="68">
        <v>0.04</v>
      </c>
      <c r="AD68" s="68">
        <v>0.04</v>
      </c>
      <c r="AE68" s="68">
        <v>0.04</v>
      </c>
      <c r="AF68" s="68">
        <v>0</v>
      </c>
      <c r="AG68" s="68">
        <v>0</v>
      </c>
      <c r="AH68" s="68">
        <v>0</v>
      </c>
    </row>
    <row r="69" spans="1:34" ht="15.75" customHeight="1" x14ac:dyDescent="0.2">
      <c r="A69" s="67" t="s">
        <v>22</v>
      </c>
      <c r="B69" s="68" t="s">
        <v>1089</v>
      </c>
      <c r="C69" s="68" t="str">
        <f t="shared" si="0"/>
        <v>Crops</v>
      </c>
      <c r="D69" s="68">
        <v>0</v>
      </c>
      <c r="E69" s="68">
        <v>0</v>
      </c>
      <c r="F69" s="68">
        <v>0</v>
      </c>
      <c r="G69" s="68">
        <v>0</v>
      </c>
      <c r="H69" s="68">
        <v>0</v>
      </c>
      <c r="I69" s="68">
        <v>0</v>
      </c>
      <c r="J69" s="68">
        <v>0</v>
      </c>
      <c r="K69" s="68">
        <v>0</v>
      </c>
      <c r="L69" s="68">
        <v>0</v>
      </c>
      <c r="M69" s="68">
        <v>0</v>
      </c>
      <c r="N69" s="68">
        <v>0</v>
      </c>
      <c r="O69" s="68">
        <v>0</v>
      </c>
      <c r="P69" s="68">
        <v>0</v>
      </c>
      <c r="Q69" s="68">
        <v>0</v>
      </c>
      <c r="R69" s="68">
        <v>0</v>
      </c>
      <c r="S69" s="68">
        <v>0</v>
      </c>
      <c r="T69" s="68">
        <v>0</v>
      </c>
      <c r="U69" s="68">
        <v>0</v>
      </c>
      <c r="V69" s="68">
        <v>0</v>
      </c>
      <c r="W69" s="68">
        <v>0</v>
      </c>
      <c r="X69" s="68">
        <v>0</v>
      </c>
      <c r="Y69" s="68">
        <v>0</v>
      </c>
      <c r="Z69" s="68">
        <v>0</v>
      </c>
      <c r="AA69" s="68">
        <v>0</v>
      </c>
      <c r="AB69" s="68">
        <v>0</v>
      </c>
      <c r="AC69" s="68">
        <v>0</v>
      </c>
      <c r="AD69" s="68">
        <v>0</v>
      </c>
      <c r="AE69" s="68">
        <v>0</v>
      </c>
      <c r="AF69" s="68">
        <v>0</v>
      </c>
      <c r="AG69" s="68">
        <v>0</v>
      </c>
      <c r="AH69" s="68">
        <v>0</v>
      </c>
    </row>
    <row r="70" spans="1:34" ht="15.75" customHeight="1" x14ac:dyDescent="0.2">
      <c r="A70" s="67" t="s">
        <v>22</v>
      </c>
      <c r="B70" s="68" t="s">
        <v>1090</v>
      </c>
      <c r="C70" s="68" t="str">
        <f t="shared" si="0"/>
        <v>Crops</v>
      </c>
      <c r="D70" s="68">
        <v>0</v>
      </c>
      <c r="E70" s="68">
        <v>0</v>
      </c>
      <c r="F70" s="68">
        <v>0</v>
      </c>
      <c r="G70" s="68">
        <v>0</v>
      </c>
      <c r="H70" s="68">
        <v>0</v>
      </c>
      <c r="I70" s="68">
        <v>0</v>
      </c>
      <c r="J70" s="68">
        <v>0</v>
      </c>
      <c r="K70" s="68">
        <v>0</v>
      </c>
      <c r="L70" s="68">
        <v>0</v>
      </c>
      <c r="M70" s="68">
        <v>0</v>
      </c>
      <c r="N70" s="68">
        <v>0</v>
      </c>
      <c r="O70" s="68">
        <v>0</v>
      </c>
      <c r="P70" s="68">
        <v>0</v>
      </c>
      <c r="Q70" s="68">
        <v>0</v>
      </c>
      <c r="R70" s="68">
        <v>0</v>
      </c>
      <c r="S70" s="68">
        <v>0</v>
      </c>
      <c r="T70" s="68">
        <v>0</v>
      </c>
      <c r="U70" s="68">
        <v>0</v>
      </c>
      <c r="V70" s="68">
        <v>0</v>
      </c>
      <c r="W70" s="68">
        <v>0</v>
      </c>
      <c r="X70" s="68">
        <v>0</v>
      </c>
      <c r="Y70" s="68">
        <v>0</v>
      </c>
      <c r="Z70" s="68">
        <v>0</v>
      </c>
      <c r="AA70" s="68">
        <v>0</v>
      </c>
      <c r="AB70" s="68">
        <v>0</v>
      </c>
      <c r="AC70" s="68">
        <v>0</v>
      </c>
      <c r="AD70" s="68">
        <v>0</v>
      </c>
      <c r="AE70" s="68">
        <v>0</v>
      </c>
      <c r="AF70" s="68">
        <v>0</v>
      </c>
      <c r="AG70" s="68">
        <v>0</v>
      </c>
      <c r="AH70" s="68">
        <v>0</v>
      </c>
    </row>
    <row r="71" spans="1:34" ht="15.75" customHeight="1" x14ac:dyDescent="0.2">
      <c r="A71" s="67" t="s">
        <v>22</v>
      </c>
      <c r="B71" s="68" t="s">
        <v>1091</v>
      </c>
      <c r="C71" s="68" t="str">
        <f t="shared" si="0"/>
        <v>Livestock</v>
      </c>
      <c r="D71" s="68">
        <v>0.15</v>
      </c>
      <c r="E71" s="68">
        <v>0.15</v>
      </c>
      <c r="F71" s="68">
        <v>0.16</v>
      </c>
      <c r="G71" s="68">
        <v>0.16</v>
      </c>
      <c r="H71" s="68">
        <v>0.17</v>
      </c>
      <c r="I71" s="68">
        <v>0.17</v>
      </c>
      <c r="J71" s="68">
        <v>0.17</v>
      </c>
      <c r="K71" s="68">
        <v>0.16</v>
      </c>
      <c r="L71" s="68">
        <v>0.16</v>
      </c>
      <c r="M71" s="68">
        <v>0.16</v>
      </c>
      <c r="N71" s="68">
        <v>0.15</v>
      </c>
      <c r="O71" s="68">
        <v>0.16</v>
      </c>
      <c r="P71" s="68">
        <v>0.15</v>
      </c>
      <c r="Q71" s="68">
        <v>0.16</v>
      </c>
      <c r="R71" s="68">
        <v>0.15</v>
      </c>
      <c r="S71" s="68">
        <v>0.14000000000000001</v>
      </c>
      <c r="T71" s="68">
        <v>0.14000000000000001</v>
      </c>
      <c r="U71" s="68">
        <v>0.14000000000000001</v>
      </c>
      <c r="V71" s="68">
        <v>0.14000000000000001</v>
      </c>
      <c r="W71" s="68">
        <v>0.13</v>
      </c>
      <c r="X71" s="68">
        <v>0.13</v>
      </c>
      <c r="Y71" s="68">
        <v>0.13</v>
      </c>
      <c r="Z71" s="68">
        <v>0.12</v>
      </c>
      <c r="AA71" s="68">
        <v>0.12</v>
      </c>
      <c r="AB71" s="68">
        <v>0.14000000000000001</v>
      </c>
      <c r="AC71" s="68">
        <v>0.14000000000000001</v>
      </c>
      <c r="AD71" s="68">
        <v>0.14000000000000001</v>
      </c>
      <c r="AE71" s="68">
        <v>0.15</v>
      </c>
      <c r="AF71" s="68">
        <v>0</v>
      </c>
      <c r="AG71" s="68">
        <v>0</v>
      </c>
      <c r="AH71" s="68">
        <v>0</v>
      </c>
    </row>
    <row r="72" spans="1:34" ht="15.75" customHeight="1" x14ac:dyDescent="0.2">
      <c r="A72" s="67" t="s">
        <v>22</v>
      </c>
      <c r="B72" s="68" t="s">
        <v>1092</v>
      </c>
      <c r="C72" s="68" t="str">
        <f t="shared" si="0"/>
        <v>Crops</v>
      </c>
      <c r="D72" s="68">
        <v>0.36</v>
      </c>
      <c r="E72" s="68">
        <v>0.4</v>
      </c>
      <c r="F72" s="68">
        <v>0.37</v>
      </c>
      <c r="G72" s="68">
        <v>0.34</v>
      </c>
      <c r="H72" s="68">
        <v>0.39</v>
      </c>
      <c r="I72" s="68">
        <v>0.34</v>
      </c>
      <c r="J72" s="68">
        <v>0.4</v>
      </c>
      <c r="K72" s="68">
        <v>0.37</v>
      </c>
      <c r="L72" s="68">
        <v>0.37</v>
      </c>
      <c r="M72" s="68">
        <v>0.35</v>
      </c>
      <c r="N72" s="68">
        <v>0.4</v>
      </c>
      <c r="O72" s="68">
        <v>0.38</v>
      </c>
      <c r="P72" s="68">
        <v>0.32</v>
      </c>
      <c r="Q72" s="68">
        <v>0.33</v>
      </c>
      <c r="R72" s="68">
        <v>0.37</v>
      </c>
      <c r="S72" s="68">
        <v>0.3</v>
      </c>
      <c r="T72" s="68">
        <v>0.32</v>
      </c>
      <c r="U72" s="68">
        <v>0.3</v>
      </c>
      <c r="V72" s="68">
        <v>0.33</v>
      </c>
      <c r="W72" s="68">
        <v>0.36</v>
      </c>
      <c r="X72" s="68">
        <v>0.34</v>
      </c>
      <c r="Y72" s="68">
        <v>0.34</v>
      </c>
      <c r="Z72" s="68">
        <v>0.34</v>
      </c>
      <c r="AA72" s="68">
        <v>0.35</v>
      </c>
      <c r="AB72" s="68">
        <v>0.4</v>
      </c>
      <c r="AC72" s="68">
        <v>0.38</v>
      </c>
      <c r="AD72" s="68">
        <v>0.38</v>
      </c>
      <c r="AE72" s="68">
        <v>0.36</v>
      </c>
      <c r="AF72" s="68">
        <v>0</v>
      </c>
      <c r="AG72" s="68">
        <v>0</v>
      </c>
      <c r="AH72" s="68">
        <v>0</v>
      </c>
    </row>
    <row r="73" spans="1:34" ht="15.75" customHeight="1" x14ac:dyDescent="0.2">
      <c r="A73" s="67" t="s">
        <v>22</v>
      </c>
      <c r="B73" s="68" t="s">
        <v>1093</v>
      </c>
      <c r="C73" s="68" t="str">
        <f t="shared" si="0"/>
        <v>Crops</v>
      </c>
      <c r="D73" s="68">
        <v>0</v>
      </c>
      <c r="E73" s="68">
        <v>0</v>
      </c>
      <c r="F73" s="68">
        <v>0</v>
      </c>
      <c r="G73" s="68">
        <v>0</v>
      </c>
      <c r="H73" s="68">
        <v>0</v>
      </c>
      <c r="I73" s="68">
        <v>0</v>
      </c>
      <c r="J73" s="68">
        <v>0</v>
      </c>
      <c r="K73" s="68">
        <v>0</v>
      </c>
      <c r="L73" s="68">
        <v>0</v>
      </c>
      <c r="M73" s="68">
        <v>0</v>
      </c>
      <c r="N73" s="68">
        <v>0</v>
      </c>
      <c r="O73" s="68">
        <v>0</v>
      </c>
      <c r="P73" s="68">
        <v>0</v>
      </c>
      <c r="Q73" s="68">
        <v>0</v>
      </c>
      <c r="R73" s="68">
        <v>0</v>
      </c>
      <c r="S73" s="68">
        <v>0</v>
      </c>
      <c r="T73" s="68">
        <v>0</v>
      </c>
      <c r="U73" s="68">
        <v>0</v>
      </c>
      <c r="V73" s="68">
        <v>0</v>
      </c>
      <c r="W73" s="68">
        <v>0</v>
      </c>
      <c r="X73" s="68">
        <v>0</v>
      </c>
      <c r="Y73" s="68">
        <v>0</v>
      </c>
      <c r="Z73" s="68">
        <v>0</v>
      </c>
      <c r="AA73" s="68">
        <v>0</v>
      </c>
      <c r="AB73" s="68">
        <v>0</v>
      </c>
      <c r="AC73" s="68">
        <v>0</v>
      </c>
      <c r="AD73" s="68">
        <v>0</v>
      </c>
      <c r="AE73" s="68">
        <v>0</v>
      </c>
      <c r="AF73" s="68">
        <v>0</v>
      </c>
      <c r="AG73" s="68">
        <v>0</v>
      </c>
      <c r="AH73" s="68">
        <v>0</v>
      </c>
    </row>
    <row r="74" spans="1:34" ht="15.75" customHeight="1" x14ac:dyDescent="0.2">
      <c r="A74" s="67" t="s">
        <v>25</v>
      </c>
      <c r="B74" s="68" t="s">
        <v>1082</v>
      </c>
      <c r="C74" s="68" t="str">
        <f t="shared" si="0"/>
        <v>Crops</v>
      </c>
      <c r="D74" s="68">
        <v>0.42</v>
      </c>
      <c r="E74" s="68">
        <v>0.35</v>
      </c>
      <c r="F74" s="68">
        <v>0.36</v>
      </c>
      <c r="G74" s="68">
        <v>0.3</v>
      </c>
      <c r="H74" s="68">
        <v>0.24</v>
      </c>
      <c r="I74" s="68">
        <v>0.24</v>
      </c>
      <c r="J74" s="68">
        <v>0.14000000000000001</v>
      </c>
      <c r="K74" s="68">
        <v>0.22</v>
      </c>
      <c r="L74" s="68">
        <v>0</v>
      </c>
      <c r="M74" s="68">
        <v>0.18</v>
      </c>
      <c r="N74" s="68">
        <v>0.22</v>
      </c>
      <c r="O74" s="68">
        <v>0.08</v>
      </c>
      <c r="P74" s="68">
        <v>0.1</v>
      </c>
      <c r="Q74" s="68">
        <v>0.1</v>
      </c>
      <c r="R74" s="68">
        <v>0.15</v>
      </c>
      <c r="S74" s="68">
        <v>0.21</v>
      </c>
      <c r="T74" s="68">
        <v>0.12</v>
      </c>
      <c r="U74" s="68">
        <v>0.2</v>
      </c>
      <c r="V74" s="68">
        <v>0.14000000000000001</v>
      </c>
      <c r="W74" s="68">
        <v>0</v>
      </c>
      <c r="X74" s="68">
        <v>0.24</v>
      </c>
      <c r="Y74" s="68">
        <v>0.11</v>
      </c>
      <c r="Z74" s="68">
        <v>0.1</v>
      </c>
      <c r="AA74" s="68">
        <v>0.22</v>
      </c>
      <c r="AB74" s="68">
        <v>0.2</v>
      </c>
      <c r="AC74" s="68">
        <v>0.16</v>
      </c>
      <c r="AD74" s="68">
        <v>0.06</v>
      </c>
      <c r="AE74" s="68">
        <v>0.06</v>
      </c>
      <c r="AF74" s="68">
        <v>0</v>
      </c>
      <c r="AG74" s="68">
        <v>0</v>
      </c>
      <c r="AH74" s="68">
        <v>0</v>
      </c>
    </row>
    <row r="75" spans="1:34" ht="15.75" customHeight="1" x14ac:dyDescent="0.2">
      <c r="A75" s="67" t="s">
        <v>25</v>
      </c>
      <c r="B75" s="68" t="s">
        <v>1084</v>
      </c>
      <c r="C75" s="68" t="str">
        <f t="shared" si="0"/>
        <v>Crops</v>
      </c>
      <c r="D75" s="68">
        <v>0</v>
      </c>
      <c r="E75" s="68">
        <v>0.01</v>
      </c>
      <c r="F75" s="68">
        <v>0.01</v>
      </c>
      <c r="G75" s="68">
        <v>0.01</v>
      </c>
      <c r="H75" s="68">
        <v>0.01</v>
      </c>
      <c r="I75" s="68">
        <v>0.01</v>
      </c>
      <c r="J75" s="68">
        <v>0.01</v>
      </c>
      <c r="K75" s="68">
        <v>0.01</v>
      </c>
      <c r="L75" s="68">
        <v>0.01</v>
      </c>
      <c r="M75" s="68">
        <v>0.01</v>
      </c>
      <c r="N75" s="68">
        <v>0.01</v>
      </c>
      <c r="O75" s="68">
        <v>0.01</v>
      </c>
      <c r="P75" s="68">
        <v>0.01</v>
      </c>
      <c r="Q75" s="68">
        <v>0.01</v>
      </c>
      <c r="R75" s="68">
        <v>0.01</v>
      </c>
      <c r="S75" s="68">
        <v>0.01</v>
      </c>
      <c r="T75" s="68">
        <v>0</v>
      </c>
      <c r="U75" s="68">
        <v>0.01</v>
      </c>
      <c r="V75" s="68">
        <v>0</v>
      </c>
      <c r="W75" s="68">
        <v>0</v>
      </c>
      <c r="X75" s="68">
        <v>0.01</v>
      </c>
      <c r="Y75" s="68">
        <v>0</v>
      </c>
      <c r="Z75" s="68">
        <v>0</v>
      </c>
      <c r="AA75" s="68">
        <v>0.01</v>
      </c>
      <c r="AB75" s="68">
        <v>0.01</v>
      </c>
      <c r="AC75" s="68">
        <v>0.01</v>
      </c>
      <c r="AD75" s="68">
        <v>0.01</v>
      </c>
      <c r="AE75" s="68">
        <v>0.01</v>
      </c>
      <c r="AF75" s="68">
        <v>0</v>
      </c>
      <c r="AG75" s="68">
        <v>0</v>
      </c>
      <c r="AH75" s="68">
        <v>0</v>
      </c>
    </row>
    <row r="76" spans="1:34" ht="15.75" customHeight="1" x14ac:dyDescent="0.2">
      <c r="A76" s="67" t="s">
        <v>25</v>
      </c>
      <c r="B76" s="68" t="s">
        <v>1086</v>
      </c>
      <c r="C76" s="68" t="str">
        <f t="shared" si="0"/>
        <v>Livestock</v>
      </c>
      <c r="D76" s="68">
        <v>3.5</v>
      </c>
      <c r="E76" s="68">
        <v>3.5</v>
      </c>
      <c r="F76" s="68">
        <v>3.55</v>
      </c>
      <c r="G76" s="68">
        <v>3.62</v>
      </c>
      <c r="H76" s="68">
        <v>3.73</v>
      </c>
      <c r="I76" s="68">
        <v>3.8</v>
      </c>
      <c r="J76" s="68">
        <v>3.7</v>
      </c>
      <c r="K76" s="68">
        <v>3.64</v>
      </c>
      <c r="L76" s="68">
        <v>3.48</v>
      </c>
      <c r="M76" s="68">
        <v>3.4</v>
      </c>
      <c r="N76" s="68">
        <v>3.39</v>
      </c>
      <c r="O76" s="68">
        <v>3.34</v>
      </c>
      <c r="P76" s="68">
        <v>3.29</v>
      </c>
      <c r="Q76" s="68">
        <v>3.28</v>
      </c>
      <c r="R76" s="68">
        <v>3.28</v>
      </c>
      <c r="S76" s="68">
        <v>3.25</v>
      </c>
      <c r="T76" s="68">
        <v>3.21</v>
      </c>
      <c r="U76" s="68">
        <v>3.3</v>
      </c>
      <c r="V76" s="68">
        <v>3.24</v>
      </c>
      <c r="W76" s="68">
        <v>3.23</v>
      </c>
      <c r="X76" s="68">
        <v>3.25</v>
      </c>
      <c r="Y76" s="68">
        <v>3.16</v>
      </c>
      <c r="Z76" s="68">
        <v>3.28</v>
      </c>
      <c r="AA76" s="68">
        <v>3.3</v>
      </c>
      <c r="AB76" s="68">
        <v>3.18</v>
      </c>
      <c r="AC76" s="68">
        <v>3.21</v>
      </c>
      <c r="AD76" s="68">
        <v>3.19</v>
      </c>
      <c r="AE76" s="68">
        <v>3.2</v>
      </c>
      <c r="AF76" s="68">
        <v>0</v>
      </c>
      <c r="AG76" s="68">
        <v>0</v>
      </c>
      <c r="AH76" s="68">
        <v>0</v>
      </c>
    </row>
    <row r="77" spans="1:34" ht="15.75" customHeight="1" x14ac:dyDescent="0.2">
      <c r="A77" s="67" t="s">
        <v>25</v>
      </c>
      <c r="B77" s="68" t="s">
        <v>1087</v>
      </c>
      <c r="C77" s="68" t="str">
        <f t="shared" si="0"/>
        <v>Livestock</v>
      </c>
      <c r="D77" s="68">
        <v>0.8</v>
      </c>
      <c r="E77" s="68">
        <v>0.79</v>
      </c>
      <c r="F77" s="68">
        <v>0.77</v>
      </c>
      <c r="G77" s="68">
        <v>0.81</v>
      </c>
      <c r="H77" s="68">
        <v>0.84</v>
      </c>
      <c r="I77" s="68">
        <v>0.82</v>
      </c>
      <c r="J77" s="68">
        <v>0.8</v>
      </c>
      <c r="K77" s="68">
        <v>0.85</v>
      </c>
      <c r="L77" s="68">
        <v>0.88</v>
      </c>
      <c r="M77" s="68">
        <v>0.85</v>
      </c>
      <c r="N77" s="68">
        <v>0.85</v>
      </c>
      <c r="O77" s="68">
        <v>0.86</v>
      </c>
      <c r="P77" s="68">
        <v>0.81</v>
      </c>
      <c r="Q77" s="68">
        <v>0.81</v>
      </c>
      <c r="R77" s="68">
        <v>0.79</v>
      </c>
      <c r="S77" s="68">
        <v>0.8</v>
      </c>
      <c r="T77" s="68">
        <v>0.8</v>
      </c>
      <c r="U77" s="68">
        <v>0.84</v>
      </c>
      <c r="V77" s="68">
        <v>0.76</v>
      </c>
      <c r="W77" s="68">
        <v>0.78</v>
      </c>
      <c r="X77" s="68">
        <v>0.74</v>
      </c>
      <c r="Y77" s="68">
        <v>0.78</v>
      </c>
      <c r="Z77" s="68">
        <v>0.77</v>
      </c>
      <c r="AA77" s="68">
        <v>0.8</v>
      </c>
      <c r="AB77" s="68">
        <v>0.8</v>
      </c>
      <c r="AC77" s="68">
        <v>0.87</v>
      </c>
      <c r="AD77" s="68">
        <v>0.78</v>
      </c>
      <c r="AE77" s="68">
        <v>0.75</v>
      </c>
      <c r="AF77" s="68">
        <v>0</v>
      </c>
      <c r="AG77" s="68">
        <v>0</v>
      </c>
      <c r="AH77" s="68">
        <v>0</v>
      </c>
    </row>
    <row r="78" spans="1:34" ht="15.75" customHeight="1" x14ac:dyDescent="0.2">
      <c r="A78" s="67" t="s">
        <v>25</v>
      </c>
      <c r="B78" s="68" t="s">
        <v>1089</v>
      </c>
      <c r="C78" s="68" t="str">
        <f t="shared" si="0"/>
        <v>Crops</v>
      </c>
      <c r="D78" s="68">
        <v>0.08</v>
      </c>
      <c r="E78" s="68">
        <v>0.13</v>
      </c>
      <c r="F78" s="68">
        <v>0.14000000000000001</v>
      </c>
      <c r="G78" s="68">
        <v>0.14000000000000001</v>
      </c>
      <c r="H78" s="68">
        <v>0.15</v>
      </c>
      <c r="I78" s="68">
        <v>0.15</v>
      </c>
      <c r="J78" s="68">
        <v>0.14000000000000001</v>
      </c>
      <c r="K78" s="68">
        <v>0.12</v>
      </c>
      <c r="L78" s="68">
        <v>0.13</v>
      </c>
      <c r="M78" s="68">
        <v>0.11</v>
      </c>
      <c r="N78" s="68">
        <v>0.12</v>
      </c>
      <c r="O78" s="68">
        <v>7.0000000000000007E-2</v>
      </c>
      <c r="P78" s="68">
        <v>0.08</v>
      </c>
      <c r="Q78" s="68">
        <v>0.04</v>
      </c>
      <c r="R78" s="68">
        <v>0.06</v>
      </c>
      <c r="S78" s="68">
        <v>7.0000000000000007E-2</v>
      </c>
      <c r="T78" s="68">
        <v>7.0000000000000007E-2</v>
      </c>
      <c r="U78" s="68">
        <v>0.1</v>
      </c>
      <c r="V78" s="68">
        <v>0.08</v>
      </c>
      <c r="W78" s="68">
        <v>0.09</v>
      </c>
      <c r="X78" s="68">
        <v>0.08</v>
      </c>
      <c r="Y78" s="68">
        <v>0.13</v>
      </c>
      <c r="Z78" s="68">
        <v>0.09</v>
      </c>
      <c r="AA78" s="68">
        <v>0.09</v>
      </c>
      <c r="AB78" s="68">
        <v>0.09</v>
      </c>
      <c r="AC78" s="68">
        <v>0.09</v>
      </c>
      <c r="AD78" s="68">
        <v>0.09</v>
      </c>
      <c r="AE78" s="68">
        <v>0.09</v>
      </c>
      <c r="AF78" s="68">
        <v>0</v>
      </c>
      <c r="AG78" s="68">
        <v>0</v>
      </c>
      <c r="AH78" s="68">
        <v>0</v>
      </c>
    </row>
    <row r="79" spans="1:34" ht="15.75" customHeight="1" x14ac:dyDescent="0.2">
      <c r="A79" s="67" t="s">
        <v>25</v>
      </c>
      <c r="B79" s="68" t="s">
        <v>1090</v>
      </c>
      <c r="C79" s="68" t="str">
        <f t="shared" si="0"/>
        <v>Crops</v>
      </c>
      <c r="D79" s="68">
        <v>7.0000000000000007E-2</v>
      </c>
      <c r="E79" s="68">
        <v>7.0000000000000007E-2</v>
      </c>
      <c r="F79" s="68">
        <v>0.06</v>
      </c>
      <c r="G79" s="68">
        <v>7.0000000000000007E-2</v>
      </c>
      <c r="H79" s="68">
        <v>0.06</v>
      </c>
      <c r="I79" s="68">
        <v>0.06</v>
      </c>
      <c r="J79" s="68">
        <v>0.06</v>
      </c>
      <c r="K79" s="68">
        <v>7.0000000000000007E-2</v>
      </c>
      <c r="L79" s="68">
        <v>7.0000000000000007E-2</v>
      </c>
      <c r="M79" s="68">
        <v>7.0000000000000007E-2</v>
      </c>
      <c r="N79" s="68">
        <v>7.0000000000000007E-2</v>
      </c>
      <c r="O79" s="68">
        <v>7.0000000000000007E-2</v>
      </c>
      <c r="P79" s="68">
        <v>7.0000000000000007E-2</v>
      </c>
      <c r="Q79" s="68">
        <v>0.12</v>
      </c>
      <c r="R79" s="68">
        <v>0.06</v>
      </c>
      <c r="S79" s="68">
        <v>0.03</v>
      </c>
      <c r="T79" s="68">
        <v>0.08</v>
      </c>
      <c r="U79" s="68">
        <v>0.03</v>
      </c>
      <c r="V79" s="68">
        <v>0.06</v>
      </c>
      <c r="W79" s="68">
        <v>0.06</v>
      </c>
      <c r="X79" s="68">
        <v>0.05</v>
      </c>
      <c r="Y79" s="68">
        <v>0.06</v>
      </c>
      <c r="Z79" s="68">
        <v>7.0000000000000007E-2</v>
      </c>
      <c r="AA79" s="68">
        <v>0.06</v>
      </c>
      <c r="AB79" s="68">
        <v>7.0000000000000007E-2</v>
      </c>
      <c r="AC79" s="68">
        <v>7.0000000000000007E-2</v>
      </c>
      <c r="AD79" s="68">
        <v>7.0000000000000007E-2</v>
      </c>
      <c r="AE79" s="68">
        <v>7.0000000000000007E-2</v>
      </c>
      <c r="AF79" s="68">
        <v>0</v>
      </c>
      <c r="AG79" s="68">
        <v>0</v>
      </c>
      <c r="AH79" s="68">
        <v>0</v>
      </c>
    </row>
    <row r="80" spans="1:34" ht="15.75" customHeight="1" x14ac:dyDescent="0.2">
      <c r="A80" s="67" t="s">
        <v>25</v>
      </c>
      <c r="B80" s="68" t="s">
        <v>1091</v>
      </c>
      <c r="C80" s="68" t="str">
        <f t="shared" si="0"/>
        <v>Livestock</v>
      </c>
      <c r="D80" s="68">
        <v>0.14000000000000001</v>
      </c>
      <c r="E80" s="68">
        <v>0.13</v>
      </c>
      <c r="F80" s="68">
        <v>0.13</v>
      </c>
      <c r="G80" s="68">
        <v>0.14000000000000001</v>
      </c>
      <c r="H80" s="68">
        <v>0.14000000000000001</v>
      </c>
      <c r="I80" s="68">
        <v>0.15</v>
      </c>
      <c r="J80" s="68">
        <v>0.14000000000000001</v>
      </c>
      <c r="K80" s="68">
        <v>0.14000000000000001</v>
      </c>
      <c r="L80" s="68">
        <v>0.13</v>
      </c>
      <c r="M80" s="68">
        <v>0.13</v>
      </c>
      <c r="N80" s="68">
        <v>0.12</v>
      </c>
      <c r="O80" s="68">
        <v>0.12</v>
      </c>
      <c r="P80" s="68">
        <v>0.12</v>
      </c>
      <c r="Q80" s="68">
        <v>0.1</v>
      </c>
      <c r="R80" s="68">
        <v>0.09</v>
      </c>
      <c r="S80" s="68">
        <v>0.09</v>
      </c>
      <c r="T80" s="68">
        <v>0.09</v>
      </c>
      <c r="U80" s="68">
        <v>0.08</v>
      </c>
      <c r="V80" s="68">
        <v>0.08</v>
      </c>
      <c r="W80" s="68">
        <v>7.0000000000000007E-2</v>
      </c>
      <c r="X80" s="68">
        <v>7.0000000000000007E-2</v>
      </c>
      <c r="Y80" s="68">
        <v>0.08</v>
      </c>
      <c r="Z80" s="68">
        <v>0.08</v>
      </c>
      <c r="AA80" s="68">
        <v>0.08</v>
      </c>
      <c r="AB80" s="68">
        <v>0.08</v>
      </c>
      <c r="AC80" s="68">
        <v>0.08</v>
      </c>
      <c r="AD80" s="68">
        <v>0.08</v>
      </c>
      <c r="AE80" s="68">
        <v>0.08</v>
      </c>
      <c r="AF80" s="68">
        <v>0</v>
      </c>
      <c r="AG80" s="68">
        <v>0</v>
      </c>
      <c r="AH80" s="68">
        <v>0</v>
      </c>
    </row>
    <row r="81" spans="1:34" ht="15.75" customHeight="1" x14ac:dyDescent="0.2">
      <c r="A81" s="67" t="s">
        <v>25</v>
      </c>
      <c r="B81" s="68" t="s">
        <v>1092</v>
      </c>
      <c r="C81" s="68" t="str">
        <f t="shared" si="0"/>
        <v>Crops</v>
      </c>
      <c r="D81" s="68">
        <v>3.63</v>
      </c>
      <c r="E81" s="68">
        <v>3.61</v>
      </c>
      <c r="F81" s="68">
        <v>3.71</v>
      </c>
      <c r="G81" s="68">
        <v>3.73</v>
      </c>
      <c r="H81" s="68">
        <v>3.73</v>
      </c>
      <c r="I81" s="68">
        <v>3.76</v>
      </c>
      <c r="J81" s="68">
        <v>3.75</v>
      </c>
      <c r="K81" s="68">
        <v>3.67</v>
      </c>
      <c r="L81" s="68">
        <v>3.54</v>
      </c>
      <c r="M81" s="68">
        <v>3.64</v>
      </c>
      <c r="N81" s="68">
        <v>3.67</v>
      </c>
      <c r="O81" s="68">
        <v>3.52</v>
      </c>
      <c r="P81" s="68">
        <v>3.44</v>
      </c>
      <c r="Q81" s="68">
        <v>3.42</v>
      </c>
      <c r="R81" s="68">
        <v>3.41</v>
      </c>
      <c r="S81" s="68">
        <v>3.45</v>
      </c>
      <c r="T81" s="68">
        <v>3.47</v>
      </c>
      <c r="U81" s="68">
        <v>3.42</v>
      </c>
      <c r="V81" s="68">
        <v>3.2</v>
      </c>
      <c r="W81" s="68">
        <v>3.18</v>
      </c>
      <c r="X81" s="68">
        <v>3.26</v>
      </c>
      <c r="Y81" s="68">
        <v>3.12</v>
      </c>
      <c r="Z81" s="68">
        <v>3.22</v>
      </c>
      <c r="AA81" s="68">
        <v>3.21</v>
      </c>
      <c r="AB81" s="68">
        <v>3.19</v>
      </c>
      <c r="AC81" s="68">
        <v>3.21</v>
      </c>
      <c r="AD81" s="68">
        <v>3.17</v>
      </c>
      <c r="AE81" s="68">
        <v>2.9</v>
      </c>
      <c r="AF81" s="68">
        <v>0</v>
      </c>
      <c r="AG81" s="68">
        <v>0</v>
      </c>
      <c r="AH81" s="68">
        <v>0</v>
      </c>
    </row>
    <row r="82" spans="1:34" ht="15.75" customHeight="1" x14ac:dyDescent="0.2">
      <c r="A82" s="67" t="s">
        <v>25</v>
      </c>
      <c r="B82" s="68" t="s">
        <v>1093</v>
      </c>
      <c r="C82" s="68" t="str">
        <f t="shared" si="0"/>
        <v>Crops</v>
      </c>
      <c r="D82" s="68">
        <v>0.01</v>
      </c>
      <c r="E82" s="68">
        <v>0.01</v>
      </c>
      <c r="F82" s="68">
        <v>0.01</v>
      </c>
      <c r="G82" s="68">
        <v>0.01</v>
      </c>
      <c r="H82" s="68">
        <v>0.01</v>
      </c>
      <c r="I82" s="68">
        <v>0.01</v>
      </c>
      <c r="J82" s="68">
        <v>0.01</v>
      </c>
      <c r="K82" s="68">
        <v>0.01</v>
      </c>
      <c r="L82" s="68">
        <v>0.02</v>
      </c>
      <c r="M82" s="68">
        <v>0.01</v>
      </c>
      <c r="N82" s="68">
        <v>0.01</v>
      </c>
      <c r="O82" s="68">
        <v>0.01</v>
      </c>
      <c r="P82" s="68">
        <v>0.01</v>
      </c>
      <c r="Q82" s="68">
        <v>0.02</v>
      </c>
      <c r="R82" s="68">
        <v>0.01</v>
      </c>
      <c r="S82" s="68">
        <v>0.01</v>
      </c>
      <c r="T82" s="68">
        <v>0.01</v>
      </c>
      <c r="U82" s="68">
        <v>0.01</v>
      </c>
      <c r="V82" s="68">
        <v>0.01</v>
      </c>
      <c r="W82" s="68">
        <v>0.01</v>
      </c>
      <c r="X82" s="68">
        <v>0.01</v>
      </c>
      <c r="Y82" s="68">
        <v>0.01</v>
      </c>
      <c r="Z82" s="68">
        <v>0.01</v>
      </c>
      <c r="AA82" s="68">
        <v>0.01</v>
      </c>
      <c r="AB82" s="68">
        <v>0.01</v>
      </c>
      <c r="AC82" s="68">
        <v>0.02</v>
      </c>
      <c r="AD82" s="68">
        <v>0.01</v>
      </c>
      <c r="AE82" s="68">
        <v>0.01</v>
      </c>
      <c r="AF82" s="68">
        <v>0</v>
      </c>
      <c r="AG82" s="68">
        <v>0</v>
      </c>
      <c r="AH82" s="68">
        <v>0</v>
      </c>
    </row>
    <row r="83" spans="1:34" ht="15.75" customHeight="1" x14ac:dyDescent="0.2">
      <c r="A83" s="67" t="s">
        <v>27</v>
      </c>
      <c r="B83" s="68" t="s">
        <v>1082</v>
      </c>
      <c r="C83" s="68" t="str">
        <f t="shared" si="0"/>
        <v>Crops</v>
      </c>
      <c r="D83" s="68">
        <v>0</v>
      </c>
      <c r="E83" s="68">
        <v>0</v>
      </c>
      <c r="F83" s="68">
        <v>0</v>
      </c>
      <c r="G83" s="68">
        <v>0</v>
      </c>
      <c r="H83" s="68">
        <v>0</v>
      </c>
      <c r="I83" s="68">
        <v>0</v>
      </c>
      <c r="J83" s="68">
        <v>0</v>
      </c>
      <c r="K83" s="68">
        <v>0</v>
      </c>
      <c r="L83" s="68">
        <v>0</v>
      </c>
      <c r="M83" s="68">
        <v>0</v>
      </c>
      <c r="N83" s="68">
        <v>0</v>
      </c>
      <c r="O83" s="68">
        <v>0</v>
      </c>
      <c r="P83" s="68">
        <v>0.06</v>
      </c>
      <c r="Q83" s="68">
        <v>0.01</v>
      </c>
      <c r="R83" s="68">
        <v>0.01</v>
      </c>
      <c r="S83" s="68">
        <v>0.03</v>
      </c>
      <c r="T83" s="68">
        <v>0.12</v>
      </c>
      <c r="U83" s="68">
        <v>0.1</v>
      </c>
      <c r="V83" s="68">
        <v>0</v>
      </c>
      <c r="W83" s="68">
        <v>0</v>
      </c>
      <c r="X83" s="68">
        <v>0.03</v>
      </c>
      <c r="Y83" s="68">
        <v>0.05</v>
      </c>
      <c r="Z83" s="68">
        <v>0</v>
      </c>
      <c r="AA83" s="68">
        <v>0</v>
      </c>
      <c r="AB83" s="68">
        <v>0</v>
      </c>
      <c r="AC83" s="68">
        <v>0</v>
      </c>
      <c r="AD83" s="68">
        <v>0</v>
      </c>
      <c r="AE83" s="68">
        <v>0</v>
      </c>
      <c r="AF83" s="68">
        <v>0</v>
      </c>
      <c r="AG83" s="68">
        <v>0</v>
      </c>
      <c r="AH83" s="68">
        <v>0</v>
      </c>
    </row>
    <row r="84" spans="1:34" ht="15.75" customHeight="1" x14ac:dyDescent="0.2">
      <c r="A84" s="67" t="s">
        <v>27</v>
      </c>
      <c r="B84" s="68" t="s">
        <v>1084</v>
      </c>
      <c r="C84" s="68" t="str">
        <f t="shared" si="0"/>
        <v>Crops</v>
      </c>
      <c r="D84" s="68">
        <v>0.01</v>
      </c>
      <c r="E84" s="68">
        <v>0</v>
      </c>
      <c r="F84" s="68">
        <v>0.01</v>
      </c>
      <c r="G84" s="68">
        <v>0.02</v>
      </c>
      <c r="H84" s="68">
        <v>0.01</v>
      </c>
      <c r="I84" s="68">
        <v>0.01</v>
      </c>
      <c r="J84" s="68">
        <v>0.02</v>
      </c>
      <c r="K84" s="68">
        <v>0.02</v>
      </c>
      <c r="L84" s="68">
        <v>0.01</v>
      </c>
      <c r="M84" s="68">
        <v>0.01</v>
      </c>
      <c r="N84" s="68">
        <v>0.01</v>
      </c>
      <c r="O84" s="68">
        <v>0.01</v>
      </c>
      <c r="P84" s="68">
        <v>0.01</v>
      </c>
      <c r="Q84" s="68">
        <v>0.01</v>
      </c>
      <c r="R84" s="68">
        <v>0.01</v>
      </c>
      <c r="S84" s="68">
        <v>0.01</v>
      </c>
      <c r="T84" s="68">
        <v>0.01</v>
      </c>
      <c r="U84" s="68">
        <v>0.02</v>
      </c>
      <c r="V84" s="68">
        <v>0.02</v>
      </c>
      <c r="W84" s="68">
        <v>0.04</v>
      </c>
      <c r="X84" s="68">
        <v>0.04</v>
      </c>
      <c r="Y84" s="68">
        <v>0.03</v>
      </c>
      <c r="Z84" s="68">
        <v>0.03</v>
      </c>
      <c r="AA84" s="68">
        <v>0.03</v>
      </c>
      <c r="AB84" s="68">
        <v>0.03</v>
      </c>
      <c r="AC84" s="68">
        <v>0.03</v>
      </c>
      <c r="AD84" s="68">
        <v>0.03</v>
      </c>
      <c r="AE84" s="68">
        <v>0.03</v>
      </c>
      <c r="AF84" s="68">
        <v>0</v>
      </c>
      <c r="AG84" s="68">
        <v>0</v>
      </c>
      <c r="AH84" s="68">
        <v>0</v>
      </c>
    </row>
    <row r="85" spans="1:34" ht="15.75" customHeight="1" x14ac:dyDescent="0.2">
      <c r="A85" s="67" t="s">
        <v>27</v>
      </c>
      <c r="B85" s="68" t="s">
        <v>1086</v>
      </c>
      <c r="C85" s="68" t="str">
        <f t="shared" si="0"/>
        <v>Livestock</v>
      </c>
      <c r="D85" s="68">
        <v>2.2799999999999998</v>
      </c>
      <c r="E85" s="68">
        <v>2.3199999999999998</v>
      </c>
      <c r="F85" s="68">
        <v>2.37</v>
      </c>
      <c r="G85" s="68">
        <v>2.41</v>
      </c>
      <c r="H85" s="68">
        <v>2.4700000000000002</v>
      </c>
      <c r="I85" s="68">
        <v>2.5099999999999998</v>
      </c>
      <c r="J85" s="68">
        <v>2.4500000000000002</v>
      </c>
      <c r="K85" s="68">
        <v>2.38</v>
      </c>
      <c r="L85" s="68">
        <v>2.2400000000000002</v>
      </c>
      <c r="M85" s="68">
        <v>2.2200000000000002</v>
      </c>
      <c r="N85" s="68">
        <v>2.21</v>
      </c>
      <c r="O85" s="68">
        <v>2.16</v>
      </c>
      <c r="P85" s="68">
        <v>2.12</v>
      </c>
      <c r="Q85" s="68">
        <v>2.2400000000000002</v>
      </c>
      <c r="R85" s="68">
        <v>2.1800000000000002</v>
      </c>
      <c r="S85" s="68">
        <v>2.15</v>
      </c>
      <c r="T85" s="68">
        <v>2.11</v>
      </c>
      <c r="U85" s="68">
        <v>2.1</v>
      </c>
      <c r="V85" s="68">
        <v>2.02</v>
      </c>
      <c r="W85" s="68">
        <v>1.97</v>
      </c>
      <c r="X85" s="68">
        <v>1.92</v>
      </c>
      <c r="Y85" s="68">
        <v>1.87</v>
      </c>
      <c r="Z85" s="68">
        <v>1.9</v>
      </c>
      <c r="AA85" s="68">
        <v>1.86</v>
      </c>
      <c r="AB85" s="68">
        <v>1.9</v>
      </c>
      <c r="AC85" s="68">
        <v>1.9</v>
      </c>
      <c r="AD85" s="68">
        <v>1.99</v>
      </c>
      <c r="AE85" s="68">
        <v>2</v>
      </c>
      <c r="AF85" s="68">
        <v>0</v>
      </c>
      <c r="AG85" s="68">
        <v>0</v>
      </c>
      <c r="AH85" s="68">
        <v>0</v>
      </c>
    </row>
    <row r="86" spans="1:34" ht="15.75" customHeight="1" x14ac:dyDescent="0.2">
      <c r="A86" s="67" t="s">
        <v>27</v>
      </c>
      <c r="B86" s="68" t="s">
        <v>1087</v>
      </c>
      <c r="C86" s="68" t="str">
        <f t="shared" si="0"/>
        <v>Livestock</v>
      </c>
      <c r="D86" s="68">
        <v>0.8</v>
      </c>
      <c r="E86" s="68">
        <v>0.82</v>
      </c>
      <c r="F86" s="68">
        <v>0.82</v>
      </c>
      <c r="G86" s="68">
        <v>0.86</v>
      </c>
      <c r="H86" s="68">
        <v>0.87</v>
      </c>
      <c r="I86" s="68">
        <v>0.83</v>
      </c>
      <c r="J86" s="68">
        <v>0.84</v>
      </c>
      <c r="K86" s="68">
        <v>0.85</v>
      </c>
      <c r="L86" s="68">
        <v>0.92</v>
      </c>
      <c r="M86" s="68">
        <v>0.92</v>
      </c>
      <c r="N86" s="68">
        <v>0.89</v>
      </c>
      <c r="O86" s="68">
        <v>0.9</v>
      </c>
      <c r="P86" s="68">
        <v>0.9</v>
      </c>
      <c r="Q86" s="68">
        <v>0.88</v>
      </c>
      <c r="R86" s="68">
        <v>0.87</v>
      </c>
      <c r="S86" s="68">
        <v>0.87</v>
      </c>
      <c r="T86" s="68">
        <v>0.84</v>
      </c>
      <c r="U86" s="68">
        <v>0.87</v>
      </c>
      <c r="V86" s="68">
        <v>0.84</v>
      </c>
      <c r="W86" s="68">
        <v>0.82</v>
      </c>
      <c r="X86" s="68">
        <v>0.81</v>
      </c>
      <c r="Y86" s="68">
        <v>0.82</v>
      </c>
      <c r="Z86" s="68">
        <v>0.83</v>
      </c>
      <c r="AA86" s="68">
        <v>0.83</v>
      </c>
      <c r="AB86" s="68">
        <v>0.87</v>
      </c>
      <c r="AC86" s="68">
        <v>0.9</v>
      </c>
      <c r="AD86" s="68">
        <v>0.89</v>
      </c>
      <c r="AE86" s="68">
        <v>0.88</v>
      </c>
      <c r="AF86" s="68">
        <v>0</v>
      </c>
      <c r="AG86" s="68">
        <v>0</v>
      </c>
      <c r="AH86" s="68">
        <v>0</v>
      </c>
    </row>
    <row r="87" spans="1:34" ht="15.75" customHeight="1" x14ac:dyDescent="0.2">
      <c r="A87" s="67" t="s">
        <v>27</v>
      </c>
      <c r="B87" s="68" t="s">
        <v>1089</v>
      </c>
      <c r="C87" s="68" t="str">
        <f t="shared" si="0"/>
        <v>Crops</v>
      </c>
      <c r="D87" s="68">
        <v>0</v>
      </c>
      <c r="E87" s="68">
        <v>0</v>
      </c>
      <c r="F87" s="68">
        <v>0</v>
      </c>
      <c r="G87" s="68">
        <v>0</v>
      </c>
      <c r="H87" s="68">
        <v>0</v>
      </c>
      <c r="I87" s="68">
        <v>0</v>
      </c>
      <c r="J87" s="68">
        <v>0</v>
      </c>
      <c r="K87" s="68">
        <v>0</v>
      </c>
      <c r="L87" s="68">
        <v>0</v>
      </c>
      <c r="M87" s="68">
        <v>0</v>
      </c>
      <c r="N87" s="68">
        <v>0</v>
      </c>
      <c r="O87" s="68">
        <v>0</v>
      </c>
      <c r="P87" s="68">
        <v>0</v>
      </c>
      <c r="Q87" s="68">
        <v>0</v>
      </c>
      <c r="R87" s="68">
        <v>0</v>
      </c>
      <c r="S87" s="68">
        <v>0</v>
      </c>
      <c r="T87" s="68">
        <v>0</v>
      </c>
      <c r="U87" s="68">
        <v>0</v>
      </c>
      <c r="V87" s="68">
        <v>0</v>
      </c>
      <c r="W87" s="68">
        <v>0</v>
      </c>
      <c r="X87" s="68">
        <v>0</v>
      </c>
      <c r="Y87" s="68">
        <v>0</v>
      </c>
      <c r="Z87" s="68">
        <v>0</v>
      </c>
      <c r="AA87" s="68">
        <v>0</v>
      </c>
      <c r="AB87" s="68">
        <v>0</v>
      </c>
      <c r="AC87" s="68">
        <v>0</v>
      </c>
      <c r="AD87" s="68">
        <v>0</v>
      </c>
      <c r="AE87" s="68">
        <v>0</v>
      </c>
      <c r="AF87" s="68">
        <v>0</v>
      </c>
      <c r="AG87" s="68">
        <v>0</v>
      </c>
      <c r="AH87" s="68">
        <v>0</v>
      </c>
    </row>
    <row r="88" spans="1:34" ht="15.75" customHeight="1" x14ac:dyDescent="0.2">
      <c r="A88" s="67" t="s">
        <v>27</v>
      </c>
      <c r="B88" s="68" t="s">
        <v>1090</v>
      </c>
      <c r="C88" s="68" t="str">
        <f t="shared" si="0"/>
        <v>Crops</v>
      </c>
      <c r="D88" s="68">
        <v>0</v>
      </c>
      <c r="E88" s="68">
        <v>0</v>
      </c>
      <c r="F88" s="68">
        <v>0</v>
      </c>
      <c r="G88" s="68">
        <v>0</v>
      </c>
      <c r="H88" s="68">
        <v>0</v>
      </c>
      <c r="I88" s="68">
        <v>0</v>
      </c>
      <c r="J88" s="68">
        <v>0</v>
      </c>
      <c r="K88" s="68">
        <v>0</v>
      </c>
      <c r="L88" s="68">
        <v>0</v>
      </c>
      <c r="M88" s="68">
        <v>0</v>
      </c>
      <c r="N88" s="68">
        <v>0</v>
      </c>
      <c r="O88" s="68">
        <v>0</v>
      </c>
      <c r="P88" s="68">
        <v>0</v>
      </c>
      <c r="Q88" s="68">
        <v>0</v>
      </c>
      <c r="R88" s="68">
        <v>0</v>
      </c>
      <c r="S88" s="68">
        <v>0</v>
      </c>
      <c r="T88" s="68">
        <v>0</v>
      </c>
      <c r="U88" s="68">
        <v>0</v>
      </c>
      <c r="V88" s="68">
        <v>0</v>
      </c>
      <c r="W88" s="68">
        <v>0</v>
      </c>
      <c r="X88" s="68">
        <v>0</v>
      </c>
      <c r="Y88" s="68">
        <v>0</v>
      </c>
      <c r="Z88" s="68">
        <v>0</v>
      </c>
      <c r="AA88" s="68">
        <v>0</v>
      </c>
      <c r="AB88" s="68">
        <v>0</v>
      </c>
      <c r="AC88" s="68">
        <v>0</v>
      </c>
      <c r="AD88" s="68">
        <v>0</v>
      </c>
      <c r="AE88" s="68">
        <v>0</v>
      </c>
      <c r="AF88" s="68">
        <v>0</v>
      </c>
      <c r="AG88" s="68">
        <v>0</v>
      </c>
      <c r="AH88" s="68">
        <v>0</v>
      </c>
    </row>
    <row r="89" spans="1:34" ht="15.75" customHeight="1" x14ac:dyDescent="0.2">
      <c r="A89" s="67" t="s">
        <v>27</v>
      </c>
      <c r="B89" s="68" t="s">
        <v>1091</v>
      </c>
      <c r="C89" s="68" t="str">
        <f t="shared" si="0"/>
        <v>Livestock</v>
      </c>
      <c r="D89" s="68">
        <v>0.65</v>
      </c>
      <c r="E89" s="68">
        <v>0.66</v>
      </c>
      <c r="F89" s="68">
        <v>0.67</v>
      </c>
      <c r="G89" s="68">
        <v>0.7</v>
      </c>
      <c r="H89" s="68">
        <v>0.72</v>
      </c>
      <c r="I89" s="68">
        <v>0.75</v>
      </c>
      <c r="J89" s="68">
        <v>0.79</v>
      </c>
      <c r="K89" s="68">
        <v>0.79</v>
      </c>
      <c r="L89" s="68">
        <v>0.81</v>
      </c>
      <c r="M89" s="68">
        <v>0.79</v>
      </c>
      <c r="N89" s="68">
        <v>0.78</v>
      </c>
      <c r="O89" s="68">
        <v>0.78</v>
      </c>
      <c r="P89" s="68">
        <v>0.79</v>
      </c>
      <c r="Q89" s="68">
        <v>0.77</v>
      </c>
      <c r="R89" s="68">
        <v>0.78</v>
      </c>
      <c r="S89" s="68">
        <v>0.78</v>
      </c>
      <c r="T89" s="68">
        <v>0.79</v>
      </c>
      <c r="U89" s="68">
        <v>0.81</v>
      </c>
      <c r="V89" s="68">
        <v>0.81</v>
      </c>
      <c r="W89" s="68">
        <v>0.76</v>
      </c>
      <c r="X89" s="68">
        <v>0.75</v>
      </c>
      <c r="Y89" s="68">
        <v>0.79</v>
      </c>
      <c r="Z89" s="68">
        <v>0.78</v>
      </c>
      <c r="AA89" s="68">
        <v>0.77</v>
      </c>
      <c r="AB89" s="68">
        <v>0.76</v>
      </c>
      <c r="AC89" s="68">
        <v>0.77</v>
      </c>
      <c r="AD89" s="68">
        <v>0.79</v>
      </c>
      <c r="AE89" s="68">
        <v>0.79</v>
      </c>
      <c r="AF89" s="68">
        <v>0</v>
      </c>
      <c r="AG89" s="68">
        <v>0</v>
      </c>
      <c r="AH89" s="68">
        <v>0</v>
      </c>
    </row>
    <row r="90" spans="1:34" ht="15.75" customHeight="1" x14ac:dyDescent="0.2">
      <c r="A90" s="67" t="s">
        <v>27</v>
      </c>
      <c r="B90" s="68" t="s">
        <v>1092</v>
      </c>
      <c r="C90" s="68" t="str">
        <f t="shared" si="0"/>
        <v>Crops</v>
      </c>
      <c r="D90" s="68">
        <v>2.42</v>
      </c>
      <c r="E90" s="68">
        <v>2.67</v>
      </c>
      <c r="F90" s="68">
        <v>2.72</v>
      </c>
      <c r="G90" s="68">
        <v>2.54</v>
      </c>
      <c r="H90" s="68">
        <v>3.2</v>
      </c>
      <c r="I90" s="68">
        <v>3.84</v>
      </c>
      <c r="J90" s="68">
        <v>3.91</v>
      </c>
      <c r="K90" s="68">
        <v>3.75</v>
      </c>
      <c r="L90" s="68">
        <v>3.53</v>
      </c>
      <c r="M90" s="68">
        <v>3.37</v>
      </c>
      <c r="N90" s="68">
        <v>3.27</v>
      </c>
      <c r="O90" s="68">
        <v>3.25</v>
      </c>
      <c r="P90" s="68">
        <v>3.25</v>
      </c>
      <c r="Q90" s="68">
        <v>3.45</v>
      </c>
      <c r="R90" s="68">
        <v>3.47</v>
      </c>
      <c r="S90" s="68">
        <v>3.34</v>
      </c>
      <c r="T90" s="68">
        <v>3.32</v>
      </c>
      <c r="U90" s="68">
        <v>3.33</v>
      </c>
      <c r="V90" s="68">
        <v>3.22</v>
      </c>
      <c r="W90" s="68">
        <v>3.15</v>
      </c>
      <c r="X90" s="68">
        <v>2.96</v>
      </c>
      <c r="Y90" s="68">
        <v>2.85</v>
      </c>
      <c r="Z90" s="68">
        <v>3.2</v>
      </c>
      <c r="AA90" s="68">
        <v>2.97</v>
      </c>
      <c r="AB90" s="68">
        <v>3</v>
      </c>
      <c r="AC90" s="68">
        <v>3.13</v>
      </c>
      <c r="AD90" s="68">
        <v>3.06</v>
      </c>
      <c r="AE90" s="68">
        <v>2.95</v>
      </c>
      <c r="AF90" s="68">
        <v>0</v>
      </c>
      <c r="AG90" s="68">
        <v>0</v>
      </c>
      <c r="AH90" s="68">
        <v>0</v>
      </c>
    </row>
    <row r="91" spans="1:34" ht="15.75" customHeight="1" x14ac:dyDescent="0.2">
      <c r="A91" s="67" t="s">
        <v>27</v>
      </c>
      <c r="B91" s="68" t="s">
        <v>1093</v>
      </c>
      <c r="C91" s="68" t="str">
        <f t="shared" si="0"/>
        <v>Crops</v>
      </c>
      <c r="D91" s="68">
        <v>0</v>
      </c>
      <c r="E91" s="68">
        <v>0</v>
      </c>
      <c r="F91" s="68">
        <v>0</v>
      </c>
      <c r="G91" s="68">
        <v>0</v>
      </c>
      <c r="H91" s="68">
        <v>0</v>
      </c>
      <c r="I91" s="68">
        <v>0</v>
      </c>
      <c r="J91" s="68">
        <v>0</v>
      </c>
      <c r="K91" s="68">
        <v>0</v>
      </c>
      <c r="L91" s="68">
        <v>0</v>
      </c>
      <c r="M91" s="68">
        <v>0</v>
      </c>
      <c r="N91" s="68">
        <v>0</v>
      </c>
      <c r="O91" s="68">
        <v>0</v>
      </c>
      <c r="P91" s="68">
        <v>0</v>
      </c>
      <c r="Q91" s="68">
        <v>0</v>
      </c>
      <c r="R91" s="68">
        <v>0</v>
      </c>
      <c r="S91" s="68">
        <v>0</v>
      </c>
      <c r="T91" s="68">
        <v>0</v>
      </c>
      <c r="U91" s="68">
        <v>0</v>
      </c>
      <c r="V91" s="68">
        <v>0</v>
      </c>
      <c r="W91" s="68">
        <v>0</v>
      </c>
      <c r="X91" s="68">
        <v>0</v>
      </c>
      <c r="Y91" s="68">
        <v>0</v>
      </c>
      <c r="Z91" s="68">
        <v>0</v>
      </c>
      <c r="AA91" s="68">
        <v>0</v>
      </c>
      <c r="AB91" s="68">
        <v>0</v>
      </c>
      <c r="AC91" s="68">
        <v>0</v>
      </c>
      <c r="AD91" s="68">
        <v>0</v>
      </c>
      <c r="AE91" s="68">
        <v>0</v>
      </c>
      <c r="AF91" s="68">
        <v>0</v>
      </c>
      <c r="AG91" s="68">
        <v>0</v>
      </c>
      <c r="AH91" s="68">
        <v>0</v>
      </c>
    </row>
    <row r="92" spans="1:34" ht="15.75" customHeight="1" x14ac:dyDescent="0.2">
      <c r="A92" s="67" t="s">
        <v>30</v>
      </c>
      <c r="B92" s="68" t="s">
        <v>1082</v>
      </c>
      <c r="C92" s="68" t="str">
        <f t="shared" si="0"/>
        <v>Crops</v>
      </c>
      <c r="D92" s="68">
        <v>0</v>
      </c>
      <c r="E92" s="68">
        <v>0</v>
      </c>
      <c r="F92" s="68">
        <v>0</v>
      </c>
      <c r="G92" s="68">
        <v>0</v>
      </c>
      <c r="H92" s="68">
        <v>0</v>
      </c>
      <c r="I92" s="68">
        <v>0</v>
      </c>
      <c r="J92" s="68">
        <v>0</v>
      </c>
      <c r="K92" s="68">
        <v>0</v>
      </c>
      <c r="L92" s="68">
        <v>0</v>
      </c>
      <c r="M92" s="68">
        <v>0</v>
      </c>
      <c r="N92" s="68">
        <v>0</v>
      </c>
      <c r="O92" s="68">
        <v>0</v>
      </c>
      <c r="P92" s="68">
        <v>0.06</v>
      </c>
      <c r="Q92" s="68">
        <v>0</v>
      </c>
      <c r="R92" s="68">
        <v>0</v>
      </c>
      <c r="S92" s="68">
        <v>0</v>
      </c>
      <c r="T92" s="68">
        <v>0</v>
      </c>
      <c r="U92" s="68">
        <v>0</v>
      </c>
      <c r="V92" s="68">
        <v>0</v>
      </c>
      <c r="W92" s="68">
        <v>0</v>
      </c>
      <c r="X92" s="68">
        <v>0</v>
      </c>
      <c r="Y92" s="68">
        <v>0</v>
      </c>
      <c r="Z92" s="68">
        <v>0</v>
      </c>
      <c r="AA92" s="68">
        <v>0</v>
      </c>
      <c r="AB92" s="68">
        <v>0</v>
      </c>
      <c r="AC92" s="68">
        <v>0</v>
      </c>
      <c r="AD92" s="68">
        <v>0</v>
      </c>
      <c r="AE92" s="68">
        <v>0</v>
      </c>
      <c r="AF92" s="68">
        <v>0</v>
      </c>
      <c r="AG92" s="68">
        <v>0</v>
      </c>
      <c r="AH92" s="68">
        <v>0</v>
      </c>
    </row>
    <row r="93" spans="1:34" ht="15.75" customHeight="1" x14ac:dyDescent="0.2">
      <c r="A93" s="67" t="s">
        <v>30</v>
      </c>
      <c r="B93" s="68" t="s">
        <v>1084</v>
      </c>
      <c r="C93" s="68" t="str">
        <f t="shared" si="0"/>
        <v>Crops</v>
      </c>
      <c r="D93" s="68">
        <v>0</v>
      </c>
      <c r="E93" s="68">
        <v>0</v>
      </c>
      <c r="F93" s="68">
        <v>0</v>
      </c>
      <c r="G93" s="68">
        <v>0</v>
      </c>
      <c r="H93" s="68">
        <v>0</v>
      </c>
      <c r="I93" s="68">
        <v>0</v>
      </c>
      <c r="J93" s="68">
        <v>0</v>
      </c>
      <c r="K93" s="68">
        <v>0</v>
      </c>
      <c r="L93" s="68">
        <v>0</v>
      </c>
      <c r="M93" s="68">
        <v>0</v>
      </c>
      <c r="N93" s="68">
        <v>0</v>
      </c>
      <c r="O93" s="68">
        <v>0</v>
      </c>
      <c r="P93" s="68">
        <v>0</v>
      </c>
      <c r="Q93" s="68">
        <v>0</v>
      </c>
      <c r="R93" s="68">
        <v>0</v>
      </c>
      <c r="S93" s="68">
        <v>0</v>
      </c>
      <c r="T93" s="68">
        <v>0</v>
      </c>
      <c r="U93" s="68">
        <v>0</v>
      </c>
      <c r="V93" s="68">
        <v>0</v>
      </c>
      <c r="W93" s="68">
        <v>0</v>
      </c>
      <c r="X93" s="68">
        <v>0</v>
      </c>
      <c r="Y93" s="68">
        <v>0</v>
      </c>
      <c r="Z93" s="68">
        <v>0</v>
      </c>
      <c r="AA93" s="68">
        <v>0</v>
      </c>
      <c r="AB93" s="68">
        <v>0</v>
      </c>
      <c r="AC93" s="68">
        <v>0</v>
      </c>
      <c r="AD93" s="68">
        <v>0</v>
      </c>
      <c r="AE93" s="68">
        <v>0</v>
      </c>
      <c r="AF93" s="68">
        <v>0</v>
      </c>
      <c r="AG93" s="68">
        <v>0</v>
      </c>
      <c r="AH93" s="68">
        <v>0</v>
      </c>
    </row>
    <row r="94" spans="1:34" ht="15.75" customHeight="1" x14ac:dyDescent="0.2">
      <c r="A94" s="67" t="s">
        <v>30</v>
      </c>
      <c r="B94" s="68" t="s">
        <v>1086</v>
      </c>
      <c r="C94" s="68" t="str">
        <f t="shared" si="0"/>
        <v>Livestock</v>
      </c>
      <c r="D94" s="68">
        <v>0.34</v>
      </c>
      <c r="E94" s="68">
        <v>0.37</v>
      </c>
      <c r="F94" s="68">
        <v>0.32</v>
      </c>
      <c r="G94" s="68">
        <v>0.3</v>
      </c>
      <c r="H94" s="68">
        <v>0.28999999999999998</v>
      </c>
      <c r="I94" s="68">
        <v>0.31</v>
      </c>
      <c r="J94" s="68">
        <v>0.3</v>
      </c>
      <c r="K94" s="68">
        <v>0.31</v>
      </c>
      <c r="L94" s="68">
        <v>0.32</v>
      </c>
      <c r="M94" s="68">
        <v>0.31</v>
      </c>
      <c r="N94" s="68">
        <v>0.3</v>
      </c>
      <c r="O94" s="68">
        <v>0.27</v>
      </c>
      <c r="P94" s="68">
        <v>0.27</v>
      </c>
      <c r="Q94" s="68">
        <v>0.28000000000000003</v>
      </c>
      <c r="R94" s="68">
        <v>0.28000000000000003</v>
      </c>
      <c r="S94" s="68">
        <v>0.28999999999999998</v>
      </c>
      <c r="T94" s="68">
        <v>0.3</v>
      </c>
      <c r="U94" s="68">
        <v>0.28999999999999998</v>
      </c>
      <c r="V94" s="68">
        <v>0.28000000000000003</v>
      </c>
      <c r="W94" s="68">
        <v>0.28000000000000003</v>
      </c>
      <c r="X94" s="68">
        <v>0.27</v>
      </c>
      <c r="Y94" s="68">
        <v>0.27</v>
      </c>
      <c r="Z94" s="68">
        <v>0.26</v>
      </c>
      <c r="AA94" s="68">
        <v>0.24</v>
      </c>
      <c r="AB94" s="68">
        <v>0.24</v>
      </c>
      <c r="AC94" s="68">
        <v>0.24</v>
      </c>
      <c r="AD94" s="68">
        <v>0.25</v>
      </c>
      <c r="AE94" s="68">
        <v>0.26</v>
      </c>
      <c r="AF94" s="68">
        <v>0</v>
      </c>
      <c r="AG94" s="68">
        <v>0</v>
      </c>
      <c r="AH94" s="68">
        <v>0</v>
      </c>
    </row>
    <row r="95" spans="1:34" ht="15.75" customHeight="1" x14ac:dyDescent="0.2">
      <c r="A95" s="67" t="s">
        <v>30</v>
      </c>
      <c r="B95" s="68" t="s">
        <v>1087</v>
      </c>
      <c r="C95" s="68" t="str">
        <f t="shared" si="0"/>
        <v>Livestock</v>
      </c>
      <c r="D95" s="68">
        <v>0.11</v>
      </c>
      <c r="E95" s="68">
        <v>0.1</v>
      </c>
      <c r="F95" s="68">
        <v>0.09</v>
      </c>
      <c r="G95" s="68">
        <v>0.09</v>
      </c>
      <c r="H95" s="68">
        <v>0.09</v>
      </c>
      <c r="I95" s="68">
        <v>0.09</v>
      </c>
      <c r="J95" s="68">
        <v>7.0000000000000007E-2</v>
      </c>
      <c r="K95" s="68">
        <v>7.0000000000000007E-2</v>
      </c>
      <c r="L95" s="68">
        <v>7.0000000000000007E-2</v>
      </c>
      <c r="M95" s="68">
        <v>7.0000000000000007E-2</v>
      </c>
      <c r="N95" s="68">
        <v>7.0000000000000007E-2</v>
      </c>
      <c r="O95" s="68">
        <v>0.06</v>
      </c>
      <c r="P95" s="68">
        <v>0.06</v>
      </c>
      <c r="Q95" s="68">
        <v>0.06</v>
      </c>
      <c r="R95" s="68">
        <v>0.06</v>
      </c>
      <c r="S95" s="68">
        <v>0.05</v>
      </c>
      <c r="T95" s="68">
        <v>0.04</v>
      </c>
      <c r="U95" s="68">
        <v>0.04</v>
      </c>
      <c r="V95" s="68">
        <v>0.03</v>
      </c>
      <c r="W95" s="68">
        <v>0.03</v>
      </c>
      <c r="X95" s="68">
        <v>0.03</v>
      </c>
      <c r="Y95" s="68">
        <v>0.03</v>
      </c>
      <c r="Z95" s="68">
        <v>0.03</v>
      </c>
      <c r="AA95" s="68">
        <v>0.03</v>
      </c>
      <c r="AB95" s="68">
        <v>0.03</v>
      </c>
      <c r="AC95" s="68">
        <v>0.04</v>
      </c>
      <c r="AD95" s="68">
        <v>0.04</v>
      </c>
      <c r="AE95" s="68">
        <v>0.04</v>
      </c>
      <c r="AF95" s="68">
        <v>0</v>
      </c>
      <c r="AG95" s="68">
        <v>0</v>
      </c>
      <c r="AH95" s="68">
        <v>0</v>
      </c>
    </row>
    <row r="96" spans="1:34" ht="15.75" customHeight="1" x14ac:dyDescent="0.2">
      <c r="A96" s="67" t="s">
        <v>30</v>
      </c>
      <c r="B96" s="68" t="s">
        <v>1089</v>
      </c>
      <c r="C96" s="68" t="str">
        <f t="shared" si="0"/>
        <v>Crops</v>
      </c>
      <c r="D96" s="68">
        <v>0</v>
      </c>
      <c r="E96" s="68">
        <v>0</v>
      </c>
      <c r="F96" s="68">
        <v>0</v>
      </c>
      <c r="G96" s="68">
        <v>0</v>
      </c>
      <c r="H96" s="68">
        <v>0</v>
      </c>
      <c r="I96" s="68">
        <v>0</v>
      </c>
      <c r="J96" s="68">
        <v>0</v>
      </c>
      <c r="K96" s="68">
        <v>0</v>
      </c>
      <c r="L96" s="68">
        <v>0</v>
      </c>
      <c r="M96" s="68">
        <v>0</v>
      </c>
      <c r="N96" s="68">
        <v>0</v>
      </c>
      <c r="O96" s="68">
        <v>0</v>
      </c>
      <c r="P96" s="68">
        <v>0</v>
      </c>
      <c r="Q96" s="68">
        <v>0</v>
      </c>
      <c r="R96" s="68">
        <v>0</v>
      </c>
      <c r="S96" s="68">
        <v>0</v>
      </c>
      <c r="T96" s="68">
        <v>0</v>
      </c>
      <c r="U96" s="68">
        <v>0</v>
      </c>
      <c r="V96" s="68">
        <v>0</v>
      </c>
      <c r="W96" s="68">
        <v>0</v>
      </c>
      <c r="X96" s="68">
        <v>0</v>
      </c>
      <c r="Y96" s="68">
        <v>0</v>
      </c>
      <c r="Z96" s="68">
        <v>0</v>
      </c>
      <c r="AA96" s="68">
        <v>0</v>
      </c>
      <c r="AB96" s="68">
        <v>0</v>
      </c>
      <c r="AC96" s="68">
        <v>0</v>
      </c>
      <c r="AD96" s="68">
        <v>0</v>
      </c>
      <c r="AE96" s="68">
        <v>0</v>
      </c>
      <c r="AF96" s="68">
        <v>0</v>
      </c>
      <c r="AG96" s="68">
        <v>0</v>
      </c>
      <c r="AH96" s="68">
        <v>0</v>
      </c>
    </row>
    <row r="97" spans="1:34" ht="15.75" customHeight="1" x14ac:dyDescent="0.2">
      <c r="A97" s="67" t="s">
        <v>30</v>
      </c>
      <c r="B97" s="68" t="s">
        <v>1090</v>
      </c>
      <c r="C97" s="68" t="str">
        <f t="shared" si="0"/>
        <v>Crops</v>
      </c>
      <c r="D97" s="68">
        <v>0</v>
      </c>
      <c r="E97" s="68">
        <v>0</v>
      </c>
      <c r="F97" s="68">
        <v>0</v>
      </c>
      <c r="G97" s="68">
        <v>0</v>
      </c>
      <c r="H97" s="68">
        <v>0</v>
      </c>
      <c r="I97" s="68">
        <v>0</v>
      </c>
      <c r="J97" s="68">
        <v>0</v>
      </c>
      <c r="K97" s="68">
        <v>0</v>
      </c>
      <c r="L97" s="68">
        <v>0</v>
      </c>
      <c r="M97" s="68">
        <v>0</v>
      </c>
      <c r="N97" s="68">
        <v>0</v>
      </c>
      <c r="O97" s="68">
        <v>0</v>
      </c>
      <c r="P97" s="68">
        <v>0</v>
      </c>
      <c r="Q97" s="68">
        <v>0</v>
      </c>
      <c r="R97" s="68">
        <v>0</v>
      </c>
      <c r="S97" s="68">
        <v>0</v>
      </c>
      <c r="T97" s="68">
        <v>0</v>
      </c>
      <c r="U97" s="68">
        <v>0</v>
      </c>
      <c r="V97" s="68">
        <v>0</v>
      </c>
      <c r="W97" s="68">
        <v>0</v>
      </c>
      <c r="X97" s="68">
        <v>0</v>
      </c>
      <c r="Y97" s="68">
        <v>0</v>
      </c>
      <c r="Z97" s="68">
        <v>0</v>
      </c>
      <c r="AA97" s="68">
        <v>0</v>
      </c>
      <c r="AB97" s="68">
        <v>0</v>
      </c>
      <c r="AC97" s="68">
        <v>0</v>
      </c>
      <c r="AD97" s="68">
        <v>0</v>
      </c>
      <c r="AE97" s="68">
        <v>0</v>
      </c>
      <c r="AF97" s="68">
        <v>0</v>
      </c>
      <c r="AG97" s="68">
        <v>0</v>
      </c>
      <c r="AH97" s="68">
        <v>0</v>
      </c>
    </row>
    <row r="98" spans="1:34" ht="15.75" customHeight="1" x14ac:dyDescent="0.2">
      <c r="A98" s="67" t="s">
        <v>30</v>
      </c>
      <c r="B98" s="68" t="s">
        <v>1091</v>
      </c>
      <c r="C98" s="68" t="str">
        <f t="shared" si="0"/>
        <v>Livestock</v>
      </c>
      <c r="D98" s="68">
        <v>0.02</v>
      </c>
      <c r="E98" s="68">
        <v>0.02</v>
      </c>
      <c r="F98" s="68">
        <v>0.01</v>
      </c>
      <c r="G98" s="68">
        <v>0.01</v>
      </c>
      <c r="H98" s="68">
        <v>0.01</v>
      </c>
      <c r="I98" s="68">
        <v>0.01</v>
      </c>
      <c r="J98" s="68">
        <v>0.01</v>
      </c>
      <c r="K98" s="68">
        <v>0.01</v>
      </c>
      <c r="L98" s="68">
        <v>0.01</v>
      </c>
      <c r="M98" s="68">
        <v>0.01</v>
      </c>
      <c r="N98" s="68">
        <v>0.01</v>
      </c>
      <c r="O98" s="68">
        <v>0.01</v>
      </c>
      <c r="P98" s="68">
        <v>0.01</v>
      </c>
      <c r="Q98" s="68">
        <v>0.01</v>
      </c>
      <c r="R98" s="68">
        <v>0.06</v>
      </c>
      <c r="S98" s="68">
        <v>0</v>
      </c>
      <c r="T98" s="68">
        <v>0</v>
      </c>
      <c r="U98" s="68">
        <v>0</v>
      </c>
      <c r="V98" s="68">
        <v>0.01</v>
      </c>
      <c r="W98" s="68">
        <v>0.01</v>
      </c>
      <c r="X98" s="68">
        <v>0.01</v>
      </c>
      <c r="Y98" s="68">
        <v>0.01</v>
      </c>
      <c r="Z98" s="68">
        <v>0.01</v>
      </c>
      <c r="AA98" s="68">
        <v>0.01</v>
      </c>
      <c r="AB98" s="68">
        <v>0.01</v>
      </c>
      <c r="AC98" s="68">
        <v>0.01</v>
      </c>
      <c r="AD98" s="68">
        <v>0.01</v>
      </c>
      <c r="AE98" s="68">
        <v>0.01</v>
      </c>
      <c r="AF98" s="68">
        <v>0</v>
      </c>
      <c r="AG98" s="68">
        <v>0</v>
      </c>
      <c r="AH98" s="68">
        <v>0</v>
      </c>
    </row>
    <row r="99" spans="1:34" ht="15.75" customHeight="1" x14ac:dyDescent="0.2">
      <c r="A99" s="67" t="s">
        <v>30</v>
      </c>
      <c r="B99" s="68" t="s">
        <v>1092</v>
      </c>
      <c r="C99" s="68" t="str">
        <f t="shared" si="0"/>
        <v>Crops</v>
      </c>
      <c r="D99" s="68">
        <v>0.27</v>
      </c>
      <c r="E99" s="68">
        <v>0.28000000000000003</v>
      </c>
      <c r="F99" s="68">
        <v>0.26</v>
      </c>
      <c r="G99" s="68">
        <v>0.25</v>
      </c>
      <c r="H99" s="68">
        <v>0.24</v>
      </c>
      <c r="I99" s="68">
        <v>0.25</v>
      </c>
      <c r="J99" s="68">
        <v>0.25</v>
      </c>
      <c r="K99" s="68">
        <v>0.25</v>
      </c>
      <c r="L99" s="68">
        <v>0.25</v>
      </c>
      <c r="M99" s="68">
        <v>0.24</v>
      </c>
      <c r="N99" s="68">
        <v>0.23</v>
      </c>
      <c r="O99" s="68">
        <v>0.22</v>
      </c>
      <c r="P99" s="68">
        <v>0.21</v>
      </c>
      <c r="Q99" s="68">
        <v>0.22</v>
      </c>
      <c r="R99" s="68">
        <v>0.26</v>
      </c>
      <c r="S99" s="68">
        <v>0.22</v>
      </c>
      <c r="T99" s="68">
        <v>0.24</v>
      </c>
      <c r="U99" s="68">
        <v>0.24</v>
      </c>
      <c r="V99" s="68">
        <v>0.23</v>
      </c>
      <c r="W99" s="68">
        <v>0.23</v>
      </c>
      <c r="X99" s="68">
        <v>0.23</v>
      </c>
      <c r="Y99" s="68">
        <v>0.23</v>
      </c>
      <c r="Z99" s="68">
        <v>0.23</v>
      </c>
      <c r="AA99" s="68">
        <v>0.22</v>
      </c>
      <c r="AB99" s="68">
        <v>0.22</v>
      </c>
      <c r="AC99" s="68">
        <v>0.22</v>
      </c>
      <c r="AD99" s="68">
        <v>0.23</v>
      </c>
      <c r="AE99" s="68">
        <v>0.2</v>
      </c>
      <c r="AF99" s="68">
        <v>0</v>
      </c>
      <c r="AG99" s="68">
        <v>0</v>
      </c>
      <c r="AH99" s="68">
        <v>0</v>
      </c>
    </row>
    <row r="100" spans="1:34" ht="15.75" customHeight="1" x14ac:dyDescent="0.2">
      <c r="A100" s="67" t="s">
        <v>30</v>
      </c>
      <c r="B100" s="68" t="s">
        <v>1093</v>
      </c>
      <c r="C100" s="68" t="str">
        <f t="shared" si="0"/>
        <v>Crops</v>
      </c>
      <c r="D100" s="68">
        <v>0</v>
      </c>
      <c r="E100" s="68">
        <v>0</v>
      </c>
      <c r="F100" s="68">
        <v>0</v>
      </c>
      <c r="G100" s="68">
        <v>0</v>
      </c>
      <c r="H100" s="68">
        <v>0</v>
      </c>
      <c r="I100" s="68">
        <v>0</v>
      </c>
      <c r="J100" s="68">
        <v>0</v>
      </c>
      <c r="K100" s="68">
        <v>0</v>
      </c>
      <c r="L100" s="68">
        <v>0</v>
      </c>
      <c r="M100" s="68">
        <v>0</v>
      </c>
      <c r="N100" s="68">
        <v>0</v>
      </c>
      <c r="O100" s="68">
        <v>0</v>
      </c>
      <c r="P100" s="68">
        <v>0</v>
      </c>
      <c r="Q100" s="68">
        <v>0</v>
      </c>
      <c r="R100" s="68">
        <v>0</v>
      </c>
      <c r="S100" s="68">
        <v>0</v>
      </c>
      <c r="T100" s="68">
        <v>0</v>
      </c>
      <c r="U100" s="68">
        <v>0</v>
      </c>
      <c r="V100" s="68">
        <v>0</v>
      </c>
      <c r="W100" s="68">
        <v>0</v>
      </c>
      <c r="X100" s="68">
        <v>0</v>
      </c>
      <c r="Y100" s="68">
        <v>0</v>
      </c>
      <c r="Z100" s="68">
        <v>0</v>
      </c>
      <c r="AA100" s="68">
        <v>0</v>
      </c>
      <c r="AB100" s="68">
        <v>0</v>
      </c>
      <c r="AC100" s="68">
        <v>0</v>
      </c>
      <c r="AD100" s="68">
        <v>0</v>
      </c>
      <c r="AE100" s="68">
        <v>0</v>
      </c>
      <c r="AF100" s="68">
        <v>0</v>
      </c>
      <c r="AG100" s="68">
        <v>0</v>
      </c>
      <c r="AH100" s="68">
        <v>0</v>
      </c>
    </row>
    <row r="101" spans="1:34" ht="15.75" customHeight="1" x14ac:dyDescent="0.2">
      <c r="A101" s="67" t="s">
        <v>33</v>
      </c>
      <c r="B101" s="68" t="s">
        <v>1082</v>
      </c>
      <c r="C101" s="68" t="str">
        <f t="shared" si="0"/>
        <v>Crops</v>
      </c>
      <c r="D101" s="68">
        <v>0</v>
      </c>
      <c r="E101" s="68">
        <v>0</v>
      </c>
      <c r="F101" s="68">
        <v>0</v>
      </c>
      <c r="G101" s="68">
        <v>0</v>
      </c>
      <c r="H101" s="68">
        <v>0</v>
      </c>
      <c r="I101" s="68">
        <v>0</v>
      </c>
      <c r="J101" s="68">
        <v>0.19</v>
      </c>
      <c r="K101" s="68">
        <v>0</v>
      </c>
      <c r="L101" s="68">
        <v>0.01</v>
      </c>
      <c r="M101" s="68">
        <v>0.02</v>
      </c>
      <c r="N101" s="68">
        <v>0.02</v>
      </c>
      <c r="O101" s="68">
        <v>0.01</v>
      </c>
      <c r="P101" s="68">
        <v>0.06</v>
      </c>
      <c r="Q101" s="68">
        <v>0.01</v>
      </c>
      <c r="R101" s="68">
        <v>0.01</v>
      </c>
      <c r="S101" s="68">
        <v>0.03</v>
      </c>
      <c r="T101" s="68">
        <v>0.12</v>
      </c>
      <c r="U101" s="68">
        <v>0.1</v>
      </c>
      <c r="V101" s="68">
        <v>0</v>
      </c>
      <c r="W101" s="68">
        <v>0</v>
      </c>
      <c r="X101" s="68">
        <v>0</v>
      </c>
      <c r="Y101" s="68">
        <v>0</v>
      </c>
      <c r="Z101" s="68">
        <v>0</v>
      </c>
      <c r="AA101" s="68">
        <v>0</v>
      </c>
      <c r="AB101" s="68">
        <v>0.02</v>
      </c>
      <c r="AC101" s="68">
        <v>0.04</v>
      </c>
      <c r="AD101" s="68">
        <v>0.04</v>
      </c>
      <c r="AE101" s="68">
        <v>0.04</v>
      </c>
      <c r="AF101" s="68">
        <v>0</v>
      </c>
      <c r="AG101" s="68">
        <v>0</v>
      </c>
      <c r="AH101" s="68">
        <v>0</v>
      </c>
    </row>
    <row r="102" spans="1:34" ht="15.75" customHeight="1" x14ac:dyDescent="0.2">
      <c r="A102" s="67" t="s">
        <v>33</v>
      </c>
      <c r="B102" s="68" t="s">
        <v>1084</v>
      </c>
      <c r="C102" s="68" t="str">
        <f t="shared" si="0"/>
        <v>Crops</v>
      </c>
      <c r="D102" s="68">
        <v>0.06</v>
      </c>
      <c r="E102" s="68">
        <v>0.06</v>
      </c>
      <c r="F102" s="68">
        <v>7.0000000000000007E-2</v>
      </c>
      <c r="G102" s="68">
        <v>7.0000000000000007E-2</v>
      </c>
      <c r="H102" s="68">
        <v>7.0000000000000007E-2</v>
      </c>
      <c r="I102" s="68">
        <v>0.08</v>
      </c>
      <c r="J102" s="68">
        <v>0.09</v>
      </c>
      <c r="K102" s="68">
        <v>0.11</v>
      </c>
      <c r="L102" s="68">
        <v>0.09</v>
      </c>
      <c r="M102" s="68">
        <v>0.09</v>
      </c>
      <c r="N102" s="68">
        <v>0.09</v>
      </c>
      <c r="O102" s="68">
        <v>0.09</v>
      </c>
      <c r="P102" s="68">
        <v>0.09</v>
      </c>
      <c r="Q102" s="68">
        <v>0.1</v>
      </c>
      <c r="R102" s="68">
        <v>0.12</v>
      </c>
      <c r="S102" s="68">
        <v>0.13</v>
      </c>
      <c r="T102" s="68">
        <v>0.13</v>
      </c>
      <c r="U102" s="68">
        <v>0.12</v>
      </c>
      <c r="V102" s="68">
        <v>0.12</v>
      </c>
      <c r="W102" s="68">
        <v>0.09</v>
      </c>
      <c r="X102" s="68">
        <v>0.08</v>
      </c>
      <c r="Y102" s="68">
        <v>0.12</v>
      </c>
      <c r="Z102" s="68">
        <v>0.11</v>
      </c>
      <c r="AA102" s="68">
        <v>0.11</v>
      </c>
      <c r="AB102" s="68">
        <v>7.0000000000000007E-2</v>
      </c>
      <c r="AC102" s="68">
        <v>7.0000000000000007E-2</v>
      </c>
      <c r="AD102" s="68">
        <v>7.0000000000000007E-2</v>
      </c>
      <c r="AE102" s="68">
        <v>7.0000000000000007E-2</v>
      </c>
      <c r="AF102" s="68">
        <v>0</v>
      </c>
      <c r="AG102" s="68">
        <v>0</v>
      </c>
      <c r="AH102" s="68">
        <v>0</v>
      </c>
    </row>
    <row r="103" spans="1:34" ht="15.75" customHeight="1" x14ac:dyDescent="0.2">
      <c r="A103" s="67" t="s">
        <v>33</v>
      </c>
      <c r="B103" s="68" t="s">
        <v>1086</v>
      </c>
      <c r="C103" s="68" t="str">
        <f t="shared" si="0"/>
        <v>Livestock</v>
      </c>
      <c r="D103" s="68">
        <v>3.06</v>
      </c>
      <c r="E103" s="68">
        <v>3.26</v>
      </c>
      <c r="F103" s="68">
        <v>3.37</v>
      </c>
      <c r="G103" s="68">
        <v>3.32</v>
      </c>
      <c r="H103" s="68">
        <v>3.43</v>
      </c>
      <c r="I103" s="68">
        <v>3.62</v>
      </c>
      <c r="J103" s="68">
        <v>3.69</v>
      </c>
      <c r="K103" s="68">
        <v>3.76</v>
      </c>
      <c r="L103" s="68">
        <v>3.89</v>
      </c>
      <c r="M103" s="68">
        <v>3.99</v>
      </c>
      <c r="N103" s="68">
        <v>4.1500000000000004</v>
      </c>
      <c r="O103" s="68">
        <v>4.24</v>
      </c>
      <c r="P103" s="68">
        <v>4.32</v>
      </c>
      <c r="Q103" s="68">
        <v>4.38</v>
      </c>
      <c r="R103" s="68">
        <v>4.3899999999999997</v>
      </c>
      <c r="S103" s="68">
        <v>4.54</v>
      </c>
      <c r="T103" s="68">
        <v>4.6399999999999997</v>
      </c>
      <c r="U103" s="68">
        <v>4.8600000000000003</v>
      </c>
      <c r="V103" s="68">
        <v>4.93</v>
      </c>
      <c r="W103" s="68">
        <v>4.88</v>
      </c>
      <c r="X103" s="68">
        <v>4.8899999999999997</v>
      </c>
      <c r="Y103" s="68">
        <v>5.0999999999999996</v>
      </c>
      <c r="Z103" s="68">
        <v>5.15</v>
      </c>
      <c r="AA103" s="68">
        <v>5.35</v>
      </c>
      <c r="AB103" s="68">
        <v>5.0599999999999996</v>
      </c>
      <c r="AC103" s="68">
        <v>5.2</v>
      </c>
      <c r="AD103" s="68">
        <v>5.44</v>
      </c>
      <c r="AE103" s="68">
        <v>5.45</v>
      </c>
      <c r="AF103" s="68">
        <v>0</v>
      </c>
      <c r="AG103" s="68">
        <v>0</v>
      </c>
      <c r="AH103" s="68">
        <v>0</v>
      </c>
    </row>
    <row r="104" spans="1:34" ht="15.75" customHeight="1" x14ac:dyDescent="0.2">
      <c r="A104" s="67" t="s">
        <v>33</v>
      </c>
      <c r="B104" s="68" t="s">
        <v>1087</v>
      </c>
      <c r="C104" s="68" t="str">
        <f t="shared" si="0"/>
        <v>Livestock</v>
      </c>
      <c r="D104" s="68">
        <v>0.61</v>
      </c>
      <c r="E104" s="68">
        <v>0.65</v>
      </c>
      <c r="F104" s="68">
        <v>0.64</v>
      </c>
      <c r="G104" s="68">
        <v>0.63</v>
      </c>
      <c r="H104" s="68">
        <v>0.78</v>
      </c>
      <c r="I104" s="68">
        <v>0.85</v>
      </c>
      <c r="J104" s="68">
        <v>1</v>
      </c>
      <c r="K104" s="68">
        <v>1.1499999999999999</v>
      </c>
      <c r="L104" s="68">
        <v>1.29</v>
      </c>
      <c r="M104" s="68">
        <v>1.43</v>
      </c>
      <c r="N104" s="68">
        <v>1.67</v>
      </c>
      <c r="O104" s="68">
        <v>1.86</v>
      </c>
      <c r="P104" s="68">
        <v>1.94</v>
      </c>
      <c r="Q104" s="68">
        <v>2.12</v>
      </c>
      <c r="R104" s="68">
        <v>2.04</v>
      </c>
      <c r="S104" s="68">
        <v>2.21</v>
      </c>
      <c r="T104" s="68">
        <v>2.48</v>
      </c>
      <c r="U104" s="68">
        <v>2.9</v>
      </c>
      <c r="V104" s="68">
        <v>2.9</v>
      </c>
      <c r="W104" s="68">
        <v>2.88</v>
      </c>
      <c r="X104" s="68">
        <v>2.81</v>
      </c>
      <c r="Y104" s="68">
        <v>2.94</v>
      </c>
      <c r="Z104" s="68">
        <v>3.12</v>
      </c>
      <c r="AA104" s="68">
        <v>3.15</v>
      </c>
      <c r="AB104" s="68">
        <v>3.04</v>
      </c>
      <c r="AC104" s="68">
        <v>3.15</v>
      </c>
      <c r="AD104" s="68">
        <v>3.07</v>
      </c>
      <c r="AE104" s="68">
        <v>3.23</v>
      </c>
      <c r="AF104" s="68">
        <v>0</v>
      </c>
      <c r="AG104" s="68">
        <v>0</v>
      </c>
      <c r="AH104" s="68">
        <v>0</v>
      </c>
    </row>
    <row r="105" spans="1:34" ht="15.75" customHeight="1" x14ac:dyDescent="0.2">
      <c r="A105" s="67" t="s">
        <v>33</v>
      </c>
      <c r="B105" s="68" t="s">
        <v>1089</v>
      </c>
      <c r="C105" s="68" t="str">
        <f t="shared" si="0"/>
        <v>Crops</v>
      </c>
      <c r="D105" s="68">
        <v>0</v>
      </c>
      <c r="E105" s="68">
        <v>0</v>
      </c>
      <c r="F105" s="68">
        <v>0</v>
      </c>
      <c r="G105" s="68">
        <v>0</v>
      </c>
      <c r="H105" s="68">
        <v>0</v>
      </c>
      <c r="I105" s="68">
        <v>0</v>
      </c>
      <c r="J105" s="68">
        <v>0</v>
      </c>
      <c r="K105" s="68">
        <v>0</v>
      </c>
      <c r="L105" s="68">
        <v>0</v>
      </c>
      <c r="M105" s="68">
        <v>0</v>
      </c>
      <c r="N105" s="68">
        <v>0</v>
      </c>
      <c r="O105" s="68">
        <v>0</v>
      </c>
      <c r="P105" s="68">
        <v>0</v>
      </c>
      <c r="Q105" s="68">
        <v>0</v>
      </c>
      <c r="R105" s="68">
        <v>0</v>
      </c>
      <c r="S105" s="68">
        <v>0</v>
      </c>
      <c r="T105" s="68">
        <v>0</v>
      </c>
      <c r="U105" s="68">
        <v>0</v>
      </c>
      <c r="V105" s="68">
        <v>0</v>
      </c>
      <c r="W105" s="68">
        <v>0</v>
      </c>
      <c r="X105" s="68">
        <v>0</v>
      </c>
      <c r="Y105" s="68">
        <v>0</v>
      </c>
      <c r="Z105" s="68">
        <v>0</v>
      </c>
      <c r="AA105" s="68">
        <v>0</v>
      </c>
      <c r="AB105" s="68">
        <v>0</v>
      </c>
      <c r="AC105" s="68">
        <v>0</v>
      </c>
      <c r="AD105" s="68">
        <v>0</v>
      </c>
      <c r="AE105" s="68">
        <v>0</v>
      </c>
      <c r="AF105" s="68">
        <v>0</v>
      </c>
      <c r="AG105" s="68">
        <v>0</v>
      </c>
      <c r="AH105" s="68">
        <v>0</v>
      </c>
    </row>
    <row r="106" spans="1:34" ht="15.75" customHeight="1" x14ac:dyDescent="0.2">
      <c r="A106" s="67" t="s">
        <v>33</v>
      </c>
      <c r="B106" s="68" t="s">
        <v>1090</v>
      </c>
      <c r="C106" s="68" t="str">
        <f t="shared" si="0"/>
        <v>Crops</v>
      </c>
      <c r="D106" s="68">
        <v>0.02</v>
      </c>
      <c r="E106" s="68">
        <v>0.02</v>
      </c>
      <c r="F106" s="68">
        <v>0.02</v>
      </c>
      <c r="G106" s="68">
        <v>0.02</v>
      </c>
      <c r="H106" s="68">
        <v>0.02</v>
      </c>
      <c r="I106" s="68">
        <v>0.02</v>
      </c>
      <c r="J106" s="68">
        <v>0.02</v>
      </c>
      <c r="K106" s="68">
        <v>0.02</v>
      </c>
      <c r="L106" s="68">
        <v>0.02</v>
      </c>
      <c r="M106" s="68">
        <v>0.02</v>
      </c>
      <c r="N106" s="68">
        <v>0.02</v>
      </c>
      <c r="O106" s="68">
        <v>0.02</v>
      </c>
      <c r="P106" s="68">
        <v>0.02</v>
      </c>
      <c r="Q106" s="68">
        <v>0.02</v>
      </c>
      <c r="R106" s="68">
        <v>0.02</v>
      </c>
      <c r="S106" s="68">
        <v>0.02</v>
      </c>
      <c r="T106" s="68">
        <v>0.01</v>
      </c>
      <c r="U106" s="68">
        <v>0.02</v>
      </c>
      <c r="V106" s="68">
        <v>0.02</v>
      </c>
      <c r="W106" s="68">
        <v>0.02</v>
      </c>
      <c r="X106" s="68">
        <v>0.02</v>
      </c>
      <c r="Y106" s="68">
        <v>0.02</v>
      </c>
      <c r="Z106" s="68">
        <v>0.02</v>
      </c>
      <c r="AA106" s="68">
        <v>0.02</v>
      </c>
      <c r="AB106" s="68">
        <v>0.02</v>
      </c>
      <c r="AC106" s="68">
        <v>0.02</v>
      </c>
      <c r="AD106" s="68">
        <v>0.02</v>
      </c>
      <c r="AE106" s="68">
        <v>0.02</v>
      </c>
      <c r="AF106" s="68">
        <v>0</v>
      </c>
      <c r="AG106" s="68">
        <v>0</v>
      </c>
      <c r="AH106" s="68">
        <v>0</v>
      </c>
    </row>
    <row r="107" spans="1:34" ht="15.75" customHeight="1" x14ac:dyDescent="0.2">
      <c r="A107" s="67" t="s">
        <v>33</v>
      </c>
      <c r="B107" s="68" t="s">
        <v>1091</v>
      </c>
      <c r="C107" s="68" t="str">
        <f t="shared" si="0"/>
        <v>Livestock</v>
      </c>
      <c r="D107" s="68">
        <v>0.22</v>
      </c>
      <c r="E107" s="68">
        <v>0.26</v>
      </c>
      <c r="F107" s="68">
        <v>0.26</v>
      </c>
      <c r="G107" s="68">
        <v>0.26</v>
      </c>
      <c r="H107" s="68">
        <v>0.27</v>
      </c>
      <c r="I107" s="68">
        <v>0.28999999999999998</v>
      </c>
      <c r="J107" s="68">
        <v>0.28999999999999998</v>
      </c>
      <c r="K107" s="68">
        <v>0.3</v>
      </c>
      <c r="L107" s="68">
        <v>0.32</v>
      </c>
      <c r="M107" s="68">
        <v>0.33</v>
      </c>
      <c r="N107" s="68">
        <v>0.36</v>
      </c>
      <c r="O107" s="68">
        <v>0.37</v>
      </c>
      <c r="P107" s="68">
        <v>0.39</v>
      </c>
      <c r="Q107" s="68">
        <v>0.4</v>
      </c>
      <c r="R107" s="68">
        <v>0.37</v>
      </c>
      <c r="S107" s="68">
        <v>0.41</v>
      </c>
      <c r="T107" s="68">
        <v>0.43</v>
      </c>
      <c r="U107" s="68">
        <v>0.42</v>
      </c>
      <c r="V107" s="68">
        <v>0.44</v>
      </c>
      <c r="W107" s="68">
        <v>0.43</v>
      </c>
      <c r="X107" s="68">
        <v>0.44</v>
      </c>
      <c r="Y107" s="68">
        <v>0.46</v>
      </c>
      <c r="Z107" s="68">
        <v>0.45</v>
      </c>
      <c r="AA107" s="68">
        <v>0.46</v>
      </c>
      <c r="AB107" s="68">
        <v>0.43</v>
      </c>
      <c r="AC107" s="68">
        <v>0.47</v>
      </c>
      <c r="AD107" s="68">
        <v>0.47</v>
      </c>
      <c r="AE107" s="68">
        <v>0.47</v>
      </c>
      <c r="AF107" s="68">
        <v>0</v>
      </c>
      <c r="AG107" s="68">
        <v>0</v>
      </c>
      <c r="AH107" s="68">
        <v>0</v>
      </c>
    </row>
    <row r="108" spans="1:34" ht="15.75" customHeight="1" x14ac:dyDescent="0.2">
      <c r="A108" s="67" t="s">
        <v>33</v>
      </c>
      <c r="B108" s="68" t="s">
        <v>1092</v>
      </c>
      <c r="C108" s="68" t="str">
        <f t="shared" si="0"/>
        <v>Crops</v>
      </c>
      <c r="D108" s="68">
        <v>2.97</v>
      </c>
      <c r="E108" s="68">
        <v>3.12</v>
      </c>
      <c r="F108" s="68">
        <v>3.22</v>
      </c>
      <c r="G108" s="68">
        <v>3.34</v>
      </c>
      <c r="H108" s="68">
        <v>3.34</v>
      </c>
      <c r="I108" s="68">
        <v>3.54</v>
      </c>
      <c r="J108" s="68">
        <v>3.57</v>
      </c>
      <c r="K108" s="68">
        <v>3.58</v>
      </c>
      <c r="L108" s="68">
        <v>3.66</v>
      </c>
      <c r="M108" s="68">
        <v>3.63</v>
      </c>
      <c r="N108" s="68">
        <v>3.62</v>
      </c>
      <c r="O108" s="68">
        <v>3.48</v>
      </c>
      <c r="P108" s="68">
        <v>3.61</v>
      </c>
      <c r="Q108" s="68">
        <v>3.7</v>
      </c>
      <c r="R108" s="68">
        <v>3.81</v>
      </c>
      <c r="S108" s="68">
        <v>3.83</v>
      </c>
      <c r="T108" s="68">
        <v>3.7</v>
      </c>
      <c r="U108" s="68">
        <v>3.72</v>
      </c>
      <c r="V108" s="68">
        <v>3.63</v>
      </c>
      <c r="W108" s="68">
        <v>3.53</v>
      </c>
      <c r="X108" s="68">
        <v>3.55</v>
      </c>
      <c r="Y108" s="68">
        <v>3.76</v>
      </c>
      <c r="Z108" s="68">
        <v>3.71</v>
      </c>
      <c r="AA108" s="68">
        <v>3.93</v>
      </c>
      <c r="AB108" s="68">
        <v>3.57</v>
      </c>
      <c r="AC108" s="68">
        <v>3.58</v>
      </c>
      <c r="AD108" s="68">
        <v>3.76</v>
      </c>
      <c r="AE108" s="68">
        <v>3.36</v>
      </c>
      <c r="AF108" s="68">
        <v>0</v>
      </c>
      <c r="AG108" s="68">
        <v>0</v>
      </c>
      <c r="AH108" s="68">
        <v>0</v>
      </c>
    </row>
    <row r="109" spans="1:34" ht="15.75" customHeight="1" x14ac:dyDescent="0.2">
      <c r="A109" s="67" t="s">
        <v>33</v>
      </c>
      <c r="B109" s="68" t="s">
        <v>1093</v>
      </c>
      <c r="C109" s="68" t="str">
        <f t="shared" si="0"/>
        <v>Crops</v>
      </c>
      <c r="D109" s="68">
        <v>0.01</v>
      </c>
      <c r="E109" s="68">
        <v>0.01</v>
      </c>
      <c r="F109" s="68">
        <v>0.01</v>
      </c>
      <c r="G109" s="68">
        <v>0.01</v>
      </c>
      <c r="H109" s="68">
        <v>0.01</v>
      </c>
      <c r="I109" s="68">
        <v>0.01</v>
      </c>
      <c r="J109" s="68">
        <v>0.01</v>
      </c>
      <c r="K109" s="68">
        <v>0.01</v>
      </c>
      <c r="L109" s="68">
        <v>0.01</v>
      </c>
      <c r="M109" s="68">
        <v>0.01</v>
      </c>
      <c r="N109" s="68">
        <v>0.01</v>
      </c>
      <c r="O109" s="68">
        <v>0.01</v>
      </c>
      <c r="P109" s="68">
        <v>0.01</v>
      </c>
      <c r="Q109" s="68">
        <v>0.01</v>
      </c>
      <c r="R109" s="68">
        <v>0.01</v>
      </c>
      <c r="S109" s="68">
        <v>0</v>
      </c>
      <c r="T109" s="68">
        <v>0</v>
      </c>
      <c r="U109" s="68">
        <v>0.01</v>
      </c>
      <c r="V109" s="68">
        <v>0.01</v>
      </c>
      <c r="W109" s="68">
        <v>0.01</v>
      </c>
      <c r="X109" s="68">
        <v>0.01</v>
      </c>
      <c r="Y109" s="68">
        <v>0.01</v>
      </c>
      <c r="Z109" s="68">
        <v>0.01</v>
      </c>
      <c r="AA109" s="68">
        <v>0.01</v>
      </c>
      <c r="AB109" s="68">
        <v>0.01</v>
      </c>
      <c r="AC109" s="68">
        <v>0.01</v>
      </c>
      <c r="AD109" s="68">
        <v>0.01</v>
      </c>
      <c r="AE109" s="68">
        <v>0.01</v>
      </c>
      <c r="AF109" s="68">
        <v>0</v>
      </c>
      <c r="AG109" s="68">
        <v>0</v>
      </c>
      <c r="AH109" s="68">
        <v>0</v>
      </c>
    </row>
    <row r="110" spans="1:34" ht="15.75" customHeight="1" x14ac:dyDescent="0.2">
      <c r="A110" s="67" t="s">
        <v>35</v>
      </c>
      <c r="B110" s="68" t="s">
        <v>1082</v>
      </c>
      <c r="C110" s="68" t="str">
        <f t="shared" si="0"/>
        <v>Crops</v>
      </c>
      <c r="D110" s="68">
        <v>0.84</v>
      </c>
      <c r="E110" s="68">
        <v>0.71</v>
      </c>
      <c r="F110" s="68">
        <v>0.73</v>
      </c>
      <c r="G110" s="68">
        <v>0.6</v>
      </c>
      <c r="H110" s="68">
        <v>0.57999999999999996</v>
      </c>
      <c r="I110" s="68">
        <v>0.8</v>
      </c>
      <c r="J110" s="68">
        <v>0.79</v>
      </c>
      <c r="K110" s="68">
        <v>0.74</v>
      </c>
      <c r="L110" s="68">
        <v>0.72</v>
      </c>
      <c r="M110" s="68">
        <v>0.63</v>
      </c>
      <c r="N110" s="68">
        <v>0.54</v>
      </c>
      <c r="O110" s="68">
        <v>0.73</v>
      </c>
      <c r="P110" s="68">
        <v>0.53</v>
      </c>
      <c r="Q110" s="68">
        <v>0.68</v>
      </c>
      <c r="R110" s="68">
        <v>0.83</v>
      </c>
      <c r="S110" s="68">
        <v>0.83</v>
      </c>
      <c r="T110" s="68">
        <v>0.66</v>
      </c>
      <c r="U110" s="68">
        <v>0.91</v>
      </c>
      <c r="V110" s="68">
        <v>0.47</v>
      </c>
      <c r="W110" s="68">
        <v>0</v>
      </c>
      <c r="X110" s="68">
        <v>0.74</v>
      </c>
      <c r="Y110" s="68">
        <v>0.54</v>
      </c>
      <c r="Z110" s="68">
        <v>0.97</v>
      </c>
      <c r="AA110" s="68">
        <v>0.67</v>
      </c>
      <c r="AB110" s="68">
        <v>0.62</v>
      </c>
      <c r="AC110" s="68">
        <v>0.65</v>
      </c>
      <c r="AD110" s="68">
        <v>0.51</v>
      </c>
      <c r="AE110" s="68">
        <v>0.51</v>
      </c>
      <c r="AF110" s="68">
        <v>0</v>
      </c>
      <c r="AG110" s="68">
        <v>0</v>
      </c>
      <c r="AH110" s="68">
        <v>0</v>
      </c>
    </row>
    <row r="111" spans="1:34" ht="15.75" customHeight="1" x14ac:dyDescent="0.2">
      <c r="A111" s="67" t="s">
        <v>35</v>
      </c>
      <c r="B111" s="68" t="s">
        <v>1084</v>
      </c>
      <c r="C111" s="68" t="str">
        <f t="shared" si="0"/>
        <v>Crops</v>
      </c>
      <c r="D111" s="68">
        <v>0.12</v>
      </c>
      <c r="E111" s="68">
        <v>0.1</v>
      </c>
      <c r="F111" s="68">
        <v>0.1</v>
      </c>
      <c r="G111" s="68">
        <v>0.1</v>
      </c>
      <c r="H111" s="68">
        <v>0.08</v>
      </c>
      <c r="I111" s="68">
        <v>0.08</v>
      </c>
      <c r="J111" s="68">
        <v>7.0000000000000007E-2</v>
      </c>
      <c r="K111" s="68">
        <v>0.06</v>
      </c>
      <c r="L111" s="68">
        <v>7.0000000000000007E-2</v>
      </c>
      <c r="M111" s="68">
        <v>0.06</v>
      </c>
      <c r="N111" s="68">
        <v>0.06</v>
      </c>
      <c r="O111" s="68">
        <v>7.0000000000000007E-2</v>
      </c>
      <c r="P111" s="68">
        <v>0.06</v>
      </c>
      <c r="Q111" s="68">
        <v>0.06</v>
      </c>
      <c r="R111" s="68">
        <v>0.05</v>
      </c>
      <c r="S111" s="68">
        <v>0.06</v>
      </c>
      <c r="T111" s="68">
        <v>0.06</v>
      </c>
      <c r="U111" s="68">
        <v>0.06</v>
      </c>
      <c r="V111" s="68">
        <v>0.06</v>
      </c>
      <c r="W111" s="68">
        <v>0.06</v>
      </c>
      <c r="X111" s="68">
        <v>0.05</v>
      </c>
      <c r="Y111" s="68">
        <v>0.06</v>
      </c>
      <c r="Z111" s="68">
        <v>0.06</v>
      </c>
      <c r="AA111" s="68">
        <v>7.0000000000000007E-2</v>
      </c>
      <c r="AB111" s="68">
        <v>0.06</v>
      </c>
      <c r="AC111" s="68">
        <v>0.06</v>
      </c>
      <c r="AD111" s="68">
        <v>0.06</v>
      </c>
      <c r="AE111" s="68">
        <v>0.06</v>
      </c>
      <c r="AF111" s="68">
        <v>0</v>
      </c>
      <c r="AG111" s="68">
        <v>0</v>
      </c>
      <c r="AH111" s="68">
        <v>0</v>
      </c>
    </row>
    <row r="112" spans="1:34" ht="15.75" customHeight="1" x14ac:dyDescent="0.2">
      <c r="A112" s="67" t="s">
        <v>35</v>
      </c>
      <c r="B112" s="68" t="s">
        <v>1086</v>
      </c>
      <c r="C112" s="68" t="str">
        <f t="shared" si="0"/>
        <v>Livestock</v>
      </c>
      <c r="D112" s="68">
        <v>3.11</v>
      </c>
      <c r="E112" s="68">
        <v>3.18</v>
      </c>
      <c r="F112" s="68">
        <v>3.23</v>
      </c>
      <c r="G112" s="68">
        <v>3.27</v>
      </c>
      <c r="H112" s="68">
        <v>3.23</v>
      </c>
      <c r="I112" s="68">
        <v>3.07</v>
      </c>
      <c r="J112" s="68">
        <v>2.93</v>
      </c>
      <c r="K112" s="68">
        <v>2.85</v>
      </c>
      <c r="L112" s="68">
        <v>2.8</v>
      </c>
      <c r="M112" s="68">
        <v>2.85</v>
      </c>
      <c r="N112" s="68">
        <v>2.84</v>
      </c>
      <c r="O112" s="68">
        <v>2.74</v>
      </c>
      <c r="P112" s="68">
        <v>2.69</v>
      </c>
      <c r="Q112" s="68">
        <v>2.6</v>
      </c>
      <c r="R112" s="68">
        <v>2.52</v>
      </c>
      <c r="S112" s="68">
        <v>2.61</v>
      </c>
      <c r="T112" s="68">
        <v>2.61</v>
      </c>
      <c r="U112" s="68">
        <v>2.58</v>
      </c>
      <c r="V112" s="68">
        <v>2.42</v>
      </c>
      <c r="W112" s="68">
        <v>2.37</v>
      </c>
      <c r="X112" s="68">
        <v>2.2999999999999998</v>
      </c>
      <c r="Y112" s="68">
        <v>2.2000000000000002</v>
      </c>
      <c r="Z112" s="68">
        <v>2.15</v>
      </c>
      <c r="AA112" s="68">
        <v>2.2200000000000002</v>
      </c>
      <c r="AB112" s="68">
        <v>2.2400000000000002</v>
      </c>
      <c r="AC112" s="68">
        <v>2.2200000000000002</v>
      </c>
      <c r="AD112" s="68">
        <v>2.29</v>
      </c>
      <c r="AE112" s="68">
        <v>2.36</v>
      </c>
      <c r="AF112" s="68">
        <v>0</v>
      </c>
      <c r="AG112" s="68">
        <v>0</v>
      </c>
      <c r="AH112" s="68">
        <v>0</v>
      </c>
    </row>
    <row r="113" spans="1:34" ht="15.75" customHeight="1" x14ac:dyDescent="0.2">
      <c r="A113" s="67" t="s">
        <v>35</v>
      </c>
      <c r="B113" s="68" t="s">
        <v>1087</v>
      </c>
      <c r="C113" s="68" t="str">
        <f t="shared" si="0"/>
        <v>Livestock</v>
      </c>
      <c r="D113" s="68">
        <v>1.76</v>
      </c>
      <c r="E113" s="68">
        <v>1.95</v>
      </c>
      <c r="F113" s="68">
        <v>1.73</v>
      </c>
      <c r="G113" s="68">
        <v>1.77</v>
      </c>
      <c r="H113" s="68">
        <v>1.8</v>
      </c>
      <c r="I113" s="68">
        <v>1.76</v>
      </c>
      <c r="J113" s="68">
        <v>1.48</v>
      </c>
      <c r="K113" s="68">
        <v>1.43</v>
      </c>
      <c r="L113" s="68">
        <v>1.67</v>
      </c>
      <c r="M113" s="68">
        <v>1.45</v>
      </c>
      <c r="N113" s="68">
        <v>1.4</v>
      </c>
      <c r="O113" s="68">
        <v>1.41</v>
      </c>
      <c r="P113" s="68">
        <v>1.48</v>
      </c>
      <c r="Q113" s="68">
        <v>1.35</v>
      </c>
      <c r="R113" s="68">
        <v>1.3</v>
      </c>
      <c r="S113" s="68">
        <v>1.45</v>
      </c>
      <c r="T113" s="68">
        <v>1.44</v>
      </c>
      <c r="U113" s="68">
        <v>1.51</v>
      </c>
      <c r="V113" s="68">
        <v>1.43</v>
      </c>
      <c r="W113" s="68">
        <v>1.36</v>
      </c>
      <c r="X113" s="68">
        <v>1.61</v>
      </c>
      <c r="Y113" s="68">
        <v>1.58</v>
      </c>
      <c r="Z113" s="68">
        <v>1.71</v>
      </c>
      <c r="AA113" s="68">
        <v>1.54</v>
      </c>
      <c r="AB113" s="68">
        <v>1.49</v>
      </c>
      <c r="AC113" s="68">
        <v>1.65</v>
      </c>
      <c r="AD113" s="68">
        <v>1.82</v>
      </c>
      <c r="AE113" s="68">
        <v>1.77</v>
      </c>
      <c r="AF113" s="68">
        <v>0</v>
      </c>
      <c r="AG113" s="68">
        <v>0</v>
      </c>
      <c r="AH113" s="68">
        <v>0</v>
      </c>
    </row>
    <row r="114" spans="1:34" ht="15.75" customHeight="1" x14ac:dyDescent="0.2">
      <c r="A114" s="67" t="s">
        <v>35</v>
      </c>
      <c r="B114" s="68" t="s">
        <v>1089</v>
      </c>
      <c r="C114" s="68" t="str">
        <f t="shared" si="0"/>
        <v>Crops</v>
      </c>
      <c r="D114" s="68">
        <v>0</v>
      </c>
      <c r="E114" s="68">
        <v>0</v>
      </c>
      <c r="F114" s="68">
        <v>0</v>
      </c>
      <c r="G114" s="68">
        <v>0</v>
      </c>
      <c r="H114" s="68">
        <v>0</v>
      </c>
      <c r="I114" s="68">
        <v>0</v>
      </c>
      <c r="J114" s="68">
        <v>0</v>
      </c>
      <c r="K114" s="68">
        <v>0</v>
      </c>
      <c r="L114" s="68">
        <v>0</v>
      </c>
      <c r="M114" s="68">
        <v>0</v>
      </c>
      <c r="N114" s="68">
        <v>0</v>
      </c>
      <c r="O114" s="68">
        <v>0</v>
      </c>
      <c r="P114" s="68">
        <v>0</v>
      </c>
      <c r="Q114" s="68">
        <v>0</v>
      </c>
      <c r="R114" s="68">
        <v>0</v>
      </c>
      <c r="S114" s="68">
        <v>0</v>
      </c>
      <c r="T114" s="68">
        <v>0</v>
      </c>
      <c r="U114" s="68">
        <v>0</v>
      </c>
      <c r="V114" s="68">
        <v>0</v>
      </c>
      <c r="W114" s="68">
        <v>0</v>
      </c>
      <c r="X114" s="68">
        <v>0</v>
      </c>
      <c r="Y114" s="68">
        <v>0</v>
      </c>
      <c r="Z114" s="68">
        <v>0</v>
      </c>
      <c r="AA114" s="68">
        <v>0</v>
      </c>
      <c r="AB114" s="68">
        <v>0</v>
      </c>
      <c r="AC114" s="68">
        <v>0</v>
      </c>
      <c r="AD114" s="68">
        <v>0</v>
      </c>
      <c r="AE114" s="68">
        <v>0</v>
      </c>
      <c r="AF114" s="68">
        <v>0</v>
      </c>
      <c r="AG114" s="68">
        <v>0</v>
      </c>
      <c r="AH114" s="68">
        <v>0</v>
      </c>
    </row>
    <row r="115" spans="1:34" ht="15.75" customHeight="1" x14ac:dyDescent="0.2">
      <c r="A115" s="67" t="s">
        <v>35</v>
      </c>
      <c r="B115" s="68" t="s">
        <v>1090</v>
      </c>
      <c r="C115" s="68" t="str">
        <f t="shared" si="0"/>
        <v>Crops</v>
      </c>
      <c r="D115" s="68">
        <v>0</v>
      </c>
      <c r="E115" s="68">
        <v>0</v>
      </c>
      <c r="F115" s="68">
        <v>0</v>
      </c>
      <c r="G115" s="68">
        <v>0</v>
      </c>
      <c r="H115" s="68">
        <v>0</v>
      </c>
      <c r="I115" s="68">
        <v>0</v>
      </c>
      <c r="J115" s="68">
        <v>0</v>
      </c>
      <c r="K115" s="68">
        <v>0</v>
      </c>
      <c r="L115" s="68">
        <v>0</v>
      </c>
      <c r="M115" s="68">
        <v>0</v>
      </c>
      <c r="N115" s="68">
        <v>0</v>
      </c>
      <c r="O115" s="68">
        <v>0</v>
      </c>
      <c r="P115" s="68">
        <v>0</v>
      </c>
      <c r="Q115" s="68">
        <v>0</v>
      </c>
      <c r="R115" s="68">
        <v>0</v>
      </c>
      <c r="S115" s="68">
        <v>0</v>
      </c>
      <c r="T115" s="68">
        <v>0</v>
      </c>
      <c r="U115" s="68">
        <v>0.01</v>
      </c>
      <c r="V115" s="68">
        <v>0</v>
      </c>
      <c r="W115" s="68">
        <v>0</v>
      </c>
      <c r="X115" s="68">
        <v>0</v>
      </c>
      <c r="Y115" s="68">
        <v>0</v>
      </c>
      <c r="Z115" s="68">
        <v>0</v>
      </c>
      <c r="AA115" s="68">
        <v>0</v>
      </c>
      <c r="AB115" s="68">
        <v>0</v>
      </c>
      <c r="AC115" s="68">
        <v>0</v>
      </c>
      <c r="AD115" s="68">
        <v>0</v>
      </c>
      <c r="AE115" s="68">
        <v>0</v>
      </c>
      <c r="AF115" s="68">
        <v>0</v>
      </c>
      <c r="AG115" s="68">
        <v>0</v>
      </c>
      <c r="AH115" s="68">
        <v>0</v>
      </c>
    </row>
    <row r="116" spans="1:34" ht="15.75" customHeight="1" x14ac:dyDescent="0.2">
      <c r="A116" s="67" t="s">
        <v>35</v>
      </c>
      <c r="B116" s="68" t="s">
        <v>1091</v>
      </c>
      <c r="C116" s="68" t="str">
        <f t="shared" si="0"/>
        <v>Livestock</v>
      </c>
      <c r="D116" s="68">
        <v>0.4</v>
      </c>
      <c r="E116" s="68">
        <v>0.4</v>
      </c>
      <c r="F116" s="68">
        <v>0.4</v>
      </c>
      <c r="G116" s="68">
        <v>0.4</v>
      </c>
      <c r="H116" s="68">
        <v>0.41</v>
      </c>
      <c r="I116" s="68">
        <v>0.39</v>
      </c>
      <c r="J116" s="68">
        <v>0.39</v>
      </c>
      <c r="K116" s="68">
        <v>0.35</v>
      </c>
      <c r="L116" s="68">
        <v>0.31</v>
      </c>
      <c r="M116" s="68">
        <v>0.3</v>
      </c>
      <c r="N116" s="68">
        <v>0.28999999999999998</v>
      </c>
      <c r="O116" s="68">
        <v>0.27</v>
      </c>
      <c r="P116" s="68">
        <v>0.33</v>
      </c>
      <c r="Q116" s="68">
        <v>0.32</v>
      </c>
      <c r="R116" s="68">
        <v>0.24</v>
      </c>
      <c r="S116" s="68">
        <v>0.24</v>
      </c>
      <c r="T116" s="68">
        <v>0.24</v>
      </c>
      <c r="U116" s="68">
        <v>0.24</v>
      </c>
      <c r="V116" s="68">
        <v>0.21</v>
      </c>
      <c r="W116" s="68">
        <v>0.21</v>
      </c>
      <c r="X116" s="68">
        <v>0.21</v>
      </c>
      <c r="Y116" s="68">
        <v>0.2</v>
      </c>
      <c r="Z116" s="68">
        <v>0.23</v>
      </c>
      <c r="AA116" s="68">
        <v>0.23</v>
      </c>
      <c r="AB116" s="68">
        <v>0.23</v>
      </c>
      <c r="AC116" s="68">
        <v>0.24</v>
      </c>
      <c r="AD116" s="68">
        <v>0.24</v>
      </c>
      <c r="AE116" s="68">
        <v>0.24</v>
      </c>
      <c r="AF116" s="68">
        <v>0</v>
      </c>
      <c r="AG116" s="68">
        <v>0</v>
      </c>
      <c r="AH116" s="68">
        <v>0</v>
      </c>
    </row>
    <row r="117" spans="1:34" ht="15.75" customHeight="1" x14ac:dyDescent="0.2">
      <c r="A117" s="67" t="s">
        <v>35</v>
      </c>
      <c r="B117" s="68" t="s">
        <v>1092</v>
      </c>
      <c r="C117" s="68" t="str">
        <f t="shared" si="0"/>
        <v>Crops</v>
      </c>
      <c r="D117" s="68">
        <v>13.5</v>
      </c>
      <c r="E117" s="68">
        <v>13.45</v>
      </c>
      <c r="F117" s="68">
        <v>14.42</v>
      </c>
      <c r="G117" s="68">
        <v>14</v>
      </c>
      <c r="H117" s="68">
        <v>15.07</v>
      </c>
      <c r="I117" s="68">
        <v>13.66</v>
      </c>
      <c r="J117" s="68">
        <v>14.46</v>
      </c>
      <c r="K117" s="68">
        <v>14.65</v>
      </c>
      <c r="L117" s="68">
        <v>15.19</v>
      </c>
      <c r="M117" s="68">
        <v>14.72</v>
      </c>
      <c r="N117" s="68">
        <v>14.69</v>
      </c>
      <c r="O117" s="68">
        <v>14.73</v>
      </c>
      <c r="P117" s="68">
        <v>14.09</v>
      </c>
      <c r="Q117" s="68">
        <v>13.29</v>
      </c>
      <c r="R117" s="68">
        <v>15.66</v>
      </c>
      <c r="S117" s="68">
        <v>14.39</v>
      </c>
      <c r="T117" s="68">
        <v>15.26</v>
      </c>
      <c r="U117" s="68">
        <v>13.94</v>
      </c>
      <c r="V117" s="68">
        <v>14.81</v>
      </c>
      <c r="W117" s="68">
        <v>14.39</v>
      </c>
      <c r="X117" s="68">
        <v>14.52</v>
      </c>
      <c r="Y117" s="68">
        <v>14.7</v>
      </c>
      <c r="Z117" s="68">
        <v>13.84</v>
      </c>
      <c r="AA117" s="68">
        <v>15.51</v>
      </c>
      <c r="AB117" s="68">
        <v>16.97</v>
      </c>
      <c r="AC117" s="68">
        <v>16.75</v>
      </c>
      <c r="AD117" s="68">
        <v>17.71</v>
      </c>
      <c r="AE117" s="68">
        <v>15.99</v>
      </c>
      <c r="AF117" s="68">
        <v>0</v>
      </c>
      <c r="AG117" s="68">
        <v>0</v>
      </c>
      <c r="AH117" s="68">
        <v>0</v>
      </c>
    </row>
    <row r="118" spans="1:34" ht="15.75" customHeight="1" x14ac:dyDescent="0.2">
      <c r="A118" s="67" t="s">
        <v>35</v>
      </c>
      <c r="B118" s="68" t="s">
        <v>1093</v>
      </c>
      <c r="C118" s="68" t="str">
        <f t="shared" si="0"/>
        <v>Crops</v>
      </c>
      <c r="D118" s="68">
        <v>0</v>
      </c>
      <c r="E118" s="68">
        <v>0</v>
      </c>
      <c r="F118" s="68">
        <v>0</v>
      </c>
      <c r="G118" s="68">
        <v>0</v>
      </c>
      <c r="H118" s="68">
        <v>0</v>
      </c>
      <c r="I118" s="68">
        <v>0</v>
      </c>
      <c r="J118" s="68">
        <v>0</v>
      </c>
      <c r="K118" s="68">
        <v>0</v>
      </c>
      <c r="L118" s="68">
        <v>0</v>
      </c>
      <c r="M118" s="68">
        <v>0</v>
      </c>
      <c r="N118" s="68">
        <v>0</v>
      </c>
      <c r="O118" s="68">
        <v>0</v>
      </c>
      <c r="P118" s="68">
        <v>0</v>
      </c>
      <c r="Q118" s="68">
        <v>0</v>
      </c>
      <c r="R118" s="68">
        <v>0</v>
      </c>
      <c r="S118" s="68">
        <v>0</v>
      </c>
      <c r="T118" s="68">
        <v>0</v>
      </c>
      <c r="U118" s="68">
        <v>0</v>
      </c>
      <c r="V118" s="68">
        <v>0</v>
      </c>
      <c r="W118" s="68">
        <v>0</v>
      </c>
      <c r="X118" s="68">
        <v>0</v>
      </c>
      <c r="Y118" s="68">
        <v>0</v>
      </c>
      <c r="Z118" s="68">
        <v>0</v>
      </c>
      <c r="AA118" s="68">
        <v>0</v>
      </c>
      <c r="AB118" s="68">
        <v>0</v>
      </c>
      <c r="AC118" s="68">
        <v>0</v>
      </c>
      <c r="AD118" s="68">
        <v>0</v>
      </c>
      <c r="AE118" s="68">
        <v>0</v>
      </c>
      <c r="AF118" s="68">
        <v>0</v>
      </c>
      <c r="AG118" s="68">
        <v>0</v>
      </c>
      <c r="AH118" s="68">
        <v>0</v>
      </c>
    </row>
    <row r="119" spans="1:34" ht="15.75" customHeight="1" x14ac:dyDescent="0.2">
      <c r="A119" s="67" t="s">
        <v>38</v>
      </c>
      <c r="B119" s="68" t="s">
        <v>1082</v>
      </c>
      <c r="C119" s="68" t="str">
        <f t="shared" si="0"/>
        <v>Crops</v>
      </c>
      <c r="D119" s="68">
        <v>0.49</v>
      </c>
      <c r="E119" s="68">
        <v>0.42</v>
      </c>
      <c r="F119" s="68">
        <v>0.43</v>
      </c>
      <c r="G119" s="68">
        <v>0.35</v>
      </c>
      <c r="H119" s="68">
        <v>0.36</v>
      </c>
      <c r="I119" s="68">
        <v>0.45</v>
      </c>
      <c r="J119" s="68">
        <v>0.46</v>
      </c>
      <c r="K119" s="68">
        <v>0.53</v>
      </c>
      <c r="L119" s="68">
        <v>0.96</v>
      </c>
      <c r="M119" s="68">
        <v>0.6</v>
      </c>
      <c r="N119" s="68">
        <v>0.44</v>
      </c>
      <c r="O119" s="68">
        <v>0.64</v>
      </c>
      <c r="P119" s="68">
        <v>0.56999999999999995</v>
      </c>
      <c r="Q119" s="68">
        <v>0.8</v>
      </c>
      <c r="R119" s="68">
        <v>0.44</v>
      </c>
      <c r="S119" s="68">
        <v>0.56999999999999995</v>
      </c>
      <c r="T119" s="68">
        <v>0.12</v>
      </c>
      <c r="U119" s="68">
        <v>0.52</v>
      </c>
      <c r="V119" s="68">
        <v>0.38</v>
      </c>
      <c r="W119" s="68">
        <v>0.56999999999999995</v>
      </c>
      <c r="X119" s="68">
        <v>0.72</v>
      </c>
      <c r="Y119" s="68">
        <v>0.45</v>
      </c>
      <c r="Z119" s="68">
        <v>0.73</v>
      </c>
      <c r="AA119" s="68">
        <v>0.56000000000000005</v>
      </c>
      <c r="AB119" s="68">
        <v>0.48</v>
      </c>
      <c r="AC119" s="68">
        <v>0.57999999999999996</v>
      </c>
      <c r="AD119" s="68">
        <v>0.49</v>
      </c>
      <c r="AE119" s="68">
        <v>0.49</v>
      </c>
      <c r="AF119" s="68">
        <v>0</v>
      </c>
      <c r="AG119" s="68">
        <v>0</v>
      </c>
      <c r="AH119" s="68">
        <v>0</v>
      </c>
    </row>
    <row r="120" spans="1:34" ht="15.75" customHeight="1" x14ac:dyDescent="0.2">
      <c r="A120" s="67" t="s">
        <v>38</v>
      </c>
      <c r="B120" s="68" t="s">
        <v>1084</v>
      </c>
      <c r="C120" s="68" t="str">
        <f t="shared" si="0"/>
        <v>Crops</v>
      </c>
      <c r="D120" s="68">
        <v>0.08</v>
      </c>
      <c r="E120" s="68">
        <v>0.06</v>
      </c>
      <c r="F120" s="68">
        <v>0.06</v>
      </c>
      <c r="G120" s="68">
        <v>0.05</v>
      </c>
      <c r="H120" s="68">
        <v>0.06</v>
      </c>
      <c r="I120" s="68">
        <v>0.05</v>
      </c>
      <c r="J120" s="68">
        <v>0.04</v>
      </c>
      <c r="K120" s="68">
        <v>0.04</v>
      </c>
      <c r="L120" s="68">
        <v>0.04</v>
      </c>
      <c r="M120" s="68">
        <v>0.04</v>
      </c>
      <c r="N120" s="68">
        <v>0.05</v>
      </c>
      <c r="O120" s="68">
        <v>0.05</v>
      </c>
      <c r="P120" s="68">
        <v>0.05</v>
      </c>
      <c r="Q120" s="68">
        <v>0.05</v>
      </c>
      <c r="R120" s="68">
        <v>0.06</v>
      </c>
      <c r="S120" s="68">
        <v>0.06</v>
      </c>
      <c r="T120" s="68">
        <v>0.06</v>
      </c>
      <c r="U120" s="68">
        <v>0.06</v>
      </c>
      <c r="V120" s="68">
        <v>7.0000000000000007E-2</v>
      </c>
      <c r="W120" s="68">
        <v>7.0000000000000007E-2</v>
      </c>
      <c r="X120" s="68">
        <v>0.06</v>
      </c>
      <c r="Y120" s="68">
        <v>7.0000000000000007E-2</v>
      </c>
      <c r="Z120" s="68">
        <v>0.08</v>
      </c>
      <c r="AA120" s="68">
        <v>0.08</v>
      </c>
      <c r="AB120" s="68">
        <v>0.09</v>
      </c>
      <c r="AC120" s="68">
        <v>0.09</v>
      </c>
      <c r="AD120" s="68">
        <v>0.09</v>
      </c>
      <c r="AE120" s="68">
        <v>0.09</v>
      </c>
      <c r="AF120" s="68">
        <v>0</v>
      </c>
      <c r="AG120" s="68">
        <v>0</v>
      </c>
      <c r="AH120" s="68">
        <v>0</v>
      </c>
    </row>
    <row r="121" spans="1:34" ht="15.75" customHeight="1" x14ac:dyDescent="0.2">
      <c r="A121" s="67" t="s">
        <v>38</v>
      </c>
      <c r="B121" s="68" t="s">
        <v>1086</v>
      </c>
      <c r="C121" s="68" t="str">
        <f t="shared" si="0"/>
        <v>Livestock</v>
      </c>
      <c r="D121" s="68">
        <v>2.21</v>
      </c>
      <c r="E121" s="68">
        <v>2.14</v>
      </c>
      <c r="F121" s="68">
        <v>2.12</v>
      </c>
      <c r="G121" s="68">
        <v>2.08</v>
      </c>
      <c r="H121" s="68">
        <v>2.13</v>
      </c>
      <c r="I121" s="68">
        <v>2.14</v>
      </c>
      <c r="J121" s="68">
        <v>2.04</v>
      </c>
      <c r="K121" s="68">
        <v>2.06</v>
      </c>
      <c r="L121" s="68">
        <v>1.92</v>
      </c>
      <c r="M121" s="68">
        <v>1.94</v>
      </c>
      <c r="N121" s="68">
        <v>1.83</v>
      </c>
      <c r="O121" s="68">
        <v>1.71</v>
      </c>
      <c r="P121" s="68">
        <v>1.74</v>
      </c>
      <c r="Q121" s="68">
        <v>1.73</v>
      </c>
      <c r="R121" s="68">
        <v>1.69</v>
      </c>
      <c r="S121" s="68">
        <v>1.75</v>
      </c>
      <c r="T121" s="68">
        <v>1.78</v>
      </c>
      <c r="U121" s="68">
        <v>1.82</v>
      </c>
      <c r="V121" s="68">
        <v>1.82</v>
      </c>
      <c r="W121" s="68">
        <v>1.76</v>
      </c>
      <c r="X121" s="68">
        <v>1.84</v>
      </c>
      <c r="Y121" s="68">
        <v>1.81</v>
      </c>
      <c r="Z121" s="68">
        <v>1.79</v>
      </c>
      <c r="AA121" s="68">
        <v>1.74</v>
      </c>
      <c r="AB121" s="68">
        <v>1.77</v>
      </c>
      <c r="AC121" s="68">
        <v>1.87</v>
      </c>
      <c r="AD121" s="68">
        <v>1.9</v>
      </c>
      <c r="AE121" s="68">
        <v>1.93</v>
      </c>
      <c r="AF121" s="68">
        <v>0</v>
      </c>
      <c r="AG121" s="68">
        <v>0</v>
      </c>
      <c r="AH121" s="68">
        <v>0</v>
      </c>
    </row>
    <row r="122" spans="1:34" ht="15.75" customHeight="1" x14ac:dyDescent="0.2">
      <c r="A122" s="67" t="s">
        <v>38</v>
      </c>
      <c r="B122" s="68" t="s">
        <v>1087</v>
      </c>
      <c r="C122" s="68" t="str">
        <f t="shared" si="0"/>
        <v>Livestock</v>
      </c>
      <c r="D122" s="68">
        <v>1.34</v>
      </c>
      <c r="E122" s="68">
        <v>1.5</v>
      </c>
      <c r="F122" s="68">
        <v>1.31</v>
      </c>
      <c r="G122" s="68">
        <v>1.37</v>
      </c>
      <c r="H122" s="68">
        <v>1.36</v>
      </c>
      <c r="I122" s="68">
        <v>1.4</v>
      </c>
      <c r="J122" s="68">
        <v>1.21</v>
      </c>
      <c r="K122" s="68">
        <v>1.1599999999999999</v>
      </c>
      <c r="L122" s="68">
        <v>1.39</v>
      </c>
      <c r="M122" s="68">
        <v>1.25</v>
      </c>
      <c r="N122" s="68">
        <v>1.1399999999999999</v>
      </c>
      <c r="O122" s="68">
        <v>1.2</v>
      </c>
      <c r="P122" s="68">
        <v>1.29</v>
      </c>
      <c r="Q122" s="68">
        <v>1.18</v>
      </c>
      <c r="R122" s="68">
        <v>1.23</v>
      </c>
      <c r="S122" s="68">
        <v>1.34</v>
      </c>
      <c r="T122" s="68">
        <v>1.29</v>
      </c>
      <c r="U122" s="68">
        <v>1.48</v>
      </c>
      <c r="V122" s="68">
        <v>1.4</v>
      </c>
      <c r="W122" s="68">
        <v>1.3</v>
      </c>
      <c r="X122" s="68">
        <v>1.51</v>
      </c>
      <c r="Y122" s="68">
        <v>1.5</v>
      </c>
      <c r="Z122" s="68">
        <v>1.59</v>
      </c>
      <c r="AA122" s="68">
        <v>1.44</v>
      </c>
      <c r="AB122" s="68">
        <v>1.42</v>
      </c>
      <c r="AC122" s="68">
        <v>1.57</v>
      </c>
      <c r="AD122" s="68">
        <v>1.68</v>
      </c>
      <c r="AE122" s="68">
        <v>1.64</v>
      </c>
      <c r="AF122" s="68">
        <v>0</v>
      </c>
      <c r="AG122" s="68">
        <v>0</v>
      </c>
      <c r="AH122" s="68">
        <v>0</v>
      </c>
    </row>
    <row r="123" spans="1:34" ht="15.75" customHeight="1" x14ac:dyDescent="0.2">
      <c r="A123" s="67" t="s">
        <v>38</v>
      </c>
      <c r="B123" s="68" t="s">
        <v>1089</v>
      </c>
      <c r="C123" s="68" t="str">
        <f t="shared" si="0"/>
        <v>Crops</v>
      </c>
      <c r="D123" s="68">
        <v>0</v>
      </c>
      <c r="E123" s="68">
        <v>0</v>
      </c>
      <c r="F123" s="68">
        <v>0</v>
      </c>
      <c r="G123" s="68">
        <v>0</v>
      </c>
      <c r="H123" s="68">
        <v>0</v>
      </c>
      <c r="I123" s="68">
        <v>0</v>
      </c>
      <c r="J123" s="68">
        <v>0</v>
      </c>
      <c r="K123" s="68">
        <v>0</v>
      </c>
      <c r="L123" s="68">
        <v>0</v>
      </c>
      <c r="M123" s="68">
        <v>0</v>
      </c>
      <c r="N123" s="68">
        <v>0</v>
      </c>
      <c r="O123" s="68">
        <v>0</v>
      </c>
      <c r="P123" s="68">
        <v>0</v>
      </c>
      <c r="Q123" s="68">
        <v>0</v>
      </c>
      <c r="R123" s="68">
        <v>0</v>
      </c>
      <c r="S123" s="68">
        <v>0</v>
      </c>
      <c r="T123" s="68">
        <v>0</v>
      </c>
      <c r="U123" s="68">
        <v>0</v>
      </c>
      <c r="V123" s="68">
        <v>0</v>
      </c>
      <c r="W123" s="68">
        <v>0</v>
      </c>
      <c r="X123" s="68">
        <v>0</v>
      </c>
      <c r="Y123" s="68">
        <v>0</v>
      </c>
      <c r="Z123" s="68">
        <v>0</v>
      </c>
      <c r="AA123" s="68">
        <v>0</v>
      </c>
      <c r="AB123" s="68">
        <v>0</v>
      </c>
      <c r="AC123" s="68">
        <v>0</v>
      </c>
      <c r="AD123" s="68">
        <v>0</v>
      </c>
      <c r="AE123" s="68">
        <v>0</v>
      </c>
      <c r="AF123" s="68">
        <v>0</v>
      </c>
      <c r="AG123" s="68">
        <v>0</v>
      </c>
      <c r="AH123" s="68">
        <v>0</v>
      </c>
    </row>
    <row r="124" spans="1:34" ht="15.75" customHeight="1" x14ac:dyDescent="0.2">
      <c r="A124" s="67" t="s">
        <v>38</v>
      </c>
      <c r="B124" s="68" t="s">
        <v>1090</v>
      </c>
      <c r="C124" s="68" t="str">
        <f t="shared" si="0"/>
        <v>Crops</v>
      </c>
      <c r="D124" s="68">
        <v>0</v>
      </c>
      <c r="E124" s="68">
        <v>0</v>
      </c>
      <c r="F124" s="68">
        <v>0</v>
      </c>
      <c r="G124" s="68">
        <v>0</v>
      </c>
      <c r="H124" s="68">
        <v>0</v>
      </c>
      <c r="I124" s="68">
        <v>0</v>
      </c>
      <c r="J124" s="68">
        <v>0</v>
      </c>
      <c r="K124" s="68">
        <v>0</v>
      </c>
      <c r="L124" s="68">
        <v>0</v>
      </c>
      <c r="M124" s="68">
        <v>0</v>
      </c>
      <c r="N124" s="68">
        <v>0</v>
      </c>
      <c r="O124" s="68">
        <v>0</v>
      </c>
      <c r="P124" s="68">
        <v>0</v>
      </c>
      <c r="Q124" s="68">
        <v>0</v>
      </c>
      <c r="R124" s="68">
        <v>0</v>
      </c>
      <c r="S124" s="68">
        <v>0</v>
      </c>
      <c r="T124" s="68">
        <v>0</v>
      </c>
      <c r="U124" s="68">
        <v>0</v>
      </c>
      <c r="V124" s="68">
        <v>0</v>
      </c>
      <c r="W124" s="68">
        <v>0</v>
      </c>
      <c r="X124" s="68">
        <v>0</v>
      </c>
      <c r="Y124" s="68">
        <v>0</v>
      </c>
      <c r="Z124" s="68">
        <v>0</v>
      </c>
      <c r="AA124" s="68">
        <v>0</v>
      </c>
      <c r="AB124" s="68">
        <v>0</v>
      </c>
      <c r="AC124" s="68">
        <v>0</v>
      </c>
      <c r="AD124" s="68">
        <v>0</v>
      </c>
      <c r="AE124" s="68">
        <v>0</v>
      </c>
      <c r="AF124" s="68">
        <v>0</v>
      </c>
      <c r="AG124" s="68">
        <v>0</v>
      </c>
      <c r="AH124" s="68">
        <v>0</v>
      </c>
    </row>
    <row r="125" spans="1:34" ht="15.75" customHeight="1" x14ac:dyDescent="0.2">
      <c r="A125" s="67" t="s">
        <v>38</v>
      </c>
      <c r="B125" s="68" t="s">
        <v>1091</v>
      </c>
      <c r="C125" s="68" t="str">
        <f t="shared" si="0"/>
        <v>Livestock</v>
      </c>
      <c r="D125" s="68">
        <v>0.44</v>
      </c>
      <c r="E125" s="68">
        <v>0.43</v>
      </c>
      <c r="F125" s="68">
        <v>0.42</v>
      </c>
      <c r="G125" s="68">
        <v>0.4</v>
      </c>
      <c r="H125" s="68">
        <v>0.4</v>
      </c>
      <c r="I125" s="68">
        <v>0.4</v>
      </c>
      <c r="J125" s="68">
        <v>0.41</v>
      </c>
      <c r="K125" s="68">
        <v>0.39</v>
      </c>
      <c r="L125" s="68">
        <v>0.38</v>
      </c>
      <c r="M125" s="68">
        <v>0.37</v>
      </c>
      <c r="N125" s="68">
        <v>0.36</v>
      </c>
      <c r="O125" s="68">
        <v>0.36</v>
      </c>
      <c r="P125" s="68">
        <v>0.36</v>
      </c>
      <c r="Q125" s="68">
        <v>0.35</v>
      </c>
      <c r="R125" s="68">
        <v>0.33</v>
      </c>
      <c r="S125" s="68">
        <v>0.34</v>
      </c>
      <c r="T125" s="68">
        <v>0.35</v>
      </c>
      <c r="U125" s="68">
        <v>0.34</v>
      </c>
      <c r="V125" s="68">
        <v>0.34</v>
      </c>
      <c r="W125" s="68">
        <v>0.34</v>
      </c>
      <c r="X125" s="68">
        <v>0.35</v>
      </c>
      <c r="Y125" s="68">
        <v>0.33</v>
      </c>
      <c r="Z125" s="68">
        <v>0.34</v>
      </c>
      <c r="AA125" s="68">
        <v>0.34</v>
      </c>
      <c r="AB125" s="68">
        <v>0.35</v>
      </c>
      <c r="AC125" s="68">
        <v>0.37</v>
      </c>
      <c r="AD125" s="68">
        <v>0.38</v>
      </c>
      <c r="AE125" s="68">
        <v>0.38</v>
      </c>
      <c r="AF125" s="68">
        <v>0</v>
      </c>
      <c r="AG125" s="68">
        <v>0</v>
      </c>
      <c r="AH125" s="68">
        <v>0</v>
      </c>
    </row>
    <row r="126" spans="1:34" ht="15.75" customHeight="1" x14ac:dyDescent="0.2">
      <c r="A126" s="67" t="s">
        <v>38</v>
      </c>
      <c r="B126" s="68" t="s">
        <v>1092</v>
      </c>
      <c r="C126" s="68" t="str">
        <f t="shared" si="0"/>
        <v>Crops</v>
      </c>
      <c r="D126" s="68">
        <v>7.87</v>
      </c>
      <c r="E126" s="68">
        <v>7.64</v>
      </c>
      <c r="F126" s="68">
        <v>8.0399999999999991</v>
      </c>
      <c r="G126" s="68">
        <v>8.17</v>
      </c>
      <c r="H126" s="68">
        <v>8.43</v>
      </c>
      <c r="I126" s="68">
        <v>7.56</v>
      </c>
      <c r="J126" s="68">
        <v>7.5</v>
      </c>
      <c r="K126" s="68">
        <v>8.23</v>
      </c>
      <c r="L126" s="68">
        <v>8.3000000000000007</v>
      </c>
      <c r="M126" s="68">
        <v>8.1300000000000008</v>
      </c>
      <c r="N126" s="68">
        <v>8.5299999999999994</v>
      </c>
      <c r="O126" s="68">
        <v>8.74</v>
      </c>
      <c r="P126" s="68">
        <v>7.94</v>
      </c>
      <c r="Q126" s="68">
        <v>7.8</v>
      </c>
      <c r="R126" s="68">
        <v>9.31</v>
      </c>
      <c r="S126" s="68">
        <v>8.89</v>
      </c>
      <c r="T126" s="68">
        <v>8.9499999999999993</v>
      </c>
      <c r="U126" s="68">
        <v>8.2100000000000009</v>
      </c>
      <c r="V126" s="68">
        <v>8.5</v>
      </c>
      <c r="W126" s="68">
        <v>8.92</v>
      </c>
      <c r="X126" s="68">
        <v>8.9600000000000009</v>
      </c>
      <c r="Y126" s="68">
        <v>8.73</v>
      </c>
      <c r="Z126" s="68">
        <v>8.57</v>
      </c>
      <c r="AA126" s="68">
        <v>9.3000000000000007</v>
      </c>
      <c r="AB126" s="68">
        <v>9.98</v>
      </c>
      <c r="AC126" s="68">
        <v>9.48</v>
      </c>
      <c r="AD126" s="68">
        <v>10.32</v>
      </c>
      <c r="AE126" s="68">
        <v>9.14</v>
      </c>
      <c r="AF126" s="68">
        <v>0</v>
      </c>
      <c r="AG126" s="68">
        <v>0</v>
      </c>
      <c r="AH126" s="68">
        <v>0</v>
      </c>
    </row>
    <row r="127" spans="1:34" ht="15.75" customHeight="1" x14ac:dyDescent="0.2">
      <c r="A127" s="67" t="s">
        <v>38</v>
      </c>
      <c r="B127" s="68" t="s">
        <v>1093</v>
      </c>
      <c r="C127" s="68" t="str">
        <f t="shared" si="0"/>
        <v>Crops</v>
      </c>
      <c r="D127" s="68">
        <v>0</v>
      </c>
      <c r="E127" s="68">
        <v>0</v>
      </c>
      <c r="F127" s="68">
        <v>0</v>
      </c>
      <c r="G127" s="68">
        <v>0</v>
      </c>
      <c r="H127" s="68">
        <v>0</v>
      </c>
      <c r="I127" s="68">
        <v>0</v>
      </c>
      <c r="J127" s="68">
        <v>0</v>
      </c>
      <c r="K127" s="68">
        <v>0</v>
      </c>
      <c r="L127" s="68">
        <v>0</v>
      </c>
      <c r="M127" s="68">
        <v>0</v>
      </c>
      <c r="N127" s="68">
        <v>0</v>
      </c>
      <c r="O127" s="68">
        <v>0</v>
      </c>
      <c r="P127" s="68">
        <v>0</v>
      </c>
      <c r="Q127" s="68">
        <v>0</v>
      </c>
      <c r="R127" s="68">
        <v>0</v>
      </c>
      <c r="S127" s="68">
        <v>0</v>
      </c>
      <c r="T127" s="68">
        <v>0</v>
      </c>
      <c r="U127" s="68">
        <v>0</v>
      </c>
      <c r="V127" s="68">
        <v>0</v>
      </c>
      <c r="W127" s="68">
        <v>0</v>
      </c>
      <c r="X127" s="68">
        <v>0</v>
      </c>
      <c r="Y127" s="68">
        <v>0</v>
      </c>
      <c r="Z127" s="68">
        <v>0</v>
      </c>
      <c r="AA127" s="68">
        <v>0</v>
      </c>
      <c r="AB127" s="68">
        <v>0</v>
      </c>
      <c r="AC127" s="68">
        <v>0</v>
      </c>
      <c r="AD127" s="68">
        <v>0</v>
      </c>
      <c r="AE127" s="68">
        <v>0</v>
      </c>
      <c r="AF127" s="68">
        <v>0</v>
      </c>
      <c r="AG127" s="68">
        <v>0</v>
      </c>
      <c r="AH127" s="68">
        <v>0</v>
      </c>
    </row>
    <row r="128" spans="1:34" ht="15.75" customHeight="1" x14ac:dyDescent="0.2">
      <c r="A128" s="67" t="s">
        <v>41</v>
      </c>
      <c r="B128" s="68" t="s">
        <v>1082</v>
      </c>
      <c r="C128" s="68" t="str">
        <f t="shared" si="0"/>
        <v>Crops</v>
      </c>
      <c r="D128" s="68">
        <v>0.41</v>
      </c>
      <c r="E128" s="68">
        <v>0.34</v>
      </c>
      <c r="F128" s="68">
        <v>0.35</v>
      </c>
      <c r="G128" s="68">
        <v>0.28999999999999998</v>
      </c>
      <c r="H128" s="68">
        <v>0.3</v>
      </c>
      <c r="I128" s="68">
        <v>0.39</v>
      </c>
      <c r="J128" s="68">
        <v>0.21</v>
      </c>
      <c r="K128" s="68">
        <v>0.28999999999999998</v>
      </c>
      <c r="L128" s="68">
        <v>0.34</v>
      </c>
      <c r="M128" s="68">
        <v>0.4</v>
      </c>
      <c r="N128" s="68">
        <v>0.33</v>
      </c>
      <c r="O128" s="68">
        <v>0.3</v>
      </c>
      <c r="P128" s="68">
        <v>0.86</v>
      </c>
      <c r="Q128" s="68">
        <v>0.45</v>
      </c>
      <c r="R128" s="68">
        <v>0.32</v>
      </c>
      <c r="S128" s="68">
        <v>0.03</v>
      </c>
      <c r="T128" s="68">
        <v>0.12</v>
      </c>
      <c r="U128" s="68">
        <v>0.37</v>
      </c>
      <c r="V128" s="68">
        <v>0.4</v>
      </c>
      <c r="W128" s="68">
        <v>0</v>
      </c>
      <c r="X128" s="68">
        <v>0.35</v>
      </c>
      <c r="Y128" s="68">
        <v>0.42</v>
      </c>
      <c r="Z128" s="68">
        <v>0.43</v>
      </c>
      <c r="AA128" s="68">
        <v>0.13</v>
      </c>
      <c r="AB128" s="68">
        <v>0.11</v>
      </c>
      <c r="AC128" s="68">
        <v>0.35</v>
      </c>
      <c r="AD128" s="68">
        <v>0.13</v>
      </c>
      <c r="AE128" s="68">
        <v>0.13</v>
      </c>
      <c r="AF128" s="68">
        <v>0</v>
      </c>
      <c r="AG128" s="68">
        <v>0</v>
      </c>
      <c r="AH128" s="68">
        <v>0</v>
      </c>
    </row>
    <row r="129" spans="1:34" ht="15.75" customHeight="1" x14ac:dyDescent="0.2">
      <c r="A129" s="67" t="s">
        <v>41</v>
      </c>
      <c r="B129" s="68" t="s">
        <v>1084</v>
      </c>
      <c r="C129" s="68" t="str">
        <f t="shared" si="0"/>
        <v>Crops</v>
      </c>
      <c r="D129" s="68">
        <v>0.13</v>
      </c>
      <c r="E129" s="68">
        <v>0.12</v>
      </c>
      <c r="F129" s="68">
        <v>0.13</v>
      </c>
      <c r="G129" s="68">
        <v>0.14000000000000001</v>
      </c>
      <c r="H129" s="68">
        <v>0.13</v>
      </c>
      <c r="I129" s="68">
        <v>0.14000000000000001</v>
      </c>
      <c r="J129" s="68">
        <v>0.12</v>
      </c>
      <c r="K129" s="68">
        <v>0.12</v>
      </c>
      <c r="L129" s="68">
        <v>0.12</v>
      </c>
      <c r="M129" s="68">
        <v>0.12</v>
      </c>
      <c r="N129" s="68">
        <v>0.14000000000000001</v>
      </c>
      <c r="O129" s="68">
        <v>0.18</v>
      </c>
      <c r="P129" s="68">
        <v>0.17</v>
      </c>
      <c r="Q129" s="68">
        <v>0.16</v>
      </c>
      <c r="R129" s="68">
        <v>0.16</v>
      </c>
      <c r="S129" s="68">
        <v>0.15</v>
      </c>
      <c r="T129" s="68">
        <v>0.15</v>
      </c>
      <c r="U129" s="68">
        <v>0.15</v>
      </c>
      <c r="V129" s="68">
        <v>0.15</v>
      </c>
      <c r="W129" s="68">
        <v>0.12</v>
      </c>
      <c r="X129" s="68">
        <v>0.1</v>
      </c>
      <c r="Y129" s="68">
        <v>0.12</v>
      </c>
      <c r="Z129" s="68">
        <v>0.12</v>
      </c>
      <c r="AA129" s="68">
        <v>0.14000000000000001</v>
      </c>
      <c r="AB129" s="68">
        <v>0.14000000000000001</v>
      </c>
      <c r="AC129" s="68">
        <v>0.14000000000000001</v>
      </c>
      <c r="AD129" s="68">
        <v>0.14000000000000001</v>
      </c>
      <c r="AE129" s="68">
        <v>0.14000000000000001</v>
      </c>
      <c r="AF129" s="68">
        <v>0</v>
      </c>
      <c r="AG129" s="68">
        <v>0</v>
      </c>
      <c r="AH129" s="68">
        <v>0</v>
      </c>
    </row>
    <row r="130" spans="1:34" ht="15.75" customHeight="1" x14ac:dyDescent="0.2">
      <c r="A130" s="67" t="s">
        <v>41</v>
      </c>
      <c r="B130" s="68" t="s">
        <v>1086</v>
      </c>
      <c r="C130" s="68" t="str">
        <f t="shared" si="0"/>
        <v>Livestock</v>
      </c>
      <c r="D130" s="68">
        <v>7.7</v>
      </c>
      <c r="E130" s="68">
        <v>7.72</v>
      </c>
      <c r="F130" s="68">
        <v>7.67</v>
      </c>
      <c r="G130" s="68">
        <v>7.53</v>
      </c>
      <c r="H130" s="68">
        <v>7.53</v>
      </c>
      <c r="I130" s="68">
        <v>7.67</v>
      </c>
      <c r="J130" s="68">
        <v>7.26</v>
      </c>
      <c r="K130" s="68">
        <v>7.29</v>
      </c>
      <c r="L130" s="68">
        <v>7.14</v>
      </c>
      <c r="M130" s="68">
        <v>7.46</v>
      </c>
      <c r="N130" s="68">
        <v>7.58</v>
      </c>
      <c r="O130" s="68">
        <v>7.36</v>
      </c>
      <c r="P130" s="68">
        <v>7.28</v>
      </c>
      <c r="Q130" s="68">
        <v>7.52</v>
      </c>
      <c r="R130" s="68">
        <v>7.24</v>
      </c>
      <c r="S130" s="68">
        <v>7.47</v>
      </c>
      <c r="T130" s="68">
        <v>7.86</v>
      </c>
      <c r="U130" s="68">
        <v>8.19</v>
      </c>
      <c r="V130" s="68">
        <v>8.41</v>
      </c>
      <c r="W130" s="68">
        <v>8.34</v>
      </c>
      <c r="X130" s="68">
        <v>8.24</v>
      </c>
      <c r="Y130" s="68">
        <v>8.25</v>
      </c>
      <c r="Z130" s="68">
        <v>8.3000000000000007</v>
      </c>
      <c r="AA130" s="68">
        <v>8.32</v>
      </c>
      <c r="AB130" s="68">
        <v>8.1</v>
      </c>
      <c r="AC130" s="68">
        <v>8.31</v>
      </c>
      <c r="AD130" s="68">
        <v>8.4499999999999993</v>
      </c>
      <c r="AE130" s="68">
        <v>8.48</v>
      </c>
      <c r="AF130" s="68">
        <v>0</v>
      </c>
      <c r="AG130" s="68">
        <v>0</v>
      </c>
      <c r="AH130" s="68">
        <v>0</v>
      </c>
    </row>
    <row r="131" spans="1:34" ht="15.75" customHeight="1" x14ac:dyDescent="0.2">
      <c r="A131" s="67" t="s">
        <v>41</v>
      </c>
      <c r="B131" s="68" t="s">
        <v>1087</v>
      </c>
      <c r="C131" s="68" t="str">
        <f t="shared" si="0"/>
        <v>Livestock</v>
      </c>
      <c r="D131" s="68">
        <v>4.4400000000000004</v>
      </c>
      <c r="E131" s="68">
        <v>4.84</v>
      </c>
      <c r="F131" s="68">
        <v>4.5</v>
      </c>
      <c r="G131" s="68">
        <v>4.7</v>
      </c>
      <c r="H131" s="68">
        <v>5.0599999999999996</v>
      </c>
      <c r="I131" s="68">
        <v>5.04</v>
      </c>
      <c r="J131" s="68">
        <v>4.34</v>
      </c>
      <c r="K131" s="68">
        <v>4.71</v>
      </c>
      <c r="L131" s="68">
        <v>5.56</v>
      </c>
      <c r="M131" s="68">
        <v>5.49</v>
      </c>
      <c r="N131" s="68">
        <v>5.41</v>
      </c>
      <c r="O131" s="68">
        <v>5.29</v>
      </c>
      <c r="P131" s="68">
        <v>5.39</v>
      </c>
      <c r="Q131" s="68">
        <v>5.21</v>
      </c>
      <c r="R131" s="68">
        <v>5.01</v>
      </c>
      <c r="S131" s="68">
        <v>5.4</v>
      </c>
      <c r="T131" s="68">
        <v>5.22</v>
      </c>
      <c r="U131" s="68">
        <v>5.68</v>
      </c>
      <c r="V131" s="68">
        <v>5.39</v>
      </c>
      <c r="W131" s="68">
        <v>4.8899999999999997</v>
      </c>
      <c r="X131" s="68">
        <v>5.57</v>
      </c>
      <c r="Y131" s="68">
        <v>5.51</v>
      </c>
      <c r="Z131" s="68">
        <v>6.07</v>
      </c>
      <c r="AA131" s="68">
        <v>5.55</v>
      </c>
      <c r="AB131" s="68">
        <v>5.29</v>
      </c>
      <c r="AC131" s="68">
        <v>5.79</v>
      </c>
      <c r="AD131" s="68">
        <v>6.13</v>
      </c>
      <c r="AE131" s="68">
        <v>6.12</v>
      </c>
      <c r="AF131" s="68">
        <v>0</v>
      </c>
      <c r="AG131" s="68">
        <v>0</v>
      </c>
      <c r="AH131" s="68">
        <v>0</v>
      </c>
    </row>
    <row r="132" spans="1:34" ht="15.75" customHeight="1" x14ac:dyDescent="0.2">
      <c r="A132" s="67" t="s">
        <v>41</v>
      </c>
      <c r="B132" s="68" t="s">
        <v>1089</v>
      </c>
      <c r="C132" s="68" t="str">
        <f t="shared" si="0"/>
        <v>Crops</v>
      </c>
      <c r="D132" s="68">
        <v>0</v>
      </c>
      <c r="E132" s="68">
        <v>0</v>
      </c>
      <c r="F132" s="68">
        <v>0</v>
      </c>
      <c r="G132" s="68">
        <v>0</v>
      </c>
      <c r="H132" s="68">
        <v>0</v>
      </c>
      <c r="I132" s="68">
        <v>0</v>
      </c>
      <c r="J132" s="68">
        <v>0</v>
      </c>
      <c r="K132" s="68">
        <v>0</v>
      </c>
      <c r="L132" s="68">
        <v>0</v>
      </c>
      <c r="M132" s="68">
        <v>0</v>
      </c>
      <c r="N132" s="68">
        <v>0</v>
      </c>
      <c r="O132" s="68">
        <v>0</v>
      </c>
      <c r="P132" s="68">
        <v>0</v>
      </c>
      <c r="Q132" s="68">
        <v>0</v>
      </c>
      <c r="R132" s="68">
        <v>0</v>
      </c>
      <c r="S132" s="68">
        <v>0</v>
      </c>
      <c r="T132" s="68">
        <v>0</v>
      </c>
      <c r="U132" s="68">
        <v>0</v>
      </c>
      <c r="V132" s="68">
        <v>0</v>
      </c>
      <c r="W132" s="68">
        <v>0</v>
      </c>
      <c r="X132" s="68">
        <v>0</v>
      </c>
      <c r="Y132" s="68">
        <v>0</v>
      </c>
      <c r="Z132" s="68">
        <v>0</v>
      </c>
      <c r="AA132" s="68">
        <v>0</v>
      </c>
      <c r="AB132" s="68">
        <v>0</v>
      </c>
      <c r="AC132" s="68">
        <v>0</v>
      </c>
      <c r="AD132" s="68">
        <v>0</v>
      </c>
      <c r="AE132" s="68">
        <v>0</v>
      </c>
      <c r="AF132" s="68">
        <v>0</v>
      </c>
      <c r="AG132" s="68">
        <v>0</v>
      </c>
      <c r="AH132" s="68">
        <v>0</v>
      </c>
    </row>
    <row r="133" spans="1:34" ht="15.75" customHeight="1" x14ac:dyDescent="0.2">
      <c r="A133" s="67" t="s">
        <v>41</v>
      </c>
      <c r="B133" s="68" t="s">
        <v>1090</v>
      </c>
      <c r="C133" s="68" t="str">
        <f t="shared" si="0"/>
        <v>Crops</v>
      </c>
      <c r="D133" s="68">
        <v>0.01</v>
      </c>
      <c r="E133" s="68">
        <v>0</v>
      </c>
      <c r="F133" s="68">
        <v>0</v>
      </c>
      <c r="G133" s="68">
        <v>0</v>
      </c>
      <c r="H133" s="68">
        <v>0.01</v>
      </c>
      <c r="I133" s="68">
        <v>0</v>
      </c>
      <c r="J133" s="68">
        <v>0</v>
      </c>
      <c r="K133" s="68">
        <v>0</v>
      </c>
      <c r="L133" s="68">
        <v>0.01</v>
      </c>
      <c r="M133" s="68">
        <v>0.01</v>
      </c>
      <c r="N133" s="68">
        <v>0</v>
      </c>
      <c r="O133" s="68">
        <v>0</v>
      </c>
      <c r="P133" s="68">
        <v>0.01</v>
      </c>
      <c r="Q133" s="68">
        <v>0</v>
      </c>
      <c r="R133" s="68">
        <v>0</v>
      </c>
      <c r="S133" s="68">
        <v>0.01</v>
      </c>
      <c r="T133" s="68">
        <v>0.01</v>
      </c>
      <c r="U133" s="68">
        <v>0.01</v>
      </c>
      <c r="V133" s="68">
        <v>0.01</v>
      </c>
      <c r="W133" s="68">
        <v>0.01</v>
      </c>
      <c r="X133" s="68">
        <v>0.01</v>
      </c>
      <c r="Y133" s="68">
        <v>0.01</v>
      </c>
      <c r="Z133" s="68">
        <v>0</v>
      </c>
      <c r="AA133" s="68">
        <v>0.01</v>
      </c>
      <c r="AB133" s="68">
        <v>0.01</v>
      </c>
      <c r="AC133" s="68">
        <v>0.01</v>
      </c>
      <c r="AD133" s="68">
        <v>0.01</v>
      </c>
      <c r="AE133" s="68">
        <v>0.01</v>
      </c>
      <c r="AF133" s="68">
        <v>0</v>
      </c>
      <c r="AG133" s="68">
        <v>0</v>
      </c>
      <c r="AH133" s="68">
        <v>0</v>
      </c>
    </row>
    <row r="134" spans="1:34" ht="15.75" customHeight="1" x14ac:dyDescent="0.2">
      <c r="A134" s="67" t="s">
        <v>41</v>
      </c>
      <c r="B134" s="68" t="s">
        <v>1091</v>
      </c>
      <c r="C134" s="68" t="str">
        <f t="shared" si="0"/>
        <v>Livestock</v>
      </c>
      <c r="D134" s="68">
        <v>0.91</v>
      </c>
      <c r="E134" s="68">
        <v>0.9</v>
      </c>
      <c r="F134" s="68">
        <v>0.85</v>
      </c>
      <c r="G134" s="68">
        <v>0.8</v>
      </c>
      <c r="H134" s="68">
        <v>0.84</v>
      </c>
      <c r="I134" s="68">
        <v>0.86</v>
      </c>
      <c r="J134" s="68">
        <v>0.82</v>
      </c>
      <c r="K134" s="68">
        <v>0.86</v>
      </c>
      <c r="L134" s="68">
        <v>0.85</v>
      </c>
      <c r="M134" s="68">
        <v>0.94</v>
      </c>
      <c r="N134" s="68">
        <v>0.98</v>
      </c>
      <c r="O134" s="68">
        <v>0.93</v>
      </c>
      <c r="P134" s="68">
        <v>0.95</v>
      </c>
      <c r="Q134" s="68">
        <v>1</v>
      </c>
      <c r="R134" s="68">
        <v>0.92</v>
      </c>
      <c r="S134" s="68">
        <v>0.94</v>
      </c>
      <c r="T134" s="68">
        <v>1.01</v>
      </c>
      <c r="U134" s="68">
        <v>1.04</v>
      </c>
      <c r="V134" s="68">
        <v>1.06</v>
      </c>
      <c r="W134" s="68">
        <v>1.04</v>
      </c>
      <c r="X134" s="68">
        <v>1.03</v>
      </c>
      <c r="Y134" s="68">
        <v>1.01</v>
      </c>
      <c r="Z134" s="68">
        <v>1.04</v>
      </c>
      <c r="AA134" s="68">
        <v>1.03</v>
      </c>
      <c r="AB134" s="68">
        <v>1.08</v>
      </c>
      <c r="AC134" s="68">
        <v>1.07</v>
      </c>
      <c r="AD134" s="68">
        <v>1.1000000000000001</v>
      </c>
      <c r="AE134" s="68">
        <v>1.1200000000000001</v>
      </c>
      <c r="AF134" s="68">
        <v>0</v>
      </c>
      <c r="AG134" s="68">
        <v>0</v>
      </c>
      <c r="AH134" s="68">
        <v>0</v>
      </c>
    </row>
    <row r="135" spans="1:34" ht="15.75" customHeight="1" x14ac:dyDescent="0.2">
      <c r="A135" s="67" t="s">
        <v>41</v>
      </c>
      <c r="B135" s="68" t="s">
        <v>1092</v>
      </c>
      <c r="C135" s="68" t="str">
        <f t="shared" si="0"/>
        <v>Crops</v>
      </c>
      <c r="D135" s="68">
        <v>16.86</v>
      </c>
      <c r="E135" s="68">
        <v>17.13</v>
      </c>
      <c r="F135" s="68">
        <v>17.399999999999999</v>
      </c>
      <c r="G135" s="68">
        <v>14.89</v>
      </c>
      <c r="H135" s="68">
        <v>18.7</v>
      </c>
      <c r="I135" s="68">
        <v>17.72</v>
      </c>
      <c r="J135" s="68">
        <v>18.059999999999999</v>
      </c>
      <c r="K135" s="68">
        <v>18.82</v>
      </c>
      <c r="L135" s="68">
        <v>19.23</v>
      </c>
      <c r="M135" s="68">
        <v>19.2</v>
      </c>
      <c r="N135" s="68">
        <v>18.86</v>
      </c>
      <c r="O135" s="68">
        <v>18.52</v>
      </c>
      <c r="P135" s="68">
        <v>19.100000000000001</v>
      </c>
      <c r="Q135" s="68">
        <v>17.28</v>
      </c>
      <c r="R135" s="68">
        <v>20.149999999999999</v>
      </c>
      <c r="S135" s="68">
        <v>20.55</v>
      </c>
      <c r="T135" s="68">
        <v>19.88</v>
      </c>
      <c r="U135" s="68">
        <v>19.95</v>
      </c>
      <c r="V135" s="68">
        <v>19.63</v>
      </c>
      <c r="W135" s="68">
        <v>19.43</v>
      </c>
      <c r="X135" s="68">
        <v>19.87</v>
      </c>
      <c r="Y135" s="68">
        <v>20.72</v>
      </c>
      <c r="Z135" s="68">
        <v>19.61</v>
      </c>
      <c r="AA135" s="68">
        <v>19.760000000000002</v>
      </c>
      <c r="AB135" s="68">
        <v>20.95</v>
      </c>
      <c r="AC135" s="68">
        <v>21.97</v>
      </c>
      <c r="AD135" s="68">
        <v>22.39</v>
      </c>
      <c r="AE135" s="68">
        <v>20.059999999999999</v>
      </c>
      <c r="AF135" s="68">
        <v>0</v>
      </c>
      <c r="AG135" s="68">
        <v>0</v>
      </c>
      <c r="AH135" s="68">
        <v>0</v>
      </c>
    </row>
    <row r="136" spans="1:34" ht="15.75" customHeight="1" x14ac:dyDescent="0.2">
      <c r="A136" s="67" t="s">
        <v>41</v>
      </c>
      <c r="B136" s="68" t="s">
        <v>1093</v>
      </c>
      <c r="C136" s="68" t="str">
        <f t="shared" si="0"/>
        <v>Crops</v>
      </c>
      <c r="D136" s="68">
        <v>0</v>
      </c>
      <c r="E136" s="68">
        <v>0</v>
      </c>
      <c r="F136" s="68">
        <v>0</v>
      </c>
      <c r="G136" s="68">
        <v>0</v>
      </c>
      <c r="H136" s="68">
        <v>0</v>
      </c>
      <c r="I136" s="68">
        <v>0</v>
      </c>
      <c r="J136" s="68">
        <v>0</v>
      </c>
      <c r="K136" s="68">
        <v>0</v>
      </c>
      <c r="L136" s="68">
        <v>0</v>
      </c>
      <c r="M136" s="68">
        <v>0</v>
      </c>
      <c r="N136" s="68">
        <v>0</v>
      </c>
      <c r="O136" s="68">
        <v>0</v>
      </c>
      <c r="P136" s="68">
        <v>0</v>
      </c>
      <c r="Q136" s="68">
        <v>0</v>
      </c>
      <c r="R136" s="68">
        <v>0</v>
      </c>
      <c r="S136" s="68">
        <v>0</v>
      </c>
      <c r="T136" s="68">
        <v>0</v>
      </c>
      <c r="U136" s="68">
        <v>0</v>
      </c>
      <c r="V136" s="68">
        <v>0</v>
      </c>
      <c r="W136" s="68">
        <v>0</v>
      </c>
      <c r="X136" s="68">
        <v>0</v>
      </c>
      <c r="Y136" s="68">
        <v>0</v>
      </c>
      <c r="Z136" s="68">
        <v>0</v>
      </c>
      <c r="AA136" s="68">
        <v>0</v>
      </c>
      <c r="AB136" s="68">
        <v>0</v>
      </c>
      <c r="AC136" s="68">
        <v>0</v>
      </c>
      <c r="AD136" s="68">
        <v>0</v>
      </c>
      <c r="AE136" s="68">
        <v>0</v>
      </c>
      <c r="AF136" s="68">
        <v>0</v>
      </c>
      <c r="AG136" s="68">
        <v>0</v>
      </c>
      <c r="AH136" s="68">
        <v>0</v>
      </c>
    </row>
    <row r="137" spans="1:34" ht="15.75" customHeight="1" x14ac:dyDescent="0.2">
      <c r="A137" s="67" t="s">
        <v>44</v>
      </c>
      <c r="B137" s="68" t="s">
        <v>1082</v>
      </c>
      <c r="C137" s="68" t="str">
        <f t="shared" si="0"/>
        <v>Crops</v>
      </c>
      <c r="D137" s="68">
        <v>0.05</v>
      </c>
      <c r="E137" s="68">
        <v>0.04</v>
      </c>
      <c r="F137" s="68">
        <v>0.04</v>
      </c>
      <c r="G137" s="68">
        <v>0.03</v>
      </c>
      <c r="H137" s="68">
        <v>0.05</v>
      </c>
      <c r="I137" s="68">
        <v>0.05</v>
      </c>
      <c r="J137" s="68">
        <v>7.0000000000000007E-2</v>
      </c>
      <c r="K137" s="68">
        <v>0.11</v>
      </c>
      <c r="L137" s="68">
        <v>7.0000000000000007E-2</v>
      </c>
      <c r="M137" s="68">
        <v>0</v>
      </c>
      <c r="N137" s="68">
        <v>0.03</v>
      </c>
      <c r="O137" s="68">
        <v>0.02</v>
      </c>
      <c r="P137" s="68">
        <v>0.01</v>
      </c>
      <c r="Q137" s="68">
        <v>0.03</v>
      </c>
      <c r="R137" s="68">
        <v>0.01</v>
      </c>
      <c r="S137" s="68">
        <v>0.06</v>
      </c>
      <c r="T137" s="68">
        <v>0.12</v>
      </c>
      <c r="U137" s="68">
        <v>0.1</v>
      </c>
      <c r="V137" s="68">
        <v>0.16</v>
      </c>
      <c r="W137" s="68">
        <v>0</v>
      </c>
      <c r="X137" s="68">
        <v>0.02</v>
      </c>
      <c r="Y137" s="68">
        <v>0.06</v>
      </c>
      <c r="Z137" s="68">
        <v>7.0000000000000007E-2</v>
      </c>
      <c r="AA137" s="68">
        <v>0.03</v>
      </c>
      <c r="AB137" s="68">
        <v>0.02</v>
      </c>
      <c r="AC137" s="68">
        <v>0.03</v>
      </c>
      <c r="AD137" s="68">
        <v>0.02</v>
      </c>
      <c r="AE137" s="68">
        <v>0.02</v>
      </c>
      <c r="AF137" s="68">
        <v>0</v>
      </c>
      <c r="AG137" s="68">
        <v>0</v>
      </c>
      <c r="AH137" s="68">
        <v>0</v>
      </c>
    </row>
    <row r="138" spans="1:34" ht="15.75" customHeight="1" x14ac:dyDescent="0.2">
      <c r="A138" s="67" t="s">
        <v>44</v>
      </c>
      <c r="B138" s="68" t="s">
        <v>1084</v>
      </c>
      <c r="C138" s="68" t="str">
        <f t="shared" si="0"/>
        <v>Crops</v>
      </c>
      <c r="D138" s="68">
        <v>0.1</v>
      </c>
      <c r="E138" s="68">
        <v>0.09</v>
      </c>
      <c r="F138" s="68">
        <v>0.09</v>
      </c>
      <c r="G138" s="68">
        <v>0.1</v>
      </c>
      <c r="H138" s="68">
        <v>0.1</v>
      </c>
      <c r="I138" s="68">
        <v>0.08</v>
      </c>
      <c r="J138" s="68">
        <v>7.0000000000000007E-2</v>
      </c>
      <c r="K138" s="68">
        <v>0.1</v>
      </c>
      <c r="L138" s="68">
        <v>0.13</v>
      </c>
      <c r="M138" s="68">
        <v>0.14000000000000001</v>
      </c>
      <c r="N138" s="68">
        <v>0.16</v>
      </c>
      <c r="O138" s="68">
        <v>0.19</v>
      </c>
      <c r="P138" s="68">
        <v>0.21</v>
      </c>
      <c r="Q138" s="68">
        <v>0.21</v>
      </c>
      <c r="R138" s="68">
        <v>0.21</v>
      </c>
      <c r="S138" s="68">
        <v>0.2</v>
      </c>
      <c r="T138" s="68">
        <v>0.22</v>
      </c>
      <c r="U138" s="68">
        <v>0.25</v>
      </c>
      <c r="V138" s="68">
        <v>0.22</v>
      </c>
      <c r="W138" s="68">
        <v>0.21</v>
      </c>
      <c r="X138" s="68">
        <v>0.19</v>
      </c>
      <c r="Y138" s="68">
        <v>0.21</v>
      </c>
      <c r="Z138" s="68">
        <v>0.23</v>
      </c>
      <c r="AA138" s="68">
        <v>0.22</v>
      </c>
      <c r="AB138" s="68">
        <v>0.21</v>
      </c>
      <c r="AC138" s="68">
        <v>0.21</v>
      </c>
      <c r="AD138" s="68">
        <v>0.21</v>
      </c>
      <c r="AE138" s="68">
        <v>0.21</v>
      </c>
      <c r="AF138" s="68">
        <v>0</v>
      </c>
      <c r="AG138" s="68">
        <v>0</v>
      </c>
      <c r="AH138" s="68">
        <v>0</v>
      </c>
    </row>
    <row r="139" spans="1:34" ht="15.75" customHeight="1" x14ac:dyDescent="0.2">
      <c r="A139" s="67" t="s">
        <v>44</v>
      </c>
      <c r="B139" s="68" t="s">
        <v>1086</v>
      </c>
      <c r="C139" s="68" t="str">
        <f t="shared" si="0"/>
        <v>Livestock</v>
      </c>
      <c r="D139" s="68">
        <v>8.9600000000000009</v>
      </c>
      <c r="E139" s="68">
        <v>9.2799999999999994</v>
      </c>
      <c r="F139" s="68">
        <v>9.43</v>
      </c>
      <c r="G139" s="68">
        <v>9.86</v>
      </c>
      <c r="H139" s="68">
        <v>10.34</v>
      </c>
      <c r="I139" s="68">
        <v>10.88</v>
      </c>
      <c r="J139" s="68">
        <v>11.21</v>
      </c>
      <c r="K139" s="68">
        <v>11.37</v>
      </c>
      <c r="L139" s="68">
        <v>11.39</v>
      </c>
      <c r="M139" s="68">
        <v>11.51</v>
      </c>
      <c r="N139" s="68">
        <v>11.98</v>
      </c>
      <c r="O139" s="68">
        <v>12.18</v>
      </c>
      <c r="P139" s="68">
        <v>12.27</v>
      </c>
      <c r="Q139" s="68">
        <v>11.88</v>
      </c>
      <c r="R139" s="68">
        <v>12.3</v>
      </c>
      <c r="S139" s="68">
        <v>12.3</v>
      </c>
      <c r="T139" s="68">
        <v>12.58</v>
      </c>
      <c r="U139" s="68">
        <v>12.39</v>
      </c>
      <c r="V139" s="68">
        <v>12.71</v>
      </c>
      <c r="W139" s="68">
        <v>12.14</v>
      </c>
      <c r="X139" s="68">
        <v>11.67</v>
      </c>
      <c r="Y139" s="68">
        <v>12.13</v>
      </c>
      <c r="Z139" s="68">
        <v>12.01</v>
      </c>
      <c r="AA139" s="68">
        <v>11.46</v>
      </c>
      <c r="AB139" s="68">
        <v>11.46</v>
      </c>
      <c r="AC139" s="68">
        <v>11.67</v>
      </c>
      <c r="AD139" s="68">
        <v>12.16</v>
      </c>
      <c r="AE139" s="68">
        <v>12.47</v>
      </c>
      <c r="AF139" s="68">
        <v>0</v>
      </c>
      <c r="AG139" s="68">
        <v>0</v>
      </c>
      <c r="AH139" s="68">
        <v>0</v>
      </c>
    </row>
    <row r="140" spans="1:34" ht="15.75" customHeight="1" x14ac:dyDescent="0.2">
      <c r="A140" s="67" t="s">
        <v>44</v>
      </c>
      <c r="B140" s="68" t="s">
        <v>1087</v>
      </c>
      <c r="C140" s="68" t="str">
        <f t="shared" si="0"/>
        <v>Livestock</v>
      </c>
      <c r="D140" s="68">
        <v>0.75</v>
      </c>
      <c r="E140" s="68">
        <v>0.77</v>
      </c>
      <c r="F140" s="68">
        <v>0.72</v>
      </c>
      <c r="G140" s="68">
        <v>0.73</v>
      </c>
      <c r="H140" s="68">
        <v>0.75</v>
      </c>
      <c r="I140" s="68">
        <v>0.74</v>
      </c>
      <c r="J140" s="68">
        <v>0.79</v>
      </c>
      <c r="K140" s="68">
        <v>0.81</v>
      </c>
      <c r="L140" s="68">
        <v>0.92</v>
      </c>
      <c r="M140" s="68">
        <v>0.93</v>
      </c>
      <c r="N140" s="68">
        <v>1.04</v>
      </c>
      <c r="O140" s="68">
        <v>1.17</v>
      </c>
      <c r="P140" s="68">
        <v>1.22</v>
      </c>
      <c r="Q140" s="68">
        <v>1.3</v>
      </c>
      <c r="R140" s="68">
        <v>1.34</v>
      </c>
      <c r="S140" s="68">
        <v>1.41</v>
      </c>
      <c r="T140" s="68">
        <v>1.49</v>
      </c>
      <c r="U140" s="68">
        <v>1.57</v>
      </c>
      <c r="V140" s="68">
        <v>1.52</v>
      </c>
      <c r="W140" s="68">
        <v>1.55</v>
      </c>
      <c r="X140" s="68">
        <v>1.64</v>
      </c>
      <c r="Y140" s="68">
        <v>1.73</v>
      </c>
      <c r="Z140" s="68">
        <v>1.75</v>
      </c>
      <c r="AA140" s="68">
        <v>1.7</v>
      </c>
      <c r="AB140" s="68">
        <v>1.67</v>
      </c>
      <c r="AC140" s="68">
        <v>1.84</v>
      </c>
      <c r="AD140" s="68">
        <v>1.86</v>
      </c>
      <c r="AE140" s="68">
        <v>1.88</v>
      </c>
      <c r="AF140" s="68">
        <v>0</v>
      </c>
      <c r="AG140" s="68">
        <v>0</v>
      </c>
      <c r="AH140" s="68">
        <v>0</v>
      </c>
    </row>
    <row r="141" spans="1:34" ht="15.75" customHeight="1" x14ac:dyDescent="0.2">
      <c r="A141" s="67" t="s">
        <v>44</v>
      </c>
      <c r="B141" s="68" t="s">
        <v>1089</v>
      </c>
      <c r="C141" s="68" t="str">
        <f t="shared" si="0"/>
        <v>Crops</v>
      </c>
      <c r="D141" s="68">
        <v>0</v>
      </c>
      <c r="E141" s="68">
        <v>0</v>
      </c>
      <c r="F141" s="68">
        <v>0</v>
      </c>
      <c r="G141" s="68">
        <v>0</v>
      </c>
      <c r="H141" s="68">
        <v>0</v>
      </c>
      <c r="I141" s="68">
        <v>0</v>
      </c>
      <c r="J141" s="68">
        <v>0</v>
      </c>
      <c r="K141" s="68">
        <v>0</v>
      </c>
      <c r="L141" s="68">
        <v>0</v>
      </c>
      <c r="M141" s="68">
        <v>0</v>
      </c>
      <c r="N141" s="68">
        <v>0</v>
      </c>
      <c r="O141" s="68">
        <v>0</v>
      </c>
      <c r="P141" s="68">
        <v>0</v>
      </c>
      <c r="Q141" s="68">
        <v>0</v>
      </c>
      <c r="R141" s="68">
        <v>0</v>
      </c>
      <c r="S141" s="68">
        <v>0</v>
      </c>
      <c r="T141" s="68">
        <v>0</v>
      </c>
      <c r="U141" s="68">
        <v>0</v>
      </c>
      <c r="V141" s="68">
        <v>0</v>
      </c>
      <c r="W141" s="68">
        <v>0</v>
      </c>
      <c r="X141" s="68">
        <v>0</v>
      </c>
      <c r="Y141" s="68">
        <v>0</v>
      </c>
      <c r="Z141" s="68">
        <v>0</v>
      </c>
      <c r="AA141" s="68">
        <v>0</v>
      </c>
      <c r="AB141" s="68">
        <v>0</v>
      </c>
      <c r="AC141" s="68">
        <v>0</v>
      </c>
      <c r="AD141" s="68">
        <v>0</v>
      </c>
      <c r="AE141" s="68">
        <v>0</v>
      </c>
      <c r="AF141" s="68">
        <v>0</v>
      </c>
      <c r="AG141" s="68">
        <v>0</v>
      </c>
      <c r="AH141" s="68">
        <v>0</v>
      </c>
    </row>
    <row r="142" spans="1:34" ht="15.75" customHeight="1" x14ac:dyDescent="0.2">
      <c r="A142" s="67" t="s">
        <v>44</v>
      </c>
      <c r="B142" s="68" t="s">
        <v>1090</v>
      </c>
      <c r="C142" s="68" t="str">
        <f t="shared" si="0"/>
        <v>Crops</v>
      </c>
      <c r="D142" s="68">
        <v>0.01</v>
      </c>
      <c r="E142" s="68">
        <v>0.01</v>
      </c>
      <c r="F142" s="68">
        <v>0.01</v>
      </c>
      <c r="G142" s="68">
        <v>0.01</v>
      </c>
      <c r="H142" s="68">
        <v>0.01</v>
      </c>
      <c r="I142" s="68">
        <v>0.01</v>
      </c>
      <c r="J142" s="68">
        <v>0.01</v>
      </c>
      <c r="K142" s="68">
        <v>0.01</v>
      </c>
      <c r="L142" s="68">
        <v>0.01</v>
      </c>
      <c r="M142" s="68">
        <v>0.01</v>
      </c>
      <c r="N142" s="68">
        <v>0.01</v>
      </c>
      <c r="O142" s="68">
        <v>0.01</v>
      </c>
      <c r="P142" s="68">
        <v>0.01</v>
      </c>
      <c r="Q142" s="68">
        <v>0.01</v>
      </c>
      <c r="R142" s="68">
        <v>0</v>
      </c>
      <c r="S142" s="68">
        <v>0.01</v>
      </c>
      <c r="T142" s="68">
        <v>0.01</v>
      </c>
      <c r="U142" s="68">
        <v>0.01</v>
      </c>
      <c r="V142" s="68">
        <v>0.01</v>
      </c>
      <c r="W142" s="68">
        <v>0.01</v>
      </c>
      <c r="X142" s="68">
        <v>0.01</v>
      </c>
      <c r="Y142" s="68">
        <v>0.01</v>
      </c>
      <c r="Z142" s="68">
        <v>0.01</v>
      </c>
      <c r="AA142" s="68">
        <v>0.01</v>
      </c>
      <c r="AB142" s="68">
        <v>0.01</v>
      </c>
      <c r="AC142" s="68">
        <v>0.01</v>
      </c>
      <c r="AD142" s="68">
        <v>0.01</v>
      </c>
      <c r="AE142" s="68">
        <v>0.01</v>
      </c>
      <c r="AF142" s="68">
        <v>0</v>
      </c>
      <c r="AG142" s="68">
        <v>0</v>
      </c>
      <c r="AH142" s="68">
        <v>0</v>
      </c>
    </row>
    <row r="143" spans="1:34" ht="15.75" customHeight="1" x14ac:dyDescent="0.2">
      <c r="A143" s="67" t="s">
        <v>44</v>
      </c>
      <c r="B143" s="68" t="s">
        <v>1091</v>
      </c>
      <c r="C143" s="68" t="str">
        <f t="shared" si="0"/>
        <v>Livestock</v>
      </c>
      <c r="D143" s="68">
        <v>0.84</v>
      </c>
      <c r="E143" s="68">
        <v>0.9</v>
      </c>
      <c r="F143" s="68">
        <v>0.93</v>
      </c>
      <c r="G143" s="68">
        <v>0.91</v>
      </c>
      <c r="H143" s="68">
        <v>0.97</v>
      </c>
      <c r="I143" s="68">
        <v>1.06</v>
      </c>
      <c r="J143" s="68">
        <v>1.0900000000000001</v>
      </c>
      <c r="K143" s="68">
        <v>1.08</v>
      </c>
      <c r="L143" s="68">
        <v>1.1200000000000001</v>
      </c>
      <c r="M143" s="68">
        <v>1.1599999999999999</v>
      </c>
      <c r="N143" s="68">
        <v>1.23</v>
      </c>
      <c r="O143" s="68">
        <v>1.23</v>
      </c>
      <c r="P143" s="68">
        <v>1.29</v>
      </c>
      <c r="Q143" s="68">
        <v>1.24</v>
      </c>
      <c r="R143" s="68">
        <v>1.24</v>
      </c>
      <c r="S143" s="68">
        <v>1.23</v>
      </c>
      <c r="T143" s="68">
        <v>1.32</v>
      </c>
      <c r="U143" s="68">
        <v>1.32</v>
      </c>
      <c r="V143" s="68">
        <v>1.28</v>
      </c>
      <c r="W143" s="68">
        <v>1.24</v>
      </c>
      <c r="X143" s="68">
        <v>1.23</v>
      </c>
      <c r="Y143" s="68">
        <v>1.22</v>
      </c>
      <c r="Z143" s="68">
        <v>1.24</v>
      </c>
      <c r="AA143" s="68">
        <v>1.27</v>
      </c>
      <c r="AB143" s="68">
        <v>1.27</v>
      </c>
      <c r="AC143" s="68">
        <v>1.29</v>
      </c>
      <c r="AD143" s="68">
        <v>1.31</v>
      </c>
      <c r="AE143" s="68">
        <v>1.3</v>
      </c>
      <c r="AF143" s="68">
        <v>0</v>
      </c>
      <c r="AG143" s="68">
        <v>0</v>
      </c>
      <c r="AH143" s="68">
        <v>0</v>
      </c>
    </row>
    <row r="144" spans="1:34" ht="15.75" customHeight="1" x14ac:dyDescent="0.2">
      <c r="A144" s="67" t="s">
        <v>44</v>
      </c>
      <c r="B144" s="68" t="s">
        <v>1092</v>
      </c>
      <c r="C144" s="68" t="str">
        <f t="shared" si="0"/>
        <v>Crops</v>
      </c>
      <c r="D144" s="68">
        <v>10.81</v>
      </c>
      <c r="E144" s="68">
        <v>10.96</v>
      </c>
      <c r="F144" s="68">
        <v>11.73</v>
      </c>
      <c r="G144" s="68">
        <v>11.71</v>
      </c>
      <c r="H144" s="68">
        <v>12.54</v>
      </c>
      <c r="I144" s="68">
        <v>12.25</v>
      </c>
      <c r="J144" s="68">
        <v>13.27</v>
      </c>
      <c r="K144" s="68">
        <v>13.9</v>
      </c>
      <c r="L144" s="68">
        <v>13.99</v>
      </c>
      <c r="M144" s="68">
        <v>14.1</v>
      </c>
      <c r="N144" s="68">
        <v>13.62</v>
      </c>
      <c r="O144" s="68">
        <v>14.05</v>
      </c>
      <c r="P144" s="68">
        <v>13.29</v>
      </c>
      <c r="Q144" s="68">
        <v>13.02</v>
      </c>
      <c r="R144" s="68">
        <v>14.34</v>
      </c>
      <c r="S144" s="68">
        <v>14.3</v>
      </c>
      <c r="T144" s="68">
        <v>12.67</v>
      </c>
      <c r="U144" s="68">
        <v>12.91</v>
      </c>
      <c r="V144" s="68">
        <v>12.85</v>
      </c>
      <c r="W144" s="68">
        <v>13.53</v>
      </c>
      <c r="X144" s="68">
        <v>12.86</v>
      </c>
      <c r="Y144" s="68">
        <v>12.07</v>
      </c>
      <c r="Z144" s="68">
        <v>12.16</v>
      </c>
      <c r="AA144" s="68">
        <v>11.91</v>
      </c>
      <c r="AB144" s="68">
        <v>12</v>
      </c>
      <c r="AC144" s="68">
        <v>12.42</v>
      </c>
      <c r="AD144" s="68">
        <v>13.53</v>
      </c>
      <c r="AE144" s="68">
        <v>12.28</v>
      </c>
      <c r="AF144" s="68">
        <v>0</v>
      </c>
      <c r="AG144" s="68">
        <v>0</v>
      </c>
      <c r="AH144" s="68">
        <v>0</v>
      </c>
    </row>
    <row r="145" spans="1:34" ht="15.75" customHeight="1" x14ac:dyDescent="0.2">
      <c r="A145" s="67" t="s">
        <v>44</v>
      </c>
      <c r="B145" s="68" t="s">
        <v>1093</v>
      </c>
      <c r="C145" s="68" t="str">
        <f t="shared" si="0"/>
        <v>Crops</v>
      </c>
      <c r="D145" s="68">
        <v>0</v>
      </c>
      <c r="E145" s="68">
        <v>0</v>
      </c>
      <c r="F145" s="68">
        <v>0</v>
      </c>
      <c r="G145" s="68">
        <v>0</v>
      </c>
      <c r="H145" s="68">
        <v>0</v>
      </c>
      <c r="I145" s="68">
        <v>0</v>
      </c>
      <c r="J145" s="68">
        <v>0</v>
      </c>
      <c r="K145" s="68">
        <v>0</v>
      </c>
      <c r="L145" s="68">
        <v>0</v>
      </c>
      <c r="M145" s="68">
        <v>0</v>
      </c>
      <c r="N145" s="68">
        <v>0</v>
      </c>
      <c r="O145" s="68">
        <v>0</v>
      </c>
      <c r="P145" s="68">
        <v>0</v>
      </c>
      <c r="Q145" s="68">
        <v>0</v>
      </c>
      <c r="R145" s="68">
        <v>0</v>
      </c>
      <c r="S145" s="68">
        <v>0</v>
      </c>
      <c r="T145" s="68">
        <v>0</v>
      </c>
      <c r="U145" s="68">
        <v>0</v>
      </c>
      <c r="V145" s="68">
        <v>0</v>
      </c>
      <c r="W145" s="68">
        <v>0</v>
      </c>
      <c r="X145" s="68">
        <v>0</v>
      </c>
      <c r="Y145" s="68">
        <v>0</v>
      </c>
      <c r="Z145" s="68">
        <v>0</v>
      </c>
      <c r="AA145" s="68">
        <v>0</v>
      </c>
      <c r="AB145" s="68">
        <v>0</v>
      </c>
      <c r="AC145" s="68">
        <v>0</v>
      </c>
      <c r="AD145" s="68">
        <v>0</v>
      </c>
      <c r="AE145" s="68">
        <v>0</v>
      </c>
      <c r="AF145" s="68">
        <v>0</v>
      </c>
      <c r="AG145" s="68">
        <v>0</v>
      </c>
      <c r="AH145" s="68">
        <v>0</v>
      </c>
    </row>
    <row r="146" spans="1:34" ht="15.75" customHeight="1" x14ac:dyDescent="0.2">
      <c r="A146" s="67" t="s">
        <v>46</v>
      </c>
      <c r="B146" s="68" t="s">
        <v>1082</v>
      </c>
      <c r="C146" s="68" t="str">
        <f t="shared" si="0"/>
        <v>Crops</v>
      </c>
      <c r="D146" s="68">
        <v>0.55000000000000004</v>
      </c>
      <c r="E146" s="68">
        <v>0.46</v>
      </c>
      <c r="F146" s="68">
        <v>0.47</v>
      </c>
      <c r="G146" s="68">
        <v>0.39</v>
      </c>
      <c r="H146" s="68">
        <v>0.39</v>
      </c>
      <c r="I146" s="68">
        <v>0.32</v>
      </c>
      <c r="J146" s="68">
        <v>0.3</v>
      </c>
      <c r="K146" s="68">
        <v>0.17</v>
      </c>
      <c r="L146" s="68">
        <v>0.11</v>
      </c>
      <c r="M146" s="68">
        <v>0.23</v>
      </c>
      <c r="N146" s="68">
        <v>0.24</v>
      </c>
      <c r="O146" s="68">
        <v>0.22</v>
      </c>
      <c r="P146" s="68">
        <v>0.2</v>
      </c>
      <c r="Q146" s="68">
        <v>0.26</v>
      </c>
      <c r="R146" s="68">
        <v>0.15</v>
      </c>
      <c r="S146" s="68">
        <v>0.03</v>
      </c>
      <c r="T146" s="68">
        <v>0.12</v>
      </c>
      <c r="U146" s="68">
        <v>0.18</v>
      </c>
      <c r="V146" s="68">
        <v>0</v>
      </c>
      <c r="W146" s="68">
        <v>0.15</v>
      </c>
      <c r="X146" s="68">
        <v>0.16</v>
      </c>
      <c r="Y146" s="68">
        <v>0.15</v>
      </c>
      <c r="Z146" s="68">
        <v>0.2</v>
      </c>
      <c r="AA146" s="68">
        <v>0.16</v>
      </c>
      <c r="AB146" s="68">
        <v>0.12</v>
      </c>
      <c r="AC146" s="68">
        <v>0.15</v>
      </c>
      <c r="AD146" s="68">
        <v>0.15</v>
      </c>
      <c r="AE146" s="68">
        <v>0.15</v>
      </c>
      <c r="AF146" s="68">
        <v>0</v>
      </c>
      <c r="AG146" s="68">
        <v>0</v>
      </c>
      <c r="AH146" s="68">
        <v>0</v>
      </c>
    </row>
    <row r="147" spans="1:34" ht="15.75" customHeight="1" x14ac:dyDescent="0.2">
      <c r="A147" s="67" t="s">
        <v>46</v>
      </c>
      <c r="B147" s="68" t="s">
        <v>1084</v>
      </c>
      <c r="C147" s="68" t="str">
        <f t="shared" si="0"/>
        <v>Crops</v>
      </c>
      <c r="D147" s="68">
        <v>0.09</v>
      </c>
      <c r="E147" s="68">
        <v>0.08</v>
      </c>
      <c r="F147" s="68">
        <v>0.08</v>
      </c>
      <c r="G147" s="68">
        <v>0.08</v>
      </c>
      <c r="H147" s="68">
        <v>0.08</v>
      </c>
      <c r="I147" s="68">
        <v>7.0000000000000007E-2</v>
      </c>
      <c r="J147" s="68">
        <v>7.0000000000000007E-2</v>
      </c>
      <c r="K147" s="68">
        <v>7.0000000000000007E-2</v>
      </c>
      <c r="L147" s="68">
        <v>0.08</v>
      </c>
      <c r="M147" s="68">
        <v>0.08</v>
      </c>
      <c r="N147" s="68">
        <v>7.0000000000000007E-2</v>
      </c>
      <c r="O147" s="68">
        <v>7.0000000000000007E-2</v>
      </c>
      <c r="P147" s="68">
        <v>7.0000000000000007E-2</v>
      </c>
      <c r="Q147" s="68">
        <v>7.0000000000000007E-2</v>
      </c>
      <c r="R147" s="68">
        <v>0.06</v>
      </c>
      <c r="S147" s="68">
        <v>0.06</v>
      </c>
      <c r="T147" s="68">
        <v>0.06</v>
      </c>
      <c r="U147" s="68">
        <v>0.06</v>
      </c>
      <c r="V147" s="68">
        <v>7.0000000000000007E-2</v>
      </c>
      <c r="W147" s="68">
        <v>7.0000000000000007E-2</v>
      </c>
      <c r="X147" s="68">
        <v>0.06</v>
      </c>
      <c r="Y147" s="68">
        <v>7.0000000000000007E-2</v>
      </c>
      <c r="Z147" s="68">
        <v>7.0000000000000007E-2</v>
      </c>
      <c r="AA147" s="68">
        <v>7.0000000000000007E-2</v>
      </c>
      <c r="AB147" s="68">
        <v>7.0000000000000007E-2</v>
      </c>
      <c r="AC147" s="68">
        <v>7.0000000000000007E-2</v>
      </c>
      <c r="AD147" s="68">
        <v>7.0000000000000007E-2</v>
      </c>
      <c r="AE147" s="68">
        <v>7.0000000000000007E-2</v>
      </c>
      <c r="AF147" s="68">
        <v>0</v>
      </c>
      <c r="AG147" s="68">
        <v>0</v>
      </c>
      <c r="AH147" s="68">
        <v>0</v>
      </c>
    </row>
    <row r="148" spans="1:34" ht="15.75" customHeight="1" x14ac:dyDescent="0.2">
      <c r="A148" s="67" t="s">
        <v>46</v>
      </c>
      <c r="B148" s="68" t="s">
        <v>1086</v>
      </c>
      <c r="C148" s="68" t="str">
        <f t="shared" si="0"/>
        <v>Livestock</v>
      </c>
      <c r="D148" s="68">
        <v>3.98</v>
      </c>
      <c r="E148" s="68">
        <v>4.09</v>
      </c>
      <c r="F148" s="68">
        <v>4.24</v>
      </c>
      <c r="G148" s="68">
        <v>4.32</v>
      </c>
      <c r="H148" s="68">
        <v>4.3499999999999996</v>
      </c>
      <c r="I148" s="68">
        <v>4.42</v>
      </c>
      <c r="J148" s="68">
        <v>4.47</v>
      </c>
      <c r="K148" s="68">
        <v>4.33</v>
      </c>
      <c r="L148" s="68">
        <v>4.1900000000000004</v>
      </c>
      <c r="M148" s="68">
        <v>4.07</v>
      </c>
      <c r="N148" s="68">
        <v>3.77</v>
      </c>
      <c r="O148" s="68">
        <v>3.87</v>
      </c>
      <c r="P148" s="68">
        <v>3.95</v>
      </c>
      <c r="Q148" s="68">
        <v>4.12</v>
      </c>
      <c r="R148" s="68">
        <v>4.0599999999999996</v>
      </c>
      <c r="S148" s="68">
        <v>4</v>
      </c>
      <c r="T148" s="68">
        <v>4.0999999999999996</v>
      </c>
      <c r="U148" s="68">
        <v>4.37</v>
      </c>
      <c r="V148" s="68">
        <v>4.25</v>
      </c>
      <c r="W148" s="68">
        <v>4.04</v>
      </c>
      <c r="X148" s="68">
        <v>3.96</v>
      </c>
      <c r="Y148" s="68">
        <v>3.79</v>
      </c>
      <c r="Z148" s="68">
        <v>3.69</v>
      </c>
      <c r="AA148" s="68">
        <v>3.87</v>
      </c>
      <c r="AB148" s="68">
        <v>3.62</v>
      </c>
      <c r="AC148" s="68">
        <v>3.6</v>
      </c>
      <c r="AD148" s="68">
        <v>3.75</v>
      </c>
      <c r="AE148" s="68">
        <v>3.69</v>
      </c>
      <c r="AF148" s="68">
        <v>0</v>
      </c>
      <c r="AG148" s="68">
        <v>0</v>
      </c>
      <c r="AH148" s="68">
        <v>0</v>
      </c>
    </row>
    <row r="149" spans="1:34" ht="15.75" customHeight="1" x14ac:dyDescent="0.2">
      <c r="A149" s="67" t="s">
        <v>46</v>
      </c>
      <c r="B149" s="68" t="s">
        <v>1087</v>
      </c>
      <c r="C149" s="68" t="str">
        <f t="shared" si="0"/>
        <v>Livestock</v>
      </c>
      <c r="D149" s="68">
        <v>0.49</v>
      </c>
      <c r="E149" s="68">
        <v>0.51</v>
      </c>
      <c r="F149" s="68">
        <v>0.48</v>
      </c>
      <c r="G149" s="68">
        <v>0.5</v>
      </c>
      <c r="H149" s="68">
        <v>0.48</v>
      </c>
      <c r="I149" s="68">
        <v>0.49</v>
      </c>
      <c r="J149" s="68">
        <v>0.43</v>
      </c>
      <c r="K149" s="68">
        <v>0.4</v>
      </c>
      <c r="L149" s="68">
        <v>0.39</v>
      </c>
      <c r="M149" s="68">
        <v>0.35</v>
      </c>
      <c r="N149" s="68">
        <v>0.34</v>
      </c>
      <c r="O149" s="68">
        <v>0.34</v>
      </c>
      <c r="P149" s="68">
        <v>0.33</v>
      </c>
      <c r="Q149" s="68">
        <v>0.33</v>
      </c>
      <c r="R149" s="68">
        <v>0.32</v>
      </c>
      <c r="S149" s="68">
        <v>0.34</v>
      </c>
      <c r="T149" s="68">
        <v>0.31</v>
      </c>
      <c r="U149" s="68">
        <v>0.35</v>
      </c>
      <c r="V149" s="68">
        <v>0.32</v>
      </c>
      <c r="W149" s="68">
        <v>0.31</v>
      </c>
      <c r="X149" s="68">
        <v>0.32</v>
      </c>
      <c r="Y149" s="68">
        <v>0.3</v>
      </c>
      <c r="Z149" s="68">
        <v>0.31</v>
      </c>
      <c r="AA149" s="68">
        <v>0.28999999999999998</v>
      </c>
      <c r="AB149" s="68">
        <v>0.28999999999999998</v>
      </c>
      <c r="AC149" s="68">
        <v>0.33</v>
      </c>
      <c r="AD149" s="68">
        <v>0.34</v>
      </c>
      <c r="AE149" s="68">
        <v>0.32</v>
      </c>
      <c r="AF149" s="68">
        <v>0</v>
      </c>
      <c r="AG149" s="68">
        <v>0</v>
      </c>
      <c r="AH149" s="68">
        <v>0</v>
      </c>
    </row>
    <row r="150" spans="1:34" ht="15.75" customHeight="1" x14ac:dyDescent="0.2">
      <c r="A150" s="67" t="s">
        <v>46</v>
      </c>
      <c r="B150" s="68" t="s">
        <v>1089</v>
      </c>
      <c r="C150" s="68" t="str">
        <f t="shared" si="0"/>
        <v>Crops</v>
      </c>
      <c r="D150" s="68">
        <v>0</v>
      </c>
      <c r="E150" s="68">
        <v>0</v>
      </c>
      <c r="F150" s="68">
        <v>0</v>
      </c>
      <c r="G150" s="68">
        <v>0</v>
      </c>
      <c r="H150" s="68">
        <v>0</v>
      </c>
      <c r="I150" s="68">
        <v>0</v>
      </c>
      <c r="J150" s="68">
        <v>0</v>
      </c>
      <c r="K150" s="68">
        <v>0</v>
      </c>
      <c r="L150" s="68">
        <v>0</v>
      </c>
      <c r="M150" s="68">
        <v>0</v>
      </c>
      <c r="N150" s="68">
        <v>0</v>
      </c>
      <c r="O150" s="68">
        <v>0</v>
      </c>
      <c r="P150" s="68">
        <v>0</v>
      </c>
      <c r="Q150" s="68">
        <v>0</v>
      </c>
      <c r="R150" s="68">
        <v>0</v>
      </c>
      <c r="S150" s="68">
        <v>0</v>
      </c>
      <c r="T150" s="68">
        <v>0</v>
      </c>
      <c r="U150" s="68">
        <v>0</v>
      </c>
      <c r="V150" s="68">
        <v>0</v>
      </c>
      <c r="W150" s="68">
        <v>0</v>
      </c>
      <c r="X150" s="68">
        <v>0</v>
      </c>
      <c r="Y150" s="68">
        <v>0</v>
      </c>
      <c r="Z150" s="68">
        <v>0</v>
      </c>
      <c r="AA150" s="68">
        <v>0</v>
      </c>
      <c r="AB150" s="68">
        <v>0</v>
      </c>
      <c r="AC150" s="68">
        <v>0</v>
      </c>
      <c r="AD150" s="68">
        <v>0</v>
      </c>
      <c r="AE150" s="68">
        <v>0</v>
      </c>
      <c r="AF150" s="68">
        <v>0</v>
      </c>
      <c r="AG150" s="68">
        <v>0</v>
      </c>
      <c r="AH150" s="68">
        <v>0</v>
      </c>
    </row>
    <row r="151" spans="1:34" ht="15.75" customHeight="1" x14ac:dyDescent="0.2">
      <c r="A151" s="67" t="s">
        <v>46</v>
      </c>
      <c r="B151" s="68" t="s">
        <v>1090</v>
      </c>
      <c r="C151" s="68" t="str">
        <f t="shared" si="0"/>
        <v>Crops</v>
      </c>
      <c r="D151" s="68">
        <v>0</v>
      </c>
      <c r="E151" s="68">
        <v>0</v>
      </c>
      <c r="F151" s="68">
        <v>0</v>
      </c>
      <c r="G151" s="68">
        <v>0</v>
      </c>
      <c r="H151" s="68">
        <v>0</v>
      </c>
      <c r="I151" s="68">
        <v>0</v>
      </c>
      <c r="J151" s="68">
        <v>0</v>
      </c>
      <c r="K151" s="68">
        <v>0</v>
      </c>
      <c r="L151" s="68">
        <v>0</v>
      </c>
      <c r="M151" s="68">
        <v>0</v>
      </c>
      <c r="N151" s="68">
        <v>0</v>
      </c>
      <c r="O151" s="68">
        <v>0</v>
      </c>
      <c r="P151" s="68">
        <v>0</v>
      </c>
      <c r="Q151" s="68">
        <v>0</v>
      </c>
      <c r="R151" s="68">
        <v>0</v>
      </c>
      <c r="S151" s="68">
        <v>0</v>
      </c>
      <c r="T151" s="68">
        <v>0</v>
      </c>
      <c r="U151" s="68">
        <v>0</v>
      </c>
      <c r="V151" s="68">
        <v>0</v>
      </c>
      <c r="W151" s="68">
        <v>0</v>
      </c>
      <c r="X151" s="68">
        <v>0</v>
      </c>
      <c r="Y151" s="68">
        <v>0</v>
      </c>
      <c r="Z151" s="68">
        <v>0</v>
      </c>
      <c r="AA151" s="68">
        <v>0</v>
      </c>
      <c r="AB151" s="68">
        <v>0</v>
      </c>
      <c r="AC151" s="68">
        <v>0</v>
      </c>
      <c r="AD151" s="68">
        <v>0</v>
      </c>
      <c r="AE151" s="68">
        <v>0</v>
      </c>
      <c r="AF151" s="68">
        <v>0</v>
      </c>
      <c r="AG151" s="68">
        <v>0</v>
      </c>
      <c r="AH151" s="68">
        <v>0</v>
      </c>
    </row>
    <row r="152" spans="1:34" ht="15.75" customHeight="1" x14ac:dyDescent="0.2">
      <c r="A152" s="67" t="s">
        <v>46</v>
      </c>
      <c r="B152" s="68" t="s">
        <v>1091</v>
      </c>
      <c r="C152" s="68" t="str">
        <f t="shared" si="0"/>
        <v>Livestock</v>
      </c>
      <c r="D152" s="68">
        <v>0.08</v>
      </c>
      <c r="E152" s="68">
        <v>0.1</v>
      </c>
      <c r="F152" s="68">
        <v>0.11</v>
      </c>
      <c r="G152" s="68">
        <v>0.1</v>
      </c>
      <c r="H152" s="68">
        <v>0.11</v>
      </c>
      <c r="I152" s="68">
        <v>0.12</v>
      </c>
      <c r="J152" s="68">
        <v>0.11</v>
      </c>
      <c r="K152" s="68">
        <v>0.13</v>
      </c>
      <c r="L152" s="68">
        <v>0.16</v>
      </c>
      <c r="M152" s="68">
        <v>0.17</v>
      </c>
      <c r="N152" s="68">
        <v>0.19</v>
      </c>
      <c r="O152" s="68">
        <v>0.2</v>
      </c>
      <c r="P152" s="68">
        <v>0.21</v>
      </c>
      <c r="Q152" s="68">
        <v>0.21</v>
      </c>
      <c r="R152" s="68">
        <v>0.21</v>
      </c>
      <c r="S152" s="68">
        <v>0.21</v>
      </c>
      <c r="T152" s="68">
        <v>0.21</v>
      </c>
      <c r="U152" s="68">
        <v>0.21</v>
      </c>
      <c r="V152" s="68">
        <v>0.21</v>
      </c>
      <c r="W152" s="68">
        <v>0.21</v>
      </c>
      <c r="X152" s="68">
        <v>0.21</v>
      </c>
      <c r="Y152" s="68">
        <v>0.21</v>
      </c>
      <c r="Z152" s="68">
        <v>0.21</v>
      </c>
      <c r="AA152" s="68">
        <v>0.21</v>
      </c>
      <c r="AB152" s="68">
        <v>0.21</v>
      </c>
      <c r="AC152" s="68">
        <v>0.21</v>
      </c>
      <c r="AD152" s="68">
        <v>0.2</v>
      </c>
      <c r="AE152" s="68">
        <v>0.2</v>
      </c>
      <c r="AF152" s="68">
        <v>0</v>
      </c>
      <c r="AG152" s="68">
        <v>0</v>
      </c>
      <c r="AH152" s="68">
        <v>0</v>
      </c>
    </row>
    <row r="153" spans="1:34" ht="15.75" customHeight="1" x14ac:dyDescent="0.2">
      <c r="A153" s="67" t="s">
        <v>46</v>
      </c>
      <c r="B153" s="68" t="s">
        <v>1092</v>
      </c>
      <c r="C153" s="68" t="str">
        <f t="shared" si="0"/>
        <v>Crops</v>
      </c>
      <c r="D153" s="68">
        <v>4.6500000000000004</v>
      </c>
      <c r="E153" s="68">
        <v>4.75</v>
      </c>
      <c r="F153" s="68">
        <v>4.9800000000000004</v>
      </c>
      <c r="G153" s="68">
        <v>4.96</v>
      </c>
      <c r="H153" s="68">
        <v>5.08</v>
      </c>
      <c r="I153" s="68">
        <v>5.09</v>
      </c>
      <c r="J153" s="68">
        <v>5.23</v>
      </c>
      <c r="K153" s="68">
        <v>5.07</v>
      </c>
      <c r="L153" s="68">
        <v>5.04</v>
      </c>
      <c r="M153" s="68">
        <v>4.72</v>
      </c>
      <c r="N153" s="68">
        <v>4.83</v>
      </c>
      <c r="O153" s="68">
        <v>4.91</v>
      </c>
      <c r="P153" s="68">
        <v>4.8099999999999996</v>
      </c>
      <c r="Q153" s="68">
        <v>5.18</v>
      </c>
      <c r="R153" s="68">
        <v>5.23</v>
      </c>
      <c r="S153" s="68">
        <v>5.01</v>
      </c>
      <c r="T153" s="68">
        <v>5.26</v>
      </c>
      <c r="U153" s="68">
        <v>4.95</v>
      </c>
      <c r="V153" s="68">
        <v>5.0199999999999996</v>
      </c>
      <c r="W153" s="68">
        <v>5.16</v>
      </c>
      <c r="X153" s="68">
        <v>4.76</v>
      </c>
      <c r="Y153" s="68">
        <v>4.97</v>
      </c>
      <c r="Z153" s="68">
        <v>4.96</v>
      </c>
      <c r="AA153" s="68">
        <v>5.44</v>
      </c>
      <c r="AB153" s="68">
        <v>5.3</v>
      </c>
      <c r="AC153" s="68">
        <v>5.35</v>
      </c>
      <c r="AD153" s="68">
        <v>5.44</v>
      </c>
      <c r="AE153" s="68">
        <v>5.23</v>
      </c>
      <c r="AF153" s="68">
        <v>0</v>
      </c>
      <c r="AG153" s="68">
        <v>0</v>
      </c>
      <c r="AH153" s="68">
        <v>0</v>
      </c>
    </row>
    <row r="154" spans="1:34" ht="15.75" customHeight="1" x14ac:dyDescent="0.2">
      <c r="A154" s="67" t="s">
        <v>46</v>
      </c>
      <c r="B154" s="68" t="s">
        <v>1093</v>
      </c>
      <c r="C154" s="68" t="str">
        <f t="shared" si="0"/>
        <v>Crops</v>
      </c>
      <c r="D154" s="68">
        <v>0</v>
      </c>
      <c r="E154" s="68">
        <v>0</v>
      </c>
      <c r="F154" s="68">
        <v>0</v>
      </c>
      <c r="G154" s="68">
        <v>0</v>
      </c>
      <c r="H154" s="68">
        <v>0</v>
      </c>
      <c r="I154" s="68">
        <v>0</v>
      </c>
      <c r="J154" s="68">
        <v>0</v>
      </c>
      <c r="K154" s="68">
        <v>0</v>
      </c>
      <c r="L154" s="68">
        <v>0</v>
      </c>
      <c r="M154" s="68">
        <v>0</v>
      </c>
      <c r="N154" s="68">
        <v>0</v>
      </c>
      <c r="O154" s="68">
        <v>0</v>
      </c>
      <c r="P154" s="68">
        <v>0</v>
      </c>
      <c r="Q154" s="68">
        <v>0</v>
      </c>
      <c r="R154" s="68">
        <v>0</v>
      </c>
      <c r="S154" s="68">
        <v>0</v>
      </c>
      <c r="T154" s="68">
        <v>0</v>
      </c>
      <c r="U154" s="68">
        <v>0</v>
      </c>
      <c r="V154" s="68">
        <v>0</v>
      </c>
      <c r="W154" s="68">
        <v>0</v>
      </c>
      <c r="X154" s="68">
        <v>0</v>
      </c>
      <c r="Y154" s="68">
        <v>0</v>
      </c>
      <c r="Z154" s="68">
        <v>0</v>
      </c>
      <c r="AA154" s="68">
        <v>0</v>
      </c>
      <c r="AB154" s="68">
        <v>0</v>
      </c>
      <c r="AC154" s="68">
        <v>0</v>
      </c>
      <c r="AD154" s="68">
        <v>0</v>
      </c>
      <c r="AE154" s="68">
        <v>0</v>
      </c>
      <c r="AF154" s="68">
        <v>0</v>
      </c>
      <c r="AG154" s="68">
        <v>0</v>
      </c>
      <c r="AH154" s="68">
        <v>0</v>
      </c>
    </row>
    <row r="155" spans="1:34" ht="15.75" customHeight="1" x14ac:dyDescent="0.2">
      <c r="A155" s="67" t="s">
        <v>49</v>
      </c>
      <c r="B155" s="68" t="s">
        <v>1082</v>
      </c>
      <c r="C155" s="68" t="str">
        <f t="shared" si="0"/>
        <v>Crops</v>
      </c>
      <c r="D155" s="68">
        <v>0</v>
      </c>
      <c r="E155" s="68">
        <v>0</v>
      </c>
      <c r="F155" s="68">
        <v>0</v>
      </c>
      <c r="G155" s="68">
        <v>0</v>
      </c>
      <c r="H155" s="68">
        <v>0</v>
      </c>
      <c r="I155" s="68">
        <v>0</v>
      </c>
      <c r="J155" s="68">
        <v>0</v>
      </c>
      <c r="K155" s="68">
        <v>0</v>
      </c>
      <c r="L155" s="68">
        <v>0</v>
      </c>
      <c r="M155" s="68">
        <v>0</v>
      </c>
      <c r="N155" s="68">
        <v>0</v>
      </c>
      <c r="O155" s="68">
        <v>0</v>
      </c>
      <c r="P155" s="68">
        <v>0</v>
      </c>
      <c r="Q155" s="68">
        <v>0</v>
      </c>
      <c r="R155" s="68">
        <v>0</v>
      </c>
      <c r="S155" s="68">
        <v>0</v>
      </c>
      <c r="T155" s="68">
        <v>0</v>
      </c>
      <c r="U155" s="68">
        <v>0</v>
      </c>
      <c r="V155" s="68">
        <v>0</v>
      </c>
      <c r="W155" s="68">
        <v>0</v>
      </c>
      <c r="X155" s="68">
        <v>0</v>
      </c>
      <c r="Y155" s="68">
        <v>0</v>
      </c>
      <c r="Z155" s="68">
        <v>0</v>
      </c>
      <c r="AA155" s="68">
        <v>0</v>
      </c>
      <c r="AB155" s="68">
        <v>0.02</v>
      </c>
      <c r="AC155" s="68">
        <v>0.04</v>
      </c>
      <c r="AD155" s="68">
        <v>0.04</v>
      </c>
      <c r="AE155" s="68">
        <v>0.04</v>
      </c>
      <c r="AF155" s="68">
        <v>0</v>
      </c>
      <c r="AG155" s="68">
        <v>0</v>
      </c>
      <c r="AH155" s="68">
        <v>0</v>
      </c>
    </row>
    <row r="156" spans="1:34" ht="15.75" customHeight="1" x14ac:dyDescent="0.2">
      <c r="A156" s="67" t="s">
        <v>49</v>
      </c>
      <c r="B156" s="68" t="s">
        <v>1084</v>
      </c>
      <c r="C156" s="68" t="str">
        <f t="shared" si="0"/>
        <v>Crops</v>
      </c>
      <c r="D156" s="68">
        <v>0.05</v>
      </c>
      <c r="E156" s="68">
        <v>0.04</v>
      </c>
      <c r="F156" s="68">
        <v>0.04</v>
      </c>
      <c r="G156" s="68">
        <v>0.04</v>
      </c>
      <c r="H156" s="68">
        <v>0.05</v>
      </c>
      <c r="I156" s="68">
        <v>0.04</v>
      </c>
      <c r="J156" s="68">
        <v>0.05</v>
      </c>
      <c r="K156" s="68">
        <v>0.05</v>
      </c>
      <c r="L156" s="68">
        <v>0.06</v>
      </c>
      <c r="M156" s="68">
        <v>0.06</v>
      </c>
      <c r="N156" s="68">
        <v>0.06</v>
      </c>
      <c r="O156" s="68">
        <v>0.06</v>
      </c>
      <c r="P156" s="68">
        <v>7.0000000000000007E-2</v>
      </c>
      <c r="Q156" s="68">
        <v>0.08</v>
      </c>
      <c r="R156" s="68">
        <v>0.08</v>
      </c>
      <c r="S156" s="68">
        <v>7.0000000000000007E-2</v>
      </c>
      <c r="T156" s="68">
        <v>0.06</v>
      </c>
      <c r="U156" s="68">
        <v>0.09</v>
      </c>
      <c r="V156" s="68">
        <v>0.11</v>
      </c>
      <c r="W156" s="68">
        <v>0.1</v>
      </c>
      <c r="X156" s="68">
        <v>0.13</v>
      </c>
      <c r="Y156" s="68">
        <v>0.12</v>
      </c>
      <c r="Z156" s="68">
        <v>0.11</v>
      </c>
      <c r="AA156" s="68">
        <v>0.11</v>
      </c>
      <c r="AB156" s="68">
        <v>0.1</v>
      </c>
      <c r="AC156" s="68">
        <v>0.1</v>
      </c>
      <c r="AD156" s="68">
        <v>0.1</v>
      </c>
      <c r="AE156" s="68">
        <v>0.1</v>
      </c>
      <c r="AF156" s="68">
        <v>0</v>
      </c>
      <c r="AG156" s="68">
        <v>0</v>
      </c>
      <c r="AH156" s="68">
        <v>0</v>
      </c>
    </row>
    <row r="157" spans="1:34" ht="15.75" customHeight="1" x14ac:dyDescent="0.2">
      <c r="A157" s="67" t="s">
        <v>49</v>
      </c>
      <c r="B157" s="68" t="s">
        <v>1086</v>
      </c>
      <c r="C157" s="68" t="str">
        <f t="shared" si="0"/>
        <v>Livestock</v>
      </c>
      <c r="D157" s="68">
        <v>1.82</v>
      </c>
      <c r="E157" s="68">
        <v>1.74</v>
      </c>
      <c r="F157" s="68">
        <v>1.66</v>
      </c>
      <c r="G157" s="68">
        <v>1.73</v>
      </c>
      <c r="H157" s="68">
        <v>1.68</v>
      </c>
      <c r="I157" s="68">
        <v>1.72</v>
      </c>
      <c r="J157" s="68">
        <v>1.72</v>
      </c>
      <c r="K157" s="68">
        <v>1.7</v>
      </c>
      <c r="L157" s="68">
        <v>1.68</v>
      </c>
      <c r="M157" s="68">
        <v>1.64</v>
      </c>
      <c r="N157" s="68">
        <v>1.62</v>
      </c>
      <c r="O157" s="68">
        <v>1.55</v>
      </c>
      <c r="P157" s="68">
        <v>1.54</v>
      </c>
      <c r="Q157" s="68">
        <v>1.56</v>
      </c>
      <c r="R157" s="68">
        <v>1.59</v>
      </c>
      <c r="S157" s="68">
        <v>1.58</v>
      </c>
      <c r="T157" s="68">
        <v>1.52</v>
      </c>
      <c r="U157" s="68">
        <v>1.57</v>
      </c>
      <c r="V157" s="68">
        <v>1.63</v>
      </c>
      <c r="W157" s="68">
        <v>1.61</v>
      </c>
      <c r="X157" s="68">
        <v>1.55</v>
      </c>
      <c r="Y157" s="68">
        <v>1.45</v>
      </c>
      <c r="Z157" s="68">
        <v>1.43</v>
      </c>
      <c r="AA157" s="68">
        <v>1.42</v>
      </c>
      <c r="AB157" s="68">
        <v>1.42</v>
      </c>
      <c r="AC157" s="68">
        <v>1.44</v>
      </c>
      <c r="AD157" s="68">
        <v>1.4</v>
      </c>
      <c r="AE157" s="68">
        <v>1.41</v>
      </c>
      <c r="AF157" s="68">
        <v>0</v>
      </c>
      <c r="AG157" s="68">
        <v>0</v>
      </c>
      <c r="AH157" s="68">
        <v>0</v>
      </c>
    </row>
    <row r="158" spans="1:34" ht="15.75" customHeight="1" x14ac:dyDescent="0.2">
      <c r="A158" s="67" t="s">
        <v>49</v>
      </c>
      <c r="B158" s="68" t="s">
        <v>1087</v>
      </c>
      <c r="C158" s="68" t="str">
        <f t="shared" si="0"/>
        <v>Livestock</v>
      </c>
      <c r="D158" s="68">
        <v>0.2</v>
      </c>
      <c r="E158" s="68">
        <v>0.18</v>
      </c>
      <c r="F158" s="68">
        <v>0.19</v>
      </c>
      <c r="G158" s="68">
        <v>0.2</v>
      </c>
      <c r="H158" s="68">
        <v>0.19</v>
      </c>
      <c r="I158" s="68">
        <v>0.19</v>
      </c>
      <c r="J158" s="68">
        <v>0.18</v>
      </c>
      <c r="K158" s="68">
        <v>0.17</v>
      </c>
      <c r="L158" s="68">
        <v>0.18</v>
      </c>
      <c r="M158" s="68">
        <v>0.17</v>
      </c>
      <c r="N158" s="68">
        <v>0.17</v>
      </c>
      <c r="O158" s="68">
        <v>0.17</v>
      </c>
      <c r="P158" s="68">
        <v>0.15</v>
      </c>
      <c r="Q158" s="68">
        <v>0.14000000000000001</v>
      </c>
      <c r="R158" s="68">
        <v>0.15</v>
      </c>
      <c r="S158" s="68">
        <v>0.14000000000000001</v>
      </c>
      <c r="T158" s="68">
        <v>0.14000000000000001</v>
      </c>
      <c r="U158" s="68">
        <v>0.14000000000000001</v>
      </c>
      <c r="V158" s="68">
        <v>0.13</v>
      </c>
      <c r="W158" s="68">
        <v>0.14000000000000001</v>
      </c>
      <c r="X158" s="68">
        <v>0.14000000000000001</v>
      </c>
      <c r="Y158" s="68">
        <v>0.13</v>
      </c>
      <c r="Z158" s="68">
        <v>0.13</v>
      </c>
      <c r="AA158" s="68">
        <v>0.13</v>
      </c>
      <c r="AB158" s="68">
        <v>0.13</v>
      </c>
      <c r="AC158" s="68">
        <v>0.13</v>
      </c>
      <c r="AD158" s="68">
        <v>0.13</v>
      </c>
      <c r="AE158" s="68">
        <v>0.12</v>
      </c>
      <c r="AF158" s="68">
        <v>0</v>
      </c>
      <c r="AG158" s="68">
        <v>0</v>
      </c>
      <c r="AH158" s="68">
        <v>0</v>
      </c>
    </row>
    <row r="159" spans="1:34" ht="15.75" customHeight="1" x14ac:dyDescent="0.2">
      <c r="A159" s="67" t="s">
        <v>49</v>
      </c>
      <c r="B159" s="68" t="s">
        <v>1089</v>
      </c>
      <c r="C159" s="68" t="str">
        <f t="shared" si="0"/>
        <v>Crops</v>
      </c>
      <c r="D159" s="68">
        <v>2.68</v>
      </c>
      <c r="E159" s="68">
        <v>2.5099999999999998</v>
      </c>
      <c r="F159" s="68">
        <v>3.05</v>
      </c>
      <c r="G159" s="68">
        <v>2.61</v>
      </c>
      <c r="H159" s="68">
        <v>3.05</v>
      </c>
      <c r="I159" s="68">
        <v>2.81</v>
      </c>
      <c r="J159" s="68">
        <v>2.62</v>
      </c>
      <c r="K159" s="68">
        <v>2.87</v>
      </c>
      <c r="L159" s="68">
        <v>3.05</v>
      </c>
      <c r="M159" s="68">
        <v>3.03</v>
      </c>
      <c r="N159" s="68">
        <v>2.36</v>
      </c>
      <c r="O159" s="68">
        <v>2.69</v>
      </c>
      <c r="P159" s="68">
        <v>2.63</v>
      </c>
      <c r="Q159" s="68">
        <v>2.2200000000000002</v>
      </c>
      <c r="R159" s="68">
        <v>2.62</v>
      </c>
      <c r="S159" s="68">
        <v>2.59</v>
      </c>
      <c r="T159" s="68">
        <v>1.7</v>
      </c>
      <c r="U159" s="68">
        <v>1.86</v>
      </c>
      <c r="V159" s="68">
        <v>2.2799999999999998</v>
      </c>
      <c r="W159" s="68">
        <v>2.2799999999999998</v>
      </c>
      <c r="X159" s="68">
        <v>2.63</v>
      </c>
      <c r="Y159" s="68">
        <v>2.06</v>
      </c>
      <c r="Z159" s="68">
        <v>1.95</v>
      </c>
      <c r="AA159" s="68">
        <v>2.0299999999999998</v>
      </c>
      <c r="AB159" s="68">
        <v>2.27</v>
      </c>
      <c r="AC159" s="68">
        <v>2.04</v>
      </c>
      <c r="AD159" s="68">
        <v>2.11</v>
      </c>
      <c r="AE159" s="68">
        <v>1.95</v>
      </c>
      <c r="AF159" s="68">
        <v>0</v>
      </c>
      <c r="AG159" s="68">
        <v>0</v>
      </c>
      <c r="AH159" s="68">
        <v>0</v>
      </c>
    </row>
    <row r="160" spans="1:34" ht="15.75" customHeight="1" x14ac:dyDescent="0.2">
      <c r="A160" s="67" t="s">
        <v>49</v>
      </c>
      <c r="B160" s="68" t="s">
        <v>1090</v>
      </c>
      <c r="C160" s="68" t="str">
        <f t="shared" si="0"/>
        <v>Crops</v>
      </c>
      <c r="D160" s="68">
        <v>0.04</v>
      </c>
      <c r="E160" s="68">
        <v>0.05</v>
      </c>
      <c r="F160" s="68">
        <v>0.06</v>
      </c>
      <c r="G160" s="68">
        <v>0.06</v>
      </c>
      <c r="H160" s="68">
        <v>0.06</v>
      </c>
      <c r="I160" s="68">
        <v>7.0000000000000007E-2</v>
      </c>
      <c r="J160" s="68">
        <v>7.0000000000000007E-2</v>
      </c>
      <c r="K160" s="68">
        <v>0.08</v>
      </c>
      <c r="L160" s="68">
        <v>0.09</v>
      </c>
      <c r="M160" s="68">
        <v>0.1</v>
      </c>
      <c r="N160" s="68">
        <v>0.1</v>
      </c>
      <c r="O160" s="68">
        <v>0.1</v>
      </c>
      <c r="P160" s="68">
        <v>0.1</v>
      </c>
      <c r="Q160" s="68">
        <v>0.09</v>
      </c>
      <c r="R160" s="68">
        <v>7.0000000000000007E-2</v>
      </c>
      <c r="S160" s="68">
        <v>7.0000000000000007E-2</v>
      </c>
      <c r="T160" s="68">
        <v>0.08</v>
      </c>
      <c r="U160" s="68">
        <v>0.09</v>
      </c>
      <c r="V160" s="68">
        <v>0.08</v>
      </c>
      <c r="W160" s="68">
        <v>0.09</v>
      </c>
      <c r="X160" s="68">
        <v>0.08</v>
      </c>
      <c r="Y160" s="68">
        <v>0.08</v>
      </c>
      <c r="Z160" s="68">
        <v>0.1</v>
      </c>
      <c r="AA160" s="68">
        <v>0.09</v>
      </c>
      <c r="AB160" s="68">
        <v>0.08</v>
      </c>
      <c r="AC160" s="68">
        <v>0.08</v>
      </c>
      <c r="AD160" s="68">
        <v>0.08</v>
      </c>
      <c r="AE160" s="68">
        <v>0.1</v>
      </c>
      <c r="AF160" s="68">
        <v>0</v>
      </c>
      <c r="AG160" s="68">
        <v>0</v>
      </c>
      <c r="AH160" s="68">
        <v>0</v>
      </c>
    </row>
    <row r="161" spans="1:34" ht="15.75" customHeight="1" x14ac:dyDescent="0.2">
      <c r="A161" s="67" t="s">
        <v>49</v>
      </c>
      <c r="B161" s="68" t="s">
        <v>1091</v>
      </c>
      <c r="C161" s="68" t="str">
        <f t="shared" si="0"/>
        <v>Livestock</v>
      </c>
      <c r="D161" s="68">
        <v>0.05</v>
      </c>
      <c r="E161" s="68">
        <v>0.05</v>
      </c>
      <c r="F161" s="68">
        <v>0.04</v>
      </c>
      <c r="G161" s="68">
        <v>0.04</v>
      </c>
      <c r="H161" s="68">
        <v>0.04</v>
      </c>
      <c r="I161" s="68">
        <v>0.04</v>
      </c>
      <c r="J161" s="68">
        <v>0.06</v>
      </c>
      <c r="K161" s="68">
        <v>0.04</v>
      </c>
      <c r="L161" s="68">
        <v>0.05</v>
      </c>
      <c r="M161" s="68">
        <v>0.05</v>
      </c>
      <c r="N161" s="68">
        <v>7.0000000000000007E-2</v>
      </c>
      <c r="O161" s="68">
        <v>7.0000000000000007E-2</v>
      </c>
      <c r="P161" s="68">
        <v>0.01</v>
      </c>
      <c r="Q161" s="68">
        <v>0.01</v>
      </c>
      <c r="R161" s="68">
        <v>0.06</v>
      </c>
      <c r="S161" s="68">
        <v>0.06</v>
      </c>
      <c r="T161" s="68">
        <v>0.06</v>
      </c>
      <c r="U161" s="68">
        <v>0.06</v>
      </c>
      <c r="V161" s="68">
        <v>0.05</v>
      </c>
      <c r="W161" s="68">
        <v>0.06</v>
      </c>
      <c r="X161" s="68">
        <v>0.06</v>
      </c>
      <c r="Y161" s="68">
        <v>0.04</v>
      </c>
      <c r="Z161" s="68">
        <v>0.04</v>
      </c>
      <c r="AA161" s="68">
        <v>0.04</v>
      </c>
      <c r="AB161" s="68">
        <v>0.04</v>
      </c>
      <c r="AC161" s="68">
        <v>0.04</v>
      </c>
      <c r="AD161" s="68">
        <v>0.04</v>
      </c>
      <c r="AE161" s="68">
        <v>0.04</v>
      </c>
      <c r="AF161" s="68">
        <v>0</v>
      </c>
      <c r="AG161" s="68">
        <v>0</v>
      </c>
      <c r="AH161" s="68">
        <v>0</v>
      </c>
    </row>
    <row r="162" spans="1:34" ht="15.75" customHeight="1" x14ac:dyDescent="0.2">
      <c r="A162" s="67" t="s">
        <v>49</v>
      </c>
      <c r="B162" s="68" t="s">
        <v>1092</v>
      </c>
      <c r="C162" s="68" t="str">
        <f t="shared" si="0"/>
        <v>Crops</v>
      </c>
      <c r="D162" s="68">
        <v>2.92</v>
      </c>
      <c r="E162" s="68">
        <v>2.69</v>
      </c>
      <c r="F162" s="68">
        <v>2.78</v>
      </c>
      <c r="G162" s="68">
        <v>2.69</v>
      </c>
      <c r="H162" s="68">
        <v>2.74</v>
      </c>
      <c r="I162" s="68">
        <v>2.68</v>
      </c>
      <c r="J162" s="68">
        <v>2.95</v>
      </c>
      <c r="K162" s="68">
        <v>2.96</v>
      </c>
      <c r="L162" s="68">
        <v>2.78</v>
      </c>
      <c r="M162" s="68">
        <v>2.75</v>
      </c>
      <c r="N162" s="68">
        <v>2.65</v>
      </c>
      <c r="O162" s="68">
        <v>2.59</v>
      </c>
      <c r="P162" s="68">
        <v>2.61</v>
      </c>
      <c r="Q162" s="68">
        <v>2.65</v>
      </c>
      <c r="R162" s="68">
        <v>2.77</v>
      </c>
      <c r="S162" s="68">
        <v>2.74</v>
      </c>
      <c r="T162" s="68">
        <v>2.69</v>
      </c>
      <c r="U162" s="68">
        <v>2.87</v>
      </c>
      <c r="V162" s="68">
        <v>2.96</v>
      </c>
      <c r="W162" s="68">
        <v>2.95</v>
      </c>
      <c r="X162" s="68">
        <v>3.04</v>
      </c>
      <c r="Y162" s="68">
        <v>2.88</v>
      </c>
      <c r="Z162" s="68">
        <v>3.07</v>
      </c>
      <c r="AA162" s="68">
        <v>3.08</v>
      </c>
      <c r="AB162" s="68">
        <v>3.18</v>
      </c>
      <c r="AC162" s="68">
        <v>2.83</v>
      </c>
      <c r="AD162" s="68">
        <v>2.83</v>
      </c>
      <c r="AE162" s="68">
        <v>2.71</v>
      </c>
      <c r="AF162" s="68">
        <v>0</v>
      </c>
      <c r="AG162" s="68">
        <v>0</v>
      </c>
      <c r="AH162" s="68">
        <v>0</v>
      </c>
    </row>
    <row r="163" spans="1:34" ht="15.75" customHeight="1" x14ac:dyDescent="0.2">
      <c r="A163" s="67" t="s">
        <v>49</v>
      </c>
      <c r="B163" s="68" t="s">
        <v>1093</v>
      </c>
      <c r="C163" s="68" t="str">
        <f t="shared" si="0"/>
        <v>Crops</v>
      </c>
      <c r="D163" s="68">
        <v>0.01</v>
      </c>
      <c r="E163" s="68">
        <v>0.01</v>
      </c>
      <c r="F163" s="68">
        <v>0.01</v>
      </c>
      <c r="G163" s="68">
        <v>0.01</v>
      </c>
      <c r="H163" s="68">
        <v>0.01</v>
      </c>
      <c r="I163" s="68">
        <v>0.01</v>
      </c>
      <c r="J163" s="68">
        <v>0.01</v>
      </c>
      <c r="K163" s="68">
        <v>0.01</v>
      </c>
      <c r="L163" s="68">
        <v>0.02</v>
      </c>
      <c r="M163" s="68">
        <v>0.02</v>
      </c>
      <c r="N163" s="68">
        <v>0.02</v>
      </c>
      <c r="O163" s="68">
        <v>0.02</v>
      </c>
      <c r="P163" s="68">
        <v>0.02</v>
      </c>
      <c r="Q163" s="68">
        <v>0.02</v>
      </c>
      <c r="R163" s="68">
        <v>0.01</v>
      </c>
      <c r="S163" s="68">
        <v>0.01</v>
      </c>
      <c r="T163" s="68">
        <v>0.02</v>
      </c>
      <c r="U163" s="68">
        <v>0.02</v>
      </c>
      <c r="V163" s="68">
        <v>0.02</v>
      </c>
      <c r="W163" s="68">
        <v>0.02</v>
      </c>
      <c r="X163" s="68">
        <v>0.02</v>
      </c>
      <c r="Y163" s="68">
        <v>0.02</v>
      </c>
      <c r="Z163" s="68">
        <v>0.02</v>
      </c>
      <c r="AA163" s="68">
        <v>0.02</v>
      </c>
      <c r="AB163" s="68">
        <v>0.02</v>
      </c>
      <c r="AC163" s="68">
        <v>0.02</v>
      </c>
      <c r="AD163" s="68">
        <v>0.02</v>
      </c>
      <c r="AE163" s="68">
        <v>0.02</v>
      </c>
      <c r="AF163" s="68">
        <v>0</v>
      </c>
      <c r="AG163" s="68">
        <v>0</v>
      </c>
      <c r="AH163" s="68">
        <v>0</v>
      </c>
    </row>
    <row r="164" spans="1:34" ht="15.75" customHeight="1" x14ac:dyDescent="0.2">
      <c r="A164" s="67" t="s">
        <v>51</v>
      </c>
      <c r="B164" s="68" t="s">
        <v>1082</v>
      </c>
      <c r="C164" s="68" t="str">
        <f t="shared" si="0"/>
        <v>Crops</v>
      </c>
      <c r="D164" s="68">
        <v>0</v>
      </c>
      <c r="E164" s="68">
        <v>0</v>
      </c>
      <c r="F164" s="68">
        <v>0</v>
      </c>
      <c r="G164" s="68">
        <v>0</v>
      </c>
      <c r="H164" s="68">
        <v>0</v>
      </c>
      <c r="I164" s="68">
        <v>0</v>
      </c>
      <c r="J164" s="68">
        <v>0</v>
      </c>
      <c r="K164" s="68">
        <v>0</v>
      </c>
      <c r="L164" s="68">
        <v>0</v>
      </c>
      <c r="M164" s="68">
        <v>0</v>
      </c>
      <c r="N164" s="68">
        <v>0</v>
      </c>
      <c r="O164" s="68">
        <v>0</v>
      </c>
      <c r="P164" s="68">
        <v>0</v>
      </c>
      <c r="Q164" s="68">
        <v>0</v>
      </c>
      <c r="R164" s="68">
        <v>0</v>
      </c>
      <c r="S164" s="68">
        <v>0</v>
      </c>
      <c r="T164" s="68">
        <v>0</v>
      </c>
      <c r="U164" s="68">
        <v>0</v>
      </c>
      <c r="V164" s="68">
        <v>0</v>
      </c>
      <c r="W164" s="68">
        <v>0</v>
      </c>
      <c r="X164" s="68">
        <v>0</v>
      </c>
      <c r="Y164" s="68">
        <v>0</v>
      </c>
      <c r="Z164" s="68">
        <v>0</v>
      </c>
      <c r="AA164" s="68">
        <v>0</v>
      </c>
      <c r="AB164" s="68">
        <v>0</v>
      </c>
      <c r="AC164" s="68">
        <v>0</v>
      </c>
      <c r="AD164" s="68">
        <v>0</v>
      </c>
      <c r="AE164" s="68">
        <v>0</v>
      </c>
      <c r="AF164" s="68">
        <v>0</v>
      </c>
      <c r="AG164" s="68">
        <v>0</v>
      </c>
      <c r="AH164" s="68">
        <v>0</v>
      </c>
    </row>
    <row r="165" spans="1:34" ht="15.75" customHeight="1" x14ac:dyDescent="0.2">
      <c r="A165" s="67" t="s">
        <v>51</v>
      </c>
      <c r="B165" s="68" t="s">
        <v>1084</v>
      </c>
      <c r="C165" s="68" t="str">
        <f t="shared" si="0"/>
        <v>Crops</v>
      </c>
      <c r="D165" s="68">
        <v>0</v>
      </c>
      <c r="E165" s="68">
        <v>0</v>
      </c>
      <c r="F165" s="68">
        <v>0</v>
      </c>
      <c r="G165" s="68">
        <v>0</v>
      </c>
      <c r="H165" s="68">
        <v>0</v>
      </c>
      <c r="I165" s="68">
        <v>0</v>
      </c>
      <c r="J165" s="68">
        <v>0</v>
      </c>
      <c r="K165" s="68">
        <v>0</v>
      </c>
      <c r="L165" s="68">
        <v>0</v>
      </c>
      <c r="M165" s="68">
        <v>0</v>
      </c>
      <c r="N165" s="68">
        <v>0</v>
      </c>
      <c r="O165" s="68">
        <v>0</v>
      </c>
      <c r="P165" s="68">
        <v>0</v>
      </c>
      <c r="Q165" s="68">
        <v>0</v>
      </c>
      <c r="R165" s="68">
        <v>0.01</v>
      </c>
      <c r="S165" s="68">
        <v>0.01</v>
      </c>
      <c r="T165" s="68">
        <v>0.01</v>
      </c>
      <c r="U165" s="68">
        <v>0.01</v>
      </c>
      <c r="V165" s="68">
        <v>0.01</v>
      </c>
      <c r="W165" s="68">
        <v>0.01</v>
      </c>
      <c r="X165" s="68">
        <v>0</v>
      </c>
      <c r="Y165" s="68">
        <v>0</v>
      </c>
      <c r="Z165" s="68">
        <v>0</v>
      </c>
      <c r="AA165" s="68">
        <v>0</v>
      </c>
      <c r="AB165" s="68">
        <v>0</v>
      </c>
      <c r="AC165" s="68">
        <v>0</v>
      </c>
      <c r="AD165" s="68">
        <v>0</v>
      </c>
      <c r="AE165" s="68">
        <v>0</v>
      </c>
      <c r="AF165" s="68">
        <v>0</v>
      </c>
      <c r="AG165" s="68">
        <v>0</v>
      </c>
      <c r="AH165" s="68">
        <v>0</v>
      </c>
    </row>
    <row r="166" spans="1:34" ht="15.75" customHeight="1" x14ac:dyDescent="0.2">
      <c r="A166" s="67" t="s">
        <v>51</v>
      </c>
      <c r="B166" s="68" t="s">
        <v>1086</v>
      </c>
      <c r="C166" s="68" t="str">
        <f t="shared" si="0"/>
        <v>Livestock</v>
      </c>
      <c r="D166" s="68">
        <v>0.23</v>
      </c>
      <c r="E166" s="68">
        <v>0.24</v>
      </c>
      <c r="F166" s="68">
        <v>0.23</v>
      </c>
      <c r="G166" s="68">
        <v>0.24</v>
      </c>
      <c r="H166" s="68">
        <v>0.23</v>
      </c>
      <c r="I166" s="68">
        <v>0.22</v>
      </c>
      <c r="J166" s="68">
        <v>0.23</v>
      </c>
      <c r="K166" s="68">
        <v>0.23</v>
      </c>
      <c r="L166" s="68">
        <v>0.22</v>
      </c>
      <c r="M166" s="68">
        <v>0.22</v>
      </c>
      <c r="N166" s="68">
        <v>0.21</v>
      </c>
      <c r="O166" s="68">
        <v>0.21</v>
      </c>
      <c r="P166" s="68">
        <v>0.21</v>
      </c>
      <c r="Q166" s="68">
        <v>0.2</v>
      </c>
      <c r="R166" s="68">
        <v>0.19</v>
      </c>
      <c r="S166" s="68">
        <v>0.2</v>
      </c>
      <c r="T166" s="68">
        <v>0.19</v>
      </c>
      <c r="U166" s="68">
        <v>0.19</v>
      </c>
      <c r="V166" s="68">
        <v>0.2</v>
      </c>
      <c r="W166" s="68">
        <v>0.2</v>
      </c>
      <c r="X166" s="68">
        <v>0.19</v>
      </c>
      <c r="Y166" s="68">
        <v>0.2</v>
      </c>
      <c r="Z166" s="68">
        <v>0.19</v>
      </c>
      <c r="AA166" s="68">
        <v>0.19</v>
      </c>
      <c r="AB166" s="68">
        <v>0.19</v>
      </c>
      <c r="AC166" s="68">
        <v>0.19</v>
      </c>
      <c r="AD166" s="68">
        <v>0.19</v>
      </c>
      <c r="AE166" s="68">
        <v>0.19</v>
      </c>
      <c r="AF166" s="68">
        <v>0</v>
      </c>
      <c r="AG166" s="68">
        <v>0</v>
      </c>
      <c r="AH166" s="68">
        <v>0</v>
      </c>
    </row>
    <row r="167" spans="1:34" ht="15.75" customHeight="1" x14ac:dyDescent="0.2">
      <c r="A167" s="67" t="s">
        <v>51</v>
      </c>
      <c r="B167" s="68" t="s">
        <v>1087</v>
      </c>
      <c r="C167" s="68" t="str">
        <f t="shared" si="0"/>
        <v>Livestock</v>
      </c>
      <c r="D167" s="68">
        <v>0.03</v>
      </c>
      <c r="E167" s="68">
        <v>0.03</v>
      </c>
      <c r="F167" s="68">
        <v>0.03</v>
      </c>
      <c r="G167" s="68">
        <v>0.03</v>
      </c>
      <c r="H167" s="68">
        <v>0.03</v>
      </c>
      <c r="I167" s="68">
        <v>0.03</v>
      </c>
      <c r="J167" s="68">
        <v>0.03</v>
      </c>
      <c r="K167" s="68">
        <v>0.04</v>
      </c>
      <c r="L167" s="68">
        <v>0.05</v>
      </c>
      <c r="M167" s="68">
        <v>0.05</v>
      </c>
      <c r="N167" s="68">
        <v>0.04</v>
      </c>
      <c r="O167" s="68">
        <v>0.05</v>
      </c>
      <c r="P167" s="68">
        <v>0.05</v>
      </c>
      <c r="Q167" s="68">
        <v>0.05</v>
      </c>
      <c r="R167" s="68">
        <v>0.04</v>
      </c>
      <c r="S167" s="68">
        <v>0.05</v>
      </c>
      <c r="T167" s="68">
        <v>0.04</v>
      </c>
      <c r="U167" s="68">
        <v>0.05</v>
      </c>
      <c r="V167" s="68">
        <v>0.05</v>
      </c>
      <c r="W167" s="68">
        <v>0.05</v>
      </c>
      <c r="X167" s="68">
        <v>0.05</v>
      </c>
      <c r="Y167" s="68">
        <v>0.05</v>
      </c>
      <c r="Z167" s="68">
        <v>0.05</v>
      </c>
      <c r="AA167" s="68">
        <v>0.05</v>
      </c>
      <c r="AB167" s="68">
        <v>0.04</v>
      </c>
      <c r="AC167" s="68">
        <v>0.04</v>
      </c>
      <c r="AD167" s="68">
        <v>0.04</v>
      </c>
      <c r="AE167" s="68">
        <v>0.04</v>
      </c>
      <c r="AF167" s="68">
        <v>0</v>
      </c>
      <c r="AG167" s="68">
        <v>0</v>
      </c>
      <c r="AH167" s="68">
        <v>0</v>
      </c>
    </row>
    <row r="168" spans="1:34" ht="15.75" customHeight="1" x14ac:dyDescent="0.2">
      <c r="A168" s="67" t="s">
        <v>51</v>
      </c>
      <c r="B168" s="68" t="s">
        <v>1089</v>
      </c>
      <c r="C168" s="68" t="str">
        <f t="shared" si="0"/>
        <v>Crops</v>
      </c>
      <c r="D168" s="68">
        <v>0</v>
      </c>
      <c r="E168" s="68">
        <v>0</v>
      </c>
      <c r="F168" s="68">
        <v>0</v>
      </c>
      <c r="G168" s="68">
        <v>0</v>
      </c>
      <c r="H168" s="68">
        <v>0</v>
      </c>
      <c r="I168" s="68">
        <v>0</v>
      </c>
      <c r="J168" s="68">
        <v>0</v>
      </c>
      <c r="K168" s="68">
        <v>0</v>
      </c>
      <c r="L168" s="68">
        <v>0</v>
      </c>
      <c r="M168" s="68">
        <v>0</v>
      </c>
      <c r="N168" s="68">
        <v>0</v>
      </c>
      <c r="O168" s="68">
        <v>0</v>
      </c>
      <c r="P168" s="68">
        <v>0</v>
      </c>
      <c r="Q168" s="68">
        <v>0</v>
      </c>
      <c r="R168" s="68">
        <v>0</v>
      </c>
      <c r="S168" s="68">
        <v>0</v>
      </c>
      <c r="T168" s="68">
        <v>0</v>
      </c>
      <c r="U168" s="68">
        <v>0</v>
      </c>
      <c r="V168" s="68">
        <v>0</v>
      </c>
      <c r="W168" s="68">
        <v>0</v>
      </c>
      <c r="X168" s="68">
        <v>0</v>
      </c>
      <c r="Y168" s="68">
        <v>0</v>
      </c>
      <c r="Z168" s="68">
        <v>0</v>
      </c>
      <c r="AA168" s="68">
        <v>0</v>
      </c>
      <c r="AB168" s="68">
        <v>0</v>
      </c>
      <c r="AC168" s="68">
        <v>0</v>
      </c>
      <c r="AD168" s="68">
        <v>0</v>
      </c>
      <c r="AE168" s="68">
        <v>0</v>
      </c>
      <c r="AF168" s="68">
        <v>0</v>
      </c>
      <c r="AG168" s="68">
        <v>0</v>
      </c>
      <c r="AH168" s="68">
        <v>0</v>
      </c>
    </row>
    <row r="169" spans="1:34" ht="15.75" customHeight="1" x14ac:dyDescent="0.2">
      <c r="A169" s="67" t="s">
        <v>51</v>
      </c>
      <c r="B169" s="68" t="s">
        <v>1090</v>
      </c>
      <c r="C169" s="68" t="str">
        <f t="shared" si="0"/>
        <v>Crops</v>
      </c>
      <c r="D169" s="68">
        <v>0</v>
      </c>
      <c r="E169" s="68">
        <v>0</v>
      </c>
      <c r="F169" s="68">
        <v>0</v>
      </c>
      <c r="G169" s="68">
        <v>0</v>
      </c>
      <c r="H169" s="68">
        <v>0</v>
      </c>
      <c r="I169" s="68">
        <v>0</v>
      </c>
      <c r="J169" s="68">
        <v>0</v>
      </c>
      <c r="K169" s="68">
        <v>0</v>
      </c>
      <c r="L169" s="68">
        <v>0</v>
      </c>
      <c r="M169" s="68">
        <v>0</v>
      </c>
      <c r="N169" s="68">
        <v>0</v>
      </c>
      <c r="O169" s="68">
        <v>0</v>
      </c>
      <c r="P169" s="68">
        <v>0</v>
      </c>
      <c r="Q169" s="68">
        <v>0</v>
      </c>
      <c r="R169" s="68">
        <v>0</v>
      </c>
      <c r="S169" s="68">
        <v>0</v>
      </c>
      <c r="T169" s="68">
        <v>0</v>
      </c>
      <c r="U169" s="68">
        <v>0</v>
      </c>
      <c r="V169" s="68">
        <v>0</v>
      </c>
      <c r="W169" s="68">
        <v>0</v>
      </c>
      <c r="X169" s="68">
        <v>0</v>
      </c>
      <c r="Y169" s="68">
        <v>0</v>
      </c>
      <c r="Z169" s="68">
        <v>0</v>
      </c>
      <c r="AA169" s="68">
        <v>0</v>
      </c>
      <c r="AB169" s="68">
        <v>0</v>
      </c>
      <c r="AC169" s="68">
        <v>0</v>
      </c>
      <c r="AD169" s="68">
        <v>0</v>
      </c>
      <c r="AE169" s="68">
        <v>0</v>
      </c>
      <c r="AF169" s="68">
        <v>0</v>
      </c>
      <c r="AG169" s="68">
        <v>0</v>
      </c>
      <c r="AH169" s="68">
        <v>0</v>
      </c>
    </row>
    <row r="170" spans="1:34" ht="15.75" customHeight="1" x14ac:dyDescent="0.2">
      <c r="A170" s="67" t="s">
        <v>51</v>
      </c>
      <c r="B170" s="68" t="s">
        <v>1091</v>
      </c>
      <c r="C170" s="68" t="str">
        <f t="shared" si="0"/>
        <v>Livestock</v>
      </c>
      <c r="D170" s="68">
        <v>0.03</v>
      </c>
      <c r="E170" s="68">
        <v>0.03</v>
      </c>
      <c r="F170" s="68">
        <v>0.03</v>
      </c>
      <c r="G170" s="68">
        <v>0.03</v>
      </c>
      <c r="H170" s="68">
        <v>0.03</v>
      </c>
      <c r="I170" s="68">
        <v>0.03</v>
      </c>
      <c r="J170" s="68">
        <v>0.03</v>
      </c>
      <c r="K170" s="68">
        <v>0.06</v>
      </c>
      <c r="L170" s="68">
        <v>7.0000000000000007E-2</v>
      </c>
      <c r="M170" s="68">
        <v>7.0000000000000007E-2</v>
      </c>
      <c r="N170" s="68">
        <v>0.03</v>
      </c>
      <c r="O170" s="68">
        <v>0.03</v>
      </c>
      <c r="P170" s="68">
        <v>0.03</v>
      </c>
      <c r="Q170" s="68">
        <v>0.02</v>
      </c>
      <c r="R170" s="68">
        <v>0.02</v>
      </c>
      <c r="S170" s="68">
        <v>0.02</v>
      </c>
      <c r="T170" s="68">
        <v>0.02</v>
      </c>
      <c r="U170" s="68">
        <v>0.02</v>
      </c>
      <c r="V170" s="68">
        <v>0.03</v>
      </c>
      <c r="W170" s="68">
        <v>0.03</v>
      </c>
      <c r="X170" s="68">
        <v>0.02</v>
      </c>
      <c r="Y170" s="68">
        <v>0.02</v>
      </c>
      <c r="Z170" s="68">
        <v>0.02</v>
      </c>
      <c r="AA170" s="68">
        <v>0.02</v>
      </c>
      <c r="AB170" s="68">
        <v>0.02</v>
      </c>
      <c r="AC170" s="68">
        <v>0.02</v>
      </c>
      <c r="AD170" s="68">
        <v>0.02</v>
      </c>
      <c r="AE170" s="68">
        <v>0.02</v>
      </c>
      <c r="AF170" s="68">
        <v>0</v>
      </c>
      <c r="AG170" s="68">
        <v>0</v>
      </c>
      <c r="AH170" s="68">
        <v>0</v>
      </c>
    </row>
    <row r="171" spans="1:34" ht="15.75" customHeight="1" x14ac:dyDescent="0.2">
      <c r="A171" s="67" t="s">
        <v>51</v>
      </c>
      <c r="B171" s="68" t="s">
        <v>1092</v>
      </c>
      <c r="C171" s="68" t="str">
        <f t="shared" si="0"/>
        <v>Crops</v>
      </c>
      <c r="D171" s="68">
        <v>0.2</v>
      </c>
      <c r="E171" s="68">
        <v>0.2</v>
      </c>
      <c r="F171" s="68">
        <v>0.2</v>
      </c>
      <c r="G171" s="68">
        <v>0.21</v>
      </c>
      <c r="H171" s="68">
        <v>0.21</v>
      </c>
      <c r="I171" s="68">
        <v>0.2</v>
      </c>
      <c r="J171" s="68">
        <v>0.22</v>
      </c>
      <c r="K171" s="68">
        <v>0.25</v>
      </c>
      <c r="L171" s="68">
        <v>0.27</v>
      </c>
      <c r="M171" s="68">
        <v>0.26</v>
      </c>
      <c r="N171" s="68">
        <v>0.22</v>
      </c>
      <c r="O171" s="68">
        <v>0.23</v>
      </c>
      <c r="P171" s="68">
        <v>0.24</v>
      </c>
      <c r="Q171" s="68">
        <v>0.25</v>
      </c>
      <c r="R171" s="68">
        <v>0.27</v>
      </c>
      <c r="S171" s="68">
        <v>0.31</v>
      </c>
      <c r="T171" s="68">
        <v>0.33</v>
      </c>
      <c r="U171" s="68">
        <v>0.33</v>
      </c>
      <c r="V171" s="68">
        <v>0.32</v>
      </c>
      <c r="W171" s="68">
        <v>0.28000000000000003</v>
      </c>
      <c r="X171" s="68">
        <v>0.22</v>
      </c>
      <c r="Y171" s="68">
        <v>0.16</v>
      </c>
      <c r="Z171" s="68">
        <v>0.17</v>
      </c>
      <c r="AA171" s="68">
        <v>0.16</v>
      </c>
      <c r="AB171" s="68">
        <v>0.14000000000000001</v>
      </c>
      <c r="AC171" s="68">
        <v>0.14000000000000001</v>
      </c>
      <c r="AD171" s="68">
        <v>0.14000000000000001</v>
      </c>
      <c r="AE171" s="68">
        <v>0.13</v>
      </c>
      <c r="AF171" s="68">
        <v>0</v>
      </c>
      <c r="AG171" s="68">
        <v>0</v>
      </c>
      <c r="AH171" s="68">
        <v>0</v>
      </c>
    </row>
    <row r="172" spans="1:34" ht="15.75" customHeight="1" x14ac:dyDescent="0.2">
      <c r="A172" s="67" t="s">
        <v>51</v>
      </c>
      <c r="B172" s="68" t="s">
        <v>1093</v>
      </c>
      <c r="C172" s="68" t="str">
        <f t="shared" si="0"/>
        <v>Crops</v>
      </c>
      <c r="D172" s="68">
        <v>0</v>
      </c>
      <c r="E172" s="68">
        <v>0</v>
      </c>
      <c r="F172" s="68">
        <v>0</v>
      </c>
      <c r="G172" s="68">
        <v>0</v>
      </c>
      <c r="H172" s="68">
        <v>0</v>
      </c>
      <c r="I172" s="68">
        <v>0</v>
      </c>
      <c r="J172" s="68">
        <v>0</v>
      </c>
      <c r="K172" s="68">
        <v>0</v>
      </c>
      <c r="L172" s="68">
        <v>0</v>
      </c>
      <c r="M172" s="68">
        <v>0</v>
      </c>
      <c r="N172" s="68">
        <v>0</v>
      </c>
      <c r="O172" s="68">
        <v>0</v>
      </c>
      <c r="P172" s="68">
        <v>0</v>
      </c>
      <c r="Q172" s="68">
        <v>0</v>
      </c>
      <c r="R172" s="68">
        <v>0</v>
      </c>
      <c r="S172" s="68">
        <v>0</v>
      </c>
      <c r="T172" s="68">
        <v>0</v>
      </c>
      <c r="U172" s="68">
        <v>0</v>
      </c>
      <c r="V172" s="68">
        <v>0</v>
      </c>
      <c r="W172" s="68">
        <v>0</v>
      </c>
      <c r="X172" s="68">
        <v>0</v>
      </c>
      <c r="Y172" s="68">
        <v>0</v>
      </c>
      <c r="Z172" s="68">
        <v>0</v>
      </c>
      <c r="AA172" s="68">
        <v>0</v>
      </c>
      <c r="AB172" s="68">
        <v>0</v>
      </c>
      <c r="AC172" s="68">
        <v>0</v>
      </c>
      <c r="AD172" s="68">
        <v>0</v>
      </c>
      <c r="AE172" s="68">
        <v>0</v>
      </c>
      <c r="AF172" s="68">
        <v>0</v>
      </c>
      <c r="AG172" s="68">
        <v>0</v>
      </c>
      <c r="AH172" s="68">
        <v>0</v>
      </c>
    </row>
    <row r="173" spans="1:34" ht="15.75" customHeight="1" x14ac:dyDescent="0.2">
      <c r="A173" s="67" t="s">
        <v>53</v>
      </c>
      <c r="B173" s="68" t="s">
        <v>1082</v>
      </c>
      <c r="C173" s="68" t="str">
        <f t="shared" si="0"/>
        <v>Crops</v>
      </c>
      <c r="D173" s="68">
        <v>0</v>
      </c>
      <c r="E173" s="68">
        <v>0</v>
      </c>
      <c r="F173" s="68">
        <v>0</v>
      </c>
      <c r="G173" s="68">
        <v>0</v>
      </c>
      <c r="H173" s="68">
        <v>0</v>
      </c>
      <c r="I173" s="68">
        <v>0</v>
      </c>
      <c r="J173" s="68">
        <v>0</v>
      </c>
      <c r="K173" s="68">
        <v>0</v>
      </c>
      <c r="L173" s="68">
        <v>0</v>
      </c>
      <c r="M173" s="68">
        <v>0</v>
      </c>
      <c r="N173" s="68">
        <v>0</v>
      </c>
      <c r="O173" s="68">
        <v>0</v>
      </c>
      <c r="P173" s="68">
        <v>0.06</v>
      </c>
      <c r="Q173" s="68">
        <v>0.01</v>
      </c>
      <c r="R173" s="68">
        <v>0</v>
      </c>
      <c r="S173" s="68">
        <v>0.03</v>
      </c>
      <c r="T173" s="68">
        <v>0.12</v>
      </c>
      <c r="U173" s="68">
        <v>0.1</v>
      </c>
      <c r="V173" s="68">
        <v>0</v>
      </c>
      <c r="W173" s="68">
        <v>0</v>
      </c>
      <c r="X173" s="68">
        <v>0</v>
      </c>
      <c r="Y173" s="68">
        <v>0</v>
      </c>
      <c r="Z173" s="68">
        <v>0</v>
      </c>
      <c r="AA173" s="68">
        <v>0</v>
      </c>
      <c r="AB173" s="68">
        <v>0.02</v>
      </c>
      <c r="AC173" s="68">
        <v>0.04</v>
      </c>
      <c r="AD173" s="68">
        <v>0.04</v>
      </c>
      <c r="AE173" s="68">
        <v>0.04</v>
      </c>
      <c r="AF173" s="68">
        <v>0</v>
      </c>
      <c r="AG173" s="68">
        <v>0</v>
      </c>
      <c r="AH173" s="68">
        <v>0</v>
      </c>
    </row>
    <row r="174" spans="1:34" ht="15.75" customHeight="1" x14ac:dyDescent="0.2">
      <c r="A174" s="67" t="s">
        <v>53</v>
      </c>
      <c r="B174" s="68" t="s">
        <v>1084</v>
      </c>
      <c r="C174" s="68" t="str">
        <f t="shared" si="0"/>
        <v>Crops</v>
      </c>
      <c r="D174" s="68">
        <v>0</v>
      </c>
      <c r="E174" s="68">
        <v>0.01</v>
      </c>
      <c r="F174" s="68">
        <v>0.01</v>
      </c>
      <c r="G174" s="68">
        <v>0.01</v>
      </c>
      <c r="H174" s="68">
        <v>0.01</v>
      </c>
      <c r="I174" s="68">
        <v>0.01</v>
      </c>
      <c r="J174" s="68">
        <v>0.01</v>
      </c>
      <c r="K174" s="68">
        <v>0.01</v>
      </c>
      <c r="L174" s="68">
        <v>0.01</v>
      </c>
      <c r="M174" s="68">
        <v>0.01</v>
      </c>
      <c r="N174" s="68">
        <v>0.01</v>
      </c>
      <c r="O174" s="68">
        <v>0.01</v>
      </c>
      <c r="P174" s="68">
        <v>0.01</v>
      </c>
      <c r="Q174" s="68">
        <v>0.01</v>
      </c>
      <c r="R174" s="68">
        <v>0.01</v>
      </c>
      <c r="S174" s="68">
        <v>0.01</v>
      </c>
      <c r="T174" s="68">
        <v>0.01</v>
      </c>
      <c r="U174" s="68">
        <v>0.01</v>
      </c>
      <c r="V174" s="68">
        <v>0.01</v>
      </c>
      <c r="W174" s="68">
        <v>0.01</v>
      </c>
      <c r="X174" s="68">
        <v>0</v>
      </c>
      <c r="Y174" s="68">
        <v>0.01</v>
      </c>
      <c r="Z174" s="68">
        <v>0.01</v>
      </c>
      <c r="AA174" s="68">
        <v>0.01</v>
      </c>
      <c r="AB174" s="68">
        <v>0.01</v>
      </c>
      <c r="AC174" s="68">
        <v>0.01</v>
      </c>
      <c r="AD174" s="68">
        <v>0.01</v>
      </c>
      <c r="AE174" s="68">
        <v>0.01</v>
      </c>
      <c r="AF174" s="68">
        <v>0</v>
      </c>
      <c r="AG174" s="68">
        <v>0</v>
      </c>
      <c r="AH174" s="68">
        <v>0</v>
      </c>
    </row>
    <row r="175" spans="1:34" ht="15.75" customHeight="1" x14ac:dyDescent="0.2">
      <c r="A175" s="67" t="s">
        <v>53</v>
      </c>
      <c r="B175" s="68" t="s">
        <v>1086</v>
      </c>
      <c r="C175" s="68" t="str">
        <f t="shared" si="0"/>
        <v>Livestock</v>
      </c>
      <c r="D175" s="68">
        <v>0.63</v>
      </c>
      <c r="E175" s="68">
        <v>0.63</v>
      </c>
      <c r="F175" s="68">
        <v>0.61</v>
      </c>
      <c r="G175" s="68">
        <v>0.64</v>
      </c>
      <c r="H175" s="68">
        <v>0.62</v>
      </c>
      <c r="I175" s="68">
        <v>0.63</v>
      </c>
      <c r="J175" s="68">
        <v>0.6</v>
      </c>
      <c r="K175" s="68">
        <v>0.55000000000000004</v>
      </c>
      <c r="L175" s="68">
        <v>0.54</v>
      </c>
      <c r="M175" s="68">
        <v>0.53</v>
      </c>
      <c r="N175" s="68">
        <v>0.53</v>
      </c>
      <c r="O175" s="68">
        <v>0.49</v>
      </c>
      <c r="P175" s="68">
        <v>0.51</v>
      </c>
      <c r="Q175" s="68">
        <v>0.5</v>
      </c>
      <c r="R175" s="68">
        <v>0.47</v>
      </c>
      <c r="S175" s="68">
        <v>0.47</v>
      </c>
      <c r="T175" s="68">
        <v>0.47</v>
      </c>
      <c r="U175" s="68">
        <v>0.45</v>
      </c>
      <c r="V175" s="68">
        <v>0.42</v>
      </c>
      <c r="W175" s="68">
        <v>0.42</v>
      </c>
      <c r="X175" s="68">
        <v>0.42</v>
      </c>
      <c r="Y175" s="68">
        <v>0.43</v>
      </c>
      <c r="Z175" s="68">
        <v>0.46</v>
      </c>
      <c r="AA175" s="68">
        <v>0.41</v>
      </c>
      <c r="AB175" s="68">
        <v>0.39</v>
      </c>
      <c r="AC175" s="68">
        <v>0.41</v>
      </c>
      <c r="AD175" s="68">
        <v>0.41</v>
      </c>
      <c r="AE175" s="68">
        <v>0.4</v>
      </c>
      <c r="AF175" s="68">
        <v>0</v>
      </c>
      <c r="AG175" s="68">
        <v>0</v>
      </c>
      <c r="AH175" s="68">
        <v>0</v>
      </c>
    </row>
    <row r="176" spans="1:34" ht="15.75" customHeight="1" x14ac:dyDescent="0.2">
      <c r="A176" s="67" t="s">
        <v>53</v>
      </c>
      <c r="B176" s="68" t="s">
        <v>1087</v>
      </c>
      <c r="C176" s="68" t="str">
        <f t="shared" si="0"/>
        <v>Livestock</v>
      </c>
      <c r="D176" s="68">
        <v>0.15</v>
      </c>
      <c r="E176" s="68">
        <v>0.15</v>
      </c>
      <c r="F176" s="68">
        <v>0.14000000000000001</v>
      </c>
      <c r="G176" s="68">
        <v>0.15</v>
      </c>
      <c r="H176" s="68">
        <v>0.13</v>
      </c>
      <c r="I176" s="68">
        <v>0.13</v>
      </c>
      <c r="J176" s="68">
        <v>0.13</v>
      </c>
      <c r="K176" s="68">
        <v>0.12</v>
      </c>
      <c r="L176" s="68">
        <v>0.13</v>
      </c>
      <c r="M176" s="68">
        <v>0.14000000000000001</v>
      </c>
      <c r="N176" s="68">
        <v>0.13</v>
      </c>
      <c r="O176" s="68">
        <v>0.13</v>
      </c>
      <c r="P176" s="68">
        <v>0.14000000000000001</v>
      </c>
      <c r="Q176" s="68">
        <v>0.13</v>
      </c>
      <c r="R176" s="68">
        <v>0.13</v>
      </c>
      <c r="S176" s="68">
        <v>0.13</v>
      </c>
      <c r="T176" s="68">
        <v>0.12</v>
      </c>
      <c r="U176" s="68">
        <v>0.12</v>
      </c>
      <c r="V176" s="68">
        <v>0.12</v>
      </c>
      <c r="W176" s="68">
        <v>0.12</v>
      </c>
      <c r="X176" s="68">
        <v>0.12</v>
      </c>
      <c r="Y176" s="68">
        <v>0.12</v>
      </c>
      <c r="Z176" s="68">
        <v>0.12</v>
      </c>
      <c r="AA176" s="68">
        <v>0.11</v>
      </c>
      <c r="AB176" s="68">
        <v>0.11</v>
      </c>
      <c r="AC176" s="68">
        <v>0.11</v>
      </c>
      <c r="AD176" s="68">
        <v>0.12</v>
      </c>
      <c r="AE176" s="68">
        <v>0.12</v>
      </c>
      <c r="AF176" s="68">
        <v>0</v>
      </c>
      <c r="AG176" s="68">
        <v>0</v>
      </c>
      <c r="AH176" s="68">
        <v>0</v>
      </c>
    </row>
    <row r="177" spans="1:34" ht="15.75" customHeight="1" x14ac:dyDescent="0.2">
      <c r="A177" s="67" t="s">
        <v>53</v>
      </c>
      <c r="B177" s="68" t="s">
        <v>1089</v>
      </c>
      <c r="C177" s="68" t="str">
        <f t="shared" si="0"/>
        <v>Crops</v>
      </c>
      <c r="D177" s="68">
        <v>0</v>
      </c>
      <c r="E177" s="68">
        <v>0</v>
      </c>
      <c r="F177" s="68">
        <v>0</v>
      </c>
      <c r="G177" s="68">
        <v>0</v>
      </c>
      <c r="H177" s="68">
        <v>0</v>
      </c>
      <c r="I177" s="68">
        <v>0</v>
      </c>
      <c r="J177" s="68">
        <v>0</v>
      </c>
      <c r="K177" s="68">
        <v>0</v>
      </c>
      <c r="L177" s="68">
        <v>0</v>
      </c>
      <c r="M177" s="68">
        <v>0</v>
      </c>
      <c r="N177" s="68">
        <v>0</v>
      </c>
      <c r="O177" s="68">
        <v>0</v>
      </c>
      <c r="P177" s="68">
        <v>0</v>
      </c>
      <c r="Q177" s="68">
        <v>0</v>
      </c>
      <c r="R177" s="68">
        <v>0</v>
      </c>
      <c r="S177" s="68">
        <v>0</v>
      </c>
      <c r="T177" s="68">
        <v>0</v>
      </c>
      <c r="U177" s="68">
        <v>0</v>
      </c>
      <c r="V177" s="68">
        <v>0</v>
      </c>
      <c r="W177" s="68">
        <v>0</v>
      </c>
      <c r="X177" s="68">
        <v>0</v>
      </c>
      <c r="Y177" s="68">
        <v>0</v>
      </c>
      <c r="Z177" s="68">
        <v>0</v>
      </c>
      <c r="AA177" s="68">
        <v>0</v>
      </c>
      <c r="AB177" s="68">
        <v>0</v>
      </c>
      <c r="AC177" s="68">
        <v>0</v>
      </c>
      <c r="AD177" s="68">
        <v>0</v>
      </c>
      <c r="AE177" s="68">
        <v>0</v>
      </c>
      <c r="AF177" s="68">
        <v>0</v>
      </c>
      <c r="AG177" s="68">
        <v>0</v>
      </c>
      <c r="AH177" s="68">
        <v>0</v>
      </c>
    </row>
    <row r="178" spans="1:34" ht="15.75" customHeight="1" x14ac:dyDescent="0.2">
      <c r="A178" s="67" t="s">
        <v>53</v>
      </c>
      <c r="B178" s="68" t="s">
        <v>1090</v>
      </c>
      <c r="C178" s="68" t="str">
        <f t="shared" si="0"/>
        <v>Crops</v>
      </c>
      <c r="D178" s="68">
        <v>0</v>
      </c>
      <c r="E178" s="68">
        <v>0</v>
      </c>
      <c r="F178" s="68">
        <v>0</v>
      </c>
      <c r="G178" s="68">
        <v>0</v>
      </c>
      <c r="H178" s="68">
        <v>0</v>
      </c>
      <c r="I178" s="68">
        <v>0</v>
      </c>
      <c r="J178" s="68">
        <v>0</v>
      </c>
      <c r="K178" s="68">
        <v>0</v>
      </c>
      <c r="L178" s="68">
        <v>0</v>
      </c>
      <c r="M178" s="68">
        <v>0</v>
      </c>
      <c r="N178" s="68">
        <v>0</v>
      </c>
      <c r="O178" s="68">
        <v>0</v>
      </c>
      <c r="P178" s="68">
        <v>0</v>
      </c>
      <c r="Q178" s="68">
        <v>0</v>
      </c>
      <c r="R178" s="68">
        <v>0</v>
      </c>
      <c r="S178" s="68">
        <v>0</v>
      </c>
      <c r="T178" s="68">
        <v>0</v>
      </c>
      <c r="U178" s="68">
        <v>0</v>
      </c>
      <c r="V178" s="68">
        <v>0</v>
      </c>
      <c r="W178" s="68">
        <v>0</v>
      </c>
      <c r="X178" s="68">
        <v>0</v>
      </c>
      <c r="Y178" s="68">
        <v>0</v>
      </c>
      <c r="Z178" s="68">
        <v>0</v>
      </c>
      <c r="AA178" s="68">
        <v>0</v>
      </c>
      <c r="AB178" s="68">
        <v>0</v>
      </c>
      <c r="AC178" s="68">
        <v>0</v>
      </c>
      <c r="AD178" s="68">
        <v>0</v>
      </c>
      <c r="AE178" s="68">
        <v>0</v>
      </c>
      <c r="AF178" s="68">
        <v>0</v>
      </c>
      <c r="AG178" s="68">
        <v>0</v>
      </c>
      <c r="AH178" s="68">
        <v>0</v>
      </c>
    </row>
    <row r="179" spans="1:34" ht="15.75" customHeight="1" x14ac:dyDescent="0.2">
      <c r="A179" s="67" t="s">
        <v>53</v>
      </c>
      <c r="B179" s="68" t="s">
        <v>1091</v>
      </c>
      <c r="C179" s="68" t="str">
        <f t="shared" si="0"/>
        <v>Livestock</v>
      </c>
      <c r="D179" s="68">
        <v>0.23</v>
      </c>
      <c r="E179" s="68">
        <v>0.24</v>
      </c>
      <c r="F179" s="68">
        <v>0.24</v>
      </c>
      <c r="G179" s="68">
        <v>0.25</v>
      </c>
      <c r="H179" s="68">
        <v>0.24</v>
      </c>
      <c r="I179" s="68">
        <v>0.25</v>
      </c>
      <c r="J179" s="68">
        <v>0.25</v>
      </c>
      <c r="K179" s="68">
        <v>0.24</v>
      </c>
      <c r="L179" s="68">
        <v>0.24</v>
      </c>
      <c r="M179" s="68">
        <v>0.23</v>
      </c>
      <c r="N179" s="68">
        <v>0.23</v>
      </c>
      <c r="O179" s="68">
        <v>0.22</v>
      </c>
      <c r="P179" s="68">
        <v>0.22</v>
      </c>
      <c r="Q179" s="68">
        <v>0.22</v>
      </c>
      <c r="R179" s="68">
        <v>0.21</v>
      </c>
      <c r="S179" s="68">
        <v>0.21</v>
      </c>
      <c r="T179" s="68">
        <v>0.21</v>
      </c>
      <c r="U179" s="68">
        <v>0.2</v>
      </c>
      <c r="V179" s="68">
        <v>0.2</v>
      </c>
      <c r="W179" s="68">
        <v>0.2</v>
      </c>
      <c r="X179" s="68">
        <v>0.2</v>
      </c>
      <c r="Y179" s="68">
        <v>0.21</v>
      </c>
      <c r="Z179" s="68">
        <v>0.2</v>
      </c>
      <c r="AA179" s="68">
        <v>0.21</v>
      </c>
      <c r="AB179" s="68">
        <v>0.19</v>
      </c>
      <c r="AC179" s="68">
        <v>0.2</v>
      </c>
      <c r="AD179" s="68">
        <v>0.2</v>
      </c>
      <c r="AE179" s="68">
        <v>0.21</v>
      </c>
      <c r="AF179" s="68">
        <v>0</v>
      </c>
      <c r="AG179" s="68">
        <v>0</v>
      </c>
      <c r="AH179" s="68">
        <v>0</v>
      </c>
    </row>
    <row r="180" spans="1:34" ht="15.75" customHeight="1" x14ac:dyDescent="0.2">
      <c r="A180" s="67" t="s">
        <v>53</v>
      </c>
      <c r="B180" s="68" t="s">
        <v>1092</v>
      </c>
      <c r="C180" s="68" t="str">
        <f t="shared" si="0"/>
        <v>Crops</v>
      </c>
      <c r="D180" s="68">
        <v>1.06</v>
      </c>
      <c r="E180" s="68">
        <v>1.1100000000000001</v>
      </c>
      <c r="F180" s="68">
        <v>1.17</v>
      </c>
      <c r="G180" s="68">
        <v>1.08</v>
      </c>
      <c r="H180" s="68">
        <v>1.1599999999999999</v>
      </c>
      <c r="I180" s="68">
        <v>1.1000000000000001</v>
      </c>
      <c r="J180" s="68">
        <v>1.18</v>
      </c>
      <c r="K180" s="68">
        <v>1.0900000000000001</v>
      </c>
      <c r="L180" s="68">
        <v>1.02</v>
      </c>
      <c r="M180" s="68">
        <v>1.07</v>
      </c>
      <c r="N180" s="68">
        <v>1.28</v>
      </c>
      <c r="O180" s="68">
        <v>1.1000000000000001</v>
      </c>
      <c r="P180" s="68">
        <v>0.91</v>
      </c>
      <c r="Q180" s="68">
        <v>0.98</v>
      </c>
      <c r="R180" s="68">
        <v>1.17</v>
      </c>
      <c r="S180" s="68">
        <v>1.01</v>
      </c>
      <c r="T180" s="68">
        <v>0.94</v>
      </c>
      <c r="U180" s="68">
        <v>0.86</v>
      </c>
      <c r="V180" s="68">
        <v>0.9</v>
      </c>
      <c r="W180" s="68">
        <v>0.9</v>
      </c>
      <c r="X180" s="68">
        <v>0.81</v>
      </c>
      <c r="Y180" s="68">
        <v>0.9</v>
      </c>
      <c r="Z180" s="68">
        <v>1</v>
      </c>
      <c r="AA180" s="68">
        <v>0.93</v>
      </c>
      <c r="AB180" s="68">
        <v>0.98</v>
      </c>
      <c r="AC180" s="68">
        <v>0.95</v>
      </c>
      <c r="AD180" s="68">
        <v>0.96</v>
      </c>
      <c r="AE180" s="68">
        <v>0.94</v>
      </c>
      <c r="AF180" s="68">
        <v>0</v>
      </c>
      <c r="AG180" s="68">
        <v>0</v>
      </c>
      <c r="AH180" s="68">
        <v>0</v>
      </c>
    </row>
    <row r="181" spans="1:34" ht="15.75" customHeight="1" x14ac:dyDescent="0.2">
      <c r="A181" s="67" t="s">
        <v>53</v>
      </c>
      <c r="B181" s="68" t="s">
        <v>1093</v>
      </c>
      <c r="C181" s="68" t="str">
        <f t="shared" si="0"/>
        <v>Crops</v>
      </c>
      <c r="D181" s="68">
        <v>0</v>
      </c>
      <c r="E181" s="68">
        <v>0</v>
      </c>
      <c r="F181" s="68">
        <v>0</v>
      </c>
      <c r="G181" s="68">
        <v>0</v>
      </c>
      <c r="H181" s="68">
        <v>0</v>
      </c>
      <c r="I181" s="68">
        <v>0</v>
      </c>
      <c r="J181" s="68">
        <v>0</v>
      </c>
      <c r="K181" s="68">
        <v>0</v>
      </c>
      <c r="L181" s="68">
        <v>0</v>
      </c>
      <c r="M181" s="68">
        <v>0</v>
      </c>
      <c r="N181" s="68">
        <v>0</v>
      </c>
      <c r="O181" s="68">
        <v>0</v>
      </c>
      <c r="P181" s="68">
        <v>0</v>
      </c>
      <c r="Q181" s="68">
        <v>0</v>
      </c>
      <c r="R181" s="68">
        <v>0</v>
      </c>
      <c r="S181" s="68">
        <v>0</v>
      </c>
      <c r="T181" s="68">
        <v>0</v>
      </c>
      <c r="U181" s="68">
        <v>0</v>
      </c>
      <c r="V181" s="68">
        <v>0</v>
      </c>
      <c r="W181" s="68">
        <v>0</v>
      </c>
      <c r="X181" s="68">
        <v>0</v>
      </c>
      <c r="Y181" s="68">
        <v>0</v>
      </c>
      <c r="Z181" s="68">
        <v>0</v>
      </c>
      <c r="AA181" s="68">
        <v>0</v>
      </c>
      <c r="AB181" s="68">
        <v>0</v>
      </c>
      <c r="AC181" s="68">
        <v>0</v>
      </c>
      <c r="AD181" s="68">
        <v>0</v>
      </c>
      <c r="AE181" s="68">
        <v>0</v>
      </c>
      <c r="AF181" s="68">
        <v>0</v>
      </c>
      <c r="AG181" s="68">
        <v>0</v>
      </c>
      <c r="AH181" s="68">
        <v>0</v>
      </c>
    </row>
    <row r="182" spans="1:34" ht="15.75" customHeight="1" x14ac:dyDescent="0.2">
      <c r="A182" s="67" t="s">
        <v>56</v>
      </c>
      <c r="B182" s="68" t="s">
        <v>1082</v>
      </c>
      <c r="C182" s="68" t="str">
        <f t="shared" si="0"/>
        <v>Crops</v>
      </c>
      <c r="D182" s="68">
        <v>0</v>
      </c>
      <c r="E182" s="68">
        <v>0</v>
      </c>
      <c r="F182" s="68">
        <v>0</v>
      </c>
      <c r="G182" s="68">
        <v>0</v>
      </c>
      <c r="H182" s="68">
        <v>0</v>
      </c>
      <c r="I182" s="68">
        <v>0</v>
      </c>
      <c r="J182" s="68">
        <v>0</v>
      </c>
      <c r="K182" s="68">
        <v>0</v>
      </c>
      <c r="L182" s="68">
        <v>0</v>
      </c>
      <c r="M182" s="68">
        <v>0</v>
      </c>
      <c r="N182" s="68">
        <v>0</v>
      </c>
      <c r="O182" s="68">
        <v>0</v>
      </c>
      <c r="P182" s="68">
        <v>0.06</v>
      </c>
      <c r="Q182" s="68">
        <v>0.01</v>
      </c>
      <c r="R182" s="68">
        <v>0.01</v>
      </c>
      <c r="S182" s="68">
        <v>0.03</v>
      </c>
      <c r="T182" s="68">
        <v>0.12</v>
      </c>
      <c r="U182" s="68">
        <v>0.1</v>
      </c>
      <c r="V182" s="68">
        <v>0</v>
      </c>
      <c r="W182" s="68">
        <v>0</v>
      </c>
      <c r="X182" s="68">
        <v>0.02</v>
      </c>
      <c r="Y182" s="68">
        <v>0</v>
      </c>
      <c r="Z182" s="68">
        <v>0</v>
      </c>
      <c r="AA182" s="68">
        <v>0</v>
      </c>
      <c r="AB182" s="68">
        <v>0.02</v>
      </c>
      <c r="AC182" s="68">
        <v>0</v>
      </c>
      <c r="AD182" s="68">
        <v>0</v>
      </c>
      <c r="AE182" s="68">
        <v>0</v>
      </c>
      <c r="AF182" s="68">
        <v>0</v>
      </c>
      <c r="AG182" s="68">
        <v>0</v>
      </c>
      <c r="AH182" s="68">
        <v>0</v>
      </c>
    </row>
    <row r="183" spans="1:34" ht="15.75" customHeight="1" x14ac:dyDescent="0.2">
      <c r="A183" s="67" t="s">
        <v>56</v>
      </c>
      <c r="B183" s="68" t="s">
        <v>1084</v>
      </c>
      <c r="C183" s="68" t="str">
        <f t="shared" si="0"/>
        <v>Crops</v>
      </c>
      <c r="D183" s="68">
        <v>0</v>
      </c>
      <c r="E183" s="68">
        <v>0</v>
      </c>
      <c r="F183" s="68">
        <v>0</v>
      </c>
      <c r="G183" s="68">
        <v>0</v>
      </c>
      <c r="H183" s="68">
        <v>0</v>
      </c>
      <c r="I183" s="68">
        <v>0</v>
      </c>
      <c r="J183" s="68">
        <v>0</v>
      </c>
      <c r="K183" s="68">
        <v>0</v>
      </c>
      <c r="L183" s="68">
        <v>0</v>
      </c>
      <c r="M183" s="68">
        <v>0</v>
      </c>
      <c r="N183" s="68">
        <v>0</v>
      </c>
      <c r="O183" s="68">
        <v>0</v>
      </c>
      <c r="P183" s="68">
        <v>0</v>
      </c>
      <c r="Q183" s="68">
        <v>0</v>
      </c>
      <c r="R183" s="68">
        <v>0</v>
      </c>
      <c r="S183" s="68">
        <v>0</v>
      </c>
      <c r="T183" s="68">
        <v>0</v>
      </c>
      <c r="U183" s="68">
        <v>0</v>
      </c>
      <c r="V183" s="68">
        <v>0</v>
      </c>
      <c r="W183" s="68">
        <v>0</v>
      </c>
      <c r="X183" s="68">
        <v>0</v>
      </c>
      <c r="Y183" s="68">
        <v>0</v>
      </c>
      <c r="Z183" s="68">
        <v>0</v>
      </c>
      <c r="AA183" s="68">
        <v>0</v>
      </c>
      <c r="AB183" s="68">
        <v>0</v>
      </c>
      <c r="AC183" s="68">
        <v>0</v>
      </c>
      <c r="AD183" s="68">
        <v>0</v>
      </c>
      <c r="AE183" s="68">
        <v>0</v>
      </c>
      <c r="AF183" s="68">
        <v>0</v>
      </c>
      <c r="AG183" s="68">
        <v>0</v>
      </c>
      <c r="AH183" s="68">
        <v>0</v>
      </c>
    </row>
    <row r="184" spans="1:34" ht="15.75" customHeight="1" x14ac:dyDescent="0.2">
      <c r="A184" s="67" t="s">
        <v>56</v>
      </c>
      <c r="B184" s="68" t="s">
        <v>1086</v>
      </c>
      <c r="C184" s="68" t="str">
        <f t="shared" si="0"/>
        <v>Livestock</v>
      </c>
      <c r="D184" s="68">
        <v>0.17</v>
      </c>
      <c r="E184" s="68">
        <v>0.16</v>
      </c>
      <c r="F184" s="68">
        <v>0.16</v>
      </c>
      <c r="G184" s="68">
        <v>0.16</v>
      </c>
      <c r="H184" s="68">
        <v>0.15</v>
      </c>
      <c r="I184" s="68">
        <v>0.15</v>
      </c>
      <c r="J184" s="68">
        <v>0.15</v>
      </c>
      <c r="K184" s="68">
        <v>0.14000000000000001</v>
      </c>
      <c r="L184" s="68">
        <v>0.14000000000000001</v>
      </c>
      <c r="M184" s="68">
        <v>0.14000000000000001</v>
      </c>
      <c r="N184" s="68">
        <v>0.13</v>
      </c>
      <c r="O184" s="68">
        <v>0.11</v>
      </c>
      <c r="P184" s="68">
        <v>0.12</v>
      </c>
      <c r="Q184" s="68">
        <v>0.11</v>
      </c>
      <c r="R184" s="68">
        <v>0.11</v>
      </c>
      <c r="S184" s="68">
        <v>0.11</v>
      </c>
      <c r="T184" s="68">
        <v>0.11</v>
      </c>
      <c r="U184" s="68">
        <v>0.1</v>
      </c>
      <c r="V184" s="68">
        <v>0.1</v>
      </c>
      <c r="W184" s="68">
        <v>0.1</v>
      </c>
      <c r="X184" s="68">
        <v>0.1</v>
      </c>
      <c r="Y184" s="68">
        <v>0.09</v>
      </c>
      <c r="Z184" s="68">
        <v>0.09</v>
      </c>
      <c r="AA184" s="68">
        <v>0.09</v>
      </c>
      <c r="AB184" s="68">
        <v>0.09</v>
      </c>
      <c r="AC184" s="68">
        <v>0.09</v>
      </c>
      <c r="AD184" s="68">
        <v>0.09</v>
      </c>
      <c r="AE184" s="68">
        <v>0.09</v>
      </c>
      <c r="AF184" s="68">
        <v>0</v>
      </c>
      <c r="AG184" s="68">
        <v>0</v>
      </c>
      <c r="AH184" s="68">
        <v>0</v>
      </c>
    </row>
    <row r="185" spans="1:34" ht="15.75" customHeight="1" x14ac:dyDescent="0.2">
      <c r="A185" s="67" t="s">
        <v>56</v>
      </c>
      <c r="B185" s="68" t="s">
        <v>1087</v>
      </c>
      <c r="C185" s="68" t="str">
        <f t="shared" si="0"/>
        <v>Livestock</v>
      </c>
      <c r="D185" s="68">
        <v>0.03</v>
      </c>
      <c r="E185" s="68">
        <v>0.03</v>
      </c>
      <c r="F185" s="68">
        <v>0.03</v>
      </c>
      <c r="G185" s="68">
        <v>0.03</v>
      </c>
      <c r="H185" s="68">
        <v>0.02</v>
      </c>
      <c r="I185" s="68">
        <v>0.02</v>
      </c>
      <c r="J185" s="68">
        <v>0.02</v>
      </c>
      <c r="K185" s="68">
        <v>0.02</v>
      </c>
      <c r="L185" s="68">
        <v>0.03</v>
      </c>
      <c r="M185" s="68">
        <v>0.03</v>
      </c>
      <c r="N185" s="68">
        <v>0.02</v>
      </c>
      <c r="O185" s="68">
        <v>0.02</v>
      </c>
      <c r="P185" s="68">
        <v>0.02</v>
      </c>
      <c r="Q185" s="68">
        <v>0.02</v>
      </c>
      <c r="R185" s="68">
        <v>0.02</v>
      </c>
      <c r="S185" s="68">
        <v>0.02</v>
      </c>
      <c r="T185" s="68">
        <v>0.02</v>
      </c>
      <c r="U185" s="68">
        <v>0.02</v>
      </c>
      <c r="V185" s="68">
        <v>0.02</v>
      </c>
      <c r="W185" s="68">
        <v>0.02</v>
      </c>
      <c r="X185" s="68">
        <v>0.02</v>
      </c>
      <c r="Y185" s="68">
        <v>0.01</v>
      </c>
      <c r="Z185" s="68">
        <v>0.01</v>
      </c>
      <c r="AA185" s="68">
        <v>0.01</v>
      </c>
      <c r="AB185" s="68">
        <v>0.01</v>
      </c>
      <c r="AC185" s="68">
        <v>0.01</v>
      </c>
      <c r="AD185" s="68">
        <v>0.01</v>
      </c>
      <c r="AE185" s="68">
        <v>0.01</v>
      </c>
      <c r="AF185" s="68">
        <v>0</v>
      </c>
      <c r="AG185" s="68">
        <v>0</v>
      </c>
      <c r="AH185" s="68">
        <v>0</v>
      </c>
    </row>
    <row r="186" spans="1:34" ht="15.75" customHeight="1" x14ac:dyDescent="0.2">
      <c r="A186" s="67" t="s">
        <v>56</v>
      </c>
      <c r="B186" s="68" t="s">
        <v>1089</v>
      </c>
      <c r="C186" s="68" t="str">
        <f t="shared" si="0"/>
        <v>Crops</v>
      </c>
      <c r="D186" s="68">
        <v>0</v>
      </c>
      <c r="E186" s="68">
        <v>0</v>
      </c>
      <c r="F186" s="68">
        <v>0</v>
      </c>
      <c r="G186" s="68">
        <v>0</v>
      </c>
      <c r="H186" s="68">
        <v>0</v>
      </c>
      <c r="I186" s="68">
        <v>0</v>
      </c>
      <c r="J186" s="68">
        <v>0</v>
      </c>
      <c r="K186" s="68">
        <v>0</v>
      </c>
      <c r="L186" s="68">
        <v>0</v>
      </c>
      <c r="M186" s="68">
        <v>0</v>
      </c>
      <c r="N186" s="68">
        <v>0</v>
      </c>
      <c r="O186" s="68">
        <v>0</v>
      </c>
      <c r="P186" s="68">
        <v>0</v>
      </c>
      <c r="Q186" s="68">
        <v>0</v>
      </c>
      <c r="R186" s="68">
        <v>0</v>
      </c>
      <c r="S186" s="68">
        <v>0</v>
      </c>
      <c r="T186" s="68">
        <v>0</v>
      </c>
      <c r="U186" s="68">
        <v>0</v>
      </c>
      <c r="V186" s="68">
        <v>0</v>
      </c>
      <c r="W186" s="68">
        <v>0</v>
      </c>
      <c r="X186" s="68">
        <v>0</v>
      </c>
      <c r="Y186" s="68">
        <v>0</v>
      </c>
      <c r="Z186" s="68">
        <v>0</v>
      </c>
      <c r="AA186" s="68">
        <v>0</v>
      </c>
      <c r="AB186" s="68">
        <v>0</v>
      </c>
      <c r="AC186" s="68">
        <v>0</v>
      </c>
      <c r="AD186" s="68">
        <v>0</v>
      </c>
      <c r="AE186" s="68">
        <v>0</v>
      </c>
      <c r="AF186" s="68">
        <v>0</v>
      </c>
      <c r="AG186" s="68">
        <v>0</v>
      </c>
      <c r="AH186" s="68">
        <v>0</v>
      </c>
    </row>
    <row r="187" spans="1:34" ht="15.75" customHeight="1" x14ac:dyDescent="0.2">
      <c r="A187" s="67" t="s">
        <v>56</v>
      </c>
      <c r="B187" s="68" t="s">
        <v>1090</v>
      </c>
      <c r="C187" s="68" t="str">
        <f t="shared" si="0"/>
        <v>Crops</v>
      </c>
      <c r="D187" s="68">
        <v>0</v>
      </c>
      <c r="E187" s="68">
        <v>0</v>
      </c>
      <c r="F187" s="68">
        <v>0</v>
      </c>
      <c r="G187" s="68">
        <v>0</v>
      </c>
      <c r="H187" s="68">
        <v>0</v>
      </c>
      <c r="I187" s="68">
        <v>0</v>
      </c>
      <c r="J187" s="68">
        <v>0</v>
      </c>
      <c r="K187" s="68">
        <v>0</v>
      </c>
      <c r="L187" s="68">
        <v>0</v>
      </c>
      <c r="M187" s="68">
        <v>0</v>
      </c>
      <c r="N187" s="68">
        <v>0</v>
      </c>
      <c r="O187" s="68">
        <v>0</v>
      </c>
      <c r="P187" s="68">
        <v>0</v>
      </c>
      <c r="Q187" s="68">
        <v>0</v>
      </c>
      <c r="R187" s="68">
        <v>0</v>
      </c>
      <c r="S187" s="68">
        <v>0</v>
      </c>
      <c r="T187" s="68">
        <v>0</v>
      </c>
      <c r="U187" s="68">
        <v>0</v>
      </c>
      <c r="V187" s="68">
        <v>0</v>
      </c>
      <c r="W187" s="68">
        <v>0</v>
      </c>
      <c r="X187" s="68">
        <v>0</v>
      </c>
      <c r="Y187" s="68">
        <v>0</v>
      </c>
      <c r="Z187" s="68">
        <v>0</v>
      </c>
      <c r="AA187" s="68">
        <v>0</v>
      </c>
      <c r="AB187" s="68">
        <v>0</v>
      </c>
      <c r="AC187" s="68">
        <v>0</v>
      </c>
      <c r="AD187" s="68">
        <v>0</v>
      </c>
      <c r="AE187" s="68">
        <v>0</v>
      </c>
      <c r="AF187" s="68">
        <v>0</v>
      </c>
      <c r="AG187" s="68">
        <v>0</v>
      </c>
      <c r="AH187" s="68">
        <v>0</v>
      </c>
    </row>
    <row r="188" spans="1:34" ht="15.75" customHeight="1" x14ac:dyDescent="0.2">
      <c r="A188" s="67" t="s">
        <v>56</v>
      </c>
      <c r="B188" s="68" t="s">
        <v>1091</v>
      </c>
      <c r="C188" s="68" t="str">
        <f t="shared" si="0"/>
        <v>Livestock</v>
      </c>
      <c r="D188" s="68">
        <v>0.02</v>
      </c>
      <c r="E188" s="68">
        <v>0.02</v>
      </c>
      <c r="F188" s="68">
        <v>0.02</v>
      </c>
      <c r="G188" s="68">
        <v>0.02</v>
      </c>
      <c r="H188" s="68">
        <v>0.02</v>
      </c>
      <c r="I188" s="68">
        <v>0.02</v>
      </c>
      <c r="J188" s="68">
        <v>0.02</v>
      </c>
      <c r="K188" s="68">
        <v>0.02</v>
      </c>
      <c r="L188" s="68">
        <v>0.02</v>
      </c>
      <c r="M188" s="68">
        <v>0.02</v>
      </c>
      <c r="N188" s="68">
        <v>0.01</v>
      </c>
      <c r="O188" s="68">
        <v>0.01</v>
      </c>
      <c r="P188" s="68">
        <v>0.01</v>
      </c>
      <c r="Q188" s="68">
        <v>0.01</v>
      </c>
      <c r="R188" s="68">
        <v>0.01</v>
      </c>
      <c r="S188" s="68">
        <v>0.01</v>
      </c>
      <c r="T188" s="68">
        <v>0.01</v>
      </c>
      <c r="U188" s="68">
        <v>0.01</v>
      </c>
      <c r="V188" s="68">
        <v>0.01</v>
      </c>
      <c r="W188" s="68">
        <v>0.01</v>
      </c>
      <c r="X188" s="68">
        <v>0.01</v>
      </c>
      <c r="Y188" s="68">
        <v>0.01</v>
      </c>
      <c r="Z188" s="68">
        <v>0.01</v>
      </c>
      <c r="AA188" s="68">
        <v>0.01</v>
      </c>
      <c r="AB188" s="68">
        <v>0.01</v>
      </c>
      <c r="AC188" s="68">
        <v>0.01</v>
      </c>
      <c r="AD188" s="68">
        <v>0.01</v>
      </c>
      <c r="AE188" s="68">
        <v>0.01</v>
      </c>
      <c r="AF188" s="68">
        <v>0</v>
      </c>
      <c r="AG188" s="68">
        <v>0</v>
      </c>
      <c r="AH188" s="68">
        <v>0</v>
      </c>
    </row>
    <row r="189" spans="1:34" ht="15.75" customHeight="1" x14ac:dyDescent="0.2">
      <c r="A189" s="67" t="s">
        <v>56</v>
      </c>
      <c r="B189" s="68" t="s">
        <v>1092</v>
      </c>
      <c r="C189" s="68" t="str">
        <f t="shared" si="0"/>
        <v>Crops</v>
      </c>
      <c r="D189" s="68">
        <v>0.16</v>
      </c>
      <c r="E189" s="68">
        <v>0.16</v>
      </c>
      <c r="F189" s="68">
        <v>0.16</v>
      </c>
      <c r="G189" s="68">
        <v>0.16</v>
      </c>
      <c r="H189" s="68">
        <v>0.16</v>
      </c>
      <c r="I189" s="68">
        <v>0.16</v>
      </c>
      <c r="J189" s="68">
        <v>0.16</v>
      </c>
      <c r="K189" s="68">
        <v>0.17</v>
      </c>
      <c r="L189" s="68">
        <v>0.15</v>
      </c>
      <c r="M189" s="68">
        <v>0.15</v>
      </c>
      <c r="N189" s="68">
        <v>0.16</v>
      </c>
      <c r="O189" s="68">
        <v>0.15</v>
      </c>
      <c r="P189" s="68">
        <v>0.15</v>
      </c>
      <c r="Q189" s="68">
        <v>0.15</v>
      </c>
      <c r="R189" s="68">
        <v>0.15</v>
      </c>
      <c r="S189" s="68">
        <v>0.16</v>
      </c>
      <c r="T189" s="68">
        <v>0.17</v>
      </c>
      <c r="U189" s="68">
        <v>0.16</v>
      </c>
      <c r="V189" s="68">
        <v>0.15</v>
      </c>
      <c r="W189" s="68">
        <v>0.14000000000000001</v>
      </c>
      <c r="X189" s="68">
        <v>0.14000000000000001</v>
      </c>
      <c r="Y189" s="68">
        <v>0.14000000000000001</v>
      </c>
      <c r="Z189" s="68">
        <v>0.14000000000000001</v>
      </c>
      <c r="AA189" s="68">
        <v>0.14000000000000001</v>
      </c>
      <c r="AB189" s="68">
        <v>0.13</v>
      </c>
      <c r="AC189" s="68">
        <v>0.13</v>
      </c>
      <c r="AD189" s="68">
        <v>0.13</v>
      </c>
      <c r="AE189" s="68">
        <v>0.11</v>
      </c>
      <c r="AF189" s="68">
        <v>0</v>
      </c>
      <c r="AG189" s="68">
        <v>0</v>
      </c>
      <c r="AH189" s="68">
        <v>0</v>
      </c>
    </row>
    <row r="190" spans="1:34" ht="15.75" customHeight="1" x14ac:dyDescent="0.2">
      <c r="A190" s="67" t="s">
        <v>56</v>
      </c>
      <c r="B190" s="68" t="s">
        <v>1093</v>
      </c>
      <c r="C190" s="68" t="str">
        <f t="shared" si="0"/>
        <v>Crops</v>
      </c>
      <c r="D190" s="68">
        <v>0</v>
      </c>
      <c r="E190" s="68">
        <v>0</v>
      </c>
      <c r="F190" s="68">
        <v>0</v>
      </c>
      <c r="G190" s="68">
        <v>0</v>
      </c>
      <c r="H190" s="68">
        <v>0</v>
      </c>
      <c r="I190" s="68">
        <v>0</v>
      </c>
      <c r="J190" s="68">
        <v>0</v>
      </c>
      <c r="K190" s="68">
        <v>0</v>
      </c>
      <c r="L190" s="68">
        <v>0</v>
      </c>
      <c r="M190" s="68">
        <v>0</v>
      </c>
      <c r="N190" s="68">
        <v>0</v>
      </c>
      <c r="O190" s="68">
        <v>0</v>
      </c>
      <c r="P190" s="68">
        <v>0</v>
      </c>
      <c r="Q190" s="68">
        <v>0</v>
      </c>
      <c r="R190" s="68">
        <v>0</v>
      </c>
      <c r="S190" s="68">
        <v>0</v>
      </c>
      <c r="T190" s="68">
        <v>0</v>
      </c>
      <c r="U190" s="68">
        <v>0</v>
      </c>
      <c r="V190" s="68">
        <v>0</v>
      </c>
      <c r="W190" s="68">
        <v>0</v>
      </c>
      <c r="X190" s="68">
        <v>0</v>
      </c>
      <c r="Y190" s="68">
        <v>0</v>
      </c>
      <c r="Z190" s="68">
        <v>0</v>
      </c>
      <c r="AA190" s="68">
        <v>0</v>
      </c>
      <c r="AB190" s="68">
        <v>0</v>
      </c>
      <c r="AC190" s="68">
        <v>0</v>
      </c>
      <c r="AD190" s="68">
        <v>0</v>
      </c>
      <c r="AE190" s="68">
        <v>0</v>
      </c>
      <c r="AF190" s="68">
        <v>0</v>
      </c>
      <c r="AG190" s="68">
        <v>0</v>
      </c>
      <c r="AH190" s="68">
        <v>0</v>
      </c>
    </row>
    <row r="191" spans="1:34" ht="15.75" customHeight="1" x14ac:dyDescent="0.2">
      <c r="A191" s="67" t="s">
        <v>59</v>
      </c>
      <c r="B191" s="68" t="s">
        <v>1082</v>
      </c>
      <c r="C191" s="68" t="str">
        <f t="shared" si="0"/>
        <v>Crops</v>
      </c>
      <c r="D191" s="68">
        <v>7.0000000000000007E-2</v>
      </c>
      <c r="E191" s="68">
        <v>0.06</v>
      </c>
      <c r="F191" s="68">
        <v>0.06</v>
      </c>
      <c r="G191" s="68">
        <v>0.05</v>
      </c>
      <c r="H191" s="68">
        <v>0</v>
      </c>
      <c r="I191" s="68">
        <v>0.04</v>
      </c>
      <c r="J191" s="68">
        <v>0.03</v>
      </c>
      <c r="K191" s="68">
        <v>0.03</v>
      </c>
      <c r="L191" s="68">
        <v>0.03</v>
      </c>
      <c r="M191" s="68">
        <v>0.03</v>
      </c>
      <c r="N191" s="68">
        <v>0.02</v>
      </c>
      <c r="O191" s="68">
        <v>0.03</v>
      </c>
      <c r="P191" s="68">
        <v>0.06</v>
      </c>
      <c r="Q191" s="68">
        <v>0.05</v>
      </c>
      <c r="R191" s="68">
        <v>0.09</v>
      </c>
      <c r="S191" s="68">
        <v>0.04</v>
      </c>
      <c r="T191" s="68">
        <v>0.02</v>
      </c>
      <c r="U191" s="68">
        <v>0.04</v>
      </c>
      <c r="V191" s="68">
        <v>0.21</v>
      </c>
      <c r="W191" s="68">
        <v>0.05</v>
      </c>
      <c r="X191" s="68">
        <v>0.09</v>
      </c>
      <c r="Y191" s="68">
        <v>0.06</v>
      </c>
      <c r="Z191" s="68">
        <v>0.13</v>
      </c>
      <c r="AA191" s="68">
        <v>0.31</v>
      </c>
      <c r="AB191" s="68">
        <v>0.34</v>
      </c>
      <c r="AC191" s="68">
        <v>0.04</v>
      </c>
      <c r="AD191" s="68">
        <v>0.04</v>
      </c>
      <c r="AE191" s="68">
        <v>0.04</v>
      </c>
      <c r="AF191" s="68">
        <v>0</v>
      </c>
      <c r="AG191" s="68">
        <v>0</v>
      </c>
      <c r="AH191" s="68">
        <v>0</v>
      </c>
    </row>
    <row r="192" spans="1:34" ht="15.75" customHeight="1" x14ac:dyDescent="0.2">
      <c r="A192" s="67" t="s">
        <v>59</v>
      </c>
      <c r="B192" s="68" t="s">
        <v>1084</v>
      </c>
      <c r="C192" s="68" t="str">
        <f t="shared" si="0"/>
        <v>Crops</v>
      </c>
      <c r="D192" s="68">
        <v>7.0000000000000007E-2</v>
      </c>
      <c r="E192" s="68">
        <v>7.0000000000000007E-2</v>
      </c>
      <c r="F192" s="68">
        <v>0.06</v>
      </c>
      <c r="G192" s="68">
        <v>0.06</v>
      </c>
      <c r="H192" s="68">
        <v>7.0000000000000007E-2</v>
      </c>
      <c r="I192" s="68">
        <v>0.06</v>
      </c>
      <c r="J192" s="68">
        <v>0.06</v>
      </c>
      <c r="K192" s="68">
        <v>0.06</v>
      </c>
      <c r="L192" s="68">
        <v>0.06</v>
      </c>
      <c r="M192" s="68">
        <v>7.0000000000000007E-2</v>
      </c>
      <c r="N192" s="68">
        <v>0.08</v>
      </c>
      <c r="O192" s="68">
        <v>7.0000000000000007E-2</v>
      </c>
      <c r="P192" s="68">
        <v>7.0000000000000007E-2</v>
      </c>
      <c r="Q192" s="68">
        <v>0.08</v>
      </c>
      <c r="R192" s="68">
        <v>0.08</v>
      </c>
      <c r="S192" s="68">
        <v>7.0000000000000007E-2</v>
      </c>
      <c r="T192" s="68">
        <v>7.0000000000000007E-2</v>
      </c>
      <c r="U192" s="68">
        <v>0.08</v>
      </c>
      <c r="V192" s="68">
        <v>0.08</v>
      </c>
      <c r="W192" s="68">
        <v>0.06</v>
      </c>
      <c r="X192" s="68">
        <v>0.05</v>
      </c>
      <c r="Y192" s="68">
        <v>0.06</v>
      </c>
      <c r="Z192" s="68">
        <v>7.0000000000000007E-2</v>
      </c>
      <c r="AA192" s="68">
        <v>0.08</v>
      </c>
      <c r="AB192" s="68">
        <v>7.0000000000000007E-2</v>
      </c>
      <c r="AC192" s="68">
        <v>7.0000000000000007E-2</v>
      </c>
      <c r="AD192" s="68">
        <v>7.0000000000000007E-2</v>
      </c>
      <c r="AE192" s="68">
        <v>7.0000000000000007E-2</v>
      </c>
      <c r="AF192" s="68">
        <v>0</v>
      </c>
      <c r="AG192" s="68">
        <v>0</v>
      </c>
      <c r="AH192" s="68">
        <v>0</v>
      </c>
    </row>
    <row r="193" spans="1:34" ht="15.75" customHeight="1" x14ac:dyDescent="0.2">
      <c r="A193" s="67" t="s">
        <v>59</v>
      </c>
      <c r="B193" s="68" t="s">
        <v>1086</v>
      </c>
      <c r="C193" s="68" t="str">
        <f t="shared" si="0"/>
        <v>Livestock</v>
      </c>
      <c r="D193" s="68">
        <v>2.2400000000000002</v>
      </c>
      <c r="E193" s="68">
        <v>2.19</v>
      </c>
      <c r="F193" s="68">
        <v>2.19</v>
      </c>
      <c r="G193" s="68">
        <v>2.25</v>
      </c>
      <c r="H193" s="68">
        <v>2.29</v>
      </c>
      <c r="I193" s="68">
        <v>2.2599999999999998</v>
      </c>
      <c r="J193" s="68">
        <v>2.17</v>
      </c>
      <c r="K193" s="68">
        <v>2.13</v>
      </c>
      <c r="L193" s="68">
        <v>2.06</v>
      </c>
      <c r="M193" s="68">
        <v>2.1</v>
      </c>
      <c r="N193" s="68">
        <v>2.08</v>
      </c>
      <c r="O193" s="68">
        <v>2.04</v>
      </c>
      <c r="P193" s="68">
        <v>2.04</v>
      </c>
      <c r="Q193" s="68">
        <v>2.11</v>
      </c>
      <c r="R193" s="68">
        <v>2.12</v>
      </c>
      <c r="S193" s="68">
        <v>2.13</v>
      </c>
      <c r="T193" s="68">
        <v>2.21</v>
      </c>
      <c r="U193" s="68">
        <v>2.2799999999999998</v>
      </c>
      <c r="V193" s="68">
        <v>2.3199999999999998</v>
      </c>
      <c r="W193" s="68">
        <v>2.33</v>
      </c>
      <c r="X193" s="68">
        <v>2.41</v>
      </c>
      <c r="Y193" s="68">
        <v>2.4</v>
      </c>
      <c r="Z193" s="68">
        <v>3.46</v>
      </c>
      <c r="AA193" s="68">
        <v>2.52</v>
      </c>
      <c r="AB193" s="68">
        <v>2.57</v>
      </c>
      <c r="AC193" s="68">
        <v>2.61</v>
      </c>
      <c r="AD193" s="68">
        <v>2.68</v>
      </c>
      <c r="AE193" s="68">
        <v>2.78</v>
      </c>
      <c r="AF193" s="68">
        <v>0</v>
      </c>
      <c r="AG193" s="68">
        <v>0</v>
      </c>
      <c r="AH193" s="68">
        <v>0</v>
      </c>
    </row>
    <row r="194" spans="1:34" ht="15.75" customHeight="1" x14ac:dyDescent="0.2">
      <c r="A194" s="67" t="s">
        <v>59</v>
      </c>
      <c r="B194" s="68" t="s">
        <v>1087</v>
      </c>
      <c r="C194" s="68" t="str">
        <f t="shared" si="0"/>
        <v>Livestock</v>
      </c>
      <c r="D194" s="68">
        <v>0.68</v>
      </c>
      <c r="E194" s="68">
        <v>0.72</v>
      </c>
      <c r="F194" s="68">
        <v>0.63</v>
      </c>
      <c r="G194" s="68">
        <v>0.69</v>
      </c>
      <c r="H194" s="68">
        <v>0.72</v>
      </c>
      <c r="I194" s="68">
        <v>0.76</v>
      </c>
      <c r="J194" s="68">
        <v>0.71</v>
      </c>
      <c r="K194" s="68">
        <v>0.7</v>
      </c>
      <c r="L194" s="68">
        <v>0.81</v>
      </c>
      <c r="M194" s="68">
        <v>0.85</v>
      </c>
      <c r="N194" s="68">
        <v>0.86</v>
      </c>
      <c r="O194" s="68">
        <v>0.93</v>
      </c>
      <c r="P194" s="68">
        <v>1.01</v>
      </c>
      <c r="Q194" s="68">
        <v>1.01</v>
      </c>
      <c r="R194" s="68">
        <v>1.01</v>
      </c>
      <c r="S194" s="68">
        <v>1.1599999999999999</v>
      </c>
      <c r="T194" s="68">
        <v>1.1599999999999999</v>
      </c>
      <c r="U194" s="68">
        <v>1.34</v>
      </c>
      <c r="V194" s="68">
        <v>1.34</v>
      </c>
      <c r="W194" s="68">
        <v>1.32</v>
      </c>
      <c r="X194" s="68">
        <v>1.53</v>
      </c>
      <c r="Y194" s="68">
        <v>1.56</v>
      </c>
      <c r="Z194" s="68">
        <v>1.66</v>
      </c>
      <c r="AA194" s="68">
        <v>1.62</v>
      </c>
      <c r="AB194" s="68">
        <v>1.61</v>
      </c>
      <c r="AC194" s="68">
        <v>1.81</v>
      </c>
      <c r="AD194" s="68">
        <v>1.96</v>
      </c>
      <c r="AE194" s="68">
        <v>1.96</v>
      </c>
      <c r="AF194" s="68">
        <v>0</v>
      </c>
      <c r="AG194" s="68">
        <v>0</v>
      </c>
      <c r="AH194" s="68">
        <v>0</v>
      </c>
    </row>
    <row r="195" spans="1:34" ht="15.75" customHeight="1" x14ac:dyDescent="0.2">
      <c r="A195" s="67" t="s">
        <v>59</v>
      </c>
      <c r="B195" s="68" t="s">
        <v>1089</v>
      </c>
      <c r="C195" s="68" t="str">
        <f t="shared" si="0"/>
        <v>Crops</v>
      </c>
      <c r="D195" s="68">
        <v>0</v>
      </c>
      <c r="E195" s="68">
        <v>0</v>
      </c>
      <c r="F195" s="68">
        <v>0</v>
      </c>
      <c r="G195" s="68">
        <v>0</v>
      </c>
      <c r="H195" s="68">
        <v>0</v>
      </c>
      <c r="I195" s="68">
        <v>0</v>
      </c>
      <c r="J195" s="68">
        <v>0</v>
      </c>
      <c r="K195" s="68">
        <v>0</v>
      </c>
      <c r="L195" s="68">
        <v>0</v>
      </c>
      <c r="M195" s="68">
        <v>0</v>
      </c>
      <c r="N195" s="68">
        <v>0</v>
      </c>
      <c r="O195" s="68">
        <v>0</v>
      </c>
      <c r="P195" s="68">
        <v>0</v>
      </c>
      <c r="Q195" s="68">
        <v>0</v>
      </c>
      <c r="R195" s="68">
        <v>0</v>
      </c>
      <c r="S195" s="68">
        <v>0</v>
      </c>
      <c r="T195" s="68">
        <v>0</v>
      </c>
      <c r="U195" s="68">
        <v>0</v>
      </c>
      <c r="V195" s="68">
        <v>0</v>
      </c>
      <c r="W195" s="68">
        <v>0</v>
      </c>
      <c r="X195" s="68">
        <v>0</v>
      </c>
      <c r="Y195" s="68">
        <v>0</v>
      </c>
      <c r="Z195" s="68">
        <v>0</v>
      </c>
      <c r="AA195" s="68">
        <v>0</v>
      </c>
      <c r="AB195" s="68">
        <v>0</v>
      </c>
      <c r="AC195" s="68">
        <v>0</v>
      </c>
      <c r="AD195" s="68">
        <v>0</v>
      </c>
      <c r="AE195" s="68">
        <v>0</v>
      </c>
      <c r="AF195" s="68">
        <v>0</v>
      </c>
      <c r="AG195" s="68">
        <v>0</v>
      </c>
      <c r="AH195" s="68">
        <v>0</v>
      </c>
    </row>
    <row r="196" spans="1:34" ht="15.75" customHeight="1" x14ac:dyDescent="0.2">
      <c r="A196" s="67" t="s">
        <v>59</v>
      </c>
      <c r="B196" s="68" t="s">
        <v>1090</v>
      </c>
      <c r="C196" s="68" t="str">
        <f t="shared" si="0"/>
        <v>Crops</v>
      </c>
      <c r="D196" s="68">
        <v>0</v>
      </c>
      <c r="E196" s="68">
        <v>0</v>
      </c>
      <c r="F196" s="68">
        <v>0</v>
      </c>
      <c r="G196" s="68">
        <v>0</v>
      </c>
      <c r="H196" s="68">
        <v>0</v>
      </c>
      <c r="I196" s="68">
        <v>0</v>
      </c>
      <c r="J196" s="68">
        <v>0</v>
      </c>
      <c r="K196" s="68">
        <v>0</v>
      </c>
      <c r="L196" s="68">
        <v>0</v>
      </c>
      <c r="M196" s="68">
        <v>0</v>
      </c>
      <c r="N196" s="68">
        <v>0</v>
      </c>
      <c r="O196" s="68">
        <v>0</v>
      </c>
      <c r="P196" s="68">
        <v>0</v>
      </c>
      <c r="Q196" s="68">
        <v>0</v>
      </c>
      <c r="R196" s="68">
        <v>0</v>
      </c>
      <c r="S196" s="68">
        <v>0</v>
      </c>
      <c r="T196" s="68">
        <v>0</v>
      </c>
      <c r="U196" s="68">
        <v>0</v>
      </c>
      <c r="V196" s="68">
        <v>0</v>
      </c>
      <c r="W196" s="68">
        <v>0</v>
      </c>
      <c r="X196" s="68">
        <v>0</v>
      </c>
      <c r="Y196" s="68">
        <v>0</v>
      </c>
      <c r="Z196" s="68">
        <v>0</v>
      </c>
      <c r="AA196" s="68">
        <v>0</v>
      </c>
      <c r="AB196" s="68">
        <v>0</v>
      </c>
      <c r="AC196" s="68">
        <v>0</v>
      </c>
      <c r="AD196" s="68">
        <v>0</v>
      </c>
      <c r="AE196" s="68">
        <v>0</v>
      </c>
      <c r="AF196" s="68">
        <v>0</v>
      </c>
      <c r="AG196" s="68">
        <v>0</v>
      </c>
      <c r="AH196" s="68">
        <v>0</v>
      </c>
    </row>
    <row r="197" spans="1:34" ht="15.75" customHeight="1" x14ac:dyDescent="0.2">
      <c r="A197" s="67" t="s">
        <v>59</v>
      </c>
      <c r="B197" s="68" t="s">
        <v>1091</v>
      </c>
      <c r="C197" s="68" t="str">
        <f t="shared" si="0"/>
        <v>Livestock</v>
      </c>
      <c r="D197" s="68">
        <v>0.5</v>
      </c>
      <c r="E197" s="68">
        <v>0.5</v>
      </c>
      <c r="F197" s="68">
        <v>0.5</v>
      </c>
      <c r="G197" s="68">
        <v>0.5</v>
      </c>
      <c r="H197" s="68">
        <v>0.49</v>
      </c>
      <c r="I197" s="68">
        <v>0.49</v>
      </c>
      <c r="J197" s="68">
        <v>0.47</v>
      </c>
      <c r="K197" s="68">
        <v>0.45</v>
      </c>
      <c r="L197" s="68">
        <v>0.47</v>
      </c>
      <c r="M197" s="68">
        <v>0.45</v>
      </c>
      <c r="N197" s="68">
        <v>0.46</v>
      </c>
      <c r="O197" s="68">
        <v>0.45</v>
      </c>
      <c r="P197" s="68">
        <v>0.45</v>
      </c>
      <c r="Q197" s="68">
        <v>0.45</v>
      </c>
      <c r="R197" s="68">
        <v>0.43</v>
      </c>
      <c r="S197" s="68">
        <v>0.41</v>
      </c>
      <c r="T197" s="68">
        <v>0.42</v>
      </c>
      <c r="U197" s="68">
        <v>0.41</v>
      </c>
      <c r="V197" s="68">
        <v>0.37</v>
      </c>
      <c r="W197" s="68">
        <v>0.38</v>
      </c>
      <c r="X197" s="68">
        <v>0.39</v>
      </c>
      <c r="Y197" s="68">
        <v>0.37</v>
      </c>
      <c r="Z197" s="68">
        <v>0.38</v>
      </c>
      <c r="AA197" s="68">
        <v>0.4</v>
      </c>
      <c r="AB197" s="68">
        <v>0.41</v>
      </c>
      <c r="AC197" s="68">
        <v>0.42</v>
      </c>
      <c r="AD197" s="68">
        <v>0.43</v>
      </c>
      <c r="AE197" s="68">
        <v>0.44</v>
      </c>
      <c r="AF197" s="68">
        <v>0</v>
      </c>
      <c r="AG197" s="68">
        <v>0</v>
      </c>
      <c r="AH197" s="68">
        <v>0</v>
      </c>
    </row>
    <row r="198" spans="1:34" ht="15.75" customHeight="1" x14ac:dyDescent="0.2">
      <c r="A198" s="67" t="s">
        <v>59</v>
      </c>
      <c r="B198" s="68" t="s">
        <v>1092</v>
      </c>
      <c r="C198" s="68" t="str">
        <f t="shared" si="0"/>
        <v>Crops</v>
      </c>
      <c r="D198" s="68">
        <v>4.12</v>
      </c>
      <c r="E198" s="68">
        <v>4.26</v>
      </c>
      <c r="F198" s="68">
        <v>3.99</v>
      </c>
      <c r="G198" s="68">
        <v>4.2699999999999996</v>
      </c>
      <c r="H198" s="68">
        <v>4.37</v>
      </c>
      <c r="I198" s="68">
        <v>4.3600000000000003</v>
      </c>
      <c r="J198" s="68">
        <v>3.88</v>
      </c>
      <c r="K198" s="68">
        <v>4.34</v>
      </c>
      <c r="L198" s="68">
        <v>4.24</v>
      </c>
      <c r="M198" s="68">
        <v>4.49</v>
      </c>
      <c r="N198" s="68">
        <v>4.26</v>
      </c>
      <c r="O198" s="68">
        <v>3.89</v>
      </c>
      <c r="P198" s="68">
        <v>4.2300000000000004</v>
      </c>
      <c r="Q198" s="68">
        <v>3.86</v>
      </c>
      <c r="R198" s="68">
        <v>4.26</v>
      </c>
      <c r="S198" s="68">
        <v>4.22</v>
      </c>
      <c r="T198" s="68">
        <v>4.34</v>
      </c>
      <c r="U198" s="68">
        <v>4.05</v>
      </c>
      <c r="V198" s="68">
        <v>3.88</v>
      </c>
      <c r="W198" s="68">
        <v>3.84</v>
      </c>
      <c r="X198" s="68">
        <v>4.08</v>
      </c>
      <c r="Y198" s="68">
        <v>4.13</v>
      </c>
      <c r="Z198" s="68">
        <v>4.17</v>
      </c>
      <c r="AA198" s="68">
        <v>4.42</v>
      </c>
      <c r="AB198" s="68">
        <v>4.37</v>
      </c>
      <c r="AC198" s="68">
        <v>4.59</v>
      </c>
      <c r="AD198" s="68">
        <v>4.6500000000000004</v>
      </c>
      <c r="AE198" s="68">
        <v>4.08</v>
      </c>
      <c r="AF198" s="68">
        <v>0</v>
      </c>
      <c r="AG198" s="68">
        <v>0</v>
      </c>
      <c r="AH198" s="68">
        <v>0</v>
      </c>
    </row>
    <row r="199" spans="1:34" ht="15.75" customHeight="1" x14ac:dyDescent="0.2">
      <c r="A199" s="67" t="s">
        <v>59</v>
      </c>
      <c r="B199" s="68" t="s">
        <v>1093</v>
      </c>
      <c r="C199" s="68" t="str">
        <f t="shared" si="0"/>
        <v>Crops</v>
      </c>
      <c r="D199" s="68">
        <v>0</v>
      </c>
      <c r="E199" s="68">
        <v>0</v>
      </c>
      <c r="F199" s="68">
        <v>0</v>
      </c>
      <c r="G199" s="68">
        <v>0</v>
      </c>
      <c r="H199" s="68">
        <v>0</v>
      </c>
      <c r="I199" s="68">
        <v>0</v>
      </c>
      <c r="J199" s="68">
        <v>0</v>
      </c>
      <c r="K199" s="68">
        <v>0</v>
      </c>
      <c r="L199" s="68">
        <v>0</v>
      </c>
      <c r="M199" s="68">
        <v>0</v>
      </c>
      <c r="N199" s="68">
        <v>0</v>
      </c>
      <c r="O199" s="68">
        <v>0</v>
      </c>
      <c r="P199" s="68">
        <v>0</v>
      </c>
      <c r="Q199" s="68">
        <v>0</v>
      </c>
      <c r="R199" s="68">
        <v>0</v>
      </c>
      <c r="S199" s="68">
        <v>0</v>
      </c>
      <c r="T199" s="68">
        <v>0</v>
      </c>
      <c r="U199" s="68">
        <v>0</v>
      </c>
      <c r="V199" s="68">
        <v>0</v>
      </c>
      <c r="W199" s="68">
        <v>0</v>
      </c>
      <c r="X199" s="68">
        <v>0</v>
      </c>
      <c r="Y199" s="68">
        <v>0</v>
      </c>
      <c r="Z199" s="68">
        <v>0</v>
      </c>
      <c r="AA199" s="68">
        <v>0</v>
      </c>
      <c r="AB199" s="68">
        <v>0</v>
      </c>
      <c r="AC199" s="68">
        <v>0</v>
      </c>
      <c r="AD199" s="68">
        <v>0</v>
      </c>
      <c r="AE199" s="68">
        <v>0</v>
      </c>
      <c r="AF199" s="68">
        <v>0</v>
      </c>
      <c r="AG199" s="68">
        <v>0</v>
      </c>
      <c r="AH199" s="68">
        <v>0</v>
      </c>
    </row>
    <row r="200" spans="1:34" ht="15.75" customHeight="1" x14ac:dyDescent="0.2">
      <c r="A200" s="67" t="s">
        <v>61</v>
      </c>
      <c r="B200" s="68" t="s">
        <v>1082</v>
      </c>
      <c r="C200" s="68" t="str">
        <f t="shared" si="0"/>
        <v>Crops</v>
      </c>
      <c r="D200" s="68">
        <v>0.08</v>
      </c>
      <c r="E200" s="68">
        <v>7.0000000000000007E-2</v>
      </c>
      <c r="F200" s="68">
        <v>7.0000000000000007E-2</v>
      </c>
      <c r="G200" s="68">
        <v>0.06</v>
      </c>
      <c r="H200" s="68">
        <v>0.04</v>
      </c>
      <c r="I200" s="68">
        <v>0.05</v>
      </c>
      <c r="J200" s="68">
        <v>0.06</v>
      </c>
      <c r="K200" s="68">
        <v>0.08</v>
      </c>
      <c r="L200" s="68">
        <v>0.09</v>
      </c>
      <c r="M200" s="68">
        <v>0.09</v>
      </c>
      <c r="N200" s="68">
        <v>0.1</v>
      </c>
      <c r="O200" s="68">
        <v>7.0000000000000007E-2</v>
      </c>
      <c r="P200" s="68">
        <v>0.06</v>
      </c>
      <c r="Q200" s="68">
        <v>0.05</v>
      </c>
      <c r="R200" s="68">
        <v>0.06</v>
      </c>
      <c r="S200" s="68">
        <v>0.01</v>
      </c>
      <c r="T200" s="68">
        <v>0.02</v>
      </c>
      <c r="U200" s="68">
        <v>0.04</v>
      </c>
      <c r="V200" s="68">
        <v>0.03</v>
      </c>
      <c r="W200" s="68">
        <v>0.05</v>
      </c>
      <c r="X200" s="68">
        <v>0.05</v>
      </c>
      <c r="Y200" s="68">
        <v>0.03</v>
      </c>
      <c r="Z200" s="68">
        <v>0.13</v>
      </c>
      <c r="AA200" s="68">
        <v>7.0000000000000007E-2</v>
      </c>
      <c r="AB200" s="68">
        <v>0.02</v>
      </c>
      <c r="AC200" s="68">
        <v>0.04</v>
      </c>
      <c r="AD200" s="68">
        <v>0.02</v>
      </c>
      <c r="AE200" s="68">
        <v>0.02</v>
      </c>
      <c r="AF200" s="68">
        <v>0</v>
      </c>
      <c r="AG200" s="68">
        <v>0</v>
      </c>
      <c r="AH200" s="68">
        <v>0</v>
      </c>
    </row>
    <row r="201" spans="1:34" ht="15.75" customHeight="1" x14ac:dyDescent="0.2">
      <c r="A201" s="67" t="s">
        <v>61</v>
      </c>
      <c r="B201" s="68" t="s">
        <v>1084</v>
      </c>
      <c r="C201" s="68" t="str">
        <f t="shared" si="0"/>
        <v>Crops</v>
      </c>
      <c r="D201" s="68">
        <v>0.22</v>
      </c>
      <c r="E201" s="68">
        <v>0.21</v>
      </c>
      <c r="F201" s="68">
        <v>0.23</v>
      </c>
      <c r="G201" s="68">
        <v>0.25</v>
      </c>
      <c r="H201" s="68">
        <v>0.28999999999999998</v>
      </c>
      <c r="I201" s="68">
        <v>0.33</v>
      </c>
      <c r="J201" s="68">
        <v>0.31</v>
      </c>
      <c r="K201" s="68">
        <v>0.3</v>
      </c>
      <c r="L201" s="68">
        <v>0.32</v>
      </c>
      <c r="M201" s="68">
        <v>0.3</v>
      </c>
      <c r="N201" s="68">
        <v>0.31</v>
      </c>
      <c r="O201" s="68">
        <v>0.32</v>
      </c>
      <c r="P201" s="68">
        <v>0.33</v>
      </c>
      <c r="Q201" s="68">
        <v>0.37</v>
      </c>
      <c r="R201" s="68">
        <v>0.39</v>
      </c>
      <c r="S201" s="68">
        <v>0.35</v>
      </c>
      <c r="T201" s="68">
        <v>0.36</v>
      </c>
      <c r="U201" s="68">
        <v>0.39</v>
      </c>
      <c r="V201" s="68">
        <v>0.38</v>
      </c>
      <c r="W201" s="68">
        <v>0.39</v>
      </c>
      <c r="X201" s="68">
        <v>0.42</v>
      </c>
      <c r="Y201" s="68">
        <v>0.46</v>
      </c>
      <c r="Z201" s="68">
        <v>0.47</v>
      </c>
      <c r="AA201" s="68">
        <v>0.47</v>
      </c>
      <c r="AB201" s="68">
        <v>0.47</v>
      </c>
      <c r="AC201" s="68">
        <v>0.47</v>
      </c>
      <c r="AD201" s="68">
        <v>0.47</v>
      </c>
      <c r="AE201" s="68">
        <v>0.47</v>
      </c>
      <c r="AF201" s="68">
        <v>0</v>
      </c>
      <c r="AG201" s="68">
        <v>0</v>
      </c>
      <c r="AH201" s="68">
        <v>0</v>
      </c>
    </row>
    <row r="202" spans="1:34" ht="15.75" customHeight="1" x14ac:dyDescent="0.2">
      <c r="A202" s="67" t="s">
        <v>61</v>
      </c>
      <c r="B202" s="68" t="s">
        <v>1086</v>
      </c>
      <c r="C202" s="68" t="str">
        <f t="shared" si="0"/>
        <v>Livestock</v>
      </c>
      <c r="D202" s="68">
        <v>4.6900000000000004</v>
      </c>
      <c r="E202" s="68">
        <v>4.8</v>
      </c>
      <c r="F202" s="68">
        <v>4.82</v>
      </c>
      <c r="G202" s="68">
        <v>4.92</v>
      </c>
      <c r="H202" s="68">
        <v>4.66</v>
      </c>
      <c r="I202" s="68">
        <v>4.83</v>
      </c>
      <c r="J202" s="68">
        <v>4.88</v>
      </c>
      <c r="K202" s="68">
        <v>4.7300000000000004</v>
      </c>
      <c r="L202" s="68">
        <v>4.55</v>
      </c>
      <c r="M202" s="68">
        <v>4.6100000000000003</v>
      </c>
      <c r="N202" s="68">
        <v>4.71</v>
      </c>
      <c r="O202" s="68">
        <v>4.66</v>
      </c>
      <c r="P202" s="68">
        <v>4.5599999999999996</v>
      </c>
      <c r="Q202" s="68">
        <v>4.54</v>
      </c>
      <c r="R202" s="68">
        <v>4.45</v>
      </c>
      <c r="S202" s="68">
        <v>4.43</v>
      </c>
      <c r="T202" s="68">
        <v>4.4400000000000004</v>
      </c>
      <c r="U202" s="68">
        <v>4.5599999999999996</v>
      </c>
      <c r="V202" s="68">
        <v>4.5599999999999996</v>
      </c>
      <c r="W202" s="68">
        <v>4.54</v>
      </c>
      <c r="X202" s="68">
        <v>4.55</v>
      </c>
      <c r="Y202" s="68">
        <v>4.53</v>
      </c>
      <c r="Z202" s="68">
        <v>4.53</v>
      </c>
      <c r="AA202" s="68">
        <v>4.57</v>
      </c>
      <c r="AB202" s="68">
        <v>4.45</v>
      </c>
      <c r="AC202" s="68">
        <v>4.5</v>
      </c>
      <c r="AD202" s="68">
        <v>4.6500000000000004</v>
      </c>
      <c r="AE202" s="68">
        <v>4.66</v>
      </c>
      <c r="AF202" s="68">
        <v>0</v>
      </c>
      <c r="AG202" s="68">
        <v>0</v>
      </c>
      <c r="AH202" s="68">
        <v>0</v>
      </c>
    </row>
    <row r="203" spans="1:34" ht="15.75" customHeight="1" x14ac:dyDescent="0.2">
      <c r="A203" s="67" t="s">
        <v>61</v>
      </c>
      <c r="B203" s="68" t="s">
        <v>1087</v>
      </c>
      <c r="C203" s="68" t="str">
        <f t="shared" si="0"/>
        <v>Livestock</v>
      </c>
      <c r="D203" s="68">
        <v>1.59</v>
      </c>
      <c r="E203" s="68">
        <v>1.67</v>
      </c>
      <c r="F203" s="68">
        <v>1.5</v>
      </c>
      <c r="G203" s="68">
        <v>1.57</v>
      </c>
      <c r="H203" s="68">
        <v>1.69</v>
      </c>
      <c r="I203" s="68">
        <v>1.76</v>
      </c>
      <c r="J203" s="68">
        <v>1.67</v>
      </c>
      <c r="K203" s="68">
        <v>1.86</v>
      </c>
      <c r="L203" s="68">
        <v>2.1</v>
      </c>
      <c r="M203" s="68">
        <v>2.02</v>
      </c>
      <c r="N203" s="68">
        <v>2.0499999999999998</v>
      </c>
      <c r="O203" s="68">
        <v>2.14</v>
      </c>
      <c r="P203" s="68">
        <v>2.21</v>
      </c>
      <c r="Q203" s="68">
        <v>2.2400000000000002</v>
      </c>
      <c r="R203" s="68">
        <v>2.14</v>
      </c>
      <c r="S203" s="68">
        <v>2.37</v>
      </c>
      <c r="T203" s="68">
        <v>2.37</v>
      </c>
      <c r="U203" s="68">
        <v>2.6</v>
      </c>
      <c r="V203" s="68">
        <v>2.5099999999999998</v>
      </c>
      <c r="W203" s="68">
        <v>2.2799999999999998</v>
      </c>
      <c r="X203" s="68">
        <v>2.58</v>
      </c>
      <c r="Y203" s="68">
        <v>2.62</v>
      </c>
      <c r="Z203" s="68">
        <v>2.76</v>
      </c>
      <c r="AA203" s="68">
        <v>2.58</v>
      </c>
      <c r="AB203" s="68">
        <v>2.5</v>
      </c>
      <c r="AC203" s="68">
        <v>2.69</v>
      </c>
      <c r="AD203" s="68">
        <v>2.78</v>
      </c>
      <c r="AE203" s="68">
        <v>2.74</v>
      </c>
      <c r="AF203" s="68">
        <v>0</v>
      </c>
      <c r="AG203" s="68">
        <v>0</v>
      </c>
      <c r="AH203" s="68">
        <v>0</v>
      </c>
    </row>
    <row r="204" spans="1:34" ht="15.75" customHeight="1" x14ac:dyDescent="0.2">
      <c r="A204" s="67" t="s">
        <v>61</v>
      </c>
      <c r="B204" s="68" t="s">
        <v>1089</v>
      </c>
      <c r="C204" s="68" t="str">
        <f t="shared" si="0"/>
        <v>Crops</v>
      </c>
      <c r="D204" s="68">
        <v>0</v>
      </c>
      <c r="E204" s="68">
        <v>0</v>
      </c>
      <c r="F204" s="68">
        <v>0</v>
      </c>
      <c r="G204" s="68">
        <v>0</v>
      </c>
      <c r="H204" s="68">
        <v>0</v>
      </c>
      <c r="I204" s="68">
        <v>0</v>
      </c>
      <c r="J204" s="68">
        <v>0</v>
      </c>
      <c r="K204" s="68">
        <v>0</v>
      </c>
      <c r="L204" s="68">
        <v>0</v>
      </c>
      <c r="M204" s="68">
        <v>0</v>
      </c>
      <c r="N204" s="68">
        <v>0</v>
      </c>
      <c r="O204" s="68">
        <v>0</v>
      </c>
      <c r="P204" s="68">
        <v>0</v>
      </c>
      <c r="Q204" s="68">
        <v>0</v>
      </c>
      <c r="R204" s="68">
        <v>0</v>
      </c>
      <c r="S204" s="68">
        <v>0</v>
      </c>
      <c r="T204" s="68">
        <v>0</v>
      </c>
      <c r="U204" s="68">
        <v>0</v>
      </c>
      <c r="V204" s="68">
        <v>0</v>
      </c>
      <c r="W204" s="68">
        <v>0</v>
      </c>
      <c r="X204" s="68">
        <v>0</v>
      </c>
      <c r="Y204" s="68">
        <v>0</v>
      </c>
      <c r="Z204" s="68">
        <v>0</v>
      </c>
      <c r="AA204" s="68">
        <v>0</v>
      </c>
      <c r="AB204" s="68">
        <v>0</v>
      </c>
      <c r="AC204" s="68">
        <v>0</v>
      </c>
      <c r="AD204" s="68">
        <v>0</v>
      </c>
      <c r="AE204" s="68">
        <v>0</v>
      </c>
      <c r="AF204" s="68">
        <v>0</v>
      </c>
      <c r="AG204" s="68">
        <v>0</v>
      </c>
      <c r="AH204" s="68">
        <v>0</v>
      </c>
    </row>
    <row r="205" spans="1:34" ht="15.75" customHeight="1" x14ac:dyDescent="0.2">
      <c r="A205" s="67" t="s">
        <v>61</v>
      </c>
      <c r="B205" s="68" t="s">
        <v>1090</v>
      </c>
      <c r="C205" s="68" t="str">
        <f t="shared" si="0"/>
        <v>Crops</v>
      </c>
      <c r="D205" s="68">
        <v>0</v>
      </c>
      <c r="E205" s="68">
        <v>0</v>
      </c>
      <c r="F205" s="68">
        <v>0</v>
      </c>
      <c r="G205" s="68">
        <v>0</v>
      </c>
      <c r="H205" s="68">
        <v>0</v>
      </c>
      <c r="I205" s="68">
        <v>0</v>
      </c>
      <c r="J205" s="68">
        <v>0</v>
      </c>
      <c r="K205" s="68">
        <v>0</v>
      </c>
      <c r="L205" s="68">
        <v>0</v>
      </c>
      <c r="M205" s="68">
        <v>0</v>
      </c>
      <c r="N205" s="68">
        <v>0</v>
      </c>
      <c r="O205" s="68">
        <v>0</v>
      </c>
      <c r="P205" s="68">
        <v>0</v>
      </c>
      <c r="Q205" s="68">
        <v>0</v>
      </c>
      <c r="R205" s="68">
        <v>0</v>
      </c>
      <c r="S205" s="68">
        <v>0</v>
      </c>
      <c r="T205" s="68">
        <v>0.01</v>
      </c>
      <c r="U205" s="68">
        <v>0.01</v>
      </c>
      <c r="V205" s="68">
        <v>0</v>
      </c>
      <c r="W205" s="68">
        <v>0</v>
      </c>
      <c r="X205" s="68">
        <v>0</v>
      </c>
      <c r="Y205" s="68">
        <v>0</v>
      </c>
      <c r="Z205" s="68">
        <v>0</v>
      </c>
      <c r="AA205" s="68">
        <v>0</v>
      </c>
      <c r="AB205" s="68">
        <v>0</v>
      </c>
      <c r="AC205" s="68">
        <v>0.01</v>
      </c>
      <c r="AD205" s="68">
        <v>0.01</v>
      </c>
      <c r="AE205" s="68">
        <v>0.01</v>
      </c>
      <c r="AF205" s="68">
        <v>0</v>
      </c>
      <c r="AG205" s="68">
        <v>0</v>
      </c>
      <c r="AH205" s="68">
        <v>0</v>
      </c>
    </row>
    <row r="206" spans="1:34" ht="15.75" customHeight="1" x14ac:dyDescent="0.2">
      <c r="A206" s="67" t="s">
        <v>61</v>
      </c>
      <c r="B206" s="68" t="s">
        <v>1091</v>
      </c>
      <c r="C206" s="68" t="str">
        <f t="shared" si="0"/>
        <v>Livestock</v>
      </c>
      <c r="D206" s="68">
        <v>1.1299999999999999</v>
      </c>
      <c r="E206" s="68">
        <v>1.1100000000000001</v>
      </c>
      <c r="F206" s="68">
        <v>1.08</v>
      </c>
      <c r="G206" s="68">
        <v>1.06</v>
      </c>
      <c r="H206" s="68">
        <v>1.05</v>
      </c>
      <c r="I206" s="68">
        <v>1.05</v>
      </c>
      <c r="J206" s="68">
        <v>1.07</v>
      </c>
      <c r="K206" s="68">
        <v>1.07</v>
      </c>
      <c r="L206" s="68">
        <v>1.02</v>
      </c>
      <c r="M206" s="68">
        <v>1</v>
      </c>
      <c r="N206" s="68">
        <v>1.01</v>
      </c>
      <c r="O206" s="68">
        <v>0.99</v>
      </c>
      <c r="P206" s="68">
        <v>0.98</v>
      </c>
      <c r="Q206" s="68">
        <v>0.98</v>
      </c>
      <c r="R206" s="68">
        <v>0.93</v>
      </c>
      <c r="S206" s="68">
        <v>0.9</v>
      </c>
      <c r="T206" s="68">
        <v>0.89</v>
      </c>
      <c r="U206" s="68">
        <v>0.88</v>
      </c>
      <c r="V206" s="68">
        <v>0.88</v>
      </c>
      <c r="W206" s="68">
        <v>0.86</v>
      </c>
      <c r="X206" s="68">
        <v>0.87</v>
      </c>
      <c r="Y206" s="68">
        <v>0.86</v>
      </c>
      <c r="Z206" s="68">
        <v>0.85</v>
      </c>
      <c r="AA206" s="68">
        <v>0.85</v>
      </c>
      <c r="AB206" s="68">
        <v>0.85</v>
      </c>
      <c r="AC206" s="68">
        <v>0.83</v>
      </c>
      <c r="AD206" s="68">
        <v>0.87</v>
      </c>
      <c r="AE206" s="68">
        <v>0.86</v>
      </c>
      <c r="AF206" s="68">
        <v>0</v>
      </c>
      <c r="AG206" s="68">
        <v>0</v>
      </c>
      <c r="AH206" s="68">
        <v>0</v>
      </c>
    </row>
    <row r="207" spans="1:34" ht="15.75" customHeight="1" x14ac:dyDescent="0.2">
      <c r="A207" s="67" t="s">
        <v>61</v>
      </c>
      <c r="B207" s="68" t="s">
        <v>1092</v>
      </c>
      <c r="C207" s="68" t="str">
        <f t="shared" si="0"/>
        <v>Crops</v>
      </c>
      <c r="D207" s="68">
        <v>10.33</v>
      </c>
      <c r="E207" s="68">
        <v>10.63</v>
      </c>
      <c r="F207" s="68">
        <v>10.3</v>
      </c>
      <c r="G207" s="68">
        <v>9.2200000000000006</v>
      </c>
      <c r="H207" s="68">
        <v>11.29</v>
      </c>
      <c r="I207" s="68">
        <v>11.19</v>
      </c>
      <c r="J207" s="68">
        <v>11.32</v>
      </c>
      <c r="K207" s="68">
        <v>11.82</v>
      </c>
      <c r="L207" s="68">
        <v>12.19</v>
      </c>
      <c r="M207" s="68">
        <v>12.11</v>
      </c>
      <c r="N207" s="68">
        <v>12.04</v>
      </c>
      <c r="O207" s="68">
        <v>11.17</v>
      </c>
      <c r="P207" s="68">
        <v>12.09</v>
      </c>
      <c r="Q207" s="68">
        <v>11.36</v>
      </c>
      <c r="R207" s="68">
        <v>11.56</v>
      </c>
      <c r="S207" s="68">
        <v>12.24</v>
      </c>
      <c r="T207" s="68">
        <v>11.97</v>
      </c>
      <c r="U207" s="68">
        <v>11.54</v>
      </c>
      <c r="V207" s="68">
        <v>11.54</v>
      </c>
      <c r="W207" s="68">
        <v>11.73</v>
      </c>
      <c r="X207" s="68">
        <v>12.77</v>
      </c>
      <c r="Y207" s="68">
        <v>12.03</v>
      </c>
      <c r="Z207" s="68">
        <v>12.62</v>
      </c>
      <c r="AA207" s="68">
        <v>12.06</v>
      </c>
      <c r="AB207" s="68">
        <v>12.33</v>
      </c>
      <c r="AC207" s="68">
        <v>13.66</v>
      </c>
      <c r="AD207" s="68">
        <v>14.03</v>
      </c>
      <c r="AE207" s="68">
        <v>12.52</v>
      </c>
      <c r="AF207" s="68">
        <v>0</v>
      </c>
      <c r="AG207" s="68">
        <v>0</v>
      </c>
      <c r="AH207" s="68">
        <v>0</v>
      </c>
    </row>
    <row r="208" spans="1:34" ht="15.75" customHeight="1" x14ac:dyDescent="0.2">
      <c r="A208" s="67" t="s">
        <v>61</v>
      </c>
      <c r="B208" s="68" t="s">
        <v>1093</v>
      </c>
      <c r="C208" s="68" t="str">
        <f t="shared" si="0"/>
        <v>Crops</v>
      </c>
      <c r="D208" s="68">
        <v>0</v>
      </c>
      <c r="E208" s="68">
        <v>0</v>
      </c>
      <c r="F208" s="68">
        <v>0</v>
      </c>
      <c r="G208" s="68">
        <v>0</v>
      </c>
      <c r="H208" s="68">
        <v>0</v>
      </c>
      <c r="I208" s="68">
        <v>0</v>
      </c>
      <c r="J208" s="68">
        <v>0</v>
      </c>
      <c r="K208" s="68">
        <v>0</v>
      </c>
      <c r="L208" s="68">
        <v>0</v>
      </c>
      <c r="M208" s="68">
        <v>0</v>
      </c>
      <c r="N208" s="68">
        <v>0</v>
      </c>
      <c r="O208" s="68">
        <v>0</v>
      </c>
      <c r="P208" s="68">
        <v>0</v>
      </c>
      <c r="Q208" s="68">
        <v>0</v>
      </c>
      <c r="R208" s="68">
        <v>0</v>
      </c>
      <c r="S208" s="68">
        <v>0</v>
      </c>
      <c r="T208" s="68">
        <v>0</v>
      </c>
      <c r="U208" s="68">
        <v>0</v>
      </c>
      <c r="V208" s="68">
        <v>0</v>
      </c>
      <c r="W208" s="68">
        <v>0</v>
      </c>
      <c r="X208" s="68">
        <v>0</v>
      </c>
      <c r="Y208" s="68">
        <v>0</v>
      </c>
      <c r="Z208" s="68">
        <v>0</v>
      </c>
      <c r="AA208" s="68">
        <v>0</v>
      </c>
      <c r="AB208" s="68">
        <v>0</v>
      </c>
      <c r="AC208" s="68">
        <v>0</v>
      </c>
      <c r="AD208" s="68">
        <v>0</v>
      </c>
      <c r="AE208" s="68">
        <v>0</v>
      </c>
      <c r="AF208" s="68">
        <v>0</v>
      </c>
      <c r="AG208" s="68">
        <v>0</v>
      </c>
      <c r="AH208" s="68">
        <v>0</v>
      </c>
    </row>
    <row r="209" spans="1:34" ht="15.75" customHeight="1" x14ac:dyDescent="0.2">
      <c r="A209" s="67" t="s">
        <v>63</v>
      </c>
      <c r="B209" s="68" t="s">
        <v>1082</v>
      </c>
      <c r="C209" s="68" t="str">
        <f t="shared" si="0"/>
        <v>Crops</v>
      </c>
      <c r="D209" s="68">
        <v>0.04</v>
      </c>
      <c r="E209" s="68">
        <v>0.03</v>
      </c>
      <c r="F209" s="68">
        <v>0.03</v>
      </c>
      <c r="G209" s="68">
        <v>0.03</v>
      </c>
      <c r="H209" s="68">
        <v>0.01</v>
      </c>
      <c r="I209" s="68">
        <v>0</v>
      </c>
      <c r="J209" s="68">
        <v>0</v>
      </c>
      <c r="K209" s="68">
        <v>0.02</v>
      </c>
      <c r="L209" s="68">
        <v>0</v>
      </c>
      <c r="M209" s="68">
        <v>0</v>
      </c>
      <c r="N209" s="68">
        <v>0</v>
      </c>
      <c r="O209" s="68">
        <v>0</v>
      </c>
      <c r="P209" s="68">
        <v>0.06</v>
      </c>
      <c r="Q209" s="68">
        <v>0.01</v>
      </c>
      <c r="R209" s="68">
        <v>0.01</v>
      </c>
      <c r="S209" s="68">
        <v>0.03</v>
      </c>
      <c r="T209" s="68">
        <v>0.12</v>
      </c>
      <c r="U209" s="68">
        <v>0.1</v>
      </c>
      <c r="V209" s="68">
        <v>0</v>
      </c>
      <c r="W209" s="68">
        <v>0</v>
      </c>
      <c r="X209" s="68">
        <v>0.04</v>
      </c>
      <c r="Y209" s="68">
        <v>0</v>
      </c>
      <c r="Z209" s="68">
        <v>0.03</v>
      </c>
      <c r="AA209" s="68">
        <v>0</v>
      </c>
      <c r="AB209" s="68">
        <v>0.02</v>
      </c>
      <c r="AC209" s="68">
        <v>0.04</v>
      </c>
      <c r="AD209" s="68">
        <v>0.04</v>
      </c>
      <c r="AE209" s="68">
        <v>0.04</v>
      </c>
      <c r="AF209" s="68">
        <v>0</v>
      </c>
      <c r="AG209" s="68">
        <v>0</v>
      </c>
      <c r="AH209" s="68">
        <v>0</v>
      </c>
    </row>
    <row r="210" spans="1:34" ht="15.75" customHeight="1" x14ac:dyDescent="0.2">
      <c r="A210" s="67" t="s">
        <v>63</v>
      </c>
      <c r="B210" s="68" t="s">
        <v>1084</v>
      </c>
      <c r="C210" s="68" t="str">
        <f t="shared" si="0"/>
        <v>Crops</v>
      </c>
      <c r="D210" s="68">
        <v>0.06</v>
      </c>
      <c r="E210" s="68">
        <v>0.05</v>
      </c>
      <c r="F210" s="68">
        <v>0.05</v>
      </c>
      <c r="G210" s="68">
        <v>0.05</v>
      </c>
      <c r="H210" s="68">
        <v>0.04</v>
      </c>
      <c r="I210" s="68">
        <v>0.04</v>
      </c>
      <c r="J210" s="68">
        <v>0.06</v>
      </c>
      <c r="K210" s="68">
        <v>0.05</v>
      </c>
      <c r="L210" s="68">
        <v>0.05</v>
      </c>
      <c r="M210" s="68">
        <v>0.05</v>
      </c>
      <c r="N210" s="68">
        <v>0.05</v>
      </c>
      <c r="O210" s="68">
        <v>0.05</v>
      </c>
      <c r="P210" s="68">
        <v>0.06</v>
      </c>
      <c r="Q210" s="68">
        <v>0.05</v>
      </c>
      <c r="R210" s="68">
        <v>0.05</v>
      </c>
      <c r="S210" s="68">
        <v>0.05</v>
      </c>
      <c r="T210" s="68">
        <v>0.05</v>
      </c>
      <c r="U210" s="68">
        <v>0.05</v>
      </c>
      <c r="V210" s="68">
        <v>0.05</v>
      </c>
      <c r="W210" s="68">
        <v>0.05</v>
      </c>
      <c r="X210" s="68">
        <v>0.04</v>
      </c>
      <c r="Y210" s="68">
        <v>0.04</v>
      </c>
      <c r="Z210" s="68">
        <v>0.05</v>
      </c>
      <c r="AA210" s="68">
        <v>0.05</v>
      </c>
      <c r="AB210" s="68">
        <v>0.05</v>
      </c>
      <c r="AC210" s="68">
        <v>0.05</v>
      </c>
      <c r="AD210" s="68">
        <v>0.05</v>
      </c>
      <c r="AE210" s="68">
        <v>0.05</v>
      </c>
      <c r="AF210" s="68">
        <v>0</v>
      </c>
      <c r="AG210" s="68">
        <v>0</v>
      </c>
      <c r="AH210" s="68">
        <v>0</v>
      </c>
    </row>
    <row r="211" spans="1:34" ht="15.75" customHeight="1" x14ac:dyDescent="0.2">
      <c r="A211" s="67" t="s">
        <v>63</v>
      </c>
      <c r="B211" s="68" t="s">
        <v>1086</v>
      </c>
      <c r="C211" s="68" t="str">
        <f t="shared" si="0"/>
        <v>Livestock</v>
      </c>
      <c r="D211" s="68">
        <v>2.11</v>
      </c>
      <c r="E211" s="68">
        <v>2.1</v>
      </c>
      <c r="F211" s="68">
        <v>2.15</v>
      </c>
      <c r="G211" s="68">
        <v>2.2799999999999998</v>
      </c>
      <c r="H211" s="68">
        <v>2.2599999999999998</v>
      </c>
      <c r="I211" s="68">
        <v>2.19</v>
      </c>
      <c r="J211" s="68">
        <v>2.2599999999999998</v>
      </c>
      <c r="K211" s="68">
        <v>2.13</v>
      </c>
      <c r="L211" s="68">
        <v>2.04</v>
      </c>
      <c r="M211" s="68">
        <v>1.96</v>
      </c>
      <c r="N211" s="68">
        <v>1.83</v>
      </c>
      <c r="O211" s="68">
        <v>1.85</v>
      </c>
      <c r="P211" s="68">
        <v>1.88</v>
      </c>
      <c r="Q211" s="68">
        <v>1.84</v>
      </c>
      <c r="R211" s="68">
        <v>1.79</v>
      </c>
      <c r="S211" s="68">
        <v>1.86</v>
      </c>
      <c r="T211" s="68">
        <v>1.67</v>
      </c>
      <c r="U211" s="68">
        <v>1.65</v>
      </c>
      <c r="V211" s="68">
        <v>1.65</v>
      </c>
      <c r="W211" s="68">
        <v>1.65</v>
      </c>
      <c r="X211" s="68">
        <v>1.69</v>
      </c>
      <c r="Y211" s="68">
        <v>1.6</v>
      </c>
      <c r="Z211" s="68">
        <v>1.67</v>
      </c>
      <c r="AA211" s="68">
        <v>1.62</v>
      </c>
      <c r="AB211" s="68">
        <v>1.63</v>
      </c>
      <c r="AC211" s="68">
        <v>1.59</v>
      </c>
      <c r="AD211" s="68">
        <v>1.67</v>
      </c>
      <c r="AE211" s="68">
        <v>1.57</v>
      </c>
      <c r="AF211" s="68">
        <v>0</v>
      </c>
      <c r="AG211" s="68">
        <v>0</v>
      </c>
      <c r="AH211" s="68">
        <v>0</v>
      </c>
    </row>
    <row r="212" spans="1:34" ht="15.75" customHeight="1" x14ac:dyDescent="0.2">
      <c r="A212" s="67" t="s">
        <v>63</v>
      </c>
      <c r="B212" s="68" t="s">
        <v>1087</v>
      </c>
      <c r="C212" s="68" t="str">
        <f t="shared" si="0"/>
        <v>Livestock</v>
      </c>
      <c r="D212" s="68">
        <v>0.48</v>
      </c>
      <c r="E212" s="68">
        <v>0.47</v>
      </c>
      <c r="F212" s="68">
        <v>0.46</v>
      </c>
      <c r="G212" s="68">
        <v>0.48</v>
      </c>
      <c r="H212" s="68">
        <v>0.49</v>
      </c>
      <c r="I212" s="68">
        <v>0.49</v>
      </c>
      <c r="J212" s="68">
        <v>0.51</v>
      </c>
      <c r="K212" s="68">
        <v>0.51</v>
      </c>
      <c r="L212" s="68">
        <v>0.55000000000000004</v>
      </c>
      <c r="M212" s="68">
        <v>0.53</v>
      </c>
      <c r="N212" s="68">
        <v>0.53</v>
      </c>
      <c r="O212" s="68">
        <v>0.52</v>
      </c>
      <c r="P212" s="68">
        <v>0.51</v>
      </c>
      <c r="Q212" s="68">
        <v>0.55000000000000004</v>
      </c>
      <c r="R212" s="68">
        <v>0.54</v>
      </c>
      <c r="S212" s="68">
        <v>0.56999999999999995</v>
      </c>
      <c r="T212" s="68">
        <v>0.52</v>
      </c>
      <c r="U212" s="68">
        <v>0.54</v>
      </c>
      <c r="V212" s="68">
        <v>0.52</v>
      </c>
      <c r="W212" s="68">
        <v>0.51</v>
      </c>
      <c r="X212" s="68">
        <v>0.53</v>
      </c>
      <c r="Y212" s="68">
        <v>0.48</v>
      </c>
      <c r="Z212" s="68">
        <v>0.51</v>
      </c>
      <c r="AA212" s="68">
        <v>0.53</v>
      </c>
      <c r="AB212" s="68">
        <v>0.56999999999999995</v>
      </c>
      <c r="AC212" s="68">
        <v>0.56999999999999995</v>
      </c>
      <c r="AD212" s="68">
        <v>0.56999999999999995</v>
      </c>
      <c r="AE212" s="68">
        <v>0.56999999999999995</v>
      </c>
      <c r="AF212" s="68">
        <v>0</v>
      </c>
      <c r="AG212" s="68">
        <v>0</v>
      </c>
      <c r="AH212" s="68">
        <v>0</v>
      </c>
    </row>
    <row r="213" spans="1:34" ht="15.75" customHeight="1" x14ac:dyDescent="0.2">
      <c r="A213" s="67" t="s">
        <v>63</v>
      </c>
      <c r="B213" s="68" t="s">
        <v>1089</v>
      </c>
      <c r="C213" s="68" t="str">
        <f t="shared" si="0"/>
        <v>Crops</v>
      </c>
      <c r="D213" s="68">
        <v>0.62</v>
      </c>
      <c r="E213" s="68">
        <v>0.55000000000000004</v>
      </c>
      <c r="F213" s="68">
        <v>0.68</v>
      </c>
      <c r="G213" s="68">
        <v>0.61</v>
      </c>
      <c r="H213" s="68">
        <v>0.78</v>
      </c>
      <c r="I213" s="68">
        <v>0.71</v>
      </c>
      <c r="J213" s="68">
        <v>0.52</v>
      </c>
      <c r="K213" s="68">
        <v>0.59</v>
      </c>
      <c r="L213" s="68">
        <v>0.66</v>
      </c>
      <c r="M213" s="68">
        <v>0.8</v>
      </c>
      <c r="N213" s="68">
        <v>0.54</v>
      </c>
      <c r="O213" s="68">
        <v>0.63</v>
      </c>
      <c r="P213" s="68">
        <v>0.63</v>
      </c>
      <c r="Q213" s="68">
        <v>0.57999999999999996</v>
      </c>
      <c r="R213" s="68">
        <v>0.57999999999999996</v>
      </c>
      <c r="S213" s="68">
        <v>0.65</v>
      </c>
      <c r="T213" s="68">
        <v>0.47</v>
      </c>
      <c r="U213" s="68">
        <v>0.47</v>
      </c>
      <c r="V213" s="68">
        <v>0.56999999999999995</v>
      </c>
      <c r="W213" s="68">
        <v>0.6</v>
      </c>
      <c r="X213" s="68">
        <v>0.75</v>
      </c>
      <c r="Y213" s="68">
        <v>0.39</v>
      </c>
      <c r="Z213" s="68">
        <v>0.32</v>
      </c>
      <c r="AA213" s="68">
        <v>0.31</v>
      </c>
      <c r="AB213" s="68">
        <v>0.47</v>
      </c>
      <c r="AC213" s="68">
        <v>0.37</v>
      </c>
      <c r="AD213" s="68">
        <v>0.48</v>
      </c>
      <c r="AE213" s="68">
        <v>0.28000000000000003</v>
      </c>
      <c r="AF213" s="68">
        <v>0</v>
      </c>
      <c r="AG213" s="68">
        <v>0</v>
      </c>
      <c r="AH213" s="68">
        <v>0</v>
      </c>
    </row>
    <row r="214" spans="1:34" ht="15.75" customHeight="1" x14ac:dyDescent="0.2">
      <c r="A214" s="67" t="s">
        <v>63</v>
      </c>
      <c r="B214" s="68" t="s">
        <v>1090</v>
      </c>
      <c r="C214" s="68" t="str">
        <f t="shared" si="0"/>
        <v>Crops</v>
      </c>
      <c r="D214" s="68">
        <v>0.01</v>
      </c>
      <c r="E214" s="68">
        <v>0</v>
      </c>
      <c r="F214" s="68">
        <v>0.01</v>
      </c>
      <c r="G214" s="68">
        <v>0</v>
      </c>
      <c r="H214" s="68">
        <v>0</v>
      </c>
      <c r="I214" s="68">
        <v>0</v>
      </c>
      <c r="J214" s="68">
        <v>0.01</v>
      </c>
      <c r="K214" s="68">
        <v>0</v>
      </c>
      <c r="L214" s="68">
        <v>0</v>
      </c>
      <c r="M214" s="68">
        <v>0</v>
      </c>
      <c r="N214" s="68">
        <v>0.01</v>
      </c>
      <c r="O214" s="68">
        <v>0.01</v>
      </c>
      <c r="P214" s="68">
        <v>0</v>
      </c>
      <c r="Q214" s="68">
        <v>0.01</v>
      </c>
      <c r="R214" s="68">
        <v>0</v>
      </c>
      <c r="S214" s="68">
        <v>0</v>
      </c>
      <c r="T214" s="68">
        <v>0</v>
      </c>
      <c r="U214" s="68">
        <v>0.01</v>
      </c>
      <c r="V214" s="68">
        <v>0.01</v>
      </c>
      <c r="W214" s="68">
        <v>0</v>
      </c>
      <c r="X214" s="68">
        <v>0</v>
      </c>
      <c r="Y214" s="68">
        <v>0.01</v>
      </c>
      <c r="Z214" s="68">
        <v>0.01</v>
      </c>
      <c r="AA214" s="68">
        <v>0.01</v>
      </c>
      <c r="AB214" s="68">
        <v>0.01</v>
      </c>
      <c r="AC214" s="68">
        <v>0</v>
      </c>
      <c r="AD214" s="68">
        <v>0</v>
      </c>
      <c r="AE214" s="68">
        <v>0</v>
      </c>
      <c r="AF214" s="68">
        <v>0</v>
      </c>
      <c r="AG214" s="68">
        <v>0</v>
      </c>
      <c r="AH214" s="68">
        <v>0</v>
      </c>
    </row>
    <row r="215" spans="1:34" ht="15.75" customHeight="1" x14ac:dyDescent="0.2">
      <c r="A215" s="67" t="s">
        <v>63</v>
      </c>
      <c r="B215" s="68" t="s">
        <v>1091</v>
      </c>
      <c r="C215" s="68" t="str">
        <f t="shared" si="0"/>
        <v>Livestock</v>
      </c>
      <c r="D215" s="68">
        <v>0.28000000000000003</v>
      </c>
      <c r="E215" s="68">
        <v>0.31</v>
      </c>
      <c r="F215" s="68">
        <v>0.32</v>
      </c>
      <c r="G215" s="68">
        <v>0.35</v>
      </c>
      <c r="H215" s="68">
        <v>0.39</v>
      </c>
      <c r="I215" s="68">
        <v>0.42</v>
      </c>
      <c r="J215" s="68">
        <v>0.44</v>
      </c>
      <c r="K215" s="68">
        <v>0.46</v>
      </c>
      <c r="L215" s="68">
        <v>0.46</v>
      </c>
      <c r="M215" s="68">
        <v>0.46</v>
      </c>
      <c r="N215" s="68">
        <v>0.45</v>
      </c>
      <c r="O215" s="68">
        <v>0.46</v>
      </c>
      <c r="P215" s="68">
        <v>0.46</v>
      </c>
      <c r="Q215" s="68">
        <v>0.47</v>
      </c>
      <c r="R215" s="68">
        <v>0.48</v>
      </c>
      <c r="S215" s="68">
        <v>0.49</v>
      </c>
      <c r="T215" s="68">
        <v>0.46</v>
      </c>
      <c r="U215" s="68">
        <v>0.46</v>
      </c>
      <c r="V215" s="68">
        <v>0.47</v>
      </c>
      <c r="W215" s="68">
        <v>0.44</v>
      </c>
      <c r="X215" s="68">
        <v>0.45</v>
      </c>
      <c r="Y215" s="68">
        <v>0.44</v>
      </c>
      <c r="Z215" s="68">
        <v>0.42</v>
      </c>
      <c r="AA215" s="68">
        <v>0.41</v>
      </c>
      <c r="AB215" s="68">
        <v>0.41</v>
      </c>
      <c r="AC215" s="68">
        <v>0.41</v>
      </c>
      <c r="AD215" s="68">
        <v>0.41</v>
      </c>
      <c r="AE215" s="68">
        <v>0.42</v>
      </c>
      <c r="AF215" s="68">
        <v>0</v>
      </c>
      <c r="AG215" s="68">
        <v>0</v>
      </c>
      <c r="AH215" s="68">
        <v>0</v>
      </c>
    </row>
    <row r="216" spans="1:34" ht="15.75" customHeight="1" x14ac:dyDescent="0.2">
      <c r="A216" s="67" t="s">
        <v>63</v>
      </c>
      <c r="B216" s="68" t="s">
        <v>1092</v>
      </c>
      <c r="C216" s="68" t="str">
        <f t="shared" si="0"/>
        <v>Crops</v>
      </c>
      <c r="D216" s="68">
        <v>3.38</v>
      </c>
      <c r="E216" s="68">
        <v>3.46</v>
      </c>
      <c r="F216" s="68">
        <v>3.73</v>
      </c>
      <c r="G216" s="68">
        <v>3.48</v>
      </c>
      <c r="H216" s="68">
        <v>3.68</v>
      </c>
      <c r="I216" s="68">
        <v>3.38</v>
      </c>
      <c r="J216" s="68">
        <v>3.72</v>
      </c>
      <c r="K216" s="68">
        <v>3.72</v>
      </c>
      <c r="L216" s="68">
        <v>3.57</v>
      </c>
      <c r="M216" s="68">
        <v>3.46</v>
      </c>
      <c r="N216" s="68">
        <v>3.11</v>
      </c>
      <c r="O216" s="68">
        <v>3.2</v>
      </c>
      <c r="P216" s="68">
        <v>3.38</v>
      </c>
      <c r="Q216" s="68">
        <v>3.56</v>
      </c>
      <c r="R216" s="68">
        <v>3.38</v>
      </c>
      <c r="S216" s="68">
        <v>3.33</v>
      </c>
      <c r="T216" s="68">
        <v>3.05</v>
      </c>
      <c r="U216" s="68">
        <v>3.4</v>
      </c>
      <c r="V216" s="68">
        <v>3.52</v>
      </c>
      <c r="W216" s="68">
        <v>3.38</v>
      </c>
      <c r="X216" s="68">
        <v>3.44</v>
      </c>
      <c r="Y216" s="68">
        <v>3.29</v>
      </c>
      <c r="Z216" s="68">
        <v>3.63</v>
      </c>
      <c r="AA216" s="68">
        <v>3.62</v>
      </c>
      <c r="AB216" s="68">
        <v>3.92</v>
      </c>
      <c r="AC216" s="68">
        <v>3.75</v>
      </c>
      <c r="AD216" s="68">
        <v>3.73</v>
      </c>
      <c r="AE216" s="68">
        <v>3.7</v>
      </c>
      <c r="AF216" s="68">
        <v>0</v>
      </c>
      <c r="AG216" s="68">
        <v>0</v>
      </c>
      <c r="AH216" s="68">
        <v>0</v>
      </c>
    </row>
    <row r="217" spans="1:34" ht="15.75" customHeight="1" x14ac:dyDescent="0.2">
      <c r="A217" s="67" t="s">
        <v>63</v>
      </c>
      <c r="B217" s="68" t="s">
        <v>1093</v>
      </c>
      <c r="C217" s="68" t="str">
        <f t="shared" si="0"/>
        <v>Crops</v>
      </c>
      <c r="D217" s="68">
        <v>0</v>
      </c>
      <c r="E217" s="68">
        <v>0</v>
      </c>
      <c r="F217" s="68">
        <v>0</v>
      </c>
      <c r="G217" s="68">
        <v>0</v>
      </c>
      <c r="H217" s="68">
        <v>0</v>
      </c>
      <c r="I217" s="68">
        <v>0</v>
      </c>
      <c r="J217" s="68">
        <v>0</v>
      </c>
      <c r="K217" s="68">
        <v>0</v>
      </c>
      <c r="L217" s="68">
        <v>0</v>
      </c>
      <c r="M217" s="68">
        <v>0</v>
      </c>
      <c r="N217" s="68">
        <v>0</v>
      </c>
      <c r="O217" s="68">
        <v>0</v>
      </c>
      <c r="P217" s="68">
        <v>0</v>
      </c>
      <c r="Q217" s="68">
        <v>0</v>
      </c>
      <c r="R217" s="68">
        <v>0</v>
      </c>
      <c r="S217" s="68">
        <v>0</v>
      </c>
      <c r="T217" s="68">
        <v>0</v>
      </c>
      <c r="U217" s="68">
        <v>0</v>
      </c>
      <c r="V217" s="68">
        <v>0</v>
      </c>
      <c r="W217" s="68">
        <v>0</v>
      </c>
      <c r="X217" s="68">
        <v>0</v>
      </c>
      <c r="Y217" s="68">
        <v>0</v>
      </c>
      <c r="Z217" s="68">
        <v>0</v>
      </c>
      <c r="AA217" s="68">
        <v>0</v>
      </c>
      <c r="AB217" s="68">
        <v>0</v>
      </c>
      <c r="AC217" s="68">
        <v>0</v>
      </c>
      <c r="AD217" s="68">
        <v>0</v>
      </c>
      <c r="AE217" s="68">
        <v>0</v>
      </c>
      <c r="AF217" s="68">
        <v>0</v>
      </c>
      <c r="AG217" s="68">
        <v>0</v>
      </c>
      <c r="AH217" s="68">
        <v>0</v>
      </c>
    </row>
    <row r="218" spans="1:34" ht="15.75" customHeight="1" x14ac:dyDescent="0.2">
      <c r="A218" s="67" t="s">
        <v>65</v>
      </c>
      <c r="B218" s="68" t="s">
        <v>1082</v>
      </c>
      <c r="C218" s="68" t="str">
        <f t="shared" si="0"/>
        <v>Crops</v>
      </c>
      <c r="D218" s="68">
        <v>0.49</v>
      </c>
      <c r="E218" s="68">
        <v>0.42</v>
      </c>
      <c r="F218" s="68">
        <v>0.43</v>
      </c>
      <c r="G218" s="68">
        <v>0.35</v>
      </c>
      <c r="H218" s="68">
        <v>0.54</v>
      </c>
      <c r="I218" s="68">
        <v>0.36</v>
      </c>
      <c r="J218" s="68">
        <v>0.38</v>
      </c>
      <c r="K218" s="68">
        <v>0.37</v>
      </c>
      <c r="L218" s="68">
        <v>0.38</v>
      </c>
      <c r="M218" s="68">
        <v>0</v>
      </c>
      <c r="N218" s="68">
        <v>0.33</v>
      </c>
      <c r="O218" s="68">
        <v>0.35</v>
      </c>
      <c r="P218" s="68">
        <v>0.28999999999999998</v>
      </c>
      <c r="Q218" s="68">
        <v>0.3</v>
      </c>
      <c r="R218" s="68">
        <v>0.15</v>
      </c>
      <c r="S218" s="68">
        <v>0.28999999999999998</v>
      </c>
      <c r="T218" s="68">
        <v>0.3</v>
      </c>
      <c r="U218" s="68">
        <v>0.32</v>
      </c>
      <c r="V218" s="68">
        <v>0</v>
      </c>
      <c r="W218" s="68">
        <v>0.23</v>
      </c>
      <c r="X218" s="68">
        <v>0.32</v>
      </c>
      <c r="Y218" s="68">
        <v>0.28000000000000003</v>
      </c>
      <c r="Z218" s="68">
        <v>0.39</v>
      </c>
      <c r="AA218" s="68">
        <v>0.38</v>
      </c>
      <c r="AB218" s="68">
        <v>0.22</v>
      </c>
      <c r="AC218" s="68">
        <v>0.18</v>
      </c>
      <c r="AD218" s="68">
        <v>0.17</v>
      </c>
      <c r="AE218" s="68">
        <v>0.17</v>
      </c>
      <c r="AF218" s="68">
        <v>0</v>
      </c>
      <c r="AG218" s="68">
        <v>0</v>
      </c>
      <c r="AH218" s="68">
        <v>0</v>
      </c>
    </row>
    <row r="219" spans="1:34" ht="15.75" customHeight="1" x14ac:dyDescent="0.2">
      <c r="A219" s="67" t="s">
        <v>65</v>
      </c>
      <c r="B219" s="68" t="s">
        <v>1084</v>
      </c>
      <c r="C219" s="68" t="str">
        <f t="shared" si="0"/>
        <v>Crops</v>
      </c>
      <c r="D219" s="68">
        <v>0.18</v>
      </c>
      <c r="E219" s="68">
        <v>0.15</v>
      </c>
      <c r="F219" s="68">
        <v>0.15</v>
      </c>
      <c r="G219" s="68">
        <v>0.15</v>
      </c>
      <c r="H219" s="68">
        <v>0.14000000000000001</v>
      </c>
      <c r="I219" s="68">
        <v>0.12</v>
      </c>
      <c r="J219" s="68">
        <v>0.11</v>
      </c>
      <c r="K219" s="68">
        <v>0.12</v>
      </c>
      <c r="L219" s="68">
        <v>0.13</v>
      </c>
      <c r="M219" s="68">
        <v>0.12</v>
      </c>
      <c r="N219" s="68">
        <v>0.12</v>
      </c>
      <c r="O219" s="68">
        <v>0.13</v>
      </c>
      <c r="P219" s="68">
        <v>0.13</v>
      </c>
      <c r="Q219" s="68">
        <v>0.13</v>
      </c>
      <c r="R219" s="68">
        <v>0.14000000000000001</v>
      </c>
      <c r="S219" s="68">
        <v>0.14000000000000001</v>
      </c>
      <c r="T219" s="68">
        <v>0.16</v>
      </c>
      <c r="U219" s="68">
        <v>0.17</v>
      </c>
      <c r="V219" s="68">
        <v>0.15</v>
      </c>
      <c r="W219" s="68">
        <v>0.16</v>
      </c>
      <c r="X219" s="68">
        <v>0.16</v>
      </c>
      <c r="Y219" s="68">
        <v>0.15</v>
      </c>
      <c r="Z219" s="68">
        <v>0.15</v>
      </c>
      <c r="AA219" s="68">
        <v>0.16</v>
      </c>
      <c r="AB219" s="68">
        <v>0.17</v>
      </c>
      <c r="AC219" s="68">
        <v>0.17</v>
      </c>
      <c r="AD219" s="68">
        <v>0.17</v>
      </c>
      <c r="AE219" s="68">
        <v>0.17</v>
      </c>
      <c r="AF219" s="68">
        <v>0</v>
      </c>
      <c r="AG219" s="68">
        <v>0</v>
      </c>
      <c r="AH219" s="68">
        <v>0</v>
      </c>
    </row>
    <row r="220" spans="1:34" ht="15.75" customHeight="1" x14ac:dyDescent="0.2">
      <c r="A220" s="67" t="s">
        <v>65</v>
      </c>
      <c r="B220" s="68" t="s">
        <v>1086</v>
      </c>
      <c r="C220" s="68" t="str">
        <f t="shared" si="0"/>
        <v>Livestock</v>
      </c>
      <c r="D220" s="68">
        <v>6.86</v>
      </c>
      <c r="E220" s="68">
        <v>6.95</v>
      </c>
      <c r="F220" s="68">
        <v>7.12</v>
      </c>
      <c r="G220" s="68">
        <v>7.35</v>
      </c>
      <c r="H220" s="68">
        <v>7.79</v>
      </c>
      <c r="I220" s="68">
        <v>7.63</v>
      </c>
      <c r="J220" s="68">
        <v>7.73</v>
      </c>
      <c r="K220" s="68">
        <v>7.6</v>
      </c>
      <c r="L220" s="68">
        <v>7.34</v>
      </c>
      <c r="M220" s="68">
        <v>7.39</v>
      </c>
      <c r="N220" s="68">
        <v>7.21</v>
      </c>
      <c r="O220" s="68">
        <v>7.11</v>
      </c>
      <c r="P220" s="68">
        <v>7.25</v>
      </c>
      <c r="Q220" s="68">
        <v>7.55</v>
      </c>
      <c r="R220" s="68">
        <v>7.28</v>
      </c>
      <c r="S220" s="68">
        <v>7.35</v>
      </c>
      <c r="T220" s="68">
        <v>7.65</v>
      </c>
      <c r="U220" s="68">
        <v>7.39</v>
      </c>
      <c r="V220" s="68">
        <v>7.15</v>
      </c>
      <c r="W220" s="68">
        <v>7.09</v>
      </c>
      <c r="X220" s="68">
        <v>6.88</v>
      </c>
      <c r="Y220" s="68">
        <v>6.46</v>
      </c>
      <c r="Z220" s="68">
        <v>6.42</v>
      </c>
      <c r="AA220" s="68">
        <v>6.08</v>
      </c>
      <c r="AB220" s="68">
        <v>6.33</v>
      </c>
      <c r="AC220" s="68">
        <v>6.48</v>
      </c>
      <c r="AD220" s="68">
        <v>6.65</v>
      </c>
      <c r="AE220" s="68">
        <v>7.08</v>
      </c>
      <c r="AF220" s="68">
        <v>0</v>
      </c>
      <c r="AG220" s="68">
        <v>0</v>
      </c>
      <c r="AH220" s="68">
        <v>0</v>
      </c>
    </row>
    <row r="221" spans="1:34" ht="15.75" customHeight="1" x14ac:dyDescent="0.2">
      <c r="A221" s="67" t="s">
        <v>65</v>
      </c>
      <c r="B221" s="68" t="s">
        <v>1087</v>
      </c>
      <c r="C221" s="68" t="str">
        <f t="shared" si="0"/>
        <v>Livestock</v>
      </c>
      <c r="D221" s="68">
        <v>1.1399999999999999</v>
      </c>
      <c r="E221" s="68">
        <v>1.18</v>
      </c>
      <c r="F221" s="68">
        <v>1.08</v>
      </c>
      <c r="G221" s="68">
        <v>1.19</v>
      </c>
      <c r="H221" s="68">
        <v>1.3</v>
      </c>
      <c r="I221" s="68">
        <v>1.36</v>
      </c>
      <c r="J221" s="68">
        <v>1.34</v>
      </c>
      <c r="K221" s="68">
        <v>1.34</v>
      </c>
      <c r="L221" s="68">
        <v>1.43</v>
      </c>
      <c r="M221" s="68">
        <v>1.34</v>
      </c>
      <c r="N221" s="68">
        <v>1.3</v>
      </c>
      <c r="O221" s="68">
        <v>1.31</v>
      </c>
      <c r="P221" s="68">
        <v>1.31</v>
      </c>
      <c r="Q221" s="68">
        <v>1.29</v>
      </c>
      <c r="R221" s="68">
        <v>1.25</v>
      </c>
      <c r="S221" s="68">
        <v>1.3</v>
      </c>
      <c r="T221" s="68">
        <v>1.29</v>
      </c>
      <c r="U221" s="68">
        <v>1.47</v>
      </c>
      <c r="V221" s="68">
        <v>1.39</v>
      </c>
      <c r="W221" s="68">
        <v>1.42</v>
      </c>
      <c r="X221" s="68">
        <v>1.52</v>
      </c>
      <c r="Y221" s="68">
        <v>1.48</v>
      </c>
      <c r="Z221" s="68">
        <v>1.53</v>
      </c>
      <c r="AA221" s="68">
        <v>1.37</v>
      </c>
      <c r="AB221" s="68">
        <v>1.31</v>
      </c>
      <c r="AC221" s="68">
        <v>1.47</v>
      </c>
      <c r="AD221" s="68">
        <v>1.52</v>
      </c>
      <c r="AE221" s="68">
        <v>1.54</v>
      </c>
      <c r="AF221" s="68">
        <v>0</v>
      </c>
      <c r="AG221" s="68">
        <v>0</v>
      </c>
      <c r="AH221" s="68">
        <v>0</v>
      </c>
    </row>
    <row r="222" spans="1:34" ht="15.75" customHeight="1" x14ac:dyDescent="0.2">
      <c r="A222" s="67" t="s">
        <v>65</v>
      </c>
      <c r="B222" s="68" t="s">
        <v>1089</v>
      </c>
      <c r="C222" s="68" t="str">
        <f t="shared" si="0"/>
        <v>Crops</v>
      </c>
      <c r="D222" s="68">
        <v>0.19</v>
      </c>
      <c r="E222" s="68">
        <v>0.22</v>
      </c>
      <c r="F222" s="68">
        <v>0.27</v>
      </c>
      <c r="G222" s="68">
        <v>0.22</v>
      </c>
      <c r="H222" s="68">
        <v>0.3</v>
      </c>
      <c r="I222" s="68">
        <v>0.27</v>
      </c>
      <c r="J222" s="68">
        <v>0.23</v>
      </c>
      <c r="K222" s="68">
        <v>0.28000000000000003</v>
      </c>
      <c r="L222" s="68">
        <v>0.34</v>
      </c>
      <c r="M222" s="68">
        <v>0.44</v>
      </c>
      <c r="N222" s="68">
        <v>0.41</v>
      </c>
      <c r="O222" s="68">
        <v>0.5</v>
      </c>
      <c r="P222" s="68">
        <v>0.44</v>
      </c>
      <c r="Q222" s="68">
        <v>0.41</v>
      </c>
      <c r="R222" s="68">
        <v>0.47</v>
      </c>
      <c r="S222" s="68">
        <v>0.51</v>
      </c>
      <c r="T222" s="68">
        <v>0.51</v>
      </c>
      <c r="U222" s="68">
        <v>0.43</v>
      </c>
      <c r="V222" s="68">
        <v>0.48</v>
      </c>
      <c r="W222" s="68">
        <v>0.48</v>
      </c>
      <c r="X222" s="68">
        <v>0.6</v>
      </c>
      <c r="Y222" s="68">
        <v>0.31</v>
      </c>
      <c r="Z222" s="68">
        <v>0.42</v>
      </c>
      <c r="AA222" s="68">
        <v>0.37</v>
      </c>
      <c r="AB222" s="68">
        <v>0.51</v>
      </c>
      <c r="AC222" s="68">
        <v>0.42</v>
      </c>
      <c r="AD222" s="68">
        <v>0.55000000000000004</v>
      </c>
      <c r="AE222" s="68">
        <v>0.38</v>
      </c>
      <c r="AF222" s="68">
        <v>0</v>
      </c>
      <c r="AG222" s="68">
        <v>0</v>
      </c>
      <c r="AH222" s="68">
        <v>0</v>
      </c>
    </row>
    <row r="223" spans="1:34" ht="15.75" customHeight="1" x14ac:dyDescent="0.2">
      <c r="A223" s="67" t="s">
        <v>65</v>
      </c>
      <c r="B223" s="68" t="s">
        <v>1090</v>
      </c>
      <c r="C223" s="68" t="str">
        <f t="shared" si="0"/>
        <v>Crops</v>
      </c>
      <c r="D223" s="68">
        <v>0.01</v>
      </c>
      <c r="E223" s="68">
        <v>0.01</v>
      </c>
      <c r="F223" s="68">
        <v>0.01</v>
      </c>
      <c r="G223" s="68">
        <v>0.01</v>
      </c>
      <c r="H223" s="68">
        <v>0.01</v>
      </c>
      <c r="I223" s="68">
        <v>0.01</v>
      </c>
      <c r="J223" s="68">
        <v>0.01</v>
      </c>
      <c r="K223" s="68">
        <v>0.01</v>
      </c>
      <c r="L223" s="68">
        <v>0.01</v>
      </c>
      <c r="M223" s="68">
        <v>0.01</v>
      </c>
      <c r="N223" s="68">
        <v>0.01</v>
      </c>
      <c r="O223" s="68">
        <v>0.01</v>
      </c>
      <c r="P223" s="68">
        <v>0.01</v>
      </c>
      <c r="Q223" s="68">
        <v>0.01</v>
      </c>
      <c r="R223" s="68">
        <v>0.01</v>
      </c>
      <c r="S223" s="68">
        <v>0.01</v>
      </c>
      <c r="T223" s="68">
        <v>0.01</v>
      </c>
      <c r="U223" s="68">
        <v>0.01</v>
      </c>
      <c r="V223" s="68">
        <v>0.01</v>
      </c>
      <c r="W223" s="68">
        <v>0.01</v>
      </c>
      <c r="X223" s="68">
        <v>0.01</v>
      </c>
      <c r="Y223" s="68">
        <v>0.01</v>
      </c>
      <c r="Z223" s="68">
        <v>0.01</v>
      </c>
      <c r="AA223" s="68">
        <v>0.01</v>
      </c>
      <c r="AB223" s="68">
        <v>0.01</v>
      </c>
      <c r="AC223" s="68">
        <v>0.01</v>
      </c>
      <c r="AD223" s="68">
        <v>0.01</v>
      </c>
      <c r="AE223" s="68">
        <v>0.01</v>
      </c>
      <c r="AF223" s="68">
        <v>0</v>
      </c>
      <c r="AG223" s="68">
        <v>0</v>
      </c>
      <c r="AH223" s="68">
        <v>0</v>
      </c>
    </row>
    <row r="224" spans="1:34" ht="15.75" customHeight="1" x14ac:dyDescent="0.2">
      <c r="A224" s="67" t="s">
        <v>65</v>
      </c>
      <c r="B224" s="68" t="s">
        <v>1091</v>
      </c>
      <c r="C224" s="68" t="str">
        <f t="shared" si="0"/>
        <v>Livestock</v>
      </c>
      <c r="D224" s="68">
        <v>0.47</v>
      </c>
      <c r="E224" s="68">
        <v>0.51</v>
      </c>
      <c r="F224" s="68">
        <v>0.49</v>
      </c>
      <c r="G224" s="68">
        <v>0.51</v>
      </c>
      <c r="H224" s="68">
        <v>0.51</v>
      </c>
      <c r="I224" s="68">
        <v>0.51</v>
      </c>
      <c r="J224" s="68">
        <v>0.54</v>
      </c>
      <c r="K224" s="68">
        <v>0.53</v>
      </c>
      <c r="L224" s="68">
        <v>0.53</v>
      </c>
      <c r="M224" s="68">
        <v>0.52</v>
      </c>
      <c r="N224" s="68">
        <v>0.41</v>
      </c>
      <c r="O224" s="68">
        <v>0.39</v>
      </c>
      <c r="P224" s="68">
        <v>0.39</v>
      </c>
      <c r="Q224" s="68">
        <v>0.36</v>
      </c>
      <c r="R224" s="68">
        <v>0.33</v>
      </c>
      <c r="S224" s="68">
        <v>0.32</v>
      </c>
      <c r="T224" s="68">
        <v>0.32</v>
      </c>
      <c r="U224" s="68">
        <v>0.32</v>
      </c>
      <c r="V224" s="68">
        <v>0.3</v>
      </c>
      <c r="W224" s="68">
        <v>0.27</v>
      </c>
      <c r="X224" s="68">
        <v>0.27</v>
      </c>
      <c r="Y224" s="68">
        <v>0.37</v>
      </c>
      <c r="Z224" s="68">
        <v>0.62</v>
      </c>
      <c r="AA224" s="68">
        <v>0.37</v>
      </c>
      <c r="AB224" s="68">
        <v>0.37</v>
      </c>
      <c r="AC224" s="68">
        <v>0.39</v>
      </c>
      <c r="AD224" s="68">
        <v>0.38</v>
      </c>
      <c r="AE224" s="68">
        <v>0.38</v>
      </c>
      <c r="AF224" s="68">
        <v>0</v>
      </c>
      <c r="AG224" s="68">
        <v>0</v>
      </c>
      <c r="AH224" s="68">
        <v>0</v>
      </c>
    </row>
    <row r="225" spans="1:34" ht="15.75" customHeight="1" x14ac:dyDescent="0.2">
      <c r="A225" s="67" t="s">
        <v>65</v>
      </c>
      <c r="B225" s="68" t="s">
        <v>1092</v>
      </c>
      <c r="C225" s="68" t="str">
        <f t="shared" si="0"/>
        <v>Crops</v>
      </c>
      <c r="D225" s="68">
        <v>9.1999999999999993</v>
      </c>
      <c r="E225" s="68">
        <v>9.5299999999999994</v>
      </c>
      <c r="F225" s="68">
        <v>10.27</v>
      </c>
      <c r="G225" s="68">
        <v>9.57</v>
      </c>
      <c r="H225" s="68">
        <v>10.66</v>
      </c>
      <c r="I225" s="68">
        <v>9.81</v>
      </c>
      <c r="J225" s="68">
        <v>10.51</v>
      </c>
      <c r="K225" s="68">
        <v>10.8</v>
      </c>
      <c r="L225" s="68">
        <v>10.53</v>
      </c>
      <c r="M225" s="68">
        <v>10.220000000000001</v>
      </c>
      <c r="N225" s="68">
        <v>10.61</v>
      </c>
      <c r="O225" s="68">
        <v>10.72</v>
      </c>
      <c r="P225" s="68">
        <v>10.61</v>
      </c>
      <c r="Q225" s="68">
        <v>10.43</v>
      </c>
      <c r="R225" s="68">
        <v>11.66</v>
      </c>
      <c r="S225" s="68">
        <v>10.75</v>
      </c>
      <c r="T225" s="68">
        <v>11.07</v>
      </c>
      <c r="U225" s="68">
        <v>11.1</v>
      </c>
      <c r="V225" s="68">
        <v>10.78</v>
      </c>
      <c r="W225" s="68">
        <v>11.18</v>
      </c>
      <c r="X225" s="68">
        <v>10.93</v>
      </c>
      <c r="Y225" s="68">
        <v>10.62</v>
      </c>
      <c r="Z225" s="68">
        <v>10.24</v>
      </c>
      <c r="AA225" s="68">
        <v>10.6</v>
      </c>
      <c r="AB225" s="68">
        <v>11.81</v>
      </c>
      <c r="AC225" s="68">
        <v>10.65</v>
      </c>
      <c r="AD225" s="68">
        <v>12.2</v>
      </c>
      <c r="AE225" s="68">
        <v>11.92</v>
      </c>
      <c r="AF225" s="68">
        <v>0</v>
      </c>
      <c r="AG225" s="68">
        <v>0</v>
      </c>
      <c r="AH225" s="68">
        <v>0</v>
      </c>
    </row>
    <row r="226" spans="1:34" ht="15.75" customHeight="1" x14ac:dyDescent="0.2">
      <c r="A226" s="67" t="s">
        <v>65</v>
      </c>
      <c r="B226" s="68" t="s">
        <v>1093</v>
      </c>
      <c r="C226" s="68" t="str">
        <f t="shared" si="0"/>
        <v>Crops</v>
      </c>
      <c r="D226" s="68">
        <v>0</v>
      </c>
      <c r="E226" s="68">
        <v>0</v>
      </c>
      <c r="F226" s="68">
        <v>0</v>
      </c>
      <c r="G226" s="68">
        <v>0</v>
      </c>
      <c r="H226" s="68">
        <v>0</v>
      </c>
      <c r="I226" s="68">
        <v>0</v>
      </c>
      <c r="J226" s="68">
        <v>0</v>
      </c>
      <c r="K226" s="68">
        <v>0</v>
      </c>
      <c r="L226" s="68">
        <v>0</v>
      </c>
      <c r="M226" s="68">
        <v>0</v>
      </c>
      <c r="N226" s="68">
        <v>0</v>
      </c>
      <c r="O226" s="68">
        <v>0</v>
      </c>
      <c r="P226" s="68">
        <v>0</v>
      </c>
      <c r="Q226" s="68">
        <v>0</v>
      </c>
      <c r="R226" s="68">
        <v>0</v>
      </c>
      <c r="S226" s="68">
        <v>0</v>
      </c>
      <c r="T226" s="68">
        <v>0</v>
      </c>
      <c r="U226" s="68">
        <v>0.01</v>
      </c>
      <c r="V226" s="68">
        <v>0</v>
      </c>
      <c r="W226" s="68">
        <v>0</v>
      </c>
      <c r="X226" s="68">
        <v>0</v>
      </c>
      <c r="Y226" s="68">
        <v>0</v>
      </c>
      <c r="Z226" s="68">
        <v>0</v>
      </c>
      <c r="AA226" s="68">
        <v>0</v>
      </c>
      <c r="AB226" s="68">
        <v>0</v>
      </c>
      <c r="AC226" s="68">
        <v>0</v>
      </c>
      <c r="AD226" s="68">
        <v>0</v>
      </c>
      <c r="AE226" s="68">
        <v>0</v>
      </c>
      <c r="AF226" s="68">
        <v>0</v>
      </c>
      <c r="AG226" s="68">
        <v>0</v>
      </c>
      <c r="AH226" s="68">
        <v>0</v>
      </c>
    </row>
    <row r="227" spans="1:34" ht="15.75" customHeight="1" x14ac:dyDescent="0.2">
      <c r="A227" s="67" t="s">
        <v>68</v>
      </c>
      <c r="B227" s="68" t="s">
        <v>1082</v>
      </c>
      <c r="C227" s="68" t="str">
        <f t="shared" si="0"/>
        <v>Crops</v>
      </c>
      <c r="D227" s="68">
        <v>0</v>
      </c>
      <c r="E227" s="68">
        <v>0</v>
      </c>
      <c r="F227" s="68">
        <v>0</v>
      </c>
      <c r="G227" s="68">
        <v>0</v>
      </c>
      <c r="H227" s="68">
        <v>0</v>
      </c>
      <c r="I227" s="68">
        <v>0</v>
      </c>
      <c r="J227" s="68">
        <v>0</v>
      </c>
      <c r="K227" s="68">
        <v>0</v>
      </c>
      <c r="L227" s="68">
        <v>0.01</v>
      </c>
      <c r="M227" s="68">
        <v>0</v>
      </c>
      <c r="N227" s="68">
        <v>0</v>
      </c>
      <c r="O227" s="68">
        <v>0</v>
      </c>
      <c r="P227" s="68">
        <v>0.06</v>
      </c>
      <c r="Q227" s="68">
        <v>0.01</v>
      </c>
      <c r="R227" s="68">
        <v>0.01</v>
      </c>
      <c r="S227" s="68">
        <v>0.03</v>
      </c>
      <c r="T227" s="68">
        <v>0</v>
      </c>
      <c r="U227" s="68">
        <v>0</v>
      </c>
      <c r="V227" s="68">
        <v>0</v>
      </c>
      <c r="W227" s="68">
        <v>0</v>
      </c>
      <c r="X227" s="68">
        <v>0</v>
      </c>
      <c r="Y227" s="68">
        <v>0</v>
      </c>
      <c r="Z227" s="68">
        <v>0.01</v>
      </c>
      <c r="AA227" s="68">
        <v>0</v>
      </c>
      <c r="AB227" s="68">
        <v>0.02</v>
      </c>
      <c r="AC227" s="68">
        <v>0.04</v>
      </c>
      <c r="AD227" s="68">
        <v>0.04</v>
      </c>
      <c r="AE227" s="68">
        <v>0.04</v>
      </c>
      <c r="AF227" s="68">
        <v>0</v>
      </c>
      <c r="AG227" s="68">
        <v>0</v>
      </c>
      <c r="AH227" s="68">
        <v>0</v>
      </c>
    </row>
    <row r="228" spans="1:34" ht="15.75" customHeight="1" x14ac:dyDescent="0.2">
      <c r="A228" s="67" t="s">
        <v>68</v>
      </c>
      <c r="B228" s="68" t="s">
        <v>1084</v>
      </c>
      <c r="C228" s="68" t="str">
        <f t="shared" si="0"/>
        <v>Crops</v>
      </c>
      <c r="D228" s="68">
        <v>0.05</v>
      </c>
      <c r="E228" s="68">
        <v>0.05</v>
      </c>
      <c r="F228" s="68">
        <v>0.06</v>
      </c>
      <c r="G228" s="68">
        <v>7.0000000000000007E-2</v>
      </c>
      <c r="H228" s="68">
        <v>7.0000000000000007E-2</v>
      </c>
      <c r="I228" s="68">
        <v>0.09</v>
      </c>
      <c r="J228" s="68">
        <v>0.11</v>
      </c>
      <c r="K228" s="68">
        <v>0.12</v>
      </c>
      <c r="L228" s="68">
        <v>0.14000000000000001</v>
      </c>
      <c r="M228" s="68">
        <v>0.13</v>
      </c>
      <c r="N228" s="68">
        <v>0.13</v>
      </c>
      <c r="O228" s="68">
        <v>0.12</v>
      </c>
      <c r="P228" s="68">
        <v>0.13</v>
      </c>
      <c r="Q228" s="68">
        <v>0.12</v>
      </c>
      <c r="R228" s="68">
        <v>0.11</v>
      </c>
      <c r="S228" s="68">
        <v>0.1</v>
      </c>
      <c r="T228" s="68">
        <v>0.14000000000000001</v>
      </c>
      <c r="U228" s="68">
        <v>0.18</v>
      </c>
      <c r="V228" s="68">
        <v>0.17</v>
      </c>
      <c r="W228" s="68">
        <v>0.16</v>
      </c>
      <c r="X228" s="68">
        <v>0.2</v>
      </c>
      <c r="Y228" s="68">
        <v>0.25</v>
      </c>
      <c r="Z228" s="68">
        <v>0.21</v>
      </c>
      <c r="AA228" s="68">
        <v>0.23</v>
      </c>
      <c r="AB228" s="68">
        <v>0.25</v>
      </c>
      <c r="AC228" s="68">
        <v>0.25</v>
      </c>
      <c r="AD228" s="68">
        <v>0.25</v>
      </c>
      <c r="AE228" s="68">
        <v>0.25</v>
      </c>
      <c r="AF228" s="68">
        <v>0</v>
      </c>
      <c r="AG228" s="68">
        <v>0</v>
      </c>
      <c r="AH228" s="68">
        <v>0</v>
      </c>
    </row>
    <row r="229" spans="1:34" ht="15.75" customHeight="1" x14ac:dyDescent="0.2">
      <c r="A229" s="67" t="s">
        <v>68</v>
      </c>
      <c r="B229" s="68" t="s">
        <v>1086</v>
      </c>
      <c r="C229" s="68" t="str">
        <f t="shared" si="0"/>
        <v>Livestock</v>
      </c>
      <c r="D229" s="68">
        <v>4.21</v>
      </c>
      <c r="E229" s="68">
        <v>4.45</v>
      </c>
      <c r="F229" s="68">
        <v>4.8499999999999996</v>
      </c>
      <c r="G229" s="68">
        <v>4.83</v>
      </c>
      <c r="H229" s="68">
        <v>4.9800000000000004</v>
      </c>
      <c r="I229" s="68">
        <v>5.22</v>
      </c>
      <c r="J229" s="68">
        <v>5.32</v>
      </c>
      <c r="K229" s="68">
        <v>5.23</v>
      </c>
      <c r="L229" s="68">
        <v>5.14</v>
      </c>
      <c r="M229" s="68">
        <v>5.15</v>
      </c>
      <c r="N229" s="68">
        <v>5.17</v>
      </c>
      <c r="O229" s="68">
        <v>5.0599999999999996</v>
      </c>
      <c r="P229" s="68">
        <v>4.97</v>
      </c>
      <c r="Q229" s="68">
        <v>4.95</v>
      </c>
      <c r="R229" s="68">
        <v>4.8499999999999996</v>
      </c>
      <c r="S229" s="68">
        <v>4.75</v>
      </c>
      <c r="T229" s="68">
        <v>4.87</v>
      </c>
      <c r="U229" s="68">
        <v>5.33</v>
      </c>
      <c r="V229" s="68">
        <v>5.68</v>
      </c>
      <c r="W229" s="68">
        <v>5.68</v>
      </c>
      <c r="X229" s="68">
        <v>5.53</v>
      </c>
      <c r="Y229" s="68">
        <v>5.46</v>
      </c>
      <c r="Z229" s="68">
        <v>5.45</v>
      </c>
      <c r="AA229" s="68">
        <v>5.59</v>
      </c>
      <c r="AB229" s="68">
        <v>5.56</v>
      </c>
      <c r="AC229" s="68">
        <v>5.53</v>
      </c>
      <c r="AD229" s="68">
        <v>5.68</v>
      </c>
      <c r="AE229" s="68">
        <v>5.67</v>
      </c>
      <c r="AF229" s="68">
        <v>0</v>
      </c>
      <c r="AG229" s="68">
        <v>0</v>
      </c>
      <c r="AH229" s="68">
        <v>0</v>
      </c>
    </row>
    <row r="230" spans="1:34" ht="15.75" customHeight="1" x14ac:dyDescent="0.2">
      <c r="A230" s="67" t="s">
        <v>68</v>
      </c>
      <c r="B230" s="68" t="s">
        <v>1087</v>
      </c>
      <c r="C230" s="68" t="str">
        <f t="shared" si="0"/>
        <v>Livestock</v>
      </c>
      <c r="D230" s="68">
        <v>0.15</v>
      </c>
      <c r="E230" s="68">
        <v>0.16</v>
      </c>
      <c r="F230" s="68">
        <v>0.16</v>
      </c>
      <c r="G230" s="68">
        <v>0.14000000000000001</v>
      </c>
      <c r="H230" s="68">
        <v>0.16</v>
      </c>
      <c r="I230" s="68">
        <v>0.16</v>
      </c>
      <c r="J230" s="68">
        <v>0.15</v>
      </c>
      <c r="K230" s="68">
        <v>0.16</v>
      </c>
      <c r="L230" s="68">
        <v>0.16</v>
      </c>
      <c r="M230" s="68">
        <v>0.15</v>
      </c>
      <c r="N230" s="68">
        <v>0.16</v>
      </c>
      <c r="O230" s="68">
        <v>0.17</v>
      </c>
      <c r="P230" s="68">
        <v>0.16</v>
      </c>
      <c r="Q230" s="68">
        <v>0.17</v>
      </c>
      <c r="R230" s="68">
        <v>0.16</v>
      </c>
      <c r="S230" s="68">
        <v>0.16</v>
      </c>
      <c r="T230" s="68">
        <v>0.17</v>
      </c>
      <c r="U230" s="68">
        <v>0.19</v>
      </c>
      <c r="V230" s="68">
        <v>0.18</v>
      </c>
      <c r="W230" s="68">
        <v>0.18</v>
      </c>
      <c r="X230" s="68">
        <v>0.17</v>
      </c>
      <c r="Y230" s="68">
        <v>0.17</v>
      </c>
      <c r="Z230" s="68">
        <v>0.17</v>
      </c>
      <c r="AA230" s="68">
        <v>0.17</v>
      </c>
      <c r="AB230" s="68">
        <v>0.17</v>
      </c>
      <c r="AC230" s="68">
        <v>0.17</v>
      </c>
      <c r="AD230" s="68">
        <v>0.17</v>
      </c>
      <c r="AE230" s="68">
        <v>0.19</v>
      </c>
      <c r="AF230" s="68">
        <v>0</v>
      </c>
      <c r="AG230" s="68">
        <v>0</v>
      </c>
      <c r="AH230" s="68">
        <v>0</v>
      </c>
    </row>
    <row r="231" spans="1:34" ht="15.75" customHeight="1" x14ac:dyDescent="0.2">
      <c r="A231" s="67" t="s">
        <v>68</v>
      </c>
      <c r="B231" s="68" t="s">
        <v>1089</v>
      </c>
      <c r="C231" s="68" t="str">
        <f t="shared" si="0"/>
        <v>Crops</v>
      </c>
      <c r="D231" s="68">
        <v>0</v>
      </c>
      <c r="E231" s="68">
        <v>0</v>
      </c>
      <c r="F231" s="68">
        <v>0</v>
      </c>
      <c r="G231" s="68">
        <v>0</v>
      </c>
      <c r="H231" s="68">
        <v>0</v>
      </c>
      <c r="I231" s="68">
        <v>0</v>
      </c>
      <c r="J231" s="68">
        <v>0</v>
      </c>
      <c r="K231" s="68">
        <v>0</v>
      </c>
      <c r="L231" s="68">
        <v>0</v>
      </c>
      <c r="M231" s="68">
        <v>0</v>
      </c>
      <c r="N231" s="68">
        <v>0</v>
      </c>
      <c r="O231" s="68">
        <v>0</v>
      </c>
      <c r="P231" s="68">
        <v>0</v>
      </c>
      <c r="Q231" s="68">
        <v>0</v>
      </c>
      <c r="R231" s="68">
        <v>0</v>
      </c>
      <c r="S231" s="68">
        <v>0</v>
      </c>
      <c r="T231" s="68">
        <v>0</v>
      </c>
      <c r="U231" s="68">
        <v>0</v>
      </c>
      <c r="V231" s="68">
        <v>0</v>
      </c>
      <c r="W231" s="68">
        <v>0</v>
      </c>
      <c r="X231" s="68">
        <v>0</v>
      </c>
      <c r="Y231" s="68">
        <v>0</v>
      </c>
      <c r="Z231" s="68">
        <v>0</v>
      </c>
      <c r="AA231" s="68">
        <v>0</v>
      </c>
      <c r="AB231" s="68">
        <v>0</v>
      </c>
      <c r="AC231" s="68">
        <v>0</v>
      </c>
      <c r="AD231" s="68">
        <v>0</v>
      </c>
      <c r="AE231" s="68">
        <v>0</v>
      </c>
      <c r="AF231" s="68">
        <v>0</v>
      </c>
      <c r="AG231" s="68">
        <v>0</v>
      </c>
      <c r="AH231" s="68">
        <v>0</v>
      </c>
    </row>
    <row r="232" spans="1:34" ht="15.75" customHeight="1" x14ac:dyDescent="0.2">
      <c r="A232" s="67" t="s">
        <v>68</v>
      </c>
      <c r="B232" s="68" t="s">
        <v>1090</v>
      </c>
      <c r="C232" s="68" t="str">
        <f t="shared" si="0"/>
        <v>Crops</v>
      </c>
      <c r="D232" s="68">
        <v>0</v>
      </c>
      <c r="E232" s="68">
        <v>0</v>
      </c>
      <c r="F232" s="68">
        <v>0</v>
      </c>
      <c r="G232" s="68">
        <v>0</v>
      </c>
      <c r="H232" s="68">
        <v>0</v>
      </c>
      <c r="I232" s="68">
        <v>0</v>
      </c>
      <c r="J232" s="68">
        <v>0</v>
      </c>
      <c r="K232" s="68">
        <v>0</v>
      </c>
      <c r="L232" s="68">
        <v>0</v>
      </c>
      <c r="M232" s="68">
        <v>0</v>
      </c>
      <c r="N232" s="68">
        <v>0</v>
      </c>
      <c r="O232" s="68">
        <v>0</v>
      </c>
      <c r="P232" s="68">
        <v>0</v>
      </c>
      <c r="Q232" s="68">
        <v>0</v>
      </c>
      <c r="R232" s="68">
        <v>0</v>
      </c>
      <c r="S232" s="68">
        <v>0</v>
      </c>
      <c r="T232" s="68">
        <v>0</v>
      </c>
      <c r="U232" s="68">
        <v>0</v>
      </c>
      <c r="V232" s="68">
        <v>0</v>
      </c>
      <c r="W232" s="68">
        <v>0</v>
      </c>
      <c r="X232" s="68">
        <v>0</v>
      </c>
      <c r="Y232" s="68">
        <v>0</v>
      </c>
      <c r="Z232" s="68">
        <v>0</v>
      </c>
      <c r="AA232" s="68">
        <v>0</v>
      </c>
      <c r="AB232" s="68">
        <v>0</v>
      </c>
      <c r="AC232" s="68">
        <v>0</v>
      </c>
      <c r="AD232" s="68">
        <v>0</v>
      </c>
      <c r="AE232" s="68">
        <v>0</v>
      </c>
      <c r="AF232" s="68">
        <v>0</v>
      </c>
      <c r="AG232" s="68">
        <v>0</v>
      </c>
      <c r="AH232" s="68">
        <v>0</v>
      </c>
    </row>
    <row r="233" spans="1:34" ht="15.75" customHeight="1" x14ac:dyDescent="0.2">
      <c r="A233" s="67" t="s">
        <v>68</v>
      </c>
      <c r="B233" s="68" t="s">
        <v>1091</v>
      </c>
      <c r="C233" s="68" t="str">
        <f t="shared" si="0"/>
        <v>Livestock</v>
      </c>
      <c r="D233" s="68">
        <v>7.0000000000000007E-2</v>
      </c>
      <c r="E233" s="68">
        <v>0.08</v>
      </c>
      <c r="F233" s="68">
        <v>0.08</v>
      </c>
      <c r="G233" s="68">
        <v>0.06</v>
      </c>
      <c r="H233" s="68">
        <v>0.08</v>
      </c>
      <c r="I233" s="68">
        <v>0.08</v>
      </c>
      <c r="J233" s="68">
        <v>0.08</v>
      </c>
      <c r="K233" s="68">
        <v>7.0000000000000007E-2</v>
      </c>
      <c r="L233" s="68">
        <v>0.06</v>
      </c>
      <c r="M233" s="68">
        <v>0.06</v>
      </c>
      <c r="N233" s="68">
        <v>0.06</v>
      </c>
      <c r="O233" s="68">
        <v>0.05</v>
      </c>
      <c r="P233" s="68">
        <v>0.06</v>
      </c>
      <c r="Q233" s="68">
        <v>0.06</v>
      </c>
      <c r="R233" s="68">
        <v>0.05</v>
      </c>
      <c r="S233" s="68">
        <v>0.05</v>
      </c>
      <c r="T233" s="68">
        <v>0.05</v>
      </c>
      <c r="U233" s="68">
        <v>0.05</v>
      </c>
      <c r="V233" s="68">
        <v>0.04</v>
      </c>
      <c r="W233" s="68">
        <v>0.05</v>
      </c>
      <c r="X233" s="68">
        <v>0.04</v>
      </c>
      <c r="Y233" s="68">
        <v>0.04</v>
      </c>
      <c r="Z233" s="68">
        <v>0.04</v>
      </c>
      <c r="AA233" s="68">
        <v>0.04</v>
      </c>
      <c r="AB233" s="68">
        <v>0.04</v>
      </c>
      <c r="AC233" s="68">
        <v>0.04</v>
      </c>
      <c r="AD233" s="68">
        <v>0.04</v>
      </c>
      <c r="AE233" s="68">
        <v>0.05</v>
      </c>
      <c r="AF233" s="68">
        <v>0</v>
      </c>
      <c r="AG233" s="68">
        <v>0</v>
      </c>
      <c r="AH233" s="68">
        <v>0</v>
      </c>
    </row>
    <row r="234" spans="1:34" ht="15.75" customHeight="1" x14ac:dyDescent="0.2">
      <c r="A234" s="67" t="s">
        <v>68</v>
      </c>
      <c r="B234" s="68" t="s">
        <v>1092</v>
      </c>
      <c r="C234" s="68" t="str">
        <f t="shared" si="0"/>
        <v>Crops</v>
      </c>
      <c r="D234" s="68">
        <v>3.99</v>
      </c>
      <c r="E234" s="68">
        <v>4.25</v>
      </c>
      <c r="F234" s="68">
        <v>4.55</v>
      </c>
      <c r="G234" s="68">
        <v>4.66</v>
      </c>
      <c r="H234" s="68">
        <v>4.7300000000000004</v>
      </c>
      <c r="I234" s="68">
        <v>5.1100000000000003</v>
      </c>
      <c r="J234" s="68">
        <v>5.25</v>
      </c>
      <c r="K234" s="68">
        <v>5.25</v>
      </c>
      <c r="L234" s="68">
        <v>5.12</v>
      </c>
      <c r="M234" s="68">
        <v>5.07</v>
      </c>
      <c r="N234" s="68">
        <v>4.9400000000000004</v>
      </c>
      <c r="O234" s="68">
        <v>4.76</v>
      </c>
      <c r="P234" s="68">
        <v>4.63</v>
      </c>
      <c r="Q234" s="68">
        <v>4.62</v>
      </c>
      <c r="R234" s="68">
        <v>4.5999999999999996</v>
      </c>
      <c r="S234" s="68">
        <v>4.62</v>
      </c>
      <c r="T234" s="68">
        <v>4.96</v>
      </c>
      <c r="U234" s="68">
        <v>4.4000000000000004</v>
      </c>
      <c r="V234" s="68">
        <v>4.45</v>
      </c>
      <c r="W234" s="68">
        <v>4.49</v>
      </c>
      <c r="X234" s="68">
        <v>4.7699999999999996</v>
      </c>
      <c r="Y234" s="68">
        <v>4.93</v>
      </c>
      <c r="Z234" s="68">
        <v>4.68</v>
      </c>
      <c r="AA234" s="68">
        <v>5.01</v>
      </c>
      <c r="AB234" s="68">
        <v>5.12</v>
      </c>
      <c r="AC234" s="68">
        <v>5.0599999999999996</v>
      </c>
      <c r="AD234" s="68">
        <v>5.36</v>
      </c>
      <c r="AE234" s="68">
        <v>4.63</v>
      </c>
      <c r="AF234" s="68">
        <v>0</v>
      </c>
      <c r="AG234" s="68">
        <v>0</v>
      </c>
      <c r="AH234" s="68">
        <v>0</v>
      </c>
    </row>
    <row r="235" spans="1:34" ht="15.75" customHeight="1" x14ac:dyDescent="0.2">
      <c r="A235" s="67" t="s">
        <v>68</v>
      </c>
      <c r="B235" s="68" t="s">
        <v>1093</v>
      </c>
      <c r="C235" s="68" t="str">
        <f t="shared" si="0"/>
        <v>Crops</v>
      </c>
      <c r="D235" s="68">
        <v>0</v>
      </c>
      <c r="E235" s="68">
        <v>0</v>
      </c>
      <c r="F235" s="68">
        <v>0</v>
      </c>
      <c r="G235" s="68">
        <v>0</v>
      </c>
      <c r="H235" s="68">
        <v>0</v>
      </c>
      <c r="I235" s="68">
        <v>0</v>
      </c>
      <c r="J235" s="68">
        <v>0</v>
      </c>
      <c r="K235" s="68">
        <v>0</v>
      </c>
      <c r="L235" s="68">
        <v>0</v>
      </c>
      <c r="M235" s="68">
        <v>0</v>
      </c>
      <c r="N235" s="68">
        <v>0</v>
      </c>
      <c r="O235" s="68">
        <v>0</v>
      </c>
      <c r="P235" s="68">
        <v>0</v>
      </c>
      <c r="Q235" s="68">
        <v>0</v>
      </c>
      <c r="R235" s="68">
        <v>0</v>
      </c>
      <c r="S235" s="68">
        <v>0</v>
      </c>
      <c r="T235" s="68">
        <v>0</v>
      </c>
      <c r="U235" s="68">
        <v>0</v>
      </c>
      <c r="V235" s="68">
        <v>0</v>
      </c>
      <c r="W235" s="68">
        <v>0</v>
      </c>
      <c r="X235" s="68">
        <v>0</v>
      </c>
      <c r="Y235" s="68">
        <v>0</v>
      </c>
      <c r="Z235" s="68">
        <v>0</v>
      </c>
      <c r="AA235" s="68">
        <v>0</v>
      </c>
      <c r="AB235" s="68">
        <v>0</v>
      </c>
      <c r="AC235" s="68">
        <v>0</v>
      </c>
      <c r="AD235" s="68">
        <v>0</v>
      </c>
      <c r="AE235" s="68">
        <v>0</v>
      </c>
      <c r="AF235" s="68">
        <v>0</v>
      </c>
      <c r="AG235" s="68">
        <v>0</v>
      </c>
      <c r="AH235" s="68">
        <v>0</v>
      </c>
    </row>
    <row r="236" spans="1:34" ht="15.75" customHeight="1" x14ac:dyDescent="0.2">
      <c r="A236" s="67" t="s">
        <v>71</v>
      </c>
      <c r="B236" s="68" t="s">
        <v>1082</v>
      </c>
      <c r="C236" s="68" t="str">
        <f t="shared" si="0"/>
        <v>Crops</v>
      </c>
      <c r="D236" s="68">
        <v>0.08</v>
      </c>
      <c r="E236" s="68">
        <v>7.0000000000000007E-2</v>
      </c>
      <c r="F236" s="68">
        <v>7.0000000000000007E-2</v>
      </c>
      <c r="G236" s="68">
        <v>0.06</v>
      </c>
      <c r="H236" s="68">
        <v>7.0000000000000007E-2</v>
      </c>
      <c r="I236" s="68">
        <v>0.09</v>
      </c>
      <c r="J236" s="68">
        <v>0.1</v>
      </c>
      <c r="K236" s="68">
        <v>0.12</v>
      </c>
      <c r="L236" s="68">
        <v>0.22</v>
      </c>
      <c r="M236" s="68">
        <v>0.14000000000000001</v>
      </c>
      <c r="N236" s="68">
        <v>0.11</v>
      </c>
      <c r="O236" s="68">
        <v>0.23</v>
      </c>
      <c r="P236" s="68">
        <v>0.12</v>
      </c>
      <c r="Q236" s="68">
        <v>0.25</v>
      </c>
      <c r="R236" s="68">
        <v>0.13</v>
      </c>
      <c r="S236" s="68">
        <v>0.03</v>
      </c>
      <c r="T236" s="68">
        <v>0.12</v>
      </c>
      <c r="U236" s="68">
        <v>0.1</v>
      </c>
      <c r="V236" s="68">
        <v>0</v>
      </c>
      <c r="W236" s="68">
        <v>0.28000000000000003</v>
      </c>
      <c r="X236" s="68">
        <v>0.1</v>
      </c>
      <c r="Y236" s="68">
        <v>0.1</v>
      </c>
      <c r="Z236" s="68">
        <v>0</v>
      </c>
      <c r="AA236" s="68">
        <v>0</v>
      </c>
      <c r="AB236" s="68">
        <v>0.08</v>
      </c>
      <c r="AC236" s="68">
        <v>0.04</v>
      </c>
      <c r="AD236" s="68">
        <v>0.26</v>
      </c>
      <c r="AE236" s="68">
        <v>0.26</v>
      </c>
      <c r="AF236" s="68">
        <v>0</v>
      </c>
      <c r="AG236" s="68">
        <v>0</v>
      </c>
      <c r="AH236" s="68">
        <v>0</v>
      </c>
    </row>
    <row r="237" spans="1:34" ht="15.75" customHeight="1" x14ac:dyDescent="0.2">
      <c r="A237" s="67" t="s">
        <v>71</v>
      </c>
      <c r="B237" s="68" t="s">
        <v>1084</v>
      </c>
      <c r="C237" s="68" t="str">
        <f t="shared" si="0"/>
        <v>Crops</v>
      </c>
      <c r="D237" s="68">
        <v>0.04</v>
      </c>
      <c r="E237" s="68">
        <v>0.04</v>
      </c>
      <c r="F237" s="68">
        <v>0.04</v>
      </c>
      <c r="G237" s="68">
        <v>0.05</v>
      </c>
      <c r="H237" s="68">
        <v>0.05</v>
      </c>
      <c r="I237" s="68">
        <v>0.05</v>
      </c>
      <c r="J237" s="68">
        <v>0.05</v>
      </c>
      <c r="K237" s="68">
        <v>0.06</v>
      </c>
      <c r="L237" s="68">
        <v>0.06</v>
      </c>
      <c r="M237" s="68">
        <v>7.0000000000000007E-2</v>
      </c>
      <c r="N237" s="68">
        <v>7.0000000000000007E-2</v>
      </c>
      <c r="O237" s="68">
        <v>0.09</v>
      </c>
      <c r="P237" s="68">
        <v>0.09</v>
      </c>
      <c r="Q237" s="68">
        <v>0.09</v>
      </c>
      <c r="R237" s="68">
        <v>0.09</v>
      </c>
      <c r="S237" s="68">
        <v>0.09</v>
      </c>
      <c r="T237" s="68">
        <v>0.09</v>
      </c>
      <c r="U237" s="68">
        <v>0.1</v>
      </c>
      <c r="V237" s="68">
        <v>0.12</v>
      </c>
      <c r="W237" s="68">
        <v>0.11</v>
      </c>
      <c r="X237" s="68">
        <v>0.1</v>
      </c>
      <c r="Y237" s="68">
        <v>0.12</v>
      </c>
      <c r="Z237" s="68">
        <v>0.12</v>
      </c>
      <c r="AA237" s="68">
        <v>0.13</v>
      </c>
      <c r="AB237" s="68">
        <v>0.13</v>
      </c>
      <c r="AC237" s="68">
        <v>0.13</v>
      </c>
      <c r="AD237" s="68">
        <v>0.13</v>
      </c>
      <c r="AE237" s="68">
        <v>0.13</v>
      </c>
      <c r="AF237" s="68">
        <v>0</v>
      </c>
      <c r="AG237" s="68">
        <v>0</v>
      </c>
      <c r="AH237" s="68">
        <v>0</v>
      </c>
    </row>
    <row r="238" spans="1:34" ht="15.75" customHeight="1" x14ac:dyDescent="0.2">
      <c r="A238" s="67" t="s">
        <v>71</v>
      </c>
      <c r="B238" s="68" t="s">
        <v>1086</v>
      </c>
      <c r="C238" s="68" t="str">
        <f t="shared" si="0"/>
        <v>Livestock</v>
      </c>
      <c r="D238" s="68">
        <v>9.91</v>
      </c>
      <c r="E238" s="68">
        <v>10.43</v>
      </c>
      <c r="F238" s="68">
        <v>10.32</v>
      </c>
      <c r="G238" s="68">
        <v>10.55</v>
      </c>
      <c r="H238" s="68">
        <v>11.14</v>
      </c>
      <c r="I238" s="68">
        <v>11.15</v>
      </c>
      <c r="J238" s="68">
        <v>11.76</v>
      </c>
      <c r="K238" s="68">
        <v>12.22</v>
      </c>
      <c r="L238" s="68">
        <v>12.49</v>
      </c>
      <c r="M238" s="68">
        <v>12.71</v>
      </c>
      <c r="N238" s="68">
        <v>13.04</v>
      </c>
      <c r="O238" s="68">
        <v>12.94</v>
      </c>
      <c r="P238" s="68">
        <v>12.58</v>
      </c>
      <c r="Q238" s="68">
        <v>12.5</v>
      </c>
      <c r="R238" s="68">
        <v>12.46</v>
      </c>
      <c r="S238" s="68">
        <v>12.74</v>
      </c>
      <c r="T238" s="68">
        <v>13.24</v>
      </c>
      <c r="U238" s="68">
        <v>13.82</v>
      </c>
      <c r="V238" s="68">
        <v>13.45</v>
      </c>
      <c r="W238" s="68">
        <v>13.22</v>
      </c>
      <c r="X238" s="68">
        <v>13.05</v>
      </c>
      <c r="Y238" s="68">
        <v>13.06</v>
      </c>
      <c r="Z238" s="68">
        <v>13.37</v>
      </c>
      <c r="AA238" s="68">
        <v>13.19</v>
      </c>
      <c r="AB238" s="68">
        <v>12.98</v>
      </c>
      <c r="AC238" s="68">
        <v>13.13</v>
      </c>
      <c r="AD238" s="68">
        <v>13.4</v>
      </c>
      <c r="AE238" s="68">
        <v>13.51</v>
      </c>
      <c r="AF238" s="68">
        <v>0</v>
      </c>
      <c r="AG238" s="68">
        <v>0</v>
      </c>
      <c r="AH238" s="68">
        <v>0</v>
      </c>
    </row>
    <row r="239" spans="1:34" ht="15.75" customHeight="1" x14ac:dyDescent="0.2">
      <c r="A239" s="67" t="s">
        <v>71</v>
      </c>
      <c r="B239" s="68" t="s">
        <v>1087</v>
      </c>
      <c r="C239" s="68" t="str">
        <f t="shared" si="0"/>
        <v>Livestock</v>
      </c>
      <c r="D239" s="68">
        <v>1.43</v>
      </c>
      <c r="E239" s="68">
        <v>1.51</v>
      </c>
      <c r="F239" s="68">
        <v>1.37</v>
      </c>
      <c r="G239" s="68">
        <v>1.37</v>
      </c>
      <c r="H239" s="68">
        <v>1.45</v>
      </c>
      <c r="I239" s="68">
        <v>1.41</v>
      </c>
      <c r="J239" s="68">
        <v>1.25</v>
      </c>
      <c r="K239" s="68">
        <v>1.27</v>
      </c>
      <c r="L239" s="68">
        <v>1.33</v>
      </c>
      <c r="M239" s="68">
        <v>1.25</v>
      </c>
      <c r="N239" s="68">
        <v>1.31</v>
      </c>
      <c r="O239" s="68">
        <v>1.29</v>
      </c>
      <c r="P239" s="68">
        <v>1.32</v>
      </c>
      <c r="Q239" s="68">
        <v>1.31</v>
      </c>
      <c r="R239" s="68">
        <v>1.24</v>
      </c>
      <c r="S239" s="68">
        <v>1.32</v>
      </c>
      <c r="T239" s="68">
        <v>1.39</v>
      </c>
      <c r="U239" s="68">
        <v>1.51</v>
      </c>
      <c r="V239" s="68">
        <v>1.46</v>
      </c>
      <c r="W239" s="68">
        <v>1.4</v>
      </c>
      <c r="X239" s="68">
        <v>1.49</v>
      </c>
      <c r="Y239" s="68">
        <v>1.5</v>
      </c>
      <c r="Z239" s="68">
        <v>1.6</v>
      </c>
      <c r="AA239" s="68">
        <v>1.49</v>
      </c>
      <c r="AB239" s="68">
        <v>1.45</v>
      </c>
      <c r="AC239" s="68">
        <v>1.57</v>
      </c>
      <c r="AD239" s="68">
        <v>1.7</v>
      </c>
      <c r="AE239" s="68">
        <v>1.67</v>
      </c>
      <c r="AF239" s="68">
        <v>0</v>
      </c>
      <c r="AG239" s="68">
        <v>0</v>
      </c>
      <c r="AH239" s="68">
        <v>0</v>
      </c>
    </row>
    <row r="240" spans="1:34" ht="15.75" customHeight="1" x14ac:dyDescent="0.2">
      <c r="A240" s="67" t="s">
        <v>71</v>
      </c>
      <c r="B240" s="68" t="s">
        <v>1089</v>
      </c>
      <c r="C240" s="68" t="str">
        <f t="shared" si="0"/>
        <v>Crops</v>
      </c>
      <c r="D240" s="68">
        <v>0</v>
      </c>
      <c r="E240" s="68">
        <v>0</v>
      </c>
      <c r="F240" s="68">
        <v>0</v>
      </c>
      <c r="G240" s="68">
        <v>0</v>
      </c>
      <c r="H240" s="68">
        <v>0</v>
      </c>
      <c r="I240" s="68">
        <v>0</v>
      </c>
      <c r="J240" s="68">
        <v>0</v>
      </c>
      <c r="K240" s="68">
        <v>0</v>
      </c>
      <c r="L240" s="68">
        <v>0</v>
      </c>
      <c r="M240" s="68">
        <v>0</v>
      </c>
      <c r="N240" s="68">
        <v>0</v>
      </c>
      <c r="O240" s="68">
        <v>0</v>
      </c>
      <c r="P240" s="68">
        <v>0</v>
      </c>
      <c r="Q240" s="68">
        <v>0</v>
      </c>
      <c r="R240" s="68">
        <v>0</v>
      </c>
      <c r="S240" s="68">
        <v>0</v>
      </c>
      <c r="T240" s="68">
        <v>0</v>
      </c>
      <c r="U240" s="68">
        <v>0</v>
      </c>
      <c r="V240" s="68">
        <v>0</v>
      </c>
      <c r="W240" s="68">
        <v>0</v>
      </c>
      <c r="X240" s="68">
        <v>0</v>
      </c>
      <c r="Y240" s="68">
        <v>0</v>
      </c>
      <c r="Z240" s="68">
        <v>0</v>
      </c>
      <c r="AA240" s="68">
        <v>0</v>
      </c>
      <c r="AB240" s="68">
        <v>0</v>
      </c>
      <c r="AC240" s="68">
        <v>0</v>
      </c>
      <c r="AD240" s="68">
        <v>0</v>
      </c>
      <c r="AE240" s="68">
        <v>0</v>
      </c>
      <c r="AF240" s="68">
        <v>0</v>
      </c>
      <c r="AG240" s="68">
        <v>0</v>
      </c>
      <c r="AH240" s="68">
        <v>0</v>
      </c>
    </row>
    <row r="241" spans="1:34" ht="15.75" customHeight="1" x14ac:dyDescent="0.2">
      <c r="A241" s="67" t="s">
        <v>71</v>
      </c>
      <c r="B241" s="68" t="s">
        <v>1090</v>
      </c>
      <c r="C241" s="68" t="str">
        <f t="shared" si="0"/>
        <v>Crops</v>
      </c>
      <c r="D241" s="68">
        <v>0</v>
      </c>
      <c r="E241" s="68">
        <v>0</v>
      </c>
      <c r="F241" s="68">
        <v>0</v>
      </c>
      <c r="G241" s="68">
        <v>0</v>
      </c>
      <c r="H241" s="68">
        <v>0</v>
      </c>
      <c r="I241" s="68">
        <v>0</v>
      </c>
      <c r="J241" s="68">
        <v>0</v>
      </c>
      <c r="K241" s="68">
        <v>0</v>
      </c>
      <c r="L241" s="68">
        <v>0</v>
      </c>
      <c r="M241" s="68">
        <v>0</v>
      </c>
      <c r="N241" s="68">
        <v>0</v>
      </c>
      <c r="O241" s="68">
        <v>0</v>
      </c>
      <c r="P241" s="68">
        <v>0</v>
      </c>
      <c r="Q241" s="68">
        <v>0</v>
      </c>
      <c r="R241" s="68">
        <v>0</v>
      </c>
      <c r="S241" s="68">
        <v>0</v>
      </c>
      <c r="T241" s="68">
        <v>0.01</v>
      </c>
      <c r="U241" s="68">
        <v>0.01</v>
      </c>
      <c r="V241" s="68">
        <v>0.01</v>
      </c>
      <c r="W241" s="68">
        <v>0.01</v>
      </c>
      <c r="X241" s="68">
        <v>0.01</v>
      </c>
      <c r="Y241" s="68">
        <v>0.01</v>
      </c>
      <c r="Z241" s="68">
        <v>0</v>
      </c>
      <c r="AA241" s="68">
        <v>0.01</v>
      </c>
      <c r="AB241" s="68">
        <v>0.01</v>
      </c>
      <c r="AC241" s="68">
        <v>0.01</v>
      </c>
      <c r="AD241" s="68">
        <v>0.01</v>
      </c>
      <c r="AE241" s="68">
        <v>0.01</v>
      </c>
      <c r="AF241" s="68">
        <v>0</v>
      </c>
      <c r="AG241" s="68">
        <v>0</v>
      </c>
      <c r="AH241" s="68">
        <v>0</v>
      </c>
    </row>
    <row r="242" spans="1:34" ht="15.75" customHeight="1" x14ac:dyDescent="0.2">
      <c r="A242" s="67" t="s">
        <v>71</v>
      </c>
      <c r="B242" s="68" t="s">
        <v>1091</v>
      </c>
      <c r="C242" s="68" t="str">
        <f t="shared" si="0"/>
        <v>Livestock</v>
      </c>
      <c r="D242" s="68">
        <v>1.08</v>
      </c>
      <c r="E242" s="68">
        <v>1.1000000000000001</v>
      </c>
      <c r="F242" s="68">
        <v>1.04</v>
      </c>
      <c r="G242" s="68">
        <v>0.99</v>
      </c>
      <c r="H242" s="68">
        <v>1.05</v>
      </c>
      <c r="I242" s="68">
        <v>1.05</v>
      </c>
      <c r="J242" s="68">
        <v>1.03</v>
      </c>
      <c r="K242" s="68">
        <v>1.0900000000000001</v>
      </c>
      <c r="L242" s="68">
        <v>1.1000000000000001</v>
      </c>
      <c r="M242" s="68">
        <v>1.21</v>
      </c>
      <c r="N242" s="68">
        <v>1.28</v>
      </c>
      <c r="O242" s="68">
        <v>1.26</v>
      </c>
      <c r="P242" s="68">
        <v>1.24</v>
      </c>
      <c r="Q242" s="68">
        <v>1.26</v>
      </c>
      <c r="R242" s="68">
        <v>1.2</v>
      </c>
      <c r="S242" s="68">
        <v>1.23</v>
      </c>
      <c r="T242" s="68">
        <v>1.33</v>
      </c>
      <c r="U242" s="68">
        <v>1.34</v>
      </c>
      <c r="V242" s="68">
        <v>1.33</v>
      </c>
      <c r="W242" s="68">
        <v>1.32</v>
      </c>
      <c r="X242" s="68">
        <v>1.3</v>
      </c>
      <c r="Y242" s="68">
        <v>1.28</v>
      </c>
      <c r="Z242" s="68">
        <v>1.29</v>
      </c>
      <c r="AA242" s="68">
        <v>1.31</v>
      </c>
      <c r="AB242" s="68">
        <v>1.32</v>
      </c>
      <c r="AC242" s="68">
        <v>1.34</v>
      </c>
      <c r="AD242" s="68">
        <v>1.36</v>
      </c>
      <c r="AE242" s="68">
        <v>1.34</v>
      </c>
      <c r="AF242" s="68">
        <v>0</v>
      </c>
      <c r="AG242" s="68">
        <v>0</v>
      </c>
      <c r="AH242" s="68">
        <v>0</v>
      </c>
    </row>
    <row r="243" spans="1:34" ht="15.75" customHeight="1" x14ac:dyDescent="0.2">
      <c r="A243" s="67" t="s">
        <v>71</v>
      </c>
      <c r="B243" s="68" t="s">
        <v>1092</v>
      </c>
      <c r="C243" s="68" t="str">
        <f t="shared" si="0"/>
        <v>Crops</v>
      </c>
      <c r="D243" s="68">
        <v>12.98</v>
      </c>
      <c r="E243" s="68">
        <v>13.38</v>
      </c>
      <c r="F243" s="68">
        <v>13.77</v>
      </c>
      <c r="G243" s="68">
        <v>13.59</v>
      </c>
      <c r="H243" s="68">
        <v>15.23</v>
      </c>
      <c r="I243" s="68">
        <v>14.11</v>
      </c>
      <c r="J243" s="68">
        <v>15.76</v>
      </c>
      <c r="K243" s="68">
        <v>15.96</v>
      </c>
      <c r="L243" s="68">
        <v>16.670000000000002</v>
      </c>
      <c r="M243" s="68">
        <v>16.8</v>
      </c>
      <c r="N243" s="68">
        <v>16.079999999999998</v>
      </c>
      <c r="O243" s="68">
        <v>16.77</v>
      </c>
      <c r="P243" s="68">
        <v>15.99</v>
      </c>
      <c r="Q243" s="68">
        <v>16.13</v>
      </c>
      <c r="R243" s="68">
        <v>16.73</v>
      </c>
      <c r="S243" s="68">
        <v>17.079999999999998</v>
      </c>
      <c r="T243" s="68">
        <v>15.62</v>
      </c>
      <c r="U243" s="68">
        <v>15.33</v>
      </c>
      <c r="V243" s="68">
        <v>15.79</v>
      </c>
      <c r="W243" s="68">
        <v>16.38</v>
      </c>
      <c r="X243" s="68">
        <v>16.36</v>
      </c>
      <c r="Y243" s="68">
        <v>16.600000000000001</v>
      </c>
      <c r="Z243" s="68">
        <v>16.14</v>
      </c>
      <c r="AA243" s="68">
        <v>16.52</v>
      </c>
      <c r="AB243" s="68">
        <v>16.920000000000002</v>
      </c>
      <c r="AC243" s="68">
        <v>17.309999999999999</v>
      </c>
      <c r="AD243" s="68">
        <v>17.600000000000001</v>
      </c>
      <c r="AE243" s="68">
        <v>16.22</v>
      </c>
      <c r="AF243" s="68">
        <v>0</v>
      </c>
      <c r="AG243" s="68">
        <v>0</v>
      </c>
      <c r="AH243" s="68">
        <v>0</v>
      </c>
    </row>
    <row r="244" spans="1:34" ht="15.75" customHeight="1" x14ac:dyDescent="0.2">
      <c r="A244" s="67" t="s">
        <v>71</v>
      </c>
      <c r="B244" s="68" t="s">
        <v>1093</v>
      </c>
      <c r="C244" s="68" t="str">
        <f t="shared" si="0"/>
        <v>Crops</v>
      </c>
      <c r="D244" s="68">
        <v>0</v>
      </c>
      <c r="E244" s="68">
        <v>0</v>
      </c>
      <c r="F244" s="68">
        <v>0</v>
      </c>
      <c r="G244" s="68">
        <v>0</v>
      </c>
      <c r="H244" s="68">
        <v>0</v>
      </c>
      <c r="I244" s="68">
        <v>0</v>
      </c>
      <c r="J244" s="68">
        <v>0</v>
      </c>
      <c r="K244" s="68">
        <v>0</v>
      </c>
      <c r="L244" s="68">
        <v>0</v>
      </c>
      <c r="M244" s="68">
        <v>0</v>
      </c>
      <c r="N244" s="68">
        <v>0</v>
      </c>
      <c r="O244" s="68">
        <v>0</v>
      </c>
      <c r="P244" s="68">
        <v>0</v>
      </c>
      <c r="Q244" s="68">
        <v>0</v>
      </c>
      <c r="R244" s="68">
        <v>0</v>
      </c>
      <c r="S244" s="68">
        <v>0</v>
      </c>
      <c r="T244" s="68">
        <v>0</v>
      </c>
      <c r="U244" s="68">
        <v>0</v>
      </c>
      <c r="V244" s="68">
        <v>0</v>
      </c>
      <c r="W244" s="68">
        <v>0</v>
      </c>
      <c r="X244" s="68">
        <v>0</v>
      </c>
      <c r="Y244" s="68">
        <v>0</v>
      </c>
      <c r="Z244" s="68">
        <v>0</v>
      </c>
      <c r="AA244" s="68">
        <v>0</v>
      </c>
      <c r="AB244" s="68">
        <v>0</v>
      </c>
      <c r="AC244" s="68">
        <v>0</v>
      </c>
      <c r="AD244" s="68">
        <v>0</v>
      </c>
      <c r="AE244" s="68">
        <v>0</v>
      </c>
      <c r="AF244" s="68">
        <v>0</v>
      </c>
      <c r="AG244" s="68">
        <v>0</v>
      </c>
      <c r="AH244" s="68">
        <v>0</v>
      </c>
    </row>
    <row r="245" spans="1:34" ht="15.75" customHeight="1" x14ac:dyDescent="0.2">
      <c r="A245" s="67" t="s">
        <v>73</v>
      </c>
      <c r="B245" s="68" t="s">
        <v>1082</v>
      </c>
      <c r="C245" s="68" t="str">
        <f t="shared" si="0"/>
        <v>Crops</v>
      </c>
      <c r="D245" s="68">
        <v>0</v>
      </c>
      <c r="E245" s="68">
        <v>0</v>
      </c>
      <c r="F245" s="68">
        <v>0</v>
      </c>
      <c r="G245" s="68">
        <v>0</v>
      </c>
      <c r="H245" s="68">
        <v>0.02</v>
      </c>
      <c r="I245" s="68">
        <v>0</v>
      </c>
      <c r="J245" s="68">
        <v>0</v>
      </c>
      <c r="K245" s="68">
        <v>0</v>
      </c>
      <c r="L245" s="68">
        <v>0.02</v>
      </c>
      <c r="M245" s="68">
        <v>0</v>
      </c>
      <c r="N245" s="68">
        <v>0</v>
      </c>
      <c r="O245" s="68">
        <v>0</v>
      </c>
      <c r="P245" s="68">
        <v>0.06</v>
      </c>
      <c r="Q245" s="68">
        <v>0.01</v>
      </c>
      <c r="R245" s="68">
        <v>0.01</v>
      </c>
      <c r="S245" s="68">
        <v>0.03</v>
      </c>
      <c r="T245" s="68">
        <v>0.12</v>
      </c>
      <c r="U245" s="68">
        <v>0.1</v>
      </c>
      <c r="V245" s="68">
        <v>0</v>
      </c>
      <c r="W245" s="68">
        <v>0</v>
      </c>
      <c r="X245" s="68">
        <v>0</v>
      </c>
      <c r="Y245" s="68">
        <v>0</v>
      </c>
      <c r="Z245" s="68">
        <v>0</v>
      </c>
      <c r="AA245" s="68">
        <v>0</v>
      </c>
      <c r="AB245" s="68">
        <v>0.02</v>
      </c>
      <c r="AC245" s="68">
        <v>0.04</v>
      </c>
      <c r="AD245" s="68">
        <v>0.04</v>
      </c>
      <c r="AE245" s="68">
        <v>0.04</v>
      </c>
      <c r="AF245" s="68">
        <v>0</v>
      </c>
      <c r="AG245" s="68">
        <v>0</v>
      </c>
      <c r="AH245" s="68">
        <v>0</v>
      </c>
    </row>
    <row r="246" spans="1:34" ht="15.75" customHeight="1" x14ac:dyDescent="0.2">
      <c r="A246" s="67" t="s">
        <v>73</v>
      </c>
      <c r="B246" s="68" t="s">
        <v>1084</v>
      </c>
      <c r="C246" s="68" t="str">
        <f t="shared" si="0"/>
        <v>Crops</v>
      </c>
      <c r="D246" s="68">
        <v>0</v>
      </c>
      <c r="E246" s="68">
        <v>0</v>
      </c>
      <c r="F246" s="68">
        <v>0</v>
      </c>
      <c r="G246" s="68">
        <v>0</v>
      </c>
      <c r="H246" s="68">
        <v>0</v>
      </c>
      <c r="I246" s="68">
        <v>0</v>
      </c>
      <c r="J246" s="68">
        <v>0</v>
      </c>
      <c r="K246" s="68">
        <v>0</v>
      </c>
      <c r="L246" s="68">
        <v>0</v>
      </c>
      <c r="M246" s="68">
        <v>0</v>
      </c>
      <c r="N246" s="68">
        <v>0</v>
      </c>
      <c r="O246" s="68">
        <v>0</v>
      </c>
      <c r="P246" s="68">
        <v>0</v>
      </c>
      <c r="Q246" s="68">
        <v>0</v>
      </c>
      <c r="R246" s="68">
        <v>0</v>
      </c>
      <c r="S246" s="68">
        <v>0</v>
      </c>
      <c r="T246" s="68">
        <v>0</v>
      </c>
      <c r="U246" s="68">
        <v>0</v>
      </c>
      <c r="V246" s="68">
        <v>0</v>
      </c>
      <c r="W246" s="68">
        <v>0</v>
      </c>
      <c r="X246" s="68">
        <v>0</v>
      </c>
      <c r="Y246" s="68">
        <v>0</v>
      </c>
      <c r="Z246" s="68">
        <v>0</v>
      </c>
      <c r="AA246" s="68">
        <v>0</v>
      </c>
      <c r="AB246" s="68">
        <v>0</v>
      </c>
      <c r="AC246" s="68">
        <v>0</v>
      </c>
      <c r="AD246" s="68">
        <v>0</v>
      </c>
      <c r="AE246" s="68">
        <v>0</v>
      </c>
      <c r="AF246" s="68">
        <v>0</v>
      </c>
      <c r="AG246" s="68">
        <v>0</v>
      </c>
      <c r="AH246" s="68">
        <v>0</v>
      </c>
    </row>
    <row r="247" spans="1:34" ht="15.75" customHeight="1" x14ac:dyDescent="0.2">
      <c r="A247" s="67" t="s">
        <v>73</v>
      </c>
      <c r="B247" s="68" t="s">
        <v>1086</v>
      </c>
      <c r="C247" s="68" t="str">
        <f t="shared" si="0"/>
        <v>Livestock</v>
      </c>
      <c r="D247" s="68">
        <v>0.92</v>
      </c>
      <c r="E247" s="68">
        <v>0.95</v>
      </c>
      <c r="F247" s="68">
        <v>0.99</v>
      </c>
      <c r="G247" s="68">
        <v>0.96</v>
      </c>
      <c r="H247" s="68">
        <v>0.95</v>
      </c>
      <c r="I247" s="68">
        <v>0.97</v>
      </c>
      <c r="J247" s="68">
        <v>0.95</v>
      </c>
      <c r="K247" s="68">
        <v>1</v>
      </c>
      <c r="L247" s="68">
        <v>0.98</v>
      </c>
      <c r="M247" s="68">
        <v>0.96</v>
      </c>
      <c r="N247" s="68">
        <v>1</v>
      </c>
      <c r="O247" s="68">
        <v>1.02</v>
      </c>
      <c r="P247" s="68">
        <v>0.98</v>
      </c>
      <c r="Q247" s="68">
        <v>1</v>
      </c>
      <c r="R247" s="68">
        <v>0.99</v>
      </c>
      <c r="S247" s="68">
        <v>0.98</v>
      </c>
      <c r="T247" s="68">
        <v>0.98</v>
      </c>
      <c r="U247" s="68">
        <v>0.96</v>
      </c>
      <c r="V247" s="68">
        <v>0.94</v>
      </c>
      <c r="W247" s="68">
        <v>0.94</v>
      </c>
      <c r="X247" s="68">
        <v>0.95</v>
      </c>
      <c r="Y247" s="68">
        <v>0.96</v>
      </c>
      <c r="Z247" s="68">
        <v>0.98</v>
      </c>
      <c r="AA247" s="68">
        <v>0.94</v>
      </c>
      <c r="AB247" s="68">
        <v>0.93</v>
      </c>
      <c r="AC247" s="68">
        <v>0.89</v>
      </c>
      <c r="AD247" s="68">
        <v>0.9</v>
      </c>
      <c r="AE247" s="68">
        <v>0.93</v>
      </c>
      <c r="AF247" s="68">
        <v>0</v>
      </c>
      <c r="AG247" s="68">
        <v>0</v>
      </c>
      <c r="AH247" s="68">
        <v>0</v>
      </c>
    </row>
    <row r="248" spans="1:34" ht="15.75" customHeight="1" x14ac:dyDescent="0.2">
      <c r="A248" s="67" t="s">
        <v>73</v>
      </c>
      <c r="B248" s="68" t="s">
        <v>1087</v>
      </c>
      <c r="C248" s="68" t="str">
        <f t="shared" si="0"/>
        <v>Livestock</v>
      </c>
      <c r="D248" s="68">
        <v>0.11</v>
      </c>
      <c r="E248" s="68">
        <v>0.11</v>
      </c>
      <c r="F248" s="68">
        <v>0.12</v>
      </c>
      <c r="G248" s="68">
        <v>0.11</v>
      </c>
      <c r="H248" s="68">
        <v>0.12</v>
      </c>
      <c r="I248" s="68">
        <v>0.13</v>
      </c>
      <c r="J248" s="68">
        <v>0.13</v>
      </c>
      <c r="K248" s="68">
        <v>0.14000000000000001</v>
      </c>
      <c r="L248" s="68">
        <v>0.15</v>
      </c>
      <c r="M248" s="68">
        <v>0.14000000000000001</v>
      </c>
      <c r="N248" s="68">
        <v>0.15</v>
      </c>
      <c r="O248" s="68">
        <v>0.16</v>
      </c>
      <c r="P248" s="68">
        <v>0.16</v>
      </c>
      <c r="Q248" s="68">
        <v>0.16</v>
      </c>
      <c r="R248" s="68">
        <v>0.15</v>
      </c>
      <c r="S248" s="68">
        <v>0.16</v>
      </c>
      <c r="T248" s="68">
        <v>0.16</v>
      </c>
      <c r="U248" s="68">
        <v>0.17</v>
      </c>
      <c r="V248" s="68">
        <v>0.18</v>
      </c>
      <c r="W248" s="68">
        <v>0.18</v>
      </c>
      <c r="X248" s="68">
        <v>0.19</v>
      </c>
      <c r="Y248" s="68">
        <v>0.19</v>
      </c>
      <c r="Z248" s="68">
        <v>0.2</v>
      </c>
      <c r="AA248" s="68">
        <v>0.19</v>
      </c>
      <c r="AB248" s="68">
        <v>0.2</v>
      </c>
      <c r="AC248" s="68">
        <v>0.19</v>
      </c>
      <c r="AD248" s="68">
        <v>0.18</v>
      </c>
      <c r="AE248" s="68">
        <v>0.2</v>
      </c>
      <c r="AF248" s="68">
        <v>0</v>
      </c>
      <c r="AG248" s="68">
        <v>0</v>
      </c>
      <c r="AH248" s="68">
        <v>0</v>
      </c>
    </row>
    <row r="249" spans="1:34" ht="15.75" customHeight="1" x14ac:dyDescent="0.2">
      <c r="A249" s="67" t="s">
        <v>73</v>
      </c>
      <c r="B249" s="68" t="s">
        <v>1089</v>
      </c>
      <c r="C249" s="68" t="str">
        <f t="shared" si="0"/>
        <v>Crops</v>
      </c>
      <c r="D249" s="68">
        <v>0</v>
      </c>
      <c r="E249" s="68">
        <v>0</v>
      </c>
      <c r="F249" s="68">
        <v>0</v>
      </c>
      <c r="G249" s="68">
        <v>0</v>
      </c>
      <c r="H249" s="68">
        <v>0</v>
      </c>
      <c r="I249" s="68">
        <v>0</v>
      </c>
      <c r="J249" s="68">
        <v>0</v>
      </c>
      <c r="K249" s="68">
        <v>0</v>
      </c>
      <c r="L249" s="68">
        <v>0</v>
      </c>
      <c r="M249" s="68">
        <v>0</v>
      </c>
      <c r="N249" s="68">
        <v>0</v>
      </c>
      <c r="O249" s="68">
        <v>0</v>
      </c>
      <c r="P249" s="68">
        <v>0</v>
      </c>
      <c r="Q249" s="68">
        <v>0</v>
      </c>
      <c r="R249" s="68">
        <v>0</v>
      </c>
      <c r="S249" s="68">
        <v>0</v>
      </c>
      <c r="T249" s="68">
        <v>0</v>
      </c>
      <c r="U249" s="68">
        <v>0</v>
      </c>
      <c r="V249" s="68">
        <v>0</v>
      </c>
      <c r="W249" s="68">
        <v>0</v>
      </c>
      <c r="X249" s="68">
        <v>0</v>
      </c>
      <c r="Y249" s="68">
        <v>0</v>
      </c>
      <c r="Z249" s="68">
        <v>0</v>
      </c>
      <c r="AA249" s="68">
        <v>0</v>
      </c>
      <c r="AB249" s="68">
        <v>0</v>
      </c>
      <c r="AC249" s="68">
        <v>0</v>
      </c>
      <c r="AD249" s="68">
        <v>0</v>
      </c>
      <c r="AE249" s="68">
        <v>0</v>
      </c>
      <c r="AF249" s="68">
        <v>0</v>
      </c>
      <c r="AG249" s="68">
        <v>0</v>
      </c>
      <c r="AH249" s="68">
        <v>0</v>
      </c>
    </row>
    <row r="250" spans="1:34" ht="15.75" customHeight="1" x14ac:dyDescent="0.2">
      <c r="A250" s="67" t="s">
        <v>73</v>
      </c>
      <c r="B250" s="68" t="s">
        <v>1090</v>
      </c>
      <c r="C250" s="68" t="str">
        <f t="shared" si="0"/>
        <v>Crops</v>
      </c>
      <c r="D250" s="68">
        <v>0</v>
      </c>
      <c r="E250" s="68">
        <v>0</v>
      </c>
      <c r="F250" s="68">
        <v>0</v>
      </c>
      <c r="G250" s="68">
        <v>0</v>
      </c>
      <c r="H250" s="68">
        <v>0</v>
      </c>
      <c r="I250" s="68">
        <v>0</v>
      </c>
      <c r="J250" s="68">
        <v>0</v>
      </c>
      <c r="K250" s="68">
        <v>0</v>
      </c>
      <c r="L250" s="68">
        <v>0</v>
      </c>
      <c r="M250" s="68">
        <v>0</v>
      </c>
      <c r="N250" s="68">
        <v>0</v>
      </c>
      <c r="O250" s="68">
        <v>0</v>
      </c>
      <c r="P250" s="68">
        <v>0</v>
      </c>
      <c r="Q250" s="68">
        <v>0</v>
      </c>
      <c r="R250" s="68">
        <v>0</v>
      </c>
      <c r="S250" s="68">
        <v>0</v>
      </c>
      <c r="T250" s="68">
        <v>0</v>
      </c>
      <c r="U250" s="68">
        <v>0</v>
      </c>
      <c r="V250" s="68">
        <v>0</v>
      </c>
      <c r="W250" s="68">
        <v>0</v>
      </c>
      <c r="X250" s="68">
        <v>0</v>
      </c>
      <c r="Y250" s="68">
        <v>0</v>
      </c>
      <c r="Z250" s="68">
        <v>0</v>
      </c>
      <c r="AA250" s="68">
        <v>0</v>
      </c>
      <c r="AB250" s="68">
        <v>0</v>
      </c>
      <c r="AC250" s="68">
        <v>0</v>
      </c>
      <c r="AD250" s="68">
        <v>0</v>
      </c>
      <c r="AE250" s="68">
        <v>0</v>
      </c>
      <c r="AF250" s="68">
        <v>0</v>
      </c>
      <c r="AG250" s="68">
        <v>0</v>
      </c>
      <c r="AH250" s="68">
        <v>0</v>
      </c>
    </row>
    <row r="251" spans="1:34" ht="15.75" customHeight="1" x14ac:dyDescent="0.2">
      <c r="A251" s="67" t="s">
        <v>73</v>
      </c>
      <c r="B251" s="68" t="s">
        <v>1091</v>
      </c>
      <c r="C251" s="68" t="str">
        <f t="shared" si="0"/>
        <v>Livestock</v>
      </c>
      <c r="D251" s="68">
        <v>0.03</v>
      </c>
      <c r="E251" s="68">
        <v>0.03</v>
      </c>
      <c r="F251" s="68">
        <v>0.03</v>
      </c>
      <c r="G251" s="68">
        <v>0.03</v>
      </c>
      <c r="H251" s="68">
        <v>0.02</v>
      </c>
      <c r="I251" s="68">
        <v>0.03</v>
      </c>
      <c r="J251" s="68">
        <v>0.02</v>
      </c>
      <c r="K251" s="68">
        <v>0.03</v>
      </c>
      <c r="L251" s="68">
        <v>0.03</v>
      </c>
      <c r="M251" s="68">
        <v>0.02</v>
      </c>
      <c r="N251" s="68">
        <v>0.03</v>
      </c>
      <c r="O251" s="68">
        <v>0.03</v>
      </c>
      <c r="P251" s="68">
        <v>0.03</v>
      </c>
      <c r="Q251" s="68">
        <v>0.02</v>
      </c>
      <c r="R251" s="68">
        <v>0.02</v>
      </c>
      <c r="S251" s="68">
        <v>0.02</v>
      </c>
      <c r="T251" s="68">
        <v>0.02</v>
      </c>
      <c r="U251" s="68">
        <v>0.02</v>
      </c>
      <c r="V251" s="68">
        <v>0.02</v>
      </c>
      <c r="W251" s="68">
        <v>0.02</v>
      </c>
      <c r="X251" s="68">
        <v>0.02</v>
      </c>
      <c r="Y251" s="68">
        <v>0.02</v>
      </c>
      <c r="Z251" s="68">
        <v>0.02</v>
      </c>
      <c r="AA251" s="68">
        <v>0.02</v>
      </c>
      <c r="AB251" s="68">
        <v>0.02</v>
      </c>
      <c r="AC251" s="68">
        <v>0.02</v>
      </c>
      <c r="AD251" s="68">
        <v>0.02</v>
      </c>
      <c r="AE251" s="68">
        <v>0.02</v>
      </c>
      <c r="AF251" s="68">
        <v>0</v>
      </c>
      <c r="AG251" s="68">
        <v>0</v>
      </c>
      <c r="AH251" s="68">
        <v>0</v>
      </c>
    </row>
    <row r="252" spans="1:34" ht="15.75" customHeight="1" x14ac:dyDescent="0.2">
      <c r="A252" s="67" t="s">
        <v>73</v>
      </c>
      <c r="B252" s="68" t="s">
        <v>1092</v>
      </c>
      <c r="C252" s="68" t="str">
        <f t="shared" si="0"/>
        <v>Crops</v>
      </c>
      <c r="D252" s="68">
        <v>0.6</v>
      </c>
      <c r="E252" s="68">
        <v>0.6</v>
      </c>
      <c r="F252" s="68">
        <v>0.61</v>
      </c>
      <c r="G252" s="68">
        <v>0.62</v>
      </c>
      <c r="H252" s="68">
        <v>0.62</v>
      </c>
      <c r="I252" s="68">
        <v>0.64</v>
      </c>
      <c r="J252" s="68">
        <v>0.64</v>
      </c>
      <c r="K252" s="68">
        <v>0.67</v>
      </c>
      <c r="L252" s="68">
        <v>0.68</v>
      </c>
      <c r="M252" s="68">
        <v>0.67</v>
      </c>
      <c r="N252" s="68">
        <v>0.7</v>
      </c>
      <c r="O252" s="68">
        <v>0.7</v>
      </c>
      <c r="P252" s="68">
        <v>0.66</v>
      </c>
      <c r="Q252" s="68">
        <v>0.68</v>
      </c>
      <c r="R252" s="68">
        <v>0.68</v>
      </c>
      <c r="S252" s="68">
        <v>0.68</v>
      </c>
      <c r="T252" s="68">
        <v>0.68</v>
      </c>
      <c r="U252" s="68">
        <v>0.68</v>
      </c>
      <c r="V252" s="68">
        <v>0.68</v>
      </c>
      <c r="W252" s="68">
        <v>0.68</v>
      </c>
      <c r="X252" s="68">
        <v>0.67</v>
      </c>
      <c r="Y252" s="68">
        <v>0.67</v>
      </c>
      <c r="Z252" s="68">
        <v>0.67</v>
      </c>
      <c r="AA252" s="68">
        <v>0.64</v>
      </c>
      <c r="AB252" s="68">
        <v>0.66</v>
      </c>
      <c r="AC252" s="68">
        <v>0.61</v>
      </c>
      <c r="AD252" s="68">
        <v>0.63</v>
      </c>
      <c r="AE252" s="68">
        <v>0.63</v>
      </c>
      <c r="AF252" s="68">
        <v>0</v>
      </c>
      <c r="AG252" s="68">
        <v>0</v>
      </c>
      <c r="AH252" s="68">
        <v>0</v>
      </c>
    </row>
    <row r="253" spans="1:34" ht="15.75" customHeight="1" x14ac:dyDescent="0.2">
      <c r="A253" s="67" t="s">
        <v>73</v>
      </c>
      <c r="B253" s="68" t="s">
        <v>1093</v>
      </c>
      <c r="C253" s="68" t="str">
        <f t="shared" si="0"/>
        <v>Crops</v>
      </c>
      <c r="D253" s="68">
        <v>0</v>
      </c>
      <c r="E253" s="68">
        <v>0</v>
      </c>
      <c r="F253" s="68">
        <v>0</v>
      </c>
      <c r="G253" s="68">
        <v>0</v>
      </c>
      <c r="H253" s="68">
        <v>0</v>
      </c>
      <c r="I253" s="68">
        <v>0</v>
      </c>
      <c r="J253" s="68">
        <v>0</v>
      </c>
      <c r="K253" s="68">
        <v>0</v>
      </c>
      <c r="L253" s="68">
        <v>0</v>
      </c>
      <c r="M253" s="68">
        <v>0</v>
      </c>
      <c r="N253" s="68">
        <v>0</v>
      </c>
      <c r="O253" s="68">
        <v>0</v>
      </c>
      <c r="P253" s="68">
        <v>0</v>
      </c>
      <c r="Q253" s="68">
        <v>0</v>
      </c>
      <c r="R253" s="68">
        <v>0</v>
      </c>
      <c r="S253" s="68">
        <v>0</v>
      </c>
      <c r="T253" s="68">
        <v>0</v>
      </c>
      <c r="U253" s="68">
        <v>0</v>
      </c>
      <c r="V253" s="68">
        <v>0</v>
      </c>
      <c r="W253" s="68">
        <v>0</v>
      </c>
      <c r="X253" s="68">
        <v>0</v>
      </c>
      <c r="Y253" s="68">
        <v>0</v>
      </c>
      <c r="Z253" s="68">
        <v>0</v>
      </c>
      <c r="AA253" s="68">
        <v>0</v>
      </c>
      <c r="AB253" s="68">
        <v>0</v>
      </c>
      <c r="AC253" s="68">
        <v>0</v>
      </c>
      <c r="AD253" s="68">
        <v>0</v>
      </c>
      <c r="AE253" s="68">
        <v>0</v>
      </c>
      <c r="AF253" s="68">
        <v>0</v>
      </c>
      <c r="AG253" s="68">
        <v>0</v>
      </c>
      <c r="AH253" s="68">
        <v>0</v>
      </c>
    </row>
    <row r="254" spans="1:34" ht="15.75" customHeight="1" x14ac:dyDescent="0.2">
      <c r="A254" s="67" t="s">
        <v>76</v>
      </c>
      <c r="B254" s="68" t="s">
        <v>1082</v>
      </c>
      <c r="C254" s="68" t="str">
        <f t="shared" si="0"/>
        <v>Crops</v>
      </c>
      <c r="D254" s="68">
        <v>0</v>
      </c>
      <c r="E254" s="68">
        <v>0</v>
      </c>
      <c r="F254" s="68">
        <v>0</v>
      </c>
      <c r="G254" s="68">
        <v>0</v>
      </c>
      <c r="H254" s="68">
        <v>0</v>
      </c>
      <c r="I254" s="68">
        <v>0</v>
      </c>
      <c r="J254" s="68">
        <v>0</v>
      </c>
      <c r="K254" s="68">
        <v>0</v>
      </c>
      <c r="L254" s="68">
        <v>0</v>
      </c>
      <c r="M254" s="68">
        <v>0</v>
      </c>
      <c r="N254" s="68">
        <v>0</v>
      </c>
      <c r="O254" s="68">
        <v>0</v>
      </c>
      <c r="P254" s="68">
        <v>0</v>
      </c>
      <c r="Q254" s="68">
        <v>0</v>
      </c>
      <c r="R254" s="68">
        <v>0</v>
      </c>
      <c r="S254" s="68">
        <v>0</v>
      </c>
      <c r="T254" s="68">
        <v>0</v>
      </c>
      <c r="U254" s="68">
        <v>0</v>
      </c>
      <c r="V254" s="68">
        <v>0</v>
      </c>
      <c r="W254" s="68">
        <v>0</v>
      </c>
      <c r="X254" s="68">
        <v>0</v>
      </c>
      <c r="Y254" s="68">
        <v>0</v>
      </c>
      <c r="Z254" s="68">
        <v>0</v>
      </c>
      <c r="AA254" s="68">
        <v>0</v>
      </c>
      <c r="AB254" s="68">
        <v>0</v>
      </c>
      <c r="AC254" s="68">
        <v>0</v>
      </c>
      <c r="AD254" s="68">
        <v>0</v>
      </c>
      <c r="AE254" s="68">
        <v>0</v>
      </c>
      <c r="AF254" s="68">
        <v>0</v>
      </c>
      <c r="AG254" s="68">
        <v>0</v>
      </c>
      <c r="AH254" s="68">
        <v>0</v>
      </c>
    </row>
    <row r="255" spans="1:34" ht="15.75" customHeight="1" x14ac:dyDescent="0.2">
      <c r="A255" s="67" t="s">
        <v>76</v>
      </c>
      <c r="B255" s="68" t="s">
        <v>1084</v>
      </c>
      <c r="C255" s="68" t="str">
        <f t="shared" si="0"/>
        <v>Crops</v>
      </c>
      <c r="D255" s="68">
        <v>0</v>
      </c>
      <c r="E255" s="68">
        <v>0</v>
      </c>
      <c r="F255" s="68">
        <v>0</v>
      </c>
      <c r="G255" s="68">
        <v>0</v>
      </c>
      <c r="H255" s="68">
        <v>0</v>
      </c>
      <c r="I255" s="68">
        <v>0</v>
      </c>
      <c r="J255" s="68">
        <v>0</v>
      </c>
      <c r="K255" s="68">
        <v>0</v>
      </c>
      <c r="L255" s="68">
        <v>0</v>
      </c>
      <c r="M255" s="68">
        <v>0</v>
      </c>
      <c r="N255" s="68">
        <v>0</v>
      </c>
      <c r="O255" s="68">
        <v>0</v>
      </c>
      <c r="P255" s="68">
        <v>0</v>
      </c>
      <c r="Q255" s="68">
        <v>0</v>
      </c>
      <c r="R255" s="68">
        <v>0</v>
      </c>
      <c r="S255" s="68">
        <v>0</v>
      </c>
      <c r="T255" s="68">
        <v>0</v>
      </c>
      <c r="U255" s="68">
        <v>0</v>
      </c>
      <c r="V255" s="68">
        <v>0</v>
      </c>
      <c r="W255" s="68">
        <v>0</v>
      </c>
      <c r="X255" s="68">
        <v>0</v>
      </c>
      <c r="Y255" s="68">
        <v>0</v>
      </c>
      <c r="Z255" s="68">
        <v>0</v>
      </c>
      <c r="AA255" s="68">
        <v>0</v>
      </c>
      <c r="AB255" s="68">
        <v>0</v>
      </c>
      <c r="AC255" s="68">
        <v>0</v>
      </c>
      <c r="AD255" s="68">
        <v>0</v>
      </c>
      <c r="AE255" s="68">
        <v>0</v>
      </c>
      <c r="AF255" s="68">
        <v>0</v>
      </c>
      <c r="AG255" s="68">
        <v>0</v>
      </c>
      <c r="AH255" s="68">
        <v>0</v>
      </c>
    </row>
    <row r="256" spans="1:34" ht="15.75" customHeight="1" x14ac:dyDescent="0.2">
      <c r="A256" s="67" t="s">
        <v>76</v>
      </c>
      <c r="B256" s="68" t="s">
        <v>1086</v>
      </c>
      <c r="C256" s="68" t="str">
        <f t="shared" si="0"/>
        <v>Livestock</v>
      </c>
      <c r="D256" s="68">
        <v>0.1</v>
      </c>
      <c r="E256" s="68">
        <v>0.1</v>
      </c>
      <c r="F256" s="68">
        <v>0.1</v>
      </c>
      <c r="G256" s="68">
        <v>0.11</v>
      </c>
      <c r="H256" s="68">
        <v>0.11</v>
      </c>
      <c r="I256" s="68">
        <v>0.1</v>
      </c>
      <c r="J256" s="68">
        <v>0.1</v>
      </c>
      <c r="K256" s="68">
        <v>0.1</v>
      </c>
      <c r="L256" s="68">
        <v>0.1</v>
      </c>
      <c r="M256" s="68">
        <v>0.11</v>
      </c>
      <c r="N256" s="68">
        <v>0.11</v>
      </c>
      <c r="O256" s="68">
        <v>0.1</v>
      </c>
      <c r="P256" s="68">
        <v>0.1</v>
      </c>
      <c r="Q256" s="68">
        <v>0.09</v>
      </c>
      <c r="R256" s="68">
        <v>0.09</v>
      </c>
      <c r="S256" s="68">
        <v>0.09</v>
      </c>
      <c r="T256" s="68">
        <v>0.09</v>
      </c>
      <c r="U256" s="68">
        <v>0.09</v>
      </c>
      <c r="V256" s="68">
        <v>0.09</v>
      </c>
      <c r="W256" s="68">
        <v>0.09</v>
      </c>
      <c r="X256" s="68">
        <v>0.09</v>
      </c>
      <c r="Y256" s="68">
        <v>0.09</v>
      </c>
      <c r="Z256" s="68">
        <v>0.08</v>
      </c>
      <c r="AA256" s="68">
        <v>0.08</v>
      </c>
      <c r="AB256" s="68">
        <v>0.08</v>
      </c>
      <c r="AC256" s="68">
        <v>0.08</v>
      </c>
      <c r="AD256" s="68">
        <v>0.08</v>
      </c>
      <c r="AE256" s="68">
        <v>0.08</v>
      </c>
      <c r="AF256" s="68">
        <v>0</v>
      </c>
      <c r="AG256" s="68">
        <v>0</v>
      </c>
      <c r="AH256" s="68">
        <v>0</v>
      </c>
    </row>
    <row r="257" spans="1:34" ht="15.75" customHeight="1" x14ac:dyDescent="0.2">
      <c r="A257" s="67" t="s">
        <v>76</v>
      </c>
      <c r="B257" s="68" t="s">
        <v>1087</v>
      </c>
      <c r="C257" s="68" t="str">
        <f t="shared" si="0"/>
        <v>Livestock</v>
      </c>
      <c r="D257" s="68">
        <v>0.01</v>
      </c>
      <c r="E257" s="68">
        <v>0.01</v>
      </c>
      <c r="F257" s="68">
        <v>0.01</v>
      </c>
      <c r="G257" s="68">
        <v>0.01</v>
      </c>
      <c r="H257" s="68">
        <v>0.01</v>
      </c>
      <c r="I257" s="68">
        <v>0.01</v>
      </c>
      <c r="J257" s="68">
        <v>0.01</v>
      </c>
      <c r="K257" s="68">
        <v>0.01</v>
      </c>
      <c r="L257" s="68">
        <v>0.02</v>
      </c>
      <c r="M257" s="68">
        <v>0.02</v>
      </c>
      <c r="N257" s="68">
        <v>0.02</v>
      </c>
      <c r="O257" s="68">
        <v>0.02</v>
      </c>
      <c r="P257" s="68">
        <v>0.02</v>
      </c>
      <c r="Q257" s="68">
        <v>0.02</v>
      </c>
      <c r="R257" s="68">
        <v>0.02</v>
      </c>
      <c r="S257" s="68">
        <v>0.02</v>
      </c>
      <c r="T257" s="68">
        <v>0.02</v>
      </c>
      <c r="U257" s="68">
        <v>0.02</v>
      </c>
      <c r="V257" s="68">
        <v>0.02</v>
      </c>
      <c r="W257" s="68">
        <v>0.02</v>
      </c>
      <c r="X257" s="68">
        <v>0.02</v>
      </c>
      <c r="Y257" s="68">
        <v>0.02</v>
      </c>
      <c r="Z257" s="68">
        <v>0.02</v>
      </c>
      <c r="AA257" s="68">
        <v>0.02</v>
      </c>
      <c r="AB257" s="68">
        <v>0.02</v>
      </c>
      <c r="AC257" s="68">
        <v>0.02</v>
      </c>
      <c r="AD257" s="68">
        <v>0.02</v>
      </c>
      <c r="AE257" s="68">
        <v>0.02</v>
      </c>
      <c r="AF257" s="68">
        <v>0</v>
      </c>
      <c r="AG257" s="68">
        <v>0</v>
      </c>
      <c r="AH257" s="68">
        <v>0</v>
      </c>
    </row>
    <row r="258" spans="1:34" ht="15.75" customHeight="1" x14ac:dyDescent="0.2">
      <c r="A258" s="67" t="s">
        <v>76</v>
      </c>
      <c r="B258" s="68" t="s">
        <v>1089</v>
      </c>
      <c r="C258" s="68" t="str">
        <f t="shared" si="0"/>
        <v>Crops</v>
      </c>
      <c r="D258" s="68">
        <v>0</v>
      </c>
      <c r="E258" s="68">
        <v>0</v>
      </c>
      <c r="F258" s="68">
        <v>0</v>
      </c>
      <c r="G258" s="68">
        <v>0</v>
      </c>
      <c r="H258" s="68">
        <v>0</v>
      </c>
      <c r="I258" s="68">
        <v>0</v>
      </c>
      <c r="J258" s="68">
        <v>0</v>
      </c>
      <c r="K258" s="68">
        <v>0</v>
      </c>
      <c r="L258" s="68">
        <v>0</v>
      </c>
      <c r="M258" s="68">
        <v>0</v>
      </c>
      <c r="N258" s="68">
        <v>0</v>
      </c>
      <c r="O258" s="68">
        <v>0</v>
      </c>
      <c r="P258" s="68">
        <v>0</v>
      </c>
      <c r="Q258" s="68">
        <v>0</v>
      </c>
      <c r="R258" s="68">
        <v>0</v>
      </c>
      <c r="S258" s="68">
        <v>0</v>
      </c>
      <c r="T258" s="68">
        <v>0</v>
      </c>
      <c r="U258" s="68">
        <v>0</v>
      </c>
      <c r="V258" s="68">
        <v>0</v>
      </c>
      <c r="W258" s="68">
        <v>0</v>
      </c>
      <c r="X258" s="68">
        <v>0</v>
      </c>
      <c r="Y258" s="68">
        <v>0</v>
      </c>
      <c r="Z258" s="68">
        <v>0</v>
      </c>
      <c r="AA258" s="68">
        <v>0</v>
      </c>
      <c r="AB258" s="68">
        <v>0</v>
      </c>
      <c r="AC258" s="68">
        <v>0</v>
      </c>
      <c r="AD258" s="68">
        <v>0</v>
      </c>
      <c r="AE258" s="68">
        <v>0</v>
      </c>
      <c r="AF258" s="68">
        <v>0</v>
      </c>
      <c r="AG258" s="68">
        <v>0</v>
      </c>
      <c r="AH258" s="68">
        <v>0</v>
      </c>
    </row>
    <row r="259" spans="1:34" ht="15.75" customHeight="1" x14ac:dyDescent="0.2">
      <c r="A259" s="67" t="s">
        <v>76</v>
      </c>
      <c r="B259" s="68" t="s">
        <v>1090</v>
      </c>
      <c r="C259" s="68" t="str">
        <f t="shared" si="0"/>
        <v>Crops</v>
      </c>
      <c r="D259" s="68">
        <v>0</v>
      </c>
      <c r="E259" s="68">
        <v>0</v>
      </c>
      <c r="F259" s="68">
        <v>0</v>
      </c>
      <c r="G259" s="68">
        <v>0</v>
      </c>
      <c r="H259" s="68">
        <v>0</v>
      </c>
      <c r="I259" s="68">
        <v>0</v>
      </c>
      <c r="J259" s="68">
        <v>0</v>
      </c>
      <c r="K259" s="68">
        <v>0</v>
      </c>
      <c r="L259" s="68">
        <v>0</v>
      </c>
      <c r="M259" s="68">
        <v>0</v>
      </c>
      <c r="N259" s="68">
        <v>0</v>
      </c>
      <c r="O259" s="68">
        <v>0</v>
      </c>
      <c r="P259" s="68">
        <v>0</v>
      </c>
      <c r="Q259" s="68">
        <v>0</v>
      </c>
      <c r="R259" s="68">
        <v>0</v>
      </c>
      <c r="S259" s="68">
        <v>0</v>
      </c>
      <c r="T259" s="68">
        <v>0</v>
      </c>
      <c r="U259" s="68">
        <v>0</v>
      </c>
      <c r="V259" s="68">
        <v>0</v>
      </c>
      <c r="W259" s="68">
        <v>0</v>
      </c>
      <c r="X259" s="68">
        <v>0</v>
      </c>
      <c r="Y259" s="68">
        <v>0</v>
      </c>
      <c r="Z259" s="68">
        <v>0</v>
      </c>
      <c r="AA259" s="68">
        <v>0</v>
      </c>
      <c r="AB259" s="68">
        <v>0</v>
      </c>
      <c r="AC259" s="68">
        <v>0</v>
      </c>
      <c r="AD259" s="68">
        <v>0</v>
      </c>
      <c r="AE259" s="68">
        <v>0</v>
      </c>
      <c r="AF259" s="68">
        <v>0</v>
      </c>
      <c r="AG259" s="68">
        <v>0</v>
      </c>
      <c r="AH259" s="68">
        <v>0</v>
      </c>
    </row>
    <row r="260" spans="1:34" ht="15.75" customHeight="1" x14ac:dyDescent="0.2">
      <c r="A260" s="67" t="s">
        <v>76</v>
      </c>
      <c r="B260" s="68" t="s">
        <v>1091</v>
      </c>
      <c r="C260" s="68" t="str">
        <f t="shared" si="0"/>
        <v>Livestock</v>
      </c>
      <c r="D260" s="68">
        <v>0.01</v>
      </c>
      <c r="E260" s="68">
        <v>0.01</v>
      </c>
      <c r="F260" s="68">
        <v>0.01</v>
      </c>
      <c r="G260" s="68">
        <v>0.01</v>
      </c>
      <c r="H260" s="68">
        <v>0.01</v>
      </c>
      <c r="I260" s="68">
        <v>0.01</v>
      </c>
      <c r="J260" s="68">
        <v>0.01</v>
      </c>
      <c r="K260" s="68">
        <v>0.01</v>
      </c>
      <c r="L260" s="68">
        <v>0.01</v>
      </c>
      <c r="M260" s="68">
        <v>0.01</v>
      </c>
      <c r="N260" s="68">
        <v>0.01</v>
      </c>
      <c r="O260" s="68">
        <v>0.01</v>
      </c>
      <c r="P260" s="68">
        <v>0.01</v>
      </c>
      <c r="Q260" s="68">
        <v>0.01</v>
      </c>
      <c r="R260" s="68">
        <v>0.01</v>
      </c>
      <c r="S260" s="68">
        <v>0.01</v>
      </c>
      <c r="T260" s="68">
        <v>0.01</v>
      </c>
      <c r="U260" s="68">
        <v>0.01</v>
      </c>
      <c r="V260" s="68">
        <v>0.01</v>
      </c>
      <c r="W260" s="68">
        <v>0.01</v>
      </c>
      <c r="X260" s="68">
        <v>0.01</v>
      </c>
      <c r="Y260" s="68">
        <v>0.01</v>
      </c>
      <c r="Z260" s="68">
        <v>0.01</v>
      </c>
      <c r="AA260" s="68">
        <v>0.01</v>
      </c>
      <c r="AB260" s="68">
        <v>0.01</v>
      </c>
      <c r="AC260" s="68">
        <v>0.01</v>
      </c>
      <c r="AD260" s="68">
        <v>0.01</v>
      </c>
      <c r="AE260" s="68">
        <v>0.01</v>
      </c>
      <c r="AF260" s="68">
        <v>0</v>
      </c>
      <c r="AG260" s="68">
        <v>0</v>
      </c>
      <c r="AH260" s="68">
        <v>0</v>
      </c>
    </row>
    <row r="261" spans="1:34" ht="15.75" customHeight="1" x14ac:dyDescent="0.2">
      <c r="A261" s="67" t="s">
        <v>76</v>
      </c>
      <c r="B261" s="68" t="s">
        <v>1092</v>
      </c>
      <c r="C261" s="68" t="str">
        <f t="shared" si="0"/>
        <v>Crops</v>
      </c>
      <c r="D261" s="68">
        <v>7.0000000000000007E-2</v>
      </c>
      <c r="E261" s="68">
        <v>7.0000000000000007E-2</v>
      </c>
      <c r="F261" s="68">
        <v>7.0000000000000007E-2</v>
      </c>
      <c r="G261" s="68">
        <v>7.0000000000000007E-2</v>
      </c>
      <c r="H261" s="68">
        <v>7.0000000000000007E-2</v>
      </c>
      <c r="I261" s="68">
        <v>7.0000000000000007E-2</v>
      </c>
      <c r="J261" s="68">
        <v>7.0000000000000007E-2</v>
      </c>
      <c r="K261" s="68">
        <v>0.08</v>
      </c>
      <c r="L261" s="68">
        <v>7.0000000000000007E-2</v>
      </c>
      <c r="M261" s="68">
        <v>7.0000000000000007E-2</v>
      </c>
      <c r="N261" s="68">
        <v>7.0000000000000007E-2</v>
      </c>
      <c r="O261" s="68">
        <v>7.0000000000000007E-2</v>
      </c>
      <c r="P261" s="68">
        <v>7.0000000000000007E-2</v>
      </c>
      <c r="Q261" s="68">
        <v>7.0000000000000007E-2</v>
      </c>
      <c r="R261" s="68">
        <v>7.0000000000000007E-2</v>
      </c>
      <c r="S261" s="68">
        <v>0.08</v>
      </c>
      <c r="T261" s="68">
        <v>0.08</v>
      </c>
      <c r="U261" s="68">
        <v>7.0000000000000007E-2</v>
      </c>
      <c r="V261" s="68">
        <v>0.08</v>
      </c>
      <c r="W261" s="68">
        <v>0.08</v>
      </c>
      <c r="X261" s="68">
        <v>0.08</v>
      </c>
      <c r="Y261" s="68">
        <v>7.0000000000000007E-2</v>
      </c>
      <c r="Z261" s="68">
        <v>7.0000000000000007E-2</v>
      </c>
      <c r="AA261" s="68">
        <v>0.06</v>
      </c>
      <c r="AB261" s="68">
        <v>0.06</v>
      </c>
      <c r="AC261" s="68">
        <v>0.06</v>
      </c>
      <c r="AD261" s="68">
        <v>0.06</v>
      </c>
      <c r="AE261" s="68">
        <v>0.06</v>
      </c>
      <c r="AF261" s="68">
        <v>0</v>
      </c>
      <c r="AG261" s="68">
        <v>0</v>
      </c>
      <c r="AH261" s="68">
        <v>0</v>
      </c>
    </row>
    <row r="262" spans="1:34" ht="15.75" customHeight="1" x14ac:dyDescent="0.2">
      <c r="A262" s="67" t="s">
        <v>76</v>
      </c>
      <c r="B262" s="68" t="s">
        <v>1093</v>
      </c>
      <c r="C262" s="68" t="str">
        <f t="shared" si="0"/>
        <v>Crops</v>
      </c>
      <c r="D262" s="68">
        <v>0</v>
      </c>
      <c r="E262" s="68">
        <v>0</v>
      </c>
      <c r="F262" s="68">
        <v>0</v>
      </c>
      <c r="G262" s="68">
        <v>0</v>
      </c>
      <c r="H262" s="68">
        <v>0</v>
      </c>
      <c r="I262" s="68">
        <v>0</v>
      </c>
      <c r="J262" s="68">
        <v>0</v>
      </c>
      <c r="K262" s="68">
        <v>0</v>
      </c>
      <c r="L262" s="68">
        <v>0</v>
      </c>
      <c r="M262" s="68">
        <v>0</v>
      </c>
      <c r="N262" s="68">
        <v>0</v>
      </c>
      <c r="O262" s="68">
        <v>0</v>
      </c>
      <c r="P262" s="68">
        <v>0</v>
      </c>
      <c r="Q262" s="68">
        <v>0</v>
      </c>
      <c r="R262" s="68">
        <v>0</v>
      </c>
      <c r="S262" s="68">
        <v>0</v>
      </c>
      <c r="T262" s="68">
        <v>0</v>
      </c>
      <c r="U262" s="68">
        <v>0</v>
      </c>
      <c r="V262" s="68">
        <v>0</v>
      </c>
      <c r="W262" s="68">
        <v>0</v>
      </c>
      <c r="X262" s="68">
        <v>0</v>
      </c>
      <c r="Y262" s="68">
        <v>0</v>
      </c>
      <c r="Z262" s="68">
        <v>0</v>
      </c>
      <c r="AA262" s="68">
        <v>0</v>
      </c>
      <c r="AB262" s="68">
        <v>0</v>
      </c>
      <c r="AC262" s="68">
        <v>0</v>
      </c>
      <c r="AD262" s="68">
        <v>0</v>
      </c>
      <c r="AE262" s="68">
        <v>0</v>
      </c>
      <c r="AF262" s="68">
        <v>0</v>
      </c>
      <c r="AG262" s="68">
        <v>0</v>
      </c>
      <c r="AH262" s="68">
        <v>0</v>
      </c>
    </row>
    <row r="263" spans="1:34" ht="15.75" customHeight="1" x14ac:dyDescent="0.2">
      <c r="A263" s="67" t="s">
        <v>78</v>
      </c>
      <c r="B263" s="68" t="s">
        <v>1082</v>
      </c>
      <c r="C263" s="68" t="str">
        <f t="shared" si="0"/>
        <v>Crops</v>
      </c>
      <c r="D263" s="68">
        <v>0</v>
      </c>
      <c r="E263" s="68">
        <v>0</v>
      </c>
      <c r="F263" s="68">
        <v>0</v>
      </c>
      <c r="G263" s="68">
        <v>0</v>
      </c>
      <c r="H263" s="68">
        <v>0</v>
      </c>
      <c r="I263" s="68">
        <v>0</v>
      </c>
      <c r="J263" s="68">
        <v>0</v>
      </c>
      <c r="K263" s="68">
        <v>0</v>
      </c>
      <c r="L263" s="68">
        <v>0</v>
      </c>
      <c r="M263" s="68">
        <v>0</v>
      </c>
      <c r="N263" s="68">
        <v>0</v>
      </c>
      <c r="O263" s="68">
        <v>0.02</v>
      </c>
      <c r="P263" s="68">
        <v>0</v>
      </c>
      <c r="Q263" s="68">
        <v>0</v>
      </c>
      <c r="R263" s="68">
        <v>0</v>
      </c>
      <c r="S263" s="68">
        <v>0</v>
      </c>
      <c r="T263" s="68">
        <v>0</v>
      </c>
      <c r="U263" s="68">
        <v>0</v>
      </c>
      <c r="V263" s="68">
        <v>0</v>
      </c>
      <c r="W263" s="68">
        <v>0</v>
      </c>
      <c r="X263" s="68">
        <v>0</v>
      </c>
      <c r="Y263" s="68">
        <v>0</v>
      </c>
      <c r="Z263" s="68">
        <v>0</v>
      </c>
      <c r="AA263" s="68">
        <v>0</v>
      </c>
      <c r="AB263" s="68">
        <v>0</v>
      </c>
      <c r="AC263" s="68">
        <v>0</v>
      </c>
      <c r="AD263" s="68">
        <v>0</v>
      </c>
      <c r="AE263" s="68">
        <v>0</v>
      </c>
      <c r="AF263" s="68">
        <v>0</v>
      </c>
      <c r="AG263" s="68">
        <v>0</v>
      </c>
      <c r="AH263" s="68">
        <v>0</v>
      </c>
    </row>
    <row r="264" spans="1:34" ht="15.75" customHeight="1" x14ac:dyDescent="0.2">
      <c r="A264" s="67" t="s">
        <v>78</v>
      </c>
      <c r="B264" s="68" t="s">
        <v>1084</v>
      </c>
      <c r="C264" s="68" t="str">
        <f t="shared" si="0"/>
        <v>Crops</v>
      </c>
      <c r="D264" s="68">
        <v>0</v>
      </c>
      <c r="E264" s="68">
        <v>0</v>
      </c>
      <c r="F264" s="68">
        <v>0</v>
      </c>
      <c r="G264" s="68">
        <v>0</v>
      </c>
      <c r="H264" s="68">
        <v>0</v>
      </c>
      <c r="I264" s="68">
        <v>0</v>
      </c>
      <c r="J264" s="68">
        <v>0</v>
      </c>
      <c r="K264" s="68">
        <v>0</v>
      </c>
      <c r="L264" s="68">
        <v>0</v>
      </c>
      <c r="M264" s="68">
        <v>0</v>
      </c>
      <c r="N264" s="68">
        <v>0</v>
      </c>
      <c r="O264" s="68">
        <v>0</v>
      </c>
      <c r="P264" s="68">
        <v>0</v>
      </c>
      <c r="Q264" s="68">
        <v>0</v>
      </c>
      <c r="R264" s="68">
        <v>0</v>
      </c>
      <c r="S264" s="68">
        <v>0</v>
      </c>
      <c r="T264" s="68">
        <v>0</v>
      </c>
      <c r="U264" s="68">
        <v>0</v>
      </c>
      <c r="V264" s="68">
        <v>0</v>
      </c>
      <c r="W264" s="68">
        <v>0</v>
      </c>
      <c r="X264" s="68">
        <v>0</v>
      </c>
      <c r="Y264" s="68">
        <v>0</v>
      </c>
      <c r="Z264" s="68">
        <v>0</v>
      </c>
      <c r="AA264" s="68">
        <v>0</v>
      </c>
      <c r="AB264" s="68">
        <v>0</v>
      </c>
      <c r="AC264" s="68">
        <v>0</v>
      </c>
      <c r="AD264" s="68">
        <v>0</v>
      </c>
      <c r="AE264" s="68">
        <v>0</v>
      </c>
      <c r="AF264" s="68">
        <v>0</v>
      </c>
      <c r="AG264" s="68">
        <v>0</v>
      </c>
      <c r="AH264" s="68">
        <v>0</v>
      </c>
    </row>
    <row r="265" spans="1:34" ht="15.75" customHeight="1" x14ac:dyDescent="0.2">
      <c r="A265" s="67" t="s">
        <v>78</v>
      </c>
      <c r="B265" s="68" t="s">
        <v>1086</v>
      </c>
      <c r="C265" s="68" t="str">
        <f t="shared" si="0"/>
        <v>Livestock</v>
      </c>
      <c r="D265" s="68">
        <v>0.15</v>
      </c>
      <c r="E265" s="68">
        <v>0.16</v>
      </c>
      <c r="F265" s="68">
        <v>0.15</v>
      </c>
      <c r="G265" s="68">
        <v>0.16</v>
      </c>
      <c r="H265" s="68">
        <v>0.14000000000000001</v>
      </c>
      <c r="I265" s="68">
        <v>0.14000000000000001</v>
      </c>
      <c r="J265" s="68">
        <v>0.14000000000000001</v>
      </c>
      <c r="K265" s="68">
        <v>0.14000000000000001</v>
      </c>
      <c r="L265" s="68">
        <v>0.14000000000000001</v>
      </c>
      <c r="M265" s="68">
        <v>0.13</v>
      </c>
      <c r="N265" s="68">
        <v>0.11</v>
      </c>
      <c r="O265" s="68">
        <v>0.11</v>
      </c>
      <c r="P265" s="68">
        <v>0.1</v>
      </c>
      <c r="Q265" s="68">
        <v>0.11</v>
      </c>
      <c r="R265" s="68">
        <v>0.1</v>
      </c>
      <c r="S265" s="68">
        <v>0.1</v>
      </c>
      <c r="T265" s="68">
        <v>0.1</v>
      </c>
      <c r="U265" s="68">
        <v>0.09</v>
      </c>
      <c r="V265" s="68">
        <v>0.09</v>
      </c>
      <c r="W265" s="68">
        <v>0.09</v>
      </c>
      <c r="X265" s="68">
        <v>0.09</v>
      </c>
      <c r="Y265" s="68">
        <v>0.08</v>
      </c>
      <c r="Z265" s="68">
        <v>0.08</v>
      </c>
      <c r="AA265" s="68">
        <v>0.08</v>
      </c>
      <c r="AB265" s="68">
        <v>7.0000000000000007E-2</v>
      </c>
      <c r="AC265" s="68">
        <v>7.0000000000000007E-2</v>
      </c>
      <c r="AD265" s="68">
        <v>7.0000000000000007E-2</v>
      </c>
      <c r="AE265" s="68">
        <v>7.0000000000000007E-2</v>
      </c>
      <c r="AF265" s="68">
        <v>0</v>
      </c>
      <c r="AG265" s="68">
        <v>0</v>
      </c>
      <c r="AH265" s="68">
        <v>0</v>
      </c>
    </row>
    <row r="266" spans="1:34" ht="15.75" customHeight="1" x14ac:dyDescent="0.2">
      <c r="A266" s="67" t="s">
        <v>78</v>
      </c>
      <c r="B266" s="68" t="s">
        <v>1087</v>
      </c>
      <c r="C266" s="68" t="str">
        <f t="shared" si="0"/>
        <v>Livestock</v>
      </c>
      <c r="D266" s="68">
        <v>0.03</v>
      </c>
      <c r="E266" s="68">
        <v>0.03</v>
      </c>
      <c r="F266" s="68">
        <v>0.03</v>
      </c>
      <c r="G266" s="68">
        <v>0.03</v>
      </c>
      <c r="H266" s="68">
        <v>0.03</v>
      </c>
      <c r="I266" s="68">
        <v>0.03</v>
      </c>
      <c r="J266" s="68">
        <v>0.03</v>
      </c>
      <c r="K266" s="68">
        <v>0.02</v>
      </c>
      <c r="L266" s="68">
        <v>0.03</v>
      </c>
      <c r="M266" s="68">
        <v>0.03</v>
      </c>
      <c r="N266" s="68">
        <v>0.02</v>
      </c>
      <c r="O266" s="68">
        <v>0.02</v>
      </c>
      <c r="P266" s="68">
        <v>0.02</v>
      </c>
      <c r="Q266" s="68">
        <v>0.02</v>
      </c>
      <c r="R266" s="68">
        <v>0.02</v>
      </c>
      <c r="S266" s="68">
        <v>0.02</v>
      </c>
      <c r="T266" s="68">
        <v>0.02</v>
      </c>
      <c r="U266" s="68">
        <v>0.02</v>
      </c>
      <c r="V266" s="68">
        <v>0.02</v>
      </c>
      <c r="W266" s="68">
        <v>0.01</v>
      </c>
      <c r="X266" s="68">
        <v>0.01</v>
      </c>
      <c r="Y266" s="68">
        <v>0.01</v>
      </c>
      <c r="Z266" s="68">
        <v>0.01</v>
      </c>
      <c r="AA266" s="68">
        <v>0.01</v>
      </c>
      <c r="AB266" s="68">
        <v>0.01</v>
      </c>
      <c r="AC266" s="68">
        <v>0.01</v>
      </c>
      <c r="AD266" s="68">
        <v>0.02</v>
      </c>
      <c r="AE266" s="68">
        <v>0.01</v>
      </c>
      <c r="AF266" s="68">
        <v>0</v>
      </c>
      <c r="AG266" s="68">
        <v>0</v>
      </c>
      <c r="AH266" s="68">
        <v>0</v>
      </c>
    </row>
    <row r="267" spans="1:34" ht="15.75" customHeight="1" x14ac:dyDescent="0.2">
      <c r="A267" s="67" t="s">
        <v>78</v>
      </c>
      <c r="B267" s="68" t="s">
        <v>1089</v>
      </c>
      <c r="C267" s="68" t="str">
        <f t="shared" si="0"/>
        <v>Crops</v>
      </c>
      <c r="D267" s="68">
        <v>0</v>
      </c>
      <c r="E267" s="68">
        <v>0</v>
      </c>
      <c r="F267" s="68">
        <v>0</v>
      </c>
      <c r="G267" s="68">
        <v>0</v>
      </c>
      <c r="H267" s="68">
        <v>0</v>
      </c>
      <c r="I267" s="68">
        <v>0</v>
      </c>
      <c r="J267" s="68">
        <v>0</v>
      </c>
      <c r="K267" s="68">
        <v>0</v>
      </c>
      <c r="L267" s="68">
        <v>0</v>
      </c>
      <c r="M267" s="68">
        <v>0</v>
      </c>
      <c r="N267" s="68">
        <v>0</v>
      </c>
      <c r="O267" s="68">
        <v>0</v>
      </c>
      <c r="P267" s="68">
        <v>0</v>
      </c>
      <c r="Q267" s="68">
        <v>0</v>
      </c>
      <c r="R267" s="68">
        <v>0</v>
      </c>
      <c r="S267" s="68">
        <v>0</v>
      </c>
      <c r="T267" s="68">
        <v>0</v>
      </c>
      <c r="U267" s="68">
        <v>0</v>
      </c>
      <c r="V267" s="68">
        <v>0</v>
      </c>
      <c r="W267" s="68">
        <v>0</v>
      </c>
      <c r="X267" s="68">
        <v>0</v>
      </c>
      <c r="Y267" s="68">
        <v>0</v>
      </c>
      <c r="Z267" s="68">
        <v>0</v>
      </c>
      <c r="AA267" s="68">
        <v>0</v>
      </c>
      <c r="AB267" s="68">
        <v>0</v>
      </c>
      <c r="AC267" s="68">
        <v>0</v>
      </c>
      <c r="AD267" s="68">
        <v>0</v>
      </c>
      <c r="AE267" s="68">
        <v>0</v>
      </c>
      <c r="AF267" s="68">
        <v>0</v>
      </c>
      <c r="AG267" s="68">
        <v>0</v>
      </c>
      <c r="AH267" s="68">
        <v>0</v>
      </c>
    </row>
    <row r="268" spans="1:34" ht="15.75" customHeight="1" x14ac:dyDescent="0.2">
      <c r="A268" s="67" t="s">
        <v>78</v>
      </c>
      <c r="B268" s="68" t="s">
        <v>1090</v>
      </c>
      <c r="C268" s="68" t="str">
        <f t="shared" si="0"/>
        <v>Crops</v>
      </c>
      <c r="D268" s="68">
        <v>0</v>
      </c>
      <c r="E268" s="68">
        <v>0</v>
      </c>
      <c r="F268" s="68">
        <v>0</v>
      </c>
      <c r="G268" s="68">
        <v>0</v>
      </c>
      <c r="H268" s="68">
        <v>0</v>
      </c>
      <c r="I268" s="68">
        <v>0</v>
      </c>
      <c r="J268" s="68">
        <v>0</v>
      </c>
      <c r="K268" s="68">
        <v>0</v>
      </c>
      <c r="L268" s="68">
        <v>0</v>
      </c>
      <c r="M268" s="68">
        <v>0</v>
      </c>
      <c r="N268" s="68">
        <v>0</v>
      </c>
      <c r="O268" s="68">
        <v>0</v>
      </c>
      <c r="P268" s="68">
        <v>0</v>
      </c>
      <c r="Q268" s="68">
        <v>0</v>
      </c>
      <c r="R268" s="68">
        <v>0</v>
      </c>
      <c r="S268" s="68">
        <v>0</v>
      </c>
      <c r="T268" s="68">
        <v>0</v>
      </c>
      <c r="U268" s="68">
        <v>0</v>
      </c>
      <c r="V268" s="68">
        <v>0</v>
      </c>
      <c r="W268" s="68">
        <v>0</v>
      </c>
      <c r="X268" s="68">
        <v>0</v>
      </c>
      <c r="Y268" s="68">
        <v>0</v>
      </c>
      <c r="Z268" s="68">
        <v>0</v>
      </c>
      <c r="AA268" s="68">
        <v>0</v>
      </c>
      <c r="AB268" s="68">
        <v>0</v>
      </c>
      <c r="AC268" s="68">
        <v>0</v>
      </c>
      <c r="AD268" s="68">
        <v>0</v>
      </c>
      <c r="AE268" s="68">
        <v>0</v>
      </c>
      <c r="AF268" s="68">
        <v>0</v>
      </c>
      <c r="AG268" s="68">
        <v>0</v>
      </c>
      <c r="AH268" s="68">
        <v>0</v>
      </c>
    </row>
    <row r="269" spans="1:34" ht="15.75" customHeight="1" x14ac:dyDescent="0.2">
      <c r="A269" s="67" t="s">
        <v>78</v>
      </c>
      <c r="B269" s="68" t="s">
        <v>1091</v>
      </c>
      <c r="C269" s="68" t="str">
        <f t="shared" si="0"/>
        <v>Livestock</v>
      </c>
      <c r="D269" s="68">
        <v>0.02</v>
      </c>
      <c r="E269" s="68">
        <v>0.02</v>
      </c>
      <c r="F269" s="68">
        <v>0.02</v>
      </c>
      <c r="G269" s="68">
        <v>0.02</v>
      </c>
      <c r="H269" s="68">
        <v>0.02</v>
      </c>
      <c r="I269" s="68">
        <v>0.02</v>
      </c>
      <c r="J269" s="68">
        <v>0.02</v>
      </c>
      <c r="K269" s="68">
        <v>0.02</v>
      </c>
      <c r="L269" s="68">
        <v>0.02</v>
      </c>
      <c r="M269" s="68">
        <v>0.01</v>
      </c>
      <c r="N269" s="68">
        <v>0.01</v>
      </c>
      <c r="O269" s="68">
        <v>0.01</v>
      </c>
      <c r="P269" s="68">
        <v>0.01</v>
      </c>
      <c r="Q269" s="68">
        <v>0.01</v>
      </c>
      <c r="R269" s="68">
        <v>0.01</v>
      </c>
      <c r="S269" s="68">
        <v>0.01</v>
      </c>
      <c r="T269" s="68">
        <v>0.01</v>
      </c>
      <c r="U269" s="68">
        <v>0.01</v>
      </c>
      <c r="V269" s="68">
        <v>0.01</v>
      </c>
      <c r="W269" s="68">
        <v>0.01</v>
      </c>
      <c r="X269" s="68">
        <v>0.01</v>
      </c>
      <c r="Y269" s="68">
        <v>0.01</v>
      </c>
      <c r="Z269" s="68">
        <v>0.01</v>
      </c>
      <c r="AA269" s="68">
        <v>0.01</v>
      </c>
      <c r="AB269" s="68">
        <v>0.01</v>
      </c>
      <c r="AC269" s="68">
        <v>0.01</v>
      </c>
      <c r="AD269" s="68">
        <v>0.04</v>
      </c>
      <c r="AE269" s="68">
        <v>0.01</v>
      </c>
      <c r="AF269" s="68">
        <v>0</v>
      </c>
      <c r="AG269" s="68">
        <v>0</v>
      </c>
      <c r="AH269" s="68">
        <v>0</v>
      </c>
    </row>
    <row r="270" spans="1:34" ht="15.75" customHeight="1" x14ac:dyDescent="0.2">
      <c r="A270" s="67" t="s">
        <v>78</v>
      </c>
      <c r="B270" s="68" t="s">
        <v>1092</v>
      </c>
      <c r="C270" s="68" t="str">
        <f t="shared" si="0"/>
        <v>Crops</v>
      </c>
      <c r="D270" s="68">
        <v>0.33</v>
      </c>
      <c r="E270" s="68">
        <v>0.33</v>
      </c>
      <c r="F270" s="68">
        <v>0.32</v>
      </c>
      <c r="G270" s="68">
        <v>0.35</v>
      </c>
      <c r="H270" s="68">
        <v>0.34</v>
      </c>
      <c r="I270" s="68">
        <v>0.28999999999999998</v>
      </c>
      <c r="J270" s="68">
        <v>0.33</v>
      </c>
      <c r="K270" s="68">
        <v>0.32</v>
      </c>
      <c r="L270" s="68">
        <v>0.33</v>
      </c>
      <c r="M270" s="68">
        <v>0.35</v>
      </c>
      <c r="N270" s="68">
        <v>0.32</v>
      </c>
      <c r="O270" s="68">
        <v>0.31</v>
      </c>
      <c r="P270" s="68">
        <v>0.28000000000000003</v>
      </c>
      <c r="Q270" s="68">
        <v>0.28000000000000003</v>
      </c>
      <c r="R270" s="68">
        <v>0.3</v>
      </c>
      <c r="S270" s="68">
        <v>0.28000000000000003</v>
      </c>
      <c r="T270" s="68">
        <v>0.28999999999999998</v>
      </c>
      <c r="U270" s="68">
        <v>0.28000000000000003</v>
      </c>
      <c r="V270" s="68">
        <v>0.3</v>
      </c>
      <c r="W270" s="68">
        <v>0.28999999999999998</v>
      </c>
      <c r="X270" s="68">
        <v>0.25</v>
      </c>
      <c r="Y270" s="68">
        <v>0.25</v>
      </c>
      <c r="Z270" s="68">
        <v>0.27</v>
      </c>
      <c r="AA270" s="68">
        <v>0.27</v>
      </c>
      <c r="AB270" s="68">
        <v>0.27</v>
      </c>
      <c r="AC270" s="68">
        <v>0.25</v>
      </c>
      <c r="AD270" s="68">
        <v>0.27</v>
      </c>
      <c r="AE270" s="68">
        <v>0.23</v>
      </c>
      <c r="AF270" s="68">
        <v>0</v>
      </c>
      <c r="AG270" s="68">
        <v>0</v>
      </c>
      <c r="AH270" s="68">
        <v>0</v>
      </c>
    </row>
    <row r="271" spans="1:34" ht="15.75" customHeight="1" x14ac:dyDescent="0.2">
      <c r="A271" s="67" t="s">
        <v>78</v>
      </c>
      <c r="B271" s="68" t="s">
        <v>1093</v>
      </c>
      <c r="C271" s="68" t="str">
        <f t="shared" si="0"/>
        <v>Crops</v>
      </c>
      <c r="D271" s="68">
        <v>0</v>
      </c>
      <c r="E271" s="68">
        <v>0</v>
      </c>
      <c r="F271" s="68">
        <v>0</v>
      </c>
      <c r="G271" s="68">
        <v>0</v>
      </c>
      <c r="H271" s="68">
        <v>0</v>
      </c>
      <c r="I271" s="68">
        <v>0</v>
      </c>
      <c r="J271" s="68">
        <v>0</v>
      </c>
      <c r="K271" s="68">
        <v>0</v>
      </c>
      <c r="L271" s="68">
        <v>0</v>
      </c>
      <c r="M271" s="68">
        <v>0</v>
      </c>
      <c r="N271" s="68">
        <v>0</v>
      </c>
      <c r="O271" s="68">
        <v>0</v>
      </c>
      <c r="P271" s="68">
        <v>0</v>
      </c>
      <c r="Q271" s="68">
        <v>0</v>
      </c>
      <c r="R271" s="68">
        <v>0</v>
      </c>
      <c r="S271" s="68">
        <v>0</v>
      </c>
      <c r="T271" s="68">
        <v>0</v>
      </c>
      <c r="U271" s="68">
        <v>0</v>
      </c>
      <c r="V271" s="68">
        <v>0</v>
      </c>
      <c r="W271" s="68">
        <v>0</v>
      </c>
      <c r="X271" s="68">
        <v>0</v>
      </c>
      <c r="Y271" s="68">
        <v>0</v>
      </c>
      <c r="Z271" s="68">
        <v>0</v>
      </c>
      <c r="AA271" s="68">
        <v>0</v>
      </c>
      <c r="AB271" s="68">
        <v>0</v>
      </c>
      <c r="AC271" s="68">
        <v>0</v>
      </c>
      <c r="AD271" s="68">
        <v>0</v>
      </c>
      <c r="AE271" s="68">
        <v>0</v>
      </c>
      <c r="AF271" s="68">
        <v>0</v>
      </c>
      <c r="AG271" s="68">
        <v>0</v>
      </c>
      <c r="AH271" s="68">
        <v>0</v>
      </c>
    </row>
    <row r="272" spans="1:34" ht="15.75" customHeight="1" x14ac:dyDescent="0.2">
      <c r="A272" s="67" t="s">
        <v>81</v>
      </c>
      <c r="B272" s="68" t="s">
        <v>1082</v>
      </c>
      <c r="C272" s="68" t="str">
        <f t="shared" si="0"/>
        <v>Crops</v>
      </c>
      <c r="D272" s="68">
        <v>0</v>
      </c>
      <c r="E272" s="68">
        <v>0</v>
      </c>
      <c r="F272" s="68">
        <v>0</v>
      </c>
      <c r="G272" s="68">
        <v>0</v>
      </c>
      <c r="H272" s="68">
        <v>0</v>
      </c>
      <c r="I272" s="68">
        <v>0</v>
      </c>
      <c r="J272" s="68">
        <v>0</v>
      </c>
      <c r="K272" s="68">
        <v>0</v>
      </c>
      <c r="L272" s="68">
        <v>0</v>
      </c>
      <c r="M272" s="68">
        <v>0</v>
      </c>
      <c r="N272" s="68">
        <v>0</v>
      </c>
      <c r="O272" s="68">
        <v>0</v>
      </c>
      <c r="P272" s="68">
        <v>0</v>
      </c>
      <c r="Q272" s="68">
        <v>0</v>
      </c>
      <c r="R272" s="68">
        <v>0</v>
      </c>
      <c r="S272" s="68">
        <v>0</v>
      </c>
      <c r="T272" s="68">
        <v>0</v>
      </c>
      <c r="U272" s="68">
        <v>0</v>
      </c>
      <c r="V272" s="68">
        <v>0</v>
      </c>
      <c r="W272" s="68">
        <v>0</v>
      </c>
      <c r="X272" s="68">
        <v>0</v>
      </c>
      <c r="Y272" s="68">
        <v>0</v>
      </c>
      <c r="Z272" s="68">
        <v>0</v>
      </c>
      <c r="AA272" s="68">
        <v>0</v>
      </c>
      <c r="AB272" s="68">
        <v>0</v>
      </c>
      <c r="AC272" s="68">
        <v>0</v>
      </c>
      <c r="AD272" s="68">
        <v>0</v>
      </c>
      <c r="AE272" s="68">
        <v>0</v>
      </c>
      <c r="AF272" s="68">
        <v>0</v>
      </c>
      <c r="AG272" s="68">
        <v>0</v>
      </c>
      <c r="AH272" s="68">
        <v>0</v>
      </c>
    </row>
    <row r="273" spans="1:34" ht="15.75" customHeight="1" x14ac:dyDescent="0.2">
      <c r="A273" s="67" t="s">
        <v>81</v>
      </c>
      <c r="B273" s="68" t="s">
        <v>1084</v>
      </c>
      <c r="C273" s="68" t="str">
        <f t="shared" si="0"/>
        <v>Crops</v>
      </c>
      <c r="D273" s="68">
        <v>0.01</v>
      </c>
      <c r="E273" s="68">
        <v>0.01</v>
      </c>
      <c r="F273" s="68">
        <v>0.01</v>
      </c>
      <c r="G273" s="68">
        <v>0.01</v>
      </c>
      <c r="H273" s="68">
        <v>0.01</v>
      </c>
      <c r="I273" s="68">
        <v>0.01</v>
      </c>
      <c r="J273" s="68">
        <v>0.01</v>
      </c>
      <c r="K273" s="68">
        <v>0.01</v>
      </c>
      <c r="L273" s="68">
        <v>0.01</v>
      </c>
      <c r="M273" s="68">
        <v>0.01</v>
      </c>
      <c r="N273" s="68">
        <v>0.01</v>
      </c>
      <c r="O273" s="68">
        <v>0.01</v>
      </c>
      <c r="P273" s="68">
        <v>0.01</v>
      </c>
      <c r="Q273" s="68">
        <v>0.01</v>
      </c>
      <c r="R273" s="68">
        <v>0.01</v>
      </c>
      <c r="S273" s="68">
        <v>0.01</v>
      </c>
      <c r="T273" s="68">
        <v>0.01</v>
      </c>
      <c r="U273" s="68">
        <v>0.01</v>
      </c>
      <c r="V273" s="68">
        <v>0.01</v>
      </c>
      <c r="W273" s="68">
        <v>0.01</v>
      </c>
      <c r="X273" s="68">
        <v>0.01</v>
      </c>
      <c r="Y273" s="68">
        <v>0</v>
      </c>
      <c r="Z273" s="68">
        <v>0</v>
      </c>
      <c r="AA273" s="68">
        <v>0</v>
      </c>
      <c r="AB273" s="68">
        <v>0.01</v>
      </c>
      <c r="AC273" s="68">
        <v>0.01</v>
      </c>
      <c r="AD273" s="68">
        <v>0.01</v>
      </c>
      <c r="AE273" s="68">
        <v>0.01</v>
      </c>
      <c r="AF273" s="68">
        <v>0</v>
      </c>
      <c r="AG273" s="68">
        <v>0</v>
      </c>
      <c r="AH273" s="68">
        <v>0</v>
      </c>
    </row>
    <row r="274" spans="1:34" ht="15.75" customHeight="1" x14ac:dyDescent="0.2">
      <c r="A274" s="67" t="s">
        <v>81</v>
      </c>
      <c r="B274" s="68" t="s">
        <v>1086</v>
      </c>
      <c r="C274" s="68" t="str">
        <f t="shared" si="0"/>
        <v>Livestock</v>
      </c>
      <c r="D274" s="68">
        <v>2.56</v>
      </c>
      <c r="E274" s="68">
        <v>2.54</v>
      </c>
      <c r="F274" s="68">
        <v>2.62</v>
      </c>
      <c r="G274" s="68">
        <v>2.75</v>
      </c>
      <c r="H274" s="68">
        <v>2.89</v>
      </c>
      <c r="I274" s="68">
        <v>3</v>
      </c>
      <c r="J274" s="68">
        <v>3.14</v>
      </c>
      <c r="K274" s="68">
        <v>3.18</v>
      </c>
      <c r="L274" s="68">
        <v>3.22</v>
      </c>
      <c r="M274" s="68">
        <v>3.28</v>
      </c>
      <c r="N274" s="68">
        <v>3.29</v>
      </c>
      <c r="O274" s="68">
        <v>3.24</v>
      </c>
      <c r="P274" s="68">
        <v>3.27</v>
      </c>
      <c r="Q274" s="68">
        <v>3.3</v>
      </c>
      <c r="R274" s="68">
        <v>3.24</v>
      </c>
      <c r="S274" s="68">
        <v>3.27</v>
      </c>
      <c r="T274" s="68">
        <v>3.47</v>
      </c>
      <c r="U274" s="68">
        <v>3.49</v>
      </c>
      <c r="V274" s="68">
        <v>3.58</v>
      </c>
      <c r="W274" s="68">
        <v>3.65</v>
      </c>
      <c r="X274" s="68">
        <v>3.56</v>
      </c>
      <c r="Y274" s="68">
        <v>3.55</v>
      </c>
      <c r="Z274" s="68">
        <v>3.39</v>
      </c>
      <c r="AA274" s="68">
        <v>3.27</v>
      </c>
      <c r="AB274" s="68">
        <v>3.12</v>
      </c>
      <c r="AC274" s="68">
        <v>3.13</v>
      </c>
      <c r="AD274" s="68">
        <v>3.22</v>
      </c>
      <c r="AE274" s="68">
        <v>3.35</v>
      </c>
      <c r="AF274" s="68">
        <v>0</v>
      </c>
      <c r="AG274" s="68">
        <v>0</v>
      </c>
      <c r="AH274" s="68">
        <v>0</v>
      </c>
    </row>
    <row r="275" spans="1:34" ht="15.75" customHeight="1" x14ac:dyDescent="0.2">
      <c r="A275" s="67" t="s">
        <v>81</v>
      </c>
      <c r="B275" s="68" t="s">
        <v>1087</v>
      </c>
      <c r="C275" s="68" t="str">
        <f t="shared" si="0"/>
        <v>Livestock</v>
      </c>
      <c r="D275" s="68">
        <v>0.41</v>
      </c>
      <c r="E275" s="68">
        <v>0.48</v>
      </c>
      <c r="F275" s="68">
        <v>0.55000000000000004</v>
      </c>
      <c r="G275" s="68">
        <v>0.67</v>
      </c>
      <c r="H275" s="68">
        <v>0.82</v>
      </c>
      <c r="I275" s="68">
        <v>0.88</v>
      </c>
      <c r="J275" s="68">
        <v>0.99</v>
      </c>
      <c r="K275" s="68">
        <v>1.04</v>
      </c>
      <c r="L275" s="68">
        <v>1.1399999999999999</v>
      </c>
      <c r="M275" s="68">
        <v>1.18</v>
      </c>
      <c r="N275" s="68">
        <v>1.33</v>
      </c>
      <c r="O275" s="68">
        <v>1.45</v>
      </c>
      <c r="P275" s="68">
        <v>1.59</v>
      </c>
      <c r="Q275" s="68">
        <v>1.75</v>
      </c>
      <c r="R275" s="68">
        <v>1.65</v>
      </c>
      <c r="S275" s="68">
        <v>1.7</v>
      </c>
      <c r="T275" s="68">
        <v>1.81</v>
      </c>
      <c r="U275" s="68">
        <v>1.99</v>
      </c>
      <c r="V275" s="68">
        <v>1.93</v>
      </c>
      <c r="W275" s="68">
        <v>2.0499999999999998</v>
      </c>
      <c r="X275" s="68">
        <v>2</v>
      </c>
      <c r="Y275" s="68">
        <v>2.0699999999999998</v>
      </c>
      <c r="Z275" s="68">
        <v>2.12</v>
      </c>
      <c r="AA275" s="68">
        <v>1.99</v>
      </c>
      <c r="AB275" s="68">
        <v>2.02</v>
      </c>
      <c r="AC275" s="68">
        <v>2.02</v>
      </c>
      <c r="AD275" s="68">
        <v>1.98</v>
      </c>
      <c r="AE275" s="68">
        <v>2.04</v>
      </c>
      <c r="AF275" s="68">
        <v>0</v>
      </c>
      <c r="AG275" s="68">
        <v>0</v>
      </c>
      <c r="AH275" s="68">
        <v>0</v>
      </c>
    </row>
    <row r="276" spans="1:34" ht="15.75" customHeight="1" x14ac:dyDescent="0.2">
      <c r="A276" s="67" t="s">
        <v>81</v>
      </c>
      <c r="B276" s="68" t="s">
        <v>1089</v>
      </c>
      <c r="C276" s="68" t="str">
        <f t="shared" si="0"/>
        <v>Crops</v>
      </c>
      <c r="D276" s="68">
        <v>0</v>
      </c>
      <c r="E276" s="68">
        <v>0</v>
      </c>
      <c r="F276" s="68">
        <v>0</v>
      </c>
      <c r="G276" s="68">
        <v>0</v>
      </c>
      <c r="H276" s="68">
        <v>0</v>
      </c>
      <c r="I276" s="68">
        <v>0</v>
      </c>
      <c r="J276" s="68">
        <v>0</v>
      </c>
      <c r="K276" s="68">
        <v>0</v>
      </c>
      <c r="L276" s="68">
        <v>0</v>
      </c>
      <c r="M276" s="68">
        <v>0</v>
      </c>
      <c r="N276" s="68">
        <v>0</v>
      </c>
      <c r="O276" s="68">
        <v>0</v>
      </c>
      <c r="P276" s="68">
        <v>0</v>
      </c>
      <c r="Q276" s="68">
        <v>0</v>
      </c>
      <c r="R276" s="68">
        <v>0</v>
      </c>
      <c r="S276" s="68">
        <v>0</v>
      </c>
      <c r="T276" s="68">
        <v>0</v>
      </c>
      <c r="U276" s="68">
        <v>0</v>
      </c>
      <c r="V276" s="68">
        <v>0</v>
      </c>
      <c r="W276" s="68">
        <v>0</v>
      </c>
      <c r="X276" s="68">
        <v>0</v>
      </c>
      <c r="Y276" s="68">
        <v>0</v>
      </c>
      <c r="Z276" s="68">
        <v>0</v>
      </c>
      <c r="AA276" s="68">
        <v>0</v>
      </c>
      <c r="AB276" s="68">
        <v>0</v>
      </c>
      <c r="AC276" s="68">
        <v>0</v>
      </c>
      <c r="AD276" s="68">
        <v>0</v>
      </c>
      <c r="AE276" s="68">
        <v>0</v>
      </c>
      <c r="AF276" s="68">
        <v>0</v>
      </c>
      <c r="AG276" s="68">
        <v>0</v>
      </c>
      <c r="AH276" s="68">
        <v>0</v>
      </c>
    </row>
    <row r="277" spans="1:34" ht="15.75" customHeight="1" x14ac:dyDescent="0.2">
      <c r="A277" s="67" t="s">
        <v>81</v>
      </c>
      <c r="B277" s="68" t="s">
        <v>1090</v>
      </c>
      <c r="C277" s="68" t="str">
        <f t="shared" si="0"/>
        <v>Crops</v>
      </c>
      <c r="D277" s="68">
        <v>0</v>
      </c>
      <c r="E277" s="68">
        <v>0</v>
      </c>
      <c r="F277" s="68">
        <v>0</v>
      </c>
      <c r="G277" s="68">
        <v>0</v>
      </c>
      <c r="H277" s="68">
        <v>0</v>
      </c>
      <c r="I277" s="68">
        <v>0</v>
      </c>
      <c r="J277" s="68">
        <v>0</v>
      </c>
      <c r="K277" s="68">
        <v>0</v>
      </c>
      <c r="L277" s="68">
        <v>0</v>
      </c>
      <c r="M277" s="68">
        <v>0</v>
      </c>
      <c r="N277" s="68">
        <v>0</v>
      </c>
      <c r="O277" s="68">
        <v>0</v>
      </c>
      <c r="P277" s="68">
        <v>0</v>
      </c>
      <c r="Q277" s="68">
        <v>0</v>
      </c>
      <c r="R277" s="68">
        <v>0</v>
      </c>
      <c r="S277" s="68">
        <v>0</v>
      </c>
      <c r="T277" s="68">
        <v>0</v>
      </c>
      <c r="U277" s="68">
        <v>0</v>
      </c>
      <c r="V277" s="68">
        <v>0</v>
      </c>
      <c r="W277" s="68">
        <v>0</v>
      </c>
      <c r="X277" s="68">
        <v>0</v>
      </c>
      <c r="Y277" s="68">
        <v>0</v>
      </c>
      <c r="Z277" s="68">
        <v>0</v>
      </c>
      <c r="AA277" s="68">
        <v>0</v>
      </c>
      <c r="AB277" s="68">
        <v>0</v>
      </c>
      <c r="AC277" s="68">
        <v>0</v>
      </c>
      <c r="AD277" s="68">
        <v>0</v>
      </c>
      <c r="AE277" s="68">
        <v>0</v>
      </c>
      <c r="AF277" s="68">
        <v>0</v>
      </c>
      <c r="AG277" s="68">
        <v>0</v>
      </c>
      <c r="AH277" s="68">
        <v>0</v>
      </c>
    </row>
    <row r="278" spans="1:34" ht="15.75" customHeight="1" x14ac:dyDescent="0.2">
      <c r="A278" s="67" t="s">
        <v>81</v>
      </c>
      <c r="B278" s="68" t="s">
        <v>1091</v>
      </c>
      <c r="C278" s="68" t="str">
        <f t="shared" si="0"/>
        <v>Livestock</v>
      </c>
      <c r="D278" s="68">
        <v>0.1</v>
      </c>
      <c r="E278" s="68">
        <v>0.09</v>
      </c>
      <c r="F278" s="68">
        <v>0.1</v>
      </c>
      <c r="G278" s="68">
        <v>0.11</v>
      </c>
      <c r="H278" s="68">
        <v>0.14000000000000001</v>
      </c>
      <c r="I278" s="68">
        <v>0.15</v>
      </c>
      <c r="J278" s="68">
        <v>0.14000000000000001</v>
      </c>
      <c r="K278" s="68">
        <v>0.14000000000000001</v>
      </c>
      <c r="L278" s="68">
        <v>0.14000000000000001</v>
      </c>
      <c r="M278" s="68">
        <v>0.14000000000000001</v>
      </c>
      <c r="N278" s="68">
        <v>0.15</v>
      </c>
      <c r="O278" s="68">
        <v>0.15</v>
      </c>
      <c r="P278" s="68">
        <v>0.15</v>
      </c>
      <c r="Q278" s="68">
        <v>0.17</v>
      </c>
      <c r="R278" s="68">
        <v>0.17</v>
      </c>
      <c r="S278" s="68">
        <v>0.19</v>
      </c>
      <c r="T278" s="68">
        <v>0.21</v>
      </c>
      <c r="U278" s="68">
        <v>0.21</v>
      </c>
      <c r="V278" s="68">
        <v>0.22</v>
      </c>
      <c r="W278" s="68">
        <v>0.24</v>
      </c>
      <c r="X278" s="68">
        <v>0.24</v>
      </c>
      <c r="Y278" s="68">
        <v>0.23</v>
      </c>
      <c r="Z278" s="68">
        <v>0.22</v>
      </c>
      <c r="AA278" s="68">
        <v>0.22</v>
      </c>
      <c r="AB278" s="68">
        <v>0.22</v>
      </c>
      <c r="AC278" s="68">
        <v>0.22</v>
      </c>
      <c r="AD278" s="68">
        <v>0.22</v>
      </c>
      <c r="AE278" s="68">
        <v>0.22</v>
      </c>
      <c r="AF278" s="68">
        <v>0</v>
      </c>
      <c r="AG278" s="68">
        <v>0</v>
      </c>
      <c r="AH278" s="68">
        <v>0</v>
      </c>
    </row>
    <row r="279" spans="1:34" ht="15.75" customHeight="1" x14ac:dyDescent="0.2">
      <c r="A279" s="67" t="s">
        <v>81</v>
      </c>
      <c r="B279" s="68" t="s">
        <v>1092</v>
      </c>
      <c r="C279" s="68" t="str">
        <f t="shared" si="0"/>
        <v>Crops</v>
      </c>
      <c r="D279" s="68">
        <v>1.69</v>
      </c>
      <c r="E279" s="68">
        <v>1.65</v>
      </c>
      <c r="F279" s="68">
        <v>1.69</v>
      </c>
      <c r="G279" s="68">
        <v>1.74</v>
      </c>
      <c r="H279" s="68">
        <v>1.8</v>
      </c>
      <c r="I279" s="68">
        <v>1.8</v>
      </c>
      <c r="J279" s="68">
        <v>1.87</v>
      </c>
      <c r="K279" s="68">
        <v>1.91</v>
      </c>
      <c r="L279" s="68">
        <v>1.89</v>
      </c>
      <c r="M279" s="68">
        <v>1.93</v>
      </c>
      <c r="N279" s="68">
        <v>1.91</v>
      </c>
      <c r="O279" s="68">
        <v>1.87</v>
      </c>
      <c r="P279" s="68">
        <v>1.85</v>
      </c>
      <c r="Q279" s="68">
        <v>1.81</v>
      </c>
      <c r="R279" s="68">
        <v>1.77</v>
      </c>
      <c r="S279" s="68">
        <v>1.81</v>
      </c>
      <c r="T279" s="68">
        <v>1.79</v>
      </c>
      <c r="U279" s="68">
        <v>1.86</v>
      </c>
      <c r="V279" s="68">
        <v>1.87</v>
      </c>
      <c r="W279" s="68">
        <v>1.84</v>
      </c>
      <c r="X279" s="68">
        <v>1.82</v>
      </c>
      <c r="Y279" s="68">
        <v>1.78</v>
      </c>
      <c r="Z279" s="68">
        <v>1.66</v>
      </c>
      <c r="AA279" s="68">
        <v>1.6</v>
      </c>
      <c r="AB279" s="68">
        <v>1.54</v>
      </c>
      <c r="AC279" s="68">
        <v>1.57</v>
      </c>
      <c r="AD279" s="68">
        <v>1.59</v>
      </c>
      <c r="AE279" s="68">
        <v>1.61</v>
      </c>
      <c r="AF279" s="68">
        <v>0</v>
      </c>
      <c r="AG279" s="68">
        <v>0</v>
      </c>
      <c r="AH279" s="68">
        <v>0</v>
      </c>
    </row>
    <row r="280" spans="1:34" ht="15.75" customHeight="1" x14ac:dyDescent="0.2">
      <c r="A280" s="67" t="s">
        <v>81</v>
      </c>
      <c r="B280" s="68" t="s">
        <v>1093</v>
      </c>
      <c r="C280" s="68" t="str">
        <f t="shared" si="0"/>
        <v>Crops</v>
      </c>
      <c r="D280" s="68">
        <v>0</v>
      </c>
      <c r="E280" s="68">
        <v>0</v>
      </c>
      <c r="F280" s="68">
        <v>0</v>
      </c>
      <c r="G280" s="68">
        <v>0</v>
      </c>
      <c r="H280" s="68">
        <v>0</v>
      </c>
      <c r="I280" s="68">
        <v>0</v>
      </c>
      <c r="J280" s="68">
        <v>0</v>
      </c>
      <c r="K280" s="68">
        <v>0</v>
      </c>
      <c r="L280" s="68">
        <v>0</v>
      </c>
      <c r="M280" s="68">
        <v>0</v>
      </c>
      <c r="N280" s="68">
        <v>0</v>
      </c>
      <c r="O280" s="68">
        <v>0</v>
      </c>
      <c r="P280" s="68">
        <v>0</v>
      </c>
      <c r="Q280" s="68">
        <v>0</v>
      </c>
      <c r="R280" s="68">
        <v>0</v>
      </c>
      <c r="S280" s="68">
        <v>0</v>
      </c>
      <c r="T280" s="68">
        <v>0</v>
      </c>
      <c r="U280" s="68">
        <v>0</v>
      </c>
      <c r="V280" s="68">
        <v>0</v>
      </c>
      <c r="W280" s="68">
        <v>0</v>
      </c>
      <c r="X280" s="68">
        <v>0</v>
      </c>
      <c r="Y280" s="68">
        <v>0</v>
      </c>
      <c r="Z280" s="68">
        <v>0</v>
      </c>
      <c r="AA280" s="68">
        <v>0</v>
      </c>
      <c r="AB280" s="68">
        <v>0</v>
      </c>
      <c r="AC280" s="68">
        <v>0</v>
      </c>
      <c r="AD280" s="68">
        <v>0</v>
      </c>
      <c r="AE280" s="68">
        <v>0</v>
      </c>
      <c r="AF280" s="68">
        <v>0</v>
      </c>
      <c r="AG280" s="68">
        <v>0</v>
      </c>
      <c r="AH280" s="68">
        <v>0</v>
      </c>
    </row>
    <row r="281" spans="1:34" ht="15.75" customHeight="1" x14ac:dyDescent="0.2">
      <c r="A281" s="67" t="s">
        <v>84</v>
      </c>
      <c r="B281" s="68" t="s">
        <v>1082</v>
      </c>
      <c r="C281" s="68" t="str">
        <f t="shared" si="0"/>
        <v>Crops</v>
      </c>
      <c r="D281" s="68">
        <v>0</v>
      </c>
      <c r="E281" s="68">
        <v>0</v>
      </c>
      <c r="F281" s="68">
        <v>0</v>
      </c>
      <c r="G281" s="68">
        <v>0</v>
      </c>
      <c r="H281" s="68">
        <v>0</v>
      </c>
      <c r="I281" s="68">
        <v>0</v>
      </c>
      <c r="J281" s="68">
        <v>0</v>
      </c>
      <c r="K281" s="68">
        <v>0</v>
      </c>
      <c r="L281" s="68">
        <v>0</v>
      </c>
      <c r="M281" s="68">
        <v>0</v>
      </c>
      <c r="N281" s="68">
        <v>0</v>
      </c>
      <c r="O281" s="68">
        <v>7.0000000000000007E-2</v>
      </c>
      <c r="P281" s="68">
        <v>0.28000000000000003</v>
      </c>
      <c r="Q281" s="68">
        <v>0.33</v>
      </c>
      <c r="R281" s="68">
        <v>0.03</v>
      </c>
      <c r="S281" s="68">
        <v>0.03</v>
      </c>
      <c r="T281" s="68">
        <v>0.04</v>
      </c>
      <c r="U281" s="68">
        <v>0.06</v>
      </c>
      <c r="V281" s="68">
        <v>0</v>
      </c>
      <c r="W281" s="68">
        <v>0.04</v>
      </c>
      <c r="X281" s="68">
        <v>0.06</v>
      </c>
      <c r="Y281" s="68">
        <v>0.05</v>
      </c>
      <c r="Z281" s="68">
        <v>0.76</v>
      </c>
      <c r="AA281" s="68">
        <v>0.05</v>
      </c>
      <c r="AB281" s="68">
        <v>0.02</v>
      </c>
      <c r="AC281" s="68">
        <v>0.02</v>
      </c>
      <c r="AD281" s="68">
        <v>0.01</v>
      </c>
      <c r="AE281" s="68">
        <v>0.01</v>
      </c>
      <c r="AF281" s="68">
        <v>0</v>
      </c>
      <c r="AG281" s="68">
        <v>0</v>
      </c>
      <c r="AH281" s="68">
        <v>0</v>
      </c>
    </row>
    <row r="282" spans="1:34" ht="15.75" customHeight="1" x14ac:dyDescent="0.2">
      <c r="A282" s="67" t="s">
        <v>84</v>
      </c>
      <c r="B282" s="68" t="s">
        <v>1084</v>
      </c>
      <c r="C282" s="68" t="str">
        <f t="shared" si="0"/>
        <v>Crops</v>
      </c>
      <c r="D282" s="68">
        <v>0.02</v>
      </c>
      <c r="E282" s="68">
        <v>0.02</v>
      </c>
      <c r="F282" s="68">
        <v>0.03</v>
      </c>
      <c r="G282" s="68">
        <v>0.04</v>
      </c>
      <c r="H282" s="68">
        <v>0.03</v>
      </c>
      <c r="I282" s="68">
        <v>0.02</v>
      </c>
      <c r="J282" s="68">
        <v>0.02</v>
      </c>
      <c r="K282" s="68">
        <v>0.02</v>
      </c>
      <c r="L282" s="68">
        <v>0.03</v>
      </c>
      <c r="M282" s="68">
        <v>0.04</v>
      </c>
      <c r="N282" s="68">
        <v>0.03</v>
      </c>
      <c r="O282" s="68">
        <v>0.03</v>
      </c>
      <c r="P282" s="68">
        <v>0.02</v>
      </c>
      <c r="Q282" s="68">
        <v>0.02</v>
      </c>
      <c r="R282" s="68">
        <v>0.02</v>
      </c>
      <c r="S282" s="68">
        <v>0.02</v>
      </c>
      <c r="T282" s="68">
        <v>0.02</v>
      </c>
      <c r="U282" s="68">
        <v>0.02</v>
      </c>
      <c r="V282" s="68">
        <v>0.02</v>
      </c>
      <c r="W282" s="68">
        <v>0.02</v>
      </c>
      <c r="X282" s="68">
        <v>0.02</v>
      </c>
      <c r="Y282" s="68">
        <v>0.02</v>
      </c>
      <c r="Z282" s="68">
        <v>0.03</v>
      </c>
      <c r="AA282" s="68">
        <v>0.03</v>
      </c>
      <c r="AB282" s="68">
        <v>0.03</v>
      </c>
      <c r="AC282" s="68">
        <v>0.03</v>
      </c>
      <c r="AD282" s="68">
        <v>0.03</v>
      </c>
      <c r="AE282" s="68">
        <v>0.03</v>
      </c>
      <c r="AF282" s="68">
        <v>0</v>
      </c>
      <c r="AG282" s="68">
        <v>0</v>
      </c>
      <c r="AH282" s="68">
        <v>0</v>
      </c>
    </row>
    <row r="283" spans="1:34" ht="15.75" customHeight="1" x14ac:dyDescent="0.2">
      <c r="A283" s="67" t="s">
        <v>84</v>
      </c>
      <c r="B283" s="68" t="s">
        <v>1086</v>
      </c>
      <c r="C283" s="68" t="str">
        <f t="shared" si="0"/>
        <v>Livestock</v>
      </c>
      <c r="D283" s="68">
        <v>3.39</v>
      </c>
      <c r="E283" s="68">
        <v>3.36</v>
      </c>
      <c r="F283" s="68">
        <v>3.39</v>
      </c>
      <c r="G283" s="68">
        <v>3.37</v>
      </c>
      <c r="H283" s="68">
        <v>3.29</v>
      </c>
      <c r="I283" s="68">
        <v>3.23</v>
      </c>
      <c r="J283" s="68">
        <v>3.21</v>
      </c>
      <c r="K283" s="68">
        <v>3.22</v>
      </c>
      <c r="L283" s="68">
        <v>3.24</v>
      </c>
      <c r="M283" s="68">
        <v>3.32</v>
      </c>
      <c r="N283" s="68">
        <v>3.33</v>
      </c>
      <c r="O283" s="68">
        <v>3.19</v>
      </c>
      <c r="P283" s="68">
        <v>3.24</v>
      </c>
      <c r="Q283" s="68">
        <v>3.24</v>
      </c>
      <c r="R283" s="68">
        <v>3.14</v>
      </c>
      <c r="S283" s="68">
        <v>3.17</v>
      </c>
      <c r="T283" s="68">
        <v>3.19</v>
      </c>
      <c r="U283" s="68">
        <v>3.35</v>
      </c>
      <c r="V283" s="68">
        <v>3.42</v>
      </c>
      <c r="W283" s="68">
        <v>3.29</v>
      </c>
      <c r="X283" s="68">
        <v>3.33</v>
      </c>
      <c r="Y283" s="68">
        <v>3.34</v>
      </c>
      <c r="Z283" s="68">
        <v>3.39</v>
      </c>
      <c r="AA283" s="68">
        <v>3.4</v>
      </c>
      <c r="AB283" s="68">
        <v>3.52</v>
      </c>
      <c r="AC283" s="68">
        <v>3.54</v>
      </c>
      <c r="AD283" s="68">
        <v>3.65</v>
      </c>
      <c r="AE283" s="68">
        <v>3.69</v>
      </c>
      <c r="AF283" s="68">
        <v>0</v>
      </c>
      <c r="AG283" s="68">
        <v>0</v>
      </c>
      <c r="AH283" s="68">
        <v>0</v>
      </c>
    </row>
    <row r="284" spans="1:34" ht="15.75" customHeight="1" x14ac:dyDescent="0.2">
      <c r="A284" s="67" t="s">
        <v>84</v>
      </c>
      <c r="B284" s="68" t="s">
        <v>1087</v>
      </c>
      <c r="C284" s="68" t="str">
        <f t="shared" si="0"/>
        <v>Livestock</v>
      </c>
      <c r="D284" s="68">
        <v>0.5</v>
      </c>
      <c r="E284" s="68">
        <v>0.52</v>
      </c>
      <c r="F284" s="68">
        <v>0.48</v>
      </c>
      <c r="G284" s="68">
        <v>0.52</v>
      </c>
      <c r="H284" s="68">
        <v>0.52</v>
      </c>
      <c r="I284" s="68">
        <v>0.56000000000000005</v>
      </c>
      <c r="J284" s="68">
        <v>0.55000000000000004</v>
      </c>
      <c r="K284" s="68">
        <v>0.55000000000000004</v>
      </c>
      <c r="L284" s="68">
        <v>0.61</v>
      </c>
      <c r="M284" s="68">
        <v>0.68</v>
      </c>
      <c r="N284" s="68">
        <v>0.67</v>
      </c>
      <c r="O284" s="68">
        <v>0.7</v>
      </c>
      <c r="P284" s="68">
        <v>0.75</v>
      </c>
      <c r="Q284" s="68">
        <v>0.75</v>
      </c>
      <c r="R284" s="68">
        <v>0.74</v>
      </c>
      <c r="S284" s="68">
        <v>0.83</v>
      </c>
      <c r="T284" s="68">
        <v>0.81</v>
      </c>
      <c r="U284" s="68">
        <v>0.87</v>
      </c>
      <c r="V284" s="68">
        <v>0.9</v>
      </c>
      <c r="W284" s="68">
        <v>0.8</v>
      </c>
      <c r="X284" s="68">
        <v>0.87</v>
      </c>
      <c r="Y284" s="68">
        <v>0.88</v>
      </c>
      <c r="Z284" s="68">
        <v>0.9</v>
      </c>
      <c r="AA284" s="68">
        <v>0.88</v>
      </c>
      <c r="AB284" s="68">
        <v>0.89</v>
      </c>
      <c r="AC284" s="68">
        <v>0.93</v>
      </c>
      <c r="AD284" s="68">
        <v>0.94</v>
      </c>
      <c r="AE284" s="68">
        <v>0.91</v>
      </c>
      <c r="AF284" s="68">
        <v>0</v>
      </c>
      <c r="AG284" s="68">
        <v>0</v>
      </c>
      <c r="AH284" s="68">
        <v>0</v>
      </c>
    </row>
    <row r="285" spans="1:34" ht="15.75" customHeight="1" x14ac:dyDescent="0.2">
      <c r="A285" s="67" t="s">
        <v>84</v>
      </c>
      <c r="B285" s="68" t="s">
        <v>1089</v>
      </c>
      <c r="C285" s="68" t="str">
        <f t="shared" si="0"/>
        <v>Crops</v>
      </c>
      <c r="D285" s="68">
        <v>0</v>
      </c>
      <c r="E285" s="68">
        <v>0</v>
      </c>
      <c r="F285" s="68">
        <v>0</v>
      </c>
      <c r="G285" s="68">
        <v>0</v>
      </c>
      <c r="H285" s="68">
        <v>0</v>
      </c>
      <c r="I285" s="68">
        <v>0</v>
      </c>
      <c r="J285" s="68">
        <v>0</v>
      </c>
      <c r="K285" s="68">
        <v>0</v>
      </c>
      <c r="L285" s="68">
        <v>0</v>
      </c>
      <c r="M285" s="68">
        <v>0</v>
      </c>
      <c r="N285" s="68">
        <v>0</v>
      </c>
      <c r="O285" s="68">
        <v>0</v>
      </c>
      <c r="P285" s="68">
        <v>0</v>
      </c>
      <c r="Q285" s="68">
        <v>0</v>
      </c>
      <c r="R285" s="68">
        <v>0</v>
      </c>
      <c r="S285" s="68">
        <v>0</v>
      </c>
      <c r="T285" s="68">
        <v>0</v>
      </c>
      <c r="U285" s="68">
        <v>0</v>
      </c>
      <c r="V285" s="68">
        <v>0</v>
      </c>
      <c r="W285" s="68">
        <v>0</v>
      </c>
      <c r="X285" s="68">
        <v>0</v>
      </c>
      <c r="Y285" s="68">
        <v>0</v>
      </c>
      <c r="Z285" s="68">
        <v>0</v>
      </c>
      <c r="AA285" s="68">
        <v>0</v>
      </c>
      <c r="AB285" s="68">
        <v>0</v>
      </c>
      <c r="AC285" s="68">
        <v>0</v>
      </c>
      <c r="AD285" s="68">
        <v>0</v>
      </c>
      <c r="AE285" s="68">
        <v>0</v>
      </c>
      <c r="AF285" s="68">
        <v>0</v>
      </c>
      <c r="AG285" s="68">
        <v>0</v>
      </c>
      <c r="AH285" s="68">
        <v>0</v>
      </c>
    </row>
    <row r="286" spans="1:34" ht="15.75" customHeight="1" x14ac:dyDescent="0.2">
      <c r="A286" s="67" t="s">
        <v>84</v>
      </c>
      <c r="B286" s="68" t="s">
        <v>1090</v>
      </c>
      <c r="C286" s="68" t="str">
        <f t="shared" si="0"/>
        <v>Crops</v>
      </c>
      <c r="D286" s="68">
        <v>0</v>
      </c>
      <c r="E286" s="68">
        <v>0</v>
      </c>
      <c r="F286" s="68">
        <v>0</v>
      </c>
      <c r="G286" s="68">
        <v>0</v>
      </c>
      <c r="H286" s="68">
        <v>0</v>
      </c>
      <c r="I286" s="68">
        <v>0</v>
      </c>
      <c r="J286" s="68">
        <v>0</v>
      </c>
      <c r="K286" s="68">
        <v>0</v>
      </c>
      <c r="L286" s="68">
        <v>0</v>
      </c>
      <c r="M286" s="68">
        <v>0</v>
      </c>
      <c r="N286" s="68">
        <v>0</v>
      </c>
      <c r="O286" s="68">
        <v>0</v>
      </c>
      <c r="P286" s="68">
        <v>0</v>
      </c>
      <c r="Q286" s="68">
        <v>0</v>
      </c>
      <c r="R286" s="68">
        <v>0</v>
      </c>
      <c r="S286" s="68">
        <v>0</v>
      </c>
      <c r="T286" s="68">
        <v>0</v>
      </c>
      <c r="U286" s="68">
        <v>0</v>
      </c>
      <c r="V286" s="68">
        <v>0</v>
      </c>
      <c r="W286" s="68">
        <v>0</v>
      </c>
      <c r="X286" s="68">
        <v>0</v>
      </c>
      <c r="Y286" s="68">
        <v>0</v>
      </c>
      <c r="Z286" s="68">
        <v>0</v>
      </c>
      <c r="AA286" s="68">
        <v>0</v>
      </c>
      <c r="AB286" s="68">
        <v>0</v>
      </c>
      <c r="AC286" s="68">
        <v>0</v>
      </c>
      <c r="AD286" s="68">
        <v>0</v>
      </c>
      <c r="AE286" s="68">
        <v>0</v>
      </c>
      <c r="AF286" s="68">
        <v>0</v>
      </c>
      <c r="AG286" s="68">
        <v>0</v>
      </c>
      <c r="AH286" s="68">
        <v>0</v>
      </c>
    </row>
    <row r="287" spans="1:34" ht="15.75" customHeight="1" x14ac:dyDescent="0.2">
      <c r="A287" s="67" t="s">
        <v>84</v>
      </c>
      <c r="B287" s="68" t="s">
        <v>1091</v>
      </c>
      <c r="C287" s="68" t="str">
        <f t="shared" si="0"/>
        <v>Livestock</v>
      </c>
      <c r="D287" s="68">
        <v>0.44</v>
      </c>
      <c r="E287" s="68">
        <v>0.44</v>
      </c>
      <c r="F287" s="68">
        <v>0.44</v>
      </c>
      <c r="G287" s="68">
        <v>0.44</v>
      </c>
      <c r="H287" s="68">
        <v>0.42</v>
      </c>
      <c r="I287" s="68">
        <v>0.41</v>
      </c>
      <c r="J287" s="68">
        <v>0.4</v>
      </c>
      <c r="K287" s="68">
        <v>0.4</v>
      </c>
      <c r="L287" s="68">
        <v>0.4</v>
      </c>
      <c r="M287" s="68">
        <v>0.38</v>
      </c>
      <c r="N287" s="68">
        <v>0.38</v>
      </c>
      <c r="O287" s="68">
        <v>0.36</v>
      </c>
      <c r="P287" s="68">
        <v>0.36</v>
      </c>
      <c r="Q287" s="68">
        <v>0.36</v>
      </c>
      <c r="R287" s="68">
        <v>0.33</v>
      </c>
      <c r="S287" s="68">
        <v>0.37</v>
      </c>
      <c r="T287" s="68">
        <v>0.38</v>
      </c>
      <c r="U287" s="68">
        <v>0.36</v>
      </c>
      <c r="V287" s="68">
        <v>0.35</v>
      </c>
      <c r="W287" s="68">
        <v>0.35</v>
      </c>
      <c r="X287" s="68">
        <v>0.34</v>
      </c>
      <c r="Y287" s="68">
        <v>0.33</v>
      </c>
      <c r="Z287" s="68">
        <v>0.33</v>
      </c>
      <c r="AA287" s="68">
        <v>0.33</v>
      </c>
      <c r="AB287" s="68">
        <v>0.34</v>
      </c>
      <c r="AC287" s="68">
        <v>0.35</v>
      </c>
      <c r="AD287" s="68">
        <v>0.35</v>
      </c>
      <c r="AE287" s="68">
        <v>0.35</v>
      </c>
      <c r="AF287" s="68">
        <v>0</v>
      </c>
      <c r="AG287" s="68">
        <v>0</v>
      </c>
      <c r="AH287" s="68">
        <v>0</v>
      </c>
    </row>
    <row r="288" spans="1:34" ht="15.75" customHeight="1" x14ac:dyDescent="0.2">
      <c r="A288" s="67" t="s">
        <v>84</v>
      </c>
      <c r="B288" s="68" t="s">
        <v>1092</v>
      </c>
      <c r="C288" s="68" t="str">
        <f t="shared" si="0"/>
        <v>Crops</v>
      </c>
      <c r="D288" s="68">
        <v>2.21</v>
      </c>
      <c r="E288" s="68">
        <v>2.16</v>
      </c>
      <c r="F288" s="68">
        <v>2.23</v>
      </c>
      <c r="G288" s="68">
        <v>2.25</v>
      </c>
      <c r="H288" s="68">
        <v>2.2999999999999998</v>
      </c>
      <c r="I288" s="68">
        <v>2.14</v>
      </c>
      <c r="J288" s="68">
        <v>2.04</v>
      </c>
      <c r="K288" s="68">
        <v>2.1</v>
      </c>
      <c r="L288" s="68">
        <v>2.21</v>
      </c>
      <c r="M288" s="68">
        <v>2.14</v>
      </c>
      <c r="N288" s="68">
        <v>2.0699999999999998</v>
      </c>
      <c r="O288" s="68">
        <v>2.11</v>
      </c>
      <c r="P288" s="68">
        <v>2.0699999999999998</v>
      </c>
      <c r="Q288" s="68">
        <v>2.17</v>
      </c>
      <c r="R288" s="68">
        <v>2.14</v>
      </c>
      <c r="S288" s="68">
        <v>2.11</v>
      </c>
      <c r="T288" s="68">
        <v>2.12</v>
      </c>
      <c r="U288" s="68">
        <v>2.13</v>
      </c>
      <c r="V288" s="68">
        <v>2.14</v>
      </c>
      <c r="W288" s="68">
        <v>2.0299999999999998</v>
      </c>
      <c r="X288" s="68">
        <v>2.17</v>
      </c>
      <c r="Y288" s="68">
        <v>2.13</v>
      </c>
      <c r="Z288" s="68">
        <v>2.25</v>
      </c>
      <c r="AA288" s="68">
        <v>2.34</v>
      </c>
      <c r="AB288" s="68">
        <v>2.41</v>
      </c>
      <c r="AC288" s="68">
        <v>2.36</v>
      </c>
      <c r="AD288" s="68">
        <v>2.41</v>
      </c>
      <c r="AE288" s="68">
        <v>2.25</v>
      </c>
      <c r="AF288" s="68">
        <v>0</v>
      </c>
      <c r="AG288" s="68">
        <v>0</v>
      </c>
      <c r="AH288" s="68">
        <v>0</v>
      </c>
    </row>
    <row r="289" spans="1:34" ht="15.75" customHeight="1" x14ac:dyDescent="0.2">
      <c r="A289" s="67" t="s">
        <v>84</v>
      </c>
      <c r="B289" s="68" t="s">
        <v>1093</v>
      </c>
      <c r="C289" s="68" t="str">
        <f t="shared" si="0"/>
        <v>Crops</v>
      </c>
      <c r="D289" s="68">
        <v>0</v>
      </c>
      <c r="E289" s="68">
        <v>0</v>
      </c>
      <c r="F289" s="68">
        <v>0</v>
      </c>
      <c r="G289" s="68">
        <v>0</v>
      </c>
      <c r="H289" s="68">
        <v>0</v>
      </c>
      <c r="I289" s="68">
        <v>0</v>
      </c>
      <c r="J289" s="68">
        <v>0</v>
      </c>
      <c r="K289" s="68">
        <v>0</v>
      </c>
      <c r="L289" s="68">
        <v>0</v>
      </c>
      <c r="M289" s="68">
        <v>0</v>
      </c>
      <c r="N289" s="68">
        <v>0</v>
      </c>
      <c r="O289" s="68">
        <v>0</v>
      </c>
      <c r="P289" s="68">
        <v>0</v>
      </c>
      <c r="Q289" s="68">
        <v>0</v>
      </c>
      <c r="R289" s="68">
        <v>0</v>
      </c>
      <c r="S289" s="68">
        <v>0</v>
      </c>
      <c r="T289" s="68">
        <v>0</v>
      </c>
      <c r="U289" s="68">
        <v>0</v>
      </c>
      <c r="V289" s="68">
        <v>0</v>
      </c>
      <c r="W289" s="68">
        <v>0</v>
      </c>
      <c r="X289" s="68">
        <v>0</v>
      </c>
      <c r="Y289" s="68">
        <v>0</v>
      </c>
      <c r="Z289" s="68">
        <v>0</v>
      </c>
      <c r="AA289" s="68">
        <v>0</v>
      </c>
      <c r="AB289" s="68">
        <v>0</v>
      </c>
      <c r="AC289" s="68">
        <v>0</v>
      </c>
      <c r="AD289" s="68">
        <v>0</v>
      </c>
      <c r="AE289" s="68">
        <v>0</v>
      </c>
      <c r="AF289" s="68">
        <v>0</v>
      </c>
      <c r="AG289" s="68">
        <v>0</v>
      </c>
      <c r="AH289" s="68">
        <v>0</v>
      </c>
    </row>
    <row r="290" spans="1:34" ht="15.75" customHeight="1" x14ac:dyDescent="0.2">
      <c r="A290" s="67" t="s">
        <v>86</v>
      </c>
      <c r="B290" s="68" t="s">
        <v>1082</v>
      </c>
      <c r="C290" s="68" t="str">
        <f t="shared" si="0"/>
        <v>Crops</v>
      </c>
      <c r="D290" s="68">
        <v>0.03</v>
      </c>
      <c r="E290" s="68">
        <v>0.03</v>
      </c>
      <c r="F290" s="68">
        <v>0.03</v>
      </c>
      <c r="G290" s="68">
        <v>0.02</v>
      </c>
      <c r="H290" s="68">
        <v>0</v>
      </c>
      <c r="I290" s="68">
        <v>0</v>
      </c>
      <c r="J290" s="68">
        <v>0</v>
      </c>
      <c r="K290" s="68">
        <v>0</v>
      </c>
      <c r="L290" s="68">
        <v>0</v>
      </c>
      <c r="M290" s="68">
        <v>0</v>
      </c>
      <c r="N290" s="68">
        <v>0</v>
      </c>
      <c r="O290" s="68">
        <v>0</v>
      </c>
      <c r="P290" s="68">
        <v>0</v>
      </c>
      <c r="Q290" s="68">
        <v>0</v>
      </c>
      <c r="R290" s="68">
        <v>0</v>
      </c>
      <c r="S290" s="68">
        <v>0</v>
      </c>
      <c r="T290" s="68">
        <v>0</v>
      </c>
      <c r="U290" s="68">
        <v>0</v>
      </c>
      <c r="V290" s="68">
        <v>0</v>
      </c>
      <c r="W290" s="68">
        <v>0</v>
      </c>
      <c r="X290" s="68">
        <v>0</v>
      </c>
      <c r="Y290" s="68">
        <v>0</v>
      </c>
      <c r="Z290" s="68">
        <v>0</v>
      </c>
      <c r="AA290" s="68">
        <v>0</v>
      </c>
      <c r="AB290" s="68">
        <v>0</v>
      </c>
      <c r="AC290" s="68">
        <v>0</v>
      </c>
      <c r="AD290" s="68">
        <v>0</v>
      </c>
      <c r="AE290" s="68">
        <v>0</v>
      </c>
      <c r="AF290" s="68">
        <v>0</v>
      </c>
      <c r="AG290" s="68">
        <v>0</v>
      </c>
      <c r="AH290" s="68">
        <v>0</v>
      </c>
    </row>
    <row r="291" spans="1:34" ht="15.75" customHeight="1" x14ac:dyDescent="0.2">
      <c r="A291" s="67" t="s">
        <v>86</v>
      </c>
      <c r="B291" s="68" t="s">
        <v>1084</v>
      </c>
      <c r="C291" s="68" t="str">
        <f t="shared" si="0"/>
        <v>Crops</v>
      </c>
      <c r="D291" s="68">
        <v>0.01</v>
      </c>
      <c r="E291" s="68">
        <v>0.01</v>
      </c>
      <c r="F291" s="68">
        <v>0.01</v>
      </c>
      <c r="G291" s="68">
        <v>0.01</v>
      </c>
      <c r="H291" s="68">
        <v>0.01</v>
      </c>
      <c r="I291" s="68">
        <v>0.01</v>
      </c>
      <c r="J291" s="68">
        <v>0.01</v>
      </c>
      <c r="K291" s="68">
        <v>0.01</v>
      </c>
      <c r="L291" s="68">
        <v>0.01</v>
      </c>
      <c r="M291" s="68">
        <v>0.01</v>
      </c>
      <c r="N291" s="68">
        <v>0.01</v>
      </c>
      <c r="O291" s="68">
        <v>0.01</v>
      </c>
      <c r="P291" s="68">
        <v>0.01</v>
      </c>
      <c r="Q291" s="68">
        <v>0.01</v>
      </c>
      <c r="R291" s="68">
        <v>0.01</v>
      </c>
      <c r="S291" s="68">
        <v>0.01</v>
      </c>
      <c r="T291" s="68">
        <v>0.01</v>
      </c>
      <c r="U291" s="68">
        <v>0.01</v>
      </c>
      <c r="V291" s="68">
        <v>0.01</v>
      </c>
      <c r="W291" s="68">
        <v>0.01</v>
      </c>
      <c r="X291" s="68">
        <v>0.01</v>
      </c>
      <c r="Y291" s="68">
        <v>0.01</v>
      </c>
      <c r="Z291" s="68">
        <v>0.01</v>
      </c>
      <c r="AA291" s="68">
        <v>0.01</v>
      </c>
      <c r="AB291" s="68">
        <v>0.01</v>
      </c>
      <c r="AC291" s="68">
        <v>0.01</v>
      </c>
      <c r="AD291" s="68">
        <v>0.01</v>
      </c>
      <c r="AE291" s="68">
        <v>0.01</v>
      </c>
      <c r="AF291" s="68">
        <v>0</v>
      </c>
      <c r="AG291" s="68">
        <v>0</v>
      </c>
      <c r="AH291" s="68">
        <v>0</v>
      </c>
    </row>
    <row r="292" spans="1:34" ht="15.75" customHeight="1" x14ac:dyDescent="0.2">
      <c r="A292" s="67" t="s">
        <v>86</v>
      </c>
      <c r="B292" s="68" t="s">
        <v>1086</v>
      </c>
      <c r="C292" s="68" t="str">
        <f t="shared" si="0"/>
        <v>Livestock</v>
      </c>
      <c r="D292" s="68">
        <v>1.61</v>
      </c>
      <c r="E292" s="68">
        <v>1.71</v>
      </c>
      <c r="F292" s="68">
        <v>1.81</v>
      </c>
      <c r="G292" s="68">
        <v>1.89</v>
      </c>
      <c r="H292" s="68">
        <v>1.99</v>
      </c>
      <c r="I292" s="68">
        <v>2.12</v>
      </c>
      <c r="J292" s="68">
        <v>2.2200000000000002</v>
      </c>
      <c r="K292" s="68">
        <v>2.2000000000000002</v>
      </c>
      <c r="L292" s="68">
        <v>2.0099999999999998</v>
      </c>
      <c r="M292" s="68">
        <v>2.0299999999999998</v>
      </c>
      <c r="N292" s="68">
        <v>1.96</v>
      </c>
      <c r="O292" s="68">
        <v>1.99</v>
      </c>
      <c r="P292" s="68">
        <v>2</v>
      </c>
      <c r="Q292" s="68">
        <v>1.94</v>
      </c>
      <c r="R292" s="68">
        <v>1.91</v>
      </c>
      <c r="S292" s="68">
        <v>1.89</v>
      </c>
      <c r="T292" s="68">
        <v>1.85</v>
      </c>
      <c r="U292" s="68">
        <v>1.87</v>
      </c>
      <c r="V292" s="68">
        <v>1.81</v>
      </c>
      <c r="W292" s="68">
        <v>1.82</v>
      </c>
      <c r="X292" s="68">
        <v>1.74</v>
      </c>
      <c r="Y292" s="68">
        <v>1.73</v>
      </c>
      <c r="Z292" s="68">
        <v>1.74</v>
      </c>
      <c r="AA292" s="68">
        <v>1.74</v>
      </c>
      <c r="AB292" s="68">
        <v>1.7</v>
      </c>
      <c r="AC292" s="68">
        <v>1.72</v>
      </c>
      <c r="AD292" s="68">
        <v>1.73</v>
      </c>
      <c r="AE292" s="68">
        <v>1.77</v>
      </c>
      <c r="AF292" s="68">
        <v>0</v>
      </c>
      <c r="AG292" s="68">
        <v>0</v>
      </c>
      <c r="AH292" s="68">
        <v>0</v>
      </c>
    </row>
    <row r="293" spans="1:34" ht="15.75" customHeight="1" x14ac:dyDescent="0.2">
      <c r="A293" s="67" t="s">
        <v>86</v>
      </c>
      <c r="B293" s="68" t="s">
        <v>1087</v>
      </c>
      <c r="C293" s="68" t="str">
        <f t="shared" si="0"/>
        <v>Livestock</v>
      </c>
      <c r="D293" s="68">
        <v>1.7</v>
      </c>
      <c r="E293" s="68">
        <v>1.95</v>
      </c>
      <c r="F293" s="68">
        <v>2.35</v>
      </c>
      <c r="G293" s="68">
        <v>2.77</v>
      </c>
      <c r="H293" s="68">
        <v>3.5</v>
      </c>
      <c r="I293" s="68">
        <v>4.1100000000000003</v>
      </c>
      <c r="J293" s="68">
        <v>4.66</v>
      </c>
      <c r="K293" s="68">
        <v>4.9400000000000004</v>
      </c>
      <c r="L293" s="68">
        <v>5.34</v>
      </c>
      <c r="M293" s="68">
        <v>5.03</v>
      </c>
      <c r="N293" s="68">
        <v>4.87</v>
      </c>
      <c r="O293" s="68">
        <v>5.08</v>
      </c>
      <c r="P293" s="68">
        <v>5.2</v>
      </c>
      <c r="Q293" s="68">
        <v>5.1100000000000003</v>
      </c>
      <c r="R293" s="68">
        <v>5.19</v>
      </c>
      <c r="S293" s="68">
        <v>5.21</v>
      </c>
      <c r="T293" s="68">
        <v>4.99</v>
      </c>
      <c r="U293" s="68">
        <v>5.32</v>
      </c>
      <c r="V293" s="68">
        <v>5.19</v>
      </c>
      <c r="W293" s="68">
        <v>5.07</v>
      </c>
      <c r="X293" s="68">
        <v>4.97</v>
      </c>
      <c r="Y293" s="68">
        <v>4.82</v>
      </c>
      <c r="Z293" s="68">
        <v>3.72</v>
      </c>
      <c r="AA293" s="68">
        <v>3.66</v>
      </c>
      <c r="AB293" s="68">
        <v>3.41</v>
      </c>
      <c r="AC293" s="68">
        <v>3.78</v>
      </c>
      <c r="AD293" s="68">
        <v>3.86</v>
      </c>
      <c r="AE293" s="68">
        <v>3.85</v>
      </c>
      <c r="AF293" s="68">
        <v>0</v>
      </c>
      <c r="AG293" s="68">
        <v>0</v>
      </c>
      <c r="AH293" s="68">
        <v>0</v>
      </c>
    </row>
    <row r="294" spans="1:34" ht="15.75" customHeight="1" x14ac:dyDescent="0.2">
      <c r="A294" s="67" t="s">
        <v>86</v>
      </c>
      <c r="B294" s="68" t="s">
        <v>1089</v>
      </c>
      <c r="C294" s="68" t="str">
        <f t="shared" si="0"/>
        <v>Crops</v>
      </c>
      <c r="D294" s="68">
        <v>0</v>
      </c>
      <c r="E294" s="68">
        <v>0</v>
      </c>
      <c r="F294" s="68">
        <v>0</v>
      </c>
      <c r="G294" s="68">
        <v>0</v>
      </c>
      <c r="H294" s="68">
        <v>0</v>
      </c>
      <c r="I294" s="68">
        <v>0</v>
      </c>
      <c r="J294" s="68">
        <v>0</v>
      </c>
      <c r="K294" s="68">
        <v>0</v>
      </c>
      <c r="L294" s="68">
        <v>0</v>
      </c>
      <c r="M294" s="68">
        <v>0</v>
      </c>
      <c r="N294" s="68">
        <v>0</v>
      </c>
      <c r="O294" s="68">
        <v>0</v>
      </c>
      <c r="P294" s="68">
        <v>0</v>
      </c>
      <c r="Q294" s="68">
        <v>0</v>
      </c>
      <c r="R294" s="68">
        <v>0</v>
      </c>
      <c r="S294" s="68">
        <v>0</v>
      </c>
      <c r="T294" s="68">
        <v>0</v>
      </c>
      <c r="U294" s="68">
        <v>0</v>
      </c>
      <c r="V294" s="68">
        <v>0</v>
      </c>
      <c r="W294" s="68">
        <v>0</v>
      </c>
      <c r="X294" s="68">
        <v>0</v>
      </c>
      <c r="Y294" s="68">
        <v>0</v>
      </c>
      <c r="Z294" s="68">
        <v>0</v>
      </c>
      <c r="AA294" s="68">
        <v>0</v>
      </c>
      <c r="AB294" s="68">
        <v>0</v>
      </c>
      <c r="AC294" s="68">
        <v>0</v>
      </c>
      <c r="AD294" s="68">
        <v>0</v>
      </c>
      <c r="AE294" s="68">
        <v>0</v>
      </c>
      <c r="AF294" s="68">
        <v>0</v>
      </c>
      <c r="AG294" s="68">
        <v>0</v>
      </c>
      <c r="AH294" s="68">
        <v>0</v>
      </c>
    </row>
    <row r="295" spans="1:34" ht="15.75" customHeight="1" x14ac:dyDescent="0.2">
      <c r="A295" s="67" t="s">
        <v>86</v>
      </c>
      <c r="B295" s="68" t="s">
        <v>1090</v>
      </c>
      <c r="C295" s="68" t="str">
        <f t="shared" si="0"/>
        <v>Crops</v>
      </c>
      <c r="D295" s="68">
        <v>0</v>
      </c>
      <c r="E295" s="68">
        <v>0</v>
      </c>
      <c r="F295" s="68">
        <v>0</v>
      </c>
      <c r="G295" s="68">
        <v>0</v>
      </c>
      <c r="H295" s="68">
        <v>0</v>
      </c>
      <c r="I295" s="68">
        <v>0</v>
      </c>
      <c r="J295" s="68">
        <v>0</v>
      </c>
      <c r="K295" s="68">
        <v>0</v>
      </c>
      <c r="L295" s="68">
        <v>0</v>
      </c>
      <c r="M295" s="68">
        <v>0</v>
      </c>
      <c r="N295" s="68">
        <v>0</v>
      </c>
      <c r="O295" s="68">
        <v>0</v>
      </c>
      <c r="P295" s="68">
        <v>0</v>
      </c>
      <c r="Q295" s="68">
        <v>0</v>
      </c>
      <c r="R295" s="68">
        <v>0</v>
      </c>
      <c r="S295" s="68">
        <v>0</v>
      </c>
      <c r="T295" s="68">
        <v>0</v>
      </c>
      <c r="U295" s="68">
        <v>0</v>
      </c>
      <c r="V295" s="68">
        <v>0</v>
      </c>
      <c r="W295" s="68">
        <v>0</v>
      </c>
      <c r="X295" s="68">
        <v>0</v>
      </c>
      <c r="Y295" s="68">
        <v>0</v>
      </c>
      <c r="Z295" s="68">
        <v>0</v>
      </c>
      <c r="AA295" s="68">
        <v>0</v>
      </c>
      <c r="AB295" s="68">
        <v>0</v>
      </c>
      <c r="AC295" s="68">
        <v>0</v>
      </c>
      <c r="AD295" s="68">
        <v>0</v>
      </c>
      <c r="AE295" s="68">
        <v>0</v>
      </c>
      <c r="AF295" s="68">
        <v>0</v>
      </c>
      <c r="AG295" s="68">
        <v>0</v>
      </c>
      <c r="AH295" s="68">
        <v>0</v>
      </c>
    </row>
    <row r="296" spans="1:34" ht="15.75" customHeight="1" x14ac:dyDescent="0.2">
      <c r="A296" s="67" t="s">
        <v>86</v>
      </c>
      <c r="B296" s="68" t="s">
        <v>1091</v>
      </c>
      <c r="C296" s="68" t="str">
        <f t="shared" si="0"/>
        <v>Livestock</v>
      </c>
      <c r="D296" s="68">
        <v>0.85</v>
      </c>
      <c r="E296" s="68">
        <v>0.84</v>
      </c>
      <c r="F296" s="68">
        <v>0.87</v>
      </c>
      <c r="G296" s="68">
        <v>0.88</v>
      </c>
      <c r="H296" s="68">
        <v>0.89</v>
      </c>
      <c r="I296" s="68">
        <v>0.91</v>
      </c>
      <c r="J296" s="68">
        <v>0.89</v>
      </c>
      <c r="K296" s="68">
        <v>0.83</v>
      </c>
      <c r="L296" s="68">
        <v>0.78</v>
      </c>
      <c r="M296" s="68">
        <v>0.74</v>
      </c>
      <c r="N296" s="68">
        <v>0.73</v>
      </c>
      <c r="O296" s="68">
        <v>0.74</v>
      </c>
      <c r="P296" s="68">
        <v>0.75</v>
      </c>
      <c r="Q296" s="68">
        <v>0.71</v>
      </c>
      <c r="R296" s="68">
        <v>0.69</v>
      </c>
      <c r="S296" s="68">
        <v>0.67</v>
      </c>
      <c r="T296" s="68">
        <v>0.68</v>
      </c>
      <c r="U296" s="68">
        <v>0.69</v>
      </c>
      <c r="V296" s="68">
        <v>0.7</v>
      </c>
      <c r="W296" s="68">
        <v>0.65</v>
      </c>
      <c r="X296" s="68">
        <v>0.62</v>
      </c>
      <c r="Y296" s="68">
        <v>0.64</v>
      </c>
      <c r="Z296" s="68">
        <v>0.67</v>
      </c>
      <c r="AA296" s="68">
        <v>0.65</v>
      </c>
      <c r="AB296" s="68">
        <v>0.63</v>
      </c>
      <c r="AC296" s="68">
        <v>0.66</v>
      </c>
      <c r="AD296" s="68">
        <v>0.67</v>
      </c>
      <c r="AE296" s="68">
        <v>0.67</v>
      </c>
      <c r="AF296" s="68">
        <v>0</v>
      </c>
      <c r="AG296" s="68">
        <v>0</v>
      </c>
      <c r="AH296" s="68">
        <v>0</v>
      </c>
    </row>
    <row r="297" spans="1:34" ht="15.75" customHeight="1" x14ac:dyDescent="0.2">
      <c r="A297" s="67" t="s">
        <v>86</v>
      </c>
      <c r="B297" s="68" t="s">
        <v>1092</v>
      </c>
      <c r="C297" s="68" t="str">
        <f t="shared" si="0"/>
        <v>Crops</v>
      </c>
      <c r="D297" s="68">
        <v>3.51</v>
      </c>
      <c r="E297" s="68">
        <v>3.67</v>
      </c>
      <c r="F297" s="68">
        <v>3.81</v>
      </c>
      <c r="G297" s="68">
        <v>3.78</v>
      </c>
      <c r="H297" s="68">
        <v>4.16</v>
      </c>
      <c r="I297" s="68">
        <v>4.08</v>
      </c>
      <c r="J297" s="68">
        <v>4.38</v>
      </c>
      <c r="K297" s="68">
        <v>4.41</v>
      </c>
      <c r="L297" s="68">
        <v>4.21</v>
      </c>
      <c r="M297" s="68">
        <v>3.83</v>
      </c>
      <c r="N297" s="68">
        <v>3.81</v>
      </c>
      <c r="O297" s="68">
        <v>3.76</v>
      </c>
      <c r="P297" s="68">
        <v>3.62</v>
      </c>
      <c r="Q297" s="68">
        <v>3.8</v>
      </c>
      <c r="R297" s="68">
        <v>4.0199999999999996</v>
      </c>
      <c r="S297" s="68">
        <v>3.78</v>
      </c>
      <c r="T297" s="68">
        <v>3.84</v>
      </c>
      <c r="U297" s="68">
        <v>3.83</v>
      </c>
      <c r="V297" s="68">
        <v>4.0599999999999996</v>
      </c>
      <c r="W297" s="68">
        <v>3.95</v>
      </c>
      <c r="X297" s="68">
        <v>3.61</v>
      </c>
      <c r="Y297" s="68">
        <v>3.66</v>
      </c>
      <c r="Z297" s="68">
        <v>4.03</v>
      </c>
      <c r="AA297" s="68">
        <v>3.88</v>
      </c>
      <c r="AB297" s="68">
        <v>4.12</v>
      </c>
      <c r="AC297" s="68">
        <v>3.93</v>
      </c>
      <c r="AD297" s="68">
        <v>4.0199999999999996</v>
      </c>
      <c r="AE297" s="68">
        <v>3.88</v>
      </c>
      <c r="AF297" s="68">
        <v>0</v>
      </c>
      <c r="AG297" s="68">
        <v>0</v>
      </c>
      <c r="AH297" s="68">
        <v>0</v>
      </c>
    </row>
    <row r="298" spans="1:34" ht="15.75" customHeight="1" x14ac:dyDescent="0.2">
      <c r="A298" s="67" t="s">
        <v>86</v>
      </c>
      <c r="B298" s="68" t="s">
        <v>1093</v>
      </c>
      <c r="C298" s="68" t="str">
        <f t="shared" si="0"/>
        <v>Crops</v>
      </c>
      <c r="D298" s="68">
        <v>0</v>
      </c>
      <c r="E298" s="68">
        <v>0</v>
      </c>
      <c r="F298" s="68">
        <v>0</v>
      </c>
      <c r="G298" s="68">
        <v>0</v>
      </c>
      <c r="H298" s="68">
        <v>0</v>
      </c>
      <c r="I298" s="68">
        <v>0</v>
      </c>
      <c r="J298" s="68">
        <v>0</v>
      </c>
      <c r="K298" s="68">
        <v>0</v>
      </c>
      <c r="L298" s="68">
        <v>0</v>
      </c>
      <c r="M298" s="68">
        <v>0</v>
      </c>
      <c r="N298" s="68">
        <v>0</v>
      </c>
      <c r="O298" s="68">
        <v>0</v>
      </c>
      <c r="P298" s="68">
        <v>0</v>
      </c>
      <c r="Q298" s="68">
        <v>0</v>
      </c>
      <c r="R298" s="68">
        <v>0</v>
      </c>
      <c r="S298" s="68">
        <v>0</v>
      </c>
      <c r="T298" s="68">
        <v>0</v>
      </c>
      <c r="U298" s="68">
        <v>0</v>
      </c>
      <c r="V298" s="68">
        <v>0</v>
      </c>
      <c r="W298" s="68">
        <v>0</v>
      </c>
      <c r="X298" s="68">
        <v>0</v>
      </c>
      <c r="Y298" s="68">
        <v>0</v>
      </c>
      <c r="Z298" s="68">
        <v>0</v>
      </c>
      <c r="AA298" s="68">
        <v>0</v>
      </c>
      <c r="AB298" s="68">
        <v>0</v>
      </c>
      <c r="AC298" s="68">
        <v>0</v>
      </c>
      <c r="AD298" s="68">
        <v>0</v>
      </c>
      <c r="AE298" s="68">
        <v>0</v>
      </c>
      <c r="AF298" s="68">
        <v>0</v>
      </c>
      <c r="AG298" s="68">
        <v>0</v>
      </c>
      <c r="AH298" s="68">
        <v>0</v>
      </c>
    </row>
    <row r="299" spans="1:34" ht="15.75" customHeight="1" x14ac:dyDescent="0.2">
      <c r="A299" s="67" t="s">
        <v>89</v>
      </c>
      <c r="B299" s="68" t="s">
        <v>1082</v>
      </c>
      <c r="C299" s="68" t="str">
        <f t="shared" si="0"/>
        <v>Crops</v>
      </c>
      <c r="D299" s="68">
        <v>0.01</v>
      </c>
      <c r="E299" s="68">
        <v>0</v>
      </c>
      <c r="F299" s="68">
        <v>0</v>
      </c>
      <c r="G299" s="68">
        <v>0</v>
      </c>
      <c r="H299" s="68">
        <v>0</v>
      </c>
      <c r="I299" s="68">
        <v>0</v>
      </c>
      <c r="J299" s="68">
        <v>0</v>
      </c>
      <c r="K299" s="68">
        <v>0</v>
      </c>
      <c r="L299" s="68">
        <v>0</v>
      </c>
      <c r="M299" s="68">
        <v>0</v>
      </c>
      <c r="N299" s="68">
        <v>0</v>
      </c>
      <c r="O299" s="68">
        <v>0</v>
      </c>
      <c r="P299" s="68">
        <v>0</v>
      </c>
      <c r="Q299" s="68">
        <v>0</v>
      </c>
      <c r="R299" s="68">
        <v>0</v>
      </c>
      <c r="S299" s="68">
        <v>0</v>
      </c>
      <c r="T299" s="68">
        <v>0</v>
      </c>
      <c r="U299" s="68">
        <v>0</v>
      </c>
      <c r="V299" s="68">
        <v>0</v>
      </c>
      <c r="W299" s="68">
        <v>0</v>
      </c>
      <c r="X299" s="68">
        <v>0</v>
      </c>
      <c r="Y299" s="68">
        <v>0</v>
      </c>
      <c r="Z299" s="68">
        <v>0</v>
      </c>
      <c r="AA299" s="68">
        <v>0</v>
      </c>
      <c r="AB299" s="68">
        <v>0</v>
      </c>
      <c r="AC299" s="68">
        <v>0</v>
      </c>
      <c r="AD299" s="68">
        <v>0</v>
      </c>
      <c r="AE299" s="68">
        <v>0</v>
      </c>
      <c r="AF299" s="68">
        <v>0</v>
      </c>
      <c r="AG299" s="68">
        <v>0</v>
      </c>
      <c r="AH299" s="68">
        <v>0</v>
      </c>
    </row>
    <row r="300" spans="1:34" ht="15.75" customHeight="1" x14ac:dyDescent="0.2">
      <c r="A300" s="67" t="s">
        <v>89</v>
      </c>
      <c r="B300" s="68" t="s">
        <v>1084</v>
      </c>
      <c r="C300" s="68" t="str">
        <f t="shared" si="0"/>
        <v>Crops</v>
      </c>
      <c r="D300" s="68">
        <v>0.08</v>
      </c>
      <c r="E300" s="68">
        <v>0.1</v>
      </c>
      <c r="F300" s="68">
        <v>0.12</v>
      </c>
      <c r="G300" s="68">
        <v>0.13</v>
      </c>
      <c r="H300" s="68">
        <v>0.17</v>
      </c>
      <c r="I300" s="68">
        <v>0.2</v>
      </c>
      <c r="J300" s="68">
        <v>0.2</v>
      </c>
      <c r="K300" s="68">
        <v>0.19</v>
      </c>
      <c r="L300" s="68">
        <v>0.14000000000000001</v>
      </c>
      <c r="M300" s="68">
        <v>0.19</v>
      </c>
      <c r="N300" s="68">
        <v>0.24</v>
      </c>
      <c r="O300" s="68">
        <v>0.26</v>
      </c>
      <c r="P300" s="68">
        <v>0.28999999999999998</v>
      </c>
      <c r="Q300" s="68">
        <v>0.3</v>
      </c>
      <c r="R300" s="68">
        <v>0.33</v>
      </c>
      <c r="S300" s="68">
        <v>0.34</v>
      </c>
      <c r="T300" s="68">
        <v>0.34</v>
      </c>
      <c r="U300" s="68">
        <v>0.34</v>
      </c>
      <c r="V300" s="68">
        <v>0.32</v>
      </c>
      <c r="W300" s="68">
        <v>0.34</v>
      </c>
      <c r="X300" s="68">
        <v>0.43</v>
      </c>
      <c r="Y300" s="68">
        <v>0.44</v>
      </c>
      <c r="Z300" s="68">
        <v>0.51</v>
      </c>
      <c r="AA300" s="68">
        <v>0.55000000000000004</v>
      </c>
      <c r="AB300" s="68">
        <v>0.52</v>
      </c>
      <c r="AC300" s="68">
        <v>0.52</v>
      </c>
      <c r="AD300" s="68">
        <v>0.52</v>
      </c>
      <c r="AE300" s="68">
        <v>0.52</v>
      </c>
      <c r="AF300" s="68">
        <v>0</v>
      </c>
      <c r="AG300" s="68">
        <v>0</v>
      </c>
      <c r="AH300" s="68">
        <v>0</v>
      </c>
    </row>
    <row r="301" spans="1:34" ht="15.75" customHeight="1" x14ac:dyDescent="0.2">
      <c r="A301" s="67" t="s">
        <v>89</v>
      </c>
      <c r="B301" s="68" t="s">
        <v>1086</v>
      </c>
      <c r="C301" s="68" t="str">
        <f t="shared" si="0"/>
        <v>Livestock</v>
      </c>
      <c r="D301" s="68">
        <v>2.92</v>
      </c>
      <c r="E301" s="68">
        <v>3.03</v>
      </c>
      <c r="F301" s="68">
        <v>3.13</v>
      </c>
      <c r="G301" s="68">
        <v>3.24</v>
      </c>
      <c r="H301" s="68">
        <v>3.52</v>
      </c>
      <c r="I301" s="68">
        <v>3.63</v>
      </c>
      <c r="J301" s="68">
        <v>3.53</v>
      </c>
      <c r="K301" s="68">
        <v>3.56</v>
      </c>
      <c r="L301" s="68">
        <v>3.37</v>
      </c>
      <c r="M301" s="68">
        <v>3.54</v>
      </c>
      <c r="N301" s="68">
        <v>3.53</v>
      </c>
      <c r="O301" s="68">
        <v>3.7</v>
      </c>
      <c r="P301" s="68">
        <v>3.68</v>
      </c>
      <c r="Q301" s="68">
        <v>3.56</v>
      </c>
      <c r="R301" s="68">
        <v>3.38</v>
      </c>
      <c r="S301" s="68">
        <v>3.36</v>
      </c>
      <c r="T301" s="68">
        <v>3.35</v>
      </c>
      <c r="U301" s="68">
        <v>3.54</v>
      </c>
      <c r="V301" s="68">
        <v>3.43</v>
      </c>
      <c r="W301" s="68">
        <v>3.39</v>
      </c>
      <c r="X301" s="68">
        <v>3.31</v>
      </c>
      <c r="Y301" s="68">
        <v>3.33</v>
      </c>
      <c r="Z301" s="68">
        <v>3.25</v>
      </c>
      <c r="AA301" s="68">
        <v>3.45</v>
      </c>
      <c r="AB301" s="68">
        <v>3.4</v>
      </c>
      <c r="AC301" s="68">
        <v>3.2</v>
      </c>
      <c r="AD301" s="68">
        <v>3.35</v>
      </c>
      <c r="AE301" s="68">
        <v>3.54</v>
      </c>
      <c r="AF301" s="68">
        <v>0</v>
      </c>
      <c r="AG301" s="68">
        <v>0</v>
      </c>
      <c r="AH301" s="68">
        <v>0</v>
      </c>
    </row>
    <row r="302" spans="1:34" ht="15.75" customHeight="1" x14ac:dyDescent="0.2">
      <c r="A302" s="67" t="s">
        <v>89</v>
      </c>
      <c r="B302" s="68" t="s">
        <v>1087</v>
      </c>
      <c r="C302" s="68" t="str">
        <f t="shared" si="0"/>
        <v>Livestock</v>
      </c>
      <c r="D302" s="68">
        <v>0.14000000000000001</v>
      </c>
      <c r="E302" s="68">
        <v>0.15</v>
      </c>
      <c r="F302" s="68">
        <v>0.14000000000000001</v>
      </c>
      <c r="G302" s="68">
        <v>0.14000000000000001</v>
      </c>
      <c r="H302" s="68">
        <v>0.14000000000000001</v>
      </c>
      <c r="I302" s="68">
        <v>0.15</v>
      </c>
      <c r="J302" s="68">
        <v>0.13</v>
      </c>
      <c r="K302" s="68">
        <v>0.13</v>
      </c>
      <c r="L302" s="68">
        <v>0.13</v>
      </c>
      <c r="M302" s="68">
        <v>0.13</v>
      </c>
      <c r="N302" s="68">
        <v>0.14000000000000001</v>
      </c>
      <c r="O302" s="68">
        <v>0.14000000000000001</v>
      </c>
      <c r="P302" s="68">
        <v>0.14000000000000001</v>
      </c>
      <c r="Q302" s="68">
        <v>0.13</v>
      </c>
      <c r="R302" s="68">
        <v>0.12</v>
      </c>
      <c r="S302" s="68">
        <v>0.13</v>
      </c>
      <c r="T302" s="68">
        <v>0.13</v>
      </c>
      <c r="U302" s="68">
        <v>0.14000000000000001</v>
      </c>
      <c r="V302" s="68">
        <v>0.12</v>
      </c>
      <c r="W302" s="68">
        <v>0.12</v>
      </c>
      <c r="X302" s="68">
        <v>0.12</v>
      </c>
      <c r="Y302" s="68">
        <v>0.13</v>
      </c>
      <c r="Z302" s="68">
        <v>0.12</v>
      </c>
      <c r="AA302" s="68">
        <v>0.12</v>
      </c>
      <c r="AB302" s="68">
        <v>0.12</v>
      </c>
      <c r="AC302" s="68">
        <v>0.12</v>
      </c>
      <c r="AD302" s="68">
        <v>0.12</v>
      </c>
      <c r="AE302" s="68">
        <v>0.12</v>
      </c>
      <c r="AF302" s="68">
        <v>0</v>
      </c>
      <c r="AG302" s="68">
        <v>0</v>
      </c>
      <c r="AH302" s="68">
        <v>0</v>
      </c>
    </row>
    <row r="303" spans="1:34" ht="15.75" customHeight="1" x14ac:dyDescent="0.2">
      <c r="A303" s="67" t="s">
        <v>89</v>
      </c>
      <c r="B303" s="68" t="s">
        <v>1089</v>
      </c>
      <c r="C303" s="68" t="str">
        <f t="shared" si="0"/>
        <v>Crops</v>
      </c>
      <c r="D303" s="68">
        <v>0</v>
      </c>
      <c r="E303" s="68">
        <v>0</v>
      </c>
      <c r="F303" s="68">
        <v>0</v>
      </c>
      <c r="G303" s="68">
        <v>0</v>
      </c>
      <c r="H303" s="68">
        <v>0</v>
      </c>
      <c r="I303" s="68">
        <v>0</v>
      </c>
      <c r="J303" s="68">
        <v>0</v>
      </c>
      <c r="K303" s="68">
        <v>0</v>
      </c>
      <c r="L303" s="68">
        <v>0</v>
      </c>
      <c r="M303" s="68">
        <v>0</v>
      </c>
      <c r="N303" s="68">
        <v>0</v>
      </c>
      <c r="O303" s="68">
        <v>0</v>
      </c>
      <c r="P303" s="68">
        <v>0</v>
      </c>
      <c r="Q303" s="68">
        <v>0</v>
      </c>
      <c r="R303" s="68">
        <v>0</v>
      </c>
      <c r="S303" s="68">
        <v>0</v>
      </c>
      <c r="T303" s="68">
        <v>0</v>
      </c>
      <c r="U303" s="68">
        <v>0</v>
      </c>
      <c r="V303" s="68">
        <v>0</v>
      </c>
      <c r="W303" s="68">
        <v>0</v>
      </c>
      <c r="X303" s="68">
        <v>0</v>
      </c>
      <c r="Y303" s="68">
        <v>0</v>
      </c>
      <c r="Z303" s="68">
        <v>0</v>
      </c>
      <c r="AA303" s="68">
        <v>0</v>
      </c>
      <c r="AB303" s="68">
        <v>0</v>
      </c>
      <c r="AC303" s="68">
        <v>0</v>
      </c>
      <c r="AD303" s="68">
        <v>0</v>
      </c>
      <c r="AE303" s="68">
        <v>0</v>
      </c>
      <c r="AF303" s="68">
        <v>0</v>
      </c>
      <c r="AG303" s="68">
        <v>0</v>
      </c>
      <c r="AH303" s="68">
        <v>0</v>
      </c>
    </row>
    <row r="304" spans="1:34" ht="15.75" customHeight="1" x14ac:dyDescent="0.2">
      <c r="A304" s="67" t="s">
        <v>89</v>
      </c>
      <c r="B304" s="68" t="s">
        <v>1090</v>
      </c>
      <c r="C304" s="68" t="str">
        <f t="shared" si="0"/>
        <v>Crops</v>
      </c>
      <c r="D304" s="68">
        <v>0.01</v>
      </c>
      <c r="E304" s="68">
        <v>0.01</v>
      </c>
      <c r="F304" s="68">
        <v>0.01</v>
      </c>
      <c r="G304" s="68">
        <v>0.01</v>
      </c>
      <c r="H304" s="68">
        <v>0.01</v>
      </c>
      <c r="I304" s="68">
        <v>0.01</v>
      </c>
      <c r="J304" s="68">
        <v>0.01</v>
      </c>
      <c r="K304" s="68">
        <v>0</v>
      </c>
      <c r="L304" s="68">
        <v>0.01</v>
      </c>
      <c r="M304" s="68">
        <v>0</v>
      </c>
      <c r="N304" s="68">
        <v>0.01</v>
      </c>
      <c r="O304" s="68">
        <v>0.01</v>
      </c>
      <c r="P304" s="68">
        <v>0</v>
      </c>
      <c r="Q304" s="68">
        <v>0</v>
      </c>
      <c r="R304" s="68">
        <v>0.01</v>
      </c>
      <c r="S304" s="68">
        <v>0.01</v>
      </c>
      <c r="T304" s="68">
        <v>0</v>
      </c>
      <c r="U304" s="68">
        <v>0</v>
      </c>
      <c r="V304" s="68">
        <v>0.01</v>
      </c>
      <c r="W304" s="68">
        <v>0.01</v>
      </c>
      <c r="X304" s="68">
        <v>0.01</v>
      </c>
      <c r="Y304" s="68">
        <v>0</v>
      </c>
      <c r="Z304" s="68">
        <v>0.01</v>
      </c>
      <c r="AA304" s="68">
        <v>0.01</v>
      </c>
      <c r="AB304" s="68">
        <v>0.01</v>
      </c>
      <c r="AC304" s="68">
        <v>0.01</v>
      </c>
      <c r="AD304" s="68">
        <v>0.01</v>
      </c>
      <c r="AE304" s="68">
        <v>0.01</v>
      </c>
      <c r="AF304" s="68">
        <v>0</v>
      </c>
      <c r="AG304" s="68">
        <v>0</v>
      </c>
      <c r="AH304" s="68">
        <v>0</v>
      </c>
    </row>
    <row r="305" spans="1:34" ht="15.75" customHeight="1" x14ac:dyDescent="0.2">
      <c r="A305" s="67" t="s">
        <v>89</v>
      </c>
      <c r="B305" s="68" t="s">
        <v>1091</v>
      </c>
      <c r="C305" s="68" t="str">
        <f t="shared" si="0"/>
        <v>Livestock</v>
      </c>
      <c r="D305" s="68">
        <v>0.13</v>
      </c>
      <c r="E305" s="68">
        <v>0.14000000000000001</v>
      </c>
      <c r="F305" s="68">
        <v>0.14000000000000001</v>
      </c>
      <c r="G305" s="68">
        <v>0.13</v>
      </c>
      <c r="H305" s="68">
        <v>0.13</v>
      </c>
      <c r="I305" s="68">
        <v>0.14000000000000001</v>
      </c>
      <c r="J305" s="68">
        <v>0.11</v>
      </c>
      <c r="K305" s="68">
        <v>0.12</v>
      </c>
      <c r="L305" s="68">
        <v>0.1</v>
      </c>
      <c r="M305" s="68">
        <v>0.1</v>
      </c>
      <c r="N305" s="68">
        <v>0.09</v>
      </c>
      <c r="O305" s="68">
        <v>0.08</v>
      </c>
      <c r="P305" s="68">
        <v>0.08</v>
      </c>
      <c r="Q305" s="68">
        <v>0.08</v>
      </c>
      <c r="R305" s="68">
        <v>7.0000000000000007E-2</v>
      </c>
      <c r="S305" s="68">
        <v>7.0000000000000007E-2</v>
      </c>
      <c r="T305" s="68">
        <v>7.0000000000000007E-2</v>
      </c>
      <c r="U305" s="68">
        <v>7.0000000000000007E-2</v>
      </c>
      <c r="V305" s="68">
        <v>0.06</v>
      </c>
      <c r="W305" s="68">
        <v>7.0000000000000007E-2</v>
      </c>
      <c r="X305" s="68">
        <v>0.06</v>
      </c>
      <c r="Y305" s="68">
        <v>0.06</v>
      </c>
      <c r="Z305" s="68">
        <v>0.06</v>
      </c>
      <c r="AA305" s="68">
        <v>0.06</v>
      </c>
      <c r="AB305" s="68">
        <v>0.06</v>
      </c>
      <c r="AC305" s="68">
        <v>0.05</v>
      </c>
      <c r="AD305" s="68">
        <v>0.06</v>
      </c>
      <c r="AE305" s="68">
        <v>0.06</v>
      </c>
      <c r="AF305" s="68">
        <v>0</v>
      </c>
      <c r="AG305" s="68">
        <v>0</v>
      </c>
      <c r="AH305" s="68">
        <v>0</v>
      </c>
    </row>
    <row r="306" spans="1:34" ht="15.75" customHeight="1" x14ac:dyDescent="0.2">
      <c r="A306" s="67" t="s">
        <v>89</v>
      </c>
      <c r="B306" s="68" t="s">
        <v>1092</v>
      </c>
      <c r="C306" s="68" t="str">
        <f t="shared" si="0"/>
        <v>Crops</v>
      </c>
      <c r="D306" s="68">
        <v>4.6100000000000003</v>
      </c>
      <c r="E306" s="68">
        <v>5.23</v>
      </c>
      <c r="F306" s="68">
        <v>5.48</v>
      </c>
      <c r="G306" s="68">
        <v>5.8</v>
      </c>
      <c r="H306" s="68">
        <v>6.41</v>
      </c>
      <c r="I306" s="68">
        <v>6.52</v>
      </c>
      <c r="J306" s="68">
        <v>6.63</v>
      </c>
      <c r="K306" s="68">
        <v>6.46</v>
      </c>
      <c r="L306" s="68">
        <v>5.99</v>
      </c>
      <c r="M306" s="68">
        <v>6.23</v>
      </c>
      <c r="N306" s="68">
        <v>6.93</v>
      </c>
      <c r="O306" s="68">
        <v>7.29</v>
      </c>
      <c r="P306" s="68">
        <v>7.52</v>
      </c>
      <c r="Q306" s="68">
        <v>7.5</v>
      </c>
      <c r="R306" s="68">
        <v>7.31</v>
      </c>
      <c r="S306" s="68">
        <v>8.1300000000000008</v>
      </c>
      <c r="T306" s="68">
        <v>8.16</v>
      </c>
      <c r="U306" s="68">
        <v>8.65</v>
      </c>
      <c r="V306" s="68">
        <v>7.97</v>
      </c>
      <c r="W306" s="68">
        <v>8.11</v>
      </c>
      <c r="X306" s="68">
        <v>9.44</v>
      </c>
      <c r="Y306" s="68">
        <v>8.5500000000000007</v>
      </c>
      <c r="Z306" s="68">
        <v>10.08</v>
      </c>
      <c r="AA306" s="68">
        <v>10.39</v>
      </c>
      <c r="AB306" s="68">
        <v>11.03</v>
      </c>
      <c r="AC306" s="68">
        <v>10.77</v>
      </c>
      <c r="AD306" s="68">
        <v>11.91</v>
      </c>
      <c r="AE306" s="68">
        <v>10.19</v>
      </c>
      <c r="AF306" s="68">
        <v>0</v>
      </c>
      <c r="AG306" s="68">
        <v>0</v>
      </c>
      <c r="AH306" s="68">
        <v>0</v>
      </c>
    </row>
    <row r="307" spans="1:34" ht="15.75" customHeight="1" x14ac:dyDescent="0.2">
      <c r="A307" s="67" t="s">
        <v>89</v>
      </c>
      <c r="B307" s="68" t="s">
        <v>1093</v>
      </c>
      <c r="C307" s="68" t="str">
        <f t="shared" si="0"/>
        <v>Crops</v>
      </c>
      <c r="D307" s="68">
        <v>0</v>
      </c>
      <c r="E307" s="68">
        <v>0</v>
      </c>
      <c r="F307" s="68">
        <v>0</v>
      </c>
      <c r="G307" s="68">
        <v>0</v>
      </c>
      <c r="H307" s="68">
        <v>0</v>
      </c>
      <c r="I307" s="68">
        <v>0</v>
      </c>
      <c r="J307" s="68">
        <v>0</v>
      </c>
      <c r="K307" s="68">
        <v>0</v>
      </c>
      <c r="L307" s="68">
        <v>0</v>
      </c>
      <c r="M307" s="68">
        <v>0</v>
      </c>
      <c r="N307" s="68">
        <v>0</v>
      </c>
      <c r="O307" s="68">
        <v>0</v>
      </c>
      <c r="P307" s="68">
        <v>0</v>
      </c>
      <c r="Q307" s="68">
        <v>0</v>
      </c>
      <c r="R307" s="68">
        <v>0</v>
      </c>
      <c r="S307" s="68">
        <v>0</v>
      </c>
      <c r="T307" s="68">
        <v>0</v>
      </c>
      <c r="U307" s="68">
        <v>0</v>
      </c>
      <c r="V307" s="68">
        <v>0</v>
      </c>
      <c r="W307" s="68">
        <v>0</v>
      </c>
      <c r="X307" s="68">
        <v>0</v>
      </c>
      <c r="Y307" s="68">
        <v>0</v>
      </c>
      <c r="Z307" s="68">
        <v>0</v>
      </c>
      <c r="AA307" s="68">
        <v>0</v>
      </c>
      <c r="AB307" s="68">
        <v>0</v>
      </c>
      <c r="AC307" s="68">
        <v>0</v>
      </c>
      <c r="AD307" s="68">
        <v>0</v>
      </c>
      <c r="AE307" s="68">
        <v>0</v>
      </c>
      <c r="AF307" s="68">
        <v>0</v>
      </c>
      <c r="AG307" s="68">
        <v>0</v>
      </c>
      <c r="AH307" s="68">
        <v>0</v>
      </c>
    </row>
    <row r="308" spans="1:34" ht="15.75" customHeight="1" x14ac:dyDescent="0.2">
      <c r="A308" s="67" t="s">
        <v>92</v>
      </c>
      <c r="B308" s="68" t="s">
        <v>1082</v>
      </c>
      <c r="C308" s="68" t="str">
        <f t="shared" si="0"/>
        <v>Crops</v>
      </c>
      <c r="D308" s="68">
        <v>0.26</v>
      </c>
      <c r="E308" s="68">
        <v>0.22</v>
      </c>
      <c r="F308" s="68">
        <v>0.23</v>
      </c>
      <c r="G308" s="68">
        <v>0.19</v>
      </c>
      <c r="H308" s="68">
        <v>0</v>
      </c>
      <c r="I308" s="68">
        <v>0.27</v>
      </c>
      <c r="J308" s="68">
        <v>0.34</v>
      </c>
      <c r="K308" s="68">
        <v>0.28999999999999998</v>
      </c>
      <c r="L308" s="68">
        <v>0.35</v>
      </c>
      <c r="M308" s="68">
        <v>0</v>
      </c>
      <c r="N308" s="68">
        <v>0.21</v>
      </c>
      <c r="O308" s="68">
        <v>0.2</v>
      </c>
      <c r="P308" s="68">
        <v>0.25</v>
      </c>
      <c r="Q308" s="68">
        <v>0.01</v>
      </c>
      <c r="R308" s="68">
        <v>0.23</v>
      </c>
      <c r="S308" s="68">
        <v>0.21</v>
      </c>
      <c r="T308" s="68">
        <v>0.23</v>
      </c>
      <c r="U308" s="68">
        <v>0.32</v>
      </c>
      <c r="V308" s="68">
        <v>0.67</v>
      </c>
      <c r="W308" s="68">
        <v>0.13</v>
      </c>
      <c r="X308" s="68">
        <v>0.37</v>
      </c>
      <c r="Y308" s="68">
        <v>0.34</v>
      </c>
      <c r="Z308" s="68">
        <v>0.4</v>
      </c>
      <c r="AA308" s="68">
        <v>0.14000000000000001</v>
      </c>
      <c r="AB308" s="68">
        <v>0.09</v>
      </c>
      <c r="AC308" s="68">
        <v>0.15</v>
      </c>
      <c r="AD308" s="68">
        <v>0.12</v>
      </c>
      <c r="AE308" s="68">
        <v>0.12</v>
      </c>
      <c r="AF308" s="68">
        <v>0</v>
      </c>
      <c r="AG308" s="68">
        <v>0</v>
      </c>
      <c r="AH308" s="68">
        <v>0</v>
      </c>
    </row>
    <row r="309" spans="1:34" ht="15.75" customHeight="1" x14ac:dyDescent="0.2">
      <c r="A309" s="67" t="s">
        <v>92</v>
      </c>
      <c r="B309" s="68" t="s">
        <v>1084</v>
      </c>
      <c r="C309" s="68" t="str">
        <f t="shared" si="0"/>
        <v>Crops</v>
      </c>
      <c r="D309" s="68">
        <v>0.08</v>
      </c>
      <c r="E309" s="68">
        <v>7.0000000000000007E-2</v>
      </c>
      <c r="F309" s="68">
        <v>0.08</v>
      </c>
      <c r="G309" s="68">
        <v>0.12</v>
      </c>
      <c r="H309" s="68">
        <v>0.11</v>
      </c>
      <c r="I309" s="68">
        <v>0.1</v>
      </c>
      <c r="J309" s="68">
        <v>7.0000000000000007E-2</v>
      </c>
      <c r="K309" s="68">
        <v>0.06</v>
      </c>
      <c r="L309" s="68">
        <v>0.09</v>
      </c>
      <c r="M309" s="68">
        <v>0.13</v>
      </c>
      <c r="N309" s="68">
        <v>0.13</v>
      </c>
      <c r="O309" s="68">
        <v>0.13</v>
      </c>
      <c r="P309" s="68">
        <v>0.11</v>
      </c>
      <c r="Q309" s="68">
        <v>0.06</v>
      </c>
      <c r="R309" s="68">
        <v>0.06</v>
      </c>
      <c r="S309" s="68">
        <v>0.06</v>
      </c>
      <c r="T309" s="68">
        <v>0.05</v>
      </c>
      <c r="U309" s="68">
        <v>0.05</v>
      </c>
      <c r="V309" s="68">
        <v>0.06</v>
      </c>
      <c r="W309" s="68">
        <v>0.06</v>
      </c>
      <c r="X309" s="68">
        <v>0.05</v>
      </c>
      <c r="Y309" s="68">
        <v>0.04</v>
      </c>
      <c r="Z309" s="68">
        <v>0.04</v>
      </c>
      <c r="AA309" s="68">
        <v>0.05</v>
      </c>
      <c r="AB309" s="68">
        <v>0.05</v>
      </c>
      <c r="AC309" s="68">
        <v>0.05</v>
      </c>
      <c r="AD309" s="68">
        <v>0.05</v>
      </c>
      <c r="AE309" s="68">
        <v>0.05</v>
      </c>
      <c r="AF309" s="68">
        <v>0</v>
      </c>
      <c r="AG309" s="68">
        <v>0</v>
      </c>
      <c r="AH309" s="68">
        <v>0</v>
      </c>
    </row>
    <row r="310" spans="1:34" ht="15.75" customHeight="1" x14ac:dyDescent="0.2">
      <c r="A310" s="67" t="s">
        <v>92</v>
      </c>
      <c r="B310" s="68" t="s">
        <v>1086</v>
      </c>
      <c r="C310" s="68" t="str">
        <f t="shared" si="0"/>
        <v>Livestock</v>
      </c>
      <c r="D310" s="68">
        <v>2.75</v>
      </c>
      <c r="E310" s="68">
        <v>2.78</v>
      </c>
      <c r="F310" s="68">
        <v>2.75</v>
      </c>
      <c r="G310" s="68">
        <v>2.64</v>
      </c>
      <c r="H310" s="68">
        <v>2.63</v>
      </c>
      <c r="I310" s="68">
        <v>2.65</v>
      </c>
      <c r="J310" s="68">
        <v>2.68</v>
      </c>
      <c r="K310" s="68">
        <v>2.52</v>
      </c>
      <c r="L310" s="68">
        <v>2.4500000000000002</v>
      </c>
      <c r="M310" s="68">
        <v>2.38</v>
      </c>
      <c r="N310" s="68">
        <v>2.38</v>
      </c>
      <c r="O310" s="68">
        <v>2.38</v>
      </c>
      <c r="P310" s="68">
        <v>2.4</v>
      </c>
      <c r="Q310" s="68">
        <v>2.39</v>
      </c>
      <c r="R310" s="68">
        <v>2.41</v>
      </c>
      <c r="S310" s="68">
        <v>2.54</v>
      </c>
      <c r="T310" s="68">
        <v>2.54</v>
      </c>
      <c r="U310" s="68">
        <v>2.4900000000000002</v>
      </c>
      <c r="V310" s="68">
        <v>2.54</v>
      </c>
      <c r="W310" s="68">
        <v>2.65</v>
      </c>
      <c r="X310" s="68">
        <v>2.63</v>
      </c>
      <c r="Y310" s="68">
        <v>2.57</v>
      </c>
      <c r="Z310" s="68">
        <v>2.61</v>
      </c>
      <c r="AA310" s="68">
        <v>2.58</v>
      </c>
      <c r="AB310" s="68">
        <v>2.56</v>
      </c>
      <c r="AC310" s="68">
        <v>2.56</v>
      </c>
      <c r="AD310" s="68">
        <v>2.59</v>
      </c>
      <c r="AE310" s="68">
        <v>2.68</v>
      </c>
      <c r="AF310" s="68">
        <v>0</v>
      </c>
      <c r="AG310" s="68">
        <v>0</v>
      </c>
      <c r="AH310" s="68">
        <v>0</v>
      </c>
    </row>
    <row r="311" spans="1:34" ht="15.75" customHeight="1" x14ac:dyDescent="0.2">
      <c r="A311" s="67" t="s">
        <v>92</v>
      </c>
      <c r="B311" s="68" t="s">
        <v>1087</v>
      </c>
      <c r="C311" s="68" t="str">
        <f t="shared" si="0"/>
        <v>Livestock</v>
      </c>
      <c r="D311" s="68">
        <v>0.79</v>
      </c>
      <c r="E311" s="68">
        <v>0.83</v>
      </c>
      <c r="F311" s="68">
        <v>0.71</v>
      </c>
      <c r="G311" s="68">
        <v>0.74</v>
      </c>
      <c r="H311" s="68">
        <v>0.73</v>
      </c>
      <c r="I311" s="68">
        <v>0.77</v>
      </c>
      <c r="J311" s="68">
        <v>0.69</v>
      </c>
      <c r="K311" s="68">
        <v>0.66</v>
      </c>
      <c r="L311" s="68">
        <v>0.78</v>
      </c>
      <c r="M311" s="68">
        <v>0.79</v>
      </c>
      <c r="N311" s="68">
        <v>0.73</v>
      </c>
      <c r="O311" s="68">
        <v>0.78</v>
      </c>
      <c r="P311" s="68">
        <v>0.84</v>
      </c>
      <c r="Q311" s="68">
        <v>0.8</v>
      </c>
      <c r="R311" s="68">
        <v>0.82</v>
      </c>
      <c r="S311" s="68">
        <v>0.93</v>
      </c>
      <c r="T311" s="68">
        <v>0.93</v>
      </c>
      <c r="U311" s="68">
        <v>1.07</v>
      </c>
      <c r="V311" s="68">
        <v>1.08</v>
      </c>
      <c r="W311" s="68">
        <v>1.05</v>
      </c>
      <c r="X311" s="68">
        <v>1.18</v>
      </c>
      <c r="Y311" s="68">
        <v>1.1599999999999999</v>
      </c>
      <c r="Z311" s="68">
        <v>1.2</v>
      </c>
      <c r="AA311" s="68">
        <v>1.1599999999999999</v>
      </c>
      <c r="AB311" s="68">
        <v>1.1299999999999999</v>
      </c>
      <c r="AC311" s="68">
        <v>1.29</v>
      </c>
      <c r="AD311" s="68">
        <v>1.41</v>
      </c>
      <c r="AE311" s="68">
        <v>1.38</v>
      </c>
      <c r="AF311" s="68">
        <v>0</v>
      </c>
      <c r="AG311" s="68">
        <v>0</v>
      </c>
      <c r="AH311" s="68">
        <v>0</v>
      </c>
    </row>
    <row r="312" spans="1:34" ht="15.75" customHeight="1" x14ac:dyDescent="0.2">
      <c r="A312" s="67" t="s">
        <v>92</v>
      </c>
      <c r="B312" s="68" t="s">
        <v>1089</v>
      </c>
      <c r="C312" s="68" t="str">
        <f t="shared" si="0"/>
        <v>Crops</v>
      </c>
      <c r="D312" s="68">
        <v>0</v>
      </c>
      <c r="E312" s="68">
        <v>0</v>
      </c>
      <c r="F312" s="68">
        <v>0</v>
      </c>
      <c r="G312" s="68">
        <v>0</v>
      </c>
      <c r="H312" s="68">
        <v>0</v>
      </c>
      <c r="I312" s="68">
        <v>0</v>
      </c>
      <c r="J312" s="68">
        <v>0</v>
      </c>
      <c r="K312" s="68">
        <v>0</v>
      </c>
      <c r="L312" s="68">
        <v>0</v>
      </c>
      <c r="M312" s="68">
        <v>0</v>
      </c>
      <c r="N312" s="68">
        <v>0</v>
      </c>
      <c r="O312" s="68">
        <v>0</v>
      </c>
      <c r="P312" s="68">
        <v>0</v>
      </c>
      <c r="Q312" s="68">
        <v>0</v>
      </c>
      <c r="R312" s="68">
        <v>0</v>
      </c>
      <c r="S312" s="68">
        <v>0</v>
      </c>
      <c r="T312" s="68">
        <v>0</v>
      </c>
      <c r="U312" s="68">
        <v>0</v>
      </c>
      <c r="V312" s="68">
        <v>0</v>
      </c>
      <c r="W312" s="68">
        <v>0</v>
      </c>
      <c r="X312" s="68">
        <v>0</v>
      </c>
      <c r="Y312" s="68">
        <v>0</v>
      </c>
      <c r="Z312" s="68">
        <v>0</v>
      </c>
      <c r="AA312" s="68">
        <v>0</v>
      </c>
      <c r="AB312" s="68">
        <v>0</v>
      </c>
      <c r="AC312" s="68">
        <v>0</v>
      </c>
      <c r="AD312" s="68">
        <v>0</v>
      </c>
      <c r="AE312" s="68">
        <v>0</v>
      </c>
      <c r="AF312" s="68">
        <v>0</v>
      </c>
      <c r="AG312" s="68">
        <v>0</v>
      </c>
      <c r="AH312" s="68">
        <v>0</v>
      </c>
    </row>
    <row r="313" spans="1:34" ht="15.75" customHeight="1" x14ac:dyDescent="0.2">
      <c r="A313" s="67" t="s">
        <v>92</v>
      </c>
      <c r="B313" s="68" t="s">
        <v>1090</v>
      </c>
      <c r="C313" s="68" t="str">
        <f t="shared" si="0"/>
        <v>Crops</v>
      </c>
      <c r="D313" s="68">
        <v>0</v>
      </c>
      <c r="E313" s="68">
        <v>0</v>
      </c>
      <c r="F313" s="68">
        <v>0</v>
      </c>
      <c r="G313" s="68">
        <v>0</v>
      </c>
      <c r="H313" s="68">
        <v>0</v>
      </c>
      <c r="I313" s="68">
        <v>0</v>
      </c>
      <c r="J313" s="68">
        <v>0</v>
      </c>
      <c r="K313" s="68">
        <v>0</v>
      </c>
      <c r="L313" s="68">
        <v>0</v>
      </c>
      <c r="M313" s="68">
        <v>0</v>
      </c>
      <c r="N313" s="68">
        <v>0</v>
      </c>
      <c r="O313" s="68">
        <v>0</v>
      </c>
      <c r="P313" s="68">
        <v>0</v>
      </c>
      <c r="Q313" s="68">
        <v>0</v>
      </c>
      <c r="R313" s="68">
        <v>0</v>
      </c>
      <c r="S313" s="68">
        <v>0</v>
      </c>
      <c r="T313" s="68">
        <v>0</v>
      </c>
      <c r="U313" s="68">
        <v>0</v>
      </c>
      <c r="V313" s="68">
        <v>0</v>
      </c>
      <c r="W313" s="68">
        <v>0</v>
      </c>
      <c r="X313" s="68">
        <v>0</v>
      </c>
      <c r="Y313" s="68">
        <v>0</v>
      </c>
      <c r="Z313" s="68">
        <v>0</v>
      </c>
      <c r="AA313" s="68">
        <v>0</v>
      </c>
      <c r="AB313" s="68">
        <v>0</v>
      </c>
      <c r="AC313" s="68">
        <v>0</v>
      </c>
      <c r="AD313" s="68">
        <v>0</v>
      </c>
      <c r="AE313" s="68">
        <v>0</v>
      </c>
      <c r="AF313" s="68">
        <v>0</v>
      </c>
      <c r="AG313" s="68">
        <v>0</v>
      </c>
      <c r="AH313" s="68">
        <v>0</v>
      </c>
    </row>
    <row r="314" spans="1:34" ht="15.75" customHeight="1" x14ac:dyDescent="0.2">
      <c r="A314" s="67" t="s">
        <v>92</v>
      </c>
      <c r="B314" s="68" t="s">
        <v>1091</v>
      </c>
      <c r="C314" s="68" t="str">
        <f t="shared" si="0"/>
        <v>Livestock</v>
      </c>
      <c r="D314" s="68">
        <v>0.5</v>
      </c>
      <c r="E314" s="68">
        <v>0.5</v>
      </c>
      <c r="F314" s="68">
        <v>0.51</v>
      </c>
      <c r="G314" s="68">
        <v>0.48</v>
      </c>
      <c r="H314" s="68">
        <v>0.5</v>
      </c>
      <c r="I314" s="68">
        <v>0.51</v>
      </c>
      <c r="J314" s="68">
        <v>0.51</v>
      </c>
      <c r="K314" s="68">
        <v>0.49</v>
      </c>
      <c r="L314" s="68">
        <v>0.46</v>
      </c>
      <c r="M314" s="68">
        <v>0.45</v>
      </c>
      <c r="N314" s="68">
        <v>0.43</v>
      </c>
      <c r="O314" s="68">
        <v>0.43</v>
      </c>
      <c r="P314" s="68">
        <v>0.43</v>
      </c>
      <c r="Q314" s="68">
        <v>0.43</v>
      </c>
      <c r="R314" s="68">
        <v>0.42</v>
      </c>
      <c r="S314" s="68">
        <v>0.43</v>
      </c>
      <c r="T314" s="68">
        <v>0.42</v>
      </c>
      <c r="U314" s="68">
        <v>0.42</v>
      </c>
      <c r="V314" s="68">
        <v>0.41</v>
      </c>
      <c r="W314" s="68">
        <v>0.42</v>
      </c>
      <c r="X314" s="68">
        <v>0.42</v>
      </c>
      <c r="Y314" s="68">
        <v>0.41</v>
      </c>
      <c r="Z314" s="68">
        <v>0.42</v>
      </c>
      <c r="AA314" s="68">
        <v>0.43</v>
      </c>
      <c r="AB314" s="68">
        <v>0.43</v>
      </c>
      <c r="AC314" s="68">
        <v>0.44</v>
      </c>
      <c r="AD314" s="68">
        <v>0.45</v>
      </c>
      <c r="AE314" s="68">
        <v>0.45</v>
      </c>
      <c r="AF314" s="68">
        <v>0</v>
      </c>
      <c r="AG314" s="68">
        <v>0</v>
      </c>
      <c r="AH314" s="68">
        <v>0</v>
      </c>
    </row>
    <row r="315" spans="1:34" ht="15.75" customHeight="1" x14ac:dyDescent="0.2">
      <c r="A315" s="67" t="s">
        <v>92</v>
      </c>
      <c r="B315" s="68" t="s">
        <v>1092</v>
      </c>
      <c r="C315" s="68" t="str">
        <f t="shared" si="0"/>
        <v>Crops</v>
      </c>
      <c r="D315" s="68">
        <v>6.4</v>
      </c>
      <c r="E315" s="68">
        <v>6.05</v>
      </c>
      <c r="F315" s="68">
        <v>6.58</v>
      </c>
      <c r="G315" s="68">
        <v>6.97</v>
      </c>
      <c r="H315" s="68">
        <v>7.75</v>
      </c>
      <c r="I315" s="68">
        <v>7.41</v>
      </c>
      <c r="J315" s="68">
        <v>6.69</v>
      </c>
      <c r="K315" s="68">
        <v>6.92</v>
      </c>
      <c r="L315" s="68">
        <v>7.23</v>
      </c>
      <c r="M315" s="68">
        <v>6.91</v>
      </c>
      <c r="N315" s="68">
        <v>7.38</v>
      </c>
      <c r="O315" s="68">
        <v>7.72</v>
      </c>
      <c r="P315" s="68">
        <v>6.53</v>
      </c>
      <c r="Q315" s="68">
        <v>6.83</v>
      </c>
      <c r="R315" s="68">
        <v>7.37</v>
      </c>
      <c r="S315" s="68">
        <v>7.31</v>
      </c>
      <c r="T315" s="68">
        <v>7.24</v>
      </c>
      <c r="U315" s="68">
        <v>7.01</v>
      </c>
      <c r="V315" s="68">
        <v>6.5</v>
      </c>
      <c r="W315" s="68">
        <v>7.59</v>
      </c>
      <c r="X315" s="68">
        <v>7.45</v>
      </c>
      <c r="Y315" s="68">
        <v>7.08</v>
      </c>
      <c r="Z315" s="68">
        <v>6.92</v>
      </c>
      <c r="AA315" s="68">
        <v>7.48</v>
      </c>
      <c r="AB315" s="68">
        <v>7.71</v>
      </c>
      <c r="AC315" s="68">
        <v>7.52</v>
      </c>
      <c r="AD315" s="68">
        <v>8</v>
      </c>
      <c r="AE315" s="68">
        <v>7.23</v>
      </c>
      <c r="AF315" s="68">
        <v>0</v>
      </c>
      <c r="AG315" s="68">
        <v>0</v>
      </c>
      <c r="AH315" s="68">
        <v>0</v>
      </c>
    </row>
    <row r="316" spans="1:34" ht="15.75" customHeight="1" x14ac:dyDescent="0.2">
      <c r="A316" s="67" t="s">
        <v>92</v>
      </c>
      <c r="B316" s="68" t="s">
        <v>1093</v>
      </c>
      <c r="C316" s="68" t="str">
        <f t="shared" si="0"/>
        <v>Crops</v>
      </c>
      <c r="D316" s="68">
        <v>0</v>
      </c>
      <c r="E316" s="68">
        <v>0</v>
      </c>
      <c r="F316" s="68">
        <v>0</v>
      </c>
      <c r="G316" s="68">
        <v>0</v>
      </c>
      <c r="H316" s="68">
        <v>0</v>
      </c>
      <c r="I316" s="68">
        <v>0</v>
      </c>
      <c r="J316" s="68">
        <v>0</v>
      </c>
      <c r="K316" s="68">
        <v>0</v>
      </c>
      <c r="L316" s="68">
        <v>0</v>
      </c>
      <c r="M316" s="68">
        <v>0</v>
      </c>
      <c r="N316" s="68">
        <v>0</v>
      </c>
      <c r="O316" s="68">
        <v>0</v>
      </c>
      <c r="P316" s="68">
        <v>0</v>
      </c>
      <c r="Q316" s="68">
        <v>0</v>
      </c>
      <c r="R316" s="68">
        <v>0</v>
      </c>
      <c r="S316" s="68">
        <v>0</v>
      </c>
      <c r="T316" s="68">
        <v>0</v>
      </c>
      <c r="U316" s="68">
        <v>0</v>
      </c>
      <c r="V316" s="68">
        <v>0</v>
      </c>
      <c r="W316" s="68">
        <v>0</v>
      </c>
      <c r="X316" s="68">
        <v>0</v>
      </c>
      <c r="Y316" s="68">
        <v>0</v>
      </c>
      <c r="Z316" s="68">
        <v>0</v>
      </c>
      <c r="AA316" s="68">
        <v>0</v>
      </c>
      <c r="AB316" s="68">
        <v>0</v>
      </c>
      <c r="AC316" s="68">
        <v>0</v>
      </c>
      <c r="AD316" s="68">
        <v>0</v>
      </c>
      <c r="AE316" s="68">
        <v>0</v>
      </c>
      <c r="AF316" s="68">
        <v>0</v>
      </c>
      <c r="AG316" s="68">
        <v>0</v>
      </c>
      <c r="AH316" s="68">
        <v>0</v>
      </c>
    </row>
    <row r="317" spans="1:34" ht="15.75" customHeight="1" x14ac:dyDescent="0.2">
      <c r="A317" s="67" t="s">
        <v>94</v>
      </c>
      <c r="B317" s="68" t="s">
        <v>1082</v>
      </c>
      <c r="C317" s="68" t="str">
        <f t="shared" si="0"/>
        <v>Crops</v>
      </c>
      <c r="D317" s="68">
        <v>0.09</v>
      </c>
      <c r="E317" s="68">
        <v>0.08</v>
      </c>
      <c r="F317" s="68">
        <v>0.08</v>
      </c>
      <c r="G317" s="68">
        <v>0.06</v>
      </c>
      <c r="H317" s="68">
        <v>0</v>
      </c>
      <c r="I317" s="68">
        <v>7.0000000000000007E-2</v>
      </c>
      <c r="J317" s="68">
        <v>0.04</v>
      </c>
      <c r="K317" s="68">
        <v>7.0000000000000007E-2</v>
      </c>
      <c r="L317" s="68">
        <v>0.02</v>
      </c>
      <c r="M317" s="68">
        <v>0</v>
      </c>
      <c r="N317" s="68">
        <v>0.05</v>
      </c>
      <c r="O317" s="68">
        <v>0</v>
      </c>
      <c r="P317" s="68">
        <v>0.06</v>
      </c>
      <c r="Q317" s="68">
        <v>0.03</v>
      </c>
      <c r="R317" s="68">
        <v>0.03</v>
      </c>
      <c r="S317" s="68">
        <v>0.04</v>
      </c>
      <c r="T317" s="68">
        <v>0.12</v>
      </c>
      <c r="U317" s="68">
        <v>0.04</v>
      </c>
      <c r="V317" s="68">
        <v>0.11</v>
      </c>
      <c r="W317" s="68">
        <v>0</v>
      </c>
      <c r="X317" s="68">
        <v>0.05</v>
      </c>
      <c r="Y317" s="68">
        <v>0.09</v>
      </c>
      <c r="Z317" s="68">
        <v>0.08</v>
      </c>
      <c r="AA317" s="68">
        <v>7.0000000000000007E-2</v>
      </c>
      <c r="AB317" s="68">
        <v>0.12</v>
      </c>
      <c r="AC317" s="68">
        <v>0.09</v>
      </c>
      <c r="AD317" s="68">
        <v>0.03</v>
      </c>
      <c r="AE317" s="68">
        <v>0.03</v>
      </c>
      <c r="AF317" s="68">
        <v>0</v>
      </c>
      <c r="AG317" s="68">
        <v>0</v>
      </c>
      <c r="AH317" s="68">
        <v>0</v>
      </c>
    </row>
    <row r="318" spans="1:34" ht="15.75" customHeight="1" x14ac:dyDescent="0.2">
      <c r="A318" s="67" t="s">
        <v>94</v>
      </c>
      <c r="B318" s="68" t="s">
        <v>1084</v>
      </c>
      <c r="C318" s="68" t="str">
        <f t="shared" si="0"/>
        <v>Crops</v>
      </c>
      <c r="D318" s="68">
        <v>0.11</v>
      </c>
      <c r="E318" s="68">
        <v>0.1</v>
      </c>
      <c r="F318" s="68">
        <v>0.1</v>
      </c>
      <c r="G318" s="68">
        <v>0.1</v>
      </c>
      <c r="H318" s="68">
        <v>0.1</v>
      </c>
      <c r="I318" s="68">
        <v>0.09</v>
      </c>
      <c r="J318" s="68">
        <v>0.09</v>
      </c>
      <c r="K318" s="68">
        <v>0.12</v>
      </c>
      <c r="L318" s="68">
        <v>0.14000000000000001</v>
      </c>
      <c r="M318" s="68">
        <v>0.14000000000000001</v>
      </c>
      <c r="N318" s="68">
        <v>0.12</v>
      </c>
      <c r="O318" s="68">
        <v>0.13</v>
      </c>
      <c r="P318" s="68">
        <v>0.16</v>
      </c>
      <c r="Q318" s="68">
        <v>0.19</v>
      </c>
      <c r="R318" s="68">
        <v>0.17</v>
      </c>
      <c r="S318" s="68">
        <v>0.13</v>
      </c>
      <c r="T318" s="68">
        <v>0.13</v>
      </c>
      <c r="U318" s="68">
        <v>0.12</v>
      </c>
      <c r="V318" s="68">
        <v>0.12</v>
      </c>
      <c r="W318" s="68">
        <v>0.13</v>
      </c>
      <c r="X318" s="68">
        <v>0.13</v>
      </c>
      <c r="Y318" s="68">
        <v>0.12</v>
      </c>
      <c r="Z318" s="68">
        <v>0.11</v>
      </c>
      <c r="AA318" s="68">
        <v>0.13</v>
      </c>
      <c r="AB318" s="68">
        <v>0.13</v>
      </c>
      <c r="AC318" s="68">
        <v>0.13</v>
      </c>
      <c r="AD318" s="68">
        <v>0.13</v>
      </c>
      <c r="AE318" s="68">
        <v>0.13</v>
      </c>
      <c r="AF318" s="68">
        <v>0</v>
      </c>
      <c r="AG318" s="68">
        <v>0</v>
      </c>
      <c r="AH318" s="68">
        <v>0</v>
      </c>
    </row>
    <row r="319" spans="1:34" ht="15.75" customHeight="1" x14ac:dyDescent="0.2">
      <c r="A319" s="67" t="s">
        <v>94</v>
      </c>
      <c r="B319" s="68" t="s">
        <v>1086</v>
      </c>
      <c r="C319" s="68" t="str">
        <f t="shared" si="0"/>
        <v>Livestock</v>
      </c>
      <c r="D319" s="68">
        <v>7.82</v>
      </c>
      <c r="E319" s="68">
        <v>8.07</v>
      </c>
      <c r="F319" s="68">
        <v>8.18</v>
      </c>
      <c r="G319" s="68">
        <v>8.08</v>
      </c>
      <c r="H319" s="68">
        <v>8.16</v>
      </c>
      <c r="I319" s="68">
        <v>8.83</v>
      </c>
      <c r="J319" s="68">
        <v>8.82</v>
      </c>
      <c r="K319" s="68">
        <v>8.65</v>
      </c>
      <c r="L319" s="68">
        <v>8.7200000000000006</v>
      </c>
      <c r="M319" s="68">
        <v>8.5500000000000007</v>
      </c>
      <c r="N319" s="68">
        <v>8.5299999999999994</v>
      </c>
      <c r="O319" s="68">
        <v>8.27</v>
      </c>
      <c r="P319" s="68">
        <v>8.5500000000000007</v>
      </c>
      <c r="Q319" s="68">
        <v>9.14</v>
      </c>
      <c r="R319" s="68">
        <v>8.6300000000000008</v>
      </c>
      <c r="S319" s="68">
        <v>8.94</v>
      </c>
      <c r="T319" s="68">
        <v>9.2899999999999991</v>
      </c>
      <c r="U319" s="68">
        <v>8.9700000000000006</v>
      </c>
      <c r="V319" s="68">
        <v>9.02</v>
      </c>
      <c r="W319" s="68">
        <v>9.1</v>
      </c>
      <c r="X319" s="68">
        <v>9.2799999999999994</v>
      </c>
      <c r="Y319" s="68">
        <v>8.81</v>
      </c>
      <c r="Z319" s="68">
        <v>7.69</v>
      </c>
      <c r="AA319" s="68">
        <v>7.37</v>
      </c>
      <c r="AB319" s="68">
        <v>7.46</v>
      </c>
      <c r="AC319" s="68">
        <v>7.95</v>
      </c>
      <c r="AD319" s="68">
        <v>8.35</v>
      </c>
      <c r="AE319" s="68">
        <v>8.6999999999999993</v>
      </c>
      <c r="AF319" s="68">
        <v>0</v>
      </c>
      <c r="AG319" s="68">
        <v>0</v>
      </c>
      <c r="AH319" s="68">
        <v>0</v>
      </c>
    </row>
    <row r="320" spans="1:34" ht="15.75" customHeight="1" x14ac:dyDescent="0.2">
      <c r="A320" s="67" t="s">
        <v>94</v>
      </c>
      <c r="B320" s="68" t="s">
        <v>1087</v>
      </c>
      <c r="C320" s="68" t="str">
        <f t="shared" si="0"/>
        <v>Livestock</v>
      </c>
      <c r="D320" s="68">
        <v>0.62</v>
      </c>
      <c r="E320" s="68">
        <v>0.63</v>
      </c>
      <c r="F320" s="68">
        <v>0.64</v>
      </c>
      <c r="G320" s="68">
        <v>0.66</v>
      </c>
      <c r="H320" s="68">
        <v>0.79</v>
      </c>
      <c r="I320" s="68">
        <v>0.97</v>
      </c>
      <c r="J320" s="68">
        <v>1.1599999999999999</v>
      </c>
      <c r="K320" s="68">
        <v>1.43</v>
      </c>
      <c r="L320" s="68">
        <v>1.71</v>
      </c>
      <c r="M320" s="68">
        <v>1.8</v>
      </c>
      <c r="N320" s="68">
        <v>1.86</v>
      </c>
      <c r="O320" s="68">
        <v>1.93</v>
      </c>
      <c r="P320" s="68">
        <v>1.9</v>
      </c>
      <c r="Q320" s="68">
        <v>1.95</v>
      </c>
      <c r="R320" s="68">
        <v>1.86</v>
      </c>
      <c r="S320" s="68">
        <v>1.92</v>
      </c>
      <c r="T320" s="68">
        <v>1.92</v>
      </c>
      <c r="U320" s="68">
        <v>1.92</v>
      </c>
      <c r="V320" s="68">
        <v>1.87</v>
      </c>
      <c r="W320" s="68">
        <v>1.83</v>
      </c>
      <c r="X320" s="68">
        <v>1.9</v>
      </c>
      <c r="Y320" s="68">
        <v>1.93</v>
      </c>
      <c r="Z320" s="68">
        <v>1.86</v>
      </c>
      <c r="AA320" s="68">
        <v>1.69</v>
      </c>
      <c r="AB320" s="68">
        <v>1.6</v>
      </c>
      <c r="AC320" s="68">
        <v>1.71</v>
      </c>
      <c r="AD320" s="68">
        <v>1.71</v>
      </c>
      <c r="AE320" s="68">
        <v>1.65</v>
      </c>
      <c r="AF320" s="68">
        <v>0</v>
      </c>
      <c r="AG320" s="68">
        <v>0</v>
      </c>
      <c r="AH320" s="68">
        <v>0</v>
      </c>
    </row>
    <row r="321" spans="1:34" ht="15.75" customHeight="1" x14ac:dyDescent="0.2">
      <c r="A321" s="67" t="s">
        <v>94</v>
      </c>
      <c r="B321" s="68" t="s">
        <v>1089</v>
      </c>
      <c r="C321" s="68" t="str">
        <f t="shared" si="0"/>
        <v>Crops</v>
      </c>
      <c r="D321" s="68">
        <v>0</v>
      </c>
      <c r="E321" s="68">
        <v>0</v>
      </c>
      <c r="F321" s="68">
        <v>0</v>
      </c>
      <c r="G321" s="68">
        <v>0</v>
      </c>
      <c r="H321" s="68">
        <v>0</v>
      </c>
      <c r="I321" s="68">
        <v>0</v>
      </c>
      <c r="J321" s="68">
        <v>0</v>
      </c>
      <c r="K321" s="68">
        <v>0</v>
      </c>
      <c r="L321" s="68">
        <v>0</v>
      </c>
      <c r="M321" s="68">
        <v>0</v>
      </c>
      <c r="N321" s="68">
        <v>0</v>
      </c>
      <c r="O321" s="68">
        <v>0</v>
      </c>
      <c r="P321" s="68">
        <v>0</v>
      </c>
      <c r="Q321" s="68">
        <v>0</v>
      </c>
      <c r="R321" s="68">
        <v>0</v>
      </c>
      <c r="S321" s="68">
        <v>0</v>
      </c>
      <c r="T321" s="68">
        <v>0</v>
      </c>
      <c r="U321" s="68">
        <v>0</v>
      </c>
      <c r="V321" s="68">
        <v>0</v>
      </c>
      <c r="W321" s="68">
        <v>0</v>
      </c>
      <c r="X321" s="68">
        <v>0</v>
      </c>
      <c r="Y321" s="68">
        <v>0</v>
      </c>
      <c r="Z321" s="68">
        <v>0</v>
      </c>
      <c r="AA321" s="68">
        <v>0</v>
      </c>
      <c r="AB321" s="68">
        <v>0</v>
      </c>
      <c r="AC321" s="68">
        <v>0</v>
      </c>
      <c r="AD321" s="68">
        <v>0</v>
      </c>
      <c r="AE321" s="68">
        <v>0</v>
      </c>
      <c r="AF321" s="68">
        <v>0</v>
      </c>
      <c r="AG321" s="68">
        <v>0</v>
      </c>
      <c r="AH321" s="68">
        <v>0</v>
      </c>
    </row>
    <row r="322" spans="1:34" ht="15.75" customHeight="1" x14ac:dyDescent="0.2">
      <c r="A322" s="67" t="s">
        <v>94</v>
      </c>
      <c r="B322" s="68" t="s">
        <v>1090</v>
      </c>
      <c r="C322" s="68" t="str">
        <f t="shared" si="0"/>
        <v>Crops</v>
      </c>
      <c r="D322" s="68">
        <v>0</v>
      </c>
      <c r="E322" s="68">
        <v>0</v>
      </c>
      <c r="F322" s="68">
        <v>0</v>
      </c>
      <c r="G322" s="68">
        <v>0</v>
      </c>
      <c r="H322" s="68">
        <v>0</v>
      </c>
      <c r="I322" s="68">
        <v>0</v>
      </c>
      <c r="J322" s="68">
        <v>0</v>
      </c>
      <c r="K322" s="68">
        <v>0</v>
      </c>
      <c r="L322" s="68">
        <v>0</v>
      </c>
      <c r="M322" s="68">
        <v>0</v>
      </c>
      <c r="N322" s="68">
        <v>0</v>
      </c>
      <c r="O322" s="68">
        <v>0</v>
      </c>
      <c r="P322" s="68">
        <v>0</v>
      </c>
      <c r="Q322" s="68">
        <v>0</v>
      </c>
      <c r="R322" s="68">
        <v>0</v>
      </c>
      <c r="S322" s="68">
        <v>0</v>
      </c>
      <c r="T322" s="68">
        <v>0</v>
      </c>
      <c r="U322" s="68">
        <v>0</v>
      </c>
      <c r="V322" s="68">
        <v>0</v>
      </c>
      <c r="W322" s="68">
        <v>0</v>
      </c>
      <c r="X322" s="68">
        <v>0</v>
      </c>
      <c r="Y322" s="68">
        <v>0</v>
      </c>
      <c r="Z322" s="68">
        <v>0</v>
      </c>
      <c r="AA322" s="68">
        <v>0</v>
      </c>
      <c r="AB322" s="68">
        <v>0</v>
      </c>
      <c r="AC322" s="68">
        <v>0</v>
      </c>
      <c r="AD322" s="68">
        <v>0</v>
      </c>
      <c r="AE322" s="68">
        <v>0</v>
      </c>
      <c r="AF322" s="68">
        <v>0</v>
      </c>
      <c r="AG322" s="68">
        <v>0</v>
      </c>
      <c r="AH322" s="68">
        <v>0</v>
      </c>
    </row>
    <row r="323" spans="1:34" ht="15.75" customHeight="1" x14ac:dyDescent="0.2">
      <c r="A323" s="67" t="s">
        <v>94</v>
      </c>
      <c r="B323" s="68" t="s">
        <v>1091</v>
      </c>
      <c r="C323" s="68" t="str">
        <f t="shared" si="0"/>
        <v>Livestock</v>
      </c>
      <c r="D323" s="68">
        <v>0.36</v>
      </c>
      <c r="E323" s="68">
        <v>0.37</v>
      </c>
      <c r="F323" s="68">
        <v>0.39</v>
      </c>
      <c r="G323" s="68">
        <v>0.38</v>
      </c>
      <c r="H323" s="68">
        <v>0.41</v>
      </c>
      <c r="I323" s="68">
        <v>0.43</v>
      </c>
      <c r="J323" s="68">
        <v>0.44</v>
      </c>
      <c r="K323" s="68">
        <v>0.42</v>
      </c>
      <c r="L323" s="68">
        <v>0.44</v>
      </c>
      <c r="M323" s="68">
        <v>0.44</v>
      </c>
      <c r="N323" s="68">
        <v>0.44</v>
      </c>
      <c r="O323" s="68">
        <v>0.41</v>
      </c>
      <c r="P323" s="68">
        <v>0.39</v>
      </c>
      <c r="Q323" s="68">
        <v>0.39</v>
      </c>
      <c r="R323" s="68">
        <v>0.38</v>
      </c>
      <c r="S323" s="68">
        <v>0.38</v>
      </c>
      <c r="T323" s="68">
        <v>0.39</v>
      </c>
      <c r="U323" s="68">
        <v>0.37</v>
      </c>
      <c r="V323" s="68">
        <v>0.35</v>
      </c>
      <c r="W323" s="68">
        <v>0.35</v>
      </c>
      <c r="X323" s="68">
        <v>0.34</v>
      </c>
      <c r="Y323" s="68">
        <v>0.33</v>
      </c>
      <c r="Z323" s="68">
        <v>0.32</v>
      </c>
      <c r="AA323" s="68">
        <v>0.32</v>
      </c>
      <c r="AB323" s="68">
        <v>0.32</v>
      </c>
      <c r="AC323" s="68">
        <v>0.33</v>
      </c>
      <c r="AD323" s="68">
        <v>0.33</v>
      </c>
      <c r="AE323" s="68">
        <v>0.32</v>
      </c>
      <c r="AF323" s="68">
        <v>0</v>
      </c>
      <c r="AG323" s="68">
        <v>0</v>
      </c>
      <c r="AH323" s="68">
        <v>0</v>
      </c>
    </row>
    <row r="324" spans="1:34" ht="15.75" customHeight="1" x14ac:dyDescent="0.2">
      <c r="A324" s="67" t="s">
        <v>94</v>
      </c>
      <c r="B324" s="68" t="s">
        <v>1092</v>
      </c>
      <c r="C324" s="68" t="str">
        <f t="shared" si="0"/>
        <v>Crops</v>
      </c>
      <c r="D324" s="68">
        <v>7.61</v>
      </c>
      <c r="E324" s="68">
        <v>7.78</v>
      </c>
      <c r="F324" s="68">
        <v>7.83</v>
      </c>
      <c r="G324" s="68">
        <v>7.68</v>
      </c>
      <c r="H324" s="68">
        <v>7.85</v>
      </c>
      <c r="I324" s="68">
        <v>8.1199999999999992</v>
      </c>
      <c r="J324" s="68">
        <v>8.1</v>
      </c>
      <c r="K324" s="68">
        <v>8.27</v>
      </c>
      <c r="L324" s="68">
        <v>8.32</v>
      </c>
      <c r="M324" s="68">
        <v>8.1300000000000008</v>
      </c>
      <c r="N324" s="68">
        <v>7.86</v>
      </c>
      <c r="O324" s="68">
        <v>7.66</v>
      </c>
      <c r="P324" s="68">
        <v>7.89</v>
      </c>
      <c r="Q324" s="68">
        <v>8.6199999999999992</v>
      </c>
      <c r="R324" s="68">
        <v>8.16</v>
      </c>
      <c r="S324" s="68">
        <v>8.1300000000000008</v>
      </c>
      <c r="T324" s="68">
        <v>7.43</v>
      </c>
      <c r="U324" s="68">
        <v>7.27</v>
      </c>
      <c r="V324" s="68">
        <v>7.47</v>
      </c>
      <c r="W324" s="68">
        <v>7.47</v>
      </c>
      <c r="X324" s="68">
        <v>7.65</v>
      </c>
      <c r="Y324" s="68">
        <v>7.05</v>
      </c>
      <c r="Z324" s="68">
        <v>6.34</v>
      </c>
      <c r="AA324" s="68">
        <v>6.28</v>
      </c>
      <c r="AB324" s="68">
        <v>6.35</v>
      </c>
      <c r="AC324" s="68">
        <v>6.87</v>
      </c>
      <c r="AD324" s="68">
        <v>7.17</v>
      </c>
      <c r="AE324" s="68">
        <v>7.02</v>
      </c>
      <c r="AF324" s="68">
        <v>0</v>
      </c>
      <c r="AG324" s="68">
        <v>0</v>
      </c>
      <c r="AH324" s="68">
        <v>0</v>
      </c>
    </row>
    <row r="325" spans="1:34" ht="15.75" customHeight="1" x14ac:dyDescent="0.2">
      <c r="A325" s="67" t="s">
        <v>94</v>
      </c>
      <c r="B325" s="68" t="s">
        <v>1093</v>
      </c>
      <c r="C325" s="68" t="str">
        <f t="shared" si="0"/>
        <v>Crops</v>
      </c>
      <c r="D325" s="68">
        <v>0</v>
      </c>
      <c r="E325" s="68">
        <v>0</v>
      </c>
      <c r="F325" s="68">
        <v>0</v>
      </c>
      <c r="G325" s="68">
        <v>0</v>
      </c>
      <c r="H325" s="68">
        <v>0</v>
      </c>
      <c r="I325" s="68">
        <v>0</v>
      </c>
      <c r="J325" s="68">
        <v>0</v>
      </c>
      <c r="K325" s="68">
        <v>0</v>
      </c>
      <c r="L325" s="68">
        <v>0</v>
      </c>
      <c r="M325" s="68">
        <v>0</v>
      </c>
      <c r="N325" s="68">
        <v>0</v>
      </c>
      <c r="O325" s="68">
        <v>0</v>
      </c>
      <c r="P325" s="68">
        <v>0</v>
      </c>
      <c r="Q325" s="68">
        <v>0</v>
      </c>
      <c r="R325" s="68">
        <v>0</v>
      </c>
      <c r="S325" s="68">
        <v>0</v>
      </c>
      <c r="T325" s="68">
        <v>0</v>
      </c>
      <c r="U325" s="68">
        <v>0</v>
      </c>
      <c r="V325" s="68">
        <v>0</v>
      </c>
      <c r="W325" s="68">
        <v>0</v>
      </c>
      <c r="X325" s="68">
        <v>0</v>
      </c>
      <c r="Y325" s="68">
        <v>0</v>
      </c>
      <c r="Z325" s="68">
        <v>0</v>
      </c>
      <c r="AA325" s="68">
        <v>0</v>
      </c>
      <c r="AB325" s="68">
        <v>0</v>
      </c>
      <c r="AC325" s="68">
        <v>0</v>
      </c>
      <c r="AD325" s="68">
        <v>0</v>
      </c>
      <c r="AE325" s="68">
        <v>0</v>
      </c>
      <c r="AF325" s="68">
        <v>0</v>
      </c>
      <c r="AG325" s="68">
        <v>0</v>
      </c>
      <c r="AH325" s="68">
        <v>0</v>
      </c>
    </row>
    <row r="326" spans="1:34" ht="15.75" customHeight="1" x14ac:dyDescent="0.2">
      <c r="A326" s="67" t="s">
        <v>97</v>
      </c>
      <c r="B326" s="68" t="s">
        <v>1082</v>
      </c>
      <c r="C326" s="68" t="str">
        <f t="shared" si="0"/>
        <v>Crops</v>
      </c>
      <c r="D326" s="68">
        <v>0</v>
      </c>
      <c r="E326" s="68">
        <v>0</v>
      </c>
      <c r="F326" s="68">
        <v>0</v>
      </c>
      <c r="G326" s="68">
        <v>0</v>
      </c>
      <c r="H326" s="68">
        <v>0</v>
      </c>
      <c r="I326" s="68">
        <v>0</v>
      </c>
      <c r="J326" s="68">
        <v>0</v>
      </c>
      <c r="K326" s="68">
        <v>0</v>
      </c>
      <c r="L326" s="68">
        <v>0</v>
      </c>
      <c r="M326" s="68">
        <v>0</v>
      </c>
      <c r="N326" s="68">
        <v>0</v>
      </c>
      <c r="O326" s="68">
        <v>0</v>
      </c>
      <c r="P326" s="68">
        <v>0</v>
      </c>
      <c r="Q326" s="68">
        <v>0</v>
      </c>
      <c r="R326" s="68">
        <v>0</v>
      </c>
      <c r="S326" s="68">
        <v>0</v>
      </c>
      <c r="T326" s="68">
        <v>0</v>
      </c>
      <c r="U326" s="68">
        <v>0</v>
      </c>
      <c r="V326" s="68">
        <v>0</v>
      </c>
      <c r="W326" s="68">
        <v>0</v>
      </c>
      <c r="X326" s="68">
        <v>0</v>
      </c>
      <c r="Y326" s="68">
        <v>0</v>
      </c>
      <c r="Z326" s="68">
        <v>0</v>
      </c>
      <c r="AA326" s="68">
        <v>0</v>
      </c>
      <c r="AB326" s="68">
        <v>0</v>
      </c>
      <c r="AC326" s="68">
        <v>0.04</v>
      </c>
      <c r="AD326" s="68">
        <v>0</v>
      </c>
      <c r="AE326" s="68">
        <v>0</v>
      </c>
      <c r="AF326" s="68">
        <v>0</v>
      </c>
      <c r="AG326" s="68">
        <v>0</v>
      </c>
      <c r="AH326" s="68">
        <v>0</v>
      </c>
    </row>
    <row r="327" spans="1:34" ht="15.75" customHeight="1" x14ac:dyDescent="0.2">
      <c r="A327" s="67" t="s">
        <v>97</v>
      </c>
      <c r="B327" s="68" t="s">
        <v>1084</v>
      </c>
      <c r="C327" s="68" t="str">
        <f t="shared" si="0"/>
        <v>Crops</v>
      </c>
      <c r="D327" s="68">
        <v>0.06</v>
      </c>
      <c r="E327" s="68">
        <v>0.06</v>
      </c>
      <c r="F327" s="68">
        <v>0.06</v>
      </c>
      <c r="G327" s="68">
        <v>7.0000000000000007E-2</v>
      </c>
      <c r="H327" s="68">
        <v>7.0000000000000007E-2</v>
      </c>
      <c r="I327" s="68">
        <v>7.0000000000000007E-2</v>
      </c>
      <c r="J327" s="68">
        <v>7.0000000000000007E-2</v>
      </c>
      <c r="K327" s="68">
        <v>0.08</v>
      </c>
      <c r="L327" s="68">
        <v>0.08</v>
      </c>
      <c r="M327" s="68">
        <v>7.0000000000000007E-2</v>
      </c>
      <c r="N327" s="68">
        <v>0.05</v>
      </c>
      <c r="O327" s="68">
        <v>0.08</v>
      </c>
      <c r="P327" s="68">
        <v>0.13</v>
      </c>
      <c r="Q327" s="68">
        <v>0.14000000000000001</v>
      </c>
      <c r="R327" s="68">
        <v>0.12</v>
      </c>
      <c r="S327" s="68">
        <v>0.12</v>
      </c>
      <c r="T327" s="68">
        <v>0.12</v>
      </c>
      <c r="U327" s="68">
        <v>0.13</v>
      </c>
      <c r="V327" s="68">
        <v>0.11</v>
      </c>
      <c r="W327" s="68">
        <v>0.1</v>
      </c>
      <c r="X327" s="68">
        <v>0.12</v>
      </c>
      <c r="Y327" s="68">
        <v>0.13</v>
      </c>
      <c r="Z327" s="68">
        <v>0.13</v>
      </c>
      <c r="AA327" s="68">
        <v>0.14000000000000001</v>
      </c>
      <c r="AB327" s="68">
        <v>0.14000000000000001</v>
      </c>
      <c r="AC327" s="68">
        <v>0.14000000000000001</v>
      </c>
      <c r="AD327" s="68">
        <v>0.14000000000000001</v>
      </c>
      <c r="AE327" s="68">
        <v>0.14000000000000001</v>
      </c>
      <c r="AF327" s="68">
        <v>0</v>
      </c>
      <c r="AG327" s="68">
        <v>0</v>
      </c>
      <c r="AH327" s="68">
        <v>0</v>
      </c>
    </row>
    <row r="328" spans="1:34" ht="15.75" customHeight="1" x14ac:dyDescent="0.2">
      <c r="A328" s="67" t="s">
        <v>97</v>
      </c>
      <c r="B328" s="68" t="s">
        <v>1086</v>
      </c>
      <c r="C328" s="68" t="str">
        <f t="shared" si="0"/>
        <v>Livestock</v>
      </c>
      <c r="D328" s="68">
        <v>2.63</v>
      </c>
      <c r="E328" s="68">
        <v>2.66</v>
      </c>
      <c r="F328" s="68">
        <v>2.66</v>
      </c>
      <c r="G328" s="68">
        <v>2.67</v>
      </c>
      <c r="H328" s="68">
        <v>2.84</v>
      </c>
      <c r="I328" s="68">
        <v>3.02</v>
      </c>
      <c r="J328" s="68">
        <v>3.09</v>
      </c>
      <c r="K328" s="68">
        <v>3.08</v>
      </c>
      <c r="L328" s="68">
        <v>3</v>
      </c>
      <c r="M328" s="68">
        <v>3.01</v>
      </c>
      <c r="N328" s="68">
        <v>2.89</v>
      </c>
      <c r="O328" s="68">
        <v>2.74</v>
      </c>
      <c r="P328" s="68">
        <v>2.84</v>
      </c>
      <c r="Q328" s="68">
        <v>2.79</v>
      </c>
      <c r="R328" s="68">
        <v>2.95</v>
      </c>
      <c r="S328" s="68">
        <v>2.97</v>
      </c>
      <c r="T328" s="68">
        <v>2.94</v>
      </c>
      <c r="U328" s="68">
        <v>2.75</v>
      </c>
      <c r="V328" s="68">
        <v>2.88</v>
      </c>
      <c r="W328" s="68">
        <v>2.7</v>
      </c>
      <c r="X328" s="68">
        <v>2.68</v>
      </c>
      <c r="Y328" s="68">
        <v>2.8</v>
      </c>
      <c r="Z328" s="68">
        <v>2.79</v>
      </c>
      <c r="AA328" s="68">
        <v>2.69</v>
      </c>
      <c r="AB328" s="68">
        <v>2.68</v>
      </c>
      <c r="AC328" s="68">
        <v>2.7</v>
      </c>
      <c r="AD328" s="68">
        <v>2.72</v>
      </c>
      <c r="AE328" s="68">
        <v>2.75</v>
      </c>
      <c r="AF328" s="68">
        <v>0</v>
      </c>
      <c r="AG328" s="68">
        <v>0</v>
      </c>
      <c r="AH328" s="68">
        <v>0</v>
      </c>
    </row>
    <row r="329" spans="1:34" ht="15.75" customHeight="1" x14ac:dyDescent="0.2">
      <c r="A329" s="67" t="s">
        <v>97</v>
      </c>
      <c r="B329" s="68" t="s">
        <v>1087</v>
      </c>
      <c r="C329" s="68" t="str">
        <f t="shared" si="0"/>
        <v>Livestock</v>
      </c>
      <c r="D329" s="68">
        <v>0.3</v>
      </c>
      <c r="E329" s="68">
        <v>0.3</v>
      </c>
      <c r="F329" s="68">
        <v>0.31</v>
      </c>
      <c r="G329" s="68">
        <v>0.3</v>
      </c>
      <c r="H329" s="68">
        <v>0.32</v>
      </c>
      <c r="I329" s="68">
        <v>0.32</v>
      </c>
      <c r="J329" s="68">
        <v>0.32</v>
      </c>
      <c r="K329" s="68">
        <v>0.32</v>
      </c>
      <c r="L329" s="68">
        <v>0.32</v>
      </c>
      <c r="M329" s="68">
        <v>0.34</v>
      </c>
      <c r="N329" s="68">
        <v>0.35</v>
      </c>
      <c r="O329" s="68">
        <v>0.37</v>
      </c>
      <c r="P329" s="68">
        <v>0.43</v>
      </c>
      <c r="Q329" s="68">
        <v>0.49</v>
      </c>
      <c r="R329" s="68">
        <v>0.48</v>
      </c>
      <c r="S329" s="68">
        <v>0.49</v>
      </c>
      <c r="T329" s="68">
        <v>0.49</v>
      </c>
      <c r="U329" s="68">
        <v>0.48</v>
      </c>
      <c r="V329" s="68">
        <v>0.49</v>
      </c>
      <c r="W329" s="68">
        <v>0.51</v>
      </c>
      <c r="X329" s="68">
        <v>0.5</v>
      </c>
      <c r="Y329" s="68">
        <v>0.55000000000000004</v>
      </c>
      <c r="Z329" s="68">
        <v>0.56999999999999995</v>
      </c>
      <c r="AA329" s="68">
        <v>0.56999999999999995</v>
      </c>
      <c r="AB329" s="68">
        <v>0.59</v>
      </c>
      <c r="AC329" s="68">
        <v>0.59</v>
      </c>
      <c r="AD329" s="68">
        <v>0.41</v>
      </c>
      <c r="AE329" s="68">
        <v>0.41</v>
      </c>
      <c r="AF329" s="68">
        <v>0</v>
      </c>
      <c r="AG329" s="68">
        <v>0</v>
      </c>
      <c r="AH329" s="68">
        <v>0</v>
      </c>
    </row>
    <row r="330" spans="1:34" ht="15.75" customHeight="1" x14ac:dyDescent="0.2">
      <c r="A330" s="67" t="s">
        <v>97</v>
      </c>
      <c r="B330" s="68" t="s">
        <v>1089</v>
      </c>
      <c r="C330" s="68" t="str">
        <f t="shared" si="0"/>
        <v>Crops</v>
      </c>
      <c r="D330" s="68">
        <v>0</v>
      </c>
      <c r="E330" s="68">
        <v>0</v>
      </c>
      <c r="F330" s="68">
        <v>0</v>
      </c>
      <c r="G330" s="68">
        <v>0</v>
      </c>
      <c r="H330" s="68">
        <v>0</v>
      </c>
      <c r="I330" s="68">
        <v>0</v>
      </c>
      <c r="J330" s="68">
        <v>0</v>
      </c>
      <c r="K330" s="68">
        <v>0</v>
      </c>
      <c r="L330" s="68">
        <v>0</v>
      </c>
      <c r="M330" s="68">
        <v>0</v>
      </c>
      <c r="N330" s="68">
        <v>0</v>
      </c>
      <c r="O330" s="68">
        <v>0</v>
      </c>
      <c r="P330" s="68">
        <v>0</v>
      </c>
      <c r="Q330" s="68">
        <v>0</v>
      </c>
      <c r="R330" s="68">
        <v>0</v>
      </c>
      <c r="S330" s="68">
        <v>0</v>
      </c>
      <c r="T330" s="68">
        <v>0</v>
      </c>
      <c r="U330" s="68">
        <v>0</v>
      </c>
      <c r="V330" s="68">
        <v>0</v>
      </c>
      <c r="W330" s="68">
        <v>0</v>
      </c>
      <c r="X330" s="68">
        <v>0</v>
      </c>
      <c r="Y330" s="68">
        <v>0</v>
      </c>
      <c r="Z330" s="68">
        <v>0</v>
      </c>
      <c r="AA330" s="68">
        <v>0</v>
      </c>
      <c r="AB330" s="68">
        <v>0</v>
      </c>
      <c r="AC330" s="68">
        <v>0</v>
      </c>
      <c r="AD330" s="68">
        <v>0</v>
      </c>
      <c r="AE330" s="68">
        <v>0</v>
      </c>
      <c r="AF330" s="68">
        <v>0</v>
      </c>
      <c r="AG330" s="68">
        <v>0</v>
      </c>
      <c r="AH330" s="68">
        <v>0</v>
      </c>
    </row>
    <row r="331" spans="1:34" ht="15.75" customHeight="1" x14ac:dyDescent="0.2">
      <c r="A331" s="67" t="s">
        <v>97</v>
      </c>
      <c r="B331" s="68" t="s">
        <v>1090</v>
      </c>
      <c r="C331" s="68" t="str">
        <f t="shared" si="0"/>
        <v>Crops</v>
      </c>
      <c r="D331" s="68">
        <v>0.01</v>
      </c>
      <c r="E331" s="68">
        <v>0.01</v>
      </c>
      <c r="F331" s="68">
        <v>0.01</v>
      </c>
      <c r="G331" s="68">
        <v>0.01</v>
      </c>
      <c r="H331" s="68">
        <v>0.01</v>
      </c>
      <c r="I331" s="68">
        <v>0.01</v>
      </c>
      <c r="J331" s="68">
        <v>0.01</v>
      </c>
      <c r="K331" s="68">
        <v>0.01</v>
      </c>
      <c r="L331" s="68">
        <v>0.01</v>
      </c>
      <c r="M331" s="68">
        <v>0</v>
      </c>
      <c r="N331" s="68">
        <v>0.01</v>
      </c>
      <c r="O331" s="68">
        <v>0</v>
      </c>
      <c r="P331" s="68">
        <v>0</v>
      </c>
      <c r="Q331" s="68">
        <v>0.01</v>
      </c>
      <c r="R331" s="68">
        <v>0.01</v>
      </c>
      <c r="S331" s="68">
        <v>0</v>
      </c>
      <c r="T331" s="68">
        <v>0.01</v>
      </c>
      <c r="U331" s="68">
        <v>0.01</v>
      </c>
      <c r="V331" s="68">
        <v>0.01</v>
      </c>
      <c r="W331" s="68">
        <v>0.01</v>
      </c>
      <c r="X331" s="68">
        <v>0.01</v>
      </c>
      <c r="Y331" s="68">
        <v>0.01</v>
      </c>
      <c r="Z331" s="68">
        <v>0.01</v>
      </c>
      <c r="AA331" s="68">
        <v>0.01</v>
      </c>
      <c r="AB331" s="68">
        <v>0.01</v>
      </c>
      <c r="AC331" s="68">
        <v>0</v>
      </c>
      <c r="AD331" s="68">
        <v>0</v>
      </c>
      <c r="AE331" s="68">
        <v>0.01</v>
      </c>
      <c r="AF331" s="68">
        <v>0</v>
      </c>
      <c r="AG331" s="68">
        <v>0</v>
      </c>
      <c r="AH331" s="68">
        <v>0</v>
      </c>
    </row>
    <row r="332" spans="1:34" ht="15.75" customHeight="1" x14ac:dyDescent="0.2">
      <c r="A332" s="67" t="s">
        <v>97</v>
      </c>
      <c r="B332" s="68" t="s">
        <v>1091</v>
      </c>
      <c r="C332" s="68" t="str">
        <f t="shared" si="0"/>
        <v>Livestock</v>
      </c>
      <c r="D332" s="68">
        <v>0.14000000000000001</v>
      </c>
      <c r="E332" s="68">
        <v>0.14000000000000001</v>
      </c>
      <c r="F332" s="68">
        <v>0.14000000000000001</v>
      </c>
      <c r="G332" s="68">
        <v>0.12</v>
      </c>
      <c r="H332" s="68">
        <v>0.14000000000000001</v>
      </c>
      <c r="I332" s="68">
        <v>0.15</v>
      </c>
      <c r="J332" s="68">
        <v>0.14000000000000001</v>
      </c>
      <c r="K332" s="68">
        <v>0.14000000000000001</v>
      </c>
      <c r="L332" s="68">
        <v>0.15</v>
      </c>
      <c r="M332" s="68">
        <v>0.15</v>
      </c>
      <c r="N332" s="68">
        <v>0.16</v>
      </c>
      <c r="O332" s="68">
        <v>0.17</v>
      </c>
      <c r="P332" s="68">
        <v>0.17</v>
      </c>
      <c r="Q332" s="68">
        <v>0.17</v>
      </c>
      <c r="R332" s="68">
        <v>0.18</v>
      </c>
      <c r="S332" s="68">
        <v>0.16</v>
      </c>
      <c r="T332" s="68">
        <v>0.16</v>
      </c>
      <c r="U332" s="68">
        <v>0.16</v>
      </c>
      <c r="V332" s="68">
        <v>0.15</v>
      </c>
      <c r="W332" s="68">
        <v>0.15</v>
      </c>
      <c r="X332" s="68">
        <v>0.15</v>
      </c>
      <c r="Y332" s="68">
        <v>0.14000000000000001</v>
      </c>
      <c r="Z332" s="68">
        <v>0.15</v>
      </c>
      <c r="AA332" s="68">
        <v>0.14000000000000001</v>
      </c>
      <c r="AB332" s="68">
        <v>0.14000000000000001</v>
      </c>
      <c r="AC332" s="68">
        <v>0.14000000000000001</v>
      </c>
      <c r="AD332" s="68">
        <v>0.14000000000000001</v>
      </c>
      <c r="AE332" s="68">
        <v>0.14000000000000001</v>
      </c>
      <c r="AF332" s="68">
        <v>0</v>
      </c>
      <c r="AG332" s="68">
        <v>0</v>
      </c>
      <c r="AH332" s="68">
        <v>0</v>
      </c>
    </row>
    <row r="333" spans="1:34" ht="15.75" customHeight="1" x14ac:dyDescent="0.2">
      <c r="A333" s="67" t="s">
        <v>97</v>
      </c>
      <c r="B333" s="68" t="s">
        <v>1092</v>
      </c>
      <c r="C333" s="68" t="str">
        <f t="shared" si="0"/>
        <v>Crops</v>
      </c>
      <c r="D333" s="68">
        <v>2.4300000000000002</v>
      </c>
      <c r="E333" s="68">
        <v>2.4</v>
      </c>
      <c r="F333" s="68">
        <v>2.42</v>
      </c>
      <c r="G333" s="68">
        <v>2.4300000000000002</v>
      </c>
      <c r="H333" s="68">
        <v>2.59</v>
      </c>
      <c r="I333" s="68">
        <v>2.69</v>
      </c>
      <c r="J333" s="68">
        <v>2.8</v>
      </c>
      <c r="K333" s="68">
        <v>2.87</v>
      </c>
      <c r="L333" s="68">
        <v>2.8</v>
      </c>
      <c r="M333" s="68">
        <v>2.5299999999999998</v>
      </c>
      <c r="N333" s="68">
        <v>2.2999999999999998</v>
      </c>
      <c r="O333" s="68">
        <v>2.4500000000000002</v>
      </c>
      <c r="P333" s="68">
        <v>2.74</v>
      </c>
      <c r="Q333" s="68">
        <v>2.87</v>
      </c>
      <c r="R333" s="68">
        <v>2.88</v>
      </c>
      <c r="S333" s="68">
        <v>2.73</v>
      </c>
      <c r="T333" s="68">
        <v>2.66</v>
      </c>
      <c r="U333" s="68">
        <v>2.65</v>
      </c>
      <c r="V333" s="68">
        <v>2.61</v>
      </c>
      <c r="W333" s="68">
        <v>2.42</v>
      </c>
      <c r="X333" s="68">
        <v>2.57</v>
      </c>
      <c r="Y333" s="68">
        <v>2.69</v>
      </c>
      <c r="Z333" s="68">
        <v>2.67</v>
      </c>
      <c r="AA333" s="68">
        <v>2.68</v>
      </c>
      <c r="AB333" s="68">
        <v>2.61</v>
      </c>
      <c r="AC333" s="68">
        <v>2.63</v>
      </c>
      <c r="AD333" s="68">
        <v>2.67</v>
      </c>
      <c r="AE333" s="68">
        <v>2.33</v>
      </c>
      <c r="AF333" s="68">
        <v>0</v>
      </c>
      <c r="AG333" s="68">
        <v>0</v>
      </c>
      <c r="AH333" s="68">
        <v>0</v>
      </c>
    </row>
    <row r="334" spans="1:34" ht="15.75" customHeight="1" x14ac:dyDescent="0.2">
      <c r="A334" s="67" t="s">
        <v>97</v>
      </c>
      <c r="B334" s="68" t="s">
        <v>1093</v>
      </c>
      <c r="C334" s="68" t="str">
        <f t="shared" si="0"/>
        <v>Crops</v>
      </c>
      <c r="D334" s="68">
        <v>0</v>
      </c>
      <c r="E334" s="68">
        <v>0</v>
      </c>
      <c r="F334" s="68">
        <v>0</v>
      </c>
      <c r="G334" s="68">
        <v>0</v>
      </c>
      <c r="H334" s="68">
        <v>0</v>
      </c>
      <c r="I334" s="68">
        <v>0</v>
      </c>
      <c r="J334" s="68">
        <v>0</v>
      </c>
      <c r="K334" s="68">
        <v>0</v>
      </c>
      <c r="L334" s="68">
        <v>0</v>
      </c>
      <c r="M334" s="68">
        <v>0</v>
      </c>
      <c r="N334" s="68">
        <v>0</v>
      </c>
      <c r="O334" s="68">
        <v>0</v>
      </c>
      <c r="P334" s="68">
        <v>0</v>
      </c>
      <c r="Q334" s="68">
        <v>0</v>
      </c>
      <c r="R334" s="68">
        <v>0</v>
      </c>
      <c r="S334" s="68">
        <v>0</v>
      </c>
      <c r="T334" s="68">
        <v>0</v>
      </c>
      <c r="U334" s="68">
        <v>0</v>
      </c>
      <c r="V334" s="68">
        <v>0</v>
      </c>
      <c r="W334" s="68">
        <v>0</v>
      </c>
      <c r="X334" s="68">
        <v>0</v>
      </c>
      <c r="Y334" s="68">
        <v>0</v>
      </c>
      <c r="Z334" s="68">
        <v>0</v>
      </c>
      <c r="AA334" s="68">
        <v>0</v>
      </c>
      <c r="AB334" s="68">
        <v>0</v>
      </c>
      <c r="AC334" s="68">
        <v>0</v>
      </c>
      <c r="AD334" s="68">
        <v>0</v>
      </c>
      <c r="AE334" s="68">
        <v>0</v>
      </c>
      <c r="AF334" s="68">
        <v>0</v>
      </c>
      <c r="AG334" s="68">
        <v>0</v>
      </c>
      <c r="AH334" s="68">
        <v>0</v>
      </c>
    </row>
    <row r="335" spans="1:34" ht="15.75" customHeight="1" x14ac:dyDescent="0.2">
      <c r="A335" s="67" t="s">
        <v>100</v>
      </c>
      <c r="B335" s="68" t="s">
        <v>1082</v>
      </c>
      <c r="C335" s="68" t="str">
        <f t="shared" si="0"/>
        <v>Crops</v>
      </c>
      <c r="D335" s="68">
        <v>0.26</v>
      </c>
      <c r="E335" s="68">
        <v>0.22</v>
      </c>
      <c r="F335" s="68">
        <v>0.22</v>
      </c>
      <c r="G335" s="68">
        <v>0.18</v>
      </c>
      <c r="H335" s="68">
        <v>0.21</v>
      </c>
      <c r="I335" s="68">
        <v>0.2</v>
      </c>
      <c r="J335" s="68">
        <v>0.19</v>
      </c>
      <c r="K335" s="68">
        <v>0.11</v>
      </c>
      <c r="L335" s="68">
        <v>0.13</v>
      </c>
      <c r="M335" s="68">
        <v>0</v>
      </c>
      <c r="N335" s="68">
        <v>0.19</v>
      </c>
      <c r="O335" s="68">
        <v>0.28999999999999998</v>
      </c>
      <c r="P335" s="68">
        <v>0.23</v>
      </c>
      <c r="Q335" s="68">
        <v>0.13</v>
      </c>
      <c r="R335" s="68">
        <v>0.36</v>
      </c>
      <c r="S335" s="68">
        <v>0.03</v>
      </c>
      <c r="T335" s="68">
        <v>0.22</v>
      </c>
      <c r="U335" s="68">
        <v>0.1</v>
      </c>
      <c r="V335" s="68">
        <v>0.19</v>
      </c>
      <c r="W335" s="68">
        <v>0</v>
      </c>
      <c r="X335" s="68">
        <v>0.38</v>
      </c>
      <c r="Y335" s="68">
        <v>0.19</v>
      </c>
      <c r="Z335" s="68">
        <v>0.24</v>
      </c>
      <c r="AA335" s="68">
        <v>0.13</v>
      </c>
      <c r="AB335" s="68">
        <v>0.17</v>
      </c>
      <c r="AC335" s="68">
        <v>0.08</v>
      </c>
      <c r="AD335" s="68">
        <v>0.16</v>
      </c>
      <c r="AE335" s="68">
        <v>0.16</v>
      </c>
      <c r="AF335" s="68">
        <v>0</v>
      </c>
      <c r="AG335" s="68">
        <v>0</v>
      </c>
      <c r="AH335" s="68">
        <v>0</v>
      </c>
    </row>
    <row r="336" spans="1:34" ht="15.75" customHeight="1" x14ac:dyDescent="0.2">
      <c r="A336" s="67" t="s">
        <v>100</v>
      </c>
      <c r="B336" s="68" t="s">
        <v>1084</v>
      </c>
      <c r="C336" s="68" t="str">
        <f t="shared" si="0"/>
        <v>Crops</v>
      </c>
      <c r="D336" s="68">
        <v>0.03</v>
      </c>
      <c r="E336" s="68">
        <v>0.03</v>
      </c>
      <c r="F336" s="68">
        <v>0.03</v>
      </c>
      <c r="G336" s="68">
        <v>0.04</v>
      </c>
      <c r="H336" s="68">
        <v>0.04</v>
      </c>
      <c r="I336" s="68">
        <v>0.03</v>
      </c>
      <c r="J336" s="68">
        <v>0.03</v>
      </c>
      <c r="K336" s="68">
        <v>0.03</v>
      </c>
      <c r="L336" s="68">
        <v>0.04</v>
      </c>
      <c r="M336" s="68">
        <v>0.04</v>
      </c>
      <c r="N336" s="68">
        <v>0.04</v>
      </c>
      <c r="O336" s="68">
        <v>0.03</v>
      </c>
      <c r="P336" s="68">
        <v>0.03</v>
      </c>
      <c r="Q336" s="68">
        <v>0.02</v>
      </c>
      <c r="R336" s="68">
        <v>0.02</v>
      </c>
      <c r="S336" s="68">
        <v>0.02</v>
      </c>
      <c r="T336" s="68">
        <v>0.03</v>
      </c>
      <c r="U336" s="68">
        <v>0.04</v>
      </c>
      <c r="V336" s="68">
        <v>0.03</v>
      </c>
      <c r="W336" s="68">
        <v>0.03</v>
      </c>
      <c r="X336" s="68">
        <v>0.03</v>
      </c>
      <c r="Y336" s="68">
        <v>0.02</v>
      </c>
      <c r="Z336" s="68">
        <v>0.03</v>
      </c>
      <c r="AA336" s="68">
        <v>0.03</v>
      </c>
      <c r="AB336" s="68">
        <v>0.04</v>
      </c>
      <c r="AC336" s="68">
        <v>0.04</v>
      </c>
      <c r="AD336" s="68">
        <v>0.04</v>
      </c>
      <c r="AE336" s="68">
        <v>0.04</v>
      </c>
      <c r="AF336" s="68">
        <v>0</v>
      </c>
      <c r="AG336" s="68">
        <v>0</v>
      </c>
      <c r="AH336" s="68">
        <v>0</v>
      </c>
    </row>
    <row r="337" spans="1:34" ht="15.75" customHeight="1" x14ac:dyDescent="0.2">
      <c r="A337" s="67" t="s">
        <v>100</v>
      </c>
      <c r="B337" s="68" t="s">
        <v>1086</v>
      </c>
      <c r="C337" s="68" t="str">
        <f t="shared" si="0"/>
        <v>Livestock</v>
      </c>
      <c r="D337" s="68">
        <v>3.72</v>
      </c>
      <c r="E337" s="68">
        <v>3.71</v>
      </c>
      <c r="F337" s="68">
        <v>3.78</v>
      </c>
      <c r="G337" s="68">
        <v>3.7</v>
      </c>
      <c r="H337" s="68">
        <v>3.58</v>
      </c>
      <c r="I337" s="68">
        <v>3.56</v>
      </c>
      <c r="J337" s="68">
        <v>3.57</v>
      </c>
      <c r="K337" s="68">
        <v>3.55</v>
      </c>
      <c r="L337" s="68">
        <v>3.53</v>
      </c>
      <c r="M337" s="68">
        <v>3.55</v>
      </c>
      <c r="N337" s="68">
        <v>3.54</v>
      </c>
      <c r="O337" s="68">
        <v>3.49</v>
      </c>
      <c r="P337" s="68">
        <v>3.47</v>
      </c>
      <c r="Q337" s="68">
        <v>3.41</v>
      </c>
      <c r="R337" s="68">
        <v>3.31</v>
      </c>
      <c r="S337" s="68">
        <v>3.37</v>
      </c>
      <c r="T337" s="68">
        <v>3.34</v>
      </c>
      <c r="U337" s="68">
        <v>3.43</v>
      </c>
      <c r="V337" s="68">
        <v>3.44</v>
      </c>
      <c r="W337" s="68">
        <v>3.41</v>
      </c>
      <c r="X337" s="68">
        <v>3.44</v>
      </c>
      <c r="Y337" s="68">
        <v>3.43</v>
      </c>
      <c r="Z337" s="68">
        <v>3.45</v>
      </c>
      <c r="AA337" s="68">
        <v>3.5</v>
      </c>
      <c r="AB337" s="68">
        <v>3.54</v>
      </c>
      <c r="AC337" s="68">
        <v>3.44</v>
      </c>
      <c r="AD337" s="68">
        <v>3.52</v>
      </c>
      <c r="AE337" s="68">
        <v>3.59</v>
      </c>
      <c r="AF337" s="68">
        <v>0</v>
      </c>
      <c r="AG337" s="68">
        <v>0</v>
      </c>
      <c r="AH337" s="68">
        <v>0</v>
      </c>
    </row>
    <row r="338" spans="1:34" ht="15.75" customHeight="1" x14ac:dyDescent="0.2">
      <c r="A338" s="67" t="s">
        <v>100</v>
      </c>
      <c r="B338" s="68" t="s">
        <v>1087</v>
      </c>
      <c r="C338" s="68" t="str">
        <f t="shared" si="0"/>
        <v>Livestock</v>
      </c>
      <c r="D338" s="68">
        <v>0.63</v>
      </c>
      <c r="E338" s="68">
        <v>0.65</v>
      </c>
      <c r="F338" s="68">
        <v>0.61</v>
      </c>
      <c r="G338" s="68">
        <v>0.68</v>
      </c>
      <c r="H338" s="68">
        <v>0.68</v>
      </c>
      <c r="I338" s="68">
        <v>0.67</v>
      </c>
      <c r="J338" s="68">
        <v>0.63</v>
      </c>
      <c r="K338" s="68">
        <v>0.64</v>
      </c>
      <c r="L338" s="68">
        <v>0.71</v>
      </c>
      <c r="M338" s="68">
        <v>0.74</v>
      </c>
      <c r="N338" s="68">
        <v>0.71</v>
      </c>
      <c r="O338" s="68">
        <v>0.75</v>
      </c>
      <c r="P338" s="68">
        <v>0.8</v>
      </c>
      <c r="Q338" s="68">
        <v>0.78</v>
      </c>
      <c r="R338" s="68">
        <v>0.76</v>
      </c>
      <c r="S338" s="68">
        <v>0.82</v>
      </c>
      <c r="T338" s="68">
        <v>0.77</v>
      </c>
      <c r="U338" s="68">
        <v>0.8</v>
      </c>
      <c r="V338" s="68">
        <v>0.8</v>
      </c>
      <c r="W338" s="68">
        <v>0.77</v>
      </c>
      <c r="X338" s="68">
        <v>0.85</v>
      </c>
      <c r="Y338" s="68">
        <v>0.83</v>
      </c>
      <c r="Z338" s="68">
        <v>0.83</v>
      </c>
      <c r="AA338" s="68">
        <v>0.81</v>
      </c>
      <c r="AB338" s="68">
        <v>0.79</v>
      </c>
      <c r="AC338" s="68">
        <v>0.85</v>
      </c>
      <c r="AD338" s="68">
        <v>0.87</v>
      </c>
      <c r="AE338" s="68">
        <v>0.85</v>
      </c>
      <c r="AF338" s="68">
        <v>0</v>
      </c>
      <c r="AG338" s="68">
        <v>0</v>
      </c>
      <c r="AH338" s="68">
        <v>0</v>
      </c>
    </row>
    <row r="339" spans="1:34" ht="15.75" customHeight="1" x14ac:dyDescent="0.2">
      <c r="A339" s="67" t="s">
        <v>100</v>
      </c>
      <c r="B339" s="68" t="s">
        <v>1089</v>
      </c>
      <c r="C339" s="68" t="str">
        <f t="shared" si="0"/>
        <v>Crops</v>
      </c>
      <c r="D339" s="68">
        <v>0</v>
      </c>
      <c r="E339" s="68">
        <v>0</v>
      </c>
      <c r="F339" s="68">
        <v>0</v>
      </c>
      <c r="G339" s="68">
        <v>0</v>
      </c>
      <c r="H339" s="68">
        <v>0</v>
      </c>
      <c r="I339" s="68">
        <v>0</v>
      </c>
      <c r="J339" s="68">
        <v>0</v>
      </c>
      <c r="K339" s="68">
        <v>0</v>
      </c>
      <c r="L339" s="68">
        <v>0</v>
      </c>
      <c r="M339" s="68">
        <v>0</v>
      </c>
      <c r="N339" s="68">
        <v>0</v>
      </c>
      <c r="O339" s="68">
        <v>0</v>
      </c>
      <c r="P339" s="68">
        <v>0</v>
      </c>
      <c r="Q339" s="68">
        <v>0</v>
      </c>
      <c r="R339" s="68">
        <v>0</v>
      </c>
      <c r="S339" s="68">
        <v>0</v>
      </c>
      <c r="T339" s="68">
        <v>0</v>
      </c>
      <c r="U339" s="68">
        <v>0</v>
      </c>
      <c r="V339" s="68">
        <v>0</v>
      </c>
      <c r="W339" s="68">
        <v>0</v>
      </c>
      <c r="X339" s="68">
        <v>0</v>
      </c>
      <c r="Y339" s="68">
        <v>0</v>
      </c>
      <c r="Z339" s="68">
        <v>0</v>
      </c>
      <c r="AA339" s="68">
        <v>0</v>
      </c>
      <c r="AB339" s="68">
        <v>0</v>
      </c>
      <c r="AC339" s="68">
        <v>0</v>
      </c>
      <c r="AD339" s="68">
        <v>0</v>
      </c>
      <c r="AE339" s="68">
        <v>0</v>
      </c>
      <c r="AF339" s="68">
        <v>0</v>
      </c>
      <c r="AG339" s="68">
        <v>0</v>
      </c>
      <c r="AH339" s="68">
        <v>0</v>
      </c>
    </row>
    <row r="340" spans="1:34" ht="15.75" customHeight="1" x14ac:dyDescent="0.2">
      <c r="A340" s="67" t="s">
        <v>100</v>
      </c>
      <c r="B340" s="68" t="s">
        <v>1090</v>
      </c>
      <c r="C340" s="68" t="str">
        <f t="shared" si="0"/>
        <v>Crops</v>
      </c>
      <c r="D340" s="68">
        <v>0</v>
      </c>
      <c r="E340" s="68">
        <v>0</v>
      </c>
      <c r="F340" s="68">
        <v>0</v>
      </c>
      <c r="G340" s="68">
        <v>0</v>
      </c>
      <c r="H340" s="68">
        <v>0</v>
      </c>
      <c r="I340" s="68">
        <v>0</v>
      </c>
      <c r="J340" s="68">
        <v>0</v>
      </c>
      <c r="K340" s="68">
        <v>0</v>
      </c>
      <c r="L340" s="68">
        <v>0</v>
      </c>
      <c r="M340" s="68">
        <v>0</v>
      </c>
      <c r="N340" s="68">
        <v>0</v>
      </c>
      <c r="O340" s="68">
        <v>0</v>
      </c>
      <c r="P340" s="68">
        <v>0</v>
      </c>
      <c r="Q340" s="68">
        <v>0</v>
      </c>
      <c r="R340" s="68">
        <v>0</v>
      </c>
      <c r="S340" s="68">
        <v>0</v>
      </c>
      <c r="T340" s="68">
        <v>0</v>
      </c>
      <c r="U340" s="68">
        <v>0</v>
      </c>
      <c r="V340" s="68">
        <v>0</v>
      </c>
      <c r="W340" s="68">
        <v>0</v>
      </c>
      <c r="X340" s="68">
        <v>0</v>
      </c>
      <c r="Y340" s="68">
        <v>0</v>
      </c>
      <c r="Z340" s="68">
        <v>0</v>
      </c>
      <c r="AA340" s="68">
        <v>0</v>
      </c>
      <c r="AB340" s="68">
        <v>0</v>
      </c>
      <c r="AC340" s="68">
        <v>0</v>
      </c>
      <c r="AD340" s="68">
        <v>0</v>
      </c>
      <c r="AE340" s="68">
        <v>0</v>
      </c>
      <c r="AF340" s="68">
        <v>0</v>
      </c>
      <c r="AG340" s="68">
        <v>0</v>
      </c>
      <c r="AH340" s="68">
        <v>0</v>
      </c>
    </row>
    <row r="341" spans="1:34" ht="15.75" customHeight="1" x14ac:dyDescent="0.2">
      <c r="A341" s="67" t="s">
        <v>100</v>
      </c>
      <c r="B341" s="68" t="s">
        <v>1091</v>
      </c>
      <c r="C341" s="68" t="str">
        <f t="shared" si="0"/>
        <v>Livestock</v>
      </c>
      <c r="D341" s="68">
        <v>0.61</v>
      </c>
      <c r="E341" s="68">
        <v>0.61</v>
      </c>
      <c r="F341" s="68">
        <v>0.62</v>
      </c>
      <c r="G341" s="68">
        <v>0.6</v>
      </c>
      <c r="H341" s="68">
        <v>0.6</v>
      </c>
      <c r="I341" s="68">
        <v>0.61</v>
      </c>
      <c r="J341" s="68">
        <v>0.6</v>
      </c>
      <c r="K341" s="68">
        <v>0.6</v>
      </c>
      <c r="L341" s="68">
        <v>0.59</v>
      </c>
      <c r="M341" s="68">
        <v>0.56000000000000005</v>
      </c>
      <c r="N341" s="68">
        <v>0.56000000000000005</v>
      </c>
      <c r="O341" s="68">
        <v>0.55000000000000004</v>
      </c>
      <c r="P341" s="68">
        <v>0.54</v>
      </c>
      <c r="Q341" s="68">
        <v>0.54</v>
      </c>
      <c r="R341" s="68">
        <v>0.52</v>
      </c>
      <c r="S341" s="68">
        <v>0.52</v>
      </c>
      <c r="T341" s="68">
        <v>0.52</v>
      </c>
      <c r="U341" s="68">
        <v>0.51</v>
      </c>
      <c r="V341" s="68">
        <v>0.5</v>
      </c>
      <c r="W341" s="68">
        <v>0.49</v>
      </c>
      <c r="X341" s="68">
        <v>0.49</v>
      </c>
      <c r="Y341" s="68">
        <v>0.49</v>
      </c>
      <c r="Z341" s="68">
        <v>0.5</v>
      </c>
      <c r="AA341" s="68">
        <v>0.5</v>
      </c>
      <c r="AB341" s="68">
        <v>0.5</v>
      </c>
      <c r="AC341" s="68">
        <v>0.51</v>
      </c>
      <c r="AD341" s="68">
        <v>0.52</v>
      </c>
      <c r="AE341" s="68">
        <v>0.51</v>
      </c>
      <c r="AF341" s="68">
        <v>0</v>
      </c>
      <c r="AG341" s="68">
        <v>0</v>
      </c>
      <c r="AH341" s="68">
        <v>0</v>
      </c>
    </row>
    <row r="342" spans="1:34" ht="15.75" customHeight="1" x14ac:dyDescent="0.2">
      <c r="A342" s="67" t="s">
        <v>100</v>
      </c>
      <c r="B342" s="68" t="s">
        <v>1092</v>
      </c>
      <c r="C342" s="68" t="str">
        <f t="shared" si="0"/>
        <v>Crops</v>
      </c>
      <c r="D342" s="68">
        <v>2.86</v>
      </c>
      <c r="E342" s="68">
        <v>2.78</v>
      </c>
      <c r="F342" s="68">
        <v>3</v>
      </c>
      <c r="G342" s="68">
        <v>3.03</v>
      </c>
      <c r="H342" s="68">
        <v>3.04</v>
      </c>
      <c r="I342" s="68">
        <v>2.93</v>
      </c>
      <c r="J342" s="68">
        <v>3.03</v>
      </c>
      <c r="K342" s="68">
        <v>3.04</v>
      </c>
      <c r="L342" s="68">
        <v>3.06</v>
      </c>
      <c r="M342" s="68">
        <v>2.84</v>
      </c>
      <c r="N342" s="68">
        <v>2.99</v>
      </c>
      <c r="O342" s="68">
        <v>2.85</v>
      </c>
      <c r="P342" s="68">
        <v>2.82</v>
      </c>
      <c r="Q342" s="68">
        <v>2.77</v>
      </c>
      <c r="R342" s="68">
        <v>2.84</v>
      </c>
      <c r="S342" s="68">
        <v>2.81</v>
      </c>
      <c r="T342" s="68">
        <v>2.72</v>
      </c>
      <c r="U342" s="68">
        <v>2.83</v>
      </c>
      <c r="V342" s="68">
        <v>2.79</v>
      </c>
      <c r="W342" s="68">
        <v>2.84</v>
      </c>
      <c r="X342" s="68">
        <v>2.79</v>
      </c>
      <c r="Y342" s="68">
        <v>2.78</v>
      </c>
      <c r="Z342" s="68">
        <v>2.87</v>
      </c>
      <c r="AA342" s="68">
        <v>3</v>
      </c>
      <c r="AB342" s="68">
        <v>3.18</v>
      </c>
      <c r="AC342" s="68">
        <v>3.12</v>
      </c>
      <c r="AD342" s="68">
        <v>3.18</v>
      </c>
      <c r="AE342" s="68">
        <v>3.04</v>
      </c>
      <c r="AF342" s="68">
        <v>0</v>
      </c>
      <c r="AG342" s="68">
        <v>0</v>
      </c>
      <c r="AH342" s="68">
        <v>0</v>
      </c>
    </row>
    <row r="343" spans="1:34" ht="15.75" customHeight="1" x14ac:dyDescent="0.2">
      <c r="A343" s="67" t="s">
        <v>100</v>
      </c>
      <c r="B343" s="68" t="s">
        <v>1093</v>
      </c>
      <c r="C343" s="68" t="str">
        <f t="shared" si="0"/>
        <v>Crops</v>
      </c>
      <c r="D343" s="68">
        <v>0</v>
      </c>
      <c r="E343" s="68">
        <v>0</v>
      </c>
      <c r="F343" s="68">
        <v>0</v>
      </c>
      <c r="G343" s="68">
        <v>0</v>
      </c>
      <c r="H343" s="68">
        <v>0</v>
      </c>
      <c r="I343" s="68">
        <v>0</v>
      </c>
      <c r="J343" s="68">
        <v>0</v>
      </c>
      <c r="K343" s="68">
        <v>0</v>
      </c>
      <c r="L343" s="68">
        <v>0</v>
      </c>
      <c r="M343" s="68">
        <v>0</v>
      </c>
      <c r="N343" s="68">
        <v>0</v>
      </c>
      <c r="O343" s="68">
        <v>0</v>
      </c>
      <c r="P343" s="68">
        <v>0</v>
      </c>
      <c r="Q343" s="68">
        <v>0</v>
      </c>
      <c r="R343" s="68">
        <v>0</v>
      </c>
      <c r="S343" s="68">
        <v>0</v>
      </c>
      <c r="T343" s="68">
        <v>0</v>
      </c>
      <c r="U343" s="68">
        <v>0</v>
      </c>
      <c r="V343" s="68">
        <v>0</v>
      </c>
      <c r="W343" s="68">
        <v>0</v>
      </c>
      <c r="X343" s="68">
        <v>0</v>
      </c>
      <c r="Y343" s="68">
        <v>0</v>
      </c>
      <c r="Z343" s="68">
        <v>0</v>
      </c>
      <c r="AA343" s="68">
        <v>0</v>
      </c>
      <c r="AB343" s="68">
        <v>0</v>
      </c>
      <c r="AC343" s="68">
        <v>0</v>
      </c>
      <c r="AD343" s="68">
        <v>0</v>
      </c>
      <c r="AE343" s="68">
        <v>0</v>
      </c>
      <c r="AF343" s="68">
        <v>0</v>
      </c>
      <c r="AG343" s="68">
        <v>0</v>
      </c>
      <c r="AH343" s="68">
        <v>0</v>
      </c>
    </row>
    <row r="344" spans="1:34" ht="15.75" customHeight="1" x14ac:dyDescent="0.2">
      <c r="A344" s="67" t="s">
        <v>103</v>
      </c>
      <c r="B344" s="68" t="s">
        <v>1082</v>
      </c>
      <c r="C344" s="68" t="str">
        <f t="shared" si="0"/>
        <v>Crops</v>
      </c>
      <c r="D344" s="68">
        <v>0</v>
      </c>
      <c r="E344" s="68">
        <v>0</v>
      </c>
      <c r="F344" s="68">
        <v>0</v>
      </c>
      <c r="G344" s="68">
        <v>0</v>
      </c>
      <c r="H344" s="68">
        <v>0</v>
      </c>
      <c r="I344" s="68">
        <v>0</v>
      </c>
      <c r="J344" s="68">
        <v>0</v>
      </c>
      <c r="K344" s="68">
        <v>0</v>
      </c>
      <c r="L344" s="68">
        <v>0</v>
      </c>
      <c r="M344" s="68">
        <v>0</v>
      </c>
      <c r="N344" s="68">
        <v>0</v>
      </c>
      <c r="O344" s="68">
        <v>0</v>
      </c>
      <c r="P344" s="68">
        <v>0</v>
      </c>
      <c r="Q344" s="68">
        <v>0.01</v>
      </c>
      <c r="R344" s="68">
        <v>0.01</v>
      </c>
      <c r="S344" s="68">
        <v>0.03</v>
      </c>
      <c r="T344" s="68">
        <v>0.12</v>
      </c>
      <c r="U344" s="68">
        <v>0</v>
      </c>
      <c r="V344" s="68">
        <v>0</v>
      </c>
      <c r="W344" s="68">
        <v>0</v>
      </c>
      <c r="X344" s="68">
        <v>0</v>
      </c>
      <c r="Y344" s="68">
        <v>0</v>
      </c>
      <c r="Z344" s="68">
        <v>0</v>
      </c>
      <c r="AA344" s="68">
        <v>0</v>
      </c>
      <c r="AB344" s="68">
        <v>0</v>
      </c>
      <c r="AC344" s="68">
        <v>0</v>
      </c>
      <c r="AD344" s="68">
        <v>0</v>
      </c>
      <c r="AE344" s="68">
        <v>0</v>
      </c>
      <c r="AF344" s="68">
        <v>0</v>
      </c>
      <c r="AG344" s="68">
        <v>0</v>
      </c>
      <c r="AH344" s="68">
        <v>0</v>
      </c>
    </row>
    <row r="345" spans="1:34" ht="15.75" customHeight="1" x14ac:dyDescent="0.2">
      <c r="A345" s="67" t="s">
        <v>103</v>
      </c>
      <c r="B345" s="68" t="s">
        <v>1084</v>
      </c>
      <c r="C345" s="68" t="str">
        <f t="shared" si="0"/>
        <v>Crops</v>
      </c>
      <c r="D345" s="68">
        <v>0</v>
      </c>
      <c r="E345" s="68">
        <v>0</v>
      </c>
      <c r="F345" s="68">
        <v>0</v>
      </c>
      <c r="G345" s="68">
        <v>0</v>
      </c>
      <c r="H345" s="68">
        <v>0</v>
      </c>
      <c r="I345" s="68">
        <v>0</v>
      </c>
      <c r="J345" s="68">
        <v>0</v>
      </c>
      <c r="K345" s="68">
        <v>0</v>
      </c>
      <c r="L345" s="68">
        <v>0</v>
      </c>
      <c r="M345" s="68">
        <v>0</v>
      </c>
      <c r="N345" s="68">
        <v>0</v>
      </c>
      <c r="O345" s="68">
        <v>0</v>
      </c>
      <c r="P345" s="68">
        <v>0</v>
      </c>
      <c r="Q345" s="68">
        <v>0</v>
      </c>
      <c r="R345" s="68">
        <v>0</v>
      </c>
      <c r="S345" s="68">
        <v>0</v>
      </c>
      <c r="T345" s="68">
        <v>0</v>
      </c>
      <c r="U345" s="68">
        <v>0</v>
      </c>
      <c r="V345" s="68">
        <v>0</v>
      </c>
      <c r="W345" s="68">
        <v>0</v>
      </c>
      <c r="X345" s="68">
        <v>0</v>
      </c>
      <c r="Y345" s="68">
        <v>0</v>
      </c>
      <c r="Z345" s="68">
        <v>0</v>
      </c>
      <c r="AA345" s="68">
        <v>0</v>
      </c>
      <c r="AB345" s="68">
        <v>0</v>
      </c>
      <c r="AC345" s="68">
        <v>0</v>
      </c>
      <c r="AD345" s="68">
        <v>0</v>
      </c>
      <c r="AE345" s="68">
        <v>0</v>
      </c>
      <c r="AF345" s="68">
        <v>0</v>
      </c>
      <c r="AG345" s="68">
        <v>0</v>
      </c>
      <c r="AH345" s="68">
        <v>0</v>
      </c>
    </row>
    <row r="346" spans="1:34" ht="15.75" customHeight="1" x14ac:dyDescent="0.2">
      <c r="A346" s="67" t="s">
        <v>103</v>
      </c>
      <c r="B346" s="68" t="s">
        <v>1086</v>
      </c>
      <c r="C346" s="68" t="str">
        <f t="shared" si="0"/>
        <v>Livestock</v>
      </c>
      <c r="D346" s="68">
        <v>0.02</v>
      </c>
      <c r="E346" s="68">
        <v>0.02</v>
      </c>
      <c r="F346" s="68">
        <v>0.02</v>
      </c>
      <c r="G346" s="68">
        <v>0.02</v>
      </c>
      <c r="H346" s="68">
        <v>0.02</v>
      </c>
      <c r="I346" s="68">
        <v>0.02</v>
      </c>
      <c r="J346" s="68">
        <v>0.02</v>
      </c>
      <c r="K346" s="68">
        <v>0.01</v>
      </c>
      <c r="L346" s="68">
        <v>0.01</v>
      </c>
      <c r="M346" s="68">
        <v>0.02</v>
      </c>
      <c r="N346" s="68">
        <v>0.01</v>
      </c>
      <c r="O346" s="68">
        <v>0.01</v>
      </c>
      <c r="P346" s="68">
        <v>0.01</v>
      </c>
      <c r="Q346" s="68">
        <v>0.01</v>
      </c>
      <c r="R346" s="68">
        <v>0.01</v>
      </c>
      <c r="S346" s="68">
        <v>0.01</v>
      </c>
      <c r="T346" s="68">
        <v>0.01</v>
      </c>
      <c r="U346" s="68">
        <v>0.01</v>
      </c>
      <c r="V346" s="68">
        <v>0.01</v>
      </c>
      <c r="W346" s="68">
        <v>0.01</v>
      </c>
      <c r="X346" s="68">
        <v>0.01</v>
      </c>
      <c r="Y346" s="68">
        <v>0.01</v>
      </c>
      <c r="Z346" s="68">
        <v>0.01</v>
      </c>
      <c r="AA346" s="68">
        <v>0.01</v>
      </c>
      <c r="AB346" s="68">
        <v>0.01</v>
      </c>
      <c r="AC346" s="68">
        <v>0.01</v>
      </c>
      <c r="AD346" s="68">
        <v>0.01</v>
      </c>
      <c r="AE346" s="68">
        <v>0.01</v>
      </c>
      <c r="AF346" s="68">
        <v>0</v>
      </c>
      <c r="AG346" s="68">
        <v>0</v>
      </c>
      <c r="AH346" s="68">
        <v>0</v>
      </c>
    </row>
    <row r="347" spans="1:34" ht="15.75" customHeight="1" x14ac:dyDescent="0.2">
      <c r="A347" s="67" t="s">
        <v>103</v>
      </c>
      <c r="B347" s="68" t="s">
        <v>1087</v>
      </c>
      <c r="C347" s="68" t="str">
        <f t="shared" si="0"/>
        <v>Livestock</v>
      </c>
      <c r="D347" s="68">
        <v>0</v>
      </c>
      <c r="E347" s="68">
        <v>0</v>
      </c>
      <c r="F347" s="68">
        <v>0</v>
      </c>
      <c r="G347" s="68">
        <v>0</v>
      </c>
      <c r="H347" s="68">
        <v>0</v>
      </c>
      <c r="I347" s="68">
        <v>0</v>
      </c>
      <c r="J347" s="68">
        <v>0</v>
      </c>
      <c r="K347" s="68">
        <v>0</v>
      </c>
      <c r="L347" s="68">
        <v>0</v>
      </c>
      <c r="M347" s="68">
        <v>0</v>
      </c>
      <c r="N347" s="68">
        <v>0</v>
      </c>
      <c r="O347" s="68">
        <v>0</v>
      </c>
      <c r="P347" s="68">
        <v>0</v>
      </c>
      <c r="Q347" s="68">
        <v>0</v>
      </c>
      <c r="R347" s="68">
        <v>0</v>
      </c>
      <c r="S347" s="68">
        <v>0</v>
      </c>
      <c r="T347" s="68">
        <v>0</v>
      </c>
      <c r="U347" s="68">
        <v>0</v>
      </c>
      <c r="V347" s="68">
        <v>0</v>
      </c>
      <c r="W347" s="68">
        <v>0</v>
      </c>
      <c r="X347" s="68">
        <v>0</v>
      </c>
      <c r="Y347" s="68">
        <v>0</v>
      </c>
      <c r="Z347" s="68">
        <v>0</v>
      </c>
      <c r="AA347" s="68">
        <v>0</v>
      </c>
      <c r="AB347" s="68">
        <v>0</v>
      </c>
      <c r="AC347" s="68">
        <v>0</v>
      </c>
      <c r="AD347" s="68">
        <v>0.01</v>
      </c>
      <c r="AE347" s="68">
        <v>0.01</v>
      </c>
      <c r="AF347" s="68">
        <v>0</v>
      </c>
      <c r="AG347" s="68">
        <v>0</v>
      </c>
      <c r="AH347" s="68">
        <v>0</v>
      </c>
    </row>
    <row r="348" spans="1:34" ht="15.75" customHeight="1" x14ac:dyDescent="0.2">
      <c r="A348" s="67" t="s">
        <v>103</v>
      </c>
      <c r="B348" s="68" t="s">
        <v>1089</v>
      </c>
      <c r="C348" s="68" t="str">
        <f t="shared" si="0"/>
        <v>Crops</v>
      </c>
      <c r="D348" s="68">
        <v>0</v>
      </c>
      <c r="E348" s="68">
        <v>0</v>
      </c>
      <c r="F348" s="68">
        <v>0</v>
      </c>
      <c r="G348" s="68">
        <v>0</v>
      </c>
      <c r="H348" s="68">
        <v>0</v>
      </c>
      <c r="I348" s="68">
        <v>0</v>
      </c>
      <c r="J348" s="68">
        <v>0</v>
      </c>
      <c r="K348" s="68">
        <v>0</v>
      </c>
      <c r="L348" s="68">
        <v>0</v>
      </c>
      <c r="M348" s="68">
        <v>0</v>
      </c>
      <c r="N348" s="68">
        <v>0</v>
      </c>
      <c r="O348" s="68">
        <v>0</v>
      </c>
      <c r="P348" s="68">
        <v>0</v>
      </c>
      <c r="Q348" s="68">
        <v>0</v>
      </c>
      <c r="R348" s="68">
        <v>0</v>
      </c>
      <c r="S348" s="68">
        <v>0</v>
      </c>
      <c r="T348" s="68">
        <v>0</v>
      </c>
      <c r="U348" s="68">
        <v>0</v>
      </c>
      <c r="V348" s="68">
        <v>0</v>
      </c>
      <c r="W348" s="68">
        <v>0</v>
      </c>
      <c r="X348" s="68">
        <v>0</v>
      </c>
      <c r="Y348" s="68">
        <v>0</v>
      </c>
      <c r="Z348" s="68">
        <v>0</v>
      </c>
      <c r="AA348" s="68">
        <v>0</v>
      </c>
      <c r="AB348" s="68">
        <v>0</v>
      </c>
      <c r="AC348" s="68">
        <v>0</v>
      </c>
      <c r="AD348" s="68">
        <v>0</v>
      </c>
      <c r="AE348" s="68">
        <v>0</v>
      </c>
      <c r="AF348" s="68">
        <v>0</v>
      </c>
      <c r="AG348" s="68">
        <v>0</v>
      </c>
      <c r="AH348" s="68">
        <v>0</v>
      </c>
    </row>
    <row r="349" spans="1:34" ht="15.75" customHeight="1" x14ac:dyDescent="0.2">
      <c r="A349" s="67" t="s">
        <v>103</v>
      </c>
      <c r="B349" s="68" t="s">
        <v>1090</v>
      </c>
      <c r="C349" s="68" t="str">
        <f t="shared" si="0"/>
        <v>Crops</v>
      </c>
      <c r="D349" s="68">
        <v>0</v>
      </c>
      <c r="E349" s="68">
        <v>0</v>
      </c>
      <c r="F349" s="68">
        <v>0</v>
      </c>
      <c r="G349" s="68">
        <v>0</v>
      </c>
      <c r="H349" s="68">
        <v>0</v>
      </c>
      <c r="I349" s="68">
        <v>0</v>
      </c>
      <c r="J349" s="68">
        <v>0</v>
      </c>
      <c r="K349" s="68">
        <v>0</v>
      </c>
      <c r="L349" s="68">
        <v>0</v>
      </c>
      <c r="M349" s="68">
        <v>0</v>
      </c>
      <c r="N349" s="68">
        <v>0</v>
      </c>
      <c r="O349" s="68">
        <v>0</v>
      </c>
      <c r="P349" s="68">
        <v>0</v>
      </c>
      <c r="Q349" s="68">
        <v>0</v>
      </c>
      <c r="R349" s="68">
        <v>0</v>
      </c>
      <c r="S349" s="68">
        <v>0</v>
      </c>
      <c r="T349" s="68">
        <v>0</v>
      </c>
      <c r="U349" s="68">
        <v>0</v>
      </c>
      <c r="V349" s="68">
        <v>0</v>
      </c>
      <c r="W349" s="68">
        <v>0</v>
      </c>
      <c r="X349" s="68">
        <v>0</v>
      </c>
      <c r="Y349" s="68">
        <v>0</v>
      </c>
      <c r="Z349" s="68">
        <v>0</v>
      </c>
      <c r="AA349" s="68">
        <v>0</v>
      </c>
      <c r="AB349" s="68">
        <v>0</v>
      </c>
      <c r="AC349" s="68">
        <v>0</v>
      </c>
      <c r="AD349" s="68">
        <v>0</v>
      </c>
      <c r="AE349" s="68">
        <v>0</v>
      </c>
      <c r="AF349" s="68">
        <v>0</v>
      </c>
      <c r="AG349" s="68">
        <v>0</v>
      </c>
      <c r="AH349" s="68">
        <v>0</v>
      </c>
    </row>
    <row r="350" spans="1:34" ht="15.75" customHeight="1" x14ac:dyDescent="0.2">
      <c r="A350" s="67" t="s">
        <v>103</v>
      </c>
      <c r="B350" s="68" t="s">
        <v>1091</v>
      </c>
      <c r="C350" s="68" t="str">
        <f t="shared" si="0"/>
        <v>Livestock</v>
      </c>
      <c r="D350" s="68">
        <v>0</v>
      </c>
      <c r="E350" s="68">
        <v>0</v>
      </c>
      <c r="F350" s="68">
        <v>0</v>
      </c>
      <c r="G350" s="68">
        <v>0</v>
      </c>
      <c r="H350" s="68">
        <v>0</v>
      </c>
      <c r="I350" s="68">
        <v>0</v>
      </c>
      <c r="J350" s="68">
        <v>0</v>
      </c>
      <c r="K350" s="68">
        <v>0</v>
      </c>
      <c r="L350" s="68">
        <v>0</v>
      </c>
      <c r="M350" s="68">
        <v>0</v>
      </c>
      <c r="N350" s="68">
        <v>0</v>
      </c>
      <c r="O350" s="68">
        <v>0</v>
      </c>
      <c r="P350" s="68">
        <v>0</v>
      </c>
      <c r="Q350" s="68">
        <v>0</v>
      </c>
      <c r="R350" s="68">
        <v>0</v>
      </c>
      <c r="S350" s="68">
        <v>0</v>
      </c>
      <c r="T350" s="68">
        <v>0</v>
      </c>
      <c r="U350" s="68">
        <v>0</v>
      </c>
      <c r="V350" s="68">
        <v>0.01</v>
      </c>
      <c r="W350" s="68">
        <v>0.01</v>
      </c>
      <c r="X350" s="68">
        <v>0.01</v>
      </c>
      <c r="Y350" s="68">
        <v>0.01</v>
      </c>
      <c r="Z350" s="68">
        <v>0.01</v>
      </c>
      <c r="AA350" s="68">
        <v>0.01</v>
      </c>
      <c r="AB350" s="68">
        <v>0.01</v>
      </c>
      <c r="AC350" s="68">
        <v>0.01</v>
      </c>
      <c r="AD350" s="68">
        <v>0.01</v>
      </c>
      <c r="AE350" s="68">
        <v>0.01</v>
      </c>
      <c r="AF350" s="68">
        <v>0</v>
      </c>
      <c r="AG350" s="68">
        <v>0</v>
      </c>
      <c r="AH350" s="68">
        <v>0</v>
      </c>
    </row>
    <row r="351" spans="1:34" ht="15.75" customHeight="1" x14ac:dyDescent="0.2">
      <c r="A351" s="67" t="s">
        <v>103</v>
      </c>
      <c r="B351" s="68" t="s">
        <v>1092</v>
      </c>
      <c r="C351" s="68" t="str">
        <f t="shared" si="0"/>
        <v>Crops</v>
      </c>
      <c r="D351" s="68">
        <v>0.02</v>
      </c>
      <c r="E351" s="68">
        <v>0.02</v>
      </c>
      <c r="F351" s="68">
        <v>0.03</v>
      </c>
      <c r="G351" s="68">
        <v>0.03</v>
      </c>
      <c r="H351" s="68">
        <v>0.02</v>
      </c>
      <c r="I351" s="68">
        <v>0.02</v>
      </c>
      <c r="J351" s="68">
        <v>0.02</v>
      </c>
      <c r="K351" s="68">
        <v>0.02</v>
      </c>
      <c r="L351" s="68">
        <v>0.03</v>
      </c>
      <c r="M351" s="68">
        <v>0.03</v>
      </c>
      <c r="N351" s="68">
        <v>0.03</v>
      </c>
      <c r="O351" s="68">
        <v>0.02</v>
      </c>
      <c r="P351" s="68">
        <v>0.02</v>
      </c>
      <c r="Q351" s="68">
        <v>0.02</v>
      </c>
      <c r="R351" s="68">
        <v>0.02</v>
      </c>
      <c r="S351" s="68">
        <v>0.03</v>
      </c>
      <c r="T351" s="68">
        <v>0.03</v>
      </c>
      <c r="U351" s="68">
        <v>0.03</v>
      </c>
      <c r="V351" s="68">
        <v>0.03</v>
      </c>
      <c r="W351" s="68">
        <v>0.03</v>
      </c>
      <c r="X351" s="68">
        <v>0.03</v>
      </c>
      <c r="Y351" s="68">
        <v>0.03</v>
      </c>
      <c r="Z351" s="68">
        <v>0.03</v>
      </c>
      <c r="AA351" s="68">
        <v>0.02</v>
      </c>
      <c r="AB351" s="68">
        <v>0.03</v>
      </c>
      <c r="AC351" s="68">
        <v>0.03</v>
      </c>
      <c r="AD351" s="68">
        <v>0.03</v>
      </c>
      <c r="AE351" s="68">
        <v>0.02</v>
      </c>
      <c r="AF351" s="68">
        <v>0</v>
      </c>
      <c r="AG351" s="68">
        <v>0</v>
      </c>
      <c r="AH351" s="68">
        <v>0</v>
      </c>
    </row>
    <row r="352" spans="1:34" ht="15.75" customHeight="1" x14ac:dyDescent="0.2">
      <c r="A352" s="67" t="s">
        <v>103</v>
      </c>
      <c r="B352" s="68" t="s">
        <v>1093</v>
      </c>
      <c r="C352" s="68" t="str">
        <f t="shared" si="0"/>
        <v>Crops</v>
      </c>
      <c r="D352" s="68">
        <v>0</v>
      </c>
      <c r="E352" s="68">
        <v>0</v>
      </c>
      <c r="F352" s="68">
        <v>0</v>
      </c>
      <c r="G352" s="68">
        <v>0</v>
      </c>
      <c r="H352" s="68">
        <v>0</v>
      </c>
      <c r="I352" s="68">
        <v>0</v>
      </c>
      <c r="J352" s="68">
        <v>0</v>
      </c>
      <c r="K352" s="68">
        <v>0</v>
      </c>
      <c r="L352" s="68">
        <v>0</v>
      </c>
      <c r="M352" s="68">
        <v>0</v>
      </c>
      <c r="N352" s="68">
        <v>0</v>
      </c>
      <c r="O352" s="68">
        <v>0</v>
      </c>
      <c r="P352" s="68">
        <v>0</v>
      </c>
      <c r="Q352" s="68">
        <v>0</v>
      </c>
      <c r="R352" s="68">
        <v>0</v>
      </c>
      <c r="S352" s="68">
        <v>0</v>
      </c>
      <c r="T352" s="68">
        <v>0</v>
      </c>
      <c r="U352" s="68">
        <v>0</v>
      </c>
      <c r="V352" s="68">
        <v>0</v>
      </c>
      <c r="W352" s="68">
        <v>0</v>
      </c>
      <c r="X352" s="68">
        <v>0</v>
      </c>
      <c r="Y352" s="68">
        <v>0</v>
      </c>
      <c r="Z352" s="68">
        <v>0</v>
      </c>
      <c r="AA352" s="68">
        <v>0</v>
      </c>
      <c r="AB352" s="68">
        <v>0</v>
      </c>
      <c r="AC352" s="68">
        <v>0</v>
      </c>
      <c r="AD352" s="68">
        <v>0</v>
      </c>
      <c r="AE352" s="68">
        <v>0</v>
      </c>
      <c r="AF352" s="68">
        <v>0</v>
      </c>
      <c r="AG352" s="68">
        <v>0</v>
      </c>
      <c r="AH352" s="68">
        <v>0</v>
      </c>
    </row>
    <row r="353" spans="1:34" ht="15.75" customHeight="1" x14ac:dyDescent="0.2">
      <c r="A353" s="67" t="s">
        <v>105</v>
      </c>
      <c r="B353" s="68" t="s">
        <v>1082</v>
      </c>
      <c r="C353" s="68" t="str">
        <f t="shared" si="0"/>
        <v>Crops</v>
      </c>
      <c r="D353" s="68">
        <v>0</v>
      </c>
      <c r="E353" s="68">
        <v>0</v>
      </c>
      <c r="F353" s="68">
        <v>0</v>
      </c>
      <c r="G353" s="68">
        <v>0</v>
      </c>
      <c r="H353" s="68">
        <v>0</v>
      </c>
      <c r="I353" s="68">
        <v>0</v>
      </c>
      <c r="J353" s="68">
        <v>0</v>
      </c>
      <c r="K353" s="68">
        <v>0</v>
      </c>
      <c r="L353" s="68">
        <v>0</v>
      </c>
      <c r="M353" s="68">
        <v>0</v>
      </c>
      <c r="N353" s="68">
        <v>0</v>
      </c>
      <c r="O353" s="68">
        <v>0</v>
      </c>
      <c r="P353" s="68">
        <v>0</v>
      </c>
      <c r="Q353" s="68">
        <v>0</v>
      </c>
      <c r="R353" s="68">
        <v>0</v>
      </c>
      <c r="S353" s="68">
        <v>0</v>
      </c>
      <c r="T353" s="68">
        <v>0</v>
      </c>
      <c r="U353" s="68">
        <v>0</v>
      </c>
      <c r="V353" s="68">
        <v>0</v>
      </c>
      <c r="W353" s="68">
        <v>0.02</v>
      </c>
      <c r="X353" s="68">
        <v>0</v>
      </c>
      <c r="Y353" s="68">
        <v>0</v>
      </c>
      <c r="Z353" s="68">
        <v>0.01</v>
      </c>
      <c r="AA353" s="68">
        <v>0</v>
      </c>
      <c r="AB353" s="68">
        <v>0.02</v>
      </c>
      <c r="AC353" s="68">
        <v>0.04</v>
      </c>
      <c r="AD353" s="68">
        <v>0.01</v>
      </c>
      <c r="AE353" s="68">
        <v>0.01</v>
      </c>
      <c r="AF353" s="68">
        <v>0</v>
      </c>
      <c r="AG353" s="68">
        <v>0</v>
      </c>
      <c r="AH353" s="68">
        <v>0</v>
      </c>
    </row>
    <row r="354" spans="1:34" ht="15.75" customHeight="1" x14ac:dyDescent="0.2">
      <c r="A354" s="67" t="s">
        <v>105</v>
      </c>
      <c r="B354" s="68" t="s">
        <v>1084</v>
      </c>
      <c r="C354" s="68" t="str">
        <f t="shared" si="0"/>
        <v>Crops</v>
      </c>
      <c r="D354" s="68">
        <v>0</v>
      </c>
      <c r="E354" s="68">
        <v>0</v>
      </c>
      <c r="F354" s="68">
        <v>0</v>
      </c>
      <c r="G354" s="68">
        <v>0</v>
      </c>
      <c r="H354" s="68">
        <v>0</v>
      </c>
      <c r="I354" s="68">
        <v>0</v>
      </c>
      <c r="J354" s="68">
        <v>0</v>
      </c>
      <c r="K354" s="68">
        <v>0</v>
      </c>
      <c r="L354" s="68">
        <v>0.01</v>
      </c>
      <c r="M354" s="68">
        <v>0.01</v>
      </c>
      <c r="N354" s="68">
        <v>0.01</v>
      </c>
      <c r="O354" s="68">
        <v>0.01</v>
      </c>
      <c r="P354" s="68">
        <v>0.01</v>
      </c>
      <c r="Q354" s="68">
        <v>0.01</v>
      </c>
      <c r="R354" s="68">
        <v>0.01</v>
      </c>
      <c r="S354" s="68">
        <v>0.01</v>
      </c>
      <c r="T354" s="68">
        <v>0.01</v>
      </c>
      <c r="U354" s="68">
        <v>0.01</v>
      </c>
      <c r="V354" s="68">
        <v>0</v>
      </c>
      <c r="W354" s="68">
        <v>0</v>
      </c>
      <c r="X354" s="68">
        <v>0</v>
      </c>
      <c r="Y354" s="68">
        <v>0</v>
      </c>
      <c r="Z354" s="68">
        <v>0</v>
      </c>
      <c r="AA354" s="68">
        <v>0</v>
      </c>
      <c r="AB354" s="68">
        <v>0</v>
      </c>
      <c r="AC354" s="68">
        <v>0</v>
      </c>
      <c r="AD354" s="68">
        <v>0</v>
      </c>
      <c r="AE354" s="68">
        <v>0</v>
      </c>
      <c r="AF354" s="68">
        <v>0</v>
      </c>
      <c r="AG354" s="68">
        <v>0</v>
      </c>
      <c r="AH354" s="68">
        <v>0</v>
      </c>
    </row>
    <row r="355" spans="1:34" ht="15.75" customHeight="1" x14ac:dyDescent="0.2">
      <c r="A355" s="67" t="s">
        <v>105</v>
      </c>
      <c r="B355" s="68" t="s">
        <v>1086</v>
      </c>
      <c r="C355" s="68" t="str">
        <f t="shared" si="0"/>
        <v>Livestock</v>
      </c>
      <c r="D355" s="68">
        <v>0.93</v>
      </c>
      <c r="E355" s="68">
        <v>0.83</v>
      </c>
      <c r="F355" s="68">
        <v>0.87</v>
      </c>
      <c r="G355" s="68">
        <v>0.92</v>
      </c>
      <c r="H355" s="68">
        <v>0.89</v>
      </c>
      <c r="I355" s="68">
        <v>0.89</v>
      </c>
      <c r="J355" s="68">
        <v>0.9</v>
      </c>
      <c r="K355" s="68">
        <v>0.88</v>
      </c>
      <c r="L355" s="68">
        <v>0.84</v>
      </c>
      <c r="M355" s="68">
        <v>0.84</v>
      </c>
      <c r="N355" s="68">
        <v>0.81</v>
      </c>
      <c r="O355" s="68">
        <v>0.79</v>
      </c>
      <c r="P355" s="68">
        <v>0.75</v>
      </c>
      <c r="Q355" s="68">
        <v>0.76</v>
      </c>
      <c r="R355" s="68">
        <v>0.76</v>
      </c>
      <c r="S355" s="68">
        <v>0.78</v>
      </c>
      <c r="T355" s="68">
        <v>0.74</v>
      </c>
      <c r="U355" s="68">
        <v>0.73</v>
      </c>
      <c r="V355" s="68">
        <v>0.71</v>
      </c>
      <c r="W355" s="68">
        <v>0.69</v>
      </c>
      <c r="X355" s="68">
        <v>0.69</v>
      </c>
      <c r="Y355" s="68">
        <v>0.7</v>
      </c>
      <c r="Z355" s="68">
        <v>0.66</v>
      </c>
      <c r="AA355" s="68">
        <v>0.61</v>
      </c>
      <c r="AB355" s="68">
        <v>0.63</v>
      </c>
      <c r="AC355" s="68">
        <v>0.62</v>
      </c>
      <c r="AD355" s="68">
        <v>0.64</v>
      </c>
      <c r="AE355" s="68">
        <v>0.63</v>
      </c>
      <c r="AF355" s="68">
        <v>0</v>
      </c>
      <c r="AG355" s="68">
        <v>0</v>
      </c>
      <c r="AH355" s="68">
        <v>0</v>
      </c>
    </row>
    <row r="356" spans="1:34" ht="15.75" customHeight="1" x14ac:dyDescent="0.2">
      <c r="A356" s="67" t="s">
        <v>105</v>
      </c>
      <c r="B356" s="68" t="s">
        <v>1087</v>
      </c>
      <c r="C356" s="68" t="str">
        <f t="shared" si="0"/>
        <v>Livestock</v>
      </c>
      <c r="D356" s="68">
        <v>0.32</v>
      </c>
      <c r="E356" s="68">
        <v>0.3</v>
      </c>
      <c r="F356" s="68">
        <v>0.28999999999999998</v>
      </c>
      <c r="G356" s="68">
        <v>0.32</v>
      </c>
      <c r="H356" s="68">
        <v>0.31</v>
      </c>
      <c r="I356" s="68">
        <v>0.31</v>
      </c>
      <c r="J356" s="68">
        <v>0.3</v>
      </c>
      <c r="K356" s="68">
        <v>0.31</v>
      </c>
      <c r="L356" s="68">
        <v>0.31</v>
      </c>
      <c r="M356" s="68">
        <v>0.3</v>
      </c>
      <c r="N356" s="68">
        <v>0.34</v>
      </c>
      <c r="O356" s="68">
        <v>0.37</v>
      </c>
      <c r="P356" s="68">
        <v>0.36</v>
      </c>
      <c r="Q356" s="68">
        <v>0.36</v>
      </c>
      <c r="R356" s="68">
        <v>0.36</v>
      </c>
      <c r="S356" s="68">
        <v>0.36</v>
      </c>
      <c r="T356" s="68">
        <v>0.36</v>
      </c>
      <c r="U356" s="68">
        <v>0.37</v>
      </c>
      <c r="V356" s="68">
        <v>0.33</v>
      </c>
      <c r="W356" s="68">
        <v>0.32</v>
      </c>
      <c r="X356" s="68">
        <v>0.32</v>
      </c>
      <c r="Y356" s="68">
        <v>0.3</v>
      </c>
      <c r="Z356" s="68">
        <v>0.31</v>
      </c>
      <c r="AA356" s="68">
        <v>0.3</v>
      </c>
      <c r="AB356" s="68">
        <v>0.3</v>
      </c>
      <c r="AC356" s="68">
        <v>0.31</v>
      </c>
      <c r="AD356" s="68">
        <v>0.28000000000000003</v>
      </c>
      <c r="AE356" s="68">
        <v>0.27</v>
      </c>
      <c r="AF356" s="68">
        <v>0</v>
      </c>
      <c r="AG356" s="68">
        <v>0</v>
      </c>
      <c r="AH356" s="68">
        <v>0</v>
      </c>
    </row>
    <row r="357" spans="1:34" ht="15.75" customHeight="1" x14ac:dyDescent="0.2">
      <c r="A357" s="67" t="s">
        <v>105</v>
      </c>
      <c r="B357" s="68" t="s">
        <v>1089</v>
      </c>
      <c r="C357" s="68" t="str">
        <f t="shared" si="0"/>
        <v>Crops</v>
      </c>
      <c r="D357" s="68">
        <v>0</v>
      </c>
      <c r="E357" s="68">
        <v>0</v>
      </c>
      <c r="F357" s="68">
        <v>0</v>
      </c>
      <c r="G357" s="68">
        <v>0</v>
      </c>
      <c r="H357" s="68">
        <v>0</v>
      </c>
      <c r="I357" s="68">
        <v>0</v>
      </c>
      <c r="J357" s="68">
        <v>0</v>
      </c>
      <c r="K357" s="68">
        <v>0</v>
      </c>
      <c r="L357" s="68">
        <v>0</v>
      </c>
      <c r="M357" s="68">
        <v>0</v>
      </c>
      <c r="N357" s="68">
        <v>0</v>
      </c>
      <c r="O357" s="68">
        <v>0</v>
      </c>
      <c r="P357" s="68">
        <v>0</v>
      </c>
      <c r="Q357" s="68">
        <v>0</v>
      </c>
      <c r="R357" s="68">
        <v>0</v>
      </c>
      <c r="S357" s="68">
        <v>0</v>
      </c>
      <c r="T357" s="68">
        <v>0</v>
      </c>
      <c r="U357" s="68">
        <v>0</v>
      </c>
      <c r="V357" s="68">
        <v>0</v>
      </c>
      <c r="W357" s="68">
        <v>0</v>
      </c>
      <c r="X357" s="68">
        <v>0</v>
      </c>
      <c r="Y357" s="68">
        <v>0</v>
      </c>
      <c r="Z357" s="68">
        <v>0</v>
      </c>
      <c r="AA357" s="68">
        <v>0</v>
      </c>
      <c r="AB357" s="68">
        <v>0</v>
      </c>
      <c r="AC357" s="68">
        <v>0</v>
      </c>
      <c r="AD357" s="68">
        <v>0</v>
      </c>
      <c r="AE357" s="68">
        <v>0</v>
      </c>
      <c r="AF357" s="68">
        <v>0</v>
      </c>
      <c r="AG357" s="68">
        <v>0</v>
      </c>
      <c r="AH357" s="68">
        <v>0</v>
      </c>
    </row>
    <row r="358" spans="1:34" ht="15.75" customHeight="1" x14ac:dyDescent="0.2">
      <c r="A358" s="67" t="s">
        <v>105</v>
      </c>
      <c r="B358" s="68" t="s">
        <v>1090</v>
      </c>
      <c r="C358" s="68" t="str">
        <f t="shared" si="0"/>
        <v>Crops</v>
      </c>
      <c r="D358" s="68">
        <v>0</v>
      </c>
      <c r="E358" s="68">
        <v>0</v>
      </c>
      <c r="F358" s="68">
        <v>0</v>
      </c>
      <c r="G358" s="68">
        <v>0</v>
      </c>
      <c r="H358" s="68">
        <v>0</v>
      </c>
      <c r="I358" s="68">
        <v>0</v>
      </c>
      <c r="J358" s="68">
        <v>0</v>
      </c>
      <c r="K358" s="68">
        <v>0</v>
      </c>
      <c r="L358" s="68">
        <v>0</v>
      </c>
      <c r="M358" s="68">
        <v>0</v>
      </c>
      <c r="N358" s="68">
        <v>0</v>
      </c>
      <c r="O358" s="68">
        <v>0</v>
      </c>
      <c r="P358" s="68">
        <v>0</v>
      </c>
      <c r="Q358" s="68">
        <v>0</v>
      </c>
      <c r="R358" s="68">
        <v>0</v>
      </c>
      <c r="S358" s="68">
        <v>0</v>
      </c>
      <c r="T358" s="68">
        <v>0</v>
      </c>
      <c r="U358" s="68">
        <v>0</v>
      </c>
      <c r="V358" s="68">
        <v>0</v>
      </c>
      <c r="W358" s="68">
        <v>0</v>
      </c>
      <c r="X358" s="68">
        <v>0</v>
      </c>
      <c r="Y358" s="68">
        <v>0</v>
      </c>
      <c r="Z358" s="68">
        <v>0</v>
      </c>
      <c r="AA358" s="68">
        <v>0</v>
      </c>
      <c r="AB358" s="68">
        <v>0</v>
      </c>
      <c r="AC358" s="68">
        <v>0</v>
      </c>
      <c r="AD358" s="68">
        <v>0</v>
      </c>
      <c r="AE358" s="68">
        <v>0</v>
      </c>
      <c r="AF358" s="68">
        <v>0</v>
      </c>
      <c r="AG358" s="68">
        <v>0</v>
      </c>
      <c r="AH358" s="68">
        <v>0</v>
      </c>
    </row>
    <row r="359" spans="1:34" ht="15.75" customHeight="1" x14ac:dyDescent="0.2">
      <c r="A359" s="67" t="s">
        <v>105</v>
      </c>
      <c r="B359" s="68" t="s">
        <v>1091</v>
      </c>
      <c r="C359" s="68" t="str">
        <f t="shared" si="0"/>
        <v>Livestock</v>
      </c>
      <c r="D359" s="68">
        <v>0.12</v>
      </c>
      <c r="E359" s="68">
        <v>0.12</v>
      </c>
      <c r="F359" s="68">
        <v>0.14000000000000001</v>
      </c>
      <c r="G359" s="68">
        <v>0.14000000000000001</v>
      </c>
      <c r="H359" s="68">
        <v>0.15</v>
      </c>
      <c r="I359" s="68">
        <v>0.15</v>
      </c>
      <c r="J359" s="68">
        <v>0.18</v>
      </c>
      <c r="K359" s="68">
        <v>0.19</v>
      </c>
      <c r="L359" s="68">
        <v>0.18</v>
      </c>
      <c r="M359" s="68">
        <v>0.18</v>
      </c>
      <c r="N359" s="68">
        <v>0.18</v>
      </c>
      <c r="O359" s="68">
        <v>0.18</v>
      </c>
      <c r="P359" s="68">
        <v>0.18</v>
      </c>
      <c r="Q359" s="68">
        <v>0.19</v>
      </c>
      <c r="R359" s="68">
        <v>0.19</v>
      </c>
      <c r="S359" s="68">
        <v>0.17</v>
      </c>
      <c r="T359" s="68">
        <v>0.18</v>
      </c>
      <c r="U359" s="68">
        <v>0.19</v>
      </c>
      <c r="V359" s="68">
        <v>0.2</v>
      </c>
      <c r="W359" s="68">
        <v>0.2</v>
      </c>
      <c r="X359" s="68">
        <v>0.2</v>
      </c>
      <c r="Y359" s="68">
        <v>0.18</v>
      </c>
      <c r="Z359" s="68">
        <v>0.19</v>
      </c>
      <c r="AA359" s="68">
        <v>0.19</v>
      </c>
      <c r="AB359" s="68">
        <v>0.14000000000000001</v>
      </c>
      <c r="AC359" s="68">
        <v>0.14000000000000001</v>
      </c>
      <c r="AD359" s="68">
        <v>0.14000000000000001</v>
      </c>
      <c r="AE359" s="68">
        <v>0.14000000000000001</v>
      </c>
      <c r="AF359" s="68">
        <v>0</v>
      </c>
      <c r="AG359" s="68">
        <v>0</v>
      </c>
      <c r="AH359" s="68">
        <v>0</v>
      </c>
    </row>
    <row r="360" spans="1:34" ht="15.75" customHeight="1" x14ac:dyDescent="0.2">
      <c r="A360" s="67" t="s">
        <v>105</v>
      </c>
      <c r="B360" s="68" t="s">
        <v>1092</v>
      </c>
      <c r="C360" s="68" t="str">
        <f t="shared" si="0"/>
        <v>Crops</v>
      </c>
      <c r="D360" s="68">
        <v>1.39</v>
      </c>
      <c r="E360" s="68">
        <v>1.31</v>
      </c>
      <c r="F360" s="68">
        <v>1.38</v>
      </c>
      <c r="G360" s="68">
        <v>1.32</v>
      </c>
      <c r="H360" s="68">
        <v>1.47</v>
      </c>
      <c r="I360" s="68">
        <v>1.43</v>
      </c>
      <c r="J360" s="68">
        <v>1.49</v>
      </c>
      <c r="K360" s="68">
        <v>1.45</v>
      </c>
      <c r="L360" s="68">
        <v>1.35</v>
      </c>
      <c r="M360" s="68">
        <v>1.36</v>
      </c>
      <c r="N360" s="68">
        <v>1.33</v>
      </c>
      <c r="O360" s="68">
        <v>1.28</v>
      </c>
      <c r="P360" s="68">
        <v>1.23</v>
      </c>
      <c r="Q360" s="68">
        <v>1.3</v>
      </c>
      <c r="R360" s="68">
        <v>1.36</v>
      </c>
      <c r="S360" s="68">
        <v>1.24</v>
      </c>
      <c r="T360" s="68">
        <v>1.25</v>
      </c>
      <c r="U360" s="68">
        <v>1.23</v>
      </c>
      <c r="V360" s="68">
        <v>1.27</v>
      </c>
      <c r="W360" s="68">
        <v>1.1100000000000001</v>
      </c>
      <c r="X360" s="68">
        <v>1.18</v>
      </c>
      <c r="Y360" s="68">
        <v>1.1499999999999999</v>
      </c>
      <c r="Z360" s="68">
        <v>1.24</v>
      </c>
      <c r="AA360" s="68">
        <v>1.19</v>
      </c>
      <c r="AB360" s="68">
        <v>1.26</v>
      </c>
      <c r="AC360" s="68">
        <v>1.1499999999999999</v>
      </c>
      <c r="AD360" s="68">
        <v>1.21</v>
      </c>
      <c r="AE360" s="68">
        <v>1.1499999999999999</v>
      </c>
      <c r="AF360" s="68">
        <v>0</v>
      </c>
      <c r="AG360" s="68">
        <v>0</v>
      </c>
      <c r="AH360" s="68">
        <v>0</v>
      </c>
    </row>
    <row r="361" spans="1:34" ht="15.75" customHeight="1" x14ac:dyDescent="0.2">
      <c r="A361" s="67" t="s">
        <v>105</v>
      </c>
      <c r="B361" s="68" t="s">
        <v>1093</v>
      </c>
      <c r="C361" s="68" t="str">
        <f t="shared" si="0"/>
        <v>Crops</v>
      </c>
      <c r="D361" s="68">
        <v>0</v>
      </c>
      <c r="E361" s="68">
        <v>0</v>
      </c>
      <c r="F361" s="68">
        <v>0</v>
      </c>
      <c r="G361" s="68">
        <v>0</v>
      </c>
      <c r="H361" s="68">
        <v>0</v>
      </c>
      <c r="I361" s="68">
        <v>0</v>
      </c>
      <c r="J361" s="68">
        <v>0</v>
      </c>
      <c r="K361" s="68">
        <v>0</v>
      </c>
      <c r="L361" s="68">
        <v>0</v>
      </c>
      <c r="M361" s="68">
        <v>0</v>
      </c>
      <c r="N361" s="68">
        <v>0</v>
      </c>
      <c r="O361" s="68">
        <v>0</v>
      </c>
      <c r="P361" s="68">
        <v>0</v>
      </c>
      <c r="Q361" s="68">
        <v>0</v>
      </c>
      <c r="R361" s="68">
        <v>0</v>
      </c>
      <c r="S361" s="68">
        <v>0</v>
      </c>
      <c r="T361" s="68">
        <v>0</v>
      </c>
      <c r="U361" s="68">
        <v>0</v>
      </c>
      <c r="V361" s="68">
        <v>0</v>
      </c>
      <c r="W361" s="68">
        <v>0</v>
      </c>
      <c r="X361" s="68">
        <v>0</v>
      </c>
      <c r="Y361" s="68">
        <v>0</v>
      </c>
      <c r="Z361" s="68">
        <v>0</v>
      </c>
      <c r="AA361" s="68">
        <v>0</v>
      </c>
      <c r="AB361" s="68">
        <v>0</v>
      </c>
      <c r="AC361" s="68">
        <v>0</v>
      </c>
      <c r="AD361" s="68">
        <v>0</v>
      </c>
      <c r="AE361" s="68">
        <v>0</v>
      </c>
      <c r="AF361" s="68">
        <v>0</v>
      </c>
      <c r="AG361" s="68">
        <v>0</v>
      </c>
      <c r="AH361" s="68">
        <v>0</v>
      </c>
    </row>
    <row r="362" spans="1:34" ht="15.75" customHeight="1" x14ac:dyDescent="0.2">
      <c r="A362" s="67" t="s">
        <v>108</v>
      </c>
      <c r="B362" s="68" t="s">
        <v>1082</v>
      </c>
      <c r="C362" s="68" t="str">
        <f t="shared" si="0"/>
        <v>Crops</v>
      </c>
      <c r="D362" s="68">
        <v>0</v>
      </c>
      <c r="E362" s="68">
        <v>0</v>
      </c>
      <c r="F362" s="68">
        <v>0</v>
      </c>
      <c r="G362" s="68">
        <v>0</v>
      </c>
      <c r="H362" s="68">
        <v>0</v>
      </c>
      <c r="I362" s="68">
        <v>0</v>
      </c>
      <c r="J362" s="68">
        <v>0</v>
      </c>
      <c r="K362" s="68">
        <v>0</v>
      </c>
      <c r="L362" s="68">
        <v>0</v>
      </c>
      <c r="M362" s="68">
        <v>0</v>
      </c>
      <c r="N362" s="68">
        <v>0</v>
      </c>
      <c r="O362" s="68">
        <v>0</v>
      </c>
      <c r="P362" s="68">
        <v>0</v>
      </c>
      <c r="Q362" s="68">
        <v>0</v>
      </c>
      <c r="R362" s="68">
        <v>0</v>
      </c>
      <c r="S362" s="68">
        <v>0</v>
      </c>
      <c r="T362" s="68">
        <v>0</v>
      </c>
      <c r="U362" s="68">
        <v>0</v>
      </c>
      <c r="V362" s="68">
        <v>0</v>
      </c>
      <c r="W362" s="68">
        <v>0</v>
      </c>
      <c r="X362" s="68">
        <v>0</v>
      </c>
      <c r="Y362" s="68">
        <v>0</v>
      </c>
      <c r="Z362" s="68">
        <v>0</v>
      </c>
      <c r="AA362" s="68">
        <v>0</v>
      </c>
      <c r="AB362" s="68">
        <v>0</v>
      </c>
      <c r="AC362" s="68">
        <v>0</v>
      </c>
      <c r="AD362" s="68">
        <v>0</v>
      </c>
      <c r="AE362" s="68">
        <v>0</v>
      </c>
      <c r="AF362" s="68">
        <v>0</v>
      </c>
      <c r="AG362" s="68">
        <v>0</v>
      </c>
      <c r="AH362" s="68">
        <v>0</v>
      </c>
    </row>
    <row r="363" spans="1:34" ht="15.75" customHeight="1" x14ac:dyDescent="0.2">
      <c r="A363" s="67" t="s">
        <v>108</v>
      </c>
      <c r="B363" s="68" t="s">
        <v>1084</v>
      </c>
      <c r="C363" s="68" t="str">
        <f t="shared" si="0"/>
        <v>Crops</v>
      </c>
      <c r="D363" s="68">
        <v>0.11</v>
      </c>
      <c r="E363" s="68">
        <v>0.11</v>
      </c>
      <c r="F363" s="68">
        <v>0.11</v>
      </c>
      <c r="G363" s="68">
        <v>0.12</v>
      </c>
      <c r="H363" s="68">
        <v>0.12</v>
      </c>
      <c r="I363" s="68">
        <v>0.09</v>
      </c>
      <c r="J363" s="68">
        <v>0.09</v>
      </c>
      <c r="K363" s="68">
        <v>0.11</v>
      </c>
      <c r="L363" s="68">
        <v>0.13</v>
      </c>
      <c r="M363" s="68">
        <v>0.18</v>
      </c>
      <c r="N363" s="68">
        <v>0.28999999999999998</v>
      </c>
      <c r="O363" s="68">
        <v>0.31</v>
      </c>
      <c r="P363" s="68">
        <v>0.32</v>
      </c>
      <c r="Q363" s="68">
        <v>0.42</v>
      </c>
      <c r="R363" s="68">
        <v>0.44</v>
      </c>
      <c r="S363" s="68">
        <v>0.42</v>
      </c>
      <c r="T363" s="68">
        <v>0.46</v>
      </c>
      <c r="U363" s="68">
        <v>0.4</v>
      </c>
      <c r="V363" s="68">
        <v>0.37</v>
      </c>
      <c r="W363" s="68">
        <v>0.4</v>
      </c>
      <c r="X363" s="68">
        <v>0.43</v>
      </c>
      <c r="Y363" s="68">
        <v>0.51</v>
      </c>
      <c r="Z363" s="68">
        <v>0.56999999999999995</v>
      </c>
      <c r="AA363" s="68">
        <v>0.52</v>
      </c>
      <c r="AB363" s="68">
        <v>0.52</v>
      </c>
      <c r="AC363" s="68">
        <v>0.52</v>
      </c>
      <c r="AD363" s="68">
        <v>0.52</v>
      </c>
      <c r="AE363" s="68">
        <v>0.52</v>
      </c>
      <c r="AF363" s="68">
        <v>0</v>
      </c>
      <c r="AG363" s="68">
        <v>0</v>
      </c>
      <c r="AH363" s="68">
        <v>0</v>
      </c>
    </row>
    <row r="364" spans="1:34" ht="15.75" customHeight="1" x14ac:dyDescent="0.2">
      <c r="A364" s="67" t="s">
        <v>108</v>
      </c>
      <c r="B364" s="68" t="s">
        <v>1086</v>
      </c>
      <c r="C364" s="68" t="str">
        <f t="shared" si="0"/>
        <v>Livestock</v>
      </c>
      <c r="D364" s="68">
        <v>5.75</v>
      </c>
      <c r="E364" s="68">
        <v>5.86</v>
      </c>
      <c r="F364" s="68">
        <v>6.12</v>
      </c>
      <c r="G364" s="68">
        <v>6.55</v>
      </c>
      <c r="H364" s="68">
        <v>6.59</v>
      </c>
      <c r="I364" s="68">
        <v>7.03</v>
      </c>
      <c r="J364" s="68">
        <v>6.94</v>
      </c>
      <c r="K364" s="68">
        <v>6.77</v>
      </c>
      <c r="L364" s="68">
        <v>6.56</v>
      </c>
      <c r="M364" s="68">
        <v>6.98</v>
      </c>
      <c r="N364" s="68">
        <v>7.11</v>
      </c>
      <c r="O364" s="68">
        <v>7.46</v>
      </c>
      <c r="P364" s="68">
        <v>7.32</v>
      </c>
      <c r="Q364" s="68">
        <v>7.03</v>
      </c>
      <c r="R364" s="68">
        <v>6.94</v>
      </c>
      <c r="S364" s="68">
        <v>7.13</v>
      </c>
      <c r="T364" s="68">
        <v>7.17</v>
      </c>
      <c r="U364" s="68">
        <v>7.18</v>
      </c>
      <c r="V364" s="68">
        <v>7.08</v>
      </c>
      <c r="W364" s="68">
        <v>7.1</v>
      </c>
      <c r="X364" s="68">
        <v>7.36</v>
      </c>
      <c r="Y364" s="68">
        <v>7.13</v>
      </c>
      <c r="Z364" s="68">
        <v>7.08</v>
      </c>
      <c r="AA364" s="68">
        <v>7.36</v>
      </c>
      <c r="AB364" s="68">
        <v>7.08</v>
      </c>
      <c r="AC364" s="68">
        <v>7.25</v>
      </c>
      <c r="AD364" s="68">
        <v>7.57</v>
      </c>
      <c r="AE364" s="68">
        <v>7.54</v>
      </c>
      <c r="AF364" s="68">
        <v>0</v>
      </c>
      <c r="AG364" s="68">
        <v>0</v>
      </c>
      <c r="AH364" s="68">
        <v>0</v>
      </c>
    </row>
    <row r="365" spans="1:34" ht="15.75" customHeight="1" x14ac:dyDescent="0.2">
      <c r="A365" s="67" t="s">
        <v>108</v>
      </c>
      <c r="B365" s="68" t="s">
        <v>1087</v>
      </c>
      <c r="C365" s="68" t="str">
        <f t="shared" si="0"/>
        <v>Livestock</v>
      </c>
      <c r="D365" s="68">
        <v>0.63</v>
      </c>
      <c r="E365" s="68">
        <v>0.66</v>
      </c>
      <c r="F365" s="68">
        <v>0.59</v>
      </c>
      <c r="G365" s="68">
        <v>0.6</v>
      </c>
      <c r="H365" s="68">
        <v>0.64</v>
      </c>
      <c r="I365" s="68">
        <v>0.6</v>
      </c>
      <c r="J365" s="68">
        <v>0.49</v>
      </c>
      <c r="K365" s="68">
        <v>0.51</v>
      </c>
      <c r="L365" s="68">
        <v>0.56000000000000005</v>
      </c>
      <c r="M365" s="68">
        <v>0.56999999999999995</v>
      </c>
      <c r="N365" s="68">
        <v>0.59</v>
      </c>
      <c r="O365" s="68">
        <v>0.62</v>
      </c>
      <c r="P365" s="68">
        <v>0.64</v>
      </c>
      <c r="Q365" s="68">
        <v>0.64</v>
      </c>
      <c r="R365" s="68">
        <v>0.59</v>
      </c>
      <c r="S365" s="68">
        <v>0.69</v>
      </c>
      <c r="T365" s="68">
        <v>0.71</v>
      </c>
      <c r="U365" s="68">
        <v>0.76</v>
      </c>
      <c r="V365" s="68">
        <v>0.74</v>
      </c>
      <c r="W365" s="68">
        <v>0.72</v>
      </c>
      <c r="X365" s="68">
        <v>0.78</v>
      </c>
      <c r="Y365" s="68">
        <v>0.8</v>
      </c>
      <c r="Z365" s="68">
        <v>0.84</v>
      </c>
      <c r="AA365" s="68">
        <v>0.78</v>
      </c>
      <c r="AB365" s="68">
        <v>0.78</v>
      </c>
      <c r="AC365" s="68">
        <v>0.86</v>
      </c>
      <c r="AD365" s="68">
        <v>0.95</v>
      </c>
      <c r="AE365" s="68">
        <v>0.97</v>
      </c>
      <c r="AF365" s="68">
        <v>0</v>
      </c>
      <c r="AG365" s="68">
        <v>0</v>
      </c>
      <c r="AH365" s="68">
        <v>0</v>
      </c>
    </row>
    <row r="366" spans="1:34" ht="15.75" customHeight="1" x14ac:dyDescent="0.2">
      <c r="A366" s="67" t="s">
        <v>108</v>
      </c>
      <c r="B366" s="68" t="s">
        <v>1089</v>
      </c>
      <c r="C366" s="68" t="str">
        <f t="shared" si="0"/>
        <v>Crops</v>
      </c>
      <c r="D366" s="68">
        <v>0</v>
      </c>
      <c r="E366" s="68">
        <v>0</v>
      </c>
      <c r="F366" s="68">
        <v>0</v>
      </c>
      <c r="G366" s="68">
        <v>0</v>
      </c>
      <c r="H366" s="68">
        <v>0</v>
      </c>
      <c r="I366" s="68">
        <v>0</v>
      </c>
      <c r="J366" s="68">
        <v>0</v>
      </c>
      <c r="K366" s="68">
        <v>0</v>
      </c>
      <c r="L366" s="68">
        <v>0</v>
      </c>
      <c r="M366" s="68">
        <v>0</v>
      </c>
      <c r="N366" s="68">
        <v>0</v>
      </c>
      <c r="O366" s="68">
        <v>0</v>
      </c>
      <c r="P366" s="68">
        <v>0</v>
      </c>
      <c r="Q366" s="68">
        <v>0</v>
      </c>
      <c r="R366" s="68">
        <v>0</v>
      </c>
      <c r="S366" s="68">
        <v>0</v>
      </c>
      <c r="T366" s="68">
        <v>0</v>
      </c>
      <c r="U366" s="68">
        <v>0</v>
      </c>
      <c r="V366" s="68">
        <v>0</v>
      </c>
      <c r="W366" s="68">
        <v>0</v>
      </c>
      <c r="X366" s="68">
        <v>0</v>
      </c>
      <c r="Y366" s="68">
        <v>0</v>
      </c>
      <c r="Z366" s="68">
        <v>0</v>
      </c>
      <c r="AA366" s="68">
        <v>0</v>
      </c>
      <c r="AB366" s="68">
        <v>0</v>
      </c>
      <c r="AC366" s="68">
        <v>0</v>
      </c>
      <c r="AD366" s="68">
        <v>0</v>
      </c>
      <c r="AE366" s="68">
        <v>0</v>
      </c>
      <c r="AF366" s="68">
        <v>0</v>
      </c>
      <c r="AG366" s="68">
        <v>0</v>
      </c>
      <c r="AH366" s="68">
        <v>0</v>
      </c>
    </row>
    <row r="367" spans="1:34" ht="15.75" customHeight="1" x14ac:dyDescent="0.2">
      <c r="A367" s="67" t="s">
        <v>108</v>
      </c>
      <c r="B367" s="68" t="s">
        <v>1090</v>
      </c>
      <c r="C367" s="68" t="str">
        <f t="shared" si="0"/>
        <v>Crops</v>
      </c>
      <c r="D367" s="68">
        <v>0.01</v>
      </c>
      <c r="E367" s="68">
        <v>0.01</v>
      </c>
      <c r="F367" s="68">
        <v>0.01</v>
      </c>
      <c r="G367" s="68">
        <v>0.01</v>
      </c>
      <c r="H367" s="68">
        <v>0.01</v>
      </c>
      <c r="I367" s="68">
        <v>0</v>
      </c>
      <c r="J367" s="68">
        <v>0.01</v>
      </c>
      <c r="K367" s="68">
        <v>0.01</v>
      </c>
      <c r="L367" s="68">
        <v>0.01</v>
      </c>
      <c r="M367" s="68">
        <v>0.01</v>
      </c>
      <c r="N367" s="68">
        <v>0.01</v>
      </c>
      <c r="O367" s="68">
        <v>0.01</v>
      </c>
      <c r="P367" s="68">
        <v>0</v>
      </c>
      <c r="Q367" s="68">
        <v>0.01</v>
      </c>
      <c r="R367" s="68">
        <v>0.01</v>
      </c>
      <c r="S367" s="68">
        <v>0.01</v>
      </c>
      <c r="T367" s="68">
        <v>0</v>
      </c>
      <c r="U367" s="68">
        <v>0.01</v>
      </c>
      <c r="V367" s="68">
        <v>0.01</v>
      </c>
      <c r="W367" s="68">
        <v>0.01</v>
      </c>
      <c r="X367" s="68">
        <v>0.01</v>
      </c>
      <c r="Y367" s="68">
        <v>0.01</v>
      </c>
      <c r="Z367" s="68">
        <v>0.01</v>
      </c>
      <c r="AA367" s="68">
        <v>0.01</v>
      </c>
      <c r="AB367" s="68">
        <v>0.01</v>
      </c>
      <c r="AC367" s="68">
        <v>0.01</v>
      </c>
      <c r="AD367" s="68">
        <v>0.01</v>
      </c>
      <c r="AE367" s="68">
        <v>0.01</v>
      </c>
      <c r="AF367" s="68">
        <v>0</v>
      </c>
      <c r="AG367" s="68">
        <v>0</v>
      </c>
      <c r="AH367" s="68">
        <v>0</v>
      </c>
    </row>
    <row r="368" spans="1:34" ht="15.75" customHeight="1" x14ac:dyDescent="0.2">
      <c r="A368" s="67" t="s">
        <v>108</v>
      </c>
      <c r="B368" s="68" t="s">
        <v>1091</v>
      </c>
      <c r="C368" s="68" t="str">
        <f t="shared" si="0"/>
        <v>Livestock</v>
      </c>
      <c r="D368" s="68">
        <v>0.32</v>
      </c>
      <c r="E368" s="68">
        <v>0.34</v>
      </c>
      <c r="F368" s="68">
        <v>0.33</v>
      </c>
      <c r="G368" s="68">
        <v>0.32</v>
      </c>
      <c r="H368" s="68">
        <v>0.31</v>
      </c>
      <c r="I368" s="68">
        <v>0.34</v>
      </c>
      <c r="J368" s="68">
        <v>0.3</v>
      </c>
      <c r="K368" s="68">
        <v>0.28999999999999998</v>
      </c>
      <c r="L368" s="68">
        <v>0.27</v>
      </c>
      <c r="M368" s="68">
        <v>0.32</v>
      </c>
      <c r="N368" s="68">
        <v>0.31</v>
      </c>
      <c r="O368" s="68">
        <v>0.3</v>
      </c>
      <c r="P368" s="68">
        <v>0.3</v>
      </c>
      <c r="Q368" s="68">
        <v>0.32</v>
      </c>
      <c r="R368" s="68">
        <v>0.28000000000000003</v>
      </c>
      <c r="S368" s="68">
        <v>0.3</v>
      </c>
      <c r="T368" s="68">
        <v>0.3</v>
      </c>
      <c r="U368" s="68">
        <v>0.3</v>
      </c>
      <c r="V368" s="68">
        <v>0.28000000000000003</v>
      </c>
      <c r="W368" s="68">
        <v>0.28999999999999998</v>
      </c>
      <c r="X368" s="68">
        <v>0.28000000000000003</v>
      </c>
      <c r="Y368" s="68">
        <v>0.27</v>
      </c>
      <c r="Z368" s="68">
        <v>0.28000000000000003</v>
      </c>
      <c r="AA368" s="68">
        <v>0.28999999999999998</v>
      </c>
      <c r="AB368" s="68">
        <v>0.28999999999999998</v>
      </c>
      <c r="AC368" s="68">
        <v>0.3</v>
      </c>
      <c r="AD368" s="68">
        <v>0.3</v>
      </c>
      <c r="AE368" s="68">
        <v>0.3</v>
      </c>
      <c r="AF368" s="68">
        <v>0</v>
      </c>
      <c r="AG368" s="68">
        <v>0</v>
      </c>
      <c r="AH368" s="68">
        <v>0</v>
      </c>
    </row>
    <row r="369" spans="1:34" ht="15.75" customHeight="1" x14ac:dyDescent="0.2">
      <c r="A369" s="67" t="s">
        <v>108</v>
      </c>
      <c r="B369" s="68" t="s">
        <v>1092</v>
      </c>
      <c r="C369" s="68" t="str">
        <f t="shared" si="0"/>
        <v>Crops</v>
      </c>
      <c r="D369" s="68">
        <v>6.44</v>
      </c>
      <c r="E369" s="68">
        <v>6.77</v>
      </c>
      <c r="F369" s="68">
        <v>6.96</v>
      </c>
      <c r="G369" s="68">
        <v>7.04</v>
      </c>
      <c r="H369" s="68">
        <v>7.84</v>
      </c>
      <c r="I369" s="68">
        <v>7.74</v>
      </c>
      <c r="J369" s="68">
        <v>7.96</v>
      </c>
      <c r="K369" s="68">
        <v>8.4</v>
      </c>
      <c r="L369" s="68">
        <v>8.9</v>
      </c>
      <c r="M369" s="68">
        <v>9.4499999999999993</v>
      </c>
      <c r="N369" s="68">
        <v>9.7899999999999991</v>
      </c>
      <c r="O369" s="68">
        <v>10.08</v>
      </c>
      <c r="P369" s="68">
        <v>9.3699999999999992</v>
      </c>
      <c r="Q369" s="68">
        <v>9.77</v>
      </c>
      <c r="R369" s="68">
        <v>10.24</v>
      </c>
      <c r="S369" s="68">
        <v>10.220000000000001</v>
      </c>
      <c r="T369" s="68">
        <v>9.58</v>
      </c>
      <c r="U369" s="68">
        <v>9.7899999999999991</v>
      </c>
      <c r="V369" s="68">
        <v>9.7100000000000009</v>
      </c>
      <c r="W369" s="68">
        <v>10.36</v>
      </c>
      <c r="X369" s="68">
        <v>10.27</v>
      </c>
      <c r="Y369" s="68">
        <v>10.61</v>
      </c>
      <c r="Z369" s="68">
        <v>10.4</v>
      </c>
      <c r="AA369" s="68">
        <v>11.36</v>
      </c>
      <c r="AB369" s="68">
        <v>12.05</v>
      </c>
      <c r="AC369" s="68">
        <v>12.23</v>
      </c>
      <c r="AD369" s="68">
        <v>12.58</v>
      </c>
      <c r="AE369" s="68">
        <v>11.11</v>
      </c>
      <c r="AF369" s="68">
        <v>0</v>
      </c>
      <c r="AG369" s="68">
        <v>0</v>
      </c>
      <c r="AH369" s="68">
        <v>0</v>
      </c>
    </row>
    <row r="370" spans="1:34" ht="15.75" customHeight="1" x14ac:dyDescent="0.2">
      <c r="A370" s="67" t="s">
        <v>108</v>
      </c>
      <c r="B370" s="68" t="s">
        <v>1093</v>
      </c>
      <c r="C370" s="68" t="str">
        <f t="shared" si="0"/>
        <v>Crops</v>
      </c>
      <c r="D370" s="68">
        <v>0</v>
      </c>
      <c r="E370" s="68">
        <v>0</v>
      </c>
      <c r="F370" s="68">
        <v>0</v>
      </c>
      <c r="G370" s="68">
        <v>0</v>
      </c>
      <c r="H370" s="68">
        <v>0</v>
      </c>
      <c r="I370" s="68">
        <v>0</v>
      </c>
      <c r="J370" s="68">
        <v>0</v>
      </c>
      <c r="K370" s="68">
        <v>0</v>
      </c>
      <c r="L370" s="68">
        <v>0</v>
      </c>
      <c r="M370" s="68">
        <v>0</v>
      </c>
      <c r="N370" s="68">
        <v>0</v>
      </c>
      <c r="O370" s="68">
        <v>0</v>
      </c>
      <c r="P370" s="68">
        <v>0</v>
      </c>
      <c r="Q370" s="68">
        <v>0</v>
      </c>
      <c r="R370" s="68">
        <v>0</v>
      </c>
      <c r="S370" s="68">
        <v>0</v>
      </c>
      <c r="T370" s="68">
        <v>0</v>
      </c>
      <c r="U370" s="68">
        <v>0</v>
      </c>
      <c r="V370" s="68">
        <v>0</v>
      </c>
      <c r="W370" s="68">
        <v>0</v>
      </c>
      <c r="X370" s="68">
        <v>0</v>
      </c>
      <c r="Y370" s="68">
        <v>0</v>
      </c>
      <c r="Z370" s="68">
        <v>0</v>
      </c>
      <c r="AA370" s="68">
        <v>0</v>
      </c>
      <c r="AB370" s="68">
        <v>0</v>
      </c>
      <c r="AC370" s="68">
        <v>0</v>
      </c>
      <c r="AD370" s="68">
        <v>0</v>
      </c>
      <c r="AE370" s="68">
        <v>0</v>
      </c>
      <c r="AF370" s="68">
        <v>0</v>
      </c>
      <c r="AG370" s="68">
        <v>0</v>
      </c>
      <c r="AH370" s="68">
        <v>0</v>
      </c>
    </row>
    <row r="371" spans="1:34" ht="15.75" customHeight="1" x14ac:dyDescent="0.2">
      <c r="A371" s="67" t="s">
        <v>111</v>
      </c>
      <c r="B371" s="68" t="s">
        <v>1082</v>
      </c>
      <c r="C371" s="68" t="str">
        <f t="shared" si="0"/>
        <v>Crops</v>
      </c>
      <c r="D371" s="68">
        <v>0.19</v>
      </c>
      <c r="E371" s="68">
        <v>0.16</v>
      </c>
      <c r="F371" s="68">
        <v>0.16</v>
      </c>
      <c r="G371" s="68">
        <v>0.14000000000000001</v>
      </c>
      <c r="H371" s="68">
        <v>0.18</v>
      </c>
      <c r="I371" s="68">
        <v>0.17</v>
      </c>
      <c r="J371" s="68">
        <v>0.18</v>
      </c>
      <c r="K371" s="68">
        <v>0.18</v>
      </c>
      <c r="L371" s="68">
        <v>0.15</v>
      </c>
      <c r="M371" s="68">
        <v>0.16</v>
      </c>
      <c r="N371" s="68">
        <v>0.52</v>
      </c>
      <c r="O371" s="68">
        <v>0.23</v>
      </c>
      <c r="P371" s="68">
        <v>7.0000000000000007E-2</v>
      </c>
      <c r="Q371" s="68">
        <v>7.0000000000000007E-2</v>
      </c>
      <c r="R371" s="68">
        <v>0.1</v>
      </c>
      <c r="S371" s="68">
        <v>0.09</v>
      </c>
      <c r="T371" s="68">
        <v>0.12</v>
      </c>
      <c r="U371" s="68">
        <v>0.08</v>
      </c>
      <c r="V371" s="68">
        <v>0</v>
      </c>
      <c r="W371" s="68">
        <v>0</v>
      </c>
      <c r="X371" s="68">
        <v>0.08</v>
      </c>
      <c r="Y371" s="68">
        <v>0.05</v>
      </c>
      <c r="Z371" s="68">
        <v>0.17</v>
      </c>
      <c r="AA371" s="68">
        <v>7.0000000000000007E-2</v>
      </c>
      <c r="AB371" s="68">
        <v>7.0000000000000007E-2</v>
      </c>
      <c r="AC371" s="68">
        <v>0.06</v>
      </c>
      <c r="AD371" s="68">
        <v>0.06</v>
      </c>
      <c r="AE371" s="68">
        <v>0.06</v>
      </c>
      <c r="AF371" s="68">
        <v>0</v>
      </c>
      <c r="AG371" s="68">
        <v>0</v>
      </c>
      <c r="AH371" s="68">
        <v>0</v>
      </c>
    </row>
    <row r="372" spans="1:34" ht="15.75" customHeight="1" x14ac:dyDescent="0.2">
      <c r="A372" s="67" t="s">
        <v>111</v>
      </c>
      <c r="B372" s="68" t="s">
        <v>1084</v>
      </c>
      <c r="C372" s="68" t="str">
        <f t="shared" si="0"/>
        <v>Crops</v>
      </c>
      <c r="D372" s="68">
        <v>7.0000000000000007E-2</v>
      </c>
      <c r="E372" s="68">
        <v>0.06</v>
      </c>
      <c r="F372" s="68">
        <v>0.06</v>
      </c>
      <c r="G372" s="68">
        <v>7.0000000000000007E-2</v>
      </c>
      <c r="H372" s="68">
        <v>0.06</v>
      </c>
      <c r="I372" s="68">
        <v>0.05</v>
      </c>
      <c r="J372" s="68">
        <v>0.05</v>
      </c>
      <c r="K372" s="68">
        <v>0.05</v>
      </c>
      <c r="L372" s="68">
        <v>0.05</v>
      </c>
      <c r="M372" s="68">
        <v>0.05</v>
      </c>
      <c r="N372" s="68">
        <v>0.05</v>
      </c>
      <c r="O372" s="68">
        <v>0.04</v>
      </c>
      <c r="P372" s="68">
        <v>0.04</v>
      </c>
      <c r="Q372" s="68">
        <v>0.04</v>
      </c>
      <c r="R372" s="68">
        <v>0.05</v>
      </c>
      <c r="S372" s="68">
        <v>0.04</v>
      </c>
      <c r="T372" s="68">
        <v>0.04</v>
      </c>
      <c r="U372" s="68">
        <v>0.04</v>
      </c>
      <c r="V372" s="68">
        <v>0.05</v>
      </c>
      <c r="W372" s="68">
        <v>0.04</v>
      </c>
      <c r="X372" s="68">
        <v>0.04</v>
      </c>
      <c r="Y372" s="68">
        <v>0.04</v>
      </c>
      <c r="Z372" s="68">
        <v>7.0000000000000007E-2</v>
      </c>
      <c r="AA372" s="68">
        <v>0.1</v>
      </c>
      <c r="AB372" s="68">
        <v>0.12</v>
      </c>
      <c r="AC372" s="68">
        <v>0.12</v>
      </c>
      <c r="AD372" s="68">
        <v>0.12</v>
      </c>
      <c r="AE372" s="68">
        <v>0.12</v>
      </c>
      <c r="AF372" s="68">
        <v>0</v>
      </c>
      <c r="AG372" s="68">
        <v>0</v>
      </c>
      <c r="AH372" s="68">
        <v>0</v>
      </c>
    </row>
    <row r="373" spans="1:34" ht="15.75" customHeight="1" x14ac:dyDescent="0.2">
      <c r="A373" s="67" t="s">
        <v>111</v>
      </c>
      <c r="B373" s="68" t="s">
        <v>1086</v>
      </c>
      <c r="C373" s="68" t="str">
        <f t="shared" si="0"/>
        <v>Livestock</v>
      </c>
      <c r="D373" s="68">
        <v>3.61</v>
      </c>
      <c r="E373" s="68">
        <v>3.6</v>
      </c>
      <c r="F373" s="68">
        <v>3.63</v>
      </c>
      <c r="G373" s="68">
        <v>3.74</v>
      </c>
      <c r="H373" s="68">
        <v>3.97</v>
      </c>
      <c r="I373" s="68">
        <v>4.08</v>
      </c>
      <c r="J373" s="68">
        <v>4.12</v>
      </c>
      <c r="K373" s="68">
        <v>3.82</v>
      </c>
      <c r="L373" s="68">
        <v>3.71</v>
      </c>
      <c r="M373" s="68">
        <v>3.58</v>
      </c>
      <c r="N373" s="68">
        <v>3.51</v>
      </c>
      <c r="O373" s="68">
        <v>3.56</v>
      </c>
      <c r="P373" s="68">
        <v>3.64</v>
      </c>
      <c r="Q373" s="68">
        <v>3.84</v>
      </c>
      <c r="R373" s="68">
        <v>3.66</v>
      </c>
      <c r="S373" s="68">
        <v>3.64</v>
      </c>
      <c r="T373" s="68">
        <v>3.76</v>
      </c>
      <c r="U373" s="68">
        <v>3.86</v>
      </c>
      <c r="V373" s="68">
        <v>3.63</v>
      </c>
      <c r="W373" s="68">
        <v>3.34</v>
      </c>
      <c r="X373" s="68">
        <v>3.45</v>
      </c>
      <c r="Y373" s="68">
        <v>3.38</v>
      </c>
      <c r="Z373" s="68">
        <v>3.34</v>
      </c>
      <c r="AA373" s="68">
        <v>3.11</v>
      </c>
      <c r="AB373" s="68">
        <v>3</v>
      </c>
      <c r="AC373" s="68">
        <v>2.97</v>
      </c>
      <c r="AD373" s="68">
        <v>3.11</v>
      </c>
      <c r="AE373" s="68">
        <v>3.13</v>
      </c>
      <c r="AF373" s="68">
        <v>0</v>
      </c>
      <c r="AG373" s="68">
        <v>0</v>
      </c>
      <c r="AH373" s="68">
        <v>0</v>
      </c>
    </row>
    <row r="374" spans="1:34" ht="15.75" customHeight="1" x14ac:dyDescent="0.2">
      <c r="A374" s="67" t="s">
        <v>111</v>
      </c>
      <c r="B374" s="68" t="s">
        <v>1087</v>
      </c>
      <c r="C374" s="68" t="str">
        <f t="shared" si="0"/>
        <v>Livestock</v>
      </c>
      <c r="D374" s="68">
        <v>0.4</v>
      </c>
      <c r="E374" s="68">
        <v>0.39</v>
      </c>
      <c r="F374" s="68">
        <v>0.37</v>
      </c>
      <c r="G374" s="68">
        <v>0.35</v>
      </c>
      <c r="H374" s="68">
        <v>0.38</v>
      </c>
      <c r="I374" s="68">
        <v>0.36</v>
      </c>
      <c r="J374" s="68">
        <v>0.32</v>
      </c>
      <c r="K374" s="68">
        <v>0.28999999999999998</v>
      </c>
      <c r="L374" s="68">
        <v>0.3</v>
      </c>
      <c r="M374" s="68">
        <v>0.27</v>
      </c>
      <c r="N374" s="68">
        <v>0.26</v>
      </c>
      <c r="O374" s="68">
        <v>0.27</v>
      </c>
      <c r="P374" s="68">
        <v>0.28000000000000003</v>
      </c>
      <c r="Q374" s="68">
        <v>0.27</v>
      </c>
      <c r="R374" s="68">
        <v>0.26</v>
      </c>
      <c r="S374" s="68">
        <v>0.25</v>
      </c>
      <c r="T374" s="68">
        <v>0.26</v>
      </c>
      <c r="U374" s="68">
        <v>0.25</v>
      </c>
      <c r="V374" s="68">
        <v>0.25</v>
      </c>
      <c r="W374" s="68">
        <v>0.24</v>
      </c>
      <c r="X374" s="68">
        <v>0.24</v>
      </c>
      <c r="Y374" s="68">
        <v>0.23</v>
      </c>
      <c r="Z374" s="68">
        <v>0.23</v>
      </c>
      <c r="AA374" s="68">
        <v>0.22</v>
      </c>
      <c r="AB374" s="68">
        <v>0.22</v>
      </c>
      <c r="AC374" s="68">
        <v>0.24</v>
      </c>
      <c r="AD374" s="68">
        <v>0.24</v>
      </c>
      <c r="AE374" s="68">
        <v>0.24</v>
      </c>
      <c r="AF374" s="68">
        <v>0</v>
      </c>
      <c r="AG374" s="68">
        <v>0</v>
      </c>
      <c r="AH374" s="68">
        <v>0</v>
      </c>
    </row>
    <row r="375" spans="1:34" ht="15.75" customHeight="1" x14ac:dyDescent="0.2">
      <c r="A375" s="67" t="s">
        <v>111</v>
      </c>
      <c r="B375" s="68" t="s">
        <v>1089</v>
      </c>
      <c r="C375" s="68" t="str">
        <f t="shared" si="0"/>
        <v>Crops</v>
      </c>
      <c r="D375" s="68">
        <v>0</v>
      </c>
      <c r="E375" s="68">
        <v>0</v>
      </c>
      <c r="F375" s="68">
        <v>0</v>
      </c>
      <c r="G375" s="68">
        <v>0</v>
      </c>
      <c r="H375" s="68">
        <v>0</v>
      </c>
      <c r="I375" s="68">
        <v>0</v>
      </c>
      <c r="J375" s="68">
        <v>0</v>
      </c>
      <c r="K375" s="68">
        <v>0</v>
      </c>
      <c r="L375" s="68">
        <v>0</v>
      </c>
      <c r="M375" s="68">
        <v>0</v>
      </c>
      <c r="N375" s="68">
        <v>0</v>
      </c>
      <c r="O375" s="68">
        <v>0</v>
      </c>
      <c r="P375" s="68">
        <v>0</v>
      </c>
      <c r="Q375" s="68">
        <v>0</v>
      </c>
      <c r="R375" s="68">
        <v>0</v>
      </c>
      <c r="S375" s="68">
        <v>0</v>
      </c>
      <c r="T375" s="68">
        <v>0</v>
      </c>
      <c r="U375" s="68">
        <v>0</v>
      </c>
      <c r="V375" s="68">
        <v>0</v>
      </c>
      <c r="W375" s="68">
        <v>0</v>
      </c>
      <c r="X375" s="68">
        <v>0</v>
      </c>
      <c r="Y375" s="68">
        <v>0</v>
      </c>
      <c r="Z375" s="68">
        <v>0</v>
      </c>
      <c r="AA375" s="68">
        <v>0</v>
      </c>
      <c r="AB375" s="68">
        <v>0</v>
      </c>
      <c r="AC375" s="68">
        <v>0</v>
      </c>
      <c r="AD375" s="68">
        <v>0</v>
      </c>
      <c r="AE375" s="68">
        <v>0</v>
      </c>
      <c r="AF375" s="68">
        <v>0</v>
      </c>
      <c r="AG375" s="68">
        <v>0</v>
      </c>
      <c r="AH375" s="68">
        <v>0</v>
      </c>
    </row>
    <row r="376" spans="1:34" ht="15.75" customHeight="1" x14ac:dyDescent="0.2">
      <c r="A376" s="67" t="s">
        <v>111</v>
      </c>
      <c r="B376" s="68" t="s">
        <v>1090</v>
      </c>
      <c r="C376" s="68" t="str">
        <f t="shared" si="0"/>
        <v>Crops</v>
      </c>
      <c r="D376" s="68">
        <v>0</v>
      </c>
      <c r="E376" s="68">
        <v>0</v>
      </c>
      <c r="F376" s="68">
        <v>0</v>
      </c>
      <c r="G376" s="68">
        <v>0</v>
      </c>
      <c r="H376" s="68">
        <v>0</v>
      </c>
      <c r="I376" s="68">
        <v>0</v>
      </c>
      <c r="J376" s="68">
        <v>0</v>
      </c>
      <c r="K376" s="68">
        <v>0</v>
      </c>
      <c r="L376" s="68">
        <v>0</v>
      </c>
      <c r="M376" s="68">
        <v>0</v>
      </c>
      <c r="N376" s="68">
        <v>0</v>
      </c>
      <c r="O376" s="68">
        <v>0</v>
      </c>
      <c r="P376" s="68">
        <v>0</v>
      </c>
      <c r="Q376" s="68">
        <v>0</v>
      </c>
      <c r="R376" s="68">
        <v>0</v>
      </c>
      <c r="S376" s="68">
        <v>0</v>
      </c>
      <c r="T376" s="68">
        <v>0</v>
      </c>
      <c r="U376" s="68">
        <v>0</v>
      </c>
      <c r="V376" s="68">
        <v>0</v>
      </c>
      <c r="W376" s="68">
        <v>0</v>
      </c>
      <c r="X376" s="68">
        <v>0</v>
      </c>
      <c r="Y376" s="68">
        <v>0</v>
      </c>
      <c r="Z376" s="68">
        <v>0</v>
      </c>
      <c r="AA376" s="68">
        <v>0</v>
      </c>
      <c r="AB376" s="68">
        <v>0</v>
      </c>
      <c r="AC376" s="68">
        <v>0</v>
      </c>
      <c r="AD376" s="68">
        <v>0</v>
      </c>
      <c r="AE376" s="68">
        <v>0</v>
      </c>
      <c r="AF376" s="68">
        <v>0</v>
      </c>
      <c r="AG376" s="68">
        <v>0</v>
      </c>
      <c r="AH376" s="68">
        <v>0</v>
      </c>
    </row>
    <row r="377" spans="1:34" ht="15.75" customHeight="1" x14ac:dyDescent="0.2">
      <c r="A377" s="67" t="s">
        <v>111</v>
      </c>
      <c r="B377" s="68" t="s">
        <v>1091</v>
      </c>
      <c r="C377" s="68" t="str">
        <f t="shared" si="0"/>
        <v>Livestock</v>
      </c>
      <c r="D377" s="68">
        <v>0.12</v>
      </c>
      <c r="E377" s="68">
        <v>0.12</v>
      </c>
      <c r="F377" s="68">
        <v>0.13</v>
      </c>
      <c r="G377" s="68">
        <v>0.13</v>
      </c>
      <c r="H377" s="68">
        <v>0.13</v>
      </c>
      <c r="I377" s="68">
        <v>0.14000000000000001</v>
      </c>
      <c r="J377" s="68">
        <v>0.13</v>
      </c>
      <c r="K377" s="68">
        <v>0.13</v>
      </c>
      <c r="L377" s="68">
        <v>0.14000000000000001</v>
      </c>
      <c r="M377" s="68">
        <v>0.13</v>
      </c>
      <c r="N377" s="68">
        <v>0.13</v>
      </c>
      <c r="O377" s="68">
        <v>0.15</v>
      </c>
      <c r="P377" s="68">
        <v>0.14000000000000001</v>
      </c>
      <c r="Q377" s="68">
        <v>0.14000000000000001</v>
      </c>
      <c r="R377" s="68">
        <v>0.14000000000000001</v>
      </c>
      <c r="S377" s="68">
        <v>0.14000000000000001</v>
      </c>
      <c r="T377" s="68">
        <v>0.15</v>
      </c>
      <c r="U377" s="68">
        <v>0.14000000000000001</v>
      </c>
      <c r="V377" s="68">
        <v>0.14000000000000001</v>
      </c>
      <c r="W377" s="68">
        <v>0.13</v>
      </c>
      <c r="X377" s="68">
        <v>0.13</v>
      </c>
      <c r="Y377" s="68">
        <v>0.13</v>
      </c>
      <c r="Z377" s="68">
        <v>0.12</v>
      </c>
      <c r="AA377" s="68">
        <v>0.12</v>
      </c>
      <c r="AB377" s="68">
        <v>0.12</v>
      </c>
      <c r="AC377" s="68">
        <v>0.12</v>
      </c>
      <c r="AD377" s="68">
        <v>0.12</v>
      </c>
      <c r="AE377" s="68">
        <v>0.12</v>
      </c>
      <c r="AF377" s="68">
        <v>0</v>
      </c>
      <c r="AG377" s="68">
        <v>0</v>
      </c>
      <c r="AH377" s="68">
        <v>0</v>
      </c>
    </row>
    <row r="378" spans="1:34" ht="15.75" customHeight="1" x14ac:dyDescent="0.2">
      <c r="A378" s="67" t="s">
        <v>111</v>
      </c>
      <c r="B378" s="68" t="s">
        <v>1092</v>
      </c>
      <c r="C378" s="68" t="str">
        <f t="shared" si="0"/>
        <v>Crops</v>
      </c>
      <c r="D378" s="68">
        <v>4</v>
      </c>
      <c r="E378" s="68">
        <v>3.96</v>
      </c>
      <c r="F378" s="68">
        <v>4.09</v>
      </c>
      <c r="G378" s="68">
        <v>4.1100000000000003</v>
      </c>
      <c r="H378" s="68">
        <v>4.38</v>
      </c>
      <c r="I378" s="68">
        <v>4.4000000000000004</v>
      </c>
      <c r="J378" s="68">
        <v>4.57</v>
      </c>
      <c r="K378" s="68">
        <v>4.3899999999999997</v>
      </c>
      <c r="L378" s="68">
        <v>4.1900000000000004</v>
      </c>
      <c r="M378" s="68">
        <v>3.9</v>
      </c>
      <c r="N378" s="68">
        <v>3.95</v>
      </c>
      <c r="O378" s="68">
        <v>4.13</v>
      </c>
      <c r="P378" s="68">
        <v>4.0599999999999996</v>
      </c>
      <c r="Q378" s="68">
        <v>4.42</v>
      </c>
      <c r="R378" s="68">
        <v>4.4000000000000004</v>
      </c>
      <c r="S378" s="68">
        <v>4.24</v>
      </c>
      <c r="T378" s="68">
        <v>4.3499999999999996</v>
      </c>
      <c r="U378" s="68">
        <v>3.95</v>
      </c>
      <c r="V378" s="68">
        <v>4.3</v>
      </c>
      <c r="W378" s="68">
        <v>4.28</v>
      </c>
      <c r="X378" s="68">
        <v>3.85</v>
      </c>
      <c r="Y378" s="68">
        <v>3.87</v>
      </c>
      <c r="Z378" s="68">
        <v>4.33</v>
      </c>
      <c r="AA378" s="68">
        <v>5.09</v>
      </c>
      <c r="AB378" s="68">
        <v>5.31</v>
      </c>
      <c r="AC378" s="68">
        <v>5.37</v>
      </c>
      <c r="AD378" s="68">
        <v>5.36</v>
      </c>
      <c r="AE378" s="68">
        <v>4.8499999999999996</v>
      </c>
      <c r="AF378" s="68">
        <v>0</v>
      </c>
      <c r="AG378" s="68">
        <v>0</v>
      </c>
      <c r="AH378" s="68">
        <v>0</v>
      </c>
    </row>
    <row r="379" spans="1:34" ht="15.75" customHeight="1" x14ac:dyDescent="0.2">
      <c r="A379" s="67" t="s">
        <v>111</v>
      </c>
      <c r="B379" s="68" t="s">
        <v>1093</v>
      </c>
      <c r="C379" s="68" t="str">
        <f t="shared" si="0"/>
        <v>Crops</v>
      </c>
      <c r="D379" s="68">
        <v>0</v>
      </c>
      <c r="E379" s="68">
        <v>0</v>
      </c>
      <c r="F379" s="68">
        <v>0</v>
      </c>
      <c r="G379" s="68">
        <v>0</v>
      </c>
      <c r="H379" s="68">
        <v>0</v>
      </c>
      <c r="I379" s="68">
        <v>0</v>
      </c>
      <c r="J379" s="68">
        <v>0</v>
      </c>
      <c r="K379" s="68">
        <v>0</v>
      </c>
      <c r="L379" s="68">
        <v>0</v>
      </c>
      <c r="M379" s="68">
        <v>0</v>
      </c>
      <c r="N379" s="68">
        <v>0</v>
      </c>
      <c r="O379" s="68">
        <v>0</v>
      </c>
      <c r="P379" s="68">
        <v>0</v>
      </c>
      <c r="Q379" s="68">
        <v>0</v>
      </c>
      <c r="R379" s="68">
        <v>0</v>
      </c>
      <c r="S379" s="68">
        <v>0</v>
      </c>
      <c r="T379" s="68">
        <v>0</v>
      </c>
      <c r="U379" s="68">
        <v>0</v>
      </c>
      <c r="V379" s="68">
        <v>0</v>
      </c>
      <c r="W379" s="68">
        <v>0</v>
      </c>
      <c r="X379" s="68">
        <v>0</v>
      </c>
      <c r="Y379" s="68">
        <v>0</v>
      </c>
      <c r="Z379" s="68">
        <v>0</v>
      </c>
      <c r="AA379" s="68">
        <v>0</v>
      </c>
      <c r="AB379" s="68">
        <v>0</v>
      </c>
      <c r="AC379" s="68">
        <v>0</v>
      </c>
      <c r="AD379" s="68">
        <v>0</v>
      </c>
      <c r="AE379" s="68">
        <v>0</v>
      </c>
      <c r="AF379" s="68">
        <v>0</v>
      </c>
      <c r="AG379" s="68">
        <v>0</v>
      </c>
      <c r="AH379" s="68">
        <v>0</v>
      </c>
    </row>
    <row r="380" spans="1:34" ht="15.75" customHeight="1" x14ac:dyDescent="0.2">
      <c r="A380" s="67" t="s">
        <v>113</v>
      </c>
      <c r="B380" s="68" t="s">
        <v>1082</v>
      </c>
      <c r="C380" s="68" t="str">
        <f t="shared" si="0"/>
        <v>Crops</v>
      </c>
      <c r="D380" s="68">
        <v>0.18</v>
      </c>
      <c r="E380" s="68">
        <v>0.15</v>
      </c>
      <c r="F380" s="68">
        <v>0.15</v>
      </c>
      <c r="G380" s="68">
        <v>0.13</v>
      </c>
      <c r="H380" s="68">
        <v>0.12</v>
      </c>
      <c r="I380" s="68">
        <v>0.18</v>
      </c>
      <c r="J380" s="68">
        <v>0.15</v>
      </c>
      <c r="K380" s="68">
        <v>0.14000000000000001</v>
      </c>
      <c r="L380" s="68">
        <v>0.14000000000000001</v>
      </c>
      <c r="M380" s="68">
        <v>0.16</v>
      </c>
      <c r="N380" s="68">
        <v>0.06</v>
      </c>
      <c r="O380" s="68">
        <v>0.22</v>
      </c>
      <c r="P380" s="68">
        <v>0.06</v>
      </c>
      <c r="Q380" s="68">
        <v>0.01</v>
      </c>
      <c r="R380" s="68">
        <v>0.15</v>
      </c>
      <c r="S380" s="68">
        <v>0.03</v>
      </c>
      <c r="T380" s="68">
        <v>0.12</v>
      </c>
      <c r="U380" s="68">
        <v>0.1</v>
      </c>
      <c r="V380" s="68">
        <v>0.39</v>
      </c>
      <c r="W380" s="68">
        <v>0</v>
      </c>
      <c r="X380" s="68">
        <v>0.18</v>
      </c>
      <c r="Y380" s="68">
        <v>0.22</v>
      </c>
      <c r="Z380" s="68">
        <v>0.18</v>
      </c>
      <c r="AA380" s="68">
        <v>0.17</v>
      </c>
      <c r="AB380" s="68">
        <v>0.16</v>
      </c>
      <c r="AC380" s="68">
        <v>0.33</v>
      </c>
      <c r="AD380" s="68">
        <v>0.21</v>
      </c>
      <c r="AE380" s="68">
        <v>0.21</v>
      </c>
      <c r="AF380" s="68">
        <v>0</v>
      </c>
      <c r="AG380" s="68">
        <v>0</v>
      </c>
      <c r="AH380" s="68">
        <v>0</v>
      </c>
    </row>
    <row r="381" spans="1:34" ht="15.75" customHeight="1" x14ac:dyDescent="0.2">
      <c r="A381" s="67" t="s">
        <v>113</v>
      </c>
      <c r="B381" s="68" t="s">
        <v>1084</v>
      </c>
      <c r="C381" s="68" t="str">
        <f t="shared" si="0"/>
        <v>Crops</v>
      </c>
      <c r="D381" s="68">
        <v>0.11</v>
      </c>
      <c r="E381" s="68">
        <v>0.16</v>
      </c>
      <c r="F381" s="68">
        <v>0.15</v>
      </c>
      <c r="G381" s="68">
        <v>0.16</v>
      </c>
      <c r="H381" s="68">
        <v>0.18</v>
      </c>
      <c r="I381" s="68">
        <v>0.17</v>
      </c>
      <c r="J381" s="68">
        <v>0.17</v>
      </c>
      <c r="K381" s="68">
        <v>0.19</v>
      </c>
      <c r="L381" s="68">
        <v>0.21</v>
      </c>
      <c r="M381" s="68">
        <v>0.21</v>
      </c>
      <c r="N381" s="68">
        <v>0.22</v>
      </c>
      <c r="O381" s="68">
        <v>0.25</v>
      </c>
      <c r="P381" s="68">
        <v>0.26</v>
      </c>
      <c r="Q381" s="68">
        <v>0.21</v>
      </c>
      <c r="R381" s="68">
        <v>0.1</v>
      </c>
      <c r="S381" s="68">
        <v>0.1</v>
      </c>
      <c r="T381" s="68">
        <v>0.1</v>
      </c>
      <c r="U381" s="68">
        <v>0.09</v>
      </c>
      <c r="V381" s="68">
        <v>0.1</v>
      </c>
      <c r="W381" s="68">
        <v>0.11</v>
      </c>
      <c r="X381" s="68">
        <v>0.1</v>
      </c>
      <c r="Y381" s="68">
        <v>0.09</v>
      </c>
      <c r="Z381" s="68">
        <v>0.09</v>
      </c>
      <c r="AA381" s="68">
        <v>0.1</v>
      </c>
      <c r="AB381" s="68">
        <v>0.11</v>
      </c>
      <c r="AC381" s="68">
        <v>0.11</v>
      </c>
      <c r="AD381" s="68">
        <v>0.11</v>
      </c>
      <c r="AE381" s="68">
        <v>0.11</v>
      </c>
      <c r="AF381" s="68">
        <v>0</v>
      </c>
      <c r="AG381" s="68">
        <v>0</v>
      </c>
      <c r="AH381" s="68">
        <v>0</v>
      </c>
    </row>
    <row r="382" spans="1:34" ht="15.75" customHeight="1" x14ac:dyDescent="0.2">
      <c r="A382" s="67" t="s">
        <v>113</v>
      </c>
      <c r="B382" s="68" t="s">
        <v>1086</v>
      </c>
      <c r="C382" s="68" t="str">
        <f t="shared" si="0"/>
        <v>Livestock</v>
      </c>
      <c r="D382" s="68">
        <v>22.52</v>
      </c>
      <c r="E382" s="68">
        <v>22.8</v>
      </c>
      <c r="F382" s="68">
        <v>23.89</v>
      </c>
      <c r="G382" s="68">
        <v>24.99</v>
      </c>
      <c r="H382" s="68">
        <v>26.5</v>
      </c>
      <c r="I382" s="68">
        <v>26.7</v>
      </c>
      <c r="J382" s="68">
        <v>26.74</v>
      </c>
      <c r="K382" s="68">
        <v>25.58</v>
      </c>
      <c r="L382" s="68">
        <v>25.77</v>
      </c>
      <c r="M382" s="68">
        <v>25.65</v>
      </c>
      <c r="N382" s="68">
        <v>25.41</v>
      </c>
      <c r="O382" s="68">
        <v>25.03</v>
      </c>
      <c r="P382" s="68">
        <v>25.23</v>
      </c>
      <c r="Q382" s="68">
        <v>25.99</v>
      </c>
      <c r="R382" s="68">
        <v>25.63</v>
      </c>
      <c r="S382" s="68">
        <v>25.45</v>
      </c>
      <c r="T382" s="68">
        <v>26.48</v>
      </c>
      <c r="U382" s="68">
        <v>26.11</v>
      </c>
      <c r="V382" s="68">
        <v>25.84</v>
      </c>
      <c r="W382" s="68">
        <v>26</v>
      </c>
      <c r="X382" s="68">
        <v>25.46</v>
      </c>
      <c r="Y382" s="68">
        <v>25.15</v>
      </c>
      <c r="Z382" s="68">
        <v>23.29</v>
      </c>
      <c r="AA382" s="68">
        <v>22.67</v>
      </c>
      <c r="AB382" s="68">
        <v>21.82</v>
      </c>
      <c r="AC382" s="68">
        <v>22.93</v>
      </c>
      <c r="AD382" s="68">
        <v>23.19</v>
      </c>
      <c r="AE382" s="68">
        <v>24.07</v>
      </c>
      <c r="AF382" s="68">
        <v>0</v>
      </c>
      <c r="AG382" s="68">
        <v>0</v>
      </c>
      <c r="AH382" s="68">
        <v>0</v>
      </c>
    </row>
    <row r="383" spans="1:34" ht="15.75" customHeight="1" x14ac:dyDescent="0.2">
      <c r="A383" s="67" t="s">
        <v>113</v>
      </c>
      <c r="B383" s="68" t="s">
        <v>1087</v>
      </c>
      <c r="C383" s="68" t="str">
        <f t="shared" si="0"/>
        <v>Livestock</v>
      </c>
      <c r="D383" s="68">
        <v>2.76</v>
      </c>
      <c r="E383" s="68">
        <v>2.68</v>
      </c>
      <c r="F383" s="68">
        <v>2.69</v>
      </c>
      <c r="G383" s="68">
        <v>2.81</v>
      </c>
      <c r="H383" s="68">
        <v>2.95</v>
      </c>
      <c r="I383" s="68">
        <v>2.92</v>
      </c>
      <c r="J383" s="68">
        <v>2.96</v>
      </c>
      <c r="K383" s="68">
        <v>2.91</v>
      </c>
      <c r="L383" s="68">
        <v>3.01</v>
      </c>
      <c r="M383" s="68">
        <v>2.98</v>
      </c>
      <c r="N383" s="68">
        <v>3.12</v>
      </c>
      <c r="O383" s="68">
        <v>3.01</v>
      </c>
      <c r="P383" s="68">
        <v>2.9</v>
      </c>
      <c r="Q383" s="68">
        <v>3.02</v>
      </c>
      <c r="R383" s="68">
        <v>2.96</v>
      </c>
      <c r="S383" s="68">
        <v>3.05</v>
      </c>
      <c r="T383" s="68">
        <v>3.22</v>
      </c>
      <c r="U383" s="68">
        <v>3.45</v>
      </c>
      <c r="V383" s="68">
        <v>3.62</v>
      </c>
      <c r="W383" s="68">
        <v>3.76</v>
      </c>
      <c r="X383" s="68">
        <v>3.6</v>
      </c>
      <c r="Y383" s="68">
        <v>3.9</v>
      </c>
      <c r="Z383" s="68">
        <v>3.9</v>
      </c>
      <c r="AA383" s="68">
        <v>3.7</v>
      </c>
      <c r="AB383" s="68">
        <v>3.76</v>
      </c>
      <c r="AC383" s="68">
        <v>4.1100000000000003</v>
      </c>
      <c r="AD383" s="68">
        <v>4.1100000000000003</v>
      </c>
      <c r="AE383" s="68">
        <v>4.43</v>
      </c>
      <c r="AF383" s="68">
        <v>0</v>
      </c>
      <c r="AG383" s="68">
        <v>0</v>
      </c>
      <c r="AH383" s="68">
        <v>0</v>
      </c>
    </row>
    <row r="384" spans="1:34" ht="15.75" customHeight="1" x14ac:dyDescent="0.2">
      <c r="A384" s="67" t="s">
        <v>113</v>
      </c>
      <c r="B384" s="68" t="s">
        <v>1089</v>
      </c>
      <c r="C384" s="68" t="str">
        <f t="shared" si="0"/>
        <v>Crops</v>
      </c>
      <c r="D384" s="68">
        <v>2.1</v>
      </c>
      <c r="E384" s="68">
        <v>2.04</v>
      </c>
      <c r="F384" s="68">
        <v>2.09</v>
      </c>
      <c r="G384" s="68">
        <v>1.77</v>
      </c>
      <c r="H384" s="68">
        <v>2.11</v>
      </c>
      <c r="I384" s="68">
        <v>1.89</v>
      </c>
      <c r="J384" s="68">
        <v>1.77</v>
      </c>
      <c r="K384" s="68">
        <v>1.54</v>
      </c>
      <c r="L384" s="68">
        <v>1.68</v>
      </c>
      <c r="M384" s="68">
        <v>1.54</v>
      </c>
      <c r="N384" s="68">
        <v>1.27</v>
      </c>
      <c r="O384" s="68">
        <v>1.29</v>
      </c>
      <c r="P384" s="68">
        <v>1.23</v>
      </c>
      <c r="Q384" s="68">
        <v>1.07</v>
      </c>
      <c r="R384" s="68">
        <v>1.3</v>
      </c>
      <c r="S384" s="68">
        <v>1.2</v>
      </c>
      <c r="T384" s="68">
        <v>0.89</v>
      </c>
      <c r="U384" s="68">
        <v>0.86</v>
      </c>
      <c r="V384" s="68">
        <v>1.02</v>
      </c>
      <c r="W384" s="68">
        <v>1.01</v>
      </c>
      <c r="X384" s="68">
        <v>1.1200000000000001</v>
      </c>
      <c r="Y384" s="68">
        <v>1.07</v>
      </c>
      <c r="Z384" s="68">
        <v>0.8</v>
      </c>
      <c r="AA384" s="68">
        <v>0.86</v>
      </c>
      <c r="AB384" s="68">
        <v>0.87</v>
      </c>
      <c r="AC384" s="68">
        <v>0.77</v>
      </c>
      <c r="AD384" s="68">
        <v>1.1100000000000001</v>
      </c>
      <c r="AE384" s="68">
        <v>0.94</v>
      </c>
      <c r="AF384" s="68">
        <v>0</v>
      </c>
      <c r="AG384" s="68">
        <v>0</v>
      </c>
      <c r="AH384" s="68">
        <v>0</v>
      </c>
    </row>
    <row r="385" spans="1:34" ht="15.75" customHeight="1" x14ac:dyDescent="0.2">
      <c r="A385" s="67" t="s">
        <v>113</v>
      </c>
      <c r="B385" s="68" t="s">
        <v>1090</v>
      </c>
      <c r="C385" s="68" t="str">
        <f t="shared" si="0"/>
        <v>Crops</v>
      </c>
      <c r="D385" s="68">
        <v>0.02</v>
      </c>
      <c r="E385" s="68">
        <v>0.02</v>
      </c>
      <c r="F385" s="68">
        <v>0.02</v>
      </c>
      <c r="G385" s="68">
        <v>0.01</v>
      </c>
      <c r="H385" s="68">
        <v>0.02</v>
      </c>
      <c r="I385" s="68">
        <v>0.01</v>
      </c>
      <c r="J385" s="68">
        <v>0.01</v>
      </c>
      <c r="K385" s="68">
        <v>0.01</v>
      </c>
      <c r="L385" s="68">
        <v>0.01</v>
      </c>
      <c r="M385" s="68">
        <v>0.01</v>
      </c>
      <c r="N385" s="68">
        <v>0.01</v>
      </c>
      <c r="O385" s="68">
        <v>0.01</v>
      </c>
      <c r="P385" s="68">
        <v>0.01</v>
      </c>
      <c r="Q385" s="68">
        <v>0.01</v>
      </c>
      <c r="R385" s="68">
        <v>0.01</v>
      </c>
      <c r="S385" s="68">
        <v>0.01</v>
      </c>
      <c r="T385" s="68">
        <v>0.02</v>
      </c>
      <c r="U385" s="68">
        <v>0.01</v>
      </c>
      <c r="V385" s="68">
        <v>0.01</v>
      </c>
      <c r="W385" s="68">
        <v>0.01</v>
      </c>
      <c r="X385" s="68">
        <v>0.01</v>
      </c>
      <c r="Y385" s="68">
        <v>0.01</v>
      </c>
      <c r="Z385" s="68">
        <v>0.01</v>
      </c>
      <c r="AA385" s="68">
        <v>0.01</v>
      </c>
      <c r="AB385" s="68">
        <v>0.01</v>
      </c>
      <c r="AC385" s="68">
        <v>0.01</v>
      </c>
      <c r="AD385" s="68">
        <v>0.01</v>
      </c>
      <c r="AE385" s="68">
        <v>0.01</v>
      </c>
      <c r="AF385" s="68">
        <v>0</v>
      </c>
      <c r="AG385" s="68">
        <v>0</v>
      </c>
      <c r="AH385" s="68">
        <v>0</v>
      </c>
    </row>
    <row r="386" spans="1:34" ht="15.75" customHeight="1" x14ac:dyDescent="0.2">
      <c r="A386" s="67" t="s">
        <v>113</v>
      </c>
      <c r="B386" s="68" t="s">
        <v>1091</v>
      </c>
      <c r="C386" s="68" t="str">
        <f t="shared" si="0"/>
        <v>Livestock</v>
      </c>
      <c r="D386" s="68">
        <v>1.52</v>
      </c>
      <c r="E386" s="68">
        <v>1.53</v>
      </c>
      <c r="F386" s="68">
        <v>1.53</v>
      </c>
      <c r="G386" s="68">
        <v>1.55</v>
      </c>
      <c r="H386" s="68">
        <v>1.74</v>
      </c>
      <c r="I386" s="68">
        <v>1.68</v>
      </c>
      <c r="J386" s="68">
        <v>1.72</v>
      </c>
      <c r="K386" s="68">
        <v>1.7</v>
      </c>
      <c r="L386" s="68">
        <v>1.77</v>
      </c>
      <c r="M386" s="68">
        <v>1.87</v>
      </c>
      <c r="N386" s="68">
        <v>1.93</v>
      </c>
      <c r="O386" s="68">
        <v>1.88</v>
      </c>
      <c r="P386" s="68">
        <v>1.92</v>
      </c>
      <c r="Q386" s="68">
        <v>1.9</v>
      </c>
      <c r="R386" s="68">
        <v>1.85</v>
      </c>
      <c r="S386" s="68">
        <v>1.83</v>
      </c>
      <c r="T386" s="68">
        <v>1.99</v>
      </c>
      <c r="U386" s="68">
        <v>1.94</v>
      </c>
      <c r="V386" s="68">
        <v>1.94</v>
      </c>
      <c r="W386" s="68">
        <v>1.99</v>
      </c>
      <c r="X386" s="68">
        <v>1.98</v>
      </c>
      <c r="Y386" s="68">
        <v>1.95</v>
      </c>
      <c r="Z386" s="68">
        <v>1.95</v>
      </c>
      <c r="AA386" s="68">
        <v>1.96</v>
      </c>
      <c r="AB386" s="68">
        <v>1.97</v>
      </c>
      <c r="AC386" s="68">
        <v>2.0299999999999998</v>
      </c>
      <c r="AD386" s="68">
        <v>2.06</v>
      </c>
      <c r="AE386" s="68">
        <v>2.0699999999999998</v>
      </c>
      <c r="AF386" s="68">
        <v>0</v>
      </c>
      <c r="AG386" s="68">
        <v>0</v>
      </c>
      <c r="AH386" s="68">
        <v>0</v>
      </c>
    </row>
    <row r="387" spans="1:34" ht="15.75" customHeight="1" x14ac:dyDescent="0.2">
      <c r="A387" s="67" t="s">
        <v>113</v>
      </c>
      <c r="B387" s="68" t="s">
        <v>1092</v>
      </c>
      <c r="C387" s="68" t="str">
        <f t="shared" si="0"/>
        <v>Crops</v>
      </c>
      <c r="D387" s="68">
        <v>20.239999999999998</v>
      </c>
      <c r="E387" s="68">
        <v>20.74</v>
      </c>
      <c r="F387" s="68">
        <v>21.88</v>
      </c>
      <c r="G387" s="68">
        <v>22.69</v>
      </c>
      <c r="H387" s="68">
        <v>23.71</v>
      </c>
      <c r="I387" s="68">
        <v>23.39</v>
      </c>
      <c r="J387" s="68">
        <v>23.61</v>
      </c>
      <c r="K387" s="68">
        <v>23.12</v>
      </c>
      <c r="L387" s="68">
        <v>23.16</v>
      </c>
      <c r="M387" s="68">
        <v>23.26</v>
      </c>
      <c r="N387" s="68">
        <v>22.49</v>
      </c>
      <c r="O387" s="68">
        <v>22</v>
      </c>
      <c r="P387" s="68">
        <v>22.44</v>
      </c>
      <c r="Q387" s="68">
        <v>22.79</v>
      </c>
      <c r="R387" s="68">
        <v>22.49</v>
      </c>
      <c r="S387" s="68">
        <v>22.09</v>
      </c>
      <c r="T387" s="68">
        <v>20.350000000000001</v>
      </c>
      <c r="U387" s="68">
        <v>19.84</v>
      </c>
      <c r="V387" s="68">
        <v>19.23</v>
      </c>
      <c r="W387" s="68">
        <v>19.309999999999999</v>
      </c>
      <c r="X387" s="68">
        <v>19.239999999999998</v>
      </c>
      <c r="Y387" s="68">
        <v>17.760000000000002</v>
      </c>
      <c r="Z387" s="68">
        <v>16.89</v>
      </c>
      <c r="AA387" s="68">
        <v>16.62</v>
      </c>
      <c r="AB387" s="68">
        <v>16.350000000000001</v>
      </c>
      <c r="AC387" s="68">
        <v>16.989999999999998</v>
      </c>
      <c r="AD387" s="68">
        <v>17.2</v>
      </c>
      <c r="AE387" s="68">
        <v>16.47</v>
      </c>
      <c r="AF387" s="68">
        <v>0</v>
      </c>
      <c r="AG387" s="68">
        <v>0</v>
      </c>
      <c r="AH387" s="68">
        <v>0</v>
      </c>
    </row>
    <row r="388" spans="1:34" ht="15.75" customHeight="1" x14ac:dyDescent="0.2">
      <c r="A388" s="67" t="s">
        <v>113</v>
      </c>
      <c r="B388" s="68" t="s">
        <v>1093</v>
      </c>
      <c r="C388" s="68" t="str">
        <f t="shared" si="0"/>
        <v>Crops</v>
      </c>
      <c r="D388" s="68">
        <v>0.01</v>
      </c>
      <c r="E388" s="68">
        <v>0.01</v>
      </c>
      <c r="F388" s="68">
        <v>0.01</v>
      </c>
      <c r="G388" s="68">
        <v>0</v>
      </c>
      <c r="H388" s="68">
        <v>0.01</v>
      </c>
      <c r="I388" s="68">
        <v>0</v>
      </c>
      <c r="J388" s="68">
        <v>0</v>
      </c>
      <c r="K388" s="68">
        <v>0</v>
      </c>
      <c r="L388" s="68">
        <v>0</v>
      </c>
      <c r="M388" s="68">
        <v>0</v>
      </c>
      <c r="N388" s="68">
        <v>0</v>
      </c>
      <c r="O388" s="68">
        <v>0</v>
      </c>
      <c r="P388" s="68">
        <v>0</v>
      </c>
      <c r="Q388" s="68">
        <v>0</v>
      </c>
      <c r="R388" s="68">
        <v>0</v>
      </c>
      <c r="S388" s="68">
        <v>0</v>
      </c>
      <c r="T388" s="68">
        <v>0</v>
      </c>
      <c r="U388" s="68">
        <v>0</v>
      </c>
      <c r="V388" s="68">
        <v>0</v>
      </c>
      <c r="W388" s="68">
        <v>0</v>
      </c>
      <c r="X388" s="68">
        <v>0</v>
      </c>
      <c r="Y388" s="68">
        <v>0</v>
      </c>
      <c r="Z388" s="68">
        <v>0</v>
      </c>
      <c r="AA388" s="68">
        <v>0</v>
      </c>
      <c r="AB388" s="68">
        <v>0</v>
      </c>
      <c r="AC388" s="68">
        <v>0</v>
      </c>
      <c r="AD388" s="68">
        <v>0</v>
      </c>
      <c r="AE388" s="68">
        <v>0</v>
      </c>
      <c r="AF388" s="68">
        <v>0</v>
      </c>
      <c r="AG388" s="68">
        <v>0</v>
      </c>
      <c r="AH388" s="68">
        <v>0</v>
      </c>
    </row>
    <row r="389" spans="1:34" ht="15.75" customHeight="1" x14ac:dyDescent="0.2">
      <c r="A389" s="67" t="s">
        <v>116</v>
      </c>
      <c r="B389" s="68" t="s">
        <v>1082</v>
      </c>
      <c r="C389" s="68" t="str">
        <f t="shared" si="0"/>
        <v>Crops</v>
      </c>
      <c r="D389" s="68">
        <v>0</v>
      </c>
      <c r="E389" s="68">
        <v>0</v>
      </c>
      <c r="F389" s="68">
        <v>0</v>
      </c>
      <c r="G389" s="68">
        <v>0</v>
      </c>
      <c r="H389" s="68">
        <v>0</v>
      </c>
      <c r="I389" s="68">
        <v>0</v>
      </c>
      <c r="J389" s="68">
        <v>0</v>
      </c>
      <c r="K389" s="68">
        <v>0</v>
      </c>
      <c r="L389" s="68">
        <v>0</v>
      </c>
      <c r="M389" s="68">
        <v>0.01</v>
      </c>
      <c r="N389" s="68">
        <v>0.02</v>
      </c>
      <c r="O389" s="68">
        <v>0.01</v>
      </c>
      <c r="P389" s="68">
        <v>0.06</v>
      </c>
      <c r="Q389" s="68">
        <v>0</v>
      </c>
      <c r="R389" s="68">
        <v>0</v>
      </c>
      <c r="S389" s="68">
        <v>0.02</v>
      </c>
      <c r="T389" s="68">
        <v>0.12</v>
      </c>
      <c r="U389" s="68">
        <v>0</v>
      </c>
      <c r="V389" s="68">
        <v>0</v>
      </c>
      <c r="W389" s="68">
        <v>0</v>
      </c>
      <c r="X389" s="68">
        <v>0</v>
      </c>
      <c r="Y389" s="68">
        <v>0</v>
      </c>
      <c r="Z389" s="68">
        <v>0</v>
      </c>
      <c r="AA389" s="68">
        <v>0</v>
      </c>
      <c r="AB389" s="68">
        <v>0.02</v>
      </c>
      <c r="AC389" s="68">
        <v>0.04</v>
      </c>
      <c r="AD389" s="68">
        <v>0.04</v>
      </c>
      <c r="AE389" s="68">
        <v>0.04</v>
      </c>
      <c r="AF389" s="68">
        <v>0</v>
      </c>
      <c r="AG389" s="68">
        <v>0</v>
      </c>
      <c r="AH389" s="68">
        <v>0</v>
      </c>
    </row>
    <row r="390" spans="1:34" ht="15.75" customHeight="1" x14ac:dyDescent="0.2">
      <c r="A390" s="67" t="s">
        <v>116</v>
      </c>
      <c r="B390" s="68" t="s">
        <v>1084</v>
      </c>
      <c r="C390" s="68" t="str">
        <f t="shared" si="0"/>
        <v>Crops</v>
      </c>
      <c r="D390" s="68">
        <v>0.01</v>
      </c>
      <c r="E390" s="68">
        <v>0</v>
      </c>
      <c r="F390" s="68">
        <v>0</v>
      </c>
      <c r="G390" s="68">
        <v>0</v>
      </c>
      <c r="H390" s="68">
        <v>0</v>
      </c>
      <c r="I390" s="68">
        <v>0</v>
      </c>
      <c r="J390" s="68">
        <v>0</v>
      </c>
      <c r="K390" s="68">
        <v>0</v>
      </c>
      <c r="L390" s="68">
        <v>0.01</v>
      </c>
      <c r="M390" s="68">
        <v>0.01</v>
      </c>
      <c r="N390" s="68">
        <v>0.01</v>
      </c>
      <c r="O390" s="68">
        <v>0</v>
      </c>
      <c r="P390" s="68">
        <v>0</v>
      </c>
      <c r="Q390" s="68">
        <v>0</v>
      </c>
      <c r="R390" s="68">
        <v>0</v>
      </c>
      <c r="S390" s="68">
        <v>0</v>
      </c>
      <c r="T390" s="68">
        <v>0</v>
      </c>
      <c r="U390" s="68">
        <v>0.01</v>
      </c>
      <c r="V390" s="68">
        <v>0.01</v>
      </c>
      <c r="W390" s="68">
        <v>0.01</v>
      </c>
      <c r="X390" s="68">
        <v>0.01</v>
      </c>
      <c r="Y390" s="68">
        <v>0.01</v>
      </c>
      <c r="Z390" s="68">
        <v>0.01</v>
      </c>
      <c r="AA390" s="68">
        <v>0.01</v>
      </c>
      <c r="AB390" s="68">
        <v>0.01</v>
      </c>
      <c r="AC390" s="68">
        <v>0.01</v>
      </c>
      <c r="AD390" s="68">
        <v>0.01</v>
      </c>
      <c r="AE390" s="68">
        <v>0.01</v>
      </c>
      <c r="AF390" s="68">
        <v>0</v>
      </c>
      <c r="AG390" s="68">
        <v>0</v>
      </c>
      <c r="AH390" s="68">
        <v>0</v>
      </c>
    </row>
    <row r="391" spans="1:34" ht="15.75" customHeight="1" x14ac:dyDescent="0.2">
      <c r="A391" s="67" t="s">
        <v>116</v>
      </c>
      <c r="B391" s="68" t="s">
        <v>1086</v>
      </c>
      <c r="C391" s="68" t="str">
        <f t="shared" si="0"/>
        <v>Livestock</v>
      </c>
      <c r="D391" s="68">
        <v>1.58</v>
      </c>
      <c r="E391" s="68">
        <v>1.61</v>
      </c>
      <c r="F391" s="68">
        <v>1.62</v>
      </c>
      <c r="G391" s="68">
        <v>1.72</v>
      </c>
      <c r="H391" s="68">
        <v>1.73</v>
      </c>
      <c r="I391" s="68">
        <v>1.8</v>
      </c>
      <c r="J391" s="68">
        <v>1.85</v>
      </c>
      <c r="K391" s="68">
        <v>1.88</v>
      </c>
      <c r="L391" s="68">
        <v>1.86</v>
      </c>
      <c r="M391" s="68">
        <v>1.83</v>
      </c>
      <c r="N391" s="68">
        <v>1.87</v>
      </c>
      <c r="O391" s="68">
        <v>1.88</v>
      </c>
      <c r="P391" s="68">
        <v>1.88</v>
      </c>
      <c r="Q391" s="68">
        <v>1.83</v>
      </c>
      <c r="R391" s="68">
        <v>1.81</v>
      </c>
      <c r="S391" s="68">
        <v>1.81</v>
      </c>
      <c r="T391" s="68">
        <v>1.73</v>
      </c>
      <c r="U391" s="68">
        <v>1.8</v>
      </c>
      <c r="V391" s="68">
        <v>1.87</v>
      </c>
      <c r="W391" s="68">
        <v>1.77</v>
      </c>
      <c r="X391" s="68">
        <v>1.76</v>
      </c>
      <c r="Y391" s="68">
        <v>1.8</v>
      </c>
      <c r="Z391" s="68">
        <v>1.84</v>
      </c>
      <c r="AA391" s="68">
        <v>1.81</v>
      </c>
      <c r="AB391" s="68">
        <v>1.83</v>
      </c>
      <c r="AC391" s="68">
        <v>1.79</v>
      </c>
      <c r="AD391" s="68">
        <v>1.86</v>
      </c>
      <c r="AE391" s="68">
        <v>1.84</v>
      </c>
      <c r="AF391" s="68">
        <v>0</v>
      </c>
      <c r="AG391" s="68">
        <v>0</v>
      </c>
      <c r="AH391" s="68">
        <v>0</v>
      </c>
    </row>
    <row r="392" spans="1:34" ht="15.75" customHeight="1" x14ac:dyDescent="0.2">
      <c r="A392" s="67" t="s">
        <v>116</v>
      </c>
      <c r="B392" s="68" t="s">
        <v>1087</v>
      </c>
      <c r="C392" s="68" t="str">
        <f t="shared" si="0"/>
        <v>Livestock</v>
      </c>
      <c r="D392" s="68">
        <v>0.24</v>
      </c>
      <c r="E392" s="68">
        <v>0.24</v>
      </c>
      <c r="F392" s="68">
        <v>0.24</v>
      </c>
      <c r="G392" s="68">
        <v>0.25</v>
      </c>
      <c r="H392" s="68">
        <v>0.28999999999999998</v>
      </c>
      <c r="I392" s="68">
        <v>0.3</v>
      </c>
      <c r="J392" s="68">
        <v>0.36</v>
      </c>
      <c r="K392" s="68">
        <v>0.4</v>
      </c>
      <c r="L392" s="68">
        <v>0.43</v>
      </c>
      <c r="M392" s="68">
        <v>0.51</v>
      </c>
      <c r="N392" s="68">
        <v>0.56999999999999995</v>
      </c>
      <c r="O392" s="68">
        <v>0.59</v>
      </c>
      <c r="P392" s="68">
        <v>0.6</v>
      </c>
      <c r="Q392" s="68">
        <v>0.62</v>
      </c>
      <c r="R392" s="68">
        <v>0.56999999999999995</v>
      </c>
      <c r="S392" s="68">
        <v>0.57999999999999996</v>
      </c>
      <c r="T392" s="68">
        <v>0.6</v>
      </c>
      <c r="U392" s="68">
        <v>0.69</v>
      </c>
      <c r="V392" s="68">
        <v>0.65</v>
      </c>
      <c r="W392" s="68">
        <v>0.64</v>
      </c>
      <c r="X392" s="68">
        <v>0.65</v>
      </c>
      <c r="Y392" s="68">
        <v>0.69</v>
      </c>
      <c r="Z392" s="68">
        <v>0.76</v>
      </c>
      <c r="AA392" s="68">
        <v>0.73</v>
      </c>
      <c r="AB392" s="68">
        <v>0.74</v>
      </c>
      <c r="AC392" s="68">
        <v>0.77</v>
      </c>
      <c r="AD392" s="68">
        <v>0.76</v>
      </c>
      <c r="AE392" s="68">
        <v>0.75</v>
      </c>
      <c r="AF392" s="68">
        <v>0</v>
      </c>
      <c r="AG392" s="68">
        <v>0</v>
      </c>
      <c r="AH392" s="68">
        <v>0</v>
      </c>
    </row>
    <row r="393" spans="1:34" ht="15.75" customHeight="1" x14ac:dyDescent="0.2">
      <c r="A393" s="67" t="s">
        <v>116</v>
      </c>
      <c r="B393" s="68" t="s">
        <v>1089</v>
      </c>
      <c r="C393" s="68" t="str">
        <f t="shared" si="0"/>
        <v>Crops</v>
      </c>
      <c r="D393" s="68">
        <v>0</v>
      </c>
      <c r="E393" s="68">
        <v>0</v>
      </c>
      <c r="F393" s="68">
        <v>0</v>
      </c>
      <c r="G393" s="68">
        <v>0</v>
      </c>
      <c r="H393" s="68">
        <v>0</v>
      </c>
      <c r="I393" s="68">
        <v>0</v>
      </c>
      <c r="J393" s="68">
        <v>0</v>
      </c>
      <c r="K393" s="68">
        <v>0</v>
      </c>
      <c r="L393" s="68">
        <v>0</v>
      </c>
      <c r="M393" s="68">
        <v>0</v>
      </c>
      <c r="N393" s="68">
        <v>0</v>
      </c>
      <c r="O393" s="68">
        <v>0</v>
      </c>
      <c r="P393" s="68">
        <v>0</v>
      </c>
      <c r="Q393" s="68">
        <v>0</v>
      </c>
      <c r="R393" s="68">
        <v>0</v>
      </c>
      <c r="S393" s="68">
        <v>0</v>
      </c>
      <c r="T393" s="68">
        <v>0</v>
      </c>
      <c r="U393" s="68">
        <v>0</v>
      </c>
      <c r="V393" s="68">
        <v>0</v>
      </c>
      <c r="W393" s="68">
        <v>0</v>
      </c>
      <c r="X393" s="68">
        <v>0</v>
      </c>
      <c r="Y393" s="68">
        <v>0</v>
      </c>
      <c r="Z393" s="68">
        <v>0</v>
      </c>
      <c r="AA393" s="68">
        <v>0</v>
      </c>
      <c r="AB393" s="68">
        <v>0</v>
      </c>
      <c r="AC393" s="68">
        <v>0</v>
      </c>
      <c r="AD393" s="68">
        <v>0</v>
      </c>
      <c r="AE393" s="68">
        <v>0</v>
      </c>
      <c r="AF393" s="68">
        <v>0</v>
      </c>
      <c r="AG393" s="68">
        <v>0</v>
      </c>
      <c r="AH393" s="68">
        <v>0</v>
      </c>
    </row>
    <row r="394" spans="1:34" ht="15.75" customHeight="1" x14ac:dyDescent="0.2">
      <c r="A394" s="67" t="s">
        <v>116</v>
      </c>
      <c r="B394" s="68" t="s">
        <v>1090</v>
      </c>
      <c r="C394" s="68" t="str">
        <f t="shared" si="0"/>
        <v>Crops</v>
      </c>
      <c r="D394" s="68">
        <v>0</v>
      </c>
      <c r="E394" s="68">
        <v>0</v>
      </c>
      <c r="F394" s="68">
        <v>0</v>
      </c>
      <c r="G394" s="68">
        <v>0</v>
      </c>
      <c r="H394" s="68">
        <v>0</v>
      </c>
      <c r="I394" s="68">
        <v>0</v>
      </c>
      <c r="J394" s="68">
        <v>0</v>
      </c>
      <c r="K394" s="68">
        <v>0</v>
      </c>
      <c r="L394" s="68">
        <v>0</v>
      </c>
      <c r="M394" s="68">
        <v>0</v>
      </c>
      <c r="N394" s="68">
        <v>0</v>
      </c>
      <c r="O394" s="68">
        <v>0</v>
      </c>
      <c r="P394" s="68">
        <v>0</v>
      </c>
      <c r="Q394" s="68">
        <v>0</v>
      </c>
      <c r="R394" s="68">
        <v>0</v>
      </c>
      <c r="S394" s="68">
        <v>0</v>
      </c>
      <c r="T394" s="68">
        <v>0</v>
      </c>
      <c r="U394" s="68">
        <v>0</v>
      </c>
      <c r="V394" s="68">
        <v>0</v>
      </c>
      <c r="W394" s="68">
        <v>0</v>
      </c>
      <c r="X394" s="68">
        <v>0</v>
      </c>
      <c r="Y394" s="68">
        <v>0</v>
      </c>
      <c r="Z394" s="68">
        <v>0</v>
      </c>
      <c r="AA394" s="68">
        <v>0</v>
      </c>
      <c r="AB394" s="68">
        <v>0</v>
      </c>
      <c r="AC394" s="68">
        <v>0</v>
      </c>
      <c r="AD394" s="68">
        <v>0</v>
      </c>
      <c r="AE394" s="68">
        <v>0</v>
      </c>
      <c r="AF394" s="68">
        <v>0</v>
      </c>
      <c r="AG394" s="68">
        <v>0</v>
      </c>
      <c r="AH394" s="68">
        <v>0</v>
      </c>
    </row>
    <row r="395" spans="1:34" ht="15.75" customHeight="1" x14ac:dyDescent="0.2">
      <c r="A395" s="67" t="s">
        <v>116</v>
      </c>
      <c r="B395" s="68" t="s">
        <v>1091</v>
      </c>
      <c r="C395" s="68" t="str">
        <f t="shared" si="0"/>
        <v>Livestock</v>
      </c>
      <c r="D395" s="68">
        <v>0.14000000000000001</v>
      </c>
      <c r="E395" s="68">
        <v>0.15</v>
      </c>
      <c r="F395" s="68">
        <v>0.14000000000000001</v>
      </c>
      <c r="G395" s="68">
        <v>0.14000000000000001</v>
      </c>
      <c r="H395" s="68">
        <v>0.13</v>
      </c>
      <c r="I395" s="68">
        <v>0.14000000000000001</v>
      </c>
      <c r="J395" s="68">
        <v>0.14000000000000001</v>
      </c>
      <c r="K395" s="68">
        <v>0.14000000000000001</v>
      </c>
      <c r="L395" s="68">
        <v>0.13</v>
      </c>
      <c r="M395" s="68">
        <v>0.12</v>
      </c>
      <c r="N395" s="68">
        <v>0.12</v>
      </c>
      <c r="O395" s="68">
        <v>0.12</v>
      </c>
      <c r="P395" s="68">
        <v>0.11</v>
      </c>
      <c r="Q395" s="68">
        <v>0.11</v>
      </c>
      <c r="R395" s="68">
        <v>0.1</v>
      </c>
      <c r="S395" s="68">
        <v>0.11</v>
      </c>
      <c r="T395" s="68">
        <v>0.1</v>
      </c>
      <c r="U395" s="68">
        <v>0.1</v>
      </c>
      <c r="V395" s="68">
        <v>0.1</v>
      </c>
      <c r="W395" s="68">
        <v>0.09</v>
      </c>
      <c r="X395" s="68">
        <v>0.1</v>
      </c>
      <c r="Y395" s="68">
        <v>0.1</v>
      </c>
      <c r="Z395" s="68">
        <v>0.11</v>
      </c>
      <c r="AA395" s="68">
        <v>0.1</v>
      </c>
      <c r="AB395" s="68">
        <v>0.1</v>
      </c>
      <c r="AC395" s="68">
        <v>0.1</v>
      </c>
      <c r="AD395" s="68">
        <v>0.11</v>
      </c>
      <c r="AE395" s="68">
        <v>0.11</v>
      </c>
      <c r="AF395" s="68">
        <v>0</v>
      </c>
      <c r="AG395" s="68">
        <v>0</v>
      </c>
      <c r="AH395" s="68">
        <v>0</v>
      </c>
    </row>
    <row r="396" spans="1:34" ht="15.75" customHeight="1" x14ac:dyDescent="0.2">
      <c r="A396" s="67" t="s">
        <v>116</v>
      </c>
      <c r="B396" s="68" t="s">
        <v>1092</v>
      </c>
      <c r="C396" s="68" t="str">
        <f t="shared" si="0"/>
        <v>Crops</v>
      </c>
      <c r="D396" s="68">
        <v>1.19</v>
      </c>
      <c r="E396" s="68">
        <v>1.18</v>
      </c>
      <c r="F396" s="68">
        <v>1.2</v>
      </c>
      <c r="G396" s="68">
        <v>1.3</v>
      </c>
      <c r="H396" s="68">
        <v>1.31</v>
      </c>
      <c r="I396" s="68">
        <v>1.35</v>
      </c>
      <c r="J396" s="68">
        <v>1.36</v>
      </c>
      <c r="K396" s="68">
        <v>1.41</v>
      </c>
      <c r="L396" s="68">
        <v>1.4</v>
      </c>
      <c r="M396" s="68">
        <v>1.4</v>
      </c>
      <c r="N396" s="68">
        <v>1.4</v>
      </c>
      <c r="O396" s="68">
        <v>1.33</v>
      </c>
      <c r="P396" s="68">
        <v>1.28</v>
      </c>
      <c r="Q396" s="68">
        <v>1.27</v>
      </c>
      <c r="R396" s="68">
        <v>1.26</v>
      </c>
      <c r="S396" s="68">
        <v>1.27</v>
      </c>
      <c r="T396" s="68">
        <v>1.18</v>
      </c>
      <c r="U396" s="68">
        <v>1.28</v>
      </c>
      <c r="V396" s="68">
        <v>1.32</v>
      </c>
      <c r="W396" s="68">
        <v>1.24</v>
      </c>
      <c r="X396" s="68">
        <v>1.25</v>
      </c>
      <c r="Y396" s="68">
        <v>1.32</v>
      </c>
      <c r="Z396" s="68">
        <v>1.31</v>
      </c>
      <c r="AA396" s="68">
        <v>1.34</v>
      </c>
      <c r="AB396" s="68">
        <v>1.33</v>
      </c>
      <c r="AC396" s="68">
        <v>1.32</v>
      </c>
      <c r="AD396" s="68">
        <v>1.39</v>
      </c>
      <c r="AE396" s="68">
        <v>1.33</v>
      </c>
      <c r="AF396" s="68">
        <v>0</v>
      </c>
      <c r="AG396" s="68">
        <v>0</v>
      </c>
      <c r="AH396" s="68">
        <v>0</v>
      </c>
    </row>
    <row r="397" spans="1:34" ht="15.75" customHeight="1" x14ac:dyDescent="0.2">
      <c r="A397" s="67" t="s">
        <v>116</v>
      </c>
      <c r="B397" s="68" t="s">
        <v>1093</v>
      </c>
      <c r="C397" s="68" t="str">
        <f t="shared" si="0"/>
        <v>Crops</v>
      </c>
      <c r="D397" s="68">
        <v>0</v>
      </c>
      <c r="E397" s="68">
        <v>0</v>
      </c>
      <c r="F397" s="68">
        <v>0</v>
      </c>
      <c r="G397" s="68">
        <v>0</v>
      </c>
      <c r="H397" s="68">
        <v>0</v>
      </c>
      <c r="I397" s="68">
        <v>0</v>
      </c>
      <c r="J397" s="68">
        <v>0</v>
      </c>
      <c r="K397" s="68">
        <v>0</v>
      </c>
      <c r="L397" s="68">
        <v>0</v>
      </c>
      <c r="M397" s="68">
        <v>0</v>
      </c>
      <c r="N397" s="68">
        <v>0</v>
      </c>
      <c r="O397" s="68">
        <v>0</v>
      </c>
      <c r="P397" s="68">
        <v>0</v>
      </c>
      <c r="Q397" s="68">
        <v>0</v>
      </c>
      <c r="R397" s="68">
        <v>0</v>
      </c>
      <c r="S397" s="68">
        <v>0</v>
      </c>
      <c r="T397" s="68">
        <v>0</v>
      </c>
      <c r="U397" s="68">
        <v>0</v>
      </c>
      <c r="V397" s="68">
        <v>0</v>
      </c>
      <c r="W397" s="68">
        <v>0</v>
      </c>
      <c r="X397" s="68">
        <v>0</v>
      </c>
      <c r="Y397" s="68">
        <v>0</v>
      </c>
      <c r="Z397" s="68">
        <v>0</v>
      </c>
      <c r="AA397" s="68">
        <v>0</v>
      </c>
      <c r="AB397" s="68">
        <v>0</v>
      </c>
      <c r="AC397" s="68">
        <v>0</v>
      </c>
      <c r="AD397" s="68">
        <v>0</v>
      </c>
      <c r="AE397" s="68">
        <v>0</v>
      </c>
      <c r="AF397" s="68">
        <v>0</v>
      </c>
      <c r="AG397" s="68">
        <v>0</v>
      </c>
      <c r="AH397" s="68">
        <v>0</v>
      </c>
    </row>
    <row r="398" spans="1:34" ht="15.75" customHeight="1" x14ac:dyDescent="0.2">
      <c r="A398" s="67" t="s">
        <v>119</v>
      </c>
      <c r="B398" s="68" t="s">
        <v>1082</v>
      </c>
      <c r="C398" s="68" t="str">
        <f t="shared" si="0"/>
        <v>Crops</v>
      </c>
      <c r="D398" s="68">
        <v>0</v>
      </c>
      <c r="E398" s="68">
        <v>0</v>
      </c>
      <c r="F398" s="68">
        <v>0</v>
      </c>
      <c r="G398" s="68">
        <v>0</v>
      </c>
      <c r="H398" s="68">
        <v>0</v>
      </c>
      <c r="I398" s="68">
        <v>0</v>
      </c>
      <c r="J398" s="68">
        <v>0</v>
      </c>
      <c r="K398" s="68">
        <v>0</v>
      </c>
      <c r="L398" s="68">
        <v>0</v>
      </c>
      <c r="M398" s="68">
        <v>0</v>
      </c>
      <c r="N398" s="68">
        <v>0</v>
      </c>
      <c r="O398" s="68">
        <v>0</v>
      </c>
      <c r="P398" s="68">
        <v>0</v>
      </c>
      <c r="Q398" s="68">
        <v>0</v>
      </c>
      <c r="R398" s="68">
        <v>0</v>
      </c>
      <c r="S398" s="68">
        <v>0</v>
      </c>
      <c r="T398" s="68">
        <v>0</v>
      </c>
      <c r="U398" s="68">
        <v>0.1</v>
      </c>
      <c r="V398" s="68">
        <v>0</v>
      </c>
      <c r="W398" s="68">
        <v>0</v>
      </c>
      <c r="X398" s="68">
        <v>0</v>
      </c>
      <c r="Y398" s="68">
        <v>0</v>
      </c>
      <c r="Z398" s="68">
        <v>0</v>
      </c>
      <c r="AA398" s="68">
        <v>0</v>
      </c>
      <c r="AB398" s="68">
        <v>0.02</v>
      </c>
      <c r="AC398" s="68">
        <v>0.04</v>
      </c>
      <c r="AD398" s="68">
        <v>0.04</v>
      </c>
      <c r="AE398" s="68">
        <v>0.04</v>
      </c>
      <c r="AF398" s="68">
        <v>0</v>
      </c>
      <c r="AG398" s="68">
        <v>0</v>
      </c>
      <c r="AH398" s="68">
        <v>0</v>
      </c>
    </row>
    <row r="399" spans="1:34" ht="15.75" customHeight="1" x14ac:dyDescent="0.2">
      <c r="A399" s="67" t="s">
        <v>119</v>
      </c>
      <c r="B399" s="68" t="s">
        <v>1084</v>
      </c>
      <c r="C399" s="68" t="str">
        <f t="shared" si="0"/>
        <v>Crops</v>
      </c>
      <c r="D399" s="68">
        <v>0</v>
      </c>
      <c r="E399" s="68">
        <v>0</v>
      </c>
      <c r="F399" s="68">
        <v>0</v>
      </c>
      <c r="G399" s="68">
        <v>0</v>
      </c>
      <c r="H399" s="68">
        <v>0</v>
      </c>
      <c r="I399" s="68">
        <v>0</v>
      </c>
      <c r="J399" s="68">
        <v>0</v>
      </c>
      <c r="K399" s="68">
        <v>0</v>
      </c>
      <c r="L399" s="68">
        <v>0.01</v>
      </c>
      <c r="M399" s="68">
        <v>0</v>
      </c>
      <c r="N399" s="68">
        <v>0</v>
      </c>
      <c r="O399" s="68">
        <v>0.01</v>
      </c>
      <c r="P399" s="68">
        <v>0</v>
      </c>
      <c r="Q399" s="68">
        <v>0</v>
      </c>
      <c r="R399" s="68">
        <v>0</v>
      </c>
      <c r="S399" s="68">
        <v>0</v>
      </c>
      <c r="T399" s="68">
        <v>0</v>
      </c>
      <c r="U399" s="68">
        <v>0</v>
      </c>
      <c r="V399" s="68">
        <v>0</v>
      </c>
      <c r="W399" s="68">
        <v>0.01</v>
      </c>
      <c r="X399" s="68">
        <v>0.01</v>
      </c>
      <c r="Y399" s="68">
        <v>0</v>
      </c>
      <c r="Z399" s="68">
        <v>0</v>
      </c>
      <c r="AA399" s="68">
        <v>0.01</v>
      </c>
      <c r="AB399" s="68">
        <v>0.01</v>
      </c>
      <c r="AC399" s="68">
        <v>0.01</v>
      </c>
      <c r="AD399" s="68">
        <v>0.01</v>
      </c>
      <c r="AE399" s="68">
        <v>0.01</v>
      </c>
      <c r="AF399" s="68">
        <v>0</v>
      </c>
      <c r="AG399" s="68">
        <v>0</v>
      </c>
      <c r="AH399" s="68">
        <v>0</v>
      </c>
    </row>
    <row r="400" spans="1:34" ht="15.75" customHeight="1" x14ac:dyDescent="0.2">
      <c r="A400" s="67" t="s">
        <v>119</v>
      </c>
      <c r="B400" s="68" t="s">
        <v>1086</v>
      </c>
      <c r="C400" s="68" t="str">
        <f t="shared" si="0"/>
        <v>Livestock</v>
      </c>
      <c r="D400" s="68">
        <v>0.7</v>
      </c>
      <c r="E400" s="68">
        <v>0.67</v>
      </c>
      <c r="F400" s="68">
        <v>0.66</v>
      </c>
      <c r="G400" s="68">
        <v>0.69</v>
      </c>
      <c r="H400" s="68">
        <v>0.66</v>
      </c>
      <c r="I400" s="68">
        <v>0.67</v>
      </c>
      <c r="J400" s="68">
        <v>0.67</v>
      </c>
      <c r="K400" s="68">
        <v>0.67</v>
      </c>
      <c r="L400" s="68">
        <v>0.69</v>
      </c>
      <c r="M400" s="68">
        <v>0.7</v>
      </c>
      <c r="N400" s="68">
        <v>0.69</v>
      </c>
      <c r="O400" s="68">
        <v>0.68</v>
      </c>
      <c r="P400" s="68">
        <v>0.67</v>
      </c>
      <c r="Q400" s="68">
        <v>0.66</v>
      </c>
      <c r="R400" s="68">
        <v>0.65</v>
      </c>
      <c r="S400" s="68">
        <v>0.63</v>
      </c>
      <c r="T400" s="68">
        <v>0.63</v>
      </c>
      <c r="U400" s="68">
        <v>0.64</v>
      </c>
      <c r="V400" s="68">
        <v>0.64</v>
      </c>
      <c r="W400" s="68">
        <v>0.64</v>
      </c>
      <c r="X400" s="68">
        <v>0.62</v>
      </c>
      <c r="Y400" s="68">
        <v>0.63</v>
      </c>
      <c r="Z400" s="68">
        <v>0.62</v>
      </c>
      <c r="AA400" s="68">
        <v>0.64</v>
      </c>
      <c r="AB400" s="68">
        <v>0.64</v>
      </c>
      <c r="AC400" s="68">
        <v>0.64</v>
      </c>
      <c r="AD400" s="68">
        <v>0.64</v>
      </c>
      <c r="AE400" s="68">
        <v>0.65</v>
      </c>
      <c r="AF400" s="68">
        <v>0</v>
      </c>
      <c r="AG400" s="68">
        <v>0</v>
      </c>
      <c r="AH400" s="68">
        <v>0</v>
      </c>
    </row>
    <row r="401" spans="1:34" ht="15.75" customHeight="1" x14ac:dyDescent="0.2">
      <c r="A401" s="67" t="s">
        <v>119</v>
      </c>
      <c r="B401" s="68" t="s">
        <v>1087</v>
      </c>
      <c r="C401" s="68" t="str">
        <f t="shared" si="0"/>
        <v>Livestock</v>
      </c>
      <c r="D401" s="68">
        <v>0.09</v>
      </c>
      <c r="E401" s="68">
        <v>0.08</v>
      </c>
      <c r="F401" s="68">
        <v>0.08</v>
      </c>
      <c r="G401" s="68">
        <v>0.09</v>
      </c>
      <c r="H401" s="68">
        <v>0.09</v>
      </c>
      <c r="I401" s="68">
        <v>0.1</v>
      </c>
      <c r="J401" s="68">
        <v>0.1</v>
      </c>
      <c r="K401" s="68">
        <v>0.11</v>
      </c>
      <c r="L401" s="68">
        <v>0.12</v>
      </c>
      <c r="M401" s="68">
        <v>0.14000000000000001</v>
      </c>
      <c r="N401" s="68">
        <v>0.14000000000000001</v>
      </c>
      <c r="O401" s="68">
        <v>0.15</v>
      </c>
      <c r="P401" s="68">
        <v>0.16</v>
      </c>
      <c r="Q401" s="68">
        <v>0.16</v>
      </c>
      <c r="R401" s="68">
        <v>0.16</v>
      </c>
      <c r="S401" s="68">
        <v>0.17</v>
      </c>
      <c r="T401" s="68">
        <v>0.16</v>
      </c>
      <c r="U401" s="68">
        <v>0.16</v>
      </c>
      <c r="V401" s="68">
        <v>0.17</v>
      </c>
      <c r="W401" s="68">
        <v>0.16</v>
      </c>
      <c r="X401" s="68">
        <v>0.16</v>
      </c>
      <c r="Y401" s="68">
        <v>0.17</v>
      </c>
      <c r="Z401" s="68">
        <v>0.17</v>
      </c>
      <c r="AA401" s="68">
        <v>0.17</v>
      </c>
      <c r="AB401" s="68">
        <v>0.17</v>
      </c>
      <c r="AC401" s="68">
        <v>0.17</v>
      </c>
      <c r="AD401" s="68">
        <v>0.17</v>
      </c>
      <c r="AE401" s="68">
        <v>0.17</v>
      </c>
      <c r="AF401" s="68">
        <v>0</v>
      </c>
      <c r="AG401" s="68">
        <v>0</v>
      </c>
      <c r="AH401" s="68">
        <v>0</v>
      </c>
    </row>
    <row r="402" spans="1:34" ht="15.75" customHeight="1" x14ac:dyDescent="0.2">
      <c r="A402" s="67" t="s">
        <v>119</v>
      </c>
      <c r="B402" s="68" t="s">
        <v>1089</v>
      </c>
      <c r="C402" s="68" t="str">
        <f t="shared" si="0"/>
        <v>Crops</v>
      </c>
      <c r="D402" s="68">
        <v>0</v>
      </c>
      <c r="E402" s="68">
        <v>0</v>
      </c>
      <c r="F402" s="68">
        <v>0</v>
      </c>
      <c r="G402" s="68">
        <v>0</v>
      </c>
      <c r="H402" s="68">
        <v>0</v>
      </c>
      <c r="I402" s="68">
        <v>0</v>
      </c>
      <c r="J402" s="68">
        <v>0</v>
      </c>
      <c r="K402" s="68">
        <v>0</v>
      </c>
      <c r="L402" s="68">
        <v>0</v>
      </c>
      <c r="M402" s="68">
        <v>0</v>
      </c>
      <c r="N402" s="68">
        <v>0</v>
      </c>
      <c r="O402" s="68">
        <v>0</v>
      </c>
      <c r="P402" s="68">
        <v>0</v>
      </c>
      <c r="Q402" s="68">
        <v>0</v>
      </c>
      <c r="R402" s="68">
        <v>0</v>
      </c>
      <c r="S402" s="68">
        <v>0</v>
      </c>
      <c r="T402" s="68">
        <v>0</v>
      </c>
      <c r="U402" s="68">
        <v>0</v>
      </c>
      <c r="V402" s="68">
        <v>0</v>
      </c>
      <c r="W402" s="68">
        <v>0</v>
      </c>
      <c r="X402" s="68">
        <v>0</v>
      </c>
      <c r="Y402" s="68">
        <v>0</v>
      </c>
      <c r="Z402" s="68">
        <v>0</v>
      </c>
      <c r="AA402" s="68">
        <v>0</v>
      </c>
      <c r="AB402" s="68">
        <v>0</v>
      </c>
      <c r="AC402" s="68">
        <v>0</v>
      </c>
      <c r="AD402" s="68">
        <v>0</v>
      </c>
      <c r="AE402" s="68">
        <v>0</v>
      </c>
      <c r="AF402" s="68">
        <v>0</v>
      </c>
      <c r="AG402" s="68">
        <v>0</v>
      </c>
      <c r="AH402" s="68">
        <v>0</v>
      </c>
    </row>
    <row r="403" spans="1:34" ht="15.75" customHeight="1" x14ac:dyDescent="0.2">
      <c r="A403" s="67" t="s">
        <v>119</v>
      </c>
      <c r="B403" s="68" t="s">
        <v>1090</v>
      </c>
      <c r="C403" s="68" t="str">
        <f t="shared" si="0"/>
        <v>Crops</v>
      </c>
      <c r="D403" s="68">
        <v>0</v>
      </c>
      <c r="E403" s="68">
        <v>0</v>
      </c>
      <c r="F403" s="68">
        <v>0</v>
      </c>
      <c r="G403" s="68">
        <v>0</v>
      </c>
      <c r="H403" s="68">
        <v>0</v>
      </c>
      <c r="I403" s="68">
        <v>0</v>
      </c>
      <c r="J403" s="68">
        <v>0</v>
      </c>
      <c r="K403" s="68">
        <v>0</v>
      </c>
      <c r="L403" s="68">
        <v>0</v>
      </c>
      <c r="M403" s="68">
        <v>0</v>
      </c>
      <c r="N403" s="68">
        <v>0</v>
      </c>
      <c r="O403" s="68">
        <v>0</v>
      </c>
      <c r="P403" s="68">
        <v>0</v>
      </c>
      <c r="Q403" s="68">
        <v>0</v>
      </c>
      <c r="R403" s="68">
        <v>0</v>
      </c>
      <c r="S403" s="68">
        <v>0</v>
      </c>
      <c r="T403" s="68">
        <v>0</v>
      </c>
      <c r="U403" s="68">
        <v>0</v>
      </c>
      <c r="V403" s="68">
        <v>0</v>
      </c>
      <c r="W403" s="68">
        <v>0</v>
      </c>
      <c r="X403" s="68">
        <v>0</v>
      </c>
      <c r="Y403" s="68">
        <v>0</v>
      </c>
      <c r="Z403" s="68">
        <v>0</v>
      </c>
      <c r="AA403" s="68">
        <v>0</v>
      </c>
      <c r="AB403" s="68">
        <v>0</v>
      </c>
      <c r="AC403" s="68">
        <v>0</v>
      </c>
      <c r="AD403" s="68">
        <v>0</v>
      </c>
      <c r="AE403" s="68">
        <v>0</v>
      </c>
      <c r="AF403" s="68">
        <v>0</v>
      </c>
      <c r="AG403" s="68">
        <v>0</v>
      </c>
      <c r="AH403" s="68">
        <v>0</v>
      </c>
    </row>
    <row r="404" spans="1:34" ht="15.75" customHeight="1" x14ac:dyDescent="0.2">
      <c r="A404" s="67" t="s">
        <v>119</v>
      </c>
      <c r="B404" s="68" t="s">
        <v>1091</v>
      </c>
      <c r="C404" s="68" t="str">
        <f t="shared" si="0"/>
        <v>Livestock</v>
      </c>
      <c r="D404" s="68">
        <v>0.09</v>
      </c>
      <c r="E404" s="68">
        <v>0.09</v>
      </c>
      <c r="F404" s="68">
        <v>0.09</v>
      </c>
      <c r="G404" s="68">
        <v>0.09</v>
      </c>
      <c r="H404" s="68">
        <v>0.09</v>
      </c>
      <c r="I404" s="68">
        <v>0.09</v>
      </c>
      <c r="J404" s="68">
        <v>0.09</v>
      </c>
      <c r="K404" s="68">
        <v>0.09</v>
      </c>
      <c r="L404" s="68">
        <v>0.09</v>
      </c>
      <c r="M404" s="68">
        <v>0.08</v>
      </c>
      <c r="N404" s="68">
        <v>0.08</v>
      </c>
      <c r="O404" s="68">
        <v>0.08</v>
      </c>
      <c r="P404" s="68">
        <v>7.0000000000000007E-2</v>
      </c>
      <c r="Q404" s="68">
        <v>7.0000000000000007E-2</v>
      </c>
      <c r="R404" s="68">
        <v>7.0000000000000007E-2</v>
      </c>
      <c r="S404" s="68">
        <v>0.06</v>
      </c>
      <c r="T404" s="68">
        <v>0.06</v>
      </c>
      <c r="U404" s="68">
        <v>0.06</v>
      </c>
      <c r="V404" s="68">
        <v>0.06</v>
      </c>
      <c r="W404" s="68">
        <v>0.06</v>
      </c>
      <c r="X404" s="68">
        <v>0.06</v>
      </c>
      <c r="Y404" s="68">
        <v>0.06</v>
      </c>
      <c r="Z404" s="68">
        <v>0.06</v>
      </c>
      <c r="AA404" s="68">
        <v>0.06</v>
      </c>
      <c r="AB404" s="68">
        <v>0.06</v>
      </c>
      <c r="AC404" s="68">
        <v>0.06</v>
      </c>
      <c r="AD404" s="68">
        <v>0.06</v>
      </c>
      <c r="AE404" s="68">
        <v>0.06</v>
      </c>
      <c r="AF404" s="68">
        <v>0</v>
      </c>
      <c r="AG404" s="68">
        <v>0</v>
      </c>
      <c r="AH404" s="68">
        <v>0</v>
      </c>
    </row>
    <row r="405" spans="1:34" ht="15.75" customHeight="1" x14ac:dyDescent="0.2">
      <c r="A405" s="67" t="s">
        <v>119</v>
      </c>
      <c r="B405" s="68" t="s">
        <v>1092</v>
      </c>
      <c r="C405" s="68" t="str">
        <f t="shared" si="0"/>
        <v>Crops</v>
      </c>
      <c r="D405" s="68">
        <v>0.35</v>
      </c>
      <c r="E405" s="68">
        <v>0.34</v>
      </c>
      <c r="F405" s="68">
        <v>0.33</v>
      </c>
      <c r="G405" s="68">
        <v>0.35</v>
      </c>
      <c r="H405" s="68">
        <v>0.34</v>
      </c>
      <c r="I405" s="68">
        <v>0.34</v>
      </c>
      <c r="J405" s="68">
        <v>0.34</v>
      </c>
      <c r="K405" s="68">
        <v>0.34</v>
      </c>
      <c r="L405" s="68">
        <v>0.36</v>
      </c>
      <c r="M405" s="68">
        <v>0.34</v>
      </c>
      <c r="N405" s="68">
        <v>0.33</v>
      </c>
      <c r="O405" s="68">
        <v>0.34</v>
      </c>
      <c r="P405" s="68">
        <v>0.31</v>
      </c>
      <c r="Q405" s="68">
        <v>0.32</v>
      </c>
      <c r="R405" s="68">
        <v>0.31</v>
      </c>
      <c r="S405" s="68">
        <v>0.31</v>
      </c>
      <c r="T405" s="68">
        <v>0.31</v>
      </c>
      <c r="U405" s="68">
        <v>0.3</v>
      </c>
      <c r="V405" s="68">
        <v>0.28999999999999998</v>
      </c>
      <c r="W405" s="68">
        <v>0.3</v>
      </c>
      <c r="X405" s="68">
        <v>0.3</v>
      </c>
      <c r="Y405" s="68">
        <v>0.3</v>
      </c>
      <c r="Z405" s="68">
        <v>0.3</v>
      </c>
      <c r="AA405" s="68">
        <v>0.32</v>
      </c>
      <c r="AB405" s="68">
        <v>0.34</v>
      </c>
      <c r="AC405" s="68">
        <v>0.34</v>
      </c>
      <c r="AD405" s="68">
        <v>0.34</v>
      </c>
      <c r="AE405" s="68">
        <v>0.31</v>
      </c>
      <c r="AF405" s="68">
        <v>0</v>
      </c>
      <c r="AG405" s="68">
        <v>0</v>
      </c>
      <c r="AH405" s="68">
        <v>0</v>
      </c>
    </row>
    <row r="406" spans="1:34" ht="15.75" customHeight="1" x14ac:dyDescent="0.2">
      <c r="A406" s="67" t="s">
        <v>119</v>
      </c>
      <c r="B406" s="68" t="s">
        <v>1093</v>
      </c>
      <c r="C406" s="68" t="str">
        <f t="shared" si="0"/>
        <v>Crops</v>
      </c>
      <c r="D406" s="68">
        <v>0</v>
      </c>
      <c r="E406" s="68">
        <v>0</v>
      </c>
      <c r="F406" s="68">
        <v>0</v>
      </c>
      <c r="G406" s="68">
        <v>0</v>
      </c>
      <c r="H406" s="68">
        <v>0</v>
      </c>
      <c r="I406" s="68">
        <v>0</v>
      </c>
      <c r="J406" s="68">
        <v>0</v>
      </c>
      <c r="K406" s="68">
        <v>0</v>
      </c>
      <c r="L406" s="68">
        <v>0</v>
      </c>
      <c r="M406" s="68">
        <v>0</v>
      </c>
      <c r="N406" s="68">
        <v>0</v>
      </c>
      <c r="O406" s="68">
        <v>0</v>
      </c>
      <c r="P406" s="68">
        <v>0</v>
      </c>
      <c r="Q406" s="68">
        <v>0</v>
      </c>
      <c r="R406" s="68">
        <v>0</v>
      </c>
      <c r="S406" s="68">
        <v>0</v>
      </c>
      <c r="T406" s="68">
        <v>0</v>
      </c>
      <c r="U406" s="68">
        <v>0</v>
      </c>
      <c r="V406" s="68">
        <v>0</v>
      </c>
      <c r="W406" s="68">
        <v>0</v>
      </c>
      <c r="X406" s="68">
        <v>0</v>
      </c>
      <c r="Y406" s="68">
        <v>0</v>
      </c>
      <c r="Z406" s="68">
        <v>0</v>
      </c>
      <c r="AA406" s="68">
        <v>0</v>
      </c>
      <c r="AB406" s="68">
        <v>0</v>
      </c>
      <c r="AC406" s="68">
        <v>0</v>
      </c>
      <c r="AD406" s="68">
        <v>0</v>
      </c>
      <c r="AE406" s="68">
        <v>0</v>
      </c>
      <c r="AF406" s="68">
        <v>0</v>
      </c>
      <c r="AG406" s="68">
        <v>0</v>
      </c>
      <c r="AH406" s="68">
        <v>0</v>
      </c>
    </row>
    <row r="407" spans="1:34" ht="15.75" customHeight="1" x14ac:dyDescent="0.2">
      <c r="A407" s="67" t="s">
        <v>1</v>
      </c>
      <c r="B407" s="68" t="s">
        <v>1082</v>
      </c>
      <c r="C407" s="68" t="str">
        <f t="shared" si="0"/>
        <v>Crops</v>
      </c>
      <c r="D407" s="68">
        <v>0.34</v>
      </c>
      <c r="E407" s="68">
        <v>0.28999999999999998</v>
      </c>
      <c r="F407" s="68">
        <v>0.3</v>
      </c>
      <c r="G407" s="68">
        <v>0.24</v>
      </c>
      <c r="H407" s="68">
        <v>0.25</v>
      </c>
      <c r="I407" s="68">
        <v>0.25</v>
      </c>
      <c r="J407" s="68">
        <v>0.24</v>
      </c>
      <c r="K407" s="68">
        <v>0.26</v>
      </c>
      <c r="L407" s="68">
        <v>0.21</v>
      </c>
      <c r="M407" s="68">
        <v>0.47</v>
      </c>
      <c r="N407" s="68">
        <v>0.38</v>
      </c>
      <c r="O407" s="68">
        <v>0.34</v>
      </c>
      <c r="P407" s="68">
        <v>0.24</v>
      </c>
      <c r="Q407" s="68">
        <v>0.31</v>
      </c>
      <c r="R407" s="68">
        <v>0.21</v>
      </c>
      <c r="S407" s="68">
        <v>0.03</v>
      </c>
      <c r="T407" s="68">
        <v>0.12</v>
      </c>
      <c r="U407" s="68">
        <v>0.1</v>
      </c>
      <c r="V407" s="68">
        <v>0.23</v>
      </c>
      <c r="W407" s="68">
        <v>0</v>
      </c>
      <c r="X407" s="68">
        <v>0.21</v>
      </c>
      <c r="Y407" s="68">
        <v>0.23</v>
      </c>
      <c r="Z407" s="68">
        <v>0.41</v>
      </c>
      <c r="AA407" s="68">
        <v>0.2</v>
      </c>
      <c r="AB407" s="68">
        <v>0.26</v>
      </c>
      <c r="AC407" s="68">
        <v>0.22</v>
      </c>
      <c r="AD407" s="68">
        <v>0.17</v>
      </c>
      <c r="AE407" s="68">
        <v>0.17</v>
      </c>
      <c r="AF407" s="68">
        <v>0</v>
      </c>
      <c r="AG407" s="68">
        <v>0</v>
      </c>
      <c r="AH407" s="68">
        <v>0</v>
      </c>
    </row>
    <row r="408" spans="1:34" ht="15.75" customHeight="1" x14ac:dyDescent="0.2">
      <c r="A408" s="67" t="s">
        <v>1</v>
      </c>
      <c r="B408" s="68" t="s">
        <v>1084</v>
      </c>
      <c r="C408" s="68" t="str">
        <f t="shared" si="0"/>
        <v>Crops</v>
      </c>
      <c r="D408" s="68">
        <v>0.01</v>
      </c>
      <c r="E408" s="68">
        <v>0.01</v>
      </c>
      <c r="F408" s="68">
        <v>0.02</v>
      </c>
      <c r="G408" s="68">
        <v>0.03</v>
      </c>
      <c r="H408" s="68">
        <v>0.02</v>
      </c>
      <c r="I408" s="68">
        <v>0.02</v>
      </c>
      <c r="J408" s="68">
        <v>0.02</v>
      </c>
      <c r="K408" s="68">
        <v>0.02</v>
      </c>
      <c r="L408" s="68">
        <v>0.02</v>
      </c>
      <c r="M408" s="68">
        <v>0.02</v>
      </c>
      <c r="N408" s="68">
        <v>0.02</v>
      </c>
      <c r="O408" s="68">
        <v>0.02</v>
      </c>
      <c r="P408" s="68">
        <v>0.02</v>
      </c>
      <c r="Q408" s="68">
        <v>0.02</v>
      </c>
      <c r="R408" s="68">
        <v>0.02</v>
      </c>
      <c r="S408" s="68">
        <v>0.02</v>
      </c>
      <c r="T408" s="68">
        <v>0.02</v>
      </c>
      <c r="U408" s="68">
        <v>0.02</v>
      </c>
      <c r="V408" s="68">
        <v>0.02</v>
      </c>
      <c r="W408" s="68">
        <v>0.02</v>
      </c>
      <c r="X408" s="68">
        <v>0.02</v>
      </c>
      <c r="Y408" s="68">
        <v>0.02</v>
      </c>
      <c r="Z408" s="68">
        <v>0.02</v>
      </c>
      <c r="AA408" s="68">
        <v>0.02</v>
      </c>
      <c r="AB408" s="68">
        <v>0.02</v>
      </c>
      <c r="AC408" s="68">
        <v>0.02</v>
      </c>
      <c r="AD408" s="68">
        <v>0.02</v>
      </c>
      <c r="AE408" s="68">
        <v>0.02</v>
      </c>
      <c r="AF408" s="68">
        <v>0</v>
      </c>
      <c r="AG408" s="68">
        <v>0</v>
      </c>
      <c r="AH408" s="68">
        <v>0</v>
      </c>
    </row>
    <row r="409" spans="1:34" ht="15.75" customHeight="1" x14ac:dyDescent="0.2">
      <c r="A409" s="67" t="s">
        <v>1</v>
      </c>
      <c r="B409" s="68" t="s">
        <v>1086</v>
      </c>
      <c r="C409" s="68" t="str">
        <f t="shared" si="0"/>
        <v>Livestock</v>
      </c>
      <c r="D409" s="68">
        <v>2.8</v>
      </c>
      <c r="E409" s="68">
        <v>2.83</v>
      </c>
      <c r="F409" s="68">
        <v>2.87</v>
      </c>
      <c r="G409" s="68">
        <v>2.89</v>
      </c>
      <c r="H409" s="68">
        <v>2.87</v>
      </c>
      <c r="I409" s="68">
        <v>2.92</v>
      </c>
      <c r="J409" s="68">
        <v>2.98</v>
      </c>
      <c r="K409" s="68">
        <v>3</v>
      </c>
      <c r="L409" s="68">
        <v>2.88</v>
      </c>
      <c r="M409" s="68">
        <v>2.89</v>
      </c>
      <c r="N409" s="68">
        <v>2.75</v>
      </c>
      <c r="O409" s="68">
        <v>2.84</v>
      </c>
      <c r="P409" s="68">
        <v>2.85</v>
      </c>
      <c r="Q409" s="68">
        <v>2.84</v>
      </c>
      <c r="R409" s="68">
        <v>2.69</v>
      </c>
      <c r="S409" s="68">
        <v>2.84</v>
      </c>
      <c r="T409" s="68">
        <v>2.9</v>
      </c>
      <c r="U409" s="68">
        <v>2.82</v>
      </c>
      <c r="V409" s="68">
        <v>2.79</v>
      </c>
      <c r="W409" s="68">
        <v>2.62</v>
      </c>
      <c r="X409" s="68">
        <v>2.76</v>
      </c>
      <c r="Y409" s="68">
        <v>2.72</v>
      </c>
      <c r="Z409" s="68">
        <v>2.67</v>
      </c>
      <c r="AA409" s="68">
        <v>2.87</v>
      </c>
      <c r="AB409" s="68">
        <v>2.68</v>
      </c>
      <c r="AC409" s="68">
        <v>2.61</v>
      </c>
      <c r="AD409" s="68">
        <v>2.6</v>
      </c>
      <c r="AE409" s="68">
        <v>2.66</v>
      </c>
      <c r="AF409" s="68">
        <v>0</v>
      </c>
      <c r="AG409" s="68">
        <v>0</v>
      </c>
      <c r="AH409" s="68">
        <v>0</v>
      </c>
    </row>
    <row r="410" spans="1:34" ht="15.75" customHeight="1" x14ac:dyDescent="0.2">
      <c r="A410" s="67" t="s">
        <v>1</v>
      </c>
      <c r="B410" s="68" t="s">
        <v>1087</v>
      </c>
      <c r="C410" s="68" t="str">
        <f t="shared" si="0"/>
        <v>Livestock</v>
      </c>
      <c r="D410" s="68">
        <v>0.34</v>
      </c>
      <c r="E410" s="68">
        <v>0.34</v>
      </c>
      <c r="F410" s="68">
        <v>0.33</v>
      </c>
      <c r="G410" s="68">
        <v>0.34</v>
      </c>
      <c r="H410" s="68">
        <v>0.33</v>
      </c>
      <c r="I410" s="68">
        <v>0.34</v>
      </c>
      <c r="J410" s="68">
        <v>0.32</v>
      </c>
      <c r="K410" s="68">
        <v>0.33</v>
      </c>
      <c r="L410" s="68">
        <v>0.35</v>
      </c>
      <c r="M410" s="68">
        <v>0.34</v>
      </c>
      <c r="N410" s="68">
        <v>0.36</v>
      </c>
      <c r="O410" s="68">
        <v>0.36</v>
      </c>
      <c r="P410" s="68">
        <v>0.36</v>
      </c>
      <c r="Q410" s="68">
        <v>0.35</v>
      </c>
      <c r="R410" s="68">
        <v>0.33</v>
      </c>
      <c r="S410" s="68">
        <v>0.39</v>
      </c>
      <c r="T410" s="68">
        <v>0.33</v>
      </c>
      <c r="U410" s="68">
        <v>0.34</v>
      </c>
      <c r="V410" s="68">
        <v>0.32</v>
      </c>
      <c r="W410" s="68">
        <v>0.32</v>
      </c>
      <c r="X410" s="68">
        <v>0.33</v>
      </c>
      <c r="Y410" s="68">
        <v>0.28999999999999998</v>
      </c>
      <c r="Z410" s="68">
        <v>0.28000000000000003</v>
      </c>
      <c r="AA410" s="68">
        <v>0.28999999999999998</v>
      </c>
      <c r="AB410" s="68">
        <v>0.28999999999999998</v>
      </c>
      <c r="AC410" s="68">
        <v>0.3</v>
      </c>
      <c r="AD410" s="68">
        <v>0.28999999999999998</v>
      </c>
      <c r="AE410" s="68">
        <v>0.28000000000000003</v>
      </c>
      <c r="AF410" s="68">
        <v>0</v>
      </c>
      <c r="AG410" s="68">
        <v>0</v>
      </c>
      <c r="AH410" s="68">
        <v>0</v>
      </c>
    </row>
    <row r="411" spans="1:34" ht="15.75" customHeight="1" x14ac:dyDescent="0.2">
      <c r="A411" s="67" t="s">
        <v>1</v>
      </c>
      <c r="B411" s="68" t="s">
        <v>1089</v>
      </c>
      <c r="C411" s="68" t="str">
        <f t="shared" si="0"/>
        <v>Crops</v>
      </c>
      <c r="D411" s="68">
        <v>0</v>
      </c>
      <c r="E411" s="68">
        <v>0</v>
      </c>
      <c r="F411" s="68">
        <v>0</v>
      </c>
      <c r="G411" s="68">
        <v>0</v>
      </c>
      <c r="H411" s="68">
        <v>0</v>
      </c>
      <c r="I411" s="68">
        <v>0</v>
      </c>
      <c r="J411" s="68">
        <v>0</v>
      </c>
      <c r="K411" s="68">
        <v>0</v>
      </c>
      <c r="L411" s="68">
        <v>0</v>
      </c>
      <c r="M411" s="68">
        <v>0</v>
      </c>
      <c r="N411" s="68">
        <v>0</v>
      </c>
      <c r="O411" s="68">
        <v>0</v>
      </c>
      <c r="P411" s="68">
        <v>0</v>
      </c>
      <c r="Q411" s="68">
        <v>0</v>
      </c>
      <c r="R411" s="68">
        <v>0</v>
      </c>
      <c r="S411" s="68">
        <v>0</v>
      </c>
      <c r="T411" s="68">
        <v>0</v>
      </c>
      <c r="U411" s="68">
        <v>0</v>
      </c>
      <c r="V411" s="68">
        <v>0</v>
      </c>
      <c r="W411" s="68">
        <v>0</v>
      </c>
      <c r="X411" s="68">
        <v>0</v>
      </c>
      <c r="Y411" s="68">
        <v>0</v>
      </c>
      <c r="Z411" s="68">
        <v>0</v>
      </c>
      <c r="AA411" s="68">
        <v>0</v>
      </c>
      <c r="AB411" s="68">
        <v>0</v>
      </c>
      <c r="AC411" s="68">
        <v>0</v>
      </c>
      <c r="AD411" s="68">
        <v>0</v>
      </c>
      <c r="AE411" s="68">
        <v>0</v>
      </c>
      <c r="AF411" s="68">
        <v>0</v>
      </c>
      <c r="AG411" s="68">
        <v>0</v>
      </c>
      <c r="AH411" s="68">
        <v>0</v>
      </c>
    </row>
    <row r="412" spans="1:34" ht="15.75" customHeight="1" x14ac:dyDescent="0.2">
      <c r="A412" s="67" t="s">
        <v>1</v>
      </c>
      <c r="B412" s="68" t="s">
        <v>1090</v>
      </c>
      <c r="C412" s="68" t="str">
        <f t="shared" si="0"/>
        <v>Crops</v>
      </c>
      <c r="D412" s="68">
        <v>0</v>
      </c>
      <c r="E412" s="68">
        <v>0</v>
      </c>
      <c r="F412" s="68">
        <v>0</v>
      </c>
      <c r="G412" s="68">
        <v>0</v>
      </c>
      <c r="H412" s="68">
        <v>0</v>
      </c>
      <c r="I412" s="68">
        <v>0</v>
      </c>
      <c r="J412" s="68">
        <v>0</v>
      </c>
      <c r="K412" s="68">
        <v>0</v>
      </c>
      <c r="L412" s="68">
        <v>0</v>
      </c>
      <c r="M412" s="68">
        <v>0</v>
      </c>
      <c r="N412" s="68">
        <v>0</v>
      </c>
      <c r="O412" s="68">
        <v>0</v>
      </c>
      <c r="P412" s="68">
        <v>0</v>
      </c>
      <c r="Q412" s="68">
        <v>0</v>
      </c>
      <c r="R412" s="68">
        <v>0</v>
      </c>
      <c r="S412" s="68">
        <v>0</v>
      </c>
      <c r="T412" s="68">
        <v>0</v>
      </c>
      <c r="U412" s="68">
        <v>0</v>
      </c>
      <c r="V412" s="68">
        <v>0</v>
      </c>
      <c r="W412" s="68">
        <v>0</v>
      </c>
      <c r="X412" s="68">
        <v>0</v>
      </c>
      <c r="Y412" s="68">
        <v>0</v>
      </c>
      <c r="Z412" s="68">
        <v>0</v>
      </c>
      <c r="AA412" s="68">
        <v>0</v>
      </c>
      <c r="AB412" s="68">
        <v>0</v>
      </c>
      <c r="AC412" s="68">
        <v>0</v>
      </c>
      <c r="AD412" s="68">
        <v>0</v>
      </c>
      <c r="AE412" s="68">
        <v>0</v>
      </c>
      <c r="AF412" s="68">
        <v>0</v>
      </c>
      <c r="AG412" s="68">
        <v>0</v>
      </c>
      <c r="AH412" s="68">
        <v>0</v>
      </c>
    </row>
    <row r="413" spans="1:34" ht="15.75" customHeight="1" x14ac:dyDescent="0.2">
      <c r="A413" s="67" t="s">
        <v>1</v>
      </c>
      <c r="B413" s="68" t="s">
        <v>1091</v>
      </c>
      <c r="C413" s="68" t="str">
        <f t="shared" si="0"/>
        <v>Livestock</v>
      </c>
      <c r="D413" s="68">
        <v>0.33</v>
      </c>
      <c r="E413" s="68">
        <v>0.35</v>
      </c>
      <c r="F413" s="68">
        <v>0.37</v>
      </c>
      <c r="G413" s="68">
        <v>0.37</v>
      </c>
      <c r="H413" s="68">
        <v>0.38</v>
      </c>
      <c r="I413" s="68">
        <v>0.39</v>
      </c>
      <c r="J413" s="68">
        <v>0.39</v>
      </c>
      <c r="K413" s="68">
        <v>0.38</v>
      </c>
      <c r="L413" s="68">
        <v>0.37</v>
      </c>
      <c r="M413" s="68">
        <v>0.35</v>
      </c>
      <c r="N413" s="68">
        <v>0.35</v>
      </c>
      <c r="O413" s="68">
        <v>0.35</v>
      </c>
      <c r="P413" s="68">
        <v>0.32</v>
      </c>
      <c r="Q413" s="68">
        <v>0.33</v>
      </c>
      <c r="R413" s="68">
        <v>0.3</v>
      </c>
      <c r="S413" s="68">
        <v>0.3</v>
      </c>
      <c r="T413" s="68">
        <v>0.3</v>
      </c>
      <c r="U413" s="68">
        <v>0.28000000000000003</v>
      </c>
      <c r="V413" s="68">
        <v>0.27</v>
      </c>
      <c r="W413" s="68">
        <v>0.26</v>
      </c>
      <c r="X413" s="68">
        <v>0.27</v>
      </c>
      <c r="Y413" s="68">
        <v>0.27</v>
      </c>
      <c r="Z413" s="68">
        <v>0.26</v>
      </c>
      <c r="AA413" s="68">
        <v>0.26</v>
      </c>
      <c r="AB413" s="68">
        <v>0.27</v>
      </c>
      <c r="AC413" s="68">
        <v>0.27</v>
      </c>
      <c r="AD413" s="68">
        <v>0.28000000000000003</v>
      </c>
      <c r="AE413" s="68">
        <v>0.28000000000000003</v>
      </c>
      <c r="AF413" s="68">
        <v>0</v>
      </c>
      <c r="AG413" s="68">
        <v>0</v>
      </c>
      <c r="AH413" s="68">
        <v>0</v>
      </c>
    </row>
    <row r="414" spans="1:34" ht="15.75" customHeight="1" x14ac:dyDescent="0.2">
      <c r="A414" s="67" t="s">
        <v>1</v>
      </c>
      <c r="B414" s="68" t="s">
        <v>1092</v>
      </c>
      <c r="C414" s="68" t="str">
        <f t="shared" si="0"/>
        <v>Crops</v>
      </c>
      <c r="D414" s="68">
        <v>3.01</v>
      </c>
      <c r="E414" s="68">
        <v>3.05</v>
      </c>
      <c r="F414" s="68">
        <v>3.17</v>
      </c>
      <c r="G414" s="68">
        <v>3.04</v>
      </c>
      <c r="H414" s="68">
        <v>3.13</v>
      </c>
      <c r="I414" s="68">
        <v>3.09</v>
      </c>
      <c r="J414" s="68">
        <v>3.23</v>
      </c>
      <c r="K414" s="68">
        <v>3.14</v>
      </c>
      <c r="L414" s="68">
        <v>3.11</v>
      </c>
      <c r="M414" s="68">
        <v>3.13</v>
      </c>
      <c r="N414" s="68">
        <v>3.11</v>
      </c>
      <c r="O414" s="68">
        <v>3.1</v>
      </c>
      <c r="P414" s="68">
        <v>2.97</v>
      </c>
      <c r="Q414" s="68">
        <v>3.04</v>
      </c>
      <c r="R414" s="68">
        <v>2.99</v>
      </c>
      <c r="S414" s="68">
        <v>2.97</v>
      </c>
      <c r="T414" s="68">
        <v>2.92</v>
      </c>
      <c r="U414" s="68">
        <v>2.91</v>
      </c>
      <c r="V414" s="68">
        <v>2.9</v>
      </c>
      <c r="W414" s="68">
        <v>2.79</v>
      </c>
      <c r="X414" s="68">
        <v>2.77</v>
      </c>
      <c r="Y414" s="68">
        <v>2.92</v>
      </c>
      <c r="Z414" s="68">
        <v>2.87</v>
      </c>
      <c r="AA414" s="68">
        <v>2.98</v>
      </c>
      <c r="AB414" s="68">
        <v>2.91</v>
      </c>
      <c r="AC414" s="68">
        <v>2.81</v>
      </c>
      <c r="AD414" s="68">
        <v>2.8</v>
      </c>
      <c r="AE414" s="68">
        <v>2.75</v>
      </c>
      <c r="AF414" s="68">
        <v>0</v>
      </c>
      <c r="AG414" s="68">
        <v>0</v>
      </c>
      <c r="AH414" s="68">
        <v>0</v>
      </c>
    </row>
    <row r="415" spans="1:34" ht="15.75" customHeight="1" x14ac:dyDescent="0.2">
      <c r="A415" s="67" t="s">
        <v>1</v>
      </c>
      <c r="B415" s="68" t="s">
        <v>1093</v>
      </c>
      <c r="C415" s="68" t="str">
        <f t="shared" si="0"/>
        <v>Crops</v>
      </c>
      <c r="D415" s="68">
        <v>0</v>
      </c>
      <c r="E415" s="68">
        <v>0</v>
      </c>
      <c r="F415" s="68">
        <v>0</v>
      </c>
      <c r="G415" s="68">
        <v>0</v>
      </c>
      <c r="H415" s="68">
        <v>0</v>
      </c>
      <c r="I415" s="68">
        <v>0</v>
      </c>
      <c r="J415" s="68">
        <v>0</v>
      </c>
      <c r="K415" s="68">
        <v>0</v>
      </c>
      <c r="L415" s="68">
        <v>0</v>
      </c>
      <c r="M415" s="68">
        <v>0</v>
      </c>
      <c r="N415" s="68">
        <v>0</v>
      </c>
      <c r="O415" s="68">
        <v>0</v>
      </c>
      <c r="P415" s="68">
        <v>0</v>
      </c>
      <c r="Q415" s="68">
        <v>0</v>
      </c>
      <c r="R415" s="68">
        <v>0</v>
      </c>
      <c r="S415" s="68">
        <v>0</v>
      </c>
      <c r="T415" s="68">
        <v>0</v>
      </c>
      <c r="U415" s="68">
        <v>0</v>
      </c>
      <c r="V415" s="68">
        <v>0</v>
      </c>
      <c r="W415" s="68">
        <v>0</v>
      </c>
      <c r="X415" s="68">
        <v>0</v>
      </c>
      <c r="Y415" s="68">
        <v>0</v>
      </c>
      <c r="Z415" s="68">
        <v>0</v>
      </c>
      <c r="AA415" s="68">
        <v>0</v>
      </c>
      <c r="AB415" s="68">
        <v>0</v>
      </c>
      <c r="AC415" s="68">
        <v>0</v>
      </c>
      <c r="AD415" s="68">
        <v>0</v>
      </c>
      <c r="AE415" s="68">
        <v>0</v>
      </c>
      <c r="AF415" s="68">
        <v>0</v>
      </c>
      <c r="AG415" s="68">
        <v>0</v>
      </c>
      <c r="AH415" s="68">
        <v>0</v>
      </c>
    </row>
    <row r="416" spans="1:34" ht="15.75" customHeight="1" x14ac:dyDescent="0.2">
      <c r="A416" s="67" t="s">
        <v>123</v>
      </c>
      <c r="B416" s="68" t="s">
        <v>1082</v>
      </c>
      <c r="C416" s="68" t="str">
        <f t="shared" si="0"/>
        <v>Crops</v>
      </c>
      <c r="D416" s="68">
        <v>0.01</v>
      </c>
      <c r="E416" s="68">
        <v>0.01</v>
      </c>
      <c r="F416" s="68">
        <v>0.01</v>
      </c>
      <c r="G416" s="68">
        <v>0</v>
      </c>
      <c r="H416" s="68">
        <v>0</v>
      </c>
      <c r="I416" s="68">
        <v>0</v>
      </c>
      <c r="J416" s="68">
        <v>0</v>
      </c>
      <c r="K416" s="68">
        <v>0</v>
      </c>
      <c r="L416" s="68">
        <v>0</v>
      </c>
      <c r="M416" s="68">
        <v>0</v>
      </c>
      <c r="N416" s="68">
        <v>0</v>
      </c>
      <c r="O416" s="68">
        <v>0</v>
      </c>
      <c r="P416" s="68">
        <v>0.06</v>
      </c>
      <c r="Q416" s="68">
        <v>0.01</v>
      </c>
      <c r="R416" s="68">
        <v>0.01</v>
      </c>
      <c r="S416" s="68">
        <v>0.03</v>
      </c>
      <c r="T416" s="68">
        <v>0.12</v>
      </c>
      <c r="U416" s="68">
        <v>0.1</v>
      </c>
      <c r="V416" s="68">
        <v>0</v>
      </c>
      <c r="W416" s="68">
        <v>0</v>
      </c>
      <c r="X416" s="68">
        <v>0</v>
      </c>
      <c r="Y416" s="68">
        <v>0</v>
      </c>
      <c r="Z416" s="68">
        <v>0</v>
      </c>
      <c r="AA416" s="68">
        <v>0</v>
      </c>
      <c r="AB416" s="68">
        <v>0.02</v>
      </c>
      <c r="AC416" s="68">
        <v>0.04</v>
      </c>
      <c r="AD416" s="68">
        <v>0.04</v>
      </c>
      <c r="AE416" s="68">
        <v>0.04</v>
      </c>
      <c r="AF416" s="68">
        <v>0</v>
      </c>
      <c r="AG416" s="68">
        <v>0</v>
      </c>
      <c r="AH416" s="68">
        <v>0</v>
      </c>
    </row>
    <row r="417" spans="1:34" ht="15.75" customHeight="1" x14ac:dyDescent="0.2">
      <c r="A417" s="67" t="s">
        <v>123</v>
      </c>
      <c r="B417" s="68" t="s">
        <v>1084</v>
      </c>
      <c r="C417" s="68" t="str">
        <f t="shared" si="0"/>
        <v>Crops</v>
      </c>
      <c r="D417" s="68">
        <v>0.03</v>
      </c>
      <c r="E417" s="68">
        <v>0.03</v>
      </c>
      <c r="F417" s="68">
        <v>0.03</v>
      </c>
      <c r="G417" s="68">
        <v>0.04</v>
      </c>
      <c r="H417" s="68">
        <v>0.04</v>
      </c>
      <c r="I417" s="68">
        <v>0.04</v>
      </c>
      <c r="J417" s="68">
        <v>0.04</v>
      </c>
      <c r="K417" s="68">
        <v>0.04</v>
      </c>
      <c r="L417" s="68">
        <v>0.04</v>
      </c>
      <c r="M417" s="68">
        <v>0.04</v>
      </c>
      <c r="N417" s="68">
        <v>0.04</v>
      </c>
      <c r="O417" s="68">
        <v>0.05</v>
      </c>
      <c r="P417" s="68">
        <v>0.04</v>
      </c>
      <c r="Q417" s="68">
        <v>0.05</v>
      </c>
      <c r="R417" s="68">
        <v>0.05</v>
      </c>
      <c r="S417" s="68">
        <v>0.06</v>
      </c>
      <c r="T417" s="68">
        <v>0.06</v>
      </c>
      <c r="U417" s="68">
        <v>7.0000000000000007E-2</v>
      </c>
      <c r="V417" s="68">
        <v>7.0000000000000007E-2</v>
      </c>
      <c r="W417" s="68">
        <v>0.05</v>
      </c>
      <c r="X417" s="68">
        <v>0.06</v>
      </c>
      <c r="Y417" s="68">
        <v>0.06</v>
      </c>
      <c r="Z417" s="68">
        <v>0.05</v>
      </c>
      <c r="AA417" s="68">
        <v>0.05</v>
      </c>
      <c r="AB417" s="68">
        <v>0.05</v>
      </c>
      <c r="AC417" s="68">
        <v>0.05</v>
      </c>
      <c r="AD417" s="68">
        <v>0.05</v>
      </c>
      <c r="AE417" s="68">
        <v>0.05</v>
      </c>
      <c r="AF417" s="68">
        <v>0</v>
      </c>
      <c r="AG417" s="68">
        <v>0</v>
      </c>
      <c r="AH417" s="68">
        <v>0</v>
      </c>
    </row>
    <row r="418" spans="1:34" ht="15.75" customHeight="1" x14ac:dyDescent="0.2">
      <c r="A418" s="67" t="s">
        <v>123</v>
      </c>
      <c r="B418" s="68" t="s">
        <v>1086</v>
      </c>
      <c r="C418" s="68" t="str">
        <f t="shared" si="0"/>
        <v>Livestock</v>
      </c>
      <c r="D418" s="68">
        <v>2.7</v>
      </c>
      <c r="E418" s="68">
        <v>2.77</v>
      </c>
      <c r="F418" s="68">
        <v>2.76</v>
      </c>
      <c r="G418" s="68">
        <v>2.82</v>
      </c>
      <c r="H418" s="68">
        <v>2.91</v>
      </c>
      <c r="I418" s="68">
        <v>2.74</v>
      </c>
      <c r="J418" s="68">
        <v>2.67</v>
      </c>
      <c r="K418" s="68">
        <v>2.6</v>
      </c>
      <c r="L418" s="68">
        <v>2.62</v>
      </c>
      <c r="M418" s="68">
        <v>2.63</v>
      </c>
      <c r="N418" s="68">
        <v>2.73</v>
      </c>
      <c r="O418" s="68">
        <v>2.66</v>
      </c>
      <c r="P418" s="68">
        <v>2.6</v>
      </c>
      <c r="Q418" s="68">
        <v>2.52</v>
      </c>
      <c r="R418" s="68">
        <v>2.5499999999999998</v>
      </c>
      <c r="S418" s="68">
        <v>2.44</v>
      </c>
      <c r="T418" s="68">
        <v>2.4900000000000002</v>
      </c>
      <c r="U418" s="68">
        <v>2.63</v>
      </c>
      <c r="V418" s="68">
        <v>2.52</v>
      </c>
      <c r="W418" s="68">
        <v>2.5</v>
      </c>
      <c r="X418" s="68">
        <v>2.4</v>
      </c>
      <c r="Y418" s="68">
        <v>2.4900000000000002</v>
      </c>
      <c r="Z418" s="68">
        <v>2.5499999999999998</v>
      </c>
      <c r="AA418" s="68">
        <v>2.58</v>
      </c>
      <c r="AB418" s="68">
        <v>2.5299999999999998</v>
      </c>
      <c r="AC418" s="68">
        <v>2.58</v>
      </c>
      <c r="AD418" s="68">
        <v>2.61</v>
      </c>
      <c r="AE418" s="68">
        <v>2.61</v>
      </c>
      <c r="AF418" s="68">
        <v>0</v>
      </c>
      <c r="AG418" s="68">
        <v>0</v>
      </c>
      <c r="AH418" s="68">
        <v>0</v>
      </c>
    </row>
    <row r="419" spans="1:34" ht="15.75" customHeight="1" x14ac:dyDescent="0.2">
      <c r="A419" s="67" t="s">
        <v>123</v>
      </c>
      <c r="B419" s="68" t="s">
        <v>1087</v>
      </c>
      <c r="C419" s="68" t="str">
        <f t="shared" si="0"/>
        <v>Livestock</v>
      </c>
      <c r="D419" s="68">
        <v>0.64</v>
      </c>
      <c r="E419" s="68">
        <v>0.67</v>
      </c>
      <c r="F419" s="68">
        <v>0.68</v>
      </c>
      <c r="G419" s="68">
        <v>0.71</v>
      </c>
      <c r="H419" s="68">
        <v>0.78</v>
      </c>
      <c r="I419" s="68">
        <v>0.81</v>
      </c>
      <c r="J419" s="68">
        <v>0.82</v>
      </c>
      <c r="K419" s="68">
        <v>0.86</v>
      </c>
      <c r="L419" s="68">
        <v>0.91</v>
      </c>
      <c r="M419" s="68">
        <v>0.92</v>
      </c>
      <c r="N419" s="68">
        <v>0.95</v>
      </c>
      <c r="O419" s="68">
        <v>0.97</v>
      </c>
      <c r="P419" s="68">
        <v>1.01</v>
      </c>
      <c r="Q419" s="68">
        <v>1.07</v>
      </c>
      <c r="R419" s="68">
        <v>1.02</v>
      </c>
      <c r="S419" s="68">
        <v>1.01</v>
      </c>
      <c r="T419" s="68">
        <v>1.04</v>
      </c>
      <c r="U419" s="68">
        <v>1.1000000000000001</v>
      </c>
      <c r="V419" s="68">
        <v>1.1299999999999999</v>
      </c>
      <c r="W419" s="68">
        <v>1.17</v>
      </c>
      <c r="X419" s="68">
        <v>1.1299999999999999</v>
      </c>
      <c r="Y419" s="68">
        <v>1.19</v>
      </c>
      <c r="Z419" s="68">
        <v>1.29</v>
      </c>
      <c r="AA419" s="68">
        <v>1.32</v>
      </c>
      <c r="AB419" s="68">
        <v>1.37</v>
      </c>
      <c r="AC419" s="68">
        <v>1.42</v>
      </c>
      <c r="AD419" s="68">
        <v>1.36</v>
      </c>
      <c r="AE419" s="68">
        <v>1.39</v>
      </c>
      <c r="AF419" s="68">
        <v>0</v>
      </c>
      <c r="AG419" s="68">
        <v>0</v>
      </c>
      <c r="AH419" s="68">
        <v>0</v>
      </c>
    </row>
    <row r="420" spans="1:34" ht="15.75" customHeight="1" x14ac:dyDescent="0.2">
      <c r="A420" s="67" t="s">
        <v>123</v>
      </c>
      <c r="B420" s="68" t="s">
        <v>1089</v>
      </c>
      <c r="C420" s="68" t="str">
        <f t="shared" si="0"/>
        <v>Crops</v>
      </c>
      <c r="D420" s="68">
        <v>0</v>
      </c>
      <c r="E420" s="68">
        <v>0</v>
      </c>
      <c r="F420" s="68">
        <v>0</v>
      </c>
      <c r="G420" s="68">
        <v>0</v>
      </c>
      <c r="H420" s="68">
        <v>0</v>
      </c>
      <c r="I420" s="68">
        <v>0</v>
      </c>
      <c r="J420" s="68">
        <v>0</v>
      </c>
      <c r="K420" s="68">
        <v>0</v>
      </c>
      <c r="L420" s="68">
        <v>0</v>
      </c>
      <c r="M420" s="68">
        <v>0</v>
      </c>
      <c r="N420" s="68">
        <v>0</v>
      </c>
      <c r="O420" s="68">
        <v>0</v>
      </c>
      <c r="P420" s="68">
        <v>0</v>
      </c>
      <c r="Q420" s="68">
        <v>0</v>
      </c>
      <c r="R420" s="68">
        <v>0</v>
      </c>
      <c r="S420" s="68">
        <v>0</v>
      </c>
      <c r="T420" s="68">
        <v>0</v>
      </c>
      <c r="U420" s="68">
        <v>0</v>
      </c>
      <c r="V420" s="68">
        <v>0</v>
      </c>
      <c r="W420" s="68">
        <v>0</v>
      </c>
      <c r="X420" s="68">
        <v>0</v>
      </c>
      <c r="Y420" s="68">
        <v>0</v>
      </c>
      <c r="Z420" s="68">
        <v>0</v>
      </c>
      <c r="AA420" s="68">
        <v>0</v>
      </c>
      <c r="AB420" s="68">
        <v>0</v>
      </c>
      <c r="AC420" s="68">
        <v>0</v>
      </c>
      <c r="AD420" s="68">
        <v>0</v>
      </c>
      <c r="AE420" s="68">
        <v>0</v>
      </c>
      <c r="AF420" s="68">
        <v>0</v>
      </c>
      <c r="AG420" s="68">
        <v>0</v>
      </c>
      <c r="AH420" s="68">
        <v>0</v>
      </c>
    </row>
    <row r="421" spans="1:34" ht="15.75" customHeight="1" x14ac:dyDescent="0.2">
      <c r="A421" s="67" t="s">
        <v>123</v>
      </c>
      <c r="B421" s="68" t="s">
        <v>1090</v>
      </c>
      <c r="C421" s="68" t="str">
        <f t="shared" si="0"/>
        <v>Crops</v>
      </c>
      <c r="D421" s="68">
        <v>0.02</v>
      </c>
      <c r="E421" s="68">
        <v>0.02</v>
      </c>
      <c r="F421" s="68">
        <v>0.02</v>
      </c>
      <c r="G421" s="68">
        <v>0.02</v>
      </c>
      <c r="H421" s="68">
        <v>0.02</v>
      </c>
      <c r="I421" s="68">
        <v>0.02</v>
      </c>
      <c r="J421" s="68">
        <v>0.02</v>
      </c>
      <c r="K421" s="68">
        <v>0.02</v>
      </c>
      <c r="L421" s="68">
        <v>0.02</v>
      </c>
      <c r="M421" s="68">
        <v>0.02</v>
      </c>
      <c r="N421" s="68">
        <v>0.02</v>
      </c>
      <c r="O421" s="68">
        <v>0.02</v>
      </c>
      <c r="P421" s="68">
        <v>0.02</v>
      </c>
      <c r="Q421" s="68">
        <v>0.01</v>
      </c>
      <c r="R421" s="68">
        <v>0.02</v>
      </c>
      <c r="S421" s="68">
        <v>0.02</v>
      </c>
      <c r="T421" s="68">
        <v>0.01</v>
      </c>
      <c r="U421" s="68">
        <v>0.03</v>
      </c>
      <c r="V421" s="68">
        <v>0.02</v>
      </c>
      <c r="W421" s="68">
        <v>0.02</v>
      </c>
      <c r="X421" s="68">
        <v>0.02</v>
      </c>
      <c r="Y421" s="68">
        <v>0.02</v>
      </c>
      <c r="Z421" s="68">
        <v>0.02</v>
      </c>
      <c r="AA421" s="68">
        <v>0.02</v>
      </c>
      <c r="AB421" s="68">
        <v>0.01</v>
      </c>
      <c r="AC421" s="68">
        <v>0.01</v>
      </c>
      <c r="AD421" s="68">
        <v>0.02</v>
      </c>
      <c r="AE421" s="68">
        <v>0.02</v>
      </c>
      <c r="AF421" s="68">
        <v>0</v>
      </c>
      <c r="AG421" s="68">
        <v>0</v>
      </c>
      <c r="AH421" s="68">
        <v>0</v>
      </c>
    </row>
    <row r="422" spans="1:34" ht="15.75" customHeight="1" x14ac:dyDescent="0.2">
      <c r="A422" s="67" t="s">
        <v>123</v>
      </c>
      <c r="B422" s="68" t="s">
        <v>1091</v>
      </c>
      <c r="C422" s="68" t="str">
        <f t="shared" si="0"/>
        <v>Livestock</v>
      </c>
      <c r="D422" s="68">
        <v>0.22</v>
      </c>
      <c r="E422" s="68">
        <v>0.23</v>
      </c>
      <c r="F422" s="68">
        <v>0.24</v>
      </c>
      <c r="G422" s="68">
        <v>0.24</v>
      </c>
      <c r="H422" s="68">
        <v>0.26</v>
      </c>
      <c r="I422" s="68">
        <v>0.24</v>
      </c>
      <c r="J422" s="68">
        <v>0.23</v>
      </c>
      <c r="K422" s="68">
        <v>0.22</v>
      </c>
      <c r="L422" s="68">
        <v>0.25</v>
      </c>
      <c r="M422" s="68">
        <v>0.26</v>
      </c>
      <c r="N422" s="68">
        <v>0.28999999999999998</v>
      </c>
      <c r="O422" s="68">
        <v>0.3</v>
      </c>
      <c r="P422" s="68">
        <v>0.31</v>
      </c>
      <c r="Q422" s="68">
        <v>0.28000000000000003</v>
      </c>
      <c r="R422" s="68">
        <v>0.26</v>
      </c>
      <c r="S422" s="68">
        <v>0.26</v>
      </c>
      <c r="T422" s="68">
        <v>0.25</v>
      </c>
      <c r="U422" s="68">
        <v>0.26</v>
      </c>
      <c r="V422" s="68">
        <v>0.24</v>
      </c>
      <c r="W422" s="68">
        <v>0.25</v>
      </c>
      <c r="X422" s="68">
        <v>0.26</v>
      </c>
      <c r="Y422" s="68">
        <v>0.24</v>
      </c>
      <c r="Z422" s="68">
        <v>0.24</v>
      </c>
      <c r="AA422" s="68">
        <v>0.24</v>
      </c>
      <c r="AB422" s="68">
        <v>0.25</v>
      </c>
      <c r="AC422" s="68">
        <v>0.26</v>
      </c>
      <c r="AD422" s="68">
        <v>0.25</v>
      </c>
      <c r="AE422" s="68">
        <v>0.25</v>
      </c>
      <c r="AF422" s="68">
        <v>0</v>
      </c>
      <c r="AG422" s="68">
        <v>0</v>
      </c>
      <c r="AH422" s="68">
        <v>0</v>
      </c>
    </row>
    <row r="423" spans="1:34" ht="15.75" customHeight="1" x14ac:dyDescent="0.2">
      <c r="A423" s="67" t="s">
        <v>123</v>
      </c>
      <c r="B423" s="68" t="s">
        <v>1092</v>
      </c>
      <c r="C423" s="68" t="str">
        <f t="shared" si="0"/>
        <v>Crops</v>
      </c>
      <c r="D423" s="68">
        <v>2.86</v>
      </c>
      <c r="E423" s="68">
        <v>2.82</v>
      </c>
      <c r="F423" s="68">
        <v>2.83</v>
      </c>
      <c r="G423" s="68">
        <v>3.05</v>
      </c>
      <c r="H423" s="68">
        <v>3.13</v>
      </c>
      <c r="I423" s="68">
        <v>3.16</v>
      </c>
      <c r="J423" s="68">
        <v>3.15</v>
      </c>
      <c r="K423" s="68">
        <v>3.07</v>
      </c>
      <c r="L423" s="68">
        <v>3.03</v>
      </c>
      <c r="M423" s="68">
        <v>2.91</v>
      </c>
      <c r="N423" s="68">
        <v>2.94</v>
      </c>
      <c r="O423" s="68">
        <v>2.77</v>
      </c>
      <c r="P423" s="68">
        <v>2.78</v>
      </c>
      <c r="Q423" s="68">
        <v>2.95</v>
      </c>
      <c r="R423" s="68">
        <v>2.99</v>
      </c>
      <c r="S423" s="68">
        <v>2.86</v>
      </c>
      <c r="T423" s="68">
        <v>2.81</v>
      </c>
      <c r="U423" s="68">
        <v>2.89</v>
      </c>
      <c r="V423" s="68">
        <v>2.71</v>
      </c>
      <c r="W423" s="68">
        <v>2.66</v>
      </c>
      <c r="X423" s="68">
        <v>2.62</v>
      </c>
      <c r="Y423" s="68">
        <v>2.76</v>
      </c>
      <c r="Z423" s="68">
        <v>2.87</v>
      </c>
      <c r="AA423" s="68">
        <v>2.85</v>
      </c>
      <c r="AB423" s="68">
        <v>2.52</v>
      </c>
      <c r="AC423" s="68">
        <v>2.52</v>
      </c>
      <c r="AD423" s="68">
        <v>2.65</v>
      </c>
      <c r="AE423" s="68">
        <v>2.23</v>
      </c>
      <c r="AF423" s="68">
        <v>0</v>
      </c>
      <c r="AG423" s="68">
        <v>0</v>
      </c>
      <c r="AH423" s="68">
        <v>0</v>
      </c>
    </row>
    <row r="424" spans="1:34" ht="15.75" customHeight="1" x14ac:dyDescent="0.2">
      <c r="A424" s="67" t="s">
        <v>123</v>
      </c>
      <c r="B424" s="68" t="s">
        <v>1093</v>
      </c>
      <c r="C424" s="68" t="str">
        <f t="shared" si="0"/>
        <v>Crops</v>
      </c>
      <c r="D424" s="68">
        <v>0.01</v>
      </c>
      <c r="E424" s="68">
        <v>0</v>
      </c>
      <c r="F424" s="68">
        <v>0</v>
      </c>
      <c r="G424" s="68">
        <v>0.01</v>
      </c>
      <c r="H424" s="68">
        <v>0</v>
      </c>
      <c r="I424" s="68">
        <v>0.01</v>
      </c>
      <c r="J424" s="68">
        <v>0.01</v>
      </c>
      <c r="K424" s="68">
        <v>0.01</v>
      </c>
      <c r="L424" s="68">
        <v>0.01</v>
      </c>
      <c r="M424" s="68">
        <v>0</v>
      </c>
      <c r="N424" s="68">
        <v>0.01</v>
      </c>
      <c r="O424" s="68">
        <v>0</v>
      </c>
      <c r="P424" s="68">
        <v>0</v>
      </c>
      <c r="Q424" s="68">
        <v>0</v>
      </c>
      <c r="R424" s="68">
        <v>0.01</v>
      </c>
      <c r="S424" s="68">
        <v>0</v>
      </c>
      <c r="T424" s="68">
        <v>0</v>
      </c>
      <c r="U424" s="68">
        <v>0.01</v>
      </c>
      <c r="V424" s="68">
        <v>0</v>
      </c>
      <c r="W424" s="68">
        <v>0</v>
      </c>
      <c r="X424" s="68">
        <v>0.01</v>
      </c>
      <c r="Y424" s="68">
        <v>0.01</v>
      </c>
      <c r="Z424" s="68">
        <v>0.01</v>
      </c>
      <c r="AA424" s="68">
        <v>0.01</v>
      </c>
      <c r="AB424" s="68">
        <v>0</v>
      </c>
      <c r="AC424" s="68">
        <v>0</v>
      </c>
      <c r="AD424" s="68">
        <v>0.01</v>
      </c>
      <c r="AE424" s="68">
        <v>0</v>
      </c>
      <c r="AF424" s="68">
        <v>0</v>
      </c>
      <c r="AG424" s="68">
        <v>0</v>
      </c>
      <c r="AH424" s="68">
        <v>0</v>
      </c>
    </row>
    <row r="425" spans="1:34" ht="15.75" customHeight="1" x14ac:dyDescent="0.2">
      <c r="A425" s="67" t="s">
        <v>126</v>
      </c>
      <c r="B425" s="68" t="s">
        <v>1082</v>
      </c>
      <c r="C425" s="68" t="str">
        <f t="shared" si="0"/>
        <v>Crops</v>
      </c>
      <c r="D425" s="68">
        <v>0.01</v>
      </c>
      <c r="E425" s="68">
        <v>0.01</v>
      </c>
      <c r="F425" s="68">
        <v>0.01</v>
      </c>
      <c r="G425" s="68">
        <v>0</v>
      </c>
      <c r="H425" s="68">
        <v>0</v>
      </c>
      <c r="I425" s="68">
        <v>0</v>
      </c>
      <c r="J425" s="68">
        <v>0</v>
      </c>
      <c r="K425" s="68">
        <v>0</v>
      </c>
      <c r="L425" s="68">
        <v>0</v>
      </c>
      <c r="M425" s="68">
        <v>0</v>
      </c>
      <c r="N425" s="68">
        <v>0</v>
      </c>
      <c r="O425" s="68">
        <v>0</v>
      </c>
      <c r="P425" s="68">
        <v>0.06</v>
      </c>
      <c r="Q425" s="68">
        <v>0.01</v>
      </c>
      <c r="R425" s="68">
        <v>0.01</v>
      </c>
      <c r="S425" s="68">
        <v>0.03</v>
      </c>
      <c r="T425" s="68">
        <v>0.12</v>
      </c>
      <c r="U425" s="68">
        <v>0</v>
      </c>
      <c r="V425" s="68">
        <v>0</v>
      </c>
      <c r="W425" s="68">
        <v>0</v>
      </c>
      <c r="X425" s="68">
        <v>0</v>
      </c>
      <c r="Y425" s="68">
        <v>0</v>
      </c>
      <c r="Z425" s="68">
        <v>0</v>
      </c>
      <c r="AA425" s="68">
        <v>0</v>
      </c>
      <c r="AB425" s="68">
        <v>0.02</v>
      </c>
      <c r="AC425" s="68">
        <v>0.04</v>
      </c>
      <c r="AD425" s="68">
        <v>0.04</v>
      </c>
      <c r="AE425" s="68">
        <v>0.04</v>
      </c>
      <c r="AF425" s="68">
        <v>0</v>
      </c>
      <c r="AG425" s="68">
        <v>0</v>
      </c>
      <c r="AH425" s="68">
        <v>0</v>
      </c>
    </row>
    <row r="426" spans="1:34" ht="15.75" customHeight="1" x14ac:dyDescent="0.2">
      <c r="A426" s="67" t="s">
        <v>126</v>
      </c>
      <c r="B426" s="68" t="s">
        <v>1084</v>
      </c>
      <c r="C426" s="68" t="str">
        <f t="shared" si="0"/>
        <v>Crops</v>
      </c>
      <c r="D426" s="68">
        <v>0</v>
      </c>
      <c r="E426" s="68">
        <v>0</v>
      </c>
      <c r="F426" s="68">
        <v>0</v>
      </c>
      <c r="G426" s="68">
        <v>0</v>
      </c>
      <c r="H426" s="68">
        <v>0</v>
      </c>
      <c r="I426" s="68">
        <v>0</v>
      </c>
      <c r="J426" s="68">
        <v>0</v>
      </c>
      <c r="K426" s="68">
        <v>0</v>
      </c>
      <c r="L426" s="68">
        <v>0.01</v>
      </c>
      <c r="M426" s="68">
        <v>0.01</v>
      </c>
      <c r="N426" s="68">
        <v>0</v>
      </c>
      <c r="O426" s="68">
        <v>0.01</v>
      </c>
      <c r="P426" s="68">
        <v>0.01</v>
      </c>
      <c r="Q426" s="68">
        <v>0.01</v>
      </c>
      <c r="R426" s="68">
        <v>0.02</v>
      </c>
      <c r="S426" s="68">
        <v>0.03</v>
      </c>
      <c r="T426" s="68">
        <v>0.03</v>
      </c>
      <c r="U426" s="68">
        <v>0.02</v>
      </c>
      <c r="V426" s="68">
        <v>0</v>
      </c>
      <c r="W426" s="68">
        <v>0</v>
      </c>
      <c r="X426" s="68">
        <v>0</v>
      </c>
      <c r="Y426" s="68">
        <v>0</v>
      </c>
      <c r="Z426" s="68">
        <v>0</v>
      </c>
      <c r="AA426" s="68">
        <v>0</v>
      </c>
      <c r="AB426" s="68">
        <v>0</v>
      </c>
      <c r="AC426" s="68">
        <v>0</v>
      </c>
      <c r="AD426" s="68">
        <v>0</v>
      </c>
      <c r="AE426" s="68">
        <v>0</v>
      </c>
      <c r="AF426" s="68">
        <v>0</v>
      </c>
      <c r="AG426" s="68">
        <v>0</v>
      </c>
      <c r="AH426" s="68">
        <v>0</v>
      </c>
    </row>
    <row r="427" spans="1:34" ht="15.75" customHeight="1" x14ac:dyDescent="0.2">
      <c r="A427" s="67" t="s">
        <v>126</v>
      </c>
      <c r="B427" s="68" t="s">
        <v>1086</v>
      </c>
      <c r="C427" s="68" t="str">
        <f t="shared" si="0"/>
        <v>Livestock</v>
      </c>
      <c r="D427" s="68">
        <v>0.79</v>
      </c>
      <c r="E427" s="68">
        <v>0.83</v>
      </c>
      <c r="F427" s="68">
        <v>0.85</v>
      </c>
      <c r="G427" s="68">
        <v>0.84</v>
      </c>
      <c r="H427" s="68">
        <v>0.84</v>
      </c>
      <c r="I427" s="68">
        <v>0.85</v>
      </c>
      <c r="J427" s="68">
        <v>0.84</v>
      </c>
      <c r="K427" s="68">
        <v>0.79</v>
      </c>
      <c r="L427" s="68">
        <v>0.78</v>
      </c>
      <c r="M427" s="68">
        <v>0.77</v>
      </c>
      <c r="N427" s="68">
        <v>0.73</v>
      </c>
      <c r="O427" s="68">
        <v>0.71</v>
      </c>
      <c r="P427" s="68">
        <v>0.74</v>
      </c>
      <c r="Q427" s="68">
        <v>0.72</v>
      </c>
      <c r="R427" s="68">
        <v>0.69</v>
      </c>
      <c r="S427" s="68">
        <v>0.73</v>
      </c>
      <c r="T427" s="68">
        <v>0.75</v>
      </c>
      <c r="U427" s="68">
        <v>0.78</v>
      </c>
      <c r="V427" s="68">
        <v>0.75</v>
      </c>
      <c r="W427" s="68">
        <v>0.77</v>
      </c>
      <c r="X427" s="68">
        <v>0.7</v>
      </c>
      <c r="Y427" s="68">
        <v>0.71</v>
      </c>
      <c r="Z427" s="68">
        <v>0.73</v>
      </c>
      <c r="AA427" s="68">
        <v>0.74</v>
      </c>
      <c r="AB427" s="68">
        <v>0.71</v>
      </c>
      <c r="AC427" s="68">
        <v>0.68</v>
      </c>
      <c r="AD427" s="68">
        <v>0.71</v>
      </c>
      <c r="AE427" s="68">
        <v>0.73</v>
      </c>
      <c r="AF427" s="68">
        <v>0</v>
      </c>
      <c r="AG427" s="68">
        <v>0</v>
      </c>
      <c r="AH427" s="68">
        <v>0</v>
      </c>
    </row>
    <row r="428" spans="1:34" ht="15.75" customHeight="1" x14ac:dyDescent="0.2">
      <c r="A428" s="67" t="s">
        <v>126</v>
      </c>
      <c r="B428" s="68" t="s">
        <v>1087</v>
      </c>
      <c r="C428" s="68" t="str">
        <f t="shared" si="0"/>
        <v>Livestock</v>
      </c>
      <c r="D428" s="68">
        <v>0.04</v>
      </c>
      <c r="E428" s="68">
        <v>0.04</v>
      </c>
      <c r="F428" s="68">
        <v>0.04</v>
      </c>
      <c r="G428" s="68">
        <v>0.05</v>
      </c>
      <c r="H428" s="68">
        <v>0.05</v>
      </c>
      <c r="I428" s="68">
        <v>0.05</v>
      </c>
      <c r="J428" s="68">
        <v>0.05</v>
      </c>
      <c r="K428" s="68">
        <v>0.05</v>
      </c>
      <c r="L428" s="68">
        <v>0.05</v>
      </c>
      <c r="M428" s="68">
        <v>0.05</v>
      </c>
      <c r="N428" s="68">
        <v>0.05</v>
      </c>
      <c r="O428" s="68">
        <v>0.05</v>
      </c>
      <c r="P428" s="68">
        <v>0.05</v>
      </c>
      <c r="Q428" s="68">
        <v>0.05</v>
      </c>
      <c r="R428" s="68">
        <v>0.05</v>
      </c>
      <c r="S428" s="68">
        <v>0.05</v>
      </c>
      <c r="T428" s="68">
        <v>0.05</v>
      </c>
      <c r="U428" s="68">
        <v>0.05</v>
      </c>
      <c r="V428" s="68">
        <v>0.04</v>
      </c>
      <c r="W428" s="68">
        <v>0.04</v>
      </c>
      <c r="X428" s="68">
        <v>0.04</v>
      </c>
      <c r="Y428" s="68">
        <v>0.04</v>
      </c>
      <c r="Z428" s="68">
        <v>0.04</v>
      </c>
      <c r="AA428" s="68">
        <v>0.04</v>
      </c>
      <c r="AB428" s="68">
        <v>0.04</v>
      </c>
      <c r="AC428" s="68">
        <v>0.04</v>
      </c>
      <c r="AD428" s="68">
        <v>0.04</v>
      </c>
      <c r="AE428" s="68">
        <v>0.04</v>
      </c>
      <c r="AF428" s="68">
        <v>0</v>
      </c>
      <c r="AG428" s="68">
        <v>0</v>
      </c>
      <c r="AH428" s="68">
        <v>0</v>
      </c>
    </row>
    <row r="429" spans="1:34" ht="15.75" customHeight="1" x14ac:dyDescent="0.2">
      <c r="A429" s="67" t="s">
        <v>126</v>
      </c>
      <c r="B429" s="68" t="s">
        <v>1089</v>
      </c>
      <c r="C429" s="68" t="str">
        <f t="shared" si="0"/>
        <v>Crops</v>
      </c>
      <c r="D429" s="68">
        <v>0</v>
      </c>
      <c r="E429" s="68">
        <v>0</v>
      </c>
      <c r="F429" s="68">
        <v>0</v>
      </c>
      <c r="G429" s="68">
        <v>0</v>
      </c>
      <c r="H429" s="68">
        <v>0</v>
      </c>
      <c r="I429" s="68">
        <v>0</v>
      </c>
      <c r="J429" s="68">
        <v>0</v>
      </c>
      <c r="K429" s="68">
        <v>0</v>
      </c>
      <c r="L429" s="68">
        <v>0</v>
      </c>
      <c r="M429" s="68">
        <v>0</v>
      </c>
      <c r="N429" s="68">
        <v>0</v>
      </c>
      <c r="O429" s="68">
        <v>0</v>
      </c>
      <c r="P429" s="68">
        <v>0</v>
      </c>
      <c r="Q429" s="68">
        <v>0</v>
      </c>
      <c r="R429" s="68">
        <v>0</v>
      </c>
      <c r="S429" s="68">
        <v>0</v>
      </c>
      <c r="T429" s="68">
        <v>0</v>
      </c>
      <c r="U429" s="68">
        <v>0</v>
      </c>
      <c r="V429" s="68">
        <v>0</v>
      </c>
      <c r="W429" s="68">
        <v>0</v>
      </c>
      <c r="X429" s="68">
        <v>0</v>
      </c>
      <c r="Y429" s="68">
        <v>0</v>
      </c>
      <c r="Z429" s="68">
        <v>0</v>
      </c>
      <c r="AA429" s="68">
        <v>0</v>
      </c>
      <c r="AB429" s="68">
        <v>0</v>
      </c>
      <c r="AC429" s="68">
        <v>0</v>
      </c>
      <c r="AD429" s="68">
        <v>0</v>
      </c>
      <c r="AE429" s="68">
        <v>0</v>
      </c>
      <c r="AF429" s="68">
        <v>0</v>
      </c>
      <c r="AG429" s="68">
        <v>0</v>
      </c>
      <c r="AH429" s="68">
        <v>0</v>
      </c>
    </row>
    <row r="430" spans="1:34" ht="15.75" customHeight="1" x14ac:dyDescent="0.2">
      <c r="A430" s="67" t="s">
        <v>126</v>
      </c>
      <c r="B430" s="68" t="s">
        <v>1090</v>
      </c>
      <c r="C430" s="68" t="str">
        <f t="shared" si="0"/>
        <v>Crops</v>
      </c>
      <c r="D430" s="68">
        <v>0</v>
      </c>
      <c r="E430" s="68">
        <v>0</v>
      </c>
      <c r="F430" s="68">
        <v>0</v>
      </c>
      <c r="G430" s="68">
        <v>0</v>
      </c>
      <c r="H430" s="68">
        <v>0</v>
      </c>
      <c r="I430" s="68">
        <v>0</v>
      </c>
      <c r="J430" s="68">
        <v>0</v>
      </c>
      <c r="K430" s="68">
        <v>0</v>
      </c>
      <c r="L430" s="68">
        <v>0</v>
      </c>
      <c r="M430" s="68">
        <v>0</v>
      </c>
      <c r="N430" s="68">
        <v>0</v>
      </c>
      <c r="O430" s="68">
        <v>0</v>
      </c>
      <c r="P430" s="68">
        <v>0</v>
      </c>
      <c r="Q430" s="68">
        <v>0</v>
      </c>
      <c r="R430" s="68">
        <v>0</v>
      </c>
      <c r="S430" s="68">
        <v>0</v>
      </c>
      <c r="T430" s="68">
        <v>0</v>
      </c>
      <c r="U430" s="68">
        <v>0</v>
      </c>
      <c r="V430" s="68">
        <v>0</v>
      </c>
      <c r="W430" s="68">
        <v>0</v>
      </c>
      <c r="X430" s="68">
        <v>0</v>
      </c>
      <c r="Y430" s="68">
        <v>0</v>
      </c>
      <c r="Z430" s="68">
        <v>0</v>
      </c>
      <c r="AA430" s="68">
        <v>0</v>
      </c>
      <c r="AB430" s="68">
        <v>0</v>
      </c>
      <c r="AC430" s="68">
        <v>0</v>
      </c>
      <c r="AD430" s="68">
        <v>0</v>
      </c>
      <c r="AE430" s="68">
        <v>0</v>
      </c>
      <c r="AF430" s="68">
        <v>0</v>
      </c>
      <c r="AG430" s="68">
        <v>0</v>
      </c>
      <c r="AH430" s="68">
        <v>0</v>
      </c>
    </row>
    <row r="431" spans="1:34" ht="15.75" customHeight="1" x14ac:dyDescent="0.2">
      <c r="A431" s="67" t="s">
        <v>126</v>
      </c>
      <c r="B431" s="68" t="s">
        <v>1091</v>
      </c>
      <c r="C431" s="68" t="str">
        <f t="shared" si="0"/>
        <v>Livestock</v>
      </c>
      <c r="D431" s="68">
        <v>0.08</v>
      </c>
      <c r="E431" s="68">
        <v>0.08</v>
      </c>
      <c r="F431" s="68">
        <v>0.08</v>
      </c>
      <c r="G431" s="68">
        <v>0.1</v>
      </c>
      <c r="H431" s="68">
        <v>0.11</v>
      </c>
      <c r="I431" s="68">
        <v>0.11</v>
      </c>
      <c r="J431" s="68">
        <v>0.11</v>
      </c>
      <c r="K431" s="68">
        <v>0.1</v>
      </c>
      <c r="L431" s="68">
        <v>0.1</v>
      </c>
      <c r="M431" s="68">
        <v>0.1</v>
      </c>
      <c r="N431" s="68">
        <v>0.09</v>
      </c>
      <c r="O431" s="68">
        <v>0.09</v>
      </c>
      <c r="P431" s="68">
        <v>0.09</v>
      </c>
      <c r="Q431" s="68">
        <v>0.09</v>
      </c>
      <c r="R431" s="68">
        <v>0.08</v>
      </c>
      <c r="S431" s="68">
        <v>0.08</v>
      </c>
      <c r="T431" s="68">
        <v>0.08</v>
      </c>
      <c r="U431" s="68">
        <v>0.08</v>
      </c>
      <c r="V431" s="68">
        <v>0.08</v>
      </c>
      <c r="W431" s="68">
        <v>7.0000000000000007E-2</v>
      </c>
      <c r="X431" s="68">
        <v>7.0000000000000007E-2</v>
      </c>
      <c r="Y431" s="68">
        <v>7.0000000000000007E-2</v>
      </c>
      <c r="Z431" s="68">
        <v>0.08</v>
      </c>
      <c r="AA431" s="68">
        <v>0.08</v>
      </c>
      <c r="AB431" s="68">
        <v>0.08</v>
      </c>
      <c r="AC431" s="68">
        <v>0.08</v>
      </c>
      <c r="AD431" s="68">
        <v>0.08</v>
      </c>
      <c r="AE431" s="68">
        <v>0.08</v>
      </c>
      <c r="AF431" s="68">
        <v>0</v>
      </c>
      <c r="AG431" s="68">
        <v>0</v>
      </c>
      <c r="AH431" s="68">
        <v>0</v>
      </c>
    </row>
    <row r="432" spans="1:34" ht="15.75" customHeight="1" x14ac:dyDescent="0.2">
      <c r="A432" s="67" t="s">
        <v>126</v>
      </c>
      <c r="B432" s="68" t="s">
        <v>1092</v>
      </c>
      <c r="C432" s="68" t="str">
        <f t="shared" si="0"/>
        <v>Crops</v>
      </c>
      <c r="D432" s="68">
        <v>0.62</v>
      </c>
      <c r="E432" s="68">
        <v>0.63</v>
      </c>
      <c r="F432" s="68">
        <v>0.66</v>
      </c>
      <c r="G432" s="68">
        <v>0.67</v>
      </c>
      <c r="H432" s="68">
        <v>0.67</v>
      </c>
      <c r="I432" s="68">
        <v>0.68</v>
      </c>
      <c r="J432" s="68">
        <v>0.67</v>
      </c>
      <c r="K432" s="68">
        <v>0.66</v>
      </c>
      <c r="L432" s="68">
        <v>0.67</v>
      </c>
      <c r="M432" s="68">
        <v>0.67</v>
      </c>
      <c r="N432" s="68">
        <v>0.63</v>
      </c>
      <c r="O432" s="68">
        <v>0.61</v>
      </c>
      <c r="P432" s="68">
        <v>0.63</v>
      </c>
      <c r="Q432" s="68">
        <v>0.62</v>
      </c>
      <c r="R432" s="68">
        <v>0.67</v>
      </c>
      <c r="S432" s="68">
        <v>0.74</v>
      </c>
      <c r="T432" s="68">
        <v>0.7</v>
      </c>
      <c r="U432" s="68">
        <v>0.7</v>
      </c>
      <c r="V432" s="68">
        <v>0.61</v>
      </c>
      <c r="W432" s="68">
        <v>0.62</v>
      </c>
      <c r="X432" s="68">
        <v>0.6</v>
      </c>
      <c r="Y432" s="68">
        <v>0.59</v>
      </c>
      <c r="Z432" s="68">
        <v>0.6</v>
      </c>
      <c r="AA432" s="68">
        <v>0.62</v>
      </c>
      <c r="AB432" s="68">
        <v>0.59</v>
      </c>
      <c r="AC432" s="68">
        <v>0.56999999999999995</v>
      </c>
      <c r="AD432" s="68">
        <v>0.6</v>
      </c>
      <c r="AE432" s="68">
        <v>0.6</v>
      </c>
      <c r="AF432" s="68">
        <v>0</v>
      </c>
      <c r="AG432" s="68">
        <v>0</v>
      </c>
      <c r="AH432" s="68">
        <v>0</v>
      </c>
    </row>
    <row r="433" spans="1:34" ht="15.75" customHeight="1" x14ac:dyDescent="0.2">
      <c r="A433" s="67" t="s">
        <v>126</v>
      </c>
      <c r="B433" s="68" t="s">
        <v>1093</v>
      </c>
      <c r="C433" s="68" t="str">
        <f t="shared" si="0"/>
        <v>Crops</v>
      </c>
      <c r="D433" s="68">
        <v>0</v>
      </c>
      <c r="E433" s="68">
        <v>0</v>
      </c>
      <c r="F433" s="68">
        <v>0</v>
      </c>
      <c r="G433" s="68">
        <v>0</v>
      </c>
      <c r="H433" s="68">
        <v>0</v>
      </c>
      <c r="I433" s="68">
        <v>0</v>
      </c>
      <c r="J433" s="68">
        <v>0</v>
      </c>
      <c r="K433" s="68">
        <v>0</v>
      </c>
      <c r="L433" s="68">
        <v>0</v>
      </c>
      <c r="M433" s="68">
        <v>0</v>
      </c>
      <c r="N433" s="68">
        <v>0</v>
      </c>
      <c r="O433" s="68">
        <v>0</v>
      </c>
      <c r="P433" s="68">
        <v>0</v>
      </c>
      <c r="Q433" s="68">
        <v>0</v>
      </c>
      <c r="R433" s="68">
        <v>0</v>
      </c>
      <c r="S433" s="68">
        <v>0</v>
      </c>
      <c r="T433" s="68">
        <v>0</v>
      </c>
      <c r="U433" s="68">
        <v>0</v>
      </c>
      <c r="V433" s="68">
        <v>0</v>
      </c>
      <c r="W433" s="68">
        <v>0</v>
      </c>
      <c r="X433" s="68">
        <v>0</v>
      </c>
      <c r="Y433" s="68">
        <v>0</v>
      </c>
      <c r="Z433" s="68">
        <v>0</v>
      </c>
      <c r="AA433" s="68">
        <v>0</v>
      </c>
      <c r="AB433" s="68">
        <v>0</v>
      </c>
      <c r="AC433" s="68">
        <v>0</v>
      </c>
      <c r="AD433" s="68">
        <v>0</v>
      </c>
      <c r="AE433" s="68">
        <v>0</v>
      </c>
      <c r="AF433" s="68">
        <v>0</v>
      </c>
      <c r="AG433" s="68">
        <v>0</v>
      </c>
      <c r="AH433" s="68">
        <v>0</v>
      </c>
    </row>
    <row r="434" spans="1:34" ht="15.75" customHeight="1" x14ac:dyDescent="0.2">
      <c r="A434" s="67" t="s">
        <v>129</v>
      </c>
      <c r="B434" s="68" t="s">
        <v>1082</v>
      </c>
      <c r="C434" s="68" t="str">
        <f t="shared" si="0"/>
        <v>Crops</v>
      </c>
      <c r="D434" s="68">
        <v>0.17</v>
      </c>
      <c r="E434" s="68">
        <v>0.14000000000000001</v>
      </c>
      <c r="F434" s="68">
        <v>0.14000000000000001</v>
      </c>
      <c r="G434" s="68">
        <v>0.12</v>
      </c>
      <c r="H434" s="68">
        <v>0.11</v>
      </c>
      <c r="I434" s="68">
        <v>0.13</v>
      </c>
      <c r="J434" s="68">
        <v>0.12</v>
      </c>
      <c r="K434" s="68">
        <v>0.14000000000000001</v>
      </c>
      <c r="L434" s="68">
        <v>0.13</v>
      </c>
      <c r="M434" s="68">
        <v>0.1</v>
      </c>
      <c r="N434" s="68">
        <v>0.09</v>
      </c>
      <c r="O434" s="68">
        <v>0.08</v>
      </c>
      <c r="P434" s="68">
        <v>7.0000000000000007E-2</v>
      </c>
      <c r="Q434" s="68">
        <v>0.11</v>
      </c>
      <c r="R434" s="68">
        <v>0.12</v>
      </c>
      <c r="S434" s="68">
        <v>0.03</v>
      </c>
      <c r="T434" s="68">
        <v>0.12</v>
      </c>
      <c r="U434" s="68">
        <v>0.08</v>
      </c>
      <c r="V434" s="68">
        <v>0.13</v>
      </c>
      <c r="W434" s="68">
        <v>0.17</v>
      </c>
      <c r="X434" s="68">
        <v>0.17</v>
      </c>
      <c r="Y434" s="68">
        <v>0.15</v>
      </c>
      <c r="Z434" s="68">
        <v>0.23</v>
      </c>
      <c r="AA434" s="68">
        <v>0.17</v>
      </c>
      <c r="AB434" s="68">
        <v>0.13</v>
      </c>
      <c r="AC434" s="68">
        <v>0.14000000000000001</v>
      </c>
      <c r="AD434" s="68">
        <v>0.11</v>
      </c>
      <c r="AE434" s="68">
        <v>0.11</v>
      </c>
      <c r="AF434" s="68">
        <v>0</v>
      </c>
      <c r="AG434" s="68">
        <v>0</v>
      </c>
      <c r="AH434" s="68">
        <v>0</v>
      </c>
    </row>
    <row r="435" spans="1:34" ht="15.75" customHeight="1" x14ac:dyDescent="0.2">
      <c r="A435" s="67" t="s">
        <v>129</v>
      </c>
      <c r="B435" s="68" t="s">
        <v>1084</v>
      </c>
      <c r="C435" s="68" t="str">
        <f t="shared" si="0"/>
        <v>Crops</v>
      </c>
      <c r="D435" s="68">
        <v>0.08</v>
      </c>
      <c r="E435" s="68">
        <v>7.0000000000000007E-2</v>
      </c>
      <c r="F435" s="68">
        <v>0.08</v>
      </c>
      <c r="G435" s="68">
        <v>7.0000000000000007E-2</v>
      </c>
      <c r="H435" s="68">
        <v>0.08</v>
      </c>
      <c r="I435" s="68">
        <v>0.08</v>
      </c>
      <c r="J435" s="68">
        <v>0.08</v>
      </c>
      <c r="K435" s="68">
        <v>0.09</v>
      </c>
      <c r="L435" s="68">
        <v>0.09</v>
      </c>
      <c r="M435" s="68">
        <v>0.09</v>
      </c>
      <c r="N435" s="68">
        <v>0.09</v>
      </c>
      <c r="O435" s="68">
        <v>7.0000000000000007E-2</v>
      </c>
      <c r="P435" s="68">
        <v>0.09</v>
      </c>
      <c r="Q435" s="68">
        <v>0.12</v>
      </c>
      <c r="R435" s="68">
        <v>0.12</v>
      </c>
      <c r="S435" s="68">
        <v>0.12</v>
      </c>
      <c r="T435" s="68">
        <v>0.13</v>
      </c>
      <c r="U435" s="68">
        <v>0.13</v>
      </c>
      <c r="V435" s="68">
        <v>0.1</v>
      </c>
      <c r="W435" s="68">
        <v>0.1</v>
      </c>
      <c r="X435" s="68">
        <v>0.13</v>
      </c>
      <c r="Y435" s="68">
        <v>0.16</v>
      </c>
      <c r="Z435" s="68">
        <v>0.19</v>
      </c>
      <c r="AA435" s="68">
        <v>0.2</v>
      </c>
      <c r="AB435" s="68">
        <v>0.2</v>
      </c>
      <c r="AC435" s="68">
        <v>0.2</v>
      </c>
      <c r="AD435" s="68">
        <v>0.2</v>
      </c>
      <c r="AE435" s="68">
        <v>0.2</v>
      </c>
      <c r="AF435" s="68">
        <v>0</v>
      </c>
      <c r="AG435" s="68">
        <v>0</v>
      </c>
      <c r="AH435" s="68">
        <v>0</v>
      </c>
    </row>
    <row r="436" spans="1:34" ht="15.75" customHeight="1" x14ac:dyDescent="0.2">
      <c r="A436" s="67" t="s">
        <v>129</v>
      </c>
      <c r="B436" s="68" t="s">
        <v>1086</v>
      </c>
      <c r="C436" s="68" t="str">
        <f t="shared" si="0"/>
        <v>Livestock</v>
      </c>
      <c r="D436" s="68">
        <v>7.41</v>
      </c>
      <c r="E436" s="68">
        <v>7.31</v>
      </c>
      <c r="F436" s="68">
        <v>7.14</v>
      </c>
      <c r="G436" s="68">
        <v>7.01</v>
      </c>
      <c r="H436" s="68">
        <v>6.7</v>
      </c>
      <c r="I436" s="68">
        <v>6.65</v>
      </c>
      <c r="J436" s="68">
        <v>6.55</v>
      </c>
      <c r="K436" s="68">
        <v>6.43</v>
      </c>
      <c r="L436" s="68">
        <v>6.39</v>
      </c>
      <c r="M436" s="68">
        <v>6.42</v>
      </c>
      <c r="N436" s="68">
        <v>6.48</v>
      </c>
      <c r="O436" s="68">
        <v>6.41</v>
      </c>
      <c r="P436" s="68">
        <v>6.35</v>
      </c>
      <c r="Q436" s="68">
        <v>6.32</v>
      </c>
      <c r="R436" s="68">
        <v>6.32</v>
      </c>
      <c r="S436" s="68">
        <v>6.36</v>
      </c>
      <c r="T436" s="68">
        <v>6.42</v>
      </c>
      <c r="U436" s="68">
        <v>6.64</v>
      </c>
      <c r="V436" s="68">
        <v>6.69</v>
      </c>
      <c r="W436" s="68">
        <v>6.74</v>
      </c>
      <c r="X436" s="68">
        <v>6.83</v>
      </c>
      <c r="Y436" s="68">
        <v>6.91</v>
      </c>
      <c r="Z436" s="68">
        <v>6.98</v>
      </c>
      <c r="AA436" s="68">
        <v>7.06</v>
      </c>
      <c r="AB436" s="68">
        <v>7.03</v>
      </c>
      <c r="AC436" s="68">
        <v>7.25</v>
      </c>
      <c r="AD436" s="68">
        <v>7.36</v>
      </c>
      <c r="AE436" s="68">
        <v>7.42</v>
      </c>
      <c r="AF436" s="68">
        <v>0</v>
      </c>
      <c r="AG436" s="68">
        <v>0</v>
      </c>
      <c r="AH436" s="68">
        <v>0</v>
      </c>
    </row>
    <row r="437" spans="1:34" ht="15.75" customHeight="1" x14ac:dyDescent="0.2">
      <c r="A437" s="67" t="s">
        <v>129</v>
      </c>
      <c r="B437" s="68" t="s">
        <v>1087</v>
      </c>
      <c r="C437" s="68" t="str">
        <f t="shared" si="0"/>
        <v>Livestock</v>
      </c>
      <c r="D437" s="68">
        <v>1.32</v>
      </c>
      <c r="E437" s="68">
        <v>1.37</v>
      </c>
      <c r="F437" s="68">
        <v>1.22</v>
      </c>
      <c r="G437" s="68">
        <v>1.3</v>
      </c>
      <c r="H437" s="68">
        <v>1.33</v>
      </c>
      <c r="I437" s="68">
        <v>1.43</v>
      </c>
      <c r="J437" s="68">
        <v>1.35</v>
      </c>
      <c r="K437" s="68">
        <v>1.38</v>
      </c>
      <c r="L437" s="68">
        <v>1.6</v>
      </c>
      <c r="M437" s="68">
        <v>1.74</v>
      </c>
      <c r="N437" s="68">
        <v>1.82</v>
      </c>
      <c r="O437" s="68">
        <v>1.94</v>
      </c>
      <c r="P437" s="68">
        <v>2</v>
      </c>
      <c r="Q437" s="68">
        <v>2.0499999999999998</v>
      </c>
      <c r="R437" s="68">
        <v>1.94</v>
      </c>
      <c r="S437" s="68">
        <v>2.21</v>
      </c>
      <c r="T437" s="68">
        <v>2.21</v>
      </c>
      <c r="U437" s="68">
        <v>2.46</v>
      </c>
      <c r="V437" s="68">
        <v>2.4700000000000002</v>
      </c>
      <c r="W437" s="68">
        <v>2.4700000000000002</v>
      </c>
      <c r="X437" s="68">
        <v>2.86</v>
      </c>
      <c r="Y437" s="68">
        <v>2.92</v>
      </c>
      <c r="Z437" s="68">
        <v>3.19</v>
      </c>
      <c r="AA437" s="68">
        <v>3.09</v>
      </c>
      <c r="AB437" s="68">
        <v>3.03</v>
      </c>
      <c r="AC437" s="68">
        <v>3.24</v>
      </c>
      <c r="AD437" s="68">
        <v>3.33</v>
      </c>
      <c r="AE437" s="68">
        <v>3.2</v>
      </c>
      <c r="AF437" s="68">
        <v>0</v>
      </c>
      <c r="AG437" s="68">
        <v>0</v>
      </c>
      <c r="AH437" s="68">
        <v>0</v>
      </c>
    </row>
    <row r="438" spans="1:34" ht="15.75" customHeight="1" x14ac:dyDescent="0.2">
      <c r="A438" s="67" t="s">
        <v>129</v>
      </c>
      <c r="B438" s="68" t="s">
        <v>1089</v>
      </c>
      <c r="C438" s="68" t="str">
        <f t="shared" si="0"/>
        <v>Crops</v>
      </c>
      <c r="D438" s="68">
        <v>0</v>
      </c>
      <c r="E438" s="68">
        <v>0</v>
      </c>
      <c r="F438" s="68">
        <v>0</v>
      </c>
      <c r="G438" s="68">
        <v>0</v>
      </c>
      <c r="H438" s="68">
        <v>0</v>
      </c>
      <c r="I438" s="68">
        <v>0</v>
      </c>
      <c r="J438" s="68">
        <v>0</v>
      </c>
      <c r="K438" s="68">
        <v>0</v>
      </c>
      <c r="L438" s="68">
        <v>0</v>
      </c>
      <c r="M438" s="68">
        <v>0</v>
      </c>
      <c r="N438" s="68">
        <v>0</v>
      </c>
      <c r="O438" s="68">
        <v>0</v>
      </c>
      <c r="P438" s="68">
        <v>0</v>
      </c>
      <c r="Q438" s="68">
        <v>0</v>
      </c>
      <c r="R438" s="68">
        <v>0</v>
      </c>
      <c r="S438" s="68">
        <v>0</v>
      </c>
      <c r="T438" s="68">
        <v>0</v>
      </c>
      <c r="U438" s="68">
        <v>0</v>
      </c>
      <c r="V438" s="68">
        <v>0</v>
      </c>
      <c r="W438" s="68">
        <v>0</v>
      </c>
      <c r="X438" s="68">
        <v>0</v>
      </c>
      <c r="Y438" s="68">
        <v>0</v>
      </c>
      <c r="Z438" s="68">
        <v>0</v>
      </c>
      <c r="AA438" s="68">
        <v>0</v>
      </c>
      <c r="AB438" s="68">
        <v>0</v>
      </c>
      <c r="AC438" s="68">
        <v>0</v>
      </c>
      <c r="AD438" s="68">
        <v>0</v>
      </c>
      <c r="AE438" s="68">
        <v>0</v>
      </c>
      <c r="AF438" s="68">
        <v>0</v>
      </c>
      <c r="AG438" s="68">
        <v>0</v>
      </c>
      <c r="AH438" s="68">
        <v>0</v>
      </c>
    </row>
    <row r="439" spans="1:34" ht="15.75" customHeight="1" x14ac:dyDescent="0.2">
      <c r="A439" s="67" t="s">
        <v>129</v>
      </c>
      <c r="B439" s="68" t="s">
        <v>1090</v>
      </c>
      <c r="C439" s="68" t="str">
        <f t="shared" si="0"/>
        <v>Crops</v>
      </c>
      <c r="D439" s="68">
        <v>0</v>
      </c>
      <c r="E439" s="68">
        <v>0</v>
      </c>
      <c r="F439" s="68">
        <v>0</v>
      </c>
      <c r="G439" s="68">
        <v>0</v>
      </c>
      <c r="H439" s="68">
        <v>0</v>
      </c>
      <c r="I439" s="68">
        <v>0</v>
      </c>
      <c r="J439" s="68">
        <v>0</v>
      </c>
      <c r="K439" s="68">
        <v>0</v>
      </c>
      <c r="L439" s="68">
        <v>0</v>
      </c>
      <c r="M439" s="68">
        <v>0</v>
      </c>
      <c r="N439" s="68">
        <v>0</v>
      </c>
      <c r="O439" s="68">
        <v>0</v>
      </c>
      <c r="P439" s="68">
        <v>0</v>
      </c>
      <c r="Q439" s="68">
        <v>0</v>
      </c>
      <c r="R439" s="68">
        <v>0</v>
      </c>
      <c r="S439" s="68">
        <v>0</v>
      </c>
      <c r="T439" s="68">
        <v>0</v>
      </c>
      <c r="U439" s="68">
        <v>0</v>
      </c>
      <c r="V439" s="68">
        <v>0</v>
      </c>
      <c r="W439" s="68">
        <v>0</v>
      </c>
      <c r="X439" s="68">
        <v>0</v>
      </c>
      <c r="Y439" s="68">
        <v>0</v>
      </c>
      <c r="Z439" s="68">
        <v>0</v>
      </c>
      <c r="AA439" s="68">
        <v>0</v>
      </c>
      <c r="AB439" s="68">
        <v>0</v>
      </c>
      <c r="AC439" s="68">
        <v>0</v>
      </c>
      <c r="AD439" s="68">
        <v>0</v>
      </c>
      <c r="AE439" s="68">
        <v>0</v>
      </c>
      <c r="AF439" s="68">
        <v>0</v>
      </c>
      <c r="AG439" s="68">
        <v>0</v>
      </c>
      <c r="AH439" s="68">
        <v>0</v>
      </c>
    </row>
    <row r="440" spans="1:34" ht="15.75" customHeight="1" x14ac:dyDescent="0.2">
      <c r="A440" s="67" t="s">
        <v>129</v>
      </c>
      <c r="B440" s="68" t="s">
        <v>1091</v>
      </c>
      <c r="C440" s="68" t="str">
        <f t="shared" si="0"/>
        <v>Livestock</v>
      </c>
      <c r="D440" s="68">
        <v>1.68</v>
      </c>
      <c r="E440" s="68">
        <v>1.68</v>
      </c>
      <c r="F440" s="68">
        <v>1.64</v>
      </c>
      <c r="G440" s="68">
        <v>1.6</v>
      </c>
      <c r="H440" s="68">
        <v>1.53</v>
      </c>
      <c r="I440" s="68">
        <v>1.56</v>
      </c>
      <c r="J440" s="68">
        <v>1.56</v>
      </c>
      <c r="K440" s="68">
        <v>1.54</v>
      </c>
      <c r="L440" s="68">
        <v>1.51</v>
      </c>
      <c r="M440" s="68">
        <v>1.45</v>
      </c>
      <c r="N440" s="68">
        <v>1.44</v>
      </c>
      <c r="O440" s="68">
        <v>1.4</v>
      </c>
      <c r="P440" s="68">
        <v>1.39</v>
      </c>
      <c r="Q440" s="68">
        <v>1.38</v>
      </c>
      <c r="R440" s="68">
        <v>1.3</v>
      </c>
      <c r="S440" s="68">
        <v>1.3</v>
      </c>
      <c r="T440" s="68">
        <v>1.31</v>
      </c>
      <c r="U440" s="68">
        <v>1.29</v>
      </c>
      <c r="V440" s="68">
        <v>1.23</v>
      </c>
      <c r="W440" s="68">
        <v>1.22</v>
      </c>
      <c r="X440" s="68">
        <v>1.23</v>
      </c>
      <c r="Y440" s="68">
        <v>1.22</v>
      </c>
      <c r="Z440" s="68">
        <v>1.21</v>
      </c>
      <c r="AA440" s="68">
        <v>1.23</v>
      </c>
      <c r="AB440" s="68">
        <v>1.21</v>
      </c>
      <c r="AC440" s="68">
        <v>1.26</v>
      </c>
      <c r="AD440" s="68">
        <v>1.28</v>
      </c>
      <c r="AE440" s="68">
        <v>1.27</v>
      </c>
      <c r="AF440" s="68">
        <v>0</v>
      </c>
      <c r="AG440" s="68">
        <v>0</v>
      </c>
      <c r="AH440" s="68">
        <v>0</v>
      </c>
    </row>
    <row r="441" spans="1:34" ht="15.75" customHeight="1" x14ac:dyDescent="0.2">
      <c r="A441" s="67" t="s">
        <v>129</v>
      </c>
      <c r="B441" s="68" t="s">
        <v>1092</v>
      </c>
      <c r="C441" s="68" t="str">
        <f t="shared" si="0"/>
        <v>Crops</v>
      </c>
      <c r="D441" s="68">
        <v>6.56</v>
      </c>
      <c r="E441" s="68">
        <v>6.62</v>
      </c>
      <c r="F441" s="68">
        <v>6.09</v>
      </c>
      <c r="G441" s="68">
        <v>5.85</v>
      </c>
      <c r="H441" s="68">
        <v>6.18</v>
      </c>
      <c r="I441" s="68">
        <v>6.05</v>
      </c>
      <c r="J441" s="68">
        <v>5.96</v>
      </c>
      <c r="K441" s="68">
        <v>6.21</v>
      </c>
      <c r="L441" s="68">
        <v>6.33</v>
      </c>
      <c r="M441" s="68">
        <v>6.4</v>
      </c>
      <c r="N441" s="68">
        <v>6.08</v>
      </c>
      <c r="O441" s="68">
        <v>5.89</v>
      </c>
      <c r="P441" s="68">
        <v>6.11</v>
      </c>
      <c r="Q441" s="68">
        <v>5.88</v>
      </c>
      <c r="R441" s="68">
        <v>5.98</v>
      </c>
      <c r="S441" s="68">
        <v>6.19</v>
      </c>
      <c r="T441" s="68">
        <v>6.21</v>
      </c>
      <c r="U441" s="68">
        <v>5.89</v>
      </c>
      <c r="V441" s="68">
        <v>5.66</v>
      </c>
      <c r="W441" s="68">
        <v>6</v>
      </c>
      <c r="X441" s="68">
        <v>6.37</v>
      </c>
      <c r="Y441" s="68">
        <v>6.44</v>
      </c>
      <c r="Z441" s="68">
        <v>6.41</v>
      </c>
      <c r="AA441" s="68">
        <v>6.32</v>
      </c>
      <c r="AB441" s="68">
        <v>6.76</v>
      </c>
      <c r="AC441" s="68">
        <v>6.99</v>
      </c>
      <c r="AD441" s="68">
        <v>7.26</v>
      </c>
      <c r="AE441" s="68">
        <v>6.47</v>
      </c>
      <c r="AF441" s="68">
        <v>0</v>
      </c>
      <c r="AG441" s="68">
        <v>0</v>
      </c>
      <c r="AH441" s="68">
        <v>0</v>
      </c>
    </row>
    <row r="442" spans="1:34" ht="15.75" customHeight="1" x14ac:dyDescent="0.2">
      <c r="A442" s="67" t="s">
        <v>129</v>
      </c>
      <c r="B442" s="68" t="s">
        <v>1093</v>
      </c>
      <c r="C442" s="68" t="str">
        <f t="shared" si="0"/>
        <v>Crops</v>
      </c>
      <c r="D442" s="68">
        <v>0</v>
      </c>
      <c r="E442" s="68">
        <v>0</v>
      </c>
      <c r="F442" s="68">
        <v>0</v>
      </c>
      <c r="G442" s="68">
        <v>0</v>
      </c>
      <c r="H442" s="68">
        <v>0</v>
      </c>
      <c r="I442" s="68">
        <v>0</v>
      </c>
      <c r="J442" s="68">
        <v>0</v>
      </c>
      <c r="K442" s="68">
        <v>0</v>
      </c>
      <c r="L442" s="68">
        <v>0</v>
      </c>
      <c r="M442" s="68">
        <v>0</v>
      </c>
      <c r="N442" s="68">
        <v>0</v>
      </c>
      <c r="O442" s="68">
        <v>0</v>
      </c>
      <c r="P442" s="68">
        <v>0</v>
      </c>
      <c r="Q442" s="68">
        <v>0</v>
      </c>
      <c r="R442" s="68">
        <v>0</v>
      </c>
      <c r="S442" s="68">
        <v>0</v>
      </c>
      <c r="T442" s="68">
        <v>0</v>
      </c>
      <c r="U442" s="68">
        <v>0</v>
      </c>
      <c r="V442" s="68">
        <v>0</v>
      </c>
      <c r="W442" s="68">
        <v>0</v>
      </c>
      <c r="X442" s="68">
        <v>0</v>
      </c>
      <c r="Y442" s="68">
        <v>0</v>
      </c>
      <c r="Z442" s="68">
        <v>0</v>
      </c>
      <c r="AA442" s="68">
        <v>0</v>
      </c>
      <c r="AB442" s="68">
        <v>0</v>
      </c>
      <c r="AC442" s="68">
        <v>0</v>
      </c>
      <c r="AD442" s="68">
        <v>0</v>
      </c>
      <c r="AE442" s="68">
        <v>0</v>
      </c>
      <c r="AF442" s="68">
        <v>0</v>
      </c>
      <c r="AG442" s="68">
        <v>0</v>
      </c>
      <c r="AH442" s="68">
        <v>0</v>
      </c>
    </row>
    <row r="443" spans="1:34" ht="15.75" customHeight="1" x14ac:dyDescent="0.2">
      <c r="A443" s="67" t="s">
        <v>131</v>
      </c>
      <c r="B443" s="68" t="s">
        <v>1082</v>
      </c>
      <c r="C443" s="68" t="str">
        <f t="shared" si="0"/>
        <v>Crops</v>
      </c>
      <c r="D443" s="68">
        <v>0</v>
      </c>
      <c r="E443" s="68">
        <v>0</v>
      </c>
      <c r="F443" s="68">
        <v>0</v>
      </c>
      <c r="G443" s="68">
        <v>0</v>
      </c>
      <c r="H443" s="68">
        <v>0.01</v>
      </c>
      <c r="I443" s="68">
        <v>0</v>
      </c>
      <c r="J443" s="68">
        <v>0</v>
      </c>
      <c r="K443" s="68">
        <v>0</v>
      </c>
      <c r="L443" s="68">
        <v>0</v>
      </c>
      <c r="M443" s="68">
        <v>0</v>
      </c>
      <c r="N443" s="68">
        <v>0</v>
      </c>
      <c r="O443" s="68">
        <v>0</v>
      </c>
      <c r="P443" s="68">
        <v>0</v>
      </c>
      <c r="Q443" s="68">
        <v>0</v>
      </c>
      <c r="R443" s="68">
        <v>0</v>
      </c>
      <c r="S443" s="68">
        <v>0</v>
      </c>
      <c r="T443" s="68">
        <v>0</v>
      </c>
      <c r="U443" s="68">
        <v>0</v>
      </c>
      <c r="V443" s="68">
        <v>0</v>
      </c>
      <c r="W443" s="68">
        <v>0</v>
      </c>
      <c r="X443" s="68">
        <v>0</v>
      </c>
      <c r="Y443" s="68">
        <v>0</v>
      </c>
      <c r="Z443" s="68">
        <v>0</v>
      </c>
      <c r="AA443" s="68">
        <v>0</v>
      </c>
      <c r="AB443" s="68">
        <v>0</v>
      </c>
      <c r="AC443" s="68">
        <v>0</v>
      </c>
      <c r="AD443" s="68">
        <v>0</v>
      </c>
      <c r="AE443" s="68">
        <v>0</v>
      </c>
      <c r="AF443" s="68">
        <v>0</v>
      </c>
      <c r="AG443" s="68">
        <v>0</v>
      </c>
      <c r="AH443" s="68">
        <v>0</v>
      </c>
    </row>
    <row r="444" spans="1:34" ht="15.75" customHeight="1" x14ac:dyDescent="0.2">
      <c r="A444" s="67" t="s">
        <v>131</v>
      </c>
      <c r="B444" s="68" t="s">
        <v>1084</v>
      </c>
      <c r="C444" s="68" t="str">
        <f t="shared" si="0"/>
        <v>Crops</v>
      </c>
      <c r="D444" s="68">
        <v>0.01</v>
      </c>
      <c r="E444" s="68">
        <v>0.01</v>
      </c>
      <c r="F444" s="68">
        <v>0.01</v>
      </c>
      <c r="G444" s="68">
        <v>0.01</v>
      </c>
      <c r="H444" s="68">
        <v>0.01</v>
      </c>
      <c r="I444" s="68">
        <v>0.01</v>
      </c>
      <c r="J444" s="68">
        <v>0.01</v>
      </c>
      <c r="K444" s="68">
        <v>0.01</v>
      </c>
      <c r="L444" s="68">
        <v>0.01</v>
      </c>
      <c r="M444" s="68">
        <v>0.01</v>
      </c>
      <c r="N444" s="68">
        <v>0.01</v>
      </c>
      <c r="O444" s="68">
        <v>0.01</v>
      </c>
      <c r="P444" s="68">
        <v>0.01</v>
      </c>
      <c r="Q444" s="68">
        <v>0.01</v>
      </c>
      <c r="R444" s="68">
        <v>0.01</v>
      </c>
      <c r="S444" s="68">
        <v>0.01</v>
      </c>
      <c r="T444" s="68">
        <v>0.01</v>
      </c>
      <c r="U444" s="68">
        <v>0.01</v>
      </c>
      <c r="V444" s="68">
        <v>0.01</v>
      </c>
      <c r="W444" s="68">
        <v>0.03</v>
      </c>
      <c r="X444" s="68">
        <v>0.09</v>
      </c>
      <c r="Y444" s="68">
        <v>0.11</v>
      </c>
      <c r="Z444" s="68">
        <v>0.11</v>
      </c>
      <c r="AA444" s="68">
        <v>0.11</v>
      </c>
      <c r="AB444" s="68">
        <v>0.11</v>
      </c>
      <c r="AC444" s="68">
        <v>0.11</v>
      </c>
      <c r="AD444" s="68">
        <v>0.11</v>
      </c>
      <c r="AE444" s="68">
        <v>0.11</v>
      </c>
      <c r="AF444" s="68">
        <v>0</v>
      </c>
      <c r="AG444" s="68">
        <v>0</v>
      </c>
      <c r="AH444" s="68">
        <v>0</v>
      </c>
    </row>
    <row r="445" spans="1:34" ht="15.75" customHeight="1" x14ac:dyDescent="0.2">
      <c r="A445" s="67" t="s">
        <v>131</v>
      </c>
      <c r="B445" s="68" t="s">
        <v>1086</v>
      </c>
      <c r="C445" s="68" t="str">
        <f t="shared" si="0"/>
        <v>Livestock</v>
      </c>
      <c r="D445" s="68">
        <v>2.2599999999999998</v>
      </c>
      <c r="E445" s="68">
        <v>2.2400000000000002</v>
      </c>
      <c r="F445" s="68">
        <v>2.52</v>
      </c>
      <c r="G445" s="68">
        <v>2.62</v>
      </c>
      <c r="H445" s="68">
        <v>2.9</v>
      </c>
      <c r="I445" s="68">
        <v>2.84</v>
      </c>
      <c r="J445" s="68">
        <v>2.88</v>
      </c>
      <c r="K445" s="68">
        <v>3.08</v>
      </c>
      <c r="L445" s="68">
        <v>3.16</v>
      </c>
      <c r="M445" s="68">
        <v>3.02</v>
      </c>
      <c r="N445" s="68">
        <v>3.03</v>
      </c>
      <c r="O445" s="68">
        <v>2.93</v>
      </c>
      <c r="P445" s="68">
        <v>2.85</v>
      </c>
      <c r="Q445" s="68">
        <v>2.59</v>
      </c>
      <c r="R445" s="68">
        <v>2.66</v>
      </c>
      <c r="S445" s="68">
        <v>2.59</v>
      </c>
      <c r="T445" s="68">
        <v>2.78</v>
      </c>
      <c r="U445" s="68">
        <v>3.05</v>
      </c>
      <c r="V445" s="68">
        <v>2.83</v>
      </c>
      <c r="W445" s="68">
        <v>2.89</v>
      </c>
      <c r="X445" s="68">
        <v>2.82</v>
      </c>
      <c r="Y445" s="68">
        <v>2.81</v>
      </c>
      <c r="Z445" s="68">
        <v>2.9</v>
      </c>
      <c r="AA445" s="68">
        <v>2.8</v>
      </c>
      <c r="AB445" s="68">
        <v>2.77</v>
      </c>
      <c r="AC445" s="68">
        <v>2.83</v>
      </c>
      <c r="AD445" s="68">
        <v>2.83</v>
      </c>
      <c r="AE445" s="68">
        <v>2.9</v>
      </c>
      <c r="AF445" s="68">
        <v>0</v>
      </c>
      <c r="AG445" s="68">
        <v>0</v>
      </c>
      <c r="AH445" s="68">
        <v>0</v>
      </c>
    </row>
    <row r="446" spans="1:34" ht="15.75" customHeight="1" x14ac:dyDescent="0.2">
      <c r="A446" s="67" t="s">
        <v>131</v>
      </c>
      <c r="B446" s="68" t="s">
        <v>1087</v>
      </c>
      <c r="C446" s="68" t="str">
        <f t="shared" si="0"/>
        <v>Livestock</v>
      </c>
      <c r="D446" s="68">
        <v>0.06</v>
      </c>
      <c r="E446" s="68">
        <v>0.06</v>
      </c>
      <c r="F446" s="68">
        <v>0.06</v>
      </c>
      <c r="G446" s="68">
        <v>0.06</v>
      </c>
      <c r="H446" s="68">
        <v>7.0000000000000007E-2</v>
      </c>
      <c r="I446" s="68">
        <v>0.08</v>
      </c>
      <c r="J446" s="68">
        <v>0.08</v>
      </c>
      <c r="K446" s="68">
        <v>0.09</v>
      </c>
      <c r="L446" s="68">
        <v>0.1</v>
      </c>
      <c r="M446" s="68">
        <v>0.09</v>
      </c>
      <c r="N446" s="68">
        <v>0.09</v>
      </c>
      <c r="O446" s="68">
        <v>0.09</v>
      </c>
      <c r="P446" s="68">
        <v>0.09</v>
      </c>
      <c r="Q446" s="68">
        <v>0.08</v>
      </c>
      <c r="R446" s="68">
        <v>0.08</v>
      </c>
      <c r="S446" s="68">
        <v>7.0000000000000007E-2</v>
      </c>
      <c r="T446" s="68">
        <v>0.08</v>
      </c>
      <c r="U446" s="68">
        <v>0.1</v>
      </c>
      <c r="V446" s="68">
        <v>0.09</v>
      </c>
      <c r="W446" s="68">
        <v>0.09</v>
      </c>
      <c r="X446" s="68">
        <v>0.09</v>
      </c>
      <c r="Y446" s="68">
        <v>0.09</v>
      </c>
      <c r="Z446" s="68">
        <v>0.09</v>
      </c>
      <c r="AA446" s="68">
        <v>0.1</v>
      </c>
      <c r="AB446" s="68">
        <v>0.1</v>
      </c>
      <c r="AC446" s="68">
        <v>0.11</v>
      </c>
      <c r="AD446" s="68">
        <v>0.11</v>
      </c>
      <c r="AE446" s="68">
        <v>0.11</v>
      </c>
      <c r="AF446" s="68">
        <v>0</v>
      </c>
      <c r="AG446" s="68">
        <v>0</v>
      </c>
      <c r="AH446" s="68">
        <v>0</v>
      </c>
    </row>
    <row r="447" spans="1:34" ht="15.75" customHeight="1" x14ac:dyDescent="0.2">
      <c r="A447" s="67" t="s">
        <v>131</v>
      </c>
      <c r="B447" s="68" t="s">
        <v>1089</v>
      </c>
      <c r="C447" s="68" t="str">
        <f t="shared" si="0"/>
        <v>Crops</v>
      </c>
      <c r="D447" s="68">
        <v>0</v>
      </c>
      <c r="E447" s="68">
        <v>0</v>
      </c>
      <c r="F447" s="68">
        <v>0</v>
      </c>
      <c r="G447" s="68">
        <v>0</v>
      </c>
      <c r="H447" s="68">
        <v>0</v>
      </c>
      <c r="I447" s="68">
        <v>0</v>
      </c>
      <c r="J447" s="68">
        <v>0</v>
      </c>
      <c r="K447" s="68">
        <v>0</v>
      </c>
      <c r="L447" s="68">
        <v>0</v>
      </c>
      <c r="M447" s="68">
        <v>0</v>
      </c>
      <c r="N447" s="68">
        <v>0</v>
      </c>
      <c r="O447" s="68">
        <v>0</v>
      </c>
      <c r="P447" s="68">
        <v>0</v>
      </c>
      <c r="Q447" s="68">
        <v>0</v>
      </c>
      <c r="R447" s="68">
        <v>0</v>
      </c>
      <c r="S447" s="68">
        <v>0</v>
      </c>
      <c r="T447" s="68">
        <v>0</v>
      </c>
      <c r="U447" s="68">
        <v>0</v>
      </c>
      <c r="V447" s="68">
        <v>0</v>
      </c>
      <c r="W447" s="68">
        <v>0</v>
      </c>
      <c r="X447" s="68">
        <v>0</v>
      </c>
      <c r="Y447" s="68">
        <v>0</v>
      </c>
      <c r="Z447" s="68">
        <v>0</v>
      </c>
      <c r="AA447" s="68">
        <v>0</v>
      </c>
      <c r="AB447" s="68">
        <v>0</v>
      </c>
      <c r="AC447" s="68">
        <v>0</v>
      </c>
      <c r="AD447" s="68">
        <v>0</v>
      </c>
      <c r="AE447" s="68">
        <v>0</v>
      </c>
      <c r="AF447" s="68">
        <v>0</v>
      </c>
      <c r="AG447" s="68">
        <v>0</v>
      </c>
      <c r="AH447" s="68">
        <v>0</v>
      </c>
    </row>
    <row r="448" spans="1:34" ht="15.75" customHeight="1" x14ac:dyDescent="0.2">
      <c r="A448" s="67" t="s">
        <v>131</v>
      </c>
      <c r="B448" s="68" t="s">
        <v>1090</v>
      </c>
      <c r="C448" s="68" t="str">
        <f t="shared" si="0"/>
        <v>Crops</v>
      </c>
      <c r="D448" s="68">
        <v>0</v>
      </c>
      <c r="E448" s="68">
        <v>0</v>
      </c>
      <c r="F448" s="68">
        <v>0</v>
      </c>
      <c r="G448" s="68">
        <v>0</v>
      </c>
      <c r="H448" s="68">
        <v>0</v>
      </c>
      <c r="I448" s="68">
        <v>0</v>
      </c>
      <c r="J448" s="68">
        <v>0</v>
      </c>
      <c r="K448" s="68">
        <v>0</v>
      </c>
      <c r="L448" s="68">
        <v>0</v>
      </c>
      <c r="M448" s="68">
        <v>0</v>
      </c>
      <c r="N448" s="68">
        <v>0</v>
      </c>
      <c r="O448" s="68">
        <v>0</v>
      </c>
      <c r="P448" s="68">
        <v>0</v>
      </c>
      <c r="Q448" s="68">
        <v>0</v>
      </c>
      <c r="R448" s="68">
        <v>0</v>
      </c>
      <c r="S448" s="68">
        <v>0</v>
      </c>
      <c r="T448" s="68">
        <v>0</v>
      </c>
      <c r="U448" s="68">
        <v>0</v>
      </c>
      <c r="V448" s="68">
        <v>0</v>
      </c>
      <c r="W448" s="68">
        <v>0</v>
      </c>
      <c r="X448" s="68">
        <v>0</v>
      </c>
      <c r="Y448" s="68">
        <v>0</v>
      </c>
      <c r="Z448" s="68">
        <v>0</v>
      </c>
      <c r="AA448" s="68">
        <v>0</v>
      </c>
      <c r="AB448" s="68">
        <v>0</v>
      </c>
      <c r="AC448" s="68">
        <v>0</v>
      </c>
      <c r="AD448" s="68">
        <v>0</v>
      </c>
      <c r="AE448" s="68">
        <v>0</v>
      </c>
      <c r="AF448" s="68">
        <v>0</v>
      </c>
      <c r="AG448" s="68">
        <v>0</v>
      </c>
      <c r="AH448" s="68">
        <v>0</v>
      </c>
    </row>
    <row r="449" spans="1:34" ht="15.75" customHeight="1" x14ac:dyDescent="0.2">
      <c r="A449" s="67" t="s">
        <v>131</v>
      </c>
      <c r="B449" s="68" t="s">
        <v>1091</v>
      </c>
      <c r="C449" s="68" t="str">
        <f t="shared" si="0"/>
        <v>Livestock</v>
      </c>
      <c r="D449" s="68">
        <v>0.06</v>
      </c>
      <c r="E449" s="68">
        <v>0.05</v>
      </c>
      <c r="F449" s="68">
        <v>0.08</v>
      </c>
      <c r="G449" s="68">
        <v>0.06</v>
      </c>
      <c r="H449" s="68">
        <v>7.0000000000000007E-2</v>
      </c>
      <c r="I449" s="68">
        <v>7.0000000000000007E-2</v>
      </c>
      <c r="J449" s="68">
        <v>0.06</v>
      </c>
      <c r="K449" s="68">
        <v>0.06</v>
      </c>
      <c r="L449" s="68">
        <v>0.06</v>
      </c>
      <c r="M449" s="68">
        <v>7.0000000000000007E-2</v>
      </c>
      <c r="N449" s="68">
        <v>0.06</v>
      </c>
      <c r="O449" s="68">
        <v>0.05</v>
      </c>
      <c r="P449" s="68">
        <v>0.05</v>
      </c>
      <c r="Q449" s="68">
        <v>0.05</v>
      </c>
      <c r="R449" s="68">
        <v>0.06</v>
      </c>
      <c r="S449" s="68">
        <v>0.05</v>
      </c>
      <c r="T449" s="68">
        <v>0.06</v>
      </c>
      <c r="U449" s="68">
        <v>0.06</v>
      </c>
      <c r="V449" s="68">
        <v>0.05</v>
      </c>
      <c r="W449" s="68">
        <v>0.06</v>
      </c>
      <c r="X449" s="68">
        <v>0.05</v>
      </c>
      <c r="Y449" s="68">
        <v>0.05</v>
      </c>
      <c r="Z449" s="68">
        <v>0.05</v>
      </c>
      <c r="AA449" s="68">
        <v>0.05</v>
      </c>
      <c r="AB449" s="68">
        <v>0.05</v>
      </c>
      <c r="AC449" s="68">
        <v>0.06</v>
      </c>
      <c r="AD449" s="68">
        <v>0.06</v>
      </c>
      <c r="AE449" s="68">
        <v>0.05</v>
      </c>
      <c r="AF449" s="68">
        <v>0</v>
      </c>
      <c r="AG449" s="68">
        <v>0</v>
      </c>
      <c r="AH449" s="68">
        <v>0</v>
      </c>
    </row>
    <row r="450" spans="1:34" ht="15.75" customHeight="1" x14ac:dyDescent="0.2">
      <c r="A450" s="67" t="s">
        <v>131</v>
      </c>
      <c r="B450" s="68" t="s">
        <v>1092</v>
      </c>
      <c r="C450" s="68" t="str">
        <f t="shared" si="0"/>
        <v>Crops</v>
      </c>
      <c r="D450" s="68">
        <v>2.1</v>
      </c>
      <c r="E450" s="68">
        <v>2.2200000000000002</v>
      </c>
      <c r="F450" s="68">
        <v>2.33</v>
      </c>
      <c r="G450" s="68">
        <v>2.54</v>
      </c>
      <c r="H450" s="68">
        <v>2.76</v>
      </c>
      <c r="I450" s="68">
        <v>2.77</v>
      </c>
      <c r="J450" s="68">
        <v>2.79</v>
      </c>
      <c r="K450" s="68">
        <v>2.97</v>
      </c>
      <c r="L450" s="68">
        <v>3.03</v>
      </c>
      <c r="M450" s="68">
        <v>2.92</v>
      </c>
      <c r="N450" s="68">
        <v>2.88</v>
      </c>
      <c r="O450" s="68">
        <v>2.74</v>
      </c>
      <c r="P450" s="68">
        <v>2.62</v>
      </c>
      <c r="Q450" s="68">
        <v>2.5099999999999998</v>
      </c>
      <c r="R450" s="68">
        <v>2.5499999999999998</v>
      </c>
      <c r="S450" s="68">
        <v>2.5299999999999998</v>
      </c>
      <c r="T450" s="68">
        <v>2.61</v>
      </c>
      <c r="U450" s="68">
        <v>2.27</v>
      </c>
      <c r="V450" s="68">
        <v>2.15</v>
      </c>
      <c r="W450" s="68">
        <v>2.27</v>
      </c>
      <c r="X450" s="68">
        <v>2.48</v>
      </c>
      <c r="Y450" s="68">
        <v>2.6</v>
      </c>
      <c r="Z450" s="68">
        <v>2.66</v>
      </c>
      <c r="AA450" s="68">
        <v>2.64</v>
      </c>
      <c r="AB450" s="68">
        <v>2.6</v>
      </c>
      <c r="AC450" s="68">
        <v>2.66</v>
      </c>
      <c r="AD450" s="68">
        <v>2.66</v>
      </c>
      <c r="AE450" s="68">
        <v>2.36</v>
      </c>
      <c r="AF450" s="68">
        <v>0</v>
      </c>
      <c r="AG450" s="68">
        <v>0</v>
      </c>
      <c r="AH450" s="68">
        <v>0</v>
      </c>
    </row>
    <row r="451" spans="1:34" ht="15.75" customHeight="1" x14ac:dyDescent="0.2">
      <c r="A451" s="67" t="s">
        <v>131</v>
      </c>
      <c r="B451" s="68" t="s">
        <v>1093</v>
      </c>
      <c r="C451" s="68" t="str">
        <f t="shared" si="0"/>
        <v>Crops</v>
      </c>
      <c r="D451" s="68">
        <v>0</v>
      </c>
      <c r="E451" s="68">
        <v>0</v>
      </c>
      <c r="F451" s="68">
        <v>0</v>
      </c>
      <c r="G451" s="68">
        <v>0</v>
      </c>
      <c r="H451" s="68">
        <v>0</v>
      </c>
      <c r="I451" s="68">
        <v>0</v>
      </c>
      <c r="J451" s="68">
        <v>0</v>
      </c>
      <c r="K451" s="68">
        <v>0</v>
      </c>
      <c r="L451" s="68">
        <v>0</v>
      </c>
      <c r="M451" s="68">
        <v>0</v>
      </c>
      <c r="N451" s="68">
        <v>0</v>
      </c>
      <c r="O451" s="68">
        <v>0</v>
      </c>
      <c r="P451" s="68">
        <v>0</v>
      </c>
      <c r="Q451" s="68">
        <v>0</v>
      </c>
      <c r="R451" s="68">
        <v>0</v>
      </c>
      <c r="S451" s="68">
        <v>0</v>
      </c>
      <c r="T451" s="68">
        <v>0</v>
      </c>
      <c r="U451" s="68">
        <v>0</v>
      </c>
      <c r="V451" s="68">
        <v>0</v>
      </c>
      <c r="W451" s="68">
        <v>0</v>
      </c>
      <c r="X451" s="68">
        <v>0</v>
      </c>
      <c r="Y451" s="68">
        <v>0</v>
      </c>
      <c r="Z451" s="68">
        <v>0</v>
      </c>
      <c r="AA451" s="68">
        <v>0</v>
      </c>
      <c r="AB451" s="68">
        <v>0</v>
      </c>
      <c r="AC451" s="68">
        <v>0</v>
      </c>
      <c r="AD451" s="68">
        <v>0</v>
      </c>
      <c r="AE451" s="68">
        <v>0</v>
      </c>
      <c r="AF451" s="68">
        <v>0</v>
      </c>
      <c r="AG451" s="68">
        <v>0</v>
      </c>
      <c r="AH451" s="68">
        <v>0</v>
      </c>
    </row>
    <row r="452" spans="1:34" ht="15.75" customHeight="1" x14ac:dyDescent="0.2"/>
    <row r="453" spans="1:34" ht="15.75" customHeight="1" x14ac:dyDescent="0.25">
      <c r="A453" s="1" t="s">
        <v>1094</v>
      </c>
      <c r="B453" s="2">
        <f>SUMIFS(AE2:AE451,C2:C451,"Crops")</f>
        <v>254.11999999999989</v>
      </c>
    </row>
    <row r="454" spans="1:34" ht="15.75" customHeight="1" x14ac:dyDescent="0.25">
      <c r="A454" s="1" t="s">
        <v>1095</v>
      </c>
      <c r="B454" s="2">
        <f>SUMIFS(AE2:AE451,C2:C451,"Livestock")</f>
        <v>270.26999999999981</v>
      </c>
    </row>
    <row r="455" spans="1:34" ht="15.75" customHeight="1" x14ac:dyDescent="0.2"/>
    <row r="456" spans="1:34" ht="15.75" customHeight="1" x14ac:dyDescent="0.2"/>
    <row r="457" spans="1:34" ht="15.75" customHeight="1" x14ac:dyDescent="0.2"/>
    <row r="458" spans="1:34" ht="15.75" customHeight="1" x14ac:dyDescent="0.2"/>
    <row r="459" spans="1:34" ht="15.75" customHeight="1" x14ac:dyDescent="0.2"/>
    <row r="460" spans="1:34" ht="15.75" customHeight="1" x14ac:dyDescent="0.2"/>
    <row r="461" spans="1:34" ht="15.75" customHeight="1" x14ac:dyDescent="0.2"/>
    <row r="462" spans="1:34" ht="15.75" customHeight="1" x14ac:dyDescent="0.2"/>
    <row r="463" spans="1:34" ht="15.75" customHeight="1" x14ac:dyDescent="0.2"/>
    <row r="464" spans="1:3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G1000"/>
  <sheetViews>
    <sheetView workbookViewId="0"/>
  </sheetViews>
  <sheetFormatPr defaultColWidth="12.625" defaultRowHeight="15" customHeight="1" x14ac:dyDescent="0.2"/>
  <cols>
    <col min="1" max="1" width="7.625" customWidth="1"/>
    <col min="2" max="2" width="34.5" customWidth="1"/>
    <col min="3" max="33" width="7.625" customWidth="1"/>
  </cols>
  <sheetData>
    <row r="1" spans="1:33" ht="14.25" x14ac:dyDescent="0.2">
      <c r="A1" s="70" t="s">
        <v>1027</v>
      </c>
      <c r="B1" s="71" t="s">
        <v>973</v>
      </c>
      <c r="C1" s="71">
        <v>1990</v>
      </c>
      <c r="D1" s="71">
        <v>1991</v>
      </c>
      <c r="E1" s="71">
        <v>1992</v>
      </c>
      <c r="F1" s="71">
        <v>1993</v>
      </c>
      <c r="G1" s="71">
        <v>1994</v>
      </c>
      <c r="H1" s="71">
        <v>1995</v>
      </c>
      <c r="I1" s="71">
        <v>1996</v>
      </c>
      <c r="J1" s="71">
        <v>1997</v>
      </c>
      <c r="K1" s="71">
        <v>1998</v>
      </c>
      <c r="L1" s="71">
        <v>1999</v>
      </c>
      <c r="M1" s="71">
        <v>2000</v>
      </c>
      <c r="N1" s="71">
        <v>2001</v>
      </c>
      <c r="O1" s="71">
        <v>2002</v>
      </c>
      <c r="P1" s="71">
        <v>2003</v>
      </c>
      <c r="Q1" s="71">
        <v>2004</v>
      </c>
      <c r="R1" s="71">
        <v>2005</v>
      </c>
      <c r="S1" s="72">
        <v>2006</v>
      </c>
      <c r="T1" s="72">
        <v>2007</v>
      </c>
      <c r="U1" s="72">
        <v>2008</v>
      </c>
      <c r="V1" s="72">
        <v>2009</v>
      </c>
      <c r="W1" s="72">
        <v>2010</v>
      </c>
      <c r="X1" s="72">
        <v>2011</v>
      </c>
      <c r="Y1" s="72">
        <v>2012</v>
      </c>
      <c r="Z1" s="72">
        <v>2013</v>
      </c>
      <c r="AA1" s="72">
        <v>2014</v>
      </c>
      <c r="AB1" s="72">
        <v>2015</v>
      </c>
      <c r="AC1" s="72">
        <v>2016</v>
      </c>
      <c r="AD1" s="72">
        <v>2017</v>
      </c>
      <c r="AE1" s="72">
        <v>2018</v>
      </c>
      <c r="AF1" s="72">
        <v>2019</v>
      </c>
      <c r="AG1" s="73">
        <v>2020</v>
      </c>
    </row>
    <row r="2" spans="1:33" x14ac:dyDescent="0.25">
      <c r="A2" s="74" t="s">
        <v>2</v>
      </c>
      <c r="B2" s="75" t="s">
        <v>1096</v>
      </c>
      <c r="C2" s="76">
        <v>15.264963679999999</v>
      </c>
      <c r="D2" s="76">
        <v>14.822689840000001</v>
      </c>
      <c r="E2" s="76">
        <v>13.86267084</v>
      </c>
      <c r="F2" s="76">
        <v>12.21396337</v>
      </c>
      <c r="G2" s="76">
        <v>14.00966908</v>
      </c>
      <c r="H2" s="76">
        <v>15.95696474</v>
      </c>
      <c r="I2" s="76">
        <v>13.980050329999999</v>
      </c>
      <c r="J2" s="76">
        <v>12.49960076</v>
      </c>
      <c r="K2" s="76">
        <v>12.5062666</v>
      </c>
      <c r="L2" s="76">
        <v>12.14536655</v>
      </c>
      <c r="M2" s="76">
        <v>11.04077822</v>
      </c>
      <c r="N2" s="76">
        <v>10.357031170000001</v>
      </c>
      <c r="O2" s="76">
        <v>8.8386255249999994</v>
      </c>
      <c r="P2" s="76">
        <v>9.1233706639999994</v>
      </c>
      <c r="Q2" s="76">
        <v>8.6307383499999997</v>
      </c>
      <c r="R2" s="76">
        <v>7.5267498479999997</v>
      </c>
      <c r="S2" s="76">
        <v>6.9527399110000001</v>
      </c>
      <c r="T2" s="76">
        <v>8.1162749929999993</v>
      </c>
      <c r="U2" s="76">
        <v>9.9900879850000006</v>
      </c>
      <c r="V2" s="76">
        <v>10.51555186</v>
      </c>
      <c r="W2" s="76">
        <v>10.165092680000001</v>
      </c>
      <c r="X2" s="76">
        <v>8.8244394499999999</v>
      </c>
      <c r="Y2" s="76">
        <v>8.6244064980000008</v>
      </c>
      <c r="Z2" s="76">
        <v>8.308014451</v>
      </c>
      <c r="AA2" s="76">
        <v>7.7384997120000003</v>
      </c>
      <c r="AB2" s="76">
        <v>6.0191063070000004</v>
      </c>
      <c r="AC2" s="76">
        <v>5.1018083350000003</v>
      </c>
      <c r="AD2" s="76">
        <v>6.1117027579999998</v>
      </c>
      <c r="AE2" s="76">
        <v>0</v>
      </c>
      <c r="AF2" s="76">
        <v>0</v>
      </c>
      <c r="AG2" s="76">
        <v>0</v>
      </c>
    </row>
    <row r="3" spans="1:33" x14ac:dyDescent="0.25">
      <c r="A3" s="77" t="s">
        <v>2</v>
      </c>
      <c r="B3" s="69" t="s">
        <v>1097</v>
      </c>
      <c r="C3" s="68">
        <v>0.205119265</v>
      </c>
      <c r="D3" s="68">
        <v>0.104667807</v>
      </c>
      <c r="E3" s="68">
        <v>5.3409657999999999E-2</v>
      </c>
      <c r="F3" s="68">
        <v>2.7253763E-2</v>
      </c>
      <c r="G3" s="68">
        <v>1.3906989999999999E-2</v>
      </c>
      <c r="H3" s="68">
        <v>3.8015704999999997E-2</v>
      </c>
      <c r="I3" s="68">
        <v>1.939857E-2</v>
      </c>
      <c r="J3" s="68">
        <v>9.8986600000000001E-3</v>
      </c>
      <c r="K3" s="68">
        <v>7.1306659999999994E-2</v>
      </c>
      <c r="L3" s="68">
        <v>0.15122923499999999</v>
      </c>
      <c r="M3" s="68">
        <v>1.199096975</v>
      </c>
      <c r="N3" s="68">
        <v>0.61187256400000001</v>
      </c>
      <c r="O3" s="68">
        <v>0.31222498399999998</v>
      </c>
      <c r="P3" s="68">
        <v>0.15932147699999999</v>
      </c>
      <c r="Q3" s="68">
        <v>8.1298212999999994E-2</v>
      </c>
      <c r="R3" s="68">
        <v>4.1484673E-2</v>
      </c>
      <c r="S3" s="68">
        <v>2.1168708000000001E-2</v>
      </c>
      <c r="T3" s="68">
        <v>1.0801921000000001E-2</v>
      </c>
      <c r="U3" s="68">
        <v>1.341481073</v>
      </c>
      <c r="V3" s="68">
        <v>0.68452800800000002</v>
      </c>
      <c r="W3" s="68">
        <v>0.36497085899999998</v>
      </c>
      <c r="X3" s="68">
        <v>0.18623652600000001</v>
      </c>
      <c r="Y3" s="68">
        <v>9.5032363999999994E-2</v>
      </c>
      <c r="Z3" s="68">
        <v>4.8492906000000002E-2</v>
      </c>
      <c r="AA3" s="68">
        <v>2.4744853000000001E-2</v>
      </c>
      <c r="AB3" s="68">
        <v>1.2626749E-2</v>
      </c>
      <c r="AC3" s="68">
        <v>6.4431499999999999E-3</v>
      </c>
      <c r="AD3" s="68">
        <v>3.2877959999999999E-3</v>
      </c>
      <c r="AE3" s="68">
        <v>0</v>
      </c>
      <c r="AF3" s="68">
        <v>0</v>
      </c>
      <c r="AG3" s="68">
        <v>0</v>
      </c>
    </row>
    <row r="4" spans="1:33" x14ac:dyDescent="0.25">
      <c r="A4" s="74" t="s">
        <v>2</v>
      </c>
      <c r="B4" s="75" t="s">
        <v>1098</v>
      </c>
      <c r="C4" s="76">
        <v>0</v>
      </c>
      <c r="D4" s="76">
        <v>0</v>
      </c>
      <c r="E4" s="76">
        <v>0</v>
      </c>
      <c r="F4" s="76">
        <v>0</v>
      </c>
      <c r="G4" s="76">
        <v>0</v>
      </c>
      <c r="H4" s="76">
        <v>0</v>
      </c>
      <c r="I4" s="76">
        <v>0</v>
      </c>
      <c r="J4" s="76">
        <v>0</v>
      </c>
      <c r="K4" s="76">
        <v>0</v>
      </c>
      <c r="L4" s="76">
        <v>0</v>
      </c>
      <c r="M4" s="76">
        <v>0</v>
      </c>
      <c r="N4" s="76">
        <v>0</v>
      </c>
      <c r="O4" s="76">
        <v>0</v>
      </c>
      <c r="P4" s="76">
        <v>0</v>
      </c>
      <c r="Q4" s="76">
        <v>0</v>
      </c>
      <c r="R4" s="76">
        <v>0</v>
      </c>
      <c r="S4" s="76">
        <v>0</v>
      </c>
      <c r="T4" s="76">
        <v>0</v>
      </c>
      <c r="U4" s="76">
        <v>0</v>
      </c>
      <c r="V4" s="76">
        <v>0</v>
      </c>
      <c r="W4" s="76">
        <v>0</v>
      </c>
      <c r="X4" s="76">
        <v>0</v>
      </c>
      <c r="Y4" s="76">
        <v>0</v>
      </c>
      <c r="Z4" s="76">
        <v>0</v>
      </c>
      <c r="AA4" s="76">
        <v>0</v>
      </c>
      <c r="AB4" s="76">
        <v>0</v>
      </c>
      <c r="AC4" s="76">
        <v>0</v>
      </c>
      <c r="AD4" s="76">
        <v>0</v>
      </c>
      <c r="AE4" s="76">
        <v>0</v>
      </c>
      <c r="AF4" s="76">
        <v>0</v>
      </c>
      <c r="AG4" s="76">
        <v>0</v>
      </c>
    </row>
    <row r="5" spans="1:33" x14ac:dyDescent="0.25">
      <c r="A5" s="77" t="s">
        <v>2</v>
      </c>
      <c r="B5" s="69" t="s">
        <v>1099</v>
      </c>
      <c r="C5" s="68">
        <v>0</v>
      </c>
      <c r="D5" s="68">
        <v>0</v>
      </c>
      <c r="E5" s="68">
        <v>0</v>
      </c>
      <c r="F5" s="68">
        <v>0</v>
      </c>
      <c r="G5" s="68">
        <v>0</v>
      </c>
      <c r="H5" s="68">
        <v>0</v>
      </c>
      <c r="I5" s="68">
        <v>0</v>
      </c>
      <c r="J5" s="68">
        <v>0</v>
      </c>
      <c r="K5" s="68">
        <v>0</v>
      </c>
      <c r="L5" s="68">
        <v>0</v>
      </c>
      <c r="M5" s="68">
        <v>0</v>
      </c>
      <c r="N5" s="68">
        <v>0</v>
      </c>
      <c r="O5" s="68">
        <v>0</v>
      </c>
      <c r="P5" s="68">
        <v>0</v>
      </c>
      <c r="Q5" s="68">
        <v>0</v>
      </c>
      <c r="R5" s="68">
        <v>0</v>
      </c>
      <c r="S5" s="68">
        <v>0</v>
      </c>
      <c r="T5" s="68">
        <v>0</v>
      </c>
      <c r="U5" s="68">
        <v>0</v>
      </c>
      <c r="V5" s="68">
        <v>0</v>
      </c>
      <c r="W5" s="68">
        <v>0</v>
      </c>
      <c r="X5" s="68">
        <v>0</v>
      </c>
      <c r="Y5" s="68">
        <v>0</v>
      </c>
      <c r="Z5" s="68">
        <v>0</v>
      </c>
      <c r="AA5" s="68">
        <v>0</v>
      </c>
      <c r="AB5" s="68">
        <v>0</v>
      </c>
      <c r="AC5" s="68">
        <v>0</v>
      </c>
      <c r="AD5" s="68">
        <v>0</v>
      </c>
      <c r="AE5" s="68">
        <v>0</v>
      </c>
      <c r="AF5" s="68">
        <v>0</v>
      </c>
      <c r="AG5" s="68">
        <v>0</v>
      </c>
    </row>
    <row r="6" spans="1:33" x14ac:dyDescent="0.25">
      <c r="A6" s="74" t="s">
        <v>2</v>
      </c>
      <c r="B6" s="75" t="s">
        <v>1100</v>
      </c>
      <c r="C6" s="76">
        <v>0.205119265</v>
      </c>
      <c r="D6" s="76">
        <v>0.104667807</v>
      </c>
      <c r="E6" s="76">
        <v>5.3409657999999999E-2</v>
      </c>
      <c r="F6" s="76">
        <v>2.7253763E-2</v>
      </c>
      <c r="G6" s="76">
        <v>1.3906989999999999E-2</v>
      </c>
      <c r="H6" s="76">
        <v>3.8015704999999997E-2</v>
      </c>
      <c r="I6" s="76">
        <v>1.939857E-2</v>
      </c>
      <c r="J6" s="76">
        <v>9.8986600000000001E-3</v>
      </c>
      <c r="K6" s="76">
        <v>7.1306659999999994E-2</v>
      </c>
      <c r="L6" s="76">
        <v>0.15122923499999999</v>
      </c>
      <c r="M6" s="76">
        <v>1.199096975</v>
      </c>
      <c r="N6" s="76">
        <v>0.61187256400000001</v>
      </c>
      <c r="O6" s="76">
        <v>0.31222498399999998</v>
      </c>
      <c r="P6" s="76">
        <v>0.15932147699999999</v>
      </c>
      <c r="Q6" s="76">
        <v>8.1298212999999994E-2</v>
      </c>
      <c r="R6" s="76">
        <v>4.1484673E-2</v>
      </c>
      <c r="S6" s="76">
        <v>2.1168708000000001E-2</v>
      </c>
      <c r="T6" s="76">
        <v>1.0801921000000001E-2</v>
      </c>
      <c r="U6" s="76">
        <v>1.341481073</v>
      </c>
      <c r="V6" s="76">
        <v>0.68452800800000002</v>
      </c>
      <c r="W6" s="76">
        <v>0.36497085899999998</v>
      </c>
      <c r="X6" s="76">
        <v>0.18623652600000001</v>
      </c>
      <c r="Y6" s="76">
        <v>9.5032363999999994E-2</v>
      </c>
      <c r="Z6" s="76">
        <v>4.8492906000000002E-2</v>
      </c>
      <c r="AA6" s="76">
        <v>2.4744853000000001E-2</v>
      </c>
      <c r="AB6" s="76">
        <v>1.2626749E-2</v>
      </c>
      <c r="AC6" s="76">
        <v>6.4431499999999999E-3</v>
      </c>
      <c r="AD6" s="76">
        <v>3.2877959999999999E-3</v>
      </c>
      <c r="AE6" s="76">
        <v>0</v>
      </c>
      <c r="AF6" s="76">
        <v>0</v>
      </c>
      <c r="AG6" s="76">
        <v>0</v>
      </c>
    </row>
    <row r="7" spans="1:33" x14ac:dyDescent="0.25">
      <c r="A7" s="77" t="s">
        <v>5</v>
      </c>
      <c r="B7" s="69" t="s">
        <v>1096</v>
      </c>
      <c r="C7" s="68">
        <v>3.0018093999999999E-2</v>
      </c>
      <c r="D7" s="68">
        <v>2.5267281999999999E-2</v>
      </c>
      <c r="E7" s="68">
        <v>2.6991649999999999E-2</v>
      </c>
      <c r="F7" s="68">
        <v>2.8170555999999999E-2</v>
      </c>
      <c r="G7" s="68">
        <v>2.7572304999999998E-2</v>
      </c>
      <c r="H7" s="68">
        <v>2.9877329000000001E-2</v>
      </c>
      <c r="I7" s="68">
        <v>2.6059084E-2</v>
      </c>
      <c r="J7" s="68">
        <v>2.5513620000000001E-2</v>
      </c>
      <c r="K7" s="68">
        <v>2.3648486E-2</v>
      </c>
      <c r="L7" s="68">
        <v>2.7537114000000001E-2</v>
      </c>
      <c r="M7" s="68">
        <v>2.8874380000000002E-2</v>
      </c>
      <c r="N7" s="68">
        <v>2.6643979000000002E-2</v>
      </c>
      <c r="O7" s="68">
        <v>2.0164557999999999E-2</v>
      </c>
      <c r="P7" s="68">
        <v>1.9020843999999999E-2</v>
      </c>
      <c r="Q7" s="68">
        <v>2.6604546999999999E-2</v>
      </c>
      <c r="R7" s="68">
        <v>2.5584002000000002E-2</v>
      </c>
      <c r="S7" s="68">
        <v>2.5073729999999999E-2</v>
      </c>
      <c r="T7" s="68">
        <v>2.3296574E-2</v>
      </c>
      <c r="U7" s="68">
        <v>2.5988700999999999E-2</v>
      </c>
      <c r="V7" s="68">
        <v>3.2727816E-2</v>
      </c>
      <c r="W7" s="68">
        <v>3.7848135999999998E-2</v>
      </c>
      <c r="X7" s="68">
        <v>3.7812944000000001E-2</v>
      </c>
      <c r="Y7" s="68">
        <v>3.6106170999999999E-2</v>
      </c>
      <c r="Z7" s="68">
        <v>2.7273180000000001E-2</v>
      </c>
      <c r="AA7" s="68">
        <v>2.6428591000000001E-2</v>
      </c>
      <c r="AB7" s="68">
        <v>2.0710020999999999E-2</v>
      </c>
      <c r="AC7" s="68">
        <v>1.6399099E-2</v>
      </c>
      <c r="AD7" s="68">
        <v>1.6874179999999999E-2</v>
      </c>
      <c r="AE7" s="68">
        <v>0</v>
      </c>
      <c r="AF7" s="68">
        <v>0</v>
      </c>
      <c r="AG7" s="68">
        <v>0</v>
      </c>
    </row>
    <row r="8" spans="1:33" x14ac:dyDescent="0.25">
      <c r="A8" s="74" t="s">
        <v>5</v>
      </c>
      <c r="B8" s="75" t="s">
        <v>1097</v>
      </c>
      <c r="C8" s="76">
        <v>0</v>
      </c>
      <c r="D8" s="76">
        <v>0</v>
      </c>
      <c r="E8" s="76">
        <v>0</v>
      </c>
      <c r="F8" s="76">
        <v>0</v>
      </c>
      <c r="G8" s="76">
        <v>0</v>
      </c>
      <c r="H8" s="76">
        <v>0</v>
      </c>
      <c r="I8" s="76">
        <v>0</v>
      </c>
      <c r="J8" s="76">
        <v>0</v>
      </c>
      <c r="K8" s="76">
        <v>0</v>
      </c>
      <c r="L8" s="76">
        <v>0</v>
      </c>
      <c r="M8" s="76">
        <v>0</v>
      </c>
      <c r="N8" s="76">
        <v>0</v>
      </c>
      <c r="O8" s="76">
        <v>0</v>
      </c>
      <c r="P8" s="76">
        <v>0</v>
      </c>
      <c r="Q8" s="76">
        <v>0</v>
      </c>
      <c r="R8" s="76">
        <v>0</v>
      </c>
      <c r="S8" s="76">
        <v>0</v>
      </c>
      <c r="T8" s="76">
        <v>0</v>
      </c>
      <c r="U8" s="76">
        <v>0</v>
      </c>
      <c r="V8" s="76">
        <v>0</v>
      </c>
      <c r="W8" s="76">
        <v>0</v>
      </c>
      <c r="X8" s="76">
        <v>0</v>
      </c>
      <c r="Y8" s="76">
        <v>0</v>
      </c>
      <c r="Z8" s="76">
        <v>0</v>
      </c>
      <c r="AA8" s="76">
        <v>0</v>
      </c>
      <c r="AB8" s="76">
        <v>0</v>
      </c>
      <c r="AC8" s="76">
        <v>0</v>
      </c>
      <c r="AD8" s="76">
        <v>0</v>
      </c>
      <c r="AE8" s="76">
        <v>0</v>
      </c>
      <c r="AF8" s="76">
        <v>0</v>
      </c>
      <c r="AG8" s="76">
        <v>0</v>
      </c>
    </row>
    <row r="9" spans="1:33" x14ac:dyDescent="0.25">
      <c r="A9" s="77" t="s">
        <v>5</v>
      </c>
      <c r="B9" s="69" t="s">
        <v>1098</v>
      </c>
      <c r="C9" s="68">
        <v>0</v>
      </c>
      <c r="D9" s="68">
        <v>0</v>
      </c>
      <c r="E9" s="68">
        <v>0</v>
      </c>
      <c r="F9" s="68">
        <v>0</v>
      </c>
      <c r="G9" s="68">
        <v>0</v>
      </c>
      <c r="H9" s="68">
        <v>0</v>
      </c>
      <c r="I9" s="68">
        <v>0</v>
      </c>
      <c r="J9" s="68">
        <v>0</v>
      </c>
      <c r="K9" s="68">
        <v>0</v>
      </c>
      <c r="L9" s="68">
        <v>0</v>
      </c>
      <c r="M9" s="68">
        <v>0</v>
      </c>
      <c r="N9" s="68">
        <v>0</v>
      </c>
      <c r="O9" s="68">
        <v>0</v>
      </c>
      <c r="P9" s="68">
        <v>0</v>
      </c>
      <c r="Q9" s="68">
        <v>0</v>
      </c>
      <c r="R9" s="68">
        <v>0</v>
      </c>
      <c r="S9" s="68">
        <v>0</v>
      </c>
      <c r="T9" s="68">
        <v>0</v>
      </c>
      <c r="U9" s="68">
        <v>0</v>
      </c>
      <c r="V9" s="68">
        <v>0</v>
      </c>
      <c r="W9" s="68">
        <v>0</v>
      </c>
      <c r="X9" s="68">
        <v>0</v>
      </c>
      <c r="Y9" s="68">
        <v>0</v>
      </c>
      <c r="Z9" s="68">
        <v>0</v>
      </c>
      <c r="AA9" s="68">
        <v>0</v>
      </c>
      <c r="AB9" s="68">
        <v>0</v>
      </c>
      <c r="AC9" s="68">
        <v>0</v>
      </c>
      <c r="AD9" s="68">
        <v>0</v>
      </c>
      <c r="AE9" s="68">
        <v>0</v>
      </c>
      <c r="AF9" s="68">
        <v>0</v>
      </c>
      <c r="AG9" s="68">
        <v>0</v>
      </c>
    </row>
    <row r="10" spans="1:33" x14ac:dyDescent="0.25">
      <c r="A10" s="74" t="s">
        <v>5</v>
      </c>
      <c r="B10" s="75" t="s">
        <v>1099</v>
      </c>
      <c r="C10" s="76">
        <v>0</v>
      </c>
      <c r="D10" s="76">
        <v>0</v>
      </c>
      <c r="E10" s="76">
        <v>0</v>
      </c>
      <c r="F10" s="76">
        <v>0</v>
      </c>
      <c r="G10" s="76">
        <v>0</v>
      </c>
      <c r="H10" s="76">
        <v>0</v>
      </c>
      <c r="I10" s="76">
        <v>0</v>
      </c>
      <c r="J10" s="76">
        <v>0</v>
      </c>
      <c r="K10" s="76">
        <v>0</v>
      </c>
      <c r="L10" s="76">
        <v>0</v>
      </c>
      <c r="M10" s="76">
        <v>0</v>
      </c>
      <c r="N10" s="76">
        <v>0</v>
      </c>
      <c r="O10" s="76">
        <v>0</v>
      </c>
      <c r="P10" s="76">
        <v>0</v>
      </c>
      <c r="Q10" s="76">
        <v>0</v>
      </c>
      <c r="R10" s="76">
        <v>0</v>
      </c>
      <c r="S10" s="76">
        <v>0</v>
      </c>
      <c r="T10" s="76">
        <v>0</v>
      </c>
      <c r="U10" s="76">
        <v>0</v>
      </c>
      <c r="V10" s="76">
        <v>0</v>
      </c>
      <c r="W10" s="76">
        <v>0</v>
      </c>
      <c r="X10" s="76">
        <v>0</v>
      </c>
      <c r="Y10" s="76">
        <v>0</v>
      </c>
      <c r="Z10" s="76">
        <v>0</v>
      </c>
      <c r="AA10" s="76">
        <v>0</v>
      </c>
      <c r="AB10" s="76">
        <v>0</v>
      </c>
      <c r="AC10" s="76">
        <v>0</v>
      </c>
      <c r="AD10" s="76">
        <v>0</v>
      </c>
      <c r="AE10" s="76">
        <v>0</v>
      </c>
      <c r="AF10" s="76">
        <v>0</v>
      </c>
      <c r="AG10" s="76">
        <v>0</v>
      </c>
    </row>
    <row r="11" spans="1:33" x14ac:dyDescent="0.25">
      <c r="A11" s="77" t="s">
        <v>5</v>
      </c>
      <c r="B11" s="69" t="s">
        <v>1100</v>
      </c>
      <c r="C11" s="68">
        <v>0</v>
      </c>
      <c r="D11" s="68">
        <v>0</v>
      </c>
      <c r="E11" s="68">
        <v>0</v>
      </c>
      <c r="F11" s="68">
        <v>0</v>
      </c>
      <c r="G11" s="68">
        <v>0</v>
      </c>
      <c r="H11" s="68">
        <v>0</v>
      </c>
      <c r="I11" s="68">
        <v>0</v>
      </c>
      <c r="J11" s="68">
        <v>0</v>
      </c>
      <c r="K11" s="68">
        <v>0</v>
      </c>
      <c r="L11" s="68">
        <v>0</v>
      </c>
      <c r="M11" s="68">
        <v>0</v>
      </c>
      <c r="N11" s="68">
        <v>0</v>
      </c>
      <c r="O11" s="68">
        <v>0</v>
      </c>
      <c r="P11" s="68">
        <v>0</v>
      </c>
      <c r="Q11" s="68">
        <v>0</v>
      </c>
      <c r="R11" s="68">
        <v>0</v>
      </c>
      <c r="S11" s="68">
        <v>0</v>
      </c>
      <c r="T11" s="68">
        <v>0</v>
      </c>
      <c r="U11" s="68">
        <v>0</v>
      </c>
      <c r="V11" s="68">
        <v>0</v>
      </c>
      <c r="W11" s="68">
        <v>0</v>
      </c>
      <c r="X11" s="68">
        <v>0</v>
      </c>
      <c r="Y11" s="68">
        <v>0</v>
      </c>
      <c r="Z11" s="68">
        <v>0</v>
      </c>
      <c r="AA11" s="68">
        <v>0</v>
      </c>
      <c r="AB11" s="68">
        <v>0</v>
      </c>
      <c r="AC11" s="68">
        <v>0</v>
      </c>
      <c r="AD11" s="68">
        <v>0</v>
      </c>
      <c r="AE11" s="68">
        <v>0</v>
      </c>
      <c r="AF11" s="68">
        <v>0</v>
      </c>
      <c r="AG11" s="68">
        <v>0</v>
      </c>
    </row>
    <row r="12" spans="1:33" x14ac:dyDescent="0.25">
      <c r="A12" s="74" t="s">
        <v>7</v>
      </c>
      <c r="B12" s="75" t="s">
        <v>1096</v>
      </c>
      <c r="C12" s="76">
        <v>9.0895463999999995E-2</v>
      </c>
      <c r="D12" s="76">
        <v>0.10616532300000001</v>
      </c>
      <c r="E12" s="76">
        <v>0.10060899199999999</v>
      </c>
      <c r="F12" s="76">
        <v>9.7883093000000004E-2</v>
      </c>
      <c r="G12" s="76">
        <v>0.104983296</v>
      </c>
      <c r="H12" s="76">
        <v>9.6065827000000006E-2</v>
      </c>
      <c r="I12" s="76">
        <v>8.3964122000000002E-2</v>
      </c>
      <c r="J12" s="76">
        <v>9.4264642999999995E-2</v>
      </c>
      <c r="K12" s="76">
        <v>9.0983914999999999E-2</v>
      </c>
      <c r="L12" s="76">
        <v>9.4779267E-2</v>
      </c>
      <c r="M12" s="76">
        <v>0.10542555100000001</v>
      </c>
      <c r="N12" s="76">
        <v>0.10789031</v>
      </c>
      <c r="O12" s="76">
        <v>0.102956964</v>
      </c>
      <c r="P12" s="76">
        <v>9.6966418999999998E-2</v>
      </c>
      <c r="Q12" s="76">
        <v>0.102369971</v>
      </c>
      <c r="R12" s="76">
        <v>9.7070952000000002E-2</v>
      </c>
      <c r="S12" s="76">
        <v>6.6064856000000005E-2</v>
      </c>
      <c r="T12" s="76">
        <v>6.4191303000000005E-2</v>
      </c>
      <c r="U12" s="76">
        <v>6.4529025000000004E-2</v>
      </c>
      <c r="V12" s="76">
        <v>6.0098433999999999E-2</v>
      </c>
      <c r="W12" s="76">
        <v>6.2333831999999999E-2</v>
      </c>
      <c r="X12" s="76">
        <v>6.5220551000000002E-2</v>
      </c>
      <c r="Y12" s="76">
        <v>6.0251212999999998E-2</v>
      </c>
      <c r="Z12" s="76">
        <v>6.1135723000000003E-2</v>
      </c>
      <c r="AA12" s="76">
        <v>6.4738090999999998E-2</v>
      </c>
      <c r="AB12" s="76">
        <v>5.4719005000000001E-2</v>
      </c>
      <c r="AC12" s="76">
        <v>4.3606342999999999E-2</v>
      </c>
      <c r="AD12" s="76">
        <v>5.0023061000000001E-2</v>
      </c>
      <c r="AE12" s="76">
        <v>0</v>
      </c>
      <c r="AF12" s="76">
        <v>0</v>
      </c>
      <c r="AG12" s="76">
        <v>0</v>
      </c>
    </row>
    <row r="13" spans="1:33" x14ac:dyDescent="0.25">
      <c r="A13" s="77" t="s">
        <v>7</v>
      </c>
      <c r="B13" s="69" t="s">
        <v>1097</v>
      </c>
      <c r="C13" s="68">
        <v>0</v>
      </c>
      <c r="D13" s="68">
        <v>0</v>
      </c>
      <c r="E13" s="68">
        <v>0</v>
      </c>
      <c r="F13" s="68">
        <v>0</v>
      </c>
      <c r="G13" s="68">
        <v>0</v>
      </c>
      <c r="H13" s="68">
        <v>0</v>
      </c>
      <c r="I13" s="68">
        <v>0</v>
      </c>
      <c r="J13" s="68">
        <v>0</v>
      </c>
      <c r="K13" s="68">
        <v>0</v>
      </c>
      <c r="L13" s="68">
        <v>0</v>
      </c>
      <c r="M13" s="68">
        <v>0</v>
      </c>
      <c r="N13" s="68">
        <v>0</v>
      </c>
      <c r="O13" s="68">
        <v>0</v>
      </c>
      <c r="P13" s="68">
        <v>0</v>
      </c>
      <c r="Q13" s="68">
        <v>0</v>
      </c>
      <c r="R13" s="68">
        <v>0</v>
      </c>
      <c r="S13" s="68">
        <v>0</v>
      </c>
      <c r="T13" s="68">
        <v>0</v>
      </c>
      <c r="U13" s="68">
        <v>0</v>
      </c>
      <c r="V13" s="68">
        <v>0</v>
      </c>
      <c r="W13" s="68">
        <v>0</v>
      </c>
      <c r="X13" s="68">
        <v>0</v>
      </c>
      <c r="Y13" s="68">
        <v>0</v>
      </c>
      <c r="Z13" s="68">
        <v>0</v>
      </c>
      <c r="AA13" s="68">
        <v>0</v>
      </c>
      <c r="AB13" s="68">
        <v>0</v>
      </c>
      <c r="AC13" s="68">
        <v>0</v>
      </c>
      <c r="AD13" s="68">
        <v>0</v>
      </c>
      <c r="AE13" s="68">
        <v>0</v>
      </c>
      <c r="AF13" s="68">
        <v>0</v>
      </c>
      <c r="AG13" s="68">
        <v>0</v>
      </c>
    </row>
    <row r="14" spans="1:33" x14ac:dyDescent="0.25">
      <c r="A14" s="74" t="s">
        <v>7</v>
      </c>
      <c r="B14" s="75" t="s">
        <v>1098</v>
      </c>
      <c r="C14" s="76">
        <v>0</v>
      </c>
      <c r="D14" s="76">
        <v>0</v>
      </c>
      <c r="E14" s="76">
        <v>0</v>
      </c>
      <c r="F14" s="76">
        <v>0</v>
      </c>
      <c r="G14" s="76">
        <v>0</v>
      </c>
      <c r="H14" s="76">
        <v>0</v>
      </c>
      <c r="I14" s="76">
        <v>0</v>
      </c>
      <c r="J14" s="76">
        <v>0</v>
      </c>
      <c r="K14" s="76">
        <v>0</v>
      </c>
      <c r="L14" s="76">
        <v>0</v>
      </c>
      <c r="M14" s="76">
        <v>0</v>
      </c>
      <c r="N14" s="76">
        <v>0</v>
      </c>
      <c r="O14" s="76">
        <v>0</v>
      </c>
      <c r="P14" s="76">
        <v>0</v>
      </c>
      <c r="Q14" s="76">
        <v>0</v>
      </c>
      <c r="R14" s="76">
        <v>0</v>
      </c>
      <c r="S14" s="76">
        <v>0</v>
      </c>
      <c r="T14" s="76">
        <v>0</v>
      </c>
      <c r="U14" s="76">
        <v>0</v>
      </c>
      <c r="V14" s="76">
        <v>0</v>
      </c>
      <c r="W14" s="76">
        <v>0</v>
      </c>
      <c r="X14" s="76">
        <v>0</v>
      </c>
      <c r="Y14" s="76">
        <v>0</v>
      </c>
      <c r="Z14" s="76">
        <v>0</v>
      </c>
      <c r="AA14" s="76">
        <v>0</v>
      </c>
      <c r="AB14" s="76">
        <v>0</v>
      </c>
      <c r="AC14" s="76">
        <v>0</v>
      </c>
      <c r="AD14" s="76">
        <v>0</v>
      </c>
      <c r="AE14" s="76">
        <v>0</v>
      </c>
      <c r="AF14" s="76">
        <v>0</v>
      </c>
      <c r="AG14" s="76">
        <v>0</v>
      </c>
    </row>
    <row r="15" spans="1:33" x14ac:dyDescent="0.25">
      <c r="A15" s="77" t="s">
        <v>7</v>
      </c>
      <c r="B15" s="69" t="s">
        <v>1099</v>
      </c>
      <c r="C15" s="68">
        <v>0</v>
      </c>
      <c r="D15" s="68">
        <v>0</v>
      </c>
      <c r="E15" s="68">
        <v>0</v>
      </c>
      <c r="F15" s="68">
        <v>0</v>
      </c>
      <c r="G15" s="68">
        <v>0</v>
      </c>
      <c r="H15" s="68">
        <v>0</v>
      </c>
      <c r="I15" s="68">
        <v>0</v>
      </c>
      <c r="J15" s="68">
        <v>0</v>
      </c>
      <c r="K15" s="68">
        <v>0</v>
      </c>
      <c r="L15" s="68">
        <v>0</v>
      </c>
      <c r="M15" s="68">
        <v>0</v>
      </c>
      <c r="N15" s="68">
        <v>0</v>
      </c>
      <c r="O15" s="68">
        <v>0</v>
      </c>
      <c r="P15" s="68">
        <v>0</v>
      </c>
      <c r="Q15" s="68">
        <v>0</v>
      </c>
      <c r="R15" s="68">
        <v>0</v>
      </c>
      <c r="S15" s="68">
        <v>0</v>
      </c>
      <c r="T15" s="68">
        <v>0</v>
      </c>
      <c r="U15" s="68">
        <v>0</v>
      </c>
      <c r="V15" s="68">
        <v>0</v>
      </c>
      <c r="W15" s="68">
        <v>0</v>
      </c>
      <c r="X15" s="68">
        <v>0</v>
      </c>
      <c r="Y15" s="68">
        <v>0</v>
      </c>
      <c r="Z15" s="68">
        <v>0</v>
      </c>
      <c r="AA15" s="68">
        <v>0</v>
      </c>
      <c r="AB15" s="68">
        <v>0</v>
      </c>
      <c r="AC15" s="68">
        <v>0</v>
      </c>
      <c r="AD15" s="68">
        <v>0</v>
      </c>
      <c r="AE15" s="68">
        <v>0</v>
      </c>
      <c r="AF15" s="68">
        <v>0</v>
      </c>
      <c r="AG15" s="68">
        <v>0</v>
      </c>
    </row>
    <row r="16" spans="1:33" x14ac:dyDescent="0.25">
      <c r="A16" s="74" t="s">
        <v>7</v>
      </c>
      <c r="B16" s="75" t="s">
        <v>1100</v>
      </c>
      <c r="C16" s="76">
        <v>0</v>
      </c>
      <c r="D16" s="76">
        <v>0</v>
      </c>
      <c r="E16" s="76">
        <v>0</v>
      </c>
      <c r="F16" s="76">
        <v>0</v>
      </c>
      <c r="G16" s="76">
        <v>0</v>
      </c>
      <c r="H16" s="76">
        <v>0</v>
      </c>
      <c r="I16" s="76">
        <v>0</v>
      </c>
      <c r="J16" s="76">
        <v>0</v>
      </c>
      <c r="K16" s="76">
        <v>0</v>
      </c>
      <c r="L16" s="76">
        <v>0</v>
      </c>
      <c r="M16" s="76">
        <v>0</v>
      </c>
      <c r="N16" s="76">
        <v>0</v>
      </c>
      <c r="O16" s="76">
        <v>0</v>
      </c>
      <c r="P16" s="76">
        <v>0</v>
      </c>
      <c r="Q16" s="76">
        <v>0</v>
      </c>
      <c r="R16" s="76">
        <v>0</v>
      </c>
      <c r="S16" s="76">
        <v>0</v>
      </c>
      <c r="T16" s="76">
        <v>0</v>
      </c>
      <c r="U16" s="76">
        <v>0</v>
      </c>
      <c r="V16" s="76">
        <v>0</v>
      </c>
      <c r="W16" s="76">
        <v>0</v>
      </c>
      <c r="X16" s="76">
        <v>0</v>
      </c>
      <c r="Y16" s="76">
        <v>0</v>
      </c>
      <c r="Z16" s="76">
        <v>0</v>
      </c>
      <c r="AA16" s="76">
        <v>0</v>
      </c>
      <c r="AB16" s="76">
        <v>0</v>
      </c>
      <c r="AC16" s="76">
        <v>0</v>
      </c>
      <c r="AD16" s="76">
        <v>0</v>
      </c>
      <c r="AE16" s="76">
        <v>0</v>
      </c>
      <c r="AF16" s="76">
        <v>0</v>
      </c>
      <c r="AG16" s="76">
        <v>0</v>
      </c>
    </row>
    <row r="17" spans="1:33" x14ac:dyDescent="0.25">
      <c r="A17" s="77" t="s">
        <v>11</v>
      </c>
      <c r="B17" s="69" t="s">
        <v>1096</v>
      </c>
      <c r="C17" s="68">
        <v>3.1950199999999998E-3</v>
      </c>
      <c r="D17" s="68">
        <v>2.7854020000000002E-3</v>
      </c>
      <c r="E17" s="68">
        <v>3.7684860000000001E-3</v>
      </c>
      <c r="F17" s="68">
        <v>3.6245040000000002E-3</v>
      </c>
      <c r="G17" s="68">
        <v>3.7238340000000001E-3</v>
      </c>
      <c r="H17" s="68">
        <v>2.3757840000000001E-3</v>
      </c>
      <c r="I17" s="68">
        <v>1.7203959999999999E-3</v>
      </c>
      <c r="J17" s="68">
        <v>1.474625E-3</v>
      </c>
      <c r="K17" s="68">
        <v>1.9661660000000001E-3</v>
      </c>
      <c r="L17" s="68">
        <v>1.8023189999999999E-3</v>
      </c>
      <c r="M17" s="68">
        <v>9.8308300000000005E-4</v>
      </c>
      <c r="N17" s="68">
        <v>1.115902E-3</v>
      </c>
      <c r="O17" s="68">
        <v>1.115902E-3</v>
      </c>
      <c r="P17" s="68">
        <v>6.2436000000000002E-4</v>
      </c>
      <c r="Q17" s="68">
        <v>5.4243599999999998E-4</v>
      </c>
      <c r="R17" s="68">
        <v>2.4577099999999999E-4</v>
      </c>
      <c r="S17" s="68">
        <v>1.3257239999999999E-3</v>
      </c>
      <c r="T17" s="68">
        <v>6.8335369000000007E-2</v>
      </c>
      <c r="U17" s="68">
        <v>0.111909892</v>
      </c>
      <c r="V17" s="68">
        <v>5.6103373999999998E-2</v>
      </c>
      <c r="W17" s="68">
        <v>6.1302387999999999E-2</v>
      </c>
      <c r="X17" s="68">
        <v>0.164887171</v>
      </c>
      <c r="Y17" s="68">
        <v>0.18476625499999999</v>
      </c>
      <c r="Z17" s="68">
        <v>0.10107851800000001</v>
      </c>
      <c r="AA17" s="68">
        <v>8.3207133000000003E-2</v>
      </c>
      <c r="AB17" s="68">
        <v>0.26428636300000002</v>
      </c>
      <c r="AC17" s="68">
        <v>0.117255506</v>
      </c>
      <c r="AD17" s="68">
        <v>0.36436682799999998</v>
      </c>
      <c r="AE17" s="68">
        <v>0</v>
      </c>
      <c r="AF17" s="68">
        <v>0</v>
      </c>
      <c r="AG17" s="68">
        <v>0</v>
      </c>
    </row>
    <row r="18" spans="1:33" x14ac:dyDescent="0.25">
      <c r="A18" s="74" t="s">
        <v>11</v>
      </c>
      <c r="B18" s="75" t="s">
        <v>1097</v>
      </c>
      <c r="C18" s="76">
        <v>0</v>
      </c>
      <c r="D18" s="76">
        <v>0</v>
      </c>
      <c r="E18" s="76">
        <v>0</v>
      </c>
      <c r="F18" s="76">
        <v>0</v>
      </c>
      <c r="G18" s="76">
        <v>0</v>
      </c>
      <c r="H18" s="76">
        <v>0</v>
      </c>
      <c r="I18" s="76">
        <v>0</v>
      </c>
      <c r="J18" s="76">
        <v>0</v>
      </c>
      <c r="K18" s="76">
        <v>0</v>
      </c>
      <c r="L18" s="76">
        <v>0</v>
      </c>
      <c r="M18" s="76">
        <v>0</v>
      </c>
      <c r="N18" s="76">
        <v>0</v>
      </c>
      <c r="O18" s="76">
        <v>0</v>
      </c>
      <c r="P18" s="76">
        <v>0</v>
      </c>
      <c r="Q18" s="76">
        <v>0</v>
      </c>
      <c r="R18" s="76">
        <v>0</v>
      </c>
      <c r="S18" s="76">
        <v>0</v>
      </c>
      <c r="T18" s="76">
        <v>0</v>
      </c>
      <c r="U18" s="76">
        <v>0</v>
      </c>
      <c r="V18" s="76">
        <v>0</v>
      </c>
      <c r="W18" s="76">
        <v>0</v>
      </c>
      <c r="X18" s="76">
        <v>0</v>
      </c>
      <c r="Y18" s="76">
        <v>0</v>
      </c>
      <c r="Z18" s="76">
        <v>0</v>
      </c>
      <c r="AA18" s="76">
        <v>0</v>
      </c>
      <c r="AB18" s="76">
        <v>0</v>
      </c>
      <c r="AC18" s="76">
        <v>0</v>
      </c>
      <c r="AD18" s="76">
        <v>0</v>
      </c>
      <c r="AE18" s="76">
        <v>0</v>
      </c>
      <c r="AF18" s="76">
        <v>0</v>
      </c>
      <c r="AG18" s="76">
        <v>0</v>
      </c>
    </row>
    <row r="19" spans="1:33" x14ac:dyDescent="0.25">
      <c r="A19" s="77" t="s">
        <v>11</v>
      </c>
      <c r="B19" s="69" t="s">
        <v>1098</v>
      </c>
      <c r="C19" s="68">
        <v>0</v>
      </c>
      <c r="D19" s="68">
        <v>0</v>
      </c>
      <c r="E19" s="68">
        <v>0</v>
      </c>
      <c r="F19" s="68">
        <v>0</v>
      </c>
      <c r="G19" s="68">
        <v>0</v>
      </c>
      <c r="H19" s="68">
        <v>0</v>
      </c>
      <c r="I19" s="68">
        <v>0</v>
      </c>
      <c r="J19" s="68">
        <v>0</v>
      </c>
      <c r="K19" s="68">
        <v>0</v>
      </c>
      <c r="L19" s="68">
        <v>0</v>
      </c>
      <c r="M19" s="68">
        <v>0</v>
      </c>
      <c r="N19" s="68">
        <v>0</v>
      </c>
      <c r="O19" s="68">
        <v>0</v>
      </c>
      <c r="P19" s="68">
        <v>0</v>
      </c>
      <c r="Q19" s="68">
        <v>0</v>
      </c>
      <c r="R19" s="68">
        <v>0</v>
      </c>
      <c r="S19" s="68">
        <v>0</v>
      </c>
      <c r="T19" s="68">
        <v>0</v>
      </c>
      <c r="U19" s="68">
        <v>0</v>
      </c>
      <c r="V19" s="68">
        <v>0</v>
      </c>
      <c r="W19" s="68">
        <v>0</v>
      </c>
      <c r="X19" s="68">
        <v>0</v>
      </c>
      <c r="Y19" s="68">
        <v>0</v>
      </c>
      <c r="Z19" s="68">
        <v>0</v>
      </c>
      <c r="AA19" s="68">
        <v>0</v>
      </c>
      <c r="AB19" s="68">
        <v>0</v>
      </c>
      <c r="AC19" s="68">
        <v>0</v>
      </c>
      <c r="AD19" s="68">
        <v>0</v>
      </c>
      <c r="AE19" s="68">
        <v>0</v>
      </c>
      <c r="AF19" s="68">
        <v>0</v>
      </c>
      <c r="AG19" s="68">
        <v>0</v>
      </c>
    </row>
    <row r="20" spans="1:33" x14ac:dyDescent="0.25">
      <c r="A20" s="74" t="s">
        <v>11</v>
      </c>
      <c r="B20" s="75" t="s">
        <v>1099</v>
      </c>
      <c r="C20" s="76">
        <v>0</v>
      </c>
      <c r="D20" s="76">
        <v>0</v>
      </c>
      <c r="E20" s="76">
        <v>0</v>
      </c>
      <c r="F20" s="76">
        <v>0</v>
      </c>
      <c r="G20" s="76">
        <v>0</v>
      </c>
      <c r="H20" s="76">
        <v>0</v>
      </c>
      <c r="I20" s="76">
        <v>0</v>
      </c>
      <c r="J20" s="76">
        <v>0</v>
      </c>
      <c r="K20" s="76">
        <v>0</v>
      </c>
      <c r="L20" s="76">
        <v>0</v>
      </c>
      <c r="M20" s="76">
        <v>0</v>
      </c>
      <c r="N20" s="76">
        <v>0</v>
      </c>
      <c r="O20" s="76">
        <v>0</v>
      </c>
      <c r="P20" s="76">
        <v>0</v>
      </c>
      <c r="Q20" s="76">
        <v>0</v>
      </c>
      <c r="R20" s="76">
        <v>0</v>
      </c>
      <c r="S20" s="76">
        <v>0</v>
      </c>
      <c r="T20" s="76">
        <v>0</v>
      </c>
      <c r="U20" s="76">
        <v>0</v>
      </c>
      <c r="V20" s="76">
        <v>0</v>
      </c>
      <c r="W20" s="76">
        <v>0</v>
      </c>
      <c r="X20" s="76">
        <v>0</v>
      </c>
      <c r="Y20" s="76">
        <v>0</v>
      </c>
      <c r="Z20" s="76">
        <v>0</v>
      </c>
      <c r="AA20" s="76">
        <v>0</v>
      </c>
      <c r="AB20" s="76">
        <v>0</v>
      </c>
      <c r="AC20" s="76">
        <v>0</v>
      </c>
      <c r="AD20" s="76">
        <v>0</v>
      </c>
      <c r="AE20" s="76">
        <v>0</v>
      </c>
      <c r="AF20" s="76">
        <v>0</v>
      </c>
      <c r="AG20" s="76">
        <v>0</v>
      </c>
    </row>
    <row r="21" spans="1:33" ht="15.75" customHeight="1" x14ac:dyDescent="0.25">
      <c r="A21" s="77" t="s">
        <v>11</v>
      </c>
      <c r="B21" s="69" t="s">
        <v>1100</v>
      </c>
      <c r="C21" s="68">
        <v>0</v>
      </c>
      <c r="D21" s="68">
        <v>0</v>
      </c>
      <c r="E21" s="68">
        <v>0</v>
      </c>
      <c r="F21" s="68">
        <v>0</v>
      </c>
      <c r="G21" s="68">
        <v>0</v>
      </c>
      <c r="H21" s="68">
        <v>0</v>
      </c>
      <c r="I21" s="68">
        <v>0</v>
      </c>
      <c r="J21" s="68">
        <v>0</v>
      </c>
      <c r="K21" s="68">
        <v>0</v>
      </c>
      <c r="L21" s="68">
        <v>0</v>
      </c>
      <c r="M21" s="68">
        <v>0</v>
      </c>
      <c r="N21" s="68">
        <v>0</v>
      </c>
      <c r="O21" s="68">
        <v>0</v>
      </c>
      <c r="P21" s="68">
        <v>0</v>
      </c>
      <c r="Q21" s="68">
        <v>0</v>
      </c>
      <c r="R21" s="68">
        <v>0</v>
      </c>
      <c r="S21" s="68">
        <v>0</v>
      </c>
      <c r="T21" s="68">
        <v>0</v>
      </c>
      <c r="U21" s="68">
        <v>0</v>
      </c>
      <c r="V21" s="68">
        <v>0</v>
      </c>
      <c r="W21" s="68">
        <v>0</v>
      </c>
      <c r="X21" s="68">
        <v>0</v>
      </c>
      <c r="Y21" s="68">
        <v>0</v>
      </c>
      <c r="Z21" s="68">
        <v>0</v>
      </c>
      <c r="AA21" s="68">
        <v>0</v>
      </c>
      <c r="AB21" s="68">
        <v>0</v>
      </c>
      <c r="AC21" s="68">
        <v>0</v>
      </c>
      <c r="AD21" s="68">
        <v>0</v>
      </c>
      <c r="AE21" s="68">
        <v>0</v>
      </c>
      <c r="AF21" s="68">
        <v>0</v>
      </c>
      <c r="AG21" s="68">
        <v>0</v>
      </c>
    </row>
    <row r="22" spans="1:33" ht="15.75" customHeight="1" x14ac:dyDescent="0.25">
      <c r="A22" s="74" t="s">
        <v>14</v>
      </c>
      <c r="B22" s="75" t="s">
        <v>1096</v>
      </c>
      <c r="C22" s="76">
        <v>4.9050099999999996E-4</v>
      </c>
      <c r="D22" s="76">
        <v>4.5833700000000001E-4</v>
      </c>
      <c r="E22" s="76">
        <v>8.28223E-4</v>
      </c>
      <c r="F22" s="76">
        <v>0</v>
      </c>
      <c r="G22" s="76">
        <v>0</v>
      </c>
      <c r="H22" s="76">
        <v>0</v>
      </c>
      <c r="I22" s="76">
        <v>0</v>
      </c>
      <c r="J22" s="76">
        <v>0</v>
      </c>
      <c r="K22" s="76">
        <v>0</v>
      </c>
      <c r="L22" s="76">
        <v>0</v>
      </c>
      <c r="M22" s="76">
        <v>0</v>
      </c>
      <c r="N22" s="76">
        <v>0</v>
      </c>
      <c r="O22" s="76">
        <v>0</v>
      </c>
      <c r="P22" s="76">
        <v>0</v>
      </c>
      <c r="Q22" s="76">
        <v>0</v>
      </c>
      <c r="R22" s="76">
        <v>0</v>
      </c>
      <c r="S22" s="76">
        <v>0</v>
      </c>
      <c r="T22" s="76">
        <v>0</v>
      </c>
      <c r="U22" s="76">
        <v>0</v>
      </c>
      <c r="V22" s="76">
        <v>0</v>
      </c>
      <c r="W22" s="76">
        <v>0</v>
      </c>
      <c r="X22" s="76">
        <v>0</v>
      </c>
      <c r="Y22" s="76">
        <v>0</v>
      </c>
      <c r="Z22" s="76">
        <v>0</v>
      </c>
      <c r="AA22" s="76">
        <v>0</v>
      </c>
      <c r="AB22" s="76">
        <v>0</v>
      </c>
      <c r="AC22" s="76">
        <v>0</v>
      </c>
      <c r="AD22" s="76">
        <v>0</v>
      </c>
      <c r="AE22" s="76">
        <v>0</v>
      </c>
      <c r="AF22" s="76">
        <v>0</v>
      </c>
      <c r="AG22" s="76">
        <v>0</v>
      </c>
    </row>
    <row r="23" spans="1:33" ht="15.75" customHeight="1" x14ac:dyDescent="0.25">
      <c r="A23" s="77" t="s">
        <v>14</v>
      </c>
      <c r="B23" s="69" t="s">
        <v>1097</v>
      </c>
      <c r="C23" s="68">
        <v>0</v>
      </c>
      <c r="D23" s="68">
        <v>0</v>
      </c>
      <c r="E23" s="68">
        <v>0</v>
      </c>
      <c r="F23" s="68">
        <v>0</v>
      </c>
      <c r="G23" s="68">
        <v>0</v>
      </c>
      <c r="H23" s="68">
        <v>0</v>
      </c>
      <c r="I23" s="68">
        <v>0</v>
      </c>
      <c r="J23" s="68">
        <v>0</v>
      </c>
      <c r="K23" s="68">
        <v>0</v>
      </c>
      <c r="L23" s="68">
        <v>0</v>
      </c>
      <c r="M23" s="68">
        <v>0</v>
      </c>
      <c r="N23" s="68">
        <v>0</v>
      </c>
      <c r="O23" s="68">
        <v>0</v>
      </c>
      <c r="P23" s="68">
        <v>0</v>
      </c>
      <c r="Q23" s="68">
        <v>0</v>
      </c>
      <c r="R23" s="68">
        <v>0</v>
      </c>
      <c r="S23" s="68">
        <v>0</v>
      </c>
      <c r="T23" s="68">
        <v>0</v>
      </c>
      <c r="U23" s="68">
        <v>0</v>
      </c>
      <c r="V23" s="68">
        <v>0</v>
      </c>
      <c r="W23" s="68">
        <v>0</v>
      </c>
      <c r="X23" s="68">
        <v>0</v>
      </c>
      <c r="Y23" s="68">
        <v>0</v>
      </c>
      <c r="Z23" s="68">
        <v>0</v>
      </c>
      <c r="AA23" s="68">
        <v>0</v>
      </c>
      <c r="AB23" s="68">
        <v>0</v>
      </c>
      <c r="AC23" s="68">
        <v>0</v>
      </c>
      <c r="AD23" s="68">
        <v>0</v>
      </c>
      <c r="AE23" s="68">
        <v>0</v>
      </c>
      <c r="AF23" s="68">
        <v>0</v>
      </c>
      <c r="AG23" s="68">
        <v>0</v>
      </c>
    </row>
    <row r="24" spans="1:33" ht="15.75" customHeight="1" x14ac:dyDescent="0.25">
      <c r="A24" s="74" t="s">
        <v>14</v>
      </c>
      <c r="B24" s="75" t="s">
        <v>1098</v>
      </c>
      <c r="C24" s="76">
        <v>0</v>
      </c>
      <c r="D24" s="76">
        <v>0</v>
      </c>
      <c r="E24" s="76">
        <v>0</v>
      </c>
      <c r="F24" s="76">
        <v>0</v>
      </c>
      <c r="G24" s="76">
        <v>0</v>
      </c>
      <c r="H24" s="76">
        <v>0</v>
      </c>
      <c r="I24" s="76">
        <v>0</v>
      </c>
      <c r="J24" s="76">
        <v>0</v>
      </c>
      <c r="K24" s="76">
        <v>0</v>
      </c>
      <c r="L24" s="76">
        <v>0</v>
      </c>
      <c r="M24" s="76">
        <v>0</v>
      </c>
      <c r="N24" s="76">
        <v>0</v>
      </c>
      <c r="O24" s="76">
        <v>0</v>
      </c>
      <c r="P24" s="76">
        <v>0</v>
      </c>
      <c r="Q24" s="76">
        <v>0</v>
      </c>
      <c r="R24" s="76">
        <v>0</v>
      </c>
      <c r="S24" s="76">
        <v>0</v>
      </c>
      <c r="T24" s="76">
        <v>0</v>
      </c>
      <c r="U24" s="76">
        <v>0</v>
      </c>
      <c r="V24" s="76">
        <v>0</v>
      </c>
      <c r="W24" s="76">
        <v>0</v>
      </c>
      <c r="X24" s="76">
        <v>0</v>
      </c>
      <c r="Y24" s="76">
        <v>0</v>
      </c>
      <c r="Z24" s="76">
        <v>0</v>
      </c>
      <c r="AA24" s="76">
        <v>0</v>
      </c>
      <c r="AB24" s="76">
        <v>0</v>
      </c>
      <c r="AC24" s="76">
        <v>0</v>
      </c>
      <c r="AD24" s="76">
        <v>0</v>
      </c>
      <c r="AE24" s="76">
        <v>0</v>
      </c>
      <c r="AF24" s="76">
        <v>0</v>
      </c>
      <c r="AG24" s="76">
        <v>0</v>
      </c>
    </row>
    <row r="25" spans="1:33" ht="15.75" customHeight="1" x14ac:dyDescent="0.25">
      <c r="A25" s="77" t="s">
        <v>14</v>
      </c>
      <c r="B25" s="69" t="s">
        <v>1099</v>
      </c>
      <c r="C25" s="68">
        <v>0</v>
      </c>
      <c r="D25" s="68">
        <v>0</v>
      </c>
      <c r="E25" s="68">
        <v>0</v>
      </c>
      <c r="F25" s="68">
        <v>0</v>
      </c>
      <c r="G25" s="68">
        <v>0</v>
      </c>
      <c r="H25" s="68">
        <v>0</v>
      </c>
      <c r="I25" s="68">
        <v>0</v>
      </c>
      <c r="J25" s="68">
        <v>0</v>
      </c>
      <c r="K25" s="68">
        <v>0</v>
      </c>
      <c r="L25" s="68">
        <v>0</v>
      </c>
      <c r="M25" s="68">
        <v>0</v>
      </c>
      <c r="N25" s="68">
        <v>0</v>
      </c>
      <c r="O25" s="68">
        <v>0</v>
      </c>
      <c r="P25" s="68">
        <v>0</v>
      </c>
      <c r="Q25" s="68">
        <v>0</v>
      </c>
      <c r="R25" s="68">
        <v>0</v>
      </c>
      <c r="S25" s="68">
        <v>0</v>
      </c>
      <c r="T25" s="68">
        <v>0</v>
      </c>
      <c r="U25" s="68">
        <v>0</v>
      </c>
      <c r="V25" s="68">
        <v>0</v>
      </c>
      <c r="W25" s="68">
        <v>0</v>
      </c>
      <c r="X25" s="68">
        <v>0</v>
      </c>
      <c r="Y25" s="68">
        <v>0</v>
      </c>
      <c r="Z25" s="68">
        <v>0</v>
      </c>
      <c r="AA25" s="68">
        <v>0</v>
      </c>
      <c r="AB25" s="68">
        <v>0</v>
      </c>
      <c r="AC25" s="68">
        <v>0</v>
      </c>
      <c r="AD25" s="68">
        <v>0</v>
      </c>
      <c r="AE25" s="68">
        <v>0</v>
      </c>
      <c r="AF25" s="68">
        <v>0</v>
      </c>
      <c r="AG25" s="68">
        <v>0</v>
      </c>
    </row>
    <row r="26" spans="1:33" ht="15.75" customHeight="1" x14ac:dyDescent="0.25">
      <c r="A26" s="74" t="s">
        <v>14</v>
      </c>
      <c r="B26" s="75" t="s">
        <v>1100</v>
      </c>
      <c r="C26" s="76">
        <v>0</v>
      </c>
      <c r="D26" s="76">
        <v>0</v>
      </c>
      <c r="E26" s="76">
        <v>0</v>
      </c>
      <c r="F26" s="76">
        <v>0</v>
      </c>
      <c r="G26" s="76">
        <v>0</v>
      </c>
      <c r="H26" s="76">
        <v>0</v>
      </c>
      <c r="I26" s="76">
        <v>0</v>
      </c>
      <c r="J26" s="76">
        <v>0</v>
      </c>
      <c r="K26" s="76">
        <v>0</v>
      </c>
      <c r="L26" s="76">
        <v>0</v>
      </c>
      <c r="M26" s="76">
        <v>0</v>
      </c>
      <c r="N26" s="76">
        <v>0</v>
      </c>
      <c r="O26" s="76">
        <v>0</v>
      </c>
      <c r="P26" s="76">
        <v>0</v>
      </c>
      <c r="Q26" s="76">
        <v>0</v>
      </c>
      <c r="R26" s="76">
        <v>0</v>
      </c>
      <c r="S26" s="76">
        <v>0</v>
      </c>
      <c r="T26" s="76">
        <v>0</v>
      </c>
      <c r="U26" s="76">
        <v>0</v>
      </c>
      <c r="V26" s="76">
        <v>0</v>
      </c>
      <c r="W26" s="76">
        <v>0</v>
      </c>
      <c r="X26" s="76">
        <v>0</v>
      </c>
      <c r="Y26" s="76">
        <v>0</v>
      </c>
      <c r="Z26" s="76">
        <v>0</v>
      </c>
      <c r="AA26" s="76">
        <v>0</v>
      </c>
      <c r="AB26" s="76">
        <v>0</v>
      </c>
      <c r="AC26" s="76">
        <v>0</v>
      </c>
      <c r="AD26" s="76">
        <v>0</v>
      </c>
      <c r="AE26" s="76">
        <v>0</v>
      </c>
      <c r="AF26" s="76">
        <v>0</v>
      </c>
      <c r="AG26" s="76">
        <v>0</v>
      </c>
    </row>
    <row r="27" spans="1:33" ht="15.75" customHeight="1" x14ac:dyDescent="0.25">
      <c r="A27" s="77" t="s">
        <v>16</v>
      </c>
      <c r="B27" s="69" t="s">
        <v>1096</v>
      </c>
      <c r="C27" s="68">
        <v>4.8835277829999999</v>
      </c>
      <c r="D27" s="68">
        <v>4.4404548620000002</v>
      </c>
      <c r="E27" s="68">
        <v>4.7437953420000003</v>
      </c>
      <c r="F27" s="68">
        <v>3.4173453899999999</v>
      </c>
      <c r="G27" s="68">
        <v>4.3475559370000001</v>
      </c>
      <c r="H27" s="68">
        <v>3.586085024</v>
      </c>
      <c r="I27" s="68">
        <v>2.8245342550000001</v>
      </c>
      <c r="J27" s="68">
        <v>4.3461959209999996</v>
      </c>
      <c r="K27" s="68">
        <v>4.3425193069999999</v>
      </c>
      <c r="L27" s="68">
        <v>4.4414866330000002</v>
      </c>
      <c r="M27" s="68">
        <v>5.1120627599999997</v>
      </c>
      <c r="N27" s="68">
        <v>5.2581752010000002</v>
      </c>
      <c r="O27" s="68">
        <v>5.7148258700000003</v>
      </c>
      <c r="P27" s="68">
        <v>6.2511887159999997</v>
      </c>
      <c r="Q27" s="68">
        <v>5.9510386889999998</v>
      </c>
      <c r="R27" s="68">
        <v>6.4363369649999997</v>
      </c>
      <c r="S27" s="68">
        <v>6.1968502689999996</v>
      </c>
      <c r="T27" s="68">
        <v>6.2337031229999997</v>
      </c>
      <c r="U27" s="68">
        <v>6.147712995</v>
      </c>
      <c r="V27" s="68">
        <v>6.6688709069999996</v>
      </c>
      <c r="W27" s="68">
        <v>7.8299525799999996</v>
      </c>
      <c r="X27" s="68">
        <v>5.3332837240000002</v>
      </c>
      <c r="Y27" s="68">
        <v>4.4396692389999997</v>
      </c>
      <c r="Z27" s="68">
        <v>2.3258209600000002</v>
      </c>
      <c r="AA27" s="68">
        <v>1.955868165</v>
      </c>
      <c r="AB27" s="68">
        <v>1.5812250720000001</v>
      </c>
      <c r="AC27" s="68">
        <v>1.104733553</v>
      </c>
      <c r="AD27" s="68">
        <v>0.94828012900000003</v>
      </c>
      <c r="AE27" s="68">
        <v>0</v>
      </c>
      <c r="AF27" s="68">
        <v>0</v>
      </c>
      <c r="AG27" s="68">
        <v>0</v>
      </c>
    </row>
    <row r="28" spans="1:33" ht="15.75" customHeight="1" x14ac:dyDescent="0.25">
      <c r="A28" s="74" t="s">
        <v>16</v>
      </c>
      <c r="B28" s="75" t="s">
        <v>1097</v>
      </c>
      <c r="C28" s="76">
        <v>0.268062788</v>
      </c>
      <c r="D28" s="76">
        <v>0.22987734700000001</v>
      </c>
      <c r="E28" s="76">
        <v>0.20654731700000001</v>
      </c>
      <c r="F28" s="76">
        <v>0.27720508900000002</v>
      </c>
      <c r="G28" s="76">
        <v>0.26471317599999999</v>
      </c>
      <c r="H28" s="76">
        <v>0.24194364900000001</v>
      </c>
      <c r="I28" s="76">
        <v>0.22623093599999999</v>
      </c>
      <c r="J28" s="76">
        <v>0.418325583</v>
      </c>
      <c r="K28" s="76">
        <v>0.38681900499999999</v>
      </c>
      <c r="L28" s="76">
        <v>0.444712518</v>
      </c>
      <c r="M28" s="76">
        <v>0.39018544500000002</v>
      </c>
      <c r="N28" s="76">
        <v>0.40514106300000002</v>
      </c>
      <c r="O28" s="76">
        <v>0.36845310999999997</v>
      </c>
      <c r="P28" s="76">
        <v>0.33951368199999998</v>
      </c>
      <c r="Q28" s="76">
        <v>0.41699286099999999</v>
      </c>
      <c r="R28" s="76">
        <v>0.40281054599999999</v>
      </c>
      <c r="S28" s="76">
        <v>0.382232352</v>
      </c>
      <c r="T28" s="76">
        <v>0.361502147</v>
      </c>
      <c r="U28" s="76">
        <v>0.34573102999999999</v>
      </c>
      <c r="V28" s="76">
        <v>0.33286542800000002</v>
      </c>
      <c r="W28" s="76">
        <v>0.323973915</v>
      </c>
      <c r="X28" s="76">
        <v>0.31402593299999998</v>
      </c>
      <c r="Y28" s="76">
        <v>0.30536767999999997</v>
      </c>
      <c r="Z28" s="76">
        <v>0.29764455899999998</v>
      </c>
      <c r="AA28" s="76">
        <v>0.29065965599999999</v>
      </c>
      <c r="AB28" s="76">
        <v>0.28428060700000002</v>
      </c>
      <c r="AC28" s="76">
        <v>0.27841099200000002</v>
      </c>
      <c r="AD28" s="76">
        <v>1.200446667</v>
      </c>
      <c r="AE28" s="76">
        <v>0</v>
      </c>
      <c r="AF28" s="76">
        <v>0</v>
      </c>
      <c r="AG28" s="76">
        <v>0</v>
      </c>
    </row>
    <row r="29" spans="1:33" ht="15.75" customHeight="1" x14ac:dyDescent="0.25">
      <c r="A29" s="77" t="s">
        <v>16</v>
      </c>
      <c r="B29" s="69" t="s">
        <v>1098</v>
      </c>
      <c r="C29" s="68">
        <v>4.8779788999999997E-2</v>
      </c>
      <c r="D29" s="68">
        <v>4.4652890000000001E-2</v>
      </c>
      <c r="E29" s="68">
        <v>4.1509847000000002E-2</v>
      </c>
      <c r="F29" s="68">
        <v>3.9008056999999999E-2</v>
      </c>
      <c r="G29" s="68">
        <v>3.6952418000000001E-2</v>
      </c>
      <c r="H29" s="68">
        <v>3.5222393999999997E-2</v>
      </c>
      <c r="I29" s="68">
        <v>3.3738867999999998E-2</v>
      </c>
      <c r="J29" s="68">
        <v>3.2447420999999997E-2</v>
      </c>
      <c r="K29" s="68">
        <v>3.1309199000000003E-2</v>
      </c>
      <c r="L29" s="68">
        <v>0.13855864100000001</v>
      </c>
      <c r="M29" s="68">
        <v>0.114199906</v>
      </c>
      <c r="N29" s="68">
        <v>0.101315983</v>
      </c>
      <c r="O29" s="68">
        <v>9.2849628000000003E-2</v>
      </c>
      <c r="P29" s="68">
        <v>8.6659004999999997E-2</v>
      </c>
      <c r="Q29" s="68">
        <v>8.1834557000000002E-2</v>
      </c>
      <c r="R29" s="68">
        <v>7.7912543000000001E-2</v>
      </c>
      <c r="S29" s="68">
        <v>7.4627082999999997E-2</v>
      </c>
      <c r="T29" s="68">
        <v>7.1812649000000006E-2</v>
      </c>
      <c r="U29" s="68">
        <v>6.9359690000000002E-2</v>
      </c>
      <c r="V29" s="68">
        <v>6.7192191999999998E-2</v>
      </c>
      <c r="W29" s="68">
        <v>6.5255384E-2</v>
      </c>
      <c r="X29" s="68">
        <v>6.3508575999999997E-2</v>
      </c>
      <c r="Y29" s="68">
        <v>6.1920753000000002E-2</v>
      </c>
      <c r="Z29" s="68">
        <v>6.0467763000000001E-2</v>
      </c>
      <c r="AA29" s="68">
        <v>5.9130452999999999E-2</v>
      </c>
      <c r="AB29" s="68">
        <v>5.7893383999999999E-2</v>
      </c>
      <c r="AC29" s="68">
        <v>5.6743947000000003E-2</v>
      </c>
      <c r="AD29" s="68">
        <v>5.5671709E-2</v>
      </c>
      <c r="AE29" s="68">
        <v>0</v>
      </c>
      <c r="AF29" s="68">
        <v>0</v>
      </c>
      <c r="AG29" s="68">
        <v>0</v>
      </c>
    </row>
    <row r="30" spans="1:33" ht="15.75" customHeight="1" x14ac:dyDescent="0.25">
      <c r="A30" s="74" t="s">
        <v>16</v>
      </c>
      <c r="B30" s="75" t="s">
        <v>1099</v>
      </c>
      <c r="C30" s="76">
        <v>0.21254171599999999</v>
      </c>
      <c r="D30" s="76">
        <v>0.17989924800000001</v>
      </c>
      <c r="E30" s="76">
        <v>0.16048932899999999</v>
      </c>
      <c r="F30" s="76">
        <v>0.23412002500000001</v>
      </c>
      <c r="G30" s="76">
        <v>0.22399376500000001</v>
      </c>
      <c r="H30" s="76">
        <v>0.20317455000000001</v>
      </c>
      <c r="I30" s="76">
        <v>0.18911296999999999</v>
      </c>
      <c r="J30" s="76">
        <v>0.37771881400000001</v>
      </c>
      <c r="K30" s="76">
        <v>0.31821213199999998</v>
      </c>
      <c r="L30" s="76">
        <v>0.28494941000000001</v>
      </c>
      <c r="M30" s="76">
        <v>0.26306877499999998</v>
      </c>
      <c r="N30" s="76">
        <v>0.259873784</v>
      </c>
      <c r="O30" s="76">
        <v>0.25121782399999998</v>
      </c>
      <c r="P30" s="76">
        <v>0.23851154699999999</v>
      </c>
      <c r="Q30" s="76">
        <v>0.32599229099999999</v>
      </c>
      <c r="R30" s="76">
        <v>0.31842134500000002</v>
      </c>
      <c r="S30" s="76">
        <v>0.30254425299999999</v>
      </c>
      <c r="T30" s="76">
        <v>0.28539054600000002</v>
      </c>
      <c r="U30" s="76">
        <v>0.272497826</v>
      </c>
      <c r="V30" s="76">
        <v>0.26205068799999998</v>
      </c>
      <c r="W30" s="76">
        <v>0.25525555599999999</v>
      </c>
      <c r="X30" s="76">
        <v>0.24716524100000001</v>
      </c>
      <c r="Y30" s="76">
        <v>0.24017896799999999</v>
      </c>
      <c r="Z30" s="76">
        <v>0.23397772</v>
      </c>
      <c r="AA30" s="76">
        <v>0.22838973700000001</v>
      </c>
      <c r="AB30" s="76">
        <v>0.22330130200000001</v>
      </c>
      <c r="AC30" s="76">
        <v>0.21863036399999999</v>
      </c>
      <c r="AD30" s="76">
        <v>1.0755364000000001</v>
      </c>
      <c r="AE30" s="76">
        <v>0</v>
      </c>
      <c r="AF30" s="76">
        <v>0</v>
      </c>
      <c r="AG30" s="76">
        <v>0</v>
      </c>
    </row>
    <row r="31" spans="1:33" ht="15.75" customHeight="1" x14ac:dyDescent="0.25">
      <c r="A31" s="77" t="s">
        <v>16</v>
      </c>
      <c r="B31" s="69" t="s">
        <v>1100</v>
      </c>
      <c r="C31" s="68">
        <v>6.7412840000000002E-3</v>
      </c>
      <c r="D31" s="68">
        <v>5.325209E-3</v>
      </c>
      <c r="E31" s="68">
        <v>4.54814E-3</v>
      </c>
      <c r="F31" s="68">
        <v>4.0770069999999997E-3</v>
      </c>
      <c r="G31" s="68">
        <v>3.7669930000000002E-3</v>
      </c>
      <c r="H31" s="68">
        <v>3.5467049999999998E-3</v>
      </c>
      <c r="I31" s="68">
        <v>3.379099E-3</v>
      </c>
      <c r="J31" s="68">
        <v>8.1593480000000003E-3</v>
      </c>
      <c r="K31" s="68">
        <v>3.7297674000000003E-2</v>
      </c>
      <c r="L31" s="68">
        <v>2.1204467000000001E-2</v>
      </c>
      <c r="M31" s="68">
        <v>1.2916763E-2</v>
      </c>
      <c r="N31" s="68">
        <v>4.3951296000000001E-2</v>
      </c>
      <c r="O31" s="68">
        <v>2.4385658000000001E-2</v>
      </c>
      <c r="P31" s="68">
        <v>1.4343129E-2</v>
      </c>
      <c r="Q31" s="68">
        <v>9.1660130000000006E-3</v>
      </c>
      <c r="R31" s="68">
        <v>6.4766570000000002E-3</v>
      </c>
      <c r="S31" s="68">
        <v>5.0610159999999998E-3</v>
      </c>
      <c r="T31" s="68">
        <v>4.2989530000000003E-3</v>
      </c>
      <c r="U31" s="68">
        <v>3.8735140000000002E-3</v>
      </c>
      <c r="V31" s="68">
        <v>3.6225480000000002E-3</v>
      </c>
      <c r="W31" s="68">
        <v>3.4629740000000002E-3</v>
      </c>
      <c r="X31" s="68">
        <v>3.3521150000000001E-3</v>
      </c>
      <c r="Y31" s="68">
        <v>3.267959E-3</v>
      </c>
      <c r="Z31" s="68">
        <v>3.1990759999999999E-3</v>
      </c>
      <c r="AA31" s="68">
        <v>3.139466E-3</v>
      </c>
      <c r="AB31" s="68">
        <v>3.0859210000000002E-3</v>
      </c>
      <c r="AC31" s="68">
        <v>3.0366820000000002E-3</v>
      </c>
      <c r="AD31" s="68">
        <v>6.9238557000000006E-2</v>
      </c>
      <c r="AE31" s="68">
        <v>0</v>
      </c>
      <c r="AF31" s="68">
        <v>0</v>
      </c>
      <c r="AG31" s="68">
        <v>0</v>
      </c>
    </row>
    <row r="32" spans="1:33" ht="15.75" customHeight="1" x14ac:dyDescent="0.25">
      <c r="A32" s="74" t="s">
        <v>19</v>
      </c>
      <c r="B32" s="75" t="s">
        <v>1096</v>
      </c>
      <c r="C32" s="76">
        <v>0</v>
      </c>
      <c r="D32" s="76">
        <v>0</v>
      </c>
      <c r="E32" s="76">
        <v>0</v>
      </c>
      <c r="F32" s="76">
        <v>0</v>
      </c>
      <c r="G32" s="76">
        <v>0</v>
      </c>
      <c r="H32" s="76">
        <v>0</v>
      </c>
      <c r="I32" s="76">
        <v>0</v>
      </c>
      <c r="J32" s="76">
        <v>0</v>
      </c>
      <c r="K32" s="76">
        <v>0</v>
      </c>
      <c r="L32" s="76">
        <v>0</v>
      </c>
      <c r="M32" s="76">
        <v>0</v>
      </c>
      <c r="N32" s="76">
        <v>0</v>
      </c>
      <c r="O32" s="76">
        <v>0</v>
      </c>
      <c r="P32" s="76">
        <v>0</v>
      </c>
      <c r="Q32" s="76">
        <v>0</v>
      </c>
      <c r="R32" s="76">
        <v>0</v>
      </c>
      <c r="S32" s="76">
        <v>0</v>
      </c>
      <c r="T32" s="76">
        <v>0</v>
      </c>
      <c r="U32" s="76">
        <v>0</v>
      </c>
      <c r="V32" s="76">
        <v>0</v>
      </c>
      <c r="W32" s="76">
        <v>0</v>
      </c>
      <c r="X32" s="76">
        <v>0</v>
      </c>
      <c r="Y32" s="76">
        <v>0</v>
      </c>
      <c r="Z32" s="76">
        <v>0</v>
      </c>
      <c r="AA32" s="76">
        <v>0</v>
      </c>
      <c r="AB32" s="76">
        <v>0</v>
      </c>
      <c r="AC32" s="76">
        <v>0</v>
      </c>
      <c r="AD32" s="76">
        <v>0</v>
      </c>
      <c r="AE32" s="76">
        <v>0</v>
      </c>
      <c r="AF32" s="76">
        <v>0</v>
      </c>
      <c r="AG32" s="76">
        <v>0</v>
      </c>
    </row>
    <row r="33" spans="1:33" ht="15.75" customHeight="1" x14ac:dyDescent="0.25">
      <c r="A33" s="77" t="s">
        <v>19</v>
      </c>
      <c r="B33" s="69" t="s">
        <v>1097</v>
      </c>
      <c r="C33" s="68">
        <v>0</v>
      </c>
      <c r="D33" s="68">
        <v>0</v>
      </c>
      <c r="E33" s="68">
        <v>0</v>
      </c>
      <c r="F33" s="68">
        <v>0</v>
      </c>
      <c r="G33" s="68">
        <v>0</v>
      </c>
      <c r="H33" s="68">
        <v>0</v>
      </c>
      <c r="I33" s="68">
        <v>0</v>
      </c>
      <c r="J33" s="68">
        <v>0</v>
      </c>
      <c r="K33" s="68">
        <v>0</v>
      </c>
      <c r="L33" s="68">
        <v>0</v>
      </c>
      <c r="M33" s="68">
        <v>0</v>
      </c>
      <c r="N33" s="68">
        <v>0</v>
      </c>
      <c r="O33" s="68">
        <v>0</v>
      </c>
      <c r="P33" s="68">
        <v>0</v>
      </c>
      <c r="Q33" s="68">
        <v>0</v>
      </c>
      <c r="R33" s="68">
        <v>0</v>
      </c>
      <c r="S33" s="68">
        <v>0</v>
      </c>
      <c r="T33" s="68">
        <v>0</v>
      </c>
      <c r="U33" s="68">
        <v>0</v>
      </c>
      <c r="V33" s="68">
        <v>0</v>
      </c>
      <c r="W33" s="68">
        <v>0</v>
      </c>
      <c r="X33" s="68">
        <v>0</v>
      </c>
      <c r="Y33" s="68">
        <v>0</v>
      </c>
      <c r="Z33" s="68">
        <v>0</v>
      </c>
      <c r="AA33" s="68">
        <v>0</v>
      </c>
      <c r="AB33" s="68">
        <v>0</v>
      </c>
      <c r="AC33" s="68">
        <v>0</v>
      </c>
      <c r="AD33" s="68">
        <v>0</v>
      </c>
      <c r="AE33" s="68">
        <v>0</v>
      </c>
      <c r="AF33" s="68">
        <v>0</v>
      </c>
      <c r="AG33" s="68">
        <v>0</v>
      </c>
    </row>
    <row r="34" spans="1:33" ht="15.75" customHeight="1" x14ac:dyDescent="0.25">
      <c r="A34" s="74" t="s">
        <v>19</v>
      </c>
      <c r="B34" s="75" t="s">
        <v>1098</v>
      </c>
      <c r="C34" s="76">
        <v>0</v>
      </c>
      <c r="D34" s="76">
        <v>0</v>
      </c>
      <c r="E34" s="76">
        <v>0</v>
      </c>
      <c r="F34" s="76">
        <v>0</v>
      </c>
      <c r="G34" s="76">
        <v>0</v>
      </c>
      <c r="H34" s="76">
        <v>0</v>
      </c>
      <c r="I34" s="76">
        <v>0</v>
      </c>
      <c r="J34" s="76">
        <v>0</v>
      </c>
      <c r="K34" s="76">
        <v>0</v>
      </c>
      <c r="L34" s="76">
        <v>0</v>
      </c>
      <c r="M34" s="76">
        <v>0</v>
      </c>
      <c r="N34" s="76">
        <v>0</v>
      </c>
      <c r="O34" s="76">
        <v>0</v>
      </c>
      <c r="P34" s="76">
        <v>0</v>
      </c>
      <c r="Q34" s="76">
        <v>0</v>
      </c>
      <c r="R34" s="76">
        <v>0</v>
      </c>
      <c r="S34" s="76">
        <v>0</v>
      </c>
      <c r="T34" s="76">
        <v>0</v>
      </c>
      <c r="U34" s="76">
        <v>0</v>
      </c>
      <c r="V34" s="76">
        <v>0</v>
      </c>
      <c r="W34" s="76">
        <v>0</v>
      </c>
      <c r="X34" s="76">
        <v>0</v>
      </c>
      <c r="Y34" s="76">
        <v>0</v>
      </c>
      <c r="Z34" s="76">
        <v>0</v>
      </c>
      <c r="AA34" s="76">
        <v>0</v>
      </c>
      <c r="AB34" s="76">
        <v>0</v>
      </c>
      <c r="AC34" s="76">
        <v>0</v>
      </c>
      <c r="AD34" s="76">
        <v>0</v>
      </c>
      <c r="AE34" s="76">
        <v>0</v>
      </c>
      <c r="AF34" s="76">
        <v>0</v>
      </c>
      <c r="AG34" s="76">
        <v>0</v>
      </c>
    </row>
    <row r="35" spans="1:33" ht="15.75" customHeight="1" x14ac:dyDescent="0.25">
      <c r="A35" s="77" t="s">
        <v>19</v>
      </c>
      <c r="B35" s="69" t="s">
        <v>1099</v>
      </c>
      <c r="C35" s="68">
        <v>0</v>
      </c>
      <c r="D35" s="68">
        <v>0</v>
      </c>
      <c r="E35" s="68">
        <v>0</v>
      </c>
      <c r="F35" s="68">
        <v>0</v>
      </c>
      <c r="G35" s="68">
        <v>0</v>
      </c>
      <c r="H35" s="68">
        <v>0</v>
      </c>
      <c r="I35" s="68">
        <v>0</v>
      </c>
      <c r="J35" s="68">
        <v>0</v>
      </c>
      <c r="K35" s="68">
        <v>0</v>
      </c>
      <c r="L35" s="68">
        <v>0</v>
      </c>
      <c r="M35" s="68">
        <v>0</v>
      </c>
      <c r="N35" s="68">
        <v>0</v>
      </c>
      <c r="O35" s="68">
        <v>0</v>
      </c>
      <c r="P35" s="68">
        <v>0</v>
      </c>
      <c r="Q35" s="68">
        <v>0</v>
      </c>
      <c r="R35" s="68">
        <v>0</v>
      </c>
      <c r="S35" s="68">
        <v>0</v>
      </c>
      <c r="T35" s="68">
        <v>0</v>
      </c>
      <c r="U35" s="68">
        <v>0</v>
      </c>
      <c r="V35" s="68">
        <v>0</v>
      </c>
      <c r="W35" s="68">
        <v>0</v>
      </c>
      <c r="X35" s="68">
        <v>0</v>
      </c>
      <c r="Y35" s="68">
        <v>0</v>
      </c>
      <c r="Z35" s="68">
        <v>0</v>
      </c>
      <c r="AA35" s="68">
        <v>0</v>
      </c>
      <c r="AB35" s="68">
        <v>0</v>
      </c>
      <c r="AC35" s="68">
        <v>0</v>
      </c>
      <c r="AD35" s="68">
        <v>0</v>
      </c>
      <c r="AE35" s="68">
        <v>0</v>
      </c>
      <c r="AF35" s="68">
        <v>0</v>
      </c>
      <c r="AG35" s="68">
        <v>0</v>
      </c>
    </row>
    <row r="36" spans="1:33" ht="15.75" customHeight="1" x14ac:dyDescent="0.25">
      <c r="A36" s="74" t="s">
        <v>19</v>
      </c>
      <c r="B36" s="75" t="s">
        <v>1100</v>
      </c>
      <c r="C36" s="76">
        <v>0</v>
      </c>
      <c r="D36" s="76">
        <v>0</v>
      </c>
      <c r="E36" s="76">
        <v>0</v>
      </c>
      <c r="F36" s="76">
        <v>0</v>
      </c>
      <c r="G36" s="76">
        <v>0</v>
      </c>
      <c r="H36" s="76">
        <v>0</v>
      </c>
      <c r="I36" s="76">
        <v>0</v>
      </c>
      <c r="J36" s="76">
        <v>0</v>
      </c>
      <c r="K36" s="76">
        <v>0</v>
      </c>
      <c r="L36" s="76">
        <v>0</v>
      </c>
      <c r="M36" s="76">
        <v>0</v>
      </c>
      <c r="N36" s="76">
        <v>0</v>
      </c>
      <c r="O36" s="76">
        <v>0</v>
      </c>
      <c r="P36" s="76">
        <v>0</v>
      </c>
      <c r="Q36" s="76">
        <v>0</v>
      </c>
      <c r="R36" s="76">
        <v>0</v>
      </c>
      <c r="S36" s="76">
        <v>0</v>
      </c>
      <c r="T36" s="76">
        <v>0</v>
      </c>
      <c r="U36" s="76">
        <v>0</v>
      </c>
      <c r="V36" s="76">
        <v>0</v>
      </c>
      <c r="W36" s="76">
        <v>0</v>
      </c>
      <c r="X36" s="76">
        <v>0</v>
      </c>
      <c r="Y36" s="76">
        <v>0</v>
      </c>
      <c r="Z36" s="76">
        <v>0</v>
      </c>
      <c r="AA36" s="76">
        <v>0</v>
      </c>
      <c r="AB36" s="76">
        <v>0</v>
      </c>
      <c r="AC36" s="76">
        <v>0</v>
      </c>
      <c r="AD36" s="76">
        <v>0</v>
      </c>
      <c r="AE36" s="76">
        <v>0</v>
      </c>
      <c r="AF36" s="76">
        <v>0</v>
      </c>
      <c r="AG36" s="76">
        <v>0</v>
      </c>
    </row>
    <row r="37" spans="1:33" ht="15.75" customHeight="1" x14ac:dyDescent="0.25">
      <c r="A37" s="77" t="s">
        <v>22</v>
      </c>
      <c r="B37" s="69" t="s">
        <v>1096</v>
      </c>
      <c r="C37" s="68">
        <v>0</v>
      </c>
      <c r="D37" s="68">
        <v>0</v>
      </c>
      <c r="E37" s="68">
        <v>0</v>
      </c>
      <c r="F37" s="68">
        <v>0</v>
      </c>
      <c r="G37" s="68">
        <v>0</v>
      </c>
      <c r="H37" s="68">
        <v>0</v>
      </c>
      <c r="I37" s="68">
        <v>0</v>
      </c>
      <c r="J37" s="68">
        <v>0</v>
      </c>
      <c r="K37" s="68">
        <v>0</v>
      </c>
      <c r="L37" s="68">
        <v>0</v>
      </c>
      <c r="M37" s="68">
        <v>0</v>
      </c>
      <c r="N37" s="68">
        <v>0</v>
      </c>
      <c r="O37" s="68">
        <v>0</v>
      </c>
      <c r="P37" s="68">
        <v>0</v>
      </c>
      <c r="Q37" s="68">
        <v>0</v>
      </c>
      <c r="R37" s="68">
        <v>0</v>
      </c>
      <c r="S37" s="68">
        <v>0</v>
      </c>
      <c r="T37" s="68">
        <v>0</v>
      </c>
      <c r="U37" s="68">
        <v>0</v>
      </c>
      <c r="V37" s="68">
        <v>0</v>
      </c>
      <c r="W37" s="68">
        <v>0</v>
      </c>
      <c r="X37" s="68">
        <v>0</v>
      </c>
      <c r="Y37" s="68">
        <v>0</v>
      </c>
      <c r="Z37" s="68">
        <v>0</v>
      </c>
      <c r="AA37" s="68">
        <v>0</v>
      </c>
      <c r="AB37" s="68">
        <v>0</v>
      </c>
      <c r="AC37" s="68">
        <v>0</v>
      </c>
      <c r="AD37" s="68">
        <v>0</v>
      </c>
      <c r="AE37" s="68">
        <v>0</v>
      </c>
      <c r="AF37" s="68">
        <v>0</v>
      </c>
      <c r="AG37" s="68">
        <v>0</v>
      </c>
    </row>
    <row r="38" spans="1:33" ht="15.75" customHeight="1" x14ac:dyDescent="0.25">
      <c r="A38" s="74" t="s">
        <v>22</v>
      </c>
      <c r="B38" s="75" t="s">
        <v>1097</v>
      </c>
      <c r="C38" s="76">
        <v>0</v>
      </c>
      <c r="D38" s="76">
        <v>0</v>
      </c>
      <c r="E38" s="76">
        <v>0</v>
      </c>
      <c r="F38" s="76">
        <v>0</v>
      </c>
      <c r="G38" s="76">
        <v>0</v>
      </c>
      <c r="H38" s="76">
        <v>0</v>
      </c>
      <c r="I38" s="76">
        <v>0</v>
      </c>
      <c r="J38" s="76">
        <v>0</v>
      </c>
      <c r="K38" s="76">
        <v>0</v>
      </c>
      <c r="L38" s="76">
        <v>0</v>
      </c>
      <c r="M38" s="76">
        <v>0</v>
      </c>
      <c r="N38" s="76">
        <v>0</v>
      </c>
      <c r="O38" s="76">
        <v>0</v>
      </c>
      <c r="P38" s="76">
        <v>0</v>
      </c>
      <c r="Q38" s="76">
        <v>0</v>
      </c>
      <c r="R38" s="76">
        <v>0</v>
      </c>
      <c r="S38" s="76">
        <v>0</v>
      </c>
      <c r="T38" s="76">
        <v>0</v>
      </c>
      <c r="U38" s="76">
        <v>0</v>
      </c>
      <c r="V38" s="76">
        <v>0</v>
      </c>
      <c r="W38" s="76">
        <v>0</v>
      </c>
      <c r="X38" s="76">
        <v>0</v>
      </c>
      <c r="Y38" s="76">
        <v>0</v>
      </c>
      <c r="Z38" s="76">
        <v>0</v>
      </c>
      <c r="AA38" s="76">
        <v>0</v>
      </c>
      <c r="AB38" s="76">
        <v>0</v>
      </c>
      <c r="AC38" s="76">
        <v>0</v>
      </c>
      <c r="AD38" s="76">
        <v>0</v>
      </c>
      <c r="AE38" s="76">
        <v>0</v>
      </c>
      <c r="AF38" s="76">
        <v>0</v>
      </c>
      <c r="AG38" s="76">
        <v>0</v>
      </c>
    </row>
    <row r="39" spans="1:33" ht="15.75" customHeight="1" x14ac:dyDescent="0.25">
      <c r="A39" s="77" t="s">
        <v>22</v>
      </c>
      <c r="B39" s="69" t="s">
        <v>1098</v>
      </c>
      <c r="C39" s="68">
        <v>0</v>
      </c>
      <c r="D39" s="68">
        <v>0</v>
      </c>
      <c r="E39" s="68">
        <v>0</v>
      </c>
      <c r="F39" s="68">
        <v>0</v>
      </c>
      <c r="G39" s="68">
        <v>0</v>
      </c>
      <c r="H39" s="68">
        <v>0</v>
      </c>
      <c r="I39" s="68">
        <v>0</v>
      </c>
      <c r="J39" s="68">
        <v>0</v>
      </c>
      <c r="K39" s="68">
        <v>0</v>
      </c>
      <c r="L39" s="68">
        <v>0</v>
      </c>
      <c r="M39" s="68">
        <v>0</v>
      </c>
      <c r="N39" s="68">
        <v>0</v>
      </c>
      <c r="O39" s="68">
        <v>0</v>
      </c>
      <c r="P39" s="68">
        <v>0</v>
      </c>
      <c r="Q39" s="68">
        <v>0</v>
      </c>
      <c r="R39" s="68">
        <v>0</v>
      </c>
      <c r="S39" s="68">
        <v>0</v>
      </c>
      <c r="T39" s="68">
        <v>0</v>
      </c>
      <c r="U39" s="68">
        <v>0</v>
      </c>
      <c r="V39" s="68">
        <v>0</v>
      </c>
      <c r="W39" s="68">
        <v>0</v>
      </c>
      <c r="X39" s="68">
        <v>0</v>
      </c>
      <c r="Y39" s="68">
        <v>0</v>
      </c>
      <c r="Z39" s="68">
        <v>0</v>
      </c>
      <c r="AA39" s="68">
        <v>0</v>
      </c>
      <c r="AB39" s="68">
        <v>0</v>
      </c>
      <c r="AC39" s="68">
        <v>0</v>
      </c>
      <c r="AD39" s="68">
        <v>0</v>
      </c>
      <c r="AE39" s="68">
        <v>0</v>
      </c>
      <c r="AF39" s="68">
        <v>0</v>
      </c>
      <c r="AG39" s="68">
        <v>0</v>
      </c>
    </row>
    <row r="40" spans="1:33" ht="15.75" customHeight="1" x14ac:dyDescent="0.25">
      <c r="A40" s="74" t="s">
        <v>22</v>
      </c>
      <c r="B40" s="75" t="s">
        <v>1099</v>
      </c>
      <c r="C40" s="76">
        <v>0</v>
      </c>
      <c r="D40" s="76">
        <v>0</v>
      </c>
      <c r="E40" s="76">
        <v>0</v>
      </c>
      <c r="F40" s="76">
        <v>0</v>
      </c>
      <c r="G40" s="76">
        <v>0</v>
      </c>
      <c r="H40" s="76">
        <v>0</v>
      </c>
      <c r="I40" s="76">
        <v>0</v>
      </c>
      <c r="J40" s="76">
        <v>0</v>
      </c>
      <c r="K40" s="76">
        <v>0</v>
      </c>
      <c r="L40" s="76">
        <v>0</v>
      </c>
      <c r="M40" s="76">
        <v>0</v>
      </c>
      <c r="N40" s="76">
        <v>0</v>
      </c>
      <c r="O40" s="76">
        <v>0</v>
      </c>
      <c r="P40" s="76">
        <v>0</v>
      </c>
      <c r="Q40" s="76">
        <v>0</v>
      </c>
      <c r="R40" s="76">
        <v>0</v>
      </c>
      <c r="S40" s="76">
        <v>0</v>
      </c>
      <c r="T40" s="76">
        <v>0</v>
      </c>
      <c r="U40" s="76">
        <v>0</v>
      </c>
      <c r="V40" s="76">
        <v>0</v>
      </c>
      <c r="W40" s="76">
        <v>0</v>
      </c>
      <c r="X40" s="76">
        <v>0</v>
      </c>
      <c r="Y40" s="76">
        <v>0</v>
      </c>
      <c r="Z40" s="76">
        <v>0</v>
      </c>
      <c r="AA40" s="76">
        <v>0</v>
      </c>
      <c r="AB40" s="76">
        <v>0</v>
      </c>
      <c r="AC40" s="76">
        <v>0</v>
      </c>
      <c r="AD40" s="76">
        <v>0</v>
      </c>
      <c r="AE40" s="76">
        <v>0</v>
      </c>
      <c r="AF40" s="76">
        <v>0</v>
      </c>
      <c r="AG40" s="76">
        <v>0</v>
      </c>
    </row>
    <row r="41" spans="1:33" ht="15.75" customHeight="1" x14ac:dyDescent="0.25">
      <c r="A41" s="77" t="s">
        <v>22</v>
      </c>
      <c r="B41" s="69" t="s">
        <v>1100</v>
      </c>
      <c r="C41" s="68">
        <v>0</v>
      </c>
      <c r="D41" s="68">
        <v>0</v>
      </c>
      <c r="E41" s="68">
        <v>0</v>
      </c>
      <c r="F41" s="68">
        <v>0</v>
      </c>
      <c r="G41" s="68">
        <v>0</v>
      </c>
      <c r="H41" s="68">
        <v>0</v>
      </c>
      <c r="I41" s="68">
        <v>0</v>
      </c>
      <c r="J41" s="68">
        <v>0</v>
      </c>
      <c r="K41" s="68">
        <v>0</v>
      </c>
      <c r="L41" s="68">
        <v>0</v>
      </c>
      <c r="M41" s="68">
        <v>0</v>
      </c>
      <c r="N41" s="68">
        <v>0</v>
      </c>
      <c r="O41" s="68">
        <v>0</v>
      </c>
      <c r="P41" s="68">
        <v>0</v>
      </c>
      <c r="Q41" s="68">
        <v>0</v>
      </c>
      <c r="R41" s="68">
        <v>0</v>
      </c>
      <c r="S41" s="68">
        <v>0</v>
      </c>
      <c r="T41" s="68">
        <v>0</v>
      </c>
      <c r="U41" s="68">
        <v>0</v>
      </c>
      <c r="V41" s="68">
        <v>0</v>
      </c>
      <c r="W41" s="68">
        <v>0</v>
      </c>
      <c r="X41" s="68">
        <v>0</v>
      </c>
      <c r="Y41" s="68">
        <v>0</v>
      </c>
      <c r="Z41" s="68">
        <v>0</v>
      </c>
      <c r="AA41" s="68">
        <v>0</v>
      </c>
      <c r="AB41" s="68">
        <v>0</v>
      </c>
      <c r="AC41" s="68">
        <v>0</v>
      </c>
      <c r="AD41" s="68">
        <v>0</v>
      </c>
      <c r="AE41" s="68">
        <v>0</v>
      </c>
      <c r="AF41" s="68">
        <v>0</v>
      </c>
      <c r="AG41" s="68">
        <v>0</v>
      </c>
    </row>
    <row r="42" spans="1:33" ht="15.75" customHeight="1" x14ac:dyDescent="0.25">
      <c r="A42" s="74" t="s">
        <v>25</v>
      </c>
      <c r="B42" s="75" t="s">
        <v>1096</v>
      </c>
      <c r="C42" s="76">
        <v>0</v>
      </c>
      <c r="D42" s="76">
        <v>0</v>
      </c>
      <c r="E42" s="76">
        <v>0</v>
      </c>
      <c r="F42" s="76">
        <v>0</v>
      </c>
      <c r="G42" s="76">
        <v>0</v>
      </c>
      <c r="H42" s="76">
        <v>0</v>
      </c>
      <c r="I42" s="76">
        <v>0</v>
      </c>
      <c r="J42" s="76">
        <v>0</v>
      </c>
      <c r="K42" s="76">
        <v>0</v>
      </c>
      <c r="L42" s="76">
        <v>0</v>
      </c>
      <c r="M42" s="76">
        <v>0</v>
      </c>
      <c r="N42" s="76">
        <v>0</v>
      </c>
      <c r="O42" s="76">
        <v>0</v>
      </c>
      <c r="P42" s="76">
        <v>0</v>
      </c>
      <c r="Q42" s="76">
        <v>0</v>
      </c>
      <c r="R42" s="76">
        <v>0</v>
      </c>
      <c r="S42" s="76">
        <v>0</v>
      </c>
      <c r="T42" s="76">
        <v>0</v>
      </c>
      <c r="U42" s="76">
        <v>0</v>
      </c>
      <c r="V42" s="76">
        <v>0</v>
      </c>
      <c r="W42" s="76">
        <v>0</v>
      </c>
      <c r="X42" s="76">
        <v>0</v>
      </c>
      <c r="Y42" s="76">
        <v>0</v>
      </c>
      <c r="Z42" s="76">
        <v>0</v>
      </c>
      <c r="AA42" s="76">
        <v>0</v>
      </c>
      <c r="AB42" s="76">
        <v>0</v>
      </c>
      <c r="AC42" s="76">
        <v>0</v>
      </c>
      <c r="AD42" s="76">
        <v>0</v>
      </c>
      <c r="AE42" s="76">
        <v>0</v>
      </c>
      <c r="AF42" s="76">
        <v>0</v>
      </c>
      <c r="AG42" s="76">
        <v>0</v>
      </c>
    </row>
    <row r="43" spans="1:33" ht="15.75" customHeight="1" x14ac:dyDescent="0.25">
      <c r="A43" s="77" t="s">
        <v>25</v>
      </c>
      <c r="B43" s="69" t="s">
        <v>1097</v>
      </c>
      <c r="C43" s="68">
        <v>0</v>
      </c>
      <c r="D43" s="68">
        <v>0</v>
      </c>
      <c r="E43" s="68">
        <v>0</v>
      </c>
      <c r="F43" s="68">
        <v>0</v>
      </c>
      <c r="G43" s="68">
        <v>0</v>
      </c>
      <c r="H43" s="68">
        <v>0</v>
      </c>
      <c r="I43" s="68">
        <v>0</v>
      </c>
      <c r="J43" s="68">
        <v>0</v>
      </c>
      <c r="K43" s="68">
        <v>0</v>
      </c>
      <c r="L43" s="68">
        <v>0</v>
      </c>
      <c r="M43" s="68">
        <v>0</v>
      </c>
      <c r="N43" s="68">
        <v>0</v>
      </c>
      <c r="O43" s="68">
        <v>0</v>
      </c>
      <c r="P43" s="68">
        <v>0</v>
      </c>
      <c r="Q43" s="68">
        <v>0</v>
      </c>
      <c r="R43" s="68">
        <v>0</v>
      </c>
      <c r="S43" s="68">
        <v>0</v>
      </c>
      <c r="T43" s="68">
        <v>0</v>
      </c>
      <c r="U43" s="68">
        <v>0</v>
      </c>
      <c r="V43" s="68">
        <v>0</v>
      </c>
      <c r="W43" s="68">
        <v>0</v>
      </c>
      <c r="X43" s="68">
        <v>0</v>
      </c>
      <c r="Y43" s="68">
        <v>0</v>
      </c>
      <c r="Z43" s="68">
        <v>0</v>
      </c>
      <c r="AA43" s="68">
        <v>0</v>
      </c>
      <c r="AB43" s="68">
        <v>0</v>
      </c>
      <c r="AC43" s="68">
        <v>0</v>
      </c>
      <c r="AD43" s="68">
        <v>0</v>
      </c>
      <c r="AE43" s="68">
        <v>0</v>
      </c>
      <c r="AF43" s="68">
        <v>0</v>
      </c>
      <c r="AG43" s="68">
        <v>0</v>
      </c>
    </row>
    <row r="44" spans="1:33" ht="15.75" customHeight="1" x14ac:dyDescent="0.25">
      <c r="A44" s="74" t="s">
        <v>25</v>
      </c>
      <c r="B44" s="75" t="s">
        <v>1098</v>
      </c>
      <c r="C44" s="76">
        <v>0</v>
      </c>
      <c r="D44" s="76">
        <v>0</v>
      </c>
      <c r="E44" s="76">
        <v>0</v>
      </c>
      <c r="F44" s="76">
        <v>0</v>
      </c>
      <c r="G44" s="76">
        <v>0</v>
      </c>
      <c r="H44" s="76">
        <v>0</v>
      </c>
      <c r="I44" s="76">
        <v>0</v>
      </c>
      <c r="J44" s="76">
        <v>0</v>
      </c>
      <c r="K44" s="76">
        <v>0</v>
      </c>
      <c r="L44" s="76">
        <v>0</v>
      </c>
      <c r="M44" s="76">
        <v>0</v>
      </c>
      <c r="N44" s="76">
        <v>0</v>
      </c>
      <c r="O44" s="76">
        <v>0</v>
      </c>
      <c r="P44" s="76">
        <v>0</v>
      </c>
      <c r="Q44" s="76">
        <v>0</v>
      </c>
      <c r="R44" s="76">
        <v>0</v>
      </c>
      <c r="S44" s="76">
        <v>0</v>
      </c>
      <c r="T44" s="76">
        <v>0</v>
      </c>
      <c r="U44" s="76">
        <v>0</v>
      </c>
      <c r="V44" s="76">
        <v>0</v>
      </c>
      <c r="W44" s="76">
        <v>0</v>
      </c>
      <c r="X44" s="76">
        <v>0</v>
      </c>
      <c r="Y44" s="76">
        <v>0</v>
      </c>
      <c r="Z44" s="76">
        <v>0</v>
      </c>
      <c r="AA44" s="76">
        <v>0</v>
      </c>
      <c r="AB44" s="76">
        <v>0</v>
      </c>
      <c r="AC44" s="76">
        <v>0</v>
      </c>
      <c r="AD44" s="76">
        <v>0</v>
      </c>
      <c r="AE44" s="76">
        <v>0</v>
      </c>
      <c r="AF44" s="76">
        <v>0</v>
      </c>
      <c r="AG44" s="76">
        <v>0</v>
      </c>
    </row>
    <row r="45" spans="1:33" ht="15.75" customHeight="1" x14ac:dyDescent="0.25">
      <c r="A45" s="77" t="s">
        <v>25</v>
      </c>
      <c r="B45" s="69" t="s">
        <v>1099</v>
      </c>
      <c r="C45" s="68">
        <v>0</v>
      </c>
      <c r="D45" s="68">
        <v>0</v>
      </c>
      <c r="E45" s="68">
        <v>0</v>
      </c>
      <c r="F45" s="68">
        <v>0</v>
      </c>
      <c r="G45" s="68">
        <v>0</v>
      </c>
      <c r="H45" s="68">
        <v>0</v>
      </c>
      <c r="I45" s="68">
        <v>0</v>
      </c>
      <c r="J45" s="68">
        <v>0</v>
      </c>
      <c r="K45" s="68">
        <v>0</v>
      </c>
      <c r="L45" s="68">
        <v>0</v>
      </c>
      <c r="M45" s="68">
        <v>0</v>
      </c>
      <c r="N45" s="68">
        <v>0</v>
      </c>
      <c r="O45" s="68">
        <v>0</v>
      </c>
      <c r="P45" s="68">
        <v>0</v>
      </c>
      <c r="Q45" s="68">
        <v>0</v>
      </c>
      <c r="R45" s="68">
        <v>0</v>
      </c>
      <c r="S45" s="68">
        <v>0</v>
      </c>
      <c r="T45" s="68">
        <v>0</v>
      </c>
      <c r="U45" s="68">
        <v>0</v>
      </c>
      <c r="V45" s="68">
        <v>0</v>
      </c>
      <c r="W45" s="68">
        <v>0</v>
      </c>
      <c r="X45" s="68">
        <v>0</v>
      </c>
      <c r="Y45" s="68">
        <v>0</v>
      </c>
      <c r="Z45" s="68">
        <v>0</v>
      </c>
      <c r="AA45" s="68">
        <v>0</v>
      </c>
      <c r="AB45" s="68">
        <v>0</v>
      </c>
      <c r="AC45" s="68">
        <v>0</v>
      </c>
      <c r="AD45" s="68">
        <v>0</v>
      </c>
      <c r="AE45" s="68">
        <v>0</v>
      </c>
      <c r="AF45" s="68">
        <v>0</v>
      </c>
      <c r="AG45" s="68">
        <v>0</v>
      </c>
    </row>
    <row r="46" spans="1:33" ht="15.75" customHeight="1" x14ac:dyDescent="0.25">
      <c r="A46" s="74" t="s">
        <v>25</v>
      </c>
      <c r="B46" s="75" t="s">
        <v>1100</v>
      </c>
      <c r="C46" s="76">
        <v>0</v>
      </c>
      <c r="D46" s="76">
        <v>0</v>
      </c>
      <c r="E46" s="76">
        <v>0</v>
      </c>
      <c r="F46" s="76">
        <v>0</v>
      </c>
      <c r="G46" s="76">
        <v>0</v>
      </c>
      <c r="H46" s="76">
        <v>0</v>
      </c>
      <c r="I46" s="76">
        <v>0</v>
      </c>
      <c r="J46" s="76">
        <v>0</v>
      </c>
      <c r="K46" s="76">
        <v>0</v>
      </c>
      <c r="L46" s="76">
        <v>0</v>
      </c>
      <c r="M46" s="76">
        <v>0</v>
      </c>
      <c r="N46" s="76">
        <v>0</v>
      </c>
      <c r="O46" s="76">
        <v>0</v>
      </c>
      <c r="P46" s="76">
        <v>0</v>
      </c>
      <c r="Q46" s="76">
        <v>0</v>
      </c>
      <c r="R46" s="76">
        <v>0</v>
      </c>
      <c r="S46" s="76">
        <v>0</v>
      </c>
      <c r="T46" s="76">
        <v>0</v>
      </c>
      <c r="U46" s="76">
        <v>0</v>
      </c>
      <c r="V46" s="76">
        <v>0</v>
      </c>
      <c r="W46" s="76">
        <v>0</v>
      </c>
      <c r="X46" s="76">
        <v>0</v>
      </c>
      <c r="Y46" s="76">
        <v>0</v>
      </c>
      <c r="Z46" s="76">
        <v>0</v>
      </c>
      <c r="AA46" s="76">
        <v>0</v>
      </c>
      <c r="AB46" s="76">
        <v>0</v>
      </c>
      <c r="AC46" s="76">
        <v>0</v>
      </c>
      <c r="AD46" s="76">
        <v>0</v>
      </c>
      <c r="AE46" s="76">
        <v>0</v>
      </c>
      <c r="AF46" s="76">
        <v>0</v>
      </c>
      <c r="AG46" s="76">
        <v>0</v>
      </c>
    </row>
    <row r="47" spans="1:33" ht="15.75" customHeight="1" x14ac:dyDescent="0.25">
      <c r="A47" s="77" t="s">
        <v>27</v>
      </c>
      <c r="B47" s="69" t="s">
        <v>1096</v>
      </c>
      <c r="C47" s="68">
        <v>0</v>
      </c>
      <c r="D47" s="68">
        <v>0</v>
      </c>
      <c r="E47" s="68">
        <v>0</v>
      </c>
      <c r="F47" s="68">
        <v>0</v>
      </c>
      <c r="G47" s="68">
        <v>0</v>
      </c>
      <c r="H47" s="68">
        <v>0</v>
      </c>
      <c r="I47" s="68">
        <v>0</v>
      </c>
      <c r="J47" s="68">
        <v>0</v>
      </c>
      <c r="K47" s="68">
        <v>0</v>
      </c>
      <c r="L47" s="68">
        <v>0</v>
      </c>
      <c r="M47" s="68">
        <v>0</v>
      </c>
      <c r="N47" s="68">
        <v>0</v>
      </c>
      <c r="O47" s="68">
        <v>0</v>
      </c>
      <c r="P47" s="68">
        <v>0</v>
      </c>
      <c r="Q47" s="68">
        <v>0</v>
      </c>
      <c r="R47" s="68">
        <v>0</v>
      </c>
      <c r="S47" s="68">
        <v>0</v>
      </c>
      <c r="T47" s="68">
        <v>0</v>
      </c>
      <c r="U47" s="68">
        <v>0</v>
      </c>
      <c r="V47" s="68">
        <v>0</v>
      </c>
      <c r="W47" s="68">
        <v>0</v>
      </c>
      <c r="X47" s="68">
        <v>0</v>
      </c>
      <c r="Y47" s="68">
        <v>0</v>
      </c>
      <c r="Z47" s="68">
        <v>0</v>
      </c>
      <c r="AA47" s="68">
        <v>0</v>
      </c>
      <c r="AB47" s="68">
        <v>0</v>
      </c>
      <c r="AC47" s="68">
        <v>0</v>
      </c>
      <c r="AD47" s="68">
        <v>0</v>
      </c>
      <c r="AE47" s="68">
        <v>0</v>
      </c>
      <c r="AF47" s="68">
        <v>0</v>
      </c>
      <c r="AG47" s="68">
        <v>0</v>
      </c>
    </row>
    <row r="48" spans="1:33" ht="15.75" customHeight="1" x14ac:dyDescent="0.25">
      <c r="A48" s="74" t="s">
        <v>27</v>
      </c>
      <c r="B48" s="75" t="s">
        <v>1097</v>
      </c>
      <c r="C48" s="76">
        <v>0</v>
      </c>
      <c r="D48" s="76">
        <v>0</v>
      </c>
      <c r="E48" s="76">
        <v>0</v>
      </c>
      <c r="F48" s="76">
        <v>0</v>
      </c>
      <c r="G48" s="76">
        <v>0</v>
      </c>
      <c r="H48" s="76">
        <v>0</v>
      </c>
      <c r="I48" s="76">
        <v>0</v>
      </c>
      <c r="J48" s="76">
        <v>0</v>
      </c>
      <c r="K48" s="76">
        <v>0</v>
      </c>
      <c r="L48" s="76">
        <v>0</v>
      </c>
      <c r="M48" s="76">
        <v>0</v>
      </c>
      <c r="N48" s="76">
        <v>0</v>
      </c>
      <c r="O48" s="76">
        <v>0</v>
      </c>
      <c r="P48" s="76">
        <v>0</v>
      </c>
      <c r="Q48" s="76">
        <v>0</v>
      </c>
      <c r="R48" s="76">
        <v>0</v>
      </c>
      <c r="S48" s="76">
        <v>0</v>
      </c>
      <c r="T48" s="76">
        <v>0</v>
      </c>
      <c r="U48" s="76">
        <v>0</v>
      </c>
      <c r="V48" s="76">
        <v>0</v>
      </c>
      <c r="W48" s="76">
        <v>0</v>
      </c>
      <c r="X48" s="76">
        <v>0</v>
      </c>
      <c r="Y48" s="76">
        <v>0</v>
      </c>
      <c r="Z48" s="76">
        <v>0</v>
      </c>
      <c r="AA48" s="76">
        <v>0</v>
      </c>
      <c r="AB48" s="76">
        <v>0</v>
      </c>
      <c r="AC48" s="76">
        <v>0</v>
      </c>
      <c r="AD48" s="76">
        <v>0</v>
      </c>
      <c r="AE48" s="76">
        <v>0</v>
      </c>
      <c r="AF48" s="76">
        <v>0</v>
      </c>
      <c r="AG48" s="76">
        <v>0</v>
      </c>
    </row>
    <row r="49" spans="1:33" ht="15.75" customHeight="1" x14ac:dyDescent="0.25">
      <c r="A49" s="77" t="s">
        <v>27</v>
      </c>
      <c r="B49" s="69" t="s">
        <v>1098</v>
      </c>
      <c r="C49" s="68">
        <v>0</v>
      </c>
      <c r="D49" s="68">
        <v>0</v>
      </c>
      <c r="E49" s="68">
        <v>0</v>
      </c>
      <c r="F49" s="68">
        <v>0</v>
      </c>
      <c r="G49" s="68">
        <v>0</v>
      </c>
      <c r="H49" s="68">
        <v>0</v>
      </c>
      <c r="I49" s="68">
        <v>0</v>
      </c>
      <c r="J49" s="68">
        <v>0</v>
      </c>
      <c r="K49" s="68">
        <v>0</v>
      </c>
      <c r="L49" s="68">
        <v>0</v>
      </c>
      <c r="M49" s="68">
        <v>0</v>
      </c>
      <c r="N49" s="68">
        <v>0</v>
      </c>
      <c r="O49" s="68">
        <v>0</v>
      </c>
      <c r="P49" s="68">
        <v>0</v>
      </c>
      <c r="Q49" s="68">
        <v>0</v>
      </c>
      <c r="R49" s="68">
        <v>0</v>
      </c>
      <c r="S49" s="68">
        <v>0</v>
      </c>
      <c r="T49" s="68">
        <v>0</v>
      </c>
      <c r="U49" s="68">
        <v>0</v>
      </c>
      <c r="V49" s="68">
        <v>0</v>
      </c>
      <c r="W49" s="68">
        <v>0</v>
      </c>
      <c r="X49" s="68">
        <v>0</v>
      </c>
      <c r="Y49" s="68">
        <v>0</v>
      </c>
      <c r="Z49" s="68">
        <v>0</v>
      </c>
      <c r="AA49" s="68">
        <v>0</v>
      </c>
      <c r="AB49" s="68">
        <v>0</v>
      </c>
      <c r="AC49" s="68">
        <v>0</v>
      </c>
      <c r="AD49" s="68">
        <v>0</v>
      </c>
      <c r="AE49" s="68">
        <v>0</v>
      </c>
      <c r="AF49" s="68">
        <v>0</v>
      </c>
      <c r="AG49" s="68">
        <v>0</v>
      </c>
    </row>
    <row r="50" spans="1:33" ht="15.75" customHeight="1" x14ac:dyDescent="0.25">
      <c r="A50" s="74" t="s">
        <v>27</v>
      </c>
      <c r="B50" s="75" t="s">
        <v>1099</v>
      </c>
      <c r="C50" s="76">
        <v>0</v>
      </c>
      <c r="D50" s="76">
        <v>0</v>
      </c>
      <c r="E50" s="76">
        <v>0</v>
      </c>
      <c r="F50" s="76">
        <v>0</v>
      </c>
      <c r="G50" s="76">
        <v>0</v>
      </c>
      <c r="H50" s="76">
        <v>0</v>
      </c>
      <c r="I50" s="76">
        <v>0</v>
      </c>
      <c r="J50" s="76">
        <v>0</v>
      </c>
      <c r="K50" s="76">
        <v>0</v>
      </c>
      <c r="L50" s="76">
        <v>0</v>
      </c>
      <c r="M50" s="76">
        <v>0</v>
      </c>
      <c r="N50" s="76">
        <v>0</v>
      </c>
      <c r="O50" s="76">
        <v>0</v>
      </c>
      <c r="P50" s="76">
        <v>0</v>
      </c>
      <c r="Q50" s="76">
        <v>0</v>
      </c>
      <c r="R50" s="76">
        <v>0</v>
      </c>
      <c r="S50" s="76">
        <v>0</v>
      </c>
      <c r="T50" s="76">
        <v>0</v>
      </c>
      <c r="U50" s="76">
        <v>0</v>
      </c>
      <c r="V50" s="76">
        <v>0</v>
      </c>
      <c r="W50" s="76">
        <v>0</v>
      </c>
      <c r="X50" s="76">
        <v>0</v>
      </c>
      <c r="Y50" s="76">
        <v>0</v>
      </c>
      <c r="Z50" s="76">
        <v>0</v>
      </c>
      <c r="AA50" s="76">
        <v>0</v>
      </c>
      <c r="AB50" s="76">
        <v>0</v>
      </c>
      <c r="AC50" s="76">
        <v>0</v>
      </c>
      <c r="AD50" s="76">
        <v>0</v>
      </c>
      <c r="AE50" s="76">
        <v>0</v>
      </c>
      <c r="AF50" s="76">
        <v>0</v>
      </c>
      <c r="AG50" s="76">
        <v>0</v>
      </c>
    </row>
    <row r="51" spans="1:33" ht="15.75" customHeight="1" x14ac:dyDescent="0.25">
      <c r="A51" s="77" t="s">
        <v>27</v>
      </c>
      <c r="B51" s="69" t="s">
        <v>1100</v>
      </c>
      <c r="C51" s="68">
        <v>0</v>
      </c>
      <c r="D51" s="68">
        <v>0</v>
      </c>
      <c r="E51" s="68">
        <v>0</v>
      </c>
      <c r="F51" s="68">
        <v>0</v>
      </c>
      <c r="G51" s="68">
        <v>0</v>
      </c>
      <c r="H51" s="68">
        <v>0</v>
      </c>
      <c r="I51" s="68">
        <v>0</v>
      </c>
      <c r="J51" s="68">
        <v>0</v>
      </c>
      <c r="K51" s="68">
        <v>0</v>
      </c>
      <c r="L51" s="68">
        <v>0</v>
      </c>
      <c r="M51" s="68">
        <v>0</v>
      </c>
      <c r="N51" s="68">
        <v>0</v>
      </c>
      <c r="O51" s="68">
        <v>0</v>
      </c>
      <c r="P51" s="68">
        <v>0</v>
      </c>
      <c r="Q51" s="68">
        <v>0</v>
      </c>
      <c r="R51" s="68">
        <v>0</v>
      </c>
      <c r="S51" s="68">
        <v>0</v>
      </c>
      <c r="T51" s="68">
        <v>0</v>
      </c>
      <c r="U51" s="68">
        <v>0</v>
      </c>
      <c r="V51" s="68">
        <v>0</v>
      </c>
      <c r="W51" s="68">
        <v>0</v>
      </c>
      <c r="X51" s="68">
        <v>0</v>
      </c>
      <c r="Y51" s="68">
        <v>0</v>
      </c>
      <c r="Z51" s="68">
        <v>0</v>
      </c>
      <c r="AA51" s="68">
        <v>0</v>
      </c>
      <c r="AB51" s="68">
        <v>0</v>
      </c>
      <c r="AC51" s="68">
        <v>0</v>
      </c>
      <c r="AD51" s="68">
        <v>0</v>
      </c>
      <c r="AE51" s="68">
        <v>0</v>
      </c>
      <c r="AF51" s="68">
        <v>0</v>
      </c>
      <c r="AG51" s="68">
        <v>0</v>
      </c>
    </row>
    <row r="52" spans="1:33" ht="15.75" customHeight="1" x14ac:dyDescent="0.25">
      <c r="A52" s="74" t="s">
        <v>30</v>
      </c>
      <c r="B52" s="75" t="s">
        <v>1096</v>
      </c>
      <c r="C52" s="76">
        <v>0</v>
      </c>
      <c r="D52" s="76">
        <v>0</v>
      </c>
      <c r="E52" s="76">
        <v>0</v>
      </c>
      <c r="F52" s="76">
        <v>0</v>
      </c>
      <c r="G52" s="76">
        <v>0</v>
      </c>
      <c r="H52" s="76">
        <v>0</v>
      </c>
      <c r="I52" s="76">
        <v>0</v>
      </c>
      <c r="J52" s="76">
        <v>0</v>
      </c>
      <c r="K52" s="76">
        <v>0</v>
      </c>
      <c r="L52" s="76">
        <v>0</v>
      </c>
      <c r="M52" s="76">
        <v>0</v>
      </c>
      <c r="N52" s="76">
        <v>0</v>
      </c>
      <c r="O52" s="76">
        <v>0</v>
      </c>
      <c r="P52" s="76">
        <v>0</v>
      </c>
      <c r="Q52" s="76">
        <v>0</v>
      </c>
      <c r="R52" s="76">
        <v>0</v>
      </c>
      <c r="S52" s="76">
        <v>0</v>
      </c>
      <c r="T52" s="76">
        <v>0</v>
      </c>
      <c r="U52" s="76">
        <v>0</v>
      </c>
      <c r="V52" s="76">
        <v>0</v>
      </c>
      <c r="W52" s="76">
        <v>0</v>
      </c>
      <c r="X52" s="76">
        <v>0</v>
      </c>
      <c r="Y52" s="76">
        <v>0</v>
      </c>
      <c r="Z52" s="76">
        <v>0</v>
      </c>
      <c r="AA52" s="76">
        <v>0</v>
      </c>
      <c r="AB52" s="76">
        <v>0</v>
      </c>
      <c r="AC52" s="76">
        <v>0</v>
      </c>
      <c r="AD52" s="76">
        <v>0</v>
      </c>
      <c r="AE52" s="76">
        <v>0</v>
      </c>
      <c r="AF52" s="76">
        <v>0</v>
      </c>
      <c r="AG52" s="76">
        <v>0</v>
      </c>
    </row>
    <row r="53" spans="1:33" ht="15.75" customHeight="1" x14ac:dyDescent="0.25">
      <c r="A53" s="77" t="s">
        <v>30</v>
      </c>
      <c r="B53" s="69" t="s">
        <v>1097</v>
      </c>
      <c r="C53" s="68">
        <v>0</v>
      </c>
      <c r="D53" s="68">
        <v>0</v>
      </c>
      <c r="E53" s="68">
        <v>0</v>
      </c>
      <c r="F53" s="68">
        <v>0</v>
      </c>
      <c r="G53" s="68">
        <v>0</v>
      </c>
      <c r="H53" s="68">
        <v>0</v>
      </c>
      <c r="I53" s="68">
        <v>0</v>
      </c>
      <c r="J53" s="68">
        <v>0</v>
      </c>
      <c r="K53" s="68">
        <v>0</v>
      </c>
      <c r="L53" s="68">
        <v>0</v>
      </c>
      <c r="M53" s="68">
        <v>0</v>
      </c>
      <c r="N53" s="68">
        <v>0</v>
      </c>
      <c r="O53" s="68">
        <v>0</v>
      </c>
      <c r="P53" s="68">
        <v>0</v>
      </c>
      <c r="Q53" s="68">
        <v>0</v>
      </c>
      <c r="R53" s="68">
        <v>0</v>
      </c>
      <c r="S53" s="68">
        <v>0</v>
      </c>
      <c r="T53" s="68">
        <v>0</v>
      </c>
      <c r="U53" s="68">
        <v>0</v>
      </c>
      <c r="V53" s="68">
        <v>0</v>
      </c>
      <c r="W53" s="68">
        <v>0</v>
      </c>
      <c r="X53" s="68">
        <v>0</v>
      </c>
      <c r="Y53" s="68">
        <v>0</v>
      </c>
      <c r="Z53" s="68">
        <v>0</v>
      </c>
      <c r="AA53" s="68">
        <v>0</v>
      </c>
      <c r="AB53" s="68">
        <v>0</v>
      </c>
      <c r="AC53" s="68">
        <v>0</v>
      </c>
      <c r="AD53" s="68">
        <v>0</v>
      </c>
      <c r="AE53" s="68">
        <v>0</v>
      </c>
      <c r="AF53" s="68">
        <v>0</v>
      </c>
      <c r="AG53" s="68">
        <v>0</v>
      </c>
    </row>
    <row r="54" spans="1:33" ht="15.75" customHeight="1" x14ac:dyDescent="0.25">
      <c r="A54" s="74" t="s">
        <v>30</v>
      </c>
      <c r="B54" s="75" t="s">
        <v>1098</v>
      </c>
      <c r="C54" s="76">
        <v>0</v>
      </c>
      <c r="D54" s="76">
        <v>0</v>
      </c>
      <c r="E54" s="76">
        <v>0</v>
      </c>
      <c r="F54" s="76">
        <v>0</v>
      </c>
      <c r="G54" s="76">
        <v>0</v>
      </c>
      <c r="H54" s="76">
        <v>0</v>
      </c>
      <c r="I54" s="76">
        <v>0</v>
      </c>
      <c r="J54" s="76">
        <v>0</v>
      </c>
      <c r="K54" s="76">
        <v>0</v>
      </c>
      <c r="L54" s="76">
        <v>0</v>
      </c>
      <c r="M54" s="76">
        <v>0</v>
      </c>
      <c r="N54" s="76">
        <v>0</v>
      </c>
      <c r="O54" s="76">
        <v>0</v>
      </c>
      <c r="P54" s="76">
        <v>0</v>
      </c>
      <c r="Q54" s="76">
        <v>0</v>
      </c>
      <c r="R54" s="76">
        <v>0</v>
      </c>
      <c r="S54" s="76">
        <v>0</v>
      </c>
      <c r="T54" s="76">
        <v>0</v>
      </c>
      <c r="U54" s="76">
        <v>0</v>
      </c>
      <c r="V54" s="76">
        <v>0</v>
      </c>
      <c r="W54" s="76">
        <v>0</v>
      </c>
      <c r="X54" s="76">
        <v>0</v>
      </c>
      <c r="Y54" s="76">
        <v>0</v>
      </c>
      <c r="Z54" s="76">
        <v>0</v>
      </c>
      <c r="AA54" s="76">
        <v>0</v>
      </c>
      <c r="AB54" s="76">
        <v>0</v>
      </c>
      <c r="AC54" s="76">
        <v>0</v>
      </c>
      <c r="AD54" s="76">
        <v>0</v>
      </c>
      <c r="AE54" s="76">
        <v>0</v>
      </c>
      <c r="AF54" s="76">
        <v>0</v>
      </c>
      <c r="AG54" s="76">
        <v>0</v>
      </c>
    </row>
    <row r="55" spans="1:33" ht="15.75" customHeight="1" x14ac:dyDescent="0.25">
      <c r="A55" s="77" t="s">
        <v>30</v>
      </c>
      <c r="B55" s="69" t="s">
        <v>1099</v>
      </c>
      <c r="C55" s="68">
        <v>0</v>
      </c>
      <c r="D55" s="68">
        <v>0</v>
      </c>
      <c r="E55" s="68">
        <v>0</v>
      </c>
      <c r="F55" s="68">
        <v>0</v>
      </c>
      <c r="G55" s="68">
        <v>0</v>
      </c>
      <c r="H55" s="68">
        <v>0</v>
      </c>
      <c r="I55" s="68">
        <v>0</v>
      </c>
      <c r="J55" s="68">
        <v>0</v>
      </c>
      <c r="K55" s="68">
        <v>0</v>
      </c>
      <c r="L55" s="68">
        <v>0</v>
      </c>
      <c r="M55" s="68">
        <v>0</v>
      </c>
      <c r="N55" s="68">
        <v>0</v>
      </c>
      <c r="O55" s="68">
        <v>0</v>
      </c>
      <c r="P55" s="68">
        <v>0</v>
      </c>
      <c r="Q55" s="68">
        <v>0</v>
      </c>
      <c r="R55" s="68">
        <v>0</v>
      </c>
      <c r="S55" s="68">
        <v>0</v>
      </c>
      <c r="T55" s="68">
        <v>0</v>
      </c>
      <c r="U55" s="68">
        <v>0</v>
      </c>
      <c r="V55" s="68">
        <v>0</v>
      </c>
      <c r="W55" s="68">
        <v>0</v>
      </c>
      <c r="X55" s="68">
        <v>0</v>
      </c>
      <c r="Y55" s="68">
        <v>0</v>
      </c>
      <c r="Z55" s="68">
        <v>0</v>
      </c>
      <c r="AA55" s="68">
        <v>0</v>
      </c>
      <c r="AB55" s="68">
        <v>0</v>
      </c>
      <c r="AC55" s="68">
        <v>0</v>
      </c>
      <c r="AD55" s="68">
        <v>0</v>
      </c>
      <c r="AE55" s="68">
        <v>0</v>
      </c>
      <c r="AF55" s="68">
        <v>0</v>
      </c>
      <c r="AG55" s="68">
        <v>0</v>
      </c>
    </row>
    <row r="56" spans="1:33" ht="15.75" customHeight="1" x14ac:dyDescent="0.25">
      <c r="A56" s="74" t="s">
        <v>30</v>
      </c>
      <c r="B56" s="75" t="s">
        <v>1100</v>
      </c>
      <c r="C56" s="76">
        <v>0</v>
      </c>
      <c r="D56" s="76">
        <v>0</v>
      </c>
      <c r="E56" s="76">
        <v>0</v>
      </c>
      <c r="F56" s="76">
        <v>0</v>
      </c>
      <c r="G56" s="76">
        <v>0</v>
      </c>
      <c r="H56" s="76">
        <v>0</v>
      </c>
      <c r="I56" s="76">
        <v>0</v>
      </c>
      <c r="J56" s="76">
        <v>0</v>
      </c>
      <c r="K56" s="76">
        <v>0</v>
      </c>
      <c r="L56" s="76">
        <v>0</v>
      </c>
      <c r="M56" s="76">
        <v>0</v>
      </c>
      <c r="N56" s="76">
        <v>0</v>
      </c>
      <c r="O56" s="76">
        <v>0</v>
      </c>
      <c r="P56" s="76">
        <v>0</v>
      </c>
      <c r="Q56" s="76">
        <v>0</v>
      </c>
      <c r="R56" s="76">
        <v>0</v>
      </c>
      <c r="S56" s="76">
        <v>0</v>
      </c>
      <c r="T56" s="76">
        <v>0</v>
      </c>
      <c r="U56" s="76">
        <v>0</v>
      </c>
      <c r="V56" s="76">
        <v>0</v>
      </c>
      <c r="W56" s="76">
        <v>0</v>
      </c>
      <c r="X56" s="76">
        <v>0</v>
      </c>
      <c r="Y56" s="76">
        <v>0</v>
      </c>
      <c r="Z56" s="76">
        <v>0</v>
      </c>
      <c r="AA56" s="76">
        <v>0</v>
      </c>
      <c r="AB56" s="76">
        <v>0</v>
      </c>
      <c r="AC56" s="76">
        <v>0</v>
      </c>
      <c r="AD56" s="76">
        <v>0</v>
      </c>
      <c r="AE56" s="76">
        <v>0</v>
      </c>
      <c r="AF56" s="76">
        <v>0</v>
      </c>
      <c r="AG56" s="76">
        <v>0</v>
      </c>
    </row>
    <row r="57" spans="1:33" ht="15.75" customHeight="1" x14ac:dyDescent="0.25">
      <c r="A57" s="77" t="s">
        <v>33</v>
      </c>
      <c r="B57" s="69" t="s">
        <v>1096</v>
      </c>
      <c r="C57" s="68">
        <v>0</v>
      </c>
      <c r="D57" s="68">
        <v>0</v>
      </c>
      <c r="E57" s="68">
        <v>0</v>
      </c>
      <c r="F57" s="68">
        <v>0</v>
      </c>
      <c r="G57" s="68">
        <v>0</v>
      </c>
      <c r="H57" s="68">
        <v>0</v>
      </c>
      <c r="I57" s="68">
        <v>0</v>
      </c>
      <c r="J57" s="68">
        <v>0</v>
      </c>
      <c r="K57" s="68">
        <v>0</v>
      </c>
      <c r="L57" s="68">
        <v>0</v>
      </c>
      <c r="M57" s="68">
        <v>0</v>
      </c>
      <c r="N57" s="68">
        <v>0</v>
      </c>
      <c r="O57" s="68">
        <v>0</v>
      </c>
      <c r="P57" s="68">
        <v>0</v>
      </c>
      <c r="Q57" s="68">
        <v>0</v>
      </c>
      <c r="R57" s="68">
        <v>0</v>
      </c>
      <c r="S57" s="68">
        <v>0</v>
      </c>
      <c r="T57" s="68">
        <v>0</v>
      </c>
      <c r="U57" s="68">
        <v>0</v>
      </c>
      <c r="V57" s="68">
        <v>0</v>
      </c>
      <c r="W57" s="68">
        <v>0</v>
      </c>
      <c r="X57" s="68">
        <v>0</v>
      </c>
      <c r="Y57" s="68">
        <v>0</v>
      </c>
      <c r="Z57" s="68">
        <v>0</v>
      </c>
      <c r="AA57" s="68">
        <v>0</v>
      </c>
      <c r="AB57" s="68">
        <v>0</v>
      </c>
      <c r="AC57" s="68">
        <v>0</v>
      </c>
      <c r="AD57" s="68">
        <v>0</v>
      </c>
      <c r="AE57" s="68">
        <v>0</v>
      </c>
      <c r="AF57" s="68">
        <v>0</v>
      </c>
      <c r="AG57" s="68">
        <v>0</v>
      </c>
    </row>
    <row r="58" spans="1:33" ht="15.75" customHeight="1" x14ac:dyDescent="0.25">
      <c r="A58" s="74" t="s">
        <v>33</v>
      </c>
      <c r="B58" s="75" t="s">
        <v>1097</v>
      </c>
      <c r="C58" s="76">
        <v>0</v>
      </c>
      <c r="D58" s="76">
        <v>0</v>
      </c>
      <c r="E58" s="76">
        <v>0</v>
      </c>
      <c r="F58" s="76">
        <v>0</v>
      </c>
      <c r="G58" s="76">
        <v>0</v>
      </c>
      <c r="H58" s="76">
        <v>0</v>
      </c>
      <c r="I58" s="76">
        <v>0</v>
      </c>
      <c r="J58" s="76">
        <v>0</v>
      </c>
      <c r="K58" s="76">
        <v>0</v>
      </c>
      <c r="L58" s="76">
        <v>0</v>
      </c>
      <c r="M58" s="76">
        <v>0</v>
      </c>
      <c r="N58" s="76">
        <v>0</v>
      </c>
      <c r="O58" s="76">
        <v>0</v>
      </c>
      <c r="P58" s="76">
        <v>0</v>
      </c>
      <c r="Q58" s="76">
        <v>0</v>
      </c>
      <c r="R58" s="76">
        <v>0</v>
      </c>
      <c r="S58" s="76">
        <v>0</v>
      </c>
      <c r="T58" s="76">
        <v>0</v>
      </c>
      <c r="U58" s="76">
        <v>0</v>
      </c>
      <c r="V58" s="76">
        <v>0</v>
      </c>
      <c r="W58" s="76">
        <v>0</v>
      </c>
      <c r="X58" s="76">
        <v>0</v>
      </c>
      <c r="Y58" s="76">
        <v>0</v>
      </c>
      <c r="Z58" s="76">
        <v>0</v>
      </c>
      <c r="AA58" s="76">
        <v>0</v>
      </c>
      <c r="AB58" s="76">
        <v>0</v>
      </c>
      <c r="AC58" s="76">
        <v>0</v>
      </c>
      <c r="AD58" s="76">
        <v>0</v>
      </c>
      <c r="AE58" s="76">
        <v>0</v>
      </c>
      <c r="AF58" s="76">
        <v>0</v>
      </c>
      <c r="AG58" s="76">
        <v>0</v>
      </c>
    </row>
    <row r="59" spans="1:33" ht="15.75" customHeight="1" x14ac:dyDescent="0.25">
      <c r="A59" s="77" t="s">
        <v>33</v>
      </c>
      <c r="B59" s="69" t="s">
        <v>1098</v>
      </c>
      <c r="C59" s="68">
        <v>0</v>
      </c>
      <c r="D59" s="68">
        <v>0</v>
      </c>
      <c r="E59" s="68">
        <v>0</v>
      </c>
      <c r="F59" s="68">
        <v>0</v>
      </c>
      <c r="G59" s="68">
        <v>0</v>
      </c>
      <c r="H59" s="68">
        <v>0</v>
      </c>
      <c r="I59" s="68">
        <v>0</v>
      </c>
      <c r="J59" s="68">
        <v>0</v>
      </c>
      <c r="K59" s="68">
        <v>0</v>
      </c>
      <c r="L59" s="68">
        <v>0</v>
      </c>
      <c r="M59" s="68">
        <v>0</v>
      </c>
      <c r="N59" s="68">
        <v>0</v>
      </c>
      <c r="O59" s="68">
        <v>0</v>
      </c>
      <c r="P59" s="68">
        <v>0</v>
      </c>
      <c r="Q59" s="68">
        <v>0</v>
      </c>
      <c r="R59" s="68">
        <v>0</v>
      </c>
      <c r="S59" s="68">
        <v>0</v>
      </c>
      <c r="T59" s="68">
        <v>0</v>
      </c>
      <c r="U59" s="68">
        <v>0</v>
      </c>
      <c r="V59" s="68">
        <v>0</v>
      </c>
      <c r="W59" s="68">
        <v>0</v>
      </c>
      <c r="X59" s="68">
        <v>0</v>
      </c>
      <c r="Y59" s="68">
        <v>0</v>
      </c>
      <c r="Z59" s="68">
        <v>0</v>
      </c>
      <c r="AA59" s="68">
        <v>0</v>
      </c>
      <c r="AB59" s="68">
        <v>0</v>
      </c>
      <c r="AC59" s="68">
        <v>0</v>
      </c>
      <c r="AD59" s="68">
        <v>0</v>
      </c>
      <c r="AE59" s="68">
        <v>0</v>
      </c>
      <c r="AF59" s="68">
        <v>0</v>
      </c>
      <c r="AG59" s="68">
        <v>0</v>
      </c>
    </row>
    <row r="60" spans="1:33" ht="15.75" customHeight="1" x14ac:dyDescent="0.25">
      <c r="A60" s="74" t="s">
        <v>33</v>
      </c>
      <c r="B60" s="75" t="s">
        <v>1099</v>
      </c>
      <c r="C60" s="76">
        <v>0</v>
      </c>
      <c r="D60" s="76">
        <v>0</v>
      </c>
      <c r="E60" s="76">
        <v>0</v>
      </c>
      <c r="F60" s="76">
        <v>0</v>
      </c>
      <c r="G60" s="76">
        <v>0</v>
      </c>
      <c r="H60" s="76">
        <v>0</v>
      </c>
      <c r="I60" s="76">
        <v>0</v>
      </c>
      <c r="J60" s="76">
        <v>0</v>
      </c>
      <c r="K60" s="76">
        <v>0</v>
      </c>
      <c r="L60" s="76">
        <v>0</v>
      </c>
      <c r="M60" s="76">
        <v>0</v>
      </c>
      <c r="N60" s="76">
        <v>0</v>
      </c>
      <c r="O60" s="76">
        <v>0</v>
      </c>
      <c r="P60" s="76">
        <v>0</v>
      </c>
      <c r="Q60" s="76">
        <v>0</v>
      </c>
      <c r="R60" s="76">
        <v>0</v>
      </c>
      <c r="S60" s="76">
        <v>0</v>
      </c>
      <c r="T60" s="76">
        <v>0</v>
      </c>
      <c r="U60" s="76">
        <v>0</v>
      </c>
      <c r="V60" s="76">
        <v>0</v>
      </c>
      <c r="W60" s="76">
        <v>0</v>
      </c>
      <c r="X60" s="76">
        <v>0</v>
      </c>
      <c r="Y60" s="76">
        <v>0</v>
      </c>
      <c r="Z60" s="76">
        <v>0</v>
      </c>
      <c r="AA60" s="76">
        <v>0</v>
      </c>
      <c r="AB60" s="76">
        <v>0</v>
      </c>
      <c r="AC60" s="76">
        <v>0</v>
      </c>
      <c r="AD60" s="76">
        <v>0</v>
      </c>
      <c r="AE60" s="76">
        <v>0</v>
      </c>
      <c r="AF60" s="76">
        <v>0</v>
      </c>
      <c r="AG60" s="76">
        <v>0</v>
      </c>
    </row>
    <row r="61" spans="1:33" ht="15.75" customHeight="1" x14ac:dyDescent="0.25">
      <c r="A61" s="77" t="s">
        <v>33</v>
      </c>
      <c r="B61" s="69" t="s">
        <v>1100</v>
      </c>
      <c r="C61" s="68">
        <v>0</v>
      </c>
      <c r="D61" s="68">
        <v>0</v>
      </c>
      <c r="E61" s="68">
        <v>0</v>
      </c>
      <c r="F61" s="68">
        <v>0</v>
      </c>
      <c r="G61" s="68">
        <v>0</v>
      </c>
      <c r="H61" s="68">
        <v>0</v>
      </c>
      <c r="I61" s="68">
        <v>0</v>
      </c>
      <c r="J61" s="68">
        <v>0</v>
      </c>
      <c r="K61" s="68">
        <v>0</v>
      </c>
      <c r="L61" s="68">
        <v>0</v>
      </c>
      <c r="M61" s="68">
        <v>0</v>
      </c>
      <c r="N61" s="68">
        <v>0</v>
      </c>
      <c r="O61" s="68">
        <v>0</v>
      </c>
      <c r="P61" s="68">
        <v>0</v>
      </c>
      <c r="Q61" s="68">
        <v>0</v>
      </c>
      <c r="R61" s="68">
        <v>0</v>
      </c>
      <c r="S61" s="68">
        <v>0</v>
      </c>
      <c r="T61" s="68">
        <v>0</v>
      </c>
      <c r="U61" s="68">
        <v>0</v>
      </c>
      <c r="V61" s="68">
        <v>0</v>
      </c>
      <c r="W61" s="68">
        <v>0</v>
      </c>
      <c r="X61" s="68">
        <v>0</v>
      </c>
      <c r="Y61" s="68">
        <v>0</v>
      </c>
      <c r="Z61" s="68">
        <v>0</v>
      </c>
      <c r="AA61" s="68">
        <v>0</v>
      </c>
      <c r="AB61" s="68">
        <v>0</v>
      </c>
      <c r="AC61" s="68">
        <v>0</v>
      </c>
      <c r="AD61" s="68">
        <v>0</v>
      </c>
      <c r="AE61" s="68">
        <v>0</v>
      </c>
      <c r="AF61" s="68">
        <v>0</v>
      </c>
      <c r="AG61" s="68">
        <v>0</v>
      </c>
    </row>
    <row r="62" spans="1:33" ht="15.75" customHeight="1" x14ac:dyDescent="0.25">
      <c r="A62" s="74" t="s">
        <v>35</v>
      </c>
      <c r="B62" s="75" t="s">
        <v>1096</v>
      </c>
      <c r="C62" s="76">
        <v>4.9668690419999999</v>
      </c>
      <c r="D62" s="76">
        <v>5.0560763519999998</v>
      </c>
      <c r="E62" s="76">
        <v>5.2884292630000003</v>
      </c>
      <c r="F62" s="76">
        <v>4.1071869899999998</v>
      </c>
      <c r="G62" s="76">
        <v>5.0065248540000002</v>
      </c>
      <c r="H62" s="76">
        <v>5.469146018</v>
      </c>
      <c r="I62" s="76">
        <v>5.1443136860000003</v>
      </c>
      <c r="J62" s="76">
        <v>4.0365710899999998</v>
      </c>
      <c r="K62" s="76">
        <v>3.711522145</v>
      </c>
      <c r="L62" s="76">
        <v>3.6939818309999999</v>
      </c>
      <c r="M62" s="76">
        <v>4.0402070510000003</v>
      </c>
      <c r="N62" s="76">
        <v>3.438417517</v>
      </c>
      <c r="O62" s="76">
        <v>2.8246402850000001</v>
      </c>
      <c r="P62" s="76">
        <v>2.243754333</v>
      </c>
      <c r="Q62" s="76">
        <v>2.7422333000000001</v>
      </c>
      <c r="R62" s="76">
        <v>3.1149256109999999</v>
      </c>
      <c r="S62" s="76">
        <v>3.2889386549999999</v>
      </c>
      <c r="T62" s="76">
        <v>2.124921573</v>
      </c>
      <c r="U62" s="76">
        <v>3.6698763369999998</v>
      </c>
      <c r="V62" s="76">
        <v>3.4634331469999999</v>
      </c>
      <c r="W62" s="76">
        <v>4.1182525439999997</v>
      </c>
      <c r="X62" s="76">
        <v>3.6256630400000001</v>
      </c>
      <c r="Y62" s="76">
        <v>4.6637117510000001</v>
      </c>
      <c r="Z62" s="76">
        <v>4.2651619180000004</v>
      </c>
      <c r="AA62" s="76">
        <v>4.402393655</v>
      </c>
      <c r="AB62" s="76">
        <v>5.0221936720000002</v>
      </c>
      <c r="AC62" s="76">
        <v>5.2364496059999999</v>
      </c>
      <c r="AD62" s="76">
        <v>4.0533067300000001</v>
      </c>
      <c r="AE62" s="76">
        <v>0</v>
      </c>
      <c r="AF62" s="76">
        <v>0</v>
      </c>
      <c r="AG62" s="76">
        <v>0</v>
      </c>
    </row>
    <row r="63" spans="1:33" ht="15.75" customHeight="1" x14ac:dyDescent="0.25">
      <c r="A63" s="77" t="s">
        <v>35</v>
      </c>
      <c r="B63" s="69" t="s">
        <v>1097</v>
      </c>
      <c r="C63" s="68">
        <v>0.18834452300000001</v>
      </c>
      <c r="D63" s="68">
        <v>0.195637802</v>
      </c>
      <c r="E63" s="68">
        <v>0.23197838700000001</v>
      </c>
      <c r="F63" s="68">
        <v>0.189440989</v>
      </c>
      <c r="G63" s="68">
        <v>0.26339401400000001</v>
      </c>
      <c r="H63" s="68">
        <v>0.295932957</v>
      </c>
      <c r="I63" s="68">
        <v>0.34493538899999998</v>
      </c>
      <c r="J63" s="68">
        <v>0.57341365499999997</v>
      </c>
      <c r="K63" s="68">
        <v>0.52582168200000001</v>
      </c>
      <c r="L63" s="68">
        <v>0.49025532500000002</v>
      </c>
      <c r="M63" s="68">
        <v>0.42874885000000001</v>
      </c>
      <c r="N63" s="68">
        <v>0.39677110700000001</v>
      </c>
      <c r="O63" s="68">
        <v>0.368345906</v>
      </c>
      <c r="P63" s="68">
        <v>0.44207951400000001</v>
      </c>
      <c r="Q63" s="68">
        <v>0.43930805899999997</v>
      </c>
      <c r="R63" s="68">
        <v>0.40771851199999998</v>
      </c>
      <c r="S63" s="68">
        <v>0.38558447899999998</v>
      </c>
      <c r="T63" s="68">
        <v>0.36827349799999998</v>
      </c>
      <c r="U63" s="68">
        <v>0.35397473000000002</v>
      </c>
      <c r="V63" s="68">
        <v>0.38147996499999998</v>
      </c>
      <c r="W63" s="68">
        <v>0.36222029100000003</v>
      </c>
      <c r="X63" s="68">
        <v>0.40732135899999999</v>
      </c>
      <c r="Y63" s="68">
        <v>0.375985075</v>
      </c>
      <c r="Z63" s="68">
        <v>0.356024548</v>
      </c>
      <c r="AA63" s="68">
        <v>0.34175480200000002</v>
      </c>
      <c r="AB63" s="68">
        <v>0.33068155300000002</v>
      </c>
      <c r="AC63" s="68">
        <v>0.32155049200000002</v>
      </c>
      <c r="AD63" s="68">
        <v>0.313689257</v>
      </c>
      <c r="AE63" s="68">
        <v>0</v>
      </c>
      <c r="AF63" s="68">
        <v>0</v>
      </c>
      <c r="AG63" s="68">
        <v>0</v>
      </c>
    </row>
    <row r="64" spans="1:33" ht="15.75" customHeight="1" x14ac:dyDescent="0.25">
      <c r="A64" s="74" t="s">
        <v>35</v>
      </c>
      <c r="B64" s="75" t="s">
        <v>1098</v>
      </c>
      <c r="C64" s="76">
        <v>1.9923578000000001E-2</v>
      </c>
      <c r="D64" s="76">
        <v>2.1810922E-2</v>
      </c>
      <c r="E64" s="76">
        <v>2.8103800000000002E-2</v>
      </c>
      <c r="F64" s="76">
        <v>2.1828989E-2</v>
      </c>
      <c r="G64" s="76">
        <v>3.3870579999999997E-2</v>
      </c>
      <c r="H64" s="76">
        <v>9.4161650999999999E-2</v>
      </c>
      <c r="I64" s="76">
        <v>8.6299935999999994E-2</v>
      </c>
      <c r="J64" s="76">
        <v>0.114516821</v>
      </c>
      <c r="K64" s="76">
        <v>0.146103287</v>
      </c>
      <c r="L64" s="76">
        <v>0.12147322100000001</v>
      </c>
      <c r="M64" s="76">
        <v>0.107293984</v>
      </c>
      <c r="N64" s="76">
        <v>9.7870392E-2</v>
      </c>
      <c r="O64" s="76">
        <v>9.1045784000000005E-2</v>
      </c>
      <c r="P64" s="76">
        <v>0.17600960500000001</v>
      </c>
      <c r="Q64" s="76">
        <v>0.152234025</v>
      </c>
      <c r="R64" s="76">
        <v>0.13865327899999999</v>
      </c>
      <c r="S64" s="76">
        <v>0.129204817</v>
      </c>
      <c r="T64" s="76">
        <v>0.121988658</v>
      </c>
      <c r="U64" s="76">
        <v>0.116170236</v>
      </c>
      <c r="V64" s="76">
        <v>0.111309876</v>
      </c>
      <c r="W64" s="76">
        <v>0.107147584</v>
      </c>
      <c r="X64" s="76">
        <v>0.112829571</v>
      </c>
      <c r="Y64" s="76">
        <v>0.106456966</v>
      </c>
      <c r="Z64" s="76">
        <v>0.101964999</v>
      </c>
      <c r="AA64" s="76">
        <v>9.8469097000000005E-2</v>
      </c>
      <c r="AB64" s="76">
        <v>9.5572403E-2</v>
      </c>
      <c r="AC64" s="76">
        <v>9.3069194999999993E-2</v>
      </c>
      <c r="AD64" s="76">
        <v>9.0844727E-2</v>
      </c>
      <c r="AE64" s="76">
        <v>0</v>
      </c>
      <c r="AF64" s="76">
        <v>0</v>
      </c>
      <c r="AG64" s="76">
        <v>0</v>
      </c>
    </row>
    <row r="65" spans="1:33" ht="15.75" customHeight="1" x14ac:dyDescent="0.25">
      <c r="A65" s="77" t="s">
        <v>35</v>
      </c>
      <c r="B65" s="69" t="s">
        <v>1099</v>
      </c>
      <c r="C65" s="68">
        <v>0.14795096199999999</v>
      </c>
      <c r="D65" s="68">
        <v>0.15173713899999999</v>
      </c>
      <c r="E65" s="68">
        <v>0.17562851099999999</v>
      </c>
      <c r="F65" s="68">
        <v>0.14571041100000001</v>
      </c>
      <c r="G65" s="68">
        <v>0.195615807</v>
      </c>
      <c r="H65" s="68">
        <v>0.17525515</v>
      </c>
      <c r="I65" s="68">
        <v>0.225335168</v>
      </c>
      <c r="J65" s="68">
        <v>0.38984706099999999</v>
      </c>
      <c r="K65" s="68">
        <v>0.32839394</v>
      </c>
      <c r="L65" s="68">
        <v>0.32692578</v>
      </c>
      <c r="M65" s="68">
        <v>0.28512934299999998</v>
      </c>
      <c r="N65" s="68">
        <v>0.266056562</v>
      </c>
      <c r="O65" s="68">
        <v>0.246816444</v>
      </c>
      <c r="P65" s="68">
        <v>0.23730464400000001</v>
      </c>
      <c r="Q65" s="68">
        <v>0.259640123</v>
      </c>
      <c r="R65" s="68">
        <v>0.24271568900000001</v>
      </c>
      <c r="S65" s="68">
        <v>0.230947193</v>
      </c>
      <c r="T65" s="68">
        <v>0.22164941099999999</v>
      </c>
      <c r="U65" s="68">
        <v>0.213875446</v>
      </c>
      <c r="V65" s="68">
        <v>0.24687598899999999</v>
      </c>
      <c r="W65" s="68">
        <v>0.23235535700000001</v>
      </c>
      <c r="X65" s="68">
        <v>0.262989745</v>
      </c>
      <c r="Y65" s="68">
        <v>0.241672739</v>
      </c>
      <c r="Z65" s="68">
        <v>0.22827201499999999</v>
      </c>
      <c r="AA65" s="68">
        <v>0.218816812</v>
      </c>
      <c r="AB65" s="68">
        <v>0.21156513399999999</v>
      </c>
      <c r="AC65" s="68">
        <v>0.20564211299999999</v>
      </c>
      <c r="AD65" s="68">
        <v>0.200579654</v>
      </c>
      <c r="AE65" s="68">
        <v>0</v>
      </c>
      <c r="AF65" s="68">
        <v>0</v>
      </c>
      <c r="AG65" s="68">
        <v>0</v>
      </c>
    </row>
    <row r="66" spans="1:33" ht="15.75" customHeight="1" x14ac:dyDescent="0.25">
      <c r="A66" s="74" t="s">
        <v>35</v>
      </c>
      <c r="B66" s="75" t="s">
        <v>1100</v>
      </c>
      <c r="C66" s="76">
        <v>2.0469983000000001E-2</v>
      </c>
      <c r="D66" s="76">
        <v>2.208974E-2</v>
      </c>
      <c r="E66" s="76">
        <v>2.8246074999999999E-2</v>
      </c>
      <c r="F66" s="76">
        <v>2.1901588999999999E-2</v>
      </c>
      <c r="G66" s="76">
        <v>3.3907626000000003E-2</v>
      </c>
      <c r="H66" s="76">
        <v>2.6516155E-2</v>
      </c>
      <c r="I66" s="76">
        <v>3.3300284999999999E-2</v>
      </c>
      <c r="J66" s="76">
        <v>6.9049772999999995E-2</v>
      </c>
      <c r="K66" s="76">
        <v>5.1324454999999998E-2</v>
      </c>
      <c r="L66" s="76">
        <v>4.1856323000000001E-2</v>
      </c>
      <c r="M66" s="76">
        <v>3.6325522999999998E-2</v>
      </c>
      <c r="N66" s="76">
        <v>3.2844153000000001E-2</v>
      </c>
      <c r="O66" s="76">
        <v>3.0483679E-2</v>
      </c>
      <c r="P66" s="76">
        <v>2.8765265000000002E-2</v>
      </c>
      <c r="Q66" s="76">
        <v>2.7433910999999998E-2</v>
      </c>
      <c r="R66" s="76">
        <v>2.6349543999999999E-2</v>
      </c>
      <c r="S66" s="76">
        <v>2.5432468E-2</v>
      </c>
      <c r="T66" s="76">
        <v>2.4635429E-2</v>
      </c>
      <c r="U66" s="76">
        <v>2.3929046999999998E-2</v>
      </c>
      <c r="V66" s="76">
        <v>2.3294101000000001E-2</v>
      </c>
      <c r="W66" s="76">
        <v>2.2717350000000001E-2</v>
      </c>
      <c r="X66" s="76">
        <v>3.1502043E-2</v>
      </c>
      <c r="Y66" s="76">
        <v>2.7855370000000001E-2</v>
      </c>
      <c r="Z66" s="76">
        <v>2.5787534000000001E-2</v>
      </c>
      <c r="AA66" s="76">
        <v>2.4468892999999999E-2</v>
      </c>
      <c r="AB66" s="76">
        <v>2.3544016000000001E-2</v>
      </c>
      <c r="AC66" s="76">
        <v>2.2839183999999998E-2</v>
      </c>
      <c r="AD66" s="76">
        <v>2.2264875E-2</v>
      </c>
      <c r="AE66" s="76">
        <v>0</v>
      </c>
      <c r="AF66" s="76">
        <v>0</v>
      </c>
      <c r="AG66" s="76">
        <v>0</v>
      </c>
    </row>
    <row r="67" spans="1:33" ht="15.75" customHeight="1" x14ac:dyDescent="0.25">
      <c r="A67" s="77" t="s">
        <v>38</v>
      </c>
      <c r="B67" s="69" t="s">
        <v>1096</v>
      </c>
      <c r="C67" s="68">
        <v>1.32133755</v>
      </c>
      <c r="D67" s="68">
        <v>1.1564610040000001</v>
      </c>
      <c r="E67" s="68">
        <v>1.1209322390000001</v>
      </c>
      <c r="F67" s="68">
        <v>1.103190498</v>
      </c>
      <c r="G67" s="68">
        <v>1.179380305</v>
      </c>
      <c r="H67" s="68">
        <v>0.95749310799999998</v>
      </c>
      <c r="I67" s="68">
        <v>1.0360944860000001</v>
      </c>
      <c r="J67" s="68">
        <v>1.296193156</v>
      </c>
      <c r="K67" s="68">
        <v>1.3604878840000001</v>
      </c>
      <c r="L67" s="68">
        <v>1.2529888600000001</v>
      </c>
      <c r="M67" s="68">
        <v>1.0548752189999999</v>
      </c>
      <c r="N67" s="68">
        <v>1.594746905</v>
      </c>
      <c r="O67" s="68">
        <v>1.6531676289999999</v>
      </c>
      <c r="P67" s="68">
        <v>1.806658147</v>
      </c>
      <c r="Q67" s="68">
        <v>1.669653542</v>
      </c>
      <c r="R67" s="68">
        <v>1.7506944</v>
      </c>
      <c r="S67" s="68">
        <v>1.905922119</v>
      </c>
      <c r="T67" s="68">
        <v>2.0554672389999999</v>
      </c>
      <c r="U67" s="68">
        <v>2.5785123300000001</v>
      </c>
      <c r="V67" s="68">
        <v>2.9109793759999998</v>
      </c>
      <c r="W67" s="68">
        <v>2.976000773</v>
      </c>
      <c r="X67" s="68">
        <v>3.1035715499999998</v>
      </c>
      <c r="Y67" s="68">
        <v>3.6589735989999999</v>
      </c>
      <c r="Z67" s="68">
        <v>3.2201809990000001</v>
      </c>
      <c r="AA67" s="68">
        <v>3.5573763390000002</v>
      </c>
      <c r="AB67" s="68">
        <v>3.410530649</v>
      </c>
      <c r="AC67" s="68">
        <v>3.3089044730000001</v>
      </c>
      <c r="AD67" s="68">
        <v>2.9932013259999999</v>
      </c>
      <c r="AE67" s="68">
        <v>0</v>
      </c>
      <c r="AF67" s="68">
        <v>0</v>
      </c>
      <c r="AG67" s="68">
        <v>0</v>
      </c>
    </row>
    <row r="68" spans="1:33" ht="15.75" customHeight="1" x14ac:dyDescent="0.25">
      <c r="A68" s="74" t="s">
        <v>38</v>
      </c>
      <c r="B68" s="75" t="s">
        <v>1097</v>
      </c>
      <c r="C68" s="76">
        <v>6.524157E-3</v>
      </c>
      <c r="D68" s="76">
        <v>6.3771519999999996E-3</v>
      </c>
      <c r="E68" s="76">
        <v>6.2407829999999997E-3</v>
      </c>
      <c r="F68" s="76">
        <v>6.1138019999999998E-3</v>
      </c>
      <c r="G68" s="76">
        <v>5.9951570000000001E-3</v>
      </c>
      <c r="H68" s="76">
        <v>5.8839570000000004E-3</v>
      </c>
      <c r="I68" s="76">
        <v>5.7794389999999999E-3</v>
      </c>
      <c r="J68" s="76">
        <v>5.6809460000000001E-3</v>
      </c>
      <c r="K68" s="76">
        <v>5.5879090000000003E-3</v>
      </c>
      <c r="L68" s="76">
        <v>1.1815176E-2</v>
      </c>
      <c r="M68" s="76">
        <v>1.0363814000000001E-2</v>
      </c>
      <c r="N68" s="76">
        <v>9.5809220000000004E-3</v>
      </c>
      <c r="O68" s="76">
        <v>9.0552510000000003E-3</v>
      </c>
      <c r="P68" s="76">
        <v>8.6621700000000003E-3</v>
      </c>
      <c r="Q68" s="76">
        <v>8.3488469999999995E-3</v>
      </c>
      <c r="R68" s="76">
        <v>8.088395E-3</v>
      </c>
      <c r="S68" s="76">
        <v>7.8654239999999993E-3</v>
      </c>
      <c r="T68" s="76">
        <v>4.4744230000000003E-2</v>
      </c>
      <c r="U68" s="76">
        <v>3.1991037999999999E-2</v>
      </c>
      <c r="V68" s="76">
        <v>2.5397755000000001E-2</v>
      </c>
      <c r="W68" s="76">
        <v>2.1676358E-2</v>
      </c>
      <c r="X68" s="76">
        <v>1.9424199E-2</v>
      </c>
      <c r="Y68" s="76">
        <v>1.7960107999999999E-2</v>
      </c>
      <c r="Z68" s="76">
        <v>1.6936579E-2</v>
      </c>
      <c r="AA68" s="76">
        <v>1.6170785999999999E-2</v>
      </c>
      <c r="AB68" s="76">
        <v>1.5563829E-2</v>
      </c>
      <c r="AC68" s="76">
        <v>1.5060531E-2</v>
      </c>
      <c r="AD68" s="76">
        <v>1.4628964E-2</v>
      </c>
      <c r="AE68" s="76">
        <v>0</v>
      </c>
      <c r="AF68" s="76">
        <v>0</v>
      </c>
      <c r="AG68" s="76">
        <v>0</v>
      </c>
    </row>
    <row r="69" spans="1:33" ht="15.75" customHeight="1" x14ac:dyDescent="0.25">
      <c r="A69" s="77" t="s">
        <v>38</v>
      </c>
      <c r="B69" s="69" t="s">
        <v>1098</v>
      </c>
      <c r="C69" s="68">
        <v>0</v>
      </c>
      <c r="D69" s="68">
        <v>0</v>
      </c>
      <c r="E69" s="68">
        <v>0</v>
      </c>
      <c r="F69" s="68">
        <v>0</v>
      </c>
      <c r="G69" s="68">
        <v>0</v>
      </c>
      <c r="H69" s="68">
        <v>0</v>
      </c>
      <c r="I69" s="68">
        <v>0</v>
      </c>
      <c r="J69" s="68">
        <v>0</v>
      </c>
      <c r="K69" s="68">
        <v>0</v>
      </c>
      <c r="L69" s="68">
        <v>0</v>
      </c>
      <c r="M69" s="68">
        <v>0</v>
      </c>
      <c r="N69" s="68">
        <v>0</v>
      </c>
      <c r="O69" s="68">
        <v>0</v>
      </c>
      <c r="P69" s="68">
        <v>0</v>
      </c>
      <c r="Q69" s="68">
        <v>0</v>
      </c>
      <c r="R69" s="68">
        <v>0</v>
      </c>
      <c r="S69" s="68">
        <v>0</v>
      </c>
      <c r="T69" s="68">
        <v>0</v>
      </c>
      <c r="U69" s="68">
        <v>0</v>
      </c>
      <c r="V69" s="68">
        <v>0</v>
      </c>
      <c r="W69" s="68">
        <v>0</v>
      </c>
      <c r="X69" s="68">
        <v>0</v>
      </c>
      <c r="Y69" s="68">
        <v>0</v>
      </c>
      <c r="Z69" s="68">
        <v>0</v>
      </c>
      <c r="AA69" s="68">
        <v>0</v>
      </c>
      <c r="AB69" s="68">
        <v>0</v>
      </c>
      <c r="AC69" s="68">
        <v>0</v>
      </c>
      <c r="AD69" s="68">
        <v>0</v>
      </c>
      <c r="AE69" s="68">
        <v>0</v>
      </c>
      <c r="AF69" s="68">
        <v>0</v>
      </c>
      <c r="AG69" s="68">
        <v>0</v>
      </c>
    </row>
    <row r="70" spans="1:33" ht="15.75" customHeight="1" x14ac:dyDescent="0.25">
      <c r="A70" s="74" t="s">
        <v>38</v>
      </c>
      <c r="B70" s="75" t="s">
        <v>1099</v>
      </c>
      <c r="C70" s="76">
        <v>6.524157E-3</v>
      </c>
      <c r="D70" s="76">
        <v>6.3771519999999996E-3</v>
      </c>
      <c r="E70" s="76">
        <v>6.2407829999999997E-3</v>
      </c>
      <c r="F70" s="76">
        <v>6.1138019999999998E-3</v>
      </c>
      <c r="G70" s="76">
        <v>5.9951570000000001E-3</v>
      </c>
      <c r="H70" s="76">
        <v>5.8839570000000004E-3</v>
      </c>
      <c r="I70" s="76">
        <v>5.7794389999999999E-3</v>
      </c>
      <c r="J70" s="76">
        <v>5.6809460000000001E-3</v>
      </c>
      <c r="K70" s="76">
        <v>5.5879090000000003E-3</v>
      </c>
      <c r="L70" s="76">
        <v>1.1815176E-2</v>
      </c>
      <c r="M70" s="76">
        <v>1.0363814000000001E-2</v>
      </c>
      <c r="N70" s="76">
        <v>9.5809220000000004E-3</v>
      </c>
      <c r="O70" s="76">
        <v>9.0552510000000003E-3</v>
      </c>
      <c r="P70" s="76">
        <v>8.6621700000000003E-3</v>
      </c>
      <c r="Q70" s="76">
        <v>8.3488469999999995E-3</v>
      </c>
      <c r="R70" s="76">
        <v>8.088395E-3</v>
      </c>
      <c r="S70" s="76">
        <v>7.8654239999999993E-3</v>
      </c>
      <c r="T70" s="76">
        <v>4.4744230000000003E-2</v>
      </c>
      <c r="U70" s="76">
        <v>3.1991037999999999E-2</v>
      </c>
      <c r="V70" s="76">
        <v>2.5397755000000001E-2</v>
      </c>
      <c r="W70" s="76">
        <v>2.1676358E-2</v>
      </c>
      <c r="X70" s="76">
        <v>1.9424199E-2</v>
      </c>
      <c r="Y70" s="76">
        <v>1.7960107999999999E-2</v>
      </c>
      <c r="Z70" s="76">
        <v>1.6936579E-2</v>
      </c>
      <c r="AA70" s="76">
        <v>1.6170785999999999E-2</v>
      </c>
      <c r="AB70" s="76">
        <v>1.5563829E-2</v>
      </c>
      <c r="AC70" s="76">
        <v>1.5060531E-2</v>
      </c>
      <c r="AD70" s="76">
        <v>1.4628964E-2</v>
      </c>
      <c r="AE70" s="76">
        <v>0</v>
      </c>
      <c r="AF70" s="76">
        <v>0</v>
      </c>
      <c r="AG70" s="76">
        <v>0</v>
      </c>
    </row>
    <row r="71" spans="1:33" ht="15.75" customHeight="1" x14ac:dyDescent="0.25">
      <c r="A71" s="77" t="s">
        <v>38</v>
      </c>
      <c r="B71" s="69" t="s">
        <v>1100</v>
      </c>
      <c r="C71" s="68">
        <v>0</v>
      </c>
      <c r="D71" s="68">
        <v>0</v>
      </c>
      <c r="E71" s="68">
        <v>0</v>
      </c>
      <c r="F71" s="68">
        <v>0</v>
      </c>
      <c r="G71" s="68">
        <v>0</v>
      </c>
      <c r="H71" s="68">
        <v>0</v>
      </c>
      <c r="I71" s="68">
        <v>0</v>
      </c>
      <c r="J71" s="68">
        <v>0</v>
      </c>
      <c r="K71" s="68">
        <v>0</v>
      </c>
      <c r="L71" s="68">
        <v>0</v>
      </c>
      <c r="M71" s="68">
        <v>0</v>
      </c>
      <c r="N71" s="68">
        <v>0</v>
      </c>
      <c r="O71" s="68">
        <v>0</v>
      </c>
      <c r="P71" s="68">
        <v>0</v>
      </c>
      <c r="Q71" s="68">
        <v>0</v>
      </c>
      <c r="R71" s="68">
        <v>0</v>
      </c>
      <c r="S71" s="68">
        <v>0</v>
      </c>
      <c r="T71" s="68">
        <v>0</v>
      </c>
      <c r="U71" s="68">
        <v>0</v>
      </c>
      <c r="V71" s="68">
        <v>0</v>
      </c>
      <c r="W71" s="68">
        <v>0</v>
      </c>
      <c r="X71" s="68">
        <v>0</v>
      </c>
      <c r="Y71" s="68">
        <v>0</v>
      </c>
      <c r="Z71" s="68">
        <v>0</v>
      </c>
      <c r="AA71" s="68">
        <v>0</v>
      </c>
      <c r="AB71" s="68">
        <v>0</v>
      </c>
      <c r="AC71" s="68">
        <v>0</v>
      </c>
      <c r="AD71" s="68">
        <v>0</v>
      </c>
      <c r="AE71" s="68">
        <v>0</v>
      </c>
      <c r="AF71" s="68">
        <v>0</v>
      </c>
      <c r="AG71" s="68">
        <v>0</v>
      </c>
    </row>
    <row r="72" spans="1:33" ht="15.75" customHeight="1" x14ac:dyDescent="0.25">
      <c r="A72" s="74" t="s">
        <v>41</v>
      </c>
      <c r="B72" s="75" t="s">
        <v>1096</v>
      </c>
      <c r="C72" s="76">
        <v>1.4362976E-2</v>
      </c>
      <c r="D72" s="76">
        <v>1.2968146E-2</v>
      </c>
      <c r="E72" s="76">
        <v>1.0894750999999999E-2</v>
      </c>
      <c r="F72" s="76">
        <v>6.5971679999999996E-3</v>
      </c>
      <c r="G72" s="76">
        <v>1.734113E-3</v>
      </c>
      <c r="H72" s="76">
        <v>0</v>
      </c>
      <c r="I72" s="76">
        <v>0</v>
      </c>
      <c r="J72" s="76">
        <v>0</v>
      </c>
      <c r="K72" s="76">
        <v>0</v>
      </c>
      <c r="L72" s="76">
        <v>0</v>
      </c>
      <c r="M72" s="76">
        <v>0</v>
      </c>
      <c r="N72" s="76">
        <v>0</v>
      </c>
      <c r="O72" s="76">
        <v>0</v>
      </c>
      <c r="P72" s="76">
        <v>0</v>
      </c>
      <c r="Q72" s="76">
        <v>0</v>
      </c>
      <c r="R72" s="76">
        <v>0</v>
      </c>
      <c r="S72" s="76">
        <v>0</v>
      </c>
      <c r="T72" s="76">
        <v>0</v>
      </c>
      <c r="U72" s="76">
        <v>0</v>
      </c>
      <c r="V72" s="76">
        <v>0</v>
      </c>
      <c r="W72" s="76">
        <v>0</v>
      </c>
      <c r="X72" s="76">
        <v>0</v>
      </c>
      <c r="Y72" s="76">
        <v>0</v>
      </c>
      <c r="Z72" s="76">
        <v>0</v>
      </c>
      <c r="AA72" s="76">
        <v>0</v>
      </c>
      <c r="AB72" s="76">
        <v>0</v>
      </c>
      <c r="AC72" s="76">
        <v>0</v>
      </c>
      <c r="AD72" s="76">
        <v>0</v>
      </c>
      <c r="AE72" s="76">
        <v>0</v>
      </c>
      <c r="AF72" s="76">
        <v>0</v>
      </c>
      <c r="AG72" s="76">
        <v>0</v>
      </c>
    </row>
    <row r="73" spans="1:33" ht="15.75" customHeight="1" x14ac:dyDescent="0.25">
      <c r="A73" s="77" t="s">
        <v>41</v>
      </c>
      <c r="B73" s="69" t="s">
        <v>1097</v>
      </c>
      <c r="C73" s="68">
        <v>0</v>
      </c>
      <c r="D73" s="68">
        <v>0</v>
      </c>
      <c r="E73" s="68">
        <v>0</v>
      </c>
      <c r="F73" s="68">
        <v>0</v>
      </c>
      <c r="G73" s="68">
        <v>0</v>
      </c>
      <c r="H73" s="68">
        <v>0</v>
      </c>
      <c r="I73" s="68">
        <v>0</v>
      </c>
      <c r="J73" s="68">
        <v>0</v>
      </c>
      <c r="K73" s="68">
        <v>0</v>
      </c>
      <c r="L73" s="68">
        <v>0</v>
      </c>
      <c r="M73" s="68">
        <v>0</v>
      </c>
      <c r="N73" s="68">
        <v>0</v>
      </c>
      <c r="O73" s="68">
        <v>0</v>
      </c>
      <c r="P73" s="68">
        <v>0</v>
      </c>
      <c r="Q73" s="68">
        <v>0</v>
      </c>
      <c r="R73" s="68">
        <v>0</v>
      </c>
      <c r="S73" s="68">
        <v>0</v>
      </c>
      <c r="T73" s="68">
        <v>0</v>
      </c>
      <c r="U73" s="68">
        <v>0</v>
      </c>
      <c r="V73" s="68">
        <v>0</v>
      </c>
      <c r="W73" s="68">
        <v>0</v>
      </c>
      <c r="X73" s="68">
        <v>0</v>
      </c>
      <c r="Y73" s="68">
        <v>0</v>
      </c>
      <c r="Z73" s="68">
        <v>0</v>
      </c>
      <c r="AA73" s="68">
        <v>0</v>
      </c>
      <c r="AB73" s="68">
        <v>0</v>
      </c>
      <c r="AC73" s="68">
        <v>0</v>
      </c>
      <c r="AD73" s="68">
        <v>0</v>
      </c>
      <c r="AE73" s="68">
        <v>0</v>
      </c>
      <c r="AF73" s="68">
        <v>0</v>
      </c>
      <c r="AG73" s="68">
        <v>0</v>
      </c>
    </row>
    <row r="74" spans="1:33" ht="15.75" customHeight="1" x14ac:dyDescent="0.25">
      <c r="A74" s="74" t="s">
        <v>41</v>
      </c>
      <c r="B74" s="75" t="s">
        <v>1098</v>
      </c>
      <c r="C74" s="76">
        <v>0</v>
      </c>
      <c r="D74" s="76">
        <v>0</v>
      </c>
      <c r="E74" s="76">
        <v>0</v>
      </c>
      <c r="F74" s="76">
        <v>0</v>
      </c>
      <c r="G74" s="76">
        <v>0</v>
      </c>
      <c r="H74" s="76">
        <v>0</v>
      </c>
      <c r="I74" s="76">
        <v>0</v>
      </c>
      <c r="J74" s="76">
        <v>0</v>
      </c>
      <c r="K74" s="76">
        <v>0</v>
      </c>
      <c r="L74" s="76">
        <v>0</v>
      </c>
      <c r="M74" s="76">
        <v>0</v>
      </c>
      <c r="N74" s="76">
        <v>0</v>
      </c>
      <c r="O74" s="76">
        <v>0</v>
      </c>
      <c r="P74" s="76">
        <v>0</v>
      </c>
      <c r="Q74" s="76">
        <v>0</v>
      </c>
      <c r="R74" s="76">
        <v>0</v>
      </c>
      <c r="S74" s="76">
        <v>0</v>
      </c>
      <c r="T74" s="76">
        <v>0</v>
      </c>
      <c r="U74" s="76">
        <v>0</v>
      </c>
      <c r="V74" s="76">
        <v>0</v>
      </c>
      <c r="W74" s="76">
        <v>0</v>
      </c>
      <c r="X74" s="76">
        <v>0</v>
      </c>
      <c r="Y74" s="76">
        <v>0</v>
      </c>
      <c r="Z74" s="76">
        <v>0</v>
      </c>
      <c r="AA74" s="76">
        <v>0</v>
      </c>
      <c r="AB74" s="76">
        <v>0</v>
      </c>
      <c r="AC74" s="76">
        <v>0</v>
      </c>
      <c r="AD74" s="76">
        <v>0</v>
      </c>
      <c r="AE74" s="76">
        <v>0</v>
      </c>
      <c r="AF74" s="76">
        <v>0</v>
      </c>
      <c r="AG74" s="76">
        <v>0</v>
      </c>
    </row>
    <row r="75" spans="1:33" ht="15.75" customHeight="1" x14ac:dyDescent="0.25">
      <c r="A75" s="77" t="s">
        <v>41</v>
      </c>
      <c r="B75" s="69" t="s">
        <v>1099</v>
      </c>
      <c r="C75" s="68">
        <v>0</v>
      </c>
      <c r="D75" s="68">
        <v>0</v>
      </c>
      <c r="E75" s="68">
        <v>0</v>
      </c>
      <c r="F75" s="68">
        <v>0</v>
      </c>
      <c r="G75" s="68">
        <v>0</v>
      </c>
      <c r="H75" s="68">
        <v>0</v>
      </c>
      <c r="I75" s="68">
        <v>0</v>
      </c>
      <c r="J75" s="68">
        <v>0</v>
      </c>
      <c r="K75" s="68">
        <v>0</v>
      </c>
      <c r="L75" s="68">
        <v>0</v>
      </c>
      <c r="M75" s="68">
        <v>0</v>
      </c>
      <c r="N75" s="68">
        <v>0</v>
      </c>
      <c r="O75" s="68">
        <v>0</v>
      </c>
      <c r="P75" s="68">
        <v>0</v>
      </c>
      <c r="Q75" s="68">
        <v>0</v>
      </c>
      <c r="R75" s="68">
        <v>0</v>
      </c>
      <c r="S75" s="68">
        <v>0</v>
      </c>
      <c r="T75" s="68">
        <v>0</v>
      </c>
      <c r="U75" s="68">
        <v>0</v>
      </c>
      <c r="V75" s="68">
        <v>0</v>
      </c>
      <c r="W75" s="68">
        <v>0</v>
      </c>
      <c r="X75" s="68">
        <v>0</v>
      </c>
      <c r="Y75" s="68">
        <v>0</v>
      </c>
      <c r="Z75" s="68">
        <v>0</v>
      </c>
      <c r="AA75" s="68">
        <v>0</v>
      </c>
      <c r="AB75" s="68">
        <v>0</v>
      </c>
      <c r="AC75" s="68">
        <v>0</v>
      </c>
      <c r="AD75" s="68">
        <v>0</v>
      </c>
      <c r="AE75" s="68">
        <v>0</v>
      </c>
      <c r="AF75" s="68">
        <v>0</v>
      </c>
      <c r="AG75" s="68">
        <v>0</v>
      </c>
    </row>
    <row r="76" spans="1:33" ht="15.75" customHeight="1" x14ac:dyDescent="0.25">
      <c r="A76" s="74" t="s">
        <v>41</v>
      </c>
      <c r="B76" s="75" t="s">
        <v>1100</v>
      </c>
      <c r="C76" s="76">
        <v>0</v>
      </c>
      <c r="D76" s="76">
        <v>0</v>
      </c>
      <c r="E76" s="76">
        <v>0</v>
      </c>
      <c r="F76" s="76">
        <v>0</v>
      </c>
      <c r="G76" s="76">
        <v>0</v>
      </c>
      <c r="H76" s="76">
        <v>0</v>
      </c>
      <c r="I76" s="76">
        <v>0</v>
      </c>
      <c r="J76" s="76">
        <v>0</v>
      </c>
      <c r="K76" s="76">
        <v>0</v>
      </c>
      <c r="L76" s="76">
        <v>0</v>
      </c>
      <c r="M76" s="76">
        <v>0</v>
      </c>
      <c r="N76" s="76">
        <v>0</v>
      </c>
      <c r="O76" s="76">
        <v>0</v>
      </c>
      <c r="P76" s="76">
        <v>0</v>
      </c>
      <c r="Q76" s="76">
        <v>0</v>
      </c>
      <c r="R76" s="76">
        <v>0</v>
      </c>
      <c r="S76" s="76">
        <v>0</v>
      </c>
      <c r="T76" s="76">
        <v>0</v>
      </c>
      <c r="U76" s="76">
        <v>0</v>
      </c>
      <c r="V76" s="76">
        <v>0</v>
      </c>
      <c r="W76" s="76">
        <v>0</v>
      </c>
      <c r="X76" s="76">
        <v>0</v>
      </c>
      <c r="Y76" s="76">
        <v>0</v>
      </c>
      <c r="Z76" s="76">
        <v>0</v>
      </c>
      <c r="AA76" s="76">
        <v>0</v>
      </c>
      <c r="AB76" s="76">
        <v>0</v>
      </c>
      <c r="AC76" s="76">
        <v>0</v>
      </c>
      <c r="AD76" s="76">
        <v>0</v>
      </c>
      <c r="AE76" s="76">
        <v>0</v>
      </c>
      <c r="AF76" s="76">
        <v>0</v>
      </c>
      <c r="AG76" s="76">
        <v>0</v>
      </c>
    </row>
    <row r="77" spans="1:33" ht="15.75" customHeight="1" x14ac:dyDescent="0.25">
      <c r="A77" s="77" t="s">
        <v>44</v>
      </c>
      <c r="B77" s="69" t="s">
        <v>1096</v>
      </c>
      <c r="C77" s="68">
        <v>2.7180329999999999E-2</v>
      </c>
      <c r="D77" s="68">
        <v>1.5682410000000001E-2</v>
      </c>
      <c r="E77" s="68">
        <v>1.3684409999999999E-2</v>
      </c>
      <c r="F77" s="68">
        <v>1.2855052E-2</v>
      </c>
      <c r="G77" s="68">
        <v>1.070626E-2</v>
      </c>
      <c r="H77" s="68">
        <v>1.0743959000000001E-2</v>
      </c>
      <c r="I77" s="68">
        <v>8.7459589999999993E-3</v>
      </c>
      <c r="J77" s="68">
        <v>1.3571316E-2</v>
      </c>
      <c r="K77" s="68">
        <v>1.2855052E-2</v>
      </c>
      <c r="L77" s="68">
        <v>1.5418523E-2</v>
      </c>
      <c r="M77" s="68">
        <v>7.5773180000000004E-3</v>
      </c>
      <c r="N77" s="68">
        <v>6.6372779999999999E-3</v>
      </c>
      <c r="O77" s="68">
        <v>7.7281110000000002E-3</v>
      </c>
      <c r="P77" s="68">
        <v>5.8055069999999997E-3</v>
      </c>
      <c r="Q77" s="68">
        <v>2.6765650000000001E-3</v>
      </c>
      <c r="R77" s="68">
        <v>6.4463749999999998E-3</v>
      </c>
      <c r="S77" s="68">
        <v>1.6059390999999999E-2</v>
      </c>
      <c r="T77" s="68">
        <v>1.5833202000000001E-2</v>
      </c>
      <c r="U77" s="68">
        <v>8.632865E-3</v>
      </c>
      <c r="V77" s="68">
        <v>6.9741489999999998E-3</v>
      </c>
      <c r="W77" s="68">
        <v>5.0138470000000001E-3</v>
      </c>
      <c r="X77" s="68">
        <v>1.3948299999999999E-3</v>
      </c>
      <c r="Y77" s="68">
        <v>6.0316999999999999E-4</v>
      </c>
      <c r="Z77" s="68">
        <v>8.2935799999999998E-4</v>
      </c>
      <c r="AA77" s="68">
        <v>2.4880750000000002E-3</v>
      </c>
      <c r="AB77" s="68">
        <v>7.5019220000000003E-3</v>
      </c>
      <c r="AC77" s="68">
        <v>1.0178489999999999E-3</v>
      </c>
      <c r="AD77" s="68">
        <v>0</v>
      </c>
      <c r="AE77" s="68">
        <v>0</v>
      </c>
      <c r="AF77" s="68">
        <v>0</v>
      </c>
      <c r="AG77" s="68">
        <v>0</v>
      </c>
    </row>
    <row r="78" spans="1:33" ht="15.75" customHeight="1" x14ac:dyDescent="0.25">
      <c r="A78" s="74" t="s">
        <v>44</v>
      </c>
      <c r="B78" s="75" t="s">
        <v>1097</v>
      </c>
      <c r="C78" s="76">
        <v>0</v>
      </c>
      <c r="D78" s="76">
        <v>0</v>
      </c>
      <c r="E78" s="76">
        <v>0</v>
      </c>
      <c r="F78" s="76">
        <v>0</v>
      </c>
      <c r="G78" s="76">
        <v>0</v>
      </c>
      <c r="H78" s="76">
        <v>0</v>
      </c>
      <c r="I78" s="76">
        <v>0</v>
      </c>
      <c r="J78" s="76">
        <v>0</v>
      </c>
      <c r="K78" s="76">
        <v>0</v>
      </c>
      <c r="L78" s="76">
        <v>0</v>
      </c>
      <c r="M78" s="76">
        <v>0</v>
      </c>
      <c r="N78" s="76">
        <v>0</v>
      </c>
      <c r="O78" s="76">
        <v>0</v>
      </c>
      <c r="P78" s="76">
        <v>0</v>
      </c>
      <c r="Q78" s="76">
        <v>0</v>
      </c>
      <c r="R78" s="76">
        <v>0</v>
      </c>
      <c r="S78" s="76">
        <v>0</v>
      </c>
      <c r="T78" s="76">
        <v>0</v>
      </c>
      <c r="U78" s="76">
        <v>0</v>
      </c>
      <c r="V78" s="76">
        <v>0</v>
      </c>
      <c r="W78" s="76">
        <v>0</v>
      </c>
      <c r="X78" s="76">
        <v>0</v>
      </c>
      <c r="Y78" s="76">
        <v>0</v>
      </c>
      <c r="Z78" s="76">
        <v>0</v>
      </c>
      <c r="AA78" s="76">
        <v>0</v>
      </c>
      <c r="AB78" s="76">
        <v>0</v>
      </c>
      <c r="AC78" s="76">
        <v>0</v>
      </c>
      <c r="AD78" s="76">
        <v>0</v>
      </c>
      <c r="AE78" s="76">
        <v>0</v>
      </c>
      <c r="AF78" s="76">
        <v>0</v>
      </c>
      <c r="AG78" s="76">
        <v>0</v>
      </c>
    </row>
    <row r="79" spans="1:33" ht="15.75" customHeight="1" x14ac:dyDescent="0.25">
      <c r="A79" s="77" t="s">
        <v>44</v>
      </c>
      <c r="B79" s="69" t="s">
        <v>1098</v>
      </c>
      <c r="C79" s="68">
        <v>0</v>
      </c>
      <c r="D79" s="68">
        <v>0</v>
      </c>
      <c r="E79" s="68">
        <v>0</v>
      </c>
      <c r="F79" s="68">
        <v>0</v>
      </c>
      <c r="G79" s="68">
        <v>0</v>
      </c>
      <c r="H79" s="68">
        <v>0</v>
      </c>
      <c r="I79" s="68">
        <v>0</v>
      </c>
      <c r="J79" s="68">
        <v>0</v>
      </c>
      <c r="K79" s="68">
        <v>0</v>
      </c>
      <c r="L79" s="68">
        <v>0</v>
      </c>
      <c r="M79" s="68">
        <v>0</v>
      </c>
      <c r="N79" s="68">
        <v>0</v>
      </c>
      <c r="O79" s="68">
        <v>0</v>
      </c>
      <c r="P79" s="68">
        <v>0</v>
      </c>
      <c r="Q79" s="68">
        <v>0</v>
      </c>
      <c r="R79" s="68">
        <v>0</v>
      </c>
      <c r="S79" s="68">
        <v>0</v>
      </c>
      <c r="T79" s="68">
        <v>0</v>
      </c>
      <c r="U79" s="68">
        <v>0</v>
      </c>
      <c r="V79" s="68">
        <v>0</v>
      </c>
      <c r="W79" s="68">
        <v>0</v>
      </c>
      <c r="X79" s="68">
        <v>0</v>
      </c>
      <c r="Y79" s="68">
        <v>0</v>
      </c>
      <c r="Z79" s="68">
        <v>0</v>
      </c>
      <c r="AA79" s="68">
        <v>0</v>
      </c>
      <c r="AB79" s="68">
        <v>0</v>
      </c>
      <c r="AC79" s="68">
        <v>0</v>
      </c>
      <c r="AD79" s="68">
        <v>0</v>
      </c>
      <c r="AE79" s="68">
        <v>0</v>
      </c>
      <c r="AF79" s="68">
        <v>0</v>
      </c>
      <c r="AG79" s="68">
        <v>0</v>
      </c>
    </row>
    <row r="80" spans="1:33" ht="15.75" customHeight="1" x14ac:dyDescent="0.25">
      <c r="A80" s="74" t="s">
        <v>44</v>
      </c>
      <c r="B80" s="75" t="s">
        <v>1099</v>
      </c>
      <c r="C80" s="76">
        <v>0</v>
      </c>
      <c r="D80" s="76">
        <v>0</v>
      </c>
      <c r="E80" s="76">
        <v>0</v>
      </c>
      <c r="F80" s="76">
        <v>0</v>
      </c>
      <c r="G80" s="76">
        <v>0</v>
      </c>
      <c r="H80" s="76">
        <v>0</v>
      </c>
      <c r="I80" s="76">
        <v>0</v>
      </c>
      <c r="J80" s="76">
        <v>0</v>
      </c>
      <c r="K80" s="76">
        <v>0</v>
      </c>
      <c r="L80" s="76">
        <v>0</v>
      </c>
      <c r="M80" s="76">
        <v>0</v>
      </c>
      <c r="N80" s="76">
        <v>0</v>
      </c>
      <c r="O80" s="76">
        <v>0</v>
      </c>
      <c r="P80" s="76">
        <v>0</v>
      </c>
      <c r="Q80" s="76">
        <v>0</v>
      </c>
      <c r="R80" s="76">
        <v>0</v>
      </c>
      <c r="S80" s="76">
        <v>0</v>
      </c>
      <c r="T80" s="76">
        <v>0</v>
      </c>
      <c r="U80" s="76">
        <v>0</v>
      </c>
      <c r="V80" s="76">
        <v>0</v>
      </c>
      <c r="W80" s="76">
        <v>0</v>
      </c>
      <c r="X80" s="76">
        <v>0</v>
      </c>
      <c r="Y80" s="76">
        <v>0</v>
      </c>
      <c r="Z80" s="76">
        <v>0</v>
      </c>
      <c r="AA80" s="76">
        <v>0</v>
      </c>
      <c r="AB80" s="76">
        <v>0</v>
      </c>
      <c r="AC80" s="76">
        <v>0</v>
      </c>
      <c r="AD80" s="76">
        <v>0</v>
      </c>
      <c r="AE80" s="76">
        <v>0</v>
      </c>
      <c r="AF80" s="76">
        <v>0</v>
      </c>
      <c r="AG80" s="76">
        <v>0</v>
      </c>
    </row>
    <row r="81" spans="1:33" ht="15.75" customHeight="1" x14ac:dyDescent="0.25">
      <c r="A81" s="77" t="s">
        <v>44</v>
      </c>
      <c r="B81" s="69" t="s">
        <v>1100</v>
      </c>
      <c r="C81" s="68">
        <v>0</v>
      </c>
      <c r="D81" s="68">
        <v>0</v>
      </c>
      <c r="E81" s="68">
        <v>0</v>
      </c>
      <c r="F81" s="68">
        <v>0</v>
      </c>
      <c r="G81" s="68">
        <v>0</v>
      </c>
      <c r="H81" s="68">
        <v>0</v>
      </c>
      <c r="I81" s="68">
        <v>0</v>
      </c>
      <c r="J81" s="68">
        <v>0</v>
      </c>
      <c r="K81" s="68">
        <v>0</v>
      </c>
      <c r="L81" s="68">
        <v>0</v>
      </c>
      <c r="M81" s="68">
        <v>0</v>
      </c>
      <c r="N81" s="68">
        <v>0</v>
      </c>
      <c r="O81" s="68">
        <v>0</v>
      </c>
      <c r="P81" s="68">
        <v>0</v>
      </c>
      <c r="Q81" s="68">
        <v>0</v>
      </c>
      <c r="R81" s="68">
        <v>0</v>
      </c>
      <c r="S81" s="68">
        <v>0</v>
      </c>
      <c r="T81" s="68">
        <v>0</v>
      </c>
      <c r="U81" s="68">
        <v>0</v>
      </c>
      <c r="V81" s="68">
        <v>0</v>
      </c>
      <c r="W81" s="68">
        <v>0</v>
      </c>
      <c r="X81" s="68">
        <v>0</v>
      </c>
      <c r="Y81" s="68">
        <v>0</v>
      </c>
      <c r="Z81" s="68">
        <v>0</v>
      </c>
      <c r="AA81" s="68">
        <v>0</v>
      </c>
      <c r="AB81" s="68">
        <v>0</v>
      </c>
      <c r="AC81" s="68">
        <v>0</v>
      </c>
      <c r="AD81" s="68">
        <v>0</v>
      </c>
      <c r="AE81" s="68">
        <v>0</v>
      </c>
      <c r="AF81" s="68">
        <v>0</v>
      </c>
      <c r="AG81" s="68">
        <v>0</v>
      </c>
    </row>
    <row r="82" spans="1:33" ht="15.75" customHeight="1" x14ac:dyDescent="0.25">
      <c r="A82" s="74" t="s">
        <v>46</v>
      </c>
      <c r="B82" s="75" t="s">
        <v>1096</v>
      </c>
      <c r="C82" s="76">
        <v>5.1836625620000003</v>
      </c>
      <c r="D82" s="76">
        <v>4.7486564509999996</v>
      </c>
      <c r="E82" s="76">
        <v>4.8079223689999999</v>
      </c>
      <c r="F82" s="76">
        <v>4.7836529419999998</v>
      </c>
      <c r="G82" s="76">
        <v>5.3267707570000002</v>
      </c>
      <c r="H82" s="76">
        <v>4.8588469290000003</v>
      </c>
      <c r="I82" s="76">
        <v>4.2524955090000001</v>
      </c>
      <c r="J82" s="76">
        <v>4.9446499089999998</v>
      </c>
      <c r="K82" s="76">
        <v>4.7339442429999998</v>
      </c>
      <c r="L82" s="76">
        <v>4.5235343810000002</v>
      </c>
      <c r="M82" s="76">
        <v>4.3079059529999997</v>
      </c>
      <c r="N82" s="76">
        <v>4.4300886630000003</v>
      </c>
      <c r="O82" s="76">
        <v>4.0046337599999999</v>
      </c>
      <c r="P82" s="76">
        <v>3.798203193</v>
      </c>
      <c r="Q82" s="76">
        <v>3.7503209690000001</v>
      </c>
      <c r="R82" s="76">
        <v>3.545731789</v>
      </c>
      <c r="S82" s="76">
        <v>4.3221078159999999</v>
      </c>
      <c r="T82" s="76">
        <v>4.3896738280000003</v>
      </c>
      <c r="U82" s="76">
        <v>5.0344032260000002</v>
      </c>
      <c r="V82" s="76">
        <v>5.9685404589999997</v>
      </c>
      <c r="W82" s="76">
        <v>6.0773855530000001</v>
      </c>
      <c r="X82" s="76">
        <v>5.2866314980000002</v>
      </c>
      <c r="Y82" s="76">
        <v>3.9913498010000001</v>
      </c>
      <c r="Z82" s="76">
        <v>3.995380967</v>
      </c>
      <c r="AA82" s="76">
        <v>4.0449539809999999</v>
      </c>
      <c r="AB82" s="76">
        <v>3.1335566180000001</v>
      </c>
      <c r="AC82" s="76">
        <v>2.3752349669999999</v>
      </c>
      <c r="AD82" s="76">
        <v>2.25818977</v>
      </c>
      <c r="AE82" s="76">
        <v>0</v>
      </c>
      <c r="AF82" s="76">
        <v>0</v>
      </c>
      <c r="AG82" s="76">
        <v>0</v>
      </c>
    </row>
    <row r="83" spans="1:33" ht="15.75" customHeight="1" x14ac:dyDescent="0.25">
      <c r="A83" s="77" t="s">
        <v>46</v>
      </c>
      <c r="B83" s="69" t="s">
        <v>1097</v>
      </c>
      <c r="C83" s="68">
        <v>0.67036570100000004</v>
      </c>
      <c r="D83" s="68">
        <v>0.57891868000000002</v>
      </c>
      <c r="E83" s="68">
        <v>0.76738061700000004</v>
      </c>
      <c r="F83" s="68">
        <v>1.3494959440000001</v>
      </c>
      <c r="G83" s="68">
        <v>1.0346337699999999</v>
      </c>
      <c r="H83" s="68">
        <v>1.1478939909999999</v>
      </c>
      <c r="I83" s="68">
        <v>1.132205326</v>
      </c>
      <c r="J83" s="68">
        <v>1.0735544450000001</v>
      </c>
      <c r="K83" s="68">
        <v>1.0642764280000001</v>
      </c>
      <c r="L83" s="68">
        <v>0.91255986600000005</v>
      </c>
      <c r="M83" s="68">
        <v>1.0189165</v>
      </c>
      <c r="N83" s="68">
        <v>0.96228560799999996</v>
      </c>
      <c r="O83" s="68">
        <v>1.0644942070000001</v>
      </c>
      <c r="P83" s="68">
        <v>0.93448770299999995</v>
      </c>
      <c r="Q83" s="68">
        <v>0.87890522699999996</v>
      </c>
      <c r="R83" s="68">
        <v>0.87687380100000001</v>
      </c>
      <c r="S83" s="68">
        <v>1.1273615159999999</v>
      </c>
      <c r="T83" s="68">
        <v>1.019620824</v>
      </c>
      <c r="U83" s="68">
        <v>0.95496440900000001</v>
      </c>
      <c r="V83" s="68">
        <v>0.92007613700000002</v>
      </c>
      <c r="W83" s="68">
        <v>0.86199762499999999</v>
      </c>
      <c r="X83" s="68">
        <v>0.86566114999999999</v>
      </c>
      <c r="Y83" s="68">
        <v>0.849698964</v>
      </c>
      <c r="Z83" s="68">
        <v>0.98487024499999998</v>
      </c>
      <c r="AA83" s="68">
        <v>0.89549516100000004</v>
      </c>
      <c r="AB83" s="68">
        <v>0.84185940100000001</v>
      </c>
      <c r="AC83" s="68">
        <v>0.80574038100000001</v>
      </c>
      <c r="AD83" s="68">
        <v>0.83386925000000001</v>
      </c>
      <c r="AE83" s="68">
        <v>0</v>
      </c>
      <c r="AF83" s="68">
        <v>0</v>
      </c>
      <c r="AG83" s="68">
        <v>0</v>
      </c>
    </row>
    <row r="84" spans="1:33" ht="15.75" customHeight="1" x14ac:dyDescent="0.25">
      <c r="A84" s="74" t="s">
        <v>46</v>
      </c>
      <c r="B84" s="75" t="s">
        <v>1098</v>
      </c>
      <c r="C84" s="76">
        <v>5.1693351999999998E-2</v>
      </c>
      <c r="D84" s="76">
        <v>4.5428167999999998E-2</v>
      </c>
      <c r="E84" s="76">
        <v>6.1845214000000003E-2</v>
      </c>
      <c r="F84" s="76">
        <v>0.110736415</v>
      </c>
      <c r="G84" s="76">
        <v>8.3581577000000004E-2</v>
      </c>
      <c r="H84" s="76">
        <v>9.0284478000000001E-2</v>
      </c>
      <c r="I84" s="76">
        <v>8.2667456E-2</v>
      </c>
      <c r="J84" s="76">
        <v>7.9757642000000004E-2</v>
      </c>
      <c r="K84" s="76">
        <v>8.2606761000000001E-2</v>
      </c>
      <c r="L84" s="76">
        <v>7.1852993000000004E-2</v>
      </c>
      <c r="M84" s="76">
        <v>8.1717478999999996E-2</v>
      </c>
      <c r="N84" s="76">
        <v>7.7542533999999996E-2</v>
      </c>
      <c r="O84" s="76">
        <v>8.5991414000000002E-2</v>
      </c>
      <c r="P84" s="76">
        <v>7.5422441000000007E-2</v>
      </c>
      <c r="Q84" s="76">
        <v>7.0739626E-2</v>
      </c>
      <c r="R84" s="76">
        <v>7.0724696000000004E-2</v>
      </c>
      <c r="S84" s="76">
        <v>9.0552846000000006E-2</v>
      </c>
      <c r="T84" s="76">
        <v>8.0680282000000006E-2</v>
      </c>
      <c r="U84" s="76">
        <v>7.5750264999999997E-2</v>
      </c>
      <c r="V84" s="76">
        <v>7.3116547000000004E-2</v>
      </c>
      <c r="W84" s="76">
        <v>6.8470977000000002E-2</v>
      </c>
      <c r="X84" s="76">
        <v>6.8926588999999996E-2</v>
      </c>
      <c r="Y84" s="76">
        <v>6.7718855999999994E-2</v>
      </c>
      <c r="Z84" s="76">
        <v>7.9086368000000004E-2</v>
      </c>
      <c r="AA84" s="76">
        <v>7.1727643999999993E-2</v>
      </c>
      <c r="AB84" s="76">
        <v>6.7336484000000002E-2</v>
      </c>
      <c r="AC84" s="76">
        <v>6.4396606999999995E-2</v>
      </c>
      <c r="AD84" s="76">
        <v>6.6803886000000007E-2</v>
      </c>
      <c r="AE84" s="76">
        <v>0</v>
      </c>
      <c r="AF84" s="76">
        <v>0</v>
      </c>
      <c r="AG84" s="76">
        <v>0</v>
      </c>
    </row>
    <row r="85" spans="1:33" ht="15.75" customHeight="1" x14ac:dyDescent="0.25">
      <c r="A85" s="77" t="s">
        <v>46</v>
      </c>
      <c r="B85" s="69" t="s">
        <v>1099</v>
      </c>
      <c r="C85" s="68">
        <v>0.27018189599999998</v>
      </c>
      <c r="D85" s="68">
        <v>0.238981106</v>
      </c>
      <c r="E85" s="68">
        <v>0.31843539199999998</v>
      </c>
      <c r="F85" s="68">
        <v>0.55626466299999999</v>
      </c>
      <c r="G85" s="68">
        <v>0.43695435100000002</v>
      </c>
      <c r="H85" s="68">
        <v>0.47259525899999999</v>
      </c>
      <c r="I85" s="68">
        <v>0.43851888500000002</v>
      </c>
      <c r="J85" s="68">
        <v>0.42094567199999999</v>
      </c>
      <c r="K85" s="68">
        <v>0.43266868200000003</v>
      </c>
      <c r="L85" s="68">
        <v>0.37864770599999997</v>
      </c>
      <c r="M85" s="68">
        <v>0.42547396999999998</v>
      </c>
      <c r="N85" s="68">
        <v>0.40407714300000003</v>
      </c>
      <c r="O85" s="68">
        <v>0.448887657</v>
      </c>
      <c r="P85" s="68">
        <v>0.39561395799999999</v>
      </c>
      <c r="Q85" s="68">
        <v>0.37412566400000002</v>
      </c>
      <c r="R85" s="68">
        <v>0.37257267100000002</v>
      </c>
      <c r="S85" s="68">
        <v>0.481974664</v>
      </c>
      <c r="T85" s="68">
        <v>0.44467287</v>
      </c>
      <c r="U85" s="68">
        <v>0.415192265</v>
      </c>
      <c r="V85" s="68">
        <v>0.39909445500000001</v>
      </c>
      <c r="W85" s="68">
        <v>0.37412850399999997</v>
      </c>
      <c r="X85" s="68">
        <v>0.37455235599999998</v>
      </c>
      <c r="Y85" s="68">
        <v>0.36719861999999998</v>
      </c>
      <c r="Z85" s="68">
        <v>0.42137808900000001</v>
      </c>
      <c r="AA85" s="68">
        <v>0.38443479200000003</v>
      </c>
      <c r="AB85" s="68">
        <v>0.36208648900000001</v>
      </c>
      <c r="AC85" s="68">
        <v>0.34691432100000003</v>
      </c>
      <c r="AD85" s="68">
        <v>0.35789144099999998</v>
      </c>
      <c r="AE85" s="68">
        <v>0</v>
      </c>
      <c r="AF85" s="68">
        <v>0</v>
      </c>
      <c r="AG85" s="68">
        <v>0</v>
      </c>
    </row>
    <row r="86" spans="1:33" ht="15.75" customHeight="1" x14ac:dyDescent="0.25">
      <c r="A86" s="74" t="s">
        <v>46</v>
      </c>
      <c r="B86" s="75" t="s">
        <v>1100</v>
      </c>
      <c r="C86" s="76">
        <v>0.34849045299999998</v>
      </c>
      <c r="D86" s="76">
        <v>0.29450940599999997</v>
      </c>
      <c r="E86" s="76">
        <v>0.38710001100000002</v>
      </c>
      <c r="F86" s="76">
        <v>0.68249486599999998</v>
      </c>
      <c r="G86" s="76">
        <v>0.51409784199999997</v>
      </c>
      <c r="H86" s="76">
        <v>0.58501425399999996</v>
      </c>
      <c r="I86" s="76">
        <v>0.61101898499999996</v>
      </c>
      <c r="J86" s="76">
        <v>0.57285113099999996</v>
      </c>
      <c r="K86" s="76">
        <v>0.54900098500000005</v>
      </c>
      <c r="L86" s="76">
        <v>0.46205916699999999</v>
      </c>
      <c r="M86" s="76">
        <v>0.51172505000000001</v>
      </c>
      <c r="N86" s="76">
        <v>0.48066593099999999</v>
      </c>
      <c r="O86" s="76">
        <v>0.52961513599999999</v>
      </c>
      <c r="P86" s="76">
        <v>0.46345130299999998</v>
      </c>
      <c r="Q86" s="76">
        <v>0.43403993699999999</v>
      </c>
      <c r="R86" s="76">
        <v>0.43357643400000001</v>
      </c>
      <c r="S86" s="76">
        <v>0.55483400500000002</v>
      </c>
      <c r="T86" s="76">
        <v>0.49426767199999999</v>
      </c>
      <c r="U86" s="76">
        <v>0.46402188</v>
      </c>
      <c r="V86" s="76">
        <v>0.447865134</v>
      </c>
      <c r="W86" s="76">
        <v>0.419398145</v>
      </c>
      <c r="X86" s="76">
        <v>0.42218220400000001</v>
      </c>
      <c r="Y86" s="76">
        <v>0.41478148799999998</v>
      </c>
      <c r="Z86" s="76">
        <v>0.484405788</v>
      </c>
      <c r="AA86" s="76">
        <v>0.43933272600000001</v>
      </c>
      <c r="AB86" s="76">
        <v>0.41243642800000002</v>
      </c>
      <c r="AC86" s="76">
        <v>0.39442945299999999</v>
      </c>
      <c r="AD86" s="76">
        <v>0.40917392200000002</v>
      </c>
      <c r="AE86" s="76">
        <v>0</v>
      </c>
      <c r="AF86" s="76">
        <v>0</v>
      </c>
      <c r="AG86" s="76">
        <v>0</v>
      </c>
    </row>
    <row r="87" spans="1:33" ht="15.75" customHeight="1" x14ac:dyDescent="0.25">
      <c r="A87" s="77" t="s">
        <v>49</v>
      </c>
      <c r="B87" s="69" t="s">
        <v>1096</v>
      </c>
      <c r="C87" s="68">
        <v>3.8578636999999999E-2</v>
      </c>
      <c r="D87" s="68">
        <v>3.8154829000000001E-2</v>
      </c>
      <c r="E87" s="68">
        <v>3.9232511999999997E-2</v>
      </c>
      <c r="F87" s="68">
        <v>3.7948979000000001E-2</v>
      </c>
      <c r="G87" s="68">
        <v>4.1932773999999999E-2</v>
      </c>
      <c r="H87" s="68">
        <v>4.5032626999999999E-2</v>
      </c>
      <c r="I87" s="68">
        <v>3.9002444999999997E-2</v>
      </c>
      <c r="J87" s="68">
        <v>4.2925695999999999E-2</v>
      </c>
      <c r="K87" s="68">
        <v>3.8941901000000001E-2</v>
      </c>
      <c r="L87" s="68">
        <v>3.5757285999999999E-2</v>
      </c>
      <c r="M87" s="68">
        <v>4.4657254E-2</v>
      </c>
      <c r="N87" s="68">
        <v>4.4985839E-2</v>
      </c>
      <c r="O87" s="68">
        <v>4.6049765999999999E-2</v>
      </c>
      <c r="P87" s="68">
        <v>4.8774246E-2</v>
      </c>
      <c r="Q87" s="68">
        <v>4.6073983999999998E-2</v>
      </c>
      <c r="R87" s="68">
        <v>5.0384717000000002E-2</v>
      </c>
      <c r="S87" s="68">
        <v>4.9815603E-2</v>
      </c>
      <c r="T87" s="68">
        <v>3.7864217999999998E-2</v>
      </c>
      <c r="U87" s="68">
        <v>4.6534117999999999E-2</v>
      </c>
      <c r="V87" s="68">
        <v>4.4281882000000002E-2</v>
      </c>
      <c r="W87" s="68">
        <v>4.7769216000000003E-2</v>
      </c>
      <c r="X87" s="68">
        <v>0.101290112</v>
      </c>
      <c r="Y87" s="68">
        <v>4.8084044999999999E-2</v>
      </c>
      <c r="Z87" s="68">
        <v>3.3735117000000002E-2</v>
      </c>
      <c r="AA87" s="68">
        <v>3.1543424E-2</v>
      </c>
      <c r="AB87" s="68">
        <v>4.1642163000000003E-2</v>
      </c>
      <c r="AC87" s="68">
        <v>3.3880422E-2</v>
      </c>
      <c r="AD87" s="68">
        <v>2.5174195E-2</v>
      </c>
      <c r="AE87" s="68">
        <v>0</v>
      </c>
      <c r="AF87" s="68">
        <v>0</v>
      </c>
      <c r="AG87" s="68">
        <v>0</v>
      </c>
    </row>
    <row r="88" spans="1:33" ht="15.75" customHeight="1" x14ac:dyDescent="0.25">
      <c r="A88" s="74" t="s">
        <v>49</v>
      </c>
      <c r="B88" s="75" t="s">
        <v>1097</v>
      </c>
      <c r="C88" s="76">
        <v>0</v>
      </c>
      <c r="D88" s="76">
        <v>0</v>
      </c>
      <c r="E88" s="76">
        <v>0</v>
      </c>
      <c r="F88" s="76">
        <v>0</v>
      </c>
      <c r="G88" s="76">
        <v>0</v>
      </c>
      <c r="H88" s="76">
        <v>0</v>
      </c>
      <c r="I88" s="76">
        <v>0</v>
      </c>
      <c r="J88" s="76">
        <v>0</v>
      </c>
      <c r="K88" s="76">
        <v>0</v>
      </c>
      <c r="L88" s="76">
        <v>0</v>
      </c>
      <c r="M88" s="76">
        <v>0</v>
      </c>
      <c r="N88" s="76">
        <v>0</v>
      </c>
      <c r="O88" s="76">
        <v>0</v>
      </c>
      <c r="P88" s="76">
        <v>0</v>
      </c>
      <c r="Q88" s="76">
        <v>0</v>
      </c>
      <c r="R88" s="76">
        <v>0</v>
      </c>
      <c r="S88" s="76">
        <v>0</v>
      </c>
      <c r="T88" s="76">
        <v>0</v>
      </c>
      <c r="U88" s="76">
        <v>0</v>
      </c>
      <c r="V88" s="76">
        <v>0</v>
      </c>
      <c r="W88" s="76">
        <v>0</v>
      </c>
      <c r="X88" s="76">
        <v>0</v>
      </c>
      <c r="Y88" s="76">
        <v>0</v>
      </c>
      <c r="Z88" s="76">
        <v>0</v>
      </c>
      <c r="AA88" s="76">
        <v>0</v>
      </c>
      <c r="AB88" s="76">
        <v>0</v>
      </c>
      <c r="AC88" s="76">
        <v>0</v>
      </c>
      <c r="AD88" s="76">
        <v>0</v>
      </c>
      <c r="AE88" s="76">
        <v>0</v>
      </c>
      <c r="AF88" s="76">
        <v>0</v>
      </c>
      <c r="AG88" s="76">
        <v>0</v>
      </c>
    </row>
    <row r="89" spans="1:33" ht="15.75" customHeight="1" x14ac:dyDescent="0.25">
      <c r="A89" s="77" t="s">
        <v>49</v>
      </c>
      <c r="B89" s="69" t="s">
        <v>1098</v>
      </c>
      <c r="C89" s="68">
        <v>0</v>
      </c>
      <c r="D89" s="68">
        <v>0</v>
      </c>
      <c r="E89" s="68">
        <v>0</v>
      </c>
      <c r="F89" s="68">
        <v>0</v>
      </c>
      <c r="G89" s="68">
        <v>0</v>
      </c>
      <c r="H89" s="68">
        <v>0</v>
      </c>
      <c r="I89" s="68">
        <v>0</v>
      </c>
      <c r="J89" s="68">
        <v>0</v>
      </c>
      <c r="K89" s="68">
        <v>0</v>
      </c>
      <c r="L89" s="68">
        <v>0</v>
      </c>
      <c r="M89" s="68">
        <v>0</v>
      </c>
      <c r="N89" s="68">
        <v>0</v>
      </c>
      <c r="O89" s="68">
        <v>0</v>
      </c>
      <c r="P89" s="68">
        <v>0</v>
      </c>
      <c r="Q89" s="68">
        <v>0</v>
      </c>
      <c r="R89" s="68">
        <v>0</v>
      </c>
      <c r="S89" s="68">
        <v>0</v>
      </c>
      <c r="T89" s="68">
        <v>0</v>
      </c>
      <c r="U89" s="68">
        <v>0</v>
      </c>
      <c r="V89" s="68">
        <v>0</v>
      </c>
      <c r="W89" s="68">
        <v>0</v>
      </c>
      <c r="X89" s="68">
        <v>0</v>
      </c>
      <c r="Y89" s="68">
        <v>0</v>
      </c>
      <c r="Z89" s="68">
        <v>0</v>
      </c>
      <c r="AA89" s="68">
        <v>0</v>
      </c>
      <c r="AB89" s="68">
        <v>0</v>
      </c>
      <c r="AC89" s="68">
        <v>0</v>
      </c>
      <c r="AD89" s="68">
        <v>0</v>
      </c>
      <c r="AE89" s="68">
        <v>0</v>
      </c>
      <c r="AF89" s="68">
        <v>0</v>
      </c>
      <c r="AG89" s="68">
        <v>0</v>
      </c>
    </row>
    <row r="90" spans="1:33" ht="15.75" customHeight="1" x14ac:dyDescent="0.25">
      <c r="A90" s="74" t="s">
        <v>49</v>
      </c>
      <c r="B90" s="75" t="s">
        <v>1099</v>
      </c>
      <c r="C90" s="76">
        <v>0</v>
      </c>
      <c r="D90" s="76">
        <v>0</v>
      </c>
      <c r="E90" s="76">
        <v>0</v>
      </c>
      <c r="F90" s="76">
        <v>0</v>
      </c>
      <c r="G90" s="76">
        <v>0</v>
      </c>
      <c r="H90" s="76">
        <v>0</v>
      </c>
      <c r="I90" s="76">
        <v>0</v>
      </c>
      <c r="J90" s="76">
        <v>0</v>
      </c>
      <c r="K90" s="76">
        <v>0</v>
      </c>
      <c r="L90" s="76">
        <v>0</v>
      </c>
      <c r="M90" s="76">
        <v>0</v>
      </c>
      <c r="N90" s="76">
        <v>0</v>
      </c>
      <c r="O90" s="76">
        <v>0</v>
      </c>
      <c r="P90" s="76">
        <v>0</v>
      </c>
      <c r="Q90" s="76">
        <v>0</v>
      </c>
      <c r="R90" s="76">
        <v>0</v>
      </c>
      <c r="S90" s="76">
        <v>0</v>
      </c>
      <c r="T90" s="76">
        <v>0</v>
      </c>
      <c r="U90" s="76">
        <v>0</v>
      </c>
      <c r="V90" s="76">
        <v>0</v>
      </c>
      <c r="W90" s="76">
        <v>0</v>
      </c>
      <c r="X90" s="76">
        <v>0</v>
      </c>
      <c r="Y90" s="76">
        <v>0</v>
      </c>
      <c r="Z90" s="76">
        <v>0</v>
      </c>
      <c r="AA90" s="76">
        <v>0</v>
      </c>
      <c r="AB90" s="76">
        <v>0</v>
      </c>
      <c r="AC90" s="76">
        <v>0</v>
      </c>
      <c r="AD90" s="76">
        <v>0</v>
      </c>
      <c r="AE90" s="76">
        <v>0</v>
      </c>
      <c r="AF90" s="76">
        <v>0</v>
      </c>
      <c r="AG90" s="76">
        <v>0</v>
      </c>
    </row>
    <row r="91" spans="1:33" ht="15.75" customHeight="1" x14ac:dyDescent="0.25">
      <c r="A91" s="77" t="s">
        <v>49</v>
      </c>
      <c r="B91" s="69" t="s">
        <v>1100</v>
      </c>
      <c r="C91" s="68">
        <v>0</v>
      </c>
      <c r="D91" s="68">
        <v>0</v>
      </c>
      <c r="E91" s="68">
        <v>0</v>
      </c>
      <c r="F91" s="68">
        <v>0</v>
      </c>
      <c r="G91" s="68">
        <v>0</v>
      </c>
      <c r="H91" s="68">
        <v>0</v>
      </c>
      <c r="I91" s="68">
        <v>0</v>
      </c>
      <c r="J91" s="68">
        <v>0</v>
      </c>
      <c r="K91" s="68">
        <v>0</v>
      </c>
      <c r="L91" s="68">
        <v>0</v>
      </c>
      <c r="M91" s="68">
        <v>0</v>
      </c>
      <c r="N91" s="68">
        <v>0</v>
      </c>
      <c r="O91" s="68">
        <v>0</v>
      </c>
      <c r="P91" s="68">
        <v>0</v>
      </c>
      <c r="Q91" s="68">
        <v>0</v>
      </c>
      <c r="R91" s="68">
        <v>0</v>
      </c>
      <c r="S91" s="68">
        <v>0</v>
      </c>
      <c r="T91" s="68">
        <v>0</v>
      </c>
      <c r="U91" s="68">
        <v>0</v>
      </c>
      <c r="V91" s="68">
        <v>0</v>
      </c>
      <c r="W91" s="68">
        <v>0</v>
      </c>
      <c r="X91" s="68">
        <v>0</v>
      </c>
      <c r="Y91" s="68">
        <v>0</v>
      </c>
      <c r="Z91" s="68">
        <v>0</v>
      </c>
      <c r="AA91" s="68">
        <v>0</v>
      </c>
      <c r="AB91" s="68">
        <v>0</v>
      </c>
      <c r="AC91" s="68">
        <v>0</v>
      </c>
      <c r="AD91" s="68">
        <v>0</v>
      </c>
      <c r="AE91" s="68">
        <v>0</v>
      </c>
      <c r="AF91" s="68">
        <v>0</v>
      </c>
      <c r="AG91" s="68">
        <v>0</v>
      </c>
    </row>
    <row r="92" spans="1:33" ht="15.75" customHeight="1" x14ac:dyDescent="0.25">
      <c r="A92" s="74" t="s">
        <v>51</v>
      </c>
      <c r="B92" s="75" t="s">
        <v>1096</v>
      </c>
      <c r="C92" s="76">
        <v>0</v>
      </c>
      <c r="D92" s="76">
        <v>0</v>
      </c>
      <c r="E92" s="76">
        <v>0</v>
      </c>
      <c r="F92" s="76">
        <v>0</v>
      </c>
      <c r="G92" s="76">
        <v>0</v>
      </c>
      <c r="H92" s="76">
        <v>0</v>
      </c>
      <c r="I92" s="76">
        <v>0</v>
      </c>
      <c r="J92" s="76">
        <v>0</v>
      </c>
      <c r="K92" s="76">
        <v>0</v>
      </c>
      <c r="L92" s="76">
        <v>0</v>
      </c>
      <c r="M92" s="76">
        <v>0</v>
      </c>
      <c r="N92" s="76">
        <v>0</v>
      </c>
      <c r="O92" s="76">
        <v>0</v>
      </c>
      <c r="P92" s="76">
        <v>0</v>
      </c>
      <c r="Q92" s="76">
        <v>0</v>
      </c>
      <c r="R92" s="76">
        <v>0</v>
      </c>
      <c r="S92" s="76">
        <v>0</v>
      </c>
      <c r="T92" s="76">
        <v>0</v>
      </c>
      <c r="U92" s="76">
        <v>0</v>
      </c>
      <c r="V92" s="76">
        <v>0</v>
      </c>
      <c r="W92" s="76">
        <v>0</v>
      </c>
      <c r="X92" s="76">
        <v>0</v>
      </c>
      <c r="Y92" s="76">
        <v>0</v>
      </c>
      <c r="Z92" s="76">
        <v>0</v>
      </c>
      <c r="AA92" s="76">
        <v>0</v>
      </c>
      <c r="AB92" s="76">
        <v>0</v>
      </c>
      <c r="AC92" s="76">
        <v>0</v>
      </c>
      <c r="AD92" s="76">
        <v>0</v>
      </c>
      <c r="AE92" s="76">
        <v>0</v>
      </c>
      <c r="AF92" s="76">
        <v>0</v>
      </c>
      <c r="AG92" s="76">
        <v>0</v>
      </c>
    </row>
    <row r="93" spans="1:33" ht="15.75" customHeight="1" x14ac:dyDescent="0.25">
      <c r="A93" s="77" t="s">
        <v>51</v>
      </c>
      <c r="B93" s="69" t="s">
        <v>1097</v>
      </c>
      <c r="C93" s="68">
        <v>0</v>
      </c>
      <c r="D93" s="68">
        <v>0</v>
      </c>
      <c r="E93" s="68">
        <v>0</v>
      </c>
      <c r="F93" s="68">
        <v>0</v>
      </c>
      <c r="G93" s="68">
        <v>0</v>
      </c>
      <c r="H93" s="68">
        <v>0</v>
      </c>
      <c r="I93" s="68">
        <v>0</v>
      </c>
      <c r="J93" s="68">
        <v>0</v>
      </c>
      <c r="K93" s="68">
        <v>0</v>
      </c>
      <c r="L93" s="68">
        <v>0</v>
      </c>
      <c r="M93" s="68">
        <v>0</v>
      </c>
      <c r="N93" s="68">
        <v>0</v>
      </c>
      <c r="O93" s="68">
        <v>0</v>
      </c>
      <c r="P93" s="68">
        <v>0</v>
      </c>
      <c r="Q93" s="68">
        <v>0</v>
      </c>
      <c r="R93" s="68">
        <v>0</v>
      </c>
      <c r="S93" s="68">
        <v>0</v>
      </c>
      <c r="T93" s="68">
        <v>0</v>
      </c>
      <c r="U93" s="68">
        <v>0</v>
      </c>
      <c r="V93" s="68">
        <v>0</v>
      </c>
      <c r="W93" s="68">
        <v>0</v>
      </c>
      <c r="X93" s="68">
        <v>0</v>
      </c>
      <c r="Y93" s="68">
        <v>0</v>
      </c>
      <c r="Z93" s="68">
        <v>0</v>
      </c>
      <c r="AA93" s="68">
        <v>0</v>
      </c>
      <c r="AB93" s="68">
        <v>0</v>
      </c>
      <c r="AC93" s="68">
        <v>0</v>
      </c>
      <c r="AD93" s="68">
        <v>0</v>
      </c>
      <c r="AE93" s="68">
        <v>0</v>
      </c>
      <c r="AF93" s="68">
        <v>0</v>
      </c>
      <c r="AG93" s="68">
        <v>0</v>
      </c>
    </row>
    <row r="94" spans="1:33" ht="15.75" customHeight="1" x14ac:dyDescent="0.25">
      <c r="A94" s="74" t="s">
        <v>51</v>
      </c>
      <c r="B94" s="75" t="s">
        <v>1098</v>
      </c>
      <c r="C94" s="76">
        <v>0</v>
      </c>
      <c r="D94" s="76">
        <v>0</v>
      </c>
      <c r="E94" s="76">
        <v>0</v>
      </c>
      <c r="F94" s="76">
        <v>0</v>
      </c>
      <c r="G94" s="76">
        <v>0</v>
      </c>
      <c r="H94" s="76">
        <v>0</v>
      </c>
      <c r="I94" s="76">
        <v>0</v>
      </c>
      <c r="J94" s="76">
        <v>0</v>
      </c>
      <c r="K94" s="76">
        <v>0</v>
      </c>
      <c r="L94" s="76">
        <v>0</v>
      </c>
      <c r="M94" s="76">
        <v>0</v>
      </c>
      <c r="N94" s="76">
        <v>0</v>
      </c>
      <c r="O94" s="76">
        <v>0</v>
      </c>
      <c r="P94" s="76">
        <v>0</v>
      </c>
      <c r="Q94" s="76">
        <v>0</v>
      </c>
      <c r="R94" s="76">
        <v>0</v>
      </c>
      <c r="S94" s="76">
        <v>0</v>
      </c>
      <c r="T94" s="76">
        <v>0</v>
      </c>
      <c r="U94" s="76">
        <v>0</v>
      </c>
      <c r="V94" s="76">
        <v>0</v>
      </c>
      <c r="W94" s="76">
        <v>0</v>
      </c>
      <c r="X94" s="76">
        <v>0</v>
      </c>
      <c r="Y94" s="76">
        <v>0</v>
      </c>
      <c r="Z94" s="76">
        <v>0</v>
      </c>
      <c r="AA94" s="76">
        <v>0</v>
      </c>
      <c r="AB94" s="76">
        <v>0</v>
      </c>
      <c r="AC94" s="76">
        <v>0</v>
      </c>
      <c r="AD94" s="76">
        <v>0</v>
      </c>
      <c r="AE94" s="76">
        <v>0</v>
      </c>
      <c r="AF94" s="76">
        <v>0</v>
      </c>
      <c r="AG94" s="76">
        <v>0</v>
      </c>
    </row>
    <row r="95" spans="1:33" ht="15.75" customHeight="1" x14ac:dyDescent="0.25">
      <c r="A95" s="77" t="s">
        <v>51</v>
      </c>
      <c r="B95" s="69" t="s">
        <v>1099</v>
      </c>
      <c r="C95" s="68">
        <v>0</v>
      </c>
      <c r="D95" s="68">
        <v>0</v>
      </c>
      <c r="E95" s="68">
        <v>0</v>
      </c>
      <c r="F95" s="68">
        <v>0</v>
      </c>
      <c r="G95" s="68">
        <v>0</v>
      </c>
      <c r="H95" s="68">
        <v>0</v>
      </c>
      <c r="I95" s="68">
        <v>0</v>
      </c>
      <c r="J95" s="68">
        <v>0</v>
      </c>
      <c r="K95" s="68">
        <v>0</v>
      </c>
      <c r="L95" s="68">
        <v>0</v>
      </c>
      <c r="M95" s="68">
        <v>0</v>
      </c>
      <c r="N95" s="68">
        <v>0</v>
      </c>
      <c r="O95" s="68">
        <v>0</v>
      </c>
      <c r="P95" s="68">
        <v>0</v>
      </c>
      <c r="Q95" s="68">
        <v>0</v>
      </c>
      <c r="R95" s="68">
        <v>0</v>
      </c>
      <c r="S95" s="68">
        <v>0</v>
      </c>
      <c r="T95" s="68">
        <v>0</v>
      </c>
      <c r="U95" s="68">
        <v>0</v>
      </c>
      <c r="V95" s="68">
        <v>0</v>
      </c>
      <c r="W95" s="68">
        <v>0</v>
      </c>
      <c r="X95" s="68">
        <v>0</v>
      </c>
      <c r="Y95" s="68">
        <v>0</v>
      </c>
      <c r="Z95" s="68">
        <v>0</v>
      </c>
      <c r="AA95" s="68">
        <v>0</v>
      </c>
      <c r="AB95" s="68">
        <v>0</v>
      </c>
      <c r="AC95" s="68">
        <v>0</v>
      </c>
      <c r="AD95" s="68">
        <v>0</v>
      </c>
      <c r="AE95" s="68">
        <v>0</v>
      </c>
      <c r="AF95" s="68">
        <v>0</v>
      </c>
      <c r="AG95" s="68">
        <v>0</v>
      </c>
    </row>
    <row r="96" spans="1:33" ht="15.75" customHeight="1" x14ac:dyDescent="0.25">
      <c r="A96" s="74" t="s">
        <v>51</v>
      </c>
      <c r="B96" s="75" t="s">
        <v>1100</v>
      </c>
      <c r="C96" s="76">
        <v>0</v>
      </c>
      <c r="D96" s="76">
        <v>0</v>
      </c>
      <c r="E96" s="76">
        <v>0</v>
      </c>
      <c r="F96" s="76">
        <v>0</v>
      </c>
      <c r="G96" s="76">
        <v>0</v>
      </c>
      <c r="H96" s="76">
        <v>0</v>
      </c>
      <c r="I96" s="76">
        <v>0</v>
      </c>
      <c r="J96" s="76">
        <v>0</v>
      </c>
      <c r="K96" s="76">
        <v>0</v>
      </c>
      <c r="L96" s="76">
        <v>0</v>
      </c>
      <c r="M96" s="76">
        <v>0</v>
      </c>
      <c r="N96" s="76">
        <v>0</v>
      </c>
      <c r="O96" s="76">
        <v>0</v>
      </c>
      <c r="P96" s="76">
        <v>0</v>
      </c>
      <c r="Q96" s="76">
        <v>0</v>
      </c>
      <c r="R96" s="76">
        <v>0</v>
      </c>
      <c r="S96" s="76">
        <v>0</v>
      </c>
      <c r="T96" s="76">
        <v>0</v>
      </c>
      <c r="U96" s="76">
        <v>0</v>
      </c>
      <c r="V96" s="76">
        <v>0</v>
      </c>
      <c r="W96" s="76">
        <v>0</v>
      </c>
      <c r="X96" s="76">
        <v>0</v>
      </c>
      <c r="Y96" s="76">
        <v>0</v>
      </c>
      <c r="Z96" s="76">
        <v>0</v>
      </c>
      <c r="AA96" s="76">
        <v>0</v>
      </c>
      <c r="AB96" s="76">
        <v>0</v>
      </c>
      <c r="AC96" s="76">
        <v>0</v>
      </c>
      <c r="AD96" s="76">
        <v>0</v>
      </c>
      <c r="AE96" s="76">
        <v>0</v>
      </c>
      <c r="AF96" s="76">
        <v>0</v>
      </c>
      <c r="AG96" s="76">
        <v>0</v>
      </c>
    </row>
    <row r="97" spans="1:33" ht="15.75" customHeight="1" x14ac:dyDescent="0.25">
      <c r="A97" s="77" t="s">
        <v>53</v>
      </c>
      <c r="B97" s="69" t="s">
        <v>1096</v>
      </c>
      <c r="C97" s="68">
        <v>0.245267504</v>
      </c>
      <c r="D97" s="68">
        <v>0.269159963</v>
      </c>
      <c r="E97" s="68">
        <v>0.23660293600000001</v>
      </c>
      <c r="F97" s="68">
        <v>0.107907429</v>
      </c>
      <c r="G97" s="68">
        <v>0.112302924</v>
      </c>
      <c r="H97" s="68">
        <v>0.112297673</v>
      </c>
      <c r="I97" s="68">
        <v>0.122291832</v>
      </c>
      <c r="J97" s="68">
        <v>0.12645404299999999</v>
      </c>
      <c r="K97" s="68">
        <v>0.118787896</v>
      </c>
      <c r="L97" s="68">
        <v>0.10625145599999999</v>
      </c>
      <c r="M97" s="68">
        <v>0.156338325</v>
      </c>
      <c r="N97" s="68">
        <v>0.16060825100000001</v>
      </c>
      <c r="O97" s="68">
        <v>0.18989341800000001</v>
      </c>
      <c r="P97" s="68">
        <v>0.18511082000000001</v>
      </c>
      <c r="Q97" s="68">
        <v>0.19444500200000001</v>
      </c>
      <c r="R97" s="68">
        <v>0.19900041800000001</v>
      </c>
      <c r="S97" s="68">
        <v>0.20589803500000001</v>
      </c>
      <c r="T97" s="68">
        <v>0.123558006</v>
      </c>
      <c r="U97" s="68">
        <v>0.15385890599999999</v>
      </c>
      <c r="V97" s="68">
        <v>0.12900427</v>
      </c>
      <c r="W97" s="68">
        <v>0.13922348200000001</v>
      </c>
      <c r="X97" s="68">
        <v>0.15360022300000001</v>
      </c>
      <c r="Y97" s="68">
        <v>0.114172172</v>
      </c>
      <c r="Z97" s="68">
        <v>9.6357904999999994E-2</v>
      </c>
      <c r="AA97" s="68">
        <v>9.7706663999999999E-2</v>
      </c>
      <c r="AB97" s="68">
        <v>9.9294951000000006E-2</v>
      </c>
      <c r="AC97" s="68">
        <v>7.4768576000000003E-2</v>
      </c>
      <c r="AD97" s="68">
        <v>8.6764499999999994E-2</v>
      </c>
      <c r="AE97" s="68">
        <v>0</v>
      </c>
      <c r="AF97" s="68">
        <v>0</v>
      </c>
      <c r="AG97" s="68">
        <v>0</v>
      </c>
    </row>
    <row r="98" spans="1:33" ht="15.75" customHeight="1" x14ac:dyDescent="0.25">
      <c r="A98" s="74" t="s">
        <v>53</v>
      </c>
      <c r="B98" s="75" t="s">
        <v>1097</v>
      </c>
      <c r="C98" s="76">
        <v>3.9320766E-2</v>
      </c>
      <c r="D98" s="76">
        <v>2.5978643999999999E-2</v>
      </c>
      <c r="E98" s="76">
        <v>1.9151525999999999E-2</v>
      </c>
      <c r="F98" s="76">
        <v>1.5355473999999999E-2</v>
      </c>
      <c r="G98" s="76">
        <v>1.310533E-2</v>
      </c>
      <c r="H98" s="76">
        <v>1.1680551000000001E-2</v>
      </c>
      <c r="I98" s="76">
        <v>1.0714059999999999E-2</v>
      </c>
      <c r="J98" s="76">
        <v>1.001314E-2</v>
      </c>
      <c r="K98" s="76">
        <v>9.4738549999999998E-3</v>
      </c>
      <c r="L98" s="76">
        <v>9.0384750000000007E-3</v>
      </c>
      <c r="M98" s="76">
        <v>8.6737930000000008E-3</v>
      </c>
      <c r="N98" s="76">
        <v>8.3599109999999994E-3</v>
      </c>
      <c r="O98" s="76">
        <v>8.0843330000000008E-3</v>
      </c>
      <c r="P98" s="76">
        <v>7.8388179999999991E-3</v>
      </c>
      <c r="Q98" s="76">
        <v>7.6176550000000001E-3</v>
      </c>
      <c r="R98" s="76">
        <v>7.4167080000000002E-3</v>
      </c>
      <c r="S98" s="76">
        <v>7.232858E-3</v>
      </c>
      <c r="T98" s="76">
        <v>7.0636819999999999E-3</v>
      </c>
      <c r="U98" s="76">
        <v>6.9072439999999999E-3</v>
      </c>
      <c r="V98" s="76">
        <v>6.7619669999999998E-3</v>
      </c>
      <c r="W98" s="76">
        <v>6.626547E-3</v>
      </c>
      <c r="X98" s="76">
        <v>6.4998879999999997E-3</v>
      </c>
      <c r="Y98" s="76">
        <v>6.3810630000000002E-3</v>
      </c>
      <c r="Z98" s="76">
        <v>6.2692800000000003E-3</v>
      </c>
      <c r="AA98" s="76">
        <v>6.1638530000000004E-3</v>
      </c>
      <c r="AB98" s="76">
        <v>6.064191E-3</v>
      </c>
      <c r="AC98" s="76">
        <v>5.9697760000000004E-3</v>
      </c>
      <c r="AD98" s="76">
        <v>5.8801529999999999E-3</v>
      </c>
      <c r="AE98" s="76">
        <v>0</v>
      </c>
      <c r="AF98" s="76">
        <v>0</v>
      </c>
      <c r="AG98" s="76">
        <v>0</v>
      </c>
    </row>
    <row r="99" spans="1:33" ht="15.75" customHeight="1" x14ac:dyDescent="0.25">
      <c r="A99" s="77" t="s">
        <v>53</v>
      </c>
      <c r="B99" s="69" t="s">
        <v>1098</v>
      </c>
      <c r="C99" s="68">
        <v>4.9150959999999999E-3</v>
      </c>
      <c r="D99" s="68">
        <v>3.247331E-3</v>
      </c>
      <c r="E99" s="68">
        <v>2.3939410000000001E-3</v>
      </c>
      <c r="F99" s="68">
        <v>1.919434E-3</v>
      </c>
      <c r="G99" s="68">
        <v>1.6381659999999999E-3</v>
      </c>
      <c r="H99" s="68">
        <v>1.460069E-3</v>
      </c>
      <c r="I99" s="68">
        <v>1.3392569999999999E-3</v>
      </c>
      <c r="J99" s="68">
        <v>1.2516420000000001E-3</v>
      </c>
      <c r="K99" s="68">
        <v>1.1842319999999999E-3</v>
      </c>
      <c r="L99" s="68">
        <v>1.1298090000000001E-3</v>
      </c>
      <c r="M99" s="68">
        <v>1.084224E-3</v>
      </c>
      <c r="N99" s="68">
        <v>1.0449890000000001E-3</v>
      </c>
      <c r="O99" s="68">
        <v>1.0105419999999999E-3</v>
      </c>
      <c r="P99" s="68">
        <v>9.7985200000000002E-4</v>
      </c>
      <c r="Q99" s="68">
        <v>9.5220700000000005E-4</v>
      </c>
      <c r="R99" s="68">
        <v>9.2708799999999996E-4</v>
      </c>
      <c r="S99" s="68">
        <v>9.0410700000000002E-4</v>
      </c>
      <c r="T99" s="68">
        <v>8.8296000000000002E-4</v>
      </c>
      <c r="U99" s="68">
        <v>8.6340600000000005E-4</v>
      </c>
      <c r="V99" s="68">
        <v>8.4524600000000002E-4</v>
      </c>
      <c r="W99" s="68">
        <v>8.2831799999999998E-4</v>
      </c>
      <c r="X99" s="68">
        <v>8.1248599999999996E-4</v>
      </c>
      <c r="Y99" s="68">
        <v>7.9763299999999996E-4</v>
      </c>
      <c r="Z99" s="68">
        <v>7.8366000000000004E-4</v>
      </c>
      <c r="AA99" s="68">
        <v>7.7048199999999996E-4</v>
      </c>
      <c r="AB99" s="68">
        <v>7.5802400000000005E-4</v>
      </c>
      <c r="AC99" s="68">
        <v>7.4622200000000005E-4</v>
      </c>
      <c r="AD99" s="68">
        <v>7.3501899999999995E-4</v>
      </c>
      <c r="AE99" s="68">
        <v>0</v>
      </c>
      <c r="AF99" s="68">
        <v>0</v>
      </c>
      <c r="AG99" s="68">
        <v>0</v>
      </c>
    </row>
    <row r="100" spans="1:33" ht="15.75" customHeight="1" x14ac:dyDescent="0.25">
      <c r="A100" s="74" t="s">
        <v>53</v>
      </c>
      <c r="B100" s="75" t="s">
        <v>1099</v>
      </c>
      <c r="C100" s="76">
        <v>9.8301919999999997E-3</v>
      </c>
      <c r="D100" s="76">
        <v>6.4946609999999997E-3</v>
      </c>
      <c r="E100" s="76">
        <v>4.7878820000000002E-3</v>
      </c>
      <c r="F100" s="76">
        <v>3.838869E-3</v>
      </c>
      <c r="G100" s="76">
        <v>3.2763330000000002E-3</v>
      </c>
      <c r="H100" s="76">
        <v>2.9201380000000001E-3</v>
      </c>
      <c r="I100" s="76">
        <v>2.6785149999999998E-3</v>
      </c>
      <c r="J100" s="76">
        <v>2.5032850000000001E-3</v>
      </c>
      <c r="K100" s="76">
        <v>2.3684639999999998E-3</v>
      </c>
      <c r="L100" s="76">
        <v>2.259619E-3</v>
      </c>
      <c r="M100" s="76">
        <v>2.1684479999999999E-3</v>
      </c>
      <c r="N100" s="76">
        <v>2.0899780000000001E-3</v>
      </c>
      <c r="O100" s="76">
        <v>2.0210829999999999E-3</v>
      </c>
      <c r="P100" s="76">
        <v>1.959704E-3</v>
      </c>
      <c r="Q100" s="76">
        <v>1.9044140000000001E-3</v>
      </c>
      <c r="R100" s="76">
        <v>1.854177E-3</v>
      </c>
      <c r="S100" s="76">
        <v>1.808215E-3</v>
      </c>
      <c r="T100" s="76">
        <v>1.7659209999999999E-3</v>
      </c>
      <c r="U100" s="76">
        <v>1.726811E-3</v>
      </c>
      <c r="V100" s="76">
        <v>1.690492E-3</v>
      </c>
      <c r="W100" s="76">
        <v>1.6566370000000001E-3</v>
      </c>
      <c r="X100" s="76">
        <v>1.6249719999999999E-3</v>
      </c>
      <c r="Y100" s="76">
        <v>1.5952659999999999E-3</v>
      </c>
      <c r="Z100" s="76">
        <v>1.5673200000000001E-3</v>
      </c>
      <c r="AA100" s="76">
        <v>1.540963E-3</v>
      </c>
      <c r="AB100" s="76">
        <v>1.5160480000000001E-3</v>
      </c>
      <c r="AC100" s="76">
        <v>1.4924440000000001E-3</v>
      </c>
      <c r="AD100" s="76">
        <v>1.4700379999999999E-3</v>
      </c>
      <c r="AE100" s="76">
        <v>0</v>
      </c>
      <c r="AF100" s="76">
        <v>0</v>
      </c>
      <c r="AG100" s="76">
        <v>0</v>
      </c>
    </row>
    <row r="101" spans="1:33" ht="15.75" customHeight="1" x14ac:dyDescent="0.25">
      <c r="A101" s="77" t="s">
        <v>53</v>
      </c>
      <c r="B101" s="69" t="s">
        <v>1100</v>
      </c>
      <c r="C101" s="68">
        <v>2.4575479000000001E-2</v>
      </c>
      <c r="D101" s="68">
        <v>1.6236653E-2</v>
      </c>
      <c r="E101" s="68">
        <v>1.1969703999999999E-2</v>
      </c>
      <c r="F101" s="68">
        <v>9.5971719999999993E-3</v>
      </c>
      <c r="G101" s="68">
        <v>8.1908310000000008E-3</v>
      </c>
      <c r="H101" s="68">
        <v>7.3003440000000003E-3</v>
      </c>
      <c r="I101" s="68">
        <v>6.6962870000000004E-3</v>
      </c>
      <c r="J101" s="68">
        <v>6.258212E-3</v>
      </c>
      <c r="K101" s="68">
        <v>5.9211589999999996E-3</v>
      </c>
      <c r="L101" s="68">
        <v>5.6490469999999999E-3</v>
      </c>
      <c r="M101" s="68">
        <v>5.4211210000000001E-3</v>
      </c>
      <c r="N101" s="68">
        <v>5.2249439999999996E-3</v>
      </c>
      <c r="O101" s="68">
        <v>5.0527080000000004E-3</v>
      </c>
      <c r="P101" s="68">
        <v>4.8992610000000002E-3</v>
      </c>
      <c r="Q101" s="68">
        <v>4.7610339999999999E-3</v>
      </c>
      <c r="R101" s="68">
        <v>4.635442E-3</v>
      </c>
      <c r="S101" s="68">
        <v>4.5205360000000003E-3</v>
      </c>
      <c r="T101" s="68">
        <v>4.4148010000000003E-3</v>
      </c>
      <c r="U101" s="68">
        <v>4.3170279999999997E-3</v>
      </c>
      <c r="V101" s="68">
        <v>4.2262300000000001E-3</v>
      </c>
      <c r="W101" s="68">
        <v>4.1415920000000004E-3</v>
      </c>
      <c r="X101" s="68">
        <v>4.0624299999999997E-3</v>
      </c>
      <c r="Y101" s="68">
        <v>3.9881650000000001E-3</v>
      </c>
      <c r="Z101" s="68">
        <v>3.9183000000000004E-3</v>
      </c>
      <c r="AA101" s="68">
        <v>3.8524079999999999E-3</v>
      </c>
      <c r="AB101" s="68">
        <v>3.7901190000000002E-3</v>
      </c>
      <c r="AC101" s="68">
        <v>3.7311100000000002E-3</v>
      </c>
      <c r="AD101" s="68">
        <v>3.6750960000000001E-3</v>
      </c>
      <c r="AE101" s="68">
        <v>0</v>
      </c>
      <c r="AF101" s="68">
        <v>0</v>
      </c>
      <c r="AG101" s="68">
        <v>0</v>
      </c>
    </row>
    <row r="102" spans="1:33" ht="15.75" customHeight="1" x14ac:dyDescent="0.25">
      <c r="A102" s="74" t="s">
        <v>56</v>
      </c>
      <c r="B102" s="75" t="s">
        <v>1096</v>
      </c>
      <c r="C102" s="76">
        <v>0</v>
      </c>
      <c r="D102" s="76">
        <v>0</v>
      </c>
      <c r="E102" s="76">
        <v>0</v>
      </c>
      <c r="F102" s="76">
        <v>0</v>
      </c>
      <c r="G102" s="76">
        <v>0</v>
      </c>
      <c r="H102" s="76">
        <v>0</v>
      </c>
      <c r="I102" s="76">
        <v>0</v>
      </c>
      <c r="J102" s="76">
        <v>0</v>
      </c>
      <c r="K102" s="76">
        <v>0</v>
      </c>
      <c r="L102" s="76">
        <v>0</v>
      </c>
      <c r="M102" s="76">
        <v>0</v>
      </c>
      <c r="N102" s="76">
        <v>0</v>
      </c>
      <c r="O102" s="76">
        <v>0</v>
      </c>
      <c r="P102" s="76">
        <v>0</v>
      </c>
      <c r="Q102" s="76">
        <v>0</v>
      </c>
      <c r="R102" s="76">
        <v>0</v>
      </c>
      <c r="S102" s="76">
        <v>0</v>
      </c>
      <c r="T102" s="76">
        <v>0</v>
      </c>
      <c r="U102" s="76">
        <v>0</v>
      </c>
      <c r="V102" s="76">
        <v>0</v>
      </c>
      <c r="W102" s="76">
        <v>0</v>
      </c>
      <c r="X102" s="76">
        <v>0</v>
      </c>
      <c r="Y102" s="76">
        <v>0</v>
      </c>
      <c r="Z102" s="76">
        <v>0</v>
      </c>
      <c r="AA102" s="76">
        <v>0</v>
      </c>
      <c r="AB102" s="76">
        <v>0</v>
      </c>
      <c r="AC102" s="76">
        <v>0</v>
      </c>
      <c r="AD102" s="76">
        <v>0</v>
      </c>
      <c r="AE102" s="76">
        <v>0</v>
      </c>
      <c r="AF102" s="76">
        <v>0</v>
      </c>
      <c r="AG102" s="76">
        <v>0</v>
      </c>
    </row>
    <row r="103" spans="1:33" ht="15.75" customHeight="1" x14ac:dyDescent="0.25">
      <c r="A103" s="77" t="s">
        <v>56</v>
      </c>
      <c r="B103" s="69" t="s">
        <v>1097</v>
      </c>
      <c r="C103" s="68">
        <v>0</v>
      </c>
      <c r="D103" s="68">
        <v>0</v>
      </c>
      <c r="E103" s="68">
        <v>0</v>
      </c>
      <c r="F103" s="68">
        <v>0</v>
      </c>
      <c r="G103" s="68">
        <v>0</v>
      </c>
      <c r="H103" s="68">
        <v>0</v>
      </c>
      <c r="I103" s="68">
        <v>0</v>
      </c>
      <c r="J103" s="68">
        <v>0</v>
      </c>
      <c r="K103" s="68">
        <v>0</v>
      </c>
      <c r="L103" s="68">
        <v>0</v>
      </c>
      <c r="M103" s="68">
        <v>0</v>
      </c>
      <c r="N103" s="68">
        <v>0</v>
      </c>
      <c r="O103" s="68">
        <v>0</v>
      </c>
      <c r="P103" s="68">
        <v>0</v>
      </c>
      <c r="Q103" s="68">
        <v>0</v>
      </c>
      <c r="R103" s="68">
        <v>0</v>
      </c>
      <c r="S103" s="68">
        <v>0</v>
      </c>
      <c r="T103" s="68">
        <v>0</v>
      </c>
      <c r="U103" s="68">
        <v>0</v>
      </c>
      <c r="V103" s="68">
        <v>0</v>
      </c>
      <c r="W103" s="68">
        <v>0</v>
      </c>
      <c r="X103" s="68">
        <v>0</v>
      </c>
      <c r="Y103" s="68">
        <v>0</v>
      </c>
      <c r="Z103" s="68">
        <v>0</v>
      </c>
      <c r="AA103" s="68">
        <v>0</v>
      </c>
      <c r="AB103" s="68">
        <v>0</v>
      </c>
      <c r="AC103" s="68">
        <v>0</v>
      </c>
      <c r="AD103" s="68">
        <v>0</v>
      </c>
      <c r="AE103" s="68">
        <v>0</v>
      </c>
      <c r="AF103" s="68">
        <v>0</v>
      </c>
      <c r="AG103" s="68">
        <v>0</v>
      </c>
    </row>
    <row r="104" spans="1:33" ht="15.75" customHeight="1" x14ac:dyDescent="0.25">
      <c r="A104" s="74" t="s">
        <v>56</v>
      </c>
      <c r="B104" s="75" t="s">
        <v>1098</v>
      </c>
      <c r="C104" s="76">
        <v>0</v>
      </c>
      <c r="D104" s="76">
        <v>0</v>
      </c>
      <c r="E104" s="76">
        <v>0</v>
      </c>
      <c r="F104" s="76">
        <v>0</v>
      </c>
      <c r="G104" s="76">
        <v>0</v>
      </c>
      <c r="H104" s="76">
        <v>0</v>
      </c>
      <c r="I104" s="76">
        <v>0</v>
      </c>
      <c r="J104" s="76">
        <v>0</v>
      </c>
      <c r="K104" s="76">
        <v>0</v>
      </c>
      <c r="L104" s="76">
        <v>0</v>
      </c>
      <c r="M104" s="76">
        <v>0</v>
      </c>
      <c r="N104" s="76">
        <v>0</v>
      </c>
      <c r="O104" s="76">
        <v>0</v>
      </c>
      <c r="P104" s="76">
        <v>0</v>
      </c>
      <c r="Q104" s="76">
        <v>0</v>
      </c>
      <c r="R104" s="76">
        <v>0</v>
      </c>
      <c r="S104" s="76">
        <v>0</v>
      </c>
      <c r="T104" s="76">
        <v>0</v>
      </c>
      <c r="U104" s="76">
        <v>0</v>
      </c>
      <c r="V104" s="76">
        <v>0</v>
      </c>
      <c r="W104" s="76">
        <v>0</v>
      </c>
      <c r="X104" s="76">
        <v>0</v>
      </c>
      <c r="Y104" s="76">
        <v>0</v>
      </c>
      <c r="Z104" s="76">
        <v>0</v>
      </c>
      <c r="AA104" s="76">
        <v>0</v>
      </c>
      <c r="AB104" s="76">
        <v>0</v>
      </c>
      <c r="AC104" s="76">
        <v>0</v>
      </c>
      <c r="AD104" s="76">
        <v>0</v>
      </c>
      <c r="AE104" s="76">
        <v>0</v>
      </c>
      <c r="AF104" s="76">
        <v>0</v>
      </c>
      <c r="AG104" s="76">
        <v>0</v>
      </c>
    </row>
    <row r="105" spans="1:33" ht="15.75" customHeight="1" x14ac:dyDescent="0.25">
      <c r="A105" s="77" t="s">
        <v>56</v>
      </c>
      <c r="B105" s="69" t="s">
        <v>1099</v>
      </c>
      <c r="C105" s="68">
        <v>0</v>
      </c>
      <c r="D105" s="68">
        <v>0</v>
      </c>
      <c r="E105" s="68">
        <v>0</v>
      </c>
      <c r="F105" s="68">
        <v>0</v>
      </c>
      <c r="G105" s="68">
        <v>0</v>
      </c>
      <c r="H105" s="68">
        <v>0</v>
      </c>
      <c r="I105" s="68">
        <v>0</v>
      </c>
      <c r="J105" s="68">
        <v>0</v>
      </c>
      <c r="K105" s="68">
        <v>0</v>
      </c>
      <c r="L105" s="68">
        <v>0</v>
      </c>
      <c r="M105" s="68">
        <v>0</v>
      </c>
      <c r="N105" s="68">
        <v>0</v>
      </c>
      <c r="O105" s="68">
        <v>0</v>
      </c>
      <c r="P105" s="68">
        <v>0</v>
      </c>
      <c r="Q105" s="68">
        <v>0</v>
      </c>
      <c r="R105" s="68">
        <v>0</v>
      </c>
      <c r="S105" s="68">
        <v>0</v>
      </c>
      <c r="T105" s="68">
        <v>0</v>
      </c>
      <c r="U105" s="68">
        <v>0</v>
      </c>
      <c r="V105" s="68">
        <v>0</v>
      </c>
      <c r="W105" s="68">
        <v>0</v>
      </c>
      <c r="X105" s="68">
        <v>0</v>
      </c>
      <c r="Y105" s="68">
        <v>0</v>
      </c>
      <c r="Z105" s="68">
        <v>0</v>
      </c>
      <c r="AA105" s="68">
        <v>0</v>
      </c>
      <c r="AB105" s="68">
        <v>0</v>
      </c>
      <c r="AC105" s="68">
        <v>0</v>
      </c>
      <c r="AD105" s="68">
        <v>0</v>
      </c>
      <c r="AE105" s="68">
        <v>0</v>
      </c>
      <c r="AF105" s="68">
        <v>0</v>
      </c>
      <c r="AG105" s="68">
        <v>0</v>
      </c>
    </row>
    <row r="106" spans="1:33" ht="15.75" customHeight="1" x14ac:dyDescent="0.25">
      <c r="A106" s="74" t="s">
        <v>56</v>
      </c>
      <c r="B106" s="75" t="s">
        <v>1100</v>
      </c>
      <c r="C106" s="76">
        <v>0</v>
      </c>
      <c r="D106" s="76">
        <v>0</v>
      </c>
      <c r="E106" s="76">
        <v>0</v>
      </c>
      <c r="F106" s="76">
        <v>0</v>
      </c>
      <c r="G106" s="76">
        <v>0</v>
      </c>
      <c r="H106" s="76">
        <v>0</v>
      </c>
      <c r="I106" s="76">
        <v>0</v>
      </c>
      <c r="J106" s="76">
        <v>0</v>
      </c>
      <c r="K106" s="76">
        <v>0</v>
      </c>
      <c r="L106" s="76">
        <v>0</v>
      </c>
      <c r="M106" s="76">
        <v>0</v>
      </c>
      <c r="N106" s="76">
        <v>0</v>
      </c>
      <c r="O106" s="76">
        <v>0</v>
      </c>
      <c r="P106" s="76">
        <v>0</v>
      </c>
      <c r="Q106" s="76">
        <v>0</v>
      </c>
      <c r="R106" s="76">
        <v>0</v>
      </c>
      <c r="S106" s="76">
        <v>0</v>
      </c>
      <c r="T106" s="76">
        <v>0</v>
      </c>
      <c r="U106" s="76">
        <v>0</v>
      </c>
      <c r="V106" s="76">
        <v>0</v>
      </c>
      <c r="W106" s="76">
        <v>0</v>
      </c>
      <c r="X106" s="76">
        <v>0</v>
      </c>
      <c r="Y106" s="76">
        <v>0</v>
      </c>
      <c r="Z106" s="76">
        <v>0</v>
      </c>
      <c r="AA106" s="76">
        <v>0</v>
      </c>
      <c r="AB106" s="76">
        <v>0</v>
      </c>
      <c r="AC106" s="76">
        <v>0</v>
      </c>
      <c r="AD106" s="76">
        <v>0</v>
      </c>
      <c r="AE106" s="76">
        <v>0</v>
      </c>
      <c r="AF106" s="76">
        <v>0</v>
      </c>
      <c r="AG106" s="76">
        <v>0</v>
      </c>
    </row>
    <row r="107" spans="1:33" ht="15.75" customHeight="1" x14ac:dyDescent="0.25">
      <c r="A107" s="77" t="s">
        <v>59</v>
      </c>
      <c r="B107" s="69" t="s">
        <v>1096</v>
      </c>
      <c r="C107" s="68">
        <v>0</v>
      </c>
      <c r="D107" s="68">
        <v>0</v>
      </c>
      <c r="E107" s="68">
        <v>0</v>
      </c>
      <c r="F107" s="68">
        <v>0</v>
      </c>
      <c r="G107" s="68">
        <v>0</v>
      </c>
      <c r="H107" s="68">
        <v>0</v>
      </c>
      <c r="I107" s="68">
        <v>0</v>
      </c>
      <c r="J107" s="68">
        <v>0</v>
      </c>
      <c r="K107" s="68">
        <v>0</v>
      </c>
      <c r="L107" s="68">
        <v>0</v>
      </c>
      <c r="M107" s="68">
        <v>0</v>
      </c>
      <c r="N107" s="68">
        <v>0</v>
      </c>
      <c r="O107" s="68">
        <v>0</v>
      </c>
      <c r="P107" s="68">
        <v>0</v>
      </c>
      <c r="Q107" s="68">
        <v>0</v>
      </c>
      <c r="R107" s="68">
        <v>0</v>
      </c>
      <c r="S107" s="68">
        <v>0</v>
      </c>
      <c r="T107" s="68">
        <v>0</v>
      </c>
      <c r="U107" s="68">
        <v>0</v>
      </c>
      <c r="V107" s="68">
        <v>0</v>
      </c>
      <c r="W107" s="68">
        <v>0</v>
      </c>
      <c r="X107" s="68">
        <v>0</v>
      </c>
      <c r="Y107" s="68">
        <v>0</v>
      </c>
      <c r="Z107" s="68">
        <v>0</v>
      </c>
      <c r="AA107" s="68">
        <v>0</v>
      </c>
      <c r="AB107" s="68">
        <v>0</v>
      </c>
      <c r="AC107" s="68">
        <v>0</v>
      </c>
      <c r="AD107" s="68">
        <v>0</v>
      </c>
      <c r="AE107" s="68">
        <v>0</v>
      </c>
      <c r="AF107" s="68">
        <v>0</v>
      </c>
      <c r="AG107" s="68">
        <v>0</v>
      </c>
    </row>
    <row r="108" spans="1:33" ht="15.75" customHeight="1" x14ac:dyDescent="0.25">
      <c r="A108" s="74" t="s">
        <v>59</v>
      </c>
      <c r="B108" s="75" t="s">
        <v>1097</v>
      </c>
      <c r="C108" s="76">
        <v>0</v>
      </c>
      <c r="D108" s="76">
        <v>0</v>
      </c>
      <c r="E108" s="76">
        <v>0</v>
      </c>
      <c r="F108" s="76">
        <v>0</v>
      </c>
      <c r="G108" s="76">
        <v>0</v>
      </c>
      <c r="H108" s="76">
        <v>0</v>
      </c>
      <c r="I108" s="76">
        <v>0</v>
      </c>
      <c r="J108" s="76">
        <v>0</v>
      </c>
      <c r="K108" s="76">
        <v>0</v>
      </c>
      <c r="L108" s="76">
        <v>0</v>
      </c>
      <c r="M108" s="76">
        <v>0</v>
      </c>
      <c r="N108" s="76">
        <v>0</v>
      </c>
      <c r="O108" s="76">
        <v>0</v>
      </c>
      <c r="P108" s="76">
        <v>0</v>
      </c>
      <c r="Q108" s="76">
        <v>0</v>
      </c>
      <c r="R108" s="76">
        <v>0</v>
      </c>
      <c r="S108" s="76">
        <v>0</v>
      </c>
      <c r="T108" s="76">
        <v>0</v>
      </c>
      <c r="U108" s="76">
        <v>0</v>
      </c>
      <c r="V108" s="76">
        <v>0</v>
      </c>
      <c r="W108" s="76">
        <v>0</v>
      </c>
      <c r="X108" s="76">
        <v>0</v>
      </c>
      <c r="Y108" s="76">
        <v>0</v>
      </c>
      <c r="Z108" s="76">
        <v>0</v>
      </c>
      <c r="AA108" s="76">
        <v>0</v>
      </c>
      <c r="AB108" s="76">
        <v>0</v>
      </c>
      <c r="AC108" s="76">
        <v>0</v>
      </c>
      <c r="AD108" s="76">
        <v>0</v>
      </c>
      <c r="AE108" s="76">
        <v>0</v>
      </c>
      <c r="AF108" s="76">
        <v>0</v>
      </c>
      <c r="AG108" s="76">
        <v>0</v>
      </c>
    </row>
    <row r="109" spans="1:33" ht="15.75" customHeight="1" x14ac:dyDescent="0.25">
      <c r="A109" s="77" t="s">
        <v>59</v>
      </c>
      <c r="B109" s="69" t="s">
        <v>1098</v>
      </c>
      <c r="C109" s="68">
        <v>0</v>
      </c>
      <c r="D109" s="68">
        <v>0</v>
      </c>
      <c r="E109" s="68">
        <v>0</v>
      </c>
      <c r="F109" s="68">
        <v>0</v>
      </c>
      <c r="G109" s="68">
        <v>0</v>
      </c>
      <c r="H109" s="68">
        <v>0</v>
      </c>
      <c r="I109" s="68">
        <v>0</v>
      </c>
      <c r="J109" s="68">
        <v>0</v>
      </c>
      <c r="K109" s="68">
        <v>0</v>
      </c>
      <c r="L109" s="68">
        <v>0</v>
      </c>
      <c r="M109" s="68">
        <v>0</v>
      </c>
      <c r="N109" s="68">
        <v>0</v>
      </c>
      <c r="O109" s="68">
        <v>0</v>
      </c>
      <c r="P109" s="68">
        <v>0</v>
      </c>
      <c r="Q109" s="68">
        <v>0</v>
      </c>
      <c r="R109" s="68">
        <v>0</v>
      </c>
      <c r="S109" s="68">
        <v>0</v>
      </c>
      <c r="T109" s="68">
        <v>0</v>
      </c>
      <c r="U109" s="68">
        <v>0</v>
      </c>
      <c r="V109" s="68">
        <v>0</v>
      </c>
      <c r="W109" s="68">
        <v>0</v>
      </c>
      <c r="X109" s="68">
        <v>0</v>
      </c>
      <c r="Y109" s="68">
        <v>0</v>
      </c>
      <c r="Z109" s="68">
        <v>0</v>
      </c>
      <c r="AA109" s="68">
        <v>0</v>
      </c>
      <c r="AB109" s="68">
        <v>0</v>
      </c>
      <c r="AC109" s="68">
        <v>0</v>
      </c>
      <c r="AD109" s="68">
        <v>0</v>
      </c>
      <c r="AE109" s="68">
        <v>0</v>
      </c>
      <c r="AF109" s="68">
        <v>0</v>
      </c>
      <c r="AG109" s="68">
        <v>0</v>
      </c>
    </row>
    <row r="110" spans="1:33" ht="15.75" customHeight="1" x14ac:dyDescent="0.25">
      <c r="A110" s="74" t="s">
        <v>59</v>
      </c>
      <c r="B110" s="75" t="s">
        <v>1099</v>
      </c>
      <c r="C110" s="76">
        <v>0</v>
      </c>
      <c r="D110" s="76">
        <v>0</v>
      </c>
      <c r="E110" s="76">
        <v>0</v>
      </c>
      <c r="F110" s="76">
        <v>0</v>
      </c>
      <c r="G110" s="76">
        <v>0</v>
      </c>
      <c r="H110" s="76">
        <v>0</v>
      </c>
      <c r="I110" s="76">
        <v>0</v>
      </c>
      <c r="J110" s="76">
        <v>0</v>
      </c>
      <c r="K110" s="76">
        <v>0</v>
      </c>
      <c r="L110" s="76">
        <v>0</v>
      </c>
      <c r="M110" s="76">
        <v>0</v>
      </c>
      <c r="N110" s="76">
        <v>0</v>
      </c>
      <c r="O110" s="76">
        <v>0</v>
      </c>
      <c r="P110" s="76">
        <v>0</v>
      </c>
      <c r="Q110" s="76">
        <v>0</v>
      </c>
      <c r="R110" s="76">
        <v>0</v>
      </c>
      <c r="S110" s="76">
        <v>0</v>
      </c>
      <c r="T110" s="76">
        <v>0</v>
      </c>
      <c r="U110" s="76">
        <v>0</v>
      </c>
      <c r="V110" s="76">
        <v>0</v>
      </c>
      <c r="W110" s="76">
        <v>0</v>
      </c>
      <c r="X110" s="76">
        <v>0</v>
      </c>
      <c r="Y110" s="76">
        <v>0</v>
      </c>
      <c r="Z110" s="76">
        <v>0</v>
      </c>
      <c r="AA110" s="76">
        <v>0</v>
      </c>
      <c r="AB110" s="76">
        <v>0</v>
      </c>
      <c r="AC110" s="76">
        <v>0</v>
      </c>
      <c r="AD110" s="76">
        <v>0</v>
      </c>
      <c r="AE110" s="76">
        <v>0</v>
      </c>
      <c r="AF110" s="76">
        <v>0</v>
      </c>
      <c r="AG110" s="76">
        <v>0</v>
      </c>
    </row>
    <row r="111" spans="1:33" ht="15.75" customHeight="1" x14ac:dyDescent="0.25">
      <c r="A111" s="77" t="s">
        <v>59</v>
      </c>
      <c r="B111" s="69" t="s">
        <v>1100</v>
      </c>
      <c r="C111" s="68">
        <v>0</v>
      </c>
      <c r="D111" s="68">
        <v>0</v>
      </c>
      <c r="E111" s="68">
        <v>0</v>
      </c>
      <c r="F111" s="68">
        <v>0</v>
      </c>
      <c r="G111" s="68">
        <v>0</v>
      </c>
      <c r="H111" s="68">
        <v>0</v>
      </c>
      <c r="I111" s="68">
        <v>0</v>
      </c>
      <c r="J111" s="68">
        <v>0</v>
      </c>
      <c r="K111" s="68">
        <v>0</v>
      </c>
      <c r="L111" s="68">
        <v>0</v>
      </c>
      <c r="M111" s="68">
        <v>0</v>
      </c>
      <c r="N111" s="68">
        <v>0</v>
      </c>
      <c r="O111" s="68">
        <v>0</v>
      </c>
      <c r="P111" s="68">
        <v>0</v>
      </c>
      <c r="Q111" s="68">
        <v>0</v>
      </c>
      <c r="R111" s="68">
        <v>0</v>
      </c>
      <c r="S111" s="68">
        <v>0</v>
      </c>
      <c r="T111" s="68">
        <v>0</v>
      </c>
      <c r="U111" s="68">
        <v>0</v>
      </c>
      <c r="V111" s="68">
        <v>0</v>
      </c>
      <c r="W111" s="68">
        <v>0</v>
      </c>
      <c r="X111" s="68">
        <v>0</v>
      </c>
      <c r="Y111" s="68">
        <v>0</v>
      </c>
      <c r="Z111" s="68">
        <v>0</v>
      </c>
      <c r="AA111" s="68">
        <v>0</v>
      </c>
      <c r="AB111" s="68">
        <v>0</v>
      </c>
      <c r="AC111" s="68">
        <v>0</v>
      </c>
      <c r="AD111" s="68">
        <v>0</v>
      </c>
      <c r="AE111" s="68">
        <v>0</v>
      </c>
      <c r="AF111" s="68">
        <v>0</v>
      </c>
      <c r="AG111" s="68">
        <v>0</v>
      </c>
    </row>
    <row r="112" spans="1:33" ht="15.75" customHeight="1" x14ac:dyDescent="0.25">
      <c r="A112" s="74" t="s">
        <v>61</v>
      </c>
      <c r="B112" s="75" t="s">
        <v>1096</v>
      </c>
      <c r="C112" s="76">
        <v>0</v>
      </c>
      <c r="D112" s="76">
        <v>0</v>
      </c>
      <c r="E112" s="76">
        <v>0</v>
      </c>
      <c r="F112" s="76">
        <v>0</v>
      </c>
      <c r="G112" s="76">
        <v>0</v>
      </c>
      <c r="H112" s="76">
        <v>0</v>
      </c>
      <c r="I112" s="76">
        <v>0</v>
      </c>
      <c r="J112" s="76">
        <v>0</v>
      </c>
      <c r="K112" s="76">
        <v>0</v>
      </c>
      <c r="L112" s="76">
        <v>0</v>
      </c>
      <c r="M112" s="76">
        <v>0</v>
      </c>
      <c r="N112" s="76">
        <v>0</v>
      </c>
      <c r="O112" s="76">
        <v>0</v>
      </c>
      <c r="P112" s="76">
        <v>0</v>
      </c>
      <c r="Q112" s="76">
        <v>0</v>
      </c>
      <c r="R112" s="76">
        <v>0</v>
      </c>
      <c r="S112" s="76">
        <v>0</v>
      </c>
      <c r="T112" s="76">
        <v>0</v>
      </c>
      <c r="U112" s="76">
        <v>0</v>
      </c>
      <c r="V112" s="76">
        <v>0</v>
      </c>
      <c r="W112" s="76">
        <v>0</v>
      </c>
      <c r="X112" s="76">
        <v>0</v>
      </c>
      <c r="Y112" s="76">
        <v>0</v>
      </c>
      <c r="Z112" s="76">
        <v>0</v>
      </c>
      <c r="AA112" s="76">
        <v>0</v>
      </c>
      <c r="AB112" s="76">
        <v>0</v>
      </c>
      <c r="AC112" s="76">
        <v>0</v>
      </c>
      <c r="AD112" s="76">
        <v>0</v>
      </c>
      <c r="AE112" s="76">
        <v>0</v>
      </c>
      <c r="AF112" s="76">
        <v>0</v>
      </c>
      <c r="AG112" s="76">
        <v>0</v>
      </c>
    </row>
    <row r="113" spans="1:33" ht="15.75" customHeight="1" x14ac:dyDescent="0.25">
      <c r="A113" s="77" t="s">
        <v>61</v>
      </c>
      <c r="B113" s="69" t="s">
        <v>1097</v>
      </c>
      <c r="C113" s="68">
        <v>0</v>
      </c>
      <c r="D113" s="68">
        <v>0</v>
      </c>
      <c r="E113" s="68">
        <v>0</v>
      </c>
      <c r="F113" s="68">
        <v>0</v>
      </c>
      <c r="G113" s="68">
        <v>0</v>
      </c>
      <c r="H113" s="68">
        <v>0</v>
      </c>
      <c r="I113" s="68">
        <v>0</v>
      </c>
      <c r="J113" s="68">
        <v>0</v>
      </c>
      <c r="K113" s="68">
        <v>0</v>
      </c>
      <c r="L113" s="68">
        <v>0</v>
      </c>
      <c r="M113" s="68">
        <v>0</v>
      </c>
      <c r="N113" s="68">
        <v>0</v>
      </c>
      <c r="O113" s="68">
        <v>0</v>
      </c>
      <c r="P113" s="68">
        <v>0</v>
      </c>
      <c r="Q113" s="68">
        <v>0</v>
      </c>
      <c r="R113" s="68">
        <v>0</v>
      </c>
      <c r="S113" s="68">
        <v>0</v>
      </c>
      <c r="T113" s="68">
        <v>0</v>
      </c>
      <c r="U113" s="68">
        <v>0</v>
      </c>
      <c r="V113" s="68">
        <v>0</v>
      </c>
      <c r="W113" s="68">
        <v>0</v>
      </c>
      <c r="X113" s="68">
        <v>0</v>
      </c>
      <c r="Y113" s="68">
        <v>0</v>
      </c>
      <c r="Z113" s="68">
        <v>0</v>
      </c>
      <c r="AA113" s="68">
        <v>0</v>
      </c>
      <c r="AB113" s="68">
        <v>0</v>
      </c>
      <c r="AC113" s="68">
        <v>0</v>
      </c>
      <c r="AD113" s="68">
        <v>0</v>
      </c>
      <c r="AE113" s="68">
        <v>0</v>
      </c>
      <c r="AF113" s="68">
        <v>0</v>
      </c>
      <c r="AG113" s="68">
        <v>0</v>
      </c>
    </row>
    <row r="114" spans="1:33" ht="15.75" customHeight="1" x14ac:dyDescent="0.25">
      <c r="A114" s="74" t="s">
        <v>61</v>
      </c>
      <c r="B114" s="75" t="s">
        <v>1098</v>
      </c>
      <c r="C114" s="76">
        <v>0</v>
      </c>
      <c r="D114" s="76">
        <v>0</v>
      </c>
      <c r="E114" s="76">
        <v>0</v>
      </c>
      <c r="F114" s="76">
        <v>0</v>
      </c>
      <c r="G114" s="76">
        <v>0</v>
      </c>
      <c r="H114" s="76">
        <v>0</v>
      </c>
      <c r="I114" s="76">
        <v>0</v>
      </c>
      <c r="J114" s="76">
        <v>0</v>
      </c>
      <c r="K114" s="76">
        <v>0</v>
      </c>
      <c r="L114" s="76">
        <v>0</v>
      </c>
      <c r="M114" s="76">
        <v>0</v>
      </c>
      <c r="N114" s="76">
        <v>0</v>
      </c>
      <c r="O114" s="76">
        <v>0</v>
      </c>
      <c r="P114" s="76">
        <v>0</v>
      </c>
      <c r="Q114" s="76">
        <v>0</v>
      </c>
      <c r="R114" s="76">
        <v>0</v>
      </c>
      <c r="S114" s="76">
        <v>0</v>
      </c>
      <c r="T114" s="76">
        <v>0</v>
      </c>
      <c r="U114" s="76">
        <v>0</v>
      </c>
      <c r="V114" s="76">
        <v>0</v>
      </c>
      <c r="W114" s="76">
        <v>0</v>
      </c>
      <c r="X114" s="76">
        <v>0</v>
      </c>
      <c r="Y114" s="76">
        <v>0</v>
      </c>
      <c r="Z114" s="76">
        <v>0</v>
      </c>
      <c r="AA114" s="76">
        <v>0</v>
      </c>
      <c r="AB114" s="76">
        <v>0</v>
      </c>
      <c r="AC114" s="76">
        <v>0</v>
      </c>
      <c r="AD114" s="76">
        <v>0</v>
      </c>
      <c r="AE114" s="76">
        <v>0</v>
      </c>
      <c r="AF114" s="76">
        <v>0</v>
      </c>
      <c r="AG114" s="76">
        <v>0</v>
      </c>
    </row>
    <row r="115" spans="1:33" ht="15.75" customHeight="1" x14ac:dyDescent="0.25">
      <c r="A115" s="77" t="s">
        <v>61</v>
      </c>
      <c r="B115" s="69" t="s">
        <v>1099</v>
      </c>
      <c r="C115" s="68">
        <v>0</v>
      </c>
      <c r="D115" s="68">
        <v>0</v>
      </c>
      <c r="E115" s="68">
        <v>0</v>
      </c>
      <c r="F115" s="68">
        <v>0</v>
      </c>
      <c r="G115" s="68">
        <v>0</v>
      </c>
      <c r="H115" s="68">
        <v>0</v>
      </c>
      <c r="I115" s="68">
        <v>0</v>
      </c>
      <c r="J115" s="68">
        <v>0</v>
      </c>
      <c r="K115" s="68">
        <v>0</v>
      </c>
      <c r="L115" s="68">
        <v>0</v>
      </c>
      <c r="M115" s="68">
        <v>0</v>
      </c>
      <c r="N115" s="68">
        <v>0</v>
      </c>
      <c r="O115" s="68">
        <v>0</v>
      </c>
      <c r="P115" s="68">
        <v>0</v>
      </c>
      <c r="Q115" s="68">
        <v>0</v>
      </c>
      <c r="R115" s="68">
        <v>0</v>
      </c>
      <c r="S115" s="68">
        <v>0</v>
      </c>
      <c r="T115" s="68">
        <v>0</v>
      </c>
      <c r="U115" s="68">
        <v>0</v>
      </c>
      <c r="V115" s="68">
        <v>0</v>
      </c>
      <c r="W115" s="68">
        <v>0</v>
      </c>
      <c r="X115" s="68">
        <v>0</v>
      </c>
      <c r="Y115" s="68">
        <v>0</v>
      </c>
      <c r="Z115" s="68">
        <v>0</v>
      </c>
      <c r="AA115" s="68">
        <v>0</v>
      </c>
      <c r="AB115" s="68">
        <v>0</v>
      </c>
      <c r="AC115" s="68">
        <v>0</v>
      </c>
      <c r="AD115" s="68">
        <v>0</v>
      </c>
      <c r="AE115" s="68">
        <v>0</v>
      </c>
      <c r="AF115" s="68">
        <v>0</v>
      </c>
      <c r="AG115" s="68">
        <v>0</v>
      </c>
    </row>
    <row r="116" spans="1:33" ht="15.75" customHeight="1" x14ac:dyDescent="0.25">
      <c r="A116" s="74" t="s">
        <v>61</v>
      </c>
      <c r="B116" s="75" t="s">
        <v>1100</v>
      </c>
      <c r="C116" s="76">
        <v>0</v>
      </c>
      <c r="D116" s="76">
        <v>0</v>
      </c>
      <c r="E116" s="76">
        <v>0</v>
      </c>
      <c r="F116" s="76">
        <v>0</v>
      </c>
      <c r="G116" s="76">
        <v>0</v>
      </c>
      <c r="H116" s="76">
        <v>0</v>
      </c>
      <c r="I116" s="76">
        <v>0</v>
      </c>
      <c r="J116" s="76">
        <v>0</v>
      </c>
      <c r="K116" s="76">
        <v>0</v>
      </c>
      <c r="L116" s="76">
        <v>0</v>
      </c>
      <c r="M116" s="76">
        <v>0</v>
      </c>
      <c r="N116" s="76">
        <v>0</v>
      </c>
      <c r="O116" s="76">
        <v>0</v>
      </c>
      <c r="P116" s="76">
        <v>0</v>
      </c>
      <c r="Q116" s="76">
        <v>0</v>
      </c>
      <c r="R116" s="76">
        <v>0</v>
      </c>
      <c r="S116" s="76">
        <v>0</v>
      </c>
      <c r="T116" s="76">
        <v>0</v>
      </c>
      <c r="U116" s="76">
        <v>0</v>
      </c>
      <c r="V116" s="76">
        <v>0</v>
      </c>
      <c r="W116" s="76">
        <v>0</v>
      </c>
      <c r="X116" s="76">
        <v>0</v>
      </c>
      <c r="Y116" s="76">
        <v>0</v>
      </c>
      <c r="Z116" s="76">
        <v>0</v>
      </c>
      <c r="AA116" s="76">
        <v>0</v>
      </c>
      <c r="AB116" s="76">
        <v>0</v>
      </c>
      <c r="AC116" s="76">
        <v>0</v>
      </c>
      <c r="AD116" s="76">
        <v>0</v>
      </c>
      <c r="AE116" s="76">
        <v>0</v>
      </c>
      <c r="AF116" s="76">
        <v>0</v>
      </c>
      <c r="AG116" s="76">
        <v>0</v>
      </c>
    </row>
    <row r="117" spans="1:33" ht="15.75" customHeight="1" x14ac:dyDescent="0.25">
      <c r="A117" s="77" t="s">
        <v>63</v>
      </c>
      <c r="B117" s="69" t="s">
        <v>1096</v>
      </c>
      <c r="C117" s="68">
        <v>0</v>
      </c>
      <c r="D117" s="68">
        <v>0</v>
      </c>
      <c r="E117" s="68">
        <v>0</v>
      </c>
      <c r="F117" s="68">
        <v>0</v>
      </c>
      <c r="G117" s="68">
        <v>0</v>
      </c>
      <c r="H117" s="68">
        <v>0</v>
      </c>
      <c r="I117" s="68">
        <v>0</v>
      </c>
      <c r="J117" s="68">
        <v>0</v>
      </c>
      <c r="K117" s="68">
        <v>0</v>
      </c>
      <c r="L117" s="68">
        <v>6.0789999999999998E-4</v>
      </c>
      <c r="M117" s="68">
        <v>2.7085304000000001E-2</v>
      </c>
      <c r="N117" s="68">
        <v>2.0392566000000001E-2</v>
      </c>
      <c r="O117" s="68">
        <v>7.7844920999999997E-2</v>
      </c>
      <c r="P117" s="68">
        <v>0.124788279</v>
      </c>
      <c r="Q117" s="68">
        <v>0.121107109</v>
      </c>
      <c r="R117" s="68">
        <v>0.12006017099999999</v>
      </c>
      <c r="S117" s="68">
        <v>0.12823304299999999</v>
      </c>
      <c r="T117" s="68">
        <v>0.11972244899999999</v>
      </c>
      <c r="U117" s="68">
        <v>9.5980592000000003E-2</v>
      </c>
      <c r="V117" s="68">
        <v>0.116176368</v>
      </c>
      <c r="W117" s="68">
        <v>0.13522388900000001</v>
      </c>
      <c r="X117" s="68">
        <v>9.2772232999999996E-2</v>
      </c>
      <c r="Y117" s="68">
        <v>9.9729307000000003E-2</v>
      </c>
      <c r="Z117" s="68">
        <v>0.120735615</v>
      </c>
      <c r="AA117" s="68">
        <v>0.126206711</v>
      </c>
      <c r="AB117" s="68">
        <v>0.106146025</v>
      </c>
      <c r="AC117" s="68">
        <v>9.6926213999999997E-2</v>
      </c>
      <c r="AD117" s="68">
        <v>8.7942808999999997E-2</v>
      </c>
      <c r="AE117" s="68">
        <v>0</v>
      </c>
      <c r="AF117" s="68">
        <v>0</v>
      </c>
      <c r="AG117" s="68">
        <v>0</v>
      </c>
    </row>
    <row r="118" spans="1:33" ht="15.75" customHeight="1" x14ac:dyDescent="0.25">
      <c r="A118" s="74" t="s">
        <v>63</v>
      </c>
      <c r="B118" s="75" t="s">
        <v>1097</v>
      </c>
      <c r="C118" s="76">
        <v>0</v>
      </c>
      <c r="D118" s="76">
        <v>0</v>
      </c>
      <c r="E118" s="76">
        <v>0</v>
      </c>
      <c r="F118" s="76">
        <v>0</v>
      </c>
      <c r="G118" s="76">
        <v>0</v>
      </c>
      <c r="H118" s="76">
        <v>0</v>
      </c>
      <c r="I118" s="76">
        <v>0</v>
      </c>
      <c r="J118" s="76">
        <v>0</v>
      </c>
      <c r="K118" s="76">
        <v>0</v>
      </c>
      <c r="L118" s="76">
        <v>0</v>
      </c>
      <c r="M118" s="76">
        <v>0</v>
      </c>
      <c r="N118" s="76">
        <v>0</v>
      </c>
      <c r="O118" s="76">
        <v>0</v>
      </c>
      <c r="P118" s="76">
        <v>0</v>
      </c>
      <c r="Q118" s="76">
        <v>0</v>
      </c>
      <c r="R118" s="76">
        <v>0</v>
      </c>
      <c r="S118" s="76">
        <v>0</v>
      </c>
      <c r="T118" s="76">
        <v>0</v>
      </c>
      <c r="U118" s="76">
        <v>0</v>
      </c>
      <c r="V118" s="76">
        <v>0</v>
      </c>
      <c r="W118" s="76">
        <v>0</v>
      </c>
      <c r="X118" s="76">
        <v>0</v>
      </c>
      <c r="Y118" s="76">
        <v>0</v>
      </c>
      <c r="Z118" s="76">
        <v>0</v>
      </c>
      <c r="AA118" s="76">
        <v>0</v>
      </c>
      <c r="AB118" s="76">
        <v>0</v>
      </c>
      <c r="AC118" s="76">
        <v>0</v>
      </c>
      <c r="AD118" s="76">
        <v>0</v>
      </c>
      <c r="AE118" s="76">
        <v>0</v>
      </c>
      <c r="AF118" s="76">
        <v>0</v>
      </c>
      <c r="AG118" s="76">
        <v>0</v>
      </c>
    </row>
    <row r="119" spans="1:33" ht="15.75" customHeight="1" x14ac:dyDescent="0.25">
      <c r="A119" s="77" t="s">
        <v>63</v>
      </c>
      <c r="B119" s="69" t="s">
        <v>1098</v>
      </c>
      <c r="C119" s="68">
        <v>0</v>
      </c>
      <c r="D119" s="68">
        <v>0</v>
      </c>
      <c r="E119" s="68">
        <v>0</v>
      </c>
      <c r="F119" s="68">
        <v>0</v>
      </c>
      <c r="G119" s="68">
        <v>0</v>
      </c>
      <c r="H119" s="68">
        <v>0</v>
      </c>
      <c r="I119" s="68">
        <v>0</v>
      </c>
      <c r="J119" s="68">
        <v>0</v>
      </c>
      <c r="K119" s="68">
        <v>0</v>
      </c>
      <c r="L119" s="68">
        <v>0</v>
      </c>
      <c r="M119" s="68">
        <v>0</v>
      </c>
      <c r="N119" s="68">
        <v>0</v>
      </c>
      <c r="O119" s="68">
        <v>0</v>
      </c>
      <c r="P119" s="68">
        <v>0</v>
      </c>
      <c r="Q119" s="68">
        <v>0</v>
      </c>
      <c r="R119" s="68">
        <v>0</v>
      </c>
      <c r="S119" s="68">
        <v>0</v>
      </c>
      <c r="T119" s="68">
        <v>0</v>
      </c>
      <c r="U119" s="68">
        <v>0</v>
      </c>
      <c r="V119" s="68">
        <v>0</v>
      </c>
      <c r="W119" s="68">
        <v>0</v>
      </c>
      <c r="X119" s="68">
        <v>0</v>
      </c>
      <c r="Y119" s="68">
        <v>0</v>
      </c>
      <c r="Z119" s="68">
        <v>0</v>
      </c>
      <c r="AA119" s="68">
        <v>0</v>
      </c>
      <c r="AB119" s="68">
        <v>0</v>
      </c>
      <c r="AC119" s="68">
        <v>0</v>
      </c>
      <c r="AD119" s="68">
        <v>0</v>
      </c>
      <c r="AE119" s="68">
        <v>0</v>
      </c>
      <c r="AF119" s="68">
        <v>0</v>
      </c>
      <c r="AG119" s="68">
        <v>0</v>
      </c>
    </row>
    <row r="120" spans="1:33" ht="15.75" customHeight="1" x14ac:dyDescent="0.25">
      <c r="A120" s="74" t="s">
        <v>63</v>
      </c>
      <c r="B120" s="75" t="s">
        <v>1099</v>
      </c>
      <c r="C120" s="76">
        <v>0</v>
      </c>
      <c r="D120" s="76">
        <v>0</v>
      </c>
      <c r="E120" s="76">
        <v>0</v>
      </c>
      <c r="F120" s="76">
        <v>0</v>
      </c>
      <c r="G120" s="76">
        <v>0</v>
      </c>
      <c r="H120" s="76">
        <v>0</v>
      </c>
      <c r="I120" s="76">
        <v>0</v>
      </c>
      <c r="J120" s="76">
        <v>0</v>
      </c>
      <c r="K120" s="76">
        <v>0</v>
      </c>
      <c r="L120" s="76">
        <v>0</v>
      </c>
      <c r="M120" s="76">
        <v>0</v>
      </c>
      <c r="N120" s="76">
        <v>0</v>
      </c>
      <c r="O120" s="76">
        <v>0</v>
      </c>
      <c r="P120" s="76">
        <v>0</v>
      </c>
      <c r="Q120" s="76">
        <v>0</v>
      </c>
      <c r="R120" s="76">
        <v>0</v>
      </c>
      <c r="S120" s="76">
        <v>0</v>
      </c>
      <c r="T120" s="76">
        <v>0</v>
      </c>
      <c r="U120" s="76">
        <v>0</v>
      </c>
      <c r="V120" s="76">
        <v>0</v>
      </c>
      <c r="W120" s="76">
        <v>0</v>
      </c>
      <c r="X120" s="76">
        <v>0</v>
      </c>
      <c r="Y120" s="76">
        <v>0</v>
      </c>
      <c r="Z120" s="76">
        <v>0</v>
      </c>
      <c r="AA120" s="76">
        <v>0</v>
      </c>
      <c r="AB120" s="76">
        <v>0</v>
      </c>
      <c r="AC120" s="76">
        <v>0</v>
      </c>
      <c r="AD120" s="76">
        <v>0</v>
      </c>
      <c r="AE120" s="76">
        <v>0</v>
      </c>
      <c r="AF120" s="76">
        <v>0</v>
      </c>
      <c r="AG120" s="76">
        <v>0</v>
      </c>
    </row>
    <row r="121" spans="1:33" ht="15.75" customHeight="1" x14ac:dyDescent="0.25">
      <c r="A121" s="77" t="s">
        <v>63</v>
      </c>
      <c r="B121" s="69" t="s">
        <v>1100</v>
      </c>
      <c r="C121" s="68">
        <v>0</v>
      </c>
      <c r="D121" s="68">
        <v>0</v>
      </c>
      <c r="E121" s="68">
        <v>0</v>
      </c>
      <c r="F121" s="68">
        <v>0</v>
      </c>
      <c r="G121" s="68">
        <v>0</v>
      </c>
      <c r="H121" s="68">
        <v>0</v>
      </c>
      <c r="I121" s="68">
        <v>0</v>
      </c>
      <c r="J121" s="68">
        <v>0</v>
      </c>
      <c r="K121" s="68">
        <v>0</v>
      </c>
      <c r="L121" s="68">
        <v>0</v>
      </c>
      <c r="M121" s="68">
        <v>0</v>
      </c>
      <c r="N121" s="68">
        <v>0</v>
      </c>
      <c r="O121" s="68">
        <v>0</v>
      </c>
      <c r="P121" s="68">
        <v>0</v>
      </c>
      <c r="Q121" s="68">
        <v>0</v>
      </c>
      <c r="R121" s="68">
        <v>0</v>
      </c>
      <c r="S121" s="68">
        <v>0</v>
      </c>
      <c r="T121" s="68">
        <v>0</v>
      </c>
      <c r="U121" s="68">
        <v>0</v>
      </c>
      <c r="V121" s="68">
        <v>0</v>
      </c>
      <c r="W121" s="68">
        <v>0</v>
      </c>
      <c r="X121" s="68">
        <v>0</v>
      </c>
      <c r="Y121" s="68">
        <v>0</v>
      </c>
      <c r="Z121" s="68">
        <v>0</v>
      </c>
      <c r="AA121" s="68">
        <v>0</v>
      </c>
      <c r="AB121" s="68">
        <v>0</v>
      </c>
      <c r="AC121" s="68">
        <v>0</v>
      </c>
      <c r="AD121" s="68">
        <v>0</v>
      </c>
      <c r="AE121" s="68">
        <v>0</v>
      </c>
      <c r="AF121" s="68">
        <v>0</v>
      </c>
      <c r="AG121" s="68">
        <v>0</v>
      </c>
    </row>
    <row r="122" spans="1:33" ht="15.75" customHeight="1" x14ac:dyDescent="0.25">
      <c r="A122" s="74" t="s">
        <v>65</v>
      </c>
      <c r="B122" s="75" t="s">
        <v>1096</v>
      </c>
      <c r="C122" s="76">
        <v>9.9749172999999997E-2</v>
      </c>
      <c r="D122" s="76">
        <v>8.6856422000000003E-2</v>
      </c>
      <c r="E122" s="76">
        <v>0.10849513199999999</v>
      </c>
      <c r="F122" s="76">
        <v>2.4616859000000001E-2</v>
      </c>
      <c r="G122" s="76">
        <v>3.1591007999999997E-2</v>
      </c>
      <c r="H122" s="76">
        <v>2.0658559E-2</v>
      </c>
      <c r="I122" s="76">
        <v>2.6765651000000001E-2</v>
      </c>
      <c r="J122" s="76">
        <v>1.5116938E-2</v>
      </c>
      <c r="K122" s="76">
        <v>1.4023693E-2</v>
      </c>
      <c r="L122" s="76">
        <v>1.4777655000000001E-2</v>
      </c>
      <c r="M122" s="76">
        <v>1.6436372000000001E-2</v>
      </c>
      <c r="N122" s="76">
        <v>1.3813903000000001E-2</v>
      </c>
      <c r="O122" s="76">
        <v>9.3491289999999994E-3</v>
      </c>
      <c r="P122" s="76">
        <v>2.0093086999999999E-2</v>
      </c>
      <c r="Q122" s="76">
        <v>2.1789501999999999E-2</v>
      </c>
      <c r="R122" s="76">
        <v>2.2543463999999999E-2</v>
      </c>
      <c r="S122" s="76">
        <v>1.4853051000000001E-2</v>
      </c>
      <c r="T122" s="76">
        <v>8.8967520000000008E-3</v>
      </c>
      <c r="U122" s="76">
        <v>9.3114310000000002E-3</v>
      </c>
      <c r="V122" s="76">
        <v>1.7039540999999998E-2</v>
      </c>
      <c r="W122" s="76">
        <v>1.726573E-2</v>
      </c>
      <c r="X122" s="76">
        <v>1.7529617000000001E-2</v>
      </c>
      <c r="Y122" s="76">
        <v>1.5908597999999999E-2</v>
      </c>
      <c r="Z122" s="76">
        <v>1.5607012999999999E-2</v>
      </c>
      <c r="AA122" s="76">
        <v>1.3684409999999999E-2</v>
      </c>
      <c r="AB122" s="76">
        <v>5.2023379999999999E-3</v>
      </c>
      <c r="AC122" s="76">
        <v>8.8213549999999995E-3</v>
      </c>
      <c r="AD122" s="76">
        <v>9.1983359999999997E-3</v>
      </c>
      <c r="AE122" s="76">
        <v>0</v>
      </c>
      <c r="AF122" s="76">
        <v>0</v>
      </c>
      <c r="AG122" s="76">
        <v>0</v>
      </c>
    </row>
    <row r="123" spans="1:33" ht="15.75" customHeight="1" x14ac:dyDescent="0.25">
      <c r="A123" s="77" t="s">
        <v>65</v>
      </c>
      <c r="B123" s="69" t="s">
        <v>1097</v>
      </c>
      <c r="C123" s="68">
        <v>0</v>
      </c>
      <c r="D123" s="68">
        <v>0</v>
      </c>
      <c r="E123" s="68">
        <v>0</v>
      </c>
      <c r="F123" s="68">
        <v>0</v>
      </c>
      <c r="G123" s="68">
        <v>0</v>
      </c>
      <c r="H123" s="68">
        <v>0</v>
      </c>
      <c r="I123" s="68">
        <v>0</v>
      </c>
      <c r="J123" s="68">
        <v>0</v>
      </c>
      <c r="K123" s="68">
        <v>0</v>
      </c>
      <c r="L123" s="68">
        <v>0</v>
      </c>
      <c r="M123" s="68">
        <v>0</v>
      </c>
      <c r="N123" s="68">
        <v>0</v>
      </c>
      <c r="O123" s="68">
        <v>0</v>
      </c>
      <c r="P123" s="68">
        <v>0</v>
      </c>
      <c r="Q123" s="68">
        <v>0</v>
      </c>
      <c r="R123" s="68">
        <v>0</v>
      </c>
      <c r="S123" s="68">
        <v>0</v>
      </c>
      <c r="T123" s="68">
        <v>0</v>
      </c>
      <c r="U123" s="68">
        <v>0</v>
      </c>
      <c r="V123" s="68">
        <v>0</v>
      </c>
      <c r="W123" s="68">
        <v>0</v>
      </c>
      <c r="X123" s="68">
        <v>0</v>
      </c>
      <c r="Y123" s="68">
        <v>0</v>
      </c>
      <c r="Z123" s="68">
        <v>0</v>
      </c>
      <c r="AA123" s="68">
        <v>0</v>
      </c>
      <c r="AB123" s="68">
        <v>0</v>
      </c>
      <c r="AC123" s="68">
        <v>0</v>
      </c>
      <c r="AD123" s="68">
        <v>0</v>
      </c>
      <c r="AE123" s="68">
        <v>0</v>
      </c>
      <c r="AF123" s="68">
        <v>0</v>
      </c>
      <c r="AG123" s="68">
        <v>0</v>
      </c>
    </row>
    <row r="124" spans="1:33" ht="15.75" customHeight="1" x14ac:dyDescent="0.25">
      <c r="A124" s="74" t="s">
        <v>65</v>
      </c>
      <c r="B124" s="75" t="s">
        <v>1098</v>
      </c>
      <c r="C124" s="76">
        <v>0</v>
      </c>
      <c r="D124" s="76">
        <v>0</v>
      </c>
      <c r="E124" s="76">
        <v>0</v>
      </c>
      <c r="F124" s="76">
        <v>0</v>
      </c>
      <c r="G124" s="76">
        <v>0</v>
      </c>
      <c r="H124" s="76">
        <v>0</v>
      </c>
      <c r="I124" s="76">
        <v>0</v>
      </c>
      <c r="J124" s="76">
        <v>0</v>
      </c>
      <c r="K124" s="76">
        <v>0</v>
      </c>
      <c r="L124" s="76">
        <v>0</v>
      </c>
      <c r="M124" s="76">
        <v>0</v>
      </c>
      <c r="N124" s="76">
        <v>0</v>
      </c>
      <c r="O124" s="76">
        <v>0</v>
      </c>
      <c r="P124" s="76">
        <v>0</v>
      </c>
      <c r="Q124" s="76">
        <v>0</v>
      </c>
      <c r="R124" s="76">
        <v>0</v>
      </c>
      <c r="S124" s="76">
        <v>0</v>
      </c>
      <c r="T124" s="76">
        <v>0</v>
      </c>
      <c r="U124" s="76">
        <v>0</v>
      </c>
      <c r="V124" s="76">
        <v>0</v>
      </c>
      <c r="W124" s="76">
        <v>0</v>
      </c>
      <c r="X124" s="76">
        <v>0</v>
      </c>
      <c r="Y124" s="76">
        <v>0</v>
      </c>
      <c r="Z124" s="76">
        <v>0</v>
      </c>
      <c r="AA124" s="76">
        <v>0</v>
      </c>
      <c r="AB124" s="76">
        <v>0</v>
      </c>
      <c r="AC124" s="76">
        <v>0</v>
      </c>
      <c r="AD124" s="76">
        <v>0</v>
      </c>
      <c r="AE124" s="76">
        <v>0</v>
      </c>
      <c r="AF124" s="76">
        <v>0</v>
      </c>
      <c r="AG124" s="76">
        <v>0</v>
      </c>
    </row>
    <row r="125" spans="1:33" ht="15.75" customHeight="1" x14ac:dyDescent="0.25">
      <c r="A125" s="77" t="s">
        <v>65</v>
      </c>
      <c r="B125" s="69" t="s">
        <v>1099</v>
      </c>
      <c r="C125" s="68">
        <v>0</v>
      </c>
      <c r="D125" s="68">
        <v>0</v>
      </c>
      <c r="E125" s="68">
        <v>0</v>
      </c>
      <c r="F125" s="68">
        <v>0</v>
      </c>
      <c r="G125" s="68">
        <v>0</v>
      </c>
      <c r="H125" s="68">
        <v>0</v>
      </c>
      <c r="I125" s="68">
        <v>0</v>
      </c>
      <c r="J125" s="68">
        <v>0</v>
      </c>
      <c r="K125" s="68">
        <v>0</v>
      </c>
      <c r="L125" s="68">
        <v>0</v>
      </c>
      <c r="M125" s="68">
        <v>0</v>
      </c>
      <c r="N125" s="68">
        <v>0</v>
      </c>
      <c r="O125" s="68">
        <v>0</v>
      </c>
      <c r="P125" s="68">
        <v>0</v>
      </c>
      <c r="Q125" s="68">
        <v>0</v>
      </c>
      <c r="R125" s="68">
        <v>0</v>
      </c>
      <c r="S125" s="68">
        <v>0</v>
      </c>
      <c r="T125" s="68">
        <v>0</v>
      </c>
      <c r="U125" s="68">
        <v>0</v>
      </c>
      <c r="V125" s="68">
        <v>0</v>
      </c>
      <c r="W125" s="68">
        <v>0</v>
      </c>
      <c r="X125" s="68">
        <v>0</v>
      </c>
      <c r="Y125" s="68">
        <v>0</v>
      </c>
      <c r="Z125" s="68">
        <v>0</v>
      </c>
      <c r="AA125" s="68">
        <v>0</v>
      </c>
      <c r="AB125" s="68">
        <v>0</v>
      </c>
      <c r="AC125" s="68">
        <v>0</v>
      </c>
      <c r="AD125" s="68">
        <v>0</v>
      </c>
      <c r="AE125" s="68">
        <v>0</v>
      </c>
      <c r="AF125" s="68">
        <v>0</v>
      </c>
      <c r="AG125" s="68">
        <v>0</v>
      </c>
    </row>
    <row r="126" spans="1:33" ht="15.75" customHeight="1" x14ac:dyDescent="0.25">
      <c r="A126" s="74" t="s">
        <v>65</v>
      </c>
      <c r="B126" s="75" t="s">
        <v>1100</v>
      </c>
      <c r="C126" s="76">
        <v>0</v>
      </c>
      <c r="D126" s="76">
        <v>0</v>
      </c>
      <c r="E126" s="76">
        <v>0</v>
      </c>
      <c r="F126" s="76">
        <v>0</v>
      </c>
      <c r="G126" s="76">
        <v>0</v>
      </c>
      <c r="H126" s="76">
        <v>0</v>
      </c>
      <c r="I126" s="76">
        <v>0</v>
      </c>
      <c r="J126" s="76">
        <v>0</v>
      </c>
      <c r="K126" s="76">
        <v>0</v>
      </c>
      <c r="L126" s="76">
        <v>0</v>
      </c>
      <c r="M126" s="76">
        <v>0</v>
      </c>
      <c r="N126" s="76">
        <v>0</v>
      </c>
      <c r="O126" s="76">
        <v>0</v>
      </c>
      <c r="P126" s="76">
        <v>0</v>
      </c>
      <c r="Q126" s="76">
        <v>0</v>
      </c>
      <c r="R126" s="76">
        <v>0</v>
      </c>
      <c r="S126" s="76">
        <v>0</v>
      </c>
      <c r="T126" s="76">
        <v>0</v>
      </c>
      <c r="U126" s="76">
        <v>0</v>
      </c>
      <c r="V126" s="76">
        <v>0</v>
      </c>
      <c r="W126" s="76">
        <v>0</v>
      </c>
      <c r="X126" s="76">
        <v>0</v>
      </c>
      <c r="Y126" s="76">
        <v>0</v>
      </c>
      <c r="Z126" s="76">
        <v>0</v>
      </c>
      <c r="AA126" s="76">
        <v>0</v>
      </c>
      <c r="AB126" s="76">
        <v>0</v>
      </c>
      <c r="AC126" s="76">
        <v>0</v>
      </c>
      <c r="AD126" s="76">
        <v>0</v>
      </c>
      <c r="AE126" s="76">
        <v>0</v>
      </c>
      <c r="AF126" s="76">
        <v>0</v>
      </c>
      <c r="AG126" s="76">
        <v>0</v>
      </c>
    </row>
    <row r="127" spans="1:33" ht="15.75" customHeight="1" x14ac:dyDescent="0.25">
      <c r="A127" s="77" t="s">
        <v>68</v>
      </c>
      <c r="B127" s="69" t="s">
        <v>1096</v>
      </c>
      <c r="C127" s="68">
        <v>0.82734511200000005</v>
      </c>
      <c r="D127" s="68">
        <v>0.840783752</v>
      </c>
      <c r="E127" s="68">
        <v>0.85512416599999996</v>
      </c>
      <c r="F127" s="68">
        <v>0.78978063499999995</v>
      </c>
      <c r="G127" s="68">
        <v>0.91577023899999999</v>
      </c>
      <c r="H127" s="68">
        <v>0.86750919800000004</v>
      </c>
      <c r="I127" s="68">
        <v>0.83051501599999999</v>
      </c>
      <c r="J127" s="68">
        <v>0.90172781499999999</v>
      </c>
      <c r="K127" s="68">
        <v>0.94224437999999999</v>
      </c>
      <c r="L127" s="68">
        <v>0.90401793900000005</v>
      </c>
      <c r="M127" s="68">
        <v>0.84353306400000005</v>
      </c>
      <c r="N127" s="68">
        <v>0.86092675399999996</v>
      </c>
      <c r="O127" s="68">
        <v>0.82228637699999996</v>
      </c>
      <c r="P127" s="68">
        <v>0.81303790300000001</v>
      </c>
      <c r="Q127" s="68">
        <v>0.87644407300000005</v>
      </c>
      <c r="R127" s="68">
        <v>0.88439373700000001</v>
      </c>
      <c r="S127" s="68">
        <v>0.913590087</v>
      </c>
      <c r="T127" s="68">
        <v>0.95342099199999997</v>
      </c>
      <c r="U127" s="68">
        <v>0.98173387300000003</v>
      </c>
      <c r="V127" s="68">
        <v>0.85327903999999999</v>
      </c>
      <c r="W127" s="68">
        <v>0.89791169800000004</v>
      </c>
      <c r="X127" s="68">
        <v>0.86738177100000002</v>
      </c>
      <c r="Y127" s="68">
        <v>0.69529098499999997</v>
      </c>
      <c r="Z127" s="68">
        <v>0.75883948099999998</v>
      </c>
      <c r="AA127" s="68">
        <v>0.825380365</v>
      </c>
      <c r="AB127" s="68">
        <v>0.80731720900000004</v>
      </c>
      <c r="AC127" s="68">
        <v>0.60137759199999996</v>
      </c>
      <c r="AD127" s="68">
        <v>0.66013957099999998</v>
      </c>
      <c r="AE127" s="68">
        <v>0</v>
      </c>
      <c r="AF127" s="68">
        <v>0</v>
      </c>
      <c r="AG127" s="68">
        <v>0</v>
      </c>
    </row>
    <row r="128" spans="1:33" ht="15.75" customHeight="1" x14ac:dyDescent="0.25">
      <c r="A128" s="74" t="s">
        <v>68</v>
      </c>
      <c r="B128" s="75" t="s">
        <v>1097</v>
      </c>
      <c r="C128" s="76">
        <v>0</v>
      </c>
      <c r="D128" s="76">
        <v>0</v>
      </c>
      <c r="E128" s="76">
        <v>0</v>
      </c>
      <c r="F128" s="76">
        <v>0</v>
      </c>
      <c r="G128" s="76">
        <v>0</v>
      </c>
      <c r="H128" s="76">
        <v>0</v>
      </c>
      <c r="I128" s="76">
        <v>0</v>
      </c>
      <c r="J128" s="76">
        <v>0</v>
      </c>
      <c r="K128" s="76">
        <v>0</v>
      </c>
      <c r="L128" s="76">
        <v>0</v>
      </c>
      <c r="M128" s="76">
        <v>0</v>
      </c>
      <c r="N128" s="76">
        <v>0</v>
      </c>
      <c r="O128" s="76">
        <v>0</v>
      </c>
      <c r="P128" s="76">
        <v>0</v>
      </c>
      <c r="Q128" s="76">
        <v>0</v>
      </c>
      <c r="R128" s="76">
        <v>0</v>
      </c>
      <c r="S128" s="76">
        <v>0</v>
      </c>
      <c r="T128" s="76">
        <v>0</v>
      </c>
      <c r="U128" s="76">
        <v>0</v>
      </c>
      <c r="V128" s="76">
        <v>0</v>
      </c>
      <c r="W128" s="76">
        <v>0</v>
      </c>
      <c r="X128" s="76">
        <v>0</v>
      </c>
      <c r="Y128" s="76">
        <v>0</v>
      </c>
      <c r="Z128" s="76">
        <v>0</v>
      </c>
      <c r="AA128" s="76">
        <v>0</v>
      </c>
      <c r="AB128" s="76">
        <v>0</v>
      </c>
      <c r="AC128" s="76">
        <v>0</v>
      </c>
      <c r="AD128" s="76">
        <v>0</v>
      </c>
      <c r="AE128" s="76">
        <v>0</v>
      </c>
      <c r="AF128" s="76">
        <v>0</v>
      </c>
      <c r="AG128" s="76">
        <v>0</v>
      </c>
    </row>
    <row r="129" spans="1:33" ht="15.75" customHeight="1" x14ac:dyDescent="0.25">
      <c r="A129" s="77" t="s">
        <v>68</v>
      </c>
      <c r="B129" s="69" t="s">
        <v>1098</v>
      </c>
      <c r="C129" s="68">
        <v>0</v>
      </c>
      <c r="D129" s="68">
        <v>0</v>
      </c>
      <c r="E129" s="68">
        <v>0</v>
      </c>
      <c r="F129" s="68">
        <v>0</v>
      </c>
      <c r="G129" s="68">
        <v>0</v>
      </c>
      <c r="H129" s="68">
        <v>0</v>
      </c>
      <c r="I129" s="68">
        <v>0</v>
      </c>
      <c r="J129" s="68">
        <v>0</v>
      </c>
      <c r="K129" s="68">
        <v>0</v>
      </c>
      <c r="L129" s="68">
        <v>0</v>
      </c>
      <c r="M129" s="68">
        <v>0</v>
      </c>
      <c r="N129" s="68">
        <v>0</v>
      </c>
      <c r="O129" s="68">
        <v>0</v>
      </c>
      <c r="P129" s="68">
        <v>0</v>
      </c>
      <c r="Q129" s="68">
        <v>0</v>
      </c>
      <c r="R129" s="68">
        <v>0</v>
      </c>
      <c r="S129" s="68">
        <v>0</v>
      </c>
      <c r="T129" s="68">
        <v>0</v>
      </c>
      <c r="U129" s="68">
        <v>0</v>
      </c>
      <c r="V129" s="68">
        <v>0</v>
      </c>
      <c r="W129" s="68">
        <v>0</v>
      </c>
      <c r="X129" s="68">
        <v>0</v>
      </c>
      <c r="Y129" s="68">
        <v>0</v>
      </c>
      <c r="Z129" s="68">
        <v>0</v>
      </c>
      <c r="AA129" s="68">
        <v>0</v>
      </c>
      <c r="AB129" s="68">
        <v>0</v>
      </c>
      <c r="AC129" s="68">
        <v>0</v>
      </c>
      <c r="AD129" s="68">
        <v>0</v>
      </c>
      <c r="AE129" s="68">
        <v>0</v>
      </c>
      <c r="AF129" s="68">
        <v>0</v>
      </c>
      <c r="AG129" s="68">
        <v>0</v>
      </c>
    </row>
    <row r="130" spans="1:33" ht="15.75" customHeight="1" x14ac:dyDescent="0.25">
      <c r="A130" s="74" t="s">
        <v>68</v>
      </c>
      <c r="B130" s="75" t="s">
        <v>1099</v>
      </c>
      <c r="C130" s="76">
        <v>0</v>
      </c>
      <c r="D130" s="76">
        <v>0</v>
      </c>
      <c r="E130" s="76">
        <v>0</v>
      </c>
      <c r="F130" s="76">
        <v>0</v>
      </c>
      <c r="G130" s="76">
        <v>0</v>
      </c>
      <c r="H130" s="76">
        <v>0</v>
      </c>
      <c r="I130" s="76">
        <v>0</v>
      </c>
      <c r="J130" s="76">
        <v>0</v>
      </c>
      <c r="K130" s="76">
        <v>0</v>
      </c>
      <c r="L130" s="76">
        <v>0</v>
      </c>
      <c r="M130" s="76">
        <v>0</v>
      </c>
      <c r="N130" s="76">
        <v>0</v>
      </c>
      <c r="O130" s="76">
        <v>0</v>
      </c>
      <c r="P130" s="76">
        <v>0</v>
      </c>
      <c r="Q130" s="76">
        <v>0</v>
      </c>
      <c r="R130" s="76">
        <v>0</v>
      </c>
      <c r="S130" s="76">
        <v>0</v>
      </c>
      <c r="T130" s="76">
        <v>0</v>
      </c>
      <c r="U130" s="76">
        <v>0</v>
      </c>
      <c r="V130" s="76">
        <v>0</v>
      </c>
      <c r="W130" s="76">
        <v>0</v>
      </c>
      <c r="X130" s="76">
        <v>0</v>
      </c>
      <c r="Y130" s="76">
        <v>0</v>
      </c>
      <c r="Z130" s="76">
        <v>0</v>
      </c>
      <c r="AA130" s="76">
        <v>0</v>
      </c>
      <c r="AB130" s="76">
        <v>0</v>
      </c>
      <c r="AC130" s="76">
        <v>0</v>
      </c>
      <c r="AD130" s="76">
        <v>0</v>
      </c>
      <c r="AE130" s="76">
        <v>0</v>
      </c>
      <c r="AF130" s="76">
        <v>0</v>
      </c>
      <c r="AG130" s="76">
        <v>0</v>
      </c>
    </row>
    <row r="131" spans="1:33" ht="15.75" customHeight="1" x14ac:dyDescent="0.25">
      <c r="A131" s="77" t="s">
        <v>68</v>
      </c>
      <c r="B131" s="69" t="s">
        <v>1100</v>
      </c>
      <c r="C131" s="68">
        <v>0</v>
      </c>
      <c r="D131" s="68">
        <v>0</v>
      </c>
      <c r="E131" s="68">
        <v>0</v>
      </c>
      <c r="F131" s="68">
        <v>0</v>
      </c>
      <c r="G131" s="68">
        <v>0</v>
      </c>
      <c r="H131" s="68">
        <v>0</v>
      </c>
      <c r="I131" s="68">
        <v>0</v>
      </c>
      <c r="J131" s="68">
        <v>0</v>
      </c>
      <c r="K131" s="68">
        <v>0</v>
      </c>
      <c r="L131" s="68">
        <v>0</v>
      </c>
      <c r="M131" s="68">
        <v>0</v>
      </c>
      <c r="N131" s="68">
        <v>0</v>
      </c>
      <c r="O131" s="68">
        <v>0</v>
      </c>
      <c r="P131" s="68">
        <v>0</v>
      </c>
      <c r="Q131" s="68">
        <v>0</v>
      </c>
      <c r="R131" s="68">
        <v>0</v>
      </c>
      <c r="S131" s="68">
        <v>0</v>
      </c>
      <c r="T131" s="68">
        <v>0</v>
      </c>
      <c r="U131" s="68">
        <v>0</v>
      </c>
      <c r="V131" s="68">
        <v>0</v>
      </c>
      <c r="W131" s="68">
        <v>0</v>
      </c>
      <c r="X131" s="68">
        <v>0</v>
      </c>
      <c r="Y131" s="68">
        <v>0</v>
      </c>
      <c r="Z131" s="68">
        <v>0</v>
      </c>
      <c r="AA131" s="68">
        <v>0</v>
      </c>
      <c r="AB131" s="68">
        <v>0</v>
      </c>
      <c r="AC131" s="68">
        <v>0</v>
      </c>
      <c r="AD131" s="68">
        <v>0</v>
      </c>
      <c r="AE131" s="68">
        <v>0</v>
      </c>
      <c r="AF131" s="68">
        <v>0</v>
      </c>
      <c r="AG131" s="68">
        <v>0</v>
      </c>
    </row>
    <row r="132" spans="1:33" ht="15.75" customHeight="1" x14ac:dyDescent="0.25">
      <c r="A132" s="74" t="s">
        <v>71</v>
      </c>
      <c r="B132" s="75" t="s">
        <v>1096</v>
      </c>
      <c r="C132" s="76">
        <v>0</v>
      </c>
      <c r="D132" s="76">
        <v>0</v>
      </c>
      <c r="E132" s="76">
        <v>0</v>
      </c>
      <c r="F132" s="76">
        <v>0</v>
      </c>
      <c r="G132" s="76">
        <v>0</v>
      </c>
      <c r="H132" s="76">
        <v>0</v>
      </c>
      <c r="I132" s="76">
        <v>0</v>
      </c>
      <c r="J132" s="76">
        <v>0</v>
      </c>
      <c r="K132" s="76">
        <v>0</v>
      </c>
      <c r="L132" s="76">
        <v>0</v>
      </c>
      <c r="M132" s="76">
        <v>0</v>
      </c>
      <c r="N132" s="76">
        <v>0</v>
      </c>
      <c r="O132" s="76">
        <v>0</v>
      </c>
      <c r="P132" s="76">
        <v>0</v>
      </c>
      <c r="Q132" s="76">
        <v>0</v>
      </c>
      <c r="R132" s="76">
        <v>0</v>
      </c>
      <c r="S132" s="76">
        <v>0</v>
      </c>
      <c r="T132" s="76">
        <v>0</v>
      </c>
      <c r="U132" s="76">
        <v>0</v>
      </c>
      <c r="V132" s="76">
        <v>0</v>
      </c>
      <c r="W132" s="76">
        <v>0</v>
      </c>
      <c r="X132" s="76">
        <v>0</v>
      </c>
      <c r="Y132" s="76">
        <v>0</v>
      </c>
      <c r="Z132" s="76">
        <v>0</v>
      </c>
      <c r="AA132" s="76">
        <v>0</v>
      </c>
      <c r="AB132" s="76">
        <v>0</v>
      </c>
      <c r="AC132" s="76">
        <v>0</v>
      </c>
      <c r="AD132" s="76">
        <v>0</v>
      </c>
      <c r="AE132" s="76">
        <v>0</v>
      </c>
      <c r="AF132" s="76">
        <v>0</v>
      </c>
      <c r="AG132" s="76">
        <v>0</v>
      </c>
    </row>
    <row r="133" spans="1:33" ht="15.75" customHeight="1" x14ac:dyDescent="0.25">
      <c r="A133" s="77" t="s">
        <v>71</v>
      </c>
      <c r="B133" s="69" t="s">
        <v>1097</v>
      </c>
      <c r="C133" s="68">
        <v>0</v>
      </c>
      <c r="D133" s="68">
        <v>0</v>
      </c>
      <c r="E133" s="68">
        <v>0</v>
      </c>
      <c r="F133" s="68">
        <v>0</v>
      </c>
      <c r="G133" s="68">
        <v>0</v>
      </c>
      <c r="H133" s="68">
        <v>0</v>
      </c>
      <c r="I133" s="68">
        <v>0</v>
      </c>
      <c r="J133" s="68">
        <v>0</v>
      </c>
      <c r="K133" s="68">
        <v>0</v>
      </c>
      <c r="L133" s="68">
        <v>0</v>
      </c>
      <c r="M133" s="68">
        <v>0</v>
      </c>
      <c r="N133" s="68">
        <v>0</v>
      </c>
      <c r="O133" s="68">
        <v>0</v>
      </c>
      <c r="P133" s="68">
        <v>0</v>
      </c>
      <c r="Q133" s="68">
        <v>0</v>
      </c>
      <c r="R133" s="68">
        <v>0</v>
      </c>
      <c r="S133" s="68">
        <v>0</v>
      </c>
      <c r="T133" s="68">
        <v>0</v>
      </c>
      <c r="U133" s="68">
        <v>0</v>
      </c>
      <c r="V133" s="68">
        <v>0</v>
      </c>
      <c r="W133" s="68">
        <v>0</v>
      </c>
      <c r="X133" s="68">
        <v>0</v>
      </c>
      <c r="Y133" s="68">
        <v>0</v>
      </c>
      <c r="Z133" s="68">
        <v>0</v>
      </c>
      <c r="AA133" s="68">
        <v>0</v>
      </c>
      <c r="AB133" s="68">
        <v>0</v>
      </c>
      <c r="AC133" s="68">
        <v>0</v>
      </c>
      <c r="AD133" s="68">
        <v>0</v>
      </c>
      <c r="AE133" s="68">
        <v>0</v>
      </c>
      <c r="AF133" s="68">
        <v>0</v>
      </c>
      <c r="AG133" s="68">
        <v>0</v>
      </c>
    </row>
    <row r="134" spans="1:33" ht="15.75" customHeight="1" x14ac:dyDescent="0.25">
      <c r="A134" s="74" t="s">
        <v>71</v>
      </c>
      <c r="B134" s="75" t="s">
        <v>1098</v>
      </c>
      <c r="C134" s="76">
        <v>0</v>
      </c>
      <c r="D134" s="76">
        <v>0</v>
      </c>
      <c r="E134" s="76">
        <v>0</v>
      </c>
      <c r="F134" s="76">
        <v>0</v>
      </c>
      <c r="G134" s="76">
        <v>0</v>
      </c>
      <c r="H134" s="76">
        <v>0</v>
      </c>
      <c r="I134" s="76">
        <v>0</v>
      </c>
      <c r="J134" s="76">
        <v>0</v>
      </c>
      <c r="K134" s="76">
        <v>0</v>
      </c>
      <c r="L134" s="76">
        <v>0</v>
      </c>
      <c r="M134" s="76">
        <v>0</v>
      </c>
      <c r="N134" s="76">
        <v>0</v>
      </c>
      <c r="O134" s="76">
        <v>0</v>
      </c>
      <c r="P134" s="76">
        <v>0</v>
      </c>
      <c r="Q134" s="76">
        <v>0</v>
      </c>
      <c r="R134" s="76">
        <v>0</v>
      </c>
      <c r="S134" s="76">
        <v>0</v>
      </c>
      <c r="T134" s="76">
        <v>0</v>
      </c>
      <c r="U134" s="76">
        <v>0</v>
      </c>
      <c r="V134" s="76">
        <v>0</v>
      </c>
      <c r="W134" s="76">
        <v>0</v>
      </c>
      <c r="X134" s="76">
        <v>0</v>
      </c>
      <c r="Y134" s="76">
        <v>0</v>
      </c>
      <c r="Z134" s="76">
        <v>0</v>
      </c>
      <c r="AA134" s="76">
        <v>0</v>
      </c>
      <c r="AB134" s="76">
        <v>0</v>
      </c>
      <c r="AC134" s="76">
        <v>0</v>
      </c>
      <c r="AD134" s="76">
        <v>0</v>
      </c>
      <c r="AE134" s="76">
        <v>0</v>
      </c>
      <c r="AF134" s="76">
        <v>0</v>
      </c>
      <c r="AG134" s="76">
        <v>0</v>
      </c>
    </row>
    <row r="135" spans="1:33" ht="15.75" customHeight="1" x14ac:dyDescent="0.25">
      <c r="A135" s="77" t="s">
        <v>71</v>
      </c>
      <c r="B135" s="69" t="s">
        <v>1099</v>
      </c>
      <c r="C135" s="68">
        <v>0</v>
      </c>
      <c r="D135" s="68">
        <v>0</v>
      </c>
      <c r="E135" s="68">
        <v>0</v>
      </c>
      <c r="F135" s="68">
        <v>0</v>
      </c>
      <c r="G135" s="68">
        <v>0</v>
      </c>
      <c r="H135" s="68">
        <v>0</v>
      </c>
      <c r="I135" s="68">
        <v>0</v>
      </c>
      <c r="J135" s="68">
        <v>0</v>
      </c>
      <c r="K135" s="68">
        <v>0</v>
      </c>
      <c r="L135" s="68">
        <v>0</v>
      </c>
      <c r="M135" s="68">
        <v>0</v>
      </c>
      <c r="N135" s="68">
        <v>0</v>
      </c>
      <c r="O135" s="68">
        <v>0</v>
      </c>
      <c r="P135" s="68">
        <v>0</v>
      </c>
      <c r="Q135" s="68">
        <v>0</v>
      </c>
      <c r="R135" s="68">
        <v>0</v>
      </c>
      <c r="S135" s="68">
        <v>0</v>
      </c>
      <c r="T135" s="68">
        <v>0</v>
      </c>
      <c r="U135" s="68">
        <v>0</v>
      </c>
      <c r="V135" s="68">
        <v>0</v>
      </c>
      <c r="W135" s="68">
        <v>0</v>
      </c>
      <c r="X135" s="68">
        <v>0</v>
      </c>
      <c r="Y135" s="68">
        <v>0</v>
      </c>
      <c r="Z135" s="68">
        <v>0</v>
      </c>
      <c r="AA135" s="68">
        <v>0</v>
      </c>
      <c r="AB135" s="68">
        <v>0</v>
      </c>
      <c r="AC135" s="68">
        <v>0</v>
      </c>
      <c r="AD135" s="68">
        <v>0</v>
      </c>
      <c r="AE135" s="68">
        <v>0</v>
      </c>
      <c r="AF135" s="68">
        <v>0</v>
      </c>
      <c r="AG135" s="68">
        <v>0</v>
      </c>
    </row>
    <row r="136" spans="1:33" ht="15.75" customHeight="1" x14ac:dyDescent="0.25">
      <c r="A136" s="74" t="s">
        <v>71</v>
      </c>
      <c r="B136" s="75" t="s">
        <v>1100</v>
      </c>
      <c r="C136" s="76">
        <v>0</v>
      </c>
      <c r="D136" s="76">
        <v>0</v>
      </c>
      <c r="E136" s="76">
        <v>0</v>
      </c>
      <c r="F136" s="76">
        <v>0</v>
      </c>
      <c r="G136" s="76">
        <v>0</v>
      </c>
      <c r="H136" s="76">
        <v>0</v>
      </c>
      <c r="I136" s="76">
        <v>0</v>
      </c>
      <c r="J136" s="76">
        <v>0</v>
      </c>
      <c r="K136" s="76">
        <v>0</v>
      </c>
      <c r="L136" s="76">
        <v>0</v>
      </c>
      <c r="M136" s="76">
        <v>0</v>
      </c>
      <c r="N136" s="76">
        <v>0</v>
      </c>
      <c r="O136" s="76">
        <v>0</v>
      </c>
      <c r="P136" s="76">
        <v>0</v>
      </c>
      <c r="Q136" s="76">
        <v>0</v>
      </c>
      <c r="R136" s="76">
        <v>0</v>
      </c>
      <c r="S136" s="76">
        <v>0</v>
      </c>
      <c r="T136" s="76">
        <v>0</v>
      </c>
      <c r="U136" s="76">
        <v>0</v>
      </c>
      <c r="V136" s="76">
        <v>0</v>
      </c>
      <c r="W136" s="76">
        <v>0</v>
      </c>
      <c r="X136" s="76">
        <v>0</v>
      </c>
      <c r="Y136" s="76">
        <v>0</v>
      </c>
      <c r="Z136" s="76">
        <v>0</v>
      </c>
      <c r="AA136" s="76">
        <v>0</v>
      </c>
      <c r="AB136" s="76">
        <v>0</v>
      </c>
      <c r="AC136" s="76">
        <v>0</v>
      </c>
      <c r="AD136" s="76">
        <v>0</v>
      </c>
      <c r="AE136" s="76">
        <v>0</v>
      </c>
      <c r="AF136" s="76">
        <v>0</v>
      </c>
      <c r="AG136" s="76">
        <v>0</v>
      </c>
    </row>
    <row r="137" spans="1:33" ht="15.75" customHeight="1" x14ac:dyDescent="0.25">
      <c r="A137" s="77" t="s">
        <v>73</v>
      </c>
      <c r="B137" s="69" t="s">
        <v>1096</v>
      </c>
      <c r="C137" s="68">
        <v>0</v>
      </c>
      <c r="D137" s="68">
        <v>0</v>
      </c>
      <c r="E137" s="68">
        <v>0</v>
      </c>
      <c r="F137" s="68">
        <v>0</v>
      </c>
      <c r="G137" s="68">
        <v>0</v>
      </c>
      <c r="H137" s="68">
        <v>0</v>
      </c>
      <c r="I137" s="68">
        <v>0</v>
      </c>
      <c r="J137" s="68">
        <v>0</v>
      </c>
      <c r="K137" s="68">
        <v>0</v>
      </c>
      <c r="L137" s="68">
        <v>0</v>
      </c>
      <c r="M137" s="68">
        <v>0</v>
      </c>
      <c r="N137" s="68">
        <v>0</v>
      </c>
      <c r="O137" s="68">
        <v>0</v>
      </c>
      <c r="P137" s="68">
        <v>0</v>
      </c>
      <c r="Q137" s="68">
        <v>0</v>
      </c>
      <c r="R137" s="68">
        <v>0</v>
      </c>
      <c r="S137" s="68">
        <v>0</v>
      </c>
      <c r="T137" s="68">
        <v>0</v>
      </c>
      <c r="U137" s="68">
        <v>0</v>
      </c>
      <c r="V137" s="68">
        <v>0</v>
      </c>
      <c r="W137" s="68">
        <v>0</v>
      </c>
      <c r="X137" s="68">
        <v>0</v>
      </c>
      <c r="Y137" s="68">
        <v>0</v>
      </c>
      <c r="Z137" s="68">
        <v>0</v>
      </c>
      <c r="AA137" s="68">
        <v>0</v>
      </c>
      <c r="AB137" s="68">
        <v>0</v>
      </c>
      <c r="AC137" s="68">
        <v>0</v>
      </c>
      <c r="AD137" s="68">
        <v>0</v>
      </c>
      <c r="AE137" s="68">
        <v>0</v>
      </c>
      <c r="AF137" s="68">
        <v>0</v>
      </c>
      <c r="AG137" s="68">
        <v>0</v>
      </c>
    </row>
    <row r="138" spans="1:33" ht="15.75" customHeight="1" x14ac:dyDescent="0.25">
      <c r="A138" s="74" t="s">
        <v>73</v>
      </c>
      <c r="B138" s="75" t="s">
        <v>1097</v>
      </c>
      <c r="C138" s="76">
        <v>0</v>
      </c>
      <c r="D138" s="76">
        <v>0</v>
      </c>
      <c r="E138" s="76">
        <v>0</v>
      </c>
      <c r="F138" s="76">
        <v>0</v>
      </c>
      <c r="G138" s="76">
        <v>0</v>
      </c>
      <c r="H138" s="76">
        <v>0</v>
      </c>
      <c r="I138" s="76">
        <v>0</v>
      </c>
      <c r="J138" s="76">
        <v>0</v>
      </c>
      <c r="K138" s="76">
        <v>0</v>
      </c>
      <c r="L138" s="76">
        <v>0</v>
      </c>
      <c r="M138" s="76">
        <v>0</v>
      </c>
      <c r="N138" s="76">
        <v>0</v>
      </c>
      <c r="O138" s="76">
        <v>0</v>
      </c>
      <c r="P138" s="76">
        <v>0</v>
      </c>
      <c r="Q138" s="76">
        <v>0</v>
      </c>
      <c r="R138" s="76">
        <v>0</v>
      </c>
      <c r="S138" s="76">
        <v>0</v>
      </c>
      <c r="T138" s="76">
        <v>0</v>
      </c>
      <c r="U138" s="76">
        <v>0</v>
      </c>
      <c r="V138" s="76">
        <v>0</v>
      </c>
      <c r="W138" s="76">
        <v>0</v>
      </c>
      <c r="X138" s="76">
        <v>0</v>
      </c>
      <c r="Y138" s="76">
        <v>0</v>
      </c>
      <c r="Z138" s="76">
        <v>0</v>
      </c>
      <c r="AA138" s="76">
        <v>0</v>
      </c>
      <c r="AB138" s="76">
        <v>0</v>
      </c>
      <c r="AC138" s="76">
        <v>0</v>
      </c>
      <c r="AD138" s="76">
        <v>0</v>
      </c>
      <c r="AE138" s="76">
        <v>0</v>
      </c>
      <c r="AF138" s="76">
        <v>0</v>
      </c>
      <c r="AG138" s="76">
        <v>0</v>
      </c>
    </row>
    <row r="139" spans="1:33" ht="15.75" customHeight="1" x14ac:dyDescent="0.25">
      <c r="A139" s="77" t="s">
        <v>73</v>
      </c>
      <c r="B139" s="69" t="s">
        <v>1098</v>
      </c>
      <c r="C139" s="68">
        <v>0</v>
      </c>
      <c r="D139" s="68">
        <v>0</v>
      </c>
      <c r="E139" s="68">
        <v>0</v>
      </c>
      <c r="F139" s="68">
        <v>0</v>
      </c>
      <c r="G139" s="68">
        <v>0</v>
      </c>
      <c r="H139" s="68">
        <v>0</v>
      </c>
      <c r="I139" s="68">
        <v>0</v>
      </c>
      <c r="J139" s="68">
        <v>0</v>
      </c>
      <c r="K139" s="68">
        <v>0</v>
      </c>
      <c r="L139" s="68">
        <v>0</v>
      </c>
      <c r="M139" s="68">
        <v>0</v>
      </c>
      <c r="N139" s="68">
        <v>0</v>
      </c>
      <c r="O139" s="68">
        <v>0</v>
      </c>
      <c r="P139" s="68">
        <v>0</v>
      </c>
      <c r="Q139" s="68">
        <v>0</v>
      </c>
      <c r="R139" s="68">
        <v>0</v>
      </c>
      <c r="S139" s="68">
        <v>0</v>
      </c>
      <c r="T139" s="68">
        <v>0</v>
      </c>
      <c r="U139" s="68">
        <v>0</v>
      </c>
      <c r="V139" s="68">
        <v>0</v>
      </c>
      <c r="W139" s="68">
        <v>0</v>
      </c>
      <c r="X139" s="68">
        <v>0</v>
      </c>
      <c r="Y139" s="68">
        <v>0</v>
      </c>
      <c r="Z139" s="68">
        <v>0</v>
      </c>
      <c r="AA139" s="68">
        <v>0</v>
      </c>
      <c r="AB139" s="68">
        <v>0</v>
      </c>
      <c r="AC139" s="68">
        <v>0</v>
      </c>
      <c r="AD139" s="68">
        <v>0</v>
      </c>
      <c r="AE139" s="68">
        <v>0</v>
      </c>
      <c r="AF139" s="68">
        <v>0</v>
      </c>
      <c r="AG139" s="68">
        <v>0</v>
      </c>
    </row>
    <row r="140" spans="1:33" ht="15.75" customHeight="1" x14ac:dyDescent="0.25">
      <c r="A140" s="74" t="s">
        <v>73</v>
      </c>
      <c r="B140" s="75" t="s">
        <v>1099</v>
      </c>
      <c r="C140" s="76">
        <v>0</v>
      </c>
      <c r="D140" s="76">
        <v>0</v>
      </c>
      <c r="E140" s="76">
        <v>0</v>
      </c>
      <c r="F140" s="76">
        <v>0</v>
      </c>
      <c r="G140" s="76">
        <v>0</v>
      </c>
      <c r="H140" s="76">
        <v>0</v>
      </c>
      <c r="I140" s="76">
        <v>0</v>
      </c>
      <c r="J140" s="76">
        <v>0</v>
      </c>
      <c r="K140" s="76">
        <v>0</v>
      </c>
      <c r="L140" s="76">
        <v>0</v>
      </c>
      <c r="M140" s="76">
        <v>0</v>
      </c>
      <c r="N140" s="76">
        <v>0</v>
      </c>
      <c r="O140" s="76">
        <v>0</v>
      </c>
      <c r="P140" s="76">
        <v>0</v>
      </c>
      <c r="Q140" s="76">
        <v>0</v>
      </c>
      <c r="R140" s="76">
        <v>0</v>
      </c>
      <c r="S140" s="76">
        <v>0</v>
      </c>
      <c r="T140" s="76">
        <v>0</v>
      </c>
      <c r="U140" s="76">
        <v>0</v>
      </c>
      <c r="V140" s="76">
        <v>0</v>
      </c>
      <c r="W140" s="76">
        <v>0</v>
      </c>
      <c r="X140" s="76">
        <v>0</v>
      </c>
      <c r="Y140" s="76">
        <v>0</v>
      </c>
      <c r="Z140" s="76">
        <v>0</v>
      </c>
      <c r="AA140" s="76">
        <v>0</v>
      </c>
      <c r="AB140" s="76">
        <v>0</v>
      </c>
      <c r="AC140" s="76">
        <v>0</v>
      </c>
      <c r="AD140" s="76">
        <v>0</v>
      </c>
      <c r="AE140" s="76">
        <v>0</v>
      </c>
      <c r="AF140" s="76">
        <v>0</v>
      </c>
      <c r="AG140" s="76">
        <v>0</v>
      </c>
    </row>
    <row r="141" spans="1:33" ht="15.75" customHeight="1" x14ac:dyDescent="0.25">
      <c r="A141" s="77" t="s">
        <v>73</v>
      </c>
      <c r="B141" s="69" t="s">
        <v>1100</v>
      </c>
      <c r="C141" s="68">
        <v>0</v>
      </c>
      <c r="D141" s="68">
        <v>0</v>
      </c>
      <c r="E141" s="68">
        <v>0</v>
      </c>
      <c r="F141" s="68">
        <v>0</v>
      </c>
      <c r="G141" s="68">
        <v>0</v>
      </c>
      <c r="H141" s="68">
        <v>0</v>
      </c>
      <c r="I141" s="68">
        <v>0</v>
      </c>
      <c r="J141" s="68">
        <v>0</v>
      </c>
      <c r="K141" s="68">
        <v>0</v>
      </c>
      <c r="L141" s="68">
        <v>0</v>
      </c>
      <c r="M141" s="68">
        <v>0</v>
      </c>
      <c r="N141" s="68">
        <v>0</v>
      </c>
      <c r="O141" s="68">
        <v>0</v>
      </c>
      <c r="P141" s="68">
        <v>0</v>
      </c>
      <c r="Q141" s="68">
        <v>0</v>
      </c>
      <c r="R141" s="68">
        <v>0</v>
      </c>
      <c r="S141" s="68">
        <v>0</v>
      </c>
      <c r="T141" s="68">
        <v>0</v>
      </c>
      <c r="U141" s="68">
        <v>0</v>
      </c>
      <c r="V141" s="68">
        <v>0</v>
      </c>
      <c r="W141" s="68">
        <v>0</v>
      </c>
      <c r="X141" s="68">
        <v>0</v>
      </c>
      <c r="Y141" s="68">
        <v>0</v>
      </c>
      <c r="Z141" s="68">
        <v>0</v>
      </c>
      <c r="AA141" s="68">
        <v>0</v>
      </c>
      <c r="AB141" s="68">
        <v>0</v>
      </c>
      <c r="AC141" s="68">
        <v>0</v>
      </c>
      <c r="AD141" s="68">
        <v>0</v>
      </c>
      <c r="AE141" s="68">
        <v>0</v>
      </c>
      <c r="AF141" s="68">
        <v>0</v>
      </c>
      <c r="AG141" s="68">
        <v>0</v>
      </c>
    </row>
    <row r="142" spans="1:33" ht="15.75" customHeight="1" x14ac:dyDescent="0.25">
      <c r="A142" s="74" t="s">
        <v>76</v>
      </c>
      <c r="B142" s="75" t="s">
        <v>1096</v>
      </c>
      <c r="C142" s="76">
        <v>0</v>
      </c>
      <c r="D142" s="76">
        <v>0</v>
      </c>
      <c r="E142" s="76">
        <v>0</v>
      </c>
      <c r="F142" s="76">
        <v>0</v>
      </c>
      <c r="G142" s="76">
        <v>0</v>
      </c>
      <c r="H142" s="76">
        <v>0</v>
      </c>
      <c r="I142" s="76">
        <v>0</v>
      </c>
      <c r="J142" s="76">
        <v>0</v>
      </c>
      <c r="K142" s="76">
        <v>0</v>
      </c>
      <c r="L142" s="76">
        <v>0</v>
      </c>
      <c r="M142" s="76">
        <v>0</v>
      </c>
      <c r="N142" s="76">
        <v>0</v>
      </c>
      <c r="O142" s="76">
        <v>0</v>
      </c>
      <c r="P142" s="76">
        <v>0</v>
      </c>
      <c r="Q142" s="76">
        <v>0</v>
      </c>
      <c r="R142" s="76">
        <v>0</v>
      </c>
      <c r="S142" s="76">
        <v>0</v>
      </c>
      <c r="T142" s="76">
        <v>0</v>
      </c>
      <c r="U142" s="76">
        <v>0</v>
      </c>
      <c r="V142" s="76">
        <v>0</v>
      </c>
      <c r="W142" s="76">
        <v>0</v>
      </c>
      <c r="X142" s="76">
        <v>0</v>
      </c>
      <c r="Y142" s="76">
        <v>0</v>
      </c>
      <c r="Z142" s="76">
        <v>0</v>
      </c>
      <c r="AA142" s="76">
        <v>0</v>
      </c>
      <c r="AB142" s="76">
        <v>0</v>
      </c>
      <c r="AC142" s="76">
        <v>0</v>
      </c>
      <c r="AD142" s="76">
        <v>0</v>
      </c>
      <c r="AE142" s="76">
        <v>0</v>
      </c>
      <c r="AF142" s="76">
        <v>0</v>
      </c>
      <c r="AG142" s="76">
        <v>0</v>
      </c>
    </row>
    <row r="143" spans="1:33" ht="15.75" customHeight="1" x14ac:dyDescent="0.25">
      <c r="A143" s="77" t="s">
        <v>76</v>
      </c>
      <c r="B143" s="69" t="s">
        <v>1097</v>
      </c>
      <c r="C143" s="68">
        <v>0</v>
      </c>
      <c r="D143" s="68">
        <v>0</v>
      </c>
      <c r="E143" s="68">
        <v>0</v>
      </c>
      <c r="F143" s="68">
        <v>0</v>
      </c>
      <c r="G143" s="68">
        <v>0</v>
      </c>
      <c r="H143" s="68">
        <v>0</v>
      </c>
      <c r="I143" s="68">
        <v>0</v>
      </c>
      <c r="J143" s="68">
        <v>0</v>
      </c>
      <c r="K143" s="68">
        <v>0</v>
      </c>
      <c r="L143" s="68">
        <v>0</v>
      </c>
      <c r="M143" s="68">
        <v>0</v>
      </c>
      <c r="N143" s="68">
        <v>0</v>
      </c>
      <c r="O143" s="68">
        <v>0</v>
      </c>
      <c r="P143" s="68">
        <v>0</v>
      </c>
      <c r="Q143" s="68">
        <v>0</v>
      </c>
      <c r="R143" s="68">
        <v>0</v>
      </c>
      <c r="S143" s="68">
        <v>0</v>
      </c>
      <c r="T143" s="68">
        <v>0</v>
      </c>
      <c r="U143" s="68">
        <v>0</v>
      </c>
      <c r="V143" s="68">
        <v>0</v>
      </c>
      <c r="W143" s="68">
        <v>0</v>
      </c>
      <c r="X143" s="68">
        <v>0</v>
      </c>
      <c r="Y143" s="68">
        <v>0</v>
      </c>
      <c r="Z143" s="68">
        <v>0</v>
      </c>
      <c r="AA143" s="68">
        <v>0</v>
      </c>
      <c r="AB143" s="68">
        <v>0</v>
      </c>
      <c r="AC143" s="68">
        <v>0</v>
      </c>
      <c r="AD143" s="68">
        <v>0</v>
      </c>
      <c r="AE143" s="68">
        <v>0</v>
      </c>
      <c r="AF143" s="68">
        <v>0</v>
      </c>
      <c r="AG143" s="68">
        <v>0</v>
      </c>
    </row>
    <row r="144" spans="1:33" ht="15.75" customHeight="1" x14ac:dyDescent="0.25">
      <c r="A144" s="74" t="s">
        <v>76</v>
      </c>
      <c r="B144" s="75" t="s">
        <v>1098</v>
      </c>
      <c r="C144" s="76">
        <v>0</v>
      </c>
      <c r="D144" s="76">
        <v>0</v>
      </c>
      <c r="E144" s="76">
        <v>0</v>
      </c>
      <c r="F144" s="76">
        <v>0</v>
      </c>
      <c r="G144" s="76">
        <v>0</v>
      </c>
      <c r="H144" s="76">
        <v>0</v>
      </c>
      <c r="I144" s="76">
        <v>0</v>
      </c>
      <c r="J144" s="76">
        <v>0</v>
      </c>
      <c r="K144" s="76">
        <v>0</v>
      </c>
      <c r="L144" s="76">
        <v>0</v>
      </c>
      <c r="M144" s="76">
        <v>0</v>
      </c>
      <c r="N144" s="76">
        <v>0</v>
      </c>
      <c r="O144" s="76">
        <v>0</v>
      </c>
      <c r="P144" s="76">
        <v>0</v>
      </c>
      <c r="Q144" s="76">
        <v>0</v>
      </c>
      <c r="R144" s="76">
        <v>0</v>
      </c>
      <c r="S144" s="76">
        <v>0</v>
      </c>
      <c r="T144" s="76">
        <v>0</v>
      </c>
      <c r="U144" s="76">
        <v>0</v>
      </c>
      <c r="V144" s="76">
        <v>0</v>
      </c>
      <c r="W144" s="76">
        <v>0</v>
      </c>
      <c r="X144" s="76">
        <v>0</v>
      </c>
      <c r="Y144" s="76">
        <v>0</v>
      </c>
      <c r="Z144" s="76">
        <v>0</v>
      </c>
      <c r="AA144" s="76">
        <v>0</v>
      </c>
      <c r="AB144" s="76">
        <v>0</v>
      </c>
      <c r="AC144" s="76">
        <v>0</v>
      </c>
      <c r="AD144" s="76">
        <v>0</v>
      </c>
      <c r="AE144" s="76">
        <v>0</v>
      </c>
      <c r="AF144" s="76">
        <v>0</v>
      </c>
      <c r="AG144" s="76">
        <v>0</v>
      </c>
    </row>
    <row r="145" spans="1:33" ht="15.75" customHeight="1" x14ac:dyDescent="0.25">
      <c r="A145" s="77" t="s">
        <v>76</v>
      </c>
      <c r="B145" s="69" t="s">
        <v>1099</v>
      </c>
      <c r="C145" s="68">
        <v>0</v>
      </c>
      <c r="D145" s="68">
        <v>0</v>
      </c>
      <c r="E145" s="68">
        <v>0</v>
      </c>
      <c r="F145" s="68">
        <v>0</v>
      </c>
      <c r="G145" s="68">
        <v>0</v>
      </c>
      <c r="H145" s="68">
        <v>0</v>
      </c>
      <c r="I145" s="68">
        <v>0</v>
      </c>
      <c r="J145" s="68">
        <v>0</v>
      </c>
      <c r="K145" s="68">
        <v>0</v>
      </c>
      <c r="L145" s="68">
        <v>0</v>
      </c>
      <c r="M145" s="68">
        <v>0</v>
      </c>
      <c r="N145" s="68">
        <v>0</v>
      </c>
      <c r="O145" s="68">
        <v>0</v>
      </c>
      <c r="P145" s="68">
        <v>0</v>
      </c>
      <c r="Q145" s="68">
        <v>0</v>
      </c>
      <c r="R145" s="68">
        <v>0</v>
      </c>
      <c r="S145" s="68">
        <v>0</v>
      </c>
      <c r="T145" s="68">
        <v>0</v>
      </c>
      <c r="U145" s="68">
        <v>0</v>
      </c>
      <c r="V145" s="68">
        <v>0</v>
      </c>
      <c r="W145" s="68">
        <v>0</v>
      </c>
      <c r="X145" s="68">
        <v>0</v>
      </c>
      <c r="Y145" s="68">
        <v>0</v>
      </c>
      <c r="Z145" s="68">
        <v>0</v>
      </c>
      <c r="AA145" s="68">
        <v>0</v>
      </c>
      <c r="AB145" s="68">
        <v>0</v>
      </c>
      <c r="AC145" s="68">
        <v>0</v>
      </c>
      <c r="AD145" s="68">
        <v>0</v>
      </c>
      <c r="AE145" s="68">
        <v>0</v>
      </c>
      <c r="AF145" s="68">
        <v>0</v>
      </c>
      <c r="AG145" s="68">
        <v>0</v>
      </c>
    </row>
    <row r="146" spans="1:33" ht="15.75" customHeight="1" x14ac:dyDescent="0.25">
      <c r="A146" s="74" t="s">
        <v>76</v>
      </c>
      <c r="B146" s="75" t="s">
        <v>1100</v>
      </c>
      <c r="C146" s="76">
        <v>0</v>
      </c>
      <c r="D146" s="76">
        <v>0</v>
      </c>
      <c r="E146" s="76">
        <v>0</v>
      </c>
      <c r="F146" s="76">
        <v>0</v>
      </c>
      <c r="G146" s="76">
        <v>0</v>
      </c>
      <c r="H146" s="76">
        <v>0</v>
      </c>
      <c r="I146" s="76">
        <v>0</v>
      </c>
      <c r="J146" s="76">
        <v>0</v>
      </c>
      <c r="K146" s="76">
        <v>0</v>
      </c>
      <c r="L146" s="76">
        <v>0</v>
      </c>
      <c r="M146" s="76">
        <v>0</v>
      </c>
      <c r="N146" s="76">
        <v>0</v>
      </c>
      <c r="O146" s="76">
        <v>0</v>
      </c>
      <c r="P146" s="76">
        <v>0</v>
      </c>
      <c r="Q146" s="76">
        <v>0</v>
      </c>
      <c r="R146" s="76">
        <v>0</v>
      </c>
      <c r="S146" s="76">
        <v>0</v>
      </c>
      <c r="T146" s="76">
        <v>0</v>
      </c>
      <c r="U146" s="76">
        <v>0</v>
      </c>
      <c r="V146" s="76">
        <v>0</v>
      </c>
      <c r="W146" s="76">
        <v>0</v>
      </c>
      <c r="X146" s="76">
        <v>0</v>
      </c>
      <c r="Y146" s="76">
        <v>0</v>
      </c>
      <c r="Z146" s="76">
        <v>0</v>
      </c>
      <c r="AA146" s="76">
        <v>0</v>
      </c>
      <c r="AB146" s="76">
        <v>0</v>
      </c>
      <c r="AC146" s="76">
        <v>0</v>
      </c>
      <c r="AD146" s="76">
        <v>0</v>
      </c>
      <c r="AE146" s="76">
        <v>0</v>
      </c>
      <c r="AF146" s="76">
        <v>0</v>
      </c>
      <c r="AG146" s="76">
        <v>0</v>
      </c>
    </row>
    <row r="147" spans="1:33" ht="15.75" customHeight="1" x14ac:dyDescent="0.25">
      <c r="A147" s="77" t="s">
        <v>78</v>
      </c>
      <c r="B147" s="69" t="s">
        <v>1096</v>
      </c>
      <c r="C147" s="68">
        <v>0</v>
      </c>
      <c r="D147" s="68">
        <v>0</v>
      </c>
      <c r="E147" s="68">
        <v>0</v>
      </c>
      <c r="F147" s="68">
        <v>0</v>
      </c>
      <c r="G147" s="68">
        <v>0</v>
      </c>
      <c r="H147" s="68">
        <v>0</v>
      </c>
      <c r="I147" s="68">
        <v>0</v>
      </c>
      <c r="J147" s="68">
        <v>0</v>
      </c>
      <c r="K147" s="68">
        <v>0</v>
      </c>
      <c r="L147" s="68">
        <v>0</v>
      </c>
      <c r="M147" s="68">
        <v>0</v>
      </c>
      <c r="N147" s="68">
        <v>0</v>
      </c>
      <c r="O147" s="68">
        <v>0</v>
      </c>
      <c r="P147" s="68">
        <v>0</v>
      </c>
      <c r="Q147" s="68">
        <v>0</v>
      </c>
      <c r="R147" s="68">
        <v>0</v>
      </c>
      <c r="S147" s="68">
        <v>0</v>
      </c>
      <c r="T147" s="68">
        <v>0</v>
      </c>
      <c r="U147" s="68">
        <v>0</v>
      </c>
      <c r="V147" s="68">
        <v>0</v>
      </c>
      <c r="W147" s="68">
        <v>0</v>
      </c>
      <c r="X147" s="68">
        <v>0</v>
      </c>
      <c r="Y147" s="68">
        <v>0</v>
      </c>
      <c r="Z147" s="68">
        <v>0</v>
      </c>
      <c r="AA147" s="68">
        <v>0</v>
      </c>
      <c r="AB147" s="68">
        <v>0</v>
      </c>
      <c r="AC147" s="68">
        <v>0</v>
      </c>
      <c r="AD147" s="68">
        <v>0</v>
      </c>
      <c r="AE147" s="68">
        <v>0</v>
      </c>
      <c r="AF147" s="68">
        <v>0</v>
      </c>
      <c r="AG147" s="68">
        <v>0</v>
      </c>
    </row>
    <row r="148" spans="1:33" ht="15.75" customHeight="1" x14ac:dyDescent="0.25">
      <c r="A148" s="74" t="s">
        <v>78</v>
      </c>
      <c r="B148" s="75" t="s">
        <v>1097</v>
      </c>
      <c r="C148" s="76">
        <v>0</v>
      </c>
      <c r="D148" s="76">
        <v>0</v>
      </c>
      <c r="E148" s="76">
        <v>0</v>
      </c>
      <c r="F148" s="76">
        <v>0</v>
      </c>
      <c r="G148" s="76">
        <v>0</v>
      </c>
      <c r="H148" s="76">
        <v>0</v>
      </c>
      <c r="I148" s="76">
        <v>0</v>
      </c>
      <c r="J148" s="76">
        <v>0</v>
      </c>
      <c r="K148" s="76">
        <v>0</v>
      </c>
      <c r="L148" s="76">
        <v>0</v>
      </c>
      <c r="M148" s="76">
        <v>0</v>
      </c>
      <c r="N148" s="76">
        <v>0</v>
      </c>
      <c r="O148" s="76">
        <v>0</v>
      </c>
      <c r="P148" s="76">
        <v>0</v>
      </c>
      <c r="Q148" s="76">
        <v>0</v>
      </c>
      <c r="R148" s="76">
        <v>0</v>
      </c>
      <c r="S148" s="76">
        <v>0</v>
      </c>
      <c r="T148" s="76">
        <v>0</v>
      </c>
      <c r="U148" s="76">
        <v>0</v>
      </c>
      <c r="V148" s="76">
        <v>0</v>
      </c>
      <c r="W148" s="76">
        <v>0</v>
      </c>
      <c r="X148" s="76">
        <v>0</v>
      </c>
      <c r="Y148" s="76">
        <v>0</v>
      </c>
      <c r="Z148" s="76">
        <v>0</v>
      </c>
      <c r="AA148" s="76">
        <v>0</v>
      </c>
      <c r="AB148" s="76">
        <v>0</v>
      </c>
      <c r="AC148" s="76">
        <v>0</v>
      </c>
      <c r="AD148" s="76">
        <v>0</v>
      </c>
      <c r="AE148" s="76">
        <v>0</v>
      </c>
      <c r="AF148" s="76">
        <v>0</v>
      </c>
      <c r="AG148" s="76">
        <v>0</v>
      </c>
    </row>
    <row r="149" spans="1:33" ht="15.75" customHeight="1" x14ac:dyDescent="0.25">
      <c r="A149" s="77" t="s">
        <v>78</v>
      </c>
      <c r="B149" s="69" t="s">
        <v>1098</v>
      </c>
      <c r="C149" s="68">
        <v>0</v>
      </c>
      <c r="D149" s="68">
        <v>0</v>
      </c>
      <c r="E149" s="68">
        <v>0</v>
      </c>
      <c r="F149" s="68">
        <v>0</v>
      </c>
      <c r="G149" s="68">
        <v>0</v>
      </c>
      <c r="H149" s="68">
        <v>0</v>
      </c>
      <c r="I149" s="68">
        <v>0</v>
      </c>
      <c r="J149" s="68">
        <v>0</v>
      </c>
      <c r="K149" s="68">
        <v>0</v>
      </c>
      <c r="L149" s="68">
        <v>0</v>
      </c>
      <c r="M149" s="68">
        <v>0</v>
      </c>
      <c r="N149" s="68">
        <v>0</v>
      </c>
      <c r="O149" s="68">
        <v>0</v>
      </c>
      <c r="P149" s="68">
        <v>0</v>
      </c>
      <c r="Q149" s="68">
        <v>0</v>
      </c>
      <c r="R149" s="68">
        <v>0</v>
      </c>
      <c r="S149" s="68">
        <v>0</v>
      </c>
      <c r="T149" s="68">
        <v>0</v>
      </c>
      <c r="U149" s="68">
        <v>0</v>
      </c>
      <c r="V149" s="68">
        <v>0</v>
      </c>
      <c r="W149" s="68">
        <v>0</v>
      </c>
      <c r="X149" s="68">
        <v>0</v>
      </c>
      <c r="Y149" s="68">
        <v>0</v>
      </c>
      <c r="Z149" s="68">
        <v>0</v>
      </c>
      <c r="AA149" s="68">
        <v>0</v>
      </c>
      <c r="AB149" s="68">
        <v>0</v>
      </c>
      <c r="AC149" s="68">
        <v>0</v>
      </c>
      <c r="AD149" s="68">
        <v>0</v>
      </c>
      <c r="AE149" s="68">
        <v>0</v>
      </c>
      <c r="AF149" s="68">
        <v>0</v>
      </c>
      <c r="AG149" s="68">
        <v>0</v>
      </c>
    </row>
    <row r="150" spans="1:33" ht="15.75" customHeight="1" x14ac:dyDescent="0.25">
      <c r="A150" s="74" t="s">
        <v>78</v>
      </c>
      <c r="B150" s="75" t="s">
        <v>1099</v>
      </c>
      <c r="C150" s="76">
        <v>0</v>
      </c>
      <c r="D150" s="76">
        <v>0</v>
      </c>
      <c r="E150" s="76">
        <v>0</v>
      </c>
      <c r="F150" s="76">
        <v>0</v>
      </c>
      <c r="G150" s="76">
        <v>0</v>
      </c>
      <c r="H150" s="76">
        <v>0</v>
      </c>
      <c r="I150" s="76">
        <v>0</v>
      </c>
      <c r="J150" s="76">
        <v>0</v>
      </c>
      <c r="K150" s="76">
        <v>0</v>
      </c>
      <c r="L150" s="76">
        <v>0</v>
      </c>
      <c r="M150" s="76">
        <v>0</v>
      </c>
      <c r="N150" s="76">
        <v>0</v>
      </c>
      <c r="O150" s="76">
        <v>0</v>
      </c>
      <c r="P150" s="76">
        <v>0</v>
      </c>
      <c r="Q150" s="76">
        <v>0</v>
      </c>
      <c r="R150" s="76">
        <v>0</v>
      </c>
      <c r="S150" s="76">
        <v>0</v>
      </c>
      <c r="T150" s="76">
        <v>0</v>
      </c>
      <c r="U150" s="76">
        <v>0</v>
      </c>
      <c r="V150" s="76">
        <v>0</v>
      </c>
      <c r="W150" s="76">
        <v>0</v>
      </c>
      <c r="X150" s="76">
        <v>0</v>
      </c>
      <c r="Y150" s="76">
        <v>0</v>
      </c>
      <c r="Z150" s="76">
        <v>0</v>
      </c>
      <c r="AA150" s="76">
        <v>0</v>
      </c>
      <c r="AB150" s="76">
        <v>0</v>
      </c>
      <c r="AC150" s="76">
        <v>0</v>
      </c>
      <c r="AD150" s="76">
        <v>0</v>
      </c>
      <c r="AE150" s="76">
        <v>0</v>
      </c>
      <c r="AF150" s="76">
        <v>0</v>
      </c>
      <c r="AG150" s="76">
        <v>0</v>
      </c>
    </row>
    <row r="151" spans="1:33" ht="15.75" customHeight="1" x14ac:dyDescent="0.25">
      <c r="A151" s="77" t="s">
        <v>78</v>
      </c>
      <c r="B151" s="69" t="s">
        <v>1100</v>
      </c>
      <c r="C151" s="68">
        <v>0</v>
      </c>
      <c r="D151" s="68">
        <v>0</v>
      </c>
      <c r="E151" s="68">
        <v>0</v>
      </c>
      <c r="F151" s="68">
        <v>0</v>
      </c>
      <c r="G151" s="68">
        <v>0</v>
      </c>
      <c r="H151" s="68">
        <v>0</v>
      </c>
      <c r="I151" s="68">
        <v>0</v>
      </c>
      <c r="J151" s="68">
        <v>0</v>
      </c>
      <c r="K151" s="68">
        <v>0</v>
      </c>
      <c r="L151" s="68">
        <v>0</v>
      </c>
      <c r="M151" s="68">
        <v>0</v>
      </c>
      <c r="N151" s="68">
        <v>0</v>
      </c>
      <c r="O151" s="68">
        <v>0</v>
      </c>
      <c r="P151" s="68">
        <v>0</v>
      </c>
      <c r="Q151" s="68">
        <v>0</v>
      </c>
      <c r="R151" s="68">
        <v>0</v>
      </c>
      <c r="S151" s="68">
        <v>0</v>
      </c>
      <c r="T151" s="68">
        <v>0</v>
      </c>
      <c r="U151" s="68">
        <v>0</v>
      </c>
      <c r="V151" s="68">
        <v>0</v>
      </c>
      <c r="W151" s="68">
        <v>0</v>
      </c>
      <c r="X151" s="68">
        <v>0</v>
      </c>
      <c r="Y151" s="68">
        <v>0</v>
      </c>
      <c r="Z151" s="68">
        <v>0</v>
      </c>
      <c r="AA151" s="68">
        <v>0</v>
      </c>
      <c r="AB151" s="68">
        <v>0</v>
      </c>
      <c r="AC151" s="68">
        <v>0</v>
      </c>
      <c r="AD151" s="68">
        <v>0</v>
      </c>
      <c r="AE151" s="68">
        <v>0</v>
      </c>
      <c r="AF151" s="68">
        <v>0</v>
      </c>
      <c r="AG151" s="68">
        <v>0</v>
      </c>
    </row>
    <row r="152" spans="1:33" ht="15.75" customHeight="1" x14ac:dyDescent="0.25">
      <c r="A152" s="74" t="s">
        <v>81</v>
      </c>
      <c r="B152" s="75" t="s">
        <v>1096</v>
      </c>
      <c r="C152" s="76">
        <v>0.21361132099999999</v>
      </c>
      <c r="D152" s="76">
        <v>0.17902849600000001</v>
      </c>
      <c r="E152" s="76">
        <v>0.21975681999999999</v>
      </c>
      <c r="F152" s="76">
        <v>0.30374486499999998</v>
      </c>
      <c r="G152" s="76">
        <v>0.32144455199999999</v>
      </c>
      <c r="H152" s="76">
        <v>0.27743073299999998</v>
      </c>
      <c r="I152" s="76">
        <v>0.19352274699999999</v>
      </c>
      <c r="J152" s="76">
        <v>0.21730802499999999</v>
      </c>
      <c r="K152" s="76">
        <v>0.231590402</v>
      </c>
      <c r="L152" s="76">
        <v>0.23530879699999999</v>
      </c>
      <c r="M152" s="76">
        <v>0.21974463699999999</v>
      </c>
      <c r="N152" s="76">
        <v>0.298567574</v>
      </c>
      <c r="O152" s="76">
        <v>0.60582369199999997</v>
      </c>
      <c r="P152" s="76">
        <v>0.88216989599999995</v>
      </c>
      <c r="Q152" s="76">
        <v>0.970984823</v>
      </c>
      <c r="R152" s="76">
        <v>1.4197839299999999</v>
      </c>
      <c r="S152" s="76">
        <v>1.405422293</v>
      </c>
      <c r="T152" s="76">
        <v>1.2587372619999999</v>
      </c>
      <c r="U152" s="76">
        <v>1.6460782140000001</v>
      </c>
      <c r="V152" s="76">
        <v>1.8467966499999999</v>
      </c>
      <c r="W152" s="76">
        <v>1.8989789189999999</v>
      </c>
      <c r="X152" s="76">
        <v>2.011763416</v>
      </c>
      <c r="Y152" s="76">
        <v>1.0467123270000001</v>
      </c>
      <c r="Z152" s="76">
        <v>1.3734301870000001</v>
      </c>
      <c r="AA152" s="76">
        <v>1.072800894</v>
      </c>
      <c r="AB152" s="76">
        <v>1.2753587740000001</v>
      </c>
      <c r="AC152" s="76">
        <v>0.93983303799999995</v>
      </c>
      <c r="AD152" s="76">
        <v>0.83220525999999995</v>
      </c>
      <c r="AE152" s="76">
        <v>0</v>
      </c>
      <c r="AF152" s="76">
        <v>0</v>
      </c>
      <c r="AG152" s="76">
        <v>0</v>
      </c>
    </row>
    <row r="153" spans="1:33" ht="15.75" customHeight="1" x14ac:dyDescent="0.25">
      <c r="A153" s="77" t="s">
        <v>81</v>
      </c>
      <c r="B153" s="69" t="s">
        <v>1097</v>
      </c>
      <c r="C153" s="68">
        <v>2.3033212000000001E-2</v>
      </c>
      <c r="D153" s="68">
        <v>1.9657995000000001E-2</v>
      </c>
      <c r="E153" s="68">
        <v>1.7520826E-2</v>
      </c>
      <c r="F153" s="68">
        <v>1.607109E-2</v>
      </c>
      <c r="G153" s="68">
        <v>1.501971E-2</v>
      </c>
      <c r="H153" s="68">
        <v>1.4210782999999999E-2</v>
      </c>
      <c r="I153" s="68">
        <v>1.3557712E-2</v>
      </c>
      <c r="J153" s="68">
        <v>1.301069E-2</v>
      </c>
      <c r="K153" s="68">
        <v>1.2539866E-2</v>
      </c>
      <c r="L153" s="68">
        <v>2.5659379999999999E-2</v>
      </c>
      <c r="M153" s="68">
        <v>2.2360086000000001E-2</v>
      </c>
      <c r="N153" s="68">
        <v>2.0520877E-2</v>
      </c>
      <c r="O153" s="68">
        <v>1.9255026000000001E-2</v>
      </c>
      <c r="P153" s="68">
        <v>1.8291436000000001E-2</v>
      </c>
      <c r="Q153" s="68">
        <v>1.7513831000000001E-2</v>
      </c>
      <c r="R153" s="68">
        <v>1.6862209E-2</v>
      </c>
      <c r="S153" s="68">
        <v>1.6301688000000002E-2</v>
      </c>
      <c r="T153" s="68">
        <v>1.5810219E-2</v>
      </c>
      <c r="U153" s="68">
        <v>1.5372976999999999E-2</v>
      </c>
      <c r="V153" s="68">
        <v>1.4979499E-2</v>
      </c>
      <c r="W153" s="68">
        <v>1.4622118999999999E-2</v>
      </c>
      <c r="X153" s="68">
        <v>1.4295046E-2</v>
      </c>
      <c r="Y153" s="68">
        <v>1.3993791E-2</v>
      </c>
      <c r="Z153" s="68">
        <v>1.3714802E-2</v>
      </c>
      <c r="AA153" s="68">
        <v>1.3455215E-2</v>
      </c>
      <c r="AB153" s="68">
        <v>1.3212687000000001E-2</v>
      </c>
      <c r="AC153" s="68">
        <v>1.2985277999999999E-2</v>
      </c>
      <c r="AD153" s="68">
        <v>1.2771357000000001E-2</v>
      </c>
      <c r="AE153" s="68">
        <v>0</v>
      </c>
      <c r="AF153" s="68">
        <v>0</v>
      </c>
      <c r="AG153" s="68">
        <v>0</v>
      </c>
    </row>
    <row r="154" spans="1:33" ht="15.75" customHeight="1" x14ac:dyDescent="0.25">
      <c r="A154" s="74" t="s">
        <v>81</v>
      </c>
      <c r="B154" s="75" t="s">
        <v>1098</v>
      </c>
      <c r="C154" s="76">
        <v>0</v>
      </c>
      <c r="D154" s="76">
        <v>0</v>
      </c>
      <c r="E154" s="76">
        <v>0</v>
      </c>
      <c r="F154" s="76">
        <v>0</v>
      </c>
      <c r="G154" s="76">
        <v>0</v>
      </c>
      <c r="H154" s="76">
        <v>0</v>
      </c>
      <c r="I154" s="76">
        <v>0</v>
      </c>
      <c r="J154" s="76">
        <v>0</v>
      </c>
      <c r="K154" s="76">
        <v>0</v>
      </c>
      <c r="L154" s="76">
        <v>0</v>
      </c>
      <c r="M154" s="76">
        <v>0</v>
      </c>
      <c r="N154" s="76">
        <v>0</v>
      </c>
      <c r="O154" s="76">
        <v>0</v>
      </c>
      <c r="P154" s="76">
        <v>0</v>
      </c>
      <c r="Q154" s="76">
        <v>0</v>
      </c>
      <c r="R154" s="76">
        <v>0</v>
      </c>
      <c r="S154" s="76">
        <v>0</v>
      </c>
      <c r="T154" s="76">
        <v>0</v>
      </c>
      <c r="U154" s="76">
        <v>0</v>
      </c>
      <c r="V154" s="76">
        <v>0</v>
      </c>
      <c r="W154" s="76">
        <v>0</v>
      </c>
      <c r="X154" s="76">
        <v>0</v>
      </c>
      <c r="Y154" s="76">
        <v>0</v>
      </c>
      <c r="Z154" s="76">
        <v>0</v>
      </c>
      <c r="AA154" s="76">
        <v>0</v>
      </c>
      <c r="AB154" s="76">
        <v>0</v>
      </c>
      <c r="AC154" s="76">
        <v>0</v>
      </c>
      <c r="AD154" s="76">
        <v>0</v>
      </c>
      <c r="AE154" s="76">
        <v>0</v>
      </c>
      <c r="AF154" s="76">
        <v>0</v>
      </c>
      <c r="AG154" s="76">
        <v>0</v>
      </c>
    </row>
    <row r="155" spans="1:33" ht="15.75" customHeight="1" x14ac:dyDescent="0.25">
      <c r="A155" s="77" t="s">
        <v>81</v>
      </c>
      <c r="B155" s="69" t="s">
        <v>1099</v>
      </c>
      <c r="C155" s="68">
        <v>2.3033212000000001E-2</v>
      </c>
      <c r="D155" s="68">
        <v>1.9657995000000001E-2</v>
      </c>
      <c r="E155" s="68">
        <v>1.7520826E-2</v>
      </c>
      <c r="F155" s="68">
        <v>1.607109E-2</v>
      </c>
      <c r="G155" s="68">
        <v>1.501971E-2</v>
      </c>
      <c r="H155" s="68">
        <v>1.4210782999999999E-2</v>
      </c>
      <c r="I155" s="68">
        <v>1.3557712E-2</v>
      </c>
      <c r="J155" s="68">
        <v>1.301069E-2</v>
      </c>
      <c r="K155" s="68">
        <v>1.2539866E-2</v>
      </c>
      <c r="L155" s="68">
        <v>2.5659379999999999E-2</v>
      </c>
      <c r="M155" s="68">
        <v>2.2360086000000001E-2</v>
      </c>
      <c r="N155" s="68">
        <v>2.0520877E-2</v>
      </c>
      <c r="O155" s="68">
        <v>1.9255026000000001E-2</v>
      </c>
      <c r="P155" s="68">
        <v>1.8291436000000001E-2</v>
      </c>
      <c r="Q155" s="68">
        <v>1.7513831000000001E-2</v>
      </c>
      <c r="R155" s="68">
        <v>1.6862209E-2</v>
      </c>
      <c r="S155" s="68">
        <v>1.6301688000000002E-2</v>
      </c>
      <c r="T155" s="68">
        <v>1.5810219E-2</v>
      </c>
      <c r="U155" s="68">
        <v>1.5372976999999999E-2</v>
      </c>
      <c r="V155" s="68">
        <v>1.4979499E-2</v>
      </c>
      <c r="W155" s="68">
        <v>1.4622118999999999E-2</v>
      </c>
      <c r="X155" s="68">
        <v>1.4295046E-2</v>
      </c>
      <c r="Y155" s="68">
        <v>1.3993791E-2</v>
      </c>
      <c r="Z155" s="68">
        <v>1.3714802E-2</v>
      </c>
      <c r="AA155" s="68">
        <v>1.3455215E-2</v>
      </c>
      <c r="AB155" s="68">
        <v>1.3212687000000001E-2</v>
      </c>
      <c r="AC155" s="68">
        <v>1.2985277999999999E-2</v>
      </c>
      <c r="AD155" s="68">
        <v>1.2771357000000001E-2</v>
      </c>
      <c r="AE155" s="68">
        <v>0</v>
      </c>
      <c r="AF155" s="68">
        <v>0</v>
      </c>
      <c r="AG155" s="68">
        <v>0</v>
      </c>
    </row>
    <row r="156" spans="1:33" ht="15.75" customHeight="1" x14ac:dyDescent="0.25">
      <c r="A156" s="74" t="s">
        <v>81</v>
      </c>
      <c r="B156" s="75" t="s">
        <v>1100</v>
      </c>
      <c r="C156" s="76">
        <v>0</v>
      </c>
      <c r="D156" s="76">
        <v>0</v>
      </c>
      <c r="E156" s="76">
        <v>0</v>
      </c>
      <c r="F156" s="76">
        <v>0</v>
      </c>
      <c r="G156" s="76">
        <v>0</v>
      </c>
      <c r="H156" s="76">
        <v>0</v>
      </c>
      <c r="I156" s="76">
        <v>0</v>
      </c>
      <c r="J156" s="76">
        <v>0</v>
      </c>
      <c r="K156" s="76">
        <v>0</v>
      </c>
      <c r="L156" s="76">
        <v>0</v>
      </c>
      <c r="M156" s="76">
        <v>0</v>
      </c>
      <c r="N156" s="76">
        <v>0</v>
      </c>
      <c r="O156" s="76">
        <v>0</v>
      </c>
      <c r="P156" s="76">
        <v>0</v>
      </c>
      <c r="Q156" s="76">
        <v>0</v>
      </c>
      <c r="R156" s="76">
        <v>0</v>
      </c>
      <c r="S156" s="76">
        <v>0</v>
      </c>
      <c r="T156" s="76">
        <v>0</v>
      </c>
      <c r="U156" s="76">
        <v>0</v>
      </c>
      <c r="V156" s="76">
        <v>0</v>
      </c>
      <c r="W156" s="76">
        <v>0</v>
      </c>
      <c r="X156" s="76">
        <v>0</v>
      </c>
      <c r="Y156" s="76">
        <v>0</v>
      </c>
      <c r="Z156" s="76">
        <v>0</v>
      </c>
      <c r="AA156" s="76">
        <v>0</v>
      </c>
      <c r="AB156" s="76">
        <v>0</v>
      </c>
      <c r="AC156" s="76">
        <v>0</v>
      </c>
      <c r="AD156" s="76">
        <v>0</v>
      </c>
      <c r="AE156" s="76">
        <v>0</v>
      </c>
      <c r="AF156" s="76">
        <v>0</v>
      </c>
      <c r="AG156" s="76">
        <v>0</v>
      </c>
    </row>
    <row r="157" spans="1:33" ht="15.75" customHeight="1" x14ac:dyDescent="0.25">
      <c r="A157" s="77" t="s">
        <v>84</v>
      </c>
      <c r="B157" s="69" t="s">
        <v>1096</v>
      </c>
      <c r="C157" s="68">
        <v>0</v>
      </c>
      <c r="D157" s="68">
        <v>0</v>
      </c>
      <c r="E157" s="68">
        <v>0</v>
      </c>
      <c r="F157" s="68">
        <v>0</v>
      </c>
      <c r="G157" s="68">
        <v>0</v>
      </c>
      <c r="H157" s="68">
        <v>0</v>
      </c>
      <c r="I157" s="68">
        <v>0</v>
      </c>
      <c r="J157" s="68">
        <v>0</v>
      </c>
      <c r="K157" s="68">
        <v>0</v>
      </c>
      <c r="L157" s="68">
        <v>0</v>
      </c>
      <c r="M157" s="68">
        <v>0</v>
      </c>
      <c r="N157" s="68">
        <v>0</v>
      </c>
      <c r="O157" s="68">
        <v>0</v>
      </c>
      <c r="P157" s="68">
        <v>0</v>
      </c>
      <c r="Q157" s="68">
        <v>0</v>
      </c>
      <c r="R157" s="68">
        <v>0</v>
      </c>
      <c r="S157" s="68">
        <v>0</v>
      </c>
      <c r="T157" s="68">
        <v>0</v>
      </c>
      <c r="U157" s="68">
        <v>0</v>
      </c>
      <c r="V157" s="68">
        <v>0</v>
      </c>
      <c r="W157" s="68">
        <v>0</v>
      </c>
      <c r="X157" s="68">
        <v>0</v>
      </c>
      <c r="Y157" s="68">
        <v>0</v>
      </c>
      <c r="Z157" s="68">
        <v>0</v>
      </c>
      <c r="AA157" s="68">
        <v>0</v>
      </c>
      <c r="AB157" s="68">
        <v>0</v>
      </c>
      <c r="AC157" s="68">
        <v>0</v>
      </c>
      <c r="AD157" s="68">
        <v>0</v>
      </c>
      <c r="AE157" s="68">
        <v>0</v>
      </c>
      <c r="AF157" s="68">
        <v>0</v>
      </c>
      <c r="AG157" s="68">
        <v>0</v>
      </c>
    </row>
    <row r="158" spans="1:33" ht="15.75" customHeight="1" x14ac:dyDescent="0.25">
      <c r="A158" s="74" t="s">
        <v>84</v>
      </c>
      <c r="B158" s="75" t="s">
        <v>1097</v>
      </c>
      <c r="C158" s="76">
        <v>0</v>
      </c>
      <c r="D158" s="76">
        <v>0</v>
      </c>
      <c r="E158" s="76">
        <v>0</v>
      </c>
      <c r="F158" s="76">
        <v>0</v>
      </c>
      <c r="G158" s="76">
        <v>0</v>
      </c>
      <c r="H158" s="76">
        <v>0</v>
      </c>
      <c r="I158" s="76">
        <v>0</v>
      </c>
      <c r="J158" s="76">
        <v>0</v>
      </c>
      <c r="K158" s="76">
        <v>0</v>
      </c>
      <c r="L158" s="76">
        <v>0</v>
      </c>
      <c r="M158" s="76">
        <v>0</v>
      </c>
      <c r="N158" s="76">
        <v>0</v>
      </c>
      <c r="O158" s="76">
        <v>0</v>
      </c>
      <c r="P158" s="76">
        <v>0</v>
      </c>
      <c r="Q158" s="76">
        <v>0</v>
      </c>
      <c r="R158" s="76">
        <v>0</v>
      </c>
      <c r="S158" s="76">
        <v>0</v>
      </c>
      <c r="T158" s="76">
        <v>0</v>
      </c>
      <c r="U158" s="76">
        <v>0</v>
      </c>
      <c r="V158" s="76">
        <v>0</v>
      </c>
      <c r="W158" s="76">
        <v>0</v>
      </c>
      <c r="X158" s="76">
        <v>0</v>
      </c>
      <c r="Y158" s="76">
        <v>0</v>
      </c>
      <c r="Z158" s="76">
        <v>0</v>
      </c>
      <c r="AA158" s="76">
        <v>0</v>
      </c>
      <c r="AB158" s="76">
        <v>0</v>
      </c>
      <c r="AC158" s="76">
        <v>0</v>
      </c>
      <c r="AD158" s="76">
        <v>0</v>
      </c>
      <c r="AE158" s="76">
        <v>0</v>
      </c>
      <c r="AF158" s="76">
        <v>0</v>
      </c>
      <c r="AG158" s="76">
        <v>0</v>
      </c>
    </row>
    <row r="159" spans="1:33" ht="15.75" customHeight="1" x14ac:dyDescent="0.25">
      <c r="A159" s="77" t="s">
        <v>84</v>
      </c>
      <c r="B159" s="69" t="s">
        <v>1098</v>
      </c>
      <c r="C159" s="68">
        <v>0</v>
      </c>
      <c r="D159" s="68">
        <v>0</v>
      </c>
      <c r="E159" s="68">
        <v>0</v>
      </c>
      <c r="F159" s="68">
        <v>0</v>
      </c>
      <c r="G159" s="68">
        <v>0</v>
      </c>
      <c r="H159" s="68">
        <v>0</v>
      </c>
      <c r="I159" s="68">
        <v>0</v>
      </c>
      <c r="J159" s="68">
        <v>0</v>
      </c>
      <c r="K159" s="68">
        <v>0</v>
      </c>
      <c r="L159" s="68">
        <v>0</v>
      </c>
      <c r="M159" s="68">
        <v>0</v>
      </c>
      <c r="N159" s="68">
        <v>0</v>
      </c>
      <c r="O159" s="68">
        <v>0</v>
      </c>
      <c r="P159" s="68">
        <v>0</v>
      </c>
      <c r="Q159" s="68">
        <v>0</v>
      </c>
      <c r="R159" s="68">
        <v>0</v>
      </c>
      <c r="S159" s="68">
        <v>0</v>
      </c>
      <c r="T159" s="68">
        <v>0</v>
      </c>
      <c r="U159" s="68">
        <v>0</v>
      </c>
      <c r="V159" s="68">
        <v>0</v>
      </c>
      <c r="W159" s="68">
        <v>0</v>
      </c>
      <c r="X159" s="68">
        <v>0</v>
      </c>
      <c r="Y159" s="68">
        <v>0</v>
      </c>
      <c r="Z159" s="68">
        <v>0</v>
      </c>
      <c r="AA159" s="68">
        <v>0</v>
      </c>
      <c r="AB159" s="68">
        <v>0</v>
      </c>
      <c r="AC159" s="68">
        <v>0</v>
      </c>
      <c r="AD159" s="68">
        <v>0</v>
      </c>
      <c r="AE159" s="68">
        <v>0</v>
      </c>
      <c r="AF159" s="68">
        <v>0</v>
      </c>
      <c r="AG159" s="68">
        <v>0</v>
      </c>
    </row>
    <row r="160" spans="1:33" ht="15.75" customHeight="1" x14ac:dyDescent="0.25">
      <c r="A160" s="74" t="s">
        <v>84</v>
      </c>
      <c r="B160" s="75" t="s">
        <v>1099</v>
      </c>
      <c r="C160" s="76">
        <v>0</v>
      </c>
      <c r="D160" s="76">
        <v>0</v>
      </c>
      <c r="E160" s="76">
        <v>0</v>
      </c>
      <c r="F160" s="76">
        <v>0</v>
      </c>
      <c r="G160" s="76">
        <v>0</v>
      </c>
      <c r="H160" s="76">
        <v>0</v>
      </c>
      <c r="I160" s="76">
        <v>0</v>
      </c>
      <c r="J160" s="76">
        <v>0</v>
      </c>
      <c r="K160" s="76">
        <v>0</v>
      </c>
      <c r="L160" s="76">
        <v>0</v>
      </c>
      <c r="M160" s="76">
        <v>0</v>
      </c>
      <c r="N160" s="76">
        <v>0</v>
      </c>
      <c r="O160" s="76">
        <v>0</v>
      </c>
      <c r="P160" s="76">
        <v>0</v>
      </c>
      <c r="Q160" s="76">
        <v>0</v>
      </c>
      <c r="R160" s="76">
        <v>0</v>
      </c>
      <c r="S160" s="76">
        <v>0</v>
      </c>
      <c r="T160" s="76">
        <v>0</v>
      </c>
      <c r="U160" s="76">
        <v>0</v>
      </c>
      <c r="V160" s="76">
        <v>0</v>
      </c>
      <c r="W160" s="76">
        <v>0</v>
      </c>
      <c r="X160" s="76">
        <v>0</v>
      </c>
      <c r="Y160" s="76">
        <v>0</v>
      </c>
      <c r="Z160" s="76">
        <v>0</v>
      </c>
      <c r="AA160" s="76">
        <v>0</v>
      </c>
      <c r="AB160" s="76">
        <v>0</v>
      </c>
      <c r="AC160" s="76">
        <v>0</v>
      </c>
      <c r="AD160" s="76">
        <v>0</v>
      </c>
      <c r="AE160" s="76">
        <v>0</v>
      </c>
      <c r="AF160" s="76">
        <v>0</v>
      </c>
      <c r="AG160" s="76">
        <v>0</v>
      </c>
    </row>
    <row r="161" spans="1:33" ht="15.75" customHeight="1" x14ac:dyDescent="0.25">
      <c r="A161" s="77" t="s">
        <v>84</v>
      </c>
      <c r="B161" s="69" t="s">
        <v>1100</v>
      </c>
      <c r="C161" s="68">
        <v>0</v>
      </c>
      <c r="D161" s="68">
        <v>0</v>
      </c>
      <c r="E161" s="68">
        <v>0</v>
      </c>
      <c r="F161" s="68">
        <v>0</v>
      </c>
      <c r="G161" s="68">
        <v>0</v>
      </c>
      <c r="H161" s="68">
        <v>0</v>
      </c>
      <c r="I161" s="68">
        <v>0</v>
      </c>
      <c r="J161" s="68">
        <v>0</v>
      </c>
      <c r="K161" s="68">
        <v>0</v>
      </c>
      <c r="L161" s="68">
        <v>0</v>
      </c>
      <c r="M161" s="68">
        <v>0</v>
      </c>
      <c r="N161" s="68">
        <v>0</v>
      </c>
      <c r="O161" s="68">
        <v>0</v>
      </c>
      <c r="P161" s="68">
        <v>0</v>
      </c>
      <c r="Q161" s="68">
        <v>0</v>
      </c>
      <c r="R161" s="68">
        <v>0</v>
      </c>
      <c r="S161" s="68">
        <v>0</v>
      </c>
      <c r="T161" s="68">
        <v>0</v>
      </c>
      <c r="U161" s="68">
        <v>0</v>
      </c>
      <c r="V161" s="68">
        <v>0</v>
      </c>
      <c r="W161" s="68">
        <v>0</v>
      </c>
      <c r="X161" s="68">
        <v>0</v>
      </c>
      <c r="Y161" s="68">
        <v>0</v>
      </c>
      <c r="Z161" s="68">
        <v>0</v>
      </c>
      <c r="AA161" s="68">
        <v>0</v>
      </c>
      <c r="AB161" s="68">
        <v>0</v>
      </c>
      <c r="AC161" s="68">
        <v>0</v>
      </c>
      <c r="AD161" s="68">
        <v>0</v>
      </c>
      <c r="AE161" s="68">
        <v>0</v>
      </c>
      <c r="AF161" s="68">
        <v>0</v>
      </c>
      <c r="AG161" s="68">
        <v>0</v>
      </c>
    </row>
    <row r="162" spans="1:33" ht="15.75" customHeight="1" x14ac:dyDescent="0.25">
      <c r="A162" s="74" t="s">
        <v>86</v>
      </c>
      <c r="B162" s="75" t="s">
        <v>1096</v>
      </c>
      <c r="C162" s="76">
        <v>0</v>
      </c>
      <c r="D162" s="76">
        <v>0</v>
      </c>
      <c r="E162" s="76">
        <v>0</v>
      </c>
      <c r="F162" s="76">
        <v>0</v>
      </c>
      <c r="G162" s="76">
        <v>0</v>
      </c>
      <c r="H162" s="76">
        <v>0</v>
      </c>
      <c r="I162" s="76">
        <v>0</v>
      </c>
      <c r="J162" s="76">
        <v>0</v>
      </c>
      <c r="K162" s="76">
        <v>0</v>
      </c>
      <c r="L162" s="76">
        <v>0</v>
      </c>
      <c r="M162" s="76">
        <v>0</v>
      </c>
      <c r="N162" s="76">
        <v>0</v>
      </c>
      <c r="O162" s="76">
        <v>0</v>
      </c>
      <c r="P162" s="76">
        <v>0</v>
      </c>
      <c r="Q162" s="76">
        <v>0</v>
      </c>
      <c r="R162" s="76">
        <v>0</v>
      </c>
      <c r="S162" s="76">
        <v>0</v>
      </c>
      <c r="T162" s="76">
        <v>0</v>
      </c>
      <c r="U162" s="76">
        <v>0</v>
      </c>
      <c r="V162" s="76">
        <v>0</v>
      </c>
      <c r="W162" s="76">
        <v>0</v>
      </c>
      <c r="X162" s="76">
        <v>0</v>
      </c>
      <c r="Y162" s="76">
        <v>0</v>
      </c>
      <c r="Z162" s="76">
        <v>0</v>
      </c>
      <c r="AA162" s="76">
        <v>0</v>
      </c>
      <c r="AB162" s="76">
        <v>0</v>
      </c>
      <c r="AC162" s="76">
        <v>0</v>
      </c>
      <c r="AD162" s="76">
        <v>0</v>
      </c>
      <c r="AE162" s="76">
        <v>0</v>
      </c>
      <c r="AF162" s="76">
        <v>0</v>
      </c>
      <c r="AG162" s="76">
        <v>0</v>
      </c>
    </row>
    <row r="163" spans="1:33" ht="15.75" customHeight="1" x14ac:dyDescent="0.25">
      <c r="A163" s="77" t="s">
        <v>86</v>
      </c>
      <c r="B163" s="69" t="s">
        <v>1097</v>
      </c>
      <c r="C163" s="68">
        <v>0</v>
      </c>
      <c r="D163" s="68">
        <v>0</v>
      </c>
      <c r="E163" s="68">
        <v>0</v>
      </c>
      <c r="F163" s="68">
        <v>0</v>
      </c>
      <c r="G163" s="68">
        <v>0</v>
      </c>
      <c r="H163" s="68">
        <v>0</v>
      </c>
      <c r="I163" s="68">
        <v>0</v>
      </c>
      <c r="J163" s="68">
        <v>0</v>
      </c>
      <c r="K163" s="68">
        <v>0</v>
      </c>
      <c r="L163" s="68">
        <v>0</v>
      </c>
      <c r="M163" s="68">
        <v>0</v>
      </c>
      <c r="N163" s="68">
        <v>0</v>
      </c>
      <c r="O163" s="68">
        <v>0</v>
      </c>
      <c r="P163" s="68">
        <v>0</v>
      </c>
      <c r="Q163" s="68">
        <v>0</v>
      </c>
      <c r="R163" s="68">
        <v>0</v>
      </c>
      <c r="S163" s="68">
        <v>0</v>
      </c>
      <c r="T163" s="68">
        <v>0</v>
      </c>
      <c r="U163" s="68">
        <v>0</v>
      </c>
      <c r="V163" s="68">
        <v>0</v>
      </c>
      <c r="W163" s="68">
        <v>0</v>
      </c>
      <c r="X163" s="68">
        <v>0</v>
      </c>
      <c r="Y163" s="68">
        <v>0</v>
      </c>
      <c r="Z163" s="68">
        <v>0</v>
      </c>
      <c r="AA163" s="68">
        <v>0</v>
      </c>
      <c r="AB163" s="68">
        <v>0</v>
      </c>
      <c r="AC163" s="68">
        <v>0</v>
      </c>
      <c r="AD163" s="68">
        <v>0</v>
      </c>
      <c r="AE163" s="68">
        <v>0</v>
      </c>
      <c r="AF163" s="68">
        <v>0</v>
      </c>
      <c r="AG163" s="68">
        <v>0</v>
      </c>
    </row>
    <row r="164" spans="1:33" ht="15.75" customHeight="1" x14ac:dyDescent="0.25">
      <c r="A164" s="74" t="s">
        <v>86</v>
      </c>
      <c r="B164" s="75" t="s">
        <v>1098</v>
      </c>
      <c r="C164" s="76">
        <v>0</v>
      </c>
      <c r="D164" s="76">
        <v>0</v>
      </c>
      <c r="E164" s="76">
        <v>0</v>
      </c>
      <c r="F164" s="76">
        <v>0</v>
      </c>
      <c r="G164" s="76">
        <v>0</v>
      </c>
      <c r="H164" s="76">
        <v>0</v>
      </c>
      <c r="I164" s="76">
        <v>0</v>
      </c>
      <c r="J164" s="76">
        <v>0</v>
      </c>
      <c r="K164" s="76">
        <v>0</v>
      </c>
      <c r="L164" s="76">
        <v>0</v>
      </c>
      <c r="M164" s="76">
        <v>0</v>
      </c>
      <c r="N164" s="76">
        <v>0</v>
      </c>
      <c r="O164" s="76">
        <v>0</v>
      </c>
      <c r="P164" s="76">
        <v>0</v>
      </c>
      <c r="Q164" s="76">
        <v>0</v>
      </c>
      <c r="R164" s="76">
        <v>0</v>
      </c>
      <c r="S164" s="76">
        <v>0</v>
      </c>
      <c r="T164" s="76">
        <v>0</v>
      </c>
      <c r="U164" s="76">
        <v>0</v>
      </c>
      <c r="V164" s="76">
        <v>0</v>
      </c>
      <c r="W164" s="76">
        <v>0</v>
      </c>
      <c r="X164" s="76">
        <v>0</v>
      </c>
      <c r="Y164" s="76">
        <v>0</v>
      </c>
      <c r="Z164" s="76">
        <v>0</v>
      </c>
      <c r="AA164" s="76">
        <v>0</v>
      </c>
      <c r="AB164" s="76">
        <v>0</v>
      </c>
      <c r="AC164" s="76">
        <v>0</v>
      </c>
      <c r="AD164" s="76">
        <v>0</v>
      </c>
      <c r="AE164" s="76">
        <v>0</v>
      </c>
      <c r="AF164" s="76">
        <v>0</v>
      </c>
      <c r="AG164" s="76">
        <v>0</v>
      </c>
    </row>
    <row r="165" spans="1:33" ht="15.75" customHeight="1" x14ac:dyDescent="0.25">
      <c r="A165" s="77" t="s">
        <v>86</v>
      </c>
      <c r="B165" s="69" t="s">
        <v>1099</v>
      </c>
      <c r="C165" s="68">
        <v>0</v>
      </c>
      <c r="D165" s="68">
        <v>0</v>
      </c>
      <c r="E165" s="68">
        <v>0</v>
      </c>
      <c r="F165" s="68">
        <v>0</v>
      </c>
      <c r="G165" s="68">
        <v>0</v>
      </c>
      <c r="H165" s="68">
        <v>0</v>
      </c>
      <c r="I165" s="68">
        <v>0</v>
      </c>
      <c r="J165" s="68">
        <v>0</v>
      </c>
      <c r="K165" s="68">
        <v>0</v>
      </c>
      <c r="L165" s="68">
        <v>0</v>
      </c>
      <c r="M165" s="68">
        <v>0</v>
      </c>
      <c r="N165" s="68">
        <v>0</v>
      </c>
      <c r="O165" s="68">
        <v>0</v>
      </c>
      <c r="P165" s="68">
        <v>0</v>
      </c>
      <c r="Q165" s="68">
        <v>0</v>
      </c>
      <c r="R165" s="68">
        <v>0</v>
      </c>
      <c r="S165" s="68">
        <v>0</v>
      </c>
      <c r="T165" s="68">
        <v>0</v>
      </c>
      <c r="U165" s="68">
        <v>0</v>
      </c>
      <c r="V165" s="68">
        <v>0</v>
      </c>
      <c r="W165" s="68">
        <v>0</v>
      </c>
      <c r="X165" s="68">
        <v>0</v>
      </c>
      <c r="Y165" s="68">
        <v>0</v>
      </c>
      <c r="Z165" s="68">
        <v>0</v>
      </c>
      <c r="AA165" s="68">
        <v>0</v>
      </c>
      <c r="AB165" s="68">
        <v>0</v>
      </c>
      <c r="AC165" s="68">
        <v>0</v>
      </c>
      <c r="AD165" s="68">
        <v>0</v>
      </c>
      <c r="AE165" s="68">
        <v>0</v>
      </c>
      <c r="AF165" s="68">
        <v>0</v>
      </c>
      <c r="AG165" s="68">
        <v>0</v>
      </c>
    </row>
    <row r="166" spans="1:33" ht="15.75" customHeight="1" x14ac:dyDescent="0.25">
      <c r="A166" s="74" t="s">
        <v>86</v>
      </c>
      <c r="B166" s="75" t="s">
        <v>1100</v>
      </c>
      <c r="C166" s="76">
        <v>0</v>
      </c>
      <c r="D166" s="76">
        <v>0</v>
      </c>
      <c r="E166" s="76">
        <v>0</v>
      </c>
      <c r="F166" s="76">
        <v>0</v>
      </c>
      <c r="G166" s="76">
        <v>0</v>
      </c>
      <c r="H166" s="76">
        <v>0</v>
      </c>
      <c r="I166" s="76">
        <v>0</v>
      </c>
      <c r="J166" s="76">
        <v>0</v>
      </c>
      <c r="K166" s="76">
        <v>0</v>
      </c>
      <c r="L166" s="76">
        <v>0</v>
      </c>
      <c r="M166" s="76">
        <v>0</v>
      </c>
      <c r="N166" s="76">
        <v>0</v>
      </c>
      <c r="O166" s="76">
        <v>0</v>
      </c>
      <c r="P166" s="76">
        <v>0</v>
      </c>
      <c r="Q166" s="76">
        <v>0</v>
      </c>
      <c r="R166" s="76">
        <v>0</v>
      </c>
      <c r="S166" s="76">
        <v>0</v>
      </c>
      <c r="T166" s="76">
        <v>0</v>
      </c>
      <c r="U166" s="76">
        <v>0</v>
      </c>
      <c r="V166" s="76">
        <v>0</v>
      </c>
      <c r="W166" s="76">
        <v>0</v>
      </c>
      <c r="X166" s="76">
        <v>0</v>
      </c>
      <c r="Y166" s="76">
        <v>0</v>
      </c>
      <c r="Z166" s="76">
        <v>0</v>
      </c>
      <c r="AA166" s="76">
        <v>0</v>
      </c>
      <c r="AB166" s="76">
        <v>0</v>
      </c>
      <c r="AC166" s="76">
        <v>0</v>
      </c>
      <c r="AD166" s="76">
        <v>0</v>
      </c>
      <c r="AE166" s="76">
        <v>0</v>
      </c>
      <c r="AF166" s="76">
        <v>0</v>
      </c>
      <c r="AG166" s="76">
        <v>0</v>
      </c>
    </row>
    <row r="167" spans="1:33" ht="15.75" customHeight="1" x14ac:dyDescent="0.25">
      <c r="A167" s="77" t="s">
        <v>89</v>
      </c>
      <c r="B167" s="69" t="s">
        <v>1096</v>
      </c>
      <c r="C167" s="68">
        <v>0.17963073700000001</v>
      </c>
      <c r="D167" s="68">
        <v>0.18157997000000001</v>
      </c>
      <c r="E167" s="68">
        <v>0.195193856</v>
      </c>
      <c r="F167" s="68">
        <v>0.19660197700000001</v>
      </c>
      <c r="G167" s="68">
        <v>0.19852661399999999</v>
      </c>
      <c r="H167" s="68">
        <v>0.18515868799999999</v>
      </c>
      <c r="I167" s="68">
        <v>0.18361528899999999</v>
      </c>
      <c r="J167" s="68">
        <v>0.18188741999999999</v>
      </c>
      <c r="K167" s="68">
        <v>0.18392888800000001</v>
      </c>
      <c r="L167" s="68">
        <v>0.191449115</v>
      </c>
      <c r="M167" s="68">
        <v>0.19227923</v>
      </c>
      <c r="N167" s="68">
        <v>0.18739333899999999</v>
      </c>
      <c r="O167" s="68">
        <v>0.189383051</v>
      </c>
      <c r="P167" s="68">
        <v>0.18923547499999999</v>
      </c>
      <c r="Q167" s="68">
        <v>0.18411950699999999</v>
      </c>
      <c r="R167" s="68">
        <v>0.18419944399999999</v>
      </c>
      <c r="S167" s="68">
        <v>0.18699723900000001</v>
      </c>
      <c r="T167" s="68">
        <v>0.182047294</v>
      </c>
      <c r="U167" s="68">
        <v>0.182176423</v>
      </c>
      <c r="V167" s="68">
        <v>0.18413180500000001</v>
      </c>
      <c r="W167" s="68">
        <v>0.17800740100000001</v>
      </c>
      <c r="X167" s="68">
        <v>0.173592419</v>
      </c>
      <c r="Y167" s="68">
        <v>0.16927582099999999</v>
      </c>
      <c r="Z167" s="68">
        <v>0.16995221099999999</v>
      </c>
      <c r="AA167" s="68">
        <v>0.17928639299999999</v>
      </c>
      <c r="AB167" s="68">
        <v>0.177103498</v>
      </c>
      <c r="AC167" s="68">
        <v>0.172916029</v>
      </c>
      <c r="AD167" s="68">
        <v>0.17701741200000001</v>
      </c>
      <c r="AE167" s="68">
        <v>0</v>
      </c>
      <c r="AF167" s="68">
        <v>0</v>
      </c>
      <c r="AG167" s="68">
        <v>0</v>
      </c>
    </row>
    <row r="168" spans="1:33" ht="15.75" customHeight="1" x14ac:dyDescent="0.25">
      <c r="A168" s="74" t="s">
        <v>89</v>
      </c>
      <c r="B168" s="75" t="s">
        <v>1097</v>
      </c>
      <c r="C168" s="76">
        <v>0</v>
      </c>
      <c r="D168" s="76">
        <v>0</v>
      </c>
      <c r="E168" s="76">
        <v>0</v>
      </c>
      <c r="F168" s="76">
        <v>0</v>
      </c>
      <c r="G168" s="76">
        <v>0</v>
      </c>
      <c r="H168" s="76">
        <v>0</v>
      </c>
      <c r="I168" s="76">
        <v>0</v>
      </c>
      <c r="J168" s="76">
        <v>0</v>
      </c>
      <c r="K168" s="76">
        <v>0</v>
      </c>
      <c r="L168" s="76">
        <v>0</v>
      </c>
      <c r="M168" s="76">
        <v>0</v>
      </c>
      <c r="N168" s="76">
        <v>0</v>
      </c>
      <c r="O168" s="76">
        <v>0</v>
      </c>
      <c r="P168" s="76">
        <v>0</v>
      </c>
      <c r="Q168" s="76">
        <v>0</v>
      </c>
      <c r="R168" s="76">
        <v>0</v>
      </c>
      <c r="S168" s="76">
        <v>0</v>
      </c>
      <c r="T168" s="76">
        <v>0</v>
      </c>
      <c r="U168" s="76">
        <v>0</v>
      </c>
      <c r="V168" s="76">
        <v>0</v>
      </c>
      <c r="W168" s="76">
        <v>0</v>
      </c>
      <c r="X168" s="76">
        <v>0</v>
      </c>
      <c r="Y168" s="76">
        <v>0</v>
      </c>
      <c r="Z168" s="76">
        <v>0</v>
      </c>
      <c r="AA168" s="76">
        <v>0</v>
      </c>
      <c r="AB168" s="76">
        <v>0</v>
      </c>
      <c r="AC168" s="76">
        <v>0</v>
      </c>
      <c r="AD168" s="76">
        <v>0</v>
      </c>
      <c r="AE168" s="76">
        <v>0</v>
      </c>
      <c r="AF168" s="76">
        <v>0</v>
      </c>
      <c r="AG168" s="76">
        <v>0</v>
      </c>
    </row>
    <row r="169" spans="1:33" ht="15.75" customHeight="1" x14ac:dyDescent="0.25">
      <c r="A169" s="77" t="s">
        <v>89</v>
      </c>
      <c r="B169" s="69" t="s">
        <v>1098</v>
      </c>
      <c r="C169" s="68">
        <v>0</v>
      </c>
      <c r="D169" s="68">
        <v>0</v>
      </c>
      <c r="E169" s="68">
        <v>0</v>
      </c>
      <c r="F169" s="68">
        <v>0</v>
      </c>
      <c r="G169" s="68">
        <v>0</v>
      </c>
      <c r="H169" s="68">
        <v>0</v>
      </c>
      <c r="I169" s="68">
        <v>0</v>
      </c>
      <c r="J169" s="68">
        <v>0</v>
      </c>
      <c r="K169" s="68">
        <v>0</v>
      </c>
      <c r="L169" s="68">
        <v>0</v>
      </c>
      <c r="M169" s="68">
        <v>0</v>
      </c>
      <c r="N169" s="68">
        <v>0</v>
      </c>
      <c r="O169" s="68">
        <v>0</v>
      </c>
      <c r="P169" s="68">
        <v>0</v>
      </c>
      <c r="Q169" s="68">
        <v>0</v>
      </c>
      <c r="R169" s="68">
        <v>0</v>
      </c>
      <c r="S169" s="68">
        <v>0</v>
      </c>
      <c r="T169" s="68">
        <v>0</v>
      </c>
      <c r="U169" s="68">
        <v>0</v>
      </c>
      <c r="V169" s="68">
        <v>0</v>
      </c>
      <c r="W169" s="68">
        <v>0</v>
      </c>
      <c r="X169" s="68">
        <v>0</v>
      </c>
      <c r="Y169" s="68">
        <v>0</v>
      </c>
      <c r="Z169" s="68">
        <v>0</v>
      </c>
      <c r="AA169" s="68">
        <v>0</v>
      </c>
      <c r="AB169" s="68">
        <v>0</v>
      </c>
      <c r="AC169" s="68">
        <v>0</v>
      </c>
      <c r="AD169" s="68">
        <v>0</v>
      </c>
      <c r="AE169" s="68">
        <v>0</v>
      </c>
      <c r="AF169" s="68">
        <v>0</v>
      </c>
      <c r="AG169" s="68">
        <v>0</v>
      </c>
    </row>
    <row r="170" spans="1:33" ht="15.75" customHeight="1" x14ac:dyDescent="0.25">
      <c r="A170" s="74" t="s">
        <v>89</v>
      </c>
      <c r="B170" s="75" t="s">
        <v>1099</v>
      </c>
      <c r="C170" s="76">
        <v>0</v>
      </c>
      <c r="D170" s="76">
        <v>0</v>
      </c>
      <c r="E170" s="76">
        <v>0</v>
      </c>
      <c r="F170" s="76">
        <v>0</v>
      </c>
      <c r="G170" s="76">
        <v>0</v>
      </c>
      <c r="H170" s="76">
        <v>0</v>
      </c>
      <c r="I170" s="76">
        <v>0</v>
      </c>
      <c r="J170" s="76">
        <v>0</v>
      </c>
      <c r="K170" s="76">
        <v>0</v>
      </c>
      <c r="L170" s="76">
        <v>0</v>
      </c>
      <c r="M170" s="76">
        <v>0</v>
      </c>
      <c r="N170" s="76">
        <v>0</v>
      </c>
      <c r="O170" s="76">
        <v>0</v>
      </c>
      <c r="P170" s="76">
        <v>0</v>
      </c>
      <c r="Q170" s="76">
        <v>0</v>
      </c>
      <c r="R170" s="76">
        <v>0</v>
      </c>
      <c r="S170" s="76">
        <v>0</v>
      </c>
      <c r="T170" s="76">
        <v>0</v>
      </c>
      <c r="U170" s="76">
        <v>0</v>
      </c>
      <c r="V170" s="76">
        <v>0</v>
      </c>
      <c r="W170" s="76">
        <v>0</v>
      </c>
      <c r="X170" s="76">
        <v>0</v>
      </c>
      <c r="Y170" s="76">
        <v>0</v>
      </c>
      <c r="Z170" s="76">
        <v>0</v>
      </c>
      <c r="AA170" s="76">
        <v>0</v>
      </c>
      <c r="AB170" s="76">
        <v>0</v>
      </c>
      <c r="AC170" s="76">
        <v>0</v>
      </c>
      <c r="AD170" s="76">
        <v>0</v>
      </c>
      <c r="AE170" s="76">
        <v>0</v>
      </c>
      <c r="AF170" s="76">
        <v>0</v>
      </c>
      <c r="AG170" s="76">
        <v>0</v>
      </c>
    </row>
    <row r="171" spans="1:33" ht="15.75" customHeight="1" x14ac:dyDescent="0.25">
      <c r="A171" s="77" t="s">
        <v>89</v>
      </c>
      <c r="B171" s="69" t="s">
        <v>1100</v>
      </c>
      <c r="C171" s="68">
        <v>0</v>
      </c>
      <c r="D171" s="68">
        <v>0</v>
      </c>
      <c r="E171" s="68">
        <v>0</v>
      </c>
      <c r="F171" s="68">
        <v>0</v>
      </c>
      <c r="G171" s="68">
        <v>0</v>
      </c>
      <c r="H171" s="68">
        <v>0</v>
      </c>
      <c r="I171" s="68">
        <v>0</v>
      </c>
      <c r="J171" s="68">
        <v>0</v>
      </c>
      <c r="K171" s="68">
        <v>0</v>
      </c>
      <c r="L171" s="68">
        <v>0</v>
      </c>
      <c r="M171" s="68">
        <v>0</v>
      </c>
      <c r="N171" s="68">
        <v>0</v>
      </c>
      <c r="O171" s="68">
        <v>0</v>
      </c>
      <c r="P171" s="68">
        <v>0</v>
      </c>
      <c r="Q171" s="68">
        <v>0</v>
      </c>
      <c r="R171" s="68">
        <v>0</v>
      </c>
      <c r="S171" s="68">
        <v>0</v>
      </c>
      <c r="T171" s="68">
        <v>0</v>
      </c>
      <c r="U171" s="68">
        <v>0</v>
      </c>
      <c r="V171" s="68">
        <v>0</v>
      </c>
      <c r="W171" s="68">
        <v>0</v>
      </c>
      <c r="X171" s="68">
        <v>0</v>
      </c>
      <c r="Y171" s="68">
        <v>0</v>
      </c>
      <c r="Z171" s="68">
        <v>0</v>
      </c>
      <c r="AA171" s="68">
        <v>0</v>
      </c>
      <c r="AB171" s="68">
        <v>0</v>
      </c>
      <c r="AC171" s="68">
        <v>0</v>
      </c>
      <c r="AD171" s="68">
        <v>0</v>
      </c>
      <c r="AE171" s="68">
        <v>0</v>
      </c>
      <c r="AF171" s="68">
        <v>0</v>
      </c>
      <c r="AG171" s="68">
        <v>0</v>
      </c>
    </row>
    <row r="172" spans="1:33" ht="15.75" customHeight="1" x14ac:dyDescent="0.25">
      <c r="A172" s="74" t="s">
        <v>92</v>
      </c>
      <c r="B172" s="75" t="s">
        <v>1096</v>
      </c>
      <c r="C172" s="76">
        <v>2.395569241</v>
      </c>
      <c r="D172" s="76">
        <v>2.0879733979999999</v>
      </c>
      <c r="E172" s="76">
        <v>2.0726105889999999</v>
      </c>
      <c r="F172" s="76">
        <v>2.0777244709999998</v>
      </c>
      <c r="G172" s="76">
        <v>2.1674534809999999</v>
      </c>
      <c r="H172" s="76">
        <v>1.9811960120000001</v>
      </c>
      <c r="I172" s="76">
        <v>1.9242668220000001</v>
      </c>
      <c r="J172" s="76">
        <v>2.0569632100000002</v>
      </c>
      <c r="K172" s="76">
        <v>2.0572364269999999</v>
      </c>
      <c r="L172" s="76">
        <v>1.8513254859999999</v>
      </c>
      <c r="M172" s="76">
        <v>1.664426787</v>
      </c>
      <c r="N172" s="76">
        <v>1.711897641</v>
      </c>
      <c r="O172" s="76">
        <v>1.339138962</v>
      </c>
      <c r="P172" s="76">
        <v>1.2529685779999999</v>
      </c>
      <c r="Q172" s="76">
        <v>1.505650146</v>
      </c>
      <c r="R172" s="76">
        <v>1.600912694</v>
      </c>
      <c r="S172" s="76">
        <v>1.614460242</v>
      </c>
      <c r="T172" s="76">
        <v>1.2638228279999999</v>
      </c>
      <c r="U172" s="76">
        <v>1.8728193440000001</v>
      </c>
      <c r="V172" s="76">
        <v>2.2450374420000001</v>
      </c>
      <c r="W172" s="76">
        <v>1.8395582429999999</v>
      </c>
      <c r="X172" s="76">
        <v>1.9783627939999999</v>
      </c>
      <c r="Y172" s="76">
        <v>1.7184384029999999</v>
      </c>
      <c r="Z172" s="76">
        <v>1.613772824</v>
      </c>
      <c r="AA172" s="76">
        <v>1.639473497</v>
      </c>
      <c r="AB172" s="76">
        <v>1.3533935690000001</v>
      </c>
      <c r="AC172" s="76">
        <v>0.99085053899999997</v>
      </c>
      <c r="AD172" s="76">
        <v>0.73460700300000004</v>
      </c>
      <c r="AE172" s="76">
        <v>0</v>
      </c>
      <c r="AF172" s="76">
        <v>0</v>
      </c>
      <c r="AG172" s="76">
        <v>0</v>
      </c>
    </row>
    <row r="173" spans="1:33" ht="15.75" customHeight="1" x14ac:dyDescent="0.25">
      <c r="A173" s="77" t="s">
        <v>92</v>
      </c>
      <c r="B173" s="69" t="s">
        <v>1097</v>
      </c>
      <c r="C173" s="68">
        <v>0.328748492</v>
      </c>
      <c r="D173" s="68">
        <v>0.27047625800000002</v>
      </c>
      <c r="E173" s="68">
        <v>0.257726709</v>
      </c>
      <c r="F173" s="68">
        <v>0.23729767700000001</v>
      </c>
      <c r="G173" s="68">
        <v>0.38586643500000001</v>
      </c>
      <c r="H173" s="68">
        <v>0.33721906200000001</v>
      </c>
      <c r="I173" s="68">
        <v>0.30932951800000003</v>
      </c>
      <c r="J173" s="68">
        <v>0.29005229199999999</v>
      </c>
      <c r="K173" s="68">
        <v>0.27541632599999999</v>
      </c>
      <c r="L173" s="68">
        <v>0.263646779</v>
      </c>
      <c r="M173" s="68">
        <v>0.253811016</v>
      </c>
      <c r="N173" s="68">
        <v>0.245365361</v>
      </c>
      <c r="O173" s="68">
        <v>0.23796793299999999</v>
      </c>
      <c r="P173" s="68">
        <v>0.231390598</v>
      </c>
      <c r="Q173" s="68">
        <v>0.22547361399999999</v>
      </c>
      <c r="R173" s="68">
        <v>0.22010062399999999</v>
      </c>
      <c r="S173" s="68">
        <v>0.21518406500000001</v>
      </c>
      <c r="T173" s="68">
        <v>0.21065624699999999</v>
      </c>
      <c r="U173" s="68">
        <v>0.23277157600000001</v>
      </c>
      <c r="V173" s="68">
        <v>0.22317321000000001</v>
      </c>
      <c r="W173" s="68">
        <v>0.21659909399999999</v>
      </c>
      <c r="X173" s="68">
        <v>0.21130824500000001</v>
      </c>
      <c r="Y173" s="68">
        <v>0.20675819200000001</v>
      </c>
      <c r="Z173" s="68">
        <v>0.202709159</v>
      </c>
      <c r="AA173" s="68">
        <v>0.199032349</v>
      </c>
      <c r="AB173" s="68">
        <v>0.19564920299999999</v>
      </c>
      <c r="AC173" s="68">
        <v>0.19250734799999999</v>
      </c>
      <c r="AD173" s="68">
        <v>0.19167337300000001</v>
      </c>
      <c r="AE173" s="68">
        <v>0</v>
      </c>
      <c r="AF173" s="68">
        <v>0</v>
      </c>
      <c r="AG173" s="68">
        <v>0</v>
      </c>
    </row>
    <row r="174" spans="1:33" ht="15.75" customHeight="1" x14ac:dyDescent="0.25">
      <c r="A174" s="74" t="s">
        <v>92</v>
      </c>
      <c r="B174" s="75" t="s">
        <v>1098</v>
      </c>
      <c r="C174" s="76">
        <v>0.24627496199999999</v>
      </c>
      <c r="D174" s="76">
        <v>0.21132794899999999</v>
      </c>
      <c r="E174" s="76">
        <v>0.20241383499999999</v>
      </c>
      <c r="F174" s="76">
        <v>0.18560214799999999</v>
      </c>
      <c r="G174" s="76">
        <v>0.34139486899999999</v>
      </c>
      <c r="H174" s="76">
        <v>0.29719799400000002</v>
      </c>
      <c r="I174" s="76">
        <v>0.27234146199999998</v>
      </c>
      <c r="J174" s="76">
        <v>0.25529170699999998</v>
      </c>
      <c r="K174" s="76">
        <v>0.24239181100000001</v>
      </c>
      <c r="L174" s="76">
        <v>0.23203889799999999</v>
      </c>
      <c r="M174" s="76">
        <v>0.223399389</v>
      </c>
      <c r="N174" s="76">
        <v>0.215989562</v>
      </c>
      <c r="O174" s="76">
        <v>0.20950570499999999</v>
      </c>
      <c r="P174" s="76">
        <v>0.203745227</v>
      </c>
      <c r="Q174" s="76">
        <v>0.19856631599999999</v>
      </c>
      <c r="R174" s="76">
        <v>0.19386574200000001</v>
      </c>
      <c r="S174" s="76">
        <v>0.18956590500000001</v>
      </c>
      <c r="T174" s="76">
        <v>0.18560690899999999</v>
      </c>
      <c r="U174" s="76">
        <v>0.18194148099999999</v>
      </c>
      <c r="V174" s="76">
        <v>0.17853161200000001</v>
      </c>
      <c r="W174" s="76">
        <v>0.17534625600000001</v>
      </c>
      <c r="X174" s="76">
        <v>0.172359704</v>
      </c>
      <c r="Y174" s="76">
        <v>0.16955041600000001</v>
      </c>
      <c r="Z174" s="76">
        <v>0.16690015699999999</v>
      </c>
      <c r="AA174" s="76">
        <v>0.16439334999999999</v>
      </c>
      <c r="AB174" s="76">
        <v>0.16201657799999999</v>
      </c>
      <c r="AC174" s="76">
        <v>0.15975820099999999</v>
      </c>
      <c r="AD174" s="76">
        <v>0.157608057</v>
      </c>
      <c r="AE174" s="76">
        <v>0</v>
      </c>
      <c r="AF174" s="76">
        <v>0</v>
      </c>
      <c r="AG174" s="76">
        <v>0</v>
      </c>
    </row>
    <row r="175" spans="1:33" ht="15.75" customHeight="1" x14ac:dyDescent="0.25">
      <c r="A175" s="77" t="s">
        <v>92</v>
      </c>
      <c r="B175" s="69" t="s">
        <v>1099</v>
      </c>
      <c r="C175" s="68">
        <v>7.1939352999999998E-2</v>
      </c>
      <c r="D175" s="68">
        <v>5.2188809000000003E-2</v>
      </c>
      <c r="E175" s="68">
        <v>4.8778211000000002E-2</v>
      </c>
      <c r="F175" s="68">
        <v>4.6654403999999997E-2</v>
      </c>
      <c r="G175" s="68">
        <v>4.0277102000000002E-2</v>
      </c>
      <c r="H175" s="68">
        <v>3.6343875999999997E-2</v>
      </c>
      <c r="I175" s="68">
        <v>3.3650139000000003E-2</v>
      </c>
      <c r="J175" s="68">
        <v>3.1661315000000002E-2</v>
      </c>
      <c r="K175" s="68">
        <v>3.0104222E-2</v>
      </c>
      <c r="L175" s="68">
        <v>2.8829244E-2</v>
      </c>
      <c r="M175" s="68">
        <v>2.7749935999999999E-2</v>
      </c>
      <c r="N175" s="68">
        <v>2.6813732999999999E-2</v>
      </c>
      <c r="O175" s="68">
        <v>2.5987003000000002E-2</v>
      </c>
      <c r="P175" s="68">
        <v>2.5247118999999998E-2</v>
      </c>
      <c r="Q175" s="68">
        <v>2.4578128000000001E-2</v>
      </c>
      <c r="R175" s="68">
        <v>2.3968307000000001E-2</v>
      </c>
      <c r="S175" s="68">
        <v>2.3408728E-2</v>
      </c>
      <c r="T175" s="68">
        <v>2.2892396999999998E-2</v>
      </c>
      <c r="U175" s="68">
        <v>4.8721624999999998E-2</v>
      </c>
      <c r="V175" s="68">
        <v>4.2578083000000003E-2</v>
      </c>
      <c r="W175" s="68">
        <v>3.9231183000000003E-2</v>
      </c>
      <c r="X175" s="68">
        <v>3.6966000999999998E-2</v>
      </c>
      <c r="Y175" s="68">
        <v>3.5261899999999999E-2</v>
      </c>
      <c r="Z175" s="68">
        <v>3.3897591999999997E-2</v>
      </c>
      <c r="AA175" s="68">
        <v>3.2760072000000001E-2</v>
      </c>
      <c r="AB175" s="68">
        <v>3.1784385999999998E-2</v>
      </c>
      <c r="AC175" s="68">
        <v>3.0929960999999999E-2</v>
      </c>
      <c r="AD175" s="68">
        <v>3.2273696999999997E-2</v>
      </c>
      <c r="AE175" s="68">
        <v>0</v>
      </c>
      <c r="AF175" s="68">
        <v>0</v>
      </c>
      <c r="AG175" s="68">
        <v>0</v>
      </c>
    </row>
    <row r="176" spans="1:33" ht="15.75" customHeight="1" x14ac:dyDescent="0.25">
      <c r="A176" s="74" t="s">
        <v>92</v>
      </c>
      <c r="B176" s="75" t="s">
        <v>1100</v>
      </c>
      <c r="C176" s="76">
        <v>1.0534177E-2</v>
      </c>
      <c r="D176" s="76">
        <v>6.9594990000000001E-3</v>
      </c>
      <c r="E176" s="76">
        <v>6.5346620000000001E-3</v>
      </c>
      <c r="F176" s="76">
        <v>5.0411249999999996E-3</v>
      </c>
      <c r="G176" s="76">
        <v>4.1944629999999998E-3</v>
      </c>
      <c r="H176" s="76">
        <v>3.6771920000000001E-3</v>
      </c>
      <c r="I176" s="76">
        <v>3.3379170000000001E-3</v>
      </c>
      <c r="J176" s="76">
        <v>3.0992699999999999E-3</v>
      </c>
      <c r="K176" s="76">
        <v>2.920293E-3</v>
      </c>
      <c r="L176" s="76">
        <v>2.7786360000000001E-3</v>
      </c>
      <c r="M176" s="76">
        <v>2.6616919999999998E-3</v>
      </c>
      <c r="N176" s="76">
        <v>2.562066E-3</v>
      </c>
      <c r="O176" s="76">
        <v>2.4752250000000002E-3</v>
      </c>
      <c r="P176" s="76">
        <v>2.398252E-3</v>
      </c>
      <c r="Q176" s="76">
        <v>2.3291700000000002E-3</v>
      </c>
      <c r="R176" s="76">
        <v>2.2665760000000002E-3</v>
      </c>
      <c r="S176" s="76">
        <v>2.2094319999999999E-3</v>
      </c>
      <c r="T176" s="76">
        <v>2.15694E-3</v>
      </c>
      <c r="U176" s="76">
        <v>2.1084710000000002E-3</v>
      </c>
      <c r="V176" s="76">
        <v>2.063516E-3</v>
      </c>
      <c r="W176" s="76">
        <v>2.0216549999999998E-3</v>
      </c>
      <c r="X176" s="76">
        <v>1.9825400000000001E-3</v>
      </c>
      <c r="Y176" s="76">
        <v>1.945876E-3</v>
      </c>
      <c r="Z176" s="76">
        <v>1.9114100000000001E-3</v>
      </c>
      <c r="AA176" s="76">
        <v>1.8789270000000001E-3</v>
      </c>
      <c r="AB176" s="76">
        <v>1.8482399999999999E-3</v>
      </c>
      <c r="AC176" s="76">
        <v>1.8191850000000001E-3</v>
      </c>
      <c r="AD176" s="76">
        <v>1.7916189999999999E-3</v>
      </c>
      <c r="AE176" s="76">
        <v>0</v>
      </c>
      <c r="AF176" s="76">
        <v>0</v>
      </c>
      <c r="AG176" s="76">
        <v>0</v>
      </c>
    </row>
    <row r="177" spans="1:33" ht="15.75" customHeight="1" x14ac:dyDescent="0.25">
      <c r="A177" s="77" t="s">
        <v>94</v>
      </c>
      <c r="B177" s="69" t="s">
        <v>1096</v>
      </c>
      <c r="C177" s="68">
        <v>0.13494708899999999</v>
      </c>
      <c r="D177" s="68">
        <v>0.150014599</v>
      </c>
      <c r="E177" s="68">
        <v>0.140224823</v>
      </c>
      <c r="F177" s="68">
        <v>0.14106278999999999</v>
      </c>
      <c r="G177" s="68">
        <v>0.170023709</v>
      </c>
      <c r="H177" s="68">
        <v>0.15291295399999999</v>
      </c>
      <c r="I177" s="68">
        <v>0.135101098</v>
      </c>
      <c r="J177" s="68">
        <v>0.182017015</v>
      </c>
      <c r="K177" s="68">
        <v>0.18675968100000001</v>
      </c>
      <c r="L177" s="68">
        <v>0.22203677699999999</v>
      </c>
      <c r="M177" s="68">
        <v>0.21451874100000001</v>
      </c>
      <c r="N177" s="68">
        <v>0.29338402899999999</v>
      </c>
      <c r="O177" s="68">
        <v>0.31199115100000002</v>
      </c>
      <c r="P177" s="68">
        <v>0.293039041</v>
      </c>
      <c r="Q177" s="68">
        <v>0.40146138199999998</v>
      </c>
      <c r="R177" s="68">
        <v>0.41484804400000003</v>
      </c>
      <c r="S177" s="68">
        <v>0.31122912699999999</v>
      </c>
      <c r="T177" s="68">
        <v>0.36618147400000001</v>
      </c>
      <c r="U177" s="68">
        <v>0.45889932</v>
      </c>
      <c r="V177" s="68">
        <v>0.305363932</v>
      </c>
      <c r="W177" s="68">
        <v>0.2169217</v>
      </c>
      <c r="X177" s="68">
        <v>0.18309840799999999</v>
      </c>
      <c r="Y177" s="68">
        <v>0.248462815</v>
      </c>
      <c r="Z177" s="68">
        <v>0.145590684</v>
      </c>
      <c r="AA177" s="68">
        <v>6.1709472000000001E-2</v>
      </c>
      <c r="AB177" s="68">
        <v>0.35472377999999999</v>
      </c>
      <c r="AC177" s="68">
        <v>0.41506956900000003</v>
      </c>
      <c r="AD177" s="68">
        <v>1.142983039</v>
      </c>
      <c r="AE177" s="68">
        <v>0</v>
      </c>
      <c r="AF177" s="68">
        <v>0</v>
      </c>
      <c r="AG177" s="68">
        <v>0</v>
      </c>
    </row>
    <row r="178" spans="1:33" ht="15.75" customHeight="1" x14ac:dyDescent="0.25">
      <c r="A178" s="74" t="s">
        <v>94</v>
      </c>
      <c r="B178" s="75" t="s">
        <v>1097</v>
      </c>
      <c r="C178" s="76">
        <v>5.6509457999999999E-2</v>
      </c>
      <c r="D178" s="76">
        <v>0.124069295</v>
      </c>
      <c r="E178" s="76">
        <v>9.9558366999999995E-2</v>
      </c>
      <c r="F178" s="76">
        <v>8.6527545999999997E-2</v>
      </c>
      <c r="G178" s="76">
        <v>7.8871184999999996E-2</v>
      </c>
      <c r="H178" s="76">
        <v>7.3982834999999997E-2</v>
      </c>
      <c r="I178" s="76">
        <v>7.0595199999999997E-2</v>
      </c>
      <c r="J178" s="76">
        <v>0.136871771</v>
      </c>
      <c r="K178" s="76">
        <v>0.11149914900000001</v>
      </c>
      <c r="L178" s="76">
        <v>9.7852622E-2</v>
      </c>
      <c r="M178" s="76">
        <v>8.9730635000000003E-2</v>
      </c>
      <c r="N178" s="76">
        <v>8.4472849000000003E-2</v>
      </c>
      <c r="O178" s="76">
        <v>8.0780649999999996E-2</v>
      </c>
      <c r="P178" s="76">
        <v>7.7987266999999999E-2</v>
      </c>
      <c r="Q178" s="76">
        <v>7.5738765999999999E-2</v>
      </c>
      <c r="R178" s="76">
        <v>7.3841246999999999E-2</v>
      </c>
      <c r="S178" s="76">
        <v>7.2184623000000003E-2</v>
      </c>
      <c r="T178" s="76">
        <v>7.0703692999999998E-2</v>
      </c>
      <c r="U178" s="76">
        <v>6.9357903999999998E-2</v>
      </c>
      <c r="V178" s="76">
        <v>6.8120659E-2</v>
      </c>
      <c r="W178" s="76">
        <v>6.6973548999999993E-2</v>
      </c>
      <c r="X178" s="76">
        <v>0.27161013499999997</v>
      </c>
      <c r="Y178" s="76">
        <v>0.20080689400000001</v>
      </c>
      <c r="Z178" s="76">
        <v>0.16414550999999999</v>
      </c>
      <c r="AA178" s="76">
        <v>0.14339323400000001</v>
      </c>
      <c r="AB178" s="76">
        <v>0.13077507199999999</v>
      </c>
      <c r="AC178" s="76">
        <v>0.122516969</v>
      </c>
      <c r="AD178" s="76">
        <v>0.1166947</v>
      </c>
      <c r="AE178" s="76">
        <v>0</v>
      </c>
      <c r="AF178" s="76">
        <v>0</v>
      </c>
      <c r="AG178" s="76">
        <v>0</v>
      </c>
    </row>
    <row r="179" spans="1:33" ht="15.75" customHeight="1" x14ac:dyDescent="0.25">
      <c r="A179" s="77" t="s">
        <v>94</v>
      </c>
      <c r="B179" s="69" t="s">
        <v>1098</v>
      </c>
      <c r="C179" s="68">
        <v>0</v>
      </c>
      <c r="D179" s="68">
        <v>0</v>
      </c>
      <c r="E179" s="68">
        <v>0</v>
      </c>
      <c r="F179" s="68">
        <v>0</v>
      </c>
      <c r="G179" s="68">
        <v>0</v>
      </c>
      <c r="H179" s="68">
        <v>0</v>
      </c>
      <c r="I179" s="68">
        <v>0</v>
      </c>
      <c r="J179" s="68">
        <v>0</v>
      </c>
      <c r="K179" s="68">
        <v>0</v>
      </c>
      <c r="L179" s="68">
        <v>0</v>
      </c>
      <c r="M179" s="68">
        <v>0</v>
      </c>
      <c r="N179" s="68">
        <v>0</v>
      </c>
      <c r="O179" s="68">
        <v>0</v>
      </c>
      <c r="P179" s="68">
        <v>0</v>
      </c>
      <c r="Q179" s="68">
        <v>0</v>
      </c>
      <c r="R179" s="68">
        <v>0</v>
      </c>
      <c r="S179" s="68">
        <v>0</v>
      </c>
      <c r="T179" s="68">
        <v>0</v>
      </c>
      <c r="U179" s="68">
        <v>0</v>
      </c>
      <c r="V179" s="68">
        <v>0</v>
      </c>
      <c r="W179" s="68">
        <v>0</v>
      </c>
      <c r="X179" s="68">
        <v>0</v>
      </c>
      <c r="Y179" s="68">
        <v>0</v>
      </c>
      <c r="Z179" s="68">
        <v>0</v>
      </c>
      <c r="AA179" s="68">
        <v>0</v>
      </c>
      <c r="AB179" s="68">
        <v>0</v>
      </c>
      <c r="AC179" s="68">
        <v>0</v>
      </c>
      <c r="AD179" s="68">
        <v>0</v>
      </c>
      <c r="AE179" s="68">
        <v>0</v>
      </c>
      <c r="AF179" s="68">
        <v>0</v>
      </c>
      <c r="AG179" s="68">
        <v>0</v>
      </c>
    </row>
    <row r="180" spans="1:33" ht="15.75" customHeight="1" x14ac:dyDescent="0.25">
      <c r="A180" s="74" t="s">
        <v>94</v>
      </c>
      <c r="B180" s="75" t="s">
        <v>1099</v>
      </c>
      <c r="C180" s="76">
        <v>5.0858512000000002E-2</v>
      </c>
      <c r="D180" s="76">
        <v>0.111662365</v>
      </c>
      <c r="E180" s="76">
        <v>8.960253E-2</v>
      </c>
      <c r="F180" s="76">
        <v>7.7874791999999998E-2</v>
      </c>
      <c r="G180" s="76">
        <v>7.0984066999999998E-2</v>
      </c>
      <c r="H180" s="76">
        <v>6.6584552000000005E-2</v>
      </c>
      <c r="I180" s="76">
        <v>6.3535679999999997E-2</v>
      </c>
      <c r="J180" s="76">
        <v>0.12318459399999999</v>
      </c>
      <c r="K180" s="76">
        <v>0.100349234</v>
      </c>
      <c r="L180" s="76">
        <v>8.8067359999999997E-2</v>
      </c>
      <c r="M180" s="76">
        <v>8.0757572E-2</v>
      </c>
      <c r="N180" s="76">
        <v>7.6025564000000004E-2</v>
      </c>
      <c r="O180" s="76">
        <v>7.2702585E-2</v>
      </c>
      <c r="P180" s="76">
        <v>7.0188539999999994E-2</v>
      </c>
      <c r="Q180" s="76">
        <v>6.8164889000000006E-2</v>
      </c>
      <c r="R180" s="76">
        <v>6.6457121999999993E-2</v>
      </c>
      <c r="S180" s="76">
        <v>6.4966160999999994E-2</v>
      </c>
      <c r="T180" s="76">
        <v>6.3633324000000005E-2</v>
      </c>
      <c r="U180" s="76">
        <v>6.2422114000000001E-2</v>
      </c>
      <c r="V180" s="76">
        <v>6.1308593000000002E-2</v>
      </c>
      <c r="W180" s="76">
        <v>6.0276193999999998E-2</v>
      </c>
      <c r="X180" s="76">
        <v>0.24444912199999999</v>
      </c>
      <c r="Y180" s="76">
        <v>0.180726205</v>
      </c>
      <c r="Z180" s="76">
        <v>0.147730959</v>
      </c>
      <c r="AA180" s="76">
        <v>0.12905391099999999</v>
      </c>
      <c r="AB180" s="76">
        <v>0.117697565</v>
      </c>
      <c r="AC180" s="76">
        <v>0.110265272</v>
      </c>
      <c r="AD180" s="76">
        <v>0.10502523</v>
      </c>
      <c r="AE180" s="76">
        <v>0</v>
      </c>
      <c r="AF180" s="76">
        <v>0</v>
      </c>
      <c r="AG180" s="76">
        <v>0</v>
      </c>
    </row>
    <row r="181" spans="1:33" ht="15.75" customHeight="1" x14ac:dyDescent="0.25">
      <c r="A181" s="77" t="s">
        <v>94</v>
      </c>
      <c r="B181" s="69" t="s">
        <v>1100</v>
      </c>
      <c r="C181" s="68">
        <v>5.6509459999999996E-3</v>
      </c>
      <c r="D181" s="68">
        <v>1.2406929000000001E-2</v>
      </c>
      <c r="E181" s="68">
        <v>9.9558370000000004E-3</v>
      </c>
      <c r="F181" s="68">
        <v>8.6527549999999998E-3</v>
      </c>
      <c r="G181" s="68">
        <v>7.8871189999999997E-3</v>
      </c>
      <c r="H181" s="68">
        <v>7.3982839999999998E-3</v>
      </c>
      <c r="I181" s="68">
        <v>7.0595199999999997E-3</v>
      </c>
      <c r="J181" s="68">
        <v>1.3687177E-2</v>
      </c>
      <c r="K181" s="68">
        <v>1.1149915E-2</v>
      </c>
      <c r="L181" s="68">
        <v>9.7852619999999994E-3</v>
      </c>
      <c r="M181" s="68">
        <v>8.9730639999999993E-3</v>
      </c>
      <c r="N181" s="68">
        <v>8.4472850000000006E-3</v>
      </c>
      <c r="O181" s="68">
        <v>8.0780650000000006E-3</v>
      </c>
      <c r="P181" s="68">
        <v>7.7987270000000001E-3</v>
      </c>
      <c r="Q181" s="68">
        <v>7.5738769999999997E-3</v>
      </c>
      <c r="R181" s="68">
        <v>7.3841250000000001E-3</v>
      </c>
      <c r="S181" s="68">
        <v>7.2184620000000001E-3</v>
      </c>
      <c r="T181" s="68">
        <v>7.070369E-3</v>
      </c>
      <c r="U181" s="68">
        <v>6.9357899999999998E-3</v>
      </c>
      <c r="V181" s="68">
        <v>6.8120660000000003E-3</v>
      </c>
      <c r="W181" s="68">
        <v>6.6973550000000003E-3</v>
      </c>
      <c r="X181" s="68">
        <v>2.7161014000000001E-2</v>
      </c>
      <c r="Y181" s="68">
        <v>2.0080688999999999E-2</v>
      </c>
      <c r="Z181" s="68">
        <v>1.6414550999999999E-2</v>
      </c>
      <c r="AA181" s="68">
        <v>1.4339322999999999E-2</v>
      </c>
      <c r="AB181" s="68">
        <v>1.3077507E-2</v>
      </c>
      <c r="AC181" s="68">
        <v>1.2251697000000001E-2</v>
      </c>
      <c r="AD181" s="68">
        <v>1.1669469999999999E-2</v>
      </c>
      <c r="AE181" s="68">
        <v>0</v>
      </c>
      <c r="AF181" s="68">
        <v>0</v>
      </c>
      <c r="AG181" s="68">
        <v>0</v>
      </c>
    </row>
    <row r="182" spans="1:33" ht="15.75" customHeight="1" x14ac:dyDescent="0.25">
      <c r="A182" s="74" t="s">
        <v>97</v>
      </c>
      <c r="B182" s="75" t="s">
        <v>1096</v>
      </c>
      <c r="C182" s="76">
        <v>0</v>
      </c>
      <c r="D182" s="76">
        <v>0</v>
      </c>
      <c r="E182" s="76">
        <v>0</v>
      </c>
      <c r="F182" s="76">
        <v>0</v>
      </c>
      <c r="G182" s="76">
        <v>0</v>
      </c>
      <c r="H182" s="76">
        <v>0</v>
      </c>
      <c r="I182" s="76">
        <v>0</v>
      </c>
      <c r="J182" s="76">
        <v>0</v>
      </c>
      <c r="K182" s="76">
        <v>0</v>
      </c>
      <c r="L182" s="76">
        <v>0</v>
      </c>
      <c r="M182" s="76">
        <v>0</v>
      </c>
      <c r="N182" s="76">
        <v>0</v>
      </c>
      <c r="O182" s="76">
        <v>0</v>
      </c>
      <c r="P182" s="76">
        <v>0</v>
      </c>
      <c r="Q182" s="76">
        <v>0</v>
      </c>
      <c r="R182" s="76">
        <v>0</v>
      </c>
      <c r="S182" s="76">
        <v>0</v>
      </c>
      <c r="T182" s="76">
        <v>0</v>
      </c>
      <c r="U182" s="76">
        <v>0</v>
      </c>
      <c r="V182" s="76">
        <v>0</v>
      </c>
      <c r="W182" s="76">
        <v>0</v>
      </c>
      <c r="X182" s="76">
        <v>0</v>
      </c>
      <c r="Y182" s="76">
        <v>0</v>
      </c>
      <c r="Z182" s="76">
        <v>0</v>
      </c>
      <c r="AA182" s="76">
        <v>0</v>
      </c>
      <c r="AB182" s="76">
        <v>0</v>
      </c>
      <c r="AC182" s="76">
        <v>0</v>
      </c>
      <c r="AD182" s="76">
        <v>0</v>
      </c>
      <c r="AE182" s="76">
        <v>0</v>
      </c>
      <c r="AF182" s="76">
        <v>0</v>
      </c>
      <c r="AG182" s="76">
        <v>0</v>
      </c>
    </row>
    <row r="183" spans="1:33" ht="15.75" customHeight="1" x14ac:dyDescent="0.25">
      <c r="A183" s="77" t="s">
        <v>97</v>
      </c>
      <c r="B183" s="69" t="s">
        <v>1097</v>
      </c>
      <c r="C183" s="68">
        <v>0</v>
      </c>
      <c r="D183" s="68">
        <v>0</v>
      </c>
      <c r="E183" s="68">
        <v>0</v>
      </c>
      <c r="F183" s="68">
        <v>0</v>
      </c>
      <c r="G183" s="68">
        <v>0</v>
      </c>
      <c r="H183" s="68">
        <v>0</v>
      </c>
      <c r="I183" s="68">
        <v>0</v>
      </c>
      <c r="J183" s="68">
        <v>0</v>
      </c>
      <c r="K183" s="68">
        <v>0</v>
      </c>
      <c r="L183" s="68">
        <v>0</v>
      </c>
      <c r="M183" s="68">
        <v>0</v>
      </c>
      <c r="N183" s="68">
        <v>0</v>
      </c>
      <c r="O183" s="68">
        <v>0</v>
      </c>
      <c r="P183" s="68">
        <v>0</v>
      </c>
      <c r="Q183" s="68">
        <v>0</v>
      </c>
      <c r="R183" s="68">
        <v>0</v>
      </c>
      <c r="S183" s="68">
        <v>0</v>
      </c>
      <c r="T183" s="68">
        <v>0</v>
      </c>
      <c r="U183" s="68">
        <v>0</v>
      </c>
      <c r="V183" s="68">
        <v>0</v>
      </c>
      <c r="W183" s="68">
        <v>0</v>
      </c>
      <c r="X183" s="68">
        <v>0</v>
      </c>
      <c r="Y183" s="68">
        <v>0</v>
      </c>
      <c r="Z183" s="68">
        <v>0</v>
      </c>
      <c r="AA183" s="68">
        <v>0</v>
      </c>
      <c r="AB183" s="68">
        <v>0</v>
      </c>
      <c r="AC183" s="68">
        <v>0</v>
      </c>
      <c r="AD183" s="68">
        <v>0</v>
      </c>
      <c r="AE183" s="68">
        <v>0</v>
      </c>
      <c r="AF183" s="68">
        <v>0</v>
      </c>
      <c r="AG183" s="68">
        <v>0</v>
      </c>
    </row>
    <row r="184" spans="1:33" ht="15.75" customHeight="1" x14ac:dyDescent="0.25">
      <c r="A184" s="74" t="s">
        <v>97</v>
      </c>
      <c r="B184" s="75" t="s">
        <v>1098</v>
      </c>
      <c r="C184" s="76">
        <v>0</v>
      </c>
      <c r="D184" s="76">
        <v>0</v>
      </c>
      <c r="E184" s="76">
        <v>0</v>
      </c>
      <c r="F184" s="76">
        <v>0</v>
      </c>
      <c r="G184" s="76">
        <v>0</v>
      </c>
      <c r="H184" s="76">
        <v>0</v>
      </c>
      <c r="I184" s="76">
        <v>0</v>
      </c>
      <c r="J184" s="76">
        <v>0</v>
      </c>
      <c r="K184" s="76">
        <v>0</v>
      </c>
      <c r="L184" s="76">
        <v>0</v>
      </c>
      <c r="M184" s="76">
        <v>0</v>
      </c>
      <c r="N184" s="76">
        <v>0</v>
      </c>
      <c r="O184" s="76">
        <v>0</v>
      </c>
      <c r="P184" s="76">
        <v>0</v>
      </c>
      <c r="Q184" s="76">
        <v>0</v>
      </c>
      <c r="R184" s="76">
        <v>0</v>
      </c>
      <c r="S184" s="76">
        <v>0</v>
      </c>
      <c r="T184" s="76">
        <v>0</v>
      </c>
      <c r="U184" s="76">
        <v>0</v>
      </c>
      <c r="V184" s="76">
        <v>0</v>
      </c>
      <c r="W184" s="76">
        <v>0</v>
      </c>
      <c r="X184" s="76">
        <v>0</v>
      </c>
      <c r="Y184" s="76">
        <v>0</v>
      </c>
      <c r="Z184" s="76">
        <v>0</v>
      </c>
      <c r="AA184" s="76">
        <v>0</v>
      </c>
      <c r="AB184" s="76">
        <v>0</v>
      </c>
      <c r="AC184" s="76">
        <v>0</v>
      </c>
      <c r="AD184" s="76">
        <v>0</v>
      </c>
      <c r="AE184" s="76">
        <v>0</v>
      </c>
      <c r="AF184" s="76">
        <v>0</v>
      </c>
      <c r="AG184" s="76">
        <v>0</v>
      </c>
    </row>
    <row r="185" spans="1:33" ht="15.75" customHeight="1" x14ac:dyDescent="0.25">
      <c r="A185" s="77" t="s">
        <v>97</v>
      </c>
      <c r="B185" s="69" t="s">
        <v>1099</v>
      </c>
      <c r="C185" s="68">
        <v>0</v>
      </c>
      <c r="D185" s="68">
        <v>0</v>
      </c>
      <c r="E185" s="68">
        <v>0</v>
      </c>
      <c r="F185" s="68">
        <v>0</v>
      </c>
      <c r="G185" s="68">
        <v>0</v>
      </c>
      <c r="H185" s="68">
        <v>0</v>
      </c>
      <c r="I185" s="68">
        <v>0</v>
      </c>
      <c r="J185" s="68">
        <v>0</v>
      </c>
      <c r="K185" s="68">
        <v>0</v>
      </c>
      <c r="L185" s="68">
        <v>0</v>
      </c>
      <c r="M185" s="68">
        <v>0</v>
      </c>
      <c r="N185" s="68">
        <v>0</v>
      </c>
      <c r="O185" s="68">
        <v>0</v>
      </c>
      <c r="P185" s="68">
        <v>0</v>
      </c>
      <c r="Q185" s="68">
        <v>0</v>
      </c>
      <c r="R185" s="68">
        <v>0</v>
      </c>
      <c r="S185" s="68">
        <v>0</v>
      </c>
      <c r="T185" s="68">
        <v>0</v>
      </c>
      <c r="U185" s="68">
        <v>0</v>
      </c>
      <c r="V185" s="68">
        <v>0</v>
      </c>
      <c r="W185" s="68">
        <v>0</v>
      </c>
      <c r="X185" s="68">
        <v>0</v>
      </c>
      <c r="Y185" s="68">
        <v>0</v>
      </c>
      <c r="Z185" s="68">
        <v>0</v>
      </c>
      <c r="AA185" s="68">
        <v>0</v>
      </c>
      <c r="AB185" s="68">
        <v>0</v>
      </c>
      <c r="AC185" s="68">
        <v>0</v>
      </c>
      <c r="AD185" s="68">
        <v>0</v>
      </c>
      <c r="AE185" s="68">
        <v>0</v>
      </c>
      <c r="AF185" s="68">
        <v>0</v>
      </c>
      <c r="AG185" s="68">
        <v>0</v>
      </c>
    </row>
    <row r="186" spans="1:33" ht="15.75" customHeight="1" x14ac:dyDescent="0.25">
      <c r="A186" s="74" t="s">
        <v>97</v>
      </c>
      <c r="B186" s="75" t="s">
        <v>1100</v>
      </c>
      <c r="C186" s="76">
        <v>0</v>
      </c>
      <c r="D186" s="76">
        <v>0</v>
      </c>
      <c r="E186" s="76">
        <v>0</v>
      </c>
      <c r="F186" s="76">
        <v>0</v>
      </c>
      <c r="G186" s="76">
        <v>0</v>
      </c>
      <c r="H186" s="76">
        <v>0</v>
      </c>
      <c r="I186" s="76">
        <v>0</v>
      </c>
      <c r="J186" s="76">
        <v>0</v>
      </c>
      <c r="K186" s="76">
        <v>0</v>
      </c>
      <c r="L186" s="76">
        <v>0</v>
      </c>
      <c r="M186" s="76">
        <v>0</v>
      </c>
      <c r="N186" s="76">
        <v>0</v>
      </c>
      <c r="O186" s="76">
        <v>0</v>
      </c>
      <c r="P186" s="76">
        <v>0</v>
      </c>
      <c r="Q186" s="76">
        <v>0</v>
      </c>
      <c r="R186" s="76">
        <v>0</v>
      </c>
      <c r="S186" s="76">
        <v>0</v>
      </c>
      <c r="T186" s="76">
        <v>0</v>
      </c>
      <c r="U186" s="76">
        <v>0</v>
      </c>
      <c r="V186" s="76">
        <v>0</v>
      </c>
      <c r="W186" s="76">
        <v>0</v>
      </c>
      <c r="X186" s="76">
        <v>0</v>
      </c>
      <c r="Y186" s="76">
        <v>0</v>
      </c>
      <c r="Z186" s="76">
        <v>0</v>
      </c>
      <c r="AA186" s="76">
        <v>0</v>
      </c>
      <c r="AB186" s="76">
        <v>0</v>
      </c>
      <c r="AC186" s="76">
        <v>0</v>
      </c>
      <c r="AD186" s="76">
        <v>0</v>
      </c>
      <c r="AE186" s="76">
        <v>0</v>
      </c>
      <c r="AF186" s="76">
        <v>0</v>
      </c>
      <c r="AG186" s="76">
        <v>0</v>
      </c>
    </row>
    <row r="187" spans="1:33" ht="15.75" customHeight="1" x14ac:dyDescent="0.25">
      <c r="A187" s="77" t="s">
        <v>100</v>
      </c>
      <c r="B187" s="69" t="s">
        <v>1096</v>
      </c>
      <c r="C187" s="68">
        <v>10.753669739999999</v>
      </c>
      <c r="D187" s="68">
        <v>10.48059097</v>
      </c>
      <c r="E187" s="68">
        <v>11.36480371</v>
      </c>
      <c r="F187" s="68">
        <v>12.504318530000001</v>
      </c>
      <c r="G187" s="68">
        <v>11.36323314</v>
      </c>
      <c r="H187" s="68">
        <v>12.11418858</v>
      </c>
      <c r="I187" s="68">
        <v>12.50638951</v>
      </c>
      <c r="J187" s="68">
        <v>14.202283380000001</v>
      </c>
      <c r="K187" s="68">
        <v>14.60999913</v>
      </c>
      <c r="L187" s="68">
        <v>11.762340269999999</v>
      </c>
      <c r="M187" s="68">
        <v>11.93421193</v>
      </c>
      <c r="N187" s="68">
        <v>10.88140467</v>
      </c>
      <c r="O187" s="68">
        <v>9.8707079790000005</v>
      </c>
      <c r="P187" s="68">
        <v>9.8294668539999996</v>
      </c>
      <c r="Q187" s="68">
        <v>9.7063295279999995</v>
      </c>
      <c r="R187" s="68">
        <v>8.6507624439999997</v>
      </c>
      <c r="S187" s="68">
        <v>8.8583897220000001</v>
      </c>
      <c r="T187" s="68">
        <v>9.2327777910000002</v>
      </c>
      <c r="U187" s="68">
        <v>9.9539183270000002</v>
      </c>
      <c r="V187" s="68">
        <v>10.98131332</v>
      </c>
      <c r="W187" s="68">
        <v>11.20891645</v>
      </c>
      <c r="X187" s="68">
        <v>8.5432768659999994</v>
      </c>
      <c r="Y187" s="68">
        <v>8.5431305680000005</v>
      </c>
      <c r="Z187" s="68">
        <v>10.03518242</v>
      </c>
      <c r="AA187" s="68">
        <v>9.4799299779999995</v>
      </c>
      <c r="AB187" s="68">
        <v>9.3359132729999992</v>
      </c>
      <c r="AC187" s="68">
        <v>8.5429417749999992</v>
      </c>
      <c r="AD187" s="68">
        <v>9.3779899899999997</v>
      </c>
      <c r="AE187" s="68">
        <v>0</v>
      </c>
      <c r="AF187" s="68">
        <v>0</v>
      </c>
      <c r="AG187" s="68">
        <v>0</v>
      </c>
    </row>
    <row r="188" spans="1:33" ht="15.75" customHeight="1" x14ac:dyDescent="0.25">
      <c r="A188" s="74" t="s">
        <v>100</v>
      </c>
      <c r="B188" s="75" t="s">
        <v>1097</v>
      </c>
      <c r="C188" s="76">
        <v>0.49769304199999997</v>
      </c>
      <c r="D188" s="76">
        <v>0.72132582700000003</v>
      </c>
      <c r="E188" s="76">
        <v>0.71155132399999999</v>
      </c>
      <c r="F188" s="76">
        <v>0.87470839600000005</v>
      </c>
      <c r="G188" s="76">
        <v>1.2347015180000001</v>
      </c>
      <c r="H188" s="76">
        <v>1.3159036589999999</v>
      </c>
      <c r="I188" s="76">
        <v>1.149075066</v>
      </c>
      <c r="J188" s="76">
        <v>1.348107476</v>
      </c>
      <c r="K188" s="76">
        <v>1.1896753929999999</v>
      </c>
      <c r="L188" s="76">
        <v>0.98641385699999995</v>
      </c>
      <c r="M188" s="76">
        <v>0.86697476200000001</v>
      </c>
      <c r="N188" s="76">
        <v>0.87399686899999995</v>
      </c>
      <c r="O188" s="76">
        <v>0.96099267399999999</v>
      </c>
      <c r="P188" s="76">
        <v>0.89505558200000002</v>
      </c>
      <c r="Q188" s="76">
        <v>0.81722136000000001</v>
      </c>
      <c r="R188" s="76">
        <v>1.299827565</v>
      </c>
      <c r="S188" s="76">
        <v>1.0861995040000001</v>
      </c>
      <c r="T188" s="76">
        <v>1.028677055</v>
      </c>
      <c r="U188" s="76">
        <v>0.93485934100000001</v>
      </c>
      <c r="V188" s="76">
        <v>0.87476083199999999</v>
      </c>
      <c r="W188" s="76">
        <v>0.87147282000000004</v>
      </c>
      <c r="X188" s="76">
        <v>0.82599523100000005</v>
      </c>
      <c r="Y188" s="76">
        <v>0.79317126100000002</v>
      </c>
      <c r="Z188" s="76">
        <v>0.76738451100000005</v>
      </c>
      <c r="AA188" s="76">
        <v>0.74593204099999999</v>
      </c>
      <c r="AB188" s="76">
        <v>0.72736501499999995</v>
      </c>
      <c r="AC188" s="76">
        <v>0.710857607</v>
      </c>
      <c r="AD188" s="76">
        <v>0.69591188100000001</v>
      </c>
      <c r="AE188" s="76">
        <v>0</v>
      </c>
      <c r="AF188" s="76">
        <v>0</v>
      </c>
      <c r="AG188" s="76">
        <v>0</v>
      </c>
    </row>
    <row r="189" spans="1:33" ht="15.75" customHeight="1" x14ac:dyDescent="0.25">
      <c r="A189" s="77" t="s">
        <v>100</v>
      </c>
      <c r="B189" s="69" t="s">
        <v>1098</v>
      </c>
      <c r="C189" s="68">
        <v>8.6052529000000003E-2</v>
      </c>
      <c r="D189" s="68">
        <v>0.103934323</v>
      </c>
      <c r="E189" s="68">
        <v>0.146710533</v>
      </c>
      <c r="F189" s="68">
        <v>0.129480966</v>
      </c>
      <c r="G189" s="68">
        <v>0.17282993399999999</v>
      </c>
      <c r="H189" s="68">
        <v>0.15645289300000001</v>
      </c>
      <c r="I189" s="68">
        <v>0.14015155000000001</v>
      </c>
      <c r="J189" s="68">
        <v>0.167151776</v>
      </c>
      <c r="K189" s="68">
        <v>0.145456524</v>
      </c>
      <c r="L189" s="68">
        <v>0.13231346399999999</v>
      </c>
      <c r="M189" s="68">
        <v>0.123252526</v>
      </c>
      <c r="N189" s="68">
        <v>0.124545553</v>
      </c>
      <c r="O189" s="68">
        <v>0.149608567</v>
      </c>
      <c r="P189" s="68">
        <v>0.13876176900000001</v>
      </c>
      <c r="Q189" s="68">
        <v>0.12819069</v>
      </c>
      <c r="R189" s="68">
        <v>0.17569127600000001</v>
      </c>
      <c r="S189" s="68">
        <v>0.15172835800000001</v>
      </c>
      <c r="T189" s="68">
        <v>0.14208504599999999</v>
      </c>
      <c r="U189" s="68">
        <v>0.13178087299999999</v>
      </c>
      <c r="V189" s="68">
        <v>0.124805204</v>
      </c>
      <c r="W189" s="68">
        <v>0.123664416</v>
      </c>
      <c r="X189" s="68">
        <v>0.118235829</v>
      </c>
      <c r="Y189" s="68">
        <v>0.11415117800000001</v>
      </c>
      <c r="Z189" s="68">
        <v>0.110833869</v>
      </c>
      <c r="AA189" s="68">
        <v>0.10800377</v>
      </c>
      <c r="AB189" s="68">
        <v>0.105508746</v>
      </c>
      <c r="AC189" s="68">
        <v>0.10326057399999999</v>
      </c>
      <c r="AD189" s="68">
        <v>0.101204907</v>
      </c>
      <c r="AE189" s="68">
        <v>0</v>
      </c>
      <c r="AF189" s="68">
        <v>0</v>
      </c>
      <c r="AG189" s="68">
        <v>0</v>
      </c>
    </row>
    <row r="190" spans="1:33" ht="15.75" customHeight="1" x14ac:dyDescent="0.25">
      <c r="A190" s="74" t="s">
        <v>100</v>
      </c>
      <c r="B190" s="75" t="s">
        <v>1099</v>
      </c>
      <c r="C190" s="76">
        <v>0.19141876799999999</v>
      </c>
      <c r="D190" s="76">
        <v>0.33392090600000002</v>
      </c>
      <c r="E190" s="76">
        <v>0.26529061399999998</v>
      </c>
      <c r="F190" s="76">
        <v>0.27834794800000001</v>
      </c>
      <c r="G190" s="76">
        <v>0.52685668900000004</v>
      </c>
      <c r="H190" s="76">
        <v>0.73678553499999999</v>
      </c>
      <c r="I190" s="76">
        <v>0.63800001699999997</v>
      </c>
      <c r="J190" s="76">
        <v>0.65238709299999997</v>
      </c>
      <c r="K190" s="76">
        <v>0.57755343599999998</v>
      </c>
      <c r="L190" s="76">
        <v>0.52008445199999997</v>
      </c>
      <c r="M190" s="76">
        <v>0.48120819399999998</v>
      </c>
      <c r="N190" s="76">
        <v>0.49457030600000002</v>
      </c>
      <c r="O190" s="76">
        <v>0.53033804600000001</v>
      </c>
      <c r="P190" s="76">
        <v>0.49986677800000001</v>
      </c>
      <c r="Q190" s="76">
        <v>0.46157097600000002</v>
      </c>
      <c r="R190" s="76">
        <v>0.69552683599999998</v>
      </c>
      <c r="S190" s="76">
        <v>0.59197969699999997</v>
      </c>
      <c r="T190" s="76">
        <v>0.574046681</v>
      </c>
      <c r="U190" s="76">
        <v>0.52403736199999995</v>
      </c>
      <c r="V190" s="76">
        <v>0.49187319000000002</v>
      </c>
      <c r="W190" s="76">
        <v>0.48799546199999999</v>
      </c>
      <c r="X190" s="76">
        <v>0.46392091899999999</v>
      </c>
      <c r="Y190" s="76">
        <v>0.44625503700000002</v>
      </c>
      <c r="Z190" s="76">
        <v>0.43219959899999999</v>
      </c>
      <c r="AA190" s="76">
        <v>0.42039904</v>
      </c>
      <c r="AB190" s="76">
        <v>0.410121128</v>
      </c>
      <c r="AC190" s="76">
        <v>0.40094445699999998</v>
      </c>
      <c r="AD190" s="76">
        <v>0.392612038</v>
      </c>
      <c r="AE190" s="76">
        <v>0</v>
      </c>
      <c r="AF190" s="76">
        <v>0</v>
      </c>
      <c r="AG190" s="76">
        <v>0</v>
      </c>
    </row>
    <row r="191" spans="1:33" ht="15.75" customHeight="1" x14ac:dyDescent="0.25">
      <c r="A191" s="77" t="s">
        <v>100</v>
      </c>
      <c r="B191" s="69" t="s">
        <v>1100</v>
      </c>
      <c r="C191" s="68">
        <v>0.220221746</v>
      </c>
      <c r="D191" s="68">
        <v>0.28347059800000002</v>
      </c>
      <c r="E191" s="68">
        <v>0.29955017699999997</v>
      </c>
      <c r="F191" s="68">
        <v>0.46687948299999998</v>
      </c>
      <c r="G191" s="68">
        <v>0.53501489499999999</v>
      </c>
      <c r="H191" s="68">
        <v>0.42266523</v>
      </c>
      <c r="I191" s="68">
        <v>0.37092349800000002</v>
      </c>
      <c r="J191" s="68">
        <v>0.52856860699999997</v>
      </c>
      <c r="K191" s="68">
        <v>0.46666543199999999</v>
      </c>
      <c r="L191" s="68">
        <v>0.33401594099999998</v>
      </c>
      <c r="M191" s="68">
        <v>0.26251404299999997</v>
      </c>
      <c r="N191" s="68">
        <v>0.25488101099999999</v>
      </c>
      <c r="O191" s="68">
        <v>0.28104606199999999</v>
      </c>
      <c r="P191" s="68">
        <v>0.25642703500000003</v>
      </c>
      <c r="Q191" s="68">
        <v>0.22745969399999999</v>
      </c>
      <c r="R191" s="68">
        <v>0.428609452</v>
      </c>
      <c r="S191" s="68">
        <v>0.342491449</v>
      </c>
      <c r="T191" s="68">
        <v>0.31254532800000001</v>
      </c>
      <c r="U191" s="68">
        <v>0.27904110700000001</v>
      </c>
      <c r="V191" s="68">
        <v>0.258082437</v>
      </c>
      <c r="W191" s="68">
        <v>0.25981294300000002</v>
      </c>
      <c r="X191" s="68">
        <v>0.24383848299999999</v>
      </c>
      <c r="Y191" s="68">
        <v>0.232765046</v>
      </c>
      <c r="Z191" s="68">
        <v>0.224351043</v>
      </c>
      <c r="AA191" s="68">
        <v>0.21752923099999999</v>
      </c>
      <c r="AB191" s="68">
        <v>0.21173514099999999</v>
      </c>
      <c r="AC191" s="68">
        <v>0.206652576</v>
      </c>
      <c r="AD191" s="68">
        <v>0.202094936</v>
      </c>
      <c r="AE191" s="68">
        <v>0</v>
      </c>
      <c r="AF191" s="68">
        <v>0</v>
      </c>
      <c r="AG191" s="68">
        <v>0</v>
      </c>
    </row>
    <row r="192" spans="1:33" ht="15.75" customHeight="1" x14ac:dyDescent="0.25">
      <c r="A192" s="74" t="s">
        <v>103</v>
      </c>
      <c r="B192" s="75" t="s">
        <v>1096</v>
      </c>
      <c r="C192" s="76">
        <v>0</v>
      </c>
      <c r="D192" s="76">
        <v>0</v>
      </c>
      <c r="E192" s="76">
        <v>0</v>
      </c>
      <c r="F192" s="76">
        <v>0</v>
      </c>
      <c r="G192" s="76">
        <v>0</v>
      </c>
      <c r="H192" s="76">
        <v>0</v>
      </c>
      <c r="I192" s="76">
        <v>0</v>
      </c>
      <c r="J192" s="76">
        <v>0</v>
      </c>
      <c r="K192" s="76">
        <v>0</v>
      </c>
      <c r="L192" s="76">
        <v>0</v>
      </c>
      <c r="M192" s="76">
        <v>0</v>
      </c>
      <c r="N192" s="76">
        <v>0</v>
      </c>
      <c r="O192" s="76">
        <v>0</v>
      </c>
      <c r="P192" s="76">
        <v>0</v>
      </c>
      <c r="Q192" s="76">
        <v>0</v>
      </c>
      <c r="R192" s="76">
        <v>0</v>
      </c>
      <c r="S192" s="76">
        <v>0</v>
      </c>
      <c r="T192" s="76">
        <v>0</v>
      </c>
      <c r="U192" s="76">
        <v>0</v>
      </c>
      <c r="V192" s="76">
        <v>0</v>
      </c>
      <c r="W192" s="76">
        <v>0</v>
      </c>
      <c r="X192" s="76">
        <v>0</v>
      </c>
      <c r="Y192" s="76">
        <v>0</v>
      </c>
      <c r="Z192" s="76">
        <v>0</v>
      </c>
      <c r="AA192" s="76">
        <v>0</v>
      </c>
      <c r="AB192" s="76">
        <v>0</v>
      </c>
      <c r="AC192" s="76">
        <v>0</v>
      </c>
      <c r="AD192" s="76">
        <v>0</v>
      </c>
      <c r="AE192" s="76">
        <v>0</v>
      </c>
      <c r="AF192" s="76">
        <v>0</v>
      </c>
      <c r="AG192" s="76">
        <v>0</v>
      </c>
    </row>
    <row r="193" spans="1:33" ht="15.75" customHeight="1" x14ac:dyDescent="0.25">
      <c r="A193" s="77" t="s">
        <v>103</v>
      </c>
      <c r="B193" s="69" t="s">
        <v>1097</v>
      </c>
      <c r="C193" s="68">
        <v>0</v>
      </c>
      <c r="D193" s="68">
        <v>0</v>
      </c>
      <c r="E193" s="68">
        <v>0</v>
      </c>
      <c r="F193" s="68">
        <v>0</v>
      </c>
      <c r="G193" s="68">
        <v>0</v>
      </c>
      <c r="H193" s="68">
        <v>0</v>
      </c>
      <c r="I193" s="68">
        <v>0</v>
      </c>
      <c r="J193" s="68">
        <v>0</v>
      </c>
      <c r="K193" s="68">
        <v>0</v>
      </c>
      <c r="L193" s="68">
        <v>0</v>
      </c>
      <c r="M193" s="68">
        <v>0</v>
      </c>
      <c r="N193" s="68">
        <v>0</v>
      </c>
      <c r="O193" s="68">
        <v>0</v>
      </c>
      <c r="P193" s="68">
        <v>0</v>
      </c>
      <c r="Q193" s="68">
        <v>0</v>
      </c>
      <c r="R193" s="68">
        <v>0</v>
      </c>
      <c r="S193" s="68">
        <v>0</v>
      </c>
      <c r="T193" s="68">
        <v>0</v>
      </c>
      <c r="U193" s="68">
        <v>0</v>
      </c>
      <c r="V193" s="68">
        <v>0</v>
      </c>
      <c r="W193" s="68">
        <v>0</v>
      </c>
      <c r="X193" s="68">
        <v>0</v>
      </c>
      <c r="Y193" s="68">
        <v>0</v>
      </c>
      <c r="Z193" s="68">
        <v>0</v>
      </c>
      <c r="AA193" s="68">
        <v>0</v>
      </c>
      <c r="AB193" s="68">
        <v>0</v>
      </c>
      <c r="AC193" s="68">
        <v>0</v>
      </c>
      <c r="AD193" s="68">
        <v>0</v>
      </c>
      <c r="AE193" s="68">
        <v>0</v>
      </c>
      <c r="AF193" s="68">
        <v>0</v>
      </c>
      <c r="AG193" s="68">
        <v>0</v>
      </c>
    </row>
    <row r="194" spans="1:33" ht="15.75" customHeight="1" x14ac:dyDescent="0.25">
      <c r="A194" s="74" t="s">
        <v>103</v>
      </c>
      <c r="B194" s="75" t="s">
        <v>1098</v>
      </c>
      <c r="C194" s="76">
        <v>0</v>
      </c>
      <c r="D194" s="76">
        <v>0</v>
      </c>
      <c r="E194" s="76">
        <v>0</v>
      </c>
      <c r="F194" s="76">
        <v>0</v>
      </c>
      <c r="G194" s="76">
        <v>0</v>
      </c>
      <c r="H194" s="76">
        <v>0</v>
      </c>
      <c r="I194" s="76">
        <v>0</v>
      </c>
      <c r="J194" s="76">
        <v>0</v>
      </c>
      <c r="K194" s="76">
        <v>0</v>
      </c>
      <c r="L194" s="76">
        <v>0</v>
      </c>
      <c r="M194" s="76">
        <v>0</v>
      </c>
      <c r="N194" s="76">
        <v>0</v>
      </c>
      <c r="O194" s="76">
        <v>0</v>
      </c>
      <c r="P194" s="76">
        <v>0</v>
      </c>
      <c r="Q194" s="76">
        <v>0</v>
      </c>
      <c r="R194" s="76">
        <v>0</v>
      </c>
      <c r="S194" s="76">
        <v>0</v>
      </c>
      <c r="T194" s="76">
        <v>0</v>
      </c>
      <c r="U194" s="76">
        <v>0</v>
      </c>
      <c r="V194" s="76">
        <v>0</v>
      </c>
      <c r="W194" s="76">
        <v>0</v>
      </c>
      <c r="X194" s="76">
        <v>0</v>
      </c>
      <c r="Y194" s="76">
        <v>0</v>
      </c>
      <c r="Z194" s="76">
        <v>0</v>
      </c>
      <c r="AA194" s="76">
        <v>0</v>
      </c>
      <c r="AB194" s="76">
        <v>0</v>
      </c>
      <c r="AC194" s="76">
        <v>0</v>
      </c>
      <c r="AD194" s="76">
        <v>0</v>
      </c>
      <c r="AE194" s="76">
        <v>0</v>
      </c>
      <c r="AF194" s="76">
        <v>0</v>
      </c>
      <c r="AG194" s="76">
        <v>0</v>
      </c>
    </row>
    <row r="195" spans="1:33" ht="15.75" customHeight="1" x14ac:dyDescent="0.25">
      <c r="A195" s="77" t="s">
        <v>103</v>
      </c>
      <c r="B195" s="69" t="s">
        <v>1099</v>
      </c>
      <c r="C195" s="68">
        <v>0</v>
      </c>
      <c r="D195" s="68">
        <v>0</v>
      </c>
      <c r="E195" s="68">
        <v>0</v>
      </c>
      <c r="F195" s="68">
        <v>0</v>
      </c>
      <c r="G195" s="68">
        <v>0</v>
      </c>
      <c r="H195" s="68">
        <v>0</v>
      </c>
      <c r="I195" s="68">
        <v>0</v>
      </c>
      <c r="J195" s="68">
        <v>0</v>
      </c>
      <c r="K195" s="68">
        <v>0</v>
      </c>
      <c r="L195" s="68">
        <v>0</v>
      </c>
      <c r="M195" s="68">
        <v>0</v>
      </c>
      <c r="N195" s="68">
        <v>0</v>
      </c>
      <c r="O195" s="68">
        <v>0</v>
      </c>
      <c r="P195" s="68">
        <v>0</v>
      </c>
      <c r="Q195" s="68">
        <v>0</v>
      </c>
      <c r="R195" s="68">
        <v>0</v>
      </c>
      <c r="S195" s="68">
        <v>0</v>
      </c>
      <c r="T195" s="68">
        <v>0</v>
      </c>
      <c r="U195" s="68">
        <v>0</v>
      </c>
      <c r="V195" s="68">
        <v>0</v>
      </c>
      <c r="W195" s="68">
        <v>0</v>
      </c>
      <c r="X195" s="68">
        <v>0</v>
      </c>
      <c r="Y195" s="68">
        <v>0</v>
      </c>
      <c r="Z195" s="68">
        <v>0</v>
      </c>
      <c r="AA195" s="68">
        <v>0</v>
      </c>
      <c r="AB195" s="68">
        <v>0</v>
      </c>
      <c r="AC195" s="68">
        <v>0</v>
      </c>
      <c r="AD195" s="68">
        <v>0</v>
      </c>
      <c r="AE195" s="68">
        <v>0</v>
      </c>
      <c r="AF195" s="68">
        <v>0</v>
      </c>
      <c r="AG195" s="68">
        <v>0</v>
      </c>
    </row>
    <row r="196" spans="1:33" ht="15.75" customHeight="1" x14ac:dyDescent="0.25">
      <c r="A196" s="74" t="s">
        <v>103</v>
      </c>
      <c r="B196" s="75" t="s">
        <v>1100</v>
      </c>
      <c r="C196" s="76">
        <v>0</v>
      </c>
      <c r="D196" s="76">
        <v>0</v>
      </c>
      <c r="E196" s="76">
        <v>0</v>
      </c>
      <c r="F196" s="76">
        <v>0</v>
      </c>
      <c r="G196" s="76">
        <v>0</v>
      </c>
      <c r="H196" s="76">
        <v>0</v>
      </c>
      <c r="I196" s="76">
        <v>0</v>
      </c>
      <c r="J196" s="76">
        <v>0</v>
      </c>
      <c r="K196" s="76">
        <v>0</v>
      </c>
      <c r="L196" s="76">
        <v>0</v>
      </c>
      <c r="M196" s="76">
        <v>0</v>
      </c>
      <c r="N196" s="76">
        <v>0</v>
      </c>
      <c r="O196" s="76">
        <v>0</v>
      </c>
      <c r="P196" s="76">
        <v>0</v>
      </c>
      <c r="Q196" s="76">
        <v>0</v>
      </c>
      <c r="R196" s="76">
        <v>0</v>
      </c>
      <c r="S196" s="76">
        <v>0</v>
      </c>
      <c r="T196" s="76">
        <v>0</v>
      </c>
      <c r="U196" s="76">
        <v>0</v>
      </c>
      <c r="V196" s="76">
        <v>0</v>
      </c>
      <c r="W196" s="76">
        <v>0</v>
      </c>
      <c r="X196" s="76">
        <v>0</v>
      </c>
      <c r="Y196" s="76">
        <v>0</v>
      </c>
      <c r="Z196" s="76">
        <v>0</v>
      </c>
      <c r="AA196" s="76">
        <v>0</v>
      </c>
      <c r="AB196" s="76">
        <v>0</v>
      </c>
      <c r="AC196" s="76">
        <v>0</v>
      </c>
      <c r="AD196" s="76">
        <v>0</v>
      </c>
      <c r="AE196" s="76">
        <v>0</v>
      </c>
      <c r="AF196" s="76">
        <v>0</v>
      </c>
      <c r="AG196" s="76">
        <v>0</v>
      </c>
    </row>
    <row r="197" spans="1:33" ht="15.75" customHeight="1" x14ac:dyDescent="0.25">
      <c r="A197" s="77" t="s">
        <v>105</v>
      </c>
      <c r="B197" s="69" t="s">
        <v>1096</v>
      </c>
      <c r="C197" s="68">
        <v>0</v>
      </c>
      <c r="D197" s="68">
        <v>0</v>
      </c>
      <c r="E197" s="68">
        <v>0</v>
      </c>
      <c r="F197" s="68">
        <v>0</v>
      </c>
      <c r="G197" s="68">
        <v>0</v>
      </c>
      <c r="H197" s="68">
        <v>0</v>
      </c>
      <c r="I197" s="68">
        <v>0</v>
      </c>
      <c r="J197" s="68">
        <v>0</v>
      </c>
      <c r="K197" s="68">
        <v>0</v>
      </c>
      <c r="L197" s="68">
        <v>0</v>
      </c>
      <c r="M197" s="68">
        <v>0</v>
      </c>
      <c r="N197" s="68">
        <v>0</v>
      </c>
      <c r="O197" s="68">
        <v>0</v>
      </c>
      <c r="P197" s="68">
        <v>0</v>
      </c>
      <c r="Q197" s="68">
        <v>0</v>
      </c>
      <c r="R197" s="68">
        <v>0</v>
      </c>
      <c r="S197" s="68">
        <v>0</v>
      </c>
      <c r="T197" s="68">
        <v>0</v>
      </c>
      <c r="U197" s="68">
        <v>0</v>
      </c>
      <c r="V197" s="68">
        <v>0</v>
      </c>
      <c r="W197" s="68">
        <v>0</v>
      </c>
      <c r="X197" s="68">
        <v>0</v>
      </c>
      <c r="Y197" s="68">
        <v>0</v>
      </c>
      <c r="Z197" s="68">
        <v>0</v>
      </c>
      <c r="AA197" s="68">
        <v>0</v>
      </c>
      <c r="AB197" s="68">
        <v>0</v>
      </c>
      <c r="AC197" s="68">
        <v>0</v>
      </c>
      <c r="AD197" s="68">
        <v>0</v>
      </c>
      <c r="AE197" s="68">
        <v>0</v>
      </c>
      <c r="AF197" s="68">
        <v>0</v>
      </c>
      <c r="AG197" s="68">
        <v>0</v>
      </c>
    </row>
    <row r="198" spans="1:33" ht="15.75" customHeight="1" x14ac:dyDescent="0.25">
      <c r="A198" s="74" t="s">
        <v>105</v>
      </c>
      <c r="B198" s="75" t="s">
        <v>1097</v>
      </c>
      <c r="C198" s="76">
        <v>0</v>
      </c>
      <c r="D198" s="76">
        <v>0</v>
      </c>
      <c r="E198" s="76">
        <v>0</v>
      </c>
      <c r="F198" s="76">
        <v>0</v>
      </c>
      <c r="G198" s="76">
        <v>0</v>
      </c>
      <c r="H198" s="76">
        <v>0</v>
      </c>
      <c r="I198" s="76">
        <v>0</v>
      </c>
      <c r="J198" s="76">
        <v>0</v>
      </c>
      <c r="K198" s="76">
        <v>0</v>
      </c>
      <c r="L198" s="76">
        <v>0</v>
      </c>
      <c r="M198" s="76">
        <v>0</v>
      </c>
      <c r="N198" s="76">
        <v>0</v>
      </c>
      <c r="O198" s="76">
        <v>0</v>
      </c>
      <c r="P198" s="76">
        <v>0</v>
      </c>
      <c r="Q198" s="76">
        <v>0</v>
      </c>
      <c r="R198" s="76">
        <v>0</v>
      </c>
      <c r="S198" s="76">
        <v>0</v>
      </c>
      <c r="T198" s="76">
        <v>0</v>
      </c>
      <c r="U198" s="76">
        <v>0</v>
      </c>
      <c r="V198" s="76">
        <v>0</v>
      </c>
      <c r="W198" s="76">
        <v>0</v>
      </c>
      <c r="X198" s="76">
        <v>0</v>
      </c>
      <c r="Y198" s="76">
        <v>0</v>
      </c>
      <c r="Z198" s="76">
        <v>0</v>
      </c>
      <c r="AA198" s="76">
        <v>0</v>
      </c>
      <c r="AB198" s="76">
        <v>0</v>
      </c>
      <c r="AC198" s="76">
        <v>0</v>
      </c>
      <c r="AD198" s="76">
        <v>0</v>
      </c>
      <c r="AE198" s="76">
        <v>0</v>
      </c>
      <c r="AF198" s="76">
        <v>0</v>
      </c>
      <c r="AG198" s="76">
        <v>0</v>
      </c>
    </row>
    <row r="199" spans="1:33" ht="15.75" customHeight="1" x14ac:dyDescent="0.25">
      <c r="A199" s="77" t="s">
        <v>105</v>
      </c>
      <c r="B199" s="69" t="s">
        <v>1098</v>
      </c>
      <c r="C199" s="68">
        <v>0</v>
      </c>
      <c r="D199" s="68">
        <v>0</v>
      </c>
      <c r="E199" s="68">
        <v>0</v>
      </c>
      <c r="F199" s="68">
        <v>0</v>
      </c>
      <c r="G199" s="68">
        <v>0</v>
      </c>
      <c r="H199" s="68">
        <v>0</v>
      </c>
      <c r="I199" s="68">
        <v>0</v>
      </c>
      <c r="J199" s="68">
        <v>0</v>
      </c>
      <c r="K199" s="68">
        <v>0</v>
      </c>
      <c r="L199" s="68">
        <v>0</v>
      </c>
      <c r="M199" s="68">
        <v>0</v>
      </c>
      <c r="N199" s="68">
        <v>0</v>
      </c>
      <c r="O199" s="68">
        <v>0</v>
      </c>
      <c r="P199" s="68">
        <v>0</v>
      </c>
      <c r="Q199" s="68">
        <v>0</v>
      </c>
      <c r="R199" s="68">
        <v>0</v>
      </c>
      <c r="S199" s="68">
        <v>0</v>
      </c>
      <c r="T199" s="68">
        <v>0</v>
      </c>
      <c r="U199" s="68">
        <v>0</v>
      </c>
      <c r="V199" s="68">
        <v>0</v>
      </c>
      <c r="W199" s="68">
        <v>0</v>
      </c>
      <c r="X199" s="68">
        <v>0</v>
      </c>
      <c r="Y199" s="68">
        <v>0</v>
      </c>
      <c r="Z199" s="68">
        <v>0</v>
      </c>
      <c r="AA199" s="68">
        <v>0</v>
      </c>
      <c r="AB199" s="68">
        <v>0</v>
      </c>
      <c r="AC199" s="68">
        <v>0</v>
      </c>
      <c r="AD199" s="68">
        <v>0</v>
      </c>
      <c r="AE199" s="68">
        <v>0</v>
      </c>
      <c r="AF199" s="68">
        <v>0</v>
      </c>
      <c r="AG199" s="68">
        <v>0</v>
      </c>
    </row>
    <row r="200" spans="1:33" ht="15.75" customHeight="1" x14ac:dyDescent="0.25">
      <c r="A200" s="74" t="s">
        <v>105</v>
      </c>
      <c r="B200" s="75" t="s">
        <v>1099</v>
      </c>
      <c r="C200" s="76">
        <v>0</v>
      </c>
      <c r="D200" s="76">
        <v>0</v>
      </c>
      <c r="E200" s="76">
        <v>0</v>
      </c>
      <c r="F200" s="76">
        <v>0</v>
      </c>
      <c r="G200" s="76">
        <v>0</v>
      </c>
      <c r="H200" s="76">
        <v>0</v>
      </c>
      <c r="I200" s="76">
        <v>0</v>
      </c>
      <c r="J200" s="76">
        <v>0</v>
      </c>
      <c r="K200" s="76">
        <v>0</v>
      </c>
      <c r="L200" s="76">
        <v>0</v>
      </c>
      <c r="M200" s="76">
        <v>0</v>
      </c>
      <c r="N200" s="76">
        <v>0</v>
      </c>
      <c r="O200" s="76">
        <v>0</v>
      </c>
      <c r="P200" s="76">
        <v>0</v>
      </c>
      <c r="Q200" s="76">
        <v>0</v>
      </c>
      <c r="R200" s="76">
        <v>0</v>
      </c>
      <c r="S200" s="76">
        <v>0</v>
      </c>
      <c r="T200" s="76">
        <v>0</v>
      </c>
      <c r="U200" s="76">
        <v>0</v>
      </c>
      <c r="V200" s="76">
        <v>0</v>
      </c>
      <c r="W200" s="76">
        <v>0</v>
      </c>
      <c r="X200" s="76">
        <v>0</v>
      </c>
      <c r="Y200" s="76">
        <v>0</v>
      </c>
      <c r="Z200" s="76">
        <v>0</v>
      </c>
      <c r="AA200" s="76">
        <v>0</v>
      </c>
      <c r="AB200" s="76">
        <v>0</v>
      </c>
      <c r="AC200" s="76">
        <v>0</v>
      </c>
      <c r="AD200" s="76">
        <v>0</v>
      </c>
      <c r="AE200" s="76">
        <v>0</v>
      </c>
      <c r="AF200" s="76">
        <v>0</v>
      </c>
      <c r="AG200" s="76">
        <v>0</v>
      </c>
    </row>
    <row r="201" spans="1:33" ht="15.75" customHeight="1" x14ac:dyDescent="0.25">
      <c r="A201" s="77" t="s">
        <v>105</v>
      </c>
      <c r="B201" s="69" t="s">
        <v>1100</v>
      </c>
      <c r="C201" s="68">
        <v>0</v>
      </c>
      <c r="D201" s="68">
        <v>0</v>
      </c>
      <c r="E201" s="68">
        <v>0</v>
      </c>
      <c r="F201" s="68">
        <v>0</v>
      </c>
      <c r="G201" s="68">
        <v>0</v>
      </c>
      <c r="H201" s="68">
        <v>0</v>
      </c>
      <c r="I201" s="68">
        <v>0</v>
      </c>
      <c r="J201" s="68">
        <v>0</v>
      </c>
      <c r="K201" s="68">
        <v>0</v>
      </c>
      <c r="L201" s="68">
        <v>0</v>
      </c>
      <c r="M201" s="68">
        <v>0</v>
      </c>
      <c r="N201" s="68">
        <v>0</v>
      </c>
      <c r="O201" s="68">
        <v>0</v>
      </c>
      <c r="P201" s="68">
        <v>0</v>
      </c>
      <c r="Q201" s="68">
        <v>0</v>
      </c>
      <c r="R201" s="68">
        <v>0</v>
      </c>
      <c r="S201" s="68">
        <v>0</v>
      </c>
      <c r="T201" s="68">
        <v>0</v>
      </c>
      <c r="U201" s="68">
        <v>0</v>
      </c>
      <c r="V201" s="68">
        <v>0</v>
      </c>
      <c r="W201" s="68">
        <v>0</v>
      </c>
      <c r="X201" s="68">
        <v>0</v>
      </c>
      <c r="Y201" s="68">
        <v>0</v>
      </c>
      <c r="Z201" s="68">
        <v>0</v>
      </c>
      <c r="AA201" s="68">
        <v>0</v>
      </c>
      <c r="AB201" s="68">
        <v>0</v>
      </c>
      <c r="AC201" s="68">
        <v>0</v>
      </c>
      <c r="AD201" s="68">
        <v>0</v>
      </c>
      <c r="AE201" s="68">
        <v>0</v>
      </c>
      <c r="AF201" s="68">
        <v>0</v>
      </c>
      <c r="AG201" s="68">
        <v>0</v>
      </c>
    </row>
    <row r="202" spans="1:33" ht="15.75" customHeight="1" x14ac:dyDescent="0.25">
      <c r="A202" s="74" t="s">
        <v>108</v>
      </c>
      <c r="B202" s="75" t="s">
        <v>1096</v>
      </c>
      <c r="C202" s="76">
        <v>0</v>
      </c>
      <c r="D202" s="76">
        <v>0</v>
      </c>
      <c r="E202" s="76">
        <v>0</v>
      </c>
      <c r="F202" s="76">
        <v>0</v>
      </c>
      <c r="G202" s="76">
        <v>0</v>
      </c>
      <c r="H202" s="76">
        <v>0</v>
      </c>
      <c r="I202" s="76">
        <v>0</v>
      </c>
      <c r="J202" s="76">
        <v>0</v>
      </c>
      <c r="K202" s="76">
        <v>0</v>
      </c>
      <c r="L202" s="76">
        <v>0</v>
      </c>
      <c r="M202" s="76">
        <v>0</v>
      </c>
      <c r="N202" s="76">
        <v>0</v>
      </c>
      <c r="O202" s="76">
        <v>0</v>
      </c>
      <c r="P202" s="76">
        <v>0</v>
      </c>
      <c r="Q202" s="76">
        <v>0</v>
      </c>
      <c r="R202" s="76">
        <v>0</v>
      </c>
      <c r="S202" s="76">
        <v>0</v>
      </c>
      <c r="T202" s="76">
        <v>0</v>
      </c>
      <c r="U202" s="76">
        <v>0</v>
      </c>
      <c r="V202" s="76">
        <v>0</v>
      </c>
      <c r="W202" s="76">
        <v>0</v>
      </c>
      <c r="X202" s="76">
        <v>0</v>
      </c>
      <c r="Y202" s="76">
        <v>0</v>
      </c>
      <c r="Z202" s="76">
        <v>0</v>
      </c>
      <c r="AA202" s="76">
        <v>0</v>
      </c>
      <c r="AB202" s="76">
        <v>0</v>
      </c>
      <c r="AC202" s="76">
        <v>0</v>
      </c>
      <c r="AD202" s="76">
        <v>0</v>
      </c>
      <c r="AE202" s="76">
        <v>0</v>
      </c>
      <c r="AF202" s="76">
        <v>0</v>
      </c>
      <c r="AG202" s="76">
        <v>0</v>
      </c>
    </row>
    <row r="203" spans="1:33" ht="15.75" customHeight="1" x14ac:dyDescent="0.25">
      <c r="A203" s="77" t="s">
        <v>108</v>
      </c>
      <c r="B203" s="69" t="s">
        <v>1097</v>
      </c>
      <c r="C203" s="68">
        <v>0</v>
      </c>
      <c r="D203" s="68">
        <v>0</v>
      </c>
      <c r="E203" s="68">
        <v>0</v>
      </c>
      <c r="F203" s="68">
        <v>0</v>
      </c>
      <c r="G203" s="68">
        <v>0</v>
      </c>
      <c r="H203" s="68">
        <v>0</v>
      </c>
      <c r="I203" s="68">
        <v>0</v>
      </c>
      <c r="J203" s="68">
        <v>0</v>
      </c>
      <c r="K203" s="68">
        <v>0</v>
      </c>
      <c r="L203" s="68">
        <v>0</v>
      </c>
      <c r="M203" s="68">
        <v>0</v>
      </c>
      <c r="N203" s="68">
        <v>0</v>
      </c>
      <c r="O203" s="68">
        <v>0</v>
      </c>
      <c r="P203" s="68">
        <v>0</v>
      </c>
      <c r="Q203" s="68">
        <v>0</v>
      </c>
      <c r="R203" s="68">
        <v>0</v>
      </c>
      <c r="S203" s="68">
        <v>0</v>
      </c>
      <c r="T203" s="68">
        <v>0</v>
      </c>
      <c r="U203" s="68">
        <v>0</v>
      </c>
      <c r="V203" s="68">
        <v>0</v>
      </c>
      <c r="W203" s="68">
        <v>0</v>
      </c>
      <c r="X203" s="68">
        <v>0</v>
      </c>
      <c r="Y203" s="68">
        <v>0</v>
      </c>
      <c r="Z203" s="68">
        <v>0</v>
      </c>
      <c r="AA203" s="68">
        <v>0</v>
      </c>
      <c r="AB203" s="68">
        <v>0</v>
      </c>
      <c r="AC203" s="68">
        <v>0</v>
      </c>
      <c r="AD203" s="68">
        <v>0</v>
      </c>
      <c r="AE203" s="68">
        <v>0</v>
      </c>
      <c r="AF203" s="68">
        <v>0</v>
      </c>
      <c r="AG203" s="68">
        <v>0</v>
      </c>
    </row>
    <row r="204" spans="1:33" ht="15.75" customHeight="1" x14ac:dyDescent="0.25">
      <c r="A204" s="74" t="s">
        <v>108</v>
      </c>
      <c r="B204" s="75" t="s">
        <v>1098</v>
      </c>
      <c r="C204" s="76">
        <v>0</v>
      </c>
      <c r="D204" s="76">
        <v>0</v>
      </c>
      <c r="E204" s="76">
        <v>0</v>
      </c>
      <c r="F204" s="76">
        <v>0</v>
      </c>
      <c r="G204" s="76">
        <v>0</v>
      </c>
      <c r="H204" s="76">
        <v>0</v>
      </c>
      <c r="I204" s="76">
        <v>0</v>
      </c>
      <c r="J204" s="76">
        <v>0</v>
      </c>
      <c r="K204" s="76">
        <v>0</v>
      </c>
      <c r="L204" s="76">
        <v>0</v>
      </c>
      <c r="M204" s="76">
        <v>0</v>
      </c>
      <c r="N204" s="76">
        <v>0</v>
      </c>
      <c r="O204" s="76">
        <v>0</v>
      </c>
      <c r="P204" s="76">
        <v>0</v>
      </c>
      <c r="Q204" s="76">
        <v>0</v>
      </c>
      <c r="R204" s="76">
        <v>0</v>
      </c>
      <c r="S204" s="76">
        <v>0</v>
      </c>
      <c r="T204" s="76">
        <v>0</v>
      </c>
      <c r="U204" s="76">
        <v>0</v>
      </c>
      <c r="V204" s="76">
        <v>0</v>
      </c>
      <c r="W204" s="76">
        <v>0</v>
      </c>
      <c r="X204" s="76">
        <v>0</v>
      </c>
      <c r="Y204" s="76">
        <v>0</v>
      </c>
      <c r="Z204" s="76">
        <v>0</v>
      </c>
      <c r="AA204" s="76">
        <v>0</v>
      </c>
      <c r="AB204" s="76">
        <v>0</v>
      </c>
      <c r="AC204" s="76">
        <v>0</v>
      </c>
      <c r="AD204" s="76">
        <v>0</v>
      </c>
      <c r="AE204" s="76">
        <v>0</v>
      </c>
      <c r="AF204" s="76">
        <v>0</v>
      </c>
      <c r="AG204" s="76">
        <v>0</v>
      </c>
    </row>
    <row r="205" spans="1:33" ht="15.75" customHeight="1" x14ac:dyDescent="0.25">
      <c r="A205" s="77" t="s">
        <v>108</v>
      </c>
      <c r="B205" s="69" t="s">
        <v>1099</v>
      </c>
      <c r="C205" s="68">
        <v>0</v>
      </c>
      <c r="D205" s="68">
        <v>0</v>
      </c>
      <c r="E205" s="68">
        <v>0</v>
      </c>
      <c r="F205" s="68">
        <v>0</v>
      </c>
      <c r="G205" s="68">
        <v>0</v>
      </c>
      <c r="H205" s="68">
        <v>0</v>
      </c>
      <c r="I205" s="68">
        <v>0</v>
      </c>
      <c r="J205" s="68">
        <v>0</v>
      </c>
      <c r="K205" s="68">
        <v>0</v>
      </c>
      <c r="L205" s="68">
        <v>0</v>
      </c>
      <c r="M205" s="68">
        <v>0</v>
      </c>
      <c r="N205" s="68">
        <v>0</v>
      </c>
      <c r="O205" s="68">
        <v>0</v>
      </c>
      <c r="P205" s="68">
        <v>0</v>
      </c>
      <c r="Q205" s="68">
        <v>0</v>
      </c>
      <c r="R205" s="68">
        <v>0</v>
      </c>
      <c r="S205" s="68">
        <v>0</v>
      </c>
      <c r="T205" s="68">
        <v>0</v>
      </c>
      <c r="U205" s="68">
        <v>0</v>
      </c>
      <c r="V205" s="68">
        <v>0</v>
      </c>
      <c r="W205" s="68">
        <v>0</v>
      </c>
      <c r="X205" s="68">
        <v>0</v>
      </c>
      <c r="Y205" s="68">
        <v>0</v>
      </c>
      <c r="Z205" s="68">
        <v>0</v>
      </c>
      <c r="AA205" s="68">
        <v>0</v>
      </c>
      <c r="AB205" s="68">
        <v>0</v>
      </c>
      <c r="AC205" s="68">
        <v>0</v>
      </c>
      <c r="AD205" s="68">
        <v>0</v>
      </c>
      <c r="AE205" s="68">
        <v>0</v>
      </c>
      <c r="AF205" s="68">
        <v>0</v>
      </c>
      <c r="AG205" s="68">
        <v>0</v>
      </c>
    </row>
    <row r="206" spans="1:33" ht="15.75" customHeight="1" x14ac:dyDescent="0.25">
      <c r="A206" s="74" t="s">
        <v>108</v>
      </c>
      <c r="B206" s="75" t="s">
        <v>1100</v>
      </c>
      <c r="C206" s="76">
        <v>0</v>
      </c>
      <c r="D206" s="76">
        <v>0</v>
      </c>
      <c r="E206" s="76">
        <v>0</v>
      </c>
      <c r="F206" s="76">
        <v>0</v>
      </c>
      <c r="G206" s="76">
        <v>0</v>
      </c>
      <c r="H206" s="76">
        <v>0</v>
      </c>
      <c r="I206" s="76">
        <v>0</v>
      </c>
      <c r="J206" s="76">
        <v>0</v>
      </c>
      <c r="K206" s="76">
        <v>0</v>
      </c>
      <c r="L206" s="76">
        <v>0</v>
      </c>
      <c r="M206" s="76">
        <v>0</v>
      </c>
      <c r="N206" s="76">
        <v>0</v>
      </c>
      <c r="O206" s="76">
        <v>0</v>
      </c>
      <c r="P206" s="76">
        <v>0</v>
      </c>
      <c r="Q206" s="76">
        <v>0</v>
      </c>
      <c r="R206" s="76">
        <v>0</v>
      </c>
      <c r="S206" s="76">
        <v>0</v>
      </c>
      <c r="T206" s="76">
        <v>0</v>
      </c>
      <c r="U206" s="76">
        <v>0</v>
      </c>
      <c r="V206" s="76">
        <v>0</v>
      </c>
      <c r="W206" s="76">
        <v>0</v>
      </c>
      <c r="X206" s="76">
        <v>0</v>
      </c>
      <c r="Y206" s="76">
        <v>0</v>
      </c>
      <c r="Z206" s="76">
        <v>0</v>
      </c>
      <c r="AA206" s="76">
        <v>0</v>
      </c>
      <c r="AB206" s="76">
        <v>0</v>
      </c>
      <c r="AC206" s="76">
        <v>0</v>
      </c>
      <c r="AD206" s="76">
        <v>0</v>
      </c>
      <c r="AE206" s="76">
        <v>0</v>
      </c>
      <c r="AF206" s="76">
        <v>0</v>
      </c>
      <c r="AG206" s="76">
        <v>0</v>
      </c>
    </row>
    <row r="207" spans="1:33" ht="15.75" customHeight="1" x14ac:dyDescent="0.25">
      <c r="A207" s="77" t="s">
        <v>111</v>
      </c>
      <c r="B207" s="69" t="s">
        <v>1096</v>
      </c>
      <c r="C207" s="68">
        <v>0.14028322700000001</v>
      </c>
      <c r="D207" s="68">
        <v>9.6975926000000004E-2</v>
      </c>
      <c r="E207" s="68">
        <v>8.1242224000000002E-2</v>
      </c>
      <c r="F207" s="68">
        <v>4.9458252000000001E-2</v>
      </c>
      <c r="G207" s="68">
        <v>4.7841442999999997E-2</v>
      </c>
      <c r="H207" s="68">
        <v>5.3031909000000002E-2</v>
      </c>
      <c r="I207" s="68">
        <v>6.7828342E-2</v>
      </c>
      <c r="J207" s="68">
        <v>7.0155477999999993E-2</v>
      </c>
      <c r="K207" s="68">
        <v>5.5065287999999997E-2</v>
      </c>
      <c r="L207" s="68">
        <v>5.6480552000000003E-2</v>
      </c>
      <c r="M207" s="68">
        <v>4.7012747000000001E-2</v>
      </c>
      <c r="N207" s="68">
        <v>6.7358262000000002E-2</v>
      </c>
      <c r="O207" s="68">
        <v>6.7255823000000006E-2</v>
      </c>
      <c r="P207" s="68">
        <v>5.8441657000000001E-2</v>
      </c>
      <c r="Q207" s="68">
        <v>6.4257948999999995E-2</v>
      </c>
      <c r="R207" s="68">
        <v>6.6160732999999999E-2</v>
      </c>
      <c r="S207" s="68">
        <v>5.5441606999999997E-2</v>
      </c>
      <c r="T207" s="68">
        <v>5.6721071999999997E-2</v>
      </c>
      <c r="U207" s="68">
        <v>4.9749004999999999E-2</v>
      </c>
      <c r="V207" s="68">
        <v>3.9569571999999997E-2</v>
      </c>
      <c r="W207" s="68">
        <v>3.8799008000000003E-2</v>
      </c>
      <c r="X207" s="68">
        <v>3.4784230999999999E-2</v>
      </c>
      <c r="Y207" s="68">
        <v>1.9579504000000001E-2</v>
      </c>
      <c r="Z207" s="68">
        <v>1.6993566000000002E-2</v>
      </c>
      <c r="AA207" s="68">
        <v>1.1854421E-2</v>
      </c>
      <c r="AB207" s="68">
        <v>2.1052459999999999E-2</v>
      </c>
      <c r="AC207" s="68">
        <v>1.3927910999999999E-2</v>
      </c>
      <c r="AD207" s="68">
        <v>7.4165059999999998E-3</v>
      </c>
      <c r="AE207" s="68">
        <v>0</v>
      </c>
      <c r="AF207" s="68">
        <v>0</v>
      </c>
      <c r="AG207" s="68">
        <v>0</v>
      </c>
    </row>
    <row r="208" spans="1:33" ht="15.75" customHeight="1" x14ac:dyDescent="0.25">
      <c r="A208" s="74" t="s">
        <v>111</v>
      </c>
      <c r="B208" s="75" t="s">
        <v>1097</v>
      </c>
      <c r="C208" s="76">
        <v>0.112369227</v>
      </c>
      <c r="D208" s="76">
        <v>0.142720816</v>
      </c>
      <c r="E208" s="76">
        <v>0.12385043499999999</v>
      </c>
      <c r="F208" s="76">
        <v>0.11316981600000001</v>
      </c>
      <c r="G208" s="76">
        <v>0.106432733</v>
      </c>
      <c r="H208" s="76">
        <v>0.121437825</v>
      </c>
      <c r="I208" s="76">
        <v>0.111275504</v>
      </c>
      <c r="J208" s="76">
        <v>0.105059686</v>
      </c>
      <c r="K208" s="76">
        <v>0.100793799</v>
      </c>
      <c r="L208" s="76">
        <v>9.7593921E-2</v>
      </c>
      <c r="M208" s="76">
        <v>9.5018033000000002E-2</v>
      </c>
      <c r="N208" s="76">
        <v>9.2832973999999999E-2</v>
      </c>
      <c r="O208" s="76">
        <v>9.0910560000000001E-2</v>
      </c>
      <c r="P208" s="76">
        <v>8.9177204999999996E-2</v>
      </c>
      <c r="Q208" s="76">
        <v>8.7588510999999994E-2</v>
      </c>
      <c r="R208" s="76">
        <v>8.6116154E-2</v>
      </c>
      <c r="S208" s="76">
        <v>8.4740967E-2</v>
      </c>
      <c r="T208" s="76">
        <v>8.3449216000000007E-2</v>
      </c>
      <c r="U208" s="76">
        <v>8.2230549E-2</v>
      </c>
      <c r="V208" s="76">
        <v>8.1076826000000005E-2</v>
      </c>
      <c r="W208" s="76">
        <v>7.9981433000000005E-2</v>
      </c>
      <c r="X208" s="76">
        <v>7.8938855000000002E-2</v>
      </c>
      <c r="Y208" s="76">
        <v>7.7944408000000007E-2</v>
      </c>
      <c r="Z208" s="76">
        <v>7.6994054000000006E-2</v>
      </c>
      <c r="AA208" s="76">
        <v>7.6084273999999993E-2</v>
      </c>
      <c r="AB208" s="76">
        <v>7.5211972000000002E-2</v>
      </c>
      <c r="AC208" s="76">
        <v>7.4374404000000005E-2</v>
      </c>
      <c r="AD208" s="76">
        <v>7.3569125999999999E-2</v>
      </c>
      <c r="AE208" s="76">
        <v>0</v>
      </c>
      <c r="AF208" s="76">
        <v>0</v>
      </c>
      <c r="AG208" s="76">
        <v>0</v>
      </c>
    </row>
    <row r="209" spans="1:33" ht="15.75" customHeight="1" x14ac:dyDescent="0.25">
      <c r="A209" s="77" t="s">
        <v>111</v>
      </c>
      <c r="B209" s="69" t="s">
        <v>1098</v>
      </c>
      <c r="C209" s="68">
        <v>1.8728205000000001E-2</v>
      </c>
      <c r="D209" s="68">
        <v>2.3786802999999999E-2</v>
      </c>
      <c r="E209" s="68">
        <v>2.0641738999999999E-2</v>
      </c>
      <c r="F209" s="68">
        <v>1.8861636000000001E-2</v>
      </c>
      <c r="G209" s="68">
        <v>1.7738789000000001E-2</v>
      </c>
      <c r="H209" s="68">
        <v>2.0239638000000001E-2</v>
      </c>
      <c r="I209" s="68">
        <v>1.8545916999999999E-2</v>
      </c>
      <c r="J209" s="68">
        <v>1.7509948000000001E-2</v>
      </c>
      <c r="K209" s="68">
        <v>1.6798967000000001E-2</v>
      </c>
      <c r="L209" s="68">
        <v>1.6265653000000001E-2</v>
      </c>
      <c r="M209" s="68">
        <v>1.5836339000000001E-2</v>
      </c>
      <c r="N209" s="68">
        <v>1.5472161999999999E-2</v>
      </c>
      <c r="O209" s="68">
        <v>1.515176E-2</v>
      </c>
      <c r="P209" s="68">
        <v>1.4862868E-2</v>
      </c>
      <c r="Q209" s="68">
        <v>1.4598085E-2</v>
      </c>
      <c r="R209" s="68">
        <v>1.4352692E-2</v>
      </c>
      <c r="S209" s="68">
        <v>1.4123494E-2</v>
      </c>
      <c r="T209" s="68">
        <v>1.3908202999999999E-2</v>
      </c>
      <c r="U209" s="68">
        <v>1.3705091000000001E-2</v>
      </c>
      <c r="V209" s="68">
        <v>1.3512804E-2</v>
      </c>
      <c r="W209" s="68">
        <v>1.3330239000000001E-2</v>
      </c>
      <c r="X209" s="68">
        <v>1.3156476E-2</v>
      </c>
      <c r="Y209" s="68">
        <v>1.2990735E-2</v>
      </c>
      <c r="Z209" s="68">
        <v>1.2832342E-2</v>
      </c>
      <c r="AA209" s="68">
        <v>1.2680712E-2</v>
      </c>
      <c r="AB209" s="68">
        <v>1.2535329E-2</v>
      </c>
      <c r="AC209" s="68">
        <v>1.2395734E-2</v>
      </c>
      <c r="AD209" s="68">
        <v>1.2261520999999999E-2</v>
      </c>
      <c r="AE209" s="68">
        <v>0</v>
      </c>
      <c r="AF209" s="68">
        <v>0</v>
      </c>
      <c r="AG209" s="68">
        <v>0</v>
      </c>
    </row>
    <row r="210" spans="1:33" ht="15.75" customHeight="1" x14ac:dyDescent="0.25">
      <c r="A210" s="74" t="s">
        <v>111</v>
      </c>
      <c r="B210" s="75" t="s">
        <v>1099</v>
      </c>
      <c r="C210" s="76">
        <v>5.6184614000000001E-2</v>
      </c>
      <c r="D210" s="76">
        <v>7.1360408E-2</v>
      </c>
      <c r="E210" s="76">
        <v>6.1925217999999997E-2</v>
      </c>
      <c r="F210" s="76">
        <v>5.6584908000000003E-2</v>
      </c>
      <c r="G210" s="76">
        <v>5.3216366000000001E-2</v>
      </c>
      <c r="H210" s="76">
        <v>6.0718912999999999E-2</v>
      </c>
      <c r="I210" s="76">
        <v>5.5637751999999999E-2</v>
      </c>
      <c r="J210" s="76">
        <v>5.2529843E-2</v>
      </c>
      <c r="K210" s="76">
        <v>5.0396900000000001E-2</v>
      </c>
      <c r="L210" s="76">
        <v>4.879696E-2</v>
      </c>
      <c r="M210" s="76">
        <v>4.7509017000000001E-2</v>
      </c>
      <c r="N210" s="76">
        <v>4.6416486999999999E-2</v>
      </c>
      <c r="O210" s="76">
        <v>4.5455280000000001E-2</v>
      </c>
      <c r="P210" s="76">
        <v>4.4588602999999997E-2</v>
      </c>
      <c r="Q210" s="76">
        <v>4.3794255999999997E-2</v>
      </c>
      <c r="R210" s="76">
        <v>4.3058077E-2</v>
      </c>
      <c r="S210" s="76">
        <v>4.2370483E-2</v>
      </c>
      <c r="T210" s="76">
        <v>4.1724608000000003E-2</v>
      </c>
      <c r="U210" s="76">
        <v>4.1115274E-2</v>
      </c>
      <c r="V210" s="76">
        <v>4.0538413000000002E-2</v>
      </c>
      <c r="W210" s="76">
        <v>3.9990717000000002E-2</v>
      </c>
      <c r="X210" s="76">
        <v>3.9469428000000001E-2</v>
      </c>
      <c r="Y210" s="76">
        <v>3.8972204000000003E-2</v>
      </c>
      <c r="Z210" s="76">
        <v>3.8497027000000003E-2</v>
      </c>
      <c r="AA210" s="76">
        <v>3.8042136999999997E-2</v>
      </c>
      <c r="AB210" s="76">
        <v>3.7605986000000001E-2</v>
      </c>
      <c r="AC210" s="76">
        <v>3.7187202000000003E-2</v>
      </c>
      <c r="AD210" s="76">
        <v>3.6784562999999999E-2</v>
      </c>
      <c r="AE210" s="76">
        <v>0</v>
      </c>
      <c r="AF210" s="76">
        <v>0</v>
      </c>
      <c r="AG210" s="76">
        <v>0</v>
      </c>
    </row>
    <row r="211" spans="1:33" ht="15.75" customHeight="1" x14ac:dyDescent="0.25">
      <c r="A211" s="77" t="s">
        <v>111</v>
      </c>
      <c r="B211" s="69" t="s">
        <v>1100</v>
      </c>
      <c r="C211" s="68">
        <v>3.7456409000000003E-2</v>
      </c>
      <c r="D211" s="68">
        <v>4.7573604999999998E-2</v>
      </c>
      <c r="E211" s="68">
        <v>4.1283477999999998E-2</v>
      </c>
      <c r="F211" s="68">
        <v>3.7723272000000002E-2</v>
      </c>
      <c r="G211" s="68">
        <v>3.5477578000000003E-2</v>
      </c>
      <c r="H211" s="68">
        <v>4.0479275000000002E-2</v>
      </c>
      <c r="I211" s="68">
        <v>3.7091834999999997E-2</v>
      </c>
      <c r="J211" s="68">
        <v>3.5019895000000002E-2</v>
      </c>
      <c r="K211" s="68">
        <v>3.3597933000000003E-2</v>
      </c>
      <c r="L211" s="68">
        <v>3.2531307000000002E-2</v>
      </c>
      <c r="M211" s="68">
        <v>3.1672678000000003E-2</v>
      </c>
      <c r="N211" s="68">
        <v>3.0944325000000002E-2</v>
      </c>
      <c r="O211" s="68">
        <v>3.030352E-2</v>
      </c>
      <c r="P211" s="68">
        <v>2.9725735E-2</v>
      </c>
      <c r="Q211" s="68">
        <v>2.919617E-2</v>
      </c>
      <c r="R211" s="68">
        <v>2.8705385E-2</v>
      </c>
      <c r="S211" s="68">
        <v>2.8246989E-2</v>
      </c>
      <c r="T211" s="68">
        <v>2.7816404999999999E-2</v>
      </c>
      <c r="U211" s="68">
        <v>2.7410183000000001E-2</v>
      </c>
      <c r="V211" s="68">
        <v>2.7025608999999999E-2</v>
      </c>
      <c r="W211" s="68">
        <v>2.6660478000000001E-2</v>
      </c>
      <c r="X211" s="68">
        <v>2.6312952000000001E-2</v>
      </c>
      <c r="Y211" s="68">
        <v>2.5981469E-2</v>
      </c>
      <c r="Z211" s="68">
        <v>2.5664685E-2</v>
      </c>
      <c r="AA211" s="68">
        <v>2.5361425E-2</v>
      </c>
      <c r="AB211" s="68">
        <v>2.5070657E-2</v>
      </c>
      <c r="AC211" s="68">
        <v>2.4791468000000001E-2</v>
      </c>
      <c r="AD211" s="68">
        <v>2.4523041999999998E-2</v>
      </c>
      <c r="AE211" s="68">
        <v>0</v>
      </c>
      <c r="AF211" s="68">
        <v>0</v>
      </c>
      <c r="AG211" s="68">
        <v>0</v>
      </c>
    </row>
    <row r="212" spans="1:33" ht="15.75" customHeight="1" x14ac:dyDescent="0.25">
      <c r="A212" s="74" t="s">
        <v>113</v>
      </c>
      <c r="B212" s="75" t="s">
        <v>1096</v>
      </c>
      <c r="C212" s="76">
        <v>0.67512614400000004</v>
      </c>
      <c r="D212" s="76">
        <v>0.65175616000000003</v>
      </c>
      <c r="E212" s="76">
        <v>0.666843725</v>
      </c>
      <c r="F212" s="76">
        <v>0.66074089000000003</v>
      </c>
      <c r="G212" s="76">
        <v>0.633847245</v>
      </c>
      <c r="H212" s="76">
        <v>0.63794001899999997</v>
      </c>
      <c r="I212" s="76">
        <v>0.66796984299999995</v>
      </c>
      <c r="J212" s="76">
        <v>0.64573808600000004</v>
      </c>
      <c r="K212" s="76">
        <v>0.63671703000000002</v>
      </c>
      <c r="L212" s="76">
        <v>0.64263823399999997</v>
      </c>
      <c r="M212" s="76">
        <v>0.58713149399999998</v>
      </c>
      <c r="N212" s="76">
        <v>0.54540948600000005</v>
      </c>
      <c r="O212" s="76">
        <v>0.54788687400000002</v>
      </c>
      <c r="P212" s="76">
        <v>0.57537384999999996</v>
      </c>
      <c r="Q212" s="76">
        <v>0.55534589400000001</v>
      </c>
      <c r="R212" s="76">
        <v>0.55626616299999998</v>
      </c>
      <c r="S212" s="76">
        <v>0.55153162200000005</v>
      </c>
      <c r="T212" s="76">
        <v>0.50793994200000003</v>
      </c>
      <c r="U212" s="76">
        <v>0.47244904999999998</v>
      </c>
      <c r="V212" s="76">
        <v>0.42493411800000003</v>
      </c>
      <c r="W212" s="76">
        <v>0.49624284200000002</v>
      </c>
      <c r="X212" s="76">
        <v>0.55584235500000001</v>
      </c>
      <c r="Y212" s="76">
        <v>0.53494256600000001</v>
      </c>
      <c r="Z212" s="76">
        <v>0.51533841899999999</v>
      </c>
      <c r="AA212" s="76">
        <v>0.52859755500000005</v>
      </c>
      <c r="AB212" s="76">
        <v>0.43492387799999999</v>
      </c>
      <c r="AC212" s="76">
        <v>0.47225530900000001</v>
      </c>
      <c r="AD212" s="76">
        <v>0.44054236200000002</v>
      </c>
      <c r="AE212" s="76">
        <v>0</v>
      </c>
      <c r="AF212" s="76">
        <v>0</v>
      </c>
      <c r="AG212" s="76">
        <v>0</v>
      </c>
    </row>
    <row r="213" spans="1:33" ht="15.75" customHeight="1" x14ac:dyDescent="0.25">
      <c r="A213" s="77" t="s">
        <v>113</v>
      </c>
      <c r="B213" s="69" t="s">
        <v>1097</v>
      </c>
      <c r="C213" s="68">
        <v>0</v>
      </c>
      <c r="D213" s="68">
        <v>0</v>
      </c>
      <c r="E213" s="68">
        <v>0</v>
      </c>
      <c r="F213" s="68">
        <v>0</v>
      </c>
      <c r="G213" s="68">
        <v>0</v>
      </c>
      <c r="H213" s="68">
        <v>0</v>
      </c>
      <c r="I213" s="68">
        <v>0</v>
      </c>
      <c r="J213" s="68">
        <v>0</v>
      </c>
      <c r="K213" s="68">
        <v>0</v>
      </c>
      <c r="L213" s="68">
        <v>0</v>
      </c>
      <c r="M213" s="68">
        <v>0</v>
      </c>
      <c r="N213" s="68">
        <v>0</v>
      </c>
      <c r="O213" s="68">
        <v>0</v>
      </c>
      <c r="P213" s="68">
        <v>0</v>
      </c>
      <c r="Q213" s="68">
        <v>0</v>
      </c>
      <c r="R213" s="68">
        <v>0</v>
      </c>
      <c r="S213" s="68">
        <v>0</v>
      </c>
      <c r="T213" s="68">
        <v>0</v>
      </c>
      <c r="U213" s="68">
        <v>0</v>
      </c>
      <c r="V213" s="68">
        <v>0</v>
      </c>
      <c r="W213" s="68">
        <v>0</v>
      </c>
      <c r="X213" s="68">
        <v>0</v>
      </c>
      <c r="Y213" s="68">
        <v>0</v>
      </c>
      <c r="Z213" s="68">
        <v>0</v>
      </c>
      <c r="AA213" s="68">
        <v>0</v>
      </c>
      <c r="AB213" s="68">
        <v>0</v>
      </c>
      <c r="AC213" s="68">
        <v>0</v>
      </c>
      <c r="AD213" s="68">
        <v>0</v>
      </c>
      <c r="AE213" s="68">
        <v>0</v>
      </c>
      <c r="AF213" s="68">
        <v>0</v>
      </c>
      <c r="AG213" s="68">
        <v>0</v>
      </c>
    </row>
    <row r="214" spans="1:33" ht="15.75" customHeight="1" x14ac:dyDescent="0.25">
      <c r="A214" s="74" t="s">
        <v>113</v>
      </c>
      <c r="B214" s="75" t="s">
        <v>1098</v>
      </c>
      <c r="C214" s="76">
        <v>0</v>
      </c>
      <c r="D214" s="76">
        <v>0</v>
      </c>
      <c r="E214" s="76">
        <v>0</v>
      </c>
      <c r="F214" s="76">
        <v>0</v>
      </c>
      <c r="G214" s="76">
        <v>0</v>
      </c>
      <c r="H214" s="76">
        <v>0</v>
      </c>
      <c r="I214" s="76">
        <v>0</v>
      </c>
      <c r="J214" s="76">
        <v>0</v>
      </c>
      <c r="K214" s="76">
        <v>0</v>
      </c>
      <c r="L214" s="76">
        <v>0</v>
      </c>
      <c r="M214" s="76">
        <v>0</v>
      </c>
      <c r="N214" s="76">
        <v>0</v>
      </c>
      <c r="O214" s="76">
        <v>0</v>
      </c>
      <c r="P214" s="76">
        <v>0</v>
      </c>
      <c r="Q214" s="76">
        <v>0</v>
      </c>
      <c r="R214" s="76">
        <v>0</v>
      </c>
      <c r="S214" s="76">
        <v>0</v>
      </c>
      <c r="T214" s="76">
        <v>0</v>
      </c>
      <c r="U214" s="76">
        <v>0</v>
      </c>
      <c r="V214" s="76">
        <v>0</v>
      </c>
      <c r="W214" s="76">
        <v>0</v>
      </c>
      <c r="X214" s="76">
        <v>0</v>
      </c>
      <c r="Y214" s="76">
        <v>0</v>
      </c>
      <c r="Z214" s="76">
        <v>0</v>
      </c>
      <c r="AA214" s="76">
        <v>0</v>
      </c>
      <c r="AB214" s="76">
        <v>0</v>
      </c>
      <c r="AC214" s="76">
        <v>0</v>
      </c>
      <c r="AD214" s="76">
        <v>0</v>
      </c>
      <c r="AE214" s="76">
        <v>0</v>
      </c>
      <c r="AF214" s="76">
        <v>0</v>
      </c>
      <c r="AG214" s="76">
        <v>0</v>
      </c>
    </row>
    <row r="215" spans="1:33" ht="15.75" customHeight="1" x14ac:dyDescent="0.25">
      <c r="A215" s="77" t="s">
        <v>113</v>
      </c>
      <c r="B215" s="69" t="s">
        <v>1099</v>
      </c>
      <c r="C215" s="68">
        <v>0</v>
      </c>
      <c r="D215" s="68">
        <v>0</v>
      </c>
      <c r="E215" s="68">
        <v>0</v>
      </c>
      <c r="F215" s="68">
        <v>0</v>
      </c>
      <c r="G215" s="68">
        <v>0</v>
      </c>
      <c r="H215" s="68">
        <v>0</v>
      </c>
      <c r="I215" s="68">
        <v>0</v>
      </c>
      <c r="J215" s="68">
        <v>0</v>
      </c>
      <c r="K215" s="68">
        <v>0</v>
      </c>
      <c r="L215" s="68">
        <v>0</v>
      </c>
      <c r="M215" s="68">
        <v>0</v>
      </c>
      <c r="N215" s="68">
        <v>0</v>
      </c>
      <c r="O215" s="68">
        <v>0</v>
      </c>
      <c r="P215" s="68">
        <v>0</v>
      </c>
      <c r="Q215" s="68">
        <v>0</v>
      </c>
      <c r="R215" s="68">
        <v>0</v>
      </c>
      <c r="S215" s="68">
        <v>0</v>
      </c>
      <c r="T215" s="68">
        <v>0</v>
      </c>
      <c r="U215" s="68">
        <v>0</v>
      </c>
      <c r="V215" s="68">
        <v>0</v>
      </c>
      <c r="W215" s="68">
        <v>0</v>
      </c>
      <c r="X215" s="68">
        <v>0</v>
      </c>
      <c r="Y215" s="68">
        <v>0</v>
      </c>
      <c r="Z215" s="68">
        <v>0</v>
      </c>
      <c r="AA215" s="68">
        <v>0</v>
      </c>
      <c r="AB215" s="68">
        <v>0</v>
      </c>
      <c r="AC215" s="68">
        <v>0</v>
      </c>
      <c r="AD215" s="68">
        <v>0</v>
      </c>
      <c r="AE215" s="68">
        <v>0</v>
      </c>
      <c r="AF215" s="68">
        <v>0</v>
      </c>
      <c r="AG215" s="68">
        <v>0</v>
      </c>
    </row>
    <row r="216" spans="1:33" ht="15.75" customHeight="1" x14ac:dyDescent="0.25">
      <c r="A216" s="74" t="s">
        <v>113</v>
      </c>
      <c r="B216" s="75" t="s">
        <v>1100</v>
      </c>
      <c r="C216" s="76">
        <v>0</v>
      </c>
      <c r="D216" s="76">
        <v>0</v>
      </c>
      <c r="E216" s="76">
        <v>0</v>
      </c>
      <c r="F216" s="76">
        <v>0</v>
      </c>
      <c r="G216" s="76">
        <v>0</v>
      </c>
      <c r="H216" s="76">
        <v>0</v>
      </c>
      <c r="I216" s="76">
        <v>0</v>
      </c>
      <c r="J216" s="76">
        <v>0</v>
      </c>
      <c r="K216" s="76">
        <v>0</v>
      </c>
      <c r="L216" s="76">
        <v>0</v>
      </c>
      <c r="M216" s="76">
        <v>0</v>
      </c>
      <c r="N216" s="76">
        <v>0</v>
      </c>
      <c r="O216" s="76">
        <v>0</v>
      </c>
      <c r="P216" s="76">
        <v>0</v>
      </c>
      <c r="Q216" s="76">
        <v>0</v>
      </c>
      <c r="R216" s="76">
        <v>0</v>
      </c>
      <c r="S216" s="76">
        <v>0</v>
      </c>
      <c r="T216" s="76">
        <v>0</v>
      </c>
      <c r="U216" s="76">
        <v>0</v>
      </c>
      <c r="V216" s="76">
        <v>0</v>
      </c>
      <c r="W216" s="76">
        <v>0</v>
      </c>
      <c r="X216" s="76">
        <v>0</v>
      </c>
      <c r="Y216" s="76">
        <v>0</v>
      </c>
      <c r="Z216" s="76">
        <v>0</v>
      </c>
      <c r="AA216" s="76">
        <v>0</v>
      </c>
      <c r="AB216" s="76">
        <v>0</v>
      </c>
      <c r="AC216" s="76">
        <v>0</v>
      </c>
      <c r="AD216" s="76">
        <v>0</v>
      </c>
      <c r="AE216" s="76">
        <v>0</v>
      </c>
      <c r="AF216" s="76">
        <v>0</v>
      </c>
      <c r="AG216" s="76">
        <v>0</v>
      </c>
    </row>
    <row r="217" spans="1:33" ht="15.75" customHeight="1" x14ac:dyDescent="0.25">
      <c r="A217" s="77" t="s">
        <v>116</v>
      </c>
      <c r="B217" s="69" t="s">
        <v>1096</v>
      </c>
      <c r="C217" s="68">
        <v>1.6965426320000001</v>
      </c>
      <c r="D217" s="68">
        <v>1.687928007</v>
      </c>
      <c r="E217" s="68">
        <v>1.641316735</v>
      </c>
      <c r="F217" s="68">
        <v>1.663602005</v>
      </c>
      <c r="G217" s="68">
        <v>1.242160734</v>
      </c>
      <c r="H217" s="68">
        <v>1.215378595</v>
      </c>
      <c r="I217" s="68">
        <v>1.329146725</v>
      </c>
      <c r="J217" s="68">
        <v>1.686673238</v>
      </c>
      <c r="K217" s="68">
        <v>1.825024304</v>
      </c>
      <c r="L217" s="68">
        <v>1.7185171210000001</v>
      </c>
      <c r="M217" s="68">
        <v>1.3319631489999999</v>
      </c>
      <c r="N217" s="68">
        <v>0.98608072199999997</v>
      </c>
      <c r="O217" s="68">
        <v>1.281166646</v>
      </c>
      <c r="P217" s="68">
        <v>1.61214083</v>
      </c>
      <c r="Q217" s="68">
        <v>2.4844539299999999</v>
      </c>
      <c r="R217" s="68">
        <v>2.2642792520000001</v>
      </c>
      <c r="S217" s="68">
        <v>2.5755404460000002</v>
      </c>
      <c r="T217" s="68">
        <v>1.7397003360000001</v>
      </c>
      <c r="U217" s="68">
        <v>2.612903808</v>
      </c>
      <c r="V217" s="68">
        <v>2.577489361</v>
      </c>
      <c r="W217" s="68">
        <v>2.6619996320000001</v>
      </c>
      <c r="X217" s="68">
        <v>1.726931966</v>
      </c>
      <c r="Y217" s="68">
        <v>1.716182278</v>
      </c>
      <c r="Z217" s="68">
        <v>1.2946806399999999</v>
      </c>
      <c r="AA217" s="68">
        <v>0.76138228200000002</v>
      </c>
      <c r="AB217" s="68">
        <v>0.82253071099999997</v>
      </c>
      <c r="AC217" s="68">
        <v>0.37526349199999998</v>
      </c>
      <c r="AD217" s="68">
        <v>0.32338237199999997</v>
      </c>
      <c r="AE217" s="68">
        <v>0</v>
      </c>
      <c r="AF217" s="68">
        <v>0</v>
      </c>
      <c r="AG217" s="68">
        <v>0</v>
      </c>
    </row>
    <row r="218" spans="1:33" ht="15.75" customHeight="1" x14ac:dyDescent="0.25">
      <c r="A218" s="74" t="s">
        <v>116</v>
      </c>
      <c r="B218" s="75" t="s">
        <v>1097</v>
      </c>
      <c r="C218" s="76">
        <v>0.136899247</v>
      </c>
      <c r="D218" s="76">
        <v>0.18666750700000001</v>
      </c>
      <c r="E218" s="76">
        <v>0.18010440799999999</v>
      </c>
      <c r="F218" s="76">
        <v>0.16484167499999999</v>
      </c>
      <c r="G218" s="76">
        <v>0.15437547800000001</v>
      </c>
      <c r="H218" s="76">
        <v>0.177039799</v>
      </c>
      <c r="I218" s="76">
        <v>0.17021903899999999</v>
      </c>
      <c r="J218" s="76">
        <v>0.159980021</v>
      </c>
      <c r="K218" s="76">
        <v>0.15239401699999999</v>
      </c>
      <c r="L218" s="76">
        <v>0.146267286</v>
      </c>
      <c r="M218" s="76">
        <v>0.447843879</v>
      </c>
      <c r="N218" s="76">
        <v>0.37692816699999998</v>
      </c>
      <c r="O218" s="76">
        <v>0.41549111399999999</v>
      </c>
      <c r="P218" s="76">
        <v>0.37348310899999998</v>
      </c>
      <c r="Q218" s="76">
        <v>0.526588642</v>
      </c>
      <c r="R218" s="76">
        <v>0.46725100800000002</v>
      </c>
      <c r="S218" s="76">
        <v>0.43112226599999998</v>
      </c>
      <c r="T218" s="76">
        <v>0.40505296200000002</v>
      </c>
      <c r="U218" s="76">
        <v>0.38468481300000001</v>
      </c>
      <c r="V218" s="76">
        <v>0.41981074299999999</v>
      </c>
      <c r="W218" s="76">
        <v>0.39451305800000003</v>
      </c>
      <c r="X218" s="76">
        <v>0.37658947300000001</v>
      </c>
      <c r="Y218" s="76">
        <v>0.36222955200000001</v>
      </c>
      <c r="Z218" s="76">
        <v>0.350108537</v>
      </c>
      <c r="AA218" s="76">
        <v>0.33957506100000001</v>
      </c>
      <c r="AB218" s="76">
        <v>0.33024627699999998</v>
      </c>
      <c r="AC218" s="76">
        <v>0.32187188900000002</v>
      </c>
      <c r="AD218" s="76">
        <v>0.31427649400000002</v>
      </c>
      <c r="AE218" s="76">
        <v>0</v>
      </c>
      <c r="AF218" s="76">
        <v>0</v>
      </c>
      <c r="AG218" s="76">
        <v>0</v>
      </c>
    </row>
    <row r="219" spans="1:33" ht="15.75" customHeight="1" x14ac:dyDescent="0.25">
      <c r="A219" s="77" t="s">
        <v>116</v>
      </c>
      <c r="B219" s="69" t="s">
        <v>1098</v>
      </c>
      <c r="C219" s="68">
        <v>0</v>
      </c>
      <c r="D219" s="68">
        <v>0</v>
      </c>
      <c r="E219" s="68">
        <v>0</v>
      </c>
      <c r="F219" s="68">
        <v>0</v>
      </c>
      <c r="G219" s="68">
        <v>0</v>
      </c>
      <c r="H219" s="68">
        <v>0</v>
      </c>
      <c r="I219" s="68">
        <v>0</v>
      </c>
      <c r="J219" s="68">
        <v>0</v>
      </c>
      <c r="K219" s="68">
        <v>0</v>
      </c>
      <c r="L219" s="68">
        <v>0</v>
      </c>
      <c r="M219" s="68">
        <v>0.30674528200000001</v>
      </c>
      <c r="N219" s="68">
        <v>0.24030881600000001</v>
      </c>
      <c r="O219" s="68">
        <v>0.28282592099999998</v>
      </c>
      <c r="P219" s="68">
        <v>0.244356406</v>
      </c>
      <c r="Q219" s="68">
        <v>0.40066199699999999</v>
      </c>
      <c r="R219" s="68">
        <v>0.34424290600000002</v>
      </c>
      <c r="S219" s="68">
        <v>0.31079453200000001</v>
      </c>
      <c r="T219" s="68">
        <v>0.28720129900000002</v>
      </c>
      <c r="U219" s="68">
        <v>0.269131966</v>
      </c>
      <c r="V219" s="68">
        <v>0.25460155800000001</v>
      </c>
      <c r="W219" s="68">
        <v>0.242529312</v>
      </c>
      <c r="X219" s="68">
        <v>0.23226016799999999</v>
      </c>
      <c r="Y219" s="68">
        <v>0.22336681899999999</v>
      </c>
      <c r="Z219" s="68">
        <v>0.21555517599999999</v>
      </c>
      <c r="AA219" s="68">
        <v>0.208614361</v>
      </c>
      <c r="AB219" s="68">
        <v>0.202388185</v>
      </c>
      <c r="AC219" s="68">
        <v>0.196757875</v>
      </c>
      <c r="AD219" s="68">
        <v>0.19163111399999999</v>
      </c>
      <c r="AE219" s="68">
        <v>0</v>
      </c>
      <c r="AF219" s="68">
        <v>0</v>
      </c>
      <c r="AG219" s="68">
        <v>0</v>
      </c>
    </row>
    <row r="220" spans="1:33" ht="15.75" customHeight="1" x14ac:dyDescent="0.25">
      <c r="A220" s="74" t="s">
        <v>116</v>
      </c>
      <c r="B220" s="75" t="s">
        <v>1099</v>
      </c>
      <c r="C220" s="76">
        <v>0.12813730500000001</v>
      </c>
      <c r="D220" s="76">
        <v>0.17831144199999999</v>
      </c>
      <c r="E220" s="76">
        <v>0.17208322000000001</v>
      </c>
      <c r="F220" s="76">
        <v>0.15710595999999999</v>
      </c>
      <c r="G220" s="76">
        <v>0.14688896100000001</v>
      </c>
      <c r="H220" s="76">
        <v>0.169774589</v>
      </c>
      <c r="I220" s="76">
        <v>0.163152874</v>
      </c>
      <c r="J220" s="76">
        <v>0.15309460899999999</v>
      </c>
      <c r="K220" s="76">
        <v>0.145673992</v>
      </c>
      <c r="L220" s="76">
        <v>0.139699516</v>
      </c>
      <c r="M220" s="76">
        <v>0.134671716</v>
      </c>
      <c r="N220" s="76">
        <v>0.130323412</v>
      </c>
      <c r="O220" s="76">
        <v>0.12649142299999999</v>
      </c>
      <c r="P220" s="76">
        <v>0.123067306</v>
      </c>
      <c r="Q220" s="76">
        <v>0.119974647</v>
      </c>
      <c r="R220" s="76">
        <v>0.117157238</v>
      </c>
      <c r="S220" s="76">
        <v>0.11457234099999999</v>
      </c>
      <c r="T220" s="76">
        <v>0.11218660799999999</v>
      </c>
      <c r="U220" s="76">
        <v>0.109973451</v>
      </c>
      <c r="V220" s="76">
        <v>0.15971117400000001</v>
      </c>
      <c r="W220" s="76">
        <v>0.14656319800000001</v>
      </c>
      <c r="X220" s="76">
        <v>0.138982615</v>
      </c>
      <c r="Y220" s="76">
        <v>0.13358657299999999</v>
      </c>
      <c r="Z220" s="76">
        <v>0.129344653</v>
      </c>
      <c r="AA220" s="76">
        <v>0.12581659100000001</v>
      </c>
      <c r="AB220" s="76">
        <v>0.12277592800000001</v>
      </c>
      <c r="AC220" s="76">
        <v>0.120091323</v>
      </c>
      <c r="AD220" s="76">
        <v>0.117679856</v>
      </c>
      <c r="AE220" s="76">
        <v>0</v>
      </c>
      <c r="AF220" s="76">
        <v>0</v>
      </c>
      <c r="AG220" s="76">
        <v>0</v>
      </c>
    </row>
    <row r="221" spans="1:33" ht="15.75" customHeight="1" x14ac:dyDescent="0.25">
      <c r="A221" s="77" t="s">
        <v>116</v>
      </c>
      <c r="B221" s="69" t="s">
        <v>1100</v>
      </c>
      <c r="C221" s="68">
        <v>8.761942E-3</v>
      </c>
      <c r="D221" s="68">
        <v>8.3560649999999993E-3</v>
      </c>
      <c r="E221" s="68">
        <v>8.0211870000000008E-3</v>
      </c>
      <c r="F221" s="68">
        <v>7.7357149999999998E-3</v>
      </c>
      <c r="G221" s="68">
        <v>7.4865169999999998E-3</v>
      </c>
      <c r="H221" s="68">
        <v>7.2652100000000002E-3</v>
      </c>
      <c r="I221" s="68">
        <v>7.0661650000000001E-3</v>
      </c>
      <c r="J221" s="68">
        <v>6.8854119999999996E-3</v>
      </c>
      <c r="K221" s="68">
        <v>6.7200259999999996E-3</v>
      </c>
      <c r="L221" s="68">
        <v>6.5677699999999997E-3</v>
      </c>
      <c r="M221" s="68">
        <v>6.4268820000000001E-3</v>
      </c>
      <c r="N221" s="68">
        <v>6.2959380000000001E-3</v>
      </c>
      <c r="O221" s="68">
        <v>6.173769E-3</v>
      </c>
      <c r="P221" s="68">
        <v>6.0593979999999997E-3</v>
      </c>
      <c r="Q221" s="68">
        <v>5.9519969999999997E-3</v>
      </c>
      <c r="R221" s="68">
        <v>5.8508639999999999E-3</v>
      </c>
      <c r="S221" s="68">
        <v>5.7553919999999998E-3</v>
      </c>
      <c r="T221" s="68">
        <v>5.6650549999999996E-3</v>
      </c>
      <c r="U221" s="68">
        <v>5.5793960000000004E-3</v>
      </c>
      <c r="V221" s="68">
        <v>5.4980109999999997E-3</v>
      </c>
      <c r="W221" s="68">
        <v>5.4205470000000004E-3</v>
      </c>
      <c r="X221" s="68">
        <v>5.3466900000000003E-3</v>
      </c>
      <c r="Y221" s="68">
        <v>5.2761600000000002E-3</v>
      </c>
      <c r="Z221" s="68">
        <v>5.2087080000000003E-3</v>
      </c>
      <c r="AA221" s="68">
        <v>5.1441100000000003E-3</v>
      </c>
      <c r="AB221" s="68">
        <v>5.0821649999999996E-3</v>
      </c>
      <c r="AC221" s="68">
        <v>5.0226910000000001E-3</v>
      </c>
      <c r="AD221" s="68">
        <v>4.9655239999999998E-3</v>
      </c>
      <c r="AE221" s="68">
        <v>0</v>
      </c>
      <c r="AF221" s="68">
        <v>0</v>
      </c>
      <c r="AG221" s="68">
        <v>0</v>
      </c>
    </row>
    <row r="222" spans="1:33" ht="15.75" customHeight="1" x14ac:dyDescent="0.25">
      <c r="A222" s="74" t="s">
        <v>119</v>
      </c>
      <c r="B222" s="75" t="s">
        <v>1096</v>
      </c>
      <c r="C222" s="76">
        <v>0</v>
      </c>
      <c r="D222" s="76">
        <v>0</v>
      </c>
      <c r="E222" s="76">
        <v>0</v>
      </c>
      <c r="F222" s="76">
        <v>0</v>
      </c>
      <c r="G222" s="76">
        <v>0</v>
      </c>
      <c r="H222" s="76">
        <v>0</v>
      </c>
      <c r="I222" s="76">
        <v>0</v>
      </c>
      <c r="J222" s="76">
        <v>0</v>
      </c>
      <c r="K222" s="76">
        <v>0</v>
      </c>
      <c r="L222" s="76">
        <v>0</v>
      </c>
      <c r="M222" s="76">
        <v>0</v>
      </c>
      <c r="N222" s="76">
        <v>0</v>
      </c>
      <c r="O222" s="76">
        <v>0</v>
      </c>
      <c r="P222" s="76">
        <v>0</v>
      </c>
      <c r="Q222" s="76">
        <v>0</v>
      </c>
      <c r="R222" s="76">
        <v>0</v>
      </c>
      <c r="S222" s="76">
        <v>0</v>
      </c>
      <c r="T222" s="76">
        <v>0</v>
      </c>
      <c r="U222" s="76">
        <v>0</v>
      </c>
      <c r="V222" s="76">
        <v>0</v>
      </c>
      <c r="W222" s="76">
        <v>0</v>
      </c>
      <c r="X222" s="76">
        <v>0</v>
      </c>
      <c r="Y222" s="76">
        <v>0</v>
      </c>
      <c r="Z222" s="76">
        <v>0</v>
      </c>
      <c r="AA222" s="76">
        <v>0</v>
      </c>
      <c r="AB222" s="76">
        <v>0</v>
      </c>
      <c r="AC222" s="76">
        <v>0</v>
      </c>
      <c r="AD222" s="76">
        <v>0</v>
      </c>
      <c r="AE222" s="76">
        <v>0</v>
      </c>
      <c r="AF222" s="76">
        <v>0</v>
      </c>
      <c r="AG222" s="76">
        <v>0</v>
      </c>
    </row>
    <row r="223" spans="1:33" ht="15.75" customHeight="1" x14ac:dyDescent="0.25">
      <c r="A223" s="77" t="s">
        <v>119</v>
      </c>
      <c r="B223" s="69" t="s">
        <v>1097</v>
      </c>
      <c r="C223" s="68">
        <v>0</v>
      </c>
      <c r="D223" s="68">
        <v>0</v>
      </c>
      <c r="E223" s="68">
        <v>0</v>
      </c>
      <c r="F223" s="68">
        <v>0</v>
      </c>
      <c r="G223" s="68">
        <v>0</v>
      </c>
      <c r="H223" s="68">
        <v>0</v>
      </c>
      <c r="I223" s="68">
        <v>0</v>
      </c>
      <c r="J223" s="68">
        <v>0</v>
      </c>
      <c r="K223" s="68">
        <v>0</v>
      </c>
      <c r="L223" s="68">
        <v>0</v>
      </c>
      <c r="M223" s="68">
        <v>0</v>
      </c>
      <c r="N223" s="68">
        <v>0</v>
      </c>
      <c r="O223" s="68">
        <v>0</v>
      </c>
      <c r="P223" s="68">
        <v>0</v>
      </c>
      <c r="Q223" s="68">
        <v>0</v>
      </c>
      <c r="R223" s="68">
        <v>0</v>
      </c>
      <c r="S223" s="68">
        <v>0</v>
      </c>
      <c r="T223" s="68">
        <v>0</v>
      </c>
      <c r="U223" s="68">
        <v>0</v>
      </c>
      <c r="V223" s="68">
        <v>0</v>
      </c>
      <c r="W223" s="68">
        <v>0</v>
      </c>
      <c r="X223" s="68">
        <v>0</v>
      </c>
      <c r="Y223" s="68">
        <v>0</v>
      </c>
      <c r="Z223" s="68">
        <v>0</v>
      </c>
      <c r="AA223" s="68">
        <v>0</v>
      </c>
      <c r="AB223" s="68">
        <v>0</v>
      </c>
      <c r="AC223" s="68">
        <v>0</v>
      </c>
      <c r="AD223" s="68">
        <v>0</v>
      </c>
      <c r="AE223" s="68">
        <v>0</v>
      </c>
      <c r="AF223" s="68">
        <v>0</v>
      </c>
      <c r="AG223" s="68">
        <v>0</v>
      </c>
    </row>
    <row r="224" spans="1:33" ht="15.75" customHeight="1" x14ac:dyDescent="0.25">
      <c r="A224" s="74" t="s">
        <v>119</v>
      </c>
      <c r="B224" s="75" t="s">
        <v>1098</v>
      </c>
      <c r="C224" s="76">
        <v>0</v>
      </c>
      <c r="D224" s="76">
        <v>0</v>
      </c>
      <c r="E224" s="76">
        <v>0</v>
      </c>
      <c r="F224" s="76">
        <v>0</v>
      </c>
      <c r="G224" s="76">
        <v>0</v>
      </c>
      <c r="H224" s="76">
        <v>0</v>
      </c>
      <c r="I224" s="76">
        <v>0</v>
      </c>
      <c r="J224" s="76">
        <v>0</v>
      </c>
      <c r="K224" s="76">
        <v>0</v>
      </c>
      <c r="L224" s="76">
        <v>0</v>
      </c>
      <c r="M224" s="76">
        <v>0</v>
      </c>
      <c r="N224" s="76">
        <v>0</v>
      </c>
      <c r="O224" s="76">
        <v>0</v>
      </c>
      <c r="P224" s="76">
        <v>0</v>
      </c>
      <c r="Q224" s="76">
        <v>0</v>
      </c>
      <c r="R224" s="76">
        <v>0</v>
      </c>
      <c r="S224" s="76">
        <v>0</v>
      </c>
      <c r="T224" s="76">
        <v>0</v>
      </c>
      <c r="U224" s="76">
        <v>0</v>
      </c>
      <c r="V224" s="76">
        <v>0</v>
      </c>
      <c r="W224" s="76">
        <v>0</v>
      </c>
      <c r="X224" s="76">
        <v>0</v>
      </c>
      <c r="Y224" s="76">
        <v>0</v>
      </c>
      <c r="Z224" s="76">
        <v>0</v>
      </c>
      <c r="AA224" s="76">
        <v>0</v>
      </c>
      <c r="AB224" s="76">
        <v>0</v>
      </c>
      <c r="AC224" s="76">
        <v>0</v>
      </c>
      <c r="AD224" s="76">
        <v>0</v>
      </c>
      <c r="AE224" s="76">
        <v>0</v>
      </c>
      <c r="AF224" s="76">
        <v>0</v>
      </c>
      <c r="AG224" s="76">
        <v>0</v>
      </c>
    </row>
    <row r="225" spans="1:33" ht="15.75" customHeight="1" x14ac:dyDescent="0.25">
      <c r="A225" s="77" t="s">
        <v>119</v>
      </c>
      <c r="B225" s="69" t="s">
        <v>1099</v>
      </c>
      <c r="C225" s="68">
        <v>0</v>
      </c>
      <c r="D225" s="68">
        <v>0</v>
      </c>
      <c r="E225" s="68">
        <v>0</v>
      </c>
      <c r="F225" s="68">
        <v>0</v>
      </c>
      <c r="G225" s="68">
        <v>0</v>
      </c>
      <c r="H225" s="68">
        <v>0</v>
      </c>
      <c r="I225" s="68">
        <v>0</v>
      </c>
      <c r="J225" s="68">
        <v>0</v>
      </c>
      <c r="K225" s="68">
        <v>0</v>
      </c>
      <c r="L225" s="68">
        <v>0</v>
      </c>
      <c r="M225" s="68">
        <v>0</v>
      </c>
      <c r="N225" s="68">
        <v>0</v>
      </c>
      <c r="O225" s="68">
        <v>0</v>
      </c>
      <c r="P225" s="68">
        <v>0</v>
      </c>
      <c r="Q225" s="68">
        <v>0</v>
      </c>
      <c r="R225" s="68">
        <v>0</v>
      </c>
      <c r="S225" s="68">
        <v>0</v>
      </c>
      <c r="T225" s="68">
        <v>0</v>
      </c>
      <c r="U225" s="68">
        <v>0</v>
      </c>
      <c r="V225" s="68">
        <v>0</v>
      </c>
      <c r="W225" s="68">
        <v>0</v>
      </c>
      <c r="X225" s="68">
        <v>0</v>
      </c>
      <c r="Y225" s="68">
        <v>0</v>
      </c>
      <c r="Z225" s="68">
        <v>0</v>
      </c>
      <c r="AA225" s="68">
        <v>0</v>
      </c>
      <c r="AB225" s="68">
        <v>0</v>
      </c>
      <c r="AC225" s="68">
        <v>0</v>
      </c>
      <c r="AD225" s="68">
        <v>0</v>
      </c>
      <c r="AE225" s="68">
        <v>0</v>
      </c>
      <c r="AF225" s="68">
        <v>0</v>
      </c>
      <c r="AG225" s="68">
        <v>0</v>
      </c>
    </row>
    <row r="226" spans="1:33" ht="15.75" customHeight="1" x14ac:dyDescent="0.25">
      <c r="A226" s="74" t="s">
        <v>119</v>
      </c>
      <c r="B226" s="75" t="s">
        <v>1100</v>
      </c>
      <c r="C226" s="76">
        <v>0</v>
      </c>
      <c r="D226" s="76">
        <v>0</v>
      </c>
      <c r="E226" s="76">
        <v>0</v>
      </c>
      <c r="F226" s="76">
        <v>0</v>
      </c>
      <c r="G226" s="76">
        <v>0</v>
      </c>
      <c r="H226" s="76">
        <v>0</v>
      </c>
      <c r="I226" s="76">
        <v>0</v>
      </c>
      <c r="J226" s="76">
        <v>0</v>
      </c>
      <c r="K226" s="76">
        <v>0</v>
      </c>
      <c r="L226" s="76">
        <v>0</v>
      </c>
      <c r="M226" s="76">
        <v>0</v>
      </c>
      <c r="N226" s="76">
        <v>0</v>
      </c>
      <c r="O226" s="76">
        <v>0</v>
      </c>
      <c r="P226" s="76">
        <v>0</v>
      </c>
      <c r="Q226" s="76">
        <v>0</v>
      </c>
      <c r="R226" s="76">
        <v>0</v>
      </c>
      <c r="S226" s="76">
        <v>0</v>
      </c>
      <c r="T226" s="76">
        <v>0</v>
      </c>
      <c r="U226" s="76">
        <v>0</v>
      </c>
      <c r="V226" s="76">
        <v>0</v>
      </c>
      <c r="W226" s="76">
        <v>0</v>
      </c>
      <c r="X226" s="76">
        <v>0</v>
      </c>
      <c r="Y226" s="76">
        <v>0</v>
      </c>
      <c r="Z226" s="76">
        <v>0</v>
      </c>
      <c r="AA226" s="76">
        <v>0</v>
      </c>
      <c r="AB226" s="76">
        <v>0</v>
      </c>
      <c r="AC226" s="76">
        <v>0</v>
      </c>
      <c r="AD226" s="76">
        <v>0</v>
      </c>
      <c r="AE226" s="76">
        <v>0</v>
      </c>
      <c r="AF226" s="76">
        <v>0</v>
      </c>
      <c r="AG226" s="76">
        <v>0</v>
      </c>
    </row>
    <row r="227" spans="1:33" ht="15.75" customHeight="1" x14ac:dyDescent="0.25">
      <c r="A227" s="77" t="s">
        <v>1</v>
      </c>
      <c r="B227" s="69" t="s">
        <v>1096</v>
      </c>
      <c r="C227" s="68">
        <v>21.82246773</v>
      </c>
      <c r="D227" s="68">
        <v>19.038882000000001</v>
      </c>
      <c r="E227" s="68">
        <v>19.36903715</v>
      </c>
      <c r="F227" s="68">
        <v>14.33926561</v>
      </c>
      <c r="G227" s="68">
        <v>12.64887995</v>
      </c>
      <c r="H227" s="68">
        <v>9.4878684300000007</v>
      </c>
      <c r="I227" s="68">
        <v>9.3516104440000003</v>
      </c>
      <c r="J227" s="68">
        <v>7.9706755960000004</v>
      </c>
      <c r="K227" s="68">
        <v>6.6117590450000003</v>
      </c>
      <c r="L227" s="68">
        <v>6.3006465540000001</v>
      </c>
      <c r="M227" s="68">
        <v>5.7066867639999996</v>
      </c>
      <c r="N227" s="68">
        <v>5.4421546000000003</v>
      </c>
      <c r="O227" s="68">
        <v>5.3104303550000003</v>
      </c>
      <c r="P227" s="68">
        <v>5.631474817</v>
      </c>
      <c r="Q227" s="68">
        <v>5.3869262899999999</v>
      </c>
      <c r="R227" s="68">
        <v>4.1577183560000002</v>
      </c>
      <c r="S227" s="68">
        <v>4.6774829640000002</v>
      </c>
      <c r="T227" s="68">
        <v>4.7860075799999997</v>
      </c>
      <c r="U227" s="68">
        <v>4.4150356930000001</v>
      </c>
      <c r="V227" s="68">
        <v>3.8521547680000001</v>
      </c>
      <c r="W227" s="68">
        <v>4.3341298029999997</v>
      </c>
      <c r="X227" s="68">
        <v>4.0745170450000003</v>
      </c>
      <c r="Y227" s="68">
        <v>3.120720392</v>
      </c>
      <c r="Z227" s="68">
        <v>3.876575216</v>
      </c>
      <c r="AA227" s="68">
        <v>3.3252136270000001</v>
      </c>
      <c r="AB227" s="68">
        <v>3.0503592039999998</v>
      </c>
      <c r="AC227" s="68">
        <v>3.1887263570000002</v>
      </c>
      <c r="AD227" s="68">
        <v>3.6445312410000001</v>
      </c>
      <c r="AE227" s="68">
        <v>0</v>
      </c>
      <c r="AF227" s="68">
        <v>0</v>
      </c>
      <c r="AG227" s="68">
        <v>0</v>
      </c>
    </row>
    <row r="228" spans="1:33" ht="15.75" customHeight="1" x14ac:dyDescent="0.25">
      <c r="A228" s="74" t="s">
        <v>1</v>
      </c>
      <c r="B228" s="75" t="s">
        <v>1097</v>
      </c>
      <c r="C228" s="76">
        <v>0.16919621700000001</v>
      </c>
      <c r="D228" s="76">
        <v>0.117052384</v>
      </c>
      <c r="E228" s="76">
        <v>9.0150468999999997E-2</v>
      </c>
      <c r="F228" s="76">
        <v>0.15006791799999999</v>
      </c>
      <c r="G228" s="76">
        <v>0.20540438799999999</v>
      </c>
      <c r="H228" s="76">
        <v>1.4139078620000001</v>
      </c>
      <c r="I228" s="76">
        <v>1.3841749160000001</v>
      </c>
      <c r="J228" s="76">
        <v>1.3427449570000001</v>
      </c>
      <c r="K228" s="76">
        <v>1.1141672920000001</v>
      </c>
      <c r="L228" s="76">
        <v>1.159791252</v>
      </c>
      <c r="M228" s="76">
        <v>1.0051528359999999</v>
      </c>
      <c r="N228" s="76">
        <v>0.91463262700000003</v>
      </c>
      <c r="O228" s="76">
        <v>0.99016369500000001</v>
      </c>
      <c r="P228" s="76">
        <v>0.87952614699999998</v>
      </c>
      <c r="Q228" s="76">
        <v>1.051804172</v>
      </c>
      <c r="R228" s="76">
        <v>0.92082192299999999</v>
      </c>
      <c r="S228" s="76">
        <v>0.84168698900000005</v>
      </c>
      <c r="T228" s="76">
        <v>1.5570538840000001</v>
      </c>
      <c r="U228" s="76">
        <v>1.522802174</v>
      </c>
      <c r="V228" s="76">
        <v>1.3712698050000001</v>
      </c>
      <c r="W228" s="76">
        <v>2.0911991539999999</v>
      </c>
      <c r="X228" s="76">
        <v>1.7457746949999999</v>
      </c>
      <c r="Y228" s="76">
        <v>1.552898516</v>
      </c>
      <c r="Z228" s="76">
        <v>1.435608322</v>
      </c>
      <c r="AA228" s="76">
        <v>1.33720824</v>
      </c>
      <c r="AB228" s="76">
        <v>1.266943675</v>
      </c>
      <c r="AC228" s="76">
        <v>1.2130234449999999</v>
      </c>
      <c r="AD228" s="76">
        <v>1.2668415980000001</v>
      </c>
      <c r="AE228" s="76">
        <v>0</v>
      </c>
      <c r="AF228" s="76">
        <v>0</v>
      </c>
      <c r="AG228" s="76">
        <v>0</v>
      </c>
    </row>
    <row r="229" spans="1:33" ht="15.75" customHeight="1" x14ac:dyDescent="0.25">
      <c r="A229" s="77" t="s">
        <v>1</v>
      </c>
      <c r="B229" s="69" t="s">
        <v>1098</v>
      </c>
      <c r="C229" s="68">
        <v>7.4365584999999998E-2</v>
      </c>
      <c r="D229" s="68">
        <v>5.7957969999999998E-2</v>
      </c>
      <c r="E229" s="68">
        <v>4.9497010000000001E-2</v>
      </c>
      <c r="F229" s="68">
        <v>5.2741749999999997E-2</v>
      </c>
      <c r="G229" s="68">
        <v>4.9736689000000001E-2</v>
      </c>
      <c r="H229" s="68">
        <v>0.15350944599999999</v>
      </c>
      <c r="I229" s="68">
        <v>0.24350158699999999</v>
      </c>
      <c r="J229" s="68">
        <v>0.22507047099999999</v>
      </c>
      <c r="K229" s="68">
        <v>0.222611791</v>
      </c>
      <c r="L229" s="68">
        <v>0.20237934799999999</v>
      </c>
      <c r="M229" s="68">
        <v>0.18456072800000001</v>
      </c>
      <c r="N229" s="68">
        <v>0.17234418300000001</v>
      </c>
      <c r="O229" s="68">
        <v>0.18009114100000001</v>
      </c>
      <c r="P229" s="68">
        <v>0.164350675</v>
      </c>
      <c r="Q229" s="68">
        <v>0.183148753</v>
      </c>
      <c r="R229" s="68">
        <v>0.16518095599999999</v>
      </c>
      <c r="S229" s="68">
        <v>0.15374664499999999</v>
      </c>
      <c r="T229" s="68">
        <v>0.14565705500000001</v>
      </c>
      <c r="U229" s="68">
        <v>0.160865431</v>
      </c>
      <c r="V229" s="68">
        <v>0.151415407</v>
      </c>
      <c r="W229" s="68">
        <v>0.24714059999999999</v>
      </c>
      <c r="X229" s="68">
        <v>0.207819748</v>
      </c>
      <c r="Y229" s="68">
        <v>0.184008004</v>
      </c>
      <c r="Z229" s="68">
        <v>0.17196161600000001</v>
      </c>
      <c r="AA229" s="68">
        <v>0.16154896699999999</v>
      </c>
      <c r="AB229" s="68">
        <v>0.15422258899999999</v>
      </c>
      <c r="AC229" s="68">
        <v>0.14864516899999999</v>
      </c>
      <c r="AD229" s="68">
        <v>0.15632101800000001</v>
      </c>
      <c r="AE229" s="68">
        <v>0</v>
      </c>
      <c r="AF229" s="68">
        <v>0</v>
      </c>
      <c r="AG229" s="68">
        <v>0</v>
      </c>
    </row>
    <row r="230" spans="1:33" ht="15.75" customHeight="1" x14ac:dyDescent="0.25">
      <c r="A230" s="74" t="s">
        <v>1</v>
      </c>
      <c r="B230" s="75" t="s">
        <v>1099</v>
      </c>
      <c r="C230" s="76">
        <v>1.3402369000000001E-2</v>
      </c>
      <c r="D230" s="76">
        <v>9.8973450000000001E-3</v>
      </c>
      <c r="E230" s="76">
        <v>8.0500789999999999E-3</v>
      </c>
      <c r="F230" s="76">
        <v>3.0499196999999999E-2</v>
      </c>
      <c r="G230" s="76">
        <v>5.8869573000000001E-2</v>
      </c>
      <c r="H230" s="76">
        <v>0.61745423799999999</v>
      </c>
      <c r="I230" s="76">
        <v>0.58260267399999999</v>
      </c>
      <c r="J230" s="76">
        <v>0.581792698</v>
      </c>
      <c r="K230" s="76">
        <v>0.49565598799999999</v>
      </c>
      <c r="L230" s="76">
        <v>0.62308096599999996</v>
      </c>
      <c r="M230" s="76">
        <v>0.54988405200000001</v>
      </c>
      <c r="N230" s="76">
        <v>0.50475398400000004</v>
      </c>
      <c r="O230" s="76">
        <v>0.50622522299999995</v>
      </c>
      <c r="P230" s="76">
        <v>0.46428070900000001</v>
      </c>
      <c r="Q230" s="76">
        <v>0.50038530800000003</v>
      </c>
      <c r="R230" s="76">
        <v>0.45622221600000001</v>
      </c>
      <c r="S230" s="76">
        <v>0.42691557000000002</v>
      </c>
      <c r="T230" s="76">
        <v>1.173992989</v>
      </c>
      <c r="U230" s="76">
        <v>1.0333517139999999</v>
      </c>
      <c r="V230" s="76">
        <v>0.92482954699999997</v>
      </c>
      <c r="W230" s="76">
        <v>1.0579616009999999</v>
      </c>
      <c r="X230" s="76">
        <v>0.93708680899999997</v>
      </c>
      <c r="Y230" s="76">
        <v>0.87663195100000002</v>
      </c>
      <c r="Z230" s="76">
        <v>0.82197711100000004</v>
      </c>
      <c r="AA230" s="76">
        <v>0.777115958</v>
      </c>
      <c r="AB230" s="76">
        <v>0.74249480800000001</v>
      </c>
      <c r="AC230" s="76">
        <v>0.71427568200000002</v>
      </c>
      <c r="AD230" s="76">
        <v>0.71476684300000004</v>
      </c>
      <c r="AE230" s="76">
        <v>0</v>
      </c>
      <c r="AF230" s="76">
        <v>0</v>
      </c>
      <c r="AG230" s="76">
        <v>0</v>
      </c>
    </row>
    <row r="231" spans="1:33" ht="15.75" customHeight="1" x14ac:dyDescent="0.25">
      <c r="A231" s="77" t="s">
        <v>1</v>
      </c>
      <c r="B231" s="69" t="s">
        <v>1100</v>
      </c>
      <c r="C231" s="68">
        <v>8.1428263000000001E-2</v>
      </c>
      <c r="D231" s="68">
        <v>4.9197069000000003E-2</v>
      </c>
      <c r="E231" s="68">
        <v>3.2603380000000001E-2</v>
      </c>
      <c r="F231" s="68">
        <v>6.6826970999999999E-2</v>
      </c>
      <c r="G231" s="68">
        <v>9.6798125999999998E-2</v>
      </c>
      <c r="H231" s="68">
        <v>0.642944179</v>
      </c>
      <c r="I231" s="68">
        <v>0.558070654</v>
      </c>
      <c r="J231" s="68">
        <v>0.53588178799999997</v>
      </c>
      <c r="K231" s="68">
        <v>0.39589951200000001</v>
      </c>
      <c r="L231" s="68">
        <v>0.33433093800000002</v>
      </c>
      <c r="M231" s="68">
        <v>0.270708057</v>
      </c>
      <c r="N231" s="68">
        <v>0.23753446</v>
      </c>
      <c r="O231" s="68">
        <v>0.30384733200000003</v>
      </c>
      <c r="P231" s="68">
        <v>0.25089476199999999</v>
      </c>
      <c r="Q231" s="68">
        <v>0.36827011199999998</v>
      </c>
      <c r="R231" s="68">
        <v>0.29941875000000001</v>
      </c>
      <c r="S231" s="68">
        <v>0.26102477400000001</v>
      </c>
      <c r="T231" s="68">
        <v>0.23740384</v>
      </c>
      <c r="U231" s="68">
        <v>0.32858502899999997</v>
      </c>
      <c r="V231" s="68">
        <v>0.295024852</v>
      </c>
      <c r="W231" s="68">
        <v>0.78609695199999996</v>
      </c>
      <c r="X231" s="68">
        <v>0.60086813800000005</v>
      </c>
      <c r="Y231" s="68">
        <v>0.49225856000000001</v>
      </c>
      <c r="Z231" s="68">
        <v>0.44166959500000003</v>
      </c>
      <c r="AA231" s="68">
        <v>0.39854331500000001</v>
      </c>
      <c r="AB231" s="68">
        <v>0.37022627800000002</v>
      </c>
      <c r="AC231" s="68">
        <v>0.35010259399999999</v>
      </c>
      <c r="AD231" s="68">
        <v>0.39575373699999999</v>
      </c>
      <c r="AE231" s="68">
        <v>0</v>
      </c>
      <c r="AF231" s="68">
        <v>0</v>
      </c>
      <c r="AG231" s="68">
        <v>0</v>
      </c>
    </row>
    <row r="232" spans="1:33" ht="15.75" customHeight="1" x14ac:dyDescent="0.25">
      <c r="A232" s="74" t="s">
        <v>123</v>
      </c>
      <c r="B232" s="75" t="s">
        <v>1096</v>
      </c>
      <c r="C232" s="76">
        <v>8.7995595999999995E-2</v>
      </c>
      <c r="D232" s="76">
        <v>9.0494170999999998E-2</v>
      </c>
      <c r="E232" s="76">
        <v>9.2394496000000007E-2</v>
      </c>
      <c r="F232" s="76">
        <v>8.3385548000000004E-2</v>
      </c>
      <c r="G232" s="76">
        <v>8.6095271000000001E-2</v>
      </c>
      <c r="H232" s="76">
        <v>8.5655381000000003E-2</v>
      </c>
      <c r="I232" s="76">
        <v>8.0323913999999996E-2</v>
      </c>
      <c r="J232" s="76">
        <v>7.9092222000000004E-2</v>
      </c>
      <c r="K232" s="76">
        <v>8.1608393000000001E-2</v>
      </c>
      <c r="L232" s="76">
        <v>7.2159556E-2</v>
      </c>
      <c r="M232" s="76">
        <v>7.5133212000000005E-2</v>
      </c>
      <c r="N232" s="76">
        <v>8.1366364999999996E-2</v>
      </c>
      <c r="O232" s="76">
        <v>0.10252956100000001</v>
      </c>
      <c r="P232" s="76">
        <v>0.10965577899999999</v>
      </c>
      <c r="Q232" s="76">
        <v>9.9467926999999998E-2</v>
      </c>
      <c r="R232" s="76">
        <v>9.265843E-2</v>
      </c>
      <c r="S232" s="76">
        <v>4.5396647999999998E-2</v>
      </c>
      <c r="T232" s="76">
        <v>0</v>
      </c>
      <c r="U232" s="76">
        <v>0</v>
      </c>
      <c r="V232" s="76">
        <v>0</v>
      </c>
      <c r="W232" s="76">
        <v>0</v>
      </c>
      <c r="X232" s="76">
        <v>0</v>
      </c>
      <c r="Y232" s="76">
        <v>0</v>
      </c>
      <c r="Z232" s="76">
        <v>0</v>
      </c>
      <c r="AA232" s="76">
        <v>0</v>
      </c>
      <c r="AB232" s="76">
        <v>0</v>
      </c>
      <c r="AC232" s="76">
        <v>0</v>
      </c>
      <c r="AD232" s="76">
        <v>0</v>
      </c>
      <c r="AE232" s="76">
        <v>0</v>
      </c>
      <c r="AF232" s="76">
        <v>0</v>
      </c>
      <c r="AG232" s="76">
        <v>0</v>
      </c>
    </row>
    <row r="233" spans="1:33" ht="15.75" customHeight="1" x14ac:dyDescent="0.25">
      <c r="A233" s="77" t="s">
        <v>123</v>
      </c>
      <c r="B233" s="69" t="s">
        <v>1097</v>
      </c>
      <c r="C233" s="68">
        <v>0</v>
      </c>
      <c r="D233" s="68">
        <v>0</v>
      </c>
      <c r="E233" s="68">
        <v>0</v>
      </c>
      <c r="F233" s="68">
        <v>0</v>
      </c>
      <c r="G233" s="68">
        <v>0</v>
      </c>
      <c r="H233" s="68">
        <v>0</v>
      </c>
      <c r="I233" s="68">
        <v>0</v>
      </c>
      <c r="J233" s="68">
        <v>0</v>
      </c>
      <c r="K233" s="68">
        <v>0</v>
      </c>
      <c r="L233" s="68">
        <v>0</v>
      </c>
      <c r="M233" s="68">
        <v>0</v>
      </c>
      <c r="N233" s="68">
        <v>0</v>
      </c>
      <c r="O233" s="68">
        <v>0</v>
      </c>
      <c r="P233" s="68">
        <v>0</v>
      </c>
      <c r="Q233" s="68">
        <v>0</v>
      </c>
      <c r="R233" s="68">
        <v>0</v>
      </c>
      <c r="S233" s="68">
        <v>0</v>
      </c>
      <c r="T233" s="68">
        <v>0</v>
      </c>
      <c r="U233" s="68">
        <v>0</v>
      </c>
      <c r="V233" s="68">
        <v>0</v>
      </c>
      <c r="W233" s="68">
        <v>0</v>
      </c>
      <c r="X233" s="68">
        <v>0</v>
      </c>
      <c r="Y233" s="68">
        <v>0</v>
      </c>
      <c r="Z233" s="68">
        <v>0</v>
      </c>
      <c r="AA233" s="68">
        <v>0</v>
      </c>
      <c r="AB233" s="68">
        <v>0</v>
      </c>
      <c r="AC233" s="68">
        <v>0</v>
      </c>
      <c r="AD233" s="68">
        <v>0</v>
      </c>
      <c r="AE233" s="68">
        <v>0</v>
      </c>
      <c r="AF233" s="68">
        <v>0</v>
      </c>
      <c r="AG233" s="68">
        <v>0</v>
      </c>
    </row>
    <row r="234" spans="1:33" ht="15.75" customHeight="1" x14ac:dyDescent="0.25">
      <c r="A234" s="74" t="s">
        <v>123</v>
      </c>
      <c r="B234" s="75" t="s">
        <v>1098</v>
      </c>
      <c r="C234" s="76">
        <v>0</v>
      </c>
      <c r="D234" s="76">
        <v>0</v>
      </c>
      <c r="E234" s="76">
        <v>0</v>
      </c>
      <c r="F234" s="76">
        <v>0</v>
      </c>
      <c r="G234" s="76">
        <v>0</v>
      </c>
      <c r="H234" s="76">
        <v>0</v>
      </c>
      <c r="I234" s="76">
        <v>0</v>
      </c>
      <c r="J234" s="76">
        <v>0</v>
      </c>
      <c r="K234" s="76">
        <v>0</v>
      </c>
      <c r="L234" s="76">
        <v>0</v>
      </c>
      <c r="M234" s="76">
        <v>0</v>
      </c>
      <c r="N234" s="76">
        <v>0</v>
      </c>
      <c r="O234" s="76">
        <v>0</v>
      </c>
      <c r="P234" s="76">
        <v>0</v>
      </c>
      <c r="Q234" s="76">
        <v>0</v>
      </c>
      <c r="R234" s="76">
        <v>0</v>
      </c>
      <c r="S234" s="76">
        <v>0</v>
      </c>
      <c r="T234" s="76">
        <v>0</v>
      </c>
      <c r="U234" s="76">
        <v>0</v>
      </c>
      <c r="V234" s="76">
        <v>0</v>
      </c>
      <c r="W234" s="76">
        <v>0</v>
      </c>
      <c r="X234" s="76">
        <v>0</v>
      </c>
      <c r="Y234" s="76">
        <v>0</v>
      </c>
      <c r="Z234" s="76">
        <v>0</v>
      </c>
      <c r="AA234" s="76">
        <v>0</v>
      </c>
      <c r="AB234" s="76">
        <v>0</v>
      </c>
      <c r="AC234" s="76">
        <v>0</v>
      </c>
      <c r="AD234" s="76">
        <v>0</v>
      </c>
      <c r="AE234" s="76">
        <v>0</v>
      </c>
      <c r="AF234" s="76">
        <v>0</v>
      </c>
      <c r="AG234" s="76">
        <v>0</v>
      </c>
    </row>
    <row r="235" spans="1:33" ht="15.75" customHeight="1" x14ac:dyDescent="0.25">
      <c r="A235" s="77" t="s">
        <v>123</v>
      </c>
      <c r="B235" s="69" t="s">
        <v>1099</v>
      </c>
      <c r="C235" s="68">
        <v>0</v>
      </c>
      <c r="D235" s="68">
        <v>0</v>
      </c>
      <c r="E235" s="68">
        <v>0</v>
      </c>
      <c r="F235" s="68">
        <v>0</v>
      </c>
      <c r="G235" s="68">
        <v>0</v>
      </c>
      <c r="H235" s="68">
        <v>0</v>
      </c>
      <c r="I235" s="68">
        <v>0</v>
      </c>
      <c r="J235" s="68">
        <v>0</v>
      </c>
      <c r="K235" s="68">
        <v>0</v>
      </c>
      <c r="L235" s="68">
        <v>0</v>
      </c>
      <c r="M235" s="68">
        <v>0</v>
      </c>
      <c r="N235" s="68">
        <v>0</v>
      </c>
      <c r="O235" s="68">
        <v>0</v>
      </c>
      <c r="P235" s="68">
        <v>0</v>
      </c>
      <c r="Q235" s="68">
        <v>0</v>
      </c>
      <c r="R235" s="68">
        <v>0</v>
      </c>
      <c r="S235" s="68">
        <v>0</v>
      </c>
      <c r="T235" s="68">
        <v>0</v>
      </c>
      <c r="U235" s="68">
        <v>0</v>
      </c>
      <c r="V235" s="68">
        <v>0</v>
      </c>
      <c r="W235" s="68">
        <v>0</v>
      </c>
      <c r="X235" s="68">
        <v>0</v>
      </c>
      <c r="Y235" s="68">
        <v>0</v>
      </c>
      <c r="Z235" s="68">
        <v>0</v>
      </c>
      <c r="AA235" s="68">
        <v>0</v>
      </c>
      <c r="AB235" s="68">
        <v>0</v>
      </c>
      <c r="AC235" s="68">
        <v>0</v>
      </c>
      <c r="AD235" s="68">
        <v>0</v>
      </c>
      <c r="AE235" s="68">
        <v>0</v>
      </c>
      <c r="AF235" s="68">
        <v>0</v>
      </c>
      <c r="AG235" s="68">
        <v>0</v>
      </c>
    </row>
    <row r="236" spans="1:33" ht="15.75" customHeight="1" x14ac:dyDescent="0.25">
      <c r="A236" s="74" t="s">
        <v>123</v>
      </c>
      <c r="B236" s="75" t="s">
        <v>1100</v>
      </c>
      <c r="C236" s="76">
        <v>0</v>
      </c>
      <c r="D236" s="76">
        <v>0</v>
      </c>
      <c r="E236" s="76">
        <v>0</v>
      </c>
      <c r="F236" s="76">
        <v>0</v>
      </c>
      <c r="G236" s="76">
        <v>0</v>
      </c>
      <c r="H236" s="76">
        <v>0</v>
      </c>
      <c r="I236" s="76">
        <v>0</v>
      </c>
      <c r="J236" s="76">
        <v>0</v>
      </c>
      <c r="K236" s="76">
        <v>0</v>
      </c>
      <c r="L236" s="76">
        <v>0</v>
      </c>
      <c r="M236" s="76">
        <v>0</v>
      </c>
      <c r="N236" s="76">
        <v>0</v>
      </c>
      <c r="O236" s="76">
        <v>0</v>
      </c>
      <c r="P236" s="76">
        <v>0</v>
      </c>
      <c r="Q236" s="76">
        <v>0</v>
      </c>
      <c r="R236" s="76">
        <v>0</v>
      </c>
      <c r="S236" s="76">
        <v>0</v>
      </c>
      <c r="T236" s="76">
        <v>0</v>
      </c>
      <c r="U236" s="76">
        <v>0</v>
      </c>
      <c r="V236" s="76">
        <v>0</v>
      </c>
      <c r="W236" s="76">
        <v>0</v>
      </c>
      <c r="X236" s="76">
        <v>0</v>
      </c>
      <c r="Y236" s="76">
        <v>0</v>
      </c>
      <c r="Z236" s="76">
        <v>0</v>
      </c>
      <c r="AA236" s="76">
        <v>0</v>
      </c>
      <c r="AB236" s="76">
        <v>0</v>
      </c>
      <c r="AC236" s="76">
        <v>0</v>
      </c>
      <c r="AD236" s="76">
        <v>0</v>
      </c>
      <c r="AE236" s="76">
        <v>0</v>
      </c>
      <c r="AF236" s="76">
        <v>0</v>
      </c>
      <c r="AG236" s="76">
        <v>0</v>
      </c>
    </row>
    <row r="237" spans="1:33" ht="15.75" customHeight="1" x14ac:dyDescent="0.25">
      <c r="A237" s="77" t="s">
        <v>126</v>
      </c>
      <c r="B237" s="69" t="s">
        <v>1096</v>
      </c>
      <c r="C237" s="68">
        <v>23.19714716</v>
      </c>
      <c r="D237" s="68">
        <v>22.64291176</v>
      </c>
      <c r="E237" s="68">
        <v>21.82208876</v>
      </c>
      <c r="F237" s="68">
        <v>15.837029879999999</v>
      </c>
      <c r="G237" s="68">
        <v>14.505710349999999</v>
      </c>
      <c r="H237" s="68">
        <v>14.452772420000001</v>
      </c>
      <c r="I237" s="68">
        <v>17.211457370000002</v>
      </c>
      <c r="J237" s="68">
        <v>15.873071749999999</v>
      </c>
      <c r="K237" s="68">
        <v>16.824671590000001</v>
      </c>
      <c r="L237" s="68">
        <v>15.8938329</v>
      </c>
      <c r="M237" s="68">
        <v>14.45804527</v>
      </c>
      <c r="N237" s="68">
        <v>15.717781670000001</v>
      </c>
      <c r="O237" s="68">
        <v>14.288297200000001</v>
      </c>
      <c r="P237" s="68">
        <v>13.232935299999999</v>
      </c>
      <c r="Q237" s="68">
        <v>13.70187615</v>
      </c>
      <c r="R237" s="68">
        <v>14.480951559999999</v>
      </c>
      <c r="S237" s="68">
        <v>13.931520450000001</v>
      </c>
      <c r="T237" s="68">
        <v>14.027615300000001</v>
      </c>
      <c r="U237" s="68">
        <v>17.69453897</v>
      </c>
      <c r="V237" s="68">
        <v>19.50836833</v>
      </c>
      <c r="W237" s="68">
        <v>19.554455480000001</v>
      </c>
      <c r="X237" s="68">
        <v>17.220223570000002</v>
      </c>
      <c r="Y237" s="68">
        <v>16.14962482</v>
      </c>
      <c r="Z237" s="68">
        <v>15.821624610000001</v>
      </c>
      <c r="AA237" s="68">
        <v>17.9286973</v>
      </c>
      <c r="AB237" s="68">
        <v>17.373828490000001</v>
      </c>
      <c r="AC237" s="68">
        <v>15.3774304</v>
      </c>
      <c r="AD237" s="68">
        <v>15.788228930000001</v>
      </c>
      <c r="AE237" s="68">
        <v>0</v>
      </c>
      <c r="AF237" s="68">
        <v>0</v>
      </c>
      <c r="AG237" s="68">
        <v>0</v>
      </c>
    </row>
    <row r="238" spans="1:33" ht="15.75" customHeight="1" x14ac:dyDescent="0.25">
      <c r="A238" s="74" t="s">
        <v>126</v>
      </c>
      <c r="B238" s="75" t="s">
        <v>1097</v>
      </c>
      <c r="C238" s="76">
        <v>3.690650738</v>
      </c>
      <c r="D238" s="76">
        <v>3.2590179840000002</v>
      </c>
      <c r="E238" s="76">
        <v>3.6991977170000001</v>
      </c>
      <c r="F238" s="76">
        <v>3.6210024600000001</v>
      </c>
      <c r="G238" s="76">
        <v>3.7197768529999999</v>
      </c>
      <c r="H238" s="76">
        <v>3.4921891760000001</v>
      </c>
      <c r="I238" s="76">
        <v>3.0794556059999998</v>
      </c>
      <c r="J238" s="76">
        <v>3.3370873200000002</v>
      </c>
      <c r="K238" s="76">
        <v>3.0782834019999998</v>
      </c>
      <c r="L238" s="76">
        <v>2.951893455</v>
      </c>
      <c r="M238" s="76">
        <v>2.7779039299999999</v>
      </c>
      <c r="N238" s="76">
        <v>2.7242427990000002</v>
      </c>
      <c r="O238" s="76">
        <v>2.7171692140000001</v>
      </c>
      <c r="P238" s="76">
        <v>2.82960799</v>
      </c>
      <c r="Q238" s="76">
        <v>2.6504924820000002</v>
      </c>
      <c r="R238" s="76">
        <v>2.5322153900000002</v>
      </c>
      <c r="S238" s="76">
        <v>2.615690818</v>
      </c>
      <c r="T238" s="76">
        <v>2.5522512559999999</v>
      </c>
      <c r="U238" s="76">
        <v>2.4866862570000001</v>
      </c>
      <c r="V238" s="76">
        <v>2.6501350170000002</v>
      </c>
      <c r="W238" s="76">
        <v>2.5623635189999998</v>
      </c>
      <c r="X238" s="76">
        <v>2.7312621680000002</v>
      </c>
      <c r="Y238" s="76">
        <v>2.5515410159999998</v>
      </c>
      <c r="Z238" s="76">
        <v>2.8315018869999999</v>
      </c>
      <c r="AA238" s="76">
        <v>2.619080286</v>
      </c>
      <c r="AB238" s="76">
        <v>2.490120133</v>
      </c>
      <c r="AC238" s="76">
        <v>2.4524300800000001</v>
      </c>
      <c r="AD238" s="76">
        <v>2.3698499160000002</v>
      </c>
      <c r="AE238" s="76">
        <v>0</v>
      </c>
      <c r="AF238" s="76">
        <v>0</v>
      </c>
      <c r="AG238" s="76">
        <v>0</v>
      </c>
    </row>
    <row r="239" spans="1:33" ht="15.75" customHeight="1" x14ac:dyDescent="0.25">
      <c r="A239" s="77" t="s">
        <v>126</v>
      </c>
      <c r="B239" s="69" t="s">
        <v>1098</v>
      </c>
      <c r="C239" s="68">
        <v>0.68740539700000003</v>
      </c>
      <c r="D239" s="68">
        <v>0.63047381800000002</v>
      </c>
      <c r="E239" s="68">
        <v>0.64937275100000003</v>
      </c>
      <c r="F239" s="68">
        <v>0.73853986100000002</v>
      </c>
      <c r="G239" s="68">
        <v>0.73464955300000001</v>
      </c>
      <c r="H239" s="68">
        <v>0.684177747</v>
      </c>
      <c r="I239" s="68">
        <v>0.67113594300000001</v>
      </c>
      <c r="J239" s="68">
        <v>0.66968095599999999</v>
      </c>
      <c r="K239" s="68">
        <v>0.63813937399999998</v>
      </c>
      <c r="L239" s="68">
        <v>0.65162869400000001</v>
      </c>
      <c r="M239" s="68">
        <v>0.61820615899999998</v>
      </c>
      <c r="N239" s="68">
        <v>0.59928426400000001</v>
      </c>
      <c r="O239" s="68">
        <v>0.59362772200000002</v>
      </c>
      <c r="P239" s="68">
        <v>0.60191407900000005</v>
      </c>
      <c r="Q239" s="68">
        <v>0.57408519999999996</v>
      </c>
      <c r="R239" s="68">
        <v>0.55423866099999997</v>
      </c>
      <c r="S239" s="68">
        <v>0.55936303600000004</v>
      </c>
      <c r="T239" s="68">
        <v>0.54741453900000003</v>
      </c>
      <c r="U239" s="68">
        <v>0.53527211299999999</v>
      </c>
      <c r="V239" s="68">
        <v>0.54701794000000004</v>
      </c>
      <c r="W239" s="68">
        <v>0.533638901</v>
      </c>
      <c r="X239" s="68">
        <v>0.55317175900000004</v>
      </c>
      <c r="Y239" s="68">
        <v>0.52728060600000004</v>
      </c>
      <c r="Z239" s="68">
        <v>0.56119423899999998</v>
      </c>
      <c r="AA239" s="68">
        <v>0.53113356300000003</v>
      </c>
      <c r="AB239" s="68">
        <v>0.51200325300000005</v>
      </c>
      <c r="AC239" s="68">
        <v>0.50482375099999999</v>
      </c>
      <c r="AD239" s="68">
        <v>0.49188743000000001</v>
      </c>
      <c r="AE239" s="68">
        <v>0</v>
      </c>
      <c r="AF239" s="68">
        <v>0</v>
      </c>
      <c r="AG239" s="68">
        <v>0</v>
      </c>
    </row>
    <row r="240" spans="1:33" ht="15.75" customHeight="1" x14ac:dyDescent="0.25">
      <c r="A240" s="74" t="s">
        <v>126</v>
      </c>
      <c r="B240" s="75" t="s">
        <v>1099</v>
      </c>
      <c r="C240" s="76">
        <v>1.296777692</v>
      </c>
      <c r="D240" s="76">
        <v>1.2102613019999999</v>
      </c>
      <c r="E240" s="76">
        <v>1.2754677219999999</v>
      </c>
      <c r="F240" s="76">
        <v>1.156682722</v>
      </c>
      <c r="G240" s="76">
        <v>1.332455824</v>
      </c>
      <c r="H240" s="76">
        <v>1.247937914</v>
      </c>
      <c r="I240" s="76">
        <v>1.140559221</v>
      </c>
      <c r="J240" s="76">
        <v>1.4269563670000001</v>
      </c>
      <c r="K240" s="76">
        <v>1.310796254</v>
      </c>
      <c r="L240" s="76">
        <v>1.2684035279999999</v>
      </c>
      <c r="M240" s="76">
        <v>1.190178043</v>
      </c>
      <c r="N240" s="76">
        <v>1.149287213</v>
      </c>
      <c r="O240" s="76">
        <v>1.1458985290000001</v>
      </c>
      <c r="P240" s="76">
        <v>1.193844052</v>
      </c>
      <c r="Q240" s="76">
        <v>1.1193234780000001</v>
      </c>
      <c r="R240" s="76">
        <v>1.069126802</v>
      </c>
      <c r="S240" s="76">
        <v>1.1049702109999999</v>
      </c>
      <c r="T240" s="76">
        <v>1.0754542520000001</v>
      </c>
      <c r="U240" s="76">
        <v>1.0461761599999999</v>
      </c>
      <c r="V240" s="76">
        <v>1.135242042</v>
      </c>
      <c r="W240" s="76">
        <v>1.092127139</v>
      </c>
      <c r="X240" s="76">
        <v>1.152452738</v>
      </c>
      <c r="Y240" s="76">
        <v>1.078152022</v>
      </c>
      <c r="Z240" s="76">
        <v>1.183986722</v>
      </c>
      <c r="AA240" s="76">
        <v>1.0982337369999999</v>
      </c>
      <c r="AB240" s="76">
        <v>1.0454170309999999</v>
      </c>
      <c r="AC240" s="76">
        <v>1.028494665</v>
      </c>
      <c r="AD240" s="76">
        <v>0.99428420500000003</v>
      </c>
      <c r="AE240" s="76">
        <v>0</v>
      </c>
      <c r="AF240" s="76">
        <v>0</v>
      </c>
      <c r="AG240" s="76">
        <v>0</v>
      </c>
    </row>
    <row r="241" spans="1:33" ht="15.75" customHeight="1" x14ac:dyDescent="0.25">
      <c r="A241" s="77" t="s">
        <v>126</v>
      </c>
      <c r="B241" s="69" t="s">
        <v>1100</v>
      </c>
      <c r="C241" s="68">
        <v>1.7064676480000001</v>
      </c>
      <c r="D241" s="68">
        <v>1.418282864</v>
      </c>
      <c r="E241" s="68">
        <v>1.7743572439999999</v>
      </c>
      <c r="F241" s="68">
        <v>1.7257798769999999</v>
      </c>
      <c r="G241" s="68">
        <v>1.6526714760000001</v>
      </c>
      <c r="H241" s="68">
        <v>1.560073515</v>
      </c>
      <c r="I241" s="68">
        <v>1.2677604419999999</v>
      </c>
      <c r="J241" s="68">
        <v>1.240449997</v>
      </c>
      <c r="K241" s="68">
        <v>1.129347774</v>
      </c>
      <c r="L241" s="68">
        <v>1.0318612330000001</v>
      </c>
      <c r="M241" s="68">
        <v>0.969519727</v>
      </c>
      <c r="N241" s="68">
        <v>0.97567132199999995</v>
      </c>
      <c r="O241" s="68">
        <v>0.977642962</v>
      </c>
      <c r="P241" s="68">
        <v>1.0338498599999999</v>
      </c>
      <c r="Q241" s="68">
        <v>0.95708380500000001</v>
      </c>
      <c r="R241" s="68">
        <v>0.908849927</v>
      </c>
      <c r="S241" s="68">
        <v>0.95135757099999996</v>
      </c>
      <c r="T241" s="68">
        <v>0.92938246499999999</v>
      </c>
      <c r="U241" s="68">
        <v>0.90523798499999997</v>
      </c>
      <c r="V241" s="68">
        <v>0.96787503500000005</v>
      </c>
      <c r="W241" s="68">
        <v>0.93659747800000004</v>
      </c>
      <c r="X241" s="68">
        <v>1.0256376709999999</v>
      </c>
      <c r="Y241" s="68">
        <v>0.94610838900000005</v>
      </c>
      <c r="Z241" s="68">
        <v>1.086320927</v>
      </c>
      <c r="AA241" s="68">
        <v>0.98971298699999999</v>
      </c>
      <c r="AB241" s="68">
        <v>0.93269984900000003</v>
      </c>
      <c r="AC241" s="68">
        <v>0.91911166399999999</v>
      </c>
      <c r="AD241" s="68">
        <v>0.88367828000000004</v>
      </c>
      <c r="AE241" s="68">
        <v>0</v>
      </c>
      <c r="AF241" s="68">
        <v>0</v>
      </c>
      <c r="AG241" s="68">
        <v>0</v>
      </c>
    </row>
    <row r="242" spans="1:33" ht="15.75" customHeight="1" x14ac:dyDescent="0.25">
      <c r="A242" s="74" t="s">
        <v>129</v>
      </c>
      <c r="B242" s="75" t="s">
        <v>1096</v>
      </c>
      <c r="C242" s="76">
        <v>0</v>
      </c>
      <c r="D242" s="76">
        <v>0</v>
      </c>
      <c r="E242" s="76">
        <v>0</v>
      </c>
      <c r="F242" s="76">
        <v>0</v>
      </c>
      <c r="G242" s="76">
        <v>0</v>
      </c>
      <c r="H242" s="76">
        <v>0</v>
      </c>
      <c r="I242" s="76">
        <v>0</v>
      </c>
      <c r="J242" s="76">
        <v>0</v>
      </c>
      <c r="K242" s="76">
        <v>0</v>
      </c>
      <c r="L242" s="76">
        <v>0</v>
      </c>
      <c r="M242" s="76">
        <v>0</v>
      </c>
      <c r="N242" s="76">
        <v>0</v>
      </c>
      <c r="O242" s="76">
        <v>0</v>
      </c>
      <c r="P242" s="76">
        <v>0</v>
      </c>
      <c r="Q242" s="76">
        <v>0</v>
      </c>
      <c r="R242" s="76">
        <v>0</v>
      </c>
      <c r="S242" s="76">
        <v>0</v>
      </c>
      <c r="T242" s="76">
        <v>0</v>
      </c>
      <c r="U242" s="76">
        <v>0</v>
      </c>
      <c r="V242" s="76">
        <v>0</v>
      </c>
      <c r="W242" s="76">
        <v>0</v>
      </c>
      <c r="X242" s="76">
        <v>0</v>
      </c>
      <c r="Y242" s="76">
        <v>0</v>
      </c>
      <c r="Z242" s="76">
        <v>0</v>
      </c>
      <c r="AA242" s="76">
        <v>0</v>
      </c>
      <c r="AB242" s="76">
        <v>0</v>
      </c>
      <c r="AC242" s="76">
        <v>0</v>
      </c>
      <c r="AD242" s="76">
        <v>0</v>
      </c>
      <c r="AE242" s="76">
        <v>0</v>
      </c>
      <c r="AF242" s="76">
        <v>0</v>
      </c>
      <c r="AG242" s="76">
        <v>0</v>
      </c>
    </row>
    <row r="243" spans="1:33" ht="15.75" customHeight="1" x14ac:dyDescent="0.25">
      <c r="A243" s="77" t="s">
        <v>129</v>
      </c>
      <c r="B243" s="69" t="s">
        <v>1097</v>
      </c>
      <c r="C243" s="68">
        <v>0</v>
      </c>
      <c r="D243" s="68">
        <v>0</v>
      </c>
      <c r="E243" s="68">
        <v>0</v>
      </c>
      <c r="F243" s="68">
        <v>0</v>
      </c>
      <c r="G243" s="68">
        <v>0</v>
      </c>
      <c r="H243" s="68">
        <v>0</v>
      </c>
      <c r="I243" s="68">
        <v>0</v>
      </c>
      <c r="J243" s="68">
        <v>0</v>
      </c>
      <c r="K243" s="68">
        <v>0</v>
      </c>
      <c r="L243" s="68">
        <v>0</v>
      </c>
      <c r="M243" s="68">
        <v>0</v>
      </c>
      <c r="N243" s="68">
        <v>0</v>
      </c>
      <c r="O243" s="68">
        <v>0</v>
      </c>
      <c r="P243" s="68">
        <v>0</v>
      </c>
      <c r="Q243" s="68">
        <v>0</v>
      </c>
      <c r="R243" s="68">
        <v>0</v>
      </c>
      <c r="S243" s="68">
        <v>0</v>
      </c>
      <c r="T243" s="68">
        <v>0</v>
      </c>
      <c r="U243" s="68">
        <v>0</v>
      </c>
      <c r="V243" s="68">
        <v>0</v>
      </c>
      <c r="W243" s="68">
        <v>0</v>
      </c>
      <c r="X243" s="68">
        <v>0</v>
      </c>
      <c r="Y243" s="68">
        <v>0</v>
      </c>
      <c r="Z243" s="68">
        <v>0</v>
      </c>
      <c r="AA243" s="68">
        <v>0</v>
      </c>
      <c r="AB243" s="68">
        <v>0</v>
      </c>
      <c r="AC243" s="68">
        <v>0</v>
      </c>
      <c r="AD243" s="68">
        <v>0</v>
      </c>
      <c r="AE243" s="68">
        <v>0</v>
      </c>
      <c r="AF243" s="68">
        <v>0</v>
      </c>
      <c r="AG243" s="68">
        <v>0</v>
      </c>
    </row>
    <row r="244" spans="1:33" ht="15.75" customHeight="1" x14ac:dyDescent="0.25">
      <c r="A244" s="74" t="s">
        <v>129</v>
      </c>
      <c r="B244" s="75" t="s">
        <v>1098</v>
      </c>
      <c r="C244" s="76">
        <v>0</v>
      </c>
      <c r="D244" s="76">
        <v>0</v>
      </c>
      <c r="E244" s="76">
        <v>0</v>
      </c>
      <c r="F244" s="76">
        <v>0</v>
      </c>
      <c r="G244" s="76">
        <v>0</v>
      </c>
      <c r="H244" s="76">
        <v>0</v>
      </c>
      <c r="I244" s="76">
        <v>0</v>
      </c>
      <c r="J244" s="76">
        <v>0</v>
      </c>
      <c r="K244" s="76">
        <v>0</v>
      </c>
      <c r="L244" s="76">
        <v>0</v>
      </c>
      <c r="M244" s="76">
        <v>0</v>
      </c>
      <c r="N244" s="76">
        <v>0</v>
      </c>
      <c r="O244" s="76">
        <v>0</v>
      </c>
      <c r="P244" s="76">
        <v>0</v>
      </c>
      <c r="Q244" s="76">
        <v>0</v>
      </c>
      <c r="R244" s="76">
        <v>0</v>
      </c>
      <c r="S244" s="76">
        <v>0</v>
      </c>
      <c r="T244" s="76">
        <v>0</v>
      </c>
      <c r="U244" s="76">
        <v>0</v>
      </c>
      <c r="V244" s="76">
        <v>0</v>
      </c>
      <c r="W244" s="76">
        <v>0</v>
      </c>
      <c r="X244" s="76">
        <v>0</v>
      </c>
      <c r="Y244" s="76">
        <v>0</v>
      </c>
      <c r="Z244" s="76">
        <v>0</v>
      </c>
      <c r="AA244" s="76">
        <v>0</v>
      </c>
      <c r="AB244" s="76">
        <v>0</v>
      </c>
      <c r="AC244" s="76">
        <v>0</v>
      </c>
      <c r="AD244" s="76">
        <v>0</v>
      </c>
      <c r="AE244" s="76">
        <v>0</v>
      </c>
      <c r="AF244" s="76">
        <v>0</v>
      </c>
      <c r="AG244" s="76">
        <v>0</v>
      </c>
    </row>
    <row r="245" spans="1:33" ht="15.75" customHeight="1" x14ac:dyDescent="0.25">
      <c r="A245" s="77" t="s">
        <v>129</v>
      </c>
      <c r="B245" s="69" t="s">
        <v>1099</v>
      </c>
      <c r="C245" s="68">
        <v>0</v>
      </c>
      <c r="D245" s="68">
        <v>0</v>
      </c>
      <c r="E245" s="68">
        <v>0</v>
      </c>
      <c r="F245" s="68">
        <v>0</v>
      </c>
      <c r="G245" s="68">
        <v>0</v>
      </c>
      <c r="H245" s="68">
        <v>0</v>
      </c>
      <c r="I245" s="68">
        <v>0</v>
      </c>
      <c r="J245" s="68">
        <v>0</v>
      </c>
      <c r="K245" s="68">
        <v>0</v>
      </c>
      <c r="L245" s="68">
        <v>0</v>
      </c>
      <c r="M245" s="68">
        <v>0</v>
      </c>
      <c r="N245" s="68">
        <v>0</v>
      </c>
      <c r="O245" s="68">
        <v>0</v>
      </c>
      <c r="P245" s="68">
        <v>0</v>
      </c>
      <c r="Q245" s="68">
        <v>0</v>
      </c>
      <c r="R245" s="68">
        <v>0</v>
      </c>
      <c r="S245" s="68">
        <v>0</v>
      </c>
      <c r="T245" s="68">
        <v>0</v>
      </c>
      <c r="U245" s="68">
        <v>0</v>
      </c>
      <c r="V245" s="68">
        <v>0</v>
      </c>
      <c r="W245" s="68">
        <v>0</v>
      </c>
      <c r="X245" s="68">
        <v>0</v>
      </c>
      <c r="Y245" s="68">
        <v>0</v>
      </c>
      <c r="Z245" s="68">
        <v>0</v>
      </c>
      <c r="AA245" s="68">
        <v>0</v>
      </c>
      <c r="AB245" s="68">
        <v>0</v>
      </c>
      <c r="AC245" s="68">
        <v>0</v>
      </c>
      <c r="AD245" s="68">
        <v>0</v>
      </c>
      <c r="AE245" s="68">
        <v>0</v>
      </c>
      <c r="AF245" s="68">
        <v>0</v>
      </c>
      <c r="AG245" s="68">
        <v>0</v>
      </c>
    </row>
    <row r="246" spans="1:33" ht="15.75" customHeight="1" x14ac:dyDescent="0.25">
      <c r="A246" s="74" t="s">
        <v>129</v>
      </c>
      <c r="B246" s="75" t="s">
        <v>1100</v>
      </c>
      <c r="C246" s="76">
        <v>0</v>
      </c>
      <c r="D246" s="76">
        <v>0</v>
      </c>
      <c r="E246" s="76">
        <v>0</v>
      </c>
      <c r="F246" s="76">
        <v>0</v>
      </c>
      <c r="G246" s="76">
        <v>0</v>
      </c>
      <c r="H246" s="76">
        <v>0</v>
      </c>
      <c r="I246" s="76">
        <v>0</v>
      </c>
      <c r="J246" s="76">
        <v>0</v>
      </c>
      <c r="K246" s="76">
        <v>0</v>
      </c>
      <c r="L246" s="76">
        <v>0</v>
      </c>
      <c r="M246" s="76">
        <v>0</v>
      </c>
      <c r="N246" s="76">
        <v>0</v>
      </c>
      <c r="O246" s="76">
        <v>0</v>
      </c>
      <c r="P246" s="76">
        <v>0</v>
      </c>
      <c r="Q246" s="76">
        <v>0</v>
      </c>
      <c r="R246" s="76">
        <v>0</v>
      </c>
      <c r="S246" s="76">
        <v>0</v>
      </c>
      <c r="T246" s="76">
        <v>0</v>
      </c>
      <c r="U246" s="76">
        <v>0</v>
      </c>
      <c r="V246" s="76">
        <v>0</v>
      </c>
      <c r="W246" s="76">
        <v>0</v>
      </c>
      <c r="X246" s="76">
        <v>0</v>
      </c>
      <c r="Y246" s="76">
        <v>0</v>
      </c>
      <c r="Z246" s="76">
        <v>0</v>
      </c>
      <c r="AA246" s="76">
        <v>0</v>
      </c>
      <c r="AB246" s="76">
        <v>0</v>
      </c>
      <c r="AC246" s="76">
        <v>0</v>
      </c>
      <c r="AD246" s="76">
        <v>0</v>
      </c>
      <c r="AE246" s="76">
        <v>0</v>
      </c>
      <c r="AF246" s="76">
        <v>0</v>
      </c>
      <c r="AG246" s="76">
        <v>0</v>
      </c>
    </row>
    <row r="247" spans="1:33" ht="15.75" customHeight="1" x14ac:dyDescent="0.25">
      <c r="A247" s="77" t="s">
        <v>131</v>
      </c>
      <c r="B247" s="69" t="s">
        <v>1096</v>
      </c>
      <c r="C247" s="68">
        <v>4.0187440820000004</v>
      </c>
      <c r="D247" s="68">
        <v>4.2163940379999998</v>
      </c>
      <c r="E247" s="68">
        <v>4.1335011660000003</v>
      </c>
      <c r="F247" s="68">
        <v>4.5798547110000003</v>
      </c>
      <c r="G247" s="68">
        <v>5.1611626770000001</v>
      </c>
      <c r="H247" s="68">
        <v>5.7633119209999997</v>
      </c>
      <c r="I247" s="68">
        <v>6.0724319900000001</v>
      </c>
      <c r="J247" s="68">
        <v>6.1463148849999998</v>
      </c>
      <c r="K247" s="68">
        <v>6.8815286200000001</v>
      </c>
      <c r="L247" s="68">
        <v>7.3820028249999998</v>
      </c>
      <c r="M247" s="68">
        <v>7.4381156190000004</v>
      </c>
      <c r="N247" s="68">
        <v>8.1104536639999996</v>
      </c>
      <c r="O247" s="68">
        <v>8.2074896150000001</v>
      </c>
      <c r="P247" s="68">
        <v>8.2758705149999994</v>
      </c>
      <c r="Q247" s="68">
        <v>8.7198232539999996</v>
      </c>
      <c r="R247" s="68">
        <v>8.8847435489999995</v>
      </c>
      <c r="S247" s="68">
        <v>9.8157037569999996</v>
      </c>
      <c r="T247" s="68">
        <v>9.9207404080000003</v>
      </c>
      <c r="U247" s="68">
        <v>10.21703868</v>
      </c>
      <c r="V247" s="68">
        <v>9.4139935129999994</v>
      </c>
      <c r="W247" s="68">
        <v>9.658265707</v>
      </c>
      <c r="X247" s="68">
        <v>9.5888046639999995</v>
      </c>
      <c r="Y247" s="68">
        <v>8.7387134080000006</v>
      </c>
      <c r="Z247" s="68">
        <v>8.4480606379999994</v>
      </c>
      <c r="AA247" s="68">
        <v>8.6376310509999996</v>
      </c>
      <c r="AB247" s="68">
        <v>8.2067660690000004</v>
      </c>
      <c r="AC247" s="68">
        <v>6.5143088740000001</v>
      </c>
      <c r="AD247" s="68">
        <v>6.9266664420000001</v>
      </c>
      <c r="AE247" s="68">
        <v>0</v>
      </c>
      <c r="AF247" s="68">
        <v>0</v>
      </c>
      <c r="AG247" s="68">
        <v>0</v>
      </c>
    </row>
    <row r="248" spans="1:33" ht="15.75" customHeight="1" x14ac:dyDescent="0.25">
      <c r="A248" s="74" t="s">
        <v>131</v>
      </c>
      <c r="B248" s="75" t="s">
        <v>1097</v>
      </c>
      <c r="C248" s="76">
        <v>0</v>
      </c>
      <c r="D248" s="76">
        <v>0</v>
      </c>
      <c r="E248" s="76">
        <v>0</v>
      </c>
      <c r="F248" s="76">
        <v>0</v>
      </c>
      <c r="G248" s="76">
        <v>0</v>
      </c>
      <c r="H248" s="76">
        <v>0</v>
      </c>
      <c r="I248" s="76">
        <v>0</v>
      </c>
      <c r="J248" s="76">
        <v>0</v>
      </c>
      <c r="K248" s="76">
        <v>0</v>
      </c>
      <c r="L248" s="76">
        <v>0</v>
      </c>
      <c r="M248" s="76">
        <v>0</v>
      </c>
      <c r="N248" s="76">
        <v>0</v>
      </c>
      <c r="O248" s="76">
        <v>0</v>
      </c>
      <c r="P248" s="76">
        <v>0</v>
      </c>
      <c r="Q248" s="76">
        <v>0</v>
      </c>
      <c r="R248" s="76">
        <v>0</v>
      </c>
      <c r="S248" s="76">
        <v>0</v>
      </c>
      <c r="T248" s="76">
        <v>0</v>
      </c>
      <c r="U248" s="76">
        <v>0</v>
      </c>
      <c r="V248" s="76">
        <v>0</v>
      </c>
      <c r="W248" s="76">
        <v>0</v>
      </c>
      <c r="X248" s="76">
        <v>0</v>
      </c>
      <c r="Y248" s="76">
        <v>0</v>
      </c>
      <c r="Z248" s="76">
        <v>0</v>
      </c>
      <c r="AA248" s="76">
        <v>0</v>
      </c>
      <c r="AB248" s="76">
        <v>0</v>
      </c>
      <c r="AC248" s="76">
        <v>0</v>
      </c>
      <c r="AD248" s="76">
        <v>0</v>
      </c>
      <c r="AE248" s="76">
        <v>0</v>
      </c>
      <c r="AF248" s="76">
        <v>0</v>
      </c>
      <c r="AG248" s="76">
        <v>0</v>
      </c>
    </row>
    <row r="249" spans="1:33" ht="15.75" customHeight="1" x14ac:dyDescent="0.25">
      <c r="A249" s="77" t="s">
        <v>131</v>
      </c>
      <c r="B249" s="69" t="s">
        <v>1098</v>
      </c>
      <c r="C249" s="68">
        <v>0</v>
      </c>
      <c r="D249" s="68">
        <v>0</v>
      </c>
      <c r="E249" s="68">
        <v>0</v>
      </c>
      <c r="F249" s="68">
        <v>0</v>
      </c>
      <c r="G249" s="68">
        <v>0</v>
      </c>
      <c r="H249" s="68">
        <v>0</v>
      </c>
      <c r="I249" s="68">
        <v>0</v>
      </c>
      <c r="J249" s="68">
        <v>0</v>
      </c>
      <c r="K249" s="68">
        <v>0</v>
      </c>
      <c r="L249" s="68">
        <v>0</v>
      </c>
      <c r="M249" s="68">
        <v>0</v>
      </c>
      <c r="N249" s="68">
        <v>0</v>
      </c>
      <c r="O249" s="68">
        <v>0</v>
      </c>
      <c r="P249" s="68">
        <v>0</v>
      </c>
      <c r="Q249" s="68">
        <v>0</v>
      </c>
      <c r="R249" s="68">
        <v>0</v>
      </c>
      <c r="S249" s="68">
        <v>0</v>
      </c>
      <c r="T249" s="68">
        <v>0</v>
      </c>
      <c r="U249" s="68">
        <v>0</v>
      </c>
      <c r="V249" s="68">
        <v>0</v>
      </c>
      <c r="W249" s="68">
        <v>0</v>
      </c>
      <c r="X249" s="68">
        <v>0</v>
      </c>
      <c r="Y249" s="68">
        <v>0</v>
      </c>
      <c r="Z249" s="68">
        <v>0</v>
      </c>
      <c r="AA249" s="68">
        <v>0</v>
      </c>
      <c r="AB249" s="68">
        <v>0</v>
      </c>
      <c r="AC249" s="68">
        <v>0</v>
      </c>
      <c r="AD249" s="68">
        <v>0</v>
      </c>
      <c r="AE249" s="68">
        <v>0</v>
      </c>
      <c r="AF249" s="68">
        <v>0</v>
      </c>
      <c r="AG249" s="68">
        <v>0</v>
      </c>
    </row>
    <row r="250" spans="1:33" ht="15.75" customHeight="1" x14ac:dyDescent="0.25">
      <c r="A250" s="74" t="s">
        <v>131</v>
      </c>
      <c r="B250" s="75" t="s">
        <v>1099</v>
      </c>
      <c r="C250" s="76">
        <v>0</v>
      </c>
      <c r="D250" s="76">
        <v>0</v>
      </c>
      <c r="E250" s="76">
        <v>0</v>
      </c>
      <c r="F250" s="76">
        <v>0</v>
      </c>
      <c r="G250" s="76">
        <v>0</v>
      </c>
      <c r="H250" s="76">
        <v>0</v>
      </c>
      <c r="I250" s="76">
        <v>0</v>
      </c>
      <c r="J250" s="76">
        <v>0</v>
      </c>
      <c r="K250" s="76">
        <v>0</v>
      </c>
      <c r="L250" s="76">
        <v>0</v>
      </c>
      <c r="M250" s="76">
        <v>0</v>
      </c>
      <c r="N250" s="76">
        <v>0</v>
      </c>
      <c r="O250" s="76">
        <v>0</v>
      </c>
      <c r="P250" s="76">
        <v>0</v>
      </c>
      <c r="Q250" s="76">
        <v>0</v>
      </c>
      <c r="R250" s="76">
        <v>0</v>
      </c>
      <c r="S250" s="76">
        <v>0</v>
      </c>
      <c r="T250" s="76">
        <v>0</v>
      </c>
      <c r="U250" s="76">
        <v>0</v>
      </c>
      <c r="V250" s="76">
        <v>0</v>
      </c>
      <c r="W250" s="76">
        <v>0</v>
      </c>
      <c r="X250" s="76">
        <v>0</v>
      </c>
      <c r="Y250" s="76">
        <v>0</v>
      </c>
      <c r="Z250" s="76">
        <v>0</v>
      </c>
      <c r="AA250" s="76">
        <v>0</v>
      </c>
      <c r="AB250" s="76">
        <v>0</v>
      </c>
      <c r="AC250" s="76">
        <v>0</v>
      </c>
      <c r="AD250" s="76">
        <v>0</v>
      </c>
      <c r="AE250" s="76">
        <v>0</v>
      </c>
      <c r="AF250" s="76">
        <v>0</v>
      </c>
      <c r="AG250" s="76">
        <v>0</v>
      </c>
    </row>
    <row r="251" spans="1:33" ht="15.75" customHeight="1" x14ac:dyDescent="0.25">
      <c r="A251" s="77" t="s">
        <v>131</v>
      </c>
      <c r="B251" s="69" t="s">
        <v>1100</v>
      </c>
      <c r="C251" s="68">
        <v>0</v>
      </c>
      <c r="D251" s="68">
        <v>0</v>
      </c>
      <c r="E251" s="68">
        <v>0</v>
      </c>
      <c r="F251" s="68">
        <v>0</v>
      </c>
      <c r="G251" s="68">
        <v>0</v>
      </c>
      <c r="H251" s="68">
        <v>0</v>
      </c>
      <c r="I251" s="68">
        <v>0</v>
      </c>
      <c r="J251" s="68">
        <v>0</v>
      </c>
      <c r="K251" s="68">
        <v>0</v>
      </c>
      <c r="L251" s="68">
        <v>0</v>
      </c>
      <c r="M251" s="68">
        <v>0</v>
      </c>
      <c r="N251" s="68">
        <v>0</v>
      </c>
      <c r="O251" s="68">
        <v>0</v>
      </c>
      <c r="P251" s="68">
        <v>0</v>
      </c>
      <c r="Q251" s="68">
        <v>0</v>
      </c>
      <c r="R251" s="68">
        <v>0</v>
      </c>
      <c r="S251" s="68">
        <v>0</v>
      </c>
      <c r="T251" s="68">
        <v>0</v>
      </c>
      <c r="U251" s="68">
        <v>0</v>
      </c>
      <c r="V251" s="68">
        <v>0</v>
      </c>
      <c r="W251" s="68">
        <v>0</v>
      </c>
      <c r="X251" s="68">
        <v>0</v>
      </c>
      <c r="Y251" s="68">
        <v>0</v>
      </c>
      <c r="Z251" s="68">
        <v>0</v>
      </c>
      <c r="AA251" s="68">
        <v>0</v>
      </c>
      <c r="AB251" s="68">
        <v>0</v>
      </c>
      <c r="AC251" s="68">
        <v>0</v>
      </c>
      <c r="AD251" s="68">
        <v>0</v>
      </c>
      <c r="AE251" s="68">
        <v>0</v>
      </c>
      <c r="AF251" s="68">
        <v>0</v>
      </c>
      <c r="AG251" s="68">
        <v>0</v>
      </c>
    </row>
    <row r="252" spans="1:33" ht="15.75" customHeight="1" x14ac:dyDescent="0.25">
      <c r="C252" s="2">
        <f t="shared" ref="C252:AG252" si="0">SUM(C2:C251)</f>
        <v>111.09885179600005</v>
      </c>
      <c r="D252" s="2">
        <f t="shared" si="0"/>
        <v>105.09204086400003</v>
      </c>
      <c r="E252" s="2">
        <f t="shared" si="0"/>
        <v>105.947732448</v>
      </c>
      <c r="F252" s="2">
        <f t="shared" si="0"/>
        <v>93.428616274999996</v>
      </c>
      <c r="G252" s="2">
        <f t="shared" si="0"/>
        <v>94.658990324999962</v>
      </c>
      <c r="H252" s="2">
        <f t="shared" si="0"/>
        <v>95.794426040000019</v>
      </c>
      <c r="I252" s="2">
        <f t="shared" si="0"/>
        <v>94.154109425000016</v>
      </c>
      <c r="J252" s="2">
        <f t="shared" si="0"/>
        <v>95.304041119999965</v>
      </c>
      <c r="K252" s="2">
        <f t="shared" si="0"/>
        <v>94.280190031999965</v>
      </c>
      <c r="L252" s="2">
        <f t="shared" si="0"/>
        <v>89.084504191999955</v>
      </c>
      <c r="M252" s="2">
        <f t="shared" si="0"/>
        <v>87.885570544999993</v>
      </c>
      <c r="N252" s="2">
        <f t="shared" si="0"/>
        <v>86.098733655999993</v>
      </c>
      <c r="O252" s="2">
        <f t="shared" si="0"/>
        <v>81.722160438999978</v>
      </c>
      <c r="P252" s="2">
        <f t="shared" si="0"/>
        <v>81.053014505000007</v>
      </c>
      <c r="Q252" s="2">
        <f t="shared" si="0"/>
        <v>82.486519299999969</v>
      </c>
      <c r="R252" s="2">
        <f t="shared" si="0"/>
        <v>81.276310326000015</v>
      </c>
      <c r="S252" s="2">
        <f t="shared" si="0"/>
        <v>82.705700916999987</v>
      </c>
      <c r="T252" s="2">
        <f t="shared" si="0"/>
        <v>83.148772575999999</v>
      </c>
      <c r="U252" s="2">
        <f t="shared" si="0"/>
        <v>96.022309343000003</v>
      </c>
      <c r="V252" s="2">
        <f t="shared" si="0"/>
        <v>98.331085137999992</v>
      </c>
      <c r="W252" s="2">
        <f t="shared" si="0"/>
        <v>101.135232214</v>
      </c>
      <c r="X252" s="2">
        <f t="shared" si="0"/>
        <v>89.876562254000007</v>
      </c>
      <c r="Y252" s="2">
        <f t="shared" si="0"/>
        <v>83.458343475000007</v>
      </c>
      <c r="Z252" s="2">
        <f t="shared" si="0"/>
        <v>81.746162419000001</v>
      </c>
      <c r="AA252" s="2">
        <f t="shared" si="0"/>
        <v>80.69455141100002</v>
      </c>
      <c r="AB252" s="2">
        <f t="shared" si="0"/>
        <v>76.420586751000002</v>
      </c>
      <c r="AC252" s="2">
        <f t="shared" si="0"/>
        <v>68.192191866999977</v>
      </c>
      <c r="AD252" s="2">
        <f t="shared" si="0"/>
        <v>71.887515810000011</v>
      </c>
      <c r="AE252" s="2">
        <f t="shared" si="0"/>
        <v>0</v>
      </c>
      <c r="AF252" s="2">
        <f t="shared" si="0"/>
        <v>0</v>
      </c>
      <c r="AG252" s="2">
        <f t="shared" si="0"/>
        <v>0</v>
      </c>
    </row>
    <row r="253" spans="1:33" ht="15.75" customHeight="1" x14ac:dyDescent="0.2"/>
    <row r="254" spans="1:33" ht="15.75" customHeight="1" x14ac:dyDescent="0.2"/>
    <row r="255" spans="1:33" ht="15.75" customHeight="1" x14ac:dyDescent="0.2"/>
    <row r="256" spans="1:33"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H1000"/>
  <sheetViews>
    <sheetView workbookViewId="0"/>
  </sheetViews>
  <sheetFormatPr defaultColWidth="12.625" defaultRowHeight="15" customHeight="1" x14ac:dyDescent="0.2"/>
  <cols>
    <col min="1" max="2" width="7.625" customWidth="1"/>
    <col min="3" max="3" width="32.875" customWidth="1"/>
    <col min="4" max="30" width="7.625" customWidth="1"/>
    <col min="31" max="31" width="8" customWidth="1"/>
    <col min="32" max="34" width="7.625" customWidth="1"/>
  </cols>
  <sheetData>
    <row r="1" spans="1:34" ht="14.25" x14ac:dyDescent="0.2">
      <c r="A1" s="78" t="s">
        <v>1027</v>
      </c>
      <c r="B1" s="79"/>
      <c r="C1" s="79" t="s">
        <v>973</v>
      </c>
      <c r="D1" s="79">
        <v>1990</v>
      </c>
      <c r="E1" s="79">
        <v>1991</v>
      </c>
      <c r="F1" s="79">
        <v>1992</v>
      </c>
      <c r="G1" s="79">
        <v>1993</v>
      </c>
      <c r="H1" s="79">
        <v>1994</v>
      </c>
      <c r="I1" s="79">
        <v>1995</v>
      </c>
      <c r="J1" s="79">
        <v>1996</v>
      </c>
      <c r="K1" s="79">
        <v>1997</v>
      </c>
      <c r="L1" s="79">
        <v>1998</v>
      </c>
      <c r="M1" s="79">
        <v>1999</v>
      </c>
      <c r="N1" s="79">
        <v>2000</v>
      </c>
      <c r="O1" s="79">
        <v>2001</v>
      </c>
      <c r="P1" s="79">
        <v>2002</v>
      </c>
      <c r="Q1" s="79">
        <v>2003</v>
      </c>
      <c r="R1" s="79">
        <v>2004</v>
      </c>
      <c r="S1" s="79">
        <v>2005</v>
      </c>
      <c r="T1" s="79">
        <v>2006</v>
      </c>
      <c r="U1" s="79">
        <v>2007</v>
      </c>
      <c r="V1" s="79">
        <v>2008</v>
      </c>
      <c r="W1" s="79">
        <v>2009</v>
      </c>
      <c r="X1" s="79">
        <v>2010</v>
      </c>
      <c r="Y1" s="79">
        <v>2011</v>
      </c>
      <c r="Z1" s="79">
        <v>2012</v>
      </c>
      <c r="AA1" s="79">
        <v>2013</v>
      </c>
      <c r="AB1" s="79">
        <v>2014</v>
      </c>
      <c r="AC1" s="79">
        <v>2015</v>
      </c>
      <c r="AD1" s="79">
        <v>2016</v>
      </c>
      <c r="AE1" s="80">
        <v>2017</v>
      </c>
      <c r="AF1" s="79">
        <v>2018</v>
      </c>
      <c r="AG1" s="79">
        <v>2019</v>
      </c>
      <c r="AH1" s="81">
        <v>2020</v>
      </c>
    </row>
    <row r="2" spans="1:34" ht="14.25" x14ac:dyDescent="0.2">
      <c r="A2" s="82" t="s">
        <v>2</v>
      </c>
      <c r="B2" s="82" t="str">
        <f t="shared" ref="B2:B151" si="0">RIGHT(C2,3)</f>
        <v>CH4</v>
      </c>
      <c r="C2" s="83" t="s">
        <v>1101</v>
      </c>
      <c r="D2" s="83">
        <v>3.1646208489999998</v>
      </c>
      <c r="E2" s="83">
        <v>3.262427615</v>
      </c>
      <c r="F2" s="83">
        <v>3.3193246809999999</v>
      </c>
      <c r="G2" s="83">
        <v>3.413517905</v>
      </c>
      <c r="H2" s="83">
        <v>3.5054298739999998</v>
      </c>
      <c r="I2" s="83">
        <v>3.5973611509999999</v>
      </c>
      <c r="J2" s="83">
        <v>3.6769549339999998</v>
      </c>
      <c r="K2" s="83">
        <v>3.7535359009999998</v>
      </c>
      <c r="L2" s="83">
        <v>3.6760825490000002</v>
      </c>
      <c r="M2" s="83">
        <v>3.6116654260000001</v>
      </c>
      <c r="N2" s="83">
        <v>3.6457094539999999</v>
      </c>
      <c r="O2" s="83">
        <v>3.8343024529999998</v>
      </c>
      <c r="P2" s="83">
        <v>3.9699557520000002</v>
      </c>
      <c r="Q2" s="83">
        <v>3.93972363</v>
      </c>
      <c r="R2" s="83">
        <v>3.9285618430000002</v>
      </c>
      <c r="S2" s="83">
        <v>4.0647299739999996</v>
      </c>
      <c r="T2" s="83">
        <v>4.2152752849999997</v>
      </c>
      <c r="U2" s="83">
        <v>4.3606466800000003</v>
      </c>
      <c r="V2" s="83">
        <v>4.2920661129999997</v>
      </c>
      <c r="W2" s="83">
        <v>4.3345203159999999</v>
      </c>
      <c r="X2" s="83">
        <v>4.0408324479999997</v>
      </c>
      <c r="Y2" s="83">
        <v>3.995309249</v>
      </c>
      <c r="Z2" s="83">
        <v>3.289248191</v>
      </c>
      <c r="AA2" s="83">
        <v>3.0704292350000002</v>
      </c>
      <c r="AB2" s="83">
        <v>3.2046613329999998</v>
      </c>
      <c r="AC2" s="83">
        <v>3.187815901</v>
      </c>
      <c r="AD2" s="83">
        <v>3.174307379</v>
      </c>
      <c r="AE2" s="84">
        <v>3.1613285320000002</v>
      </c>
      <c r="AF2" s="83">
        <v>4.8186657220000004</v>
      </c>
      <c r="AG2" s="83">
        <v>4.629723137</v>
      </c>
      <c r="AH2" s="83">
        <v>4.4481890960000001</v>
      </c>
    </row>
    <row r="3" spans="1:34" ht="14.25" x14ac:dyDescent="0.2">
      <c r="A3" s="85" t="s">
        <v>2</v>
      </c>
      <c r="B3" s="82" t="str">
        <f t="shared" si="0"/>
        <v>CO2</v>
      </c>
      <c r="C3" s="86" t="s">
        <v>1102</v>
      </c>
      <c r="D3" s="86">
        <v>3.2713199999999998E-2</v>
      </c>
      <c r="E3" s="86">
        <v>5.5867842000000001E-2</v>
      </c>
      <c r="F3" s="86">
        <v>0.16895190900000001</v>
      </c>
      <c r="G3" s="86">
        <v>0.114093203</v>
      </c>
      <c r="H3" s="86">
        <v>0.115174557</v>
      </c>
      <c r="I3" s="86">
        <v>0.118143869</v>
      </c>
      <c r="J3" s="86">
        <v>0.12892666899999999</v>
      </c>
      <c r="K3" s="86">
        <v>0.13387556</v>
      </c>
      <c r="L3" s="86">
        <v>0.13844286</v>
      </c>
      <c r="M3" s="86">
        <v>0.14652266799999999</v>
      </c>
      <c r="N3" s="86">
        <v>0.14478988800000001</v>
      </c>
      <c r="O3" s="86">
        <v>0.16355402299999999</v>
      </c>
      <c r="P3" s="86">
        <v>0.180871384</v>
      </c>
      <c r="Q3" s="86">
        <v>0.143490797</v>
      </c>
      <c r="R3" s="86">
        <v>0.10118205700000001</v>
      </c>
      <c r="S3" s="86">
        <v>0.114359269</v>
      </c>
      <c r="T3" s="86">
        <v>0.12129789000000001</v>
      </c>
      <c r="U3" s="86">
        <v>0.10679002999999999</v>
      </c>
      <c r="V3" s="86">
        <v>9.8464538000000004E-2</v>
      </c>
      <c r="W3" s="86">
        <v>6.0946001999999999E-2</v>
      </c>
      <c r="X3" s="86">
        <v>6.6457279999999994E-2</v>
      </c>
      <c r="Y3" s="86">
        <v>6.7747241E-2</v>
      </c>
      <c r="Z3" s="86">
        <v>6.8630015000000003E-2</v>
      </c>
      <c r="AA3" s="86">
        <v>7.0782930999999993E-2</v>
      </c>
      <c r="AB3" s="86">
        <v>7.3159951000000001E-2</v>
      </c>
      <c r="AC3" s="86">
        <v>7.5211923E-2</v>
      </c>
      <c r="AD3" s="86">
        <v>7.5211923E-2</v>
      </c>
      <c r="AE3" s="84">
        <v>7.5211923E-2</v>
      </c>
      <c r="AF3" s="86">
        <v>0</v>
      </c>
      <c r="AG3" s="86">
        <v>0</v>
      </c>
      <c r="AH3" s="86">
        <v>0</v>
      </c>
    </row>
    <row r="4" spans="1:34" ht="14.25" x14ac:dyDescent="0.2">
      <c r="A4" s="82" t="s">
        <v>2</v>
      </c>
      <c r="B4" s="82" t="str">
        <f t="shared" si="0"/>
        <v>N2O</v>
      </c>
      <c r="C4" s="83" t="s">
        <v>1103</v>
      </c>
      <c r="D4" s="83">
        <v>1.1895009999999999E-3</v>
      </c>
      <c r="E4" s="83">
        <v>1.8248019999999999E-3</v>
      </c>
      <c r="F4" s="83">
        <v>5.6230940000000004E-3</v>
      </c>
      <c r="G4" s="83">
        <v>3.534709E-3</v>
      </c>
      <c r="H4" s="83">
        <v>3.588777E-3</v>
      </c>
      <c r="I4" s="83">
        <v>3.6441970000000001E-3</v>
      </c>
      <c r="J4" s="83">
        <v>3.6975900000000002E-3</v>
      </c>
      <c r="K4" s="83">
        <v>3.7503060000000001E-3</v>
      </c>
      <c r="L4" s="83">
        <v>3.8050499999999999E-3</v>
      </c>
      <c r="M4" s="83">
        <v>3.8591189999999998E-3</v>
      </c>
      <c r="N4" s="83">
        <v>3.6496039999999999E-3</v>
      </c>
      <c r="O4" s="83">
        <v>3.9870360000000002E-3</v>
      </c>
      <c r="P4" s="83">
        <v>4.3244679999999997E-3</v>
      </c>
      <c r="Q4" s="83">
        <v>3.4187269999999999E-3</v>
      </c>
      <c r="R4" s="83">
        <v>2.3330220000000001E-3</v>
      </c>
      <c r="S4" s="83">
        <v>2.4904900000000002E-3</v>
      </c>
      <c r="T4" s="83">
        <v>2.6479580000000002E-3</v>
      </c>
      <c r="U4" s="83">
        <v>2.3245470000000002E-3</v>
      </c>
      <c r="V4" s="83">
        <v>2.0011349999999998E-3</v>
      </c>
      <c r="W4" s="83">
        <v>1.2550250000000001E-3</v>
      </c>
      <c r="X4" s="83">
        <v>1.2870340000000001E-3</v>
      </c>
      <c r="Y4" s="83">
        <v>1.2870340000000001E-3</v>
      </c>
      <c r="Z4" s="83">
        <v>1.2896030000000001E-3</v>
      </c>
      <c r="AA4" s="83">
        <v>1.305582E-3</v>
      </c>
      <c r="AB4" s="83">
        <v>1.327932E-3</v>
      </c>
      <c r="AC4" s="83">
        <v>1.3483290000000001E-3</v>
      </c>
      <c r="AD4" s="83">
        <v>1.3483290000000001E-3</v>
      </c>
      <c r="AE4" s="84">
        <v>1.3483290000000001E-3</v>
      </c>
      <c r="AF4" s="83">
        <v>0</v>
      </c>
      <c r="AG4" s="83">
        <v>0</v>
      </c>
      <c r="AH4" s="83">
        <v>0</v>
      </c>
    </row>
    <row r="5" spans="1:34" ht="14.25" x14ac:dyDescent="0.2">
      <c r="A5" s="85" t="s">
        <v>5</v>
      </c>
      <c r="B5" s="82" t="str">
        <f t="shared" si="0"/>
        <v>CH4</v>
      </c>
      <c r="C5" s="86" t="s">
        <v>1101</v>
      </c>
      <c r="D5" s="86">
        <v>0.29052590700000003</v>
      </c>
      <c r="E5" s="86">
        <v>0.303453103</v>
      </c>
      <c r="F5" s="86">
        <v>0.25515763299999999</v>
      </c>
      <c r="G5" s="86">
        <v>0.264963224</v>
      </c>
      <c r="H5" s="86">
        <v>0.27438433200000001</v>
      </c>
      <c r="I5" s="86">
        <v>0.28343603299999998</v>
      </c>
      <c r="J5" s="86">
        <v>0.29213281200000002</v>
      </c>
      <c r="K5" s="86">
        <v>0.30021288299999999</v>
      </c>
      <c r="L5" s="86">
        <v>0.310598818</v>
      </c>
      <c r="M5" s="86">
        <v>0.32557708800000001</v>
      </c>
      <c r="N5" s="86">
        <v>0.34148809400000002</v>
      </c>
      <c r="O5" s="86">
        <v>0.41578424899999999</v>
      </c>
      <c r="P5" s="86">
        <v>0.43156672099999999</v>
      </c>
      <c r="Q5" s="86">
        <v>0.44732538300000002</v>
      </c>
      <c r="R5" s="86">
        <v>0.46461517499999999</v>
      </c>
      <c r="S5" s="86">
        <v>0.48344457099999999</v>
      </c>
      <c r="T5" s="86">
        <v>0.50219876399999996</v>
      </c>
      <c r="U5" s="86">
        <v>0.52356294000000003</v>
      </c>
      <c r="V5" s="86">
        <v>0.529468999</v>
      </c>
      <c r="W5" s="86">
        <v>0.54276680799999999</v>
      </c>
      <c r="X5" s="86">
        <v>0.53165057599999999</v>
      </c>
      <c r="Y5" s="86">
        <v>0.532119813</v>
      </c>
      <c r="Z5" s="86">
        <v>0.294155526</v>
      </c>
      <c r="AA5" s="86">
        <v>0.26626945200000002</v>
      </c>
      <c r="AB5" s="86">
        <v>0.21137319800000001</v>
      </c>
      <c r="AC5" s="86">
        <v>0.212464136</v>
      </c>
      <c r="AD5" s="86">
        <v>0.21386393400000001</v>
      </c>
      <c r="AE5" s="84">
        <v>0.21520884500000001</v>
      </c>
      <c r="AF5" s="86">
        <v>0.56128058400000003</v>
      </c>
      <c r="AG5" s="86">
        <v>0.53927245800000001</v>
      </c>
      <c r="AH5" s="86">
        <v>0.51812728200000002</v>
      </c>
    </row>
    <row r="6" spans="1:34" ht="14.25" x14ac:dyDescent="0.2">
      <c r="A6" s="82" t="s">
        <v>5</v>
      </c>
      <c r="B6" s="82" t="str">
        <f t="shared" si="0"/>
        <v>CO2</v>
      </c>
      <c r="C6" s="83" t="s">
        <v>1102</v>
      </c>
      <c r="D6" s="83">
        <v>1.7096363999999999E-2</v>
      </c>
      <c r="E6" s="83">
        <v>3.103769E-2</v>
      </c>
      <c r="F6" s="83">
        <v>3.046008E-2</v>
      </c>
      <c r="G6" s="83">
        <v>3.2722715999999999E-2</v>
      </c>
      <c r="H6" s="83">
        <v>3.2535186000000001E-2</v>
      </c>
      <c r="I6" s="83">
        <v>3.2866432000000001E-2</v>
      </c>
      <c r="J6" s="83">
        <v>3.5348200000000003E-2</v>
      </c>
      <c r="K6" s="83">
        <v>4.0531797000000001E-2</v>
      </c>
      <c r="L6" s="83">
        <v>4.9795167000000001E-2</v>
      </c>
      <c r="M6" s="83">
        <v>3.8106158000000001E-2</v>
      </c>
      <c r="N6" s="83">
        <v>3.6787357E-2</v>
      </c>
      <c r="O6" s="83">
        <v>3.8771304999999999E-2</v>
      </c>
      <c r="P6" s="83">
        <v>4.0278599999999998E-2</v>
      </c>
      <c r="Q6" s="83">
        <v>2.6349052000000001E-2</v>
      </c>
      <c r="R6" s="83">
        <v>1.2128636999999999E-2</v>
      </c>
      <c r="S6" s="83">
        <v>1.3071292999999999E-2</v>
      </c>
      <c r="T6" s="83">
        <v>1.3269193E-2</v>
      </c>
      <c r="U6" s="83">
        <v>1.2245944999999999E-2</v>
      </c>
      <c r="V6" s="83">
        <v>1.1979129E-2</v>
      </c>
      <c r="W6" s="83">
        <v>7.4146489999999997E-3</v>
      </c>
      <c r="X6" s="83">
        <v>8.0851480000000003E-3</v>
      </c>
      <c r="Y6" s="83">
        <v>8.2420840000000002E-3</v>
      </c>
      <c r="Z6" s="83">
        <v>8.3494810000000006E-3</v>
      </c>
      <c r="AA6" s="83">
        <v>8.6114039999999996E-3</v>
      </c>
      <c r="AB6" s="83">
        <v>8.9005899999999999E-3</v>
      </c>
      <c r="AC6" s="83">
        <v>9.1502319999999995E-3</v>
      </c>
      <c r="AD6" s="83">
        <v>9.1502319999999995E-3</v>
      </c>
      <c r="AE6" s="84">
        <v>9.1502319999999995E-3</v>
      </c>
      <c r="AF6" s="83">
        <v>0</v>
      </c>
      <c r="AG6" s="83">
        <v>0</v>
      </c>
      <c r="AH6" s="83">
        <v>0</v>
      </c>
    </row>
    <row r="7" spans="1:34" ht="14.25" x14ac:dyDescent="0.2">
      <c r="A7" s="85" t="s">
        <v>5</v>
      </c>
      <c r="B7" s="82" t="str">
        <f t="shared" si="0"/>
        <v>N2O</v>
      </c>
      <c r="C7" s="86" t="s">
        <v>1103</v>
      </c>
      <c r="D7" s="86">
        <v>6.2164900000000005E-4</v>
      </c>
      <c r="E7" s="86">
        <v>1.013779E-3</v>
      </c>
      <c r="F7" s="86">
        <v>1.013779E-3</v>
      </c>
      <c r="G7" s="86">
        <v>1.013779E-3</v>
      </c>
      <c r="H7" s="86">
        <v>1.013779E-3</v>
      </c>
      <c r="I7" s="86">
        <v>1.013779E-3</v>
      </c>
      <c r="J7" s="86">
        <v>1.013779E-3</v>
      </c>
      <c r="K7" s="86">
        <v>1.135432E-3</v>
      </c>
      <c r="L7" s="86">
        <v>1.368602E-3</v>
      </c>
      <c r="M7" s="86">
        <v>1.003641E-3</v>
      </c>
      <c r="N7" s="86">
        <v>9.2727E-4</v>
      </c>
      <c r="O7" s="86">
        <v>9.4514700000000002E-4</v>
      </c>
      <c r="P7" s="86">
        <v>9.6302400000000004E-4</v>
      </c>
      <c r="Q7" s="86">
        <v>6.2777700000000004E-4</v>
      </c>
      <c r="R7" s="86">
        <v>2.7965800000000001E-4</v>
      </c>
      <c r="S7" s="86">
        <v>2.8466400000000001E-4</v>
      </c>
      <c r="T7" s="86">
        <v>2.8966899999999999E-4</v>
      </c>
      <c r="U7" s="86">
        <v>2.6656299999999999E-4</v>
      </c>
      <c r="V7" s="86">
        <v>2.4345700000000001E-4</v>
      </c>
      <c r="W7" s="86">
        <v>1.5268599999999999E-4</v>
      </c>
      <c r="X7" s="86">
        <v>1.5658E-4</v>
      </c>
      <c r="Y7" s="86">
        <v>1.5658E-4</v>
      </c>
      <c r="Z7" s="86">
        <v>1.56892E-4</v>
      </c>
      <c r="AA7" s="86">
        <v>1.5883600000000001E-4</v>
      </c>
      <c r="AB7" s="86">
        <v>1.6155499999999999E-4</v>
      </c>
      <c r="AC7" s="86">
        <v>1.6403699999999999E-4</v>
      </c>
      <c r="AD7" s="86">
        <v>1.6403699999999999E-4</v>
      </c>
      <c r="AE7" s="84">
        <v>1.6403699999999999E-4</v>
      </c>
      <c r="AF7" s="86">
        <v>0</v>
      </c>
      <c r="AG7" s="86">
        <v>0</v>
      </c>
      <c r="AH7" s="86">
        <v>0</v>
      </c>
    </row>
    <row r="8" spans="1:34" ht="14.25" x14ac:dyDescent="0.2">
      <c r="A8" s="82" t="s">
        <v>7</v>
      </c>
      <c r="B8" s="82" t="str">
        <f t="shared" si="0"/>
        <v>CH4</v>
      </c>
      <c r="C8" s="83" t="s">
        <v>1101</v>
      </c>
      <c r="D8" s="83">
        <v>1.1391533039999999</v>
      </c>
      <c r="E8" s="83">
        <v>1.2014982789999999</v>
      </c>
      <c r="F8" s="83">
        <v>1.2571312100000001</v>
      </c>
      <c r="G8" s="83">
        <v>1.3434238510000001</v>
      </c>
      <c r="H8" s="83">
        <v>1.410228584</v>
      </c>
      <c r="I8" s="83">
        <v>1.497332326</v>
      </c>
      <c r="J8" s="83">
        <v>1.5844410440000001</v>
      </c>
      <c r="K8" s="83">
        <v>1.2442413560000001</v>
      </c>
      <c r="L8" s="83">
        <v>1.2744667249999999</v>
      </c>
      <c r="M8" s="83">
        <v>1.1182738569999999</v>
      </c>
      <c r="N8" s="83">
        <v>0.12674780199999999</v>
      </c>
      <c r="O8" s="83">
        <v>1.637383985</v>
      </c>
      <c r="P8" s="83">
        <v>1.6347855280000001</v>
      </c>
      <c r="Q8" s="83">
        <v>1.617728625</v>
      </c>
      <c r="R8" s="83">
        <v>1.70958966</v>
      </c>
      <c r="S8" s="83">
        <v>1.8194074570000001</v>
      </c>
      <c r="T8" s="83">
        <v>1.9316926649999999</v>
      </c>
      <c r="U8" s="83">
        <v>2.0885081599999999</v>
      </c>
      <c r="V8" s="83">
        <v>2.1123109859999998</v>
      </c>
      <c r="W8" s="83">
        <v>2.2583019360000001</v>
      </c>
      <c r="X8" s="83">
        <v>2.136387128</v>
      </c>
      <c r="Y8" s="83">
        <v>2.1874409099999998</v>
      </c>
      <c r="Z8" s="83">
        <v>1.8780713529999999</v>
      </c>
      <c r="AA8" s="83">
        <v>1.927342962</v>
      </c>
      <c r="AB8" s="83">
        <v>1.9795265179999999</v>
      </c>
      <c r="AC8" s="83">
        <v>2.0301166589999999</v>
      </c>
      <c r="AD8" s="83">
        <v>2.0070180870000001</v>
      </c>
      <c r="AE8" s="84">
        <v>2.093261467</v>
      </c>
      <c r="AF8" s="83">
        <v>3.3813664050000001</v>
      </c>
      <c r="AG8" s="83">
        <v>3.3144108640000001</v>
      </c>
      <c r="AH8" s="83">
        <v>3.248781132</v>
      </c>
    </row>
    <row r="9" spans="1:34" ht="14.25" x14ac:dyDescent="0.2">
      <c r="A9" s="85" t="s">
        <v>7</v>
      </c>
      <c r="B9" s="82" t="str">
        <f t="shared" si="0"/>
        <v>CO2</v>
      </c>
      <c r="C9" s="86" t="s">
        <v>1102</v>
      </c>
      <c r="D9" s="86">
        <v>0</v>
      </c>
      <c r="E9" s="86">
        <v>0</v>
      </c>
      <c r="F9" s="86">
        <v>0</v>
      </c>
      <c r="G9" s="86">
        <v>0</v>
      </c>
      <c r="H9" s="86">
        <v>0</v>
      </c>
      <c r="I9" s="86">
        <v>0</v>
      </c>
      <c r="J9" s="86">
        <v>0</v>
      </c>
      <c r="K9" s="86">
        <v>0</v>
      </c>
      <c r="L9" s="86">
        <v>0</v>
      </c>
      <c r="M9" s="86">
        <v>1.3310212E-2</v>
      </c>
      <c r="N9" s="86">
        <v>0</v>
      </c>
      <c r="O9" s="86">
        <v>0</v>
      </c>
      <c r="P9" s="86">
        <v>0</v>
      </c>
      <c r="Q9" s="86">
        <v>0</v>
      </c>
      <c r="R9" s="86">
        <v>0</v>
      </c>
      <c r="S9" s="86">
        <v>0</v>
      </c>
      <c r="T9" s="86">
        <v>0</v>
      </c>
      <c r="U9" s="86">
        <v>0</v>
      </c>
      <c r="V9" s="86">
        <v>0</v>
      </c>
      <c r="W9" s="86">
        <v>0</v>
      </c>
      <c r="X9" s="86">
        <v>0</v>
      </c>
      <c r="Y9" s="86">
        <v>0</v>
      </c>
      <c r="Z9" s="86">
        <v>0</v>
      </c>
      <c r="AA9" s="86">
        <v>0</v>
      </c>
      <c r="AB9" s="86">
        <v>0</v>
      </c>
      <c r="AC9" s="86">
        <v>0</v>
      </c>
      <c r="AD9" s="86">
        <v>0</v>
      </c>
      <c r="AE9" s="84">
        <v>0</v>
      </c>
      <c r="AF9" s="86">
        <v>0</v>
      </c>
      <c r="AG9" s="86">
        <v>0</v>
      </c>
      <c r="AH9" s="86">
        <v>0</v>
      </c>
    </row>
    <row r="10" spans="1:34" ht="14.25" x14ac:dyDescent="0.2">
      <c r="A10" s="82" t="s">
        <v>7</v>
      </c>
      <c r="B10" s="82" t="str">
        <f t="shared" si="0"/>
        <v>N2O</v>
      </c>
      <c r="C10" s="83" t="s">
        <v>1103</v>
      </c>
      <c r="D10" s="83">
        <v>0</v>
      </c>
      <c r="E10" s="83">
        <v>0</v>
      </c>
      <c r="F10" s="83">
        <v>0</v>
      </c>
      <c r="G10" s="83">
        <v>0</v>
      </c>
      <c r="H10" s="83">
        <v>0</v>
      </c>
      <c r="I10" s="83">
        <v>0</v>
      </c>
      <c r="J10" s="83">
        <v>0</v>
      </c>
      <c r="K10" s="83">
        <v>0</v>
      </c>
      <c r="L10" s="83">
        <v>0</v>
      </c>
      <c r="M10" s="83">
        <v>3.50565E-4</v>
      </c>
      <c r="N10" s="83">
        <v>0</v>
      </c>
      <c r="O10" s="83">
        <v>0</v>
      </c>
      <c r="P10" s="83">
        <v>0</v>
      </c>
      <c r="Q10" s="83">
        <v>0</v>
      </c>
      <c r="R10" s="83">
        <v>0</v>
      </c>
      <c r="S10" s="83">
        <v>0</v>
      </c>
      <c r="T10" s="83">
        <v>0</v>
      </c>
      <c r="U10" s="83">
        <v>0</v>
      </c>
      <c r="V10" s="83">
        <v>0</v>
      </c>
      <c r="W10" s="83">
        <v>0</v>
      </c>
      <c r="X10" s="83">
        <v>0</v>
      </c>
      <c r="Y10" s="83">
        <v>0</v>
      </c>
      <c r="Z10" s="83">
        <v>0</v>
      </c>
      <c r="AA10" s="83">
        <v>0</v>
      </c>
      <c r="AB10" s="83">
        <v>0</v>
      </c>
      <c r="AC10" s="83">
        <v>0</v>
      </c>
      <c r="AD10" s="83">
        <v>0</v>
      </c>
      <c r="AE10" s="84">
        <v>0</v>
      </c>
      <c r="AF10" s="83">
        <v>0</v>
      </c>
      <c r="AG10" s="83">
        <v>0</v>
      </c>
      <c r="AH10" s="83">
        <v>0</v>
      </c>
    </row>
    <row r="11" spans="1:34" ht="14.25" x14ac:dyDescent="0.2">
      <c r="A11" s="85" t="s">
        <v>11</v>
      </c>
      <c r="B11" s="82" t="str">
        <f t="shared" si="0"/>
        <v>CH4</v>
      </c>
      <c r="C11" s="86" t="s">
        <v>1101</v>
      </c>
      <c r="D11" s="86">
        <v>1.496316763</v>
      </c>
      <c r="E11" s="86">
        <v>1.540643494</v>
      </c>
      <c r="F11" s="86">
        <v>1.578706078</v>
      </c>
      <c r="G11" s="86">
        <v>1.619257631</v>
      </c>
      <c r="H11" s="86">
        <v>1.65580851</v>
      </c>
      <c r="I11" s="86">
        <v>1.67521806</v>
      </c>
      <c r="J11" s="86">
        <v>1.5027096849999999</v>
      </c>
      <c r="K11" s="86">
        <v>1.5120464760000001</v>
      </c>
      <c r="L11" s="86">
        <v>1.5588403420000001</v>
      </c>
      <c r="M11" s="86">
        <v>1.6128988289999999</v>
      </c>
      <c r="N11" s="86">
        <v>1.663268059</v>
      </c>
      <c r="O11" s="86">
        <v>1.8470496839999999</v>
      </c>
      <c r="P11" s="86">
        <v>1.652246629</v>
      </c>
      <c r="Q11" s="86">
        <v>1.498478551</v>
      </c>
      <c r="R11" s="86">
        <v>1.5756655509999999</v>
      </c>
      <c r="S11" s="86">
        <v>1.5645619150000001</v>
      </c>
      <c r="T11" s="86">
        <v>1.5134067259999999</v>
      </c>
      <c r="U11" s="86">
        <v>1.5888421960000001</v>
      </c>
      <c r="V11" s="86">
        <v>1.6446736070000001</v>
      </c>
      <c r="W11" s="86">
        <v>1.6485195770000001</v>
      </c>
      <c r="X11" s="86">
        <v>1.6005931739999999</v>
      </c>
      <c r="Y11" s="86">
        <v>1.641643073</v>
      </c>
      <c r="Z11" s="86">
        <v>1.6356386329999999</v>
      </c>
      <c r="AA11" s="86">
        <v>1.8380084860000001</v>
      </c>
      <c r="AB11" s="86">
        <v>1.7840050249999999</v>
      </c>
      <c r="AC11" s="86">
        <v>1.823386103</v>
      </c>
      <c r="AD11" s="86">
        <v>1.8926140220000001</v>
      </c>
      <c r="AE11" s="84">
        <v>1.9311190469999999</v>
      </c>
      <c r="AF11" s="86">
        <v>2.8694549180000002</v>
      </c>
      <c r="AG11" s="86">
        <v>2.7569419810000002</v>
      </c>
      <c r="AH11" s="86">
        <v>2.6488407399999998</v>
      </c>
    </row>
    <row r="12" spans="1:34" ht="14.25" x14ac:dyDescent="0.2">
      <c r="A12" s="82" t="s">
        <v>11</v>
      </c>
      <c r="B12" s="82" t="str">
        <f t="shared" si="0"/>
        <v>CO2</v>
      </c>
      <c r="C12" s="83" t="s">
        <v>1102</v>
      </c>
      <c r="D12" s="83">
        <v>2.2304454000000001E-2</v>
      </c>
      <c r="E12" s="83">
        <v>5.7937020999999998E-2</v>
      </c>
      <c r="F12" s="83">
        <v>4.3740674E-2</v>
      </c>
      <c r="G12" s="83">
        <v>4.6989820000000002E-2</v>
      </c>
      <c r="H12" s="83">
        <v>4.6720526999999998E-2</v>
      </c>
      <c r="I12" s="83">
        <v>9.4392390000000003E-3</v>
      </c>
      <c r="J12" s="83">
        <v>1.0152003E-2</v>
      </c>
      <c r="K12" s="83">
        <v>2.0685691999999999E-2</v>
      </c>
      <c r="L12" s="83">
        <v>8.1541119999999998E-3</v>
      </c>
      <c r="M12" s="83">
        <v>2.0851894999999999E-2</v>
      </c>
      <c r="N12" s="83">
        <v>1.1025482E-2</v>
      </c>
      <c r="O12" s="83">
        <v>2.1199256999999999E-2</v>
      </c>
      <c r="P12" s="83">
        <v>3.4439520000000001E-2</v>
      </c>
      <c r="Q12" s="83">
        <v>3.1080343E-2</v>
      </c>
      <c r="R12" s="83">
        <v>2.8692827000000001E-2</v>
      </c>
      <c r="S12" s="83">
        <v>2.9184352E-2</v>
      </c>
      <c r="T12" s="83">
        <v>2.7922352000000001E-2</v>
      </c>
      <c r="U12" s="83">
        <v>3.2956621999999998E-2</v>
      </c>
      <c r="V12" s="83">
        <v>4.0604039000000001E-2</v>
      </c>
      <c r="W12" s="83">
        <v>2.5132437000000001E-2</v>
      </c>
      <c r="X12" s="83">
        <v>2.7405135000000001E-2</v>
      </c>
      <c r="Y12" s="83">
        <v>2.7937079E-2</v>
      </c>
      <c r="Z12" s="83">
        <v>2.8301110000000001E-2</v>
      </c>
      <c r="AA12" s="83">
        <v>2.9188913E-2</v>
      </c>
      <c r="AB12" s="83">
        <v>3.0169129999999999E-2</v>
      </c>
      <c r="AC12" s="83">
        <v>3.1015306999999999E-2</v>
      </c>
      <c r="AD12" s="83">
        <v>3.1015306999999999E-2</v>
      </c>
      <c r="AE12" s="84">
        <v>3.1015306999999999E-2</v>
      </c>
      <c r="AF12" s="83">
        <v>0</v>
      </c>
      <c r="AG12" s="83">
        <v>0</v>
      </c>
      <c r="AH12" s="83">
        <v>0</v>
      </c>
    </row>
    <row r="13" spans="1:34" ht="14.25" x14ac:dyDescent="0.2">
      <c r="A13" s="85" t="s">
        <v>11</v>
      </c>
      <c r="B13" s="82" t="str">
        <f t="shared" si="0"/>
        <v>N2O</v>
      </c>
      <c r="C13" s="86" t="s">
        <v>1103</v>
      </c>
      <c r="D13" s="86">
        <v>8.1102300000000002E-4</v>
      </c>
      <c r="E13" s="86">
        <v>1.8923869999999999E-3</v>
      </c>
      <c r="F13" s="86">
        <v>1.4557870000000001E-3</v>
      </c>
      <c r="G13" s="86">
        <v>1.4557870000000001E-3</v>
      </c>
      <c r="H13" s="86">
        <v>1.4557870000000001E-3</v>
      </c>
      <c r="I13" s="86">
        <v>2.91157E-4</v>
      </c>
      <c r="J13" s="86">
        <v>2.91157E-4</v>
      </c>
      <c r="K13" s="86">
        <v>5.7947599999999999E-4</v>
      </c>
      <c r="L13" s="86">
        <v>2.2411299999999999E-4</v>
      </c>
      <c r="M13" s="86">
        <v>5.4919799999999998E-4</v>
      </c>
      <c r="N13" s="86">
        <v>2.7791099999999999E-4</v>
      </c>
      <c r="O13" s="86">
        <v>5.1678499999999997E-4</v>
      </c>
      <c r="P13" s="86">
        <v>8.2341700000000001E-4</v>
      </c>
      <c r="Q13" s="86">
        <v>7.4050199999999998E-4</v>
      </c>
      <c r="R13" s="86">
        <v>6.6158999999999999E-4</v>
      </c>
      <c r="S13" s="86">
        <v>6.3557000000000002E-4</v>
      </c>
      <c r="T13" s="86">
        <v>6.0955099999999995E-4</v>
      </c>
      <c r="U13" s="86">
        <v>7.1738200000000002E-4</v>
      </c>
      <c r="V13" s="86">
        <v>8.2521299999999999E-4</v>
      </c>
      <c r="W13" s="86">
        <v>5.17538E-4</v>
      </c>
      <c r="X13" s="86">
        <v>5.3073699999999998E-4</v>
      </c>
      <c r="Y13" s="86">
        <v>5.3073699999999998E-4</v>
      </c>
      <c r="Z13" s="86">
        <v>5.3179599999999996E-4</v>
      </c>
      <c r="AA13" s="86">
        <v>5.3838599999999996E-4</v>
      </c>
      <c r="AB13" s="86">
        <v>5.4760200000000001E-4</v>
      </c>
      <c r="AC13" s="86">
        <v>5.5601299999999995E-4</v>
      </c>
      <c r="AD13" s="86">
        <v>5.5601299999999995E-4</v>
      </c>
      <c r="AE13" s="84">
        <v>5.5601299999999995E-4</v>
      </c>
      <c r="AF13" s="86">
        <v>0</v>
      </c>
      <c r="AG13" s="86">
        <v>0</v>
      </c>
      <c r="AH13" s="86">
        <v>0</v>
      </c>
    </row>
    <row r="14" spans="1:34" ht="14.25" x14ac:dyDescent="0.2">
      <c r="A14" s="82" t="s">
        <v>14</v>
      </c>
      <c r="B14" s="82" t="str">
        <f t="shared" si="0"/>
        <v>CH4</v>
      </c>
      <c r="C14" s="83" t="s">
        <v>1101</v>
      </c>
      <c r="D14" s="83">
        <v>10.735712729999999</v>
      </c>
      <c r="E14" s="83">
        <v>11.61679047</v>
      </c>
      <c r="F14" s="83">
        <v>12.03324497</v>
      </c>
      <c r="G14" s="83">
        <v>12.62980037</v>
      </c>
      <c r="H14" s="83">
        <v>12.821256699999999</v>
      </c>
      <c r="I14" s="83">
        <v>12.756267640000001</v>
      </c>
      <c r="J14" s="83">
        <v>13.110474160000001</v>
      </c>
      <c r="K14" s="83">
        <v>12.69118141</v>
      </c>
      <c r="L14" s="83">
        <v>12.935193760000001</v>
      </c>
      <c r="M14" s="83">
        <v>12.33338221</v>
      </c>
      <c r="N14" s="83">
        <v>12.77611097</v>
      </c>
      <c r="O14" s="83">
        <v>7.2573724869999996</v>
      </c>
      <c r="P14" s="83">
        <v>8.839512654</v>
      </c>
      <c r="Q14" s="83">
        <v>10.29561017</v>
      </c>
      <c r="R14" s="83">
        <v>10.48437457</v>
      </c>
      <c r="S14" s="83">
        <v>11.653109929999999</v>
      </c>
      <c r="T14" s="83">
        <v>12.80638085</v>
      </c>
      <c r="U14" s="83">
        <v>13.55109521</v>
      </c>
      <c r="V14" s="83">
        <v>13.96066416</v>
      </c>
      <c r="W14" s="83">
        <v>13.321968740000001</v>
      </c>
      <c r="X14" s="83">
        <v>12.40181705</v>
      </c>
      <c r="Y14" s="83">
        <v>12.57917537</v>
      </c>
      <c r="Z14" s="83">
        <v>8.7884303880000001</v>
      </c>
      <c r="AA14" s="83">
        <v>9.9765505080000008</v>
      </c>
      <c r="AB14" s="83">
        <v>9.6016671680000005</v>
      </c>
      <c r="AC14" s="83">
        <v>11.07094025</v>
      </c>
      <c r="AD14" s="83">
        <v>11.70534222</v>
      </c>
      <c r="AE14" s="84">
        <v>13.00124063</v>
      </c>
      <c r="AF14" s="83">
        <v>30.845530050000001</v>
      </c>
      <c r="AG14" s="83">
        <v>30.234747639999998</v>
      </c>
      <c r="AH14" s="83">
        <v>29.63605952</v>
      </c>
    </row>
    <row r="15" spans="1:34" ht="14.25" x14ac:dyDescent="0.2">
      <c r="A15" s="85" t="s">
        <v>14</v>
      </c>
      <c r="B15" s="82" t="str">
        <f t="shared" si="0"/>
        <v>CO2</v>
      </c>
      <c r="C15" s="86" t="s">
        <v>1102</v>
      </c>
      <c r="D15" s="86">
        <v>0.37174090399999998</v>
      </c>
      <c r="E15" s="86">
        <v>0.372452279</v>
      </c>
      <c r="F15" s="86">
        <v>0.36174390699999998</v>
      </c>
      <c r="G15" s="86">
        <v>0.38842300099999999</v>
      </c>
      <c r="H15" s="86">
        <v>0.39042222799999998</v>
      </c>
      <c r="I15" s="86">
        <v>0.38563280799999999</v>
      </c>
      <c r="J15" s="86">
        <v>0.41475221499999998</v>
      </c>
      <c r="K15" s="86">
        <v>0</v>
      </c>
      <c r="L15" s="86">
        <v>0</v>
      </c>
      <c r="M15" s="86">
        <v>0</v>
      </c>
      <c r="N15" s="86">
        <v>0.35446709599999998</v>
      </c>
      <c r="O15" s="86">
        <v>0.49773718900000002</v>
      </c>
      <c r="P15" s="86">
        <v>0.65128584199999995</v>
      </c>
      <c r="Q15" s="86">
        <v>0.65909040600000002</v>
      </c>
      <c r="R15" s="86">
        <v>0.68500769500000003</v>
      </c>
      <c r="S15" s="86">
        <v>0.59504394900000002</v>
      </c>
      <c r="T15" s="86">
        <v>0.46370539799999999</v>
      </c>
      <c r="U15" s="86">
        <v>0.51759814400000004</v>
      </c>
      <c r="V15" s="86">
        <v>0.61066515600000004</v>
      </c>
      <c r="W15" s="86">
        <v>0.37797973000000001</v>
      </c>
      <c r="X15" s="86">
        <v>0.41216001400000002</v>
      </c>
      <c r="Y15" s="86">
        <v>0.42016019399999999</v>
      </c>
      <c r="Z15" s="86">
        <v>0.42563504800000002</v>
      </c>
      <c r="AA15" s="86">
        <v>0.43898717599999998</v>
      </c>
      <c r="AB15" s="86">
        <v>0.45372916299999999</v>
      </c>
      <c r="AC15" s="86">
        <v>0.46645524999999999</v>
      </c>
      <c r="AD15" s="86">
        <v>0.46645524999999999</v>
      </c>
      <c r="AE15" s="84">
        <v>0.46645524999999999</v>
      </c>
      <c r="AF15" s="86">
        <v>0</v>
      </c>
      <c r="AG15" s="86">
        <v>0</v>
      </c>
      <c r="AH15" s="86">
        <v>0</v>
      </c>
    </row>
    <row r="16" spans="1:34" ht="14.25" x14ac:dyDescent="0.2">
      <c r="A16" s="82" t="s">
        <v>14</v>
      </c>
      <c r="B16" s="82" t="str">
        <f t="shared" si="0"/>
        <v>N2O</v>
      </c>
      <c r="C16" s="83" t="s">
        <v>1103</v>
      </c>
      <c r="D16" s="83">
        <v>1.3517052999999999E-2</v>
      </c>
      <c r="E16" s="83">
        <v>1.2165347E-2</v>
      </c>
      <c r="F16" s="83">
        <v>1.2039639E-2</v>
      </c>
      <c r="G16" s="83">
        <v>1.2033690999999999E-2</v>
      </c>
      <c r="H16" s="83">
        <v>1.2165347E-2</v>
      </c>
      <c r="I16" s="83">
        <v>1.1895006E-2</v>
      </c>
      <c r="J16" s="83">
        <v>1.1895006E-2</v>
      </c>
      <c r="K16" s="83">
        <v>0</v>
      </c>
      <c r="L16" s="83">
        <v>0</v>
      </c>
      <c r="M16" s="83">
        <v>0</v>
      </c>
      <c r="N16" s="83">
        <v>8.9347720000000005E-3</v>
      </c>
      <c r="O16" s="83">
        <v>1.2133582E-2</v>
      </c>
      <c r="P16" s="83">
        <v>1.5571645E-2</v>
      </c>
      <c r="Q16" s="83">
        <v>1.5703097999999999E-2</v>
      </c>
      <c r="R16" s="83">
        <v>1.5794676000000001E-2</v>
      </c>
      <c r="S16" s="83">
        <v>1.2958730999999999E-2</v>
      </c>
      <c r="T16" s="83">
        <v>1.0122786E-2</v>
      </c>
      <c r="U16" s="83">
        <v>1.1266791999999999E-2</v>
      </c>
      <c r="V16" s="83">
        <v>1.2410799E-2</v>
      </c>
      <c r="W16" s="83">
        <v>7.7835150000000004E-3</v>
      </c>
      <c r="X16" s="83">
        <v>7.9820299999999993E-3</v>
      </c>
      <c r="Y16" s="83">
        <v>7.9820299999999993E-3</v>
      </c>
      <c r="Z16" s="83">
        <v>7.9979620000000008E-3</v>
      </c>
      <c r="AA16" s="83">
        <v>8.0970609999999991E-3</v>
      </c>
      <c r="AB16" s="83">
        <v>8.235671E-3</v>
      </c>
      <c r="AC16" s="83">
        <v>8.3621719999999993E-3</v>
      </c>
      <c r="AD16" s="83">
        <v>8.3621719999999993E-3</v>
      </c>
      <c r="AE16" s="84">
        <v>8.3621719999999993E-3</v>
      </c>
      <c r="AF16" s="83">
        <v>0</v>
      </c>
      <c r="AG16" s="83">
        <v>0</v>
      </c>
      <c r="AH16" s="83">
        <v>0</v>
      </c>
    </row>
    <row r="17" spans="1:34" ht="14.25" x14ac:dyDescent="0.2">
      <c r="A17" s="85" t="s">
        <v>16</v>
      </c>
      <c r="B17" s="82" t="str">
        <f t="shared" si="0"/>
        <v>CH4</v>
      </c>
      <c r="C17" s="86" t="s">
        <v>1101</v>
      </c>
      <c r="D17" s="86">
        <v>0.53375766099999999</v>
      </c>
      <c r="E17" s="86">
        <v>0.39284412800000001</v>
      </c>
      <c r="F17" s="86">
        <v>0.43572851400000001</v>
      </c>
      <c r="G17" s="86">
        <v>0.49329114200000002</v>
      </c>
      <c r="H17" s="86">
        <v>0.57752278300000004</v>
      </c>
      <c r="I17" s="86">
        <v>0.62402646699999997</v>
      </c>
      <c r="J17" s="86">
        <v>0.67511816700000005</v>
      </c>
      <c r="K17" s="86">
        <v>0.68501248699999995</v>
      </c>
      <c r="L17" s="86">
        <v>0.73617055899999995</v>
      </c>
      <c r="M17" s="86">
        <v>0.83361081199999998</v>
      </c>
      <c r="N17" s="86">
        <v>0.37595055300000002</v>
      </c>
      <c r="O17" s="86">
        <v>1.0183208619999999</v>
      </c>
      <c r="P17" s="86">
        <v>1.191773599</v>
      </c>
      <c r="Q17" s="86">
        <v>1.8610940140000001</v>
      </c>
      <c r="R17" s="86">
        <v>1.999007583</v>
      </c>
      <c r="S17" s="86">
        <v>2.0537645310000001</v>
      </c>
      <c r="T17" s="86">
        <v>2.215774438</v>
      </c>
      <c r="U17" s="86">
        <v>2.3969926579999998</v>
      </c>
      <c r="V17" s="86">
        <v>2.4368471629999999</v>
      </c>
      <c r="W17" s="86">
        <v>2.6833797970000002</v>
      </c>
      <c r="X17" s="86">
        <v>2.5844201510000002</v>
      </c>
      <c r="Y17" s="86">
        <v>2.4933027669999999</v>
      </c>
      <c r="Z17" s="86">
        <v>2.5393335910000001</v>
      </c>
      <c r="AA17" s="86">
        <v>2.609797828</v>
      </c>
      <c r="AB17" s="86">
        <v>2.6632377900000002</v>
      </c>
      <c r="AC17" s="86">
        <v>2.7348060799999998</v>
      </c>
      <c r="AD17" s="86">
        <v>2.8070322569999999</v>
      </c>
      <c r="AE17" s="84">
        <v>2.8778282609999999</v>
      </c>
      <c r="AF17" s="86">
        <v>3.4920140420000001</v>
      </c>
      <c r="AG17" s="86">
        <v>3.4228675310000001</v>
      </c>
      <c r="AH17" s="86">
        <v>3.355090213</v>
      </c>
    </row>
    <row r="18" spans="1:34" ht="14.25" x14ac:dyDescent="0.2">
      <c r="A18" s="82" t="s">
        <v>16</v>
      </c>
      <c r="B18" s="82" t="str">
        <f t="shared" si="0"/>
        <v>CO2</v>
      </c>
      <c r="C18" s="83" t="s">
        <v>1102</v>
      </c>
      <c r="D18" s="83">
        <v>0</v>
      </c>
      <c r="E18" s="83">
        <v>0</v>
      </c>
      <c r="F18" s="83">
        <v>1.4214704E-2</v>
      </c>
      <c r="G18" s="83">
        <v>1.9197327E-2</v>
      </c>
      <c r="H18" s="83">
        <v>1.2146469E-2</v>
      </c>
      <c r="I18" s="83">
        <v>0</v>
      </c>
      <c r="J18" s="83">
        <v>0</v>
      </c>
      <c r="K18" s="83">
        <v>0</v>
      </c>
      <c r="L18" s="83">
        <v>1.2504120000000001E-2</v>
      </c>
      <c r="M18" s="83">
        <v>1.6563990000000001E-2</v>
      </c>
      <c r="N18" s="83">
        <v>0</v>
      </c>
      <c r="O18" s="83">
        <v>0</v>
      </c>
      <c r="P18" s="83">
        <v>0</v>
      </c>
      <c r="Q18" s="83">
        <v>0</v>
      </c>
      <c r="R18" s="83">
        <v>0</v>
      </c>
      <c r="S18" s="83">
        <v>0</v>
      </c>
      <c r="T18" s="83">
        <v>0</v>
      </c>
      <c r="U18" s="83">
        <v>0</v>
      </c>
      <c r="V18" s="83">
        <v>0</v>
      </c>
      <c r="W18" s="83">
        <v>0</v>
      </c>
      <c r="X18" s="83">
        <v>0</v>
      </c>
      <c r="Y18" s="83">
        <v>0</v>
      </c>
      <c r="Z18" s="83">
        <v>0</v>
      </c>
      <c r="AA18" s="83">
        <v>0</v>
      </c>
      <c r="AB18" s="83">
        <v>0</v>
      </c>
      <c r="AC18" s="83">
        <v>0</v>
      </c>
      <c r="AD18" s="83">
        <v>0</v>
      </c>
      <c r="AE18" s="84">
        <v>0</v>
      </c>
      <c r="AF18" s="83">
        <v>0</v>
      </c>
      <c r="AG18" s="83">
        <v>0</v>
      </c>
      <c r="AH18" s="83">
        <v>0</v>
      </c>
    </row>
    <row r="19" spans="1:34" ht="14.25" x14ac:dyDescent="0.2">
      <c r="A19" s="85" t="s">
        <v>16</v>
      </c>
      <c r="B19" s="82" t="str">
        <f t="shared" si="0"/>
        <v>N2O</v>
      </c>
      <c r="C19" s="86" t="s">
        <v>1103</v>
      </c>
      <c r="D19" s="86">
        <v>0</v>
      </c>
      <c r="E19" s="86">
        <v>0</v>
      </c>
      <c r="F19" s="86">
        <v>4.7309700000000001E-4</v>
      </c>
      <c r="G19" s="86">
        <v>5.9475000000000001E-4</v>
      </c>
      <c r="H19" s="86">
        <v>3.78477E-4</v>
      </c>
      <c r="I19" s="86">
        <v>0</v>
      </c>
      <c r="J19" s="86">
        <v>0</v>
      </c>
      <c r="K19" s="86">
        <v>0</v>
      </c>
      <c r="L19" s="86">
        <v>3.4367099999999998E-4</v>
      </c>
      <c r="M19" s="86">
        <v>4.3626299999999999E-4</v>
      </c>
      <c r="N19" s="86">
        <v>0</v>
      </c>
      <c r="O19" s="86">
        <v>0</v>
      </c>
      <c r="P19" s="86">
        <v>0</v>
      </c>
      <c r="Q19" s="86">
        <v>0</v>
      </c>
      <c r="R19" s="86">
        <v>0</v>
      </c>
      <c r="S19" s="86">
        <v>0</v>
      </c>
      <c r="T19" s="86">
        <v>0</v>
      </c>
      <c r="U19" s="86">
        <v>0</v>
      </c>
      <c r="V19" s="86">
        <v>0</v>
      </c>
      <c r="W19" s="86">
        <v>0</v>
      </c>
      <c r="X19" s="86">
        <v>0</v>
      </c>
      <c r="Y19" s="86">
        <v>0</v>
      </c>
      <c r="Z19" s="86">
        <v>0</v>
      </c>
      <c r="AA19" s="86">
        <v>0</v>
      </c>
      <c r="AB19" s="86">
        <v>0</v>
      </c>
      <c r="AC19" s="86">
        <v>0</v>
      </c>
      <c r="AD19" s="86">
        <v>0</v>
      </c>
      <c r="AE19" s="84">
        <v>0</v>
      </c>
      <c r="AF19" s="86">
        <v>0</v>
      </c>
      <c r="AG19" s="86">
        <v>0</v>
      </c>
      <c r="AH19" s="86">
        <v>0</v>
      </c>
    </row>
    <row r="20" spans="1:34" ht="14.25" x14ac:dyDescent="0.2">
      <c r="A20" s="82" t="s">
        <v>19</v>
      </c>
      <c r="B20" s="82" t="str">
        <f t="shared" si="0"/>
        <v>CH4</v>
      </c>
      <c r="C20" s="83" t="s">
        <v>1101</v>
      </c>
      <c r="D20" s="83">
        <v>0.98031449100000001</v>
      </c>
      <c r="E20" s="83">
        <v>1.008517986</v>
      </c>
      <c r="F20" s="83">
        <v>1.0013567560000001</v>
      </c>
      <c r="G20" s="83">
        <v>0.91552344500000005</v>
      </c>
      <c r="H20" s="83">
        <v>0.90486214300000001</v>
      </c>
      <c r="I20" s="83">
        <v>0.88880164399999995</v>
      </c>
      <c r="J20" s="83">
        <v>0.80069828399999998</v>
      </c>
      <c r="K20" s="83">
        <v>0.66294815299999998</v>
      </c>
      <c r="L20" s="83">
        <v>0.41585209000000001</v>
      </c>
      <c r="M20" s="83">
        <v>0.39930567700000003</v>
      </c>
      <c r="N20" s="83">
        <v>0.39377287399999999</v>
      </c>
      <c r="O20" s="83">
        <v>5.9553376999999998E-2</v>
      </c>
      <c r="P20" s="83">
        <v>0.31200687500000002</v>
      </c>
      <c r="Q20" s="83">
        <v>0.70831466200000004</v>
      </c>
      <c r="R20" s="83">
        <v>0.71700679</v>
      </c>
      <c r="S20" s="83">
        <v>0.70062906000000003</v>
      </c>
      <c r="T20" s="83">
        <v>0.68468362800000004</v>
      </c>
      <c r="U20" s="83">
        <v>0.53938022500000005</v>
      </c>
      <c r="V20" s="83">
        <v>0.47539867299999999</v>
      </c>
      <c r="W20" s="83">
        <v>0.43637156300000002</v>
      </c>
      <c r="X20" s="83">
        <v>0.41560555500000002</v>
      </c>
      <c r="Y20" s="83">
        <v>0.39598400900000003</v>
      </c>
      <c r="Z20" s="83">
        <v>0.37416865799999999</v>
      </c>
      <c r="AA20" s="83">
        <v>0.35609165799999998</v>
      </c>
      <c r="AB20" s="83">
        <v>0.31321496999999998</v>
      </c>
      <c r="AC20" s="83">
        <v>0.296938233</v>
      </c>
      <c r="AD20" s="83">
        <v>0.28151014299999999</v>
      </c>
      <c r="AE20" s="84">
        <v>0.26668699699999998</v>
      </c>
      <c r="AF20" s="83">
        <v>0.72067972300000005</v>
      </c>
      <c r="AG20" s="83">
        <v>0.69242146699999996</v>
      </c>
      <c r="AH20" s="83">
        <v>0.66527123300000002</v>
      </c>
    </row>
    <row r="21" spans="1:34" ht="15.75" customHeight="1" x14ac:dyDescent="0.2">
      <c r="A21" s="85" t="s">
        <v>19</v>
      </c>
      <c r="B21" s="82" t="str">
        <f t="shared" si="0"/>
        <v>CO2</v>
      </c>
      <c r="C21" s="86" t="s">
        <v>1102</v>
      </c>
      <c r="D21" s="86">
        <v>0.63604868699999995</v>
      </c>
      <c r="E21" s="86">
        <v>0.78008060700000004</v>
      </c>
      <c r="F21" s="86">
        <v>0.67134015700000005</v>
      </c>
      <c r="G21" s="86">
        <v>0.57224176699999996</v>
      </c>
      <c r="H21" s="86">
        <v>0.79392360100000003</v>
      </c>
      <c r="I21" s="86">
        <v>0.79957456900000001</v>
      </c>
      <c r="J21" s="86">
        <v>0.83450030900000005</v>
      </c>
      <c r="K21" s="86">
        <v>0.85406286499999995</v>
      </c>
      <c r="L21" s="86">
        <v>0.95905737700000004</v>
      </c>
      <c r="M21" s="86">
        <v>1.0568107840000001</v>
      </c>
      <c r="N21" s="86">
        <v>1.1272697169999999</v>
      </c>
      <c r="O21" s="86">
        <v>1.0230157289999999</v>
      </c>
      <c r="P21" s="86">
        <v>0.884064815</v>
      </c>
      <c r="Q21" s="86">
        <v>1.0762626200000001</v>
      </c>
      <c r="R21" s="86">
        <v>1.304842418</v>
      </c>
      <c r="S21" s="86">
        <v>1.367693381</v>
      </c>
      <c r="T21" s="86">
        <v>1.350605992</v>
      </c>
      <c r="U21" s="86">
        <v>1.380313093</v>
      </c>
      <c r="V21" s="86">
        <v>1.5060358110000001</v>
      </c>
      <c r="W21" s="86">
        <v>0.93218190599999995</v>
      </c>
      <c r="X21" s="86">
        <v>1.0164780739999999</v>
      </c>
      <c r="Y21" s="86">
        <v>1.036208292</v>
      </c>
      <c r="Z21" s="86">
        <v>1.0497104989999999</v>
      </c>
      <c r="AA21" s="86">
        <v>1.0826398100000001</v>
      </c>
      <c r="AB21" s="86">
        <v>1.118996823</v>
      </c>
      <c r="AC21" s="86">
        <v>1.1503821759999999</v>
      </c>
      <c r="AD21" s="86">
        <v>1.1503821759999999</v>
      </c>
      <c r="AE21" s="84">
        <v>1.1503821759999999</v>
      </c>
      <c r="AF21" s="86">
        <v>0</v>
      </c>
      <c r="AG21" s="86">
        <v>0</v>
      </c>
      <c r="AH21" s="86">
        <v>0</v>
      </c>
    </row>
    <row r="22" spans="1:34" ht="15.75" customHeight="1" x14ac:dyDescent="0.2">
      <c r="A22" s="82" t="s">
        <v>19</v>
      </c>
      <c r="B22" s="82" t="str">
        <f t="shared" si="0"/>
        <v>N2O</v>
      </c>
      <c r="C22" s="83" t="s">
        <v>1103</v>
      </c>
      <c r="D22" s="83">
        <v>2.3127676999999999E-2</v>
      </c>
      <c r="E22" s="83">
        <v>2.5479643999999999E-2</v>
      </c>
      <c r="F22" s="83">
        <v>2.2343688E-2</v>
      </c>
      <c r="G22" s="83">
        <v>1.7728561E-2</v>
      </c>
      <c r="H22" s="83">
        <v>2.4738234000000001E-2</v>
      </c>
      <c r="I22" s="83">
        <v>2.4663213999999999E-2</v>
      </c>
      <c r="J22" s="83">
        <v>2.3933293000000001E-2</v>
      </c>
      <c r="K22" s="83">
        <v>2.3925182999999999E-2</v>
      </c>
      <c r="L22" s="83">
        <v>2.6359334000000002E-2</v>
      </c>
      <c r="M22" s="83">
        <v>2.7834314999999998E-2</v>
      </c>
      <c r="N22" s="83">
        <v>2.8414195999999999E-2</v>
      </c>
      <c r="O22" s="83">
        <v>2.4938554000000002E-2</v>
      </c>
      <c r="P22" s="83">
        <v>2.1137175000000001E-2</v>
      </c>
      <c r="Q22" s="83">
        <v>2.5642396000000001E-2</v>
      </c>
      <c r="R22" s="83">
        <v>3.0086616E-2</v>
      </c>
      <c r="S22" s="83">
        <v>2.9785313000000001E-2</v>
      </c>
      <c r="T22" s="83">
        <v>2.9484010000000001E-2</v>
      </c>
      <c r="U22" s="83">
        <v>3.0045898000000001E-2</v>
      </c>
      <c r="V22" s="83">
        <v>3.0607784999999998E-2</v>
      </c>
      <c r="W22" s="83">
        <v>1.9195876000000001E-2</v>
      </c>
      <c r="X22" s="83">
        <v>1.9685457999999999E-2</v>
      </c>
      <c r="Y22" s="83">
        <v>1.9685457999999999E-2</v>
      </c>
      <c r="Z22" s="83">
        <v>1.9724749999999999E-2</v>
      </c>
      <c r="AA22" s="83">
        <v>1.9969148999999999E-2</v>
      </c>
      <c r="AB22" s="83">
        <v>2.0310992E-2</v>
      </c>
      <c r="AC22" s="83">
        <v>2.0622972999999999E-2</v>
      </c>
      <c r="AD22" s="83">
        <v>2.0622972999999999E-2</v>
      </c>
      <c r="AE22" s="84">
        <v>2.0622972999999999E-2</v>
      </c>
      <c r="AF22" s="83">
        <v>0</v>
      </c>
      <c r="AG22" s="83">
        <v>0</v>
      </c>
      <c r="AH22" s="83">
        <v>0</v>
      </c>
    </row>
    <row r="23" spans="1:34" ht="15.75" customHeight="1" x14ac:dyDescent="0.2">
      <c r="A23" s="85" t="s">
        <v>22</v>
      </c>
      <c r="B23" s="82" t="str">
        <f t="shared" si="0"/>
        <v>CH4</v>
      </c>
      <c r="C23" s="86" t="s">
        <v>1101</v>
      </c>
      <c r="D23" s="86">
        <v>0.24992093200000001</v>
      </c>
      <c r="E23" s="86">
        <v>0.25814152299999998</v>
      </c>
      <c r="F23" s="86">
        <v>0.27823911800000001</v>
      </c>
      <c r="G23" s="86">
        <v>0.296059603</v>
      </c>
      <c r="H23" s="86">
        <v>0.31853410199999999</v>
      </c>
      <c r="I23" s="86">
        <v>0.160041447</v>
      </c>
      <c r="J23" s="86">
        <v>0.179503301</v>
      </c>
      <c r="K23" s="86">
        <v>0.196227979</v>
      </c>
      <c r="L23" s="86">
        <v>0.14597056999999999</v>
      </c>
      <c r="M23" s="86">
        <v>0.15253910300000001</v>
      </c>
      <c r="N23" s="86">
        <v>0.129329626</v>
      </c>
      <c r="O23" s="86">
        <v>2.9854269999999999E-2</v>
      </c>
      <c r="P23" s="86">
        <v>7.4269220999999996E-2</v>
      </c>
      <c r="Q23" s="86">
        <v>0.34805123900000001</v>
      </c>
      <c r="R23" s="86">
        <v>0.13804615000000001</v>
      </c>
      <c r="S23" s="86">
        <v>0.18279163600000001</v>
      </c>
      <c r="T23" s="86">
        <v>5.0555933999999997E-2</v>
      </c>
      <c r="U23" s="86">
        <v>5.1814394E-2</v>
      </c>
      <c r="V23" s="86">
        <v>5.3095260999999998E-2</v>
      </c>
      <c r="W23" s="86">
        <v>5.4397655000000003E-2</v>
      </c>
      <c r="X23" s="86">
        <v>5.4387171999999998E-2</v>
      </c>
      <c r="Y23" s="86">
        <v>5.4431233000000002E-2</v>
      </c>
      <c r="Z23" s="86">
        <v>5.4473567000000001E-2</v>
      </c>
      <c r="AA23" s="86">
        <v>0.18234914299999999</v>
      </c>
      <c r="AB23" s="86">
        <v>0.31872972100000002</v>
      </c>
      <c r="AC23" s="86">
        <v>0.32033957699999999</v>
      </c>
      <c r="AD23" s="86">
        <v>0.22080359999999999</v>
      </c>
      <c r="AE23" s="84">
        <v>0.17741454400000001</v>
      </c>
      <c r="AF23" s="86">
        <v>0.84202086300000001</v>
      </c>
      <c r="AG23" s="86">
        <v>0.80900475299999997</v>
      </c>
      <c r="AH23" s="86">
        <v>0.77728322299999997</v>
      </c>
    </row>
    <row r="24" spans="1:34" ht="15.75" customHeight="1" x14ac:dyDescent="0.2">
      <c r="A24" s="82" t="s">
        <v>22</v>
      </c>
      <c r="B24" s="82" t="str">
        <f t="shared" si="0"/>
        <v>CO2</v>
      </c>
      <c r="C24" s="83" t="s">
        <v>1102</v>
      </c>
      <c r="D24" s="83">
        <v>0.139867515</v>
      </c>
      <c r="E24" s="83">
        <v>6.2075379999999999E-2</v>
      </c>
      <c r="F24" s="83">
        <v>6.0960773000000003E-2</v>
      </c>
      <c r="G24" s="83">
        <v>5.9555342999999997E-2</v>
      </c>
      <c r="H24" s="83">
        <v>6.2033754000000003E-2</v>
      </c>
      <c r="I24" s="83">
        <v>9.4655324999999998E-2</v>
      </c>
      <c r="J24" s="83">
        <v>0.106991932</v>
      </c>
      <c r="K24" s="83">
        <v>0.11474358699999999</v>
      </c>
      <c r="L24" s="83">
        <v>0.12172152</v>
      </c>
      <c r="M24" s="83">
        <v>9.2378564999999996E-2</v>
      </c>
      <c r="N24" s="83">
        <v>0</v>
      </c>
      <c r="O24" s="83">
        <v>0</v>
      </c>
      <c r="P24" s="83">
        <v>0</v>
      </c>
      <c r="Q24" s="83">
        <v>0</v>
      </c>
      <c r="R24" s="83">
        <v>0</v>
      </c>
      <c r="S24" s="83">
        <v>0</v>
      </c>
      <c r="T24" s="83">
        <v>0</v>
      </c>
      <c r="U24" s="83">
        <v>0</v>
      </c>
      <c r="V24" s="83">
        <v>0</v>
      </c>
      <c r="W24" s="83">
        <v>0</v>
      </c>
      <c r="X24" s="83">
        <v>0</v>
      </c>
      <c r="Y24" s="83">
        <v>0</v>
      </c>
      <c r="Z24" s="83">
        <v>0</v>
      </c>
      <c r="AA24" s="83">
        <v>0</v>
      </c>
      <c r="AB24" s="83">
        <v>0</v>
      </c>
      <c r="AC24" s="83">
        <v>0</v>
      </c>
      <c r="AD24" s="83">
        <v>0</v>
      </c>
      <c r="AE24" s="84">
        <v>0</v>
      </c>
      <c r="AF24" s="83">
        <v>0</v>
      </c>
      <c r="AG24" s="83">
        <v>0</v>
      </c>
      <c r="AH24" s="83">
        <v>0</v>
      </c>
    </row>
    <row r="25" spans="1:34" ht="15.75" customHeight="1" x14ac:dyDescent="0.2">
      <c r="A25" s="85" t="s">
        <v>22</v>
      </c>
      <c r="B25" s="82" t="str">
        <f t="shared" si="0"/>
        <v>N2O</v>
      </c>
      <c r="C25" s="86" t="s">
        <v>1103</v>
      </c>
      <c r="D25" s="86">
        <v>5.0857910000000001E-3</v>
      </c>
      <c r="E25" s="86">
        <v>2.0275580000000001E-3</v>
      </c>
      <c r="F25" s="86">
        <v>2.0289100000000001E-3</v>
      </c>
      <c r="G25" s="86">
        <v>1.845078E-3</v>
      </c>
      <c r="H25" s="86">
        <v>1.9329390000000001E-3</v>
      </c>
      <c r="I25" s="86">
        <v>2.9196830000000002E-3</v>
      </c>
      <c r="J25" s="86">
        <v>3.0685059999999999E-3</v>
      </c>
      <c r="K25" s="86">
        <v>3.2143549999999999E-3</v>
      </c>
      <c r="L25" s="86">
        <v>3.345471E-3</v>
      </c>
      <c r="M25" s="86">
        <v>2.4330689999999999E-3</v>
      </c>
      <c r="N25" s="86">
        <v>0</v>
      </c>
      <c r="O25" s="86">
        <v>0</v>
      </c>
      <c r="P25" s="86">
        <v>0</v>
      </c>
      <c r="Q25" s="86">
        <v>0</v>
      </c>
      <c r="R25" s="86">
        <v>0</v>
      </c>
      <c r="S25" s="86">
        <v>0</v>
      </c>
      <c r="T25" s="86">
        <v>0</v>
      </c>
      <c r="U25" s="86">
        <v>0</v>
      </c>
      <c r="V25" s="86">
        <v>0</v>
      </c>
      <c r="W25" s="86">
        <v>0</v>
      </c>
      <c r="X25" s="86">
        <v>0</v>
      </c>
      <c r="Y25" s="86">
        <v>0</v>
      </c>
      <c r="Z25" s="86">
        <v>0</v>
      </c>
      <c r="AA25" s="86">
        <v>0</v>
      </c>
      <c r="AB25" s="86">
        <v>0</v>
      </c>
      <c r="AC25" s="86">
        <v>0</v>
      </c>
      <c r="AD25" s="86">
        <v>0</v>
      </c>
      <c r="AE25" s="84">
        <v>0</v>
      </c>
      <c r="AF25" s="86">
        <v>0</v>
      </c>
      <c r="AG25" s="86">
        <v>0</v>
      </c>
      <c r="AH25" s="86">
        <v>0</v>
      </c>
    </row>
    <row r="26" spans="1:34" ht="15.75" customHeight="1" x14ac:dyDescent="0.2">
      <c r="A26" s="82" t="s">
        <v>25</v>
      </c>
      <c r="B26" s="82" t="str">
        <f t="shared" si="0"/>
        <v>CH4</v>
      </c>
      <c r="C26" s="83" t="s">
        <v>1101</v>
      </c>
      <c r="D26" s="83">
        <v>7.0155717620000004</v>
      </c>
      <c r="E26" s="83">
        <v>7.1796402669999999</v>
      </c>
      <c r="F26" s="83">
        <v>7.5008526700000004</v>
      </c>
      <c r="G26" s="83">
        <v>7.5280489350000002</v>
      </c>
      <c r="H26" s="83">
        <v>7.2948712569999996</v>
      </c>
      <c r="I26" s="83">
        <v>7.4983416729999997</v>
      </c>
      <c r="J26" s="83">
        <v>7.6539173319999998</v>
      </c>
      <c r="K26" s="83">
        <v>7.4045359550000001</v>
      </c>
      <c r="L26" s="83">
        <v>6.7590742989999999</v>
      </c>
      <c r="M26" s="83">
        <v>6.8984612270000003</v>
      </c>
      <c r="N26" s="83">
        <v>7.3769219240000004</v>
      </c>
      <c r="O26" s="83">
        <v>6.449390341</v>
      </c>
      <c r="P26" s="83">
        <v>6.9808299099999997</v>
      </c>
      <c r="Q26" s="83">
        <v>7.5477499210000003</v>
      </c>
      <c r="R26" s="83">
        <v>7.5983889480000002</v>
      </c>
      <c r="S26" s="83">
        <v>7.2533125480000002</v>
      </c>
      <c r="T26" s="83">
        <v>7.1511051559999999</v>
      </c>
      <c r="U26" s="83">
        <v>5.8870892279999998</v>
      </c>
      <c r="V26" s="83">
        <v>6.2546215869999999</v>
      </c>
      <c r="W26" s="83">
        <v>6.4761290279999999</v>
      </c>
      <c r="X26" s="83">
        <v>6.5850986980000004</v>
      </c>
      <c r="Y26" s="83">
        <v>6.3516793439999999</v>
      </c>
      <c r="Z26" s="83">
        <v>5.4834192179999999</v>
      </c>
      <c r="AA26" s="83">
        <v>5.6616223339999996</v>
      </c>
      <c r="AB26" s="83">
        <v>6.38564782</v>
      </c>
      <c r="AC26" s="83">
        <v>6.2762469889999997</v>
      </c>
      <c r="AD26" s="83">
        <v>6.0009421710000002</v>
      </c>
      <c r="AE26" s="84">
        <v>5.9698587080000003</v>
      </c>
      <c r="AF26" s="83">
        <v>11.73504256</v>
      </c>
      <c r="AG26" s="83">
        <v>11.274904960000001</v>
      </c>
      <c r="AH26" s="83">
        <v>10.832809620000001</v>
      </c>
    </row>
    <row r="27" spans="1:34" ht="15.75" customHeight="1" x14ac:dyDescent="0.2">
      <c r="A27" s="85" t="s">
        <v>25</v>
      </c>
      <c r="B27" s="82" t="str">
        <f t="shared" si="0"/>
        <v>CO2</v>
      </c>
      <c r="C27" s="86" t="s">
        <v>1102</v>
      </c>
      <c r="D27" s="86">
        <v>1.4286002950000001</v>
      </c>
      <c r="E27" s="86">
        <v>1.3155842179999999</v>
      </c>
      <c r="F27" s="86">
        <v>1.812171676</v>
      </c>
      <c r="G27" s="86">
        <v>1.946783446</v>
      </c>
      <c r="H27" s="86">
        <v>2.3507886290000002</v>
      </c>
      <c r="I27" s="86">
        <v>2.3438762039999999</v>
      </c>
      <c r="J27" s="86">
        <v>2.5208639640000001</v>
      </c>
      <c r="K27" s="86">
        <v>1.937270313</v>
      </c>
      <c r="L27" s="86">
        <v>1.8704294269999999</v>
      </c>
      <c r="M27" s="86">
        <v>2.0411967720000002</v>
      </c>
      <c r="N27" s="86">
        <v>2.1278750940000002</v>
      </c>
      <c r="O27" s="86">
        <v>3.0957918699999998</v>
      </c>
      <c r="P27" s="86">
        <v>4.1015072740000003</v>
      </c>
      <c r="Q27" s="86">
        <v>4.1759485070000002</v>
      </c>
      <c r="R27" s="86">
        <v>4.3484898660000004</v>
      </c>
      <c r="S27" s="86">
        <v>4.1648503970000004</v>
      </c>
      <c r="T27" s="86">
        <v>3.7166985729999999</v>
      </c>
      <c r="U27" s="86">
        <v>3.7039964510000001</v>
      </c>
      <c r="V27" s="86">
        <v>3.9420950339999998</v>
      </c>
      <c r="W27" s="86">
        <v>2.4400147969999999</v>
      </c>
      <c r="X27" s="86">
        <v>2.6606626069999999</v>
      </c>
      <c r="Y27" s="86">
        <v>2.712307059</v>
      </c>
      <c r="Z27" s="86">
        <v>2.7476495019999998</v>
      </c>
      <c r="AA27" s="86">
        <v>2.833842985</v>
      </c>
      <c r="AB27" s="86">
        <v>2.9290085829999999</v>
      </c>
      <c r="AC27" s="86">
        <v>3.011160711</v>
      </c>
      <c r="AD27" s="86">
        <v>3.011160711</v>
      </c>
      <c r="AE27" s="84">
        <v>3.011160711</v>
      </c>
      <c r="AF27" s="86">
        <v>0</v>
      </c>
      <c r="AG27" s="86">
        <v>0</v>
      </c>
      <c r="AH27" s="86">
        <v>0</v>
      </c>
    </row>
    <row r="28" spans="1:34" ht="15.75" customHeight="1" x14ac:dyDescent="0.2">
      <c r="A28" s="82" t="s">
        <v>25</v>
      </c>
      <c r="B28" s="82" t="str">
        <f t="shared" si="0"/>
        <v>N2O</v>
      </c>
      <c r="C28" s="83" t="s">
        <v>1103</v>
      </c>
      <c r="D28" s="83">
        <v>5.1946033000000003E-2</v>
      </c>
      <c r="E28" s="83">
        <v>4.2970710000000002E-2</v>
      </c>
      <c r="F28" s="83">
        <v>6.0313089E-2</v>
      </c>
      <c r="G28" s="83">
        <v>6.0313089E-2</v>
      </c>
      <c r="H28" s="83">
        <v>7.3249313999999996E-2</v>
      </c>
      <c r="I28" s="83">
        <v>7.2297847999999998E-2</v>
      </c>
      <c r="J28" s="83">
        <v>7.2297847999999998E-2</v>
      </c>
      <c r="K28" s="83">
        <v>5.4269479000000002E-2</v>
      </c>
      <c r="L28" s="83">
        <v>5.1408055000000001E-2</v>
      </c>
      <c r="M28" s="83">
        <v>5.3761102999999998E-2</v>
      </c>
      <c r="N28" s="83">
        <v>5.3635664999999999E-2</v>
      </c>
      <c r="O28" s="83">
        <v>7.5467628999999994E-2</v>
      </c>
      <c r="P28" s="83">
        <v>9.8063260999999999E-2</v>
      </c>
      <c r="Q28" s="83">
        <v>9.9493678000000002E-2</v>
      </c>
      <c r="R28" s="83">
        <v>0.10026601</v>
      </c>
      <c r="S28" s="83">
        <v>9.0701158000000004E-2</v>
      </c>
      <c r="T28" s="83">
        <v>8.1136305000000006E-2</v>
      </c>
      <c r="U28" s="83">
        <v>8.0626561999999999E-2</v>
      </c>
      <c r="V28" s="83">
        <v>8.0116818000000006E-2</v>
      </c>
      <c r="W28" s="83">
        <v>5.0245794000000003E-2</v>
      </c>
      <c r="X28" s="83">
        <v>5.1527291000000003E-2</v>
      </c>
      <c r="Y28" s="83">
        <v>5.1527291000000003E-2</v>
      </c>
      <c r="Z28" s="83">
        <v>5.1630139999999998E-2</v>
      </c>
      <c r="AA28" s="83">
        <v>5.2269860000000001E-2</v>
      </c>
      <c r="AB28" s="83">
        <v>5.3164646000000003E-2</v>
      </c>
      <c r="AC28" s="83">
        <v>5.3981266E-2</v>
      </c>
      <c r="AD28" s="83">
        <v>5.3981266E-2</v>
      </c>
      <c r="AE28" s="84">
        <v>5.3981266E-2</v>
      </c>
      <c r="AF28" s="83">
        <v>0</v>
      </c>
      <c r="AG28" s="83">
        <v>0</v>
      </c>
      <c r="AH28" s="83">
        <v>0</v>
      </c>
    </row>
    <row r="29" spans="1:34" ht="15.75" customHeight="1" x14ac:dyDescent="0.2">
      <c r="A29" s="85" t="s">
        <v>27</v>
      </c>
      <c r="B29" s="82" t="str">
        <f t="shared" si="0"/>
        <v>CH4</v>
      </c>
      <c r="C29" s="86" t="s">
        <v>1101</v>
      </c>
      <c r="D29" s="86">
        <v>2.696376254</v>
      </c>
      <c r="E29" s="86">
        <v>2.8020519529999999</v>
      </c>
      <c r="F29" s="86">
        <v>2.91222241</v>
      </c>
      <c r="G29" s="86">
        <v>2.9215570190000002</v>
      </c>
      <c r="H29" s="86">
        <v>3.1725582239999999</v>
      </c>
      <c r="I29" s="86">
        <v>3.4186005069999998</v>
      </c>
      <c r="J29" s="86">
        <v>3.6701140350000001</v>
      </c>
      <c r="K29" s="86">
        <v>3.7660788909999998</v>
      </c>
      <c r="L29" s="86">
        <v>3.8871823349999999</v>
      </c>
      <c r="M29" s="86">
        <v>3.730153896</v>
      </c>
      <c r="N29" s="86">
        <v>4.0557256759999998</v>
      </c>
      <c r="O29" s="86">
        <v>4.5990676669999999</v>
      </c>
      <c r="P29" s="86">
        <v>4.8495705490000001</v>
      </c>
      <c r="Q29" s="86">
        <v>5.0585506660000004</v>
      </c>
      <c r="R29" s="86">
        <v>4.7896017610000001</v>
      </c>
      <c r="S29" s="86">
        <v>4.7960789449999996</v>
      </c>
      <c r="T29" s="86">
        <v>4.107601195</v>
      </c>
      <c r="U29" s="86">
        <v>4.0863364300000002</v>
      </c>
      <c r="V29" s="86">
        <v>4.1364710899999997</v>
      </c>
      <c r="W29" s="86">
        <v>4.2366930820000004</v>
      </c>
      <c r="X29" s="86">
        <v>3.4868294299999998</v>
      </c>
      <c r="Y29" s="86">
        <v>3.1521415799999999</v>
      </c>
      <c r="Z29" s="86">
        <v>2.0066481340000002</v>
      </c>
      <c r="AA29" s="86">
        <v>2.048714666</v>
      </c>
      <c r="AB29" s="86">
        <v>2.4591679499999999</v>
      </c>
      <c r="AC29" s="86">
        <v>2.129811412</v>
      </c>
      <c r="AD29" s="86">
        <v>2.0261284499999999</v>
      </c>
      <c r="AE29" s="84">
        <v>2.0154957950000001</v>
      </c>
      <c r="AF29" s="86">
        <v>7.1562689969999997</v>
      </c>
      <c r="AG29" s="86">
        <v>6.875667676</v>
      </c>
      <c r="AH29" s="86">
        <v>6.6060688900000004</v>
      </c>
    </row>
    <row r="30" spans="1:34" ht="15.75" customHeight="1" x14ac:dyDescent="0.2">
      <c r="A30" s="82" t="s">
        <v>27</v>
      </c>
      <c r="B30" s="82" t="str">
        <f t="shared" si="0"/>
        <v>CO2</v>
      </c>
      <c r="C30" s="83" t="s">
        <v>1102</v>
      </c>
      <c r="D30" s="83">
        <v>8.1782998999999995E-2</v>
      </c>
      <c r="E30" s="83">
        <v>7.2835111999999994E-2</v>
      </c>
      <c r="F30" s="83">
        <v>7.3104190999999999E-2</v>
      </c>
      <c r="G30" s="83">
        <v>0.103403782</v>
      </c>
      <c r="H30" s="83">
        <v>0.110619631</v>
      </c>
      <c r="I30" s="83">
        <v>0.11174587</v>
      </c>
      <c r="J30" s="83">
        <v>4.6527658E-2</v>
      </c>
      <c r="K30" s="83">
        <v>7.0665257999999995E-2</v>
      </c>
      <c r="L30" s="83">
        <v>5.2844352999999997E-2</v>
      </c>
      <c r="M30" s="83">
        <v>5.8609067000000001E-2</v>
      </c>
      <c r="N30" s="83">
        <v>5.4891454999999999E-2</v>
      </c>
      <c r="O30" s="83">
        <v>4.6865147000000003E-2</v>
      </c>
      <c r="P30" s="83">
        <v>3.4776329000000002E-2</v>
      </c>
      <c r="Q30" s="83">
        <v>5.4983523999999999E-2</v>
      </c>
      <c r="R30" s="83">
        <v>7.6906300999999996E-2</v>
      </c>
      <c r="S30" s="83">
        <v>8.0141456E-2</v>
      </c>
      <c r="T30" s="83">
        <v>7.8667367000000002E-2</v>
      </c>
      <c r="U30" s="83">
        <v>7.8823176999999994E-2</v>
      </c>
      <c r="V30" s="83">
        <v>8.4347763000000006E-2</v>
      </c>
      <c r="W30" s="83">
        <v>5.2208226000000003E-2</v>
      </c>
      <c r="X30" s="83">
        <v>5.6929357999999999E-2</v>
      </c>
      <c r="Y30" s="83">
        <v>5.8034377999999998E-2</v>
      </c>
      <c r="Z30" s="83">
        <v>5.8790588999999997E-2</v>
      </c>
      <c r="AA30" s="83">
        <v>6.0634843000000001E-2</v>
      </c>
      <c r="AB30" s="83">
        <v>6.2671071999999994E-2</v>
      </c>
      <c r="AC30" s="83">
        <v>6.4428854999999993E-2</v>
      </c>
      <c r="AD30" s="83">
        <v>6.4428854999999993E-2</v>
      </c>
      <c r="AE30" s="84">
        <v>6.4428854999999993E-2</v>
      </c>
      <c r="AF30" s="83">
        <v>0</v>
      </c>
      <c r="AG30" s="83">
        <v>0</v>
      </c>
      <c r="AH30" s="83">
        <v>0</v>
      </c>
    </row>
    <row r="31" spans="1:34" ht="15.75" customHeight="1" x14ac:dyDescent="0.2">
      <c r="A31" s="85" t="s">
        <v>27</v>
      </c>
      <c r="B31" s="82" t="str">
        <f t="shared" si="0"/>
        <v>N2O</v>
      </c>
      <c r="C31" s="86" t="s">
        <v>1103</v>
      </c>
      <c r="D31" s="86">
        <v>2.9737520000000001E-3</v>
      </c>
      <c r="E31" s="86">
        <v>2.3790009999999999E-3</v>
      </c>
      <c r="F31" s="86">
        <v>2.4330689999999999E-3</v>
      </c>
      <c r="G31" s="86">
        <v>3.2035409999999999E-3</v>
      </c>
      <c r="H31" s="86">
        <v>3.4468480000000002E-3</v>
      </c>
      <c r="I31" s="86">
        <v>3.4468480000000002E-3</v>
      </c>
      <c r="J31" s="86">
        <v>1.3344030000000001E-3</v>
      </c>
      <c r="K31" s="86">
        <v>1.9795720000000002E-3</v>
      </c>
      <c r="L31" s="86">
        <v>1.452407E-3</v>
      </c>
      <c r="M31" s="86">
        <v>1.543647E-3</v>
      </c>
      <c r="N31" s="86">
        <v>1.3836059999999999E-3</v>
      </c>
      <c r="O31" s="86">
        <v>1.1424549999999999E-3</v>
      </c>
      <c r="P31" s="86">
        <v>8.3146999999999995E-4</v>
      </c>
      <c r="Q31" s="86">
        <v>1.3100049999999999E-3</v>
      </c>
      <c r="R31" s="86">
        <v>1.7732799999999999E-3</v>
      </c>
      <c r="S31" s="86">
        <v>1.745302E-3</v>
      </c>
      <c r="T31" s="86">
        <v>1.717325E-3</v>
      </c>
      <c r="U31" s="86">
        <v>1.7157800000000001E-3</v>
      </c>
      <c r="V31" s="86">
        <v>1.714234E-3</v>
      </c>
      <c r="W31" s="86">
        <v>1.0750930000000001E-3</v>
      </c>
      <c r="X31" s="86">
        <v>1.1025130000000001E-3</v>
      </c>
      <c r="Y31" s="86">
        <v>1.1025130000000001E-3</v>
      </c>
      <c r="Z31" s="86">
        <v>1.1047139999999999E-3</v>
      </c>
      <c r="AA31" s="86">
        <v>1.1184019999999999E-3</v>
      </c>
      <c r="AB31" s="86">
        <v>1.137547E-3</v>
      </c>
      <c r="AC31" s="86">
        <v>1.1550200000000001E-3</v>
      </c>
      <c r="AD31" s="86">
        <v>1.1550200000000001E-3</v>
      </c>
      <c r="AE31" s="84">
        <v>1.1550200000000001E-3</v>
      </c>
      <c r="AF31" s="86">
        <v>0</v>
      </c>
      <c r="AG31" s="86">
        <v>0</v>
      </c>
      <c r="AH31" s="86">
        <v>0</v>
      </c>
    </row>
    <row r="32" spans="1:34" ht="15.75" customHeight="1" x14ac:dyDescent="0.2">
      <c r="A32" s="82" t="s">
        <v>30</v>
      </c>
      <c r="B32" s="82" t="str">
        <f t="shared" si="0"/>
        <v>CH4</v>
      </c>
      <c r="C32" s="83" t="s">
        <v>1101</v>
      </c>
      <c r="D32" s="83">
        <v>0.59701054499999995</v>
      </c>
      <c r="E32" s="83">
        <v>0.62425278100000003</v>
      </c>
      <c r="F32" s="83">
        <v>0.63380552400000001</v>
      </c>
      <c r="G32" s="83">
        <v>0.64309891100000005</v>
      </c>
      <c r="H32" s="83">
        <v>0.53937447900000002</v>
      </c>
      <c r="I32" s="83">
        <v>0.56613589600000003</v>
      </c>
      <c r="J32" s="83">
        <v>0.58962209499999996</v>
      </c>
      <c r="K32" s="83">
        <v>0.61462400100000003</v>
      </c>
      <c r="L32" s="83">
        <v>0.63733436300000001</v>
      </c>
      <c r="M32" s="83">
        <v>0.65230037699999999</v>
      </c>
      <c r="N32" s="83">
        <v>0.65543459100000001</v>
      </c>
      <c r="O32" s="83">
        <v>0.76256939599999995</v>
      </c>
      <c r="P32" s="83">
        <v>0.850567148</v>
      </c>
      <c r="Q32" s="83">
        <v>0.93269062800000002</v>
      </c>
      <c r="R32" s="83">
        <v>0.934225109</v>
      </c>
      <c r="S32" s="83">
        <v>0.93771143400000001</v>
      </c>
      <c r="T32" s="83">
        <v>0.94361892599999997</v>
      </c>
      <c r="U32" s="83">
        <v>0.93378391400000005</v>
      </c>
      <c r="V32" s="83">
        <v>0.941295149</v>
      </c>
      <c r="W32" s="83">
        <v>0.90560586799999998</v>
      </c>
      <c r="X32" s="83">
        <v>0.90599777000000004</v>
      </c>
      <c r="Y32" s="83">
        <v>0.90734188100000002</v>
      </c>
      <c r="Z32" s="83">
        <v>0.830318844</v>
      </c>
      <c r="AA32" s="83">
        <v>0.83164156</v>
      </c>
      <c r="AB32" s="83">
        <v>0.82701881300000002</v>
      </c>
      <c r="AC32" s="83">
        <v>0.82938924000000003</v>
      </c>
      <c r="AD32" s="83">
        <v>0.83228329899999998</v>
      </c>
      <c r="AE32" s="84">
        <v>0.83506387999999998</v>
      </c>
      <c r="AF32" s="83">
        <v>0.981682218</v>
      </c>
      <c r="AG32" s="83">
        <v>0.94318990700000005</v>
      </c>
      <c r="AH32" s="83">
        <v>0.90620690199999998</v>
      </c>
    </row>
    <row r="33" spans="1:34" ht="15.75" customHeight="1" x14ac:dyDescent="0.2">
      <c r="A33" s="85" t="s">
        <v>30</v>
      </c>
      <c r="B33" s="82" t="str">
        <f t="shared" si="0"/>
        <v>CO2</v>
      </c>
      <c r="C33" s="86" t="s">
        <v>1102</v>
      </c>
      <c r="D33" s="86">
        <v>5.7991581E-2</v>
      </c>
      <c r="E33" s="86">
        <v>0.22595438300000001</v>
      </c>
      <c r="F33" s="86">
        <v>0.22174938</v>
      </c>
      <c r="G33" s="86">
        <v>0.349042303</v>
      </c>
      <c r="H33" s="86">
        <v>0.26895753500000003</v>
      </c>
      <c r="I33" s="86">
        <v>0.26293146000000001</v>
      </c>
      <c r="J33" s="86">
        <v>0.28108888799999998</v>
      </c>
      <c r="K33" s="86">
        <v>0.276846649</v>
      </c>
      <c r="L33" s="86">
        <v>0.28770540999999999</v>
      </c>
      <c r="M33" s="86">
        <v>0.33841347599999999</v>
      </c>
      <c r="N33" s="86">
        <v>0.32329973200000001</v>
      </c>
      <c r="O33" s="86">
        <v>0.24705138500000001</v>
      </c>
      <c r="P33" s="86">
        <v>0.176007043</v>
      </c>
      <c r="Q33" s="86">
        <v>0.201965438</v>
      </c>
      <c r="R33" s="86">
        <v>0.23662399000000001</v>
      </c>
      <c r="S33" s="86">
        <v>0.26650870599999998</v>
      </c>
      <c r="T33" s="86">
        <v>0.28180835100000001</v>
      </c>
      <c r="U33" s="86">
        <v>0.45992315099999997</v>
      </c>
      <c r="V33" s="86">
        <v>0.68250227200000002</v>
      </c>
      <c r="W33" s="86">
        <v>0.42244431700000001</v>
      </c>
      <c r="X33" s="86">
        <v>0.46064548399999999</v>
      </c>
      <c r="Y33" s="86">
        <v>0.46958678399999998</v>
      </c>
      <c r="Z33" s="86">
        <v>0.47570568800000002</v>
      </c>
      <c r="AA33" s="86">
        <v>0.49062852600000001</v>
      </c>
      <c r="AB33" s="86">
        <v>0.50710472399999995</v>
      </c>
      <c r="AC33" s="86">
        <v>0.521327875</v>
      </c>
      <c r="AD33" s="86">
        <v>0.521327875</v>
      </c>
      <c r="AE33" s="84">
        <v>0.521327875</v>
      </c>
      <c r="AF33" s="86">
        <v>0</v>
      </c>
      <c r="AG33" s="86">
        <v>0</v>
      </c>
      <c r="AH33" s="86">
        <v>0</v>
      </c>
    </row>
    <row r="34" spans="1:34" ht="15.75" customHeight="1" x14ac:dyDescent="0.2">
      <c r="A34" s="82" t="s">
        <v>30</v>
      </c>
      <c r="B34" s="82" t="str">
        <f t="shared" si="0"/>
        <v>N2O</v>
      </c>
      <c r="C34" s="83" t="s">
        <v>1103</v>
      </c>
      <c r="D34" s="83">
        <v>2.10866E-3</v>
      </c>
      <c r="E34" s="83">
        <v>7.3803109999999996E-3</v>
      </c>
      <c r="F34" s="83">
        <v>7.3803109999999996E-3</v>
      </c>
      <c r="G34" s="83">
        <v>1.0813642E-2</v>
      </c>
      <c r="H34" s="83">
        <v>8.3805730000000005E-3</v>
      </c>
      <c r="I34" s="83">
        <v>8.1102320000000002E-3</v>
      </c>
      <c r="J34" s="83">
        <v>8.0615700000000005E-3</v>
      </c>
      <c r="K34" s="83">
        <v>7.7554089999999996E-3</v>
      </c>
      <c r="L34" s="83">
        <v>7.9074760000000001E-3</v>
      </c>
      <c r="M34" s="83">
        <v>8.9131450000000008E-3</v>
      </c>
      <c r="N34" s="83">
        <v>8.1491610000000003E-3</v>
      </c>
      <c r="O34" s="83">
        <v>6.0224919999999999E-3</v>
      </c>
      <c r="P34" s="83">
        <v>4.2081660000000002E-3</v>
      </c>
      <c r="Q34" s="83">
        <v>4.8119089999999996E-3</v>
      </c>
      <c r="R34" s="83">
        <v>5.4559960000000003E-3</v>
      </c>
      <c r="S34" s="83">
        <v>5.8039659999999998E-3</v>
      </c>
      <c r="T34" s="83">
        <v>6.1519349999999999E-3</v>
      </c>
      <c r="U34" s="83">
        <v>1.0011355E-2</v>
      </c>
      <c r="V34" s="83">
        <v>1.3870774000000001E-2</v>
      </c>
      <c r="W34" s="83">
        <v>8.6991480000000003E-3</v>
      </c>
      <c r="X34" s="83">
        <v>8.9210160000000004E-3</v>
      </c>
      <c r="Y34" s="83">
        <v>8.9210160000000004E-3</v>
      </c>
      <c r="Z34" s="83">
        <v>8.9388230000000003E-3</v>
      </c>
      <c r="AA34" s="83">
        <v>9.0495780000000008E-3</v>
      </c>
      <c r="AB34" s="83">
        <v>9.2044940000000006E-3</v>
      </c>
      <c r="AC34" s="83">
        <v>9.3458770000000007E-3</v>
      </c>
      <c r="AD34" s="83">
        <v>9.3458770000000007E-3</v>
      </c>
      <c r="AE34" s="84">
        <v>9.3458770000000007E-3</v>
      </c>
      <c r="AF34" s="83">
        <v>0</v>
      </c>
      <c r="AG34" s="83">
        <v>0</v>
      </c>
      <c r="AH34" s="83">
        <v>0</v>
      </c>
    </row>
    <row r="35" spans="1:34" ht="15.75" customHeight="1" x14ac:dyDescent="0.2">
      <c r="A35" s="85" t="s">
        <v>33</v>
      </c>
      <c r="B35" s="82" t="str">
        <f t="shared" si="0"/>
        <v>CH4</v>
      </c>
      <c r="C35" s="86" t="s">
        <v>1101</v>
      </c>
      <c r="D35" s="86">
        <v>0.38938739</v>
      </c>
      <c r="E35" s="86">
        <v>0.40495666000000002</v>
      </c>
      <c r="F35" s="86">
        <v>0.41898468900000002</v>
      </c>
      <c r="G35" s="86">
        <v>0.43274250399999997</v>
      </c>
      <c r="H35" s="86">
        <v>0.44716195800000003</v>
      </c>
      <c r="I35" s="86">
        <v>0.46129588900000001</v>
      </c>
      <c r="J35" s="86">
        <v>0.47514994799999999</v>
      </c>
      <c r="K35" s="86">
        <v>0.48872967899999997</v>
      </c>
      <c r="L35" s="86">
        <v>0.50204051299999997</v>
      </c>
      <c r="M35" s="86">
        <v>0.46649834099999998</v>
      </c>
      <c r="N35" s="86">
        <v>0.47684830900000003</v>
      </c>
      <c r="O35" s="86">
        <v>0.49456962399999999</v>
      </c>
      <c r="P35" s="86">
        <v>0.51224285400000003</v>
      </c>
      <c r="Q35" s="86">
        <v>0.52986987399999996</v>
      </c>
      <c r="R35" s="86">
        <v>0.54709503999999998</v>
      </c>
      <c r="S35" s="86">
        <v>0.42778104700000003</v>
      </c>
      <c r="T35" s="86">
        <v>0.43527831099999997</v>
      </c>
      <c r="U35" s="86">
        <v>0.45556197399999998</v>
      </c>
      <c r="V35" s="86">
        <v>0.48114623400000001</v>
      </c>
      <c r="W35" s="86">
        <v>0.51192613300000001</v>
      </c>
      <c r="X35" s="86">
        <v>0.48857350199999999</v>
      </c>
      <c r="Y35" s="86">
        <v>0.50268784600000005</v>
      </c>
      <c r="Z35" s="86">
        <v>0.488082707</v>
      </c>
      <c r="AA35" s="86">
        <v>0.50170040500000002</v>
      </c>
      <c r="AB35" s="86">
        <v>0.33345126899999999</v>
      </c>
      <c r="AC35" s="86">
        <v>0.39858526799999999</v>
      </c>
      <c r="AD35" s="86">
        <v>0.41268443599999999</v>
      </c>
      <c r="AE35" s="84">
        <v>0.36048658500000003</v>
      </c>
      <c r="AF35" s="86">
        <v>0.83462956099999996</v>
      </c>
      <c r="AG35" s="86">
        <v>0.81810278800000003</v>
      </c>
      <c r="AH35" s="86">
        <v>0.801903268</v>
      </c>
    </row>
    <row r="36" spans="1:34" ht="15.75" customHeight="1" x14ac:dyDescent="0.2">
      <c r="A36" s="82" t="s">
        <v>33</v>
      </c>
      <c r="B36" s="82" t="str">
        <f t="shared" si="0"/>
        <v>CO2</v>
      </c>
      <c r="C36" s="83" t="s">
        <v>1102</v>
      </c>
      <c r="D36" s="83">
        <v>6.3195949999999999E-3</v>
      </c>
      <c r="E36" s="83">
        <v>7.0352100000000001E-3</v>
      </c>
      <c r="F36" s="83">
        <v>0</v>
      </c>
      <c r="G36" s="83">
        <v>0</v>
      </c>
      <c r="H36" s="83">
        <v>0</v>
      </c>
      <c r="I36" s="83">
        <v>0</v>
      </c>
      <c r="J36" s="83">
        <v>0</v>
      </c>
      <c r="K36" s="83">
        <v>0</v>
      </c>
      <c r="L36" s="83">
        <v>0</v>
      </c>
      <c r="M36" s="83">
        <v>0</v>
      </c>
      <c r="N36" s="83">
        <v>0</v>
      </c>
      <c r="O36" s="83">
        <v>0</v>
      </c>
      <c r="P36" s="83">
        <v>0</v>
      </c>
      <c r="Q36" s="83">
        <v>0</v>
      </c>
      <c r="R36" s="83">
        <v>0</v>
      </c>
      <c r="S36" s="83">
        <v>0</v>
      </c>
      <c r="T36" s="83">
        <v>0</v>
      </c>
      <c r="U36" s="83">
        <v>0</v>
      </c>
      <c r="V36" s="83">
        <v>0</v>
      </c>
      <c r="W36" s="83">
        <v>0</v>
      </c>
      <c r="X36" s="83">
        <v>0</v>
      </c>
      <c r="Y36" s="83">
        <v>0</v>
      </c>
      <c r="Z36" s="83">
        <v>0</v>
      </c>
      <c r="AA36" s="83">
        <v>0</v>
      </c>
      <c r="AB36" s="83">
        <v>0</v>
      </c>
      <c r="AC36" s="83">
        <v>0</v>
      </c>
      <c r="AD36" s="83">
        <v>0</v>
      </c>
      <c r="AE36" s="84">
        <v>0</v>
      </c>
      <c r="AF36" s="83">
        <v>0</v>
      </c>
      <c r="AG36" s="83">
        <v>0</v>
      </c>
      <c r="AH36" s="83">
        <v>0</v>
      </c>
    </row>
    <row r="37" spans="1:34" ht="15.75" customHeight="1" x14ac:dyDescent="0.2">
      <c r="A37" s="85" t="s">
        <v>33</v>
      </c>
      <c r="B37" s="82" t="str">
        <f t="shared" si="0"/>
        <v>N2O</v>
      </c>
      <c r="C37" s="86" t="s">
        <v>1103</v>
      </c>
      <c r="D37" s="86">
        <v>2.2979000000000001E-4</v>
      </c>
      <c r="E37" s="86">
        <v>2.2979000000000001E-4</v>
      </c>
      <c r="F37" s="86">
        <v>0</v>
      </c>
      <c r="G37" s="86">
        <v>0</v>
      </c>
      <c r="H37" s="86">
        <v>0</v>
      </c>
      <c r="I37" s="86">
        <v>0</v>
      </c>
      <c r="J37" s="86">
        <v>0</v>
      </c>
      <c r="K37" s="86">
        <v>0</v>
      </c>
      <c r="L37" s="86">
        <v>0</v>
      </c>
      <c r="M37" s="86">
        <v>0</v>
      </c>
      <c r="N37" s="86">
        <v>0</v>
      </c>
      <c r="O37" s="86">
        <v>0</v>
      </c>
      <c r="P37" s="86">
        <v>0</v>
      </c>
      <c r="Q37" s="86">
        <v>0</v>
      </c>
      <c r="R37" s="86">
        <v>0</v>
      </c>
      <c r="S37" s="86">
        <v>0</v>
      </c>
      <c r="T37" s="86">
        <v>0</v>
      </c>
      <c r="U37" s="86">
        <v>0</v>
      </c>
      <c r="V37" s="86">
        <v>0</v>
      </c>
      <c r="W37" s="86">
        <v>0</v>
      </c>
      <c r="X37" s="86">
        <v>0</v>
      </c>
      <c r="Y37" s="86">
        <v>0</v>
      </c>
      <c r="Z37" s="86">
        <v>0</v>
      </c>
      <c r="AA37" s="86">
        <v>0</v>
      </c>
      <c r="AB37" s="86">
        <v>0</v>
      </c>
      <c r="AC37" s="86">
        <v>0</v>
      </c>
      <c r="AD37" s="86">
        <v>0</v>
      </c>
      <c r="AE37" s="84">
        <v>0</v>
      </c>
      <c r="AF37" s="86">
        <v>0</v>
      </c>
      <c r="AG37" s="86">
        <v>0</v>
      </c>
      <c r="AH37" s="86">
        <v>0</v>
      </c>
    </row>
    <row r="38" spans="1:34" ht="15.75" customHeight="1" x14ac:dyDescent="0.2">
      <c r="A38" s="82" t="s">
        <v>35</v>
      </c>
      <c r="B38" s="82" t="str">
        <f t="shared" si="0"/>
        <v>CH4</v>
      </c>
      <c r="C38" s="83" t="s">
        <v>1101</v>
      </c>
      <c r="D38" s="83">
        <v>9.0532462589999998</v>
      </c>
      <c r="E38" s="83">
        <v>9.2242649530000005</v>
      </c>
      <c r="F38" s="83">
        <v>9.5379824249999992</v>
      </c>
      <c r="G38" s="83">
        <v>9.7988031929999995</v>
      </c>
      <c r="H38" s="83">
        <v>9.9789269310000002</v>
      </c>
      <c r="I38" s="83">
        <v>9.9725503839999998</v>
      </c>
      <c r="J38" s="83">
        <v>9.6071643489999996</v>
      </c>
      <c r="K38" s="83">
        <v>8.6688691559999995</v>
      </c>
      <c r="L38" s="83">
        <v>7.8845367980000001</v>
      </c>
      <c r="M38" s="83">
        <v>7.5871670739999999</v>
      </c>
      <c r="N38" s="83">
        <v>7.1884585960000003</v>
      </c>
      <c r="O38" s="83">
        <v>2.0535435070000001</v>
      </c>
      <c r="P38" s="83">
        <v>4.0334608090000001</v>
      </c>
      <c r="Q38" s="83">
        <v>6.205092499</v>
      </c>
      <c r="R38" s="83">
        <v>6.4465946159999996</v>
      </c>
      <c r="S38" s="83">
        <v>7.5585506540000003</v>
      </c>
      <c r="T38" s="83">
        <v>8.6924525080000006</v>
      </c>
      <c r="U38" s="83">
        <v>9.4997638809999998</v>
      </c>
      <c r="V38" s="83">
        <v>9.5676906450000008</v>
      </c>
      <c r="W38" s="83">
        <v>8.8220460349999996</v>
      </c>
      <c r="X38" s="83">
        <v>8.5456176100000008</v>
      </c>
      <c r="Y38" s="83">
        <v>7.9363774280000001</v>
      </c>
      <c r="Z38" s="83">
        <v>6.7382774159999999</v>
      </c>
      <c r="AA38" s="83">
        <v>5.8148522140000001</v>
      </c>
      <c r="AB38" s="83">
        <v>5.7476094929999997</v>
      </c>
      <c r="AC38" s="83">
        <v>5.8023199889999999</v>
      </c>
      <c r="AD38" s="83">
        <v>5.0673409630000004</v>
      </c>
      <c r="AE38" s="84">
        <v>5.6273096870000003</v>
      </c>
      <c r="AF38" s="83">
        <v>13.42858697</v>
      </c>
      <c r="AG38" s="83">
        <v>12.90204454</v>
      </c>
      <c r="AH38" s="83">
        <v>12.396148139999999</v>
      </c>
    </row>
    <row r="39" spans="1:34" ht="15.75" customHeight="1" x14ac:dyDescent="0.2">
      <c r="A39" s="85" t="s">
        <v>35</v>
      </c>
      <c r="B39" s="82" t="str">
        <f t="shared" si="0"/>
        <v>CO2</v>
      </c>
      <c r="C39" s="86" t="s">
        <v>1102</v>
      </c>
      <c r="D39" s="86">
        <v>9.7396117000000004E-2</v>
      </c>
      <c r="E39" s="86">
        <v>0.12084007300000001</v>
      </c>
      <c r="F39" s="86">
        <v>0.114854807</v>
      </c>
      <c r="G39" s="86">
        <v>0.12841266300000001</v>
      </c>
      <c r="H39" s="86">
        <v>0.130140743</v>
      </c>
      <c r="I39" s="86">
        <v>6.2310374000000002E-2</v>
      </c>
      <c r="J39" s="86">
        <v>6.3155451000000001E-2</v>
      </c>
      <c r="K39" s="86">
        <v>0</v>
      </c>
      <c r="L39" s="86">
        <v>6.5409947999999996E-2</v>
      </c>
      <c r="M39" s="86">
        <v>0.138721812</v>
      </c>
      <c r="N39" s="86">
        <v>8.0985811000000005E-2</v>
      </c>
      <c r="O39" s="86">
        <v>4.2322064999999999E-2</v>
      </c>
      <c r="P39" s="86">
        <v>0</v>
      </c>
      <c r="Q39" s="86">
        <v>0</v>
      </c>
      <c r="R39" s="86">
        <v>0</v>
      </c>
      <c r="S39" s="86">
        <v>0</v>
      </c>
      <c r="T39" s="86">
        <v>0</v>
      </c>
      <c r="U39" s="86">
        <v>0</v>
      </c>
      <c r="V39" s="86">
        <v>0</v>
      </c>
      <c r="W39" s="86">
        <v>0</v>
      </c>
      <c r="X39" s="86">
        <v>0</v>
      </c>
      <c r="Y39" s="86">
        <v>0</v>
      </c>
      <c r="Z39" s="86">
        <v>0</v>
      </c>
      <c r="AA39" s="86">
        <v>0</v>
      </c>
      <c r="AB39" s="86">
        <v>0</v>
      </c>
      <c r="AC39" s="86">
        <v>0</v>
      </c>
      <c r="AD39" s="86">
        <v>0</v>
      </c>
      <c r="AE39" s="84">
        <v>0</v>
      </c>
      <c r="AF39" s="86">
        <v>0</v>
      </c>
      <c r="AG39" s="86">
        <v>0</v>
      </c>
      <c r="AH39" s="86">
        <v>0</v>
      </c>
    </row>
    <row r="40" spans="1:34" ht="15.75" customHeight="1" x14ac:dyDescent="0.2">
      <c r="A40" s="82" t="s">
        <v>35</v>
      </c>
      <c r="B40" s="82" t="str">
        <f t="shared" si="0"/>
        <v>N2O</v>
      </c>
      <c r="C40" s="83" t="s">
        <v>1103</v>
      </c>
      <c r="D40" s="83">
        <v>3.5414679999999999E-3</v>
      </c>
      <c r="E40" s="83">
        <v>3.9469789999999998E-3</v>
      </c>
      <c r="F40" s="83">
        <v>3.8226219999999999E-3</v>
      </c>
      <c r="G40" s="83">
        <v>3.978339E-3</v>
      </c>
      <c r="H40" s="83">
        <v>4.0551160000000001E-3</v>
      </c>
      <c r="I40" s="83">
        <v>1.9219899999999999E-3</v>
      </c>
      <c r="J40" s="83">
        <v>1.8112849999999999E-3</v>
      </c>
      <c r="K40" s="83">
        <v>0</v>
      </c>
      <c r="L40" s="83">
        <v>1.7977679999999999E-3</v>
      </c>
      <c r="M40" s="83">
        <v>3.6536590000000001E-3</v>
      </c>
      <c r="N40" s="83">
        <v>2.041345E-3</v>
      </c>
      <c r="O40" s="83">
        <v>1.0317060000000001E-3</v>
      </c>
      <c r="P40" s="83">
        <v>0</v>
      </c>
      <c r="Q40" s="83">
        <v>0</v>
      </c>
      <c r="R40" s="83">
        <v>0</v>
      </c>
      <c r="S40" s="83">
        <v>0</v>
      </c>
      <c r="T40" s="83">
        <v>0</v>
      </c>
      <c r="U40" s="83">
        <v>0</v>
      </c>
      <c r="V40" s="83">
        <v>0</v>
      </c>
      <c r="W40" s="83">
        <v>0</v>
      </c>
      <c r="X40" s="83">
        <v>0</v>
      </c>
      <c r="Y40" s="83">
        <v>0</v>
      </c>
      <c r="Z40" s="83">
        <v>0</v>
      </c>
      <c r="AA40" s="83">
        <v>0</v>
      </c>
      <c r="AB40" s="83">
        <v>0</v>
      </c>
      <c r="AC40" s="83">
        <v>0</v>
      </c>
      <c r="AD40" s="83">
        <v>0</v>
      </c>
      <c r="AE40" s="84">
        <v>0</v>
      </c>
      <c r="AF40" s="83">
        <v>0</v>
      </c>
      <c r="AG40" s="83">
        <v>0</v>
      </c>
      <c r="AH40" s="83">
        <v>0</v>
      </c>
    </row>
    <row r="41" spans="1:34" ht="15.75" customHeight="1" x14ac:dyDescent="0.2">
      <c r="A41" s="85" t="s">
        <v>38</v>
      </c>
      <c r="B41" s="82" t="str">
        <f t="shared" si="0"/>
        <v>CH4</v>
      </c>
      <c r="C41" s="86" t="s">
        <v>1101</v>
      </c>
      <c r="D41" s="86">
        <v>3.4347253329999998</v>
      </c>
      <c r="E41" s="86">
        <v>3.529265863</v>
      </c>
      <c r="F41" s="86">
        <v>3.6287582390000002</v>
      </c>
      <c r="G41" s="86">
        <v>3.837153818</v>
      </c>
      <c r="H41" s="86">
        <v>3.5446248300000001</v>
      </c>
      <c r="I41" s="86">
        <v>3.6074363470000002</v>
      </c>
      <c r="J41" s="86">
        <v>3.5734867559999999</v>
      </c>
      <c r="K41" s="86">
        <v>3.3748346069999999</v>
      </c>
      <c r="L41" s="86">
        <v>3.441734581</v>
      </c>
      <c r="M41" s="86">
        <v>3.307485786</v>
      </c>
      <c r="N41" s="86">
        <v>3.4122176710000001</v>
      </c>
      <c r="O41" s="86">
        <v>3.1751349289999999</v>
      </c>
      <c r="P41" s="86">
        <v>3.2022324389999999</v>
      </c>
      <c r="Q41" s="86">
        <v>3.5863355380000002</v>
      </c>
      <c r="R41" s="86">
        <v>3.9332388410000001</v>
      </c>
      <c r="S41" s="86">
        <v>4.0617639700000003</v>
      </c>
      <c r="T41" s="86">
        <v>4.3107127380000003</v>
      </c>
      <c r="U41" s="86">
        <v>4.1701034930000001</v>
      </c>
      <c r="V41" s="86">
        <v>4.2389745310000002</v>
      </c>
      <c r="W41" s="86">
        <v>3.9012391649999998</v>
      </c>
      <c r="X41" s="86">
        <v>3.446039597</v>
      </c>
      <c r="Y41" s="86">
        <v>3.2722282919999999</v>
      </c>
      <c r="Z41" s="86">
        <v>2.2825842430000001</v>
      </c>
      <c r="AA41" s="86">
        <v>2.2425386039999999</v>
      </c>
      <c r="AB41" s="86">
        <v>1.4762248419999999</v>
      </c>
      <c r="AC41" s="86">
        <v>1.837988696</v>
      </c>
      <c r="AD41" s="86">
        <v>1.811953095</v>
      </c>
      <c r="AE41" s="84">
        <v>1.624308364</v>
      </c>
      <c r="AF41" s="86">
        <v>6.2633578300000003</v>
      </c>
      <c r="AG41" s="86">
        <v>6.0177680569999996</v>
      </c>
      <c r="AH41" s="86">
        <v>5.7818079960000004</v>
      </c>
    </row>
    <row r="42" spans="1:34" ht="15.75" customHeight="1" x14ac:dyDescent="0.2">
      <c r="A42" s="82" t="s">
        <v>38</v>
      </c>
      <c r="B42" s="82" t="str">
        <f t="shared" si="0"/>
        <v>CO2</v>
      </c>
      <c r="C42" s="83" t="s">
        <v>1102</v>
      </c>
      <c r="D42" s="83">
        <v>0.408914995</v>
      </c>
      <c r="E42" s="83">
        <v>0.40100695400000003</v>
      </c>
      <c r="F42" s="83">
        <v>0.57995991800000002</v>
      </c>
      <c r="G42" s="83">
        <v>0.32635455299999999</v>
      </c>
      <c r="H42" s="83">
        <v>0.291515264</v>
      </c>
      <c r="I42" s="83">
        <v>0.27958378499999997</v>
      </c>
      <c r="J42" s="83">
        <v>0.21868753199999999</v>
      </c>
      <c r="K42" s="83">
        <v>0.34601609100000003</v>
      </c>
      <c r="L42" s="83">
        <v>0.28898410099999999</v>
      </c>
      <c r="M42" s="83">
        <v>0.17444152399999999</v>
      </c>
      <c r="N42" s="83">
        <v>0.29110275099999999</v>
      </c>
      <c r="O42" s="83">
        <v>0.45440117800000002</v>
      </c>
      <c r="P42" s="83">
        <v>0.64225020099999997</v>
      </c>
      <c r="Q42" s="83">
        <v>0.529808634</v>
      </c>
      <c r="R42" s="83">
        <v>0.43672618699999999</v>
      </c>
      <c r="S42" s="83">
        <v>0.44176608699999997</v>
      </c>
      <c r="T42" s="83">
        <v>0.420127747</v>
      </c>
      <c r="U42" s="83">
        <v>0.35745257600000002</v>
      </c>
      <c r="V42" s="83">
        <v>0.31442490499999998</v>
      </c>
      <c r="W42" s="83">
        <v>0.19461768800000001</v>
      </c>
      <c r="X42" s="83">
        <v>0.21221674800000001</v>
      </c>
      <c r="Y42" s="83">
        <v>0.216335954</v>
      </c>
      <c r="Z42" s="83">
        <v>0.21915489699999999</v>
      </c>
      <c r="AA42" s="83">
        <v>0.22602976399999999</v>
      </c>
      <c r="AB42" s="83">
        <v>0.233620254</v>
      </c>
      <c r="AC42" s="83">
        <v>0.240172779</v>
      </c>
      <c r="AD42" s="83">
        <v>0.240172779</v>
      </c>
      <c r="AE42" s="84">
        <v>0.240172779</v>
      </c>
      <c r="AF42" s="83">
        <v>0</v>
      </c>
      <c r="AG42" s="83">
        <v>0</v>
      </c>
      <c r="AH42" s="83">
        <v>0</v>
      </c>
    </row>
    <row r="43" spans="1:34" ht="15.75" customHeight="1" x14ac:dyDescent="0.2">
      <c r="A43" s="85" t="s">
        <v>38</v>
      </c>
      <c r="B43" s="82" t="str">
        <f t="shared" si="0"/>
        <v>N2O</v>
      </c>
      <c r="C43" s="86" t="s">
        <v>1103</v>
      </c>
      <c r="D43" s="86">
        <v>1.4868757999999999E-2</v>
      </c>
      <c r="E43" s="86">
        <v>1.3098024E-2</v>
      </c>
      <c r="F43" s="86">
        <v>1.9302350999999999E-2</v>
      </c>
      <c r="G43" s="86">
        <v>1.0110755000000001E-2</v>
      </c>
      <c r="H43" s="86">
        <v>9.0834590000000003E-3</v>
      </c>
      <c r="I43" s="86">
        <v>8.6238800000000004E-3</v>
      </c>
      <c r="J43" s="86">
        <v>6.2719120000000001E-3</v>
      </c>
      <c r="K43" s="86">
        <v>9.6930780000000008E-3</v>
      </c>
      <c r="L43" s="86">
        <v>7.9426199999999992E-3</v>
      </c>
      <c r="M43" s="86">
        <v>4.5944460000000003E-3</v>
      </c>
      <c r="N43" s="86">
        <v>7.3375970000000004E-3</v>
      </c>
      <c r="O43" s="86">
        <v>1.1077159E-2</v>
      </c>
      <c r="P43" s="86">
        <v>1.5355611E-2</v>
      </c>
      <c r="Q43" s="86">
        <v>1.2622906999999999E-2</v>
      </c>
      <c r="R43" s="86">
        <v>1.0069885000000001E-2</v>
      </c>
      <c r="S43" s="86">
        <v>9.6206810000000007E-3</v>
      </c>
      <c r="T43" s="86">
        <v>9.1714759999999996E-3</v>
      </c>
      <c r="U43" s="86">
        <v>7.7808310000000002E-3</v>
      </c>
      <c r="V43" s="86">
        <v>6.3901870000000003E-3</v>
      </c>
      <c r="W43" s="86">
        <v>4.0076479999999999E-3</v>
      </c>
      <c r="X43" s="86">
        <v>4.1098610000000002E-3</v>
      </c>
      <c r="Y43" s="86">
        <v>4.1098610000000002E-3</v>
      </c>
      <c r="Z43" s="86">
        <v>4.1180649999999997E-3</v>
      </c>
      <c r="AA43" s="86">
        <v>4.169089E-3</v>
      </c>
      <c r="AB43" s="86">
        <v>4.2404579999999999E-3</v>
      </c>
      <c r="AC43" s="86">
        <v>4.3055919999999996E-3</v>
      </c>
      <c r="AD43" s="86">
        <v>4.3055919999999996E-3</v>
      </c>
      <c r="AE43" s="84">
        <v>4.3055919999999996E-3</v>
      </c>
      <c r="AF43" s="86">
        <v>0</v>
      </c>
      <c r="AG43" s="86">
        <v>0</v>
      </c>
      <c r="AH43" s="86">
        <v>0</v>
      </c>
    </row>
    <row r="44" spans="1:34" ht="15.75" customHeight="1" x14ac:dyDescent="0.2">
      <c r="A44" s="82" t="s">
        <v>41</v>
      </c>
      <c r="B44" s="82" t="str">
        <f t="shared" si="0"/>
        <v>CH4</v>
      </c>
      <c r="C44" s="83" t="s">
        <v>1101</v>
      </c>
      <c r="D44" s="83">
        <v>1.834594353</v>
      </c>
      <c r="E44" s="83">
        <v>1.8778470890000001</v>
      </c>
      <c r="F44" s="83">
        <v>1.9174714230000001</v>
      </c>
      <c r="G44" s="83">
        <v>1.6696601250000001</v>
      </c>
      <c r="H44" s="83">
        <v>1.7011565529999999</v>
      </c>
      <c r="I44" s="83">
        <v>1.5848986789999999</v>
      </c>
      <c r="J44" s="83">
        <v>1.631599478</v>
      </c>
      <c r="K44" s="83">
        <v>1.6396945780000001</v>
      </c>
      <c r="L44" s="83">
        <v>1.686894028</v>
      </c>
      <c r="M44" s="83">
        <v>1.6954546189999999</v>
      </c>
      <c r="N44" s="83">
        <v>1.7446418379999999</v>
      </c>
      <c r="O44" s="83">
        <v>1.6070731149999999</v>
      </c>
      <c r="P44" s="83">
        <v>1.713025378</v>
      </c>
      <c r="Q44" s="83">
        <v>1.8261334490000001</v>
      </c>
      <c r="R44" s="83">
        <v>1.8602445679999999</v>
      </c>
      <c r="S44" s="83">
        <v>1.894135699</v>
      </c>
      <c r="T44" s="83">
        <v>1.7278926109999999</v>
      </c>
      <c r="U44" s="83">
        <v>1.7520194499999999</v>
      </c>
      <c r="V44" s="83">
        <v>1.7697590510000001</v>
      </c>
      <c r="W44" s="83">
        <v>1.9939021880000001</v>
      </c>
      <c r="X44" s="83">
        <v>1.959527633</v>
      </c>
      <c r="Y44" s="83">
        <v>1.9507192760000001</v>
      </c>
      <c r="Z44" s="83">
        <v>1.8496019130000001</v>
      </c>
      <c r="AA44" s="83">
        <v>1.7652428330000001</v>
      </c>
      <c r="AB44" s="83">
        <v>1.445345125</v>
      </c>
      <c r="AC44" s="83">
        <v>1.4171977140000001</v>
      </c>
      <c r="AD44" s="83">
        <v>1.414155976</v>
      </c>
      <c r="AE44" s="84">
        <v>1.4112335060000001</v>
      </c>
      <c r="AF44" s="83">
        <v>2.5033124660000001</v>
      </c>
      <c r="AG44" s="83">
        <v>2.4051561800000001</v>
      </c>
      <c r="AH44" s="83">
        <v>2.3108486579999998</v>
      </c>
    </row>
    <row r="45" spans="1:34" ht="15.75" customHeight="1" x14ac:dyDescent="0.2">
      <c r="A45" s="85" t="s">
        <v>41</v>
      </c>
      <c r="B45" s="82" t="str">
        <f t="shared" si="0"/>
        <v>CO2</v>
      </c>
      <c r="C45" s="86" t="s">
        <v>1102</v>
      </c>
      <c r="D45" s="86">
        <v>1.7100081999999999E-2</v>
      </c>
      <c r="E45" s="86">
        <v>1.903645E-2</v>
      </c>
      <c r="F45" s="86">
        <v>1.6960171999999999E-2</v>
      </c>
      <c r="G45" s="86">
        <v>0</v>
      </c>
      <c r="H45" s="86">
        <v>0</v>
      </c>
      <c r="I45" s="86">
        <v>1.3860870000000001E-2</v>
      </c>
      <c r="J45" s="86">
        <v>0</v>
      </c>
      <c r="K45" s="86">
        <v>1.6704890999999999E-2</v>
      </c>
      <c r="L45" s="86">
        <v>6.1918140000000003E-3</v>
      </c>
      <c r="M45" s="86">
        <v>9.751071E-3</v>
      </c>
      <c r="N45" s="86">
        <v>7.6845890000000004E-3</v>
      </c>
      <c r="O45" s="86">
        <v>1.3920744000000001E-2</v>
      </c>
      <c r="P45" s="86">
        <v>2.1646254E-2</v>
      </c>
      <c r="Q45" s="86">
        <v>2.4823205000000001E-2</v>
      </c>
      <c r="R45" s="86">
        <v>2.8811493000000001E-2</v>
      </c>
      <c r="S45" s="86">
        <v>3.2767662000000003E-2</v>
      </c>
      <c r="T45" s="86">
        <v>3.4946418999999999E-2</v>
      </c>
      <c r="U45" s="86">
        <v>3.3242427999999997E-2</v>
      </c>
      <c r="V45" s="86">
        <v>3.3671425999999997E-2</v>
      </c>
      <c r="W45" s="86">
        <v>2.0841399E-2</v>
      </c>
      <c r="X45" s="86">
        <v>2.2726064000000001E-2</v>
      </c>
      <c r="Y45" s="86">
        <v>2.3167185E-2</v>
      </c>
      <c r="Z45" s="86">
        <v>2.3469062999999998E-2</v>
      </c>
      <c r="AA45" s="86">
        <v>2.4205285E-2</v>
      </c>
      <c r="AB45" s="86">
        <v>2.5018142E-2</v>
      </c>
      <c r="AC45" s="86">
        <v>2.5719845000000002E-2</v>
      </c>
      <c r="AD45" s="86">
        <v>2.5719845000000002E-2</v>
      </c>
      <c r="AE45" s="84">
        <v>2.5719845000000002E-2</v>
      </c>
      <c r="AF45" s="86">
        <v>0</v>
      </c>
      <c r="AG45" s="86">
        <v>0</v>
      </c>
      <c r="AH45" s="86">
        <v>0</v>
      </c>
    </row>
    <row r="46" spans="1:34" ht="15.75" customHeight="1" x14ac:dyDescent="0.2">
      <c r="A46" s="82" t="s">
        <v>41</v>
      </c>
      <c r="B46" s="82" t="str">
        <f t="shared" si="0"/>
        <v>N2O</v>
      </c>
      <c r="C46" s="83" t="s">
        <v>1103</v>
      </c>
      <c r="D46" s="83">
        <v>6.2178400000000001E-4</v>
      </c>
      <c r="E46" s="83">
        <v>6.2178400000000001E-4</v>
      </c>
      <c r="F46" s="83">
        <v>5.64472E-4</v>
      </c>
      <c r="G46" s="83">
        <v>0</v>
      </c>
      <c r="H46" s="83">
        <v>0</v>
      </c>
      <c r="I46" s="83">
        <v>4.2754400000000003E-4</v>
      </c>
      <c r="J46" s="83">
        <v>0</v>
      </c>
      <c r="K46" s="83">
        <v>4.6796000000000001E-4</v>
      </c>
      <c r="L46" s="83">
        <v>1.7018E-4</v>
      </c>
      <c r="M46" s="83">
        <v>2.5682400000000001E-4</v>
      </c>
      <c r="N46" s="83">
        <v>1.93699E-4</v>
      </c>
      <c r="O46" s="83">
        <v>3.3935299999999997E-4</v>
      </c>
      <c r="P46" s="83">
        <v>5.1754199999999996E-4</v>
      </c>
      <c r="Q46" s="83">
        <v>5.9142299999999999E-4</v>
      </c>
      <c r="R46" s="83">
        <v>6.6432600000000002E-4</v>
      </c>
      <c r="S46" s="83">
        <v>7.13607E-4</v>
      </c>
      <c r="T46" s="83">
        <v>7.6288799999999998E-4</v>
      </c>
      <c r="U46" s="83">
        <v>7.2360299999999996E-4</v>
      </c>
      <c r="V46" s="83">
        <v>6.8431799999999995E-4</v>
      </c>
      <c r="W46" s="83">
        <v>4.2917500000000001E-4</v>
      </c>
      <c r="X46" s="83">
        <v>4.4012100000000002E-4</v>
      </c>
      <c r="Y46" s="83">
        <v>4.4012100000000002E-4</v>
      </c>
      <c r="Z46" s="83">
        <v>4.4099900000000002E-4</v>
      </c>
      <c r="AA46" s="83">
        <v>4.4646300000000002E-4</v>
      </c>
      <c r="AB46" s="83">
        <v>4.5410600000000002E-4</v>
      </c>
      <c r="AC46" s="83">
        <v>4.6108100000000001E-4</v>
      </c>
      <c r="AD46" s="83">
        <v>4.6108100000000001E-4</v>
      </c>
      <c r="AE46" s="84">
        <v>4.6108100000000001E-4</v>
      </c>
      <c r="AF46" s="83">
        <v>0</v>
      </c>
      <c r="AG46" s="83">
        <v>0</v>
      </c>
      <c r="AH46" s="83">
        <v>0</v>
      </c>
    </row>
    <row r="47" spans="1:34" ht="15.75" customHeight="1" x14ac:dyDescent="0.2">
      <c r="A47" s="85" t="s">
        <v>44</v>
      </c>
      <c r="B47" s="82" t="str">
        <f t="shared" si="0"/>
        <v>CH4</v>
      </c>
      <c r="C47" s="86" t="s">
        <v>1101</v>
      </c>
      <c r="D47" s="86">
        <v>1.2578470239999999</v>
      </c>
      <c r="E47" s="86">
        <v>1.2935807079999999</v>
      </c>
      <c r="F47" s="86">
        <v>1.3704405399999999</v>
      </c>
      <c r="G47" s="86">
        <v>1.4442866539999999</v>
      </c>
      <c r="H47" s="86">
        <v>1.5321462939999999</v>
      </c>
      <c r="I47" s="86">
        <v>1.6522513729999999</v>
      </c>
      <c r="J47" s="86">
        <v>1.7676470639999999</v>
      </c>
      <c r="K47" s="86">
        <v>1.909993813</v>
      </c>
      <c r="L47" s="86">
        <v>1.755254463</v>
      </c>
      <c r="M47" s="86">
        <v>1.7908657690000001</v>
      </c>
      <c r="N47" s="86">
        <v>1.8569412750000001</v>
      </c>
      <c r="O47" s="86">
        <v>1.2670708660000001</v>
      </c>
      <c r="P47" s="86">
        <v>1.4980280779999999</v>
      </c>
      <c r="Q47" s="86">
        <v>1.8379224620000001</v>
      </c>
      <c r="R47" s="86">
        <v>2.0876877170000001</v>
      </c>
      <c r="S47" s="86">
        <v>2.1224239119999999</v>
      </c>
      <c r="T47" s="86">
        <v>2.1353397479999998</v>
      </c>
      <c r="U47" s="86">
        <v>2.191217575</v>
      </c>
      <c r="V47" s="86">
        <v>2.030383257</v>
      </c>
      <c r="W47" s="86">
        <v>2.0448473599999999</v>
      </c>
      <c r="X47" s="86">
        <v>1.6938614700000001</v>
      </c>
      <c r="Y47" s="86">
        <v>1.67341988</v>
      </c>
      <c r="Z47" s="86">
        <v>1.6183253230000001</v>
      </c>
      <c r="AA47" s="86">
        <v>1.8117849779999999</v>
      </c>
      <c r="AB47" s="86">
        <v>1.788470105</v>
      </c>
      <c r="AC47" s="86">
        <v>1.774164683</v>
      </c>
      <c r="AD47" s="86">
        <v>1.762005059</v>
      </c>
      <c r="AE47" s="84">
        <v>1.5462922210000001</v>
      </c>
      <c r="AF47" s="86">
        <v>2.9469369400000001</v>
      </c>
      <c r="AG47" s="86">
        <v>2.83138589</v>
      </c>
      <c r="AH47" s="86">
        <v>2.7203656610000002</v>
      </c>
    </row>
    <row r="48" spans="1:34" ht="15.75" customHeight="1" x14ac:dyDescent="0.2">
      <c r="A48" s="82" t="s">
        <v>44</v>
      </c>
      <c r="B48" s="82" t="str">
        <f t="shared" si="0"/>
        <v>CO2</v>
      </c>
      <c r="C48" s="83" t="s">
        <v>1102</v>
      </c>
      <c r="D48" s="83">
        <v>0</v>
      </c>
      <c r="E48" s="83">
        <v>0</v>
      </c>
      <c r="F48" s="83">
        <v>0</v>
      </c>
      <c r="G48" s="83">
        <v>0</v>
      </c>
      <c r="H48" s="83">
        <v>0</v>
      </c>
      <c r="I48" s="83">
        <v>0</v>
      </c>
      <c r="J48" s="83">
        <v>0</v>
      </c>
      <c r="K48" s="83">
        <v>0</v>
      </c>
      <c r="L48" s="83">
        <v>5.8524689999999999E-3</v>
      </c>
      <c r="M48" s="83">
        <v>7.6982140000000001E-3</v>
      </c>
      <c r="N48" s="83">
        <v>8.0438829999999999E-3</v>
      </c>
      <c r="O48" s="83">
        <v>7.5175420000000003E-3</v>
      </c>
      <c r="P48" s="83">
        <v>0</v>
      </c>
      <c r="Q48" s="83">
        <v>1.5722589999999999E-3</v>
      </c>
      <c r="R48" s="83">
        <v>1.8988469999999999E-3</v>
      </c>
      <c r="S48" s="83">
        <v>2.274388E-3</v>
      </c>
      <c r="T48" s="83">
        <v>2.5322349999999999E-3</v>
      </c>
      <c r="U48" s="83">
        <v>2.3481930000000002E-3</v>
      </c>
      <c r="V48" s="83">
        <v>2.3100999999999998E-3</v>
      </c>
      <c r="W48" s="83">
        <v>1.4298690000000001E-3</v>
      </c>
      <c r="X48" s="83">
        <v>1.5591699999999999E-3</v>
      </c>
      <c r="Y48" s="83">
        <v>1.589434E-3</v>
      </c>
      <c r="Z48" s="83">
        <v>1.6101449999999999E-3</v>
      </c>
      <c r="AA48" s="83">
        <v>1.660655E-3</v>
      </c>
      <c r="AB48" s="83">
        <v>1.7164229999999999E-3</v>
      </c>
      <c r="AC48" s="83">
        <v>1.7645650000000001E-3</v>
      </c>
      <c r="AD48" s="83">
        <v>1.7645650000000001E-3</v>
      </c>
      <c r="AE48" s="84">
        <v>1.7645650000000001E-3</v>
      </c>
      <c r="AF48" s="83">
        <v>0</v>
      </c>
      <c r="AG48" s="83">
        <v>0</v>
      </c>
      <c r="AH48" s="83">
        <v>0</v>
      </c>
    </row>
    <row r="49" spans="1:34" ht="15.75" customHeight="1" x14ac:dyDescent="0.2">
      <c r="A49" s="85" t="s">
        <v>44</v>
      </c>
      <c r="B49" s="82" t="str">
        <f t="shared" si="0"/>
        <v>N2O</v>
      </c>
      <c r="C49" s="86" t="s">
        <v>1103</v>
      </c>
      <c r="D49" s="86">
        <v>0</v>
      </c>
      <c r="E49" s="86">
        <v>0</v>
      </c>
      <c r="F49" s="86">
        <v>0</v>
      </c>
      <c r="G49" s="86">
        <v>0</v>
      </c>
      <c r="H49" s="86">
        <v>0</v>
      </c>
      <c r="I49" s="86">
        <v>0</v>
      </c>
      <c r="J49" s="86">
        <v>0</v>
      </c>
      <c r="K49" s="86">
        <v>0</v>
      </c>
      <c r="L49" s="86">
        <v>1.60853E-4</v>
      </c>
      <c r="M49" s="86">
        <v>2.0275600000000001E-4</v>
      </c>
      <c r="N49" s="86">
        <v>2.0275600000000001E-4</v>
      </c>
      <c r="O49" s="86">
        <v>1.8325899999999999E-4</v>
      </c>
      <c r="P49" s="86">
        <v>0</v>
      </c>
      <c r="Q49" s="87">
        <v>3.7459700000000003E-5</v>
      </c>
      <c r="R49" s="87">
        <v>4.3782999999999997E-5</v>
      </c>
      <c r="S49" s="87">
        <v>4.9531099999999997E-5</v>
      </c>
      <c r="T49" s="87">
        <v>5.5279199999999998E-5</v>
      </c>
      <c r="U49" s="87">
        <v>5.1114199999999999E-5</v>
      </c>
      <c r="V49" s="87">
        <v>4.6949100000000001E-5</v>
      </c>
      <c r="W49" s="87">
        <v>2.9444499999999999E-5</v>
      </c>
      <c r="X49" s="87">
        <v>3.0195399999999999E-5</v>
      </c>
      <c r="Y49" s="87">
        <v>3.0195399999999999E-5</v>
      </c>
      <c r="Z49" s="87">
        <v>3.0255699999999999E-5</v>
      </c>
      <c r="AA49" s="87">
        <v>3.0630599999999998E-5</v>
      </c>
      <c r="AB49" s="87">
        <v>3.1154900000000002E-5</v>
      </c>
      <c r="AC49" s="87">
        <v>3.1633500000000001E-5</v>
      </c>
      <c r="AD49" s="87">
        <v>3.1633500000000001E-5</v>
      </c>
      <c r="AE49" s="88">
        <v>3.1633500000000001E-5</v>
      </c>
      <c r="AF49" s="86">
        <v>0</v>
      </c>
      <c r="AG49" s="86">
        <v>0</v>
      </c>
      <c r="AH49" s="86">
        <v>0</v>
      </c>
    </row>
    <row r="50" spans="1:34" ht="15.75" customHeight="1" x14ac:dyDescent="0.2">
      <c r="A50" s="82" t="s">
        <v>46</v>
      </c>
      <c r="B50" s="82" t="str">
        <f t="shared" si="0"/>
        <v>CH4</v>
      </c>
      <c r="C50" s="83" t="s">
        <v>1101</v>
      </c>
      <c r="D50" s="83">
        <v>3.4749242150000001</v>
      </c>
      <c r="E50" s="83">
        <v>3.571559149</v>
      </c>
      <c r="F50" s="83">
        <v>3.607780719</v>
      </c>
      <c r="G50" s="83">
        <v>3.687487478</v>
      </c>
      <c r="H50" s="83">
        <v>3.030389311</v>
      </c>
      <c r="I50" s="83">
        <v>3.0638259200000002</v>
      </c>
      <c r="J50" s="83">
        <v>3.0917658810000002</v>
      </c>
      <c r="K50" s="83">
        <v>3.1087003229999999</v>
      </c>
      <c r="L50" s="83">
        <v>2.9532497539999998</v>
      </c>
      <c r="M50" s="83">
        <v>2.6565280800000002</v>
      </c>
      <c r="N50" s="83">
        <v>2.6566169519999998</v>
      </c>
      <c r="O50" s="83">
        <v>3.8577675820000001</v>
      </c>
      <c r="P50" s="83">
        <v>3.8610030279999998</v>
      </c>
      <c r="Q50" s="83">
        <v>3.6170737509999999</v>
      </c>
      <c r="R50" s="83">
        <v>3.749510103</v>
      </c>
      <c r="S50" s="83">
        <v>3.850267868</v>
      </c>
      <c r="T50" s="83">
        <v>3.6986342410000002</v>
      </c>
      <c r="U50" s="83">
        <v>3.6505732769999999</v>
      </c>
      <c r="V50" s="83">
        <v>3.670118762</v>
      </c>
      <c r="W50" s="83">
        <v>3.6002243119999999</v>
      </c>
      <c r="X50" s="83">
        <v>3.3848658330000001</v>
      </c>
      <c r="Y50" s="83">
        <v>3.2928758939999998</v>
      </c>
      <c r="Z50" s="83">
        <v>2.978136396</v>
      </c>
      <c r="AA50" s="83">
        <v>3.0016602360000002</v>
      </c>
      <c r="AB50" s="83">
        <v>3.016798997</v>
      </c>
      <c r="AC50" s="83">
        <v>2.9432082529999999</v>
      </c>
      <c r="AD50" s="83">
        <v>2.5077104810000002</v>
      </c>
      <c r="AE50" s="84">
        <v>2.4794548189999999</v>
      </c>
      <c r="AF50" s="83">
        <v>4.3935660839999997</v>
      </c>
      <c r="AG50" s="83">
        <v>4.2212918930000001</v>
      </c>
      <c r="AH50" s="83">
        <v>4.0557726709999997</v>
      </c>
    </row>
    <row r="51" spans="1:34" ht="15.75" customHeight="1" x14ac:dyDescent="0.2">
      <c r="A51" s="85" t="s">
        <v>46</v>
      </c>
      <c r="B51" s="82" t="str">
        <f t="shared" si="0"/>
        <v>CO2</v>
      </c>
      <c r="C51" s="86" t="s">
        <v>1102</v>
      </c>
      <c r="D51" s="86">
        <v>5.1300245000000001E-2</v>
      </c>
      <c r="E51" s="86">
        <v>0</v>
      </c>
      <c r="F51" s="86">
        <v>0</v>
      </c>
      <c r="G51" s="86">
        <v>0</v>
      </c>
      <c r="H51" s="86">
        <v>0</v>
      </c>
      <c r="I51" s="86">
        <v>0</v>
      </c>
      <c r="J51" s="86">
        <v>0</v>
      </c>
      <c r="K51" s="86">
        <v>0</v>
      </c>
      <c r="L51" s="86">
        <v>0</v>
      </c>
      <c r="M51" s="86">
        <v>1.0461872000000001E-2</v>
      </c>
      <c r="N51" s="86">
        <v>0</v>
      </c>
      <c r="O51" s="86">
        <v>0</v>
      </c>
      <c r="P51" s="86">
        <v>0</v>
      </c>
      <c r="Q51" s="86">
        <v>3.614683E-3</v>
      </c>
      <c r="R51" s="86">
        <v>7.284202E-3</v>
      </c>
      <c r="S51" s="86">
        <v>8.7519260000000001E-3</v>
      </c>
      <c r="T51" s="86">
        <v>9.7680340000000001E-3</v>
      </c>
      <c r="U51" s="86">
        <v>8.8322729999999999E-3</v>
      </c>
      <c r="V51" s="86">
        <v>8.4274199999999997E-3</v>
      </c>
      <c r="W51" s="86">
        <v>5.2162689999999999E-3</v>
      </c>
      <c r="X51" s="86">
        <v>5.687971E-3</v>
      </c>
      <c r="Y51" s="86">
        <v>5.7983760000000001E-3</v>
      </c>
      <c r="Z51" s="86">
        <v>5.8739320000000001E-3</v>
      </c>
      <c r="AA51" s="86">
        <v>6.0581960000000001E-3</v>
      </c>
      <c r="AB51" s="86">
        <v>6.2616420000000004E-3</v>
      </c>
      <c r="AC51" s="86">
        <v>6.437267E-3</v>
      </c>
      <c r="AD51" s="86">
        <v>6.437267E-3</v>
      </c>
      <c r="AE51" s="84">
        <v>6.437267E-3</v>
      </c>
      <c r="AF51" s="86">
        <v>0</v>
      </c>
      <c r="AG51" s="86">
        <v>0</v>
      </c>
      <c r="AH51" s="86">
        <v>0</v>
      </c>
    </row>
    <row r="52" spans="1:34" ht="15.75" customHeight="1" x14ac:dyDescent="0.2">
      <c r="A52" s="82" t="s">
        <v>46</v>
      </c>
      <c r="B52" s="82" t="str">
        <f t="shared" si="0"/>
        <v>N2O</v>
      </c>
      <c r="C52" s="83" t="s">
        <v>1103</v>
      </c>
      <c r="D52" s="83">
        <v>1.8653529999999999E-3</v>
      </c>
      <c r="E52" s="83">
        <v>0</v>
      </c>
      <c r="F52" s="83">
        <v>0</v>
      </c>
      <c r="G52" s="83">
        <v>0</v>
      </c>
      <c r="H52" s="83">
        <v>0</v>
      </c>
      <c r="I52" s="83">
        <v>0</v>
      </c>
      <c r="J52" s="83">
        <v>0</v>
      </c>
      <c r="K52" s="83">
        <v>0</v>
      </c>
      <c r="L52" s="83">
        <v>0</v>
      </c>
      <c r="M52" s="83">
        <v>2.7554499999999998E-4</v>
      </c>
      <c r="N52" s="83">
        <v>0</v>
      </c>
      <c r="O52" s="83">
        <v>0</v>
      </c>
      <c r="P52" s="83">
        <v>0</v>
      </c>
      <c r="Q52" s="89">
        <v>8.6121300000000005E-5</v>
      </c>
      <c r="R52" s="83">
        <v>1.6795699999999999E-4</v>
      </c>
      <c r="S52" s="83">
        <v>1.90597E-4</v>
      </c>
      <c r="T52" s="83">
        <v>2.1323800000000001E-4</v>
      </c>
      <c r="U52" s="83">
        <v>1.92256E-4</v>
      </c>
      <c r="V52" s="83">
        <v>1.7127399999999999E-4</v>
      </c>
      <c r="W52" s="83">
        <v>1.07416E-4</v>
      </c>
      <c r="X52" s="83">
        <v>1.10155E-4</v>
      </c>
      <c r="Y52" s="83">
        <v>1.10155E-4</v>
      </c>
      <c r="Z52" s="83">
        <v>1.10375E-4</v>
      </c>
      <c r="AA52" s="83">
        <v>1.11743E-4</v>
      </c>
      <c r="AB52" s="83">
        <v>1.13656E-4</v>
      </c>
      <c r="AC52" s="83">
        <v>1.15401E-4</v>
      </c>
      <c r="AD52" s="83">
        <v>1.15401E-4</v>
      </c>
      <c r="AE52" s="84">
        <v>1.15401E-4</v>
      </c>
      <c r="AF52" s="83">
        <v>0</v>
      </c>
      <c r="AG52" s="83">
        <v>0</v>
      </c>
      <c r="AH52" s="83">
        <v>0</v>
      </c>
    </row>
    <row r="53" spans="1:34" ht="15.75" customHeight="1" x14ac:dyDescent="0.2">
      <c r="A53" s="85" t="s">
        <v>49</v>
      </c>
      <c r="B53" s="82" t="str">
        <f t="shared" si="0"/>
        <v>CH4</v>
      </c>
      <c r="C53" s="86" t="s">
        <v>1101</v>
      </c>
      <c r="D53" s="86">
        <v>2.8565754729999999</v>
      </c>
      <c r="E53" s="86">
        <v>2.9345414079999999</v>
      </c>
      <c r="F53" s="86">
        <v>2.9957408010000002</v>
      </c>
      <c r="G53" s="86">
        <v>3.0539876019999999</v>
      </c>
      <c r="H53" s="86">
        <v>2.7827303849999998</v>
      </c>
      <c r="I53" s="86">
        <v>2.6612216019999999</v>
      </c>
      <c r="J53" s="86">
        <v>2.7954830849999999</v>
      </c>
      <c r="K53" s="86">
        <v>2.85507724</v>
      </c>
      <c r="L53" s="86">
        <v>2.9112733890000002</v>
      </c>
      <c r="M53" s="86">
        <v>2.8297882130000001</v>
      </c>
      <c r="N53" s="86">
        <v>2.9172665000000002</v>
      </c>
      <c r="O53" s="86">
        <v>3.2097439969999999</v>
      </c>
      <c r="P53" s="86">
        <v>3.1762887050000002</v>
      </c>
      <c r="Q53" s="86">
        <v>2.8777784689999999</v>
      </c>
      <c r="R53" s="86">
        <v>2.8645297169999999</v>
      </c>
      <c r="S53" s="86">
        <v>2.7972042909999999</v>
      </c>
      <c r="T53" s="86">
        <v>2.8680996049999998</v>
      </c>
      <c r="U53" s="86">
        <v>3.0398544969999999</v>
      </c>
      <c r="V53" s="86">
        <v>3.240322645</v>
      </c>
      <c r="W53" s="86">
        <v>3.39029786</v>
      </c>
      <c r="X53" s="86">
        <v>2.7656683200000001</v>
      </c>
      <c r="Y53" s="86">
        <v>2.6971832349999998</v>
      </c>
      <c r="Z53" s="86">
        <v>2.6912959569999999</v>
      </c>
      <c r="AA53" s="86">
        <v>2.9013276960000001</v>
      </c>
      <c r="AB53" s="86">
        <v>2.7876190059999999</v>
      </c>
      <c r="AC53" s="86">
        <v>2.7983401090000002</v>
      </c>
      <c r="AD53" s="86">
        <v>2.8268254929999999</v>
      </c>
      <c r="AE53" s="84">
        <v>2.8541939489999999</v>
      </c>
      <c r="AF53" s="86">
        <v>4.5031225739999998</v>
      </c>
      <c r="AG53" s="86">
        <v>4.3265526120000004</v>
      </c>
      <c r="AH53" s="86">
        <v>4.1569060569999996</v>
      </c>
    </row>
    <row r="54" spans="1:34" ht="15.75" customHeight="1" x14ac:dyDescent="0.2">
      <c r="A54" s="82" t="s">
        <v>49</v>
      </c>
      <c r="B54" s="82" t="str">
        <f t="shared" si="0"/>
        <v>CO2</v>
      </c>
      <c r="C54" s="83" t="s">
        <v>1102</v>
      </c>
      <c r="D54" s="83">
        <v>0</v>
      </c>
      <c r="E54" s="83">
        <v>0</v>
      </c>
      <c r="F54" s="83">
        <v>0</v>
      </c>
      <c r="G54" s="83">
        <v>0.24321267699999999</v>
      </c>
      <c r="H54" s="83">
        <v>0</v>
      </c>
      <c r="I54" s="83">
        <v>0</v>
      </c>
      <c r="J54" s="83">
        <v>0</v>
      </c>
      <c r="K54" s="83">
        <v>0</v>
      </c>
      <c r="L54" s="83">
        <v>0</v>
      </c>
      <c r="M54" s="83">
        <v>0</v>
      </c>
      <c r="N54" s="83">
        <v>0</v>
      </c>
      <c r="O54" s="83">
        <v>0</v>
      </c>
      <c r="P54" s="83">
        <v>0</v>
      </c>
      <c r="Q54" s="83">
        <v>4.7263653000000003E-2</v>
      </c>
      <c r="R54" s="83">
        <v>0.114779543</v>
      </c>
      <c r="S54" s="83">
        <v>0.13963523799999999</v>
      </c>
      <c r="T54" s="83">
        <v>0.15736636200000001</v>
      </c>
      <c r="U54" s="83">
        <v>0.15500746400000001</v>
      </c>
      <c r="V54" s="83">
        <v>0.163008773</v>
      </c>
      <c r="W54" s="83">
        <v>0.100896557</v>
      </c>
      <c r="X54" s="83">
        <v>0.11002052</v>
      </c>
      <c r="Y54" s="83">
        <v>0.11215606</v>
      </c>
      <c r="Z54" s="83">
        <v>0.113617498</v>
      </c>
      <c r="AA54" s="83">
        <v>0.117181667</v>
      </c>
      <c r="AB54" s="83">
        <v>0.12111684</v>
      </c>
      <c r="AC54" s="83">
        <v>0.124513896</v>
      </c>
      <c r="AD54" s="83">
        <v>0.124513896</v>
      </c>
      <c r="AE54" s="84">
        <v>0.124513896</v>
      </c>
      <c r="AF54" s="83">
        <v>0</v>
      </c>
      <c r="AG54" s="83">
        <v>0</v>
      </c>
      <c r="AH54" s="83">
        <v>0</v>
      </c>
    </row>
    <row r="55" spans="1:34" ht="15.75" customHeight="1" x14ac:dyDescent="0.2">
      <c r="A55" s="85" t="s">
        <v>49</v>
      </c>
      <c r="B55" s="82" t="str">
        <f t="shared" si="0"/>
        <v>N2O</v>
      </c>
      <c r="C55" s="86" t="s">
        <v>1103</v>
      </c>
      <c r="D55" s="86">
        <v>0</v>
      </c>
      <c r="E55" s="86">
        <v>0</v>
      </c>
      <c r="F55" s="86">
        <v>0</v>
      </c>
      <c r="G55" s="86">
        <v>7.5349459999999998E-3</v>
      </c>
      <c r="H55" s="86">
        <v>0</v>
      </c>
      <c r="I55" s="86">
        <v>0</v>
      </c>
      <c r="J55" s="86">
        <v>0</v>
      </c>
      <c r="K55" s="86">
        <v>0</v>
      </c>
      <c r="L55" s="86">
        <v>0</v>
      </c>
      <c r="M55" s="86">
        <v>0</v>
      </c>
      <c r="N55" s="86">
        <v>0</v>
      </c>
      <c r="O55" s="86">
        <v>0</v>
      </c>
      <c r="P55" s="86">
        <v>0</v>
      </c>
      <c r="Q55" s="86">
        <v>1.1260759999999999E-3</v>
      </c>
      <c r="R55" s="86">
        <v>2.6465479999999999E-3</v>
      </c>
      <c r="S55" s="86">
        <v>3.0409439999999999E-3</v>
      </c>
      <c r="T55" s="86">
        <v>3.4353399999999998E-3</v>
      </c>
      <c r="U55" s="86">
        <v>3.3741169999999998E-3</v>
      </c>
      <c r="V55" s="86">
        <v>3.3128939999999998E-3</v>
      </c>
      <c r="W55" s="86">
        <v>2.0777040000000001E-3</v>
      </c>
      <c r="X55" s="86">
        <v>2.1306950000000002E-3</v>
      </c>
      <c r="Y55" s="86">
        <v>2.1306950000000002E-3</v>
      </c>
      <c r="Z55" s="86">
        <v>2.1349469999999999E-3</v>
      </c>
      <c r="AA55" s="86">
        <v>2.1614E-3</v>
      </c>
      <c r="AB55" s="86">
        <v>2.1984000000000001E-3</v>
      </c>
      <c r="AC55" s="86">
        <v>2.2321680000000001E-3</v>
      </c>
      <c r="AD55" s="86">
        <v>2.2321680000000001E-3</v>
      </c>
      <c r="AE55" s="84">
        <v>2.2321680000000001E-3</v>
      </c>
      <c r="AF55" s="86">
        <v>0</v>
      </c>
      <c r="AG55" s="86">
        <v>0</v>
      </c>
      <c r="AH55" s="86">
        <v>0</v>
      </c>
    </row>
    <row r="56" spans="1:34" ht="15.75" customHeight="1" x14ac:dyDescent="0.2">
      <c r="A56" s="82" t="s">
        <v>51</v>
      </c>
      <c r="B56" s="82" t="str">
        <f t="shared" si="0"/>
        <v>CH4</v>
      </c>
      <c r="C56" s="83" t="s">
        <v>1101</v>
      </c>
      <c r="D56" s="83">
        <v>0.21748656599999999</v>
      </c>
      <c r="E56" s="83">
        <v>0.22628310200000001</v>
      </c>
      <c r="F56" s="83">
        <v>0.23533981700000001</v>
      </c>
      <c r="G56" s="83">
        <v>0.246834725</v>
      </c>
      <c r="H56" s="83">
        <v>0.25789852899999999</v>
      </c>
      <c r="I56" s="83">
        <v>0.23204164999999999</v>
      </c>
      <c r="J56" s="83">
        <v>0.23959481199999999</v>
      </c>
      <c r="K56" s="83">
        <v>0.24686602099999999</v>
      </c>
      <c r="L56" s="83">
        <v>0.202911805</v>
      </c>
      <c r="M56" s="83">
        <v>0.20605648600000001</v>
      </c>
      <c r="N56" s="83">
        <v>0.209081238</v>
      </c>
      <c r="O56" s="83">
        <v>0.35262733299999999</v>
      </c>
      <c r="P56" s="83">
        <v>0.23738714499999999</v>
      </c>
      <c r="Q56" s="83">
        <v>0.119926096</v>
      </c>
      <c r="R56" s="83">
        <v>0.14005735999999999</v>
      </c>
      <c r="S56" s="83">
        <v>0.17752885299999999</v>
      </c>
      <c r="T56" s="83">
        <v>0.21558692199999999</v>
      </c>
      <c r="U56" s="83">
        <v>0.24129977799999999</v>
      </c>
      <c r="V56" s="83">
        <v>8.8101942000000003E-2</v>
      </c>
      <c r="W56" s="83">
        <v>3.2935404000000001E-2</v>
      </c>
      <c r="X56" s="83">
        <v>3.2625034999999997E-2</v>
      </c>
      <c r="Y56" s="83">
        <v>3.2350169999999998E-2</v>
      </c>
      <c r="Z56" s="83">
        <v>3.2086215000000001E-2</v>
      </c>
      <c r="AA56" s="83">
        <v>3.1835303000000002E-2</v>
      </c>
      <c r="AB56" s="83">
        <v>3.1607027000000003E-2</v>
      </c>
      <c r="AC56" s="83">
        <v>3.1405043000000001E-2</v>
      </c>
      <c r="AD56" s="83">
        <v>3.1225848E-2</v>
      </c>
      <c r="AE56" s="84">
        <v>3.105368E-2</v>
      </c>
      <c r="AF56" s="83">
        <v>0.47109013900000002</v>
      </c>
      <c r="AG56" s="83">
        <v>0.45261843099999999</v>
      </c>
      <c r="AH56" s="83">
        <v>0.434871008</v>
      </c>
    </row>
    <row r="57" spans="1:34" ht="15.75" customHeight="1" x14ac:dyDescent="0.2">
      <c r="A57" s="85" t="s">
        <v>51</v>
      </c>
      <c r="B57" s="82" t="str">
        <f t="shared" si="0"/>
        <v>CO2</v>
      </c>
      <c r="C57" s="86" t="s">
        <v>1102</v>
      </c>
      <c r="D57" s="86">
        <v>0.15423530099999999</v>
      </c>
      <c r="E57" s="86">
        <v>0.17691483299999999</v>
      </c>
      <c r="F57" s="86">
        <v>0.187236079</v>
      </c>
      <c r="G57" s="86">
        <v>0.201144353</v>
      </c>
      <c r="H57" s="86">
        <v>0.21875357400000001</v>
      </c>
      <c r="I57" s="86">
        <v>0.22098074500000001</v>
      </c>
      <c r="J57" s="86">
        <v>0.23766715899999999</v>
      </c>
      <c r="K57" s="86">
        <v>0.25843845799999998</v>
      </c>
      <c r="L57" s="86">
        <v>0.32163989399999998</v>
      </c>
      <c r="M57" s="86">
        <v>0.33564211900000002</v>
      </c>
      <c r="N57" s="86">
        <v>0.35470305000000002</v>
      </c>
      <c r="O57" s="86">
        <v>0.37219390000000002</v>
      </c>
      <c r="P57" s="86">
        <v>0.35237952900000002</v>
      </c>
      <c r="Q57" s="86">
        <v>0.28992179099999998</v>
      </c>
      <c r="R57" s="86">
        <v>0.226178354</v>
      </c>
      <c r="S57" s="86">
        <v>0.24885664900000001</v>
      </c>
      <c r="T57" s="86">
        <v>0.25762200400000002</v>
      </c>
      <c r="U57" s="86">
        <v>0.199566562</v>
      </c>
      <c r="V57" s="86">
        <v>0.150770393</v>
      </c>
      <c r="W57" s="86">
        <v>9.3321441000000005E-2</v>
      </c>
      <c r="X57" s="86">
        <v>0.101760394</v>
      </c>
      <c r="Y57" s="86">
        <v>0.103735602</v>
      </c>
      <c r="Z57" s="86">
        <v>0.105087318</v>
      </c>
      <c r="AA57" s="86">
        <v>0.10838389599999999</v>
      </c>
      <c r="AB57" s="86">
        <v>0.112023624</v>
      </c>
      <c r="AC57" s="86">
        <v>0.115165636</v>
      </c>
      <c r="AD57" s="86">
        <v>0.115165636</v>
      </c>
      <c r="AE57" s="84">
        <v>0.115165636</v>
      </c>
      <c r="AF57" s="86">
        <v>0</v>
      </c>
      <c r="AG57" s="86">
        <v>0</v>
      </c>
      <c r="AH57" s="86">
        <v>0</v>
      </c>
    </row>
    <row r="58" spans="1:34" ht="15.75" customHeight="1" x14ac:dyDescent="0.2">
      <c r="A58" s="82" t="s">
        <v>51</v>
      </c>
      <c r="B58" s="82" t="str">
        <f t="shared" si="0"/>
        <v>N2O</v>
      </c>
      <c r="C58" s="83" t="s">
        <v>1103</v>
      </c>
      <c r="D58" s="83">
        <v>5.6082249999999997E-3</v>
      </c>
      <c r="E58" s="83">
        <v>5.7785400000000004E-3</v>
      </c>
      <c r="F58" s="83">
        <v>6.231632E-3</v>
      </c>
      <c r="G58" s="83">
        <v>6.231632E-3</v>
      </c>
      <c r="H58" s="83">
        <v>6.8162439999999999E-3</v>
      </c>
      <c r="I58" s="83">
        <v>6.8162439999999999E-3</v>
      </c>
      <c r="J58" s="83">
        <v>6.8162439999999999E-3</v>
      </c>
      <c r="K58" s="83">
        <v>7.2397329999999999E-3</v>
      </c>
      <c r="L58" s="83">
        <v>8.8401520000000004E-3</v>
      </c>
      <c r="M58" s="83">
        <v>8.8401520000000004E-3</v>
      </c>
      <c r="N58" s="83">
        <v>8.9407189999999997E-3</v>
      </c>
      <c r="O58" s="83">
        <v>9.0731519999999993E-3</v>
      </c>
      <c r="P58" s="83">
        <v>8.4250699999999998E-3</v>
      </c>
      <c r="Q58" s="83">
        <v>6.9075050000000004E-3</v>
      </c>
      <c r="R58" s="83">
        <v>5.2151439999999997E-3</v>
      </c>
      <c r="S58" s="83">
        <v>5.4195429999999998E-3</v>
      </c>
      <c r="T58" s="83">
        <v>5.6239419999999998E-3</v>
      </c>
      <c r="U58" s="83">
        <v>4.3440550000000003E-3</v>
      </c>
      <c r="V58" s="83">
        <v>3.0641689999999998E-3</v>
      </c>
      <c r="W58" s="83">
        <v>1.9217139999999999E-3</v>
      </c>
      <c r="X58" s="83">
        <v>1.9707259999999999E-3</v>
      </c>
      <c r="Y58" s="83">
        <v>1.9707259999999999E-3</v>
      </c>
      <c r="Z58" s="83">
        <v>1.97466E-3</v>
      </c>
      <c r="AA58" s="83">
        <v>1.9991269999999998E-3</v>
      </c>
      <c r="AB58" s="83">
        <v>2.0333489999999998E-3</v>
      </c>
      <c r="AC58" s="83">
        <v>2.0645820000000001E-3</v>
      </c>
      <c r="AD58" s="83">
        <v>2.0645820000000001E-3</v>
      </c>
      <c r="AE58" s="84">
        <v>2.0645820000000001E-3</v>
      </c>
      <c r="AF58" s="83">
        <v>0</v>
      </c>
      <c r="AG58" s="83">
        <v>0</v>
      </c>
      <c r="AH58" s="83">
        <v>0</v>
      </c>
    </row>
    <row r="59" spans="1:34" ht="15.75" customHeight="1" x14ac:dyDescent="0.2">
      <c r="A59" s="85" t="s">
        <v>53</v>
      </c>
      <c r="B59" s="82" t="str">
        <f t="shared" si="0"/>
        <v>CH4</v>
      </c>
      <c r="C59" s="86" t="s">
        <v>1101</v>
      </c>
      <c r="D59" s="86">
        <v>3.6566890170000002</v>
      </c>
      <c r="E59" s="86">
        <v>3.62041988</v>
      </c>
      <c r="F59" s="86">
        <v>3.665591193</v>
      </c>
      <c r="G59" s="86">
        <v>3.6910607039999999</v>
      </c>
      <c r="H59" s="86">
        <v>3.6338673300000002</v>
      </c>
      <c r="I59" s="86">
        <v>3.6168237520000002</v>
      </c>
      <c r="J59" s="86">
        <v>3.3478614019999999</v>
      </c>
      <c r="K59" s="86">
        <v>3.3383273959999999</v>
      </c>
      <c r="L59" s="86">
        <v>3.0355656120000001</v>
      </c>
      <c r="M59" s="86">
        <v>3.0221753229999999</v>
      </c>
      <c r="N59" s="86">
        <v>2.85520621</v>
      </c>
      <c r="O59" s="86">
        <v>3.1046884609999998</v>
      </c>
      <c r="P59" s="86">
        <v>3.2095107430000001</v>
      </c>
      <c r="Q59" s="86">
        <v>3.2494145919999999</v>
      </c>
      <c r="R59" s="86">
        <v>3.1934556879999998</v>
      </c>
      <c r="S59" s="86">
        <v>3.2381112349999999</v>
      </c>
      <c r="T59" s="86">
        <v>3.3901238079999998</v>
      </c>
      <c r="U59" s="86">
        <v>3.2931934140000001</v>
      </c>
      <c r="V59" s="86">
        <v>3.2231079650000001</v>
      </c>
      <c r="W59" s="86">
        <v>3.1296375959999998</v>
      </c>
      <c r="X59" s="86">
        <v>2.9058423869999999</v>
      </c>
      <c r="Y59" s="86">
        <v>2.665475625</v>
      </c>
      <c r="Z59" s="86">
        <v>2.3585352130000001</v>
      </c>
      <c r="AA59" s="86">
        <v>2.329950432</v>
      </c>
      <c r="AB59" s="86">
        <v>2.4689859759999999</v>
      </c>
      <c r="AC59" s="86">
        <v>2.41941264</v>
      </c>
      <c r="AD59" s="86">
        <v>2.3669206190000001</v>
      </c>
      <c r="AE59" s="84">
        <v>2.316486839</v>
      </c>
      <c r="AF59" s="86">
        <v>3.9745402080000001</v>
      </c>
      <c r="AG59" s="86">
        <v>3.8186962580000001</v>
      </c>
      <c r="AH59" s="86">
        <v>3.6689630360000001</v>
      </c>
    </row>
    <row r="60" spans="1:34" ht="15.75" customHeight="1" x14ac:dyDescent="0.2">
      <c r="A60" s="82" t="s">
        <v>53</v>
      </c>
      <c r="B60" s="82" t="str">
        <f t="shared" si="0"/>
        <v>CO2</v>
      </c>
      <c r="C60" s="83" t="s">
        <v>1102</v>
      </c>
      <c r="D60" s="83">
        <v>0.45501086699999999</v>
      </c>
      <c r="E60" s="83">
        <v>0.358795696</v>
      </c>
      <c r="F60" s="83">
        <v>0.34521423699999998</v>
      </c>
      <c r="G60" s="83">
        <v>0.50174831099999995</v>
      </c>
      <c r="H60" s="83">
        <v>0.51882776100000005</v>
      </c>
      <c r="I60" s="83">
        <v>0.44045401699999998</v>
      </c>
      <c r="J60" s="83">
        <v>0.45884791699999999</v>
      </c>
      <c r="K60" s="83">
        <v>0.59141199499999997</v>
      </c>
      <c r="L60" s="83">
        <v>0.70082087000000004</v>
      </c>
      <c r="M60" s="83">
        <v>0.70823566500000001</v>
      </c>
      <c r="N60" s="83">
        <v>0.70586679200000002</v>
      </c>
      <c r="O60" s="83">
        <v>0.89454714099999999</v>
      </c>
      <c r="P60" s="83">
        <v>1.0106583140000001</v>
      </c>
      <c r="Q60" s="83">
        <v>0.97385887500000001</v>
      </c>
      <c r="R60" s="83">
        <v>0.93231650899999996</v>
      </c>
      <c r="S60" s="83">
        <v>0.91994440799999999</v>
      </c>
      <c r="T60" s="83">
        <v>0.85073112900000003</v>
      </c>
      <c r="U60" s="83">
        <v>0.82531047599999996</v>
      </c>
      <c r="V60" s="83">
        <v>0.85409741299999997</v>
      </c>
      <c r="W60" s="83">
        <v>0.52865552599999999</v>
      </c>
      <c r="X60" s="83">
        <v>0.57646125500000001</v>
      </c>
      <c r="Y60" s="83">
        <v>0.58765058199999998</v>
      </c>
      <c r="Z60" s="83">
        <v>0.595307904</v>
      </c>
      <c r="AA60" s="83">
        <v>0.61398265200000002</v>
      </c>
      <c r="AB60" s="83">
        <v>0.634601305</v>
      </c>
      <c r="AC60" s="83">
        <v>0.65240045000000002</v>
      </c>
      <c r="AD60" s="83">
        <v>0.65240045000000002</v>
      </c>
      <c r="AE60" s="84">
        <v>0.65240045000000002</v>
      </c>
      <c r="AF60" s="83">
        <v>0</v>
      </c>
      <c r="AG60" s="83">
        <v>0</v>
      </c>
      <c r="AH60" s="83">
        <v>0</v>
      </c>
    </row>
    <row r="61" spans="1:34" ht="15.75" customHeight="1" x14ac:dyDescent="0.2">
      <c r="A61" s="85" t="s">
        <v>53</v>
      </c>
      <c r="B61" s="82" t="str">
        <f t="shared" si="0"/>
        <v>N2O</v>
      </c>
      <c r="C61" s="86" t="s">
        <v>1103</v>
      </c>
      <c r="D61" s="86">
        <v>1.6544871999999999E-2</v>
      </c>
      <c r="E61" s="86">
        <v>1.1719284999999999E-2</v>
      </c>
      <c r="F61" s="86">
        <v>1.1489495000000001E-2</v>
      </c>
      <c r="G61" s="86">
        <v>1.5544611E-2</v>
      </c>
      <c r="H61" s="86">
        <v>1.6166395E-2</v>
      </c>
      <c r="I61" s="86">
        <v>1.3585989999999999E-2</v>
      </c>
      <c r="J61" s="86">
        <v>1.3159662000000001E-2</v>
      </c>
      <c r="K61" s="86">
        <v>1.6567446E-2</v>
      </c>
      <c r="L61" s="86">
        <v>1.9261799999999999E-2</v>
      </c>
      <c r="M61" s="86">
        <v>1.8653533E-2</v>
      </c>
      <c r="N61" s="86">
        <v>1.7792226000000001E-2</v>
      </c>
      <c r="O61" s="86">
        <v>2.1806811999999998E-2</v>
      </c>
      <c r="P61" s="86">
        <v>2.4163909000000001E-2</v>
      </c>
      <c r="Q61" s="86">
        <v>2.3202585000000001E-2</v>
      </c>
      <c r="R61" s="86">
        <v>2.1497038999999999E-2</v>
      </c>
      <c r="S61" s="86">
        <v>2.0034339000000002E-2</v>
      </c>
      <c r="T61" s="86">
        <v>1.8571638000000001E-2</v>
      </c>
      <c r="U61" s="86">
        <v>1.7964905E-2</v>
      </c>
      <c r="V61" s="86">
        <v>1.7358173000000001E-2</v>
      </c>
      <c r="W61" s="86">
        <v>1.0886293E-2</v>
      </c>
      <c r="X61" s="86">
        <v>1.1163944E-2</v>
      </c>
      <c r="Y61" s="86">
        <v>1.1163944E-2</v>
      </c>
      <c r="Z61" s="86">
        <v>1.1186227E-2</v>
      </c>
      <c r="AA61" s="86">
        <v>1.1324829E-2</v>
      </c>
      <c r="AB61" s="86">
        <v>1.1518693999999999E-2</v>
      </c>
      <c r="AC61" s="86">
        <v>1.1695624E-2</v>
      </c>
      <c r="AD61" s="86">
        <v>1.1695624E-2</v>
      </c>
      <c r="AE61" s="84">
        <v>1.1695624E-2</v>
      </c>
      <c r="AF61" s="86">
        <v>0</v>
      </c>
      <c r="AG61" s="86">
        <v>0</v>
      </c>
      <c r="AH61" s="86">
        <v>0</v>
      </c>
    </row>
    <row r="62" spans="1:34" ht="15.75" customHeight="1" x14ac:dyDescent="0.2">
      <c r="A62" s="82" t="s">
        <v>56</v>
      </c>
      <c r="B62" s="82" t="str">
        <f t="shared" si="0"/>
        <v>CH4</v>
      </c>
      <c r="C62" s="83" t="s">
        <v>1101</v>
      </c>
      <c r="D62" s="83">
        <v>2.9263907279999999</v>
      </c>
      <c r="E62" s="83">
        <v>3.0113270230000002</v>
      </c>
      <c r="F62" s="83">
        <v>2.862622591</v>
      </c>
      <c r="G62" s="83">
        <v>2.7428364279999999</v>
      </c>
      <c r="H62" s="83">
        <v>2.7153068779999998</v>
      </c>
      <c r="I62" s="83">
        <v>2.6374785690000002</v>
      </c>
      <c r="J62" s="83">
        <v>2.1893831669999999</v>
      </c>
      <c r="K62" s="83">
        <v>1.670632414</v>
      </c>
      <c r="L62" s="83">
        <v>1.43782469</v>
      </c>
      <c r="M62" s="83">
        <v>1.335677242</v>
      </c>
      <c r="N62" s="83">
        <v>0.89701329799999996</v>
      </c>
      <c r="O62" s="83">
        <v>0.56635880400000005</v>
      </c>
      <c r="P62" s="83">
        <v>0.97746191299999996</v>
      </c>
      <c r="Q62" s="83">
        <v>1.5021097459999999</v>
      </c>
      <c r="R62" s="83">
        <v>1.2418576370000001</v>
      </c>
      <c r="S62" s="83">
        <v>1.099783795</v>
      </c>
      <c r="T62" s="83">
        <v>1.014633109</v>
      </c>
      <c r="U62" s="83">
        <v>0.91432098299999998</v>
      </c>
      <c r="V62" s="83">
        <v>0.88412231500000005</v>
      </c>
      <c r="W62" s="83">
        <v>0.93262074399999995</v>
      </c>
      <c r="X62" s="83">
        <v>0.79065845400000001</v>
      </c>
      <c r="Y62" s="83">
        <v>1.250939934</v>
      </c>
      <c r="Z62" s="83">
        <v>1.0267380049999999</v>
      </c>
      <c r="AA62" s="83">
        <v>0.99662375599999997</v>
      </c>
      <c r="AB62" s="83">
        <v>1.1110710269999999</v>
      </c>
      <c r="AC62" s="83">
        <v>1.085968187</v>
      </c>
      <c r="AD62" s="83">
        <v>1.0201168140000001</v>
      </c>
      <c r="AE62" s="84">
        <v>1.0055030410000001</v>
      </c>
      <c r="AF62" s="83">
        <v>2.8374685789999998</v>
      </c>
      <c r="AG62" s="83">
        <v>2.7262098450000001</v>
      </c>
      <c r="AH62" s="83">
        <v>2.619313628</v>
      </c>
    </row>
    <row r="63" spans="1:34" ht="15.75" customHeight="1" x14ac:dyDescent="0.2">
      <c r="A63" s="85" t="s">
        <v>56</v>
      </c>
      <c r="B63" s="82" t="str">
        <f t="shared" si="0"/>
        <v>CO2</v>
      </c>
      <c r="C63" s="86" t="s">
        <v>1102</v>
      </c>
      <c r="D63" s="86">
        <v>1.74718225</v>
      </c>
      <c r="E63" s="86">
        <v>1.3226194280000001</v>
      </c>
      <c r="F63" s="86">
        <v>1.259828897</v>
      </c>
      <c r="G63" s="86">
        <v>1.4136213280000001</v>
      </c>
      <c r="H63" s="86">
        <v>1.4055200210000001</v>
      </c>
      <c r="I63" s="86">
        <v>1.452038986</v>
      </c>
      <c r="J63" s="86">
        <v>1.5185586790000001</v>
      </c>
      <c r="K63" s="86">
        <v>1.554683926</v>
      </c>
      <c r="L63" s="86">
        <v>1.6288552439999999</v>
      </c>
      <c r="M63" s="86">
        <v>1.796793882</v>
      </c>
      <c r="N63" s="86">
        <v>1.5716459700000001</v>
      </c>
      <c r="O63" s="86">
        <v>1.677521</v>
      </c>
      <c r="P63" s="86">
        <v>1.764583673</v>
      </c>
      <c r="Q63" s="86">
        <v>1.773591165</v>
      </c>
      <c r="R63" s="86">
        <v>1.835268659</v>
      </c>
      <c r="S63" s="86">
        <v>2.0233705299999998</v>
      </c>
      <c r="T63" s="86">
        <v>2.0985596499999999</v>
      </c>
      <c r="U63" s="86">
        <v>2.0115568060000002</v>
      </c>
      <c r="V63" s="86">
        <v>2.0548191290000002</v>
      </c>
      <c r="W63" s="86">
        <v>1.2718590080000001</v>
      </c>
      <c r="X63" s="86">
        <v>1.3868717960000001</v>
      </c>
      <c r="Y63" s="86">
        <v>1.413791494</v>
      </c>
      <c r="Z63" s="86">
        <v>1.4322137610000001</v>
      </c>
      <c r="AA63" s="86">
        <v>1.4771421600000001</v>
      </c>
      <c r="AB63" s="86">
        <v>1.526747278</v>
      </c>
      <c r="AC63" s="86">
        <v>1.5695691190000001</v>
      </c>
      <c r="AD63" s="86">
        <v>1.5695691190000001</v>
      </c>
      <c r="AE63" s="84">
        <v>1.5695691190000001</v>
      </c>
      <c r="AF63" s="86">
        <v>0</v>
      </c>
      <c r="AG63" s="86">
        <v>0</v>
      </c>
      <c r="AH63" s="86">
        <v>0</v>
      </c>
    </row>
    <row r="64" spans="1:34" ht="15.75" customHeight="1" x14ac:dyDescent="0.2">
      <c r="A64" s="82" t="s">
        <v>56</v>
      </c>
      <c r="B64" s="82" t="str">
        <f t="shared" si="0"/>
        <v>N2O</v>
      </c>
      <c r="C64" s="83" t="s">
        <v>1103</v>
      </c>
      <c r="D64" s="83">
        <v>6.3530146999999995E-2</v>
      </c>
      <c r="E64" s="83">
        <v>4.3200500000000003E-2</v>
      </c>
      <c r="F64" s="83">
        <v>4.1929897000000001E-2</v>
      </c>
      <c r="G64" s="83">
        <v>4.3795251E-2</v>
      </c>
      <c r="H64" s="83">
        <v>4.3795251E-2</v>
      </c>
      <c r="I64" s="83">
        <v>4.4788754E-2</v>
      </c>
      <c r="J64" s="83">
        <v>4.3551944000000002E-2</v>
      </c>
      <c r="K64" s="83">
        <v>4.3551944000000002E-2</v>
      </c>
      <c r="L64" s="83">
        <v>4.4768478E-2</v>
      </c>
      <c r="M64" s="83">
        <v>4.7324011999999999E-2</v>
      </c>
      <c r="N64" s="83">
        <v>3.9615236999999998E-2</v>
      </c>
      <c r="O64" s="83">
        <v>4.0893748000000001E-2</v>
      </c>
      <c r="P64" s="83">
        <v>4.2189570000000003E-2</v>
      </c>
      <c r="Q64" s="83">
        <v>4.2256532999999999E-2</v>
      </c>
      <c r="R64" s="83">
        <v>4.2317004999999998E-2</v>
      </c>
      <c r="S64" s="83">
        <v>4.40645E-2</v>
      </c>
      <c r="T64" s="83">
        <v>4.5811995000000001E-2</v>
      </c>
      <c r="U64" s="83">
        <v>4.3786463999999997E-2</v>
      </c>
      <c r="V64" s="83">
        <v>4.1760934E-2</v>
      </c>
      <c r="W64" s="83">
        <v>2.6190647000000001E-2</v>
      </c>
      <c r="X64" s="83">
        <v>2.6858627999999999E-2</v>
      </c>
      <c r="Y64" s="83">
        <v>2.6858627999999999E-2</v>
      </c>
      <c r="Z64" s="83">
        <v>2.6912238000000002E-2</v>
      </c>
      <c r="AA64" s="83">
        <v>2.7245691999999998E-2</v>
      </c>
      <c r="AB64" s="83">
        <v>2.77121E-2</v>
      </c>
      <c r="AC64" s="83">
        <v>2.8137763E-2</v>
      </c>
      <c r="AD64" s="83">
        <v>2.8137763E-2</v>
      </c>
      <c r="AE64" s="84">
        <v>2.8137763E-2</v>
      </c>
      <c r="AF64" s="83">
        <v>0</v>
      </c>
      <c r="AG64" s="83">
        <v>0</v>
      </c>
      <c r="AH64" s="83">
        <v>0</v>
      </c>
    </row>
    <row r="65" spans="1:34" ht="15.75" customHeight="1" x14ac:dyDescent="0.2">
      <c r="A65" s="85" t="s">
        <v>59</v>
      </c>
      <c r="B65" s="82" t="str">
        <f t="shared" si="0"/>
        <v>CH4</v>
      </c>
      <c r="C65" s="86" t="s">
        <v>1101</v>
      </c>
      <c r="D65" s="86">
        <v>9.0273543160000003</v>
      </c>
      <c r="E65" s="86">
        <v>9.186657362</v>
      </c>
      <c r="F65" s="86">
        <v>8.7961074999999997</v>
      </c>
      <c r="G65" s="86">
        <v>8.588094602</v>
      </c>
      <c r="H65" s="86">
        <v>8.2198132099999999</v>
      </c>
      <c r="I65" s="86">
        <v>7.9271635329999999</v>
      </c>
      <c r="J65" s="86">
        <v>6.7570685709999996</v>
      </c>
      <c r="K65" s="86">
        <v>6.8204749189999996</v>
      </c>
      <c r="L65" s="86">
        <v>6.4422810210000003</v>
      </c>
      <c r="M65" s="86">
        <v>6.228404662</v>
      </c>
      <c r="N65" s="86">
        <v>6.5433828299999997</v>
      </c>
      <c r="O65" s="86">
        <v>5.8142984240000004</v>
      </c>
      <c r="P65" s="86">
        <v>6.2395355749999997</v>
      </c>
      <c r="Q65" s="86">
        <v>6.5842620849999998</v>
      </c>
      <c r="R65" s="86">
        <v>6.8243493040000001</v>
      </c>
      <c r="S65" s="86">
        <v>6.736421955</v>
      </c>
      <c r="T65" s="86">
        <v>6.6145296609999997</v>
      </c>
      <c r="U65" s="86">
        <v>6.3250301999999996</v>
      </c>
      <c r="V65" s="86">
        <v>6.5519633119999998</v>
      </c>
      <c r="W65" s="86">
        <v>5.8267587619999999</v>
      </c>
      <c r="X65" s="86">
        <v>5.3066749450000001</v>
      </c>
      <c r="Y65" s="86">
        <v>5.1586950299999996</v>
      </c>
      <c r="Z65" s="86">
        <v>3.5763033260000001</v>
      </c>
      <c r="AA65" s="86">
        <v>3.286738062</v>
      </c>
      <c r="AB65" s="86">
        <v>2.9749542560000002</v>
      </c>
      <c r="AC65" s="86">
        <v>3.1573004020000002</v>
      </c>
      <c r="AD65" s="86">
        <v>2.960964245</v>
      </c>
      <c r="AE65" s="84">
        <v>3.0609726500000001</v>
      </c>
      <c r="AF65" s="86">
        <v>11.73032205</v>
      </c>
      <c r="AG65" s="86">
        <v>11.270369540000001</v>
      </c>
      <c r="AH65" s="86">
        <v>10.828452029999999</v>
      </c>
    </row>
    <row r="66" spans="1:34" ht="15.75" customHeight="1" x14ac:dyDescent="0.2">
      <c r="A66" s="82" t="s">
        <v>59</v>
      </c>
      <c r="B66" s="82" t="str">
        <f t="shared" si="0"/>
        <v>CO2</v>
      </c>
      <c r="C66" s="83" t="s">
        <v>1102</v>
      </c>
      <c r="D66" s="83">
        <v>0.17397474299999999</v>
      </c>
      <c r="E66" s="83">
        <v>0.91995713000000001</v>
      </c>
      <c r="F66" s="83">
        <v>0.89755701600000004</v>
      </c>
      <c r="G66" s="83">
        <v>1.0013151069999999</v>
      </c>
      <c r="H66" s="83">
        <v>0.59430939100000002</v>
      </c>
      <c r="I66" s="83">
        <v>0.59159578400000001</v>
      </c>
      <c r="J66" s="83">
        <v>0.63626760299999996</v>
      </c>
      <c r="K66" s="83">
        <v>0.65140388000000005</v>
      </c>
      <c r="L66" s="83">
        <v>0.47950901600000001</v>
      </c>
      <c r="M66" s="83">
        <v>0.50038389400000005</v>
      </c>
      <c r="N66" s="83">
        <v>0.90334411100000001</v>
      </c>
      <c r="O66" s="83">
        <v>0.837473248</v>
      </c>
      <c r="P66" s="83">
        <v>0.75357178199999997</v>
      </c>
      <c r="Q66" s="83">
        <v>0.68897382399999996</v>
      </c>
      <c r="R66" s="83">
        <v>0.64335049700000002</v>
      </c>
      <c r="S66" s="83">
        <v>0.61398976100000002</v>
      </c>
      <c r="T66" s="83">
        <v>0.54550547299999996</v>
      </c>
      <c r="U66" s="83">
        <v>0.57371316900000002</v>
      </c>
      <c r="V66" s="83">
        <v>0.64300467699999997</v>
      </c>
      <c r="W66" s="83">
        <v>0.39799672800000002</v>
      </c>
      <c r="X66" s="83">
        <v>0.433987128</v>
      </c>
      <c r="Y66" s="83">
        <v>0.44241097899999998</v>
      </c>
      <c r="Z66" s="83">
        <v>0.448175771</v>
      </c>
      <c r="AA66" s="83">
        <v>0.46223499899999998</v>
      </c>
      <c r="AB66" s="83">
        <v>0.47775769000000001</v>
      </c>
      <c r="AC66" s="83">
        <v>0.49115772299999999</v>
      </c>
      <c r="AD66" s="83">
        <v>0.49115772299999999</v>
      </c>
      <c r="AE66" s="84">
        <v>0.49115772299999999</v>
      </c>
      <c r="AF66" s="83">
        <v>0</v>
      </c>
      <c r="AG66" s="83">
        <v>0</v>
      </c>
      <c r="AH66" s="83">
        <v>0</v>
      </c>
    </row>
    <row r="67" spans="1:34" ht="15.75" customHeight="1" x14ac:dyDescent="0.2">
      <c r="A67" s="85" t="s">
        <v>59</v>
      </c>
      <c r="B67" s="82" t="str">
        <f t="shared" si="0"/>
        <v>N2O</v>
      </c>
      <c r="C67" s="86" t="s">
        <v>1103</v>
      </c>
      <c r="D67" s="86">
        <v>6.3259809999999996E-3</v>
      </c>
      <c r="E67" s="86">
        <v>3.0048407999999999E-2</v>
      </c>
      <c r="F67" s="86">
        <v>2.9872685999999999E-2</v>
      </c>
      <c r="G67" s="86">
        <v>3.1021635999999998E-2</v>
      </c>
      <c r="H67" s="86">
        <v>1.8518362E-2</v>
      </c>
      <c r="I67" s="86">
        <v>1.8248021E-2</v>
      </c>
      <c r="J67" s="86">
        <v>1.8248021E-2</v>
      </c>
      <c r="K67" s="86">
        <v>1.8248021E-2</v>
      </c>
      <c r="L67" s="86">
        <v>1.3179125999999999E-2</v>
      </c>
      <c r="M67" s="86">
        <v>1.3179125999999999E-2</v>
      </c>
      <c r="N67" s="86">
        <v>2.2769880999999999E-2</v>
      </c>
      <c r="O67" s="86">
        <v>2.0415493999999999E-2</v>
      </c>
      <c r="P67" s="86">
        <v>1.8017207E-2</v>
      </c>
      <c r="Q67" s="86">
        <v>1.6415083E-2</v>
      </c>
      <c r="R67" s="86">
        <v>1.4834158E-2</v>
      </c>
      <c r="S67" s="86">
        <v>1.3371328E-2</v>
      </c>
      <c r="T67" s="86">
        <v>1.1908498E-2</v>
      </c>
      <c r="U67" s="86">
        <v>1.2488272999999999E-2</v>
      </c>
      <c r="V67" s="86">
        <v>1.3068048000000001E-2</v>
      </c>
      <c r="W67" s="86">
        <v>8.1957130000000003E-3</v>
      </c>
      <c r="X67" s="86">
        <v>8.4047410000000003E-3</v>
      </c>
      <c r="Y67" s="86">
        <v>8.4047410000000003E-3</v>
      </c>
      <c r="Z67" s="86">
        <v>8.4215169999999999E-3</v>
      </c>
      <c r="AA67" s="86">
        <v>8.5258639999999993E-3</v>
      </c>
      <c r="AB67" s="86">
        <v>8.6718139999999999E-3</v>
      </c>
      <c r="AC67" s="86">
        <v>8.8050149999999994E-3</v>
      </c>
      <c r="AD67" s="86">
        <v>8.8050149999999994E-3</v>
      </c>
      <c r="AE67" s="84">
        <v>8.8050149999999994E-3</v>
      </c>
      <c r="AF67" s="86">
        <v>0</v>
      </c>
      <c r="AG67" s="86">
        <v>0</v>
      </c>
      <c r="AH67" s="86">
        <v>0</v>
      </c>
    </row>
    <row r="68" spans="1:34" ht="15.75" customHeight="1" x14ac:dyDescent="0.2">
      <c r="A68" s="82" t="s">
        <v>61</v>
      </c>
      <c r="B68" s="82" t="str">
        <f t="shared" si="0"/>
        <v>CH4</v>
      </c>
      <c r="C68" s="83" t="s">
        <v>1101</v>
      </c>
      <c r="D68" s="83">
        <v>1.7826477350000001</v>
      </c>
      <c r="E68" s="83">
        <v>1.8373506529999999</v>
      </c>
      <c r="F68" s="83">
        <v>1.8615277450000001</v>
      </c>
      <c r="G68" s="83">
        <v>1.852976441</v>
      </c>
      <c r="H68" s="83">
        <v>1.214397003</v>
      </c>
      <c r="I68" s="83">
        <v>1.0840425600000001</v>
      </c>
      <c r="J68" s="83">
        <v>0.57863694899999996</v>
      </c>
      <c r="K68" s="83">
        <v>0.55314164099999996</v>
      </c>
      <c r="L68" s="83">
        <v>0.452512794</v>
      </c>
      <c r="M68" s="83">
        <v>0.45540899899999998</v>
      </c>
      <c r="N68" s="83">
        <v>0.48608020800000001</v>
      </c>
      <c r="O68" s="83">
        <v>0.92554353499999997</v>
      </c>
      <c r="P68" s="83">
        <v>0.74649412000000004</v>
      </c>
      <c r="Q68" s="83">
        <v>0.65665602899999997</v>
      </c>
      <c r="R68" s="83">
        <v>0.68772035200000003</v>
      </c>
      <c r="S68" s="83">
        <v>0.72988423099999999</v>
      </c>
      <c r="T68" s="83">
        <v>0.85099756199999999</v>
      </c>
      <c r="U68" s="83">
        <v>1.008781685</v>
      </c>
      <c r="V68" s="83">
        <v>0.99739589699999998</v>
      </c>
      <c r="W68" s="83">
        <v>1.117637003</v>
      </c>
      <c r="X68" s="83">
        <v>1.1626016960000001</v>
      </c>
      <c r="Y68" s="83">
        <v>1.2179227159999999</v>
      </c>
      <c r="Z68" s="83">
        <v>1.0756892979999999</v>
      </c>
      <c r="AA68" s="83">
        <v>1.1122960019999999</v>
      </c>
      <c r="AB68" s="83">
        <v>0.99479522200000003</v>
      </c>
      <c r="AC68" s="83">
        <v>0.97772077199999996</v>
      </c>
      <c r="AD68" s="83">
        <v>1.0210356270000001</v>
      </c>
      <c r="AE68" s="84">
        <v>1.150106506</v>
      </c>
      <c r="AF68" s="83">
        <v>2.7265520009999999</v>
      </c>
      <c r="AG68" s="83">
        <v>2.6196423680000001</v>
      </c>
      <c r="AH68" s="83">
        <v>2.5169247220000002</v>
      </c>
    </row>
    <row r="69" spans="1:34" ht="15.75" customHeight="1" x14ac:dyDescent="0.2">
      <c r="A69" s="85" t="s">
        <v>61</v>
      </c>
      <c r="B69" s="82" t="str">
        <f t="shared" si="0"/>
        <v>CO2</v>
      </c>
      <c r="C69" s="86" t="s">
        <v>1102</v>
      </c>
      <c r="D69" s="86">
        <v>0.39032794999999998</v>
      </c>
      <c r="E69" s="86">
        <v>0.455219453</v>
      </c>
      <c r="F69" s="86">
        <v>0.60696785499999995</v>
      </c>
      <c r="G69" s="86">
        <v>0.556722473</v>
      </c>
      <c r="H69" s="86">
        <v>0.45896301900000003</v>
      </c>
      <c r="I69" s="86">
        <v>0.631035503</v>
      </c>
      <c r="J69" s="86">
        <v>0.62872665400000005</v>
      </c>
      <c r="K69" s="86">
        <v>0.69193567700000003</v>
      </c>
      <c r="L69" s="86">
        <v>0.68990281899999994</v>
      </c>
      <c r="M69" s="86">
        <v>0.69861289800000004</v>
      </c>
      <c r="N69" s="86">
        <v>0.69489493599999996</v>
      </c>
      <c r="O69" s="86">
        <v>0.76782555399999997</v>
      </c>
      <c r="P69" s="86">
        <v>0.83461110000000005</v>
      </c>
      <c r="Q69" s="86">
        <v>0.77047586099999998</v>
      </c>
      <c r="R69" s="86">
        <v>0.72557140600000003</v>
      </c>
      <c r="S69" s="86">
        <v>0.76280027299999997</v>
      </c>
      <c r="T69" s="86">
        <v>0.75556762200000005</v>
      </c>
      <c r="U69" s="86">
        <v>1.042542753</v>
      </c>
      <c r="V69" s="86">
        <v>1.4216510090000001</v>
      </c>
      <c r="W69" s="86">
        <v>0.879950754</v>
      </c>
      <c r="X69" s="86">
        <v>0.95952371700000005</v>
      </c>
      <c r="Y69" s="86">
        <v>0.97814842999999996</v>
      </c>
      <c r="Z69" s="86">
        <v>0.99089409399999995</v>
      </c>
      <c r="AA69" s="86">
        <v>1.02197834</v>
      </c>
      <c r="AB69" s="86">
        <v>1.0562982299999999</v>
      </c>
      <c r="AC69" s="86">
        <v>1.085925029</v>
      </c>
      <c r="AD69" s="86">
        <v>1.085925029</v>
      </c>
      <c r="AE69" s="84">
        <v>1.085925029</v>
      </c>
      <c r="AF69" s="86">
        <v>0</v>
      </c>
      <c r="AG69" s="86">
        <v>0</v>
      </c>
      <c r="AH69" s="86">
        <v>0</v>
      </c>
    </row>
    <row r="70" spans="1:34" ht="15.75" customHeight="1" x14ac:dyDescent="0.2">
      <c r="A70" s="82" t="s">
        <v>61</v>
      </c>
      <c r="B70" s="82" t="str">
        <f t="shared" si="0"/>
        <v>N2O</v>
      </c>
      <c r="C70" s="83" t="s">
        <v>1103</v>
      </c>
      <c r="D70" s="83">
        <v>1.4192905E-2</v>
      </c>
      <c r="E70" s="83">
        <v>1.4868757999999999E-2</v>
      </c>
      <c r="F70" s="83">
        <v>2.0201235000000001E-2</v>
      </c>
      <c r="G70" s="83">
        <v>1.7247759000000001E-2</v>
      </c>
      <c r="H70" s="83">
        <v>1.4301042E-2</v>
      </c>
      <c r="I70" s="83">
        <v>1.9464556000000001E-2</v>
      </c>
      <c r="J70" s="83">
        <v>1.8031748E-2</v>
      </c>
      <c r="K70" s="83">
        <v>1.9383452999999998E-2</v>
      </c>
      <c r="L70" s="83">
        <v>1.8961721000000001E-2</v>
      </c>
      <c r="M70" s="83">
        <v>1.8400087999999998E-2</v>
      </c>
      <c r="N70" s="83">
        <v>1.7515666999999999E-2</v>
      </c>
      <c r="O70" s="83">
        <v>1.8717658000000002E-2</v>
      </c>
      <c r="P70" s="83">
        <v>1.9954783E-2</v>
      </c>
      <c r="Q70" s="83">
        <v>1.8356902000000001E-2</v>
      </c>
      <c r="R70" s="83">
        <v>1.6729979999999998E-2</v>
      </c>
      <c r="S70" s="83">
        <v>1.6612089999999999E-2</v>
      </c>
      <c r="T70" s="83">
        <v>1.6494199000000001E-2</v>
      </c>
      <c r="U70" s="83">
        <v>2.2693497999999999E-2</v>
      </c>
      <c r="V70" s="83">
        <v>2.8892798000000001E-2</v>
      </c>
      <c r="W70" s="83">
        <v>1.8120310000000001E-2</v>
      </c>
      <c r="X70" s="83">
        <v>1.8582461000000002E-2</v>
      </c>
      <c r="Y70" s="83">
        <v>1.8582461000000002E-2</v>
      </c>
      <c r="Z70" s="83">
        <v>1.8619551000000002E-2</v>
      </c>
      <c r="AA70" s="83">
        <v>1.8850255999999999E-2</v>
      </c>
      <c r="AB70" s="83">
        <v>1.9172945E-2</v>
      </c>
      <c r="AC70" s="83">
        <v>1.9467445999999999E-2</v>
      </c>
      <c r="AD70" s="83">
        <v>1.9467445999999999E-2</v>
      </c>
      <c r="AE70" s="84">
        <v>1.9467445999999999E-2</v>
      </c>
      <c r="AF70" s="83">
        <v>0</v>
      </c>
      <c r="AG70" s="83">
        <v>0</v>
      </c>
      <c r="AH70" s="83">
        <v>0</v>
      </c>
    </row>
    <row r="71" spans="1:34" ht="15.75" customHeight="1" x14ac:dyDescent="0.2">
      <c r="A71" s="85" t="s">
        <v>63</v>
      </c>
      <c r="B71" s="82" t="str">
        <f t="shared" si="0"/>
        <v>CH4</v>
      </c>
      <c r="C71" s="86" t="s">
        <v>1101</v>
      </c>
      <c r="D71" s="86">
        <v>1.441232332</v>
      </c>
      <c r="E71" s="86">
        <v>1.3089892320000001</v>
      </c>
      <c r="F71" s="86">
        <v>1.3206257370000001</v>
      </c>
      <c r="G71" s="86">
        <v>1.331811412</v>
      </c>
      <c r="H71" s="86">
        <v>1.36046493</v>
      </c>
      <c r="I71" s="86">
        <v>1.4062343850000001</v>
      </c>
      <c r="J71" s="86">
        <v>1.4584882100000001</v>
      </c>
      <c r="K71" s="86">
        <v>1.396308989</v>
      </c>
      <c r="L71" s="86">
        <v>1.4400284510000001</v>
      </c>
      <c r="M71" s="86">
        <v>1.2867098720000001</v>
      </c>
      <c r="N71" s="86">
        <v>1.322672686</v>
      </c>
      <c r="O71" s="86">
        <v>1.4566963509999999</v>
      </c>
      <c r="P71" s="86">
        <v>1.7861294169999999</v>
      </c>
      <c r="Q71" s="86">
        <v>2.1147822540000001</v>
      </c>
      <c r="R71" s="86">
        <v>2.233756021</v>
      </c>
      <c r="S71" s="86">
        <v>2.076853624</v>
      </c>
      <c r="T71" s="86">
        <v>2.1660741250000002</v>
      </c>
      <c r="U71" s="86">
        <v>2.2366982389999999</v>
      </c>
      <c r="V71" s="86">
        <v>2.2913022700000001</v>
      </c>
      <c r="W71" s="86">
        <v>2.2676526130000001</v>
      </c>
      <c r="X71" s="86">
        <v>2.2515886759999999</v>
      </c>
      <c r="Y71" s="86">
        <v>2.1978700529999999</v>
      </c>
      <c r="Z71" s="86">
        <v>1.7427672869999999</v>
      </c>
      <c r="AA71" s="86">
        <v>1.7308330670000001</v>
      </c>
      <c r="AB71" s="86">
        <v>1.5991844989999999</v>
      </c>
      <c r="AC71" s="86">
        <v>1.5878105790000001</v>
      </c>
      <c r="AD71" s="86">
        <v>1.581303991</v>
      </c>
      <c r="AE71" s="84">
        <v>1.57505253</v>
      </c>
      <c r="AF71" s="86">
        <v>2.623887437</v>
      </c>
      <c r="AG71" s="86">
        <v>2.521003339</v>
      </c>
      <c r="AH71" s="86">
        <v>2.422153384</v>
      </c>
    </row>
    <row r="72" spans="1:34" ht="15.75" customHeight="1" x14ac:dyDescent="0.2">
      <c r="A72" s="82" t="s">
        <v>63</v>
      </c>
      <c r="B72" s="82" t="str">
        <f t="shared" si="0"/>
        <v>CO2</v>
      </c>
      <c r="C72" s="83" t="s">
        <v>1102</v>
      </c>
      <c r="D72" s="83">
        <v>2.6765344999999999E-2</v>
      </c>
      <c r="E72" s="83">
        <v>1.7381106E-2</v>
      </c>
      <c r="F72" s="83">
        <v>1.7057645E-2</v>
      </c>
      <c r="G72" s="83">
        <v>2.3560355000000002E-2</v>
      </c>
      <c r="H72" s="83">
        <v>2.8630962999999999E-2</v>
      </c>
      <c r="I72" s="83">
        <v>3.1551774999999997E-2</v>
      </c>
      <c r="J72" s="83">
        <v>3.3934272000000001E-2</v>
      </c>
      <c r="K72" s="83">
        <v>4.5550018999999997E-2</v>
      </c>
      <c r="L72" s="83">
        <v>7.5491931999999998E-2</v>
      </c>
      <c r="M72" s="83">
        <v>2.3238340999999999E-2</v>
      </c>
      <c r="N72" s="83">
        <v>0</v>
      </c>
      <c r="O72" s="83">
        <v>0</v>
      </c>
      <c r="P72" s="83">
        <v>0</v>
      </c>
      <c r="Q72" s="83">
        <v>0</v>
      </c>
      <c r="R72" s="83">
        <v>0</v>
      </c>
      <c r="S72" s="83">
        <v>0</v>
      </c>
      <c r="T72" s="83">
        <v>0</v>
      </c>
      <c r="U72" s="83">
        <v>0</v>
      </c>
      <c r="V72" s="83">
        <v>0</v>
      </c>
      <c r="W72" s="83">
        <v>0</v>
      </c>
      <c r="X72" s="83">
        <v>0</v>
      </c>
      <c r="Y72" s="83">
        <v>0</v>
      </c>
      <c r="Z72" s="83">
        <v>0</v>
      </c>
      <c r="AA72" s="83">
        <v>0</v>
      </c>
      <c r="AB72" s="83">
        <v>0</v>
      </c>
      <c r="AC72" s="83">
        <v>0</v>
      </c>
      <c r="AD72" s="83">
        <v>0</v>
      </c>
      <c r="AE72" s="84">
        <v>0</v>
      </c>
      <c r="AF72" s="83">
        <v>0</v>
      </c>
      <c r="AG72" s="83">
        <v>0</v>
      </c>
      <c r="AH72" s="83">
        <v>0</v>
      </c>
    </row>
    <row r="73" spans="1:34" ht="15.75" customHeight="1" x14ac:dyDescent="0.2">
      <c r="A73" s="85" t="s">
        <v>63</v>
      </c>
      <c r="B73" s="82" t="str">
        <f t="shared" si="0"/>
        <v>N2O</v>
      </c>
      <c r="C73" s="86" t="s">
        <v>1103</v>
      </c>
      <c r="D73" s="86">
        <v>9.7322800000000003E-4</v>
      </c>
      <c r="E73" s="86">
        <v>5.6771600000000001E-4</v>
      </c>
      <c r="F73" s="86">
        <v>5.6771600000000001E-4</v>
      </c>
      <c r="G73" s="86">
        <v>7.2992100000000002E-4</v>
      </c>
      <c r="H73" s="86">
        <v>8.9212500000000001E-4</v>
      </c>
      <c r="I73" s="86">
        <v>9.7322800000000003E-4</v>
      </c>
      <c r="J73" s="86">
        <v>9.7322800000000003E-4</v>
      </c>
      <c r="K73" s="86">
        <v>1.2760099999999999E-3</v>
      </c>
      <c r="L73" s="86">
        <v>2.0748680000000001E-3</v>
      </c>
      <c r="M73" s="86">
        <v>6.1205199999999997E-4</v>
      </c>
      <c r="N73" s="86">
        <v>0</v>
      </c>
      <c r="O73" s="86">
        <v>0</v>
      </c>
      <c r="P73" s="86">
        <v>0</v>
      </c>
      <c r="Q73" s="86">
        <v>0</v>
      </c>
      <c r="R73" s="86">
        <v>0</v>
      </c>
      <c r="S73" s="86">
        <v>0</v>
      </c>
      <c r="T73" s="86">
        <v>0</v>
      </c>
      <c r="U73" s="86">
        <v>0</v>
      </c>
      <c r="V73" s="86">
        <v>0</v>
      </c>
      <c r="W73" s="86">
        <v>0</v>
      </c>
      <c r="X73" s="86">
        <v>0</v>
      </c>
      <c r="Y73" s="86">
        <v>0</v>
      </c>
      <c r="Z73" s="86">
        <v>0</v>
      </c>
      <c r="AA73" s="86">
        <v>0</v>
      </c>
      <c r="AB73" s="86">
        <v>0</v>
      </c>
      <c r="AC73" s="86">
        <v>0</v>
      </c>
      <c r="AD73" s="86">
        <v>0</v>
      </c>
      <c r="AE73" s="84">
        <v>0</v>
      </c>
      <c r="AF73" s="86">
        <v>0</v>
      </c>
      <c r="AG73" s="86">
        <v>0</v>
      </c>
      <c r="AH73" s="86">
        <v>0</v>
      </c>
    </row>
    <row r="74" spans="1:34" ht="15.75" customHeight="1" x14ac:dyDescent="0.2">
      <c r="A74" s="82" t="s">
        <v>65</v>
      </c>
      <c r="B74" s="82" t="str">
        <f t="shared" si="0"/>
        <v>CH4</v>
      </c>
      <c r="C74" s="83" t="s">
        <v>1101</v>
      </c>
      <c r="D74" s="83">
        <v>3.9206974790000002</v>
      </c>
      <c r="E74" s="83">
        <v>3.8239618050000002</v>
      </c>
      <c r="F74" s="83">
        <v>4.0213477409999996</v>
      </c>
      <c r="G74" s="83">
        <v>3.9165188340000001</v>
      </c>
      <c r="H74" s="83">
        <v>4.0007408079999998</v>
      </c>
      <c r="I74" s="83">
        <v>3.9953871379999999</v>
      </c>
      <c r="J74" s="83">
        <v>4.1363467309999997</v>
      </c>
      <c r="K74" s="83">
        <v>4.2212017580000003</v>
      </c>
      <c r="L74" s="83">
        <v>4.3025818740000004</v>
      </c>
      <c r="M74" s="83">
        <v>3.6257902880000001</v>
      </c>
      <c r="N74" s="83">
        <v>3.7481879650000001</v>
      </c>
      <c r="O74" s="83">
        <v>5.3576109560000003</v>
      </c>
      <c r="P74" s="83">
        <v>5.1382969809999999</v>
      </c>
      <c r="Q74" s="83">
        <v>4.9211604400000004</v>
      </c>
      <c r="R74" s="83">
        <v>5.065073559</v>
      </c>
      <c r="S74" s="83">
        <v>4.9621814999999998</v>
      </c>
      <c r="T74" s="83">
        <v>5.1030133649999998</v>
      </c>
      <c r="U74" s="83">
        <v>5.1947087170000001</v>
      </c>
      <c r="V74" s="83">
        <v>5.2537080070000002</v>
      </c>
      <c r="W74" s="83">
        <v>4.9462931709999998</v>
      </c>
      <c r="X74" s="83">
        <v>4.4182788420000003</v>
      </c>
      <c r="Y74" s="83">
        <v>4.2739861509999999</v>
      </c>
      <c r="Z74" s="83">
        <v>3.2383823120000002</v>
      </c>
      <c r="AA74" s="83">
        <v>3.0878682529999999</v>
      </c>
      <c r="AB74" s="83">
        <v>2.9732132689999999</v>
      </c>
      <c r="AC74" s="83">
        <v>2.9173844870000001</v>
      </c>
      <c r="AD74" s="83">
        <v>2.825175878</v>
      </c>
      <c r="AE74" s="84">
        <v>2.7240925749999998</v>
      </c>
      <c r="AF74" s="83">
        <v>5.5396058569999997</v>
      </c>
      <c r="AG74" s="83">
        <v>5.3223948050000001</v>
      </c>
      <c r="AH74" s="83">
        <v>5.1137007189999997</v>
      </c>
    </row>
    <row r="75" spans="1:34" ht="15.75" customHeight="1" x14ac:dyDescent="0.2">
      <c r="A75" s="85" t="s">
        <v>65</v>
      </c>
      <c r="B75" s="82" t="str">
        <f t="shared" si="0"/>
        <v>CO2</v>
      </c>
      <c r="C75" s="86" t="s">
        <v>1102</v>
      </c>
      <c r="D75" s="86">
        <v>0</v>
      </c>
      <c r="E75" s="86">
        <v>0</v>
      </c>
      <c r="F75" s="86">
        <v>0</v>
      </c>
      <c r="G75" s="86">
        <v>0</v>
      </c>
      <c r="H75" s="86">
        <v>0</v>
      </c>
      <c r="I75" s="86">
        <v>0</v>
      </c>
      <c r="J75" s="86">
        <v>0</v>
      </c>
      <c r="K75" s="86">
        <v>0</v>
      </c>
      <c r="L75" s="86">
        <v>1.9549213999999999E-2</v>
      </c>
      <c r="M75" s="86">
        <v>2.4531641E-2</v>
      </c>
      <c r="N75" s="86">
        <v>0</v>
      </c>
      <c r="O75" s="86">
        <v>8.8263539999999998E-3</v>
      </c>
      <c r="P75" s="86">
        <v>1.8548058999999999E-2</v>
      </c>
      <c r="Q75" s="86">
        <v>2.5688420999999999E-2</v>
      </c>
      <c r="R75" s="86">
        <v>3.4304478999999999E-2</v>
      </c>
      <c r="S75" s="86">
        <v>3.3582674E-2</v>
      </c>
      <c r="T75" s="86">
        <v>3.0770684999999999E-2</v>
      </c>
      <c r="U75" s="86">
        <v>2.2961854E-2</v>
      </c>
      <c r="V75" s="86">
        <v>1.6134672999999999E-2</v>
      </c>
      <c r="W75" s="86">
        <v>9.9867810000000001E-3</v>
      </c>
      <c r="X75" s="86">
        <v>1.0889875E-2</v>
      </c>
      <c r="Y75" s="86">
        <v>1.1101250999999999E-2</v>
      </c>
      <c r="Z75" s="86">
        <v>1.1245905E-2</v>
      </c>
      <c r="AA75" s="86">
        <v>1.1598687999999999E-2</v>
      </c>
      <c r="AB75" s="86">
        <v>1.1988192999999999E-2</v>
      </c>
      <c r="AC75" s="86">
        <v>1.2324435E-2</v>
      </c>
      <c r="AD75" s="86">
        <v>1.2324435E-2</v>
      </c>
      <c r="AE75" s="84">
        <v>1.2324435E-2</v>
      </c>
      <c r="AF75" s="86">
        <v>0</v>
      </c>
      <c r="AG75" s="86">
        <v>0</v>
      </c>
      <c r="AH75" s="86">
        <v>0</v>
      </c>
    </row>
    <row r="76" spans="1:34" ht="15.75" customHeight="1" x14ac:dyDescent="0.2">
      <c r="A76" s="82" t="s">
        <v>65</v>
      </c>
      <c r="B76" s="82" t="str">
        <f t="shared" si="0"/>
        <v>N2O</v>
      </c>
      <c r="C76" s="83" t="s">
        <v>1103</v>
      </c>
      <c r="D76" s="83">
        <v>0</v>
      </c>
      <c r="E76" s="83">
        <v>0</v>
      </c>
      <c r="F76" s="83">
        <v>0</v>
      </c>
      <c r="G76" s="83">
        <v>0</v>
      </c>
      <c r="H76" s="83">
        <v>0</v>
      </c>
      <c r="I76" s="83">
        <v>0</v>
      </c>
      <c r="J76" s="83">
        <v>0</v>
      </c>
      <c r="K76" s="83">
        <v>0</v>
      </c>
      <c r="L76" s="83">
        <v>5.3730300000000004E-4</v>
      </c>
      <c r="M76" s="83">
        <v>6.4611499999999995E-4</v>
      </c>
      <c r="N76" s="83">
        <v>0</v>
      </c>
      <c r="O76" s="83">
        <v>2.15164E-4</v>
      </c>
      <c r="P76" s="83">
        <v>4.4346700000000001E-4</v>
      </c>
      <c r="Q76" s="83">
        <v>6.1203699999999995E-4</v>
      </c>
      <c r="R76" s="83">
        <v>7.9098099999999995E-4</v>
      </c>
      <c r="S76" s="83">
        <v>7.3135599999999995E-4</v>
      </c>
      <c r="T76" s="83">
        <v>6.7173000000000005E-4</v>
      </c>
      <c r="U76" s="83">
        <v>4.9982100000000001E-4</v>
      </c>
      <c r="V76" s="83">
        <v>3.2791199999999997E-4</v>
      </c>
      <c r="W76" s="83">
        <v>2.0565199999999999E-4</v>
      </c>
      <c r="X76" s="83">
        <v>2.1089700000000001E-4</v>
      </c>
      <c r="Y76" s="83">
        <v>2.1089700000000001E-4</v>
      </c>
      <c r="Z76" s="83">
        <v>2.11318E-4</v>
      </c>
      <c r="AA76" s="83">
        <v>2.1393599999999999E-4</v>
      </c>
      <c r="AB76" s="83">
        <v>2.1759899999999999E-4</v>
      </c>
      <c r="AC76" s="83">
        <v>2.20941E-4</v>
      </c>
      <c r="AD76" s="83">
        <v>2.20941E-4</v>
      </c>
      <c r="AE76" s="84">
        <v>2.20941E-4</v>
      </c>
      <c r="AF76" s="83">
        <v>0</v>
      </c>
      <c r="AG76" s="83">
        <v>0</v>
      </c>
      <c r="AH76" s="83">
        <v>0</v>
      </c>
    </row>
    <row r="77" spans="1:34" ht="15.75" customHeight="1" x14ac:dyDescent="0.2">
      <c r="A77" s="85" t="s">
        <v>68</v>
      </c>
      <c r="B77" s="82" t="str">
        <f t="shared" si="0"/>
        <v>CH4</v>
      </c>
      <c r="C77" s="86" t="s">
        <v>1101</v>
      </c>
      <c r="D77" s="86">
        <v>0.28913571399999999</v>
      </c>
      <c r="E77" s="86">
        <v>0.29897021200000001</v>
      </c>
      <c r="F77" s="86">
        <v>0.30914092900000001</v>
      </c>
      <c r="G77" s="86">
        <v>0.32296709800000001</v>
      </c>
      <c r="H77" s="86">
        <v>5.4634993E-2</v>
      </c>
      <c r="I77" s="86">
        <v>6.8924108999999997E-2</v>
      </c>
      <c r="J77" s="86">
        <v>8.1526524000000003E-2</v>
      </c>
      <c r="K77" s="86">
        <v>6.1371760999999997E-2</v>
      </c>
      <c r="L77" s="86">
        <v>8.1696932999999999E-2</v>
      </c>
      <c r="M77" s="86">
        <v>0.100592076</v>
      </c>
      <c r="N77" s="86">
        <v>0.120045945</v>
      </c>
      <c r="O77" s="86">
        <v>0.33778493300000001</v>
      </c>
      <c r="P77" s="86">
        <v>0.36626877899999999</v>
      </c>
      <c r="Q77" s="86">
        <v>0.39897928399999999</v>
      </c>
      <c r="R77" s="86">
        <v>0.42149716100000001</v>
      </c>
      <c r="S77" s="86">
        <v>0.43663362100000003</v>
      </c>
      <c r="T77" s="86">
        <v>0.46119953699999999</v>
      </c>
      <c r="U77" s="86">
        <v>0.48447162500000002</v>
      </c>
      <c r="V77" s="86">
        <v>0.47901563899999999</v>
      </c>
      <c r="W77" s="86">
        <v>0.52407762800000002</v>
      </c>
      <c r="X77" s="86">
        <v>0.46276363500000001</v>
      </c>
      <c r="Y77" s="86">
        <v>0.45770809299999998</v>
      </c>
      <c r="Z77" s="86">
        <v>0.473513988</v>
      </c>
      <c r="AA77" s="86">
        <v>0.48279577099999998</v>
      </c>
      <c r="AB77" s="86">
        <v>0.48106006899999998</v>
      </c>
      <c r="AC77" s="86">
        <v>0.49063299100000002</v>
      </c>
      <c r="AD77" s="86">
        <v>0.50036781600000002</v>
      </c>
      <c r="AE77" s="84">
        <v>0.50990987899999995</v>
      </c>
      <c r="AF77" s="86">
        <v>0.71046513700000002</v>
      </c>
      <c r="AG77" s="86">
        <v>0.69639698500000002</v>
      </c>
      <c r="AH77" s="86">
        <v>0.68260740099999995</v>
      </c>
    </row>
    <row r="78" spans="1:34" ht="15.75" customHeight="1" x14ac:dyDescent="0.2">
      <c r="A78" s="82" t="s">
        <v>68</v>
      </c>
      <c r="B78" s="82" t="str">
        <f t="shared" si="0"/>
        <v>CO2</v>
      </c>
      <c r="C78" s="83" t="s">
        <v>1102</v>
      </c>
      <c r="D78" s="83">
        <v>8.9217819999999996E-3</v>
      </c>
      <c r="E78" s="83">
        <v>2.4830149999999999E-3</v>
      </c>
      <c r="F78" s="83">
        <v>6.0432799999999998E-3</v>
      </c>
      <c r="G78" s="83">
        <v>6.492187E-3</v>
      </c>
      <c r="H78" s="83">
        <v>6.8540789999999999E-3</v>
      </c>
      <c r="I78" s="83">
        <v>6.45935E-3</v>
      </c>
      <c r="J78" s="83">
        <v>8.4835680000000004E-3</v>
      </c>
      <c r="K78" s="83">
        <v>1.0026795E-2</v>
      </c>
      <c r="L78" s="83">
        <v>9.8459180000000004E-3</v>
      </c>
      <c r="M78" s="83">
        <v>0</v>
      </c>
      <c r="N78" s="83">
        <v>0</v>
      </c>
      <c r="O78" s="83">
        <v>0</v>
      </c>
      <c r="P78" s="83">
        <v>0</v>
      </c>
      <c r="Q78" s="83">
        <v>2.9177970000000002E-3</v>
      </c>
      <c r="R78" s="83">
        <v>6.8564689999999996E-3</v>
      </c>
      <c r="S78" s="83">
        <v>7.1801319999999997E-3</v>
      </c>
      <c r="T78" s="83">
        <v>7.0837790000000001E-3</v>
      </c>
      <c r="U78" s="83">
        <v>7.1241610000000004E-3</v>
      </c>
      <c r="V78" s="83">
        <v>7.6517299999999998E-3</v>
      </c>
      <c r="W78" s="83">
        <v>4.7361449999999998E-3</v>
      </c>
      <c r="X78" s="83">
        <v>5.1644300000000002E-3</v>
      </c>
      <c r="Y78" s="83">
        <v>5.2646730000000001E-3</v>
      </c>
      <c r="Z78" s="83">
        <v>5.3332739999999998E-3</v>
      </c>
      <c r="AA78" s="83">
        <v>5.5005779999999999E-3</v>
      </c>
      <c r="AB78" s="83">
        <v>5.6852980000000001E-3</v>
      </c>
      <c r="AC78" s="83">
        <v>5.8447569999999999E-3</v>
      </c>
      <c r="AD78" s="83">
        <v>5.8447569999999999E-3</v>
      </c>
      <c r="AE78" s="84">
        <v>5.8447569999999999E-3</v>
      </c>
      <c r="AF78" s="83">
        <v>0</v>
      </c>
      <c r="AG78" s="83">
        <v>0</v>
      </c>
      <c r="AH78" s="83">
        <v>0</v>
      </c>
    </row>
    <row r="79" spans="1:34" ht="15.75" customHeight="1" x14ac:dyDescent="0.2">
      <c r="A79" s="85" t="s">
        <v>68</v>
      </c>
      <c r="B79" s="82" t="str">
        <f t="shared" si="0"/>
        <v>N2O</v>
      </c>
      <c r="C79" s="86" t="s">
        <v>1103</v>
      </c>
      <c r="D79" s="86">
        <v>3.24409E-4</v>
      </c>
      <c r="E79" s="87">
        <v>8.1102300000000004E-5</v>
      </c>
      <c r="F79" s="86">
        <v>2.01134E-4</v>
      </c>
      <c r="G79" s="86">
        <v>2.01134E-4</v>
      </c>
      <c r="H79" s="86">
        <v>2.1356899999999999E-4</v>
      </c>
      <c r="I79" s="86">
        <v>1.9924100000000001E-4</v>
      </c>
      <c r="J79" s="86">
        <v>2.4330700000000001E-4</v>
      </c>
      <c r="K79" s="86">
        <v>2.8088400000000002E-4</v>
      </c>
      <c r="L79" s="86">
        <v>2.7061099999999997E-4</v>
      </c>
      <c r="M79" s="86">
        <v>0</v>
      </c>
      <c r="N79" s="86">
        <v>0</v>
      </c>
      <c r="O79" s="86">
        <v>0</v>
      </c>
      <c r="P79" s="86">
        <v>0</v>
      </c>
      <c r="Q79" s="87">
        <v>6.95177E-5</v>
      </c>
      <c r="R79" s="86">
        <v>1.5809400000000001E-4</v>
      </c>
      <c r="S79" s="86">
        <v>1.56367E-4</v>
      </c>
      <c r="T79" s="86">
        <v>1.5464E-4</v>
      </c>
      <c r="U79" s="86">
        <v>1.5507499999999999E-4</v>
      </c>
      <c r="V79" s="86">
        <v>1.5550899999999999E-4</v>
      </c>
      <c r="W79" s="87">
        <v>9.75287E-5</v>
      </c>
      <c r="X79" s="86">
        <v>1.00016E-4</v>
      </c>
      <c r="Y79" s="86">
        <v>1.00016E-4</v>
      </c>
      <c r="Z79" s="86">
        <v>1.00216E-4</v>
      </c>
      <c r="AA79" s="86">
        <v>1.01457E-4</v>
      </c>
      <c r="AB79" s="86">
        <v>1.03194E-4</v>
      </c>
      <c r="AC79" s="86">
        <v>1.0477899999999999E-4</v>
      </c>
      <c r="AD79" s="86">
        <v>1.0477899999999999E-4</v>
      </c>
      <c r="AE79" s="84">
        <v>1.0477899999999999E-4</v>
      </c>
      <c r="AF79" s="86">
        <v>0</v>
      </c>
      <c r="AG79" s="86">
        <v>0</v>
      </c>
      <c r="AH79" s="86">
        <v>0</v>
      </c>
    </row>
    <row r="80" spans="1:34" ht="15.75" customHeight="1" x14ac:dyDescent="0.2">
      <c r="A80" s="82" t="s">
        <v>71</v>
      </c>
      <c r="B80" s="82" t="str">
        <f t="shared" si="0"/>
        <v>CH4</v>
      </c>
      <c r="C80" s="83" t="s">
        <v>1101</v>
      </c>
      <c r="D80" s="83">
        <v>0.53450328300000005</v>
      </c>
      <c r="E80" s="83">
        <v>0.55214310499999997</v>
      </c>
      <c r="F80" s="83">
        <v>0.57493999399999995</v>
      </c>
      <c r="G80" s="83">
        <v>0.59988009499999995</v>
      </c>
      <c r="H80" s="83">
        <v>0.62323084200000001</v>
      </c>
      <c r="I80" s="83">
        <v>0.64942014699999995</v>
      </c>
      <c r="J80" s="83">
        <v>0.67625844700000004</v>
      </c>
      <c r="K80" s="83">
        <v>0.70553471199999995</v>
      </c>
      <c r="L80" s="83">
        <v>0.73365468499999997</v>
      </c>
      <c r="M80" s="83">
        <v>0.76006468199999999</v>
      </c>
      <c r="N80" s="83">
        <v>0.78226736500000005</v>
      </c>
      <c r="O80" s="83">
        <v>0.80780010000000002</v>
      </c>
      <c r="P80" s="83">
        <v>0.71745587499999997</v>
      </c>
      <c r="Q80" s="83">
        <v>0.75908748800000003</v>
      </c>
      <c r="R80" s="83">
        <v>0.79968596599999997</v>
      </c>
      <c r="S80" s="83">
        <v>0.83927176699999995</v>
      </c>
      <c r="T80" s="83">
        <v>0.78030494399999994</v>
      </c>
      <c r="U80" s="83">
        <v>0.78840623799999998</v>
      </c>
      <c r="V80" s="83">
        <v>0.758726499</v>
      </c>
      <c r="W80" s="83">
        <v>0.80291970999999995</v>
      </c>
      <c r="X80" s="83">
        <v>0.82170601499999996</v>
      </c>
      <c r="Y80" s="83">
        <v>0.77499104100000005</v>
      </c>
      <c r="Z80" s="83">
        <v>0.75546631900000005</v>
      </c>
      <c r="AA80" s="83">
        <v>0.57904423400000005</v>
      </c>
      <c r="AB80" s="83">
        <v>0.61484608100000004</v>
      </c>
      <c r="AC80" s="83">
        <v>0.63249259000000002</v>
      </c>
      <c r="AD80" s="83">
        <v>0.68288812899999995</v>
      </c>
      <c r="AE80" s="84">
        <v>0.70208975200000001</v>
      </c>
      <c r="AF80" s="83">
        <v>1.307176833</v>
      </c>
      <c r="AG80" s="83">
        <v>1.281292997</v>
      </c>
      <c r="AH80" s="83">
        <v>1.2559216959999999</v>
      </c>
    </row>
    <row r="81" spans="1:34" ht="15.75" customHeight="1" x14ac:dyDescent="0.2">
      <c r="A81" s="85" t="s">
        <v>71</v>
      </c>
      <c r="B81" s="82" t="str">
        <f t="shared" si="0"/>
        <v>CO2</v>
      </c>
      <c r="C81" s="86" t="s">
        <v>1102</v>
      </c>
      <c r="D81" s="86">
        <v>0</v>
      </c>
      <c r="E81" s="86">
        <v>0</v>
      </c>
      <c r="F81" s="86">
        <v>0</v>
      </c>
      <c r="G81" s="86">
        <v>0</v>
      </c>
      <c r="H81" s="86">
        <v>0</v>
      </c>
      <c r="I81" s="86">
        <v>0</v>
      </c>
      <c r="J81" s="86">
        <v>0</v>
      </c>
      <c r="K81" s="86">
        <v>0</v>
      </c>
      <c r="L81" s="86">
        <v>0</v>
      </c>
      <c r="M81" s="86">
        <v>0</v>
      </c>
      <c r="N81" s="86">
        <v>0</v>
      </c>
      <c r="O81" s="86">
        <v>0</v>
      </c>
      <c r="P81" s="86">
        <v>0</v>
      </c>
      <c r="Q81" s="86">
        <v>0</v>
      </c>
      <c r="R81" s="86">
        <v>0</v>
      </c>
      <c r="S81" s="86">
        <v>0</v>
      </c>
      <c r="T81" s="86">
        <v>0</v>
      </c>
      <c r="U81" s="86">
        <v>0</v>
      </c>
      <c r="V81" s="86">
        <v>0</v>
      </c>
      <c r="W81" s="86">
        <v>0</v>
      </c>
      <c r="X81" s="86">
        <v>0</v>
      </c>
      <c r="Y81" s="86">
        <v>0</v>
      </c>
      <c r="Z81" s="86">
        <v>0</v>
      </c>
      <c r="AA81" s="86">
        <v>0</v>
      </c>
      <c r="AB81" s="86">
        <v>0</v>
      </c>
      <c r="AC81" s="86">
        <v>0</v>
      </c>
      <c r="AD81" s="86">
        <v>0</v>
      </c>
      <c r="AE81" s="84">
        <v>0</v>
      </c>
      <c r="AF81" s="86">
        <v>0</v>
      </c>
      <c r="AG81" s="86">
        <v>0</v>
      </c>
      <c r="AH81" s="86">
        <v>0</v>
      </c>
    </row>
    <row r="82" spans="1:34" ht="15.75" customHeight="1" x14ac:dyDescent="0.2">
      <c r="A82" s="82" t="s">
        <v>71</v>
      </c>
      <c r="B82" s="82" t="str">
        <f t="shared" si="0"/>
        <v>N2O</v>
      </c>
      <c r="C82" s="83" t="s">
        <v>1103</v>
      </c>
      <c r="D82" s="83">
        <v>0</v>
      </c>
      <c r="E82" s="83">
        <v>0</v>
      </c>
      <c r="F82" s="83">
        <v>0</v>
      </c>
      <c r="G82" s="83">
        <v>0</v>
      </c>
      <c r="H82" s="83">
        <v>0</v>
      </c>
      <c r="I82" s="83">
        <v>0</v>
      </c>
      <c r="J82" s="83">
        <v>0</v>
      </c>
      <c r="K82" s="83">
        <v>0</v>
      </c>
      <c r="L82" s="83">
        <v>0</v>
      </c>
      <c r="M82" s="83">
        <v>0</v>
      </c>
      <c r="N82" s="83">
        <v>0</v>
      </c>
      <c r="O82" s="83">
        <v>0</v>
      </c>
      <c r="P82" s="83">
        <v>0</v>
      </c>
      <c r="Q82" s="83">
        <v>0</v>
      </c>
      <c r="R82" s="83">
        <v>0</v>
      </c>
      <c r="S82" s="83">
        <v>0</v>
      </c>
      <c r="T82" s="83">
        <v>0</v>
      </c>
      <c r="U82" s="83">
        <v>0</v>
      </c>
      <c r="V82" s="83">
        <v>0</v>
      </c>
      <c r="W82" s="83">
        <v>0</v>
      </c>
      <c r="X82" s="83">
        <v>0</v>
      </c>
      <c r="Y82" s="83">
        <v>0</v>
      </c>
      <c r="Z82" s="83">
        <v>0</v>
      </c>
      <c r="AA82" s="83">
        <v>0</v>
      </c>
      <c r="AB82" s="83">
        <v>0</v>
      </c>
      <c r="AC82" s="83">
        <v>0</v>
      </c>
      <c r="AD82" s="83">
        <v>0</v>
      </c>
      <c r="AE82" s="84">
        <v>0</v>
      </c>
      <c r="AF82" s="83">
        <v>0</v>
      </c>
      <c r="AG82" s="83">
        <v>0</v>
      </c>
      <c r="AH82" s="83">
        <v>0</v>
      </c>
    </row>
    <row r="83" spans="1:34" ht="15.75" customHeight="1" x14ac:dyDescent="0.2">
      <c r="A83" s="85" t="s">
        <v>73</v>
      </c>
      <c r="B83" s="82" t="str">
        <f t="shared" si="0"/>
        <v>CH4</v>
      </c>
      <c r="C83" s="86" t="s">
        <v>1101</v>
      </c>
      <c r="D83" s="86">
        <v>0.32175146399999999</v>
      </c>
      <c r="E83" s="86">
        <v>0.34276801099999998</v>
      </c>
      <c r="F83" s="86">
        <v>0.36192694600000003</v>
      </c>
      <c r="G83" s="86">
        <v>0.41443656400000001</v>
      </c>
      <c r="H83" s="86">
        <v>0.46259107599999999</v>
      </c>
      <c r="I83" s="86">
        <v>0.51133730399999999</v>
      </c>
      <c r="J83" s="86">
        <v>0.56631057799999995</v>
      </c>
      <c r="K83" s="86">
        <v>0.637979407</v>
      </c>
      <c r="L83" s="86">
        <v>0.66606566899999997</v>
      </c>
      <c r="M83" s="86">
        <v>0.72118439700000003</v>
      </c>
      <c r="N83" s="86">
        <v>0.78669058700000005</v>
      </c>
      <c r="O83" s="86">
        <v>0.90940286000000004</v>
      </c>
      <c r="P83" s="86">
        <v>0.99773872799999996</v>
      </c>
      <c r="Q83" s="86">
        <v>1.106955444</v>
      </c>
      <c r="R83" s="86">
        <v>1.232964645</v>
      </c>
      <c r="S83" s="86">
        <v>1.3745153859999999</v>
      </c>
      <c r="T83" s="86">
        <v>1.4085325660000001</v>
      </c>
      <c r="U83" s="86">
        <v>1.448362387</v>
      </c>
      <c r="V83" s="86">
        <v>1.494359816</v>
      </c>
      <c r="W83" s="86">
        <v>1.5464027259999999</v>
      </c>
      <c r="X83" s="86">
        <v>1.4531055230000001</v>
      </c>
      <c r="Y83" s="86">
        <v>1.474187286</v>
      </c>
      <c r="Z83" s="86">
        <v>0.96391246600000002</v>
      </c>
      <c r="AA83" s="86">
        <v>1.0599100969999999</v>
      </c>
      <c r="AB83" s="86">
        <v>1.0805290860000001</v>
      </c>
      <c r="AC83" s="86">
        <v>1.1016640579999999</v>
      </c>
      <c r="AD83" s="86">
        <v>1.1232240550000001</v>
      </c>
      <c r="AE83" s="84">
        <v>1.030902749</v>
      </c>
      <c r="AF83" s="86">
        <v>1.7905562129999999</v>
      </c>
      <c r="AG83" s="86">
        <v>1.755100825</v>
      </c>
      <c r="AH83" s="86">
        <v>1.7203474999999999</v>
      </c>
    </row>
    <row r="84" spans="1:34" ht="15.75" customHeight="1" x14ac:dyDescent="0.2">
      <c r="A84" s="82" t="s">
        <v>73</v>
      </c>
      <c r="B84" s="82" t="str">
        <f t="shared" si="0"/>
        <v>CO2</v>
      </c>
      <c r="C84" s="83" t="s">
        <v>1102</v>
      </c>
      <c r="D84" s="83">
        <v>0</v>
      </c>
      <c r="E84" s="83">
        <v>0</v>
      </c>
      <c r="F84" s="83">
        <v>0</v>
      </c>
      <c r="G84" s="83">
        <v>0</v>
      </c>
      <c r="H84" s="83">
        <v>0</v>
      </c>
      <c r="I84" s="83">
        <v>0</v>
      </c>
      <c r="J84" s="83">
        <v>0</v>
      </c>
      <c r="K84" s="83">
        <v>0</v>
      </c>
      <c r="L84" s="83">
        <v>0</v>
      </c>
      <c r="M84" s="83">
        <v>0</v>
      </c>
      <c r="N84" s="83">
        <v>0</v>
      </c>
      <c r="O84" s="83">
        <v>0</v>
      </c>
      <c r="P84" s="83">
        <v>0</v>
      </c>
      <c r="Q84" s="83">
        <v>0</v>
      </c>
      <c r="R84" s="83">
        <v>0</v>
      </c>
      <c r="S84" s="83">
        <v>0</v>
      </c>
      <c r="T84" s="83">
        <v>0</v>
      </c>
      <c r="U84" s="83">
        <v>0</v>
      </c>
      <c r="V84" s="83">
        <v>0</v>
      </c>
      <c r="W84" s="83">
        <v>0</v>
      </c>
      <c r="X84" s="83">
        <v>0</v>
      </c>
      <c r="Y84" s="83">
        <v>0</v>
      </c>
      <c r="Z84" s="83">
        <v>0</v>
      </c>
      <c r="AA84" s="83">
        <v>0</v>
      </c>
      <c r="AB84" s="83">
        <v>0</v>
      </c>
      <c r="AC84" s="83">
        <v>0</v>
      </c>
      <c r="AD84" s="83">
        <v>0</v>
      </c>
      <c r="AE84" s="84">
        <v>0</v>
      </c>
      <c r="AF84" s="83">
        <v>0</v>
      </c>
      <c r="AG84" s="83">
        <v>0</v>
      </c>
      <c r="AH84" s="83">
        <v>0</v>
      </c>
    </row>
    <row r="85" spans="1:34" ht="15.75" customHeight="1" x14ac:dyDescent="0.2">
      <c r="A85" s="85" t="s">
        <v>73</v>
      </c>
      <c r="B85" s="82" t="str">
        <f t="shared" si="0"/>
        <v>N2O</v>
      </c>
      <c r="C85" s="86" t="s">
        <v>1103</v>
      </c>
      <c r="D85" s="86">
        <v>0</v>
      </c>
      <c r="E85" s="86">
        <v>0</v>
      </c>
      <c r="F85" s="86">
        <v>0</v>
      </c>
      <c r="G85" s="86">
        <v>0</v>
      </c>
      <c r="H85" s="86">
        <v>0</v>
      </c>
      <c r="I85" s="86">
        <v>0</v>
      </c>
      <c r="J85" s="86">
        <v>0</v>
      </c>
      <c r="K85" s="86">
        <v>0</v>
      </c>
      <c r="L85" s="86">
        <v>0</v>
      </c>
      <c r="M85" s="86">
        <v>0</v>
      </c>
      <c r="N85" s="86">
        <v>0</v>
      </c>
      <c r="O85" s="86">
        <v>0</v>
      </c>
      <c r="P85" s="86">
        <v>0</v>
      </c>
      <c r="Q85" s="86">
        <v>0</v>
      </c>
      <c r="R85" s="86">
        <v>0</v>
      </c>
      <c r="S85" s="86">
        <v>0</v>
      </c>
      <c r="T85" s="86">
        <v>0</v>
      </c>
      <c r="U85" s="86">
        <v>0</v>
      </c>
      <c r="V85" s="86">
        <v>0</v>
      </c>
      <c r="W85" s="86">
        <v>0</v>
      </c>
      <c r="X85" s="86">
        <v>0</v>
      </c>
      <c r="Y85" s="86">
        <v>0</v>
      </c>
      <c r="Z85" s="86">
        <v>0</v>
      </c>
      <c r="AA85" s="86">
        <v>0</v>
      </c>
      <c r="AB85" s="86">
        <v>0</v>
      </c>
      <c r="AC85" s="86">
        <v>0</v>
      </c>
      <c r="AD85" s="86">
        <v>0</v>
      </c>
      <c r="AE85" s="84">
        <v>0</v>
      </c>
      <c r="AF85" s="86">
        <v>0</v>
      </c>
      <c r="AG85" s="86">
        <v>0</v>
      </c>
      <c r="AH85" s="86">
        <v>0</v>
      </c>
    </row>
    <row r="86" spans="1:34" ht="15.75" customHeight="1" x14ac:dyDescent="0.2">
      <c r="A86" s="82" t="s">
        <v>76</v>
      </c>
      <c r="B86" s="82" t="str">
        <f t="shared" si="0"/>
        <v>CH4</v>
      </c>
      <c r="C86" s="83" t="s">
        <v>1101</v>
      </c>
      <c r="D86" s="83">
        <v>0.45665759500000003</v>
      </c>
      <c r="E86" s="83">
        <v>0.46876516299999998</v>
      </c>
      <c r="F86" s="83">
        <v>0.39590310099999998</v>
      </c>
      <c r="G86" s="83">
        <v>0.38354015699999999</v>
      </c>
      <c r="H86" s="83">
        <v>0.402502107</v>
      </c>
      <c r="I86" s="83">
        <v>0.33155015700000001</v>
      </c>
      <c r="J86" s="83">
        <v>0.22645579499999999</v>
      </c>
      <c r="K86" s="83">
        <v>0.237976414</v>
      </c>
      <c r="L86" s="83">
        <v>4.0710642999999998E-2</v>
      </c>
      <c r="M86" s="83">
        <v>4.0905365999999999E-2</v>
      </c>
      <c r="N86" s="83">
        <v>4.1798899E-2</v>
      </c>
      <c r="O86" s="83">
        <v>4.2597171000000003E-2</v>
      </c>
      <c r="P86" s="83">
        <v>4.3602132000000002E-2</v>
      </c>
      <c r="Q86" s="83">
        <v>5.8031868E-2</v>
      </c>
      <c r="R86" s="83">
        <v>8.8391154999999999E-2</v>
      </c>
      <c r="S86" s="83">
        <v>0.130348565</v>
      </c>
      <c r="T86" s="83">
        <v>0.156569446</v>
      </c>
      <c r="U86" s="83">
        <v>0.16264273500000001</v>
      </c>
      <c r="V86" s="83">
        <v>8.8534813000000004E-2</v>
      </c>
      <c r="W86" s="83">
        <v>5.2263629999999998E-2</v>
      </c>
      <c r="X86" s="83">
        <v>5.1694579999999997E-2</v>
      </c>
      <c r="Y86" s="83">
        <v>5.1184050000000002E-2</v>
      </c>
      <c r="Z86" s="83">
        <v>5.0693659000000002E-2</v>
      </c>
      <c r="AA86" s="83">
        <v>5.0226155000000001E-2</v>
      </c>
      <c r="AB86" s="83">
        <v>4.9796108999999998E-2</v>
      </c>
      <c r="AC86" s="83">
        <v>4.9409165999999997E-2</v>
      </c>
      <c r="AD86" s="83">
        <v>4.9060469000000002E-2</v>
      </c>
      <c r="AE86" s="84">
        <v>4.8725444E-2</v>
      </c>
      <c r="AF86" s="83">
        <v>0.73891210100000004</v>
      </c>
      <c r="AG86" s="83">
        <v>0.70993894300000004</v>
      </c>
      <c r="AH86" s="83">
        <v>0.68210183899999999</v>
      </c>
    </row>
    <row r="87" spans="1:34" ht="15.75" customHeight="1" x14ac:dyDescent="0.2">
      <c r="A87" s="85" t="s">
        <v>76</v>
      </c>
      <c r="B87" s="82" t="str">
        <f t="shared" si="0"/>
        <v>CO2</v>
      </c>
      <c r="C87" s="86" t="s">
        <v>1102</v>
      </c>
      <c r="D87" s="86">
        <v>8.9217817000000005E-2</v>
      </c>
      <c r="E87" s="86">
        <v>0.104700474</v>
      </c>
      <c r="F87" s="86">
        <v>0.120167045</v>
      </c>
      <c r="G87" s="86">
        <v>0.120964973</v>
      </c>
      <c r="H87" s="86">
        <v>0.11639788</v>
      </c>
      <c r="I87" s="86">
        <v>0.115032514</v>
      </c>
      <c r="J87" s="86">
        <v>0.176034037</v>
      </c>
      <c r="K87" s="86">
        <v>8.1063594000000003E-2</v>
      </c>
      <c r="L87" s="86">
        <v>8.6557524999999996E-2</v>
      </c>
      <c r="M87" s="86">
        <v>0.14497276100000001</v>
      </c>
      <c r="N87" s="86">
        <v>9.7363156000000006E-2</v>
      </c>
      <c r="O87" s="86">
        <v>0.112908314</v>
      </c>
      <c r="P87" s="86">
        <v>0.127595298</v>
      </c>
      <c r="Q87" s="86">
        <v>0.165087439</v>
      </c>
      <c r="R87" s="86">
        <v>0.20815953300000001</v>
      </c>
      <c r="S87" s="86">
        <v>0.17600501399999999</v>
      </c>
      <c r="T87" s="86">
        <v>0.131300694</v>
      </c>
      <c r="U87" s="86">
        <v>0.130361752</v>
      </c>
      <c r="V87" s="86">
        <v>0.13821324400000001</v>
      </c>
      <c r="W87" s="86">
        <v>8.5549018000000004E-2</v>
      </c>
      <c r="X87" s="86">
        <v>9.3285119999999999E-2</v>
      </c>
      <c r="Y87" s="86">
        <v>9.5095818999999998E-2</v>
      </c>
      <c r="Z87" s="86">
        <v>9.6334955999999999E-2</v>
      </c>
      <c r="AA87" s="86">
        <v>9.9356973000000001E-2</v>
      </c>
      <c r="AB87" s="86">
        <v>0.102693561</v>
      </c>
      <c r="AC87" s="86">
        <v>0.10557388500000001</v>
      </c>
      <c r="AD87" s="86">
        <v>0.10557388500000001</v>
      </c>
      <c r="AE87" s="84">
        <v>0.10557388500000001</v>
      </c>
      <c r="AF87" s="86">
        <v>0</v>
      </c>
      <c r="AG87" s="86">
        <v>0</v>
      </c>
      <c r="AH87" s="86">
        <v>0</v>
      </c>
    </row>
    <row r="88" spans="1:34" ht="15.75" customHeight="1" x14ac:dyDescent="0.2">
      <c r="A88" s="82" t="s">
        <v>76</v>
      </c>
      <c r="B88" s="82" t="str">
        <f t="shared" si="0"/>
        <v>N2O</v>
      </c>
      <c r="C88" s="83" t="s">
        <v>1103</v>
      </c>
      <c r="D88" s="83">
        <v>3.244093E-3</v>
      </c>
      <c r="E88" s="83">
        <v>3.4198140000000002E-3</v>
      </c>
      <c r="F88" s="83">
        <v>3.9994260000000004E-3</v>
      </c>
      <c r="G88" s="83">
        <v>3.747603E-3</v>
      </c>
      <c r="H88" s="83">
        <v>3.6268960000000001E-3</v>
      </c>
      <c r="I88" s="83">
        <v>3.5482259999999998E-3</v>
      </c>
      <c r="J88" s="83">
        <v>5.0486189999999998E-3</v>
      </c>
      <c r="K88" s="83">
        <v>2.2708649999999999E-3</v>
      </c>
      <c r="L88" s="83">
        <v>2.3790009999999999E-3</v>
      </c>
      <c r="M88" s="83">
        <v>3.818297E-3</v>
      </c>
      <c r="N88" s="83">
        <v>2.4541559999999999E-3</v>
      </c>
      <c r="O88" s="83">
        <v>2.7524210000000001E-3</v>
      </c>
      <c r="P88" s="83">
        <v>3.0506859999999999E-3</v>
      </c>
      <c r="Q88" s="83">
        <v>3.9332760000000003E-3</v>
      </c>
      <c r="R88" s="83">
        <v>4.7996719999999996E-3</v>
      </c>
      <c r="S88" s="83">
        <v>3.8329969999999999E-3</v>
      </c>
      <c r="T88" s="83">
        <v>2.8663220000000001E-3</v>
      </c>
      <c r="U88" s="83">
        <v>2.8376429999999999E-3</v>
      </c>
      <c r="V88" s="83">
        <v>2.8089650000000001E-3</v>
      </c>
      <c r="W88" s="83">
        <v>1.7616610000000001E-3</v>
      </c>
      <c r="X88" s="83">
        <v>1.806591E-3</v>
      </c>
      <c r="Y88" s="83">
        <v>1.806591E-3</v>
      </c>
      <c r="Z88" s="83">
        <v>1.8101969999999999E-3</v>
      </c>
      <c r="AA88" s="83">
        <v>1.832626E-3</v>
      </c>
      <c r="AB88" s="83">
        <v>1.863998E-3</v>
      </c>
      <c r="AC88" s="83">
        <v>1.89263E-3</v>
      </c>
      <c r="AD88" s="83">
        <v>1.89263E-3</v>
      </c>
      <c r="AE88" s="84">
        <v>1.89263E-3</v>
      </c>
      <c r="AF88" s="83">
        <v>0</v>
      </c>
      <c r="AG88" s="83">
        <v>0</v>
      </c>
      <c r="AH88" s="83">
        <v>0</v>
      </c>
    </row>
    <row r="89" spans="1:34" ht="15.75" customHeight="1" x14ac:dyDescent="0.2">
      <c r="A89" s="85" t="s">
        <v>78</v>
      </c>
      <c r="B89" s="82" t="str">
        <f t="shared" si="0"/>
        <v>CH4</v>
      </c>
      <c r="C89" s="86" t="s">
        <v>1101</v>
      </c>
      <c r="D89" s="86">
        <v>5.0665714179999997</v>
      </c>
      <c r="E89" s="86">
        <v>4.7904839360000002</v>
      </c>
      <c r="F89" s="86">
        <v>4.2915248190000002</v>
      </c>
      <c r="G89" s="86">
        <v>4.2389936920000002</v>
      </c>
      <c r="H89" s="86">
        <v>4.0714717690000004</v>
      </c>
      <c r="I89" s="86">
        <v>3.9506198380000002</v>
      </c>
      <c r="J89" s="86">
        <v>3.8265257109999999</v>
      </c>
      <c r="K89" s="86">
        <v>3.1754047729999999</v>
      </c>
      <c r="L89" s="86">
        <v>2.4745214120000001</v>
      </c>
      <c r="M89" s="86">
        <v>2.3328475750000002</v>
      </c>
      <c r="N89" s="86">
        <v>2.2795827360000001</v>
      </c>
      <c r="O89" s="86">
        <v>1.9397567330000001</v>
      </c>
      <c r="P89" s="86">
        <v>2.214910143</v>
      </c>
      <c r="Q89" s="86">
        <v>2.5569476569999998</v>
      </c>
      <c r="R89" s="86">
        <v>2.3690887360000001</v>
      </c>
      <c r="S89" s="86">
        <v>2.1998467869999998</v>
      </c>
      <c r="T89" s="86">
        <v>2.1851288699999998</v>
      </c>
      <c r="U89" s="86">
        <v>1.6416987220000001</v>
      </c>
      <c r="V89" s="86">
        <v>1.991474639</v>
      </c>
      <c r="W89" s="86">
        <v>2.6235305439999999</v>
      </c>
      <c r="X89" s="86">
        <v>2.625905887</v>
      </c>
      <c r="Y89" s="86">
        <v>2.3877294610000002</v>
      </c>
      <c r="Z89" s="86">
        <v>2.3079762019999999</v>
      </c>
      <c r="AA89" s="86">
        <v>2.2848849869999999</v>
      </c>
      <c r="AB89" s="86">
        <v>2.4325102420000002</v>
      </c>
      <c r="AC89" s="86">
        <v>2.4483322269999999</v>
      </c>
      <c r="AD89" s="86">
        <v>2.544842263</v>
      </c>
      <c r="AE89" s="84">
        <v>2.563375926</v>
      </c>
      <c r="AF89" s="86">
        <v>6.471666999</v>
      </c>
      <c r="AG89" s="86">
        <v>6.2179093070000002</v>
      </c>
      <c r="AH89" s="86">
        <v>5.9741015949999996</v>
      </c>
    </row>
    <row r="90" spans="1:34" ht="15.75" customHeight="1" x14ac:dyDescent="0.2">
      <c r="A90" s="82" t="s">
        <v>78</v>
      </c>
      <c r="B90" s="82" t="str">
        <f t="shared" si="0"/>
        <v>CO2</v>
      </c>
      <c r="C90" s="83" t="s">
        <v>1102</v>
      </c>
      <c r="D90" s="83">
        <v>0.46839353900000003</v>
      </c>
      <c r="E90" s="83">
        <v>0.49949989</v>
      </c>
      <c r="F90" s="83">
        <v>0.64077042100000003</v>
      </c>
      <c r="G90" s="83">
        <v>0.73255253399999998</v>
      </c>
      <c r="H90" s="83">
        <v>0.73833181299999995</v>
      </c>
      <c r="I90" s="83">
        <v>0.85671833900000005</v>
      </c>
      <c r="J90" s="83">
        <v>1.0102986920000001</v>
      </c>
      <c r="K90" s="83">
        <v>0.71220157500000003</v>
      </c>
      <c r="L90" s="83">
        <v>0.767214426</v>
      </c>
      <c r="M90" s="83">
        <v>0.84064494099999998</v>
      </c>
      <c r="N90" s="83">
        <v>0.83870883200000002</v>
      </c>
      <c r="O90" s="83">
        <v>0.65363249999999995</v>
      </c>
      <c r="P90" s="83">
        <v>0.45612547199999998</v>
      </c>
      <c r="Q90" s="83">
        <v>0.61196506399999995</v>
      </c>
      <c r="R90" s="83">
        <v>0.92509729600000001</v>
      </c>
      <c r="S90" s="83">
        <v>1.111252329</v>
      </c>
      <c r="T90" s="83">
        <v>1.240053031</v>
      </c>
      <c r="U90" s="83">
        <v>1.263758935</v>
      </c>
      <c r="V90" s="83">
        <v>1.375113909</v>
      </c>
      <c r="W90" s="83">
        <v>0.85114596600000003</v>
      </c>
      <c r="X90" s="83">
        <v>0.92811414400000003</v>
      </c>
      <c r="Y90" s="83">
        <v>0.94612918499999998</v>
      </c>
      <c r="Z90" s="83">
        <v>0.95845762599999995</v>
      </c>
      <c r="AA90" s="83">
        <v>0.988524344</v>
      </c>
      <c r="AB90" s="83">
        <v>1.0217207880000001</v>
      </c>
      <c r="AC90" s="83">
        <v>1.050377766</v>
      </c>
      <c r="AD90" s="83">
        <v>1.050377766</v>
      </c>
      <c r="AE90" s="84">
        <v>1.050377766</v>
      </c>
      <c r="AF90" s="83">
        <v>0</v>
      </c>
      <c r="AG90" s="83">
        <v>0</v>
      </c>
      <c r="AH90" s="83">
        <v>0</v>
      </c>
    </row>
    <row r="91" spans="1:34" ht="15.75" customHeight="1" x14ac:dyDescent="0.2">
      <c r="A91" s="85" t="s">
        <v>78</v>
      </c>
      <c r="B91" s="82" t="str">
        <f t="shared" si="0"/>
        <v>N2O</v>
      </c>
      <c r="C91" s="86" t="s">
        <v>1103</v>
      </c>
      <c r="D91" s="86">
        <v>1.7031485999999998E-2</v>
      </c>
      <c r="E91" s="86">
        <v>1.6315083000000001E-2</v>
      </c>
      <c r="F91" s="86">
        <v>2.1326259E-2</v>
      </c>
      <c r="G91" s="86">
        <v>2.2695131E-2</v>
      </c>
      <c r="H91" s="86">
        <v>2.3006024E-2</v>
      </c>
      <c r="I91" s="86">
        <v>2.6425838E-2</v>
      </c>
      <c r="J91" s="86">
        <v>2.8975153999999999E-2</v>
      </c>
      <c r="K91" s="86">
        <v>1.9951170000000001E-2</v>
      </c>
      <c r="L91" s="86">
        <v>2.1086601999999999E-2</v>
      </c>
      <c r="M91" s="86">
        <v>2.2140931999999999E-2</v>
      </c>
      <c r="N91" s="86">
        <v>2.114067E-2</v>
      </c>
      <c r="O91" s="86">
        <v>1.5933917999999998E-2</v>
      </c>
      <c r="P91" s="86">
        <v>1.090554E-2</v>
      </c>
      <c r="Q91" s="86">
        <v>1.4580317000000001E-2</v>
      </c>
      <c r="R91" s="86">
        <v>2.1330581000000001E-2</v>
      </c>
      <c r="S91" s="86">
        <v>2.4200599E-2</v>
      </c>
      <c r="T91" s="86">
        <v>2.7070615999999999E-2</v>
      </c>
      <c r="U91" s="86">
        <v>2.7508811000000001E-2</v>
      </c>
      <c r="V91" s="86">
        <v>2.7947005E-2</v>
      </c>
      <c r="W91" s="86">
        <v>1.7527149999999998E-2</v>
      </c>
      <c r="X91" s="86">
        <v>1.7974172E-2</v>
      </c>
      <c r="Y91" s="86">
        <v>1.7974172E-2</v>
      </c>
      <c r="Z91" s="86">
        <v>1.8010049E-2</v>
      </c>
      <c r="AA91" s="86">
        <v>1.8233201000000001E-2</v>
      </c>
      <c r="AB91" s="86">
        <v>1.8545328E-2</v>
      </c>
      <c r="AC91" s="86">
        <v>1.8830188000000001E-2</v>
      </c>
      <c r="AD91" s="86">
        <v>1.8830188000000001E-2</v>
      </c>
      <c r="AE91" s="84">
        <v>1.8830188000000001E-2</v>
      </c>
      <c r="AF91" s="86">
        <v>0</v>
      </c>
      <c r="AG91" s="86">
        <v>0</v>
      </c>
      <c r="AH91" s="86">
        <v>0</v>
      </c>
    </row>
    <row r="92" spans="1:34" ht="15.75" customHeight="1" x14ac:dyDescent="0.2">
      <c r="A92" s="82" t="s">
        <v>81</v>
      </c>
      <c r="B92" s="82" t="str">
        <f t="shared" si="0"/>
        <v>CH4</v>
      </c>
      <c r="C92" s="83" t="s">
        <v>1101</v>
      </c>
      <c r="D92" s="83">
        <v>0.54581592599999995</v>
      </c>
      <c r="E92" s="83">
        <v>0.56925702600000005</v>
      </c>
      <c r="F92" s="83">
        <v>0.599066459</v>
      </c>
      <c r="G92" s="83">
        <v>0.62750089799999997</v>
      </c>
      <c r="H92" s="83">
        <v>0.65597367299999998</v>
      </c>
      <c r="I92" s="83">
        <v>0.69230536099999995</v>
      </c>
      <c r="J92" s="83">
        <v>0.72847345900000005</v>
      </c>
      <c r="K92" s="83">
        <v>0.74946469900000001</v>
      </c>
      <c r="L92" s="83">
        <v>0.77014176400000001</v>
      </c>
      <c r="M92" s="83">
        <v>0.82032989499999998</v>
      </c>
      <c r="N92" s="83">
        <v>0.884042102</v>
      </c>
      <c r="O92" s="83">
        <v>0.88529738300000005</v>
      </c>
      <c r="P92" s="83">
        <v>0.98674477900000002</v>
      </c>
      <c r="Q92" s="83">
        <v>1.0819811020000001</v>
      </c>
      <c r="R92" s="83">
        <v>1.145534182</v>
      </c>
      <c r="S92" s="83">
        <v>1.212658198</v>
      </c>
      <c r="T92" s="83">
        <v>1.207485447</v>
      </c>
      <c r="U92" s="83">
        <v>1.238244205</v>
      </c>
      <c r="V92" s="83">
        <v>1.206152103</v>
      </c>
      <c r="W92" s="83">
        <v>1.2332853930000001</v>
      </c>
      <c r="X92" s="83">
        <v>1.217161868</v>
      </c>
      <c r="Y92" s="83">
        <v>1.224606122</v>
      </c>
      <c r="Z92" s="83">
        <v>1.2374181150000001</v>
      </c>
      <c r="AA92" s="83">
        <v>1.2446258370000001</v>
      </c>
      <c r="AB92" s="83">
        <v>1.219826211</v>
      </c>
      <c r="AC92" s="83">
        <v>1.227776231</v>
      </c>
      <c r="AD92" s="83">
        <v>1.2361120699999999</v>
      </c>
      <c r="AE92" s="84">
        <v>1.244282849</v>
      </c>
      <c r="AF92" s="83">
        <v>1.417053237</v>
      </c>
      <c r="AG92" s="83">
        <v>1.3889937029999999</v>
      </c>
      <c r="AH92" s="83">
        <v>1.3614897850000001</v>
      </c>
    </row>
    <row r="93" spans="1:34" ht="15.75" customHeight="1" x14ac:dyDescent="0.2">
      <c r="A93" s="85" t="s">
        <v>81</v>
      </c>
      <c r="B93" s="82" t="str">
        <f t="shared" si="0"/>
        <v>CO2</v>
      </c>
      <c r="C93" s="86" t="s">
        <v>1102</v>
      </c>
      <c r="D93" s="86">
        <v>0</v>
      </c>
      <c r="E93" s="86">
        <v>0</v>
      </c>
      <c r="F93" s="86">
        <v>0</v>
      </c>
      <c r="G93" s="86">
        <v>0</v>
      </c>
      <c r="H93" s="86">
        <v>0</v>
      </c>
      <c r="I93" s="86">
        <v>0</v>
      </c>
      <c r="J93" s="86">
        <v>0</v>
      </c>
      <c r="K93" s="86">
        <v>0</v>
      </c>
      <c r="L93" s="86">
        <v>0</v>
      </c>
      <c r="M93" s="86">
        <v>0</v>
      </c>
      <c r="N93" s="86">
        <v>0</v>
      </c>
      <c r="O93" s="86">
        <v>0</v>
      </c>
      <c r="P93" s="86">
        <v>0</v>
      </c>
      <c r="Q93" s="86">
        <v>0</v>
      </c>
      <c r="R93" s="86">
        <v>0</v>
      </c>
      <c r="S93" s="86">
        <v>0</v>
      </c>
      <c r="T93" s="86">
        <v>0</v>
      </c>
      <c r="U93" s="86">
        <v>0</v>
      </c>
      <c r="V93" s="86">
        <v>0</v>
      </c>
      <c r="W93" s="86">
        <v>0</v>
      </c>
      <c r="X93" s="86">
        <v>0</v>
      </c>
      <c r="Y93" s="86">
        <v>0</v>
      </c>
      <c r="Z93" s="86">
        <v>0</v>
      </c>
      <c r="AA93" s="86">
        <v>0</v>
      </c>
      <c r="AB93" s="86">
        <v>0</v>
      </c>
      <c r="AC93" s="86">
        <v>0</v>
      </c>
      <c r="AD93" s="86">
        <v>0</v>
      </c>
      <c r="AE93" s="84">
        <v>0</v>
      </c>
      <c r="AF93" s="86">
        <v>0</v>
      </c>
      <c r="AG93" s="86">
        <v>0</v>
      </c>
      <c r="AH93" s="86">
        <v>0</v>
      </c>
    </row>
    <row r="94" spans="1:34" ht="15.75" customHeight="1" x14ac:dyDescent="0.2">
      <c r="A94" s="82" t="s">
        <v>81</v>
      </c>
      <c r="B94" s="82" t="str">
        <f t="shared" si="0"/>
        <v>N2O</v>
      </c>
      <c r="C94" s="83" t="s">
        <v>1103</v>
      </c>
      <c r="D94" s="83">
        <v>0</v>
      </c>
      <c r="E94" s="83">
        <v>0</v>
      </c>
      <c r="F94" s="83">
        <v>0</v>
      </c>
      <c r="G94" s="83">
        <v>0</v>
      </c>
      <c r="H94" s="83">
        <v>0</v>
      </c>
      <c r="I94" s="83">
        <v>0</v>
      </c>
      <c r="J94" s="83">
        <v>0</v>
      </c>
      <c r="K94" s="83">
        <v>0</v>
      </c>
      <c r="L94" s="83">
        <v>0</v>
      </c>
      <c r="M94" s="83">
        <v>0</v>
      </c>
      <c r="N94" s="83">
        <v>0</v>
      </c>
      <c r="O94" s="83">
        <v>0</v>
      </c>
      <c r="P94" s="83">
        <v>0</v>
      </c>
      <c r="Q94" s="83">
        <v>0</v>
      </c>
      <c r="R94" s="83">
        <v>0</v>
      </c>
      <c r="S94" s="83">
        <v>0</v>
      </c>
      <c r="T94" s="83">
        <v>0</v>
      </c>
      <c r="U94" s="83">
        <v>0</v>
      </c>
      <c r="V94" s="83">
        <v>0</v>
      </c>
      <c r="W94" s="83">
        <v>0</v>
      </c>
      <c r="X94" s="83">
        <v>0</v>
      </c>
      <c r="Y94" s="83">
        <v>0</v>
      </c>
      <c r="Z94" s="83">
        <v>0</v>
      </c>
      <c r="AA94" s="83">
        <v>0</v>
      </c>
      <c r="AB94" s="83">
        <v>0</v>
      </c>
      <c r="AC94" s="83">
        <v>0</v>
      </c>
      <c r="AD94" s="83">
        <v>0</v>
      </c>
      <c r="AE94" s="84">
        <v>0</v>
      </c>
      <c r="AF94" s="83">
        <v>0</v>
      </c>
      <c r="AG94" s="83">
        <v>0</v>
      </c>
      <c r="AH94" s="83">
        <v>0</v>
      </c>
    </row>
    <row r="95" spans="1:34" ht="15.75" customHeight="1" x14ac:dyDescent="0.2">
      <c r="A95" s="85" t="s">
        <v>84</v>
      </c>
      <c r="B95" s="82" t="str">
        <f t="shared" si="0"/>
        <v>CH4</v>
      </c>
      <c r="C95" s="86" t="s">
        <v>1101</v>
      </c>
      <c r="D95" s="86">
        <v>11.11499981</v>
      </c>
      <c r="E95" s="86">
        <v>11.324609840000001</v>
      </c>
      <c r="F95" s="86">
        <v>11.68860141</v>
      </c>
      <c r="G95" s="86">
        <v>11.64233709</v>
      </c>
      <c r="H95" s="86">
        <v>11.86637326</v>
      </c>
      <c r="I95" s="86">
        <v>11.46099223</v>
      </c>
      <c r="J95" s="86">
        <v>11.44136286</v>
      </c>
      <c r="K95" s="86">
        <v>11.40163351</v>
      </c>
      <c r="L95" s="86">
        <v>11.375721349999999</v>
      </c>
      <c r="M95" s="86">
        <v>11.53865422</v>
      </c>
      <c r="N95" s="86">
        <v>11.69666863</v>
      </c>
      <c r="O95" s="86">
        <v>10.953314779999999</v>
      </c>
      <c r="P95" s="86">
        <v>11.562396570000001</v>
      </c>
      <c r="Q95" s="86">
        <v>12.275991360000001</v>
      </c>
      <c r="R95" s="86">
        <v>12.492339230000001</v>
      </c>
      <c r="S95" s="86">
        <v>12.71062871</v>
      </c>
      <c r="T95" s="86">
        <v>11.415710430000001</v>
      </c>
      <c r="U95" s="86">
        <v>10.934893430000001</v>
      </c>
      <c r="V95" s="86">
        <v>10.106184519999999</v>
      </c>
      <c r="W95" s="86">
        <v>9.8366978100000004</v>
      </c>
      <c r="X95" s="86">
        <v>10.12506831</v>
      </c>
      <c r="Y95" s="86">
        <v>9.7424290100000004</v>
      </c>
      <c r="Z95" s="86">
        <v>8.5732783979999994</v>
      </c>
      <c r="AA95" s="86">
        <v>7.8683456620000003</v>
      </c>
      <c r="AB95" s="86">
        <v>7.7775625330000002</v>
      </c>
      <c r="AC95" s="86">
        <v>7.5161466470000002</v>
      </c>
      <c r="AD95" s="86">
        <v>7.2045707920000002</v>
      </c>
      <c r="AE95" s="84">
        <v>6.6517405690000002</v>
      </c>
      <c r="AF95" s="86">
        <v>13.456222820000001</v>
      </c>
      <c r="AG95" s="86">
        <v>12.928596779999999</v>
      </c>
      <c r="AH95" s="86">
        <v>12.421659249999999</v>
      </c>
    </row>
    <row r="96" spans="1:34" ht="15.75" customHeight="1" x14ac:dyDescent="0.2">
      <c r="A96" s="82" t="s">
        <v>84</v>
      </c>
      <c r="B96" s="82" t="str">
        <f t="shared" si="0"/>
        <v>CO2</v>
      </c>
      <c r="C96" s="83" t="s">
        <v>1102</v>
      </c>
      <c r="D96" s="83">
        <v>1.226744984</v>
      </c>
      <c r="E96" s="83">
        <v>1.183570577</v>
      </c>
      <c r="F96" s="83">
        <v>1.57417692</v>
      </c>
      <c r="G96" s="83">
        <v>1.979069859</v>
      </c>
      <c r="H96" s="83">
        <v>2.093530747</v>
      </c>
      <c r="I96" s="83">
        <v>1.899679796</v>
      </c>
      <c r="J96" s="83">
        <v>2.020974431</v>
      </c>
      <c r="K96" s="83">
        <v>1.6675939319999999</v>
      </c>
      <c r="L96" s="83">
        <v>1.633773285</v>
      </c>
      <c r="M96" s="83">
        <v>1.8260163009999999</v>
      </c>
      <c r="N96" s="83">
        <v>2.0013180070000001</v>
      </c>
      <c r="O96" s="83">
        <v>2.2543094780000001</v>
      </c>
      <c r="P96" s="83">
        <v>2.3959992020000001</v>
      </c>
      <c r="Q96" s="83">
        <v>3.1813382890000002</v>
      </c>
      <c r="R96" s="83">
        <v>4.1724794770000004</v>
      </c>
      <c r="S96" s="83">
        <v>3.5212389609999999</v>
      </c>
      <c r="T96" s="83">
        <v>2.6184746790000002</v>
      </c>
      <c r="U96" s="83">
        <v>2.337791663</v>
      </c>
      <c r="V96" s="83">
        <v>2.1951867599999999</v>
      </c>
      <c r="W96" s="83">
        <v>1.3587415140000001</v>
      </c>
      <c r="X96" s="83">
        <v>1.4816109900000001</v>
      </c>
      <c r="Y96" s="83">
        <v>1.510369611</v>
      </c>
      <c r="Z96" s="83">
        <v>1.5300503299999999</v>
      </c>
      <c r="AA96" s="83">
        <v>1.5780478520000001</v>
      </c>
      <c r="AB96" s="83">
        <v>1.631041567</v>
      </c>
      <c r="AC96" s="83">
        <v>1.6767886279999999</v>
      </c>
      <c r="AD96" s="83">
        <v>1.6767886279999999</v>
      </c>
      <c r="AE96" s="84">
        <v>1.6767886279999999</v>
      </c>
      <c r="AF96" s="83">
        <v>0</v>
      </c>
      <c r="AG96" s="83">
        <v>0</v>
      </c>
      <c r="AH96" s="83">
        <v>0</v>
      </c>
    </row>
    <row r="97" spans="1:34" ht="15.75" customHeight="1" x14ac:dyDescent="0.2">
      <c r="A97" s="85" t="s">
        <v>84</v>
      </c>
      <c r="B97" s="82" t="str">
        <f t="shared" si="0"/>
        <v>N2O</v>
      </c>
      <c r="C97" s="86" t="s">
        <v>1103</v>
      </c>
      <c r="D97" s="86">
        <v>4.4606274000000001E-2</v>
      </c>
      <c r="E97" s="86">
        <v>3.8658771000000001E-2</v>
      </c>
      <c r="F97" s="86">
        <v>5.2392095999999999E-2</v>
      </c>
      <c r="G97" s="86">
        <v>6.1313351000000002E-2</v>
      </c>
      <c r="H97" s="86">
        <v>6.5233295999999996E-2</v>
      </c>
      <c r="I97" s="86">
        <v>5.8596423000000002E-2</v>
      </c>
      <c r="J97" s="86">
        <v>5.7961121999999997E-2</v>
      </c>
      <c r="K97" s="86">
        <v>4.6714934E-2</v>
      </c>
      <c r="L97" s="86">
        <v>4.4903648999999997E-2</v>
      </c>
      <c r="M97" s="86">
        <v>4.8093673000000003E-2</v>
      </c>
      <c r="N97" s="86">
        <v>5.044564E-2</v>
      </c>
      <c r="O97" s="86">
        <v>5.4954401999999999E-2</v>
      </c>
      <c r="P97" s="86">
        <v>5.7286134000000002E-2</v>
      </c>
      <c r="Q97" s="86">
        <v>7.5796683000000004E-2</v>
      </c>
      <c r="R97" s="86">
        <v>9.6207622000000007E-2</v>
      </c>
      <c r="S97" s="86">
        <v>7.6684735000000004E-2</v>
      </c>
      <c r="T97" s="86">
        <v>5.7161848000000001E-2</v>
      </c>
      <c r="U97" s="86">
        <v>5.0887766000000001E-2</v>
      </c>
      <c r="V97" s="86">
        <v>4.4613683000000001E-2</v>
      </c>
      <c r="W97" s="86">
        <v>2.7979766999999999E-2</v>
      </c>
      <c r="X97" s="86">
        <v>2.8693379000000001E-2</v>
      </c>
      <c r="Y97" s="86">
        <v>2.8693379000000001E-2</v>
      </c>
      <c r="Z97" s="86">
        <v>2.8750650999999999E-2</v>
      </c>
      <c r="AA97" s="86">
        <v>2.9106884999999999E-2</v>
      </c>
      <c r="AB97" s="86">
        <v>2.9605152999999999E-2</v>
      </c>
      <c r="AC97" s="86">
        <v>3.0059894E-2</v>
      </c>
      <c r="AD97" s="86">
        <v>3.0059894E-2</v>
      </c>
      <c r="AE97" s="84">
        <v>3.0059894E-2</v>
      </c>
      <c r="AF97" s="86">
        <v>0</v>
      </c>
      <c r="AG97" s="86">
        <v>0</v>
      </c>
      <c r="AH97" s="86">
        <v>0</v>
      </c>
    </row>
    <row r="98" spans="1:34" ht="15.75" customHeight="1" x14ac:dyDescent="0.2">
      <c r="A98" s="82" t="s">
        <v>86</v>
      </c>
      <c r="B98" s="82" t="str">
        <f t="shared" si="0"/>
        <v>CH4</v>
      </c>
      <c r="C98" s="83" t="s">
        <v>1101</v>
      </c>
      <c r="D98" s="83">
        <v>4.219273877</v>
      </c>
      <c r="E98" s="83">
        <v>4.366771226</v>
      </c>
      <c r="F98" s="83">
        <v>4.4579718799999997</v>
      </c>
      <c r="G98" s="83">
        <v>4.6944615069999998</v>
      </c>
      <c r="H98" s="83">
        <v>4.8623730780000001</v>
      </c>
      <c r="I98" s="83">
        <v>4.9989762789999999</v>
      </c>
      <c r="J98" s="83">
        <v>5.0033167580000004</v>
      </c>
      <c r="K98" s="83">
        <v>4.7422716119999997</v>
      </c>
      <c r="L98" s="83">
        <v>4.6769896409999996</v>
      </c>
      <c r="M98" s="83">
        <v>4.6073040540000001</v>
      </c>
      <c r="N98" s="83">
        <v>5.0786581899999996</v>
      </c>
      <c r="O98" s="83">
        <v>4.5423052650000004</v>
      </c>
      <c r="P98" s="83">
        <v>5.0633475160000003</v>
      </c>
      <c r="Q98" s="83">
        <v>5.5853830550000003</v>
      </c>
      <c r="R98" s="83">
        <v>5.2572314420000001</v>
      </c>
      <c r="S98" s="83">
        <v>5.3239534659999999</v>
      </c>
      <c r="T98" s="83">
        <v>5.3540241679999996</v>
      </c>
      <c r="U98" s="83">
        <v>5.3572896930000002</v>
      </c>
      <c r="V98" s="83">
        <v>5.4156101139999997</v>
      </c>
      <c r="W98" s="83">
        <v>5.3303446770000003</v>
      </c>
      <c r="X98" s="83">
        <v>5.0302086270000004</v>
      </c>
      <c r="Y98" s="83">
        <v>4.759926654</v>
      </c>
      <c r="Z98" s="83">
        <v>4.0931081320000002</v>
      </c>
      <c r="AA98" s="83">
        <v>3.6884238649999999</v>
      </c>
      <c r="AB98" s="83">
        <v>2.6512879279999999</v>
      </c>
      <c r="AC98" s="83">
        <v>2.7765850419999998</v>
      </c>
      <c r="AD98" s="83">
        <v>2.67055833</v>
      </c>
      <c r="AE98" s="84">
        <v>2.62342516</v>
      </c>
      <c r="AF98" s="83">
        <v>7.4002925849999999</v>
      </c>
      <c r="AG98" s="83">
        <v>7.1101229620000002</v>
      </c>
      <c r="AH98" s="83">
        <v>6.8313310530000004</v>
      </c>
    </row>
    <row r="99" spans="1:34" ht="15.75" customHeight="1" x14ac:dyDescent="0.2">
      <c r="A99" s="85" t="s">
        <v>86</v>
      </c>
      <c r="B99" s="82" t="str">
        <f t="shared" si="0"/>
        <v>CO2</v>
      </c>
      <c r="C99" s="86" t="s">
        <v>1102</v>
      </c>
      <c r="D99" s="86">
        <v>2.2304454000000001E-2</v>
      </c>
      <c r="E99" s="86">
        <v>9.9320608000000005E-2</v>
      </c>
      <c r="F99" s="86">
        <v>3.1629747E-2</v>
      </c>
      <c r="G99" s="86">
        <v>6.0131262999999997E-2</v>
      </c>
      <c r="H99" s="86">
        <v>3.3637043999999998E-2</v>
      </c>
      <c r="I99" s="86">
        <v>8.7643819999999997E-2</v>
      </c>
      <c r="J99" s="86">
        <v>9.3592607999999994E-2</v>
      </c>
      <c r="K99" s="86">
        <v>4.7494581000000001E-2</v>
      </c>
      <c r="L99" s="86">
        <v>6.1844367999999997E-2</v>
      </c>
      <c r="M99" s="86">
        <v>9.2378564999999996E-2</v>
      </c>
      <c r="N99" s="86">
        <v>7.2394944000000003E-2</v>
      </c>
      <c r="O99" s="86">
        <v>8.6084440999999998E-2</v>
      </c>
      <c r="P99" s="86">
        <v>9.9219326999999996E-2</v>
      </c>
      <c r="Q99" s="86">
        <v>6.7496183000000001E-2</v>
      </c>
      <c r="R99" s="86">
        <v>4.2899142000000001E-2</v>
      </c>
      <c r="S99" s="86">
        <v>4.5628601999999997E-2</v>
      </c>
      <c r="T99" s="86">
        <v>4.5726752000000002E-2</v>
      </c>
      <c r="U99" s="86">
        <v>4.7045042000000002E-2</v>
      </c>
      <c r="V99" s="86">
        <v>5.1658492E-2</v>
      </c>
      <c r="W99" s="86">
        <v>3.1974744999999999E-2</v>
      </c>
      <c r="X99" s="86">
        <v>3.4866186E-2</v>
      </c>
      <c r="Y99" s="86">
        <v>3.5542952000000003E-2</v>
      </c>
      <c r="Z99" s="86">
        <v>3.6006089999999998E-2</v>
      </c>
      <c r="AA99" s="86">
        <v>3.7135597999999999E-2</v>
      </c>
      <c r="AB99" s="86">
        <v>3.8382679000000003E-2</v>
      </c>
      <c r="AC99" s="86">
        <v>3.9459226999999999E-2</v>
      </c>
      <c r="AD99" s="86">
        <v>3.9459226999999999E-2</v>
      </c>
      <c r="AE99" s="84">
        <v>3.9459226999999999E-2</v>
      </c>
      <c r="AF99" s="86">
        <v>0</v>
      </c>
      <c r="AG99" s="86">
        <v>0</v>
      </c>
      <c r="AH99" s="86">
        <v>0</v>
      </c>
    </row>
    <row r="100" spans="1:34" ht="15.75" customHeight="1" x14ac:dyDescent="0.2">
      <c r="A100" s="82" t="s">
        <v>86</v>
      </c>
      <c r="B100" s="82" t="str">
        <f t="shared" si="0"/>
        <v>N2O</v>
      </c>
      <c r="C100" s="83" t="s">
        <v>1103</v>
      </c>
      <c r="D100" s="83">
        <v>8.1102300000000002E-4</v>
      </c>
      <c r="E100" s="83">
        <v>3.244093E-3</v>
      </c>
      <c r="F100" s="83">
        <v>1.0527080000000001E-3</v>
      </c>
      <c r="G100" s="83">
        <v>1.8629199999999999E-3</v>
      </c>
      <c r="H100" s="83">
        <v>1.0481119999999999E-3</v>
      </c>
      <c r="I100" s="83">
        <v>2.7034110000000002E-3</v>
      </c>
      <c r="J100" s="83">
        <v>2.6842160000000001E-3</v>
      </c>
      <c r="K100" s="83">
        <v>1.3304829999999999E-3</v>
      </c>
      <c r="L100" s="83">
        <v>1.6997690000000001E-3</v>
      </c>
      <c r="M100" s="83">
        <v>2.4330689999999999E-3</v>
      </c>
      <c r="N100" s="83">
        <v>1.8248019999999999E-3</v>
      </c>
      <c r="O100" s="83">
        <v>2.0985219999999998E-3</v>
      </c>
      <c r="P100" s="83">
        <v>2.372243E-3</v>
      </c>
      <c r="Q100" s="83">
        <v>1.6081240000000001E-3</v>
      </c>
      <c r="R100" s="83">
        <v>9.891539999999999E-4</v>
      </c>
      <c r="S100" s="83">
        <v>9.9368900000000007E-4</v>
      </c>
      <c r="T100" s="83">
        <v>9.9822499999999994E-4</v>
      </c>
      <c r="U100" s="83">
        <v>1.024051E-3</v>
      </c>
      <c r="V100" s="83">
        <v>1.0498770000000001E-3</v>
      </c>
      <c r="W100" s="83">
        <v>6.58437E-4</v>
      </c>
      <c r="X100" s="83">
        <v>6.7522999999999997E-4</v>
      </c>
      <c r="Y100" s="83">
        <v>6.7522999999999997E-4</v>
      </c>
      <c r="Z100" s="83">
        <v>6.7657800000000005E-4</v>
      </c>
      <c r="AA100" s="83">
        <v>6.8496099999999999E-4</v>
      </c>
      <c r="AB100" s="83">
        <v>6.9668699999999998E-4</v>
      </c>
      <c r="AC100" s="83">
        <v>7.0738799999999998E-4</v>
      </c>
      <c r="AD100" s="83">
        <v>7.0738799999999998E-4</v>
      </c>
      <c r="AE100" s="84">
        <v>7.0738799999999998E-4</v>
      </c>
      <c r="AF100" s="83">
        <v>0</v>
      </c>
      <c r="AG100" s="83">
        <v>0</v>
      </c>
      <c r="AH100" s="83">
        <v>0</v>
      </c>
    </row>
    <row r="101" spans="1:34" ht="15.75" customHeight="1" x14ac:dyDescent="0.2">
      <c r="A101" s="85" t="s">
        <v>89</v>
      </c>
      <c r="B101" s="82" t="str">
        <f t="shared" si="0"/>
        <v>CH4</v>
      </c>
      <c r="C101" s="86" t="s">
        <v>1101</v>
      </c>
      <c r="D101" s="86">
        <v>0.24815425299999999</v>
      </c>
      <c r="E101" s="86">
        <v>0.25575951000000002</v>
      </c>
      <c r="F101" s="86">
        <v>0.26107361099999998</v>
      </c>
      <c r="G101" s="86">
        <v>0.26705452899999998</v>
      </c>
      <c r="H101" s="86">
        <v>0.27373057499999998</v>
      </c>
      <c r="I101" s="86">
        <v>0.28013028000000001</v>
      </c>
      <c r="J101" s="86">
        <v>0.28582668100000003</v>
      </c>
      <c r="K101" s="86">
        <v>0.29073164800000001</v>
      </c>
      <c r="L101" s="86">
        <v>0.29659002299999998</v>
      </c>
      <c r="M101" s="86">
        <v>0.30140525000000001</v>
      </c>
      <c r="N101" s="86">
        <v>0.30692254299999999</v>
      </c>
      <c r="O101" s="86">
        <v>0.31554704900000002</v>
      </c>
      <c r="P101" s="86">
        <v>0.25900383900000001</v>
      </c>
      <c r="Q101" s="86">
        <v>0.24656286399999999</v>
      </c>
      <c r="R101" s="86">
        <v>0.30215819900000002</v>
      </c>
      <c r="S101" s="86">
        <v>0.31224065499999998</v>
      </c>
      <c r="T101" s="86">
        <v>0.32146975100000003</v>
      </c>
      <c r="U101" s="86">
        <v>0.29839568599999999</v>
      </c>
      <c r="V101" s="86">
        <v>0.30858638599999999</v>
      </c>
      <c r="W101" s="86">
        <v>0.31953651</v>
      </c>
      <c r="X101" s="86">
        <v>0.32334942799999999</v>
      </c>
      <c r="Y101" s="86">
        <v>0.32738373700000001</v>
      </c>
      <c r="Z101" s="86">
        <v>0.33133816100000002</v>
      </c>
      <c r="AA101" s="86">
        <v>0.33523810900000001</v>
      </c>
      <c r="AB101" s="86">
        <v>0.33920904099999999</v>
      </c>
      <c r="AC101" s="86">
        <v>0.34330864300000002</v>
      </c>
      <c r="AD101" s="86">
        <v>0.34751625800000002</v>
      </c>
      <c r="AE101" s="84">
        <v>0.35164055700000002</v>
      </c>
      <c r="AF101" s="86">
        <v>0.43146318900000002</v>
      </c>
      <c r="AG101" s="86">
        <v>0.42291964500000001</v>
      </c>
      <c r="AH101" s="86">
        <v>0.41454527499999999</v>
      </c>
    </row>
    <row r="102" spans="1:34" ht="15.75" customHeight="1" x14ac:dyDescent="0.2">
      <c r="A102" s="82" t="s">
        <v>89</v>
      </c>
      <c r="B102" s="82" t="str">
        <f t="shared" si="0"/>
        <v>CO2</v>
      </c>
      <c r="C102" s="83" t="s">
        <v>1102</v>
      </c>
      <c r="D102" s="83">
        <v>0</v>
      </c>
      <c r="E102" s="83">
        <v>0</v>
      </c>
      <c r="F102" s="83">
        <v>0</v>
      </c>
      <c r="G102" s="83">
        <v>0</v>
      </c>
      <c r="H102" s="83">
        <v>0</v>
      </c>
      <c r="I102" s="83">
        <v>0</v>
      </c>
      <c r="J102" s="83">
        <v>0</v>
      </c>
      <c r="K102" s="83">
        <v>0</v>
      </c>
      <c r="L102" s="83">
        <v>0</v>
      </c>
      <c r="M102" s="83">
        <v>0</v>
      </c>
      <c r="N102" s="83">
        <v>0</v>
      </c>
      <c r="O102" s="83">
        <v>0</v>
      </c>
      <c r="P102" s="83">
        <v>0</v>
      </c>
      <c r="Q102" s="83">
        <v>0</v>
      </c>
      <c r="R102" s="83">
        <v>0</v>
      </c>
      <c r="S102" s="83">
        <v>0</v>
      </c>
      <c r="T102" s="83">
        <v>0</v>
      </c>
      <c r="U102" s="83">
        <v>0</v>
      </c>
      <c r="V102" s="83">
        <v>0</v>
      </c>
      <c r="W102" s="83">
        <v>0</v>
      </c>
      <c r="X102" s="83">
        <v>0</v>
      </c>
      <c r="Y102" s="83">
        <v>0</v>
      </c>
      <c r="Z102" s="83">
        <v>0</v>
      </c>
      <c r="AA102" s="83">
        <v>0</v>
      </c>
      <c r="AB102" s="83">
        <v>0</v>
      </c>
      <c r="AC102" s="83">
        <v>0</v>
      </c>
      <c r="AD102" s="83">
        <v>0</v>
      </c>
      <c r="AE102" s="84">
        <v>0</v>
      </c>
      <c r="AF102" s="83">
        <v>0</v>
      </c>
      <c r="AG102" s="83">
        <v>0</v>
      </c>
      <c r="AH102" s="83">
        <v>0</v>
      </c>
    </row>
    <row r="103" spans="1:34" ht="15.75" customHeight="1" x14ac:dyDescent="0.2">
      <c r="A103" s="85" t="s">
        <v>89</v>
      </c>
      <c r="B103" s="82" t="str">
        <f t="shared" si="0"/>
        <v>N2O</v>
      </c>
      <c r="C103" s="86" t="s">
        <v>1103</v>
      </c>
      <c r="D103" s="86">
        <v>0</v>
      </c>
      <c r="E103" s="86">
        <v>0</v>
      </c>
      <c r="F103" s="86">
        <v>0</v>
      </c>
      <c r="G103" s="86">
        <v>0</v>
      </c>
      <c r="H103" s="86">
        <v>0</v>
      </c>
      <c r="I103" s="86">
        <v>0</v>
      </c>
      <c r="J103" s="86">
        <v>0</v>
      </c>
      <c r="K103" s="86">
        <v>0</v>
      </c>
      <c r="L103" s="86">
        <v>0</v>
      </c>
      <c r="M103" s="86">
        <v>0</v>
      </c>
      <c r="N103" s="86">
        <v>0</v>
      </c>
      <c r="O103" s="86">
        <v>0</v>
      </c>
      <c r="P103" s="86">
        <v>0</v>
      </c>
      <c r="Q103" s="86">
        <v>0</v>
      </c>
      <c r="R103" s="86">
        <v>0</v>
      </c>
      <c r="S103" s="86">
        <v>0</v>
      </c>
      <c r="T103" s="86">
        <v>0</v>
      </c>
      <c r="U103" s="86">
        <v>0</v>
      </c>
      <c r="V103" s="86">
        <v>0</v>
      </c>
      <c r="W103" s="86">
        <v>0</v>
      </c>
      <c r="X103" s="86">
        <v>0</v>
      </c>
      <c r="Y103" s="86">
        <v>0</v>
      </c>
      <c r="Z103" s="86">
        <v>0</v>
      </c>
      <c r="AA103" s="86">
        <v>0</v>
      </c>
      <c r="AB103" s="86">
        <v>0</v>
      </c>
      <c r="AC103" s="86">
        <v>0</v>
      </c>
      <c r="AD103" s="86">
        <v>0</v>
      </c>
      <c r="AE103" s="84">
        <v>0</v>
      </c>
      <c r="AF103" s="86">
        <v>0</v>
      </c>
      <c r="AG103" s="86">
        <v>0</v>
      </c>
      <c r="AH103" s="86">
        <v>0</v>
      </c>
    </row>
    <row r="104" spans="1:34" ht="15.75" customHeight="1" x14ac:dyDescent="0.2">
      <c r="A104" s="82" t="s">
        <v>92</v>
      </c>
      <c r="B104" s="82" t="str">
        <f t="shared" si="0"/>
        <v>CH4</v>
      </c>
      <c r="C104" s="83" t="s">
        <v>1101</v>
      </c>
      <c r="D104" s="83">
        <v>8.9775113449999999</v>
      </c>
      <c r="E104" s="83">
        <v>9.1017730550000007</v>
      </c>
      <c r="F104" s="83">
        <v>9.2338054209999996</v>
      </c>
      <c r="G104" s="83">
        <v>9.5152379360000001</v>
      </c>
      <c r="H104" s="83">
        <v>9.5583837280000008</v>
      </c>
      <c r="I104" s="83">
        <v>8.8476320679999994</v>
      </c>
      <c r="J104" s="83">
        <v>8.6333075099999999</v>
      </c>
      <c r="K104" s="83">
        <v>8.6806147039999999</v>
      </c>
      <c r="L104" s="83">
        <v>8.3501694620000002</v>
      </c>
      <c r="M104" s="83">
        <v>7.5015394730000002</v>
      </c>
      <c r="N104" s="83">
        <v>7.5503176209999996</v>
      </c>
      <c r="O104" s="83">
        <v>8.833783274</v>
      </c>
      <c r="P104" s="83">
        <v>8.8182941509999999</v>
      </c>
      <c r="Q104" s="83">
        <v>8.5083337809999993</v>
      </c>
      <c r="R104" s="83">
        <v>7.9526492109999998</v>
      </c>
      <c r="S104" s="83">
        <v>7.9434826740000002</v>
      </c>
      <c r="T104" s="83">
        <v>8.0925975189999999</v>
      </c>
      <c r="U104" s="83">
        <v>7.8142085440000004</v>
      </c>
      <c r="V104" s="83">
        <v>8.3057777569999995</v>
      </c>
      <c r="W104" s="83">
        <v>7.123900484</v>
      </c>
      <c r="X104" s="83">
        <v>7.6583226040000003</v>
      </c>
      <c r="Y104" s="83">
        <v>6.4222899890000003</v>
      </c>
      <c r="Z104" s="83">
        <v>4.8888845700000001</v>
      </c>
      <c r="AA104" s="83">
        <v>4.7184088080000004</v>
      </c>
      <c r="AB104" s="83">
        <v>3.9391159720000002</v>
      </c>
      <c r="AC104" s="83">
        <v>3.8779835880000002</v>
      </c>
      <c r="AD104" s="83">
        <v>4.06763108</v>
      </c>
      <c r="AE104" s="84">
        <v>3.9286249139999998</v>
      </c>
      <c r="AF104" s="83">
        <v>12.31673657</v>
      </c>
      <c r="AG104" s="83">
        <v>11.83379042</v>
      </c>
      <c r="AH104" s="83">
        <v>11.369780860000001</v>
      </c>
    </row>
    <row r="105" spans="1:34" ht="15.75" customHeight="1" x14ac:dyDescent="0.2">
      <c r="A105" s="85" t="s">
        <v>92</v>
      </c>
      <c r="B105" s="82" t="str">
        <f t="shared" si="0"/>
        <v>CO2</v>
      </c>
      <c r="C105" s="86" t="s">
        <v>1102</v>
      </c>
      <c r="D105" s="86">
        <v>0.52043726599999995</v>
      </c>
      <c r="E105" s="86">
        <v>0.51977784800000004</v>
      </c>
      <c r="F105" s="86">
        <v>0.39963624599999997</v>
      </c>
      <c r="G105" s="86">
        <v>0.45735885599999998</v>
      </c>
      <c r="H105" s="86">
        <v>0.39116836799999999</v>
      </c>
      <c r="I105" s="86">
        <v>0.42601907999999999</v>
      </c>
      <c r="J105" s="86">
        <v>0.10792041199999999</v>
      </c>
      <c r="K105" s="86">
        <v>5.9538315000000001E-2</v>
      </c>
      <c r="L105" s="86">
        <v>0</v>
      </c>
      <c r="M105" s="86">
        <v>3.0831345999999999E-2</v>
      </c>
      <c r="N105" s="86">
        <v>0</v>
      </c>
      <c r="O105" s="86">
        <v>0</v>
      </c>
      <c r="P105" s="86">
        <v>0</v>
      </c>
      <c r="Q105" s="86">
        <v>0</v>
      </c>
      <c r="R105" s="86">
        <v>0</v>
      </c>
      <c r="S105" s="86">
        <v>0</v>
      </c>
      <c r="T105" s="86">
        <v>0</v>
      </c>
      <c r="U105" s="86">
        <v>0</v>
      </c>
      <c r="V105" s="86">
        <v>0</v>
      </c>
      <c r="W105" s="86">
        <v>0</v>
      </c>
      <c r="X105" s="86">
        <v>0</v>
      </c>
      <c r="Y105" s="86">
        <v>0</v>
      </c>
      <c r="Z105" s="86">
        <v>0</v>
      </c>
      <c r="AA105" s="86">
        <v>0</v>
      </c>
      <c r="AB105" s="86">
        <v>0</v>
      </c>
      <c r="AC105" s="86">
        <v>0</v>
      </c>
      <c r="AD105" s="86">
        <v>0</v>
      </c>
      <c r="AE105" s="84">
        <v>0</v>
      </c>
      <c r="AF105" s="86">
        <v>0</v>
      </c>
      <c r="AG105" s="86">
        <v>0</v>
      </c>
      <c r="AH105" s="86">
        <v>0</v>
      </c>
    </row>
    <row r="106" spans="1:34" ht="15.75" customHeight="1" x14ac:dyDescent="0.2">
      <c r="A106" s="82" t="s">
        <v>92</v>
      </c>
      <c r="B106" s="82" t="str">
        <f t="shared" si="0"/>
        <v>N2O</v>
      </c>
      <c r="C106" s="83" t="s">
        <v>1103</v>
      </c>
      <c r="D106" s="83">
        <v>1.8923874E-2</v>
      </c>
      <c r="E106" s="83">
        <v>1.6977418000000001E-2</v>
      </c>
      <c r="F106" s="83">
        <v>1.330078E-2</v>
      </c>
      <c r="G106" s="83">
        <v>1.4169386000000001E-2</v>
      </c>
      <c r="H106" s="83">
        <v>1.2188597000000001E-2</v>
      </c>
      <c r="I106" s="83">
        <v>1.3140738000000001E-2</v>
      </c>
      <c r="J106" s="83">
        <v>3.0951350000000002E-3</v>
      </c>
      <c r="K106" s="83">
        <v>1.667869E-3</v>
      </c>
      <c r="L106" s="83">
        <v>0</v>
      </c>
      <c r="M106" s="83">
        <v>8.1203700000000005E-4</v>
      </c>
      <c r="N106" s="83">
        <v>0</v>
      </c>
      <c r="O106" s="83">
        <v>0</v>
      </c>
      <c r="P106" s="83">
        <v>0</v>
      </c>
      <c r="Q106" s="83">
        <v>0</v>
      </c>
      <c r="R106" s="83">
        <v>0</v>
      </c>
      <c r="S106" s="83">
        <v>0</v>
      </c>
      <c r="T106" s="83">
        <v>0</v>
      </c>
      <c r="U106" s="83">
        <v>0</v>
      </c>
      <c r="V106" s="83">
        <v>0</v>
      </c>
      <c r="W106" s="83">
        <v>0</v>
      </c>
      <c r="X106" s="83">
        <v>0</v>
      </c>
      <c r="Y106" s="83">
        <v>0</v>
      </c>
      <c r="Z106" s="83">
        <v>0</v>
      </c>
      <c r="AA106" s="83">
        <v>0</v>
      </c>
      <c r="AB106" s="83">
        <v>0</v>
      </c>
      <c r="AC106" s="83">
        <v>0</v>
      </c>
      <c r="AD106" s="83">
        <v>0</v>
      </c>
      <c r="AE106" s="84">
        <v>0</v>
      </c>
      <c r="AF106" s="83">
        <v>0</v>
      </c>
      <c r="AG106" s="83">
        <v>0</v>
      </c>
      <c r="AH106" s="83">
        <v>0</v>
      </c>
    </row>
    <row r="107" spans="1:34" ht="15.75" customHeight="1" x14ac:dyDescent="0.2">
      <c r="A107" s="85" t="s">
        <v>94</v>
      </c>
      <c r="B107" s="82" t="str">
        <f t="shared" si="0"/>
        <v>CH4</v>
      </c>
      <c r="C107" s="86" t="s">
        <v>1101</v>
      </c>
      <c r="D107" s="86">
        <v>2.5065523700000001</v>
      </c>
      <c r="E107" s="86">
        <v>2.5794294469999999</v>
      </c>
      <c r="F107" s="86">
        <v>2.612563384</v>
      </c>
      <c r="G107" s="86">
        <v>2.6478043649999998</v>
      </c>
      <c r="H107" s="86">
        <v>2.67378962</v>
      </c>
      <c r="I107" s="86">
        <v>2.5431961730000001</v>
      </c>
      <c r="J107" s="86">
        <v>2.4471647550000002</v>
      </c>
      <c r="K107" s="86">
        <v>2.451115433</v>
      </c>
      <c r="L107" s="86">
        <v>2.1730736880000001</v>
      </c>
      <c r="M107" s="86">
        <v>2.1769711360000001</v>
      </c>
      <c r="N107" s="86">
        <v>2.2243081490000001</v>
      </c>
      <c r="O107" s="86">
        <v>2.7968044060000001</v>
      </c>
      <c r="P107" s="86">
        <v>2.8310918940000001</v>
      </c>
      <c r="Q107" s="86">
        <v>2.8924563069999998</v>
      </c>
      <c r="R107" s="86">
        <v>3.0271595950000001</v>
      </c>
      <c r="S107" s="86">
        <v>3.0311217400000001</v>
      </c>
      <c r="T107" s="86">
        <v>2.9489432330000001</v>
      </c>
      <c r="U107" s="86">
        <v>3.1056815430000002</v>
      </c>
      <c r="V107" s="86">
        <v>3.0426038869999998</v>
      </c>
      <c r="W107" s="86">
        <v>2.8177949359999999</v>
      </c>
      <c r="X107" s="86">
        <v>2.7206246429999998</v>
      </c>
      <c r="Y107" s="86">
        <v>2.6511828190000002</v>
      </c>
      <c r="Z107" s="86">
        <v>2.5112754779999999</v>
      </c>
      <c r="AA107" s="86">
        <v>2.5350920509999999</v>
      </c>
      <c r="AB107" s="86">
        <v>2.4428582049999998</v>
      </c>
      <c r="AC107" s="86">
        <v>2.4512444969999998</v>
      </c>
      <c r="AD107" s="86">
        <v>2.4617098290000001</v>
      </c>
      <c r="AE107" s="84">
        <v>2.3795831199999999</v>
      </c>
      <c r="AF107" s="86">
        <v>3.8252313839999998</v>
      </c>
      <c r="AG107" s="86">
        <v>3.6752419160000001</v>
      </c>
      <c r="AH107" s="86">
        <v>3.5311336189999998</v>
      </c>
    </row>
    <row r="108" spans="1:34" ht="15.75" customHeight="1" x14ac:dyDescent="0.2">
      <c r="A108" s="82" t="s">
        <v>94</v>
      </c>
      <c r="B108" s="82" t="str">
        <f t="shared" si="0"/>
        <v>CO2</v>
      </c>
      <c r="C108" s="83" t="s">
        <v>1102</v>
      </c>
      <c r="D108" s="83">
        <v>0.17397474299999999</v>
      </c>
      <c r="E108" s="83">
        <v>0.12415076</v>
      </c>
      <c r="F108" s="83">
        <v>9.7472254999999994E-2</v>
      </c>
      <c r="G108" s="83">
        <v>0.12652783500000001</v>
      </c>
      <c r="H108" s="83">
        <v>0.108450619</v>
      </c>
      <c r="I108" s="83">
        <v>0.10955477499999999</v>
      </c>
      <c r="J108" s="83">
        <v>0.11782733400000001</v>
      </c>
      <c r="K108" s="83">
        <v>0.120630348</v>
      </c>
      <c r="L108" s="83">
        <v>0.17434456000000001</v>
      </c>
      <c r="M108" s="83">
        <v>0.181934452</v>
      </c>
      <c r="N108" s="83">
        <v>0.203081224</v>
      </c>
      <c r="O108" s="83">
        <v>0.114724194</v>
      </c>
      <c r="P108" s="83">
        <v>0</v>
      </c>
      <c r="Q108" s="83">
        <v>0.11104121</v>
      </c>
      <c r="R108" s="83">
        <v>0.24842650299999999</v>
      </c>
      <c r="S108" s="83">
        <v>0.24061401299999999</v>
      </c>
      <c r="T108" s="83">
        <v>0.21767723</v>
      </c>
      <c r="U108" s="83">
        <v>0.21830481199999999</v>
      </c>
      <c r="V108" s="83">
        <v>0.23381603000000001</v>
      </c>
      <c r="W108" s="83">
        <v>0.14472369800000001</v>
      </c>
      <c r="X108" s="83">
        <v>0.1578109</v>
      </c>
      <c r="Y108" s="83">
        <v>0.16087406900000001</v>
      </c>
      <c r="Z108" s="83">
        <v>0.162970322</v>
      </c>
      <c r="AA108" s="83">
        <v>0.16808268400000001</v>
      </c>
      <c r="AB108" s="83">
        <v>0.173727206</v>
      </c>
      <c r="AC108" s="83">
        <v>0.178599865</v>
      </c>
      <c r="AD108" s="83">
        <v>0.178599865</v>
      </c>
      <c r="AE108" s="84">
        <v>0.178599865</v>
      </c>
      <c r="AF108" s="83">
        <v>0</v>
      </c>
      <c r="AG108" s="83">
        <v>0</v>
      </c>
      <c r="AH108" s="83">
        <v>0</v>
      </c>
    </row>
    <row r="109" spans="1:34" ht="15.75" customHeight="1" x14ac:dyDescent="0.2">
      <c r="A109" s="85" t="s">
        <v>94</v>
      </c>
      <c r="B109" s="82" t="str">
        <f t="shared" si="0"/>
        <v>N2O</v>
      </c>
      <c r="C109" s="86" t="s">
        <v>1103</v>
      </c>
      <c r="D109" s="86">
        <v>6.3259809999999996E-3</v>
      </c>
      <c r="E109" s="86">
        <v>4.0551160000000001E-3</v>
      </c>
      <c r="F109" s="86">
        <v>3.244093E-3</v>
      </c>
      <c r="G109" s="86">
        <v>3.9199450000000002E-3</v>
      </c>
      <c r="H109" s="86">
        <v>3.379263E-3</v>
      </c>
      <c r="I109" s="86">
        <v>3.379263E-3</v>
      </c>
      <c r="J109" s="86">
        <v>3.379263E-3</v>
      </c>
      <c r="K109" s="86">
        <v>3.379263E-3</v>
      </c>
      <c r="L109" s="86">
        <v>4.7917949999999997E-3</v>
      </c>
      <c r="M109" s="86">
        <v>4.7917949999999997E-3</v>
      </c>
      <c r="N109" s="86">
        <v>5.1189080000000001E-3</v>
      </c>
      <c r="O109" s="86">
        <v>2.7966879999999999E-3</v>
      </c>
      <c r="P109" s="86">
        <v>0</v>
      </c>
      <c r="Q109" s="86">
        <v>2.6456019999999999E-3</v>
      </c>
      <c r="R109" s="86">
        <v>5.7281340000000002E-3</v>
      </c>
      <c r="S109" s="86">
        <v>5.2400370000000003E-3</v>
      </c>
      <c r="T109" s="86">
        <v>4.7519390000000002E-3</v>
      </c>
      <c r="U109" s="86">
        <v>4.7519390000000002E-3</v>
      </c>
      <c r="V109" s="86">
        <v>4.7519390000000002E-3</v>
      </c>
      <c r="W109" s="86">
        <v>2.9802100000000001E-3</v>
      </c>
      <c r="X109" s="86">
        <v>3.0562190000000002E-3</v>
      </c>
      <c r="Y109" s="86">
        <v>3.0562190000000002E-3</v>
      </c>
      <c r="Z109" s="86">
        <v>3.062319E-3</v>
      </c>
      <c r="AA109" s="86">
        <v>3.1002629999999998E-3</v>
      </c>
      <c r="AB109" s="86">
        <v>3.1533350000000002E-3</v>
      </c>
      <c r="AC109" s="86">
        <v>3.201771E-3</v>
      </c>
      <c r="AD109" s="86">
        <v>3.201771E-3</v>
      </c>
      <c r="AE109" s="84">
        <v>3.201771E-3</v>
      </c>
      <c r="AF109" s="86">
        <v>0</v>
      </c>
      <c r="AG109" s="86">
        <v>0</v>
      </c>
      <c r="AH109" s="86">
        <v>0</v>
      </c>
    </row>
    <row r="110" spans="1:34" ht="15.75" customHeight="1" x14ac:dyDescent="0.2">
      <c r="A110" s="82" t="s">
        <v>97</v>
      </c>
      <c r="B110" s="82" t="str">
        <f t="shared" si="0"/>
        <v>CH4</v>
      </c>
      <c r="C110" s="83" t="s">
        <v>1101</v>
      </c>
      <c r="D110" s="83">
        <v>1.117997165</v>
      </c>
      <c r="E110" s="83">
        <v>1.157249881</v>
      </c>
      <c r="F110" s="83">
        <v>1.18161951</v>
      </c>
      <c r="G110" s="83">
        <v>1.2332974409999999</v>
      </c>
      <c r="H110" s="83">
        <v>1.2974551649999999</v>
      </c>
      <c r="I110" s="83">
        <v>1.2618013770000001</v>
      </c>
      <c r="J110" s="83">
        <v>1.3220832929999999</v>
      </c>
      <c r="K110" s="83">
        <v>1.269009611</v>
      </c>
      <c r="L110" s="83">
        <v>0.89291366599999999</v>
      </c>
      <c r="M110" s="83">
        <v>0.96332468000000004</v>
      </c>
      <c r="N110" s="83">
        <v>1.0412421059999999</v>
      </c>
      <c r="O110" s="83">
        <v>1.228053509</v>
      </c>
      <c r="P110" s="83">
        <v>1.2877915579999999</v>
      </c>
      <c r="Q110" s="83">
        <v>1.3354956710000001</v>
      </c>
      <c r="R110" s="83">
        <v>1.3949296390000001</v>
      </c>
      <c r="S110" s="83">
        <v>1.6761529040000001</v>
      </c>
      <c r="T110" s="83">
        <v>1.731649199</v>
      </c>
      <c r="U110" s="83">
        <v>1.5040518839999999</v>
      </c>
      <c r="V110" s="83">
        <v>1.5262513820000001</v>
      </c>
      <c r="W110" s="83">
        <v>1.3244282839999999</v>
      </c>
      <c r="X110" s="83">
        <v>1.1264271880000001</v>
      </c>
      <c r="Y110" s="83">
        <v>1.143635562</v>
      </c>
      <c r="Z110" s="83">
        <v>1.1416452020000001</v>
      </c>
      <c r="AA110" s="83">
        <v>1.1414280379999999</v>
      </c>
      <c r="AB110" s="83">
        <v>0.86449377100000002</v>
      </c>
      <c r="AC110" s="83">
        <v>0.86694510300000005</v>
      </c>
      <c r="AD110" s="83">
        <v>0.87073412299999997</v>
      </c>
      <c r="AE110" s="84">
        <v>0.858369779</v>
      </c>
      <c r="AF110" s="83">
        <v>2.332732746</v>
      </c>
      <c r="AG110" s="83">
        <v>2.241264986</v>
      </c>
      <c r="AH110" s="83">
        <v>2.1533837290000002</v>
      </c>
    </row>
    <row r="111" spans="1:34" ht="15.75" customHeight="1" x14ac:dyDescent="0.2">
      <c r="A111" s="85" t="s">
        <v>97</v>
      </c>
      <c r="B111" s="82" t="str">
        <f t="shared" si="0"/>
        <v>CO2</v>
      </c>
      <c r="C111" s="86" t="s">
        <v>1102</v>
      </c>
      <c r="D111" s="86">
        <v>8.1782998999999995E-2</v>
      </c>
      <c r="E111" s="86">
        <v>8.1939500999999998E-2</v>
      </c>
      <c r="F111" s="86">
        <v>8.1633014000000004E-2</v>
      </c>
      <c r="G111" s="86">
        <v>8.1230869999999997E-2</v>
      </c>
      <c r="H111" s="86">
        <v>8.4721622999999996E-2</v>
      </c>
      <c r="I111" s="86">
        <v>9.0369542999999997E-2</v>
      </c>
      <c r="J111" s="86">
        <v>0.18788275400000001</v>
      </c>
      <c r="K111" s="86">
        <v>0.12956664400000001</v>
      </c>
      <c r="L111" s="86">
        <v>0.22180365799999999</v>
      </c>
      <c r="M111" s="86">
        <v>0.24924250100000001</v>
      </c>
      <c r="N111" s="86">
        <v>0.121838009</v>
      </c>
      <c r="O111" s="86">
        <v>0.127856475</v>
      </c>
      <c r="P111" s="86">
        <v>0.132210044</v>
      </c>
      <c r="Q111" s="86">
        <v>0.122065749</v>
      </c>
      <c r="R111" s="86">
        <v>0.112958673</v>
      </c>
      <c r="S111" s="86">
        <v>0.109251901</v>
      </c>
      <c r="T111" s="86">
        <v>9.8668908E-2</v>
      </c>
      <c r="U111" s="86">
        <v>0.101256872</v>
      </c>
      <c r="V111" s="86">
        <v>0.110918643</v>
      </c>
      <c r="W111" s="86">
        <v>6.8654644000000001E-2</v>
      </c>
      <c r="X111" s="86">
        <v>7.4863005999999996E-2</v>
      </c>
      <c r="Y111" s="86">
        <v>7.6316124999999999E-2</v>
      </c>
      <c r="Z111" s="86">
        <v>7.7310555000000003E-2</v>
      </c>
      <c r="AA111" s="86">
        <v>7.9735779000000007E-2</v>
      </c>
      <c r="AB111" s="86">
        <v>8.2413450999999999E-2</v>
      </c>
      <c r="AC111" s="86">
        <v>8.4724964E-2</v>
      </c>
      <c r="AD111" s="86">
        <v>8.4724964E-2</v>
      </c>
      <c r="AE111" s="84">
        <v>8.4724964E-2</v>
      </c>
      <c r="AF111" s="86">
        <v>0</v>
      </c>
      <c r="AG111" s="86">
        <v>0</v>
      </c>
      <c r="AH111" s="86">
        <v>0</v>
      </c>
    </row>
    <row r="112" spans="1:34" ht="15.75" customHeight="1" x14ac:dyDescent="0.2">
      <c r="A112" s="82" t="s">
        <v>97</v>
      </c>
      <c r="B112" s="82" t="str">
        <f t="shared" si="0"/>
        <v>N2O</v>
      </c>
      <c r="C112" s="83" t="s">
        <v>1103</v>
      </c>
      <c r="D112" s="83">
        <v>2.9737520000000001E-3</v>
      </c>
      <c r="E112" s="83">
        <v>2.6763759999999998E-3</v>
      </c>
      <c r="F112" s="83">
        <v>2.716928E-3</v>
      </c>
      <c r="G112" s="83">
        <v>2.5166049999999999E-3</v>
      </c>
      <c r="H112" s="83">
        <v>2.6398799999999998E-3</v>
      </c>
      <c r="I112" s="83">
        <v>2.787487E-3</v>
      </c>
      <c r="J112" s="83">
        <v>5.3884379999999997E-3</v>
      </c>
      <c r="K112" s="83">
        <v>3.6295989999999998E-3</v>
      </c>
      <c r="L112" s="83">
        <v>6.0961909999999999E-3</v>
      </c>
      <c r="M112" s="83">
        <v>6.5645570000000004E-3</v>
      </c>
      <c r="N112" s="83">
        <v>3.071074E-3</v>
      </c>
      <c r="O112" s="83">
        <v>3.1168200000000002E-3</v>
      </c>
      <c r="P112" s="83">
        <v>3.1610200000000001E-3</v>
      </c>
      <c r="Q112" s="83">
        <v>2.9082660000000001E-3</v>
      </c>
      <c r="R112" s="83">
        <v>2.6045629999999998E-3</v>
      </c>
      <c r="S112" s="83">
        <v>2.379263E-3</v>
      </c>
      <c r="T112" s="83">
        <v>2.1539630000000001E-3</v>
      </c>
      <c r="U112" s="83">
        <v>2.2041040000000001E-3</v>
      </c>
      <c r="V112" s="83">
        <v>2.2542450000000002E-3</v>
      </c>
      <c r="W112" s="83">
        <v>1.413765E-3</v>
      </c>
      <c r="X112" s="83">
        <v>1.4498219999999999E-3</v>
      </c>
      <c r="Y112" s="83">
        <v>1.4498219999999999E-3</v>
      </c>
      <c r="Z112" s="83">
        <v>1.4527159999999999E-3</v>
      </c>
      <c r="AA112" s="83">
        <v>1.470716E-3</v>
      </c>
      <c r="AB112" s="83">
        <v>1.495892E-3</v>
      </c>
      <c r="AC112" s="83">
        <v>1.5188700000000001E-3</v>
      </c>
      <c r="AD112" s="83">
        <v>1.5188700000000001E-3</v>
      </c>
      <c r="AE112" s="84">
        <v>1.5188700000000001E-3</v>
      </c>
      <c r="AF112" s="83">
        <v>0</v>
      </c>
      <c r="AG112" s="83">
        <v>0</v>
      </c>
      <c r="AH112" s="83">
        <v>0</v>
      </c>
    </row>
    <row r="113" spans="1:34" ht="15.75" customHeight="1" x14ac:dyDescent="0.2">
      <c r="A113" s="85" t="s">
        <v>100</v>
      </c>
      <c r="B113" s="82" t="str">
        <f t="shared" si="0"/>
        <v>CH4</v>
      </c>
      <c r="C113" s="86" t="s">
        <v>1101</v>
      </c>
      <c r="D113" s="86">
        <v>6.2856912300000003</v>
      </c>
      <c r="E113" s="86">
        <v>6.4786884259999997</v>
      </c>
      <c r="F113" s="86">
        <v>6.5391272809999998</v>
      </c>
      <c r="G113" s="86">
        <v>6.4831093419999997</v>
      </c>
      <c r="H113" s="86">
        <v>6.5568491629999999</v>
      </c>
      <c r="I113" s="86">
        <v>6.3425512560000001</v>
      </c>
      <c r="J113" s="86">
        <v>6.2851383060000003</v>
      </c>
      <c r="K113" s="86">
        <v>5.6109839949999998</v>
      </c>
      <c r="L113" s="86">
        <v>4.4770747740000001</v>
      </c>
      <c r="M113" s="86">
        <v>4.0981219680000001</v>
      </c>
      <c r="N113" s="86">
        <v>4.0229239630000002</v>
      </c>
      <c r="O113" s="86">
        <v>2.1863821059999999</v>
      </c>
      <c r="P113" s="86">
        <v>1.8887701910000001</v>
      </c>
      <c r="Q113" s="86">
        <v>1.670659882</v>
      </c>
      <c r="R113" s="86">
        <v>1.9912823150000001</v>
      </c>
      <c r="S113" s="86">
        <v>1.5436891150000001</v>
      </c>
      <c r="T113" s="86">
        <v>0.51476566099999999</v>
      </c>
      <c r="U113" s="86">
        <v>0.53004667599999999</v>
      </c>
      <c r="V113" s="86">
        <v>0.54532797</v>
      </c>
      <c r="W113" s="86">
        <v>0.56004986800000001</v>
      </c>
      <c r="X113" s="86">
        <v>0.56109242599999998</v>
      </c>
      <c r="Y113" s="86">
        <v>0.56265718399999998</v>
      </c>
      <c r="Z113" s="86">
        <v>0.56416243399999999</v>
      </c>
      <c r="AA113" s="86">
        <v>0.56566533399999996</v>
      </c>
      <c r="AB113" s="86">
        <v>0.56740645300000003</v>
      </c>
      <c r="AC113" s="86">
        <v>0.56948712000000001</v>
      </c>
      <c r="AD113" s="86">
        <v>0.57184501899999995</v>
      </c>
      <c r="AE113" s="84">
        <v>0.57411046300000002</v>
      </c>
      <c r="AF113" s="86">
        <v>8.7941496699999995</v>
      </c>
      <c r="AG113" s="86">
        <v>8.4493261289999992</v>
      </c>
      <c r="AH113" s="86">
        <v>8.118023312</v>
      </c>
    </row>
    <row r="114" spans="1:34" ht="15.75" customHeight="1" x14ac:dyDescent="0.2">
      <c r="A114" s="82" t="s">
        <v>100</v>
      </c>
      <c r="B114" s="82" t="str">
        <f t="shared" si="0"/>
        <v>CO2</v>
      </c>
      <c r="C114" s="83" t="s">
        <v>1102</v>
      </c>
      <c r="D114" s="83">
        <v>0.22230106099999999</v>
      </c>
      <c r="E114" s="83">
        <v>0.98286018200000003</v>
      </c>
      <c r="F114" s="83">
        <v>1.0946134249999999</v>
      </c>
      <c r="G114" s="83">
        <v>0.58028282899999994</v>
      </c>
      <c r="H114" s="83">
        <v>0.78301346800000005</v>
      </c>
      <c r="I114" s="83">
        <v>0.67047522199999998</v>
      </c>
      <c r="J114" s="83">
        <v>0.63179016399999999</v>
      </c>
      <c r="K114" s="83">
        <v>0.95655040800000002</v>
      </c>
      <c r="L114" s="83">
        <v>0.99541153800000004</v>
      </c>
      <c r="M114" s="83">
        <v>0.85501494</v>
      </c>
      <c r="N114" s="83">
        <v>1.059325721</v>
      </c>
      <c r="O114" s="83">
        <v>1.0449489949999999</v>
      </c>
      <c r="P114" s="83">
        <v>1.0150881599999999</v>
      </c>
      <c r="Q114" s="83">
        <v>1.083476348</v>
      </c>
      <c r="R114" s="83">
        <v>1.1865344099999999</v>
      </c>
      <c r="S114" s="83">
        <v>1.5797756519999999</v>
      </c>
      <c r="T114" s="83">
        <v>1.8987118080000001</v>
      </c>
      <c r="U114" s="83">
        <v>1.9363930110000001</v>
      </c>
      <c r="V114" s="83">
        <v>2.1084750620000001</v>
      </c>
      <c r="W114" s="83">
        <v>1.305070097</v>
      </c>
      <c r="X114" s="83">
        <v>1.4230861269999999</v>
      </c>
      <c r="Y114" s="83">
        <v>1.4507087590000001</v>
      </c>
      <c r="Z114" s="83">
        <v>1.469612073</v>
      </c>
      <c r="AA114" s="83">
        <v>1.5157136529999999</v>
      </c>
      <c r="AB114" s="83">
        <v>1.5666140719999999</v>
      </c>
      <c r="AC114" s="83">
        <v>1.6105540860000001</v>
      </c>
      <c r="AD114" s="83">
        <v>1.6105540860000001</v>
      </c>
      <c r="AE114" s="84">
        <v>1.6105540860000001</v>
      </c>
      <c r="AF114" s="83">
        <v>0</v>
      </c>
      <c r="AG114" s="83">
        <v>0</v>
      </c>
      <c r="AH114" s="83">
        <v>0</v>
      </c>
    </row>
    <row r="115" spans="1:34" ht="15.75" customHeight="1" x14ac:dyDescent="0.2">
      <c r="A115" s="85" t="s">
        <v>100</v>
      </c>
      <c r="B115" s="82" t="str">
        <f t="shared" si="0"/>
        <v>N2O</v>
      </c>
      <c r="C115" s="86" t="s">
        <v>1103</v>
      </c>
      <c r="D115" s="86">
        <v>8.0831970000000003E-3</v>
      </c>
      <c r="E115" s="86">
        <v>3.2103E-2</v>
      </c>
      <c r="F115" s="86">
        <v>3.6431159999999997E-2</v>
      </c>
      <c r="G115" s="86">
        <v>1.7977679999999999E-2</v>
      </c>
      <c r="H115" s="86">
        <v>2.4398280000000001E-2</v>
      </c>
      <c r="I115" s="86">
        <v>2.0681090999999999E-2</v>
      </c>
      <c r="J115" s="86">
        <v>1.8119608999999998E-2</v>
      </c>
      <c r="K115" s="86">
        <v>2.6796205E-2</v>
      </c>
      <c r="L115" s="86">
        <v>2.7358515E-2</v>
      </c>
      <c r="M115" s="86">
        <v>2.251941E-2</v>
      </c>
      <c r="N115" s="86">
        <v>2.6701585999999999E-2</v>
      </c>
      <c r="O115" s="86">
        <v>2.5473230999999999E-2</v>
      </c>
      <c r="P115" s="86">
        <v>2.4269822999999999E-2</v>
      </c>
      <c r="Q115" s="86">
        <v>2.5814265999999999E-2</v>
      </c>
      <c r="R115" s="86">
        <v>2.7358710000000001E-2</v>
      </c>
      <c r="S115" s="86">
        <v>3.4403992000000001E-2</v>
      </c>
      <c r="T115" s="86">
        <v>4.1449275000000001E-2</v>
      </c>
      <c r="U115" s="86">
        <v>4.2150340000000001E-2</v>
      </c>
      <c r="V115" s="86">
        <v>4.2851406000000002E-2</v>
      </c>
      <c r="W115" s="86">
        <v>2.6874543000000001E-2</v>
      </c>
      <c r="X115" s="86">
        <v>2.7559967000000001E-2</v>
      </c>
      <c r="Y115" s="86">
        <v>2.7559967000000001E-2</v>
      </c>
      <c r="Z115" s="86">
        <v>2.7614976999999999E-2</v>
      </c>
      <c r="AA115" s="86">
        <v>2.7957138999999999E-2</v>
      </c>
      <c r="AB115" s="86">
        <v>2.8435724999999999E-2</v>
      </c>
      <c r="AC115" s="86">
        <v>2.8872503000000001E-2</v>
      </c>
      <c r="AD115" s="86">
        <v>2.8872503000000001E-2</v>
      </c>
      <c r="AE115" s="84">
        <v>2.8872503000000001E-2</v>
      </c>
      <c r="AF115" s="86">
        <v>0</v>
      </c>
      <c r="AG115" s="86">
        <v>0</v>
      </c>
      <c r="AH115" s="86">
        <v>0</v>
      </c>
    </row>
    <row r="116" spans="1:34" ht="15.75" customHeight="1" x14ac:dyDescent="0.2">
      <c r="A116" s="82" t="s">
        <v>103</v>
      </c>
      <c r="B116" s="82" t="str">
        <f t="shared" si="0"/>
        <v>CH4</v>
      </c>
      <c r="C116" s="83" t="s">
        <v>1101</v>
      </c>
      <c r="D116" s="83">
        <v>0.19249464499999999</v>
      </c>
      <c r="E116" s="83">
        <v>0.21169898500000001</v>
      </c>
      <c r="F116" s="83">
        <v>0.24134170299999999</v>
      </c>
      <c r="G116" s="83">
        <v>0.26982211299999997</v>
      </c>
      <c r="H116" s="83">
        <v>0.203297643</v>
      </c>
      <c r="I116" s="83">
        <v>0.21779778399999999</v>
      </c>
      <c r="J116" s="83">
        <v>0.21304042400000001</v>
      </c>
      <c r="K116" s="83">
        <v>0.202086084</v>
      </c>
      <c r="L116" s="83">
        <v>0.191259661</v>
      </c>
      <c r="M116" s="83">
        <v>0.17746172099999999</v>
      </c>
      <c r="N116" s="83">
        <v>0.164010076</v>
      </c>
      <c r="O116" s="83">
        <v>5.2250652000000002E-2</v>
      </c>
      <c r="P116" s="83">
        <v>5.4769601000000001E-2</v>
      </c>
      <c r="Q116" s="83">
        <v>5.7402191999999998E-2</v>
      </c>
      <c r="R116" s="83">
        <v>6.0124298E-2</v>
      </c>
      <c r="S116" s="83">
        <v>6.2931908999999994E-2</v>
      </c>
      <c r="T116" s="83">
        <v>6.5208815000000003E-2</v>
      </c>
      <c r="U116" s="83">
        <v>6.6980644000000006E-2</v>
      </c>
      <c r="V116" s="83">
        <v>6.8143903000000006E-2</v>
      </c>
      <c r="W116" s="83">
        <v>6.8722264000000005E-2</v>
      </c>
      <c r="X116" s="83">
        <v>6.8066315000000002E-2</v>
      </c>
      <c r="Y116" s="83">
        <v>6.7488067999999998E-2</v>
      </c>
      <c r="Z116" s="83">
        <v>6.6932494999999995E-2</v>
      </c>
      <c r="AA116" s="83">
        <v>6.6402885999999994E-2</v>
      </c>
      <c r="AB116" s="83">
        <v>6.5920002000000005E-2</v>
      </c>
      <c r="AC116" s="83">
        <v>6.5492356000000002E-2</v>
      </c>
      <c r="AD116" s="83">
        <v>6.5114602999999993E-2</v>
      </c>
      <c r="AE116" s="84">
        <v>6.4751661000000002E-2</v>
      </c>
      <c r="AF116" s="83">
        <v>0.98443562699999998</v>
      </c>
      <c r="AG116" s="83">
        <v>0.94583535399999996</v>
      </c>
      <c r="AH116" s="83">
        <v>0.90874862000000001</v>
      </c>
    </row>
    <row r="117" spans="1:34" ht="15.75" customHeight="1" x14ac:dyDescent="0.2">
      <c r="A117" s="85" t="s">
        <v>103</v>
      </c>
      <c r="B117" s="82" t="str">
        <f t="shared" si="0"/>
        <v>CO2</v>
      </c>
      <c r="C117" s="86" t="s">
        <v>1102</v>
      </c>
      <c r="D117" s="86">
        <v>0</v>
      </c>
      <c r="E117" s="86">
        <v>0</v>
      </c>
      <c r="F117" s="86">
        <v>0</v>
      </c>
      <c r="G117" s="86">
        <v>0</v>
      </c>
      <c r="H117" s="86">
        <v>0</v>
      </c>
      <c r="I117" s="86">
        <v>0</v>
      </c>
      <c r="J117" s="86">
        <v>0</v>
      </c>
      <c r="K117" s="86">
        <v>0</v>
      </c>
      <c r="L117" s="86">
        <v>0</v>
      </c>
      <c r="M117" s="86">
        <v>0</v>
      </c>
      <c r="N117" s="86">
        <v>0</v>
      </c>
      <c r="O117" s="86">
        <v>0</v>
      </c>
      <c r="P117" s="86">
        <v>0</v>
      </c>
      <c r="Q117" s="86">
        <v>8.8267E-4</v>
      </c>
      <c r="R117" s="86">
        <v>1.8927900000000001E-3</v>
      </c>
      <c r="S117" s="86">
        <v>1.8408369999999999E-3</v>
      </c>
      <c r="T117" s="86">
        <v>1.6736139999999999E-3</v>
      </c>
      <c r="U117" s="86">
        <v>1.469414E-3</v>
      </c>
      <c r="V117" s="86">
        <v>1.3499429999999999E-3</v>
      </c>
      <c r="W117" s="86">
        <v>8.3556600000000004E-4</v>
      </c>
      <c r="X117" s="86">
        <v>9.1112599999999995E-4</v>
      </c>
      <c r="Y117" s="86">
        <v>9.2881099999999998E-4</v>
      </c>
      <c r="Z117" s="86">
        <v>9.4091400000000005E-4</v>
      </c>
      <c r="AA117" s="86">
        <v>9.7042999999999999E-4</v>
      </c>
      <c r="AB117" s="86">
        <v>1.003019E-3</v>
      </c>
      <c r="AC117" s="86">
        <v>1.0311509999999999E-3</v>
      </c>
      <c r="AD117" s="86">
        <v>1.0311509999999999E-3</v>
      </c>
      <c r="AE117" s="84">
        <v>1.0311509999999999E-3</v>
      </c>
      <c r="AF117" s="86">
        <v>0</v>
      </c>
      <c r="AG117" s="86">
        <v>0</v>
      </c>
      <c r="AH117" s="86">
        <v>0</v>
      </c>
    </row>
    <row r="118" spans="1:34" ht="15.75" customHeight="1" x14ac:dyDescent="0.2">
      <c r="A118" s="82" t="s">
        <v>103</v>
      </c>
      <c r="B118" s="82" t="str">
        <f t="shared" si="0"/>
        <v>N2O</v>
      </c>
      <c r="C118" s="83" t="s">
        <v>1103</v>
      </c>
      <c r="D118" s="83">
        <v>0</v>
      </c>
      <c r="E118" s="83">
        <v>0</v>
      </c>
      <c r="F118" s="83">
        <v>0</v>
      </c>
      <c r="G118" s="83">
        <v>0</v>
      </c>
      <c r="H118" s="83">
        <v>0</v>
      </c>
      <c r="I118" s="83">
        <v>0</v>
      </c>
      <c r="J118" s="83">
        <v>0</v>
      </c>
      <c r="K118" s="83">
        <v>0</v>
      </c>
      <c r="L118" s="83">
        <v>0</v>
      </c>
      <c r="M118" s="83">
        <v>0</v>
      </c>
      <c r="N118" s="83">
        <v>0</v>
      </c>
      <c r="O118" s="83">
        <v>0</v>
      </c>
      <c r="P118" s="83">
        <v>0</v>
      </c>
      <c r="Q118" s="89">
        <v>2.103E-5</v>
      </c>
      <c r="R118" s="89">
        <v>4.3643300000000003E-5</v>
      </c>
      <c r="S118" s="89">
        <v>4.0089300000000003E-5</v>
      </c>
      <c r="T118" s="89">
        <v>3.6535300000000002E-5</v>
      </c>
      <c r="U118" s="89">
        <v>3.19854E-5</v>
      </c>
      <c r="V118" s="89">
        <v>2.7435499999999998E-5</v>
      </c>
      <c r="W118" s="89">
        <v>1.7206300000000002E-5</v>
      </c>
      <c r="X118" s="89">
        <v>1.7645199999999998E-5</v>
      </c>
      <c r="Y118" s="89">
        <v>1.7645199999999998E-5</v>
      </c>
      <c r="Z118" s="89">
        <v>1.7680400000000001E-5</v>
      </c>
      <c r="AA118" s="89">
        <v>1.78995E-5</v>
      </c>
      <c r="AB118" s="89">
        <v>1.8205900000000001E-5</v>
      </c>
      <c r="AC118" s="89">
        <v>1.8485500000000001E-5</v>
      </c>
      <c r="AD118" s="89">
        <v>1.8485500000000001E-5</v>
      </c>
      <c r="AE118" s="88">
        <v>1.8485500000000001E-5</v>
      </c>
      <c r="AF118" s="83">
        <v>0</v>
      </c>
      <c r="AG118" s="83">
        <v>0</v>
      </c>
      <c r="AH118" s="83">
        <v>0</v>
      </c>
    </row>
    <row r="119" spans="1:34" ht="15.75" customHeight="1" x14ac:dyDescent="0.2">
      <c r="A119" s="85" t="s">
        <v>105</v>
      </c>
      <c r="B119" s="82" t="str">
        <f t="shared" si="0"/>
        <v>CH4</v>
      </c>
      <c r="C119" s="86" t="s">
        <v>1101</v>
      </c>
      <c r="D119" s="86">
        <v>1.6337989470000001</v>
      </c>
      <c r="E119" s="86">
        <v>1.6664695309999999</v>
      </c>
      <c r="F119" s="86">
        <v>1.7971593850000001</v>
      </c>
      <c r="G119" s="86">
        <v>1.9636023440000001</v>
      </c>
      <c r="H119" s="86">
        <v>2.0929935789999998</v>
      </c>
      <c r="I119" s="86">
        <v>2.255376488</v>
      </c>
      <c r="J119" s="86">
        <v>2.4815933050000001</v>
      </c>
      <c r="K119" s="86">
        <v>2.6971488400000001</v>
      </c>
      <c r="L119" s="86">
        <v>2.885194845</v>
      </c>
      <c r="M119" s="86">
        <v>3.0498634080000002</v>
      </c>
      <c r="N119" s="86">
        <v>3.280772598</v>
      </c>
      <c r="O119" s="86">
        <v>3.1522876740000001</v>
      </c>
      <c r="P119" s="86">
        <v>3.3226763319999999</v>
      </c>
      <c r="Q119" s="86">
        <v>3.4058177650000001</v>
      </c>
      <c r="R119" s="86">
        <v>3.2833912660000002</v>
      </c>
      <c r="S119" s="86">
        <v>3.2054380789999999</v>
      </c>
      <c r="T119" s="86">
        <v>3.1885959910000001</v>
      </c>
      <c r="U119" s="86">
        <v>2.9849634470000002</v>
      </c>
      <c r="V119" s="86">
        <v>2.6870302700000002</v>
      </c>
      <c r="W119" s="86">
        <v>2.3709960950000002</v>
      </c>
      <c r="X119" s="86">
        <v>2.2374222939999999</v>
      </c>
      <c r="Y119" s="86">
        <v>1.997677857</v>
      </c>
      <c r="Z119" s="86">
        <v>1.6840632790000001</v>
      </c>
      <c r="AA119" s="86">
        <v>1.67490374</v>
      </c>
      <c r="AB119" s="86">
        <v>1.530243687</v>
      </c>
      <c r="AC119" s="86">
        <v>1.5024124830000001</v>
      </c>
      <c r="AD119" s="86">
        <v>1.463833063</v>
      </c>
      <c r="AE119" s="84">
        <v>1.426766363</v>
      </c>
      <c r="AF119" s="86">
        <v>3.6586036630000001</v>
      </c>
      <c r="AG119" s="86">
        <v>3.5151477610000001</v>
      </c>
      <c r="AH119" s="86">
        <v>3.3773168459999998</v>
      </c>
    </row>
    <row r="120" spans="1:34" ht="15.75" customHeight="1" x14ac:dyDescent="0.2">
      <c r="A120" s="82" t="s">
        <v>105</v>
      </c>
      <c r="B120" s="82" t="str">
        <f t="shared" si="0"/>
        <v>CO2</v>
      </c>
      <c r="C120" s="83" t="s">
        <v>1102</v>
      </c>
      <c r="D120" s="83">
        <v>5.5761136000000003E-2</v>
      </c>
      <c r="E120" s="83">
        <v>0.115874042</v>
      </c>
      <c r="F120" s="83">
        <v>0.101533599</v>
      </c>
      <c r="G120" s="83">
        <v>0.12434632</v>
      </c>
      <c r="H120" s="83">
        <v>0.110619631</v>
      </c>
      <c r="I120" s="83">
        <v>9.1539588000000005E-2</v>
      </c>
      <c r="J120" s="83">
        <v>7.4438595999999996E-2</v>
      </c>
      <c r="K120" s="83">
        <v>0.121030841</v>
      </c>
      <c r="L120" s="83">
        <v>9.8459185000000005E-2</v>
      </c>
      <c r="M120" s="83">
        <v>9.6576657999999996E-2</v>
      </c>
      <c r="N120" s="83">
        <v>0.14424290400000001</v>
      </c>
      <c r="O120" s="83">
        <v>0.21885786099999999</v>
      </c>
      <c r="P120" s="83">
        <v>0.25277881000000002</v>
      </c>
      <c r="Q120" s="83">
        <v>0.201304226</v>
      </c>
      <c r="R120" s="83">
        <v>0.12871965499999999</v>
      </c>
      <c r="S120" s="83">
        <v>0.146878376</v>
      </c>
      <c r="T120" s="83">
        <v>0.157093913</v>
      </c>
      <c r="U120" s="83">
        <v>0.14922173899999999</v>
      </c>
      <c r="V120" s="83">
        <v>0.15090778199999999</v>
      </c>
      <c r="W120" s="83">
        <v>9.340648E-2</v>
      </c>
      <c r="X120" s="83">
        <v>0.101853124</v>
      </c>
      <c r="Y120" s="83">
        <v>0.10383013100000001</v>
      </c>
      <c r="Z120" s="83">
        <v>0.105183079</v>
      </c>
      <c r="AA120" s="83">
        <v>0.10848266099999999</v>
      </c>
      <c r="AB120" s="83">
        <v>0.11212570600000001</v>
      </c>
      <c r="AC120" s="83">
        <v>0.115270581</v>
      </c>
      <c r="AD120" s="83">
        <v>0.115270581</v>
      </c>
      <c r="AE120" s="84">
        <v>0.115270581</v>
      </c>
      <c r="AF120" s="83">
        <v>0</v>
      </c>
      <c r="AG120" s="83">
        <v>0</v>
      </c>
      <c r="AH120" s="83">
        <v>0</v>
      </c>
    </row>
    <row r="121" spans="1:34" ht="15.75" customHeight="1" x14ac:dyDescent="0.2">
      <c r="A121" s="85" t="s">
        <v>105</v>
      </c>
      <c r="B121" s="82" t="str">
        <f t="shared" si="0"/>
        <v>N2O</v>
      </c>
      <c r="C121" s="86" t="s">
        <v>1103</v>
      </c>
      <c r="D121" s="86">
        <v>2.0275580000000001E-3</v>
      </c>
      <c r="E121" s="86">
        <v>3.7847750000000002E-3</v>
      </c>
      <c r="F121" s="86">
        <v>3.379263E-3</v>
      </c>
      <c r="G121" s="86">
        <v>3.85236E-3</v>
      </c>
      <c r="H121" s="86">
        <v>3.4468480000000002E-3</v>
      </c>
      <c r="I121" s="86">
        <v>2.8235769999999999E-3</v>
      </c>
      <c r="J121" s="86">
        <v>2.1348830000000002E-3</v>
      </c>
      <c r="K121" s="86">
        <v>3.3904819999999998E-3</v>
      </c>
      <c r="L121" s="86">
        <v>2.7061139999999999E-3</v>
      </c>
      <c r="M121" s="86">
        <v>2.5436389999999999E-3</v>
      </c>
      <c r="N121" s="86">
        <v>3.635817E-3</v>
      </c>
      <c r="O121" s="86">
        <v>5.335205E-3</v>
      </c>
      <c r="P121" s="86">
        <v>6.0437090000000004E-3</v>
      </c>
      <c r="Q121" s="86">
        <v>4.7961549999999999E-3</v>
      </c>
      <c r="R121" s="86">
        <v>2.967974E-3</v>
      </c>
      <c r="S121" s="86">
        <v>3.1986839999999998E-3</v>
      </c>
      <c r="T121" s="86">
        <v>3.4293930000000002E-3</v>
      </c>
      <c r="U121" s="86">
        <v>3.2481770000000001E-3</v>
      </c>
      <c r="V121" s="86">
        <v>3.066961E-3</v>
      </c>
      <c r="W121" s="86">
        <v>1.9234650000000001E-3</v>
      </c>
      <c r="X121" s="86">
        <v>1.972522E-3</v>
      </c>
      <c r="Y121" s="86">
        <v>1.972522E-3</v>
      </c>
      <c r="Z121" s="86">
        <v>1.9764589999999999E-3</v>
      </c>
      <c r="AA121" s="86">
        <v>2.0009479999999998E-3</v>
      </c>
      <c r="AB121" s="86">
        <v>2.0352019999999998E-3</v>
      </c>
      <c r="AC121" s="86">
        <v>2.0664630000000002E-3</v>
      </c>
      <c r="AD121" s="86">
        <v>2.0664630000000002E-3</v>
      </c>
      <c r="AE121" s="84">
        <v>2.0664630000000002E-3</v>
      </c>
      <c r="AF121" s="86">
        <v>0</v>
      </c>
      <c r="AG121" s="86">
        <v>0</v>
      </c>
      <c r="AH121" s="86">
        <v>0</v>
      </c>
    </row>
    <row r="122" spans="1:34" ht="15.75" customHeight="1" x14ac:dyDescent="0.2">
      <c r="A122" s="82" t="s">
        <v>108</v>
      </c>
      <c r="B122" s="82" t="str">
        <f t="shared" si="0"/>
        <v>CH4</v>
      </c>
      <c r="C122" s="83" t="s">
        <v>1101</v>
      </c>
      <c r="D122" s="83">
        <v>0.27395680300000003</v>
      </c>
      <c r="E122" s="83">
        <v>0.28280250299999998</v>
      </c>
      <c r="F122" s="83">
        <v>0.29795959599999999</v>
      </c>
      <c r="G122" s="83">
        <v>0.31282801500000001</v>
      </c>
      <c r="H122" s="83">
        <v>0.327740849</v>
      </c>
      <c r="I122" s="83">
        <v>0.34062430599999999</v>
      </c>
      <c r="J122" s="83">
        <v>0.35325265300000003</v>
      </c>
      <c r="K122" s="83">
        <v>0.36130772900000002</v>
      </c>
      <c r="L122" s="83">
        <v>0.36268100599999997</v>
      </c>
      <c r="M122" s="83">
        <v>0.36402709100000002</v>
      </c>
      <c r="N122" s="83">
        <v>0.36541340500000002</v>
      </c>
      <c r="O122" s="83">
        <v>0.36677226899999998</v>
      </c>
      <c r="P122" s="83">
        <v>0.37293756900000002</v>
      </c>
      <c r="Q122" s="83">
        <v>0.384792303</v>
      </c>
      <c r="R122" s="83">
        <v>0.39588097799999999</v>
      </c>
      <c r="S122" s="83">
        <v>0.40621876099999998</v>
      </c>
      <c r="T122" s="83">
        <v>0.41931012400000001</v>
      </c>
      <c r="U122" s="83">
        <v>0.43343915500000002</v>
      </c>
      <c r="V122" s="83">
        <v>0.44517251299999999</v>
      </c>
      <c r="W122" s="83">
        <v>0.31271763400000002</v>
      </c>
      <c r="X122" s="83">
        <v>0.31513111999999999</v>
      </c>
      <c r="Y122" s="83">
        <v>0.31778793399999999</v>
      </c>
      <c r="Z122" s="83">
        <v>0.32039213900000002</v>
      </c>
      <c r="AA122" s="83">
        <v>0.32296814200000001</v>
      </c>
      <c r="AB122" s="83">
        <v>0.18217953100000001</v>
      </c>
      <c r="AC122" s="83">
        <v>0.18500024300000001</v>
      </c>
      <c r="AD122" s="83">
        <v>0.18795061299999999</v>
      </c>
      <c r="AE122" s="84">
        <v>0.20983041399999999</v>
      </c>
      <c r="AF122" s="83">
        <v>0.478976175</v>
      </c>
      <c r="AG122" s="83">
        <v>0.46949181099999998</v>
      </c>
      <c r="AH122" s="83">
        <v>0.46019525100000003</v>
      </c>
    </row>
    <row r="123" spans="1:34" ht="15.75" customHeight="1" x14ac:dyDescent="0.2">
      <c r="A123" s="85" t="s">
        <v>108</v>
      </c>
      <c r="B123" s="82" t="str">
        <f t="shared" si="0"/>
        <v>CO2</v>
      </c>
      <c r="C123" s="86" t="s">
        <v>1102</v>
      </c>
      <c r="D123" s="86">
        <v>0</v>
      </c>
      <c r="E123" s="86">
        <v>0</v>
      </c>
      <c r="F123" s="86">
        <v>0</v>
      </c>
      <c r="G123" s="86">
        <v>1.1021011000000001E-2</v>
      </c>
      <c r="H123" s="86">
        <v>0</v>
      </c>
      <c r="I123" s="86">
        <v>0</v>
      </c>
      <c r="J123" s="86">
        <v>0</v>
      </c>
      <c r="K123" s="86">
        <v>0</v>
      </c>
      <c r="L123" s="86">
        <v>0</v>
      </c>
      <c r="M123" s="86">
        <v>0</v>
      </c>
      <c r="N123" s="86">
        <v>0</v>
      </c>
      <c r="O123" s="86">
        <v>0</v>
      </c>
      <c r="P123" s="86">
        <v>0</v>
      </c>
      <c r="Q123" s="86">
        <v>0</v>
      </c>
      <c r="R123" s="86">
        <v>0</v>
      </c>
      <c r="S123" s="86">
        <v>0</v>
      </c>
      <c r="T123" s="86">
        <v>0</v>
      </c>
      <c r="U123" s="86">
        <v>0</v>
      </c>
      <c r="V123" s="86">
        <v>0</v>
      </c>
      <c r="W123" s="86">
        <v>0</v>
      </c>
      <c r="X123" s="86">
        <v>0</v>
      </c>
      <c r="Y123" s="86">
        <v>0</v>
      </c>
      <c r="Z123" s="86">
        <v>0</v>
      </c>
      <c r="AA123" s="86">
        <v>0</v>
      </c>
      <c r="AB123" s="86">
        <v>0</v>
      </c>
      <c r="AC123" s="86">
        <v>0</v>
      </c>
      <c r="AD123" s="86">
        <v>0</v>
      </c>
      <c r="AE123" s="84">
        <v>0</v>
      </c>
      <c r="AF123" s="86">
        <v>0</v>
      </c>
      <c r="AG123" s="86">
        <v>0</v>
      </c>
      <c r="AH123" s="86">
        <v>0</v>
      </c>
    </row>
    <row r="124" spans="1:34" ht="15.75" customHeight="1" x14ac:dyDescent="0.2">
      <c r="A124" s="82" t="s">
        <v>108</v>
      </c>
      <c r="B124" s="82" t="str">
        <f t="shared" si="0"/>
        <v>N2O</v>
      </c>
      <c r="C124" s="83" t="s">
        <v>1103</v>
      </c>
      <c r="D124" s="83">
        <v>0</v>
      </c>
      <c r="E124" s="83">
        <v>0</v>
      </c>
      <c r="F124" s="83">
        <v>0</v>
      </c>
      <c r="G124" s="83">
        <v>3.41441E-4</v>
      </c>
      <c r="H124" s="83">
        <v>0</v>
      </c>
      <c r="I124" s="83">
        <v>0</v>
      </c>
      <c r="J124" s="83">
        <v>0</v>
      </c>
      <c r="K124" s="83">
        <v>0</v>
      </c>
      <c r="L124" s="83">
        <v>0</v>
      </c>
      <c r="M124" s="83">
        <v>0</v>
      </c>
      <c r="N124" s="83">
        <v>0</v>
      </c>
      <c r="O124" s="83">
        <v>0</v>
      </c>
      <c r="P124" s="83">
        <v>0</v>
      </c>
      <c r="Q124" s="83">
        <v>0</v>
      </c>
      <c r="R124" s="83">
        <v>0</v>
      </c>
      <c r="S124" s="83">
        <v>0</v>
      </c>
      <c r="T124" s="83">
        <v>0</v>
      </c>
      <c r="U124" s="83">
        <v>0</v>
      </c>
      <c r="V124" s="83">
        <v>0</v>
      </c>
      <c r="W124" s="83">
        <v>0</v>
      </c>
      <c r="X124" s="83">
        <v>0</v>
      </c>
      <c r="Y124" s="83">
        <v>0</v>
      </c>
      <c r="Z124" s="83">
        <v>0</v>
      </c>
      <c r="AA124" s="83">
        <v>0</v>
      </c>
      <c r="AB124" s="83">
        <v>0</v>
      </c>
      <c r="AC124" s="83">
        <v>0</v>
      </c>
      <c r="AD124" s="83">
        <v>0</v>
      </c>
      <c r="AE124" s="84">
        <v>0</v>
      </c>
      <c r="AF124" s="83">
        <v>0</v>
      </c>
      <c r="AG124" s="83">
        <v>0</v>
      </c>
      <c r="AH124" s="83">
        <v>0</v>
      </c>
    </row>
    <row r="125" spans="1:34" ht="15.75" customHeight="1" x14ac:dyDescent="0.2">
      <c r="A125" s="85" t="s">
        <v>111</v>
      </c>
      <c r="B125" s="82" t="str">
        <f t="shared" si="0"/>
        <v>CH4</v>
      </c>
      <c r="C125" s="86" t="s">
        <v>1101</v>
      </c>
      <c r="D125" s="86">
        <v>4.0211140670000001</v>
      </c>
      <c r="E125" s="86">
        <v>3.9751314849999999</v>
      </c>
      <c r="F125" s="86">
        <v>3.9314084669999998</v>
      </c>
      <c r="G125" s="86">
        <v>4.0315219630000003</v>
      </c>
      <c r="H125" s="86">
        <v>3.863392605</v>
      </c>
      <c r="I125" s="86">
        <v>3.6699580940000001</v>
      </c>
      <c r="J125" s="86">
        <v>3.744192022</v>
      </c>
      <c r="K125" s="86">
        <v>3.8651086139999999</v>
      </c>
      <c r="L125" s="86">
        <v>3.9779889220000002</v>
      </c>
      <c r="M125" s="86">
        <v>4.0813900009999999</v>
      </c>
      <c r="N125" s="86">
        <v>4.1185284019999999</v>
      </c>
      <c r="O125" s="86">
        <v>4.362592609</v>
      </c>
      <c r="P125" s="86">
        <v>3.9881652380000001</v>
      </c>
      <c r="Q125" s="86">
        <v>3.84899557</v>
      </c>
      <c r="R125" s="86">
        <v>3.260407818</v>
      </c>
      <c r="S125" s="86">
        <v>2.960357675</v>
      </c>
      <c r="T125" s="86">
        <v>3.6743010900000002</v>
      </c>
      <c r="U125" s="86">
        <v>3.6782704509999999</v>
      </c>
      <c r="V125" s="86">
        <v>3.6271050809999998</v>
      </c>
      <c r="W125" s="86">
        <v>3.5149086569999999</v>
      </c>
      <c r="X125" s="86">
        <v>3.32156823</v>
      </c>
      <c r="Y125" s="86">
        <v>3.069547112</v>
      </c>
      <c r="Z125" s="86">
        <v>2.9468184000000002</v>
      </c>
      <c r="AA125" s="86">
        <v>2.843146811</v>
      </c>
      <c r="AB125" s="86">
        <v>2.7578312039999999</v>
      </c>
      <c r="AC125" s="86">
        <v>3.0430141989999999</v>
      </c>
      <c r="AD125" s="86">
        <v>2.942182442</v>
      </c>
      <c r="AE125" s="84">
        <v>2.857842657</v>
      </c>
      <c r="AF125" s="86">
        <v>5.1462921110000002</v>
      </c>
      <c r="AG125" s="86">
        <v>4.9445031110000004</v>
      </c>
      <c r="AH125" s="86">
        <v>4.7506263710000001</v>
      </c>
    </row>
    <row r="126" spans="1:34" ht="15.75" customHeight="1" x14ac:dyDescent="0.2">
      <c r="A126" s="82" t="s">
        <v>111</v>
      </c>
      <c r="B126" s="82" t="str">
        <f t="shared" si="0"/>
        <v>CO2</v>
      </c>
      <c r="C126" s="83" t="s">
        <v>1102</v>
      </c>
      <c r="D126" s="83">
        <v>0.120444053</v>
      </c>
      <c r="E126" s="83">
        <v>0.18622614000000001</v>
      </c>
      <c r="F126" s="83">
        <v>0.18844636000000001</v>
      </c>
      <c r="G126" s="83">
        <v>0.191973267</v>
      </c>
      <c r="H126" s="83">
        <v>0.18219704</v>
      </c>
      <c r="I126" s="83">
        <v>0.18405202200000001</v>
      </c>
      <c r="J126" s="83">
        <v>4.2969272000000003E-2</v>
      </c>
      <c r="K126" s="83">
        <v>0.18328092600000001</v>
      </c>
      <c r="L126" s="83">
        <v>0.46785325900000002</v>
      </c>
      <c r="M126" s="83">
        <v>0.47282428900000001</v>
      </c>
      <c r="N126" s="83">
        <v>0.30674005900000001</v>
      </c>
      <c r="O126" s="83">
        <v>0.271254045</v>
      </c>
      <c r="P126" s="83">
        <v>0.111399209</v>
      </c>
      <c r="Q126" s="83">
        <v>6.4623150000000004E-2</v>
      </c>
      <c r="R126" s="83">
        <v>0</v>
      </c>
      <c r="S126" s="83">
        <v>0</v>
      </c>
      <c r="T126" s="83">
        <v>0</v>
      </c>
      <c r="U126" s="83">
        <v>0</v>
      </c>
      <c r="V126" s="83">
        <v>0</v>
      </c>
      <c r="W126" s="83">
        <v>0</v>
      </c>
      <c r="X126" s="83">
        <v>0</v>
      </c>
      <c r="Y126" s="83">
        <v>0</v>
      </c>
      <c r="Z126" s="83">
        <v>0</v>
      </c>
      <c r="AA126" s="83">
        <v>0</v>
      </c>
      <c r="AB126" s="83">
        <v>0</v>
      </c>
      <c r="AC126" s="83">
        <v>0</v>
      </c>
      <c r="AD126" s="83">
        <v>0</v>
      </c>
      <c r="AE126" s="84">
        <v>0</v>
      </c>
      <c r="AF126" s="83">
        <v>0</v>
      </c>
      <c r="AG126" s="83">
        <v>0</v>
      </c>
      <c r="AH126" s="83">
        <v>0</v>
      </c>
    </row>
    <row r="127" spans="1:34" ht="15.75" customHeight="1" x14ac:dyDescent="0.2">
      <c r="A127" s="85" t="s">
        <v>111</v>
      </c>
      <c r="B127" s="82" t="str">
        <f t="shared" si="0"/>
        <v>N2O</v>
      </c>
      <c r="C127" s="86" t="s">
        <v>1103</v>
      </c>
      <c r="D127" s="86">
        <v>4.3795250000000004E-3</v>
      </c>
      <c r="E127" s="86">
        <v>6.0826739999999997E-3</v>
      </c>
      <c r="F127" s="86">
        <v>6.2719120000000001E-3</v>
      </c>
      <c r="G127" s="86">
        <v>5.9475029999999998E-3</v>
      </c>
      <c r="H127" s="86">
        <v>5.6771620000000004E-3</v>
      </c>
      <c r="I127" s="86">
        <v>5.6771620000000004E-3</v>
      </c>
      <c r="J127" s="86">
        <v>1.2323499999999999E-3</v>
      </c>
      <c r="K127" s="86">
        <v>5.1343170000000002E-3</v>
      </c>
      <c r="L127" s="86">
        <v>1.2858771999999999E-2</v>
      </c>
      <c r="M127" s="86">
        <v>1.2453261E-2</v>
      </c>
      <c r="N127" s="86">
        <v>7.7317540000000004E-3</v>
      </c>
      <c r="O127" s="86">
        <v>6.6124920000000002E-3</v>
      </c>
      <c r="P127" s="86">
        <v>2.6634520000000002E-3</v>
      </c>
      <c r="Q127" s="86">
        <v>1.5396730000000001E-3</v>
      </c>
      <c r="R127" s="86">
        <v>0</v>
      </c>
      <c r="S127" s="86">
        <v>0</v>
      </c>
      <c r="T127" s="86">
        <v>0</v>
      </c>
      <c r="U127" s="86">
        <v>0</v>
      </c>
      <c r="V127" s="86">
        <v>0</v>
      </c>
      <c r="W127" s="86">
        <v>0</v>
      </c>
      <c r="X127" s="86">
        <v>0</v>
      </c>
      <c r="Y127" s="86">
        <v>0</v>
      </c>
      <c r="Z127" s="86">
        <v>0</v>
      </c>
      <c r="AA127" s="86">
        <v>0</v>
      </c>
      <c r="AB127" s="86">
        <v>0</v>
      </c>
      <c r="AC127" s="86">
        <v>0</v>
      </c>
      <c r="AD127" s="86">
        <v>0</v>
      </c>
      <c r="AE127" s="84">
        <v>0</v>
      </c>
      <c r="AF127" s="86">
        <v>0</v>
      </c>
      <c r="AG127" s="86">
        <v>0</v>
      </c>
      <c r="AH127" s="86">
        <v>0</v>
      </c>
    </row>
    <row r="128" spans="1:34" ht="15.75" customHeight="1" x14ac:dyDescent="0.2">
      <c r="A128" s="82" t="s">
        <v>113</v>
      </c>
      <c r="B128" s="82" t="str">
        <f t="shared" si="0"/>
        <v>CH4</v>
      </c>
      <c r="C128" s="83" t="s">
        <v>1101</v>
      </c>
      <c r="D128" s="83">
        <v>10.90721259</v>
      </c>
      <c r="E128" s="83">
        <v>11.18863159</v>
      </c>
      <c r="F128" s="83">
        <v>11.60450792</v>
      </c>
      <c r="G128" s="83">
        <v>11.820192240000001</v>
      </c>
      <c r="H128" s="83">
        <v>12.049073720000001</v>
      </c>
      <c r="I128" s="83">
        <v>12.43562691</v>
      </c>
      <c r="J128" s="83">
        <v>11.927952619999999</v>
      </c>
      <c r="K128" s="83">
        <v>12.35101867</v>
      </c>
      <c r="L128" s="83">
        <v>12.66815566</v>
      </c>
      <c r="M128" s="83">
        <v>12.9431657</v>
      </c>
      <c r="N128" s="83">
        <v>12.949143299999999</v>
      </c>
      <c r="O128" s="83">
        <v>15.289662529999999</v>
      </c>
      <c r="P128" s="83">
        <v>16.357437109999999</v>
      </c>
      <c r="Q128" s="83">
        <v>16.252494800000001</v>
      </c>
      <c r="R128" s="83">
        <v>17.284842919999999</v>
      </c>
      <c r="S128" s="83">
        <v>17.310423849999999</v>
      </c>
      <c r="T128" s="83">
        <v>17.663685439999998</v>
      </c>
      <c r="U128" s="83">
        <v>17.926170859999999</v>
      </c>
      <c r="V128" s="83">
        <v>18.51719731</v>
      </c>
      <c r="W128" s="83">
        <v>17.378369660000001</v>
      </c>
      <c r="X128" s="83">
        <v>16.34691544</v>
      </c>
      <c r="Y128" s="83">
        <v>16.151703779999998</v>
      </c>
      <c r="Z128" s="83">
        <v>13.66261222</v>
      </c>
      <c r="AA128" s="83">
        <v>13.461740430000001</v>
      </c>
      <c r="AB128" s="83">
        <v>13.22386567</v>
      </c>
      <c r="AC128" s="83">
        <v>13.22716572</v>
      </c>
      <c r="AD128" s="83">
        <v>12.99670469</v>
      </c>
      <c r="AE128" s="84">
        <v>11.88240751</v>
      </c>
      <c r="AF128" s="83">
        <v>23.857527269999999</v>
      </c>
      <c r="AG128" s="83">
        <v>22.92206024</v>
      </c>
      <c r="AH128" s="83">
        <v>22.023273410000002</v>
      </c>
    </row>
    <row r="129" spans="1:34" ht="15.75" customHeight="1" x14ac:dyDescent="0.2">
      <c r="A129" s="85" t="s">
        <v>113</v>
      </c>
      <c r="B129" s="82" t="str">
        <f t="shared" si="0"/>
        <v>CO2</v>
      </c>
      <c r="C129" s="86" t="s">
        <v>1102</v>
      </c>
      <c r="D129" s="86">
        <v>6.6913363000000003E-2</v>
      </c>
      <c r="E129" s="86">
        <v>7.4490455999999997E-2</v>
      </c>
      <c r="F129" s="86">
        <v>5.8763586E-2</v>
      </c>
      <c r="G129" s="86">
        <v>0.10691165699999999</v>
      </c>
      <c r="H129" s="86">
        <v>0.108563408</v>
      </c>
      <c r="I129" s="86">
        <v>9.6574725E-2</v>
      </c>
      <c r="J129" s="86">
        <v>0.103023508</v>
      </c>
      <c r="K129" s="86">
        <v>0.1048905</v>
      </c>
      <c r="L129" s="86">
        <v>8.2991944999999998E-2</v>
      </c>
      <c r="M129" s="86">
        <v>8.7305441999999997E-2</v>
      </c>
      <c r="N129" s="86">
        <v>0.12009784900000001</v>
      </c>
      <c r="O129" s="86">
        <v>6.2443103E-2</v>
      </c>
      <c r="P129" s="86">
        <v>0</v>
      </c>
      <c r="Q129" s="86">
        <v>1.2935070999999999E-2</v>
      </c>
      <c r="R129" s="86">
        <v>2.6906929999999999E-2</v>
      </c>
      <c r="S129" s="86">
        <v>2.3930771E-2</v>
      </c>
      <c r="T129" s="86">
        <v>1.9326741000000001E-2</v>
      </c>
      <c r="U129" s="86">
        <v>1.8746598999999999E-2</v>
      </c>
      <c r="V129" s="86">
        <v>1.9397560000000001E-2</v>
      </c>
      <c r="W129" s="86">
        <v>1.2006391E-2</v>
      </c>
      <c r="X129" s="86">
        <v>1.3092116000000001E-2</v>
      </c>
      <c r="Y129" s="86">
        <v>1.3346238E-2</v>
      </c>
      <c r="Z129" s="86">
        <v>1.3520145000000001E-2</v>
      </c>
      <c r="AA129" s="86">
        <v>1.3944270999999999E-2</v>
      </c>
      <c r="AB129" s="86">
        <v>1.4412545000000001E-2</v>
      </c>
      <c r="AC129" s="86">
        <v>1.4816784E-2</v>
      </c>
      <c r="AD129" s="86">
        <v>1.4816784E-2</v>
      </c>
      <c r="AE129" s="84">
        <v>1.4816784E-2</v>
      </c>
      <c r="AF129" s="86">
        <v>0</v>
      </c>
      <c r="AG129" s="86">
        <v>0</v>
      </c>
      <c r="AH129" s="86">
        <v>0</v>
      </c>
    </row>
    <row r="130" spans="1:34" ht="15.75" customHeight="1" x14ac:dyDescent="0.2">
      <c r="A130" s="82" t="s">
        <v>113</v>
      </c>
      <c r="B130" s="82" t="str">
        <f t="shared" si="0"/>
        <v>N2O</v>
      </c>
      <c r="C130" s="83" t="s">
        <v>1103</v>
      </c>
      <c r="D130" s="83">
        <v>2.4330689999999999E-3</v>
      </c>
      <c r="E130" s="83">
        <v>2.4330689999999999E-3</v>
      </c>
      <c r="F130" s="83">
        <v>1.9557820000000001E-3</v>
      </c>
      <c r="G130" s="83">
        <v>3.3122189999999999E-3</v>
      </c>
      <c r="H130" s="83">
        <v>3.3827779999999999E-3</v>
      </c>
      <c r="I130" s="83">
        <v>2.9788879999999998E-3</v>
      </c>
      <c r="J130" s="83">
        <v>2.954693E-3</v>
      </c>
      <c r="K130" s="83">
        <v>2.9383370000000001E-3</v>
      </c>
      <c r="L130" s="83">
        <v>2.2810030000000002E-3</v>
      </c>
      <c r="M130" s="83">
        <v>2.2994529999999999E-3</v>
      </c>
      <c r="N130" s="83">
        <v>3.027212E-3</v>
      </c>
      <c r="O130" s="83">
        <v>1.5222059999999999E-3</v>
      </c>
      <c r="P130" s="83">
        <v>0</v>
      </c>
      <c r="Q130" s="83">
        <v>3.0818300000000001E-4</v>
      </c>
      <c r="R130" s="83">
        <v>6.2041099999999997E-4</v>
      </c>
      <c r="S130" s="83">
        <v>5.2115899999999999E-4</v>
      </c>
      <c r="T130" s="83">
        <v>4.2190700000000001E-4</v>
      </c>
      <c r="U130" s="83">
        <v>4.0806600000000001E-4</v>
      </c>
      <c r="V130" s="83">
        <v>3.94225E-4</v>
      </c>
      <c r="W130" s="83">
        <v>2.4724099999999999E-4</v>
      </c>
      <c r="X130" s="83">
        <v>2.53546E-4</v>
      </c>
      <c r="Y130" s="83">
        <v>2.53546E-4</v>
      </c>
      <c r="Z130" s="83">
        <v>2.54052E-4</v>
      </c>
      <c r="AA130" s="83">
        <v>2.5720000000000002E-4</v>
      </c>
      <c r="AB130" s="83">
        <v>2.6160300000000001E-4</v>
      </c>
      <c r="AC130" s="83">
        <v>2.6562100000000001E-4</v>
      </c>
      <c r="AD130" s="83">
        <v>2.6562100000000001E-4</v>
      </c>
      <c r="AE130" s="84">
        <v>2.6562100000000001E-4</v>
      </c>
      <c r="AF130" s="83">
        <v>0</v>
      </c>
      <c r="AG130" s="83">
        <v>0</v>
      </c>
      <c r="AH130" s="83">
        <v>0</v>
      </c>
    </row>
    <row r="131" spans="1:34" ht="15.75" customHeight="1" x14ac:dyDescent="0.2">
      <c r="A131" s="85" t="s">
        <v>116</v>
      </c>
      <c r="B131" s="82" t="str">
        <f t="shared" si="0"/>
        <v>CH4</v>
      </c>
      <c r="C131" s="86" t="s">
        <v>1101</v>
      </c>
      <c r="D131" s="86">
        <v>0.37921036800000002</v>
      </c>
      <c r="E131" s="86">
        <v>0.39643261600000002</v>
      </c>
      <c r="F131" s="86">
        <v>0.41625294099999999</v>
      </c>
      <c r="G131" s="86">
        <v>0.44262064600000001</v>
      </c>
      <c r="H131" s="86">
        <v>0.47876329400000001</v>
      </c>
      <c r="I131" s="86">
        <v>0.51544037700000001</v>
      </c>
      <c r="J131" s="86">
        <v>0.57273479999999999</v>
      </c>
      <c r="K131" s="86">
        <v>0.62447533200000005</v>
      </c>
      <c r="L131" s="86">
        <v>0.691153778</v>
      </c>
      <c r="M131" s="86">
        <v>0.75292451000000005</v>
      </c>
      <c r="N131" s="86">
        <v>0.78978048499999998</v>
      </c>
      <c r="O131" s="86">
        <v>0.83726985300000001</v>
      </c>
      <c r="P131" s="86">
        <v>0.84474942900000005</v>
      </c>
      <c r="Q131" s="86">
        <v>0.85193646099999998</v>
      </c>
      <c r="R131" s="86">
        <v>0.84114686500000002</v>
      </c>
      <c r="S131" s="86">
        <v>0.68289979700000003</v>
      </c>
      <c r="T131" s="86">
        <v>0.59814475499999997</v>
      </c>
      <c r="U131" s="86">
        <v>0.62130380500000004</v>
      </c>
      <c r="V131" s="86">
        <v>0.75519797</v>
      </c>
      <c r="W131" s="86">
        <v>0.65364034699999995</v>
      </c>
      <c r="X131" s="86">
        <v>0.66756310699999999</v>
      </c>
      <c r="Y131" s="86">
        <v>0.68216567299999997</v>
      </c>
      <c r="Z131" s="86">
        <v>0.63029743000000005</v>
      </c>
      <c r="AA131" s="86">
        <v>0.64440458199999995</v>
      </c>
      <c r="AB131" s="86">
        <v>0.72678258200000001</v>
      </c>
      <c r="AC131" s="86">
        <v>0.74147236900000002</v>
      </c>
      <c r="AD131" s="86">
        <v>0.75648015800000001</v>
      </c>
      <c r="AE131" s="84">
        <v>0.77119077199999997</v>
      </c>
      <c r="AF131" s="86">
        <v>1.320572554</v>
      </c>
      <c r="AG131" s="86">
        <v>1.294423466</v>
      </c>
      <c r="AH131" s="86">
        <v>1.2687921639999999</v>
      </c>
    </row>
    <row r="132" spans="1:34" ht="15.75" customHeight="1" x14ac:dyDescent="0.2">
      <c r="A132" s="82" t="s">
        <v>116</v>
      </c>
      <c r="B132" s="82" t="str">
        <f t="shared" si="0"/>
        <v>CO2</v>
      </c>
      <c r="C132" s="83" t="s">
        <v>1102</v>
      </c>
      <c r="D132" s="83">
        <v>4.9069798999999997E-2</v>
      </c>
      <c r="E132" s="83">
        <v>4.9660304000000002E-2</v>
      </c>
      <c r="F132" s="83">
        <v>4.2644111999999998E-2</v>
      </c>
      <c r="G132" s="83">
        <v>5.9463718999999998E-2</v>
      </c>
      <c r="H132" s="83">
        <v>6.0732346999999999E-2</v>
      </c>
      <c r="I132" s="83">
        <v>8.9756035999999997E-2</v>
      </c>
      <c r="J132" s="83">
        <v>0.11296342199999999</v>
      </c>
      <c r="K132" s="83">
        <v>0.14514243499999999</v>
      </c>
      <c r="L132" s="83">
        <v>5.1491890999999998E-2</v>
      </c>
      <c r="M132" s="83">
        <v>4.8488481999999999E-2</v>
      </c>
      <c r="N132" s="83">
        <v>6.5235888000000006E-2</v>
      </c>
      <c r="O132" s="83">
        <v>6.7306111000000002E-2</v>
      </c>
      <c r="P132" s="83">
        <v>6.8463482000000006E-2</v>
      </c>
      <c r="Q132" s="83">
        <v>6.8582635000000003E-2</v>
      </c>
      <c r="R132" s="83">
        <v>7.0364910000000003E-2</v>
      </c>
      <c r="S132" s="83">
        <v>7.6364744999999998E-2</v>
      </c>
      <c r="T132" s="83">
        <v>7.8041285000000002E-2</v>
      </c>
      <c r="U132" s="83">
        <v>7.4391716999999996E-2</v>
      </c>
      <c r="V132" s="83">
        <v>7.5527605999999997E-2</v>
      </c>
      <c r="W132" s="83">
        <v>4.6748867E-2</v>
      </c>
      <c r="X132" s="83">
        <v>5.0976315000000001E-2</v>
      </c>
      <c r="Y132" s="83">
        <v>5.1965784000000001E-2</v>
      </c>
      <c r="Z132" s="83">
        <v>5.2642919000000003E-2</v>
      </c>
      <c r="AA132" s="83">
        <v>5.4294321999999999E-2</v>
      </c>
      <c r="AB132" s="83">
        <v>5.6117623999999998E-2</v>
      </c>
      <c r="AC132" s="83">
        <v>5.7691597999999997E-2</v>
      </c>
      <c r="AD132" s="83">
        <v>5.7691597999999997E-2</v>
      </c>
      <c r="AE132" s="84">
        <v>5.7691597999999997E-2</v>
      </c>
      <c r="AF132" s="83">
        <v>0</v>
      </c>
      <c r="AG132" s="83">
        <v>0</v>
      </c>
      <c r="AH132" s="83">
        <v>0</v>
      </c>
    </row>
    <row r="133" spans="1:34" ht="15.75" customHeight="1" x14ac:dyDescent="0.2">
      <c r="A133" s="85" t="s">
        <v>116</v>
      </c>
      <c r="B133" s="82" t="str">
        <f t="shared" si="0"/>
        <v>N2O</v>
      </c>
      <c r="C133" s="86" t="s">
        <v>1103</v>
      </c>
      <c r="D133" s="86">
        <v>1.7842509999999999E-3</v>
      </c>
      <c r="E133" s="86">
        <v>1.622046E-3</v>
      </c>
      <c r="F133" s="86">
        <v>1.419291E-3</v>
      </c>
      <c r="G133" s="86">
        <v>1.8422390000000001E-3</v>
      </c>
      <c r="H133" s="86">
        <v>1.8923869999999999E-3</v>
      </c>
      <c r="I133" s="86">
        <v>2.7685629999999999E-3</v>
      </c>
      <c r="J133" s="86">
        <v>3.2397670000000002E-3</v>
      </c>
      <c r="K133" s="86">
        <v>4.0659290000000002E-3</v>
      </c>
      <c r="L133" s="86">
        <v>1.4152349999999999E-3</v>
      </c>
      <c r="M133" s="86">
        <v>1.2770909999999999E-3</v>
      </c>
      <c r="N133" s="86">
        <v>1.644349E-3</v>
      </c>
      <c r="O133" s="86">
        <v>1.6407539999999999E-3</v>
      </c>
      <c r="P133" s="86">
        <v>1.636899E-3</v>
      </c>
      <c r="Q133" s="86">
        <v>1.6340090000000001E-3</v>
      </c>
      <c r="R133" s="86">
        <v>1.6224500000000001E-3</v>
      </c>
      <c r="S133" s="86">
        <v>1.663054E-3</v>
      </c>
      <c r="T133" s="86">
        <v>1.703658E-3</v>
      </c>
      <c r="U133" s="86">
        <v>1.619318E-3</v>
      </c>
      <c r="V133" s="86">
        <v>1.5349789999999999E-3</v>
      </c>
      <c r="W133" s="86">
        <v>9.6267200000000003E-4</v>
      </c>
      <c r="X133" s="86">
        <v>9.8722499999999999E-4</v>
      </c>
      <c r="Y133" s="86">
        <v>9.8722499999999999E-4</v>
      </c>
      <c r="Z133" s="86">
        <v>9.89195E-4</v>
      </c>
      <c r="AA133" s="86">
        <v>1.0014519999999999E-3</v>
      </c>
      <c r="AB133" s="86">
        <v>1.018595E-3</v>
      </c>
      <c r="AC133" s="86">
        <v>1.034241E-3</v>
      </c>
      <c r="AD133" s="86">
        <v>1.034241E-3</v>
      </c>
      <c r="AE133" s="84">
        <v>1.034241E-3</v>
      </c>
      <c r="AF133" s="86">
        <v>0</v>
      </c>
      <c r="AG133" s="86">
        <v>0</v>
      </c>
      <c r="AH133" s="86">
        <v>0</v>
      </c>
    </row>
    <row r="134" spans="1:34" ht="15.75" customHeight="1" x14ac:dyDescent="0.2">
      <c r="A134" s="82" t="s">
        <v>119</v>
      </c>
      <c r="B134" s="82" t="str">
        <f t="shared" si="0"/>
        <v>CH4</v>
      </c>
      <c r="C134" s="83" t="s">
        <v>1101</v>
      </c>
      <c r="D134" s="83">
        <v>1.2075793E-2</v>
      </c>
      <c r="E134" s="83">
        <v>1.2471227999999999E-2</v>
      </c>
      <c r="F134" s="83">
        <v>1.3004046E-2</v>
      </c>
      <c r="G134" s="83">
        <v>1.3949311000000001E-2</v>
      </c>
      <c r="H134" s="83">
        <v>1.5145359000000001E-2</v>
      </c>
      <c r="I134" s="83">
        <v>1.6309023999999998E-2</v>
      </c>
      <c r="J134" s="83">
        <v>1.7064864999999999E-2</v>
      </c>
      <c r="K134" s="83">
        <v>1.7236696999999999E-2</v>
      </c>
      <c r="L134" s="83">
        <v>1.7747118999999999E-2</v>
      </c>
      <c r="M134" s="83">
        <v>1.8312899000000001E-2</v>
      </c>
      <c r="N134" s="83">
        <v>1.840412E-2</v>
      </c>
      <c r="O134" s="83">
        <v>0.23310776899999999</v>
      </c>
      <c r="P134" s="83">
        <v>0.24288163700000001</v>
      </c>
      <c r="Q134" s="83">
        <v>0.25504515999999999</v>
      </c>
      <c r="R134" s="83">
        <v>0.26597117999999997</v>
      </c>
      <c r="S134" s="83">
        <v>9.0654314999999999E-2</v>
      </c>
      <c r="T134" s="83">
        <v>0.106474451</v>
      </c>
      <c r="U134" s="83">
        <v>4.8596605000000001E-2</v>
      </c>
      <c r="V134" s="83">
        <v>2.3144325E-2</v>
      </c>
      <c r="W134" s="83">
        <v>2.3447862999999999E-2</v>
      </c>
      <c r="X134" s="83">
        <v>2.3293799E-2</v>
      </c>
      <c r="Y134" s="83">
        <v>2.3164912999999999E-2</v>
      </c>
      <c r="Z134" s="83">
        <v>2.3041111E-2</v>
      </c>
      <c r="AA134" s="83">
        <v>2.2923885000000001E-2</v>
      </c>
      <c r="AB134" s="83">
        <v>2.2821068999999999E-2</v>
      </c>
      <c r="AC134" s="83">
        <v>2.2735885000000001E-2</v>
      </c>
      <c r="AD134" s="83">
        <v>2.2666235999999999E-2</v>
      </c>
      <c r="AE134" s="84">
        <v>2.2599318E-2</v>
      </c>
      <c r="AF134" s="83">
        <v>0.34422364799999999</v>
      </c>
      <c r="AG134" s="83">
        <v>0.33072644600000001</v>
      </c>
      <c r="AH134" s="83">
        <v>0.31775847699999998</v>
      </c>
    </row>
    <row r="135" spans="1:34" ht="15.75" customHeight="1" x14ac:dyDescent="0.2">
      <c r="A135" s="85" t="s">
        <v>119</v>
      </c>
      <c r="B135" s="82" t="str">
        <f t="shared" si="0"/>
        <v>CO2</v>
      </c>
      <c r="C135" s="86" t="s">
        <v>1102</v>
      </c>
      <c r="D135" s="86">
        <v>1.9516397000000001E-2</v>
      </c>
      <c r="E135" s="86">
        <v>1.2911679000000001E-2</v>
      </c>
      <c r="F135" s="86">
        <v>6.7012180000000001E-3</v>
      </c>
      <c r="G135" s="86">
        <v>1.2216481E-2</v>
      </c>
      <c r="H135" s="86">
        <v>1.2146469E-2</v>
      </c>
      <c r="I135" s="86">
        <v>2.6293146E-2</v>
      </c>
      <c r="J135" s="86">
        <v>8.4835679999999997E-2</v>
      </c>
      <c r="K135" s="86">
        <v>4.3426924999999998E-2</v>
      </c>
      <c r="L135" s="86">
        <v>1.8934459000000001E-2</v>
      </c>
      <c r="M135" s="86">
        <v>1.1300978E-2</v>
      </c>
      <c r="N135" s="86">
        <v>3.0995761E-2</v>
      </c>
      <c r="O135" s="86">
        <v>3.4014583000000001E-2</v>
      </c>
      <c r="P135" s="86">
        <v>3.6408688000000002E-2</v>
      </c>
      <c r="Q135" s="86">
        <v>3.4320932999999998E-2</v>
      </c>
      <c r="R135" s="86">
        <v>3.3239596000000003E-2</v>
      </c>
      <c r="S135" s="86">
        <v>3.5190346999999997E-2</v>
      </c>
      <c r="T135" s="86">
        <v>3.5103065000000003E-2</v>
      </c>
      <c r="U135" s="86">
        <v>3.3571480000000001E-2</v>
      </c>
      <c r="V135" s="86">
        <v>3.420803E-2</v>
      </c>
      <c r="W135" s="86">
        <v>2.1173537999999999E-2</v>
      </c>
      <c r="X135" s="86">
        <v>2.3088238000000001E-2</v>
      </c>
      <c r="Y135" s="86">
        <v>2.3536389000000001E-2</v>
      </c>
      <c r="Z135" s="86">
        <v>2.3843077000000001E-2</v>
      </c>
      <c r="AA135" s="86">
        <v>2.4591031999999999E-2</v>
      </c>
      <c r="AB135" s="86">
        <v>2.5416844000000001E-2</v>
      </c>
      <c r="AC135" s="86">
        <v>2.6129729000000001E-2</v>
      </c>
      <c r="AD135" s="86">
        <v>2.6129729000000001E-2</v>
      </c>
      <c r="AE135" s="84">
        <v>2.6129729000000001E-2</v>
      </c>
      <c r="AF135" s="86">
        <v>0</v>
      </c>
      <c r="AG135" s="86">
        <v>0</v>
      </c>
      <c r="AH135" s="86">
        <v>0</v>
      </c>
    </row>
    <row r="136" spans="1:34" ht="15.75" customHeight="1" x14ac:dyDescent="0.2">
      <c r="A136" s="82" t="s">
        <v>119</v>
      </c>
      <c r="B136" s="82" t="str">
        <f t="shared" si="0"/>
        <v>N2O</v>
      </c>
      <c r="C136" s="83" t="s">
        <v>1103</v>
      </c>
      <c r="D136" s="83">
        <v>7.0964499999999996E-4</v>
      </c>
      <c r="E136" s="83">
        <v>4.2173200000000002E-4</v>
      </c>
      <c r="F136" s="83">
        <v>2.23031E-4</v>
      </c>
      <c r="G136" s="83">
        <v>3.78477E-4</v>
      </c>
      <c r="H136" s="83">
        <v>3.78477E-4</v>
      </c>
      <c r="I136" s="83">
        <v>8.1102300000000002E-4</v>
      </c>
      <c r="J136" s="83">
        <v>2.4330689999999999E-3</v>
      </c>
      <c r="K136" s="83">
        <v>1.2165349999999999E-3</v>
      </c>
      <c r="L136" s="83">
        <v>5.2040699999999997E-4</v>
      </c>
      <c r="M136" s="83">
        <v>2.9764499999999997E-4</v>
      </c>
      <c r="N136" s="83">
        <v>7.8128599999999996E-4</v>
      </c>
      <c r="O136" s="83">
        <v>8.2919000000000005E-4</v>
      </c>
      <c r="P136" s="83">
        <v>8.7049800000000004E-4</v>
      </c>
      <c r="Q136" s="83">
        <v>8.1771000000000003E-4</v>
      </c>
      <c r="R136" s="83">
        <v>7.6642699999999997E-4</v>
      </c>
      <c r="S136" s="83">
        <v>7.66367E-4</v>
      </c>
      <c r="T136" s="83">
        <v>7.6630700000000003E-4</v>
      </c>
      <c r="U136" s="83">
        <v>7.3076599999999999E-4</v>
      </c>
      <c r="V136" s="83">
        <v>6.9522400000000004E-4</v>
      </c>
      <c r="W136" s="83">
        <v>4.3601399999999998E-4</v>
      </c>
      <c r="X136" s="83">
        <v>4.4713499999999998E-4</v>
      </c>
      <c r="Y136" s="83">
        <v>4.4713499999999998E-4</v>
      </c>
      <c r="Z136" s="83">
        <v>4.4802699999999998E-4</v>
      </c>
      <c r="AA136" s="83">
        <v>4.53578E-4</v>
      </c>
      <c r="AB136" s="83">
        <v>4.6134300000000002E-4</v>
      </c>
      <c r="AC136" s="83">
        <v>4.6842900000000002E-4</v>
      </c>
      <c r="AD136" s="83">
        <v>4.6842900000000002E-4</v>
      </c>
      <c r="AE136" s="84">
        <v>4.6842900000000002E-4</v>
      </c>
      <c r="AF136" s="83">
        <v>0</v>
      </c>
      <c r="AG136" s="83">
        <v>0</v>
      </c>
      <c r="AH136" s="83">
        <v>0</v>
      </c>
    </row>
    <row r="137" spans="1:34" ht="15.75" customHeight="1" x14ac:dyDescent="0.2">
      <c r="A137" s="85" t="s">
        <v>1</v>
      </c>
      <c r="B137" s="82" t="str">
        <f t="shared" si="0"/>
        <v>CH4</v>
      </c>
      <c r="C137" s="86" t="s">
        <v>1101</v>
      </c>
      <c r="D137" s="86">
        <v>5.2997130879999998</v>
      </c>
      <c r="E137" s="86">
        <v>5.3618976939999996</v>
      </c>
      <c r="F137" s="86">
        <v>5.5468725570000004</v>
      </c>
      <c r="G137" s="86">
        <v>5.3282530980000002</v>
      </c>
      <c r="H137" s="86">
        <v>5.1698246010000002</v>
      </c>
      <c r="I137" s="86">
        <v>5.2170293550000002</v>
      </c>
      <c r="J137" s="86">
        <v>5.0183798360000003</v>
      </c>
      <c r="K137" s="86">
        <v>4.8601339980000002</v>
      </c>
      <c r="L137" s="86">
        <v>4.7833234669999998</v>
      </c>
      <c r="M137" s="86">
        <v>4.7727152970000004</v>
      </c>
      <c r="N137" s="86">
        <v>4.7512822049999999</v>
      </c>
      <c r="O137" s="86">
        <v>4.6549694949999996</v>
      </c>
      <c r="P137" s="86">
        <v>4.4302421020000002</v>
      </c>
      <c r="Q137" s="86">
        <v>4.3864761650000004</v>
      </c>
      <c r="R137" s="86">
        <v>3.5276645210000002</v>
      </c>
      <c r="S137" s="86">
        <v>3.4552153900000002</v>
      </c>
      <c r="T137" s="86">
        <v>3.6587993810000001</v>
      </c>
      <c r="U137" s="86">
        <v>2.7013628500000002</v>
      </c>
      <c r="V137" s="86">
        <v>2.8574520859999999</v>
      </c>
      <c r="W137" s="86">
        <v>2.5245555770000001</v>
      </c>
      <c r="X137" s="86">
        <v>2.5603737710000001</v>
      </c>
      <c r="Y137" s="86">
        <v>2.1308324320000001</v>
      </c>
      <c r="Z137" s="86">
        <v>1.5222002969999999</v>
      </c>
      <c r="AA137" s="86">
        <v>1.525920344</v>
      </c>
      <c r="AB137" s="86">
        <v>1.7850095560000001</v>
      </c>
      <c r="AC137" s="86">
        <v>1.7268749080000001</v>
      </c>
      <c r="AD137" s="86">
        <v>1.7917429570000001</v>
      </c>
      <c r="AE137" s="84">
        <v>1.384530756</v>
      </c>
      <c r="AF137" s="86">
        <v>6.8577399310000002</v>
      </c>
      <c r="AG137" s="86">
        <v>6.5888441020000004</v>
      </c>
      <c r="AH137" s="86">
        <v>6.3304918289999996</v>
      </c>
    </row>
    <row r="138" spans="1:34" ht="15.75" customHeight="1" x14ac:dyDescent="0.2">
      <c r="A138" s="82" t="s">
        <v>1</v>
      </c>
      <c r="B138" s="82" t="str">
        <f t="shared" si="0"/>
        <v>CO2</v>
      </c>
      <c r="C138" s="83" t="s">
        <v>1102</v>
      </c>
      <c r="D138" s="83">
        <v>0.33456681399999999</v>
      </c>
      <c r="E138" s="83">
        <v>0.372452279</v>
      </c>
      <c r="F138" s="83">
        <v>0.555591854</v>
      </c>
      <c r="G138" s="83">
        <v>0.59686233799999999</v>
      </c>
      <c r="H138" s="83">
        <v>0.62467556499999999</v>
      </c>
      <c r="I138" s="83">
        <v>0.68214937899999994</v>
      </c>
      <c r="J138" s="83">
        <v>0.73374379999999995</v>
      </c>
      <c r="K138" s="83">
        <v>0.78168465600000003</v>
      </c>
      <c r="L138" s="83">
        <v>0.88524741500000004</v>
      </c>
      <c r="M138" s="83">
        <v>0.37579600200000002</v>
      </c>
      <c r="N138" s="83">
        <v>0.51453499899999999</v>
      </c>
      <c r="O138" s="83">
        <v>0.85989515699999997</v>
      </c>
      <c r="P138" s="83">
        <v>1.2176496379999999</v>
      </c>
      <c r="Q138" s="83">
        <v>1.0508680109999999</v>
      </c>
      <c r="R138" s="83">
        <v>0.88563290699999997</v>
      </c>
      <c r="S138" s="83">
        <v>0.94632635399999998</v>
      </c>
      <c r="T138" s="83">
        <v>0.95267677200000001</v>
      </c>
      <c r="U138" s="83">
        <v>1.0590135860000001</v>
      </c>
      <c r="V138" s="83">
        <v>1.2452102679999999</v>
      </c>
      <c r="W138" s="83">
        <v>0.77074029200000005</v>
      </c>
      <c r="X138" s="83">
        <v>0.84043747499999999</v>
      </c>
      <c r="Y138" s="83">
        <v>0.85675067999999999</v>
      </c>
      <c r="Z138" s="83">
        <v>0.86791448299999996</v>
      </c>
      <c r="AA138" s="83">
        <v>0.89514087099999995</v>
      </c>
      <c r="AB138" s="83">
        <v>0.92520132799999999</v>
      </c>
      <c r="AC138" s="83">
        <v>0.95115115299999997</v>
      </c>
      <c r="AD138" s="83">
        <v>0.95115115299999997</v>
      </c>
      <c r="AE138" s="84">
        <v>0.95115115299999997</v>
      </c>
      <c r="AF138" s="83">
        <v>0</v>
      </c>
      <c r="AG138" s="83">
        <v>0</v>
      </c>
      <c r="AH138" s="83">
        <v>0</v>
      </c>
    </row>
    <row r="139" spans="1:34" ht="15.75" customHeight="1" x14ac:dyDescent="0.2">
      <c r="A139" s="85" t="s">
        <v>1</v>
      </c>
      <c r="B139" s="82" t="str">
        <f t="shared" si="0"/>
        <v>N2O</v>
      </c>
      <c r="C139" s="86" t="s">
        <v>1103</v>
      </c>
      <c r="D139" s="86">
        <v>1.2165347E-2</v>
      </c>
      <c r="E139" s="86">
        <v>1.2165347E-2</v>
      </c>
      <c r="F139" s="86">
        <v>1.8491328000000001E-2</v>
      </c>
      <c r="G139" s="86">
        <v>1.8491328000000001E-2</v>
      </c>
      <c r="H139" s="86">
        <v>1.9464556000000001E-2</v>
      </c>
      <c r="I139" s="86">
        <v>2.1041185E-2</v>
      </c>
      <c r="J139" s="86">
        <v>2.1043618E-2</v>
      </c>
      <c r="K139" s="86">
        <v>2.1897625E-2</v>
      </c>
      <c r="L139" s="86">
        <v>2.4330694999999999E-2</v>
      </c>
      <c r="M139" s="86">
        <v>9.8977270000000003E-3</v>
      </c>
      <c r="N139" s="86">
        <v>1.2969477E-2</v>
      </c>
      <c r="O139" s="86">
        <v>2.0962083999999999E-2</v>
      </c>
      <c r="P139" s="86">
        <v>2.9112881E-2</v>
      </c>
      <c r="Q139" s="86">
        <v>2.5037358999999999E-2</v>
      </c>
      <c r="R139" s="86">
        <v>2.0420623999999998E-2</v>
      </c>
      <c r="S139" s="86">
        <v>2.0608878000000001E-2</v>
      </c>
      <c r="T139" s="86">
        <v>2.0797132999999999E-2</v>
      </c>
      <c r="U139" s="86">
        <v>2.3052026E-2</v>
      </c>
      <c r="V139" s="86">
        <v>2.530692E-2</v>
      </c>
      <c r="W139" s="86">
        <v>1.5871402999999999E-2</v>
      </c>
      <c r="X139" s="86">
        <v>1.6276196E-2</v>
      </c>
      <c r="Y139" s="86">
        <v>1.6276196E-2</v>
      </c>
      <c r="Z139" s="86">
        <v>1.6308684E-2</v>
      </c>
      <c r="AA139" s="86">
        <v>1.6510754999999998E-2</v>
      </c>
      <c r="AB139" s="86">
        <v>1.6793395999999999E-2</v>
      </c>
      <c r="AC139" s="86">
        <v>1.7051345999999998E-2</v>
      </c>
      <c r="AD139" s="86">
        <v>1.7051345999999998E-2</v>
      </c>
      <c r="AE139" s="84">
        <v>1.7051345999999998E-2</v>
      </c>
      <c r="AF139" s="86">
        <v>0</v>
      </c>
      <c r="AG139" s="86">
        <v>0</v>
      </c>
      <c r="AH139" s="86">
        <v>0</v>
      </c>
    </row>
    <row r="140" spans="1:34" ht="15.75" customHeight="1" x14ac:dyDescent="0.2">
      <c r="A140" s="82" t="s">
        <v>123</v>
      </c>
      <c r="B140" s="82" t="str">
        <f t="shared" si="0"/>
        <v>CH4</v>
      </c>
      <c r="C140" s="83" t="s">
        <v>1101</v>
      </c>
      <c r="D140" s="83">
        <v>2.41154197</v>
      </c>
      <c r="E140" s="83">
        <v>2.30353984</v>
      </c>
      <c r="F140" s="83">
        <v>2.1958622480000001</v>
      </c>
      <c r="G140" s="83">
        <v>2.2301349030000002</v>
      </c>
      <c r="H140" s="83">
        <v>2.224557141</v>
      </c>
      <c r="I140" s="83">
        <v>2.2807401860000001</v>
      </c>
      <c r="J140" s="83">
        <v>2.3856045109999999</v>
      </c>
      <c r="K140" s="83">
        <v>2.4689577190000001</v>
      </c>
      <c r="L140" s="83">
        <v>2.2450451930000002</v>
      </c>
      <c r="M140" s="83">
        <v>1.9278009819999999</v>
      </c>
      <c r="N140" s="83">
        <v>1.9616015120000001</v>
      </c>
      <c r="O140" s="83">
        <v>2.1790129939999998</v>
      </c>
      <c r="P140" s="83">
        <v>1.825873063</v>
      </c>
      <c r="Q140" s="83">
        <v>1.4648514989999999</v>
      </c>
      <c r="R140" s="83">
        <v>1.668155067</v>
      </c>
      <c r="S140" s="83">
        <v>1.701526098</v>
      </c>
      <c r="T140" s="83">
        <v>1.79064176</v>
      </c>
      <c r="U140" s="83">
        <v>1.917762269</v>
      </c>
      <c r="V140" s="83">
        <v>1.9778256809999999</v>
      </c>
      <c r="W140" s="83">
        <v>1.9459489729999999</v>
      </c>
      <c r="X140" s="83">
        <v>2.5659825060000001</v>
      </c>
      <c r="Y140" s="83">
        <v>2.5557356609999999</v>
      </c>
      <c r="Z140" s="83">
        <v>1.755127104</v>
      </c>
      <c r="AA140" s="83">
        <v>1.607265087</v>
      </c>
      <c r="AB140" s="83">
        <v>1.2073467840000001</v>
      </c>
      <c r="AC140" s="83">
        <v>1.379576696</v>
      </c>
      <c r="AD140" s="83">
        <v>1.3789239230000001</v>
      </c>
      <c r="AE140" s="84">
        <v>1.378296747</v>
      </c>
      <c r="AF140" s="83">
        <v>4.5316028570000002</v>
      </c>
      <c r="AG140" s="83">
        <v>4.3539161679999996</v>
      </c>
      <c r="AH140" s="83">
        <v>4.1831966730000003</v>
      </c>
    </row>
    <row r="141" spans="1:34" ht="15.75" customHeight="1" x14ac:dyDescent="0.2">
      <c r="A141" s="85" t="s">
        <v>123</v>
      </c>
      <c r="B141" s="82" t="str">
        <f t="shared" si="0"/>
        <v>CO2</v>
      </c>
      <c r="C141" s="86" t="s">
        <v>1102</v>
      </c>
      <c r="D141" s="86">
        <v>0.16653992500000001</v>
      </c>
      <c r="E141" s="86">
        <v>0.14773940399999999</v>
      </c>
      <c r="F141" s="86">
        <v>4.6364303000000003E-2</v>
      </c>
      <c r="G141" s="86">
        <v>0.212776188</v>
      </c>
      <c r="H141" s="86">
        <v>0.169521331</v>
      </c>
      <c r="I141" s="86">
        <v>0.18610288699999999</v>
      </c>
      <c r="J141" s="86">
        <v>0.18785447499999999</v>
      </c>
      <c r="K141" s="86">
        <v>0.125976685</v>
      </c>
      <c r="L141" s="86">
        <v>0.257311915</v>
      </c>
      <c r="M141" s="86">
        <v>0</v>
      </c>
      <c r="N141" s="86">
        <v>0.189621127</v>
      </c>
      <c r="O141" s="86">
        <v>0.307715234</v>
      </c>
      <c r="P141" s="86">
        <v>0.33150284299999999</v>
      </c>
      <c r="Q141" s="86">
        <v>0.23586690799999999</v>
      </c>
      <c r="R141" s="86">
        <v>0.16011478900000001</v>
      </c>
      <c r="S141" s="86">
        <v>0.175061251</v>
      </c>
      <c r="T141" s="86">
        <v>0.180163872</v>
      </c>
      <c r="U141" s="86">
        <v>0.17098138600000001</v>
      </c>
      <c r="V141" s="86">
        <v>0.17273886699999999</v>
      </c>
      <c r="W141" s="86">
        <v>0.106919135</v>
      </c>
      <c r="X141" s="86">
        <v>0.116587713</v>
      </c>
      <c r="Y141" s="86">
        <v>0.118850724</v>
      </c>
      <c r="Z141" s="86">
        <v>0.12039939600000001</v>
      </c>
      <c r="AA141" s="86">
        <v>0.124176313</v>
      </c>
      <c r="AB141" s="86">
        <v>0.12834637900000001</v>
      </c>
      <c r="AC141" s="86">
        <v>0.13194620800000001</v>
      </c>
      <c r="AD141" s="86">
        <v>0.13194620800000001</v>
      </c>
      <c r="AE141" s="84">
        <v>0.13194620800000001</v>
      </c>
      <c r="AF141" s="86">
        <v>0</v>
      </c>
      <c r="AG141" s="86">
        <v>0</v>
      </c>
      <c r="AH141" s="86">
        <v>0</v>
      </c>
    </row>
    <row r="142" spans="1:34" ht="15.75" customHeight="1" x14ac:dyDescent="0.2">
      <c r="A142" s="82" t="s">
        <v>123</v>
      </c>
      <c r="B142" s="82" t="str">
        <f t="shared" si="0"/>
        <v>N2O</v>
      </c>
      <c r="C142" s="83" t="s">
        <v>1103</v>
      </c>
      <c r="D142" s="83">
        <v>6.0556400000000002E-3</v>
      </c>
      <c r="E142" s="83">
        <v>4.8255879999999996E-3</v>
      </c>
      <c r="F142" s="83">
        <v>1.5431069999999999E-3</v>
      </c>
      <c r="G142" s="83">
        <v>6.5919960000000001E-3</v>
      </c>
      <c r="H142" s="83">
        <v>5.2821939999999996E-3</v>
      </c>
      <c r="I142" s="83">
        <v>5.7404220000000002E-3</v>
      </c>
      <c r="J142" s="83">
        <v>5.3876269999999999E-3</v>
      </c>
      <c r="K142" s="83">
        <v>3.5290320000000001E-3</v>
      </c>
      <c r="L142" s="83">
        <v>7.0721220000000001E-3</v>
      </c>
      <c r="M142" s="83">
        <v>0</v>
      </c>
      <c r="N142" s="83">
        <v>4.77963E-3</v>
      </c>
      <c r="O142" s="83">
        <v>7.5013240000000002E-3</v>
      </c>
      <c r="P142" s="83">
        <v>7.9259280000000005E-3</v>
      </c>
      <c r="Q142" s="83">
        <v>5.6196249999999996E-3</v>
      </c>
      <c r="R142" s="83">
        <v>3.691873E-3</v>
      </c>
      <c r="S142" s="83">
        <v>3.8124439999999999E-3</v>
      </c>
      <c r="T142" s="83">
        <v>3.9330149999999998E-3</v>
      </c>
      <c r="U142" s="83">
        <v>3.7218289999999998E-3</v>
      </c>
      <c r="V142" s="83">
        <v>3.5106429999999999E-3</v>
      </c>
      <c r="W142" s="83">
        <v>2.201723E-3</v>
      </c>
      <c r="X142" s="83">
        <v>2.2578770000000001E-3</v>
      </c>
      <c r="Y142" s="83">
        <v>2.2578770000000001E-3</v>
      </c>
      <c r="Z142" s="83">
        <v>2.2623840000000001E-3</v>
      </c>
      <c r="AA142" s="83">
        <v>2.290416E-3</v>
      </c>
      <c r="AB142" s="83">
        <v>2.3296240000000002E-3</v>
      </c>
      <c r="AC142" s="83">
        <v>2.3654079999999998E-3</v>
      </c>
      <c r="AD142" s="83">
        <v>2.3654079999999998E-3</v>
      </c>
      <c r="AE142" s="84">
        <v>2.3654079999999998E-3</v>
      </c>
      <c r="AF142" s="83">
        <v>0</v>
      </c>
      <c r="AG142" s="83">
        <v>0</v>
      </c>
      <c r="AH142" s="83">
        <v>0</v>
      </c>
    </row>
    <row r="143" spans="1:34" ht="15.75" customHeight="1" x14ac:dyDescent="0.2">
      <c r="A143" s="85" t="s">
        <v>126</v>
      </c>
      <c r="B143" s="82" t="str">
        <f t="shared" si="0"/>
        <v>CH4</v>
      </c>
      <c r="C143" s="86" t="s">
        <v>1101</v>
      </c>
      <c r="D143" s="86">
        <v>1.4057864149999999</v>
      </c>
      <c r="E143" s="86">
        <v>1.4377673310000001</v>
      </c>
      <c r="F143" s="86">
        <v>1.466116086</v>
      </c>
      <c r="G143" s="86">
        <v>1.4933532709999999</v>
      </c>
      <c r="H143" s="86">
        <v>1.5176199340000001</v>
      </c>
      <c r="I143" s="86">
        <v>1.5557186009999999</v>
      </c>
      <c r="J143" s="86">
        <v>1.6138738079999999</v>
      </c>
      <c r="K143" s="86">
        <v>1.6479580119999999</v>
      </c>
      <c r="L143" s="86">
        <v>1.6728717820000001</v>
      </c>
      <c r="M143" s="86">
        <v>1.6968086680000001</v>
      </c>
      <c r="N143" s="86">
        <v>1.68483388</v>
      </c>
      <c r="O143" s="86">
        <v>1.681722173</v>
      </c>
      <c r="P143" s="86">
        <v>1.606944318</v>
      </c>
      <c r="Q143" s="86">
        <v>1.5406195039999999</v>
      </c>
      <c r="R143" s="86">
        <v>1.571293743</v>
      </c>
      <c r="S143" s="86">
        <v>1.597085511</v>
      </c>
      <c r="T143" s="86">
        <v>1.588788356</v>
      </c>
      <c r="U143" s="86">
        <v>1.6165530930000001</v>
      </c>
      <c r="V143" s="86">
        <v>1.64322916</v>
      </c>
      <c r="W143" s="86">
        <v>1.668859243</v>
      </c>
      <c r="X143" s="86">
        <v>1.6281361839999999</v>
      </c>
      <c r="Y143" s="86">
        <v>1.517937141</v>
      </c>
      <c r="Z143" s="86">
        <v>1.3764768080000001</v>
      </c>
      <c r="AA143" s="86">
        <v>1.3671069760000001</v>
      </c>
      <c r="AB143" s="86">
        <v>1.1196969400000001</v>
      </c>
      <c r="AC143" s="86">
        <v>1.112916373</v>
      </c>
      <c r="AD143" s="86">
        <v>1.107412769</v>
      </c>
      <c r="AE143" s="84">
        <v>1.2101087859999999</v>
      </c>
      <c r="AF143" s="86">
        <v>1.8290414749999999</v>
      </c>
      <c r="AG143" s="86">
        <v>1.7573237319999999</v>
      </c>
      <c r="AH143" s="86">
        <v>1.688418083</v>
      </c>
    </row>
    <row r="144" spans="1:34" ht="15.75" customHeight="1" x14ac:dyDescent="0.2">
      <c r="A144" s="82" t="s">
        <v>126</v>
      </c>
      <c r="B144" s="82" t="str">
        <f t="shared" si="0"/>
        <v>CO2</v>
      </c>
      <c r="C144" s="83" t="s">
        <v>1102</v>
      </c>
      <c r="D144" s="83">
        <v>0</v>
      </c>
      <c r="E144" s="83">
        <v>0</v>
      </c>
      <c r="F144" s="83">
        <v>0</v>
      </c>
      <c r="G144" s="83">
        <v>0</v>
      </c>
      <c r="H144" s="83">
        <v>0</v>
      </c>
      <c r="I144" s="83">
        <v>0</v>
      </c>
      <c r="J144" s="83">
        <v>0</v>
      </c>
      <c r="K144" s="83">
        <v>0</v>
      </c>
      <c r="L144" s="83">
        <v>0</v>
      </c>
      <c r="M144" s="83">
        <v>0</v>
      </c>
      <c r="N144" s="83">
        <v>0</v>
      </c>
      <c r="O144" s="83">
        <v>0</v>
      </c>
      <c r="P144" s="83">
        <v>0</v>
      </c>
      <c r="Q144" s="83">
        <v>0</v>
      </c>
      <c r="R144" s="83">
        <v>0</v>
      </c>
      <c r="S144" s="83">
        <v>0</v>
      </c>
      <c r="T144" s="83">
        <v>0</v>
      </c>
      <c r="U144" s="83">
        <v>0</v>
      </c>
      <c r="V144" s="83">
        <v>0</v>
      </c>
      <c r="W144" s="83">
        <v>0</v>
      </c>
      <c r="X144" s="83">
        <v>0</v>
      </c>
      <c r="Y144" s="83">
        <v>0</v>
      </c>
      <c r="Z144" s="83">
        <v>0</v>
      </c>
      <c r="AA144" s="83">
        <v>0</v>
      </c>
      <c r="AB144" s="83">
        <v>0</v>
      </c>
      <c r="AC144" s="83">
        <v>0</v>
      </c>
      <c r="AD144" s="83">
        <v>0</v>
      </c>
      <c r="AE144" s="84">
        <v>0</v>
      </c>
      <c r="AF144" s="83">
        <v>0</v>
      </c>
      <c r="AG144" s="83">
        <v>0</v>
      </c>
      <c r="AH144" s="83">
        <v>0</v>
      </c>
    </row>
    <row r="145" spans="1:34" ht="15.75" customHeight="1" x14ac:dyDescent="0.2">
      <c r="A145" s="85" t="s">
        <v>126</v>
      </c>
      <c r="B145" s="82" t="str">
        <f t="shared" si="0"/>
        <v>N2O</v>
      </c>
      <c r="C145" s="86" t="s">
        <v>1103</v>
      </c>
      <c r="D145" s="86">
        <v>0</v>
      </c>
      <c r="E145" s="86">
        <v>0</v>
      </c>
      <c r="F145" s="86">
        <v>0</v>
      </c>
      <c r="G145" s="86">
        <v>0</v>
      </c>
      <c r="H145" s="86">
        <v>0</v>
      </c>
      <c r="I145" s="86">
        <v>0</v>
      </c>
      <c r="J145" s="86">
        <v>0</v>
      </c>
      <c r="K145" s="86">
        <v>0</v>
      </c>
      <c r="L145" s="86">
        <v>0</v>
      </c>
      <c r="M145" s="86">
        <v>0</v>
      </c>
      <c r="N145" s="86">
        <v>0</v>
      </c>
      <c r="O145" s="86">
        <v>0</v>
      </c>
      <c r="P145" s="86">
        <v>0</v>
      </c>
      <c r="Q145" s="86">
        <v>0</v>
      </c>
      <c r="R145" s="86">
        <v>0</v>
      </c>
      <c r="S145" s="86">
        <v>0</v>
      </c>
      <c r="T145" s="86">
        <v>0</v>
      </c>
      <c r="U145" s="86">
        <v>0</v>
      </c>
      <c r="V145" s="86">
        <v>0</v>
      </c>
      <c r="W145" s="86">
        <v>0</v>
      </c>
      <c r="X145" s="86">
        <v>0</v>
      </c>
      <c r="Y145" s="86">
        <v>0</v>
      </c>
      <c r="Z145" s="86">
        <v>0</v>
      </c>
      <c r="AA145" s="86">
        <v>0</v>
      </c>
      <c r="AB145" s="86">
        <v>0</v>
      </c>
      <c r="AC145" s="86">
        <v>0</v>
      </c>
      <c r="AD145" s="86">
        <v>0</v>
      </c>
      <c r="AE145" s="84">
        <v>0</v>
      </c>
      <c r="AF145" s="86">
        <v>0</v>
      </c>
      <c r="AG145" s="86">
        <v>0</v>
      </c>
      <c r="AH145" s="86">
        <v>0</v>
      </c>
    </row>
    <row r="146" spans="1:34" ht="15.75" customHeight="1" x14ac:dyDescent="0.2">
      <c r="A146" s="82" t="s">
        <v>129</v>
      </c>
      <c r="B146" s="82" t="str">
        <f t="shared" si="0"/>
        <v>CH4</v>
      </c>
      <c r="C146" s="83" t="s">
        <v>1101</v>
      </c>
      <c r="D146" s="83">
        <v>4.4809521050000001</v>
      </c>
      <c r="E146" s="83">
        <v>4.5914800729999996</v>
      </c>
      <c r="F146" s="83">
        <v>4.3220760010000001</v>
      </c>
      <c r="G146" s="83">
        <v>4.124608243</v>
      </c>
      <c r="H146" s="83">
        <v>4.0819744529999999</v>
      </c>
      <c r="I146" s="83">
        <v>3.9337889989999999</v>
      </c>
      <c r="J146" s="83">
        <v>3.7934019079999999</v>
      </c>
      <c r="K146" s="83">
        <v>3.6354886729999998</v>
      </c>
      <c r="L146" s="83">
        <v>3.3591828800000001</v>
      </c>
      <c r="M146" s="83">
        <v>3.2422013700000001</v>
      </c>
      <c r="N146" s="83">
        <v>2.8050012020000001</v>
      </c>
      <c r="O146" s="83">
        <v>3.5075468970000001</v>
      </c>
      <c r="P146" s="83">
        <v>2.8244296599999998</v>
      </c>
      <c r="Q146" s="83">
        <v>2.2514393909999999</v>
      </c>
      <c r="R146" s="83">
        <v>2.120059431</v>
      </c>
      <c r="S146" s="83">
        <v>1.7744311290000001</v>
      </c>
      <c r="T146" s="83">
        <v>1.413145793</v>
      </c>
      <c r="U146" s="83">
        <v>0.88855710700000001</v>
      </c>
      <c r="V146" s="83">
        <v>0.76241483799999998</v>
      </c>
      <c r="W146" s="83">
        <v>0.33579758599999998</v>
      </c>
      <c r="X146" s="83">
        <v>0.54256836900000005</v>
      </c>
      <c r="Y146" s="83">
        <v>0.53479012800000003</v>
      </c>
      <c r="Z146" s="83">
        <v>0.32372655700000003</v>
      </c>
      <c r="AA146" s="83">
        <v>0.472463403</v>
      </c>
      <c r="AB146" s="83">
        <v>0.308647752</v>
      </c>
      <c r="AC146" s="83">
        <v>0.30407936600000002</v>
      </c>
      <c r="AD146" s="83">
        <v>0.29980520300000002</v>
      </c>
      <c r="AE146" s="84">
        <v>0.29569863099999999</v>
      </c>
      <c r="AF146" s="83">
        <v>4.4590286409999997</v>
      </c>
      <c r="AG146" s="83">
        <v>4.2841876269999997</v>
      </c>
      <c r="AH146" s="83">
        <v>4.1162022269999996</v>
      </c>
    </row>
    <row r="147" spans="1:34" ht="15.75" customHeight="1" x14ac:dyDescent="0.2">
      <c r="A147" s="85" t="s">
        <v>129</v>
      </c>
      <c r="B147" s="82" t="str">
        <f t="shared" si="0"/>
        <v>CO2</v>
      </c>
      <c r="C147" s="86" t="s">
        <v>1102</v>
      </c>
      <c r="D147" s="86">
        <v>0.104087453</v>
      </c>
      <c r="E147" s="86">
        <v>4.2211258000000002E-2</v>
      </c>
      <c r="F147" s="86">
        <v>5.4454500000000003E-2</v>
      </c>
      <c r="G147" s="86">
        <v>4.3630288000000003E-2</v>
      </c>
      <c r="H147" s="86">
        <v>7.071848E-2</v>
      </c>
      <c r="I147" s="86">
        <v>7.1438478E-2</v>
      </c>
      <c r="J147" s="86">
        <v>0.102443797</v>
      </c>
      <c r="K147" s="86">
        <v>6.9907699000000004E-2</v>
      </c>
      <c r="L147" s="86">
        <v>8.2623091999999995E-2</v>
      </c>
      <c r="M147" s="86">
        <v>6.1585710000000002E-2</v>
      </c>
      <c r="N147" s="86">
        <v>7.9580812000000001E-2</v>
      </c>
      <c r="O147" s="86">
        <v>9.5429216999999997E-2</v>
      </c>
      <c r="P147" s="86">
        <v>0.10750587</v>
      </c>
      <c r="Q147" s="86">
        <v>9.3067797999999993E-2</v>
      </c>
      <c r="R147" s="86">
        <v>8.1442836000000005E-2</v>
      </c>
      <c r="S147" s="86">
        <v>9.0567761999999996E-2</v>
      </c>
      <c r="T147" s="86">
        <v>9.4678277000000005E-2</v>
      </c>
      <c r="U147" s="86">
        <v>8.9054391999999996E-2</v>
      </c>
      <c r="V147" s="86">
        <v>8.9066135000000005E-2</v>
      </c>
      <c r="W147" s="86">
        <v>5.5128729000000001E-2</v>
      </c>
      <c r="X147" s="86">
        <v>6.0113958000000002E-2</v>
      </c>
      <c r="Y147" s="86">
        <v>6.1280793E-2</v>
      </c>
      <c r="Z147" s="86">
        <v>6.2079306000000001E-2</v>
      </c>
      <c r="AA147" s="86">
        <v>6.4026727000000005E-2</v>
      </c>
      <c r="AB147" s="86">
        <v>6.6176861000000003E-2</v>
      </c>
      <c r="AC147" s="86">
        <v>6.8032973999999996E-2</v>
      </c>
      <c r="AD147" s="86">
        <v>6.8032973999999996E-2</v>
      </c>
      <c r="AE147" s="84">
        <v>6.8032973999999996E-2</v>
      </c>
      <c r="AF147" s="86">
        <v>0</v>
      </c>
      <c r="AG147" s="86">
        <v>0</v>
      </c>
      <c r="AH147" s="86">
        <v>0</v>
      </c>
    </row>
    <row r="148" spans="1:34" ht="15.75" customHeight="1" x14ac:dyDescent="0.2">
      <c r="A148" s="82" t="s">
        <v>129</v>
      </c>
      <c r="B148" s="82" t="str">
        <f t="shared" si="0"/>
        <v>N2O</v>
      </c>
      <c r="C148" s="83" t="s">
        <v>1103</v>
      </c>
      <c r="D148" s="83">
        <v>3.7847750000000002E-3</v>
      </c>
      <c r="E148" s="83">
        <v>1.3787389999999999E-3</v>
      </c>
      <c r="F148" s="83">
        <v>1.8123659999999999E-3</v>
      </c>
      <c r="G148" s="83">
        <v>1.3517049999999999E-3</v>
      </c>
      <c r="H148" s="83">
        <v>2.2035499999999999E-3</v>
      </c>
      <c r="I148" s="83">
        <v>2.2035499999999999E-3</v>
      </c>
      <c r="J148" s="83">
        <v>2.9380669999999999E-3</v>
      </c>
      <c r="K148" s="83">
        <v>1.9583510000000001E-3</v>
      </c>
      <c r="L148" s="83">
        <v>2.2708649999999999E-3</v>
      </c>
      <c r="M148" s="83">
        <v>1.622046E-3</v>
      </c>
      <c r="N148" s="83">
        <v>2.0059309999999999E-3</v>
      </c>
      <c r="O148" s="83">
        <v>2.3263250000000002E-3</v>
      </c>
      <c r="P148" s="83">
        <v>2.5703660000000001E-3</v>
      </c>
      <c r="Q148" s="83">
        <v>2.2173779999999999E-3</v>
      </c>
      <c r="R148" s="83">
        <v>1.8778810000000001E-3</v>
      </c>
      <c r="S148" s="83">
        <v>1.9723639999999999E-3</v>
      </c>
      <c r="T148" s="83">
        <v>2.0668470000000001E-3</v>
      </c>
      <c r="U148" s="83">
        <v>1.938487E-3</v>
      </c>
      <c r="V148" s="83">
        <v>1.810128E-3</v>
      </c>
      <c r="W148" s="83">
        <v>1.1352339999999999E-3</v>
      </c>
      <c r="X148" s="83">
        <v>1.1641869999999999E-3</v>
      </c>
      <c r="Y148" s="83">
        <v>1.1641869999999999E-3</v>
      </c>
      <c r="Z148" s="83">
        <v>1.1665110000000001E-3</v>
      </c>
      <c r="AA148" s="83">
        <v>1.180965E-3</v>
      </c>
      <c r="AB148" s="83">
        <v>1.201181E-3</v>
      </c>
      <c r="AC148" s="83">
        <v>1.2196310000000001E-3</v>
      </c>
      <c r="AD148" s="83">
        <v>1.2196310000000001E-3</v>
      </c>
      <c r="AE148" s="84">
        <v>1.2196310000000001E-3</v>
      </c>
      <c r="AF148" s="83">
        <v>0</v>
      </c>
      <c r="AG148" s="83">
        <v>0</v>
      </c>
      <c r="AH148" s="83">
        <v>0</v>
      </c>
    </row>
    <row r="149" spans="1:34" ht="15.75" customHeight="1" x14ac:dyDescent="0.2">
      <c r="A149" s="85" t="s">
        <v>131</v>
      </c>
      <c r="B149" s="82" t="str">
        <f t="shared" si="0"/>
        <v>CH4</v>
      </c>
      <c r="C149" s="86" t="s">
        <v>1101</v>
      </c>
      <c r="D149" s="86">
        <v>0.151585629</v>
      </c>
      <c r="E149" s="86">
        <v>0.15697330300000001</v>
      </c>
      <c r="F149" s="86">
        <v>0.16281357799999999</v>
      </c>
      <c r="G149" s="86">
        <v>0.16844595500000001</v>
      </c>
      <c r="H149" s="86">
        <v>0.173966804</v>
      </c>
      <c r="I149" s="86">
        <v>0.184325407</v>
      </c>
      <c r="J149" s="86">
        <v>0.195316093</v>
      </c>
      <c r="K149" s="86">
        <v>0.206116825</v>
      </c>
      <c r="L149" s="86">
        <v>0.21655089399999999</v>
      </c>
      <c r="M149" s="86">
        <v>0.22677835499999999</v>
      </c>
      <c r="N149" s="86">
        <v>0.236805874</v>
      </c>
      <c r="O149" s="86">
        <v>0.24668938600000001</v>
      </c>
      <c r="P149" s="86">
        <v>0.25867725699999999</v>
      </c>
      <c r="Q149" s="86">
        <v>0.27288231099999999</v>
      </c>
      <c r="R149" s="86">
        <v>0.28658323600000002</v>
      </c>
      <c r="S149" s="86">
        <v>0.299786096</v>
      </c>
      <c r="T149" s="86">
        <v>0.31265488400000002</v>
      </c>
      <c r="U149" s="86">
        <v>0.32409261299999997</v>
      </c>
      <c r="V149" s="86">
        <v>0.33729114199999999</v>
      </c>
      <c r="W149" s="86">
        <v>0.35221560499999999</v>
      </c>
      <c r="X149" s="86">
        <v>0.35878990500000002</v>
      </c>
      <c r="Y149" s="86">
        <v>0.36557957899999999</v>
      </c>
      <c r="Z149" s="86">
        <v>0.372234807</v>
      </c>
      <c r="AA149" s="86">
        <v>0.37878598600000002</v>
      </c>
      <c r="AB149" s="86">
        <v>0.38537994199999998</v>
      </c>
      <c r="AC149" s="86">
        <v>0.39208460499999997</v>
      </c>
      <c r="AD149" s="86">
        <v>0.39887670600000003</v>
      </c>
      <c r="AE149" s="84">
        <v>0.40553431400000001</v>
      </c>
      <c r="AF149" s="86">
        <v>0.41206009300000002</v>
      </c>
      <c r="AG149" s="86">
        <v>0.403900757</v>
      </c>
      <c r="AH149" s="86">
        <v>0.39590298600000001</v>
      </c>
    </row>
    <row r="150" spans="1:34" ht="15.75" customHeight="1" x14ac:dyDescent="0.2">
      <c r="A150" s="82" t="s">
        <v>131</v>
      </c>
      <c r="B150" s="82" t="str">
        <f t="shared" si="0"/>
        <v>CO2</v>
      </c>
      <c r="C150" s="83" t="s">
        <v>1102</v>
      </c>
      <c r="D150" s="83">
        <v>0</v>
      </c>
      <c r="E150" s="83">
        <v>0</v>
      </c>
      <c r="F150" s="83">
        <v>0</v>
      </c>
      <c r="G150" s="83">
        <v>0</v>
      </c>
      <c r="H150" s="83">
        <v>0</v>
      </c>
      <c r="I150" s="83">
        <v>0</v>
      </c>
      <c r="J150" s="83">
        <v>0</v>
      </c>
      <c r="K150" s="83">
        <v>0</v>
      </c>
      <c r="L150" s="83">
        <v>0</v>
      </c>
      <c r="M150" s="83">
        <v>0</v>
      </c>
      <c r="N150" s="83">
        <v>3.04595E-3</v>
      </c>
      <c r="O150" s="83">
        <v>1.732779E-3</v>
      </c>
      <c r="P150" s="83">
        <v>0</v>
      </c>
      <c r="Q150" s="83">
        <v>0</v>
      </c>
      <c r="R150" s="83">
        <v>0</v>
      </c>
      <c r="S150" s="83">
        <v>0</v>
      </c>
      <c r="T150" s="83">
        <v>0</v>
      </c>
      <c r="U150" s="83">
        <v>0</v>
      </c>
      <c r="V150" s="83">
        <v>0</v>
      </c>
      <c r="W150" s="83">
        <v>0</v>
      </c>
      <c r="X150" s="83">
        <v>0</v>
      </c>
      <c r="Y150" s="83">
        <v>0</v>
      </c>
      <c r="Z150" s="83">
        <v>0</v>
      </c>
      <c r="AA150" s="83">
        <v>0</v>
      </c>
      <c r="AB150" s="83">
        <v>0</v>
      </c>
      <c r="AC150" s="83">
        <v>0</v>
      </c>
      <c r="AD150" s="83">
        <v>0</v>
      </c>
      <c r="AE150" s="84">
        <v>0</v>
      </c>
      <c r="AF150" s="83">
        <v>0</v>
      </c>
      <c r="AG150" s="83">
        <v>0</v>
      </c>
      <c r="AH150" s="83">
        <v>0</v>
      </c>
    </row>
    <row r="151" spans="1:34" ht="15.75" customHeight="1" x14ac:dyDescent="0.2">
      <c r="A151" s="85" t="s">
        <v>131</v>
      </c>
      <c r="B151" s="82" t="str">
        <f t="shared" si="0"/>
        <v>N2O</v>
      </c>
      <c r="C151" s="86" t="s">
        <v>1103</v>
      </c>
      <c r="D151" s="86">
        <v>0</v>
      </c>
      <c r="E151" s="86">
        <v>0</v>
      </c>
      <c r="F151" s="86">
        <v>0</v>
      </c>
      <c r="G151" s="86">
        <v>0</v>
      </c>
      <c r="H151" s="86">
        <v>0</v>
      </c>
      <c r="I151" s="86">
        <v>0</v>
      </c>
      <c r="J151" s="86">
        <v>0</v>
      </c>
      <c r="K151" s="86">
        <v>0</v>
      </c>
      <c r="L151" s="86">
        <v>0</v>
      </c>
      <c r="M151" s="86">
        <v>0</v>
      </c>
      <c r="N151" s="87">
        <v>7.6776899999999993E-5</v>
      </c>
      <c r="O151" s="87">
        <v>4.2240799999999997E-5</v>
      </c>
      <c r="P151" s="86">
        <v>0</v>
      </c>
      <c r="Q151" s="86">
        <v>0</v>
      </c>
      <c r="R151" s="86">
        <v>0</v>
      </c>
      <c r="S151" s="86">
        <v>0</v>
      </c>
      <c r="T151" s="86">
        <v>0</v>
      </c>
      <c r="U151" s="86">
        <v>0</v>
      </c>
      <c r="V151" s="86">
        <v>0</v>
      </c>
      <c r="W151" s="86">
        <v>0</v>
      </c>
      <c r="X151" s="86">
        <v>0</v>
      </c>
      <c r="Y151" s="86">
        <v>0</v>
      </c>
      <c r="Z151" s="86">
        <v>0</v>
      </c>
      <c r="AA151" s="86">
        <v>0</v>
      </c>
      <c r="AB151" s="86">
        <v>0</v>
      </c>
      <c r="AC151" s="86">
        <v>0</v>
      </c>
      <c r="AD151" s="86">
        <v>0</v>
      </c>
      <c r="AE151" s="84">
        <v>0</v>
      </c>
      <c r="AF151" s="86">
        <v>0</v>
      </c>
      <c r="AG151" s="86">
        <v>0</v>
      </c>
      <c r="AH151" s="86">
        <v>0</v>
      </c>
    </row>
    <row r="152" spans="1:34" ht="15.75" customHeight="1" x14ac:dyDescent="0.25">
      <c r="A152" s="90"/>
      <c r="B152" s="91"/>
      <c r="C152" s="91"/>
      <c r="D152" s="92"/>
      <c r="E152" s="92"/>
      <c r="F152" s="92"/>
      <c r="G152" s="92"/>
      <c r="H152" s="92"/>
      <c r="I152" s="92"/>
      <c r="J152" s="92"/>
      <c r="K152" s="92"/>
      <c r="L152" s="92"/>
      <c r="M152" s="92"/>
      <c r="N152" s="92"/>
      <c r="O152" s="92"/>
      <c r="P152" s="92"/>
      <c r="Q152" s="92"/>
      <c r="R152" s="92"/>
      <c r="S152" s="92"/>
      <c r="T152" s="92"/>
      <c r="U152" s="92"/>
      <c r="V152" s="92"/>
      <c r="W152" s="92"/>
      <c r="X152" s="92"/>
      <c r="Y152" s="92"/>
      <c r="Z152" s="92"/>
      <c r="AA152" s="92"/>
      <c r="AB152" s="92"/>
      <c r="AC152" s="92"/>
      <c r="AD152" s="93" t="s">
        <v>1104</v>
      </c>
      <c r="AE152" s="94">
        <f>SUMIFS(AE2:AE151,B2:B151,"CH4")</f>
        <v>105.68739274799998</v>
      </c>
      <c r="AF152" s="92"/>
      <c r="AG152" s="92"/>
      <c r="AH152" s="95"/>
    </row>
    <row r="153" spans="1:34" ht="15.75" customHeight="1" x14ac:dyDescent="0.25">
      <c r="A153" s="96"/>
      <c r="B153" s="97"/>
      <c r="C153" s="97"/>
      <c r="D153" s="98"/>
      <c r="E153" s="98"/>
      <c r="F153" s="98"/>
      <c r="G153" s="98"/>
      <c r="H153" s="98"/>
      <c r="I153" s="98"/>
      <c r="J153" s="98"/>
      <c r="K153" s="98"/>
      <c r="L153" s="98"/>
      <c r="M153" s="98"/>
      <c r="N153" s="98"/>
      <c r="O153" s="98"/>
      <c r="P153" s="98"/>
      <c r="Q153" s="98"/>
      <c r="R153" s="98"/>
      <c r="S153" s="98"/>
      <c r="T153" s="98"/>
      <c r="U153" s="98"/>
      <c r="V153" s="98"/>
      <c r="W153" s="98"/>
      <c r="X153" s="98"/>
      <c r="Y153" s="98"/>
      <c r="Z153" s="98"/>
      <c r="AA153" s="98"/>
      <c r="AB153" s="98"/>
      <c r="AC153" s="98"/>
      <c r="AD153" s="98"/>
      <c r="AE153" s="94"/>
      <c r="AF153" s="98"/>
      <c r="AG153" s="98"/>
      <c r="AH153" s="99"/>
    </row>
    <row r="154" spans="1:34" ht="15.75" customHeight="1" x14ac:dyDescent="0.25">
      <c r="A154" s="90"/>
      <c r="B154" s="91"/>
      <c r="C154" s="91"/>
      <c r="D154" s="92"/>
      <c r="E154" s="92"/>
      <c r="F154" s="92"/>
      <c r="G154" s="92"/>
      <c r="H154" s="92"/>
      <c r="I154" s="92"/>
      <c r="J154" s="92"/>
      <c r="K154" s="92"/>
      <c r="L154" s="92"/>
      <c r="M154" s="92"/>
      <c r="N154" s="92"/>
      <c r="O154" s="92"/>
      <c r="P154" s="92"/>
      <c r="Q154" s="92"/>
      <c r="R154" s="92"/>
      <c r="S154" s="92"/>
      <c r="T154" s="92"/>
      <c r="U154" s="92"/>
      <c r="V154" s="92"/>
      <c r="W154" s="92"/>
      <c r="X154" s="92"/>
      <c r="Y154" s="92"/>
      <c r="Z154" s="92"/>
      <c r="AA154" s="92"/>
      <c r="AB154" s="92"/>
      <c r="AC154" s="92"/>
      <c r="AD154" s="92"/>
      <c r="AE154" s="94"/>
      <c r="AF154" s="92"/>
      <c r="AG154" s="92"/>
      <c r="AH154" s="95"/>
    </row>
    <row r="155" spans="1:34" ht="15.75" customHeight="1" x14ac:dyDescent="0.25">
      <c r="A155" s="96"/>
      <c r="B155" s="97"/>
      <c r="C155" s="97"/>
      <c r="D155" s="98"/>
      <c r="E155" s="98"/>
      <c r="F155" s="98"/>
      <c r="G155" s="98"/>
      <c r="H155" s="98"/>
      <c r="I155" s="98"/>
      <c r="J155" s="98"/>
      <c r="K155" s="98"/>
      <c r="L155" s="98"/>
      <c r="M155" s="98"/>
      <c r="N155" s="98"/>
      <c r="O155" s="98"/>
      <c r="P155" s="98"/>
      <c r="Q155" s="98"/>
      <c r="R155" s="98"/>
      <c r="S155" s="98"/>
      <c r="T155" s="98"/>
      <c r="U155" s="98"/>
      <c r="V155" s="98"/>
      <c r="W155" s="98"/>
      <c r="X155" s="98"/>
      <c r="Y155" s="98"/>
      <c r="Z155" s="98"/>
      <c r="AA155" s="98"/>
      <c r="AB155" s="98"/>
      <c r="AC155" s="98"/>
      <c r="AD155" s="98"/>
      <c r="AE155" s="94"/>
      <c r="AF155" s="98"/>
      <c r="AG155" s="98"/>
      <c r="AH155" s="99"/>
    </row>
    <row r="156" spans="1:34" ht="15.75" customHeight="1" x14ac:dyDescent="0.25">
      <c r="A156" s="90"/>
      <c r="B156" s="91"/>
      <c r="C156" s="91"/>
      <c r="D156" s="92"/>
      <c r="E156" s="92"/>
      <c r="F156" s="92"/>
      <c r="G156" s="92"/>
      <c r="H156" s="92"/>
      <c r="I156" s="92"/>
      <c r="J156" s="92"/>
      <c r="K156" s="92"/>
      <c r="L156" s="92"/>
      <c r="M156" s="92"/>
      <c r="N156" s="92"/>
      <c r="O156" s="92"/>
      <c r="P156" s="92"/>
      <c r="Q156" s="92"/>
      <c r="R156" s="92"/>
      <c r="S156" s="92"/>
      <c r="T156" s="92"/>
      <c r="U156" s="92"/>
      <c r="V156" s="92"/>
      <c r="W156" s="92"/>
      <c r="X156" s="92"/>
      <c r="Y156" s="92"/>
      <c r="Z156" s="92"/>
      <c r="AA156" s="92"/>
      <c r="AB156" s="92"/>
      <c r="AC156" s="92"/>
      <c r="AD156" s="92"/>
      <c r="AE156" s="94"/>
      <c r="AF156" s="92"/>
      <c r="AG156" s="92"/>
      <c r="AH156" s="95"/>
    </row>
    <row r="157" spans="1:34" ht="15.75" customHeight="1" x14ac:dyDescent="0.25">
      <c r="A157" s="96"/>
      <c r="B157" s="97"/>
      <c r="C157" s="97"/>
      <c r="D157" s="98"/>
      <c r="E157" s="98"/>
      <c r="F157" s="98"/>
      <c r="G157" s="98"/>
      <c r="H157" s="98"/>
      <c r="I157" s="98"/>
      <c r="J157" s="98"/>
      <c r="K157" s="98"/>
      <c r="L157" s="98"/>
      <c r="M157" s="98"/>
      <c r="N157" s="98"/>
      <c r="O157" s="98"/>
      <c r="P157" s="98"/>
      <c r="Q157" s="98"/>
      <c r="R157" s="98"/>
      <c r="S157" s="98"/>
      <c r="T157" s="98"/>
      <c r="U157" s="98"/>
      <c r="V157" s="98"/>
      <c r="W157" s="98"/>
      <c r="X157" s="98"/>
      <c r="Y157" s="98"/>
      <c r="Z157" s="98"/>
      <c r="AA157" s="98"/>
      <c r="AB157" s="98"/>
      <c r="AC157" s="98"/>
      <c r="AD157" s="98"/>
      <c r="AE157" s="94"/>
      <c r="AF157" s="98"/>
      <c r="AG157" s="98"/>
      <c r="AH157" s="99"/>
    </row>
    <row r="158" spans="1:34" ht="15.75" customHeight="1" x14ac:dyDescent="0.25">
      <c r="A158" s="90"/>
      <c r="B158" s="91"/>
      <c r="C158" s="91"/>
      <c r="D158" s="92"/>
      <c r="E158" s="92"/>
      <c r="F158" s="92"/>
      <c r="G158" s="92"/>
      <c r="H158" s="92"/>
      <c r="I158" s="92"/>
      <c r="J158" s="92"/>
      <c r="K158" s="92"/>
      <c r="L158" s="92"/>
      <c r="M158" s="92"/>
      <c r="N158" s="92"/>
      <c r="O158" s="92"/>
      <c r="P158" s="92"/>
      <c r="Q158" s="92"/>
      <c r="R158" s="92"/>
      <c r="S158" s="92"/>
      <c r="T158" s="92"/>
      <c r="U158" s="92"/>
      <c r="V158" s="92"/>
      <c r="W158" s="92"/>
      <c r="X158" s="92"/>
      <c r="Y158" s="92"/>
      <c r="Z158" s="92"/>
      <c r="AA158" s="92"/>
      <c r="AB158" s="92"/>
      <c r="AC158" s="92"/>
      <c r="AD158" s="92"/>
      <c r="AE158" s="94"/>
      <c r="AF158" s="92"/>
      <c r="AG158" s="92"/>
      <c r="AH158" s="95"/>
    </row>
    <row r="159" spans="1:34" ht="15.75" customHeight="1" x14ac:dyDescent="0.25">
      <c r="A159" s="96"/>
      <c r="B159" s="97"/>
      <c r="C159" s="97"/>
      <c r="D159" s="98"/>
      <c r="E159" s="98"/>
      <c r="F159" s="98"/>
      <c r="G159" s="98"/>
      <c r="H159" s="98"/>
      <c r="I159" s="98"/>
      <c r="J159" s="98"/>
      <c r="K159" s="98"/>
      <c r="L159" s="98"/>
      <c r="M159" s="98"/>
      <c r="N159" s="98"/>
      <c r="O159" s="98"/>
      <c r="P159" s="98"/>
      <c r="Q159" s="98"/>
      <c r="R159" s="98"/>
      <c r="S159" s="98"/>
      <c r="T159" s="98"/>
      <c r="U159" s="98"/>
      <c r="V159" s="98"/>
      <c r="W159" s="98"/>
      <c r="X159" s="98"/>
      <c r="Y159" s="98"/>
      <c r="Z159" s="98"/>
      <c r="AA159" s="98"/>
      <c r="AB159" s="98"/>
      <c r="AC159" s="98"/>
      <c r="AD159" s="98"/>
      <c r="AE159" s="94"/>
      <c r="AF159" s="98"/>
      <c r="AG159" s="98"/>
      <c r="AH159" s="99"/>
    </row>
    <row r="160" spans="1:34" ht="15.75" customHeight="1" x14ac:dyDescent="0.25">
      <c r="A160" s="90"/>
      <c r="B160" s="91"/>
      <c r="C160" s="91"/>
      <c r="D160" s="92"/>
      <c r="E160" s="92"/>
      <c r="F160" s="92"/>
      <c r="G160" s="92"/>
      <c r="H160" s="92"/>
      <c r="I160" s="92"/>
      <c r="J160" s="92"/>
      <c r="K160" s="92"/>
      <c r="L160" s="92"/>
      <c r="M160" s="92"/>
      <c r="N160" s="92"/>
      <c r="O160" s="92"/>
      <c r="P160" s="92"/>
      <c r="Q160" s="92"/>
      <c r="R160" s="92"/>
      <c r="S160" s="92"/>
      <c r="T160" s="92"/>
      <c r="U160" s="92"/>
      <c r="V160" s="92"/>
      <c r="W160" s="92"/>
      <c r="X160" s="92"/>
      <c r="Y160" s="92"/>
      <c r="Z160" s="92"/>
      <c r="AA160" s="92"/>
      <c r="AB160" s="92"/>
      <c r="AC160" s="92"/>
      <c r="AD160" s="92"/>
      <c r="AE160" s="94"/>
      <c r="AF160" s="92"/>
      <c r="AG160" s="92"/>
      <c r="AH160" s="95"/>
    </row>
    <row r="161" spans="1:34" ht="15.75" customHeight="1" x14ac:dyDescent="0.25">
      <c r="A161" s="96"/>
      <c r="B161" s="97"/>
      <c r="C161" s="97"/>
      <c r="D161" s="98"/>
      <c r="E161" s="98"/>
      <c r="F161" s="98"/>
      <c r="G161" s="98"/>
      <c r="H161" s="98"/>
      <c r="I161" s="98"/>
      <c r="J161" s="98"/>
      <c r="K161" s="98"/>
      <c r="L161" s="98"/>
      <c r="M161" s="98"/>
      <c r="N161" s="98"/>
      <c r="O161" s="98"/>
      <c r="P161" s="98"/>
      <c r="Q161" s="98"/>
      <c r="R161" s="98"/>
      <c r="S161" s="98"/>
      <c r="T161" s="98"/>
      <c r="U161" s="98"/>
      <c r="V161" s="98"/>
      <c r="W161" s="98"/>
      <c r="X161" s="98"/>
      <c r="Y161" s="98"/>
      <c r="Z161" s="98"/>
      <c r="AA161" s="98"/>
      <c r="AB161" s="98"/>
      <c r="AC161" s="98"/>
      <c r="AD161" s="98"/>
      <c r="AE161" s="94"/>
      <c r="AF161" s="98"/>
      <c r="AG161" s="98"/>
      <c r="AH161" s="99"/>
    </row>
    <row r="162" spans="1:34" ht="15.75" customHeight="1" x14ac:dyDescent="0.25">
      <c r="A162" s="90"/>
      <c r="B162" s="91"/>
      <c r="C162" s="91"/>
      <c r="D162" s="92"/>
      <c r="E162" s="92"/>
      <c r="F162" s="92"/>
      <c r="G162" s="92"/>
      <c r="H162" s="92"/>
      <c r="I162" s="92"/>
      <c r="J162" s="92"/>
      <c r="K162" s="92"/>
      <c r="L162" s="92"/>
      <c r="M162" s="92"/>
      <c r="N162" s="92"/>
      <c r="O162" s="92"/>
      <c r="P162" s="92"/>
      <c r="Q162" s="92"/>
      <c r="R162" s="92"/>
      <c r="S162" s="92"/>
      <c r="T162" s="92"/>
      <c r="U162" s="92"/>
      <c r="V162" s="92"/>
      <c r="W162" s="92"/>
      <c r="X162" s="92"/>
      <c r="Y162" s="92"/>
      <c r="Z162" s="92"/>
      <c r="AA162" s="92"/>
      <c r="AB162" s="92"/>
      <c r="AC162" s="92"/>
      <c r="AD162" s="92"/>
      <c r="AE162" s="94"/>
      <c r="AF162" s="92"/>
      <c r="AG162" s="92"/>
      <c r="AH162" s="95"/>
    </row>
    <row r="163" spans="1:34" ht="15.75" customHeight="1" x14ac:dyDescent="0.25">
      <c r="A163" s="96"/>
      <c r="B163" s="97"/>
      <c r="C163" s="97"/>
      <c r="D163" s="98"/>
      <c r="E163" s="98"/>
      <c r="F163" s="98"/>
      <c r="G163" s="98"/>
      <c r="H163" s="98"/>
      <c r="I163" s="98"/>
      <c r="J163" s="98"/>
      <c r="K163" s="98"/>
      <c r="L163" s="98"/>
      <c r="M163" s="98"/>
      <c r="N163" s="98"/>
      <c r="O163" s="98"/>
      <c r="P163" s="98"/>
      <c r="Q163" s="98"/>
      <c r="R163" s="98"/>
      <c r="S163" s="98"/>
      <c r="T163" s="98"/>
      <c r="U163" s="98"/>
      <c r="V163" s="98"/>
      <c r="W163" s="98"/>
      <c r="X163" s="98"/>
      <c r="Y163" s="98"/>
      <c r="Z163" s="98"/>
      <c r="AA163" s="98"/>
      <c r="AB163" s="98"/>
      <c r="AC163" s="98"/>
      <c r="AD163" s="98"/>
      <c r="AE163" s="94"/>
      <c r="AF163" s="98"/>
      <c r="AG163" s="98"/>
      <c r="AH163" s="99"/>
    </row>
    <row r="164" spans="1:34" ht="15.75" customHeight="1" x14ac:dyDescent="0.25">
      <c r="A164" s="90"/>
      <c r="B164" s="91"/>
      <c r="C164" s="91"/>
      <c r="D164" s="92"/>
      <c r="E164" s="92"/>
      <c r="F164" s="92"/>
      <c r="G164" s="92"/>
      <c r="H164" s="92"/>
      <c r="I164" s="92"/>
      <c r="J164" s="92"/>
      <c r="K164" s="92"/>
      <c r="L164" s="92"/>
      <c r="M164" s="92"/>
      <c r="N164" s="92"/>
      <c r="O164" s="92"/>
      <c r="P164" s="92"/>
      <c r="Q164" s="92"/>
      <c r="R164" s="92"/>
      <c r="S164" s="92"/>
      <c r="T164" s="92"/>
      <c r="U164" s="92"/>
      <c r="V164" s="92"/>
      <c r="W164" s="92"/>
      <c r="X164" s="92"/>
      <c r="Y164" s="92"/>
      <c r="Z164" s="92"/>
      <c r="AA164" s="92"/>
      <c r="AB164" s="92"/>
      <c r="AC164" s="92"/>
      <c r="AD164" s="92"/>
      <c r="AE164" s="94"/>
      <c r="AF164" s="92"/>
      <c r="AG164" s="92"/>
      <c r="AH164" s="95"/>
    </row>
    <row r="165" spans="1:34" ht="15.75" customHeight="1" x14ac:dyDescent="0.25">
      <c r="A165" s="96"/>
      <c r="B165" s="97"/>
      <c r="C165" s="97"/>
      <c r="D165" s="98"/>
      <c r="E165" s="98"/>
      <c r="F165" s="98"/>
      <c r="G165" s="98"/>
      <c r="H165" s="98"/>
      <c r="I165" s="98"/>
      <c r="J165" s="98"/>
      <c r="K165" s="98"/>
      <c r="L165" s="98"/>
      <c r="M165" s="98"/>
      <c r="N165" s="98"/>
      <c r="O165" s="98"/>
      <c r="P165" s="98"/>
      <c r="Q165" s="98"/>
      <c r="R165" s="98"/>
      <c r="S165" s="98"/>
      <c r="T165" s="98"/>
      <c r="U165" s="98"/>
      <c r="V165" s="98"/>
      <c r="W165" s="98"/>
      <c r="X165" s="98"/>
      <c r="Y165" s="98"/>
      <c r="Z165" s="98"/>
      <c r="AA165" s="98"/>
      <c r="AB165" s="98"/>
      <c r="AC165" s="98"/>
      <c r="AD165" s="98"/>
      <c r="AE165" s="94"/>
      <c r="AF165" s="98"/>
      <c r="AG165" s="98"/>
      <c r="AH165" s="99"/>
    </row>
    <row r="166" spans="1:34" ht="15.75" customHeight="1" x14ac:dyDescent="0.25">
      <c r="A166" s="90"/>
      <c r="B166" s="91"/>
      <c r="C166" s="91"/>
      <c r="D166" s="92"/>
      <c r="E166" s="92"/>
      <c r="F166" s="92"/>
      <c r="G166" s="92"/>
      <c r="H166" s="92"/>
      <c r="I166" s="92"/>
      <c r="J166" s="92"/>
      <c r="K166" s="92"/>
      <c r="L166" s="92"/>
      <c r="M166" s="92"/>
      <c r="N166" s="92"/>
      <c r="O166" s="92"/>
      <c r="P166" s="92"/>
      <c r="Q166" s="92"/>
      <c r="R166" s="92"/>
      <c r="S166" s="92"/>
      <c r="T166" s="92"/>
      <c r="U166" s="92"/>
      <c r="V166" s="92"/>
      <c r="W166" s="92"/>
      <c r="X166" s="92"/>
      <c r="Y166" s="92"/>
      <c r="Z166" s="92"/>
      <c r="AA166" s="92"/>
      <c r="AB166" s="92"/>
      <c r="AC166" s="92"/>
      <c r="AD166" s="92"/>
      <c r="AE166" s="94"/>
      <c r="AF166" s="92"/>
      <c r="AG166" s="92"/>
      <c r="AH166" s="95"/>
    </row>
    <row r="167" spans="1:34" ht="15.75" customHeight="1" x14ac:dyDescent="0.25">
      <c r="A167" s="96"/>
      <c r="B167" s="97"/>
      <c r="C167" s="97"/>
      <c r="D167" s="98"/>
      <c r="E167" s="98"/>
      <c r="F167" s="98"/>
      <c r="G167" s="98"/>
      <c r="H167" s="98"/>
      <c r="I167" s="98"/>
      <c r="J167" s="98"/>
      <c r="K167" s="98"/>
      <c r="L167" s="98"/>
      <c r="M167" s="98"/>
      <c r="N167" s="98"/>
      <c r="O167" s="98"/>
      <c r="P167" s="98"/>
      <c r="Q167" s="98"/>
      <c r="R167" s="98"/>
      <c r="S167" s="98"/>
      <c r="T167" s="98"/>
      <c r="U167" s="98"/>
      <c r="V167" s="98"/>
      <c r="W167" s="98"/>
      <c r="X167" s="98"/>
      <c r="Y167" s="98"/>
      <c r="Z167" s="98"/>
      <c r="AA167" s="98"/>
      <c r="AB167" s="98"/>
      <c r="AC167" s="98"/>
      <c r="AD167" s="98"/>
      <c r="AE167" s="94"/>
      <c r="AF167" s="98"/>
      <c r="AG167" s="98"/>
      <c r="AH167" s="99"/>
    </row>
    <row r="168" spans="1:34" ht="15.75" customHeight="1" x14ac:dyDescent="0.25">
      <c r="A168" s="90"/>
      <c r="B168" s="91"/>
      <c r="C168" s="91"/>
      <c r="D168" s="92"/>
      <c r="E168" s="92"/>
      <c r="F168" s="92"/>
      <c r="G168" s="92"/>
      <c r="H168" s="92"/>
      <c r="I168" s="92"/>
      <c r="J168" s="92"/>
      <c r="K168" s="92"/>
      <c r="L168" s="92"/>
      <c r="M168" s="92"/>
      <c r="N168" s="92"/>
      <c r="O168" s="92"/>
      <c r="P168" s="92"/>
      <c r="Q168" s="92"/>
      <c r="R168" s="92"/>
      <c r="S168" s="92"/>
      <c r="T168" s="92"/>
      <c r="U168" s="92"/>
      <c r="V168" s="92"/>
      <c r="W168" s="92"/>
      <c r="X168" s="92"/>
      <c r="Y168" s="92"/>
      <c r="Z168" s="92"/>
      <c r="AA168" s="92"/>
      <c r="AB168" s="92"/>
      <c r="AC168" s="92"/>
      <c r="AD168" s="92"/>
      <c r="AE168" s="94"/>
      <c r="AF168" s="92"/>
      <c r="AG168" s="92"/>
      <c r="AH168" s="95"/>
    </row>
    <row r="169" spans="1:34" ht="15.75" customHeight="1" x14ac:dyDescent="0.25">
      <c r="A169" s="96"/>
      <c r="B169" s="97"/>
      <c r="C169" s="97"/>
      <c r="D169" s="98"/>
      <c r="E169" s="98"/>
      <c r="F169" s="98"/>
      <c r="G169" s="98"/>
      <c r="H169" s="98"/>
      <c r="I169" s="98"/>
      <c r="J169" s="98"/>
      <c r="K169" s="98"/>
      <c r="L169" s="98"/>
      <c r="M169" s="98"/>
      <c r="N169" s="98"/>
      <c r="O169" s="98"/>
      <c r="P169" s="98"/>
      <c r="Q169" s="98"/>
      <c r="R169" s="98"/>
      <c r="S169" s="98"/>
      <c r="T169" s="98"/>
      <c r="U169" s="98"/>
      <c r="V169" s="98"/>
      <c r="W169" s="98"/>
      <c r="X169" s="98"/>
      <c r="Y169" s="98"/>
      <c r="Z169" s="98"/>
      <c r="AA169" s="98"/>
      <c r="AB169" s="98"/>
      <c r="AC169" s="98"/>
      <c r="AD169" s="98"/>
      <c r="AE169" s="94"/>
      <c r="AF169" s="98"/>
      <c r="AG169" s="98"/>
      <c r="AH169" s="99"/>
    </row>
    <row r="170" spans="1:34" ht="15.75" customHeight="1" x14ac:dyDescent="0.25">
      <c r="A170" s="90"/>
      <c r="B170" s="91"/>
      <c r="C170" s="91"/>
      <c r="D170" s="92"/>
      <c r="E170" s="92"/>
      <c r="F170" s="92"/>
      <c r="G170" s="92"/>
      <c r="H170" s="92"/>
      <c r="I170" s="92"/>
      <c r="J170" s="92"/>
      <c r="K170" s="92"/>
      <c r="L170" s="92"/>
      <c r="M170" s="92"/>
      <c r="N170" s="92"/>
      <c r="O170" s="92"/>
      <c r="P170" s="92"/>
      <c r="Q170" s="92"/>
      <c r="R170" s="92"/>
      <c r="S170" s="92"/>
      <c r="T170" s="92"/>
      <c r="U170" s="92"/>
      <c r="V170" s="92"/>
      <c r="W170" s="92"/>
      <c r="X170" s="92"/>
      <c r="Y170" s="92"/>
      <c r="Z170" s="92"/>
      <c r="AA170" s="92"/>
      <c r="AB170" s="92"/>
      <c r="AC170" s="92"/>
      <c r="AD170" s="92"/>
      <c r="AE170" s="94"/>
      <c r="AF170" s="92"/>
      <c r="AG170" s="92"/>
      <c r="AH170" s="95"/>
    </row>
    <row r="171" spans="1:34" ht="15.75" customHeight="1" x14ac:dyDescent="0.25">
      <c r="A171" s="96"/>
      <c r="B171" s="97"/>
      <c r="C171" s="97"/>
      <c r="D171" s="98"/>
      <c r="E171" s="98"/>
      <c r="F171" s="98"/>
      <c r="G171" s="98"/>
      <c r="H171" s="98"/>
      <c r="I171" s="98"/>
      <c r="J171" s="98"/>
      <c r="K171" s="98"/>
      <c r="L171" s="98"/>
      <c r="M171" s="98"/>
      <c r="N171" s="98"/>
      <c r="O171" s="98"/>
      <c r="P171" s="98"/>
      <c r="Q171" s="98"/>
      <c r="R171" s="98"/>
      <c r="S171" s="98"/>
      <c r="T171" s="98"/>
      <c r="U171" s="98"/>
      <c r="V171" s="98"/>
      <c r="W171" s="98"/>
      <c r="X171" s="98"/>
      <c r="Y171" s="98"/>
      <c r="Z171" s="98"/>
      <c r="AA171" s="98"/>
      <c r="AB171" s="98"/>
      <c r="AC171" s="98"/>
      <c r="AD171" s="98"/>
      <c r="AE171" s="94"/>
      <c r="AF171" s="98"/>
      <c r="AG171" s="98"/>
      <c r="AH171" s="99"/>
    </row>
    <row r="172" spans="1:34" ht="15.75" customHeight="1" x14ac:dyDescent="0.25">
      <c r="A172" s="90"/>
      <c r="B172" s="91"/>
      <c r="C172" s="91"/>
      <c r="D172" s="92"/>
      <c r="E172" s="92"/>
      <c r="F172" s="92"/>
      <c r="G172" s="92"/>
      <c r="H172" s="92"/>
      <c r="I172" s="92"/>
      <c r="J172" s="92"/>
      <c r="K172" s="92"/>
      <c r="L172" s="92"/>
      <c r="M172" s="92"/>
      <c r="N172" s="92"/>
      <c r="O172" s="92"/>
      <c r="P172" s="92"/>
      <c r="Q172" s="92"/>
      <c r="R172" s="92"/>
      <c r="S172" s="92"/>
      <c r="T172" s="92"/>
      <c r="U172" s="92"/>
      <c r="V172" s="92"/>
      <c r="W172" s="92"/>
      <c r="X172" s="92"/>
      <c r="Y172" s="92"/>
      <c r="Z172" s="92"/>
      <c r="AA172" s="92"/>
      <c r="AB172" s="92"/>
      <c r="AC172" s="92"/>
      <c r="AD172" s="92"/>
      <c r="AE172" s="94"/>
      <c r="AF172" s="92"/>
      <c r="AG172" s="92"/>
      <c r="AH172" s="95"/>
    </row>
    <row r="173" spans="1:34" ht="15.75" customHeight="1" x14ac:dyDescent="0.25">
      <c r="A173" s="96"/>
      <c r="B173" s="97"/>
      <c r="C173" s="97"/>
      <c r="D173" s="98"/>
      <c r="E173" s="98"/>
      <c r="F173" s="98"/>
      <c r="G173" s="98"/>
      <c r="H173" s="98"/>
      <c r="I173" s="98"/>
      <c r="J173" s="98"/>
      <c r="K173" s="98"/>
      <c r="L173" s="98"/>
      <c r="M173" s="98"/>
      <c r="N173" s="98"/>
      <c r="O173" s="98"/>
      <c r="P173" s="98"/>
      <c r="Q173" s="98"/>
      <c r="R173" s="98"/>
      <c r="S173" s="98"/>
      <c r="T173" s="98"/>
      <c r="U173" s="98"/>
      <c r="V173" s="98"/>
      <c r="W173" s="98"/>
      <c r="X173" s="98"/>
      <c r="Y173" s="98"/>
      <c r="Z173" s="98"/>
      <c r="AA173" s="98"/>
      <c r="AB173" s="98"/>
      <c r="AC173" s="98"/>
      <c r="AD173" s="98"/>
      <c r="AE173" s="94"/>
      <c r="AF173" s="98"/>
      <c r="AG173" s="98"/>
      <c r="AH173" s="99"/>
    </row>
    <row r="174" spans="1:34" ht="15.75" customHeight="1" x14ac:dyDescent="0.25">
      <c r="A174" s="90"/>
      <c r="B174" s="91"/>
      <c r="C174" s="91"/>
      <c r="D174" s="92"/>
      <c r="E174" s="92"/>
      <c r="F174" s="92"/>
      <c r="G174" s="92"/>
      <c r="H174" s="92"/>
      <c r="I174" s="92"/>
      <c r="J174" s="92"/>
      <c r="K174" s="92"/>
      <c r="L174" s="92"/>
      <c r="M174" s="92"/>
      <c r="N174" s="92"/>
      <c r="O174" s="92"/>
      <c r="P174" s="92"/>
      <c r="Q174" s="92"/>
      <c r="R174" s="92"/>
      <c r="S174" s="92"/>
      <c r="T174" s="92"/>
      <c r="U174" s="92"/>
      <c r="V174" s="92"/>
      <c r="W174" s="92"/>
      <c r="X174" s="92"/>
      <c r="Y174" s="92"/>
      <c r="Z174" s="92"/>
      <c r="AA174" s="92"/>
      <c r="AB174" s="92"/>
      <c r="AC174" s="92"/>
      <c r="AD174" s="92"/>
      <c r="AE174" s="94"/>
      <c r="AF174" s="92"/>
      <c r="AG174" s="92"/>
      <c r="AH174" s="95"/>
    </row>
    <row r="175" spans="1:34" ht="15.75" customHeight="1" x14ac:dyDescent="0.25">
      <c r="A175" s="96"/>
      <c r="B175" s="97"/>
      <c r="C175" s="97"/>
      <c r="D175" s="98"/>
      <c r="E175" s="98"/>
      <c r="F175" s="98"/>
      <c r="G175" s="98"/>
      <c r="H175" s="98"/>
      <c r="I175" s="98"/>
      <c r="J175" s="98"/>
      <c r="K175" s="98"/>
      <c r="L175" s="98"/>
      <c r="M175" s="98"/>
      <c r="N175" s="98"/>
      <c r="O175" s="98"/>
      <c r="P175" s="98"/>
      <c r="Q175" s="98"/>
      <c r="R175" s="98"/>
      <c r="S175" s="98"/>
      <c r="T175" s="98"/>
      <c r="U175" s="98"/>
      <c r="V175" s="98"/>
      <c r="W175" s="98"/>
      <c r="X175" s="98"/>
      <c r="Y175" s="98"/>
      <c r="Z175" s="98"/>
      <c r="AA175" s="98"/>
      <c r="AB175" s="98"/>
      <c r="AC175" s="98"/>
      <c r="AD175" s="98"/>
      <c r="AE175" s="94"/>
      <c r="AF175" s="98"/>
      <c r="AG175" s="98"/>
      <c r="AH175" s="99"/>
    </row>
    <row r="176" spans="1:34" ht="15.75" customHeight="1" x14ac:dyDescent="0.25">
      <c r="A176" s="90"/>
      <c r="B176" s="91"/>
      <c r="C176" s="91"/>
      <c r="D176" s="92"/>
      <c r="E176" s="92"/>
      <c r="F176" s="92"/>
      <c r="G176" s="92"/>
      <c r="H176" s="92"/>
      <c r="I176" s="92"/>
      <c r="J176" s="92"/>
      <c r="K176" s="92"/>
      <c r="L176" s="92"/>
      <c r="M176" s="92"/>
      <c r="N176" s="92"/>
      <c r="O176" s="92"/>
      <c r="P176" s="92"/>
      <c r="Q176" s="92"/>
      <c r="R176" s="92"/>
      <c r="S176" s="92"/>
      <c r="T176" s="92"/>
      <c r="U176" s="92"/>
      <c r="V176" s="92"/>
      <c r="W176" s="92"/>
      <c r="X176" s="92"/>
      <c r="Y176" s="92"/>
      <c r="Z176" s="92"/>
      <c r="AA176" s="92"/>
      <c r="AB176" s="92"/>
      <c r="AC176" s="92"/>
      <c r="AD176" s="92"/>
      <c r="AE176" s="94"/>
      <c r="AF176" s="92"/>
      <c r="AG176" s="92"/>
      <c r="AH176" s="95"/>
    </row>
    <row r="177" spans="1:34" ht="15.75" customHeight="1" x14ac:dyDescent="0.25">
      <c r="A177" s="96"/>
      <c r="B177" s="97"/>
      <c r="C177" s="97"/>
      <c r="D177" s="98"/>
      <c r="E177" s="98"/>
      <c r="F177" s="98"/>
      <c r="G177" s="98"/>
      <c r="H177" s="98"/>
      <c r="I177" s="98"/>
      <c r="J177" s="98"/>
      <c r="K177" s="98"/>
      <c r="L177" s="98"/>
      <c r="M177" s="98"/>
      <c r="N177" s="98"/>
      <c r="O177" s="98"/>
      <c r="P177" s="98"/>
      <c r="Q177" s="98"/>
      <c r="R177" s="98"/>
      <c r="S177" s="98"/>
      <c r="T177" s="98"/>
      <c r="U177" s="98"/>
      <c r="V177" s="98"/>
      <c r="W177" s="98"/>
      <c r="X177" s="98"/>
      <c r="Y177" s="98"/>
      <c r="Z177" s="98"/>
      <c r="AA177" s="98"/>
      <c r="AB177" s="98"/>
      <c r="AC177" s="98"/>
      <c r="AD177" s="98"/>
      <c r="AE177" s="94"/>
      <c r="AF177" s="98"/>
      <c r="AG177" s="98"/>
      <c r="AH177" s="99"/>
    </row>
    <row r="178" spans="1:34" ht="15.75" customHeight="1" x14ac:dyDescent="0.25">
      <c r="A178" s="90"/>
      <c r="B178" s="91"/>
      <c r="C178" s="91"/>
      <c r="D178" s="92"/>
      <c r="E178" s="92"/>
      <c r="F178" s="92"/>
      <c r="G178" s="92"/>
      <c r="H178" s="92"/>
      <c r="I178" s="92"/>
      <c r="J178" s="92"/>
      <c r="K178" s="92"/>
      <c r="L178" s="92"/>
      <c r="M178" s="92"/>
      <c r="N178" s="92"/>
      <c r="O178" s="92"/>
      <c r="P178" s="92"/>
      <c r="Q178" s="92"/>
      <c r="R178" s="92"/>
      <c r="S178" s="92"/>
      <c r="T178" s="92"/>
      <c r="U178" s="92"/>
      <c r="V178" s="92"/>
      <c r="W178" s="92"/>
      <c r="X178" s="92"/>
      <c r="Y178" s="92"/>
      <c r="Z178" s="92"/>
      <c r="AA178" s="92"/>
      <c r="AB178" s="92"/>
      <c r="AC178" s="92"/>
      <c r="AD178" s="92"/>
      <c r="AE178" s="94"/>
      <c r="AF178" s="92"/>
      <c r="AG178" s="92"/>
      <c r="AH178" s="95"/>
    </row>
    <row r="179" spans="1:34" ht="15.75" customHeight="1" x14ac:dyDescent="0.25">
      <c r="A179" s="96"/>
      <c r="B179" s="97"/>
      <c r="C179" s="97"/>
      <c r="D179" s="98"/>
      <c r="E179" s="98"/>
      <c r="F179" s="98"/>
      <c r="G179" s="98"/>
      <c r="H179" s="98"/>
      <c r="I179" s="98"/>
      <c r="J179" s="98"/>
      <c r="K179" s="98"/>
      <c r="L179" s="98"/>
      <c r="M179" s="98"/>
      <c r="N179" s="98"/>
      <c r="O179" s="98"/>
      <c r="P179" s="98"/>
      <c r="Q179" s="98"/>
      <c r="R179" s="98"/>
      <c r="S179" s="98"/>
      <c r="T179" s="98"/>
      <c r="U179" s="98"/>
      <c r="V179" s="98"/>
      <c r="W179" s="98"/>
      <c r="X179" s="98"/>
      <c r="Y179" s="98"/>
      <c r="Z179" s="98"/>
      <c r="AA179" s="98"/>
      <c r="AB179" s="98"/>
      <c r="AC179" s="98"/>
      <c r="AD179" s="98"/>
      <c r="AE179" s="94"/>
      <c r="AF179" s="98"/>
      <c r="AG179" s="98"/>
      <c r="AH179" s="99"/>
    </row>
    <row r="180" spans="1:34" ht="15.75" customHeight="1" x14ac:dyDescent="0.25">
      <c r="A180" s="90"/>
      <c r="B180" s="91"/>
      <c r="C180" s="91"/>
      <c r="D180" s="92"/>
      <c r="E180" s="92"/>
      <c r="F180" s="92"/>
      <c r="G180" s="92"/>
      <c r="H180" s="92"/>
      <c r="I180" s="92"/>
      <c r="J180" s="92"/>
      <c r="K180" s="92"/>
      <c r="L180" s="92"/>
      <c r="M180" s="92"/>
      <c r="N180" s="92"/>
      <c r="O180" s="92"/>
      <c r="P180" s="92"/>
      <c r="Q180" s="92"/>
      <c r="R180" s="92"/>
      <c r="S180" s="92"/>
      <c r="T180" s="92"/>
      <c r="U180" s="92"/>
      <c r="V180" s="92"/>
      <c r="W180" s="92"/>
      <c r="X180" s="92"/>
      <c r="Y180" s="92"/>
      <c r="Z180" s="92"/>
      <c r="AA180" s="92"/>
      <c r="AB180" s="92"/>
      <c r="AC180" s="92"/>
      <c r="AD180" s="92"/>
      <c r="AE180" s="94"/>
      <c r="AF180" s="92"/>
      <c r="AG180" s="92"/>
      <c r="AH180" s="95"/>
    </row>
    <row r="181" spans="1:34" ht="15.75" customHeight="1" x14ac:dyDescent="0.25">
      <c r="A181" s="96"/>
      <c r="B181" s="97"/>
      <c r="C181" s="97"/>
      <c r="D181" s="98"/>
      <c r="E181" s="98"/>
      <c r="F181" s="98"/>
      <c r="G181" s="98"/>
      <c r="H181" s="98"/>
      <c r="I181" s="98"/>
      <c r="J181" s="98"/>
      <c r="K181" s="98"/>
      <c r="L181" s="98"/>
      <c r="M181" s="98"/>
      <c r="N181" s="98"/>
      <c r="O181" s="98"/>
      <c r="P181" s="98"/>
      <c r="Q181" s="98"/>
      <c r="R181" s="98"/>
      <c r="S181" s="98"/>
      <c r="T181" s="98"/>
      <c r="U181" s="98"/>
      <c r="V181" s="98"/>
      <c r="W181" s="98"/>
      <c r="X181" s="98"/>
      <c r="Y181" s="98"/>
      <c r="Z181" s="98"/>
      <c r="AA181" s="98"/>
      <c r="AB181" s="98"/>
      <c r="AC181" s="98"/>
      <c r="AD181" s="98"/>
      <c r="AE181" s="94"/>
      <c r="AF181" s="98"/>
      <c r="AG181" s="98"/>
      <c r="AH181" s="99"/>
    </row>
    <row r="182" spans="1:34" ht="15.75" customHeight="1" x14ac:dyDescent="0.25">
      <c r="A182" s="90"/>
      <c r="B182" s="91"/>
      <c r="C182" s="91"/>
      <c r="D182" s="92"/>
      <c r="E182" s="92"/>
      <c r="F182" s="92"/>
      <c r="G182" s="92"/>
      <c r="H182" s="92"/>
      <c r="I182" s="92"/>
      <c r="J182" s="92"/>
      <c r="K182" s="92"/>
      <c r="L182" s="92"/>
      <c r="M182" s="92"/>
      <c r="N182" s="92"/>
      <c r="O182" s="92"/>
      <c r="P182" s="92"/>
      <c r="Q182" s="92"/>
      <c r="R182" s="92"/>
      <c r="S182" s="92"/>
      <c r="T182" s="92"/>
      <c r="U182" s="92"/>
      <c r="V182" s="92"/>
      <c r="W182" s="92"/>
      <c r="X182" s="92"/>
      <c r="Y182" s="92"/>
      <c r="Z182" s="92"/>
      <c r="AA182" s="92"/>
      <c r="AB182" s="92"/>
      <c r="AC182" s="92"/>
      <c r="AD182" s="92"/>
      <c r="AE182" s="94"/>
      <c r="AF182" s="92"/>
      <c r="AG182" s="92"/>
      <c r="AH182" s="95"/>
    </row>
    <row r="183" spans="1:34" ht="15.75" customHeight="1" x14ac:dyDescent="0.25">
      <c r="A183" s="96"/>
      <c r="B183" s="97"/>
      <c r="C183" s="97"/>
      <c r="D183" s="98"/>
      <c r="E183" s="98"/>
      <c r="F183" s="98"/>
      <c r="G183" s="98"/>
      <c r="H183" s="98"/>
      <c r="I183" s="98"/>
      <c r="J183" s="98"/>
      <c r="K183" s="98"/>
      <c r="L183" s="98"/>
      <c r="M183" s="98"/>
      <c r="N183" s="98"/>
      <c r="O183" s="98"/>
      <c r="P183" s="98"/>
      <c r="Q183" s="98"/>
      <c r="R183" s="98"/>
      <c r="S183" s="98"/>
      <c r="T183" s="98"/>
      <c r="U183" s="98"/>
      <c r="V183" s="98"/>
      <c r="W183" s="98"/>
      <c r="X183" s="98"/>
      <c r="Y183" s="98"/>
      <c r="Z183" s="98"/>
      <c r="AA183" s="98"/>
      <c r="AB183" s="98"/>
      <c r="AC183" s="98"/>
      <c r="AD183" s="98"/>
      <c r="AE183" s="94"/>
      <c r="AF183" s="98"/>
      <c r="AG183" s="98"/>
      <c r="AH183" s="99"/>
    </row>
    <row r="184" spans="1:34" ht="15.75" customHeight="1" x14ac:dyDescent="0.25">
      <c r="A184" s="90"/>
      <c r="B184" s="91"/>
      <c r="C184" s="91"/>
      <c r="D184" s="92"/>
      <c r="E184" s="92"/>
      <c r="F184" s="92"/>
      <c r="G184" s="92"/>
      <c r="H184" s="92"/>
      <c r="I184" s="92"/>
      <c r="J184" s="92"/>
      <c r="K184" s="92"/>
      <c r="L184" s="92"/>
      <c r="M184" s="92"/>
      <c r="N184" s="92"/>
      <c r="O184" s="92"/>
      <c r="P184" s="92"/>
      <c r="Q184" s="92"/>
      <c r="R184" s="92"/>
      <c r="S184" s="92"/>
      <c r="T184" s="92"/>
      <c r="U184" s="92"/>
      <c r="V184" s="92"/>
      <c r="W184" s="92"/>
      <c r="X184" s="92"/>
      <c r="Y184" s="92"/>
      <c r="Z184" s="92"/>
      <c r="AA184" s="92"/>
      <c r="AB184" s="92"/>
      <c r="AC184" s="92"/>
      <c r="AD184" s="92"/>
      <c r="AE184" s="94"/>
      <c r="AF184" s="92"/>
      <c r="AG184" s="92"/>
      <c r="AH184" s="95"/>
    </row>
    <row r="185" spans="1:34" ht="15.75" customHeight="1" x14ac:dyDescent="0.25">
      <c r="A185" s="96"/>
      <c r="B185" s="97"/>
      <c r="C185" s="97"/>
      <c r="D185" s="98"/>
      <c r="E185" s="98"/>
      <c r="F185" s="98"/>
      <c r="G185" s="98"/>
      <c r="H185" s="98"/>
      <c r="I185" s="98"/>
      <c r="J185" s="98"/>
      <c r="K185" s="98"/>
      <c r="L185" s="98"/>
      <c r="M185" s="98"/>
      <c r="N185" s="98"/>
      <c r="O185" s="98"/>
      <c r="P185" s="98"/>
      <c r="Q185" s="98"/>
      <c r="R185" s="98"/>
      <c r="S185" s="98"/>
      <c r="T185" s="98"/>
      <c r="U185" s="98"/>
      <c r="V185" s="98"/>
      <c r="W185" s="98"/>
      <c r="X185" s="98"/>
      <c r="Y185" s="98"/>
      <c r="Z185" s="98"/>
      <c r="AA185" s="98"/>
      <c r="AB185" s="98"/>
      <c r="AC185" s="98"/>
      <c r="AD185" s="98"/>
      <c r="AE185" s="94"/>
      <c r="AF185" s="98"/>
      <c r="AG185" s="98"/>
      <c r="AH185" s="99"/>
    </row>
    <row r="186" spans="1:34" ht="15.75" customHeight="1" x14ac:dyDescent="0.25">
      <c r="A186" s="90"/>
      <c r="B186" s="91"/>
      <c r="C186" s="91"/>
      <c r="D186" s="92"/>
      <c r="E186" s="92"/>
      <c r="F186" s="92"/>
      <c r="G186" s="92"/>
      <c r="H186" s="92"/>
      <c r="I186" s="92"/>
      <c r="J186" s="92"/>
      <c r="K186" s="92"/>
      <c r="L186" s="92"/>
      <c r="M186" s="92"/>
      <c r="N186" s="92"/>
      <c r="O186" s="92"/>
      <c r="P186" s="92"/>
      <c r="Q186" s="92"/>
      <c r="R186" s="92"/>
      <c r="S186" s="92"/>
      <c r="T186" s="92"/>
      <c r="U186" s="92"/>
      <c r="V186" s="92"/>
      <c r="W186" s="92"/>
      <c r="X186" s="92"/>
      <c r="Y186" s="92"/>
      <c r="Z186" s="92"/>
      <c r="AA186" s="92"/>
      <c r="AB186" s="92"/>
      <c r="AC186" s="92"/>
      <c r="AD186" s="92"/>
      <c r="AE186" s="94"/>
      <c r="AF186" s="92"/>
      <c r="AG186" s="92"/>
      <c r="AH186" s="95"/>
    </row>
    <row r="187" spans="1:34" ht="15.75" customHeight="1" x14ac:dyDescent="0.25">
      <c r="A187" s="96"/>
      <c r="B187" s="97"/>
      <c r="C187" s="97"/>
      <c r="D187" s="98"/>
      <c r="E187" s="98"/>
      <c r="F187" s="98"/>
      <c r="G187" s="98"/>
      <c r="H187" s="98"/>
      <c r="I187" s="98"/>
      <c r="J187" s="98"/>
      <c r="K187" s="98"/>
      <c r="L187" s="98"/>
      <c r="M187" s="98"/>
      <c r="N187" s="98"/>
      <c r="O187" s="98"/>
      <c r="P187" s="98"/>
      <c r="Q187" s="98"/>
      <c r="R187" s="98"/>
      <c r="S187" s="98"/>
      <c r="T187" s="98"/>
      <c r="U187" s="98"/>
      <c r="V187" s="98"/>
      <c r="W187" s="98"/>
      <c r="X187" s="98"/>
      <c r="Y187" s="98"/>
      <c r="Z187" s="98"/>
      <c r="AA187" s="98"/>
      <c r="AB187" s="98"/>
      <c r="AC187" s="98"/>
      <c r="AD187" s="98"/>
      <c r="AE187" s="94"/>
      <c r="AF187" s="98"/>
      <c r="AG187" s="98"/>
      <c r="AH187" s="99"/>
    </row>
    <row r="188" spans="1:34" ht="15.75" customHeight="1" x14ac:dyDescent="0.25">
      <c r="A188" s="90"/>
      <c r="B188" s="91"/>
      <c r="C188" s="91"/>
      <c r="D188" s="92"/>
      <c r="E188" s="92"/>
      <c r="F188" s="92"/>
      <c r="G188" s="92"/>
      <c r="H188" s="92"/>
      <c r="I188" s="92"/>
      <c r="J188" s="92"/>
      <c r="K188" s="92"/>
      <c r="L188" s="92"/>
      <c r="M188" s="92"/>
      <c r="N188" s="92"/>
      <c r="O188" s="92"/>
      <c r="P188" s="92"/>
      <c r="Q188" s="92"/>
      <c r="R188" s="92"/>
      <c r="S188" s="92"/>
      <c r="T188" s="92"/>
      <c r="U188" s="92"/>
      <c r="V188" s="92"/>
      <c r="W188" s="92"/>
      <c r="X188" s="92"/>
      <c r="Y188" s="92"/>
      <c r="Z188" s="92"/>
      <c r="AA188" s="92"/>
      <c r="AB188" s="92"/>
      <c r="AC188" s="92"/>
      <c r="AD188" s="92"/>
      <c r="AE188" s="94"/>
      <c r="AF188" s="92"/>
      <c r="AG188" s="92"/>
      <c r="AH188" s="95"/>
    </row>
    <row r="189" spans="1:34" ht="15.75" customHeight="1" x14ac:dyDescent="0.25">
      <c r="A189" s="96"/>
      <c r="B189" s="97"/>
      <c r="C189" s="97"/>
      <c r="D189" s="98"/>
      <c r="E189" s="98"/>
      <c r="F189" s="98"/>
      <c r="G189" s="98"/>
      <c r="H189" s="98"/>
      <c r="I189" s="98"/>
      <c r="J189" s="98"/>
      <c r="K189" s="98"/>
      <c r="L189" s="98"/>
      <c r="M189" s="98"/>
      <c r="N189" s="98"/>
      <c r="O189" s="98"/>
      <c r="P189" s="98"/>
      <c r="Q189" s="98"/>
      <c r="R189" s="98"/>
      <c r="S189" s="98"/>
      <c r="T189" s="98"/>
      <c r="U189" s="98"/>
      <c r="V189" s="98"/>
      <c r="W189" s="98"/>
      <c r="X189" s="98"/>
      <c r="Y189" s="98"/>
      <c r="Z189" s="98"/>
      <c r="AA189" s="98"/>
      <c r="AB189" s="98"/>
      <c r="AC189" s="98"/>
      <c r="AD189" s="98"/>
      <c r="AE189" s="94"/>
      <c r="AF189" s="98"/>
      <c r="AG189" s="98"/>
      <c r="AH189" s="99"/>
    </row>
    <row r="190" spans="1:34" ht="15.75" customHeight="1" x14ac:dyDescent="0.25">
      <c r="A190" s="90"/>
      <c r="B190" s="91"/>
      <c r="C190" s="91"/>
      <c r="D190" s="92"/>
      <c r="E190" s="92"/>
      <c r="F190" s="92"/>
      <c r="G190" s="92"/>
      <c r="H190" s="92"/>
      <c r="I190" s="92"/>
      <c r="J190" s="92"/>
      <c r="K190" s="92"/>
      <c r="L190" s="92"/>
      <c r="M190" s="92"/>
      <c r="N190" s="92"/>
      <c r="O190" s="92"/>
      <c r="P190" s="92"/>
      <c r="Q190" s="92"/>
      <c r="R190" s="92"/>
      <c r="S190" s="92"/>
      <c r="T190" s="92"/>
      <c r="U190" s="92"/>
      <c r="V190" s="92"/>
      <c r="W190" s="92"/>
      <c r="X190" s="92"/>
      <c r="Y190" s="92"/>
      <c r="Z190" s="92"/>
      <c r="AA190" s="92"/>
      <c r="AB190" s="92"/>
      <c r="AC190" s="92"/>
      <c r="AD190" s="92"/>
      <c r="AE190" s="94"/>
      <c r="AF190" s="92"/>
      <c r="AG190" s="92"/>
      <c r="AH190" s="95"/>
    </row>
    <row r="191" spans="1:34" ht="15.75" customHeight="1" x14ac:dyDescent="0.25">
      <c r="A191" s="96"/>
      <c r="B191" s="97"/>
      <c r="C191" s="97"/>
      <c r="D191" s="98"/>
      <c r="E191" s="98"/>
      <c r="F191" s="98"/>
      <c r="G191" s="98"/>
      <c r="H191" s="98"/>
      <c r="I191" s="98"/>
      <c r="J191" s="98"/>
      <c r="K191" s="98"/>
      <c r="L191" s="98"/>
      <c r="M191" s="98"/>
      <c r="N191" s="98"/>
      <c r="O191" s="98"/>
      <c r="P191" s="98"/>
      <c r="Q191" s="98"/>
      <c r="R191" s="98"/>
      <c r="S191" s="98"/>
      <c r="T191" s="98"/>
      <c r="U191" s="98"/>
      <c r="V191" s="98"/>
      <c r="W191" s="98"/>
      <c r="X191" s="98"/>
      <c r="Y191" s="98"/>
      <c r="Z191" s="98"/>
      <c r="AA191" s="98"/>
      <c r="AB191" s="98"/>
      <c r="AC191" s="98"/>
      <c r="AD191" s="98"/>
      <c r="AE191" s="94"/>
      <c r="AF191" s="98"/>
      <c r="AG191" s="98"/>
      <c r="AH191" s="99"/>
    </row>
    <row r="192" spans="1:34" ht="15.75" customHeight="1" x14ac:dyDescent="0.25">
      <c r="A192" s="90"/>
      <c r="B192" s="91"/>
      <c r="C192" s="91"/>
      <c r="D192" s="92"/>
      <c r="E192" s="92"/>
      <c r="F192" s="92"/>
      <c r="G192" s="92"/>
      <c r="H192" s="92"/>
      <c r="I192" s="92"/>
      <c r="J192" s="92"/>
      <c r="K192" s="92"/>
      <c r="L192" s="92"/>
      <c r="M192" s="92"/>
      <c r="N192" s="92"/>
      <c r="O192" s="92"/>
      <c r="P192" s="92"/>
      <c r="Q192" s="92"/>
      <c r="R192" s="92"/>
      <c r="S192" s="92"/>
      <c r="T192" s="92"/>
      <c r="U192" s="92"/>
      <c r="V192" s="92"/>
      <c r="W192" s="92"/>
      <c r="X192" s="92"/>
      <c r="Y192" s="92"/>
      <c r="Z192" s="92"/>
      <c r="AA192" s="92"/>
      <c r="AB192" s="92"/>
      <c r="AC192" s="92"/>
      <c r="AD192" s="92"/>
      <c r="AE192" s="94"/>
      <c r="AF192" s="92"/>
      <c r="AG192" s="92"/>
      <c r="AH192" s="95"/>
    </row>
    <row r="193" spans="1:34" ht="15.75" customHeight="1" x14ac:dyDescent="0.25">
      <c r="A193" s="96"/>
      <c r="B193" s="97"/>
      <c r="C193" s="97"/>
      <c r="D193" s="98"/>
      <c r="E193" s="98"/>
      <c r="F193" s="98"/>
      <c r="G193" s="98"/>
      <c r="H193" s="98"/>
      <c r="I193" s="98"/>
      <c r="J193" s="98"/>
      <c r="K193" s="98"/>
      <c r="L193" s="98"/>
      <c r="M193" s="98"/>
      <c r="N193" s="98"/>
      <c r="O193" s="98"/>
      <c r="P193" s="98"/>
      <c r="Q193" s="98"/>
      <c r="R193" s="98"/>
      <c r="S193" s="98"/>
      <c r="T193" s="98"/>
      <c r="U193" s="98"/>
      <c r="V193" s="98"/>
      <c r="W193" s="98"/>
      <c r="X193" s="98"/>
      <c r="Y193" s="98"/>
      <c r="Z193" s="98"/>
      <c r="AA193" s="98"/>
      <c r="AB193" s="98"/>
      <c r="AC193" s="98"/>
      <c r="AD193" s="98"/>
      <c r="AE193" s="94"/>
      <c r="AF193" s="98"/>
      <c r="AG193" s="98"/>
      <c r="AH193" s="99"/>
    </row>
    <row r="194" spans="1:34" ht="15.75" customHeight="1" x14ac:dyDescent="0.25">
      <c r="A194" s="90"/>
      <c r="B194" s="91"/>
      <c r="C194" s="91"/>
      <c r="D194" s="92"/>
      <c r="E194" s="92"/>
      <c r="F194" s="92"/>
      <c r="G194" s="92"/>
      <c r="H194" s="92"/>
      <c r="I194" s="92"/>
      <c r="J194" s="92"/>
      <c r="K194" s="92"/>
      <c r="L194" s="92"/>
      <c r="M194" s="92"/>
      <c r="N194" s="92"/>
      <c r="O194" s="92"/>
      <c r="P194" s="92"/>
      <c r="Q194" s="92"/>
      <c r="R194" s="92"/>
      <c r="S194" s="92"/>
      <c r="T194" s="92"/>
      <c r="U194" s="92"/>
      <c r="V194" s="92"/>
      <c r="W194" s="92"/>
      <c r="X194" s="92"/>
      <c r="Y194" s="92"/>
      <c r="Z194" s="92"/>
      <c r="AA194" s="92"/>
      <c r="AB194" s="92"/>
      <c r="AC194" s="92"/>
      <c r="AD194" s="92"/>
      <c r="AE194" s="94"/>
      <c r="AF194" s="92"/>
      <c r="AG194" s="92"/>
      <c r="AH194" s="95"/>
    </row>
    <row r="195" spans="1:34" ht="15.75" customHeight="1" x14ac:dyDescent="0.25">
      <c r="A195" s="96"/>
      <c r="B195" s="97"/>
      <c r="C195" s="97"/>
      <c r="D195" s="98"/>
      <c r="E195" s="98"/>
      <c r="F195" s="98"/>
      <c r="G195" s="98"/>
      <c r="H195" s="98"/>
      <c r="I195" s="98"/>
      <c r="J195" s="98"/>
      <c r="K195" s="98"/>
      <c r="L195" s="98"/>
      <c r="M195" s="98"/>
      <c r="N195" s="98"/>
      <c r="O195" s="98"/>
      <c r="P195" s="98"/>
      <c r="Q195" s="98"/>
      <c r="R195" s="98"/>
      <c r="S195" s="98"/>
      <c r="T195" s="98"/>
      <c r="U195" s="98"/>
      <c r="V195" s="98"/>
      <c r="W195" s="98"/>
      <c r="X195" s="98"/>
      <c r="Y195" s="98"/>
      <c r="Z195" s="98"/>
      <c r="AA195" s="98"/>
      <c r="AB195" s="98"/>
      <c r="AC195" s="98"/>
      <c r="AD195" s="98"/>
      <c r="AE195" s="94"/>
      <c r="AF195" s="98"/>
      <c r="AG195" s="98"/>
      <c r="AH195" s="99"/>
    </row>
    <row r="196" spans="1:34" ht="15.75" customHeight="1" x14ac:dyDescent="0.25">
      <c r="A196" s="90"/>
      <c r="B196" s="91"/>
      <c r="C196" s="91"/>
      <c r="D196" s="92"/>
      <c r="E196" s="92"/>
      <c r="F196" s="92"/>
      <c r="G196" s="92"/>
      <c r="H196" s="92"/>
      <c r="I196" s="92"/>
      <c r="J196" s="92"/>
      <c r="K196" s="92"/>
      <c r="L196" s="92"/>
      <c r="M196" s="92"/>
      <c r="N196" s="92"/>
      <c r="O196" s="92"/>
      <c r="P196" s="92"/>
      <c r="Q196" s="92"/>
      <c r="R196" s="92"/>
      <c r="S196" s="92"/>
      <c r="T196" s="92"/>
      <c r="U196" s="92"/>
      <c r="V196" s="92"/>
      <c r="W196" s="92"/>
      <c r="X196" s="92"/>
      <c r="Y196" s="92"/>
      <c r="Z196" s="92"/>
      <c r="AA196" s="92"/>
      <c r="AB196" s="92"/>
      <c r="AC196" s="92"/>
      <c r="AD196" s="92"/>
      <c r="AE196" s="94"/>
      <c r="AF196" s="92"/>
      <c r="AG196" s="92"/>
      <c r="AH196" s="95"/>
    </row>
    <row r="197" spans="1:34" ht="15.75" customHeight="1" x14ac:dyDescent="0.25">
      <c r="A197" s="96"/>
      <c r="B197" s="97"/>
      <c r="C197" s="97"/>
      <c r="D197" s="98"/>
      <c r="E197" s="98"/>
      <c r="F197" s="98"/>
      <c r="G197" s="98"/>
      <c r="H197" s="98"/>
      <c r="I197" s="98"/>
      <c r="J197" s="98"/>
      <c r="K197" s="98"/>
      <c r="L197" s="98"/>
      <c r="M197" s="98"/>
      <c r="N197" s="98"/>
      <c r="O197" s="98"/>
      <c r="P197" s="98"/>
      <c r="Q197" s="98"/>
      <c r="R197" s="98"/>
      <c r="S197" s="98"/>
      <c r="T197" s="98"/>
      <c r="U197" s="98"/>
      <c r="V197" s="98"/>
      <c r="W197" s="98"/>
      <c r="X197" s="98"/>
      <c r="Y197" s="98"/>
      <c r="Z197" s="98"/>
      <c r="AA197" s="98"/>
      <c r="AB197" s="98"/>
      <c r="AC197" s="98"/>
      <c r="AD197" s="98"/>
      <c r="AE197" s="94"/>
      <c r="AF197" s="98"/>
      <c r="AG197" s="98"/>
      <c r="AH197" s="99"/>
    </row>
    <row r="198" spans="1:34" ht="15.75" customHeight="1" x14ac:dyDescent="0.25">
      <c r="A198" s="90"/>
      <c r="B198" s="91"/>
      <c r="C198" s="91"/>
      <c r="D198" s="92"/>
      <c r="E198" s="92"/>
      <c r="F198" s="92"/>
      <c r="G198" s="92"/>
      <c r="H198" s="92"/>
      <c r="I198" s="92"/>
      <c r="J198" s="92"/>
      <c r="K198" s="92"/>
      <c r="L198" s="92"/>
      <c r="M198" s="92"/>
      <c r="N198" s="92"/>
      <c r="O198" s="92"/>
      <c r="P198" s="92"/>
      <c r="Q198" s="92"/>
      <c r="R198" s="92"/>
      <c r="S198" s="92"/>
      <c r="T198" s="92"/>
      <c r="U198" s="92"/>
      <c r="V198" s="92"/>
      <c r="W198" s="92"/>
      <c r="X198" s="92"/>
      <c r="Y198" s="92"/>
      <c r="Z198" s="92"/>
      <c r="AA198" s="92"/>
      <c r="AB198" s="92"/>
      <c r="AC198" s="92"/>
      <c r="AD198" s="92"/>
      <c r="AE198" s="94"/>
      <c r="AF198" s="92"/>
      <c r="AG198" s="92"/>
      <c r="AH198" s="95"/>
    </row>
    <row r="199" spans="1:34" ht="15.75" customHeight="1" x14ac:dyDescent="0.25">
      <c r="A199" s="96"/>
      <c r="B199" s="97"/>
      <c r="C199" s="97"/>
      <c r="D199" s="98"/>
      <c r="E199" s="98"/>
      <c r="F199" s="98"/>
      <c r="G199" s="98"/>
      <c r="H199" s="98"/>
      <c r="I199" s="98"/>
      <c r="J199" s="98"/>
      <c r="K199" s="98"/>
      <c r="L199" s="98"/>
      <c r="M199" s="98"/>
      <c r="N199" s="98"/>
      <c r="O199" s="98"/>
      <c r="P199" s="98"/>
      <c r="Q199" s="98"/>
      <c r="R199" s="98"/>
      <c r="S199" s="98"/>
      <c r="T199" s="98"/>
      <c r="U199" s="98"/>
      <c r="V199" s="98"/>
      <c r="W199" s="98"/>
      <c r="X199" s="98"/>
      <c r="Y199" s="98"/>
      <c r="Z199" s="98"/>
      <c r="AA199" s="98"/>
      <c r="AB199" s="98"/>
      <c r="AC199" s="98"/>
      <c r="AD199" s="98"/>
      <c r="AE199" s="94"/>
      <c r="AF199" s="98"/>
      <c r="AG199" s="98"/>
      <c r="AH199" s="99"/>
    </row>
    <row r="200" spans="1:34" ht="15.75" customHeight="1" x14ac:dyDescent="0.25">
      <c r="A200" s="90"/>
      <c r="B200" s="91"/>
      <c r="C200" s="91"/>
      <c r="D200" s="92"/>
      <c r="E200" s="92"/>
      <c r="F200" s="92"/>
      <c r="G200" s="92"/>
      <c r="H200" s="92"/>
      <c r="I200" s="92"/>
      <c r="J200" s="92"/>
      <c r="K200" s="92"/>
      <c r="L200" s="92"/>
      <c r="M200" s="92"/>
      <c r="N200" s="92"/>
      <c r="O200" s="92"/>
      <c r="P200" s="92"/>
      <c r="Q200" s="92"/>
      <c r="R200" s="92"/>
      <c r="S200" s="92"/>
      <c r="T200" s="92"/>
      <c r="U200" s="92"/>
      <c r="V200" s="92"/>
      <c r="W200" s="92"/>
      <c r="X200" s="92"/>
      <c r="Y200" s="92"/>
      <c r="Z200" s="92"/>
      <c r="AA200" s="92"/>
      <c r="AB200" s="92"/>
      <c r="AC200" s="92"/>
      <c r="AD200" s="92"/>
      <c r="AE200" s="94"/>
      <c r="AF200" s="92"/>
      <c r="AG200" s="92"/>
      <c r="AH200" s="95"/>
    </row>
    <row r="201" spans="1:34" ht="15.75" customHeight="1" x14ac:dyDescent="0.25">
      <c r="A201" s="96"/>
      <c r="B201" s="97"/>
      <c r="C201" s="97"/>
      <c r="D201" s="98"/>
      <c r="E201" s="98"/>
      <c r="F201" s="98"/>
      <c r="G201" s="98"/>
      <c r="H201" s="98"/>
      <c r="I201" s="98"/>
      <c r="J201" s="98"/>
      <c r="K201" s="98"/>
      <c r="L201" s="98"/>
      <c r="M201" s="98"/>
      <c r="N201" s="98"/>
      <c r="O201" s="98"/>
      <c r="P201" s="98"/>
      <c r="Q201" s="98"/>
      <c r="R201" s="98"/>
      <c r="S201" s="98"/>
      <c r="T201" s="98"/>
      <c r="U201" s="98"/>
      <c r="V201" s="98"/>
      <c r="W201" s="98"/>
      <c r="X201" s="98"/>
      <c r="Y201" s="98"/>
      <c r="Z201" s="98"/>
      <c r="AA201" s="98"/>
      <c r="AB201" s="98"/>
      <c r="AC201" s="98"/>
      <c r="AD201" s="98"/>
      <c r="AE201" s="94"/>
      <c r="AF201" s="98"/>
      <c r="AG201" s="98"/>
      <c r="AH201" s="99"/>
    </row>
    <row r="202" spans="1:34" ht="15.75" customHeight="1" x14ac:dyDescent="0.25">
      <c r="A202" s="90"/>
      <c r="B202" s="91"/>
      <c r="C202" s="91"/>
      <c r="D202" s="92"/>
      <c r="E202" s="92"/>
      <c r="F202" s="92"/>
      <c r="G202" s="92"/>
      <c r="H202" s="92"/>
      <c r="I202" s="92"/>
      <c r="J202" s="92"/>
      <c r="K202" s="92"/>
      <c r="L202" s="92"/>
      <c r="M202" s="92"/>
      <c r="N202" s="92"/>
      <c r="O202" s="92"/>
      <c r="P202" s="92"/>
      <c r="Q202" s="92"/>
      <c r="R202" s="92"/>
      <c r="S202" s="92"/>
      <c r="T202" s="92"/>
      <c r="U202" s="92"/>
      <c r="V202" s="92"/>
      <c r="W202" s="92"/>
      <c r="X202" s="92"/>
      <c r="Y202" s="92"/>
      <c r="Z202" s="92"/>
      <c r="AA202" s="92"/>
      <c r="AB202" s="92"/>
      <c r="AC202" s="92"/>
      <c r="AD202" s="92"/>
      <c r="AE202" s="94"/>
      <c r="AF202" s="92"/>
      <c r="AG202" s="92"/>
      <c r="AH202" s="95"/>
    </row>
    <row r="203" spans="1:34" ht="15.75" customHeight="1" x14ac:dyDescent="0.25">
      <c r="A203" s="96"/>
      <c r="B203" s="97"/>
      <c r="C203" s="97"/>
      <c r="D203" s="98"/>
      <c r="E203" s="98"/>
      <c r="F203" s="98"/>
      <c r="G203" s="98"/>
      <c r="H203" s="98"/>
      <c r="I203" s="98"/>
      <c r="J203" s="98"/>
      <c r="K203" s="98"/>
      <c r="L203" s="98"/>
      <c r="M203" s="98"/>
      <c r="N203" s="98"/>
      <c r="O203" s="98"/>
      <c r="P203" s="98"/>
      <c r="Q203" s="98"/>
      <c r="R203" s="98"/>
      <c r="S203" s="98"/>
      <c r="T203" s="98"/>
      <c r="U203" s="98"/>
      <c r="V203" s="98"/>
      <c r="W203" s="98"/>
      <c r="X203" s="98"/>
      <c r="Y203" s="98"/>
      <c r="Z203" s="98"/>
      <c r="AA203" s="98"/>
      <c r="AB203" s="98"/>
      <c r="AC203" s="98"/>
      <c r="AD203" s="98"/>
      <c r="AE203" s="94"/>
      <c r="AF203" s="98"/>
      <c r="AG203" s="98"/>
      <c r="AH203" s="99"/>
    </row>
    <row r="204" spans="1:34" ht="15.75" customHeight="1" x14ac:dyDescent="0.25">
      <c r="A204" s="90"/>
      <c r="B204" s="91"/>
      <c r="C204" s="91"/>
      <c r="D204" s="92"/>
      <c r="E204" s="92"/>
      <c r="F204" s="92"/>
      <c r="G204" s="92"/>
      <c r="H204" s="92"/>
      <c r="I204" s="92"/>
      <c r="J204" s="92"/>
      <c r="K204" s="92"/>
      <c r="L204" s="92"/>
      <c r="M204" s="92"/>
      <c r="N204" s="92"/>
      <c r="O204" s="92"/>
      <c r="P204" s="92"/>
      <c r="Q204" s="92"/>
      <c r="R204" s="92"/>
      <c r="S204" s="92"/>
      <c r="T204" s="92"/>
      <c r="U204" s="92"/>
      <c r="V204" s="92"/>
      <c r="W204" s="92"/>
      <c r="X204" s="92"/>
      <c r="Y204" s="92"/>
      <c r="Z204" s="92"/>
      <c r="AA204" s="92"/>
      <c r="AB204" s="92"/>
      <c r="AC204" s="92"/>
      <c r="AD204" s="92"/>
      <c r="AE204" s="94"/>
      <c r="AF204" s="92"/>
      <c r="AG204" s="92"/>
      <c r="AH204" s="95"/>
    </row>
    <row r="205" spans="1:34" ht="15.75" customHeight="1" x14ac:dyDescent="0.25">
      <c r="A205" s="96"/>
      <c r="B205" s="97"/>
      <c r="C205" s="97"/>
      <c r="D205" s="98"/>
      <c r="E205" s="98"/>
      <c r="F205" s="98"/>
      <c r="G205" s="98"/>
      <c r="H205" s="98"/>
      <c r="I205" s="98"/>
      <c r="J205" s="98"/>
      <c r="K205" s="98"/>
      <c r="L205" s="98"/>
      <c r="M205" s="98"/>
      <c r="N205" s="98"/>
      <c r="O205" s="98"/>
      <c r="P205" s="98"/>
      <c r="Q205" s="98"/>
      <c r="R205" s="98"/>
      <c r="S205" s="98"/>
      <c r="T205" s="98"/>
      <c r="U205" s="98"/>
      <c r="V205" s="98"/>
      <c r="W205" s="98"/>
      <c r="X205" s="98"/>
      <c r="Y205" s="98"/>
      <c r="Z205" s="98"/>
      <c r="AA205" s="98"/>
      <c r="AB205" s="98"/>
      <c r="AC205" s="98"/>
      <c r="AD205" s="98"/>
      <c r="AE205" s="94"/>
      <c r="AF205" s="98"/>
      <c r="AG205" s="98"/>
      <c r="AH205" s="99"/>
    </row>
    <row r="206" spans="1:34" ht="15.75" customHeight="1" x14ac:dyDescent="0.25">
      <c r="A206" s="90"/>
      <c r="B206" s="91"/>
      <c r="C206" s="91"/>
      <c r="D206" s="92"/>
      <c r="E206" s="92"/>
      <c r="F206" s="92"/>
      <c r="G206" s="92"/>
      <c r="H206" s="92"/>
      <c r="I206" s="92"/>
      <c r="J206" s="92"/>
      <c r="K206" s="92"/>
      <c r="L206" s="92"/>
      <c r="M206" s="92"/>
      <c r="N206" s="92"/>
      <c r="O206" s="92"/>
      <c r="P206" s="92"/>
      <c r="Q206" s="92"/>
      <c r="R206" s="92"/>
      <c r="S206" s="92"/>
      <c r="T206" s="92"/>
      <c r="U206" s="92"/>
      <c r="V206" s="92"/>
      <c r="W206" s="92"/>
      <c r="X206" s="92"/>
      <c r="Y206" s="92"/>
      <c r="Z206" s="92"/>
      <c r="AA206" s="92"/>
      <c r="AB206" s="92"/>
      <c r="AC206" s="92"/>
      <c r="AD206" s="92"/>
      <c r="AE206" s="94"/>
      <c r="AF206" s="92"/>
      <c r="AG206" s="92"/>
      <c r="AH206" s="95"/>
    </row>
    <row r="207" spans="1:34" ht="15.75" customHeight="1" x14ac:dyDescent="0.25">
      <c r="A207" s="96"/>
      <c r="B207" s="97"/>
      <c r="C207" s="97"/>
      <c r="D207" s="98"/>
      <c r="E207" s="98"/>
      <c r="F207" s="98"/>
      <c r="G207" s="98"/>
      <c r="H207" s="98"/>
      <c r="I207" s="98"/>
      <c r="J207" s="98"/>
      <c r="K207" s="98"/>
      <c r="L207" s="98"/>
      <c r="M207" s="98"/>
      <c r="N207" s="98"/>
      <c r="O207" s="98"/>
      <c r="P207" s="98"/>
      <c r="Q207" s="98"/>
      <c r="R207" s="98"/>
      <c r="S207" s="98"/>
      <c r="T207" s="98"/>
      <c r="U207" s="98"/>
      <c r="V207" s="98"/>
      <c r="W207" s="98"/>
      <c r="X207" s="98"/>
      <c r="Y207" s="98"/>
      <c r="Z207" s="98"/>
      <c r="AA207" s="98"/>
      <c r="AB207" s="98"/>
      <c r="AC207" s="98"/>
      <c r="AD207" s="98"/>
      <c r="AE207" s="94"/>
      <c r="AF207" s="98"/>
      <c r="AG207" s="98"/>
      <c r="AH207" s="99"/>
    </row>
    <row r="208" spans="1:34" ht="15.75" customHeight="1" x14ac:dyDescent="0.25">
      <c r="A208" s="90"/>
      <c r="B208" s="91"/>
      <c r="C208" s="91"/>
      <c r="D208" s="92"/>
      <c r="E208" s="92"/>
      <c r="F208" s="92"/>
      <c r="G208" s="92"/>
      <c r="H208" s="92"/>
      <c r="I208" s="92"/>
      <c r="J208" s="92"/>
      <c r="K208" s="92"/>
      <c r="L208" s="92"/>
      <c r="M208" s="92"/>
      <c r="N208" s="92"/>
      <c r="O208" s="92"/>
      <c r="P208" s="92"/>
      <c r="Q208" s="92"/>
      <c r="R208" s="92"/>
      <c r="S208" s="92"/>
      <c r="T208" s="92"/>
      <c r="U208" s="92"/>
      <c r="V208" s="92"/>
      <c r="W208" s="92"/>
      <c r="X208" s="92"/>
      <c r="Y208" s="92"/>
      <c r="Z208" s="92"/>
      <c r="AA208" s="92"/>
      <c r="AB208" s="92"/>
      <c r="AC208" s="92"/>
      <c r="AD208" s="92"/>
      <c r="AE208" s="94"/>
      <c r="AF208" s="92"/>
      <c r="AG208" s="92"/>
      <c r="AH208" s="95"/>
    </row>
    <row r="209" spans="1:34" ht="15.75" customHeight="1" x14ac:dyDescent="0.25">
      <c r="A209" s="96"/>
      <c r="B209" s="97"/>
      <c r="C209" s="97"/>
      <c r="D209" s="98"/>
      <c r="E209" s="98"/>
      <c r="F209" s="98"/>
      <c r="G209" s="98"/>
      <c r="H209" s="98"/>
      <c r="I209" s="98"/>
      <c r="J209" s="98"/>
      <c r="K209" s="98"/>
      <c r="L209" s="98"/>
      <c r="M209" s="98"/>
      <c r="N209" s="98"/>
      <c r="O209" s="98"/>
      <c r="P209" s="98"/>
      <c r="Q209" s="98"/>
      <c r="R209" s="98"/>
      <c r="S209" s="98"/>
      <c r="T209" s="98"/>
      <c r="U209" s="98"/>
      <c r="V209" s="98"/>
      <c r="W209" s="98"/>
      <c r="X209" s="98"/>
      <c r="Y209" s="98"/>
      <c r="Z209" s="98"/>
      <c r="AA209" s="98"/>
      <c r="AB209" s="98"/>
      <c r="AC209" s="98"/>
      <c r="AD209" s="98"/>
      <c r="AE209" s="94"/>
      <c r="AF209" s="98"/>
      <c r="AG209" s="98"/>
      <c r="AH209" s="99"/>
    </row>
    <row r="210" spans="1:34" ht="15.75" customHeight="1" x14ac:dyDescent="0.25">
      <c r="A210" s="90"/>
      <c r="B210" s="91"/>
      <c r="C210" s="91"/>
      <c r="D210" s="92"/>
      <c r="E210" s="92"/>
      <c r="F210" s="92"/>
      <c r="G210" s="92"/>
      <c r="H210" s="92"/>
      <c r="I210" s="92"/>
      <c r="J210" s="92"/>
      <c r="K210" s="92"/>
      <c r="L210" s="92"/>
      <c r="M210" s="92"/>
      <c r="N210" s="92"/>
      <c r="O210" s="92"/>
      <c r="P210" s="92"/>
      <c r="Q210" s="92"/>
      <c r="R210" s="92"/>
      <c r="S210" s="92"/>
      <c r="T210" s="92"/>
      <c r="U210" s="92"/>
      <c r="V210" s="92"/>
      <c r="W210" s="92"/>
      <c r="X210" s="92"/>
      <c r="Y210" s="92"/>
      <c r="Z210" s="92"/>
      <c r="AA210" s="92"/>
      <c r="AB210" s="92"/>
      <c r="AC210" s="92"/>
      <c r="AD210" s="92"/>
      <c r="AE210" s="94"/>
      <c r="AF210" s="92"/>
      <c r="AG210" s="92"/>
      <c r="AH210" s="95"/>
    </row>
    <row r="211" spans="1:34" ht="15.75" customHeight="1" x14ac:dyDescent="0.25">
      <c r="A211" s="96"/>
      <c r="B211" s="97"/>
      <c r="C211" s="97"/>
      <c r="D211" s="98"/>
      <c r="E211" s="98"/>
      <c r="F211" s="98"/>
      <c r="G211" s="98"/>
      <c r="H211" s="98"/>
      <c r="I211" s="98"/>
      <c r="J211" s="98"/>
      <c r="K211" s="98"/>
      <c r="L211" s="98"/>
      <c r="M211" s="98"/>
      <c r="N211" s="98"/>
      <c r="O211" s="98"/>
      <c r="P211" s="98"/>
      <c r="Q211" s="98"/>
      <c r="R211" s="98"/>
      <c r="S211" s="98"/>
      <c r="T211" s="98"/>
      <c r="U211" s="98"/>
      <c r="V211" s="98"/>
      <c r="W211" s="98"/>
      <c r="X211" s="98"/>
      <c r="Y211" s="98"/>
      <c r="Z211" s="98"/>
      <c r="AA211" s="98"/>
      <c r="AB211" s="98"/>
      <c r="AC211" s="98"/>
      <c r="AD211" s="98"/>
      <c r="AE211" s="94"/>
      <c r="AF211" s="98"/>
      <c r="AG211" s="98"/>
      <c r="AH211" s="99"/>
    </row>
    <row r="212" spans="1:34" ht="15.75" customHeight="1" x14ac:dyDescent="0.25">
      <c r="A212" s="90"/>
      <c r="B212" s="91"/>
      <c r="C212" s="91"/>
      <c r="D212" s="92"/>
      <c r="E212" s="92"/>
      <c r="F212" s="92"/>
      <c r="G212" s="92"/>
      <c r="H212" s="92"/>
      <c r="I212" s="92"/>
      <c r="J212" s="92"/>
      <c r="K212" s="92"/>
      <c r="L212" s="92"/>
      <c r="M212" s="92"/>
      <c r="N212" s="92"/>
      <c r="O212" s="92"/>
      <c r="P212" s="92"/>
      <c r="Q212" s="92"/>
      <c r="R212" s="92"/>
      <c r="S212" s="92"/>
      <c r="T212" s="92"/>
      <c r="U212" s="92"/>
      <c r="V212" s="92"/>
      <c r="W212" s="92"/>
      <c r="X212" s="92"/>
      <c r="Y212" s="92"/>
      <c r="Z212" s="92"/>
      <c r="AA212" s="92"/>
      <c r="AB212" s="92"/>
      <c r="AC212" s="92"/>
      <c r="AD212" s="92"/>
      <c r="AE212" s="94"/>
      <c r="AF212" s="92"/>
      <c r="AG212" s="92"/>
      <c r="AH212" s="95"/>
    </row>
    <row r="213" spans="1:34" ht="15.75" customHeight="1" x14ac:dyDescent="0.25">
      <c r="A213" s="96"/>
      <c r="B213" s="97"/>
      <c r="C213" s="97"/>
      <c r="D213" s="98"/>
      <c r="E213" s="98"/>
      <c r="F213" s="98"/>
      <c r="G213" s="98"/>
      <c r="H213" s="98"/>
      <c r="I213" s="98"/>
      <c r="J213" s="98"/>
      <c r="K213" s="98"/>
      <c r="L213" s="98"/>
      <c r="M213" s="98"/>
      <c r="N213" s="98"/>
      <c r="O213" s="98"/>
      <c r="P213" s="98"/>
      <c r="Q213" s="98"/>
      <c r="R213" s="98"/>
      <c r="S213" s="98"/>
      <c r="T213" s="98"/>
      <c r="U213" s="98"/>
      <c r="V213" s="98"/>
      <c r="W213" s="98"/>
      <c r="X213" s="98"/>
      <c r="Y213" s="98"/>
      <c r="Z213" s="98"/>
      <c r="AA213" s="98"/>
      <c r="AB213" s="98"/>
      <c r="AC213" s="98"/>
      <c r="AD213" s="98"/>
      <c r="AE213" s="94"/>
      <c r="AF213" s="98"/>
      <c r="AG213" s="98"/>
      <c r="AH213" s="99"/>
    </row>
    <row r="214" spans="1:34" ht="15.75" customHeight="1" x14ac:dyDescent="0.25">
      <c r="A214" s="90"/>
      <c r="B214" s="91"/>
      <c r="C214" s="91"/>
      <c r="D214" s="92"/>
      <c r="E214" s="92"/>
      <c r="F214" s="92"/>
      <c r="G214" s="92"/>
      <c r="H214" s="92"/>
      <c r="I214" s="92"/>
      <c r="J214" s="92"/>
      <c r="K214" s="92"/>
      <c r="L214" s="92"/>
      <c r="M214" s="92"/>
      <c r="N214" s="92"/>
      <c r="O214" s="92"/>
      <c r="P214" s="92"/>
      <c r="Q214" s="92"/>
      <c r="R214" s="92"/>
      <c r="S214" s="92"/>
      <c r="T214" s="92"/>
      <c r="U214" s="92"/>
      <c r="V214" s="92"/>
      <c r="W214" s="92"/>
      <c r="X214" s="92"/>
      <c r="Y214" s="92"/>
      <c r="Z214" s="92"/>
      <c r="AA214" s="92"/>
      <c r="AB214" s="92"/>
      <c r="AC214" s="92"/>
      <c r="AD214" s="92"/>
      <c r="AE214" s="94"/>
      <c r="AF214" s="92"/>
      <c r="AG214" s="92"/>
      <c r="AH214" s="95"/>
    </row>
    <row r="215" spans="1:34" ht="15.75" customHeight="1" x14ac:dyDescent="0.25">
      <c r="A215" s="96"/>
      <c r="B215" s="97"/>
      <c r="C215" s="97"/>
      <c r="D215" s="98"/>
      <c r="E215" s="98"/>
      <c r="F215" s="98"/>
      <c r="G215" s="98"/>
      <c r="H215" s="98"/>
      <c r="I215" s="98"/>
      <c r="J215" s="98"/>
      <c r="K215" s="98"/>
      <c r="L215" s="98"/>
      <c r="M215" s="98"/>
      <c r="N215" s="98"/>
      <c r="O215" s="98"/>
      <c r="P215" s="98"/>
      <c r="Q215" s="98"/>
      <c r="R215" s="98"/>
      <c r="S215" s="98"/>
      <c r="T215" s="98"/>
      <c r="U215" s="98"/>
      <c r="V215" s="98"/>
      <c r="W215" s="98"/>
      <c r="X215" s="98"/>
      <c r="Y215" s="98"/>
      <c r="Z215" s="98"/>
      <c r="AA215" s="98"/>
      <c r="AB215" s="98"/>
      <c r="AC215" s="98"/>
      <c r="AD215" s="98"/>
      <c r="AE215" s="94"/>
      <c r="AF215" s="98"/>
      <c r="AG215" s="98"/>
      <c r="AH215" s="99"/>
    </row>
    <row r="216" spans="1:34" ht="15.75" customHeight="1" x14ac:dyDescent="0.25">
      <c r="A216" s="90"/>
      <c r="B216" s="91"/>
      <c r="C216" s="91"/>
      <c r="D216" s="92"/>
      <c r="E216" s="92"/>
      <c r="F216" s="92"/>
      <c r="G216" s="92"/>
      <c r="H216" s="92"/>
      <c r="I216" s="92"/>
      <c r="J216" s="92"/>
      <c r="K216" s="92"/>
      <c r="L216" s="92"/>
      <c r="M216" s="92"/>
      <c r="N216" s="92"/>
      <c r="O216" s="92"/>
      <c r="P216" s="92"/>
      <c r="Q216" s="92"/>
      <c r="R216" s="92"/>
      <c r="S216" s="92"/>
      <c r="T216" s="92"/>
      <c r="U216" s="92"/>
      <c r="V216" s="92"/>
      <c r="W216" s="92"/>
      <c r="X216" s="92"/>
      <c r="Y216" s="92"/>
      <c r="Z216" s="92"/>
      <c r="AA216" s="92"/>
      <c r="AB216" s="92"/>
      <c r="AC216" s="92"/>
      <c r="AD216" s="92"/>
      <c r="AE216" s="94"/>
      <c r="AF216" s="92"/>
      <c r="AG216" s="92"/>
      <c r="AH216" s="95"/>
    </row>
    <row r="217" spans="1:34" ht="15.75" customHeight="1" x14ac:dyDescent="0.25">
      <c r="A217" s="96"/>
      <c r="B217" s="97"/>
      <c r="C217" s="97"/>
      <c r="D217" s="98"/>
      <c r="E217" s="98"/>
      <c r="F217" s="98"/>
      <c r="G217" s="98"/>
      <c r="H217" s="98"/>
      <c r="I217" s="98"/>
      <c r="J217" s="98"/>
      <c r="K217" s="98"/>
      <c r="L217" s="98"/>
      <c r="M217" s="98"/>
      <c r="N217" s="98"/>
      <c r="O217" s="98"/>
      <c r="P217" s="98"/>
      <c r="Q217" s="98"/>
      <c r="R217" s="98"/>
      <c r="S217" s="98"/>
      <c r="T217" s="98"/>
      <c r="U217" s="98"/>
      <c r="V217" s="98"/>
      <c r="W217" s="98"/>
      <c r="X217" s="98"/>
      <c r="Y217" s="98"/>
      <c r="Z217" s="98"/>
      <c r="AA217" s="98"/>
      <c r="AB217" s="98"/>
      <c r="AC217" s="98"/>
      <c r="AD217" s="98"/>
      <c r="AE217" s="94"/>
      <c r="AF217" s="98"/>
      <c r="AG217" s="98"/>
      <c r="AH217" s="99"/>
    </row>
    <row r="218" spans="1:34" ht="15.75" customHeight="1" x14ac:dyDescent="0.25">
      <c r="A218" s="90"/>
      <c r="B218" s="91"/>
      <c r="C218" s="91"/>
      <c r="D218" s="92"/>
      <c r="E218" s="92"/>
      <c r="F218" s="92"/>
      <c r="G218" s="92"/>
      <c r="H218" s="92"/>
      <c r="I218" s="92"/>
      <c r="J218" s="92"/>
      <c r="K218" s="92"/>
      <c r="L218" s="92"/>
      <c r="M218" s="92"/>
      <c r="N218" s="92"/>
      <c r="O218" s="92"/>
      <c r="P218" s="92"/>
      <c r="Q218" s="92"/>
      <c r="R218" s="92"/>
      <c r="S218" s="92"/>
      <c r="T218" s="92"/>
      <c r="U218" s="92"/>
      <c r="V218" s="92"/>
      <c r="W218" s="92"/>
      <c r="X218" s="92"/>
      <c r="Y218" s="92"/>
      <c r="Z218" s="92"/>
      <c r="AA218" s="92"/>
      <c r="AB218" s="92"/>
      <c r="AC218" s="92"/>
      <c r="AD218" s="92"/>
      <c r="AE218" s="94"/>
      <c r="AF218" s="92"/>
      <c r="AG218" s="92"/>
      <c r="AH218" s="95"/>
    </row>
    <row r="219" spans="1:34" ht="15.75" customHeight="1" x14ac:dyDescent="0.25">
      <c r="A219" s="96"/>
      <c r="B219" s="97"/>
      <c r="C219" s="97"/>
      <c r="D219" s="98"/>
      <c r="E219" s="98"/>
      <c r="F219" s="98"/>
      <c r="G219" s="98"/>
      <c r="H219" s="98"/>
      <c r="I219" s="98"/>
      <c r="J219" s="98"/>
      <c r="K219" s="98"/>
      <c r="L219" s="98"/>
      <c r="M219" s="98"/>
      <c r="N219" s="98"/>
      <c r="O219" s="98"/>
      <c r="P219" s="98"/>
      <c r="Q219" s="98"/>
      <c r="R219" s="98"/>
      <c r="S219" s="98"/>
      <c r="T219" s="98"/>
      <c r="U219" s="98"/>
      <c r="V219" s="98"/>
      <c r="W219" s="98"/>
      <c r="X219" s="98"/>
      <c r="Y219" s="98"/>
      <c r="Z219" s="98"/>
      <c r="AA219" s="98"/>
      <c r="AB219" s="98"/>
      <c r="AC219" s="98"/>
      <c r="AD219" s="98"/>
      <c r="AE219" s="94"/>
      <c r="AF219" s="98"/>
      <c r="AG219" s="98"/>
      <c r="AH219" s="99"/>
    </row>
    <row r="220" spans="1:34" ht="15.75" customHeight="1" x14ac:dyDescent="0.25">
      <c r="A220" s="90"/>
      <c r="B220" s="91"/>
      <c r="C220" s="91"/>
      <c r="D220" s="92"/>
      <c r="E220" s="92"/>
      <c r="F220" s="92"/>
      <c r="G220" s="92"/>
      <c r="H220" s="92"/>
      <c r="I220" s="92"/>
      <c r="J220" s="92"/>
      <c r="K220" s="92"/>
      <c r="L220" s="92"/>
      <c r="M220" s="92"/>
      <c r="N220" s="92"/>
      <c r="O220" s="92"/>
      <c r="P220" s="92"/>
      <c r="Q220" s="92"/>
      <c r="R220" s="92"/>
      <c r="S220" s="92"/>
      <c r="T220" s="92"/>
      <c r="U220" s="92"/>
      <c r="V220" s="92"/>
      <c r="W220" s="92"/>
      <c r="X220" s="92"/>
      <c r="Y220" s="92"/>
      <c r="Z220" s="92"/>
      <c r="AA220" s="92"/>
      <c r="AB220" s="92"/>
      <c r="AC220" s="92"/>
      <c r="AD220" s="92"/>
      <c r="AE220" s="94"/>
      <c r="AF220" s="92"/>
      <c r="AG220" s="92"/>
      <c r="AH220" s="95"/>
    </row>
    <row r="221" spans="1:34" ht="15.75" customHeight="1" x14ac:dyDescent="0.25">
      <c r="A221" s="96"/>
      <c r="B221" s="97"/>
      <c r="C221" s="97"/>
      <c r="D221" s="98"/>
      <c r="E221" s="98"/>
      <c r="F221" s="98"/>
      <c r="G221" s="98"/>
      <c r="H221" s="98"/>
      <c r="I221" s="98"/>
      <c r="J221" s="98"/>
      <c r="K221" s="98"/>
      <c r="L221" s="98"/>
      <c r="M221" s="98"/>
      <c r="N221" s="98"/>
      <c r="O221" s="98"/>
      <c r="P221" s="98"/>
      <c r="Q221" s="98"/>
      <c r="R221" s="98"/>
      <c r="S221" s="98"/>
      <c r="T221" s="98"/>
      <c r="U221" s="98"/>
      <c r="V221" s="98"/>
      <c r="W221" s="98"/>
      <c r="X221" s="98"/>
      <c r="Y221" s="98"/>
      <c r="Z221" s="98"/>
      <c r="AA221" s="98"/>
      <c r="AB221" s="98"/>
      <c r="AC221" s="98"/>
      <c r="AD221" s="98"/>
      <c r="AE221" s="94"/>
      <c r="AF221" s="98"/>
      <c r="AG221" s="98"/>
      <c r="AH221" s="99"/>
    </row>
    <row r="222" spans="1:34" ht="15.75" customHeight="1" x14ac:dyDescent="0.25">
      <c r="A222" s="90"/>
      <c r="B222" s="91"/>
      <c r="C222" s="91"/>
      <c r="D222" s="92"/>
      <c r="E222" s="92"/>
      <c r="F222" s="92"/>
      <c r="G222" s="92"/>
      <c r="H222" s="92"/>
      <c r="I222" s="92"/>
      <c r="J222" s="92"/>
      <c r="K222" s="92"/>
      <c r="L222" s="92"/>
      <c r="M222" s="92"/>
      <c r="N222" s="92"/>
      <c r="O222" s="92"/>
      <c r="P222" s="92"/>
      <c r="Q222" s="92"/>
      <c r="R222" s="92"/>
      <c r="S222" s="92"/>
      <c r="T222" s="92"/>
      <c r="U222" s="92"/>
      <c r="V222" s="92"/>
      <c r="W222" s="92"/>
      <c r="X222" s="92"/>
      <c r="Y222" s="92"/>
      <c r="Z222" s="92"/>
      <c r="AA222" s="92"/>
      <c r="AB222" s="92"/>
      <c r="AC222" s="92"/>
      <c r="AD222" s="92"/>
      <c r="AE222" s="94"/>
      <c r="AF222" s="92"/>
      <c r="AG222" s="92"/>
      <c r="AH222" s="95"/>
    </row>
    <row r="223" spans="1:34" ht="15.75" customHeight="1" x14ac:dyDescent="0.25">
      <c r="A223" s="96"/>
      <c r="B223" s="97"/>
      <c r="C223" s="97"/>
      <c r="D223" s="98"/>
      <c r="E223" s="98"/>
      <c r="F223" s="98"/>
      <c r="G223" s="98"/>
      <c r="H223" s="98"/>
      <c r="I223" s="98"/>
      <c r="J223" s="98"/>
      <c r="K223" s="98"/>
      <c r="L223" s="98"/>
      <c r="M223" s="98"/>
      <c r="N223" s="98"/>
      <c r="O223" s="98"/>
      <c r="P223" s="98"/>
      <c r="Q223" s="98"/>
      <c r="R223" s="98"/>
      <c r="S223" s="98"/>
      <c r="T223" s="98"/>
      <c r="U223" s="98"/>
      <c r="V223" s="98"/>
      <c r="W223" s="98"/>
      <c r="X223" s="98"/>
      <c r="Y223" s="98"/>
      <c r="Z223" s="98"/>
      <c r="AA223" s="98"/>
      <c r="AB223" s="98"/>
      <c r="AC223" s="98"/>
      <c r="AD223" s="98"/>
      <c r="AE223" s="94"/>
      <c r="AF223" s="98"/>
      <c r="AG223" s="98"/>
      <c r="AH223" s="99"/>
    </row>
    <row r="224" spans="1:34" ht="15.75" customHeight="1" x14ac:dyDescent="0.25">
      <c r="A224" s="90"/>
      <c r="B224" s="91"/>
      <c r="C224" s="91"/>
      <c r="D224" s="92"/>
      <c r="E224" s="92"/>
      <c r="F224" s="92"/>
      <c r="G224" s="92"/>
      <c r="H224" s="92"/>
      <c r="I224" s="92"/>
      <c r="J224" s="92"/>
      <c r="K224" s="92"/>
      <c r="L224" s="92"/>
      <c r="M224" s="92"/>
      <c r="N224" s="92"/>
      <c r="O224" s="92"/>
      <c r="P224" s="92"/>
      <c r="Q224" s="92"/>
      <c r="R224" s="92"/>
      <c r="S224" s="92"/>
      <c r="T224" s="92"/>
      <c r="U224" s="92"/>
      <c r="V224" s="92"/>
      <c r="W224" s="92"/>
      <c r="X224" s="92"/>
      <c r="Y224" s="92"/>
      <c r="Z224" s="92"/>
      <c r="AA224" s="92"/>
      <c r="AB224" s="92"/>
      <c r="AC224" s="92"/>
      <c r="AD224" s="92"/>
      <c r="AE224" s="94"/>
      <c r="AF224" s="92"/>
      <c r="AG224" s="92"/>
      <c r="AH224" s="95"/>
    </row>
    <row r="225" spans="1:34" ht="15.75" customHeight="1" x14ac:dyDescent="0.25">
      <c r="A225" s="96"/>
      <c r="B225" s="97"/>
      <c r="C225" s="97"/>
      <c r="D225" s="98"/>
      <c r="E225" s="98"/>
      <c r="F225" s="98"/>
      <c r="G225" s="98"/>
      <c r="H225" s="98"/>
      <c r="I225" s="98"/>
      <c r="J225" s="98"/>
      <c r="K225" s="98"/>
      <c r="L225" s="98"/>
      <c r="M225" s="98"/>
      <c r="N225" s="98"/>
      <c r="O225" s="98"/>
      <c r="P225" s="98"/>
      <c r="Q225" s="98"/>
      <c r="R225" s="98"/>
      <c r="S225" s="98"/>
      <c r="T225" s="98"/>
      <c r="U225" s="98"/>
      <c r="V225" s="98"/>
      <c r="W225" s="98"/>
      <c r="X225" s="98"/>
      <c r="Y225" s="98"/>
      <c r="Z225" s="98"/>
      <c r="AA225" s="98"/>
      <c r="AB225" s="98"/>
      <c r="AC225" s="98"/>
      <c r="AD225" s="98"/>
      <c r="AE225" s="94"/>
      <c r="AF225" s="98"/>
      <c r="AG225" s="98"/>
      <c r="AH225" s="99"/>
    </row>
    <row r="226" spans="1:34" ht="15.75" customHeight="1" x14ac:dyDescent="0.25">
      <c r="A226" s="90"/>
      <c r="B226" s="91"/>
      <c r="C226" s="91"/>
      <c r="D226" s="92"/>
      <c r="E226" s="92"/>
      <c r="F226" s="92"/>
      <c r="G226" s="92"/>
      <c r="H226" s="92"/>
      <c r="I226" s="92"/>
      <c r="J226" s="92"/>
      <c r="K226" s="92"/>
      <c r="L226" s="92"/>
      <c r="M226" s="92"/>
      <c r="N226" s="92"/>
      <c r="O226" s="92"/>
      <c r="P226" s="92"/>
      <c r="Q226" s="92"/>
      <c r="R226" s="92"/>
      <c r="S226" s="92"/>
      <c r="T226" s="92"/>
      <c r="U226" s="92"/>
      <c r="V226" s="92"/>
      <c r="W226" s="92"/>
      <c r="X226" s="92"/>
      <c r="Y226" s="92"/>
      <c r="Z226" s="92"/>
      <c r="AA226" s="92"/>
      <c r="AB226" s="92"/>
      <c r="AC226" s="92"/>
      <c r="AD226" s="92"/>
      <c r="AE226" s="94"/>
      <c r="AF226" s="92"/>
      <c r="AG226" s="92"/>
      <c r="AH226" s="95"/>
    </row>
    <row r="227" spans="1:34" ht="15.75" customHeight="1" x14ac:dyDescent="0.25">
      <c r="A227" s="96"/>
      <c r="B227" s="97"/>
      <c r="C227" s="97"/>
      <c r="D227" s="98"/>
      <c r="E227" s="98"/>
      <c r="F227" s="98"/>
      <c r="G227" s="98"/>
      <c r="H227" s="98"/>
      <c r="I227" s="98"/>
      <c r="J227" s="98"/>
      <c r="K227" s="98"/>
      <c r="L227" s="98"/>
      <c r="M227" s="98"/>
      <c r="N227" s="98"/>
      <c r="O227" s="98"/>
      <c r="P227" s="98"/>
      <c r="Q227" s="98"/>
      <c r="R227" s="98"/>
      <c r="S227" s="98"/>
      <c r="T227" s="98"/>
      <c r="U227" s="98"/>
      <c r="V227" s="98"/>
      <c r="W227" s="98"/>
      <c r="X227" s="98"/>
      <c r="Y227" s="98"/>
      <c r="Z227" s="98"/>
      <c r="AA227" s="98"/>
      <c r="AB227" s="98"/>
      <c r="AC227" s="98"/>
      <c r="AD227" s="98"/>
      <c r="AE227" s="94"/>
      <c r="AF227" s="98"/>
      <c r="AG227" s="98"/>
      <c r="AH227" s="99"/>
    </row>
    <row r="228" spans="1:34" ht="15.75" customHeight="1" x14ac:dyDescent="0.25">
      <c r="A228" s="90"/>
      <c r="B228" s="91"/>
      <c r="C228" s="91"/>
      <c r="D228" s="92"/>
      <c r="E228" s="92"/>
      <c r="F228" s="92"/>
      <c r="G228" s="92"/>
      <c r="H228" s="92"/>
      <c r="I228" s="92"/>
      <c r="J228" s="92"/>
      <c r="K228" s="92"/>
      <c r="L228" s="92"/>
      <c r="M228" s="92"/>
      <c r="N228" s="92"/>
      <c r="O228" s="92"/>
      <c r="P228" s="92"/>
      <c r="Q228" s="92"/>
      <c r="R228" s="92"/>
      <c r="S228" s="92"/>
      <c r="T228" s="92"/>
      <c r="U228" s="92"/>
      <c r="V228" s="92"/>
      <c r="W228" s="92"/>
      <c r="X228" s="92"/>
      <c r="Y228" s="92"/>
      <c r="Z228" s="92"/>
      <c r="AA228" s="92"/>
      <c r="AB228" s="92"/>
      <c r="AC228" s="92"/>
      <c r="AD228" s="92"/>
      <c r="AE228" s="94"/>
      <c r="AF228" s="92"/>
      <c r="AG228" s="92"/>
      <c r="AH228" s="95"/>
    </row>
    <row r="229" spans="1:34" ht="15.75" customHeight="1" x14ac:dyDescent="0.25">
      <c r="A229" s="96"/>
      <c r="B229" s="97"/>
      <c r="C229" s="97"/>
      <c r="D229" s="98"/>
      <c r="E229" s="98"/>
      <c r="F229" s="98"/>
      <c r="G229" s="98"/>
      <c r="H229" s="98"/>
      <c r="I229" s="98"/>
      <c r="J229" s="98"/>
      <c r="K229" s="98"/>
      <c r="L229" s="98"/>
      <c r="M229" s="98"/>
      <c r="N229" s="98"/>
      <c r="O229" s="98"/>
      <c r="P229" s="98"/>
      <c r="Q229" s="98"/>
      <c r="R229" s="98"/>
      <c r="S229" s="98"/>
      <c r="T229" s="98"/>
      <c r="U229" s="98"/>
      <c r="V229" s="98"/>
      <c r="W229" s="98"/>
      <c r="X229" s="98"/>
      <c r="Y229" s="98"/>
      <c r="Z229" s="98"/>
      <c r="AA229" s="98"/>
      <c r="AB229" s="98"/>
      <c r="AC229" s="98"/>
      <c r="AD229" s="98"/>
      <c r="AE229" s="94"/>
      <c r="AF229" s="98"/>
      <c r="AG229" s="98"/>
      <c r="AH229" s="99"/>
    </row>
    <row r="230" spans="1:34" ht="15.75" customHeight="1" x14ac:dyDescent="0.25">
      <c r="A230" s="90"/>
      <c r="B230" s="91"/>
      <c r="C230" s="91"/>
      <c r="D230" s="92"/>
      <c r="E230" s="92"/>
      <c r="F230" s="92"/>
      <c r="G230" s="92"/>
      <c r="H230" s="92"/>
      <c r="I230" s="92"/>
      <c r="J230" s="92"/>
      <c r="K230" s="92"/>
      <c r="L230" s="92"/>
      <c r="M230" s="92"/>
      <c r="N230" s="92"/>
      <c r="O230" s="92"/>
      <c r="P230" s="92"/>
      <c r="Q230" s="92"/>
      <c r="R230" s="92"/>
      <c r="S230" s="92"/>
      <c r="T230" s="92"/>
      <c r="U230" s="92"/>
      <c r="V230" s="92"/>
      <c r="W230" s="92"/>
      <c r="X230" s="92"/>
      <c r="Y230" s="92"/>
      <c r="Z230" s="92"/>
      <c r="AA230" s="92"/>
      <c r="AB230" s="92"/>
      <c r="AC230" s="92"/>
      <c r="AD230" s="92"/>
      <c r="AE230" s="94"/>
      <c r="AF230" s="92"/>
      <c r="AG230" s="92"/>
      <c r="AH230" s="95"/>
    </row>
    <row r="231" spans="1:34" ht="15.75" customHeight="1" x14ac:dyDescent="0.25">
      <c r="A231" s="96"/>
      <c r="B231" s="97"/>
      <c r="C231" s="97"/>
      <c r="D231" s="98"/>
      <c r="E231" s="98"/>
      <c r="F231" s="98"/>
      <c r="G231" s="98"/>
      <c r="H231" s="98"/>
      <c r="I231" s="98"/>
      <c r="J231" s="98"/>
      <c r="K231" s="98"/>
      <c r="L231" s="98"/>
      <c r="M231" s="98"/>
      <c r="N231" s="98"/>
      <c r="O231" s="98"/>
      <c r="P231" s="98"/>
      <c r="Q231" s="98"/>
      <c r="R231" s="98"/>
      <c r="S231" s="98"/>
      <c r="T231" s="98"/>
      <c r="U231" s="98"/>
      <c r="V231" s="98"/>
      <c r="W231" s="98"/>
      <c r="X231" s="98"/>
      <c r="Y231" s="98"/>
      <c r="Z231" s="98"/>
      <c r="AA231" s="98"/>
      <c r="AB231" s="98"/>
      <c r="AC231" s="98"/>
      <c r="AD231" s="98"/>
      <c r="AE231" s="94"/>
      <c r="AF231" s="98"/>
      <c r="AG231" s="98"/>
      <c r="AH231" s="99"/>
    </row>
    <row r="232" spans="1:34" ht="15.75" customHeight="1" x14ac:dyDescent="0.25">
      <c r="A232" s="90"/>
      <c r="B232" s="91"/>
      <c r="C232" s="91"/>
      <c r="D232" s="92"/>
      <c r="E232" s="92"/>
      <c r="F232" s="92"/>
      <c r="G232" s="92"/>
      <c r="H232" s="92"/>
      <c r="I232" s="92"/>
      <c r="J232" s="92"/>
      <c r="K232" s="92"/>
      <c r="L232" s="92"/>
      <c r="M232" s="92"/>
      <c r="N232" s="92"/>
      <c r="O232" s="92"/>
      <c r="P232" s="92"/>
      <c r="Q232" s="92"/>
      <c r="R232" s="92"/>
      <c r="S232" s="92"/>
      <c r="T232" s="92"/>
      <c r="U232" s="92"/>
      <c r="V232" s="92"/>
      <c r="W232" s="92"/>
      <c r="X232" s="92"/>
      <c r="Y232" s="92"/>
      <c r="Z232" s="92"/>
      <c r="AA232" s="92"/>
      <c r="AB232" s="92"/>
      <c r="AC232" s="92"/>
      <c r="AD232" s="92"/>
      <c r="AE232" s="94"/>
      <c r="AF232" s="92"/>
      <c r="AG232" s="92"/>
      <c r="AH232" s="95"/>
    </row>
    <row r="233" spans="1:34" ht="15.75" customHeight="1" x14ac:dyDescent="0.25">
      <c r="A233" s="96"/>
      <c r="B233" s="97"/>
      <c r="C233" s="97"/>
      <c r="D233" s="98"/>
      <c r="E233" s="98"/>
      <c r="F233" s="98"/>
      <c r="G233" s="98"/>
      <c r="H233" s="98"/>
      <c r="I233" s="98"/>
      <c r="J233" s="98"/>
      <c r="K233" s="98"/>
      <c r="L233" s="98"/>
      <c r="M233" s="98"/>
      <c r="N233" s="98"/>
      <c r="O233" s="98"/>
      <c r="P233" s="98"/>
      <c r="Q233" s="98"/>
      <c r="R233" s="98"/>
      <c r="S233" s="98"/>
      <c r="T233" s="98"/>
      <c r="U233" s="98"/>
      <c r="V233" s="98"/>
      <c r="W233" s="98"/>
      <c r="X233" s="98"/>
      <c r="Y233" s="98"/>
      <c r="Z233" s="98"/>
      <c r="AA233" s="98"/>
      <c r="AB233" s="98"/>
      <c r="AC233" s="98"/>
      <c r="AD233" s="98"/>
      <c r="AE233" s="94"/>
      <c r="AF233" s="98"/>
      <c r="AG233" s="98"/>
      <c r="AH233" s="99"/>
    </row>
    <row r="234" spans="1:34" ht="15.75" customHeight="1" x14ac:dyDescent="0.25">
      <c r="A234" s="90"/>
      <c r="B234" s="91"/>
      <c r="C234" s="91"/>
      <c r="D234" s="92"/>
      <c r="E234" s="92"/>
      <c r="F234" s="92"/>
      <c r="G234" s="92"/>
      <c r="H234" s="92"/>
      <c r="I234" s="92"/>
      <c r="J234" s="92"/>
      <c r="K234" s="92"/>
      <c r="L234" s="92"/>
      <c r="M234" s="92"/>
      <c r="N234" s="92"/>
      <c r="O234" s="92"/>
      <c r="P234" s="92"/>
      <c r="Q234" s="92"/>
      <c r="R234" s="92"/>
      <c r="S234" s="92"/>
      <c r="T234" s="92"/>
      <c r="U234" s="92"/>
      <c r="V234" s="92"/>
      <c r="W234" s="92"/>
      <c r="X234" s="92"/>
      <c r="Y234" s="92"/>
      <c r="Z234" s="92"/>
      <c r="AA234" s="92"/>
      <c r="AB234" s="92"/>
      <c r="AC234" s="92"/>
      <c r="AD234" s="92"/>
      <c r="AE234" s="94"/>
      <c r="AF234" s="92"/>
      <c r="AG234" s="92"/>
      <c r="AH234" s="95"/>
    </row>
    <row r="235" spans="1:34" ht="15.75" customHeight="1" x14ac:dyDescent="0.25">
      <c r="A235" s="96"/>
      <c r="B235" s="97"/>
      <c r="C235" s="97"/>
      <c r="D235" s="98"/>
      <c r="E235" s="98"/>
      <c r="F235" s="98"/>
      <c r="G235" s="98"/>
      <c r="H235" s="98"/>
      <c r="I235" s="98"/>
      <c r="J235" s="98"/>
      <c r="K235" s="98"/>
      <c r="L235" s="98"/>
      <c r="M235" s="98"/>
      <c r="N235" s="98"/>
      <c r="O235" s="98"/>
      <c r="P235" s="98"/>
      <c r="Q235" s="98"/>
      <c r="R235" s="98"/>
      <c r="S235" s="98"/>
      <c r="T235" s="98"/>
      <c r="U235" s="98"/>
      <c r="V235" s="98"/>
      <c r="W235" s="98"/>
      <c r="X235" s="98"/>
      <c r="Y235" s="98"/>
      <c r="Z235" s="98"/>
      <c r="AA235" s="98"/>
      <c r="AB235" s="98"/>
      <c r="AC235" s="98"/>
      <c r="AD235" s="98"/>
      <c r="AE235" s="94"/>
      <c r="AF235" s="98"/>
      <c r="AG235" s="98"/>
      <c r="AH235" s="99"/>
    </row>
    <row r="236" spans="1:34" ht="15.75" customHeight="1" x14ac:dyDescent="0.25">
      <c r="A236" s="90"/>
      <c r="B236" s="91"/>
      <c r="C236" s="91"/>
      <c r="D236" s="92"/>
      <c r="E236" s="92"/>
      <c r="F236" s="92"/>
      <c r="G236" s="92"/>
      <c r="H236" s="92"/>
      <c r="I236" s="92"/>
      <c r="J236" s="92"/>
      <c r="K236" s="92"/>
      <c r="L236" s="92"/>
      <c r="M236" s="92"/>
      <c r="N236" s="92"/>
      <c r="O236" s="92"/>
      <c r="P236" s="92"/>
      <c r="Q236" s="92"/>
      <c r="R236" s="92"/>
      <c r="S236" s="92"/>
      <c r="T236" s="92"/>
      <c r="U236" s="92"/>
      <c r="V236" s="92"/>
      <c r="W236" s="92"/>
      <c r="X236" s="92"/>
      <c r="Y236" s="92"/>
      <c r="Z236" s="92"/>
      <c r="AA236" s="92"/>
      <c r="AB236" s="92"/>
      <c r="AC236" s="92"/>
      <c r="AD236" s="92"/>
      <c r="AE236" s="94"/>
      <c r="AF236" s="92"/>
      <c r="AG236" s="92"/>
      <c r="AH236" s="95"/>
    </row>
    <row r="237" spans="1:34" ht="15.75" customHeight="1" x14ac:dyDescent="0.25">
      <c r="A237" s="96"/>
      <c r="B237" s="97"/>
      <c r="C237" s="97"/>
      <c r="D237" s="98"/>
      <c r="E237" s="98"/>
      <c r="F237" s="98"/>
      <c r="G237" s="98"/>
      <c r="H237" s="98"/>
      <c r="I237" s="98"/>
      <c r="J237" s="98"/>
      <c r="K237" s="98"/>
      <c r="L237" s="98"/>
      <c r="M237" s="98"/>
      <c r="N237" s="98"/>
      <c r="O237" s="98"/>
      <c r="P237" s="98"/>
      <c r="Q237" s="98"/>
      <c r="R237" s="98"/>
      <c r="S237" s="98"/>
      <c r="T237" s="98"/>
      <c r="U237" s="98"/>
      <c r="V237" s="98"/>
      <c r="W237" s="98"/>
      <c r="X237" s="98"/>
      <c r="Y237" s="98"/>
      <c r="Z237" s="98"/>
      <c r="AA237" s="98"/>
      <c r="AB237" s="98"/>
      <c r="AC237" s="98"/>
      <c r="AD237" s="98"/>
      <c r="AE237" s="94"/>
      <c r="AF237" s="98"/>
      <c r="AG237" s="98"/>
      <c r="AH237" s="99"/>
    </row>
    <row r="238" spans="1:34" ht="15.75" customHeight="1" x14ac:dyDescent="0.25">
      <c r="A238" s="90"/>
      <c r="B238" s="91"/>
      <c r="C238" s="91"/>
      <c r="D238" s="92"/>
      <c r="E238" s="92"/>
      <c r="F238" s="92"/>
      <c r="G238" s="92"/>
      <c r="H238" s="92"/>
      <c r="I238" s="92"/>
      <c r="J238" s="92"/>
      <c r="K238" s="92"/>
      <c r="L238" s="92"/>
      <c r="M238" s="92"/>
      <c r="N238" s="92"/>
      <c r="O238" s="92"/>
      <c r="P238" s="92"/>
      <c r="Q238" s="92"/>
      <c r="R238" s="92"/>
      <c r="S238" s="92"/>
      <c r="T238" s="92"/>
      <c r="U238" s="92"/>
      <c r="V238" s="92"/>
      <c r="W238" s="92"/>
      <c r="X238" s="92"/>
      <c r="Y238" s="92"/>
      <c r="Z238" s="92"/>
      <c r="AA238" s="92"/>
      <c r="AB238" s="92"/>
      <c r="AC238" s="92"/>
      <c r="AD238" s="92"/>
      <c r="AE238" s="94"/>
      <c r="AF238" s="92"/>
      <c r="AG238" s="92"/>
      <c r="AH238" s="95"/>
    </row>
    <row r="239" spans="1:34" ht="15.75" customHeight="1" x14ac:dyDescent="0.25">
      <c r="A239" s="96"/>
      <c r="B239" s="97"/>
      <c r="C239" s="97"/>
      <c r="D239" s="98"/>
      <c r="E239" s="98"/>
      <c r="F239" s="98"/>
      <c r="G239" s="98"/>
      <c r="H239" s="98"/>
      <c r="I239" s="98"/>
      <c r="J239" s="98"/>
      <c r="K239" s="98"/>
      <c r="L239" s="98"/>
      <c r="M239" s="98"/>
      <c r="N239" s="98"/>
      <c r="O239" s="98"/>
      <c r="P239" s="98"/>
      <c r="Q239" s="98"/>
      <c r="R239" s="98"/>
      <c r="S239" s="98"/>
      <c r="T239" s="98"/>
      <c r="U239" s="98"/>
      <c r="V239" s="98"/>
      <c r="W239" s="98"/>
      <c r="X239" s="98"/>
      <c r="Y239" s="98"/>
      <c r="Z239" s="98"/>
      <c r="AA239" s="98"/>
      <c r="AB239" s="98"/>
      <c r="AC239" s="98"/>
      <c r="AD239" s="98"/>
      <c r="AE239" s="94"/>
      <c r="AF239" s="98"/>
      <c r="AG239" s="98"/>
      <c r="AH239" s="99"/>
    </row>
    <row r="240" spans="1:34" ht="15.75" customHeight="1" x14ac:dyDescent="0.25">
      <c r="A240" s="90"/>
      <c r="B240" s="91"/>
      <c r="C240" s="91"/>
      <c r="D240" s="92"/>
      <c r="E240" s="92"/>
      <c r="F240" s="92"/>
      <c r="G240" s="92"/>
      <c r="H240" s="92"/>
      <c r="I240" s="92"/>
      <c r="J240" s="92"/>
      <c r="K240" s="92"/>
      <c r="L240" s="92"/>
      <c r="M240" s="92"/>
      <c r="N240" s="92"/>
      <c r="O240" s="92"/>
      <c r="P240" s="92"/>
      <c r="Q240" s="92"/>
      <c r="R240" s="92"/>
      <c r="S240" s="92"/>
      <c r="T240" s="92"/>
      <c r="U240" s="92"/>
      <c r="V240" s="92"/>
      <c r="W240" s="92"/>
      <c r="X240" s="92"/>
      <c r="Y240" s="92"/>
      <c r="Z240" s="92"/>
      <c r="AA240" s="92"/>
      <c r="AB240" s="92"/>
      <c r="AC240" s="92"/>
      <c r="AD240" s="92"/>
      <c r="AE240" s="94"/>
      <c r="AF240" s="92"/>
      <c r="AG240" s="92"/>
      <c r="AH240" s="95"/>
    </row>
    <row r="241" spans="1:34" ht="15.75" customHeight="1" x14ac:dyDescent="0.25">
      <c r="A241" s="96"/>
      <c r="B241" s="97"/>
      <c r="C241" s="97"/>
      <c r="D241" s="98"/>
      <c r="E241" s="98"/>
      <c r="F241" s="98"/>
      <c r="G241" s="98"/>
      <c r="H241" s="98"/>
      <c r="I241" s="98"/>
      <c r="J241" s="98"/>
      <c r="K241" s="98"/>
      <c r="L241" s="98"/>
      <c r="M241" s="98"/>
      <c r="N241" s="98"/>
      <c r="O241" s="98"/>
      <c r="P241" s="98"/>
      <c r="Q241" s="98"/>
      <c r="R241" s="98"/>
      <c r="S241" s="98"/>
      <c r="T241" s="98"/>
      <c r="U241" s="98"/>
      <c r="V241" s="98"/>
      <c r="W241" s="98"/>
      <c r="X241" s="98"/>
      <c r="Y241" s="98"/>
      <c r="Z241" s="98"/>
      <c r="AA241" s="98"/>
      <c r="AB241" s="98"/>
      <c r="AC241" s="98"/>
      <c r="AD241" s="98"/>
      <c r="AE241" s="94"/>
      <c r="AF241" s="98"/>
      <c r="AG241" s="98"/>
      <c r="AH241" s="99"/>
    </row>
    <row r="242" spans="1:34" ht="15.75" customHeight="1" x14ac:dyDescent="0.25">
      <c r="A242" s="90"/>
      <c r="B242" s="91"/>
      <c r="C242" s="91"/>
      <c r="D242" s="92"/>
      <c r="E242" s="92"/>
      <c r="F242" s="92"/>
      <c r="G242" s="92"/>
      <c r="H242" s="92"/>
      <c r="I242" s="92"/>
      <c r="J242" s="92"/>
      <c r="K242" s="92"/>
      <c r="L242" s="92"/>
      <c r="M242" s="92"/>
      <c r="N242" s="92"/>
      <c r="O242" s="92"/>
      <c r="P242" s="92"/>
      <c r="Q242" s="92"/>
      <c r="R242" s="92"/>
      <c r="S242" s="92"/>
      <c r="T242" s="92"/>
      <c r="U242" s="92"/>
      <c r="V242" s="92"/>
      <c r="W242" s="92"/>
      <c r="X242" s="92"/>
      <c r="Y242" s="92"/>
      <c r="Z242" s="92"/>
      <c r="AA242" s="92"/>
      <c r="AB242" s="92"/>
      <c r="AC242" s="92"/>
      <c r="AD242" s="92"/>
      <c r="AE242" s="94"/>
      <c r="AF242" s="92"/>
      <c r="AG242" s="92"/>
      <c r="AH242" s="95"/>
    </row>
    <row r="243" spans="1:34" ht="15.75" customHeight="1" x14ac:dyDescent="0.25">
      <c r="A243" s="96"/>
      <c r="B243" s="97"/>
      <c r="C243" s="97"/>
      <c r="D243" s="98"/>
      <c r="E243" s="98"/>
      <c r="F243" s="98"/>
      <c r="G243" s="98"/>
      <c r="H243" s="98"/>
      <c r="I243" s="98"/>
      <c r="J243" s="98"/>
      <c r="K243" s="98"/>
      <c r="L243" s="98"/>
      <c r="M243" s="98"/>
      <c r="N243" s="98"/>
      <c r="O243" s="98"/>
      <c r="P243" s="98"/>
      <c r="Q243" s="98"/>
      <c r="R243" s="98"/>
      <c r="S243" s="98"/>
      <c r="T243" s="98"/>
      <c r="U243" s="98"/>
      <c r="V243" s="98"/>
      <c r="W243" s="98"/>
      <c r="X243" s="98"/>
      <c r="Y243" s="98"/>
      <c r="Z243" s="98"/>
      <c r="AA243" s="98"/>
      <c r="AB243" s="98"/>
      <c r="AC243" s="98"/>
      <c r="AD243" s="98"/>
      <c r="AE243" s="94"/>
      <c r="AF243" s="98"/>
      <c r="AG243" s="98"/>
      <c r="AH243" s="99"/>
    </row>
    <row r="244" spans="1:34" ht="15.75" customHeight="1" x14ac:dyDescent="0.25">
      <c r="A244" s="90"/>
      <c r="B244" s="91"/>
      <c r="C244" s="91"/>
      <c r="D244" s="92"/>
      <c r="E244" s="92"/>
      <c r="F244" s="92"/>
      <c r="G244" s="92"/>
      <c r="H244" s="92"/>
      <c r="I244" s="92"/>
      <c r="J244" s="92"/>
      <c r="K244" s="92"/>
      <c r="L244" s="92"/>
      <c r="M244" s="92"/>
      <c r="N244" s="92"/>
      <c r="O244" s="92"/>
      <c r="P244" s="92"/>
      <c r="Q244" s="92"/>
      <c r="R244" s="92"/>
      <c r="S244" s="92"/>
      <c r="T244" s="92"/>
      <c r="U244" s="92"/>
      <c r="V244" s="92"/>
      <c r="W244" s="92"/>
      <c r="X244" s="92"/>
      <c r="Y244" s="92"/>
      <c r="Z244" s="92"/>
      <c r="AA244" s="92"/>
      <c r="AB244" s="92"/>
      <c r="AC244" s="92"/>
      <c r="AD244" s="92"/>
      <c r="AE244" s="94"/>
      <c r="AF244" s="92"/>
      <c r="AG244" s="92"/>
      <c r="AH244" s="95"/>
    </row>
    <row r="245" spans="1:34" ht="15.75" customHeight="1" x14ac:dyDescent="0.25">
      <c r="A245" s="96"/>
      <c r="B245" s="97"/>
      <c r="C245" s="97"/>
      <c r="D245" s="98"/>
      <c r="E245" s="98"/>
      <c r="F245" s="98"/>
      <c r="G245" s="98"/>
      <c r="H245" s="98"/>
      <c r="I245" s="98"/>
      <c r="J245" s="98"/>
      <c r="K245" s="98"/>
      <c r="L245" s="98"/>
      <c r="M245" s="98"/>
      <c r="N245" s="98"/>
      <c r="O245" s="98"/>
      <c r="P245" s="98"/>
      <c r="Q245" s="98"/>
      <c r="R245" s="98"/>
      <c r="S245" s="98"/>
      <c r="T245" s="98"/>
      <c r="U245" s="98"/>
      <c r="V245" s="98"/>
      <c r="W245" s="98"/>
      <c r="X245" s="98"/>
      <c r="Y245" s="98"/>
      <c r="Z245" s="98"/>
      <c r="AA245" s="98"/>
      <c r="AB245" s="98"/>
      <c r="AC245" s="98"/>
      <c r="AD245" s="98"/>
      <c r="AE245" s="94"/>
      <c r="AF245" s="98"/>
      <c r="AG245" s="98"/>
      <c r="AH245" s="99"/>
    </row>
    <row r="246" spans="1:34" ht="15.75" customHeight="1" x14ac:dyDescent="0.25">
      <c r="A246" s="90"/>
      <c r="B246" s="91"/>
      <c r="C246" s="91"/>
      <c r="D246" s="92"/>
      <c r="E246" s="92"/>
      <c r="F246" s="92"/>
      <c r="G246" s="92"/>
      <c r="H246" s="92"/>
      <c r="I246" s="92"/>
      <c r="J246" s="92"/>
      <c r="K246" s="92"/>
      <c r="L246" s="92"/>
      <c r="M246" s="92"/>
      <c r="N246" s="92"/>
      <c r="O246" s="92"/>
      <c r="P246" s="92"/>
      <c r="Q246" s="92"/>
      <c r="R246" s="92"/>
      <c r="S246" s="92"/>
      <c r="T246" s="92"/>
      <c r="U246" s="92"/>
      <c r="V246" s="92"/>
      <c r="W246" s="92"/>
      <c r="X246" s="92"/>
      <c r="Y246" s="92"/>
      <c r="Z246" s="92"/>
      <c r="AA246" s="92"/>
      <c r="AB246" s="92"/>
      <c r="AC246" s="92"/>
      <c r="AD246" s="92"/>
      <c r="AE246" s="94"/>
      <c r="AF246" s="92"/>
      <c r="AG246" s="92"/>
      <c r="AH246" s="95"/>
    </row>
    <row r="247" spans="1:34" ht="15.75" customHeight="1" x14ac:dyDescent="0.25">
      <c r="A247" s="96"/>
      <c r="B247" s="97"/>
      <c r="C247" s="97"/>
      <c r="D247" s="98"/>
      <c r="E247" s="98"/>
      <c r="F247" s="98"/>
      <c r="G247" s="98"/>
      <c r="H247" s="98"/>
      <c r="I247" s="98"/>
      <c r="J247" s="98"/>
      <c r="K247" s="98"/>
      <c r="L247" s="98"/>
      <c r="M247" s="98"/>
      <c r="N247" s="98"/>
      <c r="O247" s="98"/>
      <c r="P247" s="98"/>
      <c r="Q247" s="98"/>
      <c r="R247" s="98"/>
      <c r="S247" s="98"/>
      <c r="T247" s="98"/>
      <c r="U247" s="98"/>
      <c r="V247" s="98"/>
      <c r="W247" s="98"/>
      <c r="X247" s="98"/>
      <c r="Y247" s="98"/>
      <c r="Z247" s="98"/>
      <c r="AA247" s="98"/>
      <c r="AB247" s="98"/>
      <c r="AC247" s="98"/>
      <c r="AD247" s="98"/>
      <c r="AE247" s="94"/>
      <c r="AF247" s="98"/>
      <c r="AG247" s="98"/>
      <c r="AH247" s="99"/>
    </row>
    <row r="248" spans="1:34" ht="15.75" customHeight="1" x14ac:dyDescent="0.25">
      <c r="A248" s="90"/>
      <c r="B248" s="91"/>
      <c r="C248" s="91"/>
      <c r="D248" s="92"/>
      <c r="E248" s="92"/>
      <c r="F248" s="92"/>
      <c r="G248" s="92"/>
      <c r="H248" s="92"/>
      <c r="I248" s="92"/>
      <c r="J248" s="92"/>
      <c r="K248" s="92"/>
      <c r="L248" s="92"/>
      <c r="M248" s="92"/>
      <c r="N248" s="92"/>
      <c r="O248" s="92"/>
      <c r="P248" s="92"/>
      <c r="Q248" s="92"/>
      <c r="R248" s="92"/>
      <c r="S248" s="92"/>
      <c r="T248" s="92"/>
      <c r="U248" s="92"/>
      <c r="V248" s="92"/>
      <c r="W248" s="92"/>
      <c r="X248" s="92"/>
      <c r="Y248" s="92"/>
      <c r="Z248" s="92"/>
      <c r="AA248" s="92"/>
      <c r="AB248" s="92"/>
      <c r="AC248" s="92"/>
      <c r="AD248" s="92"/>
      <c r="AE248" s="94"/>
      <c r="AF248" s="92"/>
      <c r="AG248" s="92"/>
      <c r="AH248" s="95"/>
    </row>
    <row r="249" spans="1:34" ht="15.75" customHeight="1" x14ac:dyDescent="0.25">
      <c r="A249" s="96"/>
      <c r="B249" s="97"/>
      <c r="C249" s="97"/>
      <c r="D249" s="98"/>
      <c r="E249" s="98"/>
      <c r="F249" s="98"/>
      <c r="G249" s="98"/>
      <c r="H249" s="98"/>
      <c r="I249" s="98"/>
      <c r="J249" s="98"/>
      <c r="K249" s="98"/>
      <c r="L249" s="98"/>
      <c r="M249" s="98"/>
      <c r="N249" s="98"/>
      <c r="O249" s="98"/>
      <c r="P249" s="98"/>
      <c r="Q249" s="98"/>
      <c r="R249" s="98"/>
      <c r="S249" s="98"/>
      <c r="T249" s="98"/>
      <c r="U249" s="98"/>
      <c r="V249" s="98"/>
      <c r="W249" s="98"/>
      <c r="X249" s="98"/>
      <c r="Y249" s="98"/>
      <c r="Z249" s="98"/>
      <c r="AA249" s="98"/>
      <c r="AB249" s="98"/>
      <c r="AC249" s="98"/>
      <c r="AD249" s="98"/>
      <c r="AE249" s="94"/>
      <c r="AF249" s="98"/>
      <c r="AG249" s="98"/>
      <c r="AH249" s="99"/>
    </row>
    <row r="250" spans="1:34" ht="15.75" customHeight="1" x14ac:dyDescent="0.25">
      <c r="A250" s="90"/>
      <c r="B250" s="91"/>
      <c r="C250" s="91"/>
      <c r="D250" s="92"/>
      <c r="E250" s="92"/>
      <c r="F250" s="92"/>
      <c r="G250" s="92"/>
      <c r="H250" s="92"/>
      <c r="I250" s="92"/>
      <c r="J250" s="92"/>
      <c r="K250" s="92"/>
      <c r="L250" s="92"/>
      <c r="M250" s="92"/>
      <c r="N250" s="92"/>
      <c r="O250" s="92"/>
      <c r="P250" s="92"/>
      <c r="Q250" s="92"/>
      <c r="R250" s="92"/>
      <c r="S250" s="92"/>
      <c r="T250" s="92"/>
      <c r="U250" s="92"/>
      <c r="V250" s="92"/>
      <c r="W250" s="92"/>
      <c r="X250" s="92"/>
      <c r="Y250" s="92"/>
      <c r="Z250" s="92"/>
      <c r="AA250" s="92"/>
      <c r="AB250" s="92"/>
      <c r="AC250" s="92"/>
      <c r="AD250" s="92"/>
      <c r="AE250" s="94"/>
      <c r="AF250" s="92"/>
      <c r="AG250" s="92"/>
      <c r="AH250" s="95"/>
    </row>
    <row r="251" spans="1:34" ht="15.75" customHeight="1" x14ac:dyDescent="0.25">
      <c r="A251" s="96"/>
      <c r="B251" s="97"/>
      <c r="C251" s="97"/>
      <c r="D251" s="98"/>
      <c r="E251" s="98"/>
      <c r="F251" s="98"/>
      <c r="G251" s="98"/>
      <c r="H251" s="98"/>
      <c r="I251" s="98"/>
      <c r="J251" s="98"/>
      <c r="K251" s="98"/>
      <c r="L251" s="98"/>
      <c r="M251" s="98"/>
      <c r="N251" s="98"/>
      <c r="O251" s="98"/>
      <c r="P251" s="98"/>
      <c r="Q251" s="98"/>
      <c r="R251" s="98"/>
      <c r="S251" s="98"/>
      <c r="T251" s="98"/>
      <c r="U251" s="98"/>
      <c r="V251" s="98"/>
      <c r="W251" s="98"/>
      <c r="X251" s="98"/>
      <c r="Y251" s="98"/>
      <c r="Z251" s="98"/>
      <c r="AA251" s="98"/>
      <c r="AB251" s="98"/>
      <c r="AC251" s="98"/>
      <c r="AD251" s="98"/>
      <c r="AE251" s="94"/>
      <c r="AF251" s="98"/>
      <c r="AG251" s="98"/>
      <c r="AH251" s="99"/>
    </row>
    <row r="252" spans="1:34" ht="15.75" customHeight="1" x14ac:dyDescent="0.25">
      <c r="A252" s="90"/>
      <c r="B252" s="91"/>
      <c r="C252" s="91"/>
      <c r="D252" s="92"/>
      <c r="E252" s="92"/>
      <c r="F252" s="92"/>
      <c r="G252" s="92"/>
      <c r="H252" s="92"/>
      <c r="I252" s="92"/>
      <c r="J252" s="92"/>
      <c r="K252" s="92"/>
      <c r="L252" s="92"/>
      <c r="M252" s="92"/>
      <c r="N252" s="92"/>
      <c r="O252" s="92"/>
      <c r="P252" s="92"/>
      <c r="Q252" s="92"/>
      <c r="R252" s="92"/>
      <c r="S252" s="92"/>
      <c r="T252" s="92"/>
      <c r="U252" s="92"/>
      <c r="V252" s="92"/>
      <c r="W252" s="92"/>
      <c r="X252" s="92"/>
      <c r="Y252" s="92"/>
      <c r="Z252" s="92"/>
      <c r="AA252" s="92"/>
      <c r="AB252" s="92"/>
      <c r="AC252" s="92"/>
      <c r="AD252" s="92"/>
      <c r="AE252" s="94"/>
      <c r="AF252" s="92"/>
      <c r="AG252" s="92"/>
      <c r="AH252" s="95"/>
    </row>
    <row r="253" spans="1:34" ht="15.75" customHeight="1" x14ac:dyDescent="0.25">
      <c r="A253" s="96"/>
      <c r="B253" s="97"/>
      <c r="C253" s="97"/>
      <c r="D253" s="98"/>
      <c r="E253" s="98"/>
      <c r="F253" s="98"/>
      <c r="G253" s="98"/>
      <c r="H253" s="98"/>
      <c r="I253" s="98"/>
      <c r="J253" s="98"/>
      <c r="K253" s="98"/>
      <c r="L253" s="98"/>
      <c r="M253" s="98"/>
      <c r="N253" s="98"/>
      <c r="O253" s="98"/>
      <c r="P253" s="98"/>
      <c r="Q253" s="98"/>
      <c r="R253" s="98"/>
      <c r="S253" s="98"/>
      <c r="T253" s="98"/>
      <c r="U253" s="98"/>
      <c r="V253" s="98"/>
      <c r="W253" s="98"/>
      <c r="X253" s="98"/>
      <c r="Y253" s="98"/>
      <c r="Z253" s="98"/>
      <c r="AA253" s="98"/>
      <c r="AB253" s="98"/>
      <c r="AC253" s="98"/>
      <c r="AD253" s="98"/>
      <c r="AE253" s="94"/>
      <c r="AF253" s="98"/>
      <c r="AG253" s="98"/>
      <c r="AH253" s="99"/>
    </row>
    <row r="254" spans="1:34" ht="15.75" customHeight="1" x14ac:dyDescent="0.25">
      <c r="A254" s="90"/>
      <c r="B254" s="91"/>
      <c r="C254" s="91"/>
      <c r="D254" s="92"/>
      <c r="E254" s="92"/>
      <c r="F254" s="92"/>
      <c r="G254" s="92"/>
      <c r="H254" s="92"/>
      <c r="I254" s="92"/>
      <c r="J254" s="92"/>
      <c r="K254" s="92"/>
      <c r="L254" s="92"/>
      <c r="M254" s="92"/>
      <c r="N254" s="92"/>
      <c r="O254" s="92"/>
      <c r="P254" s="92"/>
      <c r="Q254" s="92"/>
      <c r="R254" s="92"/>
      <c r="S254" s="92"/>
      <c r="T254" s="92"/>
      <c r="U254" s="92"/>
      <c r="V254" s="92"/>
      <c r="W254" s="92"/>
      <c r="X254" s="92"/>
      <c r="Y254" s="92"/>
      <c r="Z254" s="92"/>
      <c r="AA254" s="92"/>
      <c r="AB254" s="92"/>
      <c r="AC254" s="92"/>
      <c r="AD254" s="92"/>
      <c r="AE254" s="94"/>
      <c r="AF254" s="92"/>
      <c r="AG254" s="92"/>
      <c r="AH254" s="95"/>
    </row>
    <row r="255" spans="1:34" ht="15.75" customHeight="1" x14ac:dyDescent="0.25">
      <c r="A255" s="96"/>
      <c r="B255" s="97"/>
      <c r="C255" s="97"/>
      <c r="D255" s="98"/>
      <c r="E255" s="98"/>
      <c r="F255" s="98"/>
      <c r="G255" s="98"/>
      <c r="H255" s="98"/>
      <c r="I255" s="98"/>
      <c r="J255" s="98"/>
      <c r="K255" s="98"/>
      <c r="L255" s="98"/>
      <c r="M255" s="98"/>
      <c r="N255" s="98"/>
      <c r="O255" s="98"/>
      <c r="P255" s="98"/>
      <c r="Q255" s="98"/>
      <c r="R255" s="98"/>
      <c r="S255" s="98"/>
      <c r="T255" s="98"/>
      <c r="U255" s="98"/>
      <c r="V255" s="98"/>
      <c r="W255" s="98"/>
      <c r="X255" s="98"/>
      <c r="Y255" s="98"/>
      <c r="Z255" s="98"/>
      <c r="AA255" s="98"/>
      <c r="AB255" s="98"/>
      <c r="AC255" s="98"/>
      <c r="AD255" s="98"/>
      <c r="AE255" s="94"/>
      <c r="AF255" s="98"/>
      <c r="AG255" s="98"/>
      <c r="AH255" s="99"/>
    </row>
    <row r="256" spans="1:34" ht="15.75" customHeight="1" x14ac:dyDescent="0.25">
      <c r="A256" s="90"/>
      <c r="B256" s="91"/>
      <c r="C256" s="91"/>
      <c r="D256" s="92"/>
      <c r="E256" s="92"/>
      <c r="F256" s="92"/>
      <c r="G256" s="92"/>
      <c r="H256" s="92"/>
      <c r="I256" s="92"/>
      <c r="J256" s="92"/>
      <c r="K256" s="92"/>
      <c r="L256" s="92"/>
      <c r="M256" s="92"/>
      <c r="N256" s="92"/>
      <c r="O256" s="92"/>
      <c r="P256" s="92"/>
      <c r="Q256" s="92"/>
      <c r="R256" s="92"/>
      <c r="S256" s="92"/>
      <c r="T256" s="92"/>
      <c r="U256" s="92"/>
      <c r="V256" s="92"/>
      <c r="W256" s="92"/>
      <c r="X256" s="92"/>
      <c r="Y256" s="92"/>
      <c r="Z256" s="92"/>
      <c r="AA256" s="92"/>
      <c r="AB256" s="92"/>
      <c r="AC256" s="92"/>
      <c r="AD256" s="92"/>
      <c r="AE256" s="94"/>
      <c r="AF256" s="92"/>
      <c r="AG256" s="92"/>
      <c r="AH256" s="95"/>
    </row>
    <row r="257" spans="1:34" ht="15.75" customHeight="1" x14ac:dyDescent="0.25">
      <c r="A257" s="96"/>
      <c r="B257" s="97"/>
      <c r="C257" s="97"/>
      <c r="D257" s="98"/>
      <c r="E257" s="98"/>
      <c r="F257" s="98"/>
      <c r="G257" s="98"/>
      <c r="H257" s="98"/>
      <c r="I257" s="98"/>
      <c r="J257" s="98"/>
      <c r="K257" s="98"/>
      <c r="L257" s="98"/>
      <c r="M257" s="98"/>
      <c r="N257" s="98"/>
      <c r="O257" s="98"/>
      <c r="P257" s="98"/>
      <c r="Q257" s="98"/>
      <c r="R257" s="98"/>
      <c r="S257" s="98"/>
      <c r="T257" s="98"/>
      <c r="U257" s="98"/>
      <c r="V257" s="98"/>
      <c r="W257" s="98"/>
      <c r="X257" s="98"/>
      <c r="Y257" s="98"/>
      <c r="Z257" s="98"/>
      <c r="AA257" s="98"/>
      <c r="AB257" s="98"/>
      <c r="AC257" s="98"/>
      <c r="AD257" s="98"/>
      <c r="AE257" s="94"/>
      <c r="AF257" s="98"/>
      <c r="AG257" s="98"/>
      <c r="AH257" s="99"/>
    </row>
    <row r="258" spans="1:34" ht="15.75" customHeight="1" x14ac:dyDescent="0.25">
      <c r="A258" s="90"/>
      <c r="B258" s="91"/>
      <c r="C258" s="91"/>
      <c r="D258" s="92"/>
      <c r="E258" s="92"/>
      <c r="F258" s="92"/>
      <c r="G258" s="92"/>
      <c r="H258" s="92"/>
      <c r="I258" s="92"/>
      <c r="J258" s="92"/>
      <c r="K258" s="92"/>
      <c r="L258" s="92"/>
      <c r="M258" s="92"/>
      <c r="N258" s="92"/>
      <c r="O258" s="92"/>
      <c r="P258" s="92"/>
      <c r="Q258" s="92"/>
      <c r="R258" s="92"/>
      <c r="S258" s="92"/>
      <c r="T258" s="92"/>
      <c r="U258" s="92"/>
      <c r="V258" s="92"/>
      <c r="W258" s="92"/>
      <c r="X258" s="92"/>
      <c r="Y258" s="92"/>
      <c r="Z258" s="92"/>
      <c r="AA258" s="92"/>
      <c r="AB258" s="92"/>
      <c r="AC258" s="92"/>
      <c r="AD258" s="92"/>
      <c r="AE258" s="94"/>
      <c r="AF258" s="92"/>
      <c r="AG258" s="92"/>
      <c r="AH258" s="95"/>
    </row>
    <row r="259" spans="1:34" ht="15.75" customHeight="1" x14ac:dyDescent="0.25">
      <c r="A259" s="96"/>
      <c r="B259" s="97"/>
      <c r="C259" s="97"/>
      <c r="D259" s="98"/>
      <c r="E259" s="98"/>
      <c r="F259" s="98"/>
      <c r="G259" s="98"/>
      <c r="H259" s="98"/>
      <c r="I259" s="98"/>
      <c r="J259" s="98"/>
      <c r="K259" s="98"/>
      <c r="L259" s="98"/>
      <c r="M259" s="98"/>
      <c r="N259" s="98"/>
      <c r="O259" s="98"/>
      <c r="P259" s="98"/>
      <c r="Q259" s="98"/>
      <c r="R259" s="98"/>
      <c r="S259" s="98"/>
      <c r="T259" s="98"/>
      <c r="U259" s="98"/>
      <c r="V259" s="98"/>
      <c r="W259" s="98"/>
      <c r="X259" s="98"/>
      <c r="Y259" s="98"/>
      <c r="Z259" s="98"/>
      <c r="AA259" s="98"/>
      <c r="AB259" s="98"/>
      <c r="AC259" s="98"/>
      <c r="AD259" s="98"/>
      <c r="AE259" s="94"/>
      <c r="AF259" s="98"/>
      <c r="AG259" s="98"/>
      <c r="AH259" s="99"/>
    </row>
    <row r="260" spans="1:34" ht="15.75" customHeight="1" x14ac:dyDescent="0.25">
      <c r="A260" s="90"/>
      <c r="B260" s="91"/>
      <c r="C260" s="91"/>
      <c r="D260" s="92"/>
      <c r="E260" s="92"/>
      <c r="F260" s="92"/>
      <c r="G260" s="92"/>
      <c r="H260" s="92"/>
      <c r="I260" s="92"/>
      <c r="J260" s="92"/>
      <c r="K260" s="92"/>
      <c r="L260" s="92"/>
      <c r="M260" s="92"/>
      <c r="N260" s="92"/>
      <c r="O260" s="92"/>
      <c r="P260" s="92"/>
      <c r="Q260" s="92"/>
      <c r="R260" s="92"/>
      <c r="S260" s="92"/>
      <c r="T260" s="92"/>
      <c r="U260" s="92"/>
      <c r="V260" s="92"/>
      <c r="W260" s="92"/>
      <c r="X260" s="92"/>
      <c r="Y260" s="92"/>
      <c r="Z260" s="92"/>
      <c r="AA260" s="92"/>
      <c r="AB260" s="92"/>
      <c r="AC260" s="92"/>
      <c r="AD260" s="92"/>
      <c r="AE260" s="94"/>
      <c r="AF260" s="92"/>
      <c r="AG260" s="92"/>
      <c r="AH260" s="95"/>
    </row>
    <row r="261" spans="1:34" ht="15.75" customHeight="1" x14ac:dyDescent="0.25">
      <c r="A261" s="96"/>
      <c r="B261" s="97"/>
      <c r="C261" s="97"/>
      <c r="D261" s="98"/>
      <c r="E261" s="98"/>
      <c r="F261" s="98"/>
      <c r="G261" s="98"/>
      <c r="H261" s="98"/>
      <c r="I261" s="98"/>
      <c r="J261" s="98"/>
      <c r="K261" s="98"/>
      <c r="L261" s="98"/>
      <c r="M261" s="98"/>
      <c r="N261" s="98"/>
      <c r="O261" s="98"/>
      <c r="P261" s="98"/>
      <c r="Q261" s="98"/>
      <c r="R261" s="98"/>
      <c r="S261" s="98"/>
      <c r="T261" s="98"/>
      <c r="U261" s="98"/>
      <c r="V261" s="98"/>
      <c r="W261" s="98"/>
      <c r="X261" s="98"/>
      <c r="Y261" s="98"/>
      <c r="Z261" s="98"/>
      <c r="AA261" s="98"/>
      <c r="AB261" s="98"/>
      <c r="AC261" s="98"/>
      <c r="AD261" s="98"/>
      <c r="AE261" s="94"/>
      <c r="AF261" s="98"/>
      <c r="AG261" s="98"/>
      <c r="AH261" s="99"/>
    </row>
    <row r="262" spans="1:34" ht="15.75" customHeight="1" x14ac:dyDescent="0.25">
      <c r="A262" s="90"/>
      <c r="B262" s="91"/>
      <c r="C262" s="91"/>
      <c r="D262" s="92"/>
      <c r="E262" s="92"/>
      <c r="F262" s="92"/>
      <c r="G262" s="92"/>
      <c r="H262" s="92"/>
      <c r="I262" s="92"/>
      <c r="J262" s="92"/>
      <c r="K262" s="92"/>
      <c r="L262" s="92"/>
      <c r="M262" s="92"/>
      <c r="N262" s="92"/>
      <c r="O262" s="92"/>
      <c r="P262" s="92"/>
      <c r="Q262" s="92"/>
      <c r="R262" s="92"/>
      <c r="S262" s="92"/>
      <c r="T262" s="92"/>
      <c r="U262" s="92"/>
      <c r="V262" s="92"/>
      <c r="W262" s="92"/>
      <c r="X262" s="92"/>
      <c r="Y262" s="92"/>
      <c r="Z262" s="92"/>
      <c r="AA262" s="92"/>
      <c r="AB262" s="92"/>
      <c r="AC262" s="92"/>
      <c r="AD262" s="92"/>
      <c r="AE262" s="94"/>
      <c r="AF262" s="92"/>
      <c r="AG262" s="92"/>
      <c r="AH262" s="95"/>
    </row>
    <row r="263" spans="1:34" ht="15.75" customHeight="1" x14ac:dyDescent="0.25">
      <c r="A263" s="96"/>
      <c r="B263" s="97"/>
      <c r="C263" s="97"/>
      <c r="D263" s="98"/>
      <c r="E263" s="98"/>
      <c r="F263" s="98"/>
      <c r="G263" s="98"/>
      <c r="H263" s="98"/>
      <c r="I263" s="98"/>
      <c r="J263" s="98"/>
      <c r="K263" s="98"/>
      <c r="L263" s="98"/>
      <c r="M263" s="98"/>
      <c r="N263" s="98"/>
      <c r="O263" s="98"/>
      <c r="P263" s="98"/>
      <c r="Q263" s="98"/>
      <c r="R263" s="98"/>
      <c r="S263" s="98"/>
      <c r="T263" s="98"/>
      <c r="U263" s="98"/>
      <c r="V263" s="98"/>
      <c r="W263" s="98"/>
      <c r="X263" s="98"/>
      <c r="Y263" s="98"/>
      <c r="Z263" s="98"/>
      <c r="AA263" s="98"/>
      <c r="AB263" s="98"/>
      <c r="AC263" s="98"/>
      <c r="AD263" s="98"/>
      <c r="AE263" s="94"/>
      <c r="AF263" s="98"/>
      <c r="AG263" s="98"/>
      <c r="AH263" s="99"/>
    </row>
    <row r="264" spans="1:34" ht="15.75" customHeight="1" x14ac:dyDescent="0.25">
      <c r="A264" s="90"/>
      <c r="B264" s="91"/>
      <c r="C264" s="91"/>
      <c r="D264" s="92"/>
      <c r="E264" s="92"/>
      <c r="F264" s="92"/>
      <c r="G264" s="92"/>
      <c r="H264" s="92"/>
      <c r="I264" s="92"/>
      <c r="J264" s="92"/>
      <c r="K264" s="92"/>
      <c r="L264" s="92"/>
      <c r="M264" s="92"/>
      <c r="N264" s="92"/>
      <c r="O264" s="92"/>
      <c r="P264" s="92"/>
      <c r="Q264" s="92"/>
      <c r="R264" s="92"/>
      <c r="S264" s="92"/>
      <c r="T264" s="92"/>
      <c r="U264" s="92"/>
      <c r="V264" s="92"/>
      <c r="W264" s="92"/>
      <c r="X264" s="92"/>
      <c r="Y264" s="92"/>
      <c r="Z264" s="92"/>
      <c r="AA264" s="92"/>
      <c r="AB264" s="92"/>
      <c r="AC264" s="92"/>
      <c r="AD264" s="92"/>
      <c r="AE264" s="94"/>
      <c r="AF264" s="92"/>
      <c r="AG264" s="92"/>
      <c r="AH264" s="95"/>
    </row>
    <row r="265" spans="1:34" ht="15.75" customHeight="1" x14ac:dyDescent="0.25">
      <c r="A265" s="96"/>
      <c r="B265" s="97"/>
      <c r="C265" s="97"/>
      <c r="D265" s="98"/>
      <c r="E265" s="98"/>
      <c r="F265" s="98"/>
      <c r="G265" s="98"/>
      <c r="H265" s="98"/>
      <c r="I265" s="98"/>
      <c r="J265" s="98"/>
      <c r="K265" s="98"/>
      <c r="L265" s="98"/>
      <c r="M265" s="98"/>
      <c r="N265" s="98"/>
      <c r="O265" s="98"/>
      <c r="P265" s="98"/>
      <c r="Q265" s="98"/>
      <c r="R265" s="98"/>
      <c r="S265" s="98"/>
      <c r="T265" s="98"/>
      <c r="U265" s="98"/>
      <c r="V265" s="98"/>
      <c r="W265" s="98"/>
      <c r="X265" s="98"/>
      <c r="Y265" s="98"/>
      <c r="Z265" s="98"/>
      <c r="AA265" s="98"/>
      <c r="AB265" s="98"/>
      <c r="AC265" s="98"/>
      <c r="AD265" s="98"/>
      <c r="AE265" s="94"/>
      <c r="AF265" s="98"/>
      <c r="AG265" s="98"/>
      <c r="AH265" s="99"/>
    </row>
    <row r="266" spans="1:34" ht="15.75" customHeight="1" x14ac:dyDescent="0.25">
      <c r="A266" s="90"/>
      <c r="B266" s="91"/>
      <c r="C266" s="91"/>
      <c r="D266" s="92"/>
      <c r="E266" s="92"/>
      <c r="F266" s="92"/>
      <c r="G266" s="92"/>
      <c r="H266" s="92"/>
      <c r="I266" s="92"/>
      <c r="J266" s="92"/>
      <c r="K266" s="92"/>
      <c r="L266" s="92"/>
      <c r="M266" s="92"/>
      <c r="N266" s="92"/>
      <c r="O266" s="92"/>
      <c r="P266" s="92"/>
      <c r="Q266" s="92"/>
      <c r="R266" s="92"/>
      <c r="S266" s="92"/>
      <c r="T266" s="92"/>
      <c r="U266" s="92"/>
      <c r="V266" s="92"/>
      <c r="W266" s="92"/>
      <c r="X266" s="92"/>
      <c r="Y266" s="92"/>
      <c r="Z266" s="92"/>
      <c r="AA266" s="92"/>
      <c r="AB266" s="92"/>
      <c r="AC266" s="92"/>
      <c r="AD266" s="92"/>
      <c r="AE266" s="94"/>
      <c r="AF266" s="92"/>
      <c r="AG266" s="92"/>
      <c r="AH266" s="95"/>
    </row>
    <row r="267" spans="1:34" ht="15.75" customHeight="1" x14ac:dyDescent="0.25">
      <c r="A267" s="96"/>
      <c r="B267" s="97"/>
      <c r="C267" s="97"/>
      <c r="D267" s="98"/>
      <c r="E267" s="98"/>
      <c r="F267" s="98"/>
      <c r="G267" s="98"/>
      <c r="H267" s="98"/>
      <c r="I267" s="98"/>
      <c r="J267" s="98"/>
      <c r="K267" s="98"/>
      <c r="L267" s="98"/>
      <c r="M267" s="98"/>
      <c r="N267" s="98"/>
      <c r="O267" s="98"/>
      <c r="P267" s="98"/>
      <c r="Q267" s="98"/>
      <c r="R267" s="98"/>
      <c r="S267" s="98"/>
      <c r="T267" s="98"/>
      <c r="U267" s="98"/>
      <c r="V267" s="98"/>
      <c r="W267" s="98"/>
      <c r="X267" s="98"/>
      <c r="Y267" s="98"/>
      <c r="Z267" s="98"/>
      <c r="AA267" s="98"/>
      <c r="AB267" s="98"/>
      <c r="AC267" s="98"/>
      <c r="AD267" s="98"/>
      <c r="AE267" s="94"/>
      <c r="AF267" s="98"/>
      <c r="AG267" s="98"/>
      <c r="AH267" s="99"/>
    </row>
    <row r="268" spans="1:34" ht="15.75" customHeight="1" x14ac:dyDescent="0.25">
      <c r="A268" s="90"/>
      <c r="B268" s="91"/>
      <c r="C268" s="91"/>
      <c r="D268" s="92"/>
      <c r="E268" s="92"/>
      <c r="F268" s="92"/>
      <c r="G268" s="92"/>
      <c r="H268" s="92"/>
      <c r="I268" s="92"/>
      <c r="J268" s="92"/>
      <c r="K268" s="92"/>
      <c r="L268" s="92"/>
      <c r="M268" s="92"/>
      <c r="N268" s="92"/>
      <c r="O268" s="92"/>
      <c r="P268" s="92"/>
      <c r="Q268" s="92"/>
      <c r="R268" s="92"/>
      <c r="S268" s="92"/>
      <c r="T268" s="92"/>
      <c r="U268" s="92"/>
      <c r="V268" s="92"/>
      <c r="W268" s="92"/>
      <c r="X268" s="92"/>
      <c r="Y268" s="92"/>
      <c r="Z268" s="92"/>
      <c r="AA268" s="92"/>
      <c r="AB268" s="92"/>
      <c r="AC268" s="92"/>
      <c r="AD268" s="92"/>
      <c r="AE268" s="94"/>
      <c r="AF268" s="92"/>
      <c r="AG268" s="92"/>
      <c r="AH268" s="95"/>
    </row>
    <row r="269" spans="1:34" ht="15.75" customHeight="1" x14ac:dyDescent="0.25">
      <c r="A269" s="96"/>
      <c r="B269" s="97"/>
      <c r="C269" s="97"/>
      <c r="D269" s="98"/>
      <c r="E269" s="98"/>
      <c r="F269" s="98"/>
      <c r="G269" s="98"/>
      <c r="H269" s="98"/>
      <c r="I269" s="98"/>
      <c r="J269" s="98"/>
      <c r="K269" s="98"/>
      <c r="L269" s="98"/>
      <c r="M269" s="98"/>
      <c r="N269" s="98"/>
      <c r="O269" s="98"/>
      <c r="P269" s="98"/>
      <c r="Q269" s="98"/>
      <c r="R269" s="98"/>
      <c r="S269" s="98"/>
      <c r="T269" s="98"/>
      <c r="U269" s="98"/>
      <c r="V269" s="98"/>
      <c r="W269" s="98"/>
      <c r="X269" s="98"/>
      <c r="Y269" s="98"/>
      <c r="Z269" s="98"/>
      <c r="AA269" s="98"/>
      <c r="AB269" s="98"/>
      <c r="AC269" s="98"/>
      <c r="AD269" s="98"/>
      <c r="AE269" s="94"/>
      <c r="AF269" s="98"/>
      <c r="AG269" s="98"/>
      <c r="AH269" s="99"/>
    </row>
    <row r="270" spans="1:34" ht="15.75" customHeight="1" x14ac:dyDescent="0.25">
      <c r="A270" s="90"/>
      <c r="B270" s="91"/>
      <c r="C270" s="91"/>
      <c r="D270" s="92"/>
      <c r="E270" s="92"/>
      <c r="F270" s="92"/>
      <c r="G270" s="92"/>
      <c r="H270" s="92"/>
      <c r="I270" s="92"/>
      <c r="J270" s="92"/>
      <c r="K270" s="92"/>
      <c r="L270" s="92"/>
      <c r="M270" s="92"/>
      <c r="N270" s="92"/>
      <c r="O270" s="92"/>
      <c r="P270" s="92"/>
      <c r="Q270" s="92"/>
      <c r="R270" s="92"/>
      <c r="S270" s="92"/>
      <c r="T270" s="92"/>
      <c r="U270" s="92"/>
      <c r="V270" s="92"/>
      <c r="W270" s="92"/>
      <c r="X270" s="92"/>
      <c r="Y270" s="92"/>
      <c r="Z270" s="92"/>
      <c r="AA270" s="92"/>
      <c r="AB270" s="92"/>
      <c r="AC270" s="92"/>
      <c r="AD270" s="92"/>
      <c r="AE270" s="94"/>
      <c r="AF270" s="92"/>
      <c r="AG270" s="92"/>
      <c r="AH270" s="95"/>
    </row>
    <row r="271" spans="1:34" ht="15.75" customHeight="1" x14ac:dyDescent="0.25">
      <c r="A271" s="96"/>
      <c r="B271" s="97"/>
      <c r="C271" s="97"/>
      <c r="D271" s="98"/>
      <c r="E271" s="98"/>
      <c r="F271" s="98"/>
      <c r="G271" s="98"/>
      <c r="H271" s="98"/>
      <c r="I271" s="98"/>
      <c r="J271" s="98"/>
      <c r="K271" s="98"/>
      <c r="L271" s="98"/>
      <c r="M271" s="98"/>
      <c r="N271" s="98"/>
      <c r="O271" s="98"/>
      <c r="P271" s="98"/>
      <c r="Q271" s="98"/>
      <c r="R271" s="98"/>
      <c r="S271" s="98"/>
      <c r="T271" s="98"/>
      <c r="U271" s="98"/>
      <c r="V271" s="98"/>
      <c r="W271" s="98"/>
      <c r="X271" s="98"/>
      <c r="Y271" s="98"/>
      <c r="Z271" s="98"/>
      <c r="AA271" s="98"/>
      <c r="AB271" s="98"/>
      <c r="AC271" s="98"/>
      <c r="AD271" s="98"/>
      <c r="AE271" s="94"/>
      <c r="AF271" s="98"/>
      <c r="AG271" s="98"/>
      <c r="AH271" s="99"/>
    </row>
    <row r="272" spans="1:34" ht="15.75" customHeight="1" x14ac:dyDescent="0.25">
      <c r="A272" s="90"/>
      <c r="B272" s="91"/>
      <c r="C272" s="91"/>
      <c r="D272" s="92"/>
      <c r="E272" s="92"/>
      <c r="F272" s="92"/>
      <c r="G272" s="92"/>
      <c r="H272" s="92"/>
      <c r="I272" s="92"/>
      <c r="J272" s="92"/>
      <c r="K272" s="92"/>
      <c r="L272" s="92"/>
      <c r="M272" s="92"/>
      <c r="N272" s="92"/>
      <c r="O272" s="92"/>
      <c r="P272" s="92"/>
      <c r="Q272" s="92"/>
      <c r="R272" s="92"/>
      <c r="S272" s="92"/>
      <c r="T272" s="92"/>
      <c r="U272" s="92"/>
      <c r="V272" s="92"/>
      <c r="W272" s="92"/>
      <c r="X272" s="92"/>
      <c r="Y272" s="92"/>
      <c r="Z272" s="92"/>
      <c r="AA272" s="92"/>
      <c r="AB272" s="92"/>
      <c r="AC272" s="92"/>
      <c r="AD272" s="92"/>
      <c r="AE272" s="94"/>
      <c r="AF272" s="92"/>
      <c r="AG272" s="92"/>
      <c r="AH272" s="95"/>
    </row>
    <row r="273" spans="1:34" ht="15.75" customHeight="1" x14ac:dyDescent="0.25">
      <c r="A273" s="96"/>
      <c r="B273" s="97"/>
      <c r="C273" s="97"/>
      <c r="D273" s="98"/>
      <c r="E273" s="98"/>
      <c r="F273" s="98"/>
      <c r="G273" s="98"/>
      <c r="H273" s="98"/>
      <c r="I273" s="98"/>
      <c r="J273" s="98"/>
      <c r="K273" s="98"/>
      <c r="L273" s="98"/>
      <c r="M273" s="98"/>
      <c r="N273" s="98"/>
      <c r="O273" s="98"/>
      <c r="P273" s="98"/>
      <c r="Q273" s="98"/>
      <c r="R273" s="98"/>
      <c r="S273" s="98"/>
      <c r="T273" s="98"/>
      <c r="U273" s="98"/>
      <c r="V273" s="98"/>
      <c r="W273" s="98"/>
      <c r="X273" s="98"/>
      <c r="Y273" s="98"/>
      <c r="Z273" s="98"/>
      <c r="AA273" s="98"/>
      <c r="AB273" s="98"/>
      <c r="AC273" s="98"/>
      <c r="AD273" s="98"/>
      <c r="AE273" s="94"/>
      <c r="AF273" s="98"/>
      <c r="AG273" s="98"/>
      <c r="AH273" s="99"/>
    </row>
    <row r="274" spans="1:34" ht="15.75" customHeight="1" x14ac:dyDescent="0.25">
      <c r="A274" s="90"/>
      <c r="B274" s="91"/>
      <c r="C274" s="91"/>
      <c r="D274" s="92"/>
      <c r="E274" s="92"/>
      <c r="F274" s="92"/>
      <c r="G274" s="92"/>
      <c r="H274" s="92"/>
      <c r="I274" s="92"/>
      <c r="J274" s="92"/>
      <c r="K274" s="92"/>
      <c r="L274" s="92"/>
      <c r="M274" s="92"/>
      <c r="N274" s="92"/>
      <c r="O274" s="92"/>
      <c r="P274" s="92"/>
      <c r="Q274" s="92"/>
      <c r="R274" s="92"/>
      <c r="S274" s="92"/>
      <c r="T274" s="92"/>
      <c r="U274" s="92"/>
      <c r="V274" s="92"/>
      <c r="W274" s="92"/>
      <c r="X274" s="92"/>
      <c r="Y274" s="92"/>
      <c r="Z274" s="92"/>
      <c r="AA274" s="92"/>
      <c r="AB274" s="92"/>
      <c r="AC274" s="92"/>
      <c r="AD274" s="92"/>
      <c r="AE274" s="94"/>
      <c r="AF274" s="92"/>
      <c r="AG274" s="92"/>
      <c r="AH274" s="95"/>
    </row>
    <row r="275" spans="1:34" ht="15.75" customHeight="1" x14ac:dyDescent="0.25">
      <c r="A275" s="96"/>
      <c r="B275" s="97"/>
      <c r="C275" s="97"/>
      <c r="D275" s="98"/>
      <c r="E275" s="98"/>
      <c r="F275" s="98"/>
      <c r="G275" s="98"/>
      <c r="H275" s="98"/>
      <c r="I275" s="98"/>
      <c r="J275" s="98"/>
      <c r="K275" s="98"/>
      <c r="L275" s="98"/>
      <c r="M275" s="98"/>
      <c r="N275" s="98"/>
      <c r="O275" s="98"/>
      <c r="P275" s="98"/>
      <c r="Q275" s="98"/>
      <c r="R275" s="98"/>
      <c r="S275" s="98"/>
      <c r="T275" s="98"/>
      <c r="U275" s="98"/>
      <c r="V275" s="98"/>
      <c r="W275" s="98"/>
      <c r="X275" s="98"/>
      <c r="Y275" s="98"/>
      <c r="Z275" s="98"/>
      <c r="AA275" s="98"/>
      <c r="AB275" s="98"/>
      <c r="AC275" s="98"/>
      <c r="AD275" s="98"/>
      <c r="AE275" s="94"/>
      <c r="AF275" s="98"/>
      <c r="AG275" s="98"/>
      <c r="AH275" s="99"/>
    </row>
    <row r="276" spans="1:34" ht="15.75" customHeight="1" x14ac:dyDescent="0.25">
      <c r="A276" s="90"/>
      <c r="B276" s="91"/>
      <c r="C276" s="91"/>
      <c r="D276" s="92"/>
      <c r="E276" s="92"/>
      <c r="F276" s="92"/>
      <c r="G276" s="92"/>
      <c r="H276" s="92"/>
      <c r="I276" s="92"/>
      <c r="J276" s="92"/>
      <c r="K276" s="92"/>
      <c r="L276" s="92"/>
      <c r="M276" s="92"/>
      <c r="N276" s="92"/>
      <c r="O276" s="92"/>
      <c r="P276" s="92"/>
      <c r="Q276" s="92"/>
      <c r="R276" s="92"/>
      <c r="S276" s="92"/>
      <c r="T276" s="92"/>
      <c r="U276" s="92"/>
      <c r="V276" s="92"/>
      <c r="W276" s="92"/>
      <c r="X276" s="92"/>
      <c r="Y276" s="92"/>
      <c r="Z276" s="92"/>
      <c r="AA276" s="92"/>
      <c r="AB276" s="92"/>
      <c r="AC276" s="92"/>
      <c r="AD276" s="92"/>
      <c r="AE276" s="94"/>
      <c r="AF276" s="92"/>
      <c r="AG276" s="92"/>
      <c r="AH276" s="95"/>
    </row>
    <row r="277" spans="1:34" ht="15.75" customHeight="1" x14ac:dyDescent="0.25">
      <c r="A277" s="96"/>
      <c r="B277" s="97"/>
      <c r="C277" s="97"/>
      <c r="D277" s="98"/>
      <c r="E277" s="98"/>
      <c r="F277" s="98"/>
      <c r="G277" s="98"/>
      <c r="H277" s="98"/>
      <c r="I277" s="98"/>
      <c r="J277" s="98"/>
      <c r="K277" s="98"/>
      <c r="L277" s="98"/>
      <c r="M277" s="98"/>
      <c r="N277" s="98"/>
      <c r="O277" s="98"/>
      <c r="P277" s="98"/>
      <c r="Q277" s="98"/>
      <c r="R277" s="98"/>
      <c r="S277" s="98"/>
      <c r="T277" s="98"/>
      <c r="U277" s="98"/>
      <c r="V277" s="98"/>
      <c r="W277" s="98"/>
      <c r="X277" s="98"/>
      <c r="Y277" s="98"/>
      <c r="Z277" s="98"/>
      <c r="AA277" s="98"/>
      <c r="AB277" s="98"/>
      <c r="AC277" s="98"/>
      <c r="AD277" s="98"/>
      <c r="AE277" s="94"/>
      <c r="AF277" s="98"/>
      <c r="AG277" s="98"/>
      <c r="AH277" s="99"/>
    </row>
    <row r="278" spans="1:34" ht="15.75" customHeight="1" x14ac:dyDescent="0.25">
      <c r="A278" s="90"/>
      <c r="B278" s="91"/>
      <c r="C278" s="91"/>
      <c r="D278" s="92"/>
      <c r="E278" s="92"/>
      <c r="F278" s="92"/>
      <c r="G278" s="92"/>
      <c r="H278" s="92"/>
      <c r="I278" s="92"/>
      <c r="J278" s="92"/>
      <c r="K278" s="92"/>
      <c r="L278" s="92"/>
      <c r="M278" s="92"/>
      <c r="N278" s="92"/>
      <c r="O278" s="92"/>
      <c r="P278" s="92"/>
      <c r="Q278" s="92"/>
      <c r="R278" s="92"/>
      <c r="S278" s="92"/>
      <c r="T278" s="92"/>
      <c r="U278" s="92"/>
      <c r="V278" s="92"/>
      <c r="W278" s="92"/>
      <c r="X278" s="92"/>
      <c r="Y278" s="92"/>
      <c r="Z278" s="92"/>
      <c r="AA278" s="92"/>
      <c r="AB278" s="92"/>
      <c r="AC278" s="92"/>
      <c r="AD278" s="92"/>
      <c r="AE278" s="94"/>
      <c r="AF278" s="92"/>
      <c r="AG278" s="92"/>
      <c r="AH278" s="95"/>
    </row>
    <row r="279" spans="1:34" ht="15.75" customHeight="1" x14ac:dyDescent="0.25">
      <c r="A279" s="96"/>
      <c r="B279" s="97"/>
      <c r="C279" s="97"/>
      <c r="D279" s="98"/>
      <c r="E279" s="98"/>
      <c r="F279" s="98"/>
      <c r="G279" s="98"/>
      <c r="H279" s="98"/>
      <c r="I279" s="98"/>
      <c r="J279" s="98"/>
      <c r="K279" s="98"/>
      <c r="L279" s="98"/>
      <c r="M279" s="98"/>
      <c r="N279" s="98"/>
      <c r="O279" s="98"/>
      <c r="P279" s="98"/>
      <c r="Q279" s="98"/>
      <c r="R279" s="98"/>
      <c r="S279" s="98"/>
      <c r="T279" s="98"/>
      <c r="U279" s="98"/>
      <c r="V279" s="98"/>
      <c r="W279" s="98"/>
      <c r="X279" s="98"/>
      <c r="Y279" s="98"/>
      <c r="Z279" s="98"/>
      <c r="AA279" s="98"/>
      <c r="AB279" s="98"/>
      <c r="AC279" s="98"/>
      <c r="AD279" s="98"/>
      <c r="AE279" s="94"/>
      <c r="AF279" s="98"/>
      <c r="AG279" s="98"/>
      <c r="AH279" s="99"/>
    </row>
    <row r="280" spans="1:34" ht="15.75" customHeight="1" x14ac:dyDescent="0.25">
      <c r="A280" s="90"/>
      <c r="B280" s="91"/>
      <c r="C280" s="91"/>
      <c r="D280" s="92"/>
      <c r="E280" s="92"/>
      <c r="F280" s="92"/>
      <c r="G280" s="92"/>
      <c r="H280" s="92"/>
      <c r="I280" s="92"/>
      <c r="J280" s="92"/>
      <c r="K280" s="92"/>
      <c r="L280" s="92"/>
      <c r="M280" s="92"/>
      <c r="N280" s="92"/>
      <c r="O280" s="92"/>
      <c r="P280" s="92"/>
      <c r="Q280" s="92"/>
      <c r="R280" s="92"/>
      <c r="S280" s="92"/>
      <c r="T280" s="92"/>
      <c r="U280" s="92"/>
      <c r="V280" s="92"/>
      <c r="W280" s="92"/>
      <c r="X280" s="92"/>
      <c r="Y280" s="92"/>
      <c r="Z280" s="92"/>
      <c r="AA280" s="92"/>
      <c r="AB280" s="92"/>
      <c r="AC280" s="92"/>
      <c r="AD280" s="92"/>
      <c r="AE280" s="94"/>
      <c r="AF280" s="92"/>
      <c r="AG280" s="92"/>
      <c r="AH280" s="95"/>
    </row>
    <row r="281" spans="1:34" ht="15.75" customHeight="1" x14ac:dyDescent="0.25">
      <c r="A281" s="96"/>
      <c r="B281" s="97"/>
      <c r="C281" s="97"/>
      <c r="D281" s="98"/>
      <c r="E281" s="98"/>
      <c r="F281" s="98"/>
      <c r="G281" s="98"/>
      <c r="H281" s="98"/>
      <c r="I281" s="98"/>
      <c r="J281" s="98"/>
      <c r="K281" s="98"/>
      <c r="L281" s="98"/>
      <c r="M281" s="98"/>
      <c r="N281" s="98"/>
      <c r="O281" s="98"/>
      <c r="P281" s="98"/>
      <c r="Q281" s="98"/>
      <c r="R281" s="98"/>
      <c r="S281" s="98"/>
      <c r="T281" s="98"/>
      <c r="U281" s="98"/>
      <c r="V281" s="98"/>
      <c r="W281" s="98"/>
      <c r="X281" s="98"/>
      <c r="Y281" s="98"/>
      <c r="Z281" s="98"/>
      <c r="AA281" s="98"/>
      <c r="AB281" s="98"/>
      <c r="AC281" s="98"/>
      <c r="AD281" s="98"/>
      <c r="AE281" s="94"/>
      <c r="AF281" s="98"/>
      <c r="AG281" s="98"/>
      <c r="AH281" s="99"/>
    </row>
    <row r="282" spans="1:34" ht="15.75" customHeight="1" x14ac:dyDescent="0.25">
      <c r="A282" s="90"/>
      <c r="B282" s="91"/>
      <c r="C282" s="91"/>
      <c r="D282" s="92"/>
      <c r="E282" s="92"/>
      <c r="F282" s="92"/>
      <c r="G282" s="92"/>
      <c r="H282" s="92"/>
      <c r="I282" s="92"/>
      <c r="J282" s="92"/>
      <c r="K282" s="92"/>
      <c r="L282" s="92"/>
      <c r="M282" s="92"/>
      <c r="N282" s="92"/>
      <c r="O282" s="92"/>
      <c r="P282" s="92"/>
      <c r="Q282" s="92"/>
      <c r="R282" s="92"/>
      <c r="S282" s="92"/>
      <c r="T282" s="92"/>
      <c r="U282" s="92"/>
      <c r="V282" s="92"/>
      <c r="W282" s="92"/>
      <c r="X282" s="92"/>
      <c r="Y282" s="92"/>
      <c r="Z282" s="92"/>
      <c r="AA282" s="92"/>
      <c r="AB282" s="92"/>
      <c r="AC282" s="92"/>
      <c r="AD282" s="92"/>
      <c r="AE282" s="94"/>
      <c r="AF282" s="92"/>
      <c r="AG282" s="92"/>
      <c r="AH282" s="95"/>
    </row>
    <row r="283" spans="1:34" ht="15.75" customHeight="1" x14ac:dyDescent="0.25">
      <c r="A283" s="96"/>
      <c r="B283" s="97"/>
      <c r="C283" s="97"/>
      <c r="D283" s="98"/>
      <c r="E283" s="98"/>
      <c r="F283" s="98"/>
      <c r="G283" s="98"/>
      <c r="H283" s="98"/>
      <c r="I283" s="98"/>
      <c r="J283" s="98"/>
      <c r="K283" s="98"/>
      <c r="L283" s="98"/>
      <c r="M283" s="98"/>
      <c r="N283" s="98"/>
      <c r="O283" s="98"/>
      <c r="P283" s="98"/>
      <c r="Q283" s="98"/>
      <c r="R283" s="98"/>
      <c r="S283" s="98"/>
      <c r="T283" s="98"/>
      <c r="U283" s="98"/>
      <c r="V283" s="98"/>
      <c r="W283" s="98"/>
      <c r="X283" s="98"/>
      <c r="Y283" s="98"/>
      <c r="Z283" s="98"/>
      <c r="AA283" s="98"/>
      <c r="AB283" s="98"/>
      <c r="AC283" s="98"/>
      <c r="AD283" s="98"/>
      <c r="AE283" s="94"/>
      <c r="AF283" s="98"/>
      <c r="AG283" s="98"/>
      <c r="AH283" s="99"/>
    </row>
    <row r="284" spans="1:34" ht="15.75" customHeight="1" x14ac:dyDescent="0.25">
      <c r="A284" s="90"/>
      <c r="B284" s="91"/>
      <c r="C284" s="91"/>
      <c r="D284" s="92"/>
      <c r="E284" s="92"/>
      <c r="F284" s="92"/>
      <c r="G284" s="92"/>
      <c r="H284" s="92"/>
      <c r="I284" s="92"/>
      <c r="J284" s="92"/>
      <c r="K284" s="92"/>
      <c r="L284" s="92"/>
      <c r="M284" s="92"/>
      <c r="N284" s="92"/>
      <c r="O284" s="92"/>
      <c r="P284" s="92"/>
      <c r="Q284" s="92"/>
      <c r="R284" s="92"/>
      <c r="S284" s="92"/>
      <c r="T284" s="92"/>
      <c r="U284" s="92"/>
      <c r="V284" s="92"/>
      <c r="W284" s="92"/>
      <c r="X284" s="92"/>
      <c r="Y284" s="92"/>
      <c r="Z284" s="92"/>
      <c r="AA284" s="92"/>
      <c r="AB284" s="92"/>
      <c r="AC284" s="92"/>
      <c r="AD284" s="92"/>
      <c r="AE284" s="94"/>
      <c r="AF284" s="92"/>
      <c r="AG284" s="92"/>
      <c r="AH284" s="95"/>
    </row>
    <row r="285" spans="1:34" ht="15.75" customHeight="1" x14ac:dyDescent="0.25">
      <c r="A285" s="96"/>
      <c r="B285" s="97"/>
      <c r="C285" s="97"/>
      <c r="D285" s="98"/>
      <c r="E285" s="98"/>
      <c r="F285" s="98"/>
      <c r="G285" s="98"/>
      <c r="H285" s="98"/>
      <c r="I285" s="98"/>
      <c r="J285" s="98"/>
      <c r="K285" s="98"/>
      <c r="L285" s="98"/>
      <c r="M285" s="98"/>
      <c r="N285" s="98"/>
      <c r="O285" s="98"/>
      <c r="P285" s="98"/>
      <c r="Q285" s="98"/>
      <c r="R285" s="98"/>
      <c r="S285" s="98"/>
      <c r="T285" s="98"/>
      <c r="U285" s="98"/>
      <c r="V285" s="98"/>
      <c r="W285" s="98"/>
      <c r="X285" s="98"/>
      <c r="Y285" s="98"/>
      <c r="Z285" s="98"/>
      <c r="AA285" s="98"/>
      <c r="AB285" s="98"/>
      <c r="AC285" s="98"/>
      <c r="AD285" s="98"/>
      <c r="AE285" s="94"/>
      <c r="AF285" s="98"/>
      <c r="AG285" s="98"/>
      <c r="AH285" s="99"/>
    </row>
    <row r="286" spans="1:34" ht="15.75" customHeight="1" x14ac:dyDescent="0.25">
      <c r="A286" s="90"/>
      <c r="B286" s="91"/>
      <c r="C286" s="91"/>
      <c r="D286" s="92"/>
      <c r="E286" s="92"/>
      <c r="F286" s="92"/>
      <c r="G286" s="92"/>
      <c r="H286" s="92"/>
      <c r="I286" s="92"/>
      <c r="J286" s="92"/>
      <c r="K286" s="92"/>
      <c r="L286" s="92"/>
      <c r="M286" s="92"/>
      <c r="N286" s="92"/>
      <c r="O286" s="92"/>
      <c r="P286" s="92"/>
      <c r="Q286" s="92"/>
      <c r="R286" s="92"/>
      <c r="S286" s="92"/>
      <c r="T286" s="92"/>
      <c r="U286" s="92"/>
      <c r="V286" s="92"/>
      <c r="W286" s="92"/>
      <c r="X286" s="92"/>
      <c r="Y286" s="92"/>
      <c r="Z286" s="92"/>
      <c r="AA286" s="92"/>
      <c r="AB286" s="92"/>
      <c r="AC286" s="92"/>
      <c r="AD286" s="92"/>
      <c r="AE286" s="94"/>
      <c r="AF286" s="92"/>
      <c r="AG286" s="92"/>
      <c r="AH286" s="95"/>
    </row>
    <row r="287" spans="1:34" ht="15.75" customHeight="1" x14ac:dyDescent="0.25">
      <c r="A287" s="96"/>
      <c r="B287" s="97"/>
      <c r="C287" s="97"/>
      <c r="D287" s="98"/>
      <c r="E287" s="98"/>
      <c r="F287" s="98"/>
      <c r="G287" s="98"/>
      <c r="H287" s="98"/>
      <c r="I287" s="98"/>
      <c r="J287" s="98"/>
      <c r="K287" s="98"/>
      <c r="L287" s="98"/>
      <c r="M287" s="98"/>
      <c r="N287" s="98"/>
      <c r="O287" s="98"/>
      <c r="P287" s="98"/>
      <c r="Q287" s="98"/>
      <c r="R287" s="98"/>
      <c r="S287" s="98"/>
      <c r="T287" s="98"/>
      <c r="U287" s="98"/>
      <c r="V287" s="98"/>
      <c r="W287" s="98"/>
      <c r="X287" s="98"/>
      <c r="Y287" s="98"/>
      <c r="Z287" s="98"/>
      <c r="AA287" s="98"/>
      <c r="AB287" s="98"/>
      <c r="AC287" s="98"/>
      <c r="AD287" s="98"/>
      <c r="AE287" s="94"/>
      <c r="AF287" s="98"/>
      <c r="AG287" s="98"/>
      <c r="AH287" s="99"/>
    </row>
    <row r="288" spans="1:34" ht="15.75" customHeight="1" x14ac:dyDescent="0.25">
      <c r="A288" s="90"/>
      <c r="B288" s="91"/>
      <c r="C288" s="91"/>
      <c r="D288" s="92"/>
      <c r="E288" s="92"/>
      <c r="F288" s="92"/>
      <c r="G288" s="92"/>
      <c r="H288" s="92"/>
      <c r="I288" s="92"/>
      <c r="J288" s="92"/>
      <c r="K288" s="92"/>
      <c r="L288" s="92"/>
      <c r="M288" s="92"/>
      <c r="N288" s="92"/>
      <c r="O288" s="92"/>
      <c r="P288" s="92"/>
      <c r="Q288" s="92"/>
      <c r="R288" s="92"/>
      <c r="S288" s="92"/>
      <c r="T288" s="92"/>
      <c r="U288" s="92"/>
      <c r="V288" s="92"/>
      <c r="W288" s="92"/>
      <c r="X288" s="92"/>
      <c r="Y288" s="92"/>
      <c r="Z288" s="92"/>
      <c r="AA288" s="92"/>
      <c r="AB288" s="92"/>
      <c r="AC288" s="92"/>
      <c r="AD288" s="92"/>
      <c r="AE288" s="94"/>
      <c r="AF288" s="92"/>
      <c r="AG288" s="92"/>
      <c r="AH288" s="95"/>
    </row>
    <row r="289" spans="1:34" ht="15.75" customHeight="1" x14ac:dyDescent="0.25">
      <c r="A289" s="96"/>
      <c r="B289" s="97"/>
      <c r="C289" s="97"/>
      <c r="D289" s="98"/>
      <c r="E289" s="98"/>
      <c r="F289" s="98"/>
      <c r="G289" s="98"/>
      <c r="H289" s="98"/>
      <c r="I289" s="98"/>
      <c r="J289" s="98"/>
      <c r="K289" s="98"/>
      <c r="L289" s="98"/>
      <c r="M289" s="98"/>
      <c r="N289" s="98"/>
      <c r="O289" s="98"/>
      <c r="P289" s="98"/>
      <c r="Q289" s="98"/>
      <c r="R289" s="98"/>
      <c r="S289" s="98"/>
      <c r="T289" s="98"/>
      <c r="U289" s="98"/>
      <c r="V289" s="98"/>
      <c r="W289" s="98"/>
      <c r="X289" s="98"/>
      <c r="Y289" s="98"/>
      <c r="Z289" s="98"/>
      <c r="AA289" s="98"/>
      <c r="AB289" s="98"/>
      <c r="AC289" s="98"/>
      <c r="AD289" s="98"/>
      <c r="AE289" s="94"/>
      <c r="AF289" s="98"/>
      <c r="AG289" s="98"/>
      <c r="AH289" s="99"/>
    </row>
    <row r="290" spans="1:34" ht="15.75" customHeight="1" x14ac:dyDescent="0.25">
      <c r="A290" s="90"/>
      <c r="B290" s="91"/>
      <c r="C290" s="91"/>
      <c r="D290" s="92"/>
      <c r="E290" s="92"/>
      <c r="F290" s="92"/>
      <c r="G290" s="92"/>
      <c r="H290" s="92"/>
      <c r="I290" s="92"/>
      <c r="J290" s="92"/>
      <c r="K290" s="92"/>
      <c r="L290" s="92"/>
      <c r="M290" s="92"/>
      <c r="N290" s="92"/>
      <c r="O290" s="92"/>
      <c r="P290" s="92"/>
      <c r="Q290" s="92"/>
      <c r="R290" s="92"/>
      <c r="S290" s="92"/>
      <c r="T290" s="92"/>
      <c r="U290" s="92"/>
      <c r="V290" s="92"/>
      <c r="W290" s="92"/>
      <c r="X290" s="92"/>
      <c r="Y290" s="92"/>
      <c r="Z290" s="92"/>
      <c r="AA290" s="92"/>
      <c r="AB290" s="92"/>
      <c r="AC290" s="92"/>
      <c r="AD290" s="92"/>
      <c r="AE290" s="94"/>
      <c r="AF290" s="92"/>
      <c r="AG290" s="92"/>
      <c r="AH290" s="95"/>
    </row>
    <row r="291" spans="1:34" ht="15.75" customHeight="1" x14ac:dyDescent="0.25">
      <c r="A291" s="96"/>
      <c r="B291" s="97"/>
      <c r="C291" s="97"/>
      <c r="D291" s="98"/>
      <c r="E291" s="98"/>
      <c r="F291" s="98"/>
      <c r="G291" s="98"/>
      <c r="H291" s="98"/>
      <c r="I291" s="98"/>
      <c r="J291" s="98"/>
      <c r="K291" s="98"/>
      <c r="L291" s="98"/>
      <c r="M291" s="98"/>
      <c r="N291" s="98"/>
      <c r="O291" s="98"/>
      <c r="P291" s="98"/>
      <c r="Q291" s="98"/>
      <c r="R291" s="98"/>
      <c r="S291" s="98"/>
      <c r="T291" s="98"/>
      <c r="U291" s="98"/>
      <c r="V291" s="98"/>
      <c r="W291" s="98"/>
      <c r="X291" s="98"/>
      <c r="Y291" s="98"/>
      <c r="Z291" s="98"/>
      <c r="AA291" s="98"/>
      <c r="AB291" s="98"/>
      <c r="AC291" s="98"/>
      <c r="AD291" s="98"/>
      <c r="AE291" s="94"/>
      <c r="AF291" s="98"/>
      <c r="AG291" s="98"/>
      <c r="AH291" s="99"/>
    </row>
    <row r="292" spans="1:34" ht="15.75" customHeight="1" x14ac:dyDescent="0.25">
      <c r="A292" s="90"/>
      <c r="B292" s="91"/>
      <c r="C292" s="91"/>
      <c r="D292" s="92"/>
      <c r="E292" s="92"/>
      <c r="F292" s="92"/>
      <c r="G292" s="92"/>
      <c r="H292" s="92"/>
      <c r="I292" s="92"/>
      <c r="J292" s="92"/>
      <c r="K292" s="92"/>
      <c r="L292" s="92"/>
      <c r="M292" s="92"/>
      <c r="N292" s="92"/>
      <c r="O292" s="92"/>
      <c r="P292" s="92"/>
      <c r="Q292" s="92"/>
      <c r="R292" s="92"/>
      <c r="S292" s="92"/>
      <c r="T292" s="92"/>
      <c r="U292" s="92"/>
      <c r="V292" s="92"/>
      <c r="W292" s="92"/>
      <c r="X292" s="92"/>
      <c r="Y292" s="92"/>
      <c r="Z292" s="92"/>
      <c r="AA292" s="92"/>
      <c r="AB292" s="92"/>
      <c r="AC292" s="92"/>
      <c r="AD292" s="92"/>
      <c r="AE292" s="94"/>
      <c r="AF292" s="92"/>
      <c r="AG292" s="92"/>
      <c r="AH292" s="95"/>
    </row>
    <row r="293" spans="1:34" ht="15.75" customHeight="1" x14ac:dyDescent="0.25">
      <c r="A293" s="96"/>
      <c r="B293" s="97"/>
      <c r="C293" s="97"/>
      <c r="D293" s="98"/>
      <c r="E293" s="98"/>
      <c r="F293" s="98"/>
      <c r="G293" s="98"/>
      <c r="H293" s="98"/>
      <c r="I293" s="98"/>
      <c r="J293" s="98"/>
      <c r="K293" s="98"/>
      <c r="L293" s="98"/>
      <c r="M293" s="98"/>
      <c r="N293" s="98"/>
      <c r="O293" s="98"/>
      <c r="P293" s="98"/>
      <c r="Q293" s="98"/>
      <c r="R293" s="98"/>
      <c r="S293" s="98"/>
      <c r="T293" s="98"/>
      <c r="U293" s="98"/>
      <c r="V293" s="98"/>
      <c r="W293" s="98"/>
      <c r="X293" s="98"/>
      <c r="Y293" s="98"/>
      <c r="Z293" s="98"/>
      <c r="AA293" s="98"/>
      <c r="AB293" s="98"/>
      <c r="AC293" s="98"/>
      <c r="AD293" s="98"/>
      <c r="AE293" s="94"/>
      <c r="AF293" s="98"/>
      <c r="AG293" s="98"/>
      <c r="AH293" s="99"/>
    </row>
    <row r="294" spans="1:34" ht="15.75" customHeight="1" x14ac:dyDescent="0.25">
      <c r="A294" s="90"/>
      <c r="B294" s="91"/>
      <c r="C294" s="91"/>
      <c r="D294" s="92"/>
      <c r="E294" s="92"/>
      <c r="F294" s="92"/>
      <c r="G294" s="92"/>
      <c r="H294" s="92"/>
      <c r="I294" s="92"/>
      <c r="J294" s="92"/>
      <c r="K294" s="92"/>
      <c r="L294" s="92"/>
      <c r="M294" s="92"/>
      <c r="N294" s="92"/>
      <c r="O294" s="92"/>
      <c r="P294" s="92"/>
      <c r="Q294" s="92"/>
      <c r="R294" s="92"/>
      <c r="S294" s="92"/>
      <c r="T294" s="92"/>
      <c r="U294" s="92"/>
      <c r="V294" s="92"/>
      <c r="W294" s="92"/>
      <c r="X294" s="92"/>
      <c r="Y294" s="92"/>
      <c r="Z294" s="92"/>
      <c r="AA294" s="92"/>
      <c r="AB294" s="92"/>
      <c r="AC294" s="92"/>
      <c r="AD294" s="92"/>
      <c r="AE294" s="94"/>
      <c r="AF294" s="92"/>
      <c r="AG294" s="92"/>
      <c r="AH294" s="95"/>
    </row>
    <row r="295" spans="1:34" ht="15.75" customHeight="1" x14ac:dyDescent="0.25">
      <c r="A295" s="96"/>
      <c r="B295" s="97"/>
      <c r="C295" s="97"/>
      <c r="D295" s="98"/>
      <c r="E295" s="98"/>
      <c r="F295" s="98"/>
      <c r="G295" s="98"/>
      <c r="H295" s="98"/>
      <c r="I295" s="98"/>
      <c r="J295" s="98"/>
      <c r="K295" s="98"/>
      <c r="L295" s="98"/>
      <c r="M295" s="98"/>
      <c r="N295" s="98"/>
      <c r="O295" s="98"/>
      <c r="P295" s="98"/>
      <c r="Q295" s="98"/>
      <c r="R295" s="98"/>
      <c r="S295" s="98"/>
      <c r="T295" s="98"/>
      <c r="U295" s="98"/>
      <c r="V295" s="98"/>
      <c r="W295" s="98"/>
      <c r="X295" s="98"/>
      <c r="Y295" s="98"/>
      <c r="Z295" s="98"/>
      <c r="AA295" s="98"/>
      <c r="AB295" s="98"/>
      <c r="AC295" s="98"/>
      <c r="AD295" s="98"/>
      <c r="AE295" s="94"/>
      <c r="AF295" s="98"/>
      <c r="AG295" s="98"/>
      <c r="AH295" s="99"/>
    </row>
    <row r="296" spans="1:34" ht="15.75" customHeight="1" x14ac:dyDescent="0.25">
      <c r="A296" s="90"/>
      <c r="B296" s="91"/>
      <c r="C296" s="91"/>
      <c r="D296" s="92"/>
      <c r="E296" s="92"/>
      <c r="F296" s="92"/>
      <c r="G296" s="92"/>
      <c r="H296" s="92"/>
      <c r="I296" s="92"/>
      <c r="J296" s="92"/>
      <c r="K296" s="92"/>
      <c r="L296" s="92"/>
      <c r="M296" s="92"/>
      <c r="N296" s="92"/>
      <c r="O296" s="92"/>
      <c r="P296" s="92"/>
      <c r="Q296" s="92"/>
      <c r="R296" s="92"/>
      <c r="S296" s="92"/>
      <c r="T296" s="92"/>
      <c r="U296" s="92"/>
      <c r="V296" s="92"/>
      <c r="W296" s="92"/>
      <c r="X296" s="92"/>
      <c r="Y296" s="92"/>
      <c r="Z296" s="92"/>
      <c r="AA296" s="92"/>
      <c r="AB296" s="92"/>
      <c r="AC296" s="92"/>
      <c r="AD296" s="92"/>
      <c r="AE296" s="94"/>
      <c r="AF296" s="92"/>
      <c r="AG296" s="92"/>
      <c r="AH296" s="95"/>
    </row>
    <row r="297" spans="1:34" ht="15.75" customHeight="1" x14ac:dyDescent="0.25">
      <c r="A297" s="96"/>
      <c r="B297" s="97"/>
      <c r="C297" s="97"/>
      <c r="D297" s="98"/>
      <c r="E297" s="98"/>
      <c r="F297" s="98"/>
      <c r="G297" s="98"/>
      <c r="H297" s="98"/>
      <c r="I297" s="98"/>
      <c r="J297" s="98"/>
      <c r="K297" s="98"/>
      <c r="L297" s="98"/>
      <c r="M297" s="98"/>
      <c r="N297" s="98"/>
      <c r="O297" s="98"/>
      <c r="P297" s="98"/>
      <c r="Q297" s="98"/>
      <c r="R297" s="98"/>
      <c r="S297" s="98"/>
      <c r="T297" s="98"/>
      <c r="U297" s="98"/>
      <c r="V297" s="98"/>
      <c r="W297" s="98"/>
      <c r="X297" s="98"/>
      <c r="Y297" s="98"/>
      <c r="Z297" s="98"/>
      <c r="AA297" s="98"/>
      <c r="AB297" s="98"/>
      <c r="AC297" s="98"/>
      <c r="AD297" s="98"/>
      <c r="AE297" s="94"/>
      <c r="AF297" s="98"/>
      <c r="AG297" s="98"/>
      <c r="AH297" s="99"/>
    </row>
    <row r="298" spans="1:34" ht="15.75" customHeight="1" x14ac:dyDescent="0.25">
      <c r="A298" s="90"/>
      <c r="B298" s="91"/>
      <c r="C298" s="91"/>
      <c r="D298" s="92"/>
      <c r="E298" s="92"/>
      <c r="F298" s="92"/>
      <c r="G298" s="92"/>
      <c r="H298" s="92"/>
      <c r="I298" s="92"/>
      <c r="J298" s="92"/>
      <c r="K298" s="92"/>
      <c r="L298" s="92"/>
      <c r="M298" s="92"/>
      <c r="N298" s="92"/>
      <c r="O298" s="92"/>
      <c r="P298" s="92"/>
      <c r="Q298" s="92"/>
      <c r="R298" s="92"/>
      <c r="S298" s="92"/>
      <c r="T298" s="92"/>
      <c r="U298" s="92"/>
      <c r="V298" s="92"/>
      <c r="W298" s="92"/>
      <c r="X298" s="92"/>
      <c r="Y298" s="92"/>
      <c r="Z298" s="92"/>
      <c r="AA298" s="92"/>
      <c r="AB298" s="92"/>
      <c r="AC298" s="92"/>
      <c r="AD298" s="92"/>
      <c r="AE298" s="94"/>
      <c r="AF298" s="92"/>
      <c r="AG298" s="92"/>
      <c r="AH298" s="95"/>
    </row>
    <row r="299" spans="1:34" ht="15.75" customHeight="1" x14ac:dyDescent="0.25">
      <c r="A299" s="96"/>
      <c r="B299" s="97"/>
      <c r="C299" s="97"/>
      <c r="D299" s="98"/>
      <c r="E299" s="98"/>
      <c r="F299" s="98"/>
      <c r="G299" s="98"/>
      <c r="H299" s="98"/>
      <c r="I299" s="98"/>
      <c r="J299" s="98"/>
      <c r="K299" s="98"/>
      <c r="L299" s="98"/>
      <c r="M299" s="98"/>
      <c r="N299" s="98"/>
      <c r="O299" s="98"/>
      <c r="P299" s="98"/>
      <c r="Q299" s="98"/>
      <c r="R299" s="98"/>
      <c r="S299" s="98"/>
      <c r="T299" s="98"/>
      <c r="U299" s="98"/>
      <c r="V299" s="98"/>
      <c r="W299" s="98"/>
      <c r="X299" s="98"/>
      <c r="Y299" s="98"/>
      <c r="Z299" s="98"/>
      <c r="AA299" s="98"/>
      <c r="AB299" s="98"/>
      <c r="AC299" s="98"/>
      <c r="AD299" s="98"/>
      <c r="AE299" s="94"/>
      <c r="AF299" s="98"/>
      <c r="AG299" s="98"/>
      <c r="AH299" s="99"/>
    </row>
    <row r="300" spans="1:34" ht="15.75" customHeight="1" x14ac:dyDescent="0.25">
      <c r="A300" s="90"/>
      <c r="B300" s="91"/>
      <c r="C300" s="91"/>
      <c r="D300" s="92"/>
      <c r="E300" s="92"/>
      <c r="F300" s="92"/>
      <c r="G300" s="92"/>
      <c r="H300" s="92"/>
      <c r="I300" s="92"/>
      <c r="J300" s="92"/>
      <c r="K300" s="92"/>
      <c r="L300" s="92"/>
      <c r="M300" s="92"/>
      <c r="N300" s="92"/>
      <c r="O300" s="92"/>
      <c r="P300" s="92"/>
      <c r="Q300" s="92"/>
      <c r="R300" s="92"/>
      <c r="S300" s="92"/>
      <c r="T300" s="92"/>
      <c r="U300" s="92"/>
      <c r="V300" s="92"/>
      <c r="W300" s="92"/>
      <c r="X300" s="92"/>
      <c r="Y300" s="92"/>
      <c r="Z300" s="92"/>
      <c r="AA300" s="92"/>
      <c r="AB300" s="92"/>
      <c r="AC300" s="92"/>
      <c r="AD300" s="92"/>
      <c r="AE300" s="94"/>
      <c r="AF300" s="92"/>
      <c r="AG300" s="92"/>
      <c r="AH300" s="95"/>
    </row>
    <row r="301" spans="1:34" ht="15.75" customHeight="1" x14ac:dyDescent="0.25">
      <c r="A301" s="96"/>
      <c r="B301" s="97"/>
      <c r="C301" s="97"/>
      <c r="D301" s="98"/>
      <c r="E301" s="98"/>
      <c r="F301" s="98"/>
      <c r="G301" s="98"/>
      <c r="H301" s="98"/>
      <c r="I301" s="98"/>
      <c r="J301" s="98"/>
      <c r="K301" s="98"/>
      <c r="L301" s="98"/>
      <c r="M301" s="98"/>
      <c r="N301" s="98"/>
      <c r="O301" s="98"/>
      <c r="P301" s="98"/>
      <c r="Q301" s="98"/>
      <c r="R301" s="98"/>
      <c r="S301" s="98"/>
      <c r="T301" s="98"/>
      <c r="U301" s="98"/>
      <c r="V301" s="98"/>
      <c r="W301" s="98"/>
      <c r="X301" s="98"/>
      <c r="Y301" s="98"/>
      <c r="Z301" s="98"/>
      <c r="AA301" s="98"/>
      <c r="AB301" s="98"/>
      <c r="AC301" s="98"/>
      <c r="AD301" s="98"/>
      <c r="AE301" s="94"/>
      <c r="AF301" s="98"/>
      <c r="AG301" s="98"/>
      <c r="AH301" s="99"/>
    </row>
    <row r="302" spans="1:34" ht="15.75" customHeight="1" x14ac:dyDescent="0.25">
      <c r="A302" s="90"/>
      <c r="B302" s="91"/>
      <c r="C302" s="91"/>
      <c r="D302" s="92"/>
      <c r="E302" s="92"/>
      <c r="F302" s="92"/>
      <c r="G302" s="92"/>
      <c r="H302" s="92"/>
      <c r="I302" s="92"/>
      <c r="J302" s="92"/>
      <c r="K302" s="92"/>
      <c r="L302" s="92"/>
      <c r="M302" s="92"/>
      <c r="N302" s="92"/>
      <c r="O302" s="92"/>
      <c r="P302" s="92"/>
      <c r="Q302" s="92"/>
      <c r="R302" s="92"/>
      <c r="S302" s="92"/>
      <c r="T302" s="92"/>
      <c r="U302" s="92"/>
      <c r="V302" s="92"/>
      <c r="W302" s="92"/>
      <c r="X302" s="92"/>
      <c r="Y302" s="92"/>
      <c r="Z302" s="92"/>
      <c r="AA302" s="92"/>
      <c r="AB302" s="92"/>
      <c r="AC302" s="92"/>
      <c r="AD302" s="92"/>
      <c r="AE302" s="94"/>
      <c r="AF302" s="92"/>
      <c r="AG302" s="92"/>
      <c r="AH302" s="95"/>
    </row>
    <row r="303" spans="1:34" ht="15.75" customHeight="1" x14ac:dyDescent="0.25">
      <c r="A303" s="96"/>
      <c r="B303" s="97"/>
      <c r="C303" s="97"/>
      <c r="D303" s="98"/>
      <c r="E303" s="98"/>
      <c r="F303" s="98"/>
      <c r="G303" s="98"/>
      <c r="H303" s="98"/>
      <c r="I303" s="98"/>
      <c r="J303" s="98"/>
      <c r="K303" s="98"/>
      <c r="L303" s="98"/>
      <c r="M303" s="98"/>
      <c r="N303" s="98"/>
      <c r="O303" s="98"/>
      <c r="P303" s="98"/>
      <c r="Q303" s="98"/>
      <c r="R303" s="98"/>
      <c r="S303" s="98"/>
      <c r="T303" s="98"/>
      <c r="U303" s="98"/>
      <c r="V303" s="98"/>
      <c r="W303" s="98"/>
      <c r="X303" s="98"/>
      <c r="Y303" s="98"/>
      <c r="Z303" s="98"/>
      <c r="AA303" s="98"/>
      <c r="AB303" s="98"/>
      <c r="AC303" s="98"/>
      <c r="AD303" s="98"/>
      <c r="AE303" s="94"/>
      <c r="AF303" s="98"/>
      <c r="AG303" s="98"/>
      <c r="AH303" s="99"/>
    </row>
    <row r="304" spans="1:34" ht="15.75" customHeight="1" x14ac:dyDescent="0.25">
      <c r="A304" s="90"/>
      <c r="B304" s="91"/>
      <c r="C304" s="91"/>
      <c r="D304" s="92"/>
      <c r="E304" s="92"/>
      <c r="F304" s="92"/>
      <c r="G304" s="92"/>
      <c r="H304" s="92"/>
      <c r="I304" s="92"/>
      <c r="J304" s="92"/>
      <c r="K304" s="92"/>
      <c r="L304" s="92"/>
      <c r="M304" s="92"/>
      <c r="N304" s="92"/>
      <c r="O304" s="92"/>
      <c r="P304" s="92"/>
      <c r="Q304" s="92"/>
      <c r="R304" s="92"/>
      <c r="S304" s="92"/>
      <c r="T304" s="92"/>
      <c r="U304" s="92"/>
      <c r="V304" s="92"/>
      <c r="W304" s="92"/>
      <c r="X304" s="92"/>
      <c r="Y304" s="92"/>
      <c r="Z304" s="92"/>
      <c r="AA304" s="92"/>
      <c r="AB304" s="92"/>
      <c r="AC304" s="92"/>
      <c r="AD304" s="92"/>
      <c r="AE304" s="94"/>
      <c r="AF304" s="92"/>
      <c r="AG304" s="92"/>
      <c r="AH304" s="95"/>
    </row>
    <row r="305" spans="1:34" ht="15.75" customHeight="1" x14ac:dyDescent="0.25">
      <c r="A305" s="96"/>
      <c r="B305" s="97"/>
      <c r="C305" s="97"/>
      <c r="D305" s="98"/>
      <c r="E305" s="98"/>
      <c r="F305" s="98"/>
      <c r="G305" s="98"/>
      <c r="H305" s="98"/>
      <c r="I305" s="98"/>
      <c r="J305" s="98"/>
      <c r="K305" s="98"/>
      <c r="L305" s="98"/>
      <c r="M305" s="98"/>
      <c r="N305" s="98"/>
      <c r="O305" s="98"/>
      <c r="P305" s="98"/>
      <c r="Q305" s="98"/>
      <c r="R305" s="98"/>
      <c r="S305" s="98"/>
      <c r="T305" s="98"/>
      <c r="U305" s="98"/>
      <c r="V305" s="98"/>
      <c r="W305" s="98"/>
      <c r="X305" s="98"/>
      <c r="Y305" s="98"/>
      <c r="Z305" s="98"/>
      <c r="AA305" s="98"/>
      <c r="AB305" s="98"/>
      <c r="AC305" s="98"/>
      <c r="AD305" s="98"/>
      <c r="AE305" s="94"/>
      <c r="AF305" s="98"/>
      <c r="AG305" s="98"/>
      <c r="AH305" s="99"/>
    </row>
    <row r="306" spans="1:34" ht="15.75" customHeight="1" x14ac:dyDescent="0.25">
      <c r="A306" s="90"/>
      <c r="B306" s="91"/>
      <c r="C306" s="91"/>
      <c r="D306" s="92"/>
      <c r="E306" s="92"/>
      <c r="F306" s="92"/>
      <c r="G306" s="92"/>
      <c r="H306" s="92"/>
      <c r="I306" s="92"/>
      <c r="J306" s="92"/>
      <c r="K306" s="92"/>
      <c r="L306" s="92"/>
      <c r="M306" s="92"/>
      <c r="N306" s="92"/>
      <c r="O306" s="92"/>
      <c r="P306" s="92"/>
      <c r="Q306" s="92"/>
      <c r="R306" s="92"/>
      <c r="S306" s="92"/>
      <c r="T306" s="92"/>
      <c r="U306" s="92"/>
      <c r="V306" s="92"/>
      <c r="W306" s="92"/>
      <c r="X306" s="92"/>
      <c r="Y306" s="92"/>
      <c r="Z306" s="92"/>
      <c r="AA306" s="92"/>
      <c r="AB306" s="92"/>
      <c r="AC306" s="92"/>
      <c r="AD306" s="92"/>
      <c r="AE306" s="94"/>
      <c r="AF306" s="92"/>
      <c r="AG306" s="92"/>
      <c r="AH306" s="95"/>
    </row>
    <row r="307" spans="1:34" ht="15.75" customHeight="1" x14ac:dyDescent="0.25">
      <c r="A307" s="96"/>
      <c r="B307" s="97"/>
      <c r="C307" s="97"/>
      <c r="D307" s="98"/>
      <c r="E307" s="98"/>
      <c r="F307" s="98"/>
      <c r="G307" s="98"/>
      <c r="H307" s="98"/>
      <c r="I307" s="98"/>
      <c r="J307" s="98"/>
      <c r="K307" s="98"/>
      <c r="L307" s="98"/>
      <c r="M307" s="98"/>
      <c r="N307" s="98"/>
      <c r="O307" s="98"/>
      <c r="P307" s="98"/>
      <c r="Q307" s="98"/>
      <c r="R307" s="98"/>
      <c r="S307" s="98"/>
      <c r="T307" s="98"/>
      <c r="U307" s="98"/>
      <c r="V307" s="98"/>
      <c r="W307" s="98"/>
      <c r="X307" s="98"/>
      <c r="Y307" s="98"/>
      <c r="Z307" s="98"/>
      <c r="AA307" s="98"/>
      <c r="AB307" s="98"/>
      <c r="AC307" s="98"/>
      <c r="AD307" s="98"/>
      <c r="AE307" s="94"/>
      <c r="AF307" s="98"/>
      <c r="AG307" s="98"/>
      <c r="AH307" s="99"/>
    </row>
    <row r="308" spans="1:34" ht="15.75" customHeight="1" x14ac:dyDescent="0.25">
      <c r="A308" s="90"/>
      <c r="B308" s="91"/>
      <c r="C308" s="91"/>
      <c r="D308" s="92"/>
      <c r="E308" s="92"/>
      <c r="F308" s="92"/>
      <c r="G308" s="92"/>
      <c r="H308" s="92"/>
      <c r="I308" s="92"/>
      <c r="J308" s="92"/>
      <c r="K308" s="92"/>
      <c r="L308" s="92"/>
      <c r="M308" s="92"/>
      <c r="N308" s="92"/>
      <c r="O308" s="92"/>
      <c r="P308" s="92"/>
      <c r="Q308" s="92"/>
      <c r="R308" s="92"/>
      <c r="S308" s="92"/>
      <c r="T308" s="92"/>
      <c r="U308" s="92"/>
      <c r="V308" s="92"/>
      <c r="W308" s="92"/>
      <c r="X308" s="92"/>
      <c r="Y308" s="92"/>
      <c r="Z308" s="92"/>
      <c r="AA308" s="92"/>
      <c r="AB308" s="92"/>
      <c r="AC308" s="92"/>
      <c r="AD308" s="92"/>
      <c r="AE308" s="94"/>
      <c r="AF308" s="92"/>
      <c r="AG308" s="92"/>
      <c r="AH308" s="95"/>
    </row>
    <row r="309" spans="1:34" ht="15.75" customHeight="1" x14ac:dyDescent="0.25">
      <c r="A309" s="96"/>
      <c r="B309" s="97"/>
      <c r="C309" s="97"/>
      <c r="D309" s="98"/>
      <c r="E309" s="98"/>
      <c r="F309" s="98"/>
      <c r="G309" s="98"/>
      <c r="H309" s="98"/>
      <c r="I309" s="98"/>
      <c r="J309" s="98"/>
      <c r="K309" s="98"/>
      <c r="L309" s="98"/>
      <c r="M309" s="98"/>
      <c r="N309" s="98"/>
      <c r="O309" s="98"/>
      <c r="P309" s="98"/>
      <c r="Q309" s="98"/>
      <c r="R309" s="98"/>
      <c r="S309" s="98"/>
      <c r="T309" s="98"/>
      <c r="U309" s="98"/>
      <c r="V309" s="98"/>
      <c r="W309" s="98"/>
      <c r="X309" s="98"/>
      <c r="Y309" s="98"/>
      <c r="Z309" s="98"/>
      <c r="AA309" s="98"/>
      <c r="AB309" s="98"/>
      <c r="AC309" s="98"/>
      <c r="AD309" s="98"/>
      <c r="AE309" s="94"/>
      <c r="AF309" s="98"/>
      <c r="AG309" s="98"/>
      <c r="AH309" s="99"/>
    </row>
    <row r="310" spans="1:34" ht="15.75" customHeight="1" x14ac:dyDescent="0.25">
      <c r="A310" s="90"/>
      <c r="B310" s="91"/>
      <c r="C310" s="91"/>
      <c r="D310" s="92"/>
      <c r="E310" s="92"/>
      <c r="F310" s="92"/>
      <c r="G310" s="92"/>
      <c r="H310" s="92"/>
      <c r="I310" s="92"/>
      <c r="J310" s="92"/>
      <c r="K310" s="92"/>
      <c r="L310" s="92"/>
      <c r="M310" s="92"/>
      <c r="N310" s="92"/>
      <c r="O310" s="92"/>
      <c r="P310" s="92"/>
      <c r="Q310" s="92"/>
      <c r="R310" s="92"/>
      <c r="S310" s="92"/>
      <c r="T310" s="92"/>
      <c r="U310" s="92"/>
      <c r="V310" s="92"/>
      <c r="W310" s="92"/>
      <c r="X310" s="92"/>
      <c r="Y310" s="92"/>
      <c r="Z310" s="92"/>
      <c r="AA310" s="92"/>
      <c r="AB310" s="92"/>
      <c r="AC310" s="92"/>
      <c r="AD310" s="92"/>
      <c r="AE310" s="94"/>
      <c r="AF310" s="92"/>
      <c r="AG310" s="92"/>
      <c r="AH310" s="95"/>
    </row>
    <row r="311" spans="1:34" ht="15.75" customHeight="1" x14ac:dyDescent="0.25">
      <c r="A311" s="96"/>
      <c r="B311" s="97"/>
      <c r="C311" s="97"/>
      <c r="D311" s="98"/>
      <c r="E311" s="98"/>
      <c r="F311" s="98"/>
      <c r="G311" s="98"/>
      <c r="H311" s="98"/>
      <c r="I311" s="98"/>
      <c r="J311" s="98"/>
      <c r="K311" s="98"/>
      <c r="L311" s="98"/>
      <c r="M311" s="98"/>
      <c r="N311" s="98"/>
      <c r="O311" s="98"/>
      <c r="P311" s="98"/>
      <c r="Q311" s="98"/>
      <c r="R311" s="98"/>
      <c r="S311" s="98"/>
      <c r="T311" s="98"/>
      <c r="U311" s="98"/>
      <c r="V311" s="98"/>
      <c r="W311" s="98"/>
      <c r="X311" s="98"/>
      <c r="Y311" s="98"/>
      <c r="Z311" s="98"/>
      <c r="AA311" s="98"/>
      <c r="AB311" s="98"/>
      <c r="AC311" s="98"/>
      <c r="AD311" s="98"/>
      <c r="AE311" s="94"/>
      <c r="AF311" s="98"/>
      <c r="AG311" s="98"/>
      <c r="AH311" s="99"/>
    </row>
    <row r="312" spans="1:34" ht="15.75" customHeight="1" x14ac:dyDescent="0.25">
      <c r="A312" s="90"/>
      <c r="B312" s="91"/>
      <c r="C312" s="91"/>
      <c r="D312" s="92"/>
      <c r="E312" s="92"/>
      <c r="F312" s="92"/>
      <c r="G312" s="92"/>
      <c r="H312" s="92"/>
      <c r="I312" s="92"/>
      <c r="J312" s="92"/>
      <c r="K312" s="92"/>
      <c r="L312" s="92"/>
      <c r="M312" s="92"/>
      <c r="N312" s="92"/>
      <c r="O312" s="92"/>
      <c r="P312" s="92"/>
      <c r="Q312" s="92"/>
      <c r="R312" s="92"/>
      <c r="S312" s="92"/>
      <c r="T312" s="92"/>
      <c r="U312" s="92"/>
      <c r="V312" s="92"/>
      <c r="W312" s="92"/>
      <c r="X312" s="92"/>
      <c r="Y312" s="92"/>
      <c r="Z312" s="92"/>
      <c r="AA312" s="92"/>
      <c r="AB312" s="92"/>
      <c r="AC312" s="92"/>
      <c r="AD312" s="92"/>
      <c r="AE312" s="94"/>
      <c r="AF312" s="92"/>
      <c r="AG312" s="92"/>
      <c r="AH312" s="95"/>
    </row>
    <row r="313" spans="1:34" ht="15.75" customHeight="1" x14ac:dyDescent="0.25">
      <c r="A313" s="96"/>
      <c r="B313" s="97"/>
      <c r="C313" s="97"/>
      <c r="D313" s="98"/>
      <c r="E313" s="98"/>
      <c r="F313" s="98"/>
      <c r="G313" s="98"/>
      <c r="H313" s="98"/>
      <c r="I313" s="98"/>
      <c r="J313" s="98"/>
      <c r="K313" s="98"/>
      <c r="L313" s="98"/>
      <c r="M313" s="98"/>
      <c r="N313" s="98"/>
      <c r="O313" s="98"/>
      <c r="P313" s="98"/>
      <c r="Q313" s="98"/>
      <c r="R313" s="98"/>
      <c r="S313" s="98"/>
      <c r="T313" s="98"/>
      <c r="U313" s="98"/>
      <c r="V313" s="98"/>
      <c r="W313" s="98"/>
      <c r="X313" s="98"/>
      <c r="Y313" s="98"/>
      <c r="Z313" s="98"/>
      <c r="AA313" s="98"/>
      <c r="AB313" s="98"/>
      <c r="AC313" s="98"/>
      <c r="AD313" s="98"/>
      <c r="AE313" s="94"/>
      <c r="AF313" s="98"/>
      <c r="AG313" s="98"/>
      <c r="AH313" s="99"/>
    </row>
    <row r="314" spans="1:34" ht="15.75" customHeight="1" x14ac:dyDescent="0.25">
      <c r="A314" s="90"/>
      <c r="B314" s="91"/>
      <c r="C314" s="91"/>
      <c r="D314" s="92"/>
      <c r="E314" s="92"/>
      <c r="F314" s="92"/>
      <c r="G314" s="92"/>
      <c r="H314" s="92"/>
      <c r="I314" s="92"/>
      <c r="J314" s="92"/>
      <c r="K314" s="92"/>
      <c r="L314" s="92"/>
      <c r="M314" s="92"/>
      <c r="N314" s="92"/>
      <c r="O314" s="92"/>
      <c r="P314" s="92"/>
      <c r="Q314" s="92"/>
      <c r="R314" s="92"/>
      <c r="S314" s="92"/>
      <c r="T314" s="92"/>
      <c r="U314" s="92"/>
      <c r="V314" s="92"/>
      <c r="W314" s="92"/>
      <c r="X314" s="92"/>
      <c r="Y314" s="92"/>
      <c r="Z314" s="92"/>
      <c r="AA314" s="92"/>
      <c r="AB314" s="92"/>
      <c r="AC314" s="92"/>
      <c r="AD314" s="92"/>
      <c r="AE314" s="94"/>
      <c r="AF314" s="92"/>
      <c r="AG314" s="92"/>
      <c r="AH314" s="95"/>
    </row>
    <row r="315" spans="1:34" ht="15.75" customHeight="1" x14ac:dyDescent="0.25">
      <c r="A315" s="96"/>
      <c r="B315" s="97"/>
      <c r="C315" s="97"/>
      <c r="D315" s="98"/>
      <c r="E315" s="98"/>
      <c r="F315" s="98"/>
      <c r="G315" s="98"/>
      <c r="H315" s="98"/>
      <c r="I315" s="98"/>
      <c r="J315" s="98"/>
      <c r="K315" s="98"/>
      <c r="L315" s="98"/>
      <c r="M315" s="98"/>
      <c r="N315" s="98"/>
      <c r="O315" s="98"/>
      <c r="P315" s="98"/>
      <c r="Q315" s="98"/>
      <c r="R315" s="98"/>
      <c r="S315" s="98"/>
      <c r="T315" s="98"/>
      <c r="U315" s="98"/>
      <c r="V315" s="98"/>
      <c r="W315" s="98"/>
      <c r="X315" s="98"/>
      <c r="Y315" s="98"/>
      <c r="Z315" s="98"/>
      <c r="AA315" s="98"/>
      <c r="AB315" s="98"/>
      <c r="AC315" s="98"/>
      <c r="AD315" s="98"/>
      <c r="AE315" s="94"/>
      <c r="AF315" s="98"/>
      <c r="AG315" s="98"/>
      <c r="AH315" s="99"/>
    </row>
    <row r="316" spans="1:34" ht="15.75" customHeight="1" x14ac:dyDescent="0.25">
      <c r="A316" s="90"/>
      <c r="B316" s="91"/>
      <c r="C316" s="91"/>
      <c r="D316" s="92"/>
      <c r="E316" s="92"/>
      <c r="F316" s="92"/>
      <c r="G316" s="92"/>
      <c r="H316" s="92"/>
      <c r="I316" s="92"/>
      <c r="J316" s="92"/>
      <c r="K316" s="92"/>
      <c r="L316" s="92"/>
      <c r="M316" s="92"/>
      <c r="N316" s="92"/>
      <c r="O316" s="92"/>
      <c r="P316" s="92"/>
      <c r="Q316" s="92"/>
      <c r="R316" s="92"/>
      <c r="S316" s="92"/>
      <c r="T316" s="92"/>
      <c r="U316" s="92"/>
      <c r="V316" s="92"/>
      <c r="W316" s="92"/>
      <c r="X316" s="92"/>
      <c r="Y316" s="92"/>
      <c r="Z316" s="92"/>
      <c r="AA316" s="92"/>
      <c r="AB316" s="92"/>
      <c r="AC316" s="92"/>
      <c r="AD316" s="92"/>
      <c r="AE316" s="94"/>
      <c r="AF316" s="92"/>
      <c r="AG316" s="92"/>
      <c r="AH316" s="95"/>
    </row>
    <row r="317" spans="1:34" ht="15.75" customHeight="1" x14ac:dyDescent="0.25">
      <c r="A317" s="96"/>
      <c r="B317" s="97"/>
      <c r="C317" s="97"/>
      <c r="D317" s="98"/>
      <c r="E317" s="98"/>
      <c r="F317" s="98"/>
      <c r="G317" s="98"/>
      <c r="H317" s="98"/>
      <c r="I317" s="98"/>
      <c r="J317" s="98"/>
      <c r="K317" s="98"/>
      <c r="L317" s="98"/>
      <c r="M317" s="98"/>
      <c r="N317" s="98"/>
      <c r="O317" s="98"/>
      <c r="P317" s="98"/>
      <c r="Q317" s="98"/>
      <c r="R317" s="98"/>
      <c r="S317" s="98"/>
      <c r="T317" s="98"/>
      <c r="U317" s="98"/>
      <c r="V317" s="98"/>
      <c r="W317" s="98"/>
      <c r="X317" s="98"/>
      <c r="Y317" s="98"/>
      <c r="Z317" s="98"/>
      <c r="AA317" s="98"/>
      <c r="AB317" s="98"/>
      <c r="AC317" s="98"/>
      <c r="AD317" s="98"/>
      <c r="AE317" s="94"/>
      <c r="AF317" s="98"/>
      <c r="AG317" s="98"/>
      <c r="AH317" s="99"/>
    </row>
    <row r="318" spans="1:34" ht="15.75" customHeight="1" x14ac:dyDescent="0.25">
      <c r="A318" s="90"/>
      <c r="B318" s="91"/>
      <c r="C318" s="91"/>
      <c r="D318" s="92"/>
      <c r="E318" s="92"/>
      <c r="F318" s="92"/>
      <c r="G318" s="92"/>
      <c r="H318" s="92"/>
      <c r="I318" s="92"/>
      <c r="J318" s="92"/>
      <c r="K318" s="92"/>
      <c r="L318" s="92"/>
      <c r="M318" s="92"/>
      <c r="N318" s="92"/>
      <c r="O318" s="92"/>
      <c r="P318" s="92"/>
      <c r="Q318" s="92"/>
      <c r="R318" s="92"/>
      <c r="S318" s="92"/>
      <c r="T318" s="92"/>
      <c r="U318" s="92"/>
      <c r="V318" s="92"/>
      <c r="W318" s="92"/>
      <c r="X318" s="92"/>
      <c r="Y318" s="92"/>
      <c r="Z318" s="92"/>
      <c r="AA318" s="92"/>
      <c r="AB318" s="92"/>
      <c r="AC318" s="92"/>
      <c r="AD318" s="92"/>
      <c r="AE318" s="94"/>
      <c r="AF318" s="92"/>
      <c r="AG318" s="92"/>
      <c r="AH318" s="95"/>
    </row>
    <row r="319" spans="1:34" ht="15.75" customHeight="1" x14ac:dyDescent="0.25">
      <c r="A319" s="96"/>
      <c r="B319" s="97"/>
      <c r="C319" s="97"/>
      <c r="D319" s="98"/>
      <c r="E319" s="98"/>
      <c r="F319" s="98"/>
      <c r="G319" s="98"/>
      <c r="H319" s="98"/>
      <c r="I319" s="98"/>
      <c r="J319" s="98"/>
      <c r="K319" s="98"/>
      <c r="L319" s="98"/>
      <c r="M319" s="98"/>
      <c r="N319" s="98"/>
      <c r="O319" s="98"/>
      <c r="P319" s="98"/>
      <c r="Q319" s="98"/>
      <c r="R319" s="98"/>
      <c r="S319" s="98"/>
      <c r="T319" s="98"/>
      <c r="U319" s="98"/>
      <c r="V319" s="98"/>
      <c r="W319" s="98"/>
      <c r="X319" s="98"/>
      <c r="Y319" s="98"/>
      <c r="Z319" s="98"/>
      <c r="AA319" s="98"/>
      <c r="AB319" s="98"/>
      <c r="AC319" s="98"/>
      <c r="AD319" s="98"/>
      <c r="AE319" s="94"/>
      <c r="AF319" s="98"/>
      <c r="AG319" s="98"/>
      <c r="AH319" s="99"/>
    </row>
    <row r="320" spans="1:34" ht="15.75" customHeight="1" x14ac:dyDescent="0.25">
      <c r="A320" s="90"/>
      <c r="B320" s="91"/>
      <c r="C320" s="91"/>
      <c r="D320" s="92"/>
      <c r="E320" s="92"/>
      <c r="F320" s="92"/>
      <c r="G320" s="92"/>
      <c r="H320" s="92"/>
      <c r="I320" s="92"/>
      <c r="J320" s="92"/>
      <c r="K320" s="92"/>
      <c r="L320" s="92"/>
      <c r="M320" s="92"/>
      <c r="N320" s="92"/>
      <c r="O320" s="92"/>
      <c r="P320" s="92"/>
      <c r="Q320" s="92"/>
      <c r="R320" s="92"/>
      <c r="S320" s="92"/>
      <c r="T320" s="92"/>
      <c r="U320" s="92"/>
      <c r="V320" s="92"/>
      <c r="W320" s="92"/>
      <c r="X320" s="92"/>
      <c r="Y320" s="92"/>
      <c r="Z320" s="92"/>
      <c r="AA320" s="92"/>
      <c r="AB320" s="92"/>
      <c r="AC320" s="92"/>
      <c r="AD320" s="92"/>
      <c r="AE320" s="94"/>
      <c r="AF320" s="92"/>
      <c r="AG320" s="92"/>
      <c r="AH320" s="95"/>
    </row>
    <row r="321" spans="1:34" ht="15.75" customHeight="1" x14ac:dyDescent="0.25">
      <c r="A321" s="96"/>
      <c r="B321" s="97"/>
      <c r="C321" s="97"/>
      <c r="D321" s="98"/>
      <c r="E321" s="98"/>
      <c r="F321" s="98"/>
      <c r="G321" s="98"/>
      <c r="H321" s="98"/>
      <c r="I321" s="98"/>
      <c r="J321" s="98"/>
      <c r="K321" s="98"/>
      <c r="L321" s="98"/>
      <c r="M321" s="98"/>
      <c r="N321" s="98"/>
      <c r="O321" s="98"/>
      <c r="P321" s="98"/>
      <c r="Q321" s="98"/>
      <c r="R321" s="98"/>
      <c r="S321" s="98"/>
      <c r="T321" s="98"/>
      <c r="U321" s="98"/>
      <c r="V321" s="98"/>
      <c r="W321" s="98"/>
      <c r="X321" s="98"/>
      <c r="Y321" s="98"/>
      <c r="Z321" s="98"/>
      <c r="AA321" s="98"/>
      <c r="AB321" s="98"/>
      <c r="AC321" s="98"/>
      <c r="AD321" s="98"/>
      <c r="AE321" s="94"/>
      <c r="AF321" s="98"/>
      <c r="AG321" s="98"/>
      <c r="AH321" s="99"/>
    </row>
    <row r="322" spans="1:34" ht="15.75" customHeight="1" x14ac:dyDescent="0.25">
      <c r="A322" s="90"/>
      <c r="B322" s="91"/>
      <c r="C322" s="91"/>
      <c r="D322" s="92"/>
      <c r="E322" s="92"/>
      <c r="F322" s="92"/>
      <c r="G322" s="92"/>
      <c r="H322" s="92"/>
      <c r="I322" s="92"/>
      <c r="J322" s="92"/>
      <c r="K322" s="92"/>
      <c r="L322" s="92"/>
      <c r="M322" s="92"/>
      <c r="N322" s="92"/>
      <c r="O322" s="92"/>
      <c r="P322" s="92"/>
      <c r="Q322" s="92"/>
      <c r="R322" s="92"/>
      <c r="S322" s="92"/>
      <c r="T322" s="92"/>
      <c r="U322" s="92"/>
      <c r="V322" s="92"/>
      <c r="W322" s="92"/>
      <c r="X322" s="92"/>
      <c r="Y322" s="92"/>
      <c r="Z322" s="92"/>
      <c r="AA322" s="92"/>
      <c r="AB322" s="92"/>
      <c r="AC322" s="92"/>
      <c r="AD322" s="92"/>
      <c r="AE322" s="94"/>
      <c r="AF322" s="92"/>
      <c r="AG322" s="92"/>
      <c r="AH322" s="95"/>
    </row>
    <row r="323" spans="1:34" ht="15.75" customHeight="1" x14ac:dyDescent="0.25">
      <c r="A323" s="96"/>
      <c r="B323" s="97"/>
      <c r="C323" s="97"/>
      <c r="D323" s="98"/>
      <c r="E323" s="98"/>
      <c r="F323" s="98"/>
      <c r="G323" s="98"/>
      <c r="H323" s="98"/>
      <c r="I323" s="98"/>
      <c r="J323" s="98"/>
      <c r="K323" s="98"/>
      <c r="L323" s="98"/>
      <c r="M323" s="98"/>
      <c r="N323" s="98"/>
      <c r="O323" s="98"/>
      <c r="P323" s="98"/>
      <c r="Q323" s="98"/>
      <c r="R323" s="98"/>
      <c r="S323" s="98"/>
      <c r="T323" s="98"/>
      <c r="U323" s="98"/>
      <c r="V323" s="98"/>
      <c r="W323" s="98"/>
      <c r="X323" s="98"/>
      <c r="Y323" s="98"/>
      <c r="Z323" s="98"/>
      <c r="AA323" s="98"/>
      <c r="AB323" s="98"/>
      <c r="AC323" s="98"/>
      <c r="AD323" s="98"/>
      <c r="AE323" s="94"/>
      <c r="AF323" s="98"/>
      <c r="AG323" s="98"/>
      <c r="AH323" s="99"/>
    </row>
    <row r="324" spans="1:34" ht="15.75" customHeight="1" x14ac:dyDescent="0.25">
      <c r="A324" s="90"/>
      <c r="B324" s="91"/>
      <c r="C324" s="91"/>
      <c r="D324" s="92"/>
      <c r="E324" s="92"/>
      <c r="F324" s="92"/>
      <c r="G324" s="92"/>
      <c r="H324" s="92"/>
      <c r="I324" s="92"/>
      <c r="J324" s="92"/>
      <c r="K324" s="92"/>
      <c r="L324" s="92"/>
      <c r="M324" s="92"/>
      <c r="N324" s="92"/>
      <c r="O324" s="92"/>
      <c r="P324" s="92"/>
      <c r="Q324" s="92"/>
      <c r="R324" s="92"/>
      <c r="S324" s="92"/>
      <c r="T324" s="92"/>
      <c r="U324" s="92"/>
      <c r="V324" s="92"/>
      <c r="W324" s="92"/>
      <c r="X324" s="92"/>
      <c r="Y324" s="92"/>
      <c r="Z324" s="92"/>
      <c r="AA324" s="92"/>
      <c r="AB324" s="92"/>
      <c r="AC324" s="92"/>
      <c r="AD324" s="92"/>
      <c r="AE324" s="94"/>
      <c r="AF324" s="92"/>
      <c r="AG324" s="92"/>
      <c r="AH324" s="95"/>
    </row>
    <row r="325" spans="1:34" ht="15.75" customHeight="1" x14ac:dyDescent="0.25">
      <c r="A325" s="96"/>
      <c r="B325" s="97"/>
      <c r="C325" s="97"/>
      <c r="D325" s="98"/>
      <c r="E325" s="98"/>
      <c r="F325" s="98"/>
      <c r="G325" s="98"/>
      <c r="H325" s="98"/>
      <c r="I325" s="98"/>
      <c r="J325" s="98"/>
      <c r="K325" s="98"/>
      <c r="L325" s="98"/>
      <c r="M325" s="98"/>
      <c r="N325" s="98"/>
      <c r="O325" s="98"/>
      <c r="P325" s="98"/>
      <c r="Q325" s="98"/>
      <c r="R325" s="98"/>
      <c r="S325" s="98"/>
      <c r="T325" s="98"/>
      <c r="U325" s="98"/>
      <c r="V325" s="98"/>
      <c r="W325" s="98"/>
      <c r="X325" s="98"/>
      <c r="Y325" s="98"/>
      <c r="Z325" s="98"/>
      <c r="AA325" s="98"/>
      <c r="AB325" s="98"/>
      <c r="AC325" s="98"/>
      <c r="AD325" s="98"/>
      <c r="AE325" s="94"/>
      <c r="AF325" s="98"/>
      <c r="AG325" s="98"/>
      <c r="AH325" s="99"/>
    </row>
    <row r="326" spans="1:34" ht="15.75" customHeight="1" x14ac:dyDescent="0.25">
      <c r="A326" s="90"/>
      <c r="B326" s="91"/>
      <c r="C326" s="91"/>
      <c r="D326" s="92"/>
      <c r="E326" s="92"/>
      <c r="F326" s="92"/>
      <c r="G326" s="92"/>
      <c r="H326" s="92"/>
      <c r="I326" s="92"/>
      <c r="J326" s="92"/>
      <c r="K326" s="92"/>
      <c r="L326" s="92"/>
      <c r="M326" s="92"/>
      <c r="N326" s="92"/>
      <c r="O326" s="92"/>
      <c r="P326" s="92"/>
      <c r="Q326" s="92"/>
      <c r="R326" s="92"/>
      <c r="S326" s="92"/>
      <c r="T326" s="92"/>
      <c r="U326" s="92"/>
      <c r="V326" s="92"/>
      <c r="W326" s="92"/>
      <c r="X326" s="92"/>
      <c r="Y326" s="92"/>
      <c r="Z326" s="92"/>
      <c r="AA326" s="92"/>
      <c r="AB326" s="92"/>
      <c r="AC326" s="92"/>
      <c r="AD326" s="92"/>
      <c r="AE326" s="94"/>
      <c r="AF326" s="92"/>
      <c r="AG326" s="92"/>
      <c r="AH326" s="95"/>
    </row>
    <row r="327" spans="1:34" ht="15.75" customHeight="1" x14ac:dyDescent="0.25">
      <c r="A327" s="96"/>
      <c r="B327" s="97"/>
      <c r="C327" s="97"/>
      <c r="D327" s="98"/>
      <c r="E327" s="98"/>
      <c r="F327" s="98"/>
      <c r="G327" s="98"/>
      <c r="H327" s="98"/>
      <c r="I327" s="98"/>
      <c r="J327" s="98"/>
      <c r="K327" s="98"/>
      <c r="L327" s="98"/>
      <c r="M327" s="98"/>
      <c r="N327" s="98"/>
      <c r="O327" s="98"/>
      <c r="P327" s="98"/>
      <c r="Q327" s="98"/>
      <c r="R327" s="98"/>
      <c r="S327" s="98"/>
      <c r="T327" s="98"/>
      <c r="U327" s="98"/>
      <c r="V327" s="98"/>
      <c r="W327" s="98"/>
      <c r="X327" s="98"/>
      <c r="Y327" s="98"/>
      <c r="Z327" s="98"/>
      <c r="AA327" s="98"/>
      <c r="AB327" s="98"/>
      <c r="AC327" s="98"/>
      <c r="AD327" s="98"/>
      <c r="AE327" s="94"/>
      <c r="AF327" s="98"/>
      <c r="AG327" s="98"/>
      <c r="AH327" s="99"/>
    </row>
    <row r="328" spans="1:34" ht="15.75" customHeight="1" x14ac:dyDescent="0.25">
      <c r="A328" s="90"/>
      <c r="B328" s="91"/>
      <c r="C328" s="91"/>
      <c r="D328" s="92"/>
      <c r="E328" s="92"/>
      <c r="F328" s="92"/>
      <c r="G328" s="92"/>
      <c r="H328" s="92"/>
      <c r="I328" s="92"/>
      <c r="J328" s="92"/>
      <c r="K328" s="92"/>
      <c r="L328" s="92"/>
      <c r="M328" s="92"/>
      <c r="N328" s="92"/>
      <c r="O328" s="92"/>
      <c r="P328" s="92"/>
      <c r="Q328" s="92"/>
      <c r="R328" s="92"/>
      <c r="S328" s="92"/>
      <c r="T328" s="92"/>
      <c r="U328" s="92"/>
      <c r="V328" s="92"/>
      <c r="W328" s="92"/>
      <c r="X328" s="92"/>
      <c r="Y328" s="92"/>
      <c r="Z328" s="92"/>
      <c r="AA328" s="92"/>
      <c r="AB328" s="92"/>
      <c r="AC328" s="92"/>
      <c r="AD328" s="92"/>
      <c r="AE328" s="94"/>
      <c r="AF328" s="92"/>
      <c r="AG328" s="92"/>
      <c r="AH328" s="95"/>
    </row>
    <row r="329" spans="1:34" ht="15.75" customHeight="1" x14ac:dyDescent="0.25">
      <c r="A329" s="96"/>
      <c r="B329" s="97"/>
      <c r="C329" s="97"/>
      <c r="D329" s="98"/>
      <c r="E329" s="98"/>
      <c r="F329" s="98"/>
      <c r="G329" s="98"/>
      <c r="H329" s="98"/>
      <c r="I329" s="98"/>
      <c r="J329" s="98"/>
      <c r="K329" s="98"/>
      <c r="L329" s="98"/>
      <c r="M329" s="98"/>
      <c r="N329" s="98"/>
      <c r="O329" s="98"/>
      <c r="P329" s="98"/>
      <c r="Q329" s="98"/>
      <c r="R329" s="98"/>
      <c r="S329" s="98"/>
      <c r="T329" s="98"/>
      <c r="U329" s="98"/>
      <c r="V329" s="98"/>
      <c r="W329" s="98"/>
      <c r="X329" s="98"/>
      <c r="Y329" s="98"/>
      <c r="Z329" s="98"/>
      <c r="AA329" s="98"/>
      <c r="AB329" s="98"/>
      <c r="AC329" s="98"/>
      <c r="AD329" s="98"/>
      <c r="AE329" s="94"/>
      <c r="AF329" s="98"/>
      <c r="AG329" s="98"/>
      <c r="AH329" s="99"/>
    </row>
    <row r="330" spans="1:34" ht="15.75" customHeight="1" x14ac:dyDescent="0.25">
      <c r="A330" s="90"/>
      <c r="B330" s="91"/>
      <c r="C330" s="91"/>
      <c r="D330" s="92"/>
      <c r="E330" s="92"/>
      <c r="F330" s="92"/>
      <c r="G330" s="92"/>
      <c r="H330" s="92"/>
      <c r="I330" s="92"/>
      <c r="J330" s="92"/>
      <c r="K330" s="92"/>
      <c r="L330" s="92"/>
      <c r="M330" s="92"/>
      <c r="N330" s="92"/>
      <c r="O330" s="92"/>
      <c r="P330" s="92"/>
      <c r="Q330" s="92"/>
      <c r="R330" s="92"/>
      <c r="S330" s="92"/>
      <c r="T330" s="92"/>
      <c r="U330" s="92"/>
      <c r="V330" s="92"/>
      <c r="W330" s="92"/>
      <c r="X330" s="92"/>
      <c r="Y330" s="92"/>
      <c r="Z330" s="92"/>
      <c r="AA330" s="92"/>
      <c r="AB330" s="92"/>
      <c r="AC330" s="92"/>
      <c r="AD330" s="92"/>
      <c r="AE330" s="94"/>
      <c r="AF330" s="92"/>
      <c r="AG330" s="92"/>
      <c r="AH330" s="95"/>
    </row>
    <row r="331" spans="1:34" ht="15.75" customHeight="1" x14ac:dyDescent="0.25">
      <c r="A331" s="96"/>
      <c r="B331" s="97"/>
      <c r="C331" s="97"/>
      <c r="D331" s="98"/>
      <c r="E331" s="98"/>
      <c r="F331" s="98"/>
      <c r="G331" s="98"/>
      <c r="H331" s="98"/>
      <c r="I331" s="98"/>
      <c r="J331" s="98"/>
      <c r="K331" s="98"/>
      <c r="L331" s="98"/>
      <c r="M331" s="98"/>
      <c r="N331" s="98"/>
      <c r="O331" s="98"/>
      <c r="P331" s="98"/>
      <c r="Q331" s="98"/>
      <c r="R331" s="98"/>
      <c r="S331" s="98"/>
      <c r="T331" s="98"/>
      <c r="U331" s="98"/>
      <c r="V331" s="98"/>
      <c r="W331" s="98"/>
      <c r="X331" s="98"/>
      <c r="Y331" s="98"/>
      <c r="Z331" s="98"/>
      <c r="AA331" s="98"/>
      <c r="AB331" s="98"/>
      <c r="AC331" s="98"/>
      <c r="AD331" s="98"/>
      <c r="AE331" s="94"/>
      <c r="AF331" s="98"/>
      <c r="AG331" s="98"/>
      <c r="AH331" s="99"/>
    </row>
    <row r="332" spans="1:34" ht="15.75" customHeight="1" x14ac:dyDescent="0.25">
      <c r="A332" s="90"/>
      <c r="B332" s="91"/>
      <c r="C332" s="91"/>
      <c r="D332" s="92"/>
      <c r="E332" s="92"/>
      <c r="F332" s="92"/>
      <c r="G332" s="92"/>
      <c r="H332" s="92"/>
      <c r="I332" s="92"/>
      <c r="J332" s="92"/>
      <c r="K332" s="92"/>
      <c r="L332" s="92"/>
      <c r="M332" s="92"/>
      <c r="N332" s="92"/>
      <c r="O332" s="92"/>
      <c r="P332" s="92"/>
      <c r="Q332" s="92"/>
      <c r="R332" s="92"/>
      <c r="S332" s="92"/>
      <c r="T332" s="92"/>
      <c r="U332" s="92"/>
      <c r="V332" s="92"/>
      <c r="W332" s="92"/>
      <c r="X332" s="92"/>
      <c r="Y332" s="92"/>
      <c r="Z332" s="92"/>
      <c r="AA332" s="92"/>
      <c r="AB332" s="92"/>
      <c r="AC332" s="92"/>
      <c r="AD332" s="92"/>
      <c r="AE332" s="94"/>
      <c r="AF332" s="92"/>
      <c r="AG332" s="92"/>
      <c r="AH332" s="95"/>
    </row>
    <row r="333" spans="1:34" ht="15.75" customHeight="1" x14ac:dyDescent="0.25">
      <c r="A333" s="96"/>
      <c r="B333" s="97"/>
      <c r="C333" s="97"/>
      <c r="D333" s="98"/>
      <c r="E333" s="98"/>
      <c r="F333" s="98"/>
      <c r="G333" s="98"/>
      <c r="H333" s="98"/>
      <c r="I333" s="98"/>
      <c r="J333" s="98"/>
      <c r="K333" s="98"/>
      <c r="L333" s="98"/>
      <c r="M333" s="98"/>
      <c r="N333" s="98"/>
      <c r="O333" s="98"/>
      <c r="P333" s="98"/>
      <c r="Q333" s="98"/>
      <c r="R333" s="98"/>
      <c r="S333" s="98"/>
      <c r="T333" s="98"/>
      <c r="U333" s="98"/>
      <c r="V333" s="98"/>
      <c r="W333" s="98"/>
      <c r="X333" s="98"/>
      <c r="Y333" s="98"/>
      <c r="Z333" s="98"/>
      <c r="AA333" s="98"/>
      <c r="AB333" s="98"/>
      <c r="AC333" s="98"/>
      <c r="AD333" s="98"/>
      <c r="AE333" s="94"/>
      <c r="AF333" s="98"/>
      <c r="AG333" s="98"/>
      <c r="AH333" s="99"/>
    </row>
    <row r="334" spans="1:34" ht="15.75" customHeight="1" x14ac:dyDescent="0.25">
      <c r="A334" s="90"/>
      <c r="B334" s="91"/>
      <c r="C334" s="91"/>
      <c r="D334" s="92"/>
      <c r="E334" s="92"/>
      <c r="F334" s="92"/>
      <c r="G334" s="92"/>
      <c r="H334" s="92"/>
      <c r="I334" s="92"/>
      <c r="J334" s="92"/>
      <c r="K334" s="92"/>
      <c r="L334" s="92"/>
      <c r="M334" s="92"/>
      <c r="N334" s="92"/>
      <c r="O334" s="92"/>
      <c r="P334" s="92"/>
      <c r="Q334" s="92"/>
      <c r="R334" s="92"/>
      <c r="S334" s="92"/>
      <c r="T334" s="92"/>
      <c r="U334" s="92"/>
      <c r="V334" s="92"/>
      <c r="W334" s="92"/>
      <c r="X334" s="92"/>
      <c r="Y334" s="92"/>
      <c r="Z334" s="92"/>
      <c r="AA334" s="92"/>
      <c r="AB334" s="92"/>
      <c r="AC334" s="92"/>
      <c r="AD334" s="92"/>
      <c r="AE334" s="94"/>
      <c r="AF334" s="92"/>
      <c r="AG334" s="92"/>
      <c r="AH334" s="95"/>
    </row>
    <row r="335" spans="1:34" ht="15.75" customHeight="1" x14ac:dyDescent="0.25">
      <c r="A335" s="96"/>
      <c r="B335" s="97"/>
      <c r="C335" s="97"/>
      <c r="D335" s="98"/>
      <c r="E335" s="98"/>
      <c r="F335" s="98"/>
      <c r="G335" s="98"/>
      <c r="H335" s="98"/>
      <c r="I335" s="98"/>
      <c r="J335" s="98"/>
      <c r="K335" s="98"/>
      <c r="L335" s="98"/>
      <c r="M335" s="98"/>
      <c r="N335" s="98"/>
      <c r="O335" s="98"/>
      <c r="P335" s="98"/>
      <c r="Q335" s="98"/>
      <c r="R335" s="98"/>
      <c r="S335" s="98"/>
      <c r="T335" s="98"/>
      <c r="U335" s="98"/>
      <c r="V335" s="98"/>
      <c r="W335" s="98"/>
      <c r="X335" s="98"/>
      <c r="Y335" s="98"/>
      <c r="Z335" s="98"/>
      <c r="AA335" s="98"/>
      <c r="AB335" s="98"/>
      <c r="AC335" s="98"/>
      <c r="AD335" s="98"/>
      <c r="AE335" s="94"/>
      <c r="AF335" s="98"/>
      <c r="AG335" s="98"/>
      <c r="AH335" s="99"/>
    </row>
    <row r="336" spans="1:34" ht="15.75" customHeight="1" x14ac:dyDescent="0.25">
      <c r="A336" s="90"/>
      <c r="B336" s="91"/>
      <c r="C336" s="91"/>
      <c r="D336" s="92"/>
      <c r="E336" s="92"/>
      <c r="F336" s="92"/>
      <c r="G336" s="92"/>
      <c r="H336" s="92"/>
      <c r="I336" s="92"/>
      <c r="J336" s="92"/>
      <c r="K336" s="92"/>
      <c r="L336" s="92"/>
      <c r="M336" s="92"/>
      <c r="N336" s="92"/>
      <c r="O336" s="92"/>
      <c r="P336" s="92"/>
      <c r="Q336" s="92"/>
      <c r="R336" s="92"/>
      <c r="S336" s="92"/>
      <c r="T336" s="92"/>
      <c r="U336" s="92"/>
      <c r="V336" s="92"/>
      <c r="W336" s="92"/>
      <c r="X336" s="92"/>
      <c r="Y336" s="92"/>
      <c r="Z336" s="92"/>
      <c r="AA336" s="92"/>
      <c r="AB336" s="92"/>
      <c r="AC336" s="92"/>
      <c r="AD336" s="92"/>
      <c r="AE336" s="94"/>
      <c r="AF336" s="92"/>
      <c r="AG336" s="92"/>
      <c r="AH336" s="95"/>
    </row>
    <row r="337" spans="1:34" ht="15.75" customHeight="1" x14ac:dyDescent="0.25">
      <c r="A337" s="96"/>
      <c r="B337" s="97"/>
      <c r="C337" s="97"/>
      <c r="D337" s="98"/>
      <c r="E337" s="98"/>
      <c r="F337" s="98"/>
      <c r="G337" s="98"/>
      <c r="H337" s="98"/>
      <c r="I337" s="98"/>
      <c r="J337" s="98"/>
      <c r="K337" s="98"/>
      <c r="L337" s="98"/>
      <c r="M337" s="98"/>
      <c r="N337" s="98"/>
      <c r="O337" s="98"/>
      <c r="P337" s="98"/>
      <c r="Q337" s="98"/>
      <c r="R337" s="98"/>
      <c r="S337" s="98"/>
      <c r="T337" s="98"/>
      <c r="U337" s="98"/>
      <c r="V337" s="98"/>
      <c r="W337" s="98"/>
      <c r="X337" s="98"/>
      <c r="Y337" s="98"/>
      <c r="Z337" s="98"/>
      <c r="AA337" s="98"/>
      <c r="AB337" s="98"/>
      <c r="AC337" s="98"/>
      <c r="AD337" s="98"/>
      <c r="AE337" s="94"/>
      <c r="AF337" s="98"/>
      <c r="AG337" s="98"/>
      <c r="AH337" s="99"/>
    </row>
    <row r="338" spans="1:34" ht="15.75" customHeight="1" x14ac:dyDescent="0.25">
      <c r="A338" s="90"/>
      <c r="B338" s="91"/>
      <c r="C338" s="91"/>
      <c r="D338" s="92"/>
      <c r="E338" s="92"/>
      <c r="F338" s="92"/>
      <c r="G338" s="92"/>
      <c r="H338" s="92"/>
      <c r="I338" s="92"/>
      <c r="J338" s="92"/>
      <c r="K338" s="92"/>
      <c r="L338" s="92"/>
      <c r="M338" s="92"/>
      <c r="N338" s="92"/>
      <c r="O338" s="92"/>
      <c r="P338" s="92"/>
      <c r="Q338" s="92"/>
      <c r="R338" s="92"/>
      <c r="S338" s="92"/>
      <c r="T338" s="92"/>
      <c r="U338" s="92"/>
      <c r="V338" s="92"/>
      <c r="W338" s="92"/>
      <c r="X338" s="92"/>
      <c r="Y338" s="92"/>
      <c r="Z338" s="92"/>
      <c r="AA338" s="92"/>
      <c r="AB338" s="92"/>
      <c r="AC338" s="92"/>
      <c r="AD338" s="92"/>
      <c r="AE338" s="94"/>
      <c r="AF338" s="92"/>
      <c r="AG338" s="92"/>
      <c r="AH338" s="95"/>
    </row>
    <row r="339" spans="1:34" ht="15.75" customHeight="1" x14ac:dyDescent="0.25">
      <c r="A339" s="96"/>
      <c r="B339" s="97"/>
      <c r="C339" s="97"/>
      <c r="D339" s="98"/>
      <c r="E339" s="98"/>
      <c r="F339" s="98"/>
      <c r="G339" s="98"/>
      <c r="H339" s="98"/>
      <c r="I339" s="98"/>
      <c r="J339" s="98"/>
      <c r="K339" s="98"/>
      <c r="L339" s="98"/>
      <c r="M339" s="98"/>
      <c r="N339" s="98"/>
      <c r="O339" s="98"/>
      <c r="P339" s="98"/>
      <c r="Q339" s="98"/>
      <c r="R339" s="98"/>
      <c r="S339" s="98"/>
      <c r="T339" s="98"/>
      <c r="U339" s="98"/>
      <c r="V339" s="98"/>
      <c r="W339" s="98"/>
      <c r="X339" s="98"/>
      <c r="Y339" s="98"/>
      <c r="Z339" s="98"/>
      <c r="AA339" s="98"/>
      <c r="AB339" s="98"/>
      <c r="AC339" s="98"/>
      <c r="AD339" s="98"/>
      <c r="AE339" s="94"/>
      <c r="AF339" s="98"/>
      <c r="AG339" s="98"/>
      <c r="AH339" s="99"/>
    </row>
    <row r="340" spans="1:34" ht="15.75" customHeight="1" x14ac:dyDescent="0.25">
      <c r="A340" s="90"/>
      <c r="B340" s="91"/>
      <c r="C340" s="91"/>
      <c r="D340" s="92"/>
      <c r="E340" s="92"/>
      <c r="F340" s="92"/>
      <c r="G340" s="92"/>
      <c r="H340" s="92"/>
      <c r="I340" s="92"/>
      <c r="J340" s="92"/>
      <c r="K340" s="92"/>
      <c r="L340" s="92"/>
      <c r="M340" s="92"/>
      <c r="N340" s="92"/>
      <c r="O340" s="92"/>
      <c r="P340" s="92"/>
      <c r="Q340" s="92"/>
      <c r="R340" s="92"/>
      <c r="S340" s="92"/>
      <c r="T340" s="92"/>
      <c r="U340" s="92"/>
      <c r="V340" s="92"/>
      <c r="W340" s="92"/>
      <c r="X340" s="92"/>
      <c r="Y340" s="92"/>
      <c r="Z340" s="92"/>
      <c r="AA340" s="92"/>
      <c r="AB340" s="92"/>
      <c r="AC340" s="92"/>
      <c r="AD340" s="92"/>
      <c r="AE340" s="94"/>
      <c r="AF340" s="92"/>
      <c r="AG340" s="92"/>
      <c r="AH340" s="95"/>
    </row>
    <row r="341" spans="1:34" ht="15.75" customHeight="1" x14ac:dyDescent="0.25">
      <c r="A341" s="96"/>
      <c r="B341" s="97"/>
      <c r="C341" s="97"/>
      <c r="D341" s="98"/>
      <c r="E341" s="98"/>
      <c r="F341" s="98"/>
      <c r="G341" s="98"/>
      <c r="H341" s="98"/>
      <c r="I341" s="98"/>
      <c r="J341" s="98"/>
      <c r="K341" s="98"/>
      <c r="L341" s="98"/>
      <c r="M341" s="98"/>
      <c r="N341" s="98"/>
      <c r="O341" s="98"/>
      <c r="P341" s="98"/>
      <c r="Q341" s="98"/>
      <c r="R341" s="98"/>
      <c r="S341" s="98"/>
      <c r="T341" s="98"/>
      <c r="U341" s="98"/>
      <c r="V341" s="98"/>
      <c r="W341" s="98"/>
      <c r="X341" s="98"/>
      <c r="Y341" s="98"/>
      <c r="Z341" s="98"/>
      <c r="AA341" s="98"/>
      <c r="AB341" s="98"/>
      <c r="AC341" s="98"/>
      <c r="AD341" s="98"/>
      <c r="AE341" s="94"/>
      <c r="AF341" s="98"/>
      <c r="AG341" s="98"/>
      <c r="AH341" s="99"/>
    </row>
    <row r="342" spans="1:34" ht="15.75" customHeight="1" x14ac:dyDescent="0.25">
      <c r="A342" s="90"/>
      <c r="B342" s="91"/>
      <c r="C342" s="91"/>
      <c r="D342" s="92"/>
      <c r="E342" s="92"/>
      <c r="F342" s="92"/>
      <c r="G342" s="92"/>
      <c r="H342" s="92"/>
      <c r="I342" s="92"/>
      <c r="J342" s="92"/>
      <c r="K342" s="92"/>
      <c r="L342" s="92"/>
      <c r="M342" s="92"/>
      <c r="N342" s="92"/>
      <c r="O342" s="92"/>
      <c r="P342" s="92"/>
      <c r="Q342" s="92"/>
      <c r="R342" s="92"/>
      <c r="S342" s="92"/>
      <c r="T342" s="92"/>
      <c r="U342" s="92"/>
      <c r="V342" s="92"/>
      <c r="W342" s="92"/>
      <c r="X342" s="92"/>
      <c r="Y342" s="92"/>
      <c r="Z342" s="92"/>
      <c r="AA342" s="92"/>
      <c r="AB342" s="92"/>
      <c r="AC342" s="92"/>
      <c r="AD342" s="92"/>
      <c r="AE342" s="94"/>
      <c r="AF342" s="92"/>
      <c r="AG342" s="92"/>
      <c r="AH342" s="95"/>
    </row>
    <row r="343" spans="1:34" ht="15.75" customHeight="1" x14ac:dyDescent="0.25">
      <c r="A343" s="96"/>
      <c r="B343" s="97"/>
      <c r="C343" s="97"/>
      <c r="D343" s="98"/>
      <c r="E343" s="98"/>
      <c r="F343" s="98"/>
      <c r="G343" s="98"/>
      <c r="H343" s="98"/>
      <c r="I343" s="98"/>
      <c r="J343" s="98"/>
      <c r="K343" s="98"/>
      <c r="L343" s="98"/>
      <c r="M343" s="98"/>
      <c r="N343" s="98"/>
      <c r="O343" s="98"/>
      <c r="P343" s="98"/>
      <c r="Q343" s="98"/>
      <c r="R343" s="98"/>
      <c r="S343" s="98"/>
      <c r="T343" s="98"/>
      <c r="U343" s="98"/>
      <c r="V343" s="98"/>
      <c r="W343" s="98"/>
      <c r="X343" s="98"/>
      <c r="Y343" s="98"/>
      <c r="Z343" s="98"/>
      <c r="AA343" s="98"/>
      <c r="AB343" s="98"/>
      <c r="AC343" s="98"/>
      <c r="AD343" s="98"/>
      <c r="AE343" s="94"/>
      <c r="AF343" s="98"/>
      <c r="AG343" s="98"/>
      <c r="AH343" s="99"/>
    </row>
    <row r="344" spans="1:34" ht="15.75" customHeight="1" x14ac:dyDescent="0.25">
      <c r="A344" s="90"/>
      <c r="B344" s="91"/>
      <c r="C344" s="91"/>
      <c r="D344" s="92"/>
      <c r="E344" s="92"/>
      <c r="F344" s="92"/>
      <c r="G344" s="92"/>
      <c r="H344" s="92"/>
      <c r="I344" s="92"/>
      <c r="J344" s="92"/>
      <c r="K344" s="92"/>
      <c r="L344" s="92"/>
      <c r="M344" s="92"/>
      <c r="N344" s="92"/>
      <c r="O344" s="92"/>
      <c r="P344" s="92"/>
      <c r="Q344" s="92"/>
      <c r="R344" s="92"/>
      <c r="S344" s="92"/>
      <c r="T344" s="92"/>
      <c r="U344" s="92"/>
      <c r="V344" s="92"/>
      <c r="W344" s="92"/>
      <c r="X344" s="92"/>
      <c r="Y344" s="92"/>
      <c r="Z344" s="92"/>
      <c r="AA344" s="92"/>
      <c r="AB344" s="92"/>
      <c r="AC344" s="92"/>
      <c r="AD344" s="92"/>
      <c r="AE344" s="94"/>
      <c r="AF344" s="92"/>
      <c r="AG344" s="92"/>
      <c r="AH344" s="95"/>
    </row>
    <row r="345" spans="1:34" ht="15.75" customHeight="1" x14ac:dyDescent="0.25">
      <c r="A345" s="96"/>
      <c r="B345" s="97"/>
      <c r="C345" s="97"/>
      <c r="D345" s="98"/>
      <c r="E345" s="98"/>
      <c r="F345" s="98"/>
      <c r="G345" s="98"/>
      <c r="H345" s="98"/>
      <c r="I345" s="98"/>
      <c r="J345" s="98"/>
      <c r="K345" s="98"/>
      <c r="L345" s="98"/>
      <c r="M345" s="98"/>
      <c r="N345" s="98"/>
      <c r="O345" s="98"/>
      <c r="P345" s="98"/>
      <c r="Q345" s="98"/>
      <c r="R345" s="98"/>
      <c r="S345" s="98"/>
      <c r="T345" s="98"/>
      <c r="U345" s="98"/>
      <c r="V345" s="98"/>
      <c r="W345" s="98"/>
      <c r="X345" s="98"/>
      <c r="Y345" s="98"/>
      <c r="Z345" s="98"/>
      <c r="AA345" s="98"/>
      <c r="AB345" s="98"/>
      <c r="AC345" s="98"/>
      <c r="AD345" s="98"/>
      <c r="AE345" s="94"/>
      <c r="AF345" s="98"/>
      <c r="AG345" s="98"/>
      <c r="AH345" s="99"/>
    </row>
    <row r="346" spans="1:34" ht="15.75" customHeight="1" x14ac:dyDescent="0.25">
      <c r="A346" s="90"/>
      <c r="B346" s="91"/>
      <c r="C346" s="91"/>
      <c r="D346" s="92"/>
      <c r="E346" s="92"/>
      <c r="F346" s="92"/>
      <c r="G346" s="92"/>
      <c r="H346" s="92"/>
      <c r="I346" s="92"/>
      <c r="J346" s="92"/>
      <c r="K346" s="92"/>
      <c r="L346" s="92"/>
      <c r="M346" s="92"/>
      <c r="N346" s="92"/>
      <c r="O346" s="92"/>
      <c r="P346" s="92"/>
      <c r="Q346" s="92"/>
      <c r="R346" s="92"/>
      <c r="S346" s="92"/>
      <c r="T346" s="92"/>
      <c r="U346" s="92"/>
      <c r="V346" s="92"/>
      <c r="W346" s="92"/>
      <c r="X346" s="92"/>
      <c r="Y346" s="92"/>
      <c r="Z346" s="92"/>
      <c r="AA346" s="92"/>
      <c r="AB346" s="92"/>
      <c r="AC346" s="92"/>
      <c r="AD346" s="92"/>
      <c r="AE346" s="94"/>
      <c r="AF346" s="92"/>
      <c r="AG346" s="92"/>
      <c r="AH346" s="95"/>
    </row>
    <row r="347" spans="1:34" ht="15.75" customHeight="1" x14ac:dyDescent="0.25">
      <c r="A347" s="96"/>
      <c r="B347" s="97"/>
      <c r="C347" s="97"/>
      <c r="D347" s="98"/>
      <c r="E347" s="98"/>
      <c r="F347" s="98"/>
      <c r="G347" s="98"/>
      <c r="H347" s="98"/>
      <c r="I347" s="98"/>
      <c r="J347" s="98"/>
      <c r="K347" s="98"/>
      <c r="L347" s="98"/>
      <c r="M347" s="98"/>
      <c r="N347" s="98"/>
      <c r="O347" s="98"/>
      <c r="P347" s="98"/>
      <c r="Q347" s="98"/>
      <c r="R347" s="98"/>
      <c r="S347" s="98"/>
      <c r="T347" s="98"/>
      <c r="U347" s="98"/>
      <c r="V347" s="98"/>
      <c r="W347" s="98"/>
      <c r="X347" s="98"/>
      <c r="Y347" s="98"/>
      <c r="Z347" s="98"/>
      <c r="AA347" s="98"/>
      <c r="AB347" s="98"/>
      <c r="AC347" s="98"/>
      <c r="AD347" s="98"/>
      <c r="AE347" s="94"/>
      <c r="AF347" s="98"/>
      <c r="AG347" s="98"/>
      <c r="AH347" s="99"/>
    </row>
    <row r="348" spans="1:34" ht="15.75" customHeight="1" x14ac:dyDescent="0.25">
      <c r="A348" s="90"/>
      <c r="B348" s="91"/>
      <c r="C348" s="91"/>
      <c r="D348" s="92"/>
      <c r="E348" s="92"/>
      <c r="F348" s="92"/>
      <c r="G348" s="92"/>
      <c r="H348" s="92"/>
      <c r="I348" s="92"/>
      <c r="J348" s="92"/>
      <c r="K348" s="92"/>
      <c r="L348" s="92"/>
      <c r="M348" s="92"/>
      <c r="N348" s="92"/>
      <c r="O348" s="92"/>
      <c r="P348" s="92"/>
      <c r="Q348" s="92"/>
      <c r="R348" s="92"/>
      <c r="S348" s="92"/>
      <c r="T348" s="92"/>
      <c r="U348" s="92"/>
      <c r="V348" s="92"/>
      <c r="W348" s="92"/>
      <c r="X348" s="92"/>
      <c r="Y348" s="92"/>
      <c r="Z348" s="92"/>
      <c r="AA348" s="92"/>
      <c r="AB348" s="92"/>
      <c r="AC348" s="92"/>
      <c r="AD348" s="92"/>
      <c r="AE348" s="94"/>
      <c r="AF348" s="92"/>
      <c r="AG348" s="92"/>
      <c r="AH348" s="95"/>
    </row>
    <row r="349" spans="1:34" ht="15.75" customHeight="1" x14ac:dyDescent="0.25">
      <c r="A349" s="96"/>
      <c r="B349" s="97"/>
      <c r="C349" s="97"/>
      <c r="D349" s="98"/>
      <c r="E349" s="98"/>
      <c r="F349" s="98"/>
      <c r="G349" s="98"/>
      <c r="H349" s="98"/>
      <c r="I349" s="98"/>
      <c r="J349" s="98"/>
      <c r="K349" s="98"/>
      <c r="L349" s="98"/>
      <c r="M349" s="98"/>
      <c r="N349" s="98"/>
      <c r="O349" s="98"/>
      <c r="P349" s="98"/>
      <c r="Q349" s="98"/>
      <c r="R349" s="98"/>
      <c r="S349" s="98"/>
      <c r="T349" s="98"/>
      <c r="U349" s="98"/>
      <c r="V349" s="98"/>
      <c r="W349" s="98"/>
      <c r="X349" s="98"/>
      <c r="Y349" s="98"/>
      <c r="Z349" s="98"/>
      <c r="AA349" s="98"/>
      <c r="AB349" s="98"/>
      <c r="AC349" s="98"/>
      <c r="AD349" s="98"/>
      <c r="AE349" s="94"/>
      <c r="AF349" s="98"/>
      <c r="AG349" s="98"/>
      <c r="AH349" s="99"/>
    </row>
    <row r="350" spans="1:34" ht="15.75" customHeight="1" x14ac:dyDescent="0.25">
      <c r="A350" s="90"/>
      <c r="B350" s="91"/>
      <c r="C350" s="91"/>
      <c r="D350" s="92"/>
      <c r="E350" s="92"/>
      <c r="F350" s="92"/>
      <c r="G350" s="92"/>
      <c r="H350" s="92"/>
      <c r="I350" s="92"/>
      <c r="J350" s="92"/>
      <c r="K350" s="92"/>
      <c r="L350" s="92"/>
      <c r="M350" s="92"/>
      <c r="N350" s="92"/>
      <c r="O350" s="92"/>
      <c r="P350" s="92"/>
      <c r="Q350" s="92"/>
      <c r="R350" s="92"/>
      <c r="S350" s="92"/>
      <c r="T350" s="92"/>
      <c r="U350" s="92"/>
      <c r="V350" s="92"/>
      <c r="W350" s="92"/>
      <c r="X350" s="92"/>
      <c r="Y350" s="92"/>
      <c r="Z350" s="92"/>
      <c r="AA350" s="92"/>
      <c r="AB350" s="92"/>
      <c r="AC350" s="92"/>
      <c r="AD350" s="92"/>
      <c r="AE350" s="94"/>
      <c r="AF350" s="92"/>
      <c r="AG350" s="92"/>
      <c r="AH350" s="95"/>
    </row>
    <row r="351" spans="1:34" ht="15.75" customHeight="1" x14ac:dyDescent="0.25">
      <c r="A351" s="96"/>
      <c r="B351" s="97"/>
      <c r="C351" s="97"/>
      <c r="D351" s="98"/>
      <c r="E351" s="98"/>
      <c r="F351" s="98"/>
      <c r="G351" s="98"/>
      <c r="H351" s="98"/>
      <c r="I351" s="98"/>
      <c r="J351" s="98"/>
      <c r="K351" s="98"/>
      <c r="L351" s="98"/>
      <c r="M351" s="98"/>
      <c r="N351" s="98"/>
      <c r="O351" s="98"/>
      <c r="P351" s="98"/>
      <c r="Q351" s="98"/>
      <c r="R351" s="98"/>
      <c r="S351" s="98"/>
      <c r="T351" s="98"/>
      <c r="U351" s="98"/>
      <c r="V351" s="98"/>
      <c r="W351" s="98"/>
      <c r="X351" s="98"/>
      <c r="Y351" s="98"/>
      <c r="Z351" s="98"/>
      <c r="AA351" s="98"/>
      <c r="AB351" s="98"/>
      <c r="AC351" s="98"/>
      <c r="AD351" s="98"/>
      <c r="AE351" s="94"/>
      <c r="AF351" s="98"/>
      <c r="AG351" s="98"/>
      <c r="AH351" s="99"/>
    </row>
    <row r="352" spans="1:34" ht="15.75" customHeight="1" x14ac:dyDescent="0.25">
      <c r="A352" s="90"/>
      <c r="B352" s="91"/>
      <c r="C352" s="91"/>
      <c r="D352" s="92"/>
      <c r="E352" s="92"/>
      <c r="F352" s="92"/>
      <c r="G352" s="92"/>
      <c r="H352" s="92"/>
      <c r="I352" s="92"/>
      <c r="J352" s="92"/>
      <c r="K352" s="92"/>
      <c r="L352" s="92"/>
      <c r="M352" s="92"/>
      <c r="N352" s="92"/>
      <c r="O352" s="92"/>
      <c r="P352" s="92"/>
      <c r="Q352" s="92"/>
      <c r="R352" s="92"/>
      <c r="S352" s="92"/>
      <c r="T352" s="92"/>
      <c r="U352" s="92"/>
      <c r="V352" s="92"/>
      <c r="W352" s="92"/>
      <c r="X352" s="92"/>
      <c r="Y352" s="92"/>
      <c r="Z352" s="92"/>
      <c r="AA352" s="92"/>
      <c r="AB352" s="92"/>
      <c r="AC352" s="92"/>
      <c r="AD352" s="92"/>
      <c r="AE352" s="94"/>
      <c r="AF352" s="92"/>
      <c r="AG352" s="92"/>
      <c r="AH352" s="95"/>
    </row>
    <row r="353" spans="31:31" ht="15.75" customHeight="1" x14ac:dyDescent="0.25">
      <c r="AE353" s="20"/>
    </row>
    <row r="354" spans="31:31" ht="15.75" customHeight="1" x14ac:dyDescent="0.25">
      <c r="AE354" s="20"/>
    </row>
    <row r="355" spans="31:31" ht="15.75" customHeight="1" x14ac:dyDescent="0.25">
      <c r="AE355" s="20"/>
    </row>
    <row r="356" spans="31:31" ht="15.75" customHeight="1" x14ac:dyDescent="0.25">
      <c r="AE356" s="20"/>
    </row>
    <row r="357" spans="31:31" ht="15.75" customHeight="1" x14ac:dyDescent="0.25">
      <c r="AE357" s="20"/>
    </row>
    <row r="358" spans="31:31" ht="15.75" customHeight="1" x14ac:dyDescent="0.25">
      <c r="AE358" s="20"/>
    </row>
    <row r="359" spans="31:31" ht="15.75" customHeight="1" x14ac:dyDescent="0.25">
      <c r="AE359" s="20"/>
    </row>
    <row r="360" spans="31:31" ht="15.75" customHeight="1" x14ac:dyDescent="0.25">
      <c r="AE360" s="20"/>
    </row>
    <row r="361" spans="31:31" ht="15.75" customHeight="1" x14ac:dyDescent="0.25">
      <c r="AE361" s="20"/>
    </row>
    <row r="362" spans="31:31" ht="15.75" customHeight="1" x14ac:dyDescent="0.25">
      <c r="AE362" s="20"/>
    </row>
    <row r="363" spans="31:31" ht="15.75" customHeight="1" x14ac:dyDescent="0.25">
      <c r="AE363" s="20"/>
    </row>
    <row r="364" spans="31:31" ht="15.75" customHeight="1" x14ac:dyDescent="0.25">
      <c r="AE364" s="20"/>
    </row>
    <row r="365" spans="31:31" ht="15.75" customHeight="1" x14ac:dyDescent="0.25">
      <c r="AE365" s="20"/>
    </row>
    <row r="366" spans="31:31" ht="15.75" customHeight="1" x14ac:dyDescent="0.25">
      <c r="AE366" s="20"/>
    </row>
    <row r="367" spans="31:31" ht="15.75" customHeight="1" x14ac:dyDescent="0.25">
      <c r="AE367" s="20"/>
    </row>
    <row r="368" spans="31:31" ht="15.75" customHeight="1" x14ac:dyDescent="0.25">
      <c r="AE368" s="20"/>
    </row>
    <row r="369" spans="31:31" ht="15.75" customHeight="1" x14ac:dyDescent="0.25">
      <c r="AE369" s="20"/>
    </row>
    <row r="370" spans="31:31" ht="15.75" customHeight="1" x14ac:dyDescent="0.25">
      <c r="AE370" s="20"/>
    </row>
    <row r="371" spans="31:31" ht="15.75" customHeight="1" x14ac:dyDescent="0.25">
      <c r="AE371" s="20"/>
    </row>
    <row r="372" spans="31:31" ht="15.75" customHeight="1" x14ac:dyDescent="0.25">
      <c r="AE372" s="20"/>
    </row>
    <row r="373" spans="31:31" ht="15.75" customHeight="1" x14ac:dyDescent="0.25">
      <c r="AE373" s="20"/>
    </row>
    <row r="374" spans="31:31" ht="15.75" customHeight="1" x14ac:dyDescent="0.25">
      <c r="AE374" s="20"/>
    </row>
    <row r="375" spans="31:31" ht="15.75" customHeight="1" x14ac:dyDescent="0.25">
      <c r="AE375" s="20"/>
    </row>
    <row r="376" spans="31:31" ht="15.75" customHeight="1" x14ac:dyDescent="0.25">
      <c r="AE376" s="20"/>
    </row>
    <row r="377" spans="31:31" ht="15.75" customHeight="1" x14ac:dyDescent="0.25">
      <c r="AE377" s="20"/>
    </row>
    <row r="378" spans="31:31" ht="15.75" customHeight="1" x14ac:dyDescent="0.25">
      <c r="AE378" s="20"/>
    </row>
    <row r="379" spans="31:31" ht="15.75" customHeight="1" x14ac:dyDescent="0.25">
      <c r="AE379" s="20"/>
    </row>
    <row r="380" spans="31:31" ht="15.75" customHeight="1" x14ac:dyDescent="0.25">
      <c r="AE380" s="20"/>
    </row>
    <row r="381" spans="31:31" ht="15.75" customHeight="1" x14ac:dyDescent="0.25">
      <c r="AE381" s="20"/>
    </row>
    <row r="382" spans="31:31" ht="15.75" customHeight="1" x14ac:dyDescent="0.25">
      <c r="AE382" s="20"/>
    </row>
    <row r="383" spans="31:31" ht="15.75" customHeight="1" x14ac:dyDescent="0.25">
      <c r="AE383" s="20"/>
    </row>
    <row r="384" spans="31:31" ht="15.75" customHeight="1" x14ac:dyDescent="0.25">
      <c r="AE384" s="20"/>
    </row>
    <row r="385" spans="31:31" ht="15.75" customHeight="1" x14ac:dyDescent="0.25">
      <c r="AE385" s="20"/>
    </row>
    <row r="386" spans="31:31" ht="15.75" customHeight="1" x14ac:dyDescent="0.25">
      <c r="AE386" s="20"/>
    </row>
    <row r="387" spans="31:31" ht="15.75" customHeight="1" x14ac:dyDescent="0.25">
      <c r="AE387" s="20"/>
    </row>
    <row r="388" spans="31:31" ht="15.75" customHeight="1" x14ac:dyDescent="0.25">
      <c r="AE388" s="20"/>
    </row>
    <row r="389" spans="31:31" ht="15.75" customHeight="1" x14ac:dyDescent="0.25">
      <c r="AE389" s="20"/>
    </row>
    <row r="390" spans="31:31" ht="15.75" customHeight="1" x14ac:dyDescent="0.25">
      <c r="AE390" s="20"/>
    </row>
    <row r="391" spans="31:31" ht="15.75" customHeight="1" x14ac:dyDescent="0.25">
      <c r="AE391" s="20"/>
    </row>
    <row r="392" spans="31:31" ht="15.75" customHeight="1" x14ac:dyDescent="0.25">
      <c r="AE392" s="20"/>
    </row>
    <row r="393" spans="31:31" ht="15.75" customHeight="1" x14ac:dyDescent="0.25">
      <c r="AE393" s="20"/>
    </row>
    <row r="394" spans="31:31" ht="15.75" customHeight="1" x14ac:dyDescent="0.25">
      <c r="AE394" s="20"/>
    </row>
    <row r="395" spans="31:31" ht="15.75" customHeight="1" x14ac:dyDescent="0.25">
      <c r="AE395" s="20"/>
    </row>
    <row r="396" spans="31:31" ht="15.75" customHeight="1" x14ac:dyDescent="0.25">
      <c r="AE396" s="20"/>
    </row>
    <row r="397" spans="31:31" ht="15.75" customHeight="1" x14ac:dyDescent="0.25">
      <c r="AE397" s="20"/>
    </row>
    <row r="398" spans="31:31" ht="15.75" customHeight="1" x14ac:dyDescent="0.25">
      <c r="AE398" s="20"/>
    </row>
    <row r="399" spans="31:31" ht="15.75" customHeight="1" x14ac:dyDescent="0.25">
      <c r="AE399" s="20"/>
    </row>
    <row r="400" spans="31:31" ht="15.75" customHeight="1" x14ac:dyDescent="0.25">
      <c r="AE400" s="20"/>
    </row>
    <row r="401" spans="31:31" ht="15.75" customHeight="1" x14ac:dyDescent="0.25">
      <c r="AE401" s="20"/>
    </row>
    <row r="402" spans="31:31" ht="15.75" customHeight="1" x14ac:dyDescent="0.25">
      <c r="AE402" s="20"/>
    </row>
    <row r="403" spans="31:31" ht="15.75" customHeight="1" x14ac:dyDescent="0.25">
      <c r="AE403" s="20"/>
    </row>
    <row r="404" spans="31:31" ht="15.75" customHeight="1" x14ac:dyDescent="0.25">
      <c r="AE404" s="20"/>
    </row>
    <row r="405" spans="31:31" ht="15.75" customHeight="1" x14ac:dyDescent="0.25">
      <c r="AE405" s="20"/>
    </row>
    <row r="406" spans="31:31" ht="15.75" customHeight="1" x14ac:dyDescent="0.25">
      <c r="AE406" s="20"/>
    </row>
    <row r="407" spans="31:31" ht="15.75" customHeight="1" x14ac:dyDescent="0.25">
      <c r="AE407" s="20"/>
    </row>
    <row r="408" spans="31:31" ht="15.75" customHeight="1" x14ac:dyDescent="0.25">
      <c r="AE408" s="20"/>
    </row>
    <row r="409" spans="31:31" ht="15.75" customHeight="1" x14ac:dyDescent="0.25">
      <c r="AE409" s="20"/>
    </row>
    <row r="410" spans="31:31" ht="15.75" customHeight="1" x14ac:dyDescent="0.25">
      <c r="AE410" s="20"/>
    </row>
    <row r="411" spans="31:31" ht="15.75" customHeight="1" x14ac:dyDescent="0.25">
      <c r="AE411" s="20"/>
    </row>
    <row r="412" spans="31:31" ht="15.75" customHeight="1" x14ac:dyDescent="0.25">
      <c r="AE412" s="20"/>
    </row>
    <row r="413" spans="31:31" ht="15.75" customHeight="1" x14ac:dyDescent="0.25">
      <c r="AE413" s="20"/>
    </row>
    <row r="414" spans="31:31" ht="15.75" customHeight="1" x14ac:dyDescent="0.25">
      <c r="AE414" s="20"/>
    </row>
    <row r="415" spans="31:31" ht="15.75" customHeight="1" x14ac:dyDescent="0.25">
      <c r="AE415" s="20"/>
    </row>
    <row r="416" spans="31:31" ht="15.75" customHeight="1" x14ac:dyDescent="0.25">
      <c r="AE416" s="20"/>
    </row>
    <row r="417" spans="31:31" ht="15.75" customHeight="1" x14ac:dyDescent="0.25">
      <c r="AE417" s="20"/>
    </row>
    <row r="418" spans="31:31" ht="15.75" customHeight="1" x14ac:dyDescent="0.25">
      <c r="AE418" s="20"/>
    </row>
    <row r="419" spans="31:31" ht="15.75" customHeight="1" x14ac:dyDescent="0.25">
      <c r="AE419" s="20"/>
    </row>
    <row r="420" spans="31:31" ht="15.75" customHeight="1" x14ac:dyDescent="0.25">
      <c r="AE420" s="20"/>
    </row>
    <row r="421" spans="31:31" ht="15.75" customHeight="1" x14ac:dyDescent="0.25">
      <c r="AE421" s="20"/>
    </row>
    <row r="422" spans="31:31" ht="15.75" customHeight="1" x14ac:dyDescent="0.25">
      <c r="AE422" s="20"/>
    </row>
    <row r="423" spans="31:31" ht="15.75" customHeight="1" x14ac:dyDescent="0.25">
      <c r="AE423" s="20"/>
    </row>
    <row r="424" spans="31:31" ht="15.75" customHeight="1" x14ac:dyDescent="0.25">
      <c r="AE424" s="20"/>
    </row>
    <row r="425" spans="31:31" ht="15.75" customHeight="1" x14ac:dyDescent="0.25">
      <c r="AE425" s="20"/>
    </row>
    <row r="426" spans="31:31" ht="15.75" customHeight="1" x14ac:dyDescent="0.25">
      <c r="AE426" s="20"/>
    </row>
    <row r="427" spans="31:31" ht="15.75" customHeight="1" x14ac:dyDescent="0.25">
      <c r="AE427" s="20"/>
    </row>
    <row r="428" spans="31:31" ht="15.75" customHeight="1" x14ac:dyDescent="0.25">
      <c r="AE428" s="20"/>
    </row>
    <row r="429" spans="31:31" ht="15.75" customHeight="1" x14ac:dyDescent="0.25">
      <c r="AE429" s="20"/>
    </row>
    <row r="430" spans="31:31" ht="15.75" customHeight="1" x14ac:dyDescent="0.25">
      <c r="AE430" s="20"/>
    </row>
    <row r="431" spans="31:31" ht="15.75" customHeight="1" x14ac:dyDescent="0.25">
      <c r="AE431" s="20"/>
    </row>
    <row r="432" spans="31:31" ht="15.75" customHeight="1" x14ac:dyDescent="0.25">
      <c r="AE432" s="20"/>
    </row>
    <row r="433" spans="31:31" ht="15.75" customHeight="1" x14ac:dyDescent="0.25">
      <c r="AE433" s="20"/>
    </row>
    <row r="434" spans="31:31" ht="15.75" customHeight="1" x14ac:dyDescent="0.25">
      <c r="AE434" s="20"/>
    </row>
    <row r="435" spans="31:31" ht="15.75" customHeight="1" x14ac:dyDescent="0.25">
      <c r="AE435" s="20"/>
    </row>
    <row r="436" spans="31:31" ht="15.75" customHeight="1" x14ac:dyDescent="0.25">
      <c r="AE436" s="20"/>
    </row>
    <row r="437" spans="31:31" ht="15.75" customHeight="1" x14ac:dyDescent="0.25">
      <c r="AE437" s="20"/>
    </row>
    <row r="438" spans="31:31" ht="15.75" customHeight="1" x14ac:dyDescent="0.25">
      <c r="AE438" s="20"/>
    </row>
    <row r="439" spans="31:31" ht="15.75" customHeight="1" x14ac:dyDescent="0.25">
      <c r="AE439" s="20"/>
    </row>
    <row r="440" spans="31:31" ht="15.75" customHeight="1" x14ac:dyDescent="0.25">
      <c r="AE440" s="20"/>
    </row>
    <row r="441" spans="31:31" ht="15.75" customHeight="1" x14ac:dyDescent="0.25">
      <c r="AE441" s="20"/>
    </row>
    <row r="442" spans="31:31" ht="15.75" customHeight="1" x14ac:dyDescent="0.25">
      <c r="AE442" s="20"/>
    </row>
    <row r="443" spans="31:31" ht="15.75" customHeight="1" x14ac:dyDescent="0.25">
      <c r="AE443" s="20"/>
    </row>
    <row r="444" spans="31:31" ht="15.75" customHeight="1" x14ac:dyDescent="0.25">
      <c r="AE444" s="20"/>
    </row>
    <row r="445" spans="31:31" ht="15.75" customHeight="1" x14ac:dyDescent="0.25">
      <c r="AE445" s="20"/>
    </row>
    <row r="446" spans="31:31" ht="15.75" customHeight="1" x14ac:dyDescent="0.25">
      <c r="AE446" s="20"/>
    </row>
    <row r="447" spans="31:31" ht="15.75" customHeight="1" x14ac:dyDescent="0.25">
      <c r="AE447" s="20"/>
    </row>
    <row r="448" spans="31:31" ht="15.75" customHeight="1" x14ac:dyDescent="0.25">
      <c r="AE448" s="20"/>
    </row>
    <row r="449" spans="31:31" ht="15.75" customHeight="1" x14ac:dyDescent="0.25">
      <c r="AE449" s="20"/>
    </row>
    <row r="450" spans="31:31" ht="15.75" customHeight="1" x14ac:dyDescent="0.25">
      <c r="AE450" s="20"/>
    </row>
    <row r="451" spans="31:31" ht="15.75" customHeight="1" x14ac:dyDescent="0.25">
      <c r="AE451" s="20"/>
    </row>
    <row r="452" spans="31:31" ht="15.75" customHeight="1" x14ac:dyDescent="0.25">
      <c r="AE452" s="20"/>
    </row>
    <row r="453" spans="31:31" ht="15.75" customHeight="1" x14ac:dyDescent="0.25">
      <c r="AE453" s="20"/>
    </row>
    <row r="454" spans="31:31" ht="15.75" customHeight="1" x14ac:dyDescent="0.25">
      <c r="AE454" s="20"/>
    </row>
    <row r="455" spans="31:31" ht="15.75" customHeight="1" x14ac:dyDescent="0.25">
      <c r="AE455" s="20"/>
    </row>
    <row r="456" spans="31:31" ht="15.75" customHeight="1" x14ac:dyDescent="0.25">
      <c r="AE456" s="20"/>
    </row>
    <row r="457" spans="31:31" ht="15.75" customHeight="1" x14ac:dyDescent="0.25">
      <c r="AE457" s="20"/>
    </row>
    <row r="458" spans="31:31" ht="15.75" customHeight="1" x14ac:dyDescent="0.25">
      <c r="AE458" s="20"/>
    </row>
    <row r="459" spans="31:31" ht="15.75" customHeight="1" x14ac:dyDescent="0.25">
      <c r="AE459" s="20"/>
    </row>
    <row r="460" spans="31:31" ht="15.75" customHeight="1" x14ac:dyDescent="0.25">
      <c r="AE460" s="20"/>
    </row>
    <row r="461" spans="31:31" ht="15.75" customHeight="1" x14ac:dyDescent="0.25">
      <c r="AE461" s="20"/>
    </row>
    <row r="462" spans="31:31" ht="15.75" customHeight="1" x14ac:dyDescent="0.25">
      <c r="AE462" s="20"/>
    </row>
    <row r="463" spans="31:31" ht="15.75" customHeight="1" x14ac:dyDescent="0.25">
      <c r="AE463" s="20"/>
    </row>
    <row r="464" spans="31:31" ht="15.75" customHeight="1" x14ac:dyDescent="0.25">
      <c r="AE464" s="20"/>
    </row>
    <row r="465" spans="31:31" ht="15.75" customHeight="1" x14ac:dyDescent="0.25">
      <c r="AE465" s="20"/>
    </row>
    <row r="466" spans="31:31" ht="15.75" customHeight="1" x14ac:dyDescent="0.25">
      <c r="AE466" s="20"/>
    </row>
    <row r="467" spans="31:31" ht="15.75" customHeight="1" x14ac:dyDescent="0.25">
      <c r="AE467" s="20"/>
    </row>
    <row r="468" spans="31:31" ht="15.75" customHeight="1" x14ac:dyDescent="0.25">
      <c r="AE468" s="20"/>
    </row>
    <row r="469" spans="31:31" ht="15.75" customHeight="1" x14ac:dyDescent="0.25">
      <c r="AE469" s="20"/>
    </row>
    <row r="470" spans="31:31" ht="15.75" customHeight="1" x14ac:dyDescent="0.25">
      <c r="AE470" s="20"/>
    </row>
    <row r="471" spans="31:31" ht="15.75" customHeight="1" x14ac:dyDescent="0.25">
      <c r="AE471" s="20"/>
    </row>
    <row r="472" spans="31:31" ht="15.75" customHeight="1" x14ac:dyDescent="0.25">
      <c r="AE472" s="20"/>
    </row>
    <row r="473" spans="31:31" ht="15.75" customHeight="1" x14ac:dyDescent="0.25">
      <c r="AE473" s="20"/>
    </row>
    <row r="474" spans="31:31" ht="15.75" customHeight="1" x14ac:dyDescent="0.25">
      <c r="AE474" s="20"/>
    </row>
    <row r="475" spans="31:31" ht="15.75" customHeight="1" x14ac:dyDescent="0.25">
      <c r="AE475" s="20"/>
    </row>
    <row r="476" spans="31:31" ht="15.75" customHeight="1" x14ac:dyDescent="0.25">
      <c r="AE476" s="20"/>
    </row>
    <row r="477" spans="31:31" ht="15.75" customHeight="1" x14ac:dyDescent="0.25">
      <c r="AE477" s="20"/>
    </row>
    <row r="478" spans="31:31" ht="15.75" customHeight="1" x14ac:dyDescent="0.25">
      <c r="AE478" s="20"/>
    </row>
    <row r="479" spans="31:31" ht="15.75" customHeight="1" x14ac:dyDescent="0.25">
      <c r="AE479" s="20"/>
    </row>
    <row r="480" spans="31:31" ht="15.75" customHeight="1" x14ac:dyDescent="0.25">
      <c r="AE480" s="20"/>
    </row>
    <row r="481" spans="31:31" ht="15.75" customHeight="1" x14ac:dyDescent="0.25">
      <c r="AE481" s="20"/>
    </row>
    <row r="482" spans="31:31" ht="15.75" customHeight="1" x14ac:dyDescent="0.25">
      <c r="AE482" s="20"/>
    </row>
    <row r="483" spans="31:31" ht="15.75" customHeight="1" x14ac:dyDescent="0.25">
      <c r="AE483" s="20"/>
    </row>
    <row r="484" spans="31:31" ht="15.75" customHeight="1" x14ac:dyDescent="0.25">
      <c r="AE484" s="20"/>
    </row>
    <row r="485" spans="31:31" ht="15.75" customHeight="1" x14ac:dyDescent="0.25">
      <c r="AE485" s="20"/>
    </row>
    <row r="486" spans="31:31" ht="15.75" customHeight="1" x14ac:dyDescent="0.25">
      <c r="AE486" s="20"/>
    </row>
    <row r="487" spans="31:31" ht="15.75" customHeight="1" x14ac:dyDescent="0.25">
      <c r="AE487" s="20"/>
    </row>
    <row r="488" spans="31:31" ht="15.75" customHeight="1" x14ac:dyDescent="0.25">
      <c r="AE488" s="20"/>
    </row>
    <row r="489" spans="31:31" ht="15.75" customHeight="1" x14ac:dyDescent="0.25">
      <c r="AE489" s="20"/>
    </row>
    <row r="490" spans="31:31" ht="15.75" customHeight="1" x14ac:dyDescent="0.25">
      <c r="AE490" s="20"/>
    </row>
    <row r="491" spans="31:31" ht="15.75" customHeight="1" x14ac:dyDescent="0.25">
      <c r="AE491" s="20"/>
    </row>
    <row r="492" spans="31:31" ht="15.75" customHeight="1" x14ac:dyDescent="0.25">
      <c r="AE492" s="20"/>
    </row>
    <row r="493" spans="31:31" ht="15.75" customHeight="1" x14ac:dyDescent="0.25">
      <c r="AE493" s="20"/>
    </row>
    <row r="494" spans="31:31" ht="15.75" customHeight="1" x14ac:dyDescent="0.25">
      <c r="AE494" s="20"/>
    </row>
    <row r="495" spans="31:31" ht="15.75" customHeight="1" x14ac:dyDescent="0.25">
      <c r="AE495" s="20"/>
    </row>
    <row r="496" spans="31:31" ht="15.75" customHeight="1" x14ac:dyDescent="0.25">
      <c r="AE496" s="20"/>
    </row>
    <row r="497" spans="31:31" ht="15.75" customHeight="1" x14ac:dyDescent="0.25">
      <c r="AE497" s="20"/>
    </row>
    <row r="498" spans="31:31" ht="15.75" customHeight="1" x14ac:dyDescent="0.25">
      <c r="AE498" s="20"/>
    </row>
    <row r="499" spans="31:31" ht="15.75" customHeight="1" x14ac:dyDescent="0.25">
      <c r="AE499" s="20"/>
    </row>
    <row r="500" spans="31:31" ht="15.75" customHeight="1" x14ac:dyDescent="0.25">
      <c r="AE500" s="20"/>
    </row>
    <row r="501" spans="31:31" ht="15.75" customHeight="1" x14ac:dyDescent="0.25">
      <c r="AE501" s="20"/>
    </row>
    <row r="502" spans="31:31" ht="15.75" customHeight="1" x14ac:dyDescent="0.25">
      <c r="AE502" s="20"/>
    </row>
    <row r="503" spans="31:31" ht="15.75" customHeight="1" x14ac:dyDescent="0.25">
      <c r="AE503" s="20"/>
    </row>
    <row r="504" spans="31:31" ht="15.75" customHeight="1" x14ac:dyDescent="0.25">
      <c r="AE504" s="20"/>
    </row>
    <row r="505" spans="31:31" ht="15.75" customHeight="1" x14ac:dyDescent="0.25">
      <c r="AE505" s="20"/>
    </row>
    <row r="506" spans="31:31" ht="15.75" customHeight="1" x14ac:dyDescent="0.25">
      <c r="AE506" s="20"/>
    </row>
    <row r="507" spans="31:31" ht="15.75" customHeight="1" x14ac:dyDescent="0.25">
      <c r="AE507" s="20"/>
    </row>
    <row r="508" spans="31:31" ht="15.75" customHeight="1" x14ac:dyDescent="0.25">
      <c r="AE508" s="20"/>
    </row>
    <row r="509" spans="31:31" ht="15.75" customHeight="1" x14ac:dyDescent="0.25">
      <c r="AE509" s="20"/>
    </row>
    <row r="510" spans="31:31" ht="15.75" customHeight="1" x14ac:dyDescent="0.25">
      <c r="AE510" s="20"/>
    </row>
    <row r="511" spans="31:31" ht="15.75" customHeight="1" x14ac:dyDescent="0.25">
      <c r="AE511" s="20"/>
    </row>
    <row r="512" spans="31:31" ht="15.75" customHeight="1" x14ac:dyDescent="0.25">
      <c r="AE512" s="20"/>
    </row>
    <row r="513" spans="31:31" ht="15.75" customHeight="1" x14ac:dyDescent="0.25">
      <c r="AE513" s="20"/>
    </row>
    <row r="514" spans="31:31" ht="15.75" customHeight="1" x14ac:dyDescent="0.25">
      <c r="AE514" s="20"/>
    </row>
    <row r="515" spans="31:31" ht="15.75" customHeight="1" x14ac:dyDescent="0.25">
      <c r="AE515" s="20"/>
    </row>
    <row r="516" spans="31:31" ht="15.75" customHeight="1" x14ac:dyDescent="0.25">
      <c r="AE516" s="20"/>
    </row>
    <row r="517" spans="31:31" ht="15.75" customHeight="1" x14ac:dyDescent="0.25">
      <c r="AE517" s="20"/>
    </row>
    <row r="518" spans="31:31" ht="15.75" customHeight="1" x14ac:dyDescent="0.25">
      <c r="AE518" s="20"/>
    </row>
    <row r="519" spans="31:31" ht="15.75" customHeight="1" x14ac:dyDescent="0.25">
      <c r="AE519" s="20"/>
    </row>
    <row r="520" spans="31:31" ht="15.75" customHeight="1" x14ac:dyDescent="0.25">
      <c r="AE520" s="20"/>
    </row>
    <row r="521" spans="31:31" ht="15.75" customHeight="1" x14ac:dyDescent="0.25">
      <c r="AE521" s="20"/>
    </row>
    <row r="522" spans="31:31" ht="15.75" customHeight="1" x14ac:dyDescent="0.25">
      <c r="AE522" s="20"/>
    </row>
    <row r="523" spans="31:31" ht="15.75" customHeight="1" x14ac:dyDescent="0.25">
      <c r="AE523" s="20"/>
    </row>
    <row r="524" spans="31:31" ht="15.75" customHeight="1" x14ac:dyDescent="0.25">
      <c r="AE524" s="20"/>
    </row>
    <row r="525" spans="31:31" ht="15.75" customHeight="1" x14ac:dyDescent="0.25">
      <c r="AE525" s="20"/>
    </row>
    <row r="526" spans="31:31" ht="15.75" customHeight="1" x14ac:dyDescent="0.25">
      <c r="AE526" s="20"/>
    </row>
    <row r="527" spans="31:31" ht="15.75" customHeight="1" x14ac:dyDescent="0.25">
      <c r="AE527" s="20"/>
    </row>
    <row r="528" spans="31:31" ht="15.75" customHeight="1" x14ac:dyDescent="0.25">
      <c r="AE528" s="20"/>
    </row>
    <row r="529" spans="31:31" ht="15.75" customHeight="1" x14ac:dyDescent="0.25">
      <c r="AE529" s="20"/>
    </row>
    <row r="530" spans="31:31" ht="15.75" customHeight="1" x14ac:dyDescent="0.25">
      <c r="AE530" s="20"/>
    </row>
    <row r="531" spans="31:31" ht="15.75" customHeight="1" x14ac:dyDescent="0.25">
      <c r="AE531" s="20"/>
    </row>
    <row r="532" spans="31:31" ht="15.75" customHeight="1" x14ac:dyDescent="0.25">
      <c r="AE532" s="20"/>
    </row>
    <row r="533" spans="31:31" ht="15.75" customHeight="1" x14ac:dyDescent="0.25">
      <c r="AE533" s="20"/>
    </row>
    <row r="534" spans="31:31" ht="15.75" customHeight="1" x14ac:dyDescent="0.25">
      <c r="AE534" s="20"/>
    </row>
    <row r="535" spans="31:31" ht="15.75" customHeight="1" x14ac:dyDescent="0.25">
      <c r="AE535" s="20"/>
    </row>
    <row r="536" spans="31:31" ht="15.75" customHeight="1" x14ac:dyDescent="0.25">
      <c r="AE536" s="20"/>
    </row>
    <row r="537" spans="31:31" ht="15.75" customHeight="1" x14ac:dyDescent="0.25">
      <c r="AE537" s="20"/>
    </row>
    <row r="538" spans="31:31" ht="15.75" customHeight="1" x14ac:dyDescent="0.25">
      <c r="AE538" s="20"/>
    </row>
    <row r="539" spans="31:31" ht="15.75" customHeight="1" x14ac:dyDescent="0.25">
      <c r="AE539" s="20"/>
    </row>
    <row r="540" spans="31:31" ht="15.75" customHeight="1" x14ac:dyDescent="0.25">
      <c r="AE540" s="20"/>
    </row>
    <row r="541" spans="31:31" ht="15.75" customHeight="1" x14ac:dyDescent="0.25">
      <c r="AE541" s="20"/>
    </row>
    <row r="542" spans="31:31" ht="15.75" customHeight="1" x14ac:dyDescent="0.25">
      <c r="AE542" s="20"/>
    </row>
    <row r="543" spans="31:31" ht="15.75" customHeight="1" x14ac:dyDescent="0.25">
      <c r="AE543" s="20"/>
    </row>
    <row r="544" spans="31:31" ht="15.75" customHeight="1" x14ac:dyDescent="0.25">
      <c r="AE544" s="20"/>
    </row>
    <row r="545" spans="31:31" ht="15.75" customHeight="1" x14ac:dyDescent="0.25">
      <c r="AE545" s="20"/>
    </row>
    <row r="546" spans="31:31" ht="15.75" customHeight="1" x14ac:dyDescent="0.25">
      <c r="AE546" s="20"/>
    </row>
    <row r="547" spans="31:31" ht="15.75" customHeight="1" x14ac:dyDescent="0.25">
      <c r="AE547" s="20"/>
    </row>
    <row r="548" spans="31:31" ht="15.75" customHeight="1" x14ac:dyDescent="0.25">
      <c r="AE548" s="20"/>
    </row>
    <row r="549" spans="31:31" ht="15.75" customHeight="1" x14ac:dyDescent="0.25">
      <c r="AE549" s="20"/>
    </row>
    <row r="550" spans="31:31" ht="15.75" customHeight="1" x14ac:dyDescent="0.25">
      <c r="AE550" s="20"/>
    </row>
    <row r="551" spans="31:31" ht="15.75" customHeight="1" x14ac:dyDescent="0.25">
      <c r="AE551" s="20"/>
    </row>
    <row r="552" spans="31:31" ht="15.75" customHeight="1" x14ac:dyDescent="0.25">
      <c r="AE552" s="20"/>
    </row>
    <row r="553" spans="31:31" ht="15.75" customHeight="1" x14ac:dyDescent="0.25">
      <c r="AE553" s="20"/>
    </row>
    <row r="554" spans="31:31" ht="15.75" customHeight="1" x14ac:dyDescent="0.25">
      <c r="AE554" s="20"/>
    </row>
    <row r="555" spans="31:31" ht="15.75" customHeight="1" x14ac:dyDescent="0.25">
      <c r="AE555" s="20"/>
    </row>
    <row r="556" spans="31:31" ht="15.75" customHeight="1" x14ac:dyDescent="0.25">
      <c r="AE556" s="20"/>
    </row>
    <row r="557" spans="31:31" ht="15.75" customHeight="1" x14ac:dyDescent="0.25">
      <c r="AE557" s="20"/>
    </row>
    <row r="558" spans="31:31" ht="15.75" customHeight="1" x14ac:dyDescent="0.25">
      <c r="AE558" s="20"/>
    </row>
    <row r="559" spans="31:31" ht="15.75" customHeight="1" x14ac:dyDescent="0.25">
      <c r="AE559" s="20"/>
    </row>
    <row r="560" spans="31:31" ht="15.75" customHeight="1" x14ac:dyDescent="0.25">
      <c r="AE560" s="20"/>
    </row>
    <row r="561" spans="31:31" ht="15.75" customHeight="1" x14ac:dyDescent="0.25">
      <c r="AE561" s="20"/>
    </row>
    <row r="562" spans="31:31" ht="15.75" customHeight="1" x14ac:dyDescent="0.25">
      <c r="AE562" s="20"/>
    </row>
    <row r="563" spans="31:31" ht="15.75" customHeight="1" x14ac:dyDescent="0.25">
      <c r="AE563" s="20"/>
    </row>
    <row r="564" spans="31:31" ht="15.75" customHeight="1" x14ac:dyDescent="0.25">
      <c r="AE564" s="20"/>
    </row>
    <row r="565" spans="31:31" ht="15.75" customHeight="1" x14ac:dyDescent="0.25">
      <c r="AE565" s="20"/>
    </row>
    <row r="566" spans="31:31" ht="15.75" customHeight="1" x14ac:dyDescent="0.25">
      <c r="AE566" s="20"/>
    </row>
    <row r="567" spans="31:31" ht="15.75" customHeight="1" x14ac:dyDescent="0.25">
      <c r="AE567" s="20"/>
    </row>
    <row r="568" spans="31:31" ht="15.75" customHeight="1" x14ac:dyDescent="0.25">
      <c r="AE568" s="20"/>
    </row>
    <row r="569" spans="31:31" ht="15.75" customHeight="1" x14ac:dyDescent="0.25">
      <c r="AE569" s="20"/>
    </row>
    <row r="570" spans="31:31" ht="15.75" customHeight="1" x14ac:dyDescent="0.25">
      <c r="AE570" s="20"/>
    </row>
    <row r="571" spans="31:31" ht="15.75" customHeight="1" x14ac:dyDescent="0.25">
      <c r="AE571" s="20"/>
    </row>
    <row r="572" spans="31:31" ht="15.75" customHeight="1" x14ac:dyDescent="0.25">
      <c r="AE572" s="20"/>
    </row>
    <row r="573" spans="31:31" ht="15.75" customHeight="1" x14ac:dyDescent="0.25">
      <c r="AE573" s="20"/>
    </row>
    <row r="574" spans="31:31" ht="15.75" customHeight="1" x14ac:dyDescent="0.25">
      <c r="AE574" s="20"/>
    </row>
    <row r="575" spans="31:31" ht="15.75" customHeight="1" x14ac:dyDescent="0.25">
      <c r="AE575" s="20"/>
    </row>
    <row r="576" spans="31:31" ht="15.75" customHeight="1" x14ac:dyDescent="0.25">
      <c r="AE576" s="20"/>
    </row>
    <row r="577" spans="31:31" ht="15.75" customHeight="1" x14ac:dyDescent="0.25">
      <c r="AE577" s="20"/>
    </row>
    <row r="578" spans="31:31" ht="15.75" customHeight="1" x14ac:dyDescent="0.25">
      <c r="AE578" s="20"/>
    </row>
    <row r="579" spans="31:31" ht="15.75" customHeight="1" x14ac:dyDescent="0.25">
      <c r="AE579" s="20"/>
    </row>
    <row r="580" spans="31:31" ht="15.75" customHeight="1" x14ac:dyDescent="0.25">
      <c r="AE580" s="20"/>
    </row>
    <row r="581" spans="31:31" ht="15.75" customHeight="1" x14ac:dyDescent="0.25">
      <c r="AE581" s="20"/>
    </row>
    <row r="582" spans="31:31" ht="15.75" customHeight="1" x14ac:dyDescent="0.25">
      <c r="AE582" s="20"/>
    </row>
    <row r="583" spans="31:31" ht="15.75" customHeight="1" x14ac:dyDescent="0.25">
      <c r="AE583" s="20"/>
    </row>
    <row r="584" spans="31:31" ht="15.75" customHeight="1" x14ac:dyDescent="0.25">
      <c r="AE584" s="20"/>
    </row>
    <row r="585" spans="31:31" ht="15.75" customHeight="1" x14ac:dyDescent="0.25">
      <c r="AE585" s="20"/>
    </row>
    <row r="586" spans="31:31" ht="15.75" customHeight="1" x14ac:dyDescent="0.25">
      <c r="AE586" s="20"/>
    </row>
    <row r="587" spans="31:31" ht="15.75" customHeight="1" x14ac:dyDescent="0.25">
      <c r="AE587" s="20"/>
    </row>
    <row r="588" spans="31:31" ht="15.75" customHeight="1" x14ac:dyDescent="0.25">
      <c r="AE588" s="20"/>
    </row>
    <row r="589" spans="31:31" ht="15.75" customHeight="1" x14ac:dyDescent="0.25">
      <c r="AE589" s="20"/>
    </row>
    <row r="590" spans="31:31" ht="15.75" customHeight="1" x14ac:dyDescent="0.25">
      <c r="AE590" s="20"/>
    </row>
    <row r="591" spans="31:31" ht="15.75" customHeight="1" x14ac:dyDescent="0.25">
      <c r="AE591" s="20"/>
    </row>
    <row r="592" spans="31:31" ht="15.75" customHeight="1" x14ac:dyDescent="0.25">
      <c r="AE592" s="20"/>
    </row>
    <row r="593" spans="31:31" ht="15.75" customHeight="1" x14ac:dyDescent="0.25">
      <c r="AE593" s="20"/>
    </row>
    <row r="594" spans="31:31" ht="15.75" customHeight="1" x14ac:dyDescent="0.25">
      <c r="AE594" s="20"/>
    </row>
    <row r="595" spans="31:31" ht="15.75" customHeight="1" x14ac:dyDescent="0.25">
      <c r="AE595" s="20"/>
    </row>
    <row r="596" spans="31:31" ht="15.75" customHeight="1" x14ac:dyDescent="0.25">
      <c r="AE596" s="20"/>
    </row>
    <row r="597" spans="31:31" ht="15.75" customHeight="1" x14ac:dyDescent="0.25">
      <c r="AE597" s="20"/>
    </row>
    <row r="598" spans="31:31" ht="15.75" customHeight="1" x14ac:dyDescent="0.25">
      <c r="AE598" s="20"/>
    </row>
    <row r="599" spans="31:31" ht="15.75" customHeight="1" x14ac:dyDescent="0.25">
      <c r="AE599" s="20"/>
    </row>
    <row r="600" spans="31:31" ht="15.75" customHeight="1" x14ac:dyDescent="0.25">
      <c r="AE600" s="20"/>
    </row>
    <row r="601" spans="31:31" ht="15.75" customHeight="1" x14ac:dyDescent="0.25">
      <c r="AE601" s="20"/>
    </row>
    <row r="602" spans="31:31" ht="15.75" customHeight="1" x14ac:dyDescent="0.25">
      <c r="AE602" s="20"/>
    </row>
    <row r="603" spans="31:31" ht="15.75" customHeight="1" x14ac:dyDescent="0.25">
      <c r="AE603" s="20"/>
    </row>
    <row r="604" spans="31:31" ht="15.75" customHeight="1" x14ac:dyDescent="0.25">
      <c r="AE604" s="20"/>
    </row>
    <row r="605" spans="31:31" ht="15.75" customHeight="1" x14ac:dyDescent="0.25">
      <c r="AE605" s="20"/>
    </row>
    <row r="606" spans="31:31" ht="15.75" customHeight="1" x14ac:dyDescent="0.25">
      <c r="AE606" s="20"/>
    </row>
    <row r="607" spans="31:31" ht="15.75" customHeight="1" x14ac:dyDescent="0.25">
      <c r="AE607" s="20"/>
    </row>
    <row r="608" spans="31:31" ht="15.75" customHeight="1" x14ac:dyDescent="0.25">
      <c r="AE608" s="20"/>
    </row>
    <row r="609" spans="31:31" ht="15.75" customHeight="1" x14ac:dyDescent="0.25">
      <c r="AE609" s="20"/>
    </row>
    <row r="610" spans="31:31" ht="15.75" customHeight="1" x14ac:dyDescent="0.25">
      <c r="AE610" s="20"/>
    </row>
    <row r="611" spans="31:31" ht="15.75" customHeight="1" x14ac:dyDescent="0.25">
      <c r="AE611" s="20"/>
    </row>
    <row r="612" spans="31:31" ht="15.75" customHeight="1" x14ac:dyDescent="0.25">
      <c r="AE612" s="20"/>
    </row>
    <row r="613" spans="31:31" ht="15.75" customHeight="1" x14ac:dyDescent="0.25">
      <c r="AE613" s="20"/>
    </row>
    <row r="614" spans="31:31" ht="15.75" customHeight="1" x14ac:dyDescent="0.25">
      <c r="AE614" s="20"/>
    </row>
    <row r="615" spans="31:31" ht="15.75" customHeight="1" x14ac:dyDescent="0.25">
      <c r="AE615" s="20"/>
    </row>
    <row r="616" spans="31:31" ht="15.75" customHeight="1" x14ac:dyDescent="0.25">
      <c r="AE616" s="20"/>
    </row>
    <row r="617" spans="31:31" ht="15.75" customHeight="1" x14ac:dyDescent="0.25">
      <c r="AE617" s="20"/>
    </row>
    <row r="618" spans="31:31" ht="15.75" customHeight="1" x14ac:dyDescent="0.25">
      <c r="AE618" s="20"/>
    </row>
    <row r="619" spans="31:31" ht="15.75" customHeight="1" x14ac:dyDescent="0.25">
      <c r="AE619" s="20"/>
    </row>
    <row r="620" spans="31:31" ht="15.75" customHeight="1" x14ac:dyDescent="0.25">
      <c r="AE620" s="20"/>
    </row>
    <row r="621" spans="31:31" ht="15.75" customHeight="1" x14ac:dyDescent="0.25">
      <c r="AE621" s="20"/>
    </row>
    <row r="622" spans="31:31" ht="15.75" customHeight="1" x14ac:dyDescent="0.25">
      <c r="AE622" s="20"/>
    </row>
    <row r="623" spans="31:31" ht="15.75" customHeight="1" x14ac:dyDescent="0.25">
      <c r="AE623" s="20"/>
    </row>
    <row r="624" spans="31:31" ht="15.75" customHeight="1" x14ac:dyDescent="0.25">
      <c r="AE624" s="20"/>
    </row>
    <row r="625" spans="31:31" ht="15.75" customHeight="1" x14ac:dyDescent="0.25">
      <c r="AE625" s="20"/>
    </row>
    <row r="626" spans="31:31" ht="15.75" customHeight="1" x14ac:dyDescent="0.25">
      <c r="AE626" s="20"/>
    </row>
    <row r="627" spans="31:31" ht="15.75" customHeight="1" x14ac:dyDescent="0.25">
      <c r="AE627" s="20"/>
    </row>
    <row r="628" spans="31:31" ht="15.75" customHeight="1" x14ac:dyDescent="0.25">
      <c r="AE628" s="20"/>
    </row>
    <row r="629" spans="31:31" ht="15.75" customHeight="1" x14ac:dyDescent="0.25">
      <c r="AE629" s="20"/>
    </row>
    <row r="630" spans="31:31" ht="15.75" customHeight="1" x14ac:dyDescent="0.25">
      <c r="AE630" s="20"/>
    </row>
    <row r="631" spans="31:31" ht="15.75" customHeight="1" x14ac:dyDescent="0.25">
      <c r="AE631" s="20"/>
    </row>
    <row r="632" spans="31:31" ht="15.75" customHeight="1" x14ac:dyDescent="0.25">
      <c r="AE632" s="20"/>
    </row>
    <row r="633" spans="31:31" ht="15.75" customHeight="1" x14ac:dyDescent="0.25">
      <c r="AE633" s="20"/>
    </row>
    <row r="634" spans="31:31" ht="15.75" customHeight="1" x14ac:dyDescent="0.25">
      <c r="AE634" s="20"/>
    </row>
    <row r="635" spans="31:31" ht="15.75" customHeight="1" x14ac:dyDescent="0.25">
      <c r="AE635" s="20"/>
    </row>
    <row r="636" spans="31:31" ht="15.75" customHeight="1" x14ac:dyDescent="0.25">
      <c r="AE636" s="20"/>
    </row>
    <row r="637" spans="31:31" ht="15.75" customHeight="1" x14ac:dyDescent="0.25">
      <c r="AE637" s="20"/>
    </row>
    <row r="638" spans="31:31" ht="15.75" customHeight="1" x14ac:dyDescent="0.25">
      <c r="AE638" s="20"/>
    </row>
    <row r="639" spans="31:31" ht="15.75" customHeight="1" x14ac:dyDescent="0.25">
      <c r="AE639" s="20"/>
    </row>
    <row r="640" spans="31:31" ht="15.75" customHeight="1" x14ac:dyDescent="0.25">
      <c r="AE640" s="20"/>
    </row>
    <row r="641" spans="31:31" ht="15.75" customHeight="1" x14ac:dyDescent="0.25">
      <c r="AE641" s="20"/>
    </row>
    <row r="642" spans="31:31" ht="15.75" customHeight="1" x14ac:dyDescent="0.25">
      <c r="AE642" s="20"/>
    </row>
    <row r="643" spans="31:31" ht="15.75" customHeight="1" x14ac:dyDescent="0.25">
      <c r="AE643" s="20"/>
    </row>
    <row r="644" spans="31:31" ht="15.75" customHeight="1" x14ac:dyDescent="0.25">
      <c r="AE644" s="20"/>
    </row>
    <row r="645" spans="31:31" ht="15.75" customHeight="1" x14ac:dyDescent="0.25">
      <c r="AE645" s="20"/>
    </row>
    <row r="646" spans="31:31" ht="15.75" customHeight="1" x14ac:dyDescent="0.25">
      <c r="AE646" s="20"/>
    </row>
    <row r="647" spans="31:31" ht="15.75" customHeight="1" x14ac:dyDescent="0.25">
      <c r="AE647" s="20"/>
    </row>
    <row r="648" spans="31:31" ht="15.75" customHeight="1" x14ac:dyDescent="0.25">
      <c r="AE648" s="20"/>
    </row>
    <row r="649" spans="31:31" ht="15.75" customHeight="1" x14ac:dyDescent="0.25">
      <c r="AE649" s="20"/>
    </row>
    <row r="650" spans="31:31" ht="15.75" customHeight="1" x14ac:dyDescent="0.25">
      <c r="AE650" s="20"/>
    </row>
    <row r="651" spans="31:31" ht="15.75" customHeight="1" x14ac:dyDescent="0.25">
      <c r="AE651" s="20"/>
    </row>
    <row r="652" spans="31:31" ht="15.75" customHeight="1" x14ac:dyDescent="0.25">
      <c r="AE652" s="20"/>
    </row>
    <row r="653" spans="31:31" ht="15.75" customHeight="1" x14ac:dyDescent="0.25">
      <c r="AE653" s="20"/>
    </row>
    <row r="654" spans="31:31" ht="15.75" customHeight="1" x14ac:dyDescent="0.25">
      <c r="AE654" s="20"/>
    </row>
    <row r="655" spans="31:31" ht="15.75" customHeight="1" x14ac:dyDescent="0.25">
      <c r="AE655" s="20"/>
    </row>
    <row r="656" spans="31:31" ht="15.75" customHeight="1" x14ac:dyDescent="0.25">
      <c r="AE656" s="20"/>
    </row>
    <row r="657" spans="31:31" ht="15.75" customHeight="1" x14ac:dyDescent="0.25">
      <c r="AE657" s="20"/>
    </row>
    <row r="658" spans="31:31" ht="15.75" customHeight="1" x14ac:dyDescent="0.25">
      <c r="AE658" s="20"/>
    </row>
    <row r="659" spans="31:31" ht="15.75" customHeight="1" x14ac:dyDescent="0.25">
      <c r="AE659" s="20"/>
    </row>
    <row r="660" spans="31:31" ht="15.75" customHeight="1" x14ac:dyDescent="0.25">
      <c r="AE660" s="20"/>
    </row>
    <row r="661" spans="31:31" ht="15.75" customHeight="1" x14ac:dyDescent="0.25">
      <c r="AE661" s="20"/>
    </row>
    <row r="662" spans="31:31" ht="15.75" customHeight="1" x14ac:dyDescent="0.25">
      <c r="AE662" s="20"/>
    </row>
    <row r="663" spans="31:31" ht="15.75" customHeight="1" x14ac:dyDescent="0.25">
      <c r="AE663" s="20"/>
    </row>
    <row r="664" spans="31:31" ht="15.75" customHeight="1" x14ac:dyDescent="0.25">
      <c r="AE664" s="20"/>
    </row>
    <row r="665" spans="31:31" ht="15.75" customHeight="1" x14ac:dyDescent="0.25">
      <c r="AE665" s="20"/>
    </row>
    <row r="666" spans="31:31" ht="15.75" customHeight="1" x14ac:dyDescent="0.25">
      <c r="AE666" s="20"/>
    </row>
    <row r="667" spans="31:31" ht="15.75" customHeight="1" x14ac:dyDescent="0.25">
      <c r="AE667" s="20"/>
    </row>
    <row r="668" spans="31:31" ht="15.75" customHeight="1" x14ac:dyDescent="0.25">
      <c r="AE668" s="20"/>
    </row>
    <row r="669" spans="31:31" ht="15.75" customHeight="1" x14ac:dyDescent="0.25">
      <c r="AE669" s="20"/>
    </row>
    <row r="670" spans="31:31" ht="15.75" customHeight="1" x14ac:dyDescent="0.25">
      <c r="AE670" s="20"/>
    </row>
    <row r="671" spans="31:31" ht="15.75" customHeight="1" x14ac:dyDescent="0.25">
      <c r="AE671" s="20"/>
    </row>
    <row r="672" spans="31:31" ht="15.75" customHeight="1" x14ac:dyDescent="0.25">
      <c r="AE672" s="20"/>
    </row>
    <row r="673" spans="31:31" ht="15.75" customHeight="1" x14ac:dyDescent="0.25">
      <c r="AE673" s="20"/>
    </row>
    <row r="674" spans="31:31" ht="15.75" customHeight="1" x14ac:dyDescent="0.25">
      <c r="AE674" s="20"/>
    </row>
    <row r="675" spans="31:31" ht="15.75" customHeight="1" x14ac:dyDescent="0.25">
      <c r="AE675" s="20"/>
    </row>
    <row r="676" spans="31:31" ht="15.75" customHeight="1" x14ac:dyDescent="0.25">
      <c r="AE676" s="20"/>
    </row>
    <row r="677" spans="31:31" ht="15.75" customHeight="1" x14ac:dyDescent="0.25">
      <c r="AE677" s="20"/>
    </row>
    <row r="678" spans="31:31" ht="15.75" customHeight="1" x14ac:dyDescent="0.25">
      <c r="AE678" s="20"/>
    </row>
    <row r="679" spans="31:31" ht="15.75" customHeight="1" x14ac:dyDescent="0.25">
      <c r="AE679" s="20"/>
    </row>
    <row r="680" spans="31:31" ht="15.75" customHeight="1" x14ac:dyDescent="0.25">
      <c r="AE680" s="20"/>
    </row>
    <row r="681" spans="31:31" ht="15.75" customHeight="1" x14ac:dyDescent="0.25">
      <c r="AE681" s="20"/>
    </row>
    <row r="682" spans="31:31" ht="15.75" customHeight="1" x14ac:dyDescent="0.25">
      <c r="AE682" s="20"/>
    </row>
    <row r="683" spans="31:31" ht="15.75" customHeight="1" x14ac:dyDescent="0.25">
      <c r="AE683" s="20"/>
    </row>
    <row r="684" spans="31:31" ht="15.75" customHeight="1" x14ac:dyDescent="0.25">
      <c r="AE684" s="20"/>
    </row>
    <row r="685" spans="31:31" ht="15.75" customHeight="1" x14ac:dyDescent="0.25">
      <c r="AE685" s="20"/>
    </row>
    <row r="686" spans="31:31" ht="15.75" customHeight="1" x14ac:dyDescent="0.25">
      <c r="AE686" s="20"/>
    </row>
    <row r="687" spans="31:31" ht="15.75" customHeight="1" x14ac:dyDescent="0.25">
      <c r="AE687" s="20"/>
    </row>
    <row r="688" spans="31:31" ht="15.75" customHeight="1" x14ac:dyDescent="0.25">
      <c r="AE688" s="20"/>
    </row>
    <row r="689" spans="31:31" ht="15.75" customHeight="1" x14ac:dyDescent="0.25">
      <c r="AE689" s="20"/>
    </row>
    <row r="690" spans="31:31" ht="15.75" customHeight="1" x14ac:dyDescent="0.25">
      <c r="AE690" s="20"/>
    </row>
    <row r="691" spans="31:31" ht="15.75" customHeight="1" x14ac:dyDescent="0.25">
      <c r="AE691" s="20"/>
    </row>
    <row r="692" spans="31:31" ht="15.75" customHeight="1" x14ac:dyDescent="0.25">
      <c r="AE692" s="20"/>
    </row>
    <row r="693" spans="31:31" ht="15.75" customHeight="1" x14ac:dyDescent="0.25">
      <c r="AE693" s="20"/>
    </row>
    <row r="694" spans="31:31" ht="15.75" customHeight="1" x14ac:dyDescent="0.25">
      <c r="AE694" s="20"/>
    </row>
    <row r="695" spans="31:31" ht="15.75" customHeight="1" x14ac:dyDescent="0.25">
      <c r="AE695" s="20"/>
    </row>
    <row r="696" spans="31:31" ht="15.75" customHeight="1" x14ac:dyDescent="0.25">
      <c r="AE696" s="20"/>
    </row>
    <row r="697" spans="31:31" ht="15.75" customHeight="1" x14ac:dyDescent="0.25">
      <c r="AE697" s="20"/>
    </row>
    <row r="698" spans="31:31" ht="15.75" customHeight="1" x14ac:dyDescent="0.25">
      <c r="AE698" s="20"/>
    </row>
    <row r="699" spans="31:31" ht="15.75" customHeight="1" x14ac:dyDescent="0.25">
      <c r="AE699" s="20"/>
    </row>
    <row r="700" spans="31:31" ht="15.75" customHeight="1" x14ac:dyDescent="0.25">
      <c r="AE700" s="20"/>
    </row>
    <row r="701" spans="31:31" ht="15.75" customHeight="1" x14ac:dyDescent="0.25">
      <c r="AE701" s="20"/>
    </row>
    <row r="702" spans="31:31" ht="15.75" customHeight="1" x14ac:dyDescent="0.25">
      <c r="AE702" s="20"/>
    </row>
    <row r="703" spans="31:31" ht="15.75" customHeight="1" x14ac:dyDescent="0.25">
      <c r="AE703" s="20"/>
    </row>
    <row r="704" spans="31:31" ht="15.75" customHeight="1" x14ac:dyDescent="0.25">
      <c r="AE704" s="20"/>
    </row>
    <row r="705" spans="31:31" ht="15.75" customHeight="1" x14ac:dyDescent="0.25">
      <c r="AE705" s="20"/>
    </row>
    <row r="706" spans="31:31" ht="15.75" customHeight="1" x14ac:dyDescent="0.25">
      <c r="AE706" s="20"/>
    </row>
    <row r="707" spans="31:31" ht="15.75" customHeight="1" x14ac:dyDescent="0.25">
      <c r="AE707" s="20"/>
    </row>
    <row r="708" spans="31:31" ht="15.75" customHeight="1" x14ac:dyDescent="0.25">
      <c r="AE708" s="20"/>
    </row>
    <row r="709" spans="31:31" ht="15.75" customHeight="1" x14ac:dyDescent="0.25">
      <c r="AE709" s="20"/>
    </row>
    <row r="710" spans="31:31" ht="15.75" customHeight="1" x14ac:dyDescent="0.25">
      <c r="AE710" s="20"/>
    </row>
    <row r="711" spans="31:31" ht="15.75" customHeight="1" x14ac:dyDescent="0.25">
      <c r="AE711" s="20"/>
    </row>
    <row r="712" spans="31:31" ht="15.75" customHeight="1" x14ac:dyDescent="0.25">
      <c r="AE712" s="20"/>
    </row>
    <row r="713" spans="31:31" ht="15.75" customHeight="1" x14ac:dyDescent="0.25">
      <c r="AE713" s="20"/>
    </row>
    <row r="714" spans="31:31" ht="15.75" customHeight="1" x14ac:dyDescent="0.25">
      <c r="AE714" s="20"/>
    </row>
    <row r="715" spans="31:31" ht="15.75" customHeight="1" x14ac:dyDescent="0.25">
      <c r="AE715" s="20"/>
    </row>
    <row r="716" spans="31:31" ht="15.75" customHeight="1" x14ac:dyDescent="0.25">
      <c r="AE716" s="20"/>
    </row>
    <row r="717" spans="31:31" ht="15.75" customHeight="1" x14ac:dyDescent="0.25">
      <c r="AE717" s="20"/>
    </row>
    <row r="718" spans="31:31" ht="15.75" customHeight="1" x14ac:dyDescent="0.25">
      <c r="AE718" s="20"/>
    </row>
    <row r="719" spans="31:31" ht="15.75" customHeight="1" x14ac:dyDescent="0.25">
      <c r="AE719" s="20"/>
    </row>
    <row r="720" spans="31:31" ht="15.75" customHeight="1" x14ac:dyDescent="0.25">
      <c r="AE720" s="20"/>
    </row>
    <row r="721" spans="31:31" ht="15.75" customHeight="1" x14ac:dyDescent="0.25">
      <c r="AE721" s="20"/>
    </row>
    <row r="722" spans="31:31" ht="15.75" customHeight="1" x14ac:dyDescent="0.25">
      <c r="AE722" s="20"/>
    </row>
    <row r="723" spans="31:31" ht="15.75" customHeight="1" x14ac:dyDescent="0.25">
      <c r="AE723" s="20"/>
    </row>
    <row r="724" spans="31:31" ht="15.75" customHeight="1" x14ac:dyDescent="0.25">
      <c r="AE724" s="20"/>
    </row>
    <row r="725" spans="31:31" ht="15.75" customHeight="1" x14ac:dyDescent="0.25">
      <c r="AE725" s="20"/>
    </row>
    <row r="726" spans="31:31" ht="15.75" customHeight="1" x14ac:dyDescent="0.25">
      <c r="AE726" s="20"/>
    </row>
    <row r="727" spans="31:31" ht="15.75" customHeight="1" x14ac:dyDescent="0.25">
      <c r="AE727" s="20"/>
    </row>
    <row r="728" spans="31:31" ht="15.75" customHeight="1" x14ac:dyDescent="0.25">
      <c r="AE728" s="20"/>
    </row>
    <row r="729" spans="31:31" ht="15.75" customHeight="1" x14ac:dyDescent="0.25">
      <c r="AE729" s="20"/>
    </row>
    <row r="730" spans="31:31" ht="15.75" customHeight="1" x14ac:dyDescent="0.25">
      <c r="AE730" s="20"/>
    </row>
    <row r="731" spans="31:31" ht="15.75" customHeight="1" x14ac:dyDescent="0.25">
      <c r="AE731" s="20"/>
    </row>
    <row r="732" spans="31:31" ht="15.75" customHeight="1" x14ac:dyDescent="0.25">
      <c r="AE732" s="20"/>
    </row>
    <row r="733" spans="31:31" ht="15.75" customHeight="1" x14ac:dyDescent="0.25">
      <c r="AE733" s="20"/>
    </row>
    <row r="734" spans="31:31" ht="15.75" customHeight="1" x14ac:dyDescent="0.25">
      <c r="AE734" s="20"/>
    </row>
    <row r="735" spans="31:31" ht="15.75" customHeight="1" x14ac:dyDescent="0.25">
      <c r="AE735" s="20"/>
    </row>
    <row r="736" spans="31:31" ht="15.75" customHeight="1" x14ac:dyDescent="0.25">
      <c r="AE736" s="20"/>
    </row>
    <row r="737" spans="31:31" ht="15.75" customHeight="1" x14ac:dyDescent="0.25">
      <c r="AE737" s="20"/>
    </row>
    <row r="738" spans="31:31" ht="15.75" customHeight="1" x14ac:dyDescent="0.25">
      <c r="AE738" s="20"/>
    </row>
    <row r="739" spans="31:31" ht="15.75" customHeight="1" x14ac:dyDescent="0.25">
      <c r="AE739" s="20"/>
    </row>
    <row r="740" spans="31:31" ht="15.75" customHeight="1" x14ac:dyDescent="0.25">
      <c r="AE740" s="20"/>
    </row>
    <row r="741" spans="31:31" ht="15.75" customHeight="1" x14ac:dyDescent="0.25">
      <c r="AE741" s="20"/>
    </row>
    <row r="742" spans="31:31" ht="15.75" customHeight="1" x14ac:dyDescent="0.25">
      <c r="AE742" s="20"/>
    </row>
    <row r="743" spans="31:31" ht="15.75" customHeight="1" x14ac:dyDescent="0.25">
      <c r="AE743" s="20"/>
    </row>
    <row r="744" spans="31:31" ht="15.75" customHeight="1" x14ac:dyDescent="0.25">
      <c r="AE744" s="20"/>
    </row>
    <row r="745" spans="31:31" ht="15.75" customHeight="1" x14ac:dyDescent="0.25">
      <c r="AE745" s="20"/>
    </row>
    <row r="746" spans="31:31" ht="15.75" customHeight="1" x14ac:dyDescent="0.25">
      <c r="AE746" s="20"/>
    </row>
    <row r="747" spans="31:31" ht="15.75" customHeight="1" x14ac:dyDescent="0.25">
      <c r="AE747" s="20"/>
    </row>
    <row r="748" spans="31:31" ht="15.75" customHeight="1" x14ac:dyDescent="0.25">
      <c r="AE748" s="20"/>
    </row>
    <row r="749" spans="31:31" ht="15.75" customHeight="1" x14ac:dyDescent="0.25">
      <c r="AE749" s="20"/>
    </row>
    <row r="750" spans="31:31" ht="15.75" customHeight="1" x14ac:dyDescent="0.25">
      <c r="AE750" s="20"/>
    </row>
    <row r="751" spans="31:31" ht="15.75" customHeight="1" x14ac:dyDescent="0.25">
      <c r="AE751" s="20"/>
    </row>
    <row r="752" spans="31:31" ht="15.75" customHeight="1" x14ac:dyDescent="0.25">
      <c r="AE752" s="20"/>
    </row>
    <row r="753" spans="31:31" ht="15.75" customHeight="1" x14ac:dyDescent="0.25">
      <c r="AE753" s="20"/>
    </row>
    <row r="754" spans="31:31" ht="15.75" customHeight="1" x14ac:dyDescent="0.25">
      <c r="AE754" s="20"/>
    </row>
    <row r="755" spans="31:31" ht="15.75" customHeight="1" x14ac:dyDescent="0.25">
      <c r="AE755" s="20"/>
    </row>
    <row r="756" spans="31:31" ht="15.75" customHeight="1" x14ac:dyDescent="0.25">
      <c r="AE756" s="20"/>
    </row>
    <row r="757" spans="31:31" ht="15.75" customHeight="1" x14ac:dyDescent="0.25">
      <c r="AE757" s="20"/>
    </row>
    <row r="758" spans="31:31" ht="15.75" customHeight="1" x14ac:dyDescent="0.25">
      <c r="AE758" s="20"/>
    </row>
    <row r="759" spans="31:31" ht="15.75" customHeight="1" x14ac:dyDescent="0.25">
      <c r="AE759" s="20"/>
    </row>
    <row r="760" spans="31:31" ht="15.75" customHeight="1" x14ac:dyDescent="0.25">
      <c r="AE760" s="20"/>
    </row>
    <row r="761" spans="31:31" ht="15.75" customHeight="1" x14ac:dyDescent="0.25">
      <c r="AE761" s="20"/>
    </row>
    <row r="762" spans="31:31" ht="15.75" customHeight="1" x14ac:dyDescent="0.25">
      <c r="AE762" s="20"/>
    </row>
    <row r="763" spans="31:31" ht="15.75" customHeight="1" x14ac:dyDescent="0.25">
      <c r="AE763" s="20"/>
    </row>
    <row r="764" spans="31:31" ht="15.75" customHeight="1" x14ac:dyDescent="0.25">
      <c r="AE764" s="20"/>
    </row>
    <row r="765" spans="31:31" ht="15.75" customHeight="1" x14ac:dyDescent="0.25">
      <c r="AE765" s="20"/>
    </row>
    <row r="766" spans="31:31" ht="15.75" customHeight="1" x14ac:dyDescent="0.25">
      <c r="AE766" s="20"/>
    </row>
    <row r="767" spans="31:31" ht="15.75" customHeight="1" x14ac:dyDescent="0.25">
      <c r="AE767" s="20"/>
    </row>
    <row r="768" spans="31:31" ht="15.75" customHeight="1" x14ac:dyDescent="0.25">
      <c r="AE768" s="20"/>
    </row>
    <row r="769" spans="31:31" ht="15.75" customHeight="1" x14ac:dyDescent="0.25">
      <c r="AE769" s="20"/>
    </row>
    <row r="770" spans="31:31" ht="15.75" customHeight="1" x14ac:dyDescent="0.25">
      <c r="AE770" s="20"/>
    </row>
    <row r="771" spans="31:31" ht="15.75" customHeight="1" x14ac:dyDescent="0.25">
      <c r="AE771" s="20"/>
    </row>
    <row r="772" spans="31:31" ht="15.75" customHeight="1" x14ac:dyDescent="0.25">
      <c r="AE772" s="20"/>
    </row>
    <row r="773" spans="31:31" ht="15.75" customHeight="1" x14ac:dyDescent="0.25">
      <c r="AE773" s="20"/>
    </row>
    <row r="774" spans="31:31" ht="15.75" customHeight="1" x14ac:dyDescent="0.25">
      <c r="AE774" s="20"/>
    </row>
    <row r="775" spans="31:31" ht="15.75" customHeight="1" x14ac:dyDescent="0.25">
      <c r="AE775" s="20"/>
    </row>
    <row r="776" spans="31:31" ht="15.75" customHeight="1" x14ac:dyDescent="0.25">
      <c r="AE776" s="20"/>
    </row>
    <row r="777" spans="31:31" ht="15.75" customHeight="1" x14ac:dyDescent="0.25">
      <c r="AE777" s="20"/>
    </row>
    <row r="778" spans="31:31" ht="15.75" customHeight="1" x14ac:dyDescent="0.25">
      <c r="AE778" s="20"/>
    </row>
    <row r="779" spans="31:31" ht="15.75" customHeight="1" x14ac:dyDescent="0.25">
      <c r="AE779" s="20"/>
    </row>
    <row r="780" spans="31:31" ht="15.75" customHeight="1" x14ac:dyDescent="0.25">
      <c r="AE780" s="20"/>
    </row>
    <row r="781" spans="31:31" ht="15.75" customHeight="1" x14ac:dyDescent="0.25">
      <c r="AE781" s="20"/>
    </row>
    <row r="782" spans="31:31" ht="15.75" customHeight="1" x14ac:dyDescent="0.25">
      <c r="AE782" s="20"/>
    </row>
    <row r="783" spans="31:31" ht="15.75" customHeight="1" x14ac:dyDescent="0.25">
      <c r="AE783" s="20"/>
    </row>
    <row r="784" spans="31:31" ht="15.75" customHeight="1" x14ac:dyDescent="0.25">
      <c r="AE784" s="20"/>
    </row>
    <row r="785" spans="31:31" ht="15.75" customHeight="1" x14ac:dyDescent="0.25">
      <c r="AE785" s="20"/>
    </row>
    <row r="786" spans="31:31" ht="15.75" customHeight="1" x14ac:dyDescent="0.25">
      <c r="AE786" s="20"/>
    </row>
    <row r="787" spans="31:31" ht="15.75" customHeight="1" x14ac:dyDescent="0.25">
      <c r="AE787" s="20"/>
    </row>
    <row r="788" spans="31:31" ht="15.75" customHeight="1" x14ac:dyDescent="0.25">
      <c r="AE788" s="20"/>
    </row>
    <row r="789" spans="31:31" ht="15.75" customHeight="1" x14ac:dyDescent="0.25">
      <c r="AE789" s="20"/>
    </row>
    <row r="790" spans="31:31" ht="15.75" customHeight="1" x14ac:dyDescent="0.25">
      <c r="AE790" s="20"/>
    </row>
    <row r="791" spans="31:31" ht="15.75" customHeight="1" x14ac:dyDescent="0.25">
      <c r="AE791" s="20"/>
    </row>
    <row r="792" spans="31:31" ht="15.75" customHeight="1" x14ac:dyDescent="0.25">
      <c r="AE792" s="20"/>
    </row>
    <row r="793" spans="31:31" ht="15.75" customHeight="1" x14ac:dyDescent="0.25">
      <c r="AE793" s="20"/>
    </row>
    <row r="794" spans="31:31" ht="15.75" customHeight="1" x14ac:dyDescent="0.25">
      <c r="AE794" s="20"/>
    </row>
    <row r="795" spans="31:31" ht="15.75" customHeight="1" x14ac:dyDescent="0.25">
      <c r="AE795" s="20"/>
    </row>
    <row r="796" spans="31:31" ht="15.75" customHeight="1" x14ac:dyDescent="0.25">
      <c r="AE796" s="20"/>
    </row>
    <row r="797" spans="31:31" ht="15.75" customHeight="1" x14ac:dyDescent="0.25">
      <c r="AE797" s="20"/>
    </row>
    <row r="798" spans="31:31" ht="15.75" customHeight="1" x14ac:dyDescent="0.25">
      <c r="AE798" s="20"/>
    </row>
    <row r="799" spans="31:31" ht="15.75" customHeight="1" x14ac:dyDescent="0.25">
      <c r="AE799" s="20"/>
    </row>
    <row r="800" spans="31:31" ht="15.75" customHeight="1" x14ac:dyDescent="0.25">
      <c r="AE800" s="20"/>
    </row>
    <row r="801" spans="31:31" ht="15.75" customHeight="1" x14ac:dyDescent="0.25">
      <c r="AE801" s="20"/>
    </row>
    <row r="802" spans="31:31" ht="15.75" customHeight="1" x14ac:dyDescent="0.25">
      <c r="AE802" s="20"/>
    </row>
    <row r="803" spans="31:31" ht="15.75" customHeight="1" x14ac:dyDescent="0.25">
      <c r="AE803" s="20"/>
    </row>
    <row r="804" spans="31:31" ht="15.75" customHeight="1" x14ac:dyDescent="0.25">
      <c r="AE804" s="20"/>
    </row>
    <row r="805" spans="31:31" ht="15.75" customHeight="1" x14ac:dyDescent="0.25">
      <c r="AE805" s="20"/>
    </row>
    <row r="806" spans="31:31" ht="15.75" customHeight="1" x14ac:dyDescent="0.25">
      <c r="AE806" s="20"/>
    </row>
    <row r="807" spans="31:31" ht="15.75" customHeight="1" x14ac:dyDescent="0.25">
      <c r="AE807" s="20"/>
    </row>
    <row r="808" spans="31:31" ht="15.75" customHeight="1" x14ac:dyDescent="0.25">
      <c r="AE808" s="20"/>
    </row>
    <row r="809" spans="31:31" ht="15.75" customHeight="1" x14ac:dyDescent="0.25">
      <c r="AE809" s="20"/>
    </row>
    <row r="810" spans="31:31" ht="15.75" customHeight="1" x14ac:dyDescent="0.25">
      <c r="AE810" s="20"/>
    </row>
    <row r="811" spans="31:31" ht="15.75" customHeight="1" x14ac:dyDescent="0.25">
      <c r="AE811" s="20"/>
    </row>
    <row r="812" spans="31:31" ht="15.75" customHeight="1" x14ac:dyDescent="0.25">
      <c r="AE812" s="20"/>
    </row>
    <row r="813" spans="31:31" ht="15.75" customHeight="1" x14ac:dyDescent="0.25">
      <c r="AE813" s="20"/>
    </row>
    <row r="814" spans="31:31" ht="15.75" customHeight="1" x14ac:dyDescent="0.25">
      <c r="AE814" s="20"/>
    </row>
    <row r="815" spans="31:31" ht="15.75" customHeight="1" x14ac:dyDescent="0.25">
      <c r="AE815" s="20"/>
    </row>
    <row r="816" spans="31:31" ht="15.75" customHeight="1" x14ac:dyDescent="0.25">
      <c r="AE816" s="20"/>
    </row>
    <row r="817" spans="31:31" ht="15.75" customHeight="1" x14ac:dyDescent="0.25">
      <c r="AE817" s="20"/>
    </row>
    <row r="818" spans="31:31" ht="15.75" customHeight="1" x14ac:dyDescent="0.25">
      <c r="AE818" s="20"/>
    </row>
    <row r="819" spans="31:31" ht="15.75" customHeight="1" x14ac:dyDescent="0.25">
      <c r="AE819" s="20"/>
    </row>
    <row r="820" spans="31:31" ht="15.75" customHeight="1" x14ac:dyDescent="0.25">
      <c r="AE820" s="20"/>
    </row>
    <row r="821" spans="31:31" ht="15.75" customHeight="1" x14ac:dyDescent="0.25">
      <c r="AE821" s="20"/>
    </row>
    <row r="822" spans="31:31" ht="15.75" customHeight="1" x14ac:dyDescent="0.25">
      <c r="AE822" s="20"/>
    </row>
    <row r="823" spans="31:31" ht="15.75" customHeight="1" x14ac:dyDescent="0.25">
      <c r="AE823" s="20"/>
    </row>
    <row r="824" spans="31:31" ht="15.75" customHeight="1" x14ac:dyDescent="0.25">
      <c r="AE824" s="20"/>
    </row>
    <row r="825" spans="31:31" ht="15.75" customHeight="1" x14ac:dyDescent="0.25">
      <c r="AE825" s="20"/>
    </row>
    <row r="826" spans="31:31" ht="15.75" customHeight="1" x14ac:dyDescent="0.25">
      <c r="AE826" s="20"/>
    </row>
    <row r="827" spans="31:31" ht="15.75" customHeight="1" x14ac:dyDescent="0.25">
      <c r="AE827" s="20"/>
    </row>
    <row r="828" spans="31:31" ht="15.75" customHeight="1" x14ac:dyDescent="0.25">
      <c r="AE828" s="20"/>
    </row>
    <row r="829" spans="31:31" ht="15.75" customHeight="1" x14ac:dyDescent="0.25">
      <c r="AE829" s="20"/>
    </row>
    <row r="830" spans="31:31" ht="15.75" customHeight="1" x14ac:dyDescent="0.25">
      <c r="AE830" s="20"/>
    </row>
    <row r="831" spans="31:31" ht="15.75" customHeight="1" x14ac:dyDescent="0.25">
      <c r="AE831" s="20"/>
    </row>
    <row r="832" spans="31:31" ht="15.75" customHeight="1" x14ac:dyDescent="0.25">
      <c r="AE832" s="20"/>
    </row>
    <row r="833" spans="31:31" ht="15.75" customHeight="1" x14ac:dyDescent="0.25">
      <c r="AE833" s="20"/>
    </row>
    <row r="834" spans="31:31" ht="15.75" customHeight="1" x14ac:dyDescent="0.25">
      <c r="AE834" s="20"/>
    </row>
    <row r="835" spans="31:31" ht="15.75" customHeight="1" x14ac:dyDescent="0.25">
      <c r="AE835" s="20"/>
    </row>
    <row r="836" spans="31:31" ht="15.75" customHeight="1" x14ac:dyDescent="0.25">
      <c r="AE836" s="20"/>
    </row>
    <row r="837" spans="31:31" ht="15.75" customHeight="1" x14ac:dyDescent="0.25">
      <c r="AE837" s="20"/>
    </row>
    <row r="838" spans="31:31" ht="15.75" customHeight="1" x14ac:dyDescent="0.25">
      <c r="AE838" s="20"/>
    </row>
    <row r="839" spans="31:31" ht="15.75" customHeight="1" x14ac:dyDescent="0.25">
      <c r="AE839" s="20"/>
    </row>
    <row r="840" spans="31:31" ht="15.75" customHeight="1" x14ac:dyDescent="0.25">
      <c r="AE840" s="20"/>
    </row>
    <row r="841" spans="31:31" ht="15.75" customHeight="1" x14ac:dyDescent="0.25">
      <c r="AE841" s="20"/>
    </row>
    <row r="842" spans="31:31" ht="15.75" customHeight="1" x14ac:dyDescent="0.25">
      <c r="AE842" s="20"/>
    </row>
    <row r="843" spans="31:31" ht="15.75" customHeight="1" x14ac:dyDescent="0.25">
      <c r="AE843" s="20"/>
    </row>
    <row r="844" spans="31:31" ht="15.75" customHeight="1" x14ac:dyDescent="0.25">
      <c r="AE844" s="20"/>
    </row>
    <row r="845" spans="31:31" ht="15.75" customHeight="1" x14ac:dyDescent="0.25">
      <c r="AE845" s="20"/>
    </row>
    <row r="846" spans="31:31" ht="15.75" customHeight="1" x14ac:dyDescent="0.25">
      <c r="AE846" s="20"/>
    </row>
    <row r="847" spans="31:31" ht="15.75" customHeight="1" x14ac:dyDescent="0.25">
      <c r="AE847" s="20"/>
    </row>
    <row r="848" spans="31:31" ht="15.75" customHeight="1" x14ac:dyDescent="0.25">
      <c r="AE848" s="20"/>
    </row>
    <row r="849" spans="31:31" ht="15.75" customHeight="1" x14ac:dyDescent="0.25">
      <c r="AE849" s="20"/>
    </row>
    <row r="850" spans="31:31" ht="15.75" customHeight="1" x14ac:dyDescent="0.25">
      <c r="AE850" s="20"/>
    </row>
    <row r="851" spans="31:31" ht="15.75" customHeight="1" x14ac:dyDescent="0.25">
      <c r="AE851" s="20"/>
    </row>
    <row r="852" spans="31:31" ht="15.75" customHeight="1" x14ac:dyDescent="0.25">
      <c r="AE852" s="20"/>
    </row>
    <row r="853" spans="31:31" ht="15.75" customHeight="1" x14ac:dyDescent="0.25">
      <c r="AE853" s="20"/>
    </row>
    <row r="854" spans="31:31" ht="15.75" customHeight="1" x14ac:dyDescent="0.25">
      <c r="AE854" s="20"/>
    </row>
    <row r="855" spans="31:31" ht="15.75" customHeight="1" x14ac:dyDescent="0.25">
      <c r="AE855" s="20"/>
    </row>
    <row r="856" spans="31:31" ht="15.75" customHeight="1" x14ac:dyDescent="0.25">
      <c r="AE856" s="20"/>
    </row>
    <row r="857" spans="31:31" ht="15.75" customHeight="1" x14ac:dyDescent="0.25">
      <c r="AE857" s="20"/>
    </row>
    <row r="858" spans="31:31" ht="15.75" customHeight="1" x14ac:dyDescent="0.25">
      <c r="AE858" s="20"/>
    </row>
    <row r="859" spans="31:31" ht="15.75" customHeight="1" x14ac:dyDescent="0.25">
      <c r="AE859" s="20"/>
    </row>
    <row r="860" spans="31:31" ht="15.75" customHeight="1" x14ac:dyDescent="0.25">
      <c r="AE860" s="20"/>
    </row>
    <row r="861" spans="31:31" ht="15.75" customHeight="1" x14ac:dyDescent="0.25">
      <c r="AE861" s="20"/>
    </row>
    <row r="862" spans="31:31" ht="15.75" customHeight="1" x14ac:dyDescent="0.25">
      <c r="AE862" s="20"/>
    </row>
    <row r="863" spans="31:31" ht="15.75" customHeight="1" x14ac:dyDescent="0.25">
      <c r="AE863" s="20"/>
    </row>
    <row r="864" spans="31:31" ht="15.75" customHeight="1" x14ac:dyDescent="0.25">
      <c r="AE864" s="20"/>
    </row>
    <row r="865" spans="31:31" ht="15.75" customHeight="1" x14ac:dyDescent="0.25">
      <c r="AE865" s="20"/>
    </row>
    <row r="866" spans="31:31" ht="15.75" customHeight="1" x14ac:dyDescent="0.25">
      <c r="AE866" s="20"/>
    </row>
    <row r="867" spans="31:31" ht="15.75" customHeight="1" x14ac:dyDescent="0.25">
      <c r="AE867" s="20"/>
    </row>
    <row r="868" spans="31:31" ht="15.75" customHeight="1" x14ac:dyDescent="0.25">
      <c r="AE868" s="20"/>
    </row>
    <row r="869" spans="31:31" ht="15.75" customHeight="1" x14ac:dyDescent="0.25">
      <c r="AE869" s="20"/>
    </row>
    <row r="870" spans="31:31" ht="15.75" customHeight="1" x14ac:dyDescent="0.25">
      <c r="AE870" s="20"/>
    </row>
    <row r="871" spans="31:31" ht="15.75" customHeight="1" x14ac:dyDescent="0.25">
      <c r="AE871" s="20"/>
    </row>
    <row r="872" spans="31:31" ht="15.75" customHeight="1" x14ac:dyDescent="0.25">
      <c r="AE872" s="20"/>
    </row>
    <row r="873" spans="31:31" ht="15.75" customHeight="1" x14ac:dyDescent="0.25">
      <c r="AE873" s="20"/>
    </row>
    <row r="874" spans="31:31" ht="15.75" customHeight="1" x14ac:dyDescent="0.25">
      <c r="AE874" s="20"/>
    </row>
    <row r="875" spans="31:31" ht="15.75" customHeight="1" x14ac:dyDescent="0.25">
      <c r="AE875" s="20"/>
    </row>
    <row r="876" spans="31:31" ht="15.75" customHeight="1" x14ac:dyDescent="0.25">
      <c r="AE876" s="20"/>
    </row>
    <row r="877" spans="31:31" ht="15.75" customHeight="1" x14ac:dyDescent="0.25">
      <c r="AE877" s="20"/>
    </row>
    <row r="878" spans="31:31" ht="15.75" customHeight="1" x14ac:dyDescent="0.25">
      <c r="AE878" s="20"/>
    </row>
    <row r="879" spans="31:31" ht="15.75" customHeight="1" x14ac:dyDescent="0.25">
      <c r="AE879" s="20"/>
    </row>
    <row r="880" spans="31:31" ht="15.75" customHeight="1" x14ac:dyDescent="0.25">
      <c r="AE880" s="20"/>
    </row>
    <row r="881" spans="31:31" ht="15.75" customHeight="1" x14ac:dyDescent="0.25">
      <c r="AE881" s="20"/>
    </row>
    <row r="882" spans="31:31" ht="15.75" customHeight="1" x14ac:dyDescent="0.25">
      <c r="AE882" s="20"/>
    </row>
    <row r="883" spans="31:31" ht="15.75" customHeight="1" x14ac:dyDescent="0.25">
      <c r="AE883" s="20"/>
    </row>
    <row r="884" spans="31:31" ht="15.75" customHeight="1" x14ac:dyDescent="0.25">
      <c r="AE884" s="20"/>
    </row>
    <row r="885" spans="31:31" ht="15.75" customHeight="1" x14ac:dyDescent="0.25">
      <c r="AE885" s="20"/>
    </row>
    <row r="886" spans="31:31" ht="15.75" customHeight="1" x14ac:dyDescent="0.25">
      <c r="AE886" s="20"/>
    </row>
    <row r="887" spans="31:31" ht="15.75" customHeight="1" x14ac:dyDescent="0.25">
      <c r="AE887" s="20"/>
    </row>
    <row r="888" spans="31:31" ht="15.75" customHeight="1" x14ac:dyDescent="0.25">
      <c r="AE888" s="20"/>
    </row>
    <row r="889" spans="31:31" ht="15.75" customHeight="1" x14ac:dyDescent="0.25">
      <c r="AE889" s="20"/>
    </row>
    <row r="890" spans="31:31" ht="15.75" customHeight="1" x14ac:dyDescent="0.25">
      <c r="AE890" s="20"/>
    </row>
    <row r="891" spans="31:31" ht="15.75" customHeight="1" x14ac:dyDescent="0.25">
      <c r="AE891" s="20"/>
    </row>
    <row r="892" spans="31:31" ht="15.75" customHeight="1" x14ac:dyDescent="0.25">
      <c r="AE892" s="20"/>
    </row>
    <row r="893" spans="31:31" ht="15.75" customHeight="1" x14ac:dyDescent="0.25">
      <c r="AE893" s="20"/>
    </row>
    <row r="894" spans="31:31" ht="15.75" customHeight="1" x14ac:dyDescent="0.25">
      <c r="AE894" s="20"/>
    </row>
    <row r="895" spans="31:31" ht="15.75" customHeight="1" x14ac:dyDescent="0.25">
      <c r="AE895" s="20"/>
    </row>
    <row r="896" spans="31:31" ht="15.75" customHeight="1" x14ac:dyDescent="0.25">
      <c r="AE896" s="20"/>
    </row>
    <row r="897" spans="31:31" ht="15.75" customHeight="1" x14ac:dyDescent="0.25">
      <c r="AE897" s="20"/>
    </row>
    <row r="898" spans="31:31" ht="15.75" customHeight="1" x14ac:dyDescent="0.25">
      <c r="AE898" s="20"/>
    </row>
    <row r="899" spans="31:31" ht="15.75" customHeight="1" x14ac:dyDescent="0.25">
      <c r="AE899" s="20"/>
    </row>
    <row r="900" spans="31:31" ht="15.75" customHeight="1" x14ac:dyDescent="0.25">
      <c r="AE900" s="20"/>
    </row>
    <row r="901" spans="31:31" ht="15.75" customHeight="1" x14ac:dyDescent="0.25">
      <c r="AE901" s="20"/>
    </row>
    <row r="902" spans="31:31" ht="15.75" customHeight="1" x14ac:dyDescent="0.25">
      <c r="AE902" s="20"/>
    </row>
    <row r="903" spans="31:31" ht="15.75" customHeight="1" x14ac:dyDescent="0.25">
      <c r="AE903" s="20"/>
    </row>
    <row r="904" spans="31:31" ht="15.75" customHeight="1" x14ac:dyDescent="0.25">
      <c r="AE904" s="20"/>
    </row>
    <row r="905" spans="31:31" ht="15.75" customHeight="1" x14ac:dyDescent="0.25">
      <c r="AE905" s="20"/>
    </row>
    <row r="906" spans="31:31" ht="15.75" customHeight="1" x14ac:dyDescent="0.25">
      <c r="AE906" s="20"/>
    </row>
    <row r="907" spans="31:31" ht="15.75" customHeight="1" x14ac:dyDescent="0.25">
      <c r="AE907" s="20"/>
    </row>
    <row r="908" spans="31:31" ht="15.75" customHeight="1" x14ac:dyDescent="0.25">
      <c r="AE908" s="20"/>
    </row>
    <row r="909" spans="31:31" ht="15.75" customHeight="1" x14ac:dyDescent="0.25">
      <c r="AE909" s="20"/>
    </row>
    <row r="910" spans="31:31" ht="15.75" customHeight="1" x14ac:dyDescent="0.25">
      <c r="AE910" s="20"/>
    </row>
    <row r="911" spans="31:31" ht="15.75" customHeight="1" x14ac:dyDescent="0.25">
      <c r="AE911" s="20"/>
    </row>
    <row r="912" spans="31:31" ht="15.75" customHeight="1" x14ac:dyDescent="0.25">
      <c r="AE912" s="20"/>
    </row>
    <row r="913" spans="31:31" ht="15.75" customHeight="1" x14ac:dyDescent="0.25">
      <c r="AE913" s="20"/>
    </row>
    <row r="914" spans="31:31" ht="15.75" customHeight="1" x14ac:dyDescent="0.25">
      <c r="AE914" s="20"/>
    </row>
    <row r="915" spans="31:31" ht="15.75" customHeight="1" x14ac:dyDescent="0.25">
      <c r="AE915" s="20"/>
    </row>
    <row r="916" spans="31:31" ht="15.75" customHeight="1" x14ac:dyDescent="0.25">
      <c r="AE916" s="20"/>
    </row>
    <row r="917" spans="31:31" ht="15.75" customHeight="1" x14ac:dyDescent="0.25">
      <c r="AE917" s="20"/>
    </row>
    <row r="918" spans="31:31" ht="15.75" customHeight="1" x14ac:dyDescent="0.25">
      <c r="AE918" s="20"/>
    </row>
    <row r="919" spans="31:31" ht="15.75" customHeight="1" x14ac:dyDescent="0.25">
      <c r="AE919" s="20"/>
    </row>
    <row r="920" spans="31:31" ht="15.75" customHeight="1" x14ac:dyDescent="0.25">
      <c r="AE920" s="20"/>
    </row>
    <row r="921" spans="31:31" ht="15.75" customHeight="1" x14ac:dyDescent="0.25">
      <c r="AE921" s="20"/>
    </row>
    <row r="922" spans="31:31" ht="15.75" customHeight="1" x14ac:dyDescent="0.25">
      <c r="AE922" s="20"/>
    </row>
    <row r="923" spans="31:31" ht="15.75" customHeight="1" x14ac:dyDescent="0.25">
      <c r="AE923" s="20"/>
    </row>
    <row r="924" spans="31:31" ht="15.75" customHeight="1" x14ac:dyDescent="0.25">
      <c r="AE924" s="20"/>
    </row>
    <row r="925" spans="31:31" ht="15.75" customHeight="1" x14ac:dyDescent="0.25">
      <c r="AE925" s="20"/>
    </row>
    <row r="926" spans="31:31" ht="15.75" customHeight="1" x14ac:dyDescent="0.25">
      <c r="AE926" s="20"/>
    </row>
    <row r="927" spans="31:31" ht="15.75" customHeight="1" x14ac:dyDescent="0.25">
      <c r="AE927" s="20"/>
    </row>
    <row r="928" spans="31:31" ht="15.75" customHeight="1" x14ac:dyDescent="0.25">
      <c r="AE928" s="20"/>
    </row>
    <row r="929" spans="31:31" ht="15.75" customHeight="1" x14ac:dyDescent="0.25">
      <c r="AE929" s="20"/>
    </row>
    <row r="930" spans="31:31" ht="15.75" customHeight="1" x14ac:dyDescent="0.25">
      <c r="AE930" s="20"/>
    </row>
    <row r="931" spans="31:31" ht="15.75" customHeight="1" x14ac:dyDescent="0.25">
      <c r="AE931" s="20"/>
    </row>
    <row r="932" spans="31:31" ht="15.75" customHeight="1" x14ac:dyDescent="0.25">
      <c r="AE932" s="20"/>
    </row>
    <row r="933" spans="31:31" ht="15.75" customHeight="1" x14ac:dyDescent="0.25">
      <c r="AE933" s="20"/>
    </row>
    <row r="934" spans="31:31" ht="15.75" customHeight="1" x14ac:dyDescent="0.25">
      <c r="AE934" s="20"/>
    </row>
    <row r="935" spans="31:31" ht="15.75" customHeight="1" x14ac:dyDescent="0.25">
      <c r="AE935" s="20"/>
    </row>
    <row r="936" spans="31:31" ht="15.75" customHeight="1" x14ac:dyDescent="0.25">
      <c r="AE936" s="20"/>
    </row>
    <row r="937" spans="31:31" ht="15.75" customHeight="1" x14ac:dyDescent="0.25">
      <c r="AE937" s="20"/>
    </row>
    <row r="938" spans="31:31" ht="15.75" customHeight="1" x14ac:dyDescent="0.25">
      <c r="AE938" s="20"/>
    </row>
    <row r="939" spans="31:31" ht="15.75" customHeight="1" x14ac:dyDescent="0.25">
      <c r="AE939" s="20"/>
    </row>
    <row r="940" spans="31:31" ht="15.75" customHeight="1" x14ac:dyDescent="0.25">
      <c r="AE940" s="20"/>
    </row>
    <row r="941" spans="31:31" ht="15.75" customHeight="1" x14ac:dyDescent="0.25">
      <c r="AE941" s="20"/>
    </row>
    <row r="942" spans="31:31" ht="15.75" customHeight="1" x14ac:dyDescent="0.25">
      <c r="AE942" s="20"/>
    </row>
    <row r="943" spans="31:31" ht="15.75" customHeight="1" x14ac:dyDescent="0.25">
      <c r="AE943" s="20"/>
    </row>
    <row r="944" spans="31:31" ht="15.75" customHeight="1" x14ac:dyDescent="0.25">
      <c r="AE944" s="20"/>
    </row>
    <row r="945" spans="31:31" ht="15.75" customHeight="1" x14ac:dyDescent="0.25">
      <c r="AE945" s="20"/>
    </row>
    <row r="946" spans="31:31" ht="15.75" customHeight="1" x14ac:dyDescent="0.25">
      <c r="AE946" s="20"/>
    </row>
    <row r="947" spans="31:31" ht="15.75" customHeight="1" x14ac:dyDescent="0.25">
      <c r="AE947" s="20"/>
    </row>
    <row r="948" spans="31:31" ht="15.75" customHeight="1" x14ac:dyDescent="0.25">
      <c r="AE948" s="20"/>
    </row>
    <row r="949" spans="31:31" ht="15.75" customHeight="1" x14ac:dyDescent="0.25">
      <c r="AE949" s="20"/>
    </row>
    <row r="950" spans="31:31" ht="15.75" customHeight="1" x14ac:dyDescent="0.25">
      <c r="AE950" s="20"/>
    </row>
    <row r="951" spans="31:31" ht="15.75" customHeight="1" x14ac:dyDescent="0.25">
      <c r="AE951" s="20"/>
    </row>
    <row r="952" spans="31:31" ht="15.75" customHeight="1" x14ac:dyDescent="0.25">
      <c r="AE952" s="20"/>
    </row>
    <row r="953" spans="31:31" ht="15.75" customHeight="1" x14ac:dyDescent="0.25">
      <c r="AE953" s="20"/>
    </row>
    <row r="954" spans="31:31" ht="15.75" customHeight="1" x14ac:dyDescent="0.25">
      <c r="AE954" s="20"/>
    </row>
    <row r="955" spans="31:31" ht="15.75" customHeight="1" x14ac:dyDescent="0.25">
      <c r="AE955" s="20"/>
    </row>
    <row r="956" spans="31:31" ht="15.75" customHeight="1" x14ac:dyDescent="0.25">
      <c r="AE956" s="20"/>
    </row>
    <row r="957" spans="31:31" ht="15.75" customHeight="1" x14ac:dyDescent="0.25">
      <c r="AE957" s="20"/>
    </row>
    <row r="958" spans="31:31" ht="15.75" customHeight="1" x14ac:dyDescent="0.25">
      <c r="AE958" s="20"/>
    </row>
    <row r="959" spans="31:31" ht="15.75" customHeight="1" x14ac:dyDescent="0.25">
      <c r="AE959" s="20"/>
    </row>
    <row r="960" spans="31:31" ht="15.75" customHeight="1" x14ac:dyDescent="0.25">
      <c r="AE960" s="20"/>
    </row>
    <row r="961" spans="31:31" ht="15.75" customHeight="1" x14ac:dyDescent="0.25">
      <c r="AE961" s="20"/>
    </row>
    <row r="962" spans="31:31" ht="15.75" customHeight="1" x14ac:dyDescent="0.25">
      <c r="AE962" s="20"/>
    </row>
    <row r="963" spans="31:31" ht="15.75" customHeight="1" x14ac:dyDescent="0.25">
      <c r="AE963" s="20"/>
    </row>
    <row r="964" spans="31:31" ht="15.75" customHeight="1" x14ac:dyDescent="0.25">
      <c r="AE964" s="20"/>
    </row>
    <row r="965" spans="31:31" ht="15.75" customHeight="1" x14ac:dyDescent="0.25">
      <c r="AE965" s="20"/>
    </row>
    <row r="966" spans="31:31" ht="15.75" customHeight="1" x14ac:dyDescent="0.25">
      <c r="AE966" s="20"/>
    </row>
    <row r="967" spans="31:31" ht="15.75" customHeight="1" x14ac:dyDescent="0.25">
      <c r="AE967" s="20"/>
    </row>
    <row r="968" spans="31:31" ht="15.75" customHeight="1" x14ac:dyDescent="0.25">
      <c r="AE968" s="20"/>
    </row>
    <row r="969" spans="31:31" ht="15.75" customHeight="1" x14ac:dyDescent="0.25">
      <c r="AE969" s="20"/>
    </row>
    <row r="970" spans="31:31" ht="15.75" customHeight="1" x14ac:dyDescent="0.25">
      <c r="AE970" s="20"/>
    </row>
    <row r="971" spans="31:31" ht="15.75" customHeight="1" x14ac:dyDescent="0.25">
      <c r="AE971" s="20"/>
    </row>
    <row r="972" spans="31:31" ht="15.75" customHeight="1" x14ac:dyDescent="0.25">
      <c r="AE972" s="20"/>
    </row>
    <row r="973" spans="31:31" ht="15.75" customHeight="1" x14ac:dyDescent="0.25">
      <c r="AE973" s="20"/>
    </row>
    <row r="974" spans="31:31" ht="15.75" customHeight="1" x14ac:dyDescent="0.25">
      <c r="AE974" s="20"/>
    </row>
    <row r="975" spans="31:31" ht="15.75" customHeight="1" x14ac:dyDescent="0.25">
      <c r="AE975" s="20"/>
    </row>
    <row r="976" spans="31:31" ht="15.75" customHeight="1" x14ac:dyDescent="0.25">
      <c r="AE976" s="20"/>
    </row>
    <row r="977" spans="31:31" ht="15.75" customHeight="1" x14ac:dyDescent="0.25">
      <c r="AE977" s="20"/>
    </row>
    <row r="978" spans="31:31" ht="15.75" customHeight="1" x14ac:dyDescent="0.25">
      <c r="AE978" s="20"/>
    </row>
    <row r="979" spans="31:31" ht="15.75" customHeight="1" x14ac:dyDescent="0.25">
      <c r="AE979" s="20"/>
    </row>
    <row r="980" spans="31:31" ht="15.75" customHeight="1" x14ac:dyDescent="0.25">
      <c r="AE980" s="20"/>
    </row>
    <row r="981" spans="31:31" ht="15.75" customHeight="1" x14ac:dyDescent="0.25">
      <c r="AE981" s="20"/>
    </row>
    <row r="982" spans="31:31" ht="15.75" customHeight="1" x14ac:dyDescent="0.25">
      <c r="AE982" s="20"/>
    </row>
    <row r="983" spans="31:31" ht="15.75" customHeight="1" x14ac:dyDescent="0.25">
      <c r="AE983" s="20"/>
    </row>
    <row r="984" spans="31:31" ht="15.75" customHeight="1" x14ac:dyDescent="0.25">
      <c r="AE984" s="20"/>
    </row>
    <row r="985" spans="31:31" ht="15.75" customHeight="1" x14ac:dyDescent="0.25">
      <c r="AE985" s="20"/>
    </row>
    <row r="986" spans="31:31" ht="15.75" customHeight="1" x14ac:dyDescent="0.25">
      <c r="AE986" s="20"/>
    </row>
    <row r="987" spans="31:31" ht="15.75" customHeight="1" x14ac:dyDescent="0.25">
      <c r="AE987" s="20"/>
    </row>
    <row r="988" spans="31:31" ht="15.75" customHeight="1" x14ac:dyDescent="0.25">
      <c r="AE988" s="20"/>
    </row>
    <row r="989" spans="31:31" ht="15.75" customHeight="1" x14ac:dyDescent="0.25">
      <c r="AE989" s="20"/>
    </row>
    <row r="990" spans="31:31" ht="15.75" customHeight="1" x14ac:dyDescent="0.25">
      <c r="AE990" s="20"/>
    </row>
    <row r="991" spans="31:31" ht="15.75" customHeight="1" x14ac:dyDescent="0.25">
      <c r="AE991" s="20"/>
    </row>
    <row r="992" spans="31:31" ht="15.75" customHeight="1" x14ac:dyDescent="0.25">
      <c r="AE992" s="20"/>
    </row>
    <row r="993" spans="31:31" ht="15.75" customHeight="1" x14ac:dyDescent="0.25">
      <c r="AE993" s="20"/>
    </row>
    <row r="994" spans="31:31" ht="15.75" customHeight="1" x14ac:dyDescent="0.25">
      <c r="AE994" s="20"/>
    </row>
    <row r="995" spans="31:31" ht="15.75" customHeight="1" x14ac:dyDescent="0.25">
      <c r="AE995" s="20"/>
    </row>
    <row r="996" spans="31:31" ht="15.75" customHeight="1" x14ac:dyDescent="0.25">
      <c r="AE996" s="20"/>
    </row>
    <row r="997" spans="31:31" ht="15.75" customHeight="1" x14ac:dyDescent="0.25">
      <c r="AE997" s="20"/>
    </row>
    <row r="998" spans="31:31" ht="15.75" customHeight="1" x14ac:dyDescent="0.25">
      <c r="AE998" s="20"/>
    </row>
    <row r="999" spans="31:31" ht="15.75" customHeight="1" x14ac:dyDescent="0.25">
      <c r="AE999" s="20"/>
    </row>
    <row r="1000" spans="31:31" ht="15.75" customHeight="1" x14ac:dyDescent="0.25">
      <c r="AE1000" s="20"/>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4583"/>
  <sheetViews>
    <sheetView workbookViewId="0"/>
  </sheetViews>
  <sheetFormatPr defaultColWidth="12.625" defaultRowHeight="15" customHeight="1" x14ac:dyDescent="0.2"/>
  <cols>
    <col min="1" max="8" width="8" customWidth="1"/>
    <col min="9" max="9" width="30.125" customWidth="1"/>
  </cols>
  <sheetData>
    <row r="1" spans="1:9" x14ac:dyDescent="0.25">
      <c r="A1" s="5" t="s">
        <v>704</v>
      </c>
      <c r="B1" s="5" t="s">
        <v>1105</v>
      </c>
      <c r="C1" s="5" t="s">
        <v>1106</v>
      </c>
      <c r="D1" s="5" t="s">
        <v>1107</v>
      </c>
      <c r="E1" s="5" t="s">
        <v>1108</v>
      </c>
      <c r="F1" s="5"/>
      <c r="G1" s="5"/>
      <c r="H1" s="5"/>
      <c r="I1" s="5"/>
    </row>
    <row r="2" spans="1:9" x14ac:dyDescent="0.25">
      <c r="A2" s="5">
        <v>2010</v>
      </c>
      <c r="B2" s="5" t="s">
        <v>6</v>
      </c>
      <c r="C2" s="5" t="s">
        <v>222</v>
      </c>
      <c r="D2" s="5" t="s">
        <v>1109</v>
      </c>
      <c r="E2" s="5">
        <v>0.142595651632276</v>
      </c>
      <c r="F2" s="5"/>
      <c r="G2" s="5"/>
      <c r="H2" s="5"/>
      <c r="I2" s="1" t="s">
        <v>1110</v>
      </c>
    </row>
    <row r="3" spans="1:9" x14ac:dyDescent="0.25">
      <c r="A3" s="5">
        <v>2010</v>
      </c>
      <c r="B3" s="5" t="s">
        <v>3</v>
      </c>
      <c r="C3" s="5" t="s">
        <v>222</v>
      </c>
      <c r="D3" s="5" t="s">
        <v>1109</v>
      </c>
      <c r="E3" s="5">
        <v>1.90606506502294E-2</v>
      </c>
      <c r="F3" s="5"/>
      <c r="G3" s="5"/>
      <c r="H3" s="5"/>
      <c r="I3" s="5" t="s">
        <v>1109</v>
      </c>
    </row>
    <row r="4" spans="1:9" x14ac:dyDescent="0.25">
      <c r="A4" s="5">
        <v>2010</v>
      </c>
      <c r="B4" s="5" t="s">
        <v>12</v>
      </c>
      <c r="C4" s="5" t="s">
        <v>222</v>
      </c>
      <c r="D4" s="5" t="s">
        <v>1109</v>
      </c>
      <c r="E4" s="5">
        <v>1.49858049307464E-2</v>
      </c>
      <c r="F4" s="5"/>
      <c r="G4" s="5"/>
      <c r="H4" s="5"/>
      <c r="I4" s="5" t="s">
        <v>1111</v>
      </c>
    </row>
    <row r="5" spans="1:9" x14ac:dyDescent="0.25">
      <c r="A5" s="5">
        <v>2010</v>
      </c>
      <c r="B5" s="5" t="s">
        <v>8</v>
      </c>
      <c r="C5" s="5" t="s">
        <v>222</v>
      </c>
      <c r="D5" s="5" t="s">
        <v>1109</v>
      </c>
      <c r="E5" s="5">
        <v>6.5379540488913696E-3</v>
      </c>
      <c r="F5" s="5"/>
      <c r="G5" s="5"/>
      <c r="H5" s="5"/>
      <c r="I5" s="5" t="s">
        <v>1112</v>
      </c>
    </row>
    <row r="6" spans="1:9" x14ac:dyDescent="0.25">
      <c r="A6" s="5">
        <v>2010</v>
      </c>
      <c r="B6" s="5" t="s">
        <v>15</v>
      </c>
      <c r="C6" s="5" t="s">
        <v>222</v>
      </c>
      <c r="D6" s="5" t="s">
        <v>1109</v>
      </c>
      <c r="E6" s="5">
        <v>0.111453128362514</v>
      </c>
      <c r="F6" s="5"/>
      <c r="G6" s="5"/>
      <c r="H6" s="5"/>
      <c r="I6" s="5" t="s">
        <v>1113</v>
      </c>
    </row>
    <row r="7" spans="1:9" x14ac:dyDescent="0.25">
      <c r="A7" s="5">
        <v>2010</v>
      </c>
      <c r="B7" s="5" t="s">
        <v>17</v>
      </c>
      <c r="C7" s="5" t="s">
        <v>222</v>
      </c>
      <c r="D7" s="5" t="s">
        <v>1109</v>
      </c>
      <c r="E7" s="5">
        <v>3.8841553930570198E-2</v>
      </c>
      <c r="F7" s="5"/>
      <c r="G7" s="5"/>
      <c r="H7" s="5"/>
      <c r="I7" s="5"/>
    </row>
    <row r="8" spans="1:9" x14ac:dyDescent="0.25">
      <c r="A8" s="5">
        <v>2010</v>
      </c>
      <c r="B8" s="5" t="s">
        <v>20</v>
      </c>
      <c r="C8" s="5" t="s">
        <v>222</v>
      </c>
      <c r="D8" s="5" t="s">
        <v>1109</v>
      </c>
      <c r="E8" s="5">
        <v>8.0826355000030597E-4</v>
      </c>
      <c r="F8" s="5"/>
      <c r="G8" s="5"/>
      <c r="H8" s="5"/>
      <c r="I8" s="5" t="s">
        <v>140</v>
      </c>
    </row>
    <row r="9" spans="1:9" x14ac:dyDescent="0.25">
      <c r="A9" s="5">
        <v>2010</v>
      </c>
      <c r="B9" s="5" t="s">
        <v>26</v>
      </c>
      <c r="C9" s="5" t="s">
        <v>222</v>
      </c>
      <c r="D9" s="5" t="s">
        <v>1109</v>
      </c>
      <c r="E9" s="5">
        <v>6.9271179803729903E-3</v>
      </c>
      <c r="F9" s="5"/>
      <c r="G9" s="5"/>
      <c r="H9" s="5"/>
      <c r="I9" s="100" t="s">
        <v>141</v>
      </c>
    </row>
    <row r="10" spans="1:9" x14ac:dyDescent="0.25">
      <c r="A10" s="5">
        <v>2010</v>
      </c>
      <c r="B10" s="5" t="s">
        <v>28</v>
      </c>
      <c r="C10" s="5" t="s">
        <v>222</v>
      </c>
      <c r="D10" s="5" t="s">
        <v>1109</v>
      </c>
      <c r="E10" s="5">
        <v>4.5083144677794803E-3</v>
      </c>
      <c r="F10" s="5"/>
      <c r="G10" s="5"/>
      <c r="H10" s="5"/>
      <c r="I10" s="101" t="s">
        <v>142</v>
      </c>
    </row>
    <row r="11" spans="1:9" x14ac:dyDescent="0.25">
      <c r="A11" s="5">
        <v>2010</v>
      </c>
      <c r="B11" s="5" t="s">
        <v>31</v>
      </c>
      <c r="C11" s="5" t="s">
        <v>222</v>
      </c>
      <c r="D11" s="5" t="s">
        <v>1109</v>
      </c>
      <c r="E11" s="5">
        <v>4.0113820629644802E-4</v>
      </c>
      <c r="F11" s="5"/>
      <c r="G11" s="5"/>
      <c r="H11" s="5"/>
      <c r="I11" s="101" t="s">
        <v>143</v>
      </c>
    </row>
    <row r="12" spans="1:9" x14ac:dyDescent="0.25">
      <c r="A12" s="5">
        <v>2010</v>
      </c>
      <c r="B12" s="5" t="s">
        <v>42</v>
      </c>
      <c r="C12" s="5" t="s">
        <v>222</v>
      </c>
      <c r="D12" s="5" t="s">
        <v>1109</v>
      </c>
      <c r="E12" s="5">
        <v>5.7895618729651597E-3</v>
      </c>
      <c r="F12" s="5"/>
      <c r="G12" s="5"/>
      <c r="H12" s="5"/>
      <c r="I12" s="100" t="s">
        <v>144</v>
      </c>
    </row>
    <row r="13" spans="1:9" x14ac:dyDescent="0.25">
      <c r="A13" s="5">
        <v>2010</v>
      </c>
      <c r="B13" s="5" t="s">
        <v>34</v>
      </c>
      <c r="C13" s="5" t="s">
        <v>222</v>
      </c>
      <c r="D13" s="5" t="s">
        <v>1109</v>
      </c>
      <c r="E13" s="5">
        <v>3.7718965666680899E-3</v>
      </c>
      <c r="F13" s="5"/>
      <c r="G13" s="5"/>
      <c r="H13" s="5"/>
      <c r="I13" s="102" t="s">
        <v>145</v>
      </c>
    </row>
    <row r="14" spans="1:9" x14ac:dyDescent="0.25">
      <c r="A14" s="5">
        <v>2010</v>
      </c>
      <c r="B14" s="5" t="s">
        <v>36</v>
      </c>
      <c r="C14" s="5" t="s">
        <v>222</v>
      </c>
      <c r="D14" s="5" t="s">
        <v>1109</v>
      </c>
      <c r="E14" s="5">
        <v>1.2028159051486E-2</v>
      </c>
      <c r="F14" s="5"/>
      <c r="G14" s="5"/>
      <c r="H14" s="5"/>
      <c r="I14" s="102" t="s">
        <v>146</v>
      </c>
    </row>
    <row r="15" spans="1:9" x14ac:dyDescent="0.25">
      <c r="A15" s="5">
        <v>2010</v>
      </c>
      <c r="B15" s="5" t="s">
        <v>39</v>
      </c>
      <c r="C15" s="5" t="s">
        <v>222</v>
      </c>
      <c r="D15" s="5" t="s">
        <v>1109</v>
      </c>
      <c r="E15" s="5">
        <v>5.0531439718537602E-3</v>
      </c>
      <c r="F15" s="5"/>
      <c r="G15" s="5"/>
      <c r="H15" s="5"/>
      <c r="I15" s="102" t="s">
        <v>148</v>
      </c>
    </row>
    <row r="16" spans="1:9" x14ac:dyDescent="0.25">
      <c r="A16" s="5">
        <v>2010</v>
      </c>
      <c r="B16" s="5" t="s">
        <v>45</v>
      </c>
      <c r="C16" s="5" t="s">
        <v>222</v>
      </c>
      <c r="D16" s="5" t="s">
        <v>1109</v>
      </c>
      <c r="E16" s="5">
        <v>7.2282709919657004E-2</v>
      </c>
      <c r="F16" s="5"/>
      <c r="G16" s="5"/>
      <c r="H16" s="5"/>
      <c r="I16" s="102" t="s">
        <v>150</v>
      </c>
    </row>
    <row r="17" spans="1:9" x14ac:dyDescent="0.25">
      <c r="A17" s="5">
        <v>2010</v>
      </c>
      <c r="B17" s="5" t="s">
        <v>47</v>
      </c>
      <c r="C17" s="5" t="s">
        <v>222</v>
      </c>
      <c r="D17" s="5" t="s">
        <v>1109</v>
      </c>
      <c r="E17" s="5">
        <v>5.3704622544464798E-3</v>
      </c>
      <c r="F17" s="5"/>
      <c r="G17" s="5"/>
      <c r="H17" s="5"/>
      <c r="I17" s="102" t="s">
        <v>151</v>
      </c>
    </row>
    <row r="18" spans="1:9" x14ac:dyDescent="0.25">
      <c r="A18" s="5">
        <v>2010</v>
      </c>
      <c r="B18" s="5" t="s">
        <v>50</v>
      </c>
      <c r="C18" s="5" t="s">
        <v>222</v>
      </c>
      <c r="D18" s="5" t="s">
        <v>1109</v>
      </c>
      <c r="E18" s="5">
        <v>0.10338888231985401</v>
      </c>
      <c r="F18" s="5"/>
      <c r="G18" s="5"/>
      <c r="H18" s="5"/>
      <c r="I18" s="102" t="s">
        <v>153</v>
      </c>
    </row>
    <row r="19" spans="1:9" x14ac:dyDescent="0.25">
      <c r="A19" s="5">
        <v>2010</v>
      </c>
      <c r="B19" s="5" t="s">
        <v>57</v>
      </c>
      <c r="C19" s="5" t="s">
        <v>222</v>
      </c>
      <c r="D19" s="5" t="s">
        <v>1109</v>
      </c>
      <c r="E19" s="5">
        <v>1.43092584037091E-3</v>
      </c>
      <c r="F19" s="5"/>
      <c r="G19" s="5"/>
      <c r="H19" s="5"/>
      <c r="I19" s="102" t="s">
        <v>155</v>
      </c>
    </row>
    <row r="20" spans="1:9" x14ac:dyDescent="0.25">
      <c r="A20" s="5">
        <v>2010</v>
      </c>
      <c r="B20" s="5" t="s">
        <v>54</v>
      </c>
      <c r="C20" s="5" t="s">
        <v>222</v>
      </c>
      <c r="D20" s="5" t="s">
        <v>1109</v>
      </c>
      <c r="E20" s="5">
        <v>3.4665525588902001E-3</v>
      </c>
      <c r="F20" s="5"/>
      <c r="G20" s="5"/>
      <c r="H20" s="5"/>
      <c r="I20" s="102" t="s">
        <v>157</v>
      </c>
    </row>
    <row r="21" spans="1:9" ht="15.75" customHeight="1" x14ac:dyDescent="0.25">
      <c r="A21" s="5">
        <v>2010</v>
      </c>
      <c r="B21" s="5" t="s">
        <v>60</v>
      </c>
      <c r="C21" s="5" t="s">
        <v>222</v>
      </c>
      <c r="D21" s="5" t="s">
        <v>1109</v>
      </c>
      <c r="E21" s="5">
        <v>1.8776860337118201E-2</v>
      </c>
      <c r="F21" s="5"/>
      <c r="G21" s="5"/>
      <c r="H21" s="5"/>
      <c r="I21" s="102" t="s">
        <v>158</v>
      </c>
    </row>
    <row r="22" spans="1:9" ht="15.75" customHeight="1" x14ac:dyDescent="0.25">
      <c r="A22" s="5">
        <v>2010</v>
      </c>
      <c r="B22" s="5" t="s">
        <v>62</v>
      </c>
      <c r="C22" s="5" t="s">
        <v>222</v>
      </c>
      <c r="D22" s="5" t="s">
        <v>1109</v>
      </c>
      <c r="E22" s="5">
        <v>7.0708092781508296E-3</v>
      </c>
      <c r="F22" s="5"/>
      <c r="G22" s="5"/>
      <c r="H22" s="5"/>
      <c r="I22" s="102" t="s">
        <v>160</v>
      </c>
    </row>
    <row r="23" spans="1:9" ht="15.75" customHeight="1" x14ac:dyDescent="0.25">
      <c r="A23" s="5">
        <v>2010</v>
      </c>
      <c r="B23" s="5" t="s">
        <v>66</v>
      </c>
      <c r="C23" s="5" t="s">
        <v>222</v>
      </c>
      <c r="D23" s="5" t="s">
        <v>1109</v>
      </c>
      <c r="E23" s="5">
        <v>4.5143016051868903E-3</v>
      </c>
      <c r="F23" s="5"/>
      <c r="G23" s="5"/>
      <c r="H23" s="5"/>
      <c r="I23" s="102"/>
    </row>
    <row r="24" spans="1:9" ht="15.75" customHeight="1" x14ac:dyDescent="0.25">
      <c r="A24" s="5">
        <v>2010</v>
      </c>
      <c r="B24" s="5" t="s">
        <v>64</v>
      </c>
      <c r="C24" s="5" t="s">
        <v>222</v>
      </c>
      <c r="D24" s="5" t="s">
        <v>1109</v>
      </c>
      <c r="E24" s="5">
        <v>1.5009753480376E-2</v>
      </c>
      <c r="F24" s="5"/>
      <c r="G24" s="5"/>
      <c r="H24" s="5"/>
      <c r="I24" s="100" t="s">
        <v>162</v>
      </c>
    </row>
    <row r="25" spans="1:9" ht="15.75" customHeight="1" x14ac:dyDescent="0.25">
      <c r="A25" s="5">
        <v>2010</v>
      </c>
      <c r="B25" s="5" t="s">
        <v>69</v>
      </c>
      <c r="C25" s="5" t="s">
        <v>222</v>
      </c>
      <c r="D25" s="5" t="s">
        <v>1109</v>
      </c>
      <c r="E25" s="5">
        <v>2.82592885629736E-3</v>
      </c>
      <c r="F25" s="5"/>
      <c r="G25" s="5"/>
      <c r="H25" s="5"/>
      <c r="I25" s="102" t="s">
        <v>164</v>
      </c>
    </row>
    <row r="26" spans="1:9" ht="15.75" customHeight="1" x14ac:dyDescent="0.25">
      <c r="A26" s="5">
        <v>2010</v>
      </c>
      <c r="B26" s="5" t="s">
        <v>87</v>
      </c>
      <c r="C26" s="5" t="s">
        <v>222</v>
      </c>
      <c r="D26" s="5" t="s">
        <v>1109</v>
      </c>
      <c r="E26" s="5">
        <v>3.5264239329642999E-3</v>
      </c>
      <c r="F26" s="5"/>
      <c r="G26" s="5"/>
      <c r="H26" s="5"/>
      <c r="I26" s="102" t="s">
        <v>166</v>
      </c>
    </row>
    <row r="27" spans="1:9" ht="15.75" customHeight="1" x14ac:dyDescent="0.25">
      <c r="A27" s="5">
        <v>2010</v>
      </c>
      <c r="B27" s="5" t="s">
        <v>90</v>
      </c>
      <c r="C27" s="5" t="s">
        <v>222</v>
      </c>
      <c r="D27" s="5" t="s">
        <v>1109</v>
      </c>
      <c r="E27" s="5">
        <v>1.4267348441857199E-2</v>
      </c>
      <c r="F27" s="5"/>
      <c r="G27" s="5"/>
      <c r="H27" s="5"/>
      <c r="I27" s="102" t="s">
        <v>167</v>
      </c>
    </row>
    <row r="28" spans="1:9" ht="15.75" customHeight="1" x14ac:dyDescent="0.25">
      <c r="A28" s="5">
        <v>2010</v>
      </c>
      <c r="B28" s="5" t="s">
        <v>72</v>
      </c>
      <c r="C28" s="5" t="s">
        <v>222</v>
      </c>
      <c r="D28" s="5" t="s">
        <v>1109</v>
      </c>
      <c r="E28" s="5">
        <v>3.7000509177791802E-3</v>
      </c>
      <c r="F28" s="5"/>
      <c r="G28" s="5"/>
      <c r="H28" s="5"/>
      <c r="I28" s="102" t="s">
        <v>169</v>
      </c>
    </row>
    <row r="29" spans="1:9" ht="15.75" customHeight="1" x14ac:dyDescent="0.25">
      <c r="A29" s="5">
        <v>2010</v>
      </c>
      <c r="B29" s="5" t="s">
        <v>82</v>
      </c>
      <c r="C29" s="5" t="s">
        <v>222</v>
      </c>
      <c r="D29" s="5" t="s">
        <v>1109</v>
      </c>
      <c r="E29" s="5">
        <v>5.0829000447685901E-2</v>
      </c>
      <c r="F29" s="5"/>
      <c r="G29" s="5"/>
      <c r="H29" s="5"/>
      <c r="I29" s="100" t="s">
        <v>170</v>
      </c>
    </row>
    <row r="30" spans="1:9" ht="15.75" customHeight="1" x14ac:dyDescent="0.25">
      <c r="A30" s="5">
        <v>2010</v>
      </c>
      <c r="B30" s="5" t="s">
        <v>74</v>
      </c>
      <c r="C30" s="5" t="s">
        <v>222</v>
      </c>
      <c r="D30" s="5" t="s">
        <v>1109</v>
      </c>
      <c r="E30" s="5">
        <v>1.6464627870376601E-3</v>
      </c>
      <c r="F30" s="5"/>
      <c r="G30" s="5"/>
      <c r="H30" s="5"/>
      <c r="I30" s="102" t="s">
        <v>171</v>
      </c>
    </row>
    <row r="31" spans="1:9" ht="15.75" customHeight="1" x14ac:dyDescent="0.25">
      <c r="A31" s="5">
        <v>2010</v>
      </c>
      <c r="B31" s="5" t="s">
        <v>85</v>
      </c>
      <c r="C31" s="5" t="s">
        <v>222</v>
      </c>
      <c r="D31" s="5" t="s">
        <v>1109</v>
      </c>
      <c r="E31" s="5">
        <v>3.06541435259375E-3</v>
      </c>
      <c r="F31" s="5"/>
      <c r="G31" s="5"/>
      <c r="H31" s="5"/>
      <c r="I31" s="102" t="s">
        <v>173</v>
      </c>
    </row>
    <row r="32" spans="1:9" ht="15.75" customHeight="1" x14ac:dyDescent="0.25">
      <c r="A32" s="5">
        <v>2010</v>
      </c>
      <c r="B32" s="5" t="s">
        <v>93</v>
      </c>
      <c r="C32" s="5" t="s">
        <v>222</v>
      </c>
      <c r="D32" s="5" t="s">
        <v>1109</v>
      </c>
      <c r="E32" s="5">
        <v>5.4063850788909403E-3</v>
      </c>
      <c r="F32" s="5"/>
      <c r="G32" s="5"/>
      <c r="H32" s="5"/>
      <c r="I32" s="102" t="s">
        <v>174</v>
      </c>
    </row>
    <row r="33" spans="1:9" ht="15.75" customHeight="1" x14ac:dyDescent="0.25">
      <c r="A33" s="5">
        <v>2010</v>
      </c>
      <c r="B33" s="5" t="s">
        <v>95</v>
      </c>
      <c r="C33" s="5" t="s">
        <v>222</v>
      </c>
      <c r="D33" s="5" t="s">
        <v>1109</v>
      </c>
      <c r="E33" s="5">
        <v>3.10265434726784E-2</v>
      </c>
      <c r="F33" s="5"/>
      <c r="G33" s="5"/>
      <c r="H33" s="5"/>
      <c r="I33" s="102" t="s">
        <v>175</v>
      </c>
    </row>
    <row r="34" spans="1:9" ht="15.75" customHeight="1" x14ac:dyDescent="0.25">
      <c r="A34" s="5">
        <v>2010</v>
      </c>
      <c r="B34" s="5" t="s">
        <v>98</v>
      </c>
      <c r="C34" s="5" t="s">
        <v>222</v>
      </c>
      <c r="D34" s="5" t="s">
        <v>1109</v>
      </c>
      <c r="E34" s="5">
        <v>3.2510156122234502E-3</v>
      </c>
      <c r="F34" s="5"/>
      <c r="G34" s="5"/>
      <c r="H34" s="5"/>
      <c r="I34" s="102" t="s">
        <v>177</v>
      </c>
    </row>
    <row r="35" spans="1:9" ht="15.75" customHeight="1" x14ac:dyDescent="0.25">
      <c r="A35" s="5">
        <v>2010</v>
      </c>
      <c r="B35" s="5" t="s">
        <v>101</v>
      </c>
      <c r="C35" s="5" t="s">
        <v>222</v>
      </c>
      <c r="D35" s="5" t="s">
        <v>1109</v>
      </c>
      <c r="E35" s="5">
        <v>1.6626280580376601E-2</v>
      </c>
      <c r="F35" s="5"/>
      <c r="G35" s="5"/>
      <c r="H35" s="5"/>
      <c r="I35" s="5"/>
    </row>
    <row r="36" spans="1:9" ht="15.75" customHeight="1" x14ac:dyDescent="0.25">
      <c r="A36" s="5">
        <v>2010</v>
      </c>
      <c r="B36" s="5" t="s">
        <v>104</v>
      </c>
      <c r="C36" s="5" t="s">
        <v>222</v>
      </c>
      <c r="D36" s="5" t="s">
        <v>1109</v>
      </c>
      <c r="E36" s="5">
        <v>3.5324110703717103E-4</v>
      </c>
      <c r="F36" s="5"/>
      <c r="G36" s="5"/>
      <c r="H36" s="5"/>
      <c r="I36" s="5"/>
    </row>
    <row r="37" spans="1:9" ht="15.75" customHeight="1" x14ac:dyDescent="0.25">
      <c r="A37" s="5">
        <v>2010</v>
      </c>
      <c r="B37" s="5" t="s">
        <v>106</v>
      </c>
      <c r="C37" s="5" t="s">
        <v>222</v>
      </c>
      <c r="D37" s="5" t="s">
        <v>1109</v>
      </c>
      <c r="E37" s="5">
        <v>1.68238561148211E-3</v>
      </c>
      <c r="F37" s="5"/>
      <c r="G37" s="5"/>
      <c r="H37" s="5"/>
      <c r="I37" s="5"/>
    </row>
    <row r="38" spans="1:9" ht="15.75" customHeight="1" x14ac:dyDescent="0.25">
      <c r="A38" s="5">
        <v>2010</v>
      </c>
      <c r="B38" s="5" t="s">
        <v>112</v>
      </c>
      <c r="C38" s="5" t="s">
        <v>222</v>
      </c>
      <c r="D38" s="5" t="s">
        <v>1109</v>
      </c>
      <c r="E38" s="5">
        <v>3.5803081696309802E-3</v>
      </c>
      <c r="F38" s="5"/>
      <c r="G38" s="5"/>
      <c r="H38" s="5"/>
      <c r="I38" s="5"/>
    </row>
    <row r="39" spans="1:9" ht="15.75" customHeight="1" x14ac:dyDescent="0.25">
      <c r="A39" s="5">
        <v>2010</v>
      </c>
      <c r="B39" s="5" t="s">
        <v>114</v>
      </c>
      <c r="C39" s="5" t="s">
        <v>222</v>
      </c>
      <c r="D39" s="5" t="s">
        <v>1109</v>
      </c>
      <c r="E39" s="5">
        <v>0.18037089639058601</v>
      </c>
      <c r="F39" s="5"/>
      <c r="G39" s="5"/>
      <c r="H39" s="5"/>
      <c r="I39" s="5"/>
    </row>
    <row r="40" spans="1:9" ht="15.75" customHeight="1" x14ac:dyDescent="0.25">
      <c r="A40" s="5">
        <v>2010</v>
      </c>
      <c r="B40" s="5" t="s">
        <v>117</v>
      </c>
      <c r="C40" s="5" t="s">
        <v>222</v>
      </c>
      <c r="D40" s="5" t="s">
        <v>1109</v>
      </c>
      <c r="E40" s="5">
        <v>8.6933235155588501E-3</v>
      </c>
      <c r="F40" s="5"/>
      <c r="G40" s="5"/>
      <c r="H40" s="5"/>
      <c r="I40" s="5"/>
    </row>
    <row r="41" spans="1:9" ht="15.75" customHeight="1" x14ac:dyDescent="0.25">
      <c r="A41" s="5">
        <v>2010</v>
      </c>
      <c r="B41" s="5" t="s">
        <v>122</v>
      </c>
      <c r="C41" s="5" t="s">
        <v>222</v>
      </c>
      <c r="D41" s="5" t="s">
        <v>1109</v>
      </c>
      <c r="E41" s="5">
        <v>4.2688289714831002E-3</v>
      </c>
      <c r="F41" s="5"/>
      <c r="G41" s="5"/>
      <c r="H41" s="5"/>
      <c r="I41" s="5"/>
    </row>
    <row r="42" spans="1:9" ht="15.75" customHeight="1" x14ac:dyDescent="0.25">
      <c r="A42" s="5">
        <v>2010</v>
      </c>
      <c r="B42" s="5" t="s">
        <v>124</v>
      </c>
      <c r="C42" s="5" t="s">
        <v>222</v>
      </c>
      <c r="D42" s="5" t="s">
        <v>1109</v>
      </c>
      <c r="E42" s="5">
        <v>2.9995558411122399E-3</v>
      </c>
      <c r="F42" s="5"/>
      <c r="G42" s="5"/>
      <c r="H42" s="5"/>
      <c r="I42" s="5"/>
    </row>
    <row r="43" spans="1:9" ht="15.75" customHeight="1" x14ac:dyDescent="0.25">
      <c r="A43" s="5">
        <v>2010</v>
      </c>
      <c r="B43" s="5" t="s">
        <v>130</v>
      </c>
      <c r="C43" s="5" t="s">
        <v>222</v>
      </c>
      <c r="D43" s="5" t="s">
        <v>1109</v>
      </c>
      <c r="E43" s="5">
        <v>5.0890667962982198E-4</v>
      </c>
      <c r="F43" s="5"/>
      <c r="G43" s="5"/>
      <c r="H43" s="5"/>
      <c r="I43" s="5"/>
    </row>
    <row r="44" spans="1:9" ht="15.75" customHeight="1" x14ac:dyDescent="0.25">
      <c r="A44" s="5">
        <v>2010</v>
      </c>
      <c r="B44" s="5" t="s">
        <v>127</v>
      </c>
      <c r="C44" s="5" t="s">
        <v>222</v>
      </c>
      <c r="D44" s="5" t="s">
        <v>1109</v>
      </c>
      <c r="E44" s="5">
        <v>2.98159442889002E-3</v>
      </c>
      <c r="F44" s="5"/>
      <c r="G44" s="5"/>
      <c r="H44" s="5"/>
      <c r="I44" s="5"/>
    </row>
    <row r="45" spans="1:9" ht="15.75" customHeight="1" x14ac:dyDescent="0.25">
      <c r="A45" s="5">
        <v>2010</v>
      </c>
      <c r="B45" s="5" t="s">
        <v>132</v>
      </c>
      <c r="C45" s="5" t="s">
        <v>222</v>
      </c>
      <c r="D45" s="5" t="s">
        <v>1109</v>
      </c>
      <c r="E45" s="5">
        <v>5.4316507987501997E-2</v>
      </c>
      <c r="F45" s="5"/>
      <c r="G45" s="5"/>
      <c r="H45" s="5"/>
      <c r="I45" s="5"/>
    </row>
    <row r="46" spans="1:9" ht="15.75" customHeight="1" x14ac:dyDescent="0.25">
      <c r="A46" s="5">
        <v>2010</v>
      </c>
      <c r="B46" s="5" t="s">
        <v>6</v>
      </c>
      <c r="C46" s="5" t="s">
        <v>654</v>
      </c>
      <c r="D46" s="5" t="s">
        <v>1109</v>
      </c>
      <c r="E46" s="5">
        <v>0.14020765615148501</v>
      </c>
      <c r="F46" s="5"/>
      <c r="G46" s="5"/>
      <c r="H46" s="5"/>
      <c r="I46" s="5"/>
    </row>
    <row r="47" spans="1:9" ht="15.75" customHeight="1" x14ac:dyDescent="0.25">
      <c r="A47" s="5">
        <v>2010</v>
      </c>
      <c r="B47" s="5" t="s">
        <v>3</v>
      </c>
      <c r="C47" s="5" t="s">
        <v>654</v>
      </c>
      <c r="D47" s="5" t="s">
        <v>1109</v>
      </c>
      <c r="E47" s="5">
        <v>1.99809007405869E-2</v>
      </c>
      <c r="F47" s="5"/>
      <c r="G47" s="5"/>
      <c r="H47" s="5"/>
      <c r="I47" s="5"/>
    </row>
    <row r="48" spans="1:9" ht="15.75" customHeight="1" x14ac:dyDescent="0.25">
      <c r="A48" s="5">
        <v>2010</v>
      </c>
      <c r="B48" s="5" t="s">
        <v>12</v>
      </c>
      <c r="C48" s="5" t="s">
        <v>654</v>
      </c>
      <c r="D48" s="5" t="s">
        <v>1109</v>
      </c>
      <c r="E48" s="5">
        <v>1.5815498175911599E-2</v>
      </c>
      <c r="F48" s="5"/>
      <c r="G48" s="5"/>
      <c r="H48" s="5"/>
      <c r="I48" s="5"/>
    </row>
    <row r="49" spans="1:9" ht="15.75" customHeight="1" x14ac:dyDescent="0.25">
      <c r="A49" s="5">
        <v>2010</v>
      </c>
      <c r="B49" s="5" t="s">
        <v>8</v>
      </c>
      <c r="C49" s="5" t="s">
        <v>654</v>
      </c>
      <c r="D49" s="5" t="s">
        <v>1109</v>
      </c>
      <c r="E49" s="5">
        <v>6.8969705548680097E-3</v>
      </c>
      <c r="F49" s="5"/>
      <c r="G49" s="5"/>
      <c r="H49" s="5"/>
      <c r="I49" s="5"/>
    </row>
    <row r="50" spans="1:9" ht="15.75" customHeight="1" x14ac:dyDescent="0.25">
      <c r="A50" s="5">
        <v>2010</v>
      </c>
      <c r="B50" s="5" t="s">
        <v>15</v>
      </c>
      <c r="C50" s="5" t="s">
        <v>654</v>
      </c>
      <c r="D50" s="5" t="s">
        <v>1109</v>
      </c>
      <c r="E50" s="5">
        <v>0.122262017983928</v>
      </c>
      <c r="F50" s="5"/>
      <c r="G50" s="5"/>
      <c r="H50" s="5"/>
      <c r="I50" s="5"/>
    </row>
    <row r="51" spans="1:9" ht="15.75" customHeight="1" x14ac:dyDescent="0.25">
      <c r="A51" s="5">
        <v>2010</v>
      </c>
      <c r="B51" s="5" t="s">
        <v>17</v>
      </c>
      <c r="C51" s="5" t="s">
        <v>654</v>
      </c>
      <c r="D51" s="5" t="s">
        <v>1109</v>
      </c>
      <c r="E51" s="5">
        <v>4.0717534468297498E-2</v>
      </c>
      <c r="F51" s="5"/>
      <c r="G51" s="5"/>
      <c r="H51" s="5"/>
      <c r="I51" s="5"/>
    </row>
    <row r="52" spans="1:9" ht="15.75" customHeight="1" x14ac:dyDescent="0.25">
      <c r="A52" s="5">
        <v>2010</v>
      </c>
      <c r="B52" s="5" t="s">
        <v>20</v>
      </c>
      <c r="C52" s="5" t="s">
        <v>654</v>
      </c>
      <c r="D52" s="5" t="s">
        <v>1109</v>
      </c>
      <c r="E52" s="5">
        <v>8.6353004108461395E-4</v>
      </c>
      <c r="F52" s="5"/>
      <c r="G52" s="5"/>
      <c r="H52" s="5"/>
      <c r="I52" s="5"/>
    </row>
    <row r="53" spans="1:9" ht="15.75" customHeight="1" x14ac:dyDescent="0.25">
      <c r="A53" s="5">
        <v>2010</v>
      </c>
      <c r="B53" s="5" t="s">
        <v>26</v>
      </c>
      <c r="C53" s="5" t="s">
        <v>654</v>
      </c>
      <c r="D53" s="5" t="s">
        <v>1109</v>
      </c>
      <c r="E53" s="5">
        <v>7.3066307633072201E-3</v>
      </c>
      <c r="F53" s="5"/>
      <c r="G53" s="5"/>
      <c r="H53" s="5"/>
      <c r="I53" s="5"/>
    </row>
    <row r="54" spans="1:9" ht="15.75" customHeight="1" x14ac:dyDescent="0.25">
      <c r="A54" s="5">
        <v>2010</v>
      </c>
      <c r="B54" s="5" t="s">
        <v>28</v>
      </c>
      <c r="C54" s="5" t="s">
        <v>654</v>
      </c>
      <c r="D54" s="5" t="s">
        <v>1109</v>
      </c>
      <c r="E54" s="5">
        <v>4.7514314459087001E-3</v>
      </c>
      <c r="F54" s="5"/>
      <c r="G54" s="5"/>
      <c r="H54" s="5"/>
      <c r="I54" s="5"/>
    </row>
    <row r="55" spans="1:9" ht="15.75" customHeight="1" x14ac:dyDescent="0.25">
      <c r="A55" s="5">
        <v>2010</v>
      </c>
      <c r="B55" s="5" t="s">
        <v>31</v>
      </c>
      <c r="C55" s="5" t="s">
        <v>654</v>
      </c>
      <c r="D55" s="5" t="s">
        <v>1109</v>
      </c>
      <c r="E55" s="5">
        <v>2.7116776612488299E-4</v>
      </c>
      <c r="F55" s="5"/>
      <c r="G55" s="5"/>
      <c r="H55" s="5"/>
      <c r="I55" s="5"/>
    </row>
    <row r="56" spans="1:9" ht="15.75" customHeight="1" x14ac:dyDescent="0.25">
      <c r="A56" s="5">
        <v>2010</v>
      </c>
      <c r="B56" s="5" t="s">
        <v>42</v>
      </c>
      <c r="C56" s="5" t="s">
        <v>654</v>
      </c>
      <c r="D56" s="5" t="s">
        <v>1109</v>
      </c>
      <c r="E56" s="5">
        <v>6.1041392279821902E-3</v>
      </c>
      <c r="F56" s="5"/>
      <c r="G56" s="5"/>
      <c r="H56" s="5"/>
      <c r="I56" s="5"/>
    </row>
    <row r="57" spans="1:9" ht="15.75" customHeight="1" x14ac:dyDescent="0.25">
      <c r="A57" s="5">
        <v>2010</v>
      </c>
      <c r="B57" s="5" t="s">
        <v>34</v>
      </c>
      <c r="C57" s="5" t="s">
        <v>654</v>
      </c>
      <c r="D57" s="5" t="s">
        <v>1109</v>
      </c>
      <c r="E57" s="5">
        <v>3.9835086774318504E-3</v>
      </c>
      <c r="F57" s="5"/>
      <c r="G57" s="5"/>
      <c r="H57" s="5"/>
      <c r="I57" s="5"/>
    </row>
    <row r="58" spans="1:9" ht="15.75" customHeight="1" x14ac:dyDescent="0.25">
      <c r="A58" s="5">
        <v>2010</v>
      </c>
      <c r="B58" s="5" t="s">
        <v>36</v>
      </c>
      <c r="C58" s="5" t="s">
        <v>654</v>
      </c>
      <c r="D58" s="5" t="s">
        <v>1109</v>
      </c>
      <c r="E58" s="5">
        <v>1.2721971468603399E-2</v>
      </c>
      <c r="F58" s="5"/>
      <c r="G58" s="5"/>
      <c r="H58" s="5"/>
      <c r="I58" s="5"/>
    </row>
    <row r="59" spans="1:9" ht="15.75" customHeight="1" x14ac:dyDescent="0.25">
      <c r="A59" s="5">
        <v>2010</v>
      </c>
      <c r="B59" s="5" t="s">
        <v>39</v>
      </c>
      <c r="C59" s="5" t="s">
        <v>654</v>
      </c>
      <c r="D59" s="5" t="s">
        <v>1109</v>
      </c>
      <c r="E59" s="5">
        <v>5.2665956511718003E-3</v>
      </c>
      <c r="F59" s="5"/>
      <c r="G59" s="5"/>
      <c r="H59" s="5"/>
      <c r="I59" s="5"/>
    </row>
    <row r="60" spans="1:9" ht="15.75" customHeight="1" x14ac:dyDescent="0.25">
      <c r="A60" s="5">
        <v>2010</v>
      </c>
      <c r="B60" s="5" t="s">
        <v>45</v>
      </c>
      <c r="C60" s="5" t="s">
        <v>654</v>
      </c>
      <c r="D60" s="5" t="s">
        <v>1109</v>
      </c>
      <c r="E60" s="5">
        <v>1.6645939484573401E-2</v>
      </c>
      <c r="F60" s="5"/>
      <c r="G60" s="5"/>
      <c r="H60" s="5"/>
      <c r="I60" s="5"/>
    </row>
    <row r="61" spans="1:9" ht="15.75" customHeight="1" x14ac:dyDescent="0.25">
      <c r="A61" s="5">
        <v>2010</v>
      </c>
      <c r="B61" s="5" t="s">
        <v>47</v>
      </c>
      <c r="C61" s="5" t="s">
        <v>654</v>
      </c>
      <c r="D61" s="5" t="s">
        <v>1109</v>
      </c>
      <c r="E61" s="5">
        <v>5.6779161919603702E-3</v>
      </c>
      <c r="F61" s="5"/>
      <c r="G61" s="5"/>
      <c r="H61" s="5"/>
      <c r="I61" s="5"/>
    </row>
    <row r="62" spans="1:9" ht="15.75" customHeight="1" x14ac:dyDescent="0.25">
      <c r="A62" s="5">
        <v>2010</v>
      </c>
      <c r="B62" s="5" t="s">
        <v>50</v>
      </c>
      <c r="C62" s="5" t="s">
        <v>654</v>
      </c>
      <c r="D62" s="5" t="s">
        <v>1109</v>
      </c>
      <c r="E62" s="5">
        <v>8.9406787902452906E-2</v>
      </c>
      <c r="F62" s="5"/>
      <c r="G62" s="5"/>
      <c r="H62" s="5"/>
      <c r="I62" s="5"/>
    </row>
    <row r="63" spans="1:9" ht="15.75" customHeight="1" x14ac:dyDescent="0.25">
      <c r="A63" s="5">
        <v>2010</v>
      </c>
      <c r="B63" s="5" t="s">
        <v>57</v>
      </c>
      <c r="C63" s="5" t="s">
        <v>654</v>
      </c>
      <c r="D63" s="5" t="s">
        <v>1109</v>
      </c>
      <c r="E63" s="5">
        <v>1.5047256204371901E-3</v>
      </c>
      <c r="F63" s="5"/>
      <c r="G63" s="5"/>
      <c r="H63" s="5"/>
      <c r="I63" s="5"/>
    </row>
    <row r="64" spans="1:9" ht="15.75" customHeight="1" x14ac:dyDescent="0.25">
      <c r="A64" s="5">
        <v>2010</v>
      </c>
      <c r="B64" s="5" t="s">
        <v>54</v>
      </c>
      <c r="C64" s="5" t="s">
        <v>654</v>
      </c>
      <c r="D64" s="5" t="s">
        <v>1109</v>
      </c>
      <c r="E64" s="5">
        <v>3.315884156425E-3</v>
      </c>
      <c r="F64" s="5"/>
      <c r="G64" s="5"/>
      <c r="H64" s="5"/>
      <c r="I64" s="5"/>
    </row>
    <row r="65" spans="1:9" ht="15.75" customHeight="1" x14ac:dyDescent="0.25">
      <c r="A65" s="5">
        <v>2010</v>
      </c>
      <c r="B65" s="5" t="s">
        <v>60</v>
      </c>
      <c r="C65" s="5" t="s">
        <v>654</v>
      </c>
      <c r="D65" s="5" t="s">
        <v>1109</v>
      </c>
      <c r="E65" s="5">
        <v>1.6288976271570599E-2</v>
      </c>
      <c r="F65" s="5"/>
      <c r="G65" s="5"/>
      <c r="H65" s="5"/>
      <c r="I65" s="5"/>
    </row>
    <row r="66" spans="1:9" ht="15.75" customHeight="1" x14ac:dyDescent="0.25">
      <c r="A66" s="5">
        <v>2010</v>
      </c>
      <c r="B66" s="5" t="s">
        <v>62</v>
      </c>
      <c r="C66" s="5" t="s">
        <v>654</v>
      </c>
      <c r="D66" s="5" t="s">
        <v>1109</v>
      </c>
      <c r="E66" s="5">
        <v>7.4718326410120302E-3</v>
      </c>
      <c r="F66" s="5"/>
      <c r="G66" s="5"/>
      <c r="H66" s="5"/>
      <c r="I66" s="5"/>
    </row>
    <row r="67" spans="1:9" ht="15.75" customHeight="1" x14ac:dyDescent="0.25">
      <c r="A67" s="5">
        <v>2010</v>
      </c>
      <c r="B67" s="5" t="s">
        <v>66</v>
      </c>
      <c r="C67" s="5" t="s">
        <v>654</v>
      </c>
      <c r="D67" s="5" t="s">
        <v>1109</v>
      </c>
      <c r="E67" s="5">
        <v>4.9292670949880402E-3</v>
      </c>
      <c r="F67" s="5"/>
      <c r="G67" s="5"/>
      <c r="H67" s="5"/>
      <c r="I67" s="5"/>
    </row>
    <row r="68" spans="1:9" ht="15.75" customHeight="1" x14ac:dyDescent="0.25">
      <c r="A68" s="5">
        <v>2010</v>
      </c>
      <c r="B68" s="5" t="s">
        <v>64</v>
      </c>
      <c r="C68" s="5" t="s">
        <v>654</v>
      </c>
      <c r="D68" s="5" t="s">
        <v>1109</v>
      </c>
      <c r="E68" s="5">
        <v>1.58345579337218E-2</v>
      </c>
      <c r="F68" s="5"/>
      <c r="G68" s="5"/>
      <c r="H68" s="5"/>
      <c r="I68" s="5"/>
    </row>
    <row r="69" spans="1:9" ht="15.75" customHeight="1" x14ac:dyDescent="0.25">
      <c r="A69" s="5">
        <v>2010</v>
      </c>
      <c r="B69" s="5" t="s">
        <v>69</v>
      </c>
      <c r="C69" s="5" t="s">
        <v>654</v>
      </c>
      <c r="D69" s="5" t="s">
        <v>1109</v>
      </c>
      <c r="E69" s="5">
        <v>2.9811219690455098E-3</v>
      </c>
      <c r="F69" s="5"/>
      <c r="G69" s="5"/>
      <c r="H69" s="5"/>
      <c r="I69" s="5"/>
    </row>
    <row r="70" spans="1:9" ht="15.75" customHeight="1" x14ac:dyDescent="0.25">
      <c r="A70" s="5">
        <v>2010</v>
      </c>
      <c r="B70" s="5" t="s">
        <v>87</v>
      </c>
      <c r="C70" s="5" t="s">
        <v>654</v>
      </c>
      <c r="D70" s="5" t="s">
        <v>1109</v>
      </c>
      <c r="E70" s="5">
        <v>3.7206379279345501E-3</v>
      </c>
      <c r="F70" s="5"/>
      <c r="G70" s="5"/>
      <c r="H70" s="5"/>
      <c r="I70" s="5"/>
    </row>
    <row r="71" spans="1:9" ht="15.75" customHeight="1" x14ac:dyDescent="0.25">
      <c r="A71" s="5">
        <v>2010</v>
      </c>
      <c r="B71" s="5" t="s">
        <v>90</v>
      </c>
      <c r="C71" s="5" t="s">
        <v>654</v>
      </c>
      <c r="D71" s="5" t="s">
        <v>1109</v>
      </c>
      <c r="E71" s="5">
        <v>4.9455668182550303E-2</v>
      </c>
      <c r="F71" s="5"/>
      <c r="G71" s="5"/>
      <c r="H71" s="5"/>
      <c r="I71" s="5"/>
    </row>
    <row r="72" spans="1:9" ht="15.75" customHeight="1" x14ac:dyDescent="0.25">
      <c r="A72" s="5">
        <v>2010</v>
      </c>
      <c r="B72" s="5" t="s">
        <v>72</v>
      </c>
      <c r="C72" s="5" t="s">
        <v>654</v>
      </c>
      <c r="D72" s="5" t="s">
        <v>1109</v>
      </c>
      <c r="E72" s="5">
        <v>3.9116560679819303E-3</v>
      </c>
      <c r="F72" s="5"/>
      <c r="G72" s="5"/>
      <c r="H72" s="5"/>
      <c r="I72" s="5"/>
    </row>
    <row r="73" spans="1:9" ht="15.75" customHeight="1" x14ac:dyDescent="0.25">
      <c r="A73" s="5">
        <v>2010</v>
      </c>
      <c r="B73" s="5" t="s">
        <v>82</v>
      </c>
      <c r="C73" s="5" t="s">
        <v>654</v>
      </c>
      <c r="D73" s="5" t="s">
        <v>1109</v>
      </c>
      <c r="E73" s="5">
        <v>5.3758451660157899E-2</v>
      </c>
      <c r="F73" s="5"/>
      <c r="G73" s="5"/>
      <c r="H73" s="5"/>
      <c r="I73" s="5"/>
    </row>
    <row r="74" spans="1:9" ht="15.75" customHeight="1" x14ac:dyDescent="0.25">
      <c r="A74" s="5">
        <v>2010</v>
      </c>
      <c r="B74" s="5" t="s">
        <v>74</v>
      </c>
      <c r="C74" s="5" t="s">
        <v>654</v>
      </c>
      <c r="D74" s="5" t="s">
        <v>1109</v>
      </c>
      <c r="E74" s="5">
        <v>1.7462170301656801E-3</v>
      </c>
      <c r="F74" s="5"/>
      <c r="G74" s="5"/>
      <c r="H74" s="5"/>
      <c r="I74" s="5"/>
    </row>
    <row r="75" spans="1:9" ht="15.75" customHeight="1" x14ac:dyDescent="0.25">
      <c r="A75" s="5">
        <v>2010</v>
      </c>
      <c r="B75" s="5" t="s">
        <v>85</v>
      </c>
      <c r="C75" s="5" t="s">
        <v>654</v>
      </c>
      <c r="D75" s="5" t="s">
        <v>1109</v>
      </c>
      <c r="E75" s="5">
        <v>3.2278313960067999E-3</v>
      </c>
      <c r="F75" s="5"/>
      <c r="G75" s="5"/>
      <c r="H75" s="5"/>
      <c r="I75" s="5"/>
    </row>
    <row r="76" spans="1:9" ht="15.75" customHeight="1" x14ac:dyDescent="0.25">
      <c r="A76" s="5">
        <v>2010</v>
      </c>
      <c r="B76" s="5" t="s">
        <v>93</v>
      </c>
      <c r="C76" s="5" t="s">
        <v>654</v>
      </c>
      <c r="D76" s="5" t="s">
        <v>1109</v>
      </c>
      <c r="E76" s="5">
        <v>5.7022244580421698E-3</v>
      </c>
      <c r="F76" s="5"/>
      <c r="G76" s="5"/>
      <c r="H76" s="5"/>
      <c r="I76" s="5"/>
    </row>
    <row r="77" spans="1:9" ht="15.75" customHeight="1" x14ac:dyDescent="0.25">
      <c r="A77" s="5">
        <v>2010</v>
      </c>
      <c r="B77" s="5" t="s">
        <v>95</v>
      </c>
      <c r="C77" s="5" t="s">
        <v>654</v>
      </c>
      <c r="D77" s="5" t="s">
        <v>1109</v>
      </c>
      <c r="E77" s="5">
        <v>2.53153968504207E-2</v>
      </c>
      <c r="F77" s="5"/>
      <c r="G77" s="5"/>
      <c r="H77" s="5"/>
      <c r="I77" s="5"/>
    </row>
    <row r="78" spans="1:9" ht="15.75" customHeight="1" x14ac:dyDescent="0.25">
      <c r="A78" s="5">
        <v>2010</v>
      </c>
      <c r="B78" s="5" t="s">
        <v>98</v>
      </c>
      <c r="C78" s="5" t="s">
        <v>654</v>
      </c>
      <c r="D78" s="5" t="s">
        <v>1109</v>
      </c>
      <c r="E78" s="5">
        <v>3.4437127152217501E-3</v>
      </c>
      <c r="F78" s="5"/>
      <c r="G78" s="5"/>
      <c r="H78" s="5"/>
      <c r="I78" s="5"/>
    </row>
    <row r="79" spans="1:9" ht="15.75" customHeight="1" x14ac:dyDescent="0.25">
      <c r="A79" s="5">
        <v>2010</v>
      </c>
      <c r="B79" s="5" t="s">
        <v>101</v>
      </c>
      <c r="C79" s="5" t="s">
        <v>654</v>
      </c>
      <c r="D79" s="5" t="s">
        <v>1109</v>
      </c>
      <c r="E79" s="5">
        <v>1.7573549183210399E-2</v>
      </c>
      <c r="F79" s="5"/>
      <c r="G79" s="5"/>
      <c r="H79" s="5"/>
      <c r="I79" s="5"/>
    </row>
    <row r="80" spans="1:9" ht="15.75" customHeight="1" x14ac:dyDescent="0.25">
      <c r="A80" s="5">
        <v>2010</v>
      </c>
      <c r="B80" s="5" t="s">
        <v>104</v>
      </c>
      <c r="C80" s="5" t="s">
        <v>654</v>
      </c>
      <c r="D80" s="5" t="s">
        <v>1109</v>
      </c>
      <c r="E80" s="5">
        <v>3.6710734341376399E-4</v>
      </c>
      <c r="F80" s="5"/>
      <c r="G80" s="5"/>
      <c r="H80" s="5"/>
      <c r="I80" s="5"/>
    </row>
    <row r="81" spans="1:9" ht="15.75" customHeight="1" x14ac:dyDescent="0.25">
      <c r="A81" s="5">
        <v>2010</v>
      </c>
      <c r="B81" s="5" t="s">
        <v>106</v>
      </c>
      <c r="C81" s="5" t="s">
        <v>654</v>
      </c>
      <c r="D81" s="5" t="s">
        <v>1109</v>
      </c>
      <c r="E81" s="5">
        <v>1.7726338230466599E-3</v>
      </c>
      <c r="F81" s="5"/>
      <c r="G81" s="5"/>
      <c r="H81" s="5"/>
      <c r="I81" s="5"/>
    </row>
    <row r="82" spans="1:9" ht="15.75" customHeight="1" x14ac:dyDescent="0.25">
      <c r="A82" s="5">
        <v>2010</v>
      </c>
      <c r="B82" s="5" t="s">
        <v>112</v>
      </c>
      <c r="C82" s="5" t="s">
        <v>654</v>
      </c>
      <c r="D82" s="5" t="s">
        <v>1109</v>
      </c>
      <c r="E82" s="5">
        <v>3.7803611783126302E-3</v>
      </c>
      <c r="F82" s="5"/>
      <c r="G82" s="5"/>
      <c r="H82" s="5"/>
      <c r="I82" s="5"/>
    </row>
    <row r="83" spans="1:9" ht="15.75" customHeight="1" x14ac:dyDescent="0.25">
      <c r="A83" s="5">
        <v>2010</v>
      </c>
      <c r="B83" s="5" t="s">
        <v>114</v>
      </c>
      <c r="C83" s="5" t="s">
        <v>654</v>
      </c>
      <c r="D83" s="5" t="s">
        <v>1109</v>
      </c>
      <c r="E83" s="5">
        <v>0.18859141624668699</v>
      </c>
      <c r="F83" s="5"/>
      <c r="G83" s="5"/>
      <c r="H83" s="5"/>
      <c r="I83" s="5"/>
    </row>
    <row r="84" spans="1:9" ht="15.75" customHeight="1" x14ac:dyDescent="0.25">
      <c r="A84" s="5">
        <v>2010</v>
      </c>
      <c r="B84" s="5" t="s">
        <v>117</v>
      </c>
      <c r="C84" s="5" t="s">
        <v>654</v>
      </c>
      <c r="D84" s="5" t="s">
        <v>1109</v>
      </c>
      <c r="E84" s="5">
        <v>9.1751391200634302E-3</v>
      </c>
      <c r="F84" s="5"/>
      <c r="G84" s="5"/>
      <c r="H84" s="5"/>
      <c r="I84" s="5"/>
    </row>
    <row r="85" spans="1:9" ht="15.75" customHeight="1" x14ac:dyDescent="0.25">
      <c r="A85" s="5">
        <v>2010</v>
      </c>
      <c r="B85" s="5" t="s">
        <v>122</v>
      </c>
      <c r="C85" s="5" t="s">
        <v>654</v>
      </c>
      <c r="D85" s="5" t="s">
        <v>1109</v>
      </c>
      <c r="E85" s="5">
        <v>4.5125894216019504E-3</v>
      </c>
      <c r="F85" s="5"/>
      <c r="G85" s="5"/>
      <c r="H85" s="5"/>
      <c r="I85" s="5"/>
    </row>
    <row r="86" spans="1:9" ht="15.75" customHeight="1" x14ac:dyDescent="0.25">
      <c r="A86" s="5">
        <v>2010</v>
      </c>
      <c r="B86" s="5" t="s">
        <v>124</v>
      </c>
      <c r="C86" s="5" t="s">
        <v>654</v>
      </c>
      <c r="D86" s="5" t="s">
        <v>1109</v>
      </c>
      <c r="E86" s="5">
        <v>3.1728440233098698E-3</v>
      </c>
      <c r="F86" s="5"/>
      <c r="G86" s="5"/>
      <c r="H86" s="5"/>
      <c r="I86" s="5"/>
    </row>
    <row r="87" spans="1:9" ht="15.75" customHeight="1" x14ac:dyDescent="0.25">
      <c r="A87" s="5">
        <v>2010</v>
      </c>
      <c r="B87" s="5" t="s">
        <v>130</v>
      </c>
      <c r="C87" s="5" t="s">
        <v>654</v>
      </c>
      <c r="D87" s="5" t="s">
        <v>1109</v>
      </c>
      <c r="E87" s="5">
        <v>5.3865516857723298E-4</v>
      </c>
      <c r="F87" s="5"/>
      <c r="G87" s="5"/>
      <c r="H87" s="5"/>
      <c r="I87" s="5"/>
    </row>
    <row r="88" spans="1:9" ht="15.75" customHeight="1" x14ac:dyDescent="0.25">
      <c r="A88" s="5">
        <v>2010</v>
      </c>
      <c r="B88" s="5" t="s">
        <v>127</v>
      </c>
      <c r="C88" s="5" t="s">
        <v>654</v>
      </c>
      <c r="D88" s="5" t="s">
        <v>1109</v>
      </c>
      <c r="E88" s="5">
        <v>3.1404912445158798E-3</v>
      </c>
      <c r="F88" s="5"/>
      <c r="G88" s="5"/>
      <c r="H88" s="5"/>
      <c r="I88" s="5"/>
    </row>
    <row r="89" spans="1:9" ht="15.75" customHeight="1" x14ac:dyDescent="0.25">
      <c r="A89" s="5">
        <v>2010</v>
      </c>
      <c r="B89" s="5" t="s">
        <v>132</v>
      </c>
      <c r="C89" s="5" t="s">
        <v>654</v>
      </c>
      <c r="D89" s="5" t="s">
        <v>1109</v>
      </c>
      <c r="E89" s="5">
        <v>6.5886854575898698E-2</v>
      </c>
      <c r="F89" s="5"/>
      <c r="G89" s="5"/>
      <c r="H89" s="5"/>
      <c r="I89" s="5"/>
    </row>
    <row r="90" spans="1:9" ht="15.75" customHeight="1" x14ac:dyDescent="0.25">
      <c r="A90" s="5">
        <v>2010</v>
      </c>
      <c r="B90" s="5" t="s">
        <v>6</v>
      </c>
      <c r="C90" s="5" t="s">
        <v>223</v>
      </c>
      <c r="D90" s="5" t="s">
        <v>1109</v>
      </c>
      <c r="E90" s="5">
        <v>0.12096622438301501</v>
      </c>
      <c r="F90" s="5"/>
      <c r="G90" s="5"/>
      <c r="H90" s="5"/>
      <c r="I90" s="5"/>
    </row>
    <row r="91" spans="1:9" ht="15.75" customHeight="1" x14ac:dyDescent="0.25">
      <c r="A91" s="5">
        <v>2010</v>
      </c>
      <c r="B91" s="5" t="s">
        <v>3</v>
      </c>
      <c r="C91" s="5" t="s">
        <v>223</v>
      </c>
      <c r="D91" s="5" t="s">
        <v>1109</v>
      </c>
      <c r="E91" s="5">
        <v>1.67453892600396E-2</v>
      </c>
      <c r="F91" s="5"/>
      <c r="G91" s="5"/>
      <c r="H91" s="5"/>
      <c r="I91" s="5"/>
    </row>
    <row r="92" spans="1:9" ht="15.75" customHeight="1" x14ac:dyDescent="0.25">
      <c r="A92" s="5">
        <v>2010</v>
      </c>
      <c r="B92" s="5" t="s">
        <v>12</v>
      </c>
      <c r="C92" s="5" t="s">
        <v>223</v>
      </c>
      <c r="D92" s="5" t="s">
        <v>1109</v>
      </c>
      <c r="E92" s="5">
        <v>1.3080538223109299E-2</v>
      </c>
      <c r="F92" s="5"/>
      <c r="G92" s="5"/>
      <c r="H92" s="5"/>
      <c r="I92" s="5"/>
    </row>
    <row r="93" spans="1:9" ht="15.75" customHeight="1" x14ac:dyDescent="0.25">
      <c r="A93" s="5">
        <v>2010</v>
      </c>
      <c r="B93" s="5" t="s">
        <v>8</v>
      </c>
      <c r="C93" s="5" t="s">
        <v>223</v>
      </c>
      <c r="D93" s="5" t="s">
        <v>1109</v>
      </c>
      <c r="E93" s="5">
        <v>5.7090118863450797E-3</v>
      </c>
      <c r="F93" s="5"/>
      <c r="G93" s="5"/>
      <c r="H93" s="5"/>
      <c r="I93" s="5"/>
    </row>
    <row r="94" spans="1:9" ht="15.75" customHeight="1" x14ac:dyDescent="0.25">
      <c r="A94" s="5">
        <v>2010</v>
      </c>
      <c r="B94" s="5" t="s">
        <v>15</v>
      </c>
      <c r="C94" s="5" t="s">
        <v>223</v>
      </c>
      <c r="D94" s="5" t="s">
        <v>1109</v>
      </c>
      <c r="E94" s="5">
        <v>9.8096366713323793E-2</v>
      </c>
      <c r="F94" s="5"/>
      <c r="G94" s="5"/>
      <c r="H94" s="5"/>
      <c r="I94" s="5"/>
    </row>
    <row r="95" spans="1:9" ht="15.75" customHeight="1" x14ac:dyDescent="0.25">
      <c r="A95" s="5">
        <v>2010</v>
      </c>
      <c r="B95" s="5" t="s">
        <v>17</v>
      </c>
      <c r="C95" s="5" t="s">
        <v>223</v>
      </c>
      <c r="D95" s="5" t="s">
        <v>1109</v>
      </c>
      <c r="E95" s="5">
        <v>3.5456518876549797E-2</v>
      </c>
      <c r="F95" s="5"/>
      <c r="G95" s="5"/>
      <c r="H95" s="5"/>
      <c r="I95" s="5"/>
    </row>
    <row r="96" spans="1:9" ht="15.75" customHeight="1" x14ac:dyDescent="0.25">
      <c r="A96" s="5">
        <v>2010</v>
      </c>
      <c r="B96" s="5" t="s">
        <v>20</v>
      </c>
      <c r="C96" s="5" t="s">
        <v>223</v>
      </c>
      <c r="D96" s="5" t="s">
        <v>1109</v>
      </c>
      <c r="E96" s="5">
        <v>7.0578443649870599E-4</v>
      </c>
      <c r="F96" s="5"/>
      <c r="G96" s="5"/>
      <c r="H96" s="5"/>
      <c r="I96" s="5"/>
    </row>
    <row r="97" spans="1:9" ht="15.75" customHeight="1" x14ac:dyDescent="0.25">
      <c r="A97" s="5">
        <v>2010</v>
      </c>
      <c r="B97" s="5" t="s">
        <v>26</v>
      </c>
      <c r="C97" s="5" t="s">
        <v>223</v>
      </c>
      <c r="D97" s="5" t="s">
        <v>1109</v>
      </c>
      <c r="E97" s="5">
        <v>6.0802022196147698E-3</v>
      </c>
      <c r="F97" s="5"/>
      <c r="G97" s="5"/>
      <c r="H97" s="5"/>
      <c r="I97" s="5"/>
    </row>
    <row r="98" spans="1:9" ht="15.75" customHeight="1" x14ac:dyDescent="0.25">
      <c r="A98" s="5">
        <v>2010</v>
      </c>
      <c r="B98" s="5" t="s">
        <v>28</v>
      </c>
      <c r="C98" s="5" t="s">
        <v>223</v>
      </c>
      <c r="D98" s="5" t="s">
        <v>1109</v>
      </c>
      <c r="E98" s="5">
        <v>3.9053405486261699E-3</v>
      </c>
      <c r="F98" s="5"/>
      <c r="G98" s="5"/>
      <c r="H98" s="5"/>
      <c r="I98" s="5"/>
    </row>
    <row r="99" spans="1:9" ht="15.75" customHeight="1" x14ac:dyDescent="0.25">
      <c r="A99" s="5">
        <v>2010</v>
      </c>
      <c r="B99" s="5" t="s">
        <v>31</v>
      </c>
      <c r="C99" s="5" t="s">
        <v>223</v>
      </c>
      <c r="D99" s="5" t="s">
        <v>1109</v>
      </c>
      <c r="E99" s="5">
        <v>5.6985558206191795E-4</v>
      </c>
      <c r="F99" s="5"/>
      <c r="G99" s="5"/>
      <c r="H99" s="5"/>
      <c r="I99" s="5"/>
    </row>
    <row r="100" spans="1:9" ht="15.75" customHeight="1" x14ac:dyDescent="0.25">
      <c r="A100" s="5">
        <v>2010</v>
      </c>
      <c r="B100" s="5" t="s">
        <v>42</v>
      </c>
      <c r="C100" s="5" t="s">
        <v>223</v>
      </c>
      <c r="D100" s="5" t="s">
        <v>1109</v>
      </c>
      <c r="E100" s="5">
        <v>5.0502797456129598E-3</v>
      </c>
      <c r="F100" s="5"/>
      <c r="G100" s="5"/>
      <c r="H100" s="5"/>
      <c r="I100" s="5"/>
    </row>
    <row r="101" spans="1:9" ht="15.75" customHeight="1" x14ac:dyDescent="0.25">
      <c r="A101" s="5">
        <v>2010</v>
      </c>
      <c r="B101" s="5" t="s">
        <v>34</v>
      </c>
      <c r="C101" s="5" t="s">
        <v>223</v>
      </c>
      <c r="D101" s="5" t="s">
        <v>1109</v>
      </c>
      <c r="E101" s="5">
        <v>3.3041167693865299E-3</v>
      </c>
      <c r="F101" s="5"/>
      <c r="G101" s="5"/>
      <c r="H101" s="5"/>
      <c r="I101" s="5"/>
    </row>
    <row r="102" spans="1:9" ht="15.75" customHeight="1" x14ac:dyDescent="0.25">
      <c r="A102" s="5">
        <v>2010</v>
      </c>
      <c r="B102" s="5" t="s">
        <v>36</v>
      </c>
      <c r="C102" s="5" t="s">
        <v>223</v>
      </c>
      <c r="D102" s="5" t="s">
        <v>1109</v>
      </c>
      <c r="E102" s="5">
        <v>1.0466521791632599E-2</v>
      </c>
      <c r="F102" s="5"/>
      <c r="G102" s="5"/>
      <c r="H102" s="5"/>
      <c r="I102" s="5"/>
    </row>
    <row r="103" spans="1:9" ht="15.75" customHeight="1" x14ac:dyDescent="0.25">
      <c r="A103" s="5">
        <v>2010</v>
      </c>
      <c r="B103" s="5" t="s">
        <v>39</v>
      </c>
      <c r="C103" s="5" t="s">
        <v>223</v>
      </c>
      <c r="D103" s="5" t="s">
        <v>1109</v>
      </c>
      <c r="E103" s="5">
        <v>4.4333718677844599E-3</v>
      </c>
      <c r="F103" s="5"/>
      <c r="G103" s="5"/>
      <c r="H103" s="5"/>
      <c r="I103" s="5"/>
    </row>
    <row r="104" spans="1:9" ht="15.75" customHeight="1" x14ac:dyDescent="0.25">
      <c r="A104" s="5">
        <v>2010</v>
      </c>
      <c r="B104" s="5" t="s">
        <v>45</v>
      </c>
      <c r="C104" s="5" t="s">
        <v>223</v>
      </c>
      <c r="D104" s="5" t="s">
        <v>1109</v>
      </c>
      <c r="E104" s="5">
        <v>1.39065674154559E-2</v>
      </c>
      <c r="F104" s="5"/>
      <c r="G104" s="5"/>
      <c r="H104" s="5"/>
      <c r="I104" s="5"/>
    </row>
    <row r="105" spans="1:9" ht="15.75" customHeight="1" x14ac:dyDescent="0.25">
      <c r="A105" s="5">
        <v>2010</v>
      </c>
      <c r="B105" s="5" t="s">
        <v>47</v>
      </c>
      <c r="C105" s="5" t="s">
        <v>223</v>
      </c>
      <c r="D105" s="5" t="s">
        <v>1109</v>
      </c>
      <c r="E105" s="5">
        <v>4.68954547806917E-3</v>
      </c>
      <c r="F105" s="5"/>
      <c r="G105" s="5"/>
      <c r="H105" s="5"/>
      <c r="I105" s="5"/>
    </row>
    <row r="106" spans="1:9" ht="15.75" customHeight="1" x14ac:dyDescent="0.25">
      <c r="A106" s="5">
        <v>2010</v>
      </c>
      <c r="B106" s="5" t="s">
        <v>50</v>
      </c>
      <c r="C106" s="5" t="s">
        <v>223</v>
      </c>
      <c r="D106" s="5" t="s">
        <v>1109</v>
      </c>
      <c r="E106" s="5">
        <v>0.229578607110871</v>
      </c>
      <c r="F106" s="5"/>
      <c r="G106" s="5"/>
      <c r="H106" s="5"/>
      <c r="I106" s="5"/>
    </row>
    <row r="107" spans="1:9" ht="15.75" customHeight="1" x14ac:dyDescent="0.25">
      <c r="A107" s="5">
        <v>2010</v>
      </c>
      <c r="B107" s="5" t="s">
        <v>57</v>
      </c>
      <c r="C107" s="5" t="s">
        <v>223</v>
      </c>
      <c r="D107" s="5" t="s">
        <v>1109</v>
      </c>
      <c r="E107" s="5">
        <v>1.2494998542458501E-3</v>
      </c>
      <c r="F107" s="5"/>
      <c r="G107" s="5"/>
      <c r="H107" s="5"/>
      <c r="I107" s="5"/>
    </row>
    <row r="108" spans="1:9" ht="15.75" customHeight="1" x14ac:dyDescent="0.25">
      <c r="A108" s="5">
        <v>2010</v>
      </c>
      <c r="B108" s="5" t="s">
        <v>54</v>
      </c>
      <c r="C108" s="5" t="s">
        <v>223</v>
      </c>
      <c r="D108" s="5" t="s">
        <v>1109</v>
      </c>
      <c r="E108" s="5">
        <v>3.03748709337591E-3</v>
      </c>
      <c r="F108" s="5"/>
      <c r="G108" s="5"/>
      <c r="H108" s="5"/>
      <c r="I108" s="5"/>
    </row>
    <row r="109" spans="1:9" ht="15.75" customHeight="1" x14ac:dyDescent="0.25">
      <c r="A109" s="5">
        <v>2010</v>
      </c>
      <c r="B109" s="5" t="s">
        <v>60</v>
      </c>
      <c r="C109" s="5" t="s">
        <v>223</v>
      </c>
      <c r="D109" s="5" t="s">
        <v>1109</v>
      </c>
      <c r="E109" s="5">
        <v>1.8193554363077701E-2</v>
      </c>
      <c r="F109" s="5"/>
      <c r="G109" s="5"/>
      <c r="H109" s="5"/>
      <c r="I109" s="5"/>
    </row>
    <row r="110" spans="1:9" ht="15.75" customHeight="1" x14ac:dyDescent="0.25">
      <c r="A110" s="5">
        <v>2010</v>
      </c>
      <c r="B110" s="5" t="s">
        <v>62</v>
      </c>
      <c r="C110" s="5" t="s">
        <v>223</v>
      </c>
      <c r="D110" s="5" t="s">
        <v>1109</v>
      </c>
      <c r="E110" s="5">
        <v>6.1743068111479301E-3</v>
      </c>
      <c r="F110" s="5"/>
      <c r="G110" s="5"/>
      <c r="H110" s="5"/>
      <c r="I110" s="5"/>
    </row>
    <row r="111" spans="1:9" ht="15.75" customHeight="1" x14ac:dyDescent="0.25">
      <c r="A111" s="5">
        <v>2010</v>
      </c>
      <c r="B111" s="5" t="s">
        <v>66</v>
      </c>
      <c r="C111" s="5" t="s">
        <v>223</v>
      </c>
      <c r="D111" s="5" t="s">
        <v>1109</v>
      </c>
      <c r="E111" s="5">
        <v>3.9262526800779799E-3</v>
      </c>
      <c r="F111" s="5"/>
      <c r="G111" s="5"/>
      <c r="H111" s="5"/>
      <c r="I111" s="5"/>
    </row>
    <row r="112" spans="1:9" ht="15.75" customHeight="1" x14ac:dyDescent="0.25">
      <c r="A112" s="5">
        <v>2010</v>
      </c>
      <c r="B112" s="5" t="s">
        <v>64</v>
      </c>
      <c r="C112" s="5" t="s">
        <v>223</v>
      </c>
      <c r="D112" s="5" t="s">
        <v>1109</v>
      </c>
      <c r="E112" s="5">
        <v>1.31066783874241E-2</v>
      </c>
      <c r="F112" s="5"/>
      <c r="G112" s="5"/>
      <c r="H112" s="5"/>
      <c r="I112" s="5"/>
    </row>
    <row r="113" spans="1:9" ht="15.75" customHeight="1" x14ac:dyDescent="0.25">
      <c r="A113" s="5">
        <v>2010</v>
      </c>
      <c r="B113" s="5" t="s">
        <v>69</v>
      </c>
      <c r="C113" s="5" t="s">
        <v>223</v>
      </c>
      <c r="D113" s="5" t="s">
        <v>1109</v>
      </c>
      <c r="E113" s="5">
        <v>2.4676315113139899E-3</v>
      </c>
      <c r="F113" s="5"/>
      <c r="G113" s="5"/>
      <c r="H113" s="5"/>
      <c r="I113" s="5"/>
    </row>
    <row r="114" spans="1:9" ht="15.75" customHeight="1" x14ac:dyDescent="0.25">
      <c r="A114" s="5">
        <v>2010</v>
      </c>
      <c r="B114" s="5" t="s">
        <v>87</v>
      </c>
      <c r="C114" s="5" t="s">
        <v>223</v>
      </c>
      <c r="D114" s="5" t="s">
        <v>1109</v>
      </c>
      <c r="E114" s="5">
        <v>3.0322590605129499E-3</v>
      </c>
      <c r="F114" s="5"/>
      <c r="G114" s="5"/>
      <c r="H114" s="5"/>
      <c r="I114" s="5"/>
    </row>
    <row r="115" spans="1:9" ht="15.75" customHeight="1" x14ac:dyDescent="0.25">
      <c r="A115" s="5">
        <v>2010</v>
      </c>
      <c r="B115" s="5" t="s">
        <v>90</v>
      </c>
      <c r="C115" s="5" t="s">
        <v>223</v>
      </c>
      <c r="D115" s="5" t="s">
        <v>1109</v>
      </c>
      <c r="E115" s="5">
        <v>1.2458402312417899E-2</v>
      </c>
      <c r="F115" s="5"/>
      <c r="G115" s="5"/>
      <c r="H115" s="5"/>
      <c r="I115" s="5"/>
    </row>
    <row r="116" spans="1:9" ht="15.75" customHeight="1" x14ac:dyDescent="0.25">
      <c r="A116" s="5">
        <v>2010</v>
      </c>
      <c r="B116" s="5" t="s">
        <v>72</v>
      </c>
      <c r="C116" s="5" t="s">
        <v>223</v>
      </c>
      <c r="D116" s="5" t="s">
        <v>1109</v>
      </c>
      <c r="E116" s="5">
        <v>3.2256962764422299E-3</v>
      </c>
      <c r="F116" s="5"/>
      <c r="G116" s="5"/>
      <c r="H116" s="5"/>
      <c r="I116" s="5"/>
    </row>
    <row r="117" spans="1:9" ht="15.75" customHeight="1" x14ac:dyDescent="0.25">
      <c r="A117" s="5">
        <v>2010</v>
      </c>
      <c r="B117" s="5" t="s">
        <v>82</v>
      </c>
      <c r="C117" s="5" t="s">
        <v>223</v>
      </c>
      <c r="D117" s="5" t="s">
        <v>1109</v>
      </c>
      <c r="E117" s="5">
        <v>4.6837946419199299E-2</v>
      </c>
      <c r="F117" s="5"/>
      <c r="G117" s="5"/>
      <c r="H117" s="5"/>
      <c r="I117" s="5"/>
    </row>
    <row r="118" spans="1:9" ht="15.75" customHeight="1" x14ac:dyDescent="0.25">
      <c r="A118" s="5">
        <v>2010</v>
      </c>
      <c r="B118" s="5" t="s">
        <v>74</v>
      </c>
      <c r="C118" s="5" t="s">
        <v>223</v>
      </c>
      <c r="D118" s="5" t="s">
        <v>1109</v>
      </c>
      <c r="E118" s="5">
        <v>1.43770903731217E-3</v>
      </c>
      <c r="F118" s="5"/>
      <c r="G118" s="5"/>
      <c r="H118" s="5"/>
      <c r="I118" s="5"/>
    </row>
    <row r="119" spans="1:9" ht="15.75" customHeight="1" x14ac:dyDescent="0.25">
      <c r="A119" s="5">
        <v>2010</v>
      </c>
      <c r="B119" s="5" t="s">
        <v>85</v>
      </c>
      <c r="C119" s="5" t="s">
        <v>223</v>
      </c>
      <c r="D119" s="5" t="s">
        <v>1109</v>
      </c>
      <c r="E119" s="5">
        <v>2.6767528258321198E-3</v>
      </c>
      <c r="F119" s="5"/>
      <c r="G119" s="5"/>
      <c r="H119" s="5"/>
      <c r="I119" s="5"/>
    </row>
    <row r="120" spans="1:9" ht="15.75" customHeight="1" x14ac:dyDescent="0.25">
      <c r="A120" s="5">
        <v>2010</v>
      </c>
      <c r="B120" s="5" t="s">
        <v>93</v>
      </c>
      <c r="C120" s="5" t="s">
        <v>223</v>
      </c>
      <c r="D120" s="5" t="s">
        <v>1109</v>
      </c>
      <c r="E120" s="5">
        <v>4.7575099052875698E-3</v>
      </c>
      <c r="F120" s="5"/>
      <c r="G120" s="5"/>
      <c r="H120" s="5"/>
      <c r="I120" s="5"/>
    </row>
    <row r="121" spans="1:9" ht="15.75" customHeight="1" x14ac:dyDescent="0.25">
      <c r="A121" s="5">
        <v>2010</v>
      </c>
      <c r="B121" s="5" t="s">
        <v>95</v>
      </c>
      <c r="C121" s="5" t="s">
        <v>223</v>
      </c>
      <c r="D121" s="5" t="s">
        <v>1109</v>
      </c>
      <c r="E121" s="5">
        <v>2.5789886112948999E-2</v>
      </c>
      <c r="F121" s="5"/>
      <c r="G121" s="5"/>
      <c r="H121" s="5"/>
      <c r="I121" s="5"/>
    </row>
    <row r="122" spans="1:9" ht="15.75" customHeight="1" x14ac:dyDescent="0.25">
      <c r="A122" s="5">
        <v>2010</v>
      </c>
      <c r="B122" s="5" t="s">
        <v>98</v>
      </c>
      <c r="C122" s="5" t="s">
        <v>223</v>
      </c>
      <c r="D122" s="5" t="s">
        <v>1109</v>
      </c>
      <c r="E122" s="5">
        <v>2.83882184458368E-3</v>
      </c>
      <c r="F122" s="5"/>
      <c r="G122" s="5"/>
      <c r="H122" s="5"/>
      <c r="I122" s="5"/>
    </row>
    <row r="123" spans="1:9" ht="15.75" customHeight="1" x14ac:dyDescent="0.25">
      <c r="A123" s="5">
        <v>2010</v>
      </c>
      <c r="B123" s="5" t="s">
        <v>101</v>
      </c>
      <c r="C123" s="5" t="s">
        <v>223</v>
      </c>
      <c r="D123" s="5" t="s">
        <v>1109</v>
      </c>
      <c r="E123" s="5">
        <v>1.44973351289697E-2</v>
      </c>
      <c r="F123" s="5"/>
      <c r="G123" s="5"/>
      <c r="H123" s="5"/>
      <c r="I123" s="5"/>
    </row>
    <row r="124" spans="1:9" ht="15.75" customHeight="1" x14ac:dyDescent="0.25">
      <c r="A124" s="5">
        <v>2010</v>
      </c>
      <c r="B124" s="5" t="s">
        <v>104</v>
      </c>
      <c r="C124" s="5" t="s">
        <v>223</v>
      </c>
      <c r="D124" s="5" t="s">
        <v>1109</v>
      </c>
      <c r="E124" s="5">
        <v>3.0845393891424901E-4</v>
      </c>
      <c r="F124" s="5"/>
      <c r="G124" s="5"/>
      <c r="H124" s="5"/>
      <c r="I124" s="5"/>
    </row>
    <row r="125" spans="1:9" ht="15.75" customHeight="1" x14ac:dyDescent="0.25">
      <c r="A125" s="5">
        <v>2010</v>
      </c>
      <c r="B125" s="5" t="s">
        <v>106</v>
      </c>
      <c r="C125" s="5" t="s">
        <v>223</v>
      </c>
      <c r="D125" s="5" t="s">
        <v>1109</v>
      </c>
      <c r="E125" s="5">
        <v>1.4638492016269399E-3</v>
      </c>
      <c r="F125" s="5"/>
      <c r="G125" s="5"/>
      <c r="H125" s="5"/>
      <c r="I125" s="5"/>
    </row>
    <row r="126" spans="1:9" ht="15.75" customHeight="1" x14ac:dyDescent="0.25">
      <c r="A126" s="5">
        <v>2010</v>
      </c>
      <c r="B126" s="5" t="s">
        <v>112</v>
      </c>
      <c r="C126" s="5" t="s">
        <v>223</v>
      </c>
      <c r="D126" s="5" t="s">
        <v>1109</v>
      </c>
      <c r="E126" s="5">
        <v>3.1263636520461198E-3</v>
      </c>
      <c r="F126" s="5"/>
      <c r="G126" s="5"/>
      <c r="H126" s="5"/>
      <c r="I126" s="5"/>
    </row>
    <row r="127" spans="1:9" ht="15.75" customHeight="1" x14ac:dyDescent="0.25">
      <c r="A127" s="5">
        <v>2010</v>
      </c>
      <c r="B127" s="5" t="s">
        <v>114</v>
      </c>
      <c r="C127" s="5" t="s">
        <v>223</v>
      </c>
      <c r="D127" s="5" t="s">
        <v>1109</v>
      </c>
      <c r="E127" s="5">
        <v>0.19223476837079501</v>
      </c>
      <c r="F127" s="5"/>
      <c r="G127" s="5"/>
      <c r="H127" s="5"/>
      <c r="I127" s="5"/>
    </row>
    <row r="128" spans="1:9" ht="15.75" customHeight="1" x14ac:dyDescent="0.25">
      <c r="A128" s="5">
        <v>2010</v>
      </c>
      <c r="B128" s="5" t="s">
        <v>117</v>
      </c>
      <c r="C128" s="5" t="s">
        <v>223</v>
      </c>
      <c r="D128" s="5" t="s">
        <v>1109</v>
      </c>
      <c r="E128" s="5">
        <v>7.6015597827342098E-3</v>
      </c>
      <c r="F128" s="5"/>
      <c r="G128" s="5"/>
      <c r="H128" s="5"/>
      <c r="I128" s="5"/>
    </row>
    <row r="129" spans="1:9" ht="15.75" customHeight="1" x14ac:dyDescent="0.25">
      <c r="A129" s="5">
        <v>2010</v>
      </c>
      <c r="B129" s="5" t="s">
        <v>122</v>
      </c>
      <c r="C129" s="5" t="s">
        <v>223</v>
      </c>
      <c r="D129" s="5" t="s">
        <v>1109</v>
      </c>
      <c r="E129" s="5">
        <v>3.7903238256411899E-3</v>
      </c>
      <c r="F129" s="5"/>
      <c r="G129" s="5"/>
      <c r="H129" s="5"/>
      <c r="I129" s="5"/>
    </row>
    <row r="130" spans="1:9" ht="15.75" customHeight="1" x14ac:dyDescent="0.25">
      <c r="A130" s="5">
        <v>2010</v>
      </c>
      <c r="B130" s="5" t="s">
        <v>124</v>
      </c>
      <c r="C130" s="5" t="s">
        <v>223</v>
      </c>
      <c r="D130" s="5" t="s">
        <v>1109</v>
      </c>
      <c r="E130" s="5">
        <v>2.5408239713953398E-3</v>
      </c>
      <c r="F130" s="5"/>
      <c r="G130" s="5"/>
      <c r="H130" s="5"/>
      <c r="I130" s="5"/>
    </row>
    <row r="131" spans="1:9" ht="15.75" customHeight="1" x14ac:dyDescent="0.25">
      <c r="A131" s="5">
        <v>2010</v>
      </c>
      <c r="B131" s="5" t="s">
        <v>130</v>
      </c>
      <c r="C131" s="5" t="s">
        <v>223</v>
      </c>
      <c r="D131" s="5" t="s">
        <v>1109</v>
      </c>
      <c r="E131" s="5">
        <v>4.4438279335103699E-4</v>
      </c>
      <c r="F131" s="5"/>
      <c r="G131" s="5"/>
      <c r="H131" s="5"/>
      <c r="I131" s="5"/>
    </row>
    <row r="132" spans="1:9" ht="15.75" customHeight="1" x14ac:dyDescent="0.25">
      <c r="A132" s="5">
        <v>2010</v>
      </c>
      <c r="B132" s="5" t="s">
        <v>127</v>
      </c>
      <c r="C132" s="5" t="s">
        <v>223</v>
      </c>
      <c r="D132" s="5" t="s">
        <v>1109</v>
      </c>
      <c r="E132" s="5">
        <v>2.6035603657507799E-3</v>
      </c>
      <c r="F132" s="5"/>
      <c r="G132" s="5"/>
      <c r="H132" s="5"/>
      <c r="I132" s="5"/>
    </row>
    <row r="133" spans="1:9" ht="15.75" customHeight="1" x14ac:dyDescent="0.25">
      <c r="A133" s="5">
        <v>2010</v>
      </c>
      <c r="B133" s="5" t="s">
        <v>132</v>
      </c>
      <c r="C133" s="5" t="s">
        <v>223</v>
      </c>
      <c r="D133" s="5" t="s">
        <v>1109</v>
      </c>
      <c r="E133" s="5">
        <v>4.7433942165575997E-2</v>
      </c>
      <c r="F133" s="5"/>
      <c r="G133" s="5"/>
      <c r="H133" s="5"/>
      <c r="I133" s="5"/>
    </row>
    <row r="134" spans="1:9" ht="15.75" customHeight="1" x14ac:dyDescent="0.25">
      <c r="A134" s="5">
        <v>2011</v>
      </c>
      <c r="B134" s="5" t="s">
        <v>6</v>
      </c>
      <c r="C134" s="5" t="s">
        <v>222</v>
      </c>
      <c r="D134" s="5" t="s">
        <v>1109</v>
      </c>
      <c r="E134" s="5">
        <v>5.38960780252477E-3</v>
      </c>
      <c r="F134" s="5"/>
      <c r="G134" s="5"/>
      <c r="H134" s="5"/>
      <c r="I134" s="5"/>
    </row>
    <row r="135" spans="1:9" ht="15.75" customHeight="1" x14ac:dyDescent="0.25">
      <c r="A135" s="5">
        <v>2011</v>
      </c>
      <c r="B135" s="5" t="s">
        <v>3</v>
      </c>
      <c r="C135" s="5" t="s">
        <v>222</v>
      </c>
      <c r="D135" s="5" t="s">
        <v>1109</v>
      </c>
      <c r="E135" s="5">
        <v>6.8865081383159199E-3</v>
      </c>
      <c r="F135" s="5"/>
      <c r="G135" s="5"/>
      <c r="H135" s="5"/>
      <c r="I135" s="5"/>
    </row>
    <row r="136" spans="1:9" ht="15.75" customHeight="1" x14ac:dyDescent="0.25">
      <c r="A136" s="5">
        <v>2011</v>
      </c>
      <c r="B136" s="5" t="s">
        <v>12</v>
      </c>
      <c r="C136" s="5" t="s">
        <v>222</v>
      </c>
      <c r="D136" s="5" t="s">
        <v>1109</v>
      </c>
      <c r="E136" s="5">
        <v>2.2583760644077001E-2</v>
      </c>
      <c r="F136" s="5"/>
      <c r="G136" s="5"/>
      <c r="H136" s="5"/>
      <c r="I136" s="5"/>
    </row>
    <row r="137" spans="1:9" ht="15.75" customHeight="1" x14ac:dyDescent="0.25">
      <c r="A137" s="5">
        <v>2011</v>
      </c>
      <c r="B137" s="5" t="s">
        <v>8</v>
      </c>
      <c r="C137" s="5" t="s">
        <v>222</v>
      </c>
      <c r="D137" s="5" t="s">
        <v>1109</v>
      </c>
      <c r="E137" s="5">
        <v>1.6729318582079399E-3</v>
      </c>
      <c r="F137" s="5"/>
      <c r="G137" s="5"/>
      <c r="H137" s="5"/>
      <c r="I137" s="5"/>
    </row>
    <row r="138" spans="1:9" ht="15.75" customHeight="1" x14ac:dyDescent="0.25">
      <c r="A138" s="5">
        <v>2011</v>
      </c>
      <c r="B138" s="5" t="s">
        <v>15</v>
      </c>
      <c r="C138" s="5" t="s">
        <v>222</v>
      </c>
      <c r="D138" s="5" t="s">
        <v>1109</v>
      </c>
      <c r="E138" s="5">
        <v>3.8871783133486201E-2</v>
      </c>
      <c r="F138" s="5"/>
      <c r="G138" s="5"/>
      <c r="H138" s="5"/>
      <c r="I138" s="5"/>
    </row>
    <row r="139" spans="1:9" ht="15.75" customHeight="1" x14ac:dyDescent="0.25">
      <c r="A139" s="5">
        <v>2011</v>
      </c>
      <c r="B139" s="5" t="s">
        <v>17</v>
      </c>
      <c r="C139" s="5" t="s">
        <v>222</v>
      </c>
      <c r="D139" s="5" t="s">
        <v>1109</v>
      </c>
      <c r="E139" s="5">
        <v>9.0491011433695798E-2</v>
      </c>
      <c r="F139" s="5"/>
      <c r="G139" s="5"/>
      <c r="H139" s="5"/>
      <c r="I139" s="5"/>
    </row>
    <row r="140" spans="1:9" ht="15.75" customHeight="1" x14ac:dyDescent="0.25">
      <c r="A140" s="5">
        <v>2011</v>
      </c>
      <c r="B140" s="5" t="s">
        <v>20</v>
      </c>
      <c r="C140" s="5" t="s">
        <v>222</v>
      </c>
      <c r="D140" s="5" t="s">
        <v>1109</v>
      </c>
      <c r="E140" s="5">
        <v>3.2869411056234499E-3</v>
      </c>
      <c r="F140" s="5"/>
      <c r="G140" s="5"/>
      <c r="H140" s="5"/>
      <c r="I140" s="5"/>
    </row>
    <row r="141" spans="1:9" ht="15.75" customHeight="1" x14ac:dyDescent="0.25">
      <c r="A141" s="5">
        <v>2011</v>
      </c>
      <c r="B141" s="5" t="s">
        <v>23</v>
      </c>
      <c r="C141" s="5" t="s">
        <v>222</v>
      </c>
      <c r="D141" s="5" t="s">
        <v>1109</v>
      </c>
      <c r="E141" s="5">
        <v>4.8004440434276701E-4</v>
      </c>
      <c r="F141" s="5"/>
      <c r="G141" s="5"/>
      <c r="H141" s="5"/>
      <c r="I141" s="5"/>
    </row>
    <row r="142" spans="1:9" ht="15.75" customHeight="1" x14ac:dyDescent="0.25">
      <c r="A142" s="5">
        <v>2011</v>
      </c>
      <c r="B142" s="5" t="s">
        <v>26</v>
      </c>
      <c r="C142" s="5" t="s">
        <v>222</v>
      </c>
      <c r="D142" s="5" t="s">
        <v>1109</v>
      </c>
      <c r="E142" s="5">
        <v>4.0768562126668297E-3</v>
      </c>
      <c r="F142" s="5"/>
      <c r="G142" s="5"/>
      <c r="H142" s="5"/>
      <c r="I142" s="5"/>
    </row>
    <row r="143" spans="1:9" ht="15.75" customHeight="1" x14ac:dyDescent="0.25">
      <c r="A143" s="5">
        <v>2011</v>
      </c>
      <c r="B143" s="5" t="s">
        <v>28</v>
      </c>
      <c r="C143" s="5" t="s">
        <v>222</v>
      </c>
      <c r="D143" s="5" t="s">
        <v>1109</v>
      </c>
      <c r="E143" s="5">
        <v>4.1461406047585501E-3</v>
      </c>
      <c r="F143" s="5"/>
      <c r="G143" s="5"/>
      <c r="H143" s="5"/>
      <c r="I143" s="5"/>
    </row>
    <row r="144" spans="1:9" ht="15.75" customHeight="1" x14ac:dyDescent="0.25">
      <c r="A144" s="5">
        <v>2011</v>
      </c>
      <c r="B144" s="5" t="s">
        <v>31</v>
      </c>
      <c r="C144" s="5" t="s">
        <v>222</v>
      </c>
      <c r="D144" s="5" t="s">
        <v>1109</v>
      </c>
      <c r="E144" s="40">
        <v>2.1970539144616501E-7</v>
      </c>
      <c r="F144" s="5"/>
      <c r="G144" s="5"/>
      <c r="H144" s="5"/>
      <c r="I144" s="5"/>
    </row>
    <row r="145" spans="1:9" ht="15.75" customHeight="1" x14ac:dyDescent="0.25">
      <c r="A145" s="5">
        <v>2011</v>
      </c>
      <c r="B145" s="5" t="s">
        <v>42</v>
      </c>
      <c r="C145" s="5" t="s">
        <v>222</v>
      </c>
      <c r="D145" s="5" t="s">
        <v>1109</v>
      </c>
      <c r="E145" s="5">
        <v>3.5384859648786601E-3</v>
      </c>
      <c r="F145" s="5"/>
      <c r="G145" s="5"/>
      <c r="H145" s="5"/>
      <c r="I145" s="5"/>
    </row>
    <row r="146" spans="1:9" ht="15.75" customHeight="1" x14ac:dyDescent="0.25">
      <c r="A146" s="5">
        <v>2011</v>
      </c>
      <c r="B146" s="5" t="s">
        <v>34</v>
      </c>
      <c r="C146" s="5" t="s">
        <v>222</v>
      </c>
      <c r="D146" s="5" t="s">
        <v>1109</v>
      </c>
      <c r="E146" s="5">
        <v>6.5273581101122995E-4</v>
      </c>
      <c r="F146" s="5"/>
      <c r="G146" s="5"/>
      <c r="H146" s="5"/>
      <c r="I146" s="5"/>
    </row>
    <row r="147" spans="1:9" ht="15.75" customHeight="1" x14ac:dyDescent="0.25">
      <c r="A147" s="5">
        <v>2011</v>
      </c>
      <c r="B147" s="5" t="s">
        <v>36</v>
      </c>
      <c r="C147" s="5" t="s">
        <v>222</v>
      </c>
      <c r="D147" s="5" t="s">
        <v>1109</v>
      </c>
      <c r="E147" s="5">
        <v>9.31214967795823E-3</v>
      </c>
      <c r="F147" s="5"/>
      <c r="G147" s="5"/>
      <c r="H147" s="5"/>
      <c r="I147" s="5"/>
    </row>
    <row r="148" spans="1:9" ht="15.75" customHeight="1" x14ac:dyDescent="0.25">
      <c r="A148" s="5">
        <v>2011</v>
      </c>
      <c r="B148" s="5" t="s">
        <v>39</v>
      </c>
      <c r="C148" s="5" t="s">
        <v>222</v>
      </c>
      <c r="D148" s="5" t="s">
        <v>1109</v>
      </c>
      <c r="E148" s="5">
        <v>1.6353257176718001E-2</v>
      </c>
      <c r="F148" s="5"/>
      <c r="G148" s="5"/>
      <c r="H148" s="5"/>
      <c r="I148" s="5"/>
    </row>
    <row r="149" spans="1:9" ht="15.75" customHeight="1" x14ac:dyDescent="0.25">
      <c r="A149" s="5">
        <v>2011</v>
      </c>
      <c r="B149" s="5" t="s">
        <v>45</v>
      </c>
      <c r="C149" s="5" t="s">
        <v>222</v>
      </c>
      <c r="D149" s="5" t="s">
        <v>1109</v>
      </c>
      <c r="E149" s="5">
        <v>8.7514773536067E-3</v>
      </c>
      <c r="F149" s="5"/>
      <c r="G149" s="5"/>
      <c r="H149" s="5"/>
      <c r="I149" s="5"/>
    </row>
    <row r="150" spans="1:9" ht="15.75" customHeight="1" x14ac:dyDescent="0.25">
      <c r="A150" s="5">
        <v>2011</v>
      </c>
      <c r="B150" s="5" t="s">
        <v>47</v>
      </c>
      <c r="C150" s="5" t="s">
        <v>222</v>
      </c>
      <c r="D150" s="5" t="s">
        <v>1109</v>
      </c>
      <c r="E150" s="5">
        <v>2.3437636740957198E-3</v>
      </c>
      <c r="F150" s="5"/>
      <c r="G150" s="5"/>
      <c r="H150" s="5"/>
      <c r="I150" s="5"/>
    </row>
    <row r="151" spans="1:9" ht="15.75" customHeight="1" x14ac:dyDescent="0.25">
      <c r="A151" s="5">
        <v>2011</v>
      </c>
      <c r="B151" s="5" t="s">
        <v>50</v>
      </c>
      <c r="C151" s="5" t="s">
        <v>222</v>
      </c>
      <c r="D151" s="5" t="s">
        <v>1109</v>
      </c>
      <c r="E151" s="5">
        <v>3.5387098212032501E-2</v>
      </c>
      <c r="F151" s="5"/>
      <c r="G151" s="5"/>
      <c r="H151" s="5"/>
      <c r="I151" s="5"/>
    </row>
    <row r="152" spans="1:9" ht="15.75" customHeight="1" x14ac:dyDescent="0.25">
      <c r="A152" s="5">
        <v>2011</v>
      </c>
      <c r="B152" s="5" t="s">
        <v>57</v>
      </c>
      <c r="C152" s="5" t="s">
        <v>222</v>
      </c>
      <c r="D152" s="5" t="s">
        <v>1109</v>
      </c>
      <c r="E152" s="5">
        <v>7.9451852879252605E-3</v>
      </c>
      <c r="F152" s="5"/>
      <c r="G152" s="5"/>
      <c r="H152" s="5"/>
      <c r="I152" s="5"/>
    </row>
    <row r="153" spans="1:9" ht="15.75" customHeight="1" x14ac:dyDescent="0.25">
      <c r="A153" s="5">
        <v>2011</v>
      </c>
      <c r="B153" s="5" t="s">
        <v>54</v>
      </c>
      <c r="C153" s="5" t="s">
        <v>222</v>
      </c>
      <c r="D153" s="5" t="s">
        <v>1109</v>
      </c>
      <c r="E153" s="5">
        <v>4.0490598047556101E-3</v>
      </c>
      <c r="F153" s="5"/>
      <c r="G153" s="5"/>
      <c r="H153" s="5"/>
      <c r="I153" s="5"/>
    </row>
    <row r="154" spans="1:9" ht="15.75" customHeight="1" x14ac:dyDescent="0.25">
      <c r="A154" s="5">
        <v>2011</v>
      </c>
      <c r="B154" s="5" t="s">
        <v>52</v>
      </c>
      <c r="C154" s="5" t="s">
        <v>222</v>
      </c>
      <c r="D154" s="5" t="s">
        <v>1109</v>
      </c>
      <c r="E154" s="40">
        <v>1.7819888641349799E-5</v>
      </c>
      <c r="F154" s="5"/>
      <c r="G154" s="5"/>
      <c r="H154" s="5"/>
      <c r="I154" s="5"/>
    </row>
    <row r="155" spans="1:9" ht="15.75" customHeight="1" x14ac:dyDescent="0.25">
      <c r="A155" s="5">
        <v>2011</v>
      </c>
      <c r="B155" s="5" t="s">
        <v>60</v>
      </c>
      <c r="C155" s="5" t="s">
        <v>222</v>
      </c>
      <c r="D155" s="5" t="s">
        <v>1109</v>
      </c>
      <c r="E155" s="5">
        <v>1.24416844393386E-2</v>
      </c>
      <c r="F155" s="5"/>
      <c r="G155" s="5"/>
      <c r="H155" s="5"/>
      <c r="I155" s="5"/>
    </row>
    <row r="156" spans="1:9" ht="15.75" customHeight="1" x14ac:dyDescent="0.25">
      <c r="A156" s="5">
        <v>2011</v>
      </c>
      <c r="B156" s="5" t="s">
        <v>62</v>
      </c>
      <c r="C156" s="5" t="s">
        <v>222</v>
      </c>
      <c r="D156" s="5" t="s">
        <v>1109</v>
      </c>
      <c r="E156" s="5">
        <v>1.87928569363609E-3</v>
      </c>
      <c r="F156" s="5"/>
      <c r="G156" s="5"/>
      <c r="H156" s="5"/>
      <c r="I156" s="5"/>
    </row>
    <row r="157" spans="1:9" ht="15.75" customHeight="1" x14ac:dyDescent="0.25">
      <c r="A157" s="5">
        <v>2011</v>
      </c>
      <c r="B157" s="5" t="s">
        <v>66</v>
      </c>
      <c r="C157" s="5" t="s">
        <v>222</v>
      </c>
      <c r="D157" s="5" t="s">
        <v>1109</v>
      </c>
      <c r="E157" s="5">
        <v>4.7662887620331202E-3</v>
      </c>
      <c r="F157" s="5"/>
      <c r="G157" s="5"/>
      <c r="H157" s="5"/>
      <c r="I157" s="5"/>
    </row>
    <row r="158" spans="1:9" ht="15.75" customHeight="1" x14ac:dyDescent="0.25">
      <c r="A158" s="5">
        <v>2011</v>
      </c>
      <c r="B158" s="5" t="s">
        <v>64</v>
      </c>
      <c r="C158" s="5" t="s">
        <v>222</v>
      </c>
      <c r="D158" s="5" t="s">
        <v>1109</v>
      </c>
      <c r="E158" s="5">
        <v>5.5807099271980697E-3</v>
      </c>
      <c r="F158" s="5"/>
      <c r="G158" s="5"/>
      <c r="H158" s="5"/>
      <c r="I158" s="5"/>
    </row>
    <row r="159" spans="1:9" ht="15.75" customHeight="1" x14ac:dyDescent="0.25">
      <c r="A159" s="5">
        <v>2011</v>
      </c>
      <c r="B159" s="5" t="s">
        <v>69</v>
      </c>
      <c r="C159" s="5" t="s">
        <v>222</v>
      </c>
      <c r="D159" s="5" t="s">
        <v>1109</v>
      </c>
      <c r="E159" s="5">
        <v>9.4846223688954602E-4</v>
      </c>
      <c r="F159" s="5"/>
      <c r="G159" s="5"/>
      <c r="H159" s="5"/>
      <c r="I159" s="5"/>
    </row>
    <row r="160" spans="1:9" ht="15.75" customHeight="1" x14ac:dyDescent="0.25">
      <c r="A160" s="5">
        <v>2011</v>
      </c>
      <c r="B160" s="5" t="s">
        <v>87</v>
      </c>
      <c r="C160" s="5" t="s">
        <v>222</v>
      </c>
      <c r="D160" s="5" t="s">
        <v>1109</v>
      </c>
      <c r="E160" s="5">
        <v>2.6852749221563501E-3</v>
      </c>
      <c r="F160" s="5"/>
      <c r="G160" s="5"/>
      <c r="H160" s="5"/>
      <c r="I160" s="5"/>
    </row>
    <row r="161" spans="1:9" ht="15.75" customHeight="1" x14ac:dyDescent="0.25">
      <c r="A161" s="5">
        <v>2011</v>
      </c>
      <c r="B161" s="5" t="s">
        <v>90</v>
      </c>
      <c r="C161" s="5" t="s">
        <v>222</v>
      </c>
      <c r="D161" s="5" t="s">
        <v>1109</v>
      </c>
      <c r="E161" s="5">
        <v>1.2934561123037699E-3</v>
      </c>
      <c r="F161" s="5"/>
      <c r="G161" s="5"/>
      <c r="H161" s="5"/>
      <c r="I161" s="5"/>
    </row>
    <row r="162" spans="1:9" ht="15.75" customHeight="1" x14ac:dyDescent="0.25">
      <c r="A162" s="5">
        <v>2011</v>
      </c>
      <c r="B162" s="5" t="s">
        <v>72</v>
      </c>
      <c r="C162" s="5" t="s">
        <v>222</v>
      </c>
      <c r="D162" s="5" t="s">
        <v>1109</v>
      </c>
      <c r="E162" s="5">
        <v>1.3520313510583799E-3</v>
      </c>
      <c r="F162" s="5"/>
      <c r="G162" s="5"/>
      <c r="H162" s="5"/>
      <c r="I162" s="5"/>
    </row>
    <row r="163" spans="1:9" ht="15.75" customHeight="1" x14ac:dyDescent="0.25">
      <c r="A163" s="5">
        <v>2011</v>
      </c>
      <c r="B163" s="5" t="s">
        <v>77</v>
      </c>
      <c r="C163" s="5" t="s">
        <v>222</v>
      </c>
      <c r="D163" s="5" t="s">
        <v>1109</v>
      </c>
      <c r="E163" s="5">
        <v>3.2327570057059902E-4</v>
      </c>
      <c r="F163" s="5"/>
      <c r="G163" s="5"/>
      <c r="H163" s="5"/>
      <c r="I163" s="5"/>
    </row>
    <row r="164" spans="1:9" ht="15.75" customHeight="1" x14ac:dyDescent="0.25">
      <c r="A164" s="5">
        <v>2011</v>
      </c>
      <c r="B164" s="5" t="s">
        <v>79</v>
      </c>
      <c r="C164" s="5" t="s">
        <v>222</v>
      </c>
      <c r="D164" s="5" t="s">
        <v>1109</v>
      </c>
      <c r="E164" s="5">
        <v>1.3382412749550101E-2</v>
      </c>
      <c r="F164" s="5"/>
      <c r="G164" s="5"/>
      <c r="H164" s="5"/>
      <c r="I164" s="5"/>
    </row>
    <row r="165" spans="1:9" ht="15.75" customHeight="1" x14ac:dyDescent="0.25">
      <c r="A165" s="5">
        <v>2011</v>
      </c>
      <c r="B165" s="5" t="s">
        <v>82</v>
      </c>
      <c r="C165" s="5" t="s">
        <v>222</v>
      </c>
      <c r="D165" s="5" t="s">
        <v>1109</v>
      </c>
      <c r="E165" s="5">
        <v>3.35951888153296E-2</v>
      </c>
      <c r="F165" s="5"/>
      <c r="G165" s="5"/>
      <c r="H165" s="5"/>
      <c r="I165" s="5"/>
    </row>
    <row r="166" spans="1:9" ht="15.75" customHeight="1" x14ac:dyDescent="0.25">
      <c r="A166" s="5">
        <v>2011</v>
      </c>
      <c r="B166" s="5" t="s">
        <v>74</v>
      </c>
      <c r="C166" s="5" t="s">
        <v>222</v>
      </c>
      <c r="D166" s="5" t="s">
        <v>1109</v>
      </c>
      <c r="E166" s="5">
        <v>1.7133695262011399E-3</v>
      </c>
      <c r="F166" s="5"/>
      <c r="G166" s="5"/>
      <c r="H166" s="5"/>
      <c r="I166" s="5"/>
    </row>
    <row r="167" spans="1:9" ht="15.75" customHeight="1" x14ac:dyDescent="0.25">
      <c r="A167" s="5">
        <v>2011</v>
      </c>
      <c r="B167" s="5" t="s">
        <v>85</v>
      </c>
      <c r="C167" s="5" t="s">
        <v>222</v>
      </c>
      <c r="D167" s="5" t="s">
        <v>1109</v>
      </c>
      <c r="E167" s="5">
        <v>1.7765508587975098E-2</v>
      </c>
      <c r="F167" s="5"/>
      <c r="G167" s="5"/>
      <c r="H167" s="5"/>
      <c r="I167" s="5"/>
    </row>
    <row r="168" spans="1:9" ht="15.75" customHeight="1" x14ac:dyDescent="0.25">
      <c r="A168" s="5">
        <v>2011</v>
      </c>
      <c r="B168" s="5" t="s">
        <v>93</v>
      </c>
      <c r="C168" s="5" t="s">
        <v>222</v>
      </c>
      <c r="D168" s="5" t="s">
        <v>1109</v>
      </c>
      <c r="E168" s="5">
        <v>1.9158954405321098E-2</v>
      </c>
      <c r="F168" s="5"/>
      <c r="G168" s="5"/>
      <c r="H168" s="5"/>
      <c r="I168" s="5"/>
    </row>
    <row r="169" spans="1:9" ht="15.75" customHeight="1" x14ac:dyDescent="0.25">
      <c r="A169" s="5">
        <v>2011</v>
      </c>
      <c r="B169" s="5" t="s">
        <v>95</v>
      </c>
      <c r="C169" s="5" t="s">
        <v>222</v>
      </c>
      <c r="D169" s="5" t="s">
        <v>1109</v>
      </c>
      <c r="E169" s="5">
        <v>0.12568092626246199</v>
      </c>
      <c r="F169" s="5"/>
      <c r="G169" s="5"/>
      <c r="H169" s="5"/>
      <c r="I169" s="5"/>
    </row>
    <row r="170" spans="1:9" ht="15.75" customHeight="1" x14ac:dyDescent="0.25">
      <c r="A170" s="5">
        <v>2011</v>
      </c>
      <c r="B170" s="5" t="s">
        <v>98</v>
      </c>
      <c r="C170" s="5" t="s">
        <v>222</v>
      </c>
      <c r="D170" s="5" t="s">
        <v>1109</v>
      </c>
      <c r="E170" s="5">
        <v>9.1637337377129999E-4</v>
      </c>
      <c r="F170" s="5"/>
      <c r="G170" s="5"/>
      <c r="H170" s="5"/>
      <c r="I170" s="5"/>
    </row>
    <row r="171" spans="1:9" ht="15.75" customHeight="1" x14ac:dyDescent="0.25">
      <c r="A171" s="5">
        <v>2011</v>
      </c>
      <c r="B171" s="5" t="s">
        <v>101</v>
      </c>
      <c r="C171" s="5" t="s">
        <v>222</v>
      </c>
      <c r="D171" s="5" t="s">
        <v>1109</v>
      </c>
      <c r="E171" s="5">
        <v>4.6105351565492697E-2</v>
      </c>
      <c r="F171" s="5"/>
      <c r="G171" s="5"/>
      <c r="H171" s="5"/>
      <c r="I171" s="5"/>
    </row>
    <row r="172" spans="1:9" ht="15.75" customHeight="1" x14ac:dyDescent="0.25">
      <c r="A172" s="5">
        <v>2011</v>
      </c>
      <c r="B172" s="5" t="s">
        <v>104</v>
      </c>
      <c r="C172" s="5" t="s">
        <v>222</v>
      </c>
      <c r="D172" s="5" t="s">
        <v>1109</v>
      </c>
      <c r="E172" s="5">
        <v>2.19557238756528E-3</v>
      </c>
      <c r="F172" s="5"/>
      <c r="G172" s="5"/>
      <c r="H172" s="5"/>
      <c r="I172" s="5"/>
    </row>
    <row r="173" spans="1:9" ht="15.75" customHeight="1" x14ac:dyDescent="0.25">
      <c r="A173" s="5">
        <v>2011</v>
      </c>
      <c r="B173" s="5" t="s">
        <v>106</v>
      </c>
      <c r="C173" s="5" t="s">
        <v>222</v>
      </c>
      <c r="D173" s="5" t="s">
        <v>1109</v>
      </c>
      <c r="E173" s="5">
        <v>7.4393433140382303E-4</v>
      </c>
      <c r="F173" s="5"/>
      <c r="G173" s="5"/>
      <c r="H173" s="5"/>
      <c r="I173" s="5"/>
    </row>
    <row r="174" spans="1:9" ht="15.75" customHeight="1" x14ac:dyDescent="0.25">
      <c r="A174" s="5">
        <v>2011</v>
      </c>
      <c r="B174" s="5" t="s">
        <v>112</v>
      </c>
      <c r="C174" s="5" t="s">
        <v>222</v>
      </c>
      <c r="D174" s="5" t="s">
        <v>1109</v>
      </c>
      <c r="E174" s="5">
        <v>2.6251706526369402E-3</v>
      </c>
      <c r="F174" s="5"/>
      <c r="G174" s="5"/>
      <c r="H174" s="5"/>
      <c r="I174" s="5"/>
    </row>
    <row r="175" spans="1:9" ht="15.75" customHeight="1" x14ac:dyDescent="0.25">
      <c r="A175" s="5">
        <v>2011</v>
      </c>
      <c r="B175" s="5" t="s">
        <v>114</v>
      </c>
      <c r="C175" s="5" t="s">
        <v>222</v>
      </c>
      <c r="D175" s="5" t="s">
        <v>1109</v>
      </c>
      <c r="E175" s="5">
        <v>0.40327613193970402</v>
      </c>
      <c r="F175" s="5"/>
      <c r="G175" s="5"/>
      <c r="H175" s="5"/>
      <c r="I175" s="5"/>
    </row>
    <row r="176" spans="1:9" ht="15.75" customHeight="1" x14ac:dyDescent="0.25">
      <c r="A176" s="5">
        <v>2011</v>
      </c>
      <c r="B176" s="5" t="s">
        <v>117</v>
      </c>
      <c r="C176" s="5" t="s">
        <v>222</v>
      </c>
      <c r="D176" s="5" t="s">
        <v>1109</v>
      </c>
      <c r="E176" s="5">
        <v>7.1128777852446498E-3</v>
      </c>
      <c r="F176" s="5"/>
      <c r="G176" s="5"/>
      <c r="H176" s="5"/>
      <c r="I176" s="5"/>
    </row>
    <row r="177" spans="1:9" ht="15.75" customHeight="1" x14ac:dyDescent="0.25">
      <c r="A177" s="5">
        <v>2011</v>
      </c>
      <c r="B177" s="5" t="s">
        <v>122</v>
      </c>
      <c r="C177" s="5" t="s">
        <v>222</v>
      </c>
      <c r="D177" s="5" t="s">
        <v>1109</v>
      </c>
      <c r="E177" s="5">
        <v>4.7533350509131296E-3</v>
      </c>
      <c r="F177" s="5"/>
      <c r="G177" s="5"/>
      <c r="H177" s="5"/>
      <c r="I177" s="5"/>
    </row>
    <row r="178" spans="1:9" ht="15.75" customHeight="1" x14ac:dyDescent="0.25">
      <c r="A178" s="5">
        <v>2011</v>
      </c>
      <c r="B178" s="5" t="s">
        <v>124</v>
      </c>
      <c r="C178" s="5" t="s">
        <v>222</v>
      </c>
      <c r="D178" s="5" t="s">
        <v>1109</v>
      </c>
      <c r="E178" s="5">
        <v>1.6076348220717899E-3</v>
      </c>
      <c r="F178" s="5"/>
      <c r="G178" s="5"/>
      <c r="H178" s="5"/>
      <c r="I178" s="5"/>
    </row>
    <row r="179" spans="1:9" ht="15.75" customHeight="1" x14ac:dyDescent="0.25">
      <c r="A179" s="5">
        <v>2011</v>
      </c>
      <c r="B179" s="5" t="s">
        <v>130</v>
      </c>
      <c r="C179" s="5" t="s">
        <v>222</v>
      </c>
      <c r="D179" s="5" t="s">
        <v>1109</v>
      </c>
      <c r="E179" s="5">
        <v>1.70532355848737E-3</v>
      </c>
      <c r="F179" s="5"/>
      <c r="G179" s="5"/>
      <c r="H179" s="5"/>
      <c r="I179" s="5"/>
    </row>
    <row r="180" spans="1:9" ht="15.75" customHeight="1" x14ac:dyDescent="0.25">
      <c r="A180" s="5">
        <v>2011</v>
      </c>
      <c r="B180" s="5" t="s">
        <v>127</v>
      </c>
      <c r="C180" s="5" t="s">
        <v>222</v>
      </c>
      <c r="D180" s="5" t="s">
        <v>1109</v>
      </c>
      <c r="E180" s="5">
        <v>7.8669010334739692E-3</v>
      </c>
      <c r="F180" s="5"/>
      <c r="G180" s="5"/>
      <c r="H180" s="5"/>
      <c r="I180" s="5"/>
    </row>
    <row r="181" spans="1:9" ht="15.75" customHeight="1" x14ac:dyDescent="0.25">
      <c r="A181" s="5">
        <v>2011</v>
      </c>
      <c r="B181" s="5" t="s">
        <v>132</v>
      </c>
      <c r="C181" s="5" t="s">
        <v>222</v>
      </c>
      <c r="D181" s="5" t="s">
        <v>1109</v>
      </c>
      <c r="E181" s="5">
        <v>1.22877261124961E-2</v>
      </c>
      <c r="F181" s="5"/>
      <c r="G181" s="5"/>
      <c r="H181" s="5"/>
      <c r="I181" s="5"/>
    </row>
    <row r="182" spans="1:9" ht="15.75" customHeight="1" x14ac:dyDescent="0.25">
      <c r="A182" s="5">
        <v>2011</v>
      </c>
      <c r="B182" s="5" t="s">
        <v>6</v>
      </c>
      <c r="C182" s="5" t="s">
        <v>654</v>
      </c>
      <c r="D182" s="5" t="s">
        <v>1109</v>
      </c>
      <c r="E182" s="5">
        <v>9.4587494315094098E-2</v>
      </c>
      <c r="F182" s="5"/>
      <c r="G182" s="5"/>
      <c r="H182" s="5"/>
      <c r="I182" s="5"/>
    </row>
    <row r="183" spans="1:9" ht="15.75" customHeight="1" x14ac:dyDescent="0.25">
      <c r="A183" s="5">
        <v>2011</v>
      </c>
      <c r="B183" s="5" t="s">
        <v>3</v>
      </c>
      <c r="C183" s="5" t="s">
        <v>654</v>
      </c>
      <c r="D183" s="5" t="s">
        <v>1109</v>
      </c>
      <c r="E183" s="5">
        <v>1.6009522002476202E-2</v>
      </c>
      <c r="F183" s="5"/>
      <c r="G183" s="5"/>
      <c r="H183" s="5"/>
      <c r="I183" s="5"/>
    </row>
    <row r="184" spans="1:9" ht="15.75" customHeight="1" x14ac:dyDescent="0.25">
      <c r="A184" s="5">
        <v>2011</v>
      </c>
      <c r="B184" s="5" t="s">
        <v>12</v>
      </c>
      <c r="C184" s="5" t="s">
        <v>654</v>
      </c>
      <c r="D184" s="5" t="s">
        <v>1109</v>
      </c>
      <c r="E184" s="5">
        <v>1.6663189831117E-2</v>
      </c>
      <c r="F184" s="5"/>
      <c r="G184" s="5"/>
      <c r="H184" s="5"/>
      <c r="I184" s="5"/>
    </row>
    <row r="185" spans="1:9" ht="15.75" customHeight="1" x14ac:dyDescent="0.25">
      <c r="A185" s="5">
        <v>2011</v>
      </c>
      <c r="B185" s="5" t="s">
        <v>8</v>
      </c>
      <c r="C185" s="5" t="s">
        <v>654</v>
      </c>
      <c r="D185" s="5" t="s">
        <v>1109</v>
      </c>
      <c r="E185" s="5">
        <v>3.7107379529497898E-3</v>
      </c>
      <c r="F185" s="5"/>
      <c r="G185" s="5"/>
      <c r="H185" s="5"/>
      <c r="I185" s="5"/>
    </row>
    <row r="186" spans="1:9" ht="15.75" customHeight="1" x14ac:dyDescent="0.25">
      <c r="A186" s="5">
        <v>2011</v>
      </c>
      <c r="B186" s="5" t="s">
        <v>15</v>
      </c>
      <c r="C186" s="5" t="s">
        <v>654</v>
      </c>
      <c r="D186" s="5" t="s">
        <v>1109</v>
      </c>
      <c r="E186" s="5">
        <v>7.4284879286818498E-2</v>
      </c>
      <c r="F186" s="5"/>
      <c r="G186" s="5"/>
      <c r="H186" s="5"/>
      <c r="I186" s="5"/>
    </row>
    <row r="187" spans="1:9" ht="15.75" customHeight="1" x14ac:dyDescent="0.25">
      <c r="A187" s="5">
        <v>2011</v>
      </c>
      <c r="B187" s="5" t="s">
        <v>17</v>
      </c>
      <c r="C187" s="5" t="s">
        <v>654</v>
      </c>
      <c r="D187" s="5" t="s">
        <v>1109</v>
      </c>
      <c r="E187" s="5">
        <v>6.1195071814986297E-2</v>
      </c>
      <c r="F187" s="5"/>
      <c r="G187" s="5"/>
      <c r="H187" s="5"/>
      <c r="I187" s="5"/>
    </row>
    <row r="188" spans="1:9" ht="15.75" customHeight="1" x14ac:dyDescent="0.25">
      <c r="A188" s="5">
        <v>2011</v>
      </c>
      <c r="B188" s="5" t="s">
        <v>20</v>
      </c>
      <c r="C188" s="5" t="s">
        <v>654</v>
      </c>
      <c r="D188" s="5" t="s">
        <v>1109</v>
      </c>
      <c r="E188" s="5">
        <v>8.2865274986569995E-4</v>
      </c>
      <c r="F188" s="5"/>
      <c r="G188" s="5"/>
      <c r="H188" s="5"/>
      <c r="I188" s="5"/>
    </row>
    <row r="189" spans="1:9" ht="15.75" customHeight="1" x14ac:dyDescent="0.25">
      <c r="A189" s="5">
        <v>2011</v>
      </c>
      <c r="B189" s="5" t="s">
        <v>23</v>
      </c>
      <c r="C189" s="5" t="s">
        <v>654</v>
      </c>
      <c r="D189" s="5" t="s">
        <v>1109</v>
      </c>
      <c r="E189" s="40">
        <v>3.3824177091357999E-7</v>
      </c>
      <c r="F189" s="5"/>
      <c r="G189" s="5"/>
      <c r="H189" s="5"/>
      <c r="I189" s="5"/>
    </row>
    <row r="190" spans="1:9" ht="15.75" customHeight="1" x14ac:dyDescent="0.25">
      <c r="A190" s="5">
        <v>2011</v>
      </c>
      <c r="B190" s="5" t="s">
        <v>26</v>
      </c>
      <c r="C190" s="5" t="s">
        <v>654</v>
      </c>
      <c r="D190" s="5" t="s">
        <v>1109</v>
      </c>
      <c r="E190" s="5">
        <v>3.7511161026223499E-3</v>
      </c>
      <c r="F190" s="5"/>
      <c r="G190" s="5"/>
      <c r="H190" s="5"/>
      <c r="I190" s="5"/>
    </row>
    <row r="191" spans="1:9" ht="15.75" customHeight="1" x14ac:dyDescent="0.25">
      <c r="A191" s="5">
        <v>2011</v>
      </c>
      <c r="B191" s="5" t="s">
        <v>28</v>
      </c>
      <c r="C191" s="5" t="s">
        <v>654</v>
      </c>
      <c r="D191" s="5" t="s">
        <v>1109</v>
      </c>
      <c r="E191" s="5">
        <v>3.3329529408499098E-3</v>
      </c>
      <c r="F191" s="5"/>
      <c r="G191" s="5"/>
      <c r="H191" s="5"/>
      <c r="I191" s="5"/>
    </row>
    <row r="192" spans="1:9" ht="15.75" customHeight="1" x14ac:dyDescent="0.25">
      <c r="A192" s="5">
        <v>2011</v>
      </c>
      <c r="B192" s="5" t="s">
        <v>31</v>
      </c>
      <c r="C192" s="5" t="s">
        <v>654</v>
      </c>
      <c r="D192" s="5" t="s">
        <v>1109</v>
      </c>
      <c r="E192" s="5">
        <v>1.6263317214651501E-4</v>
      </c>
      <c r="F192" s="5"/>
      <c r="G192" s="5"/>
      <c r="H192" s="5"/>
      <c r="I192" s="5"/>
    </row>
    <row r="193" spans="1:9" ht="15.75" customHeight="1" x14ac:dyDescent="0.25">
      <c r="A193" s="5">
        <v>2011</v>
      </c>
      <c r="B193" s="5" t="s">
        <v>42</v>
      </c>
      <c r="C193" s="5" t="s">
        <v>654</v>
      </c>
      <c r="D193" s="5" t="s">
        <v>1109</v>
      </c>
      <c r="E193" s="5">
        <v>3.3457868893416402E-3</v>
      </c>
      <c r="F193" s="5"/>
      <c r="G193" s="5"/>
      <c r="H193" s="5"/>
      <c r="I193" s="5"/>
    </row>
    <row r="194" spans="1:9" ht="15.75" customHeight="1" x14ac:dyDescent="0.25">
      <c r="A194" s="5">
        <v>2011</v>
      </c>
      <c r="B194" s="5" t="s">
        <v>34</v>
      </c>
      <c r="C194" s="5" t="s">
        <v>654</v>
      </c>
      <c r="D194" s="5" t="s">
        <v>1109</v>
      </c>
      <c r="E194" s="5">
        <v>1.58826646485484E-3</v>
      </c>
      <c r="F194" s="5"/>
      <c r="G194" s="5"/>
      <c r="H194" s="5"/>
      <c r="I194" s="5"/>
    </row>
    <row r="195" spans="1:9" ht="15.75" customHeight="1" x14ac:dyDescent="0.25">
      <c r="A195" s="5">
        <v>2011</v>
      </c>
      <c r="B195" s="5" t="s">
        <v>36</v>
      </c>
      <c r="C195" s="5" t="s">
        <v>654</v>
      </c>
      <c r="D195" s="5" t="s">
        <v>1109</v>
      </c>
      <c r="E195" s="5">
        <v>8.4119325452126706E-3</v>
      </c>
      <c r="F195" s="5"/>
      <c r="G195" s="5"/>
      <c r="H195" s="5"/>
      <c r="I195" s="5"/>
    </row>
    <row r="196" spans="1:9" ht="15.75" customHeight="1" x14ac:dyDescent="0.25">
      <c r="A196" s="5">
        <v>2011</v>
      </c>
      <c r="B196" s="5" t="s">
        <v>39</v>
      </c>
      <c r="C196" s="5" t="s">
        <v>654</v>
      </c>
      <c r="D196" s="5" t="s">
        <v>1109</v>
      </c>
      <c r="E196" s="5">
        <v>4.19527727701217E-3</v>
      </c>
      <c r="F196" s="5"/>
      <c r="G196" s="5"/>
      <c r="H196" s="5"/>
      <c r="I196" s="5"/>
    </row>
    <row r="197" spans="1:9" ht="15.75" customHeight="1" x14ac:dyDescent="0.25">
      <c r="A197" s="5">
        <v>2011</v>
      </c>
      <c r="B197" s="5" t="s">
        <v>45</v>
      </c>
      <c r="C197" s="5" t="s">
        <v>654</v>
      </c>
      <c r="D197" s="5" t="s">
        <v>1109</v>
      </c>
      <c r="E197" s="5">
        <v>1.09612795252121E-2</v>
      </c>
      <c r="F197" s="5"/>
      <c r="G197" s="5"/>
      <c r="H197" s="5"/>
      <c r="I197" s="5"/>
    </row>
    <row r="198" spans="1:9" ht="15.75" customHeight="1" x14ac:dyDescent="0.25">
      <c r="A198" s="5">
        <v>2011</v>
      </c>
      <c r="B198" s="5" t="s">
        <v>47</v>
      </c>
      <c r="C198" s="5" t="s">
        <v>654</v>
      </c>
      <c r="D198" s="5" t="s">
        <v>1109</v>
      </c>
      <c r="E198" s="5">
        <v>3.8295858320327798E-3</v>
      </c>
      <c r="F198" s="5"/>
      <c r="G198" s="5"/>
      <c r="H198" s="5"/>
      <c r="I198" s="5"/>
    </row>
    <row r="199" spans="1:9" ht="15.75" customHeight="1" x14ac:dyDescent="0.25">
      <c r="A199" s="5">
        <v>2011</v>
      </c>
      <c r="B199" s="5" t="s">
        <v>50</v>
      </c>
      <c r="C199" s="5" t="s">
        <v>654</v>
      </c>
      <c r="D199" s="5" t="s">
        <v>1109</v>
      </c>
      <c r="E199" s="5">
        <v>8.7493093902455299E-2</v>
      </c>
      <c r="F199" s="5"/>
      <c r="G199" s="5"/>
      <c r="H199" s="5"/>
      <c r="I199" s="5"/>
    </row>
    <row r="200" spans="1:9" ht="15.75" customHeight="1" x14ac:dyDescent="0.25">
      <c r="A200" s="5">
        <v>2011</v>
      </c>
      <c r="B200" s="5" t="s">
        <v>57</v>
      </c>
      <c r="C200" s="5" t="s">
        <v>654</v>
      </c>
      <c r="D200" s="5" t="s">
        <v>1109</v>
      </c>
      <c r="E200" s="5">
        <v>9.55453130544097E-4</v>
      </c>
      <c r="F200" s="5"/>
      <c r="G200" s="5"/>
      <c r="H200" s="5"/>
      <c r="I200" s="5"/>
    </row>
    <row r="201" spans="1:9" ht="15.75" customHeight="1" x14ac:dyDescent="0.25">
      <c r="A201" s="5">
        <v>2011</v>
      </c>
      <c r="B201" s="5" t="s">
        <v>54</v>
      </c>
      <c r="C201" s="5" t="s">
        <v>654</v>
      </c>
      <c r="D201" s="5" t="s">
        <v>1109</v>
      </c>
      <c r="E201" s="5">
        <v>1.76376185333718E-3</v>
      </c>
      <c r="F201" s="5"/>
      <c r="G201" s="5"/>
      <c r="H201" s="5"/>
      <c r="I201" s="5"/>
    </row>
    <row r="202" spans="1:9" ht="15.75" customHeight="1" x14ac:dyDescent="0.25">
      <c r="A202" s="5">
        <v>2011</v>
      </c>
      <c r="B202" s="5" t="s">
        <v>52</v>
      </c>
      <c r="C202" s="5" t="s">
        <v>654</v>
      </c>
      <c r="D202" s="5" t="s">
        <v>1109</v>
      </c>
      <c r="E202" s="5">
        <v>2.1147264460826399E-4</v>
      </c>
      <c r="F202" s="5"/>
      <c r="G202" s="5"/>
      <c r="H202" s="5"/>
      <c r="I202" s="5"/>
    </row>
    <row r="203" spans="1:9" ht="15.75" customHeight="1" x14ac:dyDescent="0.25">
      <c r="A203" s="5">
        <v>2011</v>
      </c>
      <c r="B203" s="5" t="s">
        <v>60</v>
      </c>
      <c r="C203" s="5" t="s">
        <v>654</v>
      </c>
      <c r="D203" s="5" t="s">
        <v>1109</v>
      </c>
      <c r="E203" s="5">
        <v>2.1359309150752501E-2</v>
      </c>
      <c r="F203" s="5"/>
      <c r="G203" s="5"/>
      <c r="H203" s="5"/>
      <c r="I203" s="5"/>
    </row>
    <row r="204" spans="1:9" ht="15.75" customHeight="1" x14ac:dyDescent="0.25">
      <c r="A204" s="5">
        <v>2011</v>
      </c>
      <c r="B204" s="5" t="s">
        <v>62</v>
      </c>
      <c r="C204" s="5" t="s">
        <v>654</v>
      </c>
      <c r="D204" s="5" t="s">
        <v>1109</v>
      </c>
      <c r="E204" s="5">
        <v>3.9681760567794704E-3</v>
      </c>
      <c r="F204" s="5"/>
      <c r="G204" s="5"/>
      <c r="H204" s="5"/>
      <c r="I204" s="5"/>
    </row>
    <row r="205" spans="1:9" ht="15.75" customHeight="1" x14ac:dyDescent="0.25">
      <c r="A205" s="5">
        <v>2011</v>
      </c>
      <c r="B205" s="5" t="s">
        <v>66</v>
      </c>
      <c r="C205" s="5" t="s">
        <v>654</v>
      </c>
      <c r="D205" s="5" t="s">
        <v>1109</v>
      </c>
      <c r="E205" s="5">
        <v>2.7646409926233E-3</v>
      </c>
      <c r="F205" s="5"/>
      <c r="G205" s="5"/>
      <c r="H205" s="5"/>
      <c r="I205" s="5"/>
    </row>
    <row r="206" spans="1:9" ht="15.75" customHeight="1" x14ac:dyDescent="0.25">
      <c r="A206" s="5">
        <v>2011</v>
      </c>
      <c r="B206" s="5" t="s">
        <v>64</v>
      </c>
      <c r="C206" s="5" t="s">
        <v>654</v>
      </c>
      <c r="D206" s="5" t="s">
        <v>1109</v>
      </c>
      <c r="E206" s="5">
        <v>1.12728267971677E-2</v>
      </c>
      <c r="F206" s="5"/>
      <c r="G206" s="5"/>
      <c r="H206" s="5"/>
      <c r="I206" s="5"/>
    </row>
    <row r="207" spans="1:9" ht="15.75" customHeight="1" x14ac:dyDescent="0.25">
      <c r="A207" s="5">
        <v>2011</v>
      </c>
      <c r="B207" s="5" t="s">
        <v>69</v>
      </c>
      <c r="C207" s="5" t="s">
        <v>654</v>
      </c>
      <c r="D207" s="5" t="s">
        <v>1109</v>
      </c>
      <c r="E207" s="5">
        <v>1.84742376756654E-3</v>
      </c>
      <c r="F207" s="5"/>
      <c r="G207" s="5"/>
      <c r="H207" s="5"/>
      <c r="I207" s="5"/>
    </row>
    <row r="208" spans="1:9" ht="15.75" customHeight="1" x14ac:dyDescent="0.25">
      <c r="A208" s="5">
        <v>2011</v>
      </c>
      <c r="B208" s="5" t="s">
        <v>87</v>
      </c>
      <c r="C208" s="5" t="s">
        <v>654</v>
      </c>
      <c r="D208" s="5" t="s">
        <v>1109</v>
      </c>
      <c r="E208" s="5">
        <v>2.31521526217733E-3</v>
      </c>
      <c r="F208" s="5"/>
      <c r="G208" s="5"/>
      <c r="H208" s="5"/>
      <c r="I208" s="5"/>
    </row>
    <row r="209" spans="1:9" ht="15.75" customHeight="1" x14ac:dyDescent="0.25">
      <c r="A209" s="5">
        <v>2011</v>
      </c>
      <c r="B209" s="5" t="s">
        <v>90</v>
      </c>
      <c r="C209" s="5" t="s">
        <v>654</v>
      </c>
      <c r="D209" s="5" t="s">
        <v>1109</v>
      </c>
      <c r="E209" s="5">
        <v>3.5144267352696101E-2</v>
      </c>
      <c r="F209" s="5"/>
      <c r="G209" s="5"/>
      <c r="H209" s="5"/>
      <c r="I209" s="5"/>
    </row>
    <row r="210" spans="1:9" ht="15.75" customHeight="1" x14ac:dyDescent="0.25">
      <c r="A210" s="5">
        <v>2011</v>
      </c>
      <c r="B210" s="5" t="s">
        <v>72</v>
      </c>
      <c r="C210" s="5" t="s">
        <v>654</v>
      </c>
      <c r="D210" s="5" t="s">
        <v>1109</v>
      </c>
      <c r="E210" s="5">
        <v>2.3781028807979801E-3</v>
      </c>
      <c r="F210" s="5"/>
      <c r="G210" s="5"/>
      <c r="H210" s="5"/>
      <c r="I210" s="5"/>
    </row>
    <row r="211" spans="1:9" ht="15.75" customHeight="1" x14ac:dyDescent="0.25">
      <c r="A211" s="5">
        <v>2011</v>
      </c>
      <c r="B211" s="5" t="s">
        <v>77</v>
      </c>
      <c r="C211" s="5" t="s">
        <v>654</v>
      </c>
      <c r="D211" s="5" t="s">
        <v>1109</v>
      </c>
      <c r="E211" s="40">
        <v>2.2780965268922799E-7</v>
      </c>
      <c r="F211" s="5"/>
      <c r="G211" s="5"/>
      <c r="H211" s="5"/>
      <c r="I211" s="5"/>
    </row>
    <row r="212" spans="1:9" ht="15.75" customHeight="1" x14ac:dyDescent="0.25">
      <c r="A212" s="5">
        <v>2011</v>
      </c>
      <c r="B212" s="5" t="s">
        <v>79</v>
      </c>
      <c r="C212" s="5" t="s">
        <v>654</v>
      </c>
      <c r="D212" s="5" t="s">
        <v>1109</v>
      </c>
      <c r="E212" s="5">
        <v>4.6299117017615003E-4</v>
      </c>
      <c r="F212" s="5"/>
      <c r="G212" s="5"/>
      <c r="H212" s="5"/>
      <c r="I212" s="5"/>
    </row>
    <row r="213" spans="1:9" ht="15.75" customHeight="1" x14ac:dyDescent="0.25">
      <c r="A213" s="5">
        <v>2011</v>
      </c>
      <c r="B213" s="5" t="s">
        <v>82</v>
      </c>
      <c r="C213" s="5" t="s">
        <v>654</v>
      </c>
      <c r="D213" s="5" t="s">
        <v>1109</v>
      </c>
      <c r="E213" s="5">
        <v>5.6653291638949103E-2</v>
      </c>
      <c r="F213" s="5"/>
      <c r="G213" s="5"/>
      <c r="H213" s="5"/>
      <c r="I213" s="5"/>
    </row>
    <row r="214" spans="1:9" ht="15.75" customHeight="1" x14ac:dyDescent="0.25">
      <c r="A214" s="5">
        <v>2011</v>
      </c>
      <c r="B214" s="5" t="s">
        <v>74</v>
      </c>
      <c r="C214" s="5" t="s">
        <v>654</v>
      </c>
      <c r="D214" s="5" t="s">
        <v>1109</v>
      </c>
      <c r="E214" s="5">
        <v>1.16564920764735E-3</v>
      </c>
      <c r="F214" s="5"/>
      <c r="G214" s="5"/>
      <c r="H214" s="5"/>
      <c r="I214" s="5"/>
    </row>
    <row r="215" spans="1:9" ht="15.75" customHeight="1" x14ac:dyDescent="0.25">
      <c r="A215" s="5">
        <v>2011</v>
      </c>
      <c r="B215" s="5" t="s">
        <v>85</v>
      </c>
      <c r="C215" s="5" t="s">
        <v>654</v>
      </c>
      <c r="D215" s="5" t="s">
        <v>1109</v>
      </c>
      <c r="E215" s="5">
        <v>3.61020444195143E-3</v>
      </c>
      <c r="F215" s="5"/>
      <c r="G215" s="5"/>
      <c r="H215" s="5"/>
      <c r="I215" s="5"/>
    </row>
    <row r="216" spans="1:9" ht="15.75" customHeight="1" x14ac:dyDescent="0.25">
      <c r="A216" s="5">
        <v>2011</v>
      </c>
      <c r="B216" s="5" t="s">
        <v>93</v>
      </c>
      <c r="C216" s="5" t="s">
        <v>654</v>
      </c>
      <c r="D216" s="5" t="s">
        <v>1109</v>
      </c>
      <c r="E216" s="5">
        <v>2.1931144973980901E-3</v>
      </c>
      <c r="F216" s="5"/>
      <c r="G216" s="5"/>
      <c r="H216" s="5"/>
      <c r="I216" s="5"/>
    </row>
    <row r="217" spans="1:9" ht="15.75" customHeight="1" x14ac:dyDescent="0.25">
      <c r="A217" s="5">
        <v>2011</v>
      </c>
      <c r="B217" s="5" t="s">
        <v>95</v>
      </c>
      <c r="C217" s="5" t="s">
        <v>654</v>
      </c>
      <c r="D217" s="5" t="s">
        <v>1109</v>
      </c>
      <c r="E217" s="5">
        <v>6.7079080280449205E-2</v>
      </c>
      <c r="F217" s="5"/>
      <c r="G217" s="5"/>
      <c r="H217" s="5"/>
      <c r="I217" s="5"/>
    </row>
    <row r="218" spans="1:9" ht="15.75" customHeight="1" x14ac:dyDescent="0.25">
      <c r="A218" s="5">
        <v>2011</v>
      </c>
      <c r="B218" s="5" t="s">
        <v>98</v>
      </c>
      <c r="C218" s="5" t="s">
        <v>654</v>
      </c>
      <c r="D218" s="5" t="s">
        <v>1109</v>
      </c>
      <c r="E218" s="5">
        <v>1.5590695324254099E-3</v>
      </c>
      <c r="F218" s="5"/>
      <c r="G218" s="5"/>
      <c r="H218" s="5"/>
      <c r="I218" s="5"/>
    </row>
    <row r="219" spans="1:9" ht="15.75" customHeight="1" x14ac:dyDescent="0.25">
      <c r="A219" s="5">
        <v>2011</v>
      </c>
      <c r="B219" s="5" t="s">
        <v>101</v>
      </c>
      <c r="C219" s="5" t="s">
        <v>654</v>
      </c>
      <c r="D219" s="5" t="s">
        <v>1109</v>
      </c>
      <c r="E219" s="5">
        <v>2.6972759419690299E-2</v>
      </c>
      <c r="F219" s="5"/>
      <c r="G219" s="5"/>
      <c r="H219" s="5"/>
      <c r="I219" s="5"/>
    </row>
    <row r="220" spans="1:9" ht="15.75" customHeight="1" x14ac:dyDescent="0.25">
      <c r="A220" s="5">
        <v>2011</v>
      </c>
      <c r="B220" s="5" t="s">
        <v>104</v>
      </c>
      <c r="C220" s="5" t="s">
        <v>654</v>
      </c>
      <c r="D220" s="5" t="s">
        <v>1109</v>
      </c>
      <c r="E220" s="5">
        <v>2.0207688551808199E-4</v>
      </c>
      <c r="F220" s="5"/>
      <c r="G220" s="5"/>
      <c r="H220" s="5"/>
      <c r="I220" s="5"/>
    </row>
    <row r="221" spans="1:9" ht="15.75" customHeight="1" x14ac:dyDescent="0.25">
      <c r="A221" s="5">
        <v>2011</v>
      </c>
      <c r="B221" s="5" t="s">
        <v>106</v>
      </c>
      <c r="C221" s="5" t="s">
        <v>654</v>
      </c>
      <c r="D221" s="5" t="s">
        <v>1109</v>
      </c>
      <c r="E221" s="5">
        <v>1.06235371297262E-3</v>
      </c>
      <c r="F221" s="5"/>
      <c r="G221" s="5"/>
      <c r="H221" s="5"/>
      <c r="I221" s="5"/>
    </row>
    <row r="222" spans="1:9" ht="15.75" customHeight="1" x14ac:dyDescent="0.25">
      <c r="A222" s="5">
        <v>2011</v>
      </c>
      <c r="B222" s="5" t="s">
        <v>112</v>
      </c>
      <c r="C222" s="5" t="s">
        <v>654</v>
      </c>
      <c r="D222" s="5" t="s">
        <v>1109</v>
      </c>
      <c r="E222" s="5">
        <v>2.9974360650899799E-3</v>
      </c>
      <c r="F222" s="5"/>
      <c r="G222" s="5"/>
      <c r="H222" s="5"/>
      <c r="I222" s="5"/>
    </row>
    <row r="223" spans="1:9" ht="15.75" customHeight="1" x14ac:dyDescent="0.25">
      <c r="A223" s="5">
        <v>2011</v>
      </c>
      <c r="B223" s="5" t="s">
        <v>114</v>
      </c>
      <c r="C223" s="5" t="s">
        <v>654</v>
      </c>
      <c r="D223" s="5" t="s">
        <v>1109</v>
      </c>
      <c r="E223" s="5">
        <v>0.26507330577187399</v>
      </c>
      <c r="F223" s="5"/>
      <c r="G223" s="5"/>
      <c r="H223" s="5"/>
      <c r="I223" s="5"/>
    </row>
    <row r="224" spans="1:9" ht="15.75" customHeight="1" x14ac:dyDescent="0.25">
      <c r="A224" s="5">
        <v>2011</v>
      </c>
      <c r="B224" s="5" t="s">
        <v>117</v>
      </c>
      <c r="C224" s="5" t="s">
        <v>654</v>
      </c>
      <c r="D224" s="5" t="s">
        <v>1109</v>
      </c>
      <c r="E224" s="5">
        <v>7.8770535387805898E-3</v>
      </c>
      <c r="F224" s="5"/>
      <c r="G224" s="5"/>
      <c r="H224" s="5"/>
      <c r="I224" s="5"/>
    </row>
    <row r="225" spans="1:9" ht="15.75" customHeight="1" x14ac:dyDescent="0.25">
      <c r="A225" s="5">
        <v>2011</v>
      </c>
      <c r="B225" s="5" t="s">
        <v>122</v>
      </c>
      <c r="C225" s="5" t="s">
        <v>654</v>
      </c>
      <c r="D225" s="5" t="s">
        <v>1109</v>
      </c>
      <c r="E225" s="5">
        <v>2.85879458317143E-3</v>
      </c>
      <c r="F225" s="5"/>
      <c r="G225" s="5"/>
      <c r="H225" s="5"/>
      <c r="I225" s="5"/>
    </row>
    <row r="226" spans="1:9" ht="15.75" customHeight="1" x14ac:dyDescent="0.25">
      <c r="A226" s="5">
        <v>2011</v>
      </c>
      <c r="B226" s="5" t="s">
        <v>120</v>
      </c>
      <c r="C226" s="5" t="s">
        <v>654</v>
      </c>
      <c r="D226" s="5" t="s">
        <v>1109</v>
      </c>
      <c r="E226" s="5">
        <v>0</v>
      </c>
      <c r="F226" s="5"/>
      <c r="G226" s="5"/>
      <c r="H226" s="5"/>
      <c r="I226" s="5"/>
    </row>
    <row r="227" spans="1:9" ht="15.75" customHeight="1" x14ac:dyDescent="0.25">
      <c r="A227" s="5">
        <v>2011</v>
      </c>
      <c r="B227" s="5" t="s">
        <v>124</v>
      </c>
      <c r="C227" s="5" t="s">
        <v>654</v>
      </c>
      <c r="D227" s="5" t="s">
        <v>1109</v>
      </c>
      <c r="E227" s="5">
        <v>1.68396297962081E-3</v>
      </c>
      <c r="F227" s="5"/>
      <c r="G227" s="5"/>
      <c r="H227" s="5"/>
      <c r="I227" s="5"/>
    </row>
    <row r="228" spans="1:9" ht="15.75" customHeight="1" x14ac:dyDescent="0.25">
      <c r="A228" s="5">
        <v>2011</v>
      </c>
      <c r="B228" s="5" t="s">
        <v>130</v>
      </c>
      <c r="C228" s="5" t="s">
        <v>654</v>
      </c>
      <c r="D228" s="5" t="s">
        <v>1109</v>
      </c>
      <c r="E228" s="40">
        <v>9.38763295318115E-5</v>
      </c>
      <c r="F228" s="5"/>
      <c r="G228" s="5"/>
      <c r="H228" s="5"/>
      <c r="I228" s="5"/>
    </row>
    <row r="229" spans="1:9" ht="15.75" customHeight="1" x14ac:dyDescent="0.25">
      <c r="A229" s="5">
        <v>2011</v>
      </c>
      <c r="B229" s="5" t="s">
        <v>127</v>
      </c>
      <c r="C229" s="5" t="s">
        <v>654</v>
      </c>
      <c r="D229" s="5" t="s">
        <v>1109</v>
      </c>
      <c r="E229" s="5">
        <v>4.1519531595870197E-3</v>
      </c>
      <c r="F229" s="5"/>
      <c r="G229" s="5"/>
      <c r="H229" s="5"/>
      <c r="I229" s="5"/>
    </row>
    <row r="230" spans="1:9" ht="15.75" customHeight="1" x14ac:dyDescent="0.25">
      <c r="A230" s="5">
        <v>2011</v>
      </c>
      <c r="B230" s="5" t="s">
        <v>132</v>
      </c>
      <c r="C230" s="5" t="s">
        <v>654</v>
      </c>
      <c r="D230" s="5" t="s">
        <v>1109</v>
      </c>
      <c r="E230" s="5">
        <v>7.5970338239643401E-2</v>
      </c>
      <c r="F230" s="5"/>
      <c r="G230" s="5"/>
      <c r="H230" s="5"/>
      <c r="I230" s="5"/>
    </row>
    <row r="231" spans="1:9" ht="15.75" customHeight="1" x14ac:dyDescent="0.25">
      <c r="A231" s="5">
        <v>2011</v>
      </c>
      <c r="B231" s="5" t="s">
        <v>6</v>
      </c>
      <c r="C231" s="5" t="s">
        <v>223</v>
      </c>
      <c r="D231" s="5" t="s">
        <v>1109</v>
      </c>
      <c r="E231" s="5">
        <v>7.0720625626105899E-2</v>
      </c>
      <c r="F231" s="5"/>
      <c r="G231" s="5"/>
      <c r="H231" s="5"/>
      <c r="I231" s="5"/>
    </row>
    <row r="232" spans="1:9" ht="15.75" customHeight="1" x14ac:dyDescent="0.25">
      <c r="A232" s="5">
        <v>2011</v>
      </c>
      <c r="B232" s="5" t="s">
        <v>3</v>
      </c>
      <c r="C232" s="5" t="s">
        <v>223</v>
      </c>
      <c r="D232" s="5" t="s">
        <v>1109</v>
      </c>
      <c r="E232" s="5">
        <v>1.1457500994948499E-2</v>
      </c>
      <c r="F232" s="5"/>
      <c r="G232" s="5"/>
      <c r="H232" s="5"/>
      <c r="I232" s="5"/>
    </row>
    <row r="233" spans="1:9" ht="15.75" customHeight="1" x14ac:dyDescent="0.25">
      <c r="A233" s="5">
        <v>2011</v>
      </c>
      <c r="B233" s="5" t="s">
        <v>12</v>
      </c>
      <c r="C233" s="5" t="s">
        <v>223</v>
      </c>
      <c r="D233" s="5" t="s">
        <v>1109</v>
      </c>
      <c r="E233" s="5">
        <v>1.0902797273991001E-2</v>
      </c>
      <c r="F233" s="5"/>
      <c r="G233" s="5"/>
      <c r="H233" s="5"/>
      <c r="I233" s="5"/>
    </row>
    <row r="234" spans="1:9" ht="15.75" customHeight="1" x14ac:dyDescent="0.25">
      <c r="A234" s="5">
        <v>2011</v>
      </c>
      <c r="B234" s="5" t="s">
        <v>8</v>
      </c>
      <c r="C234" s="5" t="s">
        <v>223</v>
      </c>
      <c r="D234" s="5" t="s">
        <v>1109</v>
      </c>
      <c r="E234" s="5">
        <v>2.7516583596263102E-3</v>
      </c>
      <c r="F234" s="5"/>
      <c r="G234" s="5"/>
      <c r="H234" s="5"/>
      <c r="I234" s="5"/>
    </row>
    <row r="235" spans="1:9" ht="15.75" customHeight="1" x14ac:dyDescent="0.25">
      <c r="A235" s="5">
        <v>2011</v>
      </c>
      <c r="B235" s="5" t="s">
        <v>15</v>
      </c>
      <c r="C235" s="5" t="s">
        <v>223</v>
      </c>
      <c r="D235" s="5" t="s">
        <v>1109</v>
      </c>
      <c r="E235" s="5">
        <v>5.2737841450633399E-2</v>
      </c>
      <c r="F235" s="5"/>
      <c r="G235" s="5"/>
      <c r="H235" s="5"/>
      <c r="I235" s="5"/>
    </row>
    <row r="236" spans="1:9" ht="15.75" customHeight="1" x14ac:dyDescent="0.25">
      <c r="A236" s="5">
        <v>2011</v>
      </c>
      <c r="B236" s="5" t="s">
        <v>17</v>
      </c>
      <c r="C236" s="5" t="s">
        <v>223</v>
      </c>
      <c r="D236" s="5" t="s">
        <v>1109</v>
      </c>
      <c r="E236" s="5">
        <v>5.5798275773157199E-2</v>
      </c>
      <c r="F236" s="5"/>
      <c r="G236" s="5"/>
      <c r="H236" s="5"/>
      <c r="I236" s="5"/>
    </row>
    <row r="237" spans="1:9" ht="15.75" customHeight="1" x14ac:dyDescent="0.25">
      <c r="A237" s="5">
        <v>2011</v>
      </c>
      <c r="B237" s="5" t="s">
        <v>20</v>
      </c>
      <c r="C237" s="5" t="s">
        <v>223</v>
      </c>
      <c r="D237" s="5" t="s">
        <v>1109</v>
      </c>
      <c r="E237" s="5">
        <v>6.2301698708520296E-4</v>
      </c>
      <c r="F237" s="5"/>
      <c r="G237" s="5"/>
      <c r="H237" s="5"/>
      <c r="I237" s="5"/>
    </row>
    <row r="238" spans="1:9" ht="15.75" customHeight="1" x14ac:dyDescent="0.25">
      <c r="A238" s="5">
        <v>2011</v>
      </c>
      <c r="B238" s="5" t="s">
        <v>26</v>
      </c>
      <c r="C238" s="5" t="s">
        <v>223</v>
      </c>
      <c r="D238" s="5" t="s">
        <v>1109</v>
      </c>
      <c r="E238" s="5">
        <v>3.8146127805743098E-3</v>
      </c>
      <c r="F238" s="5"/>
      <c r="G238" s="5"/>
      <c r="H238" s="5"/>
      <c r="I238" s="5"/>
    </row>
    <row r="239" spans="1:9" ht="15.75" customHeight="1" x14ac:dyDescent="0.25">
      <c r="A239" s="5">
        <v>2011</v>
      </c>
      <c r="B239" s="5" t="s">
        <v>28</v>
      </c>
      <c r="C239" s="5" t="s">
        <v>223</v>
      </c>
      <c r="D239" s="5" t="s">
        <v>1109</v>
      </c>
      <c r="E239" s="5">
        <v>2.4510799886641498E-3</v>
      </c>
      <c r="F239" s="5"/>
      <c r="G239" s="5"/>
      <c r="H239" s="5"/>
      <c r="I239" s="5"/>
    </row>
    <row r="240" spans="1:9" ht="15.75" customHeight="1" x14ac:dyDescent="0.25">
      <c r="A240" s="5">
        <v>2011</v>
      </c>
      <c r="B240" s="5" t="s">
        <v>31</v>
      </c>
      <c r="C240" s="5" t="s">
        <v>223</v>
      </c>
      <c r="D240" s="5" t="s">
        <v>1109</v>
      </c>
      <c r="E240" s="5">
        <v>3.4429886128392801E-4</v>
      </c>
      <c r="F240" s="5"/>
      <c r="G240" s="5"/>
      <c r="H240" s="5"/>
      <c r="I240" s="5"/>
    </row>
    <row r="241" spans="1:9" ht="15.75" customHeight="1" x14ac:dyDescent="0.25">
      <c r="A241" s="5">
        <v>2011</v>
      </c>
      <c r="B241" s="5" t="s">
        <v>42</v>
      </c>
      <c r="C241" s="5" t="s">
        <v>223</v>
      </c>
      <c r="D241" s="5" t="s">
        <v>1109</v>
      </c>
      <c r="E241" s="5">
        <v>2.4920679483408101E-3</v>
      </c>
      <c r="F241" s="5"/>
      <c r="G241" s="5"/>
      <c r="H241" s="5"/>
      <c r="I241" s="5"/>
    </row>
    <row r="242" spans="1:9" ht="15.75" customHeight="1" x14ac:dyDescent="0.25">
      <c r="A242" s="5">
        <v>2011</v>
      </c>
      <c r="B242" s="5" t="s">
        <v>34</v>
      </c>
      <c r="C242" s="5" t="s">
        <v>223</v>
      </c>
      <c r="D242" s="5" t="s">
        <v>1109</v>
      </c>
      <c r="E242" s="5">
        <v>1.1968484225584101E-3</v>
      </c>
      <c r="F242" s="5"/>
      <c r="G242" s="5"/>
      <c r="H242" s="5"/>
      <c r="I242" s="5"/>
    </row>
    <row r="243" spans="1:9" ht="15.75" customHeight="1" x14ac:dyDescent="0.25">
      <c r="A243" s="5">
        <v>2011</v>
      </c>
      <c r="B243" s="5" t="s">
        <v>36</v>
      </c>
      <c r="C243" s="5" t="s">
        <v>223</v>
      </c>
      <c r="D243" s="5" t="s">
        <v>1109</v>
      </c>
      <c r="E243" s="5">
        <v>5.9595611908658296E-3</v>
      </c>
      <c r="F243" s="5"/>
      <c r="G243" s="5"/>
      <c r="H243" s="5"/>
      <c r="I243" s="5"/>
    </row>
    <row r="244" spans="1:9" ht="15.75" customHeight="1" x14ac:dyDescent="0.25">
      <c r="A244" s="5">
        <v>2011</v>
      </c>
      <c r="B244" s="5" t="s">
        <v>39</v>
      </c>
      <c r="C244" s="5" t="s">
        <v>223</v>
      </c>
      <c r="D244" s="5" t="s">
        <v>1109</v>
      </c>
      <c r="E244" s="5">
        <v>3.1068873434906799E-3</v>
      </c>
      <c r="F244" s="5"/>
      <c r="G244" s="5"/>
      <c r="H244" s="5"/>
      <c r="I244" s="5"/>
    </row>
    <row r="245" spans="1:9" ht="15.75" customHeight="1" x14ac:dyDescent="0.25">
      <c r="A245" s="5">
        <v>2011</v>
      </c>
      <c r="B245" s="5" t="s">
        <v>45</v>
      </c>
      <c r="C245" s="5" t="s">
        <v>223</v>
      </c>
      <c r="D245" s="5" t="s">
        <v>1109</v>
      </c>
      <c r="E245" s="5">
        <v>8.2604401401691705E-3</v>
      </c>
      <c r="F245" s="5"/>
      <c r="G245" s="5"/>
      <c r="H245" s="5"/>
      <c r="I245" s="5"/>
    </row>
    <row r="246" spans="1:9" ht="15.75" customHeight="1" x14ac:dyDescent="0.25">
      <c r="A246" s="5">
        <v>2011</v>
      </c>
      <c r="B246" s="5" t="s">
        <v>47</v>
      </c>
      <c r="C246" s="5" t="s">
        <v>223</v>
      </c>
      <c r="D246" s="5" t="s">
        <v>1109</v>
      </c>
      <c r="E246" s="5">
        <v>2.8254366870443001E-3</v>
      </c>
      <c r="F246" s="5"/>
      <c r="G246" s="5"/>
      <c r="H246" s="5"/>
      <c r="I246" s="5"/>
    </row>
    <row r="247" spans="1:9" ht="15.75" customHeight="1" x14ac:dyDescent="0.25">
      <c r="A247" s="5">
        <v>2011</v>
      </c>
      <c r="B247" s="5" t="s">
        <v>50</v>
      </c>
      <c r="C247" s="5" t="s">
        <v>223</v>
      </c>
      <c r="D247" s="5" t="s">
        <v>1109</v>
      </c>
      <c r="E247" s="5">
        <v>8.1462203592035501E-2</v>
      </c>
      <c r="F247" s="5"/>
      <c r="G247" s="5"/>
      <c r="H247" s="5"/>
      <c r="I247" s="5"/>
    </row>
    <row r="248" spans="1:9" ht="15.75" customHeight="1" x14ac:dyDescent="0.25">
      <c r="A248" s="5">
        <v>2011</v>
      </c>
      <c r="B248" s="5" t="s">
        <v>57</v>
      </c>
      <c r="C248" s="5" t="s">
        <v>223</v>
      </c>
      <c r="D248" s="5" t="s">
        <v>1109</v>
      </c>
      <c r="E248" s="5">
        <v>6.9952784514829903E-4</v>
      </c>
      <c r="F248" s="5"/>
      <c r="G248" s="5"/>
      <c r="H248" s="5"/>
      <c r="I248" s="5"/>
    </row>
    <row r="249" spans="1:9" ht="15.75" customHeight="1" x14ac:dyDescent="0.25">
      <c r="A249" s="5">
        <v>2011</v>
      </c>
      <c r="B249" s="5" t="s">
        <v>54</v>
      </c>
      <c r="C249" s="5" t="s">
        <v>223</v>
      </c>
      <c r="D249" s="5" t="s">
        <v>1109</v>
      </c>
      <c r="E249" s="5">
        <v>1.28702193384706E-3</v>
      </c>
      <c r="F249" s="5"/>
      <c r="G249" s="5"/>
      <c r="H249" s="5"/>
      <c r="I249" s="5"/>
    </row>
    <row r="250" spans="1:9" ht="15.75" customHeight="1" x14ac:dyDescent="0.25">
      <c r="A250" s="5">
        <v>2011</v>
      </c>
      <c r="B250" s="5" t="s">
        <v>52</v>
      </c>
      <c r="C250" s="5" t="s">
        <v>223</v>
      </c>
      <c r="D250" s="5" t="s">
        <v>1109</v>
      </c>
      <c r="E250" s="5">
        <v>1.5575424677130101E-4</v>
      </c>
      <c r="F250" s="5"/>
      <c r="G250" s="5"/>
      <c r="H250" s="5"/>
      <c r="I250" s="5"/>
    </row>
    <row r="251" spans="1:9" ht="15.75" customHeight="1" x14ac:dyDescent="0.25">
      <c r="A251" s="5">
        <v>2011</v>
      </c>
      <c r="B251" s="5" t="s">
        <v>60</v>
      </c>
      <c r="C251" s="5" t="s">
        <v>223</v>
      </c>
      <c r="D251" s="5" t="s">
        <v>1109</v>
      </c>
      <c r="E251" s="5">
        <v>1.2941265135243501E-2</v>
      </c>
      <c r="F251" s="5"/>
      <c r="G251" s="5"/>
      <c r="H251" s="5"/>
      <c r="I251" s="5"/>
    </row>
    <row r="252" spans="1:9" ht="15.75" customHeight="1" x14ac:dyDescent="0.25">
      <c r="A252" s="5">
        <v>2011</v>
      </c>
      <c r="B252" s="5" t="s">
        <v>62</v>
      </c>
      <c r="C252" s="5" t="s">
        <v>223</v>
      </c>
      <c r="D252" s="5" t="s">
        <v>1109</v>
      </c>
      <c r="E252" s="5">
        <v>2.9429355047840499E-3</v>
      </c>
      <c r="F252" s="5"/>
      <c r="G252" s="5"/>
      <c r="H252" s="5"/>
      <c r="I252" s="5"/>
    </row>
    <row r="253" spans="1:9" ht="15.75" customHeight="1" x14ac:dyDescent="0.25">
      <c r="A253" s="5">
        <v>2011</v>
      </c>
      <c r="B253" s="5" t="s">
        <v>66</v>
      </c>
      <c r="C253" s="5" t="s">
        <v>223</v>
      </c>
      <c r="D253" s="5" t="s">
        <v>1109</v>
      </c>
      <c r="E253" s="5">
        <v>2.0548630451231202E-3</v>
      </c>
      <c r="F253" s="5"/>
      <c r="G253" s="5"/>
      <c r="H253" s="5"/>
      <c r="I253" s="5"/>
    </row>
    <row r="254" spans="1:9" ht="15.75" customHeight="1" x14ac:dyDescent="0.25">
      <c r="A254" s="5">
        <v>2011</v>
      </c>
      <c r="B254" s="5" t="s">
        <v>64</v>
      </c>
      <c r="C254" s="5" t="s">
        <v>223</v>
      </c>
      <c r="D254" s="5" t="s">
        <v>1109</v>
      </c>
      <c r="E254" s="5">
        <v>8.5692161030666604E-3</v>
      </c>
      <c r="F254" s="5"/>
      <c r="G254" s="5"/>
      <c r="H254" s="5"/>
      <c r="I254" s="5"/>
    </row>
    <row r="255" spans="1:9" ht="15.75" customHeight="1" x14ac:dyDescent="0.25">
      <c r="A255" s="5">
        <v>2011</v>
      </c>
      <c r="B255" s="5" t="s">
        <v>69</v>
      </c>
      <c r="C255" s="5" t="s">
        <v>223</v>
      </c>
      <c r="D255" s="5" t="s">
        <v>1109</v>
      </c>
      <c r="E255" s="5">
        <v>1.36353279191016E-3</v>
      </c>
      <c r="F255" s="5"/>
      <c r="G255" s="5"/>
      <c r="H255" s="5"/>
      <c r="I255" s="5"/>
    </row>
    <row r="256" spans="1:9" ht="15.75" customHeight="1" x14ac:dyDescent="0.25">
      <c r="A256" s="5">
        <v>2011</v>
      </c>
      <c r="B256" s="5" t="s">
        <v>87</v>
      </c>
      <c r="C256" s="5" t="s">
        <v>223</v>
      </c>
      <c r="D256" s="5" t="s">
        <v>1109</v>
      </c>
      <c r="E256" s="5">
        <v>1.7296918983549701E-3</v>
      </c>
      <c r="F256" s="5"/>
      <c r="G256" s="5"/>
      <c r="H256" s="5"/>
      <c r="I256" s="5"/>
    </row>
    <row r="257" spans="1:9" ht="15.75" customHeight="1" x14ac:dyDescent="0.25">
      <c r="A257" s="5">
        <v>2011</v>
      </c>
      <c r="B257" s="5" t="s">
        <v>90</v>
      </c>
      <c r="C257" s="5" t="s">
        <v>223</v>
      </c>
      <c r="D257" s="5" t="s">
        <v>1109</v>
      </c>
      <c r="E257" s="5">
        <v>6.8370649271310896E-2</v>
      </c>
      <c r="F257" s="5"/>
      <c r="G257" s="5"/>
      <c r="H257" s="5"/>
      <c r="I257" s="5"/>
    </row>
    <row r="258" spans="1:9" ht="15.75" customHeight="1" x14ac:dyDescent="0.25">
      <c r="A258" s="5">
        <v>2011</v>
      </c>
      <c r="B258" s="5" t="s">
        <v>72</v>
      </c>
      <c r="C258" s="5" t="s">
        <v>223</v>
      </c>
      <c r="D258" s="5" t="s">
        <v>1109</v>
      </c>
      <c r="E258" s="5">
        <v>1.5384147531972299E-3</v>
      </c>
      <c r="F258" s="5"/>
      <c r="G258" s="5"/>
      <c r="H258" s="5"/>
      <c r="I258" s="5"/>
    </row>
    <row r="259" spans="1:9" ht="15.75" customHeight="1" x14ac:dyDescent="0.25">
      <c r="A259" s="5">
        <v>2011</v>
      </c>
      <c r="B259" s="5" t="s">
        <v>79</v>
      </c>
      <c r="C259" s="5" t="s">
        <v>223</v>
      </c>
      <c r="D259" s="5" t="s">
        <v>1109</v>
      </c>
      <c r="E259" s="5">
        <v>3.3063620805837498E-4</v>
      </c>
      <c r="F259" s="5"/>
      <c r="G259" s="5"/>
      <c r="H259" s="5"/>
      <c r="I259" s="5"/>
    </row>
    <row r="260" spans="1:9" ht="15.75" customHeight="1" x14ac:dyDescent="0.25">
      <c r="A260" s="5">
        <v>2011</v>
      </c>
      <c r="B260" s="5" t="s">
        <v>82</v>
      </c>
      <c r="C260" s="5" t="s">
        <v>223</v>
      </c>
      <c r="D260" s="5" t="s">
        <v>1109</v>
      </c>
      <c r="E260" s="5">
        <v>4.9805836068429803E-2</v>
      </c>
      <c r="F260" s="5"/>
      <c r="G260" s="5"/>
      <c r="H260" s="5"/>
      <c r="I260" s="5"/>
    </row>
    <row r="261" spans="1:9" ht="15.75" customHeight="1" x14ac:dyDescent="0.25">
      <c r="A261" s="5">
        <v>2011</v>
      </c>
      <c r="B261" s="5" t="s">
        <v>74</v>
      </c>
      <c r="C261" s="5" t="s">
        <v>223</v>
      </c>
      <c r="D261" s="5" t="s">
        <v>1109</v>
      </c>
      <c r="E261" s="5">
        <v>8.6074715320982095E-4</v>
      </c>
      <c r="F261" s="5"/>
      <c r="G261" s="5"/>
      <c r="H261" s="5"/>
      <c r="I261" s="5"/>
    </row>
    <row r="262" spans="1:9" ht="15.75" customHeight="1" x14ac:dyDescent="0.25">
      <c r="A262" s="5">
        <v>2011</v>
      </c>
      <c r="B262" s="5" t="s">
        <v>85</v>
      </c>
      <c r="C262" s="5" t="s">
        <v>223</v>
      </c>
      <c r="D262" s="5" t="s">
        <v>1109</v>
      </c>
      <c r="E262" s="5">
        <v>1.88544614512627E-3</v>
      </c>
      <c r="F262" s="5"/>
      <c r="G262" s="5"/>
      <c r="H262" s="5"/>
      <c r="I262" s="5"/>
    </row>
    <row r="263" spans="1:9" ht="15.75" customHeight="1" x14ac:dyDescent="0.25">
      <c r="A263" s="5">
        <v>2011</v>
      </c>
      <c r="B263" s="5" t="s">
        <v>93</v>
      </c>
      <c r="C263" s="5" t="s">
        <v>223</v>
      </c>
      <c r="D263" s="5" t="s">
        <v>1109</v>
      </c>
      <c r="E263" s="5">
        <v>1.6231232031956599E-3</v>
      </c>
      <c r="F263" s="5"/>
      <c r="G263" s="5"/>
      <c r="H263" s="5"/>
      <c r="I263" s="5"/>
    </row>
    <row r="264" spans="1:9" ht="15.75" customHeight="1" x14ac:dyDescent="0.25">
      <c r="A264" s="5">
        <v>2011</v>
      </c>
      <c r="B264" s="5" t="s">
        <v>95</v>
      </c>
      <c r="C264" s="5" t="s">
        <v>223</v>
      </c>
      <c r="D264" s="5" t="s">
        <v>1109</v>
      </c>
      <c r="E264" s="5">
        <v>8.5361524822608198E-2</v>
      </c>
      <c r="F264" s="5"/>
      <c r="G264" s="5"/>
      <c r="H264" s="5"/>
      <c r="I264" s="5"/>
    </row>
    <row r="265" spans="1:9" ht="15.75" customHeight="1" x14ac:dyDescent="0.25">
      <c r="A265" s="5">
        <v>2011</v>
      </c>
      <c r="B265" s="5" t="s">
        <v>98</v>
      </c>
      <c r="C265" s="5" t="s">
        <v>223</v>
      </c>
      <c r="D265" s="5" t="s">
        <v>1109</v>
      </c>
      <c r="E265" s="5">
        <v>1.1585929935268701E-3</v>
      </c>
      <c r="F265" s="5"/>
      <c r="G265" s="5"/>
      <c r="H265" s="5"/>
      <c r="I265" s="5"/>
    </row>
    <row r="266" spans="1:9" ht="15.75" customHeight="1" x14ac:dyDescent="0.25">
      <c r="A266" s="5">
        <v>2011</v>
      </c>
      <c r="B266" s="5" t="s">
        <v>101</v>
      </c>
      <c r="C266" s="5" t="s">
        <v>223</v>
      </c>
      <c r="D266" s="5" t="s">
        <v>1109</v>
      </c>
      <c r="E266" s="5">
        <v>2.75001884123925E-2</v>
      </c>
      <c r="F266" s="5"/>
      <c r="G266" s="5"/>
      <c r="H266" s="5"/>
      <c r="I266" s="5"/>
    </row>
    <row r="267" spans="1:9" ht="15.75" customHeight="1" x14ac:dyDescent="0.25">
      <c r="A267" s="5">
        <v>2011</v>
      </c>
      <c r="B267" s="5" t="s">
        <v>104</v>
      </c>
      <c r="C267" s="5" t="s">
        <v>223</v>
      </c>
      <c r="D267" s="5" t="s">
        <v>1109</v>
      </c>
      <c r="E267" s="5">
        <v>1.47556654835969E-4</v>
      </c>
      <c r="F267" s="5"/>
      <c r="G267" s="5"/>
      <c r="H267" s="5"/>
      <c r="I267" s="5"/>
    </row>
    <row r="268" spans="1:9" ht="15.75" customHeight="1" x14ac:dyDescent="0.25">
      <c r="A268" s="5">
        <v>2011</v>
      </c>
      <c r="B268" s="5" t="s">
        <v>106</v>
      </c>
      <c r="C268" s="5" t="s">
        <v>223</v>
      </c>
      <c r="D268" s="5" t="s">
        <v>1109</v>
      </c>
      <c r="E268" s="5">
        <v>7.9243388708205695E-4</v>
      </c>
      <c r="F268" s="5"/>
      <c r="G268" s="5"/>
      <c r="H268" s="5"/>
      <c r="I268" s="5"/>
    </row>
    <row r="269" spans="1:9" ht="15.75" customHeight="1" x14ac:dyDescent="0.25">
      <c r="A269" s="5">
        <v>2011</v>
      </c>
      <c r="B269" s="5" t="s">
        <v>112</v>
      </c>
      <c r="C269" s="5" t="s">
        <v>223</v>
      </c>
      <c r="D269" s="5" t="s">
        <v>1109</v>
      </c>
      <c r="E269" s="5">
        <v>2.23247753705531E-3</v>
      </c>
      <c r="F269" s="5"/>
      <c r="G269" s="5"/>
      <c r="H269" s="5"/>
      <c r="I269" s="5"/>
    </row>
    <row r="270" spans="1:9" ht="15.75" customHeight="1" x14ac:dyDescent="0.25">
      <c r="A270" s="5">
        <v>2011</v>
      </c>
      <c r="B270" s="5" t="s">
        <v>114</v>
      </c>
      <c r="C270" s="5" t="s">
        <v>223</v>
      </c>
      <c r="D270" s="5" t="s">
        <v>1109</v>
      </c>
      <c r="E270" s="5">
        <v>0.35790756906585097</v>
      </c>
      <c r="F270" s="5"/>
      <c r="G270" s="5"/>
      <c r="H270" s="5"/>
      <c r="I270" s="5"/>
    </row>
    <row r="271" spans="1:9" ht="15.75" customHeight="1" x14ac:dyDescent="0.25">
      <c r="A271" s="5">
        <v>2011</v>
      </c>
      <c r="B271" s="5" t="s">
        <v>117</v>
      </c>
      <c r="C271" s="5" t="s">
        <v>223</v>
      </c>
      <c r="D271" s="5" t="s">
        <v>1109</v>
      </c>
      <c r="E271" s="5">
        <v>5.8503481111816698E-3</v>
      </c>
      <c r="F271" s="5"/>
      <c r="G271" s="5"/>
      <c r="H271" s="5"/>
      <c r="I271" s="5"/>
    </row>
    <row r="272" spans="1:9" ht="15.75" customHeight="1" x14ac:dyDescent="0.25">
      <c r="A272" s="5">
        <v>2011</v>
      </c>
      <c r="B272" s="5" t="s">
        <v>122</v>
      </c>
      <c r="C272" s="5" t="s">
        <v>223</v>
      </c>
      <c r="D272" s="5" t="s">
        <v>1109</v>
      </c>
      <c r="E272" s="5">
        <v>2.0876534128644502E-3</v>
      </c>
      <c r="F272" s="5"/>
      <c r="G272" s="5"/>
      <c r="H272" s="5"/>
      <c r="I272" s="5"/>
    </row>
    <row r="273" spans="1:9" ht="15.75" customHeight="1" x14ac:dyDescent="0.25">
      <c r="A273" s="5">
        <v>2011</v>
      </c>
      <c r="B273" s="5" t="s">
        <v>124</v>
      </c>
      <c r="C273" s="5" t="s">
        <v>223</v>
      </c>
      <c r="D273" s="5" t="s">
        <v>1109</v>
      </c>
      <c r="E273" s="5">
        <v>1.2241737290095199E-3</v>
      </c>
      <c r="F273" s="5"/>
      <c r="G273" s="5"/>
      <c r="H273" s="5"/>
      <c r="I273" s="5"/>
    </row>
    <row r="274" spans="1:9" ht="15.75" customHeight="1" x14ac:dyDescent="0.25">
      <c r="A274" s="5">
        <v>2011</v>
      </c>
      <c r="B274" s="5" t="s">
        <v>130</v>
      </c>
      <c r="C274" s="5" t="s">
        <v>223</v>
      </c>
      <c r="D274" s="5" t="s">
        <v>1109</v>
      </c>
      <c r="E274" s="40">
        <v>7.10457967728741E-5</v>
      </c>
      <c r="F274" s="5"/>
      <c r="G274" s="5"/>
      <c r="H274" s="5"/>
      <c r="I274" s="5"/>
    </row>
    <row r="275" spans="1:9" ht="15.75" customHeight="1" x14ac:dyDescent="0.25">
      <c r="A275" s="5">
        <v>2011</v>
      </c>
      <c r="B275" s="5" t="s">
        <v>127</v>
      </c>
      <c r="C275" s="5" t="s">
        <v>223</v>
      </c>
      <c r="D275" s="5" t="s">
        <v>1109</v>
      </c>
      <c r="E275" s="5">
        <v>2.9402029741389399E-3</v>
      </c>
      <c r="F275" s="5"/>
      <c r="G275" s="5"/>
      <c r="H275" s="5"/>
      <c r="I275" s="5"/>
    </row>
    <row r="276" spans="1:9" ht="15.75" customHeight="1" x14ac:dyDescent="0.25">
      <c r="A276" s="5">
        <v>2011</v>
      </c>
      <c r="B276" s="5" t="s">
        <v>132</v>
      </c>
      <c r="C276" s="5" t="s">
        <v>223</v>
      </c>
      <c r="D276" s="5" t="s">
        <v>1109</v>
      </c>
      <c r="E276" s="5">
        <v>3.9662417875326997E-2</v>
      </c>
      <c r="F276" s="5"/>
      <c r="G276" s="5"/>
      <c r="H276" s="5"/>
      <c r="I276" s="5"/>
    </row>
    <row r="277" spans="1:9" ht="15.75" customHeight="1" x14ac:dyDescent="0.25">
      <c r="A277" s="5">
        <v>2012</v>
      </c>
      <c r="B277" s="5" t="s">
        <v>6</v>
      </c>
      <c r="C277" s="5" t="s">
        <v>222</v>
      </c>
      <c r="D277" s="5" t="s">
        <v>1109</v>
      </c>
      <c r="E277" s="5">
        <v>4.4673617098710703E-3</v>
      </c>
      <c r="F277" s="5"/>
      <c r="G277" s="5"/>
      <c r="H277" s="5"/>
      <c r="I277" s="5"/>
    </row>
    <row r="278" spans="1:9" ht="15.75" customHeight="1" x14ac:dyDescent="0.25">
      <c r="A278" s="5">
        <v>2012</v>
      </c>
      <c r="B278" s="5" t="s">
        <v>3</v>
      </c>
      <c r="C278" s="5" t="s">
        <v>222</v>
      </c>
      <c r="D278" s="5" t="s">
        <v>1109</v>
      </c>
      <c r="E278" s="5">
        <v>6.2733711762935499E-3</v>
      </c>
      <c r="F278" s="5"/>
      <c r="G278" s="5"/>
      <c r="H278" s="5"/>
      <c r="I278" s="5"/>
    </row>
    <row r="279" spans="1:9" ht="15.75" customHeight="1" x14ac:dyDescent="0.25">
      <c r="A279" s="5">
        <v>2012</v>
      </c>
      <c r="B279" s="5" t="s">
        <v>12</v>
      </c>
      <c r="C279" s="5" t="s">
        <v>222</v>
      </c>
      <c r="D279" s="5" t="s">
        <v>1109</v>
      </c>
      <c r="E279" s="5">
        <v>2.0079871003450898E-2</v>
      </c>
      <c r="F279" s="5"/>
      <c r="G279" s="5"/>
      <c r="H279" s="5"/>
      <c r="I279" s="5"/>
    </row>
    <row r="280" spans="1:9" ht="15.75" customHeight="1" x14ac:dyDescent="0.25">
      <c r="A280" s="5">
        <v>2012</v>
      </c>
      <c r="B280" s="5" t="s">
        <v>8</v>
      </c>
      <c r="C280" s="5" t="s">
        <v>222</v>
      </c>
      <c r="D280" s="5" t="s">
        <v>1109</v>
      </c>
      <c r="E280" s="5">
        <v>1.48193048483477E-3</v>
      </c>
      <c r="F280" s="5"/>
      <c r="G280" s="5"/>
      <c r="H280" s="5"/>
      <c r="I280" s="5"/>
    </row>
    <row r="281" spans="1:9" ht="15.75" customHeight="1" x14ac:dyDescent="0.25">
      <c r="A281" s="5">
        <v>2012</v>
      </c>
      <c r="B281" s="5" t="s">
        <v>15</v>
      </c>
      <c r="C281" s="5" t="s">
        <v>222</v>
      </c>
      <c r="D281" s="5" t="s">
        <v>1109</v>
      </c>
      <c r="E281" s="5">
        <v>3.2679290288093597E-2</v>
      </c>
      <c r="F281" s="5"/>
      <c r="G281" s="5"/>
      <c r="H281" s="5"/>
      <c r="I281" s="5"/>
    </row>
    <row r="282" spans="1:9" ht="15.75" customHeight="1" x14ac:dyDescent="0.25">
      <c r="A282" s="5">
        <v>2012</v>
      </c>
      <c r="B282" s="5" t="s">
        <v>17</v>
      </c>
      <c r="C282" s="5" t="s">
        <v>222</v>
      </c>
      <c r="D282" s="5" t="s">
        <v>1109</v>
      </c>
      <c r="E282" s="5">
        <v>9.6337962997755003E-2</v>
      </c>
      <c r="F282" s="5"/>
      <c r="G282" s="5"/>
      <c r="H282" s="5"/>
      <c r="I282" s="5"/>
    </row>
    <row r="283" spans="1:9" ht="15.75" customHeight="1" x14ac:dyDescent="0.25">
      <c r="A283" s="5">
        <v>2012</v>
      </c>
      <c r="B283" s="5" t="s">
        <v>20</v>
      </c>
      <c r="C283" s="5" t="s">
        <v>222</v>
      </c>
      <c r="D283" s="5" t="s">
        <v>1109</v>
      </c>
      <c r="E283" s="5">
        <v>3.3007791823045302E-3</v>
      </c>
      <c r="F283" s="5"/>
      <c r="G283" s="5"/>
      <c r="H283" s="5"/>
      <c r="I283" s="5"/>
    </row>
    <row r="284" spans="1:9" ht="15.75" customHeight="1" x14ac:dyDescent="0.25">
      <c r="A284" s="5">
        <v>2012</v>
      </c>
      <c r="B284" s="5" t="s">
        <v>23</v>
      </c>
      <c r="C284" s="5" t="s">
        <v>222</v>
      </c>
      <c r="D284" s="5" t="s">
        <v>1109</v>
      </c>
      <c r="E284" s="5">
        <v>4.9778370864479499E-4</v>
      </c>
      <c r="F284" s="5"/>
      <c r="G284" s="5"/>
      <c r="H284" s="5"/>
      <c r="I284" s="5"/>
    </row>
    <row r="285" spans="1:9" ht="15.75" customHeight="1" x14ac:dyDescent="0.25">
      <c r="A285" s="5">
        <v>2012</v>
      </c>
      <c r="B285" s="5" t="s">
        <v>26</v>
      </c>
      <c r="C285" s="5" t="s">
        <v>222</v>
      </c>
      <c r="D285" s="5" t="s">
        <v>1109</v>
      </c>
      <c r="E285" s="5">
        <v>4.36735049854786E-3</v>
      </c>
      <c r="F285" s="5"/>
      <c r="G285" s="5"/>
      <c r="H285" s="5"/>
      <c r="I285" s="5"/>
    </row>
    <row r="286" spans="1:9" ht="15.75" customHeight="1" x14ac:dyDescent="0.25">
      <c r="A286" s="5">
        <v>2012</v>
      </c>
      <c r="B286" s="5" t="s">
        <v>28</v>
      </c>
      <c r="C286" s="5" t="s">
        <v>222</v>
      </c>
      <c r="D286" s="5" t="s">
        <v>1109</v>
      </c>
      <c r="E286" s="5">
        <v>4.1032156224320802E-3</v>
      </c>
      <c r="F286" s="5"/>
      <c r="G286" s="5"/>
      <c r="H286" s="5"/>
      <c r="I286" s="5"/>
    </row>
    <row r="287" spans="1:9" ht="15.75" customHeight="1" x14ac:dyDescent="0.25">
      <c r="A287" s="5">
        <v>2012</v>
      </c>
      <c r="B287" s="5" t="s">
        <v>31</v>
      </c>
      <c r="C287" s="5" t="s">
        <v>222</v>
      </c>
      <c r="D287" s="5" t="s">
        <v>1109</v>
      </c>
      <c r="E287" s="40">
        <v>2.4490517016004501E-7</v>
      </c>
      <c r="F287" s="5"/>
      <c r="G287" s="5"/>
      <c r="H287" s="5"/>
      <c r="I287" s="5"/>
    </row>
    <row r="288" spans="1:9" ht="15.75" customHeight="1" x14ac:dyDescent="0.25">
      <c r="A288" s="5">
        <v>2012</v>
      </c>
      <c r="B288" s="5" t="s">
        <v>42</v>
      </c>
      <c r="C288" s="5" t="s">
        <v>222</v>
      </c>
      <c r="D288" s="5" t="s">
        <v>1109</v>
      </c>
      <c r="E288" s="5">
        <v>2.8405093656104501E-3</v>
      </c>
      <c r="F288" s="5"/>
      <c r="G288" s="5"/>
      <c r="H288" s="5"/>
      <c r="I288" s="5"/>
    </row>
    <row r="289" spans="1:9" ht="15.75" customHeight="1" x14ac:dyDescent="0.25">
      <c r="A289" s="5">
        <v>2012</v>
      </c>
      <c r="B289" s="5" t="s">
        <v>34</v>
      </c>
      <c r="C289" s="5" t="s">
        <v>222</v>
      </c>
      <c r="D289" s="5" t="s">
        <v>1109</v>
      </c>
      <c r="E289" s="5">
        <v>5.9249380805694203E-4</v>
      </c>
      <c r="F289" s="5"/>
      <c r="G289" s="5"/>
      <c r="H289" s="5"/>
      <c r="I289" s="5"/>
    </row>
    <row r="290" spans="1:9" ht="15.75" customHeight="1" x14ac:dyDescent="0.25">
      <c r="A290" s="5">
        <v>2012</v>
      </c>
      <c r="B290" s="5" t="s">
        <v>36</v>
      </c>
      <c r="C290" s="5" t="s">
        <v>222</v>
      </c>
      <c r="D290" s="5" t="s">
        <v>1109</v>
      </c>
      <c r="E290" s="5">
        <v>9.6066959675686799E-3</v>
      </c>
      <c r="F290" s="5"/>
      <c r="G290" s="5"/>
      <c r="H290" s="5"/>
      <c r="I290" s="5"/>
    </row>
    <row r="291" spans="1:9" ht="15.75" customHeight="1" x14ac:dyDescent="0.25">
      <c r="A291" s="5">
        <v>2012</v>
      </c>
      <c r="B291" s="5" t="s">
        <v>39</v>
      </c>
      <c r="C291" s="5" t="s">
        <v>222</v>
      </c>
      <c r="D291" s="5" t="s">
        <v>1109</v>
      </c>
      <c r="E291" s="5">
        <v>1.7230820957539299E-2</v>
      </c>
      <c r="F291" s="5"/>
      <c r="G291" s="5"/>
      <c r="H291" s="5"/>
      <c r="I291" s="5"/>
    </row>
    <row r="292" spans="1:9" ht="15.75" customHeight="1" x14ac:dyDescent="0.25">
      <c r="A292" s="5">
        <v>2012</v>
      </c>
      <c r="B292" s="5" t="s">
        <v>45</v>
      </c>
      <c r="C292" s="5" t="s">
        <v>222</v>
      </c>
      <c r="D292" s="5" t="s">
        <v>1109</v>
      </c>
      <c r="E292" s="5">
        <v>9.7485122995295201E-3</v>
      </c>
      <c r="F292" s="5"/>
      <c r="G292" s="5"/>
      <c r="H292" s="5"/>
      <c r="I292" s="5"/>
    </row>
    <row r="293" spans="1:9" ht="15.75" customHeight="1" x14ac:dyDescent="0.25">
      <c r="A293" s="5">
        <v>2012</v>
      </c>
      <c r="B293" s="5" t="s">
        <v>47</v>
      </c>
      <c r="C293" s="5" t="s">
        <v>222</v>
      </c>
      <c r="D293" s="5" t="s">
        <v>1109</v>
      </c>
      <c r="E293" s="5">
        <v>4.3857028859826397E-3</v>
      </c>
      <c r="F293" s="5"/>
      <c r="G293" s="5"/>
      <c r="H293" s="5"/>
      <c r="I293" s="5"/>
    </row>
    <row r="294" spans="1:9" ht="15.75" customHeight="1" x14ac:dyDescent="0.25">
      <c r="A294" s="5">
        <v>2012</v>
      </c>
      <c r="B294" s="5" t="s">
        <v>50</v>
      </c>
      <c r="C294" s="5" t="s">
        <v>222</v>
      </c>
      <c r="D294" s="5" t="s">
        <v>1109</v>
      </c>
      <c r="E294" s="5">
        <v>3.68696623609494E-2</v>
      </c>
      <c r="F294" s="5"/>
      <c r="G294" s="5"/>
      <c r="H294" s="5"/>
      <c r="I294" s="5"/>
    </row>
    <row r="295" spans="1:9" ht="15.75" customHeight="1" x14ac:dyDescent="0.25">
      <c r="A295" s="5">
        <v>2012</v>
      </c>
      <c r="B295" s="5" t="s">
        <v>57</v>
      </c>
      <c r="C295" s="5" t="s">
        <v>222</v>
      </c>
      <c r="D295" s="5" t="s">
        <v>1109</v>
      </c>
      <c r="E295" s="5">
        <v>8.0886721588679794E-3</v>
      </c>
      <c r="F295" s="5"/>
      <c r="G295" s="5"/>
      <c r="H295" s="5"/>
      <c r="I295" s="5"/>
    </row>
    <row r="296" spans="1:9" ht="15.75" customHeight="1" x14ac:dyDescent="0.25">
      <c r="A296" s="5">
        <v>2012</v>
      </c>
      <c r="B296" s="5" t="s">
        <v>54</v>
      </c>
      <c r="C296" s="5" t="s">
        <v>222</v>
      </c>
      <c r="D296" s="5" t="s">
        <v>1109</v>
      </c>
      <c r="E296" s="5">
        <v>3.3914715968998699E-3</v>
      </c>
      <c r="F296" s="5"/>
      <c r="G296" s="5"/>
      <c r="H296" s="5"/>
      <c r="I296" s="5"/>
    </row>
    <row r="297" spans="1:9" ht="15.75" customHeight="1" x14ac:dyDescent="0.25">
      <c r="A297" s="5">
        <v>2012</v>
      </c>
      <c r="B297" s="5" t="s">
        <v>52</v>
      </c>
      <c r="C297" s="5" t="s">
        <v>222</v>
      </c>
      <c r="D297" s="5" t="s">
        <v>1109</v>
      </c>
      <c r="E297" s="40">
        <v>2.2698679188757598E-5</v>
      </c>
      <c r="F297" s="5"/>
      <c r="G297" s="5"/>
      <c r="H297" s="5"/>
      <c r="I297" s="5"/>
    </row>
    <row r="298" spans="1:9" ht="15.75" customHeight="1" x14ac:dyDescent="0.25">
      <c r="A298" s="5">
        <v>2012</v>
      </c>
      <c r="B298" s="5" t="s">
        <v>60</v>
      </c>
      <c r="C298" s="5" t="s">
        <v>222</v>
      </c>
      <c r="D298" s="5" t="s">
        <v>1109</v>
      </c>
      <c r="E298" s="5">
        <v>1.2452279638397399E-2</v>
      </c>
      <c r="F298" s="5"/>
      <c r="G298" s="5"/>
      <c r="H298" s="5"/>
      <c r="I298" s="5"/>
    </row>
    <row r="299" spans="1:9" ht="15.75" customHeight="1" x14ac:dyDescent="0.25">
      <c r="A299" s="5">
        <v>2012</v>
      </c>
      <c r="B299" s="5" t="s">
        <v>62</v>
      </c>
      <c r="C299" s="5" t="s">
        <v>222</v>
      </c>
      <c r="D299" s="5" t="s">
        <v>1109</v>
      </c>
      <c r="E299" s="5">
        <v>2.28584255611418E-3</v>
      </c>
      <c r="F299" s="5"/>
      <c r="G299" s="5"/>
      <c r="H299" s="5"/>
      <c r="I299" s="5"/>
    </row>
    <row r="300" spans="1:9" ht="15.75" customHeight="1" x14ac:dyDescent="0.25">
      <c r="A300" s="5">
        <v>2012</v>
      </c>
      <c r="B300" s="5" t="s">
        <v>66</v>
      </c>
      <c r="C300" s="5" t="s">
        <v>222</v>
      </c>
      <c r="D300" s="5" t="s">
        <v>1109</v>
      </c>
      <c r="E300" s="5">
        <v>3.4915448095319802E-3</v>
      </c>
      <c r="F300" s="5"/>
      <c r="G300" s="5"/>
      <c r="H300" s="5"/>
      <c r="I300" s="5"/>
    </row>
    <row r="301" spans="1:9" ht="15.75" customHeight="1" x14ac:dyDescent="0.25">
      <c r="A301" s="5">
        <v>2012</v>
      </c>
      <c r="B301" s="5" t="s">
        <v>64</v>
      </c>
      <c r="C301" s="5" t="s">
        <v>222</v>
      </c>
      <c r="D301" s="5" t="s">
        <v>1109</v>
      </c>
      <c r="E301" s="5">
        <v>6.0075920254657102E-3</v>
      </c>
      <c r="F301" s="5"/>
      <c r="G301" s="5"/>
      <c r="H301" s="5"/>
      <c r="I301" s="5"/>
    </row>
    <row r="302" spans="1:9" ht="15.75" customHeight="1" x14ac:dyDescent="0.25">
      <c r="A302" s="5">
        <v>2012</v>
      </c>
      <c r="B302" s="5" t="s">
        <v>69</v>
      </c>
      <c r="C302" s="5" t="s">
        <v>222</v>
      </c>
      <c r="D302" s="5" t="s">
        <v>1109</v>
      </c>
      <c r="E302" s="5">
        <v>6.5764478345040403E-4</v>
      </c>
      <c r="F302" s="5"/>
      <c r="G302" s="5"/>
      <c r="H302" s="5"/>
      <c r="I302" s="5"/>
    </row>
    <row r="303" spans="1:9" ht="15.75" customHeight="1" x14ac:dyDescent="0.25">
      <c r="A303" s="5">
        <v>2012</v>
      </c>
      <c r="B303" s="5" t="s">
        <v>87</v>
      </c>
      <c r="C303" s="5" t="s">
        <v>222</v>
      </c>
      <c r="D303" s="5" t="s">
        <v>1109</v>
      </c>
      <c r="E303" s="5">
        <v>2.7941633872067399E-3</v>
      </c>
      <c r="F303" s="5"/>
      <c r="G303" s="5"/>
      <c r="H303" s="5"/>
      <c r="I303" s="5"/>
    </row>
    <row r="304" spans="1:9" ht="15.75" customHeight="1" x14ac:dyDescent="0.25">
      <c r="A304" s="5">
        <v>2012</v>
      </c>
      <c r="B304" s="5" t="s">
        <v>90</v>
      </c>
      <c r="C304" s="5" t="s">
        <v>222</v>
      </c>
      <c r="D304" s="5" t="s">
        <v>1109</v>
      </c>
      <c r="E304" s="5">
        <v>2.1085839140308699E-3</v>
      </c>
      <c r="F304" s="5"/>
      <c r="G304" s="5"/>
      <c r="H304" s="5"/>
      <c r="I304" s="5"/>
    </row>
    <row r="305" spans="1:9" ht="15.75" customHeight="1" x14ac:dyDescent="0.25">
      <c r="A305" s="5">
        <v>2012</v>
      </c>
      <c r="B305" s="5" t="s">
        <v>72</v>
      </c>
      <c r="C305" s="5" t="s">
        <v>222</v>
      </c>
      <c r="D305" s="5" t="s">
        <v>1109</v>
      </c>
      <c r="E305" s="5">
        <v>1.7981774610820701E-3</v>
      </c>
      <c r="F305" s="5"/>
      <c r="G305" s="5"/>
      <c r="H305" s="5"/>
      <c r="I305" s="5"/>
    </row>
    <row r="306" spans="1:9" ht="15.75" customHeight="1" x14ac:dyDescent="0.25">
      <c r="A306" s="5">
        <v>2012</v>
      </c>
      <c r="B306" s="5" t="s">
        <v>79</v>
      </c>
      <c r="C306" s="5" t="s">
        <v>222</v>
      </c>
      <c r="D306" s="5" t="s">
        <v>1109</v>
      </c>
      <c r="E306" s="5">
        <v>1.35284220966959E-2</v>
      </c>
      <c r="F306" s="5"/>
      <c r="G306" s="5"/>
      <c r="H306" s="5"/>
      <c r="I306" s="5"/>
    </row>
    <row r="307" spans="1:9" ht="15.75" customHeight="1" x14ac:dyDescent="0.25">
      <c r="A307" s="5">
        <v>2012</v>
      </c>
      <c r="B307" s="5" t="s">
        <v>82</v>
      </c>
      <c r="C307" s="5" t="s">
        <v>222</v>
      </c>
      <c r="D307" s="5" t="s">
        <v>1109</v>
      </c>
      <c r="E307" s="5">
        <v>3.2275799720058597E-2</v>
      </c>
      <c r="F307" s="5"/>
      <c r="G307" s="5"/>
      <c r="H307" s="5"/>
      <c r="I307" s="5"/>
    </row>
    <row r="308" spans="1:9" ht="15.75" customHeight="1" x14ac:dyDescent="0.25">
      <c r="A308" s="5">
        <v>2012</v>
      </c>
      <c r="B308" s="5" t="s">
        <v>74</v>
      </c>
      <c r="C308" s="5" t="s">
        <v>222</v>
      </c>
      <c r="D308" s="5" t="s">
        <v>1109</v>
      </c>
      <c r="E308" s="5">
        <v>1.8625596202451499E-3</v>
      </c>
      <c r="F308" s="5"/>
      <c r="G308" s="5"/>
      <c r="H308" s="5"/>
      <c r="I308" s="5"/>
    </row>
    <row r="309" spans="1:9" ht="15.75" customHeight="1" x14ac:dyDescent="0.25">
      <c r="A309" s="5">
        <v>2012</v>
      </c>
      <c r="B309" s="5" t="s">
        <v>85</v>
      </c>
      <c r="C309" s="5" t="s">
        <v>222</v>
      </c>
      <c r="D309" s="5" t="s">
        <v>1109</v>
      </c>
      <c r="E309" s="5">
        <v>1.7985739594524899E-2</v>
      </c>
      <c r="F309" s="5"/>
      <c r="G309" s="5"/>
      <c r="H309" s="5"/>
      <c r="I309" s="5"/>
    </row>
    <row r="310" spans="1:9" ht="15.75" customHeight="1" x14ac:dyDescent="0.25">
      <c r="A310" s="5">
        <v>2012</v>
      </c>
      <c r="B310" s="5" t="s">
        <v>93</v>
      </c>
      <c r="C310" s="5" t="s">
        <v>222</v>
      </c>
      <c r="D310" s="5" t="s">
        <v>1109</v>
      </c>
      <c r="E310" s="5">
        <v>1.7899139266317102E-2</v>
      </c>
      <c r="F310" s="5"/>
      <c r="G310" s="5"/>
      <c r="H310" s="5"/>
      <c r="I310" s="5"/>
    </row>
    <row r="311" spans="1:9" ht="15.75" customHeight="1" x14ac:dyDescent="0.25">
      <c r="A311" s="5">
        <v>2012</v>
      </c>
      <c r="B311" s="5" t="s">
        <v>95</v>
      </c>
      <c r="C311" s="5" t="s">
        <v>222</v>
      </c>
      <c r="D311" s="5" t="s">
        <v>1109</v>
      </c>
      <c r="E311" s="5">
        <v>0.15646880638858199</v>
      </c>
      <c r="F311" s="5"/>
      <c r="G311" s="5"/>
      <c r="H311" s="5"/>
      <c r="I311" s="5"/>
    </row>
    <row r="312" spans="1:9" ht="15.75" customHeight="1" x14ac:dyDescent="0.25">
      <c r="A312" s="5">
        <v>2012</v>
      </c>
      <c r="B312" s="5" t="s">
        <v>98</v>
      </c>
      <c r="C312" s="5" t="s">
        <v>222</v>
      </c>
      <c r="D312" s="5" t="s">
        <v>1109</v>
      </c>
      <c r="E312" s="5">
        <v>9.3617636349305796E-4</v>
      </c>
      <c r="F312" s="5"/>
      <c r="G312" s="5"/>
      <c r="H312" s="5"/>
      <c r="I312" s="5"/>
    </row>
    <row r="313" spans="1:9" ht="15.75" customHeight="1" x14ac:dyDescent="0.25">
      <c r="A313" s="5">
        <v>2012</v>
      </c>
      <c r="B313" s="5" t="s">
        <v>101</v>
      </c>
      <c r="C313" s="5" t="s">
        <v>222</v>
      </c>
      <c r="D313" s="5" t="s">
        <v>1109</v>
      </c>
      <c r="E313" s="5">
        <v>3.7247600905278698E-2</v>
      </c>
      <c r="F313" s="5"/>
      <c r="G313" s="5"/>
      <c r="H313" s="5"/>
      <c r="I313" s="5"/>
    </row>
    <row r="314" spans="1:9" ht="15.75" customHeight="1" x14ac:dyDescent="0.25">
      <c r="A314" s="5">
        <v>2012</v>
      </c>
      <c r="B314" s="5" t="s">
        <v>104</v>
      </c>
      <c r="C314" s="5" t="s">
        <v>222</v>
      </c>
      <c r="D314" s="5" t="s">
        <v>1109</v>
      </c>
      <c r="E314" s="5">
        <v>2.21887804243535E-3</v>
      </c>
      <c r="F314" s="5"/>
      <c r="G314" s="5"/>
      <c r="H314" s="5"/>
      <c r="I314" s="5"/>
    </row>
    <row r="315" spans="1:9" ht="15.75" customHeight="1" x14ac:dyDescent="0.25">
      <c r="A315" s="5">
        <v>2012</v>
      </c>
      <c r="B315" s="5" t="s">
        <v>106</v>
      </c>
      <c r="C315" s="5" t="s">
        <v>222</v>
      </c>
      <c r="D315" s="5" t="s">
        <v>1109</v>
      </c>
      <c r="E315" s="5">
        <v>6.9346913973356201E-4</v>
      </c>
      <c r="F315" s="5"/>
      <c r="G315" s="5"/>
      <c r="H315" s="5"/>
      <c r="I315" s="5"/>
    </row>
    <row r="316" spans="1:9" ht="15.75" customHeight="1" x14ac:dyDescent="0.25">
      <c r="A316" s="5">
        <v>2012</v>
      </c>
      <c r="B316" s="5" t="s">
        <v>112</v>
      </c>
      <c r="C316" s="5" t="s">
        <v>222</v>
      </c>
      <c r="D316" s="5" t="s">
        <v>1109</v>
      </c>
      <c r="E316" s="5">
        <v>3.3486069919909699E-3</v>
      </c>
      <c r="F316" s="5"/>
      <c r="G316" s="5"/>
      <c r="H316" s="5"/>
      <c r="I316" s="5"/>
    </row>
    <row r="317" spans="1:9" ht="15.75" customHeight="1" x14ac:dyDescent="0.25">
      <c r="A317" s="5">
        <v>2012</v>
      </c>
      <c r="B317" s="5" t="s">
        <v>114</v>
      </c>
      <c r="C317" s="5" t="s">
        <v>222</v>
      </c>
      <c r="D317" s="5" t="s">
        <v>1109</v>
      </c>
      <c r="E317" s="5">
        <v>0.38458254451832202</v>
      </c>
      <c r="F317" s="5"/>
      <c r="G317" s="5"/>
      <c r="H317" s="5"/>
      <c r="I317" s="5"/>
    </row>
    <row r="318" spans="1:9" ht="15.75" customHeight="1" x14ac:dyDescent="0.25">
      <c r="A318" s="5">
        <v>2012</v>
      </c>
      <c r="B318" s="5" t="s">
        <v>117</v>
      </c>
      <c r="C318" s="5" t="s">
        <v>222</v>
      </c>
      <c r="D318" s="5" t="s">
        <v>1109</v>
      </c>
      <c r="E318" s="5">
        <v>1.0513981344969101E-2</v>
      </c>
      <c r="F318" s="5"/>
      <c r="G318" s="5"/>
      <c r="H318" s="5"/>
      <c r="I318" s="5"/>
    </row>
    <row r="319" spans="1:9" ht="15.75" customHeight="1" x14ac:dyDescent="0.25">
      <c r="A319" s="5">
        <v>2012</v>
      </c>
      <c r="B319" s="5" t="s">
        <v>122</v>
      </c>
      <c r="C319" s="5" t="s">
        <v>222</v>
      </c>
      <c r="D319" s="5" t="s">
        <v>1109</v>
      </c>
      <c r="E319" s="5">
        <v>4.2628069915439703E-3</v>
      </c>
      <c r="F319" s="5"/>
      <c r="G319" s="5"/>
      <c r="H319" s="5"/>
      <c r="I319" s="5"/>
    </row>
    <row r="320" spans="1:9" ht="15.75" customHeight="1" x14ac:dyDescent="0.25">
      <c r="A320" s="5">
        <v>2012</v>
      </c>
      <c r="B320" s="5" t="s">
        <v>120</v>
      </c>
      <c r="C320" s="5" t="s">
        <v>222</v>
      </c>
      <c r="D320" s="5" t="s">
        <v>1109</v>
      </c>
      <c r="E320" s="40">
        <v>3.3874415118212897E-5</v>
      </c>
      <c r="F320" s="5"/>
      <c r="G320" s="5"/>
      <c r="H320" s="5"/>
      <c r="I320" s="5"/>
    </row>
    <row r="321" spans="1:9" ht="15.75" customHeight="1" x14ac:dyDescent="0.25">
      <c r="A321" s="5">
        <v>2012</v>
      </c>
      <c r="B321" s="5" t="s">
        <v>124</v>
      </c>
      <c r="C321" s="5" t="s">
        <v>222</v>
      </c>
      <c r="D321" s="5" t="s">
        <v>1109</v>
      </c>
      <c r="E321" s="5">
        <v>1.4356031068237299E-3</v>
      </c>
      <c r="F321" s="5"/>
      <c r="G321" s="5"/>
      <c r="H321" s="5"/>
      <c r="I321" s="5"/>
    </row>
    <row r="322" spans="1:9" ht="15.75" customHeight="1" x14ac:dyDescent="0.25">
      <c r="A322" s="5">
        <v>2012</v>
      </c>
      <c r="B322" s="5" t="s">
        <v>130</v>
      </c>
      <c r="C322" s="5" t="s">
        <v>222</v>
      </c>
      <c r="D322" s="5" t="s">
        <v>1109</v>
      </c>
      <c r="E322" s="5">
        <v>1.8006947142234599E-3</v>
      </c>
      <c r="F322" s="5"/>
      <c r="G322" s="5"/>
      <c r="H322" s="5"/>
      <c r="I322" s="5"/>
    </row>
    <row r="323" spans="1:9" ht="15.75" customHeight="1" x14ac:dyDescent="0.25">
      <c r="A323" s="5">
        <v>2012</v>
      </c>
      <c r="B323" s="5" t="s">
        <v>127</v>
      </c>
      <c r="C323" s="5" t="s">
        <v>222</v>
      </c>
      <c r="D323" s="5" t="s">
        <v>1109</v>
      </c>
      <c r="E323" s="5">
        <v>5.5505143904417504E-3</v>
      </c>
      <c r="F323" s="5"/>
      <c r="G323" s="5"/>
      <c r="H323" s="5"/>
      <c r="I323" s="5"/>
    </row>
    <row r="324" spans="1:9" ht="15.75" customHeight="1" x14ac:dyDescent="0.25">
      <c r="A324" s="5">
        <v>2012</v>
      </c>
      <c r="B324" s="5" t="s">
        <v>132</v>
      </c>
      <c r="C324" s="5" t="s">
        <v>222</v>
      </c>
      <c r="D324" s="5" t="s">
        <v>1109</v>
      </c>
      <c r="E324" s="5">
        <v>9.3925521563296994E-3</v>
      </c>
      <c r="F324" s="5"/>
      <c r="G324" s="5"/>
      <c r="H324" s="5"/>
      <c r="I324" s="5"/>
    </row>
    <row r="325" spans="1:9" ht="15.75" customHeight="1" x14ac:dyDescent="0.25">
      <c r="A325" s="5">
        <v>2012</v>
      </c>
      <c r="B325" s="5" t="s">
        <v>6</v>
      </c>
      <c r="C325" s="5" t="s">
        <v>654</v>
      </c>
      <c r="D325" s="5" t="s">
        <v>1109</v>
      </c>
      <c r="E325" s="5">
        <v>9.2485214579316799E-2</v>
      </c>
      <c r="F325" s="5"/>
      <c r="G325" s="5"/>
      <c r="H325" s="5"/>
      <c r="I325" s="5"/>
    </row>
    <row r="326" spans="1:9" ht="15.75" customHeight="1" x14ac:dyDescent="0.25">
      <c r="A326" s="5">
        <v>2012</v>
      </c>
      <c r="B326" s="5" t="s">
        <v>3</v>
      </c>
      <c r="C326" s="5" t="s">
        <v>654</v>
      </c>
      <c r="D326" s="5" t="s">
        <v>1109</v>
      </c>
      <c r="E326" s="5">
        <v>1.63168718388827E-2</v>
      </c>
      <c r="F326" s="5"/>
      <c r="G326" s="5"/>
      <c r="H326" s="5"/>
      <c r="I326" s="5"/>
    </row>
    <row r="327" spans="1:9" ht="15.75" customHeight="1" x14ac:dyDescent="0.25">
      <c r="A327" s="5">
        <v>2012</v>
      </c>
      <c r="B327" s="5" t="s">
        <v>12</v>
      </c>
      <c r="C327" s="5" t="s">
        <v>654</v>
      </c>
      <c r="D327" s="5" t="s">
        <v>1109</v>
      </c>
      <c r="E327" s="5">
        <v>1.4961504907551401E-2</v>
      </c>
      <c r="F327" s="5"/>
      <c r="G327" s="5"/>
      <c r="H327" s="5"/>
      <c r="I327" s="5"/>
    </row>
    <row r="328" spans="1:9" ht="15.75" customHeight="1" x14ac:dyDescent="0.25">
      <c r="A328" s="5">
        <v>2012</v>
      </c>
      <c r="B328" s="5" t="s">
        <v>8</v>
      </c>
      <c r="C328" s="5" t="s">
        <v>654</v>
      </c>
      <c r="D328" s="5" t="s">
        <v>1109</v>
      </c>
      <c r="E328" s="5">
        <v>3.4622324664967999E-3</v>
      </c>
      <c r="F328" s="5"/>
      <c r="G328" s="5"/>
      <c r="H328" s="5"/>
      <c r="I328" s="5"/>
    </row>
    <row r="329" spans="1:9" ht="15.75" customHeight="1" x14ac:dyDescent="0.25">
      <c r="A329" s="5">
        <v>2012</v>
      </c>
      <c r="B329" s="5" t="s">
        <v>15</v>
      </c>
      <c r="C329" s="5" t="s">
        <v>654</v>
      </c>
      <c r="D329" s="5" t="s">
        <v>1109</v>
      </c>
      <c r="E329" s="5">
        <v>7.4565186337686898E-2</v>
      </c>
      <c r="F329" s="5"/>
      <c r="G329" s="5"/>
      <c r="H329" s="5"/>
      <c r="I329" s="5"/>
    </row>
    <row r="330" spans="1:9" ht="15.75" customHeight="1" x14ac:dyDescent="0.25">
      <c r="A330" s="5">
        <v>2012</v>
      </c>
      <c r="B330" s="5" t="s">
        <v>17</v>
      </c>
      <c r="C330" s="5" t="s">
        <v>654</v>
      </c>
      <c r="D330" s="5" t="s">
        <v>1109</v>
      </c>
      <c r="E330" s="5">
        <v>6.7413670290667499E-2</v>
      </c>
      <c r="F330" s="5"/>
      <c r="G330" s="5"/>
      <c r="H330" s="5"/>
      <c r="I330" s="5"/>
    </row>
    <row r="331" spans="1:9" ht="15.75" customHeight="1" x14ac:dyDescent="0.25">
      <c r="A331" s="5">
        <v>2012</v>
      </c>
      <c r="B331" s="5" t="s">
        <v>20</v>
      </c>
      <c r="C331" s="5" t="s">
        <v>654</v>
      </c>
      <c r="D331" s="5" t="s">
        <v>1109</v>
      </c>
      <c r="E331" s="5">
        <v>8.7728036207196196E-4</v>
      </c>
      <c r="F331" s="5"/>
      <c r="G331" s="5"/>
      <c r="H331" s="5"/>
      <c r="I331" s="5"/>
    </row>
    <row r="332" spans="1:9" ht="15.75" customHeight="1" x14ac:dyDescent="0.25">
      <c r="A332" s="5">
        <v>2012</v>
      </c>
      <c r="B332" s="5" t="s">
        <v>23</v>
      </c>
      <c r="C332" s="5" t="s">
        <v>654</v>
      </c>
      <c r="D332" s="5" t="s">
        <v>1109</v>
      </c>
      <c r="E332" s="40">
        <v>3.2115740952767503E-7</v>
      </c>
      <c r="F332" s="5"/>
      <c r="G332" s="5"/>
      <c r="H332" s="5"/>
      <c r="I332" s="5"/>
    </row>
    <row r="333" spans="1:9" ht="15.75" customHeight="1" x14ac:dyDescent="0.25">
      <c r="A333" s="5">
        <v>2012</v>
      </c>
      <c r="B333" s="5" t="s">
        <v>26</v>
      </c>
      <c r="C333" s="5" t="s">
        <v>654</v>
      </c>
      <c r="D333" s="5" t="s">
        <v>1109</v>
      </c>
      <c r="E333" s="5">
        <v>4.5210030032103296E-3</v>
      </c>
      <c r="F333" s="5"/>
      <c r="G333" s="5"/>
      <c r="H333" s="5"/>
      <c r="I333" s="5"/>
    </row>
    <row r="334" spans="1:9" ht="15.75" customHeight="1" x14ac:dyDescent="0.25">
      <c r="A334" s="5">
        <v>2012</v>
      </c>
      <c r="B334" s="5" t="s">
        <v>28</v>
      </c>
      <c r="C334" s="5" t="s">
        <v>654</v>
      </c>
      <c r="D334" s="5" t="s">
        <v>1109</v>
      </c>
      <c r="E334" s="5">
        <v>3.2108177463050398E-3</v>
      </c>
      <c r="F334" s="5"/>
      <c r="G334" s="5"/>
      <c r="H334" s="5"/>
      <c r="I334" s="5"/>
    </row>
    <row r="335" spans="1:9" ht="15.75" customHeight="1" x14ac:dyDescent="0.25">
      <c r="A335" s="5">
        <v>2012</v>
      </c>
      <c r="B335" s="5" t="s">
        <v>31</v>
      </c>
      <c r="C335" s="5" t="s">
        <v>654</v>
      </c>
      <c r="D335" s="5" t="s">
        <v>1109</v>
      </c>
      <c r="E335" s="5">
        <v>1.60777516493545E-4</v>
      </c>
      <c r="F335" s="5"/>
      <c r="G335" s="5"/>
      <c r="H335" s="5"/>
      <c r="I335" s="5"/>
    </row>
    <row r="336" spans="1:9" ht="15.75" customHeight="1" x14ac:dyDescent="0.25">
      <c r="A336" s="5">
        <v>2012</v>
      </c>
      <c r="B336" s="5" t="s">
        <v>42</v>
      </c>
      <c r="C336" s="5" t="s">
        <v>654</v>
      </c>
      <c r="D336" s="5" t="s">
        <v>1109</v>
      </c>
      <c r="E336" s="5">
        <v>2.8067521884173399E-3</v>
      </c>
      <c r="F336" s="5"/>
      <c r="G336" s="5"/>
      <c r="H336" s="5"/>
      <c r="I336" s="5"/>
    </row>
    <row r="337" spans="1:9" ht="15.75" customHeight="1" x14ac:dyDescent="0.25">
      <c r="A337" s="5">
        <v>2012</v>
      </c>
      <c r="B337" s="5" t="s">
        <v>34</v>
      </c>
      <c r="C337" s="5" t="s">
        <v>654</v>
      </c>
      <c r="D337" s="5" t="s">
        <v>1109</v>
      </c>
      <c r="E337" s="5">
        <v>1.57213274326965E-3</v>
      </c>
      <c r="F337" s="5"/>
      <c r="G337" s="5"/>
      <c r="H337" s="5"/>
      <c r="I337" s="5"/>
    </row>
    <row r="338" spans="1:9" ht="15.75" customHeight="1" x14ac:dyDescent="0.25">
      <c r="A338" s="5">
        <v>2012</v>
      </c>
      <c r="B338" s="5" t="s">
        <v>36</v>
      </c>
      <c r="C338" s="5" t="s">
        <v>654</v>
      </c>
      <c r="D338" s="5" t="s">
        <v>1109</v>
      </c>
      <c r="E338" s="5">
        <v>7.6083959010086301E-3</v>
      </c>
      <c r="F338" s="5"/>
      <c r="G338" s="5"/>
      <c r="H338" s="5"/>
      <c r="I338" s="5"/>
    </row>
    <row r="339" spans="1:9" ht="15.75" customHeight="1" x14ac:dyDescent="0.25">
      <c r="A339" s="5">
        <v>2012</v>
      </c>
      <c r="B339" s="5" t="s">
        <v>39</v>
      </c>
      <c r="C339" s="5" t="s">
        <v>654</v>
      </c>
      <c r="D339" s="5" t="s">
        <v>1109</v>
      </c>
      <c r="E339" s="5">
        <v>3.1268882774873798E-3</v>
      </c>
      <c r="F339" s="5"/>
      <c r="G339" s="5"/>
      <c r="H339" s="5"/>
      <c r="I339" s="5"/>
    </row>
    <row r="340" spans="1:9" ht="15.75" customHeight="1" x14ac:dyDescent="0.25">
      <c r="A340" s="5">
        <v>2012</v>
      </c>
      <c r="B340" s="5" t="s">
        <v>45</v>
      </c>
      <c r="C340" s="5" t="s">
        <v>654</v>
      </c>
      <c r="D340" s="5" t="s">
        <v>1109</v>
      </c>
      <c r="E340" s="5">
        <v>9.9735958817336202E-3</v>
      </c>
      <c r="F340" s="5"/>
      <c r="G340" s="5"/>
      <c r="H340" s="5"/>
      <c r="I340" s="5"/>
    </row>
    <row r="341" spans="1:9" ht="15.75" customHeight="1" x14ac:dyDescent="0.25">
      <c r="A341" s="5">
        <v>2012</v>
      </c>
      <c r="B341" s="5" t="s">
        <v>47</v>
      </c>
      <c r="C341" s="5" t="s">
        <v>654</v>
      </c>
      <c r="D341" s="5" t="s">
        <v>1109</v>
      </c>
      <c r="E341" s="5">
        <v>2.0818560302499601E-3</v>
      </c>
      <c r="F341" s="5"/>
      <c r="G341" s="5"/>
      <c r="H341" s="5"/>
      <c r="I341" s="5"/>
    </row>
    <row r="342" spans="1:9" ht="15.75" customHeight="1" x14ac:dyDescent="0.25">
      <c r="A342" s="5">
        <v>2012</v>
      </c>
      <c r="B342" s="5" t="s">
        <v>50</v>
      </c>
      <c r="C342" s="5" t="s">
        <v>654</v>
      </c>
      <c r="D342" s="5" t="s">
        <v>1109</v>
      </c>
      <c r="E342" s="5">
        <v>7.9613707807007397E-2</v>
      </c>
      <c r="F342" s="5"/>
      <c r="G342" s="5"/>
      <c r="H342" s="5"/>
      <c r="I342" s="5"/>
    </row>
    <row r="343" spans="1:9" ht="15.75" customHeight="1" x14ac:dyDescent="0.25">
      <c r="A343" s="5">
        <v>2012</v>
      </c>
      <c r="B343" s="5" t="s">
        <v>57</v>
      </c>
      <c r="C343" s="5" t="s">
        <v>654</v>
      </c>
      <c r="D343" s="5" t="s">
        <v>1109</v>
      </c>
      <c r="E343" s="5">
        <v>9.2036133457860296E-4</v>
      </c>
      <c r="F343" s="5"/>
      <c r="G343" s="5"/>
      <c r="H343" s="5"/>
      <c r="I343" s="5"/>
    </row>
    <row r="344" spans="1:9" ht="15.75" customHeight="1" x14ac:dyDescent="0.25">
      <c r="A344" s="5">
        <v>2012</v>
      </c>
      <c r="B344" s="5" t="s">
        <v>54</v>
      </c>
      <c r="C344" s="5" t="s">
        <v>654</v>
      </c>
      <c r="D344" s="5" t="s">
        <v>1109</v>
      </c>
      <c r="E344" s="5">
        <v>1.6705740720194E-3</v>
      </c>
      <c r="F344" s="5"/>
      <c r="G344" s="5"/>
      <c r="H344" s="5"/>
      <c r="I344" s="5"/>
    </row>
    <row r="345" spans="1:9" ht="15.75" customHeight="1" x14ac:dyDescent="0.25">
      <c r="A345" s="5">
        <v>2012</v>
      </c>
      <c r="B345" s="5" t="s">
        <v>52</v>
      </c>
      <c r="C345" s="5" t="s">
        <v>654</v>
      </c>
      <c r="D345" s="5" t="s">
        <v>1109</v>
      </c>
      <c r="E345" s="40">
        <v>9.6100536732143707E-5</v>
      </c>
      <c r="F345" s="5"/>
      <c r="G345" s="5"/>
      <c r="H345" s="5"/>
      <c r="I345" s="5"/>
    </row>
    <row r="346" spans="1:9" ht="15.75" customHeight="1" x14ac:dyDescent="0.25">
      <c r="A346" s="5">
        <v>2012</v>
      </c>
      <c r="B346" s="5" t="s">
        <v>60</v>
      </c>
      <c r="C346" s="5" t="s">
        <v>654</v>
      </c>
      <c r="D346" s="5" t="s">
        <v>1109</v>
      </c>
      <c r="E346" s="5">
        <v>1.88585554095544E-2</v>
      </c>
      <c r="F346" s="5"/>
      <c r="G346" s="5"/>
      <c r="H346" s="5"/>
      <c r="I346" s="5"/>
    </row>
    <row r="347" spans="1:9" ht="15.75" customHeight="1" x14ac:dyDescent="0.25">
      <c r="A347" s="5">
        <v>2012</v>
      </c>
      <c r="B347" s="5" t="s">
        <v>62</v>
      </c>
      <c r="C347" s="5" t="s">
        <v>654</v>
      </c>
      <c r="D347" s="5" t="s">
        <v>1109</v>
      </c>
      <c r="E347" s="5">
        <v>3.4082367965214298E-3</v>
      </c>
      <c r="F347" s="5"/>
      <c r="G347" s="5"/>
      <c r="H347" s="5"/>
      <c r="I347" s="5"/>
    </row>
    <row r="348" spans="1:9" ht="15.75" customHeight="1" x14ac:dyDescent="0.25">
      <c r="A348" s="5">
        <v>2012</v>
      </c>
      <c r="B348" s="5" t="s">
        <v>66</v>
      </c>
      <c r="C348" s="5" t="s">
        <v>654</v>
      </c>
      <c r="D348" s="5" t="s">
        <v>1109</v>
      </c>
      <c r="E348" s="5">
        <v>2.31702570437366E-3</v>
      </c>
      <c r="F348" s="5"/>
      <c r="G348" s="5"/>
      <c r="H348" s="5"/>
      <c r="I348" s="5"/>
    </row>
    <row r="349" spans="1:9" ht="15.75" customHeight="1" x14ac:dyDescent="0.25">
      <c r="A349" s="5">
        <v>2012</v>
      </c>
      <c r="B349" s="5" t="s">
        <v>64</v>
      </c>
      <c r="C349" s="5" t="s">
        <v>654</v>
      </c>
      <c r="D349" s="5" t="s">
        <v>1109</v>
      </c>
      <c r="E349" s="5">
        <v>1.07247814003134E-2</v>
      </c>
      <c r="F349" s="5"/>
      <c r="G349" s="5"/>
      <c r="H349" s="5"/>
      <c r="I349" s="5"/>
    </row>
    <row r="350" spans="1:9" ht="15.75" customHeight="1" x14ac:dyDescent="0.25">
      <c r="A350" s="5">
        <v>2012</v>
      </c>
      <c r="B350" s="5" t="s">
        <v>69</v>
      </c>
      <c r="C350" s="5" t="s">
        <v>654</v>
      </c>
      <c r="D350" s="5" t="s">
        <v>1109</v>
      </c>
      <c r="E350" s="5">
        <v>1.72760610909748E-3</v>
      </c>
      <c r="F350" s="5"/>
      <c r="G350" s="5"/>
      <c r="H350" s="5"/>
      <c r="I350" s="5"/>
    </row>
    <row r="351" spans="1:9" ht="15.75" customHeight="1" x14ac:dyDescent="0.25">
      <c r="A351" s="5">
        <v>2012</v>
      </c>
      <c r="B351" s="5" t="s">
        <v>87</v>
      </c>
      <c r="C351" s="5" t="s">
        <v>654</v>
      </c>
      <c r="D351" s="5" t="s">
        <v>1109</v>
      </c>
      <c r="E351" s="5">
        <v>1.74754153971755E-3</v>
      </c>
      <c r="F351" s="5"/>
      <c r="G351" s="5"/>
      <c r="H351" s="5"/>
      <c r="I351" s="5"/>
    </row>
    <row r="352" spans="1:9" ht="15.75" customHeight="1" x14ac:dyDescent="0.25">
      <c r="A352" s="5">
        <v>2012</v>
      </c>
      <c r="B352" s="5" t="s">
        <v>90</v>
      </c>
      <c r="C352" s="5" t="s">
        <v>654</v>
      </c>
      <c r="D352" s="5" t="s">
        <v>1109</v>
      </c>
      <c r="E352" s="5">
        <v>3.4641406601486902E-2</v>
      </c>
      <c r="F352" s="5"/>
      <c r="G352" s="5"/>
      <c r="H352" s="5"/>
      <c r="I352" s="5"/>
    </row>
    <row r="353" spans="1:9" ht="15.75" customHeight="1" x14ac:dyDescent="0.25">
      <c r="A353" s="5">
        <v>2012</v>
      </c>
      <c r="B353" s="5" t="s">
        <v>72</v>
      </c>
      <c r="C353" s="5" t="s">
        <v>654</v>
      </c>
      <c r="D353" s="5" t="s">
        <v>1109</v>
      </c>
      <c r="E353" s="5">
        <v>2.1183070637702602E-3</v>
      </c>
      <c r="F353" s="5"/>
      <c r="G353" s="5"/>
      <c r="H353" s="5"/>
      <c r="I353" s="5"/>
    </row>
    <row r="354" spans="1:9" ht="15.75" customHeight="1" x14ac:dyDescent="0.25">
      <c r="A354" s="5">
        <v>2012</v>
      </c>
      <c r="B354" s="5" t="s">
        <v>79</v>
      </c>
      <c r="C354" s="5" t="s">
        <v>654</v>
      </c>
      <c r="D354" s="5" t="s">
        <v>1109</v>
      </c>
      <c r="E354" s="5">
        <v>3.3227490825915102E-4</v>
      </c>
      <c r="F354" s="5"/>
      <c r="G354" s="5"/>
      <c r="H354" s="5"/>
      <c r="I354" s="5"/>
    </row>
    <row r="355" spans="1:9" ht="15.75" customHeight="1" x14ac:dyDescent="0.25">
      <c r="A355" s="5">
        <v>2012</v>
      </c>
      <c r="B355" s="5" t="s">
        <v>82</v>
      </c>
      <c r="C355" s="5" t="s">
        <v>654</v>
      </c>
      <c r="D355" s="5" t="s">
        <v>1109</v>
      </c>
      <c r="E355" s="5">
        <v>5.2869814376755003E-2</v>
      </c>
      <c r="F355" s="5"/>
      <c r="G355" s="5"/>
      <c r="H355" s="5"/>
      <c r="I355" s="5"/>
    </row>
    <row r="356" spans="1:9" ht="15.75" customHeight="1" x14ac:dyDescent="0.25">
      <c r="A356" s="5">
        <v>2012</v>
      </c>
      <c r="B356" s="5" t="s">
        <v>74</v>
      </c>
      <c r="C356" s="5" t="s">
        <v>654</v>
      </c>
      <c r="D356" s="5" t="s">
        <v>1109</v>
      </c>
      <c r="E356" s="5">
        <v>1.6542871358544301E-3</v>
      </c>
      <c r="F356" s="5"/>
      <c r="G356" s="5"/>
      <c r="H356" s="5"/>
      <c r="I356" s="5"/>
    </row>
    <row r="357" spans="1:9" ht="15.75" customHeight="1" x14ac:dyDescent="0.25">
      <c r="A357" s="5">
        <v>2012</v>
      </c>
      <c r="B357" s="5" t="s">
        <v>85</v>
      </c>
      <c r="C357" s="5" t="s">
        <v>654</v>
      </c>
      <c r="D357" s="5" t="s">
        <v>1109</v>
      </c>
      <c r="E357" s="5">
        <v>2.550371496977E-3</v>
      </c>
      <c r="F357" s="5"/>
      <c r="G357" s="5"/>
      <c r="H357" s="5"/>
      <c r="I357" s="5"/>
    </row>
    <row r="358" spans="1:9" ht="15.75" customHeight="1" x14ac:dyDescent="0.25">
      <c r="A358" s="5">
        <v>2012</v>
      </c>
      <c r="B358" s="5" t="s">
        <v>93</v>
      </c>
      <c r="C358" s="5" t="s">
        <v>654</v>
      </c>
      <c r="D358" s="5" t="s">
        <v>1109</v>
      </c>
      <c r="E358" s="5">
        <v>1.2062213505560099E-3</v>
      </c>
      <c r="F358" s="5"/>
      <c r="G358" s="5"/>
      <c r="H358" s="5"/>
      <c r="I358" s="5"/>
    </row>
    <row r="359" spans="1:9" ht="15.75" customHeight="1" x14ac:dyDescent="0.25">
      <c r="A359" s="5">
        <v>2012</v>
      </c>
      <c r="B359" s="5" t="s">
        <v>95</v>
      </c>
      <c r="C359" s="5" t="s">
        <v>654</v>
      </c>
      <c r="D359" s="5" t="s">
        <v>1109</v>
      </c>
      <c r="E359" s="5">
        <v>6.8271942103680705E-2</v>
      </c>
      <c r="F359" s="5"/>
      <c r="G359" s="5"/>
      <c r="H359" s="5"/>
      <c r="I359" s="5"/>
    </row>
    <row r="360" spans="1:9" ht="15.75" customHeight="1" x14ac:dyDescent="0.25">
      <c r="A360" s="5">
        <v>2012</v>
      </c>
      <c r="B360" s="5" t="s">
        <v>98</v>
      </c>
      <c r="C360" s="5" t="s">
        <v>654</v>
      </c>
      <c r="D360" s="5" t="s">
        <v>1109</v>
      </c>
      <c r="E360" s="5">
        <v>1.28400860080118E-3</v>
      </c>
      <c r="F360" s="5"/>
      <c r="G360" s="5"/>
      <c r="H360" s="5"/>
      <c r="I360" s="5"/>
    </row>
    <row r="361" spans="1:9" ht="15.75" customHeight="1" x14ac:dyDescent="0.25">
      <c r="A361" s="5">
        <v>2012</v>
      </c>
      <c r="B361" s="5" t="s">
        <v>101</v>
      </c>
      <c r="C361" s="5" t="s">
        <v>654</v>
      </c>
      <c r="D361" s="5" t="s">
        <v>1109</v>
      </c>
      <c r="E361" s="5">
        <v>1.8805865620129699E-2</v>
      </c>
      <c r="F361" s="5"/>
      <c r="G361" s="5"/>
      <c r="H361" s="5"/>
      <c r="I361" s="5"/>
    </row>
    <row r="362" spans="1:9" ht="15.75" customHeight="1" x14ac:dyDescent="0.25">
      <c r="A362" s="5">
        <v>2012</v>
      </c>
      <c r="B362" s="5" t="s">
        <v>104</v>
      </c>
      <c r="C362" s="5" t="s">
        <v>654</v>
      </c>
      <c r="D362" s="5" t="s">
        <v>1109</v>
      </c>
      <c r="E362" s="5">
        <v>2.4775731577953699E-4</v>
      </c>
      <c r="F362" s="5"/>
      <c r="G362" s="5"/>
      <c r="H362" s="5"/>
      <c r="I362" s="5"/>
    </row>
    <row r="363" spans="1:9" ht="15.75" customHeight="1" x14ac:dyDescent="0.25">
      <c r="A363" s="5">
        <v>2012</v>
      </c>
      <c r="B363" s="5" t="s">
        <v>106</v>
      </c>
      <c r="C363" s="5" t="s">
        <v>654</v>
      </c>
      <c r="D363" s="5" t="s">
        <v>1109</v>
      </c>
      <c r="E363" s="5">
        <v>9.4330101656043099E-4</v>
      </c>
      <c r="F363" s="5"/>
      <c r="G363" s="5"/>
      <c r="H363" s="5"/>
      <c r="I363" s="5"/>
    </row>
    <row r="364" spans="1:9" ht="15.75" customHeight="1" x14ac:dyDescent="0.25">
      <c r="A364" s="5">
        <v>2012</v>
      </c>
      <c r="B364" s="5" t="s">
        <v>112</v>
      </c>
      <c r="C364" s="5" t="s">
        <v>654</v>
      </c>
      <c r="D364" s="5" t="s">
        <v>1109</v>
      </c>
      <c r="E364" s="5">
        <v>2.23091296360118E-3</v>
      </c>
      <c r="F364" s="5"/>
      <c r="G364" s="5"/>
      <c r="H364" s="5"/>
      <c r="I364" s="5"/>
    </row>
    <row r="365" spans="1:9" ht="15.75" customHeight="1" x14ac:dyDescent="0.25">
      <c r="A365" s="5">
        <v>2012</v>
      </c>
      <c r="B365" s="5" t="s">
        <v>114</v>
      </c>
      <c r="C365" s="5" t="s">
        <v>654</v>
      </c>
      <c r="D365" s="5" t="s">
        <v>1109</v>
      </c>
      <c r="E365" s="5">
        <v>0.29357363164322697</v>
      </c>
      <c r="F365" s="5"/>
      <c r="G365" s="5"/>
      <c r="H365" s="5"/>
      <c r="I365" s="5"/>
    </row>
    <row r="366" spans="1:9" ht="15.75" customHeight="1" x14ac:dyDescent="0.25">
      <c r="A366" s="5">
        <v>2012</v>
      </c>
      <c r="B366" s="5" t="s">
        <v>117</v>
      </c>
      <c r="C366" s="5" t="s">
        <v>654</v>
      </c>
      <c r="D366" s="5" t="s">
        <v>1109</v>
      </c>
      <c r="E366" s="5">
        <v>8.3284673838891904E-3</v>
      </c>
      <c r="F366" s="5"/>
      <c r="G366" s="5"/>
      <c r="H366" s="5"/>
      <c r="I366" s="5"/>
    </row>
    <row r="367" spans="1:9" ht="15.75" customHeight="1" x14ac:dyDescent="0.25">
      <c r="A367" s="5">
        <v>2012</v>
      </c>
      <c r="B367" s="5" t="s">
        <v>122</v>
      </c>
      <c r="C367" s="5" t="s">
        <v>654</v>
      </c>
      <c r="D367" s="5" t="s">
        <v>1109</v>
      </c>
      <c r="E367" s="5">
        <v>1.49019438389885E-3</v>
      </c>
      <c r="F367" s="5"/>
      <c r="G367" s="5"/>
      <c r="H367" s="5"/>
      <c r="I367" s="5"/>
    </row>
    <row r="368" spans="1:9" ht="15.75" customHeight="1" x14ac:dyDescent="0.25">
      <c r="A368" s="5">
        <v>2012</v>
      </c>
      <c r="B368" s="5" t="s">
        <v>120</v>
      </c>
      <c r="C368" s="5" t="s">
        <v>654</v>
      </c>
      <c r="D368" s="5" t="s">
        <v>1109</v>
      </c>
      <c r="E368" s="40">
        <v>2.46021203986004E-8</v>
      </c>
      <c r="F368" s="5"/>
      <c r="G368" s="5"/>
      <c r="H368" s="5"/>
      <c r="I368" s="5"/>
    </row>
    <row r="369" spans="1:9" ht="15.75" customHeight="1" x14ac:dyDescent="0.25">
      <c r="A369" s="5">
        <v>2012</v>
      </c>
      <c r="B369" s="5" t="s">
        <v>124</v>
      </c>
      <c r="C369" s="5" t="s">
        <v>654</v>
      </c>
      <c r="D369" s="5" t="s">
        <v>1109</v>
      </c>
      <c r="E369" s="5">
        <v>1.9811273692253201E-3</v>
      </c>
      <c r="F369" s="5"/>
      <c r="G369" s="5"/>
      <c r="H369" s="5"/>
      <c r="I369" s="5"/>
    </row>
    <row r="370" spans="1:9" ht="15.75" customHeight="1" x14ac:dyDescent="0.25">
      <c r="A370" s="5">
        <v>2012</v>
      </c>
      <c r="B370" s="5" t="s">
        <v>130</v>
      </c>
      <c r="C370" s="5" t="s">
        <v>654</v>
      </c>
      <c r="D370" s="5" t="s">
        <v>1109</v>
      </c>
      <c r="E370" s="40">
        <v>1.7016023327583301E-5</v>
      </c>
      <c r="F370" s="5"/>
      <c r="G370" s="5"/>
      <c r="H370" s="5"/>
      <c r="I370" s="5"/>
    </row>
    <row r="371" spans="1:9" ht="15.75" customHeight="1" x14ac:dyDescent="0.25">
      <c r="A371" s="5">
        <v>2012</v>
      </c>
      <c r="B371" s="5" t="s">
        <v>127</v>
      </c>
      <c r="C371" s="5" t="s">
        <v>654</v>
      </c>
      <c r="D371" s="5" t="s">
        <v>1109</v>
      </c>
      <c r="E371" s="5">
        <v>4.9534181828632898E-3</v>
      </c>
      <c r="F371" s="5"/>
      <c r="G371" s="5"/>
      <c r="H371" s="5"/>
      <c r="I371" s="5"/>
    </row>
    <row r="372" spans="1:9" ht="15.75" customHeight="1" x14ac:dyDescent="0.25">
      <c r="A372" s="5">
        <v>2012</v>
      </c>
      <c r="B372" s="5" t="s">
        <v>132</v>
      </c>
      <c r="C372" s="5" t="s">
        <v>654</v>
      </c>
      <c r="D372" s="5" t="s">
        <v>1109</v>
      </c>
      <c r="E372" s="5">
        <v>7.6270657919061693E-2</v>
      </c>
      <c r="F372" s="5"/>
      <c r="G372" s="5"/>
      <c r="H372" s="5"/>
      <c r="I372" s="5"/>
    </row>
    <row r="373" spans="1:9" ht="15.75" customHeight="1" x14ac:dyDescent="0.25">
      <c r="A373" s="5">
        <v>2012</v>
      </c>
      <c r="B373" s="5" t="s">
        <v>6</v>
      </c>
      <c r="C373" s="5" t="s">
        <v>223</v>
      </c>
      <c r="D373" s="5" t="s">
        <v>1109</v>
      </c>
      <c r="E373" s="5">
        <v>8.0038927032100596E-2</v>
      </c>
      <c r="F373" s="5"/>
      <c r="G373" s="5"/>
      <c r="H373" s="5"/>
      <c r="I373" s="5"/>
    </row>
    <row r="374" spans="1:9" ht="15.75" customHeight="1" x14ac:dyDescent="0.25">
      <c r="A374" s="5">
        <v>2012</v>
      </c>
      <c r="B374" s="5" t="s">
        <v>3</v>
      </c>
      <c r="C374" s="5" t="s">
        <v>223</v>
      </c>
      <c r="D374" s="5" t="s">
        <v>1109</v>
      </c>
      <c r="E374" s="5">
        <v>1.1429023538299299E-2</v>
      </c>
      <c r="F374" s="5"/>
      <c r="G374" s="5"/>
      <c r="H374" s="5"/>
      <c r="I374" s="5"/>
    </row>
    <row r="375" spans="1:9" ht="15.75" customHeight="1" x14ac:dyDescent="0.25">
      <c r="A375" s="5">
        <v>2012</v>
      </c>
      <c r="B375" s="5" t="s">
        <v>12</v>
      </c>
      <c r="C375" s="5" t="s">
        <v>223</v>
      </c>
      <c r="D375" s="5" t="s">
        <v>1109</v>
      </c>
      <c r="E375" s="5">
        <v>1.24065254211056E-2</v>
      </c>
      <c r="F375" s="5"/>
      <c r="G375" s="5"/>
      <c r="H375" s="5"/>
      <c r="I375" s="5"/>
    </row>
    <row r="376" spans="1:9" ht="15.75" customHeight="1" x14ac:dyDescent="0.25">
      <c r="A376" s="5">
        <v>2012</v>
      </c>
      <c r="B376" s="5" t="s">
        <v>8</v>
      </c>
      <c r="C376" s="5" t="s">
        <v>223</v>
      </c>
      <c r="D376" s="5" t="s">
        <v>1109</v>
      </c>
      <c r="E376" s="5">
        <v>2.9146245164163699E-3</v>
      </c>
      <c r="F376" s="5"/>
      <c r="G376" s="5"/>
      <c r="H376" s="5"/>
      <c r="I376" s="5"/>
    </row>
    <row r="377" spans="1:9" ht="15.75" customHeight="1" x14ac:dyDescent="0.25">
      <c r="A377" s="5">
        <v>2012</v>
      </c>
      <c r="B377" s="5" t="s">
        <v>15</v>
      </c>
      <c r="C377" s="5" t="s">
        <v>223</v>
      </c>
      <c r="D377" s="5" t="s">
        <v>1109</v>
      </c>
      <c r="E377" s="5">
        <v>6.7379085574292105E-2</v>
      </c>
      <c r="F377" s="5"/>
      <c r="G377" s="5"/>
      <c r="H377" s="5"/>
      <c r="I377" s="5"/>
    </row>
    <row r="378" spans="1:9" ht="15.75" customHeight="1" x14ac:dyDescent="0.25">
      <c r="A378" s="5">
        <v>2012</v>
      </c>
      <c r="B378" s="5" t="s">
        <v>17</v>
      </c>
      <c r="C378" s="5" t="s">
        <v>223</v>
      </c>
      <c r="D378" s="5" t="s">
        <v>1109</v>
      </c>
      <c r="E378" s="5">
        <v>6.5930713882085198E-2</v>
      </c>
      <c r="F378" s="5"/>
      <c r="G378" s="5"/>
      <c r="H378" s="5"/>
      <c r="I378" s="5"/>
    </row>
    <row r="379" spans="1:9" ht="15.75" customHeight="1" x14ac:dyDescent="0.25">
      <c r="A379" s="5">
        <v>2012</v>
      </c>
      <c r="B379" s="5" t="s">
        <v>20</v>
      </c>
      <c r="C379" s="5" t="s">
        <v>223</v>
      </c>
      <c r="D379" s="5" t="s">
        <v>1109</v>
      </c>
      <c r="E379" s="5">
        <v>7.3610660077182296E-4</v>
      </c>
      <c r="F379" s="5"/>
      <c r="G379" s="5"/>
      <c r="H379" s="5"/>
      <c r="I379" s="5"/>
    </row>
    <row r="380" spans="1:9" ht="15.75" customHeight="1" x14ac:dyDescent="0.25">
      <c r="A380" s="5">
        <v>2012</v>
      </c>
      <c r="B380" s="5" t="s">
        <v>26</v>
      </c>
      <c r="C380" s="5" t="s">
        <v>223</v>
      </c>
      <c r="D380" s="5" t="s">
        <v>1109</v>
      </c>
      <c r="E380" s="5">
        <v>6.1004462015381402E-3</v>
      </c>
      <c r="F380" s="5"/>
      <c r="G380" s="5"/>
      <c r="H380" s="5"/>
      <c r="I380" s="5"/>
    </row>
    <row r="381" spans="1:9" ht="15.75" customHeight="1" x14ac:dyDescent="0.25">
      <c r="A381" s="5">
        <v>2012</v>
      </c>
      <c r="B381" s="5" t="s">
        <v>28</v>
      </c>
      <c r="C381" s="5" t="s">
        <v>223</v>
      </c>
      <c r="D381" s="5" t="s">
        <v>1109</v>
      </c>
      <c r="E381" s="5">
        <v>2.6970707437186199E-3</v>
      </c>
      <c r="F381" s="5"/>
      <c r="G381" s="5"/>
      <c r="H381" s="5"/>
      <c r="I381" s="5"/>
    </row>
    <row r="382" spans="1:9" ht="15.75" customHeight="1" x14ac:dyDescent="0.25">
      <c r="A382" s="5">
        <v>2012</v>
      </c>
      <c r="B382" s="5" t="s">
        <v>31</v>
      </c>
      <c r="C382" s="5" t="s">
        <v>223</v>
      </c>
      <c r="D382" s="5" t="s">
        <v>1109</v>
      </c>
      <c r="E382" s="5">
        <v>4.1126603605875101E-4</v>
      </c>
      <c r="F382" s="5"/>
      <c r="G382" s="5"/>
      <c r="H382" s="5"/>
      <c r="I382" s="5"/>
    </row>
    <row r="383" spans="1:9" ht="15.75" customHeight="1" x14ac:dyDescent="0.25">
      <c r="A383" s="5">
        <v>2012</v>
      </c>
      <c r="B383" s="5" t="s">
        <v>42</v>
      </c>
      <c r="C383" s="5" t="s">
        <v>223</v>
      </c>
      <c r="D383" s="5" t="s">
        <v>1109</v>
      </c>
      <c r="E383" s="5">
        <v>2.3662698016713602E-3</v>
      </c>
      <c r="F383" s="5"/>
      <c r="G383" s="5"/>
      <c r="H383" s="5"/>
      <c r="I383" s="5"/>
    </row>
    <row r="384" spans="1:9" ht="15.75" customHeight="1" x14ac:dyDescent="0.25">
      <c r="A384" s="5">
        <v>2012</v>
      </c>
      <c r="B384" s="5" t="s">
        <v>34</v>
      </c>
      <c r="C384" s="5" t="s">
        <v>223</v>
      </c>
      <c r="D384" s="5" t="s">
        <v>1109</v>
      </c>
      <c r="E384" s="5">
        <v>1.3202235795219299E-3</v>
      </c>
      <c r="F384" s="5"/>
      <c r="G384" s="5"/>
      <c r="H384" s="5"/>
      <c r="I384" s="5"/>
    </row>
    <row r="385" spans="1:9" ht="15.75" customHeight="1" x14ac:dyDescent="0.25">
      <c r="A385" s="5">
        <v>2012</v>
      </c>
      <c r="B385" s="5" t="s">
        <v>36</v>
      </c>
      <c r="C385" s="5" t="s">
        <v>223</v>
      </c>
      <c r="D385" s="5" t="s">
        <v>1109</v>
      </c>
      <c r="E385" s="5">
        <v>6.29406232981312E-3</v>
      </c>
      <c r="F385" s="5"/>
      <c r="G385" s="5"/>
      <c r="H385" s="5"/>
      <c r="I385" s="5"/>
    </row>
    <row r="386" spans="1:9" ht="15.75" customHeight="1" x14ac:dyDescent="0.25">
      <c r="A386" s="5">
        <v>2012</v>
      </c>
      <c r="B386" s="5" t="s">
        <v>39</v>
      </c>
      <c r="C386" s="5" t="s">
        <v>223</v>
      </c>
      <c r="D386" s="5" t="s">
        <v>1109</v>
      </c>
      <c r="E386" s="5">
        <v>2.6911103663844302E-3</v>
      </c>
      <c r="F386" s="5"/>
      <c r="G386" s="5"/>
      <c r="H386" s="5"/>
      <c r="I386" s="5"/>
    </row>
    <row r="387" spans="1:9" ht="15.75" customHeight="1" x14ac:dyDescent="0.25">
      <c r="A387" s="5">
        <v>2012</v>
      </c>
      <c r="B387" s="5" t="s">
        <v>45</v>
      </c>
      <c r="C387" s="5" t="s">
        <v>223</v>
      </c>
      <c r="D387" s="5" t="s">
        <v>1109</v>
      </c>
      <c r="E387" s="5">
        <v>8.8273188319276906E-3</v>
      </c>
      <c r="F387" s="5"/>
      <c r="G387" s="5"/>
      <c r="H387" s="5"/>
      <c r="I387" s="5"/>
    </row>
    <row r="388" spans="1:9" ht="15.75" customHeight="1" x14ac:dyDescent="0.25">
      <c r="A388" s="5">
        <v>2012</v>
      </c>
      <c r="B388" s="5" t="s">
        <v>47</v>
      </c>
      <c r="C388" s="5" t="s">
        <v>223</v>
      </c>
      <c r="D388" s="5" t="s">
        <v>1109</v>
      </c>
      <c r="E388" s="5">
        <v>1.7672518795857899E-3</v>
      </c>
      <c r="F388" s="5"/>
      <c r="G388" s="5"/>
      <c r="H388" s="5"/>
      <c r="I388" s="5"/>
    </row>
    <row r="389" spans="1:9" ht="15.75" customHeight="1" x14ac:dyDescent="0.25">
      <c r="A389" s="5">
        <v>2012</v>
      </c>
      <c r="B389" s="5" t="s">
        <v>50</v>
      </c>
      <c r="C389" s="5" t="s">
        <v>223</v>
      </c>
      <c r="D389" s="5" t="s">
        <v>1109</v>
      </c>
      <c r="E389" s="5">
        <v>8.4559873240079797E-2</v>
      </c>
      <c r="F389" s="5"/>
      <c r="G389" s="5"/>
      <c r="H389" s="5"/>
      <c r="I389" s="5"/>
    </row>
    <row r="390" spans="1:9" ht="15.75" customHeight="1" x14ac:dyDescent="0.25">
      <c r="A390" s="5">
        <v>2012</v>
      </c>
      <c r="B390" s="5" t="s">
        <v>57</v>
      </c>
      <c r="C390" s="5" t="s">
        <v>223</v>
      </c>
      <c r="D390" s="5" t="s">
        <v>1109</v>
      </c>
      <c r="E390" s="5">
        <v>7.6888867610984E-4</v>
      </c>
      <c r="F390" s="5"/>
      <c r="G390" s="5"/>
      <c r="H390" s="5"/>
      <c r="I390" s="5"/>
    </row>
    <row r="391" spans="1:9" ht="15.75" customHeight="1" x14ac:dyDescent="0.25">
      <c r="A391" s="5">
        <v>2012</v>
      </c>
      <c r="B391" s="5" t="s">
        <v>54</v>
      </c>
      <c r="C391" s="5" t="s">
        <v>223</v>
      </c>
      <c r="D391" s="5" t="s">
        <v>1109</v>
      </c>
      <c r="E391" s="5">
        <v>1.3947282961992401E-3</v>
      </c>
      <c r="F391" s="5"/>
      <c r="G391" s="5"/>
      <c r="H391" s="5"/>
      <c r="I391" s="5"/>
    </row>
    <row r="392" spans="1:9" ht="15.75" customHeight="1" x14ac:dyDescent="0.25">
      <c r="A392" s="5">
        <v>2012</v>
      </c>
      <c r="B392" s="5" t="s">
        <v>52</v>
      </c>
      <c r="C392" s="5" t="s">
        <v>223</v>
      </c>
      <c r="D392" s="5" t="s">
        <v>1109</v>
      </c>
      <c r="E392" s="40">
        <v>8.0465094011494806E-5</v>
      </c>
      <c r="F392" s="5"/>
      <c r="G392" s="5"/>
      <c r="H392" s="5"/>
      <c r="I392" s="5"/>
    </row>
    <row r="393" spans="1:9" ht="15.75" customHeight="1" x14ac:dyDescent="0.25">
      <c r="A393" s="5">
        <v>2012</v>
      </c>
      <c r="B393" s="5" t="s">
        <v>60</v>
      </c>
      <c r="C393" s="5" t="s">
        <v>223</v>
      </c>
      <c r="D393" s="5" t="s">
        <v>1109</v>
      </c>
      <c r="E393" s="5">
        <v>1.2436327307776499E-2</v>
      </c>
      <c r="F393" s="5"/>
      <c r="G393" s="5"/>
      <c r="H393" s="5"/>
      <c r="I393" s="5"/>
    </row>
    <row r="394" spans="1:9" ht="15.75" customHeight="1" x14ac:dyDescent="0.25">
      <c r="A394" s="5">
        <v>2012</v>
      </c>
      <c r="B394" s="5" t="s">
        <v>62</v>
      </c>
      <c r="C394" s="5" t="s">
        <v>223</v>
      </c>
      <c r="D394" s="5" t="s">
        <v>1109</v>
      </c>
      <c r="E394" s="5">
        <v>2.88184244107835E-3</v>
      </c>
      <c r="F394" s="5"/>
      <c r="G394" s="5"/>
      <c r="H394" s="5"/>
      <c r="I394" s="5"/>
    </row>
    <row r="395" spans="1:9" ht="15.75" customHeight="1" x14ac:dyDescent="0.25">
      <c r="A395" s="5">
        <v>2012</v>
      </c>
      <c r="B395" s="5" t="s">
        <v>66</v>
      </c>
      <c r="C395" s="5" t="s">
        <v>223</v>
      </c>
      <c r="D395" s="5" t="s">
        <v>1109</v>
      </c>
      <c r="E395" s="5">
        <v>1.9550037656126101E-3</v>
      </c>
      <c r="F395" s="5"/>
      <c r="G395" s="5"/>
      <c r="H395" s="5"/>
      <c r="I395" s="5"/>
    </row>
    <row r="396" spans="1:9" ht="15.75" customHeight="1" x14ac:dyDescent="0.25">
      <c r="A396" s="5">
        <v>2012</v>
      </c>
      <c r="B396" s="5" t="s">
        <v>64</v>
      </c>
      <c r="C396" s="5" t="s">
        <v>223</v>
      </c>
      <c r="D396" s="5" t="s">
        <v>1109</v>
      </c>
      <c r="E396" s="5">
        <v>9.1938820379800605E-3</v>
      </c>
      <c r="F396" s="5"/>
      <c r="G396" s="5"/>
      <c r="H396" s="5"/>
      <c r="I396" s="5"/>
    </row>
    <row r="397" spans="1:9" ht="15.75" customHeight="1" x14ac:dyDescent="0.25">
      <c r="A397" s="5">
        <v>2012</v>
      </c>
      <c r="B397" s="5" t="s">
        <v>69</v>
      </c>
      <c r="C397" s="5" t="s">
        <v>223</v>
      </c>
      <c r="D397" s="5" t="s">
        <v>1109</v>
      </c>
      <c r="E397" s="5">
        <v>1.46029244687527E-3</v>
      </c>
      <c r="F397" s="5"/>
      <c r="G397" s="5"/>
      <c r="H397" s="5"/>
      <c r="I397" s="5"/>
    </row>
    <row r="398" spans="1:9" ht="15.75" customHeight="1" x14ac:dyDescent="0.25">
      <c r="A398" s="5">
        <v>2012</v>
      </c>
      <c r="B398" s="5" t="s">
        <v>87</v>
      </c>
      <c r="C398" s="5" t="s">
        <v>223</v>
      </c>
      <c r="D398" s="5" t="s">
        <v>1109</v>
      </c>
      <c r="E398" s="5">
        <v>1.46923301287655E-3</v>
      </c>
      <c r="F398" s="5"/>
      <c r="G398" s="5"/>
      <c r="H398" s="5"/>
      <c r="I398" s="5"/>
    </row>
    <row r="399" spans="1:9" ht="15.75" customHeight="1" x14ac:dyDescent="0.25">
      <c r="A399" s="5">
        <v>2012</v>
      </c>
      <c r="B399" s="5" t="s">
        <v>90</v>
      </c>
      <c r="C399" s="5" t="s">
        <v>223</v>
      </c>
      <c r="D399" s="5" t="s">
        <v>1109</v>
      </c>
      <c r="E399" s="5">
        <v>5.5485152603926301E-2</v>
      </c>
      <c r="F399" s="5"/>
      <c r="G399" s="5"/>
      <c r="H399" s="5"/>
      <c r="I399" s="5"/>
    </row>
    <row r="400" spans="1:9" ht="15.75" customHeight="1" x14ac:dyDescent="0.25">
      <c r="A400" s="5">
        <v>2012</v>
      </c>
      <c r="B400" s="5" t="s">
        <v>72</v>
      </c>
      <c r="C400" s="5" t="s">
        <v>223</v>
      </c>
      <c r="D400" s="5" t="s">
        <v>1109</v>
      </c>
      <c r="E400" s="5">
        <v>1.76129150225161E-3</v>
      </c>
      <c r="F400" s="5"/>
      <c r="G400" s="5"/>
      <c r="H400" s="5"/>
      <c r="I400" s="5"/>
    </row>
    <row r="401" spans="1:9" ht="15.75" customHeight="1" x14ac:dyDescent="0.25">
      <c r="A401" s="5">
        <v>2012</v>
      </c>
      <c r="B401" s="5" t="s">
        <v>79</v>
      </c>
      <c r="C401" s="5" t="s">
        <v>223</v>
      </c>
      <c r="D401" s="5" t="s">
        <v>1109</v>
      </c>
      <c r="E401" s="5">
        <v>2.7417735737250102E-4</v>
      </c>
      <c r="F401" s="5"/>
      <c r="G401" s="5"/>
      <c r="H401" s="5"/>
      <c r="I401" s="5"/>
    </row>
    <row r="402" spans="1:9" ht="15.75" customHeight="1" x14ac:dyDescent="0.25">
      <c r="A402" s="5">
        <v>2012</v>
      </c>
      <c r="B402" s="5" t="s">
        <v>82</v>
      </c>
      <c r="C402" s="5" t="s">
        <v>223</v>
      </c>
      <c r="D402" s="5" t="s">
        <v>1109</v>
      </c>
      <c r="E402" s="5">
        <v>2.8225366866032098E-2</v>
      </c>
      <c r="F402" s="5"/>
      <c r="G402" s="5"/>
      <c r="H402" s="5"/>
      <c r="I402" s="5"/>
    </row>
    <row r="403" spans="1:9" ht="15.75" customHeight="1" x14ac:dyDescent="0.25">
      <c r="A403" s="5">
        <v>2012</v>
      </c>
      <c r="B403" s="5" t="s">
        <v>74</v>
      </c>
      <c r="C403" s="5" t="s">
        <v>223</v>
      </c>
      <c r="D403" s="5" t="s">
        <v>1109</v>
      </c>
      <c r="E403" s="5">
        <v>1.3977084848663299E-3</v>
      </c>
      <c r="F403" s="5"/>
      <c r="G403" s="5"/>
      <c r="H403" s="5"/>
      <c r="I403" s="5"/>
    </row>
    <row r="404" spans="1:9" ht="15.75" customHeight="1" x14ac:dyDescent="0.25">
      <c r="A404" s="5">
        <v>2012</v>
      </c>
      <c r="B404" s="5" t="s">
        <v>85</v>
      </c>
      <c r="C404" s="5" t="s">
        <v>223</v>
      </c>
      <c r="D404" s="5" t="s">
        <v>1109</v>
      </c>
      <c r="E404" s="5">
        <v>2.0891122556317698E-3</v>
      </c>
      <c r="F404" s="5"/>
      <c r="G404" s="5"/>
      <c r="H404" s="5"/>
      <c r="I404" s="5"/>
    </row>
    <row r="405" spans="1:9" ht="15.75" customHeight="1" x14ac:dyDescent="0.25">
      <c r="A405" s="5">
        <v>2012</v>
      </c>
      <c r="B405" s="5" t="s">
        <v>93</v>
      </c>
      <c r="C405" s="5" t="s">
        <v>223</v>
      </c>
      <c r="D405" s="5" t="s">
        <v>1109</v>
      </c>
      <c r="E405" s="5">
        <v>9.9836320347595391E-4</v>
      </c>
      <c r="F405" s="5"/>
      <c r="G405" s="5"/>
      <c r="H405" s="5"/>
      <c r="I405" s="5"/>
    </row>
    <row r="406" spans="1:9" ht="15.75" customHeight="1" x14ac:dyDescent="0.25">
      <c r="A406" s="5">
        <v>2012</v>
      </c>
      <c r="B406" s="5" t="s">
        <v>95</v>
      </c>
      <c r="C406" s="5" t="s">
        <v>223</v>
      </c>
      <c r="D406" s="5" t="s">
        <v>1109</v>
      </c>
      <c r="E406" s="5">
        <v>8.6668789330034801E-2</v>
      </c>
      <c r="F406" s="5"/>
      <c r="G406" s="5"/>
      <c r="H406" s="5"/>
      <c r="I406" s="5"/>
    </row>
    <row r="407" spans="1:9" ht="15.75" customHeight="1" x14ac:dyDescent="0.25">
      <c r="A407" s="5">
        <v>2012</v>
      </c>
      <c r="B407" s="5" t="s">
        <v>98</v>
      </c>
      <c r="C407" s="5" t="s">
        <v>223</v>
      </c>
      <c r="D407" s="5" t="s">
        <v>1109</v>
      </c>
      <c r="E407" s="5">
        <v>1.0847886748216299E-3</v>
      </c>
      <c r="F407" s="5"/>
      <c r="G407" s="5"/>
      <c r="H407" s="5"/>
      <c r="I407" s="5"/>
    </row>
    <row r="408" spans="1:9" ht="15.75" customHeight="1" x14ac:dyDescent="0.25">
      <c r="A408" s="5">
        <v>2012</v>
      </c>
      <c r="B408" s="5" t="s">
        <v>101</v>
      </c>
      <c r="C408" s="5" t="s">
        <v>223</v>
      </c>
      <c r="D408" s="5" t="s">
        <v>1109</v>
      </c>
      <c r="E408" s="5">
        <v>2.9959836670279901E-2</v>
      </c>
      <c r="F408" s="5"/>
      <c r="G408" s="5"/>
      <c r="H408" s="5"/>
      <c r="I408" s="5"/>
    </row>
    <row r="409" spans="1:9" ht="15.75" customHeight="1" x14ac:dyDescent="0.25">
      <c r="A409" s="5">
        <v>2012</v>
      </c>
      <c r="B409" s="5" t="s">
        <v>104</v>
      </c>
      <c r="C409" s="5" t="s">
        <v>223</v>
      </c>
      <c r="D409" s="5" t="s">
        <v>1109</v>
      </c>
      <c r="E409" s="5">
        <v>2.0861320669646801E-4</v>
      </c>
      <c r="F409" s="5"/>
      <c r="G409" s="5"/>
      <c r="H409" s="5"/>
      <c r="I409" s="5"/>
    </row>
    <row r="410" spans="1:9" ht="15.75" customHeight="1" x14ac:dyDescent="0.25">
      <c r="A410" s="5">
        <v>2012</v>
      </c>
      <c r="B410" s="5" t="s">
        <v>106</v>
      </c>
      <c r="C410" s="5" t="s">
        <v>223</v>
      </c>
      <c r="D410" s="5" t="s">
        <v>1109</v>
      </c>
      <c r="E410" s="5">
        <v>8.0465094011494798E-4</v>
      </c>
      <c r="F410" s="5"/>
      <c r="G410" s="5"/>
      <c r="H410" s="5"/>
      <c r="I410" s="5"/>
    </row>
    <row r="411" spans="1:9" ht="15.75" customHeight="1" x14ac:dyDescent="0.25">
      <c r="A411" s="5">
        <v>2012</v>
      </c>
      <c r="B411" s="5" t="s">
        <v>112</v>
      </c>
      <c r="C411" s="5" t="s">
        <v>223</v>
      </c>
      <c r="D411" s="5" t="s">
        <v>1109</v>
      </c>
      <c r="E411" s="5">
        <v>1.8775188602682101E-3</v>
      </c>
      <c r="F411" s="5"/>
      <c r="G411" s="5"/>
      <c r="H411" s="5"/>
      <c r="I411" s="5"/>
    </row>
    <row r="412" spans="1:9" ht="15.75" customHeight="1" x14ac:dyDescent="0.25">
      <c r="A412" s="5">
        <v>2012</v>
      </c>
      <c r="B412" s="5" t="s">
        <v>114</v>
      </c>
      <c r="C412" s="5" t="s">
        <v>223</v>
      </c>
      <c r="D412" s="5" t="s">
        <v>1109</v>
      </c>
      <c r="E412" s="5">
        <v>0.34691982119640802</v>
      </c>
      <c r="F412" s="5"/>
      <c r="G412" s="5"/>
      <c r="H412" s="5"/>
      <c r="I412" s="5"/>
    </row>
    <row r="413" spans="1:9" ht="15.75" customHeight="1" x14ac:dyDescent="0.25">
      <c r="A413" s="5">
        <v>2012</v>
      </c>
      <c r="B413" s="5" t="s">
        <v>117</v>
      </c>
      <c r="C413" s="5" t="s">
        <v>223</v>
      </c>
      <c r="D413" s="5" t="s">
        <v>1109</v>
      </c>
      <c r="E413" s="5">
        <v>8.6336065685666905E-3</v>
      </c>
      <c r="F413" s="5"/>
      <c r="G413" s="5"/>
      <c r="H413" s="5"/>
      <c r="I413" s="5"/>
    </row>
    <row r="414" spans="1:9" ht="15.75" customHeight="1" x14ac:dyDescent="0.25">
      <c r="A414" s="5">
        <v>2012</v>
      </c>
      <c r="B414" s="5" t="s">
        <v>122</v>
      </c>
      <c r="C414" s="5" t="s">
        <v>223</v>
      </c>
      <c r="D414" s="5" t="s">
        <v>1109</v>
      </c>
      <c r="E414" s="5">
        <v>1.2755207495155399E-3</v>
      </c>
      <c r="F414" s="5"/>
      <c r="G414" s="5"/>
      <c r="H414" s="5"/>
      <c r="I414" s="5"/>
    </row>
    <row r="415" spans="1:9" ht="15.75" customHeight="1" x14ac:dyDescent="0.25">
      <c r="A415" s="5">
        <v>2012</v>
      </c>
      <c r="B415" s="5" t="s">
        <v>124</v>
      </c>
      <c r="C415" s="5" t="s">
        <v>223</v>
      </c>
      <c r="D415" s="5" t="s">
        <v>1109</v>
      </c>
      <c r="E415" s="5">
        <v>1.7314896155806801E-3</v>
      </c>
      <c r="F415" s="5"/>
      <c r="G415" s="5"/>
      <c r="H415" s="5"/>
      <c r="I415" s="5"/>
    </row>
    <row r="416" spans="1:9" ht="15.75" customHeight="1" x14ac:dyDescent="0.25">
      <c r="A416" s="5">
        <v>2012</v>
      </c>
      <c r="B416" s="5" t="s">
        <v>130</v>
      </c>
      <c r="C416" s="5" t="s">
        <v>223</v>
      </c>
      <c r="D416" s="5" t="s">
        <v>1109</v>
      </c>
      <c r="E416" s="40">
        <v>1.1920754668369599E-5</v>
      </c>
      <c r="F416" s="5"/>
      <c r="G416" s="5"/>
      <c r="H416" s="5"/>
      <c r="I416" s="5"/>
    </row>
    <row r="417" spans="1:9" ht="15.75" customHeight="1" x14ac:dyDescent="0.25">
      <c r="A417" s="5">
        <v>2012</v>
      </c>
      <c r="B417" s="5" t="s">
        <v>127</v>
      </c>
      <c r="C417" s="5" t="s">
        <v>223</v>
      </c>
      <c r="D417" s="5" t="s">
        <v>1109</v>
      </c>
      <c r="E417" s="5">
        <v>4.30935281261561E-3</v>
      </c>
      <c r="F417" s="5"/>
      <c r="G417" s="5"/>
      <c r="H417" s="5"/>
      <c r="I417" s="5"/>
    </row>
    <row r="418" spans="1:9" ht="15.75" customHeight="1" x14ac:dyDescent="0.25">
      <c r="A418" s="5">
        <v>2012</v>
      </c>
      <c r="B418" s="5" t="s">
        <v>132</v>
      </c>
      <c r="C418" s="5" t="s">
        <v>223</v>
      </c>
      <c r="D418" s="5" t="s">
        <v>1109</v>
      </c>
      <c r="E418" s="5">
        <v>3.6772355692980999E-2</v>
      </c>
      <c r="F418" s="5"/>
      <c r="G418" s="5"/>
      <c r="H418" s="5"/>
      <c r="I418" s="5"/>
    </row>
    <row r="419" spans="1:9" ht="15.75" customHeight="1" x14ac:dyDescent="0.25">
      <c r="A419" s="5">
        <v>2013</v>
      </c>
      <c r="B419" s="5" t="s">
        <v>6</v>
      </c>
      <c r="C419" s="5" t="s">
        <v>222</v>
      </c>
      <c r="D419" s="5" t="s">
        <v>1109</v>
      </c>
      <c r="E419" s="5">
        <v>5.1651067795067699E-3</v>
      </c>
      <c r="F419" s="5"/>
      <c r="G419" s="5"/>
      <c r="H419" s="5"/>
      <c r="I419" s="5"/>
    </row>
    <row r="420" spans="1:9" ht="15.75" customHeight="1" x14ac:dyDescent="0.25">
      <c r="A420" s="5">
        <v>2013</v>
      </c>
      <c r="B420" s="5" t="s">
        <v>3</v>
      </c>
      <c r="C420" s="5" t="s">
        <v>222</v>
      </c>
      <c r="D420" s="5" t="s">
        <v>1109</v>
      </c>
      <c r="E420" s="5">
        <v>6.0044410905460196E-3</v>
      </c>
      <c r="F420" s="5"/>
      <c r="G420" s="5"/>
      <c r="H420" s="5"/>
      <c r="I420" s="5"/>
    </row>
    <row r="421" spans="1:9" ht="15.75" customHeight="1" x14ac:dyDescent="0.25">
      <c r="A421" s="5">
        <v>2013</v>
      </c>
      <c r="B421" s="5" t="s">
        <v>12</v>
      </c>
      <c r="C421" s="5" t="s">
        <v>222</v>
      </c>
      <c r="D421" s="5" t="s">
        <v>1109</v>
      </c>
      <c r="E421" s="5">
        <v>1.7393494709693601E-2</v>
      </c>
      <c r="F421" s="5"/>
      <c r="G421" s="5"/>
      <c r="H421" s="5"/>
      <c r="I421" s="5"/>
    </row>
    <row r="422" spans="1:9" ht="15.75" customHeight="1" x14ac:dyDescent="0.25">
      <c r="A422" s="5">
        <v>2013</v>
      </c>
      <c r="B422" s="5" t="s">
        <v>8</v>
      </c>
      <c r="C422" s="5" t="s">
        <v>222</v>
      </c>
      <c r="D422" s="5" t="s">
        <v>1109</v>
      </c>
      <c r="E422" s="5">
        <v>1.60604469812147E-3</v>
      </c>
      <c r="F422" s="5"/>
      <c r="G422" s="5"/>
      <c r="H422" s="5"/>
      <c r="I422" s="5"/>
    </row>
    <row r="423" spans="1:9" ht="15.75" customHeight="1" x14ac:dyDescent="0.25">
      <c r="A423" s="5">
        <v>2013</v>
      </c>
      <c r="B423" s="5" t="s">
        <v>15</v>
      </c>
      <c r="C423" s="5" t="s">
        <v>222</v>
      </c>
      <c r="D423" s="5" t="s">
        <v>1109</v>
      </c>
      <c r="E423" s="5">
        <v>3.0932721905305799E-2</v>
      </c>
      <c r="F423" s="5"/>
      <c r="G423" s="5"/>
      <c r="H423" s="5"/>
      <c r="I423" s="5"/>
    </row>
    <row r="424" spans="1:9" ht="15.75" customHeight="1" x14ac:dyDescent="0.25">
      <c r="A424" s="5">
        <v>2013</v>
      </c>
      <c r="B424" s="5" t="s">
        <v>17</v>
      </c>
      <c r="C424" s="5" t="s">
        <v>222</v>
      </c>
      <c r="D424" s="5" t="s">
        <v>1109</v>
      </c>
      <c r="E424" s="5">
        <v>9.2467684501921305E-2</v>
      </c>
      <c r="F424" s="5"/>
      <c r="G424" s="5"/>
      <c r="H424" s="5"/>
      <c r="I424" s="5"/>
    </row>
    <row r="425" spans="1:9" ht="15.75" customHeight="1" x14ac:dyDescent="0.25">
      <c r="A425" s="5">
        <v>2013</v>
      </c>
      <c r="B425" s="5" t="s">
        <v>20</v>
      </c>
      <c r="C425" s="5" t="s">
        <v>222</v>
      </c>
      <c r="D425" s="5" t="s">
        <v>1109</v>
      </c>
      <c r="E425" s="5">
        <v>3.2656982477238402E-3</v>
      </c>
      <c r="F425" s="5"/>
      <c r="G425" s="5"/>
      <c r="H425" s="5"/>
      <c r="I425" s="5"/>
    </row>
    <row r="426" spans="1:9" ht="15.75" customHeight="1" x14ac:dyDescent="0.25">
      <c r="A426" s="5">
        <v>2013</v>
      </c>
      <c r="B426" s="5" t="s">
        <v>23</v>
      </c>
      <c r="C426" s="5" t="s">
        <v>222</v>
      </c>
      <c r="D426" s="5" t="s">
        <v>1109</v>
      </c>
      <c r="E426" s="5">
        <v>4.02233512022595E-4</v>
      </c>
      <c r="F426" s="5"/>
      <c r="G426" s="5"/>
      <c r="H426" s="5"/>
      <c r="I426" s="5"/>
    </row>
    <row r="427" spans="1:9" ht="15.75" customHeight="1" x14ac:dyDescent="0.25">
      <c r="A427" s="5">
        <v>2013</v>
      </c>
      <c r="B427" s="5" t="s">
        <v>26</v>
      </c>
      <c r="C427" s="5" t="s">
        <v>222</v>
      </c>
      <c r="D427" s="5" t="s">
        <v>1109</v>
      </c>
      <c r="E427" s="5">
        <v>4.2061382741432696E-3</v>
      </c>
      <c r="F427" s="5"/>
      <c r="G427" s="5"/>
      <c r="H427" s="5"/>
      <c r="I427" s="5"/>
    </row>
    <row r="428" spans="1:9" ht="15.75" customHeight="1" x14ac:dyDescent="0.25">
      <c r="A428" s="5">
        <v>2013</v>
      </c>
      <c r="B428" s="5" t="s">
        <v>28</v>
      </c>
      <c r="C428" s="5" t="s">
        <v>222</v>
      </c>
      <c r="D428" s="5" t="s">
        <v>1109</v>
      </c>
      <c r="E428" s="5">
        <v>3.8207330562665901E-3</v>
      </c>
      <c r="F428" s="5"/>
      <c r="G428" s="5"/>
      <c r="H428" s="5"/>
      <c r="I428" s="5"/>
    </row>
    <row r="429" spans="1:9" ht="15.75" customHeight="1" x14ac:dyDescent="0.25">
      <c r="A429" s="5">
        <v>2013</v>
      </c>
      <c r="B429" s="5" t="s">
        <v>31</v>
      </c>
      <c r="C429" s="5" t="s">
        <v>222</v>
      </c>
      <c r="D429" s="5" t="s">
        <v>1109</v>
      </c>
      <c r="E429" s="40">
        <v>2.4747491391060299E-7</v>
      </c>
      <c r="F429" s="5"/>
      <c r="G429" s="5"/>
      <c r="H429" s="5"/>
      <c r="I429" s="5"/>
    </row>
    <row r="430" spans="1:9" ht="15.75" customHeight="1" x14ac:dyDescent="0.25">
      <c r="A430" s="5">
        <v>2013</v>
      </c>
      <c r="B430" s="5" t="s">
        <v>42</v>
      </c>
      <c r="C430" s="5" t="s">
        <v>222</v>
      </c>
      <c r="D430" s="5" t="s">
        <v>1109</v>
      </c>
      <c r="E430" s="5">
        <v>3.5967843289770999E-3</v>
      </c>
      <c r="F430" s="5"/>
      <c r="G430" s="5"/>
      <c r="H430" s="5"/>
      <c r="I430" s="5"/>
    </row>
    <row r="431" spans="1:9" ht="15.75" customHeight="1" x14ac:dyDescent="0.25">
      <c r="A431" s="5">
        <v>2013</v>
      </c>
      <c r="B431" s="5" t="s">
        <v>34</v>
      </c>
      <c r="C431" s="5" t="s">
        <v>222</v>
      </c>
      <c r="D431" s="5" t="s">
        <v>1109</v>
      </c>
      <c r="E431" s="5">
        <v>2.2805295410850199E-4</v>
      </c>
      <c r="F431" s="5"/>
      <c r="G431" s="5"/>
      <c r="H431" s="5"/>
      <c r="I431" s="5"/>
    </row>
    <row r="432" spans="1:9" ht="15.75" customHeight="1" x14ac:dyDescent="0.25">
      <c r="A432" s="5">
        <v>2013</v>
      </c>
      <c r="B432" s="5" t="s">
        <v>36</v>
      </c>
      <c r="C432" s="5" t="s">
        <v>222</v>
      </c>
      <c r="D432" s="5" t="s">
        <v>1109</v>
      </c>
      <c r="E432" s="5">
        <v>9.3605046423863303E-3</v>
      </c>
      <c r="F432" s="5"/>
      <c r="G432" s="5"/>
      <c r="H432" s="5"/>
      <c r="I432" s="5"/>
    </row>
    <row r="433" spans="1:9" ht="15.75" customHeight="1" x14ac:dyDescent="0.25">
      <c r="A433" s="5">
        <v>2013</v>
      </c>
      <c r="B433" s="5" t="s">
        <v>39</v>
      </c>
      <c r="C433" s="5" t="s">
        <v>222</v>
      </c>
      <c r="D433" s="5" t="s">
        <v>1109</v>
      </c>
      <c r="E433" s="5">
        <v>1.59411608587499E-2</v>
      </c>
      <c r="F433" s="5"/>
      <c r="G433" s="5"/>
      <c r="H433" s="5"/>
      <c r="I433" s="5"/>
    </row>
    <row r="434" spans="1:9" ht="15.75" customHeight="1" x14ac:dyDescent="0.25">
      <c r="A434" s="5">
        <v>2013</v>
      </c>
      <c r="B434" s="5" t="s">
        <v>45</v>
      </c>
      <c r="C434" s="5" t="s">
        <v>222</v>
      </c>
      <c r="D434" s="5" t="s">
        <v>1109</v>
      </c>
      <c r="E434" s="5">
        <v>7.96577716627315E-3</v>
      </c>
      <c r="F434" s="5"/>
      <c r="G434" s="5"/>
      <c r="H434" s="5"/>
      <c r="I434" s="5"/>
    </row>
    <row r="435" spans="1:9" ht="15.75" customHeight="1" x14ac:dyDescent="0.25">
      <c r="A435" s="5">
        <v>2013</v>
      </c>
      <c r="B435" s="5" t="s">
        <v>47</v>
      </c>
      <c r="C435" s="5" t="s">
        <v>222</v>
      </c>
      <c r="D435" s="5" t="s">
        <v>1109</v>
      </c>
      <c r="E435" s="5">
        <v>4.49545894622421E-3</v>
      </c>
      <c r="F435" s="5"/>
      <c r="G435" s="5"/>
      <c r="H435" s="5"/>
      <c r="I435" s="5"/>
    </row>
    <row r="436" spans="1:9" ht="15.75" customHeight="1" x14ac:dyDescent="0.25">
      <c r="A436" s="5">
        <v>2013</v>
      </c>
      <c r="B436" s="5" t="s">
        <v>50</v>
      </c>
      <c r="C436" s="5" t="s">
        <v>222</v>
      </c>
      <c r="D436" s="5" t="s">
        <v>1109</v>
      </c>
      <c r="E436" s="5">
        <v>3.7342486408942402E-2</v>
      </c>
      <c r="F436" s="5"/>
      <c r="G436" s="5"/>
      <c r="H436" s="5"/>
      <c r="I436" s="5"/>
    </row>
    <row r="437" spans="1:9" ht="15.75" customHeight="1" x14ac:dyDescent="0.25">
      <c r="A437" s="5">
        <v>2013</v>
      </c>
      <c r="B437" s="5" t="s">
        <v>57</v>
      </c>
      <c r="C437" s="5" t="s">
        <v>222</v>
      </c>
      <c r="D437" s="5" t="s">
        <v>1109</v>
      </c>
      <c r="E437" s="5">
        <v>8.2022442674546201E-3</v>
      </c>
      <c r="F437" s="5"/>
      <c r="G437" s="5"/>
      <c r="H437" s="5"/>
      <c r="I437" s="5"/>
    </row>
    <row r="438" spans="1:9" ht="15.75" customHeight="1" x14ac:dyDescent="0.25">
      <c r="A438" s="5">
        <v>2013</v>
      </c>
      <c r="B438" s="5" t="s">
        <v>54</v>
      </c>
      <c r="C438" s="5" t="s">
        <v>222</v>
      </c>
      <c r="D438" s="5" t="s">
        <v>1109</v>
      </c>
      <c r="E438" s="5">
        <v>3.3873755563698402E-3</v>
      </c>
      <c r="F438" s="5"/>
      <c r="G438" s="5"/>
      <c r="H438" s="5"/>
      <c r="I438" s="5"/>
    </row>
    <row r="439" spans="1:9" ht="15.75" customHeight="1" x14ac:dyDescent="0.25">
      <c r="A439" s="5">
        <v>2013</v>
      </c>
      <c r="B439" s="5" t="s">
        <v>52</v>
      </c>
      <c r="C439" s="5" t="s">
        <v>222</v>
      </c>
      <c r="D439" s="5" t="s">
        <v>1109</v>
      </c>
      <c r="E439" s="40">
        <v>6.4536315212011896E-6</v>
      </c>
      <c r="F439" s="5"/>
      <c r="G439" s="5"/>
      <c r="H439" s="5"/>
      <c r="I439" s="5"/>
    </row>
    <row r="440" spans="1:9" ht="15.75" customHeight="1" x14ac:dyDescent="0.25">
      <c r="A440" s="5">
        <v>2013</v>
      </c>
      <c r="B440" s="5" t="s">
        <v>60</v>
      </c>
      <c r="C440" s="5" t="s">
        <v>222</v>
      </c>
      <c r="D440" s="5" t="s">
        <v>1109</v>
      </c>
      <c r="E440" s="5">
        <v>1.9170063122131101E-2</v>
      </c>
      <c r="F440" s="5"/>
      <c r="G440" s="5"/>
      <c r="H440" s="5"/>
      <c r="I440" s="5"/>
    </row>
    <row r="441" spans="1:9" ht="15.75" customHeight="1" x14ac:dyDescent="0.25">
      <c r="A441" s="5">
        <v>2013</v>
      </c>
      <c r="B441" s="5" t="s">
        <v>62</v>
      </c>
      <c r="C441" s="5" t="s">
        <v>222</v>
      </c>
      <c r="D441" s="5" t="s">
        <v>1109</v>
      </c>
      <c r="E441" s="5">
        <v>2.2910102643871298E-3</v>
      </c>
      <c r="F441" s="5"/>
      <c r="G441" s="5"/>
      <c r="H441" s="5"/>
      <c r="I441" s="5"/>
    </row>
    <row r="442" spans="1:9" ht="15.75" customHeight="1" x14ac:dyDescent="0.25">
      <c r="A442" s="5">
        <v>2013</v>
      </c>
      <c r="B442" s="5" t="s">
        <v>66</v>
      </c>
      <c r="C442" s="5" t="s">
        <v>222</v>
      </c>
      <c r="D442" s="5" t="s">
        <v>1109</v>
      </c>
      <c r="E442" s="5">
        <v>3.58455842543793E-3</v>
      </c>
      <c r="F442" s="5"/>
      <c r="G442" s="5"/>
      <c r="H442" s="5"/>
      <c r="I442" s="5"/>
    </row>
    <row r="443" spans="1:9" ht="15.75" customHeight="1" x14ac:dyDescent="0.25">
      <c r="A443" s="5">
        <v>2013</v>
      </c>
      <c r="B443" s="5" t="s">
        <v>64</v>
      </c>
      <c r="C443" s="5" t="s">
        <v>222</v>
      </c>
      <c r="D443" s="5" t="s">
        <v>1109</v>
      </c>
      <c r="E443" s="5">
        <v>6.6294511986749504E-3</v>
      </c>
      <c r="F443" s="5"/>
      <c r="G443" s="5"/>
      <c r="H443" s="5"/>
      <c r="I443" s="5"/>
    </row>
    <row r="444" spans="1:9" ht="15.75" customHeight="1" x14ac:dyDescent="0.25">
      <c r="A444" s="5">
        <v>2013</v>
      </c>
      <c r="B444" s="5" t="s">
        <v>69</v>
      </c>
      <c r="C444" s="5" t="s">
        <v>222</v>
      </c>
      <c r="D444" s="5" t="s">
        <v>1109</v>
      </c>
      <c r="E444" s="5">
        <v>6.1338425090699496E-4</v>
      </c>
      <c r="F444" s="5"/>
      <c r="G444" s="5"/>
      <c r="H444" s="5"/>
      <c r="I444" s="5"/>
    </row>
    <row r="445" spans="1:9" ht="15.75" customHeight="1" x14ac:dyDescent="0.25">
      <c r="A445" s="5">
        <v>2013</v>
      </c>
      <c r="B445" s="5" t="s">
        <v>87</v>
      </c>
      <c r="C445" s="5" t="s">
        <v>222</v>
      </c>
      <c r="D445" s="5" t="s">
        <v>1109</v>
      </c>
      <c r="E445" s="5">
        <v>2.7074301955006502E-3</v>
      </c>
      <c r="F445" s="5"/>
      <c r="G445" s="5"/>
      <c r="H445" s="5"/>
      <c r="I445" s="5"/>
    </row>
    <row r="446" spans="1:9" ht="15.75" customHeight="1" x14ac:dyDescent="0.25">
      <c r="A446" s="5">
        <v>2013</v>
      </c>
      <c r="B446" s="5" t="s">
        <v>90</v>
      </c>
      <c r="C446" s="5" t="s">
        <v>222</v>
      </c>
      <c r="D446" s="5" t="s">
        <v>1109</v>
      </c>
      <c r="E446" s="5">
        <v>2.7241267172898199E-3</v>
      </c>
      <c r="F446" s="5"/>
      <c r="G446" s="5"/>
      <c r="H446" s="5"/>
      <c r="I446" s="5"/>
    </row>
    <row r="447" spans="1:9" ht="15.75" customHeight="1" x14ac:dyDescent="0.25">
      <c r="A447" s="5">
        <v>2013</v>
      </c>
      <c r="B447" s="5" t="s">
        <v>72</v>
      </c>
      <c r="C447" s="5" t="s">
        <v>222</v>
      </c>
      <c r="D447" s="5" t="s">
        <v>1109</v>
      </c>
      <c r="E447" s="5">
        <v>2.9323816782854699E-3</v>
      </c>
      <c r="F447" s="5"/>
      <c r="G447" s="5"/>
      <c r="H447" s="5"/>
      <c r="I447" s="5"/>
    </row>
    <row r="448" spans="1:9" ht="15.75" customHeight="1" x14ac:dyDescent="0.25">
      <c r="A448" s="5">
        <v>2013</v>
      </c>
      <c r="B448" s="5" t="s">
        <v>79</v>
      </c>
      <c r="C448" s="5" t="s">
        <v>222</v>
      </c>
      <c r="D448" s="5" t="s">
        <v>1109</v>
      </c>
      <c r="E448" s="5">
        <v>1.3417353835411001E-2</v>
      </c>
      <c r="F448" s="5"/>
      <c r="G448" s="5"/>
      <c r="H448" s="5"/>
      <c r="I448" s="5"/>
    </row>
    <row r="449" spans="1:9" ht="15.75" customHeight="1" x14ac:dyDescent="0.25">
      <c r="A449" s="5">
        <v>2013</v>
      </c>
      <c r="B449" s="5" t="s">
        <v>82</v>
      </c>
      <c r="C449" s="5" t="s">
        <v>222</v>
      </c>
      <c r="D449" s="5" t="s">
        <v>1109</v>
      </c>
      <c r="E449" s="5">
        <v>2.54237487329202E-2</v>
      </c>
      <c r="F449" s="5"/>
      <c r="G449" s="5"/>
      <c r="H449" s="5"/>
      <c r="I449" s="5"/>
    </row>
    <row r="450" spans="1:9" ht="15.75" customHeight="1" x14ac:dyDescent="0.25">
      <c r="A450" s="5">
        <v>2013</v>
      </c>
      <c r="B450" s="5" t="s">
        <v>74</v>
      </c>
      <c r="C450" s="5" t="s">
        <v>222</v>
      </c>
      <c r="D450" s="5" t="s">
        <v>1109</v>
      </c>
      <c r="E450" s="5">
        <v>1.8838079703268E-3</v>
      </c>
      <c r="F450" s="5"/>
      <c r="G450" s="5"/>
      <c r="H450" s="5"/>
      <c r="I450" s="5"/>
    </row>
    <row r="451" spans="1:9" ht="15.75" customHeight="1" x14ac:dyDescent="0.25">
      <c r="A451" s="5">
        <v>2013</v>
      </c>
      <c r="B451" s="5" t="s">
        <v>85</v>
      </c>
      <c r="C451" s="5" t="s">
        <v>222</v>
      </c>
      <c r="D451" s="5" t="s">
        <v>1109</v>
      </c>
      <c r="E451" s="5">
        <v>1.7640178989463601E-2</v>
      </c>
      <c r="F451" s="5"/>
      <c r="G451" s="5"/>
      <c r="H451" s="5"/>
      <c r="I451" s="5"/>
    </row>
    <row r="452" spans="1:9" ht="15.75" customHeight="1" x14ac:dyDescent="0.25">
      <c r="A452" s="5">
        <v>2013</v>
      </c>
      <c r="B452" s="5" t="s">
        <v>93</v>
      </c>
      <c r="C452" s="5" t="s">
        <v>222</v>
      </c>
      <c r="D452" s="5" t="s">
        <v>1109</v>
      </c>
      <c r="E452" s="5">
        <v>1.9463480950319301E-2</v>
      </c>
      <c r="F452" s="5"/>
      <c r="G452" s="5"/>
      <c r="H452" s="5"/>
      <c r="I452" s="5"/>
    </row>
    <row r="453" spans="1:9" ht="15.75" customHeight="1" x14ac:dyDescent="0.25">
      <c r="A453" s="5">
        <v>2013</v>
      </c>
      <c r="B453" s="5" t="s">
        <v>95</v>
      </c>
      <c r="C453" s="5" t="s">
        <v>222</v>
      </c>
      <c r="D453" s="5" t="s">
        <v>1109</v>
      </c>
      <c r="E453" s="5">
        <v>0.13287790304748601</v>
      </c>
      <c r="F453" s="5"/>
      <c r="G453" s="5"/>
      <c r="H453" s="5"/>
      <c r="I453" s="5"/>
    </row>
    <row r="454" spans="1:9" ht="15.75" customHeight="1" x14ac:dyDescent="0.25">
      <c r="A454" s="5">
        <v>2013</v>
      </c>
      <c r="B454" s="5" t="s">
        <v>98</v>
      </c>
      <c r="C454" s="5" t="s">
        <v>222</v>
      </c>
      <c r="D454" s="5" t="s">
        <v>1109</v>
      </c>
      <c r="E454" s="5">
        <v>9.6927567482988904E-4</v>
      </c>
      <c r="F454" s="5"/>
      <c r="G454" s="5"/>
      <c r="H454" s="5"/>
      <c r="I454" s="5"/>
    </row>
    <row r="455" spans="1:9" ht="15.75" customHeight="1" x14ac:dyDescent="0.25">
      <c r="A455" s="5">
        <v>2013</v>
      </c>
      <c r="B455" s="5" t="s">
        <v>101</v>
      </c>
      <c r="C455" s="5" t="s">
        <v>222</v>
      </c>
      <c r="D455" s="5" t="s">
        <v>1109</v>
      </c>
      <c r="E455" s="5">
        <v>5.3349473987812597E-2</v>
      </c>
      <c r="F455" s="5"/>
      <c r="G455" s="5"/>
      <c r="H455" s="5"/>
      <c r="I455" s="5"/>
    </row>
    <row r="456" spans="1:9" ht="15.75" customHeight="1" x14ac:dyDescent="0.25">
      <c r="A456" s="5">
        <v>2013</v>
      </c>
      <c r="B456" s="5" t="s">
        <v>104</v>
      </c>
      <c r="C456" s="5" t="s">
        <v>222</v>
      </c>
      <c r="D456" s="5" t="s">
        <v>1109</v>
      </c>
      <c r="E456" s="5">
        <v>2.2231828542161E-3</v>
      </c>
      <c r="F456" s="5"/>
      <c r="G456" s="5"/>
      <c r="H456" s="5"/>
      <c r="I456" s="5"/>
    </row>
    <row r="457" spans="1:9" ht="15.75" customHeight="1" x14ac:dyDescent="0.25">
      <c r="A457" s="5">
        <v>2013</v>
      </c>
      <c r="B457" s="5" t="s">
        <v>106</v>
      </c>
      <c r="C457" s="5" t="s">
        <v>222</v>
      </c>
      <c r="D457" s="5" t="s">
        <v>1109</v>
      </c>
      <c r="E457" s="5">
        <v>6.8871625749336704E-4</v>
      </c>
      <c r="F457" s="5"/>
      <c r="G457" s="5"/>
      <c r="H457" s="5"/>
      <c r="I457" s="5"/>
    </row>
    <row r="458" spans="1:9" ht="15.75" customHeight="1" x14ac:dyDescent="0.25">
      <c r="A458" s="5">
        <v>2013</v>
      </c>
      <c r="B458" s="5" t="s">
        <v>112</v>
      </c>
      <c r="C458" s="5" t="s">
        <v>222</v>
      </c>
      <c r="D458" s="5" t="s">
        <v>1109</v>
      </c>
      <c r="E458" s="5">
        <v>3.78841347530185E-3</v>
      </c>
      <c r="F458" s="5"/>
      <c r="G458" s="5"/>
      <c r="H458" s="5"/>
      <c r="I458" s="5"/>
    </row>
    <row r="459" spans="1:9" ht="15.75" customHeight="1" x14ac:dyDescent="0.25">
      <c r="A459" s="5">
        <v>2013</v>
      </c>
      <c r="B459" s="5" t="s">
        <v>114</v>
      </c>
      <c r="C459" s="5" t="s">
        <v>222</v>
      </c>
      <c r="D459" s="5" t="s">
        <v>1109</v>
      </c>
      <c r="E459" s="5">
        <v>0.40253525782516297</v>
      </c>
      <c r="F459" s="5"/>
      <c r="G459" s="5"/>
      <c r="H459" s="5"/>
      <c r="I459" s="5"/>
    </row>
    <row r="460" spans="1:9" ht="15.75" customHeight="1" x14ac:dyDescent="0.25">
      <c r="A460" s="5">
        <v>2013</v>
      </c>
      <c r="B460" s="5" t="s">
        <v>117</v>
      </c>
      <c r="C460" s="5" t="s">
        <v>222</v>
      </c>
      <c r="D460" s="5" t="s">
        <v>1109</v>
      </c>
      <c r="E460" s="5">
        <v>7.6461899908249501E-3</v>
      </c>
      <c r="F460" s="5"/>
      <c r="G460" s="5"/>
      <c r="H460" s="5"/>
      <c r="I460" s="5"/>
    </row>
    <row r="461" spans="1:9" ht="15.75" customHeight="1" x14ac:dyDescent="0.25">
      <c r="A461" s="5">
        <v>2013</v>
      </c>
      <c r="B461" s="5" t="s">
        <v>122</v>
      </c>
      <c r="C461" s="5" t="s">
        <v>222</v>
      </c>
      <c r="D461" s="5" t="s">
        <v>1109</v>
      </c>
      <c r="E461" s="5">
        <v>3.9430113754177999E-3</v>
      </c>
      <c r="F461" s="5"/>
      <c r="G461" s="5"/>
      <c r="H461" s="5"/>
      <c r="I461" s="5"/>
    </row>
    <row r="462" spans="1:9" ht="15.75" customHeight="1" x14ac:dyDescent="0.25">
      <c r="A462" s="5">
        <v>2013</v>
      </c>
      <c r="B462" s="5" t="s">
        <v>124</v>
      </c>
      <c r="C462" s="5" t="s">
        <v>222</v>
      </c>
      <c r="D462" s="5" t="s">
        <v>1109</v>
      </c>
      <c r="E462" s="5">
        <v>1.62031146621042E-3</v>
      </c>
      <c r="F462" s="5"/>
      <c r="G462" s="5"/>
      <c r="H462" s="5"/>
      <c r="I462" s="5"/>
    </row>
    <row r="463" spans="1:9" ht="15.75" customHeight="1" x14ac:dyDescent="0.25">
      <c r="A463" s="5">
        <v>2013</v>
      </c>
      <c r="B463" s="5" t="s">
        <v>130</v>
      </c>
      <c r="C463" s="5" t="s">
        <v>222</v>
      </c>
      <c r="D463" s="5" t="s">
        <v>1109</v>
      </c>
      <c r="E463" s="5">
        <v>1.9034870469225699E-3</v>
      </c>
      <c r="F463" s="5"/>
      <c r="G463" s="5"/>
      <c r="H463" s="5"/>
      <c r="I463" s="5"/>
    </row>
    <row r="464" spans="1:9" ht="15.75" customHeight="1" x14ac:dyDescent="0.25">
      <c r="A464" s="5">
        <v>2013</v>
      </c>
      <c r="B464" s="5" t="s">
        <v>127</v>
      </c>
      <c r="C464" s="5" t="s">
        <v>222</v>
      </c>
      <c r="D464" s="5" t="s">
        <v>1109</v>
      </c>
      <c r="E464" s="5">
        <v>5.8046275952826501E-3</v>
      </c>
      <c r="F464" s="5"/>
      <c r="G464" s="5"/>
      <c r="H464" s="5"/>
      <c r="I464" s="5"/>
    </row>
    <row r="465" spans="1:9" ht="15.75" customHeight="1" x14ac:dyDescent="0.25">
      <c r="A465" s="5">
        <v>2013</v>
      </c>
      <c r="B465" s="5" t="s">
        <v>132</v>
      </c>
      <c r="C465" s="5" t="s">
        <v>222</v>
      </c>
      <c r="D465" s="5" t="s">
        <v>1109</v>
      </c>
      <c r="E465" s="5">
        <v>8.3783300608098292E-3</v>
      </c>
      <c r="F465" s="5"/>
      <c r="G465" s="5"/>
      <c r="H465" s="5"/>
      <c r="I465" s="5"/>
    </row>
    <row r="466" spans="1:9" ht="15.75" customHeight="1" x14ac:dyDescent="0.25">
      <c r="A466" s="5">
        <v>2013</v>
      </c>
      <c r="B466" s="5" t="s">
        <v>6</v>
      </c>
      <c r="C466" s="5" t="s">
        <v>654</v>
      </c>
      <c r="D466" s="5" t="s">
        <v>1109</v>
      </c>
      <c r="E466" s="5">
        <v>8.9043501129231997E-2</v>
      </c>
      <c r="F466" s="5"/>
      <c r="G466" s="5"/>
      <c r="H466" s="5"/>
      <c r="I466" s="5"/>
    </row>
    <row r="467" spans="1:9" ht="15.75" customHeight="1" x14ac:dyDescent="0.25">
      <c r="A467" s="5">
        <v>2013</v>
      </c>
      <c r="B467" s="5" t="s">
        <v>3</v>
      </c>
      <c r="C467" s="5" t="s">
        <v>654</v>
      </c>
      <c r="D467" s="5" t="s">
        <v>1109</v>
      </c>
      <c r="E467" s="5">
        <v>1.4795478813686499E-2</v>
      </c>
      <c r="F467" s="5"/>
      <c r="G467" s="5"/>
      <c r="H467" s="5"/>
      <c r="I467" s="5"/>
    </row>
    <row r="468" spans="1:9" ht="15.75" customHeight="1" x14ac:dyDescent="0.25">
      <c r="A468" s="5">
        <v>2013</v>
      </c>
      <c r="B468" s="5" t="s">
        <v>12</v>
      </c>
      <c r="C468" s="5" t="s">
        <v>654</v>
      </c>
      <c r="D468" s="5" t="s">
        <v>1109</v>
      </c>
      <c r="E468" s="5">
        <v>1.5909509866900901E-2</v>
      </c>
      <c r="F468" s="5"/>
      <c r="G468" s="5"/>
      <c r="H468" s="5"/>
      <c r="I468" s="5"/>
    </row>
    <row r="469" spans="1:9" ht="15.75" customHeight="1" x14ac:dyDescent="0.25">
      <c r="A469" s="5">
        <v>2013</v>
      </c>
      <c r="B469" s="5" t="s">
        <v>8</v>
      </c>
      <c r="C469" s="5" t="s">
        <v>654</v>
      </c>
      <c r="D469" s="5" t="s">
        <v>1109</v>
      </c>
      <c r="E469" s="5">
        <v>3.4593967434715998E-3</v>
      </c>
      <c r="F469" s="5"/>
      <c r="G469" s="5"/>
      <c r="H469" s="5"/>
      <c r="I469" s="5"/>
    </row>
    <row r="470" spans="1:9" ht="15.75" customHeight="1" x14ac:dyDescent="0.25">
      <c r="A470" s="5">
        <v>2013</v>
      </c>
      <c r="B470" s="5" t="s">
        <v>15</v>
      </c>
      <c r="C470" s="5" t="s">
        <v>654</v>
      </c>
      <c r="D470" s="5" t="s">
        <v>1109</v>
      </c>
      <c r="E470" s="5">
        <v>8.6712129607702304E-2</v>
      </c>
      <c r="F470" s="5"/>
      <c r="G470" s="5"/>
      <c r="H470" s="5"/>
      <c r="I470" s="5"/>
    </row>
    <row r="471" spans="1:9" ht="15.75" customHeight="1" x14ac:dyDescent="0.25">
      <c r="A471" s="5">
        <v>2013</v>
      </c>
      <c r="B471" s="5" t="s">
        <v>17</v>
      </c>
      <c r="C471" s="5" t="s">
        <v>654</v>
      </c>
      <c r="D471" s="5" t="s">
        <v>1109</v>
      </c>
      <c r="E471" s="5">
        <v>8.1445253364155701E-2</v>
      </c>
      <c r="F471" s="5"/>
      <c r="G471" s="5"/>
      <c r="H471" s="5"/>
      <c r="I471" s="5"/>
    </row>
    <row r="472" spans="1:9" ht="15.75" customHeight="1" x14ac:dyDescent="0.25">
      <c r="A472" s="5">
        <v>2013</v>
      </c>
      <c r="B472" s="5" t="s">
        <v>20</v>
      </c>
      <c r="C472" s="5" t="s">
        <v>654</v>
      </c>
      <c r="D472" s="5" t="s">
        <v>1109</v>
      </c>
      <c r="E472" s="5">
        <v>8.1943800086476705E-4</v>
      </c>
      <c r="F472" s="5"/>
      <c r="G472" s="5"/>
      <c r="H472" s="5"/>
      <c r="I472" s="5"/>
    </row>
    <row r="473" spans="1:9" ht="15.75" customHeight="1" x14ac:dyDescent="0.25">
      <c r="A473" s="5">
        <v>2013</v>
      </c>
      <c r="B473" s="5" t="s">
        <v>23</v>
      </c>
      <c r="C473" s="5" t="s">
        <v>654</v>
      </c>
      <c r="D473" s="5" t="s">
        <v>1109</v>
      </c>
      <c r="E473" s="40">
        <v>2.7955556692816802E-7</v>
      </c>
      <c r="F473" s="5"/>
      <c r="G473" s="5"/>
      <c r="H473" s="5"/>
      <c r="I473" s="5"/>
    </row>
    <row r="474" spans="1:9" ht="15.75" customHeight="1" x14ac:dyDescent="0.25">
      <c r="A474" s="5">
        <v>2013</v>
      </c>
      <c r="B474" s="5" t="s">
        <v>26</v>
      </c>
      <c r="C474" s="5" t="s">
        <v>654</v>
      </c>
      <c r="D474" s="5" t="s">
        <v>1109</v>
      </c>
      <c r="E474" s="5">
        <v>4.0991320857828497E-3</v>
      </c>
      <c r="F474" s="5"/>
      <c r="G474" s="5"/>
      <c r="H474" s="5"/>
      <c r="I474" s="5"/>
    </row>
    <row r="475" spans="1:9" ht="15.75" customHeight="1" x14ac:dyDescent="0.25">
      <c r="A475" s="5">
        <v>2013</v>
      </c>
      <c r="B475" s="5" t="s">
        <v>28</v>
      </c>
      <c r="C475" s="5" t="s">
        <v>654</v>
      </c>
      <c r="D475" s="5" t="s">
        <v>1109</v>
      </c>
      <c r="E475" s="5">
        <v>2.1277601603291599E-3</v>
      </c>
      <c r="F475" s="5"/>
      <c r="G475" s="5"/>
      <c r="H475" s="5"/>
      <c r="I475" s="5"/>
    </row>
    <row r="476" spans="1:9" ht="15.75" customHeight="1" x14ac:dyDescent="0.25">
      <c r="A476" s="5">
        <v>2013</v>
      </c>
      <c r="B476" s="5" t="s">
        <v>31</v>
      </c>
      <c r="C476" s="5" t="s">
        <v>654</v>
      </c>
      <c r="D476" s="5" t="s">
        <v>1109</v>
      </c>
      <c r="E476" s="5">
        <v>1.61463764052025E-4</v>
      </c>
      <c r="F476" s="5"/>
      <c r="G476" s="5"/>
      <c r="H476" s="5"/>
      <c r="I476" s="5"/>
    </row>
    <row r="477" spans="1:9" ht="15.75" customHeight="1" x14ac:dyDescent="0.25">
      <c r="A477" s="5">
        <v>2013</v>
      </c>
      <c r="B477" s="5" t="s">
        <v>42</v>
      </c>
      <c r="C477" s="5" t="s">
        <v>654</v>
      </c>
      <c r="D477" s="5" t="s">
        <v>1109</v>
      </c>
      <c r="E477" s="5">
        <v>2.9273003788522498E-3</v>
      </c>
      <c r="F477" s="5"/>
      <c r="G477" s="5"/>
      <c r="H477" s="5"/>
      <c r="I477" s="5"/>
    </row>
    <row r="478" spans="1:9" ht="15.75" customHeight="1" x14ac:dyDescent="0.25">
      <c r="A478" s="5">
        <v>2013</v>
      </c>
      <c r="B478" s="5" t="s">
        <v>34</v>
      </c>
      <c r="C478" s="5" t="s">
        <v>654</v>
      </c>
      <c r="D478" s="5" t="s">
        <v>1109</v>
      </c>
      <c r="E478" s="5">
        <v>1.6142703887549301E-3</v>
      </c>
      <c r="F478" s="5"/>
      <c r="G478" s="5"/>
      <c r="H478" s="5"/>
      <c r="I478" s="5"/>
    </row>
    <row r="479" spans="1:9" ht="15.75" customHeight="1" x14ac:dyDescent="0.25">
      <c r="A479" s="5">
        <v>2013</v>
      </c>
      <c r="B479" s="5" t="s">
        <v>36</v>
      </c>
      <c r="C479" s="5" t="s">
        <v>654</v>
      </c>
      <c r="D479" s="5" t="s">
        <v>1109</v>
      </c>
      <c r="E479" s="5">
        <v>7.41415765422857E-3</v>
      </c>
      <c r="F479" s="5"/>
      <c r="G479" s="5"/>
      <c r="H479" s="5"/>
      <c r="I479" s="5"/>
    </row>
    <row r="480" spans="1:9" ht="15.75" customHeight="1" x14ac:dyDescent="0.25">
      <c r="A480" s="5">
        <v>2013</v>
      </c>
      <c r="B480" s="5" t="s">
        <v>39</v>
      </c>
      <c r="C480" s="5" t="s">
        <v>654</v>
      </c>
      <c r="D480" s="5" t="s">
        <v>1109</v>
      </c>
      <c r="E480" s="5">
        <v>2.68582500322462E-3</v>
      </c>
      <c r="F480" s="5"/>
      <c r="G480" s="5"/>
      <c r="H480" s="5"/>
      <c r="I480" s="5"/>
    </row>
    <row r="481" spans="1:9" ht="15.75" customHeight="1" x14ac:dyDescent="0.25">
      <c r="A481" s="5">
        <v>2013</v>
      </c>
      <c r="B481" s="5" t="s">
        <v>45</v>
      </c>
      <c r="C481" s="5" t="s">
        <v>654</v>
      </c>
      <c r="D481" s="5" t="s">
        <v>1109</v>
      </c>
      <c r="E481" s="5">
        <v>1.0679790477083E-2</v>
      </c>
      <c r="F481" s="5"/>
      <c r="G481" s="5"/>
      <c r="H481" s="5"/>
      <c r="I481" s="5"/>
    </row>
    <row r="482" spans="1:9" ht="15.75" customHeight="1" x14ac:dyDescent="0.25">
      <c r="A482" s="5">
        <v>2013</v>
      </c>
      <c r="B482" s="5" t="s">
        <v>47</v>
      </c>
      <c r="C482" s="5" t="s">
        <v>654</v>
      </c>
      <c r="D482" s="5" t="s">
        <v>1109</v>
      </c>
      <c r="E482" s="5">
        <v>1.5301965411946899E-3</v>
      </c>
      <c r="F482" s="5"/>
      <c r="G482" s="5"/>
      <c r="H482" s="5"/>
      <c r="I482" s="5"/>
    </row>
    <row r="483" spans="1:9" ht="15.75" customHeight="1" x14ac:dyDescent="0.25">
      <c r="A483" s="5">
        <v>2013</v>
      </c>
      <c r="B483" s="5" t="s">
        <v>50</v>
      </c>
      <c r="C483" s="5" t="s">
        <v>654</v>
      </c>
      <c r="D483" s="5" t="s">
        <v>1109</v>
      </c>
      <c r="E483" s="5">
        <v>6.5141635422196198E-2</v>
      </c>
      <c r="F483" s="5"/>
      <c r="G483" s="5"/>
      <c r="H483" s="5"/>
      <c r="I483" s="5"/>
    </row>
    <row r="484" spans="1:9" ht="15.75" customHeight="1" x14ac:dyDescent="0.25">
      <c r="A484" s="5">
        <v>2013</v>
      </c>
      <c r="B484" s="5" t="s">
        <v>57</v>
      </c>
      <c r="C484" s="5" t="s">
        <v>654</v>
      </c>
      <c r="D484" s="5" t="s">
        <v>1109</v>
      </c>
      <c r="E484" s="5">
        <v>7.8020512154168998E-4</v>
      </c>
      <c r="F484" s="5"/>
      <c r="G484" s="5"/>
      <c r="H484" s="5"/>
      <c r="I484" s="5"/>
    </row>
    <row r="485" spans="1:9" ht="15.75" customHeight="1" x14ac:dyDescent="0.25">
      <c r="A485" s="5">
        <v>2013</v>
      </c>
      <c r="B485" s="5" t="s">
        <v>54</v>
      </c>
      <c r="C485" s="5" t="s">
        <v>654</v>
      </c>
      <c r="D485" s="5" t="s">
        <v>1109</v>
      </c>
      <c r="E485" s="5">
        <v>1.3521001782925101E-3</v>
      </c>
      <c r="F485" s="5"/>
      <c r="G485" s="5"/>
      <c r="H485" s="5"/>
      <c r="I485" s="5"/>
    </row>
    <row r="486" spans="1:9" ht="15.75" customHeight="1" x14ac:dyDescent="0.25">
      <c r="A486" s="5">
        <v>2013</v>
      </c>
      <c r="B486" s="5" t="s">
        <v>52</v>
      </c>
      <c r="C486" s="5" t="s">
        <v>654</v>
      </c>
      <c r="D486" s="5" t="s">
        <v>1109</v>
      </c>
      <c r="E486" s="40">
        <v>2.3425224697254801E-5</v>
      </c>
      <c r="F486" s="5"/>
      <c r="G486" s="5"/>
      <c r="H486" s="5"/>
      <c r="I486" s="5"/>
    </row>
    <row r="487" spans="1:9" ht="15.75" customHeight="1" x14ac:dyDescent="0.25">
      <c r="A487" s="5">
        <v>2013</v>
      </c>
      <c r="B487" s="5" t="s">
        <v>60</v>
      </c>
      <c r="C487" s="5" t="s">
        <v>654</v>
      </c>
      <c r="D487" s="5" t="s">
        <v>1109</v>
      </c>
      <c r="E487" s="5">
        <v>1.6489559419123001E-2</v>
      </c>
      <c r="F487" s="5"/>
      <c r="G487" s="5"/>
      <c r="H487" s="5"/>
      <c r="I487" s="5"/>
    </row>
    <row r="488" spans="1:9" ht="15.75" customHeight="1" x14ac:dyDescent="0.25">
      <c r="A488" s="5">
        <v>2013</v>
      </c>
      <c r="B488" s="5" t="s">
        <v>62</v>
      </c>
      <c r="C488" s="5" t="s">
        <v>654</v>
      </c>
      <c r="D488" s="5" t="s">
        <v>1109</v>
      </c>
      <c r="E488" s="5">
        <v>3.3117728947466701E-3</v>
      </c>
      <c r="F488" s="5"/>
      <c r="G488" s="5"/>
      <c r="H488" s="5"/>
      <c r="I488" s="5"/>
    </row>
    <row r="489" spans="1:9" ht="15.75" customHeight="1" x14ac:dyDescent="0.25">
      <c r="A489" s="5">
        <v>2013</v>
      </c>
      <c r="B489" s="5" t="s">
        <v>66</v>
      </c>
      <c r="C489" s="5" t="s">
        <v>654</v>
      </c>
      <c r="D489" s="5" t="s">
        <v>1109</v>
      </c>
      <c r="E489" s="5">
        <v>2.0987468240905201E-3</v>
      </c>
      <c r="F489" s="5"/>
      <c r="G489" s="5"/>
      <c r="H489" s="5"/>
      <c r="I489" s="5"/>
    </row>
    <row r="490" spans="1:9" ht="15.75" customHeight="1" x14ac:dyDescent="0.25">
      <c r="A490" s="5">
        <v>2013</v>
      </c>
      <c r="B490" s="5" t="s">
        <v>64</v>
      </c>
      <c r="C490" s="5" t="s">
        <v>654</v>
      </c>
      <c r="D490" s="5" t="s">
        <v>1109</v>
      </c>
      <c r="E490" s="5">
        <v>8.6214476020739905E-3</v>
      </c>
      <c r="F490" s="5"/>
      <c r="G490" s="5"/>
      <c r="H490" s="5"/>
      <c r="I490" s="5"/>
    </row>
    <row r="491" spans="1:9" ht="15.75" customHeight="1" x14ac:dyDescent="0.25">
      <c r="A491" s="5">
        <v>2013</v>
      </c>
      <c r="B491" s="5" t="s">
        <v>69</v>
      </c>
      <c r="C491" s="5" t="s">
        <v>654</v>
      </c>
      <c r="D491" s="5" t="s">
        <v>1109</v>
      </c>
      <c r="E491" s="5">
        <v>1.6147155075959701E-3</v>
      </c>
      <c r="F491" s="5"/>
      <c r="G491" s="5"/>
      <c r="H491" s="5"/>
      <c r="I491" s="5"/>
    </row>
    <row r="492" spans="1:9" ht="15.75" customHeight="1" x14ac:dyDescent="0.25">
      <c r="A492" s="5">
        <v>2013</v>
      </c>
      <c r="B492" s="5" t="s">
        <v>87</v>
      </c>
      <c r="C492" s="5" t="s">
        <v>654</v>
      </c>
      <c r="D492" s="5" t="s">
        <v>1109</v>
      </c>
      <c r="E492" s="5">
        <v>1.1137516125333299E-3</v>
      </c>
      <c r="F492" s="5"/>
      <c r="G492" s="5"/>
      <c r="H492" s="5"/>
      <c r="I492" s="5"/>
    </row>
    <row r="493" spans="1:9" ht="15.75" customHeight="1" x14ac:dyDescent="0.25">
      <c r="A493" s="5">
        <v>2013</v>
      </c>
      <c r="B493" s="5" t="s">
        <v>90</v>
      </c>
      <c r="C493" s="5" t="s">
        <v>654</v>
      </c>
      <c r="D493" s="5" t="s">
        <v>1109</v>
      </c>
      <c r="E493" s="5">
        <v>2.9814919701993899E-2</v>
      </c>
      <c r="F493" s="5"/>
      <c r="G493" s="5"/>
      <c r="H493" s="5"/>
      <c r="I493" s="5"/>
    </row>
    <row r="494" spans="1:9" ht="15.75" customHeight="1" x14ac:dyDescent="0.25">
      <c r="A494" s="5">
        <v>2013</v>
      </c>
      <c r="B494" s="5" t="s">
        <v>72</v>
      </c>
      <c r="C494" s="5" t="s">
        <v>654</v>
      </c>
      <c r="D494" s="5" t="s">
        <v>1109</v>
      </c>
      <c r="E494" s="5">
        <v>1.6651433746905501E-3</v>
      </c>
      <c r="F494" s="5"/>
      <c r="G494" s="5"/>
      <c r="H494" s="5"/>
      <c r="I494" s="5"/>
    </row>
    <row r="495" spans="1:9" ht="15.75" customHeight="1" x14ac:dyDescent="0.25">
      <c r="A495" s="5">
        <v>2013</v>
      </c>
      <c r="B495" s="5" t="s">
        <v>79</v>
      </c>
      <c r="C495" s="5" t="s">
        <v>654</v>
      </c>
      <c r="D495" s="5" t="s">
        <v>1109</v>
      </c>
      <c r="E495" s="5">
        <v>5.1427948413806804E-4</v>
      </c>
      <c r="F495" s="5"/>
      <c r="G495" s="5"/>
      <c r="H495" s="5"/>
      <c r="I495" s="5"/>
    </row>
    <row r="496" spans="1:9" ht="15.75" customHeight="1" x14ac:dyDescent="0.25">
      <c r="A496" s="5">
        <v>2013</v>
      </c>
      <c r="B496" s="5" t="s">
        <v>82</v>
      </c>
      <c r="C496" s="5" t="s">
        <v>654</v>
      </c>
      <c r="D496" s="5" t="s">
        <v>1109</v>
      </c>
      <c r="E496" s="5">
        <v>4.8343769984260002E-2</v>
      </c>
      <c r="F496" s="5"/>
      <c r="G496" s="5"/>
      <c r="H496" s="5"/>
      <c r="I496" s="5"/>
    </row>
    <row r="497" spans="1:9" ht="15.75" customHeight="1" x14ac:dyDescent="0.25">
      <c r="A497" s="5">
        <v>2013</v>
      </c>
      <c r="B497" s="5" t="s">
        <v>74</v>
      </c>
      <c r="C497" s="5" t="s">
        <v>654</v>
      </c>
      <c r="D497" s="5" t="s">
        <v>1109</v>
      </c>
      <c r="E497" s="5">
        <v>1.3166205558446001E-3</v>
      </c>
      <c r="F497" s="5"/>
      <c r="G497" s="5"/>
      <c r="H497" s="5"/>
      <c r="I497" s="5"/>
    </row>
    <row r="498" spans="1:9" ht="15.75" customHeight="1" x14ac:dyDescent="0.25">
      <c r="A498" s="5">
        <v>2013</v>
      </c>
      <c r="B498" s="5" t="s">
        <v>85</v>
      </c>
      <c r="C498" s="5" t="s">
        <v>654</v>
      </c>
      <c r="D498" s="5" t="s">
        <v>1109</v>
      </c>
      <c r="E498" s="5">
        <v>2.70607299593062E-3</v>
      </c>
      <c r="F498" s="5"/>
      <c r="G498" s="5"/>
      <c r="H498" s="5"/>
      <c r="I498" s="5"/>
    </row>
    <row r="499" spans="1:9" ht="15.75" customHeight="1" x14ac:dyDescent="0.25">
      <c r="A499" s="5">
        <v>2013</v>
      </c>
      <c r="B499" s="5" t="s">
        <v>93</v>
      </c>
      <c r="C499" s="5" t="s">
        <v>654</v>
      </c>
      <c r="D499" s="5" t="s">
        <v>1109</v>
      </c>
      <c r="E499" s="5">
        <v>1.92378844051438E-3</v>
      </c>
      <c r="F499" s="5"/>
      <c r="G499" s="5"/>
      <c r="H499" s="5"/>
      <c r="I499" s="5"/>
    </row>
    <row r="500" spans="1:9" ht="15.75" customHeight="1" x14ac:dyDescent="0.25">
      <c r="A500" s="5">
        <v>2013</v>
      </c>
      <c r="B500" s="5" t="s">
        <v>95</v>
      </c>
      <c r="C500" s="5" t="s">
        <v>654</v>
      </c>
      <c r="D500" s="5" t="s">
        <v>1109</v>
      </c>
      <c r="E500" s="5">
        <v>7.0646590447614802E-2</v>
      </c>
      <c r="F500" s="5"/>
      <c r="G500" s="5"/>
      <c r="H500" s="5"/>
      <c r="I500" s="5"/>
    </row>
    <row r="501" spans="1:9" ht="15.75" customHeight="1" x14ac:dyDescent="0.25">
      <c r="A501" s="5">
        <v>2013</v>
      </c>
      <c r="B501" s="5" t="s">
        <v>98</v>
      </c>
      <c r="C501" s="5" t="s">
        <v>654</v>
      </c>
      <c r="D501" s="5" t="s">
        <v>1109</v>
      </c>
      <c r="E501" s="5">
        <v>1.1004315556748701E-3</v>
      </c>
      <c r="F501" s="5"/>
      <c r="G501" s="5"/>
      <c r="H501" s="5"/>
      <c r="I501" s="5"/>
    </row>
    <row r="502" spans="1:9" ht="15.75" customHeight="1" x14ac:dyDescent="0.25">
      <c r="A502" s="5">
        <v>2013</v>
      </c>
      <c r="B502" s="5" t="s">
        <v>101</v>
      </c>
      <c r="C502" s="5" t="s">
        <v>654</v>
      </c>
      <c r="D502" s="5" t="s">
        <v>1109</v>
      </c>
      <c r="E502" s="5">
        <v>2.42853230341217E-2</v>
      </c>
      <c r="F502" s="5"/>
      <c r="G502" s="5"/>
      <c r="H502" s="5"/>
      <c r="I502" s="5"/>
    </row>
    <row r="503" spans="1:9" ht="15.75" customHeight="1" x14ac:dyDescent="0.25">
      <c r="A503" s="5">
        <v>2013</v>
      </c>
      <c r="B503" s="5" t="s">
        <v>104</v>
      </c>
      <c r="C503" s="5" t="s">
        <v>654</v>
      </c>
      <c r="D503" s="5" t="s">
        <v>1109</v>
      </c>
      <c r="E503" s="5">
        <v>2.4427603733466398E-4</v>
      </c>
      <c r="F503" s="5"/>
      <c r="G503" s="5"/>
      <c r="H503" s="5"/>
      <c r="I503" s="5"/>
    </row>
    <row r="504" spans="1:9" ht="15.75" customHeight="1" x14ac:dyDescent="0.25">
      <c r="A504" s="5">
        <v>2013</v>
      </c>
      <c r="B504" s="5" t="s">
        <v>106</v>
      </c>
      <c r="C504" s="5" t="s">
        <v>654</v>
      </c>
      <c r="D504" s="5" t="s">
        <v>1109</v>
      </c>
      <c r="E504" s="5">
        <v>6.3493585830068095E-4</v>
      </c>
      <c r="F504" s="5"/>
      <c r="G504" s="5"/>
      <c r="H504" s="5"/>
      <c r="I504" s="5"/>
    </row>
    <row r="505" spans="1:9" ht="15.75" customHeight="1" x14ac:dyDescent="0.25">
      <c r="A505" s="5">
        <v>2013</v>
      </c>
      <c r="B505" s="5" t="s">
        <v>112</v>
      </c>
      <c r="C505" s="5" t="s">
        <v>654</v>
      </c>
      <c r="D505" s="5" t="s">
        <v>1109</v>
      </c>
      <c r="E505" s="5">
        <v>1.54782832780745E-3</v>
      </c>
      <c r="F505" s="5"/>
      <c r="G505" s="5"/>
      <c r="H505" s="5"/>
      <c r="I505" s="5"/>
    </row>
    <row r="506" spans="1:9" ht="15.75" customHeight="1" x14ac:dyDescent="0.25">
      <c r="A506" s="5">
        <v>2013</v>
      </c>
      <c r="B506" s="5" t="s">
        <v>114</v>
      </c>
      <c r="C506" s="5" t="s">
        <v>654</v>
      </c>
      <c r="D506" s="5" t="s">
        <v>1109</v>
      </c>
      <c r="E506" s="5">
        <v>0.313986792500139</v>
      </c>
      <c r="F506" s="5"/>
      <c r="G506" s="5"/>
      <c r="H506" s="5"/>
      <c r="I506" s="5"/>
    </row>
    <row r="507" spans="1:9" ht="15.75" customHeight="1" x14ac:dyDescent="0.25">
      <c r="A507" s="5">
        <v>2013</v>
      </c>
      <c r="B507" s="5" t="s">
        <v>117</v>
      </c>
      <c r="C507" s="5" t="s">
        <v>654</v>
      </c>
      <c r="D507" s="5" t="s">
        <v>1109</v>
      </c>
      <c r="E507" s="5">
        <v>7.8941749867952396E-3</v>
      </c>
      <c r="F507" s="5"/>
      <c r="G507" s="5"/>
      <c r="H507" s="5"/>
      <c r="I507" s="5"/>
    </row>
    <row r="508" spans="1:9" ht="15.75" customHeight="1" x14ac:dyDescent="0.25">
      <c r="A508" s="5">
        <v>2013</v>
      </c>
      <c r="B508" s="5" t="s">
        <v>122</v>
      </c>
      <c r="C508" s="5" t="s">
        <v>654</v>
      </c>
      <c r="D508" s="5" t="s">
        <v>1109</v>
      </c>
      <c r="E508" s="5">
        <v>6.6568646005900399E-4</v>
      </c>
      <c r="F508" s="5"/>
      <c r="G508" s="5"/>
      <c r="H508" s="5"/>
      <c r="I508" s="5"/>
    </row>
    <row r="509" spans="1:9" ht="15.75" customHeight="1" x14ac:dyDescent="0.25">
      <c r="A509" s="5">
        <v>2013</v>
      </c>
      <c r="B509" s="5" t="s">
        <v>120</v>
      </c>
      <c r="C509" s="5" t="s">
        <v>654</v>
      </c>
      <c r="D509" s="5" t="s">
        <v>1109</v>
      </c>
      <c r="E509" s="5">
        <v>0</v>
      </c>
      <c r="F509" s="5"/>
      <c r="G509" s="5"/>
      <c r="H509" s="5"/>
      <c r="I509" s="5"/>
    </row>
    <row r="510" spans="1:9" ht="15.75" customHeight="1" x14ac:dyDescent="0.25">
      <c r="A510" s="5">
        <v>2013</v>
      </c>
      <c r="B510" s="5" t="s">
        <v>124</v>
      </c>
      <c r="C510" s="5" t="s">
        <v>654</v>
      </c>
      <c r="D510" s="5" t="s">
        <v>1109</v>
      </c>
      <c r="E510" s="5">
        <v>2.5696249873356299E-3</v>
      </c>
      <c r="F510" s="5"/>
      <c r="G510" s="5"/>
      <c r="H510" s="5"/>
      <c r="I510" s="5"/>
    </row>
    <row r="511" spans="1:9" ht="15.75" customHeight="1" x14ac:dyDescent="0.25">
      <c r="A511" s="5">
        <v>2013</v>
      </c>
      <c r="B511" s="5" t="s">
        <v>130</v>
      </c>
      <c r="C511" s="5" t="s">
        <v>654</v>
      </c>
      <c r="D511" s="5" t="s">
        <v>1109</v>
      </c>
      <c r="E511" s="40">
        <v>6.3365928503718099E-6</v>
      </c>
      <c r="F511" s="5"/>
      <c r="G511" s="5"/>
      <c r="H511" s="5"/>
      <c r="I511" s="5"/>
    </row>
    <row r="512" spans="1:9" ht="15.75" customHeight="1" x14ac:dyDescent="0.25">
      <c r="A512" s="5">
        <v>2013</v>
      </c>
      <c r="B512" s="5" t="s">
        <v>127</v>
      </c>
      <c r="C512" s="5" t="s">
        <v>654</v>
      </c>
      <c r="D512" s="5" t="s">
        <v>1109</v>
      </c>
      <c r="E512" s="5">
        <v>6.6092769669950698E-3</v>
      </c>
      <c r="F512" s="5"/>
      <c r="G512" s="5"/>
      <c r="H512" s="5"/>
      <c r="I512" s="5"/>
    </row>
    <row r="513" spans="1:9" ht="15.75" customHeight="1" x14ac:dyDescent="0.25">
      <c r="A513" s="5">
        <v>2013</v>
      </c>
      <c r="B513" s="5" t="s">
        <v>132</v>
      </c>
      <c r="C513" s="5" t="s">
        <v>654</v>
      </c>
      <c r="D513" s="5" t="s">
        <v>1109</v>
      </c>
      <c r="E513" s="5">
        <v>5.7551884365623897E-2</v>
      </c>
      <c r="F513" s="5"/>
      <c r="G513" s="5"/>
      <c r="H513" s="5"/>
      <c r="I513" s="5"/>
    </row>
    <row r="514" spans="1:9" ht="15.75" customHeight="1" x14ac:dyDescent="0.25">
      <c r="A514" s="5">
        <v>2013</v>
      </c>
      <c r="B514" s="5" t="s">
        <v>6</v>
      </c>
      <c r="C514" s="5" t="s">
        <v>223</v>
      </c>
      <c r="D514" s="5" t="s">
        <v>1109</v>
      </c>
      <c r="E514" s="5">
        <v>7.9551677061888204E-2</v>
      </c>
      <c r="F514" s="5"/>
      <c r="G514" s="5"/>
      <c r="H514" s="5"/>
      <c r="I514" s="5"/>
    </row>
    <row r="515" spans="1:9" ht="15.75" customHeight="1" x14ac:dyDescent="0.25">
      <c r="A515" s="5">
        <v>2013</v>
      </c>
      <c r="B515" s="5" t="s">
        <v>3</v>
      </c>
      <c r="C515" s="5" t="s">
        <v>223</v>
      </c>
      <c r="D515" s="5" t="s">
        <v>1109</v>
      </c>
      <c r="E515" s="5">
        <v>1.0385863881109901E-2</v>
      </c>
      <c r="F515" s="5"/>
      <c r="G515" s="5"/>
      <c r="H515" s="5"/>
      <c r="I515" s="5"/>
    </row>
    <row r="516" spans="1:9" ht="15.75" customHeight="1" x14ac:dyDescent="0.25">
      <c r="A516" s="5">
        <v>2013</v>
      </c>
      <c r="B516" s="5" t="s">
        <v>12</v>
      </c>
      <c r="C516" s="5" t="s">
        <v>223</v>
      </c>
      <c r="D516" s="5" t="s">
        <v>1109</v>
      </c>
      <c r="E516" s="5">
        <v>1.3320999325771399E-2</v>
      </c>
      <c r="F516" s="5"/>
      <c r="G516" s="5"/>
      <c r="H516" s="5"/>
      <c r="I516" s="5"/>
    </row>
    <row r="517" spans="1:9" ht="15.75" customHeight="1" x14ac:dyDescent="0.25">
      <c r="A517" s="5">
        <v>2013</v>
      </c>
      <c r="B517" s="5" t="s">
        <v>8</v>
      </c>
      <c r="C517" s="5" t="s">
        <v>223</v>
      </c>
      <c r="D517" s="5" t="s">
        <v>1109</v>
      </c>
      <c r="E517" s="5">
        <v>3.08070390294936E-3</v>
      </c>
      <c r="F517" s="5"/>
      <c r="G517" s="5"/>
      <c r="H517" s="5"/>
      <c r="I517" s="5"/>
    </row>
    <row r="518" spans="1:9" ht="15.75" customHeight="1" x14ac:dyDescent="0.25">
      <c r="A518" s="5">
        <v>2013</v>
      </c>
      <c r="B518" s="5" t="s">
        <v>15</v>
      </c>
      <c r="C518" s="5" t="s">
        <v>223</v>
      </c>
      <c r="D518" s="5" t="s">
        <v>1109</v>
      </c>
      <c r="E518" s="5">
        <v>8.9643433241559295E-2</v>
      </c>
      <c r="F518" s="5"/>
      <c r="G518" s="5"/>
      <c r="H518" s="5"/>
      <c r="I518" s="5"/>
    </row>
    <row r="519" spans="1:9" ht="15.75" customHeight="1" x14ac:dyDescent="0.25">
      <c r="A519" s="5">
        <v>2013</v>
      </c>
      <c r="B519" s="5" t="s">
        <v>17</v>
      </c>
      <c r="C519" s="5" t="s">
        <v>223</v>
      </c>
      <c r="D519" s="5" t="s">
        <v>1109</v>
      </c>
      <c r="E519" s="5">
        <v>8.0704341588739001E-2</v>
      </c>
      <c r="F519" s="5"/>
      <c r="G519" s="5"/>
      <c r="H519" s="5"/>
      <c r="I519" s="5"/>
    </row>
    <row r="520" spans="1:9" ht="15.75" customHeight="1" x14ac:dyDescent="0.25">
      <c r="A520" s="5">
        <v>2013</v>
      </c>
      <c r="B520" s="5" t="s">
        <v>20</v>
      </c>
      <c r="C520" s="5" t="s">
        <v>223</v>
      </c>
      <c r="D520" s="5" t="s">
        <v>1109</v>
      </c>
      <c r="E520" s="5">
        <v>7.0704679739821399E-4</v>
      </c>
      <c r="F520" s="5"/>
      <c r="G520" s="5"/>
      <c r="H520" s="5"/>
      <c r="I520" s="5"/>
    </row>
    <row r="521" spans="1:9" ht="15.75" customHeight="1" x14ac:dyDescent="0.25">
      <c r="A521" s="5">
        <v>2013</v>
      </c>
      <c r="B521" s="5" t="s">
        <v>26</v>
      </c>
      <c r="C521" s="5" t="s">
        <v>223</v>
      </c>
      <c r="D521" s="5" t="s">
        <v>1109</v>
      </c>
      <c r="E521" s="5">
        <v>4.8572332510339496E-3</v>
      </c>
      <c r="F521" s="5"/>
      <c r="G521" s="5"/>
      <c r="H521" s="5"/>
      <c r="I521" s="5"/>
    </row>
    <row r="522" spans="1:9" ht="15.75" customHeight="1" x14ac:dyDescent="0.25">
      <c r="A522" s="5">
        <v>2013</v>
      </c>
      <c r="B522" s="5" t="s">
        <v>28</v>
      </c>
      <c r="C522" s="5" t="s">
        <v>223</v>
      </c>
      <c r="D522" s="5" t="s">
        <v>1109</v>
      </c>
      <c r="E522" s="5">
        <v>1.8507989696600301E-3</v>
      </c>
      <c r="F522" s="5"/>
      <c r="G522" s="5"/>
      <c r="H522" s="5"/>
      <c r="I522" s="5"/>
    </row>
    <row r="523" spans="1:9" ht="15.75" customHeight="1" x14ac:dyDescent="0.25">
      <c r="A523" s="5">
        <v>2013</v>
      </c>
      <c r="B523" s="5" t="s">
        <v>31</v>
      </c>
      <c r="C523" s="5" t="s">
        <v>223</v>
      </c>
      <c r="D523" s="5" t="s">
        <v>1109</v>
      </c>
      <c r="E523" s="5">
        <v>3.8026046246626601E-4</v>
      </c>
      <c r="F523" s="5"/>
      <c r="G523" s="5"/>
      <c r="H523" s="5"/>
      <c r="I523" s="5"/>
    </row>
    <row r="524" spans="1:9" ht="15.75" customHeight="1" x14ac:dyDescent="0.25">
      <c r="A524" s="5">
        <v>2013</v>
      </c>
      <c r="B524" s="5" t="s">
        <v>42</v>
      </c>
      <c r="C524" s="5" t="s">
        <v>223</v>
      </c>
      <c r="D524" s="5" t="s">
        <v>1109</v>
      </c>
      <c r="E524" s="5">
        <v>2.6083491097295399E-3</v>
      </c>
      <c r="F524" s="5"/>
      <c r="G524" s="5"/>
      <c r="H524" s="5"/>
      <c r="I524" s="5"/>
    </row>
    <row r="525" spans="1:9" ht="15.75" customHeight="1" x14ac:dyDescent="0.25">
      <c r="A525" s="5">
        <v>2013</v>
      </c>
      <c r="B525" s="5" t="s">
        <v>34</v>
      </c>
      <c r="C525" s="5" t="s">
        <v>223</v>
      </c>
      <c r="D525" s="5" t="s">
        <v>1109</v>
      </c>
      <c r="E525" s="5">
        <v>1.4378598737005701E-3</v>
      </c>
      <c r="F525" s="5"/>
      <c r="G525" s="5"/>
      <c r="H525" s="5"/>
      <c r="I525" s="5"/>
    </row>
    <row r="526" spans="1:9" ht="15.75" customHeight="1" x14ac:dyDescent="0.25">
      <c r="A526" s="5">
        <v>2013</v>
      </c>
      <c r="B526" s="5" t="s">
        <v>36</v>
      </c>
      <c r="C526" s="5" t="s">
        <v>223</v>
      </c>
      <c r="D526" s="5" t="s">
        <v>1109</v>
      </c>
      <c r="E526" s="5">
        <v>6.4109736725456602E-3</v>
      </c>
      <c r="F526" s="5"/>
      <c r="G526" s="5"/>
      <c r="H526" s="5"/>
      <c r="I526" s="5"/>
    </row>
    <row r="527" spans="1:9" ht="15.75" customHeight="1" x14ac:dyDescent="0.25">
      <c r="A527" s="5">
        <v>2013</v>
      </c>
      <c r="B527" s="5" t="s">
        <v>39</v>
      </c>
      <c r="C527" s="5" t="s">
        <v>223</v>
      </c>
      <c r="D527" s="5" t="s">
        <v>1109</v>
      </c>
      <c r="E527" s="5">
        <v>2.3558323963730398E-3</v>
      </c>
      <c r="F527" s="5"/>
      <c r="G527" s="5"/>
      <c r="H527" s="5"/>
      <c r="I527" s="5"/>
    </row>
    <row r="528" spans="1:9" ht="15.75" customHeight="1" x14ac:dyDescent="0.25">
      <c r="A528" s="5">
        <v>2013</v>
      </c>
      <c r="B528" s="5" t="s">
        <v>45</v>
      </c>
      <c r="C528" s="5" t="s">
        <v>223</v>
      </c>
      <c r="D528" s="5" t="s">
        <v>1109</v>
      </c>
      <c r="E528" s="5">
        <v>1.06859131522747E-2</v>
      </c>
      <c r="F528" s="5"/>
      <c r="G528" s="5"/>
      <c r="H528" s="5"/>
      <c r="I528" s="5"/>
    </row>
    <row r="529" spans="1:9" ht="15.75" customHeight="1" x14ac:dyDescent="0.25">
      <c r="A529" s="5">
        <v>2013</v>
      </c>
      <c r="B529" s="5" t="s">
        <v>47</v>
      </c>
      <c r="C529" s="5" t="s">
        <v>223</v>
      </c>
      <c r="D529" s="5" t="s">
        <v>1109</v>
      </c>
      <c r="E529" s="5">
        <v>1.7557338540434601E-3</v>
      </c>
      <c r="F529" s="5"/>
      <c r="G529" s="5"/>
      <c r="H529" s="5"/>
      <c r="I529" s="5"/>
    </row>
    <row r="530" spans="1:9" ht="15.75" customHeight="1" x14ac:dyDescent="0.25">
      <c r="A530" s="5">
        <v>2013</v>
      </c>
      <c r="B530" s="5" t="s">
        <v>50</v>
      </c>
      <c r="C530" s="5" t="s">
        <v>223</v>
      </c>
      <c r="D530" s="5" t="s">
        <v>1109</v>
      </c>
      <c r="E530" s="5">
        <v>7.22821665020838E-2</v>
      </c>
      <c r="F530" s="5"/>
      <c r="G530" s="5"/>
      <c r="H530" s="5"/>
      <c r="I530" s="5"/>
    </row>
    <row r="531" spans="1:9" ht="15.75" customHeight="1" x14ac:dyDescent="0.25">
      <c r="A531" s="5">
        <v>2013</v>
      </c>
      <c r="B531" s="5" t="s">
        <v>57</v>
      </c>
      <c r="C531" s="5" t="s">
        <v>223</v>
      </c>
      <c r="D531" s="5" t="s">
        <v>1109</v>
      </c>
      <c r="E531" s="5">
        <v>6.8922208822010805E-4</v>
      </c>
      <c r="F531" s="5"/>
      <c r="G531" s="5"/>
      <c r="H531" s="5"/>
      <c r="I531" s="5"/>
    </row>
    <row r="532" spans="1:9" ht="15.75" customHeight="1" x14ac:dyDescent="0.25">
      <c r="A532" s="5">
        <v>2013</v>
      </c>
      <c r="B532" s="5" t="s">
        <v>54</v>
      </c>
      <c r="C532" s="5" t="s">
        <v>223</v>
      </c>
      <c r="D532" s="5" t="s">
        <v>1109</v>
      </c>
      <c r="E532" s="5">
        <v>1.1645476663029401E-3</v>
      </c>
      <c r="F532" s="5"/>
      <c r="G532" s="5"/>
      <c r="H532" s="5"/>
      <c r="I532" s="5"/>
    </row>
    <row r="533" spans="1:9" ht="15.75" customHeight="1" x14ac:dyDescent="0.25">
      <c r="A533" s="5">
        <v>2013</v>
      </c>
      <c r="B533" s="5" t="s">
        <v>52</v>
      </c>
      <c r="C533" s="5" t="s">
        <v>223</v>
      </c>
      <c r="D533" s="5" t="s">
        <v>1109</v>
      </c>
      <c r="E533" s="40">
        <v>1.7824709178106201E-5</v>
      </c>
      <c r="F533" s="5"/>
      <c r="G533" s="5"/>
      <c r="H533" s="5"/>
      <c r="I533" s="5"/>
    </row>
    <row r="534" spans="1:9" ht="15.75" customHeight="1" x14ac:dyDescent="0.25">
      <c r="A534" s="5">
        <v>2013</v>
      </c>
      <c r="B534" s="5" t="s">
        <v>60</v>
      </c>
      <c r="C534" s="5" t="s">
        <v>223</v>
      </c>
      <c r="D534" s="5" t="s">
        <v>1109</v>
      </c>
      <c r="E534" s="5">
        <v>1.14939666350155E-2</v>
      </c>
      <c r="F534" s="5"/>
      <c r="G534" s="5"/>
      <c r="H534" s="5"/>
      <c r="I534" s="5"/>
    </row>
    <row r="535" spans="1:9" ht="15.75" customHeight="1" x14ac:dyDescent="0.25">
      <c r="A535" s="5">
        <v>2013</v>
      </c>
      <c r="B535" s="5" t="s">
        <v>62</v>
      </c>
      <c r="C535" s="5" t="s">
        <v>223</v>
      </c>
      <c r="D535" s="5" t="s">
        <v>1109</v>
      </c>
      <c r="E535" s="5">
        <v>2.9143399506203699E-3</v>
      </c>
      <c r="F535" s="5"/>
      <c r="G535" s="5"/>
      <c r="H535" s="5"/>
      <c r="I535" s="5"/>
    </row>
    <row r="536" spans="1:9" ht="15.75" customHeight="1" x14ac:dyDescent="0.25">
      <c r="A536" s="5">
        <v>2013</v>
      </c>
      <c r="B536" s="5" t="s">
        <v>66</v>
      </c>
      <c r="C536" s="5" t="s">
        <v>223</v>
      </c>
      <c r="D536" s="5" t="s">
        <v>1109</v>
      </c>
      <c r="E536" s="5">
        <v>1.8329742604819199E-3</v>
      </c>
      <c r="F536" s="5"/>
      <c r="G536" s="5"/>
      <c r="H536" s="5"/>
      <c r="I536" s="5"/>
    </row>
    <row r="537" spans="1:9" ht="15.75" customHeight="1" x14ac:dyDescent="0.25">
      <c r="A537" s="5">
        <v>2013</v>
      </c>
      <c r="B537" s="5" t="s">
        <v>64</v>
      </c>
      <c r="C537" s="5" t="s">
        <v>223</v>
      </c>
      <c r="D537" s="5" t="s">
        <v>1109</v>
      </c>
      <c r="E537" s="5">
        <v>7.6735373011747399E-3</v>
      </c>
      <c r="F537" s="5"/>
      <c r="G537" s="5"/>
      <c r="H537" s="5"/>
      <c r="I537" s="5"/>
    </row>
    <row r="538" spans="1:9" ht="15.75" customHeight="1" x14ac:dyDescent="0.25">
      <c r="A538" s="5">
        <v>2013</v>
      </c>
      <c r="B538" s="5" t="s">
        <v>69</v>
      </c>
      <c r="C538" s="5" t="s">
        <v>223</v>
      </c>
      <c r="D538" s="5" t="s">
        <v>1109</v>
      </c>
      <c r="E538" s="5">
        <v>1.41706437965944E-3</v>
      </c>
      <c r="F538" s="5"/>
      <c r="G538" s="5"/>
      <c r="H538" s="5"/>
      <c r="I538" s="5"/>
    </row>
    <row r="539" spans="1:9" ht="15.75" customHeight="1" x14ac:dyDescent="0.25">
      <c r="A539" s="5">
        <v>2013</v>
      </c>
      <c r="B539" s="5" t="s">
        <v>87</v>
      </c>
      <c r="C539" s="5" t="s">
        <v>223</v>
      </c>
      <c r="D539" s="5" t="s">
        <v>1109</v>
      </c>
      <c r="E539" s="5">
        <v>9.773882199328259E-4</v>
      </c>
      <c r="F539" s="5"/>
      <c r="G539" s="5"/>
      <c r="H539" s="5"/>
      <c r="I539" s="5"/>
    </row>
    <row r="540" spans="1:9" ht="15.75" customHeight="1" x14ac:dyDescent="0.25">
      <c r="A540" s="5">
        <v>2013</v>
      </c>
      <c r="B540" s="5" t="s">
        <v>90</v>
      </c>
      <c r="C540" s="5" t="s">
        <v>223</v>
      </c>
      <c r="D540" s="5" t="s">
        <v>1109</v>
      </c>
      <c r="E540" s="5">
        <v>1.52163600683767E-2</v>
      </c>
      <c r="F540" s="5"/>
      <c r="G540" s="5"/>
      <c r="H540" s="5"/>
      <c r="I540" s="5"/>
    </row>
    <row r="541" spans="1:9" ht="15.75" customHeight="1" x14ac:dyDescent="0.25">
      <c r="A541" s="5">
        <v>2013</v>
      </c>
      <c r="B541" s="5" t="s">
        <v>72</v>
      </c>
      <c r="C541" s="5" t="s">
        <v>223</v>
      </c>
      <c r="D541" s="5" t="s">
        <v>1109</v>
      </c>
      <c r="E541" s="5">
        <v>1.4675677223307401E-3</v>
      </c>
      <c r="F541" s="5"/>
      <c r="G541" s="5"/>
      <c r="H541" s="5"/>
      <c r="I541" s="5"/>
    </row>
    <row r="542" spans="1:9" ht="15.75" customHeight="1" x14ac:dyDescent="0.25">
      <c r="A542" s="5">
        <v>2013</v>
      </c>
      <c r="B542" s="5" t="s">
        <v>79</v>
      </c>
      <c r="C542" s="5" t="s">
        <v>223</v>
      </c>
      <c r="D542" s="5" t="s">
        <v>1109</v>
      </c>
      <c r="E542" s="5">
        <v>4.5155929917869102E-4</v>
      </c>
      <c r="F542" s="5"/>
      <c r="G542" s="5"/>
      <c r="H542" s="5"/>
      <c r="I542" s="5"/>
    </row>
    <row r="543" spans="1:9" ht="15.75" customHeight="1" x14ac:dyDescent="0.25">
      <c r="A543" s="5">
        <v>2013</v>
      </c>
      <c r="B543" s="5" t="s">
        <v>82</v>
      </c>
      <c r="C543" s="5" t="s">
        <v>223</v>
      </c>
      <c r="D543" s="5" t="s">
        <v>1109</v>
      </c>
      <c r="E543" s="5">
        <v>4.6849277289789201E-2</v>
      </c>
      <c r="F543" s="5"/>
      <c r="G543" s="5"/>
      <c r="H543" s="5"/>
      <c r="I543" s="5"/>
    </row>
    <row r="544" spans="1:9" ht="15.75" customHeight="1" x14ac:dyDescent="0.25">
      <c r="A544" s="5">
        <v>2013</v>
      </c>
      <c r="B544" s="5" t="s">
        <v>74</v>
      </c>
      <c r="C544" s="5" t="s">
        <v>223</v>
      </c>
      <c r="D544" s="5" t="s">
        <v>1109</v>
      </c>
      <c r="E544" s="5">
        <v>1.1615768814399201E-3</v>
      </c>
      <c r="F544" s="5"/>
      <c r="G544" s="5"/>
      <c r="H544" s="5"/>
      <c r="I544" s="5"/>
    </row>
    <row r="545" spans="1:9" ht="15.75" customHeight="1" x14ac:dyDescent="0.25">
      <c r="A545" s="5">
        <v>2013</v>
      </c>
      <c r="B545" s="5" t="s">
        <v>85</v>
      </c>
      <c r="C545" s="5" t="s">
        <v>223</v>
      </c>
      <c r="D545" s="5" t="s">
        <v>1109</v>
      </c>
      <c r="E545" s="5">
        <v>2.27859198993458E-3</v>
      </c>
      <c r="F545" s="5"/>
      <c r="G545" s="5"/>
      <c r="H545" s="5"/>
      <c r="I545" s="5"/>
    </row>
    <row r="546" spans="1:9" ht="15.75" customHeight="1" x14ac:dyDescent="0.25">
      <c r="A546" s="5">
        <v>2013</v>
      </c>
      <c r="B546" s="5" t="s">
        <v>93</v>
      </c>
      <c r="C546" s="5" t="s">
        <v>223</v>
      </c>
      <c r="D546" s="5" t="s">
        <v>1109</v>
      </c>
      <c r="E546" s="5">
        <v>1.3487363278100401E-3</v>
      </c>
      <c r="F546" s="5"/>
      <c r="G546" s="5"/>
      <c r="H546" s="5"/>
      <c r="I546" s="5"/>
    </row>
    <row r="547" spans="1:9" ht="15.75" customHeight="1" x14ac:dyDescent="0.25">
      <c r="A547" s="5">
        <v>2013</v>
      </c>
      <c r="B547" s="5" t="s">
        <v>95</v>
      </c>
      <c r="C547" s="5" t="s">
        <v>223</v>
      </c>
      <c r="D547" s="5" t="s">
        <v>1109</v>
      </c>
      <c r="E547" s="5">
        <v>0.100574944567945</v>
      </c>
      <c r="F547" s="5"/>
      <c r="G547" s="5"/>
      <c r="H547" s="5"/>
      <c r="I547" s="5"/>
    </row>
    <row r="548" spans="1:9" ht="15.75" customHeight="1" x14ac:dyDescent="0.25">
      <c r="A548" s="5">
        <v>2013</v>
      </c>
      <c r="B548" s="5" t="s">
        <v>98</v>
      </c>
      <c r="C548" s="5" t="s">
        <v>223</v>
      </c>
      <c r="D548" s="5" t="s">
        <v>1109</v>
      </c>
      <c r="E548" s="5">
        <v>9.6847586534377298E-4</v>
      </c>
      <c r="F548" s="5"/>
      <c r="G548" s="5"/>
      <c r="H548" s="5"/>
      <c r="I548" s="5"/>
    </row>
    <row r="549" spans="1:9" ht="15.75" customHeight="1" x14ac:dyDescent="0.25">
      <c r="A549" s="5">
        <v>2013</v>
      </c>
      <c r="B549" s="5" t="s">
        <v>101</v>
      </c>
      <c r="C549" s="5" t="s">
        <v>223</v>
      </c>
      <c r="D549" s="5" t="s">
        <v>1109</v>
      </c>
      <c r="E549" s="5">
        <v>3.0596113304219401E-2</v>
      </c>
      <c r="F549" s="5"/>
      <c r="G549" s="5"/>
      <c r="H549" s="5"/>
      <c r="I549" s="5"/>
    </row>
    <row r="550" spans="1:9" ht="15.75" customHeight="1" x14ac:dyDescent="0.25">
      <c r="A550" s="5">
        <v>2013</v>
      </c>
      <c r="B550" s="5" t="s">
        <v>104</v>
      </c>
      <c r="C550" s="5" t="s">
        <v>223</v>
      </c>
      <c r="D550" s="5" t="s">
        <v>1109</v>
      </c>
      <c r="E550" s="5">
        <v>2.1389651013727499E-4</v>
      </c>
      <c r="F550" s="5"/>
      <c r="G550" s="5"/>
      <c r="H550" s="5"/>
      <c r="I550" s="5"/>
    </row>
    <row r="551" spans="1:9" ht="15.75" customHeight="1" x14ac:dyDescent="0.25">
      <c r="A551" s="5">
        <v>2013</v>
      </c>
      <c r="B551" s="5" t="s">
        <v>106</v>
      </c>
      <c r="C551" s="5" t="s">
        <v>223</v>
      </c>
      <c r="D551" s="5" t="s">
        <v>1109</v>
      </c>
      <c r="E551" s="5">
        <v>5.4662441479525804E-4</v>
      </c>
      <c r="F551" s="5"/>
      <c r="G551" s="5"/>
      <c r="H551" s="5"/>
      <c r="I551" s="5"/>
    </row>
    <row r="552" spans="1:9" ht="15.75" customHeight="1" x14ac:dyDescent="0.25">
      <c r="A552" s="5">
        <v>2013</v>
      </c>
      <c r="B552" s="5" t="s">
        <v>112</v>
      </c>
      <c r="C552" s="5" t="s">
        <v>223</v>
      </c>
      <c r="D552" s="5" t="s">
        <v>1109</v>
      </c>
      <c r="E552" s="5">
        <v>1.39626888561832E-3</v>
      </c>
      <c r="F552" s="5"/>
      <c r="G552" s="5"/>
      <c r="H552" s="5"/>
      <c r="I552" s="5"/>
    </row>
    <row r="553" spans="1:9" ht="15.75" customHeight="1" x14ac:dyDescent="0.25">
      <c r="A553" s="5">
        <v>2013</v>
      </c>
      <c r="B553" s="5" t="s">
        <v>114</v>
      </c>
      <c r="C553" s="5" t="s">
        <v>223</v>
      </c>
      <c r="D553" s="5" t="s">
        <v>1109</v>
      </c>
      <c r="E553" s="5">
        <v>0.337490152546014</v>
      </c>
      <c r="F553" s="5"/>
      <c r="G553" s="5"/>
      <c r="H553" s="5"/>
      <c r="I553" s="5"/>
    </row>
    <row r="554" spans="1:9" ht="15.75" customHeight="1" x14ac:dyDescent="0.25">
      <c r="A554" s="5">
        <v>2013</v>
      </c>
      <c r="B554" s="5" t="s">
        <v>117</v>
      </c>
      <c r="C554" s="5" t="s">
        <v>223</v>
      </c>
      <c r="D554" s="5" t="s">
        <v>1109</v>
      </c>
      <c r="E554" s="5">
        <v>6.7020906509679496E-3</v>
      </c>
      <c r="F554" s="5"/>
      <c r="G554" s="5"/>
      <c r="H554" s="5"/>
      <c r="I554" s="5"/>
    </row>
    <row r="555" spans="1:9" ht="15.75" customHeight="1" x14ac:dyDescent="0.25">
      <c r="A555" s="5">
        <v>2013</v>
      </c>
      <c r="B555" s="5" t="s">
        <v>122</v>
      </c>
      <c r="C555" s="5" t="s">
        <v>223</v>
      </c>
      <c r="D555" s="5" t="s">
        <v>1109</v>
      </c>
      <c r="E555" s="5">
        <v>5.4662441479525804E-4</v>
      </c>
      <c r="F555" s="5"/>
      <c r="G555" s="5"/>
      <c r="H555" s="5"/>
      <c r="I555" s="5"/>
    </row>
    <row r="556" spans="1:9" ht="15.75" customHeight="1" x14ac:dyDescent="0.25">
      <c r="A556" s="5">
        <v>2013</v>
      </c>
      <c r="B556" s="5" t="s">
        <v>124</v>
      </c>
      <c r="C556" s="5" t="s">
        <v>223</v>
      </c>
      <c r="D556" s="5" t="s">
        <v>1109</v>
      </c>
      <c r="E556" s="5">
        <v>2.2518549261674198E-3</v>
      </c>
      <c r="F556" s="5"/>
      <c r="G556" s="5"/>
      <c r="H556" s="5"/>
      <c r="I556" s="5"/>
    </row>
    <row r="557" spans="1:9" ht="15.75" customHeight="1" x14ac:dyDescent="0.25">
      <c r="A557" s="5">
        <v>2013</v>
      </c>
      <c r="B557" s="5" t="s">
        <v>130</v>
      </c>
      <c r="C557" s="5" t="s">
        <v>223</v>
      </c>
      <c r="D557" s="5" t="s">
        <v>1109</v>
      </c>
      <c r="E557" s="40">
        <v>2.9707848630176999E-6</v>
      </c>
      <c r="F557" s="5"/>
      <c r="G557" s="5"/>
      <c r="H557" s="5"/>
      <c r="I557" s="5"/>
    </row>
    <row r="558" spans="1:9" ht="15.75" customHeight="1" x14ac:dyDescent="0.25">
      <c r="A558" s="5">
        <v>2013</v>
      </c>
      <c r="B558" s="5" t="s">
        <v>127</v>
      </c>
      <c r="C558" s="5" t="s">
        <v>223</v>
      </c>
      <c r="D558" s="5" t="s">
        <v>1109</v>
      </c>
      <c r="E558" s="5">
        <v>6.1138752480904401E-3</v>
      </c>
      <c r="F558" s="5"/>
      <c r="G558" s="5"/>
      <c r="H558" s="5"/>
      <c r="I558" s="5"/>
    </row>
    <row r="559" spans="1:9" ht="15.75" customHeight="1" x14ac:dyDescent="0.25">
      <c r="A559" s="5">
        <v>2013</v>
      </c>
      <c r="B559" s="5" t="s">
        <v>132</v>
      </c>
      <c r="C559" s="5" t="s">
        <v>223</v>
      </c>
      <c r="D559" s="5" t="s">
        <v>1109</v>
      </c>
      <c r="E559" s="5">
        <v>3.3622386048269101E-2</v>
      </c>
      <c r="F559" s="5"/>
      <c r="G559" s="5"/>
      <c r="H559" s="5"/>
      <c r="I559" s="5"/>
    </row>
    <row r="560" spans="1:9" ht="15.75" customHeight="1" x14ac:dyDescent="0.25">
      <c r="A560" s="5">
        <v>2014</v>
      </c>
      <c r="B560" s="5" t="s">
        <v>6</v>
      </c>
      <c r="C560" s="5" t="s">
        <v>222</v>
      </c>
      <c r="D560" s="5" t="s">
        <v>1109</v>
      </c>
      <c r="E560" s="5">
        <v>4.7751273545465203E-3</v>
      </c>
      <c r="F560" s="5"/>
      <c r="G560" s="5"/>
      <c r="H560" s="5"/>
      <c r="I560" s="5"/>
    </row>
    <row r="561" spans="1:9" ht="15.75" customHeight="1" x14ac:dyDescent="0.25">
      <c r="A561" s="5">
        <v>2014</v>
      </c>
      <c r="B561" s="5" t="s">
        <v>3</v>
      </c>
      <c r="C561" s="5" t="s">
        <v>222</v>
      </c>
      <c r="D561" s="5" t="s">
        <v>1109</v>
      </c>
      <c r="E561" s="5">
        <v>6.6584926312698101E-3</v>
      </c>
      <c r="F561" s="5"/>
      <c r="G561" s="5"/>
      <c r="H561" s="5"/>
      <c r="I561" s="5"/>
    </row>
    <row r="562" spans="1:9" ht="15.75" customHeight="1" x14ac:dyDescent="0.25">
      <c r="A562" s="5">
        <v>2014</v>
      </c>
      <c r="B562" s="5" t="s">
        <v>12</v>
      </c>
      <c r="C562" s="5" t="s">
        <v>222</v>
      </c>
      <c r="D562" s="5" t="s">
        <v>1109</v>
      </c>
      <c r="E562" s="5">
        <v>6.81443841457349E-3</v>
      </c>
      <c r="F562" s="5"/>
      <c r="G562" s="5"/>
      <c r="H562" s="5"/>
      <c r="I562" s="5"/>
    </row>
    <row r="563" spans="1:9" ht="15.75" customHeight="1" x14ac:dyDescent="0.25">
      <c r="A563" s="5">
        <v>2014</v>
      </c>
      <c r="B563" s="5" t="s">
        <v>8</v>
      </c>
      <c r="C563" s="5" t="s">
        <v>222</v>
      </c>
      <c r="D563" s="5" t="s">
        <v>1109</v>
      </c>
      <c r="E563" s="5">
        <v>1.8916925526810801E-3</v>
      </c>
      <c r="F563" s="5"/>
      <c r="G563" s="5"/>
      <c r="H563" s="5"/>
      <c r="I563" s="5"/>
    </row>
    <row r="564" spans="1:9" ht="15.75" customHeight="1" x14ac:dyDescent="0.25">
      <c r="A564" s="5">
        <v>2014</v>
      </c>
      <c r="B564" s="5" t="s">
        <v>15</v>
      </c>
      <c r="C564" s="5" t="s">
        <v>222</v>
      </c>
      <c r="D564" s="5" t="s">
        <v>1109</v>
      </c>
      <c r="E564" s="5">
        <v>3.1910339442279202E-2</v>
      </c>
      <c r="F564" s="5"/>
      <c r="G564" s="5"/>
      <c r="H564" s="5"/>
      <c r="I564" s="5"/>
    </row>
    <row r="565" spans="1:9" ht="15.75" customHeight="1" x14ac:dyDescent="0.25">
      <c r="A565" s="5">
        <v>2014</v>
      </c>
      <c r="B565" s="5" t="s">
        <v>17</v>
      </c>
      <c r="C565" s="5" t="s">
        <v>222</v>
      </c>
      <c r="D565" s="5" t="s">
        <v>1109</v>
      </c>
      <c r="E565" s="5">
        <v>9.7531422909521201E-2</v>
      </c>
      <c r="F565" s="5"/>
      <c r="G565" s="5"/>
      <c r="H565" s="5"/>
      <c r="I565" s="5"/>
    </row>
    <row r="566" spans="1:9" ht="15.75" customHeight="1" x14ac:dyDescent="0.25">
      <c r="A566" s="5">
        <v>2014</v>
      </c>
      <c r="B566" s="5" t="s">
        <v>20</v>
      </c>
      <c r="C566" s="5" t="s">
        <v>222</v>
      </c>
      <c r="D566" s="5" t="s">
        <v>1109</v>
      </c>
      <c r="E566" s="5">
        <v>3.2195821870412301E-3</v>
      </c>
      <c r="F566" s="5"/>
      <c r="G566" s="5"/>
      <c r="H566" s="5"/>
      <c r="I566" s="5"/>
    </row>
    <row r="567" spans="1:9" ht="15.75" customHeight="1" x14ac:dyDescent="0.25">
      <c r="A567" s="5">
        <v>2014</v>
      </c>
      <c r="B567" s="5" t="s">
        <v>23</v>
      </c>
      <c r="C567" s="5" t="s">
        <v>222</v>
      </c>
      <c r="D567" s="5" t="s">
        <v>1109</v>
      </c>
      <c r="E567" s="5">
        <v>4.1948106861146002E-4</v>
      </c>
      <c r="F567" s="5"/>
      <c r="G567" s="5"/>
      <c r="H567" s="5"/>
      <c r="I567" s="5"/>
    </row>
    <row r="568" spans="1:9" ht="15.75" customHeight="1" x14ac:dyDescent="0.25">
      <c r="A568" s="5">
        <v>2014</v>
      </c>
      <c r="B568" s="5" t="s">
        <v>26</v>
      </c>
      <c r="C568" s="5" t="s">
        <v>222</v>
      </c>
      <c r="D568" s="5" t="s">
        <v>1109</v>
      </c>
      <c r="E568" s="5">
        <v>4.6388711466723602E-3</v>
      </c>
      <c r="F568" s="5"/>
      <c r="G568" s="5"/>
      <c r="H568" s="5"/>
      <c r="I568" s="5"/>
    </row>
    <row r="569" spans="1:9" ht="15.75" customHeight="1" x14ac:dyDescent="0.25">
      <c r="A569" s="5">
        <v>2014</v>
      </c>
      <c r="B569" s="5" t="s">
        <v>28</v>
      </c>
      <c r="C569" s="5" t="s">
        <v>222</v>
      </c>
      <c r="D569" s="5" t="s">
        <v>1109</v>
      </c>
      <c r="E569" s="5">
        <v>4.0250565104502298E-3</v>
      </c>
      <c r="F569" s="5"/>
      <c r="G569" s="5"/>
      <c r="H569" s="5"/>
      <c r="I569" s="5"/>
    </row>
    <row r="570" spans="1:9" ht="15.75" customHeight="1" x14ac:dyDescent="0.25">
      <c r="A570" s="5">
        <v>2014</v>
      </c>
      <c r="B570" s="5" t="s">
        <v>31</v>
      </c>
      <c r="C570" s="5" t="s">
        <v>222</v>
      </c>
      <c r="D570" s="5" t="s">
        <v>1109</v>
      </c>
      <c r="E570" s="40">
        <v>2.4708008979341398E-7</v>
      </c>
      <c r="F570" s="5"/>
      <c r="G570" s="5"/>
      <c r="H570" s="5"/>
      <c r="I570" s="5"/>
    </row>
    <row r="571" spans="1:9" ht="15.75" customHeight="1" x14ac:dyDescent="0.25">
      <c r="A571" s="5">
        <v>2014</v>
      </c>
      <c r="B571" s="5" t="s">
        <v>42</v>
      </c>
      <c r="C571" s="5" t="s">
        <v>222</v>
      </c>
      <c r="D571" s="5" t="s">
        <v>1109</v>
      </c>
      <c r="E571" s="5">
        <v>2.8767128695595498E-3</v>
      </c>
      <c r="F571" s="5"/>
      <c r="G571" s="5"/>
      <c r="H571" s="5"/>
      <c r="I571" s="5"/>
    </row>
    <row r="572" spans="1:9" ht="15.75" customHeight="1" x14ac:dyDescent="0.25">
      <c r="A572" s="5">
        <v>2014</v>
      </c>
      <c r="B572" s="5" t="s">
        <v>34</v>
      </c>
      <c r="C572" s="5" t="s">
        <v>222</v>
      </c>
      <c r="D572" s="5" t="s">
        <v>1109</v>
      </c>
      <c r="E572" s="5">
        <v>2.03208142890644E-4</v>
      </c>
      <c r="F572" s="5"/>
      <c r="G572" s="5"/>
      <c r="H572" s="5"/>
      <c r="I572" s="5"/>
    </row>
    <row r="573" spans="1:9" ht="15.75" customHeight="1" x14ac:dyDescent="0.25">
      <c r="A573" s="5">
        <v>2014</v>
      </c>
      <c r="B573" s="5" t="s">
        <v>36</v>
      </c>
      <c r="C573" s="5" t="s">
        <v>222</v>
      </c>
      <c r="D573" s="5" t="s">
        <v>1109</v>
      </c>
      <c r="E573" s="5">
        <v>9.8926176816235799E-3</v>
      </c>
      <c r="F573" s="5"/>
      <c r="G573" s="5"/>
      <c r="H573" s="5"/>
      <c r="I573" s="5"/>
    </row>
    <row r="574" spans="1:9" ht="15.75" customHeight="1" x14ac:dyDescent="0.25">
      <c r="A574" s="5">
        <v>2014</v>
      </c>
      <c r="B574" s="5" t="s">
        <v>39</v>
      </c>
      <c r="C574" s="5" t="s">
        <v>222</v>
      </c>
      <c r="D574" s="5" t="s">
        <v>1109</v>
      </c>
      <c r="E574" s="5">
        <v>1.6104971333388399E-2</v>
      </c>
      <c r="F574" s="5"/>
      <c r="G574" s="5"/>
      <c r="H574" s="5"/>
      <c r="I574" s="5"/>
    </row>
    <row r="575" spans="1:9" ht="15.75" customHeight="1" x14ac:dyDescent="0.25">
      <c r="A575" s="5">
        <v>2014</v>
      </c>
      <c r="B575" s="5" t="s">
        <v>45</v>
      </c>
      <c r="C575" s="5" t="s">
        <v>222</v>
      </c>
      <c r="D575" s="5" t="s">
        <v>1109</v>
      </c>
      <c r="E575" s="5">
        <v>7.1631834996699903E-3</v>
      </c>
      <c r="F575" s="5"/>
      <c r="G575" s="5"/>
      <c r="H575" s="5"/>
      <c r="I575" s="5"/>
    </row>
    <row r="576" spans="1:9" ht="15.75" customHeight="1" x14ac:dyDescent="0.25">
      <c r="A576" s="5">
        <v>2014</v>
      </c>
      <c r="B576" s="5" t="s">
        <v>47</v>
      </c>
      <c r="C576" s="5" t="s">
        <v>222</v>
      </c>
      <c r="D576" s="5" t="s">
        <v>1109</v>
      </c>
      <c r="E576" s="5">
        <v>3.8701034475621199E-3</v>
      </c>
      <c r="F576" s="5"/>
      <c r="G576" s="5"/>
      <c r="H576" s="5"/>
      <c r="I576" s="5"/>
    </row>
    <row r="577" spans="1:9" ht="15.75" customHeight="1" x14ac:dyDescent="0.25">
      <c r="A577" s="5">
        <v>2014</v>
      </c>
      <c r="B577" s="5" t="s">
        <v>50</v>
      </c>
      <c r="C577" s="5" t="s">
        <v>222</v>
      </c>
      <c r="D577" s="5" t="s">
        <v>1109</v>
      </c>
      <c r="E577" s="5">
        <v>4.1842390767768002E-2</v>
      </c>
      <c r="F577" s="5"/>
      <c r="G577" s="5"/>
      <c r="H577" s="5"/>
      <c r="I577" s="5"/>
    </row>
    <row r="578" spans="1:9" ht="15.75" customHeight="1" x14ac:dyDescent="0.25">
      <c r="A578" s="5">
        <v>2014</v>
      </c>
      <c r="B578" s="5" t="s">
        <v>57</v>
      </c>
      <c r="C578" s="5" t="s">
        <v>222</v>
      </c>
      <c r="D578" s="5" t="s">
        <v>1109</v>
      </c>
      <c r="E578" s="5">
        <v>8.3991694946032799E-3</v>
      </c>
      <c r="F578" s="5"/>
      <c r="G578" s="5"/>
      <c r="H578" s="5"/>
      <c r="I578" s="5"/>
    </row>
    <row r="579" spans="1:9" ht="15.75" customHeight="1" x14ac:dyDescent="0.25">
      <c r="A579" s="5">
        <v>2014</v>
      </c>
      <c r="B579" s="5" t="s">
        <v>54</v>
      </c>
      <c r="C579" s="5" t="s">
        <v>222</v>
      </c>
      <c r="D579" s="5" t="s">
        <v>1109</v>
      </c>
      <c r="E579" s="5">
        <v>3.4284224021156602E-3</v>
      </c>
      <c r="F579" s="5"/>
      <c r="G579" s="5"/>
      <c r="H579" s="5"/>
      <c r="I579" s="5"/>
    </row>
    <row r="580" spans="1:9" ht="15.75" customHeight="1" x14ac:dyDescent="0.25">
      <c r="A580" s="5">
        <v>2014</v>
      </c>
      <c r="B580" s="5" t="s">
        <v>52</v>
      </c>
      <c r="C580" s="5" t="s">
        <v>222</v>
      </c>
      <c r="D580" s="5" t="s">
        <v>1109</v>
      </c>
      <c r="E580" s="40">
        <v>1.9309478250293501E-5</v>
      </c>
      <c r="F580" s="5"/>
      <c r="G580" s="5"/>
      <c r="H580" s="5"/>
      <c r="I580" s="5"/>
    </row>
    <row r="581" spans="1:9" ht="15.75" customHeight="1" x14ac:dyDescent="0.25">
      <c r="A581" s="5">
        <v>2014</v>
      </c>
      <c r="B581" s="5" t="s">
        <v>60</v>
      </c>
      <c r="C581" s="5" t="s">
        <v>222</v>
      </c>
      <c r="D581" s="5" t="s">
        <v>1109</v>
      </c>
      <c r="E581" s="5">
        <v>2.0039101693862998E-2</v>
      </c>
      <c r="F581" s="5"/>
      <c r="G581" s="5"/>
      <c r="H581" s="5"/>
      <c r="I581" s="5"/>
    </row>
    <row r="582" spans="1:9" ht="15.75" customHeight="1" x14ac:dyDescent="0.25">
      <c r="A582" s="5">
        <v>2014</v>
      </c>
      <c r="B582" s="5" t="s">
        <v>62</v>
      </c>
      <c r="C582" s="5" t="s">
        <v>222</v>
      </c>
      <c r="D582" s="5" t="s">
        <v>1109</v>
      </c>
      <c r="E582" s="5">
        <v>2.0500573516036001E-3</v>
      </c>
      <c r="F582" s="5"/>
      <c r="G582" s="5"/>
      <c r="H582" s="5"/>
      <c r="I582" s="5"/>
    </row>
    <row r="583" spans="1:9" ht="15.75" customHeight="1" x14ac:dyDescent="0.25">
      <c r="A583" s="5">
        <v>2014</v>
      </c>
      <c r="B583" s="5" t="s">
        <v>66</v>
      </c>
      <c r="C583" s="5" t="s">
        <v>222</v>
      </c>
      <c r="D583" s="5" t="s">
        <v>1109</v>
      </c>
      <c r="E583" s="5">
        <v>3.2744035050464898E-3</v>
      </c>
      <c r="F583" s="5"/>
      <c r="G583" s="5"/>
      <c r="H583" s="5"/>
      <c r="I583" s="5"/>
    </row>
    <row r="584" spans="1:9" ht="15.75" customHeight="1" x14ac:dyDescent="0.25">
      <c r="A584" s="5">
        <v>2014</v>
      </c>
      <c r="B584" s="5" t="s">
        <v>64</v>
      </c>
      <c r="C584" s="5" t="s">
        <v>222</v>
      </c>
      <c r="D584" s="5" t="s">
        <v>1109</v>
      </c>
      <c r="E584" s="5">
        <v>7.4212163452246497E-3</v>
      </c>
      <c r="F584" s="5"/>
      <c r="G584" s="5"/>
      <c r="H584" s="5"/>
      <c r="I584" s="5"/>
    </row>
    <row r="585" spans="1:9" ht="15.75" customHeight="1" x14ac:dyDescent="0.25">
      <c r="A585" s="5">
        <v>2014</v>
      </c>
      <c r="B585" s="5" t="s">
        <v>69</v>
      </c>
      <c r="C585" s="5" t="s">
        <v>222</v>
      </c>
      <c r="D585" s="5" t="s">
        <v>1109</v>
      </c>
      <c r="E585" s="5">
        <v>6.4499749741756202E-4</v>
      </c>
      <c r="F585" s="5"/>
      <c r="G585" s="5"/>
      <c r="H585" s="5"/>
      <c r="I585" s="5"/>
    </row>
    <row r="586" spans="1:9" ht="15.75" customHeight="1" x14ac:dyDescent="0.25">
      <c r="A586" s="5">
        <v>2014</v>
      </c>
      <c r="B586" s="5" t="s">
        <v>87</v>
      </c>
      <c r="C586" s="5" t="s">
        <v>222</v>
      </c>
      <c r="D586" s="5" t="s">
        <v>1109</v>
      </c>
      <c r="E586" s="5">
        <v>2.9959780904369499E-3</v>
      </c>
      <c r="F586" s="5"/>
      <c r="G586" s="5"/>
      <c r="H586" s="5"/>
      <c r="I586" s="5"/>
    </row>
    <row r="587" spans="1:9" ht="15.75" customHeight="1" x14ac:dyDescent="0.25">
      <c r="A587" s="5">
        <v>2014</v>
      </c>
      <c r="B587" s="5" t="s">
        <v>90</v>
      </c>
      <c r="C587" s="5" t="s">
        <v>222</v>
      </c>
      <c r="D587" s="5" t="s">
        <v>1109</v>
      </c>
      <c r="E587" s="5">
        <v>2.9476485479416098E-3</v>
      </c>
      <c r="F587" s="5"/>
      <c r="G587" s="5"/>
      <c r="H587" s="5"/>
      <c r="I587" s="5"/>
    </row>
    <row r="588" spans="1:9" ht="15.75" customHeight="1" x14ac:dyDescent="0.25">
      <c r="A588" s="5">
        <v>2014</v>
      </c>
      <c r="B588" s="5" t="s">
        <v>72</v>
      </c>
      <c r="C588" s="5" t="s">
        <v>222</v>
      </c>
      <c r="D588" s="5" t="s">
        <v>1109</v>
      </c>
      <c r="E588" s="5">
        <v>1.79141865213012E-3</v>
      </c>
      <c r="F588" s="5"/>
      <c r="G588" s="5"/>
      <c r="H588" s="5"/>
      <c r="I588" s="5"/>
    </row>
    <row r="589" spans="1:9" ht="15.75" customHeight="1" x14ac:dyDescent="0.25">
      <c r="A589" s="5">
        <v>2014</v>
      </c>
      <c r="B589" s="5" t="s">
        <v>79</v>
      </c>
      <c r="C589" s="5" t="s">
        <v>222</v>
      </c>
      <c r="D589" s="5" t="s">
        <v>1109</v>
      </c>
      <c r="E589" s="5">
        <v>1.3751580863328901E-2</v>
      </c>
      <c r="F589" s="5"/>
      <c r="G589" s="5"/>
      <c r="H589" s="5"/>
      <c r="I589" s="5"/>
    </row>
    <row r="590" spans="1:9" ht="15.75" customHeight="1" x14ac:dyDescent="0.25">
      <c r="A590" s="5">
        <v>2014</v>
      </c>
      <c r="B590" s="5" t="s">
        <v>82</v>
      </c>
      <c r="C590" s="5" t="s">
        <v>222</v>
      </c>
      <c r="D590" s="5" t="s">
        <v>1109</v>
      </c>
      <c r="E590" s="5">
        <v>2.5089561561840199E-2</v>
      </c>
      <c r="F590" s="5"/>
      <c r="G590" s="5"/>
      <c r="H590" s="5"/>
      <c r="I590" s="5"/>
    </row>
    <row r="591" spans="1:9" ht="15.75" customHeight="1" x14ac:dyDescent="0.25">
      <c r="A591" s="5">
        <v>2014</v>
      </c>
      <c r="B591" s="5" t="s">
        <v>74</v>
      </c>
      <c r="C591" s="5" t="s">
        <v>222</v>
      </c>
      <c r="D591" s="5" t="s">
        <v>1109</v>
      </c>
      <c r="E591" s="5">
        <v>1.9784379721511499E-3</v>
      </c>
      <c r="F591" s="5"/>
      <c r="G591" s="5"/>
      <c r="H591" s="5"/>
      <c r="I591" s="5"/>
    </row>
    <row r="592" spans="1:9" ht="15.75" customHeight="1" x14ac:dyDescent="0.25">
      <c r="A592" s="5">
        <v>2014</v>
      </c>
      <c r="B592" s="5" t="s">
        <v>85</v>
      </c>
      <c r="C592" s="5" t="s">
        <v>222</v>
      </c>
      <c r="D592" s="5" t="s">
        <v>1109</v>
      </c>
      <c r="E592" s="5">
        <v>1.87628930911065E-2</v>
      </c>
      <c r="F592" s="5"/>
      <c r="G592" s="5"/>
      <c r="H592" s="5"/>
      <c r="I592" s="5"/>
    </row>
    <row r="593" spans="1:9" ht="15.75" customHeight="1" x14ac:dyDescent="0.25">
      <c r="A593" s="5">
        <v>2014</v>
      </c>
      <c r="B593" s="5" t="s">
        <v>93</v>
      </c>
      <c r="C593" s="5" t="s">
        <v>222</v>
      </c>
      <c r="D593" s="5" t="s">
        <v>1109</v>
      </c>
      <c r="E593" s="5">
        <v>2.2262674253949798E-2</v>
      </c>
      <c r="F593" s="5"/>
      <c r="G593" s="5"/>
      <c r="H593" s="5"/>
      <c r="I593" s="5"/>
    </row>
    <row r="594" spans="1:9" ht="15.75" customHeight="1" x14ac:dyDescent="0.25">
      <c r="A594" s="5">
        <v>2014</v>
      </c>
      <c r="B594" s="5" t="s">
        <v>95</v>
      </c>
      <c r="C594" s="5" t="s">
        <v>222</v>
      </c>
      <c r="D594" s="5" t="s">
        <v>1109</v>
      </c>
      <c r="E594" s="5">
        <v>0.14231776922405301</v>
      </c>
      <c r="F594" s="5"/>
      <c r="G594" s="5"/>
      <c r="H594" s="5"/>
      <c r="I594" s="5"/>
    </row>
    <row r="595" spans="1:9" ht="15.75" customHeight="1" x14ac:dyDescent="0.25">
      <c r="A595" s="5">
        <v>2014</v>
      </c>
      <c r="B595" s="5" t="s">
        <v>98</v>
      </c>
      <c r="C595" s="5" t="s">
        <v>222</v>
      </c>
      <c r="D595" s="5" t="s">
        <v>1109</v>
      </c>
      <c r="E595" s="5">
        <v>1.0219807905845501E-3</v>
      </c>
      <c r="F595" s="5"/>
      <c r="G595" s="5"/>
      <c r="H595" s="5"/>
      <c r="I595" s="5"/>
    </row>
    <row r="596" spans="1:9" ht="15.75" customHeight="1" x14ac:dyDescent="0.25">
      <c r="A596" s="5">
        <v>2014</v>
      </c>
      <c r="B596" s="5" t="s">
        <v>101</v>
      </c>
      <c r="C596" s="5" t="s">
        <v>222</v>
      </c>
      <c r="D596" s="5" t="s">
        <v>1109</v>
      </c>
      <c r="E596" s="5">
        <v>4.9345917614083801E-2</v>
      </c>
      <c r="F596" s="5"/>
      <c r="G596" s="5"/>
      <c r="H596" s="5"/>
      <c r="I596" s="5"/>
    </row>
    <row r="597" spans="1:9" ht="15.75" customHeight="1" x14ac:dyDescent="0.25">
      <c r="A597" s="5">
        <v>2014</v>
      </c>
      <c r="B597" s="5" t="s">
        <v>104</v>
      </c>
      <c r="C597" s="5" t="s">
        <v>222</v>
      </c>
      <c r="D597" s="5" t="s">
        <v>1109</v>
      </c>
      <c r="E597" s="5">
        <v>2.2752793150972099E-3</v>
      </c>
      <c r="F597" s="5"/>
      <c r="G597" s="5"/>
      <c r="H597" s="5"/>
      <c r="I597" s="5"/>
    </row>
    <row r="598" spans="1:9" ht="15.75" customHeight="1" x14ac:dyDescent="0.25">
      <c r="A598" s="5">
        <v>2014</v>
      </c>
      <c r="B598" s="5" t="s">
        <v>106</v>
      </c>
      <c r="C598" s="5" t="s">
        <v>222</v>
      </c>
      <c r="D598" s="5" t="s">
        <v>1109</v>
      </c>
      <c r="E598" s="5">
        <v>8.0353829859582701E-4</v>
      </c>
      <c r="F598" s="5"/>
      <c r="G598" s="5"/>
      <c r="H598" s="5"/>
      <c r="I598" s="5"/>
    </row>
    <row r="599" spans="1:9" ht="15.75" customHeight="1" x14ac:dyDescent="0.25">
      <c r="A599" s="5">
        <v>2014</v>
      </c>
      <c r="B599" s="5" t="s">
        <v>112</v>
      </c>
      <c r="C599" s="5" t="s">
        <v>222</v>
      </c>
      <c r="D599" s="5" t="s">
        <v>1109</v>
      </c>
      <c r="E599" s="5">
        <v>3.1913541329470201E-3</v>
      </c>
      <c r="F599" s="5"/>
      <c r="G599" s="5"/>
      <c r="H599" s="5"/>
      <c r="I599" s="5"/>
    </row>
    <row r="600" spans="1:9" ht="15.75" customHeight="1" x14ac:dyDescent="0.25">
      <c r="A600" s="5">
        <v>2014</v>
      </c>
      <c r="B600" s="5" t="s">
        <v>114</v>
      </c>
      <c r="C600" s="5" t="s">
        <v>222</v>
      </c>
      <c r="D600" s="5" t="s">
        <v>1109</v>
      </c>
      <c r="E600" s="5">
        <v>0.39467468975104802</v>
      </c>
      <c r="F600" s="5"/>
      <c r="G600" s="5"/>
      <c r="H600" s="5"/>
      <c r="I600" s="5"/>
    </row>
    <row r="601" spans="1:9" ht="15.75" customHeight="1" x14ac:dyDescent="0.25">
      <c r="A601" s="5">
        <v>2014</v>
      </c>
      <c r="B601" s="5" t="s">
        <v>117</v>
      </c>
      <c r="C601" s="5" t="s">
        <v>222</v>
      </c>
      <c r="D601" s="5" t="s">
        <v>1109</v>
      </c>
      <c r="E601" s="5">
        <v>7.9366463974180606E-3</v>
      </c>
      <c r="F601" s="5"/>
      <c r="G601" s="5"/>
      <c r="H601" s="5"/>
      <c r="I601" s="5"/>
    </row>
    <row r="602" spans="1:9" ht="15.75" customHeight="1" x14ac:dyDescent="0.25">
      <c r="A602" s="5">
        <v>2014</v>
      </c>
      <c r="B602" s="5" t="s">
        <v>122</v>
      </c>
      <c r="C602" s="5" t="s">
        <v>222</v>
      </c>
      <c r="D602" s="5" t="s">
        <v>1109</v>
      </c>
      <c r="E602" s="5">
        <v>3.9923607067871604E-3</v>
      </c>
      <c r="F602" s="5"/>
      <c r="G602" s="5"/>
      <c r="H602" s="5"/>
      <c r="I602" s="5"/>
    </row>
    <row r="603" spans="1:9" ht="15.75" customHeight="1" x14ac:dyDescent="0.25">
      <c r="A603" s="5">
        <v>2014</v>
      </c>
      <c r="B603" s="5" t="s">
        <v>120</v>
      </c>
      <c r="C603" s="5" t="s">
        <v>222</v>
      </c>
      <c r="D603" s="5" t="s">
        <v>1109</v>
      </c>
      <c r="E603" s="40">
        <v>3.94854291442462E-5</v>
      </c>
      <c r="F603" s="5"/>
      <c r="G603" s="5"/>
      <c r="H603" s="5"/>
      <c r="I603" s="5"/>
    </row>
    <row r="604" spans="1:9" ht="15.75" customHeight="1" x14ac:dyDescent="0.25">
      <c r="A604" s="5">
        <v>2014</v>
      </c>
      <c r="B604" s="5" t="s">
        <v>124</v>
      </c>
      <c r="C604" s="5" t="s">
        <v>222</v>
      </c>
      <c r="D604" s="5" t="s">
        <v>1109</v>
      </c>
      <c r="E604" s="5">
        <v>1.6339304798275501E-3</v>
      </c>
      <c r="F604" s="5"/>
      <c r="G604" s="5"/>
      <c r="H604" s="5"/>
      <c r="I604" s="5"/>
    </row>
    <row r="605" spans="1:9" ht="15.75" customHeight="1" x14ac:dyDescent="0.25">
      <c r="A605" s="5">
        <v>2014</v>
      </c>
      <c r="B605" s="5" t="s">
        <v>130</v>
      </c>
      <c r="C605" s="5" t="s">
        <v>222</v>
      </c>
      <c r="D605" s="5" t="s">
        <v>1109</v>
      </c>
      <c r="E605" s="5">
        <v>2.3706691530512901E-3</v>
      </c>
      <c r="F605" s="5"/>
      <c r="G605" s="5"/>
      <c r="H605" s="5"/>
      <c r="I605" s="5"/>
    </row>
    <row r="606" spans="1:9" ht="15.75" customHeight="1" x14ac:dyDescent="0.25">
      <c r="A606" s="5">
        <v>2014</v>
      </c>
      <c r="B606" s="5" t="s">
        <v>127</v>
      </c>
      <c r="C606" s="5" t="s">
        <v>222</v>
      </c>
      <c r="D606" s="5" t="s">
        <v>1109</v>
      </c>
      <c r="E606" s="5">
        <v>6.0927269493314699E-3</v>
      </c>
      <c r="F606" s="5"/>
      <c r="G606" s="5"/>
      <c r="H606" s="5"/>
      <c r="I606" s="5"/>
    </row>
    <row r="607" spans="1:9" ht="15.75" customHeight="1" x14ac:dyDescent="0.25">
      <c r="A607" s="5">
        <v>2014</v>
      </c>
      <c r="B607" s="5" t="s">
        <v>132</v>
      </c>
      <c r="C607" s="5" t="s">
        <v>222</v>
      </c>
      <c r="D607" s="5" t="s">
        <v>1109</v>
      </c>
      <c r="E607" s="5">
        <v>5.6088419168212802E-3</v>
      </c>
      <c r="F607" s="5"/>
      <c r="G607" s="5"/>
      <c r="H607" s="5"/>
      <c r="I607" s="5"/>
    </row>
    <row r="608" spans="1:9" ht="15.75" customHeight="1" x14ac:dyDescent="0.25">
      <c r="A608" s="5">
        <v>2014</v>
      </c>
      <c r="B608" s="5" t="s">
        <v>6</v>
      </c>
      <c r="C608" s="5" t="s">
        <v>654</v>
      </c>
      <c r="D608" s="5" t="s">
        <v>1109</v>
      </c>
      <c r="E608" s="5">
        <v>8.1424638702066704E-2</v>
      </c>
      <c r="F608" s="5"/>
      <c r="G608" s="5"/>
      <c r="H608" s="5"/>
      <c r="I608" s="5"/>
    </row>
    <row r="609" spans="1:9" ht="15.75" customHeight="1" x14ac:dyDescent="0.25">
      <c r="A609" s="5">
        <v>2014</v>
      </c>
      <c r="B609" s="5" t="s">
        <v>3</v>
      </c>
      <c r="C609" s="5" t="s">
        <v>654</v>
      </c>
      <c r="D609" s="5" t="s">
        <v>1109</v>
      </c>
      <c r="E609" s="5">
        <v>1.2322017990531901E-2</v>
      </c>
      <c r="F609" s="5"/>
      <c r="G609" s="5"/>
      <c r="H609" s="5"/>
      <c r="I609" s="5"/>
    </row>
    <row r="610" spans="1:9" ht="15.75" customHeight="1" x14ac:dyDescent="0.25">
      <c r="A610" s="5">
        <v>2014</v>
      </c>
      <c r="B610" s="5" t="s">
        <v>12</v>
      </c>
      <c r="C610" s="5" t="s">
        <v>654</v>
      </c>
      <c r="D610" s="5" t="s">
        <v>1109</v>
      </c>
      <c r="E610" s="5">
        <v>1.6239475443813999E-2</v>
      </c>
      <c r="F610" s="5"/>
      <c r="G610" s="5"/>
      <c r="H610" s="5"/>
      <c r="I610" s="5"/>
    </row>
    <row r="611" spans="1:9" ht="15.75" customHeight="1" x14ac:dyDescent="0.25">
      <c r="A611" s="5">
        <v>2014</v>
      </c>
      <c r="B611" s="5" t="s">
        <v>8</v>
      </c>
      <c r="C611" s="5" t="s">
        <v>654</v>
      </c>
      <c r="D611" s="5" t="s">
        <v>1109</v>
      </c>
      <c r="E611" s="5">
        <v>3.8287557641204198E-3</v>
      </c>
      <c r="F611" s="5"/>
      <c r="G611" s="5"/>
      <c r="H611" s="5"/>
      <c r="I611" s="5"/>
    </row>
    <row r="612" spans="1:9" ht="15.75" customHeight="1" x14ac:dyDescent="0.25">
      <c r="A612" s="5">
        <v>2014</v>
      </c>
      <c r="B612" s="5" t="s">
        <v>15</v>
      </c>
      <c r="C612" s="5" t="s">
        <v>654</v>
      </c>
      <c r="D612" s="5" t="s">
        <v>1109</v>
      </c>
      <c r="E612" s="5">
        <v>8.3127117382827395E-2</v>
      </c>
      <c r="F612" s="5"/>
      <c r="G612" s="5"/>
      <c r="H612" s="5"/>
      <c r="I612" s="5"/>
    </row>
    <row r="613" spans="1:9" ht="15.75" customHeight="1" x14ac:dyDescent="0.25">
      <c r="A613" s="5">
        <v>2014</v>
      </c>
      <c r="B613" s="5" t="s">
        <v>17</v>
      </c>
      <c r="C613" s="5" t="s">
        <v>654</v>
      </c>
      <c r="D613" s="5" t="s">
        <v>1109</v>
      </c>
      <c r="E613" s="5">
        <v>8.7271958077202005E-2</v>
      </c>
      <c r="F613" s="5"/>
      <c r="G613" s="5"/>
      <c r="H613" s="5"/>
      <c r="I613" s="5"/>
    </row>
    <row r="614" spans="1:9" ht="15.75" customHeight="1" x14ac:dyDescent="0.25">
      <c r="A614" s="5">
        <v>2014</v>
      </c>
      <c r="B614" s="5" t="s">
        <v>20</v>
      </c>
      <c r="C614" s="5" t="s">
        <v>654</v>
      </c>
      <c r="D614" s="5" t="s">
        <v>1109</v>
      </c>
      <c r="E614" s="5">
        <v>1.0095177017448501E-3</v>
      </c>
      <c r="F614" s="5"/>
      <c r="G614" s="5"/>
      <c r="H614" s="5"/>
      <c r="I614" s="5"/>
    </row>
    <row r="615" spans="1:9" ht="15.75" customHeight="1" x14ac:dyDescent="0.25">
      <c r="A615" s="5">
        <v>2014</v>
      </c>
      <c r="B615" s="5" t="s">
        <v>23</v>
      </c>
      <c r="C615" s="5" t="s">
        <v>654</v>
      </c>
      <c r="D615" s="5" t="s">
        <v>1109</v>
      </c>
      <c r="E615" s="40">
        <v>2.5966942056564401E-7</v>
      </c>
      <c r="F615" s="5"/>
      <c r="G615" s="5"/>
      <c r="H615" s="5"/>
      <c r="I615" s="5"/>
    </row>
    <row r="616" spans="1:9" ht="15.75" customHeight="1" x14ac:dyDescent="0.25">
      <c r="A616" s="5">
        <v>2014</v>
      </c>
      <c r="B616" s="5" t="s">
        <v>26</v>
      </c>
      <c r="C616" s="5" t="s">
        <v>654</v>
      </c>
      <c r="D616" s="5" t="s">
        <v>1109</v>
      </c>
      <c r="E616" s="5">
        <v>4.3939349136288899E-3</v>
      </c>
      <c r="F616" s="5"/>
      <c r="G616" s="5"/>
      <c r="H616" s="5"/>
      <c r="I616" s="5"/>
    </row>
    <row r="617" spans="1:9" ht="15.75" customHeight="1" x14ac:dyDescent="0.25">
      <c r="A617" s="5">
        <v>2014</v>
      </c>
      <c r="B617" s="5" t="s">
        <v>28</v>
      </c>
      <c r="C617" s="5" t="s">
        <v>654</v>
      </c>
      <c r="D617" s="5" t="s">
        <v>1109</v>
      </c>
      <c r="E617" s="5">
        <v>1.96235882156877E-3</v>
      </c>
      <c r="F617" s="5"/>
      <c r="G617" s="5"/>
      <c r="H617" s="5"/>
      <c r="I617" s="5"/>
    </row>
    <row r="618" spans="1:9" ht="15.75" customHeight="1" x14ac:dyDescent="0.25">
      <c r="A618" s="5">
        <v>2014</v>
      </c>
      <c r="B618" s="5" t="s">
        <v>31</v>
      </c>
      <c r="C618" s="5" t="s">
        <v>654</v>
      </c>
      <c r="D618" s="5" t="s">
        <v>1109</v>
      </c>
      <c r="E618" s="5">
        <v>1.4916127846726599E-4</v>
      </c>
      <c r="F618" s="5"/>
      <c r="G618" s="5"/>
      <c r="H618" s="5"/>
      <c r="I618" s="5"/>
    </row>
    <row r="619" spans="1:9" ht="15.75" customHeight="1" x14ac:dyDescent="0.25">
      <c r="A619" s="5">
        <v>2014</v>
      </c>
      <c r="B619" s="5" t="s">
        <v>42</v>
      </c>
      <c r="C619" s="5" t="s">
        <v>654</v>
      </c>
      <c r="D619" s="5" t="s">
        <v>1109</v>
      </c>
      <c r="E619" s="5">
        <v>3.0824049614126899E-3</v>
      </c>
      <c r="F619" s="5"/>
      <c r="G619" s="5"/>
      <c r="H619" s="5"/>
      <c r="I619" s="5"/>
    </row>
    <row r="620" spans="1:9" ht="15.75" customHeight="1" x14ac:dyDescent="0.25">
      <c r="A620" s="5">
        <v>2014</v>
      </c>
      <c r="B620" s="5" t="s">
        <v>34</v>
      </c>
      <c r="C620" s="5" t="s">
        <v>654</v>
      </c>
      <c r="D620" s="5" t="s">
        <v>1109</v>
      </c>
      <c r="E620" s="5">
        <v>9.7751269948364097E-4</v>
      </c>
      <c r="F620" s="5"/>
      <c r="G620" s="5"/>
      <c r="H620" s="5"/>
      <c r="I620" s="5"/>
    </row>
    <row r="621" spans="1:9" ht="15.75" customHeight="1" x14ac:dyDescent="0.25">
      <c r="A621" s="5">
        <v>2014</v>
      </c>
      <c r="B621" s="5" t="s">
        <v>36</v>
      </c>
      <c r="C621" s="5" t="s">
        <v>654</v>
      </c>
      <c r="D621" s="5" t="s">
        <v>1109</v>
      </c>
      <c r="E621" s="5">
        <v>6.9110120871751302E-3</v>
      </c>
      <c r="F621" s="5"/>
      <c r="G621" s="5"/>
      <c r="H621" s="5"/>
      <c r="I621" s="5"/>
    </row>
    <row r="622" spans="1:9" ht="15.75" customHeight="1" x14ac:dyDescent="0.25">
      <c r="A622" s="5">
        <v>2014</v>
      </c>
      <c r="B622" s="5" t="s">
        <v>39</v>
      </c>
      <c r="C622" s="5" t="s">
        <v>654</v>
      </c>
      <c r="D622" s="5" t="s">
        <v>1109</v>
      </c>
      <c r="E622" s="5">
        <v>2.3142753560844598E-3</v>
      </c>
      <c r="F622" s="5"/>
      <c r="G622" s="5"/>
      <c r="H622" s="5"/>
      <c r="I622" s="5"/>
    </row>
    <row r="623" spans="1:9" ht="15.75" customHeight="1" x14ac:dyDescent="0.25">
      <c r="A623" s="5">
        <v>2014</v>
      </c>
      <c r="B623" s="5" t="s">
        <v>45</v>
      </c>
      <c r="C623" s="5" t="s">
        <v>654</v>
      </c>
      <c r="D623" s="5" t="s">
        <v>1109</v>
      </c>
      <c r="E623" s="5">
        <v>9.8824259810613192E-3</v>
      </c>
      <c r="F623" s="5"/>
      <c r="G623" s="5"/>
      <c r="H623" s="5"/>
      <c r="I623" s="5"/>
    </row>
    <row r="624" spans="1:9" ht="15.75" customHeight="1" x14ac:dyDescent="0.25">
      <c r="A624" s="5">
        <v>2014</v>
      </c>
      <c r="B624" s="5" t="s">
        <v>47</v>
      </c>
      <c r="C624" s="5" t="s">
        <v>654</v>
      </c>
      <c r="D624" s="5" t="s">
        <v>1109</v>
      </c>
      <c r="E624" s="5">
        <v>1.4442317710667901E-3</v>
      </c>
      <c r="F624" s="5"/>
      <c r="G624" s="5"/>
      <c r="H624" s="5"/>
      <c r="I624" s="5"/>
    </row>
    <row r="625" spans="1:9" ht="15.75" customHeight="1" x14ac:dyDescent="0.25">
      <c r="A625" s="5">
        <v>2014</v>
      </c>
      <c r="B625" s="5" t="s">
        <v>50</v>
      </c>
      <c r="C625" s="5" t="s">
        <v>654</v>
      </c>
      <c r="D625" s="5" t="s">
        <v>1109</v>
      </c>
      <c r="E625" s="5">
        <v>5.9013010845289003E-2</v>
      </c>
      <c r="F625" s="5"/>
      <c r="G625" s="5"/>
      <c r="H625" s="5"/>
      <c r="I625" s="5"/>
    </row>
    <row r="626" spans="1:9" ht="15.75" customHeight="1" x14ac:dyDescent="0.25">
      <c r="A626" s="5">
        <v>2014</v>
      </c>
      <c r="B626" s="5" t="s">
        <v>57</v>
      </c>
      <c r="C626" s="5" t="s">
        <v>654</v>
      </c>
      <c r="D626" s="5" t="s">
        <v>1109</v>
      </c>
      <c r="E626" s="5">
        <v>5.3367796561728305E-4</v>
      </c>
      <c r="F626" s="5"/>
      <c r="G626" s="5"/>
      <c r="H626" s="5"/>
      <c r="I626" s="5"/>
    </row>
    <row r="627" spans="1:9" ht="15.75" customHeight="1" x14ac:dyDescent="0.25">
      <c r="A627" s="5">
        <v>2014</v>
      </c>
      <c r="B627" s="5" t="s">
        <v>54</v>
      </c>
      <c r="C627" s="5" t="s">
        <v>654</v>
      </c>
      <c r="D627" s="5" t="s">
        <v>1109</v>
      </c>
      <c r="E627" s="5">
        <v>1.16224510692122E-3</v>
      </c>
      <c r="F627" s="5"/>
      <c r="G627" s="5"/>
      <c r="H627" s="5"/>
      <c r="I627" s="5"/>
    </row>
    <row r="628" spans="1:9" ht="15.75" customHeight="1" x14ac:dyDescent="0.25">
      <c r="A628" s="5">
        <v>2014</v>
      </c>
      <c r="B628" s="5" t="s">
        <v>52</v>
      </c>
      <c r="C628" s="5" t="s">
        <v>654</v>
      </c>
      <c r="D628" s="5" t="s">
        <v>1109</v>
      </c>
      <c r="E628" s="40">
        <v>2.6032008647005001E-5</v>
      </c>
      <c r="F628" s="5"/>
      <c r="G628" s="5"/>
      <c r="H628" s="5"/>
      <c r="I628" s="5"/>
    </row>
    <row r="629" spans="1:9" ht="15.75" customHeight="1" x14ac:dyDescent="0.25">
      <c r="A629" s="5">
        <v>2014</v>
      </c>
      <c r="B629" s="5" t="s">
        <v>60</v>
      </c>
      <c r="C629" s="5" t="s">
        <v>654</v>
      </c>
      <c r="D629" s="5" t="s">
        <v>1109</v>
      </c>
      <c r="E629" s="5">
        <v>1.4888845126884299E-2</v>
      </c>
      <c r="F629" s="5"/>
      <c r="G629" s="5"/>
      <c r="H629" s="5"/>
      <c r="I629" s="5"/>
    </row>
    <row r="630" spans="1:9" ht="15.75" customHeight="1" x14ac:dyDescent="0.25">
      <c r="A630" s="5">
        <v>2014</v>
      </c>
      <c r="B630" s="5" t="s">
        <v>62</v>
      </c>
      <c r="C630" s="5" t="s">
        <v>654</v>
      </c>
      <c r="D630" s="5" t="s">
        <v>1109</v>
      </c>
      <c r="E630" s="5">
        <v>3.0698841198118498E-3</v>
      </c>
      <c r="F630" s="5"/>
      <c r="G630" s="5"/>
      <c r="H630" s="5"/>
      <c r="I630" s="5"/>
    </row>
    <row r="631" spans="1:9" ht="15.75" customHeight="1" x14ac:dyDescent="0.25">
      <c r="A631" s="5">
        <v>2014</v>
      </c>
      <c r="B631" s="5" t="s">
        <v>66</v>
      </c>
      <c r="C631" s="5" t="s">
        <v>654</v>
      </c>
      <c r="D631" s="5" t="s">
        <v>1109</v>
      </c>
      <c r="E631" s="5">
        <v>1.95441532506425E-3</v>
      </c>
      <c r="F631" s="5"/>
      <c r="G631" s="5"/>
      <c r="H631" s="5"/>
      <c r="I631" s="5"/>
    </row>
    <row r="632" spans="1:9" ht="15.75" customHeight="1" x14ac:dyDescent="0.25">
      <c r="A632" s="5">
        <v>2014</v>
      </c>
      <c r="B632" s="5" t="s">
        <v>64</v>
      </c>
      <c r="C632" s="5" t="s">
        <v>654</v>
      </c>
      <c r="D632" s="5" t="s">
        <v>1109</v>
      </c>
      <c r="E632" s="5">
        <v>7.2254448931262797E-3</v>
      </c>
      <c r="F632" s="5"/>
      <c r="G632" s="5"/>
      <c r="H632" s="5"/>
      <c r="I632" s="5"/>
    </row>
    <row r="633" spans="1:9" ht="15.75" customHeight="1" x14ac:dyDescent="0.25">
      <c r="A633" s="5">
        <v>2014</v>
      </c>
      <c r="B633" s="5" t="s">
        <v>69</v>
      </c>
      <c r="C633" s="5" t="s">
        <v>654</v>
      </c>
      <c r="D633" s="5" t="s">
        <v>1109</v>
      </c>
      <c r="E633" s="5">
        <v>9.1322810201073502E-4</v>
      </c>
      <c r="F633" s="5"/>
      <c r="G633" s="5"/>
      <c r="H633" s="5"/>
      <c r="I633" s="5"/>
    </row>
    <row r="634" spans="1:9" ht="15.75" customHeight="1" x14ac:dyDescent="0.25">
      <c r="A634" s="5">
        <v>2014</v>
      </c>
      <c r="B634" s="5" t="s">
        <v>87</v>
      </c>
      <c r="C634" s="5" t="s">
        <v>654</v>
      </c>
      <c r="D634" s="5" t="s">
        <v>1109</v>
      </c>
      <c r="E634" s="5">
        <v>9.1751652756784602E-4</v>
      </c>
      <c r="F634" s="5"/>
      <c r="G634" s="5"/>
      <c r="H634" s="5"/>
      <c r="I634" s="5"/>
    </row>
    <row r="635" spans="1:9" ht="15.75" customHeight="1" x14ac:dyDescent="0.25">
      <c r="A635" s="5">
        <v>2014</v>
      </c>
      <c r="B635" s="5" t="s">
        <v>90</v>
      </c>
      <c r="C635" s="5" t="s">
        <v>654</v>
      </c>
      <c r="D635" s="5" t="s">
        <v>1109</v>
      </c>
      <c r="E635" s="5">
        <v>2.7042988854681801E-2</v>
      </c>
      <c r="F635" s="5"/>
      <c r="G635" s="5"/>
      <c r="H635" s="5"/>
      <c r="I635" s="5"/>
    </row>
    <row r="636" spans="1:9" ht="15.75" customHeight="1" x14ac:dyDescent="0.25">
      <c r="A636" s="5">
        <v>2014</v>
      </c>
      <c r="B636" s="5" t="s">
        <v>72</v>
      </c>
      <c r="C636" s="5" t="s">
        <v>654</v>
      </c>
      <c r="D636" s="5" t="s">
        <v>1109</v>
      </c>
      <c r="E636" s="5">
        <v>1.51351276635609E-3</v>
      </c>
      <c r="F636" s="5"/>
      <c r="G636" s="5"/>
      <c r="H636" s="5"/>
      <c r="I636" s="5"/>
    </row>
    <row r="637" spans="1:9" ht="15.75" customHeight="1" x14ac:dyDescent="0.25">
      <c r="A637" s="5">
        <v>2014</v>
      </c>
      <c r="B637" s="5" t="s">
        <v>79</v>
      </c>
      <c r="C637" s="5" t="s">
        <v>654</v>
      </c>
      <c r="D637" s="5" t="s">
        <v>1109</v>
      </c>
      <c r="E637" s="5">
        <v>6.9516787062005002E-4</v>
      </c>
      <c r="F637" s="5"/>
      <c r="G637" s="5"/>
      <c r="H637" s="5"/>
      <c r="I637" s="5"/>
    </row>
    <row r="638" spans="1:9" ht="15.75" customHeight="1" x14ac:dyDescent="0.25">
      <c r="A638" s="5">
        <v>2014</v>
      </c>
      <c r="B638" s="5" t="s">
        <v>82</v>
      </c>
      <c r="C638" s="5" t="s">
        <v>654</v>
      </c>
      <c r="D638" s="5" t="s">
        <v>1109</v>
      </c>
      <c r="E638" s="5">
        <v>4.7282110358808201E-2</v>
      </c>
      <c r="F638" s="5"/>
      <c r="G638" s="5"/>
      <c r="H638" s="5"/>
      <c r="I638" s="5"/>
    </row>
    <row r="639" spans="1:9" ht="15.75" customHeight="1" x14ac:dyDescent="0.25">
      <c r="A639" s="5">
        <v>2014</v>
      </c>
      <c r="B639" s="5" t="s">
        <v>74</v>
      </c>
      <c r="C639" s="5" t="s">
        <v>654</v>
      </c>
      <c r="D639" s="5" t="s">
        <v>1109</v>
      </c>
      <c r="E639" s="5">
        <v>1.24132668277799E-3</v>
      </c>
      <c r="F639" s="5"/>
      <c r="G639" s="5"/>
      <c r="H639" s="5"/>
      <c r="I639" s="5"/>
    </row>
    <row r="640" spans="1:9" ht="15.75" customHeight="1" x14ac:dyDescent="0.25">
      <c r="A640" s="5">
        <v>2014</v>
      </c>
      <c r="B640" s="5" t="s">
        <v>85</v>
      </c>
      <c r="C640" s="5" t="s">
        <v>654</v>
      </c>
      <c r="D640" s="5" t="s">
        <v>1109</v>
      </c>
      <c r="E640" s="5">
        <v>3.4825997121529098E-3</v>
      </c>
      <c r="F640" s="5"/>
      <c r="G640" s="5"/>
      <c r="H640" s="5"/>
      <c r="I640" s="5"/>
    </row>
    <row r="641" spans="1:9" ht="15.75" customHeight="1" x14ac:dyDescent="0.25">
      <c r="A641" s="5">
        <v>2014</v>
      </c>
      <c r="B641" s="5" t="s">
        <v>93</v>
      </c>
      <c r="C641" s="5" t="s">
        <v>654</v>
      </c>
      <c r="D641" s="5" t="s">
        <v>1109</v>
      </c>
      <c r="E641" s="5">
        <v>5.4771664959897704E-3</v>
      </c>
      <c r="F641" s="5"/>
      <c r="G641" s="5"/>
      <c r="H641" s="5"/>
      <c r="I641" s="5"/>
    </row>
    <row r="642" spans="1:9" ht="15.75" customHeight="1" x14ac:dyDescent="0.25">
      <c r="A642" s="5">
        <v>2014</v>
      </c>
      <c r="B642" s="5" t="s">
        <v>95</v>
      </c>
      <c r="C642" s="5" t="s">
        <v>654</v>
      </c>
      <c r="D642" s="5" t="s">
        <v>1109</v>
      </c>
      <c r="E642" s="5">
        <v>7.9015504924706007E-2</v>
      </c>
      <c r="F642" s="5"/>
      <c r="G642" s="5"/>
      <c r="H642" s="5"/>
      <c r="I642" s="5"/>
    </row>
    <row r="643" spans="1:9" ht="15.75" customHeight="1" x14ac:dyDescent="0.25">
      <c r="A643" s="5">
        <v>2014</v>
      </c>
      <c r="B643" s="5" t="s">
        <v>98</v>
      </c>
      <c r="C643" s="5" t="s">
        <v>654</v>
      </c>
      <c r="D643" s="5" t="s">
        <v>1109</v>
      </c>
      <c r="E643" s="5">
        <v>9.2333013788253296E-4</v>
      </c>
      <c r="F643" s="5"/>
      <c r="G643" s="5"/>
      <c r="H643" s="5"/>
      <c r="I643" s="5"/>
    </row>
    <row r="644" spans="1:9" ht="15.75" customHeight="1" x14ac:dyDescent="0.25">
      <c r="A644" s="5">
        <v>2014</v>
      </c>
      <c r="B644" s="5" t="s">
        <v>101</v>
      </c>
      <c r="C644" s="5" t="s">
        <v>654</v>
      </c>
      <c r="D644" s="5" t="s">
        <v>1109</v>
      </c>
      <c r="E644" s="5">
        <v>2.71481949650711E-2</v>
      </c>
      <c r="F644" s="5"/>
      <c r="G644" s="5"/>
      <c r="H644" s="5"/>
      <c r="I644" s="5"/>
    </row>
    <row r="645" spans="1:9" ht="15.75" customHeight="1" x14ac:dyDescent="0.25">
      <c r="A645" s="5">
        <v>2014</v>
      </c>
      <c r="B645" s="5" t="s">
        <v>104</v>
      </c>
      <c r="C645" s="5" t="s">
        <v>654</v>
      </c>
      <c r="D645" s="5" t="s">
        <v>1109</v>
      </c>
      <c r="E645" s="5">
        <v>2.5622089127229299E-4</v>
      </c>
      <c r="F645" s="5"/>
      <c r="G645" s="5"/>
      <c r="H645" s="5"/>
      <c r="I645" s="5"/>
    </row>
    <row r="646" spans="1:9" ht="15.75" customHeight="1" x14ac:dyDescent="0.25">
      <c r="A646" s="5">
        <v>2014</v>
      </c>
      <c r="B646" s="5" t="s">
        <v>106</v>
      </c>
      <c r="C646" s="5" t="s">
        <v>654</v>
      </c>
      <c r="D646" s="5" t="s">
        <v>1109</v>
      </c>
      <c r="E646" s="5">
        <v>4.9593934316174298E-4</v>
      </c>
      <c r="F646" s="5"/>
      <c r="G646" s="5"/>
      <c r="H646" s="5"/>
      <c r="I646" s="5"/>
    </row>
    <row r="647" spans="1:9" ht="15.75" customHeight="1" x14ac:dyDescent="0.25">
      <c r="A647" s="5">
        <v>2014</v>
      </c>
      <c r="B647" s="5" t="s">
        <v>112</v>
      </c>
      <c r="C647" s="5" t="s">
        <v>654</v>
      </c>
      <c r="D647" s="5" t="s">
        <v>1109</v>
      </c>
      <c r="E647" s="5">
        <v>1.91069117322937E-3</v>
      </c>
      <c r="F647" s="5"/>
      <c r="G647" s="5"/>
      <c r="H647" s="5"/>
      <c r="I647" s="5"/>
    </row>
    <row r="648" spans="1:9" ht="15.75" customHeight="1" x14ac:dyDescent="0.25">
      <c r="A648" s="5">
        <v>2014</v>
      </c>
      <c r="B648" s="5" t="s">
        <v>114</v>
      </c>
      <c r="C648" s="5" t="s">
        <v>654</v>
      </c>
      <c r="D648" s="5" t="s">
        <v>1109</v>
      </c>
      <c r="E648" s="5">
        <v>0.32937313489832598</v>
      </c>
      <c r="F648" s="5"/>
      <c r="G648" s="5"/>
      <c r="H648" s="5"/>
      <c r="I648" s="5"/>
    </row>
    <row r="649" spans="1:9" ht="15.75" customHeight="1" x14ac:dyDescent="0.25">
      <c r="A649" s="5">
        <v>2014</v>
      </c>
      <c r="B649" s="5" t="s">
        <v>117</v>
      </c>
      <c r="C649" s="5" t="s">
        <v>654</v>
      </c>
      <c r="D649" s="5" t="s">
        <v>1109</v>
      </c>
      <c r="E649" s="5">
        <v>7.2480785155404504E-3</v>
      </c>
      <c r="F649" s="5"/>
      <c r="G649" s="5"/>
      <c r="H649" s="5"/>
      <c r="I649" s="5"/>
    </row>
    <row r="650" spans="1:9" ht="15.75" customHeight="1" x14ac:dyDescent="0.25">
      <c r="A650" s="5">
        <v>2014</v>
      </c>
      <c r="B650" s="5" t="s">
        <v>122</v>
      </c>
      <c r="C650" s="5" t="s">
        <v>654</v>
      </c>
      <c r="D650" s="5" t="s">
        <v>1109</v>
      </c>
      <c r="E650" s="5">
        <v>3.9433696677697202E-4</v>
      </c>
      <c r="F650" s="5"/>
      <c r="G650" s="5"/>
      <c r="H650" s="5"/>
      <c r="I650" s="5"/>
    </row>
    <row r="651" spans="1:9" ht="15.75" customHeight="1" x14ac:dyDescent="0.25">
      <c r="A651" s="5">
        <v>2014</v>
      </c>
      <c r="B651" s="5" t="s">
        <v>120</v>
      </c>
      <c r="C651" s="5" t="s">
        <v>654</v>
      </c>
      <c r="D651" s="5" t="s">
        <v>1109</v>
      </c>
      <c r="E651" s="40">
        <v>2.5071530261510501E-8</v>
      </c>
      <c r="F651" s="5"/>
      <c r="G651" s="5"/>
      <c r="H651" s="5"/>
      <c r="I651" s="5"/>
    </row>
    <row r="652" spans="1:9" ht="15.75" customHeight="1" x14ac:dyDescent="0.25">
      <c r="A652" s="5">
        <v>2014</v>
      </c>
      <c r="B652" s="5" t="s">
        <v>124</v>
      </c>
      <c r="C652" s="5" t="s">
        <v>654</v>
      </c>
      <c r="D652" s="5" t="s">
        <v>1109</v>
      </c>
      <c r="E652" s="5">
        <v>2.2224425193249301E-3</v>
      </c>
      <c r="F652" s="5"/>
      <c r="G652" s="5"/>
      <c r="H652" s="5"/>
      <c r="I652" s="5"/>
    </row>
    <row r="653" spans="1:9" ht="15.75" customHeight="1" x14ac:dyDescent="0.25">
      <c r="A653" s="5">
        <v>2014</v>
      </c>
      <c r="B653" s="5" t="s">
        <v>130</v>
      </c>
      <c r="C653" s="5" t="s">
        <v>654</v>
      </c>
      <c r="D653" s="5" t="s">
        <v>1109</v>
      </c>
      <c r="E653" s="40">
        <v>3.1190774468909202E-5</v>
      </c>
      <c r="F653" s="5"/>
      <c r="G653" s="5"/>
      <c r="H653" s="5"/>
      <c r="I653" s="5"/>
    </row>
    <row r="654" spans="1:9" ht="15.75" customHeight="1" x14ac:dyDescent="0.25">
      <c r="A654" s="5">
        <v>2014</v>
      </c>
      <c r="B654" s="5" t="s">
        <v>127</v>
      </c>
      <c r="C654" s="5" t="s">
        <v>654</v>
      </c>
      <c r="D654" s="5" t="s">
        <v>1109</v>
      </c>
      <c r="E654" s="5">
        <v>1.0065566346327199E-2</v>
      </c>
      <c r="F654" s="5"/>
      <c r="G654" s="5"/>
      <c r="H654" s="5"/>
      <c r="I654" s="5"/>
    </row>
    <row r="655" spans="1:9" ht="15.75" customHeight="1" x14ac:dyDescent="0.25">
      <c r="A655" s="5">
        <v>2014</v>
      </c>
      <c r="B655" s="5" t="s">
        <v>132</v>
      </c>
      <c r="C655" s="5" t="s">
        <v>654</v>
      </c>
      <c r="D655" s="5" t="s">
        <v>1109</v>
      </c>
      <c r="E655" s="5">
        <v>4.8135112108377703E-2</v>
      </c>
      <c r="F655" s="5"/>
      <c r="G655" s="5"/>
      <c r="H655" s="5"/>
      <c r="I655" s="5"/>
    </row>
    <row r="656" spans="1:9" ht="15.75" customHeight="1" x14ac:dyDescent="0.25">
      <c r="A656" s="5">
        <v>2014</v>
      </c>
      <c r="B656" s="5" t="s">
        <v>6</v>
      </c>
      <c r="C656" s="5" t="s">
        <v>223</v>
      </c>
      <c r="D656" s="5" t="s">
        <v>1109</v>
      </c>
      <c r="E656" s="5">
        <v>7.4064319259191005E-2</v>
      </c>
      <c r="F656" s="5"/>
      <c r="G656" s="5"/>
      <c r="H656" s="5"/>
      <c r="I656" s="5"/>
    </row>
    <row r="657" spans="1:9" ht="15.75" customHeight="1" x14ac:dyDescent="0.25">
      <c r="A657" s="5">
        <v>2014</v>
      </c>
      <c r="B657" s="5" t="s">
        <v>3</v>
      </c>
      <c r="C657" s="5" t="s">
        <v>223</v>
      </c>
      <c r="D657" s="5" t="s">
        <v>1109</v>
      </c>
      <c r="E657" s="5">
        <v>1.07989613383502E-2</v>
      </c>
      <c r="F657" s="5"/>
      <c r="G657" s="5"/>
      <c r="H657" s="5"/>
      <c r="I657" s="5"/>
    </row>
    <row r="658" spans="1:9" ht="15.75" customHeight="1" x14ac:dyDescent="0.25">
      <c r="A658" s="5">
        <v>2014</v>
      </c>
      <c r="B658" s="5" t="s">
        <v>12</v>
      </c>
      <c r="C658" s="5" t="s">
        <v>223</v>
      </c>
      <c r="D658" s="5" t="s">
        <v>1109</v>
      </c>
      <c r="E658" s="5">
        <v>1.3460829564035701E-2</v>
      </c>
      <c r="F658" s="5"/>
      <c r="G658" s="5"/>
      <c r="H658" s="5"/>
      <c r="I658" s="5"/>
    </row>
    <row r="659" spans="1:9" ht="15.75" customHeight="1" x14ac:dyDescent="0.25">
      <c r="A659" s="5">
        <v>2014</v>
      </c>
      <c r="B659" s="5" t="s">
        <v>8</v>
      </c>
      <c r="C659" s="5" t="s">
        <v>223</v>
      </c>
      <c r="D659" s="5" t="s">
        <v>1109</v>
      </c>
      <c r="E659" s="5">
        <v>3.2651168174821399E-3</v>
      </c>
      <c r="F659" s="5"/>
      <c r="G659" s="5"/>
      <c r="H659" s="5"/>
      <c r="I659" s="5"/>
    </row>
    <row r="660" spans="1:9" ht="15.75" customHeight="1" x14ac:dyDescent="0.25">
      <c r="A660" s="5">
        <v>2014</v>
      </c>
      <c r="B660" s="5" t="s">
        <v>15</v>
      </c>
      <c r="C660" s="5" t="s">
        <v>223</v>
      </c>
      <c r="D660" s="5" t="s">
        <v>1109</v>
      </c>
      <c r="E660" s="5">
        <v>7.5836192925678794E-2</v>
      </c>
      <c r="F660" s="5"/>
      <c r="G660" s="5"/>
      <c r="H660" s="5"/>
      <c r="I660" s="5"/>
    </row>
    <row r="661" spans="1:9" ht="15.75" customHeight="1" x14ac:dyDescent="0.25">
      <c r="A661" s="5">
        <v>2014</v>
      </c>
      <c r="B661" s="5" t="s">
        <v>17</v>
      </c>
      <c r="C661" s="5" t="s">
        <v>223</v>
      </c>
      <c r="D661" s="5" t="s">
        <v>1109</v>
      </c>
      <c r="E661" s="5">
        <v>9.1645093241640399E-2</v>
      </c>
      <c r="F661" s="5"/>
      <c r="G661" s="5"/>
      <c r="H661" s="5"/>
      <c r="I661" s="5"/>
    </row>
    <row r="662" spans="1:9" ht="15.75" customHeight="1" x14ac:dyDescent="0.25">
      <c r="A662" s="5">
        <v>2014</v>
      </c>
      <c r="B662" s="5" t="s">
        <v>20</v>
      </c>
      <c r="C662" s="5" t="s">
        <v>223</v>
      </c>
      <c r="D662" s="5" t="s">
        <v>1109</v>
      </c>
      <c r="E662" s="5">
        <v>8.62943052839108E-4</v>
      </c>
      <c r="F662" s="5"/>
      <c r="G662" s="5"/>
      <c r="H662" s="5"/>
      <c r="I662" s="5"/>
    </row>
    <row r="663" spans="1:9" ht="15.75" customHeight="1" x14ac:dyDescent="0.25">
      <c r="A663" s="5">
        <v>2014</v>
      </c>
      <c r="B663" s="5" t="s">
        <v>26</v>
      </c>
      <c r="C663" s="5" t="s">
        <v>223</v>
      </c>
      <c r="D663" s="5" t="s">
        <v>1109</v>
      </c>
      <c r="E663" s="5">
        <v>4.6609745455855204E-3</v>
      </c>
      <c r="F663" s="5"/>
      <c r="G663" s="5"/>
      <c r="H663" s="5"/>
      <c r="I663" s="5"/>
    </row>
    <row r="664" spans="1:9" ht="15.75" customHeight="1" x14ac:dyDescent="0.25">
      <c r="A664" s="5">
        <v>2014</v>
      </c>
      <c r="B664" s="5" t="s">
        <v>28</v>
      </c>
      <c r="C664" s="5" t="s">
        <v>223</v>
      </c>
      <c r="D664" s="5" t="s">
        <v>1109</v>
      </c>
      <c r="E664" s="5">
        <v>1.67178309296103E-3</v>
      </c>
      <c r="F664" s="5"/>
      <c r="G664" s="5"/>
      <c r="H664" s="5"/>
      <c r="I664" s="5"/>
    </row>
    <row r="665" spans="1:9" ht="15.75" customHeight="1" x14ac:dyDescent="0.25">
      <c r="A665" s="5">
        <v>2014</v>
      </c>
      <c r="B665" s="5" t="s">
        <v>31</v>
      </c>
      <c r="C665" s="5" t="s">
        <v>223</v>
      </c>
      <c r="D665" s="5" t="s">
        <v>1109</v>
      </c>
      <c r="E665" s="5">
        <v>3.2461807630311198E-4</v>
      </c>
      <c r="F665" s="5"/>
      <c r="G665" s="5"/>
      <c r="H665" s="5"/>
      <c r="I665" s="5"/>
    </row>
    <row r="666" spans="1:9" ht="15.75" customHeight="1" x14ac:dyDescent="0.25">
      <c r="A666" s="5">
        <v>2014</v>
      </c>
      <c r="B666" s="5" t="s">
        <v>42</v>
      </c>
      <c r="C666" s="5" t="s">
        <v>223</v>
      </c>
      <c r="D666" s="5" t="s">
        <v>1109</v>
      </c>
      <c r="E666" s="5">
        <v>2.6294064180552102E-3</v>
      </c>
      <c r="F666" s="5"/>
      <c r="G666" s="5"/>
      <c r="H666" s="5"/>
      <c r="I666" s="5"/>
    </row>
    <row r="667" spans="1:9" ht="15.75" customHeight="1" x14ac:dyDescent="0.25">
      <c r="A667" s="5">
        <v>2014</v>
      </c>
      <c r="B667" s="5" t="s">
        <v>34</v>
      </c>
      <c r="C667" s="5" t="s">
        <v>223</v>
      </c>
      <c r="D667" s="5" t="s">
        <v>1109</v>
      </c>
      <c r="E667" s="5">
        <v>8.3048124520879705E-4</v>
      </c>
      <c r="F667" s="5"/>
      <c r="G667" s="5"/>
      <c r="H667" s="5"/>
      <c r="I667" s="5"/>
    </row>
    <row r="668" spans="1:9" ht="15.75" customHeight="1" x14ac:dyDescent="0.25">
      <c r="A668" s="5">
        <v>2014</v>
      </c>
      <c r="B668" s="5" t="s">
        <v>36</v>
      </c>
      <c r="C668" s="5" t="s">
        <v>223</v>
      </c>
      <c r="D668" s="5" t="s">
        <v>1109</v>
      </c>
      <c r="E668" s="5">
        <v>5.8404383781935597E-3</v>
      </c>
      <c r="F668" s="5"/>
      <c r="G668" s="5"/>
      <c r="H668" s="5"/>
      <c r="I668" s="5"/>
    </row>
    <row r="669" spans="1:9" ht="15.75" customHeight="1" x14ac:dyDescent="0.25">
      <c r="A669" s="5">
        <v>2014</v>
      </c>
      <c r="B669" s="5" t="s">
        <v>39</v>
      </c>
      <c r="C669" s="5" t="s">
        <v>223</v>
      </c>
      <c r="D669" s="5" t="s">
        <v>1109</v>
      </c>
      <c r="E669" s="5">
        <v>1.9747599641772701E-3</v>
      </c>
      <c r="F669" s="5"/>
      <c r="G669" s="5"/>
      <c r="H669" s="5"/>
      <c r="I669" s="5"/>
    </row>
    <row r="670" spans="1:9" ht="15.75" customHeight="1" x14ac:dyDescent="0.25">
      <c r="A670" s="5">
        <v>2014</v>
      </c>
      <c r="B670" s="5" t="s">
        <v>45</v>
      </c>
      <c r="C670" s="5" t="s">
        <v>223</v>
      </c>
      <c r="D670" s="5" t="s">
        <v>1109</v>
      </c>
      <c r="E670" s="5">
        <v>8.5212245029567101E-3</v>
      </c>
      <c r="F670" s="5"/>
      <c r="G670" s="5"/>
      <c r="H670" s="5"/>
      <c r="I670" s="5"/>
    </row>
    <row r="671" spans="1:9" ht="15.75" customHeight="1" x14ac:dyDescent="0.25">
      <c r="A671" s="5">
        <v>2014</v>
      </c>
      <c r="B671" s="5" t="s">
        <v>47</v>
      </c>
      <c r="C671" s="5" t="s">
        <v>223</v>
      </c>
      <c r="D671" s="5" t="s">
        <v>1109</v>
      </c>
      <c r="E671" s="5">
        <v>1.1821508278705001E-3</v>
      </c>
      <c r="F671" s="5"/>
      <c r="G671" s="5"/>
      <c r="H671" s="5"/>
      <c r="I671" s="5"/>
    </row>
    <row r="672" spans="1:9" ht="15.75" customHeight="1" x14ac:dyDescent="0.25">
      <c r="A672" s="5">
        <v>2014</v>
      </c>
      <c r="B672" s="5" t="s">
        <v>50</v>
      </c>
      <c r="C672" s="5" t="s">
        <v>223</v>
      </c>
      <c r="D672" s="5" t="s">
        <v>1109</v>
      </c>
      <c r="E672" s="5">
        <v>7.0282518670259697E-2</v>
      </c>
      <c r="F672" s="5"/>
      <c r="G672" s="5"/>
      <c r="H672" s="5"/>
      <c r="I672" s="5"/>
    </row>
    <row r="673" spans="1:9" ht="15.75" customHeight="1" x14ac:dyDescent="0.25">
      <c r="A673" s="5">
        <v>2014</v>
      </c>
      <c r="B673" s="5" t="s">
        <v>57</v>
      </c>
      <c r="C673" s="5" t="s">
        <v>223</v>
      </c>
      <c r="D673" s="5" t="s">
        <v>1109</v>
      </c>
      <c r="E673" s="5">
        <v>4.2200349919404602E-4</v>
      </c>
      <c r="F673" s="5"/>
      <c r="G673" s="5"/>
      <c r="H673" s="5"/>
      <c r="I673" s="5"/>
    </row>
    <row r="674" spans="1:9" ht="15.75" customHeight="1" x14ac:dyDescent="0.25">
      <c r="A674" s="5">
        <v>2014</v>
      </c>
      <c r="B674" s="5" t="s">
        <v>54</v>
      </c>
      <c r="C674" s="5" t="s">
        <v>223</v>
      </c>
      <c r="D674" s="5" t="s">
        <v>1109</v>
      </c>
      <c r="E674" s="5">
        <v>9.954954339962119E-4</v>
      </c>
      <c r="F674" s="5"/>
      <c r="G674" s="5"/>
      <c r="H674" s="5"/>
      <c r="I674" s="5"/>
    </row>
    <row r="675" spans="1:9" ht="15.75" customHeight="1" x14ac:dyDescent="0.25">
      <c r="A675" s="5">
        <v>2014</v>
      </c>
      <c r="B675" s="5" t="s">
        <v>52</v>
      </c>
      <c r="C675" s="5" t="s">
        <v>223</v>
      </c>
      <c r="D675" s="5" t="s">
        <v>1109</v>
      </c>
      <c r="E675" s="40">
        <v>1.8936054451014901E-5</v>
      </c>
      <c r="F675" s="5"/>
      <c r="G675" s="5"/>
      <c r="H675" s="5"/>
      <c r="I675" s="5"/>
    </row>
    <row r="676" spans="1:9" ht="15.75" customHeight="1" x14ac:dyDescent="0.25">
      <c r="A676" s="5">
        <v>2014</v>
      </c>
      <c r="B676" s="5" t="s">
        <v>60</v>
      </c>
      <c r="C676" s="5" t="s">
        <v>223</v>
      </c>
      <c r="D676" s="5" t="s">
        <v>1109</v>
      </c>
      <c r="E676" s="5">
        <v>1.02281745541839E-2</v>
      </c>
      <c r="F676" s="5"/>
      <c r="G676" s="5"/>
      <c r="H676" s="5"/>
      <c r="I676" s="5"/>
    </row>
    <row r="677" spans="1:9" ht="15.75" customHeight="1" x14ac:dyDescent="0.25">
      <c r="A677" s="5">
        <v>2014</v>
      </c>
      <c r="B677" s="5" t="s">
        <v>62</v>
      </c>
      <c r="C677" s="5" t="s">
        <v>223</v>
      </c>
      <c r="D677" s="5" t="s">
        <v>1109</v>
      </c>
      <c r="E677" s="5">
        <v>2.61317551424005E-3</v>
      </c>
      <c r="F677" s="5"/>
      <c r="G677" s="5"/>
      <c r="H677" s="5"/>
      <c r="I677" s="5"/>
    </row>
    <row r="678" spans="1:9" ht="15.75" customHeight="1" x14ac:dyDescent="0.25">
      <c r="A678" s="5">
        <v>2014</v>
      </c>
      <c r="B678" s="5" t="s">
        <v>66</v>
      </c>
      <c r="C678" s="5" t="s">
        <v>223</v>
      </c>
      <c r="D678" s="5" t="s">
        <v>1109</v>
      </c>
      <c r="E678" s="5">
        <v>1.66637279168931E-3</v>
      </c>
      <c r="F678" s="5"/>
      <c r="G678" s="5"/>
      <c r="H678" s="5"/>
      <c r="I678" s="5"/>
    </row>
    <row r="679" spans="1:9" ht="15.75" customHeight="1" x14ac:dyDescent="0.25">
      <c r="A679" s="5">
        <v>2014</v>
      </c>
      <c r="B679" s="5" t="s">
        <v>64</v>
      </c>
      <c r="C679" s="5" t="s">
        <v>223</v>
      </c>
      <c r="D679" s="5" t="s">
        <v>1109</v>
      </c>
      <c r="E679" s="5">
        <v>6.3327576385465599E-3</v>
      </c>
      <c r="F679" s="5"/>
      <c r="G679" s="5"/>
      <c r="H679" s="5"/>
      <c r="I679" s="5"/>
    </row>
    <row r="680" spans="1:9" ht="15.75" customHeight="1" x14ac:dyDescent="0.25">
      <c r="A680" s="5">
        <v>2014</v>
      </c>
      <c r="B680" s="5" t="s">
        <v>69</v>
      </c>
      <c r="C680" s="5" t="s">
        <v>223</v>
      </c>
      <c r="D680" s="5" t="s">
        <v>1109</v>
      </c>
      <c r="E680" s="5">
        <v>7.7637823249161102E-4</v>
      </c>
      <c r="F680" s="5"/>
      <c r="G680" s="5"/>
      <c r="H680" s="5"/>
      <c r="I680" s="5"/>
    </row>
    <row r="681" spans="1:9" ht="15.75" customHeight="1" x14ac:dyDescent="0.25">
      <c r="A681" s="5">
        <v>2014</v>
      </c>
      <c r="B681" s="5" t="s">
        <v>87</v>
      </c>
      <c r="C681" s="5" t="s">
        <v>223</v>
      </c>
      <c r="D681" s="5" t="s">
        <v>1109</v>
      </c>
      <c r="E681" s="5">
        <v>7.7908338312747004E-4</v>
      </c>
      <c r="F681" s="5"/>
      <c r="G681" s="5"/>
      <c r="H681" s="5"/>
      <c r="I681" s="5"/>
    </row>
    <row r="682" spans="1:9" ht="15.75" customHeight="1" x14ac:dyDescent="0.25">
      <c r="A682" s="5">
        <v>2014</v>
      </c>
      <c r="B682" s="5" t="s">
        <v>90</v>
      </c>
      <c r="C682" s="5" t="s">
        <v>223</v>
      </c>
      <c r="D682" s="5" t="s">
        <v>1109</v>
      </c>
      <c r="E682" s="5">
        <v>1.6087530831455098E-2</v>
      </c>
      <c r="F682" s="5"/>
      <c r="G682" s="5"/>
      <c r="H682" s="5"/>
      <c r="I682" s="5"/>
    </row>
    <row r="683" spans="1:9" ht="15.75" customHeight="1" x14ac:dyDescent="0.25">
      <c r="A683" s="5">
        <v>2014</v>
      </c>
      <c r="B683" s="5" t="s">
        <v>72</v>
      </c>
      <c r="C683" s="5" t="s">
        <v>223</v>
      </c>
      <c r="D683" s="5" t="s">
        <v>1109</v>
      </c>
      <c r="E683" s="5">
        <v>1.29035685330487E-3</v>
      </c>
      <c r="F683" s="5"/>
      <c r="G683" s="5"/>
      <c r="H683" s="5"/>
      <c r="I683" s="5"/>
    </row>
    <row r="684" spans="1:9" ht="15.75" customHeight="1" x14ac:dyDescent="0.25">
      <c r="A684" s="5">
        <v>2014</v>
      </c>
      <c r="B684" s="5" t="s">
        <v>79</v>
      </c>
      <c r="C684" s="5" t="s">
        <v>223</v>
      </c>
      <c r="D684" s="5" t="s">
        <v>1109</v>
      </c>
      <c r="E684" s="5">
        <v>5.8972283861732097E-4</v>
      </c>
      <c r="F684" s="5"/>
      <c r="G684" s="5"/>
      <c r="H684" s="5"/>
      <c r="I684" s="5"/>
    </row>
    <row r="685" spans="1:9" ht="15.75" customHeight="1" x14ac:dyDescent="0.25">
      <c r="A685" s="5">
        <v>2014</v>
      </c>
      <c r="B685" s="5" t="s">
        <v>82</v>
      </c>
      <c r="C685" s="5" t="s">
        <v>223</v>
      </c>
      <c r="D685" s="5" t="s">
        <v>1109</v>
      </c>
      <c r="E685" s="5">
        <v>3.6019080716466201E-2</v>
      </c>
      <c r="F685" s="5"/>
      <c r="G685" s="5"/>
      <c r="H685" s="5"/>
      <c r="I685" s="5"/>
    </row>
    <row r="686" spans="1:9" ht="15.75" customHeight="1" x14ac:dyDescent="0.25">
      <c r="A686" s="5">
        <v>2014</v>
      </c>
      <c r="B686" s="5" t="s">
        <v>74</v>
      </c>
      <c r="C686" s="5" t="s">
        <v>223</v>
      </c>
      <c r="D686" s="5" t="s">
        <v>1109</v>
      </c>
      <c r="E686" s="5">
        <v>1.05771389862097E-3</v>
      </c>
      <c r="F686" s="5"/>
      <c r="G686" s="5"/>
      <c r="H686" s="5"/>
      <c r="I686" s="5"/>
    </row>
    <row r="687" spans="1:9" ht="15.75" customHeight="1" x14ac:dyDescent="0.25">
      <c r="A687" s="5">
        <v>2014</v>
      </c>
      <c r="B687" s="5" t="s">
        <v>85</v>
      </c>
      <c r="C687" s="5" t="s">
        <v>223</v>
      </c>
      <c r="D687" s="5" t="s">
        <v>1109</v>
      </c>
      <c r="E687" s="5">
        <v>2.9161523854562901E-3</v>
      </c>
      <c r="F687" s="5"/>
      <c r="G687" s="5"/>
      <c r="H687" s="5"/>
      <c r="I687" s="5"/>
    </row>
    <row r="688" spans="1:9" ht="15.75" customHeight="1" x14ac:dyDescent="0.25">
      <c r="A688" s="5">
        <v>2014</v>
      </c>
      <c r="B688" s="5" t="s">
        <v>93</v>
      </c>
      <c r="C688" s="5" t="s">
        <v>223</v>
      </c>
      <c r="D688" s="5" t="s">
        <v>1109</v>
      </c>
      <c r="E688" s="5">
        <v>4.4121006870864697E-3</v>
      </c>
      <c r="F688" s="5"/>
      <c r="G688" s="5"/>
      <c r="H688" s="5"/>
      <c r="I688" s="5"/>
    </row>
    <row r="689" spans="1:9" ht="15.75" customHeight="1" x14ac:dyDescent="0.25">
      <c r="A689" s="5">
        <v>2014</v>
      </c>
      <c r="B689" s="5" t="s">
        <v>95</v>
      </c>
      <c r="C689" s="5" t="s">
        <v>223</v>
      </c>
      <c r="D689" s="5" t="s">
        <v>1109</v>
      </c>
      <c r="E689" s="5">
        <v>9.5290819306975902E-2</v>
      </c>
      <c r="F689" s="5"/>
      <c r="G689" s="5"/>
      <c r="H689" s="5"/>
      <c r="I689" s="5"/>
    </row>
    <row r="690" spans="1:9" ht="15.75" customHeight="1" x14ac:dyDescent="0.25">
      <c r="A690" s="5">
        <v>2014</v>
      </c>
      <c r="B690" s="5" t="s">
        <v>98</v>
      </c>
      <c r="C690" s="5" t="s">
        <v>223</v>
      </c>
      <c r="D690" s="5" t="s">
        <v>1109</v>
      </c>
      <c r="E690" s="5">
        <v>7.9260913630676698E-4</v>
      </c>
      <c r="F690" s="5"/>
      <c r="G690" s="5"/>
      <c r="H690" s="5"/>
      <c r="I690" s="5"/>
    </row>
    <row r="691" spans="1:9" ht="15.75" customHeight="1" x14ac:dyDescent="0.25">
      <c r="A691" s="5">
        <v>2014</v>
      </c>
      <c r="B691" s="5" t="s">
        <v>101</v>
      </c>
      <c r="C691" s="5" t="s">
        <v>223</v>
      </c>
      <c r="D691" s="5" t="s">
        <v>1109</v>
      </c>
      <c r="E691" s="5">
        <v>3.4923494708943202E-2</v>
      </c>
      <c r="F691" s="5"/>
      <c r="G691" s="5"/>
      <c r="H691" s="5"/>
      <c r="I691" s="5"/>
    </row>
    <row r="692" spans="1:9" ht="15.75" customHeight="1" x14ac:dyDescent="0.25">
      <c r="A692" s="5">
        <v>2014</v>
      </c>
      <c r="B692" s="5" t="s">
        <v>104</v>
      </c>
      <c r="C692" s="5" t="s">
        <v>223</v>
      </c>
      <c r="D692" s="5" t="s">
        <v>1109</v>
      </c>
      <c r="E692" s="5">
        <v>2.1911720150460099E-4</v>
      </c>
      <c r="F692" s="5"/>
      <c r="G692" s="5"/>
      <c r="H692" s="5"/>
      <c r="I692" s="5"/>
    </row>
    <row r="693" spans="1:9" ht="15.75" customHeight="1" x14ac:dyDescent="0.25">
      <c r="A693" s="5">
        <v>2014</v>
      </c>
      <c r="B693" s="5" t="s">
        <v>106</v>
      </c>
      <c r="C693" s="5" t="s">
        <v>223</v>
      </c>
      <c r="D693" s="5" t="s">
        <v>1109</v>
      </c>
      <c r="E693" s="5">
        <v>4.2200349919404602E-4</v>
      </c>
      <c r="F693" s="5"/>
      <c r="G693" s="5"/>
      <c r="H693" s="5"/>
      <c r="I693" s="5"/>
    </row>
    <row r="694" spans="1:9" ht="15.75" customHeight="1" x14ac:dyDescent="0.25">
      <c r="A694" s="5">
        <v>2014</v>
      </c>
      <c r="B694" s="5" t="s">
        <v>112</v>
      </c>
      <c r="C694" s="5" t="s">
        <v>223</v>
      </c>
      <c r="D694" s="5" t="s">
        <v>1109</v>
      </c>
      <c r="E694" s="5">
        <v>9.5221302382246401E-4</v>
      </c>
      <c r="F694" s="5"/>
      <c r="G694" s="5"/>
      <c r="H694" s="5"/>
      <c r="I694" s="5"/>
    </row>
    <row r="695" spans="1:9" ht="15.75" customHeight="1" x14ac:dyDescent="0.25">
      <c r="A695" s="5">
        <v>2014</v>
      </c>
      <c r="B695" s="5" t="s">
        <v>114</v>
      </c>
      <c r="C695" s="5" t="s">
        <v>223</v>
      </c>
      <c r="D695" s="5" t="s">
        <v>1109</v>
      </c>
      <c r="E695" s="5">
        <v>0.37280167476783599</v>
      </c>
      <c r="F695" s="5"/>
      <c r="G695" s="5"/>
      <c r="H695" s="5"/>
      <c r="I695" s="5"/>
    </row>
    <row r="696" spans="1:9" ht="15.75" customHeight="1" x14ac:dyDescent="0.25">
      <c r="A696" s="5">
        <v>2014</v>
      </c>
      <c r="B696" s="5" t="s">
        <v>117</v>
      </c>
      <c r="C696" s="5" t="s">
        <v>223</v>
      </c>
      <c r="D696" s="5" t="s">
        <v>1109</v>
      </c>
      <c r="E696" s="5">
        <v>6.6032727021324801E-3</v>
      </c>
      <c r="F696" s="5"/>
      <c r="G696" s="5"/>
      <c r="H696" s="5"/>
      <c r="I696" s="5"/>
    </row>
    <row r="697" spans="1:9" ht="15.75" customHeight="1" x14ac:dyDescent="0.25">
      <c r="A697" s="5">
        <v>2014</v>
      </c>
      <c r="B697" s="5" t="s">
        <v>122</v>
      </c>
      <c r="C697" s="5" t="s">
        <v>223</v>
      </c>
      <c r="D697" s="5" t="s">
        <v>1109</v>
      </c>
      <c r="E697" s="5">
        <v>2.84040816765223E-4</v>
      </c>
      <c r="F697" s="5"/>
      <c r="G697" s="5"/>
      <c r="H697" s="5"/>
      <c r="I697" s="5"/>
    </row>
    <row r="698" spans="1:9" ht="15.75" customHeight="1" x14ac:dyDescent="0.25">
      <c r="A698" s="5">
        <v>2014</v>
      </c>
      <c r="B698" s="5" t="s">
        <v>124</v>
      </c>
      <c r="C698" s="5" t="s">
        <v>223</v>
      </c>
      <c r="D698" s="5" t="s">
        <v>1109</v>
      </c>
      <c r="E698" s="5">
        <v>1.89901574637321E-3</v>
      </c>
      <c r="F698" s="5"/>
      <c r="G698" s="5"/>
      <c r="H698" s="5"/>
      <c r="I698" s="5"/>
    </row>
    <row r="699" spans="1:9" ht="15.75" customHeight="1" x14ac:dyDescent="0.25">
      <c r="A699" s="5">
        <v>2014</v>
      </c>
      <c r="B699" s="5" t="s">
        <v>130</v>
      </c>
      <c r="C699" s="5" t="s">
        <v>223</v>
      </c>
      <c r="D699" s="5" t="s">
        <v>1109</v>
      </c>
      <c r="E699" s="40">
        <v>2.7051506358592699E-5</v>
      </c>
      <c r="F699" s="5"/>
      <c r="G699" s="5"/>
      <c r="H699" s="5"/>
      <c r="I699" s="5"/>
    </row>
    <row r="700" spans="1:9" ht="15.75" customHeight="1" x14ac:dyDescent="0.25">
      <c r="A700" s="5">
        <v>2014</v>
      </c>
      <c r="B700" s="5" t="s">
        <v>127</v>
      </c>
      <c r="C700" s="5" t="s">
        <v>223</v>
      </c>
      <c r="D700" s="5" t="s">
        <v>1109</v>
      </c>
      <c r="E700" s="5">
        <v>8.4671214902395202E-3</v>
      </c>
      <c r="F700" s="5"/>
      <c r="G700" s="5"/>
      <c r="H700" s="5"/>
      <c r="I700" s="5"/>
    </row>
    <row r="701" spans="1:9" ht="15.75" customHeight="1" x14ac:dyDescent="0.25">
      <c r="A701" s="5">
        <v>2014</v>
      </c>
      <c r="B701" s="5" t="s">
        <v>132</v>
      </c>
      <c r="C701" s="5" t="s">
        <v>223</v>
      </c>
      <c r="D701" s="5" t="s">
        <v>1109</v>
      </c>
      <c r="E701" s="5">
        <v>2.3260718859830901E-2</v>
      </c>
      <c r="F701" s="5"/>
      <c r="G701" s="5"/>
      <c r="H701" s="5"/>
      <c r="I701" s="5"/>
    </row>
    <row r="702" spans="1:9" ht="15.75" customHeight="1" x14ac:dyDescent="0.25">
      <c r="A702" s="5">
        <v>2015</v>
      </c>
      <c r="B702" s="5" t="s">
        <v>6</v>
      </c>
      <c r="C702" s="5" t="s">
        <v>222</v>
      </c>
      <c r="D702" s="5" t="s">
        <v>1109</v>
      </c>
      <c r="E702" s="5">
        <v>3.9655990200851404E-3</v>
      </c>
      <c r="F702" s="5"/>
      <c r="G702" s="5"/>
      <c r="H702" s="5"/>
      <c r="I702" s="5"/>
    </row>
    <row r="703" spans="1:9" ht="15.75" customHeight="1" x14ac:dyDescent="0.25">
      <c r="A703" s="5">
        <v>2015</v>
      </c>
      <c r="B703" s="5" t="s">
        <v>3</v>
      </c>
      <c r="C703" s="5" t="s">
        <v>222</v>
      </c>
      <c r="D703" s="5" t="s">
        <v>1109</v>
      </c>
      <c r="E703" s="5">
        <v>6.7140565710799398E-3</v>
      </c>
      <c r="F703" s="5"/>
      <c r="G703" s="5"/>
      <c r="H703" s="5"/>
      <c r="I703" s="5"/>
    </row>
    <row r="704" spans="1:9" ht="15.75" customHeight="1" x14ac:dyDescent="0.25">
      <c r="A704" s="5">
        <v>2015</v>
      </c>
      <c r="B704" s="5" t="s">
        <v>12</v>
      </c>
      <c r="C704" s="5" t="s">
        <v>222</v>
      </c>
      <c r="D704" s="5" t="s">
        <v>1109</v>
      </c>
      <c r="E704" s="5">
        <v>6.43955047758526E-3</v>
      </c>
      <c r="F704" s="5"/>
      <c r="G704" s="5"/>
      <c r="H704" s="5"/>
      <c r="I704" s="5"/>
    </row>
    <row r="705" spans="1:9" ht="15.75" customHeight="1" x14ac:dyDescent="0.25">
      <c r="A705" s="5">
        <v>2015</v>
      </c>
      <c r="B705" s="5" t="s">
        <v>8</v>
      </c>
      <c r="C705" s="5" t="s">
        <v>222</v>
      </c>
      <c r="D705" s="5" t="s">
        <v>1109</v>
      </c>
      <c r="E705" s="5">
        <v>2.3067437205654098E-3</v>
      </c>
      <c r="F705" s="5"/>
      <c r="G705" s="5"/>
      <c r="H705" s="5"/>
      <c r="I705" s="5"/>
    </row>
    <row r="706" spans="1:9" ht="15.75" customHeight="1" x14ac:dyDescent="0.25">
      <c r="A706" s="5">
        <v>2015</v>
      </c>
      <c r="B706" s="5" t="s">
        <v>15</v>
      </c>
      <c r="C706" s="5" t="s">
        <v>222</v>
      </c>
      <c r="D706" s="5" t="s">
        <v>1109</v>
      </c>
      <c r="E706" s="5">
        <v>3.2886034967242697E-2</v>
      </c>
      <c r="F706" s="5"/>
      <c r="G706" s="5"/>
      <c r="H706" s="5"/>
      <c r="I706" s="5"/>
    </row>
    <row r="707" spans="1:9" ht="15.75" customHeight="1" x14ac:dyDescent="0.25">
      <c r="A707" s="5">
        <v>2015</v>
      </c>
      <c r="B707" s="5" t="s">
        <v>17</v>
      </c>
      <c r="C707" s="5" t="s">
        <v>222</v>
      </c>
      <c r="D707" s="5" t="s">
        <v>1109</v>
      </c>
      <c r="E707" s="5">
        <v>0.101700031307687</v>
      </c>
      <c r="F707" s="5"/>
      <c r="G707" s="5"/>
      <c r="H707" s="5"/>
      <c r="I707" s="5"/>
    </row>
    <row r="708" spans="1:9" ht="15.75" customHeight="1" x14ac:dyDescent="0.25">
      <c r="A708" s="5">
        <v>2015</v>
      </c>
      <c r="B708" s="5" t="s">
        <v>20</v>
      </c>
      <c r="C708" s="5" t="s">
        <v>222</v>
      </c>
      <c r="D708" s="5" t="s">
        <v>1109</v>
      </c>
      <c r="E708" s="5">
        <v>3.4011342301865002E-3</v>
      </c>
      <c r="F708" s="5"/>
      <c r="G708" s="5"/>
      <c r="H708" s="5"/>
      <c r="I708" s="5"/>
    </row>
    <row r="709" spans="1:9" ht="15.75" customHeight="1" x14ac:dyDescent="0.25">
      <c r="A709" s="5">
        <v>2015</v>
      </c>
      <c r="B709" s="5" t="s">
        <v>23</v>
      </c>
      <c r="C709" s="5" t="s">
        <v>222</v>
      </c>
      <c r="D709" s="5" t="s">
        <v>1109</v>
      </c>
      <c r="E709" s="5">
        <v>4.8470190121834098E-4</v>
      </c>
      <c r="F709" s="5"/>
      <c r="G709" s="5"/>
      <c r="H709" s="5"/>
      <c r="I709" s="5"/>
    </row>
    <row r="710" spans="1:9" ht="15.75" customHeight="1" x14ac:dyDescent="0.25">
      <c r="A710" s="5">
        <v>2015</v>
      </c>
      <c r="B710" s="5" t="s">
        <v>26</v>
      </c>
      <c r="C710" s="5" t="s">
        <v>222</v>
      </c>
      <c r="D710" s="5" t="s">
        <v>1109</v>
      </c>
      <c r="E710" s="5">
        <v>4.2670923100303799E-3</v>
      </c>
      <c r="F710" s="5"/>
      <c r="G710" s="5"/>
      <c r="H710" s="5"/>
      <c r="I710" s="5"/>
    </row>
    <row r="711" spans="1:9" ht="15.75" customHeight="1" x14ac:dyDescent="0.25">
      <c r="A711" s="5">
        <v>2015</v>
      </c>
      <c r="B711" s="5" t="s">
        <v>28</v>
      </c>
      <c r="C711" s="5" t="s">
        <v>222</v>
      </c>
      <c r="D711" s="5" t="s">
        <v>1109</v>
      </c>
      <c r="E711" s="5">
        <v>3.9203717018272497E-3</v>
      </c>
      <c r="F711" s="5"/>
      <c r="G711" s="5"/>
      <c r="H711" s="5"/>
      <c r="I711" s="5"/>
    </row>
    <row r="712" spans="1:9" ht="15.75" customHeight="1" x14ac:dyDescent="0.25">
      <c r="A712" s="5">
        <v>2015</v>
      </c>
      <c r="B712" s="5" t="s">
        <v>31</v>
      </c>
      <c r="C712" s="5" t="s">
        <v>222</v>
      </c>
      <c r="D712" s="5" t="s">
        <v>1109</v>
      </c>
      <c r="E712" s="40">
        <v>1.9948596616108301E-7</v>
      </c>
      <c r="F712" s="5"/>
      <c r="G712" s="5"/>
      <c r="H712" s="5"/>
      <c r="I712" s="5"/>
    </row>
    <row r="713" spans="1:9" ht="15.75" customHeight="1" x14ac:dyDescent="0.25">
      <c r="A713" s="5">
        <v>2015</v>
      </c>
      <c r="B713" s="5" t="s">
        <v>42</v>
      </c>
      <c r="C713" s="5" t="s">
        <v>222</v>
      </c>
      <c r="D713" s="5" t="s">
        <v>1109</v>
      </c>
      <c r="E713" s="5">
        <v>3.3524911522273201E-3</v>
      </c>
      <c r="F713" s="5"/>
      <c r="G713" s="5"/>
      <c r="H713" s="5"/>
      <c r="I713" s="5"/>
    </row>
    <row r="714" spans="1:9" ht="15.75" customHeight="1" x14ac:dyDescent="0.25">
      <c r="A714" s="5">
        <v>2015</v>
      </c>
      <c r="B714" s="5" t="s">
        <v>34</v>
      </c>
      <c r="C714" s="5" t="s">
        <v>222</v>
      </c>
      <c r="D714" s="5" t="s">
        <v>1109</v>
      </c>
      <c r="E714" s="5">
        <v>5.0460850078894095E-4</v>
      </c>
      <c r="F714" s="5"/>
      <c r="G714" s="5"/>
      <c r="H714" s="5"/>
      <c r="I714" s="5"/>
    </row>
    <row r="715" spans="1:9" ht="15.75" customHeight="1" x14ac:dyDescent="0.25">
      <c r="A715" s="5">
        <v>2015</v>
      </c>
      <c r="B715" s="5" t="s">
        <v>36</v>
      </c>
      <c r="C715" s="5" t="s">
        <v>222</v>
      </c>
      <c r="D715" s="5" t="s">
        <v>1109</v>
      </c>
      <c r="E715" s="5">
        <v>1.01740432559958E-2</v>
      </c>
      <c r="F715" s="5"/>
      <c r="G715" s="5"/>
      <c r="H715" s="5"/>
      <c r="I715" s="5"/>
    </row>
    <row r="716" spans="1:9" ht="15.75" customHeight="1" x14ac:dyDescent="0.25">
      <c r="A716" s="5">
        <v>2015</v>
      </c>
      <c r="B716" s="5" t="s">
        <v>39</v>
      </c>
      <c r="C716" s="5" t="s">
        <v>222</v>
      </c>
      <c r="D716" s="5" t="s">
        <v>1109</v>
      </c>
      <c r="E716" s="5">
        <v>1.5965635317459599E-2</v>
      </c>
      <c r="F716" s="5"/>
      <c r="G716" s="5"/>
      <c r="H716" s="5"/>
      <c r="I716" s="5"/>
    </row>
    <row r="717" spans="1:9" ht="15.75" customHeight="1" x14ac:dyDescent="0.25">
      <c r="A717" s="5">
        <v>2015</v>
      </c>
      <c r="B717" s="5" t="s">
        <v>45</v>
      </c>
      <c r="C717" s="5" t="s">
        <v>222</v>
      </c>
      <c r="D717" s="5" t="s">
        <v>1109</v>
      </c>
      <c r="E717" s="5">
        <v>9.8178838118149307E-3</v>
      </c>
      <c r="F717" s="5"/>
      <c r="G717" s="5"/>
      <c r="H717" s="5"/>
      <c r="I717" s="5"/>
    </row>
    <row r="718" spans="1:9" ht="15.75" customHeight="1" x14ac:dyDescent="0.25">
      <c r="A718" s="5">
        <v>2015</v>
      </c>
      <c r="B718" s="5" t="s">
        <v>47</v>
      </c>
      <c r="C718" s="5" t="s">
        <v>222</v>
      </c>
      <c r="D718" s="5" t="s">
        <v>1109</v>
      </c>
      <c r="E718" s="5">
        <v>3.04981144574649E-3</v>
      </c>
      <c r="F718" s="5"/>
      <c r="G718" s="5"/>
      <c r="H718" s="5"/>
      <c r="I718" s="5"/>
    </row>
    <row r="719" spans="1:9" ht="15.75" customHeight="1" x14ac:dyDescent="0.25">
      <c r="A719" s="5">
        <v>2015</v>
      </c>
      <c r="B719" s="5" t="s">
        <v>50</v>
      </c>
      <c r="C719" s="5" t="s">
        <v>222</v>
      </c>
      <c r="D719" s="5" t="s">
        <v>1109</v>
      </c>
      <c r="E719" s="5">
        <v>3.7741383165967798E-2</v>
      </c>
      <c r="F719" s="5"/>
      <c r="G719" s="5"/>
      <c r="H719" s="5"/>
      <c r="I719" s="5"/>
    </row>
    <row r="720" spans="1:9" ht="15.75" customHeight="1" x14ac:dyDescent="0.25">
      <c r="A720" s="5">
        <v>2015</v>
      </c>
      <c r="B720" s="5" t="s">
        <v>57</v>
      </c>
      <c r="C720" s="5" t="s">
        <v>222</v>
      </c>
      <c r="D720" s="5" t="s">
        <v>1109</v>
      </c>
      <c r="E720" s="5">
        <v>8.4579214851727702E-3</v>
      </c>
      <c r="F720" s="5"/>
      <c r="G720" s="5"/>
      <c r="H720" s="5"/>
      <c r="I720" s="5"/>
    </row>
    <row r="721" spans="1:9" ht="15.75" customHeight="1" x14ac:dyDescent="0.25">
      <c r="A721" s="5">
        <v>2015</v>
      </c>
      <c r="B721" s="5" t="s">
        <v>54</v>
      </c>
      <c r="C721" s="5" t="s">
        <v>222</v>
      </c>
      <c r="D721" s="5" t="s">
        <v>1109</v>
      </c>
      <c r="E721" s="5">
        <v>3.4119414698971198E-3</v>
      </c>
      <c r="F721" s="5"/>
      <c r="G721" s="5"/>
      <c r="H721" s="5"/>
      <c r="I721" s="5"/>
    </row>
    <row r="722" spans="1:9" ht="15.75" customHeight="1" x14ac:dyDescent="0.25">
      <c r="A722" s="5">
        <v>2015</v>
      </c>
      <c r="B722" s="5" t="s">
        <v>52</v>
      </c>
      <c r="C722" s="5" t="s">
        <v>222</v>
      </c>
      <c r="D722" s="5" t="s">
        <v>1109</v>
      </c>
      <c r="E722" s="40">
        <v>1.78627433558977E-5</v>
      </c>
      <c r="F722" s="5"/>
      <c r="G722" s="5"/>
      <c r="H722" s="5"/>
      <c r="I722" s="5"/>
    </row>
    <row r="723" spans="1:9" ht="15.75" customHeight="1" x14ac:dyDescent="0.25">
      <c r="A723" s="5">
        <v>2015</v>
      </c>
      <c r="B723" s="5" t="s">
        <v>60</v>
      </c>
      <c r="C723" s="5" t="s">
        <v>222</v>
      </c>
      <c r="D723" s="5" t="s">
        <v>1109</v>
      </c>
      <c r="E723" s="5">
        <v>2.0192201598496301E-2</v>
      </c>
      <c r="F723" s="5"/>
      <c r="G723" s="5"/>
      <c r="H723" s="5"/>
      <c r="I723" s="5"/>
    </row>
    <row r="724" spans="1:9" ht="15.75" customHeight="1" x14ac:dyDescent="0.25">
      <c r="A724" s="5">
        <v>2015</v>
      </c>
      <c r="B724" s="5" t="s">
        <v>62</v>
      </c>
      <c r="C724" s="5" t="s">
        <v>222</v>
      </c>
      <c r="D724" s="5" t="s">
        <v>1109</v>
      </c>
      <c r="E724" s="5">
        <v>2.3966313969668398E-3</v>
      </c>
      <c r="F724" s="5"/>
      <c r="G724" s="5"/>
      <c r="H724" s="5"/>
      <c r="I724" s="5"/>
    </row>
    <row r="725" spans="1:9" ht="15.75" customHeight="1" x14ac:dyDescent="0.25">
      <c r="A725" s="5">
        <v>2015</v>
      </c>
      <c r="B725" s="5" t="s">
        <v>66</v>
      </c>
      <c r="C725" s="5" t="s">
        <v>222</v>
      </c>
      <c r="D725" s="5" t="s">
        <v>1109</v>
      </c>
      <c r="E725" s="5">
        <v>3.5831774234467602E-3</v>
      </c>
      <c r="F725" s="5"/>
      <c r="G725" s="5"/>
      <c r="H725" s="5"/>
      <c r="I725" s="5"/>
    </row>
    <row r="726" spans="1:9" ht="15.75" customHeight="1" x14ac:dyDescent="0.25">
      <c r="A726" s="5">
        <v>2015</v>
      </c>
      <c r="B726" s="5" t="s">
        <v>64</v>
      </c>
      <c r="C726" s="5" t="s">
        <v>222</v>
      </c>
      <c r="D726" s="5" t="s">
        <v>1109</v>
      </c>
      <c r="E726" s="5">
        <v>7.2894936840755802E-3</v>
      </c>
      <c r="F726" s="5"/>
      <c r="G726" s="5"/>
      <c r="H726" s="5"/>
      <c r="I726" s="5"/>
    </row>
    <row r="727" spans="1:9" ht="15.75" customHeight="1" x14ac:dyDescent="0.25">
      <c r="A727" s="5">
        <v>2015</v>
      </c>
      <c r="B727" s="5" t="s">
        <v>69</v>
      </c>
      <c r="C727" s="5" t="s">
        <v>222</v>
      </c>
      <c r="D727" s="5" t="s">
        <v>1109</v>
      </c>
      <c r="E727" s="5">
        <v>6.1987289193833302E-4</v>
      </c>
      <c r="F727" s="5"/>
      <c r="G727" s="5"/>
      <c r="H727" s="5"/>
      <c r="I727" s="5"/>
    </row>
    <row r="728" spans="1:9" ht="15.75" customHeight="1" x14ac:dyDescent="0.25">
      <c r="A728" s="5">
        <v>2015</v>
      </c>
      <c r="B728" s="5" t="s">
        <v>87</v>
      </c>
      <c r="C728" s="5" t="s">
        <v>222</v>
      </c>
      <c r="D728" s="5" t="s">
        <v>1109</v>
      </c>
      <c r="E728" s="5">
        <v>2.9481820953719002E-3</v>
      </c>
      <c r="F728" s="5"/>
      <c r="G728" s="5"/>
      <c r="H728" s="5"/>
      <c r="I728" s="5"/>
    </row>
    <row r="729" spans="1:9" ht="15.75" customHeight="1" x14ac:dyDescent="0.25">
      <c r="A729" s="5">
        <v>2015</v>
      </c>
      <c r="B729" s="5" t="s">
        <v>90</v>
      </c>
      <c r="C729" s="5" t="s">
        <v>222</v>
      </c>
      <c r="D729" s="5" t="s">
        <v>1109</v>
      </c>
      <c r="E729" s="5">
        <v>3.8329443523418098E-3</v>
      </c>
      <c r="F729" s="5"/>
      <c r="G729" s="5"/>
      <c r="H729" s="5"/>
      <c r="I729" s="5"/>
    </row>
    <row r="730" spans="1:9" ht="15.75" customHeight="1" x14ac:dyDescent="0.25">
      <c r="A730" s="5">
        <v>2015</v>
      </c>
      <c r="B730" s="5" t="s">
        <v>72</v>
      </c>
      <c r="C730" s="5" t="s">
        <v>222</v>
      </c>
      <c r="D730" s="5" t="s">
        <v>1109</v>
      </c>
      <c r="E730" s="5">
        <v>1.8943852299877001E-3</v>
      </c>
      <c r="F730" s="5"/>
      <c r="G730" s="5"/>
      <c r="H730" s="5"/>
      <c r="I730" s="5"/>
    </row>
    <row r="731" spans="1:9" ht="15.75" customHeight="1" x14ac:dyDescent="0.25">
      <c r="A731" s="5">
        <v>2015</v>
      </c>
      <c r="B731" s="5" t="s">
        <v>79</v>
      </c>
      <c r="C731" s="5" t="s">
        <v>222</v>
      </c>
      <c r="D731" s="5" t="s">
        <v>1109</v>
      </c>
      <c r="E731" s="5">
        <v>1.35763394044414E-2</v>
      </c>
      <c r="F731" s="5"/>
      <c r="G731" s="5"/>
      <c r="H731" s="5"/>
      <c r="I731" s="5"/>
    </row>
    <row r="732" spans="1:9" ht="15.75" customHeight="1" x14ac:dyDescent="0.25">
      <c r="A732" s="5">
        <v>2015</v>
      </c>
      <c r="B732" s="5" t="s">
        <v>82</v>
      </c>
      <c r="C732" s="5" t="s">
        <v>222</v>
      </c>
      <c r="D732" s="5" t="s">
        <v>1109</v>
      </c>
      <c r="E732" s="5">
        <v>2.4006476682221299E-2</v>
      </c>
      <c r="F732" s="5"/>
      <c r="G732" s="5"/>
      <c r="H732" s="5"/>
      <c r="I732" s="5"/>
    </row>
    <row r="733" spans="1:9" ht="15.75" customHeight="1" x14ac:dyDescent="0.25">
      <c r="A733" s="5">
        <v>2015</v>
      </c>
      <c r="B733" s="5" t="s">
        <v>74</v>
      </c>
      <c r="C733" s="5" t="s">
        <v>222</v>
      </c>
      <c r="D733" s="5" t="s">
        <v>1109</v>
      </c>
      <c r="E733" s="5">
        <v>2.1235631073226501E-3</v>
      </c>
      <c r="F733" s="5"/>
      <c r="G733" s="5"/>
      <c r="H733" s="5"/>
      <c r="I733" s="5"/>
    </row>
    <row r="734" spans="1:9" ht="15.75" customHeight="1" x14ac:dyDescent="0.25">
      <c r="A734" s="5">
        <v>2015</v>
      </c>
      <c r="B734" s="5" t="s">
        <v>85</v>
      </c>
      <c r="C734" s="5" t="s">
        <v>222</v>
      </c>
      <c r="D734" s="5" t="s">
        <v>1109</v>
      </c>
      <c r="E734" s="5">
        <v>1.8873458252098699E-2</v>
      </c>
      <c r="F734" s="5"/>
      <c r="G734" s="5"/>
      <c r="H734" s="5"/>
      <c r="I734" s="5"/>
    </row>
    <row r="735" spans="1:9" ht="15.75" customHeight="1" x14ac:dyDescent="0.25">
      <c r="A735" s="5">
        <v>2015</v>
      </c>
      <c r="B735" s="5" t="s">
        <v>93</v>
      </c>
      <c r="C735" s="5" t="s">
        <v>222</v>
      </c>
      <c r="D735" s="5" t="s">
        <v>1109</v>
      </c>
      <c r="E735" s="5">
        <v>1.8760909669892099E-2</v>
      </c>
      <c r="F735" s="5"/>
      <c r="G735" s="5"/>
      <c r="H735" s="5"/>
      <c r="I735" s="5"/>
    </row>
    <row r="736" spans="1:9" ht="15.75" customHeight="1" x14ac:dyDescent="0.25">
      <c r="A736" s="5">
        <v>2015</v>
      </c>
      <c r="B736" s="5" t="s">
        <v>95</v>
      </c>
      <c r="C736" s="5" t="s">
        <v>222</v>
      </c>
      <c r="D736" s="5" t="s">
        <v>1109</v>
      </c>
      <c r="E736" s="5">
        <v>0.15533716393208499</v>
      </c>
      <c r="F736" s="5"/>
      <c r="G736" s="5"/>
      <c r="H736" s="5"/>
      <c r="I736" s="5"/>
    </row>
    <row r="737" spans="1:9" ht="15.75" customHeight="1" x14ac:dyDescent="0.25">
      <c r="A737" s="5">
        <v>2015</v>
      </c>
      <c r="B737" s="5" t="s">
        <v>98</v>
      </c>
      <c r="C737" s="5" t="s">
        <v>222</v>
      </c>
      <c r="D737" s="5" t="s">
        <v>1109</v>
      </c>
      <c r="E737" s="5">
        <v>9.8060301457204109E-4</v>
      </c>
      <c r="F737" s="5"/>
      <c r="G737" s="5"/>
      <c r="H737" s="5"/>
      <c r="I737" s="5"/>
    </row>
    <row r="738" spans="1:9" ht="15.75" customHeight="1" x14ac:dyDescent="0.25">
      <c r="A738" s="5">
        <v>2015</v>
      </c>
      <c r="B738" s="5" t="s">
        <v>101</v>
      </c>
      <c r="C738" s="5" t="s">
        <v>222</v>
      </c>
      <c r="D738" s="5" t="s">
        <v>1109</v>
      </c>
      <c r="E738" s="5">
        <v>4.8237753973718503E-2</v>
      </c>
      <c r="F738" s="5"/>
      <c r="G738" s="5"/>
      <c r="H738" s="5"/>
      <c r="I738" s="5"/>
    </row>
    <row r="739" spans="1:9" ht="15.75" customHeight="1" x14ac:dyDescent="0.25">
      <c r="A739" s="5">
        <v>2015</v>
      </c>
      <c r="B739" s="5" t="s">
        <v>104</v>
      </c>
      <c r="C739" s="5" t="s">
        <v>222</v>
      </c>
      <c r="D739" s="5" t="s">
        <v>1109</v>
      </c>
      <c r="E739" s="5">
        <v>2.2643617021406602E-3</v>
      </c>
      <c r="F739" s="5"/>
      <c r="G739" s="5"/>
      <c r="H739" s="5"/>
      <c r="I739" s="5"/>
    </row>
    <row r="740" spans="1:9" ht="15.75" customHeight="1" x14ac:dyDescent="0.25">
      <c r="A740" s="5">
        <v>2015</v>
      </c>
      <c r="B740" s="5" t="s">
        <v>106</v>
      </c>
      <c r="C740" s="5" t="s">
        <v>222</v>
      </c>
      <c r="D740" s="5" t="s">
        <v>1109</v>
      </c>
      <c r="E740" s="5">
        <v>7.5555834646579196E-4</v>
      </c>
      <c r="F740" s="5"/>
      <c r="G740" s="5"/>
      <c r="H740" s="5"/>
      <c r="I740" s="5"/>
    </row>
    <row r="741" spans="1:9" ht="15.75" customHeight="1" x14ac:dyDescent="0.25">
      <c r="A741" s="5">
        <v>2015</v>
      </c>
      <c r="B741" s="5" t="s">
        <v>112</v>
      </c>
      <c r="C741" s="5" t="s">
        <v>222</v>
      </c>
      <c r="D741" s="5" t="s">
        <v>1109</v>
      </c>
      <c r="E741" s="5">
        <v>3.3189775099122599E-3</v>
      </c>
      <c r="F741" s="5"/>
      <c r="G741" s="5"/>
      <c r="H741" s="5"/>
      <c r="I741" s="5"/>
    </row>
    <row r="742" spans="1:9" ht="15.75" customHeight="1" x14ac:dyDescent="0.25">
      <c r="A742" s="5">
        <v>2015</v>
      </c>
      <c r="B742" s="5" t="s">
        <v>114</v>
      </c>
      <c r="C742" s="5" t="s">
        <v>222</v>
      </c>
      <c r="D742" s="5" t="s">
        <v>1109</v>
      </c>
      <c r="E742" s="5">
        <v>0.38648080243572902</v>
      </c>
      <c r="F742" s="5"/>
      <c r="G742" s="5"/>
      <c r="H742" s="5"/>
      <c r="I742" s="5"/>
    </row>
    <row r="743" spans="1:9" ht="15.75" customHeight="1" x14ac:dyDescent="0.25">
      <c r="A743" s="5">
        <v>2015</v>
      </c>
      <c r="B743" s="5" t="s">
        <v>117</v>
      </c>
      <c r="C743" s="5" t="s">
        <v>222</v>
      </c>
      <c r="D743" s="5" t="s">
        <v>1109</v>
      </c>
      <c r="E743" s="5">
        <v>6.4401839330216698E-3</v>
      </c>
      <c r="F743" s="5"/>
      <c r="G743" s="5"/>
      <c r="H743" s="5"/>
      <c r="I743" s="5"/>
    </row>
    <row r="744" spans="1:9" ht="15.75" customHeight="1" x14ac:dyDescent="0.25">
      <c r="A744" s="5">
        <v>2015</v>
      </c>
      <c r="B744" s="5" t="s">
        <v>122</v>
      </c>
      <c r="C744" s="5" t="s">
        <v>222</v>
      </c>
      <c r="D744" s="5" t="s">
        <v>1109</v>
      </c>
      <c r="E744" s="5">
        <v>4.1255062706091099E-3</v>
      </c>
      <c r="F744" s="5"/>
      <c r="G744" s="5"/>
      <c r="H744" s="5"/>
      <c r="I744" s="5"/>
    </row>
    <row r="745" spans="1:9" ht="15.75" customHeight="1" x14ac:dyDescent="0.25">
      <c r="A745" s="5">
        <v>2015</v>
      </c>
      <c r="B745" s="5" t="s">
        <v>120</v>
      </c>
      <c r="C745" s="5" t="s">
        <v>222</v>
      </c>
      <c r="D745" s="5" t="s">
        <v>1109</v>
      </c>
      <c r="E745" s="40">
        <v>5.0991412753806801E-5</v>
      </c>
      <c r="F745" s="5"/>
      <c r="G745" s="5"/>
      <c r="H745" s="5"/>
      <c r="I745" s="5"/>
    </row>
    <row r="746" spans="1:9" ht="15.75" customHeight="1" x14ac:dyDescent="0.25">
      <c r="A746" s="5">
        <v>2015</v>
      </c>
      <c r="B746" s="5" t="s">
        <v>124</v>
      </c>
      <c r="C746" s="5" t="s">
        <v>222</v>
      </c>
      <c r="D746" s="5" t="s">
        <v>1109</v>
      </c>
      <c r="E746" s="5">
        <v>1.41463548038546E-3</v>
      </c>
      <c r="F746" s="5"/>
      <c r="G746" s="5"/>
      <c r="H746" s="5"/>
      <c r="I746" s="5"/>
    </row>
    <row r="747" spans="1:9" ht="15.75" customHeight="1" x14ac:dyDescent="0.25">
      <c r="A747" s="5">
        <v>2015</v>
      </c>
      <c r="B747" s="5" t="s">
        <v>130</v>
      </c>
      <c r="C747" s="5" t="s">
        <v>222</v>
      </c>
      <c r="D747" s="5" t="s">
        <v>1109</v>
      </c>
      <c r="E747" s="5">
        <v>2.0615369708617301E-3</v>
      </c>
      <c r="F747" s="5"/>
      <c r="G747" s="5"/>
      <c r="H747" s="5"/>
      <c r="I747" s="5"/>
    </row>
    <row r="748" spans="1:9" ht="15.75" customHeight="1" x14ac:dyDescent="0.25">
      <c r="A748" s="5">
        <v>2015</v>
      </c>
      <c r="B748" s="5" t="s">
        <v>127</v>
      </c>
      <c r="C748" s="5" t="s">
        <v>222</v>
      </c>
      <c r="D748" s="5" t="s">
        <v>1109</v>
      </c>
      <c r="E748" s="5">
        <v>5.5315918524799796E-3</v>
      </c>
      <c r="F748" s="5"/>
      <c r="G748" s="5"/>
      <c r="H748" s="5"/>
      <c r="I748" s="5"/>
    </row>
    <row r="749" spans="1:9" ht="15.75" customHeight="1" x14ac:dyDescent="0.25">
      <c r="A749" s="5">
        <v>2015</v>
      </c>
      <c r="B749" s="5" t="s">
        <v>132</v>
      </c>
      <c r="C749" s="5" t="s">
        <v>222</v>
      </c>
      <c r="D749" s="5" t="s">
        <v>1109</v>
      </c>
      <c r="E749" s="5">
        <v>4.3235993347608501E-3</v>
      </c>
      <c r="F749" s="5"/>
      <c r="G749" s="5"/>
      <c r="H749" s="5"/>
      <c r="I749" s="5"/>
    </row>
    <row r="750" spans="1:9" ht="15.75" customHeight="1" x14ac:dyDescent="0.25">
      <c r="A750" s="5">
        <v>2015</v>
      </c>
      <c r="B750" s="5" t="s">
        <v>6</v>
      </c>
      <c r="C750" s="5" t="s">
        <v>654</v>
      </c>
      <c r="D750" s="5" t="s">
        <v>1109</v>
      </c>
      <c r="E750" s="5">
        <v>8.1155768072627393E-2</v>
      </c>
      <c r="F750" s="5"/>
      <c r="G750" s="5"/>
      <c r="H750" s="5"/>
      <c r="I750" s="5"/>
    </row>
    <row r="751" spans="1:9" ht="15.75" customHeight="1" x14ac:dyDescent="0.25">
      <c r="A751" s="5">
        <v>2015</v>
      </c>
      <c r="B751" s="5" t="s">
        <v>3</v>
      </c>
      <c r="C751" s="5" t="s">
        <v>654</v>
      </c>
      <c r="D751" s="5" t="s">
        <v>1109</v>
      </c>
      <c r="E751" s="5">
        <v>1.2502581953315601E-2</v>
      </c>
      <c r="F751" s="5"/>
      <c r="G751" s="5"/>
      <c r="H751" s="5"/>
      <c r="I751" s="5"/>
    </row>
    <row r="752" spans="1:9" ht="15.75" customHeight="1" x14ac:dyDescent="0.25">
      <c r="A752" s="5">
        <v>2015</v>
      </c>
      <c r="B752" s="5" t="s">
        <v>12</v>
      </c>
      <c r="C752" s="5" t="s">
        <v>654</v>
      </c>
      <c r="D752" s="5" t="s">
        <v>1109</v>
      </c>
      <c r="E752" s="5">
        <v>1.3862575308517399E-2</v>
      </c>
      <c r="F752" s="5"/>
      <c r="G752" s="5"/>
      <c r="H752" s="5"/>
      <c r="I752" s="5"/>
    </row>
    <row r="753" spans="1:9" ht="15.75" customHeight="1" x14ac:dyDescent="0.25">
      <c r="A753" s="5">
        <v>2015</v>
      </c>
      <c r="B753" s="5" t="s">
        <v>8</v>
      </c>
      <c r="C753" s="5" t="s">
        <v>654</v>
      </c>
      <c r="D753" s="5" t="s">
        <v>1109</v>
      </c>
      <c r="E753" s="5">
        <v>4.1593612107227104E-3</v>
      </c>
      <c r="F753" s="5"/>
      <c r="G753" s="5"/>
      <c r="H753" s="5"/>
      <c r="I753" s="5"/>
    </row>
    <row r="754" spans="1:9" ht="15.75" customHeight="1" x14ac:dyDescent="0.25">
      <c r="A754" s="5">
        <v>2015</v>
      </c>
      <c r="B754" s="5" t="s">
        <v>15</v>
      </c>
      <c r="C754" s="5" t="s">
        <v>654</v>
      </c>
      <c r="D754" s="5" t="s">
        <v>1109</v>
      </c>
      <c r="E754" s="5">
        <v>7.9708341402050201E-2</v>
      </c>
      <c r="F754" s="5"/>
      <c r="G754" s="5"/>
      <c r="H754" s="5"/>
      <c r="I754" s="5"/>
    </row>
    <row r="755" spans="1:9" ht="15.75" customHeight="1" x14ac:dyDescent="0.25">
      <c r="A755" s="5">
        <v>2015</v>
      </c>
      <c r="B755" s="5" t="s">
        <v>17</v>
      </c>
      <c r="C755" s="5" t="s">
        <v>654</v>
      </c>
      <c r="D755" s="5" t="s">
        <v>1109</v>
      </c>
      <c r="E755" s="5">
        <v>7.8505206057914501E-2</v>
      </c>
      <c r="F755" s="5"/>
      <c r="G755" s="5"/>
      <c r="H755" s="5"/>
      <c r="I755" s="5"/>
    </row>
    <row r="756" spans="1:9" ht="15.75" customHeight="1" x14ac:dyDescent="0.25">
      <c r="A756" s="5">
        <v>2015</v>
      </c>
      <c r="B756" s="5" t="s">
        <v>20</v>
      </c>
      <c r="C756" s="5" t="s">
        <v>654</v>
      </c>
      <c r="D756" s="5" t="s">
        <v>1109</v>
      </c>
      <c r="E756" s="5">
        <v>1.0783465134502901E-3</v>
      </c>
      <c r="F756" s="5"/>
      <c r="G756" s="5"/>
      <c r="H756" s="5"/>
      <c r="I756" s="5"/>
    </row>
    <row r="757" spans="1:9" ht="15.75" customHeight="1" x14ac:dyDescent="0.25">
      <c r="A757" s="5">
        <v>2015</v>
      </c>
      <c r="B757" s="5" t="s">
        <v>23</v>
      </c>
      <c r="C757" s="5" t="s">
        <v>654</v>
      </c>
      <c r="D757" s="5" t="s">
        <v>1109</v>
      </c>
      <c r="E757" s="40">
        <v>2.4154081464743902E-7</v>
      </c>
      <c r="F757" s="5"/>
      <c r="G757" s="5"/>
      <c r="H757" s="5"/>
      <c r="I757" s="5"/>
    </row>
    <row r="758" spans="1:9" ht="15.75" customHeight="1" x14ac:dyDescent="0.25">
      <c r="A758" s="5">
        <v>2015</v>
      </c>
      <c r="B758" s="5" t="s">
        <v>26</v>
      </c>
      <c r="C758" s="5" t="s">
        <v>654</v>
      </c>
      <c r="D758" s="5" t="s">
        <v>1109</v>
      </c>
      <c r="E758" s="5">
        <v>4.8996745398640403E-3</v>
      </c>
      <c r="F758" s="5"/>
      <c r="G758" s="5"/>
      <c r="H758" s="5"/>
      <c r="I758" s="5"/>
    </row>
    <row r="759" spans="1:9" ht="15.75" customHeight="1" x14ac:dyDescent="0.25">
      <c r="A759" s="5">
        <v>2015</v>
      </c>
      <c r="B759" s="5" t="s">
        <v>28</v>
      </c>
      <c r="C759" s="5" t="s">
        <v>654</v>
      </c>
      <c r="D759" s="5" t="s">
        <v>1109</v>
      </c>
      <c r="E759" s="5">
        <v>2.1140700512511002E-3</v>
      </c>
      <c r="F759" s="5"/>
      <c r="G759" s="5"/>
      <c r="H759" s="5"/>
      <c r="I759" s="5"/>
    </row>
    <row r="760" spans="1:9" ht="15.75" customHeight="1" x14ac:dyDescent="0.25">
      <c r="A760" s="5">
        <v>2015</v>
      </c>
      <c r="B760" s="5" t="s">
        <v>31</v>
      </c>
      <c r="C760" s="5" t="s">
        <v>654</v>
      </c>
      <c r="D760" s="5" t="s">
        <v>1109</v>
      </c>
      <c r="E760" s="5">
        <v>1.34312911511866E-4</v>
      </c>
      <c r="F760" s="5"/>
      <c r="G760" s="5"/>
      <c r="H760" s="5"/>
      <c r="I760" s="5"/>
    </row>
    <row r="761" spans="1:9" ht="15.75" customHeight="1" x14ac:dyDescent="0.25">
      <c r="A761" s="5">
        <v>2015</v>
      </c>
      <c r="B761" s="5" t="s">
        <v>42</v>
      </c>
      <c r="C761" s="5" t="s">
        <v>654</v>
      </c>
      <c r="D761" s="5" t="s">
        <v>1109</v>
      </c>
      <c r="E761" s="5">
        <v>2.7303565163302201E-3</v>
      </c>
      <c r="F761" s="5"/>
      <c r="G761" s="5"/>
      <c r="H761" s="5"/>
      <c r="I761" s="5"/>
    </row>
    <row r="762" spans="1:9" ht="15.75" customHeight="1" x14ac:dyDescent="0.25">
      <c r="A762" s="5">
        <v>2015</v>
      </c>
      <c r="B762" s="5" t="s">
        <v>34</v>
      </c>
      <c r="C762" s="5" t="s">
        <v>654</v>
      </c>
      <c r="D762" s="5" t="s">
        <v>1109</v>
      </c>
      <c r="E762" s="5">
        <v>1.2761331073379201E-3</v>
      </c>
      <c r="F762" s="5"/>
      <c r="G762" s="5"/>
      <c r="H762" s="5"/>
      <c r="I762" s="5"/>
    </row>
    <row r="763" spans="1:9" ht="15.75" customHeight="1" x14ac:dyDescent="0.25">
      <c r="A763" s="5">
        <v>2015</v>
      </c>
      <c r="B763" s="5" t="s">
        <v>36</v>
      </c>
      <c r="C763" s="5" t="s">
        <v>654</v>
      </c>
      <c r="D763" s="5" t="s">
        <v>1109</v>
      </c>
      <c r="E763" s="5">
        <v>6.27815434063722E-3</v>
      </c>
      <c r="F763" s="5"/>
      <c r="G763" s="5"/>
      <c r="H763" s="5"/>
      <c r="I763" s="5"/>
    </row>
    <row r="764" spans="1:9" ht="15.75" customHeight="1" x14ac:dyDescent="0.25">
      <c r="A764" s="5">
        <v>2015</v>
      </c>
      <c r="B764" s="5" t="s">
        <v>39</v>
      </c>
      <c r="C764" s="5" t="s">
        <v>654</v>
      </c>
      <c r="D764" s="5" t="s">
        <v>1109</v>
      </c>
      <c r="E764" s="5">
        <v>1.9532901746464699E-3</v>
      </c>
      <c r="F764" s="5"/>
      <c r="G764" s="5"/>
      <c r="H764" s="5"/>
      <c r="I764" s="5"/>
    </row>
    <row r="765" spans="1:9" ht="15.75" customHeight="1" x14ac:dyDescent="0.25">
      <c r="A765" s="5">
        <v>2015</v>
      </c>
      <c r="B765" s="5" t="s">
        <v>45</v>
      </c>
      <c r="C765" s="5" t="s">
        <v>654</v>
      </c>
      <c r="D765" s="5" t="s">
        <v>1109</v>
      </c>
      <c r="E765" s="5">
        <v>9.5839317440748802E-3</v>
      </c>
      <c r="F765" s="5"/>
      <c r="G765" s="5"/>
      <c r="H765" s="5"/>
      <c r="I765" s="5"/>
    </row>
    <row r="766" spans="1:9" ht="15.75" customHeight="1" x14ac:dyDescent="0.25">
      <c r="A766" s="5">
        <v>2015</v>
      </c>
      <c r="B766" s="5" t="s">
        <v>47</v>
      </c>
      <c r="C766" s="5" t="s">
        <v>654</v>
      </c>
      <c r="D766" s="5" t="s">
        <v>1109</v>
      </c>
      <c r="E766" s="5">
        <v>1.7667899663065701E-3</v>
      </c>
      <c r="F766" s="5"/>
      <c r="G766" s="5"/>
      <c r="H766" s="5"/>
      <c r="I766" s="5"/>
    </row>
    <row r="767" spans="1:9" ht="15.75" customHeight="1" x14ac:dyDescent="0.25">
      <c r="A767" s="5">
        <v>2015</v>
      </c>
      <c r="B767" s="5" t="s">
        <v>50</v>
      </c>
      <c r="C767" s="5" t="s">
        <v>654</v>
      </c>
      <c r="D767" s="5" t="s">
        <v>1109</v>
      </c>
      <c r="E767" s="5">
        <v>6.0041708056645098E-2</v>
      </c>
      <c r="F767" s="5"/>
      <c r="G767" s="5"/>
      <c r="H767" s="5"/>
      <c r="I767" s="5"/>
    </row>
    <row r="768" spans="1:9" ht="15.75" customHeight="1" x14ac:dyDescent="0.25">
      <c r="A768" s="5">
        <v>2015</v>
      </c>
      <c r="B768" s="5" t="s">
        <v>57</v>
      </c>
      <c r="C768" s="5" t="s">
        <v>654</v>
      </c>
      <c r="D768" s="5" t="s">
        <v>1109</v>
      </c>
      <c r="E768" s="5">
        <v>6.5903687233344495E-4</v>
      </c>
      <c r="F768" s="5"/>
      <c r="G768" s="5"/>
      <c r="H768" s="5"/>
      <c r="I768" s="5"/>
    </row>
    <row r="769" spans="1:9" ht="15.75" customHeight="1" x14ac:dyDescent="0.25">
      <c r="A769" s="5">
        <v>2015</v>
      </c>
      <c r="B769" s="5" t="s">
        <v>54</v>
      </c>
      <c r="C769" s="5" t="s">
        <v>654</v>
      </c>
      <c r="D769" s="5" t="s">
        <v>1109</v>
      </c>
      <c r="E769" s="5">
        <v>1.17483482846985E-3</v>
      </c>
      <c r="F769" s="5"/>
      <c r="G769" s="5"/>
      <c r="H769" s="5"/>
      <c r="I769" s="5"/>
    </row>
    <row r="770" spans="1:9" ht="15.75" customHeight="1" x14ac:dyDescent="0.25">
      <c r="A770" s="5">
        <v>2015</v>
      </c>
      <c r="B770" s="5" t="s">
        <v>52</v>
      </c>
      <c r="C770" s="5" t="s">
        <v>654</v>
      </c>
      <c r="D770" s="5" t="s">
        <v>1109</v>
      </c>
      <c r="E770" s="40">
        <v>5.3948169913234001E-5</v>
      </c>
      <c r="F770" s="5"/>
      <c r="G770" s="5"/>
      <c r="H770" s="5"/>
      <c r="I770" s="5"/>
    </row>
    <row r="771" spans="1:9" ht="15.75" customHeight="1" x14ac:dyDescent="0.25">
      <c r="A771" s="5">
        <v>2015</v>
      </c>
      <c r="B771" s="5" t="s">
        <v>60</v>
      </c>
      <c r="C771" s="5" t="s">
        <v>654</v>
      </c>
      <c r="D771" s="5" t="s">
        <v>1109</v>
      </c>
      <c r="E771" s="5">
        <v>1.52817226467898E-2</v>
      </c>
      <c r="F771" s="5"/>
      <c r="G771" s="5"/>
      <c r="H771" s="5"/>
      <c r="I771" s="5"/>
    </row>
    <row r="772" spans="1:9" ht="15.75" customHeight="1" x14ac:dyDescent="0.25">
      <c r="A772" s="5">
        <v>2015</v>
      </c>
      <c r="B772" s="5" t="s">
        <v>62</v>
      </c>
      <c r="C772" s="5" t="s">
        <v>654</v>
      </c>
      <c r="D772" s="5" t="s">
        <v>1109</v>
      </c>
      <c r="E772" s="5">
        <v>2.7007894878321899E-3</v>
      </c>
      <c r="F772" s="5"/>
      <c r="G772" s="5"/>
      <c r="H772" s="5"/>
      <c r="I772" s="5"/>
    </row>
    <row r="773" spans="1:9" ht="15.75" customHeight="1" x14ac:dyDescent="0.25">
      <c r="A773" s="5">
        <v>2015</v>
      </c>
      <c r="B773" s="5" t="s">
        <v>66</v>
      </c>
      <c r="C773" s="5" t="s">
        <v>654</v>
      </c>
      <c r="D773" s="5" t="s">
        <v>1109</v>
      </c>
      <c r="E773" s="5">
        <v>1.5059218318453601E-3</v>
      </c>
      <c r="F773" s="5"/>
      <c r="G773" s="5"/>
      <c r="H773" s="5"/>
      <c r="I773" s="5"/>
    </row>
    <row r="774" spans="1:9" ht="15.75" customHeight="1" x14ac:dyDescent="0.25">
      <c r="A774" s="5">
        <v>2015</v>
      </c>
      <c r="B774" s="5" t="s">
        <v>64</v>
      </c>
      <c r="C774" s="5" t="s">
        <v>654</v>
      </c>
      <c r="D774" s="5" t="s">
        <v>1109</v>
      </c>
      <c r="E774" s="5">
        <v>6.6291348076927704E-3</v>
      </c>
      <c r="F774" s="5"/>
      <c r="G774" s="5"/>
      <c r="H774" s="5"/>
      <c r="I774" s="5"/>
    </row>
    <row r="775" spans="1:9" ht="15.75" customHeight="1" x14ac:dyDescent="0.25">
      <c r="A775" s="5">
        <v>2015</v>
      </c>
      <c r="B775" s="5" t="s">
        <v>69</v>
      </c>
      <c r="C775" s="5" t="s">
        <v>654</v>
      </c>
      <c r="D775" s="5" t="s">
        <v>1109</v>
      </c>
      <c r="E775" s="5">
        <v>8.2344044039236097E-4</v>
      </c>
      <c r="F775" s="5"/>
      <c r="G775" s="5"/>
      <c r="H775" s="5"/>
      <c r="I775" s="5"/>
    </row>
    <row r="776" spans="1:9" ht="15.75" customHeight="1" x14ac:dyDescent="0.25">
      <c r="A776" s="5">
        <v>2015</v>
      </c>
      <c r="B776" s="5" t="s">
        <v>87</v>
      </c>
      <c r="C776" s="5" t="s">
        <v>654</v>
      </c>
      <c r="D776" s="5" t="s">
        <v>1109</v>
      </c>
      <c r="E776" s="5">
        <v>8.3173739633722902E-4</v>
      </c>
      <c r="F776" s="5"/>
      <c r="G776" s="5"/>
      <c r="H776" s="5"/>
      <c r="I776" s="5"/>
    </row>
    <row r="777" spans="1:9" ht="15.75" customHeight="1" x14ac:dyDescent="0.25">
      <c r="A777" s="5">
        <v>2015</v>
      </c>
      <c r="B777" s="5" t="s">
        <v>90</v>
      </c>
      <c r="C777" s="5" t="s">
        <v>654</v>
      </c>
      <c r="D777" s="5" t="s">
        <v>1109</v>
      </c>
      <c r="E777" s="5">
        <v>4.0264290785728497E-2</v>
      </c>
      <c r="F777" s="5"/>
      <c r="G777" s="5"/>
      <c r="H777" s="5"/>
      <c r="I777" s="5"/>
    </row>
    <row r="778" spans="1:9" ht="15.75" customHeight="1" x14ac:dyDescent="0.25">
      <c r="A778" s="5">
        <v>2015</v>
      </c>
      <c r="B778" s="5" t="s">
        <v>72</v>
      </c>
      <c r="C778" s="5" t="s">
        <v>654</v>
      </c>
      <c r="D778" s="5" t="s">
        <v>1109</v>
      </c>
      <c r="E778" s="5">
        <v>1.5778847760424099E-3</v>
      </c>
      <c r="F778" s="5"/>
      <c r="G778" s="5"/>
      <c r="H778" s="5"/>
      <c r="I778" s="5"/>
    </row>
    <row r="779" spans="1:9" ht="15.75" customHeight="1" x14ac:dyDescent="0.25">
      <c r="A779" s="5">
        <v>2015</v>
      </c>
      <c r="B779" s="5" t="s">
        <v>79</v>
      </c>
      <c r="C779" s="5" t="s">
        <v>654</v>
      </c>
      <c r="D779" s="5" t="s">
        <v>1109</v>
      </c>
      <c r="E779" s="5">
        <v>5.56395348503336E-4</v>
      </c>
      <c r="F779" s="5"/>
      <c r="G779" s="5"/>
      <c r="H779" s="5"/>
      <c r="I779" s="5"/>
    </row>
    <row r="780" spans="1:9" ht="15.75" customHeight="1" x14ac:dyDescent="0.25">
      <c r="A780" s="5">
        <v>2015</v>
      </c>
      <c r="B780" s="5" t="s">
        <v>82</v>
      </c>
      <c r="C780" s="5" t="s">
        <v>654</v>
      </c>
      <c r="D780" s="5" t="s">
        <v>1109</v>
      </c>
      <c r="E780" s="5">
        <v>4.2530752109060897E-2</v>
      </c>
      <c r="F780" s="5"/>
      <c r="G780" s="5"/>
      <c r="H780" s="5"/>
      <c r="I780" s="5"/>
    </row>
    <row r="781" spans="1:9" ht="15.75" customHeight="1" x14ac:dyDescent="0.25">
      <c r="A781" s="5">
        <v>2015</v>
      </c>
      <c r="B781" s="5" t="s">
        <v>74</v>
      </c>
      <c r="C781" s="5" t="s">
        <v>654</v>
      </c>
      <c r="D781" s="5" t="s">
        <v>1109</v>
      </c>
      <c r="E781" s="5">
        <v>1.2078824774839801E-3</v>
      </c>
      <c r="F781" s="5"/>
      <c r="G781" s="5"/>
      <c r="H781" s="5"/>
      <c r="I781" s="5"/>
    </row>
    <row r="782" spans="1:9" ht="15.75" customHeight="1" x14ac:dyDescent="0.25">
      <c r="A782" s="5">
        <v>2015</v>
      </c>
      <c r="B782" s="5" t="s">
        <v>85</v>
      </c>
      <c r="C782" s="5" t="s">
        <v>654</v>
      </c>
      <c r="D782" s="5" t="s">
        <v>1109</v>
      </c>
      <c r="E782" s="5">
        <v>3.54537894075311E-3</v>
      </c>
      <c r="F782" s="5"/>
      <c r="G782" s="5"/>
      <c r="H782" s="5"/>
      <c r="I782" s="5"/>
    </row>
    <row r="783" spans="1:9" ht="15.75" customHeight="1" x14ac:dyDescent="0.25">
      <c r="A783" s="5">
        <v>2015</v>
      </c>
      <c r="B783" s="5" t="s">
        <v>93</v>
      </c>
      <c r="C783" s="5" t="s">
        <v>654</v>
      </c>
      <c r="D783" s="5" t="s">
        <v>1109</v>
      </c>
      <c r="E783" s="5">
        <v>1.08433487210293E-2</v>
      </c>
      <c r="F783" s="5"/>
      <c r="G783" s="5"/>
      <c r="H783" s="5"/>
      <c r="I783" s="5"/>
    </row>
    <row r="784" spans="1:9" ht="15.75" customHeight="1" x14ac:dyDescent="0.25">
      <c r="A784" s="5">
        <v>2015</v>
      </c>
      <c r="B784" s="5" t="s">
        <v>95</v>
      </c>
      <c r="C784" s="5" t="s">
        <v>654</v>
      </c>
      <c r="D784" s="5" t="s">
        <v>1109</v>
      </c>
      <c r="E784" s="5">
        <v>8.3195828038099301E-2</v>
      </c>
      <c r="F784" s="5"/>
      <c r="G784" s="5"/>
      <c r="H784" s="5"/>
      <c r="I784" s="5"/>
    </row>
    <row r="785" spans="1:9" ht="15.75" customHeight="1" x14ac:dyDescent="0.25">
      <c r="A785" s="5">
        <v>2015</v>
      </c>
      <c r="B785" s="5" t="s">
        <v>98</v>
      </c>
      <c r="C785" s="5" t="s">
        <v>654</v>
      </c>
      <c r="D785" s="5" t="s">
        <v>1109</v>
      </c>
      <c r="E785" s="5">
        <v>9.9242517464563401E-4</v>
      </c>
      <c r="F785" s="5"/>
      <c r="G785" s="5"/>
      <c r="H785" s="5"/>
      <c r="I785" s="5"/>
    </row>
    <row r="786" spans="1:9" ht="15.75" customHeight="1" x14ac:dyDescent="0.25">
      <c r="A786" s="5">
        <v>2015</v>
      </c>
      <c r="B786" s="5" t="s">
        <v>101</v>
      </c>
      <c r="C786" s="5" t="s">
        <v>654</v>
      </c>
      <c r="D786" s="5" t="s">
        <v>1109</v>
      </c>
      <c r="E786" s="5">
        <v>2.7813308959739099E-2</v>
      </c>
      <c r="F786" s="5"/>
      <c r="G786" s="5"/>
      <c r="H786" s="5"/>
      <c r="I786" s="5"/>
    </row>
    <row r="787" spans="1:9" ht="15.75" customHeight="1" x14ac:dyDescent="0.25">
      <c r="A787" s="5">
        <v>2015</v>
      </c>
      <c r="B787" s="5" t="s">
        <v>104</v>
      </c>
      <c r="C787" s="5" t="s">
        <v>654</v>
      </c>
      <c r="D787" s="5" t="s">
        <v>1109</v>
      </c>
      <c r="E787" s="5">
        <v>2.6472815361902602E-4</v>
      </c>
      <c r="F787" s="5"/>
      <c r="G787" s="5"/>
      <c r="H787" s="5"/>
      <c r="I787" s="5"/>
    </row>
    <row r="788" spans="1:9" ht="15.75" customHeight="1" x14ac:dyDescent="0.25">
      <c r="A788" s="5">
        <v>2015</v>
      </c>
      <c r="B788" s="5" t="s">
        <v>106</v>
      </c>
      <c r="C788" s="5" t="s">
        <v>654</v>
      </c>
      <c r="D788" s="5" t="s">
        <v>1109</v>
      </c>
      <c r="E788" s="5">
        <v>4.7163769194478398E-4</v>
      </c>
      <c r="F788" s="5"/>
      <c r="G788" s="5"/>
      <c r="H788" s="5"/>
      <c r="I788" s="5"/>
    </row>
    <row r="789" spans="1:9" ht="15.75" customHeight="1" x14ac:dyDescent="0.25">
      <c r="A789" s="5">
        <v>2015</v>
      </c>
      <c r="B789" s="5" t="s">
        <v>112</v>
      </c>
      <c r="C789" s="5" t="s">
        <v>654</v>
      </c>
      <c r="D789" s="5" t="s">
        <v>1109</v>
      </c>
      <c r="E789" s="5">
        <v>8.9089925659253E-4</v>
      </c>
      <c r="F789" s="5"/>
      <c r="G789" s="5"/>
      <c r="H789" s="5"/>
      <c r="I789" s="5"/>
    </row>
    <row r="790" spans="1:9" ht="15.75" customHeight="1" x14ac:dyDescent="0.25">
      <c r="A790" s="5">
        <v>2015</v>
      </c>
      <c r="B790" s="5" t="s">
        <v>114</v>
      </c>
      <c r="C790" s="5" t="s">
        <v>654</v>
      </c>
      <c r="D790" s="5" t="s">
        <v>1109</v>
      </c>
      <c r="E790" s="5">
        <v>0.32690277765328601</v>
      </c>
      <c r="F790" s="5"/>
      <c r="G790" s="5"/>
      <c r="H790" s="5"/>
      <c r="I790" s="5"/>
    </row>
    <row r="791" spans="1:9" ht="15.75" customHeight="1" x14ac:dyDescent="0.25">
      <c r="A791" s="5">
        <v>2015</v>
      </c>
      <c r="B791" s="5" t="s">
        <v>117</v>
      </c>
      <c r="C791" s="5" t="s">
        <v>654</v>
      </c>
      <c r="D791" s="5" t="s">
        <v>1109</v>
      </c>
      <c r="E791" s="5">
        <v>7.4112860179507802E-3</v>
      </c>
      <c r="F791" s="5"/>
      <c r="G791" s="5"/>
      <c r="H791" s="5"/>
      <c r="I791" s="5"/>
    </row>
    <row r="792" spans="1:9" ht="15.75" customHeight="1" x14ac:dyDescent="0.25">
      <c r="A792" s="5">
        <v>2015</v>
      </c>
      <c r="B792" s="5" t="s">
        <v>122</v>
      </c>
      <c r="C792" s="5" t="s">
        <v>654</v>
      </c>
      <c r="D792" s="5" t="s">
        <v>1109</v>
      </c>
      <c r="E792" s="5">
        <v>3.7409690771607898E-4</v>
      </c>
      <c r="F792" s="5"/>
      <c r="G792" s="5"/>
      <c r="H792" s="5"/>
      <c r="I792" s="5"/>
    </row>
    <row r="793" spans="1:9" ht="15.75" customHeight="1" x14ac:dyDescent="0.25">
      <c r="A793" s="5">
        <v>2015</v>
      </c>
      <c r="B793" s="5" t="s">
        <v>120</v>
      </c>
      <c r="C793" s="5" t="s">
        <v>654</v>
      </c>
      <c r="D793" s="5" t="s">
        <v>1109</v>
      </c>
      <c r="E793" s="40">
        <v>2.54863209699936E-8</v>
      </c>
      <c r="F793" s="5"/>
      <c r="G793" s="5"/>
      <c r="H793" s="5"/>
      <c r="I793" s="5"/>
    </row>
    <row r="794" spans="1:9" ht="15.75" customHeight="1" x14ac:dyDescent="0.25">
      <c r="A794" s="5">
        <v>2015</v>
      </c>
      <c r="B794" s="5" t="s">
        <v>124</v>
      </c>
      <c r="C794" s="5" t="s">
        <v>654</v>
      </c>
      <c r="D794" s="5" t="s">
        <v>1109</v>
      </c>
      <c r="E794" s="5">
        <v>3.1580818564782799E-3</v>
      </c>
      <c r="F794" s="5"/>
      <c r="G794" s="5"/>
      <c r="H794" s="5"/>
      <c r="I794" s="5"/>
    </row>
    <row r="795" spans="1:9" ht="15.75" customHeight="1" x14ac:dyDescent="0.25">
      <c r="A795" s="5">
        <v>2015</v>
      </c>
      <c r="B795" s="5" t="s">
        <v>130</v>
      </c>
      <c r="C795" s="5" t="s">
        <v>654</v>
      </c>
      <c r="D795" s="5" t="s">
        <v>1109</v>
      </c>
      <c r="E795" s="40">
        <v>6.9548694519707603E-6</v>
      </c>
      <c r="F795" s="5"/>
      <c r="G795" s="5"/>
      <c r="H795" s="5"/>
      <c r="I795" s="5"/>
    </row>
    <row r="796" spans="1:9" ht="15.75" customHeight="1" x14ac:dyDescent="0.25">
      <c r="A796" s="5">
        <v>2015</v>
      </c>
      <c r="B796" s="5" t="s">
        <v>127</v>
      </c>
      <c r="C796" s="5" t="s">
        <v>654</v>
      </c>
      <c r="D796" s="5" t="s">
        <v>1109</v>
      </c>
      <c r="E796" s="5">
        <v>1.13279467864219E-2</v>
      </c>
      <c r="F796" s="5"/>
      <c r="G796" s="5"/>
      <c r="H796" s="5"/>
      <c r="I796" s="5"/>
    </row>
    <row r="797" spans="1:9" ht="15.75" customHeight="1" x14ac:dyDescent="0.25">
      <c r="A797" s="5">
        <v>2015</v>
      </c>
      <c r="B797" s="5" t="s">
        <v>132</v>
      </c>
      <c r="C797" s="5" t="s">
        <v>654</v>
      </c>
      <c r="D797" s="5" t="s">
        <v>1109</v>
      </c>
      <c r="E797" s="5">
        <v>4.5252660039506398E-2</v>
      </c>
      <c r="F797" s="5"/>
      <c r="G797" s="5"/>
      <c r="H797" s="5"/>
      <c r="I797" s="5"/>
    </row>
    <row r="798" spans="1:9" ht="15.75" customHeight="1" x14ac:dyDescent="0.25">
      <c r="A798" s="5">
        <v>2015</v>
      </c>
      <c r="B798" s="5" t="s">
        <v>6</v>
      </c>
      <c r="C798" s="5" t="s">
        <v>223</v>
      </c>
      <c r="D798" s="5" t="s">
        <v>1109</v>
      </c>
      <c r="E798" s="5">
        <v>6.8395588378276195E-2</v>
      </c>
      <c r="F798" s="5"/>
      <c r="G798" s="5"/>
      <c r="H798" s="5"/>
      <c r="I798" s="5"/>
    </row>
    <row r="799" spans="1:9" ht="15.75" customHeight="1" x14ac:dyDescent="0.25">
      <c r="A799" s="5">
        <v>2015</v>
      </c>
      <c r="B799" s="5" t="s">
        <v>3</v>
      </c>
      <c r="C799" s="5" t="s">
        <v>223</v>
      </c>
      <c r="D799" s="5" t="s">
        <v>1109</v>
      </c>
      <c r="E799" s="5">
        <v>1.1178232517023301E-2</v>
      </c>
      <c r="F799" s="5"/>
      <c r="G799" s="5"/>
      <c r="H799" s="5"/>
      <c r="I799" s="5"/>
    </row>
    <row r="800" spans="1:9" ht="15.75" customHeight="1" x14ac:dyDescent="0.25">
      <c r="A800" s="5">
        <v>2015</v>
      </c>
      <c r="B800" s="5" t="s">
        <v>12</v>
      </c>
      <c r="C800" s="5" t="s">
        <v>223</v>
      </c>
      <c r="D800" s="5" t="s">
        <v>1109</v>
      </c>
      <c r="E800" s="5">
        <v>1.0886845660414301E-2</v>
      </c>
      <c r="F800" s="5"/>
      <c r="G800" s="5"/>
      <c r="H800" s="5"/>
      <c r="I800" s="5"/>
    </row>
    <row r="801" spans="1:9" ht="15.75" customHeight="1" x14ac:dyDescent="0.25">
      <c r="A801" s="5">
        <v>2015</v>
      </c>
      <c r="B801" s="5" t="s">
        <v>8</v>
      </c>
      <c r="C801" s="5" t="s">
        <v>223</v>
      </c>
      <c r="D801" s="5" t="s">
        <v>1109</v>
      </c>
      <c r="E801" s="5">
        <v>3.35131957219565E-3</v>
      </c>
      <c r="F801" s="5"/>
      <c r="G801" s="5"/>
      <c r="H801" s="5"/>
      <c r="I801" s="5"/>
    </row>
    <row r="802" spans="1:9" ht="15.75" customHeight="1" x14ac:dyDescent="0.25">
      <c r="A802" s="5">
        <v>2015</v>
      </c>
      <c r="B802" s="5" t="s">
        <v>15</v>
      </c>
      <c r="C802" s="5" t="s">
        <v>223</v>
      </c>
      <c r="D802" s="5" t="s">
        <v>1109</v>
      </c>
      <c r="E802" s="5">
        <v>6.9799385957189999E-2</v>
      </c>
      <c r="F802" s="5"/>
      <c r="G802" s="5"/>
      <c r="H802" s="5"/>
      <c r="I802" s="5"/>
    </row>
    <row r="803" spans="1:9" ht="15.75" customHeight="1" x14ac:dyDescent="0.25">
      <c r="A803" s="5">
        <v>2015</v>
      </c>
      <c r="B803" s="5" t="s">
        <v>17</v>
      </c>
      <c r="C803" s="5" t="s">
        <v>223</v>
      </c>
      <c r="D803" s="5" t="s">
        <v>1109</v>
      </c>
      <c r="E803" s="5">
        <v>8.85787869280939E-2</v>
      </c>
      <c r="F803" s="5"/>
      <c r="G803" s="5"/>
      <c r="H803" s="5"/>
      <c r="I803" s="5"/>
    </row>
    <row r="804" spans="1:9" ht="15.75" customHeight="1" x14ac:dyDescent="0.25">
      <c r="A804" s="5">
        <v>2015</v>
      </c>
      <c r="B804" s="5" t="s">
        <v>20</v>
      </c>
      <c r="C804" s="5" t="s">
        <v>223</v>
      </c>
      <c r="D804" s="5" t="s">
        <v>1109</v>
      </c>
      <c r="E804" s="5">
        <v>8.57601689935023E-4</v>
      </c>
      <c r="F804" s="5"/>
      <c r="G804" s="5"/>
      <c r="H804" s="5"/>
      <c r="I804" s="5"/>
    </row>
    <row r="805" spans="1:9" ht="15.75" customHeight="1" x14ac:dyDescent="0.25">
      <c r="A805" s="5">
        <v>2015</v>
      </c>
      <c r="B805" s="5" t="s">
        <v>26</v>
      </c>
      <c r="C805" s="5" t="s">
        <v>223</v>
      </c>
      <c r="D805" s="5" t="s">
        <v>1109</v>
      </c>
      <c r="E805" s="5">
        <v>4.9651924930243802E-3</v>
      </c>
      <c r="F805" s="5"/>
      <c r="G805" s="5"/>
      <c r="H805" s="5"/>
      <c r="I805" s="5"/>
    </row>
    <row r="806" spans="1:9" ht="15.75" customHeight="1" x14ac:dyDescent="0.25">
      <c r="A806" s="5">
        <v>2015</v>
      </c>
      <c r="B806" s="5" t="s">
        <v>28</v>
      </c>
      <c r="C806" s="5" t="s">
        <v>223</v>
      </c>
      <c r="D806" s="5" t="s">
        <v>1109</v>
      </c>
      <c r="E806" s="5">
        <v>1.70037453220546E-3</v>
      </c>
      <c r="F806" s="5"/>
      <c r="G806" s="5"/>
      <c r="H806" s="5"/>
      <c r="I806" s="5"/>
    </row>
    <row r="807" spans="1:9" ht="15.75" customHeight="1" x14ac:dyDescent="0.25">
      <c r="A807" s="5">
        <v>2015</v>
      </c>
      <c r="B807" s="5" t="s">
        <v>31</v>
      </c>
      <c r="C807" s="5" t="s">
        <v>223</v>
      </c>
      <c r="D807" s="5" t="s">
        <v>1109</v>
      </c>
      <c r="E807" s="5">
        <v>1.977179688611E-4</v>
      </c>
      <c r="F807" s="5"/>
      <c r="G807" s="5"/>
      <c r="H807" s="5"/>
      <c r="I807" s="5"/>
    </row>
    <row r="808" spans="1:9" ht="15.75" customHeight="1" x14ac:dyDescent="0.25">
      <c r="A808" s="5">
        <v>2015</v>
      </c>
      <c r="B808" s="5" t="s">
        <v>42</v>
      </c>
      <c r="C808" s="5" t="s">
        <v>223</v>
      </c>
      <c r="D808" s="5" t="s">
        <v>1109</v>
      </c>
      <c r="E808" s="5">
        <v>2.1872550305259198E-3</v>
      </c>
      <c r="F808" s="5"/>
      <c r="G808" s="5"/>
      <c r="H808" s="5"/>
      <c r="I808" s="5"/>
    </row>
    <row r="809" spans="1:9" ht="15.75" customHeight="1" x14ac:dyDescent="0.25">
      <c r="A809" s="5">
        <v>2015</v>
      </c>
      <c r="B809" s="5" t="s">
        <v>34</v>
      </c>
      <c r="C809" s="5" t="s">
        <v>223</v>
      </c>
      <c r="D809" s="5" t="s">
        <v>1109</v>
      </c>
      <c r="E809" s="5">
        <v>1.0256619634669501E-3</v>
      </c>
      <c r="F809" s="5"/>
      <c r="G809" s="5"/>
      <c r="H809" s="5"/>
      <c r="I809" s="5"/>
    </row>
    <row r="810" spans="1:9" ht="15.75" customHeight="1" x14ac:dyDescent="0.25">
      <c r="A810" s="5">
        <v>2015</v>
      </c>
      <c r="B810" s="5" t="s">
        <v>36</v>
      </c>
      <c r="C810" s="5" t="s">
        <v>223</v>
      </c>
      <c r="D810" s="5" t="s">
        <v>1109</v>
      </c>
      <c r="E810" s="5">
        <v>4.9899072391320198E-3</v>
      </c>
      <c r="F810" s="5"/>
      <c r="G810" s="5"/>
      <c r="H810" s="5"/>
      <c r="I810" s="5"/>
    </row>
    <row r="811" spans="1:9" ht="15.75" customHeight="1" x14ac:dyDescent="0.25">
      <c r="A811" s="5">
        <v>2015</v>
      </c>
      <c r="B811" s="5" t="s">
        <v>39</v>
      </c>
      <c r="C811" s="5" t="s">
        <v>223</v>
      </c>
      <c r="D811" s="5" t="s">
        <v>1109</v>
      </c>
      <c r="E811" s="5">
        <v>1.5619719540026901E-3</v>
      </c>
      <c r="F811" s="5"/>
      <c r="G811" s="5"/>
      <c r="H811" s="5"/>
      <c r="I811" s="5"/>
    </row>
    <row r="812" spans="1:9" ht="15.75" customHeight="1" x14ac:dyDescent="0.25">
      <c r="A812" s="5">
        <v>2015</v>
      </c>
      <c r="B812" s="5" t="s">
        <v>45</v>
      </c>
      <c r="C812" s="5" t="s">
        <v>223</v>
      </c>
      <c r="D812" s="5" t="s">
        <v>1109</v>
      </c>
      <c r="E812" s="5">
        <v>8.4277284227043999E-3</v>
      </c>
      <c r="F812" s="5"/>
      <c r="G812" s="5"/>
      <c r="H812" s="5"/>
      <c r="I812" s="5"/>
    </row>
    <row r="813" spans="1:9" ht="15.75" customHeight="1" x14ac:dyDescent="0.25">
      <c r="A813" s="5">
        <v>2015</v>
      </c>
      <c r="B813" s="5" t="s">
        <v>47</v>
      </c>
      <c r="C813" s="5" t="s">
        <v>223</v>
      </c>
      <c r="D813" s="5" t="s">
        <v>1109</v>
      </c>
      <c r="E813" s="5">
        <v>1.4161549519676299E-3</v>
      </c>
      <c r="F813" s="5"/>
      <c r="G813" s="5"/>
      <c r="H813" s="5"/>
      <c r="I813" s="5"/>
    </row>
    <row r="814" spans="1:9" ht="15.75" customHeight="1" x14ac:dyDescent="0.25">
      <c r="A814" s="5">
        <v>2015</v>
      </c>
      <c r="B814" s="5" t="s">
        <v>50</v>
      </c>
      <c r="C814" s="5" t="s">
        <v>223</v>
      </c>
      <c r="D814" s="5" t="s">
        <v>1109</v>
      </c>
      <c r="E814" s="5">
        <v>7.23948050196834E-2</v>
      </c>
      <c r="F814" s="5"/>
      <c r="G814" s="5"/>
      <c r="H814" s="5"/>
      <c r="I814" s="5"/>
    </row>
    <row r="815" spans="1:9" ht="15.75" customHeight="1" x14ac:dyDescent="0.25">
      <c r="A815" s="5">
        <v>2015</v>
      </c>
      <c r="B815" s="5" t="s">
        <v>57</v>
      </c>
      <c r="C815" s="5" t="s">
        <v>223</v>
      </c>
      <c r="D815" s="5" t="s">
        <v>1109</v>
      </c>
      <c r="E815" s="5">
        <v>6.5741224646315903E-4</v>
      </c>
      <c r="F815" s="5"/>
      <c r="G815" s="5"/>
      <c r="H815" s="5"/>
      <c r="I815" s="5"/>
    </row>
    <row r="816" spans="1:9" ht="15.75" customHeight="1" x14ac:dyDescent="0.25">
      <c r="A816" s="5">
        <v>2015</v>
      </c>
      <c r="B816" s="5" t="s">
        <v>54</v>
      </c>
      <c r="C816" s="5" t="s">
        <v>223</v>
      </c>
      <c r="D816" s="5" t="s">
        <v>1109</v>
      </c>
      <c r="E816" s="5">
        <v>9.4163182670099104E-4</v>
      </c>
      <c r="F816" s="5"/>
      <c r="G816" s="5"/>
      <c r="H816" s="5"/>
      <c r="I816" s="5"/>
    </row>
    <row r="817" spans="1:9" ht="15.75" customHeight="1" x14ac:dyDescent="0.25">
      <c r="A817" s="5">
        <v>2015</v>
      </c>
      <c r="B817" s="5" t="s">
        <v>52</v>
      </c>
      <c r="C817" s="5" t="s">
        <v>223</v>
      </c>
      <c r="D817" s="5" t="s">
        <v>1109</v>
      </c>
      <c r="E817" s="40">
        <v>3.9543593772220002E-5</v>
      </c>
      <c r="F817" s="5"/>
      <c r="G817" s="5"/>
      <c r="H817" s="5"/>
      <c r="I817" s="5"/>
    </row>
    <row r="818" spans="1:9" ht="15.75" customHeight="1" x14ac:dyDescent="0.25">
      <c r="A818" s="5">
        <v>2015</v>
      </c>
      <c r="B818" s="5" t="s">
        <v>60</v>
      </c>
      <c r="C818" s="5" t="s">
        <v>223</v>
      </c>
      <c r="D818" s="5" t="s">
        <v>1109</v>
      </c>
      <c r="E818" s="5">
        <v>6.38898430153928E-3</v>
      </c>
      <c r="F818" s="5"/>
      <c r="G818" s="5"/>
      <c r="H818" s="5"/>
      <c r="I818" s="5"/>
    </row>
    <row r="819" spans="1:9" ht="15.75" customHeight="1" x14ac:dyDescent="0.25">
      <c r="A819" s="5">
        <v>2015</v>
      </c>
      <c r="B819" s="5" t="s">
        <v>62</v>
      </c>
      <c r="C819" s="5" t="s">
        <v>223</v>
      </c>
      <c r="D819" s="5" t="s">
        <v>1109</v>
      </c>
      <c r="E819" s="5">
        <v>2.1650117590290498E-3</v>
      </c>
      <c r="F819" s="5"/>
      <c r="G819" s="5"/>
      <c r="H819" s="5"/>
      <c r="I819" s="5"/>
    </row>
    <row r="820" spans="1:9" ht="15.75" customHeight="1" x14ac:dyDescent="0.25">
      <c r="A820" s="5">
        <v>2015</v>
      </c>
      <c r="B820" s="5" t="s">
        <v>66</v>
      </c>
      <c r="C820" s="5" t="s">
        <v>223</v>
      </c>
      <c r="D820" s="5" t="s">
        <v>1109</v>
      </c>
      <c r="E820" s="5">
        <v>1.2011366608311799E-3</v>
      </c>
      <c r="F820" s="5"/>
      <c r="G820" s="5"/>
      <c r="H820" s="5"/>
      <c r="I820" s="5"/>
    </row>
    <row r="821" spans="1:9" ht="15.75" customHeight="1" x14ac:dyDescent="0.25">
      <c r="A821" s="5">
        <v>2015</v>
      </c>
      <c r="B821" s="5" t="s">
        <v>64</v>
      </c>
      <c r="C821" s="5" t="s">
        <v>223</v>
      </c>
      <c r="D821" s="5" t="s">
        <v>1109</v>
      </c>
      <c r="E821" s="5">
        <v>5.1900966826038796E-3</v>
      </c>
      <c r="F821" s="5"/>
      <c r="G821" s="5"/>
      <c r="H821" s="5"/>
      <c r="I821" s="5"/>
    </row>
    <row r="822" spans="1:9" ht="15.75" customHeight="1" x14ac:dyDescent="0.25">
      <c r="A822" s="5">
        <v>2015</v>
      </c>
      <c r="B822" s="5" t="s">
        <v>69</v>
      </c>
      <c r="C822" s="5" t="s">
        <v>223</v>
      </c>
      <c r="D822" s="5" t="s">
        <v>1109</v>
      </c>
      <c r="E822" s="5">
        <v>6.5741224646315903E-4</v>
      </c>
      <c r="F822" s="5"/>
      <c r="G822" s="5"/>
      <c r="H822" s="5"/>
      <c r="I822" s="5"/>
    </row>
    <row r="823" spans="1:9" ht="15.75" customHeight="1" x14ac:dyDescent="0.25">
      <c r="A823" s="5">
        <v>2015</v>
      </c>
      <c r="B823" s="5" t="s">
        <v>87</v>
      </c>
      <c r="C823" s="5" t="s">
        <v>223</v>
      </c>
      <c r="D823" s="5" t="s">
        <v>1109</v>
      </c>
      <c r="E823" s="5">
        <v>8.5513021532425903E-4</v>
      </c>
      <c r="F823" s="5"/>
      <c r="G823" s="5"/>
      <c r="H823" s="5"/>
      <c r="I823" s="5"/>
    </row>
    <row r="824" spans="1:9" ht="15.75" customHeight="1" x14ac:dyDescent="0.25">
      <c r="A824" s="5">
        <v>2015</v>
      </c>
      <c r="B824" s="5" t="s">
        <v>90</v>
      </c>
      <c r="C824" s="5" t="s">
        <v>223</v>
      </c>
      <c r="D824" s="5" t="s">
        <v>1109</v>
      </c>
      <c r="E824" s="5">
        <v>1.7535112363368799E-2</v>
      </c>
      <c r="F824" s="5"/>
      <c r="G824" s="5"/>
      <c r="H824" s="5"/>
      <c r="I824" s="5"/>
    </row>
    <row r="825" spans="1:9" ht="15.75" customHeight="1" x14ac:dyDescent="0.25">
      <c r="A825" s="5">
        <v>2015</v>
      </c>
      <c r="B825" s="5" t="s">
        <v>72</v>
      </c>
      <c r="C825" s="5" t="s">
        <v>223</v>
      </c>
      <c r="D825" s="5" t="s">
        <v>1109</v>
      </c>
      <c r="E825" s="5">
        <v>1.2678664753218E-3</v>
      </c>
      <c r="F825" s="5"/>
      <c r="G825" s="5"/>
      <c r="H825" s="5"/>
      <c r="I825" s="5"/>
    </row>
    <row r="826" spans="1:9" ht="15.75" customHeight="1" x14ac:dyDescent="0.25">
      <c r="A826" s="5">
        <v>2015</v>
      </c>
      <c r="B826" s="5" t="s">
        <v>79</v>
      </c>
      <c r="C826" s="5" t="s">
        <v>223</v>
      </c>
      <c r="D826" s="5" t="s">
        <v>1109</v>
      </c>
      <c r="E826" s="5">
        <v>4.4486542993747599E-4</v>
      </c>
      <c r="F826" s="5"/>
      <c r="G826" s="5"/>
      <c r="H826" s="5"/>
      <c r="I826" s="5"/>
    </row>
    <row r="827" spans="1:9" ht="15.75" customHeight="1" x14ac:dyDescent="0.25">
      <c r="A827" s="5">
        <v>2015</v>
      </c>
      <c r="B827" s="5" t="s">
        <v>82</v>
      </c>
      <c r="C827" s="5" t="s">
        <v>223</v>
      </c>
      <c r="D827" s="5" t="s">
        <v>1109</v>
      </c>
      <c r="E827" s="5">
        <v>3.40313650888492E-2</v>
      </c>
      <c r="F827" s="5"/>
      <c r="G827" s="5"/>
      <c r="H827" s="5"/>
      <c r="I827" s="5"/>
    </row>
    <row r="828" spans="1:9" ht="15.75" customHeight="1" x14ac:dyDescent="0.25">
      <c r="A828" s="5">
        <v>2015</v>
      </c>
      <c r="B828" s="5" t="s">
        <v>74</v>
      </c>
      <c r="C828" s="5" t="s">
        <v>223</v>
      </c>
      <c r="D828" s="5" t="s">
        <v>1109</v>
      </c>
      <c r="E828" s="5">
        <v>9.7128952203015604E-4</v>
      </c>
      <c r="F828" s="5"/>
      <c r="G828" s="5"/>
      <c r="H828" s="5"/>
      <c r="I828" s="5"/>
    </row>
    <row r="829" spans="1:9" ht="15.75" customHeight="1" x14ac:dyDescent="0.25">
      <c r="A829" s="5">
        <v>2015</v>
      </c>
      <c r="B829" s="5" t="s">
        <v>85</v>
      </c>
      <c r="C829" s="5" t="s">
        <v>223</v>
      </c>
      <c r="D829" s="5" t="s">
        <v>1109</v>
      </c>
      <c r="E829" s="5">
        <v>2.84713875159984E-3</v>
      </c>
      <c r="F829" s="5"/>
      <c r="G829" s="5"/>
      <c r="H829" s="5"/>
      <c r="I829" s="5"/>
    </row>
    <row r="830" spans="1:9" ht="15.75" customHeight="1" x14ac:dyDescent="0.25">
      <c r="A830" s="5">
        <v>2015</v>
      </c>
      <c r="B830" s="5" t="s">
        <v>93</v>
      </c>
      <c r="C830" s="5" t="s">
        <v>223</v>
      </c>
      <c r="D830" s="5" t="s">
        <v>1109</v>
      </c>
      <c r="E830" s="5">
        <v>7.6541568695353496E-3</v>
      </c>
      <c r="F830" s="5"/>
      <c r="G830" s="5"/>
      <c r="H830" s="5"/>
      <c r="I830" s="5"/>
    </row>
    <row r="831" spans="1:9" ht="15.75" customHeight="1" x14ac:dyDescent="0.25">
      <c r="A831" s="5">
        <v>2015</v>
      </c>
      <c r="B831" s="5" t="s">
        <v>95</v>
      </c>
      <c r="C831" s="5" t="s">
        <v>223</v>
      </c>
      <c r="D831" s="5" t="s">
        <v>1109</v>
      </c>
      <c r="E831" s="5">
        <v>9.3055665467523599E-2</v>
      </c>
      <c r="F831" s="5"/>
      <c r="G831" s="5"/>
      <c r="H831" s="5"/>
      <c r="I831" s="5"/>
    </row>
    <row r="832" spans="1:9" ht="15.75" customHeight="1" x14ac:dyDescent="0.25">
      <c r="A832" s="5">
        <v>2015</v>
      </c>
      <c r="B832" s="5" t="s">
        <v>98</v>
      </c>
      <c r="C832" s="5" t="s">
        <v>223</v>
      </c>
      <c r="D832" s="5" t="s">
        <v>1109</v>
      </c>
      <c r="E832" s="5">
        <v>7.9828629927669299E-4</v>
      </c>
      <c r="F832" s="5"/>
      <c r="G832" s="5"/>
      <c r="H832" s="5"/>
      <c r="I832" s="5"/>
    </row>
    <row r="833" spans="1:9" ht="15.75" customHeight="1" x14ac:dyDescent="0.25">
      <c r="A833" s="5">
        <v>2015</v>
      </c>
      <c r="B833" s="5" t="s">
        <v>101</v>
      </c>
      <c r="C833" s="5" t="s">
        <v>223</v>
      </c>
      <c r="D833" s="5" t="s">
        <v>1109</v>
      </c>
      <c r="E833" s="5">
        <v>3.4499314091651301E-2</v>
      </c>
      <c r="F833" s="5"/>
      <c r="G833" s="5"/>
      <c r="H833" s="5"/>
      <c r="I833" s="5"/>
    </row>
    <row r="834" spans="1:9" ht="15.75" customHeight="1" x14ac:dyDescent="0.25">
      <c r="A834" s="5">
        <v>2015</v>
      </c>
      <c r="B834" s="5" t="s">
        <v>104</v>
      </c>
      <c r="C834" s="5" t="s">
        <v>223</v>
      </c>
      <c r="D834" s="5" t="s">
        <v>1109</v>
      </c>
      <c r="E834" s="5">
        <v>2.1007534191491901E-4</v>
      </c>
      <c r="F834" s="5"/>
      <c r="G834" s="5"/>
      <c r="H834" s="5"/>
      <c r="I834" s="5"/>
    </row>
    <row r="835" spans="1:9" ht="15.75" customHeight="1" x14ac:dyDescent="0.25">
      <c r="A835" s="5">
        <v>2015</v>
      </c>
      <c r="B835" s="5" t="s">
        <v>106</v>
      </c>
      <c r="C835" s="5" t="s">
        <v>223</v>
      </c>
      <c r="D835" s="5" t="s">
        <v>1109</v>
      </c>
      <c r="E835" s="5">
        <v>3.78135615446854E-4</v>
      </c>
      <c r="F835" s="5"/>
      <c r="G835" s="5"/>
      <c r="H835" s="5"/>
      <c r="I835" s="5"/>
    </row>
    <row r="836" spans="1:9" ht="15.75" customHeight="1" x14ac:dyDescent="0.25">
      <c r="A836" s="5">
        <v>2015</v>
      </c>
      <c r="B836" s="5" t="s">
        <v>112</v>
      </c>
      <c r="C836" s="5" t="s">
        <v>223</v>
      </c>
      <c r="D836" s="5" t="s">
        <v>1109</v>
      </c>
      <c r="E836" s="5">
        <v>7.1672763712148904E-4</v>
      </c>
      <c r="F836" s="5"/>
      <c r="G836" s="5"/>
      <c r="H836" s="5"/>
      <c r="I836" s="5"/>
    </row>
    <row r="837" spans="1:9" ht="15.75" customHeight="1" x14ac:dyDescent="0.25">
      <c r="A837" s="5">
        <v>2015</v>
      </c>
      <c r="B837" s="5" t="s">
        <v>114</v>
      </c>
      <c r="C837" s="5" t="s">
        <v>223</v>
      </c>
      <c r="D837" s="5" t="s">
        <v>1109</v>
      </c>
      <c r="E837" s="5">
        <v>0.39180929587836599</v>
      </c>
      <c r="F837" s="5"/>
      <c r="G837" s="5"/>
      <c r="H837" s="5"/>
      <c r="I837" s="5"/>
    </row>
    <row r="838" spans="1:9" ht="15.75" customHeight="1" x14ac:dyDescent="0.25">
      <c r="A838" s="5">
        <v>2015</v>
      </c>
      <c r="B838" s="5" t="s">
        <v>117</v>
      </c>
      <c r="C838" s="5" t="s">
        <v>223</v>
      </c>
      <c r="D838" s="5" t="s">
        <v>1109</v>
      </c>
      <c r="E838" s="5">
        <v>5.81537975912711E-3</v>
      </c>
      <c r="F838" s="5"/>
      <c r="G838" s="5"/>
      <c r="H838" s="5"/>
      <c r="I838" s="5"/>
    </row>
    <row r="839" spans="1:9" ht="15.75" customHeight="1" x14ac:dyDescent="0.25">
      <c r="A839" s="5">
        <v>2015</v>
      </c>
      <c r="B839" s="5" t="s">
        <v>122</v>
      </c>
      <c r="C839" s="5" t="s">
        <v>223</v>
      </c>
      <c r="D839" s="5" t="s">
        <v>1109</v>
      </c>
      <c r="E839" s="5">
        <v>2.9657695329164999E-4</v>
      </c>
      <c r="F839" s="5"/>
      <c r="G839" s="5"/>
      <c r="H839" s="5"/>
      <c r="I839" s="5"/>
    </row>
    <row r="840" spans="1:9" ht="15.75" customHeight="1" x14ac:dyDescent="0.25">
      <c r="A840" s="5">
        <v>2015</v>
      </c>
      <c r="B840" s="5" t="s">
        <v>124</v>
      </c>
      <c r="C840" s="5" t="s">
        <v>223</v>
      </c>
      <c r="D840" s="5" t="s">
        <v>1109</v>
      </c>
      <c r="E840" s="5">
        <v>2.5431473744758999E-3</v>
      </c>
      <c r="F840" s="5"/>
      <c r="G840" s="5"/>
      <c r="H840" s="5"/>
      <c r="I840" s="5"/>
    </row>
    <row r="841" spans="1:9" ht="15.75" customHeight="1" x14ac:dyDescent="0.25">
      <c r="A841" s="5">
        <v>2015</v>
      </c>
      <c r="B841" s="5" t="s">
        <v>130</v>
      </c>
      <c r="C841" s="5" t="s">
        <v>223</v>
      </c>
      <c r="D841" s="5" t="s">
        <v>1109</v>
      </c>
      <c r="E841" s="40">
        <v>4.9429492215275104E-6</v>
      </c>
      <c r="F841" s="5"/>
      <c r="G841" s="5"/>
      <c r="H841" s="5"/>
      <c r="I841" s="5"/>
    </row>
    <row r="842" spans="1:9" ht="15.75" customHeight="1" x14ac:dyDescent="0.25">
      <c r="A842" s="5">
        <v>2015</v>
      </c>
      <c r="B842" s="5" t="s">
        <v>127</v>
      </c>
      <c r="C842" s="5" t="s">
        <v>223</v>
      </c>
      <c r="D842" s="5" t="s">
        <v>1109</v>
      </c>
      <c r="E842" s="5">
        <v>9.0085249562338893E-3</v>
      </c>
      <c r="F842" s="5"/>
      <c r="G842" s="5"/>
      <c r="H842" s="5"/>
      <c r="I842" s="5"/>
    </row>
    <row r="843" spans="1:9" ht="15.75" customHeight="1" x14ac:dyDescent="0.25">
      <c r="A843" s="5">
        <v>2015</v>
      </c>
      <c r="B843" s="5" t="s">
        <v>132</v>
      </c>
      <c r="C843" s="5" t="s">
        <v>223</v>
      </c>
      <c r="D843" s="5" t="s">
        <v>1109</v>
      </c>
      <c r="E843" s="5">
        <v>2.6101243364276001E-2</v>
      </c>
      <c r="F843" s="5"/>
      <c r="G843" s="5"/>
      <c r="H843" s="5"/>
      <c r="I843" s="5"/>
    </row>
    <row r="844" spans="1:9" ht="15.75" customHeight="1" x14ac:dyDescent="0.25">
      <c r="A844" s="5">
        <v>2016</v>
      </c>
      <c r="B844" s="5" t="s">
        <v>6</v>
      </c>
      <c r="C844" s="5" t="s">
        <v>222</v>
      </c>
      <c r="D844" s="5" t="s">
        <v>1109</v>
      </c>
      <c r="E844" s="5">
        <v>5.6620700851244196E-3</v>
      </c>
      <c r="F844" s="5"/>
      <c r="G844" s="5"/>
      <c r="H844" s="5"/>
      <c r="I844" s="5"/>
    </row>
    <row r="845" spans="1:9" ht="15.75" customHeight="1" x14ac:dyDescent="0.25">
      <c r="A845" s="5">
        <v>2016</v>
      </c>
      <c r="B845" s="5" t="s">
        <v>3</v>
      </c>
      <c r="C845" s="5" t="s">
        <v>222</v>
      </c>
      <c r="D845" s="5" t="s">
        <v>1109</v>
      </c>
      <c r="E845" s="5">
        <v>4.82923975544685E-3</v>
      </c>
      <c r="F845" s="5"/>
      <c r="G845" s="5"/>
      <c r="H845" s="5"/>
      <c r="I845" s="5"/>
    </row>
    <row r="846" spans="1:9" ht="15.75" customHeight="1" x14ac:dyDescent="0.25">
      <c r="A846" s="5">
        <v>2016</v>
      </c>
      <c r="B846" s="5" t="s">
        <v>12</v>
      </c>
      <c r="C846" s="5" t="s">
        <v>222</v>
      </c>
      <c r="D846" s="5" t="s">
        <v>1109</v>
      </c>
      <c r="E846" s="5">
        <v>6.03826146859999E-3</v>
      </c>
      <c r="F846" s="5"/>
      <c r="G846" s="5"/>
      <c r="H846" s="5"/>
      <c r="I846" s="5"/>
    </row>
    <row r="847" spans="1:9" ht="15.75" customHeight="1" x14ac:dyDescent="0.25">
      <c r="A847" s="5">
        <v>2016</v>
      </c>
      <c r="B847" s="5" t="s">
        <v>8</v>
      </c>
      <c r="C847" s="5" t="s">
        <v>222</v>
      </c>
      <c r="D847" s="5" t="s">
        <v>1109</v>
      </c>
      <c r="E847" s="5">
        <v>1.2136667548550101E-3</v>
      </c>
      <c r="F847" s="5"/>
      <c r="G847" s="5"/>
      <c r="H847" s="5"/>
      <c r="I847" s="5"/>
    </row>
    <row r="848" spans="1:9" ht="15.75" customHeight="1" x14ac:dyDescent="0.25">
      <c r="A848" s="5">
        <v>2016</v>
      </c>
      <c r="B848" s="5" t="s">
        <v>15</v>
      </c>
      <c r="C848" s="5" t="s">
        <v>222</v>
      </c>
      <c r="D848" s="5" t="s">
        <v>1109</v>
      </c>
      <c r="E848" s="5">
        <v>2.7064678737590799E-2</v>
      </c>
      <c r="F848" s="5"/>
      <c r="G848" s="5"/>
      <c r="H848" s="5"/>
      <c r="I848" s="5"/>
    </row>
    <row r="849" spans="1:9" ht="15.75" customHeight="1" x14ac:dyDescent="0.25">
      <c r="A849" s="5">
        <v>2016</v>
      </c>
      <c r="B849" s="5" t="s">
        <v>17</v>
      </c>
      <c r="C849" s="5" t="s">
        <v>222</v>
      </c>
      <c r="D849" s="5" t="s">
        <v>1109</v>
      </c>
      <c r="E849" s="5">
        <v>0.109080912849533</v>
      </c>
      <c r="F849" s="5"/>
      <c r="G849" s="5"/>
      <c r="H849" s="5"/>
      <c r="I849" s="5"/>
    </row>
    <row r="850" spans="1:9" ht="15.75" customHeight="1" x14ac:dyDescent="0.25">
      <c r="A850" s="5">
        <v>2016</v>
      </c>
      <c r="B850" s="5" t="s">
        <v>20</v>
      </c>
      <c r="C850" s="5" t="s">
        <v>222</v>
      </c>
      <c r="D850" s="5" t="s">
        <v>1109</v>
      </c>
      <c r="E850" s="5">
        <v>2.4334940837017001E-3</v>
      </c>
      <c r="F850" s="5"/>
      <c r="G850" s="5"/>
      <c r="H850" s="5"/>
      <c r="I850" s="5"/>
    </row>
    <row r="851" spans="1:9" ht="15.75" customHeight="1" x14ac:dyDescent="0.25">
      <c r="A851" s="5">
        <v>2016</v>
      </c>
      <c r="B851" s="5" t="s">
        <v>23</v>
      </c>
      <c r="C851" s="5" t="s">
        <v>222</v>
      </c>
      <c r="D851" s="5" t="s">
        <v>1109</v>
      </c>
      <c r="E851" s="5">
        <v>3.5205167428532E-4</v>
      </c>
      <c r="F851" s="5"/>
      <c r="G851" s="5"/>
      <c r="H851" s="5"/>
      <c r="I851" s="5"/>
    </row>
    <row r="852" spans="1:9" ht="15.75" customHeight="1" x14ac:dyDescent="0.25">
      <c r="A852" s="5">
        <v>2016</v>
      </c>
      <c r="B852" s="5" t="s">
        <v>26</v>
      </c>
      <c r="C852" s="5" t="s">
        <v>222</v>
      </c>
      <c r="D852" s="5" t="s">
        <v>1109</v>
      </c>
      <c r="E852" s="5">
        <v>3.7112043834045499E-3</v>
      </c>
      <c r="F852" s="5"/>
      <c r="G852" s="5"/>
      <c r="H852" s="5"/>
      <c r="I852" s="5"/>
    </row>
    <row r="853" spans="1:9" ht="15.75" customHeight="1" x14ac:dyDescent="0.25">
      <c r="A853" s="5">
        <v>2016</v>
      </c>
      <c r="B853" s="5" t="s">
        <v>28</v>
      </c>
      <c r="C853" s="5" t="s">
        <v>222</v>
      </c>
      <c r="D853" s="5" t="s">
        <v>1109</v>
      </c>
      <c r="E853" s="5">
        <v>2.77275052041558E-3</v>
      </c>
      <c r="F853" s="5"/>
      <c r="G853" s="5"/>
      <c r="H853" s="5"/>
      <c r="I853" s="5"/>
    </row>
    <row r="854" spans="1:9" ht="15.75" customHeight="1" x14ac:dyDescent="0.25">
      <c r="A854" s="5">
        <v>2016</v>
      </c>
      <c r="B854" s="5" t="s">
        <v>31</v>
      </c>
      <c r="C854" s="5" t="s">
        <v>222</v>
      </c>
      <c r="D854" s="5" t="s">
        <v>1109</v>
      </c>
      <c r="E854" s="40">
        <v>1.8134574407785801E-7</v>
      </c>
      <c r="F854" s="5"/>
      <c r="G854" s="5"/>
      <c r="H854" s="5"/>
      <c r="I854" s="5"/>
    </row>
    <row r="855" spans="1:9" ht="15.75" customHeight="1" x14ac:dyDescent="0.25">
      <c r="A855" s="5">
        <v>2016</v>
      </c>
      <c r="B855" s="5" t="s">
        <v>42</v>
      </c>
      <c r="C855" s="5" t="s">
        <v>222</v>
      </c>
      <c r="D855" s="5" t="s">
        <v>1109</v>
      </c>
      <c r="E855" s="5">
        <v>2.5807157400510798E-3</v>
      </c>
      <c r="F855" s="5"/>
      <c r="G855" s="5"/>
      <c r="H855" s="5"/>
      <c r="I855" s="5"/>
    </row>
    <row r="856" spans="1:9" ht="15.75" customHeight="1" x14ac:dyDescent="0.25">
      <c r="A856" s="5">
        <v>2016</v>
      </c>
      <c r="B856" s="5" t="s">
        <v>34</v>
      </c>
      <c r="C856" s="5" t="s">
        <v>222</v>
      </c>
      <c r="D856" s="5" t="s">
        <v>1109</v>
      </c>
      <c r="E856" s="5">
        <v>3.8682860669247998E-4</v>
      </c>
      <c r="F856" s="5"/>
      <c r="G856" s="5"/>
      <c r="H856" s="5"/>
      <c r="I856" s="5"/>
    </row>
    <row r="857" spans="1:9" ht="15.75" customHeight="1" x14ac:dyDescent="0.25">
      <c r="A857" s="5">
        <v>2016</v>
      </c>
      <c r="B857" s="5" t="s">
        <v>36</v>
      </c>
      <c r="C857" s="5" t="s">
        <v>222</v>
      </c>
      <c r="D857" s="5" t="s">
        <v>1109</v>
      </c>
      <c r="E857" s="5">
        <v>6.8913325739701301E-3</v>
      </c>
      <c r="F857" s="5"/>
      <c r="G857" s="5"/>
      <c r="H857" s="5"/>
      <c r="I857" s="5"/>
    </row>
    <row r="858" spans="1:9" ht="15.75" customHeight="1" x14ac:dyDescent="0.25">
      <c r="A858" s="5">
        <v>2016</v>
      </c>
      <c r="B858" s="5" t="s">
        <v>39</v>
      </c>
      <c r="C858" s="5" t="s">
        <v>222</v>
      </c>
      <c r="D858" s="5" t="s">
        <v>1109</v>
      </c>
      <c r="E858" s="5">
        <v>1.1368725316757099E-2</v>
      </c>
      <c r="F858" s="5"/>
      <c r="G858" s="5"/>
      <c r="H858" s="5"/>
      <c r="I858" s="5"/>
    </row>
    <row r="859" spans="1:9" ht="15.75" customHeight="1" x14ac:dyDescent="0.25">
      <c r="A859" s="5">
        <v>2016</v>
      </c>
      <c r="B859" s="5" t="s">
        <v>45</v>
      </c>
      <c r="C859" s="5" t="s">
        <v>222</v>
      </c>
      <c r="D859" s="5" t="s">
        <v>1109</v>
      </c>
      <c r="E859" s="5">
        <v>7.9095163886696799E-3</v>
      </c>
      <c r="F859" s="5"/>
      <c r="G859" s="5"/>
      <c r="H859" s="5"/>
      <c r="I859" s="5"/>
    </row>
    <row r="860" spans="1:9" ht="15.75" customHeight="1" x14ac:dyDescent="0.25">
      <c r="A860" s="5">
        <v>2016</v>
      </c>
      <c r="B860" s="5" t="s">
        <v>47</v>
      </c>
      <c r="C860" s="5" t="s">
        <v>222</v>
      </c>
      <c r="D860" s="5" t="s">
        <v>1109</v>
      </c>
      <c r="E860" s="5">
        <v>2.73520936073798E-3</v>
      </c>
      <c r="F860" s="5"/>
      <c r="G860" s="5"/>
      <c r="H860" s="5"/>
      <c r="I860" s="5"/>
    </row>
    <row r="861" spans="1:9" ht="15.75" customHeight="1" x14ac:dyDescent="0.25">
      <c r="A861" s="5">
        <v>2016</v>
      </c>
      <c r="B861" s="5" t="s">
        <v>50</v>
      </c>
      <c r="C861" s="5" t="s">
        <v>222</v>
      </c>
      <c r="D861" s="5" t="s">
        <v>1109</v>
      </c>
      <c r="E861" s="5">
        <v>2.7671243982382399E-2</v>
      </c>
      <c r="F861" s="5"/>
      <c r="G861" s="5"/>
      <c r="H861" s="5"/>
      <c r="I861" s="5"/>
    </row>
    <row r="862" spans="1:9" ht="15.75" customHeight="1" x14ac:dyDescent="0.25">
      <c r="A862" s="5">
        <v>2016</v>
      </c>
      <c r="B862" s="5" t="s">
        <v>57</v>
      </c>
      <c r="C862" s="5" t="s">
        <v>222</v>
      </c>
      <c r="D862" s="5" t="s">
        <v>1109</v>
      </c>
      <c r="E862" s="5">
        <v>6.0912377417521096E-3</v>
      </c>
      <c r="F862" s="5"/>
      <c r="G862" s="5"/>
      <c r="H862" s="5"/>
      <c r="I862" s="5"/>
    </row>
    <row r="863" spans="1:9" ht="15.75" customHeight="1" x14ac:dyDescent="0.25">
      <c r="A863" s="5">
        <v>2016</v>
      </c>
      <c r="B863" s="5" t="s">
        <v>54</v>
      </c>
      <c r="C863" s="5" t="s">
        <v>222</v>
      </c>
      <c r="D863" s="5" t="s">
        <v>1109</v>
      </c>
      <c r="E863" s="5">
        <v>2.5906068550637798E-3</v>
      </c>
      <c r="F863" s="5"/>
      <c r="G863" s="5"/>
      <c r="H863" s="5"/>
      <c r="I863" s="5"/>
    </row>
    <row r="864" spans="1:9" ht="15.75" customHeight="1" x14ac:dyDescent="0.25">
      <c r="A864" s="5">
        <v>2016</v>
      </c>
      <c r="B864" s="5" t="s">
        <v>52</v>
      </c>
      <c r="C864" s="5" t="s">
        <v>222</v>
      </c>
      <c r="D864" s="5" t="s">
        <v>1109</v>
      </c>
      <c r="E864" s="40">
        <v>9.3263525525755801E-6</v>
      </c>
      <c r="F864" s="5"/>
      <c r="G864" s="5"/>
      <c r="H864" s="5"/>
      <c r="I864" s="5"/>
    </row>
    <row r="865" spans="1:9" ht="15.75" customHeight="1" x14ac:dyDescent="0.25">
      <c r="A865" s="5">
        <v>2016</v>
      </c>
      <c r="B865" s="5" t="s">
        <v>60</v>
      </c>
      <c r="C865" s="5" t="s">
        <v>222</v>
      </c>
      <c r="D865" s="5" t="s">
        <v>1109</v>
      </c>
      <c r="E865" s="5">
        <v>1.54068131758224E-2</v>
      </c>
      <c r="F865" s="5"/>
      <c r="G865" s="5"/>
      <c r="H865" s="5"/>
      <c r="I865" s="5"/>
    </row>
    <row r="866" spans="1:9" ht="15.75" customHeight="1" x14ac:dyDescent="0.25">
      <c r="A866" s="5">
        <v>2016</v>
      </c>
      <c r="B866" s="5" t="s">
        <v>62</v>
      </c>
      <c r="C866" s="5" t="s">
        <v>222</v>
      </c>
      <c r="D866" s="5" t="s">
        <v>1109</v>
      </c>
      <c r="E866" s="5">
        <v>1.9395911777451899E-3</v>
      </c>
      <c r="F866" s="5"/>
      <c r="G866" s="5"/>
      <c r="H866" s="5"/>
      <c r="I866" s="5"/>
    </row>
    <row r="867" spans="1:9" ht="15.75" customHeight="1" x14ac:dyDescent="0.25">
      <c r="A867" s="5">
        <v>2016</v>
      </c>
      <c r="B867" s="5" t="s">
        <v>66</v>
      </c>
      <c r="C867" s="5" t="s">
        <v>222</v>
      </c>
      <c r="D867" s="5" t="s">
        <v>1109</v>
      </c>
      <c r="E867" s="5">
        <v>2.8169030277915702E-3</v>
      </c>
      <c r="F867" s="5"/>
      <c r="G867" s="5"/>
      <c r="H867" s="5"/>
      <c r="I867" s="5"/>
    </row>
    <row r="868" spans="1:9" ht="15.75" customHeight="1" x14ac:dyDescent="0.25">
      <c r="A868" s="5">
        <v>2016</v>
      </c>
      <c r="B868" s="5" t="s">
        <v>64</v>
      </c>
      <c r="C868" s="5" t="s">
        <v>222</v>
      </c>
      <c r="D868" s="5" t="s">
        <v>1109</v>
      </c>
      <c r="E868" s="5">
        <v>6.2675317115306502E-3</v>
      </c>
      <c r="F868" s="5"/>
      <c r="G868" s="5"/>
      <c r="H868" s="5"/>
      <c r="I868" s="5"/>
    </row>
    <row r="869" spans="1:9" ht="15.75" customHeight="1" x14ac:dyDescent="0.25">
      <c r="A869" s="5">
        <v>2016</v>
      </c>
      <c r="B869" s="5" t="s">
        <v>69</v>
      </c>
      <c r="C869" s="5" t="s">
        <v>222</v>
      </c>
      <c r="D869" s="5" t="s">
        <v>1109</v>
      </c>
      <c r="E869" s="5">
        <v>7.9056640869347699E-4</v>
      </c>
      <c r="F869" s="5"/>
      <c r="G869" s="5"/>
      <c r="H869" s="5"/>
      <c r="I869" s="5"/>
    </row>
    <row r="870" spans="1:9" ht="15.75" customHeight="1" x14ac:dyDescent="0.25">
      <c r="A870" s="5">
        <v>2016</v>
      </c>
      <c r="B870" s="5" t="s">
        <v>87</v>
      </c>
      <c r="C870" s="5" t="s">
        <v>222</v>
      </c>
      <c r="D870" s="5" t="s">
        <v>1109</v>
      </c>
      <c r="E870" s="5">
        <v>2.1970347773450898E-3</v>
      </c>
      <c r="F870" s="5"/>
      <c r="G870" s="5"/>
      <c r="H870" s="5"/>
      <c r="I870" s="5"/>
    </row>
    <row r="871" spans="1:9" ht="15.75" customHeight="1" x14ac:dyDescent="0.25">
      <c r="A871" s="5">
        <v>2016</v>
      </c>
      <c r="B871" s="5" t="s">
        <v>90</v>
      </c>
      <c r="C871" s="5" t="s">
        <v>222</v>
      </c>
      <c r="D871" s="5" t="s">
        <v>1109</v>
      </c>
      <c r="E871" s="5">
        <v>2.7904084145817902E-3</v>
      </c>
      <c r="F871" s="5"/>
      <c r="G871" s="5"/>
      <c r="H871" s="5"/>
      <c r="I871" s="5"/>
    </row>
    <row r="872" spans="1:9" ht="15.75" customHeight="1" x14ac:dyDescent="0.25">
      <c r="A872" s="5">
        <v>2016</v>
      </c>
      <c r="B872" s="5" t="s">
        <v>72</v>
      </c>
      <c r="C872" s="5" t="s">
        <v>222</v>
      </c>
      <c r="D872" s="5" t="s">
        <v>1109</v>
      </c>
      <c r="E872" s="5">
        <v>2.2692077928345902E-3</v>
      </c>
      <c r="F872" s="5"/>
      <c r="G872" s="5"/>
      <c r="H872" s="5"/>
      <c r="I872" s="5"/>
    </row>
    <row r="873" spans="1:9" ht="15.75" customHeight="1" x14ac:dyDescent="0.25">
      <c r="A873" s="5">
        <v>2016</v>
      </c>
      <c r="B873" s="5" t="s">
        <v>79</v>
      </c>
      <c r="C873" s="5" t="s">
        <v>222</v>
      </c>
      <c r="D873" s="5" t="s">
        <v>1109</v>
      </c>
      <c r="E873" s="5">
        <v>9.4732685118135099E-3</v>
      </c>
      <c r="F873" s="5"/>
      <c r="G873" s="5"/>
      <c r="H873" s="5"/>
      <c r="I873" s="5"/>
    </row>
    <row r="874" spans="1:9" ht="15.75" customHeight="1" x14ac:dyDescent="0.25">
      <c r="A874" s="5">
        <v>2016</v>
      </c>
      <c r="B874" s="5" t="s">
        <v>82</v>
      </c>
      <c r="C874" s="5" t="s">
        <v>222</v>
      </c>
      <c r="D874" s="5" t="s">
        <v>1109</v>
      </c>
      <c r="E874" s="5">
        <v>1.7037272268757401E-2</v>
      </c>
      <c r="F874" s="5"/>
      <c r="G874" s="5"/>
      <c r="H874" s="5"/>
      <c r="I874" s="5"/>
    </row>
    <row r="875" spans="1:9" ht="15.75" customHeight="1" x14ac:dyDescent="0.25">
      <c r="A875" s="5">
        <v>2016</v>
      </c>
      <c r="B875" s="5" t="s">
        <v>74</v>
      </c>
      <c r="C875" s="5" t="s">
        <v>222</v>
      </c>
      <c r="D875" s="5" t="s">
        <v>1109</v>
      </c>
      <c r="E875" s="5">
        <v>1.5584361021888601E-3</v>
      </c>
      <c r="F875" s="5"/>
      <c r="G875" s="5"/>
      <c r="H875" s="5"/>
      <c r="I875" s="5"/>
    </row>
    <row r="876" spans="1:9" ht="15.75" customHeight="1" x14ac:dyDescent="0.25">
      <c r="A876" s="5">
        <v>2016</v>
      </c>
      <c r="B876" s="5" t="s">
        <v>85</v>
      </c>
      <c r="C876" s="5" t="s">
        <v>222</v>
      </c>
      <c r="D876" s="5" t="s">
        <v>1109</v>
      </c>
      <c r="E876" s="5">
        <v>1.3176835648738901E-2</v>
      </c>
      <c r="F876" s="5"/>
      <c r="G876" s="5"/>
      <c r="H876" s="5"/>
      <c r="I876" s="5"/>
    </row>
    <row r="877" spans="1:9" ht="15.75" customHeight="1" x14ac:dyDescent="0.25">
      <c r="A877" s="5">
        <v>2016</v>
      </c>
      <c r="B877" s="5" t="s">
        <v>93</v>
      </c>
      <c r="C877" s="5" t="s">
        <v>222</v>
      </c>
      <c r="D877" s="5" t="s">
        <v>1109</v>
      </c>
      <c r="E877" s="5">
        <v>1.3739149941322E-2</v>
      </c>
      <c r="F877" s="5"/>
      <c r="G877" s="5"/>
      <c r="H877" s="5"/>
      <c r="I877" s="5"/>
    </row>
    <row r="878" spans="1:9" ht="15.75" customHeight="1" x14ac:dyDescent="0.25">
      <c r="A878" s="5">
        <v>2016</v>
      </c>
      <c r="B878" s="5" t="s">
        <v>95</v>
      </c>
      <c r="C878" s="5" t="s">
        <v>222</v>
      </c>
      <c r="D878" s="5" t="s">
        <v>1109</v>
      </c>
      <c r="E878" s="5">
        <v>0.13612208980044799</v>
      </c>
      <c r="F878" s="5"/>
      <c r="G878" s="5"/>
      <c r="H878" s="5"/>
      <c r="I878" s="5"/>
    </row>
    <row r="879" spans="1:9" ht="15.75" customHeight="1" x14ac:dyDescent="0.25">
      <c r="A879" s="5">
        <v>2016</v>
      </c>
      <c r="B879" s="5" t="s">
        <v>98</v>
      </c>
      <c r="C879" s="5" t="s">
        <v>222</v>
      </c>
      <c r="D879" s="5" t="s">
        <v>1109</v>
      </c>
      <c r="E879" s="5">
        <v>7.0391164021261501E-4</v>
      </c>
      <c r="F879" s="5"/>
      <c r="G879" s="5"/>
      <c r="H879" s="5"/>
      <c r="I879" s="5"/>
    </row>
    <row r="880" spans="1:9" ht="15.75" customHeight="1" x14ac:dyDescent="0.25">
      <c r="A880" s="5">
        <v>2016</v>
      </c>
      <c r="B880" s="5" t="s">
        <v>101</v>
      </c>
      <c r="C880" s="5" t="s">
        <v>222</v>
      </c>
      <c r="D880" s="5" t="s">
        <v>1109</v>
      </c>
      <c r="E880" s="5">
        <v>4.5244962894563603E-2</v>
      </c>
      <c r="F880" s="5"/>
      <c r="G880" s="5"/>
      <c r="H880" s="5"/>
      <c r="I880" s="5"/>
    </row>
    <row r="881" spans="1:9" ht="15.75" customHeight="1" x14ac:dyDescent="0.25">
      <c r="A881" s="5">
        <v>2016</v>
      </c>
      <c r="B881" s="5" t="s">
        <v>104</v>
      </c>
      <c r="C881" s="5" t="s">
        <v>222</v>
      </c>
      <c r="D881" s="5" t="s">
        <v>1109</v>
      </c>
      <c r="E881" s="5">
        <v>1.5982699902023099E-3</v>
      </c>
      <c r="F881" s="5"/>
      <c r="G881" s="5"/>
      <c r="H881" s="5"/>
      <c r="I881" s="5"/>
    </row>
    <row r="882" spans="1:9" ht="15.75" customHeight="1" x14ac:dyDescent="0.25">
      <c r="A882" s="5">
        <v>2016</v>
      </c>
      <c r="B882" s="5" t="s">
        <v>106</v>
      </c>
      <c r="C882" s="5" t="s">
        <v>222</v>
      </c>
      <c r="D882" s="5" t="s">
        <v>1109</v>
      </c>
      <c r="E882" s="5">
        <v>6.21951135849884E-4</v>
      </c>
      <c r="F882" s="5"/>
      <c r="G882" s="5"/>
      <c r="H882" s="5"/>
      <c r="I882" s="5"/>
    </row>
    <row r="883" spans="1:9" ht="15.75" customHeight="1" x14ac:dyDescent="0.25">
      <c r="A883" s="5">
        <v>2016</v>
      </c>
      <c r="B883" s="5" t="s">
        <v>112</v>
      </c>
      <c r="C883" s="5" t="s">
        <v>222</v>
      </c>
      <c r="D883" s="5" t="s">
        <v>1109</v>
      </c>
      <c r="E883" s="5">
        <v>3.0560592044279601E-3</v>
      </c>
      <c r="F883" s="5"/>
      <c r="G883" s="5"/>
      <c r="H883" s="5"/>
      <c r="I883" s="5"/>
    </row>
    <row r="884" spans="1:9" ht="15.75" customHeight="1" x14ac:dyDescent="0.25">
      <c r="A884" s="5">
        <v>2016</v>
      </c>
      <c r="B884" s="5" t="s">
        <v>114</v>
      </c>
      <c r="C884" s="5" t="s">
        <v>222</v>
      </c>
      <c r="D884" s="5" t="s">
        <v>1109</v>
      </c>
      <c r="E884" s="5">
        <v>0.46687970091286801</v>
      </c>
      <c r="F884" s="5"/>
      <c r="G884" s="5"/>
      <c r="H884" s="5"/>
      <c r="I884" s="5"/>
    </row>
    <row r="885" spans="1:9" ht="15.75" customHeight="1" x14ac:dyDescent="0.25">
      <c r="A885" s="5">
        <v>2016</v>
      </c>
      <c r="B885" s="5" t="s">
        <v>117</v>
      </c>
      <c r="C885" s="5" t="s">
        <v>222</v>
      </c>
      <c r="D885" s="5" t="s">
        <v>1109</v>
      </c>
      <c r="E885" s="5">
        <v>6.2372806507649797E-3</v>
      </c>
      <c r="F885" s="5"/>
      <c r="G885" s="5"/>
      <c r="H885" s="5"/>
      <c r="I885" s="5"/>
    </row>
    <row r="886" spans="1:9" ht="15.75" customHeight="1" x14ac:dyDescent="0.25">
      <c r="A886" s="5">
        <v>2016</v>
      </c>
      <c r="B886" s="5" t="s">
        <v>122</v>
      </c>
      <c r="C886" s="5" t="s">
        <v>222</v>
      </c>
      <c r="D886" s="5" t="s">
        <v>1109</v>
      </c>
      <c r="E886" s="5">
        <v>3.6858548390359602E-3</v>
      </c>
      <c r="F886" s="5"/>
      <c r="G886" s="5"/>
      <c r="H886" s="5"/>
      <c r="I886" s="5"/>
    </row>
    <row r="887" spans="1:9" ht="15.75" customHeight="1" x14ac:dyDescent="0.25">
      <c r="A887" s="5">
        <v>2016</v>
      </c>
      <c r="B887" s="5" t="s">
        <v>120</v>
      </c>
      <c r="C887" s="5" t="s">
        <v>222</v>
      </c>
      <c r="D887" s="5" t="s">
        <v>1109</v>
      </c>
      <c r="E887" s="40">
        <v>3.92484003254222E-5</v>
      </c>
      <c r="F887" s="5"/>
      <c r="G887" s="5"/>
      <c r="H887" s="5"/>
      <c r="I887" s="5"/>
    </row>
    <row r="888" spans="1:9" ht="15.75" customHeight="1" x14ac:dyDescent="0.25">
      <c r="A888" s="5">
        <v>2016</v>
      </c>
      <c r="B888" s="5" t="s">
        <v>124</v>
      </c>
      <c r="C888" s="5" t="s">
        <v>222</v>
      </c>
      <c r="D888" s="5" t="s">
        <v>1109</v>
      </c>
      <c r="E888" s="5">
        <v>1.2625757020328101E-3</v>
      </c>
      <c r="F888" s="5"/>
      <c r="G888" s="5"/>
      <c r="H888" s="5"/>
      <c r="I888" s="5"/>
    </row>
    <row r="889" spans="1:9" ht="15.75" customHeight="1" x14ac:dyDescent="0.25">
      <c r="A889" s="5">
        <v>2016</v>
      </c>
      <c r="B889" s="5" t="s">
        <v>130</v>
      </c>
      <c r="C889" s="5" t="s">
        <v>222</v>
      </c>
      <c r="D889" s="5" t="s">
        <v>1109</v>
      </c>
      <c r="E889" s="5">
        <v>1.6036481868409601E-3</v>
      </c>
      <c r="F889" s="5"/>
      <c r="G889" s="5"/>
      <c r="H889" s="5"/>
      <c r="I889" s="5"/>
    </row>
    <row r="890" spans="1:9" ht="15.75" customHeight="1" x14ac:dyDescent="0.25">
      <c r="A890" s="5">
        <v>2016</v>
      </c>
      <c r="B890" s="5" t="s">
        <v>127</v>
      </c>
      <c r="C890" s="5" t="s">
        <v>222</v>
      </c>
      <c r="D890" s="5" t="s">
        <v>1109</v>
      </c>
      <c r="E890" s="5">
        <v>6.35181344141758E-3</v>
      </c>
      <c r="F890" s="5"/>
      <c r="G890" s="5"/>
      <c r="H890" s="5"/>
      <c r="I890" s="5"/>
    </row>
    <row r="891" spans="1:9" ht="15.75" customHeight="1" x14ac:dyDescent="0.25">
      <c r="A891" s="5">
        <v>2016</v>
      </c>
      <c r="B891" s="5" t="s">
        <v>132</v>
      </c>
      <c r="C891" s="5" t="s">
        <v>222</v>
      </c>
      <c r="D891" s="5" t="s">
        <v>1109</v>
      </c>
      <c r="E891" s="5">
        <v>5.7363596645126601E-3</v>
      </c>
      <c r="F891" s="5"/>
      <c r="G891" s="5"/>
      <c r="H891" s="5"/>
      <c r="I891" s="5"/>
    </row>
    <row r="892" spans="1:9" ht="15.75" customHeight="1" x14ac:dyDescent="0.25">
      <c r="A892" s="5">
        <v>2016</v>
      </c>
      <c r="B892" s="5" t="s">
        <v>6</v>
      </c>
      <c r="C892" s="5" t="s">
        <v>654</v>
      </c>
      <c r="D892" s="5" t="s">
        <v>1109</v>
      </c>
      <c r="E892" s="5">
        <v>7.4523356982056796E-2</v>
      </c>
      <c r="F892" s="5"/>
      <c r="G892" s="5"/>
      <c r="H892" s="5"/>
      <c r="I892" s="5"/>
    </row>
    <row r="893" spans="1:9" ht="15.75" customHeight="1" x14ac:dyDescent="0.25">
      <c r="A893" s="5">
        <v>2016</v>
      </c>
      <c r="B893" s="5" t="s">
        <v>3</v>
      </c>
      <c r="C893" s="5" t="s">
        <v>654</v>
      </c>
      <c r="D893" s="5" t="s">
        <v>1109</v>
      </c>
      <c r="E893" s="5">
        <v>1.2599559925874E-2</v>
      </c>
      <c r="F893" s="5"/>
      <c r="G893" s="5"/>
      <c r="H893" s="5"/>
      <c r="I893" s="5"/>
    </row>
    <row r="894" spans="1:9" ht="15.75" customHeight="1" x14ac:dyDescent="0.25">
      <c r="A894" s="5">
        <v>2016</v>
      </c>
      <c r="B894" s="5" t="s">
        <v>12</v>
      </c>
      <c r="C894" s="5" t="s">
        <v>654</v>
      </c>
      <c r="D894" s="5" t="s">
        <v>1109</v>
      </c>
      <c r="E894" s="5">
        <v>2.0083309491547401E-3</v>
      </c>
      <c r="F894" s="5"/>
      <c r="G894" s="5"/>
      <c r="H894" s="5"/>
      <c r="I894" s="5"/>
    </row>
    <row r="895" spans="1:9" ht="15.75" customHeight="1" x14ac:dyDescent="0.25">
      <c r="A895" s="5">
        <v>2016</v>
      </c>
      <c r="B895" s="5" t="s">
        <v>8</v>
      </c>
      <c r="C895" s="5" t="s">
        <v>654</v>
      </c>
      <c r="D895" s="5" t="s">
        <v>1109</v>
      </c>
      <c r="E895" s="5">
        <v>3.6724706567233399E-3</v>
      </c>
      <c r="F895" s="5"/>
      <c r="G895" s="5"/>
      <c r="H895" s="5"/>
      <c r="I895" s="5"/>
    </row>
    <row r="896" spans="1:9" ht="15.75" customHeight="1" x14ac:dyDescent="0.25">
      <c r="A896" s="5">
        <v>2016</v>
      </c>
      <c r="B896" s="5" t="s">
        <v>15</v>
      </c>
      <c r="C896" s="5" t="s">
        <v>654</v>
      </c>
      <c r="D896" s="5" t="s">
        <v>1109</v>
      </c>
      <c r="E896" s="5">
        <v>6.67151448847077E-2</v>
      </c>
      <c r="F896" s="5"/>
      <c r="G896" s="5"/>
      <c r="H896" s="5"/>
      <c r="I896" s="5"/>
    </row>
    <row r="897" spans="1:9" ht="15.75" customHeight="1" x14ac:dyDescent="0.25">
      <c r="A897" s="5">
        <v>2016</v>
      </c>
      <c r="B897" s="5" t="s">
        <v>17</v>
      </c>
      <c r="C897" s="5" t="s">
        <v>654</v>
      </c>
      <c r="D897" s="5" t="s">
        <v>1109</v>
      </c>
      <c r="E897" s="5">
        <v>0.102067391726626</v>
      </c>
      <c r="F897" s="5"/>
      <c r="G897" s="5"/>
      <c r="H897" s="5"/>
      <c r="I897" s="5"/>
    </row>
    <row r="898" spans="1:9" ht="15.75" customHeight="1" x14ac:dyDescent="0.25">
      <c r="A898" s="5">
        <v>2016</v>
      </c>
      <c r="B898" s="5" t="s">
        <v>20</v>
      </c>
      <c r="C898" s="5" t="s">
        <v>654</v>
      </c>
      <c r="D898" s="5" t="s">
        <v>1109</v>
      </c>
      <c r="E898" s="5">
        <v>8.4010676087262995E-4</v>
      </c>
      <c r="F898" s="5"/>
      <c r="G898" s="5"/>
      <c r="H898" s="5"/>
      <c r="I898" s="5"/>
    </row>
    <row r="899" spans="1:9" ht="15.75" customHeight="1" x14ac:dyDescent="0.25">
      <c r="A899" s="5">
        <v>2016</v>
      </c>
      <c r="B899" s="5" t="s">
        <v>23</v>
      </c>
      <c r="C899" s="5" t="s">
        <v>654</v>
      </c>
      <c r="D899" s="5" t="s">
        <v>1109</v>
      </c>
      <c r="E899" s="40">
        <v>2.11206095966242E-7</v>
      </c>
      <c r="F899" s="5"/>
      <c r="G899" s="5"/>
      <c r="H899" s="5"/>
      <c r="I899" s="5"/>
    </row>
    <row r="900" spans="1:9" ht="15.75" customHeight="1" x14ac:dyDescent="0.25">
      <c r="A900" s="5">
        <v>2016</v>
      </c>
      <c r="B900" s="5" t="s">
        <v>26</v>
      </c>
      <c r="C900" s="5" t="s">
        <v>654</v>
      </c>
      <c r="D900" s="5" t="s">
        <v>1109</v>
      </c>
      <c r="E900" s="5">
        <v>4.2710890036995403E-3</v>
      </c>
      <c r="F900" s="5"/>
      <c r="G900" s="5"/>
      <c r="H900" s="5"/>
      <c r="I900" s="5"/>
    </row>
    <row r="901" spans="1:9" ht="15.75" customHeight="1" x14ac:dyDescent="0.25">
      <c r="A901" s="5">
        <v>2016</v>
      </c>
      <c r="B901" s="5" t="s">
        <v>28</v>
      </c>
      <c r="C901" s="5" t="s">
        <v>654</v>
      </c>
      <c r="D901" s="5" t="s">
        <v>1109</v>
      </c>
      <c r="E901" s="5">
        <v>1.66153311526227E-3</v>
      </c>
      <c r="F901" s="5"/>
      <c r="G901" s="5"/>
      <c r="H901" s="5"/>
      <c r="I901" s="5"/>
    </row>
    <row r="902" spans="1:9" ht="15.75" customHeight="1" x14ac:dyDescent="0.25">
      <c r="A902" s="5">
        <v>2016</v>
      </c>
      <c r="B902" s="5" t="s">
        <v>31</v>
      </c>
      <c r="C902" s="5" t="s">
        <v>654</v>
      </c>
      <c r="D902" s="5" t="s">
        <v>1109</v>
      </c>
      <c r="E902" s="5">
        <v>1.2986805272554501E-4</v>
      </c>
      <c r="F902" s="5"/>
      <c r="G902" s="5"/>
      <c r="H902" s="5"/>
      <c r="I902" s="5"/>
    </row>
    <row r="903" spans="1:9" ht="15.75" customHeight="1" x14ac:dyDescent="0.25">
      <c r="A903" s="5">
        <v>2016</v>
      </c>
      <c r="B903" s="5" t="s">
        <v>42</v>
      </c>
      <c r="C903" s="5" t="s">
        <v>654</v>
      </c>
      <c r="D903" s="5" t="s">
        <v>1109</v>
      </c>
      <c r="E903" s="5">
        <v>2.2140848370241399E-3</v>
      </c>
      <c r="F903" s="5"/>
      <c r="G903" s="5"/>
      <c r="H903" s="5"/>
      <c r="I903" s="5"/>
    </row>
    <row r="904" spans="1:9" ht="15.75" customHeight="1" x14ac:dyDescent="0.25">
      <c r="A904" s="5">
        <v>2016</v>
      </c>
      <c r="B904" s="5" t="s">
        <v>34</v>
      </c>
      <c r="C904" s="5" t="s">
        <v>654</v>
      </c>
      <c r="D904" s="5" t="s">
        <v>1109</v>
      </c>
      <c r="E904" s="5">
        <v>1.0835490887251499E-3</v>
      </c>
      <c r="F904" s="5"/>
      <c r="G904" s="5"/>
      <c r="H904" s="5"/>
      <c r="I904" s="5"/>
    </row>
    <row r="905" spans="1:9" ht="15.75" customHeight="1" x14ac:dyDescent="0.25">
      <c r="A905" s="5">
        <v>2016</v>
      </c>
      <c r="B905" s="5" t="s">
        <v>36</v>
      </c>
      <c r="C905" s="5" t="s">
        <v>654</v>
      </c>
      <c r="D905" s="5" t="s">
        <v>1109</v>
      </c>
      <c r="E905" s="5">
        <v>5.0487457279526898E-3</v>
      </c>
      <c r="F905" s="5"/>
      <c r="G905" s="5"/>
      <c r="H905" s="5"/>
      <c r="I905" s="5"/>
    </row>
    <row r="906" spans="1:9" ht="15.75" customHeight="1" x14ac:dyDescent="0.25">
      <c r="A906" s="5">
        <v>2016</v>
      </c>
      <c r="B906" s="5" t="s">
        <v>39</v>
      </c>
      <c r="C906" s="5" t="s">
        <v>654</v>
      </c>
      <c r="D906" s="5" t="s">
        <v>1109</v>
      </c>
      <c r="E906" s="5">
        <v>1.2305686218536101E-3</v>
      </c>
      <c r="F906" s="5"/>
      <c r="G906" s="5"/>
      <c r="H906" s="5"/>
      <c r="I906" s="5"/>
    </row>
    <row r="907" spans="1:9" ht="15.75" customHeight="1" x14ac:dyDescent="0.25">
      <c r="A907" s="5">
        <v>2016</v>
      </c>
      <c r="B907" s="5" t="s">
        <v>45</v>
      </c>
      <c r="C907" s="5" t="s">
        <v>654</v>
      </c>
      <c r="D907" s="5" t="s">
        <v>1109</v>
      </c>
      <c r="E907" s="5">
        <v>8.8738998471341209E-3</v>
      </c>
      <c r="F907" s="5"/>
      <c r="G907" s="5"/>
      <c r="H907" s="5"/>
      <c r="I907" s="5"/>
    </row>
    <row r="908" spans="1:9" ht="15.75" customHeight="1" x14ac:dyDescent="0.25">
      <c r="A908" s="5">
        <v>2016</v>
      </c>
      <c r="B908" s="5" t="s">
        <v>47</v>
      </c>
      <c r="C908" s="5" t="s">
        <v>654</v>
      </c>
      <c r="D908" s="5" t="s">
        <v>1109</v>
      </c>
      <c r="E908" s="5">
        <v>1.9265395855129501E-3</v>
      </c>
      <c r="F908" s="5"/>
      <c r="G908" s="5"/>
      <c r="H908" s="5"/>
      <c r="I908" s="5"/>
    </row>
    <row r="909" spans="1:9" ht="15.75" customHeight="1" x14ac:dyDescent="0.25">
      <c r="A909" s="5">
        <v>2016</v>
      </c>
      <c r="B909" s="5" t="s">
        <v>50</v>
      </c>
      <c r="C909" s="5" t="s">
        <v>654</v>
      </c>
      <c r="D909" s="5" t="s">
        <v>1109</v>
      </c>
      <c r="E909" s="5">
        <v>5.8708961071420401E-2</v>
      </c>
      <c r="F909" s="5"/>
      <c r="G909" s="5"/>
      <c r="H909" s="5"/>
      <c r="I909" s="5"/>
    </row>
    <row r="910" spans="1:9" ht="15.75" customHeight="1" x14ac:dyDescent="0.25">
      <c r="A910" s="5">
        <v>2016</v>
      </c>
      <c r="B910" s="5" t="s">
        <v>57</v>
      </c>
      <c r="C910" s="5" t="s">
        <v>654</v>
      </c>
      <c r="D910" s="5" t="s">
        <v>1109</v>
      </c>
      <c r="E910" s="5">
        <v>7.9215318948872395E-4</v>
      </c>
      <c r="F910" s="5"/>
      <c r="G910" s="5"/>
      <c r="H910" s="5"/>
      <c r="I910" s="5"/>
    </row>
    <row r="911" spans="1:9" ht="15.75" customHeight="1" x14ac:dyDescent="0.25">
      <c r="A911" s="5">
        <v>2016</v>
      </c>
      <c r="B911" s="5" t="s">
        <v>54</v>
      </c>
      <c r="C911" s="5" t="s">
        <v>654</v>
      </c>
      <c r="D911" s="5" t="s">
        <v>1109</v>
      </c>
      <c r="E911" s="5">
        <v>1.01070101540548E-3</v>
      </c>
      <c r="F911" s="5"/>
      <c r="G911" s="5"/>
      <c r="H911" s="5"/>
      <c r="I911" s="5"/>
    </row>
    <row r="912" spans="1:9" ht="15.75" customHeight="1" x14ac:dyDescent="0.25">
      <c r="A912" s="5">
        <v>2016</v>
      </c>
      <c r="B912" s="5" t="s">
        <v>52</v>
      </c>
      <c r="C912" s="5" t="s">
        <v>654</v>
      </c>
      <c r="D912" s="5" t="s">
        <v>1109</v>
      </c>
      <c r="E912" s="40">
        <v>5.1513681942985898E-9</v>
      </c>
      <c r="F912" s="5"/>
      <c r="G912" s="5"/>
      <c r="H912" s="5"/>
      <c r="I912" s="5"/>
    </row>
    <row r="913" spans="1:9" ht="15.75" customHeight="1" x14ac:dyDescent="0.25">
      <c r="A913" s="5">
        <v>2016</v>
      </c>
      <c r="B913" s="5" t="s">
        <v>60</v>
      </c>
      <c r="C913" s="5" t="s">
        <v>654</v>
      </c>
      <c r="D913" s="5" t="s">
        <v>1109</v>
      </c>
      <c r="E913" s="5">
        <v>1.3550665792913299E-2</v>
      </c>
      <c r="F913" s="5"/>
      <c r="G913" s="5"/>
      <c r="H913" s="5"/>
      <c r="I913" s="5"/>
    </row>
    <row r="914" spans="1:9" ht="15.75" customHeight="1" x14ac:dyDescent="0.25">
      <c r="A914" s="5">
        <v>2016</v>
      </c>
      <c r="B914" s="5" t="s">
        <v>62</v>
      </c>
      <c r="C914" s="5" t="s">
        <v>654</v>
      </c>
      <c r="D914" s="5" t="s">
        <v>1109</v>
      </c>
      <c r="E914" s="5">
        <v>2.4037494566122798E-3</v>
      </c>
      <c r="F914" s="5"/>
      <c r="G914" s="5"/>
      <c r="H914" s="5"/>
      <c r="I914" s="5"/>
    </row>
    <row r="915" spans="1:9" ht="15.75" customHeight="1" x14ac:dyDescent="0.25">
      <c r="A915" s="5">
        <v>2016</v>
      </c>
      <c r="B915" s="5" t="s">
        <v>66</v>
      </c>
      <c r="C915" s="5" t="s">
        <v>654</v>
      </c>
      <c r="D915" s="5" t="s">
        <v>1109</v>
      </c>
      <c r="E915" s="5">
        <v>1.15471987656076E-3</v>
      </c>
      <c r="F915" s="5"/>
      <c r="G915" s="5"/>
      <c r="H915" s="5"/>
      <c r="I915" s="5"/>
    </row>
    <row r="916" spans="1:9" ht="15.75" customHeight="1" x14ac:dyDescent="0.25">
      <c r="A916" s="5">
        <v>2016</v>
      </c>
      <c r="B916" s="5" t="s">
        <v>64</v>
      </c>
      <c r="C916" s="5" t="s">
        <v>654</v>
      </c>
      <c r="D916" s="5" t="s">
        <v>1109</v>
      </c>
      <c r="E916" s="5">
        <v>6.3445502463452602E-3</v>
      </c>
      <c r="F916" s="5"/>
      <c r="G916" s="5"/>
      <c r="H916" s="5"/>
      <c r="I916" s="5"/>
    </row>
    <row r="917" spans="1:9" ht="15.75" customHeight="1" x14ac:dyDescent="0.25">
      <c r="A917" s="5">
        <v>2016</v>
      </c>
      <c r="B917" s="5" t="s">
        <v>69</v>
      </c>
      <c r="C917" s="5" t="s">
        <v>654</v>
      </c>
      <c r="D917" s="5" t="s">
        <v>1109</v>
      </c>
      <c r="E917" s="5">
        <v>8.1698587500615997E-4</v>
      </c>
      <c r="F917" s="5"/>
      <c r="G917" s="5"/>
      <c r="H917" s="5"/>
      <c r="I917" s="5"/>
    </row>
    <row r="918" spans="1:9" ht="15.75" customHeight="1" x14ac:dyDescent="0.25">
      <c r="A918" s="5">
        <v>2016</v>
      </c>
      <c r="B918" s="5" t="s">
        <v>87</v>
      </c>
      <c r="C918" s="5" t="s">
        <v>654</v>
      </c>
      <c r="D918" s="5" t="s">
        <v>1109</v>
      </c>
      <c r="E918" s="5">
        <v>5.9846792702493001E-4</v>
      </c>
      <c r="F918" s="5"/>
      <c r="G918" s="5"/>
      <c r="H918" s="5"/>
      <c r="I918" s="5"/>
    </row>
    <row r="919" spans="1:9" ht="15.75" customHeight="1" x14ac:dyDescent="0.25">
      <c r="A919" s="5">
        <v>2016</v>
      </c>
      <c r="B919" s="5" t="s">
        <v>90</v>
      </c>
      <c r="C919" s="5" t="s">
        <v>654</v>
      </c>
      <c r="D919" s="5" t="s">
        <v>1109</v>
      </c>
      <c r="E919" s="5">
        <v>3.6587897045866E-2</v>
      </c>
      <c r="F919" s="5"/>
      <c r="G919" s="5"/>
      <c r="H919" s="5"/>
      <c r="I919" s="5"/>
    </row>
    <row r="920" spans="1:9" ht="15.75" customHeight="1" x14ac:dyDescent="0.25">
      <c r="A920" s="5">
        <v>2016</v>
      </c>
      <c r="B920" s="5" t="s">
        <v>72</v>
      </c>
      <c r="C920" s="5" t="s">
        <v>654</v>
      </c>
      <c r="D920" s="5" t="s">
        <v>1109</v>
      </c>
      <c r="E920" s="5">
        <v>1.1824162076574101E-3</v>
      </c>
      <c r="F920" s="5"/>
      <c r="G920" s="5"/>
      <c r="H920" s="5"/>
      <c r="I920" s="5"/>
    </row>
    <row r="921" spans="1:9" ht="15.75" customHeight="1" x14ac:dyDescent="0.25">
      <c r="A921" s="5">
        <v>2016</v>
      </c>
      <c r="B921" s="5" t="s">
        <v>79</v>
      </c>
      <c r="C921" s="5" t="s">
        <v>654</v>
      </c>
      <c r="D921" s="5" t="s">
        <v>1109</v>
      </c>
      <c r="E921" s="5">
        <v>7.2828549634217099E-4</v>
      </c>
      <c r="F921" s="5"/>
      <c r="G921" s="5"/>
      <c r="H921" s="5"/>
      <c r="I921" s="5"/>
    </row>
    <row r="922" spans="1:9" ht="15.75" customHeight="1" x14ac:dyDescent="0.25">
      <c r="A922" s="5">
        <v>2016</v>
      </c>
      <c r="B922" s="5" t="s">
        <v>82</v>
      </c>
      <c r="C922" s="5" t="s">
        <v>654</v>
      </c>
      <c r="D922" s="5" t="s">
        <v>1109</v>
      </c>
      <c r="E922" s="5">
        <v>3.5659296933635398E-2</v>
      </c>
      <c r="F922" s="5"/>
      <c r="G922" s="5"/>
      <c r="H922" s="5"/>
      <c r="I922" s="5"/>
    </row>
    <row r="923" spans="1:9" ht="15.75" customHeight="1" x14ac:dyDescent="0.25">
      <c r="A923" s="5">
        <v>2016</v>
      </c>
      <c r="B923" s="5" t="s">
        <v>74</v>
      </c>
      <c r="C923" s="5" t="s">
        <v>654</v>
      </c>
      <c r="D923" s="5" t="s">
        <v>1109</v>
      </c>
      <c r="E923" s="5">
        <v>9.0921081978868705E-4</v>
      </c>
      <c r="F923" s="5"/>
      <c r="G923" s="5"/>
      <c r="H923" s="5"/>
      <c r="I923" s="5"/>
    </row>
    <row r="924" spans="1:9" ht="15.75" customHeight="1" x14ac:dyDescent="0.25">
      <c r="A924" s="5">
        <v>2016</v>
      </c>
      <c r="B924" s="5" t="s">
        <v>85</v>
      </c>
      <c r="C924" s="5" t="s">
        <v>654</v>
      </c>
      <c r="D924" s="5" t="s">
        <v>1109</v>
      </c>
      <c r="E924" s="5">
        <v>3.5066517205066001E-3</v>
      </c>
      <c r="F924" s="5"/>
      <c r="G924" s="5"/>
      <c r="H924" s="5"/>
      <c r="I924" s="5"/>
    </row>
    <row r="925" spans="1:9" ht="15.75" customHeight="1" x14ac:dyDescent="0.25">
      <c r="A925" s="5">
        <v>2016</v>
      </c>
      <c r="B925" s="5" t="s">
        <v>93</v>
      </c>
      <c r="C925" s="5" t="s">
        <v>654</v>
      </c>
      <c r="D925" s="5" t="s">
        <v>1109</v>
      </c>
      <c r="E925" s="5">
        <v>6.4028436439687603E-3</v>
      </c>
      <c r="F925" s="5"/>
      <c r="G925" s="5"/>
      <c r="H925" s="5"/>
      <c r="I925" s="5"/>
    </row>
    <row r="926" spans="1:9" ht="15.75" customHeight="1" x14ac:dyDescent="0.25">
      <c r="A926" s="5">
        <v>2016</v>
      </c>
      <c r="B926" s="5" t="s">
        <v>95</v>
      </c>
      <c r="C926" s="5" t="s">
        <v>654</v>
      </c>
      <c r="D926" s="5" t="s">
        <v>1109</v>
      </c>
      <c r="E926" s="5">
        <v>9.2275128067484502E-2</v>
      </c>
      <c r="F926" s="5"/>
      <c r="G926" s="5"/>
      <c r="H926" s="5"/>
      <c r="I926" s="5"/>
    </row>
    <row r="927" spans="1:9" ht="15.75" customHeight="1" x14ac:dyDescent="0.25">
      <c r="A927" s="5">
        <v>2016</v>
      </c>
      <c r="B927" s="5" t="s">
        <v>98</v>
      </c>
      <c r="C927" s="5" t="s">
        <v>654</v>
      </c>
      <c r="D927" s="5" t="s">
        <v>1109</v>
      </c>
      <c r="E927" s="5">
        <v>9.1796763058217502E-4</v>
      </c>
      <c r="F927" s="5"/>
      <c r="G927" s="5"/>
      <c r="H927" s="5"/>
      <c r="I927" s="5"/>
    </row>
    <row r="928" spans="1:9" ht="15.75" customHeight="1" x14ac:dyDescent="0.25">
      <c r="A928" s="5">
        <v>2016</v>
      </c>
      <c r="B928" s="5" t="s">
        <v>101</v>
      </c>
      <c r="C928" s="5" t="s">
        <v>654</v>
      </c>
      <c r="D928" s="5" t="s">
        <v>1109</v>
      </c>
      <c r="E928" s="5">
        <v>2.4005817406560201E-2</v>
      </c>
      <c r="F928" s="5"/>
      <c r="G928" s="5"/>
      <c r="H928" s="5"/>
      <c r="I928" s="5"/>
    </row>
    <row r="929" spans="1:9" ht="15.75" customHeight="1" x14ac:dyDescent="0.25">
      <c r="A929" s="5">
        <v>2016</v>
      </c>
      <c r="B929" s="5" t="s">
        <v>104</v>
      </c>
      <c r="C929" s="5" t="s">
        <v>654</v>
      </c>
      <c r="D929" s="5" t="s">
        <v>1109</v>
      </c>
      <c r="E929" s="5">
        <v>2.16534156089605E-4</v>
      </c>
      <c r="F929" s="5"/>
      <c r="G929" s="5"/>
      <c r="H929" s="5"/>
      <c r="I929" s="5"/>
    </row>
    <row r="930" spans="1:9" ht="15.75" customHeight="1" x14ac:dyDescent="0.25">
      <c r="A930" s="5">
        <v>2016</v>
      </c>
      <c r="B930" s="5" t="s">
        <v>106</v>
      </c>
      <c r="C930" s="5" t="s">
        <v>654</v>
      </c>
      <c r="D930" s="5" t="s">
        <v>1109</v>
      </c>
      <c r="E930" s="5">
        <v>4.44074725463149E-4</v>
      </c>
      <c r="F930" s="5"/>
      <c r="G930" s="5"/>
      <c r="H930" s="5"/>
      <c r="I930" s="5"/>
    </row>
    <row r="931" spans="1:9" ht="15.75" customHeight="1" x14ac:dyDescent="0.25">
      <c r="A931" s="5">
        <v>2016</v>
      </c>
      <c r="B931" s="5" t="s">
        <v>112</v>
      </c>
      <c r="C931" s="5" t="s">
        <v>654</v>
      </c>
      <c r="D931" s="5" t="s">
        <v>1109</v>
      </c>
      <c r="E931" s="5">
        <v>1.12204320269387E-3</v>
      </c>
      <c r="F931" s="5"/>
      <c r="G931" s="5"/>
      <c r="H931" s="5"/>
      <c r="I931" s="5"/>
    </row>
    <row r="932" spans="1:9" ht="15.75" customHeight="1" x14ac:dyDescent="0.25">
      <c r="A932" s="5">
        <v>2016</v>
      </c>
      <c r="B932" s="5" t="s">
        <v>114</v>
      </c>
      <c r="C932" s="5" t="s">
        <v>654</v>
      </c>
      <c r="D932" s="5" t="s">
        <v>1109</v>
      </c>
      <c r="E932" s="5">
        <v>0.36817437172841999</v>
      </c>
      <c r="F932" s="5"/>
      <c r="G932" s="5"/>
      <c r="H932" s="5"/>
      <c r="I932" s="5"/>
    </row>
    <row r="933" spans="1:9" ht="15.75" customHeight="1" x14ac:dyDescent="0.25">
      <c r="A933" s="5">
        <v>2016</v>
      </c>
      <c r="B933" s="5" t="s">
        <v>117</v>
      </c>
      <c r="C933" s="5" t="s">
        <v>654</v>
      </c>
      <c r="D933" s="5" t="s">
        <v>1109</v>
      </c>
      <c r="E933" s="5">
        <v>7.5782426578719E-3</v>
      </c>
      <c r="F933" s="5"/>
      <c r="G933" s="5"/>
      <c r="H933" s="5"/>
      <c r="I933" s="5"/>
    </row>
    <row r="934" spans="1:9" ht="15.75" customHeight="1" x14ac:dyDescent="0.25">
      <c r="A934" s="5">
        <v>2016</v>
      </c>
      <c r="B934" s="5" t="s">
        <v>122</v>
      </c>
      <c r="C934" s="5" t="s">
        <v>654</v>
      </c>
      <c r="D934" s="5" t="s">
        <v>1109</v>
      </c>
      <c r="E934" s="5">
        <v>3.3398432064597403E-4</v>
      </c>
      <c r="F934" s="5"/>
      <c r="G934" s="5"/>
      <c r="H934" s="5"/>
      <c r="I934" s="5"/>
    </row>
    <row r="935" spans="1:9" ht="15.75" customHeight="1" x14ac:dyDescent="0.25">
      <c r="A935" s="5">
        <v>2016</v>
      </c>
      <c r="B935" s="5" t="s">
        <v>120</v>
      </c>
      <c r="C935" s="5" t="s">
        <v>654</v>
      </c>
      <c r="D935" s="5" t="s">
        <v>1109</v>
      </c>
      <c r="E935" s="40">
        <v>2.31811568743436E-8</v>
      </c>
      <c r="F935" s="5"/>
      <c r="G935" s="5"/>
      <c r="H935" s="5"/>
      <c r="I935" s="5"/>
    </row>
    <row r="936" spans="1:9" ht="15.75" customHeight="1" x14ac:dyDescent="0.25">
      <c r="A936" s="5">
        <v>2016</v>
      </c>
      <c r="B936" s="5" t="s">
        <v>124</v>
      </c>
      <c r="C936" s="5" t="s">
        <v>654</v>
      </c>
      <c r="D936" s="5" t="s">
        <v>1109</v>
      </c>
      <c r="E936" s="5">
        <v>2.8560498868080899E-3</v>
      </c>
      <c r="F936" s="5"/>
      <c r="G936" s="5"/>
      <c r="H936" s="5"/>
      <c r="I936" s="5"/>
    </row>
    <row r="937" spans="1:9" ht="15.75" customHeight="1" x14ac:dyDescent="0.25">
      <c r="A937" s="5">
        <v>2016</v>
      </c>
      <c r="B937" s="5" t="s">
        <v>130</v>
      </c>
      <c r="C937" s="5" t="s">
        <v>654</v>
      </c>
      <c r="D937" s="5" t="s">
        <v>1109</v>
      </c>
      <c r="E937" s="40">
        <v>5.7628355989618303E-6</v>
      </c>
      <c r="F937" s="5"/>
      <c r="G937" s="5"/>
      <c r="H937" s="5"/>
      <c r="I937" s="5"/>
    </row>
    <row r="938" spans="1:9" ht="15.75" customHeight="1" x14ac:dyDescent="0.25">
      <c r="A938" s="5">
        <v>2016</v>
      </c>
      <c r="B938" s="5" t="s">
        <v>127</v>
      </c>
      <c r="C938" s="5" t="s">
        <v>654</v>
      </c>
      <c r="D938" s="5" t="s">
        <v>1109</v>
      </c>
      <c r="E938" s="5">
        <v>6.3358686455274099E-3</v>
      </c>
      <c r="F938" s="5"/>
      <c r="G938" s="5"/>
      <c r="H938" s="5"/>
      <c r="I938" s="5"/>
    </row>
    <row r="939" spans="1:9" ht="15.75" customHeight="1" x14ac:dyDescent="0.25">
      <c r="A939" s="5">
        <v>2016</v>
      </c>
      <c r="B939" s="5" t="s">
        <v>132</v>
      </c>
      <c r="C939" s="5" t="s">
        <v>654</v>
      </c>
      <c r="D939" s="5" t="s">
        <v>1109</v>
      </c>
      <c r="E939" s="5">
        <v>3.65101191131844E-2</v>
      </c>
      <c r="F939" s="5"/>
      <c r="G939" s="5"/>
      <c r="H939" s="5"/>
      <c r="I939" s="5"/>
    </row>
    <row r="940" spans="1:9" ht="15.75" customHeight="1" x14ac:dyDescent="0.25">
      <c r="A940" s="5">
        <v>2016</v>
      </c>
      <c r="B940" s="5" t="s">
        <v>6</v>
      </c>
      <c r="C940" s="5" t="s">
        <v>223</v>
      </c>
      <c r="D940" s="5" t="s">
        <v>1109</v>
      </c>
      <c r="E940" s="5">
        <v>6.2354844308306998E-2</v>
      </c>
      <c r="F940" s="5"/>
      <c r="G940" s="5"/>
      <c r="H940" s="5"/>
      <c r="I940" s="5"/>
    </row>
    <row r="941" spans="1:9" ht="15.75" customHeight="1" x14ac:dyDescent="0.25">
      <c r="A941" s="5">
        <v>2016</v>
      </c>
      <c r="B941" s="5" t="s">
        <v>3</v>
      </c>
      <c r="C941" s="5" t="s">
        <v>223</v>
      </c>
      <c r="D941" s="5" t="s">
        <v>1109</v>
      </c>
      <c r="E941" s="5">
        <v>1.00954831324614E-2</v>
      </c>
      <c r="F941" s="5"/>
      <c r="G941" s="5"/>
      <c r="H941" s="5"/>
      <c r="I941" s="5"/>
    </row>
    <row r="942" spans="1:9" ht="15.75" customHeight="1" x14ac:dyDescent="0.25">
      <c r="A942" s="5">
        <v>2016</v>
      </c>
      <c r="B942" s="5" t="s">
        <v>12</v>
      </c>
      <c r="C942" s="5" t="s">
        <v>223</v>
      </c>
      <c r="D942" s="5" t="s">
        <v>1109</v>
      </c>
      <c r="E942" s="5">
        <v>1.51255598113213E-3</v>
      </c>
      <c r="F942" s="5"/>
      <c r="G942" s="5"/>
      <c r="H942" s="5"/>
      <c r="I942" s="5"/>
    </row>
    <row r="943" spans="1:9" ht="15.75" customHeight="1" x14ac:dyDescent="0.25">
      <c r="A943" s="5">
        <v>2016</v>
      </c>
      <c r="B943" s="5" t="s">
        <v>8</v>
      </c>
      <c r="C943" s="5" t="s">
        <v>223</v>
      </c>
      <c r="D943" s="5" t="s">
        <v>1109</v>
      </c>
      <c r="E943" s="5">
        <v>2.96549296738752E-3</v>
      </c>
      <c r="F943" s="5"/>
      <c r="G943" s="5"/>
      <c r="H943" s="5"/>
      <c r="I943" s="5"/>
    </row>
    <row r="944" spans="1:9" ht="15.75" customHeight="1" x14ac:dyDescent="0.25">
      <c r="A944" s="5">
        <v>2016</v>
      </c>
      <c r="B944" s="5" t="s">
        <v>15</v>
      </c>
      <c r="C944" s="5" t="s">
        <v>223</v>
      </c>
      <c r="D944" s="5" t="s">
        <v>1109</v>
      </c>
      <c r="E944" s="5">
        <v>5.84288230901275E-2</v>
      </c>
      <c r="F944" s="5"/>
      <c r="G944" s="5"/>
      <c r="H944" s="5"/>
      <c r="I944" s="5"/>
    </row>
    <row r="945" spans="1:9" ht="15.75" customHeight="1" x14ac:dyDescent="0.25">
      <c r="A945" s="5">
        <v>2016</v>
      </c>
      <c r="B945" s="5" t="s">
        <v>17</v>
      </c>
      <c r="C945" s="5" t="s">
        <v>223</v>
      </c>
      <c r="D945" s="5" t="s">
        <v>1109</v>
      </c>
      <c r="E945" s="5">
        <v>0.10193302446277699</v>
      </c>
      <c r="F945" s="5"/>
      <c r="G945" s="5"/>
      <c r="H945" s="5"/>
      <c r="I945" s="5"/>
    </row>
    <row r="946" spans="1:9" ht="15.75" customHeight="1" x14ac:dyDescent="0.25">
      <c r="A946" s="5">
        <v>2016</v>
      </c>
      <c r="B946" s="5" t="s">
        <v>20</v>
      </c>
      <c r="C946" s="5" t="s">
        <v>223</v>
      </c>
      <c r="D946" s="5" t="s">
        <v>1109</v>
      </c>
      <c r="E946" s="5">
        <v>6.8009816377912001E-4</v>
      </c>
      <c r="F946" s="5"/>
      <c r="G946" s="5"/>
      <c r="H946" s="5"/>
      <c r="I946" s="5"/>
    </row>
    <row r="947" spans="1:9" ht="15.75" customHeight="1" x14ac:dyDescent="0.25">
      <c r="A947" s="5">
        <v>2016</v>
      </c>
      <c r="B947" s="5" t="s">
        <v>26</v>
      </c>
      <c r="C947" s="5" t="s">
        <v>223</v>
      </c>
      <c r="D947" s="5" t="s">
        <v>1109</v>
      </c>
      <c r="E947" s="5">
        <v>3.9193968854153802E-3</v>
      </c>
      <c r="F947" s="5"/>
      <c r="G947" s="5"/>
      <c r="H947" s="5"/>
      <c r="I947" s="5"/>
    </row>
    <row r="948" spans="1:9" ht="15.75" customHeight="1" x14ac:dyDescent="0.25">
      <c r="A948" s="5">
        <v>2016</v>
      </c>
      <c r="B948" s="5" t="s">
        <v>28</v>
      </c>
      <c r="C948" s="5" t="s">
        <v>223</v>
      </c>
      <c r="D948" s="5" t="s">
        <v>1109</v>
      </c>
      <c r="E948" s="5">
        <v>1.33369899650191E-3</v>
      </c>
      <c r="F948" s="5"/>
      <c r="G948" s="5"/>
      <c r="H948" s="5"/>
      <c r="I948" s="5"/>
    </row>
    <row r="949" spans="1:9" ht="15.75" customHeight="1" x14ac:dyDescent="0.25">
      <c r="A949" s="5">
        <v>2016</v>
      </c>
      <c r="B949" s="5" t="s">
        <v>31</v>
      </c>
      <c r="C949" s="5" t="s">
        <v>223</v>
      </c>
      <c r="D949" s="5" t="s">
        <v>1109</v>
      </c>
      <c r="E949" s="5">
        <v>2.40684090428324E-4</v>
      </c>
      <c r="F949" s="5"/>
      <c r="G949" s="5"/>
      <c r="H949" s="5"/>
      <c r="I949" s="5"/>
    </row>
    <row r="950" spans="1:9" ht="15.75" customHeight="1" x14ac:dyDescent="0.25">
      <c r="A950" s="5">
        <v>2016</v>
      </c>
      <c r="B950" s="5" t="s">
        <v>42</v>
      </c>
      <c r="C950" s="5" t="s">
        <v>223</v>
      </c>
      <c r="D950" s="5" t="s">
        <v>1109</v>
      </c>
      <c r="E950" s="5">
        <v>1.7753211807740601E-3</v>
      </c>
      <c r="F950" s="5"/>
      <c r="G950" s="5"/>
      <c r="H950" s="5"/>
      <c r="I950" s="5"/>
    </row>
    <row r="951" spans="1:9" ht="15.75" customHeight="1" x14ac:dyDescent="0.25">
      <c r="A951" s="5">
        <v>2016</v>
      </c>
      <c r="B951" s="5" t="s">
        <v>34</v>
      </c>
      <c r="C951" s="5" t="s">
        <v>223</v>
      </c>
      <c r="D951" s="5" t="s">
        <v>1109</v>
      </c>
      <c r="E951" s="5">
        <v>8.7220381393750799E-4</v>
      </c>
      <c r="F951" s="5"/>
      <c r="G951" s="5"/>
      <c r="H951" s="5"/>
      <c r="I951" s="5"/>
    </row>
    <row r="952" spans="1:9" ht="15.75" customHeight="1" x14ac:dyDescent="0.25">
      <c r="A952" s="5">
        <v>2016</v>
      </c>
      <c r="B952" s="5" t="s">
        <v>36</v>
      </c>
      <c r="C952" s="5" t="s">
        <v>223</v>
      </c>
      <c r="D952" s="5" t="s">
        <v>1109</v>
      </c>
      <c r="E952" s="5">
        <v>4.0165537659552497E-3</v>
      </c>
      <c r="F952" s="5"/>
      <c r="G952" s="5"/>
      <c r="H952" s="5"/>
      <c r="I952" s="5"/>
    </row>
    <row r="953" spans="1:9" ht="15.75" customHeight="1" x14ac:dyDescent="0.25">
      <c r="A953" s="5">
        <v>2016</v>
      </c>
      <c r="B953" s="5" t="s">
        <v>39</v>
      </c>
      <c r="C953" s="5" t="s">
        <v>223</v>
      </c>
      <c r="D953" s="5" t="s">
        <v>1109</v>
      </c>
      <c r="E953" s="5">
        <v>9.9585802553371194E-4</v>
      </c>
      <c r="F953" s="5"/>
      <c r="G953" s="5"/>
      <c r="H953" s="5"/>
      <c r="I953" s="5"/>
    </row>
    <row r="954" spans="1:9" ht="15.75" customHeight="1" x14ac:dyDescent="0.25">
      <c r="A954" s="5">
        <v>2016</v>
      </c>
      <c r="B954" s="5" t="s">
        <v>45</v>
      </c>
      <c r="C954" s="5" t="s">
        <v>223</v>
      </c>
      <c r="D954" s="5" t="s">
        <v>1109</v>
      </c>
      <c r="E954" s="5">
        <v>7.3154714824682603E-3</v>
      </c>
      <c r="F954" s="5"/>
      <c r="G954" s="5"/>
      <c r="H954" s="5"/>
      <c r="I954" s="5"/>
    </row>
    <row r="955" spans="1:9" ht="15.75" customHeight="1" x14ac:dyDescent="0.25">
      <c r="A955" s="5">
        <v>2016</v>
      </c>
      <c r="B955" s="5" t="s">
        <v>47</v>
      </c>
      <c r="C955" s="5" t="s">
        <v>223</v>
      </c>
      <c r="D955" s="5" t="s">
        <v>1109</v>
      </c>
      <c r="E955" s="5">
        <v>1.55230197771662E-3</v>
      </c>
      <c r="F955" s="5"/>
      <c r="G955" s="5"/>
      <c r="H955" s="5"/>
      <c r="I955" s="5"/>
    </row>
    <row r="956" spans="1:9" ht="15.75" customHeight="1" x14ac:dyDescent="0.25">
      <c r="A956" s="5">
        <v>2016</v>
      </c>
      <c r="B956" s="5" t="s">
        <v>50</v>
      </c>
      <c r="C956" s="5" t="s">
        <v>223</v>
      </c>
      <c r="D956" s="5" t="s">
        <v>1109</v>
      </c>
      <c r="E956" s="5">
        <v>6.7691848405235996E-2</v>
      </c>
      <c r="F956" s="5"/>
      <c r="G956" s="5"/>
      <c r="H956" s="5"/>
      <c r="I956" s="5"/>
    </row>
    <row r="957" spans="1:9" ht="15.75" customHeight="1" x14ac:dyDescent="0.25">
      <c r="A957" s="5">
        <v>2016</v>
      </c>
      <c r="B957" s="5" t="s">
        <v>57</v>
      </c>
      <c r="C957" s="5" t="s">
        <v>223</v>
      </c>
      <c r="D957" s="5" t="s">
        <v>1109</v>
      </c>
      <c r="E957" s="5">
        <v>7.2426038220633495E-4</v>
      </c>
      <c r="F957" s="5"/>
      <c r="G957" s="5"/>
      <c r="H957" s="5"/>
      <c r="I957" s="5"/>
    </row>
    <row r="958" spans="1:9" ht="15.75" customHeight="1" x14ac:dyDescent="0.25">
      <c r="A958" s="5">
        <v>2016</v>
      </c>
      <c r="B958" s="5" t="s">
        <v>54</v>
      </c>
      <c r="C958" s="5" t="s">
        <v>223</v>
      </c>
      <c r="D958" s="5" t="s">
        <v>1109</v>
      </c>
      <c r="E958" s="5">
        <v>8.1258481906076603E-4</v>
      </c>
      <c r="F958" s="5"/>
      <c r="G958" s="5"/>
      <c r="H958" s="5"/>
      <c r="I958" s="5"/>
    </row>
    <row r="959" spans="1:9" ht="15.75" customHeight="1" x14ac:dyDescent="0.25">
      <c r="A959" s="5">
        <v>2016</v>
      </c>
      <c r="B959" s="5" t="s">
        <v>60</v>
      </c>
      <c r="C959" s="5" t="s">
        <v>223</v>
      </c>
      <c r="D959" s="5" t="s">
        <v>1109</v>
      </c>
      <c r="E959" s="5">
        <v>5.8448696088419802E-3</v>
      </c>
      <c r="F959" s="5"/>
      <c r="G959" s="5"/>
      <c r="H959" s="5"/>
      <c r="I959" s="5"/>
    </row>
    <row r="960" spans="1:9" ht="15.75" customHeight="1" x14ac:dyDescent="0.25">
      <c r="A960" s="5">
        <v>2016</v>
      </c>
      <c r="B960" s="5" t="s">
        <v>62</v>
      </c>
      <c r="C960" s="5" t="s">
        <v>223</v>
      </c>
      <c r="D960" s="5" t="s">
        <v>1109</v>
      </c>
      <c r="E960" s="5">
        <v>1.93209705619068E-3</v>
      </c>
      <c r="F960" s="5"/>
      <c r="G960" s="5"/>
      <c r="H960" s="5"/>
      <c r="I960" s="5"/>
    </row>
    <row r="961" spans="1:9" ht="15.75" customHeight="1" x14ac:dyDescent="0.25">
      <c r="A961" s="5">
        <v>2016</v>
      </c>
      <c r="B961" s="5" t="s">
        <v>66</v>
      </c>
      <c r="C961" s="5" t="s">
        <v>223</v>
      </c>
      <c r="D961" s="5" t="s">
        <v>1109</v>
      </c>
      <c r="E961" s="5">
        <v>9.3182280881424898E-4</v>
      </c>
      <c r="F961" s="5"/>
      <c r="G961" s="5"/>
      <c r="H961" s="5"/>
      <c r="I961" s="5"/>
    </row>
    <row r="962" spans="1:9" ht="15.75" customHeight="1" x14ac:dyDescent="0.25">
      <c r="A962" s="5">
        <v>2016</v>
      </c>
      <c r="B962" s="5" t="s">
        <v>64</v>
      </c>
      <c r="C962" s="5" t="s">
        <v>223</v>
      </c>
      <c r="D962" s="5" t="s">
        <v>1109</v>
      </c>
      <c r="E962" s="5">
        <v>4.7695195901392802E-3</v>
      </c>
      <c r="F962" s="5"/>
      <c r="G962" s="5"/>
      <c r="H962" s="5"/>
      <c r="I962" s="5"/>
    </row>
    <row r="963" spans="1:9" ht="15.75" customHeight="1" x14ac:dyDescent="0.25">
      <c r="A963" s="5">
        <v>2016</v>
      </c>
      <c r="B963" s="5" t="s">
        <v>69</v>
      </c>
      <c r="C963" s="5" t="s">
        <v>223</v>
      </c>
      <c r="D963" s="5" t="s">
        <v>1109</v>
      </c>
      <c r="E963" s="5">
        <v>6.5580894364415101E-4</v>
      </c>
      <c r="F963" s="5"/>
      <c r="G963" s="5"/>
      <c r="H963" s="5"/>
      <c r="I963" s="5"/>
    </row>
    <row r="964" spans="1:9" ht="15.75" customHeight="1" x14ac:dyDescent="0.25">
      <c r="A964" s="5">
        <v>2016</v>
      </c>
      <c r="B964" s="5" t="s">
        <v>87</v>
      </c>
      <c r="C964" s="5" t="s">
        <v>223</v>
      </c>
      <c r="D964" s="5" t="s">
        <v>1109</v>
      </c>
      <c r="E964" s="5">
        <v>6.2268727982373896E-4</v>
      </c>
      <c r="F964" s="5"/>
      <c r="G964" s="5"/>
      <c r="H964" s="5"/>
      <c r="I964" s="5"/>
    </row>
    <row r="965" spans="1:9" ht="15.75" customHeight="1" x14ac:dyDescent="0.25">
      <c r="A965" s="5">
        <v>2016</v>
      </c>
      <c r="B965" s="5" t="s">
        <v>90</v>
      </c>
      <c r="C965" s="5" t="s">
        <v>223</v>
      </c>
      <c r="D965" s="5" t="s">
        <v>1109</v>
      </c>
      <c r="E965" s="5">
        <v>1.51476409205349E-2</v>
      </c>
      <c r="F965" s="5"/>
      <c r="G965" s="5"/>
      <c r="H965" s="5"/>
      <c r="I965" s="5"/>
    </row>
    <row r="966" spans="1:9" ht="15.75" customHeight="1" x14ac:dyDescent="0.25">
      <c r="A966" s="5">
        <v>2016</v>
      </c>
      <c r="B966" s="5" t="s">
        <v>72</v>
      </c>
      <c r="C966" s="5" t="s">
        <v>223</v>
      </c>
      <c r="D966" s="5" t="s">
        <v>1109</v>
      </c>
      <c r="E966" s="5">
        <v>9.5169580710649602E-4</v>
      </c>
      <c r="F966" s="5"/>
      <c r="G966" s="5"/>
      <c r="H966" s="5"/>
      <c r="I966" s="5"/>
    </row>
    <row r="967" spans="1:9" ht="15.75" customHeight="1" x14ac:dyDescent="0.25">
      <c r="A967" s="5">
        <v>2016</v>
      </c>
      <c r="B967" s="5" t="s">
        <v>79</v>
      </c>
      <c r="C967" s="5" t="s">
        <v>223</v>
      </c>
      <c r="D967" s="5" t="s">
        <v>1109</v>
      </c>
      <c r="E967" s="5">
        <v>5.8073317231788495E-4</v>
      </c>
      <c r="F967" s="5"/>
      <c r="G967" s="5"/>
      <c r="H967" s="5"/>
      <c r="I967" s="5"/>
    </row>
    <row r="968" spans="1:9" ht="15.75" customHeight="1" x14ac:dyDescent="0.25">
      <c r="A968" s="5">
        <v>2016</v>
      </c>
      <c r="B968" s="5" t="s">
        <v>82</v>
      </c>
      <c r="C968" s="5" t="s">
        <v>223</v>
      </c>
      <c r="D968" s="5" t="s">
        <v>1109</v>
      </c>
      <c r="E968" s="5">
        <v>3.2588405032903001E-2</v>
      </c>
      <c r="F968" s="5"/>
      <c r="G968" s="5"/>
      <c r="H968" s="5"/>
      <c r="I968" s="5"/>
    </row>
    <row r="969" spans="1:9" ht="15.75" customHeight="1" x14ac:dyDescent="0.25">
      <c r="A969" s="5">
        <v>2016</v>
      </c>
      <c r="B969" s="5" t="s">
        <v>74</v>
      </c>
      <c r="C969" s="5" t="s">
        <v>223</v>
      </c>
      <c r="D969" s="5" t="s">
        <v>1109</v>
      </c>
      <c r="E969" s="5">
        <v>7.33092825891778E-4</v>
      </c>
      <c r="F969" s="5"/>
      <c r="G969" s="5"/>
      <c r="H969" s="5"/>
      <c r="I969" s="5"/>
    </row>
    <row r="970" spans="1:9" ht="15.75" customHeight="1" x14ac:dyDescent="0.25">
      <c r="A970" s="5">
        <v>2016</v>
      </c>
      <c r="B970" s="5" t="s">
        <v>85</v>
      </c>
      <c r="C970" s="5" t="s">
        <v>223</v>
      </c>
      <c r="D970" s="5" t="s">
        <v>1109</v>
      </c>
      <c r="E970" s="5">
        <v>2.8307982011845098E-3</v>
      </c>
      <c r="F970" s="5"/>
      <c r="G970" s="5"/>
      <c r="H970" s="5"/>
      <c r="I970" s="5"/>
    </row>
    <row r="971" spans="1:9" ht="15.75" customHeight="1" x14ac:dyDescent="0.25">
      <c r="A971" s="5">
        <v>2016</v>
      </c>
      <c r="B971" s="5" t="s">
        <v>93</v>
      </c>
      <c r="C971" s="5" t="s">
        <v>223</v>
      </c>
      <c r="D971" s="5" t="s">
        <v>1109</v>
      </c>
      <c r="E971" s="5">
        <v>6.12309158493344E-3</v>
      </c>
      <c r="F971" s="5"/>
      <c r="G971" s="5"/>
      <c r="H971" s="5"/>
      <c r="I971" s="5"/>
    </row>
    <row r="972" spans="1:9" ht="15.75" customHeight="1" x14ac:dyDescent="0.25">
      <c r="A972" s="5">
        <v>2016</v>
      </c>
      <c r="B972" s="5" t="s">
        <v>95</v>
      </c>
      <c r="C972" s="5" t="s">
        <v>223</v>
      </c>
      <c r="D972" s="5" t="s">
        <v>1109</v>
      </c>
      <c r="E972" s="5">
        <v>9.5207339407404903E-2</v>
      </c>
      <c r="F972" s="5"/>
      <c r="G972" s="5"/>
      <c r="H972" s="5"/>
      <c r="I972" s="5"/>
    </row>
    <row r="973" spans="1:9" ht="15.75" customHeight="1" x14ac:dyDescent="0.25">
      <c r="A973" s="5">
        <v>2016</v>
      </c>
      <c r="B973" s="5" t="s">
        <v>98</v>
      </c>
      <c r="C973" s="5" t="s">
        <v>223</v>
      </c>
      <c r="D973" s="5" t="s">
        <v>1109</v>
      </c>
      <c r="E973" s="5">
        <v>7.39717158655861E-4</v>
      </c>
      <c r="F973" s="5"/>
      <c r="G973" s="5"/>
      <c r="H973" s="5"/>
      <c r="I973" s="5"/>
    </row>
    <row r="974" spans="1:9" ht="15.75" customHeight="1" x14ac:dyDescent="0.25">
      <c r="A974" s="5">
        <v>2016</v>
      </c>
      <c r="B974" s="5" t="s">
        <v>101</v>
      </c>
      <c r="C974" s="5" t="s">
        <v>223</v>
      </c>
      <c r="D974" s="5" t="s">
        <v>1109</v>
      </c>
      <c r="E974" s="5">
        <v>6.4790832276752197E-2</v>
      </c>
      <c r="F974" s="5"/>
      <c r="G974" s="5"/>
      <c r="H974" s="5"/>
      <c r="I974" s="5"/>
    </row>
    <row r="975" spans="1:9" ht="15.75" customHeight="1" x14ac:dyDescent="0.25">
      <c r="A975" s="5">
        <v>2016</v>
      </c>
      <c r="B975" s="5" t="s">
        <v>104</v>
      </c>
      <c r="C975" s="5" t="s">
        <v>223</v>
      </c>
      <c r="D975" s="5" t="s">
        <v>1109</v>
      </c>
      <c r="E975" s="5">
        <v>1.7664887370886199E-4</v>
      </c>
      <c r="F975" s="5"/>
      <c r="G975" s="5"/>
      <c r="H975" s="5"/>
      <c r="I975" s="5"/>
    </row>
    <row r="976" spans="1:9" ht="15.75" customHeight="1" x14ac:dyDescent="0.25">
      <c r="A976" s="5">
        <v>2016</v>
      </c>
      <c r="B976" s="5" t="s">
        <v>106</v>
      </c>
      <c r="C976" s="5" t="s">
        <v>223</v>
      </c>
      <c r="D976" s="5" t="s">
        <v>1109</v>
      </c>
      <c r="E976" s="5">
        <v>3.5992208018180698E-4</v>
      </c>
      <c r="F976" s="5"/>
      <c r="G976" s="5"/>
      <c r="H976" s="5"/>
      <c r="I976" s="5"/>
    </row>
    <row r="977" spans="1:9" ht="15.75" customHeight="1" x14ac:dyDescent="0.25">
      <c r="A977" s="5">
        <v>2016</v>
      </c>
      <c r="B977" s="5" t="s">
        <v>112</v>
      </c>
      <c r="C977" s="5" t="s">
        <v>223</v>
      </c>
      <c r="D977" s="5" t="s">
        <v>1109</v>
      </c>
      <c r="E977" s="5">
        <v>9.0311736683655803E-4</v>
      </c>
      <c r="F977" s="5"/>
      <c r="G977" s="5"/>
      <c r="H977" s="5"/>
      <c r="I977" s="5"/>
    </row>
    <row r="978" spans="1:9" ht="15.75" customHeight="1" x14ac:dyDescent="0.25">
      <c r="A978" s="5">
        <v>2016</v>
      </c>
      <c r="B978" s="5" t="s">
        <v>114</v>
      </c>
      <c r="C978" s="5" t="s">
        <v>223</v>
      </c>
      <c r="D978" s="5" t="s">
        <v>1109</v>
      </c>
      <c r="E978" s="5">
        <v>0.40094436487884699</v>
      </c>
      <c r="F978" s="5"/>
      <c r="G978" s="5"/>
      <c r="H978" s="5"/>
      <c r="I978" s="5"/>
    </row>
    <row r="979" spans="1:9" ht="15.75" customHeight="1" x14ac:dyDescent="0.25">
      <c r="A979" s="5">
        <v>2016</v>
      </c>
      <c r="B979" s="5" t="s">
        <v>117</v>
      </c>
      <c r="C979" s="5" t="s">
        <v>223</v>
      </c>
      <c r="D979" s="5" t="s">
        <v>1109</v>
      </c>
      <c r="E979" s="5">
        <v>6.2688269057432503E-3</v>
      </c>
      <c r="F979" s="5"/>
      <c r="G979" s="5"/>
      <c r="H979" s="5"/>
      <c r="I979" s="5"/>
    </row>
    <row r="980" spans="1:9" ht="15.75" customHeight="1" x14ac:dyDescent="0.25">
      <c r="A980" s="5">
        <v>2016</v>
      </c>
      <c r="B980" s="5" t="s">
        <v>122</v>
      </c>
      <c r="C980" s="5" t="s">
        <v>223</v>
      </c>
      <c r="D980" s="5" t="s">
        <v>1109</v>
      </c>
      <c r="E980" s="5">
        <v>2.67181421484654E-4</v>
      </c>
      <c r="F980" s="5"/>
      <c r="G980" s="5"/>
      <c r="H980" s="5"/>
      <c r="I980" s="5"/>
    </row>
    <row r="981" spans="1:9" ht="15.75" customHeight="1" x14ac:dyDescent="0.25">
      <c r="A981" s="5">
        <v>2016</v>
      </c>
      <c r="B981" s="5" t="s">
        <v>124</v>
      </c>
      <c r="C981" s="5" t="s">
        <v>223</v>
      </c>
      <c r="D981" s="5" t="s">
        <v>1109</v>
      </c>
      <c r="E981" s="5">
        <v>2.3052678019006502E-3</v>
      </c>
      <c r="F981" s="5"/>
      <c r="G981" s="5"/>
      <c r="H981" s="5"/>
      <c r="I981" s="5"/>
    </row>
    <row r="982" spans="1:9" ht="15.75" customHeight="1" x14ac:dyDescent="0.25">
      <c r="A982" s="5">
        <v>2016</v>
      </c>
      <c r="B982" s="5" t="s">
        <v>130</v>
      </c>
      <c r="C982" s="5" t="s">
        <v>223</v>
      </c>
      <c r="D982" s="5" t="s">
        <v>1109</v>
      </c>
      <c r="E982" s="40">
        <v>4.4162218427215497E-6</v>
      </c>
      <c r="F982" s="5"/>
      <c r="G982" s="5"/>
      <c r="H982" s="5"/>
      <c r="I982" s="5"/>
    </row>
    <row r="983" spans="1:9" ht="15.75" customHeight="1" x14ac:dyDescent="0.25">
      <c r="A983" s="5">
        <v>2016</v>
      </c>
      <c r="B983" s="5" t="s">
        <v>127</v>
      </c>
      <c r="C983" s="5" t="s">
        <v>223</v>
      </c>
      <c r="D983" s="5" t="s">
        <v>1109</v>
      </c>
      <c r="E983" s="5">
        <v>5.2685526583668204E-3</v>
      </c>
      <c r="F983" s="5"/>
      <c r="G983" s="5"/>
      <c r="H983" s="5"/>
      <c r="I983" s="5"/>
    </row>
    <row r="984" spans="1:9" ht="15.75" customHeight="1" x14ac:dyDescent="0.25">
      <c r="A984" s="5">
        <v>2016</v>
      </c>
      <c r="B984" s="5" t="s">
        <v>132</v>
      </c>
      <c r="C984" s="5" t="s">
        <v>223</v>
      </c>
      <c r="D984" s="5" t="s">
        <v>1109</v>
      </c>
      <c r="E984" s="5">
        <v>1.98310441847411E-2</v>
      </c>
      <c r="F984" s="5"/>
      <c r="G984" s="5"/>
      <c r="H984" s="5"/>
      <c r="I984" s="5"/>
    </row>
    <row r="985" spans="1:9" ht="15.75" customHeight="1" x14ac:dyDescent="0.25">
      <c r="A985" s="5">
        <v>2017</v>
      </c>
      <c r="B985" s="5" t="s">
        <v>6</v>
      </c>
      <c r="C985" s="5" t="s">
        <v>222</v>
      </c>
      <c r="D985" s="5" t="s">
        <v>1109</v>
      </c>
      <c r="E985" s="5">
        <v>6.4099159348502896E-3</v>
      </c>
      <c r="F985" s="5"/>
      <c r="G985" s="5"/>
      <c r="H985" s="5"/>
      <c r="I985" s="5"/>
    </row>
    <row r="986" spans="1:9" ht="15.75" customHeight="1" x14ac:dyDescent="0.25">
      <c r="A986" s="5">
        <v>2017</v>
      </c>
      <c r="B986" s="5" t="s">
        <v>3</v>
      </c>
      <c r="C986" s="5" t="s">
        <v>222</v>
      </c>
      <c r="D986" s="5" t="s">
        <v>1109</v>
      </c>
      <c r="E986" s="5">
        <v>5.5683297388878002E-3</v>
      </c>
      <c r="F986" s="5"/>
      <c r="G986" s="5"/>
      <c r="H986" s="5"/>
      <c r="I986" s="5"/>
    </row>
    <row r="987" spans="1:9" ht="15.75" customHeight="1" x14ac:dyDescent="0.25">
      <c r="A987" s="5">
        <v>2017</v>
      </c>
      <c r="B987" s="5" t="s">
        <v>12</v>
      </c>
      <c r="C987" s="5" t="s">
        <v>222</v>
      </c>
      <c r="D987" s="5" t="s">
        <v>1109</v>
      </c>
      <c r="E987" s="5">
        <v>5.6519922785284102E-3</v>
      </c>
      <c r="F987" s="5"/>
      <c r="G987" s="5"/>
      <c r="H987" s="5"/>
      <c r="I987" s="5"/>
    </row>
    <row r="988" spans="1:9" ht="15.75" customHeight="1" x14ac:dyDescent="0.25">
      <c r="A988" s="5">
        <v>2017</v>
      </c>
      <c r="B988" s="5" t="s">
        <v>8</v>
      </c>
      <c r="C988" s="5" t="s">
        <v>222</v>
      </c>
      <c r="D988" s="5" t="s">
        <v>1109</v>
      </c>
      <c r="E988" s="5">
        <v>1.40915823330691E-3</v>
      </c>
      <c r="F988" s="5"/>
      <c r="G988" s="5"/>
      <c r="H988" s="5"/>
      <c r="I988" s="5"/>
    </row>
    <row r="989" spans="1:9" ht="15.75" customHeight="1" x14ac:dyDescent="0.25">
      <c r="A989" s="5">
        <v>2017</v>
      </c>
      <c r="B989" s="5" t="s">
        <v>15</v>
      </c>
      <c r="C989" s="5" t="s">
        <v>222</v>
      </c>
      <c r="D989" s="5" t="s">
        <v>1109</v>
      </c>
      <c r="E989" s="5">
        <v>2.8884620059650101E-2</v>
      </c>
      <c r="F989" s="5"/>
      <c r="G989" s="5"/>
      <c r="H989" s="5"/>
      <c r="I989" s="5"/>
    </row>
    <row r="990" spans="1:9" ht="15.75" customHeight="1" x14ac:dyDescent="0.25">
      <c r="A990" s="5">
        <v>2017</v>
      </c>
      <c r="B990" s="5" t="s">
        <v>17</v>
      </c>
      <c r="C990" s="5" t="s">
        <v>222</v>
      </c>
      <c r="D990" s="5" t="s">
        <v>1109</v>
      </c>
      <c r="E990" s="5">
        <v>0.106051599124299</v>
      </c>
      <c r="F990" s="5"/>
      <c r="G990" s="5"/>
      <c r="H990" s="5"/>
      <c r="I990" s="5"/>
    </row>
    <row r="991" spans="1:9" ht="15.75" customHeight="1" x14ac:dyDescent="0.25">
      <c r="A991" s="5">
        <v>2017</v>
      </c>
      <c r="B991" s="5" t="s">
        <v>20</v>
      </c>
      <c r="C991" s="5" t="s">
        <v>222</v>
      </c>
      <c r="D991" s="5" t="s">
        <v>1109</v>
      </c>
      <c r="E991" s="5">
        <v>2.5589212768395201E-3</v>
      </c>
      <c r="F991" s="5"/>
      <c r="G991" s="5"/>
      <c r="H991" s="5"/>
      <c r="I991" s="5"/>
    </row>
    <row r="992" spans="1:9" ht="15.75" customHeight="1" x14ac:dyDescent="0.25">
      <c r="A992" s="5">
        <v>2017</v>
      </c>
      <c r="B992" s="5" t="s">
        <v>23</v>
      </c>
      <c r="C992" s="5" t="s">
        <v>222</v>
      </c>
      <c r="D992" s="5" t="s">
        <v>1109</v>
      </c>
      <c r="E992" s="5">
        <v>3.6259313068659601E-4</v>
      </c>
      <c r="F992" s="5"/>
      <c r="G992" s="5"/>
      <c r="H992" s="5"/>
      <c r="I992" s="5"/>
    </row>
    <row r="993" spans="1:9" ht="15.75" customHeight="1" x14ac:dyDescent="0.25">
      <c r="A993" s="5">
        <v>2017</v>
      </c>
      <c r="B993" s="5" t="s">
        <v>26</v>
      </c>
      <c r="C993" s="5" t="s">
        <v>222</v>
      </c>
      <c r="D993" s="5" t="s">
        <v>1109</v>
      </c>
      <c r="E993" s="5">
        <v>5.5263473435360104E-3</v>
      </c>
      <c r="F993" s="5"/>
      <c r="G993" s="5"/>
      <c r="H993" s="5"/>
      <c r="I993" s="5"/>
    </row>
    <row r="994" spans="1:9" ht="15.75" customHeight="1" x14ac:dyDescent="0.25">
      <c r="A994" s="5">
        <v>2017</v>
      </c>
      <c r="B994" s="5" t="s">
        <v>28</v>
      </c>
      <c r="C994" s="5" t="s">
        <v>222</v>
      </c>
      <c r="D994" s="5" t="s">
        <v>1109</v>
      </c>
      <c r="E994" s="5">
        <v>2.63794190565985E-3</v>
      </c>
      <c r="F994" s="5"/>
      <c r="G994" s="5"/>
      <c r="H994" s="5"/>
      <c r="I994" s="5"/>
    </row>
    <row r="995" spans="1:9" ht="15.75" customHeight="1" x14ac:dyDescent="0.25">
      <c r="A995" s="5">
        <v>2017</v>
      </c>
      <c r="B995" s="5" t="s">
        <v>31</v>
      </c>
      <c r="C995" s="5" t="s">
        <v>222</v>
      </c>
      <c r="D995" s="5" t="s">
        <v>1109</v>
      </c>
      <c r="E995" s="40">
        <v>2.13516805950305E-7</v>
      </c>
      <c r="F995" s="5"/>
      <c r="G995" s="5"/>
      <c r="H995" s="5"/>
      <c r="I995" s="5"/>
    </row>
    <row r="996" spans="1:9" ht="15.75" customHeight="1" x14ac:dyDescent="0.25">
      <c r="A996" s="5">
        <v>2017</v>
      </c>
      <c r="B996" s="5" t="s">
        <v>42</v>
      </c>
      <c r="C996" s="5" t="s">
        <v>222</v>
      </c>
      <c r="D996" s="5" t="s">
        <v>1109</v>
      </c>
      <c r="E996" s="5">
        <v>2.5025888883605501E-3</v>
      </c>
      <c r="F996" s="5"/>
      <c r="G996" s="5"/>
      <c r="H996" s="5"/>
      <c r="I996" s="5"/>
    </row>
    <row r="997" spans="1:9" ht="15.75" customHeight="1" x14ac:dyDescent="0.25">
      <c r="A997" s="5">
        <v>2017</v>
      </c>
      <c r="B997" s="5" t="s">
        <v>34</v>
      </c>
      <c r="C997" s="5" t="s">
        <v>222</v>
      </c>
      <c r="D997" s="5" t="s">
        <v>1109</v>
      </c>
      <c r="E997" s="5">
        <v>4.0094296739169599E-4</v>
      </c>
      <c r="F997" s="5"/>
      <c r="G997" s="5"/>
      <c r="H997" s="5"/>
      <c r="I997" s="5"/>
    </row>
    <row r="998" spans="1:9" ht="15.75" customHeight="1" x14ac:dyDescent="0.25">
      <c r="A998" s="5">
        <v>2017</v>
      </c>
      <c r="B998" s="5" t="s">
        <v>36</v>
      </c>
      <c r="C998" s="5" t="s">
        <v>222</v>
      </c>
      <c r="D998" s="5" t="s">
        <v>1109</v>
      </c>
      <c r="E998" s="5">
        <v>7.39927239820359E-3</v>
      </c>
      <c r="F998" s="5"/>
      <c r="G998" s="5"/>
      <c r="H998" s="5"/>
      <c r="I998" s="5"/>
    </row>
    <row r="999" spans="1:9" ht="15.75" customHeight="1" x14ac:dyDescent="0.25">
      <c r="A999" s="5">
        <v>2017</v>
      </c>
      <c r="B999" s="5" t="s">
        <v>39</v>
      </c>
      <c r="C999" s="5" t="s">
        <v>222</v>
      </c>
      <c r="D999" s="5" t="s">
        <v>1109</v>
      </c>
      <c r="E999" s="5">
        <v>1.19313828942503E-2</v>
      </c>
      <c r="F999" s="5"/>
      <c r="G999" s="5"/>
      <c r="H999" s="5"/>
      <c r="I999" s="5"/>
    </row>
    <row r="1000" spans="1:9" ht="15.75" customHeight="1" x14ac:dyDescent="0.25">
      <c r="A1000" s="5">
        <v>2017</v>
      </c>
      <c r="B1000" s="5" t="s">
        <v>45</v>
      </c>
      <c r="C1000" s="5" t="s">
        <v>222</v>
      </c>
      <c r="D1000" s="5" t="s">
        <v>1109</v>
      </c>
      <c r="E1000" s="5">
        <v>4.4333381762032102E-3</v>
      </c>
      <c r="F1000" s="5"/>
      <c r="G1000" s="5"/>
      <c r="H1000" s="5"/>
      <c r="I1000" s="5"/>
    </row>
    <row r="1001" spans="1:9" ht="15.75" customHeight="1" x14ac:dyDescent="0.25">
      <c r="A1001" s="5">
        <v>2017</v>
      </c>
      <c r="B1001" s="5" t="s">
        <v>47</v>
      </c>
      <c r="C1001" s="5" t="s">
        <v>222</v>
      </c>
      <c r="D1001" s="5" t="s">
        <v>1109</v>
      </c>
      <c r="E1001" s="5">
        <v>4.3963332180810399E-3</v>
      </c>
      <c r="F1001" s="5"/>
      <c r="G1001" s="5"/>
      <c r="H1001" s="5"/>
      <c r="I1001" s="5"/>
    </row>
    <row r="1002" spans="1:9" ht="15.75" customHeight="1" x14ac:dyDescent="0.25">
      <c r="A1002" s="5">
        <v>2017</v>
      </c>
      <c r="B1002" s="5" t="s">
        <v>50</v>
      </c>
      <c r="C1002" s="5" t="s">
        <v>222</v>
      </c>
      <c r="D1002" s="5" t="s">
        <v>1109</v>
      </c>
      <c r="E1002" s="5">
        <v>3.0136488503555402E-2</v>
      </c>
      <c r="F1002" s="5"/>
      <c r="G1002" s="5"/>
      <c r="H1002" s="5"/>
      <c r="I1002" s="5"/>
    </row>
    <row r="1003" spans="1:9" ht="15.75" customHeight="1" x14ac:dyDescent="0.25">
      <c r="A1003" s="5">
        <v>2017</v>
      </c>
      <c r="B1003" s="5" t="s">
        <v>57</v>
      </c>
      <c r="C1003" s="5" t="s">
        <v>222</v>
      </c>
      <c r="D1003" s="5" t="s">
        <v>1109</v>
      </c>
      <c r="E1003" s="5">
        <v>6.1951956705391803E-3</v>
      </c>
      <c r="F1003" s="5"/>
      <c r="G1003" s="5"/>
      <c r="H1003" s="5"/>
      <c r="I1003" s="5"/>
    </row>
    <row r="1004" spans="1:9" ht="15.75" customHeight="1" x14ac:dyDescent="0.25">
      <c r="A1004" s="5">
        <v>2017</v>
      </c>
      <c r="B1004" s="5" t="s">
        <v>54</v>
      </c>
      <c r="C1004" s="5" t="s">
        <v>222</v>
      </c>
      <c r="D1004" s="5" t="s">
        <v>1109</v>
      </c>
      <c r="E1004" s="5">
        <v>2.5525046808788799E-3</v>
      </c>
      <c r="F1004" s="5"/>
      <c r="G1004" s="5"/>
      <c r="H1004" s="5"/>
      <c r="I1004" s="5"/>
    </row>
    <row r="1005" spans="1:9" ht="15.75" customHeight="1" x14ac:dyDescent="0.25">
      <c r="A1005" s="5">
        <v>2017</v>
      </c>
      <c r="B1005" s="5" t="s">
        <v>52</v>
      </c>
      <c r="C1005" s="5" t="s">
        <v>222</v>
      </c>
      <c r="D1005" s="5" t="s">
        <v>1109</v>
      </c>
      <c r="E1005" s="40">
        <v>1.00879758447689E-5</v>
      </c>
      <c r="F1005" s="5"/>
      <c r="G1005" s="5"/>
      <c r="H1005" s="5"/>
      <c r="I1005" s="5"/>
    </row>
    <row r="1006" spans="1:9" ht="15.75" customHeight="1" x14ac:dyDescent="0.25">
      <c r="A1006" s="5">
        <v>2017</v>
      </c>
      <c r="B1006" s="5" t="s">
        <v>60</v>
      </c>
      <c r="C1006" s="5" t="s">
        <v>222</v>
      </c>
      <c r="D1006" s="5" t="s">
        <v>1109</v>
      </c>
      <c r="E1006" s="5">
        <v>1.65576127075381E-2</v>
      </c>
      <c r="F1006" s="5"/>
      <c r="G1006" s="5"/>
      <c r="H1006" s="5"/>
      <c r="I1006" s="5"/>
    </row>
    <row r="1007" spans="1:9" ht="15.75" customHeight="1" x14ac:dyDescent="0.25">
      <c r="A1007" s="5">
        <v>2017</v>
      </c>
      <c r="B1007" s="5" t="s">
        <v>62</v>
      </c>
      <c r="C1007" s="5" t="s">
        <v>222</v>
      </c>
      <c r="D1007" s="5" t="s">
        <v>1109</v>
      </c>
      <c r="E1007" s="5">
        <v>2.3462585381130098E-3</v>
      </c>
      <c r="F1007" s="5"/>
      <c r="G1007" s="5"/>
      <c r="H1007" s="5"/>
      <c r="I1007" s="5"/>
    </row>
    <row r="1008" spans="1:9" ht="15.75" customHeight="1" x14ac:dyDescent="0.25">
      <c r="A1008" s="5">
        <v>2017</v>
      </c>
      <c r="B1008" s="5" t="s">
        <v>66</v>
      </c>
      <c r="C1008" s="5" t="s">
        <v>222</v>
      </c>
      <c r="D1008" s="5" t="s">
        <v>1109</v>
      </c>
      <c r="E1008" s="5">
        <v>2.6512326335938799E-3</v>
      </c>
      <c r="F1008" s="5"/>
      <c r="G1008" s="5"/>
      <c r="H1008" s="5"/>
      <c r="I1008" s="5"/>
    </row>
    <row r="1009" spans="1:9" ht="15.75" customHeight="1" x14ac:dyDescent="0.25">
      <c r="A1009" s="5">
        <v>2017</v>
      </c>
      <c r="B1009" s="5" t="s">
        <v>64</v>
      </c>
      <c r="C1009" s="5" t="s">
        <v>222</v>
      </c>
      <c r="D1009" s="5" t="s">
        <v>1109</v>
      </c>
      <c r="E1009" s="5">
        <v>8.5291201469266508E-3</v>
      </c>
      <c r="F1009" s="5"/>
      <c r="G1009" s="5"/>
      <c r="H1009" s="5"/>
      <c r="I1009" s="5"/>
    </row>
    <row r="1010" spans="1:9" ht="15.75" customHeight="1" x14ac:dyDescent="0.25">
      <c r="A1010" s="5">
        <v>2017</v>
      </c>
      <c r="B1010" s="5" t="s">
        <v>69</v>
      </c>
      <c r="C1010" s="5" t="s">
        <v>222</v>
      </c>
      <c r="D1010" s="5" t="s">
        <v>1109</v>
      </c>
      <c r="E1010" s="5">
        <v>8.7490868241839705E-4</v>
      </c>
      <c r="F1010" s="5"/>
      <c r="G1010" s="5"/>
      <c r="H1010" s="5"/>
      <c r="I1010" s="5"/>
    </row>
    <row r="1011" spans="1:9" ht="15.75" customHeight="1" x14ac:dyDescent="0.25">
      <c r="A1011" s="5">
        <v>2017</v>
      </c>
      <c r="B1011" s="5" t="s">
        <v>87</v>
      </c>
      <c r="C1011" s="5" t="s">
        <v>222</v>
      </c>
      <c r="D1011" s="5" t="s">
        <v>1109</v>
      </c>
      <c r="E1011" s="5">
        <v>2.2540553262343898E-3</v>
      </c>
      <c r="F1011" s="5"/>
      <c r="G1011" s="5"/>
      <c r="H1011" s="5"/>
      <c r="I1011" s="5"/>
    </row>
    <row r="1012" spans="1:9" ht="15.75" customHeight="1" x14ac:dyDescent="0.25">
      <c r="A1012" s="5">
        <v>2017</v>
      </c>
      <c r="B1012" s="5" t="s">
        <v>90</v>
      </c>
      <c r="C1012" s="5" t="s">
        <v>222</v>
      </c>
      <c r="D1012" s="5" t="s">
        <v>1109</v>
      </c>
      <c r="E1012" s="5">
        <v>4.3318871909759603E-3</v>
      </c>
      <c r="F1012" s="5"/>
      <c r="G1012" s="5"/>
      <c r="H1012" s="5"/>
      <c r="I1012" s="5"/>
    </row>
    <row r="1013" spans="1:9" ht="15.75" customHeight="1" x14ac:dyDescent="0.25">
      <c r="A1013" s="5">
        <v>2017</v>
      </c>
      <c r="B1013" s="5" t="s">
        <v>72</v>
      </c>
      <c r="C1013" s="5" t="s">
        <v>222</v>
      </c>
      <c r="D1013" s="5" t="s">
        <v>1109</v>
      </c>
      <c r="E1013" s="5">
        <v>1.8752792854240801E-3</v>
      </c>
      <c r="F1013" s="5"/>
      <c r="G1013" s="5"/>
      <c r="H1013" s="5"/>
      <c r="I1013" s="5"/>
    </row>
    <row r="1014" spans="1:9" ht="15.75" customHeight="1" x14ac:dyDescent="0.25">
      <c r="A1014" s="5">
        <v>2017</v>
      </c>
      <c r="B1014" s="5" t="s">
        <v>79</v>
      </c>
      <c r="C1014" s="5" t="s">
        <v>222</v>
      </c>
      <c r="D1014" s="5" t="s">
        <v>1109</v>
      </c>
      <c r="E1014" s="5">
        <v>9.5015644154813599E-3</v>
      </c>
      <c r="F1014" s="5"/>
      <c r="G1014" s="5"/>
      <c r="H1014" s="5"/>
      <c r="I1014" s="5"/>
    </row>
    <row r="1015" spans="1:9" ht="15.75" customHeight="1" x14ac:dyDescent="0.25">
      <c r="A1015" s="5">
        <v>2017</v>
      </c>
      <c r="B1015" s="5" t="s">
        <v>82</v>
      </c>
      <c r="C1015" s="5" t="s">
        <v>222</v>
      </c>
      <c r="D1015" s="5" t="s">
        <v>1109</v>
      </c>
      <c r="E1015" s="5">
        <v>1.7641416749424502E-2</v>
      </c>
      <c r="F1015" s="5"/>
      <c r="G1015" s="5"/>
      <c r="H1015" s="5"/>
      <c r="I1015" s="5"/>
    </row>
    <row r="1016" spans="1:9" ht="15.75" customHeight="1" x14ac:dyDescent="0.25">
      <c r="A1016" s="5">
        <v>2017</v>
      </c>
      <c r="B1016" s="5" t="s">
        <v>74</v>
      </c>
      <c r="C1016" s="5" t="s">
        <v>222</v>
      </c>
      <c r="D1016" s="5" t="s">
        <v>1109</v>
      </c>
      <c r="E1016" s="5">
        <v>1.67656168977711E-3</v>
      </c>
      <c r="F1016" s="5"/>
      <c r="G1016" s="5"/>
      <c r="H1016" s="5"/>
      <c r="I1016" s="5"/>
    </row>
    <row r="1017" spans="1:9" ht="15.75" customHeight="1" x14ac:dyDescent="0.25">
      <c r="A1017" s="5">
        <v>2017</v>
      </c>
      <c r="B1017" s="5" t="s">
        <v>85</v>
      </c>
      <c r="C1017" s="5" t="s">
        <v>222</v>
      </c>
      <c r="D1017" s="5" t="s">
        <v>1109</v>
      </c>
      <c r="E1017" s="5">
        <v>1.40605891208599E-2</v>
      </c>
      <c r="F1017" s="5"/>
      <c r="G1017" s="5"/>
      <c r="H1017" s="5"/>
      <c r="I1017" s="5"/>
    </row>
    <row r="1018" spans="1:9" ht="15.75" customHeight="1" x14ac:dyDescent="0.25">
      <c r="A1018" s="5">
        <v>2017</v>
      </c>
      <c r="B1018" s="5" t="s">
        <v>93</v>
      </c>
      <c r="C1018" s="5" t="s">
        <v>222</v>
      </c>
      <c r="D1018" s="5" t="s">
        <v>1109</v>
      </c>
      <c r="E1018" s="5">
        <v>1.61796491397686E-2</v>
      </c>
      <c r="F1018" s="5"/>
      <c r="G1018" s="5"/>
      <c r="H1018" s="5"/>
      <c r="I1018" s="5"/>
    </row>
    <row r="1019" spans="1:9" ht="15.75" customHeight="1" x14ac:dyDescent="0.25">
      <c r="A1019" s="5">
        <v>2017</v>
      </c>
      <c r="B1019" s="5" t="s">
        <v>95</v>
      </c>
      <c r="C1019" s="5" t="s">
        <v>222</v>
      </c>
      <c r="D1019" s="5" t="s">
        <v>1109</v>
      </c>
      <c r="E1019" s="5">
        <v>0.14284381220671499</v>
      </c>
      <c r="F1019" s="5"/>
      <c r="G1019" s="5"/>
      <c r="H1019" s="5"/>
      <c r="I1019" s="5"/>
    </row>
    <row r="1020" spans="1:9" ht="15.75" customHeight="1" x14ac:dyDescent="0.25">
      <c r="A1020" s="5">
        <v>2017</v>
      </c>
      <c r="B1020" s="5" t="s">
        <v>98</v>
      </c>
      <c r="C1020" s="5" t="s">
        <v>222</v>
      </c>
      <c r="D1020" s="5" t="s">
        <v>1109</v>
      </c>
      <c r="E1020" s="5">
        <v>1.19286016298818E-3</v>
      </c>
      <c r="F1020" s="5"/>
      <c r="G1020" s="5"/>
      <c r="H1020" s="5"/>
      <c r="I1020" s="5"/>
    </row>
    <row r="1021" spans="1:9" ht="15.75" customHeight="1" x14ac:dyDescent="0.25">
      <c r="A1021" s="5">
        <v>2017</v>
      </c>
      <c r="B1021" s="5" t="s">
        <v>101</v>
      </c>
      <c r="C1021" s="5" t="s">
        <v>222</v>
      </c>
      <c r="D1021" s="5" t="s">
        <v>1109</v>
      </c>
      <c r="E1021" s="5">
        <v>5.9341280008509197E-2</v>
      </c>
      <c r="F1021" s="5"/>
      <c r="G1021" s="5"/>
      <c r="H1021" s="5"/>
      <c r="I1021" s="5"/>
    </row>
    <row r="1022" spans="1:9" ht="15.75" customHeight="1" x14ac:dyDescent="0.25">
      <c r="A1022" s="5">
        <v>2017</v>
      </c>
      <c r="B1022" s="5" t="s">
        <v>104</v>
      </c>
      <c r="C1022" s="5" t="s">
        <v>222</v>
      </c>
      <c r="D1022" s="5" t="s">
        <v>1109</v>
      </c>
      <c r="E1022" s="5">
        <v>1.68585660319978E-3</v>
      </c>
      <c r="F1022" s="5"/>
      <c r="G1022" s="5"/>
      <c r="H1022" s="5"/>
      <c r="I1022" s="5"/>
    </row>
    <row r="1023" spans="1:9" ht="15.75" customHeight="1" x14ac:dyDescent="0.25">
      <c r="A1023" s="5">
        <v>2017</v>
      </c>
      <c r="B1023" s="5" t="s">
        <v>106</v>
      </c>
      <c r="C1023" s="5" t="s">
        <v>222</v>
      </c>
      <c r="D1023" s="5" t="s">
        <v>1109</v>
      </c>
      <c r="E1023" s="5">
        <v>6.0368410700534095E-4</v>
      </c>
      <c r="F1023" s="5"/>
      <c r="G1023" s="5"/>
      <c r="H1023" s="5"/>
      <c r="I1023" s="5"/>
    </row>
    <row r="1024" spans="1:9" ht="15.75" customHeight="1" x14ac:dyDescent="0.25">
      <c r="A1024" s="5">
        <v>2017</v>
      </c>
      <c r="B1024" s="5" t="s">
        <v>112</v>
      </c>
      <c r="C1024" s="5" t="s">
        <v>222</v>
      </c>
      <c r="D1024" s="5" t="s">
        <v>1109</v>
      </c>
      <c r="E1024" s="5">
        <v>1.79368813609575E-3</v>
      </c>
      <c r="F1024" s="5"/>
      <c r="G1024" s="5"/>
      <c r="H1024" s="5"/>
      <c r="I1024" s="5"/>
    </row>
    <row r="1025" spans="1:9" ht="15.75" customHeight="1" x14ac:dyDescent="0.25">
      <c r="A1025" s="5">
        <v>2017</v>
      </c>
      <c r="B1025" s="5" t="s">
        <v>114</v>
      </c>
      <c r="C1025" s="5" t="s">
        <v>222</v>
      </c>
      <c r="D1025" s="5" t="s">
        <v>1109</v>
      </c>
      <c r="E1025" s="5">
        <v>0.43036923449994802</v>
      </c>
      <c r="F1025" s="5"/>
      <c r="G1025" s="5"/>
      <c r="H1025" s="5"/>
      <c r="I1025" s="5"/>
    </row>
    <row r="1026" spans="1:9" ht="15.75" customHeight="1" x14ac:dyDescent="0.25">
      <c r="A1026" s="5">
        <v>2017</v>
      </c>
      <c r="B1026" s="5" t="s">
        <v>117</v>
      </c>
      <c r="C1026" s="5" t="s">
        <v>222</v>
      </c>
      <c r="D1026" s="5" t="s">
        <v>1109</v>
      </c>
      <c r="E1026" s="5">
        <v>7.11124654581322E-3</v>
      </c>
      <c r="F1026" s="5"/>
      <c r="G1026" s="5"/>
      <c r="H1026" s="5"/>
      <c r="I1026" s="5"/>
    </row>
    <row r="1027" spans="1:9" ht="15.75" customHeight="1" x14ac:dyDescent="0.25">
      <c r="A1027" s="5">
        <v>2017</v>
      </c>
      <c r="B1027" s="5" t="s">
        <v>122</v>
      </c>
      <c r="C1027" s="5" t="s">
        <v>222</v>
      </c>
      <c r="D1027" s="5" t="s">
        <v>1109</v>
      </c>
      <c r="E1027" s="5">
        <v>3.4329675731975201E-3</v>
      </c>
      <c r="F1027" s="5"/>
      <c r="G1027" s="5"/>
      <c r="H1027" s="5"/>
      <c r="I1027" s="5"/>
    </row>
    <row r="1028" spans="1:9" ht="15.75" customHeight="1" x14ac:dyDescent="0.25">
      <c r="A1028" s="5">
        <v>2017</v>
      </c>
      <c r="B1028" s="5" t="s">
        <v>124</v>
      </c>
      <c r="C1028" s="5" t="s">
        <v>222</v>
      </c>
      <c r="D1028" s="5" t="s">
        <v>1109</v>
      </c>
      <c r="E1028" s="5">
        <v>1.79221847496388E-3</v>
      </c>
      <c r="F1028" s="5"/>
      <c r="G1028" s="5"/>
      <c r="H1028" s="5"/>
      <c r="I1028" s="5"/>
    </row>
    <row r="1029" spans="1:9" ht="15.75" customHeight="1" x14ac:dyDescent="0.25">
      <c r="A1029" s="5">
        <v>2017</v>
      </c>
      <c r="B1029" s="5" t="s">
        <v>130</v>
      </c>
      <c r="C1029" s="5" t="s">
        <v>222</v>
      </c>
      <c r="D1029" s="5" t="s">
        <v>1109</v>
      </c>
      <c r="E1029" s="5">
        <v>1.8328476728961399E-3</v>
      </c>
      <c r="F1029" s="5"/>
      <c r="G1029" s="5"/>
      <c r="H1029" s="5"/>
      <c r="I1029" s="5"/>
    </row>
    <row r="1030" spans="1:9" ht="15.75" customHeight="1" x14ac:dyDescent="0.25">
      <c r="A1030" s="5">
        <v>2017</v>
      </c>
      <c r="B1030" s="5" t="s">
        <v>127</v>
      </c>
      <c r="C1030" s="5" t="s">
        <v>222</v>
      </c>
      <c r="D1030" s="5" t="s">
        <v>1109</v>
      </c>
      <c r="E1030" s="5">
        <v>8.5146231876862804E-3</v>
      </c>
      <c r="F1030" s="5"/>
      <c r="G1030" s="5"/>
      <c r="H1030" s="5"/>
      <c r="I1030" s="5"/>
    </row>
    <row r="1031" spans="1:9" ht="15.75" customHeight="1" x14ac:dyDescent="0.25">
      <c r="A1031" s="5">
        <v>2017</v>
      </c>
      <c r="B1031" s="5" t="s">
        <v>132</v>
      </c>
      <c r="C1031" s="5" t="s">
        <v>222</v>
      </c>
      <c r="D1031" s="5" t="s">
        <v>1109</v>
      </c>
      <c r="E1031" s="5">
        <v>5.9857772780849E-3</v>
      </c>
      <c r="F1031" s="5"/>
      <c r="G1031" s="5"/>
      <c r="H1031" s="5"/>
      <c r="I1031" s="5"/>
    </row>
    <row r="1032" spans="1:9" ht="15.75" customHeight="1" x14ac:dyDescent="0.25">
      <c r="A1032" s="5">
        <v>2017</v>
      </c>
      <c r="B1032" s="5" t="s">
        <v>6</v>
      </c>
      <c r="C1032" s="5" t="s">
        <v>654</v>
      </c>
      <c r="D1032" s="5" t="s">
        <v>1109</v>
      </c>
      <c r="E1032" s="5">
        <v>7.1284120553142802E-2</v>
      </c>
      <c r="F1032" s="5"/>
      <c r="G1032" s="5"/>
      <c r="H1032" s="5"/>
      <c r="I1032" s="5"/>
    </row>
    <row r="1033" spans="1:9" ht="15.75" customHeight="1" x14ac:dyDescent="0.25">
      <c r="A1033" s="5">
        <v>2017</v>
      </c>
      <c r="B1033" s="5" t="s">
        <v>3</v>
      </c>
      <c r="C1033" s="5" t="s">
        <v>654</v>
      </c>
      <c r="D1033" s="5" t="s">
        <v>1109</v>
      </c>
      <c r="E1033" s="5">
        <v>1.0707149806060299E-2</v>
      </c>
      <c r="F1033" s="5"/>
      <c r="G1033" s="5"/>
      <c r="H1033" s="5"/>
      <c r="I1033" s="5"/>
    </row>
    <row r="1034" spans="1:9" ht="15.75" customHeight="1" x14ac:dyDescent="0.25">
      <c r="A1034" s="5">
        <v>2017</v>
      </c>
      <c r="B1034" s="5" t="s">
        <v>12</v>
      </c>
      <c r="C1034" s="5" t="s">
        <v>654</v>
      </c>
      <c r="D1034" s="5" t="s">
        <v>1109</v>
      </c>
      <c r="E1034" s="5">
        <v>1.61635049957601E-3</v>
      </c>
      <c r="F1034" s="5"/>
      <c r="G1034" s="5"/>
      <c r="H1034" s="5"/>
      <c r="I1034" s="5"/>
    </row>
    <row r="1035" spans="1:9" ht="15.75" customHeight="1" x14ac:dyDescent="0.25">
      <c r="A1035" s="5">
        <v>2017</v>
      </c>
      <c r="B1035" s="5" t="s">
        <v>8</v>
      </c>
      <c r="C1035" s="5" t="s">
        <v>654</v>
      </c>
      <c r="D1035" s="5" t="s">
        <v>1109</v>
      </c>
      <c r="E1035" s="5">
        <v>3.0165414331916902E-3</v>
      </c>
      <c r="F1035" s="5"/>
      <c r="G1035" s="5"/>
      <c r="H1035" s="5"/>
      <c r="I1035" s="5"/>
    </row>
    <row r="1036" spans="1:9" ht="15.75" customHeight="1" x14ac:dyDescent="0.25">
      <c r="A1036" s="5">
        <v>2017</v>
      </c>
      <c r="B1036" s="5" t="s">
        <v>15</v>
      </c>
      <c r="C1036" s="5" t="s">
        <v>654</v>
      </c>
      <c r="D1036" s="5" t="s">
        <v>1109</v>
      </c>
      <c r="E1036" s="5">
        <v>6.8993334718292304E-2</v>
      </c>
      <c r="F1036" s="5"/>
      <c r="G1036" s="5"/>
      <c r="H1036" s="5"/>
      <c r="I1036" s="5"/>
    </row>
    <row r="1037" spans="1:9" ht="15.75" customHeight="1" x14ac:dyDescent="0.25">
      <c r="A1037" s="5">
        <v>2017</v>
      </c>
      <c r="B1037" s="5" t="s">
        <v>17</v>
      </c>
      <c r="C1037" s="5" t="s">
        <v>654</v>
      </c>
      <c r="D1037" s="5" t="s">
        <v>1109</v>
      </c>
      <c r="E1037" s="5">
        <v>0.10181046537058901</v>
      </c>
      <c r="F1037" s="5"/>
      <c r="G1037" s="5"/>
      <c r="H1037" s="5"/>
      <c r="I1037" s="5"/>
    </row>
    <row r="1038" spans="1:9" ht="15.75" customHeight="1" x14ac:dyDescent="0.25">
      <c r="A1038" s="5">
        <v>2017</v>
      </c>
      <c r="B1038" s="5" t="s">
        <v>20</v>
      </c>
      <c r="C1038" s="5" t="s">
        <v>654</v>
      </c>
      <c r="D1038" s="5" t="s">
        <v>1109</v>
      </c>
      <c r="E1038" s="5">
        <v>9.7477247817821702E-4</v>
      </c>
      <c r="F1038" s="5"/>
      <c r="G1038" s="5"/>
      <c r="H1038" s="5"/>
      <c r="I1038" s="5"/>
    </row>
    <row r="1039" spans="1:9" ht="15.75" customHeight="1" x14ac:dyDescent="0.25">
      <c r="A1039" s="5">
        <v>2017</v>
      </c>
      <c r="B1039" s="5" t="s">
        <v>23</v>
      </c>
      <c r="C1039" s="5" t="s">
        <v>654</v>
      </c>
      <c r="D1039" s="5" t="s">
        <v>1109</v>
      </c>
      <c r="E1039" s="40">
        <v>1.91200178227423E-7</v>
      </c>
      <c r="F1039" s="5"/>
      <c r="G1039" s="5"/>
      <c r="H1039" s="5"/>
      <c r="I1039" s="5"/>
    </row>
    <row r="1040" spans="1:9" ht="15.75" customHeight="1" x14ac:dyDescent="0.25">
      <c r="A1040" s="5">
        <v>2017</v>
      </c>
      <c r="B1040" s="5" t="s">
        <v>26</v>
      </c>
      <c r="C1040" s="5" t="s">
        <v>654</v>
      </c>
      <c r="D1040" s="5" t="s">
        <v>1109</v>
      </c>
      <c r="E1040" s="5">
        <v>3.71315695969986E-3</v>
      </c>
      <c r="F1040" s="5"/>
      <c r="G1040" s="5"/>
      <c r="H1040" s="5"/>
      <c r="I1040" s="5"/>
    </row>
    <row r="1041" spans="1:9" ht="15.75" customHeight="1" x14ac:dyDescent="0.25">
      <c r="A1041" s="5">
        <v>2017</v>
      </c>
      <c r="B1041" s="5" t="s">
        <v>28</v>
      </c>
      <c r="C1041" s="5" t="s">
        <v>654</v>
      </c>
      <c r="D1041" s="5" t="s">
        <v>1109</v>
      </c>
      <c r="E1041" s="5">
        <v>1.6039642220402901E-3</v>
      </c>
      <c r="F1041" s="5"/>
      <c r="G1041" s="5"/>
      <c r="H1041" s="5"/>
      <c r="I1041" s="5"/>
    </row>
    <row r="1042" spans="1:9" ht="15.75" customHeight="1" x14ac:dyDescent="0.25">
      <c r="A1042" s="5">
        <v>2017</v>
      </c>
      <c r="B1042" s="5" t="s">
        <v>31</v>
      </c>
      <c r="C1042" s="5" t="s">
        <v>654</v>
      </c>
      <c r="D1042" s="5" t="s">
        <v>1109</v>
      </c>
      <c r="E1042" s="5">
        <v>1.2821524844997299E-4</v>
      </c>
      <c r="F1042" s="5"/>
      <c r="G1042" s="5"/>
      <c r="H1042" s="5"/>
      <c r="I1042" s="5"/>
    </row>
    <row r="1043" spans="1:9" ht="15.75" customHeight="1" x14ac:dyDescent="0.25">
      <c r="A1043" s="5">
        <v>2017</v>
      </c>
      <c r="B1043" s="5" t="s">
        <v>42</v>
      </c>
      <c r="C1043" s="5" t="s">
        <v>654</v>
      </c>
      <c r="D1043" s="5" t="s">
        <v>1109</v>
      </c>
      <c r="E1043" s="5">
        <v>2.4697016442666599E-3</v>
      </c>
      <c r="F1043" s="5"/>
      <c r="G1043" s="5"/>
      <c r="H1043" s="5"/>
      <c r="I1043" s="5"/>
    </row>
    <row r="1044" spans="1:9" ht="15.75" customHeight="1" x14ac:dyDescent="0.25">
      <c r="A1044" s="5">
        <v>2017</v>
      </c>
      <c r="B1044" s="5" t="s">
        <v>34</v>
      </c>
      <c r="C1044" s="5" t="s">
        <v>654</v>
      </c>
      <c r="D1044" s="5" t="s">
        <v>1109</v>
      </c>
      <c r="E1044" s="5">
        <v>9.6332376090730004E-4</v>
      </c>
      <c r="F1044" s="5"/>
      <c r="G1044" s="5"/>
      <c r="H1044" s="5"/>
      <c r="I1044" s="5"/>
    </row>
    <row r="1045" spans="1:9" ht="15.75" customHeight="1" x14ac:dyDescent="0.25">
      <c r="A1045" s="5">
        <v>2017</v>
      </c>
      <c r="B1045" s="5" t="s">
        <v>36</v>
      </c>
      <c r="C1045" s="5" t="s">
        <v>654</v>
      </c>
      <c r="D1045" s="5" t="s">
        <v>1109</v>
      </c>
      <c r="E1045" s="5">
        <v>4.3403294549791797E-3</v>
      </c>
      <c r="F1045" s="5"/>
      <c r="G1045" s="5"/>
      <c r="H1045" s="5"/>
      <c r="I1045" s="5"/>
    </row>
    <row r="1046" spans="1:9" ht="15.75" customHeight="1" x14ac:dyDescent="0.25">
      <c r="A1046" s="5">
        <v>2017</v>
      </c>
      <c r="B1046" s="5" t="s">
        <v>39</v>
      </c>
      <c r="C1046" s="5" t="s">
        <v>654</v>
      </c>
      <c r="D1046" s="5" t="s">
        <v>1109</v>
      </c>
      <c r="E1046" s="5">
        <v>1.6450601283681801E-3</v>
      </c>
      <c r="F1046" s="5"/>
      <c r="G1046" s="5"/>
      <c r="H1046" s="5"/>
      <c r="I1046" s="5"/>
    </row>
    <row r="1047" spans="1:9" ht="15.75" customHeight="1" x14ac:dyDescent="0.25">
      <c r="A1047" s="5">
        <v>2017</v>
      </c>
      <c r="B1047" s="5" t="s">
        <v>45</v>
      </c>
      <c r="C1047" s="5" t="s">
        <v>654</v>
      </c>
      <c r="D1047" s="5" t="s">
        <v>1109</v>
      </c>
      <c r="E1047" s="5">
        <v>8.3378918269959405E-3</v>
      </c>
      <c r="F1047" s="5"/>
      <c r="G1047" s="5"/>
      <c r="H1047" s="5"/>
      <c r="I1047" s="5"/>
    </row>
    <row r="1048" spans="1:9" ht="15.75" customHeight="1" x14ac:dyDescent="0.25">
      <c r="A1048" s="5">
        <v>2017</v>
      </c>
      <c r="B1048" s="5" t="s">
        <v>47</v>
      </c>
      <c r="C1048" s="5" t="s">
        <v>654</v>
      </c>
      <c r="D1048" s="5" t="s">
        <v>1109</v>
      </c>
      <c r="E1048" s="5">
        <v>3.1588831719670399E-3</v>
      </c>
      <c r="F1048" s="5"/>
      <c r="G1048" s="5"/>
      <c r="H1048" s="5"/>
      <c r="I1048" s="5"/>
    </row>
    <row r="1049" spans="1:9" ht="15.75" customHeight="1" x14ac:dyDescent="0.25">
      <c r="A1049" s="5">
        <v>2017</v>
      </c>
      <c r="B1049" s="5" t="s">
        <v>50</v>
      </c>
      <c r="C1049" s="5" t="s">
        <v>654</v>
      </c>
      <c r="D1049" s="5" t="s">
        <v>1109</v>
      </c>
      <c r="E1049" s="5">
        <v>6.9039601764465899E-2</v>
      </c>
      <c r="F1049" s="5"/>
      <c r="G1049" s="5"/>
      <c r="H1049" s="5"/>
      <c r="I1049" s="5"/>
    </row>
    <row r="1050" spans="1:9" ht="15.75" customHeight="1" x14ac:dyDescent="0.25">
      <c r="A1050" s="5">
        <v>2017</v>
      </c>
      <c r="B1050" s="5" t="s">
        <v>57</v>
      </c>
      <c r="C1050" s="5" t="s">
        <v>654</v>
      </c>
      <c r="D1050" s="5" t="s">
        <v>1109</v>
      </c>
      <c r="E1050" s="5">
        <v>6.4972101375987304E-4</v>
      </c>
      <c r="F1050" s="5"/>
      <c r="G1050" s="5"/>
      <c r="H1050" s="5"/>
      <c r="I1050" s="5"/>
    </row>
    <row r="1051" spans="1:9" ht="15.75" customHeight="1" x14ac:dyDescent="0.25">
      <c r="A1051" s="5">
        <v>2017</v>
      </c>
      <c r="B1051" s="5" t="s">
        <v>54</v>
      </c>
      <c r="C1051" s="5" t="s">
        <v>654</v>
      </c>
      <c r="D1051" s="5" t="s">
        <v>1109</v>
      </c>
      <c r="E1051" s="5">
        <v>1.53250776558437E-3</v>
      </c>
      <c r="F1051" s="5"/>
      <c r="G1051" s="5"/>
      <c r="H1051" s="5"/>
      <c r="I1051" s="5"/>
    </row>
    <row r="1052" spans="1:9" ht="15.75" customHeight="1" x14ac:dyDescent="0.25">
      <c r="A1052" s="5">
        <v>2017</v>
      </c>
      <c r="B1052" s="5" t="s">
        <v>52</v>
      </c>
      <c r="C1052" s="5" t="s">
        <v>654</v>
      </c>
      <c r="D1052" s="5" t="s">
        <v>1109</v>
      </c>
      <c r="E1052" s="40">
        <v>4.8527964017112499E-9</v>
      </c>
      <c r="F1052" s="5"/>
      <c r="G1052" s="5"/>
      <c r="H1052" s="5"/>
      <c r="I1052" s="5"/>
    </row>
    <row r="1053" spans="1:9" ht="15.75" customHeight="1" x14ac:dyDescent="0.25">
      <c r="A1053" s="5">
        <v>2017</v>
      </c>
      <c r="B1053" s="5" t="s">
        <v>60</v>
      </c>
      <c r="C1053" s="5" t="s">
        <v>654</v>
      </c>
      <c r="D1053" s="5" t="s">
        <v>1109</v>
      </c>
      <c r="E1053" s="5">
        <v>1.36016788351627E-2</v>
      </c>
      <c r="F1053" s="5"/>
      <c r="G1053" s="5"/>
      <c r="H1053" s="5"/>
      <c r="I1053" s="5"/>
    </row>
    <row r="1054" spans="1:9" ht="15.75" customHeight="1" x14ac:dyDescent="0.25">
      <c r="A1054" s="5">
        <v>2017</v>
      </c>
      <c r="B1054" s="5" t="s">
        <v>62</v>
      </c>
      <c r="C1054" s="5" t="s">
        <v>654</v>
      </c>
      <c r="D1054" s="5" t="s">
        <v>1109</v>
      </c>
      <c r="E1054" s="5">
        <v>2.6251575800379898E-3</v>
      </c>
      <c r="F1054" s="5"/>
      <c r="G1054" s="5"/>
      <c r="H1054" s="5"/>
      <c r="I1054" s="5"/>
    </row>
    <row r="1055" spans="1:9" ht="15.75" customHeight="1" x14ac:dyDescent="0.25">
      <c r="A1055" s="5">
        <v>2017</v>
      </c>
      <c r="B1055" s="5" t="s">
        <v>66</v>
      </c>
      <c r="C1055" s="5" t="s">
        <v>654</v>
      </c>
      <c r="D1055" s="5" t="s">
        <v>1109</v>
      </c>
      <c r="E1055" s="5">
        <v>1.25097569401693E-3</v>
      </c>
      <c r="F1055" s="5"/>
      <c r="G1055" s="5"/>
      <c r="H1055" s="5"/>
      <c r="I1055" s="5"/>
    </row>
    <row r="1056" spans="1:9" ht="15.75" customHeight="1" x14ac:dyDescent="0.25">
      <c r="A1056" s="5">
        <v>2017</v>
      </c>
      <c r="B1056" s="5" t="s">
        <v>64</v>
      </c>
      <c r="C1056" s="5" t="s">
        <v>654</v>
      </c>
      <c r="D1056" s="5" t="s">
        <v>1109</v>
      </c>
      <c r="E1056" s="5">
        <v>5.8484863734994102E-3</v>
      </c>
      <c r="F1056" s="5"/>
      <c r="G1056" s="5"/>
      <c r="H1056" s="5"/>
      <c r="I1056" s="5"/>
    </row>
    <row r="1057" spans="1:9" ht="15.75" customHeight="1" x14ac:dyDescent="0.25">
      <c r="A1057" s="5">
        <v>2017</v>
      </c>
      <c r="B1057" s="5" t="s">
        <v>69</v>
      </c>
      <c r="C1057" s="5" t="s">
        <v>654</v>
      </c>
      <c r="D1057" s="5" t="s">
        <v>1109</v>
      </c>
      <c r="E1057" s="5">
        <v>6.8685994990180896E-4</v>
      </c>
      <c r="F1057" s="5"/>
      <c r="G1057" s="5"/>
      <c r="H1057" s="5"/>
      <c r="I1057" s="5"/>
    </row>
    <row r="1058" spans="1:9" ht="15.75" customHeight="1" x14ac:dyDescent="0.25">
      <c r="A1058" s="5">
        <v>2017</v>
      </c>
      <c r="B1058" s="5" t="s">
        <v>87</v>
      </c>
      <c r="C1058" s="5" t="s">
        <v>654</v>
      </c>
      <c r="D1058" s="5" t="s">
        <v>1109</v>
      </c>
      <c r="E1058" s="5">
        <v>5.04305028464034E-4</v>
      </c>
      <c r="F1058" s="5"/>
      <c r="G1058" s="5"/>
      <c r="H1058" s="5"/>
      <c r="I1058" s="5"/>
    </row>
    <row r="1059" spans="1:9" ht="15.75" customHeight="1" x14ac:dyDescent="0.25">
      <c r="A1059" s="5">
        <v>2017</v>
      </c>
      <c r="B1059" s="5" t="s">
        <v>90</v>
      </c>
      <c r="C1059" s="5" t="s">
        <v>654</v>
      </c>
      <c r="D1059" s="5" t="s">
        <v>1109</v>
      </c>
      <c r="E1059" s="5">
        <v>3.6068638792988703E-2</v>
      </c>
      <c r="F1059" s="5"/>
      <c r="G1059" s="5"/>
      <c r="H1059" s="5"/>
      <c r="I1059" s="5"/>
    </row>
    <row r="1060" spans="1:9" ht="15.75" customHeight="1" x14ac:dyDescent="0.25">
      <c r="A1060" s="5">
        <v>2017</v>
      </c>
      <c r="B1060" s="5" t="s">
        <v>72</v>
      </c>
      <c r="C1060" s="5" t="s">
        <v>654</v>
      </c>
      <c r="D1060" s="5" t="s">
        <v>1109</v>
      </c>
      <c r="E1060" s="5">
        <v>1.313552503617E-3</v>
      </c>
      <c r="F1060" s="5"/>
      <c r="G1060" s="5"/>
      <c r="H1060" s="5"/>
      <c r="I1060" s="5"/>
    </row>
    <row r="1061" spans="1:9" ht="15.75" customHeight="1" x14ac:dyDescent="0.25">
      <c r="A1061" s="5">
        <v>2017</v>
      </c>
      <c r="B1061" s="5" t="s">
        <v>79</v>
      </c>
      <c r="C1061" s="5" t="s">
        <v>654</v>
      </c>
      <c r="D1061" s="5" t="s">
        <v>1109</v>
      </c>
      <c r="E1061" s="5">
        <v>5.22482633225564E-4</v>
      </c>
      <c r="F1061" s="5"/>
      <c r="G1061" s="5"/>
      <c r="H1061" s="5"/>
      <c r="I1061" s="5"/>
    </row>
    <row r="1062" spans="1:9" ht="15.75" customHeight="1" x14ac:dyDescent="0.25">
      <c r="A1062" s="5">
        <v>2017</v>
      </c>
      <c r="B1062" s="5" t="s">
        <v>82</v>
      </c>
      <c r="C1062" s="5" t="s">
        <v>654</v>
      </c>
      <c r="D1062" s="5" t="s">
        <v>1109</v>
      </c>
      <c r="E1062" s="5">
        <v>3.2149025012025698E-2</v>
      </c>
      <c r="F1062" s="5"/>
      <c r="G1062" s="5"/>
      <c r="H1062" s="5"/>
      <c r="I1062" s="5"/>
    </row>
    <row r="1063" spans="1:9" ht="15.75" customHeight="1" x14ac:dyDescent="0.25">
      <c r="A1063" s="5">
        <v>2017</v>
      </c>
      <c r="B1063" s="5" t="s">
        <v>74</v>
      </c>
      <c r="C1063" s="5" t="s">
        <v>654</v>
      </c>
      <c r="D1063" s="5" t="s">
        <v>1109</v>
      </c>
      <c r="E1063" s="5">
        <v>7.7615965344718005E-4</v>
      </c>
      <c r="F1063" s="5"/>
      <c r="G1063" s="5"/>
      <c r="H1063" s="5"/>
      <c r="I1063" s="5"/>
    </row>
    <row r="1064" spans="1:9" ht="15.75" customHeight="1" x14ac:dyDescent="0.25">
      <c r="A1064" s="5">
        <v>2017</v>
      </c>
      <c r="B1064" s="5" t="s">
        <v>85</v>
      </c>
      <c r="C1064" s="5" t="s">
        <v>654</v>
      </c>
      <c r="D1064" s="5" t="s">
        <v>1109</v>
      </c>
      <c r="E1064" s="5">
        <v>3.2474831022712902E-3</v>
      </c>
      <c r="F1064" s="5"/>
      <c r="G1064" s="5"/>
      <c r="H1064" s="5"/>
      <c r="I1064" s="5"/>
    </row>
    <row r="1065" spans="1:9" ht="15.75" customHeight="1" x14ac:dyDescent="0.25">
      <c r="A1065" s="5">
        <v>2017</v>
      </c>
      <c r="B1065" s="5" t="s">
        <v>93</v>
      </c>
      <c r="C1065" s="5" t="s">
        <v>654</v>
      </c>
      <c r="D1065" s="5" t="s">
        <v>1109</v>
      </c>
      <c r="E1065" s="5">
        <v>1.0610134641515801E-2</v>
      </c>
      <c r="F1065" s="5"/>
      <c r="G1065" s="5"/>
      <c r="H1065" s="5"/>
      <c r="I1065" s="5"/>
    </row>
    <row r="1066" spans="1:9" ht="15.75" customHeight="1" x14ac:dyDescent="0.25">
      <c r="A1066" s="5">
        <v>2017</v>
      </c>
      <c r="B1066" s="5" t="s">
        <v>95</v>
      </c>
      <c r="C1066" s="5" t="s">
        <v>654</v>
      </c>
      <c r="D1066" s="5" t="s">
        <v>1109</v>
      </c>
      <c r="E1066" s="5">
        <v>9.6249414890983501E-2</v>
      </c>
      <c r="F1066" s="5"/>
      <c r="G1066" s="5"/>
      <c r="H1066" s="5"/>
      <c r="I1066" s="5"/>
    </row>
    <row r="1067" spans="1:9" ht="15.75" customHeight="1" x14ac:dyDescent="0.25">
      <c r="A1067" s="5">
        <v>2017</v>
      </c>
      <c r="B1067" s="5" t="s">
        <v>98</v>
      </c>
      <c r="C1067" s="5" t="s">
        <v>654</v>
      </c>
      <c r="D1067" s="5" t="s">
        <v>1109</v>
      </c>
      <c r="E1067" s="5">
        <v>9.1464536020173395E-4</v>
      </c>
      <c r="F1067" s="5"/>
      <c r="G1067" s="5"/>
      <c r="H1067" s="5"/>
      <c r="I1067" s="5"/>
    </row>
    <row r="1068" spans="1:9" ht="15.75" customHeight="1" x14ac:dyDescent="0.25">
      <c r="A1068" s="5">
        <v>2017</v>
      </c>
      <c r="B1068" s="5" t="s">
        <v>101</v>
      </c>
      <c r="C1068" s="5" t="s">
        <v>654</v>
      </c>
      <c r="D1068" s="5" t="s">
        <v>1109</v>
      </c>
      <c r="E1068" s="5">
        <v>2.90849870766921E-2</v>
      </c>
      <c r="F1068" s="5"/>
      <c r="G1068" s="5"/>
      <c r="H1068" s="5"/>
      <c r="I1068" s="5"/>
    </row>
    <row r="1069" spans="1:9" ht="15.75" customHeight="1" x14ac:dyDescent="0.25">
      <c r="A1069" s="5">
        <v>2017</v>
      </c>
      <c r="B1069" s="5" t="s">
        <v>104</v>
      </c>
      <c r="C1069" s="5" t="s">
        <v>654</v>
      </c>
      <c r="D1069" s="5" t="s">
        <v>1109</v>
      </c>
      <c r="E1069" s="5">
        <v>2.7589360742828902E-4</v>
      </c>
      <c r="F1069" s="5"/>
      <c r="G1069" s="5"/>
      <c r="H1069" s="5"/>
      <c r="I1069" s="5"/>
    </row>
    <row r="1070" spans="1:9" ht="15.75" customHeight="1" x14ac:dyDescent="0.25">
      <c r="A1070" s="5">
        <v>2017</v>
      </c>
      <c r="B1070" s="5" t="s">
        <v>106</v>
      </c>
      <c r="C1070" s="5" t="s">
        <v>654</v>
      </c>
      <c r="D1070" s="5" t="s">
        <v>1109</v>
      </c>
      <c r="E1070" s="5">
        <v>3.3155032935951498E-4</v>
      </c>
      <c r="F1070" s="5"/>
      <c r="G1070" s="5"/>
      <c r="H1070" s="5"/>
      <c r="I1070" s="5"/>
    </row>
    <row r="1071" spans="1:9" ht="15.75" customHeight="1" x14ac:dyDescent="0.25">
      <c r="A1071" s="5">
        <v>2017</v>
      </c>
      <c r="B1071" s="5" t="s">
        <v>112</v>
      </c>
      <c r="C1071" s="5" t="s">
        <v>654</v>
      </c>
      <c r="D1071" s="5" t="s">
        <v>1109</v>
      </c>
      <c r="E1071" s="5">
        <v>1.0704220658152199E-3</v>
      </c>
      <c r="F1071" s="5"/>
      <c r="G1071" s="5"/>
      <c r="H1071" s="5"/>
      <c r="I1071" s="5"/>
    </row>
    <row r="1072" spans="1:9" ht="15.75" customHeight="1" x14ac:dyDescent="0.25">
      <c r="A1072" s="5">
        <v>2017</v>
      </c>
      <c r="B1072" s="5" t="s">
        <v>114</v>
      </c>
      <c r="C1072" s="5" t="s">
        <v>654</v>
      </c>
      <c r="D1072" s="5" t="s">
        <v>1109</v>
      </c>
      <c r="E1072" s="5">
        <v>0.35400973068270702</v>
      </c>
      <c r="F1072" s="5"/>
      <c r="G1072" s="5"/>
      <c r="H1072" s="5"/>
      <c r="I1072" s="5"/>
    </row>
    <row r="1073" spans="1:9" ht="15.75" customHeight="1" x14ac:dyDescent="0.25">
      <c r="A1073" s="5">
        <v>2017</v>
      </c>
      <c r="B1073" s="5" t="s">
        <v>117</v>
      </c>
      <c r="C1073" s="5" t="s">
        <v>654</v>
      </c>
      <c r="D1073" s="5" t="s">
        <v>1109</v>
      </c>
      <c r="E1073" s="5">
        <v>5.1406637989811297E-3</v>
      </c>
      <c r="F1073" s="5"/>
      <c r="G1073" s="5"/>
      <c r="H1073" s="5"/>
      <c r="I1073" s="5"/>
    </row>
    <row r="1074" spans="1:9" ht="15.75" customHeight="1" x14ac:dyDescent="0.25">
      <c r="A1074" s="5">
        <v>2017</v>
      </c>
      <c r="B1074" s="5" t="s">
        <v>122</v>
      </c>
      <c r="C1074" s="5" t="s">
        <v>654</v>
      </c>
      <c r="D1074" s="5" t="s">
        <v>1109</v>
      </c>
      <c r="E1074" s="5">
        <v>6.7188810244325E-4</v>
      </c>
      <c r="F1074" s="5"/>
      <c r="G1074" s="5"/>
      <c r="H1074" s="5"/>
      <c r="I1074" s="5"/>
    </row>
    <row r="1075" spans="1:9" ht="15.75" customHeight="1" x14ac:dyDescent="0.25">
      <c r="A1075" s="5">
        <v>2017</v>
      </c>
      <c r="B1075" s="5" t="s">
        <v>124</v>
      </c>
      <c r="C1075" s="5" t="s">
        <v>654</v>
      </c>
      <c r="D1075" s="5" t="s">
        <v>1109</v>
      </c>
      <c r="E1075" s="5">
        <v>2.6762051159468698E-3</v>
      </c>
      <c r="F1075" s="5"/>
      <c r="G1075" s="5"/>
      <c r="H1075" s="5"/>
      <c r="I1075" s="5"/>
    </row>
    <row r="1076" spans="1:9" ht="15.75" customHeight="1" x14ac:dyDescent="0.25">
      <c r="A1076" s="5">
        <v>2017</v>
      </c>
      <c r="B1076" s="5" t="s">
        <v>130</v>
      </c>
      <c r="C1076" s="5" t="s">
        <v>654</v>
      </c>
      <c r="D1076" s="5" t="s">
        <v>1109</v>
      </c>
      <c r="E1076" s="40">
        <v>4.9799396674360902E-6</v>
      </c>
      <c r="F1076" s="5"/>
      <c r="G1076" s="5"/>
      <c r="H1076" s="5"/>
      <c r="I1076" s="5"/>
    </row>
    <row r="1077" spans="1:9" ht="15.75" customHeight="1" x14ac:dyDescent="0.25">
      <c r="A1077" s="5">
        <v>2017</v>
      </c>
      <c r="B1077" s="5" t="s">
        <v>127</v>
      </c>
      <c r="C1077" s="5" t="s">
        <v>654</v>
      </c>
      <c r="D1077" s="5" t="s">
        <v>1109</v>
      </c>
      <c r="E1077" s="5">
        <v>7.4214912103356999E-3</v>
      </c>
      <c r="F1077" s="5"/>
      <c r="G1077" s="5"/>
      <c r="H1077" s="5"/>
      <c r="I1077" s="5"/>
    </row>
    <row r="1078" spans="1:9" ht="15.75" customHeight="1" x14ac:dyDescent="0.25">
      <c r="A1078" s="5">
        <v>2017</v>
      </c>
      <c r="B1078" s="5" t="s">
        <v>132</v>
      </c>
      <c r="C1078" s="5" t="s">
        <v>654</v>
      </c>
      <c r="D1078" s="5" t="s">
        <v>1109</v>
      </c>
      <c r="E1078" s="5">
        <v>3.6957900145772403E-2</v>
      </c>
      <c r="F1078" s="5"/>
      <c r="G1078" s="5"/>
      <c r="H1078" s="5"/>
      <c r="I1078" s="5"/>
    </row>
    <row r="1079" spans="1:9" ht="15.75" customHeight="1" x14ac:dyDescent="0.25">
      <c r="A1079" s="5">
        <v>2017</v>
      </c>
      <c r="B1079" s="5" t="s">
        <v>6</v>
      </c>
      <c r="C1079" s="5" t="s">
        <v>223</v>
      </c>
      <c r="D1079" s="5" t="s">
        <v>1109</v>
      </c>
      <c r="E1079" s="5">
        <v>6.5013567433043498E-2</v>
      </c>
      <c r="F1079" s="5"/>
      <c r="G1079" s="5"/>
      <c r="H1079" s="5"/>
      <c r="I1079" s="5"/>
    </row>
    <row r="1080" spans="1:9" ht="15.75" customHeight="1" x14ac:dyDescent="0.25">
      <c r="A1080" s="5">
        <v>2017</v>
      </c>
      <c r="B1080" s="5" t="s">
        <v>3</v>
      </c>
      <c r="C1080" s="5" t="s">
        <v>223</v>
      </c>
      <c r="D1080" s="5" t="s">
        <v>1109</v>
      </c>
      <c r="E1080" s="5">
        <v>8.7517824532130292E-3</v>
      </c>
      <c r="F1080" s="5"/>
      <c r="G1080" s="5"/>
      <c r="H1080" s="5"/>
      <c r="I1080" s="5"/>
    </row>
    <row r="1081" spans="1:9" ht="15.75" customHeight="1" x14ac:dyDescent="0.25">
      <c r="A1081" s="5">
        <v>2017</v>
      </c>
      <c r="B1081" s="5" t="s">
        <v>12</v>
      </c>
      <c r="C1081" s="5" t="s">
        <v>223</v>
      </c>
      <c r="D1081" s="5" t="s">
        <v>1109</v>
      </c>
      <c r="E1081" s="5">
        <v>1.35011835809159E-3</v>
      </c>
      <c r="F1081" s="5"/>
      <c r="G1081" s="5"/>
      <c r="H1081" s="5"/>
      <c r="I1081" s="5"/>
    </row>
    <row r="1082" spans="1:9" ht="15.75" customHeight="1" x14ac:dyDescent="0.25">
      <c r="A1082" s="5">
        <v>2017</v>
      </c>
      <c r="B1082" s="5" t="s">
        <v>8</v>
      </c>
      <c r="C1082" s="5" t="s">
        <v>223</v>
      </c>
      <c r="D1082" s="5" t="s">
        <v>1109</v>
      </c>
      <c r="E1082" s="5">
        <v>2.6773920739142898E-3</v>
      </c>
      <c r="F1082" s="5"/>
      <c r="G1082" s="5"/>
      <c r="H1082" s="5"/>
      <c r="I1082" s="5"/>
    </row>
    <row r="1083" spans="1:9" ht="15.75" customHeight="1" x14ac:dyDescent="0.25">
      <c r="A1083" s="5">
        <v>2017</v>
      </c>
      <c r="B1083" s="5" t="s">
        <v>15</v>
      </c>
      <c r="C1083" s="5" t="s">
        <v>223</v>
      </c>
      <c r="D1083" s="5" t="s">
        <v>1109</v>
      </c>
      <c r="E1083" s="5">
        <v>6.4282538880438903E-2</v>
      </c>
      <c r="F1083" s="5"/>
      <c r="G1083" s="5"/>
      <c r="H1083" s="5"/>
      <c r="I1083" s="5"/>
    </row>
    <row r="1084" spans="1:9" ht="15.75" customHeight="1" x14ac:dyDescent="0.25">
      <c r="A1084" s="5">
        <v>2017</v>
      </c>
      <c r="B1084" s="5" t="s">
        <v>17</v>
      </c>
      <c r="C1084" s="5" t="s">
        <v>223</v>
      </c>
      <c r="D1084" s="5" t="s">
        <v>1109</v>
      </c>
      <c r="E1084" s="5">
        <v>0.11495195543284401</v>
      </c>
      <c r="F1084" s="5"/>
      <c r="G1084" s="5"/>
      <c r="H1084" s="5"/>
      <c r="I1084" s="5"/>
    </row>
    <row r="1085" spans="1:9" ht="15.75" customHeight="1" x14ac:dyDescent="0.25">
      <c r="A1085" s="5">
        <v>2017</v>
      </c>
      <c r="B1085" s="5" t="s">
        <v>20</v>
      </c>
      <c r="C1085" s="5" t="s">
        <v>223</v>
      </c>
      <c r="D1085" s="5" t="s">
        <v>1109</v>
      </c>
      <c r="E1085" s="5">
        <v>8.77234263125503E-4</v>
      </c>
      <c r="F1085" s="5"/>
      <c r="G1085" s="5"/>
      <c r="H1085" s="5"/>
      <c r="I1085" s="5"/>
    </row>
    <row r="1086" spans="1:9" ht="15.75" customHeight="1" x14ac:dyDescent="0.25">
      <c r="A1086" s="5">
        <v>2017</v>
      </c>
      <c r="B1086" s="5" t="s">
        <v>26</v>
      </c>
      <c r="C1086" s="5" t="s">
        <v>223</v>
      </c>
      <c r="D1086" s="5" t="s">
        <v>1109</v>
      </c>
      <c r="E1086" s="5">
        <v>4.0891909661318997E-3</v>
      </c>
      <c r="F1086" s="5"/>
      <c r="G1086" s="5"/>
      <c r="H1086" s="5"/>
      <c r="I1086" s="5"/>
    </row>
    <row r="1087" spans="1:9" ht="15.75" customHeight="1" x14ac:dyDescent="0.25">
      <c r="A1087" s="5">
        <v>2017</v>
      </c>
      <c r="B1087" s="5" t="s">
        <v>28</v>
      </c>
      <c r="C1087" s="5" t="s">
        <v>223</v>
      </c>
      <c r="D1087" s="5" t="s">
        <v>1109</v>
      </c>
      <c r="E1087" s="5">
        <v>1.4255056775789401E-3</v>
      </c>
      <c r="F1087" s="5"/>
      <c r="G1087" s="5"/>
      <c r="H1087" s="5"/>
      <c r="I1087" s="5"/>
    </row>
    <row r="1088" spans="1:9" ht="15.75" customHeight="1" x14ac:dyDescent="0.25">
      <c r="A1088" s="5">
        <v>2017</v>
      </c>
      <c r="B1088" s="5" t="s">
        <v>31</v>
      </c>
      <c r="C1088" s="5" t="s">
        <v>223</v>
      </c>
      <c r="D1088" s="5" t="s">
        <v>1109</v>
      </c>
      <c r="E1088" s="5">
        <v>2.8784249258805499E-4</v>
      </c>
      <c r="F1088" s="5"/>
      <c r="G1088" s="5"/>
      <c r="H1088" s="5"/>
      <c r="I1088" s="5"/>
    </row>
    <row r="1089" spans="1:9" ht="15.75" customHeight="1" x14ac:dyDescent="0.25">
      <c r="A1089" s="5">
        <v>2017</v>
      </c>
      <c r="B1089" s="5" t="s">
        <v>42</v>
      </c>
      <c r="C1089" s="5" t="s">
        <v>223</v>
      </c>
      <c r="D1089" s="5" t="s">
        <v>1109</v>
      </c>
      <c r="E1089" s="5">
        <v>2.1862322651330902E-3</v>
      </c>
      <c r="F1089" s="5"/>
      <c r="G1089" s="5"/>
      <c r="H1089" s="5"/>
      <c r="I1089" s="5"/>
    </row>
    <row r="1090" spans="1:9" ht="15.75" customHeight="1" x14ac:dyDescent="0.25">
      <c r="A1090" s="5">
        <v>2017</v>
      </c>
      <c r="B1090" s="5" t="s">
        <v>34</v>
      </c>
      <c r="C1090" s="5" t="s">
        <v>223</v>
      </c>
      <c r="D1090" s="5" t="s">
        <v>1109</v>
      </c>
      <c r="E1090" s="5">
        <v>8.5438962085661004E-4</v>
      </c>
      <c r="F1090" s="5"/>
      <c r="G1090" s="5"/>
      <c r="H1090" s="5"/>
      <c r="I1090" s="5"/>
    </row>
    <row r="1091" spans="1:9" ht="15.75" customHeight="1" x14ac:dyDescent="0.25">
      <c r="A1091" s="5">
        <v>2017</v>
      </c>
      <c r="B1091" s="5" t="s">
        <v>36</v>
      </c>
      <c r="C1091" s="5" t="s">
        <v>223</v>
      </c>
      <c r="D1091" s="5" t="s">
        <v>1109</v>
      </c>
      <c r="E1091" s="5">
        <v>3.8241931158127401E-3</v>
      </c>
      <c r="F1091" s="5"/>
      <c r="G1091" s="5"/>
      <c r="H1091" s="5"/>
      <c r="I1091" s="5"/>
    </row>
    <row r="1092" spans="1:9" ht="15.75" customHeight="1" x14ac:dyDescent="0.25">
      <c r="A1092" s="5">
        <v>2017</v>
      </c>
      <c r="B1092" s="5" t="s">
        <v>39</v>
      </c>
      <c r="C1092" s="5" t="s">
        <v>223</v>
      </c>
      <c r="D1092" s="5" t="s">
        <v>1109</v>
      </c>
      <c r="E1092" s="5">
        <v>1.4552037125284999E-3</v>
      </c>
      <c r="F1092" s="5"/>
      <c r="G1092" s="5"/>
      <c r="H1092" s="5"/>
      <c r="I1092" s="5"/>
    </row>
    <row r="1093" spans="1:9" ht="15.75" customHeight="1" x14ac:dyDescent="0.25">
      <c r="A1093" s="5">
        <v>2017</v>
      </c>
      <c r="B1093" s="5" t="s">
        <v>45</v>
      </c>
      <c r="C1093" s="5" t="s">
        <v>223</v>
      </c>
      <c r="D1093" s="5" t="s">
        <v>1109</v>
      </c>
      <c r="E1093" s="5">
        <v>7.52959409182724E-3</v>
      </c>
      <c r="F1093" s="5"/>
      <c r="G1093" s="5"/>
      <c r="H1093" s="5"/>
      <c r="I1093" s="5"/>
    </row>
    <row r="1094" spans="1:9" ht="15.75" customHeight="1" x14ac:dyDescent="0.25">
      <c r="A1094" s="5">
        <v>2017</v>
      </c>
      <c r="B1094" s="5" t="s">
        <v>47</v>
      </c>
      <c r="C1094" s="5" t="s">
        <v>223</v>
      </c>
      <c r="D1094" s="5" t="s">
        <v>1109</v>
      </c>
      <c r="E1094" s="5">
        <v>2.9218297461914501E-3</v>
      </c>
      <c r="F1094" s="5"/>
      <c r="G1094" s="5"/>
      <c r="H1094" s="5"/>
      <c r="I1094" s="5"/>
    </row>
    <row r="1095" spans="1:9" ht="15.75" customHeight="1" x14ac:dyDescent="0.25">
      <c r="A1095" s="5">
        <v>2017</v>
      </c>
      <c r="B1095" s="5" t="s">
        <v>50</v>
      </c>
      <c r="C1095" s="5" t="s">
        <v>223</v>
      </c>
      <c r="D1095" s="5" t="s">
        <v>1109</v>
      </c>
      <c r="E1095" s="5">
        <v>6.9456850354343194E-2</v>
      </c>
      <c r="F1095" s="5"/>
      <c r="G1095" s="5"/>
      <c r="H1095" s="5"/>
      <c r="I1095" s="5"/>
    </row>
    <row r="1096" spans="1:9" ht="15.75" customHeight="1" x14ac:dyDescent="0.25">
      <c r="A1096" s="5">
        <v>2017</v>
      </c>
      <c r="B1096" s="5" t="s">
        <v>57</v>
      </c>
      <c r="C1096" s="5" t="s">
        <v>223</v>
      </c>
      <c r="D1096" s="5" t="s">
        <v>1109</v>
      </c>
      <c r="E1096" s="5">
        <v>5.9624516321811504E-4</v>
      </c>
      <c r="F1096" s="5"/>
      <c r="G1096" s="5"/>
      <c r="H1096" s="5"/>
      <c r="I1096" s="5"/>
    </row>
    <row r="1097" spans="1:9" ht="15.75" customHeight="1" x14ac:dyDescent="0.25">
      <c r="A1097" s="5">
        <v>2017</v>
      </c>
      <c r="B1097" s="5" t="s">
        <v>54</v>
      </c>
      <c r="C1097" s="5" t="s">
        <v>223</v>
      </c>
      <c r="D1097" s="5" t="s">
        <v>1109</v>
      </c>
      <c r="E1097" s="5">
        <v>1.36382514345293E-3</v>
      </c>
      <c r="F1097" s="5"/>
      <c r="G1097" s="5"/>
      <c r="H1097" s="5"/>
      <c r="I1097" s="5"/>
    </row>
    <row r="1098" spans="1:9" ht="15.75" customHeight="1" x14ac:dyDescent="0.25">
      <c r="A1098" s="5">
        <v>2017</v>
      </c>
      <c r="B1098" s="5" t="s">
        <v>60</v>
      </c>
      <c r="C1098" s="5" t="s">
        <v>223</v>
      </c>
      <c r="D1098" s="5" t="s">
        <v>1109</v>
      </c>
      <c r="E1098" s="5">
        <v>7.0064517838695798E-3</v>
      </c>
      <c r="F1098" s="5"/>
      <c r="G1098" s="5"/>
      <c r="H1098" s="5"/>
      <c r="I1098" s="5"/>
    </row>
    <row r="1099" spans="1:9" ht="15.75" customHeight="1" x14ac:dyDescent="0.25">
      <c r="A1099" s="5">
        <v>2017</v>
      </c>
      <c r="B1099" s="5" t="s">
        <v>62</v>
      </c>
      <c r="C1099" s="5" t="s">
        <v>223</v>
      </c>
      <c r="D1099" s="5" t="s">
        <v>1109</v>
      </c>
      <c r="E1099" s="5">
        <v>2.3233001187464501E-3</v>
      </c>
      <c r="F1099" s="5"/>
      <c r="G1099" s="5"/>
      <c r="H1099" s="5"/>
      <c r="I1099" s="5"/>
    </row>
    <row r="1100" spans="1:9" ht="15.75" customHeight="1" x14ac:dyDescent="0.25">
      <c r="A1100" s="5">
        <v>2017</v>
      </c>
      <c r="B1100" s="5" t="s">
        <v>66</v>
      </c>
      <c r="C1100" s="5" t="s">
        <v>223</v>
      </c>
      <c r="D1100" s="5" t="s">
        <v>1109</v>
      </c>
      <c r="E1100" s="5">
        <v>1.1102496142682101E-3</v>
      </c>
      <c r="F1100" s="5"/>
      <c r="G1100" s="5"/>
      <c r="H1100" s="5"/>
      <c r="I1100" s="5"/>
    </row>
    <row r="1101" spans="1:9" ht="15.75" customHeight="1" x14ac:dyDescent="0.25">
      <c r="A1101" s="5">
        <v>2017</v>
      </c>
      <c r="B1101" s="5" t="s">
        <v>64</v>
      </c>
      <c r="C1101" s="5" t="s">
        <v>223</v>
      </c>
      <c r="D1101" s="5" t="s">
        <v>1109</v>
      </c>
      <c r="E1101" s="5">
        <v>5.1400445105009998E-3</v>
      </c>
      <c r="F1101" s="5"/>
      <c r="G1101" s="5"/>
      <c r="H1101" s="5"/>
      <c r="I1101" s="5"/>
    </row>
    <row r="1102" spans="1:9" ht="15.75" customHeight="1" x14ac:dyDescent="0.25">
      <c r="A1102" s="5">
        <v>2017</v>
      </c>
      <c r="B1102" s="5" t="s">
        <v>69</v>
      </c>
      <c r="C1102" s="5" t="s">
        <v>223</v>
      </c>
      <c r="D1102" s="5" t="s">
        <v>1109</v>
      </c>
      <c r="E1102" s="5">
        <v>6.0766748435256196E-4</v>
      </c>
      <c r="F1102" s="5"/>
      <c r="G1102" s="5"/>
      <c r="H1102" s="5"/>
      <c r="I1102" s="5"/>
    </row>
    <row r="1103" spans="1:9" ht="15.75" customHeight="1" x14ac:dyDescent="0.25">
      <c r="A1103" s="5">
        <v>2017</v>
      </c>
      <c r="B1103" s="5" t="s">
        <v>87</v>
      </c>
      <c r="C1103" s="5" t="s">
        <v>223</v>
      </c>
      <c r="D1103" s="5" t="s">
        <v>1109</v>
      </c>
      <c r="E1103" s="5">
        <v>6.2137426971389798E-4</v>
      </c>
      <c r="F1103" s="5"/>
      <c r="G1103" s="5"/>
      <c r="H1103" s="5"/>
      <c r="I1103" s="5"/>
    </row>
    <row r="1104" spans="1:9" ht="15.75" customHeight="1" x14ac:dyDescent="0.25">
      <c r="A1104" s="5">
        <v>2017</v>
      </c>
      <c r="B1104" s="5" t="s">
        <v>90</v>
      </c>
      <c r="C1104" s="5" t="s">
        <v>223</v>
      </c>
      <c r="D1104" s="5" t="s">
        <v>1109</v>
      </c>
      <c r="E1104" s="5">
        <v>1.7679468651896499E-2</v>
      </c>
      <c r="F1104" s="5"/>
      <c r="G1104" s="5"/>
      <c r="H1104" s="5"/>
      <c r="I1104" s="5"/>
    </row>
    <row r="1105" spans="1:9" ht="15.75" customHeight="1" x14ac:dyDescent="0.25">
      <c r="A1105" s="5">
        <v>2017</v>
      </c>
      <c r="B1105" s="5" t="s">
        <v>72</v>
      </c>
      <c r="C1105" s="5" t="s">
        <v>223</v>
      </c>
      <c r="D1105" s="5" t="s">
        <v>1109</v>
      </c>
      <c r="E1105" s="5">
        <v>1.16736121994044E-3</v>
      </c>
      <c r="F1105" s="5"/>
      <c r="G1105" s="5"/>
      <c r="H1105" s="5"/>
      <c r="I1105" s="5"/>
    </row>
    <row r="1106" spans="1:9" ht="15.75" customHeight="1" x14ac:dyDescent="0.25">
      <c r="A1106" s="5">
        <v>2017</v>
      </c>
      <c r="B1106" s="5" t="s">
        <v>79</v>
      </c>
      <c r="C1106" s="5" t="s">
        <v>223</v>
      </c>
      <c r="D1106" s="5" t="s">
        <v>1109</v>
      </c>
      <c r="E1106" s="5">
        <v>4.6146177383164501E-4</v>
      </c>
      <c r="F1106" s="5"/>
      <c r="G1106" s="5"/>
      <c r="H1106" s="5"/>
      <c r="I1106" s="5"/>
    </row>
    <row r="1107" spans="1:9" ht="15.75" customHeight="1" x14ac:dyDescent="0.25">
      <c r="A1107" s="5">
        <v>2017</v>
      </c>
      <c r="B1107" s="5" t="s">
        <v>82</v>
      </c>
      <c r="C1107" s="5" t="s">
        <v>223</v>
      </c>
      <c r="D1107" s="5" t="s">
        <v>1109</v>
      </c>
      <c r="E1107" s="5">
        <v>2.0604725094428299E-2</v>
      </c>
      <c r="F1107" s="5"/>
      <c r="G1107" s="5"/>
      <c r="H1107" s="5"/>
      <c r="I1107" s="5"/>
    </row>
    <row r="1108" spans="1:9" ht="15.75" customHeight="1" x14ac:dyDescent="0.25">
      <c r="A1108" s="5">
        <v>2017</v>
      </c>
      <c r="B1108" s="5" t="s">
        <v>74</v>
      </c>
      <c r="C1108" s="5" t="s">
        <v>223</v>
      </c>
      <c r="D1108" s="5" t="s">
        <v>1109</v>
      </c>
      <c r="E1108" s="5">
        <v>6.8533926806679899E-4</v>
      </c>
      <c r="F1108" s="5"/>
      <c r="G1108" s="5"/>
      <c r="H1108" s="5"/>
      <c r="I1108" s="5"/>
    </row>
    <row r="1109" spans="1:9" ht="15.75" customHeight="1" x14ac:dyDescent="0.25">
      <c r="A1109" s="5">
        <v>2017</v>
      </c>
      <c r="B1109" s="5" t="s">
        <v>85</v>
      </c>
      <c r="C1109" s="5" t="s">
        <v>223</v>
      </c>
      <c r="D1109" s="5" t="s">
        <v>1109</v>
      </c>
      <c r="E1109" s="5">
        <v>2.8738559974267799E-3</v>
      </c>
      <c r="F1109" s="5"/>
      <c r="G1109" s="5"/>
      <c r="H1109" s="5"/>
      <c r="I1109" s="5"/>
    </row>
    <row r="1110" spans="1:9" ht="15.75" customHeight="1" x14ac:dyDescent="0.25">
      <c r="A1110" s="5">
        <v>2017</v>
      </c>
      <c r="B1110" s="5" t="s">
        <v>93</v>
      </c>
      <c r="C1110" s="5" t="s">
        <v>223</v>
      </c>
      <c r="D1110" s="5" t="s">
        <v>1109</v>
      </c>
      <c r="E1110" s="5">
        <v>1.12030125686652E-2</v>
      </c>
      <c r="F1110" s="5"/>
      <c r="G1110" s="5"/>
      <c r="H1110" s="5"/>
      <c r="I1110" s="5"/>
    </row>
    <row r="1111" spans="1:9" ht="15.75" customHeight="1" x14ac:dyDescent="0.25">
      <c r="A1111" s="5">
        <v>2017</v>
      </c>
      <c r="B1111" s="5" t="s">
        <v>95</v>
      </c>
      <c r="C1111" s="5" t="s">
        <v>223</v>
      </c>
      <c r="D1111" s="5" t="s">
        <v>1109</v>
      </c>
      <c r="E1111" s="5">
        <v>0.102268153152309</v>
      </c>
      <c r="F1111" s="5"/>
      <c r="G1111" s="5"/>
      <c r="H1111" s="5"/>
      <c r="I1111" s="5"/>
    </row>
    <row r="1112" spans="1:9" ht="15.75" customHeight="1" x14ac:dyDescent="0.25">
      <c r="A1112" s="5">
        <v>2017</v>
      </c>
      <c r="B1112" s="5" t="s">
        <v>98</v>
      </c>
      <c r="C1112" s="5" t="s">
        <v>223</v>
      </c>
      <c r="D1112" s="5" t="s">
        <v>1109</v>
      </c>
      <c r="E1112" s="5">
        <v>8.0870033631882303E-4</v>
      </c>
      <c r="F1112" s="5"/>
      <c r="G1112" s="5"/>
      <c r="H1112" s="5"/>
      <c r="I1112" s="5"/>
    </row>
    <row r="1113" spans="1:9" ht="15.75" customHeight="1" x14ac:dyDescent="0.25">
      <c r="A1113" s="5">
        <v>2017</v>
      </c>
      <c r="B1113" s="5" t="s">
        <v>101</v>
      </c>
      <c r="C1113" s="5" t="s">
        <v>223</v>
      </c>
      <c r="D1113" s="5" t="s">
        <v>1109</v>
      </c>
      <c r="E1113" s="5">
        <v>4.0863125412060199E-2</v>
      </c>
      <c r="F1113" s="5"/>
      <c r="G1113" s="5"/>
      <c r="H1113" s="5"/>
      <c r="I1113" s="5"/>
    </row>
    <row r="1114" spans="1:9" ht="15.75" customHeight="1" x14ac:dyDescent="0.25">
      <c r="A1114" s="5">
        <v>2017</v>
      </c>
      <c r="B1114" s="5" t="s">
        <v>104</v>
      </c>
      <c r="C1114" s="5" t="s">
        <v>223</v>
      </c>
      <c r="D1114" s="5" t="s">
        <v>1109</v>
      </c>
      <c r="E1114" s="5">
        <v>2.4443767227715801E-4</v>
      </c>
      <c r="F1114" s="5"/>
      <c r="G1114" s="5"/>
      <c r="H1114" s="5"/>
      <c r="I1114" s="5"/>
    </row>
    <row r="1115" spans="1:9" ht="15.75" customHeight="1" x14ac:dyDescent="0.25">
      <c r="A1115" s="5">
        <v>2017</v>
      </c>
      <c r="B1115" s="5" t="s">
        <v>106</v>
      </c>
      <c r="C1115" s="5" t="s">
        <v>223</v>
      </c>
      <c r="D1115" s="5" t="s">
        <v>1109</v>
      </c>
      <c r="E1115" s="5">
        <v>2.9241142104183401E-4</v>
      </c>
      <c r="F1115" s="5"/>
      <c r="G1115" s="5"/>
      <c r="H1115" s="5"/>
      <c r="I1115" s="5"/>
    </row>
    <row r="1116" spans="1:9" ht="15.75" customHeight="1" x14ac:dyDescent="0.25">
      <c r="A1116" s="5">
        <v>2017</v>
      </c>
      <c r="B1116" s="5" t="s">
        <v>112</v>
      </c>
      <c r="C1116" s="5" t="s">
        <v>223</v>
      </c>
      <c r="D1116" s="5" t="s">
        <v>1109</v>
      </c>
      <c r="E1116" s="5">
        <v>9.5033711838596205E-4</v>
      </c>
      <c r="F1116" s="5"/>
      <c r="G1116" s="5"/>
      <c r="H1116" s="5"/>
      <c r="I1116" s="5"/>
    </row>
    <row r="1117" spans="1:9" ht="15.75" customHeight="1" x14ac:dyDescent="0.25">
      <c r="A1117" s="5">
        <v>2017</v>
      </c>
      <c r="B1117" s="5" t="s">
        <v>114</v>
      </c>
      <c r="C1117" s="5" t="s">
        <v>223</v>
      </c>
      <c r="D1117" s="5" t="s">
        <v>1109</v>
      </c>
      <c r="E1117" s="5">
        <v>0.399058663670667</v>
      </c>
      <c r="F1117" s="5"/>
      <c r="G1117" s="5"/>
      <c r="H1117" s="5"/>
      <c r="I1117" s="5"/>
    </row>
    <row r="1118" spans="1:9" ht="15.75" customHeight="1" x14ac:dyDescent="0.25">
      <c r="A1118" s="5">
        <v>2017</v>
      </c>
      <c r="B1118" s="5" t="s">
        <v>117</v>
      </c>
      <c r="C1118" s="5" t="s">
        <v>223</v>
      </c>
      <c r="D1118" s="5" t="s">
        <v>1109</v>
      </c>
      <c r="E1118" s="5">
        <v>4.6511691659466801E-3</v>
      </c>
      <c r="F1118" s="5"/>
      <c r="G1118" s="5"/>
      <c r="H1118" s="5"/>
      <c r="I1118" s="5"/>
    </row>
    <row r="1119" spans="1:9" ht="15.75" customHeight="1" x14ac:dyDescent="0.25">
      <c r="A1119" s="5">
        <v>2017</v>
      </c>
      <c r="B1119" s="5" t="s">
        <v>122</v>
      </c>
      <c r="C1119" s="5" t="s">
        <v>223</v>
      </c>
      <c r="D1119" s="5" t="s">
        <v>1109</v>
      </c>
      <c r="E1119" s="5">
        <v>5.9167623476433695E-4</v>
      </c>
      <c r="F1119" s="5"/>
      <c r="G1119" s="5"/>
      <c r="H1119" s="5"/>
      <c r="I1119" s="5"/>
    </row>
    <row r="1120" spans="1:9" ht="15.75" customHeight="1" x14ac:dyDescent="0.25">
      <c r="A1120" s="5">
        <v>2017</v>
      </c>
      <c r="B1120" s="5" t="s">
        <v>124</v>
      </c>
      <c r="C1120" s="5" t="s">
        <v>223</v>
      </c>
      <c r="D1120" s="5" t="s">
        <v>1109</v>
      </c>
      <c r="E1120" s="5">
        <v>2.3712738675111199E-3</v>
      </c>
      <c r="F1120" s="5"/>
      <c r="G1120" s="5"/>
      <c r="H1120" s="5"/>
      <c r="I1120" s="5"/>
    </row>
    <row r="1121" spans="1:9" ht="15.75" customHeight="1" x14ac:dyDescent="0.25">
      <c r="A1121" s="5">
        <v>2017</v>
      </c>
      <c r="B1121" s="5" t="s">
        <v>130</v>
      </c>
      <c r="C1121" s="5" t="s">
        <v>223</v>
      </c>
      <c r="D1121" s="5" t="s">
        <v>1109</v>
      </c>
      <c r="E1121" s="40">
        <v>2.2844642268893299E-6</v>
      </c>
      <c r="F1121" s="5"/>
      <c r="G1121" s="5"/>
      <c r="H1121" s="5"/>
      <c r="I1121" s="5"/>
    </row>
    <row r="1122" spans="1:9" ht="15.75" customHeight="1" x14ac:dyDescent="0.25">
      <c r="A1122" s="5">
        <v>2017</v>
      </c>
      <c r="B1122" s="5" t="s">
        <v>127</v>
      </c>
      <c r="C1122" s="5" t="s">
        <v>223</v>
      </c>
      <c r="D1122" s="5" t="s">
        <v>1109</v>
      </c>
      <c r="E1122" s="5">
        <v>7.0841235675838197E-3</v>
      </c>
      <c r="F1122" s="5"/>
      <c r="G1122" s="5"/>
      <c r="H1122" s="5"/>
      <c r="I1122" s="5"/>
    </row>
    <row r="1123" spans="1:9" ht="15.75" customHeight="1" x14ac:dyDescent="0.25">
      <c r="A1123" s="5">
        <v>2017</v>
      </c>
      <c r="B1123" s="5" t="s">
        <v>132</v>
      </c>
      <c r="C1123" s="5" t="s">
        <v>223</v>
      </c>
      <c r="D1123" s="5" t="s">
        <v>1109</v>
      </c>
      <c r="E1123" s="5">
        <v>1.5433840316864299E-2</v>
      </c>
      <c r="F1123" s="5"/>
      <c r="G1123" s="5"/>
      <c r="H1123" s="5"/>
      <c r="I1123" s="5"/>
    </row>
    <row r="1124" spans="1:9" ht="15.75" customHeight="1" x14ac:dyDescent="0.25">
      <c r="A1124" s="5">
        <v>2018</v>
      </c>
      <c r="B1124" s="5" t="s">
        <v>6</v>
      </c>
      <c r="C1124" s="5" t="s">
        <v>222</v>
      </c>
      <c r="D1124" s="5" t="s">
        <v>1109</v>
      </c>
      <c r="E1124" s="5">
        <v>5.2803807366340301E-3</v>
      </c>
      <c r="F1124" s="5"/>
      <c r="G1124" s="5"/>
      <c r="H1124" s="5"/>
      <c r="I1124" s="5"/>
    </row>
    <row r="1125" spans="1:9" ht="15.75" customHeight="1" x14ac:dyDescent="0.25">
      <c r="A1125" s="5">
        <v>2018</v>
      </c>
      <c r="B1125" s="5" t="s">
        <v>3</v>
      </c>
      <c r="C1125" s="5" t="s">
        <v>222</v>
      </c>
      <c r="D1125" s="5" t="s">
        <v>1109</v>
      </c>
      <c r="E1125" s="5">
        <v>4.2328648524643598E-3</v>
      </c>
      <c r="F1125" s="5"/>
      <c r="G1125" s="5"/>
      <c r="H1125" s="5"/>
      <c r="I1125" s="5"/>
    </row>
    <row r="1126" spans="1:9" ht="15.75" customHeight="1" x14ac:dyDescent="0.25">
      <c r="A1126" s="5">
        <v>2018</v>
      </c>
      <c r="B1126" s="5" t="s">
        <v>12</v>
      </c>
      <c r="C1126" s="5" t="s">
        <v>222</v>
      </c>
      <c r="D1126" s="5" t="s">
        <v>1109</v>
      </c>
      <c r="E1126" s="5">
        <v>1.0104937233397599E-2</v>
      </c>
      <c r="F1126" s="5"/>
      <c r="G1126" s="5"/>
      <c r="H1126" s="5"/>
      <c r="I1126" s="5"/>
    </row>
    <row r="1127" spans="1:9" ht="15.75" customHeight="1" x14ac:dyDescent="0.25">
      <c r="A1127" s="5">
        <v>2018</v>
      </c>
      <c r="B1127" s="5" t="s">
        <v>8</v>
      </c>
      <c r="C1127" s="5" t="s">
        <v>222</v>
      </c>
      <c r="D1127" s="5" t="s">
        <v>1109</v>
      </c>
      <c r="E1127" s="5">
        <v>8.0913124829898699E-4</v>
      </c>
      <c r="F1127" s="5"/>
      <c r="G1127" s="5"/>
      <c r="H1127" s="5"/>
      <c r="I1127" s="5"/>
    </row>
    <row r="1128" spans="1:9" ht="15.75" customHeight="1" x14ac:dyDescent="0.25">
      <c r="A1128" s="5">
        <v>2018</v>
      </c>
      <c r="B1128" s="5" t="s">
        <v>15</v>
      </c>
      <c r="C1128" s="5" t="s">
        <v>222</v>
      </c>
      <c r="D1128" s="5" t="s">
        <v>1109</v>
      </c>
      <c r="E1128" s="5">
        <v>2.67019286007955E-2</v>
      </c>
      <c r="F1128" s="5"/>
      <c r="G1128" s="5"/>
      <c r="H1128" s="5"/>
      <c r="I1128" s="5"/>
    </row>
    <row r="1129" spans="1:9" ht="15.75" customHeight="1" x14ac:dyDescent="0.25">
      <c r="A1129" s="5">
        <v>2018</v>
      </c>
      <c r="B1129" s="5" t="s">
        <v>17</v>
      </c>
      <c r="C1129" s="5" t="s">
        <v>222</v>
      </c>
      <c r="D1129" s="5" t="s">
        <v>1109</v>
      </c>
      <c r="E1129" s="5">
        <v>0.110095311577088</v>
      </c>
      <c r="F1129" s="5"/>
      <c r="G1129" s="5"/>
      <c r="H1129" s="5"/>
      <c r="I1129" s="5"/>
    </row>
    <row r="1130" spans="1:9" ht="15.75" customHeight="1" x14ac:dyDescent="0.25">
      <c r="A1130" s="5">
        <v>2018</v>
      </c>
      <c r="B1130" s="5" t="s">
        <v>20</v>
      </c>
      <c r="C1130" s="5" t="s">
        <v>222</v>
      </c>
      <c r="D1130" s="5" t="s">
        <v>1109</v>
      </c>
      <c r="E1130" s="5">
        <v>2.5674842932387502E-3</v>
      </c>
      <c r="F1130" s="5"/>
      <c r="G1130" s="5"/>
      <c r="H1130" s="5"/>
      <c r="I1130" s="5"/>
    </row>
    <row r="1131" spans="1:9" ht="15.75" customHeight="1" x14ac:dyDescent="0.25">
      <c r="A1131" s="5">
        <v>2018</v>
      </c>
      <c r="B1131" s="5" t="s">
        <v>23</v>
      </c>
      <c r="C1131" s="5" t="s">
        <v>222</v>
      </c>
      <c r="D1131" s="5" t="s">
        <v>1109</v>
      </c>
      <c r="E1131" s="5">
        <v>3.5216725511696398E-4</v>
      </c>
      <c r="F1131" s="5"/>
      <c r="G1131" s="5"/>
      <c r="H1131" s="5"/>
      <c r="I1131" s="5"/>
    </row>
    <row r="1132" spans="1:9" ht="15.75" customHeight="1" x14ac:dyDescent="0.25">
      <c r="A1132" s="5">
        <v>2018</v>
      </c>
      <c r="B1132" s="5" t="s">
        <v>26</v>
      </c>
      <c r="C1132" s="5" t="s">
        <v>222</v>
      </c>
      <c r="D1132" s="5" t="s">
        <v>1109</v>
      </c>
      <c r="E1132" s="5">
        <v>7.2823822056854396E-3</v>
      </c>
      <c r="F1132" s="5"/>
      <c r="G1132" s="5"/>
      <c r="H1132" s="5"/>
      <c r="I1132" s="5"/>
    </row>
    <row r="1133" spans="1:9" ht="15.75" customHeight="1" x14ac:dyDescent="0.25">
      <c r="A1133" s="5">
        <v>2018</v>
      </c>
      <c r="B1133" s="5" t="s">
        <v>28</v>
      </c>
      <c r="C1133" s="5" t="s">
        <v>222</v>
      </c>
      <c r="D1133" s="5" t="s">
        <v>1109</v>
      </c>
      <c r="E1133" s="5">
        <v>2.3708107743339599E-3</v>
      </c>
      <c r="F1133" s="5"/>
      <c r="G1133" s="5"/>
      <c r="H1133" s="5"/>
      <c r="I1133" s="5"/>
    </row>
    <row r="1134" spans="1:9" ht="15.75" customHeight="1" x14ac:dyDescent="0.25">
      <c r="A1134" s="5">
        <v>2018</v>
      </c>
      <c r="B1134" s="5" t="s">
        <v>31</v>
      </c>
      <c r="C1134" s="5" t="s">
        <v>222</v>
      </c>
      <c r="D1134" s="5" t="s">
        <v>1109</v>
      </c>
      <c r="E1134" s="40">
        <v>3.3586933336671002E-7</v>
      </c>
      <c r="F1134" s="5"/>
      <c r="G1134" s="5"/>
      <c r="H1134" s="5"/>
      <c r="I1134" s="5"/>
    </row>
    <row r="1135" spans="1:9" ht="15.75" customHeight="1" x14ac:dyDescent="0.25">
      <c r="A1135" s="5">
        <v>2018</v>
      </c>
      <c r="B1135" s="5" t="s">
        <v>42</v>
      </c>
      <c r="C1135" s="5" t="s">
        <v>222</v>
      </c>
      <c r="D1135" s="5" t="s">
        <v>1109</v>
      </c>
      <c r="E1135" s="5">
        <v>2.3561839401685701E-3</v>
      </c>
      <c r="F1135" s="5"/>
      <c r="G1135" s="5"/>
      <c r="H1135" s="5"/>
      <c r="I1135" s="5"/>
    </row>
    <row r="1136" spans="1:9" ht="15.75" customHeight="1" x14ac:dyDescent="0.25">
      <c r="A1136" s="5">
        <v>2018</v>
      </c>
      <c r="B1136" s="5" t="s">
        <v>34</v>
      </c>
      <c r="C1136" s="5" t="s">
        <v>222</v>
      </c>
      <c r="D1136" s="5" t="s">
        <v>1109</v>
      </c>
      <c r="E1136" s="5">
        <v>3.9012048978740197E-4</v>
      </c>
      <c r="F1136" s="5"/>
      <c r="G1136" s="5"/>
      <c r="H1136" s="5"/>
      <c r="I1136" s="5"/>
    </row>
    <row r="1137" spans="1:9" ht="15.75" customHeight="1" x14ac:dyDescent="0.25">
      <c r="A1137" s="5">
        <v>2018</v>
      </c>
      <c r="B1137" s="5" t="s">
        <v>36</v>
      </c>
      <c r="C1137" s="5" t="s">
        <v>222</v>
      </c>
      <c r="D1137" s="5" t="s">
        <v>1109</v>
      </c>
      <c r="E1137" s="5">
        <v>6.8050458103156002E-3</v>
      </c>
      <c r="F1137" s="5"/>
      <c r="G1137" s="5"/>
      <c r="H1137" s="5"/>
      <c r="I1137" s="5"/>
    </row>
    <row r="1138" spans="1:9" ht="15.75" customHeight="1" x14ac:dyDescent="0.25">
      <c r="A1138" s="5">
        <v>2018</v>
      </c>
      <c r="B1138" s="5" t="s">
        <v>39</v>
      </c>
      <c r="C1138" s="5" t="s">
        <v>222</v>
      </c>
      <c r="D1138" s="5" t="s">
        <v>1109</v>
      </c>
      <c r="E1138" s="5">
        <v>1.03788441808128E-2</v>
      </c>
      <c r="F1138" s="5"/>
      <c r="G1138" s="5"/>
      <c r="H1138" s="5"/>
      <c r="I1138" s="5"/>
    </row>
    <row r="1139" spans="1:9" ht="15.75" customHeight="1" x14ac:dyDescent="0.25">
      <c r="A1139" s="5">
        <v>2018</v>
      </c>
      <c r="B1139" s="5" t="s">
        <v>45</v>
      </c>
      <c r="C1139" s="5" t="s">
        <v>222</v>
      </c>
      <c r="D1139" s="5" t="s">
        <v>1109</v>
      </c>
      <c r="E1139" s="5">
        <v>7.6930705626005597E-3</v>
      </c>
      <c r="F1139" s="5"/>
      <c r="G1139" s="5"/>
      <c r="H1139" s="5"/>
      <c r="I1139" s="5"/>
    </row>
    <row r="1140" spans="1:9" ht="15.75" customHeight="1" x14ac:dyDescent="0.25">
      <c r="A1140" s="5">
        <v>2018</v>
      </c>
      <c r="B1140" s="5" t="s">
        <v>47</v>
      </c>
      <c r="C1140" s="5" t="s">
        <v>222</v>
      </c>
      <c r="D1140" s="5" t="s">
        <v>1109</v>
      </c>
      <c r="E1140" s="5">
        <v>4.5498649365614298E-3</v>
      </c>
      <c r="F1140" s="5"/>
      <c r="G1140" s="5"/>
      <c r="H1140" s="5"/>
      <c r="I1140" s="5"/>
    </row>
    <row r="1141" spans="1:9" ht="15.75" customHeight="1" x14ac:dyDescent="0.25">
      <c r="A1141" s="5">
        <v>2018</v>
      </c>
      <c r="B1141" s="5" t="s">
        <v>50</v>
      </c>
      <c r="C1141" s="5" t="s">
        <v>222</v>
      </c>
      <c r="D1141" s="5" t="s">
        <v>1109</v>
      </c>
      <c r="E1141" s="5">
        <v>3.1404591801109501E-2</v>
      </c>
      <c r="F1141" s="5"/>
      <c r="G1141" s="5"/>
      <c r="H1141" s="5"/>
      <c r="I1141" s="5"/>
    </row>
    <row r="1142" spans="1:9" ht="15.75" customHeight="1" x14ac:dyDescent="0.25">
      <c r="A1142" s="5">
        <v>2018</v>
      </c>
      <c r="B1142" s="5" t="s">
        <v>57</v>
      </c>
      <c r="C1142" s="5" t="s">
        <v>222</v>
      </c>
      <c r="D1142" s="5" t="s">
        <v>1109</v>
      </c>
      <c r="E1142" s="5">
        <v>5.9876141846387301E-3</v>
      </c>
      <c r="F1142" s="5"/>
      <c r="G1142" s="5"/>
      <c r="H1142" s="5"/>
      <c r="I1142" s="5"/>
    </row>
    <row r="1143" spans="1:9" ht="15.75" customHeight="1" x14ac:dyDescent="0.25">
      <c r="A1143" s="5">
        <v>2018</v>
      </c>
      <c r="B1143" s="5" t="s">
        <v>54</v>
      </c>
      <c r="C1143" s="5" t="s">
        <v>222</v>
      </c>
      <c r="D1143" s="5" t="s">
        <v>1109</v>
      </c>
      <c r="E1143" s="5">
        <v>2.4185675393004502E-3</v>
      </c>
      <c r="F1143" s="5"/>
      <c r="G1143" s="5"/>
      <c r="H1143" s="5"/>
      <c r="I1143" s="5"/>
    </row>
    <row r="1144" spans="1:9" ht="15.75" customHeight="1" x14ac:dyDescent="0.25">
      <c r="A1144" s="5">
        <v>2018</v>
      </c>
      <c r="B1144" s="5" t="s">
        <v>52</v>
      </c>
      <c r="C1144" s="5" t="s">
        <v>222</v>
      </c>
      <c r="D1144" s="5" t="s">
        <v>1109</v>
      </c>
      <c r="E1144" s="40">
        <v>6.6568200662352898E-6</v>
      </c>
      <c r="F1144" s="5"/>
      <c r="G1144" s="5"/>
      <c r="H1144" s="5"/>
      <c r="I1144" s="5"/>
    </row>
    <row r="1145" spans="1:9" ht="15.75" customHeight="1" x14ac:dyDescent="0.25">
      <c r="A1145" s="5">
        <v>2018</v>
      </c>
      <c r="B1145" s="5" t="s">
        <v>60</v>
      </c>
      <c r="C1145" s="5" t="s">
        <v>222</v>
      </c>
      <c r="D1145" s="5" t="s">
        <v>1109</v>
      </c>
      <c r="E1145" s="5">
        <v>1.45061910020535E-2</v>
      </c>
      <c r="F1145" s="5"/>
      <c r="G1145" s="5"/>
      <c r="H1145" s="5"/>
      <c r="I1145" s="5"/>
    </row>
    <row r="1146" spans="1:9" ht="15.75" customHeight="1" x14ac:dyDescent="0.25">
      <c r="A1146" s="5">
        <v>2018</v>
      </c>
      <c r="B1146" s="5" t="s">
        <v>62</v>
      </c>
      <c r="C1146" s="5" t="s">
        <v>222</v>
      </c>
      <c r="D1146" s="5" t="s">
        <v>1109</v>
      </c>
      <c r="E1146" s="5">
        <v>1.8938212604067701E-3</v>
      </c>
      <c r="F1146" s="5"/>
      <c r="G1146" s="5"/>
      <c r="H1146" s="5"/>
      <c r="I1146" s="5"/>
    </row>
    <row r="1147" spans="1:9" ht="15.75" customHeight="1" x14ac:dyDescent="0.25">
      <c r="A1147" s="5">
        <v>2018</v>
      </c>
      <c r="B1147" s="5" t="s">
        <v>66</v>
      </c>
      <c r="C1147" s="5" t="s">
        <v>222</v>
      </c>
      <c r="D1147" s="5" t="s">
        <v>1109</v>
      </c>
      <c r="E1147" s="5">
        <v>2.4585112127251899E-3</v>
      </c>
      <c r="F1147" s="5"/>
      <c r="G1147" s="5"/>
      <c r="H1147" s="5"/>
      <c r="I1147" s="5"/>
    </row>
    <row r="1148" spans="1:9" ht="15.75" customHeight="1" x14ac:dyDescent="0.25">
      <c r="A1148" s="5">
        <v>2018</v>
      </c>
      <c r="B1148" s="5" t="s">
        <v>64</v>
      </c>
      <c r="C1148" s="5" t="s">
        <v>222</v>
      </c>
      <c r="D1148" s="5" t="s">
        <v>1109</v>
      </c>
      <c r="E1148" s="5">
        <v>8.1906251906281504E-3</v>
      </c>
      <c r="F1148" s="5"/>
      <c r="G1148" s="5"/>
      <c r="H1148" s="5"/>
      <c r="I1148" s="5"/>
    </row>
    <row r="1149" spans="1:9" ht="15.75" customHeight="1" x14ac:dyDescent="0.25">
      <c r="A1149" s="5">
        <v>2018</v>
      </c>
      <c r="B1149" s="5" t="s">
        <v>69</v>
      </c>
      <c r="C1149" s="5" t="s">
        <v>222</v>
      </c>
      <c r="D1149" s="5" t="s">
        <v>1109</v>
      </c>
      <c r="E1149" s="5">
        <v>8.5740558240214495E-4</v>
      </c>
      <c r="F1149" s="5"/>
      <c r="G1149" s="5"/>
      <c r="H1149" s="5"/>
      <c r="I1149" s="5"/>
    </row>
    <row r="1150" spans="1:9" ht="15.75" customHeight="1" x14ac:dyDescent="0.25">
      <c r="A1150" s="5">
        <v>2018</v>
      </c>
      <c r="B1150" s="5" t="s">
        <v>87</v>
      </c>
      <c r="C1150" s="5" t="s">
        <v>222</v>
      </c>
      <c r="D1150" s="5" t="s">
        <v>1109</v>
      </c>
      <c r="E1150" s="5">
        <v>2.1903525863597399E-3</v>
      </c>
      <c r="F1150" s="5"/>
      <c r="G1150" s="5"/>
      <c r="H1150" s="5"/>
      <c r="I1150" s="5"/>
    </row>
    <row r="1151" spans="1:9" ht="15.75" customHeight="1" x14ac:dyDescent="0.25">
      <c r="A1151" s="5">
        <v>2018</v>
      </c>
      <c r="B1151" s="5" t="s">
        <v>90</v>
      </c>
      <c r="C1151" s="5" t="s">
        <v>222</v>
      </c>
      <c r="D1151" s="5" t="s">
        <v>1109</v>
      </c>
      <c r="E1151" s="5">
        <v>3.8594263485542098E-3</v>
      </c>
      <c r="F1151" s="5"/>
      <c r="G1151" s="5"/>
      <c r="H1151" s="5"/>
      <c r="I1151" s="5"/>
    </row>
    <row r="1152" spans="1:9" ht="15.75" customHeight="1" x14ac:dyDescent="0.25">
      <c r="A1152" s="5">
        <v>2018</v>
      </c>
      <c r="B1152" s="5" t="s">
        <v>72</v>
      </c>
      <c r="C1152" s="5" t="s">
        <v>222</v>
      </c>
      <c r="D1152" s="5" t="s">
        <v>1109</v>
      </c>
      <c r="E1152" s="5">
        <v>2.5358630214104699E-3</v>
      </c>
      <c r="F1152" s="5"/>
      <c r="G1152" s="5"/>
      <c r="H1152" s="5"/>
      <c r="I1152" s="5"/>
    </row>
    <row r="1153" spans="1:9" ht="15.75" customHeight="1" x14ac:dyDescent="0.25">
      <c r="A1153" s="5">
        <v>2018</v>
      </c>
      <c r="B1153" s="5" t="s">
        <v>79</v>
      </c>
      <c r="C1153" s="5" t="s">
        <v>222</v>
      </c>
      <c r="D1153" s="5" t="s">
        <v>1109</v>
      </c>
      <c r="E1153" s="5">
        <v>9.1227369224584891E-3</v>
      </c>
      <c r="F1153" s="5"/>
      <c r="G1153" s="5"/>
      <c r="H1153" s="5"/>
      <c r="I1153" s="5"/>
    </row>
    <row r="1154" spans="1:9" ht="15.75" customHeight="1" x14ac:dyDescent="0.25">
      <c r="A1154" s="5">
        <v>2018</v>
      </c>
      <c r="B1154" s="5" t="s">
        <v>82</v>
      </c>
      <c r="C1154" s="5" t="s">
        <v>222</v>
      </c>
      <c r="D1154" s="5" t="s">
        <v>1109</v>
      </c>
      <c r="E1154" s="5">
        <v>1.8559763204235601E-2</v>
      </c>
      <c r="F1154" s="5"/>
      <c r="G1154" s="5"/>
      <c r="H1154" s="5"/>
      <c r="I1154" s="5"/>
    </row>
    <row r="1155" spans="1:9" ht="15.75" customHeight="1" x14ac:dyDescent="0.25">
      <c r="A1155" s="5">
        <v>2018</v>
      </c>
      <c r="B1155" s="5" t="s">
        <v>74</v>
      </c>
      <c r="C1155" s="5" t="s">
        <v>222</v>
      </c>
      <c r="D1155" s="5" t="s">
        <v>1109</v>
      </c>
      <c r="E1155" s="5">
        <v>1.68046164289923E-3</v>
      </c>
      <c r="F1155" s="5"/>
      <c r="G1155" s="5"/>
      <c r="H1155" s="5"/>
      <c r="I1155" s="5"/>
    </row>
    <row r="1156" spans="1:9" ht="15.75" customHeight="1" x14ac:dyDescent="0.25">
      <c r="A1156" s="5">
        <v>2018</v>
      </c>
      <c r="B1156" s="5" t="s">
        <v>85</v>
      </c>
      <c r="C1156" s="5" t="s">
        <v>222</v>
      </c>
      <c r="D1156" s="5" t="s">
        <v>1109</v>
      </c>
      <c r="E1156" s="5">
        <v>1.31511013993396E-2</v>
      </c>
      <c r="F1156" s="5"/>
      <c r="G1156" s="5"/>
      <c r="H1156" s="5"/>
      <c r="I1156" s="5"/>
    </row>
    <row r="1157" spans="1:9" ht="15.75" customHeight="1" x14ac:dyDescent="0.25">
      <c r="A1157" s="5">
        <v>2018</v>
      </c>
      <c r="B1157" s="5" t="s">
        <v>93</v>
      </c>
      <c r="C1157" s="5" t="s">
        <v>222</v>
      </c>
      <c r="D1157" s="5" t="s">
        <v>1109</v>
      </c>
      <c r="E1157" s="5">
        <v>1.93862953311068E-2</v>
      </c>
      <c r="F1157" s="5"/>
      <c r="G1157" s="5"/>
      <c r="H1157" s="5"/>
      <c r="I1157" s="5"/>
    </row>
    <row r="1158" spans="1:9" ht="15.75" customHeight="1" x14ac:dyDescent="0.25">
      <c r="A1158" s="5">
        <v>2018</v>
      </c>
      <c r="B1158" s="5" t="s">
        <v>95</v>
      </c>
      <c r="C1158" s="5" t="s">
        <v>222</v>
      </c>
      <c r="D1158" s="5" t="s">
        <v>1109</v>
      </c>
      <c r="E1158" s="5">
        <v>0.126590788953928</v>
      </c>
      <c r="F1158" s="5"/>
      <c r="G1158" s="5"/>
      <c r="H1158" s="5"/>
      <c r="I1158" s="5"/>
    </row>
    <row r="1159" spans="1:9" ht="15.75" customHeight="1" x14ac:dyDescent="0.25">
      <c r="A1159" s="5">
        <v>2018</v>
      </c>
      <c r="B1159" s="5" t="s">
        <v>98</v>
      </c>
      <c r="C1159" s="5" t="s">
        <v>222</v>
      </c>
      <c r="D1159" s="5" t="s">
        <v>1109</v>
      </c>
      <c r="E1159" s="5">
        <v>7.7518091535572198E-4</v>
      </c>
      <c r="F1159" s="5"/>
      <c r="G1159" s="5"/>
      <c r="H1159" s="5"/>
      <c r="I1159" s="5"/>
    </row>
    <row r="1160" spans="1:9" ht="15.75" customHeight="1" x14ac:dyDescent="0.25">
      <c r="A1160" s="5">
        <v>2018</v>
      </c>
      <c r="B1160" s="5" t="s">
        <v>101</v>
      </c>
      <c r="C1160" s="5" t="s">
        <v>222</v>
      </c>
      <c r="D1160" s="5" t="s">
        <v>1109</v>
      </c>
      <c r="E1160" s="5">
        <v>4.6040727025184899E-2</v>
      </c>
      <c r="F1160" s="5"/>
      <c r="G1160" s="5"/>
      <c r="H1160" s="5"/>
      <c r="I1160" s="5"/>
    </row>
    <row r="1161" spans="1:9" ht="15.75" customHeight="1" x14ac:dyDescent="0.25">
      <c r="A1161" s="5">
        <v>2018</v>
      </c>
      <c r="B1161" s="5" t="s">
        <v>104</v>
      </c>
      <c r="C1161" s="5" t="s">
        <v>222</v>
      </c>
      <c r="D1161" s="5" t="s">
        <v>1109</v>
      </c>
      <c r="E1161" s="5">
        <v>1.60701637998483E-3</v>
      </c>
      <c r="F1161" s="5"/>
      <c r="G1161" s="5"/>
      <c r="H1161" s="5"/>
      <c r="I1161" s="5"/>
    </row>
    <row r="1162" spans="1:9" ht="15.75" customHeight="1" x14ac:dyDescent="0.25">
      <c r="A1162" s="5">
        <v>2018</v>
      </c>
      <c r="B1162" s="5" t="s">
        <v>106</v>
      </c>
      <c r="C1162" s="5" t="s">
        <v>222</v>
      </c>
      <c r="D1162" s="5" t="s">
        <v>1109</v>
      </c>
      <c r="E1162" s="5">
        <v>5.7656100613379796E-4</v>
      </c>
      <c r="F1162" s="5"/>
      <c r="G1162" s="5"/>
      <c r="H1162" s="5"/>
      <c r="I1162" s="5"/>
    </row>
    <row r="1163" spans="1:9" ht="15.75" customHeight="1" x14ac:dyDescent="0.25">
      <c r="A1163" s="5">
        <v>2018</v>
      </c>
      <c r="B1163" s="5" t="s">
        <v>112</v>
      </c>
      <c r="C1163" s="5" t="s">
        <v>222</v>
      </c>
      <c r="D1163" s="5" t="s">
        <v>1109</v>
      </c>
      <c r="E1163" s="5">
        <v>1.41869554597704E-3</v>
      </c>
      <c r="F1163" s="5"/>
      <c r="G1163" s="5"/>
      <c r="H1163" s="5"/>
      <c r="I1163" s="5"/>
    </row>
    <row r="1164" spans="1:9" ht="15.75" customHeight="1" x14ac:dyDescent="0.25">
      <c r="A1164" s="5">
        <v>2018</v>
      </c>
      <c r="B1164" s="5" t="s">
        <v>114</v>
      </c>
      <c r="C1164" s="5" t="s">
        <v>222</v>
      </c>
      <c r="D1164" s="5" t="s">
        <v>1109</v>
      </c>
      <c r="E1164" s="5">
        <v>0.45256590141691899</v>
      </c>
      <c r="F1164" s="5"/>
      <c r="G1164" s="5"/>
      <c r="H1164" s="5"/>
      <c r="I1164" s="5"/>
    </row>
    <row r="1165" spans="1:9" ht="15.75" customHeight="1" x14ac:dyDescent="0.25">
      <c r="A1165" s="5">
        <v>2018</v>
      </c>
      <c r="B1165" s="5" t="s">
        <v>117</v>
      </c>
      <c r="C1165" s="5" t="s">
        <v>222</v>
      </c>
      <c r="D1165" s="5" t="s">
        <v>1109</v>
      </c>
      <c r="E1165" s="5">
        <v>1.0248240564624899E-2</v>
      </c>
      <c r="F1165" s="5"/>
      <c r="G1165" s="5"/>
      <c r="H1165" s="5"/>
      <c r="I1165" s="5"/>
    </row>
    <row r="1166" spans="1:9" ht="15.75" customHeight="1" x14ac:dyDescent="0.25">
      <c r="A1166" s="5">
        <v>2018</v>
      </c>
      <c r="B1166" s="5" t="s">
        <v>122</v>
      </c>
      <c r="C1166" s="5" t="s">
        <v>222</v>
      </c>
      <c r="D1166" s="5" t="s">
        <v>1109</v>
      </c>
      <c r="E1166" s="5">
        <v>3.1695108021073202E-3</v>
      </c>
      <c r="F1166" s="5"/>
      <c r="G1166" s="5"/>
      <c r="H1166" s="5"/>
      <c r="I1166" s="5"/>
    </row>
    <row r="1167" spans="1:9" ht="15.75" customHeight="1" x14ac:dyDescent="0.25">
      <c r="A1167" s="5">
        <v>2018</v>
      </c>
      <c r="B1167" s="5" t="s">
        <v>120</v>
      </c>
      <c r="C1167" s="5" t="s">
        <v>222</v>
      </c>
      <c r="D1167" s="5" t="s">
        <v>1109</v>
      </c>
      <c r="E1167" s="40">
        <v>2.47772459041016E-8</v>
      </c>
      <c r="F1167" s="5"/>
      <c r="G1167" s="5"/>
      <c r="H1167" s="5"/>
      <c r="I1167" s="5"/>
    </row>
    <row r="1168" spans="1:9" ht="15.75" customHeight="1" x14ac:dyDescent="0.25">
      <c r="A1168" s="5">
        <v>2018</v>
      </c>
      <c r="B1168" s="5" t="s">
        <v>124</v>
      </c>
      <c r="C1168" s="5" t="s">
        <v>222</v>
      </c>
      <c r="D1168" s="5" t="s">
        <v>1109</v>
      </c>
      <c r="E1168" s="5">
        <v>1.30993444856733E-3</v>
      </c>
      <c r="F1168" s="5"/>
      <c r="G1168" s="5"/>
      <c r="H1168" s="5"/>
      <c r="I1168" s="5"/>
    </row>
    <row r="1169" spans="1:9" ht="15.75" customHeight="1" x14ac:dyDescent="0.25">
      <c r="A1169" s="5">
        <v>2018</v>
      </c>
      <c r="B1169" s="5" t="s">
        <v>130</v>
      </c>
      <c r="C1169" s="5" t="s">
        <v>222</v>
      </c>
      <c r="D1169" s="5" t="s">
        <v>1109</v>
      </c>
      <c r="E1169" s="5">
        <v>1.8861843626136699E-3</v>
      </c>
      <c r="F1169" s="5"/>
      <c r="G1169" s="5"/>
      <c r="H1169" s="5"/>
      <c r="I1169" s="5"/>
    </row>
    <row r="1170" spans="1:9" ht="15.75" customHeight="1" x14ac:dyDescent="0.25">
      <c r="A1170" s="5">
        <v>2018</v>
      </c>
      <c r="B1170" s="5" t="s">
        <v>127</v>
      </c>
      <c r="C1170" s="5" t="s">
        <v>222</v>
      </c>
      <c r="D1170" s="5" t="s">
        <v>1109</v>
      </c>
      <c r="E1170" s="5">
        <v>7.4340354687824697E-3</v>
      </c>
      <c r="F1170" s="5"/>
      <c r="G1170" s="5"/>
      <c r="H1170" s="5"/>
      <c r="I1170" s="5"/>
    </row>
    <row r="1171" spans="1:9" ht="15.75" customHeight="1" x14ac:dyDescent="0.25">
      <c r="A1171" s="5">
        <v>2018</v>
      </c>
      <c r="B1171" s="5" t="s">
        <v>132</v>
      </c>
      <c r="C1171" s="5" t="s">
        <v>222</v>
      </c>
      <c r="D1171" s="5" t="s">
        <v>1109</v>
      </c>
      <c r="E1171" s="5">
        <v>6.1963487162441802E-3</v>
      </c>
      <c r="F1171" s="5"/>
      <c r="G1171" s="5"/>
      <c r="H1171" s="5"/>
      <c r="I1171" s="5"/>
    </row>
    <row r="1172" spans="1:9" ht="15.75" customHeight="1" x14ac:dyDescent="0.25">
      <c r="A1172" s="5">
        <v>2018</v>
      </c>
      <c r="B1172" s="5" t="s">
        <v>6</v>
      </c>
      <c r="C1172" s="5" t="s">
        <v>654</v>
      </c>
      <c r="D1172" s="5" t="s">
        <v>1109</v>
      </c>
      <c r="E1172" s="5">
        <v>6.0843055725230598E-2</v>
      </c>
      <c r="F1172" s="5"/>
      <c r="G1172" s="5"/>
      <c r="H1172" s="5"/>
      <c r="I1172" s="5"/>
    </row>
    <row r="1173" spans="1:9" ht="15.75" customHeight="1" x14ac:dyDescent="0.25">
      <c r="A1173" s="5">
        <v>2018</v>
      </c>
      <c r="B1173" s="5" t="s">
        <v>3</v>
      </c>
      <c r="C1173" s="5" t="s">
        <v>654</v>
      </c>
      <c r="D1173" s="5" t="s">
        <v>1109</v>
      </c>
      <c r="E1173" s="5">
        <v>9.0578165261791192E-3</v>
      </c>
      <c r="F1173" s="5"/>
      <c r="G1173" s="5"/>
      <c r="H1173" s="5"/>
      <c r="I1173" s="5"/>
    </row>
    <row r="1174" spans="1:9" ht="15.75" customHeight="1" x14ac:dyDescent="0.25">
      <c r="A1174" s="5">
        <v>2018</v>
      </c>
      <c r="B1174" s="5" t="s">
        <v>12</v>
      </c>
      <c r="C1174" s="5" t="s">
        <v>654</v>
      </c>
      <c r="D1174" s="5" t="s">
        <v>1109</v>
      </c>
      <c r="E1174" s="5">
        <v>1.3381033901023599E-3</v>
      </c>
      <c r="F1174" s="5"/>
      <c r="G1174" s="5"/>
      <c r="H1174" s="5"/>
      <c r="I1174" s="5"/>
    </row>
    <row r="1175" spans="1:9" ht="15.75" customHeight="1" x14ac:dyDescent="0.25">
      <c r="A1175" s="5">
        <v>2018</v>
      </c>
      <c r="B1175" s="5" t="s">
        <v>8</v>
      </c>
      <c r="C1175" s="5" t="s">
        <v>654</v>
      </c>
      <c r="D1175" s="5" t="s">
        <v>1109</v>
      </c>
      <c r="E1175" s="5">
        <v>2.6733077748360701E-3</v>
      </c>
      <c r="F1175" s="5"/>
      <c r="G1175" s="5"/>
      <c r="H1175" s="5"/>
      <c r="I1175" s="5"/>
    </row>
    <row r="1176" spans="1:9" ht="15.75" customHeight="1" x14ac:dyDescent="0.25">
      <c r="A1176" s="5">
        <v>2018</v>
      </c>
      <c r="B1176" s="5" t="s">
        <v>15</v>
      </c>
      <c r="C1176" s="5" t="s">
        <v>654</v>
      </c>
      <c r="D1176" s="5" t="s">
        <v>1109</v>
      </c>
      <c r="E1176" s="5">
        <v>5.9083803833341303E-2</v>
      </c>
      <c r="F1176" s="5"/>
      <c r="G1176" s="5"/>
      <c r="H1176" s="5"/>
      <c r="I1176" s="5"/>
    </row>
    <row r="1177" spans="1:9" ht="15.75" customHeight="1" x14ac:dyDescent="0.25">
      <c r="A1177" s="5">
        <v>2018</v>
      </c>
      <c r="B1177" s="5" t="s">
        <v>17</v>
      </c>
      <c r="C1177" s="5" t="s">
        <v>654</v>
      </c>
      <c r="D1177" s="5" t="s">
        <v>1109</v>
      </c>
      <c r="E1177" s="5">
        <v>0.12133354761641101</v>
      </c>
      <c r="F1177" s="5"/>
      <c r="G1177" s="5"/>
      <c r="H1177" s="5"/>
      <c r="I1177" s="5"/>
    </row>
    <row r="1178" spans="1:9" ht="15.75" customHeight="1" x14ac:dyDescent="0.25">
      <c r="A1178" s="5">
        <v>2018</v>
      </c>
      <c r="B1178" s="5" t="s">
        <v>20</v>
      </c>
      <c r="C1178" s="5" t="s">
        <v>654</v>
      </c>
      <c r="D1178" s="5" t="s">
        <v>1109</v>
      </c>
      <c r="E1178" s="5">
        <v>8.03605222805838E-4</v>
      </c>
      <c r="F1178" s="5"/>
      <c r="G1178" s="5"/>
      <c r="H1178" s="5"/>
      <c r="I1178" s="5"/>
    </row>
    <row r="1179" spans="1:9" ht="15.75" customHeight="1" x14ac:dyDescent="0.25">
      <c r="A1179" s="5">
        <v>2018</v>
      </c>
      <c r="B1179" s="5" t="s">
        <v>23</v>
      </c>
      <c r="C1179" s="5" t="s">
        <v>654</v>
      </c>
      <c r="D1179" s="5" t="s">
        <v>1109</v>
      </c>
      <c r="E1179" s="40">
        <v>1.63557600664113E-7</v>
      </c>
      <c r="F1179" s="5"/>
      <c r="G1179" s="5"/>
      <c r="H1179" s="5"/>
      <c r="I1179" s="5"/>
    </row>
    <row r="1180" spans="1:9" ht="15.75" customHeight="1" x14ac:dyDescent="0.25">
      <c r="A1180" s="5">
        <v>2018</v>
      </c>
      <c r="B1180" s="5" t="s">
        <v>26</v>
      </c>
      <c r="C1180" s="5" t="s">
        <v>654</v>
      </c>
      <c r="D1180" s="5" t="s">
        <v>1109</v>
      </c>
      <c r="E1180" s="5">
        <v>3.42346407304462E-3</v>
      </c>
      <c r="F1180" s="5"/>
      <c r="G1180" s="5"/>
      <c r="H1180" s="5"/>
      <c r="I1180" s="5"/>
    </row>
    <row r="1181" spans="1:9" ht="15.75" customHeight="1" x14ac:dyDescent="0.25">
      <c r="A1181" s="5">
        <v>2018</v>
      </c>
      <c r="B1181" s="5" t="s">
        <v>28</v>
      </c>
      <c r="C1181" s="5" t="s">
        <v>654</v>
      </c>
      <c r="D1181" s="5" t="s">
        <v>1109</v>
      </c>
      <c r="E1181" s="5">
        <v>1.7701809382131401E-3</v>
      </c>
      <c r="F1181" s="5"/>
      <c r="G1181" s="5"/>
      <c r="H1181" s="5"/>
      <c r="I1181" s="5"/>
    </row>
    <row r="1182" spans="1:9" ht="15.75" customHeight="1" x14ac:dyDescent="0.25">
      <c r="A1182" s="5">
        <v>2018</v>
      </c>
      <c r="B1182" s="5" t="s">
        <v>31</v>
      </c>
      <c r="C1182" s="5" t="s">
        <v>654</v>
      </c>
      <c r="D1182" s="5" t="s">
        <v>1109</v>
      </c>
      <c r="E1182" s="5">
        <v>1.13494530813044E-4</v>
      </c>
      <c r="F1182" s="5"/>
      <c r="G1182" s="5"/>
      <c r="H1182" s="5"/>
      <c r="I1182" s="5"/>
    </row>
    <row r="1183" spans="1:9" ht="15.75" customHeight="1" x14ac:dyDescent="0.25">
      <c r="A1183" s="5">
        <v>2018</v>
      </c>
      <c r="B1183" s="5" t="s">
        <v>42</v>
      </c>
      <c r="C1183" s="5" t="s">
        <v>654</v>
      </c>
      <c r="D1183" s="5" t="s">
        <v>1109</v>
      </c>
      <c r="E1183" s="5">
        <v>2.6479444516348998E-3</v>
      </c>
      <c r="F1183" s="5"/>
      <c r="G1183" s="5"/>
      <c r="H1183" s="5"/>
      <c r="I1183" s="5"/>
    </row>
    <row r="1184" spans="1:9" ht="15.75" customHeight="1" x14ac:dyDescent="0.25">
      <c r="A1184" s="5">
        <v>2018</v>
      </c>
      <c r="B1184" s="5" t="s">
        <v>34</v>
      </c>
      <c r="C1184" s="5" t="s">
        <v>654</v>
      </c>
      <c r="D1184" s="5" t="s">
        <v>1109</v>
      </c>
      <c r="E1184" s="5">
        <v>1.07336226046843E-3</v>
      </c>
      <c r="F1184" s="5"/>
      <c r="G1184" s="5"/>
      <c r="H1184" s="5"/>
      <c r="I1184" s="5"/>
    </row>
    <row r="1185" spans="1:9" ht="15.75" customHeight="1" x14ac:dyDescent="0.25">
      <c r="A1185" s="5">
        <v>2018</v>
      </c>
      <c r="B1185" s="5" t="s">
        <v>36</v>
      </c>
      <c r="C1185" s="5" t="s">
        <v>654</v>
      </c>
      <c r="D1185" s="5" t="s">
        <v>1109</v>
      </c>
      <c r="E1185" s="5">
        <v>4.2153058933507501E-3</v>
      </c>
      <c r="F1185" s="5"/>
      <c r="G1185" s="5"/>
      <c r="H1185" s="5"/>
      <c r="I1185" s="5"/>
    </row>
    <row r="1186" spans="1:9" ht="15.75" customHeight="1" x14ac:dyDescent="0.25">
      <c r="A1186" s="5">
        <v>2018</v>
      </c>
      <c r="B1186" s="5" t="s">
        <v>39</v>
      </c>
      <c r="C1186" s="5" t="s">
        <v>654</v>
      </c>
      <c r="D1186" s="5" t="s">
        <v>1109</v>
      </c>
      <c r="E1186" s="5">
        <v>7.7812422309717902E-4</v>
      </c>
      <c r="F1186" s="5"/>
      <c r="G1186" s="5"/>
      <c r="H1186" s="5"/>
      <c r="I1186" s="5"/>
    </row>
    <row r="1187" spans="1:9" ht="15.75" customHeight="1" x14ac:dyDescent="0.25">
      <c r="A1187" s="5">
        <v>2018</v>
      </c>
      <c r="B1187" s="5" t="s">
        <v>45</v>
      </c>
      <c r="C1187" s="5" t="s">
        <v>654</v>
      </c>
      <c r="D1187" s="5" t="s">
        <v>1109</v>
      </c>
      <c r="E1187" s="5">
        <v>8.9597822244657406E-3</v>
      </c>
      <c r="F1187" s="5"/>
      <c r="G1187" s="5"/>
      <c r="H1187" s="5"/>
      <c r="I1187" s="5"/>
    </row>
    <row r="1188" spans="1:9" ht="15.75" customHeight="1" x14ac:dyDescent="0.25">
      <c r="A1188" s="5">
        <v>2018</v>
      </c>
      <c r="B1188" s="5" t="s">
        <v>47</v>
      </c>
      <c r="C1188" s="5" t="s">
        <v>654</v>
      </c>
      <c r="D1188" s="5" t="s">
        <v>1109</v>
      </c>
      <c r="E1188" s="5">
        <v>3.2915856679169302E-3</v>
      </c>
      <c r="F1188" s="5"/>
      <c r="G1188" s="5"/>
      <c r="H1188" s="5"/>
      <c r="I1188" s="5"/>
    </row>
    <row r="1189" spans="1:9" ht="15.75" customHeight="1" x14ac:dyDescent="0.25">
      <c r="A1189" s="5">
        <v>2018</v>
      </c>
      <c r="B1189" s="5" t="s">
        <v>50</v>
      </c>
      <c r="C1189" s="5" t="s">
        <v>654</v>
      </c>
      <c r="D1189" s="5" t="s">
        <v>1109</v>
      </c>
      <c r="E1189" s="5">
        <v>7.1526741437233504E-2</v>
      </c>
      <c r="F1189" s="5"/>
      <c r="G1189" s="5"/>
      <c r="H1189" s="5"/>
      <c r="I1189" s="5"/>
    </row>
    <row r="1190" spans="1:9" ht="15.75" customHeight="1" x14ac:dyDescent="0.25">
      <c r="A1190" s="5">
        <v>2018</v>
      </c>
      <c r="B1190" s="5" t="s">
        <v>57</v>
      </c>
      <c r="C1190" s="5" t="s">
        <v>654</v>
      </c>
      <c r="D1190" s="5" t="s">
        <v>1109</v>
      </c>
      <c r="E1190" s="5">
        <v>5.3594936928059902E-4</v>
      </c>
      <c r="F1190" s="5"/>
      <c r="G1190" s="5"/>
      <c r="H1190" s="5"/>
      <c r="I1190" s="5"/>
    </row>
    <row r="1191" spans="1:9" ht="15.75" customHeight="1" x14ac:dyDescent="0.25">
      <c r="A1191" s="5">
        <v>2018</v>
      </c>
      <c r="B1191" s="5" t="s">
        <v>54</v>
      </c>
      <c r="C1191" s="5" t="s">
        <v>654</v>
      </c>
      <c r="D1191" s="5" t="s">
        <v>1109</v>
      </c>
      <c r="E1191" s="5">
        <v>4.06971498891335E-3</v>
      </c>
      <c r="F1191" s="5"/>
      <c r="G1191" s="5"/>
      <c r="H1191" s="5"/>
      <c r="I1191" s="5"/>
    </row>
    <row r="1192" spans="1:9" ht="15.75" customHeight="1" x14ac:dyDescent="0.25">
      <c r="A1192" s="5">
        <v>2018</v>
      </c>
      <c r="B1192" s="5" t="s">
        <v>52</v>
      </c>
      <c r="C1192" s="5" t="s">
        <v>654</v>
      </c>
      <c r="D1192" s="5" t="s">
        <v>1109</v>
      </c>
      <c r="E1192" s="5">
        <v>1.05365930472506E-4</v>
      </c>
      <c r="F1192" s="5"/>
      <c r="G1192" s="5"/>
      <c r="H1192" s="5"/>
      <c r="I1192" s="5"/>
    </row>
    <row r="1193" spans="1:9" ht="15.75" customHeight="1" x14ac:dyDescent="0.25">
      <c r="A1193" s="5">
        <v>2018</v>
      </c>
      <c r="B1193" s="5" t="s">
        <v>60</v>
      </c>
      <c r="C1193" s="5" t="s">
        <v>654</v>
      </c>
      <c r="D1193" s="5" t="s">
        <v>1109</v>
      </c>
      <c r="E1193" s="5">
        <v>1.13181804432325E-2</v>
      </c>
      <c r="F1193" s="5"/>
      <c r="G1193" s="5"/>
      <c r="H1193" s="5"/>
      <c r="I1193" s="5"/>
    </row>
    <row r="1194" spans="1:9" ht="15.75" customHeight="1" x14ac:dyDescent="0.25">
      <c r="A1194" s="5">
        <v>2018</v>
      </c>
      <c r="B1194" s="5" t="s">
        <v>62</v>
      </c>
      <c r="C1194" s="5" t="s">
        <v>654</v>
      </c>
      <c r="D1194" s="5" t="s">
        <v>1109</v>
      </c>
      <c r="E1194" s="5">
        <v>2.70046555857024E-3</v>
      </c>
      <c r="F1194" s="5"/>
      <c r="G1194" s="5"/>
      <c r="H1194" s="5"/>
      <c r="I1194" s="5"/>
    </row>
    <row r="1195" spans="1:9" ht="15.75" customHeight="1" x14ac:dyDescent="0.25">
      <c r="A1195" s="5">
        <v>2018</v>
      </c>
      <c r="B1195" s="5" t="s">
        <v>66</v>
      </c>
      <c r="C1195" s="5" t="s">
        <v>654</v>
      </c>
      <c r="D1195" s="5" t="s">
        <v>1109</v>
      </c>
      <c r="E1195" s="5">
        <v>1.54726934633036E-3</v>
      </c>
      <c r="F1195" s="5"/>
      <c r="G1195" s="5"/>
      <c r="H1195" s="5"/>
      <c r="I1195" s="5"/>
    </row>
    <row r="1196" spans="1:9" ht="15.75" customHeight="1" x14ac:dyDescent="0.25">
      <c r="A1196" s="5">
        <v>2018</v>
      </c>
      <c r="B1196" s="5" t="s">
        <v>64</v>
      </c>
      <c r="C1196" s="5" t="s">
        <v>654</v>
      </c>
      <c r="D1196" s="5" t="s">
        <v>1109</v>
      </c>
      <c r="E1196" s="5">
        <v>5.9921761250185902E-3</v>
      </c>
      <c r="F1196" s="5"/>
      <c r="G1196" s="5"/>
      <c r="H1196" s="5"/>
      <c r="I1196" s="5"/>
    </row>
    <row r="1197" spans="1:9" ht="15.75" customHeight="1" x14ac:dyDescent="0.25">
      <c r="A1197" s="5">
        <v>2018</v>
      </c>
      <c r="B1197" s="5" t="s">
        <v>69</v>
      </c>
      <c r="C1197" s="5" t="s">
        <v>654</v>
      </c>
      <c r="D1197" s="5" t="s">
        <v>1109</v>
      </c>
      <c r="E1197" s="5">
        <v>5.4853565768287296E-4</v>
      </c>
      <c r="F1197" s="5"/>
      <c r="G1197" s="5"/>
      <c r="H1197" s="5"/>
      <c r="I1197" s="5"/>
    </row>
    <row r="1198" spans="1:9" ht="15.75" customHeight="1" x14ac:dyDescent="0.25">
      <c r="A1198" s="5">
        <v>2018</v>
      </c>
      <c r="B1198" s="5" t="s">
        <v>87</v>
      </c>
      <c r="C1198" s="5" t="s">
        <v>654</v>
      </c>
      <c r="D1198" s="5" t="s">
        <v>1109</v>
      </c>
      <c r="E1198" s="5">
        <v>5.11641736047354E-4</v>
      </c>
      <c r="F1198" s="5"/>
      <c r="G1198" s="5"/>
      <c r="H1198" s="5"/>
      <c r="I1198" s="5"/>
    </row>
    <row r="1199" spans="1:9" ht="15.75" customHeight="1" x14ac:dyDescent="0.25">
      <c r="A1199" s="5">
        <v>2018</v>
      </c>
      <c r="B1199" s="5" t="s">
        <v>90</v>
      </c>
      <c r="C1199" s="5" t="s">
        <v>654</v>
      </c>
      <c r="D1199" s="5" t="s">
        <v>1109</v>
      </c>
      <c r="E1199" s="5">
        <v>4.39391064070433E-2</v>
      </c>
      <c r="F1199" s="5"/>
      <c r="G1199" s="5"/>
      <c r="H1199" s="5"/>
      <c r="I1199" s="5"/>
    </row>
    <row r="1200" spans="1:9" ht="15.75" customHeight="1" x14ac:dyDescent="0.25">
      <c r="A1200" s="5">
        <v>2018</v>
      </c>
      <c r="B1200" s="5" t="s">
        <v>72</v>
      </c>
      <c r="C1200" s="5" t="s">
        <v>654</v>
      </c>
      <c r="D1200" s="5" t="s">
        <v>1109</v>
      </c>
      <c r="E1200" s="5">
        <v>1.55618387280396E-3</v>
      </c>
      <c r="F1200" s="5"/>
      <c r="G1200" s="5"/>
      <c r="H1200" s="5"/>
      <c r="I1200" s="5"/>
    </row>
    <row r="1201" spans="1:9" ht="15.75" customHeight="1" x14ac:dyDescent="0.25">
      <c r="A1201" s="5">
        <v>2018</v>
      </c>
      <c r="B1201" s="5" t="s">
        <v>79</v>
      </c>
      <c r="C1201" s="5" t="s">
        <v>654</v>
      </c>
      <c r="D1201" s="5" t="s">
        <v>1109</v>
      </c>
      <c r="E1201" s="5">
        <v>4.5279838440270999E-4</v>
      </c>
      <c r="F1201" s="5"/>
      <c r="G1201" s="5"/>
      <c r="H1201" s="5"/>
      <c r="I1201" s="5"/>
    </row>
    <row r="1202" spans="1:9" ht="15.75" customHeight="1" x14ac:dyDescent="0.25">
      <c r="A1202" s="5">
        <v>2018</v>
      </c>
      <c r="B1202" s="5" t="s">
        <v>82</v>
      </c>
      <c r="C1202" s="5" t="s">
        <v>654</v>
      </c>
      <c r="D1202" s="5" t="s">
        <v>1109</v>
      </c>
      <c r="E1202" s="5">
        <v>2.9520926633819399E-2</v>
      </c>
      <c r="F1202" s="5"/>
      <c r="G1202" s="5"/>
      <c r="H1202" s="5"/>
      <c r="I1202" s="5"/>
    </row>
    <row r="1203" spans="1:9" ht="15.75" customHeight="1" x14ac:dyDescent="0.25">
      <c r="A1203" s="5">
        <v>2018</v>
      </c>
      <c r="B1203" s="5" t="s">
        <v>74</v>
      </c>
      <c r="C1203" s="5" t="s">
        <v>654</v>
      </c>
      <c r="D1203" s="5" t="s">
        <v>1109</v>
      </c>
      <c r="E1203" s="5">
        <v>7.0228192643182396E-4</v>
      </c>
      <c r="F1203" s="5"/>
      <c r="G1203" s="5"/>
      <c r="H1203" s="5"/>
      <c r="I1203" s="5"/>
    </row>
    <row r="1204" spans="1:9" ht="15.75" customHeight="1" x14ac:dyDescent="0.25">
      <c r="A1204" s="5">
        <v>2018</v>
      </c>
      <c r="B1204" s="5" t="s">
        <v>85</v>
      </c>
      <c r="C1204" s="5" t="s">
        <v>654</v>
      </c>
      <c r="D1204" s="5" t="s">
        <v>1109</v>
      </c>
      <c r="E1204" s="5">
        <v>3.0268334928346499E-3</v>
      </c>
      <c r="F1204" s="5"/>
      <c r="G1204" s="5"/>
      <c r="H1204" s="5"/>
      <c r="I1204" s="5"/>
    </row>
    <row r="1205" spans="1:9" ht="15.75" customHeight="1" x14ac:dyDescent="0.25">
      <c r="A1205" s="5">
        <v>2018</v>
      </c>
      <c r="B1205" s="5" t="s">
        <v>93</v>
      </c>
      <c r="C1205" s="5" t="s">
        <v>654</v>
      </c>
      <c r="D1205" s="5" t="s">
        <v>1109</v>
      </c>
      <c r="E1205" s="5">
        <v>9.8600890731582493E-3</v>
      </c>
      <c r="F1205" s="5"/>
      <c r="G1205" s="5"/>
      <c r="H1205" s="5"/>
      <c r="I1205" s="5"/>
    </row>
    <row r="1206" spans="1:9" ht="15.75" customHeight="1" x14ac:dyDescent="0.25">
      <c r="A1206" s="5">
        <v>2018</v>
      </c>
      <c r="B1206" s="5" t="s">
        <v>95</v>
      </c>
      <c r="C1206" s="5" t="s">
        <v>654</v>
      </c>
      <c r="D1206" s="5" t="s">
        <v>1109</v>
      </c>
      <c r="E1206" s="5">
        <v>9.4263769563219996E-2</v>
      </c>
      <c r="F1206" s="5"/>
      <c r="G1206" s="5"/>
      <c r="H1206" s="5"/>
      <c r="I1206" s="5"/>
    </row>
    <row r="1207" spans="1:9" ht="15.75" customHeight="1" x14ac:dyDescent="0.25">
      <c r="A1207" s="5">
        <v>2018</v>
      </c>
      <c r="B1207" s="5" t="s">
        <v>98</v>
      </c>
      <c r="C1207" s="5" t="s">
        <v>654</v>
      </c>
      <c r="D1207" s="5" t="s">
        <v>1109</v>
      </c>
      <c r="E1207" s="5">
        <v>1.10156256459749E-3</v>
      </c>
      <c r="F1207" s="5"/>
      <c r="G1207" s="5"/>
      <c r="H1207" s="5"/>
      <c r="I1207" s="5"/>
    </row>
    <row r="1208" spans="1:9" ht="15.75" customHeight="1" x14ac:dyDescent="0.25">
      <c r="A1208" s="5">
        <v>2018</v>
      </c>
      <c r="B1208" s="5" t="s">
        <v>101</v>
      </c>
      <c r="C1208" s="5" t="s">
        <v>654</v>
      </c>
      <c r="D1208" s="5" t="s">
        <v>1109</v>
      </c>
      <c r="E1208" s="5">
        <v>2.8937618902335701E-2</v>
      </c>
      <c r="F1208" s="5"/>
      <c r="G1208" s="5"/>
      <c r="H1208" s="5"/>
      <c r="I1208" s="5"/>
    </row>
    <row r="1209" spans="1:9" ht="15.75" customHeight="1" x14ac:dyDescent="0.25">
      <c r="A1209" s="5">
        <v>2018</v>
      </c>
      <c r="B1209" s="5" t="s">
        <v>104</v>
      </c>
      <c r="C1209" s="5" t="s">
        <v>654</v>
      </c>
      <c r="D1209" s="5" t="s">
        <v>1109</v>
      </c>
      <c r="E1209" s="5">
        <v>2.1986984533536299E-4</v>
      </c>
      <c r="F1209" s="5"/>
      <c r="G1209" s="5"/>
      <c r="H1209" s="5"/>
      <c r="I1209" s="5"/>
    </row>
    <row r="1210" spans="1:9" ht="15.75" customHeight="1" x14ac:dyDescent="0.25">
      <c r="A1210" s="5">
        <v>2018</v>
      </c>
      <c r="B1210" s="5" t="s">
        <v>106</v>
      </c>
      <c r="C1210" s="5" t="s">
        <v>654</v>
      </c>
      <c r="D1210" s="5" t="s">
        <v>1109</v>
      </c>
      <c r="E1210" s="5">
        <v>3.9309943533537202E-4</v>
      </c>
      <c r="F1210" s="5"/>
      <c r="G1210" s="5"/>
      <c r="H1210" s="5"/>
      <c r="I1210" s="5"/>
    </row>
    <row r="1211" spans="1:9" ht="15.75" customHeight="1" x14ac:dyDescent="0.25">
      <c r="A1211" s="5">
        <v>2018</v>
      </c>
      <c r="B1211" s="5" t="s">
        <v>112</v>
      </c>
      <c r="C1211" s="5" t="s">
        <v>654</v>
      </c>
      <c r="D1211" s="5" t="s">
        <v>1109</v>
      </c>
      <c r="E1211" s="5">
        <v>1.5382813251426999E-3</v>
      </c>
      <c r="F1211" s="5"/>
      <c r="G1211" s="5"/>
      <c r="H1211" s="5"/>
      <c r="I1211" s="5"/>
    </row>
    <row r="1212" spans="1:9" ht="15.75" customHeight="1" x14ac:dyDescent="0.25">
      <c r="A1212" s="5">
        <v>2018</v>
      </c>
      <c r="B1212" s="5" t="s">
        <v>114</v>
      </c>
      <c r="C1212" s="5" t="s">
        <v>654</v>
      </c>
      <c r="D1212" s="5" t="s">
        <v>1109</v>
      </c>
      <c r="E1212" s="5">
        <v>0.360847767328841</v>
      </c>
      <c r="F1212" s="5"/>
      <c r="G1212" s="5"/>
      <c r="H1212" s="5"/>
      <c r="I1212" s="5"/>
    </row>
    <row r="1213" spans="1:9" ht="15.75" customHeight="1" x14ac:dyDescent="0.25">
      <c r="A1213" s="5">
        <v>2018</v>
      </c>
      <c r="B1213" s="5" t="s">
        <v>117</v>
      </c>
      <c r="C1213" s="5" t="s">
        <v>654</v>
      </c>
      <c r="D1213" s="5" t="s">
        <v>1109</v>
      </c>
      <c r="E1213" s="5">
        <v>4.4989198708015599E-3</v>
      </c>
      <c r="F1213" s="5"/>
      <c r="G1213" s="5"/>
      <c r="H1213" s="5"/>
      <c r="I1213" s="5"/>
    </row>
    <row r="1214" spans="1:9" ht="15.75" customHeight="1" x14ac:dyDescent="0.25">
      <c r="A1214" s="5">
        <v>2018</v>
      </c>
      <c r="B1214" s="5" t="s">
        <v>122</v>
      </c>
      <c r="C1214" s="5" t="s">
        <v>654</v>
      </c>
      <c r="D1214" s="5" t="s">
        <v>1109</v>
      </c>
      <c r="E1214" s="5">
        <v>5.3739887196492596E-4</v>
      </c>
      <c r="F1214" s="5"/>
      <c r="G1214" s="5"/>
      <c r="H1214" s="5"/>
      <c r="I1214" s="5"/>
    </row>
    <row r="1215" spans="1:9" ht="15.75" customHeight="1" x14ac:dyDescent="0.25">
      <c r="A1215" s="5">
        <v>2018</v>
      </c>
      <c r="B1215" s="5" t="s">
        <v>120</v>
      </c>
      <c r="C1215" s="5" t="s">
        <v>654</v>
      </c>
      <c r="D1215" s="5" t="s">
        <v>1109</v>
      </c>
      <c r="E1215" s="40">
        <v>2.5489496207394299E-9</v>
      </c>
      <c r="F1215" s="5"/>
      <c r="G1215" s="5"/>
      <c r="H1215" s="5"/>
      <c r="I1215" s="5"/>
    </row>
    <row r="1216" spans="1:9" ht="15.75" customHeight="1" x14ac:dyDescent="0.25">
      <c r="A1216" s="5">
        <v>2018</v>
      </c>
      <c r="B1216" s="5" t="s">
        <v>124</v>
      </c>
      <c r="C1216" s="5" t="s">
        <v>654</v>
      </c>
      <c r="D1216" s="5" t="s">
        <v>1109</v>
      </c>
      <c r="E1216" s="5">
        <v>2.4635912454899801E-3</v>
      </c>
      <c r="F1216" s="5"/>
      <c r="G1216" s="5"/>
      <c r="H1216" s="5"/>
      <c r="I1216" s="5"/>
    </row>
    <row r="1217" spans="1:9" ht="15.75" customHeight="1" x14ac:dyDescent="0.25">
      <c r="A1217" s="5">
        <v>2018</v>
      </c>
      <c r="B1217" s="5" t="s">
        <v>130</v>
      </c>
      <c r="C1217" s="5" t="s">
        <v>654</v>
      </c>
      <c r="D1217" s="5" t="s">
        <v>1109</v>
      </c>
      <c r="E1217" s="40">
        <v>4.1688071047193403E-6</v>
      </c>
      <c r="F1217" s="5"/>
      <c r="G1217" s="5"/>
      <c r="H1217" s="5"/>
      <c r="I1217" s="5"/>
    </row>
    <row r="1218" spans="1:9" ht="15.75" customHeight="1" x14ac:dyDescent="0.25">
      <c r="A1218" s="5">
        <v>2018</v>
      </c>
      <c r="B1218" s="5" t="s">
        <v>127</v>
      </c>
      <c r="C1218" s="5" t="s">
        <v>654</v>
      </c>
      <c r="D1218" s="5" t="s">
        <v>1109</v>
      </c>
      <c r="E1218" s="5">
        <v>7.7494083991583801E-3</v>
      </c>
      <c r="F1218" s="5"/>
      <c r="G1218" s="5"/>
      <c r="H1218" s="5"/>
      <c r="I1218" s="5"/>
    </row>
    <row r="1219" spans="1:9" ht="15.75" customHeight="1" x14ac:dyDescent="0.25">
      <c r="A1219" s="5">
        <v>2018</v>
      </c>
      <c r="B1219" s="5" t="s">
        <v>132</v>
      </c>
      <c r="C1219" s="5" t="s">
        <v>654</v>
      </c>
      <c r="D1219" s="5" t="s">
        <v>1109</v>
      </c>
      <c r="E1219" s="5">
        <v>2.8123632998933699E-2</v>
      </c>
      <c r="F1219" s="5"/>
      <c r="G1219" s="5"/>
      <c r="H1219" s="5"/>
      <c r="I1219" s="5"/>
    </row>
    <row r="1220" spans="1:9" ht="15.75" customHeight="1" x14ac:dyDescent="0.25">
      <c r="A1220" s="5">
        <v>2018</v>
      </c>
      <c r="B1220" s="5" t="s">
        <v>6</v>
      </c>
      <c r="C1220" s="5" t="s">
        <v>223</v>
      </c>
      <c r="D1220" s="5" t="s">
        <v>1109</v>
      </c>
      <c r="E1220" s="5">
        <v>4.5589507307883297E-2</v>
      </c>
      <c r="F1220" s="5"/>
      <c r="G1220" s="5"/>
      <c r="H1220" s="5"/>
      <c r="I1220" s="5"/>
    </row>
    <row r="1221" spans="1:9" ht="15.75" customHeight="1" x14ac:dyDescent="0.25">
      <c r="A1221" s="5">
        <v>2018</v>
      </c>
      <c r="B1221" s="5" t="s">
        <v>3</v>
      </c>
      <c r="C1221" s="5" t="s">
        <v>223</v>
      </c>
      <c r="D1221" s="5" t="s">
        <v>1109</v>
      </c>
      <c r="E1221" s="5">
        <v>5.7743988307245499E-3</v>
      </c>
      <c r="F1221" s="5"/>
      <c r="G1221" s="5"/>
      <c r="H1221" s="5"/>
      <c r="I1221" s="5"/>
    </row>
    <row r="1222" spans="1:9" ht="15.75" customHeight="1" x14ac:dyDescent="0.25">
      <c r="A1222" s="5">
        <v>2018</v>
      </c>
      <c r="B1222" s="5" t="s">
        <v>12</v>
      </c>
      <c r="C1222" s="5" t="s">
        <v>223</v>
      </c>
      <c r="D1222" s="5" t="s">
        <v>1109</v>
      </c>
      <c r="E1222" s="5">
        <v>9.1423900062362199E-4</v>
      </c>
      <c r="F1222" s="5"/>
      <c r="G1222" s="5"/>
      <c r="H1222" s="5"/>
      <c r="I1222" s="5"/>
    </row>
    <row r="1223" spans="1:9" ht="15.75" customHeight="1" x14ac:dyDescent="0.25">
      <c r="A1223" s="5">
        <v>2018</v>
      </c>
      <c r="B1223" s="5" t="s">
        <v>8</v>
      </c>
      <c r="C1223" s="5" t="s">
        <v>223</v>
      </c>
      <c r="D1223" s="5" t="s">
        <v>1109</v>
      </c>
      <c r="E1223" s="5">
        <v>1.93459502810534E-3</v>
      </c>
      <c r="F1223" s="5"/>
      <c r="G1223" s="5"/>
      <c r="H1223" s="5"/>
      <c r="I1223" s="5"/>
    </row>
    <row r="1224" spans="1:9" ht="15.75" customHeight="1" x14ac:dyDescent="0.25">
      <c r="A1224" s="5">
        <v>2018</v>
      </c>
      <c r="B1224" s="5" t="s">
        <v>15</v>
      </c>
      <c r="C1224" s="5" t="s">
        <v>223</v>
      </c>
      <c r="D1224" s="5" t="s">
        <v>1109</v>
      </c>
      <c r="E1224" s="5">
        <v>4.7635117071778602E-2</v>
      </c>
      <c r="F1224" s="5"/>
      <c r="G1224" s="5"/>
      <c r="H1224" s="5"/>
      <c r="I1224" s="5"/>
    </row>
    <row r="1225" spans="1:9" ht="15.75" customHeight="1" x14ac:dyDescent="0.25">
      <c r="A1225" s="5">
        <v>2018</v>
      </c>
      <c r="B1225" s="5" t="s">
        <v>17</v>
      </c>
      <c r="C1225" s="5" t="s">
        <v>223</v>
      </c>
      <c r="D1225" s="5" t="s">
        <v>1109</v>
      </c>
      <c r="E1225" s="5">
        <v>0.11331486316140101</v>
      </c>
      <c r="F1225" s="5"/>
      <c r="G1225" s="5"/>
      <c r="H1225" s="5"/>
      <c r="I1225" s="5"/>
    </row>
    <row r="1226" spans="1:9" ht="15.75" customHeight="1" x14ac:dyDescent="0.25">
      <c r="A1226" s="5">
        <v>2018</v>
      </c>
      <c r="B1226" s="5" t="s">
        <v>20</v>
      </c>
      <c r="C1226" s="5" t="s">
        <v>223</v>
      </c>
      <c r="D1226" s="5" t="s">
        <v>1109</v>
      </c>
      <c r="E1226" s="5">
        <v>5.8445993254152995E-4</v>
      </c>
      <c r="F1226" s="5"/>
      <c r="G1226" s="5"/>
      <c r="H1226" s="5"/>
      <c r="I1226" s="5"/>
    </row>
    <row r="1227" spans="1:9" ht="15.75" customHeight="1" x14ac:dyDescent="0.25">
      <c r="A1227" s="5">
        <v>2018</v>
      </c>
      <c r="B1227" s="5" t="s">
        <v>26</v>
      </c>
      <c r="C1227" s="5" t="s">
        <v>223</v>
      </c>
      <c r="D1227" s="5" t="s">
        <v>1109</v>
      </c>
      <c r="E1227" s="5">
        <v>2.7263913054311598E-3</v>
      </c>
      <c r="F1227" s="5"/>
      <c r="G1227" s="5"/>
      <c r="H1227" s="5"/>
      <c r="I1227" s="5"/>
    </row>
    <row r="1228" spans="1:9" ht="15.75" customHeight="1" x14ac:dyDescent="0.25">
      <c r="A1228" s="5">
        <v>2018</v>
      </c>
      <c r="B1228" s="5" t="s">
        <v>28</v>
      </c>
      <c r="C1228" s="5" t="s">
        <v>223</v>
      </c>
      <c r="D1228" s="5" t="s">
        <v>1109</v>
      </c>
      <c r="E1228" s="5">
        <v>1.2815671705170401E-3</v>
      </c>
      <c r="F1228" s="5"/>
      <c r="G1228" s="5"/>
      <c r="H1228" s="5"/>
      <c r="I1228" s="5"/>
    </row>
    <row r="1229" spans="1:9" ht="15.75" customHeight="1" x14ac:dyDescent="0.25">
      <c r="A1229" s="5">
        <v>2018</v>
      </c>
      <c r="B1229" s="5" t="s">
        <v>31</v>
      </c>
      <c r="C1229" s="5" t="s">
        <v>223</v>
      </c>
      <c r="D1229" s="5" t="s">
        <v>1109</v>
      </c>
      <c r="E1229" s="5">
        <v>2.2855975015590501E-4</v>
      </c>
      <c r="F1229" s="5"/>
      <c r="G1229" s="5"/>
      <c r="H1229" s="5"/>
      <c r="I1229" s="5"/>
    </row>
    <row r="1230" spans="1:9" ht="15.75" customHeight="1" x14ac:dyDescent="0.25">
      <c r="A1230" s="5">
        <v>2018</v>
      </c>
      <c r="B1230" s="5" t="s">
        <v>42</v>
      </c>
      <c r="C1230" s="5" t="s">
        <v>223</v>
      </c>
      <c r="D1230" s="5" t="s">
        <v>1109</v>
      </c>
      <c r="E1230" s="5">
        <v>1.91173905308975E-3</v>
      </c>
      <c r="F1230" s="5"/>
      <c r="G1230" s="5"/>
      <c r="H1230" s="5"/>
      <c r="I1230" s="5"/>
    </row>
    <row r="1231" spans="1:9" ht="15.75" customHeight="1" x14ac:dyDescent="0.25">
      <c r="A1231" s="5">
        <v>2018</v>
      </c>
      <c r="B1231" s="5" t="s">
        <v>34</v>
      </c>
      <c r="C1231" s="5" t="s">
        <v>223</v>
      </c>
      <c r="D1231" s="5" t="s">
        <v>1109</v>
      </c>
      <c r="E1231" s="5">
        <v>7.7547058088610799E-4</v>
      </c>
      <c r="F1231" s="5"/>
      <c r="G1231" s="5"/>
      <c r="H1231" s="5"/>
      <c r="I1231" s="5"/>
    </row>
    <row r="1232" spans="1:9" ht="15.75" customHeight="1" x14ac:dyDescent="0.25">
      <c r="A1232" s="5">
        <v>2018</v>
      </c>
      <c r="B1232" s="5" t="s">
        <v>36</v>
      </c>
      <c r="C1232" s="5" t="s">
        <v>223</v>
      </c>
      <c r="D1232" s="5" t="s">
        <v>1109</v>
      </c>
      <c r="E1232" s="5">
        <v>3.0218864109898599E-3</v>
      </c>
      <c r="F1232" s="5"/>
      <c r="G1232" s="5"/>
      <c r="H1232" s="5"/>
      <c r="I1232" s="5"/>
    </row>
    <row r="1233" spans="1:9" ht="15.75" customHeight="1" x14ac:dyDescent="0.25">
      <c r="A1233" s="5">
        <v>2018</v>
      </c>
      <c r="B1233" s="5" t="s">
        <v>39</v>
      </c>
      <c r="C1233" s="5" t="s">
        <v>223</v>
      </c>
      <c r="D1233" s="5" t="s">
        <v>1109</v>
      </c>
      <c r="E1233" s="5">
        <v>5.6323652716990999E-4</v>
      </c>
      <c r="F1233" s="5"/>
      <c r="G1233" s="5"/>
      <c r="H1233" s="5"/>
      <c r="I1233" s="5"/>
    </row>
    <row r="1234" spans="1:9" ht="15.75" customHeight="1" x14ac:dyDescent="0.25">
      <c r="A1234" s="5">
        <v>2018</v>
      </c>
      <c r="B1234" s="5" t="s">
        <v>45</v>
      </c>
      <c r="C1234" s="5" t="s">
        <v>223</v>
      </c>
      <c r="D1234" s="5" t="s">
        <v>1109</v>
      </c>
      <c r="E1234" s="5">
        <v>6.5857859437780204E-3</v>
      </c>
      <c r="F1234" s="5"/>
      <c r="G1234" s="5"/>
      <c r="H1234" s="5"/>
      <c r="I1234" s="5"/>
    </row>
    <row r="1235" spans="1:9" ht="15.75" customHeight="1" x14ac:dyDescent="0.25">
      <c r="A1235" s="5">
        <v>2018</v>
      </c>
      <c r="B1235" s="5" t="s">
        <v>47</v>
      </c>
      <c r="C1235" s="5" t="s">
        <v>223</v>
      </c>
      <c r="D1235" s="5" t="s">
        <v>1109</v>
      </c>
      <c r="E1235" s="5">
        <v>3.2602415790095899E-3</v>
      </c>
      <c r="F1235" s="5"/>
      <c r="G1235" s="5"/>
      <c r="H1235" s="5"/>
      <c r="I1235" s="5"/>
    </row>
    <row r="1236" spans="1:9" ht="15.75" customHeight="1" x14ac:dyDescent="0.25">
      <c r="A1236" s="5">
        <v>2018</v>
      </c>
      <c r="B1236" s="5" t="s">
        <v>50</v>
      </c>
      <c r="C1236" s="5" t="s">
        <v>223</v>
      </c>
      <c r="D1236" s="5" t="s">
        <v>1109</v>
      </c>
      <c r="E1236" s="5">
        <v>6.6215271392859099E-2</v>
      </c>
      <c r="F1236" s="5"/>
      <c r="G1236" s="5"/>
      <c r="H1236" s="5"/>
      <c r="I1236" s="5"/>
    </row>
    <row r="1237" spans="1:9" ht="15.75" customHeight="1" x14ac:dyDescent="0.25">
      <c r="A1237" s="5">
        <v>2018</v>
      </c>
      <c r="B1237" s="5" t="s">
        <v>57</v>
      </c>
      <c r="C1237" s="5" t="s">
        <v>223</v>
      </c>
      <c r="D1237" s="5" t="s">
        <v>1109</v>
      </c>
      <c r="E1237" s="5">
        <v>3.8691900562106801E-4</v>
      </c>
      <c r="F1237" s="5"/>
      <c r="G1237" s="5"/>
      <c r="H1237" s="5"/>
      <c r="I1237" s="5"/>
    </row>
    <row r="1238" spans="1:9" ht="15.75" customHeight="1" x14ac:dyDescent="0.25">
      <c r="A1238" s="5">
        <v>2018</v>
      </c>
      <c r="B1238" s="5" t="s">
        <v>54</v>
      </c>
      <c r="C1238" s="5" t="s">
        <v>223</v>
      </c>
      <c r="D1238" s="5" t="s">
        <v>1109</v>
      </c>
      <c r="E1238" s="5">
        <v>2.9157693841317602E-3</v>
      </c>
      <c r="F1238" s="5"/>
      <c r="G1238" s="5"/>
      <c r="H1238" s="5"/>
      <c r="I1238" s="5"/>
    </row>
    <row r="1239" spans="1:9" ht="15.75" customHeight="1" x14ac:dyDescent="0.25">
      <c r="A1239" s="5">
        <v>2018</v>
      </c>
      <c r="B1239" s="5" t="s">
        <v>52</v>
      </c>
      <c r="C1239" s="5" t="s">
        <v>223</v>
      </c>
      <c r="D1239" s="5" t="s">
        <v>1109</v>
      </c>
      <c r="E1239" s="40">
        <v>7.5098203622654699E-5</v>
      </c>
      <c r="F1239" s="5"/>
      <c r="G1239" s="5"/>
      <c r="H1239" s="5"/>
      <c r="I1239" s="5"/>
    </row>
    <row r="1240" spans="1:9" ht="15.75" customHeight="1" x14ac:dyDescent="0.25">
      <c r="A1240" s="5">
        <v>2018</v>
      </c>
      <c r="B1240" s="5" t="s">
        <v>60</v>
      </c>
      <c r="C1240" s="5" t="s">
        <v>223</v>
      </c>
      <c r="D1240" s="5" t="s">
        <v>1109</v>
      </c>
      <c r="E1240" s="5">
        <v>4.8617923997448997E-3</v>
      </c>
      <c r="F1240" s="5"/>
      <c r="G1240" s="5"/>
      <c r="H1240" s="5"/>
      <c r="I1240" s="5"/>
    </row>
    <row r="1241" spans="1:9" ht="15.75" customHeight="1" x14ac:dyDescent="0.25">
      <c r="A1241" s="5">
        <v>2018</v>
      </c>
      <c r="B1241" s="5" t="s">
        <v>62</v>
      </c>
      <c r="C1241" s="5" t="s">
        <v>223</v>
      </c>
      <c r="D1241" s="5" t="s">
        <v>1109</v>
      </c>
      <c r="E1241" s="5">
        <v>1.9509207245450499E-3</v>
      </c>
      <c r="F1241" s="5"/>
      <c r="G1241" s="5"/>
      <c r="H1241" s="5"/>
      <c r="I1241" s="5"/>
    </row>
    <row r="1242" spans="1:9" ht="15.75" customHeight="1" x14ac:dyDescent="0.25">
      <c r="A1242" s="5">
        <v>2018</v>
      </c>
      <c r="B1242" s="5" t="s">
        <v>66</v>
      </c>
      <c r="C1242" s="5" t="s">
        <v>223</v>
      </c>
      <c r="D1242" s="5" t="s">
        <v>1109</v>
      </c>
      <c r="E1242" s="5">
        <v>1.1166776364759899E-3</v>
      </c>
      <c r="F1242" s="5"/>
      <c r="G1242" s="5"/>
      <c r="H1242" s="5"/>
      <c r="I1242" s="5"/>
    </row>
    <row r="1243" spans="1:9" ht="15.75" customHeight="1" x14ac:dyDescent="0.25">
      <c r="A1243" s="5">
        <v>2018</v>
      </c>
      <c r="B1243" s="5" t="s">
        <v>64</v>
      </c>
      <c r="C1243" s="5" t="s">
        <v>223</v>
      </c>
      <c r="D1243" s="5" t="s">
        <v>1109</v>
      </c>
      <c r="E1243" s="5">
        <v>4.3981426208572101E-3</v>
      </c>
      <c r="F1243" s="5"/>
      <c r="G1243" s="5"/>
      <c r="H1243" s="5"/>
      <c r="I1243" s="5"/>
    </row>
    <row r="1244" spans="1:9" ht="15.75" customHeight="1" x14ac:dyDescent="0.25">
      <c r="A1244" s="5">
        <v>2018</v>
      </c>
      <c r="B1244" s="5" t="s">
        <v>69</v>
      </c>
      <c r="C1244" s="5" t="s">
        <v>223</v>
      </c>
      <c r="D1244" s="5" t="s">
        <v>1109</v>
      </c>
      <c r="E1244" s="5">
        <v>4.3589609494019098E-4</v>
      </c>
      <c r="F1244" s="5"/>
      <c r="G1244" s="5"/>
      <c r="H1244" s="5"/>
      <c r="I1244" s="5"/>
    </row>
    <row r="1245" spans="1:9" ht="15.75" customHeight="1" x14ac:dyDescent="0.25">
      <c r="A1245" s="5">
        <v>2018</v>
      </c>
      <c r="B1245" s="5" t="s">
        <v>87</v>
      </c>
      <c r="C1245" s="5" t="s">
        <v>223</v>
      </c>
      <c r="D1245" s="5" t="s">
        <v>1109</v>
      </c>
      <c r="E1245" s="5">
        <v>4.4895665209195701E-4</v>
      </c>
      <c r="F1245" s="5"/>
      <c r="G1245" s="5"/>
      <c r="H1245" s="5"/>
      <c r="I1245" s="5"/>
    </row>
    <row r="1246" spans="1:9" ht="15.75" customHeight="1" x14ac:dyDescent="0.25">
      <c r="A1246" s="5">
        <v>2018</v>
      </c>
      <c r="B1246" s="5" t="s">
        <v>90</v>
      </c>
      <c r="C1246" s="5" t="s">
        <v>223</v>
      </c>
      <c r="D1246" s="5" t="s">
        <v>1109</v>
      </c>
      <c r="E1246" s="5">
        <v>1.6557860981321299E-2</v>
      </c>
      <c r="F1246" s="5"/>
      <c r="G1246" s="5"/>
      <c r="H1246" s="5"/>
      <c r="I1246" s="5"/>
    </row>
    <row r="1247" spans="1:9" ht="15.75" customHeight="1" x14ac:dyDescent="0.25">
      <c r="A1247" s="5">
        <v>2018</v>
      </c>
      <c r="B1247" s="5" t="s">
        <v>72</v>
      </c>
      <c r="C1247" s="5" t="s">
        <v>223</v>
      </c>
      <c r="D1247" s="5" t="s">
        <v>1109</v>
      </c>
      <c r="E1247" s="5">
        <v>1.12647305433982E-3</v>
      </c>
      <c r="F1247" s="5"/>
      <c r="G1247" s="5"/>
      <c r="H1247" s="5"/>
      <c r="I1247" s="5"/>
    </row>
    <row r="1248" spans="1:9" ht="15.75" customHeight="1" x14ac:dyDescent="0.25">
      <c r="A1248" s="5">
        <v>2018</v>
      </c>
      <c r="B1248" s="5" t="s">
        <v>79</v>
      </c>
      <c r="C1248" s="5" t="s">
        <v>223</v>
      </c>
      <c r="D1248" s="5" t="s">
        <v>1109</v>
      </c>
      <c r="E1248" s="5">
        <v>3.2488135915017998E-4</v>
      </c>
      <c r="F1248" s="5"/>
      <c r="G1248" s="5"/>
      <c r="H1248" s="5"/>
      <c r="I1248" s="5"/>
    </row>
    <row r="1249" spans="1:9" ht="15.75" customHeight="1" x14ac:dyDescent="0.25">
      <c r="A1249" s="5">
        <v>2018</v>
      </c>
      <c r="B1249" s="5" t="s">
        <v>82</v>
      </c>
      <c r="C1249" s="5" t="s">
        <v>223</v>
      </c>
      <c r="D1249" s="5" t="s">
        <v>1109</v>
      </c>
      <c r="E1249" s="5">
        <v>1.5878637601068699E-2</v>
      </c>
      <c r="F1249" s="5"/>
      <c r="G1249" s="5"/>
      <c r="H1249" s="5"/>
      <c r="I1249" s="5"/>
    </row>
    <row r="1250" spans="1:9" ht="15.75" customHeight="1" x14ac:dyDescent="0.25">
      <c r="A1250" s="5">
        <v>2018</v>
      </c>
      <c r="B1250" s="5" t="s">
        <v>74</v>
      </c>
      <c r="C1250" s="5" t="s">
        <v>223</v>
      </c>
      <c r="D1250" s="5" t="s">
        <v>1109</v>
      </c>
      <c r="E1250" s="5">
        <v>5.0772915927490398E-4</v>
      </c>
      <c r="F1250" s="5"/>
      <c r="G1250" s="5"/>
      <c r="H1250" s="5"/>
      <c r="I1250" s="5"/>
    </row>
    <row r="1251" spans="1:9" ht="15.75" customHeight="1" x14ac:dyDescent="0.25">
      <c r="A1251" s="5">
        <v>2018</v>
      </c>
      <c r="B1251" s="5" t="s">
        <v>85</v>
      </c>
      <c r="C1251" s="5" t="s">
        <v>223</v>
      </c>
      <c r="D1251" s="5" t="s">
        <v>1109</v>
      </c>
      <c r="E1251" s="5">
        <v>2.18927589256478E-3</v>
      </c>
      <c r="F1251" s="5"/>
      <c r="G1251" s="5"/>
      <c r="H1251" s="5"/>
      <c r="I1251" s="5"/>
    </row>
    <row r="1252" spans="1:9" ht="15.75" customHeight="1" x14ac:dyDescent="0.25">
      <c r="A1252" s="5">
        <v>2018</v>
      </c>
      <c r="B1252" s="5" t="s">
        <v>93</v>
      </c>
      <c r="C1252" s="5" t="s">
        <v>223</v>
      </c>
      <c r="D1252" s="5" t="s">
        <v>1109</v>
      </c>
      <c r="E1252" s="5">
        <v>8.6036420237258701E-3</v>
      </c>
      <c r="F1252" s="5"/>
      <c r="G1252" s="5"/>
      <c r="H1252" s="5"/>
      <c r="I1252" s="5"/>
    </row>
    <row r="1253" spans="1:9" ht="15.75" customHeight="1" x14ac:dyDescent="0.25">
      <c r="A1253" s="5">
        <v>2018</v>
      </c>
      <c r="B1253" s="5" t="s">
        <v>95</v>
      </c>
      <c r="C1253" s="5" t="s">
        <v>223</v>
      </c>
      <c r="D1253" s="5" t="s">
        <v>1109</v>
      </c>
      <c r="E1253" s="5">
        <v>7.9081846095249098E-2</v>
      </c>
      <c r="F1253" s="5"/>
      <c r="G1253" s="5"/>
      <c r="H1253" s="5"/>
      <c r="I1253" s="5"/>
    </row>
    <row r="1254" spans="1:9" ht="15.75" customHeight="1" x14ac:dyDescent="0.25">
      <c r="A1254" s="5">
        <v>2018</v>
      </c>
      <c r="B1254" s="5" t="s">
        <v>98</v>
      </c>
      <c r="C1254" s="5" t="s">
        <v>223</v>
      </c>
      <c r="D1254" s="5" t="s">
        <v>1109</v>
      </c>
      <c r="E1254" s="5">
        <v>7.9832655590169796E-4</v>
      </c>
      <c r="F1254" s="5"/>
      <c r="G1254" s="5"/>
      <c r="H1254" s="5"/>
      <c r="I1254" s="5"/>
    </row>
    <row r="1255" spans="1:9" ht="15.75" customHeight="1" x14ac:dyDescent="0.25">
      <c r="A1255" s="5">
        <v>2018</v>
      </c>
      <c r="B1255" s="5" t="s">
        <v>101</v>
      </c>
      <c r="C1255" s="5" t="s">
        <v>223</v>
      </c>
      <c r="D1255" s="5" t="s">
        <v>1109</v>
      </c>
      <c r="E1255" s="5">
        <v>3.0500319116519198E-2</v>
      </c>
      <c r="F1255" s="5"/>
      <c r="G1255" s="5"/>
      <c r="H1255" s="5"/>
      <c r="I1255" s="5"/>
    </row>
    <row r="1256" spans="1:9" ht="15.75" customHeight="1" x14ac:dyDescent="0.25">
      <c r="A1256" s="5">
        <v>2018</v>
      </c>
      <c r="B1256" s="5" t="s">
        <v>104</v>
      </c>
      <c r="C1256" s="5" t="s">
        <v>223</v>
      </c>
      <c r="D1256" s="5" t="s">
        <v>1109</v>
      </c>
      <c r="E1256" s="5">
        <v>1.5999182510913299E-4</v>
      </c>
      <c r="F1256" s="5"/>
      <c r="G1256" s="5"/>
      <c r="H1256" s="5"/>
      <c r="I1256" s="5"/>
    </row>
    <row r="1257" spans="1:9" ht="15.75" customHeight="1" x14ac:dyDescent="0.25">
      <c r="A1257" s="5">
        <v>2018</v>
      </c>
      <c r="B1257" s="5" t="s">
        <v>106</v>
      </c>
      <c r="C1257" s="5" t="s">
        <v>223</v>
      </c>
      <c r="D1257" s="5" t="s">
        <v>1109</v>
      </c>
      <c r="E1257" s="5">
        <v>2.84067118050911E-4</v>
      </c>
      <c r="F1257" s="5"/>
      <c r="G1257" s="5"/>
      <c r="H1257" s="5"/>
      <c r="I1257" s="5"/>
    </row>
    <row r="1258" spans="1:9" ht="15.75" customHeight="1" x14ac:dyDescent="0.25">
      <c r="A1258" s="5">
        <v>2018</v>
      </c>
      <c r="B1258" s="5" t="s">
        <v>112</v>
      </c>
      <c r="C1258" s="5" t="s">
        <v>223</v>
      </c>
      <c r="D1258" s="5" t="s">
        <v>1109</v>
      </c>
      <c r="E1258" s="5">
        <v>1.1166776364759899E-3</v>
      </c>
      <c r="F1258" s="5"/>
      <c r="G1258" s="5"/>
      <c r="H1258" s="5"/>
      <c r="I1258" s="5"/>
    </row>
    <row r="1259" spans="1:9" ht="15.75" customHeight="1" x14ac:dyDescent="0.25">
      <c r="A1259" s="5">
        <v>2018</v>
      </c>
      <c r="B1259" s="5" t="s">
        <v>114</v>
      </c>
      <c r="C1259" s="5" t="s">
        <v>223</v>
      </c>
      <c r="D1259" s="5" t="s">
        <v>1109</v>
      </c>
      <c r="E1259" s="5">
        <v>0.499954199628038</v>
      </c>
      <c r="F1259" s="5"/>
      <c r="G1259" s="5"/>
      <c r="H1259" s="5"/>
      <c r="I1259" s="5"/>
    </row>
    <row r="1260" spans="1:9" ht="15.75" customHeight="1" x14ac:dyDescent="0.25">
      <c r="A1260" s="5">
        <v>2018</v>
      </c>
      <c r="B1260" s="5" t="s">
        <v>117</v>
      </c>
      <c r="C1260" s="5" t="s">
        <v>223</v>
      </c>
      <c r="D1260" s="5" t="s">
        <v>1109</v>
      </c>
      <c r="E1260" s="5">
        <v>3.22595761648621E-3</v>
      </c>
      <c r="F1260" s="5"/>
      <c r="G1260" s="5"/>
      <c r="H1260" s="5"/>
      <c r="I1260" s="5"/>
    </row>
    <row r="1261" spans="1:9" ht="15.75" customHeight="1" x14ac:dyDescent="0.25">
      <c r="A1261" s="5">
        <v>2018</v>
      </c>
      <c r="B1261" s="5" t="s">
        <v>122</v>
      </c>
      <c r="C1261" s="5" t="s">
        <v>223</v>
      </c>
      <c r="D1261" s="5" t="s">
        <v>1109</v>
      </c>
      <c r="E1261" s="5">
        <v>3.88551575265039E-4</v>
      </c>
      <c r="F1261" s="5"/>
      <c r="G1261" s="5"/>
      <c r="H1261" s="5"/>
      <c r="I1261" s="5"/>
    </row>
    <row r="1262" spans="1:9" ht="15.75" customHeight="1" x14ac:dyDescent="0.25">
      <c r="A1262" s="5">
        <v>2018</v>
      </c>
      <c r="B1262" s="5" t="s">
        <v>124</v>
      </c>
      <c r="C1262" s="5" t="s">
        <v>223</v>
      </c>
      <c r="D1262" s="5" t="s">
        <v>1109</v>
      </c>
      <c r="E1262" s="5">
        <v>1.78113348157209E-3</v>
      </c>
      <c r="F1262" s="5"/>
      <c r="G1262" s="5"/>
      <c r="H1262" s="5"/>
      <c r="I1262" s="5"/>
    </row>
    <row r="1263" spans="1:9" ht="15.75" customHeight="1" x14ac:dyDescent="0.25">
      <c r="A1263" s="5">
        <v>2018</v>
      </c>
      <c r="B1263" s="5" t="s">
        <v>130</v>
      </c>
      <c r="C1263" s="5" t="s">
        <v>223</v>
      </c>
      <c r="D1263" s="5" t="s">
        <v>1109</v>
      </c>
      <c r="E1263" s="40">
        <v>1.6325696439707501E-6</v>
      </c>
      <c r="F1263" s="5"/>
      <c r="G1263" s="5"/>
      <c r="H1263" s="5"/>
      <c r="I1263" s="5"/>
    </row>
    <row r="1264" spans="1:9" ht="15.75" customHeight="1" x14ac:dyDescent="0.25">
      <c r="A1264" s="5">
        <v>2018</v>
      </c>
      <c r="B1264" s="5" t="s">
        <v>127</v>
      </c>
      <c r="C1264" s="5" t="s">
        <v>223</v>
      </c>
      <c r="D1264" s="5" t="s">
        <v>1109</v>
      </c>
      <c r="E1264" s="5">
        <v>6.9873980761948201E-3</v>
      </c>
      <c r="F1264" s="5"/>
      <c r="G1264" s="5"/>
      <c r="H1264" s="5"/>
      <c r="I1264" s="5"/>
    </row>
    <row r="1265" spans="1:9" ht="15.75" customHeight="1" x14ac:dyDescent="0.25">
      <c r="A1265" s="5">
        <v>2018</v>
      </c>
      <c r="B1265" s="5" t="s">
        <v>132</v>
      </c>
      <c r="C1265" s="5" t="s">
        <v>223</v>
      </c>
      <c r="D1265" s="5" t="s">
        <v>1109</v>
      </c>
      <c r="E1265" s="5">
        <v>1.16238958650717E-2</v>
      </c>
      <c r="F1265" s="5"/>
      <c r="G1265" s="5"/>
      <c r="H1265" s="5"/>
      <c r="I1265" s="5"/>
    </row>
    <row r="1266" spans="1:9" ht="15.75" customHeight="1" x14ac:dyDescent="0.25">
      <c r="A1266" s="5">
        <v>2010</v>
      </c>
      <c r="B1266" s="5" t="s">
        <v>3</v>
      </c>
      <c r="C1266" s="5" t="s">
        <v>222</v>
      </c>
      <c r="D1266" s="5" t="s">
        <v>1111</v>
      </c>
      <c r="E1266" s="5">
        <v>8.34190061606747E-2</v>
      </c>
      <c r="F1266" s="5"/>
      <c r="G1266" s="5"/>
      <c r="H1266" s="5"/>
      <c r="I1266" s="5"/>
    </row>
    <row r="1267" spans="1:9" ht="15.75" customHeight="1" x14ac:dyDescent="0.25">
      <c r="A1267" s="5">
        <v>2010</v>
      </c>
      <c r="B1267" s="5" t="s">
        <v>12</v>
      </c>
      <c r="C1267" s="5" t="s">
        <v>222</v>
      </c>
      <c r="D1267" s="5" t="s">
        <v>1111</v>
      </c>
      <c r="E1267" s="5">
        <v>1.2901421435211899E-2</v>
      </c>
      <c r="F1267" s="5"/>
      <c r="G1267" s="5"/>
      <c r="H1267" s="5"/>
      <c r="I1267" s="5"/>
    </row>
    <row r="1268" spans="1:9" ht="15.75" customHeight="1" x14ac:dyDescent="0.25">
      <c r="A1268" s="5">
        <v>2010</v>
      </c>
      <c r="B1268" s="5" t="s">
        <v>8</v>
      </c>
      <c r="C1268" s="5" t="s">
        <v>222</v>
      </c>
      <c r="D1268" s="5" t="s">
        <v>1111</v>
      </c>
      <c r="E1268" s="5">
        <v>1.86011461600014E-2</v>
      </c>
      <c r="F1268" s="5"/>
      <c r="G1268" s="5"/>
      <c r="H1268" s="5"/>
      <c r="I1268" s="5"/>
    </row>
    <row r="1269" spans="1:9" ht="15.75" customHeight="1" x14ac:dyDescent="0.25">
      <c r="A1269" s="5">
        <v>2010</v>
      </c>
      <c r="B1269" s="5" t="s">
        <v>15</v>
      </c>
      <c r="C1269" s="5" t="s">
        <v>222</v>
      </c>
      <c r="D1269" s="5" t="s">
        <v>1111</v>
      </c>
      <c r="E1269" s="5">
        <v>5.9773305814444302E-2</v>
      </c>
      <c r="F1269" s="5"/>
      <c r="G1269" s="5"/>
      <c r="H1269" s="5"/>
      <c r="I1269" s="5"/>
    </row>
    <row r="1270" spans="1:9" ht="15.75" customHeight="1" x14ac:dyDescent="0.25">
      <c r="A1270" s="5">
        <v>2010</v>
      </c>
      <c r="B1270" s="5" t="s">
        <v>17</v>
      </c>
      <c r="C1270" s="5" t="s">
        <v>222</v>
      </c>
      <c r="D1270" s="5" t="s">
        <v>1111</v>
      </c>
      <c r="E1270" s="5">
        <v>2.0240367309838601E-2</v>
      </c>
      <c r="F1270" s="5"/>
      <c r="G1270" s="5"/>
      <c r="H1270" s="5"/>
      <c r="I1270" s="5"/>
    </row>
    <row r="1271" spans="1:9" ht="15.75" customHeight="1" x14ac:dyDescent="0.25">
      <c r="A1271" s="5">
        <v>2010</v>
      </c>
      <c r="B1271" s="5" t="s">
        <v>26</v>
      </c>
      <c r="C1271" s="5" t="s">
        <v>222</v>
      </c>
      <c r="D1271" s="5" t="s">
        <v>1111</v>
      </c>
      <c r="E1271" s="5">
        <v>3.1406752140957402E-2</v>
      </c>
      <c r="F1271" s="5"/>
      <c r="G1271" s="5"/>
      <c r="H1271" s="5"/>
      <c r="I1271" s="5"/>
    </row>
    <row r="1272" spans="1:9" ht="15.75" customHeight="1" x14ac:dyDescent="0.25">
      <c r="A1272" s="5">
        <v>2010</v>
      </c>
      <c r="B1272" s="5" t="s">
        <v>28</v>
      </c>
      <c r="C1272" s="5" t="s">
        <v>222</v>
      </c>
      <c r="D1272" s="5" t="s">
        <v>1111</v>
      </c>
      <c r="E1272" s="5">
        <v>1.00269578075352E-2</v>
      </c>
      <c r="F1272" s="5"/>
      <c r="G1272" s="5"/>
      <c r="H1272" s="5"/>
      <c r="I1272" s="5"/>
    </row>
    <row r="1273" spans="1:9" ht="15.75" customHeight="1" x14ac:dyDescent="0.25">
      <c r="A1273" s="5">
        <v>2010</v>
      </c>
      <c r="B1273" s="5" t="s">
        <v>42</v>
      </c>
      <c r="C1273" s="5" t="s">
        <v>222</v>
      </c>
      <c r="D1273" s="5" t="s">
        <v>1111</v>
      </c>
      <c r="E1273" s="5">
        <v>8.1210071499045692E-3</v>
      </c>
      <c r="F1273" s="5"/>
      <c r="G1273" s="5"/>
      <c r="H1273" s="5"/>
      <c r="I1273" s="5"/>
    </row>
    <row r="1274" spans="1:9" ht="15.75" customHeight="1" x14ac:dyDescent="0.25">
      <c r="A1274" s="5">
        <v>2010</v>
      </c>
      <c r="B1274" s="5" t="s">
        <v>34</v>
      </c>
      <c r="C1274" s="5" t="s">
        <v>222</v>
      </c>
      <c r="D1274" s="5" t="s">
        <v>1111</v>
      </c>
      <c r="E1274" s="40">
        <v>2.5896068717807901E-6</v>
      </c>
      <c r="F1274" s="5"/>
      <c r="G1274" s="5"/>
      <c r="H1274" s="5"/>
      <c r="I1274" s="5"/>
    </row>
    <row r="1275" spans="1:9" ht="15.75" customHeight="1" x14ac:dyDescent="0.25">
      <c r="A1275" s="5">
        <v>2010</v>
      </c>
      <c r="B1275" s="5" t="s">
        <v>36</v>
      </c>
      <c r="C1275" s="5" t="s">
        <v>222</v>
      </c>
      <c r="D1275" s="5" t="s">
        <v>1111</v>
      </c>
      <c r="E1275" s="5">
        <v>1.9849336672199701E-2</v>
      </c>
      <c r="F1275" s="5"/>
      <c r="G1275" s="5"/>
      <c r="H1275" s="5"/>
      <c r="I1275" s="5"/>
    </row>
    <row r="1276" spans="1:9" ht="15.75" customHeight="1" x14ac:dyDescent="0.25">
      <c r="A1276" s="5">
        <v>2010</v>
      </c>
      <c r="B1276" s="5" t="s">
        <v>39</v>
      </c>
      <c r="C1276" s="5" t="s">
        <v>222</v>
      </c>
      <c r="D1276" s="5" t="s">
        <v>1111</v>
      </c>
      <c r="E1276" s="5">
        <v>3.82070597862538E-2</v>
      </c>
      <c r="F1276" s="5"/>
      <c r="G1276" s="5"/>
      <c r="H1276" s="5"/>
      <c r="I1276" s="5"/>
    </row>
    <row r="1277" spans="1:9" ht="15.75" customHeight="1" x14ac:dyDescent="0.25">
      <c r="A1277" s="5">
        <v>2010</v>
      </c>
      <c r="B1277" s="5" t="s">
        <v>45</v>
      </c>
      <c r="C1277" s="5" t="s">
        <v>222</v>
      </c>
      <c r="D1277" s="5" t="s">
        <v>1111</v>
      </c>
      <c r="E1277" s="5">
        <v>1.1163795224247E-2</v>
      </c>
      <c r="F1277" s="5"/>
      <c r="G1277" s="5"/>
      <c r="H1277" s="5"/>
      <c r="I1277" s="5"/>
    </row>
    <row r="1278" spans="1:9" ht="15.75" customHeight="1" x14ac:dyDescent="0.25">
      <c r="A1278" s="5">
        <v>2010</v>
      </c>
      <c r="B1278" s="5" t="s">
        <v>47</v>
      </c>
      <c r="C1278" s="5" t="s">
        <v>222</v>
      </c>
      <c r="D1278" s="5" t="s">
        <v>1111</v>
      </c>
      <c r="E1278" s="5">
        <v>4.9306114838706297E-2</v>
      </c>
      <c r="F1278" s="5"/>
      <c r="G1278" s="5"/>
      <c r="H1278" s="5"/>
      <c r="I1278" s="5"/>
    </row>
    <row r="1279" spans="1:9" ht="15.75" customHeight="1" x14ac:dyDescent="0.25">
      <c r="A1279" s="5">
        <v>2010</v>
      </c>
      <c r="B1279" s="5" t="s">
        <v>57</v>
      </c>
      <c r="C1279" s="5" t="s">
        <v>222</v>
      </c>
      <c r="D1279" s="5" t="s">
        <v>1111</v>
      </c>
      <c r="E1279" s="5">
        <v>5.5935508430465103E-4</v>
      </c>
      <c r="F1279" s="5"/>
      <c r="G1279" s="5"/>
      <c r="H1279" s="5"/>
      <c r="I1279" s="5"/>
    </row>
    <row r="1280" spans="1:9" ht="15.75" customHeight="1" x14ac:dyDescent="0.25">
      <c r="A1280" s="5">
        <v>2010</v>
      </c>
      <c r="B1280" s="5" t="s">
        <v>54</v>
      </c>
      <c r="C1280" s="5" t="s">
        <v>222</v>
      </c>
      <c r="D1280" s="5" t="s">
        <v>1111</v>
      </c>
      <c r="E1280" s="5">
        <v>2.2148907574341101E-2</v>
      </c>
      <c r="F1280" s="5"/>
      <c r="G1280" s="5"/>
      <c r="H1280" s="5"/>
      <c r="I1280" s="5"/>
    </row>
    <row r="1281" spans="1:9" ht="15.75" customHeight="1" x14ac:dyDescent="0.25">
      <c r="A1281" s="5">
        <v>2010</v>
      </c>
      <c r="B1281" s="5" t="s">
        <v>52</v>
      </c>
      <c r="C1281" s="5" t="s">
        <v>222</v>
      </c>
      <c r="D1281" s="5" t="s">
        <v>1111</v>
      </c>
      <c r="E1281" s="5">
        <v>3.4597147806991399E-3</v>
      </c>
      <c r="F1281" s="5"/>
      <c r="G1281" s="5"/>
      <c r="H1281" s="5"/>
      <c r="I1281" s="5"/>
    </row>
    <row r="1282" spans="1:9" ht="15.75" customHeight="1" x14ac:dyDescent="0.25">
      <c r="A1282" s="5">
        <v>2010</v>
      </c>
      <c r="B1282" s="5" t="s">
        <v>60</v>
      </c>
      <c r="C1282" s="5" t="s">
        <v>222</v>
      </c>
      <c r="D1282" s="5" t="s">
        <v>1111</v>
      </c>
      <c r="E1282" s="5">
        <v>4.2958988395971599E-2</v>
      </c>
      <c r="F1282" s="5"/>
      <c r="G1282" s="5"/>
      <c r="H1282" s="5"/>
      <c r="I1282" s="5"/>
    </row>
    <row r="1283" spans="1:9" ht="15.75" customHeight="1" x14ac:dyDescent="0.25">
      <c r="A1283" s="5">
        <v>2010</v>
      </c>
      <c r="B1283" s="5" t="s">
        <v>66</v>
      </c>
      <c r="C1283" s="5" t="s">
        <v>222</v>
      </c>
      <c r="D1283" s="5" t="s">
        <v>1111</v>
      </c>
      <c r="E1283" s="5">
        <v>7.9733995582130596E-2</v>
      </c>
      <c r="F1283" s="5"/>
      <c r="G1283" s="5"/>
      <c r="H1283" s="5"/>
      <c r="I1283" s="5"/>
    </row>
    <row r="1284" spans="1:9" ht="15.75" customHeight="1" x14ac:dyDescent="0.25">
      <c r="A1284" s="5">
        <v>2010</v>
      </c>
      <c r="B1284" s="5" t="s">
        <v>69</v>
      </c>
      <c r="C1284" s="5" t="s">
        <v>222</v>
      </c>
      <c r="D1284" s="5" t="s">
        <v>1111</v>
      </c>
      <c r="E1284" s="5">
        <v>9.6670024523577008E-3</v>
      </c>
      <c r="F1284" s="5"/>
      <c r="G1284" s="5"/>
      <c r="H1284" s="5"/>
      <c r="I1284" s="5"/>
    </row>
    <row r="1285" spans="1:9" ht="15.75" customHeight="1" x14ac:dyDescent="0.25">
      <c r="A1285" s="5">
        <v>2010</v>
      </c>
      <c r="B1285" s="5" t="s">
        <v>87</v>
      </c>
      <c r="C1285" s="5" t="s">
        <v>222</v>
      </c>
      <c r="D1285" s="5" t="s">
        <v>1111</v>
      </c>
      <c r="E1285" s="5">
        <v>2.5119186656273699E-4</v>
      </c>
      <c r="F1285" s="5"/>
      <c r="G1285" s="5"/>
      <c r="H1285" s="5"/>
      <c r="I1285" s="5"/>
    </row>
    <row r="1286" spans="1:9" ht="15.75" customHeight="1" x14ac:dyDescent="0.25">
      <c r="A1286" s="5">
        <v>2010</v>
      </c>
      <c r="B1286" s="5" t="s">
        <v>72</v>
      </c>
      <c r="C1286" s="5" t="s">
        <v>222</v>
      </c>
      <c r="D1286" s="5" t="s">
        <v>1111</v>
      </c>
      <c r="E1286" s="5">
        <v>6.32899919463226E-3</v>
      </c>
      <c r="F1286" s="5"/>
      <c r="G1286" s="5"/>
      <c r="H1286" s="5"/>
      <c r="I1286" s="5"/>
    </row>
    <row r="1287" spans="1:9" ht="15.75" customHeight="1" x14ac:dyDescent="0.25">
      <c r="A1287" s="5">
        <v>2010</v>
      </c>
      <c r="B1287" s="5" t="s">
        <v>77</v>
      </c>
      <c r="C1287" s="5" t="s">
        <v>222</v>
      </c>
      <c r="D1287" s="5" t="s">
        <v>1111</v>
      </c>
      <c r="E1287" s="5">
        <v>3.0298400399835298E-4</v>
      </c>
      <c r="F1287" s="5"/>
      <c r="G1287" s="5"/>
      <c r="H1287" s="5"/>
      <c r="I1287" s="5"/>
    </row>
    <row r="1288" spans="1:9" ht="15.75" customHeight="1" x14ac:dyDescent="0.25">
      <c r="A1288" s="5">
        <v>2010</v>
      </c>
      <c r="B1288" s="5" t="s">
        <v>79</v>
      </c>
      <c r="C1288" s="5" t="s">
        <v>222</v>
      </c>
      <c r="D1288" s="5" t="s">
        <v>1111</v>
      </c>
      <c r="E1288" s="5">
        <v>1.83862087896436E-4</v>
      </c>
      <c r="F1288" s="5"/>
      <c r="G1288" s="5"/>
      <c r="H1288" s="5"/>
      <c r="I1288" s="5"/>
    </row>
    <row r="1289" spans="1:9" ht="15.75" customHeight="1" x14ac:dyDescent="0.25">
      <c r="A1289" s="5">
        <v>2010</v>
      </c>
      <c r="B1289" s="5" t="s">
        <v>82</v>
      </c>
      <c r="C1289" s="5" t="s">
        <v>222</v>
      </c>
      <c r="D1289" s="5" t="s">
        <v>1111</v>
      </c>
      <c r="E1289" s="5">
        <v>3.4623043875709201E-3</v>
      </c>
      <c r="F1289" s="5"/>
      <c r="G1289" s="5"/>
      <c r="H1289" s="5"/>
      <c r="I1289" s="5"/>
    </row>
    <row r="1290" spans="1:9" ht="15.75" customHeight="1" x14ac:dyDescent="0.25">
      <c r="A1290" s="5">
        <v>2010</v>
      </c>
      <c r="B1290" s="5" t="s">
        <v>74</v>
      </c>
      <c r="C1290" s="5" t="s">
        <v>222</v>
      </c>
      <c r="D1290" s="5" t="s">
        <v>1111</v>
      </c>
      <c r="E1290" s="5">
        <v>2.22654398835712E-2</v>
      </c>
      <c r="F1290" s="5"/>
      <c r="G1290" s="5"/>
      <c r="H1290" s="5"/>
      <c r="I1290" s="5"/>
    </row>
    <row r="1291" spans="1:9" ht="15.75" customHeight="1" x14ac:dyDescent="0.25">
      <c r="A1291" s="5">
        <v>2010</v>
      </c>
      <c r="B1291" s="5" t="s">
        <v>85</v>
      </c>
      <c r="C1291" s="5" t="s">
        <v>222</v>
      </c>
      <c r="D1291" s="5" t="s">
        <v>1111</v>
      </c>
      <c r="E1291" s="5">
        <v>2.3213235998643E-2</v>
      </c>
      <c r="F1291" s="5"/>
      <c r="G1291" s="5"/>
      <c r="H1291" s="5"/>
      <c r="I1291" s="5"/>
    </row>
    <row r="1292" spans="1:9" ht="15.75" customHeight="1" x14ac:dyDescent="0.25">
      <c r="A1292" s="5">
        <v>2010</v>
      </c>
      <c r="B1292" s="5" t="s">
        <v>93</v>
      </c>
      <c r="C1292" s="5" t="s">
        <v>222</v>
      </c>
      <c r="D1292" s="5" t="s">
        <v>1111</v>
      </c>
      <c r="E1292" s="5">
        <v>4.3453603308481699E-2</v>
      </c>
      <c r="F1292" s="5"/>
      <c r="G1292" s="5"/>
      <c r="H1292" s="5"/>
      <c r="I1292" s="5"/>
    </row>
    <row r="1293" spans="1:9" ht="15.75" customHeight="1" x14ac:dyDescent="0.25">
      <c r="A1293" s="5">
        <v>2010</v>
      </c>
      <c r="B1293" s="5" t="s">
        <v>95</v>
      </c>
      <c r="C1293" s="5" t="s">
        <v>222</v>
      </c>
      <c r="D1293" s="5" t="s">
        <v>1111</v>
      </c>
      <c r="E1293" s="5">
        <v>2.3143316613104901E-2</v>
      </c>
      <c r="F1293" s="5"/>
      <c r="G1293" s="5"/>
      <c r="H1293" s="5"/>
      <c r="I1293" s="5"/>
    </row>
    <row r="1294" spans="1:9" ht="15.75" customHeight="1" x14ac:dyDescent="0.25">
      <c r="A1294" s="5">
        <v>2010</v>
      </c>
      <c r="B1294" s="5" t="s">
        <v>98</v>
      </c>
      <c r="C1294" s="5" t="s">
        <v>222</v>
      </c>
      <c r="D1294" s="5" t="s">
        <v>1111</v>
      </c>
      <c r="E1294" s="5">
        <v>6.3186407671451299E-3</v>
      </c>
      <c r="F1294" s="5"/>
      <c r="G1294" s="5"/>
      <c r="H1294" s="5"/>
      <c r="I1294" s="5"/>
    </row>
    <row r="1295" spans="1:9" ht="15.75" customHeight="1" x14ac:dyDescent="0.25">
      <c r="A1295" s="5">
        <v>2010</v>
      </c>
      <c r="B1295" s="5" t="s">
        <v>101</v>
      </c>
      <c r="C1295" s="5" t="s">
        <v>222</v>
      </c>
      <c r="D1295" s="5" t="s">
        <v>1111</v>
      </c>
      <c r="E1295" s="5">
        <v>4.7353551257383601E-2</v>
      </c>
      <c r="F1295" s="5"/>
      <c r="G1295" s="5"/>
      <c r="H1295" s="5"/>
      <c r="I1295" s="5"/>
    </row>
    <row r="1296" spans="1:9" ht="15.75" customHeight="1" x14ac:dyDescent="0.25">
      <c r="A1296" s="5">
        <v>2010</v>
      </c>
      <c r="B1296" s="5" t="s">
        <v>1114</v>
      </c>
      <c r="C1296" s="5" t="s">
        <v>222</v>
      </c>
      <c r="D1296" s="5" t="s">
        <v>1111</v>
      </c>
      <c r="E1296" s="5">
        <v>4.8218479952558402E-3</v>
      </c>
      <c r="F1296" s="5"/>
      <c r="G1296" s="5"/>
      <c r="H1296" s="5"/>
      <c r="I1296" s="5"/>
    </row>
    <row r="1297" spans="1:9" ht="15.75" customHeight="1" x14ac:dyDescent="0.25">
      <c r="A1297" s="5">
        <v>2010</v>
      </c>
      <c r="B1297" s="5" t="s">
        <v>106</v>
      </c>
      <c r="C1297" s="5" t="s">
        <v>222</v>
      </c>
      <c r="D1297" s="5" t="s">
        <v>1111</v>
      </c>
      <c r="E1297" s="5">
        <v>1.46468164667921E-2</v>
      </c>
      <c r="F1297" s="5"/>
      <c r="G1297" s="5"/>
      <c r="H1297" s="5"/>
      <c r="I1297" s="5"/>
    </row>
    <row r="1298" spans="1:9" ht="15.75" customHeight="1" x14ac:dyDescent="0.25">
      <c r="A1298" s="5">
        <v>2010</v>
      </c>
      <c r="B1298" s="5" t="s">
        <v>109</v>
      </c>
      <c r="C1298" s="5" t="s">
        <v>222</v>
      </c>
      <c r="D1298" s="5" t="s">
        <v>1111</v>
      </c>
      <c r="E1298" s="5">
        <v>8.3644301958519605E-3</v>
      </c>
      <c r="F1298" s="5"/>
      <c r="G1298" s="5"/>
      <c r="H1298" s="5"/>
      <c r="I1298" s="5"/>
    </row>
    <row r="1299" spans="1:9" ht="15.75" customHeight="1" x14ac:dyDescent="0.25">
      <c r="A1299" s="5">
        <v>2010</v>
      </c>
      <c r="B1299" s="5" t="s">
        <v>112</v>
      </c>
      <c r="C1299" s="5" t="s">
        <v>222</v>
      </c>
      <c r="D1299" s="5" t="s">
        <v>1111</v>
      </c>
      <c r="E1299" s="5">
        <v>1.3556591973772399E-2</v>
      </c>
      <c r="F1299" s="5"/>
      <c r="G1299" s="5"/>
      <c r="H1299" s="5"/>
      <c r="I1299" s="5"/>
    </row>
    <row r="1300" spans="1:9" ht="15.75" customHeight="1" x14ac:dyDescent="0.25">
      <c r="A1300" s="5">
        <v>2010</v>
      </c>
      <c r="B1300" s="5" t="s">
        <v>114</v>
      </c>
      <c r="C1300" s="5" t="s">
        <v>222</v>
      </c>
      <c r="D1300" s="5" t="s">
        <v>1111</v>
      </c>
      <c r="E1300" s="5">
        <v>0.17935876154640901</v>
      </c>
      <c r="F1300" s="5"/>
      <c r="G1300" s="5"/>
      <c r="H1300" s="5"/>
      <c r="I1300" s="5"/>
    </row>
    <row r="1301" spans="1:9" ht="15.75" customHeight="1" x14ac:dyDescent="0.25">
      <c r="A1301" s="5">
        <v>2010</v>
      </c>
      <c r="B1301" s="5" t="s">
        <v>117</v>
      </c>
      <c r="C1301" s="5" t="s">
        <v>222</v>
      </c>
      <c r="D1301" s="5" t="s">
        <v>1111</v>
      </c>
      <c r="E1301" s="5">
        <v>2.3099293296284601E-2</v>
      </c>
      <c r="F1301" s="5"/>
      <c r="G1301" s="5"/>
      <c r="H1301" s="5"/>
      <c r="I1301" s="5"/>
    </row>
    <row r="1302" spans="1:9" ht="15.75" customHeight="1" x14ac:dyDescent="0.25">
      <c r="A1302" s="5">
        <v>2010</v>
      </c>
      <c r="B1302" s="5" t="s">
        <v>122</v>
      </c>
      <c r="C1302" s="5" t="s">
        <v>222</v>
      </c>
      <c r="D1302" s="5" t="s">
        <v>1111</v>
      </c>
      <c r="E1302" s="5">
        <v>1.8243780411695699E-2</v>
      </c>
      <c r="F1302" s="5"/>
      <c r="G1302" s="5"/>
      <c r="H1302" s="5"/>
      <c r="I1302" s="5"/>
    </row>
    <row r="1303" spans="1:9" ht="15.75" customHeight="1" x14ac:dyDescent="0.25">
      <c r="A1303" s="5">
        <v>2010</v>
      </c>
      <c r="B1303" s="5" t="s">
        <v>124</v>
      </c>
      <c r="C1303" s="5" t="s">
        <v>222</v>
      </c>
      <c r="D1303" s="5" t="s">
        <v>1111</v>
      </c>
      <c r="E1303" s="5">
        <v>9.6022622805631806E-3</v>
      </c>
      <c r="F1303" s="5"/>
      <c r="G1303" s="5"/>
      <c r="H1303" s="5"/>
      <c r="I1303" s="5"/>
    </row>
    <row r="1304" spans="1:9" ht="15.75" customHeight="1" x14ac:dyDescent="0.25">
      <c r="A1304" s="5">
        <v>2010</v>
      </c>
      <c r="B1304" s="5" t="s">
        <v>130</v>
      </c>
      <c r="C1304" s="5" t="s">
        <v>222</v>
      </c>
      <c r="D1304" s="5" t="s">
        <v>1111</v>
      </c>
      <c r="E1304" s="5">
        <v>1.51310729518151E-2</v>
      </c>
      <c r="F1304" s="5"/>
      <c r="G1304" s="5"/>
      <c r="H1304" s="5"/>
      <c r="I1304" s="5"/>
    </row>
    <row r="1305" spans="1:9" ht="15.75" customHeight="1" x14ac:dyDescent="0.25">
      <c r="A1305" s="5">
        <v>2010</v>
      </c>
      <c r="B1305" s="5" t="s">
        <v>127</v>
      </c>
      <c r="C1305" s="5" t="s">
        <v>222</v>
      </c>
      <c r="D1305" s="5" t="s">
        <v>1111</v>
      </c>
      <c r="E1305" s="5">
        <v>1.32717352178765E-2</v>
      </c>
      <c r="F1305" s="5"/>
      <c r="G1305" s="5"/>
      <c r="H1305" s="5"/>
      <c r="I1305" s="5"/>
    </row>
    <row r="1306" spans="1:9" ht="15.75" customHeight="1" x14ac:dyDescent="0.25">
      <c r="A1306" s="5">
        <v>2010</v>
      </c>
      <c r="B1306" s="5" t="s">
        <v>132</v>
      </c>
      <c r="C1306" s="5" t="s">
        <v>222</v>
      </c>
      <c r="D1306" s="5" t="s">
        <v>1111</v>
      </c>
      <c r="E1306" s="5">
        <v>2.0794543180399699E-3</v>
      </c>
      <c r="F1306" s="5"/>
      <c r="G1306" s="5"/>
      <c r="H1306" s="5"/>
      <c r="I1306" s="5"/>
    </row>
    <row r="1307" spans="1:9" ht="15.75" customHeight="1" x14ac:dyDescent="0.25">
      <c r="A1307" s="5">
        <v>2010</v>
      </c>
      <c r="B1307" s="5" t="s">
        <v>3</v>
      </c>
      <c r="C1307" s="5" t="s">
        <v>222</v>
      </c>
      <c r="D1307" s="5" t="s">
        <v>1113</v>
      </c>
      <c r="E1307" s="5">
        <v>1.1094707775132899E-2</v>
      </c>
      <c r="F1307" s="5"/>
      <c r="G1307" s="5"/>
      <c r="H1307" s="5"/>
      <c r="I1307" s="5"/>
    </row>
    <row r="1308" spans="1:9" ht="15.75" customHeight="1" x14ac:dyDescent="0.25">
      <c r="A1308" s="5">
        <v>2010</v>
      </c>
      <c r="B1308" s="5" t="s">
        <v>12</v>
      </c>
      <c r="C1308" s="5" t="s">
        <v>222</v>
      </c>
      <c r="D1308" s="5" t="s">
        <v>1113</v>
      </c>
      <c r="E1308" s="5">
        <v>2.8410449134285299E-3</v>
      </c>
      <c r="F1308" s="5"/>
      <c r="G1308" s="5"/>
      <c r="H1308" s="5"/>
      <c r="I1308" s="5"/>
    </row>
    <row r="1309" spans="1:9" ht="15.75" customHeight="1" x14ac:dyDescent="0.25">
      <c r="A1309" s="5">
        <v>2010</v>
      </c>
      <c r="B1309" s="5" t="s">
        <v>8</v>
      </c>
      <c r="C1309" s="5" t="s">
        <v>222</v>
      </c>
      <c r="D1309" s="5" t="s">
        <v>1113</v>
      </c>
      <c r="E1309" s="40">
        <v>5.5053394548844601E-5</v>
      </c>
      <c r="F1309" s="5"/>
      <c r="G1309" s="5"/>
      <c r="H1309" s="5"/>
      <c r="I1309" s="5"/>
    </row>
    <row r="1310" spans="1:9" ht="15.75" customHeight="1" x14ac:dyDescent="0.25">
      <c r="A1310" s="5">
        <v>2010</v>
      </c>
      <c r="B1310" s="5" t="s">
        <v>15</v>
      </c>
      <c r="C1310" s="5" t="s">
        <v>222</v>
      </c>
      <c r="D1310" s="5" t="s">
        <v>1113</v>
      </c>
      <c r="E1310" s="5">
        <v>7.51913467653957E-4</v>
      </c>
      <c r="F1310" s="5"/>
      <c r="G1310" s="5"/>
      <c r="H1310" s="5"/>
      <c r="I1310" s="5"/>
    </row>
    <row r="1311" spans="1:9" ht="15.75" customHeight="1" x14ac:dyDescent="0.25">
      <c r="A1311" s="5">
        <v>2010</v>
      </c>
      <c r="B1311" s="5" t="s">
        <v>17</v>
      </c>
      <c r="C1311" s="5" t="s">
        <v>222</v>
      </c>
      <c r="D1311" s="5" t="s">
        <v>1113</v>
      </c>
      <c r="E1311" s="5">
        <v>4.5201734471682998E-4</v>
      </c>
      <c r="F1311" s="5"/>
      <c r="G1311" s="5"/>
      <c r="H1311" s="5"/>
      <c r="I1311" s="5"/>
    </row>
    <row r="1312" spans="1:9" ht="15.75" customHeight="1" x14ac:dyDescent="0.25">
      <c r="A1312" s="5">
        <v>2010</v>
      </c>
      <c r="B1312" s="5" t="s">
        <v>23</v>
      </c>
      <c r="C1312" s="5" t="s">
        <v>222</v>
      </c>
      <c r="D1312" s="5" t="s">
        <v>1113</v>
      </c>
      <c r="E1312" s="5">
        <v>3.1728140542623603E-4</v>
      </c>
      <c r="F1312" s="5"/>
      <c r="G1312" s="5"/>
      <c r="H1312" s="5"/>
      <c r="I1312" s="5"/>
    </row>
    <row r="1313" spans="1:9" ht="15.75" customHeight="1" x14ac:dyDescent="0.25">
      <c r="A1313" s="5">
        <v>2010</v>
      </c>
      <c r="B1313" s="5" t="s">
        <v>26</v>
      </c>
      <c r="C1313" s="5" t="s">
        <v>222</v>
      </c>
      <c r="D1313" s="5" t="s">
        <v>1113</v>
      </c>
      <c r="E1313" s="5">
        <v>3.0047563235343099E-3</v>
      </c>
      <c r="F1313" s="5"/>
      <c r="G1313" s="5"/>
      <c r="H1313" s="5"/>
      <c r="I1313" s="5"/>
    </row>
    <row r="1314" spans="1:9" ht="15.75" customHeight="1" x14ac:dyDescent="0.25">
      <c r="A1314" s="5">
        <v>2010</v>
      </c>
      <c r="B1314" s="5" t="s">
        <v>28</v>
      </c>
      <c r="C1314" s="5" t="s">
        <v>222</v>
      </c>
      <c r="D1314" s="5" t="s">
        <v>1113</v>
      </c>
      <c r="E1314" s="5">
        <v>3.4060665943245702E-3</v>
      </c>
      <c r="F1314" s="5"/>
      <c r="G1314" s="5"/>
      <c r="H1314" s="5"/>
      <c r="I1314" s="5"/>
    </row>
    <row r="1315" spans="1:9" ht="15.75" customHeight="1" x14ac:dyDescent="0.25">
      <c r="A1315" s="5">
        <v>2010</v>
      </c>
      <c r="B1315" s="5" t="s">
        <v>42</v>
      </c>
      <c r="C1315" s="5" t="s">
        <v>222</v>
      </c>
      <c r="D1315" s="5" t="s">
        <v>1113</v>
      </c>
      <c r="E1315" s="5">
        <v>2.4268405581255099E-2</v>
      </c>
      <c r="F1315" s="5"/>
      <c r="G1315" s="5"/>
      <c r="H1315" s="5"/>
      <c r="I1315" s="5"/>
    </row>
    <row r="1316" spans="1:9" ht="15.75" customHeight="1" x14ac:dyDescent="0.25">
      <c r="A1316" s="5">
        <v>2010</v>
      </c>
      <c r="B1316" s="5" t="s">
        <v>34</v>
      </c>
      <c r="C1316" s="5" t="s">
        <v>222</v>
      </c>
      <c r="D1316" s="5" t="s">
        <v>1113</v>
      </c>
      <c r="E1316" s="5">
        <v>4.0261416697694504E-3</v>
      </c>
      <c r="F1316" s="5"/>
      <c r="G1316" s="5"/>
      <c r="H1316" s="5"/>
      <c r="I1316" s="5"/>
    </row>
    <row r="1317" spans="1:9" ht="15.75" customHeight="1" x14ac:dyDescent="0.25">
      <c r="A1317" s="5">
        <v>2010</v>
      </c>
      <c r="B1317" s="5" t="s">
        <v>36</v>
      </c>
      <c r="C1317" s="5" t="s">
        <v>222</v>
      </c>
      <c r="D1317" s="5" t="s">
        <v>1113</v>
      </c>
      <c r="E1317" s="5">
        <v>3.91284757888209E-2</v>
      </c>
      <c r="F1317" s="5"/>
      <c r="G1317" s="5"/>
      <c r="H1317" s="5"/>
      <c r="I1317" s="5"/>
    </row>
    <row r="1318" spans="1:9" ht="15.75" customHeight="1" x14ac:dyDescent="0.25">
      <c r="A1318" s="5">
        <v>2010</v>
      </c>
      <c r="B1318" s="5" t="s">
        <v>39</v>
      </c>
      <c r="C1318" s="5" t="s">
        <v>222</v>
      </c>
      <c r="D1318" s="5" t="s">
        <v>1113</v>
      </c>
      <c r="E1318" s="5">
        <v>1.7331677868100699E-2</v>
      </c>
      <c r="F1318" s="5"/>
      <c r="G1318" s="5"/>
      <c r="H1318" s="5"/>
      <c r="I1318" s="5"/>
    </row>
    <row r="1319" spans="1:9" ht="15.75" customHeight="1" x14ac:dyDescent="0.25">
      <c r="A1319" s="5">
        <v>2010</v>
      </c>
      <c r="B1319" s="5" t="s">
        <v>45</v>
      </c>
      <c r="C1319" s="5" t="s">
        <v>222</v>
      </c>
      <c r="D1319" s="5" t="s">
        <v>1113</v>
      </c>
      <c r="E1319" s="5">
        <v>2.3194864387552699E-3</v>
      </c>
      <c r="F1319" s="5"/>
      <c r="G1319" s="5"/>
      <c r="H1319" s="5"/>
      <c r="I1319" s="5"/>
    </row>
    <row r="1320" spans="1:9" ht="15.75" customHeight="1" x14ac:dyDescent="0.25">
      <c r="A1320" s="5">
        <v>2010</v>
      </c>
      <c r="B1320" s="5" t="s">
        <v>47</v>
      </c>
      <c r="C1320" s="5" t="s">
        <v>222</v>
      </c>
      <c r="D1320" s="5" t="s">
        <v>1113</v>
      </c>
      <c r="E1320" s="5">
        <v>1.86022522633464E-2</v>
      </c>
      <c r="F1320" s="5"/>
      <c r="G1320" s="5"/>
      <c r="H1320" s="5"/>
      <c r="I1320" s="5"/>
    </row>
    <row r="1321" spans="1:9" ht="15.75" customHeight="1" x14ac:dyDescent="0.25">
      <c r="A1321" s="5">
        <v>2010</v>
      </c>
      <c r="B1321" s="5" t="s">
        <v>50</v>
      </c>
      <c r="C1321" s="5" t="s">
        <v>222</v>
      </c>
      <c r="D1321" s="5" t="s">
        <v>1113</v>
      </c>
      <c r="E1321" s="5">
        <v>0.203887349164564</v>
      </c>
      <c r="F1321" s="5"/>
      <c r="G1321" s="5"/>
      <c r="H1321" s="5"/>
      <c r="I1321" s="5"/>
    </row>
    <row r="1322" spans="1:9" ht="15.75" customHeight="1" x14ac:dyDescent="0.25">
      <c r="A1322" s="5">
        <v>2010</v>
      </c>
      <c r="B1322" s="5" t="s">
        <v>57</v>
      </c>
      <c r="C1322" s="5" t="s">
        <v>222</v>
      </c>
      <c r="D1322" s="5" t="s">
        <v>1113</v>
      </c>
      <c r="E1322" s="5">
        <v>2.3977202099562602E-3</v>
      </c>
      <c r="F1322" s="5"/>
      <c r="G1322" s="5"/>
      <c r="H1322" s="5"/>
      <c r="I1322" s="5"/>
    </row>
    <row r="1323" spans="1:9" ht="15.75" customHeight="1" x14ac:dyDescent="0.25">
      <c r="A1323" s="5">
        <v>2010</v>
      </c>
      <c r="B1323" s="5" t="s">
        <v>54</v>
      </c>
      <c r="C1323" s="5" t="s">
        <v>222</v>
      </c>
      <c r="D1323" s="5" t="s">
        <v>1113</v>
      </c>
      <c r="E1323" s="5">
        <v>2.7671574628498202E-4</v>
      </c>
      <c r="F1323" s="5"/>
      <c r="G1323" s="5"/>
      <c r="H1323" s="5"/>
      <c r="I1323" s="5"/>
    </row>
    <row r="1324" spans="1:9" ht="15.75" customHeight="1" x14ac:dyDescent="0.25">
      <c r="A1324" s="5">
        <v>2010</v>
      </c>
      <c r="B1324" s="5" t="s">
        <v>60</v>
      </c>
      <c r="C1324" s="5" t="s">
        <v>222</v>
      </c>
      <c r="D1324" s="5" t="s">
        <v>1113</v>
      </c>
      <c r="E1324" s="5">
        <v>3.0004100029120298E-3</v>
      </c>
      <c r="F1324" s="5"/>
      <c r="G1324" s="5"/>
      <c r="H1324" s="5"/>
      <c r="I1324" s="5"/>
    </row>
    <row r="1325" spans="1:9" ht="15.75" customHeight="1" x14ac:dyDescent="0.25">
      <c r="A1325" s="5">
        <v>2010</v>
      </c>
      <c r="B1325" s="5" t="s">
        <v>62</v>
      </c>
      <c r="C1325" s="5" t="s">
        <v>222</v>
      </c>
      <c r="D1325" s="5" t="s">
        <v>1113</v>
      </c>
      <c r="E1325" s="5">
        <v>7.3916426049527697E-3</v>
      </c>
      <c r="F1325" s="5"/>
      <c r="G1325" s="5"/>
      <c r="H1325" s="5"/>
      <c r="I1325" s="5"/>
    </row>
    <row r="1326" spans="1:9" ht="15.75" customHeight="1" x14ac:dyDescent="0.25">
      <c r="A1326" s="5">
        <v>2010</v>
      </c>
      <c r="B1326" s="5" t="s">
        <v>66</v>
      </c>
      <c r="C1326" s="5" t="s">
        <v>222</v>
      </c>
      <c r="D1326" s="5" t="s">
        <v>1113</v>
      </c>
      <c r="E1326" s="5">
        <v>7.0989903497194404E-3</v>
      </c>
      <c r="F1326" s="5"/>
      <c r="G1326" s="5"/>
      <c r="H1326" s="5"/>
      <c r="I1326" s="5"/>
    </row>
    <row r="1327" spans="1:9" ht="15.75" customHeight="1" x14ac:dyDescent="0.25">
      <c r="A1327" s="5">
        <v>2010</v>
      </c>
      <c r="B1327" s="5" t="s">
        <v>64</v>
      </c>
      <c r="C1327" s="5" t="s">
        <v>222</v>
      </c>
      <c r="D1327" s="5" t="s">
        <v>1113</v>
      </c>
      <c r="E1327" s="5">
        <v>7.5118908088357798E-3</v>
      </c>
      <c r="F1327" s="5"/>
      <c r="G1327" s="5"/>
      <c r="H1327" s="5"/>
      <c r="I1327" s="5"/>
    </row>
    <row r="1328" spans="1:9" ht="15.75" customHeight="1" x14ac:dyDescent="0.25">
      <c r="A1328" s="5">
        <v>2010</v>
      </c>
      <c r="B1328" s="5" t="s">
        <v>87</v>
      </c>
      <c r="C1328" s="5" t="s">
        <v>222</v>
      </c>
      <c r="D1328" s="5" t="s">
        <v>1113</v>
      </c>
      <c r="E1328" s="5">
        <v>7.9769471154194395E-3</v>
      </c>
      <c r="F1328" s="5"/>
      <c r="G1328" s="5"/>
      <c r="H1328" s="5"/>
      <c r="I1328" s="5"/>
    </row>
    <row r="1329" spans="1:9" ht="15.75" customHeight="1" x14ac:dyDescent="0.25">
      <c r="A1329" s="5">
        <v>2010</v>
      </c>
      <c r="B1329" s="5" t="s">
        <v>90</v>
      </c>
      <c r="C1329" s="5" t="s">
        <v>222</v>
      </c>
      <c r="D1329" s="5" t="s">
        <v>1113</v>
      </c>
      <c r="E1329" s="5">
        <v>4.2782282658615301E-3</v>
      </c>
      <c r="F1329" s="5"/>
      <c r="G1329" s="5"/>
      <c r="H1329" s="5"/>
      <c r="I1329" s="5"/>
    </row>
    <row r="1330" spans="1:9" ht="15.75" customHeight="1" x14ac:dyDescent="0.25">
      <c r="A1330" s="5">
        <v>2010</v>
      </c>
      <c r="B1330" s="5" t="s">
        <v>72</v>
      </c>
      <c r="C1330" s="5" t="s">
        <v>222</v>
      </c>
      <c r="D1330" s="5" t="s">
        <v>1113</v>
      </c>
      <c r="E1330" s="5">
        <v>6.5542514983940297E-3</v>
      </c>
      <c r="F1330" s="5"/>
      <c r="G1330" s="5"/>
      <c r="H1330" s="5"/>
      <c r="I1330" s="5"/>
    </row>
    <row r="1331" spans="1:9" ht="15.75" customHeight="1" x14ac:dyDescent="0.25">
      <c r="A1331" s="5">
        <v>2010</v>
      </c>
      <c r="B1331" s="5" t="s">
        <v>79</v>
      </c>
      <c r="C1331" s="5" t="s">
        <v>222</v>
      </c>
      <c r="D1331" s="5" t="s">
        <v>1113</v>
      </c>
      <c r="E1331" s="5">
        <v>1.0865801555693E-4</v>
      </c>
      <c r="F1331" s="5"/>
      <c r="G1331" s="5"/>
      <c r="H1331" s="5"/>
      <c r="I1331" s="5"/>
    </row>
    <row r="1332" spans="1:9" ht="15.75" customHeight="1" x14ac:dyDescent="0.25">
      <c r="A1332" s="5">
        <v>2010</v>
      </c>
      <c r="B1332" s="5" t="s">
        <v>82</v>
      </c>
      <c r="C1332" s="5" t="s">
        <v>222</v>
      </c>
      <c r="D1332" s="5" t="s">
        <v>1113</v>
      </c>
      <c r="E1332" s="5">
        <v>1.2894084512755699E-4</v>
      </c>
      <c r="F1332" s="5"/>
      <c r="G1332" s="5"/>
      <c r="H1332" s="5"/>
      <c r="I1332" s="5"/>
    </row>
    <row r="1333" spans="1:9" ht="15.75" customHeight="1" x14ac:dyDescent="0.25">
      <c r="A1333" s="5">
        <v>2010</v>
      </c>
      <c r="B1333" s="5" t="s">
        <v>74</v>
      </c>
      <c r="C1333" s="5" t="s">
        <v>222</v>
      </c>
      <c r="D1333" s="5" t="s">
        <v>1113</v>
      </c>
      <c r="E1333" s="40">
        <v>8.6926412445544204E-5</v>
      </c>
      <c r="F1333" s="5"/>
      <c r="G1333" s="5"/>
      <c r="H1333" s="5"/>
      <c r="I1333" s="5"/>
    </row>
    <row r="1334" spans="1:9" ht="15.75" customHeight="1" x14ac:dyDescent="0.25">
      <c r="A1334" s="5">
        <v>2010</v>
      </c>
      <c r="B1334" s="5" t="s">
        <v>85</v>
      </c>
      <c r="C1334" s="5" t="s">
        <v>222</v>
      </c>
      <c r="D1334" s="5" t="s">
        <v>1113</v>
      </c>
      <c r="E1334" s="5">
        <v>1.7127400798853699E-2</v>
      </c>
      <c r="F1334" s="5"/>
      <c r="G1334" s="5"/>
      <c r="H1334" s="5"/>
      <c r="I1334" s="5"/>
    </row>
    <row r="1335" spans="1:9" ht="15.75" customHeight="1" x14ac:dyDescent="0.25">
      <c r="A1335" s="5">
        <v>2010</v>
      </c>
      <c r="B1335" s="5" t="s">
        <v>93</v>
      </c>
      <c r="C1335" s="5" t="s">
        <v>222</v>
      </c>
      <c r="D1335" s="5" t="s">
        <v>1113</v>
      </c>
      <c r="E1335" s="5">
        <v>1.7963343131871701E-2</v>
      </c>
      <c r="F1335" s="5"/>
      <c r="G1335" s="5"/>
      <c r="H1335" s="5"/>
      <c r="I1335" s="5"/>
    </row>
    <row r="1336" spans="1:9" ht="15.75" customHeight="1" x14ac:dyDescent="0.25">
      <c r="A1336" s="5">
        <v>2010</v>
      </c>
      <c r="B1336" s="5" t="s">
        <v>95</v>
      </c>
      <c r="C1336" s="5" t="s">
        <v>222</v>
      </c>
      <c r="D1336" s="5" t="s">
        <v>1113</v>
      </c>
      <c r="E1336" s="5">
        <v>7.4351058111755399E-3</v>
      </c>
      <c r="F1336" s="5"/>
      <c r="G1336" s="5"/>
      <c r="H1336" s="5"/>
      <c r="I1336" s="5"/>
    </row>
    <row r="1337" spans="1:9" ht="15.75" customHeight="1" x14ac:dyDescent="0.25">
      <c r="A1337" s="5">
        <v>2010</v>
      </c>
      <c r="B1337" s="5" t="s">
        <v>98</v>
      </c>
      <c r="C1337" s="5" t="s">
        <v>222</v>
      </c>
      <c r="D1337" s="5" t="s">
        <v>1113</v>
      </c>
      <c r="E1337" s="5">
        <v>2.3397692683258899E-3</v>
      </c>
      <c r="F1337" s="5"/>
      <c r="G1337" s="5"/>
      <c r="H1337" s="5"/>
      <c r="I1337" s="5"/>
    </row>
    <row r="1338" spans="1:9" ht="15.75" customHeight="1" x14ac:dyDescent="0.25">
      <c r="A1338" s="5">
        <v>2010</v>
      </c>
      <c r="B1338" s="5" t="s">
        <v>101</v>
      </c>
      <c r="C1338" s="5" t="s">
        <v>222</v>
      </c>
      <c r="D1338" s="5" t="s">
        <v>1113</v>
      </c>
      <c r="E1338" s="5">
        <v>1.3937201462102199E-3</v>
      </c>
      <c r="F1338" s="5"/>
      <c r="G1338" s="5"/>
      <c r="H1338" s="5"/>
      <c r="I1338" s="5"/>
    </row>
    <row r="1339" spans="1:9" ht="15.75" customHeight="1" x14ac:dyDescent="0.25">
      <c r="A1339" s="5">
        <v>2010</v>
      </c>
      <c r="B1339" s="5" t="s">
        <v>104</v>
      </c>
      <c r="C1339" s="5" t="s">
        <v>222</v>
      </c>
      <c r="D1339" s="5" t="s">
        <v>1113</v>
      </c>
      <c r="E1339" s="5">
        <v>1.5501876886122001E-4</v>
      </c>
      <c r="F1339" s="5"/>
      <c r="G1339" s="5"/>
      <c r="H1339" s="5"/>
      <c r="I1339" s="5"/>
    </row>
    <row r="1340" spans="1:9" ht="15.75" customHeight="1" x14ac:dyDescent="0.25">
      <c r="A1340" s="5">
        <v>2010</v>
      </c>
      <c r="B1340" s="5" t="s">
        <v>106</v>
      </c>
      <c r="C1340" s="5" t="s">
        <v>222</v>
      </c>
      <c r="D1340" s="5" t="s">
        <v>1113</v>
      </c>
      <c r="E1340" s="5">
        <v>1.43211264504034E-2</v>
      </c>
      <c r="F1340" s="5"/>
      <c r="G1340" s="5"/>
      <c r="H1340" s="5"/>
      <c r="I1340" s="5"/>
    </row>
    <row r="1341" spans="1:9" ht="15.75" customHeight="1" x14ac:dyDescent="0.25">
      <c r="A1341" s="5">
        <v>2010</v>
      </c>
      <c r="B1341" s="5" t="s">
        <v>109</v>
      </c>
      <c r="C1341" s="5" t="s">
        <v>222</v>
      </c>
      <c r="D1341" s="5" t="s">
        <v>1113</v>
      </c>
      <c r="E1341" s="5">
        <v>7.5756368446291697E-3</v>
      </c>
      <c r="F1341" s="5"/>
      <c r="G1341" s="5"/>
      <c r="H1341" s="5"/>
      <c r="I1341" s="5"/>
    </row>
    <row r="1342" spans="1:9" ht="15.75" customHeight="1" x14ac:dyDescent="0.25">
      <c r="A1342" s="5">
        <v>2010</v>
      </c>
      <c r="B1342" s="5" t="s">
        <v>112</v>
      </c>
      <c r="C1342" s="5" t="s">
        <v>222</v>
      </c>
      <c r="D1342" s="5" t="s">
        <v>1113</v>
      </c>
      <c r="E1342" s="5">
        <v>7.2099664029415894E-2</v>
      </c>
      <c r="F1342" s="5"/>
      <c r="G1342" s="5"/>
      <c r="H1342" s="5"/>
      <c r="I1342" s="5"/>
    </row>
    <row r="1343" spans="1:9" ht="15.75" customHeight="1" x14ac:dyDescent="0.25">
      <c r="A1343" s="5">
        <v>2010</v>
      </c>
      <c r="B1343" s="5" t="s">
        <v>114</v>
      </c>
      <c r="C1343" s="5" t="s">
        <v>222</v>
      </c>
      <c r="D1343" s="5" t="s">
        <v>1113</v>
      </c>
      <c r="E1343" s="5">
        <v>0.43656472613109298</v>
      </c>
      <c r="F1343" s="5"/>
      <c r="G1343" s="5"/>
      <c r="H1343" s="5"/>
      <c r="I1343" s="5"/>
    </row>
    <row r="1344" spans="1:9" ht="15.75" customHeight="1" x14ac:dyDescent="0.25">
      <c r="A1344" s="5">
        <v>2010</v>
      </c>
      <c r="B1344" s="5" t="s">
        <v>117</v>
      </c>
      <c r="C1344" s="5" t="s">
        <v>222</v>
      </c>
      <c r="D1344" s="5" t="s">
        <v>1113</v>
      </c>
      <c r="E1344" s="40">
        <v>7.6784997660230703E-5</v>
      </c>
      <c r="F1344" s="5"/>
      <c r="G1344" s="5"/>
      <c r="H1344" s="5"/>
      <c r="I1344" s="5"/>
    </row>
    <row r="1345" spans="1:9" ht="15.75" customHeight="1" x14ac:dyDescent="0.25">
      <c r="A1345" s="5">
        <v>2010</v>
      </c>
      <c r="B1345" s="5" t="s">
        <v>122</v>
      </c>
      <c r="C1345" s="5" t="s">
        <v>222</v>
      </c>
      <c r="D1345" s="5" t="s">
        <v>1113</v>
      </c>
      <c r="E1345" s="5">
        <v>8.5144420990410502E-3</v>
      </c>
      <c r="F1345" s="5"/>
      <c r="G1345" s="5"/>
      <c r="H1345" s="5"/>
      <c r="I1345" s="5"/>
    </row>
    <row r="1346" spans="1:9" ht="15.75" customHeight="1" x14ac:dyDescent="0.25">
      <c r="A1346" s="5">
        <v>2010</v>
      </c>
      <c r="B1346" s="5" t="s">
        <v>124</v>
      </c>
      <c r="C1346" s="5" t="s">
        <v>222</v>
      </c>
      <c r="D1346" s="5" t="s">
        <v>1113</v>
      </c>
      <c r="E1346" s="5">
        <v>7.2438677037953505E-4</v>
      </c>
      <c r="F1346" s="5"/>
      <c r="G1346" s="5"/>
      <c r="H1346" s="5"/>
      <c r="I1346" s="5"/>
    </row>
    <row r="1347" spans="1:9" ht="15.75" customHeight="1" x14ac:dyDescent="0.25">
      <c r="A1347" s="5">
        <v>2010</v>
      </c>
      <c r="B1347" s="5" t="s">
        <v>130</v>
      </c>
      <c r="C1347" s="5" t="s">
        <v>222</v>
      </c>
      <c r="D1347" s="5" t="s">
        <v>1113</v>
      </c>
      <c r="E1347" s="5">
        <v>6.1283120774108602E-3</v>
      </c>
      <c r="F1347" s="5"/>
      <c r="G1347" s="5"/>
      <c r="H1347" s="5"/>
      <c r="I1347" s="5"/>
    </row>
    <row r="1348" spans="1:9" ht="15.75" customHeight="1" x14ac:dyDescent="0.25">
      <c r="A1348" s="5">
        <v>2010</v>
      </c>
      <c r="B1348" s="5" t="s">
        <v>127</v>
      </c>
      <c r="C1348" s="5" t="s">
        <v>222</v>
      </c>
      <c r="D1348" s="5" t="s">
        <v>1113</v>
      </c>
      <c r="E1348" s="5">
        <v>2.88204520463201E-2</v>
      </c>
      <c r="F1348" s="5"/>
      <c r="G1348" s="5"/>
      <c r="H1348" s="5"/>
      <c r="I1348" s="5"/>
    </row>
    <row r="1349" spans="1:9" ht="15.75" customHeight="1" x14ac:dyDescent="0.25">
      <c r="A1349" s="5">
        <v>2010</v>
      </c>
      <c r="B1349" s="5" t="s">
        <v>132</v>
      </c>
      <c r="C1349" s="5" t="s">
        <v>222</v>
      </c>
      <c r="D1349" s="5" t="s">
        <v>1113</v>
      </c>
      <c r="E1349" s="5">
        <v>4.6215875950214298E-4</v>
      </c>
      <c r="F1349" s="5"/>
      <c r="G1349" s="5"/>
      <c r="H1349" s="5"/>
      <c r="I1349" s="5"/>
    </row>
    <row r="1350" spans="1:9" ht="15.75" customHeight="1" x14ac:dyDescent="0.25">
      <c r="A1350" s="5">
        <v>2010</v>
      </c>
      <c r="B1350" s="5" t="s">
        <v>3</v>
      </c>
      <c r="C1350" s="5" t="s">
        <v>222</v>
      </c>
      <c r="D1350" s="5" t="s">
        <v>1115</v>
      </c>
      <c r="E1350" s="5">
        <v>0.138847095871238</v>
      </c>
      <c r="F1350" s="5"/>
      <c r="G1350" s="5"/>
      <c r="H1350" s="5"/>
      <c r="I1350" s="5"/>
    </row>
    <row r="1351" spans="1:9" ht="15.75" customHeight="1" x14ac:dyDescent="0.25">
      <c r="A1351" s="5">
        <v>2010</v>
      </c>
      <c r="B1351" s="5" t="s">
        <v>12</v>
      </c>
      <c r="C1351" s="5" t="s">
        <v>222</v>
      </c>
      <c r="D1351" s="5" t="s">
        <v>1115</v>
      </c>
      <c r="E1351" s="5">
        <v>7.8289013296011199E-3</v>
      </c>
      <c r="F1351" s="5"/>
      <c r="G1351" s="5"/>
      <c r="H1351" s="5"/>
      <c r="I1351" s="5"/>
    </row>
    <row r="1352" spans="1:9" ht="15.75" customHeight="1" x14ac:dyDescent="0.25">
      <c r="A1352" s="5">
        <v>2010</v>
      </c>
      <c r="B1352" s="5" t="s">
        <v>8</v>
      </c>
      <c r="C1352" s="5" t="s">
        <v>222</v>
      </c>
      <c r="D1352" s="5" t="s">
        <v>1115</v>
      </c>
      <c r="E1352" s="40">
        <v>1.7494751574527601E-5</v>
      </c>
      <c r="F1352" s="5"/>
      <c r="G1352" s="5"/>
      <c r="H1352" s="5"/>
      <c r="I1352" s="5"/>
    </row>
    <row r="1353" spans="1:9" ht="15.75" customHeight="1" x14ac:dyDescent="0.25">
      <c r="A1353" s="5">
        <v>2010</v>
      </c>
      <c r="B1353" s="5" t="s">
        <v>15</v>
      </c>
      <c r="C1353" s="5" t="s">
        <v>222</v>
      </c>
      <c r="D1353" s="5" t="s">
        <v>1115</v>
      </c>
      <c r="E1353" s="5">
        <v>9.3771868439468092E-3</v>
      </c>
      <c r="F1353" s="5"/>
      <c r="G1353" s="5"/>
      <c r="H1353" s="5"/>
      <c r="I1353" s="5"/>
    </row>
    <row r="1354" spans="1:9" ht="15.75" customHeight="1" x14ac:dyDescent="0.25">
      <c r="A1354" s="5">
        <v>2010</v>
      </c>
      <c r="B1354" s="5" t="s">
        <v>17</v>
      </c>
      <c r="C1354" s="5" t="s">
        <v>222</v>
      </c>
      <c r="D1354" s="5" t="s">
        <v>1115</v>
      </c>
      <c r="E1354" s="5">
        <v>3.0440867739678001E-3</v>
      </c>
      <c r="F1354" s="5"/>
      <c r="G1354" s="5"/>
      <c r="H1354" s="5"/>
      <c r="I1354" s="5"/>
    </row>
    <row r="1355" spans="1:9" ht="15.75" customHeight="1" x14ac:dyDescent="0.25">
      <c r="A1355" s="5">
        <v>2010</v>
      </c>
      <c r="B1355" s="5" t="s">
        <v>23</v>
      </c>
      <c r="C1355" s="5" t="s">
        <v>222</v>
      </c>
      <c r="D1355" s="5" t="s">
        <v>1115</v>
      </c>
      <c r="E1355" s="5">
        <v>1.0584324702589199E-3</v>
      </c>
      <c r="F1355" s="5"/>
      <c r="G1355" s="5"/>
      <c r="H1355" s="5"/>
      <c r="I1355" s="5"/>
    </row>
    <row r="1356" spans="1:9" ht="15.75" customHeight="1" x14ac:dyDescent="0.25">
      <c r="A1356" s="5">
        <v>2010</v>
      </c>
      <c r="B1356" s="5" t="s">
        <v>26</v>
      </c>
      <c r="C1356" s="5" t="s">
        <v>222</v>
      </c>
      <c r="D1356" s="5" t="s">
        <v>1115</v>
      </c>
      <c r="E1356" s="5">
        <v>7.3477956613015997E-4</v>
      </c>
      <c r="F1356" s="5"/>
      <c r="G1356" s="5"/>
      <c r="H1356" s="5"/>
      <c r="I1356" s="5"/>
    </row>
    <row r="1357" spans="1:9" ht="15.75" customHeight="1" x14ac:dyDescent="0.25">
      <c r="A1357" s="5">
        <v>2010</v>
      </c>
      <c r="B1357" s="5" t="s">
        <v>28</v>
      </c>
      <c r="C1357" s="5" t="s">
        <v>222</v>
      </c>
      <c r="D1357" s="5" t="s">
        <v>1115</v>
      </c>
      <c r="E1357" s="5">
        <v>9.0972708187543703E-4</v>
      </c>
      <c r="F1357" s="5"/>
      <c r="G1357" s="5"/>
      <c r="H1357" s="5"/>
      <c r="I1357" s="5"/>
    </row>
    <row r="1358" spans="1:9" ht="15.75" customHeight="1" x14ac:dyDescent="0.25">
      <c r="A1358" s="5">
        <v>2010</v>
      </c>
      <c r="B1358" s="5" t="s">
        <v>42</v>
      </c>
      <c r="C1358" s="5" t="s">
        <v>222</v>
      </c>
      <c r="D1358" s="5" t="s">
        <v>1115</v>
      </c>
      <c r="E1358" s="5">
        <v>7.43526941917424E-3</v>
      </c>
      <c r="F1358" s="5"/>
      <c r="G1358" s="5"/>
      <c r="H1358" s="5"/>
      <c r="I1358" s="5"/>
    </row>
    <row r="1359" spans="1:9" ht="15.75" customHeight="1" x14ac:dyDescent="0.25">
      <c r="A1359" s="5">
        <v>2010</v>
      </c>
      <c r="B1359" s="5" t="s">
        <v>36</v>
      </c>
      <c r="C1359" s="5" t="s">
        <v>222</v>
      </c>
      <c r="D1359" s="5" t="s">
        <v>1115</v>
      </c>
      <c r="E1359" s="5">
        <v>1.6086424072778101E-2</v>
      </c>
      <c r="F1359" s="5"/>
      <c r="G1359" s="5"/>
      <c r="H1359" s="5"/>
      <c r="I1359" s="5"/>
    </row>
    <row r="1360" spans="1:9" ht="15.75" customHeight="1" x14ac:dyDescent="0.25">
      <c r="A1360" s="5">
        <v>2010</v>
      </c>
      <c r="B1360" s="5" t="s">
        <v>39</v>
      </c>
      <c r="C1360" s="5" t="s">
        <v>222</v>
      </c>
      <c r="D1360" s="5" t="s">
        <v>1115</v>
      </c>
      <c r="E1360" s="5">
        <v>9.9405178446466E-2</v>
      </c>
      <c r="F1360" s="5"/>
      <c r="G1360" s="5"/>
      <c r="H1360" s="5"/>
      <c r="I1360" s="5"/>
    </row>
    <row r="1361" spans="1:9" ht="15.75" customHeight="1" x14ac:dyDescent="0.25">
      <c r="A1361" s="5">
        <v>2010</v>
      </c>
      <c r="B1361" s="5" t="s">
        <v>47</v>
      </c>
      <c r="C1361" s="5" t="s">
        <v>222</v>
      </c>
      <c r="D1361" s="5" t="s">
        <v>1115</v>
      </c>
      <c r="E1361" s="5">
        <v>8.3414975507347694E-2</v>
      </c>
      <c r="F1361" s="5"/>
      <c r="G1361" s="5"/>
      <c r="H1361" s="5"/>
      <c r="I1361" s="5"/>
    </row>
    <row r="1362" spans="1:9" ht="15.75" customHeight="1" x14ac:dyDescent="0.25">
      <c r="A1362" s="5">
        <v>2010</v>
      </c>
      <c r="B1362" s="5" t="s">
        <v>50</v>
      </c>
      <c r="C1362" s="5" t="s">
        <v>222</v>
      </c>
      <c r="D1362" s="5" t="s">
        <v>1115</v>
      </c>
      <c r="E1362" s="5">
        <v>4.9860041987403699E-4</v>
      </c>
      <c r="F1362" s="5"/>
      <c r="G1362" s="5"/>
      <c r="H1362" s="5"/>
      <c r="I1362" s="5"/>
    </row>
    <row r="1363" spans="1:9" ht="15.75" customHeight="1" x14ac:dyDescent="0.25">
      <c r="A1363" s="5">
        <v>2010</v>
      </c>
      <c r="B1363" s="5" t="s">
        <v>57</v>
      </c>
      <c r="C1363" s="5" t="s">
        <v>222</v>
      </c>
      <c r="D1363" s="5" t="s">
        <v>1115</v>
      </c>
      <c r="E1363" s="5">
        <v>6.7354793561931405E-4</v>
      </c>
      <c r="F1363" s="5"/>
      <c r="G1363" s="5"/>
      <c r="H1363" s="5"/>
      <c r="I1363" s="5"/>
    </row>
    <row r="1364" spans="1:9" ht="15.75" customHeight="1" x14ac:dyDescent="0.25">
      <c r="A1364" s="5">
        <v>2010</v>
      </c>
      <c r="B1364" s="5" t="s">
        <v>54</v>
      </c>
      <c r="C1364" s="5" t="s">
        <v>222</v>
      </c>
      <c r="D1364" s="5" t="s">
        <v>1115</v>
      </c>
      <c r="E1364" s="5">
        <v>6.1756473058082496E-3</v>
      </c>
      <c r="F1364" s="5"/>
      <c r="G1364" s="5"/>
      <c r="H1364" s="5"/>
      <c r="I1364" s="5"/>
    </row>
    <row r="1365" spans="1:9" ht="15.75" customHeight="1" x14ac:dyDescent="0.25">
      <c r="A1365" s="5">
        <v>2010</v>
      </c>
      <c r="B1365" s="5" t="s">
        <v>60</v>
      </c>
      <c r="C1365" s="5" t="s">
        <v>222</v>
      </c>
      <c r="D1365" s="5" t="s">
        <v>1115</v>
      </c>
      <c r="E1365" s="5">
        <v>2.84027291812456E-2</v>
      </c>
      <c r="F1365" s="5"/>
      <c r="G1365" s="5"/>
      <c r="H1365" s="5"/>
      <c r="I1365" s="5"/>
    </row>
    <row r="1366" spans="1:9" ht="15.75" customHeight="1" x14ac:dyDescent="0.25">
      <c r="A1366" s="5">
        <v>2010</v>
      </c>
      <c r="B1366" s="5" t="s">
        <v>62</v>
      </c>
      <c r="C1366" s="5" t="s">
        <v>222</v>
      </c>
      <c r="D1366" s="5" t="s">
        <v>1115</v>
      </c>
      <c r="E1366" s="5">
        <v>6.56053184044786E-4</v>
      </c>
      <c r="F1366" s="5"/>
      <c r="G1366" s="5"/>
      <c r="H1366" s="5"/>
      <c r="I1366" s="5"/>
    </row>
    <row r="1367" spans="1:9" ht="15.75" customHeight="1" x14ac:dyDescent="0.25">
      <c r="A1367" s="5">
        <v>2010</v>
      </c>
      <c r="B1367" s="5" t="s">
        <v>64</v>
      </c>
      <c r="C1367" s="5" t="s">
        <v>222</v>
      </c>
      <c r="D1367" s="5" t="s">
        <v>1115</v>
      </c>
      <c r="E1367" s="5">
        <v>2.4930020993701799E-3</v>
      </c>
      <c r="F1367" s="5"/>
      <c r="G1367" s="5"/>
      <c r="H1367" s="5"/>
      <c r="I1367" s="5"/>
    </row>
    <row r="1368" spans="1:9" ht="15.75" customHeight="1" x14ac:dyDescent="0.25">
      <c r="A1368" s="5">
        <v>2010</v>
      </c>
      <c r="B1368" s="5" t="s">
        <v>87</v>
      </c>
      <c r="C1368" s="5" t="s">
        <v>222</v>
      </c>
      <c r="D1368" s="5" t="s">
        <v>1115</v>
      </c>
      <c r="E1368" s="5">
        <v>4.2424772568229498E-3</v>
      </c>
      <c r="F1368" s="5"/>
      <c r="G1368" s="5"/>
      <c r="H1368" s="5"/>
      <c r="I1368" s="5"/>
    </row>
    <row r="1369" spans="1:9" ht="15.75" customHeight="1" x14ac:dyDescent="0.25">
      <c r="A1369" s="5">
        <v>2010</v>
      </c>
      <c r="B1369" s="5" t="s">
        <v>72</v>
      </c>
      <c r="C1369" s="5" t="s">
        <v>222</v>
      </c>
      <c r="D1369" s="5" t="s">
        <v>1115</v>
      </c>
      <c r="E1369" s="5">
        <v>1.4170748775367301E-3</v>
      </c>
      <c r="F1369" s="5"/>
      <c r="G1369" s="5"/>
      <c r="H1369" s="5"/>
      <c r="I1369" s="5"/>
    </row>
    <row r="1370" spans="1:9" ht="15.75" customHeight="1" x14ac:dyDescent="0.25">
      <c r="A1370" s="5">
        <v>2010</v>
      </c>
      <c r="B1370" s="5" t="s">
        <v>79</v>
      </c>
      <c r="C1370" s="5" t="s">
        <v>222</v>
      </c>
      <c r="D1370" s="5" t="s">
        <v>1115</v>
      </c>
      <c r="E1370" s="5">
        <v>3.8663400979706002E-3</v>
      </c>
      <c r="F1370" s="5"/>
      <c r="G1370" s="5"/>
      <c r="H1370" s="5"/>
      <c r="I1370" s="5"/>
    </row>
    <row r="1371" spans="1:9" ht="15.75" customHeight="1" x14ac:dyDescent="0.25">
      <c r="A1371" s="5">
        <v>2010</v>
      </c>
      <c r="B1371" s="5" t="s">
        <v>85</v>
      </c>
      <c r="C1371" s="5" t="s">
        <v>222</v>
      </c>
      <c r="D1371" s="5" t="s">
        <v>1115</v>
      </c>
      <c r="E1371" s="5">
        <v>3.1962911126661997E-2</v>
      </c>
      <c r="F1371" s="5"/>
      <c r="G1371" s="5"/>
      <c r="H1371" s="5"/>
      <c r="I1371" s="5"/>
    </row>
    <row r="1372" spans="1:9" ht="15.75" customHeight="1" x14ac:dyDescent="0.25">
      <c r="A1372" s="5">
        <v>2010</v>
      </c>
      <c r="B1372" s="5" t="s">
        <v>93</v>
      </c>
      <c r="C1372" s="5" t="s">
        <v>222</v>
      </c>
      <c r="D1372" s="5" t="s">
        <v>1115</v>
      </c>
      <c r="E1372" s="5">
        <v>0.15311406578026501</v>
      </c>
      <c r="F1372" s="5"/>
      <c r="G1372" s="5"/>
      <c r="H1372" s="5"/>
      <c r="I1372" s="5"/>
    </row>
    <row r="1373" spans="1:9" ht="15.75" customHeight="1" x14ac:dyDescent="0.25">
      <c r="A1373" s="5">
        <v>2010</v>
      </c>
      <c r="B1373" s="5" t="s">
        <v>98</v>
      </c>
      <c r="C1373" s="5" t="s">
        <v>222</v>
      </c>
      <c r="D1373" s="5" t="s">
        <v>1115</v>
      </c>
      <c r="E1373" s="5">
        <v>2.3880335899230201E-3</v>
      </c>
      <c r="F1373" s="5"/>
      <c r="G1373" s="5"/>
      <c r="H1373" s="5"/>
      <c r="I1373" s="5"/>
    </row>
    <row r="1374" spans="1:9" ht="15.75" customHeight="1" x14ac:dyDescent="0.25">
      <c r="A1374" s="5">
        <v>2010</v>
      </c>
      <c r="B1374" s="5" t="s">
        <v>101</v>
      </c>
      <c r="C1374" s="5" t="s">
        <v>222</v>
      </c>
      <c r="D1374" s="5" t="s">
        <v>1115</v>
      </c>
      <c r="E1374" s="5">
        <v>3.0423372988103499E-2</v>
      </c>
      <c r="F1374" s="5"/>
      <c r="G1374" s="5"/>
      <c r="H1374" s="5"/>
      <c r="I1374" s="5"/>
    </row>
    <row r="1375" spans="1:9" ht="15.75" customHeight="1" x14ac:dyDescent="0.25">
      <c r="A1375" s="5">
        <v>2010</v>
      </c>
      <c r="B1375" s="5" t="s">
        <v>106</v>
      </c>
      <c r="C1375" s="5" t="s">
        <v>222</v>
      </c>
      <c r="D1375" s="5" t="s">
        <v>1115</v>
      </c>
      <c r="E1375" s="5">
        <v>5.5983205038488398E-3</v>
      </c>
      <c r="F1375" s="5"/>
      <c r="G1375" s="5"/>
      <c r="H1375" s="5"/>
      <c r="I1375" s="5"/>
    </row>
    <row r="1376" spans="1:9" ht="15.75" customHeight="1" x14ac:dyDescent="0.25">
      <c r="A1376" s="5">
        <v>2010</v>
      </c>
      <c r="B1376" s="5" t="s">
        <v>112</v>
      </c>
      <c r="C1376" s="5" t="s">
        <v>222</v>
      </c>
      <c r="D1376" s="5" t="s">
        <v>1115</v>
      </c>
      <c r="E1376" s="5">
        <v>3.08782365290412E-3</v>
      </c>
      <c r="F1376" s="5"/>
      <c r="G1376" s="5"/>
      <c r="H1376" s="5"/>
      <c r="I1376" s="5"/>
    </row>
    <row r="1377" spans="1:9" ht="15.75" customHeight="1" x14ac:dyDescent="0.25">
      <c r="A1377" s="5">
        <v>2010</v>
      </c>
      <c r="B1377" s="5" t="s">
        <v>114</v>
      </c>
      <c r="C1377" s="5" t="s">
        <v>222</v>
      </c>
      <c r="D1377" s="5" t="s">
        <v>1115</v>
      </c>
      <c r="E1377" s="5">
        <v>1.03918824352694E-2</v>
      </c>
      <c r="F1377" s="5"/>
      <c r="G1377" s="5"/>
      <c r="H1377" s="5"/>
      <c r="I1377" s="5"/>
    </row>
    <row r="1378" spans="1:9" ht="15.75" customHeight="1" x14ac:dyDescent="0.25">
      <c r="A1378" s="5">
        <v>2010</v>
      </c>
      <c r="B1378" s="5" t="s">
        <v>117</v>
      </c>
      <c r="C1378" s="5" t="s">
        <v>222</v>
      </c>
      <c r="D1378" s="5" t="s">
        <v>1115</v>
      </c>
      <c r="E1378" s="5">
        <v>3.8488453463960798E-3</v>
      </c>
      <c r="F1378" s="5"/>
      <c r="G1378" s="5"/>
      <c r="H1378" s="5"/>
      <c r="I1378" s="5"/>
    </row>
    <row r="1379" spans="1:9" ht="15.75" customHeight="1" x14ac:dyDescent="0.25">
      <c r="A1379" s="5">
        <v>2010</v>
      </c>
      <c r="B1379" s="5" t="s">
        <v>122</v>
      </c>
      <c r="C1379" s="5" t="s">
        <v>222</v>
      </c>
      <c r="D1379" s="5" t="s">
        <v>1115</v>
      </c>
      <c r="E1379" s="5">
        <v>7.2340797760671802E-3</v>
      </c>
      <c r="F1379" s="5"/>
      <c r="G1379" s="5"/>
      <c r="H1379" s="5"/>
      <c r="I1379" s="5"/>
    </row>
    <row r="1380" spans="1:9" ht="15.75" customHeight="1" x14ac:dyDescent="0.25">
      <c r="A1380" s="5">
        <v>2010</v>
      </c>
      <c r="B1380" s="5" t="s">
        <v>124</v>
      </c>
      <c r="C1380" s="5" t="s">
        <v>222</v>
      </c>
      <c r="D1380" s="5" t="s">
        <v>1115</v>
      </c>
      <c r="E1380" s="5">
        <v>6.4730580825752204E-4</v>
      </c>
      <c r="F1380" s="5"/>
      <c r="G1380" s="5"/>
      <c r="H1380" s="5"/>
      <c r="I1380" s="5"/>
    </row>
    <row r="1381" spans="1:9" ht="15.75" customHeight="1" x14ac:dyDescent="0.25">
      <c r="A1381" s="5">
        <v>2010</v>
      </c>
      <c r="B1381" s="5" t="s">
        <v>130</v>
      </c>
      <c r="C1381" s="5" t="s">
        <v>222</v>
      </c>
      <c r="D1381" s="5" t="s">
        <v>1115</v>
      </c>
      <c r="E1381" s="5">
        <v>2.84027291812456E-2</v>
      </c>
      <c r="F1381" s="5"/>
      <c r="G1381" s="5"/>
      <c r="H1381" s="5"/>
      <c r="I1381" s="5"/>
    </row>
    <row r="1382" spans="1:9" ht="15.75" customHeight="1" x14ac:dyDescent="0.25">
      <c r="A1382" s="5">
        <v>2010</v>
      </c>
      <c r="B1382" s="5" t="s">
        <v>127</v>
      </c>
      <c r="C1382" s="5" t="s">
        <v>222</v>
      </c>
      <c r="D1382" s="5" t="s">
        <v>1115</v>
      </c>
      <c r="E1382" s="5">
        <v>0.30631560531840402</v>
      </c>
      <c r="F1382" s="5"/>
      <c r="G1382" s="5"/>
      <c r="H1382" s="5"/>
      <c r="I1382" s="5"/>
    </row>
    <row r="1383" spans="1:9" ht="15.75" customHeight="1" x14ac:dyDescent="0.25">
      <c r="A1383" s="5">
        <v>2010</v>
      </c>
      <c r="B1383" s="5" t="s">
        <v>3</v>
      </c>
      <c r="C1383" s="5" t="s">
        <v>654</v>
      </c>
      <c r="D1383" s="5" t="s">
        <v>1111</v>
      </c>
      <c r="E1383" s="5">
        <v>7.6574710794225606E-2</v>
      </c>
      <c r="F1383" s="5"/>
      <c r="G1383" s="5"/>
      <c r="H1383" s="5"/>
      <c r="I1383" s="5"/>
    </row>
    <row r="1384" spans="1:9" ht="15.75" customHeight="1" x14ac:dyDescent="0.25">
      <c r="A1384" s="5">
        <v>2010</v>
      </c>
      <c r="B1384" s="5" t="s">
        <v>12</v>
      </c>
      <c r="C1384" s="5" t="s">
        <v>654</v>
      </c>
      <c r="D1384" s="5" t="s">
        <v>1111</v>
      </c>
      <c r="E1384" s="5">
        <v>1.4446959227487E-2</v>
      </c>
      <c r="F1384" s="5"/>
      <c r="G1384" s="5"/>
      <c r="H1384" s="5"/>
      <c r="I1384" s="5"/>
    </row>
    <row r="1385" spans="1:9" ht="15.75" customHeight="1" x14ac:dyDescent="0.25">
      <c r="A1385" s="5">
        <v>2010</v>
      </c>
      <c r="B1385" s="5" t="s">
        <v>8</v>
      </c>
      <c r="C1385" s="5" t="s">
        <v>654</v>
      </c>
      <c r="D1385" s="5" t="s">
        <v>1111</v>
      </c>
      <c r="E1385" s="5">
        <v>2.0092169667374302E-2</v>
      </c>
      <c r="F1385" s="5"/>
      <c r="G1385" s="5"/>
      <c r="H1385" s="5"/>
      <c r="I1385" s="5"/>
    </row>
    <row r="1386" spans="1:9" ht="15.75" customHeight="1" x14ac:dyDescent="0.25">
      <c r="A1386" s="5">
        <v>2010</v>
      </c>
      <c r="B1386" s="5" t="s">
        <v>15</v>
      </c>
      <c r="C1386" s="5" t="s">
        <v>654</v>
      </c>
      <c r="D1386" s="5" t="s">
        <v>1111</v>
      </c>
      <c r="E1386" s="5">
        <v>7.2173880472043095E-2</v>
      </c>
      <c r="F1386" s="5"/>
      <c r="G1386" s="5"/>
      <c r="H1386" s="5"/>
      <c r="I1386" s="5"/>
    </row>
    <row r="1387" spans="1:9" ht="15.75" customHeight="1" x14ac:dyDescent="0.25">
      <c r="A1387" s="5">
        <v>2010</v>
      </c>
      <c r="B1387" s="5" t="s">
        <v>17</v>
      </c>
      <c r="C1387" s="5" t="s">
        <v>654</v>
      </c>
      <c r="D1387" s="5" t="s">
        <v>1111</v>
      </c>
      <c r="E1387" s="5">
        <v>1.9030579996736501E-2</v>
      </c>
      <c r="F1387" s="5"/>
      <c r="G1387" s="5"/>
      <c r="H1387" s="5"/>
      <c r="I1387" s="5"/>
    </row>
    <row r="1388" spans="1:9" ht="15.75" customHeight="1" x14ac:dyDescent="0.25">
      <c r="A1388" s="5">
        <v>2010</v>
      </c>
      <c r="B1388" s="5" t="s">
        <v>26</v>
      </c>
      <c r="C1388" s="5" t="s">
        <v>654</v>
      </c>
      <c r="D1388" s="5" t="s">
        <v>1111</v>
      </c>
      <c r="E1388" s="5">
        <v>3.9839520517488E-2</v>
      </c>
      <c r="F1388" s="5"/>
      <c r="G1388" s="5"/>
      <c r="H1388" s="5"/>
      <c r="I1388" s="5"/>
    </row>
    <row r="1389" spans="1:9" ht="15.75" customHeight="1" x14ac:dyDescent="0.25">
      <c r="A1389" s="5">
        <v>2010</v>
      </c>
      <c r="B1389" s="5" t="s">
        <v>28</v>
      </c>
      <c r="C1389" s="5" t="s">
        <v>654</v>
      </c>
      <c r="D1389" s="5" t="s">
        <v>1111</v>
      </c>
      <c r="E1389" s="5">
        <v>3.7365965610800201E-3</v>
      </c>
      <c r="F1389" s="5"/>
      <c r="G1389" s="5"/>
      <c r="H1389" s="5"/>
      <c r="I1389" s="5"/>
    </row>
    <row r="1390" spans="1:9" ht="15.75" customHeight="1" x14ac:dyDescent="0.25">
      <c r="A1390" s="5">
        <v>2010</v>
      </c>
      <c r="B1390" s="5" t="s">
        <v>42</v>
      </c>
      <c r="C1390" s="5" t="s">
        <v>654</v>
      </c>
      <c r="D1390" s="5" t="s">
        <v>1111</v>
      </c>
      <c r="E1390" s="5">
        <v>1.3839875801762601E-2</v>
      </c>
      <c r="F1390" s="5"/>
      <c r="G1390" s="5"/>
      <c r="H1390" s="5"/>
      <c r="I1390" s="5"/>
    </row>
    <row r="1391" spans="1:9" ht="15.75" customHeight="1" x14ac:dyDescent="0.25">
      <c r="A1391" s="5">
        <v>2010</v>
      </c>
      <c r="B1391" s="5" t="s">
        <v>34</v>
      </c>
      <c r="C1391" s="5" t="s">
        <v>654</v>
      </c>
      <c r="D1391" s="5" t="s">
        <v>1111</v>
      </c>
      <c r="E1391" s="40">
        <v>3.2153658874587799E-6</v>
      </c>
      <c r="F1391" s="5"/>
      <c r="G1391" s="5"/>
      <c r="H1391" s="5"/>
      <c r="I1391" s="5"/>
    </row>
    <row r="1392" spans="1:9" ht="15.75" customHeight="1" x14ac:dyDescent="0.25">
      <c r="A1392" s="5">
        <v>2010</v>
      </c>
      <c r="B1392" s="5" t="s">
        <v>36</v>
      </c>
      <c r="C1392" s="5" t="s">
        <v>654</v>
      </c>
      <c r="D1392" s="5" t="s">
        <v>1111</v>
      </c>
      <c r="E1392" s="5">
        <v>1.7618159147064601E-2</v>
      </c>
      <c r="F1392" s="5"/>
      <c r="G1392" s="5"/>
      <c r="H1392" s="5"/>
      <c r="I1392" s="5"/>
    </row>
    <row r="1393" spans="1:9" ht="15.75" customHeight="1" x14ac:dyDescent="0.25">
      <c r="A1393" s="5">
        <v>2010</v>
      </c>
      <c r="B1393" s="5" t="s">
        <v>39</v>
      </c>
      <c r="C1393" s="5" t="s">
        <v>654</v>
      </c>
      <c r="D1393" s="5" t="s">
        <v>1111</v>
      </c>
      <c r="E1393" s="5">
        <v>5.5130415215566199E-2</v>
      </c>
      <c r="F1393" s="5"/>
      <c r="G1393" s="5"/>
      <c r="H1393" s="5"/>
      <c r="I1393" s="5"/>
    </row>
    <row r="1394" spans="1:9" ht="15.75" customHeight="1" x14ac:dyDescent="0.25">
      <c r="A1394" s="5">
        <v>2010</v>
      </c>
      <c r="B1394" s="5" t="s">
        <v>45</v>
      </c>
      <c r="C1394" s="5" t="s">
        <v>654</v>
      </c>
      <c r="D1394" s="5" t="s">
        <v>1111</v>
      </c>
      <c r="E1394" s="5">
        <v>2.4704320291241502E-2</v>
      </c>
      <c r="F1394" s="5"/>
      <c r="G1394" s="5"/>
      <c r="H1394" s="5"/>
      <c r="I1394" s="5"/>
    </row>
    <row r="1395" spans="1:9" ht="15.75" customHeight="1" x14ac:dyDescent="0.25">
      <c r="A1395" s="5">
        <v>2010</v>
      </c>
      <c r="B1395" s="5" t="s">
        <v>47</v>
      </c>
      <c r="C1395" s="5" t="s">
        <v>654</v>
      </c>
      <c r="D1395" s="5" t="s">
        <v>1111</v>
      </c>
      <c r="E1395" s="5">
        <v>4.8671864939179098E-2</v>
      </c>
      <c r="F1395" s="5"/>
      <c r="G1395" s="5"/>
      <c r="H1395" s="5"/>
      <c r="I1395" s="5"/>
    </row>
    <row r="1396" spans="1:9" ht="15.75" customHeight="1" x14ac:dyDescent="0.25">
      <c r="A1396" s="5">
        <v>2010</v>
      </c>
      <c r="B1396" s="5" t="s">
        <v>57</v>
      </c>
      <c r="C1396" s="5" t="s">
        <v>654</v>
      </c>
      <c r="D1396" s="5" t="s">
        <v>1111</v>
      </c>
      <c r="E1396" s="5">
        <v>2.1131012176175898E-3</v>
      </c>
      <c r="F1396" s="5"/>
      <c r="G1396" s="5"/>
      <c r="H1396" s="5"/>
      <c r="I1396" s="5"/>
    </row>
    <row r="1397" spans="1:9" ht="15.75" customHeight="1" x14ac:dyDescent="0.25">
      <c r="A1397" s="5">
        <v>2010</v>
      </c>
      <c r="B1397" s="5" t="s">
        <v>54</v>
      </c>
      <c r="C1397" s="5" t="s">
        <v>654</v>
      </c>
      <c r="D1397" s="5" t="s">
        <v>1111</v>
      </c>
      <c r="E1397" s="5">
        <v>2.10068270485874E-2</v>
      </c>
      <c r="F1397" s="5"/>
      <c r="G1397" s="5"/>
      <c r="H1397" s="5"/>
      <c r="I1397" s="5"/>
    </row>
    <row r="1398" spans="1:9" ht="15.75" customHeight="1" x14ac:dyDescent="0.25">
      <c r="A1398" s="5">
        <v>2010</v>
      </c>
      <c r="B1398" s="5" t="s">
        <v>52</v>
      </c>
      <c r="C1398" s="5" t="s">
        <v>654</v>
      </c>
      <c r="D1398" s="5" t="s">
        <v>1111</v>
      </c>
      <c r="E1398" s="5">
        <v>4.2319528502122996E-3</v>
      </c>
      <c r="F1398" s="5"/>
      <c r="G1398" s="5"/>
      <c r="H1398" s="5"/>
      <c r="I1398" s="5"/>
    </row>
    <row r="1399" spans="1:9" ht="15.75" customHeight="1" x14ac:dyDescent="0.25">
      <c r="A1399" s="5">
        <v>2010</v>
      </c>
      <c r="B1399" s="5" t="s">
        <v>60</v>
      </c>
      <c r="C1399" s="5" t="s">
        <v>654</v>
      </c>
      <c r="D1399" s="5" t="s">
        <v>1111</v>
      </c>
      <c r="E1399" s="5">
        <v>4.0442859717916502E-2</v>
      </c>
      <c r="F1399" s="5"/>
      <c r="G1399" s="5"/>
      <c r="H1399" s="5"/>
      <c r="I1399" s="5"/>
    </row>
    <row r="1400" spans="1:9" ht="15.75" customHeight="1" x14ac:dyDescent="0.25">
      <c r="A1400" s="5">
        <v>2010</v>
      </c>
      <c r="B1400" s="5" t="s">
        <v>66</v>
      </c>
      <c r="C1400" s="5" t="s">
        <v>654</v>
      </c>
      <c r="D1400" s="5" t="s">
        <v>1111</v>
      </c>
      <c r="E1400" s="5">
        <v>0.104596692783399</v>
      </c>
      <c r="F1400" s="5"/>
      <c r="G1400" s="5"/>
      <c r="H1400" s="5"/>
      <c r="I1400" s="5"/>
    </row>
    <row r="1401" spans="1:9" ht="15.75" customHeight="1" x14ac:dyDescent="0.25">
      <c r="A1401" s="5">
        <v>2010</v>
      </c>
      <c r="B1401" s="5" t="s">
        <v>69</v>
      </c>
      <c r="C1401" s="5" t="s">
        <v>654</v>
      </c>
      <c r="D1401" s="5" t="s">
        <v>1111</v>
      </c>
      <c r="E1401" s="5">
        <v>9.2901355539164905E-3</v>
      </c>
      <c r="F1401" s="5"/>
      <c r="G1401" s="5"/>
      <c r="H1401" s="5"/>
      <c r="I1401" s="5"/>
    </row>
    <row r="1402" spans="1:9" ht="15.75" customHeight="1" x14ac:dyDescent="0.25">
      <c r="A1402" s="5">
        <v>2010</v>
      </c>
      <c r="B1402" s="5" t="s">
        <v>87</v>
      </c>
      <c r="C1402" s="5" t="s">
        <v>654</v>
      </c>
      <c r="D1402" s="5" t="s">
        <v>1111</v>
      </c>
      <c r="E1402" s="5">
        <v>6.36456227615249E-4</v>
      </c>
      <c r="F1402" s="5"/>
      <c r="G1402" s="5"/>
      <c r="H1402" s="5"/>
      <c r="I1402" s="5"/>
    </row>
    <row r="1403" spans="1:9" ht="15.75" customHeight="1" x14ac:dyDescent="0.25">
      <c r="A1403" s="5">
        <v>2010</v>
      </c>
      <c r="B1403" s="5" t="s">
        <v>72</v>
      </c>
      <c r="C1403" s="5" t="s">
        <v>654</v>
      </c>
      <c r="D1403" s="5" t="s">
        <v>1111</v>
      </c>
      <c r="E1403" s="5">
        <v>6.4314207818934504E-3</v>
      </c>
      <c r="F1403" s="5"/>
      <c r="G1403" s="5"/>
      <c r="H1403" s="5"/>
      <c r="I1403" s="5"/>
    </row>
    <row r="1404" spans="1:9" ht="15.75" customHeight="1" x14ac:dyDescent="0.25">
      <c r="A1404" s="5">
        <v>2010</v>
      </c>
      <c r="B1404" s="5" t="s">
        <v>77</v>
      </c>
      <c r="C1404" s="5" t="s">
        <v>654</v>
      </c>
      <c r="D1404" s="5" t="s">
        <v>1111</v>
      </c>
      <c r="E1404" s="5">
        <v>7.6927939220954099E-4</v>
      </c>
      <c r="F1404" s="5"/>
      <c r="G1404" s="5"/>
      <c r="H1404" s="5"/>
      <c r="I1404" s="5"/>
    </row>
    <row r="1405" spans="1:9" ht="15.75" customHeight="1" x14ac:dyDescent="0.25">
      <c r="A1405" s="5">
        <v>2010</v>
      </c>
      <c r="B1405" s="5" t="s">
        <v>79</v>
      </c>
      <c r="C1405" s="5" t="s">
        <v>654</v>
      </c>
      <c r="D1405" s="5" t="s">
        <v>1111</v>
      </c>
      <c r="E1405" s="5">
        <v>4.6820196555838098E-4</v>
      </c>
      <c r="F1405" s="5"/>
      <c r="G1405" s="5"/>
      <c r="H1405" s="5"/>
      <c r="I1405" s="5"/>
    </row>
    <row r="1406" spans="1:9" ht="15.75" customHeight="1" x14ac:dyDescent="0.25">
      <c r="A1406" s="5">
        <v>2010</v>
      </c>
      <c r="B1406" s="5" t="s">
        <v>82</v>
      </c>
      <c r="C1406" s="5" t="s">
        <v>654</v>
      </c>
      <c r="D1406" s="5" t="s">
        <v>1111</v>
      </c>
      <c r="E1406" s="5">
        <v>3.4435687222335999E-3</v>
      </c>
      <c r="F1406" s="5"/>
      <c r="G1406" s="5"/>
      <c r="H1406" s="5"/>
      <c r="I1406" s="5"/>
    </row>
    <row r="1407" spans="1:9" ht="15.75" customHeight="1" x14ac:dyDescent="0.25">
      <c r="A1407" s="5">
        <v>2010</v>
      </c>
      <c r="B1407" s="5" t="s">
        <v>74</v>
      </c>
      <c r="C1407" s="5" t="s">
        <v>654</v>
      </c>
      <c r="D1407" s="5" t="s">
        <v>1111</v>
      </c>
      <c r="E1407" s="5">
        <v>2.31085130965775E-2</v>
      </c>
      <c r="F1407" s="5"/>
      <c r="G1407" s="5"/>
      <c r="H1407" s="5"/>
      <c r="I1407" s="5"/>
    </row>
    <row r="1408" spans="1:9" ht="15.75" customHeight="1" x14ac:dyDescent="0.25">
      <c r="A1408" s="5">
        <v>2010</v>
      </c>
      <c r="B1408" s="5" t="s">
        <v>85</v>
      </c>
      <c r="C1408" s="5" t="s">
        <v>654</v>
      </c>
      <c r="D1408" s="5" t="s">
        <v>1111</v>
      </c>
      <c r="E1408" s="5">
        <v>2.1822376673226101E-2</v>
      </c>
      <c r="F1408" s="5"/>
      <c r="G1408" s="5"/>
      <c r="H1408" s="5"/>
      <c r="I1408" s="5"/>
    </row>
    <row r="1409" spans="1:9" ht="15.75" customHeight="1" x14ac:dyDescent="0.25">
      <c r="A1409" s="5">
        <v>2010</v>
      </c>
      <c r="B1409" s="5" t="s">
        <v>93</v>
      </c>
      <c r="C1409" s="5" t="s">
        <v>654</v>
      </c>
      <c r="D1409" s="5" t="s">
        <v>1111</v>
      </c>
      <c r="E1409" s="5">
        <v>4.3996693143917701E-2</v>
      </c>
      <c r="F1409" s="5"/>
      <c r="G1409" s="5"/>
      <c r="H1409" s="5"/>
      <c r="I1409" s="5"/>
    </row>
    <row r="1410" spans="1:9" ht="15.75" customHeight="1" x14ac:dyDescent="0.25">
      <c r="A1410" s="5">
        <v>2010</v>
      </c>
      <c r="B1410" s="5" t="s">
        <v>95</v>
      </c>
      <c r="C1410" s="5" t="s">
        <v>654</v>
      </c>
      <c r="D1410" s="5" t="s">
        <v>1111</v>
      </c>
      <c r="E1410" s="5">
        <v>1.8139744876532901E-2</v>
      </c>
      <c r="F1410" s="5"/>
      <c r="G1410" s="5"/>
      <c r="H1410" s="5"/>
      <c r="I1410" s="5"/>
    </row>
    <row r="1411" spans="1:9" ht="15.75" customHeight="1" x14ac:dyDescent="0.25">
      <c r="A1411" s="5">
        <v>2010</v>
      </c>
      <c r="B1411" s="5" t="s">
        <v>98</v>
      </c>
      <c r="C1411" s="5" t="s">
        <v>654</v>
      </c>
      <c r="D1411" s="5" t="s">
        <v>1111</v>
      </c>
      <c r="E1411" s="5">
        <v>6.0888067869555801E-3</v>
      </c>
      <c r="F1411" s="5"/>
      <c r="G1411" s="5"/>
      <c r="H1411" s="5"/>
      <c r="I1411" s="5"/>
    </row>
    <row r="1412" spans="1:9" ht="15.75" customHeight="1" x14ac:dyDescent="0.25">
      <c r="A1412" s="5">
        <v>2010</v>
      </c>
      <c r="B1412" s="5" t="s">
        <v>101</v>
      </c>
      <c r="C1412" s="5" t="s">
        <v>654</v>
      </c>
      <c r="D1412" s="5" t="s">
        <v>1111</v>
      </c>
      <c r="E1412" s="5">
        <v>5.4783816153254297E-2</v>
      </c>
      <c r="F1412" s="5"/>
      <c r="G1412" s="5"/>
      <c r="H1412" s="5"/>
      <c r="I1412" s="5"/>
    </row>
    <row r="1413" spans="1:9" ht="15.75" customHeight="1" x14ac:dyDescent="0.25">
      <c r="A1413" s="5">
        <v>2010</v>
      </c>
      <c r="B1413" s="5" t="s">
        <v>1114</v>
      </c>
      <c r="C1413" s="5" t="s">
        <v>654</v>
      </c>
      <c r="D1413" s="5" t="s">
        <v>1111</v>
      </c>
      <c r="E1413" s="5">
        <v>7.4973232637641201E-3</v>
      </c>
      <c r="F1413" s="5"/>
      <c r="G1413" s="5"/>
      <c r="H1413" s="5"/>
      <c r="I1413" s="5"/>
    </row>
    <row r="1414" spans="1:9" ht="15.75" customHeight="1" x14ac:dyDescent="0.25">
      <c r="A1414" s="5">
        <v>2010</v>
      </c>
      <c r="B1414" s="5" t="s">
        <v>106</v>
      </c>
      <c r="C1414" s="5" t="s">
        <v>654</v>
      </c>
      <c r="D1414" s="5" t="s">
        <v>1111</v>
      </c>
      <c r="E1414" s="5">
        <v>1.848156930672E-2</v>
      </c>
      <c r="F1414" s="5"/>
      <c r="G1414" s="5"/>
      <c r="H1414" s="5"/>
      <c r="I1414" s="5"/>
    </row>
    <row r="1415" spans="1:9" ht="15.75" customHeight="1" x14ac:dyDescent="0.25">
      <c r="A1415" s="5">
        <v>2010</v>
      </c>
      <c r="B1415" s="5" t="s">
        <v>109</v>
      </c>
      <c r="C1415" s="5" t="s">
        <v>654</v>
      </c>
      <c r="D1415" s="5" t="s">
        <v>1111</v>
      </c>
      <c r="E1415" s="5">
        <v>8.8006364448062306E-3</v>
      </c>
      <c r="F1415" s="5"/>
      <c r="G1415" s="5"/>
      <c r="H1415" s="5"/>
      <c r="I1415" s="5"/>
    </row>
    <row r="1416" spans="1:9" ht="15.75" customHeight="1" x14ac:dyDescent="0.25">
      <c r="A1416" s="5">
        <v>2010</v>
      </c>
      <c r="B1416" s="5" t="s">
        <v>112</v>
      </c>
      <c r="C1416" s="5" t="s">
        <v>654</v>
      </c>
      <c r="D1416" s="5" t="s">
        <v>1111</v>
      </c>
      <c r="E1416" s="5">
        <v>1.3241879819395799E-2</v>
      </c>
      <c r="F1416" s="5"/>
      <c r="G1416" s="5"/>
      <c r="H1416" s="5"/>
      <c r="I1416" s="5"/>
    </row>
    <row r="1417" spans="1:9" ht="15.75" customHeight="1" x14ac:dyDescent="0.25">
      <c r="A1417" s="5">
        <v>2010</v>
      </c>
      <c r="B1417" s="5" t="s">
        <v>114</v>
      </c>
      <c r="C1417" s="5" t="s">
        <v>654</v>
      </c>
      <c r="D1417" s="5" t="s">
        <v>1111</v>
      </c>
      <c r="E1417" s="5">
        <v>0.101940745936382</v>
      </c>
      <c r="F1417" s="5"/>
      <c r="G1417" s="5"/>
      <c r="H1417" s="5"/>
      <c r="I1417" s="5"/>
    </row>
    <row r="1418" spans="1:9" ht="15.75" customHeight="1" x14ac:dyDescent="0.25">
      <c r="A1418" s="5">
        <v>2010</v>
      </c>
      <c r="B1418" s="5" t="s">
        <v>117</v>
      </c>
      <c r="C1418" s="5" t="s">
        <v>654</v>
      </c>
      <c r="D1418" s="5" t="s">
        <v>1111</v>
      </c>
      <c r="E1418" s="5">
        <v>2.0286771307898199E-2</v>
      </c>
      <c r="F1418" s="5"/>
      <c r="G1418" s="5"/>
      <c r="H1418" s="5"/>
      <c r="I1418" s="5"/>
    </row>
    <row r="1419" spans="1:9" ht="15.75" customHeight="1" x14ac:dyDescent="0.25">
      <c r="A1419" s="5">
        <v>2010</v>
      </c>
      <c r="B1419" s="5" t="s">
        <v>122</v>
      </c>
      <c r="C1419" s="5" t="s">
        <v>654</v>
      </c>
      <c r="D1419" s="5" t="s">
        <v>1111</v>
      </c>
      <c r="E1419" s="5">
        <v>1.7414930642621101E-2</v>
      </c>
      <c r="F1419" s="5"/>
      <c r="G1419" s="5"/>
      <c r="H1419" s="5"/>
      <c r="I1419" s="5"/>
    </row>
    <row r="1420" spans="1:9" ht="15.75" customHeight="1" x14ac:dyDescent="0.25">
      <c r="A1420" s="5">
        <v>2010</v>
      </c>
      <c r="B1420" s="5" t="s">
        <v>124</v>
      </c>
      <c r="C1420" s="5" t="s">
        <v>654</v>
      </c>
      <c r="D1420" s="5" t="s">
        <v>1111</v>
      </c>
      <c r="E1420" s="5">
        <v>7.8939578885193207E-3</v>
      </c>
      <c r="F1420" s="5"/>
      <c r="G1420" s="5"/>
      <c r="H1420" s="5"/>
      <c r="I1420" s="5"/>
    </row>
    <row r="1421" spans="1:9" ht="15.75" customHeight="1" x14ac:dyDescent="0.25">
      <c r="A1421" s="5">
        <v>2010</v>
      </c>
      <c r="B1421" s="5" t="s">
        <v>130</v>
      </c>
      <c r="C1421" s="5" t="s">
        <v>654</v>
      </c>
      <c r="D1421" s="5" t="s">
        <v>1111</v>
      </c>
      <c r="E1421" s="5">
        <v>1.4885329053170601E-2</v>
      </c>
      <c r="F1421" s="5"/>
      <c r="G1421" s="5"/>
      <c r="H1421" s="5"/>
      <c r="I1421" s="5"/>
    </row>
    <row r="1422" spans="1:9" ht="15.75" customHeight="1" x14ac:dyDescent="0.25">
      <c r="A1422" s="5">
        <v>2010</v>
      </c>
      <c r="B1422" s="5" t="s">
        <v>127</v>
      </c>
      <c r="C1422" s="5" t="s">
        <v>654</v>
      </c>
      <c r="D1422" s="5" t="s">
        <v>1111</v>
      </c>
      <c r="E1422" s="5">
        <v>1.36929335807057E-2</v>
      </c>
      <c r="F1422" s="5"/>
      <c r="G1422" s="5"/>
      <c r="H1422" s="5"/>
      <c r="I1422" s="5"/>
    </row>
    <row r="1423" spans="1:9" ht="15.75" customHeight="1" x14ac:dyDescent="0.25">
      <c r="A1423" s="5">
        <v>2010</v>
      </c>
      <c r="B1423" s="5" t="s">
        <v>132</v>
      </c>
      <c r="C1423" s="5" t="s">
        <v>654</v>
      </c>
      <c r="D1423" s="5" t="s">
        <v>1111</v>
      </c>
      <c r="E1423" s="5">
        <v>8.6312077672553392E-3</v>
      </c>
      <c r="F1423" s="5"/>
      <c r="G1423" s="5"/>
      <c r="H1423" s="5"/>
      <c r="I1423" s="5"/>
    </row>
    <row r="1424" spans="1:9" ht="15.75" customHeight="1" x14ac:dyDescent="0.25">
      <c r="A1424" s="5">
        <v>2010</v>
      </c>
      <c r="B1424" s="5" t="s">
        <v>3</v>
      </c>
      <c r="C1424" s="5" t="s">
        <v>654</v>
      </c>
      <c r="D1424" s="5" t="s">
        <v>1113</v>
      </c>
      <c r="E1424" s="5">
        <v>1.51342427468407E-2</v>
      </c>
      <c r="F1424" s="5"/>
      <c r="G1424" s="5"/>
      <c r="H1424" s="5"/>
      <c r="I1424" s="5"/>
    </row>
    <row r="1425" spans="1:9" ht="15.75" customHeight="1" x14ac:dyDescent="0.25">
      <c r="A1425" s="5">
        <v>2010</v>
      </c>
      <c r="B1425" s="5" t="s">
        <v>12</v>
      </c>
      <c r="C1425" s="5" t="s">
        <v>654</v>
      </c>
      <c r="D1425" s="5" t="s">
        <v>1113</v>
      </c>
      <c r="E1425" s="5">
        <v>3.4138691387186298E-3</v>
      </c>
      <c r="F1425" s="5"/>
      <c r="G1425" s="5"/>
      <c r="H1425" s="5"/>
      <c r="I1425" s="5"/>
    </row>
    <row r="1426" spans="1:9" ht="15.75" customHeight="1" x14ac:dyDescent="0.25">
      <c r="A1426" s="5">
        <v>2010</v>
      </c>
      <c r="B1426" s="5" t="s">
        <v>8</v>
      </c>
      <c r="C1426" s="5" t="s">
        <v>654</v>
      </c>
      <c r="D1426" s="5" t="s">
        <v>1113</v>
      </c>
      <c r="E1426" s="5">
        <v>1.3190171583741199E-4</v>
      </c>
      <c r="F1426" s="5"/>
      <c r="G1426" s="5"/>
      <c r="H1426" s="5"/>
      <c r="I1426" s="5"/>
    </row>
    <row r="1427" spans="1:9" ht="15.75" customHeight="1" x14ac:dyDescent="0.25">
      <c r="A1427" s="5">
        <v>2010</v>
      </c>
      <c r="B1427" s="5" t="s">
        <v>15</v>
      </c>
      <c r="C1427" s="5" t="s">
        <v>654</v>
      </c>
      <c r="D1427" s="5" t="s">
        <v>1113</v>
      </c>
      <c r="E1427" s="5">
        <v>2.5200311923206199E-2</v>
      </c>
      <c r="F1427" s="5"/>
      <c r="G1427" s="5"/>
      <c r="H1427" s="5"/>
      <c r="I1427" s="5"/>
    </row>
    <row r="1428" spans="1:9" ht="15.75" customHeight="1" x14ac:dyDescent="0.25">
      <c r="A1428" s="5">
        <v>2010</v>
      </c>
      <c r="B1428" s="5" t="s">
        <v>17</v>
      </c>
      <c r="C1428" s="5" t="s">
        <v>654</v>
      </c>
      <c r="D1428" s="5" t="s">
        <v>1113</v>
      </c>
      <c r="E1428" s="5">
        <v>1.09050938066392E-3</v>
      </c>
      <c r="F1428" s="5"/>
      <c r="G1428" s="5"/>
      <c r="H1428" s="5"/>
      <c r="I1428" s="5"/>
    </row>
    <row r="1429" spans="1:9" ht="15.75" customHeight="1" x14ac:dyDescent="0.25">
      <c r="A1429" s="5">
        <v>2010</v>
      </c>
      <c r="B1429" s="5" t="s">
        <v>23</v>
      </c>
      <c r="C1429" s="5" t="s">
        <v>654</v>
      </c>
      <c r="D1429" s="5" t="s">
        <v>1113</v>
      </c>
      <c r="E1429" s="5">
        <v>1.45168343197146E-3</v>
      </c>
      <c r="F1429" s="5"/>
      <c r="G1429" s="5"/>
      <c r="H1429" s="5"/>
      <c r="I1429" s="5"/>
    </row>
    <row r="1430" spans="1:9" ht="15.75" customHeight="1" x14ac:dyDescent="0.25">
      <c r="A1430" s="5">
        <v>2010</v>
      </c>
      <c r="B1430" s="5" t="s">
        <v>26</v>
      </c>
      <c r="C1430" s="5" t="s">
        <v>654</v>
      </c>
      <c r="D1430" s="5" t="s">
        <v>1113</v>
      </c>
      <c r="E1430" s="5">
        <v>1.32564433712114E-2</v>
      </c>
      <c r="F1430" s="5"/>
      <c r="G1430" s="5"/>
      <c r="H1430" s="5"/>
      <c r="I1430" s="5"/>
    </row>
    <row r="1431" spans="1:9" ht="15.75" customHeight="1" x14ac:dyDescent="0.25">
      <c r="A1431" s="5">
        <v>2010</v>
      </c>
      <c r="B1431" s="5" t="s">
        <v>28</v>
      </c>
      <c r="C1431" s="5" t="s">
        <v>654</v>
      </c>
      <c r="D1431" s="5" t="s">
        <v>1113</v>
      </c>
      <c r="E1431" s="5">
        <v>1.49714961718672E-2</v>
      </c>
      <c r="F1431" s="5"/>
      <c r="G1431" s="5"/>
      <c r="H1431" s="5"/>
      <c r="I1431" s="5"/>
    </row>
    <row r="1432" spans="1:9" ht="15.75" customHeight="1" x14ac:dyDescent="0.25">
      <c r="A1432" s="5">
        <v>2010</v>
      </c>
      <c r="B1432" s="5" t="s">
        <v>42</v>
      </c>
      <c r="C1432" s="5" t="s">
        <v>654</v>
      </c>
      <c r="D1432" s="5" t="s">
        <v>1113</v>
      </c>
      <c r="E1432" s="5">
        <v>4.1754197920482801E-2</v>
      </c>
      <c r="F1432" s="5"/>
      <c r="G1432" s="5"/>
      <c r="H1432" s="5"/>
      <c r="I1432" s="5"/>
    </row>
    <row r="1433" spans="1:9" ht="15.75" customHeight="1" x14ac:dyDescent="0.25">
      <c r="A1433" s="5">
        <v>2010</v>
      </c>
      <c r="B1433" s="5" t="s">
        <v>34</v>
      </c>
      <c r="C1433" s="5" t="s">
        <v>654</v>
      </c>
      <c r="D1433" s="5" t="s">
        <v>1113</v>
      </c>
      <c r="E1433" s="5">
        <v>2.1777500954948399E-3</v>
      </c>
      <c r="F1433" s="5"/>
      <c r="G1433" s="5"/>
      <c r="H1433" s="5"/>
      <c r="I1433" s="5"/>
    </row>
    <row r="1434" spans="1:9" ht="15.75" customHeight="1" x14ac:dyDescent="0.25">
      <c r="A1434" s="5">
        <v>2010</v>
      </c>
      <c r="B1434" s="5" t="s">
        <v>36</v>
      </c>
      <c r="C1434" s="5" t="s">
        <v>654</v>
      </c>
      <c r="D1434" s="5" t="s">
        <v>1113</v>
      </c>
      <c r="E1434" s="5">
        <v>3.1229179695345399E-2</v>
      </c>
      <c r="F1434" s="5"/>
      <c r="G1434" s="5"/>
      <c r="H1434" s="5"/>
      <c r="I1434" s="5"/>
    </row>
    <row r="1435" spans="1:9" ht="15.75" customHeight="1" x14ac:dyDescent="0.25">
      <c r="A1435" s="5">
        <v>2010</v>
      </c>
      <c r="B1435" s="5" t="s">
        <v>39</v>
      </c>
      <c r="C1435" s="5" t="s">
        <v>654</v>
      </c>
      <c r="D1435" s="5" t="s">
        <v>1113</v>
      </c>
      <c r="E1435" s="5">
        <v>1.7683055349916901E-2</v>
      </c>
      <c r="F1435" s="5"/>
      <c r="G1435" s="5"/>
      <c r="H1435" s="5"/>
      <c r="I1435" s="5"/>
    </row>
    <row r="1436" spans="1:9" ht="15.75" customHeight="1" x14ac:dyDescent="0.25">
      <c r="A1436" s="5">
        <v>2010</v>
      </c>
      <c r="B1436" s="5" t="s">
        <v>45</v>
      </c>
      <c r="C1436" s="5" t="s">
        <v>654</v>
      </c>
      <c r="D1436" s="5" t="s">
        <v>1113</v>
      </c>
      <c r="E1436" s="5">
        <v>1.5656791918779299E-2</v>
      </c>
      <c r="F1436" s="5"/>
      <c r="G1436" s="5"/>
      <c r="H1436" s="5"/>
      <c r="I1436" s="5"/>
    </row>
    <row r="1437" spans="1:9" ht="15.75" customHeight="1" x14ac:dyDescent="0.25">
      <c r="A1437" s="5">
        <v>2010</v>
      </c>
      <c r="B1437" s="5" t="s">
        <v>47</v>
      </c>
      <c r="C1437" s="5" t="s">
        <v>654</v>
      </c>
      <c r="D1437" s="5" t="s">
        <v>1113</v>
      </c>
      <c r="E1437" s="5">
        <v>1.12469078569645E-2</v>
      </c>
      <c r="F1437" s="5"/>
      <c r="G1437" s="5"/>
      <c r="H1437" s="5"/>
      <c r="I1437" s="5"/>
    </row>
    <row r="1438" spans="1:9" ht="15.75" customHeight="1" x14ac:dyDescent="0.25">
      <c r="A1438" s="5">
        <v>2010</v>
      </c>
      <c r="B1438" s="5" t="s">
        <v>50</v>
      </c>
      <c r="C1438" s="5" t="s">
        <v>654</v>
      </c>
      <c r="D1438" s="5" t="s">
        <v>1113</v>
      </c>
      <c r="E1438" s="5">
        <v>0.23299414657349601</v>
      </c>
      <c r="F1438" s="5"/>
      <c r="G1438" s="5"/>
      <c r="H1438" s="5"/>
      <c r="I1438" s="5"/>
    </row>
    <row r="1439" spans="1:9" ht="15.75" customHeight="1" x14ac:dyDescent="0.25">
      <c r="A1439" s="5">
        <v>2010</v>
      </c>
      <c r="B1439" s="5" t="s">
        <v>57</v>
      </c>
      <c r="C1439" s="5" t="s">
        <v>654</v>
      </c>
      <c r="D1439" s="5" t="s">
        <v>1113</v>
      </c>
      <c r="E1439" s="5">
        <v>1.2957842336571699E-3</v>
      </c>
      <c r="F1439" s="5"/>
      <c r="G1439" s="5"/>
      <c r="H1439" s="5"/>
      <c r="I1439" s="5"/>
    </row>
    <row r="1440" spans="1:9" ht="15.75" customHeight="1" x14ac:dyDescent="0.25">
      <c r="A1440" s="5">
        <v>2010</v>
      </c>
      <c r="B1440" s="5" t="s">
        <v>54</v>
      </c>
      <c r="C1440" s="5" t="s">
        <v>654</v>
      </c>
      <c r="D1440" s="5" t="s">
        <v>1113</v>
      </c>
      <c r="E1440" s="5">
        <v>6.6158983866296804E-4</v>
      </c>
      <c r="F1440" s="5"/>
      <c r="G1440" s="5"/>
      <c r="H1440" s="5"/>
      <c r="I1440" s="5"/>
    </row>
    <row r="1441" spans="1:9" ht="15.75" customHeight="1" x14ac:dyDescent="0.25">
      <c r="A1441" s="5">
        <v>2010</v>
      </c>
      <c r="B1441" s="5" t="s">
        <v>60</v>
      </c>
      <c r="C1441" s="5" t="s">
        <v>654</v>
      </c>
      <c r="D1441" s="5" t="s">
        <v>1113</v>
      </c>
      <c r="E1441" s="5">
        <v>5.1703578035455803E-3</v>
      </c>
      <c r="F1441" s="5"/>
      <c r="G1441" s="5"/>
      <c r="H1441" s="5"/>
      <c r="I1441" s="5"/>
    </row>
    <row r="1442" spans="1:9" ht="15.75" customHeight="1" x14ac:dyDescent="0.25">
      <c r="A1442" s="5">
        <v>2010</v>
      </c>
      <c r="B1442" s="5" t="s">
        <v>62</v>
      </c>
      <c r="C1442" s="5" t="s">
        <v>654</v>
      </c>
      <c r="D1442" s="5" t="s">
        <v>1113</v>
      </c>
      <c r="E1442" s="5">
        <v>1.19316178167405E-2</v>
      </c>
      <c r="F1442" s="5"/>
      <c r="G1442" s="5"/>
      <c r="H1442" s="5"/>
      <c r="I1442" s="5"/>
    </row>
    <row r="1443" spans="1:9" ht="15.75" customHeight="1" x14ac:dyDescent="0.25">
      <c r="A1443" s="5">
        <v>2010</v>
      </c>
      <c r="B1443" s="5" t="s">
        <v>66</v>
      </c>
      <c r="C1443" s="5" t="s">
        <v>654</v>
      </c>
      <c r="D1443" s="5" t="s">
        <v>1113</v>
      </c>
      <c r="E1443" s="5">
        <v>5.6401551287299E-3</v>
      </c>
      <c r="F1443" s="5"/>
      <c r="G1443" s="5"/>
      <c r="H1443" s="5"/>
      <c r="I1443" s="5"/>
    </row>
    <row r="1444" spans="1:9" ht="15.75" customHeight="1" x14ac:dyDescent="0.25">
      <c r="A1444" s="5">
        <v>2010</v>
      </c>
      <c r="B1444" s="5" t="s">
        <v>64</v>
      </c>
      <c r="C1444" s="5" t="s">
        <v>654</v>
      </c>
      <c r="D1444" s="5" t="s">
        <v>1113</v>
      </c>
      <c r="E1444" s="5">
        <v>1.8204596545792401E-2</v>
      </c>
      <c r="F1444" s="5"/>
      <c r="G1444" s="5"/>
      <c r="H1444" s="5"/>
      <c r="I1444" s="5"/>
    </row>
    <row r="1445" spans="1:9" ht="15.75" customHeight="1" x14ac:dyDescent="0.25">
      <c r="A1445" s="5">
        <v>2010</v>
      </c>
      <c r="B1445" s="5" t="s">
        <v>87</v>
      </c>
      <c r="C1445" s="5" t="s">
        <v>654</v>
      </c>
      <c r="D1445" s="5" t="s">
        <v>1113</v>
      </c>
      <c r="E1445" s="5">
        <v>8.4587992297537693E-3</v>
      </c>
      <c r="F1445" s="5"/>
      <c r="G1445" s="5"/>
      <c r="H1445" s="5"/>
      <c r="I1445" s="5"/>
    </row>
    <row r="1446" spans="1:9" ht="15.75" customHeight="1" x14ac:dyDescent="0.25">
      <c r="A1446" s="5">
        <v>2010</v>
      </c>
      <c r="B1446" s="5" t="s">
        <v>90</v>
      </c>
      <c r="C1446" s="5" t="s">
        <v>654</v>
      </c>
      <c r="D1446" s="5" t="s">
        <v>1113</v>
      </c>
      <c r="E1446" s="5">
        <v>2.8988395473713998E-3</v>
      </c>
      <c r="F1446" s="5"/>
      <c r="G1446" s="5"/>
      <c r="H1446" s="5"/>
      <c r="I1446" s="5"/>
    </row>
    <row r="1447" spans="1:9" ht="15.75" customHeight="1" x14ac:dyDescent="0.25">
      <c r="A1447" s="5">
        <v>2010</v>
      </c>
      <c r="B1447" s="5" t="s">
        <v>72</v>
      </c>
      <c r="C1447" s="5" t="s">
        <v>654</v>
      </c>
      <c r="D1447" s="5" t="s">
        <v>1113</v>
      </c>
      <c r="E1447" s="5">
        <v>1.4767152773194001E-2</v>
      </c>
      <c r="F1447" s="5"/>
      <c r="G1447" s="5"/>
      <c r="H1447" s="5"/>
      <c r="I1447" s="5"/>
    </row>
    <row r="1448" spans="1:9" ht="15.75" customHeight="1" x14ac:dyDescent="0.25">
      <c r="A1448" s="5">
        <v>2010</v>
      </c>
      <c r="B1448" s="5" t="s">
        <v>79</v>
      </c>
      <c r="C1448" s="5" t="s">
        <v>654</v>
      </c>
      <c r="D1448" s="5" t="s">
        <v>1113</v>
      </c>
      <c r="E1448" s="5">
        <v>5.3214011695295498E-4</v>
      </c>
      <c r="F1448" s="5"/>
      <c r="G1448" s="5"/>
      <c r="H1448" s="5"/>
      <c r="I1448" s="5"/>
    </row>
    <row r="1449" spans="1:9" ht="15.75" customHeight="1" x14ac:dyDescent="0.25">
      <c r="A1449" s="5">
        <v>2010</v>
      </c>
      <c r="B1449" s="5" t="s">
        <v>82</v>
      </c>
      <c r="C1449" s="5" t="s">
        <v>654</v>
      </c>
      <c r="D1449" s="5" t="s">
        <v>1113</v>
      </c>
      <c r="E1449" s="5">
        <v>3.1171395884317801E-4</v>
      </c>
      <c r="F1449" s="5"/>
      <c r="G1449" s="5"/>
      <c r="H1449" s="5"/>
      <c r="I1449" s="5"/>
    </row>
    <row r="1450" spans="1:9" ht="15.75" customHeight="1" x14ac:dyDescent="0.25">
      <c r="A1450" s="5">
        <v>2010</v>
      </c>
      <c r="B1450" s="5" t="s">
        <v>74</v>
      </c>
      <c r="C1450" s="5" t="s">
        <v>654</v>
      </c>
      <c r="D1450" s="5" t="s">
        <v>1113</v>
      </c>
      <c r="E1450" s="5">
        <v>2.0887797161683701E-4</v>
      </c>
      <c r="F1450" s="5"/>
      <c r="G1450" s="5"/>
      <c r="H1450" s="5"/>
      <c r="I1450" s="5"/>
    </row>
    <row r="1451" spans="1:9" ht="15.75" customHeight="1" x14ac:dyDescent="0.25">
      <c r="A1451" s="5">
        <v>2010</v>
      </c>
      <c r="B1451" s="5" t="s">
        <v>85</v>
      </c>
      <c r="C1451" s="5" t="s">
        <v>654</v>
      </c>
      <c r="D1451" s="5" t="s">
        <v>1113</v>
      </c>
      <c r="E1451" s="5">
        <v>9.0784452581927806E-3</v>
      </c>
      <c r="F1451" s="5"/>
      <c r="G1451" s="5"/>
      <c r="H1451" s="5"/>
      <c r="I1451" s="5"/>
    </row>
    <row r="1452" spans="1:9" ht="15.75" customHeight="1" x14ac:dyDescent="0.25">
      <c r="A1452" s="5">
        <v>2010</v>
      </c>
      <c r="B1452" s="5" t="s">
        <v>93</v>
      </c>
      <c r="C1452" s="5" t="s">
        <v>654</v>
      </c>
      <c r="D1452" s="5" t="s">
        <v>1113</v>
      </c>
      <c r="E1452" s="5">
        <v>2.8915242666404498E-2</v>
      </c>
      <c r="F1452" s="5"/>
      <c r="G1452" s="5"/>
      <c r="H1452" s="5"/>
      <c r="I1452" s="5"/>
    </row>
    <row r="1453" spans="1:9" ht="15.75" customHeight="1" x14ac:dyDescent="0.25">
      <c r="A1453" s="5">
        <v>2010</v>
      </c>
      <c r="B1453" s="5" t="s">
        <v>95</v>
      </c>
      <c r="C1453" s="5" t="s">
        <v>654</v>
      </c>
      <c r="D1453" s="5" t="s">
        <v>1113</v>
      </c>
      <c r="E1453" s="5">
        <v>3.52706854476161E-2</v>
      </c>
      <c r="F1453" s="5"/>
      <c r="G1453" s="5"/>
      <c r="H1453" s="5"/>
      <c r="I1453" s="5"/>
    </row>
    <row r="1454" spans="1:9" ht="15.75" customHeight="1" x14ac:dyDescent="0.25">
      <c r="A1454" s="5">
        <v>2010</v>
      </c>
      <c r="B1454" s="5" t="s">
        <v>98</v>
      </c>
      <c r="C1454" s="5" t="s">
        <v>654</v>
      </c>
      <c r="D1454" s="5" t="s">
        <v>1113</v>
      </c>
      <c r="E1454" s="5">
        <v>1.42365404524205E-3</v>
      </c>
      <c r="F1454" s="5"/>
      <c r="G1454" s="5"/>
      <c r="H1454" s="5"/>
      <c r="I1454" s="5"/>
    </row>
    <row r="1455" spans="1:9" ht="15.75" customHeight="1" x14ac:dyDescent="0.25">
      <c r="A1455" s="5">
        <v>2010</v>
      </c>
      <c r="B1455" s="5" t="s">
        <v>101</v>
      </c>
      <c r="C1455" s="5" t="s">
        <v>654</v>
      </c>
      <c r="D1455" s="5" t="s">
        <v>1113</v>
      </c>
      <c r="E1455" s="5">
        <v>3.1763654385130501E-3</v>
      </c>
      <c r="F1455" s="5"/>
      <c r="G1455" s="5"/>
      <c r="H1455" s="5"/>
      <c r="I1455" s="5"/>
    </row>
    <row r="1456" spans="1:9" ht="15.75" customHeight="1" x14ac:dyDescent="0.25">
      <c r="A1456" s="5">
        <v>2010</v>
      </c>
      <c r="B1456" s="5" t="s">
        <v>104</v>
      </c>
      <c r="C1456" s="5" t="s">
        <v>654</v>
      </c>
      <c r="D1456" s="5" t="s">
        <v>1113</v>
      </c>
      <c r="E1456" s="5">
        <v>3.6815072332566703E-4</v>
      </c>
      <c r="F1456" s="5"/>
      <c r="G1456" s="5"/>
      <c r="H1456" s="5"/>
      <c r="I1456" s="5"/>
    </row>
    <row r="1457" spans="1:9" ht="15.75" customHeight="1" x14ac:dyDescent="0.25">
      <c r="A1457" s="5">
        <v>2010</v>
      </c>
      <c r="B1457" s="5" t="s">
        <v>106</v>
      </c>
      <c r="C1457" s="5" t="s">
        <v>654</v>
      </c>
      <c r="D1457" s="5" t="s">
        <v>1113</v>
      </c>
      <c r="E1457" s="5">
        <v>9.1223693983522904E-3</v>
      </c>
      <c r="F1457" s="5"/>
      <c r="G1457" s="5"/>
      <c r="H1457" s="5"/>
      <c r="I1457" s="5"/>
    </row>
    <row r="1458" spans="1:9" ht="15.75" customHeight="1" x14ac:dyDescent="0.25">
      <c r="A1458" s="5">
        <v>2010</v>
      </c>
      <c r="B1458" s="5" t="s">
        <v>109</v>
      </c>
      <c r="C1458" s="5" t="s">
        <v>654</v>
      </c>
      <c r="D1458" s="5" t="s">
        <v>1113</v>
      </c>
      <c r="E1458" s="5">
        <v>8.9885632146521396E-3</v>
      </c>
      <c r="F1458" s="5"/>
      <c r="G1458" s="5"/>
      <c r="H1458" s="5"/>
      <c r="I1458" s="5"/>
    </row>
    <row r="1459" spans="1:9" ht="15.75" customHeight="1" x14ac:dyDescent="0.25">
      <c r="A1459" s="5">
        <v>2010</v>
      </c>
      <c r="B1459" s="5" t="s">
        <v>112</v>
      </c>
      <c r="C1459" s="5" t="s">
        <v>654</v>
      </c>
      <c r="D1459" s="5" t="s">
        <v>1113</v>
      </c>
      <c r="E1459" s="5">
        <v>3.8166165954337403E-2</v>
      </c>
      <c r="F1459" s="5"/>
      <c r="G1459" s="5"/>
      <c r="H1459" s="5"/>
      <c r="I1459" s="5"/>
    </row>
    <row r="1460" spans="1:9" ht="15.75" customHeight="1" x14ac:dyDescent="0.25">
      <c r="A1460" s="5">
        <v>2010</v>
      </c>
      <c r="B1460" s="5" t="s">
        <v>114</v>
      </c>
      <c r="C1460" s="5" t="s">
        <v>654</v>
      </c>
      <c r="D1460" s="5" t="s">
        <v>1113</v>
      </c>
      <c r="E1460" s="5">
        <v>0.33473498495866799</v>
      </c>
      <c r="F1460" s="5"/>
      <c r="G1460" s="5"/>
      <c r="H1460" s="5"/>
      <c r="I1460" s="5"/>
    </row>
    <row r="1461" spans="1:9" ht="15.75" customHeight="1" x14ac:dyDescent="0.25">
      <c r="A1461" s="5">
        <v>2010</v>
      </c>
      <c r="B1461" s="5" t="s">
        <v>117</v>
      </c>
      <c r="C1461" s="5" t="s">
        <v>654</v>
      </c>
      <c r="D1461" s="5" t="s">
        <v>1113</v>
      </c>
      <c r="E1461" s="5">
        <v>1.10056539316811E-3</v>
      </c>
      <c r="F1461" s="5"/>
      <c r="G1461" s="5"/>
      <c r="H1461" s="5"/>
      <c r="I1461" s="5"/>
    </row>
    <row r="1462" spans="1:9" ht="15.75" customHeight="1" x14ac:dyDescent="0.25">
      <c r="A1462" s="5">
        <v>2010</v>
      </c>
      <c r="B1462" s="5" t="s">
        <v>122</v>
      </c>
      <c r="C1462" s="5" t="s">
        <v>654</v>
      </c>
      <c r="D1462" s="5" t="s">
        <v>1113</v>
      </c>
      <c r="E1462" s="5">
        <v>1.0401648683645799E-2</v>
      </c>
      <c r="F1462" s="5"/>
      <c r="G1462" s="5"/>
      <c r="H1462" s="5"/>
      <c r="I1462" s="5"/>
    </row>
    <row r="1463" spans="1:9" ht="15.75" customHeight="1" x14ac:dyDescent="0.25">
      <c r="A1463" s="5">
        <v>2010</v>
      </c>
      <c r="B1463" s="5" t="s">
        <v>124</v>
      </c>
      <c r="C1463" s="5" t="s">
        <v>654</v>
      </c>
      <c r="D1463" s="5" t="s">
        <v>1113</v>
      </c>
      <c r="E1463" s="5">
        <v>8.1878265023628896E-4</v>
      </c>
      <c r="F1463" s="5"/>
      <c r="G1463" s="5"/>
      <c r="H1463" s="5"/>
      <c r="I1463" s="5"/>
    </row>
    <row r="1464" spans="1:9" ht="15.75" customHeight="1" x14ac:dyDescent="0.25">
      <c r="A1464" s="5">
        <v>2010</v>
      </c>
      <c r="B1464" s="5" t="s">
        <v>130</v>
      </c>
      <c r="C1464" s="5" t="s">
        <v>654</v>
      </c>
      <c r="D1464" s="5" t="s">
        <v>1113</v>
      </c>
      <c r="E1464" s="5">
        <v>4.44323896605578E-3</v>
      </c>
      <c r="F1464" s="5"/>
      <c r="G1464" s="5"/>
      <c r="H1464" s="5"/>
      <c r="I1464" s="5"/>
    </row>
    <row r="1465" spans="1:9" ht="15.75" customHeight="1" x14ac:dyDescent="0.25">
      <c r="A1465" s="5">
        <v>2010</v>
      </c>
      <c r="B1465" s="5" t="s">
        <v>127</v>
      </c>
      <c r="C1465" s="5" t="s">
        <v>654</v>
      </c>
      <c r="D1465" s="5" t="s">
        <v>1113</v>
      </c>
      <c r="E1465" s="5">
        <v>1.3866165980856099E-2</v>
      </c>
      <c r="F1465" s="5"/>
      <c r="G1465" s="5"/>
      <c r="H1465" s="5"/>
      <c r="I1465" s="5"/>
    </row>
    <row r="1466" spans="1:9" ht="15.75" customHeight="1" x14ac:dyDescent="0.25">
      <c r="A1466" s="5">
        <v>2010</v>
      </c>
      <c r="B1466" s="5" t="s">
        <v>132</v>
      </c>
      <c r="C1466" s="5" t="s">
        <v>654</v>
      </c>
      <c r="D1466" s="5" t="s">
        <v>1113</v>
      </c>
      <c r="E1466" s="5">
        <v>2.6508589650750601E-3</v>
      </c>
      <c r="F1466" s="5"/>
      <c r="G1466" s="5"/>
      <c r="H1466" s="5"/>
      <c r="I1466" s="5"/>
    </row>
    <row r="1467" spans="1:9" ht="15.75" customHeight="1" x14ac:dyDescent="0.25">
      <c r="A1467" s="5">
        <v>2010</v>
      </c>
      <c r="B1467" s="5" t="s">
        <v>3</v>
      </c>
      <c r="C1467" s="5" t="s">
        <v>654</v>
      </c>
      <c r="D1467" s="5" t="s">
        <v>1115</v>
      </c>
      <c r="E1467" s="5">
        <v>7.0145565385636696E-2</v>
      </c>
      <c r="F1467" s="5"/>
      <c r="G1467" s="5"/>
      <c r="H1467" s="5"/>
      <c r="I1467" s="5"/>
    </row>
    <row r="1468" spans="1:9" ht="15.75" customHeight="1" x14ac:dyDescent="0.25">
      <c r="A1468" s="5">
        <v>2010</v>
      </c>
      <c r="B1468" s="5" t="s">
        <v>12</v>
      </c>
      <c r="C1468" s="5" t="s">
        <v>654</v>
      </c>
      <c r="D1468" s="5" t="s">
        <v>1115</v>
      </c>
      <c r="E1468" s="5">
        <v>1.47731702997939E-2</v>
      </c>
      <c r="F1468" s="5"/>
      <c r="G1468" s="5"/>
      <c r="H1468" s="5"/>
      <c r="I1468" s="5"/>
    </row>
    <row r="1469" spans="1:9" ht="15.75" customHeight="1" x14ac:dyDescent="0.25">
      <c r="A1469" s="5">
        <v>2010</v>
      </c>
      <c r="B1469" s="5" t="s">
        <v>8</v>
      </c>
      <c r="C1469" s="5" t="s">
        <v>654</v>
      </c>
      <c r="D1469" s="5" t="s">
        <v>1115</v>
      </c>
      <c r="E1469" s="5">
        <v>4.0256261763069097E-4</v>
      </c>
      <c r="F1469" s="5"/>
      <c r="G1469" s="5"/>
      <c r="H1469" s="5"/>
      <c r="I1469" s="5"/>
    </row>
    <row r="1470" spans="1:9" ht="15.75" customHeight="1" x14ac:dyDescent="0.25">
      <c r="A1470" s="5">
        <v>2010</v>
      </c>
      <c r="B1470" s="5" t="s">
        <v>15</v>
      </c>
      <c r="C1470" s="5" t="s">
        <v>654</v>
      </c>
      <c r="D1470" s="5" t="s">
        <v>1115</v>
      </c>
      <c r="E1470" s="5">
        <v>6.1781947777598102E-3</v>
      </c>
      <c r="F1470" s="5"/>
      <c r="G1470" s="5"/>
      <c r="H1470" s="5"/>
      <c r="I1470" s="5"/>
    </row>
    <row r="1471" spans="1:9" ht="15.75" customHeight="1" x14ac:dyDescent="0.25">
      <c r="A1471" s="5">
        <v>2010</v>
      </c>
      <c r="B1471" s="5" t="s">
        <v>17</v>
      </c>
      <c r="C1471" s="5" t="s">
        <v>654</v>
      </c>
      <c r="D1471" s="5" t="s">
        <v>1115</v>
      </c>
      <c r="E1471" s="5">
        <v>3.6391133235308699E-3</v>
      </c>
      <c r="F1471" s="5"/>
      <c r="G1471" s="5"/>
      <c r="H1471" s="5"/>
      <c r="I1471" s="5"/>
    </row>
    <row r="1472" spans="1:9" ht="15.75" customHeight="1" x14ac:dyDescent="0.25">
      <c r="A1472" s="5">
        <v>2010</v>
      </c>
      <c r="B1472" s="5" t="s">
        <v>23</v>
      </c>
      <c r="C1472" s="5" t="s">
        <v>654</v>
      </c>
      <c r="D1472" s="5" t="s">
        <v>1115</v>
      </c>
      <c r="E1472" s="5">
        <v>1.5454557969615699E-3</v>
      </c>
      <c r="F1472" s="5"/>
      <c r="G1472" s="5"/>
      <c r="H1472" s="5"/>
      <c r="I1472" s="5"/>
    </row>
    <row r="1473" spans="1:9" ht="15.75" customHeight="1" x14ac:dyDescent="0.25">
      <c r="A1473" s="5">
        <v>2010</v>
      </c>
      <c r="B1473" s="5" t="s">
        <v>26</v>
      </c>
      <c r="C1473" s="5" t="s">
        <v>654</v>
      </c>
      <c r="D1473" s="5" t="s">
        <v>1115</v>
      </c>
      <c r="E1473" s="5">
        <v>8.81852554550686E-4</v>
      </c>
      <c r="F1473" s="5"/>
      <c r="G1473" s="5"/>
      <c r="H1473" s="5"/>
      <c r="I1473" s="5"/>
    </row>
    <row r="1474" spans="1:9" ht="15.75" customHeight="1" x14ac:dyDescent="0.25">
      <c r="A1474" s="5">
        <v>2010</v>
      </c>
      <c r="B1474" s="5" t="s">
        <v>28</v>
      </c>
      <c r="C1474" s="5" t="s">
        <v>654</v>
      </c>
      <c r="D1474" s="5" t="s">
        <v>1115</v>
      </c>
      <c r="E1474" s="5">
        <v>1.20311511440006E-3</v>
      </c>
      <c r="F1474" s="5"/>
      <c r="G1474" s="5"/>
      <c r="H1474" s="5"/>
      <c r="I1474" s="5"/>
    </row>
    <row r="1475" spans="1:9" ht="15.75" customHeight="1" x14ac:dyDescent="0.25">
      <c r="A1475" s="5">
        <v>2010</v>
      </c>
      <c r="B1475" s="5" t="s">
        <v>42</v>
      </c>
      <c r="C1475" s="5" t="s">
        <v>654</v>
      </c>
      <c r="D1475" s="5" t="s">
        <v>1115</v>
      </c>
      <c r="E1475" s="5">
        <v>5.9367432403353198E-3</v>
      </c>
      <c r="F1475" s="5"/>
      <c r="G1475" s="5"/>
      <c r="H1475" s="5"/>
      <c r="I1475" s="5"/>
    </row>
    <row r="1476" spans="1:9" ht="15.75" customHeight="1" x14ac:dyDescent="0.25">
      <c r="A1476" s="5">
        <v>2010</v>
      </c>
      <c r="B1476" s="5" t="s">
        <v>36</v>
      </c>
      <c r="C1476" s="5" t="s">
        <v>654</v>
      </c>
      <c r="D1476" s="5" t="s">
        <v>1115</v>
      </c>
      <c r="E1476" s="5">
        <v>5.8691426896371003E-2</v>
      </c>
      <c r="F1476" s="5"/>
      <c r="G1476" s="5"/>
      <c r="H1476" s="5"/>
      <c r="I1476" s="5"/>
    </row>
    <row r="1477" spans="1:9" ht="15.75" customHeight="1" x14ac:dyDescent="0.25">
      <c r="A1477" s="5">
        <v>2010</v>
      </c>
      <c r="B1477" s="5" t="s">
        <v>39</v>
      </c>
      <c r="C1477" s="5" t="s">
        <v>654</v>
      </c>
      <c r="D1477" s="5" t="s">
        <v>1115</v>
      </c>
      <c r="E1477" s="5">
        <v>0.354079887324669</v>
      </c>
      <c r="F1477" s="5"/>
      <c r="G1477" s="5"/>
      <c r="H1477" s="5"/>
      <c r="I1477" s="5"/>
    </row>
    <row r="1478" spans="1:9" ht="15.75" customHeight="1" x14ac:dyDescent="0.25">
      <c r="A1478" s="5">
        <v>2010</v>
      </c>
      <c r="B1478" s="5" t="s">
        <v>47</v>
      </c>
      <c r="C1478" s="5" t="s">
        <v>654</v>
      </c>
      <c r="D1478" s="5" t="s">
        <v>1115</v>
      </c>
      <c r="E1478" s="5">
        <v>4.4315409052412699E-2</v>
      </c>
      <c r="F1478" s="5"/>
      <c r="G1478" s="5"/>
      <c r="H1478" s="5"/>
      <c r="I1478" s="5"/>
    </row>
    <row r="1479" spans="1:9" ht="15.75" customHeight="1" x14ac:dyDescent="0.25">
      <c r="A1479" s="5">
        <v>2010</v>
      </c>
      <c r="B1479" s="5" t="s">
        <v>50</v>
      </c>
      <c r="C1479" s="5" t="s">
        <v>654</v>
      </c>
      <c r="D1479" s="5" t="s">
        <v>1115</v>
      </c>
      <c r="E1479" s="5">
        <v>8.4549209289836E-4</v>
      </c>
      <c r="F1479" s="5"/>
      <c r="G1479" s="5"/>
      <c r="H1479" s="5"/>
      <c r="I1479" s="5"/>
    </row>
    <row r="1480" spans="1:9" ht="15.75" customHeight="1" x14ac:dyDescent="0.25">
      <c r="A1480" s="5">
        <v>2010</v>
      </c>
      <c r="B1480" s="5" t="s">
        <v>57</v>
      </c>
      <c r="C1480" s="5" t="s">
        <v>654</v>
      </c>
      <c r="D1480" s="5" t="s">
        <v>1115</v>
      </c>
      <c r="E1480" s="5">
        <v>5.1854829045829703E-4</v>
      </c>
      <c r="F1480" s="5"/>
      <c r="G1480" s="5"/>
      <c r="H1480" s="5"/>
      <c r="I1480" s="5"/>
    </row>
    <row r="1481" spans="1:9" ht="15.75" customHeight="1" x14ac:dyDescent="0.25">
      <c r="A1481" s="5">
        <v>2010</v>
      </c>
      <c r="B1481" s="5" t="s">
        <v>54</v>
      </c>
      <c r="C1481" s="5" t="s">
        <v>654</v>
      </c>
      <c r="D1481" s="5" t="s">
        <v>1115</v>
      </c>
      <c r="E1481" s="5">
        <v>2.6897409061807698E-2</v>
      </c>
      <c r="F1481" s="5"/>
      <c r="G1481" s="5"/>
      <c r="H1481" s="5"/>
      <c r="I1481" s="5"/>
    </row>
    <row r="1482" spans="1:9" ht="15.75" customHeight="1" x14ac:dyDescent="0.25">
      <c r="A1482" s="5">
        <v>2010</v>
      </c>
      <c r="B1482" s="5" t="s">
        <v>60</v>
      </c>
      <c r="C1482" s="5" t="s">
        <v>654</v>
      </c>
      <c r="D1482" s="5" t="s">
        <v>1115</v>
      </c>
      <c r="E1482" s="5">
        <v>7.4590113205618397E-2</v>
      </c>
      <c r="F1482" s="5"/>
      <c r="G1482" s="5"/>
      <c r="H1482" s="5"/>
      <c r="I1482" s="5"/>
    </row>
    <row r="1483" spans="1:9" ht="15.75" customHeight="1" x14ac:dyDescent="0.25">
      <c r="A1483" s="5">
        <v>2010</v>
      </c>
      <c r="B1483" s="5" t="s">
        <v>62</v>
      </c>
      <c r="C1483" s="5" t="s">
        <v>654</v>
      </c>
      <c r="D1483" s="5" t="s">
        <v>1115</v>
      </c>
      <c r="E1483" s="5">
        <v>4.9593442504136699E-3</v>
      </c>
      <c r="F1483" s="5"/>
      <c r="G1483" s="5"/>
      <c r="H1483" s="5"/>
      <c r="I1483" s="5"/>
    </row>
    <row r="1484" spans="1:9" ht="15.75" customHeight="1" x14ac:dyDescent="0.25">
      <c r="A1484" s="5">
        <v>2010</v>
      </c>
      <c r="B1484" s="5" t="s">
        <v>64</v>
      </c>
      <c r="C1484" s="5" t="s">
        <v>654</v>
      </c>
      <c r="D1484" s="5" t="s">
        <v>1115</v>
      </c>
      <c r="E1484" s="5">
        <v>5.5125234306872099E-3</v>
      </c>
      <c r="F1484" s="5"/>
      <c r="G1484" s="5"/>
      <c r="H1484" s="5"/>
      <c r="I1484" s="5"/>
    </row>
    <row r="1485" spans="1:9" ht="15.75" customHeight="1" x14ac:dyDescent="0.25">
      <c r="A1485" s="5">
        <v>2010</v>
      </c>
      <c r="B1485" s="5" t="s">
        <v>87</v>
      </c>
      <c r="C1485" s="5" t="s">
        <v>654</v>
      </c>
      <c r="D1485" s="5" t="s">
        <v>1115</v>
      </c>
      <c r="E1485" s="5">
        <v>4.8593739800863404E-3</v>
      </c>
      <c r="F1485" s="5"/>
      <c r="G1485" s="5"/>
      <c r="H1485" s="5"/>
      <c r="I1485" s="5"/>
    </row>
    <row r="1486" spans="1:9" ht="15.75" customHeight="1" x14ac:dyDescent="0.25">
      <c r="A1486" s="5">
        <v>2010</v>
      </c>
      <c r="B1486" s="5" t="s">
        <v>72</v>
      </c>
      <c r="C1486" s="5" t="s">
        <v>654</v>
      </c>
      <c r="D1486" s="5" t="s">
        <v>1115</v>
      </c>
      <c r="E1486" s="5">
        <v>2.5907967975695801E-3</v>
      </c>
      <c r="F1486" s="5"/>
      <c r="G1486" s="5"/>
      <c r="H1486" s="5"/>
      <c r="I1486" s="5"/>
    </row>
    <row r="1487" spans="1:9" ht="15.75" customHeight="1" x14ac:dyDescent="0.25">
      <c r="A1487" s="5">
        <v>2010</v>
      </c>
      <c r="B1487" s="5" t="s">
        <v>79</v>
      </c>
      <c r="C1487" s="5" t="s">
        <v>654</v>
      </c>
      <c r="D1487" s="5" t="s">
        <v>1115</v>
      </c>
      <c r="E1487" s="5">
        <v>1.09897299971514E-3</v>
      </c>
      <c r="F1487" s="5"/>
      <c r="G1487" s="5"/>
      <c r="H1487" s="5"/>
      <c r="I1487" s="5"/>
    </row>
    <row r="1488" spans="1:9" ht="15.75" customHeight="1" x14ac:dyDescent="0.25">
      <c r="A1488" s="5">
        <v>2010</v>
      </c>
      <c r="B1488" s="5" t="s">
        <v>85</v>
      </c>
      <c r="C1488" s="5" t="s">
        <v>654</v>
      </c>
      <c r="D1488" s="5" t="s">
        <v>1115</v>
      </c>
      <c r="E1488" s="5">
        <v>5.0699184887664601E-3</v>
      </c>
      <c r="F1488" s="5"/>
      <c r="G1488" s="5"/>
      <c r="H1488" s="5"/>
      <c r="I1488" s="5"/>
    </row>
    <row r="1489" spans="1:9" ht="15.75" customHeight="1" x14ac:dyDescent="0.25">
      <c r="A1489" s="5">
        <v>2010</v>
      </c>
      <c r="B1489" s="5" t="s">
        <v>93</v>
      </c>
      <c r="C1489" s="5" t="s">
        <v>654</v>
      </c>
      <c r="D1489" s="5" t="s">
        <v>1115</v>
      </c>
      <c r="E1489" s="5">
        <v>0.17573759579554599</v>
      </c>
      <c r="F1489" s="5"/>
      <c r="G1489" s="5"/>
      <c r="H1489" s="5"/>
      <c r="I1489" s="5"/>
    </row>
    <row r="1490" spans="1:9" ht="15.75" customHeight="1" x14ac:dyDescent="0.25">
      <c r="A1490" s="5">
        <v>2010</v>
      </c>
      <c r="B1490" s="5" t="s">
        <v>98</v>
      </c>
      <c r="C1490" s="5" t="s">
        <v>654</v>
      </c>
      <c r="D1490" s="5" t="s">
        <v>1115</v>
      </c>
      <c r="E1490" s="5">
        <v>2.22167893218815E-3</v>
      </c>
      <c r="F1490" s="5"/>
      <c r="G1490" s="5"/>
      <c r="H1490" s="5"/>
      <c r="I1490" s="5"/>
    </row>
    <row r="1491" spans="1:9" ht="15.75" customHeight="1" x14ac:dyDescent="0.25">
      <c r="A1491" s="5">
        <v>2010</v>
      </c>
      <c r="B1491" s="5" t="s">
        <v>101</v>
      </c>
      <c r="C1491" s="5" t="s">
        <v>654</v>
      </c>
      <c r="D1491" s="5" t="s">
        <v>1115</v>
      </c>
      <c r="E1491" s="5">
        <v>7.6832748083258601E-2</v>
      </c>
      <c r="F1491" s="5"/>
      <c r="G1491" s="5"/>
      <c r="H1491" s="5"/>
      <c r="I1491" s="5"/>
    </row>
    <row r="1492" spans="1:9" ht="15.75" customHeight="1" x14ac:dyDescent="0.25">
      <c r="A1492" s="5">
        <v>2010</v>
      </c>
      <c r="B1492" s="5" t="s">
        <v>106</v>
      </c>
      <c r="C1492" s="5" t="s">
        <v>654</v>
      </c>
      <c r="D1492" s="5" t="s">
        <v>1115</v>
      </c>
      <c r="E1492" s="5">
        <v>9.8268455636505905E-3</v>
      </c>
      <c r="F1492" s="5"/>
      <c r="G1492" s="5"/>
      <c r="H1492" s="5"/>
      <c r="I1492" s="5"/>
    </row>
    <row r="1493" spans="1:9" ht="15.75" customHeight="1" x14ac:dyDescent="0.25">
      <c r="A1493" s="5">
        <v>2010</v>
      </c>
      <c r="B1493" s="5" t="s">
        <v>112</v>
      </c>
      <c r="C1493" s="5" t="s">
        <v>654</v>
      </c>
      <c r="D1493" s="5" t="s">
        <v>1115</v>
      </c>
      <c r="E1493" s="5">
        <v>5.17934986066619E-3</v>
      </c>
      <c r="F1493" s="5"/>
      <c r="G1493" s="5"/>
      <c r="H1493" s="5"/>
      <c r="I1493" s="5"/>
    </row>
    <row r="1494" spans="1:9" ht="15.75" customHeight="1" x14ac:dyDescent="0.25">
      <c r="A1494" s="5">
        <v>2010</v>
      </c>
      <c r="B1494" s="5" t="s">
        <v>114</v>
      </c>
      <c r="C1494" s="5" t="s">
        <v>654</v>
      </c>
      <c r="D1494" s="5" t="s">
        <v>1115</v>
      </c>
      <c r="E1494" s="5">
        <v>1.0975346170144199E-2</v>
      </c>
      <c r="F1494" s="5"/>
      <c r="G1494" s="5"/>
      <c r="H1494" s="5"/>
      <c r="I1494" s="5"/>
    </row>
    <row r="1495" spans="1:9" ht="15.75" customHeight="1" x14ac:dyDescent="0.25">
      <c r="A1495" s="5">
        <v>2010</v>
      </c>
      <c r="B1495" s="5" t="s">
        <v>117</v>
      </c>
      <c r="C1495" s="5" t="s">
        <v>654</v>
      </c>
      <c r="D1495" s="5" t="s">
        <v>1115</v>
      </c>
      <c r="E1495" s="5">
        <v>2.24601384248756E-3</v>
      </c>
      <c r="F1495" s="5"/>
      <c r="G1495" s="5"/>
      <c r="H1495" s="5"/>
      <c r="I1495" s="5"/>
    </row>
    <row r="1496" spans="1:9" ht="15.75" customHeight="1" x14ac:dyDescent="0.25">
      <c r="A1496" s="5">
        <v>2010</v>
      </c>
      <c r="B1496" s="5" t="s">
        <v>122</v>
      </c>
      <c r="C1496" s="5" t="s">
        <v>654</v>
      </c>
      <c r="D1496" s="5" t="s">
        <v>1115</v>
      </c>
      <c r="E1496" s="5">
        <v>3.6427697325727699E-3</v>
      </c>
      <c r="F1496" s="5"/>
      <c r="G1496" s="5"/>
      <c r="H1496" s="5"/>
      <c r="I1496" s="5"/>
    </row>
    <row r="1497" spans="1:9" ht="15.75" customHeight="1" x14ac:dyDescent="0.25">
      <c r="A1497" s="5">
        <v>2010</v>
      </c>
      <c r="B1497" s="5" t="s">
        <v>124</v>
      </c>
      <c r="C1497" s="5" t="s">
        <v>654</v>
      </c>
      <c r="D1497" s="5" t="s">
        <v>1115</v>
      </c>
      <c r="E1497" s="5">
        <v>1.21753966716055E-3</v>
      </c>
      <c r="F1497" s="5"/>
      <c r="G1497" s="5"/>
      <c r="H1497" s="5"/>
      <c r="I1497" s="5"/>
    </row>
    <row r="1498" spans="1:9" ht="15.75" customHeight="1" x14ac:dyDescent="0.25">
      <c r="A1498" s="5">
        <v>2010</v>
      </c>
      <c r="B1498" s="5" t="s">
        <v>130</v>
      </c>
      <c r="C1498" s="5" t="s">
        <v>654</v>
      </c>
      <c r="D1498" s="5" t="s">
        <v>1115</v>
      </c>
      <c r="E1498" s="5">
        <v>7.1183093405002701E-3</v>
      </c>
      <c r="F1498" s="5"/>
      <c r="G1498" s="5"/>
      <c r="H1498" s="5"/>
      <c r="I1498" s="5"/>
    </row>
    <row r="1499" spans="1:9" ht="15.75" customHeight="1" x14ac:dyDescent="0.25">
      <c r="A1499" s="5">
        <v>2010</v>
      </c>
      <c r="B1499" s="5" t="s">
        <v>127</v>
      </c>
      <c r="C1499" s="5" t="s">
        <v>654</v>
      </c>
      <c r="D1499" s="5" t="s">
        <v>1115</v>
      </c>
      <c r="E1499" s="5">
        <v>1.6266814029750599E-2</v>
      </c>
      <c r="F1499" s="5"/>
      <c r="G1499" s="5"/>
      <c r="H1499" s="5"/>
      <c r="I1499" s="5"/>
    </row>
    <row r="1500" spans="1:9" ht="15.75" customHeight="1" x14ac:dyDescent="0.25">
      <c r="A1500" s="5">
        <v>2010</v>
      </c>
      <c r="B1500" s="5" t="s">
        <v>3</v>
      </c>
      <c r="C1500" s="5" t="s">
        <v>658</v>
      </c>
      <c r="D1500" s="5" t="s">
        <v>1113</v>
      </c>
      <c r="E1500" s="5">
        <v>8.3810932850680495E-4</v>
      </c>
      <c r="F1500" s="5"/>
      <c r="G1500" s="5"/>
      <c r="H1500" s="5"/>
      <c r="I1500" s="5"/>
    </row>
    <row r="1501" spans="1:9" ht="15.75" customHeight="1" x14ac:dyDescent="0.25">
      <c r="A1501" s="5">
        <v>2010</v>
      </c>
      <c r="B1501" s="5" t="s">
        <v>47</v>
      </c>
      <c r="C1501" s="5" t="s">
        <v>658</v>
      </c>
      <c r="D1501" s="5" t="s">
        <v>1113</v>
      </c>
      <c r="E1501" s="5">
        <v>0.51404947534356005</v>
      </c>
      <c r="F1501" s="5"/>
      <c r="G1501" s="5"/>
      <c r="H1501" s="5"/>
      <c r="I1501" s="5"/>
    </row>
    <row r="1502" spans="1:9" ht="15.75" customHeight="1" x14ac:dyDescent="0.25">
      <c r="A1502" s="5">
        <v>2010</v>
      </c>
      <c r="B1502" s="5" t="s">
        <v>50</v>
      </c>
      <c r="C1502" s="5" t="s">
        <v>658</v>
      </c>
      <c r="D1502" s="5" t="s">
        <v>1113</v>
      </c>
      <c r="E1502" s="5">
        <v>0.48510983652999801</v>
      </c>
      <c r="F1502" s="5"/>
      <c r="G1502" s="5"/>
      <c r="H1502" s="5"/>
      <c r="I1502" s="5"/>
    </row>
    <row r="1503" spans="1:9" ht="15.75" customHeight="1" x14ac:dyDescent="0.25">
      <c r="A1503" s="5">
        <v>2010</v>
      </c>
      <c r="B1503" s="5" t="s">
        <v>127</v>
      </c>
      <c r="C1503" s="5" t="s">
        <v>658</v>
      </c>
      <c r="D1503" s="5" t="s">
        <v>1113</v>
      </c>
      <c r="E1503" s="40">
        <v>2.5787979338670901E-6</v>
      </c>
      <c r="F1503" s="5"/>
      <c r="G1503" s="5"/>
      <c r="H1503" s="5"/>
      <c r="I1503" s="5"/>
    </row>
    <row r="1504" spans="1:9" ht="15.75" customHeight="1" x14ac:dyDescent="0.25">
      <c r="A1504" s="5">
        <v>2010</v>
      </c>
      <c r="B1504" s="5" t="s">
        <v>3</v>
      </c>
      <c r="C1504" s="5" t="s">
        <v>223</v>
      </c>
      <c r="D1504" s="5" t="s">
        <v>1111</v>
      </c>
      <c r="E1504" s="5">
        <v>4.8625096926314899E-2</v>
      </c>
      <c r="F1504" s="5"/>
      <c r="G1504" s="5"/>
      <c r="H1504" s="5"/>
      <c r="I1504" s="5"/>
    </row>
    <row r="1505" spans="1:9" ht="15.75" customHeight="1" x14ac:dyDescent="0.25">
      <c r="A1505" s="5">
        <v>2010</v>
      </c>
      <c r="B1505" s="5" t="s">
        <v>12</v>
      </c>
      <c r="C1505" s="5" t="s">
        <v>223</v>
      </c>
      <c r="D1505" s="5" t="s">
        <v>1111</v>
      </c>
      <c r="E1505" s="5">
        <v>7.5272844279632998E-3</v>
      </c>
      <c r="F1505" s="5"/>
      <c r="G1505" s="5"/>
      <c r="H1505" s="5"/>
      <c r="I1505" s="5"/>
    </row>
    <row r="1506" spans="1:9" ht="15.75" customHeight="1" x14ac:dyDescent="0.25">
      <c r="A1506" s="5">
        <v>2010</v>
      </c>
      <c r="B1506" s="5" t="s">
        <v>8</v>
      </c>
      <c r="C1506" s="5" t="s">
        <v>223</v>
      </c>
      <c r="D1506" s="5" t="s">
        <v>1111</v>
      </c>
      <c r="E1506" s="5">
        <v>1.10161042742526E-2</v>
      </c>
      <c r="F1506" s="5"/>
      <c r="G1506" s="5"/>
      <c r="H1506" s="5"/>
      <c r="I1506" s="5"/>
    </row>
    <row r="1507" spans="1:9" ht="15.75" customHeight="1" x14ac:dyDescent="0.25">
      <c r="A1507" s="5">
        <v>2010</v>
      </c>
      <c r="B1507" s="5" t="s">
        <v>15</v>
      </c>
      <c r="C1507" s="5" t="s">
        <v>223</v>
      </c>
      <c r="D1507" s="5" t="s">
        <v>1111</v>
      </c>
      <c r="E1507" s="5">
        <v>3.5562330873470903E-2</v>
      </c>
      <c r="F1507" s="5"/>
      <c r="G1507" s="5"/>
      <c r="H1507" s="5"/>
      <c r="I1507" s="5"/>
    </row>
    <row r="1508" spans="1:9" ht="15.75" customHeight="1" x14ac:dyDescent="0.25">
      <c r="A1508" s="5">
        <v>2010</v>
      </c>
      <c r="B1508" s="5" t="s">
        <v>17</v>
      </c>
      <c r="C1508" s="5" t="s">
        <v>223</v>
      </c>
      <c r="D1508" s="5" t="s">
        <v>1111</v>
      </c>
      <c r="E1508" s="5">
        <v>1.1686016763636901E-2</v>
      </c>
      <c r="F1508" s="5"/>
      <c r="G1508" s="5"/>
      <c r="H1508" s="5"/>
      <c r="I1508" s="5"/>
    </row>
    <row r="1509" spans="1:9" ht="15.75" customHeight="1" x14ac:dyDescent="0.25">
      <c r="A1509" s="5">
        <v>2010</v>
      </c>
      <c r="B1509" s="5" t="s">
        <v>26</v>
      </c>
      <c r="C1509" s="5" t="s">
        <v>223</v>
      </c>
      <c r="D1509" s="5" t="s">
        <v>1111</v>
      </c>
      <c r="E1509" s="5">
        <v>1.8379866755988301E-2</v>
      </c>
      <c r="F1509" s="5"/>
      <c r="G1509" s="5"/>
      <c r="H1509" s="5"/>
      <c r="I1509" s="5"/>
    </row>
    <row r="1510" spans="1:9" ht="15.75" customHeight="1" x14ac:dyDescent="0.25">
      <c r="A1510" s="5">
        <v>2010</v>
      </c>
      <c r="B1510" s="5" t="s">
        <v>28</v>
      </c>
      <c r="C1510" s="5" t="s">
        <v>223</v>
      </c>
      <c r="D1510" s="5" t="s">
        <v>1111</v>
      </c>
      <c r="E1510" s="5">
        <v>5.5439214672665903E-3</v>
      </c>
      <c r="F1510" s="5"/>
      <c r="G1510" s="5"/>
      <c r="H1510" s="5"/>
      <c r="I1510" s="5"/>
    </row>
    <row r="1511" spans="1:9" ht="15.75" customHeight="1" x14ac:dyDescent="0.25">
      <c r="A1511" s="5">
        <v>2010</v>
      </c>
      <c r="B1511" s="5" t="s">
        <v>42</v>
      </c>
      <c r="C1511" s="5" t="s">
        <v>223</v>
      </c>
      <c r="D1511" s="5" t="s">
        <v>1111</v>
      </c>
      <c r="E1511" s="5">
        <v>7.0546532543504696E-3</v>
      </c>
      <c r="F1511" s="5"/>
      <c r="G1511" s="5"/>
      <c r="H1511" s="5"/>
      <c r="I1511" s="5"/>
    </row>
    <row r="1512" spans="1:9" ht="15.75" customHeight="1" x14ac:dyDescent="0.25">
      <c r="A1512" s="5">
        <v>2010</v>
      </c>
      <c r="B1512" s="5" t="s">
        <v>34</v>
      </c>
      <c r="C1512" s="5" t="s">
        <v>223</v>
      </c>
      <c r="D1512" s="5" t="s">
        <v>1111</v>
      </c>
      <c r="E1512" s="40">
        <v>1.0549802982429301E-6</v>
      </c>
      <c r="F1512" s="5"/>
      <c r="G1512" s="5"/>
      <c r="H1512" s="5"/>
      <c r="I1512" s="5"/>
    </row>
    <row r="1513" spans="1:9" ht="15.75" customHeight="1" x14ac:dyDescent="0.25">
      <c r="A1513" s="5">
        <v>2010</v>
      </c>
      <c r="B1513" s="5" t="s">
        <v>36</v>
      </c>
      <c r="C1513" s="5" t="s">
        <v>223</v>
      </c>
      <c r="D1513" s="5" t="s">
        <v>1111</v>
      </c>
      <c r="E1513" s="5">
        <v>1.15836836747073E-2</v>
      </c>
      <c r="F1513" s="5"/>
      <c r="G1513" s="5"/>
      <c r="H1513" s="5"/>
      <c r="I1513" s="5"/>
    </row>
    <row r="1514" spans="1:9" ht="15.75" customHeight="1" x14ac:dyDescent="0.25">
      <c r="A1514" s="5">
        <v>2010</v>
      </c>
      <c r="B1514" s="5" t="s">
        <v>39</v>
      </c>
      <c r="C1514" s="5" t="s">
        <v>223</v>
      </c>
      <c r="D1514" s="5" t="s">
        <v>1111</v>
      </c>
      <c r="E1514" s="5">
        <v>2.2862478043222501E-2</v>
      </c>
      <c r="F1514" s="5"/>
      <c r="G1514" s="5"/>
      <c r="H1514" s="5"/>
      <c r="I1514" s="5"/>
    </row>
    <row r="1515" spans="1:9" ht="15.75" customHeight="1" x14ac:dyDescent="0.25">
      <c r="A1515" s="5">
        <v>2010</v>
      </c>
      <c r="B1515" s="5" t="s">
        <v>45</v>
      </c>
      <c r="C1515" s="5" t="s">
        <v>223</v>
      </c>
      <c r="D1515" s="5" t="s">
        <v>1111</v>
      </c>
      <c r="E1515" s="5">
        <v>6.8510420567895903E-3</v>
      </c>
      <c r="F1515" s="5"/>
      <c r="G1515" s="5"/>
      <c r="H1515" s="5"/>
      <c r="I1515" s="5"/>
    </row>
    <row r="1516" spans="1:9" ht="15.75" customHeight="1" x14ac:dyDescent="0.25">
      <c r="A1516" s="5">
        <v>2010</v>
      </c>
      <c r="B1516" s="5" t="s">
        <v>47</v>
      </c>
      <c r="C1516" s="5" t="s">
        <v>223</v>
      </c>
      <c r="D1516" s="5" t="s">
        <v>1111</v>
      </c>
      <c r="E1516" s="5">
        <v>2.8382134963629499E-2</v>
      </c>
      <c r="F1516" s="5"/>
      <c r="G1516" s="5"/>
      <c r="H1516" s="5"/>
      <c r="I1516" s="5"/>
    </row>
    <row r="1517" spans="1:9" ht="15.75" customHeight="1" x14ac:dyDescent="0.25">
      <c r="A1517" s="5">
        <v>2010</v>
      </c>
      <c r="B1517" s="5" t="s">
        <v>57</v>
      </c>
      <c r="C1517" s="5" t="s">
        <v>223</v>
      </c>
      <c r="D1517" s="5" t="s">
        <v>1111</v>
      </c>
      <c r="E1517" s="40">
        <v>8.4398423859434395E-5</v>
      </c>
      <c r="F1517" s="5"/>
      <c r="G1517" s="5"/>
      <c r="H1517" s="5"/>
      <c r="I1517" s="5"/>
    </row>
    <row r="1518" spans="1:9" ht="15.75" customHeight="1" x14ac:dyDescent="0.25">
      <c r="A1518" s="5">
        <v>2010</v>
      </c>
      <c r="B1518" s="5" t="s">
        <v>54</v>
      </c>
      <c r="C1518" s="5" t="s">
        <v>223</v>
      </c>
      <c r="D1518" s="5" t="s">
        <v>1111</v>
      </c>
      <c r="E1518" s="5">
        <v>1.29256186140723E-2</v>
      </c>
      <c r="F1518" s="5"/>
      <c r="G1518" s="5"/>
      <c r="H1518" s="5"/>
      <c r="I1518" s="5"/>
    </row>
    <row r="1519" spans="1:9" ht="15.75" customHeight="1" x14ac:dyDescent="0.25">
      <c r="A1519" s="5">
        <v>2010</v>
      </c>
      <c r="B1519" s="5" t="s">
        <v>52</v>
      </c>
      <c r="C1519" s="5" t="s">
        <v>223</v>
      </c>
      <c r="D1519" s="5" t="s">
        <v>1111</v>
      </c>
      <c r="E1519" s="5">
        <v>2.0551016209772199E-3</v>
      </c>
      <c r="F1519" s="5"/>
      <c r="G1519" s="5"/>
      <c r="H1519" s="5"/>
      <c r="I1519" s="5"/>
    </row>
    <row r="1520" spans="1:9" ht="15.75" customHeight="1" x14ac:dyDescent="0.25">
      <c r="A1520" s="5">
        <v>2010</v>
      </c>
      <c r="B1520" s="5" t="s">
        <v>60</v>
      </c>
      <c r="C1520" s="5" t="s">
        <v>223</v>
      </c>
      <c r="D1520" s="5" t="s">
        <v>1111</v>
      </c>
      <c r="E1520" s="5">
        <v>2.5460894517794801E-2</v>
      </c>
      <c r="F1520" s="5"/>
      <c r="G1520" s="5"/>
      <c r="H1520" s="5"/>
      <c r="I1520" s="5"/>
    </row>
    <row r="1521" spans="1:9" ht="15.75" customHeight="1" x14ac:dyDescent="0.25">
      <c r="A1521" s="5">
        <v>2010</v>
      </c>
      <c r="B1521" s="5" t="s">
        <v>66</v>
      </c>
      <c r="C1521" s="5" t="s">
        <v>223</v>
      </c>
      <c r="D1521" s="5" t="s">
        <v>1111</v>
      </c>
      <c r="E1521" s="5">
        <v>5.0061980092521698E-2</v>
      </c>
      <c r="F1521" s="5"/>
      <c r="G1521" s="5"/>
      <c r="H1521" s="5"/>
      <c r="I1521" s="5"/>
    </row>
    <row r="1522" spans="1:9" ht="15.75" customHeight="1" x14ac:dyDescent="0.25">
      <c r="A1522" s="5">
        <v>2010</v>
      </c>
      <c r="B1522" s="5" t="s">
        <v>69</v>
      </c>
      <c r="C1522" s="5" t="s">
        <v>223</v>
      </c>
      <c r="D1522" s="5" t="s">
        <v>1111</v>
      </c>
      <c r="E1522" s="5">
        <v>5.8076665418273299E-3</v>
      </c>
      <c r="F1522" s="5"/>
      <c r="G1522" s="5"/>
      <c r="H1522" s="5"/>
      <c r="I1522" s="5"/>
    </row>
    <row r="1523" spans="1:9" ht="15.75" customHeight="1" x14ac:dyDescent="0.25">
      <c r="A1523" s="5">
        <v>2010</v>
      </c>
      <c r="B1523" s="5" t="s">
        <v>87</v>
      </c>
      <c r="C1523" s="5" t="s">
        <v>223</v>
      </c>
      <c r="D1523" s="5" t="s">
        <v>1111</v>
      </c>
      <c r="E1523" s="5">
        <v>1.02333088929564E-4</v>
      </c>
      <c r="F1523" s="5"/>
      <c r="G1523" s="5"/>
      <c r="H1523" s="5"/>
      <c r="I1523" s="5"/>
    </row>
    <row r="1524" spans="1:9" ht="15.75" customHeight="1" x14ac:dyDescent="0.25">
      <c r="A1524" s="5">
        <v>2010</v>
      </c>
      <c r="B1524" s="5" t="s">
        <v>72</v>
      </c>
      <c r="C1524" s="5" t="s">
        <v>223</v>
      </c>
      <c r="D1524" s="5" t="s">
        <v>1111</v>
      </c>
      <c r="E1524" s="5">
        <v>3.7451800587624002E-3</v>
      </c>
      <c r="F1524" s="5"/>
      <c r="G1524" s="5"/>
      <c r="H1524" s="5"/>
      <c r="I1524" s="5"/>
    </row>
    <row r="1525" spans="1:9" ht="15.75" customHeight="1" x14ac:dyDescent="0.25">
      <c r="A1525" s="5">
        <v>2010</v>
      </c>
      <c r="B1525" s="5" t="s">
        <v>77</v>
      </c>
      <c r="C1525" s="5" t="s">
        <v>223</v>
      </c>
      <c r="D1525" s="5" t="s">
        <v>1111</v>
      </c>
      <c r="E1525" s="5">
        <v>1.2448767519266499E-4</v>
      </c>
      <c r="F1525" s="5"/>
      <c r="G1525" s="5"/>
      <c r="H1525" s="5"/>
      <c r="I1525" s="5"/>
    </row>
    <row r="1526" spans="1:9" ht="15.75" customHeight="1" x14ac:dyDescent="0.25">
      <c r="A1526" s="5">
        <v>2010</v>
      </c>
      <c r="B1526" s="5" t="s">
        <v>79</v>
      </c>
      <c r="C1526" s="5" t="s">
        <v>223</v>
      </c>
      <c r="D1526" s="5" t="s">
        <v>1111</v>
      </c>
      <c r="E1526" s="40">
        <v>7.4903601175247995E-5</v>
      </c>
      <c r="F1526" s="5"/>
      <c r="G1526" s="5"/>
      <c r="H1526" s="5"/>
      <c r="I1526" s="5"/>
    </row>
    <row r="1527" spans="1:9" ht="15.75" customHeight="1" x14ac:dyDescent="0.25">
      <c r="A1527" s="5">
        <v>2010</v>
      </c>
      <c r="B1527" s="5" t="s">
        <v>82</v>
      </c>
      <c r="C1527" s="5" t="s">
        <v>223</v>
      </c>
      <c r="D1527" s="5" t="s">
        <v>1111</v>
      </c>
      <c r="E1527" s="5">
        <v>2.0213422514334502E-3</v>
      </c>
      <c r="F1527" s="5"/>
      <c r="G1527" s="5"/>
      <c r="H1527" s="5"/>
      <c r="I1527" s="5"/>
    </row>
    <row r="1528" spans="1:9" ht="15.75" customHeight="1" x14ac:dyDescent="0.25">
      <c r="A1528" s="5">
        <v>2010</v>
      </c>
      <c r="B1528" s="5" t="s">
        <v>74</v>
      </c>
      <c r="C1528" s="5" t="s">
        <v>223</v>
      </c>
      <c r="D1528" s="5" t="s">
        <v>1111</v>
      </c>
      <c r="E1528" s="5">
        <v>1.31598242402823E-2</v>
      </c>
      <c r="F1528" s="5"/>
      <c r="G1528" s="5"/>
      <c r="H1528" s="5"/>
      <c r="I1528" s="5"/>
    </row>
    <row r="1529" spans="1:9" ht="15.75" customHeight="1" x14ac:dyDescent="0.25">
      <c r="A1529" s="5">
        <v>2010</v>
      </c>
      <c r="B1529" s="5" t="s">
        <v>85</v>
      </c>
      <c r="C1529" s="5" t="s">
        <v>223</v>
      </c>
      <c r="D1529" s="5" t="s">
        <v>1111</v>
      </c>
      <c r="E1529" s="5">
        <v>1.3722128739245699E-2</v>
      </c>
      <c r="F1529" s="5"/>
      <c r="G1529" s="5"/>
      <c r="H1529" s="5"/>
      <c r="I1529" s="5"/>
    </row>
    <row r="1530" spans="1:9" ht="15.75" customHeight="1" x14ac:dyDescent="0.25">
      <c r="A1530" s="5">
        <v>2010</v>
      </c>
      <c r="B1530" s="5" t="s">
        <v>93</v>
      </c>
      <c r="C1530" s="5" t="s">
        <v>223</v>
      </c>
      <c r="D1530" s="5" t="s">
        <v>1111</v>
      </c>
      <c r="E1530" s="5">
        <v>2.6187775943284201E-2</v>
      </c>
      <c r="F1530" s="5"/>
      <c r="G1530" s="5"/>
      <c r="H1530" s="5"/>
      <c r="I1530" s="5"/>
    </row>
    <row r="1531" spans="1:9" ht="15.75" customHeight="1" x14ac:dyDescent="0.25">
      <c r="A1531" s="5">
        <v>2010</v>
      </c>
      <c r="B1531" s="5" t="s">
        <v>95</v>
      </c>
      <c r="C1531" s="5" t="s">
        <v>223</v>
      </c>
      <c r="D1531" s="5" t="s">
        <v>1111</v>
      </c>
      <c r="E1531" s="5">
        <v>1.32969716790538E-2</v>
      </c>
      <c r="F1531" s="5"/>
      <c r="G1531" s="5"/>
      <c r="H1531" s="5"/>
      <c r="I1531" s="5"/>
    </row>
    <row r="1532" spans="1:9" ht="15.75" customHeight="1" x14ac:dyDescent="0.25">
      <c r="A1532" s="5">
        <v>2010</v>
      </c>
      <c r="B1532" s="5" t="s">
        <v>98</v>
      </c>
      <c r="C1532" s="5" t="s">
        <v>223</v>
      </c>
      <c r="D1532" s="5" t="s">
        <v>1111</v>
      </c>
      <c r="E1532" s="5">
        <v>3.6607816349029602E-3</v>
      </c>
      <c r="F1532" s="5"/>
      <c r="G1532" s="5"/>
      <c r="H1532" s="5"/>
      <c r="I1532" s="5"/>
    </row>
    <row r="1533" spans="1:9" ht="15.75" customHeight="1" x14ac:dyDescent="0.25">
      <c r="A1533" s="5">
        <v>2010</v>
      </c>
      <c r="B1533" s="5" t="s">
        <v>101</v>
      </c>
      <c r="C1533" s="5" t="s">
        <v>223</v>
      </c>
      <c r="D1533" s="5" t="s">
        <v>1111</v>
      </c>
      <c r="E1533" s="5">
        <v>2.8540382008365901E-2</v>
      </c>
      <c r="F1533" s="5"/>
      <c r="G1533" s="5"/>
      <c r="H1533" s="5"/>
      <c r="I1533" s="5"/>
    </row>
    <row r="1534" spans="1:9" ht="15.75" customHeight="1" x14ac:dyDescent="0.25">
      <c r="A1534" s="5">
        <v>2010</v>
      </c>
      <c r="B1534" s="5" t="s">
        <v>1114</v>
      </c>
      <c r="C1534" s="5" t="s">
        <v>223</v>
      </c>
      <c r="D1534" s="5" t="s">
        <v>1111</v>
      </c>
      <c r="E1534" s="5">
        <v>2.8790412339049498E-3</v>
      </c>
      <c r="F1534" s="5"/>
      <c r="G1534" s="5"/>
      <c r="H1534" s="5"/>
      <c r="I1534" s="5"/>
    </row>
    <row r="1535" spans="1:9" ht="15.75" customHeight="1" x14ac:dyDescent="0.25">
      <c r="A1535" s="5">
        <v>2010</v>
      </c>
      <c r="B1535" s="5" t="s">
        <v>106</v>
      </c>
      <c r="C1535" s="5" t="s">
        <v>223</v>
      </c>
      <c r="D1535" s="5" t="s">
        <v>1111</v>
      </c>
      <c r="E1535" s="5">
        <v>8.3902583119260209E-3</v>
      </c>
      <c r="F1535" s="5"/>
      <c r="G1535" s="5"/>
      <c r="H1535" s="5"/>
      <c r="I1535" s="5"/>
    </row>
    <row r="1536" spans="1:9" ht="15.75" customHeight="1" x14ac:dyDescent="0.25">
      <c r="A1536" s="5">
        <v>2010</v>
      </c>
      <c r="B1536" s="5" t="s">
        <v>109</v>
      </c>
      <c r="C1536" s="5" t="s">
        <v>223</v>
      </c>
      <c r="D1536" s="5" t="s">
        <v>1111</v>
      </c>
      <c r="E1536" s="5">
        <v>4.74424640119845E-3</v>
      </c>
      <c r="F1536" s="5"/>
      <c r="G1536" s="5"/>
      <c r="H1536" s="5"/>
      <c r="I1536" s="5"/>
    </row>
    <row r="1537" spans="1:9" ht="15.75" customHeight="1" x14ac:dyDescent="0.25">
      <c r="A1537" s="5">
        <v>2010</v>
      </c>
      <c r="B1537" s="5" t="s">
        <v>112</v>
      </c>
      <c r="C1537" s="5" t="s">
        <v>223</v>
      </c>
      <c r="D1537" s="5" t="s">
        <v>1111</v>
      </c>
      <c r="E1537" s="5">
        <v>7.8690980445940105E-3</v>
      </c>
      <c r="F1537" s="5"/>
      <c r="G1537" s="5"/>
      <c r="H1537" s="5"/>
      <c r="I1537" s="5"/>
    </row>
    <row r="1538" spans="1:9" ht="15.75" customHeight="1" x14ac:dyDescent="0.25">
      <c r="A1538" s="5">
        <v>2010</v>
      </c>
      <c r="B1538" s="5" t="s">
        <v>114</v>
      </c>
      <c r="C1538" s="5" t="s">
        <v>223</v>
      </c>
      <c r="D1538" s="5" t="s">
        <v>1111</v>
      </c>
      <c r="E1538" s="5">
        <v>0.51449806674860299</v>
      </c>
      <c r="F1538" s="5"/>
      <c r="G1538" s="5"/>
      <c r="H1538" s="5"/>
      <c r="I1538" s="5"/>
    </row>
    <row r="1539" spans="1:9" ht="15.75" customHeight="1" x14ac:dyDescent="0.25">
      <c r="A1539" s="5">
        <v>2010</v>
      </c>
      <c r="B1539" s="5" t="s">
        <v>117</v>
      </c>
      <c r="C1539" s="5" t="s">
        <v>223</v>
      </c>
      <c r="D1539" s="5" t="s">
        <v>1111</v>
      </c>
      <c r="E1539" s="5">
        <v>1.3123954910142E-2</v>
      </c>
      <c r="F1539" s="5"/>
      <c r="G1539" s="5"/>
      <c r="H1539" s="5"/>
      <c r="I1539" s="5"/>
    </row>
    <row r="1540" spans="1:9" ht="15.75" customHeight="1" x14ac:dyDescent="0.25">
      <c r="A1540" s="5">
        <v>2010</v>
      </c>
      <c r="B1540" s="5" t="s">
        <v>122</v>
      </c>
      <c r="C1540" s="5" t="s">
        <v>223</v>
      </c>
      <c r="D1540" s="5" t="s">
        <v>1111</v>
      </c>
      <c r="E1540" s="5">
        <v>1.0805108214604E-2</v>
      </c>
      <c r="F1540" s="5"/>
      <c r="G1540" s="5"/>
      <c r="H1540" s="5"/>
      <c r="I1540" s="5"/>
    </row>
    <row r="1541" spans="1:9" ht="15.75" customHeight="1" x14ac:dyDescent="0.25">
      <c r="A1541" s="5">
        <v>2010</v>
      </c>
      <c r="B1541" s="5" t="s">
        <v>124</v>
      </c>
      <c r="C1541" s="5" t="s">
        <v>223</v>
      </c>
      <c r="D1541" s="5" t="s">
        <v>1111</v>
      </c>
      <c r="E1541" s="5">
        <v>3.5911529352189299E-3</v>
      </c>
      <c r="F1541" s="5"/>
      <c r="G1541" s="5"/>
      <c r="H1541" s="5"/>
      <c r="I1541" s="5"/>
    </row>
    <row r="1542" spans="1:9" ht="15.75" customHeight="1" x14ac:dyDescent="0.25">
      <c r="A1542" s="5">
        <v>2010</v>
      </c>
      <c r="B1542" s="5" t="s">
        <v>130</v>
      </c>
      <c r="C1542" s="5" t="s">
        <v>223</v>
      </c>
      <c r="D1542" s="5" t="s">
        <v>1111</v>
      </c>
      <c r="E1542" s="5">
        <v>8.9610026532754503E-3</v>
      </c>
      <c r="F1542" s="5"/>
      <c r="G1542" s="5"/>
      <c r="H1542" s="5"/>
      <c r="I1542" s="5"/>
    </row>
    <row r="1543" spans="1:9" ht="15.75" customHeight="1" x14ac:dyDescent="0.25">
      <c r="A1543" s="5">
        <v>2010</v>
      </c>
      <c r="B1543" s="5" t="s">
        <v>127</v>
      </c>
      <c r="C1543" s="5" t="s">
        <v>223</v>
      </c>
      <c r="D1543" s="5" t="s">
        <v>1111</v>
      </c>
      <c r="E1543" s="5">
        <v>7.82584385236605E-3</v>
      </c>
      <c r="F1543" s="5"/>
      <c r="G1543" s="5"/>
      <c r="H1543" s="5"/>
      <c r="I1543" s="5"/>
    </row>
    <row r="1544" spans="1:9" ht="15.75" customHeight="1" x14ac:dyDescent="0.25">
      <c r="A1544" s="5">
        <v>2010</v>
      </c>
      <c r="B1544" s="5" t="s">
        <v>132</v>
      </c>
      <c r="C1544" s="5" t="s">
        <v>223</v>
      </c>
      <c r="D1544" s="5" t="s">
        <v>1111</v>
      </c>
      <c r="E1544" s="5">
        <v>1.2047875005934199E-3</v>
      </c>
      <c r="F1544" s="5"/>
      <c r="G1544" s="5"/>
      <c r="H1544" s="5"/>
      <c r="I1544" s="5"/>
    </row>
    <row r="1545" spans="1:9" ht="15.75" customHeight="1" x14ac:dyDescent="0.25">
      <c r="A1545" s="5">
        <v>2010</v>
      </c>
      <c r="B1545" s="5" t="s">
        <v>3</v>
      </c>
      <c r="C1545" s="5" t="s">
        <v>223</v>
      </c>
      <c r="D1545" s="5" t="s">
        <v>1113</v>
      </c>
      <c r="E1545" s="5">
        <v>5.0559057762164699E-3</v>
      </c>
      <c r="F1545" s="5"/>
      <c r="G1545" s="5"/>
      <c r="H1545" s="5"/>
      <c r="I1545" s="5"/>
    </row>
    <row r="1546" spans="1:9" ht="15.75" customHeight="1" x14ac:dyDescent="0.25">
      <c r="A1546" s="5">
        <v>2010</v>
      </c>
      <c r="B1546" s="5" t="s">
        <v>12</v>
      </c>
      <c r="C1546" s="5" t="s">
        <v>223</v>
      </c>
      <c r="D1546" s="5" t="s">
        <v>1113</v>
      </c>
      <c r="E1546" s="5">
        <v>2.5356510207077999E-2</v>
      </c>
      <c r="F1546" s="5"/>
      <c r="G1546" s="5"/>
      <c r="H1546" s="5"/>
      <c r="I1546" s="5"/>
    </row>
    <row r="1547" spans="1:9" ht="15.75" customHeight="1" x14ac:dyDescent="0.25">
      <c r="A1547" s="5">
        <v>2010</v>
      </c>
      <c r="B1547" s="5" t="s">
        <v>8</v>
      </c>
      <c r="C1547" s="5" t="s">
        <v>223</v>
      </c>
      <c r="D1547" s="5" t="s">
        <v>1113</v>
      </c>
      <c r="E1547" s="5">
        <v>3.7221082891044699E-2</v>
      </c>
      <c r="F1547" s="5"/>
      <c r="G1547" s="5"/>
      <c r="H1547" s="5"/>
      <c r="I1547" s="5"/>
    </row>
    <row r="1548" spans="1:9" ht="15.75" customHeight="1" x14ac:dyDescent="0.25">
      <c r="A1548" s="5">
        <v>2010</v>
      </c>
      <c r="B1548" s="5" t="s">
        <v>15</v>
      </c>
      <c r="C1548" s="5" t="s">
        <v>223</v>
      </c>
      <c r="D1548" s="5" t="s">
        <v>1113</v>
      </c>
      <c r="E1548" s="5">
        <v>9.4469511996171597E-4</v>
      </c>
      <c r="F1548" s="5"/>
      <c r="G1548" s="5"/>
      <c r="H1548" s="5"/>
      <c r="I1548" s="5"/>
    </row>
    <row r="1549" spans="1:9" ht="15.75" customHeight="1" x14ac:dyDescent="0.25">
      <c r="A1549" s="5">
        <v>2010</v>
      </c>
      <c r="B1549" s="5" t="s">
        <v>17</v>
      </c>
      <c r="C1549" s="5" t="s">
        <v>223</v>
      </c>
      <c r="D1549" s="5" t="s">
        <v>1113</v>
      </c>
      <c r="E1549" s="40">
        <v>5.3360124420855701E-6</v>
      </c>
      <c r="F1549" s="5"/>
      <c r="G1549" s="5"/>
      <c r="H1549" s="5"/>
      <c r="I1549" s="5"/>
    </row>
    <row r="1550" spans="1:9" ht="15.75" customHeight="1" x14ac:dyDescent="0.25">
      <c r="A1550" s="5">
        <v>2010</v>
      </c>
      <c r="B1550" s="5" t="s">
        <v>23</v>
      </c>
      <c r="C1550" s="5" t="s">
        <v>223</v>
      </c>
      <c r="D1550" s="5" t="s">
        <v>1113</v>
      </c>
      <c r="E1550" s="40">
        <v>3.6536390925108201E-6</v>
      </c>
      <c r="F1550" s="5"/>
      <c r="G1550" s="5"/>
      <c r="H1550" s="5"/>
      <c r="I1550" s="5"/>
    </row>
    <row r="1551" spans="1:9" ht="15.75" customHeight="1" x14ac:dyDescent="0.25">
      <c r="A1551" s="5">
        <v>2010</v>
      </c>
      <c r="B1551" s="5" t="s">
        <v>26</v>
      </c>
      <c r="C1551" s="5" t="s">
        <v>223</v>
      </c>
      <c r="D1551" s="5" t="s">
        <v>1113</v>
      </c>
      <c r="E1551" s="5">
        <v>0.260883562090792</v>
      </c>
      <c r="F1551" s="5"/>
      <c r="G1551" s="5"/>
      <c r="H1551" s="5"/>
      <c r="I1551" s="5"/>
    </row>
    <row r="1552" spans="1:9" ht="15.75" customHeight="1" x14ac:dyDescent="0.25">
      <c r="A1552" s="5">
        <v>2010</v>
      </c>
      <c r="B1552" s="5" t="s">
        <v>28</v>
      </c>
      <c r="C1552" s="5" t="s">
        <v>223</v>
      </c>
      <c r="D1552" s="5" t="s">
        <v>1113</v>
      </c>
      <c r="E1552" s="5">
        <v>3.45547080623409E-2</v>
      </c>
      <c r="F1552" s="5"/>
      <c r="G1552" s="5"/>
      <c r="H1552" s="5"/>
      <c r="I1552" s="5"/>
    </row>
    <row r="1553" spans="1:9" ht="15.75" customHeight="1" x14ac:dyDescent="0.25">
      <c r="A1553" s="5">
        <v>2010</v>
      </c>
      <c r="B1553" s="5" t="s">
        <v>42</v>
      </c>
      <c r="C1553" s="5" t="s">
        <v>223</v>
      </c>
      <c r="D1553" s="5" t="s">
        <v>1113</v>
      </c>
      <c r="E1553" s="5">
        <v>5.4289984066734798E-2</v>
      </c>
      <c r="F1553" s="5"/>
      <c r="G1553" s="5"/>
      <c r="H1553" s="5"/>
      <c r="I1553" s="5"/>
    </row>
    <row r="1554" spans="1:9" ht="15.75" customHeight="1" x14ac:dyDescent="0.25">
      <c r="A1554" s="5">
        <v>2010</v>
      </c>
      <c r="B1554" s="5" t="s">
        <v>34</v>
      </c>
      <c r="C1554" s="5" t="s">
        <v>223</v>
      </c>
      <c r="D1554" s="5" t="s">
        <v>1113</v>
      </c>
      <c r="E1554" s="5">
        <v>5.0879048571987899E-4</v>
      </c>
      <c r="F1554" s="5"/>
      <c r="G1554" s="5"/>
      <c r="H1554" s="5"/>
      <c r="I1554" s="5"/>
    </row>
    <row r="1555" spans="1:9" ht="15.75" customHeight="1" x14ac:dyDescent="0.25">
      <c r="A1555" s="5">
        <v>2010</v>
      </c>
      <c r="B1555" s="5" t="s">
        <v>36</v>
      </c>
      <c r="C1555" s="5" t="s">
        <v>223</v>
      </c>
      <c r="D1555" s="5" t="s">
        <v>1113</v>
      </c>
      <c r="E1555" s="5">
        <v>1.7676254948556701E-2</v>
      </c>
      <c r="F1555" s="5"/>
      <c r="G1555" s="5"/>
      <c r="H1555" s="5"/>
      <c r="I1555" s="5"/>
    </row>
    <row r="1556" spans="1:9" ht="15.75" customHeight="1" x14ac:dyDescent="0.25">
      <c r="A1556" s="5">
        <v>2010</v>
      </c>
      <c r="B1556" s="5" t="s">
        <v>39</v>
      </c>
      <c r="C1556" s="5" t="s">
        <v>223</v>
      </c>
      <c r="D1556" s="5" t="s">
        <v>1113</v>
      </c>
      <c r="E1556" s="5">
        <v>2.7342815348139099E-4</v>
      </c>
      <c r="F1556" s="5"/>
      <c r="G1556" s="5"/>
      <c r="H1556" s="5"/>
      <c r="I1556" s="5"/>
    </row>
    <row r="1557" spans="1:9" ht="15.75" customHeight="1" x14ac:dyDescent="0.25">
      <c r="A1557" s="5">
        <v>2010</v>
      </c>
      <c r="B1557" s="5" t="s">
        <v>45</v>
      </c>
      <c r="C1557" s="5" t="s">
        <v>223</v>
      </c>
      <c r="D1557" s="5" t="s">
        <v>1113</v>
      </c>
      <c r="E1557" s="5">
        <v>9.8139974822178191E-3</v>
      </c>
      <c r="F1557" s="5"/>
      <c r="G1557" s="5"/>
      <c r="H1557" s="5"/>
      <c r="I1557" s="5"/>
    </row>
    <row r="1558" spans="1:9" ht="15.75" customHeight="1" x14ac:dyDescent="0.25">
      <c r="A1558" s="5">
        <v>2010</v>
      </c>
      <c r="B1558" s="5" t="s">
        <v>47</v>
      </c>
      <c r="C1558" s="5" t="s">
        <v>223</v>
      </c>
      <c r="D1558" s="5" t="s">
        <v>1113</v>
      </c>
      <c r="E1558" s="5">
        <v>2.34376699367019E-4</v>
      </c>
      <c r="F1558" s="5"/>
      <c r="G1558" s="5"/>
      <c r="H1558" s="5"/>
      <c r="I1558" s="5"/>
    </row>
    <row r="1559" spans="1:9" ht="15.75" customHeight="1" x14ac:dyDescent="0.25">
      <c r="A1559" s="5">
        <v>2010</v>
      </c>
      <c r="B1559" s="5" t="s">
        <v>50</v>
      </c>
      <c r="C1559" s="5" t="s">
        <v>223</v>
      </c>
      <c r="D1559" s="5" t="s">
        <v>1113</v>
      </c>
      <c r="E1559" s="5">
        <v>0.21599367767493899</v>
      </c>
      <c r="F1559" s="5"/>
      <c r="G1559" s="5"/>
      <c r="H1559" s="5"/>
      <c r="I1559" s="5"/>
    </row>
    <row r="1560" spans="1:9" ht="15.75" customHeight="1" x14ac:dyDescent="0.25">
      <c r="A1560" s="5">
        <v>2010</v>
      </c>
      <c r="B1560" s="5" t="s">
        <v>57</v>
      </c>
      <c r="C1560" s="5" t="s">
        <v>223</v>
      </c>
      <c r="D1560" s="5" t="s">
        <v>1113</v>
      </c>
      <c r="E1560" s="40">
        <v>3.9527276879907703E-5</v>
      </c>
      <c r="F1560" s="5"/>
      <c r="G1560" s="5"/>
      <c r="H1560" s="5"/>
      <c r="I1560" s="5"/>
    </row>
    <row r="1561" spans="1:9" ht="15.75" customHeight="1" x14ac:dyDescent="0.25">
      <c r="A1561" s="5">
        <v>2010</v>
      </c>
      <c r="B1561" s="5" t="s">
        <v>54</v>
      </c>
      <c r="C1561" s="5" t="s">
        <v>223</v>
      </c>
      <c r="D1561" s="5" t="s">
        <v>1113</v>
      </c>
      <c r="E1561" s="40">
        <v>3.2627846779631499E-6</v>
      </c>
      <c r="F1561" s="5"/>
      <c r="G1561" s="5"/>
      <c r="H1561" s="5"/>
      <c r="I1561" s="5"/>
    </row>
    <row r="1562" spans="1:9" ht="15.75" customHeight="1" x14ac:dyDescent="0.25">
      <c r="A1562" s="5">
        <v>2010</v>
      </c>
      <c r="B1562" s="5" t="s">
        <v>60</v>
      </c>
      <c r="C1562" s="5" t="s">
        <v>223</v>
      </c>
      <c r="D1562" s="5" t="s">
        <v>1113</v>
      </c>
      <c r="E1562" s="40">
        <v>4.0512909751375803E-5</v>
      </c>
      <c r="F1562" s="5"/>
      <c r="G1562" s="5"/>
      <c r="H1562" s="5"/>
      <c r="I1562" s="5"/>
    </row>
    <row r="1563" spans="1:9" ht="15.75" customHeight="1" x14ac:dyDescent="0.25">
      <c r="A1563" s="5">
        <v>2010</v>
      </c>
      <c r="B1563" s="5" t="s">
        <v>62</v>
      </c>
      <c r="C1563" s="5" t="s">
        <v>223</v>
      </c>
      <c r="D1563" s="5" t="s">
        <v>1113</v>
      </c>
      <c r="E1563" s="5">
        <v>1.01248287038044E-4</v>
      </c>
      <c r="F1563" s="5"/>
      <c r="G1563" s="5"/>
      <c r="H1563" s="5"/>
      <c r="I1563" s="5"/>
    </row>
    <row r="1564" spans="1:9" ht="15.75" customHeight="1" x14ac:dyDescent="0.25">
      <c r="A1564" s="5">
        <v>2010</v>
      </c>
      <c r="B1564" s="5" t="s">
        <v>66</v>
      </c>
      <c r="C1564" s="5" t="s">
        <v>223</v>
      </c>
      <c r="D1564" s="5" t="s">
        <v>1113</v>
      </c>
      <c r="E1564" s="5">
        <v>2.4752640136601899E-2</v>
      </c>
      <c r="F1564" s="5"/>
      <c r="G1564" s="5"/>
      <c r="H1564" s="5"/>
      <c r="I1564" s="5"/>
    </row>
    <row r="1565" spans="1:9" ht="15.75" customHeight="1" x14ac:dyDescent="0.25">
      <c r="A1565" s="5">
        <v>2010</v>
      </c>
      <c r="B1565" s="5" t="s">
        <v>64</v>
      </c>
      <c r="C1565" s="5" t="s">
        <v>223</v>
      </c>
      <c r="D1565" s="5" t="s">
        <v>1113</v>
      </c>
      <c r="E1565" s="5">
        <v>0.10808351505231301</v>
      </c>
      <c r="F1565" s="5"/>
      <c r="G1565" s="5"/>
      <c r="H1565" s="5"/>
      <c r="I1565" s="5"/>
    </row>
    <row r="1566" spans="1:9" ht="15.75" customHeight="1" x14ac:dyDescent="0.25">
      <c r="A1566" s="5">
        <v>2010</v>
      </c>
      <c r="B1566" s="5" t="s">
        <v>87</v>
      </c>
      <c r="C1566" s="5" t="s">
        <v>223</v>
      </c>
      <c r="D1566" s="5" t="s">
        <v>1113</v>
      </c>
      <c r="E1566" s="5">
        <v>1.5017306353729299E-4</v>
      </c>
      <c r="F1566" s="5"/>
      <c r="G1566" s="5"/>
      <c r="H1566" s="5"/>
      <c r="I1566" s="5"/>
    </row>
    <row r="1567" spans="1:9" ht="15.75" customHeight="1" x14ac:dyDescent="0.25">
      <c r="A1567" s="5">
        <v>2010</v>
      </c>
      <c r="B1567" s="5" t="s">
        <v>90</v>
      </c>
      <c r="C1567" s="5" t="s">
        <v>223</v>
      </c>
      <c r="D1567" s="5" t="s">
        <v>1113</v>
      </c>
      <c r="E1567" s="40">
        <v>7.53669273269092E-5</v>
      </c>
      <c r="F1567" s="5"/>
      <c r="G1567" s="5"/>
      <c r="H1567" s="5"/>
      <c r="I1567" s="5"/>
    </row>
    <row r="1568" spans="1:9" ht="15.75" customHeight="1" x14ac:dyDescent="0.25">
      <c r="A1568" s="5">
        <v>2010</v>
      </c>
      <c r="B1568" s="5" t="s">
        <v>72</v>
      </c>
      <c r="C1568" s="5" t="s">
        <v>223</v>
      </c>
      <c r="D1568" s="5" t="s">
        <v>1113</v>
      </c>
      <c r="E1568" s="40">
        <v>9.3380217736497496E-5</v>
      </c>
      <c r="F1568" s="5"/>
      <c r="G1568" s="5"/>
      <c r="H1568" s="5"/>
      <c r="I1568" s="5"/>
    </row>
    <row r="1569" spans="1:9" ht="15.75" customHeight="1" x14ac:dyDescent="0.25">
      <c r="A1569" s="5">
        <v>2010</v>
      </c>
      <c r="B1569" s="5" t="s">
        <v>79</v>
      </c>
      <c r="C1569" s="5" t="s">
        <v>223</v>
      </c>
      <c r="D1569" s="5" t="s">
        <v>1113</v>
      </c>
      <c r="E1569" s="40">
        <v>1.3085126052247999E-6</v>
      </c>
      <c r="F1569" s="5"/>
      <c r="G1569" s="5"/>
      <c r="H1569" s="5"/>
      <c r="I1569" s="5"/>
    </row>
    <row r="1570" spans="1:9" ht="15.75" customHeight="1" x14ac:dyDescent="0.25">
      <c r="A1570" s="5">
        <v>2010</v>
      </c>
      <c r="B1570" s="5" t="s">
        <v>82</v>
      </c>
      <c r="C1570" s="5" t="s">
        <v>223</v>
      </c>
      <c r="D1570" s="5" t="s">
        <v>1113</v>
      </c>
      <c r="E1570" s="40">
        <v>1.5124366475975E-6</v>
      </c>
      <c r="F1570" s="5"/>
      <c r="G1570" s="5"/>
      <c r="H1570" s="5"/>
      <c r="I1570" s="5"/>
    </row>
    <row r="1571" spans="1:9" ht="15.75" customHeight="1" x14ac:dyDescent="0.25">
      <c r="A1571" s="5">
        <v>2010</v>
      </c>
      <c r="B1571" s="5" t="s">
        <v>74</v>
      </c>
      <c r="C1571" s="5" t="s">
        <v>223</v>
      </c>
      <c r="D1571" s="5" t="s">
        <v>1113</v>
      </c>
      <c r="E1571" s="40">
        <v>1.0196202118634801E-6</v>
      </c>
      <c r="F1571" s="5"/>
      <c r="G1571" s="5"/>
      <c r="H1571" s="5"/>
      <c r="I1571" s="5"/>
    </row>
    <row r="1572" spans="1:9" ht="15.75" customHeight="1" x14ac:dyDescent="0.25">
      <c r="A1572" s="5">
        <v>2010</v>
      </c>
      <c r="B1572" s="5" t="s">
        <v>85</v>
      </c>
      <c r="C1572" s="5" t="s">
        <v>223</v>
      </c>
      <c r="D1572" s="5" t="s">
        <v>1113</v>
      </c>
      <c r="E1572" s="5">
        <v>3.4221853044178098E-4</v>
      </c>
      <c r="F1572" s="5"/>
      <c r="G1572" s="5"/>
      <c r="H1572" s="5"/>
      <c r="I1572" s="5"/>
    </row>
    <row r="1573" spans="1:9" ht="15.75" customHeight="1" x14ac:dyDescent="0.25">
      <c r="A1573" s="5">
        <v>2010</v>
      </c>
      <c r="B1573" s="5" t="s">
        <v>93</v>
      </c>
      <c r="C1573" s="5" t="s">
        <v>223</v>
      </c>
      <c r="D1573" s="5" t="s">
        <v>1113</v>
      </c>
      <c r="E1573" s="5">
        <v>1.6556745943271001E-2</v>
      </c>
      <c r="F1573" s="5"/>
      <c r="G1573" s="5"/>
      <c r="H1573" s="5"/>
      <c r="I1573" s="5"/>
    </row>
    <row r="1574" spans="1:9" ht="15.75" customHeight="1" x14ac:dyDescent="0.25">
      <c r="A1574" s="5">
        <v>2010</v>
      </c>
      <c r="B1574" s="5" t="s">
        <v>95</v>
      </c>
      <c r="C1574" s="5" t="s">
        <v>223</v>
      </c>
      <c r="D1574" s="5" t="s">
        <v>1113</v>
      </c>
      <c r="E1574" s="5">
        <v>6.7158304874600297E-2</v>
      </c>
      <c r="F1574" s="5"/>
      <c r="G1574" s="5"/>
      <c r="H1574" s="5"/>
      <c r="I1574" s="5"/>
    </row>
    <row r="1575" spans="1:9" ht="15.75" customHeight="1" x14ac:dyDescent="0.25">
      <c r="A1575" s="5">
        <v>2010</v>
      </c>
      <c r="B1575" s="5" t="s">
        <v>98</v>
      </c>
      <c r="C1575" s="5" t="s">
        <v>223</v>
      </c>
      <c r="D1575" s="5" t="s">
        <v>1113</v>
      </c>
      <c r="E1575" s="5">
        <v>3.67861978770147E-4</v>
      </c>
      <c r="F1575" s="5"/>
      <c r="G1575" s="5"/>
      <c r="H1575" s="5"/>
      <c r="I1575" s="5"/>
    </row>
    <row r="1576" spans="1:9" ht="15.75" customHeight="1" x14ac:dyDescent="0.25">
      <c r="A1576" s="5">
        <v>2010</v>
      </c>
      <c r="B1576" s="5" t="s">
        <v>101</v>
      </c>
      <c r="C1576" s="5" t="s">
        <v>223</v>
      </c>
      <c r="D1576" s="5" t="s">
        <v>1113</v>
      </c>
      <c r="E1576" s="5">
        <v>9.1412520664302908E-3</v>
      </c>
      <c r="F1576" s="5"/>
      <c r="G1576" s="5"/>
      <c r="H1576" s="5"/>
      <c r="I1576" s="5"/>
    </row>
    <row r="1577" spans="1:9" ht="15.75" customHeight="1" x14ac:dyDescent="0.25">
      <c r="A1577" s="5">
        <v>2010</v>
      </c>
      <c r="B1577" s="5" t="s">
        <v>104</v>
      </c>
      <c r="C1577" s="5" t="s">
        <v>223</v>
      </c>
      <c r="D1577" s="5" t="s">
        <v>1113</v>
      </c>
      <c r="E1577" s="40">
        <v>1.8183227111565401E-6</v>
      </c>
      <c r="F1577" s="5"/>
      <c r="G1577" s="5"/>
      <c r="H1577" s="5"/>
      <c r="I1577" s="5"/>
    </row>
    <row r="1578" spans="1:9" ht="15.75" customHeight="1" x14ac:dyDescent="0.25">
      <c r="A1578" s="5">
        <v>2010</v>
      </c>
      <c r="B1578" s="5" t="s">
        <v>106</v>
      </c>
      <c r="C1578" s="5" t="s">
        <v>223</v>
      </c>
      <c r="D1578" s="5" t="s">
        <v>1113</v>
      </c>
      <c r="E1578" s="5">
        <v>2.3408780697365799E-4</v>
      </c>
      <c r="F1578" s="5"/>
      <c r="G1578" s="5"/>
      <c r="H1578" s="5"/>
      <c r="I1578" s="5"/>
    </row>
    <row r="1579" spans="1:9" ht="15.75" customHeight="1" x14ac:dyDescent="0.25">
      <c r="A1579" s="5">
        <v>2010</v>
      </c>
      <c r="B1579" s="5" t="s">
        <v>109</v>
      </c>
      <c r="C1579" s="5" t="s">
        <v>223</v>
      </c>
      <c r="D1579" s="5" t="s">
        <v>1113</v>
      </c>
      <c r="E1579" s="5">
        <v>1.05343761555695E-4</v>
      </c>
      <c r="F1579" s="5"/>
      <c r="G1579" s="5"/>
      <c r="H1579" s="5"/>
      <c r="I1579" s="5"/>
    </row>
    <row r="1580" spans="1:9" ht="15.75" customHeight="1" x14ac:dyDescent="0.25">
      <c r="A1580" s="5">
        <v>2010</v>
      </c>
      <c r="B1580" s="5" t="s">
        <v>112</v>
      </c>
      <c r="C1580" s="5" t="s">
        <v>223</v>
      </c>
      <c r="D1580" s="5" t="s">
        <v>1113</v>
      </c>
      <c r="E1580" s="5">
        <v>1.21020422313096E-3</v>
      </c>
      <c r="F1580" s="5"/>
      <c r="G1580" s="5"/>
      <c r="H1580" s="5"/>
      <c r="I1580" s="5"/>
    </row>
    <row r="1581" spans="1:9" ht="15.75" customHeight="1" x14ac:dyDescent="0.25">
      <c r="A1581" s="5">
        <v>2010</v>
      </c>
      <c r="B1581" s="5" t="s">
        <v>114</v>
      </c>
      <c r="C1581" s="5" t="s">
        <v>223</v>
      </c>
      <c r="D1581" s="5" t="s">
        <v>1113</v>
      </c>
      <c r="E1581" s="5">
        <v>9.12730706066604E-2</v>
      </c>
      <c r="F1581" s="5"/>
      <c r="G1581" s="5"/>
      <c r="H1581" s="5"/>
      <c r="I1581" s="5"/>
    </row>
    <row r="1582" spans="1:9" ht="15.75" customHeight="1" x14ac:dyDescent="0.25">
      <c r="A1582" s="5">
        <v>2010</v>
      </c>
      <c r="B1582" s="5" t="s">
        <v>117</v>
      </c>
      <c r="C1582" s="5" t="s">
        <v>223</v>
      </c>
      <c r="D1582" s="5" t="s">
        <v>1113</v>
      </c>
      <c r="E1582" s="5">
        <v>4.3140810910751899E-3</v>
      </c>
      <c r="F1582" s="5"/>
      <c r="G1582" s="5"/>
      <c r="H1582" s="5"/>
      <c r="I1582" s="5"/>
    </row>
    <row r="1583" spans="1:9" ht="15.75" customHeight="1" x14ac:dyDescent="0.25">
      <c r="A1583" s="5">
        <v>2010</v>
      </c>
      <c r="B1583" s="5" t="s">
        <v>122</v>
      </c>
      <c r="C1583" s="5" t="s">
        <v>223</v>
      </c>
      <c r="D1583" s="5" t="s">
        <v>1113</v>
      </c>
      <c r="E1583" s="5">
        <v>2.6600022023796498E-3</v>
      </c>
      <c r="F1583" s="5"/>
      <c r="G1583" s="5"/>
      <c r="H1583" s="5"/>
      <c r="I1583" s="5"/>
    </row>
    <row r="1584" spans="1:9" ht="15.75" customHeight="1" x14ac:dyDescent="0.25">
      <c r="A1584" s="5">
        <v>2010</v>
      </c>
      <c r="B1584" s="5" t="s">
        <v>124</v>
      </c>
      <c r="C1584" s="5" t="s">
        <v>223</v>
      </c>
      <c r="D1584" s="5" t="s">
        <v>1113</v>
      </c>
      <c r="E1584" s="5">
        <v>4.1058406564722701E-3</v>
      </c>
      <c r="F1584" s="5"/>
      <c r="G1584" s="5"/>
      <c r="H1584" s="5"/>
      <c r="I1584" s="5"/>
    </row>
    <row r="1585" spans="1:9" ht="15.75" customHeight="1" x14ac:dyDescent="0.25">
      <c r="A1585" s="5">
        <v>2010</v>
      </c>
      <c r="B1585" s="5" t="s">
        <v>130</v>
      </c>
      <c r="C1585" s="5" t="s">
        <v>223</v>
      </c>
      <c r="D1585" s="5" t="s">
        <v>1113</v>
      </c>
      <c r="E1585" s="5">
        <v>8.6961708502816804E-4</v>
      </c>
      <c r="F1585" s="5"/>
      <c r="G1585" s="5"/>
      <c r="H1585" s="5"/>
      <c r="I1585" s="5"/>
    </row>
    <row r="1586" spans="1:9" ht="15.75" customHeight="1" x14ac:dyDescent="0.25">
      <c r="A1586" s="5">
        <v>2010</v>
      </c>
      <c r="B1586" s="5" t="s">
        <v>127</v>
      </c>
      <c r="C1586" s="5" t="s">
        <v>223</v>
      </c>
      <c r="D1586" s="5" t="s">
        <v>1113</v>
      </c>
      <c r="E1586" s="5">
        <v>4.85356214517216E-4</v>
      </c>
      <c r="F1586" s="5"/>
      <c r="G1586" s="5"/>
      <c r="H1586" s="5"/>
      <c r="I1586" s="5"/>
    </row>
    <row r="1587" spans="1:9" ht="15.75" customHeight="1" x14ac:dyDescent="0.25">
      <c r="A1587" s="5">
        <v>2010</v>
      </c>
      <c r="B1587" s="5" t="s">
        <v>132</v>
      </c>
      <c r="C1587" s="5" t="s">
        <v>223</v>
      </c>
      <c r="D1587" s="5" t="s">
        <v>1113</v>
      </c>
      <c r="E1587" s="5">
        <v>5.0147641006677802E-3</v>
      </c>
      <c r="F1587" s="5"/>
      <c r="G1587" s="5"/>
      <c r="H1587" s="5"/>
      <c r="I1587" s="5"/>
    </row>
    <row r="1588" spans="1:9" ht="15.75" customHeight="1" x14ac:dyDescent="0.25">
      <c r="A1588" s="5">
        <v>2010</v>
      </c>
      <c r="B1588" s="5" t="s">
        <v>3</v>
      </c>
      <c r="C1588" s="5" t="s">
        <v>223</v>
      </c>
      <c r="D1588" s="5" t="s">
        <v>1115</v>
      </c>
      <c r="E1588" s="5">
        <v>7.5377294357579894E-2</v>
      </c>
      <c r="F1588" s="5"/>
      <c r="G1588" s="5"/>
      <c r="H1588" s="5"/>
      <c r="I1588" s="5"/>
    </row>
    <row r="1589" spans="1:9" ht="15.75" customHeight="1" x14ac:dyDescent="0.25">
      <c r="A1589" s="5">
        <v>2010</v>
      </c>
      <c r="B1589" s="5" t="s">
        <v>12</v>
      </c>
      <c r="C1589" s="5" t="s">
        <v>223</v>
      </c>
      <c r="D1589" s="5" t="s">
        <v>1115</v>
      </c>
      <c r="E1589" s="5">
        <v>2.0163154316791301E-2</v>
      </c>
      <c r="F1589" s="5"/>
      <c r="G1589" s="5"/>
      <c r="H1589" s="5"/>
      <c r="I1589" s="5"/>
    </row>
    <row r="1590" spans="1:9" ht="15.75" customHeight="1" x14ac:dyDescent="0.25">
      <c r="A1590" s="5">
        <v>2010</v>
      </c>
      <c r="B1590" s="5" t="s">
        <v>8</v>
      </c>
      <c r="C1590" s="5" t="s">
        <v>223</v>
      </c>
      <c r="D1590" s="5" t="s">
        <v>1115</v>
      </c>
      <c r="E1590" s="40">
        <v>2.7192386131882998E-5</v>
      </c>
      <c r="F1590" s="5"/>
      <c r="G1590" s="5"/>
      <c r="H1590" s="5"/>
      <c r="I1590" s="5"/>
    </row>
    <row r="1591" spans="1:9" ht="15.75" customHeight="1" x14ac:dyDescent="0.25">
      <c r="A1591" s="5">
        <v>2010</v>
      </c>
      <c r="B1591" s="5" t="s">
        <v>15</v>
      </c>
      <c r="C1591" s="5" t="s">
        <v>223</v>
      </c>
      <c r="D1591" s="5" t="s">
        <v>1115</v>
      </c>
      <c r="E1591" s="5">
        <v>1.59075458871515E-2</v>
      </c>
      <c r="F1591" s="5"/>
      <c r="G1591" s="5"/>
      <c r="H1591" s="5"/>
      <c r="I1591" s="5"/>
    </row>
    <row r="1592" spans="1:9" ht="15.75" customHeight="1" x14ac:dyDescent="0.25">
      <c r="A1592" s="5">
        <v>2010</v>
      </c>
      <c r="B1592" s="5" t="s">
        <v>17</v>
      </c>
      <c r="C1592" s="5" t="s">
        <v>223</v>
      </c>
      <c r="D1592" s="5" t="s">
        <v>1115</v>
      </c>
      <c r="E1592" s="5">
        <v>4.7586675730795303E-3</v>
      </c>
      <c r="F1592" s="5"/>
      <c r="G1592" s="5"/>
      <c r="H1592" s="5"/>
      <c r="I1592" s="5"/>
    </row>
    <row r="1593" spans="1:9" ht="15.75" customHeight="1" x14ac:dyDescent="0.25">
      <c r="A1593" s="5">
        <v>2010</v>
      </c>
      <c r="B1593" s="5" t="s">
        <v>23</v>
      </c>
      <c r="C1593" s="5" t="s">
        <v>223</v>
      </c>
      <c r="D1593" s="5" t="s">
        <v>1115</v>
      </c>
      <c r="E1593" s="5">
        <v>1.64513936097892E-3</v>
      </c>
      <c r="F1593" s="5"/>
      <c r="G1593" s="5"/>
      <c r="H1593" s="5"/>
      <c r="I1593" s="5"/>
    </row>
    <row r="1594" spans="1:9" ht="15.75" customHeight="1" x14ac:dyDescent="0.25">
      <c r="A1594" s="5">
        <v>2010</v>
      </c>
      <c r="B1594" s="5" t="s">
        <v>26</v>
      </c>
      <c r="C1594" s="5" t="s">
        <v>223</v>
      </c>
      <c r="D1594" s="5" t="s">
        <v>1115</v>
      </c>
      <c r="E1594" s="5">
        <v>1.14208021753908E-3</v>
      </c>
      <c r="F1594" s="5"/>
      <c r="G1594" s="5"/>
      <c r="H1594" s="5"/>
      <c r="I1594" s="5"/>
    </row>
    <row r="1595" spans="1:9" ht="15.75" customHeight="1" x14ac:dyDescent="0.25">
      <c r="A1595" s="5">
        <v>2010</v>
      </c>
      <c r="B1595" s="5" t="s">
        <v>28</v>
      </c>
      <c r="C1595" s="5" t="s">
        <v>223</v>
      </c>
      <c r="D1595" s="5" t="s">
        <v>1115</v>
      </c>
      <c r="E1595" s="5">
        <v>1.41400407885791E-3</v>
      </c>
      <c r="F1595" s="5"/>
      <c r="G1595" s="5"/>
      <c r="H1595" s="5"/>
      <c r="I1595" s="5"/>
    </row>
    <row r="1596" spans="1:9" ht="15.75" customHeight="1" x14ac:dyDescent="0.25">
      <c r="A1596" s="5">
        <v>2010</v>
      </c>
      <c r="B1596" s="5" t="s">
        <v>42</v>
      </c>
      <c r="C1596" s="5" t="s">
        <v>223</v>
      </c>
      <c r="D1596" s="5" t="s">
        <v>1115</v>
      </c>
      <c r="E1596" s="5">
        <v>1.42624065261726E-2</v>
      </c>
      <c r="F1596" s="5"/>
      <c r="G1596" s="5"/>
      <c r="H1596" s="5"/>
      <c r="I1596" s="5"/>
    </row>
    <row r="1597" spans="1:9" ht="15.75" customHeight="1" x14ac:dyDescent="0.25">
      <c r="A1597" s="5">
        <v>2010</v>
      </c>
      <c r="B1597" s="5" t="s">
        <v>36</v>
      </c>
      <c r="C1597" s="5" t="s">
        <v>223</v>
      </c>
      <c r="D1597" s="5" t="s">
        <v>1115</v>
      </c>
      <c r="E1597" s="5">
        <v>4.6811692726036698E-2</v>
      </c>
      <c r="F1597" s="5"/>
      <c r="G1597" s="5"/>
      <c r="H1597" s="5"/>
      <c r="I1597" s="5"/>
    </row>
    <row r="1598" spans="1:9" ht="15.75" customHeight="1" x14ac:dyDescent="0.25">
      <c r="A1598" s="5">
        <v>2010</v>
      </c>
      <c r="B1598" s="5" t="s">
        <v>39</v>
      </c>
      <c r="C1598" s="5" t="s">
        <v>223</v>
      </c>
      <c r="D1598" s="5" t="s">
        <v>1115</v>
      </c>
      <c r="E1598" s="5">
        <v>0.284949014276002</v>
      </c>
      <c r="F1598" s="5"/>
      <c r="G1598" s="5"/>
      <c r="H1598" s="5"/>
      <c r="I1598" s="5"/>
    </row>
    <row r="1599" spans="1:9" ht="15.75" customHeight="1" x14ac:dyDescent="0.25">
      <c r="A1599" s="5">
        <v>2010</v>
      </c>
      <c r="B1599" s="5" t="s">
        <v>47</v>
      </c>
      <c r="C1599" s="5" t="s">
        <v>223</v>
      </c>
      <c r="D1599" s="5" t="s">
        <v>1115</v>
      </c>
      <c r="E1599" s="5">
        <v>3.1869476546566897E-2</v>
      </c>
      <c r="F1599" s="5"/>
      <c r="G1599" s="5"/>
      <c r="H1599" s="5"/>
      <c r="I1599" s="5"/>
    </row>
    <row r="1600" spans="1:9" ht="15.75" customHeight="1" x14ac:dyDescent="0.25">
      <c r="A1600" s="5">
        <v>2010</v>
      </c>
      <c r="B1600" s="5" t="s">
        <v>50</v>
      </c>
      <c r="C1600" s="5" t="s">
        <v>223</v>
      </c>
      <c r="D1600" s="5" t="s">
        <v>1115</v>
      </c>
      <c r="E1600" s="5">
        <v>7.7498300475866702E-4</v>
      </c>
      <c r="F1600" s="5"/>
      <c r="G1600" s="5"/>
      <c r="H1600" s="5"/>
      <c r="I1600" s="5"/>
    </row>
    <row r="1601" spans="1:9" ht="15.75" customHeight="1" x14ac:dyDescent="0.25">
      <c r="A1601" s="5">
        <v>2010</v>
      </c>
      <c r="B1601" s="5" t="s">
        <v>57</v>
      </c>
      <c r="C1601" s="5" t="s">
        <v>223</v>
      </c>
      <c r="D1601" s="5" t="s">
        <v>1115</v>
      </c>
      <c r="E1601" s="5">
        <v>1.0469068660774899E-3</v>
      </c>
      <c r="F1601" s="5"/>
      <c r="G1601" s="5"/>
      <c r="H1601" s="5"/>
      <c r="I1601" s="5"/>
    </row>
    <row r="1602" spans="1:9" ht="15.75" customHeight="1" x14ac:dyDescent="0.25">
      <c r="A1602" s="5">
        <v>2010</v>
      </c>
      <c r="B1602" s="5" t="s">
        <v>54</v>
      </c>
      <c r="C1602" s="5" t="s">
        <v>223</v>
      </c>
      <c r="D1602" s="5" t="s">
        <v>1115</v>
      </c>
      <c r="E1602" s="5">
        <v>1.9116247450713799E-2</v>
      </c>
      <c r="F1602" s="5"/>
      <c r="G1602" s="5"/>
      <c r="H1602" s="5"/>
      <c r="I1602" s="5"/>
    </row>
    <row r="1603" spans="1:9" ht="15.75" customHeight="1" x14ac:dyDescent="0.25">
      <c r="A1603" s="5">
        <v>2010</v>
      </c>
      <c r="B1603" s="5" t="s">
        <v>60</v>
      </c>
      <c r="C1603" s="5" t="s">
        <v>223</v>
      </c>
      <c r="D1603" s="5" t="s">
        <v>1115</v>
      </c>
      <c r="E1603" s="5">
        <v>7.6764106050305897E-2</v>
      </c>
      <c r="F1603" s="5"/>
      <c r="G1603" s="5"/>
      <c r="H1603" s="5"/>
      <c r="I1603" s="5"/>
    </row>
    <row r="1604" spans="1:9" ht="15.75" customHeight="1" x14ac:dyDescent="0.25">
      <c r="A1604" s="5">
        <v>2010</v>
      </c>
      <c r="B1604" s="5" t="s">
        <v>62</v>
      </c>
      <c r="C1604" s="5" t="s">
        <v>223</v>
      </c>
      <c r="D1604" s="5" t="s">
        <v>1115</v>
      </c>
      <c r="E1604" s="5">
        <v>1.0197144799456101E-3</v>
      </c>
      <c r="F1604" s="5"/>
      <c r="G1604" s="5"/>
      <c r="H1604" s="5"/>
      <c r="I1604" s="5"/>
    </row>
    <row r="1605" spans="1:9" ht="15.75" customHeight="1" x14ac:dyDescent="0.25">
      <c r="A1605" s="5">
        <v>2010</v>
      </c>
      <c r="B1605" s="5" t="s">
        <v>64</v>
      </c>
      <c r="C1605" s="5" t="s">
        <v>223</v>
      </c>
      <c r="D1605" s="5" t="s">
        <v>1115</v>
      </c>
      <c r="E1605" s="5">
        <v>3.9428959891230396E-3</v>
      </c>
      <c r="F1605" s="5"/>
      <c r="G1605" s="5"/>
      <c r="H1605" s="5"/>
      <c r="I1605" s="5"/>
    </row>
    <row r="1606" spans="1:9" ht="15.75" customHeight="1" x14ac:dyDescent="0.25">
      <c r="A1606" s="5">
        <v>2010</v>
      </c>
      <c r="B1606" s="5" t="s">
        <v>87</v>
      </c>
      <c r="C1606" s="5" t="s">
        <v>223</v>
      </c>
      <c r="D1606" s="5" t="s">
        <v>1115</v>
      </c>
      <c r="E1606" s="5">
        <v>8.0217539089055007E-3</v>
      </c>
      <c r="F1606" s="5"/>
      <c r="G1606" s="5"/>
      <c r="H1606" s="5"/>
      <c r="I1606" s="5"/>
    </row>
    <row r="1607" spans="1:9" ht="15.75" customHeight="1" x14ac:dyDescent="0.25">
      <c r="A1607" s="5">
        <v>2010</v>
      </c>
      <c r="B1607" s="5" t="s">
        <v>72</v>
      </c>
      <c r="C1607" s="5" t="s">
        <v>223</v>
      </c>
      <c r="D1607" s="5" t="s">
        <v>1115</v>
      </c>
      <c r="E1607" s="5">
        <v>2.2025832766825199E-3</v>
      </c>
      <c r="F1607" s="5"/>
      <c r="G1607" s="5"/>
      <c r="H1607" s="5"/>
      <c r="I1607" s="5"/>
    </row>
    <row r="1608" spans="1:9" ht="15.75" customHeight="1" x14ac:dyDescent="0.25">
      <c r="A1608" s="5">
        <v>2010</v>
      </c>
      <c r="B1608" s="5" t="s">
        <v>79</v>
      </c>
      <c r="C1608" s="5" t="s">
        <v>223</v>
      </c>
      <c r="D1608" s="5" t="s">
        <v>1115</v>
      </c>
      <c r="E1608" s="5">
        <v>8.3344663494221601E-3</v>
      </c>
      <c r="F1608" s="5"/>
      <c r="G1608" s="5"/>
      <c r="H1608" s="5"/>
      <c r="I1608" s="5"/>
    </row>
    <row r="1609" spans="1:9" ht="15.75" customHeight="1" x14ac:dyDescent="0.25">
      <c r="A1609" s="5">
        <v>2010</v>
      </c>
      <c r="B1609" s="5" t="s">
        <v>85</v>
      </c>
      <c r="C1609" s="5" t="s">
        <v>223</v>
      </c>
      <c r="D1609" s="5" t="s">
        <v>1115</v>
      </c>
      <c r="E1609" s="5">
        <v>3.4806254248810299E-3</v>
      </c>
      <c r="F1609" s="5"/>
      <c r="G1609" s="5"/>
      <c r="H1609" s="5"/>
      <c r="I1609" s="5"/>
    </row>
    <row r="1610" spans="1:9" ht="15.75" customHeight="1" x14ac:dyDescent="0.25">
      <c r="A1610" s="5">
        <v>2010</v>
      </c>
      <c r="B1610" s="5" t="s">
        <v>93</v>
      </c>
      <c r="C1610" s="5" t="s">
        <v>223</v>
      </c>
      <c r="D1610" s="5" t="s">
        <v>1115</v>
      </c>
      <c r="E1610" s="5">
        <v>0.16562882392929901</v>
      </c>
      <c r="F1610" s="5"/>
      <c r="G1610" s="5"/>
      <c r="H1610" s="5"/>
      <c r="I1610" s="5"/>
    </row>
    <row r="1611" spans="1:9" ht="15.75" customHeight="1" x14ac:dyDescent="0.25">
      <c r="A1611" s="5">
        <v>2010</v>
      </c>
      <c r="B1611" s="5" t="s">
        <v>98</v>
      </c>
      <c r="C1611" s="5" t="s">
        <v>223</v>
      </c>
      <c r="D1611" s="5" t="s">
        <v>1115</v>
      </c>
      <c r="E1611" s="5">
        <v>3.71176070700204E-3</v>
      </c>
      <c r="F1611" s="5"/>
      <c r="G1611" s="5"/>
      <c r="H1611" s="5"/>
      <c r="I1611" s="5"/>
    </row>
    <row r="1612" spans="1:9" ht="15.75" customHeight="1" x14ac:dyDescent="0.25">
      <c r="A1612" s="5">
        <v>2010</v>
      </c>
      <c r="B1612" s="5" t="s">
        <v>101</v>
      </c>
      <c r="C1612" s="5" t="s">
        <v>223</v>
      </c>
      <c r="D1612" s="5" t="s">
        <v>1115</v>
      </c>
      <c r="E1612" s="5">
        <v>6.9041468388851099E-2</v>
      </c>
      <c r="F1612" s="5"/>
      <c r="G1612" s="5"/>
      <c r="H1612" s="5"/>
      <c r="I1612" s="5"/>
    </row>
    <row r="1613" spans="1:9" ht="15.75" customHeight="1" x14ac:dyDescent="0.25">
      <c r="A1613" s="5">
        <v>2010</v>
      </c>
      <c r="B1613" s="5" t="s">
        <v>106</v>
      </c>
      <c r="C1613" s="5" t="s">
        <v>223</v>
      </c>
      <c r="D1613" s="5" t="s">
        <v>1115</v>
      </c>
      <c r="E1613" s="5">
        <v>8.8783140720598199E-3</v>
      </c>
      <c r="F1613" s="5"/>
      <c r="G1613" s="5"/>
      <c r="H1613" s="5"/>
      <c r="I1613" s="5"/>
    </row>
    <row r="1614" spans="1:9" ht="15.75" customHeight="1" x14ac:dyDescent="0.25">
      <c r="A1614" s="5">
        <v>2010</v>
      </c>
      <c r="B1614" s="5" t="s">
        <v>112</v>
      </c>
      <c r="C1614" s="5" t="s">
        <v>223</v>
      </c>
      <c r="D1614" s="5" t="s">
        <v>1115</v>
      </c>
      <c r="E1614" s="5">
        <v>4.8266485384092402E-3</v>
      </c>
      <c r="F1614" s="5"/>
      <c r="G1614" s="5"/>
      <c r="H1614" s="5"/>
      <c r="I1614" s="5"/>
    </row>
    <row r="1615" spans="1:9" ht="15.75" customHeight="1" x14ac:dyDescent="0.25">
      <c r="A1615" s="5">
        <v>2010</v>
      </c>
      <c r="B1615" s="5" t="s">
        <v>114</v>
      </c>
      <c r="C1615" s="5" t="s">
        <v>223</v>
      </c>
      <c r="D1615" s="5" t="s">
        <v>1115</v>
      </c>
      <c r="E1615" s="5">
        <v>1.74167233174711E-2</v>
      </c>
      <c r="F1615" s="5"/>
      <c r="G1615" s="5"/>
      <c r="H1615" s="5"/>
      <c r="I1615" s="5"/>
    </row>
    <row r="1616" spans="1:9" ht="15.75" customHeight="1" x14ac:dyDescent="0.25">
      <c r="A1616" s="5">
        <v>2010</v>
      </c>
      <c r="B1616" s="5" t="s">
        <v>117</v>
      </c>
      <c r="C1616" s="5" t="s">
        <v>223</v>
      </c>
      <c r="D1616" s="5" t="s">
        <v>1115</v>
      </c>
      <c r="E1616" s="5">
        <v>8.2936777702243298E-3</v>
      </c>
      <c r="F1616" s="5"/>
      <c r="G1616" s="5"/>
      <c r="H1616" s="5"/>
      <c r="I1616" s="5"/>
    </row>
    <row r="1617" spans="1:9" ht="15.75" customHeight="1" x14ac:dyDescent="0.25">
      <c r="A1617" s="5">
        <v>2010</v>
      </c>
      <c r="B1617" s="5" t="s">
        <v>122</v>
      </c>
      <c r="C1617" s="5" t="s">
        <v>223</v>
      </c>
      <c r="D1617" s="5" t="s">
        <v>1115</v>
      </c>
      <c r="E1617" s="5">
        <v>1.3704962610468999E-2</v>
      </c>
      <c r="F1617" s="5"/>
      <c r="G1617" s="5"/>
      <c r="H1617" s="5"/>
      <c r="I1617" s="5"/>
    </row>
    <row r="1618" spans="1:9" ht="15.75" customHeight="1" x14ac:dyDescent="0.25">
      <c r="A1618" s="5">
        <v>2010</v>
      </c>
      <c r="B1618" s="5" t="s">
        <v>124</v>
      </c>
      <c r="C1618" s="5" t="s">
        <v>223</v>
      </c>
      <c r="D1618" s="5" t="s">
        <v>1115</v>
      </c>
      <c r="E1618" s="40">
        <v>9.5173351461590698E-5</v>
      </c>
      <c r="F1618" s="5"/>
      <c r="G1618" s="5"/>
      <c r="H1618" s="5"/>
      <c r="I1618" s="5"/>
    </row>
    <row r="1619" spans="1:9" ht="15.75" customHeight="1" x14ac:dyDescent="0.25">
      <c r="A1619" s="5">
        <v>2010</v>
      </c>
      <c r="B1619" s="5" t="s">
        <v>130</v>
      </c>
      <c r="C1619" s="5" t="s">
        <v>223</v>
      </c>
      <c r="D1619" s="5" t="s">
        <v>1115</v>
      </c>
      <c r="E1619" s="5">
        <v>6.1359619306594101E-2</v>
      </c>
      <c r="F1619" s="5"/>
      <c r="G1619" s="5"/>
      <c r="H1619" s="5"/>
      <c r="I1619" s="5"/>
    </row>
    <row r="1620" spans="1:9" ht="15.75" customHeight="1" x14ac:dyDescent="0.25">
      <c r="A1620" s="5">
        <v>2010</v>
      </c>
      <c r="B1620" s="5" t="s">
        <v>127</v>
      </c>
      <c r="C1620" s="5" t="s">
        <v>223</v>
      </c>
      <c r="D1620" s="5" t="s">
        <v>1115</v>
      </c>
      <c r="E1620" s="5">
        <v>2.4010876954452701E-2</v>
      </c>
      <c r="F1620" s="5"/>
      <c r="G1620" s="5"/>
      <c r="H1620" s="5"/>
      <c r="I1620" s="5"/>
    </row>
    <row r="1621" spans="1:9" ht="15.75" customHeight="1" x14ac:dyDescent="0.25">
      <c r="A1621" s="5">
        <v>2011</v>
      </c>
      <c r="B1621" s="5" t="s">
        <v>3</v>
      </c>
      <c r="C1621" s="5" t="s">
        <v>222</v>
      </c>
      <c r="D1621" s="5" t="s">
        <v>1111</v>
      </c>
      <c r="E1621" s="5">
        <v>8.3245530253064401E-2</v>
      </c>
      <c r="F1621" s="5"/>
      <c r="G1621" s="5"/>
      <c r="H1621" s="5"/>
      <c r="I1621" s="5"/>
    </row>
    <row r="1622" spans="1:9" ht="15.75" customHeight="1" x14ac:dyDescent="0.25">
      <c r="A1622" s="5">
        <v>2011</v>
      </c>
      <c r="B1622" s="5" t="s">
        <v>12</v>
      </c>
      <c r="C1622" s="5" t="s">
        <v>222</v>
      </c>
      <c r="D1622" s="5" t="s">
        <v>1111</v>
      </c>
      <c r="E1622" s="5">
        <v>1.11220275806579E-2</v>
      </c>
      <c r="F1622" s="5"/>
      <c r="G1622" s="5"/>
      <c r="H1622" s="5"/>
      <c r="I1622" s="5"/>
    </row>
    <row r="1623" spans="1:9" ht="15.75" customHeight="1" x14ac:dyDescent="0.25">
      <c r="A1623" s="5">
        <v>2011</v>
      </c>
      <c r="B1623" s="5" t="s">
        <v>8</v>
      </c>
      <c r="C1623" s="5" t="s">
        <v>222</v>
      </c>
      <c r="D1623" s="5" t="s">
        <v>1111</v>
      </c>
      <c r="E1623" s="5">
        <v>2.05910766527732E-2</v>
      </c>
      <c r="F1623" s="5"/>
      <c r="G1623" s="5"/>
      <c r="H1623" s="5"/>
      <c r="I1623" s="5"/>
    </row>
    <row r="1624" spans="1:9" ht="15.75" customHeight="1" x14ac:dyDescent="0.25">
      <c r="A1624" s="5">
        <v>2011</v>
      </c>
      <c r="B1624" s="5" t="s">
        <v>15</v>
      </c>
      <c r="C1624" s="5" t="s">
        <v>222</v>
      </c>
      <c r="D1624" s="5" t="s">
        <v>1111</v>
      </c>
      <c r="E1624" s="5">
        <v>6.1833437784789801E-2</v>
      </c>
      <c r="F1624" s="5"/>
      <c r="G1624" s="5"/>
      <c r="H1624" s="5"/>
      <c r="I1624" s="5"/>
    </row>
    <row r="1625" spans="1:9" ht="15.75" customHeight="1" x14ac:dyDescent="0.25">
      <c r="A1625" s="5">
        <v>2011</v>
      </c>
      <c r="B1625" s="5" t="s">
        <v>17</v>
      </c>
      <c r="C1625" s="5" t="s">
        <v>222</v>
      </c>
      <c r="D1625" s="5" t="s">
        <v>1111</v>
      </c>
      <c r="E1625" s="5">
        <v>2.2944655323876999E-2</v>
      </c>
      <c r="F1625" s="5"/>
      <c r="G1625" s="5"/>
      <c r="H1625" s="5"/>
      <c r="I1625" s="5"/>
    </row>
    <row r="1626" spans="1:9" ht="15.75" customHeight="1" x14ac:dyDescent="0.25">
      <c r="A1626" s="5">
        <v>2011</v>
      </c>
      <c r="B1626" s="5" t="s">
        <v>26</v>
      </c>
      <c r="C1626" s="5" t="s">
        <v>222</v>
      </c>
      <c r="D1626" s="5" t="s">
        <v>1111</v>
      </c>
      <c r="E1626" s="5">
        <v>2.8215576859395498E-2</v>
      </c>
      <c r="F1626" s="5"/>
      <c r="G1626" s="5"/>
      <c r="H1626" s="5"/>
      <c r="I1626" s="5"/>
    </row>
    <row r="1627" spans="1:9" ht="15.75" customHeight="1" x14ac:dyDescent="0.25">
      <c r="A1627" s="5">
        <v>2011</v>
      </c>
      <c r="B1627" s="5" t="s">
        <v>28</v>
      </c>
      <c r="C1627" s="5" t="s">
        <v>222</v>
      </c>
      <c r="D1627" s="5" t="s">
        <v>1111</v>
      </c>
      <c r="E1627" s="5">
        <v>7.5259783087621504E-3</v>
      </c>
      <c r="F1627" s="5"/>
      <c r="G1627" s="5"/>
      <c r="H1627" s="5"/>
      <c r="I1627" s="5"/>
    </row>
    <row r="1628" spans="1:9" ht="15.75" customHeight="1" x14ac:dyDescent="0.25">
      <c r="A1628" s="5">
        <v>2011</v>
      </c>
      <c r="B1628" s="5" t="s">
        <v>42</v>
      </c>
      <c r="C1628" s="5" t="s">
        <v>222</v>
      </c>
      <c r="D1628" s="5" t="s">
        <v>1111</v>
      </c>
      <c r="E1628" s="5">
        <v>1.08894064329325E-2</v>
      </c>
      <c r="F1628" s="5"/>
      <c r="G1628" s="5"/>
      <c r="H1628" s="5"/>
      <c r="I1628" s="5"/>
    </row>
    <row r="1629" spans="1:9" ht="15.75" customHeight="1" x14ac:dyDescent="0.25">
      <c r="A1629" s="5">
        <v>2011</v>
      </c>
      <c r="B1629" s="5" t="s">
        <v>36</v>
      </c>
      <c r="C1629" s="5" t="s">
        <v>222</v>
      </c>
      <c r="D1629" s="5" t="s">
        <v>1111</v>
      </c>
      <c r="E1629" s="5">
        <v>1.71346000695126E-2</v>
      </c>
      <c r="F1629" s="5"/>
      <c r="G1629" s="5"/>
      <c r="H1629" s="5"/>
      <c r="I1629" s="5"/>
    </row>
    <row r="1630" spans="1:9" ht="15.75" customHeight="1" x14ac:dyDescent="0.25">
      <c r="A1630" s="5">
        <v>2011</v>
      </c>
      <c r="B1630" s="5" t="s">
        <v>39</v>
      </c>
      <c r="C1630" s="5" t="s">
        <v>222</v>
      </c>
      <c r="D1630" s="5" t="s">
        <v>1111</v>
      </c>
      <c r="E1630" s="5">
        <v>4.3957186761940902E-2</v>
      </c>
      <c r="F1630" s="5"/>
      <c r="G1630" s="5"/>
      <c r="H1630" s="5"/>
      <c r="I1630" s="5"/>
    </row>
    <row r="1631" spans="1:9" ht="15.75" customHeight="1" x14ac:dyDescent="0.25">
      <c r="A1631" s="5">
        <v>2011</v>
      </c>
      <c r="B1631" s="5" t="s">
        <v>45</v>
      </c>
      <c r="C1631" s="5" t="s">
        <v>222</v>
      </c>
      <c r="D1631" s="5" t="s">
        <v>1111</v>
      </c>
      <c r="E1631" s="5">
        <v>1.3795802419807201E-2</v>
      </c>
      <c r="F1631" s="5"/>
      <c r="G1631" s="5"/>
      <c r="H1631" s="5"/>
      <c r="I1631" s="5"/>
    </row>
    <row r="1632" spans="1:9" ht="15.75" customHeight="1" x14ac:dyDescent="0.25">
      <c r="A1632" s="5">
        <v>2011</v>
      </c>
      <c r="B1632" s="5" t="s">
        <v>47</v>
      </c>
      <c r="C1632" s="5" t="s">
        <v>222</v>
      </c>
      <c r="D1632" s="5" t="s">
        <v>1111</v>
      </c>
      <c r="E1632" s="5">
        <v>5.0804458663222002E-2</v>
      </c>
      <c r="F1632" s="5"/>
      <c r="G1632" s="5"/>
      <c r="H1632" s="5"/>
      <c r="I1632" s="5"/>
    </row>
    <row r="1633" spans="1:9" ht="15.75" customHeight="1" x14ac:dyDescent="0.25">
      <c r="A1633" s="5">
        <v>2011</v>
      </c>
      <c r="B1633" s="5" t="s">
        <v>57</v>
      </c>
      <c r="C1633" s="5" t="s">
        <v>222</v>
      </c>
      <c r="D1633" s="5" t="s">
        <v>1111</v>
      </c>
      <c r="E1633" s="5">
        <v>5.3913371884587E-4</v>
      </c>
      <c r="F1633" s="5"/>
      <c r="G1633" s="5"/>
      <c r="H1633" s="5"/>
      <c r="I1633" s="5"/>
    </row>
    <row r="1634" spans="1:9" ht="15.75" customHeight="1" x14ac:dyDescent="0.25">
      <c r="A1634" s="5">
        <v>2011</v>
      </c>
      <c r="B1634" s="5" t="s">
        <v>54</v>
      </c>
      <c r="C1634" s="5" t="s">
        <v>222</v>
      </c>
      <c r="D1634" s="5" t="s">
        <v>1111</v>
      </c>
      <c r="E1634" s="5">
        <v>2.1543454998754701E-2</v>
      </c>
      <c r="F1634" s="5"/>
      <c r="G1634" s="5"/>
      <c r="H1634" s="5"/>
      <c r="I1634" s="5"/>
    </row>
    <row r="1635" spans="1:9" ht="15.75" customHeight="1" x14ac:dyDescent="0.25">
      <c r="A1635" s="5">
        <v>2011</v>
      </c>
      <c r="B1635" s="5" t="s">
        <v>52</v>
      </c>
      <c r="C1635" s="5" t="s">
        <v>222</v>
      </c>
      <c r="D1635" s="5" t="s">
        <v>1111</v>
      </c>
      <c r="E1635" s="5">
        <v>3.5741555168157702E-3</v>
      </c>
      <c r="F1635" s="5"/>
      <c r="G1635" s="5"/>
      <c r="H1635" s="5"/>
      <c r="I1635" s="5"/>
    </row>
    <row r="1636" spans="1:9" ht="15.75" customHeight="1" x14ac:dyDescent="0.25">
      <c r="A1636" s="5">
        <v>2011</v>
      </c>
      <c r="B1636" s="5" t="s">
        <v>60</v>
      </c>
      <c r="C1636" s="5" t="s">
        <v>222</v>
      </c>
      <c r="D1636" s="5" t="s">
        <v>1111</v>
      </c>
      <c r="E1636" s="5">
        <v>4.3070489681199503E-2</v>
      </c>
      <c r="F1636" s="5"/>
      <c r="G1636" s="5"/>
      <c r="H1636" s="5"/>
      <c r="I1636" s="5"/>
    </row>
    <row r="1637" spans="1:9" ht="15.75" customHeight="1" x14ac:dyDescent="0.25">
      <c r="A1637" s="5">
        <v>2011</v>
      </c>
      <c r="B1637" s="5" t="s">
        <v>66</v>
      </c>
      <c r="C1637" s="5" t="s">
        <v>222</v>
      </c>
      <c r="D1637" s="5" t="s">
        <v>1111</v>
      </c>
      <c r="E1637" s="5">
        <v>8.9452409818254405E-2</v>
      </c>
      <c r="F1637" s="5"/>
      <c r="G1637" s="5"/>
      <c r="H1637" s="5"/>
      <c r="I1637" s="5"/>
    </row>
    <row r="1638" spans="1:9" ht="15.75" customHeight="1" x14ac:dyDescent="0.25">
      <c r="A1638" s="5">
        <v>2011</v>
      </c>
      <c r="B1638" s="5" t="s">
        <v>69</v>
      </c>
      <c r="C1638" s="5" t="s">
        <v>222</v>
      </c>
      <c r="D1638" s="5" t="s">
        <v>1111</v>
      </c>
      <c r="E1638" s="5">
        <v>1.02572242549965E-2</v>
      </c>
      <c r="F1638" s="5"/>
      <c r="G1638" s="5"/>
      <c r="H1638" s="5"/>
      <c r="I1638" s="5"/>
    </row>
    <row r="1639" spans="1:9" ht="15.75" customHeight="1" x14ac:dyDescent="0.25">
      <c r="A1639" s="5">
        <v>2011</v>
      </c>
      <c r="B1639" s="5" t="s">
        <v>87</v>
      </c>
      <c r="C1639" s="5" t="s">
        <v>222</v>
      </c>
      <c r="D1639" s="5" t="s">
        <v>1111</v>
      </c>
      <c r="E1639" s="5">
        <v>3.0924929050549899E-4</v>
      </c>
      <c r="F1639" s="5"/>
      <c r="G1639" s="5"/>
      <c r="H1639" s="5"/>
      <c r="I1639" s="5"/>
    </row>
    <row r="1640" spans="1:9" ht="15.75" customHeight="1" x14ac:dyDescent="0.25">
      <c r="A1640" s="5">
        <v>2011</v>
      </c>
      <c r="B1640" s="5" t="s">
        <v>72</v>
      </c>
      <c r="C1640" s="5" t="s">
        <v>222</v>
      </c>
      <c r="D1640" s="5" t="s">
        <v>1111</v>
      </c>
      <c r="E1640" s="5">
        <v>8.9271786338844094E-3</v>
      </c>
      <c r="F1640" s="5"/>
      <c r="G1640" s="5"/>
      <c r="H1640" s="5"/>
      <c r="I1640" s="5"/>
    </row>
    <row r="1641" spans="1:9" ht="15.75" customHeight="1" x14ac:dyDescent="0.25">
      <c r="A1641" s="5">
        <v>2011</v>
      </c>
      <c r="B1641" s="5" t="s">
        <v>77</v>
      </c>
      <c r="C1641" s="5" t="s">
        <v>222</v>
      </c>
      <c r="D1641" s="5" t="s">
        <v>1111</v>
      </c>
      <c r="E1641" s="5">
        <v>3.3661648435554301E-4</v>
      </c>
      <c r="F1641" s="5"/>
      <c r="G1641" s="5"/>
      <c r="H1641" s="5"/>
      <c r="I1641" s="5"/>
    </row>
    <row r="1642" spans="1:9" ht="15.75" customHeight="1" x14ac:dyDescent="0.25">
      <c r="A1642" s="5">
        <v>2011</v>
      </c>
      <c r="B1642" s="5" t="s">
        <v>79</v>
      </c>
      <c r="C1642" s="5" t="s">
        <v>222</v>
      </c>
      <c r="D1642" s="5" t="s">
        <v>1111</v>
      </c>
      <c r="E1642" s="5">
        <v>1.8609691818030001E-4</v>
      </c>
      <c r="F1642" s="5"/>
      <c r="G1642" s="5"/>
      <c r="H1642" s="5"/>
      <c r="I1642" s="5"/>
    </row>
    <row r="1643" spans="1:9" ht="15.75" customHeight="1" x14ac:dyDescent="0.25">
      <c r="A1643" s="5">
        <v>2011</v>
      </c>
      <c r="B1643" s="5" t="s">
        <v>82</v>
      </c>
      <c r="C1643" s="5" t="s">
        <v>222</v>
      </c>
      <c r="D1643" s="5" t="s">
        <v>1111</v>
      </c>
      <c r="E1643" s="5">
        <v>3.0021811653498402E-3</v>
      </c>
      <c r="F1643" s="5"/>
      <c r="G1643" s="5"/>
      <c r="H1643" s="5"/>
      <c r="I1643" s="5"/>
    </row>
    <row r="1644" spans="1:9" ht="15.75" customHeight="1" x14ac:dyDescent="0.25">
      <c r="A1644" s="5">
        <v>2011</v>
      </c>
      <c r="B1644" s="5" t="s">
        <v>74</v>
      </c>
      <c r="C1644" s="5" t="s">
        <v>222</v>
      </c>
      <c r="D1644" s="5" t="s">
        <v>1111</v>
      </c>
      <c r="E1644" s="5">
        <v>2.52106589746607E-2</v>
      </c>
      <c r="F1644" s="5"/>
      <c r="G1644" s="5"/>
      <c r="H1644" s="5"/>
      <c r="I1644" s="5"/>
    </row>
    <row r="1645" spans="1:9" ht="15.75" customHeight="1" x14ac:dyDescent="0.25">
      <c r="A1645" s="5">
        <v>2011</v>
      </c>
      <c r="B1645" s="5" t="s">
        <v>85</v>
      </c>
      <c r="C1645" s="5" t="s">
        <v>222</v>
      </c>
      <c r="D1645" s="5" t="s">
        <v>1111</v>
      </c>
      <c r="E1645" s="5">
        <v>2.57607395710466E-2</v>
      </c>
      <c r="F1645" s="5"/>
      <c r="G1645" s="5"/>
      <c r="H1645" s="5"/>
      <c r="I1645" s="5"/>
    </row>
    <row r="1646" spans="1:9" ht="15.75" customHeight="1" x14ac:dyDescent="0.25">
      <c r="A1646" s="5">
        <v>2011</v>
      </c>
      <c r="B1646" s="5" t="s">
        <v>93</v>
      </c>
      <c r="C1646" s="5" t="s">
        <v>222</v>
      </c>
      <c r="D1646" s="5" t="s">
        <v>1111</v>
      </c>
      <c r="E1646" s="5">
        <v>4.5571851199093599E-2</v>
      </c>
      <c r="F1646" s="5"/>
      <c r="G1646" s="5"/>
      <c r="H1646" s="5"/>
      <c r="I1646" s="5"/>
    </row>
    <row r="1647" spans="1:9" ht="15.75" customHeight="1" x14ac:dyDescent="0.25">
      <c r="A1647" s="5">
        <v>2011</v>
      </c>
      <c r="B1647" s="5" t="s">
        <v>95</v>
      </c>
      <c r="C1647" s="5" t="s">
        <v>222</v>
      </c>
      <c r="D1647" s="5" t="s">
        <v>1111</v>
      </c>
      <c r="E1647" s="5">
        <v>2.7545080610069401E-2</v>
      </c>
      <c r="F1647" s="5"/>
      <c r="G1647" s="5"/>
      <c r="H1647" s="5"/>
      <c r="I1647" s="5"/>
    </row>
    <row r="1648" spans="1:9" ht="15.75" customHeight="1" x14ac:dyDescent="0.25">
      <c r="A1648" s="5">
        <v>2011</v>
      </c>
      <c r="B1648" s="5" t="s">
        <v>98</v>
      </c>
      <c r="C1648" s="5" t="s">
        <v>222</v>
      </c>
      <c r="D1648" s="5" t="s">
        <v>1111</v>
      </c>
      <c r="E1648" s="5">
        <v>6.1713022131849602E-3</v>
      </c>
      <c r="F1648" s="5"/>
      <c r="G1648" s="5"/>
      <c r="H1648" s="5"/>
      <c r="I1648" s="5"/>
    </row>
    <row r="1649" spans="1:9" ht="15.75" customHeight="1" x14ac:dyDescent="0.25">
      <c r="A1649" s="5">
        <v>2011</v>
      </c>
      <c r="B1649" s="5" t="s">
        <v>101</v>
      </c>
      <c r="C1649" s="5" t="s">
        <v>222</v>
      </c>
      <c r="D1649" s="5" t="s">
        <v>1111</v>
      </c>
      <c r="E1649" s="5">
        <v>6.0147618643627103E-2</v>
      </c>
      <c r="F1649" s="5"/>
      <c r="G1649" s="5"/>
      <c r="H1649" s="5"/>
      <c r="I1649" s="5"/>
    </row>
    <row r="1650" spans="1:9" ht="15.75" customHeight="1" x14ac:dyDescent="0.25">
      <c r="A1650" s="5">
        <v>2011</v>
      </c>
      <c r="B1650" s="5" t="s">
        <v>1114</v>
      </c>
      <c r="C1650" s="5" t="s">
        <v>222</v>
      </c>
      <c r="D1650" s="5" t="s">
        <v>1111</v>
      </c>
      <c r="E1650" s="5">
        <v>5.5363833158639398E-3</v>
      </c>
      <c r="F1650" s="5"/>
      <c r="G1650" s="5"/>
      <c r="H1650" s="5"/>
      <c r="I1650" s="5"/>
    </row>
    <row r="1651" spans="1:9" ht="15.75" customHeight="1" x14ac:dyDescent="0.25">
      <c r="A1651" s="5">
        <v>2011</v>
      </c>
      <c r="B1651" s="5" t="s">
        <v>106</v>
      </c>
      <c r="C1651" s="5" t="s">
        <v>222</v>
      </c>
      <c r="D1651" s="5" t="s">
        <v>1111</v>
      </c>
      <c r="E1651" s="5">
        <v>1.77859392831437E-2</v>
      </c>
      <c r="F1651" s="5"/>
      <c r="G1651" s="5"/>
      <c r="H1651" s="5"/>
      <c r="I1651" s="5"/>
    </row>
    <row r="1652" spans="1:9" ht="15.75" customHeight="1" x14ac:dyDescent="0.25">
      <c r="A1652" s="5">
        <v>2011</v>
      </c>
      <c r="B1652" s="5" t="s">
        <v>109</v>
      </c>
      <c r="C1652" s="5" t="s">
        <v>222</v>
      </c>
      <c r="D1652" s="5" t="s">
        <v>1111</v>
      </c>
      <c r="E1652" s="5">
        <v>1.00054460715761E-2</v>
      </c>
      <c r="F1652" s="5"/>
      <c r="G1652" s="5"/>
      <c r="H1652" s="5"/>
      <c r="I1652" s="5"/>
    </row>
    <row r="1653" spans="1:9" ht="15.75" customHeight="1" x14ac:dyDescent="0.25">
      <c r="A1653" s="5">
        <v>2011</v>
      </c>
      <c r="B1653" s="5" t="s">
        <v>112</v>
      </c>
      <c r="C1653" s="5" t="s">
        <v>222</v>
      </c>
      <c r="D1653" s="5" t="s">
        <v>1111</v>
      </c>
      <c r="E1653" s="5">
        <v>1.33825577926716E-2</v>
      </c>
      <c r="F1653" s="5"/>
      <c r="G1653" s="5"/>
      <c r="H1653" s="5"/>
      <c r="I1653" s="5"/>
    </row>
    <row r="1654" spans="1:9" ht="15.75" customHeight="1" x14ac:dyDescent="0.25">
      <c r="A1654" s="5">
        <v>2011</v>
      </c>
      <c r="B1654" s="5" t="s">
        <v>114</v>
      </c>
      <c r="C1654" s="5" t="s">
        <v>222</v>
      </c>
      <c r="D1654" s="5" t="s">
        <v>1111</v>
      </c>
      <c r="E1654" s="5">
        <v>0.119829994991803</v>
      </c>
      <c r="F1654" s="5"/>
      <c r="G1654" s="5"/>
      <c r="H1654" s="5"/>
      <c r="I1654" s="5"/>
    </row>
    <row r="1655" spans="1:9" ht="15.75" customHeight="1" x14ac:dyDescent="0.25">
      <c r="A1655" s="5">
        <v>2011</v>
      </c>
      <c r="B1655" s="5" t="s">
        <v>117</v>
      </c>
      <c r="C1655" s="5" t="s">
        <v>222</v>
      </c>
      <c r="D1655" s="5" t="s">
        <v>1111</v>
      </c>
      <c r="E1655" s="5">
        <v>2.8190946384930499E-2</v>
      </c>
      <c r="F1655" s="5"/>
      <c r="G1655" s="5"/>
      <c r="H1655" s="5"/>
      <c r="I1655" s="5"/>
    </row>
    <row r="1656" spans="1:9" ht="15.75" customHeight="1" x14ac:dyDescent="0.25">
      <c r="A1656" s="5">
        <v>2011</v>
      </c>
      <c r="B1656" s="5" t="s">
        <v>122</v>
      </c>
      <c r="C1656" s="5" t="s">
        <v>222</v>
      </c>
      <c r="D1656" s="5" t="s">
        <v>1111</v>
      </c>
      <c r="E1656" s="5">
        <v>1.9956157755452199E-2</v>
      </c>
      <c r="F1656" s="5"/>
      <c r="G1656" s="5"/>
      <c r="H1656" s="5"/>
      <c r="I1656" s="5"/>
    </row>
    <row r="1657" spans="1:9" ht="15.75" customHeight="1" x14ac:dyDescent="0.25">
      <c r="A1657" s="5">
        <v>2011</v>
      </c>
      <c r="B1657" s="5" t="s">
        <v>124</v>
      </c>
      <c r="C1657" s="5" t="s">
        <v>222</v>
      </c>
      <c r="D1657" s="5" t="s">
        <v>1111</v>
      </c>
      <c r="E1657" s="5">
        <v>5.1422957244232998E-3</v>
      </c>
      <c r="F1657" s="5"/>
      <c r="G1657" s="5"/>
      <c r="H1657" s="5"/>
      <c r="I1657" s="5"/>
    </row>
    <row r="1658" spans="1:9" ht="15.75" customHeight="1" x14ac:dyDescent="0.25">
      <c r="A1658" s="5">
        <v>2011</v>
      </c>
      <c r="B1658" s="5" t="s">
        <v>130</v>
      </c>
      <c r="C1658" s="5" t="s">
        <v>222</v>
      </c>
      <c r="D1658" s="5" t="s">
        <v>1111</v>
      </c>
      <c r="E1658" s="5">
        <v>1.7720258017903601E-2</v>
      </c>
      <c r="F1658" s="5"/>
      <c r="G1658" s="5"/>
      <c r="H1658" s="5"/>
      <c r="I1658" s="5"/>
    </row>
    <row r="1659" spans="1:9" ht="15.75" customHeight="1" x14ac:dyDescent="0.25">
      <c r="A1659" s="5">
        <v>2011</v>
      </c>
      <c r="B1659" s="5" t="s">
        <v>127</v>
      </c>
      <c r="C1659" s="5" t="s">
        <v>222</v>
      </c>
      <c r="D1659" s="5" t="s">
        <v>1111</v>
      </c>
      <c r="E1659" s="5">
        <v>1.6688514809756898E-2</v>
      </c>
      <c r="F1659" s="5"/>
      <c r="G1659" s="5"/>
      <c r="H1659" s="5"/>
      <c r="I1659" s="5"/>
    </row>
    <row r="1660" spans="1:9" ht="15.75" customHeight="1" x14ac:dyDescent="0.25">
      <c r="A1660" s="5">
        <v>2011</v>
      </c>
      <c r="B1660" s="5" t="s">
        <v>132</v>
      </c>
      <c r="C1660" s="5" t="s">
        <v>222</v>
      </c>
      <c r="D1660" s="5" t="s">
        <v>1111</v>
      </c>
      <c r="E1660" s="5">
        <v>2.0963270489133801E-3</v>
      </c>
      <c r="F1660" s="5"/>
      <c r="G1660" s="5"/>
      <c r="H1660" s="5"/>
      <c r="I1660" s="5"/>
    </row>
    <row r="1661" spans="1:9" ht="15.75" customHeight="1" x14ac:dyDescent="0.25">
      <c r="A1661" s="5">
        <v>2011</v>
      </c>
      <c r="B1661" s="5" t="s">
        <v>3</v>
      </c>
      <c r="C1661" s="5" t="s">
        <v>222</v>
      </c>
      <c r="D1661" s="5" t="s">
        <v>1113</v>
      </c>
      <c r="E1661" s="5">
        <v>1.9927916316064601E-3</v>
      </c>
      <c r="F1661" s="5"/>
      <c r="G1661" s="5"/>
      <c r="H1661" s="5"/>
      <c r="I1661" s="5"/>
    </row>
    <row r="1662" spans="1:9" ht="15.75" customHeight="1" x14ac:dyDescent="0.25">
      <c r="A1662" s="5">
        <v>2011</v>
      </c>
      <c r="B1662" s="5" t="s">
        <v>12</v>
      </c>
      <c r="C1662" s="5" t="s">
        <v>222</v>
      </c>
      <c r="D1662" s="5" t="s">
        <v>1113</v>
      </c>
      <c r="E1662" s="5">
        <v>2.4826687777158401E-4</v>
      </c>
      <c r="F1662" s="5"/>
      <c r="G1662" s="5"/>
      <c r="H1662" s="5"/>
      <c r="I1662" s="5"/>
    </row>
    <row r="1663" spans="1:9" ht="15.75" customHeight="1" x14ac:dyDescent="0.25">
      <c r="A1663" s="5">
        <v>2011</v>
      </c>
      <c r="B1663" s="5" t="s">
        <v>8</v>
      </c>
      <c r="C1663" s="5" t="s">
        <v>222</v>
      </c>
      <c r="D1663" s="5" t="s">
        <v>1113</v>
      </c>
      <c r="E1663" s="40">
        <v>4.1418903143620703E-5</v>
      </c>
      <c r="F1663" s="5"/>
      <c r="G1663" s="5"/>
      <c r="H1663" s="5"/>
      <c r="I1663" s="5"/>
    </row>
    <row r="1664" spans="1:9" ht="15.75" customHeight="1" x14ac:dyDescent="0.25">
      <c r="A1664" s="5">
        <v>2011</v>
      </c>
      <c r="B1664" s="5" t="s">
        <v>15</v>
      </c>
      <c r="C1664" s="5" t="s">
        <v>222</v>
      </c>
      <c r="D1664" s="5" t="s">
        <v>1113</v>
      </c>
      <c r="E1664" s="5">
        <v>1.14148524735097E-4</v>
      </c>
      <c r="F1664" s="5"/>
      <c r="G1664" s="5"/>
      <c r="H1664" s="5"/>
      <c r="I1664" s="5"/>
    </row>
    <row r="1665" spans="1:9" ht="15.75" customHeight="1" x14ac:dyDescent="0.25">
      <c r="A1665" s="5">
        <v>2011</v>
      </c>
      <c r="B1665" s="5" t="s">
        <v>17</v>
      </c>
      <c r="C1665" s="5" t="s">
        <v>222</v>
      </c>
      <c r="D1665" s="5" t="s">
        <v>1113</v>
      </c>
      <c r="E1665" s="40">
        <v>9.3932155343568502E-5</v>
      </c>
      <c r="F1665" s="5"/>
      <c r="G1665" s="5"/>
      <c r="H1665" s="5"/>
      <c r="I1665" s="5"/>
    </row>
    <row r="1666" spans="1:9" ht="15.75" customHeight="1" x14ac:dyDescent="0.25">
      <c r="A1666" s="5">
        <v>2011</v>
      </c>
      <c r="B1666" s="5" t="s">
        <v>23</v>
      </c>
      <c r="C1666" s="5" t="s">
        <v>222</v>
      </c>
      <c r="D1666" s="5" t="s">
        <v>1113</v>
      </c>
      <c r="E1666" s="40">
        <v>5.4485580921072501E-5</v>
      </c>
      <c r="F1666" s="5"/>
      <c r="G1666" s="5"/>
      <c r="H1666" s="5"/>
      <c r="I1666" s="5"/>
    </row>
    <row r="1667" spans="1:9" ht="15.75" customHeight="1" x14ac:dyDescent="0.25">
      <c r="A1667" s="5">
        <v>2011</v>
      </c>
      <c r="B1667" s="5" t="s">
        <v>26</v>
      </c>
      <c r="C1667" s="5" t="s">
        <v>222</v>
      </c>
      <c r="D1667" s="5" t="s">
        <v>1113</v>
      </c>
      <c r="E1667" s="5">
        <v>1.33773195510289E-3</v>
      </c>
      <c r="F1667" s="5"/>
      <c r="G1667" s="5"/>
      <c r="H1667" s="5"/>
      <c r="I1667" s="5"/>
    </row>
    <row r="1668" spans="1:9" ht="15.75" customHeight="1" x14ac:dyDescent="0.25">
      <c r="A1668" s="5">
        <v>2011</v>
      </c>
      <c r="B1668" s="5" t="s">
        <v>28</v>
      </c>
      <c r="C1668" s="5" t="s">
        <v>222</v>
      </c>
      <c r="D1668" s="5" t="s">
        <v>1113</v>
      </c>
      <c r="E1668" s="5">
        <v>7.6871511905838999E-4</v>
      </c>
      <c r="F1668" s="5"/>
      <c r="G1668" s="5"/>
      <c r="H1668" s="5"/>
      <c r="I1668" s="5"/>
    </row>
    <row r="1669" spans="1:9" ht="15.75" customHeight="1" x14ac:dyDescent="0.25">
      <c r="A1669" s="5">
        <v>2011</v>
      </c>
      <c r="B1669" s="5" t="s">
        <v>42</v>
      </c>
      <c r="C1669" s="5" t="s">
        <v>222</v>
      </c>
      <c r="D1669" s="5" t="s">
        <v>1113</v>
      </c>
      <c r="E1669" s="5">
        <v>6.8674020658664103E-3</v>
      </c>
      <c r="F1669" s="5"/>
      <c r="G1669" s="5"/>
      <c r="H1669" s="5"/>
      <c r="I1669" s="5"/>
    </row>
    <row r="1670" spans="1:9" ht="15.75" customHeight="1" x14ac:dyDescent="0.25">
      <c r="A1670" s="5">
        <v>2011</v>
      </c>
      <c r="B1670" s="5" t="s">
        <v>34</v>
      </c>
      <c r="C1670" s="5" t="s">
        <v>222</v>
      </c>
      <c r="D1670" s="5" t="s">
        <v>1113</v>
      </c>
      <c r="E1670" s="5">
        <v>1.9452092012093301E-4</v>
      </c>
      <c r="F1670" s="5"/>
      <c r="G1670" s="5"/>
      <c r="H1670" s="5"/>
      <c r="I1670" s="5"/>
    </row>
    <row r="1671" spans="1:9" ht="15.75" customHeight="1" x14ac:dyDescent="0.25">
      <c r="A1671" s="5">
        <v>2011</v>
      </c>
      <c r="B1671" s="5" t="s">
        <v>36</v>
      </c>
      <c r="C1671" s="5" t="s">
        <v>222</v>
      </c>
      <c r="D1671" s="5" t="s">
        <v>1113</v>
      </c>
      <c r="E1671" s="5">
        <v>7.8748429225079394E-2</v>
      </c>
      <c r="F1671" s="5"/>
      <c r="G1671" s="5"/>
      <c r="H1671" s="5"/>
      <c r="I1671" s="5"/>
    </row>
    <row r="1672" spans="1:9" ht="15.75" customHeight="1" x14ac:dyDescent="0.25">
      <c r="A1672" s="5">
        <v>2011</v>
      </c>
      <c r="B1672" s="5" t="s">
        <v>39</v>
      </c>
      <c r="C1672" s="5" t="s">
        <v>222</v>
      </c>
      <c r="D1672" s="5" t="s">
        <v>1113</v>
      </c>
      <c r="E1672" s="5">
        <v>3.5408231365992898E-3</v>
      </c>
      <c r="F1672" s="5"/>
      <c r="G1672" s="5"/>
      <c r="H1672" s="5"/>
      <c r="I1672" s="5"/>
    </row>
    <row r="1673" spans="1:9" ht="15.75" customHeight="1" x14ac:dyDescent="0.25">
      <c r="A1673" s="5">
        <v>2011</v>
      </c>
      <c r="B1673" s="5" t="s">
        <v>45</v>
      </c>
      <c r="C1673" s="5" t="s">
        <v>222</v>
      </c>
      <c r="D1673" s="5" t="s">
        <v>1113</v>
      </c>
      <c r="E1673" s="5">
        <v>9.3143223855118602E-4</v>
      </c>
      <c r="F1673" s="5"/>
      <c r="G1673" s="5"/>
      <c r="H1673" s="5"/>
      <c r="I1673" s="5"/>
    </row>
    <row r="1674" spans="1:9" ht="15.75" customHeight="1" x14ac:dyDescent="0.25">
      <c r="A1674" s="5">
        <v>2011</v>
      </c>
      <c r="B1674" s="5" t="s">
        <v>47</v>
      </c>
      <c r="C1674" s="5" t="s">
        <v>222</v>
      </c>
      <c r="D1674" s="5" t="s">
        <v>1113</v>
      </c>
      <c r="E1674" s="5">
        <v>9.8564662427310396E-3</v>
      </c>
      <c r="F1674" s="5"/>
      <c r="G1674" s="5"/>
      <c r="H1674" s="5"/>
      <c r="I1674" s="5"/>
    </row>
    <row r="1675" spans="1:9" ht="15.75" customHeight="1" x14ac:dyDescent="0.25">
      <c r="A1675" s="5">
        <v>2011</v>
      </c>
      <c r="B1675" s="5" t="s">
        <v>50</v>
      </c>
      <c r="C1675" s="5" t="s">
        <v>222</v>
      </c>
      <c r="D1675" s="5" t="s">
        <v>1113</v>
      </c>
      <c r="E1675" s="5">
        <v>0.221668792261765</v>
      </c>
      <c r="F1675" s="5"/>
      <c r="G1675" s="5"/>
      <c r="H1675" s="5"/>
      <c r="I1675" s="5"/>
    </row>
    <row r="1676" spans="1:9" ht="15.75" customHeight="1" x14ac:dyDescent="0.25">
      <c r="A1676" s="5">
        <v>2011</v>
      </c>
      <c r="B1676" s="5" t="s">
        <v>57</v>
      </c>
      <c r="C1676" s="5" t="s">
        <v>222</v>
      </c>
      <c r="D1676" s="5" t="s">
        <v>1113</v>
      </c>
      <c r="E1676" s="5">
        <v>3.9841040166720902E-4</v>
      </c>
      <c r="F1676" s="5"/>
      <c r="G1676" s="5"/>
      <c r="H1676" s="5"/>
      <c r="I1676" s="5"/>
    </row>
    <row r="1677" spans="1:9" ht="15.75" customHeight="1" x14ac:dyDescent="0.25">
      <c r="A1677" s="5">
        <v>2011</v>
      </c>
      <c r="B1677" s="5" t="s">
        <v>54</v>
      </c>
      <c r="C1677" s="5" t="s">
        <v>222</v>
      </c>
      <c r="D1677" s="5" t="s">
        <v>1113</v>
      </c>
      <c r="E1677" s="40">
        <v>4.5363560585870299E-5</v>
      </c>
      <c r="F1677" s="5"/>
      <c r="G1677" s="5"/>
      <c r="H1677" s="5"/>
      <c r="I1677" s="5"/>
    </row>
    <row r="1678" spans="1:9" ht="15.75" customHeight="1" x14ac:dyDescent="0.25">
      <c r="A1678" s="5">
        <v>2011</v>
      </c>
      <c r="B1678" s="5" t="s">
        <v>60</v>
      </c>
      <c r="C1678" s="5" t="s">
        <v>222</v>
      </c>
      <c r="D1678" s="5" t="s">
        <v>1113</v>
      </c>
      <c r="E1678" s="5">
        <v>4.0473418062931497E-2</v>
      </c>
      <c r="F1678" s="5"/>
      <c r="G1678" s="5"/>
      <c r="H1678" s="5"/>
      <c r="I1678" s="5"/>
    </row>
    <row r="1679" spans="1:9" ht="15.75" customHeight="1" x14ac:dyDescent="0.25">
      <c r="A1679" s="5">
        <v>2011</v>
      </c>
      <c r="B1679" s="5" t="s">
        <v>62</v>
      </c>
      <c r="C1679" s="5" t="s">
        <v>222</v>
      </c>
      <c r="D1679" s="5" t="s">
        <v>1113</v>
      </c>
      <c r="E1679" s="5">
        <v>1.4644540754351601E-3</v>
      </c>
      <c r="F1679" s="5"/>
      <c r="G1679" s="5"/>
      <c r="H1679" s="5"/>
      <c r="I1679" s="5"/>
    </row>
    <row r="1680" spans="1:9" ht="15.75" customHeight="1" x14ac:dyDescent="0.25">
      <c r="A1680" s="5">
        <v>2011</v>
      </c>
      <c r="B1680" s="5" t="s">
        <v>66</v>
      </c>
      <c r="C1680" s="5" t="s">
        <v>222</v>
      </c>
      <c r="D1680" s="5" t="s">
        <v>1113</v>
      </c>
      <c r="E1680" s="5">
        <v>8.7571395217941005E-4</v>
      </c>
      <c r="F1680" s="5"/>
      <c r="G1680" s="5"/>
      <c r="H1680" s="5"/>
      <c r="I1680" s="5"/>
    </row>
    <row r="1681" spans="1:9" ht="15.75" customHeight="1" x14ac:dyDescent="0.25">
      <c r="A1681" s="5">
        <v>2011</v>
      </c>
      <c r="B1681" s="5" t="s">
        <v>64</v>
      </c>
      <c r="C1681" s="5" t="s">
        <v>222</v>
      </c>
      <c r="D1681" s="5" t="s">
        <v>1113</v>
      </c>
      <c r="E1681" s="5">
        <v>1.26056459388888E-3</v>
      </c>
      <c r="F1681" s="5"/>
      <c r="G1681" s="5"/>
      <c r="H1681" s="5"/>
      <c r="I1681" s="5"/>
    </row>
    <row r="1682" spans="1:9" ht="15.75" customHeight="1" x14ac:dyDescent="0.25">
      <c r="A1682" s="5">
        <v>2011</v>
      </c>
      <c r="B1682" s="5" t="s">
        <v>87</v>
      </c>
      <c r="C1682" s="5" t="s">
        <v>222</v>
      </c>
      <c r="D1682" s="5" t="s">
        <v>1113</v>
      </c>
      <c r="E1682" s="5">
        <v>1.13655442554816E-3</v>
      </c>
      <c r="F1682" s="5"/>
      <c r="G1682" s="5"/>
      <c r="H1682" s="5"/>
      <c r="I1682" s="5"/>
    </row>
    <row r="1683" spans="1:9" ht="15.75" customHeight="1" x14ac:dyDescent="0.25">
      <c r="A1683" s="5">
        <v>2011</v>
      </c>
      <c r="B1683" s="5" t="s">
        <v>90</v>
      </c>
      <c r="C1683" s="5" t="s">
        <v>222</v>
      </c>
      <c r="D1683" s="5" t="s">
        <v>1113</v>
      </c>
      <c r="E1683" s="5">
        <v>6.6122320375708895E-4</v>
      </c>
      <c r="F1683" s="5"/>
      <c r="G1683" s="5"/>
      <c r="H1683" s="5"/>
      <c r="I1683" s="5"/>
    </row>
    <row r="1684" spans="1:9" ht="15.75" customHeight="1" x14ac:dyDescent="0.25">
      <c r="A1684" s="5">
        <v>2011</v>
      </c>
      <c r="B1684" s="5" t="s">
        <v>72</v>
      </c>
      <c r="C1684" s="5" t="s">
        <v>222</v>
      </c>
      <c r="D1684" s="5" t="s">
        <v>1113</v>
      </c>
      <c r="E1684" s="5">
        <v>2.7782715447944202E-3</v>
      </c>
      <c r="F1684" s="5"/>
      <c r="G1684" s="5"/>
      <c r="H1684" s="5"/>
      <c r="I1684" s="5"/>
    </row>
    <row r="1685" spans="1:9" ht="15.75" customHeight="1" x14ac:dyDescent="0.25">
      <c r="A1685" s="5">
        <v>2011</v>
      </c>
      <c r="B1685" s="5" t="s">
        <v>79</v>
      </c>
      <c r="C1685" s="5" t="s">
        <v>222</v>
      </c>
      <c r="D1685" s="5" t="s">
        <v>1113</v>
      </c>
      <c r="E1685" s="5">
        <v>1.6686147521805899E-2</v>
      </c>
      <c r="F1685" s="5"/>
      <c r="G1685" s="5"/>
      <c r="H1685" s="5"/>
      <c r="I1685" s="5"/>
    </row>
    <row r="1686" spans="1:9" ht="15.75" customHeight="1" x14ac:dyDescent="0.25">
      <c r="A1686" s="5">
        <v>2011</v>
      </c>
      <c r="B1686" s="5" t="s">
        <v>82</v>
      </c>
      <c r="C1686" s="5" t="s">
        <v>222</v>
      </c>
      <c r="D1686" s="5" t="s">
        <v>1113</v>
      </c>
      <c r="E1686" s="40">
        <v>2.12025337520915E-5</v>
      </c>
      <c r="F1686" s="5"/>
      <c r="G1686" s="5"/>
      <c r="H1686" s="5"/>
      <c r="I1686" s="5"/>
    </row>
    <row r="1687" spans="1:9" ht="15.75" customHeight="1" x14ac:dyDescent="0.25">
      <c r="A1687" s="5">
        <v>2011</v>
      </c>
      <c r="B1687" s="5" t="s">
        <v>74</v>
      </c>
      <c r="C1687" s="5" t="s">
        <v>222</v>
      </c>
      <c r="D1687" s="5" t="s">
        <v>1113</v>
      </c>
      <c r="E1687" s="40">
        <v>1.47924654084359E-6</v>
      </c>
      <c r="F1687" s="5"/>
      <c r="G1687" s="5"/>
      <c r="H1687" s="5"/>
      <c r="I1687" s="5"/>
    </row>
    <row r="1688" spans="1:9" ht="15.75" customHeight="1" x14ac:dyDescent="0.25">
      <c r="A1688" s="5">
        <v>2011</v>
      </c>
      <c r="B1688" s="5" t="s">
        <v>85</v>
      </c>
      <c r="C1688" s="5" t="s">
        <v>222</v>
      </c>
      <c r="D1688" s="5" t="s">
        <v>1113</v>
      </c>
      <c r="E1688" s="5">
        <v>4.5321648600546403E-3</v>
      </c>
      <c r="F1688" s="5"/>
      <c r="G1688" s="5"/>
      <c r="H1688" s="5"/>
      <c r="I1688" s="5"/>
    </row>
    <row r="1689" spans="1:9" ht="15.75" customHeight="1" x14ac:dyDescent="0.25">
      <c r="A1689" s="5">
        <v>2011</v>
      </c>
      <c r="B1689" s="5" t="s">
        <v>93</v>
      </c>
      <c r="C1689" s="5" t="s">
        <v>222</v>
      </c>
      <c r="D1689" s="5" t="s">
        <v>1113</v>
      </c>
      <c r="E1689" s="5">
        <v>3.2698744785347698E-3</v>
      </c>
      <c r="F1689" s="5"/>
      <c r="G1689" s="5"/>
      <c r="H1689" s="5"/>
      <c r="I1689" s="5"/>
    </row>
    <row r="1690" spans="1:9" ht="15.75" customHeight="1" x14ac:dyDescent="0.25">
      <c r="A1690" s="5">
        <v>2011</v>
      </c>
      <c r="B1690" s="5" t="s">
        <v>95</v>
      </c>
      <c r="C1690" s="5" t="s">
        <v>222</v>
      </c>
      <c r="D1690" s="5" t="s">
        <v>1113</v>
      </c>
      <c r="E1690" s="5">
        <v>1.33378729766064E-3</v>
      </c>
      <c r="F1690" s="5"/>
      <c r="G1690" s="5"/>
      <c r="H1690" s="5"/>
      <c r="I1690" s="5"/>
    </row>
    <row r="1691" spans="1:9" ht="15.75" customHeight="1" x14ac:dyDescent="0.25">
      <c r="A1691" s="5">
        <v>2011</v>
      </c>
      <c r="B1691" s="5" t="s">
        <v>98</v>
      </c>
      <c r="C1691" s="5" t="s">
        <v>222</v>
      </c>
      <c r="D1691" s="5" t="s">
        <v>1113</v>
      </c>
      <c r="E1691" s="40">
        <v>5.1280546749244698E-5</v>
      </c>
      <c r="F1691" s="5"/>
      <c r="G1691" s="5"/>
      <c r="H1691" s="5"/>
      <c r="I1691" s="5"/>
    </row>
    <row r="1692" spans="1:9" ht="15.75" customHeight="1" x14ac:dyDescent="0.25">
      <c r="A1692" s="5">
        <v>2011</v>
      </c>
      <c r="B1692" s="5" t="s">
        <v>101</v>
      </c>
      <c r="C1692" s="5" t="s">
        <v>222</v>
      </c>
      <c r="D1692" s="5" t="s">
        <v>1113</v>
      </c>
      <c r="E1692" s="5">
        <v>1.6789448238574799E-4</v>
      </c>
      <c r="F1692" s="5"/>
      <c r="G1692" s="5"/>
      <c r="H1692" s="5"/>
      <c r="I1692" s="5"/>
    </row>
    <row r="1693" spans="1:9" ht="15.75" customHeight="1" x14ac:dyDescent="0.25">
      <c r="A1693" s="5">
        <v>2011</v>
      </c>
      <c r="B1693" s="5" t="s">
        <v>104</v>
      </c>
      <c r="C1693" s="5" t="s">
        <v>222</v>
      </c>
      <c r="D1693" s="5" t="s">
        <v>1113</v>
      </c>
      <c r="E1693" s="40">
        <v>2.6626437735184701E-5</v>
      </c>
      <c r="F1693" s="5"/>
      <c r="G1693" s="5"/>
      <c r="H1693" s="5"/>
      <c r="I1693" s="5"/>
    </row>
    <row r="1694" spans="1:9" ht="15.75" customHeight="1" x14ac:dyDescent="0.25">
      <c r="A1694" s="5">
        <v>2011</v>
      </c>
      <c r="B1694" s="5" t="s">
        <v>106</v>
      </c>
      <c r="C1694" s="5" t="s">
        <v>222</v>
      </c>
      <c r="D1694" s="5" t="s">
        <v>1113</v>
      </c>
      <c r="E1694" s="5">
        <v>2.4294898645725101E-2</v>
      </c>
      <c r="F1694" s="5"/>
      <c r="G1694" s="5"/>
      <c r="H1694" s="5"/>
      <c r="I1694" s="5"/>
    </row>
    <row r="1695" spans="1:9" ht="15.75" customHeight="1" x14ac:dyDescent="0.25">
      <c r="A1695" s="5">
        <v>2011</v>
      </c>
      <c r="B1695" s="5" t="s">
        <v>109</v>
      </c>
      <c r="C1695" s="5" t="s">
        <v>222</v>
      </c>
      <c r="D1695" s="5" t="s">
        <v>1113</v>
      </c>
      <c r="E1695" s="5">
        <v>3.58766594372601E-3</v>
      </c>
      <c r="F1695" s="5"/>
      <c r="G1695" s="5"/>
      <c r="H1695" s="5"/>
      <c r="I1695" s="5"/>
    </row>
    <row r="1696" spans="1:9" ht="15.75" customHeight="1" x14ac:dyDescent="0.25">
      <c r="A1696" s="5">
        <v>2011</v>
      </c>
      <c r="B1696" s="5" t="s">
        <v>112</v>
      </c>
      <c r="C1696" s="5" t="s">
        <v>222</v>
      </c>
      <c r="D1696" s="5" t="s">
        <v>1113</v>
      </c>
      <c r="E1696" s="5">
        <v>0.23564594628510599</v>
      </c>
      <c r="F1696" s="5"/>
      <c r="G1696" s="5"/>
      <c r="H1696" s="5"/>
      <c r="I1696" s="5"/>
    </row>
    <row r="1697" spans="1:9" ht="15.75" customHeight="1" x14ac:dyDescent="0.25">
      <c r="A1697" s="5">
        <v>2011</v>
      </c>
      <c r="B1697" s="5" t="s">
        <v>114</v>
      </c>
      <c r="C1697" s="5" t="s">
        <v>222</v>
      </c>
      <c r="D1697" s="5" t="s">
        <v>1113</v>
      </c>
      <c r="E1697" s="5">
        <v>0.27258569090305201</v>
      </c>
      <c r="F1697" s="5"/>
      <c r="G1697" s="5"/>
      <c r="H1697" s="5"/>
      <c r="I1697" s="5"/>
    </row>
    <row r="1698" spans="1:9" ht="15.75" customHeight="1" x14ac:dyDescent="0.25">
      <c r="A1698" s="5">
        <v>2011</v>
      </c>
      <c r="B1698" s="5" t="s">
        <v>117</v>
      </c>
      <c r="C1698" s="5" t="s">
        <v>222</v>
      </c>
      <c r="D1698" s="5" t="s">
        <v>1113</v>
      </c>
      <c r="E1698" s="40">
        <v>1.57786297689983E-5</v>
      </c>
      <c r="F1698" s="5"/>
      <c r="G1698" s="5"/>
      <c r="H1698" s="5"/>
      <c r="I1698" s="5"/>
    </row>
    <row r="1699" spans="1:9" ht="15.75" customHeight="1" x14ac:dyDescent="0.25">
      <c r="A1699" s="5">
        <v>2011</v>
      </c>
      <c r="B1699" s="5" t="s">
        <v>122</v>
      </c>
      <c r="C1699" s="5" t="s">
        <v>222</v>
      </c>
      <c r="D1699" s="5" t="s">
        <v>1113</v>
      </c>
      <c r="E1699" s="5">
        <v>4.1994576589098997E-2</v>
      </c>
      <c r="F1699" s="5"/>
      <c r="G1699" s="5"/>
      <c r="H1699" s="5"/>
      <c r="I1699" s="5"/>
    </row>
    <row r="1700" spans="1:9" ht="15.75" customHeight="1" x14ac:dyDescent="0.25">
      <c r="A1700" s="5">
        <v>2011</v>
      </c>
      <c r="B1700" s="5" t="s">
        <v>124</v>
      </c>
      <c r="C1700" s="5" t="s">
        <v>222</v>
      </c>
      <c r="D1700" s="5" t="s">
        <v>1113</v>
      </c>
      <c r="E1700" s="40">
        <v>2.6133355554903501E-5</v>
      </c>
      <c r="F1700" s="5"/>
      <c r="G1700" s="5"/>
      <c r="H1700" s="5"/>
      <c r="I1700" s="5"/>
    </row>
    <row r="1701" spans="1:9" ht="15.75" customHeight="1" x14ac:dyDescent="0.25">
      <c r="A1701" s="5">
        <v>2011</v>
      </c>
      <c r="B1701" s="5" t="s">
        <v>130</v>
      </c>
      <c r="C1701" s="5" t="s">
        <v>222</v>
      </c>
      <c r="D1701" s="5" t="s">
        <v>1113</v>
      </c>
      <c r="E1701" s="5">
        <v>5.8997282870645504E-4</v>
      </c>
      <c r="F1701" s="5"/>
      <c r="G1701" s="5"/>
      <c r="H1701" s="5"/>
      <c r="I1701" s="5"/>
    </row>
    <row r="1702" spans="1:9" ht="15.75" customHeight="1" x14ac:dyDescent="0.25">
      <c r="A1702" s="5">
        <v>2011</v>
      </c>
      <c r="B1702" s="5" t="s">
        <v>127</v>
      </c>
      <c r="C1702" s="5" t="s">
        <v>222</v>
      </c>
      <c r="D1702" s="5" t="s">
        <v>1113</v>
      </c>
      <c r="E1702" s="5">
        <v>1.9535915982741101E-2</v>
      </c>
      <c r="F1702" s="5"/>
      <c r="G1702" s="5"/>
      <c r="H1702" s="5"/>
      <c r="I1702" s="5"/>
    </row>
    <row r="1703" spans="1:9" ht="15.75" customHeight="1" x14ac:dyDescent="0.25">
      <c r="A1703" s="5">
        <v>2011</v>
      </c>
      <c r="B1703" s="5" t="s">
        <v>132</v>
      </c>
      <c r="C1703" s="5" t="s">
        <v>222</v>
      </c>
      <c r="D1703" s="5" t="s">
        <v>1113</v>
      </c>
      <c r="E1703" s="40">
        <v>7.9632772115413705E-5</v>
      </c>
      <c r="F1703" s="5"/>
      <c r="G1703" s="5"/>
      <c r="H1703" s="5"/>
      <c r="I1703" s="5"/>
    </row>
    <row r="1704" spans="1:9" ht="15.75" customHeight="1" x14ac:dyDescent="0.25">
      <c r="A1704" s="5">
        <v>2011</v>
      </c>
      <c r="B1704" s="5" t="s">
        <v>3</v>
      </c>
      <c r="C1704" s="5" t="s">
        <v>222</v>
      </c>
      <c r="D1704" s="5" t="s">
        <v>1115</v>
      </c>
      <c r="E1704" s="5">
        <v>0.115070817457591</v>
      </c>
      <c r="F1704" s="5"/>
      <c r="G1704" s="5"/>
      <c r="H1704" s="5"/>
      <c r="I1704" s="5"/>
    </row>
    <row r="1705" spans="1:9" ht="15.75" customHeight="1" x14ac:dyDescent="0.25">
      <c r="A1705" s="5">
        <v>2011</v>
      </c>
      <c r="B1705" s="5" t="s">
        <v>12</v>
      </c>
      <c r="C1705" s="5" t="s">
        <v>222</v>
      </c>
      <c r="D1705" s="5" t="s">
        <v>1115</v>
      </c>
      <c r="E1705" s="5">
        <v>4.44910274958077E-4</v>
      </c>
      <c r="F1705" s="5"/>
      <c r="G1705" s="5"/>
      <c r="H1705" s="5"/>
      <c r="I1705" s="5"/>
    </row>
    <row r="1706" spans="1:9" ht="15.75" customHeight="1" x14ac:dyDescent="0.25">
      <c r="A1706" s="5">
        <v>2011</v>
      </c>
      <c r="B1706" s="5" t="s">
        <v>8</v>
      </c>
      <c r="C1706" s="5" t="s">
        <v>222</v>
      </c>
      <c r="D1706" s="5" t="s">
        <v>1115</v>
      </c>
      <c r="E1706" s="40">
        <v>8.8188359753830996E-7</v>
      </c>
      <c r="F1706" s="5"/>
      <c r="G1706" s="5"/>
      <c r="H1706" s="5"/>
      <c r="I1706" s="5"/>
    </row>
    <row r="1707" spans="1:9" ht="15.75" customHeight="1" x14ac:dyDescent="0.25">
      <c r="A1707" s="5">
        <v>2011</v>
      </c>
      <c r="B1707" s="5" t="s">
        <v>15</v>
      </c>
      <c r="C1707" s="5" t="s">
        <v>222</v>
      </c>
      <c r="D1707" s="5" t="s">
        <v>1115</v>
      </c>
      <c r="E1707" s="5">
        <v>4.9738234901160595E-4</v>
      </c>
      <c r="F1707" s="5"/>
      <c r="G1707" s="5"/>
      <c r="H1707" s="5"/>
      <c r="I1707" s="5"/>
    </row>
    <row r="1708" spans="1:9" ht="15.75" customHeight="1" x14ac:dyDescent="0.25">
      <c r="A1708" s="5">
        <v>2011</v>
      </c>
      <c r="B1708" s="5" t="s">
        <v>17</v>
      </c>
      <c r="C1708" s="5" t="s">
        <v>222</v>
      </c>
      <c r="D1708" s="5" t="s">
        <v>1115</v>
      </c>
      <c r="E1708" s="5">
        <v>0.103302080848442</v>
      </c>
      <c r="F1708" s="5"/>
      <c r="G1708" s="5"/>
      <c r="H1708" s="5"/>
      <c r="I1708" s="5"/>
    </row>
    <row r="1709" spans="1:9" ht="15.75" customHeight="1" x14ac:dyDescent="0.25">
      <c r="A1709" s="5">
        <v>2011</v>
      </c>
      <c r="B1709" s="5" t="s">
        <v>23</v>
      </c>
      <c r="C1709" s="5" t="s">
        <v>222</v>
      </c>
      <c r="D1709" s="5" t="s">
        <v>1115</v>
      </c>
      <c r="E1709" s="40">
        <v>5.5117724846144303E-5</v>
      </c>
      <c r="F1709" s="5"/>
      <c r="G1709" s="5"/>
      <c r="H1709" s="5"/>
      <c r="I1709" s="5"/>
    </row>
    <row r="1710" spans="1:9" ht="15.75" customHeight="1" x14ac:dyDescent="0.25">
      <c r="A1710" s="5">
        <v>2011</v>
      </c>
      <c r="B1710" s="5" t="s">
        <v>26</v>
      </c>
      <c r="C1710" s="5" t="s">
        <v>222</v>
      </c>
      <c r="D1710" s="5" t="s">
        <v>1115</v>
      </c>
      <c r="E1710" s="40">
        <v>4.0566645486762203E-5</v>
      </c>
      <c r="F1710" s="5"/>
      <c r="G1710" s="5"/>
      <c r="H1710" s="5"/>
      <c r="I1710" s="5"/>
    </row>
    <row r="1711" spans="1:9" ht="15.75" customHeight="1" x14ac:dyDescent="0.25">
      <c r="A1711" s="5">
        <v>2011</v>
      </c>
      <c r="B1711" s="5" t="s">
        <v>28</v>
      </c>
      <c r="C1711" s="5" t="s">
        <v>222</v>
      </c>
      <c r="D1711" s="5" t="s">
        <v>1115</v>
      </c>
      <c r="E1711" s="40">
        <v>4.8062656065837902E-5</v>
      </c>
      <c r="F1711" s="5"/>
      <c r="G1711" s="5"/>
      <c r="H1711" s="5"/>
      <c r="I1711" s="5"/>
    </row>
    <row r="1712" spans="1:9" ht="15.75" customHeight="1" x14ac:dyDescent="0.25">
      <c r="A1712" s="5">
        <v>2011</v>
      </c>
      <c r="B1712" s="5" t="s">
        <v>42</v>
      </c>
      <c r="C1712" s="5" t="s">
        <v>222</v>
      </c>
      <c r="D1712" s="5" t="s">
        <v>1115</v>
      </c>
      <c r="E1712" s="5">
        <v>3.63776983984552E-4</v>
      </c>
      <c r="F1712" s="5"/>
      <c r="G1712" s="5"/>
      <c r="H1712" s="5"/>
      <c r="I1712" s="5"/>
    </row>
    <row r="1713" spans="1:9" ht="15.75" customHeight="1" x14ac:dyDescent="0.25">
      <c r="A1713" s="5">
        <v>2011</v>
      </c>
      <c r="B1713" s="5" t="s">
        <v>36</v>
      </c>
      <c r="C1713" s="5" t="s">
        <v>222</v>
      </c>
      <c r="D1713" s="5" t="s">
        <v>1115</v>
      </c>
      <c r="E1713" s="5">
        <v>0.337397199931389</v>
      </c>
      <c r="F1713" s="5"/>
      <c r="G1713" s="5"/>
      <c r="H1713" s="5"/>
      <c r="I1713" s="5"/>
    </row>
    <row r="1714" spans="1:9" ht="15.75" customHeight="1" x14ac:dyDescent="0.25">
      <c r="A1714" s="5">
        <v>2011</v>
      </c>
      <c r="B1714" s="5" t="s">
        <v>39</v>
      </c>
      <c r="C1714" s="5" t="s">
        <v>222</v>
      </c>
      <c r="D1714" s="5" t="s">
        <v>1115</v>
      </c>
      <c r="E1714" s="5">
        <v>0.148550205412736</v>
      </c>
      <c r="F1714" s="5"/>
      <c r="G1714" s="5"/>
      <c r="H1714" s="5"/>
      <c r="I1714" s="5"/>
    </row>
    <row r="1715" spans="1:9" ht="15.75" customHeight="1" x14ac:dyDescent="0.25">
      <c r="A1715" s="5">
        <v>2011</v>
      </c>
      <c r="B1715" s="5" t="s">
        <v>45</v>
      </c>
      <c r="C1715" s="5" t="s">
        <v>222</v>
      </c>
      <c r="D1715" s="5" t="s">
        <v>1115</v>
      </c>
      <c r="E1715" s="40">
        <v>2.20470899384577E-5</v>
      </c>
      <c r="F1715" s="5"/>
      <c r="G1715" s="5"/>
      <c r="H1715" s="5"/>
      <c r="I1715" s="5"/>
    </row>
    <row r="1716" spans="1:9" ht="15.75" customHeight="1" x14ac:dyDescent="0.25">
      <c r="A1716" s="5">
        <v>2011</v>
      </c>
      <c r="B1716" s="5" t="s">
        <v>47</v>
      </c>
      <c r="C1716" s="5" t="s">
        <v>222</v>
      </c>
      <c r="D1716" s="5" t="s">
        <v>1115</v>
      </c>
      <c r="E1716" s="5">
        <v>3.8547132048399502E-3</v>
      </c>
      <c r="F1716" s="5"/>
      <c r="G1716" s="5"/>
      <c r="H1716" s="5"/>
      <c r="I1716" s="5"/>
    </row>
    <row r="1717" spans="1:9" ht="15.75" customHeight="1" x14ac:dyDescent="0.25">
      <c r="A1717" s="5">
        <v>2011</v>
      </c>
      <c r="B1717" s="5" t="s">
        <v>50</v>
      </c>
      <c r="C1717" s="5" t="s">
        <v>222</v>
      </c>
      <c r="D1717" s="5" t="s">
        <v>1115</v>
      </c>
      <c r="E1717" s="40">
        <v>3.1747809511379099E-5</v>
      </c>
      <c r="F1717" s="5"/>
      <c r="G1717" s="5"/>
      <c r="H1717" s="5"/>
      <c r="I1717" s="5"/>
    </row>
    <row r="1718" spans="1:9" ht="15.75" customHeight="1" x14ac:dyDescent="0.25">
      <c r="A1718" s="5">
        <v>2011</v>
      </c>
      <c r="B1718" s="5" t="s">
        <v>57</v>
      </c>
      <c r="C1718" s="5" t="s">
        <v>222</v>
      </c>
      <c r="D1718" s="5" t="s">
        <v>1115</v>
      </c>
      <c r="E1718" s="40">
        <v>4.0125703687993102E-5</v>
      </c>
      <c r="F1718" s="5"/>
      <c r="G1718" s="5"/>
      <c r="H1718" s="5"/>
      <c r="I1718" s="5"/>
    </row>
    <row r="1719" spans="1:9" ht="15.75" customHeight="1" x14ac:dyDescent="0.25">
      <c r="A1719" s="5">
        <v>2011</v>
      </c>
      <c r="B1719" s="5" t="s">
        <v>54</v>
      </c>
      <c r="C1719" s="5" t="s">
        <v>222</v>
      </c>
      <c r="D1719" s="5" t="s">
        <v>1115</v>
      </c>
      <c r="E1719" s="5">
        <v>2.6412413746272297E-4</v>
      </c>
      <c r="F1719" s="5"/>
      <c r="G1719" s="5"/>
      <c r="H1719" s="5"/>
      <c r="I1719" s="5"/>
    </row>
    <row r="1720" spans="1:9" ht="15.75" customHeight="1" x14ac:dyDescent="0.25">
      <c r="A1720" s="5">
        <v>2011</v>
      </c>
      <c r="B1720" s="5" t="s">
        <v>60</v>
      </c>
      <c r="C1720" s="5" t="s">
        <v>222</v>
      </c>
      <c r="D1720" s="5" t="s">
        <v>1115</v>
      </c>
      <c r="E1720" s="5">
        <v>1.6942747675905999E-2</v>
      </c>
      <c r="F1720" s="5"/>
      <c r="G1720" s="5"/>
      <c r="H1720" s="5"/>
      <c r="I1720" s="5"/>
    </row>
    <row r="1721" spans="1:9" ht="15.75" customHeight="1" x14ac:dyDescent="0.25">
      <c r="A1721" s="5">
        <v>2011</v>
      </c>
      <c r="B1721" s="5" t="s">
        <v>62</v>
      </c>
      <c r="C1721" s="5" t="s">
        <v>222</v>
      </c>
      <c r="D1721" s="5" t="s">
        <v>1115</v>
      </c>
      <c r="E1721" s="40">
        <v>4.0566645486762203E-5</v>
      </c>
      <c r="F1721" s="5"/>
      <c r="G1721" s="5"/>
      <c r="H1721" s="5"/>
      <c r="I1721" s="5"/>
    </row>
    <row r="1722" spans="1:9" ht="15.75" customHeight="1" x14ac:dyDescent="0.25">
      <c r="A1722" s="5">
        <v>2011</v>
      </c>
      <c r="B1722" s="5" t="s">
        <v>66</v>
      </c>
      <c r="C1722" s="5" t="s">
        <v>222</v>
      </c>
      <c r="D1722" s="5" t="s">
        <v>1115</v>
      </c>
      <c r="E1722" s="40">
        <v>1.7637671950766199E-6</v>
      </c>
      <c r="F1722" s="5"/>
      <c r="G1722" s="5"/>
      <c r="H1722" s="5"/>
      <c r="I1722" s="5"/>
    </row>
    <row r="1723" spans="1:9" ht="15.75" customHeight="1" x14ac:dyDescent="0.25">
      <c r="A1723" s="5">
        <v>2011</v>
      </c>
      <c r="B1723" s="5" t="s">
        <v>64</v>
      </c>
      <c r="C1723" s="5" t="s">
        <v>222</v>
      </c>
      <c r="D1723" s="5" t="s">
        <v>1115</v>
      </c>
      <c r="E1723" s="5">
        <v>1.38014783014745E-4</v>
      </c>
      <c r="F1723" s="5"/>
      <c r="G1723" s="5"/>
      <c r="H1723" s="5"/>
      <c r="I1723" s="5"/>
    </row>
    <row r="1724" spans="1:9" ht="15.75" customHeight="1" x14ac:dyDescent="0.25">
      <c r="A1724" s="5">
        <v>2011</v>
      </c>
      <c r="B1724" s="5" t="s">
        <v>87</v>
      </c>
      <c r="C1724" s="5" t="s">
        <v>222</v>
      </c>
      <c r="D1724" s="5" t="s">
        <v>1115</v>
      </c>
      <c r="E1724" s="5">
        <v>2.5662812688364802E-4</v>
      </c>
      <c r="F1724" s="5"/>
      <c r="G1724" s="5"/>
      <c r="H1724" s="5"/>
      <c r="I1724" s="5"/>
    </row>
    <row r="1725" spans="1:9" ht="15.75" customHeight="1" x14ac:dyDescent="0.25">
      <c r="A1725" s="5">
        <v>2011</v>
      </c>
      <c r="B1725" s="5" t="s">
        <v>72</v>
      </c>
      <c r="C1725" s="5" t="s">
        <v>222</v>
      </c>
      <c r="D1725" s="5" t="s">
        <v>1115</v>
      </c>
      <c r="E1725" s="40">
        <v>8.1133290973524501E-5</v>
      </c>
      <c r="F1725" s="5"/>
      <c r="G1725" s="5"/>
      <c r="H1725" s="5"/>
      <c r="I1725" s="5"/>
    </row>
    <row r="1726" spans="1:9" ht="15.75" customHeight="1" x14ac:dyDescent="0.25">
      <c r="A1726" s="5">
        <v>2011</v>
      </c>
      <c r="B1726" s="5" t="s">
        <v>79</v>
      </c>
      <c r="C1726" s="5" t="s">
        <v>222</v>
      </c>
      <c r="D1726" s="5" t="s">
        <v>1115</v>
      </c>
      <c r="E1726" s="5">
        <v>1.6447129094089401E-4</v>
      </c>
      <c r="F1726" s="5"/>
      <c r="G1726" s="5"/>
      <c r="H1726" s="5"/>
      <c r="I1726" s="5"/>
    </row>
    <row r="1727" spans="1:9" ht="15.75" customHeight="1" x14ac:dyDescent="0.25">
      <c r="A1727" s="5">
        <v>2011</v>
      </c>
      <c r="B1727" s="5" t="s">
        <v>85</v>
      </c>
      <c r="C1727" s="5" t="s">
        <v>222</v>
      </c>
      <c r="D1727" s="5" t="s">
        <v>1115</v>
      </c>
      <c r="E1727" s="5">
        <v>1.67161035913386E-3</v>
      </c>
      <c r="F1727" s="5"/>
      <c r="G1727" s="5"/>
      <c r="H1727" s="5"/>
      <c r="I1727" s="5"/>
    </row>
    <row r="1728" spans="1:9" ht="15.75" customHeight="1" x14ac:dyDescent="0.25">
      <c r="A1728" s="5">
        <v>2011</v>
      </c>
      <c r="B1728" s="5" t="s">
        <v>93</v>
      </c>
      <c r="C1728" s="5" t="s">
        <v>222</v>
      </c>
      <c r="D1728" s="5" t="s">
        <v>1115</v>
      </c>
      <c r="E1728" s="5">
        <v>3.3501435045084002E-2</v>
      </c>
      <c r="F1728" s="5"/>
      <c r="G1728" s="5"/>
      <c r="H1728" s="5"/>
      <c r="I1728" s="5"/>
    </row>
    <row r="1729" spans="1:9" ht="15.75" customHeight="1" x14ac:dyDescent="0.25">
      <c r="A1729" s="5">
        <v>2011</v>
      </c>
      <c r="B1729" s="5" t="s">
        <v>95</v>
      </c>
      <c r="C1729" s="5" t="s">
        <v>222</v>
      </c>
      <c r="D1729" s="5" t="s">
        <v>1115</v>
      </c>
      <c r="E1729" s="40">
        <v>1.8960497347073601E-5</v>
      </c>
      <c r="F1729" s="5"/>
      <c r="G1729" s="5"/>
      <c r="H1729" s="5"/>
      <c r="I1729" s="5"/>
    </row>
    <row r="1730" spans="1:9" ht="15.75" customHeight="1" x14ac:dyDescent="0.25">
      <c r="A1730" s="5">
        <v>2011</v>
      </c>
      <c r="B1730" s="5" t="s">
        <v>98</v>
      </c>
      <c r="C1730" s="5" t="s">
        <v>222</v>
      </c>
      <c r="D1730" s="5" t="s">
        <v>1115</v>
      </c>
      <c r="E1730" s="5">
        <v>1.5741622216058801E-4</v>
      </c>
      <c r="F1730" s="5"/>
      <c r="G1730" s="5"/>
      <c r="H1730" s="5"/>
      <c r="I1730" s="5"/>
    </row>
    <row r="1731" spans="1:9" ht="15.75" customHeight="1" x14ac:dyDescent="0.25">
      <c r="A1731" s="5">
        <v>2011</v>
      </c>
      <c r="B1731" s="5" t="s">
        <v>101</v>
      </c>
      <c r="C1731" s="5" t="s">
        <v>222</v>
      </c>
      <c r="D1731" s="5" t="s">
        <v>1115</v>
      </c>
      <c r="E1731" s="5">
        <v>1.77038132205815E-3</v>
      </c>
      <c r="F1731" s="5"/>
      <c r="G1731" s="5"/>
      <c r="H1731" s="5"/>
      <c r="I1731" s="5"/>
    </row>
    <row r="1732" spans="1:9" ht="15.75" customHeight="1" x14ac:dyDescent="0.25">
      <c r="A1732" s="5">
        <v>2011</v>
      </c>
      <c r="B1732" s="5" t="s">
        <v>106</v>
      </c>
      <c r="C1732" s="5" t="s">
        <v>222</v>
      </c>
      <c r="D1732" s="5" t="s">
        <v>1115</v>
      </c>
      <c r="E1732" s="5">
        <v>2.9102158718764202E-4</v>
      </c>
      <c r="F1732" s="5"/>
      <c r="G1732" s="5"/>
      <c r="H1732" s="5"/>
      <c r="I1732" s="5"/>
    </row>
    <row r="1733" spans="1:9" ht="15.75" customHeight="1" x14ac:dyDescent="0.25">
      <c r="A1733" s="5">
        <v>2011</v>
      </c>
      <c r="B1733" s="5" t="s">
        <v>112</v>
      </c>
      <c r="C1733" s="5" t="s">
        <v>222</v>
      </c>
      <c r="D1733" s="5" t="s">
        <v>1115</v>
      </c>
      <c r="E1733" s="5">
        <v>1.62266581947049E-4</v>
      </c>
      <c r="F1733" s="5"/>
      <c r="G1733" s="5"/>
      <c r="H1733" s="5"/>
      <c r="I1733" s="5"/>
    </row>
    <row r="1734" spans="1:9" ht="15.75" customHeight="1" x14ac:dyDescent="0.25">
      <c r="A1734" s="5">
        <v>2011</v>
      </c>
      <c r="B1734" s="5" t="s">
        <v>114</v>
      </c>
      <c r="C1734" s="5" t="s">
        <v>222</v>
      </c>
      <c r="D1734" s="5" t="s">
        <v>1115</v>
      </c>
      <c r="E1734" s="5">
        <v>8.5349135511556401E-2</v>
      </c>
      <c r="F1734" s="5"/>
      <c r="G1734" s="5"/>
      <c r="H1734" s="5"/>
      <c r="I1734" s="5"/>
    </row>
    <row r="1735" spans="1:9" ht="15.75" customHeight="1" x14ac:dyDescent="0.25">
      <c r="A1735" s="5">
        <v>2011</v>
      </c>
      <c r="B1735" s="5" t="s">
        <v>117</v>
      </c>
      <c r="C1735" s="5" t="s">
        <v>222</v>
      </c>
      <c r="D1735" s="5" t="s">
        <v>1115</v>
      </c>
      <c r="E1735" s="5">
        <v>0.123562915560086</v>
      </c>
      <c r="F1735" s="5"/>
      <c r="G1735" s="5"/>
      <c r="H1735" s="5"/>
      <c r="I1735" s="5"/>
    </row>
    <row r="1736" spans="1:9" ht="15.75" customHeight="1" x14ac:dyDescent="0.25">
      <c r="A1736" s="5">
        <v>2011</v>
      </c>
      <c r="B1736" s="5" t="s">
        <v>122</v>
      </c>
      <c r="C1736" s="5" t="s">
        <v>222</v>
      </c>
      <c r="D1736" s="5" t="s">
        <v>1115</v>
      </c>
      <c r="E1736" s="5">
        <v>2.3061256075626799E-4</v>
      </c>
      <c r="F1736" s="5"/>
      <c r="G1736" s="5"/>
      <c r="H1736" s="5"/>
      <c r="I1736" s="5"/>
    </row>
    <row r="1737" spans="1:9" ht="15.75" customHeight="1" x14ac:dyDescent="0.25">
      <c r="A1737" s="5">
        <v>2011</v>
      </c>
      <c r="B1737" s="5" t="s">
        <v>124</v>
      </c>
      <c r="C1737" s="5" t="s">
        <v>222</v>
      </c>
      <c r="D1737" s="5" t="s">
        <v>1115</v>
      </c>
      <c r="E1737" s="40">
        <v>3.2629693108917403E-5</v>
      </c>
      <c r="F1737" s="5"/>
      <c r="G1737" s="5"/>
      <c r="H1737" s="5"/>
      <c r="I1737" s="5"/>
    </row>
    <row r="1738" spans="1:9" ht="15.75" customHeight="1" x14ac:dyDescent="0.25">
      <c r="A1738" s="5">
        <v>2011</v>
      </c>
      <c r="B1738" s="5" t="s">
        <v>130</v>
      </c>
      <c r="C1738" s="5" t="s">
        <v>222</v>
      </c>
      <c r="D1738" s="5" t="s">
        <v>1115</v>
      </c>
      <c r="E1738" s="5">
        <v>2.03450545952088E-2</v>
      </c>
      <c r="F1738" s="5"/>
      <c r="G1738" s="5"/>
      <c r="H1738" s="5"/>
      <c r="I1738" s="5"/>
    </row>
    <row r="1739" spans="1:9" ht="15.75" customHeight="1" x14ac:dyDescent="0.25">
      <c r="A1739" s="5">
        <v>2011</v>
      </c>
      <c r="B1739" s="5" t="s">
        <v>127</v>
      </c>
      <c r="C1739" s="5" t="s">
        <v>222</v>
      </c>
      <c r="D1739" s="5" t="s">
        <v>1115</v>
      </c>
      <c r="E1739" s="5">
        <v>5.2974747704126199E-3</v>
      </c>
      <c r="F1739" s="5"/>
      <c r="G1739" s="5"/>
      <c r="H1739" s="5"/>
      <c r="I1739" s="5"/>
    </row>
    <row r="1740" spans="1:9" ht="15.75" customHeight="1" x14ac:dyDescent="0.25">
      <c r="A1740" s="5">
        <v>2011</v>
      </c>
      <c r="B1740" s="5" t="s">
        <v>3</v>
      </c>
      <c r="C1740" s="5" t="s">
        <v>654</v>
      </c>
      <c r="D1740" s="5" t="s">
        <v>1111</v>
      </c>
      <c r="E1740" s="5">
        <v>7.9056946558392502E-2</v>
      </c>
      <c r="F1740" s="5"/>
      <c r="G1740" s="5"/>
      <c r="H1740" s="5"/>
      <c r="I1740" s="5"/>
    </row>
    <row r="1741" spans="1:9" ht="15.75" customHeight="1" x14ac:dyDescent="0.25">
      <c r="A1741" s="5">
        <v>2011</v>
      </c>
      <c r="B1741" s="5" t="s">
        <v>12</v>
      </c>
      <c r="C1741" s="5" t="s">
        <v>654</v>
      </c>
      <c r="D1741" s="5" t="s">
        <v>1111</v>
      </c>
      <c r="E1741" s="5">
        <v>1.3118393818279801E-2</v>
      </c>
      <c r="F1741" s="5"/>
      <c r="G1741" s="5"/>
      <c r="H1741" s="5"/>
      <c r="I1741" s="5"/>
    </row>
    <row r="1742" spans="1:9" ht="15.75" customHeight="1" x14ac:dyDescent="0.25">
      <c r="A1742" s="5">
        <v>2011</v>
      </c>
      <c r="B1742" s="5" t="s">
        <v>8</v>
      </c>
      <c r="C1742" s="5" t="s">
        <v>654</v>
      </c>
      <c r="D1742" s="5" t="s">
        <v>1111</v>
      </c>
      <c r="E1742" s="5">
        <v>2.0215791221576299E-2</v>
      </c>
      <c r="F1742" s="5"/>
      <c r="G1742" s="5"/>
      <c r="H1742" s="5"/>
      <c r="I1742" s="5"/>
    </row>
    <row r="1743" spans="1:9" ht="15.75" customHeight="1" x14ac:dyDescent="0.25">
      <c r="A1743" s="5">
        <v>2011</v>
      </c>
      <c r="B1743" s="5" t="s">
        <v>15</v>
      </c>
      <c r="C1743" s="5" t="s">
        <v>654</v>
      </c>
      <c r="D1743" s="5" t="s">
        <v>1111</v>
      </c>
      <c r="E1743" s="5">
        <v>7.5952313621999598E-2</v>
      </c>
      <c r="F1743" s="5"/>
      <c r="G1743" s="5"/>
      <c r="H1743" s="5"/>
      <c r="I1743" s="5"/>
    </row>
    <row r="1744" spans="1:9" ht="15.75" customHeight="1" x14ac:dyDescent="0.25">
      <c r="A1744" s="5">
        <v>2011</v>
      </c>
      <c r="B1744" s="5" t="s">
        <v>17</v>
      </c>
      <c r="C1744" s="5" t="s">
        <v>654</v>
      </c>
      <c r="D1744" s="5" t="s">
        <v>1111</v>
      </c>
      <c r="E1744" s="5">
        <v>1.9358699770831E-2</v>
      </c>
      <c r="F1744" s="5"/>
      <c r="G1744" s="5"/>
      <c r="H1744" s="5"/>
      <c r="I1744" s="5"/>
    </row>
    <row r="1745" spans="1:9" ht="15.75" customHeight="1" x14ac:dyDescent="0.25">
      <c r="A1745" s="5">
        <v>2011</v>
      </c>
      <c r="B1745" s="5" t="s">
        <v>26</v>
      </c>
      <c r="C1745" s="5" t="s">
        <v>654</v>
      </c>
      <c r="D1745" s="5" t="s">
        <v>1111</v>
      </c>
      <c r="E1745" s="5">
        <v>3.1573971583513799E-2</v>
      </c>
      <c r="F1745" s="5"/>
      <c r="G1745" s="5"/>
      <c r="H1745" s="5"/>
      <c r="I1745" s="5"/>
    </row>
    <row r="1746" spans="1:9" ht="15.75" customHeight="1" x14ac:dyDescent="0.25">
      <c r="A1746" s="5">
        <v>2011</v>
      </c>
      <c r="B1746" s="5" t="s">
        <v>28</v>
      </c>
      <c r="C1746" s="5" t="s">
        <v>654</v>
      </c>
      <c r="D1746" s="5" t="s">
        <v>1111</v>
      </c>
      <c r="E1746" s="5">
        <v>4.4786823617735698E-3</v>
      </c>
      <c r="F1746" s="5"/>
      <c r="G1746" s="5"/>
      <c r="H1746" s="5"/>
      <c r="I1746" s="5"/>
    </row>
    <row r="1747" spans="1:9" ht="15.75" customHeight="1" x14ac:dyDescent="0.25">
      <c r="A1747" s="5">
        <v>2011</v>
      </c>
      <c r="B1747" s="5" t="s">
        <v>42</v>
      </c>
      <c r="C1747" s="5" t="s">
        <v>654</v>
      </c>
      <c r="D1747" s="5" t="s">
        <v>1111</v>
      </c>
      <c r="E1747" s="5">
        <v>1.47482572848076E-2</v>
      </c>
      <c r="F1747" s="5"/>
      <c r="G1747" s="5"/>
      <c r="H1747" s="5"/>
      <c r="I1747" s="5"/>
    </row>
    <row r="1748" spans="1:9" ht="15.75" customHeight="1" x14ac:dyDescent="0.25">
      <c r="A1748" s="5">
        <v>2011</v>
      </c>
      <c r="B1748" s="5" t="s">
        <v>34</v>
      </c>
      <c r="C1748" s="5" t="s">
        <v>654</v>
      </c>
      <c r="D1748" s="5" t="s">
        <v>1111</v>
      </c>
      <c r="E1748" s="40">
        <v>2.7640102549281099E-6</v>
      </c>
      <c r="F1748" s="5"/>
      <c r="G1748" s="5"/>
      <c r="H1748" s="5"/>
      <c r="I1748" s="5"/>
    </row>
    <row r="1749" spans="1:9" ht="15.75" customHeight="1" x14ac:dyDescent="0.25">
      <c r="A1749" s="5">
        <v>2011</v>
      </c>
      <c r="B1749" s="5" t="s">
        <v>36</v>
      </c>
      <c r="C1749" s="5" t="s">
        <v>654</v>
      </c>
      <c r="D1749" s="5" t="s">
        <v>1111</v>
      </c>
      <c r="E1749" s="5">
        <v>1.6094358408265501E-2</v>
      </c>
      <c r="F1749" s="5"/>
      <c r="G1749" s="5"/>
      <c r="H1749" s="5"/>
      <c r="I1749" s="5"/>
    </row>
    <row r="1750" spans="1:9" ht="15.75" customHeight="1" x14ac:dyDescent="0.25">
      <c r="A1750" s="5">
        <v>2011</v>
      </c>
      <c r="B1750" s="5" t="s">
        <v>39</v>
      </c>
      <c r="C1750" s="5" t="s">
        <v>654</v>
      </c>
      <c r="D1750" s="5" t="s">
        <v>1111</v>
      </c>
      <c r="E1750" s="5">
        <v>4.4344721400473401E-2</v>
      </c>
      <c r="F1750" s="5"/>
      <c r="G1750" s="5"/>
      <c r="H1750" s="5"/>
      <c r="I1750" s="5"/>
    </row>
    <row r="1751" spans="1:9" ht="15.75" customHeight="1" x14ac:dyDescent="0.25">
      <c r="A1751" s="5">
        <v>2011</v>
      </c>
      <c r="B1751" s="5" t="s">
        <v>45</v>
      </c>
      <c r="C1751" s="5" t="s">
        <v>654</v>
      </c>
      <c r="D1751" s="5" t="s">
        <v>1111</v>
      </c>
      <c r="E1751" s="5">
        <v>1.8513807878622401E-2</v>
      </c>
      <c r="F1751" s="5"/>
      <c r="G1751" s="5"/>
      <c r="H1751" s="5"/>
      <c r="I1751" s="5"/>
    </row>
    <row r="1752" spans="1:9" ht="15.75" customHeight="1" x14ac:dyDescent="0.25">
      <c r="A1752" s="5">
        <v>2011</v>
      </c>
      <c r="B1752" s="5" t="s">
        <v>47</v>
      </c>
      <c r="C1752" s="5" t="s">
        <v>654</v>
      </c>
      <c r="D1752" s="5" t="s">
        <v>1111</v>
      </c>
      <c r="E1752" s="5">
        <v>4.8201226276876001E-2</v>
      </c>
      <c r="F1752" s="5"/>
      <c r="G1752" s="5"/>
      <c r="H1752" s="5"/>
      <c r="I1752" s="5"/>
    </row>
    <row r="1753" spans="1:9" ht="15.75" customHeight="1" x14ac:dyDescent="0.25">
      <c r="A1753" s="5">
        <v>2011</v>
      </c>
      <c r="B1753" s="5" t="s">
        <v>57</v>
      </c>
      <c r="C1753" s="5" t="s">
        <v>654</v>
      </c>
      <c r="D1753" s="5" t="s">
        <v>1111</v>
      </c>
      <c r="E1753" s="5">
        <v>1.83982673579128E-3</v>
      </c>
      <c r="F1753" s="5"/>
      <c r="G1753" s="5"/>
      <c r="H1753" s="5"/>
      <c r="I1753" s="5"/>
    </row>
    <row r="1754" spans="1:9" ht="15.75" customHeight="1" x14ac:dyDescent="0.25">
      <c r="A1754" s="5">
        <v>2011</v>
      </c>
      <c r="B1754" s="5" t="s">
        <v>54</v>
      </c>
      <c r="C1754" s="5" t="s">
        <v>654</v>
      </c>
      <c r="D1754" s="5" t="s">
        <v>1111</v>
      </c>
      <c r="E1754" s="5">
        <v>1.98816077055948E-2</v>
      </c>
      <c r="F1754" s="5"/>
      <c r="G1754" s="5"/>
      <c r="H1754" s="5"/>
      <c r="I1754" s="5"/>
    </row>
    <row r="1755" spans="1:9" ht="15.75" customHeight="1" x14ac:dyDescent="0.25">
      <c r="A1755" s="5">
        <v>2011</v>
      </c>
      <c r="B1755" s="5" t="s">
        <v>52</v>
      </c>
      <c r="C1755" s="5" t="s">
        <v>654</v>
      </c>
      <c r="D1755" s="5" t="s">
        <v>1111</v>
      </c>
      <c r="E1755" s="5">
        <v>4.0181260955127101E-3</v>
      </c>
      <c r="F1755" s="5"/>
      <c r="G1755" s="5"/>
      <c r="H1755" s="5"/>
      <c r="I1755" s="5"/>
    </row>
    <row r="1756" spans="1:9" ht="15.75" customHeight="1" x14ac:dyDescent="0.25">
      <c r="A1756" s="5">
        <v>2011</v>
      </c>
      <c r="B1756" s="5" t="s">
        <v>60</v>
      </c>
      <c r="C1756" s="5" t="s">
        <v>654</v>
      </c>
      <c r="D1756" s="5" t="s">
        <v>1111</v>
      </c>
      <c r="E1756" s="5">
        <v>4.3298279348091502E-2</v>
      </c>
      <c r="F1756" s="5"/>
      <c r="G1756" s="5"/>
      <c r="H1756" s="5"/>
      <c r="I1756" s="5"/>
    </row>
    <row r="1757" spans="1:9" ht="15.75" customHeight="1" x14ac:dyDescent="0.25">
      <c r="A1757" s="5">
        <v>2011</v>
      </c>
      <c r="B1757" s="5" t="s">
        <v>66</v>
      </c>
      <c r="C1757" s="5" t="s">
        <v>654</v>
      </c>
      <c r="D1757" s="5" t="s">
        <v>1111</v>
      </c>
      <c r="E1757" s="5">
        <v>0.11207751549839801</v>
      </c>
      <c r="F1757" s="5"/>
      <c r="G1757" s="5"/>
      <c r="H1757" s="5"/>
      <c r="I1757" s="5"/>
    </row>
    <row r="1758" spans="1:9" ht="15.75" customHeight="1" x14ac:dyDescent="0.25">
      <c r="A1758" s="5">
        <v>2011</v>
      </c>
      <c r="B1758" s="5" t="s">
        <v>69</v>
      </c>
      <c r="C1758" s="5" t="s">
        <v>654</v>
      </c>
      <c r="D1758" s="5" t="s">
        <v>1111</v>
      </c>
      <c r="E1758" s="5">
        <v>9.0153355580974096E-3</v>
      </c>
      <c r="F1758" s="5"/>
      <c r="G1758" s="5"/>
      <c r="H1758" s="5"/>
      <c r="I1758" s="5"/>
    </row>
    <row r="1759" spans="1:9" ht="15.75" customHeight="1" x14ac:dyDescent="0.25">
      <c r="A1759" s="5">
        <v>2011</v>
      </c>
      <c r="B1759" s="5" t="s">
        <v>87</v>
      </c>
      <c r="C1759" s="5" t="s">
        <v>654</v>
      </c>
      <c r="D1759" s="5" t="s">
        <v>1111</v>
      </c>
      <c r="E1759" s="5">
        <v>7.3140358796268997E-4</v>
      </c>
      <c r="F1759" s="5"/>
      <c r="G1759" s="5"/>
      <c r="H1759" s="5"/>
      <c r="I1759" s="5"/>
    </row>
    <row r="1760" spans="1:9" ht="15.75" customHeight="1" x14ac:dyDescent="0.25">
      <c r="A1760" s="5">
        <v>2011</v>
      </c>
      <c r="B1760" s="5" t="s">
        <v>72</v>
      </c>
      <c r="C1760" s="5" t="s">
        <v>654</v>
      </c>
      <c r="D1760" s="5" t="s">
        <v>1111</v>
      </c>
      <c r="E1760" s="5">
        <v>9.8244726539330994E-3</v>
      </c>
      <c r="F1760" s="5"/>
      <c r="G1760" s="5"/>
      <c r="H1760" s="5"/>
      <c r="I1760" s="5"/>
    </row>
    <row r="1761" spans="1:9" ht="15.75" customHeight="1" x14ac:dyDescent="0.25">
      <c r="A1761" s="5">
        <v>2011</v>
      </c>
      <c r="B1761" s="5" t="s">
        <v>77</v>
      </c>
      <c r="C1761" s="5" t="s">
        <v>654</v>
      </c>
      <c r="D1761" s="5" t="s">
        <v>1111</v>
      </c>
      <c r="E1761" s="5">
        <v>7.9929673012278895E-4</v>
      </c>
      <c r="F1761" s="5"/>
      <c r="G1761" s="5"/>
      <c r="H1761" s="5"/>
      <c r="I1761" s="5"/>
    </row>
    <row r="1762" spans="1:9" ht="15.75" customHeight="1" x14ac:dyDescent="0.25">
      <c r="A1762" s="5">
        <v>2011</v>
      </c>
      <c r="B1762" s="5" t="s">
        <v>79</v>
      </c>
      <c r="C1762" s="5" t="s">
        <v>654</v>
      </c>
      <c r="D1762" s="5" t="s">
        <v>1111</v>
      </c>
      <c r="E1762" s="5">
        <v>4.3972101019761002E-4</v>
      </c>
      <c r="F1762" s="5"/>
      <c r="G1762" s="5"/>
      <c r="H1762" s="5"/>
      <c r="I1762" s="5"/>
    </row>
    <row r="1763" spans="1:9" ht="15.75" customHeight="1" x14ac:dyDescent="0.25">
      <c r="A1763" s="5">
        <v>2011</v>
      </c>
      <c r="B1763" s="5" t="s">
        <v>82</v>
      </c>
      <c r="C1763" s="5" t="s">
        <v>654</v>
      </c>
      <c r="D1763" s="5" t="s">
        <v>1111</v>
      </c>
      <c r="E1763" s="5">
        <v>2.9303779889936501E-3</v>
      </c>
      <c r="F1763" s="5"/>
      <c r="G1763" s="5"/>
      <c r="H1763" s="5"/>
      <c r="I1763" s="5"/>
    </row>
    <row r="1764" spans="1:9" ht="15.75" customHeight="1" x14ac:dyDescent="0.25">
      <c r="A1764" s="5">
        <v>2011</v>
      </c>
      <c r="B1764" s="5" t="s">
        <v>74</v>
      </c>
      <c r="C1764" s="5" t="s">
        <v>654</v>
      </c>
      <c r="D1764" s="5" t="s">
        <v>1111</v>
      </c>
      <c r="E1764" s="5">
        <v>2.45067092300764E-2</v>
      </c>
      <c r="F1764" s="5"/>
      <c r="G1764" s="5"/>
      <c r="H1764" s="5"/>
      <c r="I1764" s="5"/>
    </row>
    <row r="1765" spans="1:9" ht="15.75" customHeight="1" x14ac:dyDescent="0.25">
      <c r="A1765" s="5">
        <v>2011</v>
      </c>
      <c r="B1765" s="5" t="s">
        <v>85</v>
      </c>
      <c r="C1765" s="5" t="s">
        <v>654</v>
      </c>
      <c r="D1765" s="5" t="s">
        <v>1111</v>
      </c>
      <c r="E1765" s="5">
        <v>1.7392163956078802E-2</v>
      </c>
      <c r="F1765" s="5"/>
      <c r="G1765" s="5"/>
      <c r="H1765" s="5"/>
      <c r="I1765" s="5"/>
    </row>
    <row r="1766" spans="1:9" ht="15.75" customHeight="1" x14ac:dyDescent="0.25">
      <c r="A1766" s="5">
        <v>2011</v>
      </c>
      <c r="B1766" s="5" t="s">
        <v>93</v>
      </c>
      <c r="C1766" s="5" t="s">
        <v>654</v>
      </c>
      <c r="D1766" s="5" t="s">
        <v>1111</v>
      </c>
      <c r="E1766" s="5">
        <v>4.3846168554300999E-2</v>
      </c>
      <c r="F1766" s="5"/>
      <c r="G1766" s="5"/>
      <c r="H1766" s="5"/>
      <c r="I1766" s="5"/>
    </row>
    <row r="1767" spans="1:9" ht="15.75" customHeight="1" x14ac:dyDescent="0.25">
      <c r="A1767" s="5">
        <v>2011</v>
      </c>
      <c r="B1767" s="5" t="s">
        <v>95</v>
      </c>
      <c r="C1767" s="5" t="s">
        <v>654</v>
      </c>
      <c r="D1767" s="5" t="s">
        <v>1111</v>
      </c>
      <c r="E1767" s="5">
        <v>1.8718078020568601E-2</v>
      </c>
      <c r="F1767" s="5"/>
      <c r="G1767" s="5"/>
      <c r="H1767" s="5"/>
      <c r="I1767" s="5"/>
    </row>
    <row r="1768" spans="1:9" ht="15.75" customHeight="1" x14ac:dyDescent="0.25">
      <c r="A1768" s="5">
        <v>2011</v>
      </c>
      <c r="B1768" s="5" t="s">
        <v>98</v>
      </c>
      <c r="C1768" s="5" t="s">
        <v>654</v>
      </c>
      <c r="D1768" s="5" t="s">
        <v>1111</v>
      </c>
      <c r="E1768" s="5">
        <v>6.0526846918439996E-3</v>
      </c>
      <c r="F1768" s="5"/>
      <c r="G1768" s="5"/>
      <c r="H1768" s="5"/>
      <c r="I1768" s="5"/>
    </row>
    <row r="1769" spans="1:9" ht="15.75" customHeight="1" x14ac:dyDescent="0.25">
      <c r="A1769" s="5">
        <v>2011</v>
      </c>
      <c r="B1769" s="5" t="s">
        <v>101</v>
      </c>
      <c r="C1769" s="5" t="s">
        <v>654</v>
      </c>
      <c r="D1769" s="5" t="s">
        <v>1111</v>
      </c>
      <c r="E1769" s="5">
        <v>5.31985213503978E-2</v>
      </c>
      <c r="F1769" s="5"/>
      <c r="G1769" s="5"/>
      <c r="H1769" s="5"/>
      <c r="I1769" s="5"/>
    </row>
    <row r="1770" spans="1:9" ht="15.75" customHeight="1" x14ac:dyDescent="0.25">
      <c r="A1770" s="5">
        <v>2011</v>
      </c>
      <c r="B1770" s="5" t="s">
        <v>1114</v>
      </c>
      <c r="C1770" s="5" t="s">
        <v>654</v>
      </c>
      <c r="D1770" s="5" t="s">
        <v>1111</v>
      </c>
      <c r="E1770" s="5">
        <v>7.3080333299228297E-3</v>
      </c>
      <c r="F1770" s="5"/>
      <c r="G1770" s="5"/>
      <c r="H1770" s="5"/>
      <c r="I1770" s="5"/>
    </row>
    <row r="1771" spans="1:9" ht="15.75" customHeight="1" x14ac:dyDescent="0.25">
      <c r="A1771" s="5">
        <v>2011</v>
      </c>
      <c r="B1771" s="5" t="s">
        <v>106</v>
      </c>
      <c r="C1771" s="5" t="s">
        <v>654</v>
      </c>
      <c r="D1771" s="5" t="s">
        <v>1111</v>
      </c>
      <c r="E1771" s="5">
        <v>2.4292395702194901E-2</v>
      </c>
      <c r="F1771" s="5"/>
      <c r="G1771" s="5"/>
      <c r="H1771" s="5"/>
      <c r="I1771" s="5"/>
    </row>
    <row r="1772" spans="1:9" ht="15.75" customHeight="1" x14ac:dyDescent="0.25">
      <c r="A1772" s="5">
        <v>2011</v>
      </c>
      <c r="B1772" s="5" t="s">
        <v>109</v>
      </c>
      <c r="C1772" s="5" t="s">
        <v>654</v>
      </c>
      <c r="D1772" s="5" t="s">
        <v>1111</v>
      </c>
      <c r="E1772" s="5">
        <v>8.7781736941174807E-3</v>
      </c>
      <c r="F1772" s="5"/>
      <c r="G1772" s="5"/>
      <c r="H1772" s="5"/>
      <c r="I1772" s="5"/>
    </row>
    <row r="1773" spans="1:9" ht="15.75" customHeight="1" x14ac:dyDescent="0.25">
      <c r="A1773" s="5">
        <v>2011</v>
      </c>
      <c r="B1773" s="5" t="s">
        <v>112</v>
      </c>
      <c r="C1773" s="5" t="s">
        <v>654</v>
      </c>
      <c r="D1773" s="5" t="s">
        <v>1111</v>
      </c>
      <c r="E1773" s="5">
        <v>1.28771226293191E-2</v>
      </c>
      <c r="F1773" s="5"/>
      <c r="G1773" s="5"/>
      <c r="H1773" s="5"/>
      <c r="I1773" s="5"/>
    </row>
    <row r="1774" spans="1:9" ht="15.75" customHeight="1" x14ac:dyDescent="0.25">
      <c r="A1774" s="5">
        <v>2011</v>
      </c>
      <c r="B1774" s="5" t="s">
        <v>114</v>
      </c>
      <c r="C1774" s="5" t="s">
        <v>654</v>
      </c>
      <c r="D1774" s="5" t="s">
        <v>1111</v>
      </c>
      <c r="E1774" s="5">
        <v>0.10852127630771199</v>
      </c>
      <c r="F1774" s="5"/>
      <c r="G1774" s="5"/>
      <c r="H1774" s="5"/>
      <c r="I1774" s="5"/>
    </row>
    <row r="1775" spans="1:9" ht="15.75" customHeight="1" x14ac:dyDescent="0.25">
      <c r="A1775" s="5">
        <v>2011</v>
      </c>
      <c r="B1775" s="5" t="s">
        <v>117</v>
      </c>
      <c r="C1775" s="5" t="s">
        <v>654</v>
      </c>
      <c r="D1775" s="5" t="s">
        <v>1111</v>
      </c>
      <c r="E1775" s="5">
        <v>2.2395986252047799E-2</v>
      </c>
      <c r="F1775" s="5"/>
      <c r="G1775" s="5"/>
      <c r="H1775" s="5"/>
      <c r="I1775" s="5"/>
    </row>
    <row r="1776" spans="1:9" ht="15.75" customHeight="1" x14ac:dyDescent="0.25">
      <c r="A1776" s="5">
        <v>2011</v>
      </c>
      <c r="B1776" s="5" t="s">
        <v>122</v>
      </c>
      <c r="C1776" s="5" t="s">
        <v>654</v>
      </c>
      <c r="D1776" s="5" t="s">
        <v>1111</v>
      </c>
      <c r="E1776" s="5">
        <v>1.7667432471175099E-2</v>
      </c>
      <c r="F1776" s="5"/>
      <c r="G1776" s="5"/>
      <c r="H1776" s="5"/>
      <c r="I1776" s="5"/>
    </row>
    <row r="1777" spans="1:9" ht="15.75" customHeight="1" x14ac:dyDescent="0.25">
      <c r="A1777" s="5">
        <v>2011</v>
      </c>
      <c r="B1777" s="5" t="s">
        <v>124</v>
      </c>
      <c r="C1777" s="5" t="s">
        <v>654</v>
      </c>
      <c r="D1777" s="5" t="s">
        <v>1111</v>
      </c>
      <c r="E1777" s="5">
        <v>5.9035895758449896E-3</v>
      </c>
      <c r="F1777" s="5"/>
      <c r="G1777" s="5"/>
      <c r="H1777" s="5"/>
      <c r="I1777" s="5"/>
    </row>
    <row r="1778" spans="1:9" ht="15.75" customHeight="1" x14ac:dyDescent="0.25">
      <c r="A1778" s="5">
        <v>2011</v>
      </c>
      <c r="B1778" s="5" t="s">
        <v>130</v>
      </c>
      <c r="C1778" s="5" t="s">
        <v>654</v>
      </c>
      <c r="D1778" s="5" t="s">
        <v>1111</v>
      </c>
      <c r="E1778" s="5">
        <v>1.6203797315186699E-2</v>
      </c>
      <c r="F1778" s="5"/>
      <c r="G1778" s="5"/>
      <c r="H1778" s="5"/>
      <c r="I1778" s="5"/>
    </row>
    <row r="1779" spans="1:9" ht="15.75" customHeight="1" x14ac:dyDescent="0.25">
      <c r="A1779" s="5">
        <v>2011</v>
      </c>
      <c r="B1779" s="5" t="s">
        <v>127</v>
      </c>
      <c r="C1779" s="5" t="s">
        <v>654</v>
      </c>
      <c r="D1779" s="5" t="s">
        <v>1111</v>
      </c>
      <c r="E1779" s="5">
        <v>1.29507455891979E-2</v>
      </c>
      <c r="F1779" s="5"/>
      <c r="G1779" s="5"/>
      <c r="H1779" s="5"/>
      <c r="I1779" s="5"/>
    </row>
    <row r="1780" spans="1:9" ht="15.75" customHeight="1" x14ac:dyDescent="0.25">
      <c r="A1780" s="5">
        <v>2011</v>
      </c>
      <c r="B1780" s="5" t="s">
        <v>132</v>
      </c>
      <c r="C1780" s="5" t="s">
        <v>654</v>
      </c>
      <c r="D1780" s="5" t="s">
        <v>1111</v>
      </c>
      <c r="E1780" s="5">
        <v>8.8712242216509793E-3</v>
      </c>
      <c r="F1780" s="5"/>
      <c r="G1780" s="5"/>
      <c r="H1780" s="5"/>
      <c r="I1780" s="5"/>
    </row>
    <row r="1781" spans="1:9" ht="15.75" customHeight="1" x14ac:dyDescent="0.25">
      <c r="A1781" s="5">
        <v>2011</v>
      </c>
      <c r="B1781" s="5" t="s">
        <v>3</v>
      </c>
      <c r="C1781" s="5" t="s">
        <v>654</v>
      </c>
      <c r="D1781" s="5" t="s">
        <v>1113</v>
      </c>
      <c r="E1781" s="5">
        <v>1.48886059963071E-2</v>
      </c>
      <c r="F1781" s="5"/>
      <c r="G1781" s="5"/>
      <c r="H1781" s="5"/>
      <c r="I1781" s="5"/>
    </row>
    <row r="1782" spans="1:9" ht="15.75" customHeight="1" x14ac:dyDescent="0.25">
      <c r="A1782" s="5">
        <v>2011</v>
      </c>
      <c r="B1782" s="5" t="s">
        <v>12</v>
      </c>
      <c r="C1782" s="5" t="s">
        <v>654</v>
      </c>
      <c r="D1782" s="5" t="s">
        <v>1113</v>
      </c>
      <c r="E1782" s="5">
        <v>3.8795664630793601E-3</v>
      </c>
      <c r="F1782" s="5"/>
      <c r="G1782" s="5"/>
      <c r="H1782" s="5"/>
      <c r="I1782" s="5"/>
    </row>
    <row r="1783" spans="1:9" ht="15.75" customHeight="1" x14ac:dyDescent="0.25">
      <c r="A1783" s="5">
        <v>2011</v>
      </c>
      <c r="B1783" s="5" t="s">
        <v>8</v>
      </c>
      <c r="C1783" s="5" t="s">
        <v>654</v>
      </c>
      <c r="D1783" s="5" t="s">
        <v>1113</v>
      </c>
      <c r="E1783" s="5">
        <v>5.7187801575884405E-4</v>
      </c>
      <c r="F1783" s="5"/>
      <c r="G1783" s="5"/>
      <c r="H1783" s="5"/>
      <c r="I1783" s="5"/>
    </row>
    <row r="1784" spans="1:9" ht="15.75" customHeight="1" x14ac:dyDescent="0.25">
      <c r="A1784" s="5">
        <v>2011</v>
      </c>
      <c r="B1784" s="5" t="s">
        <v>15</v>
      </c>
      <c r="C1784" s="5" t="s">
        <v>654</v>
      </c>
      <c r="D1784" s="5" t="s">
        <v>1113</v>
      </c>
      <c r="E1784" s="5">
        <v>2.46109249588135E-2</v>
      </c>
      <c r="F1784" s="5"/>
      <c r="G1784" s="5"/>
      <c r="H1784" s="5"/>
      <c r="I1784" s="5"/>
    </row>
    <row r="1785" spans="1:9" ht="15.75" customHeight="1" x14ac:dyDescent="0.25">
      <c r="A1785" s="5">
        <v>2011</v>
      </c>
      <c r="B1785" s="5" t="s">
        <v>17</v>
      </c>
      <c r="C1785" s="5" t="s">
        <v>654</v>
      </c>
      <c r="D1785" s="5" t="s">
        <v>1113</v>
      </c>
      <c r="E1785" s="5">
        <v>1.2918858180433299E-3</v>
      </c>
      <c r="F1785" s="5"/>
      <c r="G1785" s="5"/>
      <c r="H1785" s="5"/>
      <c r="I1785" s="5"/>
    </row>
    <row r="1786" spans="1:9" ht="15.75" customHeight="1" x14ac:dyDescent="0.25">
      <c r="A1786" s="5">
        <v>2011</v>
      </c>
      <c r="B1786" s="5" t="s">
        <v>23</v>
      </c>
      <c r="C1786" s="5" t="s">
        <v>654</v>
      </c>
      <c r="D1786" s="5" t="s">
        <v>1113</v>
      </c>
      <c r="E1786" s="5">
        <v>1.33652744335395E-3</v>
      </c>
      <c r="F1786" s="5"/>
      <c r="G1786" s="5"/>
      <c r="H1786" s="5"/>
      <c r="I1786" s="5"/>
    </row>
    <row r="1787" spans="1:9" ht="15.75" customHeight="1" x14ac:dyDescent="0.25">
      <c r="A1787" s="5">
        <v>2011</v>
      </c>
      <c r="B1787" s="5" t="s">
        <v>26</v>
      </c>
      <c r="C1787" s="5" t="s">
        <v>654</v>
      </c>
      <c r="D1787" s="5" t="s">
        <v>1113</v>
      </c>
      <c r="E1787" s="5">
        <v>1.32410362380933E-2</v>
      </c>
      <c r="F1787" s="5"/>
      <c r="G1787" s="5"/>
      <c r="H1787" s="5"/>
      <c r="I1787" s="5"/>
    </row>
    <row r="1788" spans="1:9" ht="15.75" customHeight="1" x14ac:dyDescent="0.25">
      <c r="A1788" s="5">
        <v>2011</v>
      </c>
      <c r="B1788" s="5" t="s">
        <v>28</v>
      </c>
      <c r="C1788" s="5" t="s">
        <v>654</v>
      </c>
      <c r="D1788" s="5" t="s">
        <v>1113</v>
      </c>
      <c r="E1788" s="5">
        <v>1.47005514040208E-2</v>
      </c>
      <c r="F1788" s="5"/>
      <c r="G1788" s="5"/>
      <c r="H1788" s="5"/>
      <c r="I1788" s="5"/>
    </row>
    <row r="1789" spans="1:9" ht="15.75" customHeight="1" x14ac:dyDescent="0.25">
      <c r="A1789" s="5">
        <v>2011</v>
      </c>
      <c r="B1789" s="5" t="s">
        <v>42</v>
      </c>
      <c r="C1789" s="5" t="s">
        <v>654</v>
      </c>
      <c r="D1789" s="5" t="s">
        <v>1113</v>
      </c>
      <c r="E1789" s="5">
        <v>3.9464262751466299E-2</v>
      </c>
      <c r="F1789" s="5"/>
      <c r="G1789" s="5"/>
      <c r="H1789" s="5"/>
      <c r="I1789" s="5"/>
    </row>
    <row r="1790" spans="1:9" ht="15.75" customHeight="1" x14ac:dyDescent="0.25">
      <c r="A1790" s="5">
        <v>2011</v>
      </c>
      <c r="B1790" s="5" t="s">
        <v>34</v>
      </c>
      <c r="C1790" s="5" t="s">
        <v>654</v>
      </c>
      <c r="D1790" s="5" t="s">
        <v>1113</v>
      </c>
      <c r="E1790" s="5">
        <v>4.7466508872364803E-3</v>
      </c>
      <c r="F1790" s="5"/>
      <c r="G1790" s="5"/>
      <c r="H1790" s="5"/>
      <c r="I1790" s="5"/>
    </row>
    <row r="1791" spans="1:9" ht="15.75" customHeight="1" x14ac:dyDescent="0.25">
      <c r="A1791" s="5">
        <v>2011</v>
      </c>
      <c r="B1791" s="5" t="s">
        <v>36</v>
      </c>
      <c r="C1791" s="5" t="s">
        <v>654</v>
      </c>
      <c r="D1791" s="5" t="s">
        <v>1113</v>
      </c>
      <c r="E1791" s="5">
        <v>3.1787439383463602E-2</v>
      </c>
      <c r="F1791" s="5"/>
      <c r="G1791" s="5"/>
      <c r="H1791" s="5"/>
      <c r="I1791" s="5"/>
    </row>
    <row r="1792" spans="1:9" ht="15.75" customHeight="1" x14ac:dyDescent="0.25">
      <c r="A1792" s="5">
        <v>2011</v>
      </c>
      <c r="B1792" s="5" t="s">
        <v>39</v>
      </c>
      <c r="C1792" s="5" t="s">
        <v>654</v>
      </c>
      <c r="D1792" s="5" t="s">
        <v>1113</v>
      </c>
      <c r="E1792" s="5">
        <v>2.0654508866007299E-2</v>
      </c>
      <c r="F1792" s="5"/>
      <c r="G1792" s="5"/>
      <c r="H1792" s="5"/>
      <c r="I1792" s="5"/>
    </row>
    <row r="1793" spans="1:9" ht="15.75" customHeight="1" x14ac:dyDescent="0.25">
      <c r="A1793" s="5">
        <v>2011</v>
      </c>
      <c r="B1793" s="5" t="s">
        <v>45</v>
      </c>
      <c r="C1793" s="5" t="s">
        <v>654</v>
      </c>
      <c r="D1793" s="5" t="s">
        <v>1113</v>
      </c>
      <c r="E1793" s="5">
        <v>1.7216806473537599E-2</v>
      </c>
      <c r="F1793" s="5"/>
      <c r="G1793" s="5"/>
      <c r="H1793" s="5"/>
      <c r="I1793" s="5"/>
    </row>
    <row r="1794" spans="1:9" ht="15.75" customHeight="1" x14ac:dyDescent="0.25">
      <c r="A1794" s="5">
        <v>2011</v>
      </c>
      <c r="B1794" s="5" t="s">
        <v>47</v>
      </c>
      <c r="C1794" s="5" t="s">
        <v>654</v>
      </c>
      <c r="D1794" s="5" t="s">
        <v>1113</v>
      </c>
      <c r="E1794" s="5">
        <v>1.08548636591137E-2</v>
      </c>
      <c r="F1794" s="5"/>
      <c r="G1794" s="5"/>
      <c r="H1794" s="5"/>
      <c r="I1794" s="5"/>
    </row>
    <row r="1795" spans="1:9" ht="15.75" customHeight="1" x14ac:dyDescent="0.25">
      <c r="A1795" s="5">
        <v>2011</v>
      </c>
      <c r="B1795" s="5" t="s">
        <v>50</v>
      </c>
      <c r="C1795" s="5" t="s">
        <v>654</v>
      </c>
      <c r="D1795" s="5" t="s">
        <v>1113</v>
      </c>
      <c r="E1795" s="5">
        <v>0.22870255317150101</v>
      </c>
      <c r="F1795" s="5"/>
      <c r="G1795" s="5"/>
      <c r="H1795" s="5"/>
      <c r="I1795" s="5"/>
    </row>
    <row r="1796" spans="1:9" ht="15.75" customHeight="1" x14ac:dyDescent="0.25">
      <c r="A1796" s="5">
        <v>2011</v>
      </c>
      <c r="B1796" s="5" t="s">
        <v>57</v>
      </c>
      <c r="C1796" s="5" t="s">
        <v>654</v>
      </c>
      <c r="D1796" s="5" t="s">
        <v>1113</v>
      </c>
      <c r="E1796" s="5">
        <v>1.24675220340575E-3</v>
      </c>
      <c r="F1796" s="5"/>
      <c r="G1796" s="5"/>
      <c r="H1796" s="5"/>
      <c r="I1796" s="5"/>
    </row>
    <row r="1797" spans="1:9" ht="15.75" customHeight="1" x14ac:dyDescent="0.25">
      <c r="A1797" s="5">
        <v>2011</v>
      </c>
      <c r="B1797" s="5" t="s">
        <v>54</v>
      </c>
      <c r="C1797" s="5" t="s">
        <v>654</v>
      </c>
      <c r="D1797" s="5" t="s">
        <v>1113</v>
      </c>
      <c r="E1797" s="5">
        <v>6.2795583047688499E-4</v>
      </c>
      <c r="F1797" s="5"/>
      <c r="G1797" s="5"/>
      <c r="H1797" s="5"/>
      <c r="I1797" s="5"/>
    </row>
    <row r="1798" spans="1:9" ht="15.75" customHeight="1" x14ac:dyDescent="0.25">
      <c r="A1798" s="5">
        <v>2011</v>
      </c>
      <c r="B1798" s="5" t="s">
        <v>60</v>
      </c>
      <c r="C1798" s="5" t="s">
        <v>654</v>
      </c>
      <c r="D1798" s="5" t="s">
        <v>1113</v>
      </c>
      <c r="E1798" s="5">
        <v>5.23519692951921E-3</v>
      </c>
      <c r="F1798" s="5"/>
      <c r="G1798" s="5"/>
      <c r="H1798" s="5"/>
      <c r="I1798" s="5"/>
    </row>
    <row r="1799" spans="1:9" ht="15.75" customHeight="1" x14ac:dyDescent="0.25">
      <c r="A1799" s="5">
        <v>2011</v>
      </c>
      <c r="B1799" s="5" t="s">
        <v>62</v>
      </c>
      <c r="C1799" s="5" t="s">
        <v>654</v>
      </c>
      <c r="D1799" s="5" t="s">
        <v>1113</v>
      </c>
      <c r="E1799" s="5">
        <v>1.20088765149985E-2</v>
      </c>
      <c r="F1799" s="5"/>
      <c r="G1799" s="5"/>
      <c r="H1799" s="5"/>
      <c r="I1799" s="5"/>
    </row>
    <row r="1800" spans="1:9" ht="15.75" customHeight="1" x14ac:dyDescent="0.25">
      <c r="A1800" s="5">
        <v>2011</v>
      </c>
      <c r="B1800" s="5" t="s">
        <v>66</v>
      </c>
      <c r="C1800" s="5" t="s">
        <v>654</v>
      </c>
      <c r="D1800" s="5" t="s">
        <v>1113</v>
      </c>
      <c r="E1800" s="5">
        <v>4.5817947448163797E-3</v>
      </c>
      <c r="F1800" s="5"/>
      <c r="G1800" s="5"/>
      <c r="H1800" s="5"/>
      <c r="I1800" s="5"/>
    </row>
    <row r="1801" spans="1:9" ht="15.75" customHeight="1" x14ac:dyDescent="0.25">
      <c r="A1801" s="5">
        <v>2011</v>
      </c>
      <c r="B1801" s="5" t="s">
        <v>64</v>
      </c>
      <c r="C1801" s="5" t="s">
        <v>654</v>
      </c>
      <c r="D1801" s="5" t="s">
        <v>1113</v>
      </c>
      <c r="E1801" s="5">
        <v>1.6634496746580602E-2</v>
      </c>
      <c r="F1801" s="5"/>
      <c r="G1801" s="5"/>
      <c r="H1801" s="5"/>
      <c r="I1801" s="5"/>
    </row>
    <row r="1802" spans="1:9" ht="15.75" customHeight="1" x14ac:dyDescent="0.25">
      <c r="A1802" s="5">
        <v>2011</v>
      </c>
      <c r="B1802" s="5" t="s">
        <v>87</v>
      </c>
      <c r="C1802" s="5" t="s">
        <v>654</v>
      </c>
      <c r="D1802" s="5" t="s">
        <v>1113</v>
      </c>
      <c r="E1802" s="5">
        <v>6.9382372031255397E-3</v>
      </c>
      <c r="F1802" s="5"/>
      <c r="G1802" s="5"/>
      <c r="H1802" s="5"/>
      <c r="I1802" s="5"/>
    </row>
    <row r="1803" spans="1:9" ht="15.75" customHeight="1" x14ac:dyDescent="0.25">
      <c r="A1803" s="5">
        <v>2011</v>
      </c>
      <c r="B1803" s="5" t="s">
        <v>90</v>
      </c>
      <c r="C1803" s="5" t="s">
        <v>654</v>
      </c>
      <c r="D1803" s="5" t="s">
        <v>1113</v>
      </c>
      <c r="E1803" s="5">
        <v>2.5856294082848199E-3</v>
      </c>
      <c r="F1803" s="5"/>
      <c r="G1803" s="5"/>
      <c r="H1803" s="5"/>
      <c r="I1803" s="5"/>
    </row>
    <row r="1804" spans="1:9" ht="15.75" customHeight="1" x14ac:dyDescent="0.25">
      <c r="A1804" s="5">
        <v>2011</v>
      </c>
      <c r="B1804" s="5" t="s">
        <v>72</v>
      </c>
      <c r="C1804" s="5" t="s">
        <v>654</v>
      </c>
      <c r="D1804" s="5" t="s">
        <v>1113</v>
      </c>
      <c r="E1804" s="5">
        <v>1.5182149378282399E-2</v>
      </c>
      <c r="F1804" s="5"/>
      <c r="G1804" s="5"/>
      <c r="H1804" s="5"/>
      <c r="I1804" s="5"/>
    </row>
    <row r="1805" spans="1:9" ht="15.75" customHeight="1" x14ac:dyDescent="0.25">
      <c r="A1805" s="5">
        <v>2011</v>
      </c>
      <c r="B1805" s="5" t="s">
        <v>79</v>
      </c>
      <c r="C1805" s="5" t="s">
        <v>654</v>
      </c>
      <c r="D1805" s="5" t="s">
        <v>1113</v>
      </c>
      <c r="E1805" s="5">
        <v>5.3579559539290505E-4</v>
      </c>
      <c r="F1805" s="5"/>
      <c r="G1805" s="5"/>
      <c r="H1805" s="5"/>
      <c r="I1805" s="5"/>
    </row>
    <row r="1806" spans="1:9" ht="15.75" customHeight="1" x14ac:dyDescent="0.25">
      <c r="A1806" s="5">
        <v>2011</v>
      </c>
      <c r="B1806" s="5" t="s">
        <v>82</v>
      </c>
      <c r="C1806" s="5" t="s">
        <v>654</v>
      </c>
      <c r="D1806" s="5" t="s">
        <v>1113</v>
      </c>
      <c r="E1806" s="5">
        <v>2.9269521287523902E-4</v>
      </c>
      <c r="F1806" s="5"/>
      <c r="G1806" s="5"/>
      <c r="H1806" s="5"/>
      <c r="I1806" s="5"/>
    </row>
    <row r="1807" spans="1:9" ht="15.75" customHeight="1" x14ac:dyDescent="0.25">
      <c r="A1807" s="5">
        <v>2011</v>
      </c>
      <c r="B1807" s="5" t="s">
        <v>74</v>
      </c>
      <c r="C1807" s="5" t="s">
        <v>654</v>
      </c>
      <c r="D1807" s="5" t="s">
        <v>1113</v>
      </c>
      <c r="E1807" s="5">
        <v>1.9572591024244199E-4</v>
      </c>
      <c r="F1807" s="5"/>
      <c r="G1807" s="5"/>
      <c r="H1807" s="5"/>
      <c r="I1807" s="5"/>
    </row>
    <row r="1808" spans="1:9" ht="15.75" customHeight="1" x14ac:dyDescent="0.25">
      <c r="A1808" s="5">
        <v>2011</v>
      </c>
      <c r="B1808" s="5" t="s">
        <v>85</v>
      </c>
      <c r="C1808" s="5" t="s">
        <v>654</v>
      </c>
      <c r="D1808" s="5" t="s">
        <v>1113</v>
      </c>
      <c r="E1808" s="5">
        <v>8.5158810564117497E-3</v>
      </c>
      <c r="F1808" s="5"/>
      <c r="G1808" s="5"/>
      <c r="H1808" s="5"/>
      <c r="I1808" s="5"/>
    </row>
    <row r="1809" spans="1:9" ht="15.75" customHeight="1" x14ac:dyDescent="0.25">
      <c r="A1809" s="5">
        <v>2011</v>
      </c>
      <c r="B1809" s="5" t="s">
        <v>93</v>
      </c>
      <c r="C1809" s="5" t="s">
        <v>654</v>
      </c>
      <c r="D1809" s="5" t="s">
        <v>1113</v>
      </c>
      <c r="E1809" s="5">
        <v>3.1394182320891001E-2</v>
      </c>
      <c r="F1809" s="5"/>
      <c r="G1809" s="5"/>
      <c r="H1809" s="5"/>
      <c r="I1809" s="5"/>
    </row>
    <row r="1810" spans="1:9" ht="15.75" customHeight="1" x14ac:dyDescent="0.25">
      <c r="A1810" s="5">
        <v>2011</v>
      </c>
      <c r="B1810" s="5" t="s">
        <v>95</v>
      </c>
      <c r="C1810" s="5" t="s">
        <v>654</v>
      </c>
      <c r="D1810" s="5" t="s">
        <v>1113</v>
      </c>
      <c r="E1810" s="5">
        <v>3.7060288871161702E-2</v>
      </c>
      <c r="F1810" s="5"/>
      <c r="G1810" s="5"/>
      <c r="H1810" s="5"/>
      <c r="I1810" s="5"/>
    </row>
    <row r="1811" spans="1:9" ht="15.75" customHeight="1" x14ac:dyDescent="0.25">
      <c r="A1811" s="5">
        <v>2011</v>
      </c>
      <c r="B1811" s="5" t="s">
        <v>98</v>
      </c>
      <c r="C1811" s="5" t="s">
        <v>654</v>
      </c>
      <c r="D1811" s="5" t="s">
        <v>1113</v>
      </c>
      <c r="E1811" s="5">
        <v>1.53831930012893E-3</v>
      </c>
      <c r="F1811" s="5"/>
      <c r="G1811" s="5"/>
      <c r="H1811" s="5"/>
      <c r="I1811" s="5"/>
    </row>
    <row r="1812" spans="1:9" ht="15.75" customHeight="1" x14ac:dyDescent="0.25">
      <c r="A1812" s="5">
        <v>2011</v>
      </c>
      <c r="B1812" s="5" t="s">
        <v>101</v>
      </c>
      <c r="C1812" s="5" t="s">
        <v>654</v>
      </c>
      <c r="D1812" s="5" t="s">
        <v>1113</v>
      </c>
      <c r="E1812" s="5">
        <v>2.0943972836480001E-3</v>
      </c>
      <c r="F1812" s="5"/>
      <c r="G1812" s="5"/>
      <c r="H1812" s="5"/>
      <c r="I1812" s="5"/>
    </row>
    <row r="1813" spans="1:9" ht="15.75" customHeight="1" x14ac:dyDescent="0.25">
      <c r="A1813" s="5">
        <v>2011</v>
      </c>
      <c r="B1813" s="5" t="s">
        <v>104</v>
      </c>
      <c r="C1813" s="5" t="s">
        <v>654</v>
      </c>
      <c r="D1813" s="5" t="s">
        <v>1113</v>
      </c>
      <c r="E1813" s="5">
        <v>3.6773511623654302E-4</v>
      </c>
      <c r="F1813" s="5"/>
      <c r="G1813" s="5"/>
      <c r="H1813" s="5"/>
      <c r="I1813" s="5"/>
    </row>
    <row r="1814" spans="1:9" ht="15.75" customHeight="1" x14ac:dyDescent="0.25">
      <c r="A1814" s="5">
        <v>2011</v>
      </c>
      <c r="B1814" s="5" t="s">
        <v>106</v>
      </c>
      <c r="C1814" s="5" t="s">
        <v>654</v>
      </c>
      <c r="D1814" s="5" t="s">
        <v>1113</v>
      </c>
      <c r="E1814" s="5">
        <v>8.5458430783014201E-3</v>
      </c>
      <c r="F1814" s="5"/>
      <c r="G1814" s="5"/>
      <c r="H1814" s="5"/>
      <c r="I1814" s="5"/>
    </row>
    <row r="1815" spans="1:9" ht="15.75" customHeight="1" x14ac:dyDescent="0.25">
      <c r="A1815" s="5">
        <v>2011</v>
      </c>
      <c r="B1815" s="5" t="s">
        <v>109</v>
      </c>
      <c r="C1815" s="5" t="s">
        <v>654</v>
      </c>
      <c r="D1815" s="5" t="s">
        <v>1113</v>
      </c>
      <c r="E1815" s="5">
        <v>9.0504050387655802E-3</v>
      </c>
      <c r="F1815" s="5"/>
      <c r="G1815" s="5"/>
      <c r="H1815" s="5"/>
      <c r="I1815" s="5"/>
    </row>
    <row r="1816" spans="1:9" ht="15.75" customHeight="1" x14ac:dyDescent="0.25">
      <c r="A1816" s="5">
        <v>2011</v>
      </c>
      <c r="B1816" s="5" t="s">
        <v>112</v>
      </c>
      <c r="C1816" s="5" t="s">
        <v>654</v>
      </c>
      <c r="D1816" s="5" t="s">
        <v>1113</v>
      </c>
      <c r="E1816" s="5">
        <v>3.8173945790013798E-2</v>
      </c>
      <c r="F1816" s="5"/>
      <c r="G1816" s="5"/>
      <c r="H1816" s="5"/>
      <c r="I1816" s="5"/>
    </row>
    <row r="1817" spans="1:9" ht="15.75" customHeight="1" x14ac:dyDescent="0.25">
      <c r="A1817" s="5">
        <v>2011</v>
      </c>
      <c r="B1817" s="5" t="s">
        <v>114</v>
      </c>
      <c r="C1817" s="5" t="s">
        <v>654</v>
      </c>
      <c r="D1817" s="5" t="s">
        <v>1113</v>
      </c>
      <c r="E1817" s="5">
        <v>0.33112396877811801</v>
      </c>
      <c r="F1817" s="5"/>
      <c r="G1817" s="5"/>
      <c r="H1817" s="5"/>
      <c r="I1817" s="5"/>
    </row>
    <row r="1818" spans="1:9" ht="15.75" customHeight="1" x14ac:dyDescent="0.25">
      <c r="A1818" s="5">
        <v>2011</v>
      </c>
      <c r="B1818" s="5" t="s">
        <v>117</v>
      </c>
      <c r="C1818" s="5" t="s">
        <v>654</v>
      </c>
      <c r="D1818" s="5" t="s">
        <v>1113</v>
      </c>
      <c r="E1818" s="5">
        <v>1.1122033722597399E-3</v>
      </c>
      <c r="F1818" s="5"/>
      <c r="G1818" s="5"/>
      <c r="H1818" s="5"/>
      <c r="I1818" s="5"/>
    </row>
    <row r="1819" spans="1:9" ht="15.75" customHeight="1" x14ac:dyDescent="0.25">
      <c r="A1819" s="5">
        <v>2011</v>
      </c>
      <c r="B1819" s="5" t="s">
        <v>122</v>
      </c>
      <c r="C1819" s="5" t="s">
        <v>654</v>
      </c>
      <c r="D1819" s="5" t="s">
        <v>1113</v>
      </c>
      <c r="E1819" s="5">
        <v>1.52614250022555E-2</v>
      </c>
      <c r="F1819" s="5"/>
      <c r="G1819" s="5"/>
      <c r="H1819" s="5"/>
      <c r="I1819" s="5"/>
    </row>
    <row r="1820" spans="1:9" ht="15.75" customHeight="1" x14ac:dyDescent="0.25">
      <c r="A1820" s="5">
        <v>2011</v>
      </c>
      <c r="B1820" s="5" t="s">
        <v>124</v>
      </c>
      <c r="C1820" s="5" t="s">
        <v>654</v>
      </c>
      <c r="D1820" s="5" t="s">
        <v>1113</v>
      </c>
      <c r="E1820" s="5">
        <v>1.13022312197076E-3</v>
      </c>
      <c r="F1820" s="5"/>
      <c r="G1820" s="5"/>
      <c r="H1820" s="5"/>
      <c r="I1820" s="5"/>
    </row>
    <row r="1821" spans="1:9" ht="15.75" customHeight="1" x14ac:dyDescent="0.25">
      <c r="A1821" s="5">
        <v>2011</v>
      </c>
      <c r="B1821" s="5" t="s">
        <v>130</v>
      </c>
      <c r="C1821" s="5" t="s">
        <v>654</v>
      </c>
      <c r="D1821" s="5" t="s">
        <v>1113</v>
      </c>
      <c r="E1821" s="5">
        <v>4.5501652122260997E-3</v>
      </c>
      <c r="F1821" s="5"/>
      <c r="G1821" s="5"/>
      <c r="H1821" s="5"/>
      <c r="I1821" s="5"/>
    </row>
    <row r="1822" spans="1:9" ht="15.75" customHeight="1" x14ac:dyDescent="0.25">
      <c r="A1822" s="5">
        <v>2011</v>
      </c>
      <c r="B1822" s="5" t="s">
        <v>127</v>
      </c>
      <c r="C1822" s="5" t="s">
        <v>654</v>
      </c>
      <c r="D1822" s="5" t="s">
        <v>1113</v>
      </c>
      <c r="E1822" s="5">
        <v>1.33706177707481E-2</v>
      </c>
      <c r="F1822" s="5"/>
      <c r="G1822" s="5"/>
      <c r="H1822" s="5"/>
      <c r="I1822" s="5"/>
    </row>
    <row r="1823" spans="1:9" ht="15.75" customHeight="1" x14ac:dyDescent="0.25">
      <c r="A1823" s="5">
        <v>2011</v>
      </c>
      <c r="B1823" s="5" t="s">
        <v>132</v>
      </c>
      <c r="C1823" s="5" t="s">
        <v>654</v>
      </c>
      <c r="D1823" s="5" t="s">
        <v>1113</v>
      </c>
      <c r="E1823" s="5">
        <v>2.6970316790639998E-3</v>
      </c>
      <c r="F1823" s="5"/>
      <c r="G1823" s="5"/>
      <c r="H1823" s="5"/>
      <c r="I1823" s="5"/>
    </row>
    <row r="1824" spans="1:9" ht="15.75" customHeight="1" x14ac:dyDescent="0.25">
      <c r="A1824" s="5">
        <v>2011</v>
      </c>
      <c r="B1824" s="5" t="s">
        <v>3</v>
      </c>
      <c r="C1824" s="5" t="s">
        <v>654</v>
      </c>
      <c r="D1824" s="5" t="s">
        <v>1115</v>
      </c>
      <c r="E1824" s="5">
        <v>6.4284370979844796E-2</v>
      </c>
      <c r="F1824" s="5"/>
      <c r="G1824" s="5"/>
      <c r="H1824" s="5"/>
      <c r="I1824" s="5"/>
    </row>
    <row r="1825" spans="1:9" ht="15.75" customHeight="1" x14ac:dyDescent="0.25">
      <c r="A1825" s="5">
        <v>2011</v>
      </c>
      <c r="B1825" s="5" t="s">
        <v>12</v>
      </c>
      <c r="C1825" s="5" t="s">
        <v>654</v>
      </c>
      <c r="D1825" s="5" t="s">
        <v>1115</v>
      </c>
      <c r="E1825" s="5">
        <v>1.5812589075283101E-2</v>
      </c>
      <c r="F1825" s="5"/>
      <c r="G1825" s="5"/>
      <c r="H1825" s="5"/>
      <c r="I1825" s="5"/>
    </row>
    <row r="1826" spans="1:9" ht="15.75" customHeight="1" x14ac:dyDescent="0.25">
      <c r="A1826" s="5">
        <v>2011</v>
      </c>
      <c r="B1826" s="5" t="s">
        <v>8</v>
      </c>
      <c r="C1826" s="5" t="s">
        <v>654</v>
      </c>
      <c r="D1826" s="5" t="s">
        <v>1115</v>
      </c>
      <c r="E1826" s="5">
        <v>3.2756351665547899E-4</v>
      </c>
      <c r="F1826" s="5"/>
      <c r="G1826" s="5"/>
      <c r="H1826" s="5"/>
      <c r="I1826" s="5"/>
    </row>
    <row r="1827" spans="1:9" ht="15.75" customHeight="1" x14ac:dyDescent="0.25">
      <c r="A1827" s="5">
        <v>2011</v>
      </c>
      <c r="B1827" s="5" t="s">
        <v>15</v>
      </c>
      <c r="C1827" s="5" t="s">
        <v>654</v>
      </c>
      <c r="D1827" s="5" t="s">
        <v>1115</v>
      </c>
      <c r="E1827" s="5">
        <v>6.16418890231354E-3</v>
      </c>
      <c r="F1827" s="5"/>
      <c r="G1827" s="5"/>
      <c r="H1827" s="5"/>
      <c r="I1827" s="5"/>
    </row>
    <row r="1828" spans="1:9" ht="15.75" customHeight="1" x14ac:dyDescent="0.25">
      <c r="A1828" s="5">
        <v>2011</v>
      </c>
      <c r="B1828" s="5" t="s">
        <v>17</v>
      </c>
      <c r="C1828" s="5" t="s">
        <v>654</v>
      </c>
      <c r="D1828" s="5" t="s">
        <v>1115</v>
      </c>
      <c r="E1828" s="5">
        <v>2.9953807315814102E-3</v>
      </c>
      <c r="F1828" s="5"/>
      <c r="G1828" s="5"/>
      <c r="H1828" s="5"/>
      <c r="I1828" s="5"/>
    </row>
    <row r="1829" spans="1:9" ht="15.75" customHeight="1" x14ac:dyDescent="0.25">
      <c r="A1829" s="5">
        <v>2011</v>
      </c>
      <c r="B1829" s="5" t="s">
        <v>23</v>
      </c>
      <c r="C1829" s="5" t="s">
        <v>654</v>
      </c>
      <c r="D1829" s="5" t="s">
        <v>1115</v>
      </c>
      <c r="E1829" s="5">
        <v>1.53429207892494E-3</v>
      </c>
      <c r="F1829" s="5"/>
      <c r="G1829" s="5"/>
      <c r="H1829" s="5"/>
      <c r="I1829" s="5"/>
    </row>
    <row r="1830" spans="1:9" ht="15.75" customHeight="1" x14ac:dyDescent="0.25">
      <c r="A1830" s="5">
        <v>2011</v>
      </c>
      <c r="B1830" s="5" t="s">
        <v>26</v>
      </c>
      <c r="C1830" s="5" t="s">
        <v>654</v>
      </c>
      <c r="D1830" s="5" t="s">
        <v>1115</v>
      </c>
      <c r="E1830" s="5">
        <v>9.5051599395208197E-4</v>
      </c>
      <c r="F1830" s="5"/>
      <c r="G1830" s="5"/>
      <c r="H1830" s="5"/>
      <c r="I1830" s="5"/>
    </row>
    <row r="1831" spans="1:9" ht="15.75" customHeight="1" x14ac:dyDescent="0.25">
      <c r="A1831" s="5">
        <v>2011</v>
      </c>
      <c r="B1831" s="5" t="s">
        <v>28</v>
      </c>
      <c r="C1831" s="5" t="s">
        <v>654</v>
      </c>
      <c r="D1831" s="5" t="s">
        <v>1115</v>
      </c>
      <c r="E1831" s="5">
        <v>1.02663589138663E-3</v>
      </c>
      <c r="F1831" s="5"/>
      <c r="G1831" s="5"/>
      <c r="H1831" s="5"/>
      <c r="I1831" s="5"/>
    </row>
    <row r="1832" spans="1:9" ht="15.75" customHeight="1" x14ac:dyDescent="0.25">
      <c r="A1832" s="5">
        <v>2011</v>
      </c>
      <c r="B1832" s="5" t="s">
        <v>42</v>
      </c>
      <c r="C1832" s="5" t="s">
        <v>654</v>
      </c>
      <c r="D1832" s="5" t="s">
        <v>1115</v>
      </c>
      <c r="E1832" s="5">
        <v>5.2867921834856202E-3</v>
      </c>
      <c r="F1832" s="5"/>
      <c r="G1832" s="5"/>
      <c r="H1832" s="5"/>
      <c r="I1832" s="5"/>
    </row>
    <row r="1833" spans="1:9" ht="15.75" customHeight="1" x14ac:dyDescent="0.25">
      <c r="A1833" s="5">
        <v>2011</v>
      </c>
      <c r="B1833" s="5" t="s">
        <v>36</v>
      </c>
      <c r="C1833" s="5" t="s">
        <v>654</v>
      </c>
      <c r="D1833" s="5" t="s">
        <v>1115</v>
      </c>
      <c r="E1833" s="5">
        <v>5.0862468651652601E-2</v>
      </c>
      <c r="F1833" s="5"/>
      <c r="G1833" s="5"/>
      <c r="H1833" s="5"/>
      <c r="I1833" s="5"/>
    </row>
    <row r="1834" spans="1:9" ht="15.75" customHeight="1" x14ac:dyDescent="0.25">
      <c r="A1834" s="5">
        <v>2011</v>
      </c>
      <c r="B1834" s="5" t="s">
        <v>39</v>
      </c>
      <c r="C1834" s="5" t="s">
        <v>654</v>
      </c>
      <c r="D1834" s="5" t="s">
        <v>1115</v>
      </c>
      <c r="E1834" s="5">
        <v>0.39886693458285299</v>
      </c>
      <c r="F1834" s="5"/>
      <c r="G1834" s="5"/>
      <c r="H1834" s="5"/>
      <c r="I1834" s="5"/>
    </row>
    <row r="1835" spans="1:9" ht="15.75" customHeight="1" x14ac:dyDescent="0.25">
      <c r="A1835" s="5">
        <v>2011</v>
      </c>
      <c r="B1835" s="5" t="s">
        <v>45</v>
      </c>
      <c r="C1835" s="5" t="s">
        <v>654</v>
      </c>
      <c r="D1835" s="5" t="s">
        <v>1115</v>
      </c>
      <c r="E1835" s="5">
        <v>3.2618482119515201E-4</v>
      </c>
      <c r="F1835" s="5"/>
      <c r="G1835" s="5"/>
      <c r="H1835" s="5"/>
      <c r="I1835" s="5"/>
    </row>
    <row r="1836" spans="1:9" ht="15.75" customHeight="1" x14ac:dyDescent="0.25">
      <c r="A1836" s="5">
        <v>2011</v>
      </c>
      <c r="B1836" s="5" t="s">
        <v>47</v>
      </c>
      <c r="C1836" s="5" t="s">
        <v>654</v>
      </c>
      <c r="D1836" s="5" t="s">
        <v>1115</v>
      </c>
      <c r="E1836" s="5">
        <v>4.0951758987046498E-2</v>
      </c>
      <c r="F1836" s="5"/>
      <c r="G1836" s="5"/>
      <c r="H1836" s="5"/>
      <c r="I1836" s="5"/>
    </row>
    <row r="1837" spans="1:9" ht="15.75" customHeight="1" x14ac:dyDescent="0.25">
      <c r="A1837" s="5">
        <v>2011</v>
      </c>
      <c r="B1837" s="5" t="s">
        <v>50</v>
      </c>
      <c r="C1837" s="5" t="s">
        <v>654</v>
      </c>
      <c r="D1837" s="5" t="s">
        <v>1115</v>
      </c>
      <c r="E1837" s="5">
        <v>8.5229201169164195E-4</v>
      </c>
      <c r="F1837" s="5"/>
      <c r="G1837" s="5"/>
      <c r="H1837" s="5"/>
      <c r="I1837" s="5"/>
    </row>
    <row r="1838" spans="1:9" ht="15.75" customHeight="1" x14ac:dyDescent="0.25">
      <c r="A1838" s="5">
        <v>2011</v>
      </c>
      <c r="B1838" s="5" t="s">
        <v>57</v>
      </c>
      <c r="C1838" s="5" t="s">
        <v>654</v>
      </c>
      <c r="D1838" s="5" t="s">
        <v>1115</v>
      </c>
      <c r="E1838" s="5">
        <v>5.5553127212260099E-4</v>
      </c>
      <c r="F1838" s="5"/>
      <c r="G1838" s="5"/>
      <c r="H1838" s="5"/>
      <c r="I1838" s="5"/>
    </row>
    <row r="1839" spans="1:9" ht="15.75" customHeight="1" x14ac:dyDescent="0.25">
      <c r="A1839" s="5">
        <v>2011</v>
      </c>
      <c r="B1839" s="5" t="s">
        <v>54</v>
      </c>
      <c r="C1839" s="5" t="s">
        <v>654</v>
      </c>
      <c r="D1839" s="5" t="s">
        <v>1115</v>
      </c>
      <c r="E1839" s="5">
        <v>2.6858706325461001E-2</v>
      </c>
      <c r="F1839" s="5"/>
      <c r="G1839" s="5"/>
      <c r="H1839" s="5"/>
      <c r="I1839" s="5"/>
    </row>
    <row r="1840" spans="1:9" ht="15.75" customHeight="1" x14ac:dyDescent="0.25">
      <c r="A1840" s="5">
        <v>2011</v>
      </c>
      <c r="B1840" s="5" t="s">
        <v>60</v>
      </c>
      <c r="C1840" s="5" t="s">
        <v>654</v>
      </c>
      <c r="D1840" s="5" t="s">
        <v>1115</v>
      </c>
      <c r="E1840" s="5">
        <v>6.9866419557100296E-2</v>
      </c>
      <c r="F1840" s="5"/>
      <c r="G1840" s="5"/>
      <c r="H1840" s="5"/>
      <c r="I1840" s="5"/>
    </row>
    <row r="1841" spans="1:9" ht="15.75" customHeight="1" x14ac:dyDescent="0.25">
      <c r="A1841" s="5">
        <v>2011</v>
      </c>
      <c r="B1841" s="5" t="s">
        <v>62</v>
      </c>
      <c r="C1841" s="5" t="s">
        <v>654</v>
      </c>
      <c r="D1841" s="5" t="s">
        <v>1115</v>
      </c>
      <c r="E1841" s="5">
        <v>6.1507005113592998E-3</v>
      </c>
      <c r="F1841" s="5"/>
      <c r="G1841" s="5"/>
      <c r="H1841" s="5"/>
      <c r="I1841" s="5"/>
    </row>
    <row r="1842" spans="1:9" ht="15.75" customHeight="1" x14ac:dyDescent="0.25">
      <c r="A1842" s="5">
        <v>2011</v>
      </c>
      <c r="B1842" s="5" t="s">
        <v>66</v>
      </c>
      <c r="C1842" s="5" t="s">
        <v>654</v>
      </c>
      <c r="D1842" s="5" t="s">
        <v>1115</v>
      </c>
      <c r="E1842" s="40">
        <v>2.1183033259997401E-5</v>
      </c>
      <c r="F1842" s="5"/>
      <c r="G1842" s="5"/>
      <c r="H1842" s="5"/>
      <c r="I1842" s="5"/>
    </row>
    <row r="1843" spans="1:9" ht="15.75" customHeight="1" x14ac:dyDescent="0.25">
      <c r="A1843" s="5">
        <v>2011</v>
      </c>
      <c r="B1843" s="5" t="s">
        <v>64</v>
      </c>
      <c r="C1843" s="5" t="s">
        <v>654</v>
      </c>
      <c r="D1843" s="5" t="s">
        <v>1115</v>
      </c>
      <c r="E1843" s="5">
        <v>6.2362222818493898E-3</v>
      </c>
      <c r="F1843" s="5"/>
      <c r="G1843" s="5"/>
      <c r="H1843" s="5"/>
      <c r="I1843" s="5"/>
    </row>
    <row r="1844" spans="1:9" ht="15.75" customHeight="1" x14ac:dyDescent="0.25">
      <c r="A1844" s="5">
        <v>2011</v>
      </c>
      <c r="B1844" s="5" t="s">
        <v>87</v>
      </c>
      <c r="C1844" s="5" t="s">
        <v>654</v>
      </c>
      <c r="D1844" s="5" t="s">
        <v>1115</v>
      </c>
      <c r="E1844" s="5">
        <v>5.73349297089756E-3</v>
      </c>
      <c r="F1844" s="5"/>
      <c r="G1844" s="5"/>
      <c r="H1844" s="5"/>
      <c r="I1844" s="5"/>
    </row>
    <row r="1845" spans="1:9" ht="15.75" customHeight="1" x14ac:dyDescent="0.25">
      <c r="A1845" s="5">
        <v>2011</v>
      </c>
      <c r="B1845" s="5" t="s">
        <v>72</v>
      </c>
      <c r="C1845" s="5" t="s">
        <v>654</v>
      </c>
      <c r="D1845" s="5" t="s">
        <v>1115</v>
      </c>
      <c r="E1845" s="5">
        <v>2.5107058757296102E-3</v>
      </c>
      <c r="F1845" s="5"/>
      <c r="G1845" s="5"/>
      <c r="H1845" s="5"/>
      <c r="I1845" s="5"/>
    </row>
    <row r="1846" spans="1:9" ht="15.75" customHeight="1" x14ac:dyDescent="0.25">
      <c r="A1846" s="5">
        <v>2011</v>
      </c>
      <c r="B1846" s="5" t="s">
        <v>79</v>
      </c>
      <c r="C1846" s="5" t="s">
        <v>654</v>
      </c>
      <c r="D1846" s="5" t="s">
        <v>1115</v>
      </c>
      <c r="E1846" s="5">
        <v>9.9631266054726994E-4</v>
      </c>
      <c r="F1846" s="5"/>
      <c r="G1846" s="5"/>
      <c r="H1846" s="5"/>
      <c r="I1846" s="5"/>
    </row>
    <row r="1847" spans="1:9" ht="15.75" customHeight="1" x14ac:dyDescent="0.25">
      <c r="A1847" s="5">
        <v>2011</v>
      </c>
      <c r="B1847" s="5" t="s">
        <v>85</v>
      </c>
      <c r="C1847" s="5" t="s">
        <v>654</v>
      </c>
      <c r="D1847" s="5" t="s">
        <v>1115</v>
      </c>
      <c r="E1847" s="5">
        <v>4.6322057924580197E-3</v>
      </c>
      <c r="F1847" s="5"/>
      <c r="G1847" s="5"/>
      <c r="H1847" s="5"/>
      <c r="I1847" s="5"/>
    </row>
    <row r="1848" spans="1:9" ht="15.75" customHeight="1" x14ac:dyDescent="0.25">
      <c r="A1848" s="5">
        <v>2011</v>
      </c>
      <c r="B1848" s="5" t="s">
        <v>93</v>
      </c>
      <c r="C1848" s="5" t="s">
        <v>654</v>
      </c>
      <c r="D1848" s="5" t="s">
        <v>1115</v>
      </c>
      <c r="E1848" s="5">
        <v>0.15616665153367801</v>
      </c>
      <c r="F1848" s="5"/>
      <c r="G1848" s="5"/>
      <c r="H1848" s="5"/>
      <c r="I1848" s="5"/>
    </row>
    <row r="1849" spans="1:9" ht="15.75" customHeight="1" x14ac:dyDescent="0.25">
      <c r="A1849" s="5">
        <v>2011</v>
      </c>
      <c r="B1849" s="5" t="s">
        <v>95</v>
      </c>
      <c r="C1849" s="5" t="s">
        <v>654</v>
      </c>
      <c r="D1849" s="5" t="s">
        <v>1115</v>
      </c>
      <c r="E1849" s="5">
        <v>3.95381269687635E-4</v>
      </c>
      <c r="F1849" s="5"/>
      <c r="G1849" s="5"/>
      <c r="H1849" s="5"/>
      <c r="I1849" s="5"/>
    </row>
    <row r="1850" spans="1:9" ht="15.75" customHeight="1" x14ac:dyDescent="0.25">
      <c r="A1850" s="5">
        <v>2011</v>
      </c>
      <c r="B1850" s="5" t="s">
        <v>98</v>
      </c>
      <c r="C1850" s="5" t="s">
        <v>654</v>
      </c>
      <c r="D1850" s="5" t="s">
        <v>1115</v>
      </c>
      <c r="E1850" s="5">
        <v>2.5453012180873501E-3</v>
      </c>
      <c r="F1850" s="5"/>
      <c r="G1850" s="5"/>
      <c r="H1850" s="5"/>
      <c r="I1850" s="5"/>
    </row>
    <row r="1851" spans="1:9" ht="15.75" customHeight="1" x14ac:dyDescent="0.25">
      <c r="A1851" s="5">
        <v>2011</v>
      </c>
      <c r="B1851" s="5" t="s">
        <v>101</v>
      </c>
      <c r="C1851" s="5" t="s">
        <v>654</v>
      </c>
      <c r="D1851" s="5" t="s">
        <v>1115</v>
      </c>
      <c r="E1851" s="5">
        <v>7.3730169779959595E-2</v>
      </c>
      <c r="F1851" s="5"/>
      <c r="G1851" s="5"/>
      <c r="H1851" s="5"/>
      <c r="I1851" s="5"/>
    </row>
    <row r="1852" spans="1:9" ht="15.75" customHeight="1" x14ac:dyDescent="0.25">
      <c r="A1852" s="5">
        <v>2011</v>
      </c>
      <c r="B1852" s="5" t="s">
        <v>106</v>
      </c>
      <c r="C1852" s="5" t="s">
        <v>654</v>
      </c>
      <c r="D1852" s="5" t="s">
        <v>1115</v>
      </c>
      <c r="E1852" s="5">
        <v>9.29782535298713E-3</v>
      </c>
      <c r="F1852" s="5"/>
      <c r="G1852" s="5"/>
      <c r="H1852" s="5"/>
      <c r="I1852" s="5"/>
    </row>
    <row r="1853" spans="1:9" ht="15.75" customHeight="1" x14ac:dyDescent="0.25">
      <c r="A1853" s="5">
        <v>2011</v>
      </c>
      <c r="B1853" s="5" t="s">
        <v>112</v>
      </c>
      <c r="C1853" s="5" t="s">
        <v>654</v>
      </c>
      <c r="D1853" s="5" t="s">
        <v>1115</v>
      </c>
      <c r="E1853" s="5">
        <v>3.85489821413035E-3</v>
      </c>
      <c r="F1853" s="5"/>
      <c r="G1853" s="5"/>
      <c r="H1853" s="5"/>
      <c r="I1853" s="5"/>
    </row>
    <row r="1854" spans="1:9" ht="15.75" customHeight="1" x14ac:dyDescent="0.25">
      <c r="A1854" s="5">
        <v>2011</v>
      </c>
      <c r="B1854" s="5" t="s">
        <v>114</v>
      </c>
      <c r="C1854" s="5" t="s">
        <v>654</v>
      </c>
      <c r="D1854" s="5" t="s">
        <v>1115</v>
      </c>
      <c r="E1854" s="5">
        <v>1.1845759464411699E-2</v>
      </c>
      <c r="F1854" s="5"/>
      <c r="G1854" s="5"/>
      <c r="H1854" s="5"/>
      <c r="I1854" s="5"/>
    </row>
    <row r="1855" spans="1:9" ht="15.75" customHeight="1" x14ac:dyDescent="0.25">
      <c r="A1855" s="5">
        <v>2011</v>
      </c>
      <c r="B1855" s="5" t="s">
        <v>117</v>
      </c>
      <c r="C1855" s="5" t="s">
        <v>654</v>
      </c>
      <c r="D1855" s="5" t="s">
        <v>1115</v>
      </c>
      <c r="E1855" s="5">
        <v>2.0396519777032399E-3</v>
      </c>
      <c r="F1855" s="5"/>
      <c r="G1855" s="5"/>
      <c r="H1855" s="5"/>
      <c r="I1855" s="5"/>
    </row>
    <row r="1856" spans="1:9" ht="15.75" customHeight="1" x14ac:dyDescent="0.25">
      <c r="A1856" s="5">
        <v>2011</v>
      </c>
      <c r="B1856" s="5" t="s">
        <v>122</v>
      </c>
      <c r="C1856" s="5" t="s">
        <v>654</v>
      </c>
      <c r="D1856" s="5" t="s">
        <v>1115</v>
      </c>
      <c r="E1856" s="5">
        <v>1.85733794716151E-3</v>
      </c>
      <c r="F1856" s="5"/>
      <c r="G1856" s="5"/>
      <c r="H1856" s="5"/>
      <c r="I1856" s="5"/>
    </row>
    <row r="1857" spans="1:9" ht="15.75" customHeight="1" x14ac:dyDescent="0.25">
      <c r="A1857" s="5">
        <v>2011</v>
      </c>
      <c r="B1857" s="5" t="s">
        <v>124</v>
      </c>
      <c r="C1857" s="5" t="s">
        <v>654</v>
      </c>
      <c r="D1857" s="5" t="s">
        <v>1115</v>
      </c>
      <c r="E1857" s="5">
        <v>1.5483118901193299E-3</v>
      </c>
      <c r="F1857" s="5"/>
      <c r="G1857" s="5"/>
      <c r="H1857" s="5"/>
      <c r="I1857" s="5"/>
    </row>
    <row r="1858" spans="1:9" ht="15.75" customHeight="1" x14ac:dyDescent="0.25">
      <c r="A1858" s="5">
        <v>2011</v>
      </c>
      <c r="B1858" s="5" t="s">
        <v>130</v>
      </c>
      <c r="C1858" s="5" t="s">
        <v>654</v>
      </c>
      <c r="D1858" s="5" t="s">
        <v>1115</v>
      </c>
      <c r="E1858" s="5">
        <v>7.1909458330173502E-3</v>
      </c>
      <c r="F1858" s="5"/>
      <c r="G1858" s="5"/>
      <c r="H1858" s="5"/>
      <c r="I1858" s="5"/>
    </row>
    <row r="1859" spans="1:9" ht="15.75" customHeight="1" x14ac:dyDescent="0.25">
      <c r="A1859" s="5">
        <v>2011</v>
      </c>
      <c r="B1859" s="5" t="s">
        <v>127</v>
      </c>
      <c r="C1859" s="5" t="s">
        <v>654</v>
      </c>
      <c r="D1859" s="5" t="s">
        <v>1115</v>
      </c>
      <c r="E1859" s="5">
        <v>1.5724316830404698E-2</v>
      </c>
      <c r="F1859" s="5"/>
      <c r="G1859" s="5"/>
      <c r="H1859" s="5"/>
      <c r="I1859" s="5"/>
    </row>
    <row r="1860" spans="1:9" ht="15.75" customHeight="1" x14ac:dyDescent="0.25">
      <c r="A1860" s="5">
        <v>2011</v>
      </c>
      <c r="B1860" s="5" t="s">
        <v>3</v>
      </c>
      <c r="C1860" s="5" t="s">
        <v>658</v>
      </c>
      <c r="D1860" s="5" t="s">
        <v>1113</v>
      </c>
      <c r="E1860" s="5">
        <v>1.80661449955987E-2</v>
      </c>
      <c r="F1860" s="5"/>
      <c r="G1860" s="5"/>
      <c r="H1860" s="5"/>
      <c r="I1860" s="5"/>
    </row>
    <row r="1861" spans="1:9" ht="15.75" customHeight="1" x14ac:dyDescent="0.25">
      <c r="A1861" s="5">
        <v>2011</v>
      </c>
      <c r="B1861" s="5" t="s">
        <v>12</v>
      </c>
      <c r="C1861" s="5" t="s">
        <v>658</v>
      </c>
      <c r="D1861" s="5" t="s">
        <v>1113</v>
      </c>
      <c r="E1861" s="5">
        <v>3.6068243342942201E-3</v>
      </c>
      <c r="F1861" s="5"/>
      <c r="G1861" s="5"/>
      <c r="H1861" s="5"/>
      <c r="I1861" s="5"/>
    </row>
    <row r="1862" spans="1:9" ht="15.75" customHeight="1" x14ac:dyDescent="0.25">
      <c r="A1862" s="5">
        <v>2011</v>
      </c>
      <c r="B1862" s="5" t="s">
        <v>36</v>
      </c>
      <c r="C1862" s="5" t="s">
        <v>658</v>
      </c>
      <c r="D1862" s="5" t="s">
        <v>1113</v>
      </c>
      <c r="E1862" s="5">
        <v>7.8756634575555998E-2</v>
      </c>
      <c r="F1862" s="5"/>
      <c r="G1862" s="5"/>
      <c r="H1862" s="5"/>
      <c r="I1862" s="5"/>
    </row>
    <row r="1863" spans="1:9" ht="15.75" customHeight="1" x14ac:dyDescent="0.25">
      <c r="A1863" s="5">
        <v>2011</v>
      </c>
      <c r="B1863" s="5" t="s">
        <v>47</v>
      </c>
      <c r="C1863" s="5" t="s">
        <v>658</v>
      </c>
      <c r="D1863" s="5" t="s">
        <v>1113</v>
      </c>
      <c r="E1863" s="5">
        <v>0.51615154016046005</v>
      </c>
      <c r="F1863" s="5"/>
      <c r="G1863" s="5"/>
      <c r="H1863" s="5"/>
      <c r="I1863" s="5"/>
    </row>
    <row r="1864" spans="1:9" ht="15.75" customHeight="1" x14ac:dyDescent="0.25">
      <c r="A1864" s="5">
        <v>2011</v>
      </c>
      <c r="B1864" s="5" t="s">
        <v>50</v>
      </c>
      <c r="C1864" s="5" t="s">
        <v>658</v>
      </c>
      <c r="D1864" s="5" t="s">
        <v>1113</v>
      </c>
      <c r="E1864" s="5">
        <v>0.22174206494606899</v>
      </c>
      <c r="F1864" s="5"/>
      <c r="G1864" s="5"/>
      <c r="H1864" s="5"/>
      <c r="I1864" s="5"/>
    </row>
    <row r="1865" spans="1:9" ht="15.75" customHeight="1" x14ac:dyDescent="0.25">
      <c r="A1865" s="5">
        <v>2011</v>
      </c>
      <c r="B1865" s="5" t="s">
        <v>60</v>
      </c>
      <c r="C1865" s="5" t="s">
        <v>658</v>
      </c>
      <c r="D1865" s="5" t="s">
        <v>1113</v>
      </c>
      <c r="E1865" s="5">
        <v>5.5326800998420599E-3</v>
      </c>
      <c r="F1865" s="5"/>
      <c r="G1865" s="5"/>
      <c r="H1865" s="5"/>
      <c r="I1865" s="5"/>
    </row>
    <row r="1866" spans="1:9" ht="15.75" customHeight="1" x14ac:dyDescent="0.25">
      <c r="A1866" s="5">
        <v>2011</v>
      </c>
      <c r="B1866" s="5" t="s">
        <v>62</v>
      </c>
      <c r="C1866" s="5" t="s">
        <v>658</v>
      </c>
      <c r="D1866" s="5" t="s">
        <v>1113</v>
      </c>
      <c r="E1866" s="5">
        <v>1.1685119766331E-3</v>
      </c>
      <c r="F1866" s="5"/>
      <c r="G1866" s="5"/>
      <c r="H1866" s="5"/>
      <c r="I1866" s="5"/>
    </row>
    <row r="1867" spans="1:9" ht="15.75" customHeight="1" x14ac:dyDescent="0.25">
      <c r="A1867" s="5">
        <v>2011</v>
      </c>
      <c r="B1867" s="5" t="s">
        <v>87</v>
      </c>
      <c r="C1867" s="5" t="s">
        <v>658</v>
      </c>
      <c r="D1867" s="5" t="s">
        <v>1113</v>
      </c>
      <c r="E1867" s="5">
        <v>5.3238789298339299E-2</v>
      </c>
      <c r="F1867" s="5"/>
      <c r="G1867" s="5"/>
      <c r="H1867" s="5"/>
      <c r="I1867" s="5"/>
    </row>
    <row r="1868" spans="1:9" ht="15.75" customHeight="1" x14ac:dyDescent="0.25">
      <c r="A1868" s="5">
        <v>2011</v>
      </c>
      <c r="B1868" s="5" t="s">
        <v>79</v>
      </c>
      <c r="C1868" s="5" t="s">
        <v>658</v>
      </c>
      <c r="D1868" s="5" t="s">
        <v>1113</v>
      </c>
      <c r="E1868" s="5">
        <v>4.6877798656429603E-2</v>
      </c>
      <c r="F1868" s="5"/>
      <c r="G1868" s="5"/>
      <c r="H1868" s="5"/>
      <c r="I1868" s="5"/>
    </row>
    <row r="1869" spans="1:9" ht="15.75" customHeight="1" x14ac:dyDescent="0.25">
      <c r="A1869" s="5">
        <v>2011</v>
      </c>
      <c r="B1869" s="5" t="s">
        <v>85</v>
      </c>
      <c r="C1869" s="5" t="s">
        <v>658</v>
      </c>
      <c r="D1869" s="5" t="s">
        <v>1113</v>
      </c>
      <c r="E1869" s="5">
        <v>4.8792652381399101E-4</v>
      </c>
      <c r="F1869" s="5"/>
      <c r="G1869" s="5"/>
      <c r="H1869" s="5"/>
      <c r="I1869" s="5"/>
    </row>
    <row r="1870" spans="1:9" ht="15.75" customHeight="1" x14ac:dyDescent="0.25">
      <c r="A1870" s="5">
        <v>2011</v>
      </c>
      <c r="B1870" s="5" t="s">
        <v>101</v>
      </c>
      <c r="C1870" s="5" t="s">
        <v>658</v>
      </c>
      <c r="D1870" s="5" t="s">
        <v>1113</v>
      </c>
      <c r="E1870" s="5">
        <v>2.5597931357445501E-2</v>
      </c>
      <c r="F1870" s="5"/>
      <c r="G1870" s="5"/>
      <c r="H1870" s="5"/>
      <c r="I1870" s="5"/>
    </row>
    <row r="1871" spans="1:9" ht="15.75" customHeight="1" x14ac:dyDescent="0.25">
      <c r="A1871" s="5">
        <v>2011</v>
      </c>
      <c r="B1871" s="5" t="s">
        <v>114</v>
      </c>
      <c r="C1871" s="5" t="s">
        <v>658</v>
      </c>
      <c r="D1871" s="5" t="s">
        <v>1113</v>
      </c>
      <c r="E1871" s="5">
        <v>1.2466998526309901E-3</v>
      </c>
      <c r="F1871" s="5"/>
      <c r="G1871" s="5"/>
      <c r="H1871" s="5"/>
      <c r="I1871" s="5"/>
    </row>
    <row r="1872" spans="1:9" ht="15.75" customHeight="1" x14ac:dyDescent="0.25">
      <c r="A1872" s="5">
        <v>2011</v>
      </c>
      <c r="B1872" s="5" t="s">
        <v>127</v>
      </c>
      <c r="C1872" s="5" t="s">
        <v>658</v>
      </c>
      <c r="D1872" s="5" t="s">
        <v>1113</v>
      </c>
      <c r="E1872" s="5">
        <v>2.7526453222885501E-2</v>
      </c>
      <c r="F1872" s="5"/>
      <c r="G1872" s="5"/>
      <c r="H1872" s="5"/>
      <c r="I1872" s="5"/>
    </row>
    <row r="1873" spans="1:9" ht="15.75" customHeight="1" x14ac:dyDescent="0.25">
      <c r="A1873" s="5">
        <v>2011</v>
      </c>
      <c r="B1873" s="5" t="s">
        <v>3</v>
      </c>
      <c r="C1873" s="5" t="s">
        <v>223</v>
      </c>
      <c r="D1873" s="5" t="s">
        <v>1111</v>
      </c>
      <c r="E1873" s="5">
        <v>8.5607438286284504E-2</v>
      </c>
      <c r="F1873" s="5"/>
      <c r="G1873" s="5"/>
      <c r="H1873" s="5"/>
      <c r="I1873" s="5"/>
    </row>
    <row r="1874" spans="1:9" ht="15.75" customHeight="1" x14ac:dyDescent="0.25">
      <c r="A1874" s="5">
        <v>2011</v>
      </c>
      <c r="B1874" s="5" t="s">
        <v>12</v>
      </c>
      <c r="C1874" s="5" t="s">
        <v>223</v>
      </c>
      <c r="D1874" s="5" t="s">
        <v>1111</v>
      </c>
      <c r="E1874" s="5">
        <v>1.084594652566E-2</v>
      </c>
      <c r="F1874" s="5"/>
      <c r="G1874" s="5"/>
      <c r="H1874" s="5"/>
      <c r="I1874" s="5"/>
    </row>
    <row r="1875" spans="1:9" ht="15.75" customHeight="1" x14ac:dyDescent="0.25">
      <c r="A1875" s="5">
        <v>2011</v>
      </c>
      <c r="B1875" s="5" t="s">
        <v>8</v>
      </c>
      <c r="C1875" s="5" t="s">
        <v>223</v>
      </c>
      <c r="D1875" s="5" t="s">
        <v>1111</v>
      </c>
      <c r="E1875" s="5">
        <v>2.0404927771405099E-2</v>
      </c>
      <c r="F1875" s="5"/>
      <c r="G1875" s="5"/>
      <c r="H1875" s="5"/>
      <c r="I1875" s="5"/>
    </row>
    <row r="1876" spans="1:9" ht="15.75" customHeight="1" x14ac:dyDescent="0.25">
      <c r="A1876" s="5">
        <v>2011</v>
      </c>
      <c r="B1876" s="5" t="s">
        <v>15</v>
      </c>
      <c r="C1876" s="5" t="s">
        <v>223</v>
      </c>
      <c r="D1876" s="5" t="s">
        <v>1111</v>
      </c>
      <c r="E1876" s="5">
        <v>6.0201997593934402E-2</v>
      </c>
      <c r="F1876" s="5"/>
      <c r="G1876" s="5"/>
      <c r="H1876" s="5"/>
      <c r="I1876" s="5"/>
    </row>
    <row r="1877" spans="1:9" ht="15.75" customHeight="1" x14ac:dyDescent="0.25">
      <c r="A1877" s="5">
        <v>2011</v>
      </c>
      <c r="B1877" s="5" t="s">
        <v>17</v>
      </c>
      <c r="C1877" s="5" t="s">
        <v>223</v>
      </c>
      <c r="D1877" s="5" t="s">
        <v>1111</v>
      </c>
      <c r="E1877" s="5">
        <v>2.2803532626434999E-2</v>
      </c>
      <c r="F1877" s="5"/>
      <c r="G1877" s="5"/>
      <c r="H1877" s="5"/>
      <c r="I1877" s="5"/>
    </row>
    <row r="1878" spans="1:9" ht="15.75" customHeight="1" x14ac:dyDescent="0.25">
      <c r="A1878" s="5">
        <v>2011</v>
      </c>
      <c r="B1878" s="5" t="s">
        <v>26</v>
      </c>
      <c r="C1878" s="5" t="s">
        <v>223</v>
      </c>
      <c r="D1878" s="5" t="s">
        <v>1111</v>
      </c>
      <c r="E1878" s="5">
        <v>2.7332158278077699E-2</v>
      </c>
      <c r="F1878" s="5"/>
      <c r="G1878" s="5"/>
      <c r="H1878" s="5"/>
      <c r="I1878" s="5"/>
    </row>
    <row r="1879" spans="1:9" ht="15.75" customHeight="1" x14ac:dyDescent="0.25">
      <c r="A1879" s="5">
        <v>2011</v>
      </c>
      <c r="B1879" s="5" t="s">
        <v>28</v>
      </c>
      <c r="C1879" s="5" t="s">
        <v>223</v>
      </c>
      <c r="D1879" s="5" t="s">
        <v>1111</v>
      </c>
      <c r="E1879" s="5">
        <v>6.8917923322981602E-3</v>
      </c>
      <c r="F1879" s="5"/>
      <c r="G1879" s="5"/>
      <c r="H1879" s="5"/>
      <c r="I1879" s="5"/>
    </row>
    <row r="1880" spans="1:9" ht="15.75" customHeight="1" x14ac:dyDescent="0.25">
      <c r="A1880" s="5">
        <v>2011</v>
      </c>
      <c r="B1880" s="5" t="s">
        <v>42</v>
      </c>
      <c r="C1880" s="5" t="s">
        <v>223</v>
      </c>
      <c r="D1880" s="5" t="s">
        <v>1111</v>
      </c>
      <c r="E1880" s="5">
        <v>1.0607205140400399E-2</v>
      </c>
      <c r="F1880" s="5"/>
      <c r="G1880" s="5"/>
      <c r="H1880" s="5"/>
      <c r="I1880" s="5"/>
    </row>
    <row r="1881" spans="1:9" ht="15.75" customHeight="1" x14ac:dyDescent="0.25">
      <c r="A1881" s="5">
        <v>2011</v>
      </c>
      <c r="B1881" s="5" t="s">
        <v>36</v>
      </c>
      <c r="C1881" s="5" t="s">
        <v>223</v>
      </c>
      <c r="D1881" s="5" t="s">
        <v>1111</v>
      </c>
      <c r="E1881" s="5">
        <v>1.8136884611438999E-2</v>
      </c>
      <c r="F1881" s="5"/>
      <c r="G1881" s="5"/>
      <c r="H1881" s="5"/>
      <c r="I1881" s="5"/>
    </row>
    <row r="1882" spans="1:9" ht="15.75" customHeight="1" x14ac:dyDescent="0.25">
      <c r="A1882" s="5">
        <v>2011</v>
      </c>
      <c r="B1882" s="5" t="s">
        <v>39</v>
      </c>
      <c r="C1882" s="5" t="s">
        <v>223</v>
      </c>
      <c r="D1882" s="5" t="s">
        <v>1111</v>
      </c>
      <c r="E1882" s="5">
        <v>5.6249708567644899E-2</v>
      </c>
      <c r="F1882" s="5"/>
      <c r="G1882" s="5"/>
      <c r="H1882" s="5"/>
      <c r="I1882" s="5"/>
    </row>
    <row r="1883" spans="1:9" ht="15.75" customHeight="1" x14ac:dyDescent="0.25">
      <c r="A1883" s="5">
        <v>2011</v>
      </c>
      <c r="B1883" s="5" t="s">
        <v>45</v>
      </c>
      <c r="C1883" s="5" t="s">
        <v>223</v>
      </c>
      <c r="D1883" s="5" t="s">
        <v>1111</v>
      </c>
      <c r="E1883" s="5">
        <v>1.41025282339665E-2</v>
      </c>
      <c r="F1883" s="5"/>
      <c r="G1883" s="5"/>
      <c r="H1883" s="5"/>
      <c r="I1883" s="5"/>
    </row>
    <row r="1884" spans="1:9" ht="15.75" customHeight="1" x14ac:dyDescent="0.25">
      <c r="A1884" s="5">
        <v>2011</v>
      </c>
      <c r="B1884" s="5" t="s">
        <v>47</v>
      </c>
      <c r="C1884" s="5" t="s">
        <v>223</v>
      </c>
      <c r="D1884" s="5" t="s">
        <v>1111</v>
      </c>
      <c r="E1884" s="5">
        <v>4.9624635126691401E-2</v>
      </c>
      <c r="F1884" s="5"/>
      <c r="G1884" s="5"/>
      <c r="H1884" s="5"/>
      <c r="I1884" s="5"/>
    </row>
    <row r="1885" spans="1:9" ht="15.75" customHeight="1" x14ac:dyDescent="0.25">
      <c r="A1885" s="5">
        <v>2011</v>
      </c>
      <c r="B1885" s="5" t="s">
        <v>57</v>
      </c>
      <c r="C1885" s="5" t="s">
        <v>223</v>
      </c>
      <c r="D1885" s="5" t="s">
        <v>1111</v>
      </c>
      <c r="E1885" s="5">
        <v>6.9011181676598696E-4</v>
      </c>
      <c r="F1885" s="5"/>
      <c r="G1885" s="5"/>
      <c r="H1885" s="5"/>
      <c r="I1885" s="5"/>
    </row>
    <row r="1886" spans="1:9" ht="15.75" customHeight="1" x14ac:dyDescent="0.25">
      <c r="A1886" s="5">
        <v>2011</v>
      </c>
      <c r="B1886" s="5" t="s">
        <v>54</v>
      </c>
      <c r="C1886" s="5" t="s">
        <v>223</v>
      </c>
      <c r="D1886" s="5" t="s">
        <v>1111</v>
      </c>
      <c r="E1886" s="5">
        <v>2.19959152841115E-2</v>
      </c>
      <c r="F1886" s="5"/>
      <c r="G1886" s="5"/>
      <c r="H1886" s="5"/>
      <c r="I1886" s="5"/>
    </row>
    <row r="1887" spans="1:9" ht="15.75" customHeight="1" x14ac:dyDescent="0.25">
      <c r="A1887" s="5">
        <v>2011</v>
      </c>
      <c r="B1887" s="5" t="s">
        <v>52</v>
      </c>
      <c r="C1887" s="5" t="s">
        <v>223</v>
      </c>
      <c r="D1887" s="5" t="s">
        <v>1111</v>
      </c>
      <c r="E1887" s="5">
        <v>3.5531432728086601E-3</v>
      </c>
      <c r="F1887" s="5"/>
      <c r="G1887" s="5"/>
      <c r="H1887" s="5"/>
      <c r="I1887" s="5"/>
    </row>
    <row r="1888" spans="1:9" ht="15.75" customHeight="1" x14ac:dyDescent="0.25">
      <c r="A1888" s="5">
        <v>2011</v>
      </c>
      <c r="B1888" s="5" t="s">
        <v>60</v>
      </c>
      <c r="C1888" s="5" t="s">
        <v>223</v>
      </c>
      <c r="D1888" s="5" t="s">
        <v>1111</v>
      </c>
      <c r="E1888" s="5">
        <v>4.4661425547193399E-2</v>
      </c>
      <c r="F1888" s="5"/>
      <c r="G1888" s="5"/>
      <c r="H1888" s="5"/>
      <c r="I1888" s="5"/>
    </row>
    <row r="1889" spans="1:9" ht="15.75" customHeight="1" x14ac:dyDescent="0.25">
      <c r="A1889" s="5">
        <v>2011</v>
      </c>
      <c r="B1889" s="5" t="s">
        <v>66</v>
      </c>
      <c r="C1889" s="5" t="s">
        <v>223</v>
      </c>
      <c r="D1889" s="5" t="s">
        <v>1111</v>
      </c>
      <c r="E1889" s="5">
        <v>9.2396646429603893E-2</v>
      </c>
      <c r="F1889" s="5"/>
      <c r="G1889" s="5"/>
      <c r="H1889" s="5"/>
      <c r="I1889" s="5"/>
    </row>
    <row r="1890" spans="1:9" ht="15.75" customHeight="1" x14ac:dyDescent="0.25">
      <c r="A1890" s="5">
        <v>2011</v>
      </c>
      <c r="B1890" s="5" t="s">
        <v>69</v>
      </c>
      <c r="C1890" s="5" t="s">
        <v>223</v>
      </c>
      <c r="D1890" s="5" t="s">
        <v>1111</v>
      </c>
      <c r="E1890" s="5">
        <v>1.0241632394221699E-2</v>
      </c>
      <c r="F1890" s="5"/>
      <c r="G1890" s="5"/>
      <c r="H1890" s="5"/>
      <c r="I1890" s="5"/>
    </row>
    <row r="1891" spans="1:9" ht="15.75" customHeight="1" x14ac:dyDescent="0.25">
      <c r="A1891" s="5">
        <v>2011</v>
      </c>
      <c r="B1891" s="5" t="s">
        <v>87</v>
      </c>
      <c r="C1891" s="5" t="s">
        <v>223</v>
      </c>
      <c r="D1891" s="5" t="s">
        <v>1111</v>
      </c>
      <c r="E1891" s="5">
        <v>2.10763879174477E-4</v>
      </c>
      <c r="F1891" s="5"/>
      <c r="G1891" s="5"/>
      <c r="H1891" s="5"/>
      <c r="I1891" s="5"/>
    </row>
    <row r="1892" spans="1:9" ht="15.75" customHeight="1" x14ac:dyDescent="0.25">
      <c r="A1892" s="5">
        <v>2011</v>
      </c>
      <c r="B1892" s="5" t="s">
        <v>72</v>
      </c>
      <c r="C1892" s="5" t="s">
        <v>223</v>
      </c>
      <c r="D1892" s="5" t="s">
        <v>1111</v>
      </c>
      <c r="E1892" s="5">
        <v>8.8408919228939904E-3</v>
      </c>
      <c r="F1892" s="5"/>
      <c r="G1892" s="5"/>
      <c r="H1892" s="5"/>
      <c r="I1892" s="5"/>
    </row>
    <row r="1893" spans="1:9" ht="15.75" customHeight="1" x14ac:dyDescent="0.25">
      <c r="A1893" s="5">
        <v>2011</v>
      </c>
      <c r="B1893" s="5" t="s">
        <v>77</v>
      </c>
      <c r="C1893" s="5" t="s">
        <v>223</v>
      </c>
      <c r="D1893" s="5" t="s">
        <v>1111</v>
      </c>
      <c r="E1893" s="5">
        <v>2.2941554989788199E-4</v>
      </c>
      <c r="F1893" s="5"/>
      <c r="G1893" s="5"/>
      <c r="H1893" s="5"/>
      <c r="I1893" s="5"/>
    </row>
    <row r="1894" spans="1:9" ht="15.75" customHeight="1" x14ac:dyDescent="0.25">
      <c r="A1894" s="5">
        <v>2011</v>
      </c>
      <c r="B1894" s="5" t="s">
        <v>79</v>
      </c>
      <c r="C1894" s="5" t="s">
        <v>223</v>
      </c>
      <c r="D1894" s="5" t="s">
        <v>1111</v>
      </c>
      <c r="E1894" s="5">
        <v>1.2683136091915401E-4</v>
      </c>
      <c r="F1894" s="5"/>
      <c r="G1894" s="5"/>
      <c r="H1894" s="5"/>
      <c r="I1894" s="5"/>
    </row>
    <row r="1895" spans="1:9" ht="15.75" customHeight="1" x14ac:dyDescent="0.25">
      <c r="A1895" s="5">
        <v>2011</v>
      </c>
      <c r="B1895" s="5" t="s">
        <v>82</v>
      </c>
      <c r="C1895" s="5" t="s">
        <v>223</v>
      </c>
      <c r="D1895" s="5" t="s">
        <v>1111</v>
      </c>
      <c r="E1895" s="5">
        <v>2.9189864682128901E-3</v>
      </c>
      <c r="F1895" s="5"/>
      <c r="G1895" s="5"/>
      <c r="H1895" s="5"/>
      <c r="I1895" s="5"/>
    </row>
    <row r="1896" spans="1:9" ht="15.75" customHeight="1" x14ac:dyDescent="0.25">
      <c r="A1896" s="5">
        <v>2011</v>
      </c>
      <c r="B1896" s="5" t="s">
        <v>74</v>
      </c>
      <c r="C1896" s="5" t="s">
        <v>223</v>
      </c>
      <c r="D1896" s="5" t="s">
        <v>1111</v>
      </c>
      <c r="E1896" s="5">
        <v>2.4920497253541399E-2</v>
      </c>
      <c r="F1896" s="5"/>
      <c r="G1896" s="5"/>
      <c r="H1896" s="5"/>
      <c r="I1896" s="5"/>
    </row>
    <row r="1897" spans="1:9" ht="15.75" customHeight="1" x14ac:dyDescent="0.25">
      <c r="A1897" s="5">
        <v>2011</v>
      </c>
      <c r="B1897" s="5" t="s">
        <v>85</v>
      </c>
      <c r="C1897" s="5" t="s">
        <v>223</v>
      </c>
      <c r="D1897" s="5" t="s">
        <v>1111</v>
      </c>
      <c r="E1897" s="5">
        <v>2.5444609200869099E-2</v>
      </c>
      <c r="F1897" s="5"/>
      <c r="G1897" s="5"/>
      <c r="H1897" s="5"/>
      <c r="I1897" s="5"/>
    </row>
    <row r="1898" spans="1:9" ht="15.75" customHeight="1" x14ac:dyDescent="0.25">
      <c r="A1898" s="5">
        <v>2011</v>
      </c>
      <c r="B1898" s="5" t="s">
        <v>93</v>
      </c>
      <c r="C1898" s="5" t="s">
        <v>223</v>
      </c>
      <c r="D1898" s="5" t="s">
        <v>1111</v>
      </c>
      <c r="E1898" s="5">
        <v>4.6049109849014697E-2</v>
      </c>
      <c r="F1898" s="5"/>
      <c r="G1898" s="5"/>
      <c r="H1898" s="5"/>
      <c r="I1898" s="5"/>
    </row>
    <row r="1899" spans="1:9" ht="15.75" customHeight="1" x14ac:dyDescent="0.25">
      <c r="A1899" s="5">
        <v>2011</v>
      </c>
      <c r="B1899" s="5" t="s">
        <v>95</v>
      </c>
      <c r="C1899" s="5" t="s">
        <v>223</v>
      </c>
      <c r="D1899" s="5" t="s">
        <v>1111</v>
      </c>
      <c r="E1899" s="5">
        <v>2.4150183252664801E-2</v>
      </c>
      <c r="F1899" s="5"/>
      <c r="G1899" s="5"/>
      <c r="H1899" s="5"/>
      <c r="I1899" s="5"/>
    </row>
    <row r="1900" spans="1:9" ht="15.75" customHeight="1" x14ac:dyDescent="0.25">
      <c r="A1900" s="5">
        <v>2011</v>
      </c>
      <c r="B1900" s="5" t="s">
        <v>98</v>
      </c>
      <c r="C1900" s="5" t="s">
        <v>223</v>
      </c>
      <c r="D1900" s="5" t="s">
        <v>1111</v>
      </c>
      <c r="E1900" s="5">
        <v>6.0151638082981199E-3</v>
      </c>
      <c r="F1900" s="5"/>
      <c r="G1900" s="5"/>
      <c r="H1900" s="5"/>
      <c r="I1900" s="5"/>
    </row>
    <row r="1901" spans="1:9" ht="15.75" customHeight="1" x14ac:dyDescent="0.25">
      <c r="A1901" s="5">
        <v>2011</v>
      </c>
      <c r="B1901" s="5" t="s">
        <v>101</v>
      </c>
      <c r="C1901" s="5" t="s">
        <v>223</v>
      </c>
      <c r="D1901" s="5" t="s">
        <v>1111</v>
      </c>
      <c r="E1901" s="5">
        <v>5.9058650178589703E-2</v>
      </c>
      <c r="F1901" s="5"/>
      <c r="G1901" s="5"/>
      <c r="H1901" s="5"/>
      <c r="I1901" s="5"/>
    </row>
    <row r="1902" spans="1:9" ht="15.75" customHeight="1" x14ac:dyDescent="0.25">
      <c r="A1902" s="5">
        <v>2011</v>
      </c>
      <c r="B1902" s="5" t="s">
        <v>1114</v>
      </c>
      <c r="C1902" s="5" t="s">
        <v>223</v>
      </c>
      <c r="D1902" s="5" t="s">
        <v>1111</v>
      </c>
      <c r="E1902" s="5">
        <v>5.4891866938980996E-3</v>
      </c>
      <c r="F1902" s="5"/>
      <c r="G1902" s="5"/>
      <c r="H1902" s="5"/>
      <c r="I1902" s="5"/>
    </row>
    <row r="1903" spans="1:9" ht="15.75" customHeight="1" x14ac:dyDescent="0.25">
      <c r="A1903" s="5">
        <v>2011</v>
      </c>
      <c r="B1903" s="5" t="s">
        <v>106</v>
      </c>
      <c r="C1903" s="5" t="s">
        <v>223</v>
      </c>
      <c r="D1903" s="5" t="s">
        <v>1111</v>
      </c>
      <c r="E1903" s="5">
        <v>1.70289753704688E-2</v>
      </c>
      <c r="F1903" s="5"/>
      <c r="G1903" s="5"/>
      <c r="H1903" s="5"/>
      <c r="I1903" s="5"/>
    </row>
    <row r="1904" spans="1:9" ht="15.75" customHeight="1" x14ac:dyDescent="0.25">
      <c r="A1904" s="5">
        <v>2011</v>
      </c>
      <c r="B1904" s="5" t="s">
        <v>109</v>
      </c>
      <c r="C1904" s="5" t="s">
        <v>223</v>
      </c>
      <c r="D1904" s="5" t="s">
        <v>1111</v>
      </c>
      <c r="E1904" s="5">
        <v>9.26801518245997E-3</v>
      </c>
      <c r="F1904" s="5"/>
      <c r="G1904" s="5"/>
      <c r="H1904" s="5"/>
      <c r="I1904" s="5"/>
    </row>
    <row r="1905" spans="1:9" ht="15.75" customHeight="1" x14ac:dyDescent="0.25">
      <c r="A1905" s="5">
        <v>2011</v>
      </c>
      <c r="B1905" s="5" t="s">
        <v>112</v>
      </c>
      <c r="C1905" s="5" t="s">
        <v>223</v>
      </c>
      <c r="D1905" s="5" t="s">
        <v>1111</v>
      </c>
      <c r="E1905" s="5">
        <v>1.29834279905622E-2</v>
      </c>
      <c r="F1905" s="5"/>
      <c r="G1905" s="5"/>
      <c r="H1905" s="5"/>
      <c r="I1905" s="5"/>
    </row>
    <row r="1906" spans="1:9" ht="15.75" customHeight="1" x14ac:dyDescent="0.25">
      <c r="A1906" s="5">
        <v>2011</v>
      </c>
      <c r="B1906" s="5" t="s">
        <v>114</v>
      </c>
      <c r="C1906" s="5" t="s">
        <v>223</v>
      </c>
      <c r="D1906" s="5" t="s">
        <v>1111</v>
      </c>
      <c r="E1906" s="5">
        <v>0.11439442688078701</v>
      </c>
      <c r="F1906" s="5"/>
      <c r="G1906" s="5"/>
      <c r="H1906" s="5"/>
      <c r="I1906" s="5"/>
    </row>
    <row r="1907" spans="1:9" ht="15.75" customHeight="1" x14ac:dyDescent="0.25">
      <c r="A1907" s="5">
        <v>2011</v>
      </c>
      <c r="B1907" s="5" t="s">
        <v>117</v>
      </c>
      <c r="C1907" s="5" t="s">
        <v>223</v>
      </c>
      <c r="D1907" s="5" t="s">
        <v>1111</v>
      </c>
      <c r="E1907" s="5">
        <v>2.74291469658394E-2</v>
      </c>
      <c r="F1907" s="5"/>
      <c r="G1907" s="5"/>
      <c r="H1907" s="5"/>
      <c r="I1907" s="5"/>
    </row>
    <row r="1908" spans="1:9" ht="15.75" customHeight="1" x14ac:dyDescent="0.25">
      <c r="A1908" s="5">
        <v>2011</v>
      </c>
      <c r="B1908" s="5" t="s">
        <v>122</v>
      </c>
      <c r="C1908" s="5" t="s">
        <v>223</v>
      </c>
      <c r="D1908" s="5" t="s">
        <v>1111</v>
      </c>
      <c r="E1908" s="5">
        <v>1.9729737291217801E-2</v>
      </c>
      <c r="F1908" s="5"/>
      <c r="G1908" s="5"/>
      <c r="H1908" s="5"/>
      <c r="I1908" s="5"/>
    </row>
    <row r="1909" spans="1:9" ht="15.75" customHeight="1" x14ac:dyDescent="0.25">
      <c r="A1909" s="5">
        <v>2011</v>
      </c>
      <c r="B1909" s="5" t="s">
        <v>124</v>
      </c>
      <c r="C1909" s="5" t="s">
        <v>223</v>
      </c>
      <c r="D1909" s="5" t="s">
        <v>1111</v>
      </c>
      <c r="E1909" s="5">
        <v>3.3069412192597101E-3</v>
      </c>
      <c r="F1909" s="5"/>
      <c r="G1909" s="5"/>
      <c r="H1909" s="5"/>
      <c r="I1909" s="5"/>
    </row>
    <row r="1910" spans="1:9" ht="15.75" customHeight="1" x14ac:dyDescent="0.25">
      <c r="A1910" s="5">
        <v>2011</v>
      </c>
      <c r="B1910" s="5" t="s">
        <v>130</v>
      </c>
      <c r="C1910" s="5" t="s">
        <v>223</v>
      </c>
      <c r="D1910" s="5" t="s">
        <v>1111</v>
      </c>
      <c r="E1910" s="5">
        <v>1.7560547986085799E-2</v>
      </c>
      <c r="F1910" s="5"/>
      <c r="G1910" s="5"/>
      <c r="H1910" s="5"/>
      <c r="I1910" s="5"/>
    </row>
    <row r="1911" spans="1:9" ht="15.75" customHeight="1" x14ac:dyDescent="0.25">
      <c r="A1911" s="5">
        <v>2011</v>
      </c>
      <c r="B1911" s="5" t="s">
        <v>127</v>
      </c>
      <c r="C1911" s="5" t="s">
        <v>223</v>
      </c>
      <c r="D1911" s="5" t="s">
        <v>1111</v>
      </c>
      <c r="E1911" s="5">
        <v>1.64675600816943E-2</v>
      </c>
      <c r="F1911" s="5"/>
      <c r="G1911" s="5"/>
      <c r="H1911" s="5"/>
      <c r="I1911" s="5"/>
    </row>
    <row r="1912" spans="1:9" ht="15.75" customHeight="1" x14ac:dyDescent="0.25">
      <c r="A1912" s="5">
        <v>2011</v>
      </c>
      <c r="B1912" s="5" t="s">
        <v>132</v>
      </c>
      <c r="C1912" s="5" t="s">
        <v>223</v>
      </c>
      <c r="D1912" s="5" t="s">
        <v>1111</v>
      </c>
      <c r="E1912" s="5">
        <v>2.0293017747064698E-3</v>
      </c>
      <c r="F1912" s="5"/>
      <c r="G1912" s="5"/>
      <c r="H1912" s="5"/>
      <c r="I1912" s="5"/>
    </row>
    <row r="1913" spans="1:9" ht="15.75" customHeight="1" x14ac:dyDescent="0.25">
      <c r="A1913" s="5">
        <v>2011</v>
      </c>
      <c r="B1913" s="5" t="s">
        <v>3</v>
      </c>
      <c r="C1913" s="5" t="s">
        <v>223</v>
      </c>
      <c r="D1913" s="5" t="s">
        <v>1113</v>
      </c>
      <c r="E1913" s="5">
        <v>5.2239004345737998E-3</v>
      </c>
      <c r="F1913" s="5"/>
      <c r="G1913" s="5"/>
      <c r="H1913" s="5"/>
      <c r="I1913" s="5"/>
    </row>
    <row r="1914" spans="1:9" ht="15.75" customHeight="1" x14ac:dyDescent="0.25">
      <c r="A1914" s="5">
        <v>2011</v>
      </c>
      <c r="B1914" s="5" t="s">
        <v>12</v>
      </c>
      <c r="C1914" s="5" t="s">
        <v>223</v>
      </c>
      <c r="D1914" s="5" t="s">
        <v>1113</v>
      </c>
      <c r="E1914" s="5">
        <v>3.6769231553203302E-2</v>
      </c>
      <c r="F1914" s="5"/>
      <c r="G1914" s="5"/>
      <c r="H1914" s="5"/>
      <c r="I1914" s="5"/>
    </row>
    <row r="1915" spans="1:9" ht="15.75" customHeight="1" x14ac:dyDescent="0.25">
      <c r="A1915" s="5">
        <v>2011</v>
      </c>
      <c r="B1915" s="5" t="s">
        <v>8</v>
      </c>
      <c r="C1915" s="5" t="s">
        <v>223</v>
      </c>
      <c r="D1915" s="5" t="s">
        <v>1113</v>
      </c>
      <c r="E1915" s="5">
        <v>1.9109831353510201E-2</v>
      </c>
      <c r="F1915" s="5"/>
      <c r="G1915" s="5"/>
      <c r="H1915" s="5"/>
      <c r="I1915" s="5"/>
    </row>
    <row r="1916" spans="1:9" ht="15.75" customHeight="1" x14ac:dyDescent="0.25">
      <c r="A1916" s="5">
        <v>2011</v>
      </c>
      <c r="B1916" s="5" t="s">
        <v>15</v>
      </c>
      <c r="C1916" s="5" t="s">
        <v>223</v>
      </c>
      <c r="D1916" s="5" t="s">
        <v>1113</v>
      </c>
      <c r="E1916" s="5">
        <v>1.3251632422918299E-3</v>
      </c>
      <c r="F1916" s="5"/>
      <c r="G1916" s="5"/>
      <c r="H1916" s="5"/>
      <c r="I1916" s="5"/>
    </row>
    <row r="1917" spans="1:9" ht="15.75" customHeight="1" x14ac:dyDescent="0.25">
      <c r="A1917" s="5">
        <v>2011</v>
      </c>
      <c r="B1917" s="5" t="s">
        <v>17</v>
      </c>
      <c r="C1917" s="5" t="s">
        <v>223</v>
      </c>
      <c r="D1917" s="5" t="s">
        <v>1113</v>
      </c>
      <c r="E1917" s="40">
        <v>5.0564212557345098E-6</v>
      </c>
      <c r="F1917" s="5"/>
      <c r="G1917" s="5"/>
      <c r="H1917" s="5"/>
      <c r="I1917" s="5"/>
    </row>
    <row r="1918" spans="1:9" ht="15.75" customHeight="1" x14ac:dyDescent="0.25">
      <c r="A1918" s="5">
        <v>2011</v>
      </c>
      <c r="B1918" s="5" t="s">
        <v>23</v>
      </c>
      <c r="C1918" s="5" t="s">
        <v>223</v>
      </c>
      <c r="D1918" s="5" t="s">
        <v>1113</v>
      </c>
      <c r="E1918" s="40">
        <v>2.9287842598150498E-6</v>
      </c>
      <c r="F1918" s="5"/>
      <c r="G1918" s="5"/>
      <c r="H1918" s="5"/>
      <c r="I1918" s="5"/>
    </row>
    <row r="1919" spans="1:9" ht="15.75" customHeight="1" x14ac:dyDescent="0.25">
      <c r="A1919" s="5">
        <v>2011</v>
      </c>
      <c r="B1919" s="5" t="s">
        <v>26</v>
      </c>
      <c r="C1919" s="5" t="s">
        <v>223</v>
      </c>
      <c r="D1919" s="5" t="s">
        <v>1113</v>
      </c>
      <c r="E1919" s="5">
        <v>0.45536015325710699</v>
      </c>
      <c r="F1919" s="5"/>
      <c r="G1919" s="5"/>
      <c r="H1919" s="5"/>
      <c r="I1919" s="5"/>
    </row>
    <row r="1920" spans="1:9" ht="15.75" customHeight="1" x14ac:dyDescent="0.25">
      <c r="A1920" s="5">
        <v>2011</v>
      </c>
      <c r="B1920" s="5" t="s">
        <v>28</v>
      </c>
      <c r="C1920" s="5" t="s">
        <v>223</v>
      </c>
      <c r="D1920" s="5" t="s">
        <v>1113</v>
      </c>
      <c r="E1920" s="5">
        <v>2.2331310169442901E-2</v>
      </c>
      <c r="F1920" s="5"/>
      <c r="G1920" s="5"/>
      <c r="H1920" s="5"/>
      <c r="I1920" s="5"/>
    </row>
    <row r="1921" spans="1:9" ht="15.75" customHeight="1" x14ac:dyDescent="0.25">
      <c r="A1921" s="5">
        <v>2011</v>
      </c>
      <c r="B1921" s="5" t="s">
        <v>42</v>
      </c>
      <c r="C1921" s="5" t="s">
        <v>223</v>
      </c>
      <c r="D1921" s="5" t="s">
        <v>1113</v>
      </c>
      <c r="E1921" s="5">
        <v>3.9944007423719403E-2</v>
      </c>
      <c r="F1921" s="5"/>
      <c r="G1921" s="5"/>
      <c r="H1921" s="5"/>
      <c r="I1921" s="5"/>
    </row>
    <row r="1922" spans="1:9" ht="15.75" customHeight="1" x14ac:dyDescent="0.25">
      <c r="A1922" s="5">
        <v>2011</v>
      </c>
      <c r="B1922" s="5" t="s">
        <v>34</v>
      </c>
      <c r="C1922" s="5" t="s">
        <v>223</v>
      </c>
      <c r="D1922" s="5" t="s">
        <v>1113</v>
      </c>
      <c r="E1922" s="40">
        <v>1.2109143890356401E-5</v>
      </c>
      <c r="F1922" s="5"/>
      <c r="G1922" s="5"/>
      <c r="H1922" s="5"/>
      <c r="I1922" s="5"/>
    </row>
    <row r="1923" spans="1:9" ht="15.75" customHeight="1" x14ac:dyDescent="0.25">
      <c r="A1923" s="5">
        <v>2011</v>
      </c>
      <c r="B1923" s="5" t="s">
        <v>36</v>
      </c>
      <c r="C1923" s="5" t="s">
        <v>223</v>
      </c>
      <c r="D1923" s="5" t="s">
        <v>1113</v>
      </c>
      <c r="E1923" s="5">
        <v>1.0321626741864799E-2</v>
      </c>
      <c r="F1923" s="5"/>
      <c r="G1923" s="5"/>
      <c r="H1923" s="5"/>
      <c r="I1923" s="5"/>
    </row>
    <row r="1924" spans="1:9" ht="15.75" customHeight="1" x14ac:dyDescent="0.25">
      <c r="A1924" s="5">
        <v>2011</v>
      </c>
      <c r="B1924" s="5" t="s">
        <v>39</v>
      </c>
      <c r="C1924" s="5" t="s">
        <v>223</v>
      </c>
      <c r="D1924" s="5" t="s">
        <v>1113</v>
      </c>
      <c r="E1924" s="5">
        <v>1.95979007735247E-4</v>
      </c>
      <c r="F1924" s="5"/>
      <c r="G1924" s="5"/>
      <c r="H1924" s="5"/>
      <c r="I1924" s="5"/>
    </row>
    <row r="1925" spans="1:9" ht="15.75" customHeight="1" x14ac:dyDescent="0.25">
      <c r="A1925" s="5">
        <v>2011</v>
      </c>
      <c r="B1925" s="5" t="s">
        <v>45</v>
      </c>
      <c r="C1925" s="5" t="s">
        <v>223</v>
      </c>
      <c r="D1925" s="5" t="s">
        <v>1113</v>
      </c>
      <c r="E1925" s="5">
        <v>7.9023590083257302E-3</v>
      </c>
      <c r="F1925" s="5"/>
      <c r="G1925" s="5"/>
      <c r="H1925" s="5"/>
      <c r="I1925" s="5"/>
    </row>
    <row r="1926" spans="1:9" ht="15.75" customHeight="1" x14ac:dyDescent="0.25">
      <c r="A1926" s="5">
        <v>2011</v>
      </c>
      <c r="B1926" s="5" t="s">
        <v>47</v>
      </c>
      <c r="C1926" s="5" t="s">
        <v>223</v>
      </c>
      <c r="D1926" s="5" t="s">
        <v>1113</v>
      </c>
      <c r="E1926" s="5">
        <v>1.65167671979525E-4</v>
      </c>
      <c r="F1926" s="5"/>
      <c r="G1926" s="5"/>
      <c r="H1926" s="5"/>
      <c r="I1926" s="5"/>
    </row>
    <row r="1927" spans="1:9" ht="15.75" customHeight="1" x14ac:dyDescent="0.25">
      <c r="A1927" s="5">
        <v>2011</v>
      </c>
      <c r="B1927" s="5" t="s">
        <v>50</v>
      </c>
      <c r="C1927" s="5" t="s">
        <v>223</v>
      </c>
      <c r="D1927" s="5" t="s">
        <v>1113</v>
      </c>
      <c r="E1927" s="5">
        <v>0.15923367926434401</v>
      </c>
      <c r="F1927" s="5"/>
      <c r="G1927" s="5"/>
      <c r="H1927" s="5"/>
      <c r="I1927" s="5"/>
    </row>
    <row r="1928" spans="1:9" ht="15.75" customHeight="1" x14ac:dyDescent="0.25">
      <c r="A1928" s="5">
        <v>2011</v>
      </c>
      <c r="B1928" s="5" t="s">
        <v>57</v>
      </c>
      <c r="C1928" s="5" t="s">
        <v>223</v>
      </c>
      <c r="D1928" s="5" t="s">
        <v>1113</v>
      </c>
      <c r="E1928" s="40">
        <v>2.9891986436497998E-5</v>
      </c>
      <c r="F1928" s="5"/>
      <c r="G1928" s="5"/>
      <c r="H1928" s="5"/>
      <c r="I1928" s="5"/>
    </row>
    <row r="1929" spans="1:9" ht="15.75" customHeight="1" x14ac:dyDescent="0.25">
      <c r="A1929" s="5">
        <v>2011</v>
      </c>
      <c r="B1929" s="5" t="s">
        <v>54</v>
      </c>
      <c r="C1929" s="5" t="s">
        <v>223</v>
      </c>
      <c r="D1929" s="5" t="s">
        <v>1113</v>
      </c>
      <c r="E1929" s="40">
        <v>2.4034417916867898E-6</v>
      </c>
      <c r="F1929" s="5"/>
      <c r="G1929" s="5"/>
      <c r="H1929" s="5"/>
      <c r="I1929" s="5"/>
    </row>
    <row r="1930" spans="1:9" ht="15.75" customHeight="1" x14ac:dyDescent="0.25">
      <c r="A1930" s="5">
        <v>2011</v>
      </c>
      <c r="B1930" s="5" t="s">
        <v>60</v>
      </c>
      <c r="C1930" s="5" t="s">
        <v>223</v>
      </c>
      <c r="D1930" s="5" t="s">
        <v>1113</v>
      </c>
      <c r="E1930" s="40">
        <v>3.1021472742973701E-5</v>
      </c>
      <c r="F1930" s="5"/>
      <c r="G1930" s="5"/>
      <c r="H1930" s="5"/>
      <c r="I1930" s="5"/>
    </row>
    <row r="1931" spans="1:9" ht="15.75" customHeight="1" x14ac:dyDescent="0.25">
      <c r="A1931" s="5">
        <v>2011</v>
      </c>
      <c r="B1931" s="5" t="s">
        <v>62</v>
      </c>
      <c r="C1931" s="5" t="s">
        <v>223</v>
      </c>
      <c r="D1931" s="5" t="s">
        <v>1113</v>
      </c>
      <c r="E1931" s="40">
        <v>7.3836883895427E-5</v>
      </c>
      <c r="F1931" s="5"/>
      <c r="G1931" s="5"/>
      <c r="H1931" s="5"/>
      <c r="I1931" s="5"/>
    </row>
    <row r="1932" spans="1:9" ht="15.75" customHeight="1" x14ac:dyDescent="0.25">
      <c r="A1932" s="5">
        <v>2011</v>
      </c>
      <c r="B1932" s="5" t="s">
        <v>66</v>
      </c>
      <c r="C1932" s="5" t="s">
        <v>223</v>
      </c>
      <c r="D1932" s="5" t="s">
        <v>1113</v>
      </c>
      <c r="E1932" s="5">
        <v>1.7317993263218302E-2</v>
      </c>
      <c r="F1932" s="5"/>
      <c r="G1932" s="5"/>
      <c r="H1932" s="5"/>
      <c r="I1932" s="5"/>
    </row>
    <row r="1933" spans="1:9" ht="15.75" customHeight="1" x14ac:dyDescent="0.25">
      <c r="A1933" s="5">
        <v>2011</v>
      </c>
      <c r="B1933" s="5" t="s">
        <v>64</v>
      </c>
      <c r="C1933" s="5" t="s">
        <v>223</v>
      </c>
      <c r="D1933" s="5" t="s">
        <v>1113</v>
      </c>
      <c r="E1933" s="5">
        <v>6.19584572835108E-2</v>
      </c>
      <c r="F1933" s="5"/>
      <c r="G1933" s="5"/>
      <c r="H1933" s="5"/>
      <c r="I1933" s="5"/>
    </row>
    <row r="1934" spans="1:9" ht="15.75" customHeight="1" x14ac:dyDescent="0.25">
      <c r="A1934" s="5">
        <v>2011</v>
      </c>
      <c r="B1934" s="5" t="s">
        <v>87</v>
      </c>
      <c r="C1934" s="5" t="s">
        <v>223</v>
      </c>
      <c r="D1934" s="5" t="s">
        <v>1113</v>
      </c>
      <c r="E1934" s="40">
        <v>8.6563305185834101E-5</v>
      </c>
      <c r="F1934" s="5"/>
      <c r="G1934" s="5"/>
      <c r="H1934" s="5"/>
      <c r="I1934" s="5"/>
    </row>
    <row r="1935" spans="1:9" ht="15.75" customHeight="1" x14ac:dyDescent="0.25">
      <c r="A1935" s="5">
        <v>2011</v>
      </c>
      <c r="B1935" s="5" t="s">
        <v>90</v>
      </c>
      <c r="C1935" s="5" t="s">
        <v>223</v>
      </c>
      <c r="D1935" s="5" t="s">
        <v>1113</v>
      </c>
      <c r="E1935" s="40">
        <v>4.5205719382436797E-5</v>
      </c>
      <c r="F1935" s="5"/>
      <c r="G1935" s="5"/>
      <c r="H1935" s="5"/>
      <c r="I1935" s="5"/>
    </row>
    <row r="1936" spans="1:9" ht="15.75" customHeight="1" x14ac:dyDescent="0.25">
      <c r="A1936" s="5">
        <v>2011</v>
      </c>
      <c r="B1936" s="5" t="s">
        <v>72</v>
      </c>
      <c r="C1936" s="5" t="s">
        <v>223</v>
      </c>
      <c r="D1936" s="5" t="s">
        <v>1113</v>
      </c>
      <c r="E1936" s="5">
        <v>1.2417782590381699E-4</v>
      </c>
      <c r="F1936" s="5"/>
      <c r="G1936" s="5"/>
      <c r="H1936" s="5"/>
      <c r="I1936" s="5"/>
    </row>
    <row r="1937" spans="1:9" ht="15.75" customHeight="1" x14ac:dyDescent="0.25">
      <c r="A1937" s="5">
        <v>2011</v>
      </c>
      <c r="B1937" s="5" t="s">
        <v>79</v>
      </c>
      <c r="C1937" s="5" t="s">
        <v>223</v>
      </c>
      <c r="D1937" s="5" t="s">
        <v>1113</v>
      </c>
      <c r="E1937" s="40">
        <v>1.2345548001014099E-6</v>
      </c>
      <c r="F1937" s="5"/>
      <c r="G1937" s="5"/>
      <c r="H1937" s="5"/>
      <c r="I1937" s="5"/>
    </row>
    <row r="1938" spans="1:9" ht="15.75" customHeight="1" x14ac:dyDescent="0.25">
      <c r="A1938" s="5">
        <v>2011</v>
      </c>
      <c r="B1938" s="5" t="s">
        <v>82</v>
      </c>
      <c r="C1938" s="5" t="s">
        <v>223</v>
      </c>
      <c r="D1938" s="5" t="s">
        <v>1113</v>
      </c>
      <c r="E1938" s="40">
        <v>1.12948630647576E-6</v>
      </c>
      <c r="F1938" s="5"/>
      <c r="G1938" s="5"/>
      <c r="H1938" s="5"/>
      <c r="I1938" s="5"/>
    </row>
    <row r="1939" spans="1:9" ht="15.75" customHeight="1" x14ac:dyDescent="0.25">
      <c r="A1939" s="5">
        <v>2011</v>
      </c>
      <c r="B1939" s="5" t="s">
        <v>74</v>
      </c>
      <c r="C1939" s="5" t="s">
        <v>223</v>
      </c>
      <c r="D1939" s="5" t="s">
        <v>1113</v>
      </c>
      <c r="E1939" s="40">
        <v>7.5649315410469503E-6</v>
      </c>
      <c r="F1939" s="5"/>
      <c r="G1939" s="5"/>
      <c r="H1939" s="5"/>
      <c r="I1939" s="5"/>
    </row>
    <row r="1940" spans="1:9" ht="15.75" customHeight="1" x14ac:dyDescent="0.25">
      <c r="A1940" s="5">
        <v>2011</v>
      </c>
      <c r="B1940" s="5" t="s">
        <v>85</v>
      </c>
      <c r="C1940" s="5" t="s">
        <v>223</v>
      </c>
      <c r="D1940" s="5" t="s">
        <v>1113</v>
      </c>
      <c r="E1940" s="5">
        <v>2.53753545667653E-4</v>
      </c>
      <c r="F1940" s="5"/>
      <c r="G1940" s="5"/>
      <c r="H1940" s="5"/>
      <c r="I1940" s="5"/>
    </row>
    <row r="1941" spans="1:9" ht="15.75" customHeight="1" x14ac:dyDescent="0.25">
      <c r="A1941" s="5">
        <v>2011</v>
      </c>
      <c r="B1941" s="5" t="s">
        <v>93</v>
      </c>
      <c r="C1941" s="5" t="s">
        <v>223</v>
      </c>
      <c r="D1941" s="5" t="s">
        <v>1113</v>
      </c>
      <c r="E1941" s="5">
        <v>1.7408312767051199E-2</v>
      </c>
      <c r="F1941" s="5"/>
      <c r="G1941" s="5"/>
      <c r="H1941" s="5"/>
      <c r="I1941" s="5"/>
    </row>
    <row r="1942" spans="1:9" ht="15.75" customHeight="1" x14ac:dyDescent="0.25">
      <c r="A1942" s="5">
        <v>2011</v>
      </c>
      <c r="B1942" s="5" t="s">
        <v>95</v>
      </c>
      <c r="C1942" s="5" t="s">
        <v>223</v>
      </c>
      <c r="D1942" s="5" t="s">
        <v>1113</v>
      </c>
      <c r="E1942" s="5">
        <v>6.3612235373178602E-2</v>
      </c>
      <c r="F1942" s="5"/>
      <c r="G1942" s="5"/>
      <c r="H1942" s="5"/>
      <c r="I1942" s="5"/>
    </row>
    <row r="1943" spans="1:9" ht="15.75" customHeight="1" x14ac:dyDescent="0.25">
      <c r="A1943" s="5">
        <v>2011</v>
      </c>
      <c r="B1943" s="5" t="s">
        <v>98</v>
      </c>
      <c r="C1943" s="5" t="s">
        <v>223</v>
      </c>
      <c r="D1943" s="5" t="s">
        <v>1113</v>
      </c>
      <c r="E1943" s="40">
        <v>2.10793665336464E-5</v>
      </c>
      <c r="F1943" s="5"/>
      <c r="G1943" s="5"/>
      <c r="H1943" s="5"/>
      <c r="I1943" s="5"/>
    </row>
    <row r="1944" spans="1:9" ht="15.75" customHeight="1" x14ac:dyDescent="0.25">
      <c r="A1944" s="5">
        <v>2011</v>
      </c>
      <c r="B1944" s="5" t="s">
        <v>101</v>
      </c>
      <c r="C1944" s="5" t="s">
        <v>223</v>
      </c>
      <c r="D1944" s="5" t="s">
        <v>1113</v>
      </c>
      <c r="E1944" s="5">
        <v>3.1461578395648201E-3</v>
      </c>
      <c r="F1944" s="5"/>
      <c r="G1944" s="5"/>
      <c r="H1944" s="5"/>
      <c r="I1944" s="5"/>
    </row>
    <row r="1945" spans="1:9" ht="15.75" customHeight="1" x14ac:dyDescent="0.25">
      <c r="A1945" s="5">
        <v>2011</v>
      </c>
      <c r="B1945" s="5" t="s">
        <v>104</v>
      </c>
      <c r="C1945" s="5" t="s">
        <v>223</v>
      </c>
      <c r="D1945" s="5" t="s">
        <v>1113</v>
      </c>
      <c r="E1945" s="40">
        <v>1.4315582256495099E-6</v>
      </c>
      <c r="F1945" s="5"/>
      <c r="G1945" s="5"/>
      <c r="H1945" s="5"/>
      <c r="I1945" s="5"/>
    </row>
    <row r="1946" spans="1:9" ht="15.75" customHeight="1" x14ac:dyDescent="0.25">
      <c r="A1946" s="5">
        <v>2011</v>
      </c>
      <c r="B1946" s="5" t="s">
        <v>106</v>
      </c>
      <c r="C1946" s="5" t="s">
        <v>223</v>
      </c>
      <c r="D1946" s="5" t="s">
        <v>1113</v>
      </c>
      <c r="E1946" s="5">
        <v>1.76541336414502E-4</v>
      </c>
      <c r="F1946" s="5"/>
      <c r="G1946" s="5"/>
      <c r="H1946" s="5"/>
      <c r="I1946" s="5"/>
    </row>
    <row r="1947" spans="1:9" ht="15.75" customHeight="1" x14ac:dyDescent="0.25">
      <c r="A1947" s="5">
        <v>2011</v>
      </c>
      <c r="B1947" s="5" t="s">
        <v>109</v>
      </c>
      <c r="C1947" s="5" t="s">
        <v>223</v>
      </c>
      <c r="D1947" s="5" t="s">
        <v>1113</v>
      </c>
      <c r="E1947" s="40">
        <v>9.0647842875531294E-5</v>
      </c>
      <c r="F1947" s="5"/>
      <c r="G1947" s="5"/>
      <c r="H1947" s="5"/>
      <c r="I1947" s="5"/>
    </row>
    <row r="1948" spans="1:9" ht="15.75" customHeight="1" x14ac:dyDescent="0.25">
      <c r="A1948" s="5">
        <v>2011</v>
      </c>
      <c r="B1948" s="5" t="s">
        <v>112</v>
      </c>
      <c r="C1948" s="5" t="s">
        <v>223</v>
      </c>
      <c r="D1948" s="5" t="s">
        <v>1113</v>
      </c>
      <c r="E1948" s="5">
        <v>9.6328108312168203E-4</v>
      </c>
      <c r="F1948" s="5"/>
      <c r="G1948" s="5"/>
      <c r="H1948" s="5"/>
      <c r="I1948" s="5"/>
    </row>
    <row r="1949" spans="1:9" ht="15.75" customHeight="1" x14ac:dyDescent="0.25">
      <c r="A1949" s="5">
        <v>2011</v>
      </c>
      <c r="B1949" s="5" t="s">
        <v>114</v>
      </c>
      <c r="C1949" s="5" t="s">
        <v>223</v>
      </c>
      <c r="D1949" s="5" t="s">
        <v>1113</v>
      </c>
      <c r="E1949" s="5">
        <v>6.5842327283944804E-2</v>
      </c>
      <c r="F1949" s="5"/>
      <c r="G1949" s="5"/>
      <c r="H1949" s="5"/>
      <c r="I1949" s="5"/>
    </row>
    <row r="1950" spans="1:9" ht="15.75" customHeight="1" x14ac:dyDescent="0.25">
      <c r="A1950" s="5">
        <v>2011</v>
      </c>
      <c r="B1950" s="5" t="s">
        <v>117</v>
      </c>
      <c r="C1950" s="5" t="s">
        <v>223</v>
      </c>
      <c r="D1950" s="5" t="s">
        <v>1113</v>
      </c>
      <c r="E1950" s="5">
        <v>3.75139176353369E-3</v>
      </c>
      <c r="F1950" s="5"/>
      <c r="G1950" s="5"/>
      <c r="H1950" s="5"/>
      <c r="I1950" s="5"/>
    </row>
    <row r="1951" spans="1:9" ht="15.75" customHeight="1" x14ac:dyDescent="0.25">
      <c r="A1951" s="5">
        <v>2011</v>
      </c>
      <c r="B1951" s="5" t="s">
        <v>122</v>
      </c>
      <c r="C1951" s="5" t="s">
        <v>223</v>
      </c>
      <c r="D1951" s="5" t="s">
        <v>1113</v>
      </c>
      <c r="E1951" s="5">
        <v>1.03680276153623E-3</v>
      </c>
      <c r="F1951" s="5"/>
      <c r="G1951" s="5"/>
      <c r="H1951" s="5"/>
      <c r="I1951" s="5"/>
    </row>
    <row r="1952" spans="1:9" ht="15.75" customHeight="1" x14ac:dyDescent="0.25">
      <c r="A1952" s="5">
        <v>2011</v>
      </c>
      <c r="B1952" s="5" t="s">
        <v>124</v>
      </c>
      <c r="C1952" s="5" t="s">
        <v>223</v>
      </c>
      <c r="D1952" s="5" t="s">
        <v>1113</v>
      </c>
      <c r="E1952" s="5">
        <v>4.6101690961829504E-3</v>
      </c>
      <c r="F1952" s="5"/>
      <c r="G1952" s="5"/>
      <c r="H1952" s="5"/>
      <c r="I1952" s="5"/>
    </row>
    <row r="1953" spans="1:9" ht="15.75" customHeight="1" x14ac:dyDescent="0.25">
      <c r="A1953" s="5">
        <v>2011</v>
      </c>
      <c r="B1953" s="5" t="s">
        <v>130</v>
      </c>
      <c r="C1953" s="5" t="s">
        <v>223</v>
      </c>
      <c r="D1953" s="5" t="s">
        <v>1113</v>
      </c>
      <c r="E1953" s="40">
        <v>3.5027209062451699E-5</v>
      </c>
      <c r="F1953" s="5"/>
      <c r="G1953" s="5"/>
      <c r="H1953" s="5"/>
      <c r="I1953" s="5"/>
    </row>
    <row r="1954" spans="1:9" ht="15.75" customHeight="1" x14ac:dyDescent="0.25">
      <c r="A1954" s="5">
        <v>2011</v>
      </c>
      <c r="B1954" s="5" t="s">
        <v>127</v>
      </c>
      <c r="C1954" s="5" t="s">
        <v>223</v>
      </c>
      <c r="D1954" s="5" t="s">
        <v>1113</v>
      </c>
      <c r="E1954" s="5">
        <v>3.5359488173542902E-4</v>
      </c>
      <c r="F1954" s="5"/>
      <c r="G1954" s="5"/>
      <c r="H1954" s="5"/>
      <c r="I1954" s="5"/>
    </row>
    <row r="1955" spans="1:9" ht="15.75" customHeight="1" x14ac:dyDescent="0.25">
      <c r="A1955" s="5">
        <v>2011</v>
      </c>
      <c r="B1955" s="5" t="s">
        <v>132</v>
      </c>
      <c r="C1955" s="5" t="s">
        <v>223</v>
      </c>
      <c r="D1955" s="5" t="s">
        <v>1113</v>
      </c>
      <c r="E1955" s="5">
        <v>1.1152626591511799E-3</v>
      </c>
      <c r="F1955" s="5"/>
      <c r="G1955" s="5"/>
      <c r="H1955" s="5"/>
      <c r="I1955" s="5"/>
    </row>
    <row r="1956" spans="1:9" ht="15.75" customHeight="1" x14ac:dyDescent="0.25">
      <c r="A1956" s="5">
        <v>2011</v>
      </c>
      <c r="B1956" s="5" t="s">
        <v>3</v>
      </c>
      <c r="C1956" s="5" t="s">
        <v>223</v>
      </c>
      <c r="D1956" s="5" t="s">
        <v>1115</v>
      </c>
      <c r="E1956" s="5">
        <v>8.1597970518330606E-2</v>
      </c>
      <c r="F1956" s="5"/>
      <c r="G1956" s="5"/>
      <c r="H1956" s="5"/>
      <c r="I1956" s="5"/>
    </row>
    <row r="1957" spans="1:9" ht="15.75" customHeight="1" x14ac:dyDescent="0.25">
      <c r="A1957" s="5">
        <v>2011</v>
      </c>
      <c r="B1957" s="5" t="s">
        <v>12</v>
      </c>
      <c r="C1957" s="5" t="s">
        <v>223</v>
      </c>
      <c r="D1957" s="5" t="s">
        <v>1115</v>
      </c>
      <c r="E1957" s="5">
        <v>1.25118530103567E-2</v>
      </c>
      <c r="F1957" s="5"/>
      <c r="G1957" s="5"/>
      <c r="H1957" s="5"/>
      <c r="I1957" s="5"/>
    </row>
    <row r="1958" spans="1:9" ht="15.75" customHeight="1" x14ac:dyDescent="0.25">
      <c r="A1958" s="5">
        <v>2011</v>
      </c>
      <c r="B1958" s="5" t="s">
        <v>8</v>
      </c>
      <c r="C1958" s="5" t="s">
        <v>223</v>
      </c>
      <c r="D1958" s="5" t="s">
        <v>1115</v>
      </c>
      <c r="E1958" s="40">
        <v>2.4629631910151098E-5</v>
      </c>
      <c r="F1958" s="5"/>
      <c r="G1958" s="5"/>
      <c r="H1958" s="5"/>
      <c r="I1958" s="5"/>
    </row>
    <row r="1959" spans="1:9" ht="15.75" customHeight="1" x14ac:dyDescent="0.25">
      <c r="A1959" s="5">
        <v>2011</v>
      </c>
      <c r="B1959" s="5" t="s">
        <v>15</v>
      </c>
      <c r="C1959" s="5" t="s">
        <v>223</v>
      </c>
      <c r="D1959" s="5" t="s">
        <v>1115</v>
      </c>
      <c r="E1959" s="5">
        <v>1.4900927305641401E-2</v>
      </c>
      <c r="F1959" s="5"/>
      <c r="G1959" s="5"/>
      <c r="H1959" s="5"/>
      <c r="I1959" s="5"/>
    </row>
    <row r="1960" spans="1:9" ht="15.75" customHeight="1" x14ac:dyDescent="0.25">
      <c r="A1960" s="5">
        <v>2011</v>
      </c>
      <c r="B1960" s="5" t="s">
        <v>17</v>
      </c>
      <c r="C1960" s="5" t="s">
        <v>223</v>
      </c>
      <c r="D1960" s="5" t="s">
        <v>1115</v>
      </c>
      <c r="E1960" s="5">
        <v>4.31018558427644E-3</v>
      </c>
      <c r="F1960" s="5"/>
      <c r="G1960" s="5"/>
      <c r="H1960" s="5"/>
      <c r="I1960" s="5"/>
    </row>
    <row r="1961" spans="1:9" ht="15.75" customHeight="1" x14ac:dyDescent="0.25">
      <c r="A1961" s="5">
        <v>2011</v>
      </c>
      <c r="B1961" s="5" t="s">
        <v>23</v>
      </c>
      <c r="C1961" s="5" t="s">
        <v>223</v>
      </c>
      <c r="D1961" s="5" t="s">
        <v>1115</v>
      </c>
      <c r="E1961" s="5">
        <v>1.53935199438444E-3</v>
      </c>
      <c r="F1961" s="5"/>
      <c r="G1961" s="5"/>
      <c r="H1961" s="5"/>
      <c r="I1961" s="5"/>
    </row>
    <row r="1962" spans="1:9" ht="15.75" customHeight="1" x14ac:dyDescent="0.25">
      <c r="A1962" s="5">
        <v>2011</v>
      </c>
      <c r="B1962" s="5" t="s">
        <v>26</v>
      </c>
      <c r="C1962" s="5" t="s">
        <v>223</v>
      </c>
      <c r="D1962" s="5" t="s">
        <v>1115</v>
      </c>
      <c r="E1962" s="5">
        <v>1.13296306786695E-3</v>
      </c>
      <c r="F1962" s="5"/>
      <c r="G1962" s="5"/>
      <c r="H1962" s="5"/>
      <c r="I1962" s="5"/>
    </row>
    <row r="1963" spans="1:9" ht="15.75" customHeight="1" x14ac:dyDescent="0.25">
      <c r="A1963" s="5">
        <v>2011</v>
      </c>
      <c r="B1963" s="5" t="s">
        <v>28</v>
      </c>
      <c r="C1963" s="5" t="s">
        <v>223</v>
      </c>
      <c r="D1963" s="5" t="s">
        <v>1115</v>
      </c>
      <c r="E1963" s="5">
        <v>1.3423149391032299E-3</v>
      </c>
      <c r="F1963" s="5"/>
      <c r="G1963" s="5"/>
      <c r="H1963" s="5"/>
      <c r="I1963" s="5"/>
    </row>
    <row r="1964" spans="1:9" ht="15.75" customHeight="1" x14ac:dyDescent="0.25">
      <c r="A1964" s="5">
        <v>2011</v>
      </c>
      <c r="B1964" s="5" t="s">
        <v>42</v>
      </c>
      <c r="C1964" s="5" t="s">
        <v>223</v>
      </c>
      <c r="D1964" s="5" t="s">
        <v>1115</v>
      </c>
      <c r="E1964" s="5">
        <v>1.24133344827161E-2</v>
      </c>
      <c r="F1964" s="5"/>
      <c r="G1964" s="5"/>
      <c r="H1964" s="5"/>
      <c r="I1964" s="5"/>
    </row>
    <row r="1965" spans="1:9" ht="15.75" customHeight="1" x14ac:dyDescent="0.25">
      <c r="A1965" s="5">
        <v>2011</v>
      </c>
      <c r="B1965" s="5" t="s">
        <v>36</v>
      </c>
      <c r="C1965" s="5" t="s">
        <v>223</v>
      </c>
      <c r="D1965" s="5" t="s">
        <v>1115</v>
      </c>
      <c r="E1965" s="5">
        <v>4.44688004137778E-2</v>
      </c>
      <c r="F1965" s="5"/>
      <c r="G1965" s="5"/>
      <c r="H1965" s="5"/>
      <c r="I1965" s="5"/>
    </row>
    <row r="1966" spans="1:9" ht="15.75" customHeight="1" x14ac:dyDescent="0.25">
      <c r="A1966" s="5">
        <v>2011</v>
      </c>
      <c r="B1966" s="5" t="s">
        <v>39</v>
      </c>
      <c r="C1966" s="5" t="s">
        <v>223</v>
      </c>
      <c r="D1966" s="5" t="s">
        <v>1115</v>
      </c>
      <c r="E1966" s="5">
        <v>0.30481632452002999</v>
      </c>
      <c r="F1966" s="5"/>
      <c r="G1966" s="5"/>
      <c r="H1966" s="5"/>
      <c r="I1966" s="5"/>
    </row>
    <row r="1967" spans="1:9" ht="15.75" customHeight="1" x14ac:dyDescent="0.25">
      <c r="A1967" s="5">
        <v>2011</v>
      </c>
      <c r="B1967" s="5" t="s">
        <v>45</v>
      </c>
      <c r="C1967" s="5" t="s">
        <v>223</v>
      </c>
      <c r="D1967" s="5" t="s">
        <v>1115</v>
      </c>
      <c r="E1967" s="5">
        <v>6.1574079775377703E-4</v>
      </c>
      <c r="F1967" s="5"/>
      <c r="G1967" s="5"/>
      <c r="H1967" s="5"/>
      <c r="I1967" s="5"/>
    </row>
    <row r="1968" spans="1:9" ht="15.75" customHeight="1" x14ac:dyDescent="0.25">
      <c r="A1968" s="5">
        <v>2011</v>
      </c>
      <c r="B1968" s="5" t="s">
        <v>47</v>
      </c>
      <c r="C1968" s="5" t="s">
        <v>223</v>
      </c>
      <c r="D1968" s="5" t="s">
        <v>1115</v>
      </c>
      <c r="E1968" s="5">
        <v>2.7511298843638701E-2</v>
      </c>
      <c r="F1968" s="5"/>
      <c r="G1968" s="5"/>
      <c r="H1968" s="5"/>
      <c r="I1968" s="5"/>
    </row>
    <row r="1969" spans="1:9" ht="15.75" customHeight="1" x14ac:dyDescent="0.25">
      <c r="A1969" s="5">
        <v>2011</v>
      </c>
      <c r="B1969" s="5" t="s">
        <v>50</v>
      </c>
      <c r="C1969" s="5" t="s">
        <v>223</v>
      </c>
      <c r="D1969" s="5" t="s">
        <v>1115</v>
      </c>
      <c r="E1969" s="5">
        <v>8.8666674876543999E-4</v>
      </c>
      <c r="F1969" s="5"/>
      <c r="G1969" s="5"/>
      <c r="H1969" s="5"/>
      <c r="I1969" s="5"/>
    </row>
    <row r="1970" spans="1:9" ht="15.75" customHeight="1" x14ac:dyDescent="0.25">
      <c r="A1970" s="5">
        <v>2011</v>
      </c>
      <c r="B1970" s="5" t="s">
        <v>57</v>
      </c>
      <c r="C1970" s="5" t="s">
        <v>223</v>
      </c>
      <c r="D1970" s="5" t="s">
        <v>1115</v>
      </c>
      <c r="E1970" s="5">
        <v>1.12064825191187E-3</v>
      </c>
      <c r="F1970" s="5"/>
      <c r="G1970" s="5"/>
      <c r="H1970" s="5"/>
      <c r="I1970" s="5"/>
    </row>
    <row r="1971" spans="1:9" ht="15.75" customHeight="1" x14ac:dyDescent="0.25">
      <c r="A1971" s="5">
        <v>2011</v>
      </c>
      <c r="B1971" s="5" t="s">
        <v>54</v>
      </c>
      <c r="C1971" s="5" t="s">
        <v>223</v>
      </c>
      <c r="D1971" s="5" t="s">
        <v>1115</v>
      </c>
      <c r="E1971" s="5">
        <v>1.5886112582047401E-2</v>
      </c>
      <c r="F1971" s="5"/>
      <c r="G1971" s="5"/>
      <c r="H1971" s="5"/>
      <c r="I1971" s="5"/>
    </row>
    <row r="1972" spans="1:9" ht="15.75" customHeight="1" x14ac:dyDescent="0.25">
      <c r="A1972" s="5">
        <v>2011</v>
      </c>
      <c r="B1972" s="5" t="s">
        <v>60</v>
      </c>
      <c r="C1972" s="5" t="s">
        <v>223</v>
      </c>
      <c r="D1972" s="5" t="s">
        <v>1115</v>
      </c>
      <c r="E1972" s="5">
        <v>7.5378988461017399E-2</v>
      </c>
      <c r="F1972" s="5"/>
      <c r="G1972" s="5"/>
      <c r="H1972" s="5"/>
      <c r="I1972" s="5"/>
    </row>
    <row r="1973" spans="1:9" ht="15.75" customHeight="1" x14ac:dyDescent="0.25">
      <c r="A1973" s="5">
        <v>2011</v>
      </c>
      <c r="B1973" s="5" t="s">
        <v>62</v>
      </c>
      <c r="C1973" s="5" t="s">
        <v>223</v>
      </c>
      <c r="D1973" s="5" t="s">
        <v>1115</v>
      </c>
      <c r="E1973" s="5">
        <v>1.13296306786695E-3</v>
      </c>
      <c r="F1973" s="5"/>
      <c r="G1973" s="5"/>
      <c r="H1973" s="5"/>
      <c r="I1973" s="5"/>
    </row>
    <row r="1974" spans="1:9" ht="15.75" customHeight="1" x14ac:dyDescent="0.25">
      <c r="A1974" s="5">
        <v>2011</v>
      </c>
      <c r="B1974" s="5" t="s">
        <v>66</v>
      </c>
      <c r="C1974" s="5" t="s">
        <v>223</v>
      </c>
      <c r="D1974" s="5" t="s">
        <v>1115</v>
      </c>
      <c r="E1974" s="5">
        <v>4.31018558427644E-4</v>
      </c>
      <c r="F1974" s="5"/>
      <c r="G1974" s="5"/>
      <c r="H1974" s="5"/>
      <c r="I1974" s="5"/>
    </row>
    <row r="1975" spans="1:9" ht="15.75" customHeight="1" x14ac:dyDescent="0.25">
      <c r="A1975" s="5">
        <v>2011</v>
      </c>
      <c r="B1975" s="5" t="s">
        <v>64</v>
      </c>
      <c r="C1975" s="5" t="s">
        <v>223</v>
      </c>
      <c r="D1975" s="5" t="s">
        <v>1115</v>
      </c>
      <c r="E1975" s="5">
        <v>3.81759294607342E-3</v>
      </c>
      <c r="F1975" s="5"/>
      <c r="G1975" s="5"/>
      <c r="H1975" s="5"/>
      <c r="I1975" s="5"/>
    </row>
    <row r="1976" spans="1:9" ht="15.75" customHeight="1" x14ac:dyDescent="0.25">
      <c r="A1976" s="5">
        <v>2011</v>
      </c>
      <c r="B1976" s="5" t="s">
        <v>87</v>
      </c>
      <c r="C1976" s="5" t="s">
        <v>223</v>
      </c>
      <c r="D1976" s="5" t="s">
        <v>1115</v>
      </c>
      <c r="E1976" s="5">
        <v>8.5587970887775096E-3</v>
      </c>
      <c r="F1976" s="5"/>
      <c r="G1976" s="5"/>
      <c r="H1976" s="5"/>
      <c r="I1976" s="5"/>
    </row>
    <row r="1977" spans="1:9" ht="15.75" customHeight="1" x14ac:dyDescent="0.25">
      <c r="A1977" s="5">
        <v>2011</v>
      </c>
      <c r="B1977" s="5" t="s">
        <v>72</v>
      </c>
      <c r="C1977" s="5" t="s">
        <v>223</v>
      </c>
      <c r="D1977" s="5" t="s">
        <v>1115</v>
      </c>
      <c r="E1977" s="5">
        <v>2.2659261357339E-3</v>
      </c>
      <c r="F1977" s="5"/>
      <c r="G1977" s="5"/>
      <c r="H1977" s="5"/>
      <c r="I1977" s="5"/>
    </row>
    <row r="1978" spans="1:9" ht="15.75" customHeight="1" x14ac:dyDescent="0.25">
      <c r="A1978" s="5">
        <v>2011</v>
      </c>
      <c r="B1978" s="5" t="s">
        <v>79</v>
      </c>
      <c r="C1978" s="5" t="s">
        <v>223</v>
      </c>
      <c r="D1978" s="5" t="s">
        <v>1115</v>
      </c>
      <c r="E1978" s="5">
        <v>6.2805561370885303E-3</v>
      </c>
      <c r="F1978" s="5"/>
      <c r="G1978" s="5"/>
      <c r="H1978" s="5"/>
      <c r="I1978" s="5"/>
    </row>
    <row r="1979" spans="1:9" ht="15.75" customHeight="1" x14ac:dyDescent="0.25">
      <c r="A1979" s="5">
        <v>2011</v>
      </c>
      <c r="B1979" s="5" t="s">
        <v>85</v>
      </c>
      <c r="C1979" s="5" t="s">
        <v>223</v>
      </c>
      <c r="D1979" s="5" t="s">
        <v>1115</v>
      </c>
      <c r="E1979" s="5">
        <v>3.32500030787039E-3</v>
      </c>
      <c r="F1979" s="5"/>
      <c r="G1979" s="5"/>
      <c r="H1979" s="5"/>
      <c r="I1979" s="5"/>
    </row>
    <row r="1980" spans="1:9" ht="15.75" customHeight="1" x14ac:dyDescent="0.25">
      <c r="A1980" s="5">
        <v>2011</v>
      </c>
      <c r="B1980" s="5" t="s">
        <v>93</v>
      </c>
      <c r="C1980" s="5" t="s">
        <v>223</v>
      </c>
      <c r="D1980" s="5" t="s">
        <v>1115</v>
      </c>
      <c r="E1980" s="5">
        <v>0.16078223710946599</v>
      </c>
      <c r="F1980" s="5"/>
      <c r="G1980" s="5"/>
      <c r="H1980" s="5"/>
      <c r="I1980" s="5"/>
    </row>
    <row r="1981" spans="1:9" ht="15.75" customHeight="1" x14ac:dyDescent="0.25">
      <c r="A1981" s="5">
        <v>2011</v>
      </c>
      <c r="B1981" s="5" t="s">
        <v>95</v>
      </c>
      <c r="C1981" s="5" t="s">
        <v>223</v>
      </c>
      <c r="D1981" s="5" t="s">
        <v>1115</v>
      </c>
      <c r="E1981" s="5">
        <v>5.2953708606824797E-4</v>
      </c>
      <c r="F1981" s="5"/>
      <c r="G1981" s="5"/>
      <c r="H1981" s="5"/>
      <c r="I1981" s="5"/>
    </row>
    <row r="1982" spans="1:9" ht="15.75" customHeight="1" x14ac:dyDescent="0.25">
      <c r="A1982" s="5">
        <v>2011</v>
      </c>
      <c r="B1982" s="5" t="s">
        <v>98</v>
      </c>
      <c r="C1982" s="5" t="s">
        <v>223</v>
      </c>
      <c r="D1982" s="5" t="s">
        <v>1115</v>
      </c>
      <c r="E1982" s="5">
        <v>4.4087041119170497E-3</v>
      </c>
      <c r="F1982" s="5"/>
      <c r="G1982" s="5"/>
      <c r="H1982" s="5"/>
      <c r="I1982" s="5"/>
    </row>
    <row r="1983" spans="1:9" ht="15.75" customHeight="1" x14ac:dyDescent="0.25">
      <c r="A1983" s="5">
        <v>2011</v>
      </c>
      <c r="B1983" s="5" t="s">
        <v>101</v>
      </c>
      <c r="C1983" s="5" t="s">
        <v>223</v>
      </c>
      <c r="D1983" s="5" t="s">
        <v>1115</v>
      </c>
      <c r="E1983" s="5">
        <v>7.2127877048877506E-2</v>
      </c>
      <c r="F1983" s="5"/>
      <c r="G1983" s="5"/>
      <c r="H1983" s="5"/>
      <c r="I1983" s="5"/>
    </row>
    <row r="1984" spans="1:9" ht="15.75" customHeight="1" x14ac:dyDescent="0.25">
      <c r="A1984" s="5">
        <v>2011</v>
      </c>
      <c r="B1984" s="5" t="s">
        <v>106</v>
      </c>
      <c r="C1984" s="5" t="s">
        <v>223</v>
      </c>
      <c r="D1984" s="5" t="s">
        <v>1115</v>
      </c>
      <c r="E1984" s="5">
        <v>8.1770377941701704E-3</v>
      </c>
      <c r="F1984" s="5"/>
      <c r="G1984" s="5"/>
      <c r="H1984" s="5"/>
      <c r="I1984" s="5"/>
    </row>
    <row r="1985" spans="1:9" ht="15.75" customHeight="1" x14ac:dyDescent="0.25">
      <c r="A1985" s="5">
        <v>2011</v>
      </c>
      <c r="B1985" s="5" t="s">
        <v>112</v>
      </c>
      <c r="C1985" s="5" t="s">
        <v>223</v>
      </c>
      <c r="D1985" s="5" t="s">
        <v>1115</v>
      </c>
      <c r="E1985" s="5">
        <v>4.5564819033779499E-3</v>
      </c>
      <c r="F1985" s="5"/>
      <c r="G1985" s="5"/>
      <c r="H1985" s="5"/>
      <c r="I1985" s="5"/>
    </row>
    <row r="1986" spans="1:9" ht="15.75" customHeight="1" x14ac:dyDescent="0.25">
      <c r="A1986" s="5">
        <v>2011</v>
      </c>
      <c r="B1986" s="5" t="s">
        <v>114</v>
      </c>
      <c r="C1986" s="5" t="s">
        <v>223</v>
      </c>
      <c r="D1986" s="5" t="s">
        <v>1115</v>
      </c>
      <c r="E1986" s="5">
        <v>2.3422779946553701E-2</v>
      </c>
      <c r="F1986" s="5"/>
      <c r="G1986" s="5"/>
      <c r="H1986" s="5"/>
      <c r="I1986" s="5"/>
    </row>
    <row r="1987" spans="1:9" ht="15.75" customHeight="1" x14ac:dyDescent="0.25">
      <c r="A1987" s="5">
        <v>2011</v>
      </c>
      <c r="B1987" s="5" t="s">
        <v>117</v>
      </c>
      <c r="C1987" s="5" t="s">
        <v>223</v>
      </c>
      <c r="D1987" s="5" t="s">
        <v>1115</v>
      </c>
      <c r="E1987" s="5">
        <v>7.4627784687757801E-3</v>
      </c>
      <c r="F1987" s="5"/>
      <c r="G1987" s="5"/>
      <c r="H1987" s="5"/>
      <c r="I1987" s="5"/>
    </row>
    <row r="1988" spans="1:9" ht="15.75" customHeight="1" x14ac:dyDescent="0.25">
      <c r="A1988" s="5">
        <v>2011</v>
      </c>
      <c r="B1988" s="5" t="s">
        <v>122</v>
      </c>
      <c r="C1988" s="5" t="s">
        <v>223</v>
      </c>
      <c r="D1988" s="5" t="s">
        <v>1115</v>
      </c>
      <c r="E1988" s="5">
        <v>8.1893526101252407E-3</v>
      </c>
      <c r="F1988" s="5"/>
      <c r="G1988" s="5"/>
      <c r="H1988" s="5"/>
      <c r="I1988" s="5"/>
    </row>
    <row r="1989" spans="1:9" ht="15.75" customHeight="1" x14ac:dyDescent="0.25">
      <c r="A1989" s="5">
        <v>2011</v>
      </c>
      <c r="B1989" s="5" t="s">
        <v>124</v>
      </c>
      <c r="C1989" s="5" t="s">
        <v>223</v>
      </c>
      <c r="D1989" s="5" t="s">
        <v>1115</v>
      </c>
      <c r="E1989" s="40">
        <v>8.6203711685528802E-5</v>
      </c>
      <c r="F1989" s="5"/>
      <c r="G1989" s="5"/>
      <c r="H1989" s="5"/>
      <c r="I1989" s="5"/>
    </row>
    <row r="1990" spans="1:9" ht="15.75" customHeight="1" x14ac:dyDescent="0.25">
      <c r="A1990" s="5">
        <v>2011</v>
      </c>
      <c r="B1990" s="5" t="s">
        <v>130</v>
      </c>
      <c r="C1990" s="5" t="s">
        <v>223</v>
      </c>
      <c r="D1990" s="5" t="s">
        <v>1115</v>
      </c>
      <c r="E1990" s="5">
        <v>6.5453246801226495E-2</v>
      </c>
      <c r="F1990" s="5"/>
      <c r="G1990" s="5"/>
      <c r="H1990" s="5"/>
      <c r="I1990" s="5"/>
    </row>
    <row r="1991" spans="1:9" ht="15.75" customHeight="1" x14ac:dyDescent="0.25">
      <c r="A1991" s="5">
        <v>2011</v>
      </c>
      <c r="B1991" s="5" t="s">
        <v>127</v>
      </c>
      <c r="C1991" s="5" t="s">
        <v>223</v>
      </c>
      <c r="D1991" s="5" t="s">
        <v>1115</v>
      </c>
      <c r="E1991" s="5">
        <v>1.8533798012388698E-2</v>
      </c>
      <c r="F1991" s="5"/>
      <c r="G1991" s="5"/>
      <c r="H1991" s="5"/>
      <c r="I1991" s="5"/>
    </row>
    <row r="1992" spans="1:9" ht="15.75" customHeight="1" x14ac:dyDescent="0.25">
      <c r="A1992" s="5">
        <v>2012</v>
      </c>
      <c r="B1992" s="5" t="s">
        <v>3</v>
      </c>
      <c r="C1992" s="5" t="s">
        <v>222</v>
      </c>
      <c r="D1992" s="5" t="s">
        <v>1111</v>
      </c>
      <c r="E1992" s="5">
        <v>7.9169248876413204E-2</v>
      </c>
      <c r="F1992" s="5"/>
      <c r="G1992" s="5"/>
      <c r="H1992" s="5"/>
      <c r="I1992" s="5"/>
    </row>
    <row r="1993" spans="1:9" ht="15.75" customHeight="1" x14ac:dyDescent="0.25">
      <c r="A1993" s="5">
        <v>2012</v>
      </c>
      <c r="B1993" s="5" t="s">
        <v>12</v>
      </c>
      <c r="C1993" s="5" t="s">
        <v>222</v>
      </c>
      <c r="D1993" s="5" t="s">
        <v>1111</v>
      </c>
      <c r="E1993" s="5">
        <v>7.8872403251761501E-3</v>
      </c>
      <c r="F1993" s="5"/>
      <c r="G1993" s="5"/>
      <c r="H1993" s="5"/>
      <c r="I1993" s="5"/>
    </row>
    <row r="1994" spans="1:9" ht="15.75" customHeight="1" x14ac:dyDescent="0.25">
      <c r="A1994" s="5">
        <v>2012</v>
      </c>
      <c r="B1994" s="5" t="s">
        <v>8</v>
      </c>
      <c r="C1994" s="5" t="s">
        <v>222</v>
      </c>
      <c r="D1994" s="5" t="s">
        <v>1111</v>
      </c>
      <c r="E1994" s="5">
        <v>2.1414547518735099E-2</v>
      </c>
      <c r="F1994" s="5"/>
      <c r="G1994" s="5"/>
      <c r="H1994" s="5"/>
      <c r="I1994" s="5"/>
    </row>
    <row r="1995" spans="1:9" ht="15.75" customHeight="1" x14ac:dyDescent="0.25">
      <c r="A1995" s="5">
        <v>2012</v>
      </c>
      <c r="B1995" s="5" t="s">
        <v>15</v>
      </c>
      <c r="C1995" s="5" t="s">
        <v>222</v>
      </c>
      <c r="D1995" s="5" t="s">
        <v>1111</v>
      </c>
      <c r="E1995" s="5">
        <v>8.2015321400486396E-2</v>
      </c>
      <c r="F1995" s="5"/>
      <c r="G1995" s="5"/>
      <c r="H1995" s="5"/>
      <c r="I1995" s="5"/>
    </row>
    <row r="1996" spans="1:9" ht="15.75" customHeight="1" x14ac:dyDescent="0.25">
      <c r="A1996" s="5">
        <v>2012</v>
      </c>
      <c r="B1996" s="5" t="s">
        <v>17</v>
      </c>
      <c r="C1996" s="5" t="s">
        <v>222</v>
      </c>
      <c r="D1996" s="5" t="s">
        <v>1111</v>
      </c>
      <c r="E1996" s="5">
        <v>2.2279045302808501E-2</v>
      </c>
      <c r="F1996" s="5"/>
      <c r="G1996" s="5"/>
      <c r="H1996" s="5"/>
      <c r="I1996" s="5"/>
    </row>
    <row r="1997" spans="1:9" ht="15.75" customHeight="1" x14ac:dyDescent="0.25">
      <c r="A1997" s="5">
        <v>2012</v>
      </c>
      <c r="B1997" s="5" t="s">
        <v>26</v>
      </c>
      <c r="C1997" s="5" t="s">
        <v>222</v>
      </c>
      <c r="D1997" s="5" t="s">
        <v>1111</v>
      </c>
      <c r="E1997" s="5">
        <v>3.9798144975236802E-2</v>
      </c>
      <c r="F1997" s="5"/>
      <c r="G1997" s="5"/>
      <c r="H1997" s="5"/>
      <c r="I1997" s="5"/>
    </row>
    <row r="1998" spans="1:9" ht="15.75" customHeight="1" x14ac:dyDescent="0.25">
      <c r="A1998" s="5">
        <v>2012</v>
      </c>
      <c r="B1998" s="5" t="s">
        <v>28</v>
      </c>
      <c r="C1998" s="5" t="s">
        <v>222</v>
      </c>
      <c r="D1998" s="5" t="s">
        <v>1111</v>
      </c>
      <c r="E1998" s="5">
        <v>6.4681099266218397E-3</v>
      </c>
      <c r="F1998" s="5"/>
      <c r="G1998" s="5"/>
      <c r="H1998" s="5"/>
      <c r="I1998" s="5"/>
    </row>
    <row r="1999" spans="1:9" ht="15.75" customHeight="1" x14ac:dyDescent="0.25">
      <c r="A1999" s="5">
        <v>2012</v>
      </c>
      <c r="B1999" s="5" t="s">
        <v>42</v>
      </c>
      <c r="C1999" s="5" t="s">
        <v>222</v>
      </c>
      <c r="D1999" s="5" t="s">
        <v>1111</v>
      </c>
      <c r="E1999" s="5">
        <v>1.12436790109312E-2</v>
      </c>
      <c r="F1999" s="5"/>
      <c r="G1999" s="5"/>
      <c r="H1999" s="5"/>
      <c r="I1999" s="5"/>
    </row>
    <row r="2000" spans="1:9" ht="15.75" customHeight="1" x14ac:dyDescent="0.25">
      <c r="A2000" s="5">
        <v>2012</v>
      </c>
      <c r="B2000" s="5" t="s">
        <v>36</v>
      </c>
      <c r="C2000" s="5" t="s">
        <v>222</v>
      </c>
      <c r="D2000" s="5" t="s">
        <v>1111</v>
      </c>
      <c r="E2000" s="5">
        <v>1.13504392794463E-2</v>
      </c>
      <c r="F2000" s="5"/>
      <c r="G2000" s="5"/>
      <c r="H2000" s="5"/>
      <c r="I2000" s="5"/>
    </row>
    <row r="2001" spans="1:9" ht="15.75" customHeight="1" x14ac:dyDescent="0.25">
      <c r="A2001" s="5">
        <v>2012</v>
      </c>
      <c r="B2001" s="5" t="s">
        <v>39</v>
      </c>
      <c r="C2001" s="5" t="s">
        <v>222</v>
      </c>
      <c r="D2001" s="5" t="s">
        <v>1111</v>
      </c>
      <c r="E2001" s="5">
        <v>4.1771907988271899E-2</v>
      </c>
      <c r="F2001" s="5"/>
      <c r="G2001" s="5"/>
      <c r="H2001" s="5"/>
      <c r="I2001" s="5"/>
    </row>
    <row r="2002" spans="1:9" ht="15.75" customHeight="1" x14ac:dyDescent="0.25">
      <c r="A2002" s="5">
        <v>2012</v>
      </c>
      <c r="B2002" s="5" t="s">
        <v>45</v>
      </c>
      <c r="C2002" s="5" t="s">
        <v>222</v>
      </c>
      <c r="D2002" s="5" t="s">
        <v>1111</v>
      </c>
      <c r="E2002" s="5">
        <v>1.2095157250063699E-2</v>
      </c>
      <c r="F2002" s="5"/>
      <c r="G2002" s="5"/>
      <c r="H2002" s="5"/>
      <c r="I2002" s="5"/>
    </row>
    <row r="2003" spans="1:9" ht="15.75" customHeight="1" x14ac:dyDescent="0.25">
      <c r="A2003" s="5">
        <v>2012</v>
      </c>
      <c r="B2003" s="5" t="s">
        <v>47</v>
      </c>
      <c r="C2003" s="5" t="s">
        <v>222</v>
      </c>
      <c r="D2003" s="5" t="s">
        <v>1111</v>
      </c>
      <c r="E2003" s="5">
        <v>5.1695405142199398E-2</v>
      </c>
      <c r="F2003" s="5"/>
      <c r="G2003" s="5"/>
      <c r="H2003" s="5"/>
      <c r="I2003" s="5"/>
    </row>
    <row r="2004" spans="1:9" ht="15.75" customHeight="1" x14ac:dyDescent="0.25">
      <c r="A2004" s="5">
        <v>2012</v>
      </c>
      <c r="B2004" s="5" t="s">
        <v>57</v>
      </c>
      <c r="C2004" s="5" t="s">
        <v>222</v>
      </c>
      <c r="D2004" s="5" t="s">
        <v>1111</v>
      </c>
      <c r="E2004" s="5">
        <v>3.0205344262807302E-4</v>
      </c>
      <c r="F2004" s="5"/>
      <c r="G2004" s="5"/>
      <c r="H2004" s="5"/>
      <c r="I2004" s="5"/>
    </row>
    <row r="2005" spans="1:9" ht="15.75" customHeight="1" x14ac:dyDescent="0.25">
      <c r="A2005" s="5">
        <v>2012</v>
      </c>
      <c r="B2005" s="5" t="s">
        <v>54</v>
      </c>
      <c r="C2005" s="5" t="s">
        <v>222</v>
      </c>
      <c r="D2005" s="5" t="s">
        <v>1111</v>
      </c>
      <c r="E2005" s="5">
        <v>2.7085861294976001E-2</v>
      </c>
      <c r="F2005" s="5"/>
      <c r="G2005" s="5"/>
      <c r="H2005" s="5"/>
      <c r="I2005" s="5"/>
    </row>
    <row r="2006" spans="1:9" ht="15.75" customHeight="1" x14ac:dyDescent="0.25">
      <c r="A2006" s="5">
        <v>2012</v>
      </c>
      <c r="B2006" s="5" t="s">
        <v>52</v>
      </c>
      <c r="C2006" s="5" t="s">
        <v>222</v>
      </c>
      <c r="D2006" s="5" t="s">
        <v>1111</v>
      </c>
      <c r="E2006" s="5">
        <v>3.2288471453345699E-3</v>
      </c>
      <c r="F2006" s="5"/>
      <c r="G2006" s="5"/>
      <c r="H2006" s="5"/>
      <c r="I2006" s="5"/>
    </row>
    <row r="2007" spans="1:9" ht="15.75" customHeight="1" x14ac:dyDescent="0.25">
      <c r="A2007" s="5">
        <v>2012</v>
      </c>
      <c r="B2007" s="5" t="s">
        <v>60</v>
      </c>
      <c r="C2007" s="5" t="s">
        <v>222</v>
      </c>
      <c r="D2007" s="5" t="s">
        <v>1111</v>
      </c>
      <c r="E2007" s="5">
        <v>4.6982329873606198E-2</v>
      </c>
      <c r="F2007" s="5"/>
      <c r="G2007" s="5"/>
      <c r="H2007" s="5"/>
      <c r="I2007" s="5"/>
    </row>
    <row r="2008" spans="1:9" ht="15.75" customHeight="1" x14ac:dyDescent="0.25">
      <c r="A2008" s="5">
        <v>2012</v>
      </c>
      <c r="B2008" s="5" t="s">
        <v>66</v>
      </c>
      <c r="C2008" s="5" t="s">
        <v>222</v>
      </c>
      <c r="D2008" s="5" t="s">
        <v>1111</v>
      </c>
      <c r="E2008" s="5">
        <v>8.9558845739223694E-2</v>
      </c>
      <c r="F2008" s="5"/>
      <c r="G2008" s="5"/>
      <c r="H2008" s="5"/>
      <c r="I2008" s="5"/>
    </row>
    <row r="2009" spans="1:9" ht="15.75" customHeight="1" x14ac:dyDescent="0.25">
      <c r="A2009" s="5">
        <v>2012</v>
      </c>
      <c r="B2009" s="5" t="s">
        <v>69</v>
      </c>
      <c r="C2009" s="5" t="s">
        <v>222</v>
      </c>
      <c r="D2009" s="5" t="s">
        <v>1111</v>
      </c>
      <c r="E2009" s="5">
        <v>1.06916503054385E-2</v>
      </c>
      <c r="F2009" s="5"/>
      <c r="G2009" s="5"/>
      <c r="H2009" s="5"/>
      <c r="I2009" s="5"/>
    </row>
    <row r="2010" spans="1:9" ht="15.75" customHeight="1" x14ac:dyDescent="0.25">
      <c r="A2010" s="5">
        <v>2012</v>
      </c>
      <c r="B2010" s="5" t="s">
        <v>87</v>
      </c>
      <c r="C2010" s="5" t="s">
        <v>222</v>
      </c>
      <c r="D2010" s="5" t="s">
        <v>1111</v>
      </c>
      <c r="E2010" s="5">
        <v>3.4631989542701502E-4</v>
      </c>
      <c r="F2010" s="5"/>
      <c r="G2010" s="5"/>
      <c r="H2010" s="5"/>
      <c r="I2010" s="5"/>
    </row>
    <row r="2011" spans="1:9" ht="15.75" customHeight="1" x14ac:dyDescent="0.25">
      <c r="A2011" s="5">
        <v>2012</v>
      </c>
      <c r="B2011" s="5" t="s">
        <v>72</v>
      </c>
      <c r="C2011" s="5" t="s">
        <v>222</v>
      </c>
      <c r="D2011" s="5" t="s">
        <v>1111</v>
      </c>
      <c r="E2011" s="5">
        <v>7.6841354240986502E-3</v>
      </c>
      <c r="F2011" s="5"/>
      <c r="G2011" s="5"/>
      <c r="H2011" s="5"/>
      <c r="I2011" s="5"/>
    </row>
    <row r="2012" spans="1:9" ht="15.75" customHeight="1" x14ac:dyDescent="0.25">
      <c r="A2012" s="5">
        <v>2012</v>
      </c>
      <c r="B2012" s="5" t="s">
        <v>77</v>
      </c>
      <c r="C2012" s="5" t="s">
        <v>222</v>
      </c>
      <c r="D2012" s="5" t="s">
        <v>1111</v>
      </c>
      <c r="E2012" s="5">
        <v>3.2288471453345699E-4</v>
      </c>
      <c r="F2012" s="5"/>
      <c r="G2012" s="5"/>
      <c r="H2012" s="5"/>
      <c r="I2012" s="5"/>
    </row>
    <row r="2013" spans="1:9" ht="15.75" customHeight="1" x14ac:dyDescent="0.25">
      <c r="A2013" s="5">
        <v>2012</v>
      </c>
      <c r="B2013" s="5" t="s">
        <v>79</v>
      </c>
      <c r="C2013" s="5" t="s">
        <v>222</v>
      </c>
      <c r="D2013" s="5" t="s">
        <v>1111</v>
      </c>
      <c r="E2013" s="5">
        <v>1.66650175243074E-4</v>
      </c>
      <c r="F2013" s="5"/>
      <c r="G2013" s="5"/>
      <c r="H2013" s="5"/>
      <c r="I2013" s="5"/>
    </row>
    <row r="2014" spans="1:9" ht="15.75" customHeight="1" x14ac:dyDescent="0.25">
      <c r="A2014" s="5">
        <v>2012</v>
      </c>
      <c r="B2014" s="5" t="s">
        <v>82</v>
      </c>
      <c r="C2014" s="5" t="s">
        <v>222</v>
      </c>
      <c r="D2014" s="5" t="s">
        <v>1111</v>
      </c>
      <c r="E2014" s="5">
        <v>3.0335539712215902E-3</v>
      </c>
      <c r="F2014" s="5"/>
      <c r="G2014" s="5"/>
      <c r="H2014" s="5"/>
      <c r="I2014" s="5"/>
    </row>
    <row r="2015" spans="1:9" ht="15.75" customHeight="1" x14ac:dyDescent="0.25">
      <c r="A2015" s="5">
        <v>2012</v>
      </c>
      <c r="B2015" s="5" t="s">
        <v>74</v>
      </c>
      <c r="C2015" s="5" t="s">
        <v>222</v>
      </c>
      <c r="D2015" s="5" t="s">
        <v>1111</v>
      </c>
      <c r="E2015" s="5">
        <v>2.3422161348616501E-2</v>
      </c>
      <c r="F2015" s="5"/>
      <c r="G2015" s="5"/>
      <c r="H2015" s="5"/>
      <c r="I2015" s="5"/>
    </row>
    <row r="2016" spans="1:9" ht="15.75" customHeight="1" x14ac:dyDescent="0.25">
      <c r="A2016" s="5">
        <v>2012</v>
      </c>
      <c r="B2016" s="5" t="s">
        <v>85</v>
      </c>
      <c r="C2016" s="5" t="s">
        <v>222</v>
      </c>
      <c r="D2016" s="5" t="s">
        <v>1111</v>
      </c>
      <c r="E2016" s="5">
        <v>2.1271332524385601E-2</v>
      </c>
      <c r="F2016" s="5"/>
      <c r="G2016" s="5"/>
      <c r="H2016" s="5"/>
      <c r="I2016" s="5"/>
    </row>
    <row r="2017" spans="1:9" ht="15.75" customHeight="1" x14ac:dyDescent="0.25">
      <c r="A2017" s="5">
        <v>2012</v>
      </c>
      <c r="B2017" s="5" t="s">
        <v>93</v>
      </c>
      <c r="C2017" s="5" t="s">
        <v>222</v>
      </c>
      <c r="D2017" s="5" t="s">
        <v>1111</v>
      </c>
      <c r="E2017" s="5">
        <v>4.2355183601622701E-2</v>
      </c>
      <c r="F2017" s="5"/>
      <c r="G2017" s="5"/>
      <c r="H2017" s="5"/>
      <c r="I2017" s="5"/>
    </row>
    <row r="2018" spans="1:9" ht="15.75" customHeight="1" x14ac:dyDescent="0.25">
      <c r="A2018" s="5">
        <v>2012</v>
      </c>
      <c r="B2018" s="5" t="s">
        <v>95</v>
      </c>
      <c r="C2018" s="5" t="s">
        <v>222</v>
      </c>
      <c r="D2018" s="5" t="s">
        <v>1111</v>
      </c>
      <c r="E2018" s="5">
        <v>2.0245392383045398E-2</v>
      </c>
      <c r="F2018" s="5"/>
      <c r="G2018" s="5"/>
      <c r="H2018" s="5"/>
      <c r="I2018" s="5"/>
    </row>
    <row r="2019" spans="1:9" ht="15.75" customHeight="1" x14ac:dyDescent="0.25">
      <c r="A2019" s="5">
        <v>2012</v>
      </c>
      <c r="B2019" s="5" t="s">
        <v>98</v>
      </c>
      <c r="C2019" s="5" t="s">
        <v>222</v>
      </c>
      <c r="D2019" s="5" t="s">
        <v>1111</v>
      </c>
      <c r="E2019" s="5">
        <v>5.2416687931923396E-3</v>
      </c>
      <c r="F2019" s="5"/>
      <c r="G2019" s="5"/>
      <c r="H2019" s="5"/>
      <c r="I2019" s="5"/>
    </row>
    <row r="2020" spans="1:9" ht="15.75" customHeight="1" x14ac:dyDescent="0.25">
      <c r="A2020" s="5">
        <v>2012</v>
      </c>
      <c r="B2020" s="5" t="s">
        <v>101</v>
      </c>
      <c r="C2020" s="5" t="s">
        <v>222</v>
      </c>
      <c r="D2020" s="5" t="s">
        <v>1111</v>
      </c>
      <c r="E2020" s="5">
        <v>5.2690098375681498E-2</v>
      </c>
      <c r="F2020" s="5"/>
      <c r="G2020" s="5"/>
      <c r="H2020" s="5"/>
      <c r="I2020" s="5"/>
    </row>
    <row r="2021" spans="1:9" ht="15.75" customHeight="1" x14ac:dyDescent="0.25">
      <c r="A2021" s="5">
        <v>2012</v>
      </c>
      <c r="B2021" s="5" t="s">
        <v>1114</v>
      </c>
      <c r="C2021" s="5" t="s">
        <v>222</v>
      </c>
      <c r="D2021" s="5" t="s">
        <v>1111</v>
      </c>
      <c r="E2021" s="5">
        <v>5.1244928887245501E-3</v>
      </c>
      <c r="F2021" s="5"/>
      <c r="G2021" s="5"/>
      <c r="H2021" s="5"/>
      <c r="I2021" s="5"/>
    </row>
    <row r="2022" spans="1:9" ht="15.75" customHeight="1" x14ac:dyDescent="0.25">
      <c r="A2022" s="5">
        <v>2012</v>
      </c>
      <c r="B2022" s="5" t="s">
        <v>106</v>
      </c>
      <c r="C2022" s="5" t="s">
        <v>222</v>
      </c>
      <c r="D2022" s="5" t="s">
        <v>1111</v>
      </c>
      <c r="E2022" s="5">
        <v>1.88054307125857E-2</v>
      </c>
      <c r="F2022" s="5"/>
      <c r="G2022" s="5"/>
      <c r="H2022" s="5"/>
      <c r="I2022" s="5"/>
    </row>
    <row r="2023" spans="1:9" ht="15.75" customHeight="1" x14ac:dyDescent="0.25">
      <c r="A2023" s="5">
        <v>2012</v>
      </c>
      <c r="B2023" s="5" t="s">
        <v>109</v>
      </c>
      <c r="C2023" s="5" t="s">
        <v>222</v>
      </c>
      <c r="D2023" s="5" t="s">
        <v>1111</v>
      </c>
      <c r="E2023" s="5">
        <v>1.31237013003921E-2</v>
      </c>
      <c r="F2023" s="5"/>
      <c r="G2023" s="5"/>
      <c r="H2023" s="5"/>
      <c r="I2023" s="5"/>
    </row>
    <row r="2024" spans="1:9" ht="15.75" customHeight="1" x14ac:dyDescent="0.25">
      <c r="A2024" s="5">
        <v>2012</v>
      </c>
      <c r="B2024" s="5" t="s">
        <v>112</v>
      </c>
      <c r="C2024" s="5" t="s">
        <v>222</v>
      </c>
      <c r="D2024" s="5" t="s">
        <v>1111</v>
      </c>
      <c r="E2024" s="5">
        <v>1.1589998906358199E-2</v>
      </c>
      <c r="F2024" s="5"/>
      <c r="G2024" s="5"/>
      <c r="H2024" s="5"/>
      <c r="I2024" s="5"/>
    </row>
    <row r="2025" spans="1:9" ht="15.75" customHeight="1" x14ac:dyDescent="0.25">
      <c r="A2025" s="5">
        <v>2012</v>
      </c>
      <c r="B2025" s="5" t="s">
        <v>114</v>
      </c>
      <c r="C2025" s="5" t="s">
        <v>222</v>
      </c>
      <c r="D2025" s="5" t="s">
        <v>1111</v>
      </c>
      <c r="E2025" s="5">
        <v>0.120024580900848</v>
      </c>
      <c r="F2025" s="5"/>
      <c r="G2025" s="5"/>
      <c r="H2025" s="5"/>
      <c r="I2025" s="5"/>
    </row>
    <row r="2026" spans="1:9" ht="15.75" customHeight="1" x14ac:dyDescent="0.25">
      <c r="A2026" s="5">
        <v>2012</v>
      </c>
      <c r="B2026" s="5" t="s">
        <v>117</v>
      </c>
      <c r="C2026" s="5" t="s">
        <v>222</v>
      </c>
      <c r="D2026" s="5" t="s">
        <v>1111</v>
      </c>
      <c r="E2026" s="5">
        <v>2.8028476348694601E-2</v>
      </c>
      <c r="F2026" s="5"/>
      <c r="G2026" s="5"/>
      <c r="H2026" s="5"/>
      <c r="I2026" s="5"/>
    </row>
    <row r="2027" spans="1:9" ht="15.75" customHeight="1" x14ac:dyDescent="0.25">
      <c r="A2027" s="5">
        <v>2012</v>
      </c>
      <c r="B2027" s="5" t="s">
        <v>122</v>
      </c>
      <c r="C2027" s="5" t="s">
        <v>222</v>
      </c>
      <c r="D2027" s="5" t="s">
        <v>1111</v>
      </c>
      <c r="E2027" s="5">
        <v>1.9570979955108599E-2</v>
      </c>
      <c r="F2027" s="5"/>
      <c r="G2027" s="5"/>
      <c r="H2027" s="5"/>
      <c r="I2027" s="5"/>
    </row>
    <row r="2028" spans="1:9" ht="15.75" customHeight="1" x14ac:dyDescent="0.25">
      <c r="A2028" s="5">
        <v>2012</v>
      </c>
      <c r="B2028" s="5" t="s">
        <v>124</v>
      </c>
      <c r="C2028" s="5" t="s">
        <v>222</v>
      </c>
      <c r="D2028" s="5" t="s">
        <v>1111</v>
      </c>
      <c r="E2028" s="5">
        <v>3.4866341351636999E-3</v>
      </c>
      <c r="F2028" s="5"/>
      <c r="G2028" s="5"/>
      <c r="H2028" s="5"/>
      <c r="I2028" s="5"/>
    </row>
    <row r="2029" spans="1:9" ht="15.75" customHeight="1" x14ac:dyDescent="0.25">
      <c r="A2029" s="5">
        <v>2012</v>
      </c>
      <c r="B2029" s="5" t="s">
        <v>130</v>
      </c>
      <c r="C2029" s="5" t="s">
        <v>222</v>
      </c>
      <c r="D2029" s="5" t="s">
        <v>1111</v>
      </c>
      <c r="E2029" s="5">
        <v>1.3576781464334199E-2</v>
      </c>
      <c r="F2029" s="5"/>
      <c r="G2029" s="5"/>
      <c r="H2029" s="5"/>
      <c r="I2029" s="5"/>
    </row>
    <row r="2030" spans="1:9" ht="15.75" customHeight="1" x14ac:dyDescent="0.25">
      <c r="A2030" s="5">
        <v>2012</v>
      </c>
      <c r="B2030" s="5" t="s">
        <v>127</v>
      </c>
      <c r="C2030" s="5" t="s">
        <v>222</v>
      </c>
      <c r="D2030" s="5" t="s">
        <v>1111</v>
      </c>
      <c r="E2030" s="5">
        <v>1.4722501419130301E-2</v>
      </c>
      <c r="F2030" s="5"/>
      <c r="G2030" s="5"/>
      <c r="H2030" s="5"/>
      <c r="I2030" s="5"/>
    </row>
    <row r="2031" spans="1:9" ht="15.75" customHeight="1" x14ac:dyDescent="0.25">
      <c r="A2031" s="5">
        <v>2012</v>
      </c>
      <c r="B2031" s="5" t="s">
        <v>132</v>
      </c>
      <c r="C2031" s="5" t="s">
        <v>222</v>
      </c>
      <c r="D2031" s="5" t="s">
        <v>1111</v>
      </c>
      <c r="E2031" s="5">
        <v>1.0129205963993099E-2</v>
      </c>
      <c r="F2031" s="5"/>
      <c r="G2031" s="5"/>
      <c r="H2031" s="5"/>
      <c r="I2031" s="5"/>
    </row>
    <row r="2032" spans="1:9" ht="15.75" customHeight="1" x14ac:dyDescent="0.25">
      <c r="A2032" s="5">
        <v>2012</v>
      </c>
      <c r="B2032" s="5" t="s">
        <v>3</v>
      </c>
      <c r="C2032" s="5" t="s">
        <v>222</v>
      </c>
      <c r="D2032" s="5" t="s">
        <v>1113</v>
      </c>
      <c r="E2032" s="5">
        <v>2.0858395916429498E-3</v>
      </c>
      <c r="F2032" s="5"/>
      <c r="G2032" s="5"/>
      <c r="H2032" s="5"/>
      <c r="I2032" s="5"/>
    </row>
    <row r="2033" spans="1:9" ht="15.75" customHeight="1" x14ac:dyDescent="0.25">
      <c r="A2033" s="5">
        <v>2012</v>
      </c>
      <c r="B2033" s="5" t="s">
        <v>12</v>
      </c>
      <c r="C2033" s="5" t="s">
        <v>222</v>
      </c>
      <c r="D2033" s="5" t="s">
        <v>1113</v>
      </c>
      <c r="E2033" s="5">
        <v>4.8175102637443198E-4</v>
      </c>
      <c r="F2033" s="5"/>
      <c r="G2033" s="5"/>
      <c r="H2033" s="5"/>
      <c r="I2033" s="5"/>
    </row>
    <row r="2034" spans="1:9" ht="15.75" customHeight="1" x14ac:dyDescent="0.25">
      <c r="A2034" s="5">
        <v>2012</v>
      </c>
      <c r="B2034" s="5" t="s">
        <v>8</v>
      </c>
      <c r="C2034" s="5" t="s">
        <v>222</v>
      </c>
      <c r="D2034" s="5" t="s">
        <v>1113</v>
      </c>
      <c r="E2034" s="40">
        <v>2.27264610679488E-5</v>
      </c>
      <c r="F2034" s="5"/>
      <c r="G2034" s="5"/>
      <c r="H2034" s="5"/>
      <c r="I2034" s="5"/>
    </row>
    <row r="2035" spans="1:9" ht="15.75" customHeight="1" x14ac:dyDescent="0.25">
      <c r="A2035" s="5">
        <v>2012</v>
      </c>
      <c r="B2035" s="5" t="s">
        <v>15</v>
      </c>
      <c r="C2035" s="5" t="s">
        <v>222</v>
      </c>
      <c r="D2035" s="5" t="s">
        <v>1113</v>
      </c>
      <c r="E2035" s="5">
        <v>1.39355662372697E-4</v>
      </c>
      <c r="F2035" s="5"/>
      <c r="G2035" s="5"/>
      <c r="H2035" s="5"/>
      <c r="I2035" s="5"/>
    </row>
    <row r="2036" spans="1:9" ht="15.75" customHeight="1" x14ac:dyDescent="0.25">
      <c r="A2036" s="5">
        <v>2012</v>
      </c>
      <c r="B2036" s="5" t="s">
        <v>17</v>
      </c>
      <c r="C2036" s="5" t="s">
        <v>222</v>
      </c>
      <c r="D2036" s="5" t="s">
        <v>1113</v>
      </c>
      <c r="E2036" s="40">
        <v>9.2404292254297604E-5</v>
      </c>
      <c r="F2036" s="5"/>
      <c r="G2036" s="5"/>
      <c r="H2036" s="5"/>
      <c r="I2036" s="5"/>
    </row>
    <row r="2037" spans="1:9" ht="15.75" customHeight="1" x14ac:dyDescent="0.25">
      <c r="A2037" s="5">
        <v>2012</v>
      </c>
      <c r="B2037" s="5" t="s">
        <v>23</v>
      </c>
      <c r="C2037" s="5" t="s">
        <v>222</v>
      </c>
      <c r="D2037" s="5" t="s">
        <v>1113</v>
      </c>
      <c r="E2037" s="40">
        <v>4.4204215483812602E-5</v>
      </c>
      <c r="F2037" s="5"/>
      <c r="G2037" s="5"/>
      <c r="H2037" s="5"/>
      <c r="I2037" s="5"/>
    </row>
    <row r="2038" spans="1:9" ht="15.75" customHeight="1" x14ac:dyDescent="0.25">
      <c r="A2038" s="5">
        <v>2012</v>
      </c>
      <c r="B2038" s="5" t="s">
        <v>26</v>
      </c>
      <c r="C2038" s="5" t="s">
        <v>222</v>
      </c>
      <c r="D2038" s="5" t="s">
        <v>1113</v>
      </c>
      <c r="E2038" s="5">
        <v>1.2991544008293401E-3</v>
      </c>
      <c r="F2038" s="5"/>
      <c r="G2038" s="5"/>
      <c r="H2038" s="5"/>
      <c r="I2038" s="5"/>
    </row>
    <row r="2039" spans="1:9" ht="15.75" customHeight="1" x14ac:dyDescent="0.25">
      <c r="A2039" s="5">
        <v>2012</v>
      </c>
      <c r="B2039" s="5" t="s">
        <v>28</v>
      </c>
      <c r="C2039" s="5" t="s">
        <v>222</v>
      </c>
      <c r="D2039" s="5" t="s">
        <v>1113</v>
      </c>
      <c r="E2039" s="5">
        <v>7.2574830619186095E-4</v>
      </c>
      <c r="F2039" s="5"/>
      <c r="G2039" s="5"/>
      <c r="H2039" s="5"/>
      <c r="I2039" s="5"/>
    </row>
    <row r="2040" spans="1:9" ht="15.75" customHeight="1" x14ac:dyDescent="0.25">
      <c r="A2040" s="5">
        <v>2012</v>
      </c>
      <c r="B2040" s="5" t="s">
        <v>42</v>
      </c>
      <c r="C2040" s="5" t="s">
        <v>222</v>
      </c>
      <c r="D2040" s="5" t="s">
        <v>1113</v>
      </c>
      <c r="E2040" s="5">
        <v>7.58589291141699E-3</v>
      </c>
      <c r="F2040" s="5"/>
      <c r="G2040" s="5"/>
      <c r="H2040" s="5"/>
      <c r="I2040" s="5"/>
    </row>
    <row r="2041" spans="1:9" ht="15.75" customHeight="1" x14ac:dyDescent="0.25">
      <c r="A2041" s="5">
        <v>2012</v>
      </c>
      <c r="B2041" s="5" t="s">
        <v>34</v>
      </c>
      <c r="C2041" s="5" t="s">
        <v>222</v>
      </c>
      <c r="D2041" s="5" t="s">
        <v>1113</v>
      </c>
      <c r="E2041" s="5">
        <v>2.09782717550297E-4</v>
      </c>
      <c r="F2041" s="5"/>
      <c r="G2041" s="5"/>
      <c r="H2041" s="5"/>
      <c r="I2041" s="5"/>
    </row>
    <row r="2042" spans="1:9" ht="15.75" customHeight="1" x14ac:dyDescent="0.25">
      <c r="A2042" s="5">
        <v>2012</v>
      </c>
      <c r="B2042" s="5" t="s">
        <v>36</v>
      </c>
      <c r="C2042" s="5" t="s">
        <v>222</v>
      </c>
      <c r="D2042" s="5" t="s">
        <v>1113</v>
      </c>
      <c r="E2042" s="5">
        <v>5.1697204620314498E-2</v>
      </c>
      <c r="F2042" s="5"/>
      <c r="G2042" s="5"/>
      <c r="H2042" s="5"/>
      <c r="I2042" s="5"/>
    </row>
    <row r="2043" spans="1:9" ht="15.75" customHeight="1" x14ac:dyDescent="0.25">
      <c r="A2043" s="5">
        <v>2012</v>
      </c>
      <c r="B2043" s="5" t="s">
        <v>39</v>
      </c>
      <c r="C2043" s="5" t="s">
        <v>222</v>
      </c>
      <c r="D2043" s="5" t="s">
        <v>1113</v>
      </c>
      <c r="E2043" s="5">
        <v>8.0539081646184892E-3</v>
      </c>
      <c r="F2043" s="5"/>
      <c r="G2043" s="5"/>
      <c r="H2043" s="5"/>
      <c r="I2043" s="5"/>
    </row>
    <row r="2044" spans="1:9" ht="15.75" customHeight="1" x14ac:dyDescent="0.25">
      <c r="A2044" s="5">
        <v>2012</v>
      </c>
      <c r="B2044" s="5" t="s">
        <v>45</v>
      </c>
      <c r="C2044" s="5" t="s">
        <v>222</v>
      </c>
      <c r="D2044" s="5" t="s">
        <v>1113</v>
      </c>
      <c r="E2044" s="5">
        <v>7.6795459103233803E-4</v>
      </c>
      <c r="F2044" s="5"/>
      <c r="G2044" s="5"/>
      <c r="H2044" s="5"/>
      <c r="I2044" s="5"/>
    </row>
    <row r="2045" spans="1:9" ht="15.75" customHeight="1" x14ac:dyDescent="0.25">
      <c r="A2045" s="5">
        <v>2012</v>
      </c>
      <c r="B2045" s="5" t="s">
        <v>47</v>
      </c>
      <c r="C2045" s="5" t="s">
        <v>222</v>
      </c>
      <c r="D2045" s="5" t="s">
        <v>1113</v>
      </c>
      <c r="E2045" s="5">
        <v>1.10887648118461E-2</v>
      </c>
      <c r="F2045" s="5"/>
      <c r="G2045" s="5"/>
      <c r="H2045" s="5"/>
      <c r="I2045" s="5"/>
    </row>
    <row r="2046" spans="1:9" ht="15.75" customHeight="1" x14ac:dyDescent="0.25">
      <c r="A2046" s="5">
        <v>2012</v>
      </c>
      <c r="B2046" s="5" t="s">
        <v>50</v>
      </c>
      <c r="C2046" s="5" t="s">
        <v>222</v>
      </c>
      <c r="D2046" s="5" t="s">
        <v>1113</v>
      </c>
      <c r="E2046" s="5">
        <v>0.23649829688899701</v>
      </c>
      <c r="F2046" s="5"/>
      <c r="G2046" s="5"/>
      <c r="H2046" s="5"/>
      <c r="I2046" s="5"/>
    </row>
    <row r="2047" spans="1:9" ht="15.75" customHeight="1" x14ac:dyDescent="0.25">
      <c r="A2047" s="5">
        <v>2012</v>
      </c>
      <c r="B2047" s="5" t="s">
        <v>57</v>
      </c>
      <c r="C2047" s="5" t="s">
        <v>222</v>
      </c>
      <c r="D2047" s="5" t="s">
        <v>1113</v>
      </c>
      <c r="E2047" s="5">
        <v>4.1531983248350502E-4</v>
      </c>
      <c r="F2047" s="5"/>
      <c r="G2047" s="5"/>
      <c r="H2047" s="5"/>
      <c r="I2047" s="5"/>
    </row>
    <row r="2048" spans="1:9" ht="15.75" customHeight="1" x14ac:dyDescent="0.25">
      <c r="A2048" s="5">
        <v>2012</v>
      </c>
      <c r="B2048" s="5" t="s">
        <v>54</v>
      </c>
      <c r="C2048" s="5" t="s">
        <v>222</v>
      </c>
      <c r="D2048" s="5" t="s">
        <v>1113</v>
      </c>
      <c r="E2048" s="40">
        <v>4.6202146127148802E-5</v>
      </c>
      <c r="F2048" s="5"/>
      <c r="G2048" s="5"/>
      <c r="H2048" s="5"/>
      <c r="I2048" s="5"/>
    </row>
    <row r="2049" spans="1:9" ht="15.75" customHeight="1" x14ac:dyDescent="0.25">
      <c r="A2049" s="5">
        <v>2012</v>
      </c>
      <c r="B2049" s="5" t="s">
        <v>60</v>
      </c>
      <c r="C2049" s="5" t="s">
        <v>222</v>
      </c>
      <c r="D2049" s="5" t="s">
        <v>1113</v>
      </c>
      <c r="E2049" s="5">
        <v>3.93217724741598E-2</v>
      </c>
      <c r="F2049" s="5"/>
      <c r="G2049" s="5"/>
      <c r="H2049" s="5"/>
      <c r="I2049" s="5"/>
    </row>
    <row r="2050" spans="1:9" ht="15.75" customHeight="1" x14ac:dyDescent="0.25">
      <c r="A2050" s="5">
        <v>2012</v>
      </c>
      <c r="B2050" s="5" t="s">
        <v>62</v>
      </c>
      <c r="C2050" s="5" t="s">
        <v>222</v>
      </c>
      <c r="D2050" s="5" t="s">
        <v>1113</v>
      </c>
      <c r="E2050" s="5">
        <v>1.20275424728837E-3</v>
      </c>
      <c r="F2050" s="5"/>
      <c r="G2050" s="5"/>
      <c r="H2050" s="5"/>
      <c r="I2050" s="5"/>
    </row>
    <row r="2051" spans="1:9" ht="15.75" customHeight="1" x14ac:dyDescent="0.25">
      <c r="A2051" s="5">
        <v>2012</v>
      </c>
      <c r="B2051" s="5" t="s">
        <v>66</v>
      </c>
      <c r="C2051" s="5" t="s">
        <v>222</v>
      </c>
      <c r="D2051" s="5" t="s">
        <v>1113</v>
      </c>
      <c r="E2051" s="5">
        <v>7.2949442614811703E-4</v>
      </c>
      <c r="F2051" s="5"/>
      <c r="G2051" s="5"/>
      <c r="H2051" s="5"/>
      <c r="I2051" s="5"/>
    </row>
    <row r="2052" spans="1:9" ht="15.75" customHeight="1" x14ac:dyDescent="0.25">
      <c r="A2052" s="5">
        <v>2012</v>
      </c>
      <c r="B2052" s="5" t="s">
        <v>64</v>
      </c>
      <c r="C2052" s="5" t="s">
        <v>222</v>
      </c>
      <c r="D2052" s="5" t="s">
        <v>1113</v>
      </c>
      <c r="E2052" s="5">
        <v>1.2239822603738099E-3</v>
      </c>
      <c r="F2052" s="5"/>
      <c r="G2052" s="5"/>
      <c r="H2052" s="5"/>
      <c r="I2052" s="5"/>
    </row>
    <row r="2053" spans="1:9" ht="15.75" customHeight="1" x14ac:dyDescent="0.25">
      <c r="A2053" s="5">
        <v>2012</v>
      </c>
      <c r="B2053" s="5" t="s">
        <v>87</v>
      </c>
      <c r="C2053" s="5" t="s">
        <v>222</v>
      </c>
      <c r="D2053" s="5" t="s">
        <v>1113</v>
      </c>
      <c r="E2053" s="5">
        <v>8.2564483835866997E-4</v>
      </c>
      <c r="F2053" s="5"/>
      <c r="G2053" s="5"/>
      <c r="H2053" s="5"/>
      <c r="I2053" s="5"/>
    </row>
    <row r="2054" spans="1:9" ht="15.75" customHeight="1" x14ac:dyDescent="0.25">
      <c r="A2054" s="5">
        <v>2012</v>
      </c>
      <c r="B2054" s="5" t="s">
        <v>90</v>
      </c>
      <c r="C2054" s="5" t="s">
        <v>222</v>
      </c>
      <c r="D2054" s="5" t="s">
        <v>1113</v>
      </c>
      <c r="E2054" s="5">
        <v>7.3773589005187801E-4</v>
      </c>
      <c r="F2054" s="5"/>
      <c r="G2054" s="5"/>
      <c r="H2054" s="5"/>
      <c r="I2054" s="5"/>
    </row>
    <row r="2055" spans="1:9" ht="15.75" customHeight="1" x14ac:dyDescent="0.25">
      <c r="A2055" s="5">
        <v>2012</v>
      </c>
      <c r="B2055" s="5" t="s">
        <v>72</v>
      </c>
      <c r="C2055" s="5" t="s">
        <v>222</v>
      </c>
      <c r="D2055" s="5" t="s">
        <v>1113</v>
      </c>
      <c r="E2055" s="5">
        <v>1.88754497529184E-3</v>
      </c>
      <c r="F2055" s="5"/>
      <c r="G2055" s="5"/>
      <c r="H2055" s="5"/>
      <c r="I2055" s="5"/>
    </row>
    <row r="2056" spans="1:9" ht="15.75" customHeight="1" x14ac:dyDescent="0.25">
      <c r="A2056" s="5">
        <v>2012</v>
      </c>
      <c r="B2056" s="5" t="s">
        <v>79</v>
      </c>
      <c r="C2056" s="5" t="s">
        <v>222</v>
      </c>
      <c r="D2056" s="5" t="s">
        <v>1113</v>
      </c>
      <c r="E2056" s="5">
        <v>1.5915265763485401E-2</v>
      </c>
      <c r="F2056" s="5"/>
      <c r="G2056" s="5"/>
      <c r="H2056" s="5"/>
      <c r="I2056" s="5"/>
    </row>
    <row r="2057" spans="1:9" ht="15.75" customHeight="1" x14ac:dyDescent="0.25">
      <c r="A2057" s="5">
        <v>2012</v>
      </c>
      <c r="B2057" s="5" t="s">
        <v>82</v>
      </c>
      <c r="C2057" s="5" t="s">
        <v>222</v>
      </c>
      <c r="D2057" s="5" t="s">
        <v>1113</v>
      </c>
      <c r="E2057" s="40">
        <v>2.0728530424612699E-5</v>
      </c>
      <c r="F2057" s="5"/>
      <c r="G2057" s="5"/>
      <c r="H2057" s="5"/>
      <c r="I2057" s="5"/>
    </row>
    <row r="2058" spans="1:9" ht="15.75" customHeight="1" x14ac:dyDescent="0.25">
      <c r="A2058" s="5">
        <v>2012</v>
      </c>
      <c r="B2058" s="5" t="s">
        <v>74</v>
      </c>
      <c r="C2058" s="5" t="s">
        <v>222</v>
      </c>
      <c r="D2058" s="5" t="s">
        <v>1113</v>
      </c>
      <c r="E2058" s="40">
        <v>1.2487066520851E-5</v>
      </c>
      <c r="F2058" s="5"/>
      <c r="G2058" s="5"/>
      <c r="H2058" s="5"/>
      <c r="I2058" s="5"/>
    </row>
    <row r="2059" spans="1:9" ht="15.75" customHeight="1" x14ac:dyDescent="0.25">
      <c r="A2059" s="5">
        <v>2012</v>
      </c>
      <c r="B2059" s="5" t="s">
        <v>85</v>
      </c>
      <c r="C2059" s="5" t="s">
        <v>222</v>
      </c>
      <c r="D2059" s="5" t="s">
        <v>1113</v>
      </c>
      <c r="E2059" s="5">
        <v>4.1776729752159196E-3</v>
      </c>
      <c r="F2059" s="5"/>
      <c r="G2059" s="5"/>
      <c r="H2059" s="5"/>
      <c r="I2059" s="5"/>
    </row>
    <row r="2060" spans="1:9" ht="15.75" customHeight="1" x14ac:dyDescent="0.25">
      <c r="A2060" s="5">
        <v>2012</v>
      </c>
      <c r="B2060" s="5" t="s">
        <v>93</v>
      </c>
      <c r="C2060" s="5" t="s">
        <v>222</v>
      </c>
      <c r="D2060" s="5" t="s">
        <v>1113</v>
      </c>
      <c r="E2060" s="5">
        <v>2.6155409534574501E-3</v>
      </c>
      <c r="F2060" s="5"/>
      <c r="G2060" s="5"/>
      <c r="H2060" s="5"/>
      <c r="I2060" s="5"/>
    </row>
    <row r="2061" spans="1:9" ht="15.75" customHeight="1" x14ac:dyDescent="0.25">
      <c r="A2061" s="5">
        <v>2012</v>
      </c>
      <c r="B2061" s="5" t="s">
        <v>95</v>
      </c>
      <c r="C2061" s="5" t="s">
        <v>222</v>
      </c>
      <c r="D2061" s="5" t="s">
        <v>1113</v>
      </c>
      <c r="E2061" s="5">
        <v>1.36508611205943E-3</v>
      </c>
      <c r="F2061" s="5"/>
      <c r="G2061" s="5"/>
      <c r="H2061" s="5"/>
      <c r="I2061" s="5"/>
    </row>
    <row r="2062" spans="1:9" ht="15.75" customHeight="1" x14ac:dyDescent="0.25">
      <c r="A2062" s="5">
        <v>2012</v>
      </c>
      <c r="B2062" s="5" t="s">
        <v>98</v>
      </c>
      <c r="C2062" s="5" t="s">
        <v>222</v>
      </c>
      <c r="D2062" s="5" t="s">
        <v>1113</v>
      </c>
      <c r="E2062" s="40">
        <v>4.79503354400679E-5</v>
      </c>
      <c r="F2062" s="5"/>
      <c r="G2062" s="5"/>
      <c r="H2062" s="5"/>
      <c r="I2062" s="5"/>
    </row>
    <row r="2063" spans="1:9" ht="15.75" customHeight="1" x14ac:dyDescent="0.25">
      <c r="A2063" s="5">
        <v>2012</v>
      </c>
      <c r="B2063" s="5" t="s">
        <v>101</v>
      </c>
      <c r="C2063" s="5" t="s">
        <v>222</v>
      </c>
      <c r="D2063" s="5" t="s">
        <v>1113</v>
      </c>
      <c r="E2063" s="5">
        <v>2.0553711493320699E-4</v>
      </c>
      <c r="F2063" s="5"/>
      <c r="G2063" s="5"/>
      <c r="H2063" s="5"/>
      <c r="I2063" s="5"/>
    </row>
    <row r="2064" spans="1:9" ht="15.75" customHeight="1" x14ac:dyDescent="0.25">
      <c r="A2064" s="5">
        <v>2012</v>
      </c>
      <c r="B2064" s="5" t="s">
        <v>104</v>
      </c>
      <c r="C2064" s="5" t="s">
        <v>222</v>
      </c>
      <c r="D2064" s="5" t="s">
        <v>1113</v>
      </c>
      <c r="E2064" s="40">
        <v>2.6972063685038199E-5</v>
      </c>
      <c r="F2064" s="5"/>
      <c r="G2064" s="5"/>
      <c r="H2064" s="5"/>
      <c r="I2064" s="5"/>
    </row>
    <row r="2065" spans="1:9" ht="15.75" customHeight="1" x14ac:dyDescent="0.25">
      <c r="A2065" s="5">
        <v>2012</v>
      </c>
      <c r="B2065" s="5" t="s">
        <v>106</v>
      </c>
      <c r="C2065" s="5" t="s">
        <v>222</v>
      </c>
      <c r="D2065" s="5" t="s">
        <v>1113</v>
      </c>
      <c r="E2065" s="5">
        <v>2.67188259759953E-2</v>
      </c>
      <c r="F2065" s="5"/>
      <c r="G2065" s="5"/>
      <c r="H2065" s="5"/>
      <c r="I2065" s="5"/>
    </row>
    <row r="2066" spans="1:9" ht="15.75" customHeight="1" x14ac:dyDescent="0.25">
      <c r="A2066" s="5">
        <v>2012</v>
      </c>
      <c r="B2066" s="5" t="s">
        <v>109</v>
      </c>
      <c r="C2066" s="5" t="s">
        <v>222</v>
      </c>
      <c r="D2066" s="5" t="s">
        <v>1113</v>
      </c>
      <c r="E2066" s="5">
        <v>1.64579536744816E-3</v>
      </c>
      <c r="F2066" s="5"/>
      <c r="G2066" s="5"/>
      <c r="H2066" s="5"/>
      <c r="I2066" s="5"/>
    </row>
    <row r="2067" spans="1:9" ht="15.75" customHeight="1" x14ac:dyDescent="0.25">
      <c r="A2067" s="5">
        <v>2012</v>
      </c>
      <c r="B2067" s="5" t="s">
        <v>112</v>
      </c>
      <c r="C2067" s="5" t="s">
        <v>222</v>
      </c>
      <c r="D2067" s="5" t="s">
        <v>1113</v>
      </c>
      <c r="E2067" s="5">
        <v>0.220571293282982</v>
      </c>
      <c r="F2067" s="5"/>
      <c r="G2067" s="5"/>
      <c r="H2067" s="5"/>
      <c r="I2067" s="5"/>
    </row>
    <row r="2068" spans="1:9" ht="15.75" customHeight="1" x14ac:dyDescent="0.25">
      <c r="A2068" s="5">
        <v>2012</v>
      </c>
      <c r="B2068" s="5" t="s">
        <v>114</v>
      </c>
      <c r="C2068" s="5" t="s">
        <v>222</v>
      </c>
      <c r="D2068" s="5" t="s">
        <v>1113</v>
      </c>
      <c r="E2068" s="5">
        <v>0.29900605447907302</v>
      </c>
      <c r="F2068" s="5"/>
      <c r="G2068" s="5"/>
      <c r="H2068" s="5"/>
      <c r="I2068" s="5"/>
    </row>
    <row r="2069" spans="1:9" ht="15.75" customHeight="1" x14ac:dyDescent="0.25">
      <c r="A2069" s="5">
        <v>2012</v>
      </c>
      <c r="B2069" s="5" t="s">
        <v>117</v>
      </c>
      <c r="C2069" s="5" t="s">
        <v>222</v>
      </c>
      <c r="D2069" s="5" t="s">
        <v>1113</v>
      </c>
      <c r="E2069" s="40">
        <v>2.5723357032953099E-5</v>
      </c>
      <c r="F2069" s="5"/>
      <c r="G2069" s="5"/>
      <c r="H2069" s="5"/>
      <c r="I2069" s="5"/>
    </row>
    <row r="2070" spans="1:9" ht="15.75" customHeight="1" x14ac:dyDescent="0.25">
      <c r="A2070" s="5">
        <v>2012</v>
      </c>
      <c r="B2070" s="5" t="s">
        <v>122</v>
      </c>
      <c r="C2070" s="5" t="s">
        <v>222</v>
      </c>
      <c r="D2070" s="5" t="s">
        <v>1113</v>
      </c>
      <c r="E2070" s="5">
        <v>4.1370650348901097E-2</v>
      </c>
      <c r="F2070" s="5"/>
      <c r="G2070" s="5"/>
      <c r="H2070" s="5"/>
      <c r="I2070" s="5"/>
    </row>
    <row r="2071" spans="1:9" ht="15.75" customHeight="1" x14ac:dyDescent="0.25">
      <c r="A2071" s="5">
        <v>2012</v>
      </c>
      <c r="B2071" s="5" t="s">
        <v>124</v>
      </c>
      <c r="C2071" s="5" t="s">
        <v>222</v>
      </c>
      <c r="D2071" s="5" t="s">
        <v>1113</v>
      </c>
      <c r="E2071" s="40">
        <v>3.49637862583828E-5</v>
      </c>
      <c r="F2071" s="5"/>
      <c r="G2071" s="5"/>
      <c r="H2071" s="5"/>
      <c r="I2071" s="5"/>
    </row>
    <row r="2072" spans="1:9" ht="15.75" customHeight="1" x14ac:dyDescent="0.25">
      <c r="A2072" s="5">
        <v>2012</v>
      </c>
      <c r="B2072" s="5" t="s">
        <v>130</v>
      </c>
      <c r="C2072" s="5" t="s">
        <v>222</v>
      </c>
      <c r="D2072" s="5" t="s">
        <v>1113</v>
      </c>
      <c r="E2072" s="5">
        <v>4.4154267217729203E-4</v>
      </c>
      <c r="F2072" s="5"/>
      <c r="G2072" s="5"/>
      <c r="H2072" s="5"/>
      <c r="I2072" s="5"/>
    </row>
    <row r="2073" spans="1:9" ht="15.75" customHeight="1" x14ac:dyDescent="0.25">
      <c r="A2073" s="5">
        <v>2012</v>
      </c>
      <c r="B2073" s="5" t="s">
        <v>127</v>
      </c>
      <c r="C2073" s="5" t="s">
        <v>222</v>
      </c>
      <c r="D2073" s="5" t="s">
        <v>1113</v>
      </c>
      <c r="E2073" s="5">
        <v>1.8529807751621202E-2</v>
      </c>
      <c r="F2073" s="5"/>
      <c r="G2073" s="5"/>
      <c r="H2073" s="5"/>
      <c r="I2073" s="5"/>
    </row>
    <row r="2074" spans="1:9" ht="15.75" customHeight="1" x14ac:dyDescent="0.25">
      <c r="A2074" s="5">
        <v>2012</v>
      </c>
      <c r="B2074" s="5" t="s">
        <v>132</v>
      </c>
      <c r="C2074" s="5" t="s">
        <v>222</v>
      </c>
      <c r="D2074" s="5" t="s">
        <v>1113</v>
      </c>
      <c r="E2074" s="40">
        <v>8.4662311011369894E-5</v>
      </c>
      <c r="F2074" s="5"/>
      <c r="G2074" s="5"/>
      <c r="H2074" s="5"/>
      <c r="I2074" s="5"/>
    </row>
    <row r="2075" spans="1:9" ht="15.75" customHeight="1" x14ac:dyDescent="0.25">
      <c r="A2075" s="5">
        <v>2012</v>
      </c>
      <c r="B2075" s="5" t="s">
        <v>3</v>
      </c>
      <c r="C2075" s="5" t="s">
        <v>222</v>
      </c>
      <c r="D2075" s="5" t="s">
        <v>1115</v>
      </c>
      <c r="E2075" s="5">
        <v>0.113258262978548</v>
      </c>
      <c r="F2075" s="5"/>
      <c r="G2075" s="5"/>
      <c r="H2075" s="5"/>
      <c r="I2075" s="5"/>
    </row>
    <row r="2076" spans="1:9" ht="15.75" customHeight="1" x14ac:dyDescent="0.25">
      <c r="A2076" s="5">
        <v>2012</v>
      </c>
      <c r="B2076" s="5" t="s">
        <v>12</v>
      </c>
      <c r="C2076" s="5" t="s">
        <v>222</v>
      </c>
      <c r="D2076" s="5" t="s">
        <v>1115</v>
      </c>
      <c r="E2076" s="5">
        <v>3.8423160622699201E-4</v>
      </c>
      <c r="F2076" s="5"/>
      <c r="G2076" s="5"/>
      <c r="H2076" s="5"/>
      <c r="I2076" s="5"/>
    </row>
    <row r="2077" spans="1:9" ht="15.75" customHeight="1" x14ac:dyDescent="0.25">
      <c r="A2077" s="5">
        <v>2012</v>
      </c>
      <c r="B2077" s="5" t="s">
        <v>8</v>
      </c>
      <c r="C2077" s="5" t="s">
        <v>222</v>
      </c>
      <c r="D2077" s="5" t="s">
        <v>1115</v>
      </c>
      <c r="E2077" s="40">
        <v>8.4169026555748699E-7</v>
      </c>
      <c r="F2077" s="5"/>
      <c r="G2077" s="5"/>
      <c r="H2077" s="5"/>
      <c r="I2077" s="5"/>
    </row>
    <row r="2078" spans="1:9" ht="15.75" customHeight="1" x14ac:dyDescent="0.25">
      <c r="A2078" s="5">
        <v>2012</v>
      </c>
      <c r="B2078" s="5" t="s">
        <v>15</v>
      </c>
      <c r="C2078" s="5" t="s">
        <v>222</v>
      </c>
      <c r="D2078" s="5" t="s">
        <v>1115</v>
      </c>
      <c r="E2078" s="5">
        <v>4.8649697349222699E-4</v>
      </c>
      <c r="F2078" s="5"/>
      <c r="G2078" s="5"/>
      <c r="H2078" s="5"/>
      <c r="I2078" s="5"/>
    </row>
    <row r="2079" spans="1:9" ht="15.75" customHeight="1" x14ac:dyDescent="0.25">
      <c r="A2079" s="5">
        <v>2012</v>
      </c>
      <c r="B2079" s="5" t="s">
        <v>17</v>
      </c>
      <c r="C2079" s="5" t="s">
        <v>222</v>
      </c>
      <c r="D2079" s="5" t="s">
        <v>1115</v>
      </c>
      <c r="E2079" s="5">
        <v>9.6649609813435094E-2</v>
      </c>
      <c r="F2079" s="5"/>
      <c r="G2079" s="5"/>
      <c r="H2079" s="5"/>
      <c r="I2079" s="5"/>
    </row>
    <row r="2080" spans="1:9" ht="15.75" customHeight="1" x14ac:dyDescent="0.25">
      <c r="A2080" s="5">
        <v>2012</v>
      </c>
      <c r="B2080" s="5" t="s">
        <v>23</v>
      </c>
      <c r="C2080" s="5" t="s">
        <v>222</v>
      </c>
      <c r="D2080" s="5" t="s">
        <v>1115</v>
      </c>
      <c r="E2080" s="40">
        <v>3.7455216817308099E-5</v>
      </c>
      <c r="F2080" s="5"/>
      <c r="G2080" s="5"/>
      <c r="H2080" s="5"/>
      <c r="I2080" s="5"/>
    </row>
    <row r="2081" spans="1:9" ht="15.75" customHeight="1" x14ac:dyDescent="0.25">
      <c r="A2081" s="5">
        <v>2012</v>
      </c>
      <c r="B2081" s="5" t="s">
        <v>26</v>
      </c>
      <c r="C2081" s="5" t="s">
        <v>222</v>
      </c>
      <c r="D2081" s="5" t="s">
        <v>1115</v>
      </c>
      <c r="E2081" s="40">
        <v>3.7876061950086901E-5</v>
      </c>
      <c r="F2081" s="5"/>
      <c r="G2081" s="5"/>
      <c r="H2081" s="5"/>
      <c r="I2081" s="5"/>
    </row>
    <row r="2082" spans="1:9" ht="15.75" customHeight="1" x14ac:dyDescent="0.25">
      <c r="A2082" s="5">
        <v>2012</v>
      </c>
      <c r="B2082" s="5" t="s">
        <v>28</v>
      </c>
      <c r="C2082" s="5" t="s">
        <v>222</v>
      </c>
      <c r="D2082" s="5" t="s">
        <v>1115</v>
      </c>
      <c r="E2082" s="40">
        <v>4.5872119472883E-5</v>
      </c>
      <c r="F2082" s="5"/>
      <c r="G2082" s="5"/>
      <c r="H2082" s="5"/>
      <c r="I2082" s="5"/>
    </row>
    <row r="2083" spans="1:9" ht="15.75" customHeight="1" x14ac:dyDescent="0.25">
      <c r="A2083" s="5">
        <v>2012</v>
      </c>
      <c r="B2083" s="5" t="s">
        <v>42</v>
      </c>
      <c r="C2083" s="5" t="s">
        <v>222</v>
      </c>
      <c r="D2083" s="5" t="s">
        <v>1115</v>
      </c>
      <c r="E2083" s="5">
        <v>3.3330934516076401E-4</v>
      </c>
      <c r="F2083" s="5"/>
      <c r="G2083" s="5"/>
      <c r="H2083" s="5"/>
      <c r="I2083" s="5"/>
    </row>
    <row r="2084" spans="1:9" ht="15.75" customHeight="1" x14ac:dyDescent="0.25">
      <c r="A2084" s="5">
        <v>2012</v>
      </c>
      <c r="B2084" s="5" t="s">
        <v>36</v>
      </c>
      <c r="C2084" s="5" t="s">
        <v>222</v>
      </c>
      <c r="D2084" s="5" t="s">
        <v>1115</v>
      </c>
      <c r="E2084" s="5">
        <v>0.339097228271871</v>
      </c>
      <c r="F2084" s="5"/>
      <c r="G2084" s="5"/>
      <c r="H2084" s="5"/>
      <c r="I2084" s="5"/>
    </row>
    <row r="2085" spans="1:9" ht="15.75" customHeight="1" x14ac:dyDescent="0.25">
      <c r="A2085" s="5">
        <v>2012</v>
      </c>
      <c r="B2085" s="5" t="s">
        <v>39</v>
      </c>
      <c r="C2085" s="5" t="s">
        <v>222</v>
      </c>
      <c r="D2085" s="5" t="s">
        <v>1115</v>
      </c>
      <c r="E2085" s="5">
        <v>0.16256574127030399</v>
      </c>
      <c r="F2085" s="5"/>
      <c r="G2085" s="5"/>
      <c r="H2085" s="5"/>
      <c r="I2085" s="5"/>
    </row>
    <row r="2086" spans="1:9" ht="15.75" customHeight="1" x14ac:dyDescent="0.25">
      <c r="A2086" s="5">
        <v>2012</v>
      </c>
      <c r="B2086" s="5" t="s">
        <v>45</v>
      </c>
      <c r="C2086" s="5" t="s">
        <v>222</v>
      </c>
      <c r="D2086" s="5" t="s">
        <v>1115</v>
      </c>
      <c r="E2086" s="40">
        <v>1.8517185842264699E-5</v>
      </c>
      <c r="F2086" s="5"/>
      <c r="G2086" s="5"/>
      <c r="H2086" s="5"/>
      <c r="I2086" s="5"/>
    </row>
    <row r="2087" spans="1:9" ht="15.75" customHeight="1" x14ac:dyDescent="0.25">
      <c r="A2087" s="5">
        <v>2012</v>
      </c>
      <c r="B2087" s="5" t="s">
        <v>47</v>
      </c>
      <c r="C2087" s="5" t="s">
        <v>222</v>
      </c>
      <c r="D2087" s="5" t="s">
        <v>1115</v>
      </c>
      <c r="E2087" s="5">
        <v>4.2736823233681404E-3</v>
      </c>
      <c r="F2087" s="5"/>
      <c r="G2087" s="5"/>
      <c r="H2087" s="5"/>
      <c r="I2087" s="5"/>
    </row>
    <row r="2088" spans="1:9" ht="15.75" customHeight="1" x14ac:dyDescent="0.25">
      <c r="A2088" s="5">
        <v>2012</v>
      </c>
      <c r="B2088" s="5" t="s">
        <v>50</v>
      </c>
      <c r="C2088" s="5" t="s">
        <v>222</v>
      </c>
      <c r="D2088" s="5" t="s">
        <v>1115</v>
      </c>
      <c r="E2088" s="40">
        <v>3.0300849560069501E-5</v>
      </c>
      <c r="F2088" s="5"/>
      <c r="G2088" s="5"/>
      <c r="H2088" s="5"/>
      <c r="I2088" s="5"/>
    </row>
    <row r="2089" spans="1:9" ht="15.75" customHeight="1" x14ac:dyDescent="0.25">
      <c r="A2089" s="5">
        <v>2012</v>
      </c>
      <c r="B2089" s="5" t="s">
        <v>57</v>
      </c>
      <c r="C2089" s="5" t="s">
        <v>222</v>
      </c>
      <c r="D2089" s="5" t="s">
        <v>1115</v>
      </c>
      <c r="E2089" s="40">
        <v>3.9559442481201898E-5</v>
      </c>
      <c r="F2089" s="5"/>
      <c r="G2089" s="5"/>
      <c r="H2089" s="5"/>
      <c r="I2089" s="5"/>
    </row>
    <row r="2090" spans="1:9" ht="15.75" customHeight="1" x14ac:dyDescent="0.25">
      <c r="A2090" s="5">
        <v>2012</v>
      </c>
      <c r="B2090" s="5" t="s">
        <v>60</v>
      </c>
      <c r="C2090" s="5" t="s">
        <v>222</v>
      </c>
      <c r="D2090" s="5" t="s">
        <v>1115</v>
      </c>
      <c r="E2090" s="5">
        <v>9.2632222175929192E-3</v>
      </c>
      <c r="F2090" s="5"/>
      <c r="G2090" s="5"/>
      <c r="H2090" s="5"/>
      <c r="I2090" s="5"/>
    </row>
    <row r="2091" spans="1:9" ht="15.75" customHeight="1" x14ac:dyDescent="0.25">
      <c r="A2091" s="5">
        <v>2012</v>
      </c>
      <c r="B2091" s="5" t="s">
        <v>62</v>
      </c>
      <c r="C2091" s="5" t="s">
        <v>222</v>
      </c>
      <c r="D2091" s="5" t="s">
        <v>1115</v>
      </c>
      <c r="E2091" s="40">
        <v>4.2505358410653099E-5</v>
      </c>
      <c r="F2091" s="5"/>
      <c r="G2091" s="5"/>
      <c r="H2091" s="5"/>
      <c r="I2091" s="5"/>
    </row>
    <row r="2092" spans="1:9" ht="15.75" customHeight="1" x14ac:dyDescent="0.25">
      <c r="A2092" s="5">
        <v>2012</v>
      </c>
      <c r="B2092" s="5" t="s">
        <v>66</v>
      </c>
      <c r="C2092" s="5" t="s">
        <v>222</v>
      </c>
      <c r="D2092" s="5" t="s">
        <v>1115</v>
      </c>
      <c r="E2092" s="40">
        <v>8.4169026555748699E-7</v>
      </c>
      <c r="F2092" s="5"/>
      <c r="G2092" s="5"/>
      <c r="H2092" s="5"/>
      <c r="I2092" s="5"/>
    </row>
    <row r="2093" spans="1:9" ht="15.75" customHeight="1" x14ac:dyDescent="0.25">
      <c r="A2093" s="5">
        <v>2012</v>
      </c>
      <c r="B2093" s="5" t="s">
        <v>64</v>
      </c>
      <c r="C2093" s="5" t="s">
        <v>222</v>
      </c>
      <c r="D2093" s="5" t="s">
        <v>1115</v>
      </c>
      <c r="E2093" s="5">
        <v>1.6118368585425801E-4</v>
      </c>
      <c r="F2093" s="5"/>
      <c r="G2093" s="5"/>
      <c r="H2093" s="5"/>
      <c r="I2093" s="5"/>
    </row>
    <row r="2094" spans="1:9" ht="15.75" customHeight="1" x14ac:dyDescent="0.25">
      <c r="A2094" s="5">
        <v>2012</v>
      </c>
      <c r="B2094" s="5" t="s">
        <v>87</v>
      </c>
      <c r="C2094" s="5" t="s">
        <v>222</v>
      </c>
      <c r="D2094" s="5" t="s">
        <v>1115</v>
      </c>
      <c r="E2094" s="5">
        <v>2.4787778320667998E-4</v>
      </c>
      <c r="F2094" s="5"/>
      <c r="G2094" s="5"/>
      <c r="H2094" s="5"/>
      <c r="I2094" s="5"/>
    </row>
    <row r="2095" spans="1:9" ht="15.75" customHeight="1" x14ac:dyDescent="0.25">
      <c r="A2095" s="5">
        <v>2012</v>
      </c>
      <c r="B2095" s="5" t="s">
        <v>72</v>
      </c>
      <c r="C2095" s="5" t="s">
        <v>222</v>
      </c>
      <c r="D2095" s="5" t="s">
        <v>1115</v>
      </c>
      <c r="E2095" s="40">
        <v>7.7435504431288806E-5</v>
      </c>
      <c r="F2095" s="5"/>
      <c r="G2095" s="5"/>
      <c r="H2095" s="5"/>
      <c r="I2095" s="5"/>
    </row>
    <row r="2096" spans="1:9" ht="15.75" customHeight="1" x14ac:dyDescent="0.25">
      <c r="A2096" s="5">
        <v>2012</v>
      </c>
      <c r="B2096" s="5" t="s">
        <v>79</v>
      </c>
      <c r="C2096" s="5" t="s">
        <v>222</v>
      </c>
      <c r="D2096" s="5" t="s">
        <v>1115</v>
      </c>
      <c r="E2096" s="5">
        <v>1.4603326107422401E-4</v>
      </c>
      <c r="F2096" s="5"/>
      <c r="G2096" s="5"/>
      <c r="H2096" s="5"/>
      <c r="I2096" s="5"/>
    </row>
    <row r="2097" spans="1:9" ht="15.75" customHeight="1" x14ac:dyDescent="0.25">
      <c r="A2097" s="5">
        <v>2012</v>
      </c>
      <c r="B2097" s="5" t="s">
        <v>85</v>
      </c>
      <c r="C2097" s="5" t="s">
        <v>222</v>
      </c>
      <c r="D2097" s="5" t="s">
        <v>1115</v>
      </c>
      <c r="E2097" s="5">
        <v>1.8601354868820401E-3</v>
      </c>
      <c r="F2097" s="5"/>
      <c r="G2097" s="5"/>
      <c r="H2097" s="5"/>
      <c r="I2097" s="5"/>
    </row>
    <row r="2098" spans="1:9" ht="15.75" customHeight="1" x14ac:dyDescent="0.25">
      <c r="A2098" s="5">
        <v>2012</v>
      </c>
      <c r="B2098" s="5" t="s">
        <v>93</v>
      </c>
      <c r="C2098" s="5" t="s">
        <v>222</v>
      </c>
      <c r="D2098" s="5" t="s">
        <v>1115</v>
      </c>
      <c r="E2098" s="5">
        <v>2.9858962170651801E-2</v>
      </c>
      <c r="F2098" s="5"/>
      <c r="G2098" s="5"/>
      <c r="H2098" s="5"/>
      <c r="I2098" s="5"/>
    </row>
    <row r="2099" spans="1:9" ht="15.75" customHeight="1" x14ac:dyDescent="0.25">
      <c r="A2099" s="5">
        <v>2012</v>
      </c>
      <c r="B2099" s="5" t="s">
        <v>95</v>
      </c>
      <c r="C2099" s="5" t="s">
        <v>222</v>
      </c>
      <c r="D2099" s="5" t="s">
        <v>1115</v>
      </c>
      <c r="E2099" s="40">
        <v>1.8938030975043399E-5</v>
      </c>
      <c r="F2099" s="5"/>
      <c r="G2099" s="5"/>
      <c r="H2099" s="5"/>
      <c r="I2099" s="5"/>
    </row>
    <row r="2100" spans="1:9" ht="15.75" customHeight="1" x14ac:dyDescent="0.25">
      <c r="A2100" s="5">
        <v>2012</v>
      </c>
      <c r="B2100" s="5" t="s">
        <v>98</v>
      </c>
      <c r="C2100" s="5" t="s">
        <v>222</v>
      </c>
      <c r="D2100" s="5" t="s">
        <v>1115</v>
      </c>
      <c r="E2100" s="5">
        <v>1.42245654879215E-4</v>
      </c>
      <c r="F2100" s="5"/>
      <c r="G2100" s="5"/>
      <c r="H2100" s="5"/>
      <c r="I2100" s="5"/>
    </row>
    <row r="2101" spans="1:9" ht="15.75" customHeight="1" x14ac:dyDescent="0.25">
      <c r="A2101" s="5">
        <v>2012</v>
      </c>
      <c r="B2101" s="5" t="s">
        <v>101</v>
      </c>
      <c r="C2101" s="5" t="s">
        <v>222</v>
      </c>
      <c r="D2101" s="5" t="s">
        <v>1115</v>
      </c>
      <c r="E2101" s="5">
        <v>1.6417168629698699E-3</v>
      </c>
      <c r="F2101" s="5"/>
      <c r="G2101" s="5"/>
      <c r="H2101" s="5"/>
      <c r="I2101" s="5"/>
    </row>
    <row r="2102" spans="1:9" ht="15.75" customHeight="1" x14ac:dyDescent="0.25">
      <c r="A2102" s="5">
        <v>2012</v>
      </c>
      <c r="B2102" s="5" t="s">
        <v>106</v>
      </c>
      <c r="C2102" s="5" t="s">
        <v>222</v>
      </c>
      <c r="D2102" s="5" t="s">
        <v>1115</v>
      </c>
      <c r="E2102" s="5">
        <v>2.85753845156766E-4</v>
      </c>
      <c r="F2102" s="5"/>
      <c r="G2102" s="5"/>
      <c r="H2102" s="5"/>
      <c r="I2102" s="5"/>
    </row>
    <row r="2103" spans="1:9" ht="15.75" customHeight="1" x14ac:dyDescent="0.25">
      <c r="A2103" s="5">
        <v>2012</v>
      </c>
      <c r="B2103" s="5" t="s">
        <v>112</v>
      </c>
      <c r="C2103" s="5" t="s">
        <v>222</v>
      </c>
      <c r="D2103" s="5" t="s">
        <v>1115</v>
      </c>
      <c r="E2103" s="5">
        <v>5.0796007526394298E-4</v>
      </c>
      <c r="F2103" s="5"/>
      <c r="G2103" s="5"/>
      <c r="H2103" s="5"/>
      <c r="I2103" s="5"/>
    </row>
    <row r="2104" spans="1:9" ht="15.75" customHeight="1" x14ac:dyDescent="0.25">
      <c r="A2104" s="5">
        <v>2012</v>
      </c>
      <c r="B2104" s="5" t="s">
        <v>114</v>
      </c>
      <c r="C2104" s="5" t="s">
        <v>222</v>
      </c>
      <c r="D2104" s="5" t="s">
        <v>1115</v>
      </c>
      <c r="E2104" s="5">
        <v>7.8612187422538199E-2</v>
      </c>
      <c r="F2104" s="5"/>
      <c r="G2104" s="5"/>
      <c r="H2104" s="5"/>
      <c r="I2104" s="5"/>
    </row>
    <row r="2105" spans="1:9" ht="15.75" customHeight="1" x14ac:dyDescent="0.25">
      <c r="A2105" s="5">
        <v>2012</v>
      </c>
      <c r="B2105" s="5" t="s">
        <v>117</v>
      </c>
      <c r="C2105" s="5" t="s">
        <v>222</v>
      </c>
      <c r="D2105" s="5" t="s">
        <v>1115</v>
      </c>
      <c r="E2105" s="5">
        <v>0.13521207017508399</v>
      </c>
      <c r="F2105" s="5"/>
      <c r="G2105" s="5"/>
      <c r="H2105" s="5"/>
      <c r="I2105" s="5"/>
    </row>
    <row r="2106" spans="1:9" ht="15.75" customHeight="1" x14ac:dyDescent="0.25">
      <c r="A2106" s="5">
        <v>2012</v>
      </c>
      <c r="B2106" s="5" t="s">
        <v>122</v>
      </c>
      <c r="C2106" s="5" t="s">
        <v>222</v>
      </c>
      <c r="D2106" s="5" t="s">
        <v>1115</v>
      </c>
      <c r="E2106" s="5">
        <v>2.3062313276275099E-4</v>
      </c>
      <c r="F2106" s="5"/>
      <c r="G2106" s="5"/>
      <c r="H2106" s="5"/>
      <c r="I2106" s="5"/>
    </row>
    <row r="2107" spans="1:9" ht="15.75" customHeight="1" x14ac:dyDescent="0.25">
      <c r="A2107" s="5">
        <v>2012</v>
      </c>
      <c r="B2107" s="5" t="s">
        <v>124</v>
      </c>
      <c r="C2107" s="5" t="s">
        <v>222</v>
      </c>
      <c r="D2107" s="5" t="s">
        <v>1115</v>
      </c>
      <c r="E2107" s="40">
        <v>3.3246765489520702E-5</v>
      </c>
      <c r="F2107" s="5"/>
      <c r="G2107" s="5"/>
      <c r="H2107" s="5"/>
      <c r="I2107" s="5"/>
    </row>
    <row r="2108" spans="1:9" ht="15.75" customHeight="1" x14ac:dyDescent="0.25">
      <c r="A2108" s="5">
        <v>2012</v>
      </c>
      <c r="B2108" s="5" t="s">
        <v>130</v>
      </c>
      <c r="C2108" s="5" t="s">
        <v>222</v>
      </c>
      <c r="D2108" s="5" t="s">
        <v>1115</v>
      </c>
      <c r="E2108" s="5">
        <v>1.9401802311365599E-2</v>
      </c>
      <c r="F2108" s="5"/>
      <c r="G2108" s="5"/>
      <c r="H2108" s="5"/>
      <c r="I2108" s="5"/>
    </row>
    <row r="2109" spans="1:9" ht="15.75" customHeight="1" x14ac:dyDescent="0.25">
      <c r="A2109" s="5">
        <v>2012</v>
      </c>
      <c r="B2109" s="5" t="s">
        <v>127</v>
      </c>
      <c r="C2109" s="5" t="s">
        <v>222</v>
      </c>
      <c r="D2109" s="5" t="s">
        <v>1115</v>
      </c>
      <c r="E2109" s="5">
        <v>4.9962734163492397E-3</v>
      </c>
      <c r="F2109" s="5"/>
      <c r="G2109" s="5"/>
      <c r="H2109" s="5"/>
      <c r="I2109" s="5"/>
    </row>
    <row r="2110" spans="1:9" ht="15.75" customHeight="1" x14ac:dyDescent="0.25">
      <c r="A2110" s="5">
        <v>2012</v>
      </c>
      <c r="B2110" s="5" t="s">
        <v>3</v>
      </c>
      <c r="C2110" s="5" t="s">
        <v>654</v>
      </c>
      <c r="D2110" s="5" t="s">
        <v>1111</v>
      </c>
      <c r="E2110" s="5">
        <v>7.1467836837732904E-2</v>
      </c>
      <c r="F2110" s="5"/>
      <c r="G2110" s="5"/>
      <c r="H2110" s="5"/>
      <c r="I2110" s="5"/>
    </row>
    <row r="2111" spans="1:9" ht="15.75" customHeight="1" x14ac:dyDescent="0.25">
      <c r="A2111" s="5">
        <v>2012</v>
      </c>
      <c r="B2111" s="5" t="s">
        <v>12</v>
      </c>
      <c r="C2111" s="5" t="s">
        <v>654</v>
      </c>
      <c r="D2111" s="5" t="s">
        <v>1111</v>
      </c>
      <c r="E2111" s="5">
        <v>1.1204805430594199E-2</v>
      </c>
      <c r="F2111" s="5"/>
      <c r="G2111" s="5"/>
      <c r="H2111" s="5"/>
      <c r="I2111" s="5"/>
    </row>
    <row r="2112" spans="1:9" ht="15.75" customHeight="1" x14ac:dyDescent="0.25">
      <c r="A2112" s="5">
        <v>2012</v>
      </c>
      <c r="B2112" s="5" t="s">
        <v>8</v>
      </c>
      <c r="C2112" s="5" t="s">
        <v>654</v>
      </c>
      <c r="D2112" s="5" t="s">
        <v>1111</v>
      </c>
      <c r="E2112" s="5">
        <v>2.2331547324424501E-2</v>
      </c>
      <c r="F2112" s="5"/>
      <c r="G2112" s="5"/>
      <c r="H2112" s="5"/>
      <c r="I2112" s="5"/>
    </row>
    <row r="2113" spans="1:9" ht="15.75" customHeight="1" x14ac:dyDescent="0.25">
      <c r="A2113" s="5">
        <v>2012</v>
      </c>
      <c r="B2113" s="5" t="s">
        <v>15</v>
      </c>
      <c r="C2113" s="5" t="s">
        <v>654</v>
      </c>
      <c r="D2113" s="5" t="s">
        <v>1111</v>
      </c>
      <c r="E2113" s="5">
        <v>8.13133316505915E-2</v>
      </c>
      <c r="F2113" s="5"/>
      <c r="G2113" s="5"/>
      <c r="H2113" s="5"/>
      <c r="I2113" s="5"/>
    </row>
    <row r="2114" spans="1:9" ht="15.75" customHeight="1" x14ac:dyDescent="0.25">
      <c r="A2114" s="5">
        <v>2012</v>
      </c>
      <c r="B2114" s="5" t="s">
        <v>17</v>
      </c>
      <c r="C2114" s="5" t="s">
        <v>654</v>
      </c>
      <c r="D2114" s="5" t="s">
        <v>1111</v>
      </c>
      <c r="E2114" s="5">
        <v>1.9916072804047599E-2</v>
      </c>
      <c r="F2114" s="5"/>
      <c r="G2114" s="5"/>
      <c r="H2114" s="5"/>
      <c r="I2114" s="5"/>
    </row>
    <row r="2115" spans="1:9" ht="15.75" customHeight="1" x14ac:dyDescent="0.25">
      <c r="A2115" s="5">
        <v>2012</v>
      </c>
      <c r="B2115" s="5" t="s">
        <v>26</v>
      </c>
      <c r="C2115" s="5" t="s">
        <v>654</v>
      </c>
      <c r="D2115" s="5" t="s">
        <v>1111</v>
      </c>
      <c r="E2115" s="5">
        <v>3.6447033010195203E-2</v>
      </c>
      <c r="F2115" s="5"/>
      <c r="G2115" s="5"/>
      <c r="H2115" s="5"/>
      <c r="I2115" s="5"/>
    </row>
    <row r="2116" spans="1:9" ht="15.75" customHeight="1" x14ac:dyDescent="0.25">
      <c r="A2116" s="5">
        <v>2012</v>
      </c>
      <c r="B2116" s="5" t="s">
        <v>28</v>
      </c>
      <c r="C2116" s="5" t="s">
        <v>654</v>
      </c>
      <c r="D2116" s="5" t="s">
        <v>1111</v>
      </c>
      <c r="E2116" s="5">
        <v>4.42546700118182E-3</v>
      </c>
      <c r="F2116" s="5"/>
      <c r="G2116" s="5"/>
      <c r="H2116" s="5"/>
      <c r="I2116" s="5"/>
    </row>
    <row r="2117" spans="1:9" ht="15.75" customHeight="1" x14ac:dyDescent="0.25">
      <c r="A2117" s="5">
        <v>2012</v>
      </c>
      <c r="B2117" s="5" t="s">
        <v>42</v>
      </c>
      <c r="C2117" s="5" t="s">
        <v>654</v>
      </c>
      <c r="D2117" s="5" t="s">
        <v>1111</v>
      </c>
      <c r="E2117" s="5">
        <v>1.6546830042678901E-2</v>
      </c>
      <c r="F2117" s="5"/>
      <c r="G2117" s="5"/>
      <c r="H2117" s="5"/>
      <c r="I2117" s="5"/>
    </row>
    <row r="2118" spans="1:9" ht="15.75" customHeight="1" x14ac:dyDescent="0.25">
      <c r="A2118" s="5">
        <v>2012</v>
      </c>
      <c r="B2118" s="5" t="s">
        <v>34</v>
      </c>
      <c r="C2118" s="5" t="s">
        <v>654</v>
      </c>
      <c r="D2118" s="5" t="s">
        <v>1111</v>
      </c>
      <c r="E2118" s="40">
        <v>2.2510406427453398E-6</v>
      </c>
      <c r="F2118" s="5"/>
      <c r="G2118" s="5"/>
      <c r="H2118" s="5"/>
      <c r="I2118" s="5"/>
    </row>
    <row r="2119" spans="1:9" ht="15.75" customHeight="1" x14ac:dyDescent="0.25">
      <c r="A2119" s="5">
        <v>2012</v>
      </c>
      <c r="B2119" s="5" t="s">
        <v>36</v>
      </c>
      <c r="C2119" s="5" t="s">
        <v>654</v>
      </c>
      <c r="D2119" s="5" t="s">
        <v>1111</v>
      </c>
      <c r="E2119" s="5">
        <v>1.1036114301355201E-2</v>
      </c>
      <c r="F2119" s="5"/>
      <c r="G2119" s="5"/>
      <c r="H2119" s="5"/>
      <c r="I2119" s="5"/>
    </row>
    <row r="2120" spans="1:9" ht="15.75" customHeight="1" x14ac:dyDescent="0.25">
      <c r="A2120" s="5">
        <v>2012</v>
      </c>
      <c r="B2120" s="5" t="s">
        <v>39</v>
      </c>
      <c r="C2120" s="5" t="s">
        <v>654</v>
      </c>
      <c r="D2120" s="5" t="s">
        <v>1111</v>
      </c>
      <c r="E2120" s="5">
        <v>3.8412654463072897E-2</v>
      </c>
      <c r="F2120" s="5"/>
      <c r="G2120" s="5"/>
      <c r="H2120" s="5"/>
      <c r="I2120" s="5"/>
    </row>
    <row r="2121" spans="1:9" ht="15.75" customHeight="1" x14ac:dyDescent="0.25">
      <c r="A2121" s="5">
        <v>2012</v>
      </c>
      <c r="B2121" s="5" t="s">
        <v>45</v>
      </c>
      <c r="C2121" s="5" t="s">
        <v>654</v>
      </c>
      <c r="D2121" s="5" t="s">
        <v>1111</v>
      </c>
      <c r="E2121" s="5">
        <v>1.6308906650043E-2</v>
      </c>
      <c r="F2121" s="5"/>
      <c r="G2121" s="5"/>
      <c r="H2121" s="5"/>
      <c r="I2121" s="5"/>
    </row>
    <row r="2122" spans="1:9" ht="15.75" customHeight="1" x14ac:dyDescent="0.25">
      <c r="A2122" s="5">
        <v>2012</v>
      </c>
      <c r="B2122" s="5" t="s">
        <v>47</v>
      </c>
      <c r="C2122" s="5" t="s">
        <v>654</v>
      </c>
      <c r="D2122" s="5" t="s">
        <v>1111</v>
      </c>
      <c r="E2122" s="5">
        <v>4.6217193382986597E-2</v>
      </c>
      <c r="F2122" s="5"/>
      <c r="G2122" s="5"/>
      <c r="H2122" s="5"/>
      <c r="I2122" s="5"/>
    </row>
    <row r="2123" spans="1:9" ht="15.75" customHeight="1" x14ac:dyDescent="0.25">
      <c r="A2123" s="5">
        <v>2012</v>
      </c>
      <c r="B2123" s="5" t="s">
        <v>57</v>
      </c>
      <c r="C2123" s="5" t="s">
        <v>654</v>
      </c>
      <c r="D2123" s="5" t="s">
        <v>1111</v>
      </c>
      <c r="E2123" s="5">
        <v>1.2613578605298399E-3</v>
      </c>
      <c r="F2123" s="5"/>
      <c r="G2123" s="5"/>
      <c r="H2123" s="5"/>
      <c r="I2123" s="5"/>
    </row>
    <row r="2124" spans="1:9" ht="15.75" customHeight="1" x14ac:dyDescent="0.25">
      <c r="A2124" s="5">
        <v>2012</v>
      </c>
      <c r="B2124" s="5" t="s">
        <v>54</v>
      </c>
      <c r="C2124" s="5" t="s">
        <v>654</v>
      </c>
      <c r="D2124" s="5" t="s">
        <v>1111</v>
      </c>
      <c r="E2124" s="5">
        <v>2.4956960392993201E-2</v>
      </c>
      <c r="F2124" s="5"/>
      <c r="G2124" s="5"/>
      <c r="H2124" s="5"/>
      <c r="I2124" s="5"/>
    </row>
    <row r="2125" spans="1:9" ht="15.75" customHeight="1" x14ac:dyDescent="0.25">
      <c r="A2125" s="5">
        <v>2012</v>
      </c>
      <c r="B2125" s="5" t="s">
        <v>52</v>
      </c>
      <c r="C2125" s="5" t="s">
        <v>654</v>
      </c>
      <c r="D2125" s="5" t="s">
        <v>1111</v>
      </c>
      <c r="E2125" s="5">
        <v>3.6374484523005999E-3</v>
      </c>
      <c r="F2125" s="5"/>
      <c r="G2125" s="5"/>
      <c r="H2125" s="5"/>
      <c r="I2125" s="5"/>
    </row>
    <row r="2126" spans="1:9" ht="15.75" customHeight="1" x14ac:dyDescent="0.25">
      <c r="A2126" s="5">
        <v>2012</v>
      </c>
      <c r="B2126" s="5" t="s">
        <v>60</v>
      </c>
      <c r="C2126" s="5" t="s">
        <v>654</v>
      </c>
      <c r="D2126" s="5" t="s">
        <v>1111</v>
      </c>
      <c r="E2126" s="5">
        <v>4.4168915806301702E-2</v>
      </c>
      <c r="F2126" s="5"/>
      <c r="G2126" s="5"/>
      <c r="H2126" s="5"/>
      <c r="I2126" s="5"/>
    </row>
    <row r="2127" spans="1:9" ht="15.75" customHeight="1" x14ac:dyDescent="0.25">
      <c r="A2127" s="5">
        <v>2012</v>
      </c>
      <c r="B2127" s="5" t="s">
        <v>66</v>
      </c>
      <c r="C2127" s="5" t="s">
        <v>654</v>
      </c>
      <c r="D2127" s="5" t="s">
        <v>1111</v>
      </c>
      <c r="E2127" s="5">
        <v>0.119229369417307</v>
      </c>
      <c r="F2127" s="5"/>
      <c r="G2127" s="5"/>
      <c r="H2127" s="5"/>
      <c r="I2127" s="5"/>
    </row>
    <row r="2128" spans="1:9" ht="15.75" customHeight="1" x14ac:dyDescent="0.25">
      <c r="A2128" s="5">
        <v>2012</v>
      </c>
      <c r="B2128" s="5" t="s">
        <v>69</v>
      </c>
      <c r="C2128" s="5" t="s">
        <v>654</v>
      </c>
      <c r="D2128" s="5" t="s">
        <v>1111</v>
      </c>
      <c r="E2128" s="5">
        <v>9.8233986443226097E-3</v>
      </c>
      <c r="F2128" s="5"/>
      <c r="G2128" s="5"/>
      <c r="H2128" s="5"/>
      <c r="I2128" s="5"/>
    </row>
    <row r="2129" spans="1:9" ht="15.75" customHeight="1" x14ac:dyDescent="0.25">
      <c r="A2129" s="5">
        <v>2012</v>
      </c>
      <c r="B2129" s="5" t="s">
        <v>87</v>
      </c>
      <c r="C2129" s="5" t="s">
        <v>654</v>
      </c>
      <c r="D2129" s="5" t="s">
        <v>1111</v>
      </c>
      <c r="E2129" s="5">
        <v>8.2047994734588505E-4</v>
      </c>
      <c r="F2129" s="5"/>
      <c r="G2129" s="5"/>
      <c r="H2129" s="5"/>
      <c r="I2129" s="5"/>
    </row>
    <row r="2130" spans="1:9" ht="15.75" customHeight="1" x14ac:dyDescent="0.25">
      <c r="A2130" s="5">
        <v>2012</v>
      </c>
      <c r="B2130" s="5" t="s">
        <v>72</v>
      </c>
      <c r="C2130" s="5" t="s">
        <v>654</v>
      </c>
      <c r="D2130" s="5" t="s">
        <v>1111</v>
      </c>
      <c r="E2130" s="5">
        <v>7.8447002697728304E-3</v>
      </c>
      <c r="F2130" s="5"/>
      <c r="G2130" s="5"/>
      <c r="H2130" s="5"/>
      <c r="I2130" s="5"/>
    </row>
    <row r="2131" spans="1:9" ht="15.75" customHeight="1" x14ac:dyDescent="0.25">
      <c r="A2131" s="5">
        <v>2012</v>
      </c>
      <c r="B2131" s="5" t="s">
        <v>77</v>
      </c>
      <c r="C2131" s="5" t="s">
        <v>654</v>
      </c>
      <c r="D2131" s="5" t="s">
        <v>1111</v>
      </c>
      <c r="E2131" s="5">
        <v>7.6092251739184695E-4</v>
      </c>
      <c r="F2131" s="5"/>
      <c r="G2131" s="5"/>
      <c r="H2131" s="5"/>
      <c r="I2131" s="5"/>
    </row>
    <row r="2132" spans="1:9" ht="15.75" customHeight="1" x14ac:dyDescent="0.25">
      <c r="A2132" s="5">
        <v>2012</v>
      </c>
      <c r="B2132" s="5" t="s">
        <v>79</v>
      </c>
      <c r="C2132" s="5" t="s">
        <v>654</v>
      </c>
      <c r="D2132" s="5" t="s">
        <v>1111</v>
      </c>
      <c r="E2132" s="5">
        <v>3.96275979541438E-4</v>
      </c>
      <c r="F2132" s="5"/>
      <c r="G2132" s="5"/>
      <c r="H2132" s="5"/>
      <c r="I2132" s="5"/>
    </row>
    <row r="2133" spans="1:9" ht="15.75" customHeight="1" x14ac:dyDescent="0.25">
      <c r="A2133" s="5">
        <v>2012</v>
      </c>
      <c r="B2133" s="5" t="s">
        <v>82</v>
      </c>
      <c r="C2133" s="5" t="s">
        <v>654</v>
      </c>
      <c r="D2133" s="5" t="s">
        <v>1111</v>
      </c>
      <c r="E2133" s="5">
        <v>2.9591077975813398E-3</v>
      </c>
      <c r="F2133" s="5"/>
      <c r="G2133" s="5"/>
      <c r="H2133" s="5"/>
      <c r="I2133" s="5"/>
    </row>
    <row r="2134" spans="1:9" ht="15.75" customHeight="1" x14ac:dyDescent="0.25">
      <c r="A2134" s="5">
        <v>2012</v>
      </c>
      <c r="B2134" s="5" t="s">
        <v>74</v>
      </c>
      <c r="C2134" s="5" t="s">
        <v>654</v>
      </c>
      <c r="D2134" s="5" t="s">
        <v>1111</v>
      </c>
      <c r="E2134" s="5">
        <v>2.3309028073960101E-2</v>
      </c>
      <c r="F2134" s="5"/>
      <c r="G2134" s="5"/>
      <c r="H2134" s="5"/>
      <c r="I2134" s="5"/>
    </row>
    <row r="2135" spans="1:9" ht="15.75" customHeight="1" x14ac:dyDescent="0.25">
      <c r="A2135" s="5">
        <v>2012</v>
      </c>
      <c r="B2135" s="5" t="s">
        <v>85</v>
      </c>
      <c r="C2135" s="5" t="s">
        <v>654</v>
      </c>
      <c r="D2135" s="5" t="s">
        <v>1111</v>
      </c>
      <c r="E2135" s="5">
        <v>1.74717397105645E-2</v>
      </c>
      <c r="F2135" s="5"/>
      <c r="G2135" s="5"/>
      <c r="H2135" s="5"/>
      <c r="I2135" s="5"/>
    </row>
    <row r="2136" spans="1:9" ht="15.75" customHeight="1" x14ac:dyDescent="0.25">
      <c r="A2136" s="5">
        <v>2012</v>
      </c>
      <c r="B2136" s="5" t="s">
        <v>93</v>
      </c>
      <c r="C2136" s="5" t="s">
        <v>654</v>
      </c>
      <c r="D2136" s="5" t="s">
        <v>1111</v>
      </c>
      <c r="E2136" s="5">
        <v>4.3595663939691803E-2</v>
      </c>
      <c r="F2136" s="5"/>
      <c r="G2136" s="5"/>
      <c r="H2136" s="5"/>
      <c r="I2136" s="5"/>
    </row>
    <row r="2137" spans="1:9" ht="15.75" customHeight="1" x14ac:dyDescent="0.25">
      <c r="A2137" s="5">
        <v>2012</v>
      </c>
      <c r="B2137" s="5" t="s">
        <v>95</v>
      </c>
      <c r="C2137" s="5" t="s">
        <v>654</v>
      </c>
      <c r="D2137" s="5" t="s">
        <v>1111</v>
      </c>
      <c r="E2137" s="5">
        <v>1.8329557924324301E-2</v>
      </c>
      <c r="F2137" s="5"/>
      <c r="G2137" s="5"/>
      <c r="H2137" s="5"/>
      <c r="I2137" s="5"/>
    </row>
    <row r="2138" spans="1:9" ht="15.75" customHeight="1" x14ac:dyDescent="0.25">
      <c r="A2138" s="5">
        <v>2012</v>
      </c>
      <c r="B2138" s="5" t="s">
        <v>98</v>
      </c>
      <c r="C2138" s="5" t="s">
        <v>654</v>
      </c>
      <c r="D2138" s="5" t="s">
        <v>1111</v>
      </c>
      <c r="E2138" s="5">
        <v>5.7497913418762103E-3</v>
      </c>
      <c r="F2138" s="5"/>
      <c r="G2138" s="5"/>
      <c r="H2138" s="5"/>
      <c r="I2138" s="5"/>
    </row>
    <row r="2139" spans="1:9" ht="15.75" customHeight="1" x14ac:dyDescent="0.25">
      <c r="A2139" s="5">
        <v>2012</v>
      </c>
      <c r="B2139" s="5" t="s">
        <v>101</v>
      </c>
      <c r="C2139" s="5" t="s">
        <v>654</v>
      </c>
      <c r="D2139" s="5" t="s">
        <v>1111</v>
      </c>
      <c r="E2139" s="5">
        <v>5.0041311121082198E-2</v>
      </c>
      <c r="F2139" s="5"/>
      <c r="G2139" s="5"/>
      <c r="H2139" s="5"/>
      <c r="I2139" s="5"/>
    </row>
    <row r="2140" spans="1:9" ht="15.75" customHeight="1" x14ac:dyDescent="0.25">
      <c r="A2140" s="5">
        <v>2012</v>
      </c>
      <c r="B2140" s="5" t="s">
        <v>1114</v>
      </c>
      <c r="C2140" s="5" t="s">
        <v>654</v>
      </c>
      <c r="D2140" s="5" t="s">
        <v>1111</v>
      </c>
      <c r="E2140" s="5">
        <v>6.6302998132487896E-3</v>
      </c>
      <c r="F2140" s="5"/>
      <c r="G2140" s="5"/>
      <c r="H2140" s="5"/>
      <c r="I2140" s="5"/>
    </row>
    <row r="2141" spans="1:9" ht="15.75" customHeight="1" x14ac:dyDescent="0.25">
      <c r="A2141" s="5">
        <v>2012</v>
      </c>
      <c r="B2141" s="5" t="s">
        <v>106</v>
      </c>
      <c r="C2141" s="5" t="s">
        <v>654</v>
      </c>
      <c r="D2141" s="5" t="s">
        <v>1111</v>
      </c>
      <c r="E2141" s="5">
        <v>2.6105975080826901E-2</v>
      </c>
      <c r="F2141" s="5"/>
      <c r="G2141" s="5"/>
      <c r="H2141" s="5"/>
      <c r="I2141" s="5"/>
    </row>
    <row r="2142" spans="1:9" ht="15.75" customHeight="1" x14ac:dyDescent="0.25">
      <c r="A2142" s="5">
        <v>2012</v>
      </c>
      <c r="B2142" s="5" t="s">
        <v>109</v>
      </c>
      <c r="C2142" s="5" t="s">
        <v>654</v>
      </c>
      <c r="D2142" s="5" t="s">
        <v>1111</v>
      </c>
      <c r="E2142" s="5">
        <v>8.5130029076877604E-3</v>
      </c>
      <c r="F2142" s="5"/>
      <c r="G2142" s="5"/>
      <c r="H2142" s="5"/>
      <c r="I2142" s="5"/>
    </row>
    <row r="2143" spans="1:9" ht="15.75" customHeight="1" x14ac:dyDescent="0.25">
      <c r="A2143" s="5">
        <v>2012</v>
      </c>
      <c r="B2143" s="5" t="s">
        <v>112</v>
      </c>
      <c r="C2143" s="5" t="s">
        <v>654</v>
      </c>
      <c r="D2143" s="5" t="s">
        <v>1111</v>
      </c>
      <c r="E2143" s="5">
        <v>1.28732059748531E-2</v>
      </c>
      <c r="F2143" s="5"/>
      <c r="G2143" s="5"/>
      <c r="H2143" s="5"/>
      <c r="I2143" s="5"/>
    </row>
    <row r="2144" spans="1:9" ht="15.75" customHeight="1" x14ac:dyDescent="0.25">
      <c r="A2144" s="5">
        <v>2012</v>
      </c>
      <c r="B2144" s="5" t="s">
        <v>114</v>
      </c>
      <c r="C2144" s="5" t="s">
        <v>654</v>
      </c>
      <c r="D2144" s="5" t="s">
        <v>1111</v>
      </c>
      <c r="E2144" s="5">
        <v>0.112429478058562</v>
      </c>
      <c r="F2144" s="5"/>
      <c r="G2144" s="5"/>
      <c r="H2144" s="5"/>
      <c r="I2144" s="5"/>
    </row>
    <row r="2145" spans="1:9" ht="15.75" customHeight="1" x14ac:dyDescent="0.25">
      <c r="A2145" s="5">
        <v>2012</v>
      </c>
      <c r="B2145" s="5" t="s">
        <v>117</v>
      </c>
      <c r="C2145" s="5" t="s">
        <v>654</v>
      </c>
      <c r="D2145" s="5" t="s">
        <v>1111</v>
      </c>
      <c r="E2145" s="5">
        <v>2.1521666993713402E-2</v>
      </c>
      <c r="F2145" s="5"/>
      <c r="G2145" s="5"/>
      <c r="H2145" s="5"/>
      <c r="I2145" s="5"/>
    </row>
    <row r="2146" spans="1:9" ht="15.75" customHeight="1" x14ac:dyDescent="0.25">
      <c r="A2146" s="5">
        <v>2012</v>
      </c>
      <c r="B2146" s="5" t="s">
        <v>122</v>
      </c>
      <c r="C2146" s="5" t="s">
        <v>654</v>
      </c>
      <c r="D2146" s="5" t="s">
        <v>1111</v>
      </c>
      <c r="E2146" s="5">
        <v>1.88932683954675E-2</v>
      </c>
      <c r="F2146" s="5"/>
      <c r="G2146" s="5"/>
      <c r="H2146" s="5"/>
      <c r="I2146" s="5"/>
    </row>
    <row r="2147" spans="1:9" ht="15.75" customHeight="1" x14ac:dyDescent="0.25">
      <c r="A2147" s="5">
        <v>2012</v>
      </c>
      <c r="B2147" s="5" t="s">
        <v>124</v>
      </c>
      <c r="C2147" s="5" t="s">
        <v>654</v>
      </c>
      <c r="D2147" s="5" t="s">
        <v>1111</v>
      </c>
      <c r="E2147" s="5">
        <v>5.4755960263061804E-3</v>
      </c>
      <c r="F2147" s="5"/>
      <c r="G2147" s="5"/>
      <c r="H2147" s="5"/>
      <c r="I2147" s="5"/>
    </row>
    <row r="2148" spans="1:9" ht="15.75" customHeight="1" x14ac:dyDescent="0.25">
      <c r="A2148" s="5">
        <v>2012</v>
      </c>
      <c r="B2148" s="5" t="s">
        <v>130</v>
      </c>
      <c r="C2148" s="5" t="s">
        <v>654</v>
      </c>
      <c r="D2148" s="5" t="s">
        <v>1111</v>
      </c>
      <c r="E2148" s="5">
        <v>1.5030750688799201E-2</v>
      </c>
      <c r="F2148" s="5"/>
      <c r="G2148" s="5"/>
      <c r="H2148" s="5"/>
      <c r="I2148" s="5"/>
    </row>
    <row r="2149" spans="1:9" ht="15.75" customHeight="1" x14ac:dyDescent="0.25">
      <c r="A2149" s="5">
        <v>2012</v>
      </c>
      <c r="B2149" s="5" t="s">
        <v>127</v>
      </c>
      <c r="C2149" s="5" t="s">
        <v>654</v>
      </c>
      <c r="D2149" s="5" t="s">
        <v>1111</v>
      </c>
      <c r="E2149" s="5">
        <v>1.30697113799927E-2</v>
      </c>
      <c r="F2149" s="5"/>
      <c r="G2149" s="5"/>
      <c r="H2149" s="5"/>
      <c r="I2149" s="5"/>
    </row>
    <row r="2150" spans="1:9" ht="15.75" customHeight="1" x14ac:dyDescent="0.25">
      <c r="A2150" s="5">
        <v>2012</v>
      </c>
      <c r="B2150" s="5" t="s">
        <v>132</v>
      </c>
      <c r="C2150" s="5" t="s">
        <v>654</v>
      </c>
      <c r="D2150" s="5" t="s">
        <v>1111</v>
      </c>
      <c r="E2150" s="5">
        <v>9.4709715441055695E-3</v>
      </c>
      <c r="F2150" s="5"/>
      <c r="G2150" s="5"/>
      <c r="H2150" s="5"/>
      <c r="I2150" s="5"/>
    </row>
    <row r="2151" spans="1:9" ht="15.75" customHeight="1" x14ac:dyDescent="0.25">
      <c r="A2151" s="5">
        <v>2012</v>
      </c>
      <c r="B2151" s="5" t="s">
        <v>3</v>
      </c>
      <c r="C2151" s="5" t="s">
        <v>654</v>
      </c>
      <c r="D2151" s="5" t="s">
        <v>1113</v>
      </c>
      <c r="E2151" s="5">
        <v>1.59030846169015E-2</v>
      </c>
      <c r="F2151" s="5"/>
      <c r="G2151" s="5"/>
      <c r="H2151" s="5"/>
      <c r="I2151" s="5"/>
    </row>
    <row r="2152" spans="1:9" ht="15.75" customHeight="1" x14ac:dyDescent="0.25">
      <c r="A2152" s="5">
        <v>2012</v>
      </c>
      <c r="B2152" s="5" t="s">
        <v>12</v>
      </c>
      <c r="C2152" s="5" t="s">
        <v>654</v>
      </c>
      <c r="D2152" s="5" t="s">
        <v>1113</v>
      </c>
      <c r="E2152" s="5">
        <v>3.7876003937115299E-3</v>
      </c>
      <c r="F2152" s="5"/>
      <c r="G2152" s="5"/>
      <c r="H2152" s="5"/>
      <c r="I2152" s="5"/>
    </row>
    <row r="2153" spans="1:9" ht="15.75" customHeight="1" x14ac:dyDescent="0.25">
      <c r="A2153" s="5">
        <v>2012</v>
      </c>
      <c r="B2153" s="5" t="s">
        <v>8</v>
      </c>
      <c r="C2153" s="5" t="s">
        <v>654</v>
      </c>
      <c r="D2153" s="5" t="s">
        <v>1113</v>
      </c>
      <c r="E2153" s="5">
        <v>3.1183685104300301E-4</v>
      </c>
      <c r="F2153" s="5"/>
      <c r="G2153" s="5"/>
      <c r="H2153" s="5"/>
      <c r="I2153" s="5"/>
    </row>
    <row r="2154" spans="1:9" ht="15.75" customHeight="1" x14ac:dyDescent="0.25">
      <c r="A2154" s="5">
        <v>2012</v>
      </c>
      <c r="B2154" s="5" t="s">
        <v>15</v>
      </c>
      <c r="C2154" s="5" t="s">
        <v>654</v>
      </c>
      <c r="D2154" s="5" t="s">
        <v>1113</v>
      </c>
      <c r="E2154" s="5">
        <v>2.5225349954267E-2</v>
      </c>
      <c r="F2154" s="5"/>
      <c r="G2154" s="5"/>
      <c r="H2154" s="5"/>
      <c r="I2154" s="5"/>
    </row>
    <row r="2155" spans="1:9" ht="15.75" customHeight="1" x14ac:dyDescent="0.25">
      <c r="A2155" s="5">
        <v>2012</v>
      </c>
      <c r="B2155" s="5" t="s">
        <v>17</v>
      </c>
      <c r="C2155" s="5" t="s">
        <v>654</v>
      </c>
      <c r="D2155" s="5" t="s">
        <v>1113</v>
      </c>
      <c r="E2155" s="5">
        <v>1.26387833888315E-3</v>
      </c>
      <c r="F2155" s="5"/>
      <c r="G2155" s="5"/>
      <c r="H2155" s="5"/>
      <c r="I2155" s="5"/>
    </row>
    <row r="2156" spans="1:9" ht="15.75" customHeight="1" x14ac:dyDescent="0.25">
      <c r="A2156" s="5">
        <v>2012</v>
      </c>
      <c r="B2156" s="5" t="s">
        <v>23</v>
      </c>
      <c r="C2156" s="5" t="s">
        <v>654</v>
      </c>
      <c r="D2156" s="5" t="s">
        <v>1113</v>
      </c>
      <c r="E2156" s="5">
        <v>1.2232169952064601E-3</v>
      </c>
      <c r="F2156" s="5"/>
      <c r="G2156" s="5"/>
      <c r="H2156" s="5"/>
      <c r="I2156" s="5"/>
    </row>
    <row r="2157" spans="1:9" ht="15.75" customHeight="1" x14ac:dyDescent="0.25">
      <c r="A2157" s="5">
        <v>2012</v>
      </c>
      <c r="B2157" s="5" t="s">
        <v>26</v>
      </c>
      <c r="C2157" s="5" t="s">
        <v>654</v>
      </c>
      <c r="D2157" s="5" t="s">
        <v>1113</v>
      </c>
      <c r="E2157" s="5">
        <v>1.3053654237884999E-2</v>
      </c>
      <c r="F2157" s="5"/>
      <c r="G2157" s="5"/>
      <c r="H2157" s="5"/>
      <c r="I2157" s="5"/>
    </row>
    <row r="2158" spans="1:9" ht="15.75" customHeight="1" x14ac:dyDescent="0.25">
      <c r="A2158" s="5">
        <v>2012</v>
      </c>
      <c r="B2158" s="5" t="s">
        <v>28</v>
      </c>
      <c r="C2158" s="5" t="s">
        <v>654</v>
      </c>
      <c r="D2158" s="5" t="s">
        <v>1113</v>
      </c>
      <c r="E2158" s="5">
        <v>1.35848048403378E-2</v>
      </c>
      <c r="F2158" s="5"/>
      <c r="G2158" s="5"/>
      <c r="H2158" s="5"/>
      <c r="I2158" s="5"/>
    </row>
    <row r="2159" spans="1:9" ht="15.75" customHeight="1" x14ac:dyDescent="0.25">
      <c r="A2159" s="5">
        <v>2012</v>
      </c>
      <c r="B2159" s="5" t="s">
        <v>42</v>
      </c>
      <c r="C2159" s="5" t="s">
        <v>654</v>
      </c>
      <c r="D2159" s="5" t="s">
        <v>1113</v>
      </c>
      <c r="E2159" s="5">
        <v>4.0214581198633297E-2</v>
      </c>
      <c r="F2159" s="5"/>
      <c r="G2159" s="5"/>
      <c r="H2159" s="5"/>
      <c r="I2159" s="5"/>
    </row>
    <row r="2160" spans="1:9" ht="15.75" customHeight="1" x14ac:dyDescent="0.25">
      <c r="A2160" s="5">
        <v>2012</v>
      </c>
      <c r="B2160" s="5" t="s">
        <v>34</v>
      </c>
      <c r="C2160" s="5" t="s">
        <v>654</v>
      </c>
      <c r="D2160" s="5" t="s">
        <v>1113</v>
      </c>
      <c r="E2160" s="5">
        <v>4.7311022196488998E-3</v>
      </c>
      <c r="F2160" s="5"/>
      <c r="G2160" s="5"/>
      <c r="H2160" s="5"/>
      <c r="I2160" s="5"/>
    </row>
    <row r="2161" spans="1:9" ht="15.75" customHeight="1" x14ac:dyDescent="0.25">
      <c r="A2161" s="5">
        <v>2012</v>
      </c>
      <c r="B2161" s="5" t="s">
        <v>36</v>
      </c>
      <c r="C2161" s="5" t="s">
        <v>654</v>
      </c>
      <c r="D2161" s="5" t="s">
        <v>1113</v>
      </c>
      <c r="E2161" s="5">
        <v>3.12142673012956E-2</v>
      </c>
      <c r="F2161" s="5"/>
      <c r="G2161" s="5"/>
      <c r="H2161" s="5"/>
      <c r="I2161" s="5"/>
    </row>
    <row r="2162" spans="1:9" ht="15.75" customHeight="1" x14ac:dyDescent="0.25">
      <c r="A2162" s="5">
        <v>2012</v>
      </c>
      <c r="B2162" s="5" t="s">
        <v>39</v>
      </c>
      <c r="C2162" s="5" t="s">
        <v>654</v>
      </c>
      <c r="D2162" s="5" t="s">
        <v>1113</v>
      </c>
      <c r="E2162" s="5">
        <v>1.8520547697788999E-2</v>
      </c>
      <c r="F2162" s="5"/>
      <c r="G2162" s="5"/>
      <c r="H2162" s="5"/>
      <c r="I2162" s="5"/>
    </row>
    <row r="2163" spans="1:9" ht="15.75" customHeight="1" x14ac:dyDescent="0.25">
      <c r="A2163" s="5">
        <v>2012</v>
      </c>
      <c r="B2163" s="5" t="s">
        <v>45</v>
      </c>
      <c r="C2163" s="5" t="s">
        <v>654</v>
      </c>
      <c r="D2163" s="5" t="s">
        <v>1113</v>
      </c>
      <c r="E2163" s="5">
        <v>1.6547644146178202E-2</v>
      </c>
      <c r="F2163" s="5"/>
      <c r="G2163" s="5"/>
      <c r="H2163" s="5"/>
      <c r="I2163" s="5"/>
    </row>
    <row r="2164" spans="1:9" ht="15.75" customHeight="1" x14ac:dyDescent="0.25">
      <c r="A2164" s="5">
        <v>2012</v>
      </c>
      <c r="B2164" s="5" t="s">
        <v>47</v>
      </c>
      <c r="C2164" s="5" t="s">
        <v>654</v>
      </c>
      <c r="D2164" s="5" t="s">
        <v>1113</v>
      </c>
      <c r="E2164" s="5">
        <v>1.02881389896142E-2</v>
      </c>
      <c r="F2164" s="5"/>
      <c r="G2164" s="5"/>
      <c r="H2164" s="5"/>
      <c r="I2164" s="5"/>
    </row>
    <row r="2165" spans="1:9" ht="15.75" customHeight="1" x14ac:dyDescent="0.25">
      <c r="A2165" s="5">
        <v>2012</v>
      </c>
      <c r="B2165" s="5" t="s">
        <v>50</v>
      </c>
      <c r="C2165" s="5" t="s">
        <v>654</v>
      </c>
      <c r="D2165" s="5" t="s">
        <v>1113</v>
      </c>
      <c r="E2165" s="5">
        <v>0.23888377876925401</v>
      </c>
      <c r="F2165" s="5"/>
      <c r="G2165" s="5"/>
      <c r="H2165" s="5"/>
      <c r="I2165" s="5"/>
    </row>
    <row r="2166" spans="1:9" ht="15.75" customHeight="1" x14ac:dyDescent="0.25">
      <c r="A2166" s="5">
        <v>2012</v>
      </c>
      <c r="B2166" s="5" t="s">
        <v>57</v>
      </c>
      <c r="C2166" s="5" t="s">
        <v>654</v>
      </c>
      <c r="D2166" s="5" t="s">
        <v>1113</v>
      </c>
      <c r="E2166" s="5">
        <v>1.26648173716923E-3</v>
      </c>
      <c r="F2166" s="5"/>
      <c r="G2166" s="5"/>
      <c r="H2166" s="5"/>
      <c r="I2166" s="5"/>
    </row>
    <row r="2167" spans="1:9" ht="15.75" customHeight="1" x14ac:dyDescent="0.25">
      <c r="A2167" s="5">
        <v>2012</v>
      </c>
      <c r="B2167" s="5" t="s">
        <v>54</v>
      </c>
      <c r="C2167" s="5" t="s">
        <v>654</v>
      </c>
      <c r="D2167" s="5" t="s">
        <v>1113</v>
      </c>
      <c r="E2167" s="5">
        <v>6.3134212773066905E-4</v>
      </c>
      <c r="F2167" s="5"/>
      <c r="G2167" s="5"/>
      <c r="H2167" s="5"/>
      <c r="I2167" s="5"/>
    </row>
    <row r="2168" spans="1:9" ht="15.75" customHeight="1" x14ac:dyDescent="0.25">
      <c r="A2168" s="5">
        <v>2012</v>
      </c>
      <c r="B2168" s="5" t="s">
        <v>60</v>
      </c>
      <c r="C2168" s="5" t="s">
        <v>654</v>
      </c>
      <c r="D2168" s="5" t="s">
        <v>1113</v>
      </c>
      <c r="E2168" s="5">
        <v>5.5003290845257796E-3</v>
      </c>
      <c r="F2168" s="5"/>
      <c r="G2168" s="5"/>
      <c r="H2168" s="5"/>
      <c r="I2168" s="5"/>
    </row>
    <row r="2169" spans="1:9" ht="15.75" customHeight="1" x14ac:dyDescent="0.25">
      <c r="A2169" s="5">
        <v>2012</v>
      </c>
      <c r="B2169" s="5" t="s">
        <v>62</v>
      </c>
      <c r="C2169" s="5" t="s">
        <v>654</v>
      </c>
      <c r="D2169" s="5" t="s">
        <v>1113</v>
      </c>
      <c r="E2169" s="5">
        <v>1.05022556105345E-2</v>
      </c>
      <c r="F2169" s="5"/>
      <c r="G2169" s="5"/>
      <c r="H2169" s="5"/>
      <c r="I2169" s="5"/>
    </row>
    <row r="2170" spans="1:9" ht="15.75" customHeight="1" x14ac:dyDescent="0.25">
      <c r="A2170" s="5">
        <v>2012</v>
      </c>
      <c r="B2170" s="5" t="s">
        <v>66</v>
      </c>
      <c r="C2170" s="5" t="s">
        <v>654</v>
      </c>
      <c r="D2170" s="5" t="s">
        <v>1113</v>
      </c>
      <c r="E2170" s="5">
        <v>3.6406166506743401E-3</v>
      </c>
      <c r="F2170" s="5"/>
      <c r="G2170" s="5"/>
      <c r="H2170" s="5"/>
      <c r="I2170" s="5"/>
    </row>
    <row r="2171" spans="1:9" ht="15.75" customHeight="1" x14ac:dyDescent="0.25">
      <c r="A2171" s="5">
        <v>2012</v>
      </c>
      <c r="B2171" s="5" t="s">
        <v>64</v>
      </c>
      <c r="C2171" s="5" t="s">
        <v>654</v>
      </c>
      <c r="D2171" s="5" t="s">
        <v>1113</v>
      </c>
      <c r="E2171" s="5">
        <v>1.5058271562577901E-2</v>
      </c>
      <c r="F2171" s="5"/>
      <c r="G2171" s="5"/>
      <c r="H2171" s="5"/>
      <c r="I2171" s="5"/>
    </row>
    <row r="2172" spans="1:9" ht="15.75" customHeight="1" x14ac:dyDescent="0.25">
      <c r="A2172" s="5">
        <v>2012</v>
      </c>
      <c r="B2172" s="5" t="s">
        <v>87</v>
      </c>
      <c r="C2172" s="5" t="s">
        <v>654</v>
      </c>
      <c r="D2172" s="5" t="s">
        <v>1113</v>
      </c>
      <c r="E2172" s="5">
        <v>5.8301274505262396E-3</v>
      </c>
      <c r="F2172" s="5"/>
      <c r="G2172" s="5"/>
      <c r="H2172" s="5"/>
      <c r="I2172" s="5"/>
    </row>
    <row r="2173" spans="1:9" ht="15.75" customHeight="1" x14ac:dyDescent="0.25">
      <c r="A2173" s="5">
        <v>2012</v>
      </c>
      <c r="B2173" s="5" t="s">
        <v>90</v>
      </c>
      <c r="C2173" s="5" t="s">
        <v>654</v>
      </c>
      <c r="D2173" s="5" t="s">
        <v>1113</v>
      </c>
      <c r="E2173" s="5">
        <v>2.1981896533462102E-3</v>
      </c>
      <c r="F2173" s="5"/>
      <c r="G2173" s="5"/>
      <c r="H2173" s="5"/>
      <c r="I2173" s="5"/>
    </row>
    <row r="2174" spans="1:9" ht="15.75" customHeight="1" x14ac:dyDescent="0.25">
      <c r="A2174" s="5">
        <v>2012</v>
      </c>
      <c r="B2174" s="5" t="s">
        <v>72</v>
      </c>
      <c r="C2174" s="5" t="s">
        <v>654</v>
      </c>
      <c r="D2174" s="5" t="s">
        <v>1113</v>
      </c>
      <c r="E2174" s="5">
        <v>1.4552414521047601E-2</v>
      </c>
      <c r="F2174" s="5"/>
      <c r="G2174" s="5"/>
      <c r="H2174" s="5"/>
      <c r="I2174" s="5"/>
    </row>
    <row r="2175" spans="1:9" ht="15.75" customHeight="1" x14ac:dyDescent="0.25">
      <c r="A2175" s="5">
        <v>2012</v>
      </c>
      <c r="B2175" s="5" t="s">
        <v>79</v>
      </c>
      <c r="C2175" s="5" t="s">
        <v>654</v>
      </c>
      <c r="D2175" s="5" t="s">
        <v>1113</v>
      </c>
      <c r="E2175" s="5">
        <v>4.6811872127573001E-4</v>
      </c>
      <c r="F2175" s="5"/>
      <c r="G2175" s="5"/>
      <c r="H2175" s="5"/>
      <c r="I2175" s="5"/>
    </row>
    <row r="2176" spans="1:9" ht="15.75" customHeight="1" x14ac:dyDescent="0.25">
      <c r="A2176" s="5">
        <v>2012</v>
      </c>
      <c r="B2176" s="5" t="s">
        <v>82</v>
      </c>
      <c r="C2176" s="5" t="s">
        <v>654</v>
      </c>
      <c r="D2176" s="5" t="s">
        <v>1113</v>
      </c>
      <c r="E2176" s="5">
        <v>2.8421505298982102E-4</v>
      </c>
      <c r="F2176" s="5"/>
      <c r="G2176" s="5"/>
      <c r="H2176" s="5"/>
      <c r="I2176" s="5"/>
    </row>
    <row r="2177" spans="1:9" ht="15.75" customHeight="1" x14ac:dyDescent="0.25">
      <c r="A2177" s="5">
        <v>2012</v>
      </c>
      <c r="B2177" s="5" t="s">
        <v>74</v>
      </c>
      <c r="C2177" s="5" t="s">
        <v>654</v>
      </c>
      <c r="D2177" s="5" t="s">
        <v>1113</v>
      </c>
      <c r="E2177" s="5">
        <v>1.7080612616592701E-4</v>
      </c>
      <c r="F2177" s="5"/>
      <c r="G2177" s="5"/>
      <c r="H2177" s="5"/>
      <c r="I2177" s="5"/>
    </row>
    <row r="2178" spans="1:9" ht="15.75" customHeight="1" x14ac:dyDescent="0.25">
      <c r="A2178" s="5">
        <v>2012</v>
      </c>
      <c r="B2178" s="5" t="s">
        <v>85</v>
      </c>
      <c r="C2178" s="5" t="s">
        <v>654</v>
      </c>
      <c r="D2178" s="5" t="s">
        <v>1113</v>
      </c>
      <c r="E2178" s="5">
        <v>7.8421090414600592E-3</v>
      </c>
      <c r="F2178" s="5"/>
      <c r="G2178" s="5"/>
      <c r="H2178" s="5"/>
      <c r="I2178" s="5"/>
    </row>
    <row r="2179" spans="1:9" ht="15.75" customHeight="1" x14ac:dyDescent="0.25">
      <c r="A2179" s="5">
        <v>2012</v>
      </c>
      <c r="B2179" s="5" t="s">
        <v>93</v>
      </c>
      <c r="C2179" s="5" t="s">
        <v>654</v>
      </c>
      <c r="D2179" s="5" t="s">
        <v>1113</v>
      </c>
      <c r="E2179" s="5">
        <v>2.9366924875736201E-2</v>
      </c>
      <c r="F2179" s="5"/>
      <c r="G2179" s="5"/>
      <c r="H2179" s="5"/>
      <c r="I2179" s="5"/>
    </row>
    <row r="2180" spans="1:9" ht="15.75" customHeight="1" x14ac:dyDescent="0.25">
      <c r="A2180" s="5">
        <v>2012</v>
      </c>
      <c r="B2180" s="5" t="s">
        <v>95</v>
      </c>
      <c r="C2180" s="5" t="s">
        <v>654</v>
      </c>
      <c r="D2180" s="5" t="s">
        <v>1113</v>
      </c>
      <c r="E2180" s="5">
        <v>3.6005578905959901E-2</v>
      </c>
      <c r="F2180" s="5"/>
      <c r="G2180" s="5"/>
      <c r="H2180" s="5"/>
      <c r="I2180" s="5"/>
    </row>
    <row r="2181" spans="1:9" ht="15.75" customHeight="1" x14ac:dyDescent="0.25">
      <c r="A2181" s="5">
        <v>2012</v>
      </c>
      <c r="B2181" s="5" t="s">
        <v>98</v>
      </c>
      <c r="C2181" s="5" t="s">
        <v>654</v>
      </c>
      <c r="D2181" s="5" t="s">
        <v>1113</v>
      </c>
      <c r="E2181" s="5">
        <v>1.39508059082473E-3</v>
      </c>
      <c r="F2181" s="5"/>
      <c r="G2181" s="5"/>
      <c r="H2181" s="5"/>
      <c r="I2181" s="5"/>
    </row>
    <row r="2182" spans="1:9" ht="15.75" customHeight="1" x14ac:dyDescent="0.25">
      <c r="A2182" s="5">
        <v>2012</v>
      </c>
      <c r="B2182" s="5" t="s">
        <v>101</v>
      </c>
      <c r="C2182" s="5" t="s">
        <v>654</v>
      </c>
      <c r="D2182" s="5" t="s">
        <v>1113</v>
      </c>
      <c r="E2182" s="5">
        <v>2.3754301685929798E-3</v>
      </c>
      <c r="F2182" s="5"/>
      <c r="G2182" s="5"/>
      <c r="H2182" s="5"/>
      <c r="I2182" s="5"/>
    </row>
    <row r="2183" spans="1:9" ht="15.75" customHeight="1" x14ac:dyDescent="0.25">
      <c r="A2183" s="5">
        <v>2012</v>
      </c>
      <c r="B2183" s="5" t="s">
        <v>104</v>
      </c>
      <c r="C2183" s="5" t="s">
        <v>654</v>
      </c>
      <c r="D2183" s="5" t="s">
        <v>1113</v>
      </c>
      <c r="E2183" s="5">
        <v>3.7229948742635197E-4</v>
      </c>
      <c r="F2183" s="5"/>
      <c r="G2183" s="5"/>
      <c r="H2183" s="5"/>
      <c r="I2183" s="5"/>
    </row>
    <row r="2184" spans="1:9" ht="15.75" customHeight="1" x14ac:dyDescent="0.25">
      <c r="A2184" s="5">
        <v>2012</v>
      </c>
      <c r="B2184" s="5" t="s">
        <v>106</v>
      </c>
      <c r="C2184" s="5" t="s">
        <v>654</v>
      </c>
      <c r="D2184" s="5" t="s">
        <v>1113</v>
      </c>
      <c r="E2184" s="5">
        <v>6.7619023848769196E-3</v>
      </c>
      <c r="F2184" s="5"/>
      <c r="G2184" s="5"/>
      <c r="H2184" s="5"/>
      <c r="I2184" s="5"/>
    </row>
    <row r="2185" spans="1:9" ht="15.75" customHeight="1" x14ac:dyDescent="0.25">
      <c r="A2185" s="5">
        <v>2012</v>
      </c>
      <c r="B2185" s="5" t="s">
        <v>109</v>
      </c>
      <c r="C2185" s="5" t="s">
        <v>654</v>
      </c>
      <c r="D2185" s="5" t="s">
        <v>1113</v>
      </c>
      <c r="E2185" s="5">
        <v>8.4617236331985205E-3</v>
      </c>
      <c r="F2185" s="5"/>
      <c r="G2185" s="5"/>
      <c r="H2185" s="5"/>
      <c r="I2185" s="5"/>
    </row>
    <row r="2186" spans="1:9" ht="15.75" customHeight="1" x14ac:dyDescent="0.25">
      <c r="A2186" s="5">
        <v>2012</v>
      </c>
      <c r="B2186" s="5" t="s">
        <v>112</v>
      </c>
      <c r="C2186" s="5" t="s">
        <v>654</v>
      </c>
      <c r="D2186" s="5" t="s">
        <v>1113</v>
      </c>
      <c r="E2186" s="5">
        <v>3.7188028230579498E-2</v>
      </c>
      <c r="F2186" s="5"/>
      <c r="G2186" s="5"/>
      <c r="H2186" s="5"/>
      <c r="I2186" s="5"/>
    </row>
    <row r="2187" spans="1:9" ht="15.75" customHeight="1" x14ac:dyDescent="0.25">
      <c r="A2187" s="5">
        <v>2012</v>
      </c>
      <c r="B2187" s="5" t="s">
        <v>114</v>
      </c>
      <c r="C2187" s="5" t="s">
        <v>654</v>
      </c>
      <c r="D2187" s="5" t="s">
        <v>1113</v>
      </c>
      <c r="E2187" s="5">
        <v>0.33825679813915899</v>
      </c>
      <c r="F2187" s="5"/>
      <c r="G2187" s="5"/>
      <c r="H2187" s="5"/>
      <c r="I2187" s="5"/>
    </row>
    <row r="2188" spans="1:9" ht="15.75" customHeight="1" x14ac:dyDescent="0.25">
      <c r="A2188" s="5">
        <v>2012</v>
      </c>
      <c r="B2188" s="5" t="s">
        <v>117</v>
      </c>
      <c r="C2188" s="5" t="s">
        <v>654</v>
      </c>
      <c r="D2188" s="5" t="s">
        <v>1113</v>
      </c>
      <c r="E2188" s="5">
        <v>1.21283691114896E-3</v>
      </c>
      <c r="F2188" s="5"/>
      <c r="G2188" s="5"/>
      <c r="H2188" s="5"/>
      <c r="I2188" s="5"/>
    </row>
    <row r="2189" spans="1:9" ht="15.75" customHeight="1" x14ac:dyDescent="0.25">
      <c r="A2189" s="5">
        <v>2012</v>
      </c>
      <c r="B2189" s="5" t="s">
        <v>122</v>
      </c>
      <c r="C2189" s="5" t="s">
        <v>654</v>
      </c>
      <c r="D2189" s="5" t="s">
        <v>1113</v>
      </c>
      <c r="E2189" s="5">
        <v>1.55643393247119E-2</v>
      </c>
      <c r="F2189" s="5"/>
      <c r="G2189" s="5"/>
      <c r="H2189" s="5"/>
      <c r="I2189" s="5"/>
    </row>
    <row r="2190" spans="1:9" ht="15.75" customHeight="1" x14ac:dyDescent="0.25">
      <c r="A2190" s="5">
        <v>2012</v>
      </c>
      <c r="B2190" s="5" t="s">
        <v>124</v>
      </c>
      <c r="C2190" s="5" t="s">
        <v>654</v>
      </c>
      <c r="D2190" s="5" t="s">
        <v>1113</v>
      </c>
      <c r="E2190" s="5">
        <v>1.3019794594433501E-3</v>
      </c>
      <c r="F2190" s="5"/>
      <c r="G2190" s="5"/>
      <c r="H2190" s="5"/>
      <c r="I2190" s="5"/>
    </row>
    <row r="2191" spans="1:9" ht="15.75" customHeight="1" x14ac:dyDescent="0.25">
      <c r="A2191" s="5">
        <v>2012</v>
      </c>
      <c r="B2191" s="5" t="s">
        <v>130</v>
      </c>
      <c r="C2191" s="5" t="s">
        <v>654</v>
      </c>
      <c r="D2191" s="5" t="s">
        <v>1113</v>
      </c>
      <c r="E2191" s="5">
        <v>4.3774634271652501E-3</v>
      </c>
      <c r="F2191" s="5"/>
      <c r="G2191" s="5"/>
      <c r="H2191" s="5"/>
      <c r="I2191" s="5"/>
    </row>
    <row r="2192" spans="1:9" ht="15.75" customHeight="1" x14ac:dyDescent="0.25">
      <c r="A2192" s="5">
        <v>2012</v>
      </c>
      <c r="B2192" s="5" t="s">
        <v>127</v>
      </c>
      <c r="C2192" s="5" t="s">
        <v>654</v>
      </c>
      <c r="D2192" s="5" t="s">
        <v>1113</v>
      </c>
      <c r="E2192" s="5">
        <v>1.1794501969058801E-2</v>
      </c>
      <c r="F2192" s="5"/>
      <c r="G2192" s="5"/>
      <c r="H2192" s="5"/>
      <c r="I2192" s="5"/>
    </row>
    <row r="2193" spans="1:9" ht="15.75" customHeight="1" x14ac:dyDescent="0.25">
      <c r="A2193" s="5">
        <v>2012</v>
      </c>
      <c r="B2193" s="5" t="s">
        <v>132</v>
      </c>
      <c r="C2193" s="5" t="s">
        <v>654</v>
      </c>
      <c r="D2193" s="5" t="s">
        <v>1113</v>
      </c>
      <c r="E2193" s="5">
        <v>2.86634860144298E-3</v>
      </c>
      <c r="F2193" s="5"/>
      <c r="G2193" s="5"/>
      <c r="H2193" s="5"/>
      <c r="I2193" s="5"/>
    </row>
    <row r="2194" spans="1:9" ht="15.75" customHeight="1" x14ac:dyDescent="0.25">
      <c r="A2194" s="5">
        <v>2012</v>
      </c>
      <c r="B2194" s="5" t="s">
        <v>3</v>
      </c>
      <c r="C2194" s="5" t="s">
        <v>654</v>
      </c>
      <c r="D2194" s="5" t="s">
        <v>1115</v>
      </c>
      <c r="E2194" s="5">
        <v>7.6207643533126604E-2</v>
      </c>
      <c r="F2194" s="5"/>
      <c r="G2194" s="5"/>
      <c r="H2194" s="5"/>
      <c r="I2194" s="5"/>
    </row>
    <row r="2195" spans="1:9" ht="15.75" customHeight="1" x14ac:dyDescent="0.25">
      <c r="A2195" s="5">
        <v>2012</v>
      </c>
      <c r="B2195" s="5" t="s">
        <v>12</v>
      </c>
      <c r="C2195" s="5" t="s">
        <v>654</v>
      </c>
      <c r="D2195" s="5" t="s">
        <v>1115</v>
      </c>
      <c r="E2195" s="5">
        <v>1.5851723664031502E-2</v>
      </c>
      <c r="F2195" s="5"/>
      <c r="G2195" s="5"/>
      <c r="H2195" s="5"/>
      <c r="I2195" s="5"/>
    </row>
    <row r="2196" spans="1:9" ht="15.75" customHeight="1" x14ac:dyDescent="0.25">
      <c r="A2196" s="5">
        <v>2012</v>
      </c>
      <c r="B2196" s="5" t="s">
        <v>8</v>
      </c>
      <c r="C2196" s="5" t="s">
        <v>654</v>
      </c>
      <c r="D2196" s="5" t="s">
        <v>1115</v>
      </c>
      <c r="E2196" s="5">
        <v>5.1488156773574797E-4</v>
      </c>
      <c r="F2196" s="5"/>
      <c r="G2196" s="5"/>
      <c r="H2196" s="5"/>
      <c r="I2196" s="5"/>
    </row>
    <row r="2197" spans="1:9" ht="15.75" customHeight="1" x14ac:dyDescent="0.25">
      <c r="A2197" s="5">
        <v>2012</v>
      </c>
      <c r="B2197" s="5" t="s">
        <v>15</v>
      </c>
      <c r="C2197" s="5" t="s">
        <v>654</v>
      </c>
      <c r="D2197" s="5" t="s">
        <v>1115</v>
      </c>
      <c r="E2197" s="5">
        <v>6.6406601613164503E-3</v>
      </c>
      <c r="F2197" s="5"/>
      <c r="G2197" s="5"/>
      <c r="H2197" s="5"/>
      <c r="I2197" s="5"/>
    </row>
    <row r="2198" spans="1:9" ht="15.75" customHeight="1" x14ac:dyDescent="0.25">
      <c r="A2198" s="5">
        <v>2012</v>
      </c>
      <c r="B2198" s="5" t="s">
        <v>17</v>
      </c>
      <c r="C2198" s="5" t="s">
        <v>654</v>
      </c>
      <c r="D2198" s="5" t="s">
        <v>1115</v>
      </c>
      <c r="E2198" s="5">
        <v>3.54281308189243E-3</v>
      </c>
      <c r="F2198" s="5"/>
      <c r="G2198" s="5"/>
      <c r="H2198" s="5"/>
      <c r="I2198" s="5"/>
    </row>
    <row r="2199" spans="1:9" ht="15.75" customHeight="1" x14ac:dyDescent="0.25">
      <c r="A2199" s="5">
        <v>2012</v>
      </c>
      <c r="B2199" s="5" t="s">
        <v>23</v>
      </c>
      <c r="C2199" s="5" t="s">
        <v>654</v>
      </c>
      <c r="D2199" s="5" t="s">
        <v>1115</v>
      </c>
      <c r="E2199" s="5">
        <v>1.24120108065877E-3</v>
      </c>
      <c r="F2199" s="5"/>
      <c r="G2199" s="5"/>
      <c r="H2199" s="5"/>
      <c r="I2199" s="5"/>
    </row>
    <row r="2200" spans="1:9" ht="15.75" customHeight="1" x14ac:dyDescent="0.25">
      <c r="A2200" s="5">
        <v>2012</v>
      </c>
      <c r="B2200" s="5" t="s">
        <v>26</v>
      </c>
      <c r="C2200" s="5" t="s">
        <v>654</v>
      </c>
      <c r="D2200" s="5" t="s">
        <v>1115</v>
      </c>
      <c r="E2200" s="5">
        <v>9.3948658952663401E-4</v>
      </c>
      <c r="F2200" s="5"/>
      <c r="G2200" s="5"/>
      <c r="H2200" s="5"/>
      <c r="I2200" s="5"/>
    </row>
    <row r="2201" spans="1:9" ht="15.75" customHeight="1" x14ac:dyDescent="0.25">
      <c r="A2201" s="5">
        <v>2012</v>
      </c>
      <c r="B2201" s="5" t="s">
        <v>28</v>
      </c>
      <c r="C2201" s="5" t="s">
        <v>654</v>
      </c>
      <c r="D2201" s="5" t="s">
        <v>1115</v>
      </c>
      <c r="E2201" s="5">
        <v>1.03727233162222E-3</v>
      </c>
      <c r="F2201" s="5"/>
      <c r="G2201" s="5"/>
      <c r="H2201" s="5"/>
      <c r="I2201" s="5"/>
    </row>
    <row r="2202" spans="1:9" ht="15.75" customHeight="1" x14ac:dyDescent="0.25">
      <c r="A2202" s="5">
        <v>2012</v>
      </c>
      <c r="B2202" s="5" t="s">
        <v>42</v>
      </c>
      <c r="C2202" s="5" t="s">
        <v>654</v>
      </c>
      <c r="D2202" s="5" t="s">
        <v>1115</v>
      </c>
      <c r="E2202" s="5">
        <v>5.7681416706428998E-3</v>
      </c>
      <c r="F2202" s="5"/>
      <c r="G2202" s="5"/>
      <c r="H2202" s="5"/>
      <c r="I2202" s="5"/>
    </row>
    <row r="2203" spans="1:9" ht="15.75" customHeight="1" x14ac:dyDescent="0.25">
      <c r="A2203" s="5">
        <v>2012</v>
      </c>
      <c r="B2203" s="5" t="s">
        <v>36</v>
      </c>
      <c r="C2203" s="5" t="s">
        <v>654</v>
      </c>
      <c r="D2203" s="5" t="s">
        <v>1115</v>
      </c>
      <c r="E2203" s="5">
        <v>5.4279081193600698E-2</v>
      </c>
      <c r="F2203" s="5"/>
      <c r="G2203" s="5"/>
      <c r="H2203" s="5"/>
      <c r="I2203" s="5"/>
    </row>
    <row r="2204" spans="1:9" ht="15.75" customHeight="1" x14ac:dyDescent="0.25">
      <c r="A2204" s="5">
        <v>2012</v>
      </c>
      <c r="B2204" s="5" t="s">
        <v>39</v>
      </c>
      <c r="C2204" s="5" t="s">
        <v>654</v>
      </c>
      <c r="D2204" s="5" t="s">
        <v>1115</v>
      </c>
      <c r="E2204" s="5">
        <v>0.40576484335503199</v>
      </c>
      <c r="F2204" s="5"/>
      <c r="G2204" s="5"/>
      <c r="H2204" s="5"/>
      <c r="I2204" s="5"/>
    </row>
    <row r="2205" spans="1:9" ht="15.75" customHeight="1" x14ac:dyDescent="0.25">
      <c r="A2205" s="5">
        <v>2012</v>
      </c>
      <c r="B2205" s="5" t="s">
        <v>45</v>
      </c>
      <c r="C2205" s="5" t="s">
        <v>654</v>
      </c>
      <c r="D2205" s="5" t="s">
        <v>1115</v>
      </c>
      <c r="E2205" s="5">
        <v>2.8237510329139298E-4</v>
      </c>
      <c r="F2205" s="5"/>
      <c r="G2205" s="5"/>
      <c r="H2205" s="5"/>
      <c r="I2205" s="5"/>
    </row>
    <row r="2206" spans="1:9" ht="15.75" customHeight="1" x14ac:dyDescent="0.25">
      <c r="A2206" s="5">
        <v>2012</v>
      </c>
      <c r="B2206" s="5" t="s">
        <v>47</v>
      </c>
      <c r="C2206" s="5" t="s">
        <v>654</v>
      </c>
      <c r="D2206" s="5" t="s">
        <v>1115</v>
      </c>
      <c r="E2206" s="5">
        <v>4.0284861373037002E-2</v>
      </c>
      <c r="F2206" s="5"/>
      <c r="G2206" s="5"/>
      <c r="H2206" s="5"/>
      <c r="I2206" s="5"/>
    </row>
    <row r="2207" spans="1:9" ht="15.75" customHeight="1" x14ac:dyDescent="0.25">
      <c r="A2207" s="5">
        <v>2012</v>
      </c>
      <c r="B2207" s="5" t="s">
        <v>50</v>
      </c>
      <c r="C2207" s="5" t="s">
        <v>654</v>
      </c>
      <c r="D2207" s="5" t="s">
        <v>1115</v>
      </c>
      <c r="E2207" s="5">
        <v>8.3075294046369198E-4</v>
      </c>
      <c r="F2207" s="5"/>
      <c r="G2207" s="5"/>
      <c r="H2207" s="5"/>
      <c r="I2207" s="5"/>
    </row>
    <row r="2208" spans="1:9" ht="15.75" customHeight="1" x14ac:dyDescent="0.25">
      <c r="A2208" s="5">
        <v>2012</v>
      </c>
      <c r="B2208" s="5" t="s">
        <v>57</v>
      </c>
      <c r="C2208" s="5" t="s">
        <v>654</v>
      </c>
      <c r="D2208" s="5" t="s">
        <v>1115</v>
      </c>
      <c r="E2208" s="5">
        <v>6.0686769308091403E-4</v>
      </c>
      <c r="F2208" s="5"/>
      <c r="G2208" s="5"/>
      <c r="H2208" s="5"/>
      <c r="I2208" s="5"/>
    </row>
    <row r="2209" spans="1:9" ht="15.75" customHeight="1" x14ac:dyDescent="0.25">
      <c r="A2209" s="5">
        <v>2012</v>
      </c>
      <c r="B2209" s="5" t="s">
        <v>60</v>
      </c>
      <c r="C2209" s="5" t="s">
        <v>654</v>
      </c>
      <c r="D2209" s="5" t="s">
        <v>1115</v>
      </c>
      <c r="E2209" s="5">
        <v>8.0706573545699503E-2</v>
      </c>
      <c r="F2209" s="5"/>
      <c r="G2209" s="5"/>
      <c r="H2209" s="5"/>
      <c r="I2209" s="5"/>
    </row>
    <row r="2210" spans="1:9" ht="15.75" customHeight="1" x14ac:dyDescent="0.25">
      <c r="A2210" s="5">
        <v>2012</v>
      </c>
      <c r="B2210" s="5" t="s">
        <v>62</v>
      </c>
      <c r="C2210" s="5" t="s">
        <v>654</v>
      </c>
      <c r="D2210" s="5" t="s">
        <v>1115</v>
      </c>
      <c r="E2210" s="5">
        <v>6.7235535849538503E-3</v>
      </c>
      <c r="F2210" s="5"/>
      <c r="G2210" s="5"/>
      <c r="H2210" s="5"/>
      <c r="I2210" s="5"/>
    </row>
    <row r="2211" spans="1:9" ht="15.75" customHeight="1" x14ac:dyDescent="0.25">
      <c r="A2211" s="5">
        <v>2012</v>
      </c>
      <c r="B2211" s="5" t="s">
        <v>66</v>
      </c>
      <c r="C2211" s="5" t="s">
        <v>654</v>
      </c>
      <c r="D2211" s="5" t="s">
        <v>1115</v>
      </c>
      <c r="E2211" s="40">
        <v>1.3142620765025099E-5</v>
      </c>
      <c r="F2211" s="5"/>
      <c r="G2211" s="5"/>
      <c r="H2211" s="5"/>
      <c r="I2211" s="5"/>
    </row>
    <row r="2212" spans="1:9" ht="15.75" customHeight="1" x14ac:dyDescent="0.25">
      <c r="A2212" s="5">
        <v>2012</v>
      </c>
      <c r="B2212" s="5" t="s">
        <v>64</v>
      </c>
      <c r="C2212" s="5" t="s">
        <v>654</v>
      </c>
      <c r="D2212" s="5" t="s">
        <v>1115</v>
      </c>
      <c r="E2212" s="5">
        <v>7.8897028223982105E-3</v>
      </c>
      <c r="F2212" s="5"/>
      <c r="G2212" s="5"/>
      <c r="H2212" s="5"/>
      <c r="I2212" s="5"/>
    </row>
    <row r="2213" spans="1:9" ht="15.75" customHeight="1" x14ac:dyDescent="0.25">
      <c r="A2213" s="5">
        <v>2012</v>
      </c>
      <c r="B2213" s="5" t="s">
        <v>87</v>
      </c>
      <c r="C2213" s="5" t="s">
        <v>654</v>
      </c>
      <c r="D2213" s="5" t="s">
        <v>1115</v>
      </c>
      <c r="E2213" s="5">
        <v>5.0551590766440401E-3</v>
      </c>
      <c r="F2213" s="5"/>
      <c r="G2213" s="5"/>
      <c r="H2213" s="5"/>
      <c r="I2213" s="5"/>
    </row>
    <row r="2214" spans="1:9" ht="15.75" customHeight="1" x14ac:dyDescent="0.25">
      <c r="A2214" s="5">
        <v>2012</v>
      </c>
      <c r="B2214" s="5" t="s">
        <v>72</v>
      </c>
      <c r="C2214" s="5" t="s">
        <v>654</v>
      </c>
      <c r="D2214" s="5" t="s">
        <v>1115</v>
      </c>
      <c r="E2214" s="5">
        <v>2.3646367028567201E-3</v>
      </c>
      <c r="F2214" s="5"/>
      <c r="G2214" s="5"/>
      <c r="H2214" s="5"/>
      <c r="I2214" s="5"/>
    </row>
    <row r="2215" spans="1:9" ht="15.75" customHeight="1" x14ac:dyDescent="0.25">
      <c r="A2215" s="5">
        <v>2012</v>
      </c>
      <c r="B2215" s="5" t="s">
        <v>79</v>
      </c>
      <c r="C2215" s="5" t="s">
        <v>654</v>
      </c>
      <c r="D2215" s="5" t="s">
        <v>1115</v>
      </c>
      <c r="E2215" s="5">
        <v>1.02147430268217E-3</v>
      </c>
      <c r="F2215" s="5"/>
      <c r="G2215" s="5"/>
      <c r="H2215" s="5"/>
      <c r="I2215" s="5"/>
    </row>
    <row r="2216" spans="1:9" ht="15.75" customHeight="1" x14ac:dyDescent="0.25">
      <c r="A2216" s="5">
        <v>2012</v>
      </c>
      <c r="B2216" s="5" t="s">
        <v>85</v>
      </c>
      <c r="C2216" s="5" t="s">
        <v>654</v>
      </c>
      <c r="D2216" s="5" t="s">
        <v>1115</v>
      </c>
      <c r="E2216" s="5">
        <v>5.33790811224172E-3</v>
      </c>
      <c r="F2216" s="5"/>
      <c r="G2216" s="5"/>
      <c r="H2216" s="5"/>
      <c r="I2216" s="5"/>
    </row>
    <row r="2217" spans="1:9" ht="15.75" customHeight="1" x14ac:dyDescent="0.25">
      <c r="A2217" s="5">
        <v>2012</v>
      </c>
      <c r="B2217" s="5" t="s">
        <v>93</v>
      </c>
      <c r="C2217" s="5" t="s">
        <v>654</v>
      </c>
      <c r="D2217" s="5" t="s">
        <v>1115</v>
      </c>
      <c r="E2217" s="5">
        <v>0.139530794460659</v>
      </c>
      <c r="F2217" s="5"/>
      <c r="G2217" s="5"/>
      <c r="H2217" s="5"/>
      <c r="I2217" s="5"/>
    </row>
    <row r="2218" spans="1:9" ht="15.75" customHeight="1" x14ac:dyDescent="0.25">
      <c r="A2218" s="5">
        <v>2012</v>
      </c>
      <c r="B2218" s="5" t="s">
        <v>95</v>
      </c>
      <c r="C2218" s="5" t="s">
        <v>654</v>
      </c>
      <c r="D2218" s="5" t="s">
        <v>1115</v>
      </c>
      <c r="E2218" s="5">
        <v>6.0620781254041103E-4</v>
      </c>
      <c r="F2218" s="5"/>
      <c r="G2218" s="5"/>
      <c r="H2218" s="5"/>
      <c r="I2218" s="5"/>
    </row>
    <row r="2219" spans="1:9" ht="15.75" customHeight="1" x14ac:dyDescent="0.25">
      <c r="A2219" s="5">
        <v>2012</v>
      </c>
      <c r="B2219" s="5" t="s">
        <v>98</v>
      </c>
      <c r="C2219" s="5" t="s">
        <v>654</v>
      </c>
      <c r="D2219" s="5" t="s">
        <v>1115</v>
      </c>
      <c r="E2219" s="5">
        <v>2.5499201606210601E-3</v>
      </c>
      <c r="F2219" s="5"/>
      <c r="G2219" s="5"/>
      <c r="H2219" s="5"/>
      <c r="I2219" s="5"/>
    </row>
    <row r="2220" spans="1:9" ht="15.75" customHeight="1" x14ac:dyDescent="0.25">
      <c r="A2220" s="5">
        <v>2012</v>
      </c>
      <c r="B2220" s="5" t="s">
        <v>101</v>
      </c>
      <c r="C2220" s="5" t="s">
        <v>654</v>
      </c>
      <c r="D2220" s="5" t="s">
        <v>1115</v>
      </c>
      <c r="E2220" s="5">
        <v>7.7866030867499603E-2</v>
      </c>
      <c r="F2220" s="5"/>
      <c r="G2220" s="5"/>
      <c r="H2220" s="5"/>
      <c r="I2220" s="5"/>
    </row>
    <row r="2221" spans="1:9" ht="15.75" customHeight="1" x14ac:dyDescent="0.25">
      <c r="A2221" s="5">
        <v>2012</v>
      </c>
      <c r="B2221" s="5" t="s">
        <v>106</v>
      </c>
      <c r="C2221" s="5" t="s">
        <v>654</v>
      </c>
      <c r="D2221" s="5" t="s">
        <v>1115</v>
      </c>
      <c r="E2221" s="5">
        <v>1.15009161883168E-2</v>
      </c>
      <c r="F2221" s="5"/>
      <c r="G2221" s="5"/>
      <c r="H2221" s="5"/>
      <c r="I2221" s="5"/>
    </row>
    <row r="2222" spans="1:9" ht="15.75" customHeight="1" x14ac:dyDescent="0.25">
      <c r="A2222" s="5">
        <v>2012</v>
      </c>
      <c r="B2222" s="5" t="s">
        <v>112</v>
      </c>
      <c r="C2222" s="5" t="s">
        <v>654</v>
      </c>
      <c r="D2222" s="5" t="s">
        <v>1115</v>
      </c>
      <c r="E2222" s="5">
        <v>4.5824976434904897E-3</v>
      </c>
      <c r="F2222" s="5"/>
      <c r="G2222" s="5"/>
      <c r="H2222" s="5"/>
      <c r="I2222" s="5"/>
    </row>
    <row r="2223" spans="1:9" ht="15.75" customHeight="1" x14ac:dyDescent="0.25">
      <c r="A2223" s="5">
        <v>2012</v>
      </c>
      <c r="B2223" s="5" t="s">
        <v>114</v>
      </c>
      <c r="C2223" s="5" t="s">
        <v>654</v>
      </c>
      <c r="D2223" s="5" t="s">
        <v>1115</v>
      </c>
      <c r="E2223" s="5">
        <v>1.2697849060715799E-2</v>
      </c>
      <c r="F2223" s="5"/>
      <c r="G2223" s="5"/>
      <c r="H2223" s="5"/>
      <c r="I2223" s="5"/>
    </row>
    <row r="2224" spans="1:9" ht="15.75" customHeight="1" x14ac:dyDescent="0.25">
      <c r="A2224" s="5">
        <v>2012</v>
      </c>
      <c r="B2224" s="5" t="s">
        <v>117</v>
      </c>
      <c r="C2224" s="5" t="s">
        <v>654</v>
      </c>
      <c r="D2224" s="5" t="s">
        <v>1115</v>
      </c>
      <c r="E2224" s="5">
        <v>2.02320717919428E-3</v>
      </c>
      <c r="F2224" s="5"/>
      <c r="G2224" s="5"/>
      <c r="H2224" s="5"/>
      <c r="I2224" s="5"/>
    </row>
    <row r="2225" spans="1:9" ht="15.75" customHeight="1" x14ac:dyDescent="0.25">
      <c r="A2225" s="5">
        <v>2012</v>
      </c>
      <c r="B2225" s="5" t="s">
        <v>122</v>
      </c>
      <c r="C2225" s="5" t="s">
        <v>654</v>
      </c>
      <c r="D2225" s="5" t="s">
        <v>1115</v>
      </c>
      <c r="E2225" s="5">
        <v>2.0432015595715398E-3</v>
      </c>
      <c r="F2225" s="5"/>
      <c r="G2225" s="5"/>
      <c r="H2225" s="5"/>
      <c r="I2225" s="5"/>
    </row>
    <row r="2226" spans="1:9" ht="15.75" customHeight="1" x14ac:dyDescent="0.25">
      <c r="A2226" s="5">
        <v>2012</v>
      </c>
      <c r="B2226" s="5" t="s">
        <v>124</v>
      </c>
      <c r="C2226" s="5" t="s">
        <v>654</v>
      </c>
      <c r="D2226" s="5" t="s">
        <v>1115</v>
      </c>
      <c r="E2226" s="5">
        <v>1.5204747454098E-3</v>
      </c>
      <c r="F2226" s="5"/>
      <c r="G2226" s="5"/>
      <c r="H2226" s="5"/>
      <c r="I2226" s="5"/>
    </row>
    <row r="2227" spans="1:9" ht="15.75" customHeight="1" x14ac:dyDescent="0.25">
      <c r="A2227" s="5">
        <v>2012</v>
      </c>
      <c r="B2227" s="5" t="s">
        <v>130</v>
      </c>
      <c r="C2227" s="5" t="s">
        <v>654</v>
      </c>
      <c r="D2227" s="5" t="s">
        <v>1115</v>
      </c>
      <c r="E2227" s="5">
        <v>7.3530525288318504E-3</v>
      </c>
      <c r="F2227" s="5"/>
      <c r="G2227" s="5"/>
      <c r="H2227" s="5"/>
      <c r="I2227" s="5"/>
    </row>
    <row r="2228" spans="1:9" ht="15.75" customHeight="1" x14ac:dyDescent="0.25">
      <c r="A2228" s="5">
        <v>2012</v>
      </c>
      <c r="B2228" s="5" t="s">
        <v>127</v>
      </c>
      <c r="C2228" s="5" t="s">
        <v>654</v>
      </c>
      <c r="D2228" s="5" t="s">
        <v>1115</v>
      </c>
      <c r="E2228" s="5">
        <v>1.48210916858484E-2</v>
      </c>
      <c r="F2228" s="5"/>
      <c r="G2228" s="5"/>
      <c r="H2228" s="5"/>
      <c r="I2228" s="5"/>
    </row>
    <row r="2229" spans="1:9" ht="15.75" customHeight="1" x14ac:dyDescent="0.25">
      <c r="A2229" s="5">
        <v>2012</v>
      </c>
      <c r="B2229" s="5" t="s">
        <v>3</v>
      </c>
      <c r="C2229" s="5" t="s">
        <v>658</v>
      </c>
      <c r="D2229" s="5" t="s">
        <v>1113</v>
      </c>
      <c r="E2229" s="5">
        <v>1.8780099924202799E-2</v>
      </c>
      <c r="F2229" s="5"/>
      <c r="G2229" s="5"/>
      <c r="H2229" s="5"/>
      <c r="I2229" s="5"/>
    </row>
    <row r="2230" spans="1:9" ht="15.75" customHeight="1" x14ac:dyDescent="0.25">
      <c r="A2230" s="5">
        <v>2012</v>
      </c>
      <c r="B2230" s="5" t="s">
        <v>12</v>
      </c>
      <c r="C2230" s="5" t="s">
        <v>658</v>
      </c>
      <c r="D2230" s="5" t="s">
        <v>1113</v>
      </c>
      <c r="E2230" s="5">
        <v>4.1371152177426601E-3</v>
      </c>
      <c r="F2230" s="5"/>
      <c r="G2230" s="5"/>
      <c r="H2230" s="5"/>
      <c r="I2230" s="5"/>
    </row>
    <row r="2231" spans="1:9" ht="15.75" customHeight="1" x14ac:dyDescent="0.25">
      <c r="A2231" s="5">
        <v>2012</v>
      </c>
      <c r="B2231" s="5" t="s">
        <v>36</v>
      </c>
      <c r="C2231" s="5" t="s">
        <v>658</v>
      </c>
      <c r="D2231" s="5" t="s">
        <v>1113</v>
      </c>
      <c r="E2231" s="5">
        <v>0.103421485578059</v>
      </c>
      <c r="F2231" s="5"/>
      <c r="G2231" s="5"/>
      <c r="H2231" s="5"/>
      <c r="I2231" s="5"/>
    </row>
    <row r="2232" spans="1:9" ht="15.75" customHeight="1" x14ac:dyDescent="0.25">
      <c r="A2232" s="5">
        <v>2012</v>
      </c>
      <c r="B2232" s="5" t="s">
        <v>47</v>
      </c>
      <c r="C2232" s="5" t="s">
        <v>658</v>
      </c>
      <c r="D2232" s="5" t="s">
        <v>1113</v>
      </c>
      <c r="E2232" s="5">
        <v>0.45039571225657798</v>
      </c>
      <c r="F2232" s="5"/>
      <c r="G2232" s="5"/>
      <c r="H2232" s="5"/>
      <c r="I2232" s="5"/>
    </row>
    <row r="2233" spans="1:9" ht="15.75" customHeight="1" x14ac:dyDescent="0.25">
      <c r="A2233" s="5">
        <v>2012</v>
      </c>
      <c r="B2233" s="5" t="s">
        <v>50</v>
      </c>
      <c r="C2233" s="5" t="s">
        <v>658</v>
      </c>
      <c r="D2233" s="5" t="s">
        <v>1113</v>
      </c>
      <c r="E2233" s="5">
        <v>0.224275257057377</v>
      </c>
      <c r="F2233" s="5"/>
      <c r="G2233" s="5"/>
      <c r="H2233" s="5"/>
      <c r="I2233" s="5"/>
    </row>
    <row r="2234" spans="1:9" ht="15.75" customHeight="1" x14ac:dyDescent="0.25">
      <c r="A2234" s="5">
        <v>2012</v>
      </c>
      <c r="B2234" s="5" t="s">
        <v>60</v>
      </c>
      <c r="C2234" s="5" t="s">
        <v>658</v>
      </c>
      <c r="D2234" s="5" t="s">
        <v>1113</v>
      </c>
      <c r="E2234" s="5">
        <v>6.8574246402108704E-3</v>
      </c>
      <c r="F2234" s="5"/>
      <c r="G2234" s="5"/>
      <c r="H2234" s="5"/>
      <c r="I2234" s="5"/>
    </row>
    <row r="2235" spans="1:9" ht="15.75" customHeight="1" x14ac:dyDescent="0.25">
      <c r="A2235" s="5">
        <v>2012</v>
      </c>
      <c r="B2235" s="5" t="s">
        <v>62</v>
      </c>
      <c r="C2235" s="5" t="s">
        <v>658</v>
      </c>
      <c r="D2235" s="5" t="s">
        <v>1113</v>
      </c>
      <c r="E2235" s="5">
        <v>1.0942889701639901E-3</v>
      </c>
      <c r="F2235" s="5"/>
      <c r="G2235" s="5"/>
      <c r="H2235" s="5"/>
      <c r="I2235" s="5"/>
    </row>
    <row r="2236" spans="1:9" ht="15.75" customHeight="1" x14ac:dyDescent="0.25">
      <c r="A2236" s="5">
        <v>2012</v>
      </c>
      <c r="B2236" s="5" t="s">
        <v>87</v>
      </c>
      <c r="C2236" s="5" t="s">
        <v>658</v>
      </c>
      <c r="D2236" s="5" t="s">
        <v>1113</v>
      </c>
      <c r="E2236" s="5">
        <v>5.0175419350935203E-2</v>
      </c>
      <c r="F2236" s="5"/>
      <c r="G2236" s="5"/>
      <c r="H2236" s="5"/>
      <c r="I2236" s="5"/>
    </row>
    <row r="2237" spans="1:9" ht="15.75" customHeight="1" x14ac:dyDescent="0.25">
      <c r="A2237" s="5">
        <v>2012</v>
      </c>
      <c r="B2237" s="5" t="s">
        <v>79</v>
      </c>
      <c r="C2237" s="5" t="s">
        <v>658</v>
      </c>
      <c r="D2237" s="5" t="s">
        <v>1113</v>
      </c>
      <c r="E2237" s="5">
        <v>6.0137484991769602E-2</v>
      </c>
      <c r="F2237" s="5"/>
      <c r="G2237" s="5"/>
      <c r="H2237" s="5"/>
      <c r="I2237" s="5"/>
    </row>
    <row r="2238" spans="1:9" ht="15.75" customHeight="1" x14ac:dyDescent="0.25">
      <c r="A2238" s="5">
        <v>2012</v>
      </c>
      <c r="B2238" s="5" t="s">
        <v>85</v>
      </c>
      <c r="C2238" s="5" t="s">
        <v>658</v>
      </c>
      <c r="D2238" s="5" t="s">
        <v>1113</v>
      </c>
      <c r="E2238" s="40">
        <v>4.9021512205202599E-5</v>
      </c>
      <c r="F2238" s="5"/>
      <c r="G2238" s="5"/>
      <c r="H2238" s="5"/>
      <c r="I2238" s="5"/>
    </row>
    <row r="2239" spans="1:9" ht="15.75" customHeight="1" x14ac:dyDescent="0.25">
      <c r="A2239" s="5">
        <v>2012</v>
      </c>
      <c r="B2239" s="5" t="s">
        <v>101</v>
      </c>
      <c r="C2239" s="5" t="s">
        <v>658</v>
      </c>
      <c r="D2239" s="5" t="s">
        <v>1113</v>
      </c>
      <c r="E2239" s="5">
        <v>2.9185777229486801E-2</v>
      </c>
      <c r="F2239" s="5"/>
      <c r="G2239" s="5"/>
      <c r="H2239" s="5"/>
      <c r="I2239" s="5"/>
    </row>
    <row r="2240" spans="1:9" ht="15.75" customHeight="1" x14ac:dyDescent="0.25">
      <c r="A2240" s="5">
        <v>2012</v>
      </c>
      <c r="B2240" s="5" t="s">
        <v>114</v>
      </c>
      <c r="C2240" s="5" t="s">
        <v>658</v>
      </c>
      <c r="D2240" s="5" t="s">
        <v>1113</v>
      </c>
      <c r="E2240" s="5">
        <v>2.6020713085653699E-3</v>
      </c>
      <c r="F2240" s="5"/>
      <c r="G2240" s="5"/>
      <c r="H2240" s="5"/>
      <c r="I2240" s="5"/>
    </row>
    <row r="2241" spans="1:9" ht="15.75" customHeight="1" x14ac:dyDescent="0.25">
      <c r="A2241" s="5">
        <v>2012</v>
      </c>
      <c r="B2241" s="5" t="s">
        <v>127</v>
      </c>
      <c r="C2241" s="5" t="s">
        <v>658</v>
      </c>
      <c r="D2241" s="5" t="s">
        <v>1113</v>
      </c>
      <c r="E2241" s="5">
        <v>4.8888841962702399E-2</v>
      </c>
      <c r="F2241" s="5"/>
      <c r="G2241" s="5"/>
      <c r="H2241" s="5"/>
      <c r="I2241" s="5"/>
    </row>
    <row r="2242" spans="1:9" ht="15.75" customHeight="1" x14ac:dyDescent="0.25">
      <c r="A2242" s="5">
        <v>2012</v>
      </c>
      <c r="B2242" s="5" t="s">
        <v>3</v>
      </c>
      <c r="C2242" s="5" t="s">
        <v>223</v>
      </c>
      <c r="D2242" s="5" t="s">
        <v>1111</v>
      </c>
      <c r="E2242" s="5">
        <v>7.3472754030120699E-2</v>
      </c>
      <c r="F2242" s="5"/>
      <c r="G2242" s="5"/>
      <c r="H2242" s="5"/>
      <c r="I2242" s="5"/>
    </row>
    <row r="2243" spans="1:9" ht="15.75" customHeight="1" x14ac:dyDescent="0.25">
      <c r="A2243" s="5">
        <v>2012</v>
      </c>
      <c r="B2243" s="5" t="s">
        <v>12</v>
      </c>
      <c r="C2243" s="5" t="s">
        <v>223</v>
      </c>
      <c r="D2243" s="5" t="s">
        <v>1111</v>
      </c>
      <c r="E2243" s="5">
        <v>7.0026469497418203E-3</v>
      </c>
      <c r="F2243" s="5"/>
      <c r="G2243" s="5"/>
      <c r="H2243" s="5"/>
      <c r="I2243" s="5"/>
    </row>
    <row r="2244" spans="1:9" ht="15.75" customHeight="1" x14ac:dyDescent="0.25">
      <c r="A2244" s="5">
        <v>2012</v>
      </c>
      <c r="B2244" s="5" t="s">
        <v>8</v>
      </c>
      <c r="C2244" s="5" t="s">
        <v>223</v>
      </c>
      <c r="D2244" s="5" t="s">
        <v>1111</v>
      </c>
      <c r="E2244" s="5">
        <v>2.0249250200256998E-2</v>
      </c>
      <c r="F2244" s="5"/>
      <c r="G2244" s="5"/>
      <c r="H2244" s="5"/>
      <c r="I2244" s="5"/>
    </row>
    <row r="2245" spans="1:9" ht="15.75" customHeight="1" x14ac:dyDescent="0.25">
      <c r="A2245" s="5">
        <v>2012</v>
      </c>
      <c r="B2245" s="5" t="s">
        <v>15</v>
      </c>
      <c r="C2245" s="5" t="s">
        <v>223</v>
      </c>
      <c r="D2245" s="5" t="s">
        <v>1111</v>
      </c>
      <c r="E2245" s="5">
        <v>7.7340721535129206E-2</v>
      </c>
      <c r="F2245" s="5"/>
      <c r="G2245" s="5"/>
      <c r="H2245" s="5"/>
      <c r="I2245" s="5"/>
    </row>
    <row r="2246" spans="1:9" ht="15.75" customHeight="1" x14ac:dyDescent="0.25">
      <c r="A2246" s="5">
        <v>2012</v>
      </c>
      <c r="B2246" s="5" t="s">
        <v>17</v>
      </c>
      <c r="C2246" s="5" t="s">
        <v>223</v>
      </c>
      <c r="D2246" s="5" t="s">
        <v>1111</v>
      </c>
      <c r="E2246" s="5">
        <v>2.0425374815196101E-2</v>
      </c>
      <c r="F2246" s="5"/>
      <c r="G2246" s="5"/>
      <c r="H2246" s="5"/>
      <c r="I2246" s="5"/>
    </row>
    <row r="2247" spans="1:9" ht="15.75" customHeight="1" x14ac:dyDescent="0.25">
      <c r="A2247" s="5">
        <v>2012</v>
      </c>
      <c r="B2247" s="5" t="s">
        <v>26</v>
      </c>
      <c r="C2247" s="5" t="s">
        <v>223</v>
      </c>
      <c r="D2247" s="5" t="s">
        <v>1111</v>
      </c>
      <c r="E2247" s="5">
        <v>3.6491665410649701E-2</v>
      </c>
      <c r="F2247" s="5"/>
      <c r="G2247" s="5"/>
      <c r="H2247" s="5"/>
      <c r="I2247" s="5"/>
    </row>
    <row r="2248" spans="1:9" ht="15.75" customHeight="1" x14ac:dyDescent="0.25">
      <c r="A2248" s="5">
        <v>2012</v>
      </c>
      <c r="B2248" s="5" t="s">
        <v>28</v>
      </c>
      <c r="C2248" s="5" t="s">
        <v>223</v>
      </c>
      <c r="D2248" s="5" t="s">
        <v>1111</v>
      </c>
      <c r="E2248" s="5">
        <v>5.5851825006647E-3</v>
      </c>
      <c r="F2248" s="5"/>
      <c r="G2248" s="5"/>
      <c r="H2248" s="5"/>
      <c r="I2248" s="5"/>
    </row>
    <row r="2249" spans="1:9" ht="15.75" customHeight="1" x14ac:dyDescent="0.25">
      <c r="A2249" s="5">
        <v>2012</v>
      </c>
      <c r="B2249" s="5" t="s">
        <v>42</v>
      </c>
      <c r="C2249" s="5" t="s">
        <v>223</v>
      </c>
      <c r="D2249" s="5" t="s">
        <v>1111</v>
      </c>
      <c r="E2249" s="5">
        <v>9.9815238504905208E-3</v>
      </c>
      <c r="F2249" s="5"/>
      <c r="G2249" s="5"/>
      <c r="H2249" s="5"/>
      <c r="I2249" s="5"/>
    </row>
    <row r="2250" spans="1:9" ht="15.75" customHeight="1" x14ac:dyDescent="0.25">
      <c r="A2250" s="5">
        <v>2012</v>
      </c>
      <c r="B2250" s="5" t="s">
        <v>36</v>
      </c>
      <c r="C2250" s="5" t="s">
        <v>223</v>
      </c>
      <c r="D2250" s="5" t="s">
        <v>1111</v>
      </c>
      <c r="E2250" s="5">
        <v>1.10416585519508E-2</v>
      </c>
      <c r="F2250" s="5"/>
      <c r="G2250" s="5"/>
      <c r="H2250" s="5"/>
      <c r="I2250" s="5"/>
    </row>
    <row r="2251" spans="1:9" ht="15.75" customHeight="1" x14ac:dyDescent="0.25">
      <c r="A2251" s="5">
        <v>2012</v>
      </c>
      <c r="B2251" s="5" t="s">
        <v>39</v>
      </c>
      <c r="C2251" s="5" t="s">
        <v>223</v>
      </c>
      <c r="D2251" s="5" t="s">
        <v>1111</v>
      </c>
      <c r="E2251" s="5">
        <v>3.8970958067099999E-2</v>
      </c>
      <c r="F2251" s="5"/>
      <c r="G2251" s="5"/>
      <c r="H2251" s="5"/>
      <c r="I2251" s="5"/>
    </row>
    <row r="2252" spans="1:9" ht="15.75" customHeight="1" x14ac:dyDescent="0.25">
      <c r="A2252" s="5">
        <v>2012</v>
      </c>
      <c r="B2252" s="5" t="s">
        <v>45</v>
      </c>
      <c r="C2252" s="5" t="s">
        <v>223</v>
      </c>
      <c r="D2252" s="5" t="s">
        <v>1111</v>
      </c>
      <c r="E2252" s="5">
        <v>1.14785830774728E-2</v>
      </c>
      <c r="F2252" s="5"/>
      <c r="G2252" s="5"/>
      <c r="H2252" s="5"/>
      <c r="I2252" s="5"/>
    </row>
    <row r="2253" spans="1:9" ht="15.75" customHeight="1" x14ac:dyDescent="0.25">
      <c r="A2253" s="5">
        <v>2012</v>
      </c>
      <c r="B2253" s="5" t="s">
        <v>47</v>
      </c>
      <c r="C2253" s="5" t="s">
        <v>223</v>
      </c>
      <c r="D2253" s="5" t="s">
        <v>1111</v>
      </c>
      <c r="E2253" s="5">
        <v>4.8346206800781E-2</v>
      </c>
      <c r="F2253" s="5"/>
      <c r="G2253" s="5"/>
      <c r="H2253" s="5"/>
      <c r="I2253" s="5"/>
    </row>
    <row r="2254" spans="1:9" ht="15.75" customHeight="1" x14ac:dyDescent="0.25">
      <c r="A2254" s="5">
        <v>2012</v>
      </c>
      <c r="B2254" s="5" t="s">
        <v>57</v>
      </c>
      <c r="C2254" s="5" t="s">
        <v>223</v>
      </c>
      <c r="D2254" s="5" t="s">
        <v>1111</v>
      </c>
      <c r="E2254" s="5">
        <v>6.9433742427911602E-4</v>
      </c>
      <c r="F2254" s="5"/>
      <c r="G2254" s="5"/>
      <c r="H2254" s="5"/>
      <c r="I2254" s="5"/>
    </row>
    <row r="2255" spans="1:9" ht="15.75" customHeight="1" x14ac:dyDescent="0.25">
      <c r="A2255" s="5">
        <v>2012</v>
      </c>
      <c r="B2255" s="5" t="s">
        <v>54</v>
      </c>
      <c r="C2255" s="5" t="s">
        <v>223</v>
      </c>
      <c r="D2255" s="5" t="s">
        <v>1111</v>
      </c>
      <c r="E2255" s="5">
        <v>2.53043653501916E-2</v>
      </c>
      <c r="F2255" s="5"/>
      <c r="G2255" s="5"/>
      <c r="H2255" s="5"/>
      <c r="I2255" s="5"/>
    </row>
    <row r="2256" spans="1:9" ht="15.75" customHeight="1" x14ac:dyDescent="0.25">
      <c r="A2256" s="5">
        <v>2012</v>
      </c>
      <c r="B2256" s="5" t="s">
        <v>52</v>
      </c>
      <c r="C2256" s="5" t="s">
        <v>223</v>
      </c>
      <c r="D2256" s="5" t="s">
        <v>1111</v>
      </c>
      <c r="E2256" s="5">
        <v>3.0618586904796099E-3</v>
      </c>
      <c r="F2256" s="5"/>
      <c r="G2256" s="5"/>
      <c r="H2256" s="5"/>
      <c r="I2256" s="5"/>
    </row>
    <row r="2257" spans="1:9" ht="15.75" customHeight="1" x14ac:dyDescent="0.25">
      <c r="A2257" s="5">
        <v>2012</v>
      </c>
      <c r="B2257" s="5" t="s">
        <v>60</v>
      </c>
      <c r="C2257" s="5" t="s">
        <v>223</v>
      </c>
      <c r="D2257" s="5" t="s">
        <v>1111</v>
      </c>
      <c r="E2257" s="5">
        <v>4.5629823316528102E-2</v>
      </c>
      <c r="F2257" s="5"/>
      <c r="G2257" s="5"/>
      <c r="H2257" s="5"/>
      <c r="I2257" s="5"/>
    </row>
    <row r="2258" spans="1:9" ht="15.75" customHeight="1" x14ac:dyDescent="0.25">
      <c r="A2258" s="5">
        <v>2012</v>
      </c>
      <c r="B2258" s="5" t="s">
        <v>66</v>
      </c>
      <c r="C2258" s="5" t="s">
        <v>223</v>
      </c>
      <c r="D2258" s="5" t="s">
        <v>1111</v>
      </c>
      <c r="E2258" s="5">
        <v>9.3230887515643707E-2</v>
      </c>
      <c r="F2258" s="5"/>
      <c r="G2258" s="5"/>
      <c r="H2258" s="5"/>
      <c r="I2258" s="5"/>
    </row>
    <row r="2259" spans="1:9" ht="15.75" customHeight="1" x14ac:dyDescent="0.25">
      <c r="A2259" s="5">
        <v>2012</v>
      </c>
      <c r="B2259" s="5" t="s">
        <v>69</v>
      </c>
      <c r="C2259" s="5" t="s">
        <v>223</v>
      </c>
      <c r="D2259" s="5" t="s">
        <v>1111</v>
      </c>
      <c r="E2259" s="5">
        <v>1.0222001690118899E-2</v>
      </c>
      <c r="F2259" s="5"/>
      <c r="G2259" s="5"/>
      <c r="H2259" s="5"/>
      <c r="I2259" s="5"/>
    </row>
    <row r="2260" spans="1:9" ht="15.75" customHeight="1" x14ac:dyDescent="0.25">
      <c r="A2260" s="5">
        <v>2012</v>
      </c>
      <c r="B2260" s="5" t="s">
        <v>87</v>
      </c>
      <c r="C2260" s="5" t="s">
        <v>223</v>
      </c>
      <c r="D2260" s="5" t="s">
        <v>1111</v>
      </c>
      <c r="E2260" s="5">
        <v>2.2523628641249401E-4</v>
      </c>
      <c r="F2260" s="5"/>
      <c r="G2260" s="5"/>
      <c r="H2260" s="5"/>
      <c r="I2260" s="5"/>
    </row>
    <row r="2261" spans="1:9" ht="15.75" customHeight="1" x14ac:dyDescent="0.25">
      <c r="A2261" s="5">
        <v>2012</v>
      </c>
      <c r="B2261" s="5" t="s">
        <v>72</v>
      </c>
      <c r="C2261" s="5" t="s">
        <v>223</v>
      </c>
      <c r="D2261" s="5" t="s">
        <v>1111</v>
      </c>
      <c r="E2261" s="5">
        <v>7.2312702479800702E-3</v>
      </c>
      <c r="F2261" s="5"/>
      <c r="G2261" s="5"/>
      <c r="H2261" s="5"/>
      <c r="I2261" s="5"/>
    </row>
    <row r="2262" spans="1:9" ht="15.75" customHeight="1" x14ac:dyDescent="0.25">
      <c r="A2262" s="5">
        <v>2012</v>
      </c>
      <c r="B2262" s="5" t="s">
        <v>77</v>
      </c>
      <c r="C2262" s="5" t="s">
        <v>223</v>
      </c>
      <c r="D2262" s="5" t="s">
        <v>1111</v>
      </c>
      <c r="E2262" s="5">
        <v>2.0999473319661E-4</v>
      </c>
      <c r="F2262" s="5"/>
      <c r="G2262" s="5"/>
      <c r="H2262" s="5"/>
      <c r="I2262" s="5"/>
    </row>
    <row r="2263" spans="1:9" ht="15.75" customHeight="1" x14ac:dyDescent="0.25">
      <c r="A2263" s="5">
        <v>2012</v>
      </c>
      <c r="B2263" s="5" t="s">
        <v>79</v>
      </c>
      <c r="C2263" s="5" t="s">
        <v>223</v>
      </c>
      <c r="D2263" s="5" t="s">
        <v>1111</v>
      </c>
      <c r="E2263" s="5">
        <v>1.0838437842405699E-4</v>
      </c>
      <c r="F2263" s="5"/>
      <c r="G2263" s="5"/>
      <c r="H2263" s="5"/>
      <c r="I2263" s="5"/>
    </row>
    <row r="2264" spans="1:9" ht="15.75" customHeight="1" x14ac:dyDescent="0.25">
      <c r="A2264" s="5">
        <v>2012</v>
      </c>
      <c r="B2264" s="5" t="s">
        <v>82</v>
      </c>
      <c r="C2264" s="5" t="s">
        <v>223</v>
      </c>
      <c r="D2264" s="5" t="s">
        <v>1111</v>
      </c>
      <c r="E2264" s="5">
        <v>2.8179938390254801E-3</v>
      </c>
      <c r="F2264" s="5"/>
      <c r="G2264" s="5"/>
      <c r="H2264" s="5"/>
      <c r="I2264" s="5"/>
    </row>
    <row r="2265" spans="1:9" ht="15.75" customHeight="1" x14ac:dyDescent="0.25">
      <c r="A2265" s="5">
        <v>2012</v>
      </c>
      <c r="B2265" s="5" t="s">
        <v>74</v>
      </c>
      <c r="C2265" s="5" t="s">
        <v>223</v>
      </c>
      <c r="D2265" s="5" t="s">
        <v>1111</v>
      </c>
      <c r="E2265" s="5">
        <v>2.2071462562511499E-2</v>
      </c>
      <c r="F2265" s="5"/>
      <c r="G2265" s="5"/>
      <c r="H2265" s="5"/>
      <c r="I2265" s="5"/>
    </row>
    <row r="2266" spans="1:9" ht="15.75" customHeight="1" x14ac:dyDescent="0.25">
      <c r="A2266" s="5">
        <v>2012</v>
      </c>
      <c r="B2266" s="5" t="s">
        <v>85</v>
      </c>
      <c r="C2266" s="5" t="s">
        <v>223</v>
      </c>
      <c r="D2266" s="5" t="s">
        <v>1111</v>
      </c>
      <c r="E2266" s="5">
        <v>2.0174735940090501E-2</v>
      </c>
      <c r="F2266" s="5"/>
      <c r="G2266" s="5"/>
      <c r="H2266" s="5"/>
      <c r="I2266" s="5"/>
    </row>
    <row r="2267" spans="1:9" ht="15.75" customHeight="1" x14ac:dyDescent="0.25">
      <c r="A2267" s="5">
        <v>2012</v>
      </c>
      <c r="B2267" s="5" t="s">
        <v>93</v>
      </c>
      <c r="C2267" s="5" t="s">
        <v>223</v>
      </c>
      <c r="D2267" s="5" t="s">
        <v>1111</v>
      </c>
      <c r="E2267" s="5">
        <v>4.0588256213896501E-2</v>
      </c>
      <c r="F2267" s="5"/>
      <c r="G2267" s="5"/>
      <c r="H2267" s="5"/>
      <c r="I2267" s="5"/>
    </row>
    <row r="2268" spans="1:9" ht="15.75" customHeight="1" x14ac:dyDescent="0.25">
      <c r="A2268" s="5">
        <v>2012</v>
      </c>
      <c r="B2268" s="5" t="s">
        <v>95</v>
      </c>
      <c r="C2268" s="5" t="s">
        <v>223</v>
      </c>
      <c r="D2268" s="5" t="s">
        <v>1111</v>
      </c>
      <c r="E2268" s="5">
        <v>1.8802996150661E-2</v>
      </c>
      <c r="F2268" s="5"/>
      <c r="G2268" s="5"/>
      <c r="H2268" s="5"/>
      <c r="I2268" s="5"/>
    </row>
    <row r="2269" spans="1:9" ht="15.75" customHeight="1" x14ac:dyDescent="0.25">
      <c r="A2269" s="5">
        <v>2012</v>
      </c>
      <c r="B2269" s="5" t="s">
        <v>98</v>
      </c>
      <c r="C2269" s="5" t="s">
        <v>223</v>
      </c>
      <c r="D2269" s="5" t="s">
        <v>1111</v>
      </c>
      <c r="E2269" s="5">
        <v>4.8806840409083199E-3</v>
      </c>
      <c r="F2269" s="5"/>
      <c r="G2269" s="5"/>
      <c r="H2269" s="5"/>
      <c r="I2269" s="5"/>
    </row>
    <row r="2270" spans="1:9" ht="15.75" customHeight="1" x14ac:dyDescent="0.25">
      <c r="A2270" s="5">
        <v>2012</v>
      </c>
      <c r="B2270" s="5" t="s">
        <v>101</v>
      </c>
      <c r="C2270" s="5" t="s">
        <v>223</v>
      </c>
      <c r="D2270" s="5" t="s">
        <v>1111</v>
      </c>
      <c r="E2270" s="5">
        <v>0.10939201444221799</v>
      </c>
      <c r="F2270" s="5"/>
      <c r="G2270" s="5"/>
      <c r="H2270" s="5"/>
      <c r="I2270" s="5"/>
    </row>
    <row r="2271" spans="1:9" ht="15.75" customHeight="1" x14ac:dyDescent="0.25">
      <c r="A2271" s="5">
        <v>2012</v>
      </c>
      <c r="B2271" s="5" t="s">
        <v>1114</v>
      </c>
      <c r="C2271" s="5" t="s">
        <v>223</v>
      </c>
      <c r="D2271" s="5" t="s">
        <v>1111</v>
      </c>
      <c r="E2271" s="5">
        <v>4.7689126506585099E-3</v>
      </c>
      <c r="F2271" s="5"/>
      <c r="G2271" s="5"/>
      <c r="H2271" s="5"/>
      <c r="I2271" s="5"/>
    </row>
    <row r="2272" spans="1:9" ht="15.75" customHeight="1" x14ac:dyDescent="0.25">
      <c r="A2272" s="5">
        <v>2012</v>
      </c>
      <c r="B2272" s="5" t="s">
        <v>106</v>
      </c>
      <c r="C2272" s="5" t="s">
        <v>223</v>
      </c>
      <c r="D2272" s="5" t="s">
        <v>1111</v>
      </c>
      <c r="E2272" s="5">
        <v>1.70790071313533E-2</v>
      </c>
      <c r="F2272" s="5"/>
      <c r="G2272" s="5"/>
      <c r="H2272" s="5"/>
      <c r="I2272" s="5"/>
    </row>
    <row r="2273" spans="1:9" ht="15.75" customHeight="1" x14ac:dyDescent="0.25">
      <c r="A2273" s="5">
        <v>2012</v>
      </c>
      <c r="B2273" s="5" t="s">
        <v>109</v>
      </c>
      <c r="C2273" s="5" t="s">
        <v>223</v>
      </c>
      <c r="D2273" s="5" t="s">
        <v>1111</v>
      </c>
      <c r="E2273" s="5">
        <v>1.2345658104865201E-2</v>
      </c>
      <c r="F2273" s="5"/>
      <c r="G2273" s="5"/>
      <c r="H2273" s="5"/>
      <c r="I2273" s="5"/>
    </row>
    <row r="2274" spans="1:9" ht="15.75" customHeight="1" x14ac:dyDescent="0.25">
      <c r="A2274" s="5">
        <v>2012</v>
      </c>
      <c r="B2274" s="5" t="s">
        <v>112</v>
      </c>
      <c r="C2274" s="5" t="s">
        <v>223</v>
      </c>
      <c r="D2274" s="5" t="s">
        <v>1111</v>
      </c>
      <c r="E2274" s="5">
        <v>1.0567476896345501E-2</v>
      </c>
      <c r="F2274" s="5"/>
      <c r="G2274" s="5"/>
      <c r="H2274" s="5"/>
      <c r="I2274" s="5"/>
    </row>
    <row r="2275" spans="1:9" ht="15.75" customHeight="1" x14ac:dyDescent="0.25">
      <c r="A2275" s="5">
        <v>2012</v>
      </c>
      <c r="B2275" s="5" t="s">
        <v>114</v>
      </c>
      <c r="C2275" s="5" t="s">
        <v>223</v>
      </c>
      <c r="D2275" s="5" t="s">
        <v>1111</v>
      </c>
      <c r="E2275" s="5">
        <v>0.10730730866346801</v>
      </c>
      <c r="F2275" s="5"/>
      <c r="G2275" s="5"/>
      <c r="H2275" s="5"/>
      <c r="I2275" s="5"/>
    </row>
    <row r="2276" spans="1:9" ht="15.75" customHeight="1" x14ac:dyDescent="0.25">
      <c r="A2276" s="5">
        <v>2012</v>
      </c>
      <c r="B2276" s="5" t="s">
        <v>117</v>
      </c>
      <c r="C2276" s="5" t="s">
        <v>223</v>
      </c>
      <c r="D2276" s="5" t="s">
        <v>1111</v>
      </c>
      <c r="E2276" s="5">
        <v>2.5893705407872399E-2</v>
      </c>
      <c r="F2276" s="5"/>
      <c r="G2276" s="5"/>
      <c r="H2276" s="5"/>
      <c r="I2276" s="5"/>
    </row>
    <row r="2277" spans="1:9" ht="15.75" customHeight="1" x14ac:dyDescent="0.25">
      <c r="A2277" s="5">
        <v>2012</v>
      </c>
      <c r="B2277" s="5" t="s">
        <v>122</v>
      </c>
      <c r="C2277" s="5" t="s">
        <v>223</v>
      </c>
      <c r="D2277" s="5" t="s">
        <v>1111</v>
      </c>
      <c r="E2277" s="5">
        <v>1.8501552098169099E-2</v>
      </c>
      <c r="F2277" s="5"/>
      <c r="G2277" s="5"/>
      <c r="H2277" s="5"/>
      <c r="I2277" s="5"/>
    </row>
    <row r="2278" spans="1:9" ht="15.75" customHeight="1" x14ac:dyDescent="0.25">
      <c r="A2278" s="5">
        <v>2012</v>
      </c>
      <c r="B2278" s="5" t="s">
        <v>124</v>
      </c>
      <c r="C2278" s="5" t="s">
        <v>223</v>
      </c>
      <c r="D2278" s="5" t="s">
        <v>1111</v>
      </c>
      <c r="E2278" s="5">
        <v>2.3251836183785998E-3</v>
      </c>
      <c r="F2278" s="5"/>
      <c r="G2278" s="5"/>
      <c r="H2278" s="5"/>
      <c r="I2278" s="5"/>
    </row>
    <row r="2279" spans="1:9" ht="15.75" customHeight="1" x14ac:dyDescent="0.25">
      <c r="A2279" s="5">
        <v>2012</v>
      </c>
      <c r="B2279" s="5" t="s">
        <v>130</v>
      </c>
      <c r="C2279" s="5" t="s">
        <v>223</v>
      </c>
      <c r="D2279" s="5" t="s">
        <v>1111</v>
      </c>
      <c r="E2279" s="5">
        <v>1.2797824183603101E-2</v>
      </c>
      <c r="F2279" s="5"/>
      <c r="G2279" s="5"/>
      <c r="H2279" s="5"/>
      <c r="I2279" s="5"/>
    </row>
    <row r="2280" spans="1:9" ht="15.75" customHeight="1" x14ac:dyDescent="0.25">
      <c r="A2280" s="5">
        <v>2012</v>
      </c>
      <c r="B2280" s="5" t="s">
        <v>127</v>
      </c>
      <c r="C2280" s="5" t="s">
        <v>223</v>
      </c>
      <c r="D2280" s="5" t="s">
        <v>1111</v>
      </c>
      <c r="E2280" s="5">
        <v>1.3851184861411899E-2</v>
      </c>
      <c r="F2280" s="5"/>
      <c r="G2280" s="5"/>
      <c r="H2280" s="5"/>
      <c r="I2280" s="5"/>
    </row>
    <row r="2281" spans="1:9" ht="15.75" customHeight="1" x14ac:dyDescent="0.25">
      <c r="A2281" s="5">
        <v>2012</v>
      </c>
      <c r="B2281" s="5" t="s">
        <v>132</v>
      </c>
      <c r="C2281" s="5" t="s">
        <v>223</v>
      </c>
      <c r="D2281" s="5" t="s">
        <v>1111</v>
      </c>
      <c r="E2281" s="5">
        <v>9.5293577717526605E-3</v>
      </c>
      <c r="F2281" s="5"/>
      <c r="G2281" s="5"/>
      <c r="H2281" s="5"/>
      <c r="I2281" s="5"/>
    </row>
    <row r="2282" spans="1:9" ht="15.75" customHeight="1" x14ac:dyDescent="0.25">
      <c r="A2282" s="5">
        <v>2012</v>
      </c>
      <c r="B2282" s="5" t="s">
        <v>3</v>
      </c>
      <c r="C2282" s="5" t="s">
        <v>223</v>
      </c>
      <c r="D2282" s="5" t="s">
        <v>1113</v>
      </c>
      <c r="E2282" s="5">
        <v>5.3955631157315996E-3</v>
      </c>
      <c r="F2282" s="5"/>
      <c r="G2282" s="5"/>
      <c r="H2282" s="5"/>
      <c r="I2282" s="5"/>
    </row>
    <row r="2283" spans="1:9" ht="15.75" customHeight="1" x14ac:dyDescent="0.25">
      <c r="A2283" s="5">
        <v>2012</v>
      </c>
      <c r="B2283" s="5" t="s">
        <v>12</v>
      </c>
      <c r="C2283" s="5" t="s">
        <v>223</v>
      </c>
      <c r="D2283" s="5" t="s">
        <v>1113</v>
      </c>
      <c r="E2283" s="5">
        <v>3.91964954956582E-2</v>
      </c>
      <c r="F2283" s="5"/>
      <c r="G2283" s="5"/>
      <c r="H2283" s="5"/>
      <c r="I2283" s="5"/>
    </row>
    <row r="2284" spans="1:9" ht="15.75" customHeight="1" x14ac:dyDescent="0.25">
      <c r="A2284" s="5">
        <v>2012</v>
      </c>
      <c r="B2284" s="5" t="s">
        <v>8</v>
      </c>
      <c r="C2284" s="5" t="s">
        <v>223</v>
      </c>
      <c r="D2284" s="5" t="s">
        <v>1113</v>
      </c>
      <c r="E2284" s="5">
        <v>2.3357411757766799E-2</v>
      </c>
      <c r="F2284" s="5"/>
      <c r="G2284" s="5"/>
      <c r="H2284" s="5"/>
      <c r="I2284" s="5"/>
    </row>
    <row r="2285" spans="1:9" ht="15.75" customHeight="1" x14ac:dyDescent="0.25">
      <c r="A2285" s="5">
        <v>2012</v>
      </c>
      <c r="B2285" s="5" t="s">
        <v>15</v>
      </c>
      <c r="C2285" s="5" t="s">
        <v>223</v>
      </c>
      <c r="D2285" s="5" t="s">
        <v>1113</v>
      </c>
      <c r="E2285" s="5">
        <v>2.9363498283429502E-3</v>
      </c>
      <c r="F2285" s="5"/>
      <c r="G2285" s="5"/>
      <c r="H2285" s="5"/>
      <c r="I2285" s="5"/>
    </row>
    <row r="2286" spans="1:9" ht="15.75" customHeight="1" x14ac:dyDescent="0.25">
      <c r="A2286" s="5">
        <v>2012</v>
      </c>
      <c r="B2286" s="5" t="s">
        <v>17</v>
      </c>
      <c r="C2286" s="5" t="s">
        <v>223</v>
      </c>
      <c r="D2286" s="5" t="s">
        <v>1113</v>
      </c>
      <c r="E2286" s="40">
        <v>6.6586325118211196E-6</v>
      </c>
      <c r="F2286" s="5"/>
      <c r="G2286" s="5"/>
      <c r="H2286" s="5"/>
      <c r="I2286" s="5"/>
    </row>
    <row r="2287" spans="1:9" ht="15.75" customHeight="1" x14ac:dyDescent="0.25">
      <c r="A2287" s="5">
        <v>2012</v>
      </c>
      <c r="B2287" s="5" t="s">
        <v>23</v>
      </c>
      <c r="C2287" s="5" t="s">
        <v>223</v>
      </c>
      <c r="D2287" s="5" t="s">
        <v>1113</v>
      </c>
      <c r="E2287" s="40">
        <v>1.30494915982338E-5</v>
      </c>
      <c r="F2287" s="5"/>
      <c r="G2287" s="5"/>
      <c r="H2287" s="5"/>
      <c r="I2287" s="5"/>
    </row>
    <row r="2288" spans="1:9" ht="15.75" customHeight="1" x14ac:dyDescent="0.25">
      <c r="A2288" s="5">
        <v>2012</v>
      </c>
      <c r="B2288" s="5" t="s">
        <v>26</v>
      </c>
      <c r="C2288" s="5" t="s">
        <v>223</v>
      </c>
      <c r="D2288" s="5" t="s">
        <v>1113</v>
      </c>
      <c r="E2288" s="5">
        <v>0.31446334599532699</v>
      </c>
      <c r="F2288" s="5"/>
      <c r="G2288" s="5"/>
      <c r="H2288" s="5"/>
      <c r="I2288" s="5"/>
    </row>
    <row r="2289" spans="1:9" ht="15.75" customHeight="1" x14ac:dyDescent="0.25">
      <c r="A2289" s="5">
        <v>2012</v>
      </c>
      <c r="B2289" s="5" t="s">
        <v>28</v>
      </c>
      <c r="C2289" s="5" t="s">
        <v>223</v>
      </c>
      <c r="D2289" s="5" t="s">
        <v>1113</v>
      </c>
      <c r="E2289" s="5">
        <v>2.9316120238693899E-2</v>
      </c>
      <c r="F2289" s="5"/>
      <c r="G2289" s="5"/>
      <c r="H2289" s="5"/>
      <c r="I2289" s="5"/>
    </row>
    <row r="2290" spans="1:9" ht="15.75" customHeight="1" x14ac:dyDescent="0.25">
      <c r="A2290" s="5">
        <v>2012</v>
      </c>
      <c r="B2290" s="5" t="s">
        <v>42</v>
      </c>
      <c r="C2290" s="5" t="s">
        <v>223</v>
      </c>
      <c r="D2290" s="5" t="s">
        <v>1113</v>
      </c>
      <c r="E2290" s="5">
        <v>5.75216055666024E-2</v>
      </c>
      <c r="F2290" s="5"/>
      <c r="G2290" s="5"/>
      <c r="H2290" s="5"/>
      <c r="I2290" s="5"/>
    </row>
    <row r="2291" spans="1:9" ht="15.75" customHeight="1" x14ac:dyDescent="0.25">
      <c r="A2291" s="5">
        <v>2012</v>
      </c>
      <c r="B2291" s="5" t="s">
        <v>34</v>
      </c>
      <c r="C2291" s="5" t="s">
        <v>223</v>
      </c>
      <c r="D2291" s="5" t="s">
        <v>1113</v>
      </c>
      <c r="E2291" s="40">
        <v>1.7708749200339199E-5</v>
      </c>
      <c r="F2291" s="5"/>
      <c r="G2291" s="5"/>
      <c r="H2291" s="5"/>
      <c r="I2291" s="5"/>
    </row>
    <row r="2292" spans="1:9" ht="15.75" customHeight="1" x14ac:dyDescent="0.25">
      <c r="A2292" s="5">
        <v>2012</v>
      </c>
      <c r="B2292" s="5" t="s">
        <v>36</v>
      </c>
      <c r="C2292" s="5" t="s">
        <v>223</v>
      </c>
      <c r="D2292" s="5" t="s">
        <v>1113</v>
      </c>
      <c r="E2292" s="5">
        <v>1.0958913059824001E-2</v>
      </c>
      <c r="F2292" s="5"/>
      <c r="G2292" s="5"/>
      <c r="H2292" s="5"/>
      <c r="I2292" s="5"/>
    </row>
    <row r="2293" spans="1:9" ht="15.75" customHeight="1" x14ac:dyDescent="0.25">
      <c r="A2293" s="5">
        <v>2012</v>
      </c>
      <c r="B2293" s="5" t="s">
        <v>39</v>
      </c>
      <c r="C2293" s="5" t="s">
        <v>223</v>
      </c>
      <c r="D2293" s="5" t="s">
        <v>1113</v>
      </c>
      <c r="E2293" s="5">
        <v>8.6801790611606595E-3</v>
      </c>
      <c r="F2293" s="5"/>
      <c r="G2293" s="5"/>
      <c r="H2293" s="5"/>
      <c r="I2293" s="5"/>
    </row>
    <row r="2294" spans="1:9" ht="15.75" customHeight="1" x14ac:dyDescent="0.25">
      <c r="A2294" s="5">
        <v>2012</v>
      </c>
      <c r="B2294" s="5" t="s">
        <v>45</v>
      </c>
      <c r="C2294" s="5" t="s">
        <v>223</v>
      </c>
      <c r="D2294" s="5" t="s">
        <v>1113</v>
      </c>
      <c r="E2294" s="5">
        <v>1.5823053035490201E-2</v>
      </c>
      <c r="F2294" s="5"/>
      <c r="G2294" s="5"/>
      <c r="H2294" s="5"/>
      <c r="I2294" s="5"/>
    </row>
    <row r="2295" spans="1:9" ht="15.75" customHeight="1" x14ac:dyDescent="0.25">
      <c r="A2295" s="5">
        <v>2012</v>
      </c>
      <c r="B2295" s="5" t="s">
        <v>47</v>
      </c>
      <c r="C2295" s="5" t="s">
        <v>223</v>
      </c>
      <c r="D2295" s="5" t="s">
        <v>1113</v>
      </c>
      <c r="E2295" s="5">
        <v>2.01294209660308E-4</v>
      </c>
      <c r="F2295" s="5"/>
      <c r="G2295" s="5"/>
      <c r="H2295" s="5"/>
      <c r="I2295" s="5"/>
    </row>
    <row r="2296" spans="1:9" ht="15.75" customHeight="1" x14ac:dyDescent="0.25">
      <c r="A2296" s="5">
        <v>2012</v>
      </c>
      <c r="B2296" s="5" t="s">
        <v>50</v>
      </c>
      <c r="C2296" s="5" t="s">
        <v>223</v>
      </c>
      <c r="D2296" s="5" t="s">
        <v>1113</v>
      </c>
      <c r="E2296" s="5">
        <v>0.13891805040666899</v>
      </c>
      <c r="F2296" s="5"/>
      <c r="G2296" s="5"/>
      <c r="H2296" s="5"/>
      <c r="I2296" s="5"/>
    </row>
    <row r="2297" spans="1:9" ht="15.75" customHeight="1" x14ac:dyDescent="0.25">
      <c r="A2297" s="5">
        <v>2012</v>
      </c>
      <c r="B2297" s="5" t="s">
        <v>57</v>
      </c>
      <c r="C2297" s="5" t="s">
        <v>223</v>
      </c>
      <c r="D2297" s="5" t="s">
        <v>1113</v>
      </c>
      <c r="E2297" s="40">
        <v>4.2236794967744702E-5</v>
      </c>
      <c r="F2297" s="5"/>
      <c r="G2297" s="5"/>
      <c r="H2297" s="5"/>
      <c r="I2297" s="5"/>
    </row>
    <row r="2298" spans="1:9" ht="15.75" customHeight="1" x14ac:dyDescent="0.25">
      <c r="A2298" s="5">
        <v>2012</v>
      </c>
      <c r="B2298" s="5" t="s">
        <v>54</v>
      </c>
      <c r="C2298" s="5" t="s">
        <v>223</v>
      </c>
      <c r="D2298" s="5" t="s">
        <v>1113</v>
      </c>
      <c r="E2298" s="40">
        <v>3.3025389133697199E-6</v>
      </c>
      <c r="F2298" s="5"/>
      <c r="G2298" s="5"/>
      <c r="H2298" s="5"/>
      <c r="I2298" s="5"/>
    </row>
    <row r="2299" spans="1:9" ht="15.75" customHeight="1" x14ac:dyDescent="0.25">
      <c r="A2299" s="5">
        <v>2012</v>
      </c>
      <c r="B2299" s="5" t="s">
        <v>60</v>
      </c>
      <c r="C2299" s="5" t="s">
        <v>223</v>
      </c>
      <c r="D2299" s="5" t="s">
        <v>1113</v>
      </c>
      <c r="E2299" s="40">
        <v>3.9416248220109997E-5</v>
      </c>
      <c r="F2299" s="5"/>
      <c r="G2299" s="5"/>
      <c r="H2299" s="5"/>
      <c r="I2299" s="5"/>
    </row>
    <row r="2300" spans="1:9" ht="15.75" customHeight="1" x14ac:dyDescent="0.25">
      <c r="A2300" s="5">
        <v>2012</v>
      </c>
      <c r="B2300" s="5" t="s">
        <v>62</v>
      </c>
      <c r="C2300" s="5" t="s">
        <v>223</v>
      </c>
      <c r="D2300" s="5" t="s">
        <v>1113</v>
      </c>
      <c r="E2300" s="40">
        <v>5.74463255309393E-5</v>
      </c>
      <c r="F2300" s="5"/>
      <c r="G2300" s="5"/>
      <c r="H2300" s="5"/>
      <c r="I2300" s="5"/>
    </row>
    <row r="2301" spans="1:9" ht="15.75" customHeight="1" x14ac:dyDescent="0.25">
      <c r="A2301" s="5">
        <v>2012</v>
      </c>
      <c r="B2301" s="5" t="s">
        <v>66</v>
      </c>
      <c r="C2301" s="5" t="s">
        <v>223</v>
      </c>
      <c r="D2301" s="5" t="s">
        <v>1113</v>
      </c>
      <c r="E2301" s="5">
        <v>2.3193873601089099E-2</v>
      </c>
      <c r="F2301" s="5"/>
      <c r="G2301" s="5"/>
      <c r="H2301" s="5"/>
      <c r="I2301" s="5"/>
    </row>
    <row r="2302" spans="1:9" ht="15.75" customHeight="1" x14ac:dyDescent="0.25">
      <c r="A2302" s="5">
        <v>2012</v>
      </c>
      <c r="B2302" s="5" t="s">
        <v>64</v>
      </c>
      <c r="C2302" s="5" t="s">
        <v>223</v>
      </c>
      <c r="D2302" s="5" t="s">
        <v>1113</v>
      </c>
      <c r="E2302" s="5">
        <v>9.5083433557951194E-2</v>
      </c>
      <c r="F2302" s="5"/>
      <c r="G2302" s="5"/>
      <c r="H2302" s="5"/>
      <c r="I2302" s="5"/>
    </row>
    <row r="2303" spans="1:9" ht="15.75" customHeight="1" x14ac:dyDescent="0.25">
      <c r="A2303" s="5">
        <v>2012</v>
      </c>
      <c r="B2303" s="5" t="s">
        <v>87</v>
      </c>
      <c r="C2303" s="5" t="s">
        <v>223</v>
      </c>
      <c r="D2303" s="5" t="s">
        <v>1113</v>
      </c>
      <c r="E2303" s="40">
        <v>7.9850035456771799E-5</v>
      </c>
      <c r="F2303" s="5"/>
      <c r="G2303" s="5"/>
      <c r="H2303" s="5"/>
      <c r="I2303" s="5"/>
    </row>
    <row r="2304" spans="1:9" ht="15.75" customHeight="1" x14ac:dyDescent="0.25">
      <c r="A2304" s="5">
        <v>2012</v>
      </c>
      <c r="B2304" s="5" t="s">
        <v>90</v>
      </c>
      <c r="C2304" s="5" t="s">
        <v>223</v>
      </c>
      <c r="D2304" s="5" t="s">
        <v>1113</v>
      </c>
      <c r="E2304" s="40">
        <v>4.5432224510951098E-5</v>
      </c>
      <c r="F2304" s="5"/>
      <c r="G2304" s="5"/>
      <c r="H2304" s="5"/>
      <c r="I2304" s="5"/>
    </row>
    <row r="2305" spans="1:9" ht="15.75" customHeight="1" x14ac:dyDescent="0.25">
      <c r="A2305" s="5">
        <v>2012</v>
      </c>
      <c r="B2305" s="5" t="s">
        <v>72</v>
      </c>
      <c r="C2305" s="5" t="s">
        <v>223</v>
      </c>
      <c r="D2305" s="5" t="s">
        <v>1113</v>
      </c>
      <c r="E2305" s="40">
        <v>8.8133160082737002E-5</v>
      </c>
      <c r="F2305" s="5"/>
      <c r="G2305" s="5"/>
      <c r="H2305" s="5"/>
      <c r="I2305" s="5"/>
    </row>
    <row r="2306" spans="1:9" ht="15.75" customHeight="1" x14ac:dyDescent="0.25">
      <c r="A2306" s="5">
        <v>2012</v>
      </c>
      <c r="B2306" s="5" t="s">
        <v>79</v>
      </c>
      <c r="C2306" s="5" t="s">
        <v>223</v>
      </c>
      <c r="D2306" s="5" t="s">
        <v>1113</v>
      </c>
      <c r="E2306" s="40">
        <v>1.3924218121234499E-6</v>
      </c>
      <c r="F2306" s="5"/>
      <c r="G2306" s="5"/>
      <c r="H2306" s="5"/>
      <c r="I2306" s="5"/>
    </row>
    <row r="2307" spans="1:9" ht="15.75" customHeight="1" x14ac:dyDescent="0.25">
      <c r="A2307" s="5">
        <v>2012</v>
      </c>
      <c r="B2307" s="5" t="s">
        <v>82</v>
      </c>
      <c r="C2307" s="5" t="s">
        <v>223</v>
      </c>
      <c r="D2307" s="5" t="s">
        <v>1113</v>
      </c>
      <c r="E2307" s="40">
        <v>1.4816796205929001E-6</v>
      </c>
      <c r="F2307" s="5"/>
      <c r="G2307" s="5"/>
      <c r="H2307" s="5"/>
      <c r="I2307" s="5"/>
    </row>
    <row r="2308" spans="1:9" ht="15.75" customHeight="1" x14ac:dyDescent="0.25">
      <c r="A2308" s="5">
        <v>2012</v>
      </c>
      <c r="B2308" s="5" t="s">
        <v>74</v>
      </c>
      <c r="C2308" s="5" t="s">
        <v>223</v>
      </c>
      <c r="D2308" s="5" t="s">
        <v>1113</v>
      </c>
      <c r="E2308" s="40">
        <v>8.9257808469451995E-7</v>
      </c>
      <c r="F2308" s="5"/>
      <c r="G2308" s="5"/>
      <c r="H2308" s="5"/>
      <c r="I2308" s="5"/>
    </row>
    <row r="2309" spans="1:9" ht="15.75" customHeight="1" x14ac:dyDescent="0.25">
      <c r="A2309" s="5">
        <v>2012</v>
      </c>
      <c r="B2309" s="5" t="s">
        <v>85</v>
      </c>
      <c r="C2309" s="5" t="s">
        <v>223</v>
      </c>
      <c r="D2309" s="5" t="s">
        <v>1113</v>
      </c>
      <c r="E2309" s="5">
        <v>2.8789213543737002E-4</v>
      </c>
      <c r="F2309" s="5"/>
      <c r="G2309" s="5"/>
      <c r="H2309" s="5"/>
      <c r="I2309" s="5"/>
    </row>
    <row r="2310" spans="1:9" ht="15.75" customHeight="1" x14ac:dyDescent="0.25">
      <c r="A2310" s="5">
        <v>2012</v>
      </c>
      <c r="B2310" s="5" t="s">
        <v>93</v>
      </c>
      <c r="C2310" s="5" t="s">
        <v>223</v>
      </c>
      <c r="D2310" s="5" t="s">
        <v>1113</v>
      </c>
      <c r="E2310" s="5">
        <v>2.2462227345064999E-2</v>
      </c>
      <c r="F2310" s="5"/>
      <c r="G2310" s="5"/>
      <c r="H2310" s="5"/>
      <c r="I2310" s="5"/>
    </row>
    <row r="2311" spans="1:9" ht="15.75" customHeight="1" x14ac:dyDescent="0.25">
      <c r="A2311" s="5">
        <v>2012</v>
      </c>
      <c r="B2311" s="5" t="s">
        <v>95</v>
      </c>
      <c r="C2311" s="5" t="s">
        <v>223</v>
      </c>
      <c r="D2311" s="5" t="s">
        <v>1113</v>
      </c>
      <c r="E2311" s="5">
        <v>8.9878364457055104E-2</v>
      </c>
      <c r="F2311" s="5"/>
      <c r="G2311" s="5"/>
      <c r="H2311" s="5"/>
      <c r="I2311" s="5"/>
    </row>
    <row r="2312" spans="1:9" ht="15.75" customHeight="1" x14ac:dyDescent="0.25">
      <c r="A2312" s="5">
        <v>2012</v>
      </c>
      <c r="B2312" s="5" t="s">
        <v>98</v>
      </c>
      <c r="C2312" s="5" t="s">
        <v>223</v>
      </c>
      <c r="D2312" s="5" t="s">
        <v>1113</v>
      </c>
      <c r="E2312" s="40">
        <v>7.9439449537812305E-6</v>
      </c>
      <c r="F2312" s="5"/>
      <c r="G2312" s="5"/>
      <c r="H2312" s="5"/>
      <c r="I2312" s="5"/>
    </row>
    <row r="2313" spans="1:9" ht="15.75" customHeight="1" x14ac:dyDescent="0.25">
      <c r="A2313" s="5">
        <v>2012</v>
      </c>
      <c r="B2313" s="5" t="s">
        <v>101</v>
      </c>
      <c r="C2313" s="5" t="s">
        <v>223</v>
      </c>
      <c r="D2313" s="5" t="s">
        <v>1113</v>
      </c>
      <c r="E2313" s="5">
        <v>1.31589216714174E-3</v>
      </c>
      <c r="F2313" s="5"/>
      <c r="G2313" s="5"/>
      <c r="H2313" s="5"/>
      <c r="I2313" s="5"/>
    </row>
    <row r="2314" spans="1:9" ht="15.75" customHeight="1" x14ac:dyDescent="0.25">
      <c r="A2314" s="5">
        <v>2012</v>
      </c>
      <c r="B2314" s="5" t="s">
        <v>104</v>
      </c>
      <c r="C2314" s="5" t="s">
        <v>223</v>
      </c>
      <c r="D2314" s="5" t="s">
        <v>1113</v>
      </c>
      <c r="E2314" s="40">
        <v>1.9458202246340501E-6</v>
      </c>
      <c r="F2314" s="5"/>
      <c r="G2314" s="5"/>
      <c r="H2314" s="5"/>
      <c r="I2314" s="5"/>
    </row>
    <row r="2315" spans="1:9" ht="15.75" customHeight="1" x14ac:dyDescent="0.25">
      <c r="A2315" s="5">
        <v>2012</v>
      </c>
      <c r="B2315" s="5" t="s">
        <v>106</v>
      </c>
      <c r="C2315" s="5" t="s">
        <v>223</v>
      </c>
      <c r="D2315" s="5" t="s">
        <v>1113</v>
      </c>
      <c r="E2315" s="5">
        <v>4.0319537241820897E-4</v>
      </c>
      <c r="F2315" s="5"/>
      <c r="G2315" s="5"/>
      <c r="H2315" s="5"/>
      <c r="I2315" s="5"/>
    </row>
    <row r="2316" spans="1:9" ht="15.75" customHeight="1" x14ac:dyDescent="0.25">
      <c r="A2316" s="5">
        <v>2012</v>
      </c>
      <c r="B2316" s="5" t="s">
        <v>109</v>
      </c>
      <c r="C2316" s="5" t="s">
        <v>223</v>
      </c>
      <c r="D2316" s="5" t="s">
        <v>1113</v>
      </c>
      <c r="E2316" s="5">
        <v>1.02218042259216E-4</v>
      </c>
      <c r="F2316" s="5"/>
      <c r="G2316" s="5"/>
      <c r="H2316" s="5"/>
      <c r="I2316" s="5"/>
    </row>
    <row r="2317" spans="1:9" ht="15.75" customHeight="1" x14ac:dyDescent="0.25">
      <c r="A2317" s="5">
        <v>2012</v>
      </c>
      <c r="B2317" s="5" t="s">
        <v>112</v>
      </c>
      <c r="C2317" s="5" t="s">
        <v>223</v>
      </c>
      <c r="D2317" s="5" t="s">
        <v>1113</v>
      </c>
      <c r="E2317" s="5">
        <v>1.2787966219418401E-3</v>
      </c>
      <c r="F2317" s="5"/>
      <c r="G2317" s="5"/>
      <c r="H2317" s="5"/>
      <c r="I2317" s="5"/>
    </row>
    <row r="2318" spans="1:9" ht="15.75" customHeight="1" x14ac:dyDescent="0.25">
      <c r="A2318" s="5">
        <v>2012</v>
      </c>
      <c r="B2318" s="5" t="s">
        <v>114</v>
      </c>
      <c r="C2318" s="5" t="s">
        <v>223</v>
      </c>
      <c r="D2318" s="5" t="s">
        <v>1113</v>
      </c>
      <c r="E2318" s="5">
        <v>9.8617739296792697E-2</v>
      </c>
      <c r="F2318" s="5"/>
      <c r="G2318" s="5"/>
      <c r="H2318" s="5"/>
      <c r="I2318" s="5"/>
    </row>
    <row r="2319" spans="1:9" ht="15.75" customHeight="1" x14ac:dyDescent="0.25">
      <c r="A2319" s="5">
        <v>2012</v>
      </c>
      <c r="B2319" s="5" t="s">
        <v>117</v>
      </c>
      <c r="C2319" s="5" t="s">
        <v>223</v>
      </c>
      <c r="D2319" s="5" t="s">
        <v>1113</v>
      </c>
      <c r="E2319" s="5">
        <v>4.6957283426460102E-3</v>
      </c>
      <c r="F2319" s="5"/>
      <c r="G2319" s="5"/>
      <c r="H2319" s="5"/>
      <c r="I2319" s="5"/>
    </row>
    <row r="2320" spans="1:9" ht="15.75" customHeight="1" x14ac:dyDescent="0.25">
      <c r="A2320" s="5">
        <v>2012</v>
      </c>
      <c r="B2320" s="5" t="s">
        <v>122</v>
      </c>
      <c r="C2320" s="5" t="s">
        <v>223</v>
      </c>
      <c r="D2320" s="5" t="s">
        <v>1113</v>
      </c>
      <c r="E2320" s="5">
        <v>8.6560437497505195E-4</v>
      </c>
      <c r="F2320" s="5"/>
      <c r="G2320" s="5"/>
      <c r="H2320" s="5"/>
      <c r="I2320" s="5"/>
    </row>
    <row r="2321" spans="1:9" ht="15.75" customHeight="1" x14ac:dyDescent="0.25">
      <c r="A2321" s="5">
        <v>2012</v>
      </c>
      <c r="B2321" s="5" t="s">
        <v>124</v>
      </c>
      <c r="C2321" s="5" t="s">
        <v>223</v>
      </c>
      <c r="D2321" s="5" t="s">
        <v>1113</v>
      </c>
      <c r="E2321" s="5">
        <v>8.3394463031093696E-3</v>
      </c>
      <c r="F2321" s="5"/>
      <c r="G2321" s="5"/>
      <c r="H2321" s="5"/>
      <c r="I2321" s="5"/>
    </row>
    <row r="2322" spans="1:9" ht="15.75" customHeight="1" x14ac:dyDescent="0.25">
      <c r="A2322" s="5">
        <v>2012</v>
      </c>
      <c r="B2322" s="5" t="s">
        <v>130</v>
      </c>
      <c r="C2322" s="5" t="s">
        <v>223</v>
      </c>
      <c r="D2322" s="5" t="s">
        <v>1113</v>
      </c>
      <c r="E2322" s="40">
        <v>4.6217693225482201E-5</v>
      </c>
      <c r="F2322" s="5"/>
      <c r="G2322" s="5"/>
      <c r="H2322" s="5"/>
      <c r="I2322" s="5"/>
    </row>
    <row r="2323" spans="1:9" ht="15.75" customHeight="1" x14ac:dyDescent="0.25">
      <c r="A2323" s="5">
        <v>2012</v>
      </c>
      <c r="B2323" s="5" t="s">
        <v>127</v>
      </c>
      <c r="C2323" s="5" t="s">
        <v>223</v>
      </c>
      <c r="D2323" s="5" t="s">
        <v>1113</v>
      </c>
      <c r="E2323" s="5">
        <v>4.10960801755051E-4</v>
      </c>
      <c r="F2323" s="5"/>
      <c r="G2323" s="5"/>
      <c r="H2323" s="5"/>
      <c r="I2323" s="5"/>
    </row>
    <row r="2324" spans="1:9" ht="15.75" customHeight="1" x14ac:dyDescent="0.25">
      <c r="A2324" s="5">
        <v>2012</v>
      </c>
      <c r="B2324" s="5" t="s">
        <v>132</v>
      </c>
      <c r="C2324" s="5" t="s">
        <v>223</v>
      </c>
      <c r="D2324" s="5" t="s">
        <v>1113</v>
      </c>
      <c r="E2324" s="5">
        <v>5.8431374705208202E-3</v>
      </c>
      <c r="F2324" s="5"/>
      <c r="G2324" s="5"/>
      <c r="H2324" s="5"/>
      <c r="I2324" s="5"/>
    </row>
    <row r="2325" spans="1:9" ht="15.75" customHeight="1" x14ac:dyDescent="0.25">
      <c r="A2325" s="5">
        <v>2012</v>
      </c>
      <c r="B2325" s="5" t="s">
        <v>3</v>
      </c>
      <c r="C2325" s="5" t="s">
        <v>223</v>
      </c>
      <c r="D2325" s="5" t="s">
        <v>1115</v>
      </c>
      <c r="E2325" s="5">
        <v>7.1110108950772202E-2</v>
      </c>
      <c r="F2325" s="5"/>
      <c r="G2325" s="5"/>
      <c r="H2325" s="5"/>
      <c r="I2325" s="5"/>
    </row>
    <row r="2326" spans="1:9" ht="15.75" customHeight="1" x14ac:dyDescent="0.25">
      <c r="A2326" s="5">
        <v>2012</v>
      </c>
      <c r="B2326" s="5" t="s">
        <v>12</v>
      </c>
      <c r="C2326" s="5" t="s">
        <v>223</v>
      </c>
      <c r="D2326" s="5" t="s">
        <v>1115</v>
      </c>
      <c r="E2326" s="5">
        <v>9.3679215308454696E-3</v>
      </c>
      <c r="F2326" s="5"/>
      <c r="G2326" s="5"/>
      <c r="H2326" s="5"/>
      <c r="I2326" s="5"/>
    </row>
    <row r="2327" spans="1:9" ht="15.75" customHeight="1" x14ac:dyDescent="0.25">
      <c r="A2327" s="5">
        <v>2012</v>
      </c>
      <c r="B2327" s="5" t="s">
        <v>8</v>
      </c>
      <c r="C2327" s="5" t="s">
        <v>223</v>
      </c>
      <c r="D2327" s="5" t="s">
        <v>1115</v>
      </c>
      <c r="E2327" s="40">
        <v>2.0498734203162899E-5</v>
      </c>
      <c r="F2327" s="5"/>
      <c r="G2327" s="5"/>
      <c r="H2327" s="5"/>
      <c r="I2327" s="5"/>
    </row>
    <row r="2328" spans="1:9" ht="15.75" customHeight="1" x14ac:dyDescent="0.25">
      <c r="A2328" s="5">
        <v>2012</v>
      </c>
      <c r="B2328" s="5" t="s">
        <v>15</v>
      </c>
      <c r="C2328" s="5" t="s">
        <v>223</v>
      </c>
      <c r="D2328" s="5" t="s">
        <v>1115</v>
      </c>
      <c r="E2328" s="5">
        <v>1.2739963307265701E-2</v>
      </c>
      <c r="F2328" s="5"/>
      <c r="G2328" s="5"/>
      <c r="H2328" s="5"/>
      <c r="I2328" s="5"/>
    </row>
    <row r="2329" spans="1:9" ht="15.75" customHeight="1" x14ac:dyDescent="0.25">
      <c r="A2329" s="5">
        <v>2012</v>
      </c>
      <c r="B2329" s="5" t="s">
        <v>17</v>
      </c>
      <c r="C2329" s="5" t="s">
        <v>223</v>
      </c>
      <c r="D2329" s="5" t="s">
        <v>1115</v>
      </c>
      <c r="E2329" s="5">
        <v>3.7922658275851401E-3</v>
      </c>
      <c r="F2329" s="5"/>
      <c r="G2329" s="5"/>
      <c r="H2329" s="5"/>
      <c r="I2329" s="5"/>
    </row>
    <row r="2330" spans="1:9" ht="15.75" customHeight="1" x14ac:dyDescent="0.25">
      <c r="A2330" s="5">
        <v>2012</v>
      </c>
      <c r="B2330" s="5" t="s">
        <v>23</v>
      </c>
      <c r="C2330" s="5" t="s">
        <v>223</v>
      </c>
      <c r="D2330" s="5" t="s">
        <v>1115</v>
      </c>
      <c r="E2330" s="5">
        <v>9.1219367204075101E-4</v>
      </c>
      <c r="F2330" s="5"/>
      <c r="G2330" s="5"/>
      <c r="H2330" s="5"/>
      <c r="I2330" s="5"/>
    </row>
    <row r="2331" spans="1:9" ht="15.75" customHeight="1" x14ac:dyDescent="0.25">
      <c r="A2331" s="5">
        <v>2012</v>
      </c>
      <c r="B2331" s="5" t="s">
        <v>26</v>
      </c>
      <c r="C2331" s="5" t="s">
        <v>223</v>
      </c>
      <c r="D2331" s="5" t="s">
        <v>1115</v>
      </c>
      <c r="E2331" s="5">
        <v>9.2244303914233196E-4</v>
      </c>
      <c r="F2331" s="5"/>
      <c r="G2331" s="5"/>
      <c r="H2331" s="5"/>
      <c r="I2331" s="5"/>
    </row>
    <row r="2332" spans="1:9" ht="15.75" customHeight="1" x14ac:dyDescent="0.25">
      <c r="A2332" s="5">
        <v>2012</v>
      </c>
      <c r="B2332" s="5" t="s">
        <v>28</v>
      </c>
      <c r="C2332" s="5" t="s">
        <v>223</v>
      </c>
      <c r="D2332" s="5" t="s">
        <v>1115</v>
      </c>
      <c r="E2332" s="5">
        <v>1.12743038117396E-3</v>
      </c>
      <c r="F2332" s="5"/>
      <c r="G2332" s="5"/>
      <c r="H2332" s="5"/>
      <c r="I2332" s="5"/>
    </row>
    <row r="2333" spans="1:9" ht="15.75" customHeight="1" x14ac:dyDescent="0.25">
      <c r="A2333" s="5">
        <v>2012</v>
      </c>
      <c r="B2333" s="5" t="s">
        <v>42</v>
      </c>
      <c r="C2333" s="5" t="s">
        <v>223</v>
      </c>
      <c r="D2333" s="5" t="s">
        <v>1115</v>
      </c>
      <c r="E2333" s="5">
        <v>1.00033822911435E-2</v>
      </c>
      <c r="F2333" s="5"/>
      <c r="G2333" s="5"/>
      <c r="H2333" s="5"/>
      <c r="I2333" s="5"/>
    </row>
    <row r="2334" spans="1:9" ht="15.75" customHeight="1" x14ac:dyDescent="0.25">
      <c r="A2334" s="5">
        <v>2012</v>
      </c>
      <c r="B2334" s="5" t="s">
        <v>36</v>
      </c>
      <c r="C2334" s="5" t="s">
        <v>223</v>
      </c>
      <c r="D2334" s="5" t="s">
        <v>1115</v>
      </c>
      <c r="E2334" s="5">
        <v>3.4048397511453603E-2</v>
      </c>
      <c r="F2334" s="5"/>
      <c r="G2334" s="5"/>
      <c r="H2334" s="5"/>
      <c r="I2334" s="5"/>
    </row>
    <row r="2335" spans="1:9" ht="15.75" customHeight="1" x14ac:dyDescent="0.25">
      <c r="A2335" s="5">
        <v>2012</v>
      </c>
      <c r="B2335" s="5" t="s">
        <v>39</v>
      </c>
      <c r="C2335" s="5" t="s">
        <v>223</v>
      </c>
      <c r="D2335" s="5" t="s">
        <v>1115</v>
      </c>
      <c r="E2335" s="5">
        <v>0.24776820031363</v>
      </c>
      <c r="F2335" s="5"/>
      <c r="G2335" s="5"/>
      <c r="H2335" s="5"/>
      <c r="I2335" s="5"/>
    </row>
    <row r="2336" spans="1:9" ht="15.75" customHeight="1" x14ac:dyDescent="0.25">
      <c r="A2336" s="5">
        <v>2012</v>
      </c>
      <c r="B2336" s="5" t="s">
        <v>45</v>
      </c>
      <c r="C2336" s="5" t="s">
        <v>223</v>
      </c>
      <c r="D2336" s="5" t="s">
        <v>1115</v>
      </c>
      <c r="E2336" s="5">
        <v>4.5097215246958498E-4</v>
      </c>
      <c r="F2336" s="5"/>
      <c r="G2336" s="5"/>
      <c r="H2336" s="5"/>
      <c r="I2336" s="5"/>
    </row>
    <row r="2337" spans="1:9" ht="15.75" customHeight="1" x14ac:dyDescent="0.25">
      <c r="A2337" s="5">
        <v>2012</v>
      </c>
      <c r="B2337" s="5" t="s">
        <v>47</v>
      </c>
      <c r="C2337" s="5" t="s">
        <v>223</v>
      </c>
      <c r="D2337" s="5" t="s">
        <v>1115</v>
      </c>
      <c r="E2337" s="5">
        <v>1.8940830403722499E-2</v>
      </c>
      <c r="F2337" s="5"/>
      <c r="G2337" s="5"/>
      <c r="H2337" s="5"/>
      <c r="I2337" s="5"/>
    </row>
    <row r="2338" spans="1:9" ht="15.75" customHeight="1" x14ac:dyDescent="0.25">
      <c r="A2338" s="5">
        <v>2012</v>
      </c>
      <c r="B2338" s="5" t="s">
        <v>50</v>
      </c>
      <c r="C2338" s="5" t="s">
        <v>223</v>
      </c>
      <c r="D2338" s="5" t="s">
        <v>1115</v>
      </c>
      <c r="E2338" s="5">
        <v>7.37954431313866E-4</v>
      </c>
      <c r="F2338" s="5"/>
      <c r="G2338" s="5"/>
      <c r="H2338" s="5"/>
      <c r="I2338" s="5"/>
    </row>
    <row r="2339" spans="1:9" ht="15.75" customHeight="1" x14ac:dyDescent="0.25">
      <c r="A2339" s="5">
        <v>2012</v>
      </c>
      <c r="B2339" s="5" t="s">
        <v>57</v>
      </c>
      <c r="C2339" s="5" t="s">
        <v>223</v>
      </c>
      <c r="D2339" s="5" t="s">
        <v>1115</v>
      </c>
      <c r="E2339" s="5">
        <v>9.6344050754865803E-4</v>
      </c>
      <c r="F2339" s="5"/>
      <c r="G2339" s="5"/>
      <c r="H2339" s="5"/>
      <c r="I2339" s="5"/>
    </row>
    <row r="2340" spans="1:9" ht="15.75" customHeight="1" x14ac:dyDescent="0.25">
      <c r="A2340" s="5">
        <v>2012</v>
      </c>
      <c r="B2340" s="5" t="s">
        <v>60</v>
      </c>
      <c r="C2340" s="5" t="s">
        <v>223</v>
      </c>
      <c r="D2340" s="5" t="s">
        <v>1115</v>
      </c>
      <c r="E2340" s="5">
        <v>6.5626697551426194E-2</v>
      </c>
      <c r="F2340" s="5"/>
      <c r="G2340" s="5"/>
      <c r="H2340" s="5"/>
      <c r="I2340" s="5"/>
    </row>
    <row r="2341" spans="1:9" ht="15.75" customHeight="1" x14ac:dyDescent="0.25">
      <c r="A2341" s="5">
        <v>2012</v>
      </c>
      <c r="B2341" s="5" t="s">
        <v>62</v>
      </c>
      <c r="C2341" s="5" t="s">
        <v>223</v>
      </c>
      <c r="D2341" s="5" t="s">
        <v>1115</v>
      </c>
      <c r="E2341" s="5">
        <v>1.0351860772597199E-3</v>
      </c>
      <c r="F2341" s="5"/>
      <c r="G2341" s="5"/>
      <c r="H2341" s="5"/>
      <c r="I2341" s="5"/>
    </row>
    <row r="2342" spans="1:9" ht="15.75" customHeight="1" x14ac:dyDescent="0.25">
      <c r="A2342" s="5">
        <v>2012</v>
      </c>
      <c r="B2342" s="5" t="s">
        <v>66</v>
      </c>
      <c r="C2342" s="5" t="s">
        <v>223</v>
      </c>
      <c r="D2342" s="5" t="s">
        <v>1115</v>
      </c>
      <c r="E2342" s="5">
        <v>1.7423924072688501E-4</v>
      </c>
      <c r="F2342" s="5"/>
      <c r="G2342" s="5"/>
      <c r="H2342" s="5"/>
      <c r="I2342" s="5"/>
    </row>
    <row r="2343" spans="1:9" ht="15.75" customHeight="1" x14ac:dyDescent="0.25">
      <c r="A2343" s="5">
        <v>2012</v>
      </c>
      <c r="B2343" s="5" t="s">
        <v>64</v>
      </c>
      <c r="C2343" s="5" t="s">
        <v>223</v>
      </c>
      <c r="D2343" s="5" t="s">
        <v>1115</v>
      </c>
      <c r="E2343" s="5">
        <v>3.8845101314993798E-3</v>
      </c>
      <c r="F2343" s="5"/>
      <c r="G2343" s="5"/>
      <c r="H2343" s="5"/>
      <c r="I2343" s="5"/>
    </row>
    <row r="2344" spans="1:9" ht="15.75" customHeight="1" x14ac:dyDescent="0.25">
      <c r="A2344" s="5">
        <v>2012</v>
      </c>
      <c r="B2344" s="5" t="s">
        <v>87</v>
      </c>
      <c r="C2344" s="5" t="s">
        <v>223</v>
      </c>
      <c r="D2344" s="5" t="s">
        <v>1115</v>
      </c>
      <c r="E2344" s="5">
        <v>7.2873000092244303E-3</v>
      </c>
      <c r="F2344" s="5"/>
      <c r="G2344" s="5"/>
      <c r="H2344" s="5"/>
      <c r="I2344" s="5"/>
    </row>
    <row r="2345" spans="1:9" ht="15.75" customHeight="1" x14ac:dyDescent="0.25">
      <c r="A2345" s="5">
        <v>2012</v>
      </c>
      <c r="B2345" s="5" t="s">
        <v>72</v>
      </c>
      <c r="C2345" s="5" t="s">
        <v>223</v>
      </c>
      <c r="D2345" s="5" t="s">
        <v>1115</v>
      </c>
      <c r="E2345" s="5">
        <v>1.8858835466909901E-3</v>
      </c>
      <c r="F2345" s="5"/>
      <c r="G2345" s="5"/>
      <c r="H2345" s="5"/>
      <c r="I2345" s="5"/>
    </row>
    <row r="2346" spans="1:9" ht="15.75" customHeight="1" x14ac:dyDescent="0.25">
      <c r="A2346" s="5">
        <v>2012</v>
      </c>
      <c r="B2346" s="5" t="s">
        <v>79</v>
      </c>
      <c r="C2346" s="5" t="s">
        <v>223</v>
      </c>
      <c r="D2346" s="5" t="s">
        <v>1115</v>
      </c>
      <c r="E2346" s="5">
        <v>4.8479506390480299E-3</v>
      </c>
      <c r="F2346" s="5"/>
      <c r="G2346" s="5"/>
      <c r="H2346" s="5"/>
      <c r="I2346" s="5"/>
    </row>
    <row r="2347" spans="1:9" ht="15.75" customHeight="1" x14ac:dyDescent="0.25">
      <c r="A2347" s="5">
        <v>2012</v>
      </c>
      <c r="B2347" s="5" t="s">
        <v>85</v>
      </c>
      <c r="C2347" s="5" t="s">
        <v>223</v>
      </c>
      <c r="D2347" s="5" t="s">
        <v>1115</v>
      </c>
      <c r="E2347" s="5">
        <v>2.97231645945862E-3</v>
      </c>
      <c r="F2347" s="5"/>
      <c r="G2347" s="5"/>
      <c r="H2347" s="5"/>
      <c r="I2347" s="5"/>
    </row>
    <row r="2348" spans="1:9" ht="15.75" customHeight="1" x14ac:dyDescent="0.25">
      <c r="A2348" s="5">
        <v>2012</v>
      </c>
      <c r="B2348" s="5" t="s">
        <v>93</v>
      </c>
      <c r="C2348" s="5" t="s">
        <v>223</v>
      </c>
      <c r="D2348" s="5" t="s">
        <v>1115</v>
      </c>
      <c r="E2348" s="5">
        <v>8.9507722898111E-2</v>
      </c>
      <c r="F2348" s="5"/>
      <c r="G2348" s="5"/>
      <c r="H2348" s="5"/>
      <c r="I2348" s="5"/>
    </row>
    <row r="2349" spans="1:9" ht="15.75" customHeight="1" x14ac:dyDescent="0.25">
      <c r="A2349" s="5">
        <v>2012</v>
      </c>
      <c r="B2349" s="5" t="s">
        <v>95</v>
      </c>
      <c r="C2349" s="5" t="s">
        <v>223</v>
      </c>
      <c r="D2349" s="5" t="s">
        <v>1115</v>
      </c>
      <c r="E2349" s="5">
        <v>4.6122151957116598E-4</v>
      </c>
      <c r="F2349" s="5"/>
      <c r="G2349" s="5"/>
      <c r="H2349" s="5"/>
      <c r="I2349" s="5"/>
    </row>
    <row r="2350" spans="1:9" ht="15.75" customHeight="1" x14ac:dyDescent="0.25">
      <c r="A2350" s="5">
        <v>2012</v>
      </c>
      <c r="B2350" s="5" t="s">
        <v>98</v>
      </c>
      <c r="C2350" s="5" t="s">
        <v>223</v>
      </c>
      <c r="D2350" s="5" t="s">
        <v>1115</v>
      </c>
      <c r="E2350" s="5">
        <v>3.4540367132329499E-3</v>
      </c>
      <c r="F2350" s="5"/>
      <c r="G2350" s="5"/>
      <c r="H2350" s="5"/>
      <c r="I2350" s="5"/>
    </row>
    <row r="2351" spans="1:9" ht="15.75" customHeight="1" x14ac:dyDescent="0.25">
      <c r="A2351" s="5">
        <v>2012</v>
      </c>
      <c r="B2351" s="5" t="s">
        <v>101</v>
      </c>
      <c r="C2351" s="5" t="s">
        <v>223</v>
      </c>
      <c r="D2351" s="5" t="s">
        <v>1115</v>
      </c>
      <c r="E2351" s="5">
        <v>5.9477077290477201E-2</v>
      </c>
      <c r="F2351" s="5"/>
      <c r="G2351" s="5"/>
      <c r="H2351" s="5"/>
      <c r="I2351" s="5"/>
    </row>
    <row r="2352" spans="1:9" ht="15.75" customHeight="1" x14ac:dyDescent="0.25">
      <c r="A2352" s="5">
        <v>2012</v>
      </c>
      <c r="B2352" s="5" t="s">
        <v>106</v>
      </c>
      <c r="C2352" s="5" t="s">
        <v>223</v>
      </c>
      <c r="D2352" s="5" t="s">
        <v>1115</v>
      </c>
      <c r="E2352" s="5">
        <v>6.9798189961769799E-3</v>
      </c>
      <c r="F2352" s="5"/>
      <c r="G2352" s="5"/>
      <c r="H2352" s="5"/>
      <c r="I2352" s="5"/>
    </row>
    <row r="2353" spans="1:9" ht="15.75" customHeight="1" x14ac:dyDescent="0.25">
      <c r="A2353" s="5">
        <v>2012</v>
      </c>
      <c r="B2353" s="5" t="s">
        <v>112</v>
      </c>
      <c r="C2353" s="5" t="s">
        <v>223</v>
      </c>
      <c r="D2353" s="5" t="s">
        <v>1115</v>
      </c>
      <c r="E2353" s="5">
        <v>1.7198437996453701E-2</v>
      </c>
      <c r="F2353" s="5"/>
      <c r="G2353" s="5"/>
      <c r="H2353" s="5"/>
      <c r="I2353" s="5"/>
    </row>
    <row r="2354" spans="1:9" ht="15.75" customHeight="1" x14ac:dyDescent="0.25">
      <c r="A2354" s="5">
        <v>2012</v>
      </c>
      <c r="B2354" s="5" t="s">
        <v>114</v>
      </c>
      <c r="C2354" s="5" t="s">
        <v>223</v>
      </c>
      <c r="D2354" s="5" t="s">
        <v>1115</v>
      </c>
      <c r="E2354" s="5">
        <v>2.18106531921653E-2</v>
      </c>
      <c r="F2354" s="5"/>
      <c r="G2354" s="5"/>
      <c r="H2354" s="5"/>
      <c r="I2354" s="5"/>
    </row>
    <row r="2355" spans="1:9" ht="15.75" customHeight="1" x14ac:dyDescent="0.25">
      <c r="A2355" s="5">
        <v>2012</v>
      </c>
      <c r="B2355" s="5" t="s">
        <v>117</v>
      </c>
      <c r="C2355" s="5" t="s">
        <v>223</v>
      </c>
      <c r="D2355" s="5" t="s">
        <v>1115</v>
      </c>
      <c r="E2355" s="5">
        <v>0.224799368638986</v>
      </c>
      <c r="F2355" s="5"/>
      <c r="G2355" s="5"/>
      <c r="H2355" s="5"/>
      <c r="I2355" s="5"/>
    </row>
    <row r="2356" spans="1:9" ht="15.75" customHeight="1" x14ac:dyDescent="0.25">
      <c r="A2356" s="5">
        <v>2012</v>
      </c>
      <c r="B2356" s="5" t="s">
        <v>122</v>
      </c>
      <c r="C2356" s="5" t="s">
        <v>223</v>
      </c>
      <c r="D2356" s="5" t="s">
        <v>1115</v>
      </c>
      <c r="E2356" s="5">
        <v>7.1745569711070302E-3</v>
      </c>
      <c r="F2356" s="5"/>
      <c r="G2356" s="5"/>
      <c r="H2356" s="5"/>
      <c r="I2356" s="5"/>
    </row>
    <row r="2357" spans="1:9" ht="15.75" customHeight="1" x14ac:dyDescent="0.25">
      <c r="A2357" s="5">
        <v>2012</v>
      </c>
      <c r="B2357" s="5" t="s">
        <v>124</v>
      </c>
      <c r="C2357" s="5" t="s">
        <v>223</v>
      </c>
      <c r="D2357" s="5" t="s">
        <v>1115</v>
      </c>
      <c r="E2357" s="5">
        <v>8.09700001024936E-4</v>
      </c>
      <c r="F2357" s="5"/>
      <c r="G2357" s="5"/>
      <c r="H2357" s="5"/>
      <c r="I2357" s="5"/>
    </row>
    <row r="2358" spans="1:9" ht="15.75" customHeight="1" x14ac:dyDescent="0.25">
      <c r="A2358" s="5">
        <v>2012</v>
      </c>
      <c r="B2358" s="5" t="s">
        <v>130</v>
      </c>
      <c r="C2358" s="5" t="s">
        <v>223</v>
      </c>
      <c r="D2358" s="5" t="s">
        <v>1115</v>
      </c>
      <c r="E2358" s="5">
        <v>5.2691996269230303E-2</v>
      </c>
      <c r="F2358" s="5"/>
      <c r="G2358" s="5"/>
      <c r="H2358" s="5"/>
      <c r="I2358" s="5"/>
    </row>
    <row r="2359" spans="1:9" ht="15.75" customHeight="1" x14ac:dyDescent="0.25">
      <c r="A2359" s="5">
        <v>2012</v>
      </c>
      <c r="B2359" s="5" t="s">
        <v>127</v>
      </c>
      <c r="C2359" s="5" t="s">
        <v>223</v>
      </c>
      <c r="D2359" s="5" t="s">
        <v>1115</v>
      </c>
      <c r="E2359" s="5">
        <v>1.5015322803816801E-2</v>
      </c>
      <c r="F2359" s="5"/>
      <c r="G2359" s="5"/>
      <c r="H2359" s="5"/>
      <c r="I2359" s="5"/>
    </row>
    <row r="2360" spans="1:9" ht="15.75" customHeight="1" x14ac:dyDescent="0.25">
      <c r="A2360" s="5">
        <v>2013</v>
      </c>
      <c r="B2360" s="5" t="s">
        <v>3</v>
      </c>
      <c r="C2360" s="5" t="s">
        <v>222</v>
      </c>
      <c r="D2360" s="5" t="s">
        <v>1111</v>
      </c>
      <c r="E2360" s="5">
        <v>8.8237290790882203E-2</v>
      </c>
      <c r="F2360" s="5"/>
      <c r="G2360" s="5"/>
      <c r="H2360" s="5"/>
      <c r="I2360" s="5"/>
    </row>
    <row r="2361" spans="1:9" ht="15.75" customHeight="1" x14ac:dyDescent="0.25">
      <c r="A2361" s="5">
        <v>2013</v>
      </c>
      <c r="B2361" s="5" t="s">
        <v>12</v>
      </c>
      <c r="C2361" s="5" t="s">
        <v>222</v>
      </c>
      <c r="D2361" s="5" t="s">
        <v>1111</v>
      </c>
      <c r="E2361" s="5">
        <v>5.8669939162902399E-3</v>
      </c>
      <c r="F2361" s="5"/>
      <c r="G2361" s="5"/>
      <c r="H2361" s="5"/>
      <c r="I2361" s="5"/>
    </row>
    <row r="2362" spans="1:9" ht="15.75" customHeight="1" x14ac:dyDescent="0.25">
      <c r="A2362" s="5">
        <v>2013</v>
      </c>
      <c r="B2362" s="5" t="s">
        <v>8</v>
      </c>
      <c r="C2362" s="5" t="s">
        <v>222</v>
      </c>
      <c r="D2362" s="5" t="s">
        <v>1111</v>
      </c>
      <c r="E2362" s="5">
        <v>2.3611582547847201E-2</v>
      </c>
      <c r="F2362" s="5"/>
      <c r="G2362" s="5"/>
      <c r="H2362" s="5"/>
      <c r="I2362" s="5"/>
    </row>
    <row r="2363" spans="1:9" ht="15.75" customHeight="1" x14ac:dyDescent="0.25">
      <c r="A2363" s="5">
        <v>2013</v>
      </c>
      <c r="B2363" s="5" t="s">
        <v>15</v>
      </c>
      <c r="C2363" s="5" t="s">
        <v>222</v>
      </c>
      <c r="D2363" s="5" t="s">
        <v>1111</v>
      </c>
      <c r="E2363" s="5">
        <v>8.4848168359487094E-2</v>
      </c>
      <c r="F2363" s="5"/>
      <c r="G2363" s="5"/>
      <c r="H2363" s="5"/>
      <c r="I2363" s="5"/>
    </row>
    <row r="2364" spans="1:9" ht="15.75" customHeight="1" x14ac:dyDescent="0.25">
      <c r="A2364" s="5">
        <v>2013</v>
      </c>
      <c r="B2364" s="5" t="s">
        <v>17</v>
      </c>
      <c r="C2364" s="5" t="s">
        <v>222</v>
      </c>
      <c r="D2364" s="5" t="s">
        <v>1111</v>
      </c>
      <c r="E2364" s="5">
        <v>2.6885819473093198E-2</v>
      </c>
      <c r="F2364" s="5"/>
      <c r="G2364" s="5"/>
      <c r="H2364" s="5"/>
      <c r="I2364" s="5"/>
    </row>
    <row r="2365" spans="1:9" ht="15.75" customHeight="1" x14ac:dyDescent="0.25">
      <c r="A2365" s="5">
        <v>2013</v>
      </c>
      <c r="B2365" s="5" t="s">
        <v>26</v>
      </c>
      <c r="C2365" s="5" t="s">
        <v>222</v>
      </c>
      <c r="D2365" s="5" t="s">
        <v>1111</v>
      </c>
      <c r="E2365" s="5">
        <v>4.6230972088043998E-2</v>
      </c>
      <c r="F2365" s="5"/>
      <c r="G2365" s="5"/>
      <c r="H2365" s="5"/>
      <c r="I2365" s="5"/>
    </row>
    <row r="2366" spans="1:9" ht="15.75" customHeight="1" x14ac:dyDescent="0.25">
      <c r="A2366" s="5">
        <v>2013</v>
      </c>
      <c r="B2366" s="5" t="s">
        <v>28</v>
      </c>
      <c r="C2366" s="5" t="s">
        <v>222</v>
      </c>
      <c r="D2366" s="5" t="s">
        <v>1111</v>
      </c>
      <c r="E2366" s="5">
        <v>9.6529935507454496E-3</v>
      </c>
      <c r="F2366" s="5"/>
      <c r="G2366" s="5"/>
      <c r="H2366" s="5"/>
      <c r="I2366" s="5"/>
    </row>
    <row r="2367" spans="1:9" ht="15.75" customHeight="1" x14ac:dyDescent="0.25">
      <c r="A2367" s="5">
        <v>2013</v>
      </c>
      <c r="B2367" s="5" t="s">
        <v>42</v>
      </c>
      <c r="C2367" s="5" t="s">
        <v>222</v>
      </c>
      <c r="D2367" s="5" t="s">
        <v>1111</v>
      </c>
      <c r="E2367" s="5">
        <v>1.41204731194025E-2</v>
      </c>
      <c r="F2367" s="5"/>
      <c r="G2367" s="5"/>
      <c r="H2367" s="5"/>
      <c r="I2367" s="5"/>
    </row>
    <row r="2368" spans="1:9" ht="15.75" customHeight="1" x14ac:dyDescent="0.25">
      <c r="A2368" s="5">
        <v>2013</v>
      </c>
      <c r="B2368" s="5" t="s">
        <v>36</v>
      </c>
      <c r="C2368" s="5" t="s">
        <v>222</v>
      </c>
      <c r="D2368" s="5" t="s">
        <v>1111</v>
      </c>
      <c r="E2368" s="5">
        <v>1.04806914018642E-2</v>
      </c>
      <c r="F2368" s="5"/>
      <c r="G2368" s="5"/>
      <c r="H2368" s="5"/>
      <c r="I2368" s="5"/>
    </row>
    <row r="2369" spans="1:9" ht="15.75" customHeight="1" x14ac:dyDescent="0.25">
      <c r="A2369" s="5">
        <v>2013</v>
      </c>
      <c r="B2369" s="5" t="s">
        <v>39</v>
      </c>
      <c r="C2369" s="5" t="s">
        <v>222</v>
      </c>
      <c r="D2369" s="5" t="s">
        <v>1111</v>
      </c>
      <c r="E2369" s="5">
        <v>4.0786965717120503E-2</v>
      </c>
      <c r="F2369" s="5"/>
      <c r="G2369" s="5"/>
      <c r="H2369" s="5"/>
      <c r="I2369" s="5"/>
    </row>
    <row r="2370" spans="1:9" ht="15.75" customHeight="1" x14ac:dyDescent="0.25">
      <c r="A2370" s="5">
        <v>2013</v>
      </c>
      <c r="B2370" s="5" t="s">
        <v>45</v>
      </c>
      <c r="C2370" s="5" t="s">
        <v>222</v>
      </c>
      <c r="D2370" s="5" t="s">
        <v>1111</v>
      </c>
      <c r="E2370" s="5">
        <v>1.1305778218752401E-2</v>
      </c>
      <c r="F2370" s="5"/>
      <c r="G2370" s="5"/>
      <c r="H2370" s="5"/>
      <c r="I2370" s="5"/>
    </row>
    <row r="2371" spans="1:9" ht="15.75" customHeight="1" x14ac:dyDescent="0.25">
      <c r="A2371" s="5">
        <v>2013</v>
      </c>
      <c r="B2371" s="5" t="s">
        <v>47</v>
      </c>
      <c r="C2371" s="5" t="s">
        <v>222</v>
      </c>
      <c r="D2371" s="5" t="s">
        <v>1111</v>
      </c>
      <c r="E2371" s="5">
        <v>4.8131805007963602E-2</v>
      </c>
      <c r="F2371" s="5"/>
      <c r="G2371" s="5"/>
      <c r="H2371" s="5"/>
      <c r="I2371" s="5"/>
    </row>
    <row r="2372" spans="1:9" ht="15.75" customHeight="1" x14ac:dyDescent="0.25">
      <c r="A2372" s="5">
        <v>2013</v>
      </c>
      <c r="B2372" s="5" t="s">
        <v>57</v>
      </c>
      <c r="C2372" s="5" t="s">
        <v>222</v>
      </c>
      <c r="D2372" s="5" t="s">
        <v>1111</v>
      </c>
      <c r="E2372" s="5">
        <v>2.6632549152719301E-4</v>
      </c>
      <c r="F2372" s="5"/>
      <c r="G2372" s="5"/>
      <c r="H2372" s="5"/>
      <c r="I2372" s="5"/>
    </row>
    <row r="2373" spans="1:9" ht="15.75" customHeight="1" x14ac:dyDescent="0.25">
      <c r="A2373" s="5">
        <v>2013</v>
      </c>
      <c r="B2373" s="5" t="s">
        <v>54</v>
      </c>
      <c r="C2373" s="5" t="s">
        <v>222</v>
      </c>
      <c r="D2373" s="5" t="s">
        <v>1111</v>
      </c>
      <c r="E2373" s="5">
        <v>2.6974594636935599E-2</v>
      </c>
      <c r="F2373" s="5"/>
      <c r="G2373" s="5"/>
      <c r="H2373" s="5"/>
      <c r="I2373" s="5"/>
    </row>
    <row r="2374" spans="1:9" ht="15.75" customHeight="1" x14ac:dyDescent="0.25">
      <c r="A2374" s="5">
        <v>2013</v>
      </c>
      <c r="B2374" s="5" t="s">
        <v>52</v>
      </c>
      <c r="C2374" s="5" t="s">
        <v>222</v>
      </c>
      <c r="D2374" s="5" t="s">
        <v>1111</v>
      </c>
      <c r="E2374" s="5">
        <v>3.29512519909136E-3</v>
      </c>
      <c r="F2374" s="5"/>
      <c r="G2374" s="5"/>
      <c r="H2374" s="5"/>
      <c r="I2374" s="5"/>
    </row>
    <row r="2375" spans="1:9" ht="15.75" customHeight="1" x14ac:dyDescent="0.25">
      <c r="A2375" s="5">
        <v>2013</v>
      </c>
      <c r="B2375" s="5" t="s">
        <v>60</v>
      </c>
      <c r="C2375" s="5" t="s">
        <v>222</v>
      </c>
      <c r="D2375" s="5" t="s">
        <v>1111</v>
      </c>
      <c r="E2375" s="5">
        <v>3.7363899840726897E-2</v>
      </c>
      <c r="F2375" s="5"/>
      <c r="G2375" s="5"/>
      <c r="H2375" s="5"/>
      <c r="I2375" s="5"/>
    </row>
    <row r="2376" spans="1:9" ht="15.75" customHeight="1" x14ac:dyDescent="0.25">
      <c r="A2376" s="5">
        <v>2013</v>
      </c>
      <c r="B2376" s="5" t="s">
        <v>66</v>
      </c>
      <c r="C2376" s="5" t="s">
        <v>222</v>
      </c>
      <c r="D2376" s="5" t="s">
        <v>1111</v>
      </c>
      <c r="E2376" s="5">
        <v>9.5519465260189507E-2</v>
      </c>
      <c r="F2376" s="5"/>
      <c r="G2376" s="5"/>
      <c r="H2376" s="5"/>
      <c r="I2376" s="5"/>
    </row>
    <row r="2377" spans="1:9" ht="15.75" customHeight="1" x14ac:dyDescent="0.25">
      <c r="A2377" s="5">
        <v>2013</v>
      </c>
      <c r="B2377" s="5" t="s">
        <v>69</v>
      </c>
      <c r="C2377" s="5" t="s">
        <v>222</v>
      </c>
      <c r="D2377" s="5" t="s">
        <v>1111</v>
      </c>
      <c r="E2377" s="5">
        <v>1.19559257421864E-2</v>
      </c>
      <c r="F2377" s="5"/>
      <c r="G2377" s="5"/>
      <c r="H2377" s="5"/>
      <c r="I2377" s="5"/>
    </row>
    <row r="2378" spans="1:9" ht="15.75" customHeight="1" x14ac:dyDescent="0.25">
      <c r="A2378" s="5">
        <v>2013</v>
      </c>
      <c r="B2378" s="5" t="s">
        <v>87</v>
      </c>
      <c r="C2378" s="5" t="s">
        <v>222</v>
      </c>
      <c r="D2378" s="5" t="s">
        <v>1111</v>
      </c>
      <c r="E2378" s="5">
        <v>5.9270477035953896E-4</v>
      </c>
      <c r="F2378" s="5"/>
      <c r="G2378" s="5"/>
      <c r="H2378" s="5"/>
      <c r="I2378" s="5"/>
    </row>
    <row r="2379" spans="1:9" ht="15.75" customHeight="1" x14ac:dyDescent="0.25">
      <c r="A2379" s="5">
        <v>2013</v>
      </c>
      <c r="B2379" s="5" t="s">
        <v>72</v>
      </c>
      <c r="C2379" s="5" t="s">
        <v>222</v>
      </c>
      <c r="D2379" s="5" t="s">
        <v>1111</v>
      </c>
      <c r="E2379" s="5">
        <v>7.9218778558186893E-3</v>
      </c>
      <c r="F2379" s="5"/>
      <c r="G2379" s="5"/>
      <c r="H2379" s="5"/>
      <c r="I2379" s="5"/>
    </row>
    <row r="2380" spans="1:9" ht="15.75" customHeight="1" x14ac:dyDescent="0.25">
      <c r="A2380" s="5">
        <v>2013</v>
      </c>
      <c r="B2380" s="5" t="s">
        <v>77</v>
      </c>
      <c r="C2380" s="5" t="s">
        <v>222</v>
      </c>
      <c r="D2380" s="5" t="s">
        <v>1111</v>
      </c>
      <c r="E2380" s="5">
        <v>3.5510065536959102E-4</v>
      </c>
      <c r="F2380" s="5"/>
      <c r="G2380" s="5"/>
      <c r="H2380" s="5"/>
      <c r="I2380" s="5"/>
    </row>
    <row r="2381" spans="1:9" ht="15.75" customHeight="1" x14ac:dyDescent="0.25">
      <c r="A2381" s="5">
        <v>2013</v>
      </c>
      <c r="B2381" s="5" t="s">
        <v>79</v>
      </c>
      <c r="C2381" s="5" t="s">
        <v>222</v>
      </c>
      <c r="D2381" s="5" t="s">
        <v>1111</v>
      </c>
      <c r="E2381" s="5">
        <v>1.5927308807018399E-4</v>
      </c>
      <c r="F2381" s="5"/>
      <c r="G2381" s="5"/>
      <c r="H2381" s="5"/>
      <c r="I2381" s="5"/>
    </row>
    <row r="2382" spans="1:9" ht="15.75" customHeight="1" x14ac:dyDescent="0.25">
      <c r="A2382" s="5">
        <v>2013</v>
      </c>
      <c r="B2382" s="5" t="s">
        <v>82</v>
      </c>
      <c r="C2382" s="5" t="s">
        <v>222</v>
      </c>
      <c r="D2382" s="5" t="s">
        <v>1111</v>
      </c>
      <c r="E2382" s="5">
        <v>3.7912217029165201E-3</v>
      </c>
      <c r="F2382" s="5"/>
      <c r="G2382" s="5"/>
      <c r="H2382" s="5"/>
      <c r="I2382" s="5"/>
    </row>
    <row r="2383" spans="1:9" ht="15.75" customHeight="1" x14ac:dyDescent="0.25">
      <c r="A2383" s="5">
        <v>2013</v>
      </c>
      <c r="B2383" s="5" t="s">
        <v>74</v>
      </c>
      <c r="C2383" s="5" t="s">
        <v>222</v>
      </c>
      <c r="D2383" s="5" t="s">
        <v>1111</v>
      </c>
      <c r="E2383" s="5">
        <v>2.44784459124259E-2</v>
      </c>
      <c r="F2383" s="5"/>
      <c r="G2383" s="5"/>
      <c r="H2383" s="5"/>
      <c r="I2383" s="5"/>
    </row>
    <row r="2384" spans="1:9" ht="15.75" customHeight="1" x14ac:dyDescent="0.25">
      <c r="A2384" s="5">
        <v>2013</v>
      </c>
      <c r="B2384" s="5" t="s">
        <v>85</v>
      </c>
      <c r="C2384" s="5" t="s">
        <v>222</v>
      </c>
      <c r="D2384" s="5" t="s">
        <v>1111</v>
      </c>
      <c r="E2384" s="5">
        <v>1.5783701924332202E-2</v>
      </c>
      <c r="F2384" s="5"/>
      <c r="G2384" s="5"/>
      <c r="H2384" s="5"/>
      <c r="I2384" s="5"/>
    </row>
    <row r="2385" spans="1:9" ht="15.75" customHeight="1" x14ac:dyDescent="0.25">
      <c r="A2385" s="5">
        <v>2013</v>
      </c>
      <c r="B2385" s="5" t="s">
        <v>93</v>
      </c>
      <c r="C2385" s="5" t="s">
        <v>222</v>
      </c>
      <c r="D2385" s="5" t="s">
        <v>1111</v>
      </c>
      <c r="E2385" s="5">
        <v>4.1157732577874098E-2</v>
      </c>
      <c r="F2385" s="5"/>
      <c r="G2385" s="5"/>
      <c r="H2385" s="5"/>
      <c r="I2385" s="5"/>
    </row>
    <row r="2386" spans="1:9" ht="15.75" customHeight="1" x14ac:dyDescent="0.25">
      <c r="A2386" s="5">
        <v>2013</v>
      </c>
      <c r="B2386" s="5" t="s">
        <v>95</v>
      </c>
      <c r="C2386" s="5" t="s">
        <v>222</v>
      </c>
      <c r="D2386" s="5" t="s">
        <v>1111</v>
      </c>
      <c r="E2386" s="5">
        <v>2.0159795294916301E-2</v>
      </c>
      <c r="F2386" s="5"/>
      <c r="G2386" s="5"/>
      <c r="H2386" s="5"/>
      <c r="I2386" s="5"/>
    </row>
    <row r="2387" spans="1:9" ht="15.75" customHeight="1" x14ac:dyDescent="0.25">
      <c r="A2387" s="5">
        <v>2013</v>
      </c>
      <c r="B2387" s="5" t="s">
        <v>98</v>
      </c>
      <c r="C2387" s="5" t="s">
        <v>222</v>
      </c>
      <c r="D2387" s="5" t="s">
        <v>1111</v>
      </c>
      <c r="E2387" s="5">
        <v>5.9061594297501203E-3</v>
      </c>
      <c r="F2387" s="5"/>
      <c r="G2387" s="5"/>
      <c r="H2387" s="5"/>
      <c r="I2387" s="5"/>
    </row>
    <row r="2388" spans="1:9" ht="15.75" customHeight="1" x14ac:dyDescent="0.25">
      <c r="A2388" s="5">
        <v>2013</v>
      </c>
      <c r="B2388" s="5" t="s">
        <v>101</v>
      </c>
      <c r="C2388" s="5" t="s">
        <v>222</v>
      </c>
      <c r="D2388" s="5" t="s">
        <v>1111</v>
      </c>
      <c r="E2388" s="5">
        <v>4.3771377842763498E-2</v>
      </c>
      <c r="F2388" s="5"/>
      <c r="G2388" s="5"/>
      <c r="H2388" s="5"/>
      <c r="I2388" s="5"/>
    </row>
    <row r="2389" spans="1:9" ht="15.75" customHeight="1" x14ac:dyDescent="0.25">
      <c r="A2389" s="5">
        <v>2013</v>
      </c>
      <c r="B2389" s="5" t="s">
        <v>1114</v>
      </c>
      <c r="C2389" s="5" t="s">
        <v>222</v>
      </c>
      <c r="D2389" s="5" t="s">
        <v>1111</v>
      </c>
      <c r="E2389" s="5">
        <v>4.2220423509752199E-3</v>
      </c>
      <c r="F2389" s="5"/>
      <c r="G2389" s="5"/>
      <c r="H2389" s="5"/>
      <c r="I2389" s="5"/>
    </row>
    <row r="2390" spans="1:9" ht="15.75" customHeight="1" x14ac:dyDescent="0.25">
      <c r="A2390" s="5">
        <v>2013</v>
      </c>
      <c r="B2390" s="5" t="s">
        <v>106</v>
      </c>
      <c r="C2390" s="5" t="s">
        <v>222</v>
      </c>
      <c r="D2390" s="5" t="s">
        <v>1111</v>
      </c>
      <c r="E2390" s="5">
        <v>1.8987440925350499E-2</v>
      </c>
      <c r="F2390" s="5"/>
      <c r="G2390" s="5"/>
      <c r="H2390" s="5"/>
      <c r="I2390" s="5"/>
    </row>
    <row r="2391" spans="1:9" ht="15.75" customHeight="1" x14ac:dyDescent="0.25">
      <c r="A2391" s="5">
        <v>2013</v>
      </c>
      <c r="B2391" s="5" t="s">
        <v>109</v>
      </c>
      <c r="C2391" s="5" t="s">
        <v>222</v>
      </c>
      <c r="D2391" s="5" t="s">
        <v>1111</v>
      </c>
      <c r="E2391" s="5">
        <v>1.21778636517924E-2</v>
      </c>
      <c r="F2391" s="5"/>
      <c r="G2391" s="5"/>
      <c r="H2391" s="5"/>
      <c r="I2391" s="5"/>
    </row>
    <row r="2392" spans="1:9" ht="15.75" customHeight="1" x14ac:dyDescent="0.25">
      <c r="A2392" s="5">
        <v>2013</v>
      </c>
      <c r="B2392" s="5" t="s">
        <v>112</v>
      </c>
      <c r="C2392" s="5" t="s">
        <v>222</v>
      </c>
      <c r="D2392" s="5" t="s">
        <v>1111</v>
      </c>
      <c r="E2392" s="5">
        <v>1.23371367398626E-2</v>
      </c>
      <c r="F2392" s="5"/>
      <c r="G2392" s="5"/>
      <c r="H2392" s="5"/>
      <c r="I2392" s="5"/>
    </row>
    <row r="2393" spans="1:9" ht="15.75" customHeight="1" x14ac:dyDescent="0.25">
      <c r="A2393" s="5">
        <v>2013</v>
      </c>
      <c r="B2393" s="5" t="s">
        <v>114</v>
      </c>
      <c r="C2393" s="5" t="s">
        <v>222</v>
      </c>
      <c r="D2393" s="5" t="s">
        <v>1111</v>
      </c>
      <c r="E2393" s="5">
        <v>0.10922478393691699</v>
      </c>
      <c r="F2393" s="5"/>
      <c r="G2393" s="5"/>
      <c r="H2393" s="5"/>
      <c r="I2393" s="5"/>
    </row>
    <row r="2394" spans="1:9" ht="15.75" customHeight="1" x14ac:dyDescent="0.25">
      <c r="A2394" s="5">
        <v>2013</v>
      </c>
      <c r="B2394" s="5" t="s">
        <v>117</v>
      </c>
      <c r="C2394" s="5" t="s">
        <v>222</v>
      </c>
      <c r="D2394" s="5" t="s">
        <v>1111</v>
      </c>
      <c r="E2394" s="5">
        <v>3.0559544635630102E-2</v>
      </c>
      <c r="F2394" s="5"/>
      <c r="G2394" s="5"/>
      <c r="H2394" s="5"/>
      <c r="I2394" s="5"/>
    </row>
    <row r="2395" spans="1:9" ht="15.75" customHeight="1" x14ac:dyDescent="0.25">
      <c r="A2395" s="5">
        <v>2013</v>
      </c>
      <c r="B2395" s="5" t="s">
        <v>122</v>
      </c>
      <c r="C2395" s="5" t="s">
        <v>222</v>
      </c>
      <c r="D2395" s="5" t="s">
        <v>1111</v>
      </c>
      <c r="E2395" s="5">
        <v>1.7953471370009601E-2</v>
      </c>
      <c r="F2395" s="5"/>
      <c r="G2395" s="5"/>
      <c r="H2395" s="5"/>
      <c r="I2395" s="5"/>
    </row>
    <row r="2396" spans="1:9" ht="15.75" customHeight="1" x14ac:dyDescent="0.25">
      <c r="A2396" s="5">
        <v>2013</v>
      </c>
      <c r="B2396" s="5" t="s">
        <v>124</v>
      </c>
      <c r="C2396" s="5" t="s">
        <v>222</v>
      </c>
      <c r="D2396" s="5" t="s">
        <v>1111</v>
      </c>
      <c r="E2396" s="5">
        <v>4.0209927152144902E-3</v>
      </c>
      <c r="F2396" s="5"/>
      <c r="G2396" s="5"/>
      <c r="H2396" s="5"/>
      <c r="I2396" s="5"/>
    </row>
    <row r="2397" spans="1:9" ht="15.75" customHeight="1" x14ac:dyDescent="0.25">
      <c r="A2397" s="5">
        <v>2013</v>
      </c>
      <c r="B2397" s="5" t="s">
        <v>130</v>
      </c>
      <c r="C2397" s="5" t="s">
        <v>222</v>
      </c>
      <c r="D2397" s="5" t="s">
        <v>1111</v>
      </c>
      <c r="E2397" s="5">
        <v>1.3564322828272199E-2</v>
      </c>
      <c r="F2397" s="5"/>
      <c r="G2397" s="5"/>
      <c r="H2397" s="5"/>
      <c r="I2397" s="5"/>
    </row>
    <row r="2398" spans="1:9" ht="15.75" customHeight="1" x14ac:dyDescent="0.25">
      <c r="A2398" s="5">
        <v>2013</v>
      </c>
      <c r="B2398" s="5" t="s">
        <v>127</v>
      </c>
      <c r="C2398" s="5" t="s">
        <v>222</v>
      </c>
      <c r="D2398" s="5" t="s">
        <v>1111</v>
      </c>
      <c r="E2398" s="5">
        <v>1.69847776704352E-2</v>
      </c>
      <c r="F2398" s="5"/>
      <c r="G2398" s="5"/>
      <c r="H2398" s="5"/>
      <c r="I2398" s="5"/>
    </row>
    <row r="2399" spans="1:9" ht="15.75" customHeight="1" x14ac:dyDescent="0.25">
      <c r="A2399" s="5">
        <v>2013</v>
      </c>
      <c r="B2399" s="5" t="s">
        <v>132</v>
      </c>
      <c r="C2399" s="5" t="s">
        <v>222</v>
      </c>
      <c r="D2399" s="5" t="s">
        <v>1111</v>
      </c>
      <c r="E2399" s="5">
        <v>1.03553617587926E-2</v>
      </c>
      <c r="F2399" s="5"/>
      <c r="G2399" s="5"/>
      <c r="H2399" s="5"/>
      <c r="I2399" s="5"/>
    </row>
    <row r="2400" spans="1:9" ht="15.75" customHeight="1" x14ac:dyDescent="0.25">
      <c r="A2400" s="5">
        <v>2013</v>
      </c>
      <c r="B2400" s="5" t="s">
        <v>3</v>
      </c>
      <c r="C2400" s="5" t="s">
        <v>222</v>
      </c>
      <c r="D2400" s="5" t="s">
        <v>1113</v>
      </c>
      <c r="E2400" s="5">
        <v>1.31319566174504E-2</v>
      </c>
      <c r="F2400" s="5"/>
      <c r="G2400" s="5"/>
      <c r="H2400" s="5"/>
      <c r="I2400" s="5"/>
    </row>
    <row r="2401" spans="1:9" ht="15.75" customHeight="1" x14ac:dyDescent="0.25">
      <c r="A2401" s="5">
        <v>2013</v>
      </c>
      <c r="B2401" s="5" t="s">
        <v>12</v>
      </c>
      <c r="C2401" s="5" t="s">
        <v>222</v>
      </c>
      <c r="D2401" s="5" t="s">
        <v>1113</v>
      </c>
      <c r="E2401" s="5">
        <v>5.7048496477240705E-4</v>
      </c>
      <c r="F2401" s="5"/>
      <c r="G2401" s="5"/>
      <c r="H2401" s="5"/>
      <c r="I2401" s="5"/>
    </row>
    <row r="2402" spans="1:9" ht="15.75" customHeight="1" x14ac:dyDescent="0.25">
      <c r="A2402" s="5">
        <v>2013</v>
      </c>
      <c r="B2402" s="5" t="s">
        <v>8</v>
      </c>
      <c r="C2402" s="5" t="s">
        <v>222</v>
      </c>
      <c r="D2402" s="5" t="s">
        <v>1113</v>
      </c>
      <c r="E2402" s="40">
        <v>1.2554172715052901E-5</v>
      </c>
      <c r="F2402" s="5"/>
      <c r="G2402" s="5"/>
      <c r="H2402" s="5"/>
      <c r="I2402" s="5"/>
    </row>
    <row r="2403" spans="1:9" ht="15.75" customHeight="1" x14ac:dyDescent="0.25">
      <c r="A2403" s="5">
        <v>2013</v>
      </c>
      <c r="B2403" s="5" t="s">
        <v>15</v>
      </c>
      <c r="C2403" s="5" t="s">
        <v>222</v>
      </c>
      <c r="D2403" s="5" t="s">
        <v>1113</v>
      </c>
      <c r="E2403" s="5">
        <v>4.2217055223178101E-4</v>
      </c>
      <c r="F2403" s="5"/>
      <c r="G2403" s="5"/>
      <c r="H2403" s="5"/>
      <c r="I2403" s="5"/>
    </row>
    <row r="2404" spans="1:9" ht="15.75" customHeight="1" x14ac:dyDescent="0.25">
      <c r="A2404" s="5">
        <v>2013</v>
      </c>
      <c r="B2404" s="5" t="s">
        <v>17</v>
      </c>
      <c r="C2404" s="5" t="s">
        <v>222</v>
      </c>
      <c r="D2404" s="5" t="s">
        <v>1113</v>
      </c>
      <c r="E2404" s="5">
        <v>1.11235809405469E-4</v>
      </c>
      <c r="F2404" s="5"/>
      <c r="G2404" s="5"/>
      <c r="H2404" s="5"/>
      <c r="I2404" s="5"/>
    </row>
    <row r="2405" spans="1:9" ht="15.75" customHeight="1" x14ac:dyDescent="0.25">
      <c r="A2405" s="5">
        <v>2013</v>
      </c>
      <c r="B2405" s="5" t="s">
        <v>23</v>
      </c>
      <c r="C2405" s="5" t="s">
        <v>222</v>
      </c>
      <c r="D2405" s="5" t="s">
        <v>1113</v>
      </c>
      <c r="E2405" s="40">
        <v>6.9193928685291997E-5</v>
      </c>
      <c r="F2405" s="5"/>
      <c r="G2405" s="5"/>
      <c r="H2405" s="5"/>
      <c r="I2405" s="5"/>
    </row>
    <row r="2406" spans="1:9" ht="15.75" customHeight="1" x14ac:dyDescent="0.25">
      <c r="A2406" s="5">
        <v>2013</v>
      </c>
      <c r="B2406" s="5" t="s">
        <v>26</v>
      </c>
      <c r="C2406" s="5" t="s">
        <v>222</v>
      </c>
      <c r="D2406" s="5" t="s">
        <v>1113</v>
      </c>
      <c r="E2406" s="5">
        <v>1.60372257497176E-3</v>
      </c>
      <c r="F2406" s="5"/>
      <c r="G2406" s="5"/>
      <c r="H2406" s="5"/>
      <c r="I2406" s="5"/>
    </row>
    <row r="2407" spans="1:9" ht="15.75" customHeight="1" x14ac:dyDescent="0.25">
      <c r="A2407" s="5">
        <v>2013</v>
      </c>
      <c r="B2407" s="5" t="s">
        <v>28</v>
      </c>
      <c r="C2407" s="5" t="s">
        <v>222</v>
      </c>
      <c r="D2407" s="5" t="s">
        <v>1113</v>
      </c>
      <c r="E2407" s="5">
        <v>7.2317873988805099E-4</v>
      </c>
      <c r="F2407" s="5"/>
      <c r="G2407" s="5"/>
      <c r="H2407" s="5"/>
      <c r="I2407" s="5"/>
    </row>
    <row r="2408" spans="1:9" ht="15.75" customHeight="1" x14ac:dyDescent="0.25">
      <c r="A2408" s="5">
        <v>2013</v>
      </c>
      <c r="B2408" s="5" t="s">
        <v>42</v>
      </c>
      <c r="C2408" s="5" t="s">
        <v>222</v>
      </c>
      <c r="D2408" s="5" t="s">
        <v>1113</v>
      </c>
      <c r="E2408" s="5">
        <v>3.6210613472787798E-2</v>
      </c>
      <c r="F2408" s="5"/>
      <c r="G2408" s="5"/>
      <c r="H2408" s="5"/>
      <c r="I2408" s="5"/>
    </row>
    <row r="2409" spans="1:9" ht="15.75" customHeight="1" x14ac:dyDescent="0.25">
      <c r="A2409" s="5">
        <v>2013</v>
      </c>
      <c r="B2409" s="5" t="s">
        <v>34</v>
      </c>
      <c r="C2409" s="5" t="s">
        <v>222</v>
      </c>
      <c r="D2409" s="5" t="s">
        <v>1113</v>
      </c>
      <c r="E2409" s="5">
        <v>2.4903975176605002E-4</v>
      </c>
      <c r="F2409" s="5"/>
      <c r="G2409" s="5"/>
      <c r="H2409" s="5"/>
      <c r="I2409" s="5"/>
    </row>
    <row r="2410" spans="1:9" ht="15.75" customHeight="1" x14ac:dyDescent="0.25">
      <c r="A2410" s="5">
        <v>2013</v>
      </c>
      <c r="B2410" s="5" t="s">
        <v>36</v>
      </c>
      <c r="C2410" s="5" t="s">
        <v>222</v>
      </c>
      <c r="D2410" s="5" t="s">
        <v>1113</v>
      </c>
      <c r="E2410" s="5">
        <v>9.4030753635746794E-3</v>
      </c>
      <c r="F2410" s="5"/>
      <c r="G2410" s="5"/>
      <c r="H2410" s="5"/>
      <c r="I2410" s="5"/>
    </row>
    <row r="2411" spans="1:9" ht="15.75" customHeight="1" x14ac:dyDescent="0.25">
      <c r="A2411" s="5">
        <v>2013</v>
      </c>
      <c r="B2411" s="5" t="s">
        <v>39</v>
      </c>
      <c r="C2411" s="5" t="s">
        <v>222</v>
      </c>
      <c r="D2411" s="5" t="s">
        <v>1113</v>
      </c>
      <c r="E2411" s="5">
        <v>3.0363580520128101E-3</v>
      </c>
      <c r="F2411" s="5"/>
      <c r="G2411" s="5"/>
      <c r="H2411" s="5"/>
      <c r="I2411" s="5"/>
    </row>
    <row r="2412" spans="1:9" ht="15.75" customHeight="1" x14ac:dyDescent="0.25">
      <c r="A2412" s="5">
        <v>2013</v>
      </c>
      <c r="B2412" s="5" t="s">
        <v>45</v>
      </c>
      <c r="C2412" s="5" t="s">
        <v>222</v>
      </c>
      <c r="D2412" s="5" t="s">
        <v>1113</v>
      </c>
      <c r="E2412" s="5">
        <v>1.59627765859423E-2</v>
      </c>
      <c r="F2412" s="5"/>
      <c r="G2412" s="5"/>
      <c r="H2412" s="5"/>
      <c r="I2412" s="5"/>
    </row>
    <row r="2413" spans="1:9" ht="15.75" customHeight="1" x14ac:dyDescent="0.25">
      <c r="A2413" s="5">
        <v>2013</v>
      </c>
      <c r="B2413" s="5" t="s">
        <v>47</v>
      </c>
      <c r="C2413" s="5" t="s">
        <v>222</v>
      </c>
      <c r="D2413" s="5" t="s">
        <v>1113</v>
      </c>
      <c r="E2413" s="5">
        <v>9.0095166468330198E-3</v>
      </c>
      <c r="F2413" s="5"/>
      <c r="G2413" s="5"/>
      <c r="H2413" s="5"/>
      <c r="I2413" s="5"/>
    </row>
    <row r="2414" spans="1:9" ht="15.75" customHeight="1" x14ac:dyDescent="0.25">
      <c r="A2414" s="5">
        <v>2013</v>
      </c>
      <c r="B2414" s="5" t="s">
        <v>50</v>
      </c>
      <c r="C2414" s="5" t="s">
        <v>222</v>
      </c>
      <c r="D2414" s="5" t="s">
        <v>1113</v>
      </c>
      <c r="E2414" s="5">
        <v>0.15584720812716199</v>
      </c>
      <c r="F2414" s="5"/>
      <c r="G2414" s="5"/>
      <c r="H2414" s="5"/>
      <c r="I2414" s="5"/>
    </row>
    <row r="2415" spans="1:9" ht="15.75" customHeight="1" x14ac:dyDescent="0.25">
      <c r="A2415" s="5">
        <v>2013</v>
      </c>
      <c r="B2415" s="5" t="s">
        <v>57</v>
      </c>
      <c r="C2415" s="5" t="s">
        <v>222</v>
      </c>
      <c r="D2415" s="5" t="s">
        <v>1113</v>
      </c>
      <c r="E2415" s="5">
        <v>5.1296933628716397E-4</v>
      </c>
      <c r="F2415" s="5"/>
      <c r="G2415" s="5"/>
      <c r="H2415" s="5"/>
      <c r="I2415" s="5"/>
    </row>
    <row r="2416" spans="1:9" ht="15.75" customHeight="1" x14ac:dyDescent="0.25">
      <c r="A2416" s="5">
        <v>2013</v>
      </c>
      <c r="B2416" s="5" t="s">
        <v>54</v>
      </c>
      <c r="C2416" s="5" t="s">
        <v>222</v>
      </c>
      <c r="D2416" s="5" t="s">
        <v>1113</v>
      </c>
      <c r="E2416" s="40">
        <v>6.5982396130278407E-5</v>
      </c>
      <c r="F2416" s="5"/>
      <c r="G2416" s="5"/>
      <c r="H2416" s="5"/>
      <c r="I2416" s="5"/>
    </row>
    <row r="2417" spans="1:9" ht="15.75" customHeight="1" x14ac:dyDescent="0.25">
      <c r="A2417" s="5">
        <v>2013</v>
      </c>
      <c r="B2417" s="5" t="s">
        <v>60</v>
      </c>
      <c r="C2417" s="5" t="s">
        <v>222</v>
      </c>
      <c r="D2417" s="5" t="s">
        <v>1113</v>
      </c>
      <c r="E2417" s="5">
        <v>3.2148024790695597E-2</v>
      </c>
      <c r="F2417" s="5"/>
      <c r="G2417" s="5"/>
      <c r="H2417" s="5"/>
      <c r="I2417" s="5"/>
    </row>
    <row r="2418" spans="1:9" ht="15.75" customHeight="1" x14ac:dyDescent="0.25">
      <c r="A2418" s="5">
        <v>2013</v>
      </c>
      <c r="B2418" s="5" t="s">
        <v>62</v>
      </c>
      <c r="C2418" s="5" t="s">
        <v>222</v>
      </c>
      <c r="D2418" s="5" t="s">
        <v>1113</v>
      </c>
      <c r="E2418" s="5">
        <v>1.34913563061069E-3</v>
      </c>
      <c r="F2418" s="5"/>
      <c r="G2418" s="5"/>
      <c r="H2418" s="5"/>
      <c r="I2418" s="5"/>
    </row>
    <row r="2419" spans="1:9" ht="15.75" customHeight="1" x14ac:dyDescent="0.25">
      <c r="A2419" s="5">
        <v>2013</v>
      </c>
      <c r="B2419" s="5" t="s">
        <v>66</v>
      </c>
      <c r="C2419" s="5" t="s">
        <v>222</v>
      </c>
      <c r="D2419" s="5" t="s">
        <v>1113</v>
      </c>
      <c r="E2419" s="5">
        <v>8.8842668771874902E-4</v>
      </c>
      <c r="F2419" s="5"/>
      <c r="G2419" s="5"/>
      <c r="H2419" s="5"/>
      <c r="I2419" s="5"/>
    </row>
    <row r="2420" spans="1:9" ht="15.75" customHeight="1" x14ac:dyDescent="0.25">
      <c r="A2420" s="5">
        <v>2013</v>
      </c>
      <c r="B2420" s="5" t="s">
        <v>64</v>
      </c>
      <c r="C2420" s="5" t="s">
        <v>222</v>
      </c>
      <c r="D2420" s="5" t="s">
        <v>1113</v>
      </c>
      <c r="E2420" s="5">
        <v>1.48839936049628E-3</v>
      </c>
      <c r="F2420" s="5"/>
      <c r="G2420" s="5"/>
      <c r="H2420" s="5"/>
      <c r="I2420" s="5"/>
    </row>
    <row r="2421" spans="1:9" ht="15.75" customHeight="1" x14ac:dyDescent="0.25">
      <c r="A2421" s="5">
        <v>2013</v>
      </c>
      <c r="B2421" s="5" t="s">
        <v>87</v>
      </c>
      <c r="C2421" s="5" t="s">
        <v>222</v>
      </c>
      <c r="D2421" s="5" t="s">
        <v>1113</v>
      </c>
      <c r="E2421" s="5">
        <v>8.2507190913348098E-4</v>
      </c>
      <c r="F2421" s="5"/>
      <c r="G2421" s="5"/>
      <c r="H2421" s="5"/>
      <c r="I2421" s="5"/>
    </row>
    <row r="2422" spans="1:9" ht="15.75" customHeight="1" x14ac:dyDescent="0.25">
      <c r="A2422" s="5">
        <v>2013</v>
      </c>
      <c r="B2422" s="5" t="s">
        <v>90</v>
      </c>
      <c r="C2422" s="5" t="s">
        <v>222</v>
      </c>
      <c r="D2422" s="5" t="s">
        <v>1113</v>
      </c>
      <c r="E2422" s="5">
        <v>8.1426948144843597E-4</v>
      </c>
      <c r="F2422" s="5"/>
      <c r="G2422" s="5"/>
      <c r="H2422" s="5"/>
      <c r="I2422" s="5"/>
    </row>
    <row r="2423" spans="1:9" ht="15.75" customHeight="1" x14ac:dyDescent="0.25">
      <c r="A2423" s="5">
        <v>2013</v>
      </c>
      <c r="B2423" s="5" t="s">
        <v>72</v>
      </c>
      <c r="C2423" s="5" t="s">
        <v>222</v>
      </c>
      <c r="D2423" s="5" t="s">
        <v>1113</v>
      </c>
      <c r="E2423" s="5">
        <v>2.5695180015158402E-3</v>
      </c>
      <c r="F2423" s="5"/>
      <c r="G2423" s="5"/>
      <c r="H2423" s="5"/>
      <c r="I2423" s="5"/>
    </row>
    <row r="2424" spans="1:9" ht="15.75" customHeight="1" x14ac:dyDescent="0.25">
      <c r="A2424" s="5">
        <v>2013</v>
      </c>
      <c r="B2424" s="5" t="s">
        <v>79</v>
      </c>
      <c r="C2424" s="5" t="s">
        <v>222</v>
      </c>
      <c r="D2424" s="5" t="s">
        <v>1113</v>
      </c>
      <c r="E2424" s="5">
        <v>1.7537011452909E-2</v>
      </c>
      <c r="F2424" s="5"/>
      <c r="G2424" s="5"/>
      <c r="H2424" s="5"/>
      <c r="I2424" s="5"/>
    </row>
    <row r="2425" spans="1:9" ht="15.75" customHeight="1" x14ac:dyDescent="0.25">
      <c r="A2425" s="5">
        <v>2013</v>
      </c>
      <c r="B2425" s="5" t="s">
        <v>82</v>
      </c>
      <c r="C2425" s="5" t="s">
        <v>222</v>
      </c>
      <c r="D2425" s="5" t="s">
        <v>1113</v>
      </c>
      <c r="E2425" s="40">
        <v>2.62761754501108E-5</v>
      </c>
      <c r="F2425" s="5"/>
      <c r="G2425" s="5"/>
      <c r="H2425" s="5"/>
      <c r="I2425" s="5"/>
    </row>
    <row r="2426" spans="1:9" ht="15.75" customHeight="1" x14ac:dyDescent="0.25">
      <c r="A2426" s="5">
        <v>2013</v>
      </c>
      <c r="B2426" s="5" t="s">
        <v>74</v>
      </c>
      <c r="C2426" s="5" t="s">
        <v>222</v>
      </c>
      <c r="D2426" s="5" t="s">
        <v>1113</v>
      </c>
      <c r="E2426" s="40">
        <v>1.3722002735057899E-5</v>
      </c>
      <c r="F2426" s="5"/>
      <c r="G2426" s="5"/>
      <c r="H2426" s="5"/>
      <c r="I2426" s="5"/>
    </row>
    <row r="2427" spans="1:9" ht="15.75" customHeight="1" x14ac:dyDescent="0.25">
      <c r="A2427" s="5">
        <v>2013</v>
      </c>
      <c r="B2427" s="5" t="s">
        <v>85</v>
      </c>
      <c r="C2427" s="5" t="s">
        <v>222</v>
      </c>
      <c r="D2427" s="5" t="s">
        <v>1113</v>
      </c>
      <c r="E2427" s="5">
        <v>1.76050375515742E-3</v>
      </c>
      <c r="F2427" s="5"/>
      <c r="G2427" s="5"/>
      <c r="H2427" s="5"/>
      <c r="I2427" s="5"/>
    </row>
    <row r="2428" spans="1:9" ht="15.75" customHeight="1" x14ac:dyDescent="0.25">
      <c r="A2428" s="5">
        <v>2013</v>
      </c>
      <c r="B2428" s="5" t="s">
        <v>93</v>
      </c>
      <c r="C2428" s="5" t="s">
        <v>222</v>
      </c>
      <c r="D2428" s="5" t="s">
        <v>1113</v>
      </c>
      <c r="E2428" s="5">
        <v>2.7493638245966001E-3</v>
      </c>
      <c r="F2428" s="5"/>
      <c r="G2428" s="5"/>
      <c r="H2428" s="5"/>
      <c r="I2428" s="5"/>
    </row>
    <row r="2429" spans="1:9" ht="15.75" customHeight="1" x14ac:dyDescent="0.25">
      <c r="A2429" s="5">
        <v>2013</v>
      </c>
      <c r="B2429" s="5" t="s">
        <v>95</v>
      </c>
      <c r="C2429" s="5" t="s">
        <v>222</v>
      </c>
      <c r="D2429" s="5" t="s">
        <v>1113</v>
      </c>
      <c r="E2429" s="5">
        <v>1.5797820595616599E-3</v>
      </c>
      <c r="F2429" s="5"/>
      <c r="G2429" s="5"/>
      <c r="H2429" s="5"/>
      <c r="I2429" s="5"/>
    </row>
    <row r="2430" spans="1:9" ht="15.75" customHeight="1" x14ac:dyDescent="0.25">
      <c r="A2430" s="5">
        <v>2013</v>
      </c>
      <c r="B2430" s="5" t="s">
        <v>98</v>
      </c>
      <c r="C2430" s="5" t="s">
        <v>222</v>
      </c>
      <c r="D2430" s="5" t="s">
        <v>1113</v>
      </c>
      <c r="E2430" s="40">
        <v>7.6784823815323998E-5</v>
      </c>
      <c r="F2430" s="5"/>
      <c r="G2430" s="5"/>
      <c r="H2430" s="5"/>
      <c r="I2430" s="5"/>
    </row>
    <row r="2431" spans="1:9" ht="15.75" customHeight="1" x14ac:dyDescent="0.25">
      <c r="A2431" s="5">
        <v>2013</v>
      </c>
      <c r="B2431" s="5" t="s">
        <v>101</v>
      </c>
      <c r="C2431" s="5" t="s">
        <v>222</v>
      </c>
      <c r="D2431" s="5" t="s">
        <v>1113</v>
      </c>
      <c r="E2431" s="5">
        <v>3.4947313348647398E-4</v>
      </c>
      <c r="F2431" s="5"/>
      <c r="G2431" s="5"/>
      <c r="H2431" s="5"/>
      <c r="I2431" s="5"/>
    </row>
    <row r="2432" spans="1:9" ht="15.75" customHeight="1" x14ac:dyDescent="0.25">
      <c r="A2432" s="5">
        <v>2013</v>
      </c>
      <c r="B2432" s="5" t="s">
        <v>104</v>
      </c>
      <c r="C2432" s="5" t="s">
        <v>222</v>
      </c>
      <c r="D2432" s="5" t="s">
        <v>1113</v>
      </c>
      <c r="E2432" s="40">
        <v>3.2115325550135501E-5</v>
      </c>
      <c r="F2432" s="5"/>
      <c r="G2432" s="5"/>
      <c r="H2432" s="5"/>
      <c r="I2432" s="5"/>
    </row>
    <row r="2433" spans="1:9" ht="15.75" customHeight="1" x14ac:dyDescent="0.25">
      <c r="A2433" s="5">
        <v>2013</v>
      </c>
      <c r="B2433" s="5" t="s">
        <v>106</v>
      </c>
      <c r="C2433" s="5" t="s">
        <v>222</v>
      </c>
      <c r="D2433" s="5" t="s">
        <v>1113</v>
      </c>
      <c r="E2433" s="5">
        <v>2.8664971756030899E-2</v>
      </c>
      <c r="F2433" s="5"/>
      <c r="G2433" s="5"/>
      <c r="H2433" s="5"/>
      <c r="I2433" s="5"/>
    </row>
    <row r="2434" spans="1:9" ht="15.75" customHeight="1" x14ac:dyDescent="0.25">
      <c r="A2434" s="5">
        <v>2013</v>
      </c>
      <c r="B2434" s="5" t="s">
        <v>109</v>
      </c>
      <c r="C2434" s="5" t="s">
        <v>222</v>
      </c>
      <c r="D2434" s="5" t="s">
        <v>1113</v>
      </c>
      <c r="E2434" s="5">
        <v>2.24865670351948E-3</v>
      </c>
      <c r="F2434" s="5"/>
      <c r="G2434" s="5"/>
      <c r="H2434" s="5"/>
      <c r="I2434" s="5"/>
    </row>
    <row r="2435" spans="1:9" ht="15.75" customHeight="1" x14ac:dyDescent="0.25">
      <c r="A2435" s="5">
        <v>2013</v>
      </c>
      <c r="B2435" s="5" t="s">
        <v>112</v>
      </c>
      <c r="C2435" s="5" t="s">
        <v>222</v>
      </c>
      <c r="D2435" s="5" t="s">
        <v>1113</v>
      </c>
      <c r="E2435" s="5">
        <v>0.26675923665958501</v>
      </c>
      <c r="F2435" s="5"/>
      <c r="G2435" s="5"/>
      <c r="H2435" s="5"/>
      <c r="I2435" s="5"/>
    </row>
    <row r="2436" spans="1:9" ht="15.75" customHeight="1" x14ac:dyDescent="0.25">
      <c r="A2436" s="5">
        <v>2013</v>
      </c>
      <c r="B2436" s="5" t="s">
        <v>114</v>
      </c>
      <c r="C2436" s="5" t="s">
        <v>222</v>
      </c>
      <c r="D2436" s="5" t="s">
        <v>1113</v>
      </c>
      <c r="E2436" s="5">
        <v>0.32511891429178702</v>
      </c>
      <c r="F2436" s="5"/>
      <c r="G2436" s="5"/>
      <c r="H2436" s="5"/>
      <c r="I2436" s="5"/>
    </row>
    <row r="2437" spans="1:9" ht="15.75" customHeight="1" x14ac:dyDescent="0.25">
      <c r="A2437" s="5">
        <v>2013</v>
      </c>
      <c r="B2437" s="5" t="s">
        <v>117</v>
      </c>
      <c r="C2437" s="5" t="s">
        <v>222</v>
      </c>
      <c r="D2437" s="5" t="s">
        <v>1113</v>
      </c>
      <c r="E2437" s="40">
        <v>7.3281333755309202E-5</v>
      </c>
      <c r="F2437" s="5"/>
      <c r="G2437" s="5"/>
      <c r="H2437" s="5"/>
      <c r="I2437" s="5"/>
    </row>
    <row r="2438" spans="1:9" ht="15.75" customHeight="1" x14ac:dyDescent="0.25">
      <c r="A2438" s="5">
        <v>2013</v>
      </c>
      <c r="B2438" s="5" t="s">
        <v>122</v>
      </c>
      <c r="C2438" s="5" t="s">
        <v>222</v>
      </c>
      <c r="D2438" s="5" t="s">
        <v>1113</v>
      </c>
      <c r="E2438" s="5">
        <v>4.7918401380842197E-2</v>
      </c>
      <c r="F2438" s="5"/>
      <c r="G2438" s="5"/>
      <c r="H2438" s="5"/>
      <c r="I2438" s="5"/>
    </row>
    <row r="2439" spans="1:9" ht="15.75" customHeight="1" x14ac:dyDescent="0.25">
      <c r="A2439" s="5">
        <v>2013</v>
      </c>
      <c r="B2439" s="5" t="s">
        <v>124</v>
      </c>
      <c r="C2439" s="5" t="s">
        <v>222</v>
      </c>
      <c r="D2439" s="5" t="s">
        <v>1113</v>
      </c>
      <c r="E2439" s="40">
        <v>4.8464945830204497E-5</v>
      </c>
      <c r="F2439" s="5"/>
      <c r="G2439" s="5"/>
      <c r="H2439" s="5"/>
      <c r="I2439" s="5"/>
    </row>
    <row r="2440" spans="1:9" ht="15.75" customHeight="1" x14ac:dyDescent="0.25">
      <c r="A2440" s="5">
        <v>2013</v>
      </c>
      <c r="B2440" s="5" t="s">
        <v>130</v>
      </c>
      <c r="C2440" s="5" t="s">
        <v>222</v>
      </c>
      <c r="D2440" s="5" t="s">
        <v>1113</v>
      </c>
      <c r="E2440" s="5">
        <v>6.3646736090268495E-4</v>
      </c>
      <c r="F2440" s="5"/>
      <c r="G2440" s="5"/>
      <c r="H2440" s="5"/>
      <c r="I2440" s="5"/>
    </row>
    <row r="2441" spans="1:9" ht="15.75" customHeight="1" x14ac:dyDescent="0.25">
      <c r="A2441" s="5">
        <v>2013</v>
      </c>
      <c r="B2441" s="5" t="s">
        <v>127</v>
      </c>
      <c r="C2441" s="5" t="s">
        <v>222</v>
      </c>
      <c r="D2441" s="5" t="s">
        <v>1113</v>
      </c>
      <c r="E2441" s="5">
        <v>1.7294686723757901E-2</v>
      </c>
      <c r="F2441" s="5"/>
      <c r="G2441" s="5"/>
      <c r="H2441" s="5"/>
      <c r="I2441" s="5"/>
    </row>
    <row r="2442" spans="1:9" ht="15.75" customHeight="1" x14ac:dyDescent="0.25">
      <c r="A2442" s="5">
        <v>2013</v>
      </c>
      <c r="B2442" s="5" t="s">
        <v>132</v>
      </c>
      <c r="C2442" s="5" t="s">
        <v>222</v>
      </c>
      <c r="D2442" s="5" t="s">
        <v>1113</v>
      </c>
      <c r="E2442" s="40">
        <v>8.7003336490367098E-5</v>
      </c>
      <c r="F2442" s="5"/>
      <c r="G2442" s="5"/>
      <c r="H2442" s="5"/>
      <c r="I2442" s="5"/>
    </row>
    <row r="2443" spans="1:9" ht="15.75" customHeight="1" x14ac:dyDescent="0.25">
      <c r="A2443" s="5">
        <v>2013</v>
      </c>
      <c r="B2443" s="5" t="s">
        <v>3</v>
      </c>
      <c r="C2443" s="5" t="s">
        <v>222</v>
      </c>
      <c r="D2443" s="5" t="s">
        <v>1115</v>
      </c>
      <c r="E2443" s="5">
        <v>0.112594006460353</v>
      </c>
      <c r="F2443" s="5"/>
      <c r="G2443" s="5"/>
      <c r="H2443" s="5"/>
      <c r="I2443" s="5"/>
    </row>
    <row r="2444" spans="1:9" ht="15.75" customHeight="1" x14ac:dyDescent="0.25">
      <c r="A2444" s="5">
        <v>2013</v>
      </c>
      <c r="B2444" s="5" t="s">
        <v>12</v>
      </c>
      <c r="C2444" s="5" t="s">
        <v>222</v>
      </c>
      <c r="D2444" s="5" t="s">
        <v>1115</v>
      </c>
      <c r="E2444" s="5">
        <v>3.94080736005743E-4</v>
      </c>
      <c r="F2444" s="5"/>
      <c r="G2444" s="5"/>
      <c r="H2444" s="5"/>
      <c r="I2444" s="5"/>
    </row>
    <row r="2445" spans="1:9" ht="15.75" customHeight="1" x14ac:dyDescent="0.25">
      <c r="A2445" s="5">
        <v>2013</v>
      </c>
      <c r="B2445" s="5" t="s">
        <v>8</v>
      </c>
      <c r="C2445" s="5" t="s">
        <v>222</v>
      </c>
      <c r="D2445" s="5" t="s">
        <v>1115</v>
      </c>
      <c r="E2445" s="40">
        <v>8.5669725218639804E-7</v>
      </c>
      <c r="F2445" s="5"/>
      <c r="G2445" s="5"/>
      <c r="H2445" s="5"/>
      <c r="I2445" s="5"/>
    </row>
    <row r="2446" spans="1:9" ht="15.75" customHeight="1" x14ac:dyDescent="0.25">
      <c r="A2446" s="5">
        <v>2013</v>
      </c>
      <c r="B2446" s="5" t="s">
        <v>15</v>
      </c>
      <c r="C2446" s="5" t="s">
        <v>222</v>
      </c>
      <c r="D2446" s="5" t="s">
        <v>1115</v>
      </c>
      <c r="E2446" s="5">
        <v>5.0844981917262699E-4</v>
      </c>
      <c r="F2446" s="5"/>
      <c r="G2446" s="5"/>
      <c r="H2446" s="5"/>
      <c r="I2446" s="5"/>
    </row>
    <row r="2447" spans="1:9" ht="15.75" customHeight="1" x14ac:dyDescent="0.25">
      <c r="A2447" s="5">
        <v>2013</v>
      </c>
      <c r="B2447" s="5" t="s">
        <v>17</v>
      </c>
      <c r="C2447" s="5" t="s">
        <v>222</v>
      </c>
      <c r="D2447" s="5" t="s">
        <v>1115</v>
      </c>
      <c r="E2447" s="5">
        <v>9.6428129311596597E-2</v>
      </c>
      <c r="F2447" s="5"/>
      <c r="G2447" s="5"/>
      <c r="H2447" s="5"/>
      <c r="I2447" s="5"/>
    </row>
    <row r="2448" spans="1:9" ht="15.75" customHeight="1" x14ac:dyDescent="0.25">
      <c r="A2448" s="5">
        <v>2013</v>
      </c>
      <c r="B2448" s="5" t="s">
        <v>23</v>
      </c>
      <c r="C2448" s="5" t="s">
        <v>222</v>
      </c>
      <c r="D2448" s="5" t="s">
        <v>1115</v>
      </c>
      <c r="E2448" s="40">
        <v>3.2554495583083103E-5</v>
      </c>
      <c r="F2448" s="5"/>
      <c r="G2448" s="5"/>
      <c r="H2448" s="5"/>
      <c r="I2448" s="5"/>
    </row>
    <row r="2449" spans="1:9" ht="15.75" customHeight="1" x14ac:dyDescent="0.25">
      <c r="A2449" s="5">
        <v>2013</v>
      </c>
      <c r="B2449" s="5" t="s">
        <v>26</v>
      </c>
      <c r="C2449" s="5" t="s">
        <v>222</v>
      </c>
      <c r="D2449" s="5" t="s">
        <v>1115</v>
      </c>
      <c r="E2449" s="40">
        <v>3.6837981844015101E-5</v>
      </c>
      <c r="F2449" s="5"/>
      <c r="G2449" s="5"/>
      <c r="H2449" s="5"/>
      <c r="I2449" s="5"/>
    </row>
    <row r="2450" spans="1:9" ht="15.75" customHeight="1" x14ac:dyDescent="0.25">
      <c r="A2450" s="5">
        <v>2013</v>
      </c>
      <c r="B2450" s="5" t="s">
        <v>28</v>
      </c>
      <c r="C2450" s="5" t="s">
        <v>222</v>
      </c>
      <c r="D2450" s="5" t="s">
        <v>1115</v>
      </c>
      <c r="E2450" s="40">
        <v>4.19781653571335E-5</v>
      </c>
      <c r="F2450" s="5"/>
      <c r="G2450" s="5"/>
      <c r="H2450" s="5"/>
      <c r="I2450" s="5"/>
    </row>
    <row r="2451" spans="1:9" ht="15.75" customHeight="1" x14ac:dyDescent="0.25">
      <c r="A2451" s="5">
        <v>2013</v>
      </c>
      <c r="B2451" s="5" t="s">
        <v>42</v>
      </c>
      <c r="C2451" s="5" t="s">
        <v>222</v>
      </c>
      <c r="D2451" s="5" t="s">
        <v>1115</v>
      </c>
      <c r="E2451" s="5">
        <v>1.03317688613679E-3</v>
      </c>
      <c r="F2451" s="5"/>
      <c r="G2451" s="5"/>
      <c r="H2451" s="5"/>
      <c r="I2451" s="5"/>
    </row>
    <row r="2452" spans="1:9" ht="15.75" customHeight="1" x14ac:dyDescent="0.25">
      <c r="A2452" s="5">
        <v>2013</v>
      </c>
      <c r="B2452" s="5" t="s">
        <v>36</v>
      </c>
      <c r="C2452" s="5" t="s">
        <v>222</v>
      </c>
      <c r="D2452" s="5" t="s">
        <v>1115</v>
      </c>
      <c r="E2452" s="5">
        <v>0.34957274366290297</v>
      </c>
      <c r="F2452" s="5"/>
      <c r="G2452" s="5"/>
      <c r="H2452" s="5"/>
      <c r="I2452" s="5"/>
    </row>
    <row r="2453" spans="1:9" ht="15.75" customHeight="1" x14ac:dyDescent="0.25">
      <c r="A2453" s="5">
        <v>2013</v>
      </c>
      <c r="B2453" s="5" t="s">
        <v>39</v>
      </c>
      <c r="C2453" s="5" t="s">
        <v>222</v>
      </c>
      <c r="D2453" s="5" t="s">
        <v>1115</v>
      </c>
      <c r="E2453" s="5">
        <v>0.151100406203002</v>
      </c>
      <c r="F2453" s="5"/>
      <c r="G2453" s="5"/>
      <c r="H2453" s="5"/>
      <c r="I2453" s="5"/>
    </row>
    <row r="2454" spans="1:9" ht="15.75" customHeight="1" x14ac:dyDescent="0.25">
      <c r="A2454" s="5">
        <v>2013</v>
      </c>
      <c r="B2454" s="5" t="s">
        <v>45</v>
      </c>
      <c r="C2454" s="5" t="s">
        <v>222</v>
      </c>
      <c r="D2454" s="5" t="s">
        <v>1115</v>
      </c>
      <c r="E2454" s="40">
        <v>1.6277247791541501E-5</v>
      </c>
      <c r="F2454" s="5"/>
      <c r="G2454" s="5"/>
      <c r="H2454" s="5"/>
      <c r="I2454" s="5"/>
    </row>
    <row r="2455" spans="1:9" ht="15.75" customHeight="1" x14ac:dyDescent="0.25">
      <c r="A2455" s="5">
        <v>2013</v>
      </c>
      <c r="B2455" s="5" t="s">
        <v>47</v>
      </c>
      <c r="C2455" s="5" t="s">
        <v>222</v>
      </c>
      <c r="D2455" s="5" t="s">
        <v>1115</v>
      </c>
      <c r="E2455" s="5">
        <v>3.61740414735706E-3</v>
      </c>
      <c r="F2455" s="5"/>
      <c r="G2455" s="5"/>
      <c r="H2455" s="5"/>
      <c r="I2455" s="5"/>
    </row>
    <row r="2456" spans="1:9" ht="15.75" customHeight="1" x14ac:dyDescent="0.25">
      <c r="A2456" s="5">
        <v>2013</v>
      </c>
      <c r="B2456" s="5" t="s">
        <v>50</v>
      </c>
      <c r="C2456" s="5" t="s">
        <v>222</v>
      </c>
      <c r="D2456" s="5" t="s">
        <v>1115</v>
      </c>
      <c r="E2456" s="40">
        <v>3.04127524526171E-5</v>
      </c>
      <c r="F2456" s="5"/>
      <c r="G2456" s="5"/>
      <c r="H2456" s="5"/>
      <c r="I2456" s="5"/>
    </row>
    <row r="2457" spans="1:9" ht="15.75" customHeight="1" x14ac:dyDescent="0.25">
      <c r="A2457" s="5">
        <v>2013</v>
      </c>
      <c r="B2457" s="5" t="s">
        <v>57</v>
      </c>
      <c r="C2457" s="5" t="s">
        <v>222</v>
      </c>
      <c r="D2457" s="5" t="s">
        <v>1115</v>
      </c>
      <c r="E2457" s="40">
        <v>4.2406513983226701E-5</v>
      </c>
      <c r="F2457" s="5"/>
      <c r="G2457" s="5"/>
      <c r="H2457" s="5"/>
      <c r="I2457" s="5"/>
    </row>
    <row r="2458" spans="1:9" ht="15.75" customHeight="1" x14ac:dyDescent="0.25">
      <c r="A2458" s="5">
        <v>2013</v>
      </c>
      <c r="B2458" s="5" t="s">
        <v>60</v>
      </c>
      <c r="C2458" s="5" t="s">
        <v>222</v>
      </c>
      <c r="D2458" s="5" t="s">
        <v>1115</v>
      </c>
      <c r="E2458" s="5">
        <v>1.5504078521443299E-2</v>
      </c>
      <c r="F2458" s="5"/>
      <c r="G2458" s="5"/>
      <c r="H2458" s="5"/>
      <c r="I2458" s="5"/>
    </row>
    <row r="2459" spans="1:9" ht="15.75" customHeight="1" x14ac:dyDescent="0.25">
      <c r="A2459" s="5">
        <v>2013</v>
      </c>
      <c r="B2459" s="5" t="s">
        <v>62</v>
      </c>
      <c r="C2459" s="5" t="s">
        <v>222</v>
      </c>
      <c r="D2459" s="5" t="s">
        <v>1115</v>
      </c>
      <c r="E2459" s="40">
        <v>4.15498167310403E-5</v>
      </c>
      <c r="F2459" s="5"/>
      <c r="G2459" s="5"/>
      <c r="H2459" s="5"/>
      <c r="I2459" s="5"/>
    </row>
    <row r="2460" spans="1:9" ht="15.75" customHeight="1" x14ac:dyDescent="0.25">
      <c r="A2460" s="5">
        <v>2013</v>
      </c>
      <c r="B2460" s="5" t="s">
        <v>66</v>
      </c>
      <c r="C2460" s="5" t="s">
        <v>222</v>
      </c>
      <c r="D2460" s="5" t="s">
        <v>1115</v>
      </c>
      <c r="E2460" s="40">
        <v>1.7133945043727899E-6</v>
      </c>
      <c r="F2460" s="5"/>
      <c r="G2460" s="5"/>
      <c r="H2460" s="5"/>
      <c r="I2460" s="5"/>
    </row>
    <row r="2461" spans="1:9" ht="15.75" customHeight="1" x14ac:dyDescent="0.25">
      <c r="A2461" s="5">
        <v>2013</v>
      </c>
      <c r="B2461" s="5" t="s">
        <v>64</v>
      </c>
      <c r="C2461" s="5" t="s">
        <v>222</v>
      </c>
      <c r="D2461" s="5" t="s">
        <v>1115</v>
      </c>
      <c r="E2461" s="5">
        <v>1.67912661428534E-4</v>
      </c>
      <c r="F2461" s="5"/>
      <c r="G2461" s="5"/>
      <c r="H2461" s="5"/>
      <c r="I2461" s="5"/>
    </row>
    <row r="2462" spans="1:9" ht="15.75" customHeight="1" x14ac:dyDescent="0.25">
      <c r="A2462" s="5">
        <v>2013</v>
      </c>
      <c r="B2462" s="5" t="s">
        <v>87</v>
      </c>
      <c r="C2462" s="5" t="s">
        <v>222</v>
      </c>
      <c r="D2462" s="5" t="s">
        <v>1115</v>
      </c>
      <c r="E2462" s="5">
        <v>2.6043596466466498E-4</v>
      </c>
      <c r="F2462" s="5"/>
      <c r="G2462" s="5"/>
      <c r="H2462" s="5"/>
      <c r="I2462" s="5"/>
    </row>
    <row r="2463" spans="1:9" ht="15.75" customHeight="1" x14ac:dyDescent="0.25">
      <c r="A2463" s="5">
        <v>2013</v>
      </c>
      <c r="B2463" s="5" t="s">
        <v>72</v>
      </c>
      <c r="C2463" s="5" t="s">
        <v>222</v>
      </c>
      <c r="D2463" s="5" t="s">
        <v>1115</v>
      </c>
      <c r="E2463" s="40">
        <v>7.7959449948962194E-5</v>
      </c>
      <c r="F2463" s="5"/>
      <c r="G2463" s="5"/>
      <c r="H2463" s="5"/>
      <c r="I2463" s="5"/>
    </row>
    <row r="2464" spans="1:9" ht="15.75" customHeight="1" x14ac:dyDescent="0.25">
      <c r="A2464" s="5">
        <v>2013</v>
      </c>
      <c r="B2464" s="5" t="s">
        <v>79</v>
      </c>
      <c r="C2464" s="5" t="s">
        <v>222</v>
      </c>
      <c r="D2464" s="5" t="s">
        <v>1115</v>
      </c>
      <c r="E2464" s="5">
        <v>1.5591889989792401E-4</v>
      </c>
      <c r="F2464" s="5"/>
      <c r="G2464" s="5"/>
      <c r="H2464" s="5"/>
      <c r="I2464" s="5"/>
    </row>
    <row r="2465" spans="1:9" ht="15.75" customHeight="1" x14ac:dyDescent="0.25">
      <c r="A2465" s="5">
        <v>2013</v>
      </c>
      <c r="B2465" s="5" t="s">
        <v>85</v>
      </c>
      <c r="C2465" s="5" t="s">
        <v>222</v>
      </c>
      <c r="D2465" s="5" t="s">
        <v>1115</v>
      </c>
      <c r="E2465" s="5">
        <v>1.74594899995588E-3</v>
      </c>
      <c r="F2465" s="5"/>
      <c r="G2465" s="5"/>
      <c r="H2465" s="5"/>
      <c r="I2465" s="5"/>
    </row>
    <row r="2466" spans="1:9" ht="15.75" customHeight="1" x14ac:dyDescent="0.25">
      <c r="A2466" s="5">
        <v>2013</v>
      </c>
      <c r="B2466" s="5" t="s">
        <v>93</v>
      </c>
      <c r="C2466" s="5" t="s">
        <v>222</v>
      </c>
      <c r="D2466" s="5" t="s">
        <v>1115</v>
      </c>
      <c r="E2466" s="5">
        <v>2.9480237493612199E-2</v>
      </c>
      <c r="F2466" s="5"/>
      <c r="G2466" s="5"/>
      <c r="H2466" s="5"/>
      <c r="I2466" s="5"/>
    </row>
    <row r="2467" spans="1:9" ht="15.75" customHeight="1" x14ac:dyDescent="0.25">
      <c r="A2467" s="5">
        <v>2013</v>
      </c>
      <c r="B2467" s="5" t="s">
        <v>95</v>
      </c>
      <c r="C2467" s="5" t="s">
        <v>222</v>
      </c>
      <c r="D2467" s="5" t="s">
        <v>1115</v>
      </c>
      <c r="E2467" s="40">
        <v>1.58488991654483E-5</v>
      </c>
      <c r="F2467" s="5"/>
      <c r="G2467" s="5"/>
      <c r="H2467" s="5"/>
      <c r="I2467" s="5"/>
    </row>
    <row r="2468" spans="1:9" ht="15.75" customHeight="1" x14ac:dyDescent="0.25">
      <c r="A2468" s="5">
        <v>2013</v>
      </c>
      <c r="B2468" s="5" t="s">
        <v>98</v>
      </c>
      <c r="C2468" s="5" t="s">
        <v>222</v>
      </c>
      <c r="D2468" s="5" t="s">
        <v>1115</v>
      </c>
      <c r="E2468" s="5">
        <v>1.4306844111512801E-4</v>
      </c>
      <c r="F2468" s="5"/>
      <c r="G2468" s="5"/>
      <c r="H2468" s="5"/>
      <c r="I2468" s="5"/>
    </row>
    <row r="2469" spans="1:9" ht="15.75" customHeight="1" x14ac:dyDescent="0.25">
      <c r="A2469" s="5">
        <v>2013</v>
      </c>
      <c r="B2469" s="5" t="s">
        <v>101</v>
      </c>
      <c r="C2469" s="5" t="s">
        <v>222</v>
      </c>
      <c r="D2469" s="5" t="s">
        <v>1115</v>
      </c>
      <c r="E2469" s="5">
        <v>1.62258459564103E-3</v>
      </c>
      <c r="F2469" s="5"/>
      <c r="G2469" s="5"/>
      <c r="H2469" s="5"/>
      <c r="I2469" s="5"/>
    </row>
    <row r="2470" spans="1:9" ht="15.75" customHeight="1" x14ac:dyDescent="0.25">
      <c r="A2470" s="5">
        <v>2013</v>
      </c>
      <c r="B2470" s="5" t="s">
        <v>106</v>
      </c>
      <c r="C2470" s="5" t="s">
        <v>222</v>
      </c>
      <c r="D2470" s="5" t="s">
        <v>1115</v>
      </c>
      <c r="E2470" s="5">
        <v>2.8742192810853599E-4</v>
      </c>
      <c r="F2470" s="5"/>
      <c r="G2470" s="5"/>
      <c r="H2470" s="5"/>
      <c r="I2470" s="5"/>
    </row>
    <row r="2471" spans="1:9" ht="15.75" customHeight="1" x14ac:dyDescent="0.25">
      <c r="A2471" s="5">
        <v>2013</v>
      </c>
      <c r="B2471" s="5" t="s">
        <v>112</v>
      </c>
      <c r="C2471" s="5" t="s">
        <v>222</v>
      </c>
      <c r="D2471" s="5" t="s">
        <v>1115</v>
      </c>
      <c r="E2471" s="5">
        <v>5.9883137927829201E-4</v>
      </c>
      <c r="F2471" s="5"/>
      <c r="G2471" s="5"/>
      <c r="H2471" s="5"/>
      <c r="I2471" s="5"/>
    </row>
    <row r="2472" spans="1:9" ht="15.75" customHeight="1" x14ac:dyDescent="0.25">
      <c r="A2472" s="5">
        <v>2013</v>
      </c>
      <c r="B2472" s="5" t="s">
        <v>114</v>
      </c>
      <c r="C2472" s="5" t="s">
        <v>222</v>
      </c>
      <c r="D2472" s="5" t="s">
        <v>1115</v>
      </c>
      <c r="E2472" s="5">
        <v>7.7043212237748904E-2</v>
      </c>
      <c r="F2472" s="5"/>
      <c r="G2472" s="5"/>
      <c r="H2472" s="5"/>
      <c r="I2472" s="5"/>
    </row>
    <row r="2473" spans="1:9" ht="15.75" customHeight="1" x14ac:dyDescent="0.25">
      <c r="A2473" s="5">
        <v>2013</v>
      </c>
      <c r="B2473" s="5" t="s">
        <v>117</v>
      </c>
      <c r="C2473" s="5" t="s">
        <v>222</v>
      </c>
      <c r="D2473" s="5" t="s">
        <v>1115</v>
      </c>
      <c r="E2473" s="5">
        <v>0.13200847958940201</v>
      </c>
      <c r="F2473" s="5"/>
      <c r="G2473" s="5"/>
      <c r="H2473" s="5"/>
      <c r="I2473" s="5"/>
    </row>
    <row r="2474" spans="1:9" ht="15.75" customHeight="1" x14ac:dyDescent="0.25">
      <c r="A2474" s="5">
        <v>2013</v>
      </c>
      <c r="B2474" s="5" t="s">
        <v>122</v>
      </c>
      <c r="C2474" s="5" t="s">
        <v>222</v>
      </c>
      <c r="D2474" s="5" t="s">
        <v>1115</v>
      </c>
      <c r="E2474" s="5">
        <v>4.5447789228488401E-4</v>
      </c>
      <c r="F2474" s="5"/>
      <c r="G2474" s="5"/>
      <c r="H2474" s="5"/>
      <c r="I2474" s="5"/>
    </row>
    <row r="2475" spans="1:9" ht="15.75" customHeight="1" x14ac:dyDescent="0.25">
      <c r="A2475" s="5">
        <v>2013</v>
      </c>
      <c r="B2475" s="5" t="s">
        <v>124</v>
      </c>
      <c r="C2475" s="5" t="s">
        <v>222</v>
      </c>
      <c r="D2475" s="5" t="s">
        <v>1115</v>
      </c>
      <c r="E2475" s="40">
        <v>2.7842660696057901E-5</v>
      </c>
      <c r="F2475" s="5"/>
      <c r="G2475" s="5"/>
      <c r="H2475" s="5"/>
      <c r="I2475" s="5"/>
    </row>
    <row r="2476" spans="1:9" ht="15.75" customHeight="1" x14ac:dyDescent="0.25">
      <c r="A2476" s="5">
        <v>2013</v>
      </c>
      <c r="B2476" s="5" t="s">
        <v>130</v>
      </c>
      <c r="C2476" s="5" t="s">
        <v>222</v>
      </c>
      <c r="D2476" s="5" t="s">
        <v>1115</v>
      </c>
      <c r="E2476" s="5">
        <v>1.9810695608184301E-2</v>
      </c>
      <c r="F2476" s="5"/>
      <c r="G2476" s="5"/>
      <c r="H2476" s="5"/>
      <c r="I2476" s="5"/>
    </row>
    <row r="2477" spans="1:9" ht="15.75" customHeight="1" x14ac:dyDescent="0.25">
      <c r="A2477" s="5">
        <v>2013</v>
      </c>
      <c r="B2477" s="5" t="s">
        <v>127</v>
      </c>
      <c r="C2477" s="5" t="s">
        <v>222</v>
      </c>
      <c r="D2477" s="5" t="s">
        <v>1115</v>
      </c>
      <c r="E2477" s="5">
        <v>5.1020604853960899E-3</v>
      </c>
      <c r="F2477" s="5"/>
      <c r="G2477" s="5"/>
      <c r="H2477" s="5"/>
      <c r="I2477" s="5"/>
    </row>
    <row r="2478" spans="1:9" ht="15.75" customHeight="1" x14ac:dyDescent="0.25">
      <c r="A2478" s="5">
        <v>2013</v>
      </c>
      <c r="B2478" s="5" t="s">
        <v>3</v>
      </c>
      <c r="C2478" s="5" t="s">
        <v>654</v>
      </c>
      <c r="D2478" s="5" t="s">
        <v>1111</v>
      </c>
      <c r="E2478" s="5">
        <v>7.5620178582387496E-2</v>
      </c>
      <c r="F2478" s="5"/>
      <c r="G2478" s="5"/>
      <c r="H2478" s="5"/>
      <c r="I2478" s="5"/>
    </row>
    <row r="2479" spans="1:9" ht="15.75" customHeight="1" x14ac:dyDescent="0.25">
      <c r="A2479" s="5">
        <v>2013</v>
      </c>
      <c r="B2479" s="5" t="s">
        <v>12</v>
      </c>
      <c r="C2479" s="5" t="s">
        <v>654</v>
      </c>
      <c r="D2479" s="5" t="s">
        <v>1111</v>
      </c>
      <c r="E2479" s="5">
        <v>1.17867107036523E-2</v>
      </c>
      <c r="F2479" s="5"/>
      <c r="G2479" s="5"/>
      <c r="H2479" s="5"/>
      <c r="I2479" s="5"/>
    </row>
    <row r="2480" spans="1:9" ht="15.75" customHeight="1" x14ac:dyDescent="0.25">
      <c r="A2480" s="5">
        <v>2013</v>
      </c>
      <c r="B2480" s="5" t="s">
        <v>8</v>
      </c>
      <c r="C2480" s="5" t="s">
        <v>654</v>
      </c>
      <c r="D2480" s="5" t="s">
        <v>1111</v>
      </c>
      <c r="E2480" s="5">
        <v>2.2079365155527001E-2</v>
      </c>
      <c r="F2480" s="5"/>
      <c r="G2480" s="5"/>
      <c r="H2480" s="5"/>
      <c r="I2480" s="5"/>
    </row>
    <row r="2481" spans="1:9" ht="15.75" customHeight="1" x14ac:dyDescent="0.25">
      <c r="A2481" s="5">
        <v>2013</v>
      </c>
      <c r="B2481" s="5" t="s">
        <v>15</v>
      </c>
      <c r="C2481" s="5" t="s">
        <v>654</v>
      </c>
      <c r="D2481" s="5" t="s">
        <v>1111</v>
      </c>
      <c r="E2481" s="5">
        <v>8.2107178400670902E-2</v>
      </c>
      <c r="F2481" s="5"/>
      <c r="G2481" s="5"/>
      <c r="H2481" s="5"/>
      <c r="I2481" s="5"/>
    </row>
    <row r="2482" spans="1:9" ht="15.75" customHeight="1" x14ac:dyDescent="0.25">
      <c r="A2482" s="5">
        <v>2013</v>
      </c>
      <c r="B2482" s="5" t="s">
        <v>17</v>
      </c>
      <c r="C2482" s="5" t="s">
        <v>654</v>
      </c>
      <c r="D2482" s="5" t="s">
        <v>1111</v>
      </c>
      <c r="E2482" s="5">
        <v>1.9512434172771601E-2</v>
      </c>
      <c r="F2482" s="5"/>
      <c r="G2482" s="5"/>
      <c r="H2482" s="5"/>
      <c r="I2482" s="5"/>
    </row>
    <row r="2483" spans="1:9" ht="15.75" customHeight="1" x14ac:dyDescent="0.25">
      <c r="A2483" s="5">
        <v>2013</v>
      </c>
      <c r="B2483" s="5" t="s">
        <v>26</v>
      </c>
      <c r="C2483" s="5" t="s">
        <v>654</v>
      </c>
      <c r="D2483" s="5" t="s">
        <v>1111</v>
      </c>
      <c r="E2483" s="5">
        <v>4.2675201024833402E-2</v>
      </c>
      <c r="F2483" s="5"/>
      <c r="G2483" s="5"/>
      <c r="H2483" s="5"/>
      <c r="I2483" s="5"/>
    </row>
    <row r="2484" spans="1:9" ht="15.75" customHeight="1" x14ac:dyDescent="0.25">
      <c r="A2484" s="5">
        <v>2013</v>
      </c>
      <c r="B2484" s="5" t="s">
        <v>28</v>
      </c>
      <c r="C2484" s="5" t="s">
        <v>654</v>
      </c>
      <c r="D2484" s="5" t="s">
        <v>1111</v>
      </c>
      <c r="E2484" s="5">
        <v>4.0470679733391199E-3</v>
      </c>
      <c r="F2484" s="5"/>
      <c r="G2484" s="5"/>
      <c r="H2484" s="5"/>
      <c r="I2484" s="5"/>
    </row>
    <row r="2485" spans="1:9" ht="15.75" customHeight="1" x14ac:dyDescent="0.25">
      <c r="A2485" s="5">
        <v>2013</v>
      </c>
      <c r="B2485" s="5" t="s">
        <v>42</v>
      </c>
      <c r="C2485" s="5" t="s">
        <v>654</v>
      </c>
      <c r="D2485" s="5" t="s">
        <v>1111</v>
      </c>
      <c r="E2485" s="5">
        <v>1.61508995997818E-2</v>
      </c>
      <c r="F2485" s="5"/>
      <c r="G2485" s="5"/>
      <c r="H2485" s="5"/>
      <c r="I2485" s="5"/>
    </row>
    <row r="2486" spans="1:9" ht="15.75" customHeight="1" x14ac:dyDescent="0.25">
      <c r="A2486" s="5">
        <v>2013</v>
      </c>
      <c r="B2486" s="5" t="s">
        <v>36</v>
      </c>
      <c r="C2486" s="5" t="s">
        <v>654</v>
      </c>
      <c r="D2486" s="5" t="s">
        <v>1111</v>
      </c>
      <c r="E2486" s="5">
        <v>8.9909468431747502E-3</v>
      </c>
      <c r="F2486" s="5"/>
      <c r="G2486" s="5"/>
      <c r="H2486" s="5"/>
      <c r="I2486" s="5"/>
    </row>
    <row r="2487" spans="1:9" ht="15.75" customHeight="1" x14ac:dyDescent="0.25">
      <c r="A2487" s="5">
        <v>2013</v>
      </c>
      <c r="B2487" s="5" t="s">
        <v>39</v>
      </c>
      <c r="C2487" s="5" t="s">
        <v>654</v>
      </c>
      <c r="D2487" s="5" t="s">
        <v>1111</v>
      </c>
      <c r="E2487" s="5">
        <v>3.7130400414698901E-2</v>
      </c>
      <c r="F2487" s="5"/>
      <c r="G2487" s="5"/>
      <c r="H2487" s="5"/>
      <c r="I2487" s="5"/>
    </row>
    <row r="2488" spans="1:9" ht="15.75" customHeight="1" x14ac:dyDescent="0.25">
      <c r="A2488" s="5">
        <v>2013</v>
      </c>
      <c r="B2488" s="5" t="s">
        <v>45</v>
      </c>
      <c r="C2488" s="5" t="s">
        <v>654</v>
      </c>
      <c r="D2488" s="5" t="s">
        <v>1111</v>
      </c>
      <c r="E2488" s="5">
        <v>1.47145392169228E-2</v>
      </c>
      <c r="F2488" s="5"/>
      <c r="G2488" s="5"/>
      <c r="H2488" s="5"/>
      <c r="I2488" s="5"/>
    </row>
    <row r="2489" spans="1:9" ht="15.75" customHeight="1" x14ac:dyDescent="0.25">
      <c r="A2489" s="5">
        <v>2013</v>
      </c>
      <c r="B2489" s="5" t="s">
        <v>47</v>
      </c>
      <c r="C2489" s="5" t="s">
        <v>654</v>
      </c>
      <c r="D2489" s="5" t="s">
        <v>1111</v>
      </c>
      <c r="E2489" s="5">
        <v>4.3642058967537999E-2</v>
      </c>
      <c r="F2489" s="5"/>
      <c r="G2489" s="5"/>
      <c r="H2489" s="5"/>
      <c r="I2489" s="5"/>
    </row>
    <row r="2490" spans="1:9" ht="15.75" customHeight="1" x14ac:dyDescent="0.25">
      <c r="A2490" s="5">
        <v>2013</v>
      </c>
      <c r="B2490" s="5" t="s">
        <v>57</v>
      </c>
      <c r="C2490" s="5" t="s">
        <v>654</v>
      </c>
      <c r="D2490" s="5" t="s">
        <v>1111</v>
      </c>
      <c r="E2490" s="5">
        <v>1.4167436755803901E-3</v>
      </c>
      <c r="F2490" s="5"/>
      <c r="G2490" s="5"/>
      <c r="H2490" s="5"/>
      <c r="I2490" s="5"/>
    </row>
    <row r="2491" spans="1:9" ht="15.75" customHeight="1" x14ac:dyDescent="0.25">
      <c r="A2491" s="5">
        <v>2013</v>
      </c>
      <c r="B2491" s="5" t="s">
        <v>54</v>
      </c>
      <c r="C2491" s="5" t="s">
        <v>654</v>
      </c>
      <c r="D2491" s="5" t="s">
        <v>1111</v>
      </c>
      <c r="E2491" s="5">
        <v>2.3822351931020901E-2</v>
      </c>
      <c r="F2491" s="5"/>
      <c r="G2491" s="5"/>
      <c r="H2491" s="5"/>
      <c r="I2491" s="5"/>
    </row>
    <row r="2492" spans="1:9" ht="15.75" customHeight="1" x14ac:dyDescent="0.25">
      <c r="A2492" s="5">
        <v>2013</v>
      </c>
      <c r="B2492" s="5" t="s">
        <v>52</v>
      </c>
      <c r="C2492" s="5" t="s">
        <v>654</v>
      </c>
      <c r="D2492" s="5" t="s">
        <v>1111</v>
      </c>
      <c r="E2492" s="5">
        <v>3.8777372808738299E-3</v>
      </c>
      <c r="F2492" s="5"/>
      <c r="G2492" s="5"/>
      <c r="H2492" s="5"/>
      <c r="I2492" s="5"/>
    </row>
    <row r="2493" spans="1:9" ht="15.75" customHeight="1" x14ac:dyDescent="0.25">
      <c r="A2493" s="5">
        <v>2013</v>
      </c>
      <c r="B2493" s="5" t="s">
        <v>60</v>
      </c>
      <c r="C2493" s="5" t="s">
        <v>654</v>
      </c>
      <c r="D2493" s="5" t="s">
        <v>1111</v>
      </c>
      <c r="E2493" s="5">
        <v>4.25102547039133E-2</v>
      </c>
      <c r="F2493" s="5"/>
      <c r="G2493" s="5"/>
      <c r="H2493" s="5"/>
      <c r="I2493" s="5"/>
    </row>
    <row r="2494" spans="1:9" ht="15.75" customHeight="1" x14ac:dyDescent="0.25">
      <c r="A2494" s="5">
        <v>2013</v>
      </c>
      <c r="B2494" s="5" t="s">
        <v>66</v>
      </c>
      <c r="C2494" s="5" t="s">
        <v>654</v>
      </c>
      <c r="D2494" s="5" t="s">
        <v>1111</v>
      </c>
      <c r="E2494" s="5">
        <v>0.11704101314505</v>
      </c>
      <c r="F2494" s="5"/>
      <c r="G2494" s="5"/>
      <c r="H2494" s="5"/>
      <c r="I2494" s="5"/>
    </row>
    <row r="2495" spans="1:9" ht="15.75" customHeight="1" x14ac:dyDescent="0.25">
      <c r="A2495" s="5">
        <v>2013</v>
      </c>
      <c r="B2495" s="5" t="s">
        <v>69</v>
      </c>
      <c r="C2495" s="5" t="s">
        <v>654</v>
      </c>
      <c r="D2495" s="5" t="s">
        <v>1111</v>
      </c>
      <c r="E2495" s="5">
        <v>1.0025523193935E-2</v>
      </c>
      <c r="F2495" s="5"/>
      <c r="G2495" s="5"/>
      <c r="H2495" s="5"/>
      <c r="I2495" s="5"/>
    </row>
    <row r="2496" spans="1:9" ht="15.75" customHeight="1" x14ac:dyDescent="0.25">
      <c r="A2496" s="5">
        <v>2013</v>
      </c>
      <c r="B2496" s="5" t="s">
        <v>87</v>
      </c>
      <c r="C2496" s="5" t="s">
        <v>654</v>
      </c>
      <c r="D2496" s="5" t="s">
        <v>1111</v>
      </c>
      <c r="E2496" s="5">
        <v>1.34330880758392E-3</v>
      </c>
      <c r="F2496" s="5"/>
      <c r="G2496" s="5"/>
      <c r="H2496" s="5"/>
      <c r="I2496" s="5"/>
    </row>
    <row r="2497" spans="1:9" ht="15.75" customHeight="1" x14ac:dyDescent="0.25">
      <c r="A2497" s="5">
        <v>2013</v>
      </c>
      <c r="B2497" s="5" t="s">
        <v>72</v>
      </c>
      <c r="C2497" s="5" t="s">
        <v>654</v>
      </c>
      <c r="D2497" s="5" t="s">
        <v>1111</v>
      </c>
      <c r="E2497" s="5">
        <v>7.2978915725008201E-3</v>
      </c>
      <c r="F2497" s="5"/>
      <c r="G2497" s="5"/>
      <c r="H2497" s="5"/>
      <c r="I2497" s="5"/>
    </row>
    <row r="2498" spans="1:9" ht="15.75" customHeight="1" x14ac:dyDescent="0.25">
      <c r="A2498" s="5">
        <v>2013</v>
      </c>
      <c r="B2498" s="5" t="s">
        <v>77</v>
      </c>
      <c r="C2498" s="5" t="s">
        <v>654</v>
      </c>
      <c r="D2498" s="5" t="s">
        <v>1111</v>
      </c>
      <c r="E2498" s="5">
        <v>8.0971513205777403E-4</v>
      </c>
      <c r="F2498" s="5"/>
      <c r="G2498" s="5"/>
      <c r="H2498" s="5"/>
      <c r="I2498" s="5"/>
    </row>
    <row r="2499" spans="1:9" ht="15.75" customHeight="1" x14ac:dyDescent="0.25">
      <c r="A2499" s="5">
        <v>2013</v>
      </c>
      <c r="B2499" s="5" t="s">
        <v>79</v>
      </c>
      <c r="C2499" s="5" t="s">
        <v>654</v>
      </c>
      <c r="D2499" s="5" t="s">
        <v>1111</v>
      </c>
      <c r="E2499" s="5">
        <v>3.5899838182017597E-4</v>
      </c>
      <c r="F2499" s="5"/>
      <c r="G2499" s="5"/>
      <c r="H2499" s="5"/>
      <c r="I2499" s="5"/>
    </row>
    <row r="2500" spans="1:9" ht="15.75" customHeight="1" x14ac:dyDescent="0.25">
      <c r="A2500" s="5">
        <v>2013</v>
      </c>
      <c r="B2500" s="5" t="s">
        <v>82</v>
      </c>
      <c r="C2500" s="5" t="s">
        <v>654</v>
      </c>
      <c r="D2500" s="5" t="s">
        <v>1111</v>
      </c>
      <c r="E2500" s="5">
        <v>3.6289040633628398E-3</v>
      </c>
      <c r="F2500" s="5"/>
      <c r="G2500" s="5"/>
      <c r="H2500" s="5"/>
      <c r="I2500" s="5"/>
    </row>
    <row r="2501" spans="1:9" ht="15.75" customHeight="1" x14ac:dyDescent="0.25">
      <c r="A2501" s="5">
        <v>2013</v>
      </c>
      <c r="B2501" s="5" t="s">
        <v>74</v>
      </c>
      <c r="C2501" s="5" t="s">
        <v>654</v>
      </c>
      <c r="D2501" s="5" t="s">
        <v>1111</v>
      </c>
      <c r="E2501" s="5">
        <v>2.38683632260791E-2</v>
      </c>
      <c r="F2501" s="5"/>
      <c r="G2501" s="5"/>
      <c r="H2501" s="5"/>
      <c r="I2501" s="5"/>
    </row>
    <row r="2502" spans="1:9" ht="15.75" customHeight="1" x14ac:dyDescent="0.25">
      <c r="A2502" s="5">
        <v>2013</v>
      </c>
      <c r="B2502" s="5" t="s">
        <v>85</v>
      </c>
      <c r="C2502" s="5" t="s">
        <v>654</v>
      </c>
      <c r="D2502" s="5" t="s">
        <v>1111</v>
      </c>
      <c r="E2502" s="5">
        <v>1.5649669744417199E-2</v>
      </c>
      <c r="F2502" s="5"/>
      <c r="G2502" s="5"/>
      <c r="H2502" s="5"/>
      <c r="I2502" s="5"/>
    </row>
    <row r="2503" spans="1:9" ht="15.75" customHeight="1" x14ac:dyDescent="0.25">
      <c r="A2503" s="5">
        <v>2013</v>
      </c>
      <c r="B2503" s="5" t="s">
        <v>93</v>
      </c>
      <c r="C2503" s="5" t="s">
        <v>654</v>
      </c>
      <c r="D2503" s="5" t="s">
        <v>1111</v>
      </c>
      <c r="E2503" s="5">
        <v>4.3867847391345298E-2</v>
      </c>
      <c r="F2503" s="5"/>
      <c r="G2503" s="5"/>
      <c r="H2503" s="5"/>
      <c r="I2503" s="5"/>
    </row>
    <row r="2504" spans="1:9" ht="15.75" customHeight="1" x14ac:dyDescent="0.25">
      <c r="A2504" s="5">
        <v>2013</v>
      </c>
      <c r="B2504" s="5" t="s">
        <v>95</v>
      </c>
      <c r="C2504" s="5" t="s">
        <v>654</v>
      </c>
      <c r="D2504" s="5" t="s">
        <v>1111</v>
      </c>
      <c r="E2504" s="5">
        <v>1.9193957673881001E-2</v>
      </c>
      <c r="F2504" s="5"/>
      <c r="G2504" s="5"/>
      <c r="H2504" s="5"/>
      <c r="I2504" s="5"/>
    </row>
    <row r="2505" spans="1:9" ht="15.75" customHeight="1" x14ac:dyDescent="0.25">
      <c r="A2505" s="5">
        <v>2013</v>
      </c>
      <c r="B2505" s="5" t="s">
        <v>98</v>
      </c>
      <c r="C2505" s="5" t="s">
        <v>654</v>
      </c>
      <c r="D2505" s="5" t="s">
        <v>1111</v>
      </c>
      <c r="E2505" s="5">
        <v>6.0112373455936396E-3</v>
      </c>
      <c r="F2505" s="5"/>
      <c r="G2505" s="5"/>
      <c r="H2505" s="5"/>
      <c r="I2505" s="5"/>
    </row>
    <row r="2506" spans="1:9" ht="15.75" customHeight="1" x14ac:dyDescent="0.25">
      <c r="A2506" s="5">
        <v>2013</v>
      </c>
      <c r="B2506" s="5" t="s">
        <v>101</v>
      </c>
      <c r="C2506" s="5" t="s">
        <v>654</v>
      </c>
      <c r="D2506" s="5" t="s">
        <v>1111</v>
      </c>
      <c r="E2506" s="5">
        <v>4.8928018361032201E-2</v>
      </c>
      <c r="F2506" s="5"/>
      <c r="G2506" s="5"/>
      <c r="H2506" s="5"/>
      <c r="I2506" s="5"/>
    </row>
    <row r="2507" spans="1:9" ht="15.75" customHeight="1" x14ac:dyDescent="0.25">
      <c r="A2507" s="5">
        <v>2013</v>
      </c>
      <c r="B2507" s="5" t="s">
        <v>1114</v>
      </c>
      <c r="C2507" s="5" t="s">
        <v>654</v>
      </c>
      <c r="D2507" s="5" t="s">
        <v>1111</v>
      </c>
      <c r="E2507" s="5">
        <v>4.9156019102930496E-3</v>
      </c>
      <c r="F2507" s="5"/>
      <c r="G2507" s="5"/>
      <c r="H2507" s="5"/>
      <c r="I2507" s="5"/>
    </row>
    <row r="2508" spans="1:9" ht="15.75" customHeight="1" x14ac:dyDescent="0.25">
      <c r="A2508" s="5">
        <v>2013</v>
      </c>
      <c r="B2508" s="5" t="s">
        <v>106</v>
      </c>
      <c r="C2508" s="5" t="s">
        <v>654</v>
      </c>
      <c r="D2508" s="5" t="s">
        <v>1111</v>
      </c>
      <c r="E2508" s="5">
        <v>2.47683807534992E-2</v>
      </c>
      <c r="F2508" s="5"/>
      <c r="G2508" s="5"/>
      <c r="H2508" s="5"/>
      <c r="I2508" s="5"/>
    </row>
    <row r="2509" spans="1:9" ht="15.75" customHeight="1" x14ac:dyDescent="0.25">
      <c r="A2509" s="5">
        <v>2013</v>
      </c>
      <c r="B2509" s="5" t="s">
        <v>109</v>
      </c>
      <c r="C2509" s="5" t="s">
        <v>654</v>
      </c>
      <c r="D2509" s="5" t="s">
        <v>1111</v>
      </c>
      <c r="E2509" s="5">
        <v>9.5234332411932993E-3</v>
      </c>
      <c r="F2509" s="5"/>
      <c r="G2509" s="5"/>
      <c r="H2509" s="5"/>
      <c r="I2509" s="5"/>
    </row>
    <row r="2510" spans="1:9" ht="15.75" customHeight="1" x14ac:dyDescent="0.25">
      <c r="A2510" s="5">
        <v>2013</v>
      </c>
      <c r="B2510" s="5" t="s">
        <v>112</v>
      </c>
      <c r="C2510" s="5" t="s">
        <v>654</v>
      </c>
      <c r="D2510" s="5" t="s">
        <v>1111</v>
      </c>
      <c r="E2510" s="5">
        <v>1.3189742033532501E-2</v>
      </c>
      <c r="F2510" s="5"/>
      <c r="G2510" s="5"/>
      <c r="H2510" s="5"/>
      <c r="I2510" s="5"/>
    </row>
    <row r="2511" spans="1:9" ht="15.75" customHeight="1" x14ac:dyDescent="0.25">
      <c r="A2511" s="5">
        <v>2013</v>
      </c>
      <c r="B2511" s="5" t="s">
        <v>114</v>
      </c>
      <c r="C2511" s="5" t="s">
        <v>654</v>
      </c>
      <c r="D2511" s="5" t="s">
        <v>1111</v>
      </c>
      <c r="E2511" s="5">
        <v>0.116390869004921</v>
      </c>
      <c r="F2511" s="5"/>
      <c r="G2511" s="5"/>
      <c r="H2511" s="5"/>
      <c r="I2511" s="5"/>
    </row>
    <row r="2512" spans="1:9" ht="15.75" customHeight="1" x14ac:dyDescent="0.25">
      <c r="A2512" s="5">
        <v>2013</v>
      </c>
      <c r="B2512" s="5" t="s">
        <v>117</v>
      </c>
      <c r="C2512" s="5" t="s">
        <v>654</v>
      </c>
      <c r="D2512" s="5" t="s">
        <v>1111</v>
      </c>
      <c r="E2512" s="5">
        <v>2.2081093179516099E-2</v>
      </c>
      <c r="F2512" s="5"/>
      <c r="G2512" s="5"/>
      <c r="H2512" s="5"/>
      <c r="I2512" s="5"/>
    </row>
    <row r="2513" spans="1:9" ht="15.75" customHeight="1" x14ac:dyDescent="0.25">
      <c r="A2513" s="5">
        <v>2013</v>
      </c>
      <c r="B2513" s="5" t="s">
        <v>122</v>
      </c>
      <c r="C2513" s="5" t="s">
        <v>654</v>
      </c>
      <c r="D2513" s="5" t="s">
        <v>1111</v>
      </c>
      <c r="E2513" s="5">
        <v>1.6917501372157299E-2</v>
      </c>
      <c r="F2513" s="5"/>
      <c r="G2513" s="5"/>
      <c r="H2513" s="5"/>
      <c r="I2513" s="5"/>
    </row>
    <row r="2514" spans="1:9" ht="15.75" customHeight="1" x14ac:dyDescent="0.25">
      <c r="A2514" s="5">
        <v>2013</v>
      </c>
      <c r="B2514" s="5" t="s">
        <v>124</v>
      </c>
      <c r="C2514" s="5" t="s">
        <v>654</v>
      </c>
      <c r="D2514" s="5" t="s">
        <v>1111</v>
      </c>
      <c r="E2514" s="5">
        <v>5.8999291129887303E-3</v>
      </c>
      <c r="F2514" s="5"/>
      <c r="G2514" s="5"/>
      <c r="H2514" s="5"/>
      <c r="I2514" s="5"/>
    </row>
    <row r="2515" spans="1:9" ht="15.75" customHeight="1" x14ac:dyDescent="0.25">
      <c r="A2515" s="5">
        <v>2013</v>
      </c>
      <c r="B2515" s="5" t="s">
        <v>130</v>
      </c>
      <c r="C2515" s="5" t="s">
        <v>654</v>
      </c>
      <c r="D2515" s="5" t="s">
        <v>1111</v>
      </c>
      <c r="E2515" s="5">
        <v>1.4478301001445201E-2</v>
      </c>
      <c r="F2515" s="5"/>
      <c r="G2515" s="5"/>
      <c r="H2515" s="5"/>
      <c r="I2515" s="5"/>
    </row>
    <row r="2516" spans="1:9" ht="15.75" customHeight="1" x14ac:dyDescent="0.25">
      <c r="A2516" s="5">
        <v>2013</v>
      </c>
      <c r="B2516" s="5" t="s">
        <v>127</v>
      </c>
      <c r="C2516" s="5" t="s">
        <v>654</v>
      </c>
      <c r="D2516" s="5" t="s">
        <v>1111</v>
      </c>
      <c r="E2516" s="5">
        <v>1.4553838578244001E-2</v>
      </c>
      <c r="F2516" s="5"/>
      <c r="G2516" s="5"/>
      <c r="H2516" s="5"/>
      <c r="I2516" s="5"/>
    </row>
    <row r="2517" spans="1:9" ht="15.75" customHeight="1" x14ac:dyDescent="0.25">
      <c r="A2517" s="5">
        <v>2013</v>
      </c>
      <c r="B2517" s="5" t="s">
        <v>132</v>
      </c>
      <c r="C2517" s="5" t="s">
        <v>654</v>
      </c>
      <c r="D2517" s="5" t="s">
        <v>1111</v>
      </c>
      <c r="E2517" s="5">
        <v>9.1727931268623109E-3</v>
      </c>
      <c r="F2517" s="5"/>
      <c r="G2517" s="5"/>
      <c r="H2517" s="5"/>
      <c r="I2517" s="5"/>
    </row>
    <row r="2518" spans="1:9" ht="15.75" customHeight="1" x14ac:dyDescent="0.25">
      <c r="A2518" s="5">
        <v>2013</v>
      </c>
      <c r="B2518" s="5" t="s">
        <v>3</v>
      </c>
      <c r="C2518" s="5" t="s">
        <v>654</v>
      </c>
      <c r="D2518" s="5" t="s">
        <v>1113</v>
      </c>
      <c r="E2518" s="5">
        <v>1.6340675557628699E-2</v>
      </c>
      <c r="F2518" s="5"/>
      <c r="G2518" s="5"/>
      <c r="H2518" s="5"/>
      <c r="I2518" s="5"/>
    </row>
    <row r="2519" spans="1:9" ht="15.75" customHeight="1" x14ac:dyDescent="0.25">
      <c r="A2519" s="5">
        <v>2013</v>
      </c>
      <c r="B2519" s="5" t="s">
        <v>12</v>
      </c>
      <c r="C2519" s="5" t="s">
        <v>654</v>
      </c>
      <c r="D2519" s="5" t="s">
        <v>1113</v>
      </c>
      <c r="E2519" s="5">
        <v>3.6787843687183601E-3</v>
      </c>
      <c r="F2519" s="5"/>
      <c r="G2519" s="5"/>
      <c r="H2519" s="5"/>
      <c r="I2519" s="5"/>
    </row>
    <row r="2520" spans="1:9" ht="15.75" customHeight="1" x14ac:dyDescent="0.25">
      <c r="A2520" s="5">
        <v>2013</v>
      </c>
      <c r="B2520" s="5" t="s">
        <v>8</v>
      </c>
      <c r="C2520" s="5" t="s">
        <v>654</v>
      </c>
      <c r="D2520" s="5" t="s">
        <v>1113</v>
      </c>
      <c r="E2520" s="5">
        <v>1.4368545515246799E-4</v>
      </c>
      <c r="F2520" s="5"/>
      <c r="G2520" s="5"/>
      <c r="H2520" s="5"/>
      <c r="I2520" s="5"/>
    </row>
    <row r="2521" spans="1:9" ht="15.75" customHeight="1" x14ac:dyDescent="0.25">
      <c r="A2521" s="5">
        <v>2013</v>
      </c>
      <c r="B2521" s="5" t="s">
        <v>15</v>
      </c>
      <c r="C2521" s="5" t="s">
        <v>654</v>
      </c>
      <c r="D2521" s="5" t="s">
        <v>1113</v>
      </c>
      <c r="E2521" s="5">
        <v>2.5719157292590202E-2</v>
      </c>
      <c r="F2521" s="5"/>
      <c r="G2521" s="5"/>
      <c r="H2521" s="5"/>
      <c r="I2521" s="5"/>
    </row>
    <row r="2522" spans="1:9" ht="15.75" customHeight="1" x14ac:dyDescent="0.25">
      <c r="A2522" s="5">
        <v>2013</v>
      </c>
      <c r="B2522" s="5" t="s">
        <v>17</v>
      </c>
      <c r="C2522" s="5" t="s">
        <v>654</v>
      </c>
      <c r="D2522" s="5" t="s">
        <v>1113</v>
      </c>
      <c r="E2522" s="5">
        <v>1.2692140232290899E-3</v>
      </c>
      <c r="F2522" s="5"/>
      <c r="G2522" s="5"/>
      <c r="H2522" s="5"/>
      <c r="I2522" s="5"/>
    </row>
    <row r="2523" spans="1:9" ht="15.75" customHeight="1" x14ac:dyDescent="0.25">
      <c r="A2523" s="5">
        <v>2013</v>
      </c>
      <c r="B2523" s="5" t="s">
        <v>23</v>
      </c>
      <c r="C2523" s="5" t="s">
        <v>654</v>
      </c>
      <c r="D2523" s="5" t="s">
        <v>1113</v>
      </c>
      <c r="E2523" s="5">
        <v>1.22176371038484E-3</v>
      </c>
      <c r="F2523" s="5"/>
      <c r="G2523" s="5"/>
      <c r="H2523" s="5"/>
      <c r="I2523" s="5"/>
    </row>
    <row r="2524" spans="1:9" ht="15.75" customHeight="1" x14ac:dyDescent="0.25">
      <c r="A2524" s="5">
        <v>2013</v>
      </c>
      <c r="B2524" s="5" t="s">
        <v>26</v>
      </c>
      <c r="C2524" s="5" t="s">
        <v>654</v>
      </c>
      <c r="D2524" s="5" t="s">
        <v>1113</v>
      </c>
      <c r="E2524" s="5">
        <v>1.3318599570104899E-2</v>
      </c>
      <c r="F2524" s="5"/>
      <c r="G2524" s="5"/>
      <c r="H2524" s="5"/>
      <c r="I2524" s="5"/>
    </row>
    <row r="2525" spans="1:9" ht="15.75" customHeight="1" x14ac:dyDescent="0.25">
      <c r="A2525" s="5">
        <v>2013</v>
      </c>
      <c r="B2525" s="5" t="s">
        <v>28</v>
      </c>
      <c r="C2525" s="5" t="s">
        <v>654</v>
      </c>
      <c r="D2525" s="5" t="s">
        <v>1113</v>
      </c>
      <c r="E2525" s="5">
        <v>1.43632493086057E-2</v>
      </c>
      <c r="F2525" s="5"/>
      <c r="G2525" s="5"/>
      <c r="H2525" s="5"/>
      <c r="I2525" s="5"/>
    </row>
    <row r="2526" spans="1:9" ht="15.75" customHeight="1" x14ac:dyDescent="0.25">
      <c r="A2526" s="5">
        <v>2013</v>
      </c>
      <c r="B2526" s="5" t="s">
        <v>42</v>
      </c>
      <c r="C2526" s="5" t="s">
        <v>654</v>
      </c>
      <c r="D2526" s="5" t="s">
        <v>1113</v>
      </c>
      <c r="E2526" s="5">
        <v>3.8872030016237603E-2</v>
      </c>
      <c r="F2526" s="5"/>
      <c r="G2526" s="5"/>
      <c r="H2526" s="5"/>
      <c r="I2526" s="5"/>
    </row>
    <row r="2527" spans="1:9" ht="15.75" customHeight="1" x14ac:dyDescent="0.25">
      <c r="A2527" s="5">
        <v>2013</v>
      </c>
      <c r="B2527" s="5" t="s">
        <v>34</v>
      </c>
      <c r="C2527" s="5" t="s">
        <v>654</v>
      </c>
      <c r="D2527" s="5" t="s">
        <v>1113</v>
      </c>
      <c r="E2527" s="5">
        <v>5.2374485491205897E-3</v>
      </c>
      <c r="F2527" s="5"/>
      <c r="G2527" s="5"/>
      <c r="H2527" s="5"/>
      <c r="I2527" s="5"/>
    </row>
    <row r="2528" spans="1:9" ht="15.75" customHeight="1" x14ac:dyDescent="0.25">
      <c r="A2528" s="5">
        <v>2013</v>
      </c>
      <c r="B2528" s="5" t="s">
        <v>36</v>
      </c>
      <c r="C2528" s="5" t="s">
        <v>654</v>
      </c>
      <c r="D2528" s="5" t="s">
        <v>1113</v>
      </c>
      <c r="E2528" s="5">
        <v>3.0153266822149499E-2</v>
      </c>
      <c r="F2528" s="5"/>
      <c r="G2528" s="5"/>
      <c r="H2528" s="5"/>
      <c r="I2528" s="5"/>
    </row>
    <row r="2529" spans="1:9" ht="15.75" customHeight="1" x14ac:dyDescent="0.25">
      <c r="A2529" s="5">
        <v>2013</v>
      </c>
      <c r="B2529" s="5" t="s">
        <v>39</v>
      </c>
      <c r="C2529" s="5" t="s">
        <v>654</v>
      </c>
      <c r="D2529" s="5" t="s">
        <v>1113</v>
      </c>
      <c r="E2529" s="5">
        <v>1.9218884280853801E-2</v>
      </c>
      <c r="F2529" s="5"/>
      <c r="G2529" s="5"/>
      <c r="H2529" s="5"/>
      <c r="I2529" s="5"/>
    </row>
    <row r="2530" spans="1:9" ht="15.75" customHeight="1" x14ac:dyDescent="0.25">
      <c r="A2530" s="5">
        <v>2013</v>
      </c>
      <c r="B2530" s="5" t="s">
        <v>45</v>
      </c>
      <c r="C2530" s="5" t="s">
        <v>654</v>
      </c>
      <c r="D2530" s="5" t="s">
        <v>1113</v>
      </c>
      <c r="E2530" s="5">
        <v>1.6142406123543899E-2</v>
      </c>
      <c r="F2530" s="5"/>
      <c r="G2530" s="5"/>
      <c r="H2530" s="5"/>
      <c r="I2530" s="5"/>
    </row>
    <row r="2531" spans="1:9" ht="15.75" customHeight="1" x14ac:dyDescent="0.25">
      <c r="A2531" s="5">
        <v>2013</v>
      </c>
      <c r="B2531" s="5" t="s">
        <v>47</v>
      </c>
      <c r="C2531" s="5" t="s">
        <v>654</v>
      </c>
      <c r="D2531" s="5" t="s">
        <v>1113</v>
      </c>
      <c r="E2531" s="5">
        <v>1.0434235576403401E-2</v>
      </c>
      <c r="F2531" s="5"/>
      <c r="G2531" s="5"/>
      <c r="H2531" s="5"/>
      <c r="I2531" s="5"/>
    </row>
    <row r="2532" spans="1:9" ht="15.75" customHeight="1" x14ac:dyDescent="0.25">
      <c r="A2532" s="5">
        <v>2013</v>
      </c>
      <c r="B2532" s="5" t="s">
        <v>50</v>
      </c>
      <c r="C2532" s="5" t="s">
        <v>654</v>
      </c>
      <c r="D2532" s="5" t="s">
        <v>1113</v>
      </c>
      <c r="E2532" s="5">
        <v>0.25076284649900799</v>
      </c>
      <c r="F2532" s="5"/>
      <c r="G2532" s="5"/>
      <c r="H2532" s="5"/>
      <c r="I2532" s="5"/>
    </row>
    <row r="2533" spans="1:9" ht="15.75" customHeight="1" x14ac:dyDescent="0.25">
      <c r="A2533" s="5">
        <v>2013</v>
      </c>
      <c r="B2533" s="5" t="s">
        <v>57</v>
      </c>
      <c r="C2533" s="5" t="s">
        <v>654</v>
      </c>
      <c r="D2533" s="5" t="s">
        <v>1113</v>
      </c>
      <c r="E2533" s="5">
        <v>1.2705454159803299E-3</v>
      </c>
      <c r="F2533" s="5"/>
      <c r="G2533" s="5"/>
      <c r="H2533" s="5"/>
      <c r="I2533" s="5"/>
    </row>
    <row r="2534" spans="1:9" ht="15.75" customHeight="1" x14ac:dyDescent="0.25">
      <c r="A2534" s="5">
        <v>2013</v>
      </c>
      <c r="B2534" s="5" t="s">
        <v>54</v>
      </c>
      <c r="C2534" s="5" t="s">
        <v>654</v>
      </c>
      <c r="D2534" s="5" t="s">
        <v>1113</v>
      </c>
      <c r="E2534" s="5">
        <v>7.4571364226520798E-4</v>
      </c>
      <c r="F2534" s="5"/>
      <c r="G2534" s="5"/>
      <c r="H2534" s="5"/>
      <c r="I2534" s="5"/>
    </row>
    <row r="2535" spans="1:9" ht="15.75" customHeight="1" x14ac:dyDescent="0.25">
      <c r="A2535" s="5">
        <v>2013</v>
      </c>
      <c r="B2535" s="5" t="s">
        <v>60</v>
      </c>
      <c r="C2535" s="5" t="s">
        <v>654</v>
      </c>
      <c r="D2535" s="5" t="s">
        <v>1113</v>
      </c>
      <c r="E2535" s="5">
        <v>7.5132236071026801E-3</v>
      </c>
      <c r="F2535" s="5"/>
      <c r="G2535" s="5"/>
      <c r="H2535" s="5"/>
      <c r="I2535" s="5"/>
    </row>
    <row r="2536" spans="1:9" ht="15.75" customHeight="1" x14ac:dyDescent="0.25">
      <c r="A2536" s="5">
        <v>2013</v>
      </c>
      <c r="B2536" s="5" t="s">
        <v>62</v>
      </c>
      <c r="C2536" s="5" t="s">
        <v>654</v>
      </c>
      <c r="D2536" s="5" t="s">
        <v>1113</v>
      </c>
      <c r="E2536" s="5">
        <v>9.7133229508689998E-3</v>
      </c>
      <c r="F2536" s="5"/>
      <c r="G2536" s="5"/>
      <c r="H2536" s="5"/>
      <c r="I2536" s="5"/>
    </row>
    <row r="2537" spans="1:9" ht="15.75" customHeight="1" x14ac:dyDescent="0.25">
      <c r="A2537" s="5">
        <v>2013</v>
      </c>
      <c r="B2537" s="5" t="s">
        <v>66</v>
      </c>
      <c r="C2537" s="5" t="s">
        <v>654</v>
      </c>
      <c r="D2537" s="5" t="s">
        <v>1113</v>
      </c>
      <c r="E2537" s="5">
        <v>3.8256974047966401E-3</v>
      </c>
      <c r="F2537" s="5"/>
      <c r="G2537" s="5"/>
      <c r="H2537" s="5"/>
      <c r="I2537" s="5"/>
    </row>
    <row r="2538" spans="1:9" ht="15.75" customHeight="1" x14ac:dyDescent="0.25">
      <c r="A2538" s="5">
        <v>2013</v>
      </c>
      <c r="B2538" s="5" t="s">
        <v>64</v>
      </c>
      <c r="C2538" s="5" t="s">
        <v>654</v>
      </c>
      <c r="D2538" s="5" t="s">
        <v>1113</v>
      </c>
      <c r="E2538" s="5">
        <v>1.6014252542533101E-2</v>
      </c>
      <c r="F2538" s="5"/>
      <c r="G2538" s="5"/>
      <c r="H2538" s="5"/>
      <c r="I2538" s="5"/>
    </row>
    <row r="2539" spans="1:9" ht="15.75" customHeight="1" x14ac:dyDescent="0.25">
      <c r="A2539" s="5">
        <v>2013</v>
      </c>
      <c r="B2539" s="5" t="s">
        <v>87</v>
      </c>
      <c r="C2539" s="5" t="s">
        <v>654</v>
      </c>
      <c r="D2539" s="5" t="s">
        <v>1113</v>
      </c>
      <c r="E2539" s="5">
        <v>5.3472100419986396E-3</v>
      </c>
      <c r="F2539" s="5"/>
      <c r="G2539" s="5"/>
      <c r="H2539" s="5"/>
      <c r="I2539" s="5"/>
    </row>
    <row r="2540" spans="1:9" ht="15.75" customHeight="1" x14ac:dyDescent="0.25">
      <c r="A2540" s="5">
        <v>2013</v>
      </c>
      <c r="B2540" s="5" t="s">
        <v>90</v>
      </c>
      <c r="C2540" s="5" t="s">
        <v>654</v>
      </c>
      <c r="D2540" s="5" t="s">
        <v>1113</v>
      </c>
      <c r="E2540" s="5">
        <v>2.11950915963912E-3</v>
      </c>
      <c r="F2540" s="5"/>
      <c r="G2540" s="5"/>
      <c r="H2540" s="5"/>
      <c r="I2540" s="5"/>
    </row>
    <row r="2541" spans="1:9" ht="15.75" customHeight="1" x14ac:dyDescent="0.25">
      <c r="A2541" s="5">
        <v>2013</v>
      </c>
      <c r="B2541" s="5" t="s">
        <v>72</v>
      </c>
      <c r="C2541" s="5" t="s">
        <v>654</v>
      </c>
      <c r="D2541" s="5" t="s">
        <v>1113</v>
      </c>
      <c r="E2541" s="5">
        <v>1.3721601097410401E-2</v>
      </c>
      <c r="F2541" s="5"/>
      <c r="G2541" s="5"/>
      <c r="H2541" s="5"/>
      <c r="I2541" s="5"/>
    </row>
    <row r="2542" spans="1:9" ht="15.75" customHeight="1" x14ac:dyDescent="0.25">
      <c r="A2542" s="5">
        <v>2013</v>
      </c>
      <c r="B2542" s="5" t="s">
        <v>79</v>
      </c>
      <c r="C2542" s="5" t="s">
        <v>654</v>
      </c>
      <c r="D2542" s="5" t="s">
        <v>1113</v>
      </c>
      <c r="E2542" s="5">
        <v>6.4338383252932996E-4</v>
      </c>
      <c r="F2542" s="5"/>
      <c r="G2542" s="5"/>
      <c r="H2542" s="5"/>
      <c r="I2542" s="5"/>
    </row>
    <row r="2543" spans="1:9" ht="15.75" customHeight="1" x14ac:dyDescent="0.25">
      <c r="A2543" s="5">
        <v>2013</v>
      </c>
      <c r="B2543" s="5" t="s">
        <v>82</v>
      </c>
      <c r="C2543" s="5" t="s">
        <v>654</v>
      </c>
      <c r="D2543" s="5" t="s">
        <v>1113</v>
      </c>
      <c r="E2543" s="5">
        <v>2.9662380877788303E-4</v>
      </c>
      <c r="F2543" s="5"/>
      <c r="G2543" s="5"/>
      <c r="H2543" s="5"/>
      <c r="I2543" s="5"/>
    </row>
    <row r="2544" spans="1:9" ht="15.75" customHeight="1" x14ac:dyDescent="0.25">
      <c r="A2544" s="5">
        <v>2013</v>
      </c>
      <c r="B2544" s="5" t="s">
        <v>74</v>
      </c>
      <c r="C2544" s="5" t="s">
        <v>654</v>
      </c>
      <c r="D2544" s="5" t="s">
        <v>1113</v>
      </c>
      <c r="E2544" s="5">
        <v>1.55175043465599E-4</v>
      </c>
      <c r="F2544" s="5"/>
      <c r="G2544" s="5"/>
      <c r="H2544" s="5"/>
      <c r="I2544" s="5"/>
    </row>
    <row r="2545" spans="1:9" ht="15.75" customHeight="1" x14ac:dyDescent="0.25">
      <c r="A2545" s="5">
        <v>2013</v>
      </c>
      <c r="B2545" s="5" t="s">
        <v>85</v>
      </c>
      <c r="C2545" s="5" t="s">
        <v>654</v>
      </c>
      <c r="D2545" s="5" t="s">
        <v>1113</v>
      </c>
      <c r="E2545" s="5">
        <v>2.4174043828932E-3</v>
      </c>
      <c r="F2545" s="5"/>
      <c r="G2545" s="5"/>
      <c r="H2545" s="5"/>
      <c r="I2545" s="5"/>
    </row>
    <row r="2546" spans="1:9" ht="15.75" customHeight="1" x14ac:dyDescent="0.25">
      <c r="A2546" s="5">
        <v>2013</v>
      </c>
      <c r="B2546" s="5" t="s">
        <v>93</v>
      </c>
      <c r="C2546" s="5" t="s">
        <v>654</v>
      </c>
      <c r="D2546" s="5" t="s">
        <v>1113</v>
      </c>
      <c r="E2546" s="5">
        <v>2.78485697401222E-2</v>
      </c>
      <c r="F2546" s="5"/>
      <c r="G2546" s="5"/>
      <c r="H2546" s="5"/>
      <c r="I2546" s="5"/>
    </row>
    <row r="2547" spans="1:9" ht="15.75" customHeight="1" x14ac:dyDescent="0.25">
      <c r="A2547" s="5">
        <v>2013</v>
      </c>
      <c r="B2547" s="5" t="s">
        <v>95</v>
      </c>
      <c r="C2547" s="5" t="s">
        <v>654</v>
      </c>
      <c r="D2547" s="5" t="s">
        <v>1113</v>
      </c>
      <c r="E2547" s="5">
        <v>3.3357082606020202E-2</v>
      </c>
      <c r="F2547" s="5"/>
      <c r="G2547" s="5"/>
      <c r="H2547" s="5"/>
      <c r="I2547" s="5"/>
    </row>
    <row r="2548" spans="1:9" ht="15.75" customHeight="1" x14ac:dyDescent="0.25">
      <c r="A2548" s="5">
        <v>2013</v>
      </c>
      <c r="B2548" s="5" t="s">
        <v>98</v>
      </c>
      <c r="C2548" s="5" t="s">
        <v>654</v>
      </c>
      <c r="D2548" s="5" t="s">
        <v>1113</v>
      </c>
      <c r="E2548" s="5">
        <v>1.6805956401509401E-3</v>
      </c>
      <c r="F2548" s="5"/>
      <c r="G2548" s="5"/>
      <c r="H2548" s="5"/>
      <c r="I2548" s="5"/>
    </row>
    <row r="2549" spans="1:9" ht="15.75" customHeight="1" x14ac:dyDescent="0.25">
      <c r="A2549" s="5">
        <v>2013</v>
      </c>
      <c r="B2549" s="5" t="s">
        <v>101</v>
      </c>
      <c r="C2549" s="5" t="s">
        <v>654</v>
      </c>
      <c r="D2549" s="5" t="s">
        <v>1113</v>
      </c>
      <c r="E2549" s="5">
        <v>2.93310258991177E-3</v>
      </c>
      <c r="F2549" s="5"/>
      <c r="G2549" s="5"/>
      <c r="H2549" s="5"/>
      <c r="I2549" s="5"/>
    </row>
    <row r="2550" spans="1:9" ht="15.75" customHeight="1" x14ac:dyDescent="0.25">
      <c r="A2550" s="5">
        <v>2013</v>
      </c>
      <c r="B2550" s="5" t="s">
        <v>104</v>
      </c>
      <c r="C2550" s="5" t="s">
        <v>654</v>
      </c>
      <c r="D2550" s="5" t="s">
        <v>1113</v>
      </c>
      <c r="E2550" s="5">
        <v>3.63567061011454E-4</v>
      </c>
      <c r="F2550" s="5"/>
      <c r="G2550" s="5"/>
      <c r="H2550" s="5"/>
      <c r="I2550" s="5"/>
    </row>
    <row r="2551" spans="1:9" ht="15.75" customHeight="1" x14ac:dyDescent="0.25">
      <c r="A2551" s="5">
        <v>2013</v>
      </c>
      <c r="B2551" s="5" t="s">
        <v>106</v>
      </c>
      <c r="C2551" s="5" t="s">
        <v>654</v>
      </c>
      <c r="D2551" s="5" t="s">
        <v>1113</v>
      </c>
      <c r="E2551" s="5">
        <v>6.1102786480573398E-3</v>
      </c>
      <c r="F2551" s="5"/>
      <c r="G2551" s="5"/>
      <c r="H2551" s="5"/>
      <c r="I2551" s="5"/>
    </row>
    <row r="2552" spans="1:9" ht="15.75" customHeight="1" x14ac:dyDescent="0.25">
      <c r="A2552" s="5">
        <v>2013</v>
      </c>
      <c r="B2552" s="5" t="s">
        <v>109</v>
      </c>
      <c r="C2552" s="5" t="s">
        <v>654</v>
      </c>
      <c r="D2552" s="5" t="s">
        <v>1113</v>
      </c>
      <c r="E2552" s="5">
        <v>8.9416712037420198E-3</v>
      </c>
      <c r="F2552" s="5"/>
      <c r="G2552" s="5"/>
      <c r="H2552" s="5"/>
      <c r="I2552" s="5"/>
    </row>
    <row r="2553" spans="1:9" ht="15.75" customHeight="1" x14ac:dyDescent="0.25">
      <c r="A2553" s="5">
        <v>2013</v>
      </c>
      <c r="B2553" s="5" t="s">
        <v>112</v>
      </c>
      <c r="C2553" s="5" t="s">
        <v>654</v>
      </c>
      <c r="D2553" s="5" t="s">
        <v>1113</v>
      </c>
      <c r="E2553" s="5">
        <v>3.7167136926956897E-2</v>
      </c>
      <c r="F2553" s="5"/>
      <c r="G2553" s="5"/>
      <c r="H2553" s="5"/>
      <c r="I2553" s="5"/>
    </row>
    <row r="2554" spans="1:9" ht="15.75" customHeight="1" x14ac:dyDescent="0.25">
      <c r="A2554" s="5">
        <v>2013</v>
      </c>
      <c r="B2554" s="5" t="s">
        <v>114</v>
      </c>
      <c r="C2554" s="5" t="s">
        <v>654</v>
      </c>
      <c r="D2554" s="5" t="s">
        <v>1113</v>
      </c>
      <c r="E2554" s="5">
        <v>0.33389751522889299</v>
      </c>
      <c r="F2554" s="5"/>
      <c r="G2554" s="5"/>
      <c r="H2554" s="5"/>
      <c r="I2554" s="5"/>
    </row>
    <row r="2555" spans="1:9" ht="15.75" customHeight="1" x14ac:dyDescent="0.25">
      <c r="A2555" s="5">
        <v>2013</v>
      </c>
      <c r="B2555" s="5" t="s">
        <v>117</v>
      </c>
      <c r="C2555" s="5" t="s">
        <v>654</v>
      </c>
      <c r="D2555" s="5" t="s">
        <v>1113</v>
      </c>
      <c r="E2555" s="5">
        <v>1.7639729397465899E-3</v>
      </c>
      <c r="F2555" s="5"/>
      <c r="G2555" s="5"/>
      <c r="H2555" s="5"/>
      <c r="I2555" s="5"/>
    </row>
    <row r="2556" spans="1:9" ht="15.75" customHeight="1" x14ac:dyDescent="0.25">
      <c r="A2556" s="5">
        <v>2013</v>
      </c>
      <c r="B2556" s="5" t="s">
        <v>122</v>
      </c>
      <c r="C2556" s="5" t="s">
        <v>654</v>
      </c>
      <c r="D2556" s="5" t="s">
        <v>1113</v>
      </c>
      <c r="E2556" s="5">
        <v>1.5452843392646499E-2</v>
      </c>
      <c r="F2556" s="5"/>
      <c r="G2556" s="5"/>
      <c r="H2556" s="5"/>
      <c r="I2556" s="5"/>
    </row>
    <row r="2557" spans="1:9" ht="15.75" customHeight="1" x14ac:dyDescent="0.25">
      <c r="A2557" s="5">
        <v>2013</v>
      </c>
      <c r="B2557" s="5" t="s">
        <v>124</v>
      </c>
      <c r="C2557" s="5" t="s">
        <v>654</v>
      </c>
      <c r="D2557" s="5" t="s">
        <v>1113</v>
      </c>
      <c r="E2557" s="5">
        <v>1.58190888585029E-3</v>
      </c>
      <c r="F2557" s="5"/>
      <c r="G2557" s="5"/>
      <c r="H2557" s="5"/>
      <c r="I2557" s="5"/>
    </row>
    <row r="2558" spans="1:9" ht="15.75" customHeight="1" x14ac:dyDescent="0.25">
      <c r="A2558" s="5">
        <v>2013</v>
      </c>
      <c r="B2558" s="5" t="s">
        <v>130</v>
      </c>
      <c r="C2558" s="5" t="s">
        <v>654</v>
      </c>
      <c r="D2558" s="5" t="s">
        <v>1113</v>
      </c>
      <c r="E2558" s="5">
        <v>4.2252957897671202E-3</v>
      </c>
      <c r="F2558" s="5"/>
      <c r="G2558" s="5"/>
      <c r="H2558" s="5"/>
      <c r="I2558" s="5"/>
    </row>
    <row r="2559" spans="1:9" ht="15.75" customHeight="1" x14ac:dyDescent="0.25">
      <c r="A2559" s="5">
        <v>2013</v>
      </c>
      <c r="B2559" s="5" t="s">
        <v>127</v>
      </c>
      <c r="C2559" s="5" t="s">
        <v>654</v>
      </c>
      <c r="D2559" s="5" t="s">
        <v>1113</v>
      </c>
      <c r="E2559" s="5">
        <v>1.14846613477457E-2</v>
      </c>
      <c r="F2559" s="5"/>
      <c r="G2559" s="5"/>
      <c r="H2559" s="5"/>
      <c r="I2559" s="5"/>
    </row>
    <row r="2560" spans="1:9" ht="15.75" customHeight="1" x14ac:dyDescent="0.25">
      <c r="A2560" s="5">
        <v>2013</v>
      </c>
      <c r="B2560" s="5" t="s">
        <v>132</v>
      </c>
      <c r="C2560" s="5" t="s">
        <v>654</v>
      </c>
      <c r="D2560" s="5" t="s">
        <v>1113</v>
      </c>
      <c r="E2560" s="5">
        <v>2.5318879153835802E-3</v>
      </c>
      <c r="F2560" s="5"/>
      <c r="G2560" s="5"/>
      <c r="H2560" s="5"/>
      <c r="I2560" s="5"/>
    </row>
    <row r="2561" spans="1:9" ht="15.75" customHeight="1" x14ac:dyDescent="0.25">
      <c r="A2561" s="5">
        <v>2013</v>
      </c>
      <c r="B2561" s="5" t="s">
        <v>3</v>
      </c>
      <c r="C2561" s="5" t="s">
        <v>654</v>
      </c>
      <c r="D2561" s="5" t="s">
        <v>1115</v>
      </c>
      <c r="E2561" s="5">
        <v>7.0946703573178199E-2</v>
      </c>
      <c r="F2561" s="5"/>
      <c r="G2561" s="5"/>
      <c r="H2561" s="5"/>
      <c r="I2561" s="5"/>
    </row>
    <row r="2562" spans="1:9" ht="15.75" customHeight="1" x14ac:dyDescent="0.25">
      <c r="A2562" s="5">
        <v>2013</v>
      </c>
      <c r="B2562" s="5" t="s">
        <v>12</v>
      </c>
      <c r="C2562" s="5" t="s">
        <v>654</v>
      </c>
      <c r="D2562" s="5" t="s">
        <v>1115</v>
      </c>
      <c r="E2562" s="5">
        <v>1.32638528313915E-2</v>
      </c>
      <c r="F2562" s="5"/>
      <c r="G2562" s="5"/>
      <c r="H2562" s="5"/>
      <c r="I2562" s="5"/>
    </row>
    <row r="2563" spans="1:9" ht="15.75" customHeight="1" x14ac:dyDescent="0.25">
      <c r="A2563" s="5">
        <v>2013</v>
      </c>
      <c r="B2563" s="5" t="s">
        <v>8</v>
      </c>
      <c r="C2563" s="5" t="s">
        <v>654</v>
      </c>
      <c r="D2563" s="5" t="s">
        <v>1115</v>
      </c>
      <c r="E2563" s="5">
        <v>5.7279804698157403E-4</v>
      </c>
      <c r="F2563" s="5"/>
      <c r="G2563" s="5"/>
      <c r="H2563" s="5"/>
      <c r="I2563" s="5"/>
    </row>
    <row r="2564" spans="1:9" ht="15.75" customHeight="1" x14ac:dyDescent="0.25">
      <c r="A2564" s="5">
        <v>2013</v>
      </c>
      <c r="B2564" s="5" t="s">
        <v>15</v>
      </c>
      <c r="C2564" s="5" t="s">
        <v>654</v>
      </c>
      <c r="D2564" s="5" t="s">
        <v>1115</v>
      </c>
      <c r="E2564" s="5">
        <v>7.0074560360059096E-3</v>
      </c>
      <c r="F2564" s="5"/>
      <c r="G2564" s="5"/>
      <c r="H2564" s="5"/>
      <c r="I2564" s="5"/>
    </row>
    <row r="2565" spans="1:9" ht="15.75" customHeight="1" x14ac:dyDescent="0.25">
      <c r="A2565" s="5">
        <v>2013</v>
      </c>
      <c r="B2565" s="5" t="s">
        <v>17</v>
      </c>
      <c r="C2565" s="5" t="s">
        <v>654</v>
      </c>
      <c r="D2565" s="5" t="s">
        <v>1115</v>
      </c>
      <c r="E2565" s="5">
        <v>3.2377859369278599E-3</v>
      </c>
      <c r="F2565" s="5"/>
      <c r="G2565" s="5"/>
      <c r="H2565" s="5"/>
      <c r="I2565" s="5"/>
    </row>
    <row r="2566" spans="1:9" ht="15.75" customHeight="1" x14ac:dyDescent="0.25">
      <c r="A2566" s="5">
        <v>2013</v>
      </c>
      <c r="B2566" s="5" t="s">
        <v>23</v>
      </c>
      <c r="C2566" s="5" t="s">
        <v>654</v>
      </c>
      <c r="D2566" s="5" t="s">
        <v>1115</v>
      </c>
      <c r="E2566" s="5">
        <v>1.1806452731040701E-3</v>
      </c>
      <c r="F2566" s="5"/>
      <c r="G2566" s="5"/>
      <c r="H2566" s="5"/>
      <c r="I2566" s="5"/>
    </row>
    <row r="2567" spans="1:9" ht="15.75" customHeight="1" x14ac:dyDescent="0.25">
      <c r="A2567" s="5">
        <v>2013</v>
      </c>
      <c r="B2567" s="5" t="s">
        <v>26</v>
      </c>
      <c r="C2567" s="5" t="s">
        <v>654</v>
      </c>
      <c r="D2567" s="5" t="s">
        <v>1115</v>
      </c>
      <c r="E2567" s="5">
        <v>8.9479332126515701E-4</v>
      </c>
      <c r="F2567" s="5"/>
      <c r="G2567" s="5"/>
      <c r="H2567" s="5"/>
      <c r="I2567" s="5"/>
    </row>
    <row r="2568" spans="1:9" ht="15.75" customHeight="1" x14ac:dyDescent="0.25">
      <c r="A2568" s="5">
        <v>2013</v>
      </c>
      <c r="B2568" s="5" t="s">
        <v>28</v>
      </c>
      <c r="C2568" s="5" t="s">
        <v>654</v>
      </c>
      <c r="D2568" s="5" t="s">
        <v>1115</v>
      </c>
      <c r="E2568" s="5">
        <v>8.7933991935326E-4</v>
      </c>
      <c r="F2568" s="5"/>
      <c r="G2568" s="5"/>
      <c r="H2568" s="5"/>
      <c r="I2568" s="5"/>
    </row>
    <row r="2569" spans="1:9" ht="15.75" customHeight="1" x14ac:dyDescent="0.25">
      <c r="A2569" s="5">
        <v>2013</v>
      </c>
      <c r="B2569" s="5" t="s">
        <v>42</v>
      </c>
      <c r="C2569" s="5" t="s">
        <v>654</v>
      </c>
      <c r="D2569" s="5" t="s">
        <v>1115</v>
      </c>
      <c r="E2569" s="5">
        <v>5.4349818227521097E-3</v>
      </c>
      <c r="F2569" s="5"/>
      <c r="G2569" s="5"/>
      <c r="H2569" s="5"/>
      <c r="I2569" s="5"/>
    </row>
    <row r="2570" spans="1:9" ht="15.75" customHeight="1" x14ac:dyDescent="0.25">
      <c r="A2570" s="5">
        <v>2013</v>
      </c>
      <c r="B2570" s="5" t="s">
        <v>36</v>
      </c>
      <c r="C2570" s="5" t="s">
        <v>654</v>
      </c>
      <c r="D2570" s="5" t="s">
        <v>1115</v>
      </c>
      <c r="E2570" s="5">
        <v>5.6106103636678901E-2</v>
      </c>
      <c r="F2570" s="5"/>
      <c r="G2570" s="5"/>
      <c r="H2570" s="5"/>
      <c r="I2570" s="5"/>
    </row>
    <row r="2571" spans="1:9" ht="15.75" customHeight="1" x14ac:dyDescent="0.25">
      <c r="A2571" s="5">
        <v>2013</v>
      </c>
      <c r="B2571" s="5" t="s">
        <v>39</v>
      </c>
      <c r="C2571" s="5" t="s">
        <v>654</v>
      </c>
      <c r="D2571" s="5" t="s">
        <v>1115</v>
      </c>
      <c r="E2571" s="5">
        <v>0.41545916527820498</v>
      </c>
      <c r="F2571" s="5"/>
      <c r="G2571" s="5"/>
      <c r="H2571" s="5"/>
      <c r="I2571" s="5"/>
    </row>
    <row r="2572" spans="1:9" ht="15.75" customHeight="1" x14ac:dyDescent="0.25">
      <c r="A2572" s="5">
        <v>2013</v>
      </c>
      <c r="B2572" s="5" t="s">
        <v>45</v>
      </c>
      <c r="C2572" s="5" t="s">
        <v>654</v>
      </c>
      <c r="D2572" s="5" t="s">
        <v>1115</v>
      </c>
      <c r="E2572" s="5">
        <v>2.46368869789336E-4</v>
      </c>
      <c r="F2572" s="5"/>
      <c r="G2572" s="5"/>
      <c r="H2572" s="5"/>
      <c r="I2572" s="5"/>
    </row>
    <row r="2573" spans="1:9" ht="15.75" customHeight="1" x14ac:dyDescent="0.25">
      <c r="A2573" s="5">
        <v>2013</v>
      </c>
      <c r="B2573" s="5" t="s">
        <v>47</v>
      </c>
      <c r="C2573" s="5" t="s">
        <v>654</v>
      </c>
      <c r="D2573" s="5" t="s">
        <v>1115</v>
      </c>
      <c r="E2573" s="5">
        <v>3.85999595902261E-2</v>
      </c>
      <c r="F2573" s="5"/>
      <c r="G2573" s="5"/>
      <c r="H2573" s="5"/>
      <c r="I2573" s="5"/>
    </row>
    <row r="2574" spans="1:9" ht="15.75" customHeight="1" x14ac:dyDescent="0.25">
      <c r="A2574" s="5">
        <v>2013</v>
      </c>
      <c r="B2574" s="5" t="s">
        <v>50</v>
      </c>
      <c r="C2574" s="5" t="s">
        <v>654</v>
      </c>
      <c r="D2574" s="5" t="s">
        <v>1115</v>
      </c>
      <c r="E2574" s="5">
        <v>9.2173827731802604E-4</v>
      </c>
      <c r="F2574" s="5"/>
      <c r="G2574" s="5"/>
      <c r="H2574" s="5"/>
      <c r="I2574" s="5"/>
    </row>
    <row r="2575" spans="1:9" ht="15.75" customHeight="1" x14ac:dyDescent="0.25">
      <c r="A2575" s="5">
        <v>2013</v>
      </c>
      <c r="B2575" s="5" t="s">
        <v>57</v>
      </c>
      <c r="C2575" s="5" t="s">
        <v>654</v>
      </c>
      <c r="D2575" s="5" t="s">
        <v>1115</v>
      </c>
      <c r="E2575" s="5">
        <v>6.4322208671504697E-4</v>
      </c>
      <c r="F2575" s="5"/>
      <c r="G2575" s="5"/>
      <c r="H2575" s="5"/>
      <c r="I2575" s="5"/>
    </row>
    <row r="2576" spans="1:9" ht="15.75" customHeight="1" x14ac:dyDescent="0.25">
      <c r="A2576" s="5">
        <v>2013</v>
      </c>
      <c r="B2576" s="5" t="s">
        <v>60</v>
      </c>
      <c r="C2576" s="5" t="s">
        <v>654</v>
      </c>
      <c r="D2576" s="5" t="s">
        <v>1115</v>
      </c>
      <c r="E2576" s="5">
        <v>8.2716173772640594E-2</v>
      </c>
      <c r="F2576" s="5"/>
      <c r="G2576" s="5"/>
      <c r="H2576" s="5"/>
      <c r="I2576" s="5"/>
    </row>
    <row r="2577" spans="1:9" ht="15.75" customHeight="1" x14ac:dyDescent="0.25">
      <c r="A2577" s="5">
        <v>2013</v>
      </c>
      <c r="B2577" s="5" t="s">
        <v>62</v>
      </c>
      <c r="C2577" s="5" t="s">
        <v>654</v>
      </c>
      <c r="D2577" s="5" t="s">
        <v>1115</v>
      </c>
      <c r="E2577" s="5">
        <v>8.5283825600879892E-3</v>
      </c>
      <c r="F2577" s="5"/>
      <c r="G2577" s="5"/>
      <c r="H2577" s="5"/>
      <c r="I2577" s="5"/>
    </row>
    <row r="2578" spans="1:9" ht="15.75" customHeight="1" x14ac:dyDescent="0.25">
      <c r="A2578" s="5">
        <v>2013</v>
      </c>
      <c r="B2578" s="5" t="s">
        <v>66</v>
      </c>
      <c r="C2578" s="5" t="s">
        <v>654</v>
      </c>
      <c r="D2578" s="5" t="s">
        <v>1115</v>
      </c>
      <c r="E2578" s="40">
        <v>2.9251561389943801E-5</v>
      </c>
      <c r="F2578" s="5"/>
      <c r="G2578" s="5"/>
      <c r="H2578" s="5"/>
      <c r="I2578" s="5"/>
    </row>
    <row r="2579" spans="1:9" ht="15.75" customHeight="1" x14ac:dyDescent="0.25">
      <c r="A2579" s="5">
        <v>2013</v>
      </c>
      <c r="B2579" s="5" t="s">
        <v>64</v>
      </c>
      <c r="C2579" s="5" t="s">
        <v>654</v>
      </c>
      <c r="D2579" s="5" t="s">
        <v>1115</v>
      </c>
      <c r="E2579" s="5">
        <v>8.6890347553305394E-3</v>
      </c>
      <c r="F2579" s="5"/>
      <c r="G2579" s="5"/>
      <c r="H2579" s="5"/>
      <c r="I2579" s="5"/>
    </row>
    <row r="2580" spans="1:9" ht="15.75" customHeight="1" x14ac:dyDescent="0.25">
      <c r="A2580" s="5">
        <v>2013</v>
      </c>
      <c r="B2580" s="5" t="s">
        <v>87</v>
      </c>
      <c r="C2580" s="5" t="s">
        <v>654</v>
      </c>
      <c r="D2580" s="5" t="s">
        <v>1115</v>
      </c>
      <c r="E2580" s="5">
        <v>5.3497777000628896E-3</v>
      </c>
      <c r="F2580" s="5"/>
      <c r="G2580" s="5"/>
      <c r="H2580" s="5"/>
      <c r="I2580" s="5"/>
    </row>
    <row r="2581" spans="1:9" ht="15.75" customHeight="1" x14ac:dyDescent="0.25">
      <c r="A2581" s="5">
        <v>2013</v>
      </c>
      <c r="B2581" s="5" t="s">
        <v>72</v>
      </c>
      <c r="C2581" s="5" t="s">
        <v>654</v>
      </c>
      <c r="D2581" s="5" t="s">
        <v>1115</v>
      </c>
      <c r="E2581" s="5">
        <v>2.3080629750320998E-3</v>
      </c>
      <c r="F2581" s="5"/>
      <c r="G2581" s="5"/>
      <c r="H2581" s="5"/>
      <c r="I2581" s="5"/>
    </row>
    <row r="2582" spans="1:9" ht="15.75" customHeight="1" x14ac:dyDescent="0.25">
      <c r="A2582" s="5">
        <v>2013</v>
      </c>
      <c r="B2582" s="5" t="s">
        <v>79</v>
      </c>
      <c r="C2582" s="5" t="s">
        <v>654</v>
      </c>
      <c r="D2582" s="5" t="s">
        <v>1115</v>
      </c>
      <c r="E2582" s="5">
        <v>1.0640769288219299E-3</v>
      </c>
      <c r="F2582" s="5"/>
      <c r="G2582" s="5"/>
      <c r="H2582" s="5"/>
      <c r="I2582" s="5"/>
    </row>
    <row r="2583" spans="1:9" ht="15.75" customHeight="1" x14ac:dyDescent="0.25">
      <c r="A2583" s="5">
        <v>2013</v>
      </c>
      <c r="B2583" s="5" t="s">
        <v>85</v>
      </c>
      <c r="C2583" s="5" t="s">
        <v>654</v>
      </c>
      <c r="D2583" s="5" t="s">
        <v>1115</v>
      </c>
      <c r="E2583" s="5">
        <v>4.9031013199440799E-3</v>
      </c>
      <c r="F2583" s="5"/>
      <c r="G2583" s="5"/>
      <c r="H2583" s="5"/>
      <c r="I2583" s="5"/>
    </row>
    <row r="2584" spans="1:9" ht="15.75" customHeight="1" x14ac:dyDescent="0.25">
      <c r="A2584" s="5">
        <v>2013</v>
      </c>
      <c r="B2584" s="5" t="s">
        <v>93</v>
      </c>
      <c r="C2584" s="5" t="s">
        <v>654</v>
      </c>
      <c r="D2584" s="5" t="s">
        <v>1115</v>
      </c>
      <c r="E2584" s="5">
        <v>0.132009138540538</v>
      </c>
      <c r="F2584" s="5"/>
      <c r="G2584" s="5"/>
      <c r="H2584" s="5"/>
      <c r="I2584" s="5"/>
    </row>
    <row r="2585" spans="1:9" ht="15.75" customHeight="1" x14ac:dyDescent="0.25">
      <c r="A2585" s="5">
        <v>2013</v>
      </c>
      <c r="B2585" s="5" t="s">
        <v>95</v>
      </c>
      <c r="C2585" s="5" t="s">
        <v>654</v>
      </c>
      <c r="D2585" s="5" t="s">
        <v>1115</v>
      </c>
      <c r="E2585" s="5">
        <v>4.8582890159390798E-4</v>
      </c>
      <c r="F2585" s="5"/>
      <c r="G2585" s="5"/>
      <c r="H2585" s="5"/>
      <c r="I2585" s="5"/>
    </row>
    <row r="2586" spans="1:9" ht="15.75" customHeight="1" x14ac:dyDescent="0.25">
      <c r="A2586" s="5">
        <v>2013</v>
      </c>
      <c r="B2586" s="5" t="s">
        <v>98</v>
      </c>
      <c r="C2586" s="5" t="s">
        <v>654</v>
      </c>
      <c r="D2586" s="5" t="s">
        <v>1115</v>
      </c>
      <c r="E2586" s="5">
        <v>2.58912362821209E-3</v>
      </c>
      <c r="F2586" s="5"/>
      <c r="G2586" s="5"/>
      <c r="H2586" s="5"/>
      <c r="I2586" s="5"/>
    </row>
    <row r="2587" spans="1:9" ht="15.75" customHeight="1" x14ac:dyDescent="0.25">
      <c r="A2587" s="5">
        <v>2013</v>
      </c>
      <c r="B2587" s="5" t="s">
        <v>101</v>
      </c>
      <c r="C2587" s="5" t="s">
        <v>654</v>
      </c>
      <c r="D2587" s="5" t="s">
        <v>1115</v>
      </c>
      <c r="E2587" s="5">
        <v>8.0228788394745398E-2</v>
      </c>
      <c r="F2587" s="5"/>
      <c r="G2587" s="5"/>
      <c r="H2587" s="5"/>
      <c r="I2587" s="5"/>
    </row>
    <row r="2588" spans="1:9" ht="15.75" customHeight="1" x14ac:dyDescent="0.25">
      <c r="A2588" s="5">
        <v>2013</v>
      </c>
      <c r="B2588" s="5" t="s">
        <v>106</v>
      </c>
      <c r="C2588" s="5" t="s">
        <v>654</v>
      </c>
      <c r="D2588" s="5" t="s">
        <v>1115</v>
      </c>
      <c r="E2588" s="5">
        <v>1.12779485812592E-2</v>
      </c>
      <c r="F2588" s="5"/>
      <c r="G2588" s="5"/>
      <c r="H2588" s="5"/>
      <c r="I2588" s="5"/>
    </row>
    <row r="2589" spans="1:9" ht="15.75" customHeight="1" x14ac:dyDescent="0.25">
      <c r="A2589" s="5">
        <v>2013</v>
      </c>
      <c r="B2589" s="5" t="s">
        <v>112</v>
      </c>
      <c r="C2589" s="5" t="s">
        <v>654</v>
      </c>
      <c r="D2589" s="5" t="s">
        <v>1115</v>
      </c>
      <c r="E2589" s="5">
        <v>5.7505000614249801E-3</v>
      </c>
      <c r="F2589" s="5"/>
      <c r="G2589" s="5"/>
      <c r="H2589" s="5"/>
      <c r="I2589" s="5"/>
    </row>
    <row r="2590" spans="1:9" ht="15.75" customHeight="1" x14ac:dyDescent="0.25">
      <c r="A2590" s="5">
        <v>2013</v>
      </c>
      <c r="B2590" s="5" t="s">
        <v>114</v>
      </c>
      <c r="C2590" s="5" t="s">
        <v>654</v>
      </c>
      <c r="D2590" s="5" t="s">
        <v>1115</v>
      </c>
      <c r="E2590" s="5">
        <v>1.1587794839595E-2</v>
      </c>
      <c r="F2590" s="5"/>
      <c r="G2590" s="5"/>
      <c r="H2590" s="5"/>
      <c r="I2590" s="5"/>
    </row>
    <row r="2591" spans="1:9" ht="15.75" customHeight="1" x14ac:dyDescent="0.25">
      <c r="A2591" s="5">
        <v>2013</v>
      </c>
      <c r="B2591" s="5" t="s">
        <v>117</v>
      </c>
      <c r="C2591" s="5" t="s">
        <v>654</v>
      </c>
      <c r="D2591" s="5" t="s">
        <v>1115</v>
      </c>
      <c r="E2591" s="5">
        <v>2.3569395883883001E-3</v>
      </c>
      <c r="F2591" s="5"/>
      <c r="G2591" s="5"/>
      <c r="H2591" s="5"/>
      <c r="I2591" s="5"/>
    </row>
    <row r="2592" spans="1:9" ht="15.75" customHeight="1" x14ac:dyDescent="0.25">
      <c r="A2592" s="5">
        <v>2013</v>
      </c>
      <c r="B2592" s="5" t="s">
        <v>122</v>
      </c>
      <c r="C2592" s="5" t="s">
        <v>654</v>
      </c>
      <c r="D2592" s="5" t="s">
        <v>1115</v>
      </c>
      <c r="E2592" s="5">
        <v>2.0666183599999102E-3</v>
      </c>
      <c r="F2592" s="5"/>
      <c r="G2592" s="5"/>
      <c r="H2592" s="5"/>
      <c r="I2592" s="5"/>
    </row>
    <row r="2593" spans="1:9" ht="15.75" customHeight="1" x14ac:dyDescent="0.25">
      <c r="A2593" s="5">
        <v>2013</v>
      </c>
      <c r="B2593" s="5" t="s">
        <v>124</v>
      </c>
      <c r="C2593" s="5" t="s">
        <v>654</v>
      </c>
      <c r="D2593" s="5" t="s">
        <v>1115</v>
      </c>
      <c r="E2593" s="5">
        <v>1.5695150252327699E-3</v>
      </c>
      <c r="F2593" s="5"/>
      <c r="G2593" s="5"/>
      <c r="H2593" s="5"/>
      <c r="I2593" s="5"/>
    </row>
    <row r="2594" spans="1:9" ht="15.75" customHeight="1" x14ac:dyDescent="0.25">
      <c r="A2594" s="5">
        <v>2013</v>
      </c>
      <c r="B2594" s="5" t="s">
        <v>130</v>
      </c>
      <c r="C2594" s="5" t="s">
        <v>654</v>
      </c>
      <c r="D2594" s="5" t="s">
        <v>1115</v>
      </c>
      <c r="E2594" s="5">
        <v>7.4484116445589403E-3</v>
      </c>
      <c r="F2594" s="5"/>
      <c r="G2594" s="5"/>
      <c r="H2594" s="5"/>
      <c r="I2594" s="5"/>
    </row>
    <row r="2595" spans="1:9" ht="15.75" customHeight="1" x14ac:dyDescent="0.25">
      <c r="A2595" s="5">
        <v>2013</v>
      </c>
      <c r="B2595" s="5" t="s">
        <v>127</v>
      </c>
      <c r="C2595" s="5" t="s">
        <v>654</v>
      </c>
      <c r="D2595" s="5" t="s">
        <v>1115</v>
      </c>
      <c r="E2595" s="5">
        <v>1.36466163612477E-2</v>
      </c>
      <c r="F2595" s="5"/>
      <c r="G2595" s="5"/>
      <c r="H2595" s="5"/>
      <c r="I2595" s="5"/>
    </row>
    <row r="2596" spans="1:9" ht="15.75" customHeight="1" x14ac:dyDescent="0.25">
      <c r="A2596" s="5">
        <v>2013</v>
      </c>
      <c r="B2596" s="5" t="s">
        <v>3</v>
      </c>
      <c r="C2596" s="5" t="s">
        <v>658</v>
      </c>
      <c r="D2596" s="5" t="s">
        <v>1113</v>
      </c>
      <c r="E2596" s="5">
        <v>2.09485919394789E-2</v>
      </c>
      <c r="F2596" s="5"/>
      <c r="G2596" s="5"/>
      <c r="H2596" s="5"/>
      <c r="I2596" s="5"/>
    </row>
    <row r="2597" spans="1:9" ht="15.75" customHeight="1" x14ac:dyDescent="0.25">
      <c r="A2597" s="5">
        <v>2013</v>
      </c>
      <c r="B2597" s="5" t="s">
        <v>12</v>
      </c>
      <c r="C2597" s="5" t="s">
        <v>658</v>
      </c>
      <c r="D2597" s="5" t="s">
        <v>1113</v>
      </c>
      <c r="E2597" s="5">
        <v>4.7121926431069102E-3</v>
      </c>
      <c r="F2597" s="5"/>
      <c r="G2597" s="5"/>
      <c r="H2597" s="5"/>
      <c r="I2597" s="5"/>
    </row>
    <row r="2598" spans="1:9" ht="15.75" customHeight="1" x14ac:dyDescent="0.25">
      <c r="A2598" s="5">
        <v>2013</v>
      </c>
      <c r="B2598" s="5" t="s">
        <v>36</v>
      </c>
      <c r="C2598" s="5" t="s">
        <v>658</v>
      </c>
      <c r="D2598" s="5" t="s">
        <v>1113</v>
      </c>
      <c r="E2598" s="5">
        <v>0.17265717930198901</v>
      </c>
      <c r="F2598" s="5"/>
      <c r="G2598" s="5"/>
      <c r="H2598" s="5"/>
      <c r="I2598" s="5"/>
    </row>
    <row r="2599" spans="1:9" ht="15.75" customHeight="1" x14ac:dyDescent="0.25">
      <c r="A2599" s="5">
        <v>2013</v>
      </c>
      <c r="B2599" s="5" t="s">
        <v>47</v>
      </c>
      <c r="C2599" s="5" t="s">
        <v>658</v>
      </c>
      <c r="D2599" s="5" t="s">
        <v>1113</v>
      </c>
      <c r="E2599" s="5">
        <v>0.51984362862929401</v>
      </c>
      <c r="F2599" s="5"/>
      <c r="G2599" s="5"/>
      <c r="H2599" s="5"/>
      <c r="I2599" s="5"/>
    </row>
    <row r="2600" spans="1:9" ht="15.75" customHeight="1" x14ac:dyDescent="0.25">
      <c r="A2600" s="5">
        <v>2013</v>
      </c>
      <c r="B2600" s="5" t="s">
        <v>50</v>
      </c>
      <c r="C2600" s="5" t="s">
        <v>658</v>
      </c>
      <c r="D2600" s="5" t="s">
        <v>1113</v>
      </c>
      <c r="E2600" s="5">
        <v>6.81570286218703E-2</v>
      </c>
      <c r="F2600" s="5"/>
      <c r="G2600" s="5"/>
      <c r="H2600" s="5"/>
      <c r="I2600" s="5"/>
    </row>
    <row r="2601" spans="1:9" ht="15.75" customHeight="1" x14ac:dyDescent="0.25">
      <c r="A2601" s="5">
        <v>2013</v>
      </c>
      <c r="B2601" s="5" t="s">
        <v>60</v>
      </c>
      <c r="C2601" s="5" t="s">
        <v>658</v>
      </c>
      <c r="D2601" s="5" t="s">
        <v>1113</v>
      </c>
      <c r="E2601" s="5">
        <v>3.5301797183604502E-3</v>
      </c>
      <c r="F2601" s="5"/>
      <c r="G2601" s="5"/>
      <c r="H2601" s="5"/>
      <c r="I2601" s="5"/>
    </row>
    <row r="2602" spans="1:9" ht="15.75" customHeight="1" x14ac:dyDescent="0.25">
      <c r="A2602" s="5">
        <v>2013</v>
      </c>
      <c r="B2602" s="5" t="s">
        <v>62</v>
      </c>
      <c r="C2602" s="5" t="s">
        <v>658</v>
      </c>
      <c r="D2602" s="5" t="s">
        <v>1113</v>
      </c>
      <c r="E2602" s="5">
        <v>1.72328955876182E-3</v>
      </c>
      <c r="F2602" s="5"/>
      <c r="G2602" s="5"/>
      <c r="H2602" s="5"/>
      <c r="I2602" s="5"/>
    </row>
    <row r="2603" spans="1:9" ht="15.75" customHeight="1" x14ac:dyDescent="0.25">
      <c r="A2603" s="5">
        <v>2013</v>
      </c>
      <c r="B2603" s="5" t="s">
        <v>87</v>
      </c>
      <c r="C2603" s="5" t="s">
        <v>658</v>
      </c>
      <c r="D2603" s="5" t="s">
        <v>1113</v>
      </c>
      <c r="E2603" s="5">
        <v>6.6095841404980302E-2</v>
      </c>
      <c r="F2603" s="5"/>
      <c r="G2603" s="5"/>
      <c r="H2603" s="5"/>
      <c r="I2603" s="5"/>
    </row>
    <row r="2604" spans="1:9" ht="15.75" customHeight="1" x14ac:dyDescent="0.25">
      <c r="A2604" s="5">
        <v>2013</v>
      </c>
      <c r="B2604" s="5" t="s">
        <v>79</v>
      </c>
      <c r="C2604" s="5" t="s">
        <v>658</v>
      </c>
      <c r="D2604" s="5" t="s">
        <v>1113</v>
      </c>
      <c r="E2604" s="5">
        <v>7.5621682538988502E-2</v>
      </c>
      <c r="F2604" s="5"/>
      <c r="G2604" s="5"/>
      <c r="H2604" s="5"/>
      <c r="I2604" s="5"/>
    </row>
    <row r="2605" spans="1:9" ht="15.75" customHeight="1" x14ac:dyDescent="0.25">
      <c r="A2605" s="5">
        <v>2013</v>
      </c>
      <c r="B2605" s="5" t="s">
        <v>85</v>
      </c>
      <c r="C2605" s="5" t="s">
        <v>658</v>
      </c>
      <c r="D2605" s="5" t="s">
        <v>1113</v>
      </c>
      <c r="E2605" s="40">
        <v>4.5612042198910798E-5</v>
      </c>
      <c r="F2605" s="5"/>
      <c r="G2605" s="5"/>
      <c r="H2605" s="5"/>
      <c r="I2605" s="5"/>
    </row>
    <row r="2606" spans="1:9" ht="15.75" customHeight="1" x14ac:dyDescent="0.25">
      <c r="A2606" s="5">
        <v>2013</v>
      </c>
      <c r="B2606" s="5" t="s">
        <v>101</v>
      </c>
      <c r="C2606" s="5" t="s">
        <v>658</v>
      </c>
      <c r="D2606" s="5" t="s">
        <v>1113</v>
      </c>
      <c r="E2606" s="5">
        <v>2.2720709358702299E-2</v>
      </c>
      <c r="F2606" s="5"/>
      <c r="G2606" s="5"/>
      <c r="H2606" s="5"/>
      <c r="I2606" s="5"/>
    </row>
    <row r="2607" spans="1:9" ht="15.75" customHeight="1" x14ac:dyDescent="0.25">
      <c r="A2607" s="5">
        <v>2013</v>
      </c>
      <c r="B2607" s="5" t="s">
        <v>114</v>
      </c>
      <c r="C2607" s="5" t="s">
        <v>658</v>
      </c>
      <c r="D2607" s="5" t="s">
        <v>1113</v>
      </c>
      <c r="E2607" s="5">
        <v>2.10531662284803E-3</v>
      </c>
      <c r="F2607" s="5"/>
      <c r="G2607" s="5"/>
      <c r="H2607" s="5"/>
      <c r="I2607" s="5"/>
    </row>
    <row r="2608" spans="1:9" ht="15.75" customHeight="1" x14ac:dyDescent="0.25">
      <c r="A2608" s="5">
        <v>2013</v>
      </c>
      <c r="B2608" s="5" t="s">
        <v>127</v>
      </c>
      <c r="C2608" s="5" t="s">
        <v>658</v>
      </c>
      <c r="D2608" s="5" t="s">
        <v>1113</v>
      </c>
      <c r="E2608" s="5">
        <v>4.1838747619419303E-2</v>
      </c>
      <c r="F2608" s="5"/>
      <c r="G2608" s="5"/>
      <c r="H2608" s="5"/>
      <c r="I2608" s="5"/>
    </row>
    <row r="2609" spans="1:9" ht="15.75" customHeight="1" x14ac:dyDescent="0.25">
      <c r="A2609" s="5">
        <v>2013</v>
      </c>
      <c r="B2609" s="5" t="s">
        <v>3</v>
      </c>
      <c r="C2609" s="5" t="s">
        <v>223</v>
      </c>
      <c r="D2609" s="5" t="s">
        <v>1111</v>
      </c>
      <c r="E2609" s="5">
        <v>8.6884908751091394E-2</v>
      </c>
      <c r="F2609" s="5"/>
      <c r="G2609" s="5"/>
      <c r="H2609" s="5"/>
      <c r="I2609" s="5"/>
    </row>
    <row r="2610" spans="1:9" ht="15.75" customHeight="1" x14ac:dyDescent="0.25">
      <c r="A2610" s="5">
        <v>2013</v>
      </c>
      <c r="B2610" s="5" t="s">
        <v>12</v>
      </c>
      <c r="C2610" s="5" t="s">
        <v>223</v>
      </c>
      <c r="D2610" s="5" t="s">
        <v>1111</v>
      </c>
      <c r="E2610" s="5">
        <v>5.6773490550379897E-3</v>
      </c>
      <c r="F2610" s="5"/>
      <c r="G2610" s="5"/>
      <c r="H2610" s="5"/>
      <c r="I2610" s="5"/>
    </row>
    <row r="2611" spans="1:9" ht="15.75" customHeight="1" x14ac:dyDescent="0.25">
      <c r="A2611" s="5">
        <v>2013</v>
      </c>
      <c r="B2611" s="5" t="s">
        <v>8</v>
      </c>
      <c r="C2611" s="5" t="s">
        <v>223</v>
      </c>
      <c r="D2611" s="5" t="s">
        <v>1111</v>
      </c>
      <c r="E2611" s="5">
        <v>2.3696212214147999E-2</v>
      </c>
      <c r="F2611" s="5"/>
      <c r="G2611" s="5"/>
      <c r="H2611" s="5"/>
      <c r="I2611" s="5"/>
    </row>
    <row r="2612" spans="1:9" ht="15.75" customHeight="1" x14ac:dyDescent="0.25">
      <c r="A2612" s="5">
        <v>2013</v>
      </c>
      <c r="B2612" s="5" t="s">
        <v>15</v>
      </c>
      <c r="C2612" s="5" t="s">
        <v>223</v>
      </c>
      <c r="D2612" s="5" t="s">
        <v>1111</v>
      </c>
      <c r="E2612" s="5">
        <v>8.8620405983676903E-2</v>
      </c>
      <c r="F2612" s="5"/>
      <c r="G2612" s="5"/>
      <c r="H2612" s="5"/>
      <c r="I2612" s="5"/>
    </row>
    <row r="2613" spans="1:9" ht="15.75" customHeight="1" x14ac:dyDescent="0.25">
      <c r="A2613" s="5">
        <v>2013</v>
      </c>
      <c r="B2613" s="5" t="s">
        <v>17</v>
      </c>
      <c r="C2613" s="5" t="s">
        <v>223</v>
      </c>
      <c r="D2613" s="5" t="s">
        <v>1111</v>
      </c>
      <c r="E2613" s="5">
        <v>2.4589217546923298E-2</v>
      </c>
      <c r="F2613" s="5"/>
      <c r="G2613" s="5"/>
      <c r="H2613" s="5"/>
      <c r="I2613" s="5"/>
    </row>
    <row r="2614" spans="1:9" ht="15.75" customHeight="1" x14ac:dyDescent="0.25">
      <c r="A2614" s="5">
        <v>2013</v>
      </c>
      <c r="B2614" s="5" t="s">
        <v>26</v>
      </c>
      <c r="C2614" s="5" t="s">
        <v>223</v>
      </c>
      <c r="D2614" s="5" t="s">
        <v>1111</v>
      </c>
      <c r="E2614" s="5">
        <v>4.6477770481393003E-2</v>
      </c>
      <c r="F2614" s="5"/>
      <c r="G2614" s="5"/>
      <c r="H2614" s="5"/>
      <c r="I2614" s="5"/>
    </row>
    <row r="2615" spans="1:9" ht="15.75" customHeight="1" x14ac:dyDescent="0.25">
      <c r="A2615" s="5">
        <v>2013</v>
      </c>
      <c r="B2615" s="5" t="s">
        <v>28</v>
      </c>
      <c r="C2615" s="5" t="s">
        <v>223</v>
      </c>
      <c r="D2615" s="5" t="s">
        <v>1111</v>
      </c>
      <c r="E2615" s="5">
        <v>9.3720458661971304E-3</v>
      </c>
      <c r="F2615" s="5"/>
      <c r="G2615" s="5"/>
      <c r="H2615" s="5"/>
      <c r="I2615" s="5"/>
    </row>
    <row r="2616" spans="1:9" ht="15.75" customHeight="1" x14ac:dyDescent="0.25">
      <c r="A2616" s="5">
        <v>2013</v>
      </c>
      <c r="B2616" s="5" t="s">
        <v>42</v>
      </c>
      <c r="C2616" s="5" t="s">
        <v>223</v>
      </c>
      <c r="D2616" s="5" t="s">
        <v>1111</v>
      </c>
      <c r="E2616" s="5">
        <v>1.32615802045072E-2</v>
      </c>
      <c r="F2616" s="5"/>
      <c r="G2616" s="5"/>
      <c r="H2616" s="5"/>
      <c r="I2616" s="5"/>
    </row>
    <row r="2617" spans="1:9" ht="15.75" customHeight="1" x14ac:dyDescent="0.25">
      <c r="A2617" s="5">
        <v>2013</v>
      </c>
      <c r="B2617" s="5" t="s">
        <v>36</v>
      </c>
      <c r="C2617" s="5" t="s">
        <v>223</v>
      </c>
      <c r="D2617" s="5" t="s">
        <v>1111</v>
      </c>
      <c r="E2617" s="5">
        <v>1.04707130331873E-2</v>
      </c>
      <c r="F2617" s="5"/>
      <c r="G2617" s="5"/>
      <c r="H2617" s="5"/>
      <c r="I2617" s="5"/>
    </row>
    <row r="2618" spans="1:9" ht="15.75" customHeight="1" x14ac:dyDescent="0.25">
      <c r="A2618" s="5">
        <v>2013</v>
      </c>
      <c r="B2618" s="5" t="s">
        <v>39</v>
      </c>
      <c r="C2618" s="5" t="s">
        <v>223</v>
      </c>
      <c r="D2618" s="5" t="s">
        <v>1111</v>
      </c>
      <c r="E2618" s="5">
        <v>4.2019960022225897E-2</v>
      </c>
      <c r="F2618" s="5"/>
      <c r="G2618" s="5"/>
      <c r="H2618" s="5"/>
      <c r="I2618" s="5"/>
    </row>
    <row r="2619" spans="1:9" ht="15.75" customHeight="1" x14ac:dyDescent="0.25">
      <c r="A2619" s="5">
        <v>2013</v>
      </c>
      <c r="B2619" s="5" t="s">
        <v>45</v>
      </c>
      <c r="C2619" s="5" t="s">
        <v>223</v>
      </c>
      <c r="D2619" s="5" t="s">
        <v>1111</v>
      </c>
      <c r="E2619" s="5">
        <v>1.1156252480570301E-2</v>
      </c>
      <c r="F2619" s="5"/>
      <c r="G2619" s="5"/>
      <c r="H2619" s="5"/>
      <c r="I2619" s="5"/>
    </row>
    <row r="2620" spans="1:9" ht="15.75" customHeight="1" x14ac:dyDescent="0.25">
      <c r="A2620" s="5">
        <v>2013</v>
      </c>
      <c r="B2620" s="5" t="s">
        <v>47</v>
      </c>
      <c r="C2620" s="5" t="s">
        <v>223</v>
      </c>
      <c r="D2620" s="5" t="s">
        <v>1111</v>
      </c>
      <c r="E2620" s="5">
        <v>4.7801944045548599E-2</v>
      </c>
      <c r="F2620" s="5"/>
      <c r="G2620" s="5"/>
      <c r="H2620" s="5"/>
      <c r="I2620" s="5"/>
    </row>
    <row r="2621" spans="1:9" ht="15.75" customHeight="1" x14ac:dyDescent="0.25">
      <c r="A2621" s="5">
        <v>2013</v>
      </c>
      <c r="B2621" s="5" t="s">
        <v>57</v>
      </c>
      <c r="C2621" s="5" t="s">
        <v>223</v>
      </c>
      <c r="D2621" s="5" t="s">
        <v>1111</v>
      </c>
      <c r="E2621" s="5">
        <v>1.93033475973646E-4</v>
      </c>
      <c r="F2621" s="5"/>
      <c r="G2621" s="5"/>
      <c r="H2621" s="5"/>
      <c r="I2621" s="5"/>
    </row>
    <row r="2622" spans="1:9" ht="15.75" customHeight="1" x14ac:dyDescent="0.25">
      <c r="A2622" s="5">
        <v>2013</v>
      </c>
      <c r="B2622" s="5" t="s">
        <v>54</v>
      </c>
      <c r="C2622" s="5" t="s">
        <v>223</v>
      </c>
      <c r="D2622" s="5" t="s">
        <v>1111</v>
      </c>
      <c r="E2622" s="5">
        <v>2.6501511794886499E-2</v>
      </c>
      <c r="F2622" s="5"/>
      <c r="G2622" s="5"/>
      <c r="H2622" s="5"/>
      <c r="I2622" s="5"/>
    </row>
    <row r="2623" spans="1:9" ht="15.75" customHeight="1" x14ac:dyDescent="0.25">
      <c r="A2623" s="5">
        <v>2013</v>
      </c>
      <c r="B2623" s="5" t="s">
        <v>52</v>
      </c>
      <c r="C2623" s="5" t="s">
        <v>223</v>
      </c>
      <c r="D2623" s="5" t="s">
        <v>1111</v>
      </c>
      <c r="E2623" s="5">
        <v>3.3212582174531099E-3</v>
      </c>
      <c r="F2623" s="5"/>
      <c r="G2623" s="5"/>
      <c r="H2623" s="5"/>
      <c r="I2623" s="5"/>
    </row>
    <row r="2624" spans="1:9" ht="15.75" customHeight="1" x14ac:dyDescent="0.25">
      <c r="A2624" s="5">
        <v>2013</v>
      </c>
      <c r="B2624" s="5" t="s">
        <v>60</v>
      </c>
      <c r="C2624" s="5" t="s">
        <v>223</v>
      </c>
      <c r="D2624" s="5" t="s">
        <v>1111</v>
      </c>
      <c r="E2624" s="5">
        <v>3.8469587305252601E-2</v>
      </c>
      <c r="F2624" s="5"/>
      <c r="G2624" s="5"/>
      <c r="H2624" s="5"/>
      <c r="I2624" s="5"/>
    </row>
    <row r="2625" spans="1:9" ht="15.75" customHeight="1" x14ac:dyDescent="0.25">
      <c r="A2625" s="5">
        <v>2013</v>
      </c>
      <c r="B2625" s="5" t="s">
        <v>66</v>
      </c>
      <c r="C2625" s="5" t="s">
        <v>223</v>
      </c>
      <c r="D2625" s="5" t="s">
        <v>1111</v>
      </c>
      <c r="E2625" s="5">
        <v>9.65474068568377E-2</v>
      </c>
      <c r="F2625" s="5"/>
      <c r="G2625" s="5"/>
      <c r="H2625" s="5"/>
      <c r="I2625" s="5"/>
    </row>
    <row r="2626" spans="1:9" ht="15.75" customHeight="1" x14ac:dyDescent="0.25">
      <c r="A2626" s="5">
        <v>2013</v>
      </c>
      <c r="B2626" s="5" t="s">
        <v>69</v>
      </c>
      <c r="C2626" s="5" t="s">
        <v>223</v>
      </c>
      <c r="D2626" s="5" t="s">
        <v>1111</v>
      </c>
      <c r="E2626" s="5">
        <v>1.2112399604551899E-2</v>
      </c>
      <c r="F2626" s="5"/>
      <c r="G2626" s="5"/>
      <c r="H2626" s="5"/>
      <c r="I2626" s="5"/>
    </row>
    <row r="2627" spans="1:9" ht="15.75" customHeight="1" x14ac:dyDescent="0.25">
      <c r="A2627" s="5">
        <v>2013</v>
      </c>
      <c r="B2627" s="5" t="s">
        <v>87</v>
      </c>
      <c r="C2627" s="5" t="s">
        <v>223</v>
      </c>
      <c r="D2627" s="5" t="s">
        <v>1111</v>
      </c>
      <c r="E2627" s="5">
        <v>4.0951961725250199E-4</v>
      </c>
      <c r="F2627" s="5"/>
      <c r="G2627" s="5"/>
      <c r="H2627" s="5"/>
      <c r="I2627" s="5"/>
    </row>
    <row r="2628" spans="1:9" ht="15.75" customHeight="1" x14ac:dyDescent="0.25">
      <c r="A2628" s="5">
        <v>2013</v>
      </c>
      <c r="B2628" s="5" t="s">
        <v>72</v>
      </c>
      <c r="C2628" s="5" t="s">
        <v>223</v>
      </c>
      <c r="D2628" s="5" t="s">
        <v>1111</v>
      </c>
      <c r="E2628" s="5">
        <v>7.9378251802247092E-3</v>
      </c>
      <c r="F2628" s="5"/>
      <c r="G2628" s="5"/>
      <c r="H2628" s="5"/>
      <c r="I2628" s="5"/>
    </row>
    <row r="2629" spans="1:9" ht="15.75" customHeight="1" x14ac:dyDescent="0.25">
      <c r="A2629" s="5">
        <v>2013</v>
      </c>
      <c r="B2629" s="5" t="s">
        <v>77</v>
      </c>
      <c r="C2629" s="5" t="s">
        <v>223</v>
      </c>
      <c r="D2629" s="5" t="s">
        <v>1111</v>
      </c>
      <c r="E2629" s="5">
        <v>2.4535096011603602E-4</v>
      </c>
      <c r="F2629" s="5"/>
      <c r="G2629" s="5"/>
      <c r="H2629" s="5"/>
      <c r="I2629" s="5"/>
    </row>
    <row r="2630" spans="1:9" ht="15.75" customHeight="1" x14ac:dyDescent="0.25">
      <c r="A2630" s="5">
        <v>2013</v>
      </c>
      <c r="B2630" s="5" t="s">
        <v>79</v>
      </c>
      <c r="C2630" s="5" t="s">
        <v>223</v>
      </c>
      <c r="D2630" s="5" t="s">
        <v>1111</v>
      </c>
      <c r="E2630" s="5">
        <v>1.1004712181675099E-4</v>
      </c>
      <c r="F2630" s="5"/>
      <c r="G2630" s="5"/>
      <c r="H2630" s="5"/>
      <c r="I2630" s="5"/>
    </row>
    <row r="2631" spans="1:9" ht="15.75" customHeight="1" x14ac:dyDescent="0.25">
      <c r="A2631" s="5">
        <v>2013</v>
      </c>
      <c r="B2631" s="5" t="s">
        <v>82</v>
      </c>
      <c r="C2631" s="5" t="s">
        <v>223</v>
      </c>
      <c r="D2631" s="5" t="s">
        <v>1111</v>
      </c>
      <c r="E2631" s="5">
        <v>3.7488183464788501E-3</v>
      </c>
      <c r="F2631" s="5"/>
      <c r="G2631" s="5"/>
      <c r="H2631" s="5"/>
      <c r="I2631" s="5"/>
    </row>
    <row r="2632" spans="1:9" ht="15.75" customHeight="1" x14ac:dyDescent="0.25">
      <c r="A2632" s="5">
        <v>2013</v>
      </c>
      <c r="B2632" s="5" t="s">
        <v>74</v>
      </c>
      <c r="C2632" s="5" t="s">
        <v>223</v>
      </c>
      <c r="D2632" s="5" t="s">
        <v>1111</v>
      </c>
      <c r="E2632" s="5">
        <v>2.35951853482179E-2</v>
      </c>
      <c r="F2632" s="5"/>
      <c r="G2632" s="5"/>
      <c r="H2632" s="5"/>
      <c r="I2632" s="5"/>
    </row>
    <row r="2633" spans="1:9" ht="15.75" customHeight="1" x14ac:dyDescent="0.25">
      <c r="A2633" s="5">
        <v>2013</v>
      </c>
      <c r="B2633" s="5" t="s">
        <v>85</v>
      </c>
      <c r="C2633" s="5" t="s">
        <v>223</v>
      </c>
      <c r="D2633" s="5" t="s">
        <v>1111</v>
      </c>
      <c r="E2633" s="5">
        <v>1.5969461021670201E-2</v>
      </c>
      <c r="F2633" s="5"/>
      <c r="G2633" s="5"/>
      <c r="H2633" s="5"/>
      <c r="I2633" s="5"/>
    </row>
    <row r="2634" spans="1:9" ht="15.75" customHeight="1" x14ac:dyDescent="0.25">
      <c r="A2634" s="5">
        <v>2013</v>
      </c>
      <c r="B2634" s="5" t="s">
        <v>93</v>
      </c>
      <c r="C2634" s="5" t="s">
        <v>223</v>
      </c>
      <c r="D2634" s="5" t="s">
        <v>1111</v>
      </c>
      <c r="E2634" s="5">
        <v>4.1718683475612799E-2</v>
      </c>
      <c r="F2634" s="5"/>
      <c r="G2634" s="5"/>
      <c r="H2634" s="5"/>
      <c r="I2634" s="5"/>
    </row>
    <row r="2635" spans="1:9" ht="15.75" customHeight="1" x14ac:dyDescent="0.25">
      <c r="A2635" s="5">
        <v>2013</v>
      </c>
      <c r="B2635" s="5" t="s">
        <v>95</v>
      </c>
      <c r="C2635" s="5" t="s">
        <v>223</v>
      </c>
      <c r="D2635" s="5" t="s">
        <v>1111</v>
      </c>
      <c r="E2635" s="5">
        <v>1.9923941202364001E-2</v>
      </c>
      <c r="F2635" s="5"/>
      <c r="G2635" s="5"/>
      <c r="H2635" s="5"/>
      <c r="I2635" s="5"/>
    </row>
    <row r="2636" spans="1:9" ht="15.75" customHeight="1" x14ac:dyDescent="0.25">
      <c r="A2636" s="5">
        <v>2013</v>
      </c>
      <c r="B2636" s="5" t="s">
        <v>98</v>
      </c>
      <c r="C2636" s="5" t="s">
        <v>223</v>
      </c>
      <c r="D2636" s="5" t="s">
        <v>1111</v>
      </c>
      <c r="E2636" s="5">
        <v>5.93893647574994E-3</v>
      </c>
      <c r="F2636" s="5"/>
      <c r="G2636" s="5"/>
      <c r="H2636" s="5"/>
      <c r="I2636" s="5"/>
    </row>
    <row r="2637" spans="1:9" ht="15.75" customHeight="1" x14ac:dyDescent="0.25">
      <c r="A2637" s="5">
        <v>2013</v>
      </c>
      <c r="B2637" s="5" t="s">
        <v>101</v>
      </c>
      <c r="C2637" s="5" t="s">
        <v>223</v>
      </c>
      <c r="D2637" s="5" t="s">
        <v>1111</v>
      </c>
      <c r="E2637" s="5">
        <v>4.5545076022716603E-2</v>
      </c>
      <c r="F2637" s="5"/>
      <c r="G2637" s="5"/>
      <c r="H2637" s="5"/>
      <c r="I2637" s="5"/>
    </row>
    <row r="2638" spans="1:9" ht="15.75" customHeight="1" x14ac:dyDescent="0.25">
      <c r="A2638" s="5">
        <v>2013</v>
      </c>
      <c r="B2638" s="5" t="s">
        <v>1114</v>
      </c>
      <c r="C2638" s="5" t="s">
        <v>223</v>
      </c>
      <c r="D2638" s="5" t="s">
        <v>1111</v>
      </c>
      <c r="E2638" s="5">
        <v>4.1475136566674099E-3</v>
      </c>
      <c r="F2638" s="5"/>
      <c r="G2638" s="5"/>
      <c r="H2638" s="5"/>
      <c r="I2638" s="5"/>
    </row>
    <row r="2639" spans="1:9" ht="15.75" customHeight="1" x14ac:dyDescent="0.25">
      <c r="A2639" s="5">
        <v>2013</v>
      </c>
      <c r="B2639" s="5" t="s">
        <v>106</v>
      </c>
      <c r="C2639" s="5" t="s">
        <v>223</v>
      </c>
      <c r="D2639" s="5" t="s">
        <v>1111</v>
      </c>
      <c r="E2639" s="5">
        <v>1.8273234375112701E-2</v>
      </c>
      <c r="F2639" s="5"/>
      <c r="G2639" s="5"/>
      <c r="H2639" s="5"/>
      <c r="I2639" s="5"/>
    </row>
    <row r="2640" spans="1:9" ht="15.75" customHeight="1" x14ac:dyDescent="0.25">
      <c r="A2640" s="5">
        <v>2013</v>
      </c>
      <c r="B2640" s="5" t="s">
        <v>109</v>
      </c>
      <c r="C2640" s="5" t="s">
        <v>223</v>
      </c>
      <c r="D2640" s="5" t="s">
        <v>1111</v>
      </c>
      <c r="E2640" s="5">
        <v>1.22260548287233E-2</v>
      </c>
      <c r="F2640" s="5"/>
      <c r="G2640" s="5"/>
      <c r="H2640" s="5"/>
      <c r="I2640" s="5"/>
    </row>
    <row r="2641" spans="1:9" ht="15.75" customHeight="1" x14ac:dyDescent="0.25">
      <c r="A2641" s="5">
        <v>2013</v>
      </c>
      <c r="B2641" s="5" t="s">
        <v>112</v>
      </c>
      <c r="C2641" s="5" t="s">
        <v>223</v>
      </c>
      <c r="D2641" s="5" t="s">
        <v>1111</v>
      </c>
      <c r="E2641" s="5">
        <v>1.19608593056567E-2</v>
      </c>
      <c r="F2641" s="5"/>
      <c r="G2641" s="5"/>
      <c r="H2641" s="5"/>
      <c r="I2641" s="5"/>
    </row>
    <row r="2642" spans="1:9" ht="15.75" customHeight="1" x14ac:dyDescent="0.25">
      <c r="A2642" s="5">
        <v>2013</v>
      </c>
      <c r="B2642" s="5" t="s">
        <v>114</v>
      </c>
      <c r="C2642" s="5" t="s">
        <v>223</v>
      </c>
      <c r="D2642" s="5" t="s">
        <v>1111</v>
      </c>
      <c r="E2642" s="5">
        <v>0.11073987746884301</v>
      </c>
      <c r="F2642" s="5"/>
      <c r="G2642" s="5"/>
      <c r="H2642" s="5"/>
      <c r="I2642" s="5"/>
    </row>
    <row r="2643" spans="1:9" ht="15.75" customHeight="1" x14ac:dyDescent="0.25">
      <c r="A2643" s="5">
        <v>2013</v>
      </c>
      <c r="B2643" s="5" t="s">
        <v>117</v>
      </c>
      <c r="C2643" s="5" t="s">
        <v>223</v>
      </c>
      <c r="D2643" s="5" t="s">
        <v>1111</v>
      </c>
      <c r="E2643" s="5">
        <v>2.9541338028677099E-2</v>
      </c>
      <c r="F2643" s="5"/>
      <c r="G2643" s="5"/>
      <c r="H2643" s="5"/>
      <c r="I2643" s="5"/>
    </row>
    <row r="2644" spans="1:9" ht="15.75" customHeight="1" x14ac:dyDescent="0.25">
      <c r="A2644" s="5">
        <v>2013</v>
      </c>
      <c r="B2644" s="5" t="s">
        <v>122</v>
      </c>
      <c r="C2644" s="5" t="s">
        <v>223</v>
      </c>
      <c r="D2644" s="5" t="s">
        <v>1111</v>
      </c>
      <c r="E2644" s="5">
        <v>1.8040511773237899E-2</v>
      </c>
      <c r="F2644" s="5"/>
      <c r="G2644" s="5"/>
      <c r="H2644" s="5"/>
      <c r="I2644" s="5"/>
    </row>
    <row r="2645" spans="1:9" ht="15.75" customHeight="1" x14ac:dyDescent="0.25">
      <c r="A2645" s="5">
        <v>2013</v>
      </c>
      <c r="B2645" s="5" t="s">
        <v>124</v>
      </c>
      <c r="C2645" s="5" t="s">
        <v>223</v>
      </c>
      <c r="D2645" s="5" t="s">
        <v>1111</v>
      </c>
      <c r="E2645" s="5">
        <v>1.7878147167278799E-3</v>
      </c>
      <c r="F2645" s="5"/>
      <c r="G2645" s="5"/>
      <c r="H2645" s="5"/>
      <c r="I2645" s="5"/>
    </row>
    <row r="2646" spans="1:9" ht="15.75" customHeight="1" x14ac:dyDescent="0.25">
      <c r="A2646" s="5">
        <v>2013</v>
      </c>
      <c r="B2646" s="5" t="s">
        <v>130</v>
      </c>
      <c r="C2646" s="5" t="s">
        <v>223</v>
      </c>
      <c r="D2646" s="5" t="s">
        <v>1111</v>
      </c>
      <c r="E2646" s="5">
        <v>1.35953296723121E-2</v>
      </c>
      <c r="F2646" s="5"/>
      <c r="G2646" s="5"/>
      <c r="H2646" s="5"/>
      <c r="I2646" s="5"/>
    </row>
    <row r="2647" spans="1:9" ht="15.75" customHeight="1" x14ac:dyDescent="0.25">
      <c r="A2647" s="5">
        <v>2013</v>
      </c>
      <c r="B2647" s="5" t="s">
        <v>127</v>
      </c>
      <c r="C2647" s="5" t="s">
        <v>223</v>
      </c>
      <c r="D2647" s="5" t="s">
        <v>1111</v>
      </c>
      <c r="E2647" s="5">
        <v>1.7001378295099401E-2</v>
      </c>
      <c r="F2647" s="5"/>
      <c r="G2647" s="5"/>
      <c r="H2647" s="5"/>
      <c r="I2647" s="5"/>
    </row>
    <row r="2648" spans="1:9" ht="15.75" customHeight="1" x14ac:dyDescent="0.25">
      <c r="A2648" s="5">
        <v>2013</v>
      </c>
      <c r="B2648" s="5" t="s">
        <v>132</v>
      </c>
      <c r="C2648" s="5" t="s">
        <v>223</v>
      </c>
      <c r="D2648" s="5" t="s">
        <v>1111</v>
      </c>
      <c r="E2648" s="5">
        <v>1.03696861672571E-2</v>
      </c>
      <c r="F2648" s="5"/>
      <c r="G2648" s="5"/>
      <c r="H2648" s="5"/>
      <c r="I2648" s="5"/>
    </row>
    <row r="2649" spans="1:9" ht="15.75" customHeight="1" x14ac:dyDescent="0.25">
      <c r="A2649" s="5">
        <v>2013</v>
      </c>
      <c r="B2649" s="5" t="s">
        <v>3</v>
      </c>
      <c r="C2649" s="5" t="s">
        <v>223</v>
      </c>
      <c r="D2649" s="5" t="s">
        <v>1113</v>
      </c>
      <c r="E2649" s="5">
        <v>6.1423879795812798E-3</v>
      </c>
      <c r="F2649" s="5"/>
      <c r="G2649" s="5"/>
      <c r="H2649" s="5"/>
      <c r="I2649" s="5"/>
    </row>
    <row r="2650" spans="1:9" ht="15.75" customHeight="1" x14ac:dyDescent="0.25">
      <c r="A2650" s="5">
        <v>2013</v>
      </c>
      <c r="B2650" s="5" t="s">
        <v>12</v>
      </c>
      <c r="C2650" s="5" t="s">
        <v>223</v>
      </c>
      <c r="D2650" s="5" t="s">
        <v>1113</v>
      </c>
      <c r="E2650" s="5">
        <v>2.2684904743703601E-2</v>
      </c>
      <c r="F2650" s="5"/>
      <c r="G2650" s="5"/>
      <c r="H2650" s="5"/>
      <c r="I2650" s="5"/>
    </row>
    <row r="2651" spans="1:9" ht="15.75" customHeight="1" x14ac:dyDescent="0.25">
      <c r="A2651" s="5">
        <v>2013</v>
      </c>
      <c r="B2651" s="5" t="s">
        <v>8</v>
      </c>
      <c r="C2651" s="5" t="s">
        <v>223</v>
      </c>
      <c r="D2651" s="5" t="s">
        <v>1113</v>
      </c>
      <c r="E2651" s="5">
        <v>2.3897535685256099E-2</v>
      </c>
      <c r="F2651" s="5"/>
      <c r="G2651" s="5"/>
      <c r="H2651" s="5"/>
      <c r="I2651" s="5"/>
    </row>
    <row r="2652" spans="1:9" ht="15.75" customHeight="1" x14ac:dyDescent="0.25">
      <c r="A2652" s="5">
        <v>2013</v>
      </c>
      <c r="B2652" s="5" t="s">
        <v>15</v>
      </c>
      <c r="C2652" s="5" t="s">
        <v>223</v>
      </c>
      <c r="D2652" s="5" t="s">
        <v>1113</v>
      </c>
      <c r="E2652" s="5">
        <v>3.2619918985503202E-3</v>
      </c>
      <c r="F2652" s="5"/>
      <c r="G2652" s="5"/>
      <c r="H2652" s="5"/>
      <c r="I2652" s="5"/>
    </row>
    <row r="2653" spans="1:9" ht="15.75" customHeight="1" x14ac:dyDescent="0.25">
      <c r="A2653" s="5">
        <v>2013</v>
      </c>
      <c r="B2653" s="5" t="s">
        <v>17</v>
      </c>
      <c r="C2653" s="5" t="s">
        <v>223</v>
      </c>
      <c r="D2653" s="5" t="s">
        <v>1113</v>
      </c>
      <c r="E2653" s="40">
        <v>7.2376546372529298E-6</v>
      </c>
      <c r="F2653" s="5"/>
      <c r="G2653" s="5"/>
      <c r="H2653" s="5"/>
      <c r="I2653" s="5"/>
    </row>
    <row r="2654" spans="1:9" ht="15.75" customHeight="1" x14ac:dyDescent="0.25">
      <c r="A2654" s="5">
        <v>2013</v>
      </c>
      <c r="B2654" s="5" t="s">
        <v>23</v>
      </c>
      <c r="C2654" s="5" t="s">
        <v>223</v>
      </c>
      <c r="D2654" s="5" t="s">
        <v>1113</v>
      </c>
      <c r="E2654" s="40">
        <v>4.4568715397820696E-6</v>
      </c>
      <c r="F2654" s="5"/>
      <c r="G2654" s="5"/>
      <c r="H2654" s="5"/>
      <c r="I2654" s="5"/>
    </row>
    <row r="2655" spans="1:9" ht="15.75" customHeight="1" x14ac:dyDescent="0.25">
      <c r="A2655" s="5">
        <v>2013</v>
      </c>
      <c r="B2655" s="5" t="s">
        <v>26</v>
      </c>
      <c r="C2655" s="5" t="s">
        <v>223</v>
      </c>
      <c r="D2655" s="5" t="s">
        <v>1113</v>
      </c>
      <c r="E2655" s="5">
        <v>0.260783972084289</v>
      </c>
      <c r="F2655" s="5"/>
      <c r="G2655" s="5"/>
      <c r="H2655" s="5"/>
      <c r="I2655" s="5"/>
    </row>
    <row r="2656" spans="1:9" ht="15.75" customHeight="1" x14ac:dyDescent="0.25">
      <c r="A2656" s="5">
        <v>2013</v>
      </c>
      <c r="B2656" s="5" t="s">
        <v>28</v>
      </c>
      <c r="C2656" s="5" t="s">
        <v>223</v>
      </c>
      <c r="D2656" s="5" t="s">
        <v>1113</v>
      </c>
      <c r="E2656" s="5">
        <v>4.1149152139233501E-2</v>
      </c>
      <c r="F2656" s="5"/>
      <c r="G2656" s="5"/>
      <c r="H2656" s="5"/>
      <c r="I2656" s="5"/>
    </row>
    <row r="2657" spans="1:9" ht="15.75" customHeight="1" x14ac:dyDescent="0.25">
      <c r="A2657" s="5">
        <v>2013</v>
      </c>
      <c r="B2657" s="5" t="s">
        <v>42</v>
      </c>
      <c r="C2657" s="5" t="s">
        <v>223</v>
      </c>
      <c r="D2657" s="5" t="s">
        <v>1113</v>
      </c>
      <c r="E2657" s="5">
        <v>5.14366211154079E-2</v>
      </c>
      <c r="F2657" s="5"/>
      <c r="G2657" s="5"/>
      <c r="H2657" s="5"/>
      <c r="I2657" s="5"/>
    </row>
    <row r="2658" spans="1:9" ht="15.75" customHeight="1" x14ac:dyDescent="0.25">
      <c r="A2658" s="5">
        <v>2013</v>
      </c>
      <c r="B2658" s="5" t="s">
        <v>34</v>
      </c>
      <c r="C2658" s="5" t="s">
        <v>223</v>
      </c>
      <c r="D2658" s="5" t="s">
        <v>1113</v>
      </c>
      <c r="E2658" s="40">
        <v>1.9046459571718199E-5</v>
      </c>
      <c r="F2658" s="5"/>
      <c r="G2658" s="5"/>
      <c r="H2658" s="5"/>
      <c r="I2658" s="5"/>
    </row>
    <row r="2659" spans="1:9" ht="15.75" customHeight="1" x14ac:dyDescent="0.25">
      <c r="A2659" s="5">
        <v>2013</v>
      </c>
      <c r="B2659" s="5" t="s">
        <v>36</v>
      </c>
      <c r="C2659" s="5" t="s">
        <v>223</v>
      </c>
      <c r="D2659" s="5" t="s">
        <v>1113</v>
      </c>
      <c r="E2659" s="5">
        <v>9.4342447267400601E-3</v>
      </c>
      <c r="F2659" s="5"/>
      <c r="G2659" s="5"/>
      <c r="H2659" s="5"/>
      <c r="I2659" s="5"/>
    </row>
    <row r="2660" spans="1:9" ht="15.75" customHeight="1" x14ac:dyDescent="0.25">
      <c r="A2660" s="5">
        <v>2013</v>
      </c>
      <c r="B2660" s="5" t="s">
        <v>39</v>
      </c>
      <c r="C2660" s="5" t="s">
        <v>223</v>
      </c>
      <c r="D2660" s="5" t="s">
        <v>1113</v>
      </c>
      <c r="E2660" s="5">
        <v>2.10901446837636E-4</v>
      </c>
      <c r="F2660" s="5"/>
      <c r="G2660" s="5"/>
      <c r="H2660" s="5"/>
      <c r="I2660" s="5"/>
    </row>
    <row r="2661" spans="1:9" ht="15.75" customHeight="1" x14ac:dyDescent="0.25">
      <c r="A2661" s="5">
        <v>2013</v>
      </c>
      <c r="B2661" s="5" t="s">
        <v>45</v>
      </c>
      <c r="C2661" s="5" t="s">
        <v>223</v>
      </c>
      <c r="D2661" s="5" t="s">
        <v>1113</v>
      </c>
      <c r="E2661" s="5">
        <v>3.6085574676253902E-2</v>
      </c>
      <c r="F2661" s="5"/>
      <c r="G2661" s="5"/>
      <c r="H2661" s="5"/>
      <c r="I2661" s="5"/>
    </row>
    <row r="2662" spans="1:9" ht="15.75" customHeight="1" x14ac:dyDescent="0.25">
      <c r="A2662" s="5">
        <v>2013</v>
      </c>
      <c r="B2662" s="5" t="s">
        <v>47</v>
      </c>
      <c r="C2662" s="5" t="s">
        <v>223</v>
      </c>
      <c r="D2662" s="5" t="s">
        <v>1113</v>
      </c>
      <c r="E2662" s="5">
        <v>2.3032883560078799E-4</v>
      </c>
      <c r="F2662" s="5"/>
      <c r="G2662" s="5"/>
      <c r="H2662" s="5"/>
      <c r="I2662" s="5"/>
    </row>
    <row r="2663" spans="1:9" ht="15.75" customHeight="1" x14ac:dyDescent="0.25">
      <c r="A2663" s="5">
        <v>2013</v>
      </c>
      <c r="B2663" s="5" t="s">
        <v>50</v>
      </c>
      <c r="C2663" s="5" t="s">
        <v>223</v>
      </c>
      <c r="D2663" s="5" t="s">
        <v>1113</v>
      </c>
      <c r="E2663" s="5">
        <v>0.181678521056127</v>
      </c>
      <c r="F2663" s="5"/>
      <c r="G2663" s="5"/>
      <c r="H2663" s="5"/>
      <c r="I2663" s="5"/>
    </row>
    <row r="2664" spans="1:9" ht="15.75" customHeight="1" x14ac:dyDescent="0.25">
      <c r="A2664" s="5">
        <v>2013</v>
      </c>
      <c r="B2664" s="5" t="s">
        <v>57</v>
      </c>
      <c r="C2664" s="5" t="s">
        <v>223</v>
      </c>
      <c r="D2664" s="5" t="s">
        <v>1113</v>
      </c>
      <c r="E2664" s="40">
        <v>4.7178080359146103E-5</v>
      </c>
      <c r="F2664" s="5"/>
      <c r="G2664" s="5"/>
      <c r="H2664" s="5"/>
      <c r="I2664" s="5"/>
    </row>
    <row r="2665" spans="1:9" ht="15.75" customHeight="1" x14ac:dyDescent="0.25">
      <c r="A2665" s="5">
        <v>2013</v>
      </c>
      <c r="B2665" s="5" t="s">
        <v>54</v>
      </c>
      <c r="C2665" s="5" t="s">
        <v>223</v>
      </c>
      <c r="D2665" s="5" t="s">
        <v>1113</v>
      </c>
      <c r="E2665" s="40">
        <v>4.3044998632083202E-6</v>
      </c>
      <c r="F2665" s="5"/>
      <c r="G2665" s="5"/>
      <c r="H2665" s="5"/>
      <c r="I2665" s="5"/>
    </row>
    <row r="2666" spans="1:9" ht="15.75" customHeight="1" x14ac:dyDescent="0.25">
      <c r="A2666" s="5">
        <v>2013</v>
      </c>
      <c r="B2666" s="5" t="s">
        <v>60</v>
      </c>
      <c r="C2666" s="5" t="s">
        <v>223</v>
      </c>
      <c r="D2666" s="5" t="s">
        <v>1113</v>
      </c>
      <c r="E2666" s="40">
        <v>3.5940669211832303E-5</v>
      </c>
      <c r="F2666" s="5"/>
      <c r="G2666" s="5"/>
      <c r="H2666" s="5"/>
      <c r="I2666" s="5"/>
    </row>
    <row r="2667" spans="1:9" ht="15.75" customHeight="1" x14ac:dyDescent="0.25">
      <c r="A2667" s="5">
        <v>2013</v>
      </c>
      <c r="B2667" s="5" t="s">
        <v>62</v>
      </c>
      <c r="C2667" s="5" t="s">
        <v>223</v>
      </c>
      <c r="D2667" s="5" t="s">
        <v>1113</v>
      </c>
      <c r="E2667" s="40">
        <v>5.7863144178880001E-5</v>
      </c>
      <c r="F2667" s="5"/>
      <c r="G2667" s="5"/>
      <c r="H2667" s="5"/>
      <c r="I2667" s="5"/>
    </row>
    <row r="2668" spans="1:9" ht="15.75" customHeight="1" x14ac:dyDescent="0.25">
      <c r="A2668" s="5">
        <v>2013</v>
      </c>
      <c r="B2668" s="5" t="s">
        <v>66</v>
      </c>
      <c r="C2668" s="5" t="s">
        <v>223</v>
      </c>
      <c r="D2668" s="5" t="s">
        <v>1113</v>
      </c>
      <c r="E2668" s="5">
        <v>2.3033416860946902E-2</v>
      </c>
      <c r="F2668" s="5"/>
      <c r="G2668" s="5"/>
      <c r="H2668" s="5"/>
      <c r="I2668" s="5"/>
    </row>
    <row r="2669" spans="1:9" ht="15.75" customHeight="1" x14ac:dyDescent="0.25">
      <c r="A2669" s="5">
        <v>2013</v>
      </c>
      <c r="B2669" s="5" t="s">
        <v>64</v>
      </c>
      <c r="C2669" s="5" t="s">
        <v>223</v>
      </c>
      <c r="D2669" s="5" t="s">
        <v>1113</v>
      </c>
      <c r="E2669" s="5">
        <v>9.2693957145008804E-2</v>
      </c>
      <c r="F2669" s="5"/>
      <c r="G2669" s="5"/>
      <c r="H2669" s="5"/>
      <c r="I2669" s="5"/>
    </row>
    <row r="2670" spans="1:9" ht="15.75" customHeight="1" x14ac:dyDescent="0.25">
      <c r="A2670" s="5">
        <v>2013</v>
      </c>
      <c r="B2670" s="5" t="s">
        <v>87</v>
      </c>
      <c r="C2670" s="5" t="s">
        <v>223</v>
      </c>
      <c r="D2670" s="5" t="s">
        <v>1113</v>
      </c>
      <c r="E2670" s="40">
        <v>7.1233758798226306E-5</v>
      </c>
      <c r="F2670" s="5"/>
      <c r="G2670" s="5"/>
      <c r="H2670" s="5"/>
      <c r="I2670" s="5"/>
    </row>
    <row r="2671" spans="1:9" ht="15.75" customHeight="1" x14ac:dyDescent="0.25">
      <c r="A2671" s="5">
        <v>2013</v>
      </c>
      <c r="B2671" s="5" t="s">
        <v>90</v>
      </c>
      <c r="C2671" s="5" t="s">
        <v>223</v>
      </c>
      <c r="D2671" s="5" t="s">
        <v>1113</v>
      </c>
      <c r="E2671" s="40">
        <v>4.7882799363299701E-5</v>
      </c>
      <c r="F2671" s="5"/>
      <c r="G2671" s="5"/>
      <c r="H2671" s="5"/>
      <c r="I2671" s="5"/>
    </row>
    <row r="2672" spans="1:9" ht="15.75" customHeight="1" x14ac:dyDescent="0.25">
      <c r="A2672" s="5">
        <v>2013</v>
      </c>
      <c r="B2672" s="5" t="s">
        <v>72</v>
      </c>
      <c r="C2672" s="5" t="s">
        <v>223</v>
      </c>
      <c r="D2672" s="5" t="s">
        <v>1113</v>
      </c>
      <c r="E2672" s="5">
        <v>1.03136578580854E-4</v>
      </c>
      <c r="F2672" s="5"/>
      <c r="G2672" s="5"/>
      <c r="H2672" s="5"/>
      <c r="I2672" s="5"/>
    </row>
    <row r="2673" spans="1:9" ht="15.75" customHeight="1" x14ac:dyDescent="0.25">
      <c r="A2673" s="5">
        <v>2013</v>
      </c>
      <c r="B2673" s="5" t="s">
        <v>79</v>
      </c>
      <c r="C2673" s="5" t="s">
        <v>223</v>
      </c>
      <c r="D2673" s="5" t="s">
        <v>1113</v>
      </c>
      <c r="E2673" s="40">
        <v>2.3998539060364999E-6</v>
      </c>
      <c r="F2673" s="5"/>
      <c r="G2673" s="5"/>
      <c r="H2673" s="5"/>
      <c r="I2673" s="5"/>
    </row>
    <row r="2674" spans="1:9" ht="15.75" customHeight="1" x14ac:dyDescent="0.25">
      <c r="A2674" s="5">
        <v>2013</v>
      </c>
      <c r="B2674" s="5" t="s">
        <v>82</v>
      </c>
      <c r="C2674" s="5" t="s">
        <v>223</v>
      </c>
      <c r="D2674" s="5" t="s">
        <v>1113</v>
      </c>
      <c r="E2674" s="40">
        <v>1.7141813614546399E-6</v>
      </c>
      <c r="F2674" s="5"/>
      <c r="G2674" s="5"/>
      <c r="H2674" s="5"/>
      <c r="I2674" s="5"/>
    </row>
    <row r="2675" spans="1:9" ht="15.75" customHeight="1" x14ac:dyDescent="0.25">
      <c r="A2675" s="5">
        <v>2013</v>
      </c>
      <c r="B2675" s="5" t="s">
        <v>74</v>
      </c>
      <c r="C2675" s="5" t="s">
        <v>223</v>
      </c>
      <c r="D2675" s="5" t="s">
        <v>1113</v>
      </c>
      <c r="E2675" s="40">
        <v>8.9518359987075795E-7</v>
      </c>
      <c r="F2675" s="5"/>
      <c r="G2675" s="5"/>
      <c r="H2675" s="5"/>
      <c r="I2675" s="5"/>
    </row>
    <row r="2676" spans="1:9" ht="15.75" customHeight="1" x14ac:dyDescent="0.25">
      <c r="A2676" s="5">
        <v>2013</v>
      </c>
      <c r="B2676" s="5" t="s">
        <v>85</v>
      </c>
      <c r="C2676" s="5" t="s">
        <v>223</v>
      </c>
      <c r="D2676" s="5" t="s">
        <v>1113</v>
      </c>
      <c r="E2676" s="40">
        <v>5.6758449523720399E-5</v>
      </c>
      <c r="F2676" s="5"/>
      <c r="G2676" s="5"/>
      <c r="H2676" s="5"/>
      <c r="I2676" s="5"/>
    </row>
    <row r="2677" spans="1:9" ht="15.75" customHeight="1" x14ac:dyDescent="0.25">
      <c r="A2677" s="5">
        <v>2013</v>
      </c>
      <c r="B2677" s="5" t="s">
        <v>93</v>
      </c>
      <c r="C2677" s="5" t="s">
        <v>223</v>
      </c>
      <c r="D2677" s="5" t="s">
        <v>1113</v>
      </c>
      <c r="E2677" s="5">
        <v>2.3331265395729401E-2</v>
      </c>
      <c r="F2677" s="5"/>
      <c r="G2677" s="5"/>
      <c r="H2677" s="5"/>
      <c r="I2677" s="5"/>
    </row>
    <row r="2678" spans="1:9" ht="15.75" customHeight="1" x14ac:dyDescent="0.25">
      <c r="A2678" s="5">
        <v>2013</v>
      </c>
      <c r="B2678" s="5" t="s">
        <v>95</v>
      </c>
      <c r="C2678" s="5" t="s">
        <v>223</v>
      </c>
      <c r="D2678" s="5" t="s">
        <v>1113</v>
      </c>
      <c r="E2678" s="5">
        <v>0.10187332214976</v>
      </c>
      <c r="F2678" s="5"/>
      <c r="G2678" s="5"/>
      <c r="H2678" s="5"/>
      <c r="I2678" s="5"/>
    </row>
    <row r="2679" spans="1:9" ht="15.75" customHeight="1" x14ac:dyDescent="0.25">
      <c r="A2679" s="5">
        <v>2013</v>
      </c>
      <c r="B2679" s="5" t="s">
        <v>98</v>
      </c>
      <c r="C2679" s="5" t="s">
        <v>223</v>
      </c>
      <c r="D2679" s="5" t="s">
        <v>1113</v>
      </c>
      <c r="E2679" s="40">
        <v>1.53133534956614E-5</v>
      </c>
      <c r="F2679" s="5"/>
      <c r="G2679" s="5"/>
      <c r="H2679" s="5"/>
      <c r="I2679" s="5"/>
    </row>
    <row r="2680" spans="1:9" ht="15.75" customHeight="1" x14ac:dyDescent="0.25">
      <c r="A2680" s="5">
        <v>2013</v>
      </c>
      <c r="B2680" s="5" t="s">
        <v>101</v>
      </c>
      <c r="C2680" s="5" t="s">
        <v>223</v>
      </c>
      <c r="D2680" s="5" t="s">
        <v>1113</v>
      </c>
      <c r="E2680" s="5">
        <v>1.1874515219987699E-3</v>
      </c>
      <c r="F2680" s="5"/>
      <c r="G2680" s="5"/>
      <c r="H2680" s="5"/>
      <c r="I2680" s="5"/>
    </row>
    <row r="2681" spans="1:9" ht="15.75" customHeight="1" x14ac:dyDescent="0.25">
      <c r="A2681" s="5">
        <v>2013</v>
      </c>
      <c r="B2681" s="5" t="s">
        <v>104</v>
      </c>
      <c r="C2681" s="5" t="s">
        <v>223</v>
      </c>
      <c r="D2681" s="5" t="s">
        <v>1113</v>
      </c>
      <c r="E2681" s="40">
        <v>2.0951105528889998E-6</v>
      </c>
      <c r="F2681" s="5"/>
      <c r="G2681" s="5"/>
      <c r="H2681" s="5"/>
      <c r="I2681" s="5"/>
    </row>
    <row r="2682" spans="1:9" ht="15.75" customHeight="1" x14ac:dyDescent="0.25">
      <c r="A2682" s="5">
        <v>2013</v>
      </c>
      <c r="B2682" s="5" t="s">
        <v>106</v>
      </c>
      <c r="C2682" s="5" t="s">
        <v>223</v>
      </c>
      <c r="D2682" s="5" t="s">
        <v>1113</v>
      </c>
      <c r="E2682" s="5">
        <v>4.1614609518247198E-4</v>
      </c>
      <c r="F2682" s="5"/>
      <c r="G2682" s="5"/>
      <c r="H2682" s="5"/>
      <c r="I2682" s="5"/>
    </row>
    <row r="2683" spans="1:9" ht="15.75" customHeight="1" x14ac:dyDescent="0.25">
      <c r="A2683" s="5">
        <v>2013</v>
      </c>
      <c r="B2683" s="5" t="s">
        <v>109</v>
      </c>
      <c r="C2683" s="5" t="s">
        <v>223</v>
      </c>
      <c r="D2683" s="5" t="s">
        <v>1113</v>
      </c>
      <c r="E2683" s="5">
        <v>1.22202084612144E-4</v>
      </c>
      <c r="F2683" s="5"/>
      <c r="G2683" s="5"/>
      <c r="H2683" s="5"/>
      <c r="I2683" s="5"/>
    </row>
    <row r="2684" spans="1:9" ht="15.75" customHeight="1" x14ac:dyDescent="0.25">
      <c r="A2684" s="5">
        <v>2013</v>
      </c>
      <c r="B2684" s="5" t="s">
        <v>112</v>
      </c>
      <c r="C2684" s="5" t="s">
        <v>223</v>
      </c>
      <c r="D2684" s="5" t="s">
        <v>1113</v>
      </c>
      <c r="E2684" s="5">
        <v>1.42025639734388E-3</v>
      </c>
      <c r="F2684" s="5"/>
      <c r="G2684" s="5"/>
      <c r="H2684" s="5"/>
      <c r="I2684" s="5"/>
    </row>
    <row r="2685" spans="1:9" ht="15.75" customHeight="1" x14ac:dyDescent="0.25">
      <c r="A2685" s="5">
        <v>2013</v>
      </c>
      <c r="B2685" s="5" t="s">
        <v>114</v>
      </c>
      <c r="C2685" s="5" t="s">
        <v>223</v>
      </c>
      <c r="D2685" s="5" t="s">
        <v>1113</v>
      </c>
      <c r="E2685" s="5">
        <v>9.2151913952057296E-2</v>
      </c>
      <c r="F2685" s="5"/>
      <c r="G2685" s="5"/>
      <c r="H2685" s="5"/>
      <c r="I2685" s="5"/>
    </row>
    <row r="2686" spans="1:9" ht="15.75" customHeight="1" x14ac:dyDescent="0.25">
      <c r="A2686" s="5">
        <v>2013</v>
      </c>
      <c r="B2686" s="5" t="s">
        <v>117</v>
      </c>
      <c r="C2686" s="5" t="s">
        <v>223</v>
      </c>
      <c r="D2686" s="5" t="s">
        <v>1113</v>
      </c>
      <c r="E2686" s="5">
        <v>4.7936319914696204E-3</v>
      </c>
      <c r="F2686" s="5"/>
      <c r="G2686" s="5"/>
      <c r="H2686" s="5"/>
      <c r="I2686" s="5"/>
    </row>
    <row r="2687" spans="1:9" ht="15.75" customHeight="1" x14ac:dyDescent="0.25">
      <c r="A2687" s="5">
        <v>2013</v>
      </c>
      <c r="B2687" s="5" t="s">
        <v>122</v>
      </c>
      <c r="C2687" s="5" t="s">
        <v>223</v>
      </c>
      <c r="D2687" s="5" t="s">
        <v>1113</v>
      </c>
      <c r="E2687" s="5">
        <v>4.1184159531926402E-4</v>
      </c>
      <c r="F2687" s="5"/>
      <c r="G2687" s="5"/>
      <c r="H2687" s="5"/>
      <c r="I2687" s="5"/>
    </row>
    <row r="2688" spans="1:9" ht="15.75" customHeight="1" x14ac:dyDescent="0.25">
      <c r="A2688" s="5">
        <v>2013</v>
      </c>
      <c r="B2688" s="5" t="s">
        <v>124</v>
      </c>
      <c r="C2688" s="5" t="s">
        <v>223</v>
      </c>
      <c r="D2688" s="5" t="s">
        <v>1113</v>
      </c>
      <c r="E2688" s="5">
        <v>9.3876570866276397E-3</v>
      </c>
      <c r="F2688" s="5"/>
      <c r="G2688" s="5"/>
      <c r="H2688" s="5"/>
      <c r="I2688" s="5"/>
    </row>
    <row r="2689" spans="1:9" ht="15.75" customHeight="1" x14ac:dyDescent="0.25">
      <c r="A2689" s="5">
        <v>2013</v>
      </c>
      <c r="B2689" s="5" t="s">
        <v>130</v>
      </c>
      <c r="C2689" s="5" t="s">
        <v>223</v>
      </c>
      <c r="D2689" s="5" t="s">
        <v>1113</v>
      </c>
      <c r="E2689" s="40">
        <v>4.6301943218847099E-5</v>
      </c>
      <c r="F2689" s="5"/>
      <c r="G2689" s="5"/>
      <c r="H2689" s="5"/>
      <c r="I2689" s="5"/>
    </row>
    <row r="2690" spans="1:9" ht="15.75" customHeight="1" x14ac:dyDescent="0.25">
      <c r="A2690" s="5">
        <v>2013</v>
      </c>
      <c r="B2690" s="5" t="s">
        <v>127</v>
      </c>
      <c r="C2690" s="5" t="s">
        <v>223</v>
      </c>
      <c r="D2690" s="5" t="s">
        <v>1113</v>
      </c>
      <c r="E2690" s="5">
        <v>4.48391751237391E-4</v>
      </c>
      <c r="F2690" s="5"/>
      <c r="G2690" s="5"/>
      <c r="H2690" s="5"/>
      <c r="I2690" s="5"/>
    </row>
    <row r="2691" spans="1:9" ht="15.75" customHeight="1" x14ac:dyDescent="0.25">
      <c r="A2691" s="5">
        <v>2013</v>
      </c>
      <c r="B2691" s="5" t="s">
        <v>132</v>
      </c>
      <c r="C2691" s="5" t="s">
        <v>223</v>
      </c>
      <c r="D2691" s="5" t="s">
        <v>1113</v>
      </c>
      <c r="E2691" s="5">
        <v>1.12086509933604E-2</v>
      </c>
      <c r="F2691" s="5"/>
      <c r="G2691" s="5"/>
      <c r="H2691" s="5"/>
      <c r="I2691" s="5"/>
    </row>
    <row r="2692" spans="1:9" ht="15.75" customHeight="1" x14ac:dyDescent="0.25">
      <c r="A2692" s="5">
        <v>2013</v>
      </c>
      <c r="B2692" s="5" t="s">
        <v>3</v>
      </c>
      <c r="C2692" s="5" t="s">
        <v>223</v>
      </c>
      <c r="D2692" s="5" t="s">
        <v>1115</v>
      </c>
      <c r="E2692" s="5">
        <v>9.0730042016806706E-2</v>
      </c>
      <c r="F2692" s="5"/>
      <c r="G2692" s="5"/>
      <c r="H2692" s="5"/>
      <c r="I2692" s="5"/>
    </row>
    <row r="2693" spans="1:9" ht="15.75" customHeight="1" x14ac:dyDescent="0.25">
      <c r="A2693" s="5">
        <v>2013</v>
      </c>
      <c r="B2693" s="5" t="s">
        <v>12</v>
      </c>
      <c r="C2693" s="5" t="s">
        <v>223</v>
      </c>
      <c r="D2693" s="5" t="s">
        <v>1115</v>
      </c>
      <c r="E2693" s="5">
        <v>1.2079831932773099E-2</v>
      </c>
      <c r="F2693" s="5"/>
      <c r="G2693" s="5"/>
      <c r="H2693" s="5"/>
      <c r="I2693" s="5"/>
    </row>
    <row r="2694" spans="1:9" ht="15.75" customHeight="1" x14ac:dyDescent="0.25">
      <c r="A2694" s="5">
        <v>2013</v>
      </c>
      <c r="B2694" s="5" t="s">
        <v>8</v>
      </c>
      <c r="C2694" s="5" t="s">
        <v>223</v>
      </c>
      <c r="D2694" s="5" t="s">
        <v>1115</v>
      </c>
      <c r="E2694" s="40">
        <v>2.6260504201680599E-5</v>
      </c>
      <c r="F2694" s="5"/>
      <c r="G2694" s="5"/>
      <c r="H2694" s="5"/>
      <c r="I2694" s="5"/>
    </row>
    <row r="2695" spans="1:9" ht="15.75" customHeight="1" x14ac:dyDescent="0.25">
      <c r="A2695" s="5">
        <v>2013</v>
      </c>
      <c r="B2695" s="5" t="s">
        <v>15</v>
      </c>
      <c r="C2695" s="5" t="s">
        <v>223</v>
      </c>
      <c r="D2695" s="5" t="s">
        <v>1115</v>
      </c>
      <c r="E2695" s="5">
        <v>1.6544117647058799E-2</v>
      </c>
      <c r="F2695" s="5"/>
      <c r="G2695" s="5"/>
      <c r="H2695" s="5"/>
      <c r="I2695" s="5"/>
    </row>
    <row r="2696" spans="1:9" ht="15.75" customHeight="1" x14ac:dyDescent="0.25">
      <c r="A2696" s="5">
        <v>2013</v>
      </c>
      <c r="B2696" s="5" t="s">
        <v>17</v>
      </c>
      <c r="C2696" s="5" t="s">
        <v>223</v>
      </c>
      <c r="D2696" s="5" t="s">
        <v>1115</v>
      </c>
      <c r="E2696" s="5">
        <v>4.8581932773109201E-3</v>
      </c>
      <c r="F2696" s="5"/>
      <c r="G2696" s="5"/>
      <c r="H2696" s="5"/>
      <c r="I2696" s="5"/>
    </row>
    <row r="2697" spans="1:9" ht="15.75" customHeight="1" x14ac:dyDescent="0.25">
      <c r="A2697" s="5">
        <v>2013</v>
      </c>
      <c r="B2697" s="5" t="s">
        <v>23</v>
      </c>
      <c r="C2697" s="5" t="s">
        <v>223</v>
      </c>
      <c r="D2697" s="5" t="s">
        <v>1115</v>
      </c>
      <c r="E2697" s="5">
        <v>9.9789915966386504E-4</v>
      </c>
      <c r="F2697" s="5"/>
      <c r="G2697" s="5"/>
      <c r="H2697" s="5"/>
      <c r="I2697" s="5"/>
    </row>
    <row r="2698" spans="1:9" ht="15.75" customHeight="1" x14ac:dyDescent="0.25">
      <c r="A2698" s="5">
        <v>2013</v>
      </c>
      <c r="B2698" s="5" t="s">
        <v>26</v>
      </c>
      <c r="C2698" s="5" t="s">
        <v>223</v>
      </c>
      <c r="D2698" s="5" t="s">
        <v>1115</v>
      </c>
      <c r="E2698" s="5">
        <v>1.1292016806722599E-3</v>
      </c>
      <c r="F2698" s="5"/>
      <c r="G2698" s="5"/>
      <c r="H2698" s="5"/>
      <c r="I2698" s="5"/>
    </row>
    <row r="2699" spans="1:9" ht="15.75" customHeight="1" x14ac:dyDescent="0.25">
      <c r="A2699" s="5">
        <v>2013</v>
      </c>
      <c r="B2699" s="5" t="s">
        <v>28</v>
      </c>
      <c r="C2699" s="5" t="s">
        <v>223</v>
      </c>
      <c r="D2699" s="5" t="s">
        <v>1115</v>
      </c>
      <c r="E2699" s="5">
        <v>1.2867647058823501E-3</v>
      </c>
      <c r="F2699" s="5"/>
      <c r="G2699" s="5"/>
      <c r="H2699" s="5"/>
      <c r="I2699" s="5"/>
    </row>
    <row r="2700" spans="1:9" ht="15.75" customHeight="1" x14ac:dyDescent="0.25">
      <c r="A2700" s="5">
        <v>2013</v>
      </c>
      <c r="B2700" s="5" t="s">
        <v>42</v>
      </c>
      <c r="C2700" s="5" t="s">
        <v>223</v>
      </c>
      <c r="D2700" s="5" t="s">
        <v>1115</v>
      </c>
      <c r="E2700" s="5">
        <v>1.1909138655462099E-2</v>
      </c>
      <c r="F2700" s="5"/>
      <c r="G2700" s="5"/>
      <c r="H2700" s="5"/>
      <c r="I2700" s="5"/>
    </row>
    <row r="2701" spans="1:9" ht="15.75" customHeight="1" x14ac:dyDescent="0.25">
      <c r="A2701" s="5">
        <v>2013</v>
      </c>
      <c r="B2701" s="5" t="s">
        <v>36</v>
      </c>
      <c r="C2701" s="5" t="s">
        <v>223</v>
      </c>
      <c r="D2701" s="5" t="s">
        <v>1115</v>
      </c>
      <c r="E2701" s="5">
        <v>4.6638655462184798E-2</v>
      </c>
      <c r="F2701" s="5"/>
      <c r="G2701" s="5"/>
      <c r="H2701" s="5"/>
      <c r="I2701" s="5"/>
    </row>
    <row r="2702" spans="1:9" ht="15.75" customHeight="1" x14ac:dyDescent="0.25">
      <c r="A2702" s="5">
        <v>2013</v>
      </c>
      <c r="B2702" s="5" t="s">
        <v>39</v>
      </c>
      <c r="C2702" s="5" t="s">
        <v>223</v>
      </c>
      <c r="D2702" s="5" t="s">
        <v>1115</v>
      </c>
      <c r="E2702" s="5">
        <v>0.31184348739495699</v>
      </c>
      <c r="F2702" s="5"/>
      <c r="G2702" s="5"/>
      <c r="H2702" s="5"/>
      <c r="I2702" s="5"/>
    </row>
    <row r="2703" spans="1:9" ht="15.75" customHeight="1" x14ac:dyDescent="0.25">
      <c r="A2703" s="5">
        <v>2013</v>
      </c>
      <c r="B2703" s="5" t="s">
        <v>45</v>
      </c>
      <c r="C2703" s="5" t="s">
        <v>223</v>
      </c>
      <c r="D2703" s="5" t="s">
        <v>1115</v>
      </c>
      <c r="E2703" s="5">
        <v>4.9894957983193198E-4</v>
      </c>
      <c r="F2703" s="5"/>
      <c r="G2703" s="5"/>
      <c r="H2703" s="5"/>
      <c r="I2703" s="5"/>
    </row>
    <row r="2704" spans="1:9" ht="15.75" customHeight="1" x14ac:dyDescent="0.25">
      <c r="A2704" s="5">
        <v>2013</v>
      </c>
      <c r="B2704" s="5" t="s">
        <v>47</v>
      </c>
      <c r="C2704" s="5" t="s">
        <v>223</v>
      </c>
      <c r="D2704" s="5" t="s">
        <v>1115</v>
      </c>
      <c r="E2704" s="5">
        <v>2.43040966386554E-2</v>
      </c>
      <c r="F2704" s="5"/>
      <c r="G2704" s="5"/>
      <c r="H2704" s="5"/>
      <c r="I2704" s="5"/>
    </row>
    <row r="2705" spans="1:9" ht="15.75" customHeight="1" x14ac:dyDescent="0.25">
      <c r="A2705" s="5">
        <v>2013</v>
      </c>
      <c r="B2705" s="5" t="s">
        <v>50</v>
      </c>
      <c r="C2705" s="5" t="s">
        <v>223</v>
      </c>
      <c r="D2705" s="5" t="s">
        <v>1115</v>
      </c>
      <c r="E2705" s="5">
        <v>9.1911764705882297E-4</v>
      </c>
      <c r="F2705" s="5"/>
      <c r="G2705" s="5"/>
      <c r="H2705" s="5"/>
      <c r="I2705" s="5"/>
    </row>
    <row r="2706" spans="1:9" ht="15.75" customHeight="1" x14ac:dyDescent="0.25">
      <c r="A2706" s="5">
        <v>2013</v>
      </c>
      <c r="B2706" s="5" t="s">
        <v>57</v>
      </c>
      <c r="C2706" s="5" t="s">
        <v>223</v>
      </c>
      <c r="D2706" s="5" t="s">
        <v>1115</v>
      </c>
      <c r="E2706" s="5">
        <v>1.29989495798319E-3</v>
      </c>
      <c r="F2706" s="5"/>
      <c r="G2706" s="5"/>
      <c r="H2706" s="5"/>
      <c r="I2706" s="5"/>
    </row>
    <row r="2707" spans="1:9" ht="15.75" customHeight="1" x14ac:dyDescent="0.25">
      <c r="A2707" s="5">
        <v>2013</v>
      </c>
      <c r="B2707" s="5" t="s">
        <v>60</v>
      </c>
      <c r="C2707" s="5" t="s">
        <v>223</v>
      </c>
      <c r="D2707" s="5" t="s">
        <v>1115</v>
      </c>
      <c r="E2707" s="5">
        <v>8.5254726890756194E-2</v>
      </c>
      <c r="F2707" s="5"/>
      <c r="G2707" s="5"/>
      <c r="H2707" s="5"/>
      <c r="I2707" s="5"/>
    </row>
    <row r="2708" spans="1:9" ht="15.75" customHeight="1" x14ac:dyDescent="0.25">
      <c r="A2708" s="5">
        <v>2013</v>
      </c>
      <c r="B2708" s="5" t="s">
        <v>62</v>
      </c>
      <c r="C2708" s="5" t="s">
        <v>223</v>
      </c>
      <c r="D2708" s="5" t="s">
        <v>1115</v>
      </c>
      <c r="E2708" s="5">
        <v>1.27363445378151E-3</v>
      </c>
      <c r="F2708" s="5"/>
      <c r="G2708" s="5"/>
      <c r="H2708" s="5"/>
      <c r="I2708" s="5"/>
    </row>
    <row r="2709" spans="1:9" ht="15.75" customHeight="1" x14ac:dyDescent="0.25">
      <c r="A2709" s="5">
        <v>2013</v>
      </c>
      <c r="B2709" s="5" t="s">
        <v>66</v>
      </c>
      <c r="C2709" s="5" t="s">
        <v>223</v>
      </c>
      <c r="D2709" s="5" t="s">
        <v>1115</v>
      </c>
      <c r="E2709" s="40">
        <v>5.25210084033613E-5</v>
      </c>
      <c r="F2709" s="5"/>
      <c r="G2709" s="5"/>
      <c r="H2709" s="5"/>
      <c r="I2709" s="5"/>
    </row>
    <row r="2710" spans="1:9" ht="15.75" customHeight="1" x14ac:dyDescent="0.25">
      <c r="A2710" s="5">
        <v>2013</v>
      </c>
      <c r="B2710" s="5" t="s">
        <v>64</v>
      </c>
      <c r="C2710" s="5" t="s">
        <v>223</v>
      </c>
      <c r="D2710" s="5" t="s">
        <v>1115</v>
      </c>
      <c r="E2710" s="5">
        <v>5.2521008403361297E-3</v>
      </c>
      <c r="F2710" s="5"/>
      <c r="G2710" s="5"/>
      <c r="H2710" s="5"/>
      <c r="I2710" s="5"/>
    </row>
    <row r="2711" spans="1:9" ht="15.75" customHeight="1" x14ac:dyDescent="0.25">
      <c r="A2711" s="5">
        <v>2013</v>
      </c>
      <c r="B2711" s="5" t="s">
        <v>87</v>
      </c>
      <c r="C2711" s="5" t="s">
        <v>223</v>
      </c>
      <c r="D2711" s="5" t="s">
        <v>1115</v>
      </c>
      <c r="E2711" s="5">
        <v>9.6638655462184808E-3</v>
      </c>
      <c r="F2711" s="5"/>
      <c r="G2711" s="5"/>
      <c r="H2711" s="5"/>
      <c r="I2711" s="5"/>
    </row>
    <row r="2712" spans="1:9" ht="15.75" customHeight="1" x14ac:dyDescent="0.25">
      <c r="A2712" s="5">
        <v>2013</v>
      </c>
      <c r="B2712" s="5" t="s">
        <v>72</v>
      </c>
      <c r="C2712" s="5" t="s">
        <v>223</v>
      </c>
      <c r="D2712" s="5" t="s">
        <v>1115</v>
      </c>
      <c r="E2712" s="5">
        <v>2.3897058823529401E-3</v>
      </c>
      <c r="F2712" s="5"/>
      <c r="G2712" s="5"/>
      <c r="H2712" s="5"/>
      <c r="I2712" s="5"/>
    </row>
    <row r="2713" spans="1:9" ht="15.75" customHeight="1" x14ac:dyDescent="0.25">
      <c r="A2713" s="5">
        <v>2013</v>
      </c>
      <c r="B2713" s="5" t="s">
        <v>79</v>
      </c>
      <c r="C2713" s="5" t="s">
        <v>223</v>
      </c>
      <c r="D2713" s="5" t="s">
        <v>1115</v>
      </c>
      <c r="E2713" s="5">
        <v>6.5388655462184798E-3</v>
      </c>
      <c r="F2713" s="5"/>
      <c r="G2713" s="5"/>
      <c r="H2713" s="5"/>
      <c r="I2713" s="5"/>
    </row>
    <row r="2714" spans="1:9" ht="15.75" customHeight="1" x14ac:dyDescent="0.25">
      <c r="A2714" s="5">
        <v>2013</v>
      </c>
      <c r="B2714" s="5" t="s">
        <v>85</v>
      </c>
      <c r="C2714" s="5" t="s">
        <v>223</v>
      </c>
      <c r="D2714" s="5" t="s">
        <v>1115</v>
      </c>
      <c r="E2714" s="5">
        <v>3.57142857142857E-3</v>
      </c>
      <c r="F2714" s="5"/>
      <c r="G2714" s="5"/>
      <c r="H2714" s="5"/>
      <c r="I2714" s="5"/>
    </row>
    <row r="2715" spans="1:9" ht="15.75" customHeight="1" x14ac:dyDescent="0.25">
      <c r="A2715" s="5">
        <v>2013</v>
      </c>
      <c r="B2715" s="5" t="s">
        <v>93</v>
      </c>
      <c r="C2715" s="5" t="s">
        <v>223</v>
      </c>
      <c r="D2715" s="5" t="s">
        <v>1115</v>
      </c>
      <c r="E2715" s="5">
        <v>0.12942489495798301</v>
      </c>
      <c r="F2715" s="5"/>
      <c r="G2715" s="5"/>
      <c r="H2715" s="5"/>
      <c r="I2715" s="5"/>
    </row>
    <row r="2716" spans="1:9" ht="15.75" customHeight="1" x14ac:dyDescent="0.25">
      <c r="A2716" s="5">
        <v>2013</v>
      </c>
      <c r="B2716" s="5" t="s">
        <v>95</v>
      </c>
      <c r="C2716" s="5" t="s">
        <v>223</v>
      </c>
      <c r="D2716" s="5" t="s">
        <v>1115</v>
      </c>
      <c r="E2716" s="5">
        <v>4.8581932773109201E-4</v>
      </c>
      <c r="F2716" s="5"/>
      <c r="G2716" s="5"/>
      <c r="H2716" s="5"/>
      <c r="I2716" s="5"/>
    </row>
    <row r="2717" spans="1:9" ht="15.75" customHeight="1" x14ac:dyDescent="0.25">
      <c r="A2717" s="5">
        <v>2013</v>
      </c>
      <c r="B2717" s="5" t="s">
        <v>98</v>
      </c>
      <c r="C2717" s="5" t="s">
        <v>223</v>
      </c>
      <c r="D2717" s="5" t="s">
        <v>1115</v>
      </c>
      <c r="E2717" s="5">
        <v>4.3855042016806697E-3</v>
      </c>
      <c r="F2717" s="5"/>
      <c r="G2717" s="5"/>
      <c r="H2717" s="5"/>
      <c r="I2717" s="5"/>
    </row>
    <row r="2718" spans="1:9" ht="15.75" customHeight="1" x14ac:dyDescent="0.25">
      <c r="A2718" s="5">
        <v>2013</v>
      </c>
      <c r="B2718" s="5" t="s">
        <v>101</v>
      </c>
      <c r="C2718" s="5" t="s">
        <v>223</v>
      </c>
      <c r="D2718" s="5" t="s">
        <v>1115</v>
      </c>
      <c r="E2718" s="5">
        <v>7.4146533613445295E-2</v>
      </c>
      <c r="F2718" s="5"/>
      <c r="G2718" s="5"/>
      <c r="H2718" s="5"/>
      <c r="I2718" s="5"/>
    </row>
    <row r="2719" spans="1:9" ht="15.75" customHeight="1" x14ac:dyDescent="0.25">
      <c r="A2719" s="5">
        <v>2013</v>
      </c>
      <c r="B2719" s="5" t="s">
        <v>106</v>
      </c>
      <c r="C2719" s="5" t="s">
        <v>223</v>
      </c>
      <c r="D2719" s="5" t="s">
        <v>1115</v>
      </c>
      <c r="E2719" s="5">
        <v>8.8366596638655408E-3</v>
      </c>
      <c r="F2719" s="5"/>
      <c r="G2719" s="5"/>
      <c r="H2719" s="5"/>
      <c r="I2719" s="5"/>
    </row>
    <row r="2720" spans="1:9" ht="15.75" customHeight="1" x14ac:dyDescent="0.25">
      <c r="A2720" s="5">
        <v>2013</v>
      </c>
      <c r="B2720" s="5" t="s">
        <v>112</v>
      </c>
      <c r="C2720" s="5" t="s">
        <v>223</v>
      </c>
      <c r="D2720" s="5" t="s">
        <v>1115</v>
      </c>
      <c r="E2720" s="5">
        <v>2.5288865546218401E-2</v>
      </c>
      <c r="F2720" s="5"/>
      <c r="G2720" s="5"/>
      <c r="H2720" s="5"/>
      <c r="I2720" s="5"/>
    </row>
    <row r="2721" spans="1:9" ht="15.75" customHeight="1" x14ac:dyDescent="0.25">
      <c r="A2721" s="5">
        <v>2013</v>
      </c>
      <c r="B2721" s="5" t="s">
        <v>114</v>
      </c>
      <c r="C2721" s="5" t="s">
        <v>223</v>
      </c>
      <c r="D2721" s="5" t="s">
        <v>1115</v>
      </c>
      <c r="E2721" s="5">
        <v>2.4067752100840299E-2</v>
      </c>
      <c r="F2721" s="5"/>
      <c r="G2721" s="5"/>
      <c r="H2721" s="5"/>
      <c r="I2721" s="5"/>
    </row>
    <row r="2722" spans="1:9" ht="15.75" customHeight="1" x14ac:dyDescent="0.25">
      <c r="A2722" s="5">
        <v>2013</v>
      </c>
      <c r="B2722" s="5" t="s">
        <v>117</v>
      </c>
      <c r="C2722" s="5" t="s">
        <v>223</v>
      </c>
      <c r="D2722" s="5" t="s">
        <v>1115</v>
      </c>
      <c r="E2722" s="5">
        <v>5.9348739495798299E-3</v>
      </c>
      <c r="F2722" s="5"/>
      <c r="G2722" s="5"/>
      <c r="H2722" s="5"/>
      <c r="I2722" s="5"/>
    </row>
    <row r="2723" spans="1:9" ht="15.75" customHeight="1" x14ac:dyDescent="0.25">
      <c r="A2723" s="5">
        <v>2013</v>
      </c>
      <c r="B2723" s="5" t="s">
        <v>122</v>
      </c>
      <c r="C2723" s="5" t="s">
        <v>223</v>
      </c>
      <c r="D2723" s="5" t="s">
        <v>1115</v>
      </c>
      <c r="E2723" s="5">
        <v>9.5194327731092394E-3</v>
      </c>
      <c r="F2723" s="5"/>
      <c r="G2723" s="5"/>
      <c r="H2723" s="5"/>
      <c r="I2723" s="5"/>
    </row>
    <row r="2724" spans="1:9" ht="15.75" customHeight="1" x14ac:dyDescent="0.25">
      <c r="A2724" s="5">
        <v>2013</v>
      </c>
      <c r="B2724" s="5" t="s">
        <v>124</v>
      </c>
      <c r="C2724" s="5" t="s">
        <v>223</v>
      </c>
      <c r="D2724" s="5" t="s">
        <v>1115</v>
      </c>
      <c r="E2724" s="5">
        <v>8.5346638655462099E-4</v>
      </c>
      <c r="F2724" s="5"/>
      <c r="G2724" s="5"/>
      <c r="H2724" s="5"/>
      <c r="I2724" s="5"/>
    </row>
    <row r="2725" spans="1:9" ht="15.75" customHeight="1" x14ac:dyDescent="0.25">
      <c r="A2725" s="5">
        <v>2013</v>
      </c>
      <c r="B2725" s="5" t="s">
        <v>130</v>
      </c>
      <c r="C2725" s="5" t="s">
        <v>223</v>
      </c>
      <c r="D2725" s="5" t="s">
        <v>1115</v>
      </c>
      <c r="E2725" s="5">
        <v>6.4981617647058801E-2</v>
      </c>
      <c r="F2725" s="5"/>
      <c r="G2725" s="5"/>
      <c r="H2725" s="5"/>
      <c r="I2725" s="5"/>
    </row>
    <row r="2726" spans="1:9" ht="15.75" customHeight="1" x14ac:dyDescent="0.25">
      <c r="A2726" s="5">
        <v>2013</v>
      </c>
      <c r="B2726" s="5" t="s">
        <v>127</v>
      </c>
      <c r="C2726" s="5" t="s">
        <v>223</v>
      </c>
      <c r="D2726" s="5" t="s">
        <v>1115</v>
      </c>
      <c r="E2726" s="5">
        <v>1.3012079831932701E-2</v>
      </c>
      <c r="F2726" s="5"/>
      <c r="G2726" s="5"/>
      <c r="H2726" s="5"/>
      <c r="I2726" s="5"/>
    </row>
    <row r="2727" spans="1:9" ht="15.75" customHeight="1" x14ac:dyDescent="0.25">
      <c r="A2727" s="5">
        <v>2014</v>
      </c>
      <c r="B2727" s="5" t="s">
        <v>3</v>
      </c>
      <c r="C2727" s="5" t="s">
        <v>222</v>
      </c>
      <c r="D2727" s="5" t="s">
        <v>1111</v>
      </c>
      <c r="E2727" s="5">
        <v>8.2236397293680402E-2</v>
      </c>
      <c r="F2727" s="5"/>
      <c r="G2727" s="5"/>
      <c r="H2727" s="5"/>
      <c r="I2727" s="5"/>
    </row>
    <row r="2728" spans="1:9" ht="15.75" customHeight="1" x14ac:dyDescent="0.25">
      <c r="A2728" s="5">
        <v>2014</v>
      </c>
      <c r="B2728" s="5" t="s">
        <v>12</v>
      </c>
      <c r="C2728" s="5" t="s">
        <v>222</v>
      </c>
      <c r="D2728" s="5" t="s">
        <v>1111</v>
      </c>
      <c r="E2728" s="5">
        <v>6.6352390411310198E-3</v>
      </c>
      <c r="F2728" s="5"/>
      <c r="G2728" s="5"/>
      <c r="H2728" s="5"/>
      <c r="I2728" s="5"/>
    </row>
    <row r="2729" spans="1:9" ht="15.75" customHeight="1" x14ac:dyDescent="0.25">
      <c r="A2729" s="5">
        <v>2014</v>
      </c>
      <c r="B2729" s="5" t="s">
        <v>8</v>
      </c>
      <c r="C2729" s="5" t="s">
        <v>222</v>
      </c>
      <c r="D2729" s="5" t="s">
        <v>1111</v>
      </c>
      <c r="E2729" s="5">
        <v>2.4773735084700699E-2</v>
      </c>
      <c r="F2729" s="5"/>
      <c r="G2729" s="5"/>
      <c r="H2729" s="5"/>
      <c r="I2729" s="5"/>
    </row>
    <row r="2730" spans="1:9" ht="15.75" customHeight="1" x14ac:dyDescent="0.25">
      <c r="A2730" s="5">
        <v>2014</v>
      </c>
      <c r="B2730" s="5" t="s">
        <v>15</v>
      </c>
      <c r="C2730" s="5" t="s">
        <v>222</v>
      </c>
      <c r="D2730" s="5" t="s">
        <v>1111</v>
      </c>
      <c r="E2730" s="5">
        <v>7.8370892609845103E-2</v>
      </c>
      <c r="F2730" s="5"/>
      <c r="G2730" s="5"/>
      <c r="H2730" s="5"/>
      <c r="I2730" s="5"/>
    </row>
    <row r="2731" spans="1:9" ht="15.75" customHeight="1" x14ac:dyDescent="0.25">
      <c r="A2731" s="5">
        <v>2014</v>
      </c>
      <c r="B2731" s="5" t="s">
        <v>17</v>
      </c>
      <c r="C2731" s="5" t="s">
        <v>222</v>
      </c>
      <c r="D2731" s="5" t="s">
        <v>1111</v>
      </c>
      <c r="E2731" s="5">
        <v>2.5421871575717701E-2</v>
      </c>
      <c r="F2731" s="5"/>
      <c r="G2731" s="5"/>
      <c r="H2731" s="5"/>
      <c r="I2731" s="5"/>
    </row>
    <row r="2732" spans="1:9" ht="15.75" customHeight="1" x14ac:dyDescent="0.25">
      <c r="A2732" s="5">
        <v>2014</v>
      </c>
      <c r="B2732" s="5" t="s">
        <v>26</v>
      </c>
      <c r="C2732" s="5" t="s">
        <v>222</v>
      </c>
      <c r="D2732" s="5" t="s">
        <v>1111</v>
      </c>
      <c r="E2732" s="5">
        <v>4.6096959353915098E-2</v>
      </c>
      <c r="F2732" s="5"/>
      <c r="G2732" s="5"/>
      <c r="H2732" s="5"/>
      <c r="I2732" s="5"/>
    </row>
    <row r="2733" spans="1:9" ht="15.75" customHeight="1" x14ac:dyDescent="0.25">
      <c r="A2733" s="5">
        <v>2014</v>
      </c>
      <c r="B2733" s="5" t="s">
        <v>28</v>
      </c>
      <c r="C2733" s="5" t="s">
        <v>222</v>
      </c>
      <c r="D2733" s="5" t="s">
        <v>1111</v>
      </c>
      <c r="E2733" s="5">
        <v>8.1413403835662399E-3</v>
      </c>
      <c r="F2733" s="5"/>
      <c r="G2733" s="5"/>
      <c r="H2733" s="5"/>
      <c r="I2733" s="5"/>
    </row>
    <row r="2734" spans="1:9" ht="15.75" customHeight="1" x14ac:dyDescent="0.25">
      <c r="A2734" s="5">
        <v>2014</v>
      </c>
      <c r="B2734" s="5" t="s">
        <v>42</v>
      </c>
      <c r="C2734" s="5" t="s">
        <v>222</v>
      </c>
      <c r="D2734" s="5" t="s">
        <v>1111</v>
      </c>
      <c r="E2734" s="5">
        <v>1.23518961489501E-2</v>
      </c>
      <c r="F2734" s="5"/>
      <c r="G2734" s="5"/>
      <c r="H2734" s="5"/>
      <c r="I2734" s="5"/>
    </row>
    <row r="2735" spans="1:9" ht="15.75" customHeight="1" x14ac:dyDescent="0.25">
      <c r="A2735" s="5">
        <v>2014</v>
      </c>
      <c r="B2735" s="5" t="s">
        <v>36</v>
      </c>
      <c r="C2735" s="5" t="s">
        <v>222</v>
      </c>
      <c r="D2735" s="5" t="s">
        <v>1111</v>
      </c>
      <c r="E2735" s="5">
        <v>1.1340057166571001E-2</v>
      </c>
      <c r="F2735" s="5"/>
      <c r="G2735" s="5"/>
      <c r="H2735" s="5"/>
      <c r="I2735" s="5"/>
    </row>
    <row r="2736" spans="1:9" ht="15.75" customHeight="1" x14ac:dyDescent="0.25">
      <c r="A2736" s="5">
        <v>2014</v>
      </c>
      <c r="B2736" s="5" t="s">
        <v>39</v>
      </c>
      <c r="C2736" s="5" t="s">
        <v>222</v>
      </c>
      <c r="D2736" s="5" t="s">
        <v>1111</v>
      </c>
      <c r="E2736" s="5">
        <v>3.8230727265097103E-2</v>
      </c>
      <c r="F2736" s="5"/>
      <c r="G2736" s="5"/>
      <c r="H2736" s="5"/>
      <c r="I2736" s="5"/>
    </row>
    <row r="2737" spans="1:9" ht="15.75" customHeight="1" x14ac:dyDescent="0.25">
      <c r="A2737" s="5">
        <v>2014</v>
      </c>
      <c r="B2737" s="5" t="s">
        <v>45</v>
      </c>
      <c r="C2737" s="5" t="s">
        <v>222</v>
      </c>
      <c r="D2737" s="5" t="s">
        <v>1111</v>
      </c>
      <c r="E2737" s="5">
        <v>1.28345013778729E-2</v>
      </c>
      <c r="F2737" s="5"/>
      <c r="G2737" s="5"/>
      <c r="H2737" s="5"/>
      <c r="I2737" s="5"/>
    </row>
    <row r="2738" spans="1:9" ht="15.75" customHeight="1" x14ac:dyDescent="0.25">
      <c r="A2738" s="5">
        <v>2014</v>
      </c>
      <c r="B2738" s="5" t="s">
        <v>47</v>
      </c>
      <c r="C2738" s="5" t="s">
        <v>222</v>
      </c>
      <c r="D2738" s="5" t="s">
        <v>1111</v>
      </c>
      <c r="E2738" s="5">
        <v>3.9042063591981702E-2</v>
      </c>
      <c r="F2738" s="5"/>
      <c r="G2738" s="5"/>
      <c r="H2738" s="5"/>
      <c r="I2738" s="5"/>
    </row>
    <row r="2739" spans="1:9" ht="15.75" customHeight="1" x14ac:dyDescent="0.25">
      <c r="A2739" s="5">
        <v>2014</v>
      </c>
      <c r="B2739" s="5" t="s">
        <v>57</v>
      </c>
      <c r="C2739" s="5" t="s">
        <v>222</v>
      </c>
      <c r="D2739" s="5" t="s">
        <v>1111</v>
      </c>
      <c r="E2739" s="5">
        <v>2.3780547512135001E-4</v>
      </c>
      <c r="F2739" s="5"/>
      <c r="G2739" s="5"/>
      <c r="H2739" s="5"/>
      <c r="I2739" s="5"/>
    </row>
    <row r="2740" spans="1:9" ht="15.75" customHeight="1" x14ac:dyDescent="0.25">
      <c r="A2740" s="5">
        <v>2014</v>
      </c>
      <c r="B2740" s="5" t="s">
        <v>54</v>
      </c>
      <c r="C2740" s="5" t="s">
        <v>222</v>
      </c>
      <c r="D2740" s="5" t="s">
        <v>1111</v>
      </c>
      <c r="E2740" s="5">
        <v>2.2717417152768999E-2</v>
      </c>
      <c r="F2740" s="5"/>
      <c r="G2740" s="5"/>
      <c r="H2740" s="5"/>
      <c r="I2740" s="5"/>
    </row>
    <row r="2741" spans="1:9" ht="15.75" customHeight="1" x14ac:dyDescent="0.25">
      <c r="A2741" s="5">
        <v>2014</v>
      </c>
      <c r="B2741" s="5" t="s">
        <v>52</v>
      </c>
      <c r="C2741" s="5" t="s">
        <v>222</v>
      </c>
      <c r="D2741" s="5" t="s">
        <v>1111</v>
      </c>
      <c r="E2741" s="5">
        <v>4.4576869454119802E-3</v>
      </c>
      <c r="F2741" s="5"/>
      <c r="G2741" s="5"/>
      <c r="H2741" s="5"/>
      <c r="I2741" s="5"/>
    </row>
    <row r="2742" spans="1:9" ht="15.75" customHeight="1" x14ac:dyDescent="0.25">
      <c r="A2742" s="5">
        <v>2014</v>
      </c>
      <c r="B2742" s="5" t="s">
        <v>60</v>
      </c>
      <c r="C2742" s="5" t="s">
        <v>222</v>
      </c>
      <c r="D2742" s="5" t="s">
        <v>1111</v>
      </c>
      <c r="E2742" s="5">
        <v>3.7323802462918602E-2</v>
      </c>
      <c r="F2742" s="5"/>
      <c r="G2742" s="5"/>
      <c r="H2742" s="5"/>
      <c r="I2742" s="5"/>
    </row>
    <row r="2743" spans="1:9" ht="15.75" customHeight="1" x14ac:dyDescent="0.25">
      <c r="A2743" s="5">
        <v>2014</v>
      </c>
      <c r="B2743" s="5" t="s">
        <v>66</v>
      </c>
      <c r="C2743" s="5" t="s">
        <v>222</v>
      </c>
      <c r="D2743" s="5" t="s">
        <v>1111</v>
      </c>
      <c r="E2743" s="5">
        <v>0.12914935582693299</v>
      </c>
      <c r="F2743" s="5"/>
      <c r="G2743" s="5"/>
      <c r="H2743" s="5"/>
      <c r="I2743" s="5"/>
    </row>
    <row r="2744" spans="1:9" ht="15.75" customHeight="1" x14ac:dyDescent="0.25">
      <c r="A2744" s="5">
        <v>2014</v>
      </c>
      <c r="B2744" s="5" t="s">
        <v>69</v>
      </c>
      <c r="C2744" s="5" t="s">
        <v>222</v>
      </c>
      <c r="D2744" s="5" t="s">
        <v>1111</v>
      </c>
      <c r="E2744" s="5">
        <v>1.0407486675899099E-2</v>
      </c>
      <c r="F2744" s="5"/>
      <c r="G2744" s="5"/>
      <c r="H2744" s="5"/>
      <c r="I2744" s="5"/>
    </row>
    <row r="2745" spans="1:9" ht="15.75" customHeight="1" x14ac:dyDescent="0.25">
      <c r="A2745" s="5">
        <v>2014</v>
      </c>
      <c r="B2745" s="5" t="s">
        <v>87</v>
      </c>
      <c r="C2745" s="5" t="s">
        <v>222</v>
      </c>
      <c r="D2745" s="5" t="s">
        <v>1111</v>
      </c>
      <c r="E2745" s="5">
        <v>5.7119942553657699E-4</v>
      </c>
      <c r="F2745" s="5"/>
      <c r="G2745" s="5"/>
      <c r="H2745" s="5"/>
      <c r="I2745" s="5"/>
    </row>
    <row r="2746" spans="1:9" ht="15.75" customHeight="1" x14ac:dyDescent="0.25">
      <c r="A2746" s="5">
        <v>2014</v>
      </c>
      <c r="B2746" s="5" t="s">
        <v>72</v>
      </c>
      <c r="C2746" s="5" t="s">
        <v>222</v>
      </c>
      <c r="D2746" s="5" t="s">
        <v>1111</v>
      </c>
      <c r="E2746" s="5">
        <v>8.2159460228199994E-3</v>
      </c>
      <c r="F2746" s="5"/>
      <c r="G2746" s="5"/>
      <c r="H2746" s="5"/>
      <c r="I2746" s="5"/>
    </row>
    <row r="2747" spans="1:9" ht="15.75" customHeight="1" x14ac:dyDescent="0.25">
      <c r="A2747" s="5">
        <v>2014</v>
      </c>
      <c r="B2747" s="5" t="s">
        <v>77</v>
      </c>
      <c r="C2747" s="5" t="s">
        <v>222</v>
      </c>
      <c r="D2747" s="5" t="s">
        <v>1111</v>
      </c>
      <c r="E2747" s="5">
        <v>3.2639967173518701E-4</v>
      </c>
      <c r="F2747" s="5"/>
      <c r="G2747" s="5"/>
      <c r="H2747" s="5"/>
      <c r="I2747" s="5"/>
    </row>
    <row r="2748" spans="1:9" ht="15.75" customHeight="1" x14ac:dyDescent="0.25">
      <c r="A2748" s="5">
        <v>2014</v>
      </c>
      <c r="B2748" s="5" t="s">
        <v>79</v>
      </c>
      <c r="C2748" s="5" t="s">
        <v>222</v>
      </c>
      <c r="D2748" s="5" t="s">
        <v>1111</v>
      </c>
      <c r="E2748" s="5">
        <v>1.46879852280834E-4</v>
      </c>
      <c r="F2748" s="5"/>
      <c r="G2748" s="5"/>
      <c r="H2748" s="5"/>
      <c r="I2748" s="5"/>
    </row>
    <row r="2749" spans="1:9" ht="15.75" customHeight="1" x14ac:dyDescent="0.25">
      <c r="A2749" s="5">
        <v>2014</v>
      </c>
      <c r="B2749" s="5" t="s">
        <v>82</v>
      </c>
      <c r="C2749" s="5" t="s">
        <v>222</v>
      </c>
      <c r="D2749" s="5" t="s">
        <v>1111</v>
      </c>
      <c r="E2749" s="5">
        <v>4.1382815523568301E-3</v>
      </c>
      <c r="F2749" s="5"/>
      <c r="G2749" s="5"/>
      <c r="H2749" s="5"/>
      <c r="I2749" s="5"/>
    </row>
    <row r="2750" spans="1:9" ht="15.75" customHeight="1" x14ac:dyDescent="0.25">
      <c r="A2750" s="5">
        <v>2014</v>
      </c>
      <c r="B2750" s="5" t="s">
        <v>74</v>
      </c>
      <c r="C2750" s="5" t="s">
        <v>222</v>
      </c>
      <c r="D2750" s="5" t="s">
        <v>1111</v>
      </c>
      <c r="E2750" s="5">
        <v>2.1983017891364798E-2</v>
      </c>
      <c r="F2750" s="5"/>
      <c r="G2750" s="5"/>
      <c r="H2750" s="5"/>
      <c r="I2750" s="5"/>
    </row>
    <row r="2751" spans="1:9" ht="15.75" customHeight="1" x14ac:dyDescent="0.25">
      <c r="A2751" s="5">
        <v>2014</v>
      </c>
      <c r="B2751" s="5" t="s">
        <v>85</v>
      </c>
      <c r="C2751" s="5" t="s">
        <v>222</v>
      </c>
      <c r="D2751" s="5" t="s">
        <v>1111</v>
      </c>
      <c r="E2751" s="5">
        <v>3.7358773856318798E-2</v>
      </c>
      <c r="F2751" s="5"/>
      <c r="G2751" s="5"/>
      <c r="H2751" s="5"/>
      <c r="I2751" s="5"/>
    </row>
    <row r="2752" spans="1:9" ht="15.75" customHeight="1" x14ac:dyDescent="0.25">
      <c r="A2752" s="5">
        <v>2014</v>
      </c>
      <c r="B2752" s="5" t="s">
        <v>93</v>
      </c>
      <c r="C2752" s="5" t="s">
        <v>222</v>
      </c>
      <c r="D2752" s="5" t="s">
        <v>1111</v>
      </c>
      <c r="E2752" s="5">
        <v>4.0445582180443002E-2</v>
      </c>
      <c r="F2752" s="5"/>
      <c r="G2752" s="5"/>
      <c r="H2752" s="5"/>
      <c r="I2752" s="5"/>
    </row>
    <row r="2753" spans="1:9" ht="15.75" customHeight="1" x14ac:dyDescent="0.25">
      <c r="A2753" s="5">
        <v>2014</v>
      </c>
      <c r="B2753" s="5" t="s">
        <v>95</v>
      </c>
      <c r="C2753" s="5" t="s">
        <v>222</v>
      </c>
      <c r="D2753" s="5" t="s">
        <v>1111</v>
      </c>
      <c r="E2753" s="5">
        <v>1.7467045290285799E-2</v>
      </c>
      <c r="F2753" s="5"/>
      <c r="G2753" s="5"/>
      <c r="H2753" s="5"/>
      <c r="I2753" s="5"/>
    </row>
    <row r="2754" spans="1:9" ht="15.75" customHeight="1" x14ac:dyDescent="0.25">
      <c r="A2754" s="5">
        <v>2014</v>
      </c>
      <c r="B2754" s="5" t="s">
        <v>98</v>
      </c>
      <c r="C2754" s="5" t="s">
        <v>222</v>
      </c>
      <c r="D2754" s="5" t="s">
        <v>1111</v>
      </c>
      <c r="E2754" s="5">
        <v>6.6445647460377398E-3</v>
      </c>
      <c r="F2754" s="5"/>
      <c r="G2754" s="5"/>
      <c r="H2754" s="5"/>
      <c r="I2754" s="5"/>
    </row>
    <row r="2755" spans="1:9" ht="15.75" customHeight="1" x14ac:dyDescent="0.25">
      <c r="A2755" s="5">
        <v>2014</v>
      </c>
      <c r="B2755" s="5" t="s">
        <v>101</v>
      </c>
      <c r="C2755" s="5" t="s">
        <v>222</v>
      </c>
      <c r="D2755" s="5" t="s">
        <v>1111</v>
      </c>
      <c r="E2755" s="5">
        <v>4.17651694247438E-2</v>
      </c>
      <c r="F2755" s="5"/>
      <c r="G2755" s="5"/>
      <c r="H2755" s="5"/>
      <c r="I2755" s="5"/>
    </row>
    <row r="2756" spans="1:9" ht="15.75" customHeight="1" x14ac:dyDescent="0.25">
      <c r="A2756" s="5">
        <v>2014</v>
      </c>
      <c r="B2756" s="5" t="s">
        <v>1114</v>
      </c>
      <c r="C2756" s="5" t="s">
        <v>222</v>
      </c>
      <c r="D2756" s="5" t="s">
        <v>1111</v>
      </c>
      <c r="E2756" s="5">
        <v>5.3203146492835501E-3</v>
      </c>
      <c r="F2756" s="5"/>
      <c r="G2756" s="5"/>
      <c r="H2756" s="5"/>
      <c r="I2756" s="5"/>
    </row>
    <row r="2757" spans="1:9" ht="15.75" customHeight="1" x14ac:dyDescent="0.25">
      <c r="A2757" s="5">
        <v>2014</v>
      </c>
      <c r="B2757" s="5" t="s">
        <v>106</v>
      </c>
      <c r="C2757" s="5" t="s">
        <v>222</v>
      </c>
      <c r="D2757" s="5" t="s">
        <v>1111</v>
      </c>
      <c r="E2757" s="5">
        <v>2.0849944745198402E-2</v>
      </c>
      <c r="F2757" s="5"/>
      <c r="G2757" s="5"/>
      <c r="H2757" s="5"/>
      <c r="I2757" s="5"/>
    </row>
    <row r="2758" spans="1:9" ht="15.75" customHeight="1" x14ac:dyDescent="0.25">
      <c r="A2758" s="5">
        <v>2014</v>
      </c>
      <c r="B2758" s="5" t="s">
        <v>109</v>
      </c>
      <c r="C2758" s="5" t="s">
        <v>222</v>
      </c>
      <c r="D2758" s="5" t="s">
        <v>1111</v>
      </c>
      <c r="E2758" s="5">
        <v>9.2394421363324805E-3</v>
      </c>
      <c r="F2758" s="5"/>
      <c r="G2758" s="5"/>
      <c r="H2758" s="5"/>
      <c r="I2758" s="5"/>
    </row>
    <row r="2759" spans="1:9" ht="15.75" customHeight="1" x14ac:dyDescent="0.25">
      <c r="A2759" s="5">
        <v>2014</v>
      </c>
      <c r="B2759" s="5" t="s">
        <v>112</v>
      </c>
      <c r="C2759" s="5" t="s">
        <v>222</v>
      </c>
      <c r="D2759" s="5" t="s">
        <v>1111</v>
      </c>
      <c r="E2759" s="5">
        <v>1.33987065247294E-2</v>
      </c>
      <c r="F2759" s="5"/>
      <c r="G2759" s="5"/>
      <c r="H2759" s="5"/>
      <c r="I2759" s="5"/>
    </row>
    <row r="2760" spans="1:9" ht="15.75" customHeight="1" x14ac:dyDescent="0.25">
      <c r="A2760" s="5">
        <v>2014</v>
      </c>
      <c r="B2760" s="5" t="s">
        <v>114</v>
      </c>
      <c r="C2760" s="5" t="s">
        <v>222</v>
      </c>
      <c r="D2760" s="5" t="s">
        <v>1111</v>
      </c>
      <c r="E2760" s="5">
        <v>0.103494341628547</v>
      </c>
      <c r="F2760" s="5"/>
      <c r="G2760" s="5"/>
      <c r="H2760" s="5"/>
      <c r="I2760" s="5"/>
    </row>
    <row r="2761" spans="1:9" ht="15.75" customHeight="1" x14ac:dyDescent="0.25">
      <c r="A2761" s="5">
        <v>2014</v>
      </c>
      <c r="B2761" s="5" t="s">
        <v>117</v>
      </c>
      <c r="C2761" s="5" t="s">
        <v>222</v>
      </c>
      <c r="D2761" s="5" t="s">
        <v>1111</v>
      </c>
      <c r="E2761" s="5">
        <v>2.7014235688540101E-2</v>
      </c>
      <c r="F2761" s="5"/>
      <c r="G2761" s="5"/>
      <c r="H2761" s="5"/>
      <c r="I2761" s="5"/>
    </row>
    <row r="2762" spans="1:9" ht="15.75" customHeight="1" x14ac:dyDescent="0.25">
      <c r="A2762" s="5">
        <v>2014</v>
      </c>
      <c r="B2762" s="5" t="s">
        <v>122</v>
      </c>
      <c r="C2762" s="5" t="s">
        <v>222</v>
      </c>
      <c r="D2762" s="5" t="s">
        <v>1111</v>
      </c>
      <c r="E2762" s="5">
        <v>1.00204699222702E-2</v>
      </c>
      <c r="F2762" s="5"/>
      <c r="G2762" s="5"/>
      <c r="H2762" s="5"/>
      <c r="I2762" s="5"/>
    </row>
    <row r="2763" spans="1:9" ht="15.75" customHeight="1" x14ac:dyDescent="0.25">
      <c r="A2763" s="5">
        <v>2014</v>
      </c>
      <c r="B2763" s="5" t="s">
        <v>124</v>
      </c>
      <c r="C2763" s="5" t="s">
        <v>222</v>
      </c>
      <c r="D2763" s="5" t="s">
        <v>1111</v>
      </c>
      <c r="E2763" s="5">
        <v>6.3671250250628298E-3</v>
      </c>
      <c r="F2763" s="5"/>
      <c r="G2763" s="5"/>
      <c r="H2763" s="5"/>
      <c r="I2763" s="5"/>
    </row>
    <row r="2764" spans="1:9" ht="15.75" customHeight="1" x14ac:dyDescent="0.25">
      <c r="A2764" s="5">
        <v>2014</v>
      </c>
      <c r="B2764" s="5" t="s">
        <v>130</v>
      </c>
      <c r="C2764" s="5" t="s">
        <v>222</v>
      </c>
      <c r="D2764" s="5" t="s">
        <v>1111</v>
      </c>
      <c r="E2764" s="5">
        <v>1.2545404525764499E-2</v>
      </c>
      <c r="F2764" s="5"/>
      <c r="G2764" s="5"/>
      <c r="H2764" s="5"/>
      <c r="I2764" s="5"/>
    </row>
    <row r="2765" spans="1:9" ht="15.75" customHeight="1" x14ac:dyDescent="0.25">
      <c r="A2765" s="5">
        <v>2014</v>
      </c>
      <c r="B2765" s="5" t="s">
        <v>127</v>
      </c>
      <c r="C2765" s="5" t="s">
        <v>222</v>
      </c>
      <c r="D2765" s="5" t="s">
        <v>1111</v>
      </c>
      <c r="E2765" s="5">
        <v>1.3890637458558799E-2</v>
      </c>
      <c r="F2765" s="5"/>
      <c r="G2765" s="5"/>
      <c r="H2765" s="5"/>
      <c r="I2765" s="5"/>
    </row>
    <row r="2766" spans="1:9" ht="15.75" customHeight="1" x14ac:dyDescent="0.25">
      <c r="A2766" s="5">
        <v>2014</v>
      </c>
      <c r="B2766" s="5" t="s">
        <v>132</v>
      </c>
      <c r="C2766" s="5" t="s">
        <v>222</v>
      </c>
      <c r="D2766" s="5" t="s">
        <v>1111</v>
      </c>
      <c r="E2766" s="5">
        <v>9.0272823497045997E-3</v>
      </c>
      <c r="F2766" s="5"/>
      <c r="G2766" s="5"/>
      <c r="H2766" s="5"/>
      <c r="I2766" s="5"/>
    </row>
    <row r="2767" spans="1:9" ht="15.75" customHeight="1" x14ac:dyDescent="0.25">
      <c r="A2767" s="5">
        <v>2014</v>
      </c>
      <c r="B2767" s="5" t="s">
        <v>3</v>
      </c>
      <c r="C2767" s="5" t="s">
        <v>222</v>
      </c>
      <c r="D2767" s="5" t="s">
        <v>1113</v>
      </c>
      <c r="E2767" s="5">
        <v>8.6742240212805896E-3</v>
      </c>
      <c r="F2767" s="5"/>
      <c r="G2767" s="5"/>
      <c r="H2767" s="5"/>
      <c r="I2767" s="5"/>
    </row>
    <row r="2768" spans="1:9" ht="15.75" customHeight="1" x14ac:dyDescent="0.25">
      <c r="A2768" s="5">
        <v>2014</v>
      </c>
      <c r="B2768" s="5" t="s">
        <v>12</v>
      </c>
      <c r="C2768" s="5" t="s">
        <v>222</v>
      </c>
      <c r="D2768" s="5" t="s">
        <v>1113</v>
      </c>
      <c r="E2768" s="5">
        <v>4.6696695048629002E-4</v>
      </c>
      <c r="F2768" s="5"/>
      <c r="G2768" s="5"/>
      <c r="H2768" s="5"/>
      <c r="I2768" s="5"/>
    </row>
    <row r="2769" spans="1:9" ht="15.75" customHeight="1" x14ac:dyDescent="0.25">
      <c r="A2769" s="5">
        <v>2014</v>
      </c>
      <c r="B2769" s="5" t="s">
        <v>8</v>
      </c>
      <c r="C2769" s="5" t="s">
        <v>222</v>
      </c>
      <c r="D2769" s="5" t="s">
        <v>1113</v>
      </c>
      <c r="E2769" s="40">
        <v>3.0232499474782499E-5</v>
      </c>
      <c r="F2769" s="5"/>
      <c r="G2769" s="5"/>
      <c r="H2769" s="5"/>
      <c r="I2769" s="5"/>
    </row>
    <row r="2770" spans="1:9" ht="15.75" customHeight="1" x14ac:dyDescent="0.25">
      <c r="A2770" s="5">
        <v>2014</v>
      </c>
      <c r="B2770" s="5" t="s">
        <v>15</v>
      </c>
      <c r="C2770" s="5" t="s">
        <v>222</v>
      </c>
      <c r="D2770" s="5" t="s">
        <v>1113</v>
      </c>
      <c r="E2770" s="5">
        <v>2.7940991552808498E-4</v>
      </c>
      <c r="F2770" s="5"/>
      <c r="G2770" s="5"/>
      <c r="H2770" s="5"/>
      <c r="I2770" s="5"/>
    </row>
    <row r="2771" spans="1:9" ht="15.75" customHeight="1" x14ac:dyDescent="0.25">
      <c r="A2771" s="5">
        <v>2014</v>
      </c>
      <c r="B2771" s="5" t="s">
        <v>17</v>
      </c>
      <c r="C2771" s="5" t="s">
        <v>222</v>
      </c>
      <c r="D2771" s="5" t="s">
        <v>1113</v>
      </c>
      <c r="E2771" s="40">
        <v>7.7988294823483605E-5</v>
      </c>
      <c r="F2771" s="5"/>
      <c r="G2771" s="5"/>
      <c r="H2771" s="5"/>
      <c r="I2771" s="5"/>
    </row>
    <row r="2772" spans="1:9" ht="15.75" customHeight="1" x14ac:dyDescent="0.25">
      <c r="A2772" s="5">
        <v>2014</v>
      </c>
      <c r="B2772" s="5" t="s">
        <v>23</v>
      </c>
      <c r="C2772" s="5" t="s">
        <v>222</v>
      </c>
      <c r="D2772" s="5" t="s">
        <v>1113</v>
      </c>
      <c r="E2772" s="40">
        <v>4.6600413203167897E-5</v>
      </c>
      <c r="F2772" s="5"/>
      <c r="G2772" s="5"/>
      <c r="H2772" s="5"/>
      <c r="I2772" s="5"/>
    </row>
    <row r="2773" spans="1:9" ht="15.75" customHeight="1" x14ac:dyDescent="0.25">
      <c r="A2773" s="5">
        <v>2014</v>
      </c>
      <c r="B2773" s="5" t="s">
        <v>26</v>
      </c>
      <c r="C2773" s="5" t="s">
        <v>222</v>
      </c>
      <c r="D2773" s="5" t="s">
        <v>1113</v>
      </c>
      <c r="E2773" s="5">
        <v>1.0413844405071501E-3</v>
      </c>
      <c r="F2773" s="5"/>
      <c r="G2773" s="5"/>
      <c r="H2773" s="5"/>
      <c r="I2773" s="5"/>
    </row>
    <row r="2774" spans="1:9" ht="15.75" customHeight="1" x14ac:dyDescent="0.25">
      <c r="A2774" s="5">
        <v>2014</v>
      </c>
      <c r="B2774" s="5" t="s">
        <v>28</v>
      </c>
      <c r="C2774" s="5" t="s">
        <v>222</v>
      </c>
      <c r="D2774" s="5" t="s">
        <v>1113</v>
      </c>
      <c r="E2774" s="5">
        <v>5.8019440074853301E-4</v>
      </c>
      <c r="F2774" s="5"/>
      <c r="G2774" s="5"/>
      <c r="H2774" s="5"/>
      <c r="I2774" s="5"/>
    </row>
    <row r="2775" spans="1:9" ht="15.75" customHeight="1" x14ac:dyDescent="0.25">
      <c r="A2775" s="5">
        <v>2014</v>
      </c>
      <c r="B2775" s="5" t="s">
        <v>42</v>
      </c>
      <c r="C2775" s="5" t="s">
        <v>222</v>
      </c>
      <c r="D2775" s="5" t="s">
        <v>1113</v>
      </c>
      <c r="E2775" s="5">
        <v>7.8334909467143495E-3</v>
      </c>
      <c r="F2775" s="5"/>
      <c r="G2775" s="5"/>
      <c r="H2775" s="5"/>
      <c r="I2775" s="5"/>
    </row>
    <row r="2776" spans="1:9" ht="15.75" customHeight="1" x14ac:dyDescent="0.25">
      <c r="A2776" s="5">
        <v>2014</v>
      </c>
      <c r="B2776" s="5" t="s">
        <v>34</v>
      </c>
      <c r="C2776" s="5" t="s">
        <v>222</v>
      </c>
      <c r="D2776" s="5" t="s">
        <v>1113</v>
      </c>
      <c r="E2776" s="5">
        <v>1.73114758139041E-4</v>
      </c>
      <c r="F2776" s="5"/>
      <c r="G2776" s="5"/>
      <c r="H2776" s="5"/>
      <c r="I2776" s="5"/>
    </row>
    <row r="2777" spans="1:9" ht="15.75" customHeight="1" x14ac:dyDescent="0.25">
      <c r="A2777" s="5">
        <v>2014</v>
      </c>
      <c r="B2777" s="5" t="s">
        <v>36</v>
      </c>
      <c r="C2777" s="5" t="s">
        <v>222</v>
      </c>
      <c r="D2777" s="5" t="s">
        <v>1113</v>
      </c>
      <c r="E2777" s="5">
        <v>6.9182357237612202E-3</v>
      </c>
      <c r="F2777" s="5"/>
      <c r="G2777" s="5"/>
      <c r="H2777" s="5"/>
      <c r="I2777" s="5"/>
    </row>
    <row r="2778" spans="1:9" ht="15.75" customHeight="1" x14ac:dyDescent="0.25">
      <c r="A2778" s="5">
        <v>2014</v>
      </c>
      <c r="B2778" s="5" t="s">
        <v>39</v>
      </c>
      <c r="C2778" s="5" t="s">
        <v>222</v>
      </c>
      <c r="D2778" s="5" t="s">
        <v>1113</v>
      </c>
      <c r="E2778" s="5">
        <v>2.0567727827398201E-3</v>
      </c>
      <c r="F2778" s="5"/>
      <c r="G2778" s="5"/>
      <c r="H2778" s="5"/>
      <c r="I2778" s="5"/>
    </row>
    <row r="2779" spans="1:9" ht="15.75" customHeight="1" x14ac:dyDescent="0.25">
      <c r="A2779" s="5">
        <v>2014</v>
      </c>
      <c r="B2779" s="5" t="s">
        <v>45</v>
      </c>
      <c r="C2779" s="5" t="s">
        <v>222</v>
      </c>
      <c r="D2779" s="5" t="s">
        <v>1113</v>
      </c>
      <c r="E2779" s="5">
        <v>1.2021751224271799E-3</v>
      </c>
      <c r="F2779" s="5"/>
      <c r="G2779" s="5"/>
      <c r="H2779" s="5"/>
      <c r="I2779" s="5"/>
    </row>
    <row r="2780" spans="1:9" ht="15.75" customHeight="1" x14ac:dyDescent="0.25">
      <c r="A2780" s="5">
        <v>2014</v>
      </c>
      <c r="B2780" s="5" t="s">
        <v>47</v>
      </c>
      <c r="C2780" s="5" t="s">
        <v>222</v>
      </c>
      <c r="D2780" s="5" t="s">
        <v>1113</v>
      </c>
      <c r="E2780" s="5">
        <v>5.8697264266899399E-3</v>
      </c>
      <c r="F2780" s="5"/>
      <c r="G2780" s="5"/>
      <c r="H2780" s="5"/>
      <c r="I2780" s="5"/>
    </row>
    <row r="2781" spans="1:9" ht="15.75" customHeight="1" x14ac:dyDescent="0.25">
      <c r="A2781" s="5">
        <v>2014</v>
      </c>
      <c r="B2781" s="5" t="s">
        <v>50</v>
      </c>
      <c r="C2781" s="5" t="s">
        <v>222</v>
      </c>
      <c r="D2781" s="5" t="s">
        <v>1113</v>
      </c>
      <c r="E2781" s="5">
        <v>0.17415132848727499</v>
      </c>
      <c r="F2781" s="5"/>
      <c r="G2781" s="5"/>
      <c r="H2781" s="5"/>
      <c r="I2781" s="5"/>
    </row>
    <row r="2782" spans="1:9" ht="15.75" customHeight="1" x14ac:dyDescent="0.25">
      <c r="A2782" s="5">
        <v>2014</v>
      </c>
      <c r="B2782" s="5" t="s">
        <v>57</v>
      </c>
      <c r="C2782" s="5" t="s">
        <v>222</v>
      </c>
      <c r="D2782" s="5" t="s">
        <v>1113</v>
      </c>
      <c r="E2782" s="5">
        <v>3.2312187336742E-4</v>
      </c>
      <c r="F2782" s="5"/>
      <c r="G2782" s="5"/>
      <c r="H2782" s="5"/>
      <c r="I2782" s="5"/>
    </row>
    <row r="2783" spans="1:9" ht="15.75" customHeight="1" x14ac:dyDescent="0.25">
      <c r="A2783" s="5">
        <v>2014</v>
      </c>
      <c r="B2783" s="5" t="s">
        <v>54</v>
      </c>
      <c r="C2783" s="5" t="s">
        <v>222</v>
      </c>
      <c r="D2783" s="5" t="s">
        <v>1113</v>
      </c>
      <c r="E2783" s="40">
        <v>4.9873995948845003E-5</v>
      </c>
      <c r="F2783" s="5"/>
      <c r="G2783" s="5"/>
      <c r="H2783" s="5"/>
      <c r="I2783" s="5"/>
    </row>
    <row r="2784" spans="1:9" ht="15.75" customHeight="1" x14ac:dyDescent="0.25">
      <c r="A2784" s="5">
        <v>2014</v>
      </c>
      <c r="B2784" s="5" t="s">
        <v>60</v>
      </c>
      <c r="C2784" s="5" t="s">
        <v>222</v>
      </c>
      <c r="D2784" s="5" t="s">
        <v>1113</v>
      </c>
      <c r="E2784" s="5">
        <v>2.0320476048254099E-2</v>
      </c>
      <c r="F2784" s="5"/>
      <c r="G2784" s="5"/>
      <c r="H2784" s="5"/>
      <c r="I2784" s="5"/>
    </row>
    <row r="2785" spans="1:9" ht="15.75" customHeight="1" x14ac:dyDescent="0.25">
      <c r="A2785" s="5">
        <v>2014</v>
      </c>
      <c r="B2785" s="5" t="s">
        <v>62</v>
      </c>
      <c r="C2785" s="5" t="s">
        <v>222</v>
      </c>
      <c r="D2785" s="5" t="s">
        <v>1113</v>
      </c>
      <c r="E2785" s="5">
        <v>8.03741589540094E-3</v>
      </c>
      <c r="F2785" s="5"/>
      <c r="G2785" s="5"/>
      <c r="H2785" s="5"/>
      <c r="I2785" s="5"/>
    </row>
    <row r="2786" spans="1:9" ht="15.75" customHeight="1" x14ac:dyDescent="0.25">
      <c r="A2786" s="5">
        <v>2014</v>
      </c>
      <c r="B2786" s="5" t="s">
        <v>66</v>
      </c>
      <c r="C2786" s="5" t="s">
        <v>222</v>
      </c>
      <c r="D2786" s="5" t="s">
        <v>1113</v>
      </c>
      <c r="E2786" s="5">
        <v>4.9219279399709596E-4</v>
      </c>
      <c r="F2786" s="5"/>
      <c r="G2786" s="5"/>
      <c r="H2786" s="5"/>
      <c r="I2786" s="5"/>
    </row>
    <row r="2787" spans="1:9" ht="15.75" customHeight="1" x14ac:dyDescent="0.25">
      <c r="A2787" s="5">
        <v>2014</v>
      </c>
      <c r="B2787" s="5" t="s">
        <v>64</v>
      </c>
      <c r="C2787" s="5" t="s">
        <v>222</v>
      </c>
      <c r="D2787" s="5" t="s">
        <v>1113</v>
      </c>
      <c r="E2787" s="5">
        <v>9.7129125701148403E-4</v>
      </c>
      <c r="F2787" s="5"/>
      <c r="G2787" s="5"/>
      <c r="H2787" s="5"/>
      <c r="I2787" s="5"/>
    </row>
    <row r="2788" spans="1:9" ht="15.75" customHeight="1" x14ac:dyDescent="0.25">
      <c r="A2788" s="5">
        <v>2014</v>
      </c>
      <c r="B2788" s="5" t="s">
        <v>87</v>
      </c>
      <c r="C2788" s="5" t="s">
        <v>222</v>
      </c>
      <c r="D2788" s="5" t="s">
        <v>1113</v>
      </c>
      <c r="E2788" s="5">
        <v>1.6040555453817701E-4</v>
      </c>
      <c r="F2788" s="5"/>
      <c r="G2788" s="5"/>
      <c r="H2788" s="5"/>
      <c r="I2788" s="5"/>
    </row>
    <row r="2789" spans="1:9" ht="15.75" customHeight="1" x14ac:dyDescent="0.25">
      <c r="A2789" s="5">
        <v>2014</v>
      </c>
      <c r="B2789" s="5" t="s">
        <v>90</v>
      </c>
      <c r="C2789" s="5" t="s">
        <v>222</v>
      </c>
      <c r="D2789" s="5" t="s">
        <v>1113</v>
      </c>
      <c r="E2789" s="5">
        <v>5.0105072377951598E-4</v>
      </c>
      <c r="F2789" s="5"/>
      <c r="G2789" s="5"/>
      <c r="H2789" s="5"/>
      <c r="I2789" s="5"/>
    </row>
    <row r="2790" spans="1:9" ht="15.75" customHeight="1" x14ac:dyDescent="0.25">
      <c r="A2790" s="5">
        <v>2014</v>
      </c>
      <c r="B2790" s="5" t="s">
        <v>72</v>
      </c>
      <c r="C2790" s="5" t="s">
        <v>222</v>
      </c>
      <c r="D2790" s="5" t="s">
        <v>1113</v>
      </c>
      <c r="E2790" s="5">
        <v>1.2834369999963401E-3</v>
      </c>
      <c r="F2790" s="5"/>
      <c r="G2790" s="5"/>
      <c r="H2790" s="5"/>
      <c r="I2790" s="5"/>
    </row>
    <row r="2791" spans="1:9" ht="15.75" customHeight="1" x14ac:dyDescent="0.25">
      <c r="A2791" s="5">
        <v>2014</v>
      </c>
      <c r="B2791" s="5" t="s">
        <v>79</v>
      </c>
      <c r="C2791" s="5" t="s">
        <v>222</v>
      </c>
      <c r="D2791" s="5" t="s">
        <v>1113</v>
      </c>
      <c r="E2791" s="5">
        <v>1.08944833776133E-2</v>
      </c>
      <c r="F2791" s="5"/>
      <c r="G2791" s="5"/>
      <c r="H2791" s="5"/>
      <c r="I2791" s="5"/>
    </row>
    <row r="2792" spans="1:9" ht="15.75" customHeight="1" x14ac:dyDescent="0.25">
      <c r="A2792" s="5">
        <v>2014</v>
      </c>
      <c r="B2792" s="5" t="s">
        <v>82</v>
      </c>
      <c r="C2792" s="5" t="s">
        <v>222</v>
      </c>
      <c r="D2792" s="5" t="s">
        <v>1113</v>
      </c>
      <c r="E2792" s="40">
        <v>1.27092036008639E-5</v>
      </c>
      <c r="F2792" s="5"/>
      <c r="G2792" s="5"/>
      <c r="H2792" s="5"/>
      <c r="I2792" s="5"/>
    </row>
    <row r="2793" spans="1:9" ht="15.75" customHeight="1" x14ac:dyDescent="0.25">
      <c r="A2793" s="5">
        <v>2014</v>
      </c>
      <c r="B2793" s="5" t="s">
        <v>74</v>
      </c>
      <c r="C2793" s="5" t="s">
        <v>222</v>
      </c>
      <c r="D2793" s="5" t="s">
        <v>1113</v>
      </c>
      <c r="E2793" s="40">
        <v>9.4356208551868994E-6</v>
      </c>
      <c r="F2793" s="5"/>
      <c r="G2793" s="5"/>
      <c r="H2793" s="5"/>
      <c r="I2793" s="5"/>
    </row>
    <row r="2794" spans="1:9" ht="15.75" customHeight="1" x14ac:dyDescent="0.25">
      <c r="A2794" s="5">
        <v>2014</v>
      </c>
      <c r="B2794" s="5" t="s">
        <v>85</v>
      </c>
      <c r="C2794" s="5" t="s">
        <v>222</v>
      </c>
      <c r="D2794" s="5" t="s">
        <v>1113</v>
      </c>
      <c r="E2794" s="5">
        <v>1.12264631807631E-3</v>
      </c>
      <c r="F2794" s="5"/>
      <c r="G2794" s="5"/>
      <c r="H2794" s="5"/>
      <c r="I2794" s="5"/>
    </row>
    <row r="2795" spans="1:9" ht="15.75" customHeight="1" x14ac:dyDescent="0.25">
      <c r="A2795" s="5">
        <v>2014</v>
      </c>
      <c r="B2795" s="5" t="s">
        <v>93</v>
      </c>
      <c r="C2795" s="5" t="s">
        <v>222</v>
      </c>
      <c r="D2795" s="5" t="s">
        <v>1113</v>
      </c>
      <c r="E2795" s="5">
        <v>1.9970780385539402E-3</v>
      </c>
      <c r="F2795" s="5"/>
      <c r="G2795" s="5"/>
      <c r="H2795" s="5"/>
      <c r="I2795" s="5"/>
    </row>
    <row r="2796" spans="1:9" ht="15.75" customHeight="1" x14ac:dyDescent="0.25">
      <c r="A2796" s="5">
        <v>2014</v>
      </c>
      <c r="B2796" s="5" t="s">
        <v>95</v>
      </c>
      <c r="C2796" s="5" t="s">
        <v>222</v>
      </c>
      <c r="D2796" s="5" t="s">
        <v>1113</v>
      </c>
      <c r="E2796" s="5">
        <v>9.8265251477589301E-4</v>
      </c>
      <c r="F2796" s="5"/>
      <c r="G2796" s="5"/>
      <c r="H2796" s="5"/>
      <c r="I2796" s="5"/>
    </row>
    <row r="2797" spans="1:9" ht="15.75" customHeight="1" x14ac:dyDescent="0.25">
      <c r="A2797" s="5">
        <v>2014</v>
      </c>
      <c r="B2797" s="5" t="s">
        <v>98</v>
      </c>
      <c r="C2797" s="5" t="s">
        <v>222</v>
      </c>
      <c r="D2797" s="5" t="s">
        <v>1113</v>
      </c>
      <c r="E2797" s="40">
        <v>4.8526050112389799E-5</v>
      </c>
      <c r="F2797" s="5"/>
      <c r="G2797" s="5"/>
      <c r="H2797" s="5"/>
      <c r="I2797" s="5"/>
    </row>
    <row r="2798" spans="1:9" ht="15.75" customHeight="1" x14ac:dyDescent="0.25">
      <c r="A2798" s="5">
        <v>2014</v>
      </c>
      <c r="B2798" s="5" t="s">
        <v>101</v>
      </c>
      <c r="C2798" s="5" t="s">
        <v>222</v>
      </c>
      <c r="D2798" s="5" t="s">
        <v>1113</v>
      </c>
      <c r="E2798" s="5">
        <v>3.7954303480761998E-4</v>
      </c>
      <c r="F2798" s="5"/>
      <c r="G2798" s="5"/>
      <c r="H2798" s="5"/>
      <c r="I2798" s="5"/>
    </row>
    <row r="2799" spans="1:9" ht="15.75" customHeight="1" x14ac:dyDescent="0.25">
      <c r="A2799" s="5">
        <v>2014</v>
      </c>
      <c r="B2799" s="5" t="s">
        <v>104</v>
      </c>
      <c r="C2799" s="5" t="s">
        <v>222</v>
      </c>
      <c r="D2799" s="5" t="s">
        <v>1113</v>
      </c>
      <c r="E2799" s="40">
        <v>2.61886619654167E-5</v>
      </c>
      <c r="F2799" s="5"/>
      <c r="G2799" s="5"/>
      <c r="H2799" s="5"/>
      <c r="I2799" s="5"/>
    </row>
    <row r="2800" spans="1:9" ht="15.75" customHeight="1" x14ac:dyDescent="0.25">
      <c r="A2800" s="5">
        <v>2014</v>
      </c>
      <c r="B2800" s="5" t="s">
        <v>106</v>
      </c>
      <c r="C2800" s="5" t="s">
        <v>222</v>
      </c>
      <c r="D2800" s="5" t="s">
        <v>1113</v>
      </c>
      <c r="E2800" s="5">
        <v>1.5224085404307601E-3</v>
      </c>
      <c r="F2800" s="5"/>
      <c r="G2800" s="5"/>
      <c r="H2800" s="5"/>
      <c r="I2800" s="5"/>
    </row>
    <row r="2801" spans="1:9" ht="15.75" customHeight="1" x14ac:dyDescent="0.25">
      <c r="A2801" s="5">
        <v>2014</v>
      </c>
      <c r="B2801" s="5" t="s">
        <v>109</v>
      </c>
      <c r="C2801" s="5" t="s">
        <v>222</v>
      </c>
      <c r="D2801" s="5" t="s">
        <v>1113</v>
      </c>
      <c r="E2801" s="5">
        <v>0.29029881455866202</v>
      </c>
      <c r="F2801" s="5"/>
      <c r="G2801" s="5"/>
      <c r="H2801" s="5"/>
      <c r="I2801" s="5"/>
    </row>
    <row r="2802" spans="1:9" ht="15.75" customHeight="1" x14ac:dyDescent="0.25">
      <c r="A2802" s="5">
        <v>2014</v>
      </c>
      <c r="B2802" s="5" t="s">
        <v>112</v>
      </c>
      <c r="C2802" s="5" t="s">
        <v>222</v>
      </c>
      <c r="D2802" s="5" t="s">
        <v>1113</v>
      </c>
      <c r="E2802" s="5">
        <v>0.17919611206205399</v>
      </c>
      <c r="F2802" s="5"/>
      <c r="G2802" s="5"/>
      <c r="H2802" s="5"/>
      <c r="I2802" s="5"/>
    </row>
    <row r="2803" spans="1:9" ht="15.75" customHeight="1" x14ac:dyDescent="0.25">
      <c r="A2803" s="5">
        <v>2014</v>
      </c>
      <c r="B2803" s="5" t="s">
        <v>114</v>
      </c>
      <c r="C2803" s="5" t="s">
        <v>222</v>
      </c>
      <c r="D2803" s="5" t="s">
        <v>1113</v>
      </c>
      <c r="E2803" s="5">
        <v>0.22864839352777999</v>
      </c>
      <c r="F2803" s="5"/>
      <c r="G2803" s="5"/>
      <c r="H2803" s="5"/>
      <c r="I2803" s="5"/>
    </row>
    <row r="2804" spans="1:9" ht="15.75" customHeight="1" x14ac:dyDescent="0.25">
      <c r="A2804" s="5">
        <v>2014</v>
      </c>
      <c r="B2804" s="5" t="s">
        <v>117</v>
      </c>
      <c r="C2804" s="5" t="s">
        <v>222</v>
      </c>
      <c r="D2804" s="5" t="s">
        <v>1113</v>
      </c>
      <c r="E2804" s="40">
        <v>5.2569887621755601E-5</v>
      </c>
      <c r="F2804" s="5"/>
      <c r="G2804" s="5"/>
      <c r="H2804" s="5"/>
      <c r="I2804" s="5"/>
    </row>
    <row r="2805" spans="1:9" ht="15.75" customHeight="1" x14ac:dyDescent="0.25">
      <c r="A2805" s="5">
        <v>2014</v>
      </c>
      <c r="B2805" s="5" t="s">
        <v>122</v>
      </c>
      <c r="C2805" s="5" t="s">
        <v>222</v>
      </c>
      <c r="D2805" s="5" t="s">
        <v>1113</v>
      </c>
      <c r="E2805" s="5">
        <v>3.1682889194808397E-2</v>
      </c>
      <c r="F2805" s="5"/>
      <c r="G2805" s="5"/>
      <c r="H2805" s="5"/>
      <c r="I2805" s="5"/>
    </row>
    <row r="2806" spans="1:9" ht="15.75" customHeight="1" x14ac:dyDescent="0.25">
      <c r="A2806" s="5">
        <v>2014</v>
      </c>
      <c r="B2806" s="5" t="s">
        <v>124</v>
      </c>
      <c r="C2806" s="5" t="s">
        <v>222</v>
      </c>
      <c r="D2806" s="5" t="s">
        <v>1113</v>
      </c>
      <c r="E2806" s="40">
        <v>2.8691989947404999E-5</v>
      </c>
      <c r="F2806" s="5"/>
      <c r="G2806" s="5"/>
      <c r="H2806" s="5"/>
      <c r="I2806" s="5"/>
    </row>
    <row r="2807" spans="1:9" ht="15.75" customHeight="1" x14ac:dyDescent="0.25">
      <c r="A2807" s="5">
        <v>2014</v>
      </c>
      <c r="B2807" s="5" t="s">
        <v>130</v>
      </c>
      <c r="C2807" s="5" t="s">
        <v>222</v>
      </c>
      <c r="D2807" s="5" t="s">
        <v>1113</v>
      </c>
      <c r="E2807" s="5">
        <v>5.4534037269161797E-4</v>
      </c>
      <c r="F2807" s="5"/>
      <c r="G2807" s="5"/>
      <c r="H2807" s="5"/>
      <c r="I2807" s="5"/>
    </row>
    <row r="2808" spans="1:9" ht="15.75" customHeight="1" x14ac:dyDescent="0.25">
      <c r="A2808" s="5">
        <v>2014</v>
      </c>
      <c r="B2808" s="5" t="s">
        <v>127</v>
      </c>
      <c r="C2808" s="5" t="s">
        <v>222</v>
      </c>
      <c r="D2808" s="5" t="s">
        <v>1113</v>
      </c>
      <c r="E2808" s="5">
        <v>1.0960147596217801E-2</v>
      </c>
      <c r="F2808" s="5"/>
      <c r="G2808" s="5"/>
      <c r="H2808" s="5"/>
      <c r="I2808" s="5"/>
    </row>
    <row r="2809" spans="1:9" ht="15.75" customHeight="1" x14ac:dyDescent="0.25">
      <c r="A2809" s="5">
        <v>2014</v>
      </c>
      <c r="B2809" s="5" t="s">
        <v>132</v>
      </c>
      <c r="C2809" s="5" t="s">
        <v>222</v>
      </c>
      <c r="D2809" s="5" t="s">
        <v>1113</v>
      </c>
      <c r="E2809" s="40">
        <v>5.0259123330689399E-5</v>
      </c>
      <c r="F2809" s="5"/>
      <c r="G2809" s="5"/>
      <c r="H2809" s="5"/>
      <c r="I2809" s="5"/>
    </row>
    <row r="2810" spans="1:9" ht="15.75" customHeight="1" x14ac:dyDescent="0.25">
      <c r="A2810" s="5">
        <v>2014</v>
      </c>
      <c r="B2810" s="5" t="s">
        <v>3</v>
      </c>
      <c r="C2810" s="5" t="s">
        <v>222</v>
      </c>
      <c r="D2810" s="5" t="s">
        <v>1115</v>
      </c>
      <c r="E2810" s="5">
        <v>0.104297184132449</v>
      </c>
      <c r="F2810" s="5"/>
      <c r="G2810" s="5"/>
      <c r="H2810" s="5"/>
      <c r="I2810" s="5"/>
    </row>
    <row r="2811" spans="1:9" ht="15.75" customHeight="1" x14ac:dyDescent="0.25">
      <c r="A2811" s="5">
        <v>2014</v>
      </c>
      <c r="B2811" s="5" t="s">
        <v>12</v>
      </c>
      <c r="C2811" s="5" t="s">
        <v>222</v>
      </c>
      <c r="D2811" s="5" t="s">
        <v>1115</v>
      </c>
      <c r="E2811" s="5">
        <v>3.4066824099242298E-4</v>
      </c>
      <c r="F2811" s="5"/>
      <c r="G2811" s="5"/>
      <c r="H2811" s="5"/>
      <c r="I2811" s="5"/>
    </row>
    <row r="2812" spans="1:9" ht="15.75" customHeight="1" x14ac:dyDescent="0.25">
      <c r="A2812" s="5">
        <v>2014</v>
      </c>
      <c r="B2812" s="5" t="s">
        <v>8</v>
      </c>
      <c r="C2812" s="5" t="s">
        <v>222</v>
      </c>
      <c r="D2812" s="5" t="s">
        <v>1115</v>
      </c>
      <c r="E2812" s="40">
        <v>8.4323822027827698E-7</v>
      </c>
      <c r="F2812" s="5"/>
      <c r="G2812" s="5"/>
      <c r="H2812" s="5"/>
      <c r="I2812" s="5"/>
    </row>
    <row r="2813" spans="1:9" ht="15.75" customHeight="1" x14ac:dyDescent="0.25">
      <c r="A2813" s="5">
        <v>2014</v>
      </c>
      <c r="B2813" s="5" t="s">
        <v>15</v>
      </c>
      <c r="C2813" s="5" t="s">
        <v>222</v>
      </c>
      <c r="D2813" s="5" t="s">
        <v>1115</v>
      </c>
      <c r="E2813" s="5">
        <v>5.5991017826477496E-4</v>
      </c>
      <c r="F2813" s="5"/>
      <c r="G2813" s="5"/>
      <c r="H2813" s="5"/>
      <c r="I2813" s="5"/>
    </row>
    <row r="2814" spans="1:9" ht="15.75" customHeight="1" x14ac:dyDescent="0.25">
      <c r="A2814" s="5">
        <v>2014</v>
      </c>
      <c r="B2814" s="5" t="s">
        <v>17</v>
      </c>
      <c r="C2814" s="5" t="s">
        <v>222</v>
      </c>
      <c r="D2814" s="5" t="s">
        <v>1115</v>
      </c>
      <c r="E2814" s="5">
        <v>9.3038267415293502E-2</v>
      </c>
      <c r="F2814" s="5"/>
      <c r="G2814" s="5"/>
      <c r="H2814" s="5"/>
      <c r="I2814" s="5"/>
    </row>
    <row r="2815" spans="1:9" ht="15.75" customHeight="1" x14ac:dyDescent="0.25">
      <c r="A2815" s="5">
        <v>2014</v>
      </c>
      <c r="B2815" s="5" t="s">
        <v>26</v>
      </c>
      <c r="C2815" s="5" t="s">
        <v>222</v>
      </c>
      <c r="D2815" s="5" t="s">
        <v>1115</v>
      </c>
      <c r="E2815" s="40">
        <v>3.5837624361826701E-5</v>
      </c>
      <c r="F2815" s="5"/>
      <c r="G2815" s="5"/>
      <c r="H2815" s="5"/>
      <c r="I2815" s="5"/>
    </row>
    <row r="2816" spans="1:9" ht="15.75" customHeight="1" x14ac:dyDescent="0.25">
      <c r="A2816" s="5">
        <v>2014</v>
      </c>
      <c r="B2816" s="5" t="s">
        <v>28</v>
      </c>
      <c r="C2816" s="5" t="s">
        <v>222</v>
      </c>
      <c r="D2816" s="5" t="s">
        <v>1115</v>
      </c>
      <c r="E2816" s="40">
        <v>4.34267683443312E-5</v>
      </c>
      <c r="F2816" s="5"/>
      <c r="G2816" s="5"/>
      <c r="H2816" s="5"/>
      <c r="I2816" s="5"/>
    </row>
    <row r="2817" spans="1:9" ht="15.75" customHeight="1" x14ac:dyDescent="0.25">
      <c r="A2817" s="5">
        <v>2014</v>
      </c>
      <c r="B2817" s="5" t="s">
        <v>42</v>
      </c>
      <c r="C2817" s="5" t="s">
        <v>222</v>
      </c>
      <c r="D2817" s="5" t="s">
        <v>1115</v>
      </c>
      <c r="E2817" s="5">
        <v>1.82139455580107E-4</v>
      </c>
      <c r="F2817" s="5"/>
      <c r="G2817" s="5"/>
      <c r="H2817" s="5"/>
      <c r="I2817" s="5"/>
    </row>
    <row r="2818" spans="1:9" ht="15.75" customHeight="1" x14ac:dyDescent="0.25">
      <c r="A2818" s="5">
        <v>2014</v>
      </c>
      <c r="B2818" s="5" t="s">
        <v>36</v>
      </c>
      <c r="C2818" s="5" t="s">
        <v>222</v>
      </c>
      <c r="D2818" s="5" t="s">
        <v>1115</v>
      </c>
      <c r="E2818" s="5">
        <v>0.34784630634254199</v>
      </c>
      <c r="F2818" s="5"/>
      <c r="G2818" s="5"/>
      <c r="H2818" s="5"/>
      <c r="I2818" s="5"/>
    </row>
    <row r="2819" spans="1:9" ht="15.75" customHeight="1" x14ac:dyDescent="0.25">
      <c r="A2819" s="5">
        <v>2014</v>
      </c>
      <c r="B2819" s="5" t="s">
        <v>39</v>
      </c>
      <c r="C2819" s="5" t="s">
        <v>222</v>
      </c>
      <c r="D2819" s="5" t="s">
        <v>1115</v>
      </c>
      <c r="E2819" s="5">
        <v>0.160899971287738</v>
      </c>
      <c r="F2819" s="5"/>
      <c r="G2819" s="5"/>
      <c r="H2819" s="5"/>
      <c r="I2819" s="5"/>
    </row>
    <row r="2820" spans="1:9" ht="15.75" customHeight="1" x14ac:dyDescent="0.25">
      <c r="A2820" s="5">
        <v>2014</v>
      </c>
      <c r="B2820" s="5" t="s">
        <v>45</v>
      </c>
      <c r="C2820" s="5" t="s">
        <v>222</v>
      </c>
      <c r="D2820" s="5" t="s">
        <v>1115</v>
      </c>
      <c r="E2820" s="40">
        <v>1.8551240846122E-5</v>
      </c>
      <c r="F2820" s="5"/>
      <c r="G2820" s="5"/>
      <c r="H2820" s="5"/>
      <c r="I2820" s="5"/>
    </row>
    <row r="2821" spans="1:9" ht="15.75" customHeight="1" x14ac:dyDescent="0.25">
      <c r="A2821" s="5">
        <v>2014</v>
      </c>
      <c r="B2821" s="5" t="s">
        <v>47</v>
      </c>
      <c r="C2821" s="5" t="s">
        <v>222</v>
      </c>
      <c r="D2821" s="5" t="s">
        <v>1115</v>
      </c>
      <c r="E2821" s="5">
        <v>3.8076421836665598E-3</v>
      </c>
      <c r="F2821" s="5"/>
      <c r="G2821" s="5"/>
      <c r="H2821" s="5"/>
      <c r="I2821" s="5"/>
    </row>
    <row r="2822" spans="1:9" ht="15.75" customHeight="1" x14ac:dyDescent="0.25">
      <c r="A2822" s="5">
        <v>2014</v>
      </c>
      <c r="B2822" s="5" t="s">
        <v>50</v>
      </c>
      <c r="C2822" s="5" t="s">
        <v>222</v>
      </c>
      <c r="D2822" s="5" t="s">
        <v>1115</v>
      </c>
      <c r="E2822" s="5">
        <v>3.1790080904490998E-4</v>
      </c>
      <c r="F2822" s="5"/>
      <c r="G2822" s="5"/>
      <c r="H2822" s="5"/>
      <c r="I2822" s="5"/>
    </row>
    <row r="2823" spans="1:9" ht="15.75" customHeight="1" x14ac:dyDescent="0.25">
      <c r="A2823" s="5">
        <v>2014</v>
      </c>
      <c r="B2823" s="5" t="s">
        <v>57</v>
      </c>
      <c r="C2823" s="5" t="s">
        <v>222</v>
      </c>
      <c r="D2823" s="5" t="s">
        <v>1115</v>
      </c>
      <c r="E2823" s="40">
        <v>4.04754345733572E-5</v>
      </c>
      <c r="F2823" s="5"/>
      <c r="G2823" s="5"/>
      <c r="H2823" s="5"/>
      <c r="I2823" s="5"/>
    </row>
    <row r="2824" spans="1:9" ht="15.75" customHeight="1" x14ac:dyDescent="0.25">
      <c r="A2824" s="5">
        <v>2014</v>
      </c>
      <c r="B2824" s="5" t="s">
        <v>60</v>
      </c>
      <c r="C2824" s="5" t="s">
        <v>222</v>
      </c>
      <c r="D2824" s="5" t="s">
        <v>1115</v>
      </c>
      <c r="E2824" s="5">
        <v>1.4741912186014901E-2</v>
      </c>
      <c r="F2824" s="5"/>
      <c r="G2824" s="5"/>
      <c r="H2824" s="5"/>
      <c r="I2824" s="5"/>
    </row>
    <row r="2825" spans="1:9" ht="15.75" customHeight="1" x14ac:dyDescent="0.25">
      <c r="A2825" s="5">
        <v>2014</v>
      </c>
      <c r="B2825" s="5" t="s">
        <v>62</v>
      </c>
      <c r="C2825" s="5" t="s">
        <v>222</v>
      </c>
      <c r="D2825" s="5" t="s">
        <v>1115</v>
      </c>
      <c r="E2825" s="40">
        <v>3.9210577242939801E-5</v>
      </c>
      <c r="F2825" s="5"/>
      <c r="G2825" s="5"/>
      <c r="H2825" s="5"/>
      <c r="I2825" s="5"/>
    </row>
    <row r="2826" spans="1:9" ht="15.75" customHeight="1" x14ac:dyDescent="0.25">
      <c r="A2826" s="5">
        <v>2014</v>
      </c>
      <c r="B2826" s="5" t="s">
        <v>66</v>
      </c>
      <c r="C2826" s="5" t="s">
        <v>222</v>
      </c>
      <c r="D2826" s="5" t="s">
        <v>1115</v>
      </c>
      <c r="E2826" s="40">
        <v>4.2161911013913802E-6</v>
      </c>
      <c r="F2826" s="5"/>
      <c r="G2826" s="5"/>
      <c r="H2826" s="5"/>
      <c r="I2826" s="5"/>
    </row>
    <row r="2827" spans="1:9" ht="15.75" customHeight="1" x14ac:dyDescent="0.25">
      <c r="A2827" s="5">
        <v>2014</v>
      </c>
      <c r="B2827" s="5" t="s">
        <v>64</v>
      </c>
      <c r="C2827" s="5" t="s">
        <v>222</v>
      </c>
      <c r="D2827" s="5" t="s">
        <v>1115</v>
      </c>
      <c r="E2827" s="5">
        <v>1.7244221604690701E-4</v>
      </c>
      <c r="F2827" s="5"/>
      <c r="G2827" s="5"/>
      <c r="H2827" s="5"/>
      <c r="I2827" s="5"/>
    </row>
    <row r="2828" spans="1:9" ht="15.75" customHeight="1" x14ac:dyDescent="0.25">
      <c r="A2828" s="5">
        <v>2014</v>
      </c>
      <c r="B2828" s="5" t="s">
        <v>87</v>
      </c>
      <c r="C2828" s="5" t="s">
        <v>222</v>
      </c>
      <c r="D2828" s="5" t="s">
        <v>1115</v>
      </c>
      <c r="E2828" s="5">
        <v>2.7067946870932598E-4</v>
      </c>
      <c r="F2828" s="5"/>
      <c r="G2828" s="5"/>
      <c r="H2828" s="5"/>
      <c r="I2828" s="5"/>
    </row>
    <row r="2829" spans="1:9" ht="15.75" customHeight="1" x14ac:dyDescent="0.25">
      <c r="A2829" s="5">
        <v>2014</v>
      </c>
      <c r="B2829" s="5" t="s">
        <v>72</v>
      </c>
      <c r="C2829" s="5" t="s">
        <v>222</v>
      </c>
      <c r="D2829" s="5" t="s">
        <v>1115</v>
      </c>
      <c r="E2829" s="40">
        <v>7.4626582494627497E-5</v>
      </c>
      <c r="F2829" s="5"/>
      <c r="G2829" s="5"/>
      <c r="H2829" s="5"/>
      <c r="I2829" s="5"/>
    </row>
    <row r="2830" spans="1:9" ht="15.75" customHeight="1" x14ac:dyDescent="0.25">
      <c r="A2830" s="5">
        <v>2014</v>
      </c>
      <c r="B2830" s="5" t="s">
        <v>79</v>
      </c>
      <c r="C2830" s="5" t="s">
        <v>222</v>
      </c>
      <c r="D2830" s="5" t="s">
        <v>1115</v>
      </c>
      <c r="E2830" s="5">
        <v>1.5304773698050699E-4</v>
      </c>
      <c r="F2830" s="5"/>
      <c r="G2830" s="5"/>
      <c r="H2830" s="5"/>
      <c r="I2830" s="5"/>
    </row>
    <row r="2831" spans="1:9" ht="15.75" customHeight="1" x14ac:dyDescent="0.25">
      <c r="A2831" s="5">
        <v>2014</v>
      </c>
      <c r="B2831" s="5" t="s">
        <v>85</v>
      </c>
      <c r="C2831" s="5" t="s">
        <v>222</v>
      </c>
      <c r="D2831" s="5" t="s">
        <v>1115</v>
      </c>
      <c r="E2831" s="5">
        <v>1.59962290386789E-3</v>
      </c>
      <c r="F2831" s="5"/>
      <c r="G2831" s="5"/>
      <c r="H2831" s="5"/>
      <c r="I2831" s="5"/>
    </row>
    <row r="2832" spans="1:9" ht="15.75" customHeight="1" x14ac:dyDescent="0.25">
      <c r="A2832" s="5">
        <v>2014</v>
      </c>
      <c r="B2832" s="5" t="s">
        <v>93</v>
      </c>
      <c r="C2832" s="5" t="s">
        <v>222</v>
      </c>
      <c r="D2832" s="5" t="s">
        <v>1115</v>
      </c>
      <c r="E2832" s="5">
        <v>2.9555078001643399E-2</v>
      </c>
      <c r="F2832" s="5"/>
      <c r="G2832" s="5"/>
      <c r="H2832" s="5"/>
      <c r="I2832" s="5"/>
    </row>
    <row r="2833" spans="1:9" ht="15.75" customHeight="1" x14ac:dyDescent="0.25">
      <c r="A2833" s="5">
        <v>2014</v>
      </c>
      <c r="B2833" s="5" t="s">
        <v>95</v>
      </c>
      <c r="C2833" s="5" t="s">
        <v>222</v>
      </c>
      <c r="D2833" s="5" t="s">
        <v>1115</v>
      </c>
      <c r="E2833" s="40">
        <v>1.09620968636176E-5</v>
      </c>
      <c r="F2833" s="5"/>
      <c r="G2833" s="5"/>
      <c r="H2833" s="5"/>
      <c r="I2833" s="5"/>
    </row>
    <row r="2834" spans="1:9" ht="15.75" customHeight="1" x14ac:dyDescent="0.25">
      <c r="A2834" s="5">
        <v>2014</v>
      </c>
      <c r="B2834" s="5" t="s">
        <v>98</v>
      </c>
      <c r="C2834" s="5" t="s">
        <v>222</v>
      </c>
      <c r="D2834" s="5" t="s">
        <v>1115</v>
      </c>
      <c r="E2834" s="5">
        <v>1.4672345032842001E-4</v>
      </c>
      <c r="F2834" s="5"/>
      <c r="G2834" s="5"/>
      <c r="H2834" s="5"/>
      <c r="I2834" s="5"/>
    </row>
    <row r="2835" spans="1:9" ht="15.75" customHeight="1" x14ac:dyDescent="0.25">
      <c r="A2835" s="5">
        <v>2014</v>
      </c>
      <c r="B2835" s="5" t="s">
        <v>101</v>
      </c>
      <c r="C2835" s="5" t="s">
        <v>222</v>
      </c>
      <c r="D2835" s="5" t="s">
        <v>1115</v>
      </c>
      <c r="E2835" s="5">
        <v>1.7796542638972999E-3</v>
      </c>
      <c r="F2835" s="5"/>
      <c r="G2835" s="5"/>
      <c r="H2835" s="5"/>
      <c r="I2835" s="5"/>
    </row>
    <row r="2836" spans="1:9" ht="15.75" customHeight="1" x14ac:dyDescent="0.25">
      <c r="A2836" s="5">
        <v>2014</v>
      </c>
      <c r="B2836" s="5" t="s">
        <v>106</v>
      </c>
      <c r="C2836" s="5" t="s">
        <v>222</v>
      </c>
      <c r="D2836" s="5" t="s">
        <v>1115</v>
      </c>
      <c r="E2836" s="5">
        <v>2.9260366243656199E-4</v>
      </c>
      <c r="F2836" s="5"/>
      <c r="G2836" s="5"/>
      <c r="H2836" s="5"/>
      <c r="I2836" s="5"/>
    </row>
    <row r="2837" spans="1:9" ht="15.75" customHeight="1" x14ac:dyDescent="0.25">
      <c r="A2837" s="5">
        <v>2014</v>
      </c>
      <c r="B2837" s="5" t="s">
        <v>112</v>
      </c>
      <c r="C2837" s="5" t="s">
        <v>222</v>
      </c>
      <c r="D2837" s="5" t="s">
        <v>1115</v>
      </c>
      <c r="E2837" s="5">
        <v>5.8984513508465405E-4</v>
      </c>
      <c r="F2837" s="5"/>
      <c r="G2837" s="5"/>
      <c r="H2837" s="5"/>
      <c r="I2837" s="5"/>
    </row>
    <row r="2838" spans="1:9" ht="15.75" customHeight="1" x14ac:dyDescent="0.25">
      <c r="A2838" s="5">
        <v>2014</v>
      </c>
      <c r="B2838" s="5" t="s">
        <v>114</v>
      </c>
      <c r="C2838" s="5" t="s">
        <v>222</v>
      </c>
      <c r="D2838" s="5" t="s">
        <v>1115</v>
      </c>
      <c r="E2838" s="5">
        <v>7.3130677891853804E-2</v>
      </c>
      <c r="F2838" s="5"/>
      <c r="G2838" s="5"/>
      <c r="H2838" s="5"/>
      <c r="I2838" s="5"/>
    </row>
    <row r="2839" spans="1:9" ht="15.75" customHeight="1" x14ac:dyDescent="0.25">
      <c r="A2839" s="5">
        <v>2014</v>
      </c>
      <c r="B2839" s="5" t="s">
        <v>117</v>
      </c>
      <c r="C2839" s="5" t="s">
        <v>222</v>
      </c>
      <c r="D2839" s="5" t="s">
        <v>1115</v>
      </c>
      <c r="E2839" s="5">
        <v>0.13890410231177899</v>
      </c>
      <c r="F2839" s="5"/>
      <c r="G2839" s="5"/>
      <c r="H2839" s="5"/>
      <c r="I2839" s="5"/>
    </row>
    <row r="2840" spans="1:9" ht="15.75" customHeight="1" x14ac:dyDescent="0.25">
      <c r="A2840" s="5">
        <v>2014</v>
      </c>
      <c r="B2840" s="5" t="s">
        <v>122</v>
      </c>
      <c r="C2840" s="5" t="s">
        <v>222</v>
      </c>
      <c r="D2840" s="5" t="s">
        <v>1115</v>
      </c>
      <c r="E2840" s="5">
        <v>2.8796585222503099E-4</v>
      </c>
      <c r="F2840" s="5"/>
      <c r="G2840" s="5"/>
      <c r="H2840" s="5"/>
      <c r="I2840" s="5"/>
    </row>
    <row r="2841" spans="1:9" ht="15.75" customHeight="1" x14ac:dyDescent="0.25">
      <c r="A2841" s="5">
        <v>2014</v>
      </c>
      <c r="B2841" s="5" t="s">
        <v>124</v>
      </c>
      <c r="C2841" s="5" t="s">
        <v>222</v>
      </c>
      <c r="D2841" s="5" t="s">
        <v>1115</v>
      </c>
      <c r="E2841" s="40">
        <v>3.2886290590852803E-5</v>
      </c>
      <c r="F2841" s="5"/>
      <c r="G2841" s="5"/>
      <c r="H2841" s="5"/>
      <c r="I2841" s="5"/>
    </row>
    <row r="2842" spans="1:9" ht="15.75" customHeight="1" x14ac:dyDescent="0.25">
      <c r="A2842" s="5">
        <v>2014</v>
      </c>
      <c r="B2842" s="5" t="s">
        <v>130</v>
      </c>
      <c r="C2842" s="5" t="s">
        <v>222</v>
      </c>
      <c r="D2842" s="5" t="s">
        <v>1115</v>
      </c>
      <c r="E2842" s="5">
        <v>2.0118399078509201E-2</v>
      </c>
      <c r="F2842" s="5"/>
      <c r="G2842" s="5"/>
      <c r="H2842" s="5"/>
      <c r="I2842" s="5"/>
    </row>
    <row r="2843" spans="1:9" ht="15.75" customHeight="1" x14ac:dyDescent="0.25">
      <c r="A2843" s="5">
        <v>2014</v>
      </c>
      <c r="B2843" s="5" t="s">
        <v>127</v>
      </c>
      <c r="C2843" s="5" t="s">
        <v>222</v>
      </c>
      <c r="D2843" s="5" t="s">
        <v>1115</v>
      </c>
      <c r="E2843" s="5">
        <v>6.6662197504099097E-3</v>
      </c>
      <c r="F2843" s="5"/>
      <c r="G2843" s="5"/>
      <c r="H2843" s="5"/>
      <c r="I2843" s="5"/>
    </row>
    <row r="2844" spans="1:9" ht="15.75" customHeight="1" x14ac:dyDescent="0.25">
      <c r="A2844" s="5">
        <v>2014</v>
      </c>
      <c r="B2844" s="5" t="s">
        <v>3</v>
      </c>
      <c r="C2844" s="5" t="s">
        <v>654</v>
      </c>
      <c r="D2844" s="5" t="s">
        <v>1111</v>
      </c>
      <c r="E2844" s="5">
        <v>8.3571377586363599E-2</v>
      </c>
      <c r="F2844" s="5"/>
      <c r="G2844" s="5"/>
      <c r="H2844" s="5"/>
      <c r="I2844" s="5"/>
    </row>
    <row r="2845" spans="1:9" ht="15.75" customHeight="1" x14ac:dyDescent="0.25">
      <c r="A2845" s="5">
        <v>2014</v>
      </c>
      <c r="B2845" s="5" t="s">
        <v>12</v>
      </c>
      <c r="C2845" s="5" t="s">
        <v>654</v>
      </c>
      <c r="D2845" s="5" t="s">
        <v>1111</v>
      </c>
      <c r="E2845" s="5">
        <v>1.3629112141810401E-2</v>
      </c>
      <c r="F2845" s="5"/>
      <c r="G2845" s="5"/>
      <c r="H2845" s="5"/>
      <c r="I2845" s="5"/>
    </row>
    <row r="2846" spans="1:9" ht="15.75" customHeight="1" x14ac:dyDescent="0.25">
      <c r="A2846" s="5">
        <v>2014</v>
      </c>
      <c r="B2846" s="5" t="s">
        <v>8</v>
      </c>
      <c r="C2846" s="5" t="s">
        <v>654</v>
      </c>
      <c r="D2846" s="5" t="s">
        <v>1111</v>
      </c>
      <c r="E2846" s="5">
        <v>2.4922533133152201E-2</v>
      </c>
      <c r="F2846" s="5"/>
      <c r="G2846" s="5"/>
      <c r="H2846" s="5"/>
      <c r="I2846" s="5"/>
    </row>
    <row r="2847" spans="1:9" ht="15.75" customHeight="1" x14ac:dyDescent="0.25">
      <c r="A2847" s="5">
        <v>2014</v>
      </c>
      <c r="B2847" s="5" t="s">
        <v>15</v>
      </c>
      <c r="C2847" s="5" t="s">
        <v>654</v>
      </c>
      <c r="D2847" s="5" t="s">
        <v>1111</v>
      </c>
      <c r="E2847" s="5">
        <v>8.2192081002847597E-2</v>
      </c>
      <c r="F2847" s="5"/>
      <c r="G2847" s="5"/>
      <c r="H2847" s="5"/>
      <c r="I2847" s="5"/>
    </row>
    <row r="2848" spans="1:9" ht="15.75" customHeight="1" x14ac:dyDescent="0.25">
      <c r="A2848" s="5">
        <v>2014</v>
      </c>
      <c r="B2848" s="5" t="s">
        <v>17</v>
      </c>
      <c r="C2848" s="5" t="s">
        <v>654</v>
      </c>
      <c r="D2848" s="5" t="s">
        <v>1111</v>
      </c>
      <c r="E2848" s="5">
        <v>2.14236662450954E-2</v>
      </c>
      <c r="F2848" s="5"/>
      <c r="G2848" s="5"/>
      <c r="H2848" s="5"/>
      <c r="I2848" s="5"/>
    </row>
    <row r="2849" spans="1:9" ht="15.75" customHeight="1" x14ac:dyDescent="0.25">
      <c r="A2849" s="5">
        <v>2014</v>
      </c>
      <c r="B2849" s="5" t="s">
        <v>26</v>
      </c>
      <c r="C2849" s="5" t="s">
        <v>654</v>
      </c>
      <c r="D2849" s="5" t="s">
        <v>1111</v>
      </c>
      <c r="E2849" s="5">
        <v>4.3044979728494297E-2</v>
      </c>
      <c r="F2849" s="5"/>
      <c r="G2849" s="5"/>
      <c r="H2849" s="5"/>
      <c r="I2849" s="5"/>
    </row>
    <row r="2850" spans="1:9" ht="15.75" customHeight="1" x14ac:dyDescent="0.25">
      <c r="A2850" s="5">
        <v>2014</v>
      </c>
      <c r="B2850" s="5" t="s">
        <v>28</v>
      </c>
      <c r="C2850" s="5" t="s">
        <v>654</v>
      </c>
      <c r="D2850" s="5" t="s">
        <v>1111</v>
      </c>
      <c r="E2850" s="5">
        <v>3.9980404576248404E-3</v>
      </c>
      <c r="F2850" s="5"/>
      <c r="G2850" s="5"/>
      <c r="H2850" s="5"/>
      <c r="I2850" s="5"/>
    </row>
    <row r="2851" spans="1:9" ht="15.75" customHeight="1" x14ac:dyDescent="0.25">
      <c r="A2851" s="5">
        <v>2014</v>
      </c>
      <c r="B2851" s="5" t="s">
        <v>42</v>
      </c>
      <c r="C2851" s="5" t="s">
        <v>654</v>
      </c>
      <c r="D2851" s="5" t="s">
        <v>1111</v>
      </c>
      <c r="E2851" s="5">
        <v>1.54963434538175E-2</v>
      </c>
      <c r="F2851" s="5"/>
      <c r="G2851" s="5"/>
      <c r="H2851" s="5"/>
      <c r="I2851" s="5"/>
    </row>
    <row r="2852" spans="1:9" ht="15.75" customHeight="1" x14ac:dyDescent="0.25">
      <c r="A2852" s="5">
        <v>2014</v>
      </c>
      <c r="B2852" s="5" t="s">
        <v>36</v>
      </c>
      <c r="C2852" s="5" t="s">
        <v>654</v>
      </c>
      <c r="D2852" s="5" t="s">
        <v>1111</v>
      </c>
      <c r="E2852" s="5">
        <v>8.1262244159209501E-3</v>
      </c>
      <c r="F2852" s="5"/>
      <c r="G2852" s="5"/>
      <c r="H2852" s="5"/>
      <c r="I2852" s="5"/>
    </row>
    <row r="2853" spans="1:9" ht="15.75" customHeight="1" x14ac:dyDescent="0.25">
      <c r="A2853" s="5">
        <v>2014</v>
      </c>
      <c r="B2853" s="5" t="s">
        <v>39</v>
      </c>
      <c r="C2853" s="5" t="s">
        <v>654</v>
      </c>
      <c r="D2853" s="5" t="s">
        <v>1111</v>
      </c>
      <c r="E2853" s="5">
        <v>3.8208744561986703E-2</v>
      </c>
      <c r="F2853" s="5"/>
      <c r="G2853" s="5"/>
      <c r="H2853" s="5"/>
      <c r="I2853" s="5"/>
    </row>
    <row r="2854" spans="1:9" ht="15.75" customHeight="1" x14ac:dyDescent="0.25">
      <c r="A2854" s="5">
        <v>2014</v>
      </c>
      <c r="B2854" s="5" t="s">
        <v>45</v>
      </c>
      <c r="C2854" s="5" t="s">
        <v>654</v>
      </c>
      <c r="D2854" s="5" t="s">
        <v>1111</v>
      </c>
      <c r="E2854" s="5">
        <v>1.7694548717672901E-2</v>
      </c>
      <c r="F2854" s="5"/>
      <c r="G2854" s="5"/>
      <c r="H2854" s="5"/>
      <c r="I2854" s="5"/>
    </row>
    <row r="2855" spans="1:9" ht="15.75" customHeight="1" x14ac:dyDescent="0.25">
      <c r="A2855" s="5">
        <v>2014</v>
      </c>
      <c r="B2855" s="5" t="s">
        <v>47</v>
      </c>
      <c r="C2855" s="5" t="s">
        <v>654</v>
      </c>
      <c r="D2855" s="5" t="s">
        <v>1111</v>
      </c>
      <c r="E2855" s="5">
        <v>4.2428405005577999E-2</v>
      </c>
      <c r="F2855" s="5"/>
      <c r="G2855" s="5"/>
      <c r="H2855" s="5"/>
      <c r="I2855" s="5"/>
    </row>
    <row r="2856" spans="1:9" ht="15.75" customHeight="1" x14ac:dyDescent="0.25">
      <c r="A2856" s="5">
        <v>2014</v>
      </c>
      <c r="B2856" s="5" t="s">
        <v>57</v>
      </c>
      <c r="C2856" s="5" t="s">
        <v>654</v>
      </c>
      <c r="D2856" s="5" t="s">
        <v>1111</v>
      </c>
      <c r="E2856" s="5">
        <v>1.34942481590721E-3</v>
      </c>
      <c r="F2856" s="5"/>
      <c r="G2856" s="5"/>
      <c r="H2856" s="5"/>
      <c r="I2856" s="5"/>
    </row>
    <row r="2857" spans="1:9" ht="15.75" customHeight="1" x14ac:dyDescent="0.25">
      <c r="A2857" s="5">
        <v>2014</v>
      </c>
      <c r="B2857" s="5" t="s">
        <v>54</v>
      </c>
      <c r="C2857" s="5" t="s">
        <v>654</v>
      </c>
      <c r="D2857" s="5" t="s">
        <v>1111</v>
      </c>
      <c r="E2857" s="5">
        <v>2.4134689529589599E-2</v>
      </c>
      <c r="F2857" s="5"/>
      <c r="G2857" s="5"/>
      <c r="H2857" s="5"/>
      <c r="I2857" s="5"/>
    </row>
    <row r="2858" spans="1:9" ht="15.75" customHeight="1" x14ac:dyDescent="0.25">
      <c r="A2858" s="5">
        <v>2014</v>
      </c>
      <c r="B2858" s="5" t="s">
        <v>52</v>
      </c>
      <c r="C2858" s="5" t="s">
        <v>654</v>
      </c>
      <c r="D2858" s="5" t="s">
        <v>1111</v>
      </c>
      <c r="E2858" s="5">
        <v>4.2670477951953396E-3</v>
      </c>
      <c r="F2858" s="5"/>
      <c r="G2858" s="5"/>
      <c r="H2858" s="5"/>
      <c r="I2858" s="5"/>
    </row>
    <row r="2859" spans="1:9" ht="15.75" customHeight="1" x14ac:dyDescent="0.25">
      <c r="A2859" s="5">
        <v>2014</v>
      </c>
      <c r="B2859" s="5" t="s">
        <v>60</v>
      </c>
      <c r="C2859" s="5" t="s">
        <v>654</v>
      </c>
      <c r="D2859" s="5" t="s">
        <v>1111</v>
      </c>
      <c r="E2859" s="5">
        <v>3.7122976711597699E-2</v>
      </c>
      <c r="F2859" s="5"/>
      <c r="G2859" s="5"/>
      <c r="H2859" s="5"/>
      <c r="I2859" s="5"/>
    </row>
    <row r="2860" spans="1:9" ht="15.75" customHeight="1" x14ac:dyDescent="0.25">
      <c r="A2860" s="5">
        <v>2014</v>
      </c>
      <c r="B2860" s="5" t="s">
        <v>66</v>
      </c>
      <c r="C2860" s="5" t="s">
        <v>654</v>
      </c>
      <c r="D2860" s="5" t="s">
        <v>1111</v>
      </c>
      <c r="E2860" s="5">
        <v>0.11607400469184199</v>
      </c>
      <c r="F2860" s="5"/>
      <c r="G2860" s="5"/>
      <c r="H2860" s="5"/>
      <c r="I2860" s="5"/>
    </row>
    <row r="2861" spans="1:9" ht="15.75" customHeight="1" x14ac:dyDescent="0.25">
      <c r="A2861" s="5">
        <v>2014</v>
      </c>
      <c r="B2861" s="5" t="s">
        <v>69</v>
      </c>
      <c r="C2861" s="5" t="s">
        <v>654</v>
      </c>
      <c r="D2861" s="5" t="s">
        <v>1111</v>
      </c>
      <c r="E2861" s="5">
        <v>8.9825793700736307E-3</v>
      </c>
      <c r="F2861" s="5"/>
      <c r="G2861" s="5"/>
      <c r="H2861" s="5"/>
      <c r="I2861" s="5"/>
    </row>
    <row r="2862" spans="1:9" ht="15.75" customHeight="1" x14ac:dyDescent="0.25">
      <c r="A2862" s="5">
        <v>2014</v>
      </c>
      <c r="B2862" s="5" t="s">
        <v>87</v>
      </c>
      <c r="C2862" s="5" t="s">
        <v>654</v>
      </c>
      <c r="D2862" s="5" t="s">
        <v>1111</v>
      </c>
      <c r="E2862" s="5">
        <v>1.3698324073556599E-3</v>
      </c>
      <c r="F2862" s="5"/>
      <c r="G2862" s="5"/>
      <c r="H2862" s="5"/>
      <c r="I2862" s="5"/>
    </row>
    <row r="2863" spans="1:9" ht="15.75" customHeight="1" x14ac:dyDescent="0.25">
      <c r="A2863" s="5">
        <v>2014</v>
      </c>
      <c r="B2863" s="5" t="s">
        <v>72</v>
      </c>
      <c r="C2863" s="5" t="s">
        <v>654</v>
      </c>
      <c r="D2863" s="5" t="s">
        <v>1111</v>
      </c>
      <c r="E2863" s="5">
        <v>8.6182022573492896E-3</v>
      </c>
      <c r="F2863" s="5"/>
      <c r="G2863" s="5"/>
      <c r="H2863" s="5"/>
      <c r="I2863" s="5"/>
    </row>
    <row r="2864" spans="1:9" ht="15.75" customHeight="1" x14ac:dyDescent="0.25">
      <c r="A2864" s="5">
        <v>2014</v>
      </c>
      <c r="B2864" s="5" t="s">
        <v>77</v>
      </c>
      <c r="C2864" s="5" t="s">
        <v>654</v>
      </c>
      <c r="D2864" s="5" t="s">
        <v>1111</v>
      </c>
      <c r="E2864" s="5">
        <v>7.8717889553794299E-4</v>
      </c>
      <c r="F2864" s="5"/>
      <c r="G2864" s="5"/>
      <c r="H2864" s="5"/>
      <c r="I2864" s="5"/>
    </row>
    <row r="2865" spans="1:9" ht="15.75" customHeight="1" x14ac:dyDescent="0.25">
      <c r="A2865" s="5">
        <v>2014</v>
      </c>
      <c r="B2865" s="5" t="s">
        <v>79</v>
      </c>
      <c r="C2865" s="5" t="s">
        <v>654</v>
      </c>
      <c r="D2865" s="5" t="s">
        <v>1111</v>
      </c>
      <c r="E2865" s="5">
        <v>3.5327965398921301E-4</v>
      </c>
      <c r="F2865" s="5"/>
      <c r="G2865" s="5"/>
      <c r="H2865" s="5"/>
      <c r="I2865" s="5"/>
    </row>
    <row r="2866" spans="1:9" ht="15.75" customHeight="1" x14ac:dyDescent="0.25">
      <c r="A2866" s="5">
        <v>2014</v>
      </c>
      <c r="B2866" s="5" t="s">
        <v>82</v>
      </c>
      <c r="C2866" s="5" t="s">
        <v>654</v>
      </c>
      <c r="D2866" s="5" t="s">
        <v>1111</v>
      </c>
      <c r="E2866" s="5">
        <v>4.8090686550499098E-3</v>
      </c>
      <c r="F2866" s="5"/>
      <c r="G2866" s="5"/>
      <c r="H2866" s="5"/>
      <c r="I2866" s="5"/>
    </row>
    <row r="2867" spans="1:9" ht="15.75" customHeight="1" x14ac:dyDescent="0.25">
      <c r="A2867" s="5">
        <v>2014</v>
      </c>
      <c r="B2867" s="5" t="s">
        <v>74</v>
      </c>
      <c r="C2867" s="5" t="s">
        <v>654</v>
      </c>
      <c r="D2867" s="5" t="s">
        <v>1111</v>
      </c>
      <c r="E2867" s="5">
        <v>2.23456373771087E-2</v>
      </c>
      <c r="F2867" s="5"/>
      <c r="G2867" s="5"/>
      <c r="H2867" s="5"/>
      <c r="I2867" s="5"/>
    </row>
    <row r="2868" spans="1:9" ht="15.75" customHeight="1" x14ac:dyDescent="0.25">
      <c r="A2868" s="5">
        <v>2014</v>
      </c>
      <c r="B2868" s="5" t="s">
        <v>85</v>
      </c>
      <c r="C2868" s="5" t="s">
        <v>654</v>
      </c>
      <c r="D2868" s="5" t="s">
        <v>1111</v>
      </c>
      <c r="E2868" s="5">
        <v>1.27593026531654E-2</v>
      </c>
      <c r="F2868" s="5"/>
      <c r="G2868" s="5"/>
      <c r="H2868" s="5"/>
      <c r="I2868" s="5"/>
    </row>
    <row r="2869" spans="1:9" ht="15.75" customHeight="1" x14ac:dyDescent="0.25">
      <c r="A2869" s="5">
        <v>2014</v>
      </c>
      <c r="B2869" s="5" t="s">
        <v>93</v>
      </c>
      <c r="C2869" s="5" t="s">
        <v>654</v>
      </c>
      <c r="D2869" s="5" t="s">
        <v>1111</v>
      </c>
      <c r="E2869" s="5">
        <v>4.0991283044287098E-2</v>
      </c>
      <c r="F2869" s="5"/>
      <c r="G2869" s="5"/>
      <c r="H2869" s="5"/>
      <c r="I2869" s="5"/>
    </row>
    <row r="2870" spans="1:9" ht="15.75" customHeight="1" x14ac:dyDescent="0.25">
      <c r="A2870" s="5">
        <v>2014</v>
      </c>
      <c r="B2870" s="5" t="s">
        <v>95</v>
      </c>
      <c r="C2870" s="5" t="s">
        <v>654</v>
      </c>
      <c r="D2870" s="5" t="s">
        <v>1111</v>
      </c>
      <c r="E2870" s="5">
        <v>2.03795418249039E-2</v>
      </c>
      <c r="F2870" s="5"/>
      <c r="G2870" s="5"/>
      <c r="H2870" s="5"/>
      <c r="I2870" s="5"/>
    </row>
    <row r="2871" spans="1:9" ht="15.75" customHeight="1" x14ac:dyDescent="0.25">
      <c r="A2871" s="5">
        <v>2014</v>
      </c>
      <c r="B2871" s="5" t="s">
        <v>98</v>
      </c>
      <c r="C2871" s="5" t="s">
        <v>654</v>
      </c>
      <c r="D2871" s="5" t="s">
        <v>1111</v>
      </c>
      <c r="E2871" s="5">
        <v>7.86656835965578E-3</v>
      </c>
      <c r="F2871" s="5"/>
      <c r="G2871" s="5"/>
      <c r="H2871" s="5"/>
      <c r="I2871" s="5"/>
    </row>
    <row r="2872" spans="1:9" ht="15.75" customHeight="1" x14ac:dyDescent="0.25">
      <c r="A2872" s="5">
        <v>2014</v>
      </c>
      <c r="B2872" s="5" t="s">
        <v>101</v>
      </c>
      <c r="C2872" s="5" t="s">
        <v>654</v>
      </c>
      <c r="D2872" s="5" t="s">
        <v>1111</v>
      </c>
      <c r="E2872" s="5">
        <v>4.6659077445444203E-2</v>
      </c>
      <c r="F2872" s="5"/>
      <c r="G2872" s="5"/>
      <c r="H2872" s="5"/>
      <c r="I2872" s="5"/>
    </row>
    <row r="2873" spans="1:9" ht="15.75" customHeight="1" x14ac:dyDescent="0.25">
      <c r="A2873" s="5">
        <v>2014</v>
      </c>
      <c r="B2873" s="5" t="s">
        <v>1114</v>
      </c>
      <c r="C2873" s="5" t="s">
        <v>654</v>
      </c>
      <c r="D2873" s="5" t="s">
        <v>1111</v>
      </c>
      <c r="E2873" s="5">
        <v>6.2366926772332801E-3</v>
      </c>
      <c r="F2873" s="5"/>
      <c r="G2873" s="5"/>
      <c r="H2873" s="5"/>
      <c r="I2873" s="5"/>
    </row>
    <row r="2874" spans="1:9" ht="15.75" customHeight="1" x14ac:dyDescent="0.25">
      <c r="A2874" s="5">
        <v>2014</v>
      </c>
      <c r="B2874" s="5" t="s">
        <v>106</v>
      </c>
      <c r="C2874" s="5" t="s">
        <v>654</v>
      </c>
      <c r="D2874" s="5" t="s">
        <v>1111</v>
      </c>
      <c r="E2874" s="5">
        <v>2.5056201696538299E-2</v>
      </c>
      <c r="F2874" s="5"/>
      <c r="G2874" s="5"/>
      <c r="H2874" s="5"/>
      <c r="I2874" s="5"/>
    </row>
    <row r="2875" spans="1:9" ht="15.75" customHeight="1" x14ac:dyDescent="0.25">
      <c r="A2875" s="5">
        <v>2014</v>
      </c>
      <c r="B2875" s="5" t="s">
        <v>109</v>
      </c>
      <c r="C2875" s="5" t="s">
        <v>654</v>
      </c>
      <c r="D2875" s="5" t="s">
        <v>1111</v>
      </c>
      <c r="E2875" s="5">
        <v>9.3742939191762895E-3</v>
      </c>
      <c r="F2875" s="5"/>
      <c r="G2875" s="5"/>
      <c r="H2875" s="5"/>
      <c r="I2875" s="5"/>
    </row>
    <row r="2876" spans="1:9" ht="15.75" customHeight="1" x14ac:dyDescent="0.25">
      <c r="A2876" s="5">
        <v>2014</v>
      </c>
      <c r="B2876" s="5" t="s">
        <v>112</v>
      </c>
      <c r="C2876" s="5" t="s">
        <v>654</v>
      </c>
      <c r="D2876" s="5" t="s">
        <v>1111</v>
      </c>
      <c r="E2876" s="5">
        <v>1.28162997836398E-2</v>
      </c>
      <c r="F2876" s="5"/>
      <c r="G2876" s="5"/>
      <c r="H2876" s="5"/>
      <c r="I2876" s="5"/>
    </row>
    <row r="2877" spans="1:9" ht="15.75" customHeight="1" x14ac:dyDescent="0.25">
      <c r="A2877" s="5">
        <v>2014</v>
      </c>
      <c r="B2877" s="5" t="s">
        <v>114</v>
      </c>
      <c r="C2877" s="5" t="s">
        <v>654</v>
      </c>
      <c r="D2877" s="5" t="s">
        <v>1111</v>
      </c>
      <c r="E2877" s="5">
        <v>0.10908888137653899</v>
      </c>
      <c r="F2877" s="5"/>
      <c r="G2877" s="5"/>
      <c r="H2877" s="5"/>
      <c r="I2877" s="5"/>
    </row>
    <row r="2878" spans="1:9" ht="15.75" customHeight="1" x14ac:dyDescent="0.25">
      <c r="A2878" s="5">
        <v>2014</v>
      </c>
      <c r="B2878" s="5" t="s">
        <v>117</v>
      </c>
      <c r="C2878" s="5" t="s">
        <v>654</v>
      </c>
      <c r="D2878" s="5" t="s">
        <v>1111</v>
      </c>
      <c r="E2878" s="5">
        <v>2.1725784483029701E-2</v>
      </c>
      <c r="F2878" s="5"/>
      <c r="G2878" s="5"/>
      <c r="H2878" s="5"/>
      <c r="I2878" s="5"/>
    </row>
    <row r="2879" spans="1:9" ht="15.75" customHeight="1" x14ac:dyDescent="0.25">
      <c r="A2879" s="5">
        <v>2014</v>
      </c>
      <c r="B2879" s="5" t="s">
        <v>122</v>
      </c>
      <c r="C2879" s="5" t="s">
        <v>654</v>
      </c>
      <c r="D2879" s="5" t="s">
        <v>1111</v>
      </c>
      <c r="E2879" s="5">
        <v>1.7123952798403601E-2</v>
      </c>
      <c r="F2879" s="5"/>
      <c r="G2879" s="5"/>
      <c r="H2879" s="5"/>
      <c r="I2879" s="5"/>
    </row>
    <row r="2880" spans="1:9" ht="15.75" customHeight="1" x14ac:dyDescent="0.25">
      <c r="A2880" s="5">
        <v>2014</v>
      </c>
      <c r="B2880" s="5" t="s">
        <v>124</v>
      </c>
      <c r="C2880" s="5" t="s">
        <v>654</v>
      </c>
      <c r="D2880" s="5" t="s">
        <v>1111</v>
      </c>
      <c r="E2880" s="5">
        <v>7.4872490325744402E-3</v>
      </c>
      <c r="F2880" s="5"/>
      <c r="G2880" s="5"/>
      <c r="H2880" s="5"/>
      <c r="I2880" s="5"/>
    </row>
    <row r="2881" spans="1:9" ht="15.75" customHeight="1" x14ac:dyDescent="0.25">
      <c r="A2881" s="5">
        <v>2014</v>
      </c>
      <c r="B2881" s="5" t="s">
        <v>130</v>
      </c>
      <c r="C2881" s="5" t="s">
        <v>654</v>
      </c>
      <c r="D2881" s="5" t="s">
        <v>1111</v>
      </c>
      <c r="E2881" s="5">
        <v>1.41693815487746E-2</v>
      </c>
      <c r="F2881" s="5"/>
      <c r="G2881" s="5"/>
      <c r="H2881" s="5"/>
      <c r="I2881" s="5"/>
    </row>
    <row r="2882" spans="1:9" ht="15.75" customHeight="1" x14ac:dyDescent="0.25">
      <c r="A2882" s="5">
        <v>2014</v>
      </c>
      <c r="B2882" s="5" t="s">
        <v>127</v>
      </c>
      <c r="C2882" s="5" t="s">
        <v>654</v>
      </c>
      <c r="D2882" s="5" t="s">
        <v>1111</v>
      </c>
      <c r="E2882" s="5">
        <v>1.47577610454332E-2</v>
      </c>
      <c r="F2882" s="5"/>
      <c r="G2882" s="5"/>
      <c r="H2882" s="5"/>
      <c r="I2882" s="5"/>
    </row>
    <row r="2883" spans="1:9" ht="15.75" customHeight="1" x14ac:dyDescent="0.25">
      <c r="A2883" s="5">
        <v>2014</v>
      </c>
      <c r="B2883" s="5" t="s">
        <v>132</v>
      </c>
      <c r="C2883" s="5" t="s">
        <v>654</v>
      </c>
      <c r="D2883" s="5" t="s">
        <v>1111</v>
      </c>
      <c r="E2883" s="5">
        <v>8.5577497002388304E-3</v>
      </c>
      <c r="F2883" s="5"/>
      <c r="G2883" s="5"/>
      <c r="H2883" s="5"/>
      <c r="I2883" s="5"/>
    </row>
    <row r="2884" spans="1:9" ht="15.75" customHeight="1" x14ac:dyDescent="0.25">
      <c r="A2884" s="5">
        <v>2014</v>
      </c>
      <c r="B2884" s="5" t="s">
        <v>3</v>
      </c>
      <c r="C2884" s="5" t="s">
        <v>654</v>
      </c>
      <c r="D2884" s="5" t="s">
        <v>1113</v>
      </c>
      <c r="E2884" s="5">
        <v>1.55154382865958E-2</v>
      </c>
      <c r="F2884" s="5"/>
      <c r="G2884" s="5"/>
      <c r="H2884" s="5"/>
      <c r="I2884" s="5"/>
    </row>
    <row r="2885" spans="1:9" ht="15.75" customHeight="1" x14ac:dyDescent="0.25">
      <c r="A2885" s="5">
        <v>2014</v>
      </c>
      <c r="B2885" s="5" t="s">
        <v>12</v>
      </c>
      <c r="C2885" s="5" t="s">
        <v>654</v>
      </c>
      <c r="D2885" s="5" t="s">
        <v>1113</v>
      </c>
      <c r="E2885" s="5">
        <v>3.8199215885940298E-3</v>
      </c>
      <c r="F2885" s="5"/>
      <c r="G2885" s="5"/>
      <c r="H2885" s="5"/>
      <c r="I2885" s="5"/>
    </row>
    <row r="2886" spans="1:9" ht="15.75" customHeight="1" x14ac:dyDescent="0.25">
      <c r="A2886" s="5">
        <v>2014</v>
      </c>
      <c r="B2886" s="5" t="s">
        <v>8</v>
      </c>
      <c r="C2886" s="5" t="s">
        <v>654</v>
      </c>
      <c r="D2886" s="5" t="s">
        <v>1113</v>
      </c>
      <c r="E2886" s="5">
        <v>5.0438333850061801E-4</v>
      </c>
      <c r="F2886" s="5"/>
      <c r="G2886" s="5"/>
      <c r="H2886" s="5"/>
      <c r="I2886" s="5"/>
    </row>
    <row r="2887" spans="1:9" ht="15.75" customHeight="1" x14ac:dyDescent="0.25">
      <c r="A2887" s="5">
        <v>2014</v>
      </c>
      <c r="B2887" s="5" t="s">
        <v>15</v>
      </c>
      <c r="C2887" s="5" t="s">
        <v>654</v>
      </c>
      <c r="D2887" s="5" t="s">
        <v>1113</v>
      </c>
      <c r="E2887" s="5">
        <v>2.5364493616808498E-2</v>
      </c>
      <c r="F2887" s="5"/>
      <c r="G2887" s="5"/>
      <c r="H2887" s="5"/>
      <c r="I2887" s="5"/>
    </row>
    <row r="2888" spans="1:9" ht="15.75" customHeight="1" x14ac:dyDescent="0.25">
      <c r="A2888" s="5">
        <v>2014</v>
      </c>
      <c r="B2888" s="5" t="s">
        <v>17</v>
      </c>
      <c r="C2888" s="5" t="s">
        <v>654</v>
      </c>
      <c r="D2888" s="5" t="s">
        <v>1113</v>
      </c>
      <c r="E2888" s="5">
        <v>1.3031348672786799E-3</v>
      </c>
      <c r="F2888" s="5"/>
      <c r="G2888" s="5"/>
      <c r="H2888" s="5"/>
      <c r="I2888" s="5"/>
    </row>
    <row r="2889" spans="1:9" ht="15.75" customHeight="1" x14ac:dyDescent="0.25">
      <c r="A2889" s="5">
        <v>2014</v>
      </c>
      <c r="B2889" s="5" t="s">
        <v>23</v>
      </c>
      <c r="C2889" s="5" t="s">
        <v>654</v>
      </c>
      <c r="D2889" s="5" t="s">
        <v>1113</v>
      </c>
      <c r="E2889" s="5">
        <v>1.28698570095879E-3</v>
      </c>
      <c r="F2889" s="5"/>
      <c r="G2889" s="5"/>
      <c r="H2889" s="5"/>
      <c r="I2889" s="5"/>
    </row>
    <row r="2890" spans="1:9" ht="15.75" customHeight="1" x14ac:dyDescent="0.25">
      <c r="A2890" s="5">
        <v>2014</v>
      </c>
      <c r="B2890" s="5" t="s">
        <v>26</v>
      </c>
      <c r="C2890" s="5" t="s">
        <v>654</v>
      </c>
      <c r="D2890" s="5" t="s">
        <v>1113</v>
      </c>
      <c r="E2890" s="5">
        <v>1.31115960358031E-2</v>
      </c>
      <c r="F2890" s="5"/>
      <c r="G2890" s="5"/>
      <c r="H2890" s="5"/>
      <c r="I2890" s="5"/>
    </row>
    <row r="2891" spans="1:9" ht="15.75" customHeight="1" x14ac:dyDescent="0.25">
      <c r="A2891" s="5">
        <v>2014</v>
      </c>
      <c r="B2891" s="5" t="s">
        <v>28</v>
      </c>
      <c r="C2891" s="5" t="s">
        <v>654</v>
      </c>
      <c r="D2891" s="5" t="s">
        <v>1113</v>
      </c>
      <c r="E2891" s="5">
        <v>1.49364451431777E-2</v>
      </c>
      <c r="F2891" s="5"/>
      <c r="G2891" s="5"/>
      <c r="H2891" s="5"/>
      <c r="I2891" s="5"/>
    </row>
    <row r="2892" spans="1:9" ht="15.75" customHeight="1" x14ac:dyDescent="0.25">
      <c r="A2892" s="5">
        <v>2014</v>
      </c>
      <c r="B2892" s="5" t="s">
        <v>42</v>
      </c>
      <c r="C2892" s="5" t="s">
        <v>654</v>
      </c>
      <c r="D2892" s="5" t="s">
        <v>1113</v>
      </c>
      <c r="E2892" s="5">
        <v>3.8062400241277203E-2</v>
      </c>
      <c r="F2892" s="5"/>
      <c r="G2892" s="5"/>
      <c r="H2892" s="5"/>
      <c r="I2892" s="5"/>
    </row>
    <row r="2893" spans="1:9" ht="15.75" customHeight="1" x14ac:dyDescent="0.25">
      <c r="A2893" s="5">
        <v>2014</v>
      </c>
      <c r="B2893" s="5" t="s">
        <v>34</v>
      </c>
      <c r="C2893" s="5" t="s">
        <v>654</v>
      </c>
      <c r="D2893" s="5" t="s">
        <v>1113</v>
      </c>
      <c r="E2893" s="5">
        <v>5.0822878046489703E-3</v>
      </c>
      <c r="F2893" s="5"/>
      <c r="G2893" s="5"/>
      <c r="H2893" s="5"/>
      <c r="I2893" s="5"/>
    </row>
    <row r="2894" spans="1:9" ht="15.75" customHeight="1" x14ac:dyDescent="0.25">
      <c r="A2894" s="5">
        <v>2014</v>
      </c>
      <c r="B2894" s="5" t="s">
        <v>36</v>
      </c>
      <c r="C2894" s="5" t="s">
        <v>654</v>
      </c>
      <c r="D2894" s="5" t="s">
        <v>1113</v>
      </c>
      <c r="E2894" s="5">
        <v>2.9993251604663498E-2</v>
      </c>
      <c r="F2894" s="5"/>
      <c r="G2894" s="5"/>
      <c r="H2894" s="5"/>
      <c r="I2894" s="5"/>
    </row>
    <row r="2895" spans="1:9" ht="15.75" customHeight="1" x14ac:dyDescent="0.25">
      <c r="A2895" s="5">
        <v>2014</v>
      </c>
      <c r="B2895" s="5" t="s">
        <v>39</v>
      </c>
      <c r="C2895" s="5" t="s">
        <v>654</v>
      </c>
      <c r="D2895" s="5" t="s">
        <v>1113</v>
      </c>
      <c r="E2895" s="5">
        <v>2.3894600948115501E-2</v>
      </c>
      <c r="F2895" s="5"/>
      <c r="G2895" s="5"/>
      <c r="H2895" s="5"/>
      <c r="I2895" s="5"/>
    </row>
    <row r="2896" spans="1:9" ht="15.75" customHeight="1" x14ac:dyDescent="0.25">
      <c r="A2896" s="5">
        <v>2014</v>
      </c>
      <c r="B2896" s="5" t="s">
        <v>45</v>
      </c>
      <c r="C2896" s="5" t="s">
        <v>654</v>
      </c>
      <c r="D2896" s="5" t="s">
        <v>1113</v>
      </c>
      <c r="E2896" s="5">
        <v>1.6931310942301599E-2</v>
      </c>
      <c r="F2896" s="5"/>
      <c r="G2896" s="5"/>
      <c r="H2896" s="5"/>
      <c r="I2896" s="5"/>
    </row>
    <row r="2897" spans="1:9" ht="15.75" customHeight="1" x14ac:dyDescent="0.25">
      <c r="A2897" s="5">
        <v>2014</v>
      </c>
      <c r="B2897" s="5" t="s">
        <v>47</v>
      </c>
      <c r="C2897" s="5" t="s">
        <v>654</v>
      </c>
      <c r="D2897" s="5" t="s">
        <v>1113</v>
      </c>
      <c r="E2897" s="5">
        <v>9.6000836464324394E-3</v>
      </c>
      <c r="F2897" s="5"/>
      <c r="G2897" s="5"/>
      <c r="H2897" s="5"/>
      <c r="I2897" s="5"/>
    </row>
    <row r="2898" spans="1:9" ht="15.75" customHeight="1" x14ac:dyDescent="0.25">
      <c r="A2898" s="5">
        <v>2014</v>
      </c>
      <c r="B2898" s="5" t="s">
        <v>50</v>
      </c>
      <c r="C2898" s="5" t="s">
        <v>654</v>
      </c>
      <c r="D2898" s="5" t="s">
        <v>1113</v>
      </c>
      <c r="E2898" s="5">
        <v>0.25469470978860898</v>
      </c>
      <c r="F2898" s="5"/>
      <c r="G2898" s="5"/>
      <c r="H2898" s="5"/>
      <c r="I2898" s="5"/>
    </row>
    <row r="2899" spans="1:9" ht="15.75" customHeight="1" x14ac:dyDescent="0.25">
      <c r="A2899" s="5">
        <v>2014</v>
      </c>
      <c r="B2899" s="5" t="s">
        <v>57</v>
      </c>
      <c r="C2899" s="5" t="s">
        <v>654</v>
      </c>
      <c r="D2899" s="5" t="s">
        <v>1113</v>
      </c>
      <c r="E2899" s="5">
        <v>1.21368103268543E-3</v>
      </c>
      <c r="F2899" s="5"/>
      <c r="G2899" s="5"/>
      <c r="H2899" s="5"/>
      <c r="I2899" s="5"/>
    </row>
    <row r="2900" spans="1:9" ht="15.75" customHeight="1" x14ac:dyDescent="0.25">
      <c r="A2900" s="5">
        <v>2014</v>
      </c>
      <c r="B2900" s="5" t="s">
        <v>54</v>
      </c>
      <c r="C2900" s="5" t="s">
        <v>654</v>
      </c>
      <c r="D2900" s="5" t="s">
        <v>1113</v>
      </c>
      <c r="E2900" s="5">
        <v>8.3327655705249905E-4</v>
      </c>
      <c r="F2900" s="5"/>
      <c r="G2900" s="5"/>
      <c r="H2900" s="5"/>
      <c r="I2900" s="5"/>
    </row>
    <row r="2901" spans="1:9" ht="15.75" customHeight="1" x14ac:dyDescent="0.25">
      <c r="A2901" s="5">
        <v>2014</v>
      </c>
      <c r="B2901" s="5" t="s">
        <v>60</v>
      </c>
      <c r="C2901" s="5" t="s">
        <v>654</v>
      </c>
      <c r="D2901" s="5" t="s">
        <v>1113</v>
      </c>
      <c r="E2901" s="5">
        <v>7.0107685304788498E-3</v>
      </c>
      <c r="F2901" s="5"/>
      <c r="G2901" s="5"/>
      <c r="H2901" s="5"/>
      <c r="I2901" s="5"/>
    </row>
    <row r="2902" spans="1:9" ht="15.75" customHeight="1" x14ac:dyDescent="0.25">
      <c r="A2902" s="5">
        <v>2014</v>
      </c>
      <c r="B2902" s="5" t="s">
        <v>62</v>
      </c>
      <c r="C2902" s="5" t="s">
        <v>654</v>
      </c>
      <c r="D2902" s="5" t="s">
        <v>1113</v>
      </c>
      <c r="E2902" s="5">
        <v>1.01110066495897E-2</v>
      </c>
      <c r="F2902" s="5"/>
      <c r="G2902" s="5"/>
      <c r="H2902" s="5"/>
      <c r="I2902" s="5"/>
    </row>
    <row r="2903" spans="1:9" ht="15.75" customHeight="1" x14ac:dyDescent="0.25">
      <c r="A2903" s="5">
        <v>2014</v>
      </c>
      <c r="B2903" s="5" t="s">
        <v>66</v>
      </c>
      <c r="C2903" s="5" t="s">
        <v>654</v>
      </c>
      <c r="D2903" s="5" t="s">
        <v>1113</v>
      </c>
      <c r="E2903" s="5">
        <v>3.9873213202813998E-3</v>
      </c>
      <c r="F2903" s="5"/>
      <c r="G2903" s="5"/>
      <c r="H2903" s="5"/>
      <c r="I2903" s="5"/>
    </row>
    <row r="2904" spans="1:9" ht="15.75" customHeight="1" x14ac:dyDescent="0.25">
      <c r="A2904" s="5">
        <v>2014</v>
      </c>
      <c r="B2904" s="5" t="s">
        <v>64</v>
      </c>
      <c r="C2904" s="5" t="s">
        <v>654</v>
      </c>
      <c r="D2904" s="5" t="s">
        <v>1113</v>
      </c>
      <c r="E2904" s="5">
        <v>1.64784765499701E-2</v>
      </c>
      <c r="F2904" s="5"/>
      <c r="G2904" s="5"/>
      <c r="H2904" s="5"/>
      <c r="I2904" s="5"/>
    </row>
    <row r="2905" spans="1:9" ht="15.75" customHeight="1" x14ac:dyDescent="0.25">
      <c r="A2905" s="5">
        <v>2014</v>
      </c>
      <c r="B2905" s="5" t="s">
        <v>87</v>
      </c>
      <c r="C2905" s="5" t="s">
        <v>654</v>
      </c>
      <c r="D2905" s="5" t="s">
        <v>1113</v>
      </c>
      <c r="E2905" s="5">
        <v>2.85162083433551E-3</v>
      </c>
      <c r="F2905" s="5"/>
      <c r="G2905" s="5"/>
      <c r="H2905" s="5"/>
      <c r="I2905" s="5"/>
    </row>
    <row r="2906" spans="1:9" ht="15.75" customHeight="1" x14ac:dyDescent="0.25">
      <c r="A2906" s="5">
        <v>2014</v>
      </c>
      <c r="B2906" s="5" t="s">
        <v>90</v>
      </c>
      <c r="C2906" s="5" t="s">
        <v>654</v>
      </c>
      <c r="D2906" s="5" t="s">
        <v>1113</v>
      </c>
      <c r="E2906" s="5">
        <v>3.0818902200280998E-3</v>
      </c>
      <c r="F2906" s="5"/>
      <c r="G2906" s="5"/>
      <c r="H2906" s="5"/>
      <c r="I2906" s="5"/>
    </row>
    <row r="2907" spans="1:9" ht="15.75" customHeight="1" x14ac:dyDescent="0.25">
      <c r="A2907" s="5">
        <v>2014</v>
      </c>
      <c r="B2907" s="5" t="s">
        <v>72</v>
      </c>
      <c r="C2907" s="5" t="s">
        <v>654</v>
      </c>
      <c r="D2907" s="5" t="s">
        <v>1113</v>
      </c>
      <c r="E2907" s="5">
        <v>1.43718838810213E-2</v>
      </c>
      <c r="F2907" s="5"/>
      <c r="G2907" s="5"/>
      <c r="H2907" s="5"/>
      <c r="I2907" s="5"/>
    </row>
    <row r="2908" spans="1:9" ht="15.75" customHeight="1" x14ac:dyDescent="0.25">
      <c r="A2908" s="5">
        <v>2014</v>
      </c>
      <c r="B2908" s="5" t="s">
        <v>79</v>
      </c>
      <c r="C2908" s="5" t="s">
        <v>654</v>
      </c>
      <c r="D2908" s="5" t="s">
        <v>1113</v>
      </c>
      <c r="E2908" s="5">
        <v>6.3838689088804E-4</v>
      </c>
      <c r="F2908" s="5"/>
      <c r="G2908" s="5"/>
      <c r="H2908" s="5"/>
      <c r="I2908" s="5"/>
    </row>
    <row r="2909" spans="1:9" ht="15.75" customHeight="1" x14ac:dyDescent="0.25">
      <c r="A2909" s="5">
        <v>2014</v>
      </c>
      <c r="B2909" s="5" t="s">
        <v>82</v>
      </c>
      <c r="C2909" s="5" t="s">
        <v>654</v>
      </c>
      <c r="D2909" s="5" t="s">
        <v>1113</v>
      </c>
      <c r="E2909" s="5">
        <v>2.1224549118890201E-4</v>
      </c>
      <c r="F2909" s="5"/>
      <c r="G2909" s="5"/>
      <c r="H2909" s="5"/>
      <c r="I2909" s="5"/>
    </row>
    <row r="2910" spans="1:9" ht="15.75" customHeight="1" x14ac:dyDescent="0.25">
      <c r="A2910" s="5">
        <v>2014</v>
      </c>
      <c r="B2910" s="5" t="s">
        <v>74</v>
      </c>
      <c r="C2910" s="5" t="s">
        <v>654</v>
      </c>
      <c r="D2910" s="5" t="s">
        <v>1113</v>
      </c>
      <c r="E2910" s="5">
        <v>1.57227933146723E-4</v>
      </c>
      <c r="F2910" s="5"/>
      <c r="G2910" s="5"/>
      <c r="H2910" s="5"/>
      <c r="I2910" s="5"/>
    </row>
    <row r="2911" spans="1:9" ht="15.75" customHeight="1" x14ac:dyDescent="0.25">
      <c r="A2911" s="5">
        <v>2014</v>
      </c>
      <c r="B2911" s="5" t="s">
        <v>85</v>
      </c>
      <c r="C2911" s="5" t="s">
        <v>654</v>
      </c>
      <c r="D2911" s="5" t="s">
        <v>1113</v>
      </c>
      <c r="E2911" s="5">
        <v>2.4423100439828599E-3</v>
      </c>
      <c r="F2911" s="5"/>
      <c r="G2911" s="5"/>
      <c r="H2911" s="5"/>
      <c r="I2911" s="5"/>
    </row>
    <row r="2912" spans="1:9" ht="15.75" customHeight="1" x14ac:dyDescent="0.25">
      <c r="A2912" s="5">
        <v>2014</v>
      </c>
      <c r="B2912" s="5" t="s">
        <v>93</v>
      </c>
      <c r="C2912" s="5" t="s">
        <v>654</v>
      </c>
      <c r="D2912" s="5" t="s">
        <v>1113</v>
      </c>
      <c r="E2912" s="5">
        <v>2.7705119109253301E-2</v>
      </c>
      <c r="F2912" s="5"/>
      <c r="G2912" s="5"/>
      <c r="H2912" s="5"/>
      <c r="I2912" s="5"/>
    </row>
    <row r="2913" spans="1:9" ht="15.75" customHeight="1" x14ac:dyDescent="0.25">
      <c r="A2913" s="5">
        <v>2014</v>
      </c>
      <c r="B2913" s="5" t="s">
        <v>95</v>
      </c>
      <c r="C2913" s="5" t="s">
        <v>654</v>
      </c>
      <c r="D2913" s="5" t="s">
        <v>1113</v>
      </c>
      <c r="E2913" s="5">
        <v>3.0689533189940599E-2</v>
      </c>
      <c r="F2913" s="5"/>
      <c r="G2913" s="5"/>
      <c r="H2913" s="5"/>
      <c r="I2913" s="5"/>
    </row>
    <row r="2914" spans="1:9" ht="15.75" customHeight="1" x14ac:dyDescent="0.25">
      <c r="A2914" s="5">
        <v>2014</v>
      </c>
      <c r="B2914" s="5" t="s">
        <v>98</v>
      </c>
      <c r="C2914" s="5" t="s">
        <v>654</v>
      </c>
      <c r="D2914" s="5" t="s">
        <v>1113</v>
      </c>
      <c r="E2914" s="5">
        <v>1.5966994289377901E-3</v>
      </c>
      <c r="F2914" s="5"/>
      <c r="G2914" s="5"/>
      <c r="H2914" s="5"/>
      <c r="I2914" s="5"/>
    </row>
    <row r="2915" spans="1:9" ht="15.75" customHeight="1" x14ac:dyDescent="0.25">
      <c r="A2915" s="5">
        <v>2014</v>
      </c>
      <c r="B2915" s="5" t="s">
        <v>101</v>
      </c>
      <c r="C2915" s="5" t="s">
        <v>654</v>
      </c>
      <c r="D2915" s="5" t="s">
        <v>1113</v>
      </c>
      <c r="E2915" s="5">
        <v>3.1056209719213502E-3</v>
      </c>
      <c r="F2915" s="5"/>
      <c r="G2915" s="5"/>
      <c r="H2915" s="5"/>
      <c r="I2915" s="5"/>
    </row>
    <row r="2916" spans="1:9" ht="15.75" customHeight="1" x14ac:dyDescent="0.25">
      <c r="A2916" s="5">
        <v>2014</v>
      </c>
      <c r="B2916" s="5" t="s">
        <v>104</v>
      </c>
      <c r="C2916" s="5" t="s">
        <v>654</v>
      </c>
      <c r="D2916" s="5" t="s">
        <v>1113</v>
      </c>
      <c r="E2916" s="5">
        <v>4.3971068715651599E-4</v>
      </c>
      <c r="F2916" s="5"/>
      <c r="G2916" s="5"/>
      <c r="H2916" s="5"/>
      <c r="I2916" s="5"/>
    </row>
    <row r="2917" spans="1:9" ht="15.75" customHeight="1" x14ac:dyDescent="0.25">
      <c r="A2917" s="5">
        <v>2014</v>
      </c>
      <c r="B2917" s="5" t="s">
        <v>106</v>
      </c>
      <c r="C2917" s="5" t="s">
        <v>654</v>
      </c>
      <c r="D2917" s="5" t="s">
        <v>1113</v>
      </c>
      <c r="E2917" s="5">
        <v>6.01138704427837E-3</v>
      </c>
      <c r="F2917" s="5"/>
      <c r="G2917" s="5"/>
      <c r="H2917" s="5"/>
      <c r="I2917" s="5"/>
    </row>
    <row r="2918" spans="1:9" ht="15.75" customHeight="1" x14ac:dyDescent="0.25">
      <c r="A2918" s="5">
        <v>2014</v>
      </c>
      <c r="B2918" s="5" t="s">
        <v>109</v>
      </c>
      <c r="C2918" s="5" t="s">
        <v>654</v>
      </c>
      <c r="D2918" s="5" t="s">
        <v>1113</v>
      </c>
      <c r="E2918" s="5">
        <v>8.3642244091239899E-3</v>
      </c>
      <c r="F2918" s="5"/>
      <c r="G2918" s="5"/>
      <c r="H2918" s="5"/>
      <c r="I2918" s="5"/>
    </row>
    <row r="2919" spans="1:9" ht="15.75" customHeight="1" x14ac:dyDescent="0.25">
      <c r="A2919" s="5">
        <v>2014</v>
      </c>
      <c r="B2919" s="5" t="s">
        <v>112</v>
      </c>
      <c r="C2919" s="5" t="s">
        <v>654</v>
      </c>
      <c r="D2919" s="5" t="s">
        <v>1113</v>
      </c>
      <c r="E2919" s="5">
        <v>3.5609222974291199E-2</v>
      </c>
      <c r="F2919" s="5"/>
      <c r="G2919" s="5"/>
      <c r="H2919" s="5"/>
      <c r="I2919" s="5"/>
    </row>
    <row r="2920" spans="1:9" ht="15.75" customHeight="1" x14ac:dyDescent="0.25">
      <c r="A2920" s="5">
        <v>2014</v>
      </c>
      <c r="B2920" s="5" t="s">
        <v>114</v>
      </c>
      <c r="C2920" s="5" t="s">
        <v>654</v>
      </c>
      <c r="D2920" s="5" t="s">
        <v>1113</v>
      </c>
      <c r="E2920" s="5">
        <v>0.33196971497710398</v>
      </c>
      <c r="F2920" s="5"/>
      <c r="G2920" s="5"/>
      <c r="H2920" s="5"/>
      <c r="I2920" s="5"/>
    </row>
    <row r="2921" spans="1:9" ht="15.75" customHeight="1" x14ac:dyDescent="0.25">
      <c r="A2921" s="5">
        <v>2014</v>
      </c>
      <c r="B2921" s="5" t="s">
        <v>117</v>
      </c>
      <c r="C2921" s="5" t="s">
        <v>654</v>
      </c>
      <c r="D2921" s="5" t="s">
        <v>1113</v>
      </c>
      <c r="E2921" s="5">
        <v>1.73547794561953E-3</v>
      </c>
      <c r="F2921" s="5"/>
      <c r="G2921" s="5"/>
      <c r="H2921" s="5"/>
      <c r="I2921" s="5"/>
    </row>
    <row r="2922" spans="1:9" ht="15.75" customHeight="1" x14ac:dyDescent="0.25">
      <c r="A2922" s="5">
        <v>2014</v>
      </c>
      <c r="B2922" s="5" t="s">
        <v>122</v>
      </c>
      <c r="C2922" s="5" t="s">
        <v>654</v>
      </c>
      <c r="D2922" s="5" t="s">
        <v>1113</v>
      </c>
      <c r="E2922" s="5">
        <v>1.4266378142270801E-2</v>
      </c>
      <c r="F2922" s="5"/>
      <c r="G2922" s="5"/>
      <c r="H2922" s="5"/>
      <c r="I2922" s="5"/>
    </row>
    <row r="2923" spans="1:9" ht="15.75" customHeight="1" x14ac:dyDescent="0.25">
      <c r="A2923" s="5">
        <v>2014</v>
      </c>
      <c r="B2923" s="5" t="s">
        <v>124</v>
      </c>
      <c r="C2923" s="5" t="s">
        <v>654</v>
      </c>
      <c r="D2923" s="5" t="s">
        <v>1113</v>
      </c>
      <c r="E2923" s="5">
        <v>1.59814741938325E-3</v>
      </c>
      <c r="F2923" s="5"/>
      <c r="G2923" s="5"/>
      <c r="H2923" s="5"/>
      <c r="I2923" s="5"/>
    </row>
    <row r="2924" spans="1:9" ht="15.75" customHeight="1" x14ac:dyDescent="0.25">
      <c r="A2924" s="5">
        <v>2014</v>
      </c>
      <c r="B2924" s="5" t="s">
        <v>130</v>
      </c>
      <c r="C2924" s="5" t="s">
        <v>654</v>
      </c>
      <c r="D2924" s="5" t="s">
        <v>1113</v>
      </c>
      <c r="E2924" s="5">
        <v>4.6845664088566198E-3</v>
      </c>
      <c r="F2924" s="5"/>
      <c r="G2924" s="5"/>
      <c r="H2924" s="5"/>
      <c r="I2924" s="5"/>
    </row>
    <row r="2925" spans="1:9" ht="15.75" customHeight="1" x14ac:dyDescent="0.25">
      <c r="A2925" s="5">
        <v>2014</v>
      </c>
      <c r="B2925" s="5" t="s">
        <v>127</v>
      </c>
      <c r="C2925" s="5" t="s">
        <v>654</v>
      </c>
      <c r="D2925" s="5" t="s">
        <v>1113</v>
      </c>
      <c r="E2925" s="5">
        <v>1.22671276432798E-2</v>
      </c>
      <c r="F2925" s="5"/>
      <c r="G2925" s="5"/>
      <c r="H2925" s="5"/>
      <c r="I2925" s="5"/>
    </row>
    <row r="2926" spans="1:9" ht="15.75" customHeight="1" x14ac:dyDescent="0.25">
      <c r="A2926" s="5">
        <v>2014</v>
      </c>
      <c r="B2926" s="5" t="s">
        <v>132</v>
      </c>
      <c r="C2926" s="5" t="s">
        <v>654</v>
      </c>
      <c r="D2926" s="5" t="s">
        <v>1113</v>
      </c>
      <c r="E2926" s="5">
        <v>2.4659301601661801E-3</v>
      </c>
      <c r="F2926" s="5"/>
      <c r="G2926" s="5"/>
      <c r="H2926" s="5"/>
      <c r="I2926" s="5"/>
    </row>
    <row r="2927" spans="1:9" ht="15.75" customHeight="1" x14ac:dyDescent="0.25">
      <c r="A2927" s="5">
        <v>2014</v>
      </c>
      <c r="B2927" s="5" t="s">
        <v>3</v>
      </c>
      <c r="C2927" s="5" t="s">
        <v>654</v>
      </c>
      <c r="D2927" s="5" t="s">
        <v>1115</v>
      </c>
      <c r="E2927" s="5">
        <v>7.9727330896370199E-2</v>
      </c>
      <c r="F2927" s="5"/>
      <c r="G2927" s="5"/>
      <c r="H2927" s="5"/>
      <c r="I2927" s="5"/>
    </row>
    <row r="2928" spans="1:9" ht="15.75" customHeight="1" x14ac:dyDescent="0.25">
      <c r="A2928" s="5">
        <v>2014</v>
      </c>
      <c r="B2928" s="5" t="s">
        <v>12</v>
      </c>
      <c r="C2928" s="5" t="s">
        <v>654</v>
      </c>
      <c r="D2928" s="5" t="s">
        <v>1115</v>
      </c>
      <c r="E2928" s="5">
        <v>1.22528026883203E-2</v>
      </c>
      <c r="F2928" s="5"/>
      <c r="G2928" s="5"/>
      <c r="H2928" s="5"/>
      <c r="I2928" s="5"/>
    </row>
    <row r="2929" spans="1:9" ht="15.75" customHeight="1" x14ac:dyDescent="0.25">
      <c r="A2929" s="5">
        <v>2014</v>
      </c>
      <c r="B2929" s="5" t="s">
        <v>8</v>
      </c>
      <c r="C2929" s="5" t="s">
        <v>654</v>
      </c>
      <c r="D2929" s="5" t="s">
        <v>1115</v>
      </c>
      <c r="E2929" s="5">
        <v>5.6832918973601803E-4</v>
      </c>
      <c r="F2929" s="5"/>
      <c r="G2929" s="5"/>
      <c r="H2929" s="5"/>
      <c r="I2929" s="5"/>
    </row>
    <row r="2930" spans="1:9" ht="15.75" customHeight="1" x14ac:dyDescent="0.25">
      <c r="A2930" s="5">
        <v>2014</v>
      </c>
      <c r="B2930" s="5" t="s">
        <v>15</v>
      </c>
      <c r="C2930" s="5" t="s">
        <v>654</v>
      </c>
      <c r="D2930" s="5" t="s">
        <v>1115</v>
      </c>
      <c r="E2930" s="5">
        <v>7.8036115489929503E-3</v>
      </c>
      <c r="F2930" s="5"/>
      <c r="G2930" s="5"/>
      <c r="H2930" s="5"/>
      <c r="I2930" s="5"/>
    </row>
    <row r="2931" spans="1:9" ht="15.75" customHeight="1" x14ac:dyDescent="0.25">
      <c r="A2931" s="5">
        <v>2014</v>
      </c>
      <c r="B2931" s="5" t="s">
        <v>17</v>
      </c>
      <c r="C2931" s="5" t="s">
        <v>654</v>
      </c>
      <c r="D2931" s="5" t="s">
        <v>1115</v>
      </c>
      <c r="E2931" s="5">
        <v>3.1896934746758802E-3</v>
      </c>
      <c r="F2931" s="5"/>
      <c r="G2931" s="5"/>
      <c r="H2931" s="5"/>
      <c r="I2931" s="5"/>
    </row>
    <row r="2932" spans="1:9" ht="15.75" customHeight="1" x14ac:dyDescent="0.25">
      <c r="A2932" s="5">
        <v>2014</v>
      </c>
      <c r="B2932" s="5" t="s">
        <v>26</v>
      </c>
      <c r="C2932" s="5" t="s">
        <v>654</v>
      </c>
      <c r="D2932" s="5" t="s">
        <v>1115</v>
      </c>
      <c r="E2932" s="5">
        <v>8.7764899842005797E-4</v>
      </c>
      <c r="F2932" s="5"/>
      <c r="G2932" s="5"/>
      <c r="H2932" s="5"/>
      <c r="I2932" s="5"/>
    </row>
    <row r="2933" spans="1:9" ht="15.75" customHeight="1" x14ac:dyDescent="0.25">
      <c r="A2933" s="5">
        <v>2014</v>
      </c>
      <c r="B2933" s="5" t="s">
        <v>28</v>
      </c>
      <c r="C2933" s="5" t="s">
        <v>654</v>
      </c>
      <c r="D2933" s="5" t="s">
        <v>1115</v>
      </c>
      <c r="E2933" s="5">
        <v>9.8210726779819797E-4</v>
      </c>
      <c r="F2933" s="5"/>
      <c r="G2933" s="5"/>
      <c r="H2933" s="5"/>
      <c r="I2933" s="5"/>
    </row>
    <row r="2934" spans="1:9" ht="15.75" customHeight="1" x14ac:dyDescent="0.25">
      <c r="A2934" s="5">
        <v>2014</v>
      </c>
      <c r="B2934" s="5" t="s">
        <v>42</v>
      </c>
      <c r="C2934" s="5" t="s">
        <v>654</v>
      </c>
      <c r="D2934" s="5" t="s">
        <v>1115</v>
      </c>
      <c r="E2934" s="5">
        <v>4.9673236392207701E-3</v>
      </c>
      <c r="F2934" s="5"/>
      <c r="G2934" s="5"/>
      <c r="H2934" s="5"/>
      <c r="I2934" s="5"/>
    </row>
    <row r="2935" spans="1:9" ht="15.75" customHeight="1" x14ac:dyDescent="0.25">
      <c r="A2935" s="5">
        <v>2014</v>
      </c>
      <c r="B2935" s="5" t="s">
        <v>36</v>
      </c>
      <c r="C2935" s="5" t="s">
        <v>654</v>
      </c>
      <c r="D2935" s="5" t="s">
        <v>1115</v>
      </c>
      <c r="E2935" s="5">
        <v>5.3515144385188701E-2</v>
      </c>
      <c r="F2935" s="5"/>
      <c r="G2935" s="5"/>
      <c r="H2935" s="5"/>
      <c r="I2935" s="5"/>
    </row>
    <row r="2936" spans="1:9" ht="15.75" customHeight="1" x14ac:dyDescent="0.25">
      <c r="A2936" s="5">
        <v>2014</v>
      </c>
      <c r="B2936" s="5" t="s">
        <v>39</v>
      </c>
      <c r="C2936" s="5" t="s">
        <v>654</v>
      </c>
      <c r="D2936" s="5" t="s">
        <v>1115</v>
      </c>
      <c r="E2936" s="5">
        <v>0.40399293169030298</v>
      </c>
      <c r="F2936" s="5"/>
      <c r="G2936" s="5"/>
      <c r="H2936" s="5"/>
      <c r="I2936" s="5"/>
    </row>
    <row r="2937" spans="1:9" ht="15.75" customHeight="1" x14ac:dyDescent="0.25">
      <c r="A2937" s="5">
        <v>2014</v>
      </c>
      <c r="B2937" s="5" t="s">
        <v>45</v>
      </c>
      <c r="C2937" s="5" t="s">
        <v>654</v>
      </c>
      <c r="D2937" s="5" t="s">
        <v>1115</v>
      </c>
      <c r="E2937" s="5">
        <v>2.8242823915823498E-4</v>
      </c>
      <c r="F2937" s="5"/>
      <c r="G2937" s="5"/>
      <c r="H2937" s="5"/>
      <c r="I2937" s="5"/>
    </row>
    <row r="2938" spans="1:9" ht="15.75" customHeight="1" x14ac:dyDescent="0.25">
      <c r="A2938" s="5">
        <v>2014</v>
      </c>
      <c r="B2938" s="5" t="s">
        <v>47</v>
      </c>
      <c r="C2938" s="5" t="s">
        <v>654</v>
      </c>
      <c r="D2938" s="5" t="s">
        <v>1115</v>
      </c>
      <c r="E2938" s="5">
        <v>3.1448861016332999E-2</v>
      </c>
      <c r="F2938" s="5"/>
      <c r="G2938" s="5"/>
      <c r="H2938" s="5"/>
      <c r="I2938" s="5"/>
    </row>
    <row r="2939" spans="1:9" ht="15.75" customHeight="1" x14ac:dyDescent="0.25">
      <c r="A2939" s="5">
        <v>2014</v>
      </c>
      <c r="B2939" s="5" t="s">
        <v>50</v>
      </c>
      <c r="C2939" s="5" t="s">
        <v>654</v>
      </c>
      <c r="D2939" s="5" t="s">
        <v>1115</v>
      </c>
      <c r="E2939" s="5">
        <v>1.82479673132258E-3</v>
      </c>
      <c r="F2939" s="5"/>
      <c r="G2939" s="5"/>
      <c r="H2939" s="5"/>
      <c r="I2939" s="5"/>
    </row>
    <row r="2940" spans="1:9" ht="15.75" customHeight="1" x14ac:dyDescent="0.25">
      <c r="A2940" s="5">
        <v>2014</v>
      </c>
      <c r="B2940" s="5" t="s">
        <v>57</v>
      </c>
      <c r="C2940" s="5" t="s">
        <v>654</v>
      </c>
      <c r="D2940" s="5" t="s">
        <v>1115</v>
      </c>
      <c r="E2940" s="5">
        <v>6.3009128197443799E-4</v>
      </c>
      <c r="F2940" s="5"/>
      <c r="G2940" s="5"/>
      <c r="H2940" s="5"/>
      <c r="I2940" s="5"/>
    </row>
    <row r="2941" spans="1:9" ht="15.75" customHeight="1" x14ac:dyDescent="0.25">
      <c r="A2941" s="5">
        <v>2014</v>
      </c>
      <c r="B2941" s="5" t="s">
        <v>60</v>
      </c>
      <c r="C2941" s="5" t="s">
        <v>654</v>
      </c>
      <c r="D2941" s="5" t="s">
        <v>1115</v>
      </c>
      <c r="E2941" s="5">
        <v>7.25069321158886E-2</v>
      </c>
      <c r="F2941" s="5"/>
      <c r="G2941" s="5"/>
      <c r="H2941" s="5"/>
      <c r="I2941" s="5"/>
    </row>
    <row r="2942" spans="1:9" ht="15.75" customHeight="1" x14ac:dyDescent="0.25">
      <c r="A2942" s="5">
        <v>2014</v>
      </c>
      <c r="B2942" s="5" t="s">
        <v>62</v>
      </c>
      <c r="C2942" s="5" t="s">
        <v>654</v>
      </c>
      <c r="D2942" s="5" t="s">
        <v>1115</v>
      </c>
      <c r="E2942" s="5">
        <v>8.5919147170230893E-3</v>
      </c>
      <c r="F2942" s="5"/>
      <c r="G2942" s="5"/>
      <c r="H2942" s="5"/>
      <c r="I2942" s="5"/>
    </row>
    <row r="2943" spans="1:9" ht="15.75" customHeight="1" x14ac:dyDescent="0.25">
      <c r="A2943" s="5">
        <v>2014</v>
      </c>
      <c r="B2943" s="5" t="s">
        <v>66</v>
      </c>
      <c r="C2943" s="5" t="s">
        <v>654</v>
      </c>
      <c r="D2943" s="5" t="s">
        <v>1115</v>
      </c>
      <c r="E2943" s="40">
        <v>6.6026023062919204E-5</v>
      </c>
      <c r="F2943" s="5"/>
      <c r="G2943" s="5"/>
      <c r="H2943" s="5"/>
      <c r="I2943" s="5"/>
    </row>
    <row r="2944" spans="1:9" ht="15.75" customHeight="1" x14ac:dyDescent="0.25">
      <c r="A2944" s="5">
        <v>2014</v>
      </c>
      <c r="B2944" s="5" t="s">
        <v>64</v>
      </c>
      <c r="C2944" s="5" t="s">
        <v>654</v>
      </c>
      <c r="D2944" s="5" t="s">
        <v>1115</v>
      </c>
      <c r="E2944" s="5">
        <v>1.00004421170845E-2</v>
      </c>
      <c r="F2944" s="5"/>
      <c r="G2944" s="5"/>
      <c r="H2944" s="5"/>
      <c r="I2944" s="5"/>
    </row>
    <row r="2945" spans="1:9" ht="15.75" customHeight="1" x14ac:dyDescent="0.25">
      <c r="A2945" s="5">
        <v>2014</v>
      </c>
      <c r="B2945" s="5" t="s">
        <v>87</v>
      </c>
      <c r="C2945" s="5" t="s">
        <v>654</v>
      </c>
      <c r="D2945" s="5" t="s">
        <v>1115</v>
      </c>
      <c r="E2945" s="5">
        <v>6.5174782248419699E-3</v>
      </c>
      <c r="F2945" s="5"/>
      <c r="G2945" s="5"/>
      <c r="H2945" s="5"/>
      <c r="I2945" s="5"/>
    </row>
    <row r="2946" spans="1:9" ht="15.75" customHeight="1" x14ac:dyDescent="0.25">
      <c r="A2946" s="5">
        <v>2014</v>
      </c>
      <c r="B2946" s="5" t="s">
        <v>72</v>
      </c>
      <c r="C2946" s="5" t="s">
        <v>654</v>
      </c>
      <c r="D2946" s="5" t="s">
        <v>1115</v>
      </c>
      <c r="E2946" s="5">
        <v>2.1496924357612898E-3</v>
      </c>
      <c r="F2946" s="5"/>
      <c r="G2946" s="5"/>
      <c r="H2946" s="5"/>
      <c r="I2946" s="5"/>
    </row>
    <row r="2947" spans="1:9" ht="15.75" customHeight="1" x14ac:dyDescent="0.25">
      <c r="A2947" s="5">
        <v>2014</v>
      </c>
      <c r="B2947" s="5" t="s">
        <v>79</v>
      </c>
      <c r="C2947" s="5" t="s">
        <v>654</v>
      </c>
      <c r="D2947" s="5" t="s">
        <v>1115</v>
      </c>
      <c r="E2947" s="5">
        <v>1.1406342569819201E-3</v>
      </c>
      <c r="F2947" s="5"/>
      <c r="G2947" s="5"/>
      <c r="H2947" s="5"/>
      <c r="I2947" s="5"/>
    </row>
    <row r="2948" spans="1:9" ht="15.75" customHeight="1" x14ac:dyDescent="0.25">
      <c r="A2948" s="5">
        <v>2014</v>
      </c>
      <c r="B2948" s="5" t="s">
        <v>85</v>
      </c>
      <c r="C2948" s="5" t="s">
        <v>654</v>
      </c>
      <c r="D2948" s="5" t="s">
        <v>1115</v>
      </c>
      <c r="E2948" s="5">
        <v>5.03862487041014E-3</v>
      </c>
      <c r="F2948" s="5"/>
      <c r="G2948" s="5"/>
      <c r="H2948" s="5"/>
      <c r="I2948" s="5"/>
    </row>
    <row r="2949" spans="1:9" ht="15.75" customHeight="1" x14ac:dyDescent="0.25">
      <c r="A2949" s="5">
        <v>2014</v>
      </c>
      <c r="B2949" s="5" t="s">
        <v>93</v>
      </c>
      <c r="C2949" s="5" t="s">
        <v>654</v>
      </c>
      <c r="D2949" s="5" t="s">
        <v>1115</v>
      </c>
      <c r="E2949" s="5">
        <v>0.15604099759384801</v>
      </c>
      <c r="F2949" s="5"/>
      <c r="G2949" s="5"/>
      <c r="H2949" s="5"/>
      <c r="I2949" s="5"/>
    </row>
    <row r="2950" spans="1:9" ht="15.75" customHeight="1" x14ac:dyDescent="0.25">
      <c r="A2950" s="5">
        <v>2014</v>
      </c>
      <c r="B2950" s="5" t="s">
        <v>95</v>
      </c>
      <c r="C2950" s="5" t="s">
        <v>654</v>
      </c>
      <c r="D2950" s="5" t="s">
        <v>1115</v>
      </c>
      <c r="E2950" s="5">
        <v>3.0562085796588903E-4</v>
      </c>
      <c r="F2950" s="5"/>
      <c r="G2950" s="5"/>
      <c r="H2950" s="5"/>
      <c r="I2950" s="5"/>
    </row>
    <row r="2951" spans="1:9" ht="15.75" customHeight="1" x14ac:dyDescent="0.25">
      <c r="A2951" s="5">
        <v>2014</v>
      </c>
      <c r="B2951" s="5" t="s">
        <v>98</v>
      </c>
      <c r="C2951" s="5" t="s">
        <v>654</v>
      </c>
      <c r="D2951" s="5" t="s">
        <v>1115</v>
      </c>
      <c r="E2951" s="5">
        <v>2.6940798208155898E-3</v>
      </c>
      <c r="F2951" s="5"/>
      <c r="G2951" s="5"/>
      <c r="H2951" s="5"/>
      <c r="I2951" s="5"/>
    </row>
    <row r="2952" spans="1:9" ht="15.75" customHeight="1" x14ac:dyDescent="0.25">
      <c r="A2952" s="5">
        <v>2014</v>
      </c>
      <c r="B2952" s="5" t="s">
        <v>101</v>
      </c>
      <c r="C2952" s="5" t="s">
        <v>654</v>
      </c>
      <c r="D2952" s="5" t="s">
        <v>1115</v>
      </c>
      <c r="E2952" s="5">
        <v>7.46088608614775E-2</v>
      </c>
      <c r="F2952" s="5"/>
      <c r="G2952" s="5"/>
      <c r="H2952" s="5"/>
      <c r="I2952" s="5"/>
    </row>
    <row r="2953" spans="1:9" ht="15.75" customHeight="1" x14ac:dyDescent="0.25">
      <c r="A2953" s="5">
        <v>2014</v>
      </c>
      <c r="B2953" s="5" t="s">
        <v>106</v>
      </c>
      <c r="C2953" s="5" t="s">
        <v>654</v>
      </c>
      <c r="D2953" s="5" t="s">
        <v>1115</v>
      </c>
      <c r="E2953" s="5">
        <v>1.11867643495811E-2</v>
      </c>
      <c r="F2953" s="5"/>
      <c r="G2953" s="5"/>
      <c r="H2953" s="5"/>
      <c r="I2953" s="5"/>
    </row>
    <row r="2954" spans="1:9" ht="15.75" customHeight="1" x14ac:dyDescent="0.25">
      <c r="A2954" s="5">
        <v>2014</v>
      </c>
      <c r="B2954" s="5" t="s">
        <v>112</v>
      </c>
      <c r="C2954" s="5" t="s">
        <v>654</v>
      </c>
      <c r="D2954" s="5" t="s">
        <v>1115</v>
      </c>
      <c r="E2954" s="5">
        <v>5.6023649875974399E-3</v>
      </c>
      <c r="F2954" s="5"/>
      <c r="G2954" s="5"/>
      <c r="H2954" s="5"/>
      <c r="I2954" s="5"/>
    </row>
    <row r="2955" spans="1:9" ht="15.75" customHeight="1" x14ac:dyDescent="0.25">
      <c r="A2955" s="5">
        <v>2014</v>
      </c>
      <c r="B2955" s="5" t="s">
        <v>114</v>
      </c>
      <c r="C2955" s="5" t="s">
        <v>654</v>
      </c>
      <c r="D2955" s="5" t="s">
        <v>1115</v>
      </c>
      <c r="E2955" s="5">
        <v>1.22215594120672E-2</v>
      </c>
      <c r="F2955" s="5"/>
      <c r="G2955" s="5"/>
      <c r="H2955" s="5"/>
      <c r="I2955" s="5"/>
    </row>
    <row r="2956" spans="1:9" ht="15.75" customHeight="1" x14ac:dyDescent="0.25">
      <c r="A2956" s="5">
        <v>2014</v>
      </c>
      <c r="B2956" s="5" t="s">
        <v>117</v>
      </c>
      <c r="C2956" s="5" t="s">
        <v>654</v>
      </c>
      <c r="D2956" s="5" t="s">
        <v>1115</v>
      </c>
      <c r="E2956" s="5">
        <v>2.3668574368141898E-3</v>
      </c>
      <c r="F2956" s="5"/>
      <c r="G2956" s="5"/>
      <c r="H2956" s="5"/>
      <c r="I2956" s="5"/>
    </row>
    <row r="2957" spans="1:9" ht="15.75" customHeight="1" x14ac:dyDescent="0.25">
      <c r="A2957" s="5">
        <v>2014</v>
      </c>
      <c r="B2957" s="5" t="s">
        <v>122</v>
      </c>
      <c r="C2957" s="5" t="s">
        <v>654</v>
      </c>
      <c r="D2957" s="5" t="s">
        <v>1115</v>
      </c>
      <c r="E2957" s="5">
        <v>3.0409454628252401E-3</v>
      </c>
      <c r="F2957" s="5"/>
      <c r="G2957" s="5"/>
      <c r="H2957" s="5"/>
      <c r="I2957" s="5"/>
    </row>
    <row r="2958" spans="1:9" ht="15.75" customHeight="1" x14ac:dyDescent="0.25">
      <c r="A2958" s="5">
        <v>2014</v>
      </c>
      <c r="B2958" s="5" t="s">
        <v>124</v>
      </c>
      <c r="C2958" s="5" t="s">
        <v>654</v>
      </c>
      <c r="D2958" s="5" t="s">
        <v>1115</v>
      </c>
      <c r="E2958" s="5">
        <v>2.0530400403251299E-3</v>
      </c>
      <c r="F2958" s="5"/>
      <c r="G2958" s="5"/>
      <c r="H2958" s="5"/>
      <c r="I2958" s="5"/>
    </row>
    <row r="2959" spans="1:9" ht="15.75" customHeight="1" x14ac:dyDescent="0.25">
      <c r="A2959" s="5">
        <v>2014</v>
      </c>
      <c r="B2959" s="5" t="s">
        <v>130</v>
      </c>
      <c r="C2959" s="5" t="s">
        <v>654</v>
      </c>
      <c r="D2959" s="5" t="s">
        <v>1115</v>
      </c>
      <c r="E2959" s="5">
        <v>8.67541170521797E-3</v>
      </c>
      <c r="F2959" s="5"/>
      <c r="G2959" s="5"/>
      <c r="H2959" s="5"/>
      <c r="I2959" s="5"/>
    </row>
    <row r="2960" spans="1:9" ht="15.75" customHeight="1" x14ac:dyDescent="0.25">
      <c r="A2960" s="5">
        <v>2014</v>
      </c>
      <c r="B2960" s="5" t="s">
        <v>127</v>
      </c>
      <c r="C2960" s="5" t="s">
        <v>654</v>
      </c>
      <c r="D2960" s="5" t="s">
        <v>1115</v>
      </c>
      <c r="E2960" s="5">
        <v>1.3128651662594099E-2</v>
      </c>
      <c r="F2960" s="5"/>
      <c r="G2960" s="5"/>
      <c r="H2960" s="5"/>
      <c r="I2960" s="5"/>
    </row>
    <row r="2961" spans="1:9" ht="15.75" customHeight="1" x14ac:dyDescent="0.25">
      <c r="A2961" s="5">
        <v>2014</v>
      </c>
      <c r="B2961" s="5" t="s">
        <v>3</v>
      </c>
      <c r="C2961" s="5" t="s">
        <v>658</v>
      </c>
      <c r="D2961" s="5" t="s">
        <v>1113</v>
      </c>
      <c r="E2961" s="5">
        <v>2.7303918026361701E-2</v>
      </c>
      <c r="F2961" s="5"/>
      <c r="G2961" s="5"/>
      <c r="H2961" s="5"/>
      <c r="I2961" s="5"/>
    </row>
    <row r="2962" spans="1:9" ht="15.75" customHeight="1" x14ac:dyDescent="0.25">
      <c r="A2962" s="5">
        <v>2014</v>
      </c>
      <c r="B2962" s="5" t="s">
        <v>12</v>
      </c>
      <c r="C2962" s="5" t="s">
        <v>658</v>
      </c>
      <c r="D2962" s="5" t="s">
        <v>1113</v>
      </c>
      <c r="E2962" s="5">
        <v>5.2542698605167202E-3</v>
      </c>
      <c r="F2962" s="5"/>
      <c r="G2962" s="5"/>
      <c r="H2962" s="5"/>
      <c r="I2962" s="5"/>
    </row>
    <row r="2963" spans="1:9" ht="15.75" customHeight="1" x14ac:dyDescent="0.25">
      <c r="A2963" s="5">
        <v>2014</v>
      </c>
      <c r="B2963" s="5" t="s">
        <v>36</v>
      </c>
      <c r="C2963" s="5" t="s">
        <v>658</v>
      </c>
      <c r="D2963" s="5" t="s">
        <v>1113</v>
      </c>
      <c r="E2963" s="5">
        <v>0.104529438660818</v>
      </c>
      <c r="F2963" s="5"/>
      <c r="G2963" s="5"/>
      <c r="H2963" s="5"/>
      <c r="I2963" s="5"/>
    </row>
    <row r="2964" spans="1:9" ht="15.75" customHeight="1" x14ac:dyDescent="0.25">
      <c r="A2964" s="5">
        <v>2014</v>
      </c>
      <c r="B2964" s="5" t="s">
        <v>47</v>
      </c>
      <c r="C2964" s="5" t="s">
        <v>658</v>
      </c>
      <c r="D2964" s="5" t="s">
        <v>1113</v>
      </c>
      <c r="E2964" s="5">
        <v>0.57472048475719995</v>
      </c>
      <c r="F2964" s="5"/>
      <c r="G2964" s="5"/>
      <c r="H2964" s="5"/>
      <c r="I2964" s="5"/>
    </row>
    <row r="2965" spans="1:9" ht="15.75" customHeight="1" x14ac:dyDescent="0.25">
      <c r="A2965" s="5">
        <v>2014</v>
      </c>
      <c r="B2965" s="5" t="s">
        <v>50</v>
      </c>
      <c r="C2965" s="5" t="s">
        <v>658</v>
      </c>
      <c r="D2965" s="5" t="s">
        <v>1113</v>
      </c>
      <c r="E2965" s="5">
        <v>6.8390156467398405E-2</v>
      </c>
      <c r="F2965" s="5"/>
      <c r="G2965" s="5"/>
      <c r="H2965" s="5"/>
      <c r="I2965" s="5"/>
    </row>
    <row r="2966" spans="1:9" ht="15.75" customHeight="1" x14ac:dyDescent="0.25">
      <c r="A2966" s="5">
        <v>2014</v>
      </c>
      <c r="B2966" s="5" t="s">
        <v>62</v>
      </c>
      <c r="C2966" s="5" t="s">
        <v>658</v>
      </c>
      <c r="D2966" s="5" t="s">
        <v>1113</v>
      </c>
      <c r="E2966" s="5">
        <v>2.5971572630672699E-3</v>
      </c>
      <c r="F2966" s="5"/>
      <c r="G2966" s="5"/>
      <c r="H2966" s="5"/>
      <c r="I2966" s="5"/>
    </row>
    <row r="2967" spans="1:9" ht="15.75" customHeight="1" x14ac:dyDescent="0.25">
      <c r="A2967" s="5">
        <v>2014</v>
      </c>
      <c r="B2967" s="5" t="s">
        <v>87</v>
      </c>
      <c r="C2967" s="5" t="s">
        <v>658</v>
      </c>
      <c r="D2967" s="5" t="s">
        <v>1113</v>
      </c>
      <c r="E2967" s="5">
        <v>7.9819164611839202E-2</v>
      </c>
      <c r="F2967" s="5"/>
      <c r="G2967" s="5"/>
      <c r="H2967" s="5"/>
      <c r="I2967" s="5"/>
    </row>
    <row r="2968" spans="1:9" ht="15.75" customHeight="1" x14ac:dyDescent="0.25">
      <c r="A2968" s="5">
        <v>2014</v>
      </c>
      <c r="B2968" s="5" t="s">
        <v>79</v>
      </c>
      <c r="C2968" s="5" t="s">
        <v>658</v>
      </c>
      <c r="D2968" s="5" t="s">
        <v>1113</v>
      </c>
      <c r="E2968" s="5">
        <v>6.4541563088990103E-2</v>
      </c>
      <c r="F2968" s="5"/>
      <c r="G2968" s="5"/>
      <c r="H2968" s="5"/>
      <c r="I2968" s="5"/>
    </row>
    <row r="2969" spans="1:9" ht="15.75" customHeight="1" x14ac:dyDescent="0.25">
      <c r="A2969" s="5">
        <v>2014</v>
      </c>
      <c r="B2969" s="5" t="s">
        <v>85</v>
      </c>
      <c r="C2969" s="5" t="s">
        <v>658</v>
      </c>
      <c r="D2969" s="5" t="s">
        <v>1113</v>
      </c>
      <c r="E2969" s="5">
        <v>2.3542640577546201E-4</v>
      </c>
      <c r="F2969" s="5"/>
      <c r="G2969" s="5"/>
      <c r="H2969" s="5"/>
      <c r="I2969" s="5"/>
    </row>
    <row r="2970" spans="1:9" ht="15.75" customHeight="1" x14ac:dyDescent="0.25">
      <c r="A2970" s="5">
        <v>2014</v>
      </c>
      <c r="B2970" s="5" t="s">
        <v>101</v>
      </c>
      <c r="C2970" s="5" t="s">
        <v>658</v>
      </c>
      <c r="D2970" s="5" t="s">
        <v>1113</v>
      </c>
      <c r="E2970" s="5">
        <v>2.4498800239817601E-2</v>
      </c>
      <c r="F2970" s="5"/>
      <c r="G2970" s="5"/>
      <c r="H2970" s="5"/>
      <c r="I2970" s="5"/>
    </row>
    <row r="2971" spans="1:9" ht="15.75" customHeight="1" x14ac:dyDescent="0.25">
      <c r="A2971" s="5">
        <v>2014</v>
      </c>
      <c r="B2971" s="5" t="s">
        <v>114</v>
      </c>
      <c r="C2971" s="5" t="s">
        <v>658</v>
      </c>
      <c r="D2971" s="5" t="s">
        <v>1113</v>
      </c>
      <c r="E2971" s="5">
        <v>1.2907137688980999E-3</v>
      </c>
      <c r="F2971" s="5"/>
      <c r="G2971" s="5"/>
      <c r="H2971" s="5"/>
      <c r="I2971" s="5"/>
    </row>
    <row r="2972" spans="1:9" ht="15.75" customHeight="1" x14ac:dyDescent="0.25">
      <c r="A2972" s="5">
        <v>2014</v>
      </c>
      <c r="B2972" s="5" t="s">
        <v>127</v>
      </c>
      <c r="C2972" s="5" t="s">
        <v>658</v>
      </c>
      <c r="D2972" s="5" t="s">
        <v>1113</v>
      </c>
      <c r="E2972" s="5">
        <v>4.6818906849315702E-2</v>
      </c>
      <c r="F2972" s="5"/>
      <c r="G2972" s="5"/>
      <c r="H2972" s="5"/>
      <c r="I2972" s="5"/>
    </row>
    <row r="2973" spans="1:9" ht="15.75" customHeight="1" x14ac:dyDescent="0.25">
      <c r="A2973" s="5">
        <v>2014</v>
      </c>
      <c r="B2973" s="5" t="s">
        <v>3</v>
      </c>
      <c r="C2973" s="5" t="s">
        <v>223</v>
      </c>
      <c r="D2973" s="5" t="s">
        <v>1111</v>
      </c>
      <c r="E2973" s="5">
        <v>5.9369134981645297E-2</v>
      </c>
      <c r="F2973" s="5"/>
      <c r="G2973" s="5"/>
      <c r="H2973" s="5"/>
      <c r="I2973" s="5"/>
    </row>
    <row r="2974" spans="1:9" ht="15.75" customHeight="1" x14ac:dyDescent="0.25">
      <c r="A2974" s="5">
        <v>2014</v>
      </c>
      <c r="B2974" s="5" t="s">
        <v>12</v>
      </c>
      <c r="C2974" s="5" t="s">
        <v>223</v>
      </c>
      <c r="D2974" s="5" t="s">
        <v>1111</v>
      </c>
      <c r="E2974" s="5">
        <v>4.6506728524617598E-3</v>
      </c>
      <c r="F2974" s="5"/>
      <c r="G2974" s="5"/>
      <c r="H2974" s="5"/>
      <c r="I2974" s="5"/>
    </row>
    <row r="2975" spans="1:9" ht="15.75" customHeight="1" x14ac:dyDescent="0.25">
      <c r="A2975" s="5">
        <v>2014</v>
      </c>
      <c r="B2975" s="5" t="s">
        <v>8</v>
      </c>
      <c r="C2975" s="5" t="s">
        <v>223</v>
      </c>
      <c r="D2975" s="5" t="s">
        <v>1111</v>
      </c>
      <c r="E2975" s="5">
        <v>1.7398681365480999E-2</v>
      </c>
      <c r="F2975" s="5"/>
      <c r="G2975" s="5"/>
      <c r="H2975" s="5"/>
      <c r="I2975" s="5"/>
    </row>
    <row r="2976" spans="1:9" ht="15.75" customHeight="1" x14ac:dyDescent="0.25">
      <c r="A2976" s="5">
        <v>2014</v>
      </c>
      <c r="B2976" s="5" t="s">
        <v>15</v>
      </c>
      <c r="C2976" s="5" t="s">
        <v>223</v>
      </c>
      <c r="D2976" s="5" t="s">
        <v>1111</v>
      </c>
      <c r="E2976" s="5">
        <v>5.8219492277006103E-2</v>
      </c>
      <c r="F2976" s="5"/>
      <c r="G2976" s="5"/>
      <c r="H2976" s="5"/>
      <c r="I2976" s="5"/>
    </row>
    <row r="2977" spans="1:9" ht="15.75" customHeight="1" x14ac:dyDescent="0.25">
      <c r="A2977" s="5">
        <v>2014</v>
      </c>
      <c r="B2977" s="5" t="s">
        <v>17</v>
      </c>
      <c r="C2977" s="5" t="s">
        <v>223</v>
      </c>
      <c r="D2977" s="5" t="s">
        <v>1111</v>
      </c>
      <c r="E2977" s="5">
        <v>1.7481365027982101E-2</v>
      </c>
      <c r="F2977" s="5"/>
      <c r="G2977" s="5"/>
      <c r="H2977" s="5"/>
      <c r="I2977" s="5"/>
    </row>
    <row r="2978" spans="1:9" ht="15.75" customHeight="1" x14ac:dyDescent="0.25">
      <c r="A2978" s="5">
        <v>2014</v>
      </c>
      <c r="B2978" s="5" t="s">
        <v>26</v>
      </c>
      <c r="C2978" s="5" t="s">
        <v>223</v>
      </c>
      <c r="D2978" s="5" t="s">
        <v>1111</v>
      </c>
      <c r="E2978" s="5">
        <v>3.2570567107985997E-2</v>
      </c>
      <c r="F2978" s="5"/>
      <c r="G2978" s="5"/>
      <c r="H2978" s="5"/>
      <c r="I2978" s="5"/>
    </row>
    <row r="2979" spans="1:9" ht="15.75" customHeight="1" x14ac:dyDescent="0.25">
      <c r="A2979" s="5">
        <v>2014</v>
      </c>
      <c r="B2979" s="5" t="s">
        <v>28</v>
      </c>
      <c r="C2979" s="5" t="s">
        <v>223</v>
      </c>
      <c r="D2979" s="5" t="s">
        <v>1111</v>
      </c>
      <c r="E2979" s="5">
        <v>5.9033869719996796E-3</v>
      </c>
      <c r="F2979" s="5"/>
      <c r="G2979" s="5"/>
      <c r="H2979" s="5"/>
      <c r="I2979" s="5"/>
    </row>
    <row r="2980" spans="1:9" ht="15.75" customHeight="1" x14ac:dyDescent="0.25">
      <c r="A2980" s="5">
        <v>2014</v>
      </c>
      <c r="B2980" s="5" t="s">
        <v>42</v>
      </c>
      <c r="C2980" s="5" t="s">
        <v>223</v>
      </c>
      <c r="D2980" s="5" t="s">
        <v>1111</v>
      </c>
      <c r="E2980" s="5">
        <v>8.3114070607317094E-3</v>
      </c>
      <c r="F2980" s="5"/>
      <c r="G2980" s="5"/>
      <c r="H2980" s="5"/>
      <c r="I2980" s="5"/>
    </row>
    <row r="2981" spans="1:9" ht="15.75" customHeight="1" x14ac:dyDescent="0.25">
      <c r="A2981" s="5">
        <v>2014</v>
      </c>
      <c r="B2981" s="5" t="s">
        <v>36</v>
      </c>
      <c r="C2981" s="5" t="s">
        <v>223</v>
      </c>
      <c r="D2981" s="5" t="s">
        <v>1111</v>
      </c>
      <c r="E2981" s="5">
        <v>7.9761417990832292E-3</v>
      </c>
      <c r="F2981" s="5"/>
      <c r="G2981" s="5"/>
      <c r="H2981" s="5"/>
      <c r="I2981" s="5"/>
    </row>
    <row r="2982" spans="1:9" ht="15.75" customHeight="1" x14ac:dyDescent="0.25">
      <c r="A2982" s="5">
        <v>2014</v>
      </c>
      <c r="B2982" s="5" t="s">
        <v>39</v>
      </c>
      <c r="C2982" s="5" t="s">
        <v>223</v>
      </c>
      <c r="D2982" s="5" t="s">
        <v>1111</v>
      </c>
      <c r="E2982" s="5">
        <v>2.6621874019547302E-2</v>
      </c>
      <c r="F2982" s="5"/>
      <c r="G2982" s="5"/>
      <c r="H2982" s="5"/>
      <c r="I2982" s="5"/>
    </row>
    <row r="2983" spans="1:9" ht="15.75" customHeight="1" x14ac:dyDescent="0.25">
      <c r="A2983" s="5">
        <v>2014</v>
      </c>
      <c r="B2983" s="5" t="s">
        <v>45</v>
      </c>
      <c r="C2983" s="5" t="s">
        <v>223</v>
      </c>
      <c r="D2983" s="5" t="s">
        <v>1111</v>
      </c>
      <c r="E2983" s="5">
        <v>8.9581518728982096E-3</v>
      </c>
      <c r="F2983" s="5"/>
      <c r="G2983" s="5"/>
      <c r="H2983" s="5"/>
      <c r="I2983" s="5"/>
    </row>
    <row r="2984" spans="1:9" ht="15.75" customHeight="1" x14ac:dyDescent="0.25">
      <c r="A2984" s="5">
        <v>2014</v>
      </c>
      <c r="B2984" s="5" t="s">
        <v>47</v>
      </c>
      <c r="C2984" s="5" t="s">
        <v>223</v>
      </c>
      <c r="D2984" s="5" t="s">
        <v>1111</v>
      </c>
      <c r="E2984" s="5">
        <v>2.74147310572295E-2</v>
      </c>
      <c r="F2984" s="5"/>
      <c r="G2984" s="5"/>
      <c r="H2984" s="5"/>
      <c r="I2984" s="5"/>
    </row>
    <row r="2985" spans="1:9" ht="15.75" customHeight="1" x14ac:dyDescent="0.25">
      <c r="A2985" s="5">
        <v>2014</v>
      </c>
      <c r="B2985" s="5" t="s">
        <v>57</v>
      </c>
      <c r="C2985" s="5" t="s">
        <v>223</v>
      </c>
      <c r="D2985" s="5" t="s">
        <v>1111</v>
      </c>
      <c r="E2985" s="5">
        <v>1.4384691969377501E-4</v>
      </c>
      <c r="F2985" s="5"/>
      <c r="G2985" s="5"/>
      <c r="H2985" s="5"/>
      <c r="I2985" s="5"/>
    </row>
    <row r="2986" spans="1:9" ht="15.75" customHeight="1" x14ac:dyDescent="0.25">
      <c r="A2986" s="5">
        <v>2014</v>
      </c>
      <c r="B2986" s="5" t="s">
        <v>54</v>
      </c>
      <c r="C2986" s="5" t="s">
        <v>223</v>
      </c>
      <c r="D2986" s="5" t="s">
        <v>1111</v>
      </c>
      <c r="E2986" s="5">
        <v>1.5786916273164101E-2</v>
      </c>
      <c r="F2986" s="5"/>
      <c r="G2986" s="5"/>
      <c r="H2986" s="5"/>
      <c r="I2986" s="5"/>
    </row>
    <row r="2987" spans="1:9" ht="15.75" customHeight="1" x14ac:dyDescent="0.25">
      <c r="A2987" s="5">
        <v>2014</v>
      </c>
      <c r="B2987" s="5" t="s">
        <v>52</v>
      </c>
      <c r="C2987" s="5" t="s">
        <v>223</v>
      </c>
      <c r="D2987" s="5" t="s">
        <v>1111</v>
      </c>
      <c r="E2987" s="5">
        <v>3.1329179517557799E-3</v>
      </c>
      <c r="F2987" s="5"/>
      <c r="G2987" s="5"/>
      <c r="H2987" s="5"/>
      <c r="I2987" s="5"/>
    </row>
    <row r="2988" spans="1:9" ht="15.75" customHeight="1" x14ac:dyDescent="0.25">
      <c r="A2988" s="5">
        <v>2014</v>
      </c>
      <c r="B2988" s="5" t="s">
        <v>60</v>
      </c>
      <c r="C2988" s="5" t="s">
        <v>223</v>
      </c>
      <c r="D2988" s="5" t="s">
        <v>1111</v>
      </c>
      <c r="E2988" s="5">
        <v>2.66048842258827E-2</v>
      </c>
      <c r="F2988" s="5"/>
      <c r="G2988" s="5"/>
      <c r="H2988" s="5"/>
      <c r="I2988" s="5"/>
    </row>
    <row r="2989" spans="1:9" ht="15.75" customHeight="1" x14ac:dyDescent="0.25">
      <c r="A2989" s="5">
        <v>2014</v>
      </c>
      <c r="B2989" s="5" t="s">
        <v>66</v>
      </c>
      <c r="C2989" s="5" t="s">
        <v>223</v>
      </c>
      <c r="D2989" s="5" t="s">
        <v>1111</v>
      </c>
      <c r="E2989" s="5">
        <v>0.13109777852784499</v>
      </c>
      <c r="F2989" s="5"/>
      <c r="G2989" s="5"/>
      <c r="H2989" s="5"/>
      <c r="I2989" s="5"/>
    </row>
    <row r="2990" spans="1:9" ht="15.75" customHeight="1" x14ac:dyDescent="0.25">
      <c r="A2990" s="5">
        <v>2014</v>
      </c>
      <c r="B2990" s="5" t="s">
        <v>69</v>
      </c>
      <c r="C2990" s="5" t="s">
        <v>223</v>
      </c>
      <c r="D2990" s="5" t="s">
        <v>1111</v>
      </c>
      <c r="E2990" s="5">
        <v>7.4052847319520197E-3</v>
      </c>
      <c r="F2990" s="5"/>
      <c r="G2990" s="5"/>
      <c r="H2990" s="5"/>
      <c r="I2990" s="5"/>
    </row>
    <row r="2991" spans="1:9" ht="15.75" customHeight="1" x14ac:dyDescent="0.25">
      <c r="A2991" s="5">
        <v>2014</v>
      </c>
      <c r="B2991" s="5" t="s">
        <v>87</v>
      </c>
      <c r="C2991" s="5" t="s">
        <v>223</v>
      </c>
      <c r="D2991" s="5" t="s">
        <v>1111</v>
      </c>
      <c r="E2991" s="5">
        <v>2.7749996318877999E-4</v>
      </c>
      <c r="F2991" s="5"/>
      <c r="G2991" s="5"/>
      <c r="H2991" s="5"/>
      <c r="I2991" s="5"/>
    </row>
    <row r="2992" spans="1:9" ht="15.75" customHeight="1" x14ac:dyDescent="0.25">
      <c r="A2992" s="5">
        <v>2014</v>
      </c>
      <c r="B2992" s="5" t="s">
        <v>72</v>
      </c>
      <c r="C2992" s="5" t="s">
        <v>223</v>
      </c>
      <c r="D2992" s="5" t="s">
        <v>1111</v>
      </c>
      <c r="E2992" s="5">
        <v>5.7946522925461201E-3</v>
      </c>
      <c r="F2992" s="5"/>
      <c r="G2992" s="5"/>
      <c r="H2992" s="5"/>
      <c r="I2992" s="5"/>
    </row>
    <row r="2993" spans="1:9" ht="15.75" customHeight="1" x14ac:dyDescent="0.25">
      <c r="A2993" s="5">
        <v>2014</v>
      </c>
      <c r="B2993" s="5" t="s">
        <v>77</v>
      </c>
      <c r="C2993" s="5" t="s">
        <v>223</v>
      </c>
      <c r="D2993" s="5" t="s">
        <v>1111</v>
      </c>
      <c r="E2993" s="5">
        <v>1.58571407536445E-4</v>
      </c>
      <c r="F2993" s="5"/>
      <c r="G2993" s="5"/>
      <c r="H2993" s="5"/>
      <c r="I2993" s="5"/>
    </row>
    <row r="2994" spans="1:9" ht="15.75" customHeight="1" x14ac:dyDescent="0.25">
      <c r="A2994" s="5">
        <v>2014</v>
      </c>
      <c r="B2994" s="5" t="s">
        <v>79</v>
      </c>
      <c r="C2994" s="5" t="s">
        <v>223</v>
      </c>
      <c r="D2994" s="5" t="s">
        <v>1111</v>
      </c>
      <c r="E2994" s="40">
        <v>7.1357133391400601E-5</v>
      </c>
      <c r="F2994" s="5"/>
      <c r="G2994" s="5"/>
      <c r="H2994" s="5"/>
      <c r="I2994" s="5"/>
    </row>
    <row r="2995" spans="1:9" ht="15.75" customHeight="1" x14ac:dyDescent="0.25">
      <c r="A2995" s="5">
        <v>2014</v>
      </c>
      <c r="B2995" s="5" t="s">
        <v>82</v>
      </c>
      <c r="C2995" s="5" t="s">
        <v>223</v>
      </c>
      <c r="D2995" s="5" t="s">
        <v>1111</v>
      </c>
      <c r="E2995" s="5">
        <v>2.8859996171633098E-3</v>
      </c>
      <c r="F2995" s="5"/>
      <c r="G2995" s="5"/>
      <c r="H2995" s="5"/>
      <c r="I2995" s="5"/>
    </row>
    <row r="2996" spans="1:9" ht="15.75" customHeight="1" x14ac:dyDescent="0.25">
      <c r="A2996" s="5">
        <v>2014</v>
      </c>
      <c r="B2996" s="5" t="s">
        <v>74</v>
      </c>
      <c r="C2996" s="5" t="s">
        <v>223</v>
      </c>
      <c r="D2996" s="5" t="s">
        <v>1111</v>
      </c>
      <c r="E2996" s="5">
        <v>1.53814265310352E-2</v>
      </c>
      <c r="F2996" s="5"/>
      <c r="G2996" s="5"/>
      <c r="H2996" s="5"/>
      <c r="I2996" s="5"/>
    </row>
    <row r="2997" spans="1:9" ht="15.75" customHeight="1" x14ac:dyDescent="0.25">
      <c r="A2997" s="5">
        <v>2014</v>
      </c>
      <c r="B2997" s="5" t="s">
        <v>85</v>
      </c>
      <c r="C2997" s="5" t="s">
        <v>223</v>
      </c>
      <c r="D2997" s="5" t="s">
        <v>1111</v>
      </c>
      <c r="E2997" s="5">
        <v>0.27880477934222297</v>
      </c>
      <c r="F2997" s="5"/>
      <c r="G2997" s="5"/>
      <c r="H2997" s="5"/>
      <c r="I2997" s="5"/>
    </row>
    <row r="2998" spans="1:9" ht="15.75" customHeight="1" x14ac:dyDescent="0.25">
      <c r="A2998" s="5">
        <v>2014</v>
      </c>
      <c r="B2998" s="5" t="s">
        <v>93</v>
      </c>
      <c r="C2998" s="5" t="s">
        <v>223</v>
      </c>
      <c r="D2998" s="5" t="s">
        <v>1111</v>
      </c>
      <c r="E2998" s="5">
        <v>2.8756924756734401E-2</v>
      </c>
      <c r="F2998" s="5"/>
      <c r="G2998" s="5"/>
      <c r="H2998" s="5"/>
      <c r="I2998" s="5"/>
    </row>
    <row r="2999" spans="1:9" ht="15.75" customHeight="1" x14ac:dyDescent="0.25">
      <c r="A2999" s="5">
        <v>2014</v>
      </c>
      <c r="B2999" s="5" t="s">
        <v>95</v>
      </c>
      <c r="C2999" s="5" t="s">
        <v>223</v>
      </c>
      <c r="D2999" s="5" t="s">
        <v>1111</v>
      </c>
      <c r="E2999" s="5">
        <v>1.2025375955817401E-2</v>
      </c>
      <c r="F2999" s="5"/>
      <c r="G2999" s="5"/>
      <c r="H2999" s="5"/>
      <c r="I2999" s="5"/>
    </row>
    <row r="3000" spans="1:9" ht="15.75" customHeight="1" x14ac:dyDescent="0.25">
      <c r="A3000" s="5">
        <v>2014</v>
      </c>
      <c r="B3000" s="5" t="s">
        <v>98</v>
      </c>
      <c r="C3000" s="5" t="s">
        <v>223</v>
      </c>
      <c r="D3000" s="5" t="s">
        <v>1111</v>
      </c>
      <c r="E3000" s="5">
        <v>4.6291524471532399E-3</v>
      </c>
      <c r="F3000" s="5"/>
      <c r="G3000" s="5"/>
      <c r="H3000" s="5"/>
      <c r="I3000" s="5"/>
    </row>
    <row r="3001" spans="1:9" ht="15.75" customHeight="1" x14ac:dyDescent="0.25">
      <c r="A3001" s="5">
        <v>2014</v>
      </c>
      <c r="B3001" s="5" t="s">
        <v>101</v>
      </c>
      <c r="C3001" s="5" t="s">
        <v>223</v>
      </c>
      <c r="D3001" s="5" t="s">
        <v>1111</v>
      </c>
      <c r="E3001" s="5">
        <v>3.0757189797515599E-2</v>
      </c>
      <c r="F3001" s="5"/>
      <c r="G3001" s="5"/>
      <c r="H3001" s="5"/>
      <c r="I3001" s="5"/>
    </row>
    <row r="3002" spans="1:9" ht="15.75" customHeight="1" x14ac:dyDescent="0.25">
      <c r="A3002" s="5">
        <v>2014</v>
      </c>
      <c r="B3002" s="5" t="s">
        <v>1114</v>
      </c>
      <c r="C3002" s="5" t="s">
        <v>223</v>
      </c>
      <c r="D3002" s="5" t="s">
        <v>1111</v>
      </c>
      <c r="E3002" s="5">
        <v>3.7117035892637999E-3</v>
      </c>
      <c r="F3002" s="5"/>
      <c r="G3002" s="5"/>
      <c r="H3002" s="5"/>
      <c r="I3002" s="5"/>
    </row>
    <row r="3003" spans="1:9" ht="15.75" customHeight="1" x14ac:dyDescent="0.25">
      <c r="A3003" s="5">
        <v>2014</v>
      </c>
      <c r="B3003" s="5" t="s">
        <v>106</v>
      </c>
      <c r="C3003" s="5" t="s">
        <v>223</v>
      </c>
      <c r="D3003" s="5" t="s">
        <v>1111</v>
      </c>
      <c r="E3003" s="5">
        <v>1.3969008351049901E-2</v>
      </c>
      <c r="F3003" s="5"/>
      <c r="G3003" s="5"/>
      <c r="H3003" s="5"/>
      <c r="I3003" s="5"/>
    </row>
    <row r="3004" spans="1:9" ht="15.75" customHeight="1" x14ac:dyDescent="0.25">
      <c r="A3004" s="5">
        <v>2014</v>
      </c>
      <c r="B3004" s="5" t="s">
        <v>109</v>
      </c>
      <c r="C3004" s="5" t="s">
        <v>223</v>
      </c>
      <c r="D3004" s="5" t="s">
        <v>1111</v>
      </c>
      <c r="E3004" s="5">
        <v>6.4708460803979597E-3</v>
      </c>
      <c r="F3004" s="5"/>
      <c r="G3004" s="5"/>
      <c r="H3004" s="5"/>
      <c r="I3004" s="5"/>
    </row>
    <row r="3005" spans="1:9" ht="15.75" customHeight="1" x14ac:dyDescent="0.25">
      <c r="A3005" s="5">
        <v>2014</v>
      </c>
      <c r="B3005" s="5" t="s">
        <v>112</v>
      </c>
      <c r="C3005" s="5" t="s">
        <v>223</v>
      </c>
      <c r="D3005" s="5" t="s">
        <v>1111</v>
      </c>
      <c r="E3005" s="5">
        <v>9.2209273482443295E-3</v>
      </c>
      <c r="F3005" s="5"/>
      <c r="G3005" s="5"/>
      <c r="H3005" s="5"/>
      <c r="I3005" s="5"/>
    </row>
    <row r="3006" spans="1:9" ht="15.75" customHeight="1" x14ac:dyDescent="0.25">
      <c r="A3006" s="5">
        <v>2014</v>
      </c>
      <c r="B3006" s="5" t="s">
        <v>114</v>
      </c>
      <c r="C3006" s="5" t="s">
        <v>223</v>
      </c>
      <c r="D3006" s="5" t="s">
        <v>1111</v>
      </c>
      <c r="E3006" s="5">
        <v>7.5621571601220003E-2</v>
      </c>
      <c r="F3006" s="5"/>
      <c r="G3006" s="5"/>
      <c r="H3006" s="5"/>
      <c r="I3006" s="5"/>
    </row>
    <row r="3007" spans="1:9" ht="15.75" customHeight="1" x14ac:dyDescent="0.25">
      <c r="A3007" s="5">
        <v>2014</v>
      </c>
      <c r="B3007" s="5" t="s">
        <v>117</v>
      </c>
      <c r="C3007" s="5" t="s">
        <v>223</v>
      </c>
      <c r="D3007" s="5" t="s">
        <v>1111</v>
      </c>
      <c r="E3007" s="5">
        <v>1.8637803650087201E-2</v>
      </c>
      <c r="F3007" s="5"/>
      <c r="G3007" s="5"/>
      <c r="H3007" s="5"/>
      <c r="I3007" s="5"/>
    </row>
    <row r="3008" spans="1:9" ht="15.75" customHeight="1" x14ac:dyDescent="0.25">
      <c r="A3008" s="5">
        <v>2014</v>
      </c>
      <c r="B3008" s="5" t="s">
        <v>122</v>
      </c>
      <c r="C3008" s="5" t="s">
        <v>223</v>
      </c>
      <c r="D3008" s="5" t="s">
        <v>1111</v>
      </c>
      <c r="E3008" s="5">
        <v>7.0813459994132797E-3</v>
      </c>
      <c r="F3008" s="5"/>
      <c r="G3008" s="5"/>
      <c r="H3008" s="5"/>
      <c r="I3008" s="5"/>
    </row>
    <row r="3009" spans="1:9" ht="15.75" customHeight="1" x14ac:dyDescent="0.25">
      <c r="A3009" s="5">
        <v>2014</v>
      </c>
      <c r="B3009" s="5" t="s">
        <v>124</v>
      </c>
      <c r="C3009" s="5" t="s">
        <v>223</v>
      </c>
      <c r="D3009" s="5" t="s">
        <v>1111</v>
      </c>
      <c r="E3009" s="5">
        <v>1.7363569125240801E-3</v>
      </c>
      <c r="F3009" s="5"/>
      <c r="G3009" s="5"/>
      <c r="H3009" s="5"/>
      <c r="I3009" s="5"/>
    </row>
    <row r="3010" spans="1:9" ht="15.75" customHeight="1" x14ac:dyDescent="0.25">
      <c r="A3010" s="5">
        <v>2014</v>
      </c>
      <c r="B3010" s="5" t="s">
        <v>130</v>
      </c>
      <c r="C3010" s="5" t="s">
        <v>223</v>
      </c>
      <c r="D3010" s="5" t="s">
        <v>1111</v>
      </c>
      <c r="E3010" s="5">
        <v>8.8437539288897804E-3</v>
      </c>
      <c r="F3010" s="5"/>
      <c r="G3010" s="5"/>
      <c r="H3010" s="5"/>
      <c r="I3010" s="5"/>
    </row>
    <row r="3011" spans="1:9" ht="15.75" customHeight="1" x14ac:dyDescent="0.25">
      <c r="A3011" s="5">
        <v>2014</v>
      </c>
      <c r="B3011" s="5" t="s">
        <v>127</v>
      </c>
      <c r="C3011" s="5" t="s">
        <v>223</v>
      </c>
      <c r="D3011" s="5" t="s">
        <v>1111</v>
      </c>
      <c r="E3011" s="5">
        <v>9.7646007455121399E-3</v>
      </c>
      <c r="F3011" s="5"/>
      <c r="G3011" s="5"/>
      <c r="H3011" s="5"/>
      <c r="I3011" s="5"/>
    </row>
    <row r="3012" spans="1:9" ht="15.75" customHeight="1" x14ac:dyDescent="0.25">
      <c r="A3012" s="5">
        <v>2014</v>
      </c>
      <c r="B3012" s="5" t="s">
        <v>132</v>
      </c>
      <c r="C3012" s="5" t="s">
        <v>223</v>
      </c>
      <c r="D3012" s="5" t="s">
        <v>1111</v>
      </c>
      <c r="E3012" s="5">
        <v>6.3519175247456301E-3</v>
      </c>
      <c r="F3012" s="5"/>
      <c r="G3012" s="5"/>
      <c r="H3012" s="5"/>
      <c r="I3012" s="5"/>
    </row>
    <row r="3013" spans="1:9" ht="15.75" customHeight="1" x14ac:dyDescent="0.25">
      <c r="A3013" s="5">
        <v>2014</v>
      </c>
      <c r="B3013" s="5" t="s">
        <v>3</v>
      </c>
      <c r="C3013" s="5" t="s">
        <v>223</v>
      </c>
      <c r="D3013" s="5" t="s">
        <v>1113</v>
      </c>
      <c r="E3013" s="5">
        <v>1.01061965569874E-2</v>
      </c>
      <c r="F3013" s="5"/>
      <c r="G3013" s="5"/>
      <c r="H3013" s="5"/>
      <c r="I3013" s="5"/>
    </row>
    <row r="3014" spans="1:9" ht="15.75" customHeight="1" x14ac:dyDescent="0.25">
      <c r="A3014" s="5">
        <v>2014</v>
      </c>
      <c r="B3014" s="5" t="s">
        <v>12</v>
      </c>
      <c r="C3014" s="5" t="s">
        <v>223</v>
      </c>
      <c r="D3014" s="5" t="s">
        <v>1113</v>
      </c>
      <c r="E3014" s="5">
        <v>3.4871440431107799E-2</v>
      </c>
      <c r="F3014" s="5"/>
      <c r="G3014" s="5"/>
      <c r="H3014" s="5"/>
      <c r="I3014" s="5"/>
    </row>
    <row r="3015" spans="1:9" ht="15.75" customHeight="1" x14ac:dyDescent="0.25">
      <c r="A3015" s="5">
        <v>2014</v>
      </c>
      <c r="B3015" s="5" t="s">
        <v>8</v>
      </c>
      <c r="C3015" s="5" t="s">
        <v>223</v>
      </c>
      <c r="D3015" s="5" t="s">
        <v>1113</v>
      </c>
      <c r="E3015" s="5">
        <v>2.3499331701318599E-2</v>
      </c>
      <c r="F3015" s="5"/>
      <c r="G3015" s="5"/>
      <c r="H3015" s="5"/>
      <c r="I3015" s="5"/>
    </row>
    <row r="3016" spans="1:9" ht="15.75" customHeight="1" x14ac:dyDescent="0.25">
      <c r="A3016" s="5">
        <v>2014</v>
      </c>
      <c r="B3016" s="5" t="s">
        <v>15</v>
      </c>
      <c r="C3016" s="5" t="s">
        <v>223</v>
      </c>
      <c r="D3016" s="5" t="s">
        <v>1113</v>
      </c>
      <c r="E3016" s="5">
        <v>8.3141372766134603E-4</v>
      </c>
      <c r="F3016" s="5"/>
      <c r="G3016" s="5"/>
      <c r="H3016" s="5"/>
      <c r="I3016" s="5"/>
    </row>
    <row r="3017" spans="1:9" ht="15.75" customHeight="1" x14ac:dyDescent="0.25">
      <c r="A3017" s="5">
        <v>2014</v>
      </c>
      <c r="B3017" s="5" t="s">
        <v>17</v>
      </c>
      <c r="C3017" s="5" t="s">
        <v>223</v>
      </c>
      <c r="D3017" s="5" t="s">
        <v>1113</v>
      </c>
      <c r="E3017" s="40">
        <v>7.0049933068834104E-6</v>
      </c>
      <c r="F3017" s="5"/>
      <c r="G3017" s="5"/>
      <c r="H3017" s="5"/>
      <c r="I3017" s="5"/>
    </row>
    <row r="3018" spans="1:9" ht="15.75" customHeight="1" x14ac:dyDescent="0.25">
      <c r="A3018" s="5">
        <v>2014</v>
      </c>
      <c r="B3018" s="5" t="s">
        <v>23</v>
      </c>
      <c r="C3018" s="5" t="s">
        <v>223</v>
      </c>
      <c r="D3018" s="5" t="s">
        <v>1113</v>
      </c>
      <c r="E3018" s="40">
        <v>4.1549225006514299E-6</v>
      </c>
      <c r="F3018" s="5"/>
      <c r="G3018" s="5"/>
      <c r="H3018" s="5"/>
      <c r="I3018" s="5"/>
    </row>
    <row r="3019" spans="1:9" ht="15.75" customHeight="1" x14ac:dyDescent="0.25">
      <c r="A3019" s="5">
        <v>2014</v>
      </c>
      <c r="B3019" s="5" t="s">
        <v>26</v>
      </c>
      <c r="C3019" s="5" t="s">
        <v>223</v>
      </c>
      <c r="D3019" s="5" t="s">
        <v>1113</v>
      </c>
      <c r="E3019" s="5">
        <v>0.26154052473615003</v>
      </c>
      <c r="F3019" s="5"/>
      <c r="G3019" s="5"/>
      <c r="H3019" s="5"/>
      <c r="I3019" s="5"/>
    </row>
    <row r="3020" spans="1:9" ht="15.75" customHeight="1" x14ac:dyDescent="0.25">
      <c r="A3020" s="5">
        <v>2014</v>
      </c>
      <c r="B3020" s="5" t="s">
        <v>28</v>
      </c>
      <c r="C3020" s="5" t="s">
        <v>223</v>
      </c>
      <c r="D3020" s="5" t="s">
        <v>1113</v>
      </c>
      <c r="E3020" s="5">
        <v>3.2364064885673401E-2</v>
      </c>
      <c r="F3020" s="5"/>
      <c r="G3020" s="5"/>
      <c r="H3020" s="5"/>
      <c r="I3020" s="5"/>
    </row>
    <row r="3021" spans="1:9" ht="15.75" customHeight="1" x14ac:dyDescent="0.25">
      <c r="A3021" s="5">
        <v>2014</v>
      </c>
      <c r="B3021" s="5" t="s">
        <v>42</v>
      </c>
      <c r="C3021" s="5" t="s">
        <v>223</v>
      </c>
      <c r="D3021" s="5" t="s">
        <v>1113</v>
      </c>
      <c r="E3021" s="5">
        <v>4.7854749128783999E-2</v>
      </c>
      <c r="F3021" s="5"/>
      <c r="G3021" s="5"/>
      <c r="H3021" s="5"/>
      <c r="I3021" s="5"/>
    </row>
    <row r="3022" spans="1:9" ht="15.75" customHeight="1" x14ac:dyDescent="0.25">
      <c r="A3022" s="5">
        <v>2014</v>
      </c>
      <c r="B3022" s="5" t="s">
        <v>34</v>
      </c>
      <c r="C3022" s="5" t="s">
        <v>223</v>
      </c>
      <c r="D3022" s="5" t="s">
        <v>1113</v>
      </c>
      <c r="E3022" s="40">
        <v>1.91092096827481E-5</v>
      </c>
      <c r="F3022" s="5"/>
      <c r="G3022" s="5"/>
      <c r="H3022" s="5"/>
      <c r="I3022" s="5"/>
    </row>
    <row r="3023" spans="1:9" ht="15.75" customHeight="1" x14ac:dyDescent="0.25">
      <c r="A3023" s="5">
        <v>2014</v>
      </c>
      <c r="B3023" s="5" t="s">
        <v>36</v>
      </c>
      <c r="C3023" s="5" t="s">
        <v>223</v>
      </c>
      <c r="D3023" s="5" t="s">
        <v>1113</v>
      </c>
      <c r="E3023" s="5">
        <v>1.3946117557145201E-3</v>
      </c>
      <c r="F3023" s="5"/>
      <c r="G3023" s="5"/>
      <c r="H3023" s="5"/>
      <c r="I3023" s="5"/>
    </row>
    <row r="3024" spans="1:9" ht="15.75" customHeight="1" x14ac:dyDescent="0.25">
      <c r="A3024" s="5">
        <v>2014</v>
      </c>
      <c r="B3024" s="5" t="s">
        <v>39</v>
      </c>
      <c r="C3024" s="5" t="s">
        <v>223</v>
      </c>
      <c r="D3024" s="5" t="s">
        <v>1113</v>
      </c>
      <c r="E3024" s="5">
        <v>2.0046642610581001E-4</v>
      </c>
      <c r="F3024" s="5"/>
      <c r="G3024" s="5"/>
      <c r="H3024" s="5"/>
      <c r="I3024" s="5"/>
    </row>
    <row r="3025" spans="1:9" ht="15.75" customHeight="1" x14ac:dyDescent="0.25">
      <c r="A3025" s="5">
        <v>2014</v>
      </c>
      <c r="B3025" s="5" t="s">
        <v>45</v>
      </c>
      <c r="C3025" s="5" t="s">
        <v>223</v>
      </c>
      <c r="D3025" s="5" t="s">
        <v>1113</v>
      </c>
      <c r="E3025" s="5">
        <v>3.5368485912074199E-2</v>
      </c>
      <c r="F3025" s="5"/>
      <c r="G3025" s="5"/>
      <c r="H3025" s="5"/>
      <c r="I3025" s="5"/>
    </row>
    <row r="3026" spans="1:9" ht="15.75" customHeight="1" x14ac:dyDescent="0.25">
      <c r="A3026" s="5">
        <v>2014</v>
      </c>
      <c r="B3026" s="5" t="s">
        <v>47</v>
      </c>
      <c r="C3026" s="5" t="s">
        <v>223</v>
      </c>
      <c r="D3026" s="5" t="s">
        <v>1113</v>
      </c>
      <c r="E3026" s="5">
        <v>1.5792139322723899E-4</v>
      </c>
      <c r="F3026" s="5"/>
      <c r="G3026" s="5"/>
      <c r="H3026" s="5"/>
      <c r="I3026" s="5"/>
    </row>
    <row r="3027" spans="1:9" ht="15.75" customHeight="1" x14ac:dyDescent="0.25">
      <c r="A3027" s="5">
        <v>2014</v>
      </c>
      <c r="B3027" s="5" t="s">
        <v>50</v>
      </c>
      <c r="C3027" s="5" t="s">
        <v>223</v>
      </c>
      <c r="D3027" s="5" t="s">
        <v>1113</v>
      </c>
      <c r="E3027" s="5">
        <v>0.15755857577978499</v>
      </c>
      <c r="F3027" s="5"/>
      <c r="G3027" s="5"/>
      <c r="H3027" s="5"/>
      <c r="I3027" s="5"/>
    </row>
    <row r="3028" spans="1:9" ht="15.75" customHeight="1" x14ac:dyDescent="0.25">
      <c r="A3028" s="5">
        <v>2014</v>
      </c>
      <c r="B3028" s="5" t="s">
        <v>57</v>
      </c>
      <c r="C3028" s="5" t="s">
        <v>223</v>
      </c>
      <c r="D3028" s="5" t="s">
        <v>1113</v>
      </c>
      <c r="E3028" s="40">
        <v>4.0896799159304598E-5</v>
      </c>
      <c r="F3028" s="5"/>
      <c r="G3028" s="5"/>
      <c r="H3028" s="5"/>
      <c r="I3028" s="5"/>
    </row>
    <row r="3029" spans="1:9" ht="15.75" customHeight="1" x14ac:dyDescent="0.25">
      <c r="A3029" s="5">
        <v>2014</v>
      </c>
      <c r="B3029" s="5" t="s">
        <v>54</v>
      </c>
      <c r="C3029" s="5" t="s">
        <v>223</v>
      </c>
      <c r="D3029" s="5" t="s">
        <v>1113</v>
      </c>
      <c r="E3029" s="40">
        <v>4.4811354242563002E-6</v>
      </c>
      <c r="F3029" s="5"/>
      <c r="G3029" s="5"/>
      <c r="H3029" s="5"/>
      <c r="I3029" s="5"/>
    </row>
    <row r="3030" spans="1:9" ht="15.75" customHeight="1" x14ac:dyDescent="0.25">
      <c r="A3030" s="5">
        <v>2014</v>
      </c>
      <c r="B3030" s="5" t="s">
        <v>60</v>
      </c>
      <c r="C3030" s="5" t="s">
        <v>223</v>
      </c>
      <c r="D3030" s="5" t="s">
        <v>1113</v>
      </c>
      <c r="E3030" s="40">
        <v>3.1986035614519101E-5</v>
      </c>
      <c r="F3030" s="5"/>
      <c r="G3030" s="5"/>
      <c r="H3030" s="5"/>
      <c r="I3030" s="5"/>
    </row>
    <row r="3031" spans="1:9" ht="15.75" customHeight="1" x14ac:dyDescent="0.25">
      <c r="A3031" s="5">
        <v>2014</v>
      </c>
      <c r="B3031" s="5" t="s">
        <v>62</v>
      </c>
      <c r="C3031" s="5" t="s">
        <v>223</v>
      </c>
      <c r="D3031" s="5" t="s">
        <v>1113</v>
      </c>
      <c r="E3031" s="5">
        <v>6.9818150202062199E-4</v>
      </c>
      <c r="F3031" s="5"/>
      <c r="G3031" s="5"/>
      <c r="H3031" s="5"/>
      <c r="I3031" s="5"/>
    </row>
    <row r="3032" spans="1:9" ht="15.75" customHeight="1" x14ac:dyDescent="0.25">
      <c r="A3032" s="5">
        <v>2014</v>
      </c>
      <c r="B3032" s="5" t="s">
        <v>66</v>
      </c>
      <c r="C3032" s="5" t="s">
        <v>223</v>
      </c>
      <c r="D3032" s="5" t="s">
        <v>1113</v>
      </c>
      <c r="E3032" s="5">
        <v>2.5417085971887899E-2</v>
      </c>
      <c r="F3032" s="5"/>
      <c r="G3032" s="5"/>
      <c r="H3032" s="5"/>
      <c r="I3032" s="5"/>
    </row>
    <row r="3033" spans="1:9" ht="15.75" customHeight="1" x14ac:dyDescent="0.25">
      <c r="A3033" s="5">
        <v>2014</v>
      </c>
      <c r="B3033" s="5" t="s">
        <v>64</v>
      </c>
      <c r="C3033" s="5" t="s">
        <v>223</v>
      </c>
      <c r="D3033" s="5" t="s">
        <v>1113</v>
      </c>
      <c r="E3033" s="5">
        <v>6.7774889801411303E-2</v>
      </c>
      <c r="F3033" s="5"/>
      <c r="G3033" s="5"/>
      <c r="H3033" s="5"/>
      <c r="I3033" s="5"/>
    </row>
    <row r="3034" spans="1:9" ht="15.75" customHeight="1" x14ac:dyDescent="0.25">
      <c r="A3034" s="5">
        <v>2014</v>
      </c>
      <c r="B3034" s="5" t="s">
        <v>87</v>
      </c>
      <c r="C3034" s="5" t="s">
        <v>223</v>
      </c>
      <c r="D3034" s="5" t="s">
        <v>1113</v>
      </c>
      <c r="E3034" s="40">
        <v>1.46109051572494E-5</v>
      </c>
      <c r="F3034" s="5"/>
      <c r="G3034" s="5"/>
      <c r="H3034" s="5"/>
      <c r="I3034" s="5"/>
    </row>
    <row r="3035" spans="1:9" ht="15.75" customHeight="1" x14ac:dyDescent="0.25">
      <c r="A3035" s="5">
        <v>2014</v>
      </c>
      <c r="B3035" s="5" t="s">
        <v>90</v>
      </c>
      <c r="C3035" s="5" t="s">
        <v>223</v>
      </c>
      <c r="D3035" s="5" t="s">
        <v>1113</v>
      </c>
      <c r="E3035" s="40">
        <v>4.82280053897929E-5</v>
      </c>
      <c r="F3035" s="5"/>
      <c r="G3035" s="5"/>
      <c r="H3035" s="5"/>
      <c r="I3035" s="5"/>
    </row>
    <row r="3036" spans="1:9" ht="15.75" customHeight="1" x14ac:dyDescent="0.25">
      <c r="A3036" s="5">
        <v>2014</v>
      </c>
      <c r="B3036" s="5" t="s">
        <v>72</v>
      </c>
      <c r="C3036" s="5" t="s">
        <v>223</v>
      </c>
      <c r="D3036" s="5" t="s">
        <v>1113</v>
      </c>
      <c r="E3036" s="40">
        <v>9.1322449508119804E-5</v>
      </c>
      <c r="F3036" s="5"/>
      <c r="G3036" s="5"/>
      <c r="H3036" s="5"/>
      <c r="I3036" s="5"/>
    </row>
    <row r="3037" spans="1:9" ht="15.75" customHeight="1" x14ac:dyDescent="0.25">
      <c r="A3037" s="5">
        <v>2014</v>
      </c>
      <c r="B3037" s="5" t="s">
        <v>79</v>
      </c>
      <c r="C3037" s="5" t="s">
        <v>223</v>
      </c>
      <c r="D3037" s="5" t="s">
        <v>1113</v>
      </c>
      <c r="E3037" s="40">
        <v>2.1289685540528002E-6</v>
      </c>
      <c r="F3037" s="5"/>
      <c r="G3037" s="5"/>
      <c r="H3037" s="5"/>
      <c r="I3037" s="5"/>
    </row>
    <row r="3038" spans="1:9" ht="15.75" customHeight="1" x14ac:dyDescent="0.25">
      <c r="A3038" s="5">
        <v>2014</v>
      </c>
      <c r="B3038" s="5" t="s">
        <v>82</v>
      </c>
      <c r="C3038" s="5" t="s">
        <v>223</v>
      </c>
      <c r="D3038" s="5" t="s">
        <v>1113</v>
      </c>
      <c r="E3038" s="40">
        <v>1.1331606819958399E-6</v>
      </c>
      <c r="F3038" s="5"/>
      <c r="G3038" s="5"/>
      <c r="H3038" s="5"/>
      <c r="I3038" s="5"/>
    </row>
    <row r="3039" spans="1:9" ht="15.75" customHeight="1" x14ac:dyDescent="0.25">
      <c r="A3039" s="5">
        <v>2014</v>
      </c>
      <c r="B3039" s="5" t="s">
        <v>74</v>
      </c>
      <c r="C3039" s="5" t="s">
        <v>223</v>
      </c>
      <c r="D3039" s="5" t="s">
        <v>1113</v>
      </c>
      <c r="E3039" s="40">
        <v>8.4128596087570395E-7</v>
      </c>
      <c r="F3039" s="5"/>
      <c r="G3039" s="5"/>
      <c r="H3039" s="5"/>
      <c r="I3039" s="5"/>
    </row>
    <row r="3040" spans="1:9" ht="15.75" customHeight="1" x14ac:dyDescent="0.25">
      <c r="A3040" s="5">
        <v>2014</v>
      </c>
      <c r="B3040" s="5" t="s">
        <v>85</v>
      </c>
      <c r="C3040" s="5" t="s">
        <v>223</v>
      </c>
      <c r="D3040" s="5" t="s">
        <v>1113</v>
      </c>
      <c r="E3040" s="40">
        <v>1.30656860454369E-5</v>
      </c>
      <c r="F3040" s="5"/>
      <c r="G3040" s="5"/>
      <c r="H3040" s="5"/>
      <c r="I3040" s="5"/>
    </row>
    <row r="3041" spans="1:9" ht="15.75" customHeight="1" x14ac:dyDescent="0.25">
      <c r="A3041" s="5">
        <v>2014</v>
      </c>
      <c r="B3041" s="5" t="s">
        <v>93</v>
      </c>
      <c r="C3041" s="5" t="s">
        <v>223</v>
      </c>
      <c r="D3041" s="5" t="s">
        <v>1113</v>
      </c>
      <c r="E3041" s="5">
        <v>2.43780119647002E-2</v>
      </c>
      <c r="F3041" s="5"/>
      <c r="G3041" s="5"/>
      <c r="H3041" s="5"/>
      <c r="I3041" s="5"/>
    </row>
    <row r="3042" spans="1:9" ht="15.75" customHeight="1" x14ac:dyDescent="0.25">
      <c r="A3042" s="5">
        <v>2014</v>
      </c>
      <c r="B3042" s="5" t="s">
        <v>95</v>
      </c>
      <c r="C3042" s="5" t="s">
        <v>223</v>
      </c>
      <c r="D3042" s="5" t="s">
        <v>1113</v>
      </c>
      <c r="E3042" s="5">
        <v>9.9892629591560603E-2</v>
      </c>
      <c r="F3042" s="5"/>
      <c r="G3042" s="5"/>
      <c r="H3042" s="5"/>
      <c r="I3042" s="5"/>
    </row>
    <row r="3043" spans="1:9" ht="15.75" customHeight="1" x14ac:dyDescent="0.25">
      <c r="A3043" s="5">
        <v>2014</v>
      </c>
      <c r="B3043" s="5" t="s">
        <v>98</v>
      </c>
      <c r="C3043" s="5" t="s">
        <v>223</v>
      </c>
      <c r="D3043" s="5" t="s">
        <v>1113</v>
      </c>
      <c r="E3043" s="40">
        <v>1.74094686597543E-5</v>
      </c>
      <c r="F3043" s="5"/>
      <c r="G3043" s="5"/>
      <c r="H3043" s="5"/>
      <c r="I3043" s="5"/>
    </row>
    <row r="3044" spans="1:9" ht="15.75" customHeight="1" x14ac:dyDescent="0.25">
      <c r="A3044" s="5">
        <v>2014</v>
      </c>
      <c r="B3044" s="5" t="s">
        <v>101</v>
      </c>
      <c r="C3044" s="5" t="s">
        <v>223</v>
      </c>
      <c r="D3044" s="5" t="s">
        <v>1113</v>
      </c>
      <c r="E3044" s="5">
        <v>1.5068805087383201E-3</v>
      </c>
      <c r="F3044" s="5"/>
      <c r="G3044" s="5"/>
      <c r="H3044" s="5"/>
      <c r="I3044" s="5"/>
    </row>
    <row r="3045" spans="1:9" ht="15.75" customHeight="1" x14ac:dyDescent="0.25">
      <c r="A3045" s="5">
        <v>2014</v>
      </c>
      <c r="B3045" s="5" t="s">
        <v>104</v>
      </c>
      <c r="C3045" s="5" t="s">
        <v>223</v>
      </c>
      <c r="D3045" s="5" t="s">
        <v>1113</v>
      </c>
      <c r="E3045" s="40">
        <v>2.33499776896113E-6</v>
      </c>
      <c r="F3045" s="5"/>
      <c r="G3045" s="5"/>
      <c r="H3045" s="5"/>
      <c r="I3045" s="5"/>
    </row>
    <row r="3046" spans="1:9" ht="15.75" customHeight="1" x14ac:dyDescent="0.25">
      <c r="A3046" s="5">
        <v>2014</v>
      </c>
      <c r="B3046" s="5" t="s">
        <v>106</v>
      </c>
      <c r="C3046" s="5" t="s">
        <v>223</v>
      </c>
      <c r="D3046" s="5" t="s">
        <v>1113</v>
      </c>
      <c r="E3046" s="5">
        <v>3.9552458532027702E-4</v>
      </c>
      <c r="F3046" s="5"/>
      <c r="G3046" s="5"/>
      <c r="H3046" s="5"/>
      <c r="I3046" s="5"/>
    </row>
    <row r="3047" spans="1:9" ht="15.75" customHeight="1" x14ac:dyDescent="0.25">
      <c r="A3047" s="5">
        <v>2014</v>
      </c>
      <c r="B3047" s="5" t="s">
        <v>109</v>
      </c>
      <c r="C3047" s="5" t="s">
        <v>223</v>
      </c>
      <c r="D3047" s="5" t="s">
        <v>1113</v>
      </c>
      <c r="E3047" s="5">
        <v>1.2469918232326999E-4</v>
      </c>
      <c r="F3047" s="5"/>
      <c r="G3047" s="5"/>
      <c r="H3047" s="5"/>
      <c r="I3047" s="5"/>
    </row>
    <row r="3048" spans="1:9" ht="15.75" customHeight="1" x14ac:dyDescent="0.25">
      <c r="A3048" s="5">
        <v>2014</v>
      </c>
      <c r="B3048" s="5" t="s">
        <v>112</v>
      </c>
      <c r="C3048" s="5" t="s">
        <v>223</v>
      </c>
      <c r="D3048" s="5" t="s">
        <v>1113</v>
      </c>
      <c r="E3048" s="5">
        <v>1.1992273835764501E-3</v>
      </c>
      <c r="F3048" s="5"/>
      <c r="G3048" s="5"/>
      <c r="H3048" s="5"/>
      <c r="I3048" s="5"/>
    </row>
    <row r="3049" spans="1:9" ht="15.75" customHeight="1" x14ac:dyDescent="0.25">
      <c r="A3049" s="5">
        <v>2014</v>
      </c>
      <c r="B3049" s="5" t="s">
        <v>114</v>
      </c>
      <c r="C3049" s="5" t="s">
        <v>223</v>
      </c>
      <c r="D3049" s="5" t="s">
        <v>1113</v>
      </c>
      <c r="E3049" s="5">
        <v>0.15156276507482699</v>
      </c>
      <c r="F3049" s="5"/>
      <c r="G3049" s="5"/>
      <c r="H3049" s="5"/>
      <c r="I3049" s="5"/>
    </row>
    <row r="3050" spans="1:9" ht="15.75" customHeight="1" x14ac:dyDescent="0.25">
      <c r="A3050" s="5">
        <v>2014</v>
      </c>
      <c r="B3050" s="5" t="s">
        <v>117</v>
      </c>
      <c r="C3050" s="5" t="s">
        <v>223</v>
      </c>
      <c r="D3050" s="5" t="s">
        <v>1113</v>
      </c>
      <c r="E3050" s="5">
        <v>4.9490449404143702E-3</v>
      </c>
      <c r="F3050" s="5"/>
      <c r="G3050" s="5"/>
      <c r="H3050" s="5"/>
      <c r="I3050" s="5"/>
    </row>
    <row r="3051" spans="1:9" ht="15.75" customHeight="1" x14ac:dyDescent="0.25">
      <c r="A3051" s="5">
        <v>2014</v>
      </c>
      <c r="B3051" s="5" t="s">
        <v>122</v>
      </c>
      <c r="C3051" s="5" t="s">
        <v>223</v>
      </c>
      <c r="D3051" s="5" t="s">
        <v>1113</v>
      </c>
      <c r="E3051" s="5">
        <v>3.3802526525960903E-4</v>
      </c>
      <c r="F3051" s="5"/>
      <c r="G3051" s="5"/>
      <c r="H3051" s="5"/>
      <c r="I3051" s="5"/>
    </row>
    <row r="3052" spans="1:9" ht="15.75" customHeight="1" x14ac:dyDescent="0.25">
      <c r="A3052" s="5">
        <v>2014</v>
      </c>
      <c r="B3052" s="5" t="s">
        <v>124</v>
      </c>
      <c r="C3052" s="5" t="s">
        <v>223</v>
      </c>
      <c r="D3052" s="5" t="s">
        <v>1113</v>
      </c>
      <c r="E3052" s="5">
        <v>7.1485956696745196E-3</v>
      </c>
      <c r="F3052" s="5"/>
      <c r="G3052" s="5"/>
      <c r="H3052" s="5"/>
      <c r="I3052" s="5"/>
    </row>
    <row r="3053" spans="1:9" ht="15.75" customHeight="1" x14ac:dyDescent="0.25">
      <c r="A3053" s="5">
        <v>2014</v>
      </c>
      <c r="B3053" s="5" t="s">
        <v>130</v>
      </c>
      <c r="C3053" s="5" t="s">
        <v>223</v>
      </c>
      <c r="D3053" s="5" t="s">
        <v>1113</v>
      </c>
      <c r="E3053" s="40">
        <v>2.5049718712605099E-5</v>
      </c>
      <c r="F3053" s="5"/>
      <c r="G3053" s="5"/>
      <c r="H3053" s="5"/>
      <c r="I3053" s="5"/>
    </row>
    <row r="3054" spans="1:9" ht="15.75" customHeight="1" x14ac:dyDescent="0.25">
      <c r="A3054" s="5">
        <v>2014</v>
      </c>
      <c r="B3054" s="5" t="s">
        <v>127</v>
      </c>
      <c r="C3054" s="5" t="s">
        <v>223</v>
      </c>
      <c r="D3054" s="5" t="s">
        <v>1113</v>
      </c>
      <c r="E3054" s="5">
        <v>3.9116363360471701E-4</v>
      </c>
      <c r="F3054" s="5"/>
      <c r="G3054" s="5"/>
      <c r="H3054" s="5"/>
      <c r="I3054" s="5"/>
    </row>
    <row r="3055" spans="1:9" ht="15.75" customHeight="1" x14ac:dyDescent="0.25">
      <c r="A3055" s="5">
        <v>2014</v>
      </c>
      <c r="B3055" s="5" t="s">
        <v>132</v>
      </c>
      <c r="C3055" s="5" t="s">
        <v>223</v>
      </c>
      <c r="D3055" s="5" t="s">
        <v>1113</v>
      </c>
      <c r="E3055" s="5">
        <v>8.1517347479619692E-3</v>
      </c>
      <c r="F3055" s="5"/>
      <c r="G3055" s="5"/>
      <c r="H3055" s="5"/>
      <c r="I3055" s="5"/>
    </row>
    <row r="3056" spans="1:9" ht="15.75" customHeight="1" x14ac:dyDescent="0.25">
      <c r="A3056" s="5">
        <v>2014</v>
      </c>
      <c r="B3056" s="5" t="s">
        <v>3</v>
      </c>
      <c r="C3056" s="5" t="s">
        <v>223</v>
      </c>
      <c r="D3056" s="5" t="s">
        <v>1115</v>
      </c>
      <c r="E3056" s="5">
        <v>9.5460845460845406E-2</v>
      </c>
      <c r="F3056" s="5"/>
      <c r="G3056" s="5"/>
      <c r="H3056" s="5"/>
      <c r="I3056" s="5"/>
    </row>
    <row r="3057" spans="1:9" ht="15.75" customHeight="1" x14ac:dyDescent="0.25">
      <c r="A3057" s="5">
        <v>2014</v>
      </c>
      <c r="B3057" s="5" t="s">
        <v>12</v>
      </c>
      <c r="C3057" s="5" t="s">
        <v>223</v>
      </c>
      <c r="D3057" s="5" t="s">
        <v>1115</v>
      </c>
      <c r="E3057" s="5">
        <v>1.004851004851E-2</v>
      </c>
      <c r="F3057" s="5"/>
      <c r="G3057" s="5"/>
      <c r="H3057" s="5"/>
      <c r="I3057" s="5"/>
    </row>
    <row r="3058" spans="1:9" ht="15.75" customHeight="1" x14ac:dyDescent="0.25">
      <c r="A3058" s="5">
        <v>2014</v>
      </c>
      <c r="B3058" s="5" t="s">
        <v>8</v>
      </c>
      <c r="C3058" s="5" t="s">
        <v>223</v>
      </c>
      <c r="D3058" s="5" t="s">
        <v>1115</v>
      </c>
      <c r="E3058" s="40">
        <v>2.4750024750024701E-5</v>
      </c>
      <c r="F3058" s="5"/>
      <c r="G3058" s="5"/>
      <c r="H3058" s="5"/>
      <c r="I3058" s="5"/>
    </row>
    <row r="3059" spans="1:9" ht="15.75" customHeight="1" x14ac:dyDescent="0.25">
      <c r="A3059" s="5">
        <v>2014</v>
      </c>
      <c r="B3059" s="5" t="s">
        <v>15</v>
      </c>
      <c r="C3059" s="5" t="s">
        <v>223</v>
      </c>
      <c r="D3059" s="5" t="s">
        <v>1115</v>
      </c>
      <c r="E3059" s="5">
        <v>1.7683892683892598E-2</v>
      </c>
      <c r="F3059" s="5"/>
      <c r="G3059" s="5"/>
      <c r="H3059" s="5"/>
      <c r="I3059" s="5"/>
    </row>
    <row r="3060" spans="1:9" ht="15.75" customHeight="1" x14ac:dyDescent="0.25">
      <c r="A3060" s="5">
        <v>2014</v>
      </c>
      <c r="B3060" s="5" t="s">
        <v>17</v>
      </c>
      <c r="C3060" s="5" t="s">
        <v>223</v>
      </c>
      <c r="D3060" s="5" t="s">
        <v>1115</v>
      </c>
      <c r="E3060" s="5">
        <v>4.5540045540045501E-3</v>
      </c>
      <c r="F3060" s="5"/>
      <c r="G3060" s="5"/>
      <c r="H3060" s="5"/>
      <c r="I3060" s="5"/>
    </row>
    <row r="3061" spans="1:9" ht="15.75" customHeight="1" x14ac:dyDescent="0.25">
      <c r="A3061" s="5">
        <v>2014</v>
      </c>
      <c r="B3061" s="5" t="s">
        <v>26</v>
      </c>
      <c r="C3061" s="5" t="s">
        <v>223</v>
      </c>
      <c r="D3061" s="5" t="s">
        <v>1115</v>
      </c>
      <c r="E3061" s="5">
        <v>1.0518760518760501E-3</v>
      </c>
      <c r="F3061" s="5"/>
      <c r="G3061" s="5"/>
      <c r="H3061" s="5"/>
      <c r="I3061" s="5"/>
    </row>
    <row r="3062" spans="1:9" ht="15.75" customHeight="1" x14ac:dyDescent="0.25">
      <c r="A3062" s="5">
        <v>2014</v>
      </c>
      <c r="B3062" s="5" t="s">
        <v>28</v>
      </c>
      <c r="C3062" s="5" t="s">
        <v>223</v>
      </c>
      <c r="D3062" s="5" t="s">
        <v>1115</v>
      </c>
      <c r="E3062" s="5">
        <v>1.2746262746262699E-3</v>
      </c>
      <c r="F3062" s="5"/>
      <c r="G3062" s="5"/>
      <c r="H3062" s="5"/>
      <c r="I3062" s="5"/>
    </row>
    <row r="3063" spans="1:9" ht="15.75" customHeight="1" x14ac:dyDescent="0.25">
      <c r="A3063" s="5">
        <v>2014</v>
      </c>
      <c r="B3063" s="5" t="s">
        <v>42</v>
      </c>
      <c r="C3063" s="5" t="s">
        <v>223</v>
      </c>
      <c r="D3063" s="5" t="s">
        <v>1115</v>
      </c>
      <c r="E3063" s="5">
        <v>5.5068805068804998E-3</v>
      </c>
      <c r="F3063" s="5"/>
      <c r="G3063" s="5"/>
      <c r="H3063" s="5"/>
      <c r="I3063" s="5"/>
    </row>
    <row r="3064" spans="1:9" ht="15.75" customHeight="1" x14ac:dyDescent="0.25">
      <c r="A3064" s="5">
        <v>2014</v>
      </c>
      <c r="B3064" s="5" t="s">
        <v>36</v>
      </c>
      <c r="C3064" s="5" t="s">
        <v>223</v>
      </c>
      <c r="D3064" s="5" t="s">
        <v>1115</v>
      </c>
      <c r="E3064" s="5">
        <v>4.2062667062667002E-2</v>
      </c>
      <c r="F3064" s="5"/>
      <c r="G3064" s="5"/>
      <c r="H3064" s="5"/>
      <c r="I3064" s="5"/>
    </row>
    <row r="3065" spans="1:9" ht="15.75" customHeight="1" x14ac:dyDescent="0.25">
      <c r="A3065" s="5">
        <v>2014</v>
      </c>
      <c r="B3065" s="5" t="s">
        <v>39</v>
      </c>
      <c r="C3065" s="5" t="s">
        <v>223</v>
      </c>
      <c r="D3065" s="5" t="s">
        <v>1115</v>
      </c>
      <c r="E3065" s="5">
        <v>0.298287298287298</v>
      </c>
      <c r="F3065" s="5"/>
      <c r="G3065" s="5"/>
      <c r="H3065" s="5"/>
      <c r="I3065" s="5"/>
    </row>
    <row r="3066" spans="1:9" ht="15.75" customHeight="1" x14ac:dyDescent="0.25">
      <c r="A3066" s="5">
        <v>2014</v>
      </c>
      <c r="B3066" s="5" t="s">
        <v>45</v>
      </c>
      <c r="C3066" s="5" t="s">
        <v>223</v>
      </c>
      <c r="D3066" s="5" t="s">
        <v>1115</v>
      </c>
      <c r="E3066" s="5">
        <v>5.44500544500544E-4</v>
      </c>
      <c r="F3066" s="5"/>
      <c r="G3066" s="5"/>
      <c r="H3066" s="5"/>
      <c r="I3066" s="5"/>
    </row>
    <row r="3067" spans="1:9" ht="15.75" customHeight="1" x14ac:dyDescent="0.25">
      <c r="A3067" s="5">
        <v>2014</v>
      </c>
      <c r="B3067" s="5" t="s">
        <v>47</v>
      </c>
      <c r="C3067" s="5" t="s">
        <v>223</v>
      </c>
      <c r="D3067" s="5" t="s">
        <v>1115</v>
      </c>
      <c r="E3067" s="5">
        <v>2.2324522324522301E-2</v>
      </c>
      <c r="F3067" s="5"/>
      <c r="G3067" s="5"/>
      <c r="H3067" s="5"/>
      <c r="I3067" s="5"/>
    </row>
    <row r="3068" spans="1:9" ht="15.75" customHeight="1" x14ac:dyDescent="0.25">
      <c r="A3068" s="5">
        <v>2014</v>
      </c>
      <c r="B3068" s="5" t="s">
        <v>50</v>
      </c>
      <c r="C3068" s="5" t="s">
        <v>223</v>
      </c>
      <c r="D3068" s="5" t="s">
        <v>1115</v>
      </c>
      <c r="E3068" s="5">
        <v>1.2622512622512599E-2</v>
      </c>
      <c r="F3068" s="5"/>
      <c r="G3068" s="5"/>
      <c r="H3068" s="5"/>
      <c r="I3068" s="5"/>
    </row>
    <row r="3069" spans="1:9" ht="15.75" customHeight="1" x14ac:dyDescent="0.25">
      <c r="A3069" s="5">
        <v>2014</v>
      </c>
      <c r="B3069" s="5" t="s">
        <v>57</v>
      </c>
      <c r="C3069" s="5" t="s">
        <v>223</v>
      </c>
      <c r="D3069" s="5" t="s">
        <v>1115</v>
      </c>
      <c r="E3069" s="5">
        <v>1.1880011880011801E-3</v>
      </c>
      <c r="F3069" s="5"/>
      <c r="G3069" s="5"/>
      <c r="H3069" s="5"/>
      <c r="I3069" s="5"/>
    </row>
    <row r="3070" spans="1:9" ht="15.75" customHeight="1" x14ac:dyDescent="0.25">
      <c r="A3070" s="5">
        <v>2014</v>
      </c>
      <c r="B3070" s="5" t="s">
        <v>60</v>
      </c>
      <c r="C3070" s="5" t="s">
        <v>223</v>
      </c>
      <c r="D3070" s="5" t="s">
        <v>1115</v>
      </c>
      <c r="E3070" s="5">
        <v>7.6786951786951704E-2</v>
      </c>
      <c r="F3070" s="5"/>
      <c r="G3070" s="5"/>
      <c r="H3070" s="5"/>
      <c r="I3070" s="5"/>
    </row>
    <row r="3071" spans="1:9" ht="15.75" customHeight="1" x14ac:dyDescent="0.25">
      <c r="A3071" s="5">
        <v>2014</v>
      </c>
      <c r="B3071" s="5" t="s">
        <v>62</v>
      </c>
      <c r="C3071" s="5" t="s">
        <v>223</v>
      </c>
      <c r="D3071" s="5" t="s">
        <v>1115</v>
      </c>
      <c r="E3071" s="5">
        <v>1.1632511632511599E-3</v>
      </c>
      <c r="F3071" s="5"/>
      <c r="G3071" s="5"/>
      <c r="H3071" s="5"/>
      <c r="I3071" s="5"/>
    </row>
    <row r="3072" spans="1:9" ht="15.75" customHeight="1" x14ac:dyDescent="0.25">
      <c r="A3072" s="5">
        <v>2014</v>
      </c>
      <c r="B3072" s="5" t="s">
        <v>66</v>
      </c>
      <c r="C3072" s="5" t="s">
        <v>223</v>
      </c>
      <c r="D3072" s="5" t="s">
        <v>1115</v>
      </c>
      <c r="E3072" s="5">
        <v>1.23750123750123E-4</v>
      </c>
      <c r="F3072" s="5"/>
      <c r="G3072" s="5"/>
      <c r="H3072" s="5"/>
      <c r="I3072" s="5"/>
    </row>
    <row r="3073" spans="1:9" ht="15.75" customHeight="1" x14ac:dyDescent="0.25">
      <c r="A3073" s="5">
        <v>2014</v>
      </c>
      <c r="B3073" s="5" t="s">
        <v>64</v>
      </c>
      <c r="C3073" s="5" t="s">
        <v>223</v>
      </c>
      <c r="D3073" s="5" t="s">
        <v>1115</v>
      </c>
      <c r="E3073" s="5">
        <v>5.1108801108801097E-3</v>
      </c>
      <c r="F3073" s="5"/>
      <c r="G3073" s="5"/>
      <c r="H3073" s="5"/>
      <c r="I3073" s="5"/>
    </row>
    <row r="3074" spans="1:9" ht="15.75" customHeight="1" x14ac:dyDescent="0.25">
      <c r="A3074" s="5">
        <v>2014</v>
      </c>
      <c r="B3074" s="5" t="s">
        <v>87</v>
      </c>
      <c r="C3074" s="5" t="s">
        <v>223</v>
      </c>
      <c r="D3074" s="5" t="s">
        <v>1115</v>
      </c>
      <c r="E3074" s="5">
        <v>9.6030096030095997E-3</v>
      </c>
      <c r="F3074" s="5"/>
      <c r="G3074" s="5"/>
      <c r="H3074" s="5"/>
      <c r="I3074" s="5"/>
    </row>
    <row r="3075" spans="1:9" ht="15.75" customHeight="1" x14ac:dyDescent="0.25">
      <c r="A3075" s="5">
        <v>2014</v>
      </c>
      <c r="B3075" s="5" t="s">
        <v>72</v>
      </c>
      <c r="C3075" s="5" t="s">
        <v>223</v>
      </c>
      <c r="D3075" s="5" t="s">
        <v>1115</v>
      </c>
      <c r="E3075" s="5">
        <v>2.19037719037719E-3</v>
      </c>
      <c r="F3075" s="5"/>
      <c r="G3075" s="5"/>
      <c r="H3075" s="5"/>
      <c r="I3075" s="5"/>
    </row>
    <row r="3076" spans="1:9" ht="15.75" customHeight="1" x14ac:dyDescent="0.25">
      <c r="A3076" s="5">
        <v>2014</v>
      </c>
      <c r="B3076" s="5" t="s">
        <v>79</v>
      </c>
      <c r="C3076" s="5" t="s">
        <v>223</v>
      </c>
      <c r="D3076" s="5" t="s">
        <v>1115</v>
      </c>
      <c r="E3076" s="5">
        <v>6.1008811008811002E-3</v>
      </c>
      <c r="F3076" s="5"/>
      <c r="G3076" s="5"/>
      <c r="H3076" s="5"/>
      <c r="I3076" s="5"/>
    </row>
    <row r="3077" spans="1:9" ht="15.75" customHeight="1" x14ac:dyDescent="0.25">
      <c r="A3077" s="5">
        <v>2014</v>
      </c>
      <c r="B3077" s="5" t="s">
        <v>85</v>
      </c>
      <c r="C3077" s="5" t="s">
        <v>223</v>
      </c>
      <c r="D3077" s="5" t="s">
        <v>1115</v>
      </c>
      <c r="E3077" s="5">
        <v>3.6011286011285999E-3</v>
      </c>
      <c r="F3077" s="5"/>
      <c r="G3077" s="5"/>
      <c r="H3077" s="5"/>
      <c r="I3077" s="5"/>
    </row>
    <row r="3078" spans="1:9" ht="15.75" customHeight="1" x14ac:dyDescent="0.25">
      <c r="A3078" s="5">
        <v>2014</v>
      </c>
      <c r="B3078" s="5" t="s">
        <v>93</v>
      </c>
      <c r="C3078" s="5" t="s">
        <v>223</v>
      </c>
      <c r="D3078" s="5" t="s">
        <v>1115</v>
      </c>
      <c r="E3078" s="5">
        <v>0.14977477477477399</v>
      </c>
      <c r="F3078" s="5"/>
      <c r="G3078" s="5"/>
      <c r="H3078" s="5"/>
      <c r="I3078" s="5"/>
    </row>
    <row r="3079" spans="1:9" ht="15.75" customHeight="1" x14ac:dyDescent="0.25">
      <c r="A3079" s="5">
        <v>2014</v>
      </c>
      <c r="B3079" s="5" t="s">
        <v>95</v>
      </c>
      <c r="C3079" s="5" t="s">
        <v>223</v>
      </c>
      <c r="D3079" s="5" t="s">
        <v>1115</v>
      </c>
      <c r="E3079" s="5">
        <v>3.2175032175032098E-4</v>
      </c>
      <c r="F3079" s="5"/>
      <c r="G3079" s="5"/>
      <c r="H3079" s="5"/>
      <c r="I3079" s="5"/>
    </row>
    <row r="3080" spans="1:9" ht="15.75" customHeight="1" x14ac:dyDescent="0.25">
      <c r="A3080" s="5">
        <v>2014</v>
      </c>
      <c r="B3080" s="5" t="s">
        <v>98</v>
      </c>
      <c r="C3080" s="5" t="s">
        <v>223</v>
      </c>
      <c r="D3080" s="5" t="s">
        <v>1115</v>
      </c>
      <c r="E3080" s="5">
        <v>4.3065043065043003E-3</v>
      </c>
      <c r="F3080" s="5"/>
      <c r="G3080" s="5"/>
      <c r="H3080" s="5"/>
      <c r="I3080" s="5"/>
    </row>
    <row r="3081" spans="1:9" ht="15.75" customHeight="1" x14ac:dyDescent="0.25">
      <c r="A3081" s="5">
        <v>2014</v>
      </c>
      <c r="B3081" s="5" t="s">
        <v>101</v>
      </c>
      <c r="C3081" s="5" t="s">
        <v>223</v>
      </c>
      <c r="D3081" s="5" t="s">
        <v>1115</v>
      </c>
      <c r="E3081" s="5">
        <v>7.3519948519948503E-2</v>
      </c>
      <c r="F3081" s="5"/>
      <c r="G3081" s="5"/>
      <c r="H3081" s="5"/>
      <c r="I3081" s="5"/>
    </row>
    <row r="3082" spans="1:9" ht="15.75" customHeight="1" x14ac:dyDescent="0.25">
      <c r="A3082" s="5">
        <v>2014</v>
      </c>
      <c r="B3082" s="5" t="s">
        <v>106</v>
      </c>
      <c r="C3082" s="5" t="s">
        <v>223</v>
      </c>
      <c r="D3082" s="5" t="s">
        <v>1115</v>
      </c>
      <c r="E3082" s="5">
        <v>8.7367587367587294E-3</v>
      </c>
      <c r="F3082" s="5"/>
      <c r="G3082" s="5"/>
      <c r="H3082" s="5"/>
      <c r="I3082" s="5"/>
    </row>
    <row r="3083" spans="1:9" ht="15.75" customHeight="1" x14ac:dyDescent="0.25">
      <c r="A3083" s="5">
        <v>2014</v>
      </c>
      <c r="B3083" s="5" t="s">
        <v>112</v>
      </c>
      <c r="C3083" s="5" t="s">
        <v>223</v>
      </c>
      <c r="D3083" s="5" t="s">
        <v>1115</v>
      </c>
      <c r="E3083" s="5">
        <v>2.2831897831897801E-2</v>
      </c>
      <c r="F3083" s="5"/>
      <c r="G3083" s="5"/>
      <c r="H3083" s="5"/>
      <c r="I3083" s="5"/>
    </row>
    <row r="3084" spans="1:9" ht="15.75" customHeight="1" x14ac:dyDescent="0.25">
      <c r="A3084" s="5">
        <v>2014</v>
      </c>
      <c r="B3084" s="5" t="s">
        <v>114</v>
      </c>
      <c r="C3084" s="5" t="s">
        <v>223</v>
      </c>
      <c r="D3084" s="5" t="s">
        <v>1115</v>
      </c>
      <c r="E3084" s="5">
        <v>2.3636273636273599E-2</v>
      </c>
      <c r="F3084" s="5"/>
      <c r="G3084" s="5"/>
      <c r="H3084" s="5"/>
      <c r="I3084" s="5"/>
    </row>
    <row r="3085" spans="1:9" ht="15.75" customHeight="1" x14ac:dyDescent="0.25">
      <c r="A3085" s="5">
        <v>2014</v>
      </c>
      <c r="B3085" s="5" t="s">
        <v>117</v>
      </c>
      <c r="C3085" s="5" t="s">
        <v>223</v>
      </c>
      <c r="D3085" s="5" t="s">
        <v>1115</v>
      </c>
      <c r="E3085" s="5">
        <v>6.5340065340065302E-3</v>
      </c>
      <c r="F3085" s="5"/>
      <c r="G3085" s="5"/>
      <c r="H3085" s="5"/>
      <c r="I3085" s="5"/>
    </row>
    <row r="3086" spans="1:9" ht="15.75" customHeight="1" x14ac:dyDescent="0.25">
      <c r="A3086" s="5">
        <v>2014</v>
      </c>
      <c r="B3086" s="5" t="s">
        <v>122</v>
      </c>
      <c r="C3086" s="5" t="s">
        <v>223</v>
      </c>
      <c r="D3086" s="5" t="s">
        <v>1115</v>
      </c>
      <c r="E3086" s="5">
        <v>1.0840510840510799E-2</v>
      </c>
      <c r="F3086" s="5"/>
      <c r="G3086" s="5"/>
      <c r="H3086" s="5"/>
      <c r="I3086" s="5"/>
    </row>
    <row r="3087" spans="1:9" ht="15.75" customHeight="1" x14ac:dyDescent="0.25">
      <c r="A3087" s="5">
        <v>2014</v>
      </c>
      <c r="B3087" s="5" t="s">
        <v>124</v>
      </c>
      <c r="C3087" s="5" t="s">
        <v>223</v>
      </c>
      <c r="D3087" s="5" t="s">
        <v>1115</v>
      </c>
      <c r="E3087" s="5">
        <v>9.6525096525096495E-4</v>
      </c>
      <c r="F3087" s="5"/>
      <c r="G3087" s="5"/>
      <c r="H3087" s="5"/>
      <c r="I3087" s="5"/>
    </row>
    <row r="3088" spans="1:9" ht="15.75" customHeight="1" x14ac:dyDescent="0.25">
      <c r="A3088" s="5">
        <v>2014</v>
      </c>
      <c r="B3088" s="5" t="s">
        <v>130</v>
      </c>
      <c r="C3088" s="5" t="s">
        <v>223</v>
      </c>
      <c r="D3088" s="5" t="s">
        <v>1115</v>
      </c>
      <c r="E3088" s="5">
        <v>6.9077319077318997E-2</v>
      </c>
      <c r="F3088" s="5"/>
      <c r="G3088" s="5"/>
      <c r="H3088" s="5"/>
      <c r="I3088" s="5"/>
    </row>
    <row r="3089" spans="1:9" ht="15.75" customHeight="1" x14ac:dyDescent="0.25">
      <c r="A3089" s="5">
        <v>2014</v>
      </c>
      <c r="B3089" s="5" t="s">
        <v>127</v>
      </c>
      <c r="C3089" s="5" t="s">
        <v>223</v>
      </c>
      <c r="D3089" s="5" t="s">
        <v>1115</v>
      </c>
      <c r="E3089" s="5">
        <v>1.21398871398871E-2</v>
      </c>
      <c r="F3089" s="5"/>
      <c r="G3089" s="5"/>
      <c r="H3089" s="5"/>
      <c r="I3089" s="5"/>
    </row>
    <row r="3090" spans="1:9" ht="15.75" customHeight="1" x14ac:dyDescent="0.25">
      <c r="A3090" s="5">
        <v>2015</v>
      </c>
      <c r="B3090" s="5" t="s">
        <v>3</v>
      </c>
      <c r="C3090" s="5" t="s">
        <v>222</v>
      </c>
      <c r="D3090" s="5" t="s">
        <v>1111</v>
      </c>
      <c r="E3090" s="5">
        <v>9.8621545865277493E-2</v>
      </c>
      <c r="F3090" s="5"/>
      <c r="G3090" s="5"/>
      <c r="H3090" s="5"/>
      <c r="I3090" s="5"/>
    </row>
    <row r="3091" spans="1:9" ht="15.75" customHeight="1" x14ac:dyDescent="0.25">
      <c r="A3091" s="5">
        <v>2015</v>
      </c>
      <c r="B3091" s="5" t="s">
        <v>12</v>
      </c>
      <c r="C3091" s="5" t="s">
        <v>222</v>
      </c>
      <c r="D3091" s="5" t="s">
        <v>1111</v>
      </c>
      <c r="E3091" s="5">
        <v>6.7450819777041104E-3</v>
      </c>
      <c r="F3091" s="5"/>
      <c r="G3091" s="5"/>
      <c r="H3091" s="5"/>
      <c r="I3091" s="5"/>
    </row>
    <row r="3092" spans="1:9" ht="15.75" customHeight="1" x14ac:dyDescent="0.25">
      <c r="A3092" s="5">
        <v>2015</v>
      </c>
      <c r="B3092" s="5" t="s">
        <v>8</v>
      </c>
      <c r="C3092" s="5" t="s">
        <v>222</v>
      </c>
      <c r="D3092" s="5" t="s">
        <v>1111</v>
      </c>
      <c r="E3092" s="5">
        <v>2.0015102840101801E-2</v>
      </c>
      <c r="F3092" s="5"/>
      <c r="G3092" s="5"/>
      <c r="H3092" s="5"/>
      <c r="I3092" s="5"/>
    </row>
    <row r="3093" spans="1:9" ht="15.75" customHeight="1" x14ac:dyDescent="0.25">
      <c r="A3093" s="5">
        <v>2015</v>
      </c>
      <c r="B3093" s="5" t="s">
        <v>15</v>
      </c>
      <c r="C3093" s="5" t="s">
        <v>222</v>
      </c>
      <c r="D3093" s="5" t="s">
        <v>1111</v>
      </c>
      <c r="E3093" s="5">
        <v>8.3342079328307506E-2</v>
      </c>
      <c r="F3093" s="5"/>
      <c r="G3093" s="5"/>
      <c r="H3093" s="5"/>
      <c r="I3093" s="5"/>
    </row>
    <row r="3094" spans="1:9" ht="15.75" customHeight="1" x14ac:dyDescent="0.25">
      <c r="A3094" s="5">
        <v>2015</v>
      </c>
      <c r="B3094" s="5" t="s">
        <v>17</v>
      </c>
      <c r="C3094" s="5" t="s">
        <v>222</v>
      </c>
      <c r="D3094" s="5" t="s">
        <v>1111</v>
      </c>
      <c r="E3094" s="5">
        <v>2.6133032983066899E-2</v>
      </c>
      <c r="F3094" s="5"/>
      <c r="G3094" s="5"/>
      <c r="H3094" s="5"/>
      <c r="I3094" s="5"/>
    </row>
    <row r="3095" spans="1:9" ht="15.75" customHeight="1" x14ac:dyDescent="0.25">
      <c r="A3095" s="5">
        <v>2015</v>
      </c>
      <c r="B3095" s="5" t="s">
        <v>26</v>
      </c>
      <c r="C3095" s="5" t="s">
        <v>222</v>
      </c>
      <c r="D3095" s="5" t="s">
        <v>1111</v>
      </c>
      <c r="E3095" s="5">
        <v>4.7978395259244001E-2</v>
      </c>
      <c r="F3095" s="5"/>
      <c r="G3095" s="5"/>
      <c r="H3095" s="5"/>
      <c r="I3095" s="5"/>
    </row>
    <row r="3096" spans="1:9" ht="15.75" customHeight="1" x14ac:dyDescent="0.25">
      <c r="A3096" s="5">
        <v>2015</v>
      </c>
      <c r="B3096" s="5" t="s">
        <v>28</v>
      </c>
      <c r="C3096" s="5" t="s">
        <v>222</v>
      </c>
      <c r="D3096" s="5" t="s">
        <v>1111</v>
      </c>
      <c r="E3096" s="5">
        <v>8.6290972853284801E-3</v>
      </c>
      <c r="F3096" s="5"/>
      <c r="G3096" s="5"/>
      <c r="H3096" s="5"/>
      <c r="I3096" s="5"/>
    </row>
    <row r="3097" spans="1:9" ht="15.75" customHeight="1" x14ac:dyDescent="0.25">
      <c r="A3097" s="5">
        <v>2015</v>
      </c>
      <c r="B3097" s="5" t="s">
        <v>42</v>
      </c>
      <c r="C3097" s="5" t="s">
        <v>222</v>
      </c>
      <c r="D3097" s="5" t="s">
        <v>1111</v>
      </c>
      <c r="E3097" s="5">
        <v>1.4718869590815401E-2</v>
      </c>
      <c r="F3097" s="5"/>
      <c r="G3097" s="5"/>
      <c r="H3097" s="5"/>
      <c r="I3097" s="5"/>
    </row>
    <row r="3098" spans="1:9" ht="15.75" customHeight="1" x14ac:dyDescent="0.25">
      <c r="A3098" s="5">
        <v>2015</v>
      </c>
      <c r="B3098" s="5" t="s">
        <v>36</v>
      </c>
      <c r="C3098" s="5" t="s">
        <v>222</v>
      </c>
      <c r="D3098" s="5" t="s">
        <v>1111</v>
      </c>
      <c r="E3098" s="5">
        <v>1.25814337458883E-2</v>
      </c>
      <c r="F3098" s="5"/>
      <c r="G3098" s="5"/>
      <c r="H3098" s="5"/>
      <c r="I3098" s="5"/>
    </row>
    <row r="3099" spans="1:9" ht="15.75" customHeight="1" x14ac:dyDescent="0.25">
      <c r="A3099" s="5">
        <v>2015</v>
      </c>
      <c r="B3099" s="5" t="s">
        <v>39</v>
      </c>
      <c r="C3099" s="5" t="s">
        <v>222</v>
      </c>
      <c r="D3099" s="5" t="s">
        <v>1111</v>
      </c>
      <c r="E3099" s="5">
        <v>4.1635202416454402E-2</v>
      </c>
      <c r="F3099" s="5"/>
      <c r="G3099" s="5"/>
      <c r="H3099" s="5"/>
      <c r="I3099" s="5"/>
    </row>
    <row r="3100" spans="1:9" ht="15.75" customHeight="1" x14ac:dyDescent="0.25">
      <c r="A3100" s="5">
        <v>2015</v>
      </c>
      <c r="B3100" s="5" t="s">
        <v>45</v>
      </c>
      <c r="C3100" s="5" t="s">
        <v>222</v>
      </c>
      <c r="D3100" s="5" t="s">
        <v>1111</v>
      </c>
      <c r="E3100" s="5">
        <v>1.3103633640936301E-2</v>
      </c>
      <c r="F3100" s="5"/>
      <c r="G3100" s="5"/>
      <c r="H3100" s="5"/>
      <c r="I3100" s="5"/>
    </row>
    <row r="3101" spans="1:9" ht="15.75" customHeight="1" x14ac:dyDescent="0.25">
      <c r="A3101" s="5">
        <v>2015</v>
      </c>
      <c r="B3101" s="5" t="s">
        <v>47</v>
      </c>
      <c r="C3101" s="5" t="s">
        <v>222</v>
      </c>
      <c r="D3101" s="5" t="s">
        <v>1111</v>
      </c>
      <c r="E3101" s="5">
        <v>4.8124304053448697E-2</v>
      </c>
      <c r="F3101" s="5"/>
      <c r="G3101" s="5"/>
      <c r="H3101" s="5"/>
      <c r="I3101" s="5"/>
    </row>
    <row r="3102" spans="1:9" ht="15.75" customHeight="1" x14ac:dyDescent="0.25">
      <c r="A3102" s="5">
        <v>2015</v>
      </c>
      <c r="B3102" s="5" t="s">
        <v>57</v>
      </c>
      <c r="C3102" s="5" t="s">
        <v>222</v>
      </c>
      <c r="D3102" s="5" t="s">
        <v>1111</v>
      </c>
      <c r="E3102" s="5">
        <v>2.2526269982465301E-4</v>
      </c>
      <c r="F3102" s="5"/>
      <c r="G3102" s="5"/>
      <c r="H3102" s="5"/>
      <c r="I3102" s="5"/>
    </row>
    <row r="3103" spans="1:9" ht="15.75" customHeight="1" x14ac:dyDescent="0.25">
      <c r="A3103" s="5">
        <v>2015</v>
      </c>
      <c r="B3103" s="5" t="s">
        <v>54</v>
      </c>
      <c r="C3103" s="5" t="s">
        <v>222</v>
      </c>
      <c r="D3103" s="5" t="s">
        <v>1111</v>
      </c>
      <c r="E3103" s="5">
        <v>2.5523799772177402E-2</v>
      </c>
      <c r="F3103" s="5"/>
      <c r="G3103" s="5"/>
      <c r="H3103" s="5"/>
      <c r="I3103" s="5"/>
    </row>
    <row r="3104" spans="1:9" ht="15.75" customHeight="1" x14ac:dyDescent="0.25">
      <c r="A3104" s="5">
        <v>2015</v>
      </c>
      <c r="B3104" s="5" t="s">
        <v>52</v>
      </c>
      <c r="C3104" s="5" t="s">
        <v>222</v>
      </c>
      <c r="D3104" s="5" t="s">
        <v>1111</v>
      </c>
      <c r="E3104" s="5">
        <v>3.8909011787894598E-3</v>
      </c>
      <c r="F3104" s="5"/>
      <c r="G3104" s="5"/>
      <c r="H3104" s="5"/>
      <c r="I3104" s="5"/>
    </row>
    <row r="3105" spans="1:9" ht="15.75" customHeight="1" x14ac:dyDescent="0.25">
      <c r="A3105" s="5">
        <v>2015</v>
      </c>
      <c r="B3105" s="5" t="s">
        <v>60</v>
      </c>
      <c r="C3105" s="5" t="s">
        <v>222</v>
      </c>
      <c r="D3105" s="5" t="s">
        <v>1111</v>
      </c>
      <c r="E3105" s="5">
        <v>4.5392993818074698E-2</v>
      </c>
      <c r="F3105" s="5"/>
      <c r="G3105" s="5"/>
      <c r="H3105" s="5"/>
      <c r="I3105" s="5"/>
    </row>
    <row r="3106" spans="1:9" ht="15.75" customHeight="1" x14ac:dyDescent="0.25">
      <c r="A3106" s="5">
        <v>2015</v>
      </c>
      <c r="B3106" s="5" t="s">
        <v>66</v>
      </c>
      <c r="C3106" s="5" t="s">
        <v>222</v>
      </c>
      <c r="D3106" s="5" t="s">
        <v>1111</v>
      </c>
      <c r="E3106" s="5">
        <v>0.105904186558472</v>
      </c>
      <c r="F3106" s="5"/>
      <c r="G3106" s="5"/>
      <c r="H3106" s="5"/>
      <c r="I3106" s="5"/>
    </row>
    <row r="3107" spans="1:9" ht="15.75" customHeight="1" x14ac:dyDescent="0.25">
      <c r="A3107" s="5">
        <v>2015</v>
      </c>
      <c r="B3107" s="5" t="s">
        <v>69</v>
      </c>
      <c r="C3107" s="5" t="s">
        <v>222</v>
      </c>
      <c r="D3107" s="5" t="s">
        <v>1111</v>
      </c>
      <c r="E3107" s="5">
        <v>1.23766494733204E-2</v>
      </c>
      <c r="F3107" s="5"/>
      <c r="G3107" s="5"/>
      <c r="H3107" s="5"/>
      <c r="I3107" s="5"/>
    </row>
    <row r="3108" spans="1:9" ht="15.75" customHeight="1" x14ac:dyDescent="0.25">
      <c r="A3108" s="5">
        <v>2015</v>
      </c>
      <c r="B3108" s="5" t="s">
        <v>87</v>
      </c>
      <c r="C3108" s="5" t="s">
        <v>222</v>
      </c>
      <c r="D3108" s="5" t="s">
        <v>1111</v>
      </c>
      <c r="E3108" s="5">
        <v>6.2715183473909203E-4</v>
      </c>
      <c r="F3108" s="5"/>
      <c r="G3108" s="5"/>
      <c r="H3108" s="5"/>
      <c r="I3108" s="5"/>
    </row>
    <row r="3109" spans="1:9" ht="15.75" customHeight="1" x14ac:dyDescent="0.25">
      <c r="A3109" s="5">
        <v>2015</v>
      </c>
      <c r="B3109" s="5" t="s">
        <v>72</v>
      </c>
      <c r="C3109" s="5" t="s">
        <v>222</v>
      </c>
      <c r="D3109" s="5" t="s">
        <v>1111</v>
      </c>
      <c r="E3109" s="5">
        <v>9.0156275998003292E-3</v>
      </c>
      <c r="F3109" s="5"/>
      <c r="G3109" s="5"/>
      <c r="H3109" s="5"/>
      <c r="I3109" s="5"/>
    </row>
    <row r="3110" spans="1:9" ht="15.75" customHeight="1" x14ac:dyDescent="0.25">
      <c r="A3110" s="5">
        <v>2015</v>
      </c>
      <c r="B3110" s="5" t="s">
        <v>77</v>
      </c>
      <c r="C3110" s="5" t="s">
        <v>222</v>
      </c>
      <c r="D3110" s="5" t="s">
        <v>1111</v>
      </c>
      <c r="E3110" s="5">
        <v>3.0205680203760298E-4</v>
      </c>
      <c r="F3110" s="5"/>
      <c r="G3110" s="5"/>
      <c r="H3110" s="5"/>
      <c r="I3110" s="5"/>
    </row>
    <row r="3111" spans="1:9" ht="15.75" customHeight="1" x14ac:dyDescent="0.25">
      <c r="A3111" s="5">
        <v>2015</v>
      </c>
      <c r="B3111" s="5" t="s">
        <v>79</v>
      </c>
      <c r="C3111" s="5" t="s">
        <v>222</v>
      </c>
      <c r="D3111" s="5" t="s">
        <v>1111</v>
      </c>
      <c r="E3111" s="5">
        <v>1.6382741805429299E-4</v>
      </c>
      <c r="F3111" s="5"/>
      <c r="G3111" s="5"/>
      <c r="H3111" s="5"/>
      <c r="I3111" s="5"/>
    </row>
    <row r="3112" spans="1:9" ht="15.75" customHeight="1" x14ac:dyDescent="0.25">
      <c r="A3112" s="5">
        <v>2015</v>
      </c>
      <c r="B3112" s="5" t="s">
        <v>82</v>
      </c>
      <c r="C3112" s="5" t="s">
        <v>222</v>
      </c>
      <c r="D3112" s="5" t="s">
        <v>1111</v>
      </c>
      <c r="E3112" s="5">
        <v>5.2706352152154697E-3</v>
      </c>
      <c r="F3112" s="5"/>
      <c r="G3112" s="5"/>
      <c r="H3112" s="5"/>
      <c r="I3112" s="5"/>
    </row>
    <row r="3113" spans="1:9" ht="15.75" customHeight="1" x14ac:dyDescent="0.25">
      <c r="A3113" s="5">
        <v>2015</v>
      </c>
      <c r="B3113" s="5" t="s">
        <v>74</v>
      </c>
      <c r="C3113" s="5" t="s">
        <v>222</v>
      </c>
      <c r="D3113" s="5" t="s">
        <v>1111</v>
      </c>
      <c r="E3113" s="5">
        <v>2.2943517937822299E-2</v>
      </c>
      <c r="F3113" s="5"/>
      <c r="G3113" s="5"/>
      <c r="H3113" s="5"/>
      <c r="I3113" s="5"/>
    </row>
    <row r="3114" spans="1:9" ht="15.75" customHeight="1" x14ac:dyDescent="0.25">
      <c r="A3114" s="5">
        <v>2015</v>
      </c>
      <c r="B3114" s="5" t="s">
        <v>85</v>
      </c>
      <c r="C3114" s="5" t="s">
        <v>222</v>
      </c>
      <c r="D3114" s="5" t="s">
        <v>1111</v>
      </c>
      <c r="E3114" s="5">
        <v>1.3556718843992699E-2</v>
      </c>
      <c r="F3114" s="5"/>
      <c r="G3114" s="5"/>
      <c r="H3114" s="5"/>
      <c r="I3114" s="5"/>
    </row>
    <row r="3115" spans="1:9" ht="15.75" customHeight="1" x14ac:dyDescent="0.25">
      <c r="A3115" s="5">
        <v>2015</v>
      </c>
      <c r="B3115" s="5" t="s">
        <v>93</v>
      </c>
      <c r="C3115" s="5" t="s">
        <v>222</v>
      </c>
      <c r="D3115" s="5" t="s">
        <v>1111</v>
      </c>
      <c r="E3115" s="5">
        <v>3.2880674764178101E-2</v>
      </c>
      <c r="F3115" s="5"/>
      <c r="G3115" s="5"/>
      <c r="H3115" s="5"/>
      <c r="I3115" s="5"/>
    </row>
    <row r="3116" spans="1:9" ht="15.75" customHeight="1" x14ac:dyDescent="0.25">
      <c r="A3116" s="5">
        <v>2015</v>
      </c>
      <c r="B3116" s="5" t="s">
        <v>95</v>
      </c>
      <c r="C3116" s="5" t="s">
        <v>222</v>
      </c>
      <c r="D3116" s="5" t="s">
        <v>1111</v>
      </c>
      <c r="E3116" s="5">
        <v>1.79544610973877E-2</v>
      </c>
      <c r="F3116" s="5"/>
      <c r="G3116" s="5"/>
      <c r="H3116" s="5"/>
      <c r="I3116" s="5"/>
    </row>
    <row r="3117" spans="1:9" ht="15.75" customHeight="1" x14ac:dyDescent="0.25">
      <c r="A3117" s="5">
        <v>2015</v>
      </c>
      <c r="B3117" s="5" t="s">
        <v>98</v>
      </c>
      <c r="C3117" s="5" t="s">
        <v>222</v>
      </c>
      <c r="D3117" s="5" t="s">
        <v>1111</v>
      </c>
      <c r="E3117" s="5">
        <v>6.9140290025725996E-3</v>
      </c>
      <c r="F3117" s="5"/>
      <c r="G3117" s="5"/>
      <c r="H3117" s="5"/>
      <c r="I3117" s="5"/>
    </row>
    <row r="3118" spans="1:9" ht="15.75" customHeight="1" x14ac:dyDescent="0.25">
      <c r="A3118" s="5">
        <v>2015</v>
      </c>
      <c r="B3118" s="5" t="s">
        <v>101</v>
      </c>
      <c r="C3118" s="5" t="s">
        <v>222</v>
      </c>
      <c r="D3118" s="5" t="s">
        <v>1111</v>
      </c>
      <c r="E3118" s="5">
        <v>4.9201981287837003E-2</v>
      </c>
      <c r="F3118" s="5"/>
      <c r="G3118" s="5"/>
      <c r="H3118" s="5"/>
      <c r="I3118" s="5"/>
    </row>
    <row r="3119" spans="1:9" ht="15.75" customHeight="1" x14ac:dyDescent="0.25">
      <c r="A3119" s="5">
        <v>2015</v>
      </c>
      <c r="B3119" s="5" t="s">
        <v>1114</v>
      </c>
      <c r="C3119" s="5" t="s">
        <v>222</v>
      </c>
      <c r="D3119" s="5" t="s">
        <v>1111</v>
      </c>
      <c r="E3119" s="5">
        <v>6.9857034979713501E-3</v>
      </c>
      <c r="F3119" s="5"/>
      <c r="G3119" s="5"/>
      <c r="H3119" s="5"/>
      <c r="I3119" s="5"/>
    </row>
    <row r="3120" spans="1:9" ht="15.75" customHeight="1" x14ac:dyDescent="0.25">
      <c r="A3120" s="5">
        <v>2015</v>
      </c>
      <c r="B3120" s="5" t="s">
        <v>106</v>
      </c>
      <c r="C3120" s="5" t="s">
        <v>222</v>
      </c>
      <c r="D3120" s="5" t="s">
        <v>1111</v>
      </c>
      <c r="E3120" s="5">
        <v>2.19682328397179E-2</v>
      </c>
      <c r="F3120" s="5"/>
      <c r="G3120" s="5"/>
      <c r="H3120" s="5"/>
      <c r="I3120" s="5"/>
    </row>
    <row r="3121" spans="1:9" ht="15.75" customHeight="1" x14ac:dyDescent="0.25">
      <c r="A3121" s="5">
        <v>2015</v>
      </c>
      <c r="B3121" s="5" t="s">
        <v>109</v>
      </c>
      <c r="C3121" s="5" t="s">
        <v>222</v>
      </c>
      <c r="D3121" s="5" t="s">
        <v>1111</v>
      </c>
      <c r="E3121" s="5">
        <v>1.0108663654631299E-2</v>
      </c>
      <c r="F3121" s="5"/>
      <c r="G3121" s="5"/>
      <c r="H3121" s="5"/>
      <c r="I3121" s="5"/>
    </row>
    <row r="3122" spans="1:9" ht="15.75" customHeight="1" x14ac:dyDescent="0.25">
      <c r="A3122" s="5">
        <v>2015</v>
      </c>
      <c r="B3122" s="5" t="s">
        <v>112</v>
      </c>
      <c r="C3122" s="5" t="s">
        <v>222</v>
      </c>
      <c r="D3122" s="5" t="s">
        <v>1111</v>
      </c>
      <c r="E3122" s="5">
        <v>1.1862128988493601E-2</v>
      </c>
      <c r="F3122" s="5"/>
      <c r="G3122" s="5"/>
      <c r="H3122" s="5"/>
      <c r="I3122" s="5"/>
    </row>
    <row r="3123" spans="1:9" ht="15.75" customHeight="1" x14ac:dyDescent="0.25">
      <c r="A3123" s="5">
        <v>2015</v>
      </c>
      <c r="B3123" s="5" t="s">
        <v>114</v>
      </c>
      <c r="C3123" s="5" t="s">
        <v>222</v>
      </c>
      <c r="D3123" s="5" t="s">
        <v>1111</v>
      </c>
      <c r="E3123" s="5">
        <v>9.0035965237869706E-2</v>
      </c>
      <c r="F3123" s="5"/>
      <c r="G3123" s="5"/>
      <c r="H3123" s="5"/>
      <c r="I3123" s="5"/>
    </row>
    <row r="3124" spans="1:9" ht="15.75" customHeight="1" x14ac:dyDescent="0.25">
      <c r="A3124" s="5">
        <v>2015</v>
      </c>
      <c r="B3124" s="5" t="s">
        <v>117</v>
      </c>
      <c r="C3124" s="5" t="s">
        <v>222</v>
      </c>
      <c r="D3124" s="5" t="s">
        <v>1111</v>
      </c>
      <c r="E3124" s="5">
        <v>2.9089605918265399E-2</v>
      </c>
      <c r="F3124" s="5"/>
      <c r="G3124" s="5"/>
      <c r="H3124" s="5"/>
      <c r="I3124" s="5"/>
    </row>
    <row r="3125" spans="1:9" ht="15.75" customHeight="1" x14ac:dyDescent="0.25">
      <c r="A3125" s="5">
        <v>2015</v>
      </c>
      <c r="B3125" s="5" t="s">
        <v>122</v>
      </c>
      <c r="C3125" s="5" t="s">
        <v>222</v>
      </c>
      <c r="D3125" s="5" t="s">
        <v>1111</v>
      </c>
      <c r="E3125" s="5">
        <v>1.3671909997312199E-2</v>
      </c>
      <c r="F3125" s="5"/>
      <c r="G3125" s="5"/>
      <c r="H3125" s="5"/>
      <c r="I3125" s="5"/>
    </row>
    <row r="3126" spans="1:9" ht="15.75" customHeight="1" x14ac:dyDescent="0.25">
      <c r="A3126" s="5">
        <v>2015</v>
      </c>
      <c r="B3126" s="5" t="s">
        <v>124</v>
      </c>
      <c r="C3126" s="5" t="s">
        <v>222</v>
      </c>
      <c r="D3126" s="5" t="s">
        <v>1111</v>
      </c>
      <c r="E3126" s="5">
        <v>4.42078048405882E-3</v>
      </c>
      <c r="F3126" s="5"/>
      <c r="G3126" s="5"/>
      <c r="H3126" s="5"/>
      <c r="I3126" s="5"/>
    </row>
    <row r="3127" spans="1:9" ht="15.75" customHeight="1" x14ac:dyDescent="0.25">
      <c r="A3127" s="5">
        <v>2015</v>
      </c>
      <c r="B3127" s="5" t="s">
        <v>130</v>
      </c>
      <c r="C3127" s="5" t="s">
        <v>222</v>
      </c>
      <c r="D3127" s="5" t="s">
        <v>1111</v>
      </c>
      <c r="E3127" s="5">
        <v>1.38126991847026E-2</v>
      </c>
      <c r="F3127" s="5"/>
      <c r="G3127" s="5"/>
      <c r="H3127" s="5"/>
      <c r="I3127" s="5"/>
    </row>
    <row r="3128" spans="1:9" ht="15.75" customHeight="1" x14ac:dyDescent="0.25">
      <c r="A3128" s="5">
        <v>2015</v>
      </c>
      <c r="B3128" s="5" t="s">
        <v>127</v>
      </c>
      <c r="C3128" s="5" t="s">
        <v>222</v>
      </c>
      <c r="D3128" s="5" t="s">
        <v>1111</v>
      </c>
      <c r="E3128" s="5">
        <v>1.4209468712802801E-2</v>
      </c>
      <c r="F3128" s="5"/>
      <c r="G3128" s="5"/>
      <c r="H3128" s="5"/>
      <c r="I3128" s="5"/>
    </row>
    <row r="3129" spans="1:9" ht="15.75" customHeight="1" x14ac:dyDescent="0.25">
      <c r="A3129" s="5">
        <v>2015</v>
      </c>
      <c r="B3129" s="5" t="s">
        <v>132</v>
      </c>
      <c r="C3129" s="5" t="s">
        <v>222</v>
      </c>
      <c r="D3129" s="5" t="s">
        <v>1111</v>
      </c>
      <c r="E3129" s="5">
        <v>1.00625871933035E-2</v>
      </c>
      <c r="F3129" s="5"/>
      <c r="G3129" s="5"/>
      <c r="H3129" s="5"/>
      <c r="I3129" s="5"/>
    </row>
    <row r="3130" spans="1:9" ht="15.75" customHeight="1" x14ac:dyDescent="0.25">
      <c r="A3130" s="5">
        <v>2015</v>
      </c>
      <c r="B3130" s="5" t="s">
        <v>3</v>
      </c>
      <c r="C3130" s="5" t="s">
        <v>222</v>
      </c>
      <c r="D3130" s="5" t="s">
        <v>1113</v>
      </c>
      <c r="E3130" s="5">
        <v>3.5382340668552799E-3</v>
      </c>
      <c r="F3130" s="5"/>
      <c r="G3130" s="5"/>
      <c r="H3130" s="5"/>
      <c r="I3130" s="5"/>
    </row>
    <row r="3131" spans="1:9" ht="15.75" customHeight="1" x14ac:dyDescent="0.25">
      <c r="A3131" s="5">
        <v>2015</v>
      </c>
      <c r="B3131" s="5" t="s">
        <v>12</v>
      </c>
      <c r="C3131" s="5" t="s">
        <v>222</v>
      </c>
      <c r="D3131" s="5" t="s">
        <v>1113</v>
      </c>
      <c r="E3131" s="5">
        <v>6.2401898966337995E-4</v>
      </c>
      <c r="F3131" s="5"/>
      <c r="G3131" s="5"/>
      <c r="H3131" s="5"/>
      <c r="I3131" s="5"/>
    </row>
    <row r="3132" spans="1:9" ht="15.75" customHeight="1" x14ac:dyDescent="0.25">
      <c r="A3132" s="5">
        <v>2015</v>
      </c>
      <c r="B3132" s="5" t="s">
        <v>8</v>
      </c>
      <c r="C3132" s="5" t="s">
        <v>222</v>
      </c>
      <c r="D3132" s="5" t="s">
        <v>1113</v>
      </c>
      <c r="E3132" s="40">
        <v>5.2774840203873198E-5</v>
      </c>
      <c r="F3132" s="5"/>
      <c r="G3132" s="5"/>
      <c r="H3132" s="5"/>
      <c r="I3132" s="5"/>
    </row>
    <row r="3133" spans="1:9" ht="15.75" customHeight="1" x14ac:dyDescent="0.25">
      <c r="A3133" s="5">
        <v>2015</v>
      </c>
      <c r="B3133" s="5" t="s">
        <v>15</v>
      </c>
      <c r="C3133" s="5" t="s">
        <v>222</v>
      </c>
      <c r="D3133" s="5" t="s">
        <v>1113</v>
      </c>
      <c r="E3133" s="5">
        <v>3.5028575256197198E-4</v>
      </c>
      <c r="F3133" s="5"/>
      <c r="G3133" s="5"/>
      <c r="H3133" s="5"/>
      <c r="I3133" s="5"/>
    </row>
    <row r="3134" spans="1:9" ht="15.75" customHeight="1" x14ac:dyDescent="0.25">
      <c r="A3134" s="5">
        <v>2015</v>
      </c>
      <c r="B3134" s="5" t="s">
        <v>17</v>
      </c>
      <c r="C3134" s="5" t="s">
        <v>222</v>
      </c>
      <c r="D3134" s="5" t="s">
        <v>1113</v>
      </c>
      <c r="E3134" s="5">
        <v>1.2149812112869701E-4</v>
      </c>
      <c r="F3134" s="5"/>
      <c r="G3134" s="5"/>
      <c r="H3134" s="5"/>
      <c r="I3134" s="5"/>
    </row>
    <row r="3135" spans="1:9" ht="15.75" customHeight="1" x14ac:dyDescent="0.25">
      <c r="A3135" s="5">
        <v>2015</v>
      </c>
      <c r="B3135" s="5" t="s">
        <v>23</v>
      </c>
      <c r="C3135" s="5" t="s">
        <v>222</v>
      </c>
      <c r="D3135" s="5" t="s">
        <v>1113</v>
      </c>
      <c r="E3135" s="40">
        <v>6.9303224223767602E-5</v>
      </c>
      <c r="F3135" s="5"/>
      <c r="G3135" s="5"/>
      <c r="H3135" s="5"/>
      <c r="I3135" s="5"/>
    </row>
    <row r="3136" spans="1:9" ht="15.75" customHeight="1" x14ac:dyDescent="0.25">
      <c r="A3136" s="5">
        <v>2015</v>
      </c>
      <c r="B3136" s="5" t="s">
        <v>26</v>
      </c>
      <c r="C3136" s="5" t="s">
        <v>222</v>
      </c>
      <c r="D3136" s="5" t="s">
        <v>1113</v>
      </c>
      <c r="E3136" s="5">
        <v>1.5052428324082701E-3</v>
      </c>
      <c r="F3136" s="5"/>
      <c r="G3136" s="5"/>
      <c r="H3136" s="5"/>
      <c r="I3136" s="5"/>
    </row>
    <row r="3137" spans="1:9" ht="15.75" customHeight="1" x14ac:dyDescent="0.25">
      <c r="A3137" s="5">
        <v>2015</v>
      </c>
      <c r="B3137" s="5" t="s">
        <v>28</v>
      </c>
      <c r="C3137" s="5" t="s">
        <v>222</v>
      </c>
      <c r="D3137" s="5" t="s">
        <v>1113</v>
      </c>
      <c r="E3137" s="5">
        <v>8.3714815202517599E-4</v>
      </c>
      <c r="F3137" s="5"/>
      <c r="G3137" s="5"/>
      <c r="H3137" s="5"/>
      <c r="I3137" s="5"/>
    </row>
    <row r="3138" spans="1:9" ht="15.75" customHeight="1" x14ac:dyDescent="0.25">
      <c r="A3138" s="5">
        <v>2015</v>
      </c>
      <c r="B3138" s="5" t="s">
        <v>42</v>
      </c>
      <c r="C3138" s="5" t="s">
        <v>222</v>
      </c>
      <c r="D3138" s="5" t="s">
        <v>1113</v>
      </c>
      <c r="E3138" s="5">
        <v>5.6193605951146098E-3</v>
      </c>
      <c r="F3138" s="5"/>
      <c r="G3138" s="5"/>
      <c r="H3138" s="5"/>
      <c r="I3138" s="5"/>
    </row>
    <row r="3139" spans="1:9" ht="15.75" customHeight="1" x14ac:dyDescent="0.25">
      <c r="A3139" s="5">
        <v>2015</v>
      </c>
      <c r="B3139" s="5" t="s">
        <v>34</v>
      </c>
      <c r="C3139" s="5" t="s">
        <v>222</v>
      </c>
      <c r="D3139" s="5" t="s">
        <v>1113</v>
      </c>
      <c r="E3139" s="5">
        <v>2.5691488143204201E-4</v>
      </c>
      <c r="F3139" s="5"/>
      <c r="G3139" s="5"/>
      <c r="H3139" s="5"/>
      <c r="I3139" s="5"/>
    </row>
    <row r="3140" spans="1:9" ht="15.75" customHeight="1" x14ac:dyDescent="0.25">
      <c r="A3140" s="5">
        <v>2015</v>
      </c>
      <c r="B3140" s="5" t="s">
        <v>36</v>
      </c>
      <c r="C3140" s="5" t="s">
        <v>222</v>
      </c>
      <c r="D3140" s="5" t="s">
        <v>1113</v>
      </c>
      <c r="E3140" s="5">
        <v>6.1958242342646103E-3</v>
      </c>
      <c r="F3140" s="5"/>
      <c r="G3140" s="5"/>
      <c r="H3140" s="5"/>
      <c r="I3140" s="5"/>
    </row>
    <row r="3141" spans="1:9" ht="15.75" customHeight="1" x14ac:dyDescent="0.25">
      <c r="A3141" s="5">
        <v>2015</v>
      </c>
      <c r="B3141" s="5" t="s">
        <v>39</v>
      </c>
      <c r="C3141" s="5" t="s">
        <v>222</v>
      </c>
      <c r="D3141" s="5" t="s">
        <v>1113</v>
      </c>
      <c r="E3141" s="5">
        <v>2.7239936751383802E-3</v>
      </c>
      <c r="F3141" s="5"/>
      <c r="G3141" s="5"/>
      <c r="H3141" s="5"/>
      <c r="I3141" s="5"/>
    </row>
    <row r="3142" spans="1:9" ht="15.75" customHeight="1" x14ac:dyDescent="0.25">
      <c r="A3142" s="5">
        <v>2015</v>
      </c>
      <c r="B3142" s="5" t="s">
        <v>45</v>
      </c>
      <c r="C3142" s="5" t="s">
        <v>222</v>
      </c>
      <c r="D3142" s="5" t="s">
        <v>1113</v>
      </c>
      <c r="E3142" s="5">
        <v>6.6490499223890802E-4</v>
      </c>
      <c r="F3142" s="5"/>
      <c r="G3142" s="5"/>
      <c r="H3142" s="5"/>
      <c r="I3142" s="5"/>
    </row>
    <row r="3143" spans="1:9" ht="15.75" customHeight="1" x14ac:dyDescent="0.25">
      <c r="A3143" s="5">
        <v>2015</v>
      </c>
      <c r="B3143" s="5" t="s">
        <v>47</v>
      </c>
      <c r="C3143" s="5" t="s">
        <v>222</v>
      </c>
      <c r="D3143" s="5" t="s">
        <v>1113</v>
      </c>
      <c r="E3143" s="5">
        <v>8.3311754609751796E-3</v>
      </c>
      <c r="F3143" s="5"/>
      <c r="G3143" s="5"/>
      <c r="H3143" s="5"/>
      <c r="I3143" s="5"/>
    </row>
    <row r="3144" spans="1:9" ht="15.75" customHeight="1" x14ac:dyDescent="0.25">
      <c r="A3144" s="5">
        <v>2015</v>
      </c>
      <c r="B3144" s="5" t="s">
        <v>50</v>
      </c>
      <c r="C3144" s="5" t="s">
        <v>222</v>
      </c>
      <c r="D3144" s="5" t="s">
        <v>1113</v>
      </c>
      <c r="E3144" s="5">
        <v>0.20059890744481901</v>
      </c>
      <c r="F3144" s="5"/>
      <c r="G3144" s="5"/>
      <c r="H3144" s="5"/>
      <c r="I3144" s="5"/>
    </row>
    <row r="3145" spans="1:9" ht="15.75" customHeight="1" x14ac:dyDescent="0.25">
      <c r="A3145" s="5">
        <v>2015</v>
      </c>
      <c r="B3145" s="5" t="s">
        <v>57</v>
      </c>
      <c r="C3145" s="5" t="s">
        <v>222</v>
      </c>
      <c r="D3145" s="5" t="s">
        <v>1113</v>
      </c>
      <c r="E3145" s="5">
        <v>3.89431925240669E-4</v>
      </c>
      <c r="F3145" s="5"/>
      <c r="G3145" s="5"/>
      <c r="H3145" s="5"/>
      <c r="I3145" s="5"/>
    </row>
    <row r="3146" spans="1:9" ht="15.75" customHeight="1" x14ac:dyDescent="0.25">
      <c r="A3146" s="5">
        <v>2015</v>
      </c>
      <c r="B3146" s="5" t="s">
        <v>54</v>
      </c>
      <c r="C3146" s="5" t="s">
        <v>222</v>
      </c>
      <c r="D3146" s="5" t="s">
        <v>1113</v>
      </c>
      <c r="E3146" s="40">
        <v>5.6544471647006999E-5</v>
      </c>
      <c r="F3146" s="5"/>
      <c r="G3146" s="5"/>
      <c r="H3146" s="5"/>
      <c r="I3146" s="5"/>
    </row>
    <row r="3147" spans="1:9" ht="15.75" customHeight="1" x14ac:dyDescent="0.25">
      <c r="A3147" s="5">
        <v>2015</v>
      </c>
      <c r="B3147" s="5" t="s">
        <v>60</v>
      </c>
      <c r="C3147" s="5" t="s">
        <v>222</v>
      </c>
      <c r="D3147" s="5" t="s">
        <v>1113</v>
      </c>
      <c r="E3147" s="5">
        <v>2.9428062818298201E-2</v>
      </c>
      <c r="F3147" s="5"/>
      <c r="G3147" s="5"/>
      <c r="H3147" s="5"/>
      <c r="I3147" s="5"/>
    </row>
    <row r="3148" spans="1:9" ht="15.75" customHeight="1" x14ac:dyDescent="0.25">
      <c r="A3148" s="5">
        <v>2015</v>
      </c>
      <c r="B3148" s="5" t="s">
        <v>62</v>
      </c>
      <c r="C3148" s="5" t="s">
        <v>222</v>
      </c>
      <c r="D3148" s="5" t="s">
        <v>1113</v>
      </c>
      <c r="E3148" s="5">
        <v>1.2033823453080901E-3</v>
      </c>
      <c r="F3148" s="5"/>
      <c r="G3148" s="5"/>
      <c r="H3148" s="5"/>
      <c r="I3148" s="5"/>
    </row>
    <row r="3149" spans="1:9" ht="15.75" customHeight="1" x14ac:dyDescent="0.25">
      <c r="A3149" s="5">
        <v>2015</v>
      </c>
      <c r="B3149" s="5" t="s">
        <v>66</v>
      </c>
      <c r="C3149" s="5" t="s">
        <v>222</v>
      </c>
      <c r="D3149" s="5" t="s">
        <v>1113</v>
      </c>
      <c r="E3149" s="5">
        <v>6.8317320615563404E-4</v>
      </c>
      <c r="F3149" s="5"/>
      <c r="G3149" s="5"/>
      <c r="H3149" s="5"/>
      <c r="I3149" s="5"/>
    </row>
    <row r="3150" spans="1:9" ht="15.75" customHeight="1" x14ac:dyDescent="0.25">
      <c r="A3150" s="5">
        <v>2015</v>
      </c>
      <c r="B3150" s="5" t="s">
        <v>64</v>
      </c>
      <c r="C3150" s="5" t="s">
        <v>222</v>
      </c>
      <c r="D3150" s="5" t="s">
        <v>1113</v>
      </c>
      <c r="E3150" s="5">
        <v>1.4716061210695399E-3</v>
      </c>
      <c r="F3150" s="5"/>
      <c r="G3150" s="5"/>
      <c r="H3150" s="5"/>
      <c r="I3150" s="5"/>
    </row>
    <row r="3151" spans="1:9" ht="15.75" customHeight="1" x14ac:dyDescent="0.25">
      <c r="A3151" s="5">
        <v>2015</v>
      </c>
      <c r="B3151" s="5" t="s">
        <v>87</v>
      </c>
      <c r="C3151" s="5" t="s">
        <v>222</v>
      </c>
      <c r="D3151" s="5" t="s">
        <v>1113</v>
      </c>
      <c r="E3151" s="5">
        <v>2.1573890720704201E-4</v>
      </c>
      <c r="F3151" s="5"/>
      <c r="G3151" s="5"/>
      <c r="H3151" s="5"/>
      <c r="I3151" s="5"/>
    </row>
    <row r="3152" spans="1:9" ht="15.75" customHeight="1" x14ac:dyDescent="0.25">
      <c r="A3152" s="5">
        <v>2015</v>
      </c>
      <c r="B3152" s="5" t="s">
        <v>90</v>
      </c>
      <c r="C3152" s="5" t="s">
        <v>222</v>
      </c>
      <c r="D3152" s="5" t="s">
        <v>1113</v>
      </c>
      <c r="E3152" s="5">
        <v>3.5550524225246499E-4</v>
      </c>
      <c r="F3152" s="5"/>
      <c r="G3152" s="5"/>
      <c r="H3152" s="5"/>
      <c r="I3152" s="5"/>
    </row>
    <row r="3153" spans="1:9" ht="15.75" customHeight="1" x14ac:dyDescent="0.25">
      <c r="A3153" s="5">
        <v>2015</v>
      </c>
      <c r="B3153" s="5" t="s">
        <v>72</v>
      </c>
      <c r="C3153" s="5" t="s">
        <v>222</v>
      </c>
      <c r="D3153" s="5" t="s">
        <v>1113</v>
      </c>
      <c r="E3153" s="5">
        <v>3.3367617648022499E-2</v>
      </c>
      <c r="F3153" s="5"/>
      <c r="G3153" s="5"/>
      <c r="H3153" s="5"/>
      <c r="I3153" s="5"/>
    </row>
    <row r="3154" spans="1:9" ht="15.75" customHeight="1" x14ac:dyDescent="0.25">
      <c r="A3154" s="5">
        <v>2015</v>
      </c>
      <c r="B3154" s="5" t="s">
        <v>79</v>
      </c>
      <c r="C3154" s="5" t="s">
        <v>222</v>
      </c>
      <c r="D3154" s="5" t="s">
        <v>1113</v>
      </c>
      <c r="E3154" s="5">
        <v>1.54491095405602E-2</v>
      </c>
      <c r="F3154" s="5"/>
      <c r="G3154" s="5"/>
      <c r="H3154" s="5"/>
      <c r="I3154" s="5"/>
    </row>
    <row r="3155" spans="1:9" ht="15.75" customHeight="1" x14ac:dyDescent="0.25">
      <c r="A3155" s="5">
        <v>2015</v>
      </c>
      <c r="B3155" s="5" t="s">
        <v>82</v>
      </c>
      <c r="C3155" s="5" t="s">
        <v>222</v>
      </c>
      <c r="D3155" s="5" t="s">
        <v>1113</v>
      </c>
      <c r="E3155" s="40">
        <v>1.8268213916725302E-5</v>
      </c>
      <c r="F3155" s="5"/>
      <c r="G3155" s="5"/>
      <c r="H3155" s="5"/>
      <c r="I3155" s="5"/>
    </row>
    <row r="3156" spans="1:9" ht="15.75" customHeight="1" x14ac:dyDescent="0.25">
      <c r="A3156" s="5">
        <v>2015</v>
      </c>
      <c r="B3156" s="5" t="s">
        <v>74</v>
      </c>
      <c r="C3156" s="5" t="s">
        <v>222</v>
      </c>
      <c r="D3156" s="5" t="s">
        <v>1113</v>
      </c>
      <c r="E3156" s="40">
        <v>1.4498582473591501E-5</v>
      </c>
      <c r="F3156" s="5"/>
      <c r="G3156" s="5"/>
      <c r="H3156" s="5"/>
      <c r="I3156" s="5"/>
    </row>
    <row r="3157" spans="1:9" ht="15.75" customHeight="1" x14ac:dyDescent="0.25">
      <c r="A3157" s="5">
        <v>2015</v>
      </c>
      <c r="B3157" s="5" t="s">
        <v>85</v>
      </c>
      <c r="C3157" s="5" t="s">
        <v>222</v>
      </c>
      <c r="D3157" s="5" t="s">
        <v>1113</v>
      </c>
      <c r="E3157" s="5">
        <v>1.6035432215792201E-3</v>
      </c>
      <c r="F3157" s="5"/>
      <c r="G3157" s="5"/>
      <c r="H3157" s="5"/>
      <c r="I3157" s="5"/>
    </row>
    <row r="3158" spans="1:9" ht="15.75" customHeight="1" x14ac:dyDescent="0.25">
      <c r="A3158" s="5">
        <v>2015</v>
      </c>
      <c r="B3158" s="5" t="s">
        <v>93</v>
      </c>
      <c r="C3158" s="5" t="s">
        <v>222</v>
      </c>
      <c r="D3158" s="5" t="s">
        <v>1113</v>
      </c>
      <c r="E3158" s="5">
        <v>2.2678682705191901E-3</v>
      </c>
      <c r="F3158" s="5"/>
      <c r="G3158" s="5"/>
      <c r="H3158" s="5"/>
      <c r="I3158" s="5"/>
    </row>
    <row r="3159" spans="1:9" ht="15.75" customHeight="1" x14ac:dyDescent="0.25">
      <c r="A3159" s="5">
        <v>2015</v>
      </c>
      <c r="B3159" s="5" t="s">
        <v>95</v>
      </c>
      <c r="C3159" s="5" t="s">
        <v>222</v>
      </c>
      <c r="D3159" s="5" t="s">
        <v>1113</v>
      </c>
      <c r="E3159" s="5">
        <v>1.3936037473616201E-3</v>
      </c>
      <c r="F3159" s="5"/>
      <c r="G3159" s="5"/>
      <c r="H3159" s="5"/>
      <c r="I3159" s="5"/>
    </row>
    <row r="3160" spans="1:9" ht="15.75" customHeight="1" x14ac:dyDescent="0.25">
      <c r="A3160" s="5">
        <v>2015</v>
      </c>
      <c r="B3160" s="5" t="s">
        <v>98</v>
      </c>
      <c r="C3160" s="5" t="s">
        <v>222</v>
      </c>
      <c r="D3160" s="5" t="s">
        <v>1113</v>
      </c>
      <c r="E3160" s="40">
        <v>6.6403507729049296E-5</v>
      </c>
      <c r="F3160" s="5"/>
      <c r="G3160" s="5"/>
      <c r="H3160" s="5"/>
      <c r="I3160" s="5"/>
    </row>
    <row r="3161" spans="1:9" ht="15.75" customHeight="1" x14ac:dyDescent="0.25">
      <c r="A3161" s="5">
        <v>2015</v>
      </c>
      <c r="B3161" s="5" t="s">
        <v>101</v>
      </c>
      <c r="C3161" s="5" t="s">
        <v>222</v>
      </c>
      <c r="D3161" s="5" t="s">
        <v>1113</v>
      </c>
      <c r="E3161" s="5">
        <v>5.2542862884295805E-4</v>
      </c>
      <c r="F3161" s="5"/>
      <c r="G3161" s="5"/>
      <c r="H3161" s="5"/>
      <c r="I3161" s="5"/>
    </row>
    <row r="3162" spans="1:9" ht="15.75" customHeight="1" x14ac:dyDescent="0.25">
      <c r="A3162" s="5">
        <v>2015</v>
      </c>
      <c r="B3162" s="5" t="s">
        <v>104</v>
      </c>
      <c r="C3162" s="5" t="s">
        <v>222</v>
      </c>
      <c r="D3162" s="5" t="s">
        <v>1113</v>
      </c>
      <c r="E3162" s="40">
        <v>5.1904925255457697E-5</v>
      </c>
      <c r="F3162" s="5"/>
      <c r="G3162" s="5"/>
      <c r="H3162" s="5"/>
      <c r="I3162" s="5"/>
    </row>
    <row r="3163" spans="1:9" ht="15.75" customHeight="1" x14ac:dyDescent="0.25">
      <c r="A3163" s="5">
        <v>2015</v>
      </c>
      <c r="B3163" s="5" t="s">
        <v>106</v>
      </c>
      <c r="C3163" s="5" t="s">
        <v>222</v>
      </c>
      <c r="D3163" s="5" t="s">
        <v>1113</v>
      </c>
      <c r="E3163" s="5">
        <v>1.8262414483735899E-3</v>
      </c>
      <c r="F3163" s="5"/>
      <c r="G3163" s="5"/>
      <c r="H3163" s="5"/>
      <c r="I3163" s="5"/>
    </row>
    <row r="3164" spans="1:9" ht="15.75" customHeight="1" x14ac:dyDescent="0.25">
      <c r="A3164" s="5">
        <v>2015</v>
      </c>
      <c r="B3164" s="5" t="s">
        <v>109</v>
      </c>
      <c r="C3164" s="5" t="s">
        <v>222</v>
      </c>
      <c r="D3164" s="5" t="s">
        <v>1113</v>
      </c>
      <c r="E3164" s="5">
        <v>8.1603821594362705E-3</v>
      </c>
      <c r="F3164" s="5"/>
      <c r="G3164" s="5"/>
      <c r="H3164" s="5"/>
      <c r="I3164" s="5"/>
    </row>
    <row r="3165" spans="1:9" ht="15.75" customHeight="1" x14ac:dyDescent="0.25">
      <c r="A3165" s="5">
        <v>2015</v>
      </c>
      <c r="B3165" s="5" t="s">
        <v>112</v>
      </c>
      <c r="C3165" s="5" t="s">
        <v>222</v>
      </c>
      <c r="D3165" s="5" t="s">
        <v>1113</v>
      </c>
      <c r="E3165" s="5">
        <v>0.27855952523521699</v>
      </c>
      <c r="F3165" s="5"/>
      <c r="G3165" s="5"/>
      <c r="H3165" s="5"/>
      <c r="I3165" s="5"/>
    </row>
    <row r="3166" spans="1:9" ht="15.75" customHeight="1" x14ac:dyDescent="0.25">
      <c r="A3166" s="5">
        <v>2015</v>
      </c>
      <c r="B3166" s="5" t="s">
        <v>114</v>
      </c>
      <c r="C3166" s="5" t="s">
        <v>222</v>
      </c>
      <c r="D3166" s="5" t="s">
        <v>1113</v>
      </c>
      <c r="E3166" s="5">
        <v>0.32941359323298902</v>
      </c>
      <c r="F3166" s="5"/>
      <c r="G3166" s="5"/>
      <c r="H3166" s="5"/>
      <c r="I3166" s="5"/>
    </row>
    <row r="3167" spans="1:9" ht="15.75" customHeight="1" x14ac:dyDescent="0.25">
      <c r="A3167" s="5">
        <v>2015</v>
      </c>
      <c r="B3167" s="5" t="s">
        <v>117</v>
      </c>
      <c r="C3167" s="5" t="s">
        <v>222</v>
      </c>
      <c r="D3167" s="5" t="s">
        <v>1113</v>
      </c>
      <c r="E3167" s="40">
        <v>7.3362827316373198E-5</v>
      </c>
      <c r="F3167" s="5"/>
      <c r="G3167" s="5"/>
      <c r="H3167" s="5"/>
      <c r="I3167" s="5"/>
    </row>
    <row r="3168" spans="1:9" ht="15.75" customHeight="1" x14ac:dyDescent="0.25">
      <c r="A3168" s="5">
        <v>2015</v>
      </c>
      <c r="B3168" s="5" t="s">
        <v>122</v>
      </c>
      <c r="C3168" s="5" t="s">
        <v>222</v>
      </c>
      <c r="D3168" s="5" t="s">
        <v>1113</v>
      </c>
      <c r="E3168" s="5">
        <v>4.5060144469675198E-2</v>
      </c>
      <c r="F3168" s="5"/>
      <c r="G3168" s="5"/>
      <c r="H3168" s="5"/>
      <c r="I3168" s="5"/>
    </row>
    <row r="3169" spans="1:9" ht="15.75" customHeight="1" x14ac:dyDescent="0.25">
      <c r="A3169" s="5">
        <v>2015</v>
      </c>
      <c r="B3169" s="5" t="s">
        <v>124</v>
      </c>
      <c r="C3169" s="5" t="s">
        <v>222</v>
      </c>
      <c r="D3169" s="5" t="s">
        <v>1113</v>
      </c>
      <c r="E3169" s="40">
        <v>4.3785719070246497E-5</v>
      </c>
      <c r="F3169" s="5"/>
      <c r="G3169" s="5"/>
      <c r="H3169" s="5"/>
      <c r="I3169" s="5"/>
    </row>
    <row r="3170" spans="1:9" ht="15.75" customHeight="1" x14ac:dyDescent="0.25">
      <c r="A3170" s="5">
        <v>2015</v>
      </c>
      <c r="B3170" s="5" t="s">
        <v>130</v>
      </c>
      <c r="C3170" s="5" t="s">
        <v>222</v>
      </c>
      <c r="D3170" s="5" t="s">
        <v>1113</v>
      </c>
      <c r="E3170" s="5">
        <v>6.1502986852975301E-4</v>
      </c>
      <c r="F3170" s="5"/>
      <c r="G3170" s="5"/>
      <c r="H3170" s="5"/>
      <c r="I3170" s="5"/>
    </row>
    <row r="3171" spans="1:9" ht="15.75" customHeight="1" x14ac:dyDescent="0.25">
      <c r="A3171" s="5">
        <v>2015</v>
      </c>
      <c r="B3171" s="5" t="s">
        <v>127</v>
      </c>
      <c r="C3171" s="5" t="s">
        <v>222</v>
      </c>
      <c r="D3171" s="5" t="s">
        <v>1113</v>
      </c>
      <c r="E3171" s="5">
        <v>1.6122713682283199E-2</v>
      </c>
      <c r="F3171" s="5"/>
      <c r="G3171" s="5"/>
      <c r="H3171" s="5"/>
      <c r="I3171" s="5"/>
    </row>
    <row r="3172" spans="1:9" ht="15.75" customHeight="1" x14ac:dyDescent="0.25">
      <c r="A3172" s="5">
        <v>2015</v>
      </c>
      <c r="B3172" s="5" t="s">
        <v>132</v>
      </c>
      <c r="C3172" s="5" t="s">
        <v>222</v>
      </c>
      <c r="D3172" s="5" t="s">
        <v>1113</v>
      </c>
      <c r="E3172" s="40">
        <v>7.3942770615316897E-5</v>
      </c>
      <c r="F3172" s="5"/>
      <c r="G3172" s="5"/>
      <c r="H3172" s="5"/>
      <c r="I3172" s="5"/>
    </row>
    <row r="3173" spans="1:9" ht="15.75" customHeight="1" x14ac:dyDescent="0.25">
      <c r="A3173" s="5">
        <v>2015</v>
      </c>
      <c r="B3173" s="5" t="s">
        <v>3</v>
      </c>
      <c r="C3173" s="5" t="s">
        <v>222</v>
      </c>
      <c r="D3173" s="5" t="s">
        <v>1115</v>
      </c>
      <c r="E3173" s="5">
        <v>0.101894715241863</v>
      </c>
      <c r="F3173" s="5"/>
      <c r="G3173" s="5"/>
      <c r="H3173" s="5"/>
      <c r="I3173" s="5"/>
    </row>
    <row r="3174" spans="1:9" ht="15.75" customHeight="1" x14ac:dyDescent="0.25">
      <c r="A3174" s="5">
        <v>2015</v>
      </c>
      <c r="B3174" s="5" t="s">
        <v>12</v>
      </c>
      <c r="C3174" s="5" t="s">
        <v>222</v>
      </c>
      <c r="D3174" s="5" t="s">
        <v>1115</v>
      </c>
      <c r="E3174" s="5">
        <v>3.3471522504342597E-4</v>
      </c>
      <c r="F3174" s="5"/>
      <c r="G3174" s="5"/>
      <c r="H3174" s="5"/>
      <c r="I3174" s="5"/>
    </row>
    <row r="3175" spans="1:9" ht="15.75" customHeight="1" x14ac:dyDescent="0.25">
      <c r="A3175" s="5">
        <v>2015</v>
      </c>
      <c r="B3175" s="5" t="s">
        <v>8</v>
      </c>
      <c r="C3175" s="5" t="s">
        <v>222</v>
      </c>
      <c r="D3175" s="5" t="s">
        <v>1115</v>
      </c>
      <c r="E3175" s="40">
        <v>2.5229790832419099E-6</v>
      </c>
      <c r="F3175" s="5"/>
      <c r="G3175" s="5"/>
      <c r="H3175" s="5"/>
      <c r="I3175" s="5"/>
    </row>
    <row r="3176" spans="1:9" ht="15.75" customHeight="1" x14ac:dyDescent="0.25">
      <c r="A3176" s="5">
        <v>2015</v>
      </c>
      <c r="B3176" s="5" t="s">
        <v>15</v>
      </c>
      <c r="C3176" s="5" t="s">
        <v>222</v>
      </c>
      <c r="D3176" s="5" t="s">
        <v>1115</v>
      </c>
      <c r="E3176" s="5">
        <v>4.7558155719109999E-4</v>
      </c>
      <c r="F3176" s="5"/>
      <c r="G3176" s="5"/>
      <c r="H3176" s="5"/>
      <c r="I3176" s="5"/>
    </row>
    <row r="3177" spans="1:9" ht="15.75" customHeight="1" x14ac:dyDescent="0.25">
      <c r="A3177" s="5">
        <v>2015</v>
      </c>
      <c r="B3177" s="5" t="s">
        <v>17</v>
      </c>
      <c r="C3177" s="5" t="s">
        <v>222</v>
      </c>
      <c r="D3177" s="5" t="s">
        <v>1115</v>
      </c>
      <c r="E3177" s="5">
        <v>9.09214382158164E-2</v>
      </c>
      <c r="F3177" s="5"/>
      <c r="G3177" s="5"/>
      <c r="H3177" s="5"/>
      <c r="I3177" s="5"/>
    </row>
    <row r="3178" spans="1:9" ht="15.75" customHeight="1" x14ac:dyDescent="0.25">
      <c r="A3178" s="5">
        <v>2015</v>
      </c>
      <c r="B3178" s="5" t="s">
        <v>26</v>
      </c>
      <c r="C3178" s="5" t="s">
        <v>222</v>
      </c>
      <c r="D3178" s="5" t="s">
        <v>1115</v>
      </c>
      <c r="E3178" s="40">
        <v>3.8265182762502303E-5</v>
      </c>
      <c r="F3178" s="5"/>
      <c r="G3178" s="5"/>
      <c r="H3178" s="5"/>
      <c r="I3178" s="5"/>
    </row>
    <row r="3179" spans="1:9" ht="15.75" customHeight="1" x14ac:dyDescent="0.25">
      <c r="A3179" s="5">
        <v>2015</v>
      </c>
      <c r="B3179" s="5" t="s">
        <v>28</v>
      </c>
      <c r="C3179" s="5" t="s">
        <v>222</v>
      </c>
      <c r="D3179" s="5" t="s">
        <v>1115</v>
      </c>
      <c r="E3179" s="40">
        <v>4.2890644415112402E-5</v>
      </c>
      <c r="F3179" s="5"/>
      <c r="G3179" s="5"/>
      <c r="H3179" s="5"/>
      <c r="I3179" s="5"/>
    </row>
    <row r="3180" spans="1:9" ht="15.75" customHeight="1" x14ac:dyDescent="0.25">
      <c r="A3180" s="5">
        <v>2015</v>
      </c>
      <c r="B3180" s="5" t="s">
        <v>42</v>
      </c>
      <c r="C3180" s="5" t="s">
        <v>222</v>
      </c>
      <c r="D3180" s="5" t="s">
        <v>1115</v>
      </c>
      <c r="E3180" s="5">
        <v>1.5726569618874499E-4</v>
      </c>
      <c r="F3180" s="5"/>
      <c r="G3180" s="5"/>
      <c r="H3180" s="5"/>
      <c r="I3180" s="5"/>
    </row>
    <row r="3181" spans="1:9" ht="15.75" customHeight="1" x14ac:dyDescent="0.25">
      <c r="A3181" s="5">
        <v>2015</v>
      </c>
      <c r="B3181" s="5" t="s">
        <v>36</v>
      </c>
      <c r="C3181" s="5" t="s">
        <v>222</v>
      </c>
      <c r="D3181" s="5" t="s">
        <v>1115</v>
      </c>
      <c r="E3181" s="5">
        <v>0.354216171370831</v>
      </c>
      <c r="F3181" s="5"/>
      <c r="G3181" s="5"/>
      <c r="H3181" s="5"/>
      <c r="I3181" s="5"/>
    </row>
    <row r="3182" spans="1:9" ht="15.75" customHeight="1" x14ac:dyDescent="0.25">
      <c r="A3182" s="5">
        <v>2015</v>
      </c>
      <c r="B3182" s="5" t="s">
        <v>39</v>
      </c>
      <c r="C3182" s="5" t="s">
        <v>222</v>
      </c>
      <c r="D3182" s="5" t="s">
        <v>1115</v>
      </c>
      <c r="E3182" s="5">
        <v>0.16245672565251501</v>
      </c>
      <c r="F3182" s="5"/>
      <c r="G3182" s="5"/>
      <c r="H3182" s="5"/>
      <c r="I3182" s="5"/>
    </row>
    <row r="3183" spans="1:9" ht="15.75" customHeight="1" x14ac:dyDescent="0.25">
      <c r="A3183" s="5">
        <v>2015</v>
      </c>
      <c r="B3183" s="5" t="s">
        <v>45</v>
      </c>
      <c r="C3183" s="5" t="s">
        <v>222</v>
      </c>
      <c r="D3183" s="5" t="s">
        <v>1115</v>
      </c>
      <c r="E3183" s="40">
        <v>1.34558884439568E-5</v>
      </c>
      <c r="F3183" s="5"/>
      <c r="G3183" s="5"/>
      <c r="H3183" s="5"/>
      <c r="I3183" s="5"/>
    </row>
    <row r="3184" spans="1:9" ht="15.75" customHeight="1" x14ac:dyDescent="0.25">
      <c r="A3184" s="5">
        <v>2015</v>
      </c>
      <c r="B3184" s="5" t="s">
        <v>47</v>
      </c>
      <c r="C3184" s="5" t="s">
        <v>222</v>
      </c>
      <c r="D3184" s="5" t="s">
        <v>1115</v>
      </c>
      <c r="E3184" s="5">
        <v>3.08308043972161E-3</v>
      </c>
      <c r="F3184" s="5"/>
      <c r="G3184" s="5"/>
      <c r="H3184" s="5"/>
      <c r="I3184" s="5"/>
    </row>
    <row r="3185" spans="1:9" ht="15.75" customHeight="1" x14ac:dyDescent="0.25">
      <c r="A3185" s="5">
        <v>2015</v>
      </c>
      <c r="B3185" s="5" t="s">
        <v>50</v>
      </c>
      <c r="C3185" s="5" t="s">
        <v>222</v>
      </c>
      <c r="D3185" s="5" t="s">
        <v>1115</v>
      </c>
      <c r="E3185" s="5">
        <v>1.70301088118828E-4</v>
      </c>
      <c r="F3185" s="5"/>
      <c r="G3185" s="5"/>
      <c r="H3185" s="5"/>
      <c r="I3185" s="5"/>
    </row>
    <row r="3186" spans="1:9" ht="15.75" customHeight="1" x14ac:dyDescent="0.25">
      <c r="A3186" s="5">
        <v>2015</v>
      </c>
      <c r="B3186" s="5" t="s">
        <v>57</v>
      </c>
      <c r="C3186" s="5" t="s">
        <v>222</v>
      </c>
      <c r="D3186" s="5" t="s">
        <v>1115</v>
      </c>
      <c r="E3186" s="40">
        <v>4.1208658359617801E-5</v>
      </c>
      <c r="F3186" s="5"/>
      <c r="G3186" s="5"/>
      <c r="H3186" s="5"/>
      <c r="I3186" s="5"/>
    </row>
    <row r="3187" spans="1:9" ht="15.75" customHeight="1" x14ac:dyDescent="0.25">
      <c r="A3187" s="5">
        <v>2015</v>
      </c>
      <c r="B3187" s="5" t="s">
        <v>60</v>
      </c>
      <c r="C3187" s="5" t="s">
        <v>222</v>
      </c>
      <c r="D3187" s="5" t="s">
        <v>1115</v>
      </c>
      <c r="E3187" s="5">
        <v>1.4052993493657399E-2</v>
      </c>
      <c r="F3187" s="5"/>
      <c r="G3187" s="5"/>
      <c r="H3187" s="5"/>
      <c r="I3187" s="5"/>
    </row>
    <row r="3188" spans="1:9" ht="15.75" customHeight="1" x14ac:dyDescent="0.25">
      <c r="A3188" s="5">
        <v>2015</v>
      </c>
      <c r="B3188" s="5" t="s">
        <v>62</v>
      </c>
      <c r="C3188" s="5" t="s">
        <v>222</v>
      </c>
      <c r="D3188" s="5" t="s">
        <v>1115</v>
      </c>
      <c r="E3188" s="40">
        <v>3.4901210651513001E-5</v>
      </c>
      <c r="F3188" s="5"/>
      <c r="G3188" s="5"/>
      <c r="H3188" s="5"/>
      <c r="I3188" s="5"/>
    </row>
    <row r="3189" spans="1:9" ht="15.75" customHeight="1" x14ac:dyDescent="0.25">
      <c r="A3189" s="5">
        <v>2015</v>
      </c>
      <c r="B3189" s="5" t="s">
        <v>66</v>
      </c>
      <c r="C3189" s="5" t="s">
        <v>222</v>
      </c>
      <c r="D3189" s="5" t="s">
        <v>1115</v>
      </c>
      <c r="E3189" s="40">
        <v>3.3639721109892101E-6</v>
      </c>
      <c r="F3189" s="5"/>
      <c r="G3189" s="5"/>
      <c r="H3189" s="5"/>
      <c r="I3189" s="5"/>
    </row>
    <row r="3190" spans="1:9" ht="15.75" customHeight="1" x14ac:dyDescent="0.25">
      <c r="A3190" s="5">
        <v>2015</v>
      </c>
      <c r="B3190" s="5" t="s">
        <v>64</v>
      </c>
      <c r="C3190" s="5" t="s">
        <v>222</v>
      </c>
      <c r="D3190" s="5" t="s">
        <v>1115</v>
      </c>
      <c r="E3190" s="5">
        <v>1.5726569618874499E-4</v>
      </c>
      <c r="F3190" s="5"/>
      <c r="G3190" s="5"/>
      <c r="H3190" s="5"/>
      <c r="I3190" s="5"/>
    </row>
    <row r="3191" spans="1:9" ht="15.75" customHeight="1" x14ac:dyDescent="0.25">
      <c r="A3191" s="5">
        <v>2015</v>
      </c>
      <c r="B3191" s="5" t="s">
        <v>87</v>
      </c>
      <c r="C3191" s="5" t="s">
        <v>222</v>
      </c>
      <c r="D3191" s="5" t="s">
        <v>1115</v>
      </c>
      <c r="E3191" s="5">
        <v>2.5061592226869602E-4</v>
      </c>
      <c r="F3191" s="5"/>
      <c r="G3191" s="5"/>
      <c r="H3191" s="5"/>
      <c r="I3191" s="5"/>
    </row>
    <row r="3192" spans="1:9" ht="15.75" customHeight="1" x14ac:dyDescent="0.25">
      <c r="A3192" s="5">
        <v>2015</v>
      </c>
      <c r="B3192" s="5" t="s">
        <v>72</v>
      </c>
      <c r="C3192" s="5" t="s">
        <v>222</v>
      </c>
      <c r="D3192" s="5" t="s">
        <v>1115</v>
      </c>
      <c r="E3192" s="40">
        <v>6.2233484053300398E-5</v>
      </c>
      <c r="F3192" s="5"/>
      <c r="G3192" s="5"/>
      <c r="H3192" s="5"/>
      <c r="I3192" s="5"/>
    </row>
    <row r="3193" spans="1:9" ht="15.75" customHeight="1" x14ac:dyDescent="0.25">
      <c r="A3193" s="5">
        <v>2015</v>
      </c>
      <c r="B3193" s="5" t="s">
        <v>79</v>
      </c>
      <c r="C3193" s="5" t="s">
        <v>222</v>
      </c>
      <c r="D3193" s="5" t="s">
        <v>1115</v>
      </c>
      <c r="E3193" s="5">
        <v>1.6231165435522899E-4</v>
      </c>
      <c r="F3193" s="5"/>
      <c r="G3193" s="5"/>
      <c r="H3193" s="5"/>
      <c r="I3193" s="5"/>
    </row>
    <row r="3194" spans="1:9" ht="15.75" customHeight="1" x14ac:dyDescent="0.25">
      <c r="A3194" s="5">
        <v>2015</v>
      </c>
      <c r="B3194" s="5" t="s">
        <v>85</v>
      </c>
      <c r="C3194" s="5" t="s">
        <v>222</v>
      </c>
      <c r="D3194" s="5" t="s">
        <v>1115</v>
      </c>
      <c r="E3194" s="5">
        <v>1.6361519354823699E-3</v>
      </c>
      <c r="F3194" s="5"/>
      <c r="G3194" s="5"/>
      <c r="H3194" s="5"/>
      <c r="I3194" s="5"/>
    </row>
    <row r="3195" spans="1:9" ht="15.75" customHeight="1" x14ac:dyDescent="0.25">
      <c r="A3195" s="5">
        <v>2015</v>
      </c>
      <c r="B3195" s="5" t="s">
        <v>93</v>
      </c>
      <c r="C3195" s="5" t="s">
        <v>222</v>
      </c>
      <c r="D3195" s="5" t="s">
        <v>1115</v>
      </c>
      <c r="E3195" s="5">
        <v>2.73802100043689E-2</v>
      </c>
      <c r="F3195" s="5"/>
      <c r="G3195" s="5"/>
      <c r="H3195" s="5"/>
      <c r="I3195" s="5"/>
    </row>
    <row r="3196" spans="1:9" ht="15.75" customHeight="1" x14ac:dyDescent="0.25">
      <c r="A3196" s="5">
        <v>2015</v>
      </c>
      <c r="B3196" s="5" t="s">
        <v>95</v>
      </c>
      <c r="C3196" s="5" t="s">
        <v>222</v>
      </c>
      <c r="D3196" s="5" t="s">
        <v>1115</v>
      </c>
      <c r="E3196" s="40">
        <v>1.9342839638187901E-5</v>
      </c>
      <c r="F3196" s="5"/>
      <c r="G3196" s="5"/>
      <c r="H3196" s="5"/>
      <c r="I3196" s="5"/>
    </row>
    <row r="3197" spans="1:9" ht="15.75" customHeight="1" x14ac:dyDescent="0.25">
      <c r="A3197" s="5">
        <v>2015</v>
      </c>
      <c r="B3197" s="5" t="s">
        <v>98</v>
      </c>
      <c r="C3197" s="5" t="s">
        <v>222</v>
      </c>
      <c r="D3197" s="5" t="s">
        <v>1115</v>
      </c>
      <c r="E3197" s="5">
        <v>1.3203590535632601E-4</v>
      </c>
      <c r="F3197" s="5"/>
      <c r="G3197" s="5"/>
      <c r="H3197" s="5"/>
      <c r="I3197" s="5"/>
    </row>
    <row r="3198" spans="1:9" ht="15.75" customHeight="1" x14ac:dyDescent="0.25">
      <c r="A3198" s="5">
        <v>2015</v>
      </c>
      <c r="B3198" s="5" t="s">
        <v>101</v>
      </c>
      <c r="C3198" s="5" t="s">
        <v>222</v>
      </c>
      <c r="D3198" s="5" t="s">
        <v>1115</v>
      </c>
      <c r="E3198" s="5">
        <v>1.56214454904061E-3</v>
      </c>
      <c r="F3198" s="5"/>
      <c r="G3198" s="5"/>
      <c r="H3198" s="5"/>
      <c r="I3198" s="5"/>
    </row>
    <row r="3199" spans="1:9" ht="15.75" customHeight="1" x14ac:dyDescent="0.25">
      <c r="A3199" s="5">
        <v>2015</v>
      </c>
      <c r="B3199" s="5" t="s">
        <v>106</v>
      </c>
      <c r="C3199" s="5" t="s">
        <v>222</v>
      </c>
      <c r="D3199" s="5" t="s">
        <v>1115</v>
      </c>
      <c r="E3199" s="5">
        <v>2.8972209805894602E-4</v>
      </c>
      <c r="F3199" s="5"/>
      <c r="G3199" s="5"/>
      <c r="H3199" s="5"/>
      <c r="I3199" s="5"/>
    </row>
    <row r="3200" spans="1:9" ht="15.75" customHeight="1" x14ac:dyDescent="0.25">
      <c r="A3200" s="5">
        <v>2015</v>
      </c>
      <c r="B3200" s="5" t="s">
        <v>112</v>
      </c>
      <c r="C3200" s="5" t="s">
        <v>222</v>
      </c>
      <c r="D3200" s="5" t="s">
        <v>1115</v>
      </c>
      <c r="E3200" s="5">
        <v>5.8028518914563898E-4</v>
      </c>
      <c r="F3200" s="5"/>
      <c r="G3200" s="5"/>
      <c r="H3200" s="5"/>
      <c r="I3200" s="5"/>
    </row>
    <row r="3201" spans="1:9" ht="15.75" customHeight="1" x14ac:dyDescent="0.25">
      <c r="A3201" s="5">
        <v>2015</v>
      </c>
      <c r="B3201" s="5" t="s">
        <v>114</v>
      </c>
      <c r="C3201" s="5" t="s">
        <v>222</v>
      </c>
      <c r="D3201" s="5" t="s">
        <v>1115</v>
      </c>
      <c r="E3201" s="5">
        <v>7.0106019786042903E-2</v>
      </c>
      <c r="F3201" s="5"/>
      <c r="G3201" s="5"/>
      <c r="H3201" s="5"/>
      <c r="I3201" s="5"/>
    </row>
    <row r="3202" spans="1:9" ht="15.75" customHeight="1" x14ac:dyDescent="0.25">
      <c r="A3202" s="5">
        <v>2015</v>
      </c>
      <c r="B3202" s="5" t="s">
        <v>117</v>
      </c>
      <c r="C3202" s="5" t="s">
        <v>222</v>
      </c>
      <c r="D3202" s="5" t="s">
        <v>1115</v>
      </c>
      <c r="E3202" s="5">
        <v>0.13958129480127501</v>
      </c>
      <c r="F3202" s="5"/>
      <c r="G3202" s="5"/>
      <c r="H3202" s="5"/>
      <c r="I3202" s="5"/>
    </row>
    <row r="3203" spans="1:9" ht="15.75" customHeight="1" x14ac:dyDescent="0.25">
      <c r="A3203" s="5">
        <v>2015</v>
      </c>
      <c r="B3203" s="5" t="s">
        <v>122</v>
      </c>
      <c r="C3203" s="5" t="s">
        <v>222</v>
      </c>
      <c r="D3203" s="5" t="s">
        <v>1115</v>
      </c>
      <c r="E3203" s="5">
        <v>2.8131216778147299E-4</v>
      </c>
      <c r="F3203" s="5"/>
      <c r="G3203" s="5"/>
      <c r="H3203" s="5"/>
      <c r="I3203" s="5"/>
    </row>
    <row r="3204" spans="1:9" ht="15.75" customHeight="1" x14ac:dyDescent="0.25">
      <c r="A3204" s="5">
        <v>2015</v>
      </c>
      <c r="B3204" s="5" t="s">
        <v>124</v>
      </c>
      <c r="C3204" s="5" t="s">
        <v>222</v>
      </c>
      <c r="D3204" s="5" t="s">
        <v>1115</v>
      </c>
      <c r="E3204" s="40">
        <v>3.4060217623765697E-5</v>
      </c>
      <c r="F3204" s="5"/>
      <c r="G3204" s="5"/>
      <c r="H3204" s="5"/>
      <c r="I3204" s="5"/>
    </row>
    <row r="3205" spans="1:9" ht="15.75" customHeight="1" x14ac:dyDescent="0.25">
      <c r="A3205" s="5">
        <v>2015</v>
      </c>
      <c r="B3205" s="5" t="s">
        <v>130</v>
      </c>
      <c r="C3205" s="5" t="s">
        <v>222</v>
      </c>
      <c r="D3205" s="5" t="s">
        <v>1115</v>
      </c>
      <c r="E3205" s="5">
        <v>2.3051618890553498E-2</v>
      </c>
      <c r="F3205" s="5"/>
      <c r="G3205" s="5"/>
      <c r="H3205" s="5"/>
      <c r="I3205" s="5"/>
    </row>
    <row r="3206" spans="1:9" ht="15.75" customHeight="1" x14ac:dyDescent="0.25">
      <c r="A3206" s="5">
        <v>2015</v>
      </c>
      <c r="B3206" s="5" t="s">
        <v>127</v>
      </c>
      <c r="C3206" s="5" t="s">
        <v>222</v>
      </c>
      <c r="D3206" s="5" t="s">
        <v>1115</v>
      </c>
      <c r="E3206" s="5">
        <v>6.7737783419906496E-3</v>
      </c>
      <c r="F3206" s="5"/>
      <c r="G3206" s="5"/>
      <c r="H3206" s="5"/>
      <c r="I3206" s="5"/>
    </row>
    <row r="3207" spans="1:9" ht="15.75" customHeight="1" x14ac:dyDescent="0.25">
      <c r="A3207" s="5">
        <v>2015</v>
      </c>
      <c r="B3207" s="5" t="s">
        <v>3</v>
      </c>
      <c r="C3207" s="5" t="s">
        <v>654</v>
      </c>
      <c r="D3207" s="5" t="s">
        <v>1111</v>
      </c>
      <c r="E3207" s="5">
        <v>7.5675199867759599E-2</v>
      </c>
      <c r="F3207" s="5"/>
      <c r="G3207" s="5"/>
      <c r="H3207" s="5"/>
      <c r="I3207" s="5"/>
    </row>
    <row r="3208" spans="1:9" ht="15.75" customHeight="1" x14ac:dyDescent="0.25">
      <c r="A3208" s="5">
        <v>2015</v>
      </c>
      <c r="B3208" s="5" t="s">
        <v>12</v>
      </c>
      <c r="C3208" s="5" t="s">
        <v>654</v>
      </c>
      <c r="D3208" s="5" t="s">
        <v>1111</v>
      </c>
      <c r="E3208" s="5">
        <v>1.3908095345256E-2</v>
      </c>
      <c r="F3208" s="5"/>
      <c r="G3208" s="5"/>
      <c r="H3208" s="5"/>
      <c r="I3208" s="5"/>
    </row>
    <row r="3209" spans="1:9" ht="15.75" customHeight="1" x14ac:dyDescent="0.25">
      <c r="A3209" s="5">
        <v>2015</v>
      </c>
      <c r="B3209" s="5" t="s">
        <v>8</v>
      </c>
      <c r="C3209" s="5" t="s">
        <v>654</v>
      </c>
      <c r="D3209" s="5" t="s">
        <v>1111</v>
      </c>
      <c r="E3209" s="5">
        <v>2.5303250380402799E-2</v>
      </c>
      <c r="F3209" s="5"/>
      <c r="G3209" s="5"/>
      <c r="H3209" s="5"/>
      <c r="I3209" s="5"/>
    </row>
    <row r="3210" spans="1:9" ht="15.75" customHeight="1" x14ac:dyDescent="0.25">
      <c r="A3210" s="5">
        <v>2015</v>
      </c>
      <c r="B3210" s="5" t="s">
        <v>15</v>
      </c>
      <c r="C3210" s="5" t="s">
        <v>654</v>
      </c>
      <c r="D3210" s="5" t="s">
        <v>1111</v>
      </c>
      <c r="E3210" s="5">
        <v>8.0870464848902299E-2</v>
      </c>
      <c r="F3210" s="5"/>
      <c r="G3210" s="5"/>
      <c r="H3210" s="5"/>
      <c r="I3210" s="5"/>
    </row>
    <row r="3211" spans="1:9" ht="15.75" customHeight="1" x14ac:dyDescent="0.25">
      <c r="A3211" s="5">
        <v>2015</v>
      </c>
      <c r="B3211" s="5" t="s">
        <v>17</v>
      </c>
      <c r="C3211" s="5" t="s">
        <v>654</v>
      </c>
      <c r="D3211" s="5" t="s">
        <v>1111</v>
      </c>
      <c r="E3211" s="5">
        <v>2.0949050688126799E-2</v>
      </c>
      <c r="F3211" s="5"/>
      <c r="G3211" s="5"/>
      <c r="H3211" s="5"/>
      <c r="I3211" s="5"/>
    </row>
    <row r="3212" spans="1:9" ht="15.75" customHeight="1" x14ac:dyDescent="0.25">
      <c r="A3212" s="5">
        <v>2015</v>
      </c>
      <c r="B3212" s="5" t="s">
        <v>26</v>
      </c>
      <c r="C3212" s="5" t="s">
        <v>654</v>
      </c>
      <c r="D3212" s="5" t="s">
        <v>1111</v>
      </c>
      <c r="E3212" s="5">
        <v>4.4775654240227197E-2</v>
      </c>
      <c r="F3212" s="5"/>
      <c r="G3212" s="5"/>
      <c r="H3212" s="5"/>
      <c r="I3212" s="5"/>
    </row>
    <row r="3213" spans="1:9" ht="15.75" customHeight="1" x14ac:dyDescent="0.25">
      <c r="A3213" s="5">
        <v>2015</v>
      </c>
      <c r="B3213" s="5" t="s">
        <v>28</v>
      </c>
      <c r="C3213" s="5" t="s">
        <v>654</v>
      </c>
      <c r="D3213" s="5" t="s">
        <v>1111</v>
      </c>
      <c r="E3213" s="5">
        <v>5.2155056787447796E-3</v>
      </c>
      <c r="F3213" s="5"/>
      <c r="G3213" s="5"/>
      <c r="H3213" s="5"/>
      <c r="I3213" s="5"/>
    </row>
    <row r="3214" spans="1:9" ht="15.75" customHeight="1" x14ac:dyDescent="0.25">
      <c r="A3214" s="5">
        <v>2015</v>
      </c>
      <c r="B3214" s="5" t="s">
        <v>42</v>
      </c>
      <c r="C3214" s="5" t="s">
        <v>654</v>
      </c>
      <c r="D3214" s="5" t="s">
        <v>1111</v>
      </c>
      <c r="E3214" s="5">
        <v>1.7399588001302899E-2</v>
      </c>
      <c r="F3214" s="5"/>
      <c r="G3214" s="5"/>
      <c r="H3214" s="5"/>
      <c r="I3214" s="5"/>
    </row>
    <row r="3215" spans="1:9" ht="15.75" customHeight="1" x14ac:dyDescent="0.25">
      <c r="A3215" s="5">
        <v>2015</v>
      </c>
      <c r="B3215" s="5" t="s">
        <v>36</v>
      </c>
      <c r="C3215" s="5" t="s">
        <v>654</v>
      </c>
      <c r="D3215" s="5" t="s">
        <v>1111</v>
      </c>
      <c r="E3215" s="5">
        <v>1.5605819521652201E-2</v>
      </c>
      <c r="F3215" s="5"/>
      <c r="G3215" s="5"/>
      <c r="H3215" s="5"/>
      <c r="I3215" s="5"/>
    </row>
    <row r="3216" spans="1:9" ht="15.75" customHeight="1" x14ac:dyDescent="0.25">
      <c r="A3216" s="5">
        <v>2015</v>
      </c>
      <c r="B3216" s="5" t="s">
        <v>39</v>
      </c>
      <c r="C3216" s="5" t="s">
        <v>654</v>
      </c>
      <c r="D3216" s="5" t="s">
        <v>1111</v>
      </c>
      <c r="E3216" s="5">
        <v>4.0240969316319201E-2</v>
      </c>
      <c r="F3216" s="5"/>
      <c r="G3216" s="5"/>
      <c r="H3216" s="5"/>
      <c r="I3216" s="5"/>
    </row>
    <row r="3217" spans="1:9" ht="15.75" customHeight="1" x14ac:dyDescent="0.25">
      <c r="A3217" s="5">
        <v>2015</v>
      </c>
      <c r="B3217" s="5" t="s">
        <v>45</v>
      </c>
      <c r="C3217" s="5" t="s">
        <v>654</v>
      </c>
      <c r="D3217" s="5" t="s">
        <v>1111</v>
      </c>
      <c r="E3217" s="5">
        <v>1.76329298579374E-2</v>
      </c>
      <c r="F3217" s="5"/>
      <c r="G3217" s="5"/>
      <c r="H3217" s="5"/>
      <c r="I3217" s="5"/>
    </row>
    <row r="3218" spans="1:9" ht="15.75" customHeight="1" x14ac:dyDescent="0.25">
      <c r="A3218" s="5">
        <v>2015</v>
      </c>
      <c r="B3218" s="5" t="s">
        <v>47</v>
      </c>
      <c r="C3218" s="5" t="s">
        <v>654</v>
      </c>
      <c r="D3218" s="5" t="s">
        <v>1111</v>
      </c>
      <c r="E3218" s="5">
        <v>4.1038980005368597E-2</v>
      </c>
      <c r="F3218" s="5"/>
      <c r="G3218" s="5"/>
      <c r="H3218" s="5"/>
      <c r="I3218" s="5"/>
    </row>
    <row r="3219" spans="1:9" ht="15.75" customHeight="1" x14ac:dyDescent="0.25">
      <c r="A3219" s="5">
        <v>2015</v>
      </c>
      <c r="B3219" s="5" t="s">
        <v>57</v>
      </c>
      <c r="C3219" s="5" t="s">
        <v>654</v>
      </c>
      <c r="D3219" s="5" t="s">
        <v>1111</v>
      </c>
      <c r="E3219" s="5">
        <v>1.36128698872373E-3</v>
      </c>
      <c r="F3219" s="5"/>
      <c r="G3219" s="5"/>
      <c r="H3219" s="5"/>
      <c r="I3219" s="5"/>
    </row>
    <row r="3220" spans="1:9" ht="15.75" customHeight="1" x14ac:dyDescent="0.25">
      <c r="A3220" s="5">
        <v>2015</v>
      </c>
      <c r="B3220" s="5" t="s">
        <v>54</v>
      </c>
      <c r="C3220" s="5" t="s">
        <v>654</v>
      </c>
      <c r="D3220" s="5" t="s">
        <v>1111</v>
      </c>
      <c r="E3220" s="5">
        <v>2.55436102613689E-2</v>
      </c>
      <c r="F3220" s="5"/>
      <c r="G3220" s="5"/>
      <c r="H3220" s="5"/>
      <c r="I3220" s="5"/>
    </row>
    <row r="3221" spans="1:9" ht="15.75" customHeight="1" x14ac:dyDescent="0.25">
      <c r="A3221" s="5">
        <v>2015</v>
      </c>
      <c r="B3221" s="5" t="s">
        <v>52</v>
      </c>
      <c r="C3221" s="5" t="s">
        <v>654</v>
      </c>
      <c r="D3221" s="5" t="s">
        <v>1111</v>
      </c>
      <c r="E3221" s="5">
        <v>3.8162444925263499E-3</v>
      </c>
      <c r="F3221" s="5"/>
      <c r="G3221" s="5"/>
      <c r="H3221" s="5"/>
      <c r="I3221" s="5"/>
    </row>
    <row r="3222" spans="1:9" ht="15.75" customHeight="1" x14ac:dyDescent="0.25">
      <c r="A3222" s="5">
        <v>2015</v>
      </c>
      <c r="B3222" s="5" t="s">
        <v>60</v>
      </c>
      <c r="C3222" s="5" t="s">
        <v>654</v>
      </c>
      <c r="D3222" s="5" t="s">
        <v>1111</v>
      </c>
      <c r="E3222" s="5">
        <v>4.0493515988020201E-2</v>
      </c>
      <c r="F3222" s="5"/>
      <c r="G3222" s="5"/>
      <c r="H3222" s="5"/>
      <c r="I3222" s="5"/>
    </row>
    <row r="3223" spans="1:9" ht="15.75" customHeight="1" x14ac:dyDescent="0.25">
      <c r="A3223" s="5">
        <v>2015</v>
      </c>
      <c r="B3223" s="5" t="s">
        <v>66</v>
      </c>
      <c r="C3223" s="5" t="s">
        <v>654</v>
      </c>
      <c r="D3223" s="5" t="s">
        <v>1111</v>
      </c>
      <c r="E3223" s="5">
        <v>0.109710405580281</v>
      </c>
      <c r="F3223" s="5"/>
      <c r="G3223" s="5"/>
      <c r="H3223" s="5"/>
      <c r="I3223" s="5"/>
    </row>
    <row r="3224" spans="1:9" ht="15.75" customHeight="1" x14ac:dyDescent="0.25">
      <c r="A3224" s="5">
        <v>2015</v>
      </c>
      <c r="B3224" s="5" t="s">
        <v>69</v>
      </c>
      <c r="C3224" s="5" t="s">
        <v>654</v>
      </c>
      <c r="D3224" s="5" t="s">
        <v>1111</v>
      </c>
      <c r="E3224" s="5">
        <v>1.0448271098154599E-2</v>
      </c>
      <c r="F3224" s="5"/>
      <c r="G3224" s="5"/>
      <c r="H3224" s="5"/>
      <c r="I3224" s="5"/>
    </row>
    <row r="3225" spans="1:9" ht="15.75" customHeight="1" x14ac:dyDescent="0.25">
      <c r="A3225" s="5">
        <v>2015</v>
      </c>
      <c r="B3225" s="5" t="s">
        <v>87</v>
      </c>
      <c r="C3225" s="5" t="s">
        <v>654</v>
      </c>
      <c r="D3225" s="5" t="s">
        <v>1111</v>
      </c>
      <c r="E3225" s="5">
        <v>1.3791514377960599E-3</v>
      </c>
      <c r="F3225" s="5"/>
      <c r="G3225" s="5"/>
      <c r="H3225" s="5"/>
      <c r="I3225" s="5"/>
    </row>
    <row r="3226" spans="1:9" ht="15.75" customHeight="1" x14ac:dyDescent="0.25">
      <c r="A3226" s="5">
        <v>2015</v>
      </c>
      <c r="B3226" s="5" t="s">
        <v>72</v>
      </c>
      <c r="C3226" s="5" t="s">
        <v>654</v>
      </c>
      <c r="D3226" s="5" t="s">
        <v>1111</v>
      </c>
      <c r="E3226" s="5">
        <v>7.8670700680709693E-3</v>
      </c>
      <c r="F3226" s="5"/>
      <c r="G3226" s="5"/>
      <c r="H3226" s="5"/>
      <c r="I3226" s="5"/>
    </row>
    <row r="3227" spans="1:9" ht="15.75" customHeight="1" x14ac:dyDescent="0.25">
      <c r="A3227" s="5">
        <v>2015</v>
      </c>
      <c r="B3227" s="5" t="s">
        <v>77</v>
      </c>
      <c r="C3227" s="5" t="s">
        <v>654</v>
      </c>
      <c r="D3227" s="5" t="s">
        <v>1111</v>
      </c>
      <c r="E3227" s="5">
        <v>6.6927274058850605E-4</v>
      </c>
      <c r="F3227" s="5"/>
      <c r="G3227" s="5"/>
      <c r="H3227" s="5"/>
      <c r="I3227" s="5"/>
    </row>
    <row r="3228" spans="1:9" ht="15.75" customHeight="1" x14ac:dyDescent="0.25">
      <c r="A3228" s="5">
        <v>2015</v>
      </c>
      <c r="B3228" s="5" t="s">
        <v>79</v>
      </c>
      <c r="C3228" s="5" t="s">
        <v>654</v>
      </c>
      <c r="D3228" s="5" t="s">
        <v>1111</v>
      </c>
      <c r="E3228" s="5">
        <v>3.6026674450115499E-4</v>
      </c>
      <c r="F3228" s="5"/>
      <c r="G3228" s="5"/>
      <c r="H3228" s="5"/>
      <c r="I3228" s="5"/>
    </row>
    <row r="3229" spans="1:9" ht="15.75" customHeight="1" x14ac:dyDescent="0.25">
      <c r="A3229" s="5">
        <v>2015</v>
      </c>
      <c r="B3229" s="5" t="s">
        <v>82</v>
      </c>
      <c r="C3229" s="5" t="s">
        <v>654</v>
      </c>
      <c r="D3229" s="5" t="s">
        <v>1111</v>
      </c>
      <c r="E3229" s="5">
        <v>5.4604434578640901E-3</v>
      </c>
      <c r="F3229" s="5"/>
      <c r="G3229" s="5"/>
      <c r="H3229" s="5"/>
      <c r="I3229" s="5"/>
    </row>
    <row r="3230" spans="1:9" ht="15.75" customHeight="1" x14ac:dyDescent="0.25">
      <c r="A3230" s="5">
        <v>2015</v>
      </c>
      <c r="B3230" s="5" t="s">
        <v>74</v>
      </c>
      <c r="C3230" s="5" t="s">
        <v>654</v>
      </c>
      <c r="D3230" s="5" t="s">
        <v>1111</v>
      </c>
      <c r="E3230" s="5">
        <v>2.1390514441081299E-2</v>
      </c>
      <c r="F3230" s="5"/>
      <c r="G3230" s="5"/>
      <c r="H3230" s="5"/>
      <c r="I3230" s="5"/>
    </row>
    <row r="3231" spans="1:9" ht="15.75" customHeight="1" x14ac:dyDescent="0.25">
      <c r="A3231" s="5">
        <v>2015</v>
      </c>
      <c r="B3231" s="5" t="s">
        <v>85</v>
      </c>
      <c r="C3231" s="5" t="s">
        <v>654</v>
      </c>
      <c r="D3231" s="5" t="s">
        <v>1111</v>
      </c>
      <c r="E3231" s="5">
        <v>1.58297585884054E-2</v>
      </c>
      <c r="F3231" s="5"/>
      <c r="G3231" s="5"/>
      <c r="H3231" s="5"/>
      <c r="I3231" s="5"/>
    </row>
    <row r="3232" spans="1:9" ht="15.75" customHeight="1" x14ac:dyDescent="0.25">
      <c r="A3232" s="5">
        <v>2015</v>
      </c>
      <c r="B3232" s="5" t="s">
        <v>93</v>
      </c>
      <c r="C3232" s="5" t="s">
        <v>654</v>
      </c>
      <c r="D3232" s="5" t="s">
        <v>1111</v>
      </c>
      <c r="E3232" s="5">
        <v>3.7860403722133902E-2</v>
      </c>
      <c r="F3232" s="5"/>
      <c r="G3232" s="5"/>
      <c r="H3232" s="5"/>
      <c r="I3232" s="5"/>
    </row>
    <row r="3233" spans="1:9" ht="15.75" customHeight="1" x14ac:dyDescent="0.25">
      <c r="A3233" s="5">
        <v>2015</v>
      </c>
      <c r="B3233" s="5" t="s">
        <v>95</v>
      </c>
      <c r="C3233" s="5" t="s">
        <v>654</v>
      </c>
      <c r="D3233" s="5" t="s">
        <v>1111</v>
      </c>
      <c r="E3233" s="5">
        <v>1.765846707724E-2</v>
      </c>
      <c r="F3233" s="5"/>
      <c r="G3233" s="5"/>
      <c r="H3233" s="5"/>
      <c r="I3233" s="5"/>
    </row>
    <row r="3234" spans="1:9" ht="15.75" customHeight="1" x14ac:dyDescent="0.25">
      <c r="A3234" s="5">
        <v>2015</v>
      </c>
      <c r="B3234" s="5" t="s">
        <v>98</v>
      </c>
      <c r="C3234" s="5" t="s">
        <v>654</v>
      </c>
      <c r="D3234" s="5" t="s">
        <v>1111</v>
      </c>
      <c r="E3234" s="5">
        <v>8.1616492972108098E-3</v>
      </c>
      <c r="F3234" s="5"/>
      <c r="G3234" s="5"/>
      <c r="H3234" s="5"/>
      <c r="I3234" s="5"/>
    </row>
    <row r="3235" spans="1:9" ht="15.75" customHeight="1" x14ac:dyDescent="0.25">
      <c r="A3235" s="5">
        <v>2015</v>
      </c>
      <c r="B3235" s="5" t="s">
        <v>101</v>
      </c>
      <c r="C3235" s="5" t="s">
        <v>654</v>
      </c>
      <c r="D3235" s="5" t="s">
        <v>1111</v>
      </c>
      <c r="E3235" s="5">
        <v>4.9825190882995703E-2</v>
      </c>
      <c r="F3235" s="5"/>
      <c r="G3235" s="5"/>
      <c r="H3235" s="5"/>
      <c r="I3235" s="5"/>
    </row>
    <row r="3236" spans="1:9" ht="15.75" customHeight="1" x14ac:dyDescent="0.25">
      <c r="A3236" s="5">
        <v>2015</v>
      </c>
      <c r="B3236" s="5" t="s">
        <v>1114</v>
      </c>
      <c r="C3236" s="5" t="s">
        <v>654</v>
      </c>
      <c r="D3236" s="5" t="s">
        <v>1111</v>
      </c>
      <c r="E3236" s="5">
        <v>6.2031829467919502E-3</v>
      </c>
      <c r="F3236" s="5"/>
      <c r="G3236" s="5"/>
      <c r="H3236" s="5"/>
      <c r="I3236" s="5"/>
    </row>
    <row r="3237" spans="1:9" ht="15.75" customHeight="1" x14ac:dyDescent="0.25">
      <c r="A3237" s="5">
        <v>2015</v>
      </c>
      <c r="B3237" s="5" t="s">
        <v>106</v>
      </c>
      <c r="C3237" s="5" t="s">
        <v>654</v>
      </c>
      <c r="D3237" s="5" t="s">
        <v>1111</v>
      </c>
      <c r="E3237" s="5">
        <v>2.6416843269467999E-2</v>
      </c>
      <c r="F3237" s="5"/>
      <c r="G3237" s="5"/>
      <c r="H3237" s="5"/>
      <c r="I3237" s="5"/>
    </row>
    <row r="3238" spans="1:9" ht="15.75" customHeight="1" x14ac:dyDescent="0.25">
      <c r="A3238" s="5">
        <v>2015</v>
      </c>
      <c r="B3238" s="5" t="s">
        <v>109</v>
      </c>
      <c r="C3238" s="5" t="s">
        <v>654</v>
      </c>
      <c r="D3238" s="5" t="s">
        <v>1111</v>
      </c>
      <c r="E3238" s="5">
        <v>9.8400228045760693E-3</v>
      </c>
      <c r="F3238" s="5"/>
      <c r="G3238" s="5"/>
      <c r="H3238" s="5"/>
      <c r="I3238" s="5"/>
    </row>
    <row r="3239" spans="1:9" ht="15.75" customHeight="1" x14ac:dyDescent="0.25">
      <c r="A3239" s="5">
        <v>2015</v>
      </c>
      <c r="B3239" s="5" t="s">
        <v>112</v>
      </c>
      <c r="C3239" s="5" t="s">
        <v>654</v>
      </c>
      <c r="D3239" s="5" t="s">
        <v>1111</v>
      </c>
      <c r="E3239" s="5">
        <v>1.4098399636112801E-2</v>
      </c>
      <c r="F3239" s="5"/>
      <c r="G3239" s="5"/>
      <c r="H3239" s="5"/>
      <c r="I3239" s="5"/>
    </row>
    <row r="3240" spans="1:9" ht="15.75" customHeight="1" x14ac:dyDescent="0.25">
      <c r="A3240" s="5">
        <v>2015</v>
      </c>
      <c r="B3240" s="5" t="s">
        <v>114</v>
      </c>
      <c r="C3240" s="5" t="s">
        <v>654</v>
      </c>
      <c r="D3240" s="5" t="s">
        <v>1111</v>
      </c>
      <c r="E3240" s="5">
        <v>0.105700189155238</v>
      </c>
      <c r="F3240" s="5"/>
      <c r="G3240" s="5"/>
      <c r="H3240" s="5"/>
      <c r="I3240" s="5"/>
    </row>
    <row r="3241" spans="1:9" ht="15.75" customHeight="1" x14ac:dyDescent="0.25">
      <c r="A3241" s="5">
        <v>2015</v>
      </c>
      <c r="B3241" s="5" t="s">
        <v>117</v>
      </c>
      <c r="C3241" s="5" t="s">
        <v>654</v>
      </c>
      <c r="D3241" s="5" t="s">
        <v>1111</v>
      </c>
      <c r="E3241" s="5">
        <v>2.1775511417257198E-2</v>
      </c>
      <c r="F3241" s="5"/>
      <c r="G3241" s="5"/>
      <c r="H3241" s="5"/>
      <c r="I3241" s="5"/>
    </row>
    <row r="3242" spans="1:9" ht="15.75" customHeight="1" x14ac:dyDescent="0.25">
      <c r="A3242" s="5">
        <v>2015</v>
      </c>
      <c r="B3242" s="5" t="s">
        <v>122</v>
      </c>
      <c r="C3242" s="5" t="s">
        <v>654</v>
      </c>
      <c r="D3242" s="5" t="s">
        <v>1111</v>
      </c>
      <c r="E3242" s="5">
        <v>1.6248144411530399E-2</v>
      </c>
      <c r="F3242" s="5"/>
      <c r="G3242" s="5"/>
      <c r="H3242" s="5"/>
      <c r="I3242" s="5"/>
    </row>
    <row r="3243" spans="1:9" ht="15.75" customHeight="1" x14ac:dyDescent="0.25">
      <c r="A3243" s="5">
        <v>2015</v>
      </c>
      <c r="B3243" s="5" t="s">
        <v>124</v>
      </c>
      <c r="C3243" s="5" t="s">
        <v>654</v>
      </c>
      <c r="D3243" s="5" t="s">
        <v>1111</v>
      </c>
      <c r="E3243" s="5">
        <v>6.9824753555320501E-3</v>
      </c>
      <c r="F3243" s="5"/>
      <c r="G3243" s="5"/>
      <c r="H3243" s="5"/>
      <c r="I3243" s="5"/>
    </row>
    <row r="3244" spans="1:9" ht="15.75" customHeight="1" x14ac:dyDescent="0.25">
      <c r="A3244" s="5">
        <v>2015</v>
      </c>
      <c r="B3244" s="5" t="s">
        <v>130</v>
      </c>
      <c r="C3244" s="5" t="s">
        <v>654</v>
      </c>
      <c r="D3244" s="5" t="s">
        <v>1111</v>
      </c>
      <c r="E3244" s="5">
        <v>1.27177577198483E-2</v>
      </c>
      <c r="F3244" s="5"/>
      <c r="G3244" s="5"/>
      <c r="H3244" s="5"/>
      <c r="I3244" s="5"/>
    </row>
    <row r="3245" spans="1:9" ht="15.75" customHeight="1" x14ac:dyDescent="0.25">
      <c r="A3245" s="5">
        <v>2015</v>
      </c>
      <c r="B3245" s="5" t="s">
        <v>127</v>
      </c>
      <c r="C3245" s="5" t="s">
        <v>654</v>
      </c>
      <c r="D3245" s="5" t="s">
        <v>1111</v>
      </c>
      <c r="E3245" s="5">
        <v>1.4487424098036E-2</v>
      </c>
      <c r="F3245" s="5"/>
      <c r="G3245" s="5"/>
      <c r="H3245" s="5"/>
      <c r="I3245" s="5"/>
    </row>
    <row r="3246" spans="1:9" ht="15.75" customHeight="1" x14ac:dyDescent="0.25">
      <c r="A3246" s="5">
        <v>2015</v>
      </c>
      <c r="B3246" s="5" t="s">
        <v>132</v>
      </c>
      <c r="C3246" s="5" t="s">
        <v>654</v>
      </c>
      <c r="D3246" s="5" t="s">
        <v>1111</v>
      </c>
      <c r="E3246" s="5">
        <v>9.0790185666443507E-3</v>
      </c>
      <c r="F3246" s="5"/>
      <c r="G3246" s="5"/>
      <c r="H3246" s="5"/>
      <c r="I3246" s="5"/>
    </row>
    <row r="3247" spans="1:9" ht="15.75" customHeight="1" x14ac:dyDescent="0.25">
      <c r="A3247" s="5">
        <v>2015</v>
      </c>
      <c r="B3247" s="5" t="s">
        <v>3</v>
      </c>
      <c r="C3247" s="5" t="s">
        <v>654</v>
      </c>
      <c r="D3247" s="5" t="s">
        <v>1113</v>
      </c>
      <c r="E3247" s="5">
        <v>1.53812139752028E-2</v>
      </c>
      <c r="F3247" s="5"/>
      <c r="G3247" s="5"/>
      <c r="H3247" s="5"/>
      <c r="I3247" s="5"/>
    </row>
    <row r="3248" spans="1:9" ht="15.75" customHeight="1" x14ac:dyDescent="0.25">
      <c r="A3248" s="5">
        <v>2015</v>
      </c>
      <c r="B3248" s="5" t="s">
        <v>12</v>
      </c>
      <c r="C3248" s="5" t="s">
        <v>654</v>
      </c>
      <c r="D3248" s="5" t="s">
        <v>1113</v>
      </c>
      <c r="E3248" s="5">
        <v>3.4479711843503E-3</v>
      </c>
      <c r="F3248" s="5"/>
      <c r="G3248" s="5"/>
      <c r="H3248" s="5"/>
      <c r="I3248" s="5"/>
    </row>
    <row r="3249" spans="1:9" ht="15.75" customHeight="1" x14ac:dyDescent="0.25">
      <c r="A3249" s="5">
        <v>2015</v>
      </c>
      <c r="B3249" s="5" t="s">
        <v>8</v>
      </c>
      <c r="C3249" s="5" t="s">
        <v>654</v>
      </c>
      <c r="D3249" s="5" t="s">
        <v>1113</v>
      </c>
      <c r="E3249" s="5">
        <v>5.8626931334040098E-4</v>
      </c>
      <c r="F3249" s="5"/>
      <c r="G3249" s="5"/>
      <c r="H3249" s="5"/>
      <c r="I3249" s="5"/>
    </row>
    <row r="3250" spans="1:9" ht="15.75" customHeight="1" x14ac:dyDescent="0.25">
      <c r="A3250" s="5">
        <v>2015</v>
      </c>
      <c r="B3250" s="5" t="s">
        <v>15</v>
      </c>
      <c r="C3250" s="5" t="s">
        <v>654</v>
      </c>
      <c r="D3250" s="5" t="s">
        <v>1113</v>
      </c>
      <c r="E3250" s="5">
        <v>2.3929549337982799E-2</v>
      </c>
      <c r="F3250" s="5"/>
      <c r="G3250" s="5"/>
      <c r="H3250" s="5"/>
      <c r="I3250" s="5"/>
    </row>
    <row r="3251" spans="1:9" ht="15.75" customHeight="1" x14ac:dyDescent="0.25">
      <c r="A3251" s="5">
        <v>2015</v>
      </c>
      <c r="B3251" s="5" t="s">
        <v>17</v>
      </c>
      <c r="C3251" s="5" t="s">
        <v>654</v>
      </c>
      <c r="D3251" s="5" t="s">
        <v>1113</v>
      </c>
      <c r="E3251" s="5">
        <v>1.33881307633641E-3</v>
      </c>
      <c r="F3251" s="5"/>
      <c r="G3251" s="5"/>
      <c r="H3251" s="5"/>
      <c r="I3251" s="5"/>
    </row>
    <row r="3252" spans="1:9" ht="15.75" customHeight="1" x14ac:dyDescent="0.25">
      <c r="A3252" s="5">
        <v>2015</v>
      </c>
      <c r="B3252" s="5" t="s">
        <v>23</v>
      </c>
      <c r="C3252" s="5" t="s">
        <v>654</v>
      </c>
      <c r="D3252" s="5" t="s">
        <v>1113</v>
      </c>
      <c r="E3252" s="5">
        <v>1.0766155507751999E-3</v>
      </c>
      <c r="F3252" s="5"/>
      <c r="G3252" s="5"/>
      <c r="H3252" s="5"/>
      <c r="I3252" s="5"/>
    </row>
    <row r="3253" spans="1:9" ht="15.75" customHeight="1" x14ac:dyDescent="0.25">
      <c r="A3253" s="5">
        <v>2015</v>
      </c>
      <c r="B3253" s="5" t="s">
        <v>26</v>
      </c>
      <c r="C3253" s="5" t="s">
        <v>654</v>
      </c>
      <c r="D3253" s="5" t="s">
        <v>1113</v>
      </c>
      <c r="E3253" s="5">
        <v>1.2895620324376999E-2</v>
      </c>
      <c r="F3253" s="5"/>
      <c r="G3253" s="5"/>
      <c r="H3253" s="5"/>
      <c r="I3253" s="5"/>
    </row>
    <row r="3254" spans="1:9" ht="15.75" customHeight="1" x14ac:dyDescent="0.25">
      <c r="A3254" s="5">
        <v>2015</v>
      </c>
      <c r="B3254" s="5" t="s">
        <v>28</v>
      </c>
      <c r="C3254" s="5" t="s">
        <v>654</v>
      </c>
      <c r="D3254" s="5" t="s">
        <v>1113</v>
      </c>
      <c r="E3254" s="5">
        <v>1.41299255174758E-2</v>
      </c>
      <c r="F3254" s="5"/>
      <c r="G3254" s="5"/>
      <c r="H3254" s="5"/>
      <c r="I3254" s="5"/>
    </row>
    <row r="3255" spans="1:9" ht="15.75" customHeight="1" x14ac:dyDescent="0.25">
      <c r="A3255" s="5">
        <v>2015</v>
      </c>
      <c r="B3255" s="5" t="s">
        <v>42</v>
      </c>
      <c r="C3255" s="5" t="s">
        <v>654</v>
      </c>
      <c r="D3255" s="5" t="s">
        <v>1113</v>
      </c>
      <c r="E3255" s="5">
        <v>3.7464396267697701E-2</v>
      </c>
      <c r="F3255" s="5"/>
      <c r="G3255" s="5"/>
      <c r="H3255" s="5"/>
      <c r="I3255" s="5"/>
    </row>
    <row r="3256" spans="1:9" ht="15.75" customHeight="1" x14ac:dyDescent="0.25">
      <c r="A3256" s="5">
        <v>2015</v>
      </c>
      <c r="B3256" s="5" t="s">
        <v>34</v>
      </c>
      <c r="C3256" s="5" t="s">
        <v>654</v>
      </c>
      <c r="D3256" s="5" t="s">
        <v>1113</v>
      </c>
      <c r="E3256" s="5">
        <v>5.2082457233547097E-3</v>
      </c>
      <c r="F3256" s="5"/>
      <c r="G3256" s="5"/>
      <c r="H3256" s="5"/>
      <c r="I3256" s="5"/>
    </row>
    <row r="3257" spans="1:9" ht="15.75" customHeight="1" x14ac:dyDescent="0.25">
      <c r="A3257" s="5">
        <v>2015</v>
      </c>
      <c r="B3257" s="5" t="s">
        <v>36</v>
      </c>
      <c r="C3257" s="5" t="s">
        <v>654</v>
      </c>
      <c r="D3257" s="5" t="s">
        <v>1113</v>
      </c>
      <c r="E3257" s="5">
        <v>2.80401800396427E-2</v>
      </c>
      <c r="F3257" s="5"/>
      <c r="G3257" s="5"/>
      <c r="H3257" s="5"/>
      <c r="I3257" s="5"/>
    </row>
    <row r="3258" spans="1:9" ht="15.75" customHeight="1" x14ac:dyDescent="0.25">
      <c r="A3258" s="5">
        <v>2015</v>
      </c>
      <c r="B3258" s="5" t="s">
        <v>39</v>
      </c>
      <c r="C3258" s="5" t="s">
        <v>654</v>
      </c>
      <c r="D3258" s="5" t="s">
        <v>1113</v>
      </c>
      <c r="E3258" s="5">
        <v>2.4873945908148402E-2</v>
      </c>
      <c r="F3258" s="5"/>
      <c r="G3258" s="5"/>
      <c r="H3258" s="5"/>
      <c r="I3258" s="5"/>
    </row>
    <row r="3259" spans="1:9" ht="15.75" customHeight="1" x14ac:dyDescent="0.25">
      <c r="A3259" s="5">
        <v>2015</v>
      </c>
      <c r="B3259" s="5" t="s">
        <v>45</v>
      </c>
      <c r="C3259" s="5" t="s">
        <v>654</v>
      </c>
      <c r="D3259" s="5" t="s">
        <v>1113</v>
      </c>
      <c r="E3259" s="5">
        <v>1.5748510500836001E-2</v>
      </c>
      <c r="F3259" s="5"/>
      <c r="G3259" s="5"/>
      <c r="H3259" s="5"/>
      <c r="I3259" s="5"/>
    </row>
    <row r="3260" spans="1:9" ht="15.75" customHeight="1" x14ac:dyDescent="0.25">
      <c r="A3260" s="5">
        <v>2015</v>
      </c>
      <c r="B3260" s="5" t="s">
        <v>47</v>
      </c>
      <c r="C3260" s="5" t="s">
        <v>654</v>
      </c>
      <c r="D3260" s="5" t="s">
        <v>1113</v>
      </c>
      <c r="E3260" s="5">
        <v>9.5556329354583806E-3</v>
      </c>
      <c r="F3260" s="5"/>
      <c r="G3260" s="5"/>
      <c r="H3260" s="5"/>
      <c r="I3260" s="5"/>
    </row>
    <row r="3261" spans="1:9" ht="15.75" customHeight="1" x14ac:dyDescent="0.25">
      <c r="A3261" s="5">
        <v>2015</v>
      </c>
      <c r="B3261" s="5" t="s">
        <v>50</v>
      </c>
      <c r="C3261" s="5" t="s">
        <v>654</v>
      </c>
      <c r="D3261" s="5" t="s">
        <v>1113</v>
      </c>
      <c r="E3261" s="5">
        <v>0.25343434373294799</v>
      </c>
      <c r="F3261" s="5"/>
      <c r="G3261" s="5"/>
      <c r="H3261" s="5"/>
      <c r="I3261" s="5"/>
    </row>
    <row r="3262" spans="1:9" ht="15.75" customHeight="1" x14ac:dyDescent="0.25">
      <c r="A3262" s="5">
        <v>2015</v>
      </c>
      <c r="B3262" s="5" t="s">
        <v>57</v>
      </c>
      <c r="C3262" s="5" t="s">
        <v>654</v>
      </c>
      <c r="D3262" s="5" t="s">
        <v>1113</v>
      </c>
      <c r="E3262" s="5">
        <v>1.0672030588685501E-3</v>
      </c>
      <c r="F3262" s="5"/>
      <c r="G3262" s="5"/>
      <c r="H3262" s="5"/>
      <c r="I3262" s="5"/>
    </row>
    <row r="3263" spans="1:9" ht="15.75" customHeight="1" x14ac:dyDescent="0.25">
      <c r="A3263" s="5">
        <v>2015</v>
      </c>
      <c r="B3263" s="5" t="s">
        <v>54</v>
      </c>
      <c r="C3263" s="5" t="s">
        <v>654</v>
      </c>
      <c r="D3263" s="5" t="s">
        <v>1113</v>
      </c>
      <c r="E3263" s="5">
        <v>6.2399309494221001E-4</v>
      </c>
      <c r="F3263" s="5"/>
      <c r="G3263" s="5"/>
      <c r="H3263" s="5"/>
      <c r="I3263" s="5"/>
    </row>
    <row r="3264" spans="1:9" ht="15.75" customHeight="1" x14ac:dyDescent="0.25">
      <c r="A3264" s="5">
        <v>2015</v>
      </c>
      <c r="B3264" s="5" t="s">
        <v>60</v>
      </c>
      <c r="C3264" s="5" t="s">
        <v>654</v>
      </c>
      <c r="D3264" s="5" t="s">
        <v>1113</v>
      </c>
      <c r="E3264" s="5">
        <v>7.0005065199684599E-3</v>
      </c>
      <c r="F3264" s="5"/>
      <c r="G3264" s="5"/>
      <c r="H3264" s="5"/>
      <c r="I3264" s="5"/>
    </row>
    <row r="3265" spans="1:9" ht="15.75" customHeight="1" x14ac:dyDescent="0.25">
      <c r="A3265" s="5">
        <v>2015</v>
      </c>
      <c r="B3265" s="5" t="s">
        <v>62</v>
      </c>
      <c r="C3265" s="5" t="s">
        <v>654</v>
      </c>
      <c r="D3265" s="5" t="s">
        <v>1113</v>
      </c>
      <c r="E3265" s="5">
        <v>1.02179493992929E-2</v>
      </c>
      <c r="F3265" s="5"/>
      <c r="G3265" s="5"/>
      <c r="H3265" s="5"/>
      <c r="I3265" s="5"/>
    </row>
    <row r="3266" spans="1:9" ht="15.75" customHeight="1" x14ac:dyDescent="0.25">
      <c r="A3266" s="5">
        <v>2015</v>
      </c>
      <c r="B3266" s="5" t="s">
        <v>66</v>
      </c>
      <c r="C3266" s="5" t="s">
        <v>654</v>
      </c>
      <c r="D3266" s="5" t="s">
        <v>1113</v>
      </c>
      <c r="E3266" s="5">
        <v>3.8628063301601799E-3</v>
      </c>
      <c r="F3266" s="5"/>
      <c r="G3266" s="5"/>
      <c r="H3266" s="5"/>
      <c r="I3266" s="5"/>
    </row>
    <row r="3267" spans="1:9" ht="15.75" customHeight="1" x14ac:dyDescent="0.25">
      <c r="A3267" s="5">
        <v>2015</v>
      </c>
      <c r="B3267" s="5" t="s">
        <v>64</v>
      </c>
      <c r="C3267" s="5" t="s">
        <v>654</v>
      </c>
      <c r="D3267" s="5" t="s">
        <v>1113</v>
      </c>
      <c r="E3267" s="5">
        <v>1.6158109694665398E-2</v>
      </c>
      <c r="F3267" s="5"/>
      <c r="G3267" s="5"/>
      <c r="H3267" s="5"/>
      <c r="I3267" s="5"/>
    </row>
    <row r="3268" spans="1:9" ht="15.75" customHeight="1" x14ac:dyDescent="0.25">
      <c r="A3268" s="5">
        <v>2015</v>
      </c>
      <c r="B3268" s="5" t="s">
        <v>87</v>
      </c>
      <c r="C3268" s="5" t="s">
        <v>654</v>
      </c>
      <c r="D3268" s="5" t="s">
        <v>1113</v>
      </c>
      <c r="E3268" s="5">
        <v>2.5507544500391502E-3</v>
      </c>
      <c r="F3268" s="5"/>
      <c r="G3268" s="5"/>
      <c r="H3268" s="5"/>
      <c r="I3268" s="5"/>
    </row>
    <row r="3269" spans="1:9" ht="15.75" customHeight="1" x14ac:dyDescent="0.25">
      <c r="A3269" s="5">
        <v>2015</v>
      </c>
      <c r="B3269" s="5" t="s">
        <v>90</v>
      </c>
      <c r="C3269" s="5" t="s">
        <v>654</v>
      </c>
      <c r="D3269" s="5" t="s">
        <v>1113</v>
      </c>
      <c r="E3269" s="5">
        <v>2.82198269194662E-3</v>
      </c>
      <c r="F3269" s="5"/>
      <c r="G3269" s="5"/>
      <c r="H3269" s="5"/>
      <c r="I3269" s="5"/>
    </row>
    <row r="3270" spans="1:9" ht="15.75" customHeight="1" x14ac:dyDescent="0.25">
      <c r="A3270" s="5">
        <v>2015</v>
      </c>
      <c r="B3270" s="5" t="s">
        <v>72</v>
      </c>
      <c r="C3270" s="5" t="s">
        <v>654</v>
      </c>
      <c r="D3270" s="5" t="s">
        <v>1113</v>
      </c>
      <c r="E3270" s="5">
        <v>1.4079268559362101E-2</v>
      </c>
      <c r="F3270" s="5"/>
      <c r="G3270" s="5"/>
      <c r="H3270" s="5"/>
      <c r="I3270" s="5"/>
    </row>
    <row r="3271" spans="1:9" ht="15.75" customHeight="1" x14ac:dyDescent="0.25">
      <c r="A3271" s="5">
        <v>2015</v>
      </c>
      <c r="B3271" s="5" t="s">
        <v>79</v>
      </c>
      <c r="C3271" s="5" t="s">
        <v>654</v>
      </c>
      <c r="D3271" s="5" t="s">
        <v>1113</v>
      </c>
      <c r="E3271" s="5">
        <v>5.7367071984730598E-4</v>
      </c>
      <c r="F3271" s="5"/>
      <c r="G3271" s="5"/>
      <c r="H3271" s="5"/>
      <c r="I3271" s="5"/>
    </row>
    <row r="3272" spans="1:9" ht="15.75" customHeight="1" x14ac:dyDescent="0.25">
      <c r="A3272" s="5">
        <v>2015</v>
      </c>
      <c r="B3272" s="5" t="s">
        <v>82</v>
      </c>
      <c r="C3272" s="5" t="s">
        <v>654</v>
      </c>
      <c r="D3272" s="5" t="s">
        <v>1113</v>
      </c>
      <c r="E3272" s="5">
        <v>2.0068870302387401E-4</v>
      </c>
      <c r="F3272" s="5"/>
      <c r="G3272" s="5"/>
      <c r="H3272" s="5"/>
      <c r="I3272" s="5"/>
    </row>
    <row r="3273" spans="1:9" ht="15.75" customHeight="1" x14ac:dyDescent="0.25">
      <c r="A3273" s="5">
        <v>2015</v>
      </c>
      <c r="B3273" s="5" t="s">
        <v>74</v>
      </c>
      <c r="C3273" s="5" t="s">
        <v>654</v>
      </c>
      <c r="D3273" s="5" t="s">
        <v>1113</v>
      </c>
      <c r="E3273" s="5">
        <v>1.6172823482071599E-4</v>
      </c>
      <c r="F3273" s="5"/>
      <c r="G3273" s="5"/>
      <c r="H3273" s="5"/>
      <c r="I3273" s="5"/>
    </row>
    <row r="3274" spans="1:9" ht="15.75" customHeight="1" x14ac:dyDescent="0.25">
      <c r="A3274" s="5">
        <v>2015</v>
      </c>
      <c r="B3274" s="5" t="s">
        <v>85</v>
      </c>
      <c r="C3274" s="5" t="s">
        <v>654</v>
      </c>
      <c r="D3274" s="5" t="s">
        <v>1113</v>
      </c>
      <c r="E3274" s="5">
        <v>2.6783413011869199E-3</v>
      </c>
      <c r="F3274" s="5"/>
      <c r="G3274" s="5"/>
      <c r="H3274" s="5"/>
      <c r="I3274" s="5"/>
    </row>
    <row r="3275" spans="1:9" ht="15.75" customHeight="1" x14ac:dyDescent="0.25">
      <c r="A3275" s="5">
        <v>2015</v>
      </c>
      <c r="B3275" s="5" t="s">
        <v>93</v>
      </c>
      <c r="C3275" s="5" t="s">
        <v>654</v>
      </c>
      <c r="D3275" s="5" t="s">
        <v>1113</v>
      </c>
      <c r="E3275" s="5">
        <v>2.6833143060064499E-2</v>
      </c>
      <c r="F3275" s="5"/>
      <c r="G3275" s="5"/>
      <c r="H3275" s="5"/>
      <c r="I3275" s="5"/>
    </row>
    <row r="3276" spans="1:9" ht="15.75" customHeight="1" x14ac:dyDescent="0.25">
      <c r="A3276" s="5">
        <v>2015</v>
      </c>
      <c r="B3276" s="5" t="s">
        <v>95</v>
      </c>
      <c r="C3276" s="5" t="s">
        <v>654</v>
      </c>
      <c r="D3276" s="5" t="s">
        <v>1113</v>
      </c>
      <c r="E3276" s="5">
        <v>2.950851486133E-2</v>
      </c>
      <c r="F3276" s="5"/>
      <c r="G3276" s="5"/>
      <c r="H3276" s="5"/>
      <c r="I3276" s="5"/>
    </row>
    <row r="3277" spans="1:9" ht="15.75" customHeight="1" x14ac:dyDescent="0.25">
      <c r="A3277" s="5">
        <v>2015</v>
      </c>
      <c r="B3277" s="5" t="s">
        <v>98</v>
      </c>
      <c r="C3277" s="5" t="s">
        <v>654</v>
      </c>
      <c r="D3277" s="5" t="s">
        <v>1113</v>
      </c>
      <c r="E3277" s="5">
        <v>1.4145274589095001E-3</v>
      </c>
      <c r="F3277" s="5"/>
      <c r="G3277" s="5"/>
      <c r="H3277" s="5"/>
      <c r="I3277" s="5"/>
    </row>
    <row r="3278" spans="1:9" ht="15.75" customHeight="1" x14ac:dyDescent="0.25">
      <c r="A3278" s="5">
        <v>2015</v>
      </c>
      <c r="B3278" s="5" t="s">
        <v>101</v>
      </c>
      <c r="C3278" s="5" t="s">
        <v>654</v>
      </c>
      <c r="D3278" s="5" t="s">
        <v>1113</v>
      </c>
      <c r="E3278" s="5">
        <v>3.3464007343072298E-3</v>
      </c>
      <c r="F3278" s="5"/>
      <c r="G3278" s="5"/>
      <c r="H3278" s="5"/>
      <c r="I3278" s="5"/>
    </row>
    <row r="3279" spans="1:9" ht="15.75" customHeight="1" x14ac:dyDescent="0.25">
      <c r="A3279" s="5">
        <v>2015</v>
      </c>
      <c r="B3279" s="5" t="s">
        <v>104</v>
      </c>
      <c r="C3279" s="5" t="s">
        <v>654</v>
      </c>
      <c r="D3279" s="5" t="s">
        <v>1113</v>
      </c>
      <c r="E3279" s="5">
        <v>5.7772625325671896E-4</v>
      </c>
      <c r="F3279" s="5"/>
      <c r="G3279" s="5"/>
      <c r="H3279" s="5"/>
      <c r="I3279" s="5"/>
    </row>
    <row r="3280" spans="1:9" ht="15.75" customHeight="1" x14ac:dyDescent="0.25">
      <c r="A3280" s="5">
        <v>2015</v>
      </c>
      <c r="B3280" s="5" t="s">
        <v>106</v>
      </c>
      <c r="C3280" s="5" t="s">
        <v>654</v>
      </c>
      <c r="D3280" s="5" t="s">
        <v>1113</v>
      </c>
      <c r="E3280" s="5">
        <v>5.4984477870910799E-3</v>
      </c>
      <c r="F3280" s="5"/>
      <c r="G3280" s="5"/>
      <c r="H3280" s="5"/>
      <c r="I3280" s="5"/>
    </row>
    <row r="3281" spans="1:9" ht="15.75" customHeight="1" x14ac:dyDescent="0.25">
      <c r="A3281" s="5">
        <v>2015</v>
      </c>
      <c r="B3281" s="5" t="s">
        <v>109</v>
      </c>
      <c r="C3281" s="5" t="s">
        <v>654</v>
      </c>
      <c r="D3281" s="5" t="s">
        <v>1113</v>
      </c>
      <c r="E3281" s="5">
        <v>9.2568049221743408E-3</v>
      </c>
      <c r="F3281" s="5"/>
      <c r="G3281" s="5"/>
      <c r="H3281" s="5"/>
      <c r="I3281" s="5"/>
    </row>
    <row r="3282" spans="1:9" ht="15.75" customHeight="1" x14ac:dyDescent="0.25">
      <c r="A3282" s="5">
        <v>2015</v>
      </c>
      <c r="B3282" s="5" t="s">
        <v>112</v>
      </c>
      <c r="C3282" s="5" t="s">
        <v>654</v>
      </c>
      <c r="D3282" s="5" t="s">
        <v>1113</v>
      </c>
      <c r="E3282" s="5">
        <v>3.42691090765605E-2</v>
      </c>
      <c r="F3282" s="5"/>
      <c r="G3282" s="5"/>
      <c r="H3282" s="5"/>
      <c r="I3282" s="5"/>
    </row>
    <row r="3283" spans="1:9" ht="15.75" customHeight="1" x14ac:dyDescent="0.25">
      <c r="A3283" s="5">
        <v>2015</v>
      </c>
      <c r="B3283" s="5" t="s">
        <v>114</v>
      </c>
      <c r="C3283" s="5" t="s">
        <v>654</v>
      </c>
      <c r="D3283" s="5" t="s">
        <v>1113</v>
      </c>
      <c r="E3283" s="5">
        <v>0.345836071312494</v>
      </c>
      <c r="F3283" s="5"/>
      <c r="G3283" s="5"/>
      <c r="H3283" s="5"/>
      <c r="I3283" s="5"/>
    </row>
    <row r="3284" spans="1:9" ht="15.75" customHeight="1" x14ac:dyDescent="0.25">
      <c r="A3284" s="5">
        <v>2015</v>
      </c>
      <c r="B3284" s="5" t="s">
        <v>117</v>
      </c>
      <c r="C3284" s="5" t="s">
        <v>654</v>
      </c>
      <c r="D3284" s="5" t="s">
        <v>1113</v>
      </c>
      <c r="E3284" s="5">
        <v>1.7852865860199399E-3</v>
      </c>
      <c r="F3284" s="5"/>
      <c r="G3284" s="5"/>
      <c r="H3284" s="5"/>
      <c r="I3284" s="5"/>
    </row>
    <row r="3285" spans="1:9" ht="15.75" customHeight="1" x14ac:dyDescent="0.25">
      <c r="A3285" s="5">
        <v>2015</v>
      </c>
      <c r="B3285" s="5" t="s">
        <v>122</v>
      </c>
      <c r="C3285" s="5" t="s">
        <v>654</v>
      </c>
      <c r="D3285" s="5" t="s">
        <v>1113</v>
      </c>
      <c r="E3285" s="5">
        <v>1.1952413853303701E-2</v>
      </c>
      <c r="F3285" s="5"/>
      <c r="G3285" s="5"/>
      <c r="H3285" s="5"/>
      <c r="I3285" s="5"/>
    </row>
    <row r="3286" spans="1:9" ht="15.75" customHeight="1" x14ac:dyDescent="0.25">
      <c r="A3286" s="5">
        <v>2015</v>
      </c>
      <c r="B3286" s="5" t="s">
        <v>124</v>
      </c>
      <c r="C3286" s="5" t="s">
        <v>654</v>
      </c>
      <c r="D3286" s="5" t="s">
        <v>1113</v>
      </c>
      <c r="E3286" s="5">
        <v>1.6118533908324501E-3</v>
      </c>
      <c r="F3286" s="5"/>
      <c r="G3286" s="5"/>
      <c r="H3286" s="5"/>
      <c r="I3286" s="5"/>
    </row>
    <row r="3287" spans="1:9" ht="15.75" customHeight="1" x14ac:dyDescent="0.25">
      <c r="A3287" s="5">
        <v>2015</v>
      </c>
      <c r="B3287" s="5" t="s">
        <v>130</v>
      </c>
      <c r="C3287" s="5" t="s">
        <v>654</v>
      </c>
      <c r="D3287" s="5" t="s">
        <v>1113</v>
      </c>
      <c r="E3287" s="5">
        <v>4.7934644254447904E-3</v>
      </c>
      <c r="F3287" s="5"/>
      <c r="G3287" s="5"/>
      <c r="H3287" s="5"/>
      <c r="I3287" s="5"/>
    </row>
    <row r="3288" spans="1:9" ht="15.75" customHeight="1" x14ac:dyDescent="0.25">
      <c r="A3288" s="5">
        <v>2015</v>
      </c>
      <c r="B3288" s="5" t="s">
        <v>127</v>
      </c>
      <c r="C3288" s="5" t="s">
        <v>654</v>
      </c>
      <c r="D3288" s="5" t="s">
        <v>1113</v>
      </c>
      <c r="E3288" s="5">
        <v>1.1673135047835801E-2</v>
      </c>
      <c r="F3288" s="5"/>
      <c r="G3288" s="5"/>
      <c r="H3288" s="5"/>
      <c r="I3288" s="5"/>
    </row>
    <row r="3289" spans="1:9" ht="15.75" customHeight="1" x14ac:dyDescent="0.25">
      <c r="A3289" s="5">
        <v>2015</v>
      </c>
      <c r="B3289" s="5" t="s">
        <v>132</v>
      </c>
      <c r="C3289" s="5" t="s">
        <v>654</v>
      </c>
      <c r="D3289" s="5" t="s">
        <v>1113</v>
      </c>
      <c r="E3289" s="5">
        <v>2.53486508432261E-3</v>
      </c>
      <c r="F3289" s="5"/>
      <c r="G3289" s="5"/>
      <c r="H3289" s="5"/>
      <c r="I3289" s="5"/>
    </row>
    <row r="3290" spans="1:9" ht="15.75" customHeight="1" x14ac:dyDescent="0.25">
      <c r="A3290" s="5">
        <v>2015</v>
      </c>
      <c r="B3290" s="5" t="s">
        <v>3</v>
      </c>
      <c r="C3290" s="5" t="s">
        <v>654</v>
      </c>
      <c r="D3290" s="5" t="s">
        <v>1115</v>
      </c>
      <c r="E3290" s="5">
        <v>5.67147196398353E-2</v>
      </c>
      <c r="F3290" s="5"/>
      <c r="G3290" s="5"/>
      <c r="H3290" s="5"/>
      <c r="I3290" s="5"/>
    </row>
    <row r="3291" spans="1:9" ht="15.75" customHeight="1" x14ac:dyDescent="0.25">
      <c r="A3291" s="5">
        <v>2015</v>
      </c>
      <c r="B3291" s="5" t="s">
        <v>12</v>
      </c>
      <c r="C3291" s="5" t="s">
        <v>654</v>
      </c>
      <c r="D3291" s="5" t="s">
        <v>1115</v>
      </c>
      <c r="E3291" s="5">
        <v>1.2038935202396499E-2</v>
      </c>
      <c r="F3291" s="5"/>
      <c r="G3291" s="5"/>
      <c r="H3291" s="5"/>
      <c r="I3291" s="5"/>
    </row>
    <row r="3292" spans="1:9" ht="15.75" customHeight="1" x14ac:dyDescent="0.25">
      <c r="A3292" s="5">
        <v>2015</v>
      </c>
      <c r="B3292" s="5" t="s">
        <v>8</v>
      </c>
      <c r="C3292" s="5" t="s">
        <v>654</v>
      </c>
      <c r="D3292" s="5" t="s">
        <v>1115</v>
      </c>
      <c r="E3292" s="5">
        <v>5.3631493821959303E-4</v>
      </c>
      <c r="F3292" s="5"/>
      <c r="G3292" s="5"/>
      <c r="H3292" s="5"/>
      <c r="I3292" s="5"/>
    </row>
    <row r="3293" spans="1:9" ht="15.75" customHeight="1" x14ac:dyDescent="0.25">
      <c r="A3293" s="5">
        <v>2015</v>
      </c>
      <c r="B3293" s="5" t="s">
        <v>15</v>
      </c>
      <c r="C3293" s="5" t="s">
        <v>654</v>
      </c>
      <c r="D3293" s="5" t="s">
        <v>1115</v>
      </c>
      <c r="E3293" s="5">
        <v>7.6528129046679397E-3</v>
      </c>
      <c r="F3293" s="5"/>
      <c r="G3293" s="5"/>
      <c r="H3293" s="5"/>
      <c r="I3293" s="5"/>
    </row>
    <row r="3294" spans="1:9" ht="15.75" customHeight="1" x14ac:dyDescent="0.25">
      <c r="A3294" s="5">
        <v>2015</v>
      </c>
      <c r="B3294" s="5" t="s">
        <v>17</v>
      </c>
      <c r="C3294" s="5" t="s">
        <v>654</v>
      </c>
      <c r="D3294" s="5" t="s">
        <v>1115</v>
      </c>
      <c r="E3294" s="5">
        <v>3.58785625880619E-3</v>
      </c>
      <c r="F3294" s="5"/>
      <c r="G3294" s="5"/>
      <c r="H3294" s="5"/>
      <c r="I3294" s="5"/>
    </row>
    <row r="3295" spans="1:9" ht="15.75" customHeight="1" x14ac:dyDescent="0.25">
      <c r="A3295" s="5">
        <v>2015</v>
      </c>
      <c r="B3295" s="5" t="s">
        <v>26</v>
      </c>
      <c r="C3295" s="5" t="s">
        <v>654</v>
      </c>
      <c r="D3295" s="5" t="s">
        <v>1115</v>
      </c>
      <c r="E3295" s="5">
        <v>1.0707188902894199E-3</v>
      </c>
      <c r="F3295" s="5"/>
      <c r="G3295" s="5"/>
      <c r="H3295" s="5"/>
      <c r="I3295" s="5"/>
    </row>
    <row r="3296" spans="1:9" ht="15.75" customHeight="1" x14ac:dyDescent="0.25">
      <c r="A3296" s="5">
        <v>2015</v>
      </c>
      <c r="B3296" s="5" t="s">
        <v>28</v>
      </c>
      <c r="C3296" s="5" t="s">
        <v>654</v>
      </c>
      <c r="D3296" s="5" t="s">
        <v>1115</v>
      </c>
      <c r="E3296" s="5">
        <v>1.19035789837192E-3</v>
      </c>
      <c r="F3296" s="5"/>
      <c r="G3296" s="5"/>
      <c r="H3296" s="5"/>
      <c r="I3296" s="5"/>
    </row>
    <row r="3297" spans="1:9" ht="15.75" customHeight="1" x14ac:dyDescent="0.25">
      <c r="A3297" s="5">
        <v>2015</v>
      </c>
      <c r="B3297" s="5" t="s">
        <v>42</v>
      </c>
      <c r="C3297" s="5" t="s">
        <v>654</v>
      </c>
      <c r="D3297" s="5" t="s">
        <v>1115</v>
      </c>
      <c r="E3297" s="5">
        <v>5.2505804446569097E-3</v>
      </c>
      <c r="F3297" s="5"/>
      <c r="G3297" s="5"/>
      <c r="H3297" s="5"/>
      <c r="I3297" s="5"/>
    </row>
    <row r="3298" spans="1:9" ht="15.75" customHeight="1" x14ac:dyDescent="0.25">
      <c r="A3298" s="5">
        <v>2015</v>
      </c>
      <c r="B3298" s="5" t="s">
        <v>36</v>
      </c>
      <c r="C3298" s="5" t="s">
        <v>654</v>
      </c>
      <c r="D3298" s="5" t="s">
        <v>1115</v>
      </c>
      <c r="E3298" s="5">
        <v>3.7142713173241103E-2</v>
      </c>
      <c r="F3298" s="5"/>
      <c r="G3298" s="5"/>
      <c r="H3298" s="5"/>
      <c r="I3298" s="5"/>
    </row>
    <row r="3299" spans="1:9" ht="15.75" customHeight="1" x14ac:dyDescent="0.25">
      <c r="A3299" s="5">
        <v>2015</v>
      </c>
      <c r="B3299" s="5" t="s">
        <v>39</v>
      </c>
      <c r="C3299" s="5" t="s">
        <v>654</v>
      </c>
      <c r="D3299" s="5" t="s">
        <v>1115</v>
      </c>
      <c r="E3299" s="5">
        <v>0.43165736191636001</v>
      </c>
      <c r="F3299" s="5"/>
      <c r="G3299" s="5"/>
      <c r="H3299" s="5"/>
      <c r="I3299" s="5"/>
    </row>
    <row r="3300" spans="1:9" ht="15.75" customHeight="1" x14ac:dyDescent="0.25">
      <c r="A3300" s="5">
        <v>2015</v>
      </c>
      <c r="B3300" s="5" t="s">
        <v>45</v>
      </c>
      <c r="C3300" s="5" t="s">
        <v>654</v>
      </c>
      <c r="D3300" s="5" t="s">
        <v>1115</v>
      </c>
      <c r="E3300" s="5">
        <v>2.41877072970802E-4</v>
      </c>
      <c r="F3300" s="5"/>
      <c r="G3300" s="5"/>
      <c r="H3300" s="5"/>
      <c r="I3300" s="5"/>
    </row>
    <row r="3301" spans="1:9" ht="15.75" customHeight="1" x14ac:dyDescent="0.25">
      <c r="A3301" s="5">
        <v>2015</v>
      </c>
      <c r="B3301" s="5" t="s">
        <v>47</v>
      </c>
      <c r="C3301" s="5" t="s">
        <v>654</v>
      </c>
      <c r="D3301" s="5" t="s">
        <v>1115</v>
      </c>
      <c r="E3301" s="5">
        <v>3.0739125791727901E-2</v>
      </c>
      <c r="F3301" s="5"/>
      <c r="G3301" s="5"/>
      <c r="H3301" s="5"/>
      <c r="I3301" s="5"/>
    </row>
    <row r="3302" spans="1:9" ht="15.75" customHeight="1" x14ac:dyDescent="0.25">
      <c r="A3302" s="5">
        <v>2015</v>
      </c>
      <c r="B3302" s="5" t="s">
        <v>50</v>
      </c>
      <c r="C3302" s="5" t="s">
        <v>654</v>
      </c>
      <c r="D3302" s="5" t="s">
        <v>1115</v>
      </c>
      <c r="E3302" s="5">
        <v>2.49697516366284E-3</v>
      </c>
      <c r="F3302" s="5"/>
      <c r="G3302" s="5"/>
      <c r="H3302" s="5"/>
      <c r="I3302" s="5"/>
    </row>
    <row r="3303" spans="1:9" ht="15.75" customHeight="1" x14ac:dyDescent="0.25">
      <c r="A3303" s="5">
        <v>2015</v>
      </c>
      <c r="B3303" s="5" t="s">
        <v>57</v>
      </c>
      <c r="C3303" s="5" t="s">
        <v>654</v>
      </c>
      <c r="D3303" s="5" t="s">
        <v>1115</v>
      </c>
      <c r="E3303" s="5">
        <v>7.5002737114352196E-4</v>
      </c>
      <c r="F3303" s="5"/>
      <c r="G3303" s="5"/>
      <c r="H3303" s="5"/>
      <c r="I3303" s="5"/>
    </row>
    <row r="3304" spans="1:9" ht="15.75" customHeight="1" x14ac:dyDescent="0.25">
      <c r="A3304" s="5">
        <v>2015</v>
      </c>
      <c r="B3304" s="5" t="s">
        <v>60</v>
      </c>
      <c r="C3304" s="5" t="s">
        <v>654</v>
      </c>
      <c r="D3304" s="5" t="s">
        <v>1115</v>
      </c>
      <c r="E3304" s="5">
        <v>7.6228798073929099E-2</v>
      </c>
      <c r="F3304" s="5"/>
      <c r="G3304" s="5"/>
      <c r="H3304" s="5"/>
      <c r="I3304" s="5"/>
    </row>
    <row r="3305" spans="1:9" ht="15.75" customHeight="1" x14ac:dyDescent="0.25">
      <c r="A3305" s="5">
        <v>2015</v>
      </c>
      <c r="B3305" s="5" t="s">
        <v>62</v>
      </c>
      <c r="C3305" s="5" t="s">
        <v>654</v>
      </c>
      <c r="D3305" s="5" t="s">
        <v>1115</v>
      </c>
      <c r="E3305" s="5">
        <v>2.1082310136945098E-3</v>
      </c>
      <c r="F3305" s="5"/>
      <c r="G3305" s="5"/>
      <c r="H3305" s="5"/>
      <c r="I3305" s="5"/>
    </row>
    <row r="3306" spans="1:9" ht="15.75" customHeight="1" x14ac:dyDescent="0.25">
      <c r="A3306" s="5">
        <v>2015</v>
      </c>
      <c r="B3306" s="5" t="s">
        <v>66</v>
      </c>
      <c r="C3306" s="5" t="s">
        <v>654</v>
      </c>
      <c r="D3306" s="5" t="s">
        <v>1115</v>
      </c>
      <c r="E3306" s="40">
        <v>6.2754645778838095E-5</v>
      </c>
      <c r="F3306" s="5"/>
      <c r="G3306" s="5"/>
      <c r="H3306" s="5"/>
      <c r="I3306" s="5"/>
    </row>
    <row r="3307" spans="1:9" ht="15.75" customHeight="1" x14ac:dyDescent="0.25">
      <c r="A3307" s="5">
        <v>2015</v>
      </c>
      <c r="B3307" s="5" t="s">
        <v>64</v>
      </c>
      <c r="C3307" s="5" t="s">
        <v>654</v>
      </c>
      <c r="D3307" s="5" t="s">
        <v>1115</v>
      </c>
      <c r="E3307" s="5">
        <v>1.0239708495283901E-2</v>
      </c>
      <c r="F3307" s="5"/>
      <c r="G3307" s="5"/>
      <c r="H3307" s="5"/>
      <c r="I3307" s="5"/>
    </row>
    <row r="3308" spans="1:9" ht="15.75" customHeight="1" x14ac:dyDescent="0.25">
      <c r="A3308" s="5">
        <v>2015</v>
      </c>
      <c r="B3308" s="5" t="s">
        <v>87</v>
      </c>
      <c r="C3308" s="5" t="s">
        <v>654</v>
      </c>
      <c r="D3308" s="5" t="s">
        <v>1115</v>
      </c>
      <c r="E3308" s="5">
        <v>5.8274568589448301E-3</v>
      </c>
      <c r="F3308" s="5"/>
      <c r="G3308" s="5"/>
      <c r="H3308" s="5"/>
      <c r="I3308" s="5"/>
    </row>
    <row r="3309" spans="1:9" ht="15.75" customHeight="1" x14ac:dyDescent="0.25">
      <c r="A3309" s="5">
        <v>2015</v>
      </c>
      <c r="B3309" s="5" t="s">
        <v>72</v>
      </c>
      <c r="C3309" s="5" t="s">
        <v>654</v>
      </c>
      <c r="D3309" s="5" t="s">
        <v>1115</v>
      </c>
      <c r="E3309" s="5">
        <v>2.1890577629779498E-3</v>
      </c>
      <c r="F3309" s="5"/>
      <c r="G3309" s="5"/>
      <c r="H3309" s="5"/>
      <c r="I3309" s="5"/>
    </row>
    <row r="3310" spans="1:9" ht="15.75" customHeight="1" x14ac:dyDescent="0.25">
      <c r="A3310" s="5">
        <v>2015</v>
      </c>
      <c r="B3310" s="5" t="s">
        <v>79</v>
      </c>
      <c r="C3310" s="5" t="s">
        <v>654</v>
      </c>
      <c r="D3310" s="5" t="s">
        <v>1115</v>
      </c>
      <c r="E3310" s="5">
        <v>1.3721025107951001E-3</v>
      </c>
      <c r="F3310" s="5"/>
      <c r="G3310" s="5"/>
      <c r="H3310" s="5"/>
      <c r="I3310" s="5"/>
    </row>
    <row r="3311" spans="1:9" ht="15.75" customHeight="1" x14ac:dyDescent="0.25">
      <c r="A3311" s="5">
        <v>2015</v>
      </c>
      <c r="B3311" s="5" t="s">
        <v>85</v>
      </c>
      <c r="C3311" s="5" t="s">
        <v>654</v>
      </c>
      <c r="D3311" s="5" t="s">
        <v>1115</v>
      </c>
      <c r="E3311" s="5">
        <v>5.98144013323928E-3</v>
      </c>
      <c r="F3311" s="5"/>
      <c r="G3311" s="5"/>
      <c r="H3311" s="5"/>
      <c r="I3311" s="5"/>
    </row>
    <row r="3312" spans="1:9" ht="15.75" customHeight="1" x14ac:dyDescent="0.25">
      <c r="A3312" s="5">
        <v>2015</v>
      </c>
      <c r="B3312" s="5" t="s">
        <v>93</v>
      </c>
      <c r="C3312" s="5" t="s">
        <v>654</v>
      </c>
      <c r="D3312" s="5" t="s">
        <v>1115</v>
      </c>
      <c r="E3312" s="5">
        <v>0.16143009532370201</v>
      </c>
      <c r="F3312" s="5"/>
      <c r="G3312" s="5"/>
      <c r="H3312" s="5"/>
      <c r="I3312" s="5"/>
    </row>
    <row r="3313" spans="1:9" ht="15.75" customHeight="1" x14ac:dyDescent="0.25">
      <c r="A3313" s="5">
        <v>2015</v>
      </c>
      <c r="B3313" s="5" t="s">
        <v>95</v>
      </c>
      <c r="C3313" s="5" t="s">
        <v>654</v>
      </c>
      <c r="D3313" s="5" t="s">
        <v>1115</v>
      </c>
      <c r="E3313" s="5">
        <v>5.1486910575524196E-4</v>
      </c>
      <c r="F3313" s="5"/>
      <c r="G3313" s="5"/>
      <c r="H3313" s="5"/>
      <c r="I3313" s="5"/>
    </row>
    <row r="3314" spans="1:9" ht="15.75" customHeight="1" x14ac:dyDescent="0.25">
      <c r="A3314" s="5">
        <v>2015</v>
      </c>
      <c r="B3314" s="5" t="s">
        <v>98</v>
      </c>
      <c r="C3314" s="5" t="s">
        <v>654</v>
      </c>
      <c r="D3314" s="5" t="s">
        <v>1115</v>
      </c>
      <c r="E3314" s="5">
        <v>2.9500060874962501E-3</v>
      </c>
      <c r="F3314" s="5"/>
      <c r="G3314" s="5"/>
      <c r="H3314" s="5"/>
      <c r="I3314" s="5"/>
    </row>
    <row r="3315" spans="1:9" ht="15.75" customHeight="1" x14ac:dyDescent="0.25">
      <c r="A3315" s="5">
        <v>2015</v>
      </c>
      <c r="B3315" s="5" t="s">
        <v>101</v>
      </c>
      <c r="C3315" s="5" t="s">
        <v>654</v>
      </c>
      <c r="D3315" s="5" t="s">
        <v>1115</v>
      </c>
      <c r="E3315" s="5">
        <v>7.5635814156867501E-2</v>
      </c>
      <c r="F3315" s="5"/>
      <c r="G3315" s="5"/>
      <c r="H3315" s="5"/>
      <c r="I3315" s="5"/>
    </row>
    <row r="3316" spans="1:9" ht="15.75" customHeight="1" x14ac:dyDescent="0.25">
      <c r="A3316" s="5">
        <v>2015</v>
      </c>
      <c r="B3316" s="5" t="s">
        <v>106</v>
      </c>
      <c r="C3316" s="5" t="s">
        <v>654</v>
      </c>
      <c r="D3316" s="5" t="s">
        <v>1115</v>
      </c>
      <c r="E3316" s="5">
        <v>1.42953487222839E-2</v>
      </c>
      <c r="F3316" s="5"/>
      <c r="G3316" s="5"/>
      <c r="H3316" s="5"/>
      <c r="I3316" s="5"/>
    </row>
    <row r="3317" spans="1:9" ht="15.75" customHeight="1" x14ac:dyDescent="0.25">
      <c r="A3317" s="5">
        <v>2015</v>
      </c>
      <c r="B3317" s="5" t="s">
        <v>112</v>
      </c>
      <c r="C3317" s="5" t="s">
        <v>654</v>
      </c>
      <c r="D3317" s="5" t="s">
        <v>1115</v>
      </c>
      <c r="E3317" s="5">
        <v>6.0139370164713603E-3</v>
      </c>
      <c r="F3317" s="5"/>
      <c r="G3317" s="5"/>
      <c r="H3317" s="5"/>
      <c r="I3317" s="5"/>
    </row>
    <row r="3318" spans="1:9" ht="15.75" customHeight="1" x14ac:dyDescent="0.25">
      <c r="A3318" s="5">
        <v>2015</v>
      </c>
      <c r="B3318" s="5" t="s">
        <v>114</v>
      </c>
      <c r="C3318" s="5" t="s">
        <v>654</v>
      </c>
      <c r="D3318" s="5" t="s">
        <v>1115</v>
      </c>
      <c r="E3318" s="5">
        <v>1.25476694933109E-2</v>
      </c>
      <c r="F3318" s="5"/>
      <c r="G3318" s="5"/>
      <c r="H3318" s="5"/>
      <c r="I3318" s="5"/>
    </row>
    <row r="3319" spans="1:9" ht="15.75" customHeight="1" x14ac:dyDescent="0.25">
      <c r="A3319" s="5">
        <v>2015</v>
      </c>
      <c r="B3319" s="5" t="s">
        <v>117</v>
      </c>
      <c r="C3319" s="5" t="s">
        <v>654</v>
      </c>
      <c r="D3319" s="5" t="s">
        <v>1115</v>
      </c>
      <c r="E3319" s="5">
        <v>2.7096858466610701E-3</v>
      </c>
      <c r="F3319" s="5"/>
      <c r="G3319" s="5"/>
      <c r="H3319" s="5"/>
      <c r="I3319" s="5"/>
    </row>
    <row r="3320" spans="1:9" ht="15.75" customHeight="1" x14ac:dyDescent="0.25">
      <c r="A3320" s="5">
        <v>2015</v>
      </c>
      <c r="B3320" s="5" t="s">
        <v>122</v>
      </c>
      <c r="C3320" s="5" t="s">
        <v>654</v>
      </c>
      <c r="D3320" s="5" t="s">
        <v>1115</v>
      </c>
      <c r="E3320" s="5">
        <v>3.3241546254048999E-3</v>
      </c>
      <c r="F3320" s="5"/>
      <c r="G3320" s="5"/>
      <c r="H3320" s="5"/>
      <c r="I3320" s="5"/>
    </row>
    <row r="3321" spans="1:9" ht="15.75" customHeight="1" x14ac:dyDescent="0.25">
      <c r="A3321" s="5">
        <v>2015</v>
      </c>
      <c r="B3321" s="5" t="s">
        <v>124</v>
      </c>
      <c r="C3321" s="5" t="s">
        <v>654</v>
      </c>
      <c r="D3321" s="5" t="s">
        <v>1115</v>
      </c>
      <c r="E3321" s="5">
        <v>1.6642101871835199E-3</v>
      </c>
      <c r="F3321" s="5"/>
      <c r="G3321" s="5"/>
      <c r="H3321" s="5"/>
      <c r="I3321" s="5"/>
    </row>
    <row r="3322" spans="1:9" ht="15.75" customHeight="1" x14ac:dyDescent="0.25">
      <c r="A3322" s="5">
        <v>2015</v>
      </c>
      <c r="B3322" s="5" t="s">
        <v>130</v>
      </c>
      <c r="C3322" s="5" t="s">
        <v>654</v>
      </c>
      <c r="D3322" s="5" t="s">
        <v>1115</v>
      </c>
      <c r="E3322" s="5">
        <v>9.2461200126942502E-3</v>
      </c>
      <c r="F3322" s="5"/>
      <c r="G3322" s="5"/>
      <c r="H3322" s="5"/>
      <c r="I3322" s="5"/>
    </row>
    <row r="3323" spans="1:9" ht="15.75" customHeight="1" x14ac:dyDescent="0.25">
      <c r="A3323" s="5">
        <v>2015</v>
      </c>
      <c r="B3323" s="5" t="s">
        <v>127</v>
      </c>
      <c r="C3323" s="5" t="s">
        <v>654</v>
      </c>
      <c r="D3323" s="5" t="s">
        <v>1115</v>
      </c>
      <c r="E3323" s="5">
        <v>1.4588163261174E-2</v>
      </c>
      <c r="F3323" s="5"/>
      <c r="G3323" s="5"/>
      <c r="H3323" s="5"/>
      <c r="I3323" s="5"/>
    </row>
    <row r="3324" spans="1:9" ht="15.75" customHeight="1" x14ac:dyDescent="0.25">
      <c r="A3324" s="5">
        <v>2015</v>
      </c>
      <c r="B3324" s="5" t="s">
        <v>3</v>
      </c>
      <c r="C3324" s="5" t="s">
        <v>658</v>
      </c>
      <c r="D3324" s="5" t="s">
        <v>1113</v>
      </c>
      <c r="E3324" s="5">
        <v>2.58747804527296E-2</v>
      </c>
      <c r="F3324" s="5"/>
      <c r="G3324" s="5"/>
      <c r="H3324" s="5"/>
      <c r="I3324" s="5"/>
    </row>
    <row r="3325" spans="1:9" ht="15.75" customHeight="1" x14ac:dyDescent="0.25">
      <c r="A3325" s="5">
        <v>2015</v>
      </c>
      <c r="B3325" s="5" t="s">
        <v>12</v>
      </c>
      <c r="C3325" s="5" t="s">
        <v>658</v>
      </c>
      <c r="D3325" s="5" t="s">
        <v>1113</v>
      </c>
      <c r="E3325" s="5">
        <v>6.9137272934624398E-3</v>
      </c>
      <c r="F3325" s="5"/>
      <c r="G3325" s="5"/>
      <c r="H3325" s="5"/>
      <c r="I3325" s="5"/>
    </row>
    <row r="3326" spans="1:9" ht="15.75" customHeight="1" x14ac:dyDescent="0.25">
      <c r="A3326" s="5">
        <v>2015</v>
      </c>
      <c r="B3326" s="5" t="s">
        <v>36</v>
      </c>
      <c r="C3326" s="5" t="s">
        <v>658</v>
      </c>
      <c r="D3326" s="5" t="s">
        <v>1113</v>
      </c>
      <c r="E3326" s="5">
        <v>8.4268231536306096E-2</v>
      </c>
      <c r="F3326" s="5"/>
      <c r="G3326" s="5"/>
      <c r="H3326" s="5"/>
      <c r="I3326" s="5"/>
    </row>
    <row r="3327" spans="1:9" ht="15.75" customHeight="1" x14ac:dyDescent="0.25">
      <c r="A3327" s="5">
        <v>2015</v>
      </c>
      <c r="B3327" s="5" t="s">
        <v>47</v>
      </c>
      <c r="C3327" s="5" t="s">
        <v>658</v>
      </c>
      <c r="D3327" s="5" t="s">
        <v>1113</v>
      </c>
      <c r="E3327" s="5">
        <v>0.54028730477187403</v>
      </c>
      <c r="F3327" s="5"/>
      <c r="G3327" s="5"/>
      <c r="H3327" s="5"/>
      <c r="I3327" s="5"/>
    </row>
    <row r="3328" spans="1:9" ht="15.75" customHeight="1" x14ac:dyDescent="0.25">
      <c r="A3328" s="5">
        <v>2015</v>
      </c>
      <c r="B3328" s="5" t="s">
        <v>50</v>
      </c>
      <c r="C3328" s="5" t="s">
        <v>658</v>
      </c>
      <c r="D3328" s="5" t="s">
        <v>1113</v>
      </c>
      <c r="E3328" s="5">
        <v>7.3069061147245304E-2</v>
      </c>
      <c r="F3328" s="5"/>
      <c r="G3328" s="5"/>
      <c r="H3328" s="5"/>
      <c r="I3328" s="5"/>
    </row>
    <row r="3329" spans="1:9" ht="15.75" customHeight="1" x14ac:dyDescent="0.25">
      <c r="A3329" s="5">
        <v>2015</v>
      </c>
      <c r="B3329" s="5" t="s">
        <v>62</v>
      </c>
      <c r="C3329" s="5" t="s">
        <v>658</v>
      </c>
      <c r="D3329" s="5" t="s">
        <v>1113</v>
      </c>
      <c r="E3329" s="5">
        <v>1.3774223808584399E-3</v>
      </c>
      <c r="F3329" s="5"/>
      <c r="G3329" s="5"/>
      <c r="H3329" s="5"/>
      <c r="I3329" s="5"/>
    </row>
    <row r="3330" spans="1:9" ht="15.75" customHeight="1" x14ac:dyDescent="0.25">
      <c r="A3330" s="5">
        <v>2015</v>
      </c>
      <c r="B3330" s="5" t="s">
        <v>87</v>
      </c>
      <c r="C3330" s="5" t="s">
        <v>658</v>
      </c>
      <c r="D3330" s="5" t="s">
        <v>1113</v>
      </c>
      <c r="E3330" s="5">
        <v>0.117880180451624</v>
      </c>
      <c r="F3330" s="5"/>
      <c r="G3330" s="5"/>
      <c r="H3330" s="5"/>
      <c r="I3330" s="5"/>
    </row>
    <row r="3331" spans="1:9" ht="15.75" customHeight="1" x14ac:dyDescent="0.25">
      <c r="A3331" s="5">
        <v>2015</v>
      </c>
      <c r="B3331" s="5" t="s">
        <v>79</v>
      </c>
      <c r="C3331" s="5" t="s">
        <v>658</v>
      </c>
      <c r="D3331" s="5" t="s">
        <v>1113</v>
      </c>
      <c r="E3331" s="5">
        <v>6.2614846471973101E-2</v>
      </c>
      <c r="F3331" s="5"/>
      <c r="G3331" s="5"/>
      <c r="H3331" s="5"/>
      <c r="I3331" s="5"/>
    </row>
    <row r="3332" spans="1:9" ht="15.75" customHeight="1" x14ac:dyDescent="0.25">
      <c r="A3332" s="5">
        <v>2015</v>
      </c>
      <c r="B3332" s="5" t="s">
        <v>85</v>
      </c>
      <c r="C3332" s="5" t="s">
        <v>658</v>
      </c>
      <c r="D3332" s="5" t="s">
        <v>1113</v>
      </c>
      <c r="E3332" s="5">
        <v>1.0846265348272E-4</v>
      </c>
      <c r="F3332" s="5"/>
      <c r="G3332" s="5"/>
      <c r="H3332" s="5"/>
      <c r="I3332" s="5"/>
    </row>
    <row r="3333" spans="1:9" ht="15.75" customHeight="1" x14ac:dyDescent="0.25">
      <c r="A3333" s="5">
        <v>2015</v>
      </c>
      <c r="B3333" s="5" t="s">
        <v>101</v>
      </c>
      <c r="C3333" s="5" t="s">
        <v>658</v>
      </c>
      <c r="D3333" s="5" t="s">
        <v>1113</v>
      </c>
      <c r="E3333" s="5">
        <v>3.05055724246306E-2</v>
      </c>
      <c r="F3333" s="5"/>
      <c r="G3333" s="5"/>
      <c r="H3333" s="5"/>
      <c r="I3333" s="5"/>
    </row>
    <row r="3334" spans="1:9" ht="15.75" customHeight="1" x14ac:dyDescent="0.25">
      <c r="A3334" s="5">
        <v>2015</v>
      </c>
      <c r="B3334" s="5" t="s">
        <v>114</v>
      </c>
      <c r="C3334" s="5" t="s">
        <v>658</v>
      </c>
      <c r="D3334" s="5" t="s">
        <v>1113</v>
      </c>
      <c r="E3334" s="5">
        <v>1.1454138339674601E-3</v>
      </c>
      <c r="F3334" s="5"/>
      <c r="G3334" s="5"/>
      <c r="H3334" s="5"/>
      <c r="I3334" s="5"/>
    </row>
    <row r="3335" spans="1:9" ht="15.75" customHeight="1" x14ac:dyDescent="0.25">
      <c r="A3335" s="5">
        <v>2015</v>
      </c>
      <c r="B3335" s="5" t="s">
        <v>127</v>
      </c>
      <c r="C3335" s="5" t="s">
        <v>658</v>
      </c>
      <c r="D3335" s="5" t="s">
        <v>1113</v>
      </c>
      <c r="E3335" s="5">
        <v>5.59549965818451E-2</v>
      </c>
      <c r="F3335" s="5"/>
      <c r="G3335" s="5"/>
      <c r="H3335" s="5"/>
      <c r="I3335" s="5"/>
    </row>
    <row r="3336" spans="1:9" ht="15.75" customHeight="1" x14ac:dyDescent="0.25">
      <c r="A3336" s="5">
        <v>2015</v>
      </c>
      <c r="B3336" s="5" t="s">
        <v>3</v>
      </c>
      <c r="C3336" s="5" t="s">
        <v>223</v>
      </c>
      <c r="D3336" s="5" t="s">
        <v>1111</v>
      </c>
      <c r="E3336" s="5">
        <v>9.8899467202375704E-2</v>
      </c>
      <c r="F3336" s="5"/>
      <c r="G3336" s="5"/>
      <c r="H3336" s="5"/>
      <c r="I3336" s="5"/>
    </row>
    <row r="3337" spans="1:9" ht="15.75" customHeight="1" x14ac:dyDescent="0.25">
      <c r="A3337" s="5">
        <v>2015</v>
      </c>
      <c r="B3337" s="5" t="s">
        <v>12</v>
      </c>
      <c r="C3337" s="5" t="s">
        <v>223</v>
      </c>
      <c r="D3337" s="5" t="s">
        <v>1111</v>
      </c>
      <c r="E3337" s="5">
        <v>6.6660843741811497E-3</v>
      </c>
      <c r="F3337" s="5"/>
      <c r="G3337" s="5"/>
      <c r="H3337" s="5"/>
      <c r="I3337" s="5"/>
    </row>
    <row r="3338" spans="1:9" ht="15.75" customHeight="1" x14ac:dyDescent="0.25">
      <c r="A3338" s="5">
        <v>2015</v>
      </c>
      <c r="B3338" s="5" t="s">
        <v>8</v>
      </c>
      <c r="C3338" s="5" t="s">
        <v>223</v>
      </c>
      <c r="D3338" s="5" t="s">
        <v>1111</v>
      </c>
      <c r="E3338" s="5">
        <v>1.9856756048563101E-2</v>
      </c>
      <c r="F3338" s="5"/>
      <c r="G3338" s="5"/>
      <c r="H3338" s="5"/>
      <c r="I3338" s="5"/>
    </row>
    <row r="3339" spans="1:9" ht="15.75" customHeight="1" x14ac:dyDescent="0.25">
      <c r="A3339" s="5">
        <v>2015</v>
      </c>
      <c r="B3339" s="5" t="s">
        <v>15</v>
      </c>
      <c r="C3339" s="5" t="s">
        <v>223</v>
      </c>
      <c r="D3339" s="5" t="s">
        <v>1111</v>
      </c>
      <c r="E3339" s="5">
        <v>8.88339592977552E-2</v>
      </c>
      <c r="F3339" s="5"/>
      <c r="G3339" s="5"/>
      <c r="H3339" s="5"/>
      <c r="I3339" s="5"/>
    </row>
    <row r="3340" spans="1:9" ht="15.75" customHeight="1" x14ac:dyDescent="0.25">
      <c r="A3340" s="5">
        <v>2015</v>
      </c>
      <c r="B3340" s="5" t="s">
        <v>17</v>
      </c>
      <c r="C3340" s="5" t="s">
        <v>223</v>
      </c>
      <c r="D3340" s="5" t="s">
        <v>1111</v>
      </c>
      <c r="E3340" s="5">
        <v>2.51794916586601E-2</v>
      </c>
      <c r="F3340" s="5"/>
      <c r="G3340" s="5"/>
      <c r="H3340" s="5"/>
      <c r="I3340" s="5"/>
    </row>
    <row r="3341" spans="1:9" ht="15.75" customHeight="1" x14ac:dyDescent="0.25">
      <c r="A3341" s="5">
        <v>2015</v>
      </c>
      <c r="B3341" s="5" t="s">
        <v>26</v>
      </c>
      <c r="C3341" s="5" t="s">
        <v>223</v>
      </c>
      <c r="D3341" s="5" t="s">
        <v>1111</v>
      </c>
      <c r="E3341" s="5">
        <v>5.0123154860686497E-2</v>
      </c>
      <c r="F3341" s="5"/>
      <c r="G3341" s="5"/>
      <c r="H3341" s="5"/>
      <c r="I3341" s="5"/>
    </row>
    <row r="3342" spans="1:9" ht="15.75" customHeight="1" x14ac:dyDescent="0.25">
      <c r="A3342" s="5">
        <v>2015</v>
      </c>
      <c r="B3342" s="5" t="s">
        <v>28</v>
      </c>
      <c r="C3342" s="5" t="s">
        <v>223</v>
      </c>
      <c r="D3342" s="5" t="s">
        <v>1111</v>
      </c>
      <c r="E3342" s="5">
        <v>8.1858677613765394E-3</v>
      </c>
      <c r="F3342" s="5"/>
      <c r="G3342" s="5"/>
      <c r="H3342" s="5"/>
      <c r="I3342" s="5"/>
    </row>
    <row r="3343" spans="1:9" ht="15.75" customHeight="1" x14ac:dyDescent="0.25">
      <c r="A3343" s="5">
        <v>2015</v>
      </c>
      <c r="B3343" s="5" t="s">
        <v>42</v>
      </c>
      <c r="C3343" s="5" t="s">
        <v>223</v>
      </c>
      <c r="D3343" s="5" t="s">
        <v>1111</v>
      </c>
      <c r="E3343" s="5">
        <v>1.5935016158616401E-2</v>
      </c>
      <c r="F3343" s="5"/>
      <c r="G3343" s="5"/>
      <c r="H3343" s="5"/>
      <c r="I3343" s="5"/>
    </row>
    <row r="3344" spans="1:9" ht="15.75" customHeight="1" x14ac:dyDescent="0.25">
      <c r="A3344" s="5">
        <v>2015</v>
      </c>
      <c r="B3344" s="5" t="s">
        <v>36</v>
      </c>
      <c r="C3344" s="5" t="s">
        <v>223</v>
      </c>
      <c r="D3344" s="5" t="s">
        <v>1111</v>
      </c>
      <c r="E3344" s="5">
        <v>1.2359158005065899E-2</v>
      </c>
      <c r="F3344" s="5"/>
      <c r="G3344" s="5"/>
      <c r="H3344" s="5"/>
      <c r="I3344" s="5"/>
    </row>
    <row r="3345" spans="1:9" ht="15.75" customHeight="1" x14ac:dyDescent="0.25">
      <c r="A3345" s="5">
        <v>2015</v>
      </c>
      <c r="B3345" s="5" t="s">
        <v>39</v>
      </c>
      <c r="C3345" s="5" t="s">
        <v>223</v>
      </c>
      <c r="D3345" s="5" t="s">
        <v>1111</v>
      </c>
      <c r="E3345" s="5">
        <v>4.0717966634640501E-2</v>
      </c>
      <c r="F3345" s="5"/>
      <c r="G3345" s="5"/>
      <c r="H3345" s="5"/>
      <c r="I3345" s="5"/>
    </row>
    <row r="3346" spans="1:9" ht="15.75" customHeight="1" x14ac:dyDescent="0.25">
      <c r="A3346" s="5">
        <v>2015</v>
      </c>
      <c r="B3346" s="5" t="s">
        <v>45</v>
      </c>
      <c r="C3346" s="5" t="s">
        <v>223</v>
      </c>
      <c r="D3346" s="5" t="s">
        <v>1111</v>
      </c>
      <c r="E3346" s="5">
        <v>1.2876233732203601E-2</v>
      </c>
      <c r="F3346" s="5"/>
      <c r="G3346" s="5"/>
      <c r="H3346" s="5"/>
      <c r="I3346" s="5"/>
    </row>
    <row r="3347" spans="1:9" ht="15.75" customHeight="1" x14ac:dyDescent="0.25">
      <c r="A3347" s="5">
        <v>2015</v>
      </c>
      <c r="B3347" s="5" t="s">
        <v>47</v>
      </c>
      <c r="C3347" s="5" t="s">
        <v>223</v>
      </c>
      <c r="D3347" s="5" t="s">
        <v>1111</v>
      </c>
      <c r="E3347" s="5">
        <v>4.7167438204209898E-2</v>
      </c>
      <c r="F3347" s="5"/>
      <c r="G3347" s="5"/>
      <c r="H3347" s="5"/>
      <c r="I3347" s="5"/>
    </row>
    <row r="3348" spans="1:9" ht="15.75" customHeight="1" x14ac:dyDescent="0.25">
      <c r="A3348" s="5">
        <v>2015</v>
      </c>
      <c r="B3348" s="5" t="s">
        <v>57</v>
      </c>
      <c r="C3348" s="5" t="s">
        <v>223</v>
      </c>
      <c r="D3348" s="5" t="s">
        <v>1111</v>
      </c>
      <c r="E3348" s="5">
        <v>1.9914403004629201E-4</v>
      </c>
      <c r="F3348" s="5"/>
      <c r="G3348" s="5"/>
      <c r="H3348" s="5"/>
      <c r="I3348" s="5"/>
    </row>
    <row r="3349" spans="1:9" ht="15.75" customHeight="1" x14ac:dyDescent="0.25">
      <c r="A3349" s="5">
        <v>2015</v>
      </c>
      <c r="B3349" s="5" t="s">
        <v>54</v>
      </c>
      <c r="C3349" s="5" t="s">
        <v>223</v>
      </c>
      <c r="D3349" s="5" t="s">
        <v>1111</v>
      </c>
      <c r="E3349" s="5">
        <v>2.49419163245698E-2</v>
      </c>
      <c r="F3349" s="5"/>
      <c r="G3349" s="5"/>
      <c r="H3349" s="5"/>
      <c r="I3349" s="5"/>
    </row>
    <row r="3350" spans="1:9" ht="15.75" customHeight="1" x14ac:dyDescent="0.25">
      <c r="A3350" s="5">
        <v>2015</v>
      </c>
      <c r="B3350" s="5" t="s">
        <v>52</v>
      </c>
      <c r="C3350" s="5" t="s">
        <v>223</v>
      </c>
      <c r="D3350" s="5" t="s">
        <v>1111</v>
      </c>
      <c r="E3350" s="5">
        <v>3.8186741200104801E-3</v>
      </c>
      <c r="F3350" s="5"/>
      <c r="G3350" s="5"/>
      <c r="H3350" s="5"/>
      <c r="I3350" s="5"/>
    </row>
    <row r="3351" spans="1:9" ht="15.75" customHeight="1" x14ac:dyDescent="0.25">
      <c r="A3351" s="5">
        <v>2015</v>
      </c>
      <c r="B3351" s="5" t="s">
        <v>60</v>
      </c>
      <c r="C3351" s="5" t="s">
        <v>223</v>
      </c>
      <c r="D3351" s="5" t="s">
        <v>1111</v>
      </c>
      <c r="E3351" s="5">
        <v>4.4760241069088998E-2</v>
      </c>
      <c r="F3351" s="5"/>
      <c r="G3351" s="5"/>
      <c r="H3351" s="5"/>
      <c r="I3351" s="5"/>
    </row>
    <row r="3352" spans="1:9" ht="15.75" customHeight="1" x14ac:dyDescent="0.25">
      <c r="A3352" s="5">
        <v>2015</v>
      </c>
      <c r="B3352" s="5" t="s">
        <v>66</v>
      </c>
      <c r="C3352" s="5" t="s">
        <v>223</v>
      </c>
      <c r="D3352" s="5" t="s">
        <v>1111</v>
      </c>
      <c r="E3352" s="5">
        <v>0.105556817189274</v>
      </c>
      <c r="F3352" s="5"/>
      <c r="G3352" s="5"/>
      <c r="H3352" s="5"/>
      <c r="I3352" s="5"/>
    </row>
    <row r="3353" spans="1:9" ht="15.75" customHeight="1" x14ac:dyDescent="0.25">
      <c r="A3353" s="5">
        <v>2015</v>
      </c>
      <c r="B3353" s="5" t="s">
        <v>69</v>
      </c>
      <c r="C3353" s="5" t="s">
        <v>223</v>
      </c>
      <c r="D3353" s="5" t="s">
        <v>1111</v>
      </c>
      <c r="E3353" s="5">
        <v>1.2303257926456399E-2</v>
      </c>
      <c r="F3353" s="5"/>
      <c r="G3353" s="5"/>
      <c r="H3353" s="5"/>
      <c r="I3353" s="5"/>
    </row>
    <row r="3354" spans="1:9" ht="15.75" customHeight="1" x14ac:dyDescent="0.25">
      <c r="A3354" s="5">
        <v>2015</v>
      </c>
      <c r="B3354" s="5" t="s">
        <v>87</v>
      </c>
      <c r="C3354" s="5" t="s">
        <v>223</v>
      </c>
      <c r="D3354" s="5" t="s">
        <v>1111</v>
      </c>
      <c r="E3354" s="5">
        <v>4.2798497685387298E-4</v>
      </c>
      <c r="F3354" s="5"/>
      <c r="G3354" s="5"/>
      <c r="H3354" s="5"/>
      <c r="I3354" s="5"/>
    </row>
    <row r="3355" spans="1:9" ht="15.75" customHeight="1" x14ac:dyDescent="0.25">
      <c r="A3355" s="5">
        <v>2015</v>
      </c>
      <c r="B3355" s="5" t="s">
        <v>72</v>
      </c>
      <c r="C3355" s="5" t="s">
        <v>223</v>
      </c>
      <c r="D3355" s="5" t="s">
        <v>1111</v>
      </c>
      <c r="E3355" s="5">
        <v>8.9335313127784106E-3</v>
      </c>
      <c r="F3355" s="5"/>
      <c r="G3355" s="5"/>
      <c r="H3355" s="5"/>
      <c r="I3355" s="5"/>
    </row>
    <row r="3356" spans="1:9" ht="15.75" customHeight="1" x14ac:dyDescent="0.25">
      <c r="A3356" s="5">
        <v>2015</v>
      </c>
      <c r="B3356" s="5" t="s">
        <v>77</v>
      </c>
      <c r="C3356" s="5" t="s">
        <v>223</v>
      </c>
      <c r="D3356" s="5" t="s">
        <v>1111</v>
      </c>
      <c r="E3356" s="5">
        <v>2.0613153987247799E-4</v>
      </c>
      <c r="F3356" s="5"/>
      <c r="G3356" s="5"/>
      <c r="H3356" s="5"/>
      <c r="I3356" s="5"/>
    </row>
    <row r="3357" spans="1:9" ht="15.75" customHeight="1" x14ac:dyDescent="0.25">
      <c r="A3357" s="5">
        <v>2015</v>
      </c>
      <c r="B3357" s="5" t="s">
        <v>79</v>
      </c>
      <c r="C3357" s="5" t="s">
        <v>223</v>
      </c>
      <c r="D3357" s="5" t="s">
        <v>1111</v>
      </c>
      <c r="E3357" s="5">
        <v>1.11800157218971E-4</v>
      </c>
      <c r="F3357" s="5"/>
      <c r="G3357" s="5"/>
      <c r="H3357" s="5"/>
      <c r="I3357" s="5"/>
    </row>
    <row r="3358" spans="1:9" ht="15.75" customHeight="1" x14ac:dyDescent="0.25">
      <c r="A3358" s="5">
        <v>2015</v>
      </c>
      <c r="B3358" s="5" t="s">
        <v>82</v>
      </c>
      <c r="C3358" s="5" t="s">
        <v>223</v>
      </c>
      <c r="D3358" s="5" t="s">
        <v>1111</v>
      </c>
      <c r="E3358" s="5">
        <v>5.1690103939208603E-3</v>
      </c>
      <c r="F3358" s="5"/>
      <c r="G3358" s="5"/>
      <c r="H3358" s="5"/>
      <c r="I3358" s="5"/>
    </row>
    <row r="3359" spans="1:9" ht="15.75" customHeight="1" x14ac:dyDescent="0.25">
      <c r="A3359" s="5">
        <v>2015</v>
      </c>
      <c r="B3359" s="5" t="s">
        <v>74</v>
      </c>
      <c r="C3359" s="5" t="s">
        <v>223</v>
      </c>
      <c r="D3359" s="5" t="s">
        <v>1111</v>
      </c>
      <c r="E3359" s="5">
        <v>2.2524237924709499E-2</v>
      </c>
      <c r="F3359" s="5"/>
      <c r="G3359" s="5"/>
      <c r="H3359" s="5"/>
      <c r="I3359" s="5"/>
    </row>
    <row r="3360" spans="1:9" ht="15.75" customHeight="1" x14ac:dyDescent="0.25">
      <c r="A3360" s="5">
        <v>2015</v>
      </c>
      <c r="B3360" s="5" t="s">
        <v>85</v>
      </c>
      <c r="C3360" s="5" t="s">
        <v>223</v>
      </c>
      <c r="D3360" s="5" t="s">
        <v>1111</v>
      </c>
      <c r="E3360" s="5">
        <v>1.32378373657087E-2</v>
      </c>
      <c r="F3360" s="5"/>
      <c r="G3360" s="5"/>
      <c r="H3360" s="5"/>
      <c r="I3360" s="5"/>
    </row>
    <row r="3361" spans="1:9" ht="15.75" customHeight="1" x14ac:dyDescent="0.25">
      <c r="A3361" s="5">
        <v>2015</v>
      </c>
      <c r="B3361" s="5" t="s">
        <v>93</v>
      </c>
      <c r="C3361" s="5" t="s">
        <v>223</v>
      </c>
      <c r="D3361" s="5" t="s">
        <v>1111</v>
      </c>
      <c r="E3361" s="5">
        <v>3.2967071359944103E-2</v>
      </c>
      <c r="F3361" s="5"/>
      <c r="G3361" s="5"/>
      <c r="H3361" s="5"/>
      <c r="I3361" s="5"/>
    </row>
    <row r="3362" spans="1:9" ht="15.75" customHeight="1" x14ac:dyDescent="0.25">
      <c r="A3362" s="5">
        <v>2015</v>
      </c>
      <c r="B3362" s="5" t="s">
        <v>95</v>
      </c>
      <c r="C3362" s="5" t="s">
        <v>223</v>
      </c>
      <c r="D3362" s="5" t="s">
        <v>1111</v>
      </c>
      <c r="E3362" s="5">
        <v>1.7664424840597399E-2</v>
      </c>
      <c r="F3362" s="5"/>
      <c r="G3362" s="5"/>
      <c r="H3362" s="5"/>
      <c r="I3362" s="5"/>
    </row>
    <row r="3363" spans="1:9" ht="15.75" customHeight="1" x14ac:dyDescent="0.25">
      <c r="A3363" s="5">
        <v>2015</v>
      </c>
      <c r="B3363" s="5" t="s">
        <v>98</v>
      </c>
      <c r="C3363" s="5" t="s">
        <v>223</v>
      </c>
      <c r="D3363" s="5" t="s">
        <v>1111</v>
      </c>
      <c r="E3363" s="5">
        <v>6.7446938597257398E-3</v>
      </c>
      <c r="F3363" s="5"/>
      <c r="G3363" s="5"/>
      <c r="H3363" s="5"/>
      <c r="I3363" s="5"/>
    </row>
    <row r="3364" spans="1:9" ht="15.75" customHeight="1" x14ac:dyDescent="0.25">
      <c r="A3364" s="5">
        <v>2015</v>
      </c>
      <c r="B3364" s="5" t="s">
        <v>101</v>
      </c>
      <c r="C3364" s="5" t="s">
        <v>223</v>
      </c>
      <c r="D3364" s="5" t="s">
        <v>1111</v>
      </c>
      <c r="E3364" s="5">
        <v>4.7850467289719603E-2</v>
      </c>
      <c r="F3364" s="5"/>
      <c r="G3364" s="5"/>
      <c r="H3364" s="5"/>
      <c r="I3364" s="5"/>
    </row>
    <row r="3365" spans="1:9" ht="15.75" customHeight="1" x14ac:dyDescent="0.25">
      <c r="A3365" s="5">
        <v>2015</v>
      </c>
      <c r="B3365" s="5" t="s">
        <v>1114</v>
      </c>
      <c r="C3365" s="5" t="s">
        <v>223</v>
      </c>
      <c r="D3365" s="5" t="s">
        <v>1111</v>
      </c>
      <c r="E3365" s="5">
        <v>6.91064721809765E-3</v>
      </c>
      <c r="F3365" s="5"/>
      <c r="G3365" s="5"/>
      <c r="H3365" s="5"/>
      <c r="I3365" s="5"/>
    </row>
    <row r="3366" spans="1:9" ht="15.75" customHeight="1" x14ac:dyDescent="0.25">
      <c r="A3366" s="5">
        <v>2015</v>
      </c>
      <c r="B3366" s="5" t="s">
        <v>106</v>
      </c>
      <c r="C3366" s="5" t="s">
        <v>223</v>
      </c>
      <c r="D3366" s="5" t="s">
        <v>1111</v>
      </c>
      <c r="E3366" s="5">
        <v>2.0759891693597599E-2</v>
      </c>
      <c r="F3366" s="5"/>
      <c r="G3366" s="5"/>
      <c r="H3366" s="5"/>
      <c r="I3366" s="5"/>
    </row>
    <row r="3367" spans="1:9" ht="15.75" customHeight="1" x14ac:dyDescent="0.25">
      <c r="A3367" s="5">
        <v>2015</v>
      </c>
      <c r="B3367" s="5" t="s">
        <v>109</v>
      </c>
      <c r="C3367" s="5" t="s">
        <v>223</v>
      </c>
      <c r="D3367" s="5" t="s">
        <v>1111</v>
      </c>
      <c r="E3367" s="5">
        <v>1.00113547034675E-2</v>
      </c>
      <c r="F3367" s="5"/>
      <c r="G3367" s="5"/>
      <c r="H3367" s="5"/>
      <c r="I3367" s="5"/>
    </row>
    <row r="3368" spans="1:9" ht="15.75" customHeight="1" x14ac:dyDescent="0.25">
      <c r="A3368" s="5">
        <v>2015</v>
      </c>
      <c r="B3368" s="5" t="s">
        <v>112</v>
      </c>
      <c r="C3368" s="5" t="s">
        <v>223</v>
      </c>
      <c r="D3368" s="5" t="s">
        <v>1111</v>
      </c>
      <c r="E3368" s="5">
        <v>1.14106035461612E-2</v>
      </c>
      <c r="F3368" s="5"/>
      <c r="G3368" s="5"/>
      <c r="H3368" s="5"/>
      <c r="I3368" s="5"/>
    </row>
    <row r="3369" spans="1:9" ht="15.75" customHeight="1" x14ac:dyDescent="0.25">
      <c r="A3369" s="5">
        <v>2015</v>
      </c>
      <c r="B3369" s="5" t="s">
        <v>114</v>
      </c>
      <c r="C3369" s="5" t="s">
        <v>223</v>
      </c>
      <c r="D3369" s="5" t="s">
        <v>1111</v>
      </c>
      <c r="E3369" s="5">
        <v>9.1160800069875106E-2</v>
      </c>
      <c r="F3369" s="5"/>
      <c r="G3369" s="5"/>
      <c r="H3369" s="5"/>
      <c r="I3369" s="5"/>
    </row>
    <row r="3370" spans="1:9" ht="15.75" customHeight="1" x14ac:dyDescent="0.25">
      <c r="A3370" s="5">
        <v>2015</v>
      </c>
      <c r="B3370" s="5" t="s">
        <v>117</v>
      </c>
      <c r="C3370" s="5" t="s">
        <v>223</v>
      </c>
      <c r="D3370" s="5" t="s">
        <v>1111</v>
      </c>
      <c r="E3370" s="5">
        <v>2.8191108393746101E-2</v>
      </c>
      <c r="F3370" s="5"/>
      <c r="G3370" s="5"/>
      <c r="H3370" s="5"/>
      <c r="I3370" s="5"/>
    </row>
    <row r="3371" spans="1:9" ht="15.75" customHeight="1" x14ac:dyDescent="0.25">
      <c r="A3371" s="5">
        <v>2015</v>
      </c>
      <c r="B3371" s="5" t="s">
        <v>122</v>
      </c>
      <c r="C3371" s="5" t="s">
        <v>223</v>
      </c>
      <c r="D3371" s="5" t="s">
        <v>1111</v>
      </c>
      <c r="E3371" s="5">
        <v>1.86321949515241E-2</v>
      </c>
      <c r="F3371" s="5"/>
      <c r="G3371" s="5"/>
      <c r="H3371" s="5"/>
      <c r="I3371" s="5"/>
    </row>
    <row r="3372" spans="1:9" ht="15.75" customHeight="1" x14ac:dyDescent="0.25">
      <c r="A3372" s="5">
        <v>2015</v>
      </c>
      <c r="B3372" s="5" t="s">
        <v>124</v>
      </c>
      <c r="C3372" s="5" t="s">
        <v>223</v>
      </c>
      <c r="D3372" s="5" t="s">
        <v>1111</v>
      </c>
      <c r="E3372" s="5">
        <v>1.08655777797187E-3</v>
      </c>
      <c r="F3372" s="5"/>
      <c r="G3372" s="5"/>
      <c r="H3372" s="5"/>
      <c r="I3372" s="5"/>
    </row>
    <row r="3373" spans="1:9" ht="15.75" customHeight="1" x14ac:dyDescent="0.25">
      <c r="A3373" s="5">
        <v>2015</v>
      </c>
      <c r="B3373" s="5" t="s">
        <v>130</v>
      </c>
      <c r="C3373" s="5" t="s">
        <v>223</v>
      </c>
      <c r="D3373" s="5" t="s">
        <v>1111</v>
      </c>
      <c r="E3373" s="5">
        <v>1.3634378548344799E-2</v>
      </c>
      <c r="F3373" s="5"/>
      <c r="G3373" s="5"/>
      <c r="H3373" s="5"/>
      <c r="I3373" s="5"/>
    </row>
    <row r="3374" spans="1:9" ht="15.75" customHeight="1" x14ac:dyDescent="0.25">
      <c r="A3374" s="5">
        <v>2015</v>
      </c>
      <c r="B3374" s="5" t="s">
        <v>127</v>
      </c>
      <c r="C3374" s="5" t="s">
        <v>223</v>
      </c>
      <c r="D3374" s="5" t="s">
        <v>1111</v>
      </c>
      <c r="E3374" s="5">
        <v>1.4041400995720099E-2</v>
      </c>
      <c r="F3374" s="5"/>
      <c r="G3374" s="5"/>
      <c r="H3374" s="5"/>
      <c r="I3374" s="5"/>
    </row>
    <row r="3375" spans="1:9" ht="15.75" customHeight="1" x14ac:dyDescent="0.25">
      <c r="A3375" s="5">
        <v>2015</v>
      </c>
      <c r="B3375" s="5" t="s">
        <v>132</v>
      </c>
      <c r="C3375" s="5" t="s">
        <v>223</v>
      </c>
      <c r="D3375" s="5" t="s">
        <v>1111</v>
      </c>
      <c r="E3375" s="5">
        <v>9.9432264826622395E-3</v>
      </c>
      <c r="F3375" s="5"/>
      <c r="G3375" s="5"/>
      <c r="H3375" s="5"/>
      <c r="I3375" s="5"/>
    </row>
    <row r="3376" spans="1:9" ht="15.75" customHeight="1" x14ac:dyDescent="0.25">
      <c r="A3376" s="5">
        <v>2015</v>
      </c>
      <c r="B3376" s="5" t="s">
        <v>3</v>
      </c>
      <c r="C3376" s="5" t="s">
        <v>223</v>
      </c>
      <c r="D3376" s="5" t="s">
        <v>1113</v>
      </c>
      <c r="E3376" s="5">
        <v>8.3757750952441392E-3</v>
      </c>
      <c r="F3376" s="5"/>
      <c r="G3376" s="5"/>
      <c r="H3376" s="5"/>
      <c r="I3376" s="5"/>
    </row>
    <row r="3377" spans="1:9" ht="15.75" customHeight="1" x14ac:dyDescent="0.25">
      <c r="A3377" s="5">
        <v>2015</v>
      </c>
      <c r="B3377" s="5" t="s">
        <v>12</v>
      </c>
      <c r="C3377" s="5" t="s">
        <v>223</v>
      </c>
      <c r="D3377" s="5" t="s">
        <v>1113</v>
      </c>
      <c r="E3377" s="5">
        <v>2.8078237816655399E-2</v>
      </c>
      <c r="F3377" s="5"/>
      <c r="G3377" s="5"/>
      <c r="H3377" s="5"/>
      <c r="I3377" s="5"/>
    </row>
    <row r="3378" spans="1:9" ht="15.75" customHeight="1" x14ac:dyDescent="0.25">
      <c r="A3378" s="5">
        <v>2015</v>
      </c>
      <c r="B3378" s="5" t="s">
        <v>8</v>
      </c>
      <c r="C3378" s="5" t="s">
        <v>223</v>
      </c>
      <c r="D3378" s="5" t="s">
        <v>1113</v>
      </c>
      <c r="E3378" s="5">
        <v>2.4227716811977301E-2</v>
      </c>
      <c r="F3378" s="5"/>
      <c r="G3378" s="5"/>
      <c r="H3378" s="5"/>
      <c r="I3378" s="5"/>
    </row>
    <row r="3379" spans="1:9" ht="15.75" customHeight="1" x14ac:dyDescent="0.25">
      <c r="A3379" s="5">
        <v>2015</v>
      </c>
      <c r="B3379" s="5" t="s">
        <v>15</v>
      </c>
      <c r="C3379" s="5" t="s">
        <v>223</v>
      </c>
      <c r="D3379" s="5" t="s">
        <v>1113</v>
      </c>
      <c r="E3379" s="5">
        <v>2.0069669492343398E-3</v>
      </c>
      <c r="F3379" s="5"/>
      <c r="G3379" s="5"/>
      <c r="H3379" s="5"/>
      <c r="I3379" s="5"/>
    </row>
    <row r="3380" spans="1:9" ht="15.75" customHeight="1" x14ac:dyDescent="0.25">
      <c r="A3380" s="5">
        <v>2015</v>
      </c>
      <c r="B3380" s="5" t="s">
        <v>17</v>
      </c>
      <c r="C3380" s="5" t="s">
        <v>223</v>
      </c>
      <c r="D3380" s="5" t="s">
        <v>1113</v>
      </c>
      <c r="E3380" s="40">
        <v>7.5202007829455599E-6</v>
      </c>
      <c r="F3380" s="5"/>
      <c r="G3380" s="5"/>
      <c r="H3380" s="5"/>
      <c r="I3380" s="5"/>
    </row>
    <row r="3381" spans="1:9" ht="15.75" customHeight="1" x14ac:dyDescent="0.25">
      <c r="A3381" s="5">
        <v>2015</v>
      </c>
      <c r="B3381" s="5" t="s">
        <v>23</v>
      </c>
      <c r="C3381" s="5" t="s">
        <v>223</v>
      </c>
      <c r="D3381" s="5" t="s">
        <v>1113</v>
      </c>
      <c r="E3381" s="40">
        <v>4.4372748695579203E-6</v>
      </c>
      <c r="F3381" s="5"/>
      <c r="G3381" s="5"/>
      <c r="H3381" s="5"/>
      <c r="I3381" s="5"/>
    </row>
    <row r="3382" spans="1:9" ht="15.75" customHeight="1" x14ac:dyDescent="0.25">
      <c r="A3382" s="5">
        <v>2015</v>
      </c>
      <c r="B3382" s="5" t="s">
        <v>26</v>
      </c>
      <c r="C3382" s="5" t="s">
        <v>223</v>
      </c>
      <c r="D3382" s="5" t="s">
        <v>1113</v>
      </c>
      <c r="E3382" s="5">
        <v>0.219083621478498</v>
      </c>
      <c r="F3382" s="5"/>
      <c r="G3382" s="5"/>
      <c r="H3382" s="5"/>
      <c r="I3382" s="5"/>
    </row>
    <row r="3383" spans="1:9" ht="15.75" customHeight="1" x14ac:dyDescent="0.25">
      <c r="A3383" s="5">
        <v>2015</v>
      </c>
      <c r="B3383" s="5" t="s">
        <v>28</v>
      </c>
      <c r="C3383" s="5" t="s">
        <v>223</v>
      </c>
      <c r="D3383" s="5" t="s">
        <v>1113</v>
      </c>
      <c r="E3383" s="5">
        <v>3.0686731726620401E-2</v>
      </c>
      <c r="F3383" s="5"/>
      <c r="G3383" s="5"/>
      <c r="H3383" s="5"/>
      <c r="I3383" s="5"/>
    </row>
    <row r="3384" spans="1:9" ht="15.75" customHeight="1" x14ac:dyDescent="0.25">
      <c r="A3384" s="5">
        <v>2015</v>
      </c>
      <c r="B3384" s="5" t="s">
        <v>42</v>
      </c>
      <c r="C3384" s="5" t="s">
        <v>223</v>
      </c>
      <c r="D3384" s="5" t="s">
        <v>1113</v>
      </c>
      <c r="E3384" s="5">
        <v>4.4780621575958503E-2</v>
      </c>
      <c r="F3384" s="5"/>
      <c r="G3384" s="5"/>
      <c r="H3384" s="5"/>
      <c r="I3384" s="5"/>
    </row>
    <row r="3385" spans="1:9" ht="15.75" customHeight="1" x14ac:dyDescent="0.25">
      <c r="A3385" s="5">
        <v>2015</v>
      </c>
      <c r="B3385" s="5" t="s">
        <v>34</v>
      </c>
      <c r="C3385" s="5" t="s">
        <v>223</v>
      </c>
      <c r="D3385" s="5" t="s">
        <v>1113</v>
      </c>
      <c r="E3385" s="40">
        <v>1.93885745304378E-5</v>
      </c>
      <c r="F3385" s="5"/>
      <c r="G3385" s="5"/>
      <c r="H3385" s="5"/>
      <c r="I3385" s="5"/>
    </row>
    <row r="3386" spans="1:9" ht="15.75" customHeight="1" x14ac:dyDescent="0.25">
      <c r="A3386" s="5">
        <v>2015</v>
      </c>
      <c r="B3386" s="5" t="s">
        <v>36</v>
      </c>
      <c r="C3386" s="5" t="s">
        <v>223</v>
      </c>
      <c r="D3386" s="5" t="s">
        <v>1113</v>
      </c>
      <c r="E3386" s="5">
        <v>2.8786152451969402E-3</v>
      </c>
      <c r="F3386" s="5"/>
      <c r="G3386" s="5"/>
      <c r="H3386" s="5"/>
      <c r="I3386" s="5"/>
    </row>
    <row r="3387" spans="1:9" ht="15.75" customHeight="1" x14ac:dyDescent="0.25">
      <c r="A3387" s="5">
        <v>2015</v>
      </c>
      <c r="B3387" s="5" t="s">
        <v>39</v>
      </c>
      <c r="C3387" s="5" t="s">
        <v>223</v>
      </c>
      <c r="D3387" s="5" t="s">
        <v>1113</v>
      </c>
      <c r="E3387" s="5">
        <v>1.853141420423E-4</v>
      </c>
      <c r="F3387" s="5"/>
      <c r="G3387" s="5"/>
      <c r="H3387" s="5"/>
      <c r="I3387" s="5"/>
    </row>
    <row r="3388" spans="1:9" ht="15.75" customHeight="1" x14ac:dyDescent="0.25">
      <c r="A3388" s="5">
        <v>2015</v>
      </c>
      <c r="B3388" s="5" t="s">
        <v>45</v>
      </c>
      <c r="C3388" s="5" t="s">
        <v>223</v>
      </c>
      <c r="D3388" s="5" t="s">
        <v>1113</v>
      </c>
      <c r="E3388" s="5">
        <v>3.1617294202176398E-2</v>
      </c>
      <c r="F3388" s="5"/>
      <c r="G3388" s="5"/>
      <c r="H3388" s="5"/>
      <c r="I3388" s="5"/>
    </row>
    <row r="3389" spans="1:9" ht="15.75" customHeight="1" x14ac:dyDescent="0.25">
      <c r="A3389" s="5">
        <v>2015</v>
      </c>
      <c r="B3389" s="5" t="s">
        <v>47</v>
      </c>
      <c r="C3389" s="5" t="s">
        <v>223</v>
      </c>
      <c r="D3389" s="5" t="s">
        <v>1113</v>
      </c>
      <c r="E3389" s="5">
        <v>1.56926275105731E-4</v>
      </c>
      <c r="F3389" s="5"/>
      <c r="G3389" s="5"/>
      <c r="H3389" s="5"/>
      <c r="I3389" s="5"/>
    </row>
    <row r="3390" spans="1:9" ht="15.75" customHeight="1" x14ac:dyDescent="0.25">
      <c r="A3390" s="5">
        <v>2015</v>
      </c>
      <c r="B3390" s="5" t="s">
        <v>50</v>
      </c>
      <c r="C3390" s="5" t="s">
        <v>223</v>
      </c>
      <c r="D3390" s="5" t="s">
        <v>1113</v>
      </c>
      <c r="E3390" s="5">
        <v>0.20026465760641601</v>
      </c>
      <c r="F3390" s="5"/>
      <c r="G3390" s="5"/>
      <c r="H3390" s="5"/>
      <c r="I3390" s="5"/>
    </row>
    <row r="3391" spans="1:9" ht="15.75" customHeight="1" x14ac:dyDescent="0.25">
      <c r="A3391" s="5">
        <v>2015</v>
      </c>
      <c r="B3391" s="5" t="s">
        <v>57</v>
      </c>
      <c r="C3391" s="5" t="s">
        <v>223</v>
      </c>
      <c r="D3391" s="5" t="s">
        <v>1113</v>
      </c>
      <c r="E3391" s="40">
        <v>3.3662699713232597E-5</v>
      </c>
      <c r="F3391" s="5"/>
      <c r="G3391" s="5"/>
      <c r="H3391" s="5"/>
      <c r="I3391" s="5"/>
    </row>
    <row r="3392" spans="1:9" ht="15.75" customHeight="1" x14ac:dyDescent="0.25">
      <c r="A3392" s="5">
        <v>2015</v>
      </c>
      <c r="B3392" s="5" t="s">
        <v>54</v>
      </c>
      <c r="C3392" s="5" t="s">
        <v>223</v>
      </c>
      <c r="D3392" s="5" t="s">
        <v>1113</v>
      </c>
      <c r="E3392" s="40">
        <v>3.4749742954369299E-6</v>
      </c>
      <c r="F3392" s="5"/>
      <c r="G3392" s="5"/>
      <c r="H3392" s="5"/>
      <c r="I3392" s="5"/>
    </row>
    <row r="3393" spans="1:9" ht="15.75" customHeight="1" x14ac:dyDescent="0.25">
      <c r="A3393" s="5">
        <v>2015</v>
      </c>
      <c r="B3393" s="5" t="s">
        <v>60</v>
      </c>
      <c r="C3393" s="5" t="s">
        <v>223</v>
      </c>
      <c r="D3393" s="5" t="s">
        <v>1113</v>
      </c>
      <c r="E3393" s="40">
        <v>3.3520136665214699E-5</v>
      </c>
      <c r="F3393" s="5"/>
      <c r="G3393" s="5"/>
      <c r="H3393" s="5"/>
      <c r="I3393" s="5"/>
    </row>
    <row r="3394" spans="1:9" ht="15.75" customHeight="1" x14ac:dyDescent="0.25">
      <c r="A3394" s="5">
        <v>2015</v>
      </c>
      <c r="B3394" s="5" t="s">
        <v>62</v>
      </c>
      <c r="C3394" s="5" t="s">
        <v>223</v>
      </c>
      <c r="D3394" s="5" t="s">
        <v>1113</v>
      </c>
      <c r="E3394" s="40">
        <v>5.8878538831403203E-5</v>
      </c>
      <c r="F3394" s="5"/>
      <c r="G3394" s="5"/>
      <c r="H3394" s="5"/>
      <c r="I3394" s="5"/>
    </row>
    <row r="3395" spans="1:9" ht="15.75" customHeight="1" x14ac:dyDescent="0.25">
      <c r="A3395" s="5">
        <v>2015</v>
      </c>
      <c r="B3395" s="5" t="s">
        <v>66</v>
      </c>
      <c r="C3395" s="5" t="s">
        <v>223</v>
      </c>
      <c r="D3395" s="5" t="s">
        <v>1113</v>
      </c>
      <c r="E3395" s="5">
        <v>3.2974850826927103E-2</v>
      </c>
      <c r="F3395" s="5"/>
      <c r="G3395" s="5"/>
      <c r="H3395" s="5"/>
      <c r="I3395" s="5"/>
    </row>
    <row r="3396" spans="1:9" ht="15.75" customHeight="1" x14ac:dyDescent="0.25">
      <c r="A3396" s="5">
        <v>2015</v>
      </c>
      <c r="B3396" s="5" t="s">
        <v>64</v>
      </c>
      <c r="C3396" s="5" t="s">
        <v>223</v>
      </c>
      <c r="D3396" s="5" t="s">
        <v>1113</v>
      </c>
      <c r="E3396" s="5">
        <v>9.35256542115806E-2</v>
      </c>
      <c r="F3396" s="5"/>
      <c r="G3396" s="5"/>
      <c r="H3396" s="5"/>
      <c r="I3396" s="5"/>
    </row>
    <row r="3397" spans="1:9" ht="15.75" customHeight="1" x14ac:dyDescent="0.25">
      <c r="A3397" s="5">
        <v>2015</v>
      </c>
      <c r="B3397" s="5" t="s">
        <v>87</v>
      </c>
      <c r="C3397" s="5" t="s">
        <v>223</v>
      </c>
      <c r="D3397" s="5" t="s">
        <v>1113</v>
      </c>
      <c r="E3397" s="40">
        <v>1.34187468946872E-5</v>
      </c>
      <c r="F3397" s="5"/>
      <c r="G3397" s="5"/>
      <c r="H3397" s="5"/>
      <c r="I3397" s="5"/>
    </row>
    <row r="3398" spans="1:9" ht="15.75" customHeight="1" x14ac:dyDescent="0.25">
      <c r="A3398" s="5">
        <v>2015</v>
      </c>
      <c r="B3398" s="5" t="s">
        <v>90</v>
      </c>
      <c r="C3398" s="5" t="s">
        <v>223</v>
      </c>
      <c r="D3398" s="5" t="s">
        <v>1113</v>
      </c>
      <c r="E3398" s="40">
        <v>1.8158968241283199E-5</v>
      </c>
      <c r="F3398" s="5"/>
      <c r="G3398" s="5"/>
      <c r="H3398" s="5"/>
      <c r="I3398" s="5"/>
    </row>
    <row r="3399" spans="1:9" ht="15.75" customHeight="1" x14ac:dyDescent="0.25">
      <c r="A3399" s="5">
        <v>2015</v>
      </c>
      <c r="B3399" s="5" t="s">
        <v>72</v>
      </c>
      <c r="C3399" s="5" t="s">
        <v>223</v>
      </c>
      <c r="D3399" s="5" t="s">
        <v>1113</v>
      </c>
      <c r="E3399" s="5">
        <v>1.1419300146235799E-4</v>
      </c>
      <c r="F3399" s="5"/>
      <c r="G3399" s="5"/>
      <c r="H3399" s="5"/>
      <c r="I3399" s="5"/>
    </row>
    <row r="3400" spans="1:9" ht="15.75" customHeight="1" x14ac:dyDescent="0.25">
      <c r="A3400" s="5">
        <v>2015</v>
      </c>
      <c r="B3400" s="5" t="s">
        <v>79</v>
      </c>
      <c r="C3400" s="5" t="s">
        <v>223</v>
      </c>
      <c r="D3400" s="5" t="s">
        <v>1113</v>
      </c>
      <c r="E3400" s="40">
        <v>2.0137030532531898E-6</v>
      </c>
      <c r="F3400" s="5"/>
      <c r="G3400" s="5"/>
      <c r="H3400" s="5"/>
      <c r="I3400" s="5"/>
    </row>
    <row r="3401" spans="1:9" ht="15.75" customHeight="1" x14ac:dyDescent="0.25">
      <c r="A3401" s="5">
        <v>2015</v>
      </c>
      <c r="B3401" s="5" t="s">
        <v>82</v>
      </c>
      <c r="C3401" s="5" t="s">
        <v>223</v>
      </c>
      <c r="D3401" s="5" t="s">
        <v>1113</v>
      </c>
      <c r="E3401" s="40">
        <v>1.1226840031411599E-6</v>
      </c>
      <c r="F3401" s="5"/>
      <c r="G3401" s="5"/>
      <c r="H3401" s="5"/>
      <c r="I3401" s="5"/>
    </row>
    <row r="3402" spans="1:9" ht="15.75" customHeight="1" x14ac:dyDescent="0.25">
      <c r="A3402" s="5">
        <v>2015</v>
      </c>
      <c r="B3402" s="5" t="s">
        <v>74</v>
      </c>
      <c r="C3402" s="5" t="s">
        <v>223</v>
      </c>
      <c r="D3402" s="5" t="s">
        <v>1113</v>
      </c>
      <c r="E3402" s="40">
        <v>8.9101905011203397E-7</v>
      </c>
      <c r="F3402" s="5"/>
      <c r="G3402" s="5"/>
      <c r="H3402" s="5"/>
      <c r="I3402" s="5"/>
    </row>
    <row r="3403" spans="1:9" ht="15.75" customHeight="1" x14ac:dyDescent="0.25">
      <c r="A3403" s="5">
        <v>2015</v>
      </c>
      <c r="B3403" s="5" t="s">
        <v>85</v>
      </c>
      <c r="C3403" s="5" t="s">
        <v>223</v>
      </c>
      <c r="D3403" s="5" t="s">
        <v>1113</v>
      </c>
      <c r="E3403" s="40">
        <v>1.42384844207903E-5</v>
      </c>
      <c r="F3403" s="5"/>
      <c r="G3403" s="5"/>
      <c r="H3403" s="5"/>
      <c r="I3403" s="5"/>
    </row>
    <row r="3404" spans="1:9" ht="15.75" customHeight="1" x14ac:dyDescent="0.25">
      <c r="A3404" s="5">
        <v>2015</v>
      </c>
      <c r="B3404" s="5" t="s">
        <v>93</v>
      </c>
      <c r="C3404" s="5" t="s">
        <v>223</v>
      </c>
      <c r="D3404" s="5" t="s">
        <v>1113</v>
      </c>
      <c r="E3404" s="5">
        <v>1.3716774946568699E-2</v>
      </c>
      <c r="F3404" s="5"/>
      <c r="G3404" s="5"/>
      <c r="H3404" s="5"/>
      <c r="I3404" s="5"/>
    </row>
    <row r="3405" spans="1:9" ht="15.75" customHeight="1" x14ac:dyDescent="0.25">
      <c r="A3405" s="5">
        <v>2015</v>
      </c>
      <c r="B3405" s="5" t="s">
        <v>95</v>
      </c>
      <c r="C3405" s="5" t="s">
        <v>223</v>
      </c>
      <c r="D3405" s="5" t="s">
        <v>1113</v>
      </c>
      <c r="E3405" s="5">
        <v>0.10985156460183</v>
      </c>
      <c r="F3405" s="5"/>
      <c r="G3405" s="5"/>
      <c r="H3405" s="5"/>
      <c r="I3405" s="5"/>
    </row>
    <row r="3406" spans="1:9" ht="15.75" customHeight="1" x14ac:dyDescent="0.25">
      <c r="A3406" s="5">
        <v>2015</v>
      </c>
      <c r="B3406" s="5" t="s">
        <v>98</v>
      </c>
      <c r="C3406" s="5" t="s">
        <v>223</v>
      </c>
      <c r="D3406" s="5" t="s">
        <v>1113</v>
      </c>
      <c r="E3406" s="40">
        <v>1.7000643476137601E-5</v>
      </c>
      <c r="F3406" s="5"/>
      <c r="G3406" s="5"/>
      <c r="H3406" s="5"/>
      <c r="I3406" s="5"/>
    </row>
    <row r="3407" spans="1:9" ht="15.75" customHeight="1" x14ac:dyDescent="0.25">
      <c r="A3407" s="5">
        <v>2015</v>
      </c>
      <c r="B3407" s="5" t="s">
        <v>101</v>
      </c>
      <c r="C3407" s="5" t="s">
        <v>223</v>
      </c>
      <c r="D3407" s="5" t="s">
        <v>1113</v>
      </c>
      <c r="E3407" s="5">
        <v>5.8602322925868395E-4</v>
      </c>
      <c r="F3407" s="5"/>
      <c r="G3407" s="5"/>
      <c r="H3407" s="5"/>
      <c r="I3407" s="5"/>
    </row>
    <row r="3408" spans="1:9" ht="15.75" customHeight="1" x14ac:dyDescent="0.25">
      <c r="A3408" s="5">
        <v>2015</v>
      </c>
      <c r="B3408" s="5" t="s">
        <v>104</v>
      </c>
      <c r="C3408" s="5" t="s">
        <v>223</v>
      </c>
      <c r="D3408" s="5" t="s">
        <v>1113</v>
      </c>
      <c r="E3408" s="40">
        <v>3.1898481994010798E-6</v>
      </c>
      <c r="F3408" s="5"/>
      <c r="G3408" s="5"/>
      <c r="H3408" s="5"/>
      <c r="I3408" s="5"/>
    </row>
    <row r="3409" spans="1:9" ht="15.75" customHeight="1" x14ac:dyDescent="0.25">
      <c r="A3409" s="5">
        <v>2015</v>
      </c>
      <c r="B3409" s="5" t="s">
        <v>106</v>
      </c>
      <c r="C3409" s="5" t="s">
        <v>223</v>
      </c>
      <c r="D3409" s="5" t="s">
        <v>1113</v>
      </c>
      <c r="E3409" s="5">
        <v>3.82959987738152E-4</v>
      </c>
      <c r="F3409" s="5"/>
      <c r="G3409" s="5"/>
      <c r="H3409" s="5"/>
      <c r="I3409" s="5"/>
    </row>
    <row r="3410" spans="1:9" ht="15.75" customHeight="1" x14ac:dyDescent="0.25">
      <c r="A3410" s="5">
        <v>2015</v>
      </c>
      <c r="B3410" s="5" t="s">
        <v>109</v>
      </c>
      <c r="C3410" s="5" t="s">
        <v>223</v>
      </c>
      <c r="D3410" s="5" t="s">
        <v>1113</v>
      </c>
      <c r="E3410" s="5">
        <v>1.3149659141553299E-4</v>
      </c>
      <c r="F3410" s="5"/>
      <c r="G3410" s="5"/>
      <c r="H3410" s="5"/>
      <c r="I3410" s="5"/>
    </row>
    <row r="3411" spans="1:9" ht="15.75" customHeight="1" x14ac:dyDescent="0.25">
      <c r="A3411" s="5">
        <v>2015</v>
      </c>
      <c r="B3411" s="5" t="s">
        <v>112</v>
      </c>
      <c r="C3411" s="5" t="s">
        <v>223</v>
      </c>
      <c r="D3411" s="5" t="s">
        <v>1113</v>
      </c>
      <c r="E3411" s="5">
        <v>1.1669141887887199E-3</v>
      </c>
      <c r="F3411" s="5"/>
      <c r="G3411" s="5"/>
      <c r="H3411" s="5"/>
      <c r="I3411" s="5"/>
    </row>
    <row r="3412" spans="1:9" ht="15.75" customHeight="1" x14ac:dyDescent="0.25">
      <c r="A3412" s="5">
        <v>2015</v>
      </c>
      <c r="B3412" s="5" t="s">
        <v>114</v>
      </c>
      <c r="C3412" s="5" t="s">
        <v>223</v>
      </c>
      <c r="D3412" s="5" t="s">
        <v>1113</v>
      </c>
      <c r="E3412" s="5">
        <v>0.13352700998616701</v>
      </c>
      <c r="F3412" s="5"/>
      <c r="G3412" s="5"/>
      <c r="H3412" s="5"/>
      <c r="I3412" s="5"/>
    </row>
    <row r="3413" spans="1:9" ht="15.75" customHeight="1" x14ac:dyDescent="0.25">
      <c r="A3413" s="5">
        <v>2015</v>
      </c>
      <c r="B3413" s="5" t="s">
        <v>117</v>
      </c>
      <c r="C3413" s="5" t="s">
        <v>223</v>
      </c>
      <c r="D3413" s="5" t="s">
        <v>1113</v>
      </c>
      <c r="E3413" s="5">
        <v>3.4335953707497202E-3</v>
      </c>
      <c r="F3413" s="5"/>
      <c r="G3413" s="5"/>
      <c r="H3413" s="5"/>
      <c r="I3413" s="5"/>
    </row>
    <row r="3414" spans="1:9" ht="15.75" customHeight="1" x14ac:dyDescent="0.25">
      <c r="A3414" s="5">
        <v>2015</v>
      </c>
      <c r="B3414" s="5" t="s">
        <v>122</v>
      </c>
      <c r="C3414" s="5" t="s">
        <v>223</v>
      </c>
      <c r="D3414" s="5" t="s">
        <v>1113</v>
      </c>
      <c r="E3414" s="5">
        <v>1.4837249222465499E-4</v>
      </c>
      <c r="F3414" s="5"/>
      <c r="G3414" s="5"/>
      <c r="H3414" s="5"/>
      <c r="I3414" s="5"/>
    </row>
    <row r="3415" spans="1:9" ht="15.75" customHeight="1" x14ac:dyDescent="0.25">
      <c r="A3415" s="5">
        <v>2015</v>
      </c>
      <c r="B3415" s="5" t="s">
        <v>124</v>
      </c>
      <c r="C3415" s="5" t="s">
        <v>223</v>
      </c>
      <c r="D3415" s="5" t="s">
        <v>1113</v>
      </c>
      <c r="E3415" s="5">
        <v>8.6832301286757993E-3</v>
      </c>
      <c r="F3415" s="5"/>
      <c r="G3415" s="5"/>
      <c r="H3415" s="5"/>
      <c r="I3415" s="5"/>
    </row>
    <row r="3416" spans="1:9" ht="15.75" customHeight="1" x14ac:dyDescent="0.25">
      <c r="A3416" s="5">
        <v>2015</v>
      </c>
      <c r="B3416" s="5" t="s">
        <v>130</v>
      </c>
      <c r="C3416" s="5" t="s">
        <v>223</v>
      </c>
      <c r="D3416" s="5" t="s">
        <v>1113</v>
      </c>
      <c r="E3416" s="40">
        <v>2.6588008455343E-5</v>
      </c>
      <c r="F3416" s="5"/>
      <c r="G3416" s="5"/>
      <c r="H3416" s="5"/>
      <c r="I3416" s="5"/>
    </row>
    <row r="3417" spans="1:9" ht="15.75" customHeight="1" x14ac:dyDescent="0.25">
      <c r="A3417" s="5">
        <v>2015</v>
      </c>
      <c r="B3417" s="5" t="s">
        <v>127</v>
      </c>
      <c r="C3417" s="5" t="s">
        <v>223</v>
      </c>
      <c r="D3417" s="5" t="s">
        <v>1113</v>
      </c>
      <c r="E3417" s="5">
        <v>3.9354529405348298E-4</v>
      </c>
      <c r="F3417" s="5"/>
      <c r="G3417" s="5"/>
      <c r="H3417" s="5"/>
      <c r="I3417" s="5"/>
    </row>
    <row r="3418" spans="1:9" ht="15.75" customHeight="1" x14ac:dyDescent="0.25">
      <c r="A3418" s="5">
        <v>2015</v>
      </c>
      <c r="B3418" s="5" t="s">
        <v>132</v>
      </c>
      <c r="C3418" s="5" t="s">
        <v>223</v>
      </c>
      <c r="D3418" s="5" t="s">
        <v>1113</v>
      </c>
      <c r="E3418" s="5">
        <v>8.7638317119489301E-3</v>
      </c>
      <c r="F3418" s="5"/>
      <c r="G3418" s="5"/>
      <c r="H3418" s="5"/>
      <c r="I3418" s="5"/>
    </row>
    <row r="3419" spans="1:9" ht="15.75" customHeight="1" x14ac:dyDescent="0.25">
      <c r="A3419" s="5">
        <v>2015</v>
      </c>
      <c r="B3419" s="5" t="s">
        <v>3</v>
      </c>
      <c r="C3419" s="5" t="s">
        <v>223</v>
      </c>
      <c r="D3419" s="5" t="s">
        <v>1115</v>
      </c>
      <c r="E3419" s="5">
        <v>9.2018817978576001E-2</v>
      </c>
      <c r="F3419" s="5"/>
      <c r="G3419" s="5"/>
      <c r="H3419" s="5"/>
      <c r="I3419" s="5"/>
    </row>
    <row r="3420" spans="1:9" ht="15.75" customHeight="1" x14ac:dyDescent="0.25">
      <c r="A3420" s="5">
        <v>2015</v>
      </c>
      <c r="B3420" s="5" t="s">
        <v>12</v>
      </c>
      <c r="C3420" s="5" t="s">
        <v>223</v>
      </c>
      <c r="D3420" s="5" t="s">
        <v>1115</v>
      </c>
      <c r="E3420" s="5">
        <v>1.09588665322525E-2</v>
      </c>
      <c r="F3420" s="5"/>
      <c r="G3420" s="5"/>
      <c r="H3420" s="5"/>
      <c r="I3420" s="5"/>
    </row>
    <row r="3421" spans="1:9" ht="15.75" customHeight="1" x14ac:dyDescent="0.25">
      <c r="A3421" s="5">
        <v>2015</v>
      </c>
      <c r="B3421" s="5" t="s">
        <v>8</v>
      </c>
      <c r="C3421" s="5" t="s">
        <v>223</v>
      </c>
      <c r="D3421" s="5" t="s">
        <v>1115</v>
      </c>
      <c r="E3421" s="40">
        <v>8.2294366950582206E-5</v>
      </c>
      <c r="F3421" s="5"/>
      <c r="G3421" s="5"/>
      <c r="H3421" s="5"/>
      <c r="I3421" s="5"/>
    </row>
    <row r="3422" spans="1:9" ht="15.75" customHeight="1" x14ac:dyDescent="0.25">
      <c r="A3422" s="5">
        <v>2015</v>
      </c>
      <c r="B3422" s="5" t="s">
        <v>15</v>
      </c>
      <c r="C3422" s="5" t="s">
        <v>223</v>
      </c>
      <c r="D3422" s="5" t="s">
        <v>1115</v>
      </c>
      <c r="E3422" s="5">
        <v>1.68154823135689E-2</v>
      </c>
      <c r="F3422" s="5"/>
      <c r="G3422" s="5"/>
      <c r="H3422" s="5"/>
      <c r="I3422" s="5"/>
    </row>
    <row r="3423" spans="1:9" ht="15.75" customHeight="1" x14ac:dyDescent="0.25">
      <c r="A3423" s="5">
        <v>2015</v>
      </c>
      <c r="B3423" s="5" t="s">
        <v>17</v>
      </c>
      <c r="C3423" s="5" t="s">
        <v>223</v>
      </c>
      <c r="D3423" s="5" t="s">
        <v>1115</v>
      </c>
      <c r="E3423" s="5">
        <v>3.9226981579777503E-3</v>
      </c>
      <c r="F3423" s="5"/>
      <c r="G3423" s="5"/>
      <c r="H3423" s="5"/>
      <c r="I3423" s="5"/>
    </row>
    <row r="3424" spans="1:9" ht="15.75" customHeight="1" x14ac:dyDescent="0.25">
      <c r="A3424" s="5">
        <v>2015</v>
      </c>
      <c r="B3424" s="5" t="s">
        <v>26</v>
      </c>
      <c r="C3424" s="5" t="s">
        <v>223</v>
      </c>
      <c r="D3424" s="5" t="s">
        <v>1115</v>
      </c>
      <c r="E3424" s="5">
        <v>1.24813123208383E-3</v>
      </c>
      <c r="F3424" s="5"/>
      <c r="G3424" s="5"/>
      <c r="H3424" s="5"/>
      <c r="I3424" s="5"/>
    </row>
    <row r="3425" spans="1:9" ht="15.75" customHeight="1" x14ac:dyDescent="0.25">
      <c r="A3425" s="5">
        <v>2015</v>
      </c>
      <c r="B3425" s="5" t="s">
        <v>28</v>
      </c>
      <c r="C3425" s="5" t="s">
        <v>223</v>
      </c>
      <c r="D3425" s="5" t="s">
        <v>1115</v>
      </c>
      <c r="E3425" s="5">
        <v>1.3990042381598899E-3</v>
      </c>
      <c r="F3425" s="5"/>
      <c r="G3425" s="5"/>
      <c r="H3425" s="5"/>
      <c r="I3425" s="5"/>
    </row>
    <row r="3426" spans="1:9" ht="15.75" customHeight="1" x14ac:dyDescent="0.25">
      <c r="A3426" s="5">
        <v>2015</v>
      </c>
      <c r="B3426" s="5" t="s">
        <v>42</v>
      </c>
      <c r="C3426" s="5" t="s">
        <v>223</v>
      </c>
      <c r="D3426" s="5" t="s">
        <v>1115</v>
      </c>
      <c r="E3426" s="5">
        <v>5.1296822065862897E-3</v>
      </c>
      <c r="F3426" s="5"/>
      <c r="G3426" s="5"/>
      <c r="H3426" s="5"/>
      <c r="I3426" s="5"/>
    </row>
    <row r="3427" spans="1:9" ht="15.75" customHeight="1" x14ac:dyDescent="0.25">
      <c r="A3427" s="5">
        <v>2015</v>
      </c>
      <c r="B3427" s="5" t="s">
        <v>36</v>
      </c>
      <c r="C3427" s="5" t="s">
        <v>223</v>
      </c>
      <c r="D3427" s="5" t="s">
        <v>1115</v>
      </c>
      <c r="E3427" s="5">
        <v>3.4495055480118997E-2</v>
      </c>
      <c r="F3427" s="5"/>
      <c r="G3427" s="5"/>
      <c r="H3427" s="5"/>
      <c r="I3427" s="5"/>
    </row>
    <row r="3428" spans="1:9" ht="15.75" customHeight="1" x14ac:dyDescent="0.25">
      <c r="A3428" s="5">
        <v>2015</v>
      </c>
      <c r="B3428" s="5" t="s">
        <v>39</v>
      </c>
      <c r="C3428" s="5" t="s">
        <v>223</v>
      </c>
      <c r="D3428" s="5" t="s">
        <v>1115</v>
      </c>
      <c r="E3428" s="5">
        <v>0.30930337818376302</v>
      </c>
      <c r="F3428" s="5"/>
      <c r="G3428" s="5"/>
      <c r="H3428" s="5"/>
      <c r="I3428" s="5"/>
    </row>
    <row r="3429" spans="1:9" ht="15.75" customHeight="1" x14ac:dyDescent="0.25">
      <c r="A3429" s="5">
        <v>2015</v>
      </c>
      <c r="B3429" s="5" t="s">
        <v>45</v>
      </c>
      <c r="C3429" s="5" t="s">
        <v>223</v>
      </c>
      <c r="D3429" s="5" t="s">
        <v>1115</v>
      </c>
      <c r="E3429" s="5">
        <v>4.3890329040310497E-4</v>
      </c>
      <c r="F3429" s="5"/>
      <c r="G3429" s="5"/>
      <c r="H3429" s="5"/>
      <c r="I3429" s="5"/>
    </row>
    <row r="3430" spans="1:9" ht="15.75" customHeight="1" x14ac:dyDescent="0.25">
      <c r="A3430" s="5">
        <v>2015</v>
      </c>
      <c r="B3430" s="5" t="s">
        <v>47</v>
      </c>
      <c r="C3430" s="5" t="s">
        <v>223</v>
      </c>
      <c r="D3430" s="5" t="s">
        <v>1115</v>
      </c>
      <c r="E3430" s="5">
        <v>1.9558627878588301E-2</v>
      </c>
      <c r="F3430" s="5"/>
      <c r="G3430" s="5"/>
      <c r="H3430" s="5"/>
      <c r="I3430" s="5"/>
    </row>
    <row r="3431" spans="1:9" ht="15.75" customHeight="1" x14ac:dyDescent="0.25">
      <c r="A3431" s="5">
        <v>2015</v>
      </c>
      <c r="B3431" s="5" t="s">
        <v>50</v>
      </c>
      <c r="C3431" s="5" t="s">
        <v>223</v>
      </c>
      <c r="D3431" s="5" t="s">
        <v>1115</v>
      </c>
      <c r="E3431" s="5">
        <v>5.5411540413391998E-3</v>
      </c>
      <c r="F3431" s="5"/>
      <c r="G3431" s="5"/>
      <c r="H3431" s="5"/>
      <c r="I3431" s="5"/>
    </row>
    <row r="3432" spans="1:9" ht="15.75" customHeight="1" x14ac:dyDescent="0.25">
      <c r="A3432" s="5">
        <v>2015</v>
      </c>
      <c r="B3432" s="5" t="s">
        <v>57</v>
      </c>
      <c r="C3432" s="5" t="s">
        <v>223</v>
      </c>
      <c r="D3432" s="5" t="s">
        <v>1115</v>
      </c>
      <c r="E3432" s="5">
        <v>1.34414132685951E-3</v>
      </c>
      <c r="F3432" s="5"/>
      <c r="G3432" s="5"/>
      <c r="H3432" s="5"/>
      <c r="I3432" s="5"/>
    </row>
    <row r="3433" spans="1:9" ht="15.75" customHeight="1" x14ac:dyDescent="0.25">
      <c r="A3433" s="5">
        <v>2015</v>
      </c>
      <c r="B3433" s="5" t="s">
        <v>60</v>
      </c>
      <c r="C3433" s="5" t="s">
        <v>223</v>
      </c>
      <c r="D3433" s="5" t="s">
        <v>1115</v>
      </c>
      <c r="E3433" s="5">
        <v>7.7452715028323002E-2</v>
      </c>
      <c r="F3433" s="5"/>
      <c r="G3433" s="5"/>
      <c r="H3433" s="5"/>
      <c r="I3433" s="5"/>
    </row>
    <row r="3434" spans="1:9" ht="15.75" customHeight="1" x14ac:dyDescent="0.25">
      <c r="A3434" s="5">
        <v>2015</v>
      </c>
      <c r="B3434" s="5" t="s">
        <v>62</v>
      </c>
      <c r="C3434" s="5" t="s">
        <v>223</v>
      </c>
      <c r="D3434" s="5" t="s">
        <v>1115</v>
      </c>
      <c r="E3434" s="5">
        <v>1.15212113730815E-3</v>
      </c>
      <c r="F3434" s="5"/>
      <c r="G3434" s="5"/>
      <c r="H3434" s="5"/>
      <c r="I3434" s="5"/>
    </row>
    <row r="3435" spans="1:9" ht="15.75" customHeight="1" x14ac:dyDescent="0.25">
      <c r="A3435" s="5">
        <v>2015</v>
      </c>
      <c r="B3435" s="5" t="s">
        <v>66</v>
      </c>
      <c r="C3435" s="5" t="s">
        <v>223</v>
      </c>
      <c r="D3435" s="5" t="s">
        <v>1115</v>
      </c>
      <c r="E3435" s="5">
        <v>1.09725822600776E-4</v>
      </c>
      <c r="F3435" s="5"/>
      <c r="G3435" s="5"/>
      <c r="H3435" s="5"/>
      <c r="I3435" s="5"/>
    </row>
    <row r="3436" spans="1:9" ht="15.75" customHeight="1" x14ac:dyDescent="0.25">
      <c r="A3436" s="5">
        <v>2015</v>
      </c>
      <c r="B3436" s="5" t="s">
        <v>64</v>
      </c>
      <c r="C3436" s="5" t="s">
        <v>223</v>
      </c>
      <c r="D3436" s="5" t="s">
        <v>1115</v>
      </c>
      <c r="E3436" s="5">
        <v>5.1982608457117798E-3</v>
      </c>
      <c r="F3436" s="5"/>
      <c r="G3436" s="5"/>
      <c r="H3436" s="5"/>
      <c r="I3436" s="5"/>
    </row>
    <row r="3437" spans="1:9" ht="15.75" customHeight="1" x14ac:dyDescent="0.25">
      <c r="A3437" s="5">
        <v>2015</v>
      </c>
      <c r="B3437" s="5" t="s">
        <v>87</v>
      </c>
      <c r="C3437" s="5" t="s">
        <v>223</v>
      </c>
      <c r="D3437" s="5" t="s">
        <v>1115</v>
      </c>
      <c r="E3437" s="5">
        <v>1.0122207134921599E-2</v>
      </c>
      <c r="F3437" s="5"/>
      <c r="G3437" s="5"/>
      <c r="H3437" s="5"/>
      <c r="I3437" s="5"/>
    </row>
    <row r="3438" spans="1:9" ht="15.75" customHeight="1" x14ac:dyDescent="0.25">
      <c r="A3438" s="5">
        <v>2015</v>
      </c>
      <c r="B3438" s="5" t="s">
        <v>72</v>
      </c>
      <c r="C3438" s="5" t="s">
        <v>223</v>
      </c>
      <c r="D3438" s="5" t="s">
        <v>1115</v>
      </c>
      <c r="E3438" s="5">
        <v>2.02992771811436E-3</v>
      </c>
      <c r="F3438" s="5"/>
      <c r="G3438" s="5"/>
      <c r="H3438" s="5"/>
      <c r="I3438" s="5"/>
    </row>
    <row r="3439" spans="1:9" ht="15.75" customHeight="1" x14ac:dyDescent="0.25">
      <c r="A3439" s="5">
        <v>2015</v>
      </c>
      <c r="B3439" s="5" t="s">
        <v>79</v>
      </c>
      <c r="C3439" s="5" t="s">
        <v>223</v>
      </c>
      <c r="D3439" s="5" t="s">
        <v>1115</v>
      </c>
      <c r="E3439" s="5">
        <v>7.2144728360010396E-3</v>
      </c>
      <c r="F3439" s="5"/>
      <c r="G3439" s="5"/>
      <c r="H3439" s="5"/>
      <c r="I3439" s="5"/>
    </row>
    <row r="3440" spans="1:9" ht="15.75" customHeight="1" x14ac:dyDescent="0.25">
      <c r="A3440" s="5">
        <v>2015</v>
      </c>
      <c r="B3440" s="5" t="s">
        <v>85</v>
      </c>
      <c r="C3440" s="5" t="s">
        <v>223</v>
      </c>
      <c r="D3440" s="5" t="s">
        <v>1115</v>
      </c>
      <c r="E3440" s="5">
        <v>3.96384534145304E-3</v>
      </c>
      <c r="F3440" s="5"/>
      <c r="G3440" s="5"/>
      <c r="H3440" s="5"/>
      <c r="I3440" s="5"/>
    </row>
    <row r="3441" spans="1:9" ht="15.75" customHeight="1" x14ac:dyDescent="0.25">
      <c r="A3441" s="5">
        <v>2015</v>
      </c>
      <c r="B3441" s="5" t="s">
        <v>93</v>
      </c>
      <c r="C3441" s="5" t="s">
        <v>223</v>
      </c>
      <c r="D3441" s="5" t="s">
        <v>1115</v>
      </c>
      <c r="E3441" s="5">
        <v>0.15391789765323899</v>
      </c>
      <c r="F3441" s="5"/>
      <c r="G3441" s="5"/>
      <c r="H3441" s="5"/>
      <c r="I3441" s="5"/>
    </row>
    <row r="3442" spans="1:9" ht="15.75" customHeight="1" x14ac:dyDescent="0.25">
      <c r="A3442" s="5">
        <v>2015</v>
      </c>
      <c r="B3442" s="5" t="s">
        <v>95</v>
      </c>
      <c r="C3442" s="5" t="s">
        <v>223</v>
      </c>
      <c r="D3442" s="5" t="s">
        <v>1115</v>
      </c>
      <c r="E3442" s="5">
        <v>6.3092347995446401E-4</v>
      </c>
      <c r="F3442" s="5"/>
      <c r="G3442" s="5"/>
      <c r="H3442" s="5"/>
      <c r="I3442" s="5"/>
    </row>
    <row r="3443" spans="1:9" ht="15.75" customHeight="1" x14ac:dyDescent="0.25">
      <c r="A3443" s="5">
        <v>2015</v>
      </c>
      <c r="B3443" s="5" t="s">
        <v>98</v>
      </c>
      <c r="C3443" s="5" t="s">
        <v>223</v>
      </c>
      <c r="D3443" s="5" t="s">
        <v>1115</v>
      </c>
      <c r="E3443" s="5">
        <v>4.3067385370804696E-3</v>
      </c>
      <c r="F3443" s="5"/>
      <c r="G3443" s="5"/>
      <c r="H3443" s="5"/>
      <c r="I3443" s="5"/>
    </row>
    <row r="3444" spans="1:9" ht="15.75" customHeight="1" x14ac:dyDescent="0.25">
      <c r="A3444" s="5">
        <v>2015</v>
      </c>
      <c r="B3444" s="5" t="s">
        <v>101</v>
      </c>
      <c r="C3444" s="5" t="s">
        <v>223</v>
      </c>
      <c r="D3444" s="5" t="s">
        <v>1115</v>
      </c>
      <c r="E3444" s="5">
        <v>7.2556200194763304E-2</v>
      </c>
      <c r="F3444" s="5"/>
      <c r="G3444" s="5"/>
      <c r="H3444" s="5"/>
      <c r="I3444" s="5"/>
    </row>
    <row r="3445" spans="1:9" ht="15.75" customHeight="1" x14ac:dyDescent="0.25">
      <c r="A3445" s="5">
        <v>2015</v>
      </c>
      <c r="B3445" s="5" t="s">
        <v>106</v>
      </c>
      <c r="C3445" s="5" t="s">
        <v>223</v>
      </c>
      <c r="D3445" s="5" t="s">
        <v>1115</v>
      </c>
      <c r="E3445" s="5">
        <v>1.21109876695606E-2</v>
      </c>
      <c r="F3445" s="5"/>
      <c r="G3445" s="5"/>
      <c r="H3445" s="5"/>
      <c r="I3445" s="5"/>
    </row>
    <row r="3446" spans="1:9" ht="15.75" customHeight="1" x14ac:dyDescent="0.25">
      <c r="A3446" s="5">
        <v>2015</v>
      </c>
      <c r="B3446" s="5" t="s">
        <v>112</v>
      </c>
      <c r="C3446" s="5" t="s">
        <v>223</v>
      </c>
      <c r="D3446" s="5" t="s">
        <v>1115</v>
      </c>
      <c r="E3446" s="5">
        <v>2.49489089138515E-2</v>
      </c>
      <c r="F3446" s="5"/>
      <c r="G3446" s="5"/>
      <c r="H3446" s="5"/>
      <c r="I3446" s="5"/>
    </row>
    <row r="3447" spans="1:9" ht="15.75" customHeight="1" x14ac:dyDescent="0.25">
      <c r="A3447" s="5">
        <v>2015</v>
      </c>
      <c r="B3447" s="5" t="s">
        <v>114</v>
      </c>
      <c r="C3447" s="5" t="s">
        <v>223</v>
      </c>
      <c r="D3447" s="5" t="s">
        <v>1115</v>
      </c>
      <c r="E3447" s="5">
        <v>1.8488801108230798E-2</v>
      </c>
      <c r="F3447" s="5"/>
      <c r="G3447" s="5"/>
      <c r="H3447" s="5"/>
      <c r="I3447" s="5"/>
    </row>
    <row r="3448" spans="1:9" ht="15.75" customHeight="1" x14ac:dyDescent="0.25">
      <c r="A3448" s="5">
        <v>2015</v>
      </c>
      <c r="B3448" s="5" t="s">
        <v>117</v>
      </c>
      <c r="C3448" s="5" t="s">
        <v>223</v>
      </c>
      <c r="D3448" s="5" t="s">
        <v>1115</v>
      </c>
      <c r="E3448" s="5">
        <v>7.36534584207711E-3</v>
      </c>
      <c r="F3448" s="5"/>
      <c r="G3448" s="5"/>
      <c r="H3448" s="5"/>
      <c r="I3448" s="5"/>
    </row>
    <row r="3449" spans="1:9" ht="15.75" customHeight="1" x14ac:dyDescent="0.25">
      <c r="A3449" s="5">
        <v>2015</v>
      </c>
      <c r="B3449" s="5" t="s">
        <v>122</v>
      </c>
      <c r="C3449" s="5" t="s">
        <v>223</v>
      </c>
      <c r="D3449" s="5" t="s">
        <v>1115</v>
      </c>
      <c r="E3449" s="5">
        <v>1.1740663018283E-2</v>
      </c>
      <c r="F3449" s="5"/>
      <c r="G3449" s="5"/>
      <c r="H3449" s="5"/>
      <c r="I3449" s="5"/>
    </row>
    <row r="3450" spans="1:9" ht="15.75" customHeight="1" x14ac:dyDescent="0.25">
      <c r="A3450" s="5">
        <v>2015</v>
      </c>
      <c r="B3450" s="5" t="s">
        <v>124</v>
      </c>
      <c r="C3450" s="5" t="s">
        <v>223</v>
      </c>
      <c r="D3450" s="5" t="s">
        <v>1115</v>
      </c>
      <c r="E3450" s="5">
        <v>1.11097395383286E-3</v>
      </c>
      <c r="F3450" s="5"/>
      <c r="G3450" s="5"/>
      <c r="H3450" s="5"/>
      <c r="I3450" s="5"/>
    </row>
    <row r="3451" spans="1:9" ht="15.75" customHeight="1" x14ac:dyDescent="0.25">
      <c r="A3451" s="5">
        <v>2015</v>
      </c>
      <c r="B3451" s="5" t="s">
        <v>130</v>
      </c>
      <c r="C3451" s="5" t="s">
        <v>223</v>
      </c>
      <c r="D3451" s="5" t="s">
        <v>1115</v>
      </c>
      <c r="E3451" s="5">
        <v>7.0512556748823896E-2</v>
      </c>
      <c r="F3451" s="5"/>
      <c r="G3451" s="5"/>
      <c r="H3451" s="5"/>
      <c r="I3451" s="5"/>
    </row>
    <row r="3452" spans="1:9" ht="15.75" customHeight="1" x14ac:dyDescent="0.25">
      <c r="A3452" s="5">
        <v>2015</v>
      </c>
      <c r="B3452" s="5" t="s">
        <v>127</v>
      </c>
      <c r="C3452" s="5" t="s">
        <v>223</v>
      </c>
      <c r="D3452" s="5" t="s">
        <v>1115</v>
      </c>
      <c r="E3452" s="5">
        <v>1.28104897886406E-2</v>
      </c>
      <c r="F3452" s="5"/>
      <c r="G3452" s="5"/>
      <c r="H3452" s="5"/>
      <c r="I3452" s="5"/>
    </row>
    <row r="3453" spans="1:9" ht="15.75" customHeight="1" x14ac:dyDescent="0.25">
      <c r="A3453" s="5">
        <v>2016</v>
      </c>
      <c r="B3453" s="5" t="s">
        <v>3</v>
      </c>
      <c r="C3453" s="5" t="s">
        <v>222</v>
      </c>
      <c r="D3453" s="5" t="s">
        <v>1111</v>
      </c>
      <c r="E3453" s="5">
        <v>9.3149052473413499E-2</v>
      </c>
      <c r="F3453" s="5"/>
      <c r="G3453" s="5"/>
      <c r="H3453" s="5"/>
      <c r="I3453" s="5"/>
    </row>
    <row r="3454" spans="1:9" ht="15.75" customHeight="1" x14ac:dyDescent="0.25">
      <c r="A3454" s="5">
        <v>2016</v>
      </c>
      <c r="B3454" s="5" t="s">
        <v>12</v>
      </c>
      <c r="C3454" s="5" t="s">
        <v>222</v>
      </c>
      <c r="D3454" s="5" t="s">
        <v>1111</v>
      </c>
      <c r="E3454" s="5">
        <v>7.2434294892553203E-3</v>
      </c>
      <c r="F3454" s="5"/>
      <c r="G3454" s="5"/>
      <c r="H3454" s="5"/>
      <c r="I3454" s="5"/>
    </row>
    <row r="3455" spans="1:9" ht="15.75" customHeight="1" x14ac:dyDescent="0.25">
      <c r="A3455" s="5">
        <v>2016</v>
      </c>
      <c r="B3455" s="5" t="s">
        <v>8</v>
      </c>
      <c r="C3455" s="5" t="s">
        <v>222</v>
      </c>
      <c r="D3455" s="5" t="s">
        <v>1111</v>
      </c>
      <c r="E3455" s="5">
        <v>2.3064468076838301E-2</v>
      </c>
      <c r="F3455" s="5"/>
      <c r="G3455" s="5"/>
      <c r="H3455" s="5"/>
      <c r="I3455" s="5"/>
    </row>
    <row r="3456" spans="1:9" ht="15.75" customHeight="1" x14ac:dyDescent="0.25">
      <c r="A3456" s="5">
        <v>2016</v>
      </c>
      <c r="B3456" s="5" t="s">
        <v>15</v>
      </c>
      <c r="C3456" s="5" t="s">
        <v>222</v>
      </c>
      <c r="D3456" s="5" t="s">
        <v>1111</v>
      </c>
      <c r="E3456" s="5">
        <v>9.2203468866983496E-2</v>
      </c>
      <c r="F3456" s="5"/>
      <c r="G3456" s="5"/>
      <c r="H3456" s="5"/>
      <c r="I3456" s="5"/>
    </row>
    <row r="3457" spans="1:9" ht="15.75" customHeight="1" x14ac:dyDescent="0.25">
      <c r="A3457" s="5">
        <v>2016</v>
      </c>
      <c r="B3457" s="5" t="s">
        <v>17</v>
      </c>
      <c r="C3457" s="5" t="s">
        <v>222</v>
      </c>
      <c r="D3457" s="5" t="s">
        <v>1111</v>
      </c>
      <c r="E3457" s="5">
        <v>2.48675535290993E-2</v>
      </c>
      <c r="F3457" s="5"/>
      <c r="G3457" s="5"/>
      <c r="H3457" s="5"/>
      <c r="I3457" s="5"/>
    </row>
    <row r="3458" spans="1:9" ht="15.75" customHeight="1" x14ac:dyDescent="0.25">
      <c r="A3458" s="5">
        <v>2016</v>
      </c>
      <c r="B3458" s="5" t="s">
        <v>26</v>
      </c>
      <c r="C3458" s="5" t="s">
        <v>222</v>
      </c>
      <c r="D3458" s="5" t="s">
        <v>1111</v>
      </c>
      <c r="E3458" s="5">
        <v>4.8893149052473397E-2</v>
      </c>
      <c r="F3458" s="5"/>
      <c r="G3458" s="5"/>
      <c r="H3458" s="5"/>
      <c r="I3458" s="5"/>
    </row>
    <row r="3459" spans="1:9" ht="15.75" customHeight="1" x14ac:dyDescent="0.25">
      <c r="A3459" s="5">
        <v>2016</v>
      </c>
      <c r="B3459" s="5" t="s">
        <v>28</v>
      </c>
      <c r="C3459" s="5" t="s">
        <v>222</v>
      </c>
      <c r="D3459" s="5" t="s">
        <v>1111</v>
      </c>
      <c r="E3459" s="5">
        <v>8.2330539759847606E-3</v>
      </c>
      <c r="F3459" s="5"/>
      <c r="G3459" s="5"/>
      <c r="H3459" s="5"/>
      <c r="I3459" s="5"/>
    </row>
    <row r="3460" spans="1:9" ht="15.75" customHeight="1" x14ac:dyDescent="0.25">
      <c r="A3460" s="5">
        <v>2016</v>
      </c>
      <c r="B3460" s="5" t="s">
        <v>42</v>
      </c>
      <c r="C3460" s="5" t="s">
        <v>222</v>
      </c>
      <c r="D3460" s="5" t="s">
        <v>1111</v>
      </c>
      <c r="E3460" s="5">
        <v>1.40956723358505E-2</v>
      </c>
      <c r="F3460" s="5"/>
      <c r="G3460" s="5"/>
      <c r="H3460" s="5"/>
      <c r="I3460" s="5"/>
    </row>
    <row r="3461" spans="1:9" ht="15.75" customHeight="1" x14ac:dyDescent="0.25">
      <c r="A3461" s="5">
        <v>2016</v>
      </c>
      <c r="B3461" s="5" t="s">
        <v>36</v>
      </c>
      <c r="C3461" s="5" t="s">
        <v>222</v>
      </c>
      <c r="D3461" s="5" t="s">
        <v>1111</v>
      </c>
      <c r="E3461" s="5">
        <v>1.8691467727101899E-2</v>
      </c>
      <c r="F3461" s="5"/>
      <c r="G3461" s="5"/>
      <c r="H3461" s="5"/>
      <c r="I3461" s="5"/>
    </row>
    <row r="3462" spans="1:9" ht="15.75" customHeight="1" x14ac:dyDescent="0.25">
      <c r="A3462" s="5">
        <v>2016</v>
      </c>
      <c r="B3462" s="5" t="s">
        <v>39</v>
      </c>
      <c r="C3462" s="5" t="s">
        <v>222</v>
      </c>
      <c r="D3462" s="5" t="s">
        <v>1111</v>
      </c>
      <c r="E3462" s="5">
        <v>3.9452856828279398E-2</v>
      </c>
      <c r="F3462" s="5"/>
      <c r="G3462" s="5"/>
      <c r="H3462" s="5"/>
      <c r="I3462" s="5"/>
    </row>
    <row r="3463" spans="1:9" ht="15.75" customHeight="1" x14ac:dyDescent="0.25">
      <c r="A3463" s="5">
        <v>2016</v>
      </c>
      <c r="B3463" s="5" t="s">
        <v>45</v>
      </c>
      <c r="C3463" s="5" t="s">
        <v>222</v>
      </c>
      <c r="D3463" s="5" t="s">
        <v>1111</v>
      </c>
      <c r="E3463" s="5">
        <v>1.43650988976826E-2</v>
      </c>
      <c r="F3463" s="5"/>
      <c r="G3463" s="5"/>
      <c r="H3463" s="5"/>
      <c r="I3463" s="5"/>
    </row>
    <row r="3464" spans="1:9" ht="15.75" customHeight="1" x14ac:dyDescent="0.25">
      <c r="A3464" s="5">
        <v>2016</v>
      </c>
      <c r="B3464" s="5" t="s">
        <v>47</v>
      </c>
      <c r="C3464" s="5" t="s">
        <v>222</v>
      </c>
      <c r="D3464" s="5" t="s">
        <v>1111</v>
      </c>
      <c r="E3464" s="5">
        <v>4.2242976127252203E-2</v>
      </c>
      <c r="F3464" s="5"/>
      <c r="G3464" s="5"/>
      <c r="H3464" s="5"/>
      <c r="I3464" s="5"/>
    </row>
    <row r="3465" spans="1:9" ht="15.75" customHeight="1" x14ac:dyDescent="0.25">
      <c r="A3465" s="5">
        <v>2016</v>
      </c>
      <c r="B3465" s="5" t="s">
        <v>50</v>
      </c>
      <c r="C3465" s="5" t="s">
        <v>222</v>
      </c>
      <c r="D3465" s="5" t="s">
        <v>1111</v>
      </c>
      <c r="E3465" s="5">
        <v>1.29532000880817E-4</v>
      </c>
      <c r="F3465" s="5"/>
      <c r="G3465" s="5"/>
      <c r="H3465" s="5"/>
      <c r="I3465" s="5"/>
    </row>
    <row r="3466" spans="1:9" ht="15.75" customHeight="1" x14ac:dyDescent="0.25">
      <c r="A3466" s="5">
        <v>2016</v>
      </c>
      <c r="B3466" s="5" t="s">
        <v>57</v>
      </c>
      <c r="C3466" s="5" t="s">
        <v>222</v>
      </c>
      <c r="D3466" s="5" t="s">
        <v>1111</v>
      </c>
      <c r="E3466" s="5">
        <v>2.07251201409308E-4</v>
      </c>
      <c r="F3466" s="5"/>
      <c r="G3466" s="5"/>
      <c r="H3466" s="5"/>
      <c r="I3466" s="5"/>
    </row>
    <row r="3467" spans="1:9" ht="15.75" customHeight="1" x14ac:dyDescent="0.25">
      <c r="A3467" s="5">
        <v>2016</v>
      </c>
      <c r="B3467" s="5" t="s">
        <v>54</v>
      </c>
      <c r="C3467" s="5" t="s">
        <v>222</v>
      </c>
      <c r="D3467" s="5" t="s">
        <v>1111</v>
      </c>
      <c r="E3467" s="5">
        <v>3.04167044468335E-2</v>
      </c>
      <c r="F3467" s="5"/>
      <c r="G3467" s="5"/>
      <c r="H3467" s="5"/>
      <c r="I3467" s="5"/>
    </row>
    <row r="3468" spans="1:9" ht="15.75" customHeight="1" x14ac:dyDescent="0.25">
      <c r="A3468" s="5">
        <v>2016</v>
      </c>
      <c r="B3468" s="5" t="s">
        <v>52</v>
      </c>
      <c r="C3468" s="5" t="s">
        <v>222</v>
      </c>
      <c r="D3468" s="5" t="s">
        <v>1111</v>
      </c>
      <c r="E3468" s="5">
        <v>4.5258481107757599E-3</v>
      </c>
      <c r="F3468" s="5"/>
      <c r="G3468" s="5"/>
      <c r="H3468" s="5"/>
      <c r="I3468" s="5"/>
    </row>
    <row r="3469" spans="1:9" ht="15.75" customHeight="1" x14ac:dyDescent="0.25">
      <c r="A3469" s="5">
        <v>2016</v>
      </c>
      <c r="B3469" s="5" t="s">
        <v>60</v>
      </c>
      <c r="C3469" s="5" t="s">
        <v>222</v>
      </c>
      <c r="D3469" s="5" t="s">
        <v>1111</v>
      </c>
      <c r="E3469" s="5">
        <v>5.0647012344399597E-2</v>
      </c>
      <c r="F3469" s="5"/>
      <c r="G3469" s="5"/>
      <c r="H3469" s="5"/>
      <c r="I3469" s="5"/>
    </row>
    <row r="3470" spans="1:9" ht="15.75" customHeight="1" x14ac:dyDescent="0.25">
      <c r="A3470" s="5">
        <v>2016</v>
      </c>
      <c r="B3470" s="5" t="s">
        <v>66</v>
      </c>
      <c r="C3470" s="5" t="s">
        <v>222</v>
      </c>
      <c r="D3470" s="5" t="s">
        <v>1111</v>
      </c>
      <c r="E3470" s="5">
        <v>0.11715651351666399</v>
      </c>
      <c r="F3470" s="5"/>
      <c r="G3470" s="5"/>
      <c r="H3470" s="5"/>
      <c r="I3470" s="5"/>
    </row>
    <row r="3471" spans="1:9" ht="15.75" customHeight="1" x14ac:dyDescent="0.25">
      <c r="A3471" s="5">
        <v>2016</v>
      </c>
      <c r="B3471" s="5" t="s">
        <v>69</v>
      </c>
      <c r="C3471" s="5" t="s">
        <v>222</v>
      </c>
      <c r="D3471" s="5" t="s">
        <v>1111</v>
      </c>
      <c r="E3471" s="5">
        <v>1.05905363920156E-2</v>
      </c>
      <c r="F3471" s="5"/>
      <c r="G3471" s="5"/>
      <c r="H3471" s="5"/>
      <c r="I3471" s="5"/>
    </row>
    <row r="3472" spans="1:9" ht="15.75" customHeight="1" x14ac:dyDescent="0.25">
      <c r="A3472" s="5">
        <v>2016</v>
      </c>
      <c r="B3472" s="5" t="s">
        <v>87</v>
      </c>
      <c r="C3472" s="5" t="s">
        <v>222</v>
      </c>
      <c r="D3472" s="5" t="s">
        <v>1111</v>
      </c>
      <c r="E3472" s="5">
        <v>6.9947280475641496E-4</v>
      </c>
      <c r="F3472" s="5"/>
      <c r="G3472" s="5"/>
      <c r="H3472" s="5"/>
      <c r="I3472" s="5"/>
    </row>
    <row r="3473" spans="1:9" ht="15.75" customHeight="1" x14ac:dyDescent="0.25">
      <c r="A3473" s="5">
        <v>2016</v>
      </c>
      <c r="B3473" s="5" t="s">
        <v>72</v>
      </c>
      <c r="C3473" s="5" t="s">
        <v>222</v>
      </c>
      <c r="D3473" s="5" t="s">
        <v>1111</v>
      </c>
      <c r="E3473" s="5">
        <v>9.11905286200956E-3</v>
      </c>
      <c r="F3473" s="5"/>
      <c r="G3473" s="5"/>
      <c r="H3473" s="5"/>
      <c r="I3473" s="5"/>
    </row>
    <row r="3474" spans="1:9" ht="15.75" customHeight="1" x14ac:dyDescent="0.25">
      <c r="A3474" s="5">
        <v>2016</v>
      </c>
      <c r="B3474" s="5" t="s">
        <v>77</v>
      </c>
      <c r="C3474" s="5" t="s">
        <v>222</v>
      </c>
      <c r="D3474" s="5" t="s">
        <v>1111</v>
      </c>
      <c r="E3474" s="5">
        <v>4.0154920273053398E-4</v>
      </c>
      <c r="F3474" s="5"/>
      <c r="G3474" s="5"/>
      <c r="H3474" s="5"/>
      <c r="I3474" s="5"/>
    </row>
    <row r="3475" spans="1:9" ht="15.75" customHeight="1" x14ac:dyDescent="0.25">
      <c r="A3475" s="5">
        <v>2016</v>
      </c>
      <c r="B3475" s="5" t="s">
        <v>79</v>
      </c>
      <c r="C3475" s="5" t="s">
        <v>222</v>
      </c>
      <c r="D3475" s="5" t="s">
        <v>1111</v>
      </c>
      <c r="E3475" s="5">
        <v>1.6061968109221301E-4</v>
      </c>
      <c r="F3475" s="5"/>
      <c r="G3475" s="5"/>
      <c r="H3475" s="5"/>
      <c r="I3475" s="5"/>
    </row>
    <row r="3476" spans="1:9" ht="15.75" customHeight="1" x14ac:dyDescent="0.25">
      <c r="A3476" s="5">
        <v>2016</v>
      </c>
      <c r="B3476" s="5" t="s">
        <v>82</v>
      </c>
      <c r="C3476" s="5" t="s">
        <v>222</v>
      </c>
      <c r="D3476" s="5" t="s">
        <v>1111</v>
      </c>
      <c r="E3476" s="5">
        <v>5.6190981982098603E-3</v>
      </c>
      <c r="F3476" s="5"/>
      <c r="G3476" s="5"/>
      <c r="H3476" s="5"/>
      <c r="I3476" s="5"/>
    </row>
    <row r="3477" spans="1:9" ht="15.75" customHeight="1" x14ac:dyDescent="0.25">
      <c r="A3477" s="5">
        <v>2016</v>
      </c>
      <c r="B3477" s="5" t="s">
        <v>74</v>
      </c>
      <c r="C3477" s="5" t="s">
        <v>222</v>
      </c>
      <c r="D3477" s="5" t="s">
        <v>1111</v>
      </c>
      <c r="E3477" s="5">
        <v>2.2056709109985601E-2</v>
      </c>
      <c r="F3477" s="5"/>
      <c r="G3477" s="5"/>
      <c r="H3477" s="5"/>
      <c r="I3477" s="5"/>
    </row>
    <row r="3478" spans="1:9" ht="15.75" customHeight="1" x14ac:dyDescent="0.25">
      <c r="A3478" s="5">
        <v>2016</v>
      </c>
      <c r="B3478" s="5" t="s">
        <v>85</v>
      </c>
      <c r="C3478" s="5" t="s">
        <v>222</v>
      </c>
      <c r="D3478" s="5" t="s">
        <v>1111</v>
      </c>
      <c r="E3478" s="5">
        <v>4.7227367521146101E-3</v>
      </c>
      <c r="F3478" s="5"/>
      <c r="G3478" s="5"/>
      <c r="H3478" s="5"/>
      <c r="I3478" s="5"/>
    </row>
    <row r="3479" spans="1:9" ht="15.75" customHeight="1" x14ac:dyDescent="0.25">
      <c r="A3479" s="5">
        <v>2016</v>
      </c>
      <c r="B3479" s="5" t="s">
        <v>93</v>
      </c>
      <c r="C3479" s="5" t="s">
        <v>222</v>
      </c>
      <c r="D3479" s="5" t="s">
        <v>1111</v>
      </c>
      <c r="E3479" s="5">
        <v>3.5224932319529501E-2</v>
      </c>
      <c r="F3479" s="5"/>
      <c r="G3479" s="5"/>
      <c r="H3479" s="5"/>
      <c r="I3479" s="5"/>
    </row>
    <row r="3480" spans="1:9" ht="15.75" customHeight="1" x14ac:dyDescent="0.25">
      <c r="A3480" s="5">
        <v>2016</v>
      </c>
      <c r="B3480" s="5" t="s">
        <v>95</v>
      </c>
      <c r="C3480" s="5" t="s">
        <v>222</v>
      </c>
      <c r="D3480" s="5" t="s">
        <v>1111</v>
      </c>
      <c r="E3480" s="5">
        <v>1.8261421484177601E-2</v>
      </c>
      <c r="F3480" s="5"/>
      <c r="G3480" s="5"/>
      <c r="H3480" s="5"/>
      <c r="I3480" s="5"/>
    </row>
    <row r="3481" spans="1:9" ht="15.75" customHeight="1" x14ac:dyDescent="0.25">
      <c r="A3481" s="5">
        <v>2016</v>
      </c>
      <c r="B3481" s="5" t="s">
        <v>98</v>
      </c>
      <c r="C3481" s="5" t="s">
        <v>222</v>
      </c>
      <c r="D3481" s="5" t="s">
        <v>1111</v>
      </c>
      <c r="E3481" s="5">
        <v>1.17096928796259E-3</v>
      </c>
      <c r="F3481" s="5"/>
      <c r="G3481" s="5"/>
      <c r="H3481" s="5"/>
      <c r="I3481" s="5"/>
    </row>
    <row r="3482" spans="1:9" ht="15.75" customHeight="1" x14ac:dyDescent="0.25">
      <c r="A3482" s="5">
        <v>2016</v>
      </c>
      <c r="B3482" s="5" t="s">
        <v>101</v>
      </c>
      <c r="C3482" s="5" t="s">
        <v>222</v>
      </c>
      <c r="D3482" s="5" t="s">
        <v>1111</v>
      </c>
      <c r="E3482" s="5">
        <v>4.6349140555174098E-2</v>
      </c>
      <c r="F3482" s="5"/>
      <c r="G3482" s="5"/>
      <c r="H3482" s="5"/>
      <c r="I3482" s="5"/>
    </row>
    <row r="3483" spans="1:9" ht="15.75" customHeight="1" x14ac:dyDescent="0.25">
      <c r="A3483" s="5">
        <v>2016</v>
      </c>
      <c r="B3483" s="5" t="s">
        <v>1114</v>
      </c>
      <c r="C3483" s="5" t="s">
        <v>222</v>
      </c>
      <c r="D3483" s="5" t="s">
        <v>1111</v>
      </c>
      <c r="E3483" s="5">
        <v>5.0569293143871196E-3</v>
      </c>
      <c r="F3483" s="5"/>
      <c r="G3483" s="5"/>
      <c r="H3483" s="5"/>
      <c r="I3483" s="5"/>
    </row>
    <row r="3484" spans="1:9" ht="15.75" customHeight="1" x14ac:dyDescent="0.25">
      <c r="A3484" s="5">
        <v>2016</v>
      </c>
      <c r="B3484" s="5" t="s">
        <v>106</v>
      </c>
      <c r="C3484" s="5" t="s">
        <v>222</v>
      </c>
      <c r="D3484" s="5" t="s">
        <v>1111</v>
      </c>
      <c r="E3484" s="5">
        <v>1.8670742606960999E-2</v>
      </c>
      <c r="F3484" s="5"/>
      <c r="G3484" s="5"/>
      <c r="H3484" s="5"/>
      <c r="I3484" s="5"/>
    </row>
    <row r="3485" spans="1:9" ht="15.75" customHeight="1" x14ac:dyDescent="0.25">
      <c r="A3485" s="5">
        <v>2016</v>
      </c>
      <c r="B3485" s="5" t="s">
        <v>109</v>
      </c>
      <c r="C3485" s="5" t="s">
        <v>222</v>
      </c>
      <c r="D3485" s="5" t="s">
        <v>1111</v>
      </c>
      <c r="E3485" s="5">
        <v>1.3282211370319E-2</v>
      </c>
      <c r="F3485" s="5"/>
      <c r="G3485" s="5"/>
      <c r="H3485" s="5"/>
      <c r="I3485" s="5"/>
    </row>
    <row r="3486" spans="1:9" ht="15.75" customHeight="1" x14ac:dyDescent="0.25">
      <c r="A3486" s="5">
        <v>2016</v>
      </c>
      <c r="B3486" s="5" t="s">
        <v>112</v>
      </c>
      <c r="C3486" s="5" t="s">
        <v>222</v>
      </c>
      <c r="D3486" s="5" t="s">
        <v>1111</v>
      </c>
      <c r="E3486" s="5">
        <v>1.15024416782166E-2</v>
      </c>
      <c r="F3486" s="5"/>
      <c r="G3486" s="5"/>
      <c r="H3486" s="5"/>
      <c r="I3486" s="5"/>
    </row>
    <row r="3487" spans="1:9" ht="15.75" customHeight="1" x14ac:dyDescent="0.25">
      <c r="A3487" s="5">
        <v>2016</v>
      </c>
      <c r="B3487" s="5" t="s">
        <v>114</v>
      </c>
      <c r="C3487" s="5" t="s">
        <v>222</v>
      </c>
      <c r="D3487" s="5" t="s">
        <v>1111</v>
      </c>
      <c r="E3487" s="5">
        <v>8.3931555290734497E-2</v>
      </c>
      <c r="F3487" s="5"/>
      <c r="G3487" s="5"/>
      <c r="H3487" s="5"/>
      <c r="I3487" s="5"/>
    </row>
    <row r="3488" spans="1:9" ht="15.75" customHeight="1" x14ac:dyDescent="0.25">
      <c r="A3488" s="5">
        <v>2016</v>
      </c>
      <c r="B3488" s="5" t="s">
        <v>117</v>
      </c>
      <c r="C3488" s="5" t="s">
        <v>222</v>
      </c>
      <c r="D3488" s="5" t="s">
        <v>1111</v>
      </c>
      <c r="E3488" s="5">
        <v>2.7354567946010998E-2</v>
      </c>
      <c r="F3488" s="5"/>
      <c r="G3488" s="5"/>
      <c r="H3488" s="5"/>
      <c r="I3488" s="5"/>
    </row>
    <row r="3489" spans="1:9" ht="15.75" customHeight="1" x14ac:dyDescent="0.25">
      <c r="A3489" s="5">
        <v>2016</v>
      </c>
      <c r="B3489" s="5" t="s">
        <v>122</v>
      </c>
      <c r="C3489" s="5" t="s">
        <v>222</v>
      </c>
      <c r="D3489" s="5" t="s">
        <v>1111</v>
      </c>
      <c r="E3489" s="5">
        <v>1.8321006204582799E-2</v>
      </c>
      <c r="F3489" s="5"/>
      <c r="G3489" s="5"/>
      <c r="H3489" s="5"/>
      <c r="I3489" s="5"/>
    </row>
    <row r="3490" spans="1:9" ht="15.75" customHeight="1" x14ac:dyDescent="0.25">
      <c r="A3490" s="5">
        <v>2016</v>
      </c>
      <c r="B3490" s="5" t="s">
        <v>124</v>
      </c>
      <c r="C3490" s="5" t="s">
        <v>222</v>
      </c>
      <c r="D3490" s="5" t="s">
        <v>1111</v>
      </c>
      <c r="E3490" s="5">
        <v>2.7823473789199602E-3</v>
      </c>
      <c r="F3490" s="5"/>
      <c r="G3490" s="5"/>
      <c r="H3490" s="5"/>
      <c r="I3490" s="5"/>
    </row>
    <row r="3491" spans="1:9" ht="15.75" customHeight="1" x14ac:dyDescent="0.25">
      <c r="A3491" s="5">
        <v>2016</v>
      </c>
      <c r="B3491" s="5" t="s">
        <v>130</v>
      </c>
      <c r="C3491" s="5" t="s">
        <v>222</v>
      </c>
      <c r="D3491" s="5" t="s">
        <v>1111</v>
      </c>
      <c r="E3491" s="5">
        <v>1.29946503283636E-2</v>
      </c>
      <c r="F3491" s="5"/>
      <c r="G3491" s="5"/>
      <c r="H3491" s="5"/>
      <c r="I3491" s="5"/>
    </row>
    <row r="3492" spans="1:9" ht="15.75" customHeight="1" x14ac:dyDescent="0.25">
      <c r="A3492" s="5">
        <v>2016</v>
      </c>
      <c r="B3492" s="5" t="s">
        <v>127</v>
      </c>
      <c r="C3492" s="5" t="s">
        <v>222</v>
      </c>
      <c r="D3492" s="5" t="s">
        <v>1111</v>
      </c>
      <c r="E3492" s="5">
        <v>1.26293700858797E-2</v>
      </c>
      <c r="F3492" s="5"/>
      <c r="G3492" s="5"/>
      <c r="H3492" s="5"/>
      <c r="I3492" s="5"/>
    </row>
    <row r="3493" spans="1:9" ht="15.75" customHeight="1" x14ac:dyDescent="0.25">
      <c r="A3493" s="5">
        <v>2016</v>
      </c>
      <c r="B3493" s="5" t="s">
        <v>132</v>
      </c>
      <c r="C3493" s="5" t="s">
        <v>222</v>
      </c>
      <c r="D3493" s="5" t="s">
        <v>1111</v>
      </c>
      <c r="E3493" s="5">
        <v>9.5128301446872395E-3</v>
      </c>
      <c r="F3493" s="5"/>
      <c r="G3493" s="5"/>
      <c r="H3493" s="5"/>
      <c r="I3493" s="5"/>
    </row>
    <row r="3494" spans="1:9" ht="15.75" customHeight="1" x14ac:dyDescent="0.25">
      <c r="A3494" s="5">
        <v>2016</v>
      </c>
      <c r="B3494" s="5" t="s">
        <v>3</v>
      </c>
      <c r="C3494" s="5" t="s">
        <v>222</v>
      </c>
      <c r="D3494" s="5" t="s">
        <v>1113</v>
      </c>
      <c r="E3494" s="5">
        <v>2.90905086001997E-3</v>
      </c>
      <c r="F3494" s="5"/>
      <c r="G3494" s="5"/>
      <c r="H3494" s="5"/>
      <c r="I3494" s="5"/>
    </row>
    <row r="3495" spans="1:9" ht="15.75" customHeight="1" x14ac:dyDescent="0.25">
      <c r="A3495" s="5">
        <v>2016</v>
      </c>
      <c r="B3495" s="5" t="s">
        <v>12</v>
      </c>
      <c r="C3495" s="5" t="s">
        <v>222</v>
      </c>
      <c r="D3495" s="5" t="s">
        <v>1113</v>
      </c>
      <c r="E3495" s="5">
        <v>6.9801742215766201E-4</v>
      </c>
      <c r="F3495" s="5"/>
      <c r="G3495" s="5"/>
      <c r="H3495" s="5"/>
      <c r="I3495" s="5"/>
    </row>
    <row r="3496" spans="1:9" ht="15.75" customHeight="1" x14ac:dyDescent="0.25">
      <c r="A3496" s="5">
        <v>2016</v>
      </c>
      <c r="B3496" s="5" t="s">
        <v>8</v>
      </c>
      <c r="C3496" s="5" t="s">
        <v>222</v>
      </c>
      <c r="D3496" s="5" t="s">
        <v>1113</v>
      </c>
      <c r="E3496" s="40">
        <v>4.9709556290119202E-5</v>
      </c>
      <c r="F3496" s="5"/>
      <c r="G3496" s="5"/>
      <c r="H3496" s="5"/>
      <c r="I3496" s="5"/>
    </row>
    <row r="3497" spans="1:9" ht="15.75" customHeight="1" x14ac:dyDescent="0.25">
      <c r="A3497" s="5">
        <v>2016</v>
      </c>
      <c r="B3497" s="5" t="s">
        <v>15</v>
      </c>
      <c r="C3497" s="5" t="s">
        <v>222</v>
      </c>
      <c r="D3497" s="5" t="s">
        <v>1113</v>
      </c>
      <c r="E3497" s="5">
        <v>3.5540844437366702E-4</v>
      </c>
      <c r="F3497" s="5"/>
      <c r="G3497" s="5"/>
      <c r="H3497" s="5"/>
      <c r="I3497" s="5"/>
    </row>
    <row r="3498" spans="1:9" ht="15.75" customHeight="1" x14ac:dyDescent="0.25">
      <c r="A3498" s="5">
        <v>2016</v>
      </c>
      <c r="B3498" s="5" t="s">
        <v>17</v>
      </c>
      <c r="C3498" s="5" t="s">
        <v>222</v>
      </c>
      <c r="D3498" s="5" t="s">
        <v>1113</v>
      </c>
      <c r="E3498" s="5">
        <v>1.2501804575958101E-4</v>
      </c>
      <c r="F3498" s="5"/>
      <c r="G3498" s="5"/>
      <c r="H3498" s="5"/>
      <c r="I3498" s="5"/>
    </row>
    <row r="3499" spans="1:9" ht="15.75" customHeight="1" x14ac:dyDescent="0.25">
      <c r="A3499" s="5">
        <v>2016</v>
      </c>
      <c r="B3499" s="5" t="s">
        <v>23</v>
      </c>
      <c r="C3499" s="5" t="s">
        <v>222</v>
      </c>
      <c r="D3499" s="5" t="s">
        <v>1113</v>
      </c>
      <c r="E3499" s="40">
        <v>3.5421779631881303E-5</v>
      </c>
      <c r="F3499" s="5"/>
      <c r="G3499" s="5"/>
      <c r="H3499" s="5"/>
      <c r="I3499" s="5"/>
    </row>
    <row r="3500" spans="1:9" ht="15.75" customHeight="1" x14ac:dyDescent="0.25">
      <c r="A3500" s="5">
        <v>2016</v>
      </c>
      <c r="B3500" s="5" t="s">
        <v>26</v>
      </c>
      <c r="C3500" s="5" t="s">
        <v>222</v>
      </c>
      <c r="D3500" s="5" t="s">
        <v>1113</v>
      </c>
      <c r="E3500" s="5">
        <v>1.50200252119725E-3</v>
      </c>
      <c r="F3500" s="5"/>
      <c r="G3500" s="5"/>
      <c r="H3500" s="5"/>
      <c r="I3500" s="5"/>
    </row>
    <row r="3501" spans="1:9" ht="15.75" customHeight="1" x14ac:dyDescent="0.25">
      <c r="A3501" s="5">
        <v>2016</v>
      </c>
      <c r="B3501" s="5" t="s">
        <v>28</v>
      </c>
      <c r="C3501" s="5" t="s">
        <v>222</v>
      </c>
      <c r="D3501" s="5" t="s">
        <v>1113</v>
      </c>
      <c r="E3501" s="5">
        <v>7.1349584687075297E-4</v>
      </c>
      <c r="F3501" s="5"/>
      <c r="G3501" s="5"/>
      <c r="H3501" s="5"/>
      <c r="I3501" s="5"/>
    </row>
    <row r="3502" spans="1:9" ht="15.75" customHeight="1" x14ac:dyDescent="0.25">
      <c r="A3502" s="5">
        <v>2016</v>
      </c>
      <c r="B3502" s="5" t="s">
        <v>42</v>
      </c>
      <c r="C3502" s="5" t="s">
        <v>222</v>
      </c>
      <c r="D3502" s="5" t="s">
        <v>1113</v>
      </c>
      <c r="E3502" s="5">
        <v>9.57102438893709E-3</v>
      </c>
      <c r="F3502" s="5"/>
      <c r="G3502" s="5"/>
      <c r="H3502" s="5"/>
      <c r="I3502" s="5"/>
    </row>
    <row r="3503" spans="1:9" ht="15.75" customHeight="1" x14ac:dyDescent="0.25">
      <c r="A3503" s="5">
        <v>2016</v>
      </c>
      <c r="B3503" s="5" t="s">
        <v>34</v>
      </c>
      <c r="C3503" s="5" t="s">
        <v>222</v>
      </c>
      <c r="D3503" s="5" t="s">
        <v>1113</v>
      </c>
      <c r="E3503" s="5">
        <v>2.7117009449280599E-4</v>
      </c>
      <c r="F3503" s="5"/>
      <c r="G3503" s="5"/>
      <c r="H3503" s="5"/>
      <c r="I3503" s="5"/>
    </row>
    <row r="3504" spans="1:9" ht="15.75" customHeight="1" x14ac:dyDescent="0.25">
      <c r="A3504" s="5">
        <v>2016</v>
      </c>
      <c r="B3504" s="5" t="s">
        <v>36</v>
      </c>
      <c r="C3504" s="5" t="s">
        <v>222</v>
      </c>
      <c r="D3504" s="5" t="s">
        <v>1113</v>
      </c>
      <c r="E3504" s="5">
        <v>5.0691840935373099E-3</v>
      </c>
      <c r="F3504" s="5"/>
      <c r="G3504" s="5"/>
      <c r="H3504" s="5"/>
      <c r="I3504" s="5"/>
    </row>
    <row r="3505" spans="1:9" ht="15.75" customHeight="1" x14ac:dyDescent="0.25">
      <c r="A3505" s="5">
        <v>2016</v>
      </c>
      <c r="B3505" s="5" t="s">
        <v>39</v>
      </c>
      <c r="C3505" s="5" t="s">
        <v>222</v>
      </c>
      <c r="D3505" s="5" t="s">
        <v>1113</v>
      </c>
      <c r="E3505" s="5">
        <v>2.7253933975588699E-3</v>
      </c>
      <c r="F3505" s="5"/>
      <c r="G3505" s="5"/>
      <c r="H3505" s="5"/>
      <c r="I3505" s="5"/>
    </row>
    <row r="3506" spans="1:9" ht="15.75" customHeight="1" x14ac:dyDescent="0.25">
      <c r="A3506" s="5">
        <v>2016</v>
      </c>
      <c r="B3506" s="5" t="s">
        <v>45</v>
      </c>
      <c r="C3506" s="5" t="s">
        <v>222</v>
      </c>
      <c r="D3506" s="5" t="s">
        <v>1113</v>
      </c>
      <c r="E3506" s="5">
        <v>6.2509022879790599E-4</v>
      </c>
      <c r="F3506" s="5"/>
      <c r="G3506" s="5"/>
      <c r="H3506" s="5"/>
      <c r="I3506" s="5"/>
    </row>
    <row r="3507" spans="1:9" ht="15.75" customHeight="1" x14ac:dyDescent="0.25">
      <c r="A3507" s="5">
        <v>2016</v>
      </c>
      <c r="B3507" s="5" t="s">
        <v>47</v>
      </c>
      <c r="C3507" s="5" t="s">
        <v>222</v>
      </c>
      <c r="D3507" s="5" t="s">
        <v>1113</v>
      </c>
      <c r="E3507" s="5">
        <v>8.4678889661156404E-3</v>
      </c>
      <c r="F3507" s="5"/>
      <c r="G3507" s="5"/>
      <c r="H3507" s="5"/>
      <c r="I3507" s="5"/>
    </row>
    <row r="3508" spans="1:9" ht="15.75" customHeight="1" x14ac:dyDescent="0.25">
      <c r="A3508" s="5">
        <v>2016</v>
      </c>
      <c r="B3508" s="5" t="s">
        <v>50</v>
      </c>
      <c r="C3508" s="5" t="s">
        <v>222</v>
      </c>
      <c r="D3508" s="5" t="s">
        <v>1113</v>
      </c>
      <c r="E3508" s="5">
        <v>0.19547256077142</v>
      </c>
      <c r="F3508" s="5"/>
      <c r="G3508" s="5"/>
      <c r="H3508" s="5"/>
      <c r="I3508" s="5"/>
    </row>
    <row r="3509" spans="1:9" ht="15.75" customHeight="1" x14ac:dyDescent="0.25">
      <c r="A3509" s="5">
        <v>2016</v>
      </c>
      <c r="B3509" s="5" t="s">
        <v>57</v>
      </c>
      <c r="C3509" s="5" t="s">
        <v>222</v>
      </c>
      <c r="D3509" s="5" t="s">
        <v>1113</v>
      </c>
      <c r="E3509" s="40">
        <v>7.2927193359755794E-5</v>
      </c>
      <c r="F3509" s="5"/>
      <c r="G3509" s="5"/>
      <c r="H3509" s="5"/>
      <c r="I3509" s="5"/>
    </row>
    <row r="3510" spans="1:9" ht="15.75" customHeight="1" x14ac:dyDescent="0.25">
      <c r="A3510" s="5">
        <v>2016</v>
      </c>
      <c r="B3510" s="5" t="s">
        <v>54</v>
      </c>
      <c r="C3510" s="5" t="s">
        <v>222</v>
      </c>
      <c r="D3510" s="5" t="s">
        <v>1113</v>
      </c>
      <c r="E3510" s="40">
        <v>5.2983838440965403E-5</v>
      </c>
      <c r="F3510" s="5"/>
      <c r="G3510" s="5"/>
      <c r="H3510" s="5"/>
      <c r="I3510" s="5"/>
    </row>
    <row r="3511" spans="1:9" ht="15.75" customHeight="1" x14ac:dyDescent="0.25">
      <c r="A3511" s="5">
        <v>2016</v>
      </c>
      <c r="B3511" s="5" t="s">
        <v>60</v>
      </c>
      <c r="C3511" s="5" t="s">
        <v>222</v>
      </c>
      <c r="D3511" s="5" t="s">
        <v>1113</v>
      </c>
      <c r="E3511" s="5">
        <v>2.9092889896309398E-2</v>
      </c>
      <c r="F3511" s="5"/>
      <c r="G3511" s="5"/>
      <c r="H3511" s="5"/>
      <c r="I3511" s="5"/>
    </row>
    <row r="3512" spans="1:9" ht="15.75" customHeight="1" x14ac:dyDescent="0.25">
      <c r="A3512" s="5">
        <v>2016</v>
      </c>
      <c r="B3512" s="5" t="s">
        <v>62</v>
      </c>
      <c r="C3512" s="5" t="s">
        <v>222</v>
      </c>
      <c r="D3512" s="5" t="s">
        <v>1113</v>
      </c>
      <c r="E3512" s="5">
        <v>1.3100105223521801E-3</v>
      </c>
      <c r="F3512" s="5"/>
      <c r="G3512" s="5"/>
      <c r="H3512" s="5"/>
      <c r="I3512" s="5"/>
    </row>
    <row r="3513" spans="1:9" ht="15.75" customHeight="1" x14ac:dyDescent="0.25">
      <c r="A3513" s="5">
        <v>2016</v>
      </c>
      <c r="B3513" s="5" t="s">
        <v>66</v>
      </c>
      <c r="C3513" s="5" t="s">
        <v>222</v>
      </c>
      <c r="D3513" s="5" t="s">
        <v>1113</v>
      </c>
      <c r="E3513" s="5">
        <v>5.8579884298775198E-4</v>
      </c>
      <c r="F3513" s="5"/>
      <c r="G3513" s="5"/>
      <c r="H3513" s="5"/>
      <c r="I3513" s="5"/>
    </row>
    <row r="3514" spans="1:9" ht="15.75" customHeight="1" x14ac:dyDescent="0.25">
      <c r="A3514" s="5">
        <v>2016</v>
      </c>
      <c r="B3514" s="5" t="s">
        <v>64</v>
      </c>
      <c r="C3514" s="5" t="s">
        <v>222</v>
      </c>
      <c r="D3514" s="5" t="s">
        <v>1113</v>
      </c>
      <c r="E3514" s="5">
        <v>1.43651687818033E-3</v>
      </c>
      <c r="F3514" s="5"/>
      <c r="G3514" s="5"/>
      <c r="H3514" s="5"/>
      <c r="I3514" s="5"/>
    </row>
    <row r="3515" spans="1:9" ht="15.75" customHeight="1" x14ac:dyDescent="0.25">
      <c r="A3515" s="5">
        <v>2016</v>
      </c>
      <c r="B3515" s="5" t="s">
        <v>87</v>
      </c>
      <c r="C3515" s="5" t="s">
        <v>222</v>
      </c>
      <c r="D3515" s="5" t="s">
        <v>1113</v>
      </c>
      <c r="E3515" s="5">
        <v>2.2265118625754E-4</v>
      </c>
      <c r="F3515" s="5"/>
      <c r="G3515" s="5"/>
      <c r="H3515" s="5"/>
      <c r="I3515" s="5"/>
    </row>
    <row r="3516" spans="1:9" ht="15.75" customHeight="1" x14ac:dyDescent="0.25">
      <c r="A3516" s="5">
        <v>2016</v>
      </c>
      <c r="B3516" s="5" t="s">
        <v>90</v>
      </c>
      <c r="C3516" s="5" t="s">
        <v>222</v>
      </c>
      <c r="D3516" s="5" t="s">
        <v>1113</v>
      </c>
      <c r="E3516" s="5">
        <v>2.8009995490420401E-4</v>
      </c>
      <c r="F3516" s="5"/>
      <c r="G3516" s="5"/>
      <c r="H3516" s="5"/>
      <c r="I3516" s="5"/>
    </row>
    <row r="3517" spans="1:9" ht="15.75" customHeight="1" x14ac:dyDescent="0.25">
      <c r="A3517" s="5">
        <v>2016</v>
      </c>
      <c r="B3517" s="5" t="s">
        <v>72</v>
      </c>
      <c r="C3517" s="5" t="s">
        <v>222</v>
      </c>
      <c r="D3517" s="5" t="s">
        <v>1113</v>
      </c>
      <c r="E3517" s="5">
        <v>2.4650582003652301E-2</v>
      </c>
      <c r="F3517" s="5"/>
      <c r="G3517" s="5"/>
      <c r="H3517" s="5"/>
      <c r="I3517" s="5"/>
    </row>
    <row r="3518" spans="1:9" ht="15.75" customHeight="1" x14ac:dyDescent="0.25">
      <c r="A3518" s="5">
        <v>2016</v>
      </c>
      <c r="B3518" s="5" t="s">
        <v>79</v>
      </c>
      <c r="C3518" s="5" t="s">
        <v>222</v>
      </c>
      <c r="D3518" s="5" t="s">
        <v>1113</v>
      </c>
      <c r="E3518" s="5">
        <v>1.52617267671077E-2</v>
      </c>
      <c r="F3518" s="5"/>
      <c r="G3518" s="5"/>
      <c r="H3518" s="5"/>
      <c r="I3518" s="5"/>
    </row>
    <row r="3519" spans="1:9" ht="15.75" customHeight="1" x14ac:dyDescent="0.25">
      <c r="A3519" s="5">
        <v>2016</v>
      </c>
      <c r="B3519" s="5" t="s">
        <v>82</v>
      </c>
      <c r="C3519" s="5" t="s">
        <v>222</v>
      </c>
      <c r="D3519" s="5" t="s">
        <v>1113</v>
      </c>
      <c r="E3519" s="40">
        <v>1.69667347816574E-5</v>
      </c>
      <c r="F3519" s="5"/>
      <c r="G3519" s="5"/>
      <c r="H3519" s="5"/>
      <c r="I3519" s="5"/>
    </row>
    <row r="3520" spans="1:9" ht="15.75" customHeight="1" x14ac:dyDescent="0.25">
      <c r="A3520" s="5">
        <v>2016</v>
      </c>
      <c r="B3520" s="5" t="s">
        <v>74</v>
      </c>
      <c r="C3520" s="5" t="s">
        <v>222</v>
      </c>
      <c r="D3520" s="5" t="s">
        <v>1113</v>
      </c>
      <c r="E3520" s="40">
        <v>1.6073748740517602E-5</v>
      </c>
      <c r="F3520" s="5"/>
      <c r="G3520" s="5"/>
      <c r="H3520" s="5"/>
      <c r="I3520" s="5"/>
    </row>
    <row r="3521" spans="1:9" ht="15.75" customHeight="1" x14ac:dyDescent="0.25">
      <c r="A3521" s="5">
        <v>2016</v>
      </c>
      <c r="B3521" s="5" t="s">
        <v>85</v>
      </c>
      <c r="C3521" s="5" t="s">
        <v>222</v>
      </c>
      <c r="D3521" s="5" t="s">
        <v>1113</v>
      </c>
      <c r="E3521" s="5">
        <v>1.5612372619262E-3</v>
      </c>
      <c r="F3521" s="5"/>
      <c r="G3521" s="5"/>
      <c r="H3521" s="5"/>
      <c r="I3521" s="5"/>
    </row>
    <row r="3522" spans="1:9" ht="15.75" customHeight="1" x14ac:dyDescent="0.25">
      <c r="A3522" s="5">
        <v>2016</v>
      </c>
      <c r="B3522" s="5" t="s">
        <v>93</v>
      </c>
      <c r="C3522" s="5" t="s">
        <v>222</v>
      </c>
      <c r="D3522" s="5" t="s">
        <v>1113</v>
      </c>
      <c r="E3522" s="5">
        <v>1.76126613514153E-3</v>
      </c>
      <c r="F3522" s="5"/>
      <c r="G3522" s="5"/>
      <c r="H3522" s="5"/>
      <c r="I3522" s="5"/>
    </row>
    <row r="3523" spans="1:9" ht="15.75" customHeight="1" x14ac:dyDescent="0.25">
      <c r="A3523" s="5">
        <v>2016</v>
      </c>
      <c r="B3523" s="5" t="s">
        <v>95</v>
      </c>
      <c r="C3523" s="5" t="s">
        <v>222</v>
      </c>
      <c r="D3523" s="5" t="s">
        <v>1113</v>
      </c>
      <c r="E3523" s="5">
        <v>1.4004997745210199E-3</v>
      </c>
      <c r="F3523" s="5"/>
      <c r="G3523" s="5"/>
      <c r="H3523" s="5"/>
      <c r="I3523" s="5"/>
    </row>
    <row r="3524" spans="1:9" ht="15.75" customHeight="1" x14ac:dyDescent="0.25">
      <c r="A3524" s="5">
        <v>2016</v>
      </c>
      <c r="B3524" s="5" t="s">
        <v>98</v>
      </c>
      <c r="C3524" s="5" t="s">
        <v>222</v>
      </c>
      <c r="D3524" s="5" t="s">
        <v>1113</v>
      </c>
      <c r="E3524" s="40">
        <v>8.2452377798580996E-5</v>
      </c>
      <c r="F3524" s="5"/>
      <c r="G3524" s="5"/>
      <c r="H3524" s="5"/>
      <c r="I3524" s="5"/>
    </row>
    <row r="3525" spans="1:9" ht="15.75" customHeight="1" x14ac:dyDescent="0.25">
      <c r="A3525" s="5">
        <v>2016</v>
      </c>
      <c r="B3525" s="5" t="s">
        <v>101</v>
      </c>
      <c r="C3525" s="5" t="s">
        <v>222</v>
      </c>
      <c r="D3525" s="5" t="s">
        <v>1113</v>
      </c>
      <c r="E3525" s="5">
        <v>4.3577718807625502E-4</v>
      </c>
      <c r="F3525" s="5"/>
      <c r="G3525" s="5"/>
      <c r="H3525" s="5"/>
      <c r="I3525" s="5"/>
    </row>
    <row r="3526" spans="1:9" ht="15.75" customHeight="1" x14ac:dyDescent="0.25">
      <c r="A3526" s="5">
        <v>2016</v>
      </c>
      <c r="B3526" s="5" t="s">
        <v>104</v>
      </c>
      <c r="C3526" s="5" t="s">
        <v>222</v>
      </c>
      <c r="D3526" s="5" t="s">
        <v>1113</v>
      </c>
      <c r="E3526" s="40">
        <v>5.4174486495818497E-5</v>
      </c>
      <c r="F3526" s="5"/>
      <c r="G3526" s="5"/>
      <c r="H3526" s="5"/>
      <c r="I3526" s="5"/>
    </row>
    <row r="3527" spans="1:9" ht="15.75" customHeight="1" x14ac:dyDescent="0.25">
      <c r="A3527" s="5">
        <v>2016</v>
      </c>
      <c r="B3527" s="5" t="s">
        <v>106</v>
      </c>
      <c r="C3527" s="5" t="s">
        <v>222</v>
      </c>
      <c r="D3527" s="5" t="s">
        <v>1113</v>
      </c>
      <c r="E3527" s="5">
        <v>1.8523507113377901E-3</v>
      </c>
      <c r="F3527" s="5"/>
      <c r="G3527" s="5"/>
      <c r="H3527" s="5"/>
      <c r="I3527" s="5"/>
    </row>
    <row r="3528" spans="1:9" ht="15.75" customHeight="1" x14ac:dyDescent="0.25">
      <c r="A3528" s="5">
        <v>2016</v>
      </c>
      <c r="B3528" s="5" t="s">
        <v>109</v>
      </c>
      <c r="C3528" s="5" t="s">
        <v>222</v>
      </c>
      <c r="D3528" s="5" t="s">
        <v>1113</v>
      </c>
      <c r="E3528" s="5">
        <v>1.28262561709056E-3</v>
      </c>
      <c r="F3528" s="5"/>
      <c r="G3528" s="5"/>
      <c r="H3528" s="5"/>
      <c r="I3528" s="5"/>
    </row>
    <row r="3529" spans="1:9" ht="15.75" customHeight="1" x14ac:dyDescent="0.25">
      <c r="A3529" s="5">
        <v>2016</v>
      </c>
      <c r="B3529" s="5" t="s">
        <v>112</v>
      </c>
      <c r="C3529" s="5" t="s">
        <v>222</v>
      </c>
      <c r="D3529" s="5" t="s">
        <v>1113</v>
      </c>
      <c r="E3529" s="5">
        <v>0.28706078109489003</v>
      </c>
      <c r="F3529" s="5"/>
      <c r="G3529" s="5"/>
      <c r="H3529" s="5"/>
      <c r="I3529" s="5"/>
    </row>
    <row r="3530" spans="1:9" ht="15.75" customHeight="1" x14ac:dyDescent="0.25">
      <c r="A3530" s="5">
        <v>2016</v>
      </c>
      <c r="B3530" s="5" t="s">
        <v>114</v>
      </c>
      <c r="C3530" s="5" t="s">
        <v>222</v>
      </c>
      <c r="D3530" s="5" t="s">
        <v>1113</v>
      </c>
      <c r="E3530" s="5">
        <v>0.34412884002601501</v>
      </c>
      <c r="F3530" s="5"/>
      <c r="G3530" s="5"/>
      <c r="H3530" s="5"/>
      <c r="I3530" s="5"/>
    </row>
    <row r="3531" spans="1:9" ht="15.75" customHeight="1" x14ac:dyDescent="0.25">
      <c r="A3531" s="5">
        <v>2016</v>
      </c>
      <c r="B3531" s="5" t="s">
        <v>117</v>
      </c>
      <c r="C3531" s="5" t="s">
        <v>222</v>
      </c>
      <c r="D3531" s="5" t="s">
        <v>1113</v>
      </c>
      <c r="E3531" s="40">
        <v>7.5308489469462104E-5</v>
      </c>
      <c r="F3531" s="5"/>
      <c r="G3531" s="5"/>
      <c r="H3531" s="5"/>
      <c r="I3531" s="5"/>
    </row>
    <row r="3532" spans="1:9" ht="15.75" customHeight="1" x14ac:dyDescent="0.25">
      <c r="A3532" s="5">
        <v>2016</v>
      </c>
      <c r="B3532" s="5" t="s">
        <v>122</v>
      </c>
      <c r="C3532" s="5" t="s">
        <v>222</v>
      </c>
      <c r="D3532" s="5" t="s">
        <v>1113</v>
      </c>
      <c r="E3532" s="5">
        <v>4.5226171039569697E-2</v>
      </c>
      <c r="F3532" s="5"/>
      <c r="G3532" s="5"/>
      <c r="H3532" s="5"/>
      <c r="I3532" s="5"/>
    </row>
    <row r="3533" spans="1:9" ht="15.75" customHeight="1" x14ac:dyDescent="0.25">
      <c r="A3533" s="5">
        <v>2016</v>
      </c>
      <c r="B3533" s="5" t="s">
        <v>124</v>
      </c>
      <c r="C3533" s="5" t="s">
        <v>222</v>
      </c>
      <c r="D3533" s="5" t="s">
        <v>1113</v>
      </c>
      <c r="E3533" s="40">
        <v>4.4649302056993301E-5</v>
      </c>
      <c r="F3533" s="5"/>
      <c r="G3533" s="5"/>
      <c r="H3533" s="5"/>
      <c r="I3533" s="5"/>
    </row>
    <row r="3534" spans="1:9" ht="15.75" customHeight="1" x14ac:dyDescent="0.25">
      <c r="A3534" s="5">
        <v>2016</v>
      </c>
      <c r="B3534" s="5" t="s">
        <v>130</v>
      </c>
      <c r="C3534" s="5" t="s">
        <v>222</v>
      </c>
      <c r="D3534" s="5" t="s">
        <v>1113</v>
      </c>
      <c r="E3534" s="5">
        <v>6.2479256678419303E-4</v>
      </c>
      <c r="F3534" s="5"/>
      <c r="G3534" s="5"/>
      <c r="H3534" s="5"/>
      <c r="I3534" s="5"/>
    </row>
    <row r="3535" spans="1:9" ht="15.75" customHeight="1" x14ac:dyDescent="0.25">
      <c r="A3535" s="5">
        <v>2016</v>
      </c>
      <c r="B3535" s="5" t="s">
        <v>127</v>
      </c>
      <c r="C3535" s="5" t="s">
        <v>222</v>
      </c>
      <c r="D3535" s="5" t="s">
        <v>1113</v>
      </c>
      <c r="E3535" s="5">
        <v>1.27446967791481E-2</v>
      </c>
      <c r="F3535" s="5"/>
      <c r="G3535" s="5"/>
      <c r="H3535" s="5"/>
      <c r="I3535" s="5"/>
    </row>
    <row r="3536" spans="1:9" ht="15.75" customHeight="1" x14ac:dyDescent="0.25">
      <c r="A3536" s="5">
        <v>2016</v>
      </c>
      <c r="B3536" s="5" t="s">
        <v>132</v>
      </c>
      <c r="C3536" s="5" t="s">
        <v>222</v>
      </c>
      <c r="D3536" s="5" t="s">
        <v>1113</v>
      </c>
      <c r="E3536" s="40">
        <v>7.4713165442035506E-5</v>
      </c>
      <c r="F3536" s="5"/>
      <c r="G3536" s="5"/>
      <c r="H3536" s="5"/>
      <c r="I3536" s="5"/>
    </row>
    <row r="3537" spans="1:9" ht="15.75" customHeight="1" x14ac:dyDescent="0.25">
      <c r="A3537" s="5">
        <v>2016</v>
      </c>
      <c r="B3537" s="5" t="s">
        <v>3</v>
      </c>
      <c r="C3537" s="5" t="s">
        <v>222</v>
      </c>
      <c r="D3537" s="5" t="s">
        <v>1115</v>
      </c>
      <c r="E3537" s="5">
        <v>9.6393431556208095E-2</v>
      </c>
      <c r="F3537" s="5"/>
      <c r="G3537" s="5"/>
      <c r="H3537" s="5"/>
      <c r="I3537" s="5"/>
    </row>
    <row r="3538" spans="1:9" ht="15.75" customHeight="1" x14ac:dyDescent="0.25">
      <c r="A3538" s="5">
        <v>2016</v>
      </c>
      <c r="B3538" s="5" t="s">
        <v>12</v>
      </c>
      <c r="C3538" s="5" t="s">
        <v>222</v>
      </c>
      <c r="D3538" s="5" t="s">
        <v>1115</v>
      </c>
      <c r="E3538" s="5">
        <v>3.2994110002869002E-4</v>
      </c>
      <c r="F3538" s="5"/>
      <c r="G3538" s="5"/>
      <c r="H3538" s="5"/>
      <c r="I3538" s="5"/>
    </row>
    <row r="3539" spans="1:9" ht="15.75" customHeight="1" x14ac:dyDescent="0.25">
      <c r="A3539" s="5">
        <v>2016</v>
      </c>
      <c r="B3539" s="5" t="s">
        <v>8</v>
      </c>
      <c r="C3539" s="5" t="s">
        <v>222</v>
      </c>
      <c r="D3539" s="5" t="s">
        <v>1115</v>
      </c>
      <c r="E3539" s="40">
        <v>8.4383913050815903E-7</v>
      </c>
      <c r="F3539" s="5"/>
      <c r="G3539" s="5"/>
      <c r="H3539" s="5"/>
      <c r="I3539" s="5"/>
    </row>
    <row r="3540" spans="1:9" ht="15.75" customHeight="1" x14ac:dyDescent="0.25">
      <c r="A3540" s="5">
        <v>2016</v>
      </c>
      <c r="B3540" s="5" t="s">
        <v>15</v>
      </c>
      <c r="C3540" s="5" t="s">
        <v>222</v>
      </c>
      <c r="D3540" s="5" t="s">
        <v>1115</v>
      </c>
      <c r="E3540" s="5">
        <v>5.2613369787183695E-4</v>
      </c>
      <c r="F3540" s="5"/>
      <c r="G3540" s="5"/>
      <c r="H3540" s="5"/>
      <c r="I3540" s="5"/>
    </row>
    <row r="3541" spans="1:9" ht="15.75" customHeight="1" x14ac:dyDescent="0.25">
      <c r="A3541" s="5">
        <v>2016</v>
      </c>
      <c r="B3541" s="5" t="s">
        <v>17</v>
      </c>
      <c r="C3541" s="5" t="s">
        <v>222</v>
      </c>
      <c r="D3541" s="5" t="s">
        <v>1115</v>
      </c>
      <c r="E3541" s="5">
        <v>8.9417835383862401E-2</v>
      </c>
      <c r="F3541" s="5"/>
      <c r="G3541" s="5"/>
      <c r="H3541" s="5"/>
      <c r="I3541" s="5"/>
    </row>
    <row r="3542" spans="1:9" ht="15.75" customHeight="1" x14ac:dyDescent="0.25">
      <c r="A3542" s="5">
        <v>2016</v>
      </c>
      <c r="B3542" s="5" t="s">
        <v>26</v>
      </c>
      <c r="C3542" s="5" t="s">
        <v>222</v>
      </c>
      <c r="D3542" s="5" t="s">
        <v>1115</v>
      </c>
      <c r="E3542" s="40">
        <v>3.6707002177104897E-5</v>
      </c>
      <c r="F3542" s="5"/>
      <c r="G3542" s="5"/>
      <c r="H3542" s="5"/>
      <c r="I3542" s="5"/>
    </row>
    <row r="3543" spans="1:9" ht="15.75" customHeight="1" x14ac:dyDescent="0.25">
      <c r="A3543" s="5">
        <v>2016</v>
      </c>
      <c r="B3543" s="5" t="s">
        <v>28</v>
      </c>
      <c r="C3543" s="5" t="s">
        <v>222</v>
      </c>
      <c r="D3543" s="5" t="s">
        <v>1115</v>
      </c>
      <c r="E3543" s="40">
        <v>4.4301554351678299E-5</v>
      </c>
      <c r="F3543" s="5"/>
      <c r="G3543" s="5"/>
      <c r="H3543" s="5"/>
      <c r="I3543" s="5"/>
    </row>
    <row r="3544" spans="1:9" ht="15.75" customHeight="1" x14ac:dyDescent="0.25">
      <c r="A3544" s="5">
        <v>2016</v>
      </c>
      <c r="B3544" s="5" t="s">
        <v>42</v>
      </c>
      <c r="C3544" s="5" t="s">
        <v>222</v>
      </c>
      <c r="D3544" s="5" t="s">
        <v>1115</v>
      </c>
      <c r="E3544" s="5">
        <v>1.6623630871010701E-4</v>
      </c>
      <c r="F3544" s="5"/>
      <c r="G3544" s="5"/>
      <c r="H3544" s="5"/>
      <c r="I3544" s="5"/>
    </row>
    <row r="3545" spans="1:9" ht="15.75" customHeight="1" x14ac:dyDescent="0.25">
      <c r="A3545" s="5">
        <v>2016</v>
      </c>
      <c r="B3545" s="5" t="s">
        <v>36</v>
      </c>
      <c r="C3545" s="5" t="s">
        <v>222</v>
      </c>
      <c r="D3545" s="5" t="s">
        <v>1115</v>
      </c>
      <c r="E3545" s="5">
        <v>0.35657814794187598</v>
      </c>
      <c r="F3545" s="5"/>
      <c r="G3545" s="5"/>
      <c r="H3545" s="5"/>
      <c r="I3545" s="5"/>
    </row>
    <row r="3546" spans="1:9" ht="15.75" customHeight="1" x14ac:dyDescent="0.25">
      <c r="A3546" s="5">
        <v>2016</v>
      </c>
      <c r="B3546" s="5" t="s">
        <v>39</v>
      </c>
      <c r="C3546" s="5" t="s">
        <v>222</v>
      </c>
      <c r="D3546" s="5" t="s">
        <v>1115</v>
      </c>
      <c r="E3546" s="5">
        <v>0.16866783116466599</v>
      </c>
      <c r="F3546" s="5"/>
      <c r="G3546" s="5"/>
      <c r="H3546" s="5"/>
      <c r="I3546" s="5"/>
    </row>
    <row r="3547" spans="1:9" ht="15.75" customHeight="1" x14ac:dyDescent="0.25">
      <c r="A3547" s="5">
        <v>2016</v>
      </c>
      <c r="B3547" s="5" t="s">
        <v>45</v>
      </c>
      <c r="C3547" s="5" t="s">
        <v>222</v>
      </c>
      <c r="D3547" s="5" t="s">
        <v>1115</v>
      </c>
      <c r="E3547" s="40">
        <v>1.3923345653384599E-5</v>
      </c>
      <c r="F3547" s="5"/>
      <c r="G3547" s="5"/>
      <c r="H3547" s="5"/>
      <c r="I3547" s="5"/>
    </row>
    <row r="3548" spans="1:9" ht="15.75" customHeight="1" x14ac:dyDescent="0.25">
      <c r="A3548" s="5">
        <v>2016</v>
      </c>
      <c r="B3548" s="5" t="s">
        <v>47</v>
      </c>
      <c r="C3548" s="5" t="s">
        <v>222</v>
      </c>
      <c r="D3548" s="5" t="s">
        <v>1115</v>
      </c>
      <c r="E3548" s="5">
        <v>2.3846893828160598E-3</v>
      </c>
      <c r="F3548" s="5"/>
      <c r="G3548" s="5"/>
      <c r="H3548" s="5"/>
      <c r="I3548" s="5"/>
    </row>
    <row r="3549" spans="1:9" ht="15.75" customHeight="1" x14ac:dyDescent="0.25">
      <c r="A3549" s="5">
        <v>2016</v>
      </c>
      <c r="B3549" s="5" t="s">
        <v>50</v>
      </c>
      <c r="C3549" s="5" t="s">
        <v>222</v>
      </c>
      <c r="D3549" s="5" t="s">
        <v>1115</v>
      </c>
      <c r="E3549" s="5">
        <v>8.47214487030192E-4</v>
      </c>
      <c r="F3549" s="5"/>
      <c r="G3549" s="5"/>
      <c r="H3549" s="5"/>
      <c r="I3549" s="5"/>
    </row>
    <row r="3550" spans="1:9" ht="15.75" customHeight="1" x14ac:dyDescent="0.25">
      <c r="A3550" s="5">
        <v>2016</v>
      </c>
      <c r="B3550" s="5" t="s">
        <v>57</v>
      </c>
      <c r="C3550" s="5" t="s">
        <v>222</v>
      </c>
      <c r="D3550" s="5" t="s">
        <v>1115</v>
      </c>
      <c r="E3550" s="40">
        <v>4.0504278264391601E-5</v>
      </c>
      <c r="F3550" s="5"/>
      <c r="G3550" s="5"/>
      <c r="H3550" s="5"/>
      <c r="I3550" s="5"/>
    </row>
    <row r="3551" spans="1:9" ht="15.75" customHeight="1" x14ac:dyDescent="0.25">
      <c r="A3551" s="5">
        <v>2016</v>
      </c>
      <c r="B3551" s="5" t="s">
        <v>60</v>
      </c>
      <c r="C3551" s="5" t="s">
        <v>222</v>
      </c>
      <c r="D3551" s="5" t="s">
        <v>1115</v>
      </c>
      <c r="E3551" s="5">
        <v>1.36166101294449E-2</v>
      </c>
      <c r="F3551" s="5"/>
      <c r="G3551" s="5"/>
      <c r="H3551" s="5"/>
      <c r="I3551" s="5"/>
    </row>
    <row r="3552" spans="1:9" ht="15.75" customHeight="1" x14ac:dyDescent="0.25">
      <c r="A3552" s="5">
        <v>2016</v>
      </c>
      <c r="B3552" s="5" t="s">
        <v>62</v>
      </c>
      <c r="C3552" s="5" t="s">
        <v>222</v>
      </c>
      <c r="D3552" s="5" t="s">
        <v>1115</v>
      </c>
      <c r="E3552" s="40">
        <v>2.9956289133039599E-5</v>
      </c>
      <c r="F3552" s="5"/>
      <c r="G3552" s="5"/>
      <c r="H3552" s="5"/>
      <c r="I3552" s="5"/>
    </row>
    <row r="3553" spans="1:9" ht="15.75" customHeight="1" x14ac:dyDescent="0.25">
      <c r="A3553" s="5">
        <v>2016</v>
      </c>
      <c r="B3553" s="5" t="s">
        <v>66</v>
      </c>
      <c r="C3553" s="5" t="s">
        <v>222</v>
      </c>
      <c r="D3553" s="5" t="s">
        <v>1115</v>
      </c>
      <c r="E3553" s="40">
        <v>5.0630347830489502E-6</v>
      </c>
      <c r="F3553" s="5"/>
      <c r="G3553" s="5"/>
      <c r="H3553" s="5"/>
      <c r="I3553" s="5"/>
    </row>
    <row r="3554" spans="1:9" ht="15.75" customHeight="1" x14ac:dyDescent="0.25">
      <c r="A3554" s="5">
        <v>2016</v>
      </c>
      <c r="B3554" s="5" t="s">
        <v>64</v>
      </c>
      <c r="C3554" s="5" t="s">
        <v>222</v>
      </c>
      <c r="D3554" s="5" t="s">
        <v>1115</v>
      </c>
      <c r="E3554" s="5">
        <v>1.85644608711795E-4</v>
      </c>
      <c r="F3554" s="5"/>
      <c r="G3554" s="5"/>
      <c r="H3554" s="5"/>
      <c r="I3554" s="5"/>
    </row>
    <row r="3555" spans="1:9" ht="15.75" customHeight="1" x14ac:dyDescent="0.25">
      <c r="A3555" s="5">
        <v>2016</v>
      </c>
      <c r="B3555" s="5" t="s">
        <v>87</v>
      </c>
      <c r="C3555" s="5" t="s">
        <v>222</v>
      </c>
      <c r="D3555" s="5" t="s">
        <v>1115</v>
      </c>
      <c r="E3555" s="5">
        <v>2.49354463065161E-4</v>
      </c>
      <c r="F3555" s="5"/>
      <c r="G3555" s="5"/>
      <c r="H3555" s="5"/>
      <c r="I3555" s="5"/>
    </row>
    <row r="3556" spans="1:9" ht="15.75" customHeight="1" x14ac:dyDescent="0.25">
      <c r="A3556" s="5">
        <v>2016</v>
      </c>
      <c r="B3556" s="5" t="s">
        <v>72</v>
      </c>
      <c r="C3556" s="5" t="s">
        <v>222</v>
      </c>
      <c r="D3556" s="5" t="s">
        <v>1115</v>
      </c>
      <c r="E3556" s="40">
        <v>6.4553693483874197E-5</v>
      </c>
      <c r="F3556" s="5"/>
      <c r="G3556" s="5"/>
      <c r="H3556" s="5"/>
      <c r="I3556" s="5"/>
    </row>
    <row r="3557" spans="1:9" ht="15.75" customHeight="1" x14ac:dyDescent="0.25">
      <c r="A3557" s="5">
        <v>2016</v>
      </c>
      <c r="B3557" s="5" t="s">
        <v>79</v>
      </c>
      <c r="C3557" s="5" t="s">
        <v>222</v>
      </c>
      <c r="D3557" s="5" t="s">
        <v>1115</v>
      </c>
      <c r="E3557" s="5">
        <v>1.58219836970279E-4</v>
      </c>
      <c r="F3557" s="5"/>
      <c r="G3557" s="5"/>
      <c r="H3557" s="5"/>
      <c r="I3557" s="5"/>
    </row>
    <row r="3558" spans="1:9" ht="15.75" customHeight="1" x14ac:dyDescent="0.25">
      <c r="A3558" s="5">
        <v>2016</v>
      </c>
      <c r="B3558" s="5" t="s">
        <v>85</v>
      </c>
      <c r="C3558" s="5" t="s">
        <v>222</v>
      </c>
      <c r="D3558" s="5" t="s">
        <v>1115</v>
      </c>
      <c r="E3558" s="5">
        <v>1.64717398275192E-3</v>
      </c>
      <c r="F3558" s="5"/>
      <c r="G3558" s="5"/>
      <c r="H3558" s="5"/>
      <c r="I3558" s="5"/>
    </row>
    <row r="3559" spans="1:9" ht="15.75" customHeight="1" x14ac:dyDescent="0.25">
      <c r="A3559" s="5">
        <v>2016</v>
      </c>
      <c r="B3559" s="5" t="s">
        <v>93</v>
      </c>
      <c r="C3559" s="5" t="s">
        <v>222</v>
      </c>
      <c r="D3559" s="5" t="s">
        <v>1115</v>
      </c>
      <c r="E3559" s="5">
        <v>2.5903329789208899E-2</v>
      </c>
      <c r="F3559" s="5"/>
      <c r="G3559" s="5"/>
      <c r="H3559" s="5"/>
      <c r="I3559" s="5"/>
    </row>
    <row r="3560" spans="1:9" ht="15.75" customHeight="1" x14ac:dyDescent="0.25">
      <c r="A3560" s="5">
        <v>2016</v>
      </c>
      <c r="B3560" s="5" t="s">
        <v>95</v>
      </c>
      <c r="C3560" s="5" t="s">
        <v>222</v>
      </c>
      <c r="D3560" s="5" t="s">
        <v>1115</v>
      </c>
      <c r="E3560" s="40">
        <v>1.98302195669417E-5</v>
      </c>
      <c r="F3560" s="5"/>
      <c r="G3560" s="5"/>
      <c r="H3560" s="5"/>
      <c r="I3560" s="5"/>
    </row>
    <row r="3561" spans="1:9" ht="15.75" customHeight="1" x14ac:dyDescent="0.25">
      <c r="A3561" s="5">
        <v>2016</v>
      </c>
      <c r="B3561" s="5" t="s">
        <v>98</v>
      </c>
      <c r="C3561" s="5" t="s">
        <v>222</v>
      </c>
      <c r="D3561" s="5" t="s">
        <v>1115</v>
      </c>
      <c r="E3561" s="5">
        <v>1.19825156532158E-4</v>
      </c>
      <c r="F3561" s="5"/>
      <c r="G3561" s="5"/>
      <c r="H3561" s="5"/>
      <c r="I3561" s="5"/>
    </row>
    <row r="3562" spans="1:9" ht="15.75" customHeight="1" x14ac:dyDescent="0.25">
      <c r="A3562" s="5">
        <v>2016</v>
      </c>
      <c r="B3562" s="5" t="s">
        <v>101</v>
      </c>
      <c r="C3562" s="5" t="s">
        <v>222</v>
      </c>
      <c r="D3562" s="5" t="s">
        <v>1115</v>
      </c>
      <c r="E3562" s="5">
        <v>6.3363880309857696E-3</v>
      </c>
      <c r="F3562" s="5"/>
      <c r="G3562" s="5"/>
      <c r="H3562" s="5"/>
      <c r="I3562" s="5"/>
    </row>
    <row r="3563" spans="1:9" ht="15.75" customHeight="1" x14ac:dyDescent="0.25">
      <c r="A3563" s="5">
        <v>2016</v>
      </c>
      <c r="B3563" s="5" t="s">
        <v>106</v>
      </c>
      <c r="C3563" s="5" t="s">
        <v>222</v>
      </c>
      <c r="D3563" s="5" t="s">
        <v>1115</v>
      </c>
      <c r="E3563" s="5">
        <v>2.80154591328709E-4</v>
      </c>
      <c r="F3563" s="5"/>
      <c r="G3563" s="5"/>
      <c r="H3563" s="5"/>
      <c r="I3563" s="5"/>
    </row>
    <row r="3564" spans="1:9" ht="15.75" customHeight="1" x14ac:dyDescent="0.25">
      <c r="A3564" s="5">
        <v>2016</v>
      </c>
      <c r="B3564" s="5" t="s">
        <v>112</v>
      </c>
      <c r="C3564" s="5" t="s">
        <v>222</v>
      </c>
      <c r="D3564" s="5" t="s">
        <v>1115</v>
      </c>
      <c r="E3564" s="5">
        <v>4.4512514134305401E-4</v>
      </c>
      <c r="F3564" s="5"/>
      <c r="G3564" s="5"/>
      <c r="H3564" s="5"/>
      <c r="I3564" s="5"/>
    </row>
    <row r="3565" spans="1:9" ht="15.75" customHeight="1" x14ac:dyDescent="0.25">
      <c r="A3565" s="5">
        <v>2016</v>
      </c>
      <c r="B3565" s="5" t="s">
        <v>114</v>
      </c>
      <c r="C3565" s="5" t="s">
        <v>222</v>
      </c>
      <c r="D3565" s="5" t="s">
        <v>1115</v>
      </c>
      <c r="E3565" s="5">
        <v>6.7837493460246701E-2</v>
      </c>
      <c r="F3565" s="5"/>
      <c r="G3565" s="5"/>
      <c r="H3565" s="5"/>
      <c r="I3565" s="5"/>
    </row>
    <row r="3566" spans="1:9" ht="15.75" customHeight="1" x14ac:dyDescent="0.25">
      <c r="A3566" s="5">
        <v>2016</v>
      </c>
      <c r="B3566" s="5" t="s">
        <v>117</v>
      </c>
      <c r="C3566" s="5" t="s">
        <v>222</v>
      </c>
      <c r="D3566" s="5" t="s">
        <v>1115</v>
      </c>
      <c r="E3566" s="5">
        <v>0.140413565557862</v>
      </c>
      <c r="F3566" s="5"/>
      <c r="G3566" s="5"/>
      <c r="H3566" s="5"/>
      <c r="I3566" s="5"/>
    </row>
    <row r="3567" spans="1:9" ht="15.75" customHeight="1" x14ac:dyDescent="0.25">
      <c r="A3567" s="5">
        <v>2016</v>
      </c>
      <c r="B3567" s="5" t="s">
        <v>122</v>
      </c>
      <c r="C3567" s="5" t="s">
        <v>222</v>
      </c>
      <c r="D3567" s="5" t="s">
        <v>1115</v>
      </c>
      <c r="E3567" s="5">
        <v>3.0673552393971598E-4</v>
      </c>
      <c r="F3567" s="5"/>
      <c r="G3567" s="5"/>
      <c r="H3567" s="5"/>
      <c r="I3567" s="5"/>
    </row>
    <row r="3568" spans="1:9" ht="15.75" customHeight="1" x14ac:dyDescent="0.25">
      <c r="A3568" s="5">
        <v>2016</v>
      </c>
      <c r="B3568" s="5" t="s">
        <v>124</v>
      </c>
      <c r="C3568" s="5" t="s">
        <v>222</v>
      </c>
      <c r="D3568" s="5" t="s">
        <v>1115</v>
      </c>
      <c r="E3568" s="40">
        <v>3.45974043508345E-5</v>
      </c>
      <c r="F3568" s="5"/>
      <c r="G3568" s="5"/>
      <c r="H3568" s="5"/>
      <c r="I3568" s="5"/>
    </row>
    <row r="3569" spans="1:9" ht="15.75" customHeight="1" x14ac:dyDescent="0.25">
      <c r="A3569" s="5">
        <v>2016</v>
      </c>
      <c r="B3569" s="5" t="s">
        <v>130</v>
      </c>
      <c r="C3569" s="5" t="s">
        <v>222</v>
      </c>
      <c r="D3569" s="5" t="s">
        <v>1115</v>
      </c>
      <c r="E3569" s="5">
        <v>2.09689804735625E-2</v>
      </c>
      <c r="F3569" s="5"/>
      <c r="G3569" s="5"/>
      <c r="H3569" s="5"/>
      <c r="I3569" s="5"/>
    </row>
    <row r="3570" spans="1:9" ht="15.75" customHeight="1" x14ac:dyDescent="0.25">
      <c r="A3570" s="5">
        <v>2016</v>
      </c>
      <c r="B3570" s="5" t="s">
        <v>127</v>
      </c>
      <c r="C3570" s="5" t="s">
        <v>222</v>
      </c>
      <c r="D3570" s="5" t="s">
        <v>1115</v>
      </c>
      <c r="E3570" s="5">
        <v>5.9296575700808398E-3</v>
      </c>
      <c r="F3570" s="5"/>
      <c r="G3570" s="5"/>
      <c r="H3570" s="5"/>
      <c r="I3570" s="5"/>
    </row>
    <row r="3571" spans="1:9" ht="15.75" customHeight="1" x14ac:dyDescent="0.25">
      <c r="A3571" s="5">
        <v>2016</v>
      </c>
      <c r="B3571" s="5" t="s">
        <v>3</v>
      </c>
      <c r="C3571" s="5" t="s">
        <v>654</v>
      </c>
      <c r="D3571" s="5" t="s">
        <v>1111</v>
      </c>
      <c r="E3571" s="5">
        <v>7.4593403585339599E-2</v>
      </c>
      <c r="F3571" s="5"/>
      <c r="G3571" s="5"/>
      <c r="H3571" s="5"/>
      <c r="I3571" s="5"/>
    </row>
    <row r="3572" spans="1:9" ht="15.75" customHeight="1" x14ac:dyDescent="0.25">
      <c r="A3572" s="5">
        <v>2016</v>
      </c>
      <c r="B3572" s="5" t="s">
        <v>12</v>
      </c>
      <c r="C3572" s="5" t="s">
        <v>654</v>
      </c>
      <c r="D3572" s="5" t="s">
        <v>1111</v>
      </c>
      <c r="E3572" s="5">
        <v>1.4447740037555E-2</v>
      </c>
      <c r="F3572" s="5"/>
      <c r="G3572" s="5"/>
      <c r="H3572" s="5"/>
      <c r="I3572" s="5"/>
    </row>
    <row r="3573" spans="1:9" ht="15.75" customHeight="1" x14ac:dyDescent="0.25">
      <c r="A3573" s="5">
        <v>2016</v>
      </c>
      <c r="B3573" s="5" t="s">
        <v>8</v>
      </c>
      <c r="C3573" s="5" t="s">
        <v>654</v>
      </c>
      <c r="D3573" s="5" t="s">
        <v>1111</v>
      </c>
      <c r="E3573" s="5">
        <v>2.3542805184368101E-2</v>
      </c>
      <c r="F3573" s="5"/>
      <c r="G3573" s="5"/>
      <c r="H3573" s="5"/>
      <c r="I3573" s="5"/>
    </row>
    <row r="3574" spans="1:9" ht="15.75" customHeight="1" x14ac:dyDescent="0.25">
      <c r="A3574" s="5">
        <v>2016</v>
      </c>
      <c r="B3574" s="5" t="s">
        <v>15</v>
      </c>
      <c r="C3574" s="5" t="s">
        <v>654</v>
      </c>
      <c r="D3574" s="5" t="s">
        <v>1111</v>
      </c>
      <c r="E3574" s="5">
        <v>8.47705782150142E-2</v>
      </c>
      <c r="F3574" s="5"/>
      <c r="G3574" s="5"/>
      <c r="H3574" s="5"/>
      <c r="I3574" s="5"/>
    </row>
    <row r="3575" spans="1:9" ht="15.75" customHeight="1" x14ac:dyDescent="0.25">
      <c r="A3575" s="5">
        <v>2016</v>
      </c>
      <c r="B3575" s="5" t="s">
        <v>17</v>
      </c>
      <c r="C3575" s="5" t="s">
        <v>654</v>
      </c>
      <c r="D3575" s="5" t="s">
        <v>1111</v>
      </c>
      <c r="E3575" s="5">
        <v>2.1080804441866101E-2</v>
      </c>
      <c r="F3575" s="5"/>
      <c r="G3575" s="5"/>
      <c r="H3575" s="5"/>
      <c r="I3575" s="5"/>
    </row>
    <row r="3576" spans="1:9" ht="15.75" customHeight="1" x14ac:dyDescent="0.25">
      <c r="A3576" s="5">
        <v>2016</v>
      </c>
      <c r="B3576" s="5" t="s">
        <v>26</v>
      </c>
      <c r="C3576" s="5" t="s">
        <v>654</v>
      </c>
      <c r="D3576" s="5" t="s">
        <v>1111</v>
      </c>
      <c r="E3576" s="5">
        <v>4.7507707850349599E-2</v>
      </c>
      <c r="F3576" s="5"/>
      <c r="G3576" s="5"/>
      <c r="H3576" s="5"/>
      <c r="I3576" s="5"/>
    </row>
    <row r="3577" spans="1:9" ht="15.75" customHeight="1" x14ac:dyDescent="0.25">
      <c r="A3577" s="5">
        <v>2016</v>
      </c>
      <c r="B3577" s="5" t="s">
        <v>28</v>
      </c>
      <c r="C3577" s="5" t="s">
        <v>654</v>
      </c>
      <c r="D3577" s="5" t="s">
        <v>1111</v>
      </c>
      <c r="E3577" s="5">
        <v>6.0012586165080302E-3</v>
      </c>
      <c r="F3577" s="5"/>
      <c r="G3577" s="5"/>
      <c r="H3577" s="5"/>
      <c r="I3577" s="5"/>
    </row>
    <row r="3578" spans="1:9" ht="15.75" customHeight="1" x14ac:dyDescent="0.25">
      <c r="A3578" s="5">
        <v>2016</v>
      </c>
      <c r="B3578" s="5" t="s">
        <v>42</v>
      </c>
      <c r="C3578" s="5" t="s">
        <v>654</v>
      </c>
      <c r="D3578" s="5" t="s">
        <v>1111</v>
      </c>
      <c r="E3578" s="5">
        <v>1.8841055663157899E-2</v>
      </c>
      <c r="F3578" s="5"/>
      <c r="G3578" s="5"/>
      <c r="H3578" s="5"/>
      <c r="I3578" s="5"/>
    </row>
    <row r="3579" spans="1:9" ht="15.75" customHeight="1" x14ac:dyDescent="0.25">
      <c r="A3579" s="5">
        <v>2016</v>
      </c>
      <c r="B3579" s="5" t="s">
        <v>36</v>
      </c>
      <c r="C3579" s="5" t="s">
        <v>654</v>
      </c>
      <c r="D3579" s="5" t="s">
        <v>1111</v>
      </c>
      <c r="E3579" s="5">
        <v>1.68443372315338E-2</v>
      </c>
      <c r="F3579" s="5"/>
      <c r="G3579" s="5"/>
      <c r="H3579" s="5"/>
      <c r="I3579" s="5"/>
    </row>
    <row r="3580" spans="1:9" ht="15.75" customHeight="1" x14ac:dyDescent="0.25">
      <c r="A3580" s="5">
        <v>2016</v>
      </c>
      <c r="B3580" s="5" t="s">
        <v>39</v>
      </c>
      <c r="C3580" s="5" t="s">
        <v>654</v>
      </c>
      <c r="D3580" s="5" t="s">
        <v>1111</v>
      </c>
      <c r="E3580" s="5">
        <v>3.8778601114704901E-2</v>
      </c>
      <c r="F3580" s="5"/>
      <c r="G3580" s="5"/>
      <c r="H3580" s="5"/>
      <c r="I3580" s="5"/>
    </row>
    <row r="3581" spans="1:9" ht="15.75" customHeight="1" x14ac:dyDescent="0.25">
      <c r="A3581" s="5">
        <v>2016</v>
      </c>
      <c r="B3581" s="5" t="s">
        <v>45</v>
      </c>
      <c r="C3581" s="5" t="s">
        <v>654</v>
      </c>
      <c r="D3581" s="5" t="s">
        <v>1111</v>
      </c>
      <c r="E3581" s="5">
        <v>2.0121801967267899E-2</v>
      </c>
      <c r="F3581" s="5"/>
      <c r="G3581" s="5"/>
      <c r="H3581" s="5"/>
      <c r="I3581" s="5"/>
    </row>
    <row r="3582" spans="1:9" ht="15.75" customHeight="1" x14ac:dyDescent="0.25">
      <c r="A3582" s="5">
        <v>2016</v>
      </c>
      <c r="B3582" s="5" t="s">
        <v>47</v>
      </c>
      <c r="C3582" s="5" t="s">
        <v>654</v>
      </c>
      <c r="D3582" s="5" t="s">
        <v>1111</v>
      </c>
      <c r="E3582" s="5">
        <v>3.7328636192813999E-2</v>
      </c>
      <c r="F3582" s="5"/>
      <c r="G3582" s="5"/>
      <c r="H3582" s="5"/>
      <c r="I3582" s="5"/>
    </row>
    <row r="3583" spans="1:9" ht="15.75" customHeight="1" x14ac:dyDescent="0.25">
      <c r="A3583" s="5">
        <v>2016</v>
      </c>
      <c r="B3583" s="5" t="s">
        <v>50</v>
      </c>
      <c r="C3583" s="5" t="s">
        <v>654</v>
      </c>
      <c r="D3583" s="5" t="s">
        <v>1111</v>
      </c>
      <c r="E3583" s="5">
        <v>2.9182063020170103E-4</v>
      </c>
      <c r="F3583" s="5"/>
      <c r="G3583" s="5"/>
      <c r="H3583" s="5"/>
      <c r="I3583" s="5"/>
    </row>
    <row r="3584" spans="1:9" ht="15.75" customHeight="1" x14ac:dyDescent="0.25">
      <c r="A3584" s="5">
        <v>2016</v>
      </c>
      <c r="B3584" s="5" t="s">
        <v>57</v>
      </c>
      <c r="C3584" s="5" t="s">
        <v>654</v>
      </c>
      <c r="D3584" s="5" t="s">
        <v>1111</v>
      </c>
      <c r="E3584" s="5">
        <v>1.33023809232208E-3</v>
      </c>
      <c r="F3584" s="5"/>
      <c r="G3584" s="5"/>
      <c r="H3584" s="5"/>
      <c r="I3584" s="5"/>
    </row>
    <row r="3585" spans="1:9" ht="15.75" customHeight="1" x14ac:dyDescent="0.25">
      <c r="A3585" s="5">
        <v>2016</v>
      </c>
      <c r="B3585" s="5" t="s">
        <v>54</v>
      </c>
      <c r="C3585" s="5" t="s">
        <v>654</v>
      </c>
      <c r="D3585" s="5" t="s">
        <v>1111</v>
      </c>
      <c r="E3585" s="5">
        <v>2.3736111006025601E-2</v>
      </c>
      <c r="F3585" s="5"/>
      <c r="G3585" s="5"/>
      <c r="H3585" s="5"/>
      <c r="I3585" s="5"/>
    </row>
    <row r="3586" spans="1:9" ht="15.75" customHeight="1" x14ac:dyDescent="0.25">
      <c r="A3586" s="5">
        <v>2016</v>
      </c>
      <c r="B3586" s="5" t="s">
        <v>52</v>
      </c>
      <c r="C3586" s="5" t="s">
        <v>654</v>
      </c>
      <c r="D3586" s="5" t="s">
        <v>1111</v>
      </c>
      <c r="E3586" s="5">
        <v>4.0286306822115703E-3</v>
      </c>
      <c r="F3586" s="5"/>
      <c r="G3586" s="5"/>
      <c r="H3586" s="5"/>
      <c r="I3586" s="5"/>
    </row>
    <row r="3587" spans="1:9" ht="15.75" customHeight="1" x14ac:dyDescent="0.25">
      <c r="A3587" s="5">
        <v>2016</v>
      </c>
      <c r="B3587" s="5" t="s">
        <v>60</v>
      </c>
      <c r="C3587" s="5" t="s">
        <v>654</v>
      </c>
      <c r="D3587" s="5" t="s">
        <v>1111</v>
      </c>
      <c r="E3587" s="5">
        <v>4.11934835494552E-2</v>
      </c>
      <c r="F3587" s="5"/>
      <c r="G3587" s="5"/>
      <c r="H3587" s="5"/>
      <c r="I3587" s="5"/>
    </row>
    <row r="3588" spans="1:9" ht="15.75" customHeight="1" x14ac:dyDescent="0.25">
      <c r="A3588" s="5">
        <v>2016</v>
      </c>
      <c r="B3588" s="5" t="s">
        <v>66</v>
      </c>
      <c r="C3588" s="5" t="s">
        <v>654</v>
      </c>
      <c r="D3588" s="5" t="s">
        <v>1111</v>
      </c>
      <c r="E3588" s="5">
        <v>0.107840543715937</v>
      </c>
      <c r="F3588" s="5"/>
      <c r="G3588" s="5"/>
      <c r="H3588" s="5"/>
      <c r="I3588" s="5"/>
    </row>
    <row r="3589" spans="1:9" ht="15.75" customHeight="1" x14ac:dyDescent="0.25">
      <c r="A3589" s="5">
        <v>2016</v>
      </c>
      <c r="B3589" s="5" t="s">
        <v>69</v>
      </c>
      <c r="C3589" s="5" t="s">
        <v>654</v>
      </c>
      <c r="D3589" s="5" t="s">
        <v>1111</v>
      </c>
      <c r="E3589" s="5">
        <v>1.01696490938023E-2</v>
      </c>
      <c r="F3589" s="5"/>
      <c r="G3589" s="5"/>
      <c r="H3589" s="5"/>
      <c r="I3589" s="5"/>
    </row>
    <row r="3590" spans="1:9" ht="15.75" customHeight="1" x14ac:dyDescent="0.25">
      <c r="A3590" s="5">
        <v>2016</v>
      </c>
      <c r="B3590" s="5" t="s">
        <v>87</v>
      </c>
      <c r="C3590" s="5" t="s">
        <v>654</v>
      </c>
      <c r="D3590" s="5" t="s">
        <v>1111</v>
      </c>
      <c r="E3590" s="5">
        <v>1.5705568312945901E-3</v>
      </c>
      <c r="F3590" s="5"/>
      <c r="G3590" s="5"/>
      <c r="H3590" s="5"/>
      <c r="I3590" s="5"/>
    </row>
    <row r="3591" spans="1:9" ht="15.75" customHeight="1" x14ac:dyDescent="0.25">
      <c r="A3591" s="5">
        <v>2016</v>
      </c>
      <c r="B3591" s="5" t="s">
        <v>72</v>
      </c>
      <c r="C3591" s="5" t="s">
        <v>654</v>
      </c>
      <c r="D3591" s="5" t="s">
        <v>1111</v>
      </c>
      <c r="E3591" s="5">
        <v>7.70061573528314E-3</v>
      </c>
      <c r="F3591" s="5"/>
      <c r="G3591" s="5"/>
      <c r="H3591" s="5"/>
      <c r="I3591" s="5"/>
    </row>
    <row r="3592" spans="1:9" ht="15.75" customHeight="1" x14ac:dyDescent="0.25">
      <c r="A3592" s="5">
        <v>2016</v>
      </c>
      <c r="B3592" s="5" t="s">
        <v>77</v>
      </c>
      <c r="C3592" s="5" t="s">
        <v>654</v>
      </c>
      <c r="D3592" s="5" t="s">
        <v>1111</v>
      </c>
      <c r="E3592" s="5">
        <v>9.0487460498731096E-4</v>
      </c>
      <c r="F3592" s="5"/>
      <c r="G3592" s="5"/>
      <c r="H3592" s="5"/>
      <c r="I3592" s="5"/>
    </row>
    <row r="3593" spans="1:9" ht="15.75" customHeight="1" x14ac:dyDescent="0.25">
      <c r="A3593" s="5">
        <v>2016</v>
      </c>
      <c r="B3593" s="5" t="s">
        <v>79</v>
      </c>
      <c r="C3593" s="5" t="s">
        <v>654</v>
      </c>
      <c r="D3593" s="5" t="s">
        <v>1111</v>
      </c>
      <c r="E3593" s="5">
        <v>3.6068998714925999E-4</v>
      </c>
      <c r="F3593" s="5"/>
      <c r="G3593" s="5"/>
      <c r="H3593" s="5"/>
      <c r="I3593" s="5"/>
    </row>
    <row r="3594" spans="1:9" ht="15.75" customHeight="1" x14ac:dyDescent="0.25">
      <c r="A3594" s="5">
        <v>2016</v>
      </c>
      <c r="B3594" s="5" t="s">
        <v>82</v>
      </c>
      <c r="C3594" s="5" t="s">
        <v>654</v>
      </c>
      <c r="D3594" s="5" t="s">
        <v>1111</v>
      </c>
      <c r="E3594" s="5">
        <v>5.7467319292847504E-3</v>
      </c>
      <c r="F3594" s="5"/>
      <c r="G3594" s="5"/>
      <c r="H3594" s="5"/>
      <c r="I3594" s="5"/>
    </row>
    <row r="3595" spans="1:9" ht="15.75" customHeight="1" x14ac:dyDescent="0.25">
      <c r="A3595" s="5">
        <v>2016</v>
      </c>
      <c r="B3595" s="5" t="s">
        <v>74</v>
      </c>
      <c r="C3595" s="5" t="s">
        <v>654</v>
      </c>
      <c r="D3595" s="5" t="s">
        <v>1111</v>
      </c>
      <c r="E3595" s="5">
        <v>2.0724208214493299E-2</v>
      </c>
      <c r="F3595" s="5"/>
      <c r="G3595" s="5"/>
      <c r="H3595" s="5"/>
      <c r="I3595" s="5"/>
    </row>
    <row r="3596" spans="1:9" ht="15.75" customHeight="1" x14ac:dyDescent="0.25">
      <c r="A3596" s="5">
        <v>2016</v>
      </c>
      <c r="B3596" s="5" t="s">
        <v>85</v>
      </c>
      <c r="C3596" s="5" t="s">
        <v>654</v>
      </c>
      <c r="D3596" s="5" t="s">
        <v>1111</v>
      </c>
      <c r="E3596" s="5">
        <v>7.5779346800348701E-3</v>
      </c>
      <c r="F3596" s="5"/>
      <c r="G3596" s="5"/>
      <c r="H3596" s="5"/>
      <c r="I3596" s="5"/>
    </row>
    <row r="3597" spans="1:9" ht="15.75" customHeight="1" x14ac:dyDescent="0.25">
      <c r="A3597" s="5">
        <v>2016</v>
      </c>
      <c r="B3597" s="5" t="s">
        <v>93</v>
      </c>
      <c r="C3597" s="5" t="s">
        <v>654</v>
      </c>
      <c r="D3597" s="5" t="s">
        <v>1111</v>
      </c>
      <c r="E3597" s="5">
        <v>4.0247803084748998E-2</v>
      </c>
      <c r="F3597" s="5"/>
      <c r="G3597" s="5"/>
      <c r="H3597" s="5"/>
      <c r="I3597" s="5"/>
    </row>
    <row r="3598" spans="1:9" ht="15.75" customHeight="1" x14ac:dyDescent="0.25">
      <c r="A3598" s="5">
        <v>2016</v>
      </c>
      <c r="B3598" s="5" t="s">
        <v>95</v>
      </c>
      <c r="C3598" s="5" t="s">
        <v>654</v>
      </c>
      <c r="D3598" s="5" t="s">
        <v>1111</v>
      </c>
      <c r="E3598" s="5">
        <v>1.9984813062417402E-2</v>
      </c>
      <c r="F3598" s="5"/>
      <c r="G3598" s="5"/>
      <c r="H3598" s="5"/>
      <c r="I3598" s="5"/>
    </row>
    <row r="3599" spans="1:9" ht="15.75" customHeight="1" x14ac:dyDescent="0.25">
      <c r="A3599" s="5">
        <v>2016</v>
      </c>
      <c r="B3599" s="5" t="s">
        <v>98</v>
      </c>
      <c r="C3599" s="5" t="s">
        <v>654</v>
      </c>
      <c r="D3599" s="5" t="s">
        <v>1111</v>
      </c>
      <c r="E3599" s="5">
        <v>6.8312840550807802E-3</v>
      </c>
      <c r="F3599" s="5"/>
      <c r="G3599" s="5"/>
      <c r="H3599" s="5"/>
      <c r="I3599" s="5"/>
    </row>
    <row r="3600" spans="1:9" ht="15.75" customHeight="1" x14ac:dyDescent="0.25">
      <c r="A3600" s="5">
        <v>2016</v>
      </c>
      <c r="B3600" s="5" t="s">
        <v>101</v>
      </c>
      <c r="C3600" s="5" t="s">
        <v>654</v>
      </c>
      <c r="D3600" s="5" t="s">
        <v>1111</v>
      </c>
      <c r="E3600" s="5">
        <v>4.8334252111059302E-2</v>
      </c>
      <c r="F3600" s="5"/>
      <c r="G3600" s="5"/>
      <c r="H3600" s="5"/>
      <c r="I3600" s="5"/>
    </row>
    <row r="3601" spans="1:9" ht="15.75" customHeight="1" x14ac:dyDescent="0.25">
      <c r="A3601" s="5">
        <v>2016</v>
      </c>
      <c r="B3601" s="5" t="s">
        <v>1114</v>
      </c>
      <c r="C3601" s="5" t="s">
        <v>654</v>
      </c>
      <c r="D3601" s="5" t="s">
        <v>1111</v>
      </c>
      <c r="E3601" s="5">
        <v>4.4933454216749703E-3</v>
      </c>
      <c r="F3601" s="5"/>
      <c r="G3601" s="5"/>
      <c r="H3601" s="5"/>
      <c r="I3601" s="5"/>
    </row>
    <row r="3602" spans="1:9" ht="15.75" customHeight="1" x14ac:dyDescent="0.25">
      <c r="A3602" s="5">
        <v>2016</v>
      </c>
      <c r="B3602" s="5" t="s">
        <v>106</v>
      </c>
      <c r="C3602" s="5" t="s">
        <v>654</v>
      </c>
      <c r="D3602" s="5" t="s">
        <v>1111</v>
      </c>
      <c r="E3602" s="5">
        <v>2.6868363089393599E-2</v>
      </c>
      <c r="F3602" s="5"/>
      <c r="G3602" s="5"/>
      <c r="H3602" s="5"/>
      <c r="I3602" s="5"/>
    </row>
    <row r="3603" spans="1:9" ht="15.75" customHeight="1" x14ac:dyDescent="0.25">
      <c r="A3603" s="5">
        <v>2016</v>
      </c>
      <c r="B3603" s="5" t="s">
        <v>109</v>
      </c>
      <c r="C3603" s="5" t="s">
        <v>654</v>
      </c>
      <c r="D3603" s="5" t="s">
        <v>1111</v>
      </c>
      <c r="E3603" s="5">
        <v>1.0098031900780499E-2</v>
      </c>
      <c r="F3603" s="5"/>
      <c r="G3603" s="5"/>
      <c r="H3603" s="5"/>
      <c r="I3603" s="5"/>
    </row>
    <row r="3604" spans="1:9" ht="15.75" customHeight="1" x14ac:dyDescent="0.25">
      <c r="A3604" s="5">
        <v>2016</v>
      </c>
      <c r="B3604" s="5" t="s">
        <v>112</v>
      </c>
      <c r="C3604" s="5" t="s">
        <v>654</v>
      </c>
      <c r="D3604" s="5" t="s">
        <v>1111</v>
      </c>
      <c r="E3604" s="5">
        <v>1.5937309807313001E-2</v>
      </c>
      <c r="F3604" s="5"/>
      <c r="G3604" s="5"/>
      <c r="H3604" s="5"/>
      <c r="I3604" s="5"/>
    </row>
    <row r="3605" spans="1:9" ht="15.75" customHeight="1" x14ac:dyDescent="0.25">
      <c r="A3605" s="5">
        <v>2016</v>
      </c>
      <c r="B3605" s="5" t="s">
        <v>114</v>
      </c>
      <c r="C3605" s="5" t="s">
        <v>654</v>
      </c>
      <c r="D3605" s="5" t="s">
        <v>1111</v>
      </c>
      <c r="E3605" s="5">
        <v>0.10880319862785801</v>
      </c>
      <c r="F3605" s="5"/>
      <c r="G3605" s="5"/>
      <c r="H3605" s="5"/>
      <c r="I3605" s="5"/>
    </row>
    <row r="3606" spans="1:9" ht="15.75" customHeight="1" x14ac:dyDescent="0.25">
      <c r="A3606" s="5">
        <v>2016</v>
      </c>
      <c r="B3606" s="5" t="s">
        <v>117</v>
      </c>
      <c r="C3606" s="5" t="s">
        <v>654</v>
      </c>
      <c r="D3606" s="5" t="s">
        <v>1111</v>
      </c>
      <c r="E3606" s="5">
        <v>2.0404265902759299E-2</v>
      </c>
      <c r="F3606" s="5"/>
      <c r="G3606" s="5"/>
      <c r="H3606" s="5"/>
      <c r="I3606" s="5"/>
    </row>
    <row r="3607" spans="1:9" ht="15.75" customHeight="1" x14ac:dyDescent="0.25">
      <c r="A3607" s="5">
        <v>2016</v>
      </c>
      <c r="B3607" s="5" t="s">
        <v>122</v>
      </c>
      <c r="C3607" s="5" t="s">
        <v>654</v>
      </c>
      <c r="D3607" s="5" t="s">
        <v>1111</v>
      </c>
      <c r="E3607" s="5">
        <v>1.9516309756317199E-2</v>
      </c>
      <c r="F3607" s="5"/>
      <c r="G3607" s="5"/>
      <c r="H3607" s="5"/>
      <c r="I3607" s="5"/>
    </row>
    <row r="3608" spans="1:9" ht="15.75" customHeight="1" x14ac:dyDescent="0.25">
      <c r="A3608" s="5">
        <v>2016</v>
      </c>
      <c r="B3608" s="5" t="s">
        <v>124</v>
      </c>
      <c r="C3608" s="5" t="s">
        <v>654</v>
      </c>
      <c r="D3608" s="5" t="s">
        <v>1111</v>
      </c>
      <c r="E3608" s="5">
        <v>5.7389868300026297E-3</v>
      </c>
      <c r="F3608" s="5"/>
      <c r="G3608" s="5"/>
      <c r="H3608" s="5"/>
      <c r="I3608" s="5"/>
    </row>
    <row r="3609" spans="1:9" ht="15.75" customHeight="1" x14ac:dyDescent="0.25">
      <c r="A3609" s="5">
        <v>2016</v>
      </c>
      <c r="B3609" s="5" t="s">
        <v>130</v>
      </c>
      <c r="C3609" s="5" t="s">
        <v>654</v>
      </c>
      <c r="D3609" s="5" t="s">
        <v>1111</v>
      </c>
      <c r="E3609" s="5">
        <v>1.2679795700813999E-2</v>
      </c>
      <c r="F3609" s="5"/>
      <c r="G3609" s="5"/>
      <c r="H3609" s="5"/>
      <c r="I3609" s="5"/>
    </row>
    <row r="3610" spans="1:9" ht="15.75" customHeight="1" x14ac:dyDescent="0.25">
      <c r="A3610" s="5">
        <v>2016</v>
      </c>
      <c r="B3610" s="5" t="s">
        <v>127</v>
      </c>
      <c r="C3610" s="5" t="s">
        <v>654</v>
      </c>
      <c r="D3610" s="5" t="s">
        <v>1111</v>
      </c>
      <c r="E3610" s="5">
        <v>1.4638029057961299E-2</v>
      </c>
      <c r="F3610" s="5"/>
      <c r="G3610" s="5"/>
      <c r="H3610" s="5"/>
      <c r="I3610" s="5"/>
    </row>
    <row r="3611" spans="1:9" ht="15.75" customHeight="1" x14ac:dyDescent="0.25">
      <c r="A3611" s="5">
        <v>2016</v>
      </c>
      <c r="B3611" s="5" t="s">
        <v>132</v>
      </c>
      <c r="C3611" s="5" t="s">
        <v>654</v>
      </c>
      <c r="D3611" s="5" t="s">
        <v>1111</v>
      </c>
      <c r="E3611" s="5">
        <v>8.3893927388544801E-3</v>
      </c>
      <c r="F3611" s="5"/>
      <c r="G3611" s="5"/>
      <c r="H3611" s="5"/>
      <c r="I3611" s="5"/>
    </row>
    <row r="3612" spans="1:9" ht="15.75" customHeight="1" x14ac:dyDescent="0.25">
      <c r="A3612" s="5">
        <v>2016</v>
      </c>
      <c r="B3612" s="5" t="s">
        <v>3</v>
      </c>
      <c r="C3612" s="5" t="s">
        <v>654</v>
      </c>
      <c r="D3612" s="5" t="s">
        <v>1113</v>
      </c>
      <c r="E3612" s="5">
        <v>1.4664434829633E-2</v>
      </c>
      <c r="F3612" s="5"/>
      <c r="G3612" s="5"/>
      <c r="H3612" s="5"/>
      <c r="I3612" s="5"/>
    </row>
    <row r="3613" spans="1:9" ht="15.75" customHeight="1" x14ac:dyDescent="0.25">
      <c r="A3613" s="5">
        <v>2016</v>
      </c>
      <c r="B3613" s="5" t="s">
        <v>12</v>
      </c>
      <c r="C3613" s="5" t="s">
        <v>654</v>
      </c>
      <c r="D3613" s="5" t="s">
        <v>1113</v>
      </c>
      <c r="E3613" s="5">
        <v>6.0902668868394599E-3</v>
      </c>
      <c r="F3613" s="5"/>
      <c r="G3613" s="5"/>
      <c r="H3613" s="5"/>
      <c r="I3613" s="5"/>
    </row>
    <row r="3614" spans="1:9" ht="15.75" customHeight="1" x14ac:dyDescent="0.25">
      <c r="A3614" s="5">
        <v>2016</v>
      </c>
      <c r="B3614" s="5" t="s">
        <v>8</v>
      </c>
      <c r="C3614" s="5" t="s">
        <v>654</v>
      </c>
      <c r="D3614" s="5" t="s">
        <v>1113</v>
      </c>
      <c r="E3614" s="5">
        <v>5.3121484426697698E-4</v>
      </c>
      <c r="F3614" s="5"/>
      <c r="G3614" s="5"/>
      <c r="H3614" s="5"/>
      <c r="I3614" s="5"/>
    </row>
    <row r="3615" spans="1:9" ht="15.75" customHeight="1" x14ac:dyDescent="0.25">
      <c r="A3615" s="5">
        <v>2016</v>
      </c>
      <c r="B3615" s="5" t="s">
        <v>15</v>
      </c>
      <c r="C3615" s="5" t="s">
        <v>654</v>
      </c>
      <c r="D3615" s="5" t="s">
        <v>1113</v>
      </c>
      <c r="E3615" s="5">
        <v>2.48523846887851E-2</v>
      </c>
      <c r="F3615" s="5"/>
      <c r="G3615" s="5"/>
      <c r="H3615" s="5"/>
      <c r="I3615" s="5"/>
    </row>
    <row r="3616" spans="1:9" ht="15.75" customHeight="1" x14ac:dyDescent="0.25">
      <c r="A3616" s="5">
        <v>2016</v>
      </c>
      <c r="B3616" s="5" t="s">
        <v>17</v>
      </c>
      <c r="C3616" s="5" t="s">
        <v>654</v>
      </c>
      <c r="D3616" s="5" t="s">
        <v>1113</v>
      </c>
      <c r="E3616" s="5">
        <v>1.33134583474705E-3</v>
      </c>
      <c r="F3616" s="5"/>
      <c r="G3616" s="5"/>
      <c r="H3616" s="5"/>
      <c r="I3616" s="5"/>
    </row>
    <row r="3617" spans="1:9" ht="15.75" customHeight="1" x14ac:dyDescent="0.25">
      <c r="A3617" s="5">
        <v>2016</v>
      </c>
      <c r="B3617" s="5" t="s">
        <v>23</v>
      </c>
      <c r="C3617" s="5" t="s">
        <v>654</v>
      </c>
      <c r="D3617" s="5" t="s">
        <v>1113</v>
      </c>
      <c r="E3617" s="5">
        <v>3.7748496225136901E-4</v>
      </c>
      <c r="F3617" s="5"/>
      <c r="G3617" s="5"/>
      <c r="H3617" s="5"/>
      <c r="I3617" s="5"/>
    </row>
    <row r="3618" spans="1:9" ht="15.75" customHeight="1" x14ac:dyDescent="0.25">
      <c r="A3618" s="5">
        <v>2016</v>
      </c>
      <c r="B3618" s="5" t="s">
        <v>26</v>
      </c>
      <c r="C3618" s="5" t="s">
        <v>654</v>
      </c>
      <c r="D3618" s="5" t="s">
        <v>1113</v>
      </c>
      <c r="E3618" s="5">
        <v>1.25325958792853E-2</v>
      </c>
      <c r="F3618" s="5"/>
      <c r="G3618" s="5"/>
      <c r="H3618" s="5"/>
      <c r="I3618" s="5"/>
    </row>
    <row r="3619" spans="1:9" ht="15.75" customHeight="1" x14ac:dyDescent="0.25">
      <c r="A3619" s="5">
        <v>2016</v>
      </c>
      <c r="B3619" s="5" t="s">
        <v>28</v>
      </c>
      <c r="C3619" s="5" t="s">
        <v>654</v>
      </c>
      <c r="D3619" s="5" t="s">
        <v>1113</v>
      </c>
      <c r="E3619" s="5">
        <v>1.22222438948197E-2</v>
      </c>
      <c r="F3619" s="5"/>
      <c r="G3619" s="5"/>
      <c r="H3619" s="5"/>
      <c r="I3619" s="5"/>
    </row>
    <row r="3620" spans="1:9" ht="15.75" customHeight="1" x14ac:dyDescent="0.25">
      <c r="A3620" s="5">
        <v>2016</v>
      </c>
      <c r="B3620" s="5" t="s">
        <v>42</v>
      </c>
      <c r="C3620" s="5" t="s">
        <v>654</v>
      </c>
      <c r="D3620" s="5" t="s">
        <v>1113</v>
      </c>
      <c r="E3620" s="5">
        <v>3.93592263708843E-2</v>
      </c>
      <c r="F3620" s="5"/>
      <c r="G3620" s="5"/>
      <c r="H3620" s="5"/>
      <c r="I3620" s="5"/>
    </row>
    <row r="3621" spans="1:9" ht="15.75" customHeight="1" x14ac:dyDescent="0.25">
      <c r="A3621" s="5">
        <v>2016</v>
      </c>
      <c r="B3621" s="5" t="s">
        <v>34</v>
      </c>
      <c r="C3621" s="5" t="s">
        <v>654</v>
      </c>
      <c r="D3621" s="5" t="s">
        <v>1113</v>
      </c>
      <c r="E3621" s="5">
        <v>4.95838028554674E-3</v>
      </c>
      <c r="F3621" s="5"/>
      <c r="G3621" s="5"/>
      <c r="H3621" s="5"/>
      <c r="I3621" s="5"/>
    </row>
    <row r="3622" spans="1:9" ht="15.75" customHeight="1" x14ac:dyDescent="0.25">
      <c r="A3622" s="5">
        <v>2016</v>
      </c>
      <c r="B3622" s="5" t="s">
        <v>36</v>
      </c>
      <c r="C3622" s="5" t="s">
        <v>654</v>
      </c>
      <c r="D3622" s="5" t="s">
        <v>1113</v>
      </c>
      <c r="E3622" s="5">
        <v>2.76367940211023E-2</v>
      </c>
      <c r="F3622" s="5"/>
      <c r="G3622" s="5"/>
      <c r="H3622" s="5"/>
      <c r="I3622" s="5"/>
    </row>
    <row r="3623" spans="1:9" ht="15.75" customHeight="1" x14ac:dyDescent="0.25">
      <c r="A3623" s="5">
        <v>2016</v>
      </c>
      <c r="B3623" s="5" t="s">
        <v>39</v>
      </c>
      <c r="C3623" s="5" t="s">
        <v>654</v>
      </c>
      <c r="D3623" s="5" t="s">
        <v>1113</v>
      </c>
      <c r="E3623" s="5">
        <v>2.4653160298849501E-2</v>
      </c>
      <c r="F3623" s="5"/>
      <c r="G3623" s="5"/>
      <c r="H3623" s="5"/>
      <c r="I3623" s="5"/>
    </row>
    <row r="3624" spans="1:9" ht="15.75" customHeight="1" x14ac:dyDescent="0.25">
      <c r="A3624" s="5">
        <v>2016</v>
      </c>
      <c r="B3624" s="5" t="s">
        <v>45</v>
      </c>
      <c r="C3624" s="5" t="s">
        <v>654</v>
      </c>
      <c r="D3624" s="5" t="s">
        <v>1113</v>
      </c>
      <c r="E3624" s="5">
        <v>1.5955007527049401E-2</v>
      </c>
      <c r="F3624" s="5"/>
      <c r="G3624" s="5"/>
      <c r="H3624" s="5"/>
      <c r="I3624" s="5"/>
    </row>
    <row r="3625" spans="1:9" ht="15.75" customHeight="1" x14ac:dyDescent="0.25">
      <c r="A3625" s="5">
        <v>2016</v>
      </c>
      <c r="B3625" s="5" t="s">
        <v>47</v>
      </c>
      <c r="C3625" s="5" t="s">
        <v>654</v>
      </c>
      <c r="D3625" s="5" t="s">
        <v>1113</v>
      </c>
      <c r="E3625" s="5">
        <v>9.4676250305431205E-3</v>
      </c>
      <c r="F3625" s="5"/>
      <c r="G3625" s="5"/>
      <c r="H3625" s="5"/>
      <c r="I3625" s="5"/>
    </row>
    <row r="3626" spans="1:9" ht="15.75" customHeight="1" x14ac:dyDescent="0.25">
      <c r="A3626" s="5">
        <v>2016</v>
      </c>
      <c r="B3626" s="5" t="s">
        <v>50</v>
      </c>
      <c r="C3626" s="5" t="s">
        <v>654</v>
      </c>
      <c r="D3626" s="5" t="s">
        <v>1113</v>
      </c>
      <c r="E3626" s="5">
        <v>0.262130628973196</v>
      </c>
      <c r="F3626" s="5"/>
      <c r="G3626" s="5"/>
      <c r="H3626" s="5"/>
      <c r="I3626" s="5"/>
    </row>
    <row r="3627" spans="1:9" ht="15.75" customHeight="1" x14ac:dyDescent="0.25">
      <c r="A3627" s="5">
        <v>2016</v>
      </c>
      <c r="B3627" s="5" t="s">
        <v>57</v>
      </c>
      <c r="C3627" s="5" t="s">
        <v>654</v>
      </c>
      <c r="D3627" s="5" t="s">
        <v>1113</v>
      </c>
      <c r="E3627" s="5">
        <v>7.77307546828889E-4</v>
      </c>
      <c r="F3627" s="5"/>
      <c r="G3627" s="5"/>
      <c r="H3627" s="5"/>
      <c r="I3627" s="5"/>
    </row>
    <row r="3628" spans="1:9" ht="15.75" customHeight="1" x14ac:dyDescent="0.25">
      <c r="A3628" s="5">
        <v>2016</v>
      </c>
      <c r="B3628" s="5" t="s">
        <v>54</v>
      </c>
      <c r="C3628" s="5" t="s">
        <v>654</v>
      </c>
      <c r="D3628" s="5" t="s">
        <v>1113</v>
      </c>
      <c r="E3628" s="5">
        <v>5.6203133348234195E-4</v>
      </c>
      <c r="F3628" s="5"/>
      <c r="G3628" s="5"/>
      <c r="H3628" s="5"/>
      <c r="I3628" s="5"/>
    </row>
    <row r="3629" spans="1:9" ht="15.75" customHeight="1" x14ac:dyDescent="0.25">
      <c r="A3629" s="5">
        <v>2016</v>
      </c>
      <c r="B3629" s="5" t="s">
        <v>60</v>
      </c>
      <c r="C3629" s="5" t="s">
        <v>654</v>
      </c>
      <c r="D3629" s="5" t="s">
        <v>1113</v>
      </c>
      <c r="E3629" s="5">
        <v>6.9872938351004301E-3</v>
      </c>
      <c r="F3629" s="5"/>
      <c r="G3629" s="5"/>
      <c r="H3629" s="5"/>
      <c r="I3629" s="5"/>
    </row>
    <row r="3630" spans="1:9" ht="15.75" customHeight="1" x14ac:dyDescent="0.25">
      <c r="A3630" s="5">
        <v>2016</v>
      </c>
      <c r="B3630" s="5" t="s">
        <v>62</v>
      </c>
      <c r="C3630" s="5" t="s">
        <v>654</v>
      </c>
      <c r="D3630" s="5" t="s">
        <v>1113</v>
      </c>
      <c r="E3630" s="5">
        <v>1.02324440412441E-2</v>
      </c>
      <c r="F3630" s="5"/>
      <c r="G3630" s="5"/>
      <c r="H3630" s="5"/>
      <c r="I3630" s="5"/>
    </row>
    <row r="3631" spans="1:9" ht="15.75" customHeight="1" x14ac:dyDescent="0.25">
      <c r="A3631" s="5">
        <v>2016</v>
      </c>
      <c r="B3631" s="5" t="s">
        <v>66</v>
      </c>
      <c r="C3631" s="5" t="s">
        <v>654</v>
      </c>
      <c r="D3631" s="5" t="s">
        <v>1113</v>
      </c>
      <c r="E3631" s="5">
        <v>3.5741813333558599E-3</v>
      </c>
      <c r="F3631" s="5"/>
      <c r="G3631" s="5"/>
      <c r="H3631" s="5"/>
      <c r="I3631" s="5"/>
    </row>
    <row r="3632" spans="1:9" ht="15.75" customHeight="1" x14ac:dyDescent="0.25">
      <c r="A3632" s="5">
        <v>2016</v>
      </c>
      <c r="B3632" s="5" t="s">
        <v>64</v>
      </c>
      <c r="C3632" s="5" t="s">
        <v>654</v>
      </c>
      <c r="D3632" s="5" t="s">
        <v>1113</v>
      </c>
      <c r="E3632" s="5">
        <v>1.60114787285974E-2</v>
      </c>
      <c r="F3632" s="5"/>
      <c r="G3632" s="5"/>
      <c r="H3632" s="5"/>
      <c r="I3632" s="5"/>
    </row>
    <row r="3633" spans="1:9" ht="15.75" customHeight="1" x14ac:dyDescent="0.25">
      <c r="A3633" s="5">
        <v>2016</v>
      </c>
      <c r="B3633" s="5" t="s">
        <v>87</v>
      </c>
      <c r="C3633" s="5" t="s">
        <v>654</v>
      </c>
      <c r="D3633" s="5" t="s">
        <v>1113</v>
      </c>
      <c r="E3633" s="5">
        <v>2.5291176955885199E-3</v>
      </c>
      <c r="F3633" s="5"/>
      <c r="G3633" s="5"/>
      <c r="H3633" s="5"/>
      <c r="I3633" s="5"/>
    </row>
    <row r="3634" spans="1:9" ht="15.75" customHeight="1" x14ac:dyDescent="0.25">
      <c r="A3634" s="5">
        <v>2016</v>
      </c>
      <c r="B3634" s="5" t="s">
        <v>90</v>
      </c>
      <c r="C3634" s="5" t="s">
        <v>654</v>
      </c>
      <c r="D3634" s="5" t="s">
        <v>1113</v>
      </c>
      <c r="E3634" s="5">
        <v>2.98386796820535E-3</v>
      </c>
      <c r="F3634" s="5"/>
      <c r="G3634" s="5"/>
      <c r="H3634" s="5"/>
      <c r="I3634" s="5"/>
    </row>
    <row r="3635" spans="1:9" ht="15.75" customHeight="1" x14ac:dyDescent="0.25">
      <c r="A3635" s="5">
        <v>2016</v>
      </c>
      <c r="B3635" s="5" t="s">
        <v>72</v>
      </c>
      <c r="C3635" s="5" t="s">
        <v>654</v>
      </c>
      <c r="D3635" s="5" t="s">
        <v>1113</v>
      </c>
      <c r="E3635" s="5">
        <v>1.53531215154941E-2</v>
      </c>
      <c r="F3635" s="5"/>
      <c r="G3635" s="5"/>
      <c r="H3635" s="5"/>
      <c r="I3635" s="5"/>
    </row>
    <row r="3636" spans="1:9" ht="15.75" customHeight="1" x14ac:dyDescent="0.25">
      <c r="A3636" s="5">
        <v>2016</v>
      </c>
      <c r="B3636" s="5" t="s">
        <v>79</v>
      </c>
      <c r="C3636" s="5" t="s">
        <v>654</v>
      </c>
      <c r="D3636" s="5" t="s">
        <v>1113</v>
      </c>
      <c r="E3636" s="5">
        <v>5.0547408240075495E-4</v>
      </c>
      <c r="F3636" s="5"/>
      <c r="G3636" s="5"/>
      <c r="H3636" s="5"/>
      <c r="I3636" s="5"/>
    </row>
    <row r="3637" spans="1:9" ht="15.75" customHeight="1" x14ac:dyDescent="0.25">
      <c r="A3637" s="5">
        <v>2016</v>
      </c>
      <c r="B3637" s="5" t="s">
        <v>82</v>
      </c>
      <c r="C3637" s="5" t="s">
        <v>654</v>
      </c>
      <c r="D3637" s="5" t="s">
        <v>1113</v>
      </c>
      <c r="E3637" s="5">
        <v>1.80104064059613E-4</v>
      </c>
      <c r="F3637" s="5"/>
      <c r="G3637" s="5"/>
      <c r="H3637" s="5"/>
      <c r="I3637" s="5"/>
    </row>
    <row r="3638" spans="1:9" ht="15.75" customHeight="1" x14ac:dyDescent="0.25">
      <c r="A3638" s="5">
        <v>2016</v>
      </c>
      <c r="B3638" s="5" t="s">
        <v>74</v>
      </c>
      <c r="C3638" s="5" t="s">
        <v>654</v>
      </c>
      <c r="D3638" s="5" t="s">
        <v>1113</v>
      </c>
      <c r="E3638" s="5">
        <v>1.70802348505485E-4</v>
      </c>
      <c r="F3638" s="5"/>
      <c r="G3638" s="5"/>
      <c r="H3638" s="5"/>
      <c r="I3638" s="5"/>
    </row>
    <row r="3639" spans="1:9" ht="15.75" customHeight="1" x14ac:dyDescent="0.25">
      <c r="A3639" s="5">
        <v>2016</v>
      </c>
      <c r="B3639" s="5" t="s">
        <v>85</v>
      </c>
      <c r="C3639" s="5" t="s">
        <v>654</v>
      </c>
      <c r="D3639" s="5" t="s">
        <v>1113</v>
      </c>
      <c r="E3639" s="5">
        <v>2.68022067656495E-3</v>
      </c>
      <c r="F3639" s="5"/>
      <c r="G3639" s="5"/>
      <c r="H3639" s="5"/>
      <c r="I3639" s="5"/>
    </row>
    <row r="3640" spans="1:9" ht="15.75" customHeight="1" x14ac:dyDescent="0.25">
      <c r="A3640" s="5">
        <v>2016</v>
      </c>
      <c r="B3640" s="5" t="s">
        <v>93</v>
      </c>
      <c r="C3640" s="5" t="s">
        <v>654</v>
      </c>
      <c r="D3640" s="5" t="s">
        <v>1113</v>
      </c>
      <c r="E3640" s="5">
        <v>2.7562288271473698E-2</v>
      </c>
      <c r="F3640" s="5"/>
      <c r="G3640" s="5"/>
      <c r="H3640" s="5"/>
      <c r="I3640" s="5"/>
    </row>
    <row r="3641" spans="1:9" ht="15.75" customHeight="1" x14ac:dyDescent="0.25">
      <c r="A3641" s="5">
        <v>2016</v>
      </c>
      <c r="B3641" s="5" t="s">
        <v>95</v>
      </c>
      <c r="C3641" s="5" t="s">
        <v>654</v>
      </c>
      <c r="D3641" s="5" t="s">
        <v>1113</v>
      </c>
      <c r="E3641" s="5">
        <v>3.07294704293944E-2</v>
      </c>
      <c r="F3641" s="5"/>
      <c r="G3641" s="5"/>
      <c r="H3641" s="5"/>
      <c r="I3641" s="5"/>
    </row>
    <row r="3642" spans="1:9" ht="15.75" customHeight="1" x14ac:dyDescent="0.25">
      <c r="A3642" s="5">
        <v>2016</v>
      </c>
      <c r="B3642" s="5" t="s">
        <v>98</v>
      </c>
      <c r="C3642" s="5" t="s">
        <v>654</v>
      </c>
      <c r="D3642" s="5" t="s">
        <v>1113</v>
      </c>
      <c r="E3642" s="5">
        <v>1.5330704416862599E-3</v>
      </c>
      <c r="F3642" s="5"/>
      <c r="G3642" s="5"/>
      <c r="H3642" s="5"/>
      <c r="I3642" s="5"/>
    </row>
    <row r="3643" spans="1:9" ht="15.75" customHeight="1" x14ac:dyDescent="0.25">
      <c r="A3643" s="5">
        <v>2016</v>
      </c>
      <c r="B3643" s="5" t="s">
        <v>101</v>
      </c>
      <c r="C3643" s="5" t="s">
        <v>654</v>
      </c>
      <c r="D3643" s="5" t="s">
        <v>1113</v>
      </c>
      <c r="E3643" s="5">
        <v>3.2542630907769501E-3</v>
      </c>
      <c r="F3643" s="5"/>
      <c r="G3643" s="5"/>
      <c r="H3643" s="5"/>
      <c r="I3643" s="5"/>
    </row>
    <row r="3644" spans="1:9" ht="15.75" customHeight="1" x14ac:dyDescent="0.25">
      <c r="A3644" s="5">
        <v>2016</v>
      </c>
      <c r="B3644" s="5" t="s">
        <v>104</v>
      </c>
      <c r="C3644" s="5" t="s">
        <v>654</v>
      </c>
      <c r="D3644" s="5" t="s">
        <v>1113</v>
      </c>
      <c r="E3644" s="5">
        <v>5.72891501700299E-4</v>
      </c>
      <c r="F3644" s="5"/>
      <c r="G3644" s="5"/>
      <c r="H3644" s="5"/>
      <c r="I3644" s="5"/>
    </row>
    <row r="3645" spans="1:9" ht="15.75" customHeight="1" x14ac:dyDescent="0.25">
      <c r="A3645" s="5">
        <v>2016</v>
      </c>
      <c r="B3645" s="5" t="s">
        <v>106</v>
      </c>
      <c r="C3645" s="5" t="s">
        <v>654</v>
      </c>
      <c r="D3645" s="5" t="s">
        <v>1113</v>
      </c>
      <c r="E3645" s="5">
        <v>5.1744273592983303E-3</v>
      </c>
      <c r="F3645" s="5"/>
      <c r="G3645" s="5"/>
      <c r="H3645" s="5"/>
      <c r="I3645" s="5"/>
    </row>
    <row r="3646" spans="1:9" ht="15.75" customHeight="1" x14ac:dyDescent="0.25">
      <c r="A3646" s="5">
        <v>2016</v>
      </c>
      <c r="B3646" s="5" t="s">
        <v>109</v>
      </c>
      <c r="C3646" s="5" t="s">
        <v>654</v>
      </c>
      <c r="D3646" s="5" t="s">
        <v>1113</v>
      </c>
      <c r="E3646" s="5">
        <v>9.1392809251974304E-3</v>
      </c>
      <c r="F3646" s="5"/>
      <c r="G3646" s="5"/>
      <c r="H3646" s="5"/>
      <c r="I3646" s="5"/>
    </row>
    <row r="3647" spans="1:9" ht="15.75" customHeight="1" x14ac:dyDescent="0.25">
      <c r="A3647" s="5">
        <v>2016</v>
      </c>
      <c r="B3647" s="5" t="s">
        <v>112</v>
      </c>
      <c r="C3647" s="5" t="s">
        <v>654</v>
      </c>
      <c r="D3647" s="5" t="s">
        <v>1113</v>
      </c>
      <c r="E3647" s="5">
        <v>3.3136848352210202E-2</v>
      </c>
      <c r="F3647" s="5"/>
      <c r="G3647" s="5"/>
      <c r="H3647" s="5"/>
      <c r="I3647" s="5"/>
    </row>
    <row r="3648" spans="1:9" ht="15.75" customHeight="1" x14ac:dyDescent="0.25">
      <c r="A3648" s="5">
        <v>2016</v>
      </c>
      <c r="B3648" s="5" t="s">
        <v>114</v>
      </c>
      <c r="C3648" s="5" t="s">
        <v>654</v>
      </c>
      <c r="D3648" s="5" t="s">
        <v>1113</v>
      </c>
      <c r="E3648" s="5">
        <v>0.33732562759752099</v>
      </c>
      <c r="F3648" s="5"/>
      <c r="G3648" s="5"/>
      <c r="H3648" s="5"/>
      <c r="I3648" s="5"/>
    </row>
    <row r="3649" spans="1:9" ht="15.75" customHeight="1" x14ac:dyDescent="0.25">
      <c r="A3649" s="5">
        <v>2016</v>
      </c>
      <c r="B3649" s="5" t="s">
        <v>117</v>
      </c>
      <c r="C3649" s="5" t="s">
        <v>654</v>
      </c>
      <c r="D3649" s="5" t="s">
        <v>1113</v>
      </c>
      <c r="E3649" s="5">
        <v>1.70412376799804E-3</v>
      </c>
      <c r="F3649" s="5"/>
      <c r="G3649" s="5"/>
      <c r="H3649" s="5"/>
      <c r="I3649" s="5"/>
    </row>
    <row r="3650" spans="1:9" ht="15.75" customHeight="1" x14ac:dyDescent="0.25">
      <c r="A3650" s="5">
        <v>2016</v>
      </c>
      <c r="B3650" s="5" t="s">
        <v>122</v>
      </c>
      <c r="C3650" s="5" t="s">
        <v>654</v>
      </c>
      <c r="D3650" s="5" t="s">
        <v>1113</v>
      </c>
      <c r="E3650" s="5">
        <v>1.1758490092185299E-2</v>
      </c>
      <c r="F3650" s="5"/>
      <c r="G3650" s="5"/>
      <c r="H3650" s="5"/>
      <c r="I3650" s="5"/>
    </row>
    <row r="3651" spans="1:9" ht="15.75" customHeight="1" x14ac:dyDescent="0.25">
      <c r="A3651" s="5">
        <v>2016</v>
      </c>
      <c r="B3651" s="5" t="s">
        <v>124</v>
      </c>
      <c r="C3651" s="5" t="s">
        <v>654</v>
      </c>
      <c r="D3651" s="5" t="s">
        <v>1113</v>
      </c>
      <c r="E3651" s="5">
        <v>1.5246913683533601E-3</v>
      </c>
      <c r="F3651" s="5"/>
      <c r="G3651" s="5"/>
      <c r="H3651" s="5"/>
      <c r="I3651" s="5"/>
    </row>
    <row r="3652" spans="1:9" ht="15.75" customHeight="1" x14ac:dyDescent="0.25">
      <c r="A3652" s="5">
        <v>2016</v>
      </c>
      <c r="B3652" s="5" t="s">
        <v>130</v>
      </c>
      <c r="C3652" s="5" t="s">
        <v>654</v>
      </c>
      <c r="D3652" s="5" t="s">
        <v>1113</v>
      </c>
      <c r="E3652" s="5">
        <v>4.8292599725704302E-3</v>
      </c>
      <c r="F3652" s="5"/>
      <c r="G3652" s="5"/>
      <c r="H3652" s="5"/>
      <c r="I3652" s="5"/>
    </row>
    <row r="3653" spans="1:9" ht="15.75" customHeight="1" x14ac:dyDescent="0.25">
      <c r="A3653" s="5">
        <v>2016</v>
      </c>
      <c r="B3653" s="5" t="s">
        <v>127</v>
      </c>
      <c r="C3653" s="5" t="s">
        <v>654</v>
      </c>
      <c r="D3653" s="5" t="s">
        <v>1113</v>
      </c>
      <c r="E3653" s="5">
        <v>9.9173157100983598E-3</v>
      </c>
      <c r="F3653" s="5"/>
      <c r="G3653" s="5"/>
      <c r="H3653" s="5"/>
      <c r="I3653" s="5"/>
    </row>
    <row r="3654" spans="1:9" ht="15.75" customHeight="1" x14ac:dyDescent="0.25">
      <c r="A3654" s="5">
        <v>2016</v>
      </c>
      <c r="B3654" s="5" t="s">
        <v>132</v>
      </c>
      <c r="C3654" s="5" t="s">
        <v>654</v>
      </c>
      <c r="D3654" s="5" t="s">
        <v>1113</v>
      </c>
      <c r="E3654" s="5">
        <v>2.5277116223070902E-3</v>
      </c>
      <c r="F3654" s="5"/>
      <c r="G3654" s="5"/>
      <c r="H3654" s="5"/>
      <c r="I3654" s="5"/>
    </row>
    <row r="3655" spans="1:9" ht="15.75" customHeight="1" x14ac:dyDescent="0.25">
      <c r="A3655" s="5">
        <v>2016</v>
      </c>
      <c r="B3655" s="5" t="s">
        <v>3</v>
      </c>
      <c r="C3655" s="5" t="s">
        <v>654</v>
      </c>
      <c r="D3655" s="5" t="s">
        <v>1115</v>
      </c>
      <c r="E3655" s="5">
        <v>4.3495037366661701E-2</v>
      </c>
      <c r="F3655" s="5"/>
      <c r="G3655" s="5"/>
      <c r="H3655" s="5"/>
      <c r="I3655" s="5"/>
    </row>
    <row r="3656" spans="1:9" ht="15.75" customHeight="1" x14ac:dyDescent="0.25">
      <c r="A3656" s="5">
        <v>2016</v>
      </c>
      <c r="B3656" s="5" t="s">
        <v>12</v>
      </c>
      <c r="C3656" s="5" t="s">
        <v>654</v>
      </c>
      <c r="D3656" s="5" t="s">
        <v>1115</v>
      </c>
      <c r="E3656" s="5">
        <v>1.1558930779859601E-2</v>
      </c>
      <c r="F3656" s="5"/>
      <c r="G3656" s="5"/>
      <c r="H3656" s="5"/>
      <c r="I3656" s="5"/>
    </row>
    <row r="3657" spans="1:9" ht="15.75" customHeight="1" x14ac:dyDescent="0.25">
      <c r="A3657" s="5">
        <v>2016</v>
      </c>
      <c r="B3657" s="5" t="s">
        <v>8</v>
      </c>
      <c r="C3657" s="5" t="s">
        <v>654</v>
      </c>
      <c r="D3657" s="5" t="s">
        <v>1115</v>
      </c>
      <c r="E3657" s="5">
        <v>7.4000954346096299E-4</v>
      </c>
      <c r="F3657" s="5"/>
      <c r="G3657" s="5"/>
      <c r="H3657" s="5"/>
      <c r="I3657" s="5"/>
    </row>
    <row r="3658" spans="1:9" ht="15.75" customHeight="1" x14ac:dyDescent="0.25">
      <c r="A3658" s="5">
        <v>2016</v>
      </c>
      <c r="B3658" s="5" t="s">
        <v>15</v>
      </c>
      <c r="C3658" s="5" t="s">
        <v>654</v>
      </c>
      <c r="D3658" s="5" t="s">
        <v>1115</v>
      </c>
      <c r="E3658" s="5">
        <v>8.5334194468830796E-3</v>
      </c>
      <c r="F3658" s="5"/>
      <c r="G3658" s="5"/>
      <c r="H3658" s="5"/>
      <c r="I3658" s="5"/>
    </row>
    <row r="3659" spans="1:9" ht="15.75" customHeight="1" x14ac:dyDescent="0.25">
      <c r="A3659" s="5">
        <v>2016</v>
      </c>
      <c r="B3659" s="5" t="s">
        <v>17</v>
      </c>
      <c r="C3659" s="5" t="s">
        <v>654</v>
      </c>
      <c r="D3659" s="5" t="s">
        <v>1115</v>
      </c>
      <c r="E3659" s="5">
        <v>2.8811774662505498E-3</v>
      </c>
      <c r="F3659" s="5"/>
      <c r="G3659" s="5"/>
      <c r="H3659" s="5"/>
      <c r="I3659" s="5"/>
    </row>
    <row r="3660" spans="1:9" ht="15.75" customHeight="1" x14ac:dyDescent="0.25">
      <c r="A3660" s="5">
        <v>2016</v>
      </c>
      <c r="B3660" s="5" t="s">
        <v>26</v>
      </c>
      <c r="C3660" s="5" t="s">
        <v>654</v>
      </c>
      <c r="D3660" s="5" t="s">
        <v>1115</v>
      </c>
      <c r="E3660" s="5">
        <v>1.0324535897628701E-3</v>
      </c>
      <c r="F3660" s="5"/>
      <c r="G3660" s="5"/>
      <c r="H3660" s="5"/>
      <c r="I3660" s="5"/>
    </row>
    <row r="3661" spans="1:9" ht="15.75" customHeight="1" x14ac:dyDescent="0.25">
      <c r="A3661" s="5">
        <v>2016</v>
      </c>
      <c r="B3661" s="5" t="s">
        <v>28</v>
      </c>
      <c r="C3661" s="5" t="s">
        <v>654</v>
      </c>
      <c r="D3661" s="5" t="s">
        <v>1115</v>
      </c>
      <c r="E3661" s="5">
        <v>1.09547309657113E-3</v>
      </c>
      <c r="F3661" s="5"/>
      <c r="G3661" s="5"/>
      <c r="H3661" s="5"/>
      <c r="I3661" s="5"/>
    </row>
    <row r="3662" spans="1:9" ht="15.75" customHeight="1" x14ac:dyDescent="0.25">
      <c r="A3662" s="5">
        <v>2016</v>
      </c>
      <c r="B3662" s="5" t="s">
        <v>42</v>
      </c>
      <c r="C3662" s="5" t="s">
        <v>654</v>
      </c>
      <c r="D3662" s="5" t="s">
        <v>1115</v>
      </c>
      <c r="E3662" s="5">
        <v>5.8408952168033804E-3</v>
      </c>
      <c r="F3662" s="5"/>
      <c r="G3662" s="5"/>
      <c r="H3662" s="5"/>
      <c r="I3662" s="5"/>
    </row>
    <row r="3663" spans="1:9" ht="15.75" customHeight="1" x14ac:dyDescent="0.25">
      <c r="A3663" s="5">
        <v>2016</v>
      </c>
      <c r="B3663" s="5" t="s">
        <v>36</v>
      </c>
      <c r="C3663" s="5" t="s">
        <v>654</v>
      </c>
      <c r="D3663" s="5" t="s">
        <v>1115</v>
      </c>
      <c r="E3663" s="5">
        <v>1.1613518325817701E-2</v>
      </c>
      <c r="F3663" s="5"/>
      <c r="G3663" s="5"/>
      <c r="H3663" s="5"/>
      <c r="I3663" s="5"/>
    </row>
    <row r="3664" spans="1:9" ht="15.75" customHeight="1" x14ac:dyDescent="0.25">
      <c r="A3664" s="5">
        <v>2016</v>
      </c>
      <c r="B3664" s="5" t="s">
        <v>39</v>
      </c>
      <c r="C3664" s="5" t="s">
        <v>654</v>
      </c>
      <c r="D3664" s="5" t="s">
        <v>1115</v>
      </c>
      <c r="E3664" s="5">
        <v>0.46620996134142201</v>
      </c>
      <c r="F3664" s="5"/>
      <c r="G3664" s="5"/>
      <c r="H3664" s="5"/>
      <c r="I3664" s="5"/>
    </row>
    <row r="3665" spans="1:9" ht="15.75" customHeight="1" x14ac:dyDescent="0.25">
      <c r="A3665" s="5">
        <v>2016</v>
      </c>
      <c r="B3665" s="5" t="s">
        <v>45</v>
      </c>
      <c r="C3665" s="5" t="s">
        <v>654</v>
      </c>
      <c r="D3665" s="5" t="s">
        <v>1115</v>
      </c>
      <c r="E3665" s="5">
        <v>2.5831677112771498E-4</v>
      </c>
      <c r="F3665" s="5"/>
      <c r="G3665" s="5"/>
      <c r="H3665" s="5"/>
      <c r="I3665" s="5"/>
    </row>
    <row r="3666" spans="1:9" ht="15.75" customHeight="1" x14ac:dyDescent="0.25">
      <c r="A3666" s="5">
        <v>2016</v>
      </c>
      <c r="B3666" s="5" t="s">
        <v>47</v>
      </c>
      <c r="C3666" s="5" t="s">
        <v>654</v>
      </c>
      <c r="D3666" s="5" t="s">
        <v>1115</v>
      </c>
      <c r="E3666" s="5">
        <v>1.3005745820359099E-2</v>
      </c>
      <c r="F3666" s="5"/>
      <c r="G3666" s="5"/>
      <c r="H3666" s="5"/>
      <c r="I3666" s="5"/>
    </row>
    <row r="3667" spans="1:9" ht="15.75" customHeight="1" x14ac:dyDescent="0.25">
      <c r="A3667" s="5">
        <v>2016</v>
      </c>
      <c r="B3667" s="5" t="s">
        <v>50</v>
      </c>
      <c r="C3667" s="5" t="s">
        <v>654</v>
      </c>
      <c r="D3667" s="5" t="s">
        <v>1115</v>
      </c>
      <c r="E3667" s="5">
        <v>2.6726770065968299E-3</v>
      </c>
      <c r="F3667" s="5"/>
      <c r="G3667" s="5"/>
      <c r="H3667" s="5"/>
      <c r="I3667" s="5"/>
    </row>
    <row r="3668" spans="1:9" ht="15.75" customHeight="1" x14ac:dyDescent="0.25">
      <c r="A3668" s="5">
        <v>2016</v>
      </c>
      <c r="B3668" s="5" t="s">
        <v>57</v>
      </c>
      <c r="C3668" s="5" t="s">
        <v>654</v>
      </c>
      <c r="D3668" s="5" t="s">
        <v>1115</v>
      </c>
      <c r="E3668" s="5">
        <v>7.4231103130014905E-4</v>
      </c>
      <c r="F3668" s="5"/>
      <c r="G3668" s="5"/>
      <c r="H3668" s="5"/>
      <c r="I3668" s="5"/>
    </row>
    <row r="3669" spans="1:9" ht="15.75" customHeight="1" x14ac:dyDescent="0.25">
      <c r="A3669" s="5">
        <v>2016</v>
      </c>
      <c r="B3669" s="5" t="s">
        <v>60</v>
      </c>
      <c r="C3669" s="5" t="s">
        <v>654</v>
      </c>
      <c r="D3669" s="5" t="s">
        <v>1115</v>
      </c>
      <c r="E3669" s="5">
        <v>8.5937026265731895E-2</v>
      </c>
      <c r="F3669" s="5"/>
      <c r="G3669" s="5"/>
      <c r="H3669" s="5"/>
      <c r="I3669" s="5"/>
    </row>
    <row r="3670" spans="1:9" ht="15.75" customHeight="1" x14ac:dyDescent="0.25">
      <c r="A3670" s="5">
        <v>2016</v>
      </c>
      <c r="B3670" s="5" t="s">
        <v>62</v>
      </c>
      <c r="C3670" s="5" t="s">
        <v>654</v>
      </c>
      <c r="D3670" s="5" t="s">
        <v>1115</v>
      </c>
      <c r="E3670" s="5">
        <v>8.24563690106155E-4</v>
      </c>
      <c r="F3670" s="5"/>
      <c r="G3670" s="5"/>
      <c r="H3670" s="5"/>
      <c r="I3670" s="5"/>
    </row>
    <row r="3671" spans="1:9" ht="15.75" customHeight="1" x14ac:dyDescent="0.25">
      <c r="A3671" s="5">
        <v>2016</v>
      </c>
      <c r="B3671" s="5" t="s">
        <v>66</v>
      </c>
      <c r="C3671" s="5" t="s">
        <v>654</v>
      </c>
      <c r="D3671" s="5" t="s">
        <v>1115</v>
      </c>
      <c r="E3671" s="40">
        <v>9.1951242683698699E-5</v>
      </c>
      <c r="F3671" s="5"/>
      <c r="G3671" s="5"/>
      <c r="H3671" s="5"/>
      <c r="I3671" s="5"/>
    </row>
    <row r="3672" spans="1:9" ht="15.75" customHeight="1" x14ac:dyDescent="0.25">
      <c r="A3672" s="5">
        <v>2016</v>
      </c>
      <c r="B3672" s="5" t="s">
        <v>64</v>
      </c>
      <c r="C3672" s="5" t="s">
        <v>654</v>
      </c>
      <c r="D3672" s="5" t="s">
        <v>1115</v>
      </c>
      <c r="E3672" s="5">
        <v>9.8242015127340595E-3</v>
      </c>
      <c r="F3672" s="5"/>
      <c r="G3672" s="5"/>
      <c r="H3672" s="5"/>
      <c r="I3672" s="5"/>
    </row>
    <row r="3673" spans="1:9" ht="15.75" customHeight="1" x14ac:dyDescent="0.25">
      <c r="A3673" s="5">
        <v>2016</v>
      </c>
      <c r="B3673" s="5" t="s">
        <v>87</v>
      </c>
      <c r="C3673" s="5" t="s">
        <v>654</v>
      </c>
      <c r="D3673" s="5" t="s">
        <v>1115</v>
      </c>
      <c r="E3673" s="5">
        <v>6.0813867963577899E-3</v>
      </c>
      <c r="F3673" s="5"/>
      <c r="G3673" s="5"/>
      <c r="H3673" s="5"/>
      <c r="I3673" s="5"/>
    </row>
    <row r="3674" spans="1:9" ht="15.75" customHeight="1" x14ac:dyDescent="0.25">
      <c r="A3674" s="5">
        <v>2016</v>
      </c>
      <c r="B3674" s="5" t="s">
        <v>72</v>
      </c>
      <c r="C3674" s="5" t="s">
        <v>654</v>
      </c>
      <c r="D3674" s="5" t="s">
        <v>1115</v>
      </c>
      <c r="E3674" s="5">
        <v>2.4793549543453402E-3</v>
      </c>
      <c r="F3674" s="5"/>
      <c r="G3674" s="5"/>
      <c r="H3674" s="5"/>
      <c r="I3674" s="5"/>
    </row>
    <row r="3675" spans="1:9" ht="15.75" customHeight="1" x14ac:dyDescent="0.25">
      <c r="A3675" s="5">
        <v>2016</v>
      </c>
      <c r="B3675" s="5" t="s">
        <v>79</v>
      </c>
      <c r="C3675" s="5" t="s">
        <v>654</v>
      </c>
      <c r="D3675" s="5" t="s">
        <v>1115</v>
      </c>
      <c r="E3675" s="5">
        <v>1.3902727661540899E-3</v>
      </c>
      <c r="F3675" s="5"/>
      <c r="G3675" s="5"/>
      <c r="H3675" s="5"/>
      <c r="I3675" s="5"/>
    </row>
    <row r="3676" spans="1:9" ht="15.75" customHeight="1" x14ac:dyDescent="0.25">
      <c r="A3676" s="5">
        <v>2016</v>
      </c>
      <c r="B3676" s="5" t="s">
        <v>85</v>
      </c>
      <c r="C3676" s="5" t="s">
        <v>654</v>
      </c>
      <c r="D3676" s="5" t="s">
        <v>1115</v>
      </c>
      <c r="E3676" s="5">
        <v>5.9096823428500898E-3</v>
      </c>
      <c r="F3676" s="5"/>
      <c r="G3676" s="5"/>
      <c r="H3676" s="5"/>
      <c r="I3676" s="5"/>
    </row>
    <row r="3677" spans="1:9" ht="15.75" customHeight="1" x14ac:dyDescent="0.25">
      <c r="A3677" s="5">
        <v>2016</v>
      </c>
      <c r="B3677" s="5" t="s">
        <v>93</v>
      </c>
      <c r="C3677" s="5" t="s">
        <v>654</v>
      </c>
      <c r="D3677" s="5" t="s">
        <v>1115</v>
      </c>
      <c r="E3677" s="5">
        <v>0.16488409159376499</v>
      </c>
      <c r="F3677" s="5"/>
      <c r="G3677" s="5"/>
      <c r="H3677" s="5"/>
      <c r="I3677" s="5"/>
    </row>
    <row r="3678" spans="1:9" ht="15.75" customHeight="1" x14ac:dyDescent="0.25">
      <c r="A3678" s="5">
        <v>2016</v>
      </c>
      <c r="B3678" s="5" t="s">
        <v>95</v>
      </c>
      <c r="C3678" s="5" t="s">
        <v>654</v>
      </c>
      <c r="D3678" s="5" t="s">
        <v>1115</v>
      </c>
      <c r="E3678" s="5">
        <v>5.2644083595286204E-4</v>
      </c>
      <c r="F3678" s="5"/>
      <c r="G3678" s="5"/>
      <c r="H3678" s="5"/>
      <c r="I3678" s="5"/>
    </row>
    <row r="3679" spans="1:9" ht="15.75" customHeight="1" x14ac:dyDescent="0.25">
      <c r="A3679" s="5">
        <v>2016</v>
      </c>
      <c r="B3679" s="5" t="s">
        <v>98</v>
      </c>
      <c r="C3679" s="5" t="s">
        <v>654</v>
      </c>
      <c r="D3679" s="5" t="s">
        <v>1115</v>
      </c>
      <c r="E3679" s="5">
        <v>2.5917196479713898E-3</v>
      </c>
      <c r="F3679" s="5"/>
      <c r="G3679" s="5"/>
      <c r="H3679" s="5"/>
      <c r="I3679" s="5"/>
    </row>
    <row r="3680" spans="1:9" ht="15.75" customHeight="1" x14ac:dyDescent="0.25">
      <c r="A3680" s="5">
        <v>2016</v>
      </c>
      <c r="B3680" s="5" t="s">
        <v>101</v>
      </c>
      <c r="C3680" s="5" t="s">
        <v>654</v>
      </c>
      <c r="D3680" s="5" t="s">
        <v>1115</v>
      </c>
      <c r="E3680" s="5">
        <v>8.1741312979613096E-2</v>
      </c>
      <c r="F3680" s="5"/>
      <c r="G3680" s="5"/>
      <c r="H3680" s="5"/>
      <c r="I3680" s="5"/>
    </row>
    <row r="3681" spans="1:9" ht="15.75" customHeight="1" x14ac:dyDescent="0.25">
      <c r="A3681" s="5">
        <v>2016</v>
      </c>
      <c r="B3681" s="5" t="s">
        <v>106</v>
      </c>
      <c r="C3681" s="5" t="s">
        <v>654</v>
      </c>
      <c r="D3681" s="5" t="s">
        <v>1115</v>
      </c>
      <c r="E3681" s="5">
        <v>1.4892645425200199E-2</v>
      </c>
      <c r="F3681" s="5"/>
      <c r="G3681" s="5"/>
      <c r="H3681" s="5"/>
      <c r="I3681" s="5"/>
    </row>
    <row r="3682" spans="1:9" ht="15.75" customHeight="1" x14ac:dyDescent="0.25">
      <c r="A3682" s="5">
        <v>2016</v>
      </c>
      <c r="B3682" s="5" t="s">
        <v>112</v>
      </c>
      <c r="C3682" s="5" t="s">
        <v>654</v>
      </c>
      <c r="D3682" s="5" t="s">
        <v>1115</v>
      </c>
      <c r="E3682" s="5">
        <v>6.2257835772459502E-3</v>
      </c>
      <c r="F3682" s="5"/>
      <c r="G3682" s="5"/>
      <c r="H3682" s="5"/>
      <c r="I3682" s="5"/>
    </row>
    <row r="3683" spans="1:9" ht="15.75" customHeight="1" x14ac:dyDescent="0.25">
      <c r="A3683" s="5">
        <v>2016</v>
      </c>
      <c r="B3683" s="5" t="s">
        <v>114</v>
      </c>
      <c r="C3683" s="5" t="s">
        <v>654</v>
      </c>
      <c r="D3683" s="5" t="s">
        <v>1115</v>
      </c>
      <c r="E3683" s="5">
        <v>1.6135254263393801E-2</v>
      </c>
      <c r="F3683" s="5"/>
      <c r="G3683" s="5"/>
      <c r="H3683" s="5"/>
      <c r="I3683" s="5"/>
    </row>
    <row r="3684" spans="1:9" ht="15.75" customHeight="1" x14ac:dyDescent="0.25">
      <c r="A3684" s="5">
        <v>2016</v>
      </c>
      <c r="B3684" s="5" t="s">
        <v>117</v>
      </c>
      <c r="C3684" s="5" t="s">
        <v>654</v>
      </c>
      <c r="D3684" s="5" t="s">
        <v>1115</v>
      </c>
      <c r="E3684" s="5">
        <v>3.0687596985445498E-3</v>
      </c>
      <c r="F3684" s="5"/>
      <c r="G3684" s="5"/>
      <c r="H3684" s="5"/>
      <c r="I3684" s="5"/>
    </row>
    <row r="3685" spans="1:9" ht="15.75" customHeight="1" x14ac:dyDescent="0.25">
      <c r="A3685" s="5">
        <v>2016</v>
      </c>
      <c r="B3685" s="5" t="s">
        <v>122</v>
      </c>
      <c r="C3685" s="5" t="s">
        <v>654</v>
      </c>
      <c r="D3685" s="5" t="s">
        <v>1115</v>
      </c>
      <c r="E3685" s="5">
        <v>3.2885364244262501E-3</v>
      </c>
      <c r="F3685" s="5"/>
      <c r="G3685" s="5"/>
      <c r="H3685" s="5"/>
      <c r="I3685" s="5"/>
    </row>
    <row r="3686" spans="1:9" ht="15.75" customHeight="1" x14ac:dyDescent="0.25">
      <c r="A3686" s="5">
        <v>2016</v>
      </c>
      <c r="B3686" s="5" t="s">
        <v>124</v>
      </c>
      <c r="C3686" s="5" t="s">
        <v>654</v>
      </c>
      <c r="D3686" s="5" t="s">
        <v>1115</v>
      </c>
      <c r="E3686" s="5">
        <v>1.43042516969558E-3</v>
      </c>
      <c r="F3686" s="5"/>
      <c r="G3686" s="5"/>
      <c r="H3686" s="5"/>
      <c r="I3686" s="5"/>
    </row>
    <row r="3687" spans="1:9" ht="15.75" customHeight="1" x14ac:dyDescent="0.25">
      <c r="A3687" s="5">
        <v>2016</v>
      </c>
      <c r="B3687" s="5" t="s">
        <v>130</v>
      </c>
      <c r="C3687" s="5" t="s">
        <v>654</v>
      </c>
      <c r="D3687" s="5" t="s">
        <v>1115</v>
      </c>
      <c r="E3687" s="5">
        <v>8.6669189096362908E-3</v>
      </c>
      <c r="F3687" s="5"/>
      <c r="G3687" s="5"/>
      <c r="H3687" s="5"/>
      <c r="I3687" s="5"/>
    </row>
    <row r="3688" spans="1:9" ht="15.75" customHeight="1" x14ac:dyDescent="0.25">
      <c r="A3688" s="5">
        <v>2016</v>
      </c>
      <c r="B3688" s="5" t="s">
        <v>127</v>
      </c>
      <c r="C3688" s="5" t="s">
        <v>654</v>
      </c>
      <c r="D3688" s="5" t="s">
        <v>1115</v>
      </c>
      <c r="E3688" s="5">
        <v>1.4329745100712899E-2</v>
      </c>
      <c r="F3688" s="5"/>
      <c r="G3688" s="5"/>
      <c r="H3688" s="5"/>
      <c r="I3688" s="5"/>
    </row>
    <row r="3689" spans="1:9" ht="15.75" customHeight="1" x14ac:dyDescent="0.25">
      <c r="A3689" s="5">
        <v>2016</v>
      </c>
      <c r="B3689" s="5" t="s">
        <v>3</v>
      </c>
      <c r="C3689" s="5" t="s">
        <v>658</v>
      </c>
      <c r="D3689" s="5" t="s">
        <v>1113</v>
      </c>
      <c r="E3689" s="5">
        <v>4.1702882009979902E-2</v>
      </c>
      <c r="F3689" s="5"/>
      <c r="G3689" s="5"/>
      <c r="H3689" s="5"/>
      <c r="I3689" s="5"/>
    </row>
    <row r="3690" spans="1:9" ht="15.75" customHeight="1" x14ac:dyDescent="0.25">
      <c r="A3690" s="5">
        <v>2016</v>
      </c>
      <c r="B3690" s="5" t="s">
        <v>12</v>
      </c>
      <c r="C3690" s="5" t="s">
        <v>658</v>
      </c>
      <c r="D3690" s="5" t="s">
        <v>1113</v>
      </c>
      <c r="E3690" s="5">
        <v>8.59767201821862E-3</v>
      </c>
      <c r="F3690" s="5"/>
      <c r="G3690" s="5"/>
      <c r="H3690" s="5"/>
      <c r="I3690" s="5"/>
    </row>
    <row r="3691" spans="1:9" ht="15.75" customHeight="1" x14ac:dyDescent="0.25">
      <c r="A3691" s="5">
        <v>2016</v>
      </c>
      <c r="B3691" s="5" t="s">
        <v>36</v>
      </c>
      <c r="C3691" s="5" t="s">
        <v>658</v>
      </c>
      <c r="D3691" s="5" t="s">
        <v>1113</v>
      </c>
      <c r="E3691" s="5">
        <v>9.0580473965170896E-2</v>
      </c>
      <c r="F3691" s="5"/>
      <c r="G3691" s="5"/>
      <c r="H3691" s="5"/>
      <c r="I3691" s="5"/>
    </row>
    <row r="3692" spans="1:9" ht="15.75" customHeight="1" x14ac:dyDescent="0.25">
      <c r="A3692" s="5">
        <v>2016</v>
      </c>
      <c r="B3692" s="5" t="s">
        <v>47</v>
      </c>
      <c r="C3692" s="5" t="s">
        <v>658</v>
      </c>
      <c r="D3692" s="5" t="s">
        <v>1113</v>
      </c>
      <c r="E3692" s="5">
        <v>0.54448627204190203</v>
      </c>
      <c r="F3692" s="5"/>
      <c r="G3692" s="5"/>
      <c r="H3692" s="5"/>
      <c r="I3692" s="5"/>
    </row>
    <row r="3693" spans="1:9" ht="15.75" customHeight="1" x14ac:dyDescent="0.25">
      <c r="A3693" s="5">
        <v>2016</v>
      </c>
      <c r="B3693" s="5" t="s">
        <v>50</v>
      </c>
      <c r="C3693" s="5" t="s">
        <v>658</v>
      </c>
      <c r="D3693" s="5" t="s">
        <v>1113</v>
      </c>
      <c r="E3693" s="5">
        <v>5.8125934247338702E-2</v>
      </c>
      <c r="F3693" s="5"/>
      <c r="G3693" s="5"/>
      <c r="H3693" s="5"/>
      <c r="I3693" s="5"/>
    </row>
    <row r="3694" spans="1:9" ht="15.75" customHeight="1" x14ac:dyDescent="0.25">
      <c r="A3694" s="5">
        <v>2016</v>
      </c>
      <c r="B3694" s="5" t="s">
        <v>62</v>
      </c>
      <c r="C3694" s="5" t="s">
        <v>658</v>
      </c>
      <c r="D3694" s="5" t="s">
        <v>1113</v>
      </c>
      <c r="E3694" s="5">
        <v>1.2298124684645001E-3</v>
      </c>
      <c r="F3694" s="5"/>
      <c r="G3694" s="5"/>
      <c r="H3694" s="5"/>
      <c r="I3694" s="5"/>
    </row>
    <row r="3695" spans="1:9" ht="15.75" customHeight="1" x14ac:dyDescent="0.25">
      <c r="A3695" s="5">
        <v>2016</v>
      </c>
      <c r="B3695" s="5" t="s">
        <v>87</v>
      </c>
      <c r="C3695" s="5" t="s">
        <v>658</v>
      </c>
      <c r="D3695" s="5" t="s">
        <v>1113</v>
      </c>
      <c r="E3695" s="5">
        <v>0.13202306938050201</v>
      </c>
      <c r="F3695" s="5"/>
      <c r="G3695" s="5"/>
      <c r="H3695" s="5"/>
      <c r="I3695" s="5"/>
    </row>
    <row r="3696" spans="1:9" ht="15.75" customHeight="1" x14ac:dyDescent="0.25">
      <c r="A3696" s="5">
        <v>2016</v>
      </c>
      <c r="B3696" s="5" t="s">
        <v>79</v>
      </c>
      <c r="C3696" s="5" t="s">
        <v>658</v>
      </c>
      <c r="D3696" s="5" t="s">
        <v>1113</v>
      </c>
      <c r="E3696" s="5">
        <v>4.8853584882243596E-3</v>
      </c>
      <c r="F3696" s="5"/>
      <c r="G3696" s="5"/>
      <c r="H3696" s="5"/>
      <c r="I3696" s="5"/>
    </row>
    <row r="3697" spans="1:9" ht="15.75" customHeight="1" x14ac:dyDescent="0.25">
      <c r="A3697" s="5">
        <v>2016</v>
      </c>
      <c r="B3697" s="5" t="s">
        <v>101</v>
      </c>
      <c r="C3697" s="5" t="s">
        <v>658</v>
      </c>
      <c r="D3697" s="5" t="s">
        <v>1113</v>
      </c>
      <c r="E3697" s="5">
        <v>3.8204842745991799E-2</v>
      </c>
      <c r="F3697" s="5"/>
      <c r="G3697" s="5"/>
      <c r="H3697" s="5"/>
      <c r="I3697" s="5"/>
    </row>
    <row r="3698" spans="1:9" ht="15.75" customHeight="1" x14ac:dyDescent="0.25">
      <c r="A3698" s="5">
        <v>2016</v>
      </c>
      <c r="B3698" s="5" t="s">
        <v>114</v>
      </c>
      <c r="C3698" s="5" t="s">
        <v>658</v>
      </c>
      <c r="D3698" s="5" t="s">
        <v>1113</v>
      </c>
      <c r="E3698" s="5">
        <v>1.91666702332922E-3</v>
      </c>
      <c r="F3698" s="5"/>
      <c r="G3698" s="5"/>
      <c r="H3698" s="5"/>
      <c r="I3698" s="5"/>
    </row>
    <row r="3699" spans="1:9" ht="15.75" customHeight="1" x14ac:dyDescent="0.25">
      <c r="A3699" s="5">
        <v>2016</v>
      </c>
      <c r="B3699" s="5" t="s">
        <v>127</v>
      </c>
      <c r="C3699" s="5" t="s">
        <v>658</v>
      </c>
      <c r="D3699" s="5" t="s">
        <v>1113</v>
      </c>
      <c r="E3699" s="5">
        <v>7.8247015610877102E-2</v>
      </c>
      <c r="F3699" s="5"/>
      <c r="G3699" s="5"/>
      <c r="H3699" s="5"/>
      <c r="I3699" s="5"/>
    </row>
    <row r="3700" spans="1:9" ht="15.75" customHeight="1" x14ac:dyDescent="0.25">
      <c r="A3700" s="5">
        <v>2016</v>
      </c>
      <c r="B3700" s="5" t="s">
        <v>3</v>
      </c>
      <c r="C3700" s="5" t="s">
        <v>223</v>
      </c>
      <c r="D3700" s="5" t="s">
        <v>1111</v>
      </c>
      <c r="E3700" s="5">
        <v>9.3728296536285005E-2</v>
      </c>
      <c r="F3700" s="5"/>
      <c r="G3700" s="5"/>
      <c r="H3700" s="5"/>
      <c r="I3700" s="5"/>
    </row>
    <row r="3701" spans="1:9" ht="15.75" customHeight="1" x14ac:dyDescent="0.25">
      <c r="A3701" s="5">
        <v>2016</v>
      </c>
      <c r="B3701" s="5" t="s">
        <v>12</v>
      </c>
      <c r="C3701" s="5" t="s">
        <v>223</v>
      </c>
      <c r="D3701" s="5" t="s">
        <v>1111</v>
      </c>
      <c r="E3701" s="5">
        <v>7.2680108307612299E-3</v>
      </c>
      <c r="F3701" s="5"/>
      <c r="G3701" s="5"/>
      <c r="H3701" s="5"/>
      <c r="I3701" s="5"/>
    </row>
    <row r="3702" spans="1:9" ht="15.75" customHeight="1" x14ac:dyDescent="0.25">
      <c r="A3702" s="5">
        <v>2016</v>
      </c>
      <c r="B3702" s="5" t="s">
        <v>8</v>
      </c>
      <c r="C3702" s="5" t="s">
        <v>223</v>
      </c>
      <c r="D3702" s="5" t="s">
        <v>1111</v>
      </c>
      <c r="E3702" s="5">
        <v>2.3548427248636601E-2</v>
      </c>
      <c r="F3702" s="5"/>
      <c r="G3702" s="5"/>
      <c r="H3702" s="5"/>
      <c r="I3702" s="5"/>
    </row>
    <row r="3703" spans="1:9" ht="15.75" customHeight="1" x14ac:dyDescent="0.25">
      <c r="A3703" s="5">
        <v>2016</v>
      </c>
      <c r="B3703" s="5" t="s">
        <v>15</v>
      </c>
      <c r="C3703" s="5" t="s">
        <v>223</v>
      </c>
      <c r="D3703" s="5" t="s">
        <v>1111</v>
      </c>
      <c r="E3703" s="5">
        <v>9.7763675098809899E-2</v>
      </c>
      <c r="F3703" s="5"/>
      <c r="G3703" s="5"/>
      <c r="H3703" s="5"/>
      <c r="I3703" s="5"/>
    </row>
    <row r="3704" spans="1:9" ht="15.75" customHeight="1" x14ac:dyDescent="0.25">
      <c r="A3704" s="5">
        <v>2016</v>
      </c>
      <c r="B3704" s="5" t="s">
        <v>17</v>
      </c>
      <c r="C3704" s="5" t="s">
        <v>223</v>
      </c>
      <c r="D3704" s="5" t="s">
        <v>1111</v>
      </c>
      <c r="E3704" s="5">
        <v>2.42321145419746E-2</v>
      </c>
      <c r="F3704" s="5"/>
      <c r="G3704" s="5"/>
      <c r="H3704" s="5"/>
      <c r="I3704" s="5"/>
    </row>
    <row r="3705" spans="1:9" ht="15.75" customHeight="1" x14ac:dyDescent="0.25">
      <c r="A3705" s="5">
        <v>2016</v>
      </c>
      <c r="B3705" s="5" t="s">
        <v>26</v>
      </c>
      <c r="C3705" s="5" t="s">
        <v>223</v>
      </c>
      <c r="D3705" s="5" t="s">
        <v>1111</v>
      </c>
      <c r="E3705" s="5">
        <v>4.9631368078117098E-2</v>
      </c>
      <c r="F3705" s="5"/>
      <c r="G3705" s="5"/>
      <c r="H3705" s="5"/>
      <c r="I3705" s="5"/>
    </row>
    <row r="3706" spans="1:9" ht="15.75" customHeight="1" x14ac:dyDescent="0.25">
      <c r="A3706" s="5">
        <v>2016</v>
      </c>
      <c r="B3706" s="5" t="s">
        <v>28</v>
      </c>
      <c r="C3706" s="5" t="s">
        <v>223</v>
      </c>
      <c r="D3706" s="5" t="s">
        <v>1111</v>
      </c>
      <c r="E3706" s="5">
        <v>7.9336588815308792E-3</v>
      </c>
      <c r="F3706" s="5"/>
      <c r="G3706" s="5"/>
      <c r="H3706" s="5"/>
      <c r="I3706" s="5"/>
    </row>
    <row r="3707" spans="1:9" ht="15.75" customHeight="1" x14ac:dyDescent="0.25">
      <c r="A3707" s="5">
        <v>2016</v>
      </c>
      <c r="B3707" s="5" t="s">
        <v>42</v>
      </c>
      <c r="C3707" s="5" t="s">
        <v>223</v>
      </c>
      <c r="D3707" s="5" t="s">
        <v>1111</v>
      </c>
      <c r="E3707" s="5">
        <v>1.6341749842607601E-2</v>
      </c>
      <c r="F3707" s="5"/>
      <c r="G3707" s="5"/>
      <c r="H3707" s="5"/>
      <c r="I3707" s="5"/>
    </row>
    <row r="3708" spans="1:9" ht="15.75" customHeight="1" x14ac:dyDescent="0.25">
      <c r="A3708" s="5">
        <v>2016</v>
      </c>
      <c r="B3708" s="5" t="s">
        <v>36</v>
      </c>
      <c r="C3708" s="5" t="s">
        <v>223</v>
      </c>
      <c r="D3708" s="5" t="s">
        <v>1111</v>
      </c>
      <c r="E3708" s="5">
        <v>1.86922631492548E-2</v>
      </c>
      <c r="F3708" s="5"/>
      <c r="G3708" s="5"/>
      <c r="H3708" s="5"/>
      <c r="I3708" s="5"/>
    </row>
    <row r="3709" spans="1:9" ht="15.75" customHeight="1" x14ac:dyDescent="0.25">
      <c r="A3709" s="5">
        <v>2016</v>
      </c>
      <c r="B3709" s="5" t="s">
        <v>39</v>
      </c>
      <c r="C3709" s="5" t="s">
        <v>223</v>
      </c>
      <c r="D3709" s="5" t="s">
        <v>1111</v>
      </c>
      <c r="E3709" s="5">
        <v>3.9300293859261398E-2</v>
      </c>
      <c r="F3709" s="5"/>
      <c r="G3709" s="5"/>
      <c r="H3709" s="5"/>
      <c r="I3709" s="5"/>
    </row>
    <row r="3710" spans="1:9" ht="15.75" customHeight="1" x14ac:dyDescent="0.25">
      <c r="A3710" s="5">
        <v>2016</v>
      </c>
      <c r="B3710" s="5" t="s">
        <v>45</v>
      </c>
      <c r="C3710" s="5" t="s">
        <v>223</v>
      </c>
      <c r="D3710" s="5" t="s">
        <v>1111</v>
      </c>
      <c r="E3710" s="5">
        <v>1.4398923418003501E-2</v>
      </c>
      <c r="F3710" s="5"/>
      <c r="G3710" s="5"/>
      <c r="H3710" s="5"/>
      <c r="I3710" s="5"/>
    </row>
    <row r="3711" spans="1:9" ht="15.75" customHeight="1" x14ac:dyDescent="0.25">
      <c r="A3711" s="5">
        <v>2016</v>
      </c>
      <c r="B3711" s="5" t="s">
        <v>47</v>
      </c>
      <c r="C3711" s="5" t="s">
        <v>223</v>
      </c>
      <c r="D3711" s="5" t="s">
        <v>1111</v>
      </c>
      <c r="E3711" s="5">
        <v>4.2229866852350598E-2</v>
      </c>
      <c r="F3711" s="5"/>
      <c r="G3711" s="5"/>
      <c r="H3711" s="5"/>
      <c r="I3711" s="5"/>
    </row>
    <row r="3712" spans="1:9" ht="15.75" customHeight="1" x14ac:dyDescent="0.25">
      <c r="A3712" s="5">
        <v>2016</v>
      </c>
      <c r="B3712" s="5" t="s">
        <v>50</v>
      </c>
      <c r="C3712" s="5" t="s">
        <v>223</v>
      </c>
      <c r="D3712" s="5" t="s">
        <v>1111</v>
      </c>
      <c r="E3712" s="40">
        <v>9.0196212841415203E-5</v>
      </c>
      <c r="F3712" s="5"/>
      <c r="G3712" s="5"/>
      <c r="H3712" s="5"/>
      <c r="I3712" s="5"/>
    </row>
    <row r="3713" spans="1:9" ht="15.75" customHeight="1" x14ac:dyDescent="0.25">
      <c r="A3713" s="5">
        <v>2016</v>
      </c>
      <c r="B3713" s="5" t="s">
        <v>57</v>
      </c>
      <c r="C3713" s="5" t="s">
        <v>223</v>
      </c>
      <c r="D3713" s="5" t="s">
        <v>1111</v>
      </c>
      <c r="E3713" s="5">
        <v>1.6956888014185999E-4</v>
      </c>
      <c r="F3713" s="5"/>
      <c r="G3713" s="5"/>
      <c r="H3713" s="5"/>
      <c r="I3713" s="5"/>
    </row>
    <row r="3714" spans="1:9" ht="15.75" customHeight="1" x14ac:dyDescent="0.25">
      <c r="A3714" s="5">
        <v>2016</v>
      </c>
      <c r="B3714" s="5" t="s">
        <v>54</v>
      </c>
      <c r="C3714" s="5" t="s">
        <v>223</v>
      </c>
      <c r="D3714" s="5" t="s">
        <v>1111</v>
      </c>
      <c r="E3714" s="5">
        <v>3.4065305665945601E-2</v>
      </c>
      <c r="F3714" s="5"/>
      <c r="G3714" s="5"/>
      <c r="H3714" s="5"/>
      <c r="I3714" s="5"/>
    </row>
    <row r="3715" spans="1:9" ht="15.75" customHeight="1" x14ac:dyDescent="0.25">
      <c r="A3715" s="5">
        <v>2016</v>
      </c>
      <c r="B3715" s="5" t="s">
        <v>52</v>
      </c>
      <c r="C3715" s="5" t="s">
        <v>223</v>
      </c>
      <c r="D3715" s="5" t="s">
        <v>1111</v>
      </c>
      <c r="E3715" s="5">
        <v>4.50800671781393E-3</v>
      </c>
      <c r="F3715" s="5"/>
      <c r="G3715" s="5"/>
      <c r="H3715" s="5"/>
      <c r="I3715" s="5"/>
    </row>
    <row r="3716" spans="1:9" ht="15.75" customHeight="1" x14ac:dyDescent="0.25">
      <c r="A3716" s="5">
        <v>2016</v>
      </c>
      <c r="B3716" s="5" t="s">
        <v>60</v>
      </c>
      <c r="C3716" s="5" t="s">
        <v>223</v>
      </c>
      <c r="D3716" s="5" t="s">
        <v>1111</v>
      </c>
      <c r="E3716" s="5">
        <v>5.08814875880991E-2</v>
      </c>
      <c r="F3716" s="5"/>
      <c r="G3716" s="5"/>
      <c r="H3716" s="5"/>
      <c r="I3716" s="5"/>
    </row>
    <row r="3717" spans="1:9" ht="15.75" customHeight="1" x14ac:dyDescent="0.25">
      <c r="A3717" s="5">
        <v>2016</v>
      </c>
      <c r="B3717" s="5" t="s">
        <v>66</v>
      </c>
      <c r="C3717" s="5" t="s">
        <v>223</v>
      </c>
      <c r="D3717" s="5" t="s">
        <v>1111</v>
      </c>
      <c r="E3717" s="5">
        <v>0.10615913859008801</v>
      </c>
      <c r="F3717" s="5"/>
      <c r="G3717" s="5"/>
      <c r="H3717" s="5"/>
      <c r="I3717" s="5"/>
    </row>
    <row r="3718" spans="1:9" ht="15.75" customHeight="1" x14ac:dyDescent="0.25">
      <c r="A3718" s="5">
        <v>2016</v>
      </c>
      <c r="B3718" s="5" t="s">
        <v>69</v>
      </c>
      <c r="C3718" s="5" t="s">
        <v>223</v>
      </c>
      <c r="D3718" s="5" t="s">
        <v>1111</v>
      </c>
      <c r="E3718" s="5">
        <v>1.07044865400191E-2</v>
      </c>
      <c r="F3718" s="5"/>
      <c r="G3718" s="5"/>
      <c r="H3718" s="5"/>
      <c r="I3718" s="5"/>
    </row>
    <row r="3719" spans="1:9" ht="15.75" customHeight="1" x14ac:dyDescent="0.25">
      <c r="A3719" s="5">
        <v>2016</v>
      </c>
      <c r="B3719" s="5" t="s">
        <v>87</v>
      </c>
      <c r="C3719" s="5" t="s">
        <v>223</v>
      </c>
      <c r="D3719" s="5" t="s">
        <v>1111</v>
      </c>
      <c r="E3719" s="5">
        <v>4.87059549343642E-4</v>
      </c>
      <c r="F3719" s="5"/>
      <c r="G3719" s="5"/>
      <c r="H3719" s="5"/>
      <c r="I3719" s="5"/>
    </row>
    <row r="3720" spans="1:9" ht="15.75" customHeight="1" x14ac:dyDescent="0.25">
      <c r="A3720" s="5">
        <v>2016</v>
      </c>
      <c r="B3720" s="5" t="s">
        <v>72</v>
      </c>
      <c r="C3720" s="5" t="s">
        <v>223</v>
      </c>
      <c r="D3720" s="5" t="s">
        <v>1111</v>
      </c>
      <c r="E3720" s="5">
        <v>9.2216608009062905E-3</v>
      </c>
      <c r="F3720" s="5"/>
      <c r="G3720" s="5"/>
      <c r="H3720" s="5"/>
      <c r="I3720" s="5"/>
    </row>
    <row r="3721" spans="1:9" ht="15.75" customHeight="1" x14ac:dyDescent="0.25">
      <c r="A3721" s="5">
        <v>2016</v>
      </c>
      <c r="B3721" s="5" t="s">
        <v>77</v>
      </c>
      <c r="C3721" s="5" t="s">
        <v>223</v>
      </c>
      <c r="D3721" s="5" t="s">
        <v>1111</v>
      </c>
      <c r="E3721" s="5">
        <v>2.7960825980838703E-4</v>
      </c>
      <c r="F3721" s="5"/>
      <c r="G3721" s="5"/>
      <c r="H3721" s="5"/>
      <c r="I3721" s="5"/>
    </row>
    <row r="3722" spans="1:9" ht="15.75" customHeight="1" x14ac:dyDescent="0.25">
      <c r="A3722" s="5">
        <v>2016</v>
      </c>
      <c r="B3722" s="5" t="s">
        <v>79</v>
      </c>
      <c r="C3722" s="5" t="s">
        <v>223</v>
      </c>
      <c r="D3722" s="5" t="s">
        <v>1111</v>
      </c>
      <c r="E3722" s="5">
        <v>1.1184330392335401E-4</v>
      </c>
      <c r="F3722" s="5"/>
      <c r="G3722" s="5"/>
      <c r="H3722" s="5"/>
      <c r="I3722" s="5"/>
    </row>
    <row r="3723" spans="1:9" ht="15.75" customHeight="1" x14ac:dyDescent="0.25">
      <c r="A3723" s="5">
        <v>2016</v>
      </c>
      <c r="B3723" s="5" t="s">
        <v>82</v>
      </c>
      <c r="C3723" s="5" t="s">
        <v>223</v>
      </c>
      <c r="D3723" s="5" t="s">
        <v>1111</v>
      </c>
      <c r="E3723" s="5">
        <v>5.6210279842769896E-3</v>
      </c>
      <c r="F3723" s="5"/>
      <c r="G3723" s="5"/>
      <c r="H3723" s="5"/>
      <c r="I3723" s="5"/>
    </row>
    <row r="3724" spans="1:9" ht="15.75" customHeight="1" x14ac:dyDescent="0.25">
      <c r="A3724" s="5">
        <v>2016</v>
      </c>
      <c r="B3724" s="5" t="s">
        <v>74</v>
      </c>
      <c r="C3724" s="5" t="s">
        <v>223</v>
      </c>
      <c r="D3724" s="5" t="s">
        <v>1111</v>
      </c>
      <c r="E3724" s="5">
        <v>2.2056581888239599E-2</v>
      </c>
      <c r="F3724" s="5"/>
      <c r="G3724" s="5"/>
      <c r="H3724" s="5"/>
      <c r="I3724" s="5"/>
    </row>
    <row r="3725" spans="1:9" ht="15.75" customHeight="1" x14ac:dyDescent="0.25">
      <c r="A3725" s="5">
        <v>2016</v>
      </c>
      <c r="B3725" s="5" t="s">
        <v>85</v>
      </c>
      <c r="C3725" s="5" t="s">
        <v>223</v>
      </c>
      <c r="D3725" s="5" t="s">
        <v>1111</v>
      </c>
      <c r="E3725" s="5">
        <v>4.5567126727482903E-3</v>
      </c>
      <c r="F3725" s="5"/>
      <c r="G3725" s="5"/>
      <c r="H3725" s="5"/>
      <c r="I3725" s="5"/>
    </row>
    <row r="3726" spans="1:9" ht="15.75" customHeight="1" x14ac:dyDescent="0.25">
      <c r="A3726" s="5">
        <v>2016</v>
      </c>
      <c r="B3726" s="5" t="s">
        <v>93</v>
      </c>
      <c r="C3726" s="5" t="s">
        <v>223</v>
      </c>
      <c r="D3726" s="5" t="s">
        <v>1111</v>
      </c>
      <c r="E3726" s="5">
        <v>3.5845778907435198E-2</v>
      </c>
      <c r="F3726" s="5"/>
      <c r="G3726" s="5"/>
      <c r="H3726" s="5"/>
      <c r="I3726" s="5"/>
    </row>
    <row r="3727" spans="1:9" ht="15.75" customHeight="1" x14ac:dyDescent="0.25">
      <c r="A3727" s="5">
        <v>2016</v>
      </c>
      <c r="B3727" s="5" t="s">
        <v>95</v>
      </c>
      <c r="C3727" s="5" t="s">
        <v>223</v>
      </c>
      <c r="D3727" s="5" t="s">
        <v>1111</v>
      </c>
      <c r="E3727" s="5">
        <v>1.8299007661266301E-2</v>
      </c>
      <c r="F3727" s="5"/>
      <c r="G3727" s="5"/>
      <c r="H3727" s="5"/>
      <c r="I3727" s="5"/>
    </row>
    <row r="3728" spans="1:9" ht="15.75" customHeight="1" x14ac:dyDescent="0.25">
      <c r="A3728" s="5">
        <v>2016</v>
      </c>
      <c r="B3728" s="5" t="s">
        <v>98</v>
      </c>
      <c r="C3728" s="5" t="s">
        <v>223</v>
      </c>
      <c r="D3728" s="5" t="s">
        <v>1111</v>
      </c>
      <c r="E3728" s="5">
        <v>8.60471870507101E-4</v>
      </c>
      <c r="F3728" s="5"/>
      <c r="G3728" s="5"/>
      <c r="H3728" s="5"/>
      <c r="I3728" s="5"/>
    </row>
    <row r="3729" spans="1:9" ht="15.75" customHeight="1" x14ac:dyDescent="0.25">
      <c r="A3729" s="5">
        <v>2016</v>
      </c>
      <c r="B3729" s="5" t="s">
        <v>101</v>
      </c>
      <c r="C3729" s="5" t="s">
        <v>223</v>
      </c>
      <c r="D3729" s="5" t="s">
        <v>1111</v>
      </c>
      <c r="E3729" s="5">
        <v>4.5605009136876297E-2</v>
      </c>
      <c r="F3729" s="5"/>
      <c r="G3729" s="5"/>
      <c r="H3729" s="5"/>
      <c r="I3729" s="5"/>
    </row>
    <row r="3730" spans="1:9" ht="15.75" customHeight="1" x14ac:dyDescent="0.25">
      <c r="A3730" s="5">
        <v>2016</v>
      </c>
      <c r="B3730" s="5" t="s">
        <v>1114</v>
      </c>
      <c r="C3730" s="5" t="s">
        <v>223</v>
      </c>
      <c r="D3730" s="5" t="s">
        <v>1111</v>
      </c>
      <c r="E3730" s="5">
        <v>5.0996938740536096E-3</v>
      </c>
      <c r="F3730" s="5"/>
      <c r="G3730" s="5"/>
      <c r="H3730" s="5"/>
      <c r="I3730" s="5"/>
    </row>
    <row r="3731" spans="1:9" ht="15.75" customHeight="1" x14ac:dyDescent="0.25">
      <c r="A3731" s="5">
        <v>2016</v>
      </c>
      <c r="B3731" s="5" t="s">
        <v>106</v>
      </c>
      <c r="C3731" s="5" t="s">
        <v>223</v>
      </c>
      <c r="D3731" s="5" t="s">
        <v>1111</v>
      </c>
      <c r="E3731" s="5">
        <v>1.8030222946998801E-2</v>
      </c>
      <c r="F3731" s="5"/>
      <c r="G3731" s="5"/>
      <c r="H3731" s="5"/>
      <c r="I3731" s="5"/>
    </row>
    <row r="3732" spans="1:9" ht="15.75" customHeight="1" x14ac:dyDescent="0.25">
      <c r="A3732" s="5">
        <v>2016</v>
      </c>
      <c r="B3732" s="5" t="s">
        <v>109</v>
      </c>
      <c r="C3732" s="5" t="s">
        <v>223</v>
      </c>
      <c r="D3732" s="5" t="s">
        <v>1111</v>
      </c>
      <c r="E3732" s="5">
        <v>1.34590788801959E-2</v>
      </c>
      <c r="F3732" s="5"/>
      <c r="G3732" s="5"/>
      <c r="H3732" s="5"/>
      <c r="I3732" s="5"/>
    </row>
    <row r="3733" spans="1:9" ht="15.75" customHeight="1" x14ac:dyDescent="0.25">
      <c r="A3733" s="5">
        <v>2016</v>
      </c>
      <c r="B3733" s="5" t="s">
        <v>112</v>
      </c>
      <c r="C3733" s="5" t="s">
        <v>223</v>
      </c>
      <c r="D3733" s="5" t="s">
        <v>1111</v>
      </c>
      <c r="E3733" s="5">
        <v>1.13719385150456E-2</v>
      </c>
      <c r="F3733" s="5"/>
      <c r="G3733" s="5"/>
      <c r="H3733" s="5"/>
      <c r="I3733" s="5"/>
    </row>
    <row r="3734" spans="1:9" ht="15.75" customHeight="1" x14ac:dyDescent="0.25">
      <c r="A3734" s="5">
        <v>2016</v>
      </c>
      <c r="B3734" s="5" t="s">
        <v>114</v>
      </c>
      <c r="C3734" s="5" t="s">
        <v>223</v>
      </c>
      <c r="D3734" s="5" t="s">
        <v>1111</v>
      </c>
      <c r="E3734" s="5">
        <v>8.2740593887943803E-2</v>
      </c>
      <c r="F3734" s="5"/>
      <c r="G3734" s="5"/>
      <c r="H3734" s="5"/>
      <c r="I3734" s="5"/>
    </row>
    <row r="3735" spans="1:9" ht="15.75" customHeight="1" x14ac:dyDescent="0.25">
      <c r="A3735" s="5">
        <v>2016</v>
      </c>
      <c r="B3735" s="5" t="s">
        <v>117</v>
      </c>
      <c r="C3735" s="5" t="s">
        <v>223</v>
      </c>
      <c r="D3735" s="5" t="s">
        <v>1111</v>
      </c>
      <c r="E3735" s="5">
        <v>2.70516481553972E-2</v>
      </c>
      <c r="F3735" s="5"/>
      <c r="G3735" s="5"/>
      <c r="H3735" s="5"/>
      <c r="I3735" s="5"/>
    </row>
    <row r="3736" spans="1:9" ht="15.75" customHeight="1" x14ac:dyDescent="0.25">
      <c r="A3736" s="5">
        <v>2016</v>
      </c>
      <c r="B3736" s="5" t="s">
        <v>122</v>
      </c>
      <c r="C3736" s="5" t="s">
        <v>223</v>
      </c>
      <c r="D3736" s="5" t="s">
        <v>1111</v>
      </c>
      <c r="E3736" s="5">
        <v>2.0442069678378302E-2</v>
      </c>
      <c r="F3736" s="5"/>
      <c r="G3736" s="5"/>
      <c r="H3736" s="5"/>
      <c r="I3736" s="5"/>
    </row>
    <row r="3737" spans="1:9" ht="15.75" customHeight="1" x14ac:dyDescent="0.25">
      <c r="A3737" s="5">
        <v>2016</v>
      </c>
      <c r="B3737" s="5" t="s">
        <v>124</v>
      </c>
      <c r="C3737" s="5" t="s">
        <v>223</v>
      </c>
      <c r="D3737" s="5" t="s">
        <v>1111</v>
      </c>
      <c r="E3737" s="5">
        <v>1.8472184389921799E-3</v>
      </c>
      <c r="F3737" s="5"/>
      <c r="G3737" s="5"/>
      <c r="H3737" s="5"/>
      <c r="I3737" s="5"/>
    </row>
    <row r="3738" spans="1:9" ht="15.75" customHeight="1" x14ac:dyDescent="0.25">
      <c r="A3738" s="5">
        <v>2016</v>
      </c>
      <c r="B3738" s="5" t="s">
        <v>130</v>
      </c>
      <c r="C3738" s="5" t="s">
        <v>223</v>
      </c>
      <c r="D3738" s="5" t="s">
        <v>1111</v>
      </c>
      <c r="E3738" s="5">
        <v>1.30838626347756E-2</v>
      </c>
      <c r="F3738" s="5"/>
      <c r="G3738" s="5"/>
      <c r="H3738" s="5"/>
      <c r="I3738" s="5"/>
    </row>
    <row r="3739" spans="1:9" ht="15.75" customHeight="1" x14ac:dyDescent="0.25">
      <c r="A3739" s="5">
        <v>2016</v>
      </c>
      <c r="B3739" s="5" t="s">
        <v>127</v>
      </c>
      <c r="C3739" s="5" t="s">
        <v>223</v>
      </c>
      <c r="D3739" s="5" t="s">
        <v>1111</v>
      </c>
      <c r="E3739" s="5">
        <v>1.2714058162125799E-2</v>
      </c>
      <c r="F3739" s="5"/>
      <c r="G3739" s="5"/>
      <c r="H3739" s="5"/>
      <c r="I3739" s="5"/>
    </row>
    <row r="3740" spans="1:9" ht="15.75" customHeight="1" x14ac:dyDescent="0.25">
      <c r="A3740" s="5">
        <v>2016</v>
      </c>
      <c r="B3740" s="5" t="s">
        <v>132</v>
      </c>
      <c r="C3740" s="5" t="s">
        <v>223</v>
      </c>
      <c r="D3740" s="5" t="s">
        <v>1111</v>
      </c>
      <c r="E3740" s="5">
        <v>9.5680142582173205E-3</v>
      </c>
      <c r="F3740" s="5"/>
      <c r="G3740" s="5"/>
      <c r="H3740" s="5"/>
      <c r="I3740" s="5"/>
    </row>
    <row r="3741" spans="1:9" ht="15.75" customHeight="1" x14ac:dyDescent="0.25">
      <c r="A3741" s="5">
        <v>2016</v>
      </c>
      <c r="B3741" s="5" t="s">
        <v>3</v>
      </c>
      <c r="C3741" s="5" t="s">
        <v>223</v>
      </c>
      <c r="D3741" s="5" t="s">
        <v>1113</v>
      </c>
      <c r="E3741" s="5">
        <v>1.37191942458838E-2</v>
      </c>
      <c r="F3741" s="5"/>
      <c r="G3741" s="5"/>
      <c r="H3741" s="5"/>
      <c r="I3741" s="5"/>
    </row>
    <row r="3742" spans="1:9" ht="15.75" customHeight="1" x14ac:dyDescent="0.25">
      <c r="A3742" s="5">
        <v>2016</v>
      </c>
      <c r="B3742" s="5" t="s">
        <v>12</v>
      </c>
      <c r="C3742" s="5" t="s">
        <v>223</v>
      </c>
      <c r="D3742" s="5" t="s">
        <v>1113</v>
      </c>
      <c r="E3742" s="5">
        <v>1.5466965714491701E-3</v>
      </c>
      <c r="F3742" s="5"/>
      <c r="G3742" s="5"/>
      <c r="H3742" s="5"/>
      <c r="I3742" s="5"/>
    </row>
    <row r="3743" spans="1:9" ht="15.75" customHeight="1" x14ac:dyDescent="0.25">
      <c r="A3743" s="5">
        <v>2016</v>
      </c>
      <c r="B3743" s="5" t="s">
        <v>8</v>
      </c>
      <c r="C3743" s="5" t="s">
        <v>223</v>
      </c>
      <c r="D3743" s="5" t="s">
        <v>1113</v>
      </c>
      <c r="E3743" s="5">
        <v>1.9291397563906899E-2</v>
      </c>
      <c r="F3743" s="5"/>
      <c r="G3743" s="5"/>
      <c r="H3743" s="5"/>
      <c r="I3743" s="5"/>
    </row>
    <row r="3744" spans="1:9" ht="15.75" customHeight="1" x14ac:dyDescent="0.25">
      <c r="A3744" s="5">
        <v>2016</v>
      </c>
      <c r="B3744" s="5" t="s">
        <v>15</v>
      </c>
      <c r="C3744" s="5" t="s">
        <v>223</v>
      </c>
      <c r="D3744" s="5" t="s">
        <v>1113</v>
      </c>
      <c r="E3744" s="40">
        <v>3.7081431441469302E-5</v>
      </c>
      <c r="F3744" s="5"/>
      <c r="G3744" s="5"/>
      <c r="H3744" s="5"/>
      <c r="I3744" s="5"/>
    </row>
    <row r="3745" spans="1:9" ht="15.75" customHeight="1" x14ac:dyDescent="0.25">
      <c r="A3745" s="5">
        <v>2016</v>
      </c>
      <c r="B3745" s="5" t="s">
        <v>17</v>
      </c>
      <c r="C3745" s="5" t="s">
        <v>223</v>
      </c>
      <c r="D3745" s="5" t="s">
        <v>1113</v>
      </c>
      <c r="E3745" s="40">
        <v>7.0321092958822402E-6</v>
      </c>
      <c r="F3745" s="5"/>
      <c r="G3745" s="5"/>
      <c r="H3745" s="5"/>
      <c r="I3745" s="5"/>
    </row>
    <row r="3746" spans="1:9" ht="15.75" customHeight="1" x14ac:dyDescent="0.25">
      <c r="A3746" s="5">
        <v>2016</v>
      </c>
      <c r="B3746" s="5" t="s">
        <v>23</v>
      </c>
      <c r="C3746" s="5" t="s">
        <v>223</v>
      </c>
      <c r="D3746" s="5" t="s">
        <v>1113</v>
      </c>
      <c r="E3746" s="40">
        <v>1.9876983520427201E-6</v>
      </c>
      <c r="F3746" s="5"/>
      <c r="G3746" s="5"/>
      <c r="H3746" s="5"/>
      <c r="I3746" s="5"/>
    </row>
    <row r="3747" spans="1:9" ht="15.75" customHeight="1" x14ac:dyDescent="0.25">
      <c r="A3747" s="5">
        <v>2016</v>
      </c>
      <c r="B3747" s="5" t="s">
        <v>26</v>
      </c>
      <c r="C3747" s="5" t="s">
        <v>223</v>
      </c>
      <c r="D3747" s="5" t="s">
        <v>1113</v>
      </c>
      <c r="E3747" s="5">
        <v>0.40018252415942901</v>
      </c>
      <c r="F3747" s="5"/>
      <c r="G3747" s="5"/>
      <c r="H3747" s="5"/>
      <c r="I3747" s="5"/>
    </row>
    <row r="3748" spans="1:9" ht="15.75" customHeight="1" x14ac:dyDescent="0.25">
      <c r="A3748" s="5">
        <v>2016</v>
      </c>
      <c r="B3748" s="5" t="s">
        <v>28</v>
      </c>
      <c r="C3748" s="5" t="s">
        <v>223</v>
      </c>
      <c r="D3748" s="5" t="s">
        <v>1113</v>
      </c>
      <c r="E3748" s="5">
        <v>3.7185793956625302E-2</v>
      </c>
      <c r="F3748" s="5"/>
      <c r="G3748" s="5"/>
      <c r="H3748" s="5"/>
      <c r="I3748" s="5"/>
    </row>
    <row r="3749" spans="1:9" ht="15.75" customHeight="1" x14ac:dyDescent="0.25">
      <c r="A3749" s="5">
        <v>2016</v>
      </c>
      <c r="B3749" s="5" t="s">
        <v>42</v>
      </c>
      <c r="C3749" s="5" t="s">
        <v>223</v>
      </c>
      <c r="D3749" s="5" t="s">
        <v>1113</v>
      </c>
      <c r="E3749" s="5">
        <v>4.24343532135628E-2</v>
      </c>
      <c r="F3749" s="5"/>
      <c r="G3749" s="5"/>
      <c r="H3749" s="5"/>
      <c r="I3749" s="5"/>
    </row>
    <row r="3750" spans="1:9" ht="15.75" customHeight="1" x14ac:dyDescent="0.25">
      <c r="A3750" s="5">
        <v>2016</v>
      </c>
      <c r="B3750" s="5" t="s">
        <v>34</v>
      </c>
      <c r="C3750" s="5" t="s">
        <v>223</v>
      </c>
      <c r="D3750" s="5" t="s">
        <v>1113</v>
      </c>
      <c r="E3750" s="40">
        <v>1.8757859238184699E-5</v>
      </c>
      <c r="F3750" s="5"/>
      <c r="G3750" s="5"/>
      <c r="H3750" s="5"/>
      <c r="I3750" s="5"/>
    </row>
    <row r="3751" spans="1:9" ht="15.75" customHeight="1" x14ac:dyDescent="0.25">
      <c r="A3751" s="5">
        <v>2016</v>
      </c>
      <c r="B3751" s="5" t="s">
        <v>36</v>
      </c>
      <c r="C3751" s="5" t="s">
        <v>223</v>
      </c>
      <c r="D3751" s="5" t="s">
        <v>1113</v>
      </c>
      <c r="E3751" s="5">
        <v>2.8612667227442502E-3</v>
      </c>
      <c r="F3751" s="5"/>
      <c r="G3751" s="5"/>
      <c r="H3751" s="5"/>
      <c r="I3751" s="5"/>
    </row>
    <row r="3752" spans="1:9" ht="15.75" customHeight="1" x14ac:dyDescent="0.25">
      <c r="A3752" s="5">
        <v>2016</v>
      </c>
      <c r="B3752" s="5" t="s">
        <v>39</v>
      </c>
      <c r="C3752" s="5" t="s">
        <v>223</v>
      </c>
      <c r="D3752" s="5" t="s">
        <v>1113</v>
      </c>
      <c r="E3752" s="5">
        <v>1.6529632682197299E-4</v>
      </c>
      <c r="F3752" s="5"/>
      <c r="G3752" s="5"/>
      <c r="H3752" s="5"/>
      <c r="I3752" s="5"/>
    </row>
    <row r="3753" spans="1:9" ht="15.75" customHeight="1" x14ac:dyDescent="0.25">
      <c r="A3753" s="5">
        <v>2016</v>
      </c>
      <c r="B3753" s="5" t="s">
        <v>45</v>
      </c>
      <c r="C3753" s="5" t="s">
        <v>223</v>
      </c>
      <c r="D3753" s="5" t="s">
        <v>1113</v>
      </c>
      <c r="E3753" s="5">
        <v>3.9638112622621097E-2</v>
      </c>
      <c r="F3753" s="5"/>
      <c r="G3753" s="5"/>
      <c r="H3753" s="5"/>
      <c r="I3753" s="5"/>
    </row>
    <row r="3754" spans="1:9" ht="15.75" customHeight="1" x14ac:dyDescent="0.25">
      <c r="A3754" s="5">
        <v>2016</v>
      </c>
      <c r="B3754" s="5" t="s">
        <v>47</v>
      </c>
      <c r="C3754" s="5" t="s">
        <v>223</v>
      </c>
      <c r="D3754" s="5" t="s">
        <v>1113</v>
      </c>
      <c r="E3754" s="5">
        <v>1.3461227747153199E-4</v>
      </c>
      <c r="F3754" s="5"/>
      <c r="G3754" s="5"/>
      <c r="H3754" s="5"/>
      <c r="I3754" s="5"/>
    </row>
    <row r="3755" spans="1:9" ht="15.75" customHeight="1" x14ac:dyDescent="0.25">
      <c r="A3755" s="5">
        <v>2016</v>
      </c>
      <c r="B3755" s="5" t="s">
        <v>50</v>
      </c>
      <c r="C3755" s="5" t="s">
        <v>223</v>
      </c>
      <c r="D3755" s="5" t="s">
        <v>1113</v>
      </c>
      <c r="E3755" s="5">
        <v>0.118683063318431</v>
      </c>
      <c r="F3755" s="5"/>
      <c r="G3755" s="5"/>
      <c r="H3755" s="5"/>
      <c r="I3755" s="5"/>
    </row>
    <row r="3756" spans="1:9" ht="15.75" customHeight="1" x14ac:dyDescent="0.25">
      <c r="A3756" s="5">
        <v>2016</v>
      </c>
      <c r="B3756" s="5" t="s">
        <v>57</v>
      </c>
      <c r="C3756" s="5" t="s">
        <v>223</v>
      </c>
      <c r="D3756" s="5" t="s">
        <v>1113</v>
      </c>
      <c r="E3756" s="40">
        <v>4.0923201365585496E-6</v>
      </c>
      <c r="F3756" s="5"/>
      <c r="G3756" s="5"/>
      <c r="H3756" s="5"/>
      <c r="I3756" s="5"/>
    </row>
    <row r="3757" spans="1:9" ht="15.75" customHeight="1" x14ac:dyDescent="0.25">
      <c r="A3757" s="5">
        <v>2016</v>
      </c>
      <c r="B3757" s="5" t="s">
        <v>54</v>
      </c>
      <c r="C3757" s="5" t="s">
        <v>223</v>
      </c>
      <c r="D3757" s="5" t="s">
        <v>1113</v>
      </c>
      <c r="E3757" s="40">
        <v>2.9898992018121601E-6</v>
      </c>
      <c r="F3757" s="5"/>
      <c r="G3757" s="5"/>
      <c r="H3757" s="5"/>
      <c r="I3757" s="5"/>
    </row>
    <row r="3758" spans="1:9" ht="15.75" customHeight="1" x14ac:dyDescent="0.25">
      <c r="A3758" s="5">
        <v>2016</v>
      </c>
      <c r="B3758" s="5" t="s">
        <v>60</v>
      </c>
      <c r="C3758" s="5" t="s">
        <v>223</v>
      </c>
      <c r="D3758" s="5" t="s">
        <v>1113</v>
      </c>
      <c r="E3758" s="40">
        <v>2.96985518481677E-5</v>
      </c>
      <c r="F3758" s="5"/>
      <c r="G3758" s="5"/>
      <c r="H3758" s="5"/>
      <c r="I3758" s="5"/>
    </row>
    <row r="3759" spans="1:9" ht="15.75" customHeight="1" x14ac:dyDescent="0.25">
      <c r="A3759" s="5">
        <v>2016</v>
      </c>
      <c r="B3759" s="5" t="s">
        <v>62</v>
      </c>
      <c r="C3759" s="5" t="s">
        <v>223</v>
      </c>
      <c r="D3759" s="5" t="s">
        <v>1113</v>
      </c>
      <c r="E3759" s="40">
        <v>5.73091852593159E-5</v>
      </c>
      <c r="F3759" s="5"/>
      <c r="G3759" s="5"/>
      <c r="H3759" s="5"/>
      <c r="I3759" s="5"/>
    </row>
    <row r="3760" spans="1:9" ht="15.75" customHeight="1" x14ac:dyDescent="0.25">
      <c r="A3760" s="5">
        <v>2016</v>
      </c>
      <c r="B3760" s="5" t="s">
        <v>66</v>
      </c>
      <c r="C3760" s="5" t="s">
        <v>223</v>
      </c>
      <c r="D3760" s="5" t="s">
        <v>1113</v>
      </c>
      <c r="E3760" s="5">
        <v>2.6957732964218301E-2</v>
      </c>
      <c r="F3760" s="5"/>
      <c r="G3760" s="5"/>
      <c r="H3760" s="5"/>
      <c r="I3760" s="5"/>
    </row>
    <row r="3761" spans="1:9" ht="15.75" customHeight="1" x14ac:dyDescent="0.25">
      <c r="A3761" s="5">
        <v>2016</v>
      </c>
      <c r="B3761" s="5" t="s">
        <v>64</v>
      </c>
      <c r="C3761" s="5" t="s">
        <v>223</v>
      </c>
      <c r="D3761" s="5" t="s">
        <v>1113</v>
      </c>
      <c r="E3761" s="5">
        <v>8.8288766937006394E-2</v>
      </c>
      <c r="F3761" s="5"/>
      <c r="G3761" s="5"/>
      <c r="H3761" s="5"/>
      <c r="I3761" s="5"/>
    </row>
    <row r="3762" spans="1:9" ht="15.75" customHeight="1" x14ac:dyDescent="0.25">
      <c r="A3762" s="5">
        <v>2016</v>
      </c>
      <c r="B3762" s="5" t="s">
        <v>87</v>
      </c>
      <c r="C3762" s="5" t="s">
        <v>223</v>
      </c>
      <c r="D3762" s="5" t="s">
        <v>1113</v>
      </c>
      <c r="E3762" s="40">
        <v>1.25943240121026E-5</v>
      </c>
      <c r="F3762" s="5"/>
      <c r="G3762" s="5"/>
      <c r="H3762" s="5"/>
      <c r="I3762" s="5"/>
    </row>
    <row r="3763" spans="1:9" ht="15.75" customHeight="1" x14ac:dyDescent="0.25">
      <c r="A3763" s="5">
        <v>2016</v>
      </c>
      <c r="B3763" s="5" t="s">
        <v>90</v>
      </c>
      <c r="C3763" s="5" t="s">
        <v>223</v>
      </c>
      <c r="D3763" s="5" t="s">
        <v>1113</v>
      </c>
      <c r="E3763" s="40">
        <v>1.5717849993883999E-5</v>
      </c>
      <c r="F3763" s="5"/>
      <c r="G3763" s="5"/>
      <c r="H3763" s="5"/>
      <c r="I3763" s="5"/>
    </row>
    <row r="3764" spans="1:9" ht="15.75" customHeight="1" x14ac:dyDescent="0.25">
      <c r="A3764" s="5">
        <v>2016</v>
      </c>
      <c r="B3764" s="5" t="s">
        <v>72</v>
      </c>
      <c r="C3764" s="5" t="s">
        <v>223</v>
      </c>
      <c r="D3764" s="5" t="s">
        <v>1113</v>
      </c>
      <c r="E3764" s="5">
        <v>1.64377642709684E-4</v>
      </c>
      <c r="F3764" s="5"/>
      <c r="G3764" s="5"/>
      <c r="H3764" s="5"/>
      <c r="I3764" s="5"/>
    </row>
    <row r="3765" spans="1:9" ht="15.75" customHeight="1" x14ac:dyDescent="0.25">
      <c r="A3765" s="5">
        <v>2016</v>
      </c>
      <c r="B3765" s="5" t="s">
        <v>79</v>
      </c>
      <c r="C3765" s="5" t="s">
        <v>223</v>
      </c>
      <c r="D3765" s="5" t="s">
        <v>1113</v>
      </c>
      <c r="E3765" s="40">
        <v>1.6536314021195701E-6</v>
      </c>
      <c r="F3765" s="5"/>
      <c r="G3765" s="5"/>
      <c r="H3765" s="5"/>
      <c r="I3765" s="5"/>
    </row>
    <row r="3766" spans="1:9" ht="15.75" customHeight="1" x14ac:dyDescent="0.25">
      <c r="A3766" s="5">
        <v>2016</v>
      </c>
      <c r="B3766" s="5" t="s">
        <v>82</v>
      </c>
      <c r="C3766" s="5" t="s">
        <v>223</v>
      </c>
      <c r="D3766" s="5" t="s">
        <v>1113</v>
      </c>
      <c r="E3766" s="40">
        <v>9.5209080728096905E-7</v>
      </c>
      <c r="F3766" s="5"/>
      <c r="G3766" s="5"/>
      <c r="H3766" s="5"/>
      <c r="I3766" s="5"/>
    </row>
    <row r="3767" spans="1:9" ht="15.75" customHeight="1" x14ac:dyDescent="0.25">
      <c r="A3767" s="5">
        <v>2016</v>
      </c>
      <c r="B3767" s="5" t="s">
        <v>74</v>
      </c>
      <c r="C3767" s="5" t="s">
        <v>223</v>
      </c>
      <c r="D3767" s="5" t="s">
        <v>1113</v>
      </c>
      <c r="E3767" s="40">
        <v>9.0198076479249705E-7</v>
      </c>
      <c r="F3767" s="5"/>
      <c r="G3767" s="5"/>
      <c r="H3767" s="5"/>
      <c r="I3767" s="5"/>
    </row>
    <row r="3768" spans="1:9" ht="15.75" customHeight="1" x14ac:dyDescent="0.25">
      <c r="A3768" s="5">
        <v>2016</v>
      </c>
      <c r="B3768" s="5" t="s">
        <v>85</v>
      </c>
      <c r="C3768" s="5" t="s">
        <v>223</v>
      </c>
      <c r="D3768" s="5" t="s">
        <v>1113</v>
      </c>
      <c r="E3768" s="40">
        <v>1.3195644521964301E-5</v>
      </c>
      <c r="F3768" s="5"/>
      <c r="G3768" s="5"/>
      <c r="H3768" s="5"/>
      <c r="I3768" s="5"/>
    </row>
    <row r="3769" spans="1:9" ht="15.75" customHeight="1" x14ac:dyDescent="0.25">
      <c r="A3769" s="5">
        <v>2016</v>
      </c>
      <c r="B3769" s="5" t="s">
        <v>93</v>
      </c>
      <c r="C3769" s="5" t="s">
        <v>223</v>
      </c>
      <c r="D3769" s="5" t="s">
        <v>1113</v>
      </c>
      <c r="E3769" s="5">
        <v>1.66976516546611E-2</v>
      </c>
      <c r="F3769" s="5"/>
      <c r="G3769" s="5"/>
      <c r="H3769" s="5"/>
      <c r="I3769" s="5"/>
    </row>
    <row r="3770" spans="1:9" ht="15.75" customHeight="1" x14ac:dyDescent="0.25">
      <c r="A3770" s="5">
        <v>2016</v>
      </c>
      <c r="B3770" s="5" t="s">
        <v>95</v>
      </c>
      <c r="C3770" s="5" t="s">
        <v>223</v>
      </c>
      <c r="D3770" s="5" t="s">
        <v>1113</v>
      </c>
      <c r="E3770" s="5">
        <v>9.5195500906582506E-2</v>
      </c>
      <c r="F3770" s="5"/>
      <c r="G3770" s="5"/>
      <c r="H3770" s="5"/>
      <c r="I3770" s="5"/>
    </row>
    <row r="3771" spans="1:9" ht="15.75" customHeight="1" x14ac:dyDescent="0.25">
      <c r="A3771" s="5">
        <v>2016</v>
      </c>
      <c r="B3771" s="5" t="s">
        <v>98</v>
      </c>
      <c r="C3771" s="5" t="s">
        <v>223</v>
      </c>
      <c r="D3771" s="5" t="s">
        <v>1113</v>
      </c>
      <c r="E3771" s="40">
        <v>4.4714861247213201E-5</v>
      </c>
      <c r="F3771" s="5"/>
      <c r="G3771" s="5"/>
      <c r="H3771" s="5"/>
      <c r="I3771" s="5"/>
    </row>
    <row r="3772" spans="1:9" ht="15.75" customHeight="1" x14ac:dyDescent="0.25">
      <c r="A3772" s="5">
        <v>2016</v>
      </c>
      <c r="B3772" s="5" t="s">
        <v>101</v>
      </c>
      <c r="C3772" s="5" t="s">
        <v>223</v>
      </c>
      <c r="D3772" s="5" t="s">
        <v>1113</v>
      </c>
      <c r="E3772" s="40">
        <v>1.7688844998430599E-5</v>
      </c>
      <c r="F3772" s="5"/>
      <c r="G3772" s="5"/>
      <c r="H3772" s="5"/>
      <c r="I3772" s="5"/>
    </row>
    <row r="3773" spans="1:9" ht="15.75" customHeight="1" x14ac:dyDescent="0.25">
      <c r="A3773" s="5">
        <v>2016</v>
      </c>
      <c r="B3773" s="5" t="s">
        <v>104</v>
      </c>
      <c r="C3773" s="5" t="s">
        <v>223</v>
      </c>
      <c r="D3773" s="5" t="s">
        <v>1113</v>
      </c>
      <c r="E3773" s="40">
        <v>3.09011928678911E-6</v>
      </c>
      <c r="F3773" s="5"/>
      <c r="G3773" s="5"/>
      <c r="H3773" s="5"/>
      <c r="I3773" s="5"/>
    </row>
    <row r="3774" spans="1:9" ht="15.75" customHeight="1" x14ac:dyDescent="0.25">
      <c r="A3774" s="5">
        <v>2016</v>
      </c>
      <c r="B3774" s="5" t="s">
        <v>106</v>
      </c>
      <c r="C3774" s="5" t="s">
        <v>223</v>
      </c>
      <c r="D3774" s="5" t="s">
        <v>1113</v>
      </c>
      <c r="E3774" s="5">
        <v>3.6772419512790401E-4</v>
      </c>
      <c r="F3774" s="5"/>
      <c r="G3774" s="5"/>
      <c r="H3774" s="5"/>
      <c r="I3774" s="5"/>
    </row>
    <row r="3775" spans="1:9" ht="15.75" customHeight="1" x14ac:dyDescent="0.25">
      <c r="A3775" s="5">
        <v>2016</v>
      </c>
      <c r="B3775" s="5" t="s">
        <v>109</v>
      </c>
      <c r="C3775" s="5" t="s">
        <v>223</v>
      </c>
      <c r="D3775" s="5" t="s">
        <v>1113</v>
      </c>
      <c r="E3775" s="5">
        <v>1.4319779808455701E-4</v>
      </c>
      <c r="F3775" s="5"/>
      <c r="G3775" s="5"/>
      <c r="H3775" s="5"/>
      <c r="I3775" s="5"/>
    </row>
    <row r="3776" spans="1:9" ht="15.75" customHeight="1" x14ac:dyDescent="0.25">
      <c r="A3776" s="5">
        <v>2016</v>
      </c>
      <c r="B3776" s="5" t="s">
        <v>112</v>
      </c>
      <c r="C3776" s="5" t="s">
        <v>223</v>
      </c>
      <c r="D3776" s="5" t="s">
        <v>1113</v>
      </c>
      <c r="E3776" s="5">
        <v>1.01254022186956E-3</v>
      </c>
      <c r="F3776" s="5"/>
      <c r="G3776" s="5"/>
      <c r="H3776" s="5"/>
      <c r="I3776" s="5"/>
    </row>
    <row r="3777" spans="1:9" ht="15.75" customHeight="1" x14ac:dyDescent="0.25">
      <c r="A3777" s="5">
        <v>2016</v>
      </c>
      <c r="B3777" s="5" t="s">
        <v>114</v>
      </c>
      <c r="C3777" s="5" t="s">
        <v>223</v>
      </c>
      <c r="D3777" s="5" t="s">
        <v>1113</v>
      </c>
      <c r="E3777" s="5">
        <v>8.1116249302071494E-2</v>
      </c>
      <c r="F3777" s="5"/>
      <c r="G3777" s="5"/>
      <c r="H3777" s="5"/>
      <c r="I3777" s="5"/>
    </row>
    <row r="3778" spans="1:9" ht="15.75" customHeight="1" x14ac:dyDescent="0.25">
      <c r="A3778" s="5">
        <v>2016</v>
      </c>
      <c r="B3778" s="5" t="s">
        <v>117</v>
      </c>
      <c r="C3778" s="5" t="s">
        <v>223</v>
      </c>
      <c r="D3778" s="5" t="s">
        <v>1113</v>
      </c>
      <c r="E3778" s="5">
        <v>2.31515077635739E-3</v>
      </c>
      <c r="F3778" s="5"/>
      <c r="G3778" s="5"/>
      <c r="H3778" s="5"/>
      <c r="I3778" s="5"/>
    </row>
    <row r="3779" spans="1:9" ht="15.75" customHeight="1" x14ac:dyDescent="0.25">
      <c r="A3779" s="5">
        <v>2016</v>
      </c>
      <c r="B3779" s="5" t="s">
        <v>122</v>
      </c>
      <c r="C3779" s="5" t="s">
        <v>223</v>
      </c>
      <c r="D3779" s="5" t="s">
        <v>1113</v>
      </c>
      <c r="E3779" s="5">
        <v>1.19829814937432E-4</v>
      </c>
      <c r="F3779" s="5"/>
      <c r="G3779" s="5"/>
      <c r="H3779" s="5"/>
      <c r="I3779" s="5"/>
    </row>
    <row r="3780" spans="1:9" ht="15.75" customHeight="1" x14ac:dyDescent="0.25">
      <c r="A3780" s="5">
        <v>2016</v>
      </c>
      <c r="B3780" s="5" t="s">
        <v>124</v>
      </c>
      <c r="C3780" s="5" t="s">
        <v>223</v>
      </c>
      <c r="D3780" s="5" t="s">
        <v>1113</v>
      </c>
      <c r="E3780" s="5">
        <v>7.9552532019523704E-3</v>
      </c>
      <c r="F3780" s="5"/>
      <c r="G3780" s="5"/>
      <c r="H3780" s="5"/>
      <c r="I3780" s="5"/>
    </row>
    <row r="3781" spans="1:9" ht="15.75" customHeight="1" x14ac:dyDescent="0.25">
      <c r="A3781" s="5">
        <v>2016</v>
      </c>
      <c r="B3781" s="5" t="s">
        <v>130</v>
      </c>
      <c r="C3781" s="5" t="s">
        <v>223</v>
      </c>
      <c r="D3781" s="5" t="s">
        <v>1113</v>
      </c>
      <c r="E3781" s="40">
        <v>2.5455901584143801E-5</v>
      </c>
      <c r="F3781" s="5"/>
      <c r="G3781" s="5"/>
      <c r="H3781" s="5"/>
      <c r="I3781" s="5"/>
    </row>
    <row r="3782" spans="1:9" ht="15.75" customHeight="1" x14ac:dyDescent="0.25">
      <c r="A3782" s="5">
        <v>2016</v>
      </c>
      <c r="B3782" s="5" t="s">
        <v>127</v>
      </c>
      <c r="C3782" s="5" t="s">
        <v>223</v>
      </c>
      <c r="D3782" s="5" t="s">
        <v>1113</v>
      </c>
      <c r="E3782" s="5">
        <v>1.9026783132872801E-4</v>
      </c>
      <c r="F3782" s="5"/>
      <c r="G3782" s="5"/>
      <c r="H3782" s="5"/>
      <c r="I3782" s="5"/>
    </row>
    <row r="3783" spans="1:9" ht="15.75" customHeight="1" x14ac:dyDescent="0.25">
      <c r="A3783" s="5">
        <v>2016</v>
      </c>
      <c r="B3783" s="5" t="s">
        <v>132</v>
      </c>
      <c r="C3783" s="5" t="s">
        <v>223</v>
      </c>
      <c r="D3783" s="5" t="s">
        <v>1113</v>
      </c>
      <c r="E3783" s="5">
        <v>3.33853147075196E-3</v>
      </c>
      <c r="F3783" s="5"/>
      <c r="G3783" s="5"/>
      <c r="H3783" s="5"/>
      <c r="I3783" s="5"/>
    </row>
    <row r="3784" spans="1:9" ht="15.75" customHeight="1" x14ac:dyDescent="0.25">
      <c r="A3784" s="5">
        <v>2016</v>
      </c>
      <c r="B3784" s="5" t="s">
        <v>3</v>
      </c>
      <c r="C3784" s="5" t="s">
        <v>223</v>
      </c>
      <c r="D3784" s="5" t="s">
        <v>1115</v>
      </c>
      <c r="E3784" s="5">
        <v>8.3570249767706301E-2</v>
      </c>
      <c r="F3784" s="5"/>
      <c r="G3784" s="5"/>
      <c r="H3784" s="5"/>
      <c r="I3784" s="5"/>
    </row>
    <row r="3785" spans="1:9" ht="15.75" customHeight="1" x14ac:dyDescent="0.25">
      <c r="A3785" s="5">
        <v>2016</v>
      </c>
      <c r="B3785" s="5" t="s">
        <v>12</v>
      </c>
      <c r="C3785" s="5" t="s">
        <v>223</v>
      </c>
      <c r="D3785" s="5" t="s">
        <v>1115</v>
      </c>
      <c r="E3785" s="5">
        <v>1.08865990819199E-2</v>
      </c>
      <c r="F3785" s="5"/>
      <c r="G3785" s="5"/>
      <c r="H3785" s="5"/>
      <c r="I3785" s="5"/>
    </row>
    <row r="3786" spans="1:9" ht="15.75" customHeight="1" x14ac:dyDescent="0.25">
      <c r="A3786" s="5">
        <v>2016</v>
      </c>
      <c r="B3786" s="5" t="s">
        <v>8</v>
      </c>
      <c r="C3786" s="5" t="s">
        <v>223</v>
      </c>
      <c r="D3786" s="5" t="s">
        <v>1115</v>
      </c>
      <c r="E3786" s="40">
        <v>2.7736558170496599E-5</v>
      </c>
      <c r="F3786" s="5"/>
      <c r="G3786" s="5"/>
      <c r="H3786" s="5"/>
      <c r="I3786" s="5"/>
    </row>
    <row r="3787" spans="1:9" ht="15.75" customHeight="1" x14ac:dyDescent="0.25">
      <c r="A3787" s="5">
        <v>2016</v>
      </c>
      <c r="B3787" s="5" t="s">
        <v>15</v>
      </c>
      <c r="C3787" s="5" t="s">
        <v>223</v>
      </c>
      <c r="D3787" s="5" t="s">
        <v>1115</v>
      </c>
      <c r="E3787" s="5">
        <v>1.8874727835022899E-2</v>
      </c>
      <c r="F3787" s="5"/>
      <c r="G3787" s="5"/>
      <c r="H3787" s="5"/>
      <c r="I3787" s="5"/>
    </row>
    <row r="3788" spans="1:9" ht="15.75" customHeight="1" x14ac:dyDescent="0.25">
      <c r="A3788" s="5">
        <v>2016</v>
      </c>
      <c r="B3788" s="5" t="s">
        <v>17</v>
      </c>
      <c r="C3788" s="5" t="s">
        <v>223</v>
      </c>
      <c r="D3788" s="5" t="s">
        <v>1115</v>
      </c>
      <c r="E3788" s="5">
        <v>3.2035724686923601E-3</v>
      </c>
      <c r="F3788" s="5"/>
      <c r="G3788" s="5"/>
      <c r="H3788" s="5"/>
      <c r="I3788" s="5"/>
    </row>
    <row r="3789" spans="1:9" ht="15.75" customHeight="1" x14ac:dyDescent="0.25">
      <c r="A3789" s="5">
        <v>2016</v>
      </c>
      <c r="B3789" s="5" t="s">
        <v>26</v>
      </c>
      <c r="C3789" s="5" t="s">
        <v>223</v>
      </c>
      <c r="D3789" s="5" t="s">
        <v>1115</v>
      </c>
      <c r="E3789" s="5">
        <v>1.2065402804166E-3</v>
      </c>
      <c r="F3789" s="5"/>
      <c r="G3789" s="5"/>
      <c r="H3789" s="5"/>
      <c r="I3789" s="5"/>
    </row>
    <row r="3790" spans="1:9" ht="15.75" customHeight="1" x14ac:dyDescent="0.25">
      <c r="A3790" s="5">
        <v>2016</v>
      </c>
      <c r="B3790" s="5" t="s">
        <v>28</v>
      </c>
      <c r="C3790" s="5" t="s">
        <v>223</v>
      </c>
      <c r="D3790" s="5" t="s">
        <v>1115</v>
      </c>
      <c r="E3790" s="5">
        <v>1.45616930395107E-3</v>
      </c>
      <c r="F3790" s="5"/>
      <c r="G3790" s="5"/>
      <c r="H3790" s="5"/>
      <c r="I3790" s="5"/>
    </row>
    <row r="3791" spans="1:9" ht="15.75" customHeight="1" x14ac:dyDescent="0.25">
      <c r="A3791" s="5">
        <v>2016</v>
      </c>
      <c r="B3791" s="5" t="s">
        <v>42</v>
      </c>
      <c r="C3791" s="5" t="s">
        <v>223</v>
      </c>
      <c r="D3791" s="5" t="s">
        <v>1115</v>
      </c>
      <c r="E3791" s="5">
        <v>5.4641019595878301E-3</v>
      </c>
      <c r="F3791" s="5"/>
      <c r="G3791" s="5"/>
      <c r="H3791" s="5"/>
      <c r="I3791" s="5"/>
    </row>
    <row r="3792" spans="1:9" ht="15.75" customHeight="1" x14ac:dyDescent="0.25">
      <c r="A3792" s="5">
        <v>2016</v>
      </c>
      <c r="B3792" s="5" t="s">
        <v>36</v>
      </c>
      <c r="C3792" s="5" t="s">
        <v>223</v>
      </c>
      <c r="D3792" s="5" t="s">
        <v>1115</v>
      </c>
      <c r="E3792" s="5">
        <v>2.1523569140305301E-2</v>
      </c>
      <c r="F3792" s="5"/>
      <c r="G3792" s="5"/>
      <c r="H3792" s="5"/>
      <c r="I3792" s="5"/>
    </row>
    <row r="3793" spans="1:9" ht="15.75" customHeight="1" x14ac:dyDescent="0.25">
      <c r="A3793" s="5">
        <v>2016</v>
      </c>
      <c r="B3793" s="5" t="s">
        <v>39</v>
      </c>
      <c r="C3793" s="5" t="s">
        <v>223</v>
      </c>
      <c r="D3793" s="5" t="s">
        <v>1115</v>
      </c>
      <c r="E3793" s="5">
        <v>0.30175988461591802</v>
      </c>
      <c r="F3793" s="5"/>
      <c r="G3793" s="5"/>
      <c r="H3793" s="5"/>
      <c r="I3793" s="5"/>
    </row>
    <row r="3794" spans="1:9" ht="15.75" customHeight="1" x14ac:dyDescent="0.25">
      <c r="A3794" s="5">
        <v>2016</v>
      </c>
      <c r="B3794" s="5" t="s">
        <v>45</v>
      </c>
      <c r="C3794" s="5" t="s">
        <v>223</v>
      </c>
      <c r="D3794" s="5" t="s">
        <v>1115</v>
      </c>
      <c r="E3794" s="5">
        <v>4.5765320981319398E-4</v>
      </c>
      <c r="F3794" s="5"/>
      <c r="G3794" s="5"/>
      <c r="H3794" s="5"/>
      <c r="I3794" s="5"/>
    </row>
    <row r="3795" spans="1:9" ht="15.75" customHeight="1" x14ac:dyDescent="0.25">
      <c r="A3795" s="5">
        <v>2016</v>
      </c>
      <c r="B3795" s="5" t="s">
        <v>47</v>
      </c>
      <c r="C3795" s="5" t="s">
        <v>223</v>
      </c>
      <c r="D3795" s="5" t="s">
        <v>1115</v>
      </c>
      <c r="E3795" s="5">
        <v>1.09143356400904E-2</v>
      </c>
      <c r="F3795" s="5"/>
      <c r="G3795" s="5"/>
      <c r="H3795" s="5"/>
      <c r="I3795" s="5"/>
    </row>
    <row r="3796" spans="1:9" ht="15.75" customHeight="1" x14ac:dyDescent="0.25">
      <c r="A3796" s="5">
        <v>2016</v>
      </c>
      <c r="B3796" s="5" t="s">
        <v>50</v>
      </c>
      <c r="C3796" s="5" t="s">
        <v>223</v>
      </c>
      <c r="D3796" s="5" t="s">
        <v>1115</v>
      </c>
      <c r="E3796" s="5">
        <v>4.8081323588555797E-2</v>
      </c>
      <c r="F3796" s="5"/>
      <c r="G3796" s="5"/>
      <c r="H3796" s="5"/>
      <c r="I3796" s="5"/>
    </row>
    <row r="3797" spans="1:9" ht="15.75" customHeight="1" x14ac:dyDescent="0.25">
      <c r="A3797" s="5">
        <v>2016</v>
      </c>
      <c r="B3797" s="5" t="s">
        <v>57</v>
      </c>
      <c r="C3797" s="5" t="s">
        <v>223</v>
      </c>
      <c r="D3797" s="5" t="s">
        <v>1115</v>
      </c>
      <c r="E3797" s="5">
        <v>1.3313547921838299E-3</v>
      </c>
      <c r="F3797" s="5"/>
      <c r="G3797" s="5"/>
      <c r="H3797" s="5"/>
      <c r="I3797" s="5"/>
    </row>
    <row r="3798" spans="1:9" ht="15.75" customHeight="1" x14ac:dyDescent="0.25">
      <c r="A3798" s="5">
        <v>2016</v>
      </c>
      <c r="B3798" s="5" t="s">
        <v>60</v>
      </c>
      <c r="C3798" s="5" t="s">
        <v>223</v>
      </c>
      <c r="D3798" s="5" t="s">
        <v>1115</v>
      </c>
      <c r="E3798" s="5">
        <v>7.9257214972194096E-2</v>
      </c>
      <c r="F3798" s="5"/>
      <c r="G3798" s="5"/>
      <c r="H3798" s="5"/>
      <c r="I3798" s="5"/>
    </row>
    <row r="3799" spans="1:9" ht="15.75" customHeight="1" x14ac:dyDescent="0.25">
      <c r="A3799" s="5">
        <v>2016</v>
      </c>
      <c r="B3799" s="5" t="s">
        <v>62</v>
      </c>
      <c r="C3799" s="5" t="s">
        <v>223</v>
      </c>
      <c r="D3799" s="5" t="s">
        <v>1115</v>
      </c>
      <c r="E3799" s="5">
        <v>9.9851609413787791E-4</v>
      </c>
      <c r="F3799" s="5"/>
      <c r="G3799" s="5"/>
      <c r="H3799" s="5"/>
      <c r="I3799" s="5"/>
    </row>
    <row r="3800" spans="1:9" ht="15.75" customHeight="1" x14ac:dyDescent="0.25">
      <c r="A3800" s="5">
        <v>2016</v>
      </c>
      <c r="B3800" s="5" t="s">
        <v>66</v>
      </c>
      <c r="C3800" s="5" t="s">
        <v>223</v>
      </c>
      <c r="D3800" s="5" t="s">
        <v>1115</v>
      </c>
      <c r="E3800" s="5">
        <v>1.6641934902297901E-4</v>
      </c>
      <c r="F3800" s="5"/>
      <c r="G3800" s="5"/>
      <c r="H3800" s="5"/>
      <c r="I3800" s="5"/>
    </row>
    <row r="3801" spans="1:9" ht="15.75" customHeight="1" x14ac:dyDescent="0.25">
      <c r="A3801" s="5">
        <v>2016</v>
      </c>
      <c r="B3801" s="5" t="s">
        <v>64</v>
      </c>
      <c r="C3801" s="5" t="s">
        <v>223</v>
      </c>
      <c r="D3801" s="5" t="s">
        <v>1115</v>
      </c>
      <c r="E3801" s="5">
        <v>6.1297793556797497E-3</v>
      </c>
      <c r="F3801" s="5"/>
      <c r="G3801" s="5"/>
      <c r="H3801" s="5"/>
      <c r="I3801" s="5"/>
    </row>
    <row r="3802" spans="1:9" ht="15.75" customHeight="1" x14ac:dyDescent="0.25">
      <c r="A3802" s="5">
        <v>2016</v>
      </c>
      <c r="B3802" s="5" t="s">
        <v>87</v>
      </c>
      <c r="C3802" s="5" t="s">
        <v>223</v>
      </c>
      <c r="D3802" s="5" t="s">
        <v>1115</v>
      </c>
      <c r="E3802" s="5">
        <v>1.0207053406742699E-2</v>
      </c>
      <c r="F3802" s="5"/>
      <c r="G3802" s="5"/>
      <c r="H3802" s="5"/>
      <c r="I3802" s="5"/>
    </row>
    <row r="3803" spans="1:9" ht="15.75" customHeight="1" x14ac:dyDescent="0.25">
      <c r="A3803" s="5">
        <v>2016</v>
      </c>
      <c r="B3803" s="5" t="s">
        <v>72</v>
      </c>
      <c r="C3803" s="5" t="s">
        <v>223</v>
      </c>
      <c r="D3803" s="5" t="s">
        <v>1115</v>
      </c>
      <c r="E3803" s="5">
        <v>2.1218467000429899E-3</v>
      </c>
      <c r="F3803" s="5"/>
      <c r="G3803" s="5"/>
      <c r="H3803" s="5"/>
      <c r="I3803" s="5"/>
    </row>
    <row r="3804" spans="1:9" ht="15.75" customHeight="1" x14ac:dyDescent="0.25">
      <c r="A3804" s="5">
        <v>2016</v>
      </c>
      <c r="B3804" s="5" t="s">
        <v>79</v>
      </c>
      <c r="C3804" s="5" t="s">
        <v>223</v>
      </c>
      <c r="D3804" s="5" t="s">
        <v>1115</v>
      </c>
      <c r="E3804" s="5">
        <v>7.0034809380503903E-3</v>
      </c>
      <c r="F3804" s="5"/>
      <c r="G3804" s="5"/>
      <c r="H3804" s="5"/>
      <c r="I3804" s="5"/>
    </row>
    <row r="3805" spans="1:9" ht="15.75" customHeight="1" x14ac:dyDescent="0.25">
      <c r="A3805" s="5">
        <v>2016</v>
      </c>
      <c r="B3805" s="5" t="s">
        <v>85</v>
      </c>
      <c r="C3805" s="5" t="s">
        <v>223</v>
      </c>
      <c r="D3805" s="5" t="s">
        <v>1115</v>
      </c>
      <c r="E3805" s="5">
        <v>3.5780160039940601E-3</v>
      </c>
      <c r="F3805" s="5"/>
      <c r="G3805" s="5"/>
      <c r="H3805" s="5"/>
      <c r="I3805" s="5"/>
    </row>
    <row r="3806" spans="1:9" ht="15.75" customHeight="1" x14ac:dyDescent="0.25">
      <c r="A3806" s="5">
        <v>2016</v>
      </c>
      <c r="B3806" s="5" t="s">
        <v>93</v>
      </c>
      <c r="C3806" s="5" t="s">
        <v>223</v>
      </c>
      <c r="D3806" s="5" t="s">
        <v>1115</v>
      </c>
      <c r="E3806" s="5">
        <v>0.153105801101141</v>
      </c>
      <c r="F3806" s="5"/>
      <c r="G3806" s="5"/>
      <c r="H3806" s="5"/>
      <c r="I3806" s="5"/>
    </row>
    <row r="3807" spans="1:9" ht="15.75" customHeight="1" x14ac:dyDescent="0.25">
      <c r="A3807" s="5">
        <v>2016</v>
      </c>
      <c r="B3807" s="5" t="s">
        <v>95</v>
      </c>
      <c r="C3807" s="5" t="s">
        <v>223</v>
      </c>
      <c r="D3807" s="5" t="s">
        <v>1115</v>
      </c>
      <c r="E3807" s="5">
        <v>6.5180911700667003E-4</v>
      </c>
      <c r="F3807" s="5"/>
      <c r="G3807" s="5"/>
      <c r="H3807" s="5"/>
      <c r="I3807" s="5"/>
    </row>
    <row r="3808" spans="1:9" ht="15.75" customHeight="1" x14ac:dyDescent="0.25">
      <c r="A3808" s="5">
        <v>2016</v>
      </c>
      <c r="B3808" s="5" t="s">
        <v>98</v>
      </c>
      <c r="C3808" s="5" t="s">
        <v>223</v>
      </c>
      <c r="D3808" s="5" t="s">
        <v>1115</v>
      </c>
      <c r="E3808" s="5">
        <v>3.9385912602105198E-3</v>
      </c>
      <c r="F3808" s="5"/>
      <c r="G3808" s="5"/>
      <c r="H3808" s="5"/>
      <c r="I3808" s="5"/>
    </row>
    <row r="3809" spans="1:9" ht="15.75" customHeight="1" x14ac:dyDescent="0.25">
      <c r="A3809" s="5">
        <v>2016</v>
      </c>
      <c r="B3809" s="5" t="s">
        <v>101</v>
      </c>
      <c r="C3809" s="5" t="s">
        <v>223</v>
      </c>
      <c r="D3809" s="5" t="s">
        <v>1115</v>
      </c>
      <c r="E3809" s="5">
        <v>7.7121499993065806E-2</v>
      </c>
      <c r="F3809" s="5"/>
      <c r="G3809" s="5"/>
      <c r="H3809" s="5"/>
      <c r="I3809" s="5"/>
    </row>
    <row r="3810" spans="1:9" ht="15.75" customHeight="1" x14ac:dyDescent="0.25">
      <c r="A3810" s="5">
        <v>2016</v>
      </c>
      <c r="B3810" s="5" t="s">
        <v>106</v>
      </c>
      <c r="C3810" s="5" t="s">
        <v>223</v>
      </c>
      <c r="D3810" s="5" t="s">
        <v>1115</v>
      </c>
      <c r="E3810" s="5">
        <v>9.6384539642475706E-3</v>
      </c>
      <c r="F3810" s="5"/>
      <c r="G3810" s="5"/>
      <c r="H3810" s="5"/>
      <c r="I3810" s="5"/>
    </row>
    <row r="3811" spans="1:9" ht="15.75" customHeight="1" x14ac:dyDescent="0.25">
      <c r="A3811" s="5">
        <v>2016</v>
      </c>
      <c r="B3811" s="5" t="s">
        <v>112</v>
      </c>
      <c r="C3811" s="5" t="s">
        <v>223</v>
      </c>
      <c r="D3811" s="5" t="s">
        <v>1115</v>
      </c>
      <c r="E3811" s="5">
        <v>1.8971805788619601E-2</v>
      </c>
      <c r="F3811" s="5"/>
      <c r="G3811" s="5"/>
      <c r="H3811" s="5"/>
      <c r="I3811" s="5"/>
    </row>
    <row r="3812" spans="1:9" ht="15.75" customHeight="1" x14ac:dyDescent="0.25">
      <c r="A3812" s="5">
        <v>2016</v>
      </c>
      <c r="B3812" s="5" t="s">
        <v>114</v>
      </c>
      <c r="C3812" s="5" t="s">
        <v>223</v>
      </c>
      <c r="D3812" s="5" t="s">
        <v>1115</v>
      </c>
      <c r="E3812" s="5">
        <v>1.9387854161177099E-2</v>
      </c>
      <c r="F3812" s="5"/>
      <c r="G3812" s="5"/>
      <c r="H3812" s="5"/>
      <c r="I3812" s="5"/>
    </row>
    <row r="3813" spans="1:9" ht="15.75" customHeight="1" x14ac:dyDescent="0.25">
      <c r="A3813" s="5">
        <v>2016</v>
      </c>
      <c r="B3813" s="5" t="s">
        <v>117</v>
      </c>
      <c r="C3813" s="5" t="s">
        <v>223</v>
      </c>
      <c r="D3813" s="5" t="s">
        <v>1115</v>
      </c>
      <c r="E3813" s="5">
        <v>6.9341395426241502E-3</v>
      </c>
      <c r="F3813" s="5"/>
      <c r="G3813" s="5"/>
      <c r="H3813" s="5"/>
      <c r="I3813" s="5"/>
    </row>
    <row r="3814" spans="1:9" ht="15.75" customHeight="1" x14ac:dyDescent="0.25">
      <c r="A3814" s="5">
        <v>2016</v>
      </c>
      <c r="B3814" s="5" t="s">
        <v>122</v>
      </c>
      <c r="C3814" s="5" t="s">
        <v>223</v>
      </c>
      <c r="D3814" s="5" t="s">
        <v>1115</v>
      </c>
      <c r="E3814" s="5">
        <v>1.31193920146449E-2</v>
      </c>
      <c r="F3814" s="5"/>
      <c r="G3814" s="5"/>
      <c r="H3814" s="5"/>
      <c r="I3814" s="5"/>
    </row>
    <row r="3815" spans="1:9" ht="15.75" customHeight="1" x14ac:dyDescent="0.25">
      <c r="A3815" s="5">
        <v>2016</v>
      </c>
      <c r="B3815" s="5" t="s">
        <v>124</v>
      </c>
      <c r="C3815" s="5" t="s">
        <v>223</v>
      </c>
      <c r="D3815" s="5" t="s">
        <v>1115</v>
      </c>
      <c r="E3815" s="5">
        <v>1.1371988849903599E-3</v>
      </c>
      <c r="F3815" s="5"/>
      <c r="G3815" s="5"/>
      <c r="H3815" s="5"/>
      <c r="I3815" s="5"/>
    </row>
    <row r="3816" spans="1:9" ht="15.75" customHeight="1" x14ac:dyDescent="0.25">
      <c r="A3816" s="5">
        <v>2016</v>
      </c>
      <c r="B3816" s="5" t="s">
        <v>130</v>
      </c>
      <c r="C3816" s="5" t="s">
        <v>223</v>
      </c>
      <c r="D3816" s="5" t="s">
        <v>1115</v>
      </c>
      <c r="E3816" s="5">
        <v>6.5444409003286699E-2</v>
      </c>
      <c r="F3816" s="5"/>
      <c r="G3816" s="5"/>
      <c r="H3816" s="5"/>
      <c r="I3816" s="5"/>
    </row>
    <row r="3817" spans="1:9" ht="15.75" customHeight="1" x14ac:dyDescent="0.25">
      <c r="A3817" s="5">
        <v>2016</v>
      </c>
      <c r="B3817" s="5" t="s">
        <v>127</v>
      </c>
      <c r="C3817" s="5" t="s">
        <v>223</v>
      </c>
      <c r="D3817" s="5" t="s">
        <v>1115</v>
      </c>
      <c r="E3817" s="5">
        <v>1.23289001067857E-2</v>
      </c>
      <c r="F3817" s="5"/>
      <c r="G3817" s="5"/>
      <c r="H3817" s="5"/>
      <c r="I3817" s="5"/>
    </row>
    <row r="3818" spans="1:9" ht="15.75" customHeight="1" x14ac:dyDescent="0.25">
      <c r="A3818" s="5">
        <v>2017</v>
      </c>
      <c r="B3818" s="5" t="s">
        <v>3</v>
      </c>
      <c r="C3818" s="5" t="s">
        <v>222</v>
      </c>
      <c r="D3818" s="5" t="s">
        <v>1111</v>
      </c>
      <c r="E3818" s="5">
        <v>0.106529043875303</v>
      </c>
      <c r="F3818" s="5"/>
      <c r="G3818" s="5"/>
      <c r="H3818" s="5"/>
      <c r="I3818" s="5"/>
    </row>
    <row r="3819" spans="1:9" ht="15.75" customHeight="1" x14ac:dyDescent="0.25">
      <c r="A3819" s="5">
        <v>2017</v>
      </c>
      <c r="B3819" s="5" t="s">
        <v>12</v>
      </c>
      <c r="C3819" s="5" t="s">
        <v>222</v>
      </c>
      <c r="D3819" s="5" t="s">
        <v>1111</v>
      </c>
      <c r="E3819" s="5">
        <v>8.6603750328247495E-3</v>
      </c>
      <c r="F3819" s="5"/>
      <c r="G3819" s="5"/>
      <c r="H3819" s="5"/>
      <c r="I3819" s="5"/>
    </row>
    <row r="3820" spans="1:9" ht="15.75" customHeight="1" x14ac:dyDescent="0.25">
      <c r="A3820" s="5">
        <v>2017</v>
      </c>
      <c r="B3820" s="5" t="s">
        <v>8</v>
      </c>
      <c r="C3820" s="5" t="s">
        <v>222</v>
      </c>
      <c r="D3820" s="5" t="s">
        <v>1111</v>
      </c>
      <c r="E3820" s="5">
        <v>1.9108024244762701E-2</v>
      </c>
      <c r="F3820" s="5"/>
      <c r="G3820" s="5"/>
      <c r="H3820" s="5"/>
      <c r="I3820" s="5"/>
    </row>
    <row r="3821" spans="1:9" ht="15.75" customHeight="1" x14ac:dyDescent="0.25">
      <c r="A3821" s="5">
        <v>2017</v>
      </c>
      <c r="B3821" s="5" t="s">
        <v>15</v>
      </c>
      <c r="C3821" s="5" t="s">
        <v>222</v>
      </c>
      <c r="D3821" s="5" t="s">
        <v>1111</v>
      </c>
      <c r="E3821" s="5">
        <v>0.11151840597651599</v>
      </c>
      <c r="F3821" s="5"/>
      <c r="G3821" s="5"/>
      <c r="H3821" s="5"/>
      <c r="I3821" s="5"/>
    </row>
    <row r="3822" spans="1:9" ht="15.75" customHeight="1" x14ac:dyDescent="0.25">
      <c r="A3822" s="5">
        <v>2017</v>
      </c>
      <c r="B3822" s="5" t="s">
        <v>17</v>
      </c>
      <c r="C3822" s="5" t="s">
        <v>222</v>
      </c>
      <c r="D3822" s="5" t="s">
        <v>1111</v>
      </c>
      <c r="E3822" s="5">
        <v>2.6436652250571999E-2</v>
      </c>
      <c r="F3822" s="5"/>
      <c r="G3822" s="5"/>
      <c r="H3822" s="5"/>
      <c r="I3822" s="5"/>
    </row>
    <row r="3823" spans="1:9" ht="15.75" customHeight="1" x14ac:dyDescent="0.25">
      <c r="A3823" s="5">
        <v>2017</v>
      </c>
      <c r="B3823" s="5" t="s">
        <v>26</v>
      </c>
      <c r="C3823" s="5" t="s">
        <v>222</v>
      </c>
      <c r="D3823" s="5" t="s">
        <v>1111</v>
      </c>
      <c r="E3823" s="5">
        <v>6.0673537087948898E-2</v>
      </c>
      <c r="F3823" s="5"/>
      <c r="G3823" s="5"/>
      <c r="H3823" s="5"/>
      <c r="I3823" s="5"/>
    </row>
    <row r="3824" spans="1:9" ht="15.75" customHeight="1" x14ac:dyDescent="0.25">
      <c r="A3824" s="5">
        <v>2017</v>
      </c>
      <c r="B3824" s="5" t="s">
        <v>28</v>
      </c>
      <c r="C3824" s="5" t="s">
        <v>222</v>
      </c>
      <c r="D3824" s="5" t="s">
        <v>1111</v>
      </c>
      <c r="E3824" s="5">
        <v>9.4883626210496407E-3</v>
      </c>
      <c r="F3824" s="5"/>
      <c r="G3824" s="5"/>
      <c r="H3824" s="5"/>
      <c r="I3824" s="5"/>
    </row>
    <row r="3825" spans="1:9" ht="15.75" customHeight="1" x14ac:dyDescent="0.25">
      <c r="A3825" s="5">
        <v>2017</v>
      </c>
      <c r="B3825" s="5" t="s">
        <v>42</v>
      </c>
      <c r="C3825" s="5" t="s">
        <v>222</v>
      </c>
      <c r="D3825" s="5" t="s">
        <v>1111</v>
      </c>
      <c r="E3825" s="5">
        <v>1.61497773276097E-2</v>
      </c>
      <c r="F3825" s="5"/>
      <c r="G3825" s="5"/>
      <c r="H3825" s="5"/>
      <c r="I3825" s="5"/>
    </row>
    <row r="3826" spans="1:9" ht="15.75" customHeight="1" x14ac:dyDescent="0.25">
      <c r="A3826" s="5">
        <v>2017</v>
      </c>
      <c r="B3826" s="5" t="s">
        <v>36</v>
      </c>
      <c r="C3826" s="5" t="s">
        <v>222</v>
      </c>
      <c r="D3826" s="5" t="s">
        <v>1111</v>
      </c>
      <c r="E3826" s="5">
        <v>1.1669533808153399E-2</v>
      </c>
      <c r="F3826" s="5"/>
      <c r="G3826" s="5"/>
      <c r="H3826" s="5"/>
      <c r="I3826" s="5"/>
    </row>
    <row r="3827" spans="1:9" ht="15.75" customHeight="1" x14ac:dyDescent="0.25">
      <c r="A3827" s="5">
        <v>2017</v>
      </c>
      <c r="B3827" s="5" t="s">
        <v>39</v>
      </c>
      <c r="C3827" s="5" t="s">
        <v>222</v>
      </c>
      <c r="D3827" s="5" t="s">
        <v>1111</v>
      </c>
      <c r="E3827" s="5">
        <v>3.7069191894832099E-2</v>
      </c>
      <c r="F3827" s="5"/>
      <c r="G3827" s="5"/>
      <c r="H3827" s="5"/>
      <c r="I3827" s="5"/>
    </row>
    <row r="3828" spans="1:9" ht="15.75" customHeight="1" x14ac:dyDescent="0.25">
      <c r="A3828" s="5">
        <v>2017</v>
      </c>
      <c r="B3828" s="5" t="s">
        <v>45</v>
      </c>
      <c r="C3828" s="5" t="s">
        <v>222</v>
      </c>
      <c r="D3828" s="5" t="s">
        <v>1111</v>
      </c>
      <c r="E3828" s="5">
        <v>1.6021157896429199E-2</v>
      </c>
      <c r="F3828" s="5"/>
      <c r="G3828" s="5"/>
      <c r="H3828" s="5"/>
      <c r="I3828" s="5"/>
    </row>
    <row r="3829" spans="1:9" ht="15.75" customHeight="1" x14ac:dyDescent="0.25">
      <c r="A3829" s="5">
        <v>2017</v>
      </c>
      <c r="B3829" s="5" t="s">
        <v>47</v>
      </c>
      <c r="C3829" s="5" t="s">
        <v>222</v>
      </c>
      <c r="D3829" s="5" t="s">
        <v>1111</v>
      </c>
      <c r="E3829" s="5">
        <v>4.6043076791159501E-2</v>
      </c>
      <c r="F3829" s="5"/>
      <c r="G3829" s="5"/>
      <c r="H3829" s="5"/>
      <c r="I3829" s="5"/>
    </row>
    <row r="3830" spans="1:9" ht="15.75" customHeight="1" x14ac:dyDescent="0.25">
      <c r="A3830" s="5">
        <v>2017</v>
      </c>
      <c r="B3830" s="5" t="s">
        <v>50</v>
      </c>
      <c r="C3830" s="5" t="s">
        <v>222</v>
      </c>
      <c r="D3830" s="5" t="s">
        <v>1111</v>
      </c>
      <c r="E3830" s="5">
        <v>1.2593985969763699E-4</v>
      </c>
      <c r="F3830" s="5"/>
      <c r="G3830" s="5"/>
      <c r="H3830" s="5"/>
      <c r="I3830" s="5"/>
    </row>
    <row r="3831" spans="1:9" ht="15.75" customHeight="1" x14ac:dyDescent="0.25">
      <c r="A3831" s="5">
        <v>2017</v>
      </c>
      <c r="B3831" s="5" t="s">
        <v>57</v>
      </c>
      <c r="C3831" s="5" t="s">
        <v>222</v>
      </c>
      <c r="D3831" s="5" t="s">
        <v>1111</v>
      </c>
      <c r="E3831" s="5">
        <v>2.5723886236113098E-4</v>
      </c>
      <c r="F3831" s="5"/>
      <c r="G3831" s="5"/>
      <c r="H3831" s="5"/>
      <c r="I3831" s="5"/>
    </row>
    <row r="3832" spans="1:9" ht="15.75" customHeight="1" x14ac:dyDescent="0.25">
      <c r="A3832" s="5">
        <v>2017</v>
      </c>
      <c r="B3832" s="5" t="s">
        <v>54</v>
      </c>
      <c r="C3832" s="5" t="s">
        <v>222</v>
      </c>
      <c r="D3832" s="5" t="s">
        <v>1111</v>
      </c>
      <c r="E3832" s="5">
        <v>2.4759240502258799E-2</v>
      </c>
      <c r="F3832" s="5"/>
      <c r="G3832" s="5"/>
      <c r="H3832" s="5"/>
      <c r="I3832" s="5"/>
    </row>
    <row r="3833" spans="1:9" ht="15.75" customHeight="1" x14ac:dyDescent="0.25">
      <c r="A3833" s="5">
        <v>2017</v>
      </c>
      <c r="B3833" s="5" t="s">
        <v>52</v>
      </c>
      <c r="C3833" s="5" t="s">
        <v>222</v>
      </c>
      <c r="D3833" s="5" t="s">
        <v>1111</v>
      </c>
      <c r="E3833" s="5">
        <v>5.4261322529301102E-3</v>
      </c>
      <c r="F3833" s="5"/>
      <c r="G3833" s="5"/>
      <c r="H3833" s="5"/>
      <c r="I3833" s="5"/>
    </row>
    <row r="3834" spans="1:9" ht="15.75" customHeight="1" x14ac:dyDescent="0.25">
      <c r="A3834" s="5">
        <v>2017</v>
      </c>
      <c r="B3834" s="5" t="s">
        <v>60</v>
      </c>
      <c r="C3834" s="5" t="s">
        <v>222</v>
      </c>
      <c r="D3834" s="5" t="s">
        <v>1111</v>
      </c>
      <c r="E3834" s="5">
        <v>3.2969447525951601E-2</v>
      </c>
      <c r="F3834" s="5"/>
      <c r="G3834" s="5"/>
      <c r="H3834" s="5"/>
      <c r="I3834" s="5"/>
    </row>
    <row r="3835" spans="1:9" ht="15.75" customHeight="1" x14ac:dyDescent="0.25">
      <c r="A3835" s="5">
        <v>2017</v>
      </c>
      <c r="B3835" s="5" t="s">
        <v>66</v>
      </c>
      <c r="C3835" s="5" t="s">
        <v>222</v>
      </c>
      <c r="D3835" s="5" t="s">
        <v>1111</v>
      </c>
      <c r="E3835" s="5">
        <v>9.2383586016924105E-2</v>
      </c>
      <c r="F3835" s="5"/>
      <c r="G3835" s="5"/>
      <c r="H3835" s="5"/>
      <c r="I3835" s="5"/>
    </row>
    <row r="3836" spans="1:9" ht="15.75" customHeight="1" x14ac:dyDescent="0.25">
      <c r="A3836" s="5">
        <v>2017</v>
      </c>
      <c r="B3836" s="5" t="s">
        <v>69</v>
      </c>
      <c r="C3836" s="5" t="s">
        <v>222</v>
      </c>
      <c r="D3836" s="5" t="s">
        <v>1111</v>
      </c>
      <c r="E3836" s="5">
        <v>1.0554832071255099E-2</v>
      </c>
      <c r="F3836" s="5"/>
      <c r="G3836" s="5"/>
      <c r="H3836" s="5"/>
      <c r="I3836" s="5"/>
    </row>
    <row r="3837" spans="1:9" ht="15.75" customHeight="1" x14ac:dyDescent="0.25">
      <c r="A3837" s="5">
        <v>2017</v>
      </c>
      <c r="B3837" s="5" t="s">
        <v>87</v>
      </c>
      <c r="C3837" s="5" t="s">
        <v>222</v>
      </c>
      <c r="D3837" s="5" t="s">
        <v>1111</v>
      </c>
      <c r="E3837" s="5">
        <v>6.9132944259554005E-4</v>
      </c>
      <c r="F3837" s="5"/>
      <c r="G3837" s="5"/>
      <c r="H3837" s="5"/>
      <c r="I3837" s="5"/>
    </row>
    <row r="3838" spans="1:9" ht="15.75" customHeight="1" x14ac:dyDescent="0.25">
      <c r="A3838" s="5">
        <v>2017</v>
      </c>
      <c r="B3838" s="5" t="s">
        <v>72</v>
      </c>
      <c r="C3838" s="5" t="s">
        <v>222</v>
      </c>
      <c r="D3838" s="5" t="s">
        <v>1111</v>
      </c>
      <c r="E3838" s="5">
        <v>7.8055917297705701E-3</v>
      </c>
      <c r="F3838" s="5"/>
      <c r="G3838" s="5"/>
      <c r="H3838" s="5"/>
      <c r="I3838" s="5"/>
    </row>
    <row r="3839" spans="1:9" ht="15.75" customHeight="1" x14ac:dyDescent="0.25">
      <c r="A3839" s="5">
        <v>2017</v>
      </c>
      <c r="B3839" s="5" t="s">
        <v>77</v>
      </c>
      <c r="C3839" s="5" t="s">
        <v>222</v>
      </c>
      <c r="D3839" s="5" t="s">
        <v>1111</v>
      </c>
      <c r="E3839" s="5">
        <v>3.8853786502462501E-4</v>
      </c>
      <c r="F3839" s="5"/>
      <c r="G3839" s="5"/>
      <c r="H3839" s="5"/>
      <c r="I3839" s="5"/>
    </row>
    <row r="3840" spans="1:9" ht="15.75" customHeight="1" x14ac:dyDescent="0.25">
      <c r="A3840" s="5">
        <v>2017</v>
      </c>
      <c r="B3840" s="5" t="s">
        <v>79</v>
      </c>
      <c r="C3840" s="5" t="s">
        <v>222</v>
      </c>
      <c r="D3840" s="5" t="s">
        <v>1111</v>
      </c>
      <c r="E3840" s="5">
        <v>1.68813003424492E-4</v>
      </c>
      <c r="F3840" s="5"/>
      <c r="G3840" s="5"/>
      <c r="H3840" s="5"/>
      <c r="I3840" s="5"/>
    </row>
    <row r="3841" spans="1:9" ht="15.75" customHeight="1" x14ac:dyDescent="0.25">
      <c r="A3841" s="5">
        <v>2017</v>
      </c>
      <c r="B3841" s="5" t="s">
        <v>82</v>
      </c>
      <c r="C3841" s="5" t="s">
        <v>222</v>
      </c>
      <c r="D3841" s="5" t="s">
        <v>1111</v>
      </c>
      <c r="E3841" s="5">
        <v>5.7637582597790896E-3</v>
      </c>
      <c r="F3841" s="5"/>
      <c r="G3841" s="5"/>
      <c r="H3841" s="5"/>
      <c r="I3841" s="5"/>
    </row>
    <row r="3842" spans="1:9" ht="15.75" customHeight="1" x14ac:dyDescent="0.25">
      <c r="A3842" s="5">
        <v>2017</v>
      </c>
      <c r="B3842" s="5" t="s">
        <v>74</v>
      </c>
      <c r="C3842" s="5" t="s">
        <v>222</v>
      </c>
      <c r="D3842" s="5" t="s">
        <v>1111</v>
      </c>
      <c r="E3842" s="5">
        <v>1.9359903964158001E-2</v>
      </c>
      <c r="F3842" s="5"/>
      <c r="G3842" s="5"/>
      <c r="H3842" s="5"/>
      <c r="I3842" s="5"/>
    </row>
    <row r="3843" spans="1:9" ht="15.75" customHeight="1" x14ac:dyDescent="0.25">
      <c r="A3843" s="5">
        <v>2017</v>
      </c>
      <c r="B3843" s="5" t="s">
        <v>85</v>
      </c>
      <c r="C3843" s="5" t="s">
        <v>222</v>
      </c>
      <c r="D3843" s="5" t="s">
        <v>1111</v>
      </c>
      <c r="E3843" s="5">
        <v>7.5965851541021498E-3</v>
      </c>
      <c r="F3843" s="5"/>
      <c r="G3843" s="5"/>
      <c r="H3843" s="5"/>
      <c r="I3843" s="5"/>
    </row>
    <row r="3844" spans="1:9" ht="15.75" customHeight="1" x14ac:dyDescent="0.25">
      <c r="A3844" s="5">
        <v>2017</v>
      </c>
      <c r="B3844" s="5" t="s">
        <v>93</v>
      </c>
      <c r="C3844" s="5" t="s">
        <v>222</v>
      </c>
      <c r="D3844" s="5" t="s">
        <v>1111</v>
      </c>
      <c r="E3844" s="5">
        <v>4.0011361383087599E-2</v>
      </c>
      <c r="F3844" s="5"/>
      <c r="G3844" s="5"/>
      <c r="H3844" s="5"/>
      <c r="I3844" s="5"/>
    </row>
    <row r="3845" spans="1:9" ht="15.75" customHeight="1" x14ac:dyDescent="0.25">
      <c r="A3845" s="5">
        <v>2017</v>
      </c>
      <c r="B3845" s="5" t="s">
        <v>95</v>
      </c>
      <c r="C3845" s="5" t="s">
        <v>222</v>
      </c>
      <c r="D3845" s="5" t="s">
        <v>1111</v>
      </c>
      <c r="E3845" s="5">
        <v>1.21357792461829E-2</v>
      </c>
      <c r="F3845" s="5"/>
      <c r="G3845" s="5"/>
      <c r="H3845" s="5"/>
      <c r="I3845" s="5"/>
    </row>
    <row r="3846" spans="1:9" ht="15.75" customHeight="1" x14ac:dyDescent="0.25">
      <c r="A3846" s="5">
        <v>2017</v>
      </c>
      <c r="B3846" s="5" t="s">
        <v>98</v>
      </c>
      <c r="C3846" s="5" t="s">
        <v>222</v>
      </c>
      <c r="D3846" s="5" t="s">
        <v>1111</v>
      </c>
      <c r="E3846" s="5">
        <v>3.9872023665975297E-3</v>
      </c>
      <c r="F3846" s="5"/>
      <c r="G3846" s="5"/>
      <c r="H3846" s="5"/>
      <c r="I3846" s="5"/>
    </row>
    <row r="3847" spans="1:9" ht="15.75" customHeight="1" x14ac:dyDescent="0.25">
      <c r="A3847" s="5">
        <v>2017</v>
      </c>
      <c r="B3847" s="5" t="s">
        <v>101</v>
      </c>
      <c r="C3847" s="5" t="s">
        <v>222</v>
      </c>
      <c r="D3847" s="5" t="s">
        <v>1111</v>
      </c>
      <c r="E3847" s="5">
        <v>3.8272319490666999E-2</v>
      </c>
      <c r="F3847" s="5"/>
      <c r="G3847" s="5"/>
      <c r="H3847" s="5"/>
      <c r="I3847" s="5"/>
    </row>
    <row r="3848" spans="1:9" ht="15.75" customHeight="1" x14ac:dyDescent="0.25">
      <c r="A3848" s="5">
        <v>2017</v>
      </c>
      <c r="B3848" s="5" t="s">
        <v>1114</v>
      </c>
      <c r="C3848" s="5" t="s">
        <v>222</v>
      </c>
      <c r="D3848" s="5" t="s">
        <v>1111</v>
      </c>
      <c r="E3848" s="5">
        <v>5.9030959768913696E-3</v>
      </c>
      <c r="F3848" s="5"/>
      <c r="G3848" s="5"/>
      <c r="H3848" s="5"/>
      <c r="I3848" s="5"/>
    </row>
    <row r="3849" spans="1:9" ht="15.75" customHeight="1" x14ac:dyDescent="0.25">
      <c r="A3849" s="5">
        <v>2017</v>
      </c>
      <c r="B3849" s="5" t="s">
        <v>106</v>
      </c>
      <c r="C3849" s="5" t="s">
        <v>222</v>
      </c>
      <c r="D3849" s="5" t="s">
        <v>1111</v>
      </c>
      <c r="E3849" s="5">
        <v>2.03995776995342E-2</v>
      </c>
      <c r="F3849" s="5"/>
      <c r="G3849" s="5"/>
      <c r="H3849" s="5"/>
      <c r="I3849" s="5"/>
    </row>
    <row r="3850" spans="1:9" ht="15.75" customHeight="1" x14ac:dyDescent="0.25">
      <c r="A3850" s="5">
        <v>2017</v>
      </c>
      <c r="B3850" s="5" t="s">
        <v>109</v>
      </c>
      <c r="C3850" s="5" t="s">
        <v>222</v>
      </c>
      <c r="D3850" s="5" t="s">
        <v>1111</v>
      </c>
      <c r="E3850" s="5">
        <v>1.09085355070017E-2</v>
      </c>
      <c r="F3850" s="5"/>
      <c r="G3850" s="5"/>
      <c r="H3850" s="5"/>
      <c r="I3850" s="5"/>
    </row>
    <row r="3851" spans="1:9" ht="15.75" customHeight="1" x14ac:dyDescent="0.25">
      <c r="A3851" s="5">
        <v>2017</v>
      </c>
      <c r="B3851" s="5" t="s">
        <v>112</v>
      </c>
      <c r="C3851" s="5" t="s">
        <v>222</v>
      </c>
      <c r="D3851" s="5" t="s">
        <v>1111</v>
      </c>
      <c r="E3851" s="5">
        <v>1.3287994983842101E-2</v>
      </c>
      <c r="F3851" s="5"/>
      <c r="G3851" s="5"/>
      <c r="H3851" s="5"/>
      <c r="I3851" s="5"/>
    </row>
    <row r="3852" spans="1:9" ht="15.75" customHeight="1" x14ac:dyDescent="0.25">
      <c r="A3852" s="5">
        <v>2017</v>
      </c>
      <c r="B3852" s="5" t="s">
        <v>114</v>
      </c>
      <c r="C3852" s="5" t="s">
        <v>222</v>
      </c>
      <c r="D3852" s="5" t="s">
        <v>1111</v>
      </c>
      <c r="E3852" s="5">
        <v>8.1826074374186E-2</v>
      </c>
      <c r="F3852" s="5"/>
      <c r="G3852" s="5"/>
      <c r="H3852" s="5"/>
      <c r="I3852" s="5"/>
    </row>
    <row r="3853" spans="1:9" ht="15.75" customHeight="1" x14ac:dyDescent="0.25">
      <c r="A3853" s="5">
        <v>2017</v>
      </c>
      <c r="B3853" s="5" t="s">
        <v>117</v>
      </c>
      <c r="C3853" s="5" t="s">
        <v>222</v>
      </c>
      <c r="D3853" s="5" t="s">
        <v>1111</v>
      </c>
      <c r="E3853" s="5">
        <v>3.2315632084117099E-2</v>
      </c>
      <c r="F3853" s="5"/>
      <c r="G3853" s="5"/>
      <c r="H3853" s="5"/>
      <c r="I3853" s="5"/>
    </row>
    <row r="3854" spans="1:9" ht="15.75" customHeight="1" x14ac:dyDescent="0.25">
      <c r="A3854" s="5">
        <v>2017</v>
      </c>
      <c r="B3854" s="5" t="s">
        <v>122</v>
      </c>
      <c r="C3854" s="5" t="s">
        <v>222</v>
      </c>
      <c r="D3854" s="5" t="s">
        <v>1111</v>
      </c>
      <c r="E3854" s="5">
        <v>1.9684132113592299E-2</v>
      </c>
      <c r="F3854" s="5"/>
      <c r="G3854" s="5"/>
      <c r="H3854" s="5"/>
      <c r="I3854" s="5"/>
    </row>
    <row r="3855" spans="1:9" ht="15.75" customHeight="1" x14ac:dyDescent="0.25">
      <c r="A3855" s="5">
        <v>2017</v>
      </c>
      <c r="B3855" s="5" t="s">
        <v>124</v>
      </c>
      <c r="C3855" s="5" t="s">
        <v>222</v>
      </c>
      <c r="D3855" s="5" t="s">
        <v>1111</v>
      </c>
      <c r="E3855" s="5">
        <v>1.7738763216986299E-3</v>
      </c>
      <c r="F3855" s="5"/>
      <c r="G3855" s="5"/>
      <c r="H3855" s="5"/>
      <c r="I3855" s="5"/>
    </row>
    <row r="3856" spans="1:9" ht="15.75" customHeight="1" x14ac:dyDescent="0.25">
      <c r="A3856" s="5">
        <v>2017</v>
      </c>
      <c r="B3856" s="5" t="s">
        <v>130</v>
      </c>
      <c r="C3856" s="5" t="s">
        <v>222</v>
      </c>
      <c r="D3856" s="5" t="s">
        <v>1111</v>
      </c>
      <c r="E3856" s="5">
        <v>1.58335878926242E-2</v>
      </c>
      <c r="F3856" s="5"/>
      <c r="G3856" s="5"/>
      <c r="H3856" s="5"/>
      <c r="I3856" s="5"/>
    </row>
    <row r="3857" spans="1:9" ht="15.75" customHeight="1" x14ac:dyDescent="0.25">
      <c r="A3857" s="5">
        <v>2017</v>
      </c>
      <c r="B3857" s="5" t="s">
        <v>127</v>
      </c>
      <c r="C3857" s="5" t="s">
        <v>222</v>
      </c>
      <c r="D3857" s="5" t="s">
        <v>1111</v>
      </c>
      <c r="E3857" s="5">
        <v>1.4678692583482001E-2</v>
      </c>
      <c r="F3857" s="5"/>
      <c r="G3857" s="5"/>
      <c r="H3857" s="5"/>
      <c r="I3857" s="5"/>
    </row>
    <row r="3858" spans="1:9" ht="15.75" customHeight="1" x14ac:dyDescent="0.25">
      <c r="A3858" s="5">
        <v>2017</v>
      </c>
      <c r="B3858" s="5" t="s">
        <v>132</v>
      </c>
      <c r="C3858" s="5" t="s">
        <v>222</v>
      </c>
      <c r="D3858" s="5" t="s">
        <v>1111</v>
      </c>
      <c r="E3858" s="5">
        <v>1.13640626590995E-2</v>
      </c>
      <c r="F3858" s="5"/>
      <c r="G3858" s="5"/>
      <c r="H3858" s="5"/>
      <c r="I3858" s="5"/>
    </row>
    <row r="3859" spans="1:9" ht="15.75" customHeight="1" x14ac:dyDescent="0.25">
      <c r="A3859" s="5">
        <v>2017</v>
      </c>
      <c r="B3859" s="5" t="s">
        <v>3</v>
      </c>
      <c r="C3859" s="5" t="s">
        <v>222</v>
      </c>
      <c r="D3859" s="5" t="s">
        <v>1113</v>
      </c>
      <c r="E3859" s="5">
        <v>6.6492401026954197E-3</v>
      </c>
      <c r="F3859" s="5"/>
      <c r="G3859" s="5"/>
      <c r="H3859" s="5"/>
      <c r="I3859" s="5"/>
    </row>
    <row r="3860" spans="1:9" ht="15.75" customHeight="1" x14ac:dyDescent="0.25">
      <c r="A3860" s="5">
        <v>2017</v>
      </c>
      <c r="B3860" s="5" t="s">
        <v>12</v>
      </c>
      <c r="C3860" s="5" t="s">
        <v>222</v>
      </c>
      <c r="D3860" s="5" t="s">
        <v>1113</v>
      </c>
      <c r="E3860" s="5">
        <v>6.3269300326415201E-4</v>
      </c>
      <c r="F3860" s="5"/>
      <c r="G3860" s="5"/>
      <c r="H3860" s="5"/>
      <c r="I3860" s="5"/>
    </row>
    <row r="3861" spans="1:9" ht="15.75" customHeight="1" x14ac:dyDescent="0.25">
      <c r="A3861" s="5">
        <v>2017</v>
      </c>
      <c r="B3861" s="5" t="s">
        <v>8</v>
      </c>
      <c r="C3861" s="5" t="s">
        <v>222</v>
      </c>
      <c r="D3861" s="5" t="s">
        <v>1113</v>
      </c>
      <c r="E3861" s="40">
        <v>3.6336161081807898E-5</v>
      </c>
      <c r="F3861" s="5"/>
      <c r="G3861" s="5"/>
      <c r="H3861" s="5"/>
      <c r="I3861" s="5"/>
    </row>
    <row r="3862" spans="1:9" ht="15.75" customHeight="1" x14ac:dyDescent="0.25">
      <c r="A3862" s="5">
        <v>2017</v>
      </c>
      <c r="B3862" s="5" t="s">
        <v>15</v>
      </c>
      <c r="C3862" s="5" t="s">
        <v>222</v>
      </c>
      <c r="D3862" s="5" t="s">
        <v>1113</v>
      </c>
      <c r="E3862" s="5">
        <v>3.6669011412328301E-4</v>
      </c>
      <c r="F3862" s="5"/>
      <c r="G3862" s="5"/>
      <c r="H3862" s="5"/>
      <c r="I3862" s="5"/>
    </row>
    <row r="3863" spans="1:9" ht="15.75" customHeight="1" x14ac:dyDescent="0.25">
      <c r="A3863" s="5">
        <v>2017</v>
      </c>
      <c r="B3863" s="5" t="s">
        <v>17</v>
      </c>
      <c r="C3863" s="5" t="s">
        <v>222</v>
      </c>
      <c r="D3863" s="5" t="s">
        <v>1113</v>
      </c>
      <c r="E3863" s="5">
        <v>1.1316911237692799E-4</v>
      </c>
      <c r="F3863" s="5"/>
      <c r="G3863" s="5"/>
      <c r="H3863" s="5"/>
      <c r="I3863" s="5"/>
    </row>
    <row r="3864" spans="1:9" ht="15.75" customHeight="1" x14ac:dyDescent="0.25">
      <c r="A3864" s="5">
        <v>2017</v>
      </c>
      <c r="B3864" s="5" t="s">
        <v>23</v>
      </c>
      <c r="C3864" s="5" t="s">
        <v>222</v>
      </c>
      <c r="D3864" s="5" t="s">
        <v>1113</v>
      </c>
      <c r="E3864" s="40">
        <v>3.41171588783387E-5</v>
      </c>
      <c r="F3864" s="5"/>
      <c r="G3864" s="5"/>
      <c r="H3864" s="5"/>
      <c r="I3864" s="5"/>
    </row>
    <row r="3865" spans="1:9" ht="15.75" customHeight="1" x14ac:dyDescent="0.25">
      <c r="A3865" s="5">
        <v>2017</v>
      </c>
      <c r="B3865" s="5" t="s">
        <v>26</v>
      </c>
      <c r="C3865" s="5" t="s">
        <v>222</v>
      </c>
      <c r="D3865" s="5" t="s">
        <v>1113</v>
      </c>
      <c r="E3865" s="5">
        <v>1.34166420727255E-3</v>
      </c>
      <c r="F3865" s="5"/>
      <c r="G3865" s="5"/>
      <c r="H3865" s="5"/>
      <c r="I3865" s="5"/>
    </row>
    <row r="3866" spans="1:9" ht="15.75" customHeight="1" x14ac:dyDescent="0.25">
      <c r="A3866" s="5">
        <v>2017</v>
      </c>
      <c r="B3866" s="5" t="s">
        <v>28</v>
      </c>
      <c r="C3866" s="5" t="s">
        <v>222</v>
      </c>
      <c r="D3866" s="5" t="s">
        <v>1113</v>
      </c>
      <c r="E3866" s="5">
        <v>4.8457460618258301E-4</v>
      </c>
      <c r="F3866" s="5"/>
      <c r="G3866" s="5"/>
      <c r="H3866" s="5"/>
      <c r="I3866" s="5"/>
    </row>
    <row r="3867" spans="1:9" ht="15.75" customHeight="1" x14ac:dyDescent="0.25">
      <c r="A3867" s="5">
        <v>2017</v>
      </c>
      <c r="B3867" s="5" t="s">
        <v>42</v>
      </c>
      <c r="C3867" s="5" t="s">
        <v>222</v>
      </c>
      <c r="D3867" s="5" t="s">
        <v>1113</v>
      </c>
      <c r="E3867" s="5">
        <v>6.9837546848683998E-3</v>
      </c>
      <c r="F3867" s="5"/>
      <c r="G3867" s="5"/>
      <c r="H3867" s="5"/>
      <c r="I3867" s="5"/>
    </row>
    <row r="3868" spans="1:9" ht="15.75" customHeight="1" x14ac:dyDescent="0.25">
      <c r="A3868" s="5">
        <v>2017</v>
      </c>
      <c r="B3868" s="5" t="s">
        <v>34</v>
      </c>
      <c r="C3868" s="5" t="s">
        <v>222</v>
      </c>
      <c r="D3868" s="5" t="s">
        <v>1113</v>
      </c>
      <c r="E3868" s="5">
        <v>2.42425990729008E-4</v>
      </c>
      <c r="F3868" s="5"/>
      <c r="G3868" s="5"/>
      <c r="H3868" s="5"/>
      <c r="I3868" s="5"/>
    </row>
    <row r="3869" spans="1:9" ht="15.75" customHeight="1" x14ac:dyDescent="0.25">
      <c r="A3869" s="5">
        <v>2017</v>
      </c>
      <c r="B3869" s="5" t="s">
        <v>36</v>
      </c>
      <c r="C3869" s="5" t="s">
        <v>222</v>
      </c>
      <c r="D3869" s="5" t="s">
        <v>1113</v>
      </c>
      <c r="E3869" s="5">
        <v>4.5986046914144501E-3</v>
      </c>
      <c r="F3869" s="5"/>
      <c r="G3869" s="5"/>
      <c r="H3869" s="5"/>
      <c r="I3869" s="5"/>
    </row>
    <row r="3870" spans="1:9" ht="15.75" customHeight="1" x14ac:dyDescent="0.25">
      <c r="A3870" s="5">
        <v>2017</v>
      </c>
      <c r="B3870" s="5" t="s">
        <v>39</v>
      </c>
      <c r="C3870" s="5" t="s">
        <v>222</v>
      </c>
      <c r="D3870" s="5" t="s">
        <v>1113</v>
      </c>
      <c r="E3870" s="5">
        <v>1.5616228006914399E-3</v>
      </c>
      <c r="F3870" s="5"/>
      <c r="G3870" s="5"/>
      <c r="H3870" s="5"/>
      <c r="I3870" s="5"/>
    </row>
    <row r="3871" spans="1:9" ht="15.75" customHeight="1" x14ac:dyDescent="0.25">
      <c r="A3871" s="5">
        <v>2017</v>
      </c>
      <c r="B3871" s="5" t="s">
        <v>45</v>
      </c>
      <c r="C3871" s="5" t="s">
        <v>222</v>
      </c>
      <c r="D3871" s="5" t="s">
        <v>1113</v>
      </c>
      <c r="E3871" s="5">
        <v>5.7583107180025396E-4</v>
      </c>
      <c r="F3871" s="5"/>
      <c r="G3871" s="5"/>
      <c r="H3871" s="5"/>
      <c r="I3871" s="5"/>
    </row>
    <row r="3872" spans="1:9" ht="15.75" customHeight="1" x14ac:dyDescent="0.25">
      <c r="A3872" s="5">
        <v>2017</v>
      </c>
      <c r="B3872" s="5" t="s">
        <v>47</v>
      </c>
      <c r="C3872" s="5" t="s">
        <v>222</v>
      </c>
      <c r="D3872" s="5" t="s">
        <v>1113</v>
      </c>
      <c r="E3872" s="5">
        <v>6.4994574539612498E-3</v>
      </c>
      <c r="F3872" s="5"/>
      <c r="G3872" s="5"/>
      <c r="H3872" s="5"/>
      <c r="I3872" s="5"/>
    </row>
    <row r="3873" spans="1:9" ht="15.75" customHeight="1" x14ac:dyDescent="0.25">
      <c r="A3873" s="5">
        <v>2017</v>
      </c>
      <c r="B3873" s="5" t="s">
        <v>50</v>
      </c>
      <c r="C3873" s="5" t="s">
        <v>222</v>
      </c>
      <c r="D3873" s="5" t="s">
        <v>1113</v>
      </c>
      <c r="E3873" s="5">
        <v>0.26883627757942302</v>
      </c>
      <c r="F3873" s="5"/>
      <c r="G3873" s="5"/>
      <c r="H3873" s="5"/>
      <c r="I3873" s="5"/>
    </row>
    <row r="3874" spans="1:9" ht="15.75" customHeight="1" x14ac:dyDescent="0.25">
      <c r="A3874" s="5">
        <v>2017</v>
      </c>
      <c r="B3874" s="5" t="s">
        <v>57</v>
      </c>
      <c r="C3874" s="5" t="s">
        <v>222</v>
      </c>
      <c r="D3874" s="5" t="s">
        <v>1113</v>
      </c>
      <c r="E3874" s="40">
        <v>6.7679567205810193E-5</v>
      </c>
      <c r="F3874" s="5"/>
      <c r="G3874" s="5"/>
      <c r="H3874" s="5"/>
      <c r="I3874" s="5"/>
    </row>
    <row r="3875" spans="1:9" ht="15.75" customHeight="1" x14ac:dyDescent="0.25">
      <c r="A3875" s="5">
        <v>2017</v>
      </c>
      <c r="B3875" s="5" t="s">
        <v>54</v>
      </c>
      <c r="C3875" s="5" t="s">
        <v>222</v>
      </c>
      <c r="D3875" s="5" t="s">
        <v>1113</v>
      </c>
      <c r="E3875" s="40">
        <v>5.2978677607826803E-5</v>
      </c>
      <c r="F3875" s="5"/>
      <c r="G3875" s="5"/>
      <c r="H3875" s="5"/>
      <c r="I3875" s="5"/>
    </row>
    <row r="3876" spans="1:9" ht="15.75" customHeight="1" x14ac:dyDescent="0.25">
      <c r="A3876" s="5">
        <v>2017</v>
      </c>
      <c r="B3876" s="5" t="s">
        <v>60</v>
      </c>
      <c r="C3876" s="5" t="s">
        <v>222</v>
      </c>
      <c r="D3876" s="5" t="s">
        <v>1113</v>
      </c>
      <c r="E3876" s="5">
        <v>2.6005318948281699E-2</v>
      </c>
      <c r="F3876" s="5"/>
      <c r="G3876" s="5"/>
      <c r="H3876" s="5"/>
      <c r="I3876" s="5"/>
    </row>
    <row r="3877" spans="1:9" ht="15.75" customHeight="1" x14ac:dyDescent="0.25">
      <c r="A3877" s="5">
        <v>2017</v>
      </c>
      <c r="B3877" s="5" t="s">
        <v>62</v>
      </c>
      <c r="C3877" s="5" t="s">
        <v>222</v>
      </c>
      <c r="D3877" s="5" t="s">
        <v>1113</v>
      </c>
      <c r="E3877" s="5">
        <v>1.41350440360987E-3</v>
      </c>
      <c r="F3877" s="5"/>
      <c r="G3877" s="5"/>
      <c r="H3877" s="5"/>
      <c r="I3877" s="5"/>
    </row>
    <row r="3878" spans="1:9" ht="15.75" customHeight="1" x14ac:dyDescent="0.25">
      <c r="A3878" s="5">
        <v>2017</v>
      </c>
      <c r="B3878" s="5" t="s">
        <v>66</v>
      </c>
      <c r="C3878" s="5" t="s">
        <v>222</v>
      </c>
      <c r="D3878" s="5" t="s">
        <v>1113</v>
      </c>
      <c r="E3878" s="5">
        <v>4.6460358635136098E-4</v>
      </c>
      <c r="F3878" s="5"/>
      <c r="G3878" s="5"/>
      <c r="H3878" s="5"/>
      <c r="I3878" s="5"/>
    </row>
    <row r="3879" spans="1:9" ht="15.75" customHeight="1" x14ac:dyDescent="0.25">
      <c r="A3879" s="5">
        <v>2017</v>
      </c>
      <c r="B3879" s="5" t="s">
        <v>64</v>
      </c>
      <c r="C3879" s="5" t="s">
        <v>222</v>
      </c>
      <c r="D3879" s="5" t="s">
        <v>1113</v>
      </c>
      <c r="E3879" s="5">
        <v>7.2256259250465401E-4</v>
      </c>
      <c r="F3879" s="5"/>
      <c r="G3879" s="5"/>
      <c r="H3879" s="5"/>
      <c r="I3879" s="5"/>
    </row>
    <row r="3880" spans="1:9" ht="15.75" customHeight="1" x14ac:dyDescent="0.25">
      <c r="A3880" s="5">
        <v>2017</v>
      </c>
      <c r="B3880" s="5" t="s">
        <v>87</v>
      </c>
      <c r="C3880" s="5" t="s">
        <v>222</v>
      </c>
      <c r="D3880" s="5" t="s">
        <v>1113</v>
      </c>
      <c r="E3880" s="5">
        <v>1.9832332193505799E-4</v>
      </c>
      <c r="F3880" s="5"/>
      <c r="G3880" s="5"/>
      <c r="H3880" s="5"/>
      <c r="I3880" s="5"/>
    </row>
    <row r="3881" spans="1:9" ht="15.75" customHeight="1" x14ac:dyDescent="0.25">
      <c r="A3881" s="5">
        <v>2017</v>
      </c>
      <c r="B3881" s="5" t="s">
        <v>90</v>
      </c>
      <c r="C3881" s="5" t="s">
        <v>222</v>
      </c>
      <c r="D3881" s="5" t="s">
        <v>1113</v>
      </c>
      <c r="E3881" s="5">
        <v>2.71827769924975E-4</v>
      </c>
      <c r="F3881" s="5"/>
      <c r="G3881" s="5"/>
      <c r="H3881" s="5"/>
      <c r="I3881" s="5"/>
    </row>
    <row r="3882" spans="1:9" ht="15.75" customHeight="1" x14ac:dyDescent="0.25">
      <c r="A3882" s="5">
        <v>2017</v>
      </c>
      <c r="B3882" s="5" t="s">
        <v>72</v>
      </c>
      <c r="C3882" s="5" t="s">
        <v>222</v>
      </c>
      <c r="D3882" s="5" t="s">
        <v>1113</v>
      </c>
      <c r="E3882" s="5">
        <v>1.26069836437347E-2</v>
      </c>
      <c r="F3882" s="5"/>
      <c r="G3882" s="5"/>
      <c r="H3882" s="5"/>
      <c r="I3882" s="5"/>
    </row>
    <row r="3883" spans="1:9" ht="15.75" customHeight="1" x14ac:dyDescent="0.25">
      <c r="A3883" s="5">
        <v>2017</v>
      </c>
      <c r="B3883" s="5" t="s">
        <v>79</v>
      </c>
      <c r="C3883" s="5" t="s">
        <v>222</v>
      </c>
      <c r="D3883" s="5" t="s">
        <v>1113</v>
      </c>
      <c r="E3883" s="5">
        <v>1.3115412523604601E-2</v>
      </c>
      <c r="F3883" s="5"/>
      <c r="G3883" s="5"/>
      <c r="H3883" s="5"/>
      <c r="I3883" s="5"/>
    </row>
    <row r="3884" spans="1:9" ht="15.75" customHeight="1" x14ac:dyDescent="0.25">
      <c r="A3884" s="5">
        <v>2017</v>
      </c>
      <c r="B3884" s="5" t="s">
        <v>82</v>
      </c>
      <c r="C3884" s="5" t="s">
        <v>222</v>
      </c>
      <c r="D3884" s="5" t="s">
        <v>1113</v>
      </c>
      <c r="E3884" s="40">
        <v>1.77520176277535E-5</v>
      </c>
      <c r="F3884" s="5"/>
      <c r="G3884" s="5"/>
      <c r="H3884" s="5"/>
      <c r="I3884" s="5"/>
    </row>
    <row r="3885" spans="1:9" ht="15.75" customHeight="1" x14ac:dyDescent="0.25">
      <c r="A3885" s="5">
        <v>2017</v>
      </c>
      <c r="B3885" s="5" t="s">
        <v>74</v>
      </c>
      <c r="C3885" s="5" t="s">
        <v>222</v>
      </c>
      <c r="D3885" s="5" t="s">
        <v>1113</v>
      </c>
      <c r="E3885" s="40">
        <v>1.4146139047115999E-5</v>
      </c>
      <c r="F3885" s="5"/>
      <c r="G3885" s="5"/>
      <c r="H3885" s="5"/>
      <c r="I3885" s="5"/>
    </row>
    <row r="3886" spans="1:9" ht="15.75" customHeight="1" x14ac:dyDescent="0.25">
      <c r="A3886" s="5">
        <v>2017</v>
      </c>
      <c r="B3886" s="5" t="s">
        <v>85</v>
      </c>
      <c r="C3886" s="5" t="s">
        <v>222</v>
      </c>
      <c r="D3886" s="5" t="s">
        <v>1113</v>
      </c>
      <c r="E3886" s="5">
        <v>1.4517821916197101E-3</v>
      </c>
      <c r="F3886" s="5"/>
      <c r="G3886" s="5"/>
      <c r="H3886" s="5"/>
      <c r="I3886" s="5"/>
    </row>
    <row r="3887" spans="1:9" ht="15.75" customHeight="1" x14ac:dyDescent="0.25">
      <c r="A3887" s="5">
        <v>2017</v>
      </c>
      <c r="B3887" s="5" t="s">
        <v>93</v>
      </c>
      <c r="C3887" s="5" t="s">
        <v>222</v>
      </c>
      <c r="D3887" s="5" t="s">
        <v>1113</v>
      </c>
      <c r="E3887" s="5">
        <v>1.52972464401657E-3</v>
      </c>
      <c r="F3887" s="5"/>
      <c r="G3887" s="5"/>
      <c r="H3887" s="5"/>
      <c r="I3887" s="5"/>
    </row>
    <row r="3888" spans="1:9" ht="15.75" customHeight="1" x14ac:dyDescent="0.25">
      <c r="A3888" s="5">
        <v>2017</v>
      </c>
      <c r="B3888" s="5" t="s">
        <v>95</v>
      </c>
      <c r="C3888" s="5" t="s">
        <v>222</v>
      </c>
      <c r="D3888" s="5" t="s">
        <v>1113</v>
      </c>
      <c r="E3888" s="5">
        <v>1.3100434258731201E-3</v>
      </c>
      <c r="F3888" s="5"/>
      <c r="G3888" s="5"/>
      <c r="H3888" s="5"/>
      <c r="I3888" s="5"/>
    </row>
    <row r="3889" spans="1:9" ht="15.75" customHeight="1" x14ac:dyDescent="0.25">
      <c r="A3889" s="5">
        <v>2017</v>
      </c>
      <c r="B3889" s="5" t="s">
        <v>98</v>
      </c>
      <c r="C3889" s="5" t="s">
        <v>222</v>
      </c>
      <c r="D3889" s="5" t="s">
        <v>1113</v>
      </c>
      <c r="E3889" s="40">
        <v>7.8497202947722501E-5</v>
      </c>
      <c r="F3889" s="5"/>
      <c r="G3889" s="5"/>
      <c r="H3889" s="5"/>
      <c r="I3889" s="5"/>
    </row>
    <row r="3890" spans="1:9" ht="15.75" customHeight="1" x14ac:dyDescent="0.25">
      <c r="A3890" s="5">
        <v>2017</v>
      </c>
      <c r="B3890" s="5" t="s">
        <v>101</v>
      </c>
      <c r="C3890" s="5" t="s">
        <v>222</v>
      </c>
      <c r="D3890" s="5" t="s">
        <v>1113</v>
      </c>
      <c r="E3890" s="5">
        <v>2.7793002598451501E-4</v>
      </c>
      <c r="F3890" s="5"/>
      <c r="G3890" s="5"/>
      <c r="H3890" s="5"/>
      <c r="I3890" s="5"/>
    </row>
    <row r="3891" spans="1:9" ht="15.75" customHeight="1" x14ac:dyDescent="0.25">
      <c r="A3891" s="5">
        <v>2017</v>
      </c>
      <c r="B3891" s="5" t="s">
        <v>104</v>
      </c>
      <c r="C3891" s="5" t="s">
        <v>222</v>
      </c>
      <c r="D3891" s="5" t="s">
        <v>1113</v>
      </c>
      <c r="E3891" s="40">
        <v>5.0482300128924001E-5</v>
      </c>
      <c r="F3891" s="5"/>
      <c r="G3891" s="5"/>
      <c r="H3891" s="5"/>
      <c r="I3891" s="5"/>
    </row>
    <row r="3892" spans="1:9" ht="15.75" customHeight="1" x14ac:dyDescent="0.25">
      <c r="A3892" s="5">
        <v>2017</v>
      </c>
      <c r="B3892" s="5" t="s">
        <v>106</v>
      </c>
      <c r="C3892" s="5" t="s">
        <v>222</v>
      </c>
      <c r="D3892" s="5" t="s">
        <v>1113</v>
      </c>
      <c r="E3892" s="5">
        <v>1.41600078108877E-3</v>
      </c>
      <c r="F3892" s="5"/>
      <c r="G3892" s="5"/>
      <c r="H3892" s="5"/>
      <c r="I3892" s="5"/>
    </row>
    <row r="3893" spans="1:9" ht="15.75" customHeight="1" x14ac:dyDescent="0.25">
      <c r="A3893" s="5">
        <v>2017</v>
      </c>
      <c r="B3893" s="5" t="s">
        <v>109</v>
      </c>
      <c r="C3893" s="5" t="s">
        <v>222</v>
      </c>
      <c r="D3893" s="5" t="s">
        <v>1113</v>
      </c>
      <c r="E3893" s="5">
        <v>1.2337652251288599E-3</v>
      </c>
      <c r="F3893" s="5"/>
      <c r="G3893" s="5"/>
      <c r="H3893" s="5"/>
      <c r="I3893" s="5"/>
    </row>
    <row r="3894" spans="1:9" ht="15.75" customHeight="1" x14ac:dyDescent="0.25">
      <c r="A3894" s="5">
        <v>2017</v>
      </c>
      <c r="B3894" s="5" t="s">
        <v>112</v>
      </c>
      <c r="C3894" s="5" t="s">
        <v>222</v>
      </c>
      <c r="D3894" s="5" t="s">
        <v>1113</v>
      </c>
      <c r="E3894" s="5">
        <v>0.26797058934479501</v>
      </c>
      <c r="F3894" s="5"/>
      <c r="G3894" s="5"/>
      <c r="H3894" s="5"/>
      <c r="I3894" s="5"/>
    </row>
    <row r="3895" spans="1:9" ht="15.75" customHeight="1" x14ac:dyDescent="0.25">
      <c r="A3895" s="5">
        <v>2017</v>
      </c>
      <c r="B3895" s="5" t="s">
        <v>114</v>
      </c>
      <c r="C3895" s="5" t="s">
        <v>222</v>
      </c>
      <c r="D3895" s="5" t="s">
        <v>1113</v>
      </c>
      <c r="E3895" s="5">
        <v>0.31866313993249701</v>
      </c>
      <c r="F3895" s="5"/>
      <c r="G3895" s="5"/>
      <c r="H3895" s="5"/>
      <c r="I3895" s="5"/>
    </row>
    <row r="3896" spans="1:9" ht="15.75" customHeight="1" x14ac:dyDescent="0.25">
      <c r="A3896" s="5">
        <v>2017</v>
      </c>
      <c r="B3896" s="5" t="s">
        <v>117</v>
      </c>
      <c r="C3896" s="5" t="s">
        <v>222</v>
      </c>
      <c r="D3896" s="5" t="s">
        <v>1113</v>
      </c>
      <c r="E3896" s="40">
        <v>7.7110326570554194E-5</v>
      </c>
      <c r="F3896" s="5"/>
      <c r="G3896" s="5"/>
      <c r="H3896" s="5"/>
      <c r="I3896" s="5"/>
    </row>
    <row r="3897" spans="1:9" ht="15.75" customHeight="1" x14ac:dyDescent="0.25">
      <c r="A3897" s="5">
        <v>2017</v>
      </c>
      <c r="B3897" s="5" t="s">
        <v>122</v>
      </c>
      <c r="C3897" s="5" t="s">
        <v>222</v>
      </c>
      <c r="D3897" s="5" t="s">
        <v>1113</v>
      </c>
      <c r="E3897" s="5">
        <v>4.0681244771475999E-2</v>
      </c>
      <c r="F3897" s="5"/>
      <c r="G3897" s="5"/>
      <c r="H3897" s="5"/>
      <c r="I3897" s="5"/>
    </row>
    <row r="3898" spans="1:9" ht="15.75" customHeight="1" x14ac:dyDescent="0.25">
      <c r="A3898" s="5">
        <v>2017</v>
      </c>
      <c r="B3898" s="5" t="s">
        <v>124</v>
      </c>
      <c r="C3898" s="5" t="s">
        <v>222</v>
      </c>
      <c r="D3898" s="5" t="s">
        <v>1113</v>
      </c>
      <c r="E3898" s="40">
        <v>3.96646643870117E-5</v>
      </c>
      <c r="F3898" s="5"/>
      <c r="G3898" s="5"/>
      <c r="H3898" s="5"/>
      <c r="I3898" s="5"/>
    </row>
    <row r="3899" spans="1:9" ht="15.75" customHeight="1" x14ac:dyDescent="0.25">
      <c r="A3899" s="5">
        <v>2017</v>
      </c>
      <c r="B3899" s="5" t="s">
        <v>130</v>
      </c>
      <c r="C3899" s="5" t="s">
        <v>222</v>
      </c>
      <c r="D3899" s="5" t="s">
        <v>1113</v>
      </c>
      <c r="E3899" s="5">
        <v>6.5543777584971101E-4</v>
      </c>
      <c r="F3899" s="5"/>
      <c r="G3899" s="5"/>
      <c r="H3899" s="5"/>
      <c r="I3899" s="5"/>
    </row>
    <row r="3900" spans="1:9" ht="15.75" customHeight="1" x14ac:dyDescent="0.25">
      <c r="A3900" s="5">
        <v>2017</v>
      </c>
      <c r="B3900" s="5" t="s">
        <v>127</v>
      </c>
      <c r="C3900" s="5" t="s">
        <v>222</v>
      </c>
      <c r="D3900" s="5" t="s">
        <v>1113</v>
      </c>
      <c r="E3900" s="5">
        <v>1.05893558902304E-2</v>
      </c>
      <c r="F3900" s="5"/>
      <c r="G3900" s="5"/>
      <c r="H3900" s="5"/>
      <c r="I3900" s="5"/>
    </row>
    <row r="3901" spans="1:9" ht="15.75" customHeight="1" x14ac:dyDescent="0.25">
      <c r="A3901" s="5">
        <v>2017</v>
      </c>
      <c r="B3901" s="5" t="s">
        <v>132</v>
      </c>
      <c r="C3901" s="5" t="s">
        <v>222</v>
      </c>
      <c r="D3901" s="5" t="s">
        <v>1113</v>
      </c>
      <c r="E3901" s="40">
        <v>6.7679567205810193E-5</v>
      </c>
      <c r="F3901" s="5"/>
      <c r="G3901" s="5"/>
      <c r="H3901" s="5"/>
      <c r="I3901" s="5"/>
    </row>
    <row r="3902" spans="1:9" ht="15.75" customHeight="1" x14ac:dyDescent="0.25">
      <c r="A3902" s="5">
        <v>2017</v>
      </c>
      <c r="B3902" s="5" t="s">
        <v>3</v>
      </c>
      <c r="C3902" s="5" t="s">
        <v>222</v>
      </c>
      <c r="D3902" s="5" t="s">
        <v>1115</v>
      </c>
      <c r="E3902" s="5">
        <v>0.100434667301961</v>
      </c>
      <c r="F3902" s="5"/>
      <c r="G3902" s="5"/>
      <c r="H3902" s="5"/>
      <c r="I3902" s="5"/>
    </row>
    <row r="3903" spans="1:9" ht="15.75" customHeight="1" x14ac:dyDescent="0.25">
      <c r="A3903" s="5">
        <v>2017</v>
      </c>
      <c r="B3903" s="5" t="s">
        <v>12</v>
      </c>
      <c r="C3903" s="5" t="s">
        <v>222</v>
      </c>
      <c r="D3903" s="5" t="s">
        <v>1115</v>
      </c>
      <c r="E3903" s="5">
        <v>4.1354076298270702E-4</v>
      </c>
      <c r="F3903" s="5"/>
      <c r="G3903" s="5"/>
      <c r="H3903" s="5"/>
      <c r="I3903" s="5"/>
    </row>
    <row r="3904" spans="1:9" ht="15.75" customHeight="1" x14ac:dyDescent="0.25">
      <c r="A3904" s="5">
        <v>2017</v>
      </c>
      <c r="B3904" s="5" t="s">
        <v>8</v>
      </c>
      <c r="C3904" s="5" t="s">
        <v>222</v>
      </c>
      <c r="D3904" s="5" t="s">
        <v>1115</v>
      </c>
      <c r="E3904" s="40">
        <v>1.34850248798709E-6</v>
      </c>
      <c r="F3904" s="5"/>
      <c r="G3904" s="5"/>
      <c r="H3904" s="5"/>
      <c r="I3904" s="5"/>
    </row>
    <row r="3905" spans="1:9" ht="15.75" customHeight="1" x14ac:dyDescent="0.25">
      <c r="A3905" s="5">
        <v>2017</v>
      </c>
      <c r="B3905" s="5" t="s">
        <v>15</v>
      </c>
      <c r="C3905" s="5" t="s">
        <v>222</v>
      </c>
      <c r="D3905" s="5" t="s">
        <v>1115</v>
      </c>
      <c r="E3905" s="5">
        <v>5.5513352422135195E-4</v>
      </c>
      <c r="F3905" s="5"/>
      <c r="G3905" s="5"/>
      <c r="H3905" s="5"/>
      <c r="I3905" s="5"/>
    </row>
    <row r="3906" spans="1:9" ht="15.75" customHeight="1" x14ac:dyDescent="0.25">
      <c r="A3906" s="5">
        <v>2017</v>
      </c>
      <c r="B3906" s="5" t="s">
        <v>17</v>
      </c>
      <c r="C3906" s="5" t="s">
        <v>222</v>
      </c>
      <c r="D3906" s="5" t="s">
        <v>1115</v>
      </c>
      <c r="E3906" s="5">
        <v>9.3402676327937806E-2</v>
      </c>
      <c r="F3906" s="5"/>
      <c r="G3906" s="5"/>
      <c r="H3906" s="5"/>
      <c r="I3906" s="5"/>
    </row>
    <row r="3907" spans="1:9" ht="15.75" customHeight="1" x14ac:dyDescent="0.25">
      <c r="A3907" s="5">
        <v>2017</v>
      </c>
      <c r="B3907" s="5" t="s">
        <v>26</v>
      </c>
      <c r="C3907" s="5" t="s">
        <v>222</v>
      </c>
      <c r="D3907" s="5" t="s">
        <v>1115</v>
      </c>
      <c r="E3907" s="40">
        <v>4.2253077956928798E-5</v>
      </c>
      <c r="F3907" s="5"/>
      <c r="G3907" s="5"/>
      <c r="H3907" s="5"/>
      <c r="I3907" s="5"/>
    </row>
    <row r="3908" spans="1:9" ht="15.75" customHeight="1" x14ac:dyDescent="0.25">
      <c r="A3908" s="5">
        <v>2017</v>
      </c>
      <c r="B3908" s="5" t="s">
        <v>28</v>
      </c>
      <c r="C3908" s="5" t="s">
        <v>222</v>
      </c>
      <c r="D3908" s="5" t="s">
        <v>1115</v>
      </c>
      <c r="E3908" s="40">
        <v>4.8096588738206198E-5</v>
      </c>
      <c r="F3908" s="5"/>
      <c r="G3908" s="5"/>
      <c r="H3908" s="5"/>
      <c r="I3908" s="5"/>
    </row>
    <row r="3909" spans="1:9" ht="15.75" customHeight="1" x14ac:dyDescent="0.25">
      <c r="A3909" s="5">
        <v>2017</v>
      </c>
      <c r="B3909" s="5" t="s">
        <v>42</v>
      </c>
      <c r="C3909" s="5" t="s">
        <v>222</v>
      </c>
      <c r="D3909" s="5" t="s">
        <v>1115</v>
      </c>
      <c r="E3909" s="5">
        <v>1.8429534002490199E-4</v>
      </c>
      <c r="F3909" s="5"/>
      <c r="G3909" s="5"/>
      <c r="H3909" s="5"/>
      <c r="I3909" s="5"/>
    </row>
    <row r="3910" spans="1:9" ht="15.75" customHeight="1" x14ac:dyDescent="0.25">
      <c r="A3910" s="5">
        <v>2017</v>
      </c>
      <c r="B3910" s="5" t="s">
        <v>36</v>
      </c>
      <c r="C3910" s="5" t="s">
        <v>222</v>
      </c>
      <c r="D3910" s="5" t="s">
        <v>1115</v>
      </c>
      <c r="E3910" s="5">
        <v>0.373341454314983</v>
      </c>
      <c r="F3910" s="5"/>
      <c r="G3910" s="5"/>
      <c r="H3910" s="5"/>
      <c r="I3910" s="5"/>
    </row>
    <row r="3911" spans="1:9" ht="15.75" customHeight="1" x14ac:dyDescent="0.25">
      <c r="A3911" s="5">
        <v>2017</v>
      </c>
      <c r="B3911" s="5" t="s">
        <v>39</v>
      </c>
      <c r="C3911" s="5" t="s">
        <v>222</v>
      </c>
      <c r="D3911" s="5" t="s">
        <v>1115</v>
      </c>
      <c r="E3911" s="5">
        <v>0.189104099897064</v>
      </c>
      <c r="F3911" s="5"/>
      <c r="G3911" s="5"/>
      <c r="H3911" s="5"/>
      <c r="I3911" s="5"/>
    </row>
    <row r="3912" spans="1:9" ht="15.75" customHeight="1" x14ac:dyDescent="0.25">
      <c r="A3912" s="5">
        <v>2017</v>
      </c>
      <c r="B3912" s="5" t="s">
        <v>45</v>
      </c>
      <c r="C3912" s="5" t="s">
        <v>222</v>
      </c>
      <c r="D3912" s="5" t="s">
        <v>1115</v>
      </c>
      <c r="E3912" s="40">
        <v>1.2586023221212801E-5</v>
      </c>
      <c r="F3912" s="5"/>
      <c r="G3912" s="5"/>
      <c r="H3912" s="5"/>
      <c r="I3912" s="5"/>
    </row>
    <row r="3913" spans="1:9" ht="15.75" customHeight="1" x14ac:dyDescent="0.25">
      <c r="A3913" s="5">
        <v>2017</v>
      </c>
      <c r="B3913" s="5" t="s">
        <v>47</v>
      </c>
      <c r="C3913" s="5" t="s">
        <v>222</v>
      </c>
      <c r="D3913" s="5" t="s">
        <v>1115</v>
      </c>
      <c r="E3913" s="5">
        <v>4.5435543828578296E-3</v>
      </c>
      <c r="F3913" s="5"/>
      <c r="G3913" s="5"/>
      <c r="H3913" s="5"/>
      <c r="I3913" s="5"/>
    </row>
    <row r="3914" spans="1:9" ht="15.75" customHeight="1" x14ac:dyDescent="0.25">
      <c r="A3914" s="5">
        <v>2017</v>
      </c>
      <c r="B3914" s="5" t="s">
        <v>50</v>
      </c>
      <c r="C3914" s="5" t="s">
        <v>222</v>
      </c>
      <c r="D3914" s="5" t="s">
        <v>1115</v>
      </c>
      <c r="E3914" s="5">
        <v>7.5606039493142797E-4</v>
      </c>
      <c r="F3914" s="5"/>
      <c r="G3914" s="5"/>
      <c r="H3914" s="5"/>
      <c r="I3914" s="5"/>
    </row>
    <row r="3915" spans="1:9" ht="15.75" customHeight="1" x14ac:dyDescent="0.25">
      <c r="A3915" s="5">
        <v>2017</v>
      </c>
      <c r="B3915" s="5" t="s">
        <v>60</v>
      </c>
      <c r="C3915" s="5" t="s">
        <v>222</v>
      </c>
      <c r="D3915" s="5" t="s">
        <v>1115</v>
      </c>
      <c r="E3915" s="5">
        <v>1.3971834278034201E-2</v>
      </c>
      <c r="F3915" s="5"/>
      <c r="G3915" s="5"/>
      <c r="H3915" s="5"/>
      <c r="I3915" s="5"/>
    </row>
    <row r="3916" spans="1:9" ht="15.75" customHeight="1" x14ac:dyDescent="0.25">
      <c r="A3916" s="5">
        <v>2017</v>
      </c>
      <c r="B3916" s="5" t="s">
        <v>62</v>
      </c>
      <c r="C3916" s="5" t="s">
        <v>222</v>
      </c>
      <c r="D3916" s="5" t="s">
        <v>1115</v>
      </c>
      <c r="E3916" s="40">
        <v>3.0566056394373998E-5</v>
      </c>
      <c r="F3916" s="5"/>
      <c r="G3916" s="5"/>
      <c r="H3916" s="5"/>
      <c r="I3916" s="5"/>
    </row>
    <row r="3917" spans="1:9" ht="15.75" customHeight="1" x14ac:dyDescent="0.25">
      <c r="A3917" s="5">
        <v>2017</v>
      </c>
      <c r="B3917" s="5" t="s">
        <v>66</v>
      </c>
      <c r="C3917" s="5" t="s">
        <v>222</v>
      </c>
      <c r="D3917" s="5" t="s">
        <v>1115</v>
      </c>
      <c r="E3917" s="40">
        <v>8.9900165865805997E-7</v>
      </c>
      <c r="F3917" s="5"/>
      <c r="G3917" s="5"/>
      <c r="H3917" s="5"/>
      <c r="I3917" s="5"/>
    </row>
    <row r="3918" spans="1:9" ht="15.75" customHeight="1" x14ac:dyDescent="0.25">
      <c r="A3918" s="5">
        <v>2017</v>
      </c>
      <c r="B3918" s="5" t="s">
        <v>64</v>
      </c>
      <c r="C3918" s="5" t="s">
        <v>222</v>
      </c>
      <c r="D3918" s="5" t="s">
        <v>1115</v>
      </c>
      <c r="E3918" s="5">
        <v>2.1935640471256601E-4</v>
      </c>
      <c r="F3918" s="5"/>
      <c r="G3918" s="5"/>
      <c r="H3918" s="5"/>
      <c r="I3918" s="5"/>
    </row>
    <row r="3919" spans="1:9" ht="15.75" customHeight="1" x14ac:dyDescent="0.25">
      <c r="A3919" s="5">
        <v>2017</v>
      </c>
      <c r="B3919" s="5" t="s">
        <v>87</v>
      </c>
      <c r="C3919" s="5" t="s">
        <v>222</v>
      </c>
      <c r="D3919" s="5" t="s">
        <v>1115</v>
      </c>
      <c r="E3919" s="5">
        <v>2.8048851750131401E-4</v>
      </c>
      <c r="F3919" s="5"/>
      <c r="G3919" s="5"/>
      <c r="H3919" s="5"/>
      <c r="I3919" s="5"/>
    </row>
    <row r="3920" spans="1:9" ht="15.75" customHeight="1" x14ac:dyDescent="0.25">
      <c r="A3920" s="5">
        <v>2017</v>
      </c>
      <c r="B3920" s="5" t="s">
        <v>72</v>
      </c>
      <c r="C3920" s="5" t="s">
        <v>222</v>
      </c>
      <c r="D3920" s="5" t="s">
        <v>1115</v>
      </c>
      <c r="E3920" s="40">
        <v>7.0571630204657704E-5</v>
      </c>
      <c r="F3920" s="5"/>
      <c r="G3920" s="5"/>
      <c r="H3920" s="5"/>
      <c r="I3920" s="5"/>
    </row>
    <row r="3921" spans="1:9" ht="15.75" customHeight="1" x14ac:dyDescent="0.25">
      <c r="A3921" s="5">
        <v>2017</v>
      </c>
      <c r="B3921" s="5" t="s">
        <v>79</v>
      </c>
      <c r="C3921" s="5" t="s">
        <v>222</v>
      </c>
      <c r="D3921" s="5" t="s">
        <v>1115</v>
      </c>
      <c r="E3921" s="5">
        <v>1.69012311827715E-4</v>
      </c>
      <c r="F3921" s="5"/>
      <c r="G3921" s="5"/>
      <c r="H3921" s="5"/>
      <c r="I3921" s="5"/>
    </row>
    <row r="3922" spans="1:9" ht="15.75" customHeight="1" x14ac:dyDescent="0.25">
      <c r="A3922" s="5">
        <v>2017</v>
      </c>
      <c r="B3922" s="5" t="s">
        <v>85</v>
      </c>
      <c r="C3922" s="5" t="s">
        <v>222</v>
      </c>
      <c r="D3922" s="5" t="s">
        <v>1115</v>
      </c>
      <c r="E3922" s="5">
        <v>1.5831419208968401E-3</v>
      </c>
      <c r="F3922" s="5"/>
      <c r="G3922" s="5"/>
      <c r="H3922" s="5"/>
      <c r="I3922" s="5"/>
    </row>
    <row r="3923" spans="1:9" ht="15.75" customHeight="1" x14ac:dyDescent="0.25">
      <c r="A3923" s="5">
        <v>2017</v>
      </c>
      <c r="B3923" s="5" t="s">
        <v>93</v>
      </c>
      <c r="C3923" s="5" t="s">
        <v>222</v>
      </c>
      <c r="D3923" s="5" t="s">
        <v>1115</v>
      </c>
      <c r="E3923" s="5">
        <v>3.5978495880324902E-2</v>
      </c>
      <c r="F3923" s="5"/>
      <c r="G3923" s="5"/>
      <c r="H3923" s="5"/>
      <c r="I3923" s="5"/>
    </row>
    <row r="3924" spans="1:9" ht="15.75" customHeight="1" x14ac:dyDescent="0.25">
      <c r="A3924" s="5">
        <v>2017</v>
      </c>
      <c r="B3924" s="5" t="s">
        <v>95</v>
      </c>
      <c r="C3924" s="5" t="s">
        <v>222</v>
      </c>
      <c r="D3924" s="5" t="s">
        <v>1115</v>
      </c>
      <c r="E3924" s="40">
        <v>2.2924542295780499E-5</v>
      </c>
      <c r="F3924" s="5"/>
      <c r="G3924" s="5"/>
      <c r="H3924" s="5"/>
      <c r="I3924" s="5"/>
    </row>
    <row r="3925" spans="1:9" ht="15.75" customHeight="1" x14ac:dyDescent="0.25">
      <c r="A3925" s="5">
        <v>2017</v>
      </c>
      <c r="B3925" s="5" t="s">
        <v>98</v>
      </c>
      <c r="C3925" s="5" t="s">
        <v>222</v>
      </c>
      <c r="D3925" s="5" t="s">
        <v>1115</v>
      </c>
      <c r="E3925" s="5">
        <v>1.3844625543334101E-4</v>
      </c>
      <c r="F3925" s="5"/>
      <c r="G3925" s="5"/>
      <c r="H3925" s="5"/>
      <c r="I3925" s="5"/>
    </row>
    <row r="3926" spans="1:9" ht="15.75" customHeight="1" x14ac:dyDescent="0.25">
      <c r="A3926" s="5">
        <v>2017</v>
      </c>
      <c r="B3926" s="5" t="s">
        <v>101</v>
      </c>
      <c r="C3926" s="5" t="s">
        <v>222</v>
      </c>
      <c r="D3926" s="5" t="s">
        <v>1115</v>
      </c>
      <c r="E3926" s="5">
        <v>9.3082631737455498E-3</v>
      </c>
      <c r="F3926" s="5"/>
      <c r="G3926" s="5"/>
      <c r="H3926" s="5"/>
      <c r="I3926" s="5"/>
    </row>
    <row r="3927" spans="1:9" ht="15.75" customHeight="1" x14ac:dyDescent="0.25">
      <c r="A3927" s="5">
        <v>2017</v>
      </c>
      <c r="B3927" s="5" t="s">
        <v>106</v>
      </c>
      <c r="C3927" s="5" t="s">
        <v>222</v>
      </c>
      <c r="D3927" s="5" t="s">
        <v>1115</v>
      </c>
      <c r="E3927" s="5">
        <v>2.9801904984514598E-4</v>
      </c>
      <c r="F3927" s="5"/>
      <c r="G3927" s="5"/>
      <c r="H3927" s="5"/>
      <c r="I3927" s="5"/>
    </row>
    <row r="3928" spans="1:9" ht="15.75" customHeight="1" x14ac:dyDescent="0.25">
      <c r="A3928" s="5">
        <v>2017</v>
      </c>
      <c r="B3928" s="5" t="s">
        <v>112</v>
      </c>
      <c r="C3928" s="5" t="s">
        <v>222</v>
      </c>
      <c r="D3928" s="5" t="s">
        <v>1115</v>
      </c>
      <c r="E3928" s="5">
        <v>4.4950082932903001E-4</v>
      </c>
      <c r="F3928" s="5"/>
      <c r="G3928" s="5"/>
      <c r="H3928" s="5"/>
      <c r="I3928" s="5"/>
    </row>
    <row r="3929" spans="1:9" ht="15.75" customHeight="1" x14ac:dyDescent="0.25">
      <c r="A3929" s="5">
        <v>2017</v>
      </c>
      <c r="B3929" s="5" t="s">
        <v>114</v>
      </c>
      <c r="C3929" s="5" t="s">
        <v>222</v>
      </c>
      <c r="D3929" s="5" t="s">
        <v>1115</v>
      </c>
      <c r="E3929" s="5">
        <v>6.9689709577514095E-2</v>
      </c>
      <c r="F3929" s="5"/>
      <c r="G3929" s="5"/>
      <c r="H3929" s="5"/>
      <c r="I3929" s="5"/>
    </row>
    <row r="3930" spans="1:9" ht="15.75" customHeight="1" x14ac:dyDescent="0.25">
      <c r="A3930" s="5">
        <v>2017</v>
      </c>
      <c r="B3930" s="5" t="s">
        <v>117</v>
      </c>
      <c r="C3930" s="5" t="s">
        <v>222</v>
      </c>
      <c r="D3930" s="5" t="s">
        <v>1115</v>
      </c>
      <c r="E3930" s="5">
        <v>7.57408897419415E-2</v>
      </c>
      <c r="F3930" s="5"/>
      <c r="G3930" s="5"/>
      <c r="H3930" s="5"/>
      <c r="I3930" s="5"/>
    </row>
    <row r="3931" spans="1:9" ht="15.75" customHeight="1" x14ac:dyDescent="0.25">
      <c r="A3931" s="5">
        <v>2017</v>
      </c>
      <c r="B3931" s="5" t="s">
        <v>122</v>
      </c>
      <c r="C3931" s="5" t="s">
        <v>222</v>
      </c>
      <c r="D3931" s="5" t="s">
        <v>1115</v>
      </c>
      <c r="E3931" s="5">
        <v>3.4881264355932703E-4</v>
      </c>
      <c r="F3931" s="5"/>
      <c r="G3931" s="5"/>
      <c r="H3931" s="5"/>
      <c r="I3931" s="5"/>
    </row>
    <row r="3932" spans="1:9" ht="15.75" customHeight="1" x14ac:dyDescent="0.25">
      <c r="A3932" s="5">
        <v>2017</v>
      </c>
      <c r="B3932" s="5" t="s">
        <v>124</v>
      </c>
      <c r="C3932" s="5" t="s">
        <v>222</v>
      </c>
      <c r="D3932" s="5" t="s">
        <v>1115</v>
      </c>
      <c r="E3932" s="40">
        <v>3.8657071322296497E-5</v>
      </c>
      <c r="F3932" s="5"/>
      <c r="G3932" s="5"/>
      <c r="H3932" s="5"/>
      <c r="I3932" s="5"/>
    </row>
    <row r="3933" spans="1:9" ht="15.75" customHeight="1" x14ac:dyDescent="0.25">
      <c r="A3933" s="5">
        <v>2017</v>
      </c>
      <c r="B3933" s="5" t="s">
        <v>130</v>
      </c>
      <c r="C3933" s="5" t="s">
        <v>222</v>
      </c>
      <c r="D3933" s="5" t="s">
        <v>1115</v>
      </c>
      <c r="E3933" s="5">
        <v>2.2545163595826801E-2</v>
      </c>
      <c r="F3933" s="5"/>
      <c r="G3933" s="5"/>
      <c r="H3933" s="5"/>
      <c r="I3933" s="5"/>
    </row>
    <row r="3934" spans="1:9" ht="15.75" customHeight="1" x14ac:dyDescent="0.25">
      <c r="A3934" s="5">
        <v>2017</v>
      </c>
      <c r="B3934" s="5" t="s">
        <v>127</v>
      </c>
      <c r="C3934" s="5" t="s">
        <v>222</v>
      </c>
      <c r="D3934" s="5" t="s">
        <v>1115</v>
      </c>
      <c r="E3934" s="5">
        <v>6.2754810782625799E-3</v>
      </c>
      <c r="F3934" s="5"/>
      <c r="G3934" s="5"/>
      <c r="H3934" s="5"/>
      <c r="I3934" s="5"/>
    </row>
    <row r="3935" spans="1:9" ht="15.75" customHeight="1" x14ac:dyDescent="0.25">
      <c r="A3935" s="5">
        <v>2017</v>
      </c>
      <c r="B3935" s="5" t="s">
        <v>3</v>
      </c>
      <c r="C3935" s="5" t="s">
        <v>654</v>
      </c>
      <c r="D3935" s="5" t="s">
        <v>1111</v>
      </c>
      <c r="E3935" s="5">
        <v>7.0895857859835196E-2</v>
      </c>
      <c r="F3935" s="5"/>
      <c r="G3935" s="5"/>
      <c r="H3935" s="5"/>
      <c r="I3935" s="5"/>
    </row>
    <row r="3936" spans="1:9" ht="15.75" customHeight="1" x14ac:dyDescent="0.25">
      <c r="A3936" s="5">
        <v>2017</v>
      </c>
      <c r="B3936" s="5" t="s">
        <v>12</v>
      </c>
      <c r="C3936" s="5" t="s">
        <v>654</v>
      </c>
      <c r="D3936" s="5" t="s">
        <v>1111</v>
      </c>
      <c r="E3936" s="5">
        <v>1.26439472184132E-2</v>
      </c>
      <c r="F3936" s="5"/>
      <c r="G3936" s="5"/>
      <c r="H3936" s="5"/>
      <c r="I3936" s="5"/>
    </row>
    <row r="3937" spans="1:9" ht="15.75" customHeight="1" x14ac:dyDescent="0.25">
      <c r="A3937" s="5">
        <v>2017</v>
      </c>
      <c r="B3937" s="5" t="s">
        <v>8</v>
      </c>
      <c r="C3937" s="5" t="s">
        <v>654</v>
      </c>
      <c r="D3937" s="5" t="s">
        <v>1111</v>
      </c>
      <c r="E3937" s="5">
        <v>2.7666652677763401E-2</v>
      </c>
      <c r="F3937" s="5"/>
      <c r="G3937" s="5"/>
      <c r="H3937" s="5"/>
      <c r="I3937" s="5"/>
    </row>
    <row r="3938" spans="1:9" ht="15.75" customHeight="1" x14ac:dyDescent="0.25">
      <c r="A3938" s="5">
        <v>2017</v>
      </c>
      <c r="B3938" s="5" t="s">
        <v>15</v>
      </c>
      <c r="C3938" s="5" t="s">
        <v>654</v>
      </c>
      <c r="D3938" s="5" t="s">
        <v>1111</v>
      </c>
      <c r="E3938" s="5">
        <v>8.5654098494354597E-2</v>
      </c>
      <c r="F3938" s="5"/>
      <c r="G3938" s="5"/>
      <c r="H3938" s="5"/>
      <c r="I3938" s="5"/>
    </row>
    <row r="3939" spans="1:9" ht="15.75" customHeight="1" x14ac:dyDescent="0.25">
      <c r="A3939" s="5">
        <v>2017</v>
      </c>
      <c r="B3939" s="5" t="s">
        <v>17</v>
      </c>
      <c r="C3939" s="5" t="s">
        <v>654</v>
      </c>
      <c r="D3939" s="5" t="s">
        <v>1111</v>
      </c>
      <c r="E3939" s="5">
        <v>2.1856828517412101E-2</v>
      </c>
      <c r="F3939" s="5"/>
      <c r="G3939" s="5"/>
      <c r="H3939" s="5"/>
      <c r="I3939" s="5"/>
    </row>
    <row r="3940" spans="1:9" ht="15.75" customHeight="1" x14ac:dyDescent="0.25">
      <c r="A3940" s="5">
        <v>2017</v>
      </c>
      <c r="B3940" s="5" t="s">
        <v>26</v>
      </c>
      <c r="C3940" s="5" t="s">
        <v>654</v>
      </c>
      <c r="D3940" s="5" t="s">
        <v>1111</v>
      </c>
      <c r="E3940" s="5">
        <v>5.1932316298292397E-2</v>
      </c>
      <c r="F3940" s="5"/>
      <c r="G3940" s="5"/>
      <c r="H3940" s="5"/>
      <c r="I3940" s="5"/>
    </row>
    <row r="3941" spans="1:9" ht="15.75" customHeight="1" x14ac:dyDescent="0.25">
      <c r="A3941" s="5">
        <v>2017</v>
      </c>
      <c r="B3941" s="5" t="s">
        <v>28</v>
      </c>
      <c r="C3941" s="5" t="s">
        <v>654</v>
      </c>
      <c r="D3941" s="5" t="s">
        <v>1111</v>
      </c>
      <c r="E3941" s="5">
        <v>5.4078751416484503E-3</v>
      </c>
      <c r="F3941" s="5"/>
      <c r="G3941" s="5"/>
      <c r="H3941" s="5"/>
      <c r="I3941" s="5"/>
    </row>
    <row r="3942" spans="1:9" ht="15.75" customHeight="1" x14ac:dyDescent="0.25">
      <c r="A3942" s="5">
        <v>2017</v>
      </c>
      <c r="B3942" s="5" t="s">
        <v>42</v>
      </c>
      <c r="C3942" s="5" t="s">
        <v>654</v>
      </c>
      <c r="D3942" s="5" t="s">
        <v>1111</v>
      </c>
      <c r="E3942" s="5">
        <v>1.9525202867549302E-2</v>
      </c>
      <c r="F3942" s="5"/>
      <c r="G3942" s="5"/>
      <c r="H3942" s="5"/>
      <c r="I3942" s="5"/>
    </row>
    <row r="3943" spans="1:9" ht="15.75" customHeight="1" x14ac:dyDescent="0.25">
      <c r="A3943" s="5">
        <v>2017</v>
      </c>
      <c r="B3943" s="5" t="s">
        <v>36</v>
      </c>
      <c r="C3943" s="5" t="s">
        <v>654</v>
      </c>
      <c r="D3943" s="5" t="s">
        <v>1111</v>
      </c>
      <c r="E3943" s="5">
        <v>1.4455258063496901E-2</v>
      </c>
      <c r="F3943" s="5"/>
      <c r="G3943" s="5"/>
      <c r="H3943" s="5"/>
      <c r="I3943" s="5"/>
    </row>
    <row r="3944" spans="1:9" ht="15.75" customHeight="1" x14ac:dyDescent="0.25">
      <c r="A3944" s="5">
        <v>2017</v>
      </c>
      <c r="B3944" s="5" t="s">
        <v>39</v>
      </c>
      <c r="C3944" s="5" t="s">
        <v>654</v>
      </c>
      <c r="D3944" s="5" t="s">
        <v>1111</v>
      </c>
      <c r="E3944" s="5">
        <v>3.8950444144794698E-2</v>
      </c>
      <c r="F3944" s="5"/>
      <c r="G3944" s="5"/>
      <c r="H3944" s="5"/>
      <c r="I3944" s="5"/>
    </row>
    <row r="3945" spans="1:9" ht="15.75" customHeight="1" x14ac:dyDescent="0.25">
      <c r="A3945" s="5">
        <v>2017</v>
      </c>
      <c r="B3945" s="5" t="s">
        <v>45</v>
      </c>
      <c r="C3945" s="5" t="s">
        <v>654</v>
      </c>
      <c r="D3945" s="5" t="s">
        <v>1111</v>
      </c>
      <c r="E3945" s="5">
        <v>2.0821449068557301E-2</v>
      </c>
      <c r="F3945" s="5"/>
      <c r="G3945" s="5"/>
      <c r="H3945" s="5"/>
      <c r="I3945" s="5"/>
    </row>
    <row r="3946" spans="1:9" ht="15.75" customHeight="1" x14ac:dyDescent="0.25">
      <c r="A3946" s="5">
        <v>2017</v>
      </c>
      <c r="B3946" s="5" t="s">
        <v>47</v>
      </c>
      <c r="C3946" s="5" t="s">
        <v>654</v>
      </c>
      <c r="D3946" s="5" t="s">
        <v>1111</v>
      </c>
      <c r="E3946" s="5">
        <v>3.9636934801669597E-2</v>
      </c>
      <c r="F3946" s="5"/>
      <c r="G3946" s="5"/>
      <c r="H3946" s="5"/>
      <c r="I3946" s="5"/>
    </row>
    <row r="3947" spans="1:9" ht="15.75" customHeight="1" x14ac:dyDescent="0.25">
      <c r="A3947" s="5">
        <v>2017</v>
      </c>
      <c r="B3947" s="5" t="s">
        <v>50</v>
      </c>
      <c r="C3947" s="5" t="s">
        <v>654</v>
      </c>
      <c r="D3947" s="5" t="s">
        <v>1111</v>
      </c>
      <c r="E3947" s="5">
        <v>2.6852427199320299E-4</v>
      </c>
      <c r="F3947" s="5"/>
      <c r="G3947" s="5"/>
      <c r="H3947" s="5"/>
      <c r="I3947" s="5"/>
    </row>
    <row r="3948" spans="1:9" ht="15.75" customHeight="1" x14ac:dyDescent="0.25">
      <c r="A3948" s="5">
        <v>2017</v>
      </c>
      <c r="B3948" s="5" t="s">
        <v>57</v>
      </c>
      <c r="C3948" s="5" t="s">
        <v>654</v>
      </c>
      <c r="D3948" s="5" t="s">
        <v>1111</v>
      </c>
      <c r="E3948" s="5">
        <v>1.4727657016758201E-3</v>
      </c>
      <c r="F3948" s="5"/>
      <c r="G3948" s="5"/>
      <c r="H3948" s="5"/>
      <c r="I3948" s="5"/>
    </row>
    <row r="3949" spans="1:9" ht="15.75" customHeight="1" x14ac:dyDescent="0.25">
      <c r="A3949" s="5">
        <v>2017</v>
      </c>
      <c r="B3949" s="5" t="s">
        <v>54</v>
      </c>
      <c r="C3949" s="5" t="s">
        <v>654</v>
      </c>
      <c r="D3949" s="5" t="s">
        <v>1111</v>
      </c>
      <c r="E3949" s="5">
        <v>2.5708766292408002E-2</v>
      </c>
      <c r="F3949" s="5"/>
      <c r="G3949" s="5"/>
      <c r="H3949" s="5"/>
      <c r="I3949" s="5"/>
    </row>
    <row r="3950" spans="1:9" ht="15.75" customHeight="1" x14ac:dyDescent="0.25">
      <c r="A3950" s="5">
        <v>2017</v>
      </c>
      <c r="B3950" s="5" t="s">
        <v>52</v>
      </c>
      <c r="C3950" s="5" t="s">
        <v>654</v>
      </c>
      <c r="D3950" s="5" t="s">
        <v>1111</v>
      </c>
      <c r="E3950" s="5">
        <v>4.1020967493001596E-3</v>
      </c>
      <c r="F3950" s="5"/>
      <c r="G3950" s="5"/>
      <c r="H3950" s="5"/>
      <c r="I3950" s="5"/>
    </row>
    <row r="3951" spans="1:9" ht="15.75" customHeight="1" x14ac:dyDescent="0.25">
      <c r="A3951" s="5">
        <v>2017</v>
      </c>
      <c r="B3951" s="5" t="s">
        <v>60</v>
      </c>
      <c r="C3951" s="5" t="s">
        <v>654</v>
      </c>
      <c r="D3951" s="5" t="s">
        <v>1111</v>
      </c>
      <c r="E3951" s="5">
        <v>3.8593880544937897E-2</v>
      </c>
      <c r="F3951" s="5"/>
      <c r="G3951" s="5"/>
      <c r="H3951" s="5"/>
      <c r="I3951" s="5"/>
    </row>
    <row r="3952" spans="1:9" ht="15.75" customHeight="1" x14ac:dyDescent="0.25">
      <c r="A3952" s="5">
        <v>2017</v>
      </c>
      <c r="B3952" s="5" t="s">
        <v>66</v>
      </c>
      <c r="C3952" s="5" t="s">
        <v>654</v>
      </c>
      <c r="D3952" s="5" t="s">
        <v>1111</v>
      </c>
      <c r="E3952" s="5">
        <v>0.115720500331346</v>
      </c>
      <c r="F3952" s="5"/>
      <c r="G3952" s="5"/>
      <c r="H3952" s="5"/>
      <c r="I3952" s="5"/>
    </row>
    <row r="3953" spans="1:9" ht="15.75" customHeight="1" x14ac:dyDescent="0.25">
      <c r="A3953" s="5">
        <v>2017</v>
      </c>
      <c r="B3953" s="5" t="s">
        <v>69</v>
      </c>
      <c r="C3953" s="5" t="s">
        <v>654</v>
      </c>
      <c r="D3953" s="5" t="s">
        <v>1111</v>
      </c>
      <c r="E3953" s="5">
        <v>9.57893062859691E-3</v>
      </c>
      <c r="F3953" s="5"/>
      <c r="G3953" s="5"/>
      <c r="H3953" s="5"/>
      <c r="I3953" s="5"/>
    </row>
    <row r="3954" spans="1:9" ht="15.75" customHeight="1" x14ac:dyDescent="0.25">
      <c r="A3954" s="5">
        <v>2017</v>
      </c>
      <c r="B3954" s="5" t="s">
        <v>87</v>
      </c>
      <c r="C3954" s="5" t="s">
        <v>654</v>
      </c>
      <c r="D3954" s="5" t="s">
        <v>1111</v>
      </c>
      <c r="E3954" s="5">
        <v>1.48072468165916E-3</v>
      </c>
      <c r="F3954" s="5"/>
      <c r="G3954" s="5"/>
      <c r="H3954" s="5"/>
      <c r="I3954" s="5"/>
    </row>
    <row r="3955" spans="1:9" ht="15.75" customHeight="1" x14ac:dyDescent="0.25">
      <c r="A3955" s="5">
        <v>2017</v>
      </c>
      <c r="B3955" s="5" t="s">
        <v>72</v>
      </c>
      <c r="C3955" s="5" t="s">
        <v>654</v>
      </c>
      <c r="D3955" s="5" t="s">
        <v>1111</v>
      </c>
      <c r="E3955" s="5">
        <v>7.6629515251657402E-3</v>
      </c>
      <c r="F3955" s="5"/>
      <c r="G3955" s="5"/>
      <c r="H3955" s="5"/>
      <c r="I3955" s="5"/>
    </row>
    <row r="3956" spans="1:9" ht="15.75" customHeight="1" x14ac:dyDescent="0.25">
      <c r="A3956" s="5">
        <v>2017</v>
      </c>
      <c r="B3956" s="5" t="s">
        <v>77</v>
      </c>
      <c r="C3956" s="5" t="s">
        <v>654</v>
      </c>
      <c r="D3956" s="5" t="s">
        <v>1111</v>
      </c>
      <c r="E3956" s="5">
        <v>8.3058968586210698E-4</v>
      </c>
      <c r="F3956" s="5"/>
      <c r="G3956" s="5"/>
      <c r="H3956" s="5"/>
      <c r="I3956" s="5"/>
    </row>
    <row r="3957" spans="1:9" ht="15.75" customHeight="1" x14ac:dyDescent="0.25">
      <c r="A3957" s="5">
        <v>2017</v>
      </c>
      <c r="B3957" s="5" t="s">
        <v>79</v>
      </c>
      <c r="C3957" s="5" t="s">
        <v>654</v>
      </c>
      <c r="D3957" s="5" t="s">
        <v>1111</v>
      </c>
      <c r="E3957" s="5">
        <v>3.5855712661071E-4</v>
      </c>
      <c r="F3957" s="5"/>
      <c r="G3957" s="5"/>
      <c r="H3957" s="5"/>
      <c r="I3957" s="5"/>
    </row>
    <row r="3958" spans="1:9" ht="15.75" customHeight="1" x14ac:dyDescent="0.25">
      <c r="A3958" s="5">
        <v>2017</v>
      </c>
      <c r="B3958" s="5" t="s">
        <v>82</v>
      </c>
      <c r="C3958" s="5" t="s">
        <v>654</v>
      </c>
      <c r="D3958" s="5" t="s">
        <v>1111</v>
      </c>
      <c r="E3958" s="5">
        <v>3.7886624794753101E-3</v>
      </c>
      <c r="F3958" s="5"/>
      <c r="G3958" s="5"/>
      <c r="H3958" s="5"/>
      <c r="I3958" s="5"/>
    </row>
    <row r="3959" spans="1:9" ht="15.75" customHeight="1" x14ac:dyDescent="0.25">
      <c r="A3959" s="5">
        <v>2017</v>
      </c>
      <c r="B3959" s="5" t="s">
        <v>74</v>
      </c>
      <c r="C3959" s="5" t="s">
        <v>654</v>
      </c>
      <c r="D3959" s="5" t="s">
        <v>1111</v>
      </c>
      <c r="E3959" s="5">
        <v>1.9667697350612599E-2</v>
      </c>
      <c r="F3959" s="5"/>
      <c r="G3959" s="5"/>
      <c r="H3959" s="5"/>
      <c r="I3959" s="5"/>
    </row>
    <row r="3960" spans="1:9" ht="15.75" customHeight="1" x14ac:dyDescent="0.25">
      <c r="A3960" s="5">
        <v>2017</v>
      </c>
      <c r="B3960" s="5" t="s">
        <v>85</v>
      </c>
      <c r="C3960" s="5" t="s">
        <v>654</v>
      </c>
      <c r="D3960" s="5" t="s">
        <v>1111</v>
      </c>
      <c r="E3960" s="5">
        <v>9.6162133606530406E-3</v>
      </c>
      <c r="F3960" s="5"/>
      <c r="G3960" s="5"/>
      <c r="H3960" s="5"/>
      <c r="I3960" s="5"/>
    </row>
    <row r="3961" spans="1:9" ht="15.75" customHeight="1" x14ac:dyDescent="0.25">
      <c r="A3961" s="5">
        <v>2017</v>
      </c>
      <c r="B3961" s="5" t="s">
        <v>93</v>
      </c>
      <c r="C3961" s="5" t="s">
        <v>654</v>
      </c>
      <c r="D3961" s="5" t="s">
        <v>1111</v>
      </c>
      <c r="E3961" s="5">
        <v>4.1390246443991197E-2</v>
      </c>
      <c r="F3961" s="5"/>
      <c r="G3961" s="5"/>
      <c r="H3961" s="5"/>
      <c r="I3961" s="5"/>
    </row>
    <row r="3962" spans="1:9" ht="15.75" customHeight="1" x14ac:dyDescent="0.25">
      <c r="A3962" s="5">
        <v>2017</v>
      </c>
      <c r="B3962" s="5" t="s">
        <v>95</v>
      </c>
      <c r="C3962" s="5" t="s">
        <v>654</v>
      </c>
      <c r="D3962" s="5" t="s">
        <v>1111</v>
      </c>
      <c r="E3962" s="5">
        <v>1.6171950402178E-2</v>
      </c>
      <c r="F3962" s="5"/>
      <c r="G3962" s="5"/>
      <c r="H3962" s="5"/>
      <c r="I3962" s="5"/>
    </row>
    <row r="3963" spans="1:9" ht="15.75" customHeight="1" x14ac:dyDescent="0.25">
      <c r="A3963" s="5">
        <v>2017</v>
      </c>
      <c r="B3963" s="5" t="s">
        <v>98</v>
      </c>
      <c r="C3963" s="5" t="s">
        <v>654</v>
      </c>
      <c r="D3963" s="5" t="s">
        <v>1111</v>
      </c>
      <c r="E3963" s="5">
        <v>8.1871085961435497E-3</v>
      </c>
      <c r="F3963" s="5"/>
      <c r="G3963" s="5"/>
      <c r="H3963" s="5"/>
      <c r="I3963" s="5"/>
    </row>
    <row r="3964" spans="1:9" ht="15.75" customHeight="1" x14ac:dyDescent="0.25">
      <c r="A3964" s="5">
        <v>2017</v>
      </c>
      <c r="B3964" s="5" t="s">
        <v>101</v>
      </c>
      <c r="C3964" s="5" t="s">
        <v>654</v>
      </c>
      <c r="D3964" s="5" t="s">
        <v>1111</v>
      </c>
      <c r="E3964" s="5">
        <v>4.3923475455547298E-2</v>
      </c>
      <c r="F3964" s="5"/>
      <c r="G3964" s="5"/>
      <c r="H3964" s="5"/>
      <c r="I3964" s="5"/>
    </row>
    <row r="3965" spans="1:9" ht="15.75" customHeight="1" x14ac:dyDescent="0.25">
      <c r="A3965" s="5">
        <v>2017</v>
      </c>
      <c r="B3965" s="5" t="s">
        <v>1114</v>
      </c>
      <c r="C3965" s="5" t="s">
        <v>654</v>
      </c>
      <c r="D3965" s="5" t="s">
        <v>1111</v>
      </c>
      <c r="E3965" s="5">
        <v>4.8503056978733104E-3</v>
      </c>
      <c r="F3965" s="5"/>
      <c r="G3965" s="5"/>
      <c r="H3965" s="5"/>
      <c r="I3965" s="5"/>
    </row>
    <row r="3966" spans="1:9" ht="15.75" customHeight="1" x14ac:dyDescent="0.25">
      <c r="A3966" s="5">
        <v>2017</v>
      </c>
      <c r="B3966" s="5" t="s">
        <v>106</v>
      </c>
      <c r="C3966" s="5" t="s">
        <v>654</v>
      </c>
      <c r="D3966" s="5" t="s">
        <v>1111</v>
      </c>
      <c r="E3966" s="5">
        <v>2.4969296446482901E-2</v>
      </c>
      <c r="F3966" s="5"/>
      <c r="G3966" s="5"/>
      <c r="H3966" s="5"/>
      <c r="I3966" s="5"/>
    </row>
    <row r="3967" spans="1:9" ht="15.75" customHeight="1" x14ac:dyDescent="0.25">
      <c r="A3967" s="5">
        <v>2017</v>
      </c>
      <c r="B3967" s="5" t="s">
        <v>109</v>
      </c>
      <c r="C3967" s="5" t="s">
        <v>654</v>
      </c>
      <c r="D3967" s="5" t="s">
        <v>1111</v>
      </c>
      <c r="E3967" s="5">
        <v>9.8107016146637398E-3</v>
      </c>
      <c r="F3967" s="5"/>
      <c r="G3967" s="5"/>
      <c r="H3967" s="5"/>
      <c r="I3967" s="5"/>
    </row>
    <row r="3968" spans="1:9" ht="15.75" customHeight="1" x14ac:dyDescent="0.25">
      <c r="A3968" s="5">
        <v>2017</v>
      </c>
      <c r="B3968" s="5" t="s">
        <v>112</v>
      </c>
      <c r="C3968" s="5" t="s">
        <v>654</v>
      </c>
      <c r="D3968" s="5" t="s">
        <v>1111</v>
      </c>
      <c r="E3968" s="5">
        <v>1.5739343211054899E-2</v>
      </c>
      <c r="F3968" s="5"/>
      <c r="G3968" s="5"/>
      <c r="H3968" s="5"/>
      <c r="I3968" s="5"/>
    </row>
    <row r="3969" spans="1:9" ht="15.75" customHeight="1" x14ac:dyDescent="0.25">
      <c r="A3969" s="5">
        <v>2017</v>
      </c>
      <c r="B3969" s="5" t="s">
        <v>114</v>
      </c>
      <c r="C3969" s="5" t="s">
        <v>654</v>
      </c>
      <c r="D3969" s="5" t="s">
        <v>1111</v>
      </c>
      <c r="E3969" s="5">
        <v>0.10205853733613</v>
      </c>
      <c r="F3969" s="5"/>
      <c r="G3969" s="5"/>
      <c r="H3969" s="5"/>
      <c r="I3969" s="5"/>
    </row>
    <row r="3970" spans="1:9" ht="15.75" customHeight="1" x14ac:dyDescent="0.25">
      <c r="A3970" s="5">
        <v>2017</v>
      </c>
      <c r="B3970" s="5" t="s">
        <v>117</v>
      </c>
      <c r="C3970" s="5" t="s">
        <v>654</v>
      </c>
      <c r="D3970" s="5" t="s">
        <v>1111</v>
      </c>
      <c r="E3970" s="5">
        <v>2.3533396402973202E-2</v>
      </c>
      <c r="F3970" s="5"/>
      <c r="G3970" s="5"/>
      <c r="H3970" s="5"/>
      <c r="I3970" s="5"/>
    </row>
    <row r="3971" spans="1:9" ht="15.75" customHeight="1" x14ac:dyDescent="0.25">
      <c r="A3971" s="5">
        <v>2017</v>
      </c>
      <c r="B3971" s="5" t="s">
        <v>122</v>
      </c>
      <c r="C3971" s="5" t="s">
        <v>654</v>
      </c>
      <c r="D3971" s="5" t="s">
        <v>1111</v>
      </c>
      <c r="E3971" s="5">
        <v>1.9463351674067601E-2</v>
      </c>
      <c r="F3971" s="5"/>
      <c r="G3971" s="5"/>
      <c r="H3971" s="5"/>
      <c r="I3971" s="5"/>
    </row>
    <row r="3972" spans="1:9" ht="15.75" customHeight="1" x14ac:dyDescent="0.25">
      <c r="A3972" s="5">
        <v>2017</v>
      </c>
      <c r="B3972" s="5" t="s">
        <v>124</v>
      </c>
      <c r="C3972" s="5" t="s">
        <v>654</v>
      </c>
      <c r="D3972" s="5" t="s">
        <v>1111</v>
      </c>
      <c r="E3972" s="5">
        <v>4.8887175548388397E-3</v>
      </c>
      <c r="F3972" s="5"/>
      <c r="G3972" s="5"/>
      <c r="H3972" s="5"/>
      <c r="I3972" s="5"/>
    </row>
    <row r="3973" spans="1:9" ht="15.75" customHeight="1" x14ac:dyDescent="0.25">
      <c r="A3973" s="5">
        <v>2017</v>
      </c>
      <c r="B3973" s="5" t="s">
        <v>130</v>
      </c>
      <c r="C3973" s="5" t="s">
        <v>654</v>
      </c>
      <c r="D3973" s="5" t="s">
        <v>1111</v>
      </c>
      <c r="E3973" s="5">
        <v>1.29893557124665E-2</v>
      </c>
      <c r="F3973" s="5"/>
      <c r="G3973" s="5"/>
      <c r="H3973" s="5"/>
      <c r="I3973" s="5"/>
    </row>
    <row r="3974" spans="1:9" ht="15.75" customHeight="1" x14ac:dyDescent="0.25">
      <c r="A3974" s="5">
        <v>2017</v>
      </c>
      <c r="B3974" s="5" t="s">
        <v>127</v>
      </c>
      <c r="C3974" s="5" t="s">
        <v>654</v>
      </c>
      <c r="D3974" s="5" t="s">
        <v>1111</v>
      </c>
      <c r="E3974" s="5">
        <v>1.3589668746950501E-2</v>
      </c>
      <c r="F3974" s="5"/>
      <c r="G3974" s="5"/>
      <c r="H3974" s="5"/>
      <c r="I3974" s="5"/>
    </row>
    <row r="3975" spans="1:9" ht="15.75" customHeight="1" x14ac:dyDescent="0.25">
      <c r="A3975" s="5">
        <v>2017</v>
      </c>
      <c r="B3975" s="5" t="s">
        <v>132</v>
      </c>
      <c r="C3975" s="5" t="s">
        <v>654</v>
      </c>
      <c r="D3975" s="5" t="s">
        <v>1111</v>
      </c>
      <c r="E3975" s="5">
        <v>1.01368188205522E-2</v>
      </c>
      <c r="F3975" s="5"/>
      <c r="G3975" s="5"/>
      <c r="H3975" s="5"/>
      <c r="I3975" s="5"/>
    </row>
    <row r="3976" spans="1:9" ht="15.75" customHeight="1" x14ac:dyDescent="0.25">
      <c r="A3976" s="5">
        <v>2017</v>
      </c>
      <c r="B3976" s="5" t="s">
        <v>3</v>
      </c>
      <c r="C3976" s="5" t="s">
        <v>654</v>
      </c>
      <c r="D3976" s="5" t="s">
        <v>1113</v>
      </c>
      <c r="E3976" s="5">
        <v>1.4860657617998801E-2</v>
      </c>
      <c r="F3976" s="5"/>
      <c r="G3976" s="5"/>
      <c r="H3976" s="5"/>
      <c r="I3976" s="5"/>
    </row>
    <row r="3977" spans="1:9" ht="15.75" customHeight="1" x14ac:dyDescent="0.25">
      <c r="A3977" s="5">
        <v>2017</v>
      </c>
      <c r="B3977" s="5" t="s">
        <v>12</v>
      </c>
      <c r="C3977" s="5" t="s">
        <v>654</v>
      </c>
      <c r="D3977" s="5" t="s">
        <v>1113</v>
      </c>
      <c r="E3977" s="5">
        <v>7.4574651860343701E-3</v>
      </c>
      <c r="F3977" s="5"/>
      <c r="G3977" s="5"/>
      <c r="H3977" s="5"/>
      <c r="I3977" s="5"/>
    </row>
    <row r="3978" spans="1:9" ht="15.75" customHeight="1" x14ac:dyDescent="0.25">
      <c r="A3978" s="5">
        <v>2017</v>
      </c>
      <c r="B3978" s="5" t="s">
        <v>8</v>
      </c>
      <c r="C3978" s="5" t="s">
        <v>654</v>
      </c>
      <c r="D3978" s="5" t="s">
        <v>1113</v>
      </c>
      <c r="E3978" s="5">
        <v>4.0470943049086502E-4</v>
      </c>
      <c r="F3978" s="5"/>
      <c r="G3978" s="5"/>
      <c r="H3978" s="5"/>
      <c r="I3978" s="5"/>
    </row>
    <row r="3979" spans="1:9" ht="15.75" customHeight="1" x14ac:dyDescent="0.25">
      <c r="A3979" s="5">
        <v>2017</v>
      </c>
      <c r="B3979" s="5" t="s">
        <v>15</v>
      </c>
      <c r="C3979" s="5" t="s">
        <v>654</v>
      </c>
      <c r="D3979" s="5" t="s">
        <v>1113</v>
      </c>
      <c r="E3979" s="5">
        <v>2.4761013147686702E-2</v>
      </c>
      <c r="F3979" s="5"/>
      <c r="G3979" s="5"/>
      <c r="H3979" s="5"/>
      <c r="I3979" s="5"/>
    </row>
    <row r="3980" spans="1:9" ht="15.75" customHeight="1" x14ac:dyDescent="0.25">
      <c r="A3980" s="5">
        <v>2017</v>
      </c>
      <c r="B3980" s="5" t="s">
        <v>17</v>
      </c>
      <c r="C3980" s="5" t="s">
        <v>654</v>
      </c>
      <c r="D3980" s="5" t="s">
        <v>1113</v>
      </c>
      <c r="E3980" s="5">
        <v>1.26359421214209E-3</v>
      </c>
      <c r="F3980" s="5"/>
      <c r="G3980" s="5"/>
      <c r="H3980" s="5"/>
      <c r="I3980" s="5"/>
    </row>
    <row r="3981" spans="1:9" ht="15.75" customHeight="1" x14ac:dyDescent="0.25">
      <c r="A3981" s="5">
        <v>2017</v>
      </c>
      <c r="B3981" s="5" t="s">
        <v>23</v>
      </c>
      <c r="C3981" s="5" t="s">
        <v>654</v>
      </c>
      <c r="D3981" s="5" t="s">
        <v>1113</v>
      </c>
      <c r="E3981" s="5">
        <v>3.7709832972454397E-4</v>
      </c>
      <c r="F3981" s="5"/>
      <c r="G3981" s="5"/>
      <c r="H3981" s="5"/>
      <c r="I3981" s="5"/>
    </row>
    <row r="3982" spans="1:9" ht="15.75" customHeight="1" x14ac:dyDescent="0.25">
      <c r="A3982" s="5">
        <v>2017</v>
      </c>
      <c r="B3982" s="5" t="s">
        <v>26</v>
      </c>
      <c r="C3982" s="5" t="s">
        <v>654</v>
      </c>
      <c r="D3982" s="5" t="s">
        <v>1113</v>
      </c>
      <c r="E3982" s="5">
        <v>1.2039481112810399E-2</v>
      </c>
      <c r="F3982" s="5"/>
      <c r="G3982" s="5"/>
      <c r="H3982" s="5"/>
      <c r="I3982" s="5"/>
    </row>
    <row r="3983" spans="1:9" ht="15.75" customHeight="1" x14ac:dyDescent="0.25">
      <c r="A3983" s="5">
        <v>2017</v>
      </c>
      <c r="B3983" s="5" t="s">
        <v>28</v>
      </c>
      <c r="C3983" s="5" t="s">
        <v>654</v>
      </c>
      <c r="D3983" s="5" t="s">
        <v>1113</v>
      </c>
      <c r="E3983" s="5">
        <v>9.8150857991307697E-3</v>
      </c>
      <c r="F3983" s="5"/>
      <c r="G3983" s="5"/>
      <c r="H3983" s="5"/>
      <c r="I3983" s="5"/>
    </row>
    <row r="3984" spans="1:9" ht="15.75" customHeight="1" x14ac:dyDescent="0.25">
      <c r="A3984" s="5">
        <v>2017</v>
      </c>
      <c r="B3984" s="5" t="s">
        <v>42</v>
      </c>
      <c r="C3984" s="5" t="s">
        <v>654</v>
      </c>
      <c r="D3984" s="5" t="s">
        <v>1113</v>
      </c>
      <c r="E3984" s="5">
        <v>5.4613092131002301E-2</v>
      </c>
      <c r="F3984" s="5"/>
      <c r="G3984" s="5"/>
      <c r="H3984" s="5"/>
      <c r="I3984" s="5"/>
    </row>
    <row r="3985" spans="1:9" ht="15.75" customHeight="1" x14ac:dyDescent="0.25">
      <c r="A3985" s="5">
        <v>2017</v>
      </c>
      <c r="B3985" s="5" t="s">
        <v>34</v>
      </c>
      <c r="C3985" s="5" t="s">
        <v>654</v>
      </c>
      <c r="D3985" s="5" t="s">
        <v>1113</v>
      </c>
      <c r="E3985" s="5">
        <v>4.8827599836872198E-3</v>
      </c>
      <c r="F3985" s="5"/>
      <c r="G3985" s="5"/>
      <c r="H3985" s="5"/>
      <c r="I3985" s="5"/>
    </row>
    <row r="3986" spans="1:9" ht="15.75" customHeight="1" x14ac:dyDescent="0.25">
      <c r="A3986" s="5">
        <v>2017</v>
      </c>
      <c r="B3986" s="5" t="s">
        <v>36</v>
      </c>
      <c r="C3986" s="5" t="s">
        <v>654</v>
      </c>
      <c r="D3986" s="5" t="s">
        <v>1113</v>
      </c>
      <c r="E3986" s="5">
        <v>2.6143177864624102E-2</v>
      </c>
      <c r="F3986" s="5"/>
      <c r="G3986" s="5"/>
      <c r="H3986" s="5"/>
      <c r="I3986" s="5"/>
    </row>
    <row r="3987" spans="1:9" ht="15.75" customHeight="1" x14ac:dyDescent="0.25">
      <c r="A3987" s="5">
        <v>2017</v>
      </c>
      <c r="B3987" s="5" t="s">
        <v>39</v>
      </c>
      <c r="C3987" s="5" t="s">
        <v>654</v>
      </c>
      <c r="D3987" s="5" t="s">
        <v>1113</v>
      </c>
      <c r="E3987" s="5">
        <v>2.4902286255935002E-2</v>
      </c>
      <c r="F3987" s="5"/>
      <c r="G3987" s="5"/>
      <c r="H3987" s="5"/>
      <c r="I3987" s="5"/>
    </row>
    <row r="3988" spans="1:9" ht="15.75" customHeight="1" x14ac:dyDescent="0.25">
      <c r="A3988" s="5">
        <v>2017</v>
      </c>
      <c r="B3988" s="5" t="s">
        <v>45</v>
      </c>
      <c r="C3988" s="5" t="s">
        <v>654</v>
      </c>
      <c r="D3988" s="5" t="s">
        <v>1113</v>
      </c>
      <c r="E3988" s="5">
        <v>1.56606918481214E-2</v>
      </c>
      <c r="F3988" s="5"/>
      <c r="G3988" s="5"/>
      <c r="H3988" s="5"/>
      <c r="I3988" s="5"/>
    </row>
    <row r="3989" spans="1:9" ht="15.75" customHeight="1" x14ac:dyDescent="0.25">
      <c r="A3989" s="5">
        <v>2017</v>
      </c>
      <c r="B3989" s="5" t="s">
        <v>47</v>
      </c>
      <c r="C3989" s="5" t="s">
        <v>654</v>
      </c>
      <c r="D3989" s="5" t="s">
        <v>1113</v>
      </c>
      <c r="E3989" s="5">
        <v>7.6313800059129499E-3</v>
      </c>
      <c r="F3989" s="5"/>
      <c r="G3989" s="5"/>
      <c r="H3989" s="5"/>
      <c r="I3989" s="5"/>
    </row>
    <row r="3990" spans="1:9" ht="15.75" customHeight="1" x14ac:dyDescent="0.25">
      <c r="A3990" s="5">
        <v>2017</v>
      </c>
      <c r="B3990" s="5" t="s">
        <v>50</v>
      </c>
      <c r="C3990" s="5" t="s">
        <v>654</v>
      </c>
      <c r="D3990" s="5" t="s">
        <v>1113</v>
      </c>
      <c r="E3990" s="5">
        <v>0.26676623256362803</v>
      </c>
      <c r="F3990" s="5"/>
      <c r="G3990" s="5"/>
      <c r="H3990" s="5"/>
      <c r="I3990" s="5"/>
    </row>
    <row r="3991" spans="1:9" ht="15.75" customHeight="1" x14ac:dyDescent="0.25">
      <c r="A3991" s="5">
        <v>2017</v>
      </c>
      <c r="B3991" s="5" t="s">
        <v>57</v>
      </c>
      <c r="C3991" s="5" t="s">
        <v>654</v>
      </c>
      <c r="D3991" s="5" t="s">
        <v>1113</v>
      </c>
      <c r="E3991" s="5">
        <v>7.5624571314245699E-4</v>
      </c>
      <c r="F3991" s="5"/>
      <c r="G3991" s="5"/>
      <c r="H3991" s="5"/>
      <c r="I3991" s="5"/>
    </row>
    <row r="3992" spans="1:9" ht="15.75" customHeight="1" x14ac:dyDescent="0.25">
      <c r="A3992" s="5">
        <v>2017</v>
      </c>
      <c r="B3992" s="5" t="s">
        <v>54</v>
      </c>
      <c r="C3992" s="5" t="s">
        <v>654</v>
      </c>
      <c r="D3992" s="5" t="s">
        <v>1113</v>
      </c>
      <c r="E3992" s="5">
        <v>5.9369504904830403E-4</v>
      </c>
      <c r="F3992" s="5"/>
      <c r="G3992" s="5"/>
      <c r="H3992" s="5"/>
      <c r="I3992" s="5"/>
    </row>
    <row r="3993" spans="1:9" ht="15.75" customHeight="1" x14ac:dyDescent="0.25">
      <c r="A3993" s="5">
        <v>2017</v>
      </c>
      <c r="B3993" s="5" t="s">
        <v>60</v>
      </c>
      <c r="C3993" s="5" t="s">
        <v>654</v>
      </c>
      <c r="D3993" s="5" t="s">
        <v>1113</v>
      </c>
      <c r="E3993" s="5">
        <v>6.8298143900674003E-3</v>
      </c>
      <c r="F3993" s="5"/>
      <c r="G3993" s="5"/>
      <c r="H3993" s="5"/>
      <c r="I3993" s="5"/>
    </row>
    <row r="3994" spans="1:9" ht="15.75" customHeight="1" x14ac:dyDescent="0.25">
      <c r="A3994" s="5">
        <v>2017</v>
      </c>
      <c r="B3994" s="5" t="s">
        <v>62</v>
      </c>
      <c r="C3994" s="5" t="s">
        <v>654</v>
      </c>
      <c r="D3994" s="5" t="s">
        <v>1113</v>
      </c>
      <c r="E3994" s="5">
        <v>9.8965787737500706E-3</v>
      </c>
      <c r="F3994" s="5"/>
      <c r="G3994" s="5"/>
      <c r="H3994" s="5"/>
      <c r="I3994" s="5"/>
    </row>
    <row r="3995" spans="1:9" ht="15.75" customHeight="1" x14ac:dyDescent="0.25">
      <c r="A3995" s="5">
        <v>2017</v>
      </c>
      <c r="B3995" s="5" t="s">
        <v>66</v>
      </c>
      <c r="C3995" s="5" t="s">
        <v>654</v>
      </c>
      <c r="D3995" s="5" t="s">
        <v>1113</v>
      </c>
      <c r="E3995" s="5">
        <v>3.6391888881894701E-3</v>
      </c>
      <c r="F3995" s="5"/>
      <c r="G3995" s="5"/>
      <c r="H3995" s="5"/>
      <c r="I3995" s="5"/>
    </row>
    <row r="3996" spans="1:9" ht="15.75" customHeight="1" x14ac:dyDescent="0.25">
      <c r="A3996" s="5">
        <v>2017</v>
      </c>
      <c r="B3996" s="5" t="s">
        <v>64</v>
      </c>
      <c r="C3996" s="5" t="s">
        <v>654</v>
      </c>
      <c r="D3996" s="5" t="s">
        <v>1113</v>
      </c>
      <c r="E3996" s="5">
        <v>1.5153664700570699E-2</v>
      </c>
      <c r="F3996" s="5"/>
      <c r="G3996" s="5"/>
      <c r="H3996" s="5"/>
      <c r="I3996" s="5"/>
    </row>
    <row r="3997" spans="1:9" ht="15.75" customHeight="1" x14ac:dyDescent="0.25">
      <c r="A3997" s="5">
        <v>2017</v>
      </c>
      <c r="B3997" s="5" t="s">
        <v>87</v>
      </c>
      <c r="C3997" s="5" t="s">
        <v>654</v>
      </c>
      <c r="D3997" s="5" t="s">
        <v>1113</v>
      </c>
      <c r="E3997" s="5">
        <v>2.3817190503883701E-3</v>
      </c>
      <c r="F3997" s="5"/>
      <c r="G3997" s="5"/>
      <c r="H3997" s="5"/>
      <c r="I3997" s="5"/>
    </row>
    <row r="3998" spans="1:9" ht="15.75" customHeight="1" x14ac:dyDescent="0.25">
      <c r="A3998" s="5">
        <v>2017</v>
      </c>
      <c r="B3998" s="5" t="s">
        <v>90</v>
      </c>
      <c r="C3998" s="5" t="s">
        <v>654</v>
      </c>
      <c r="D3998" s="5" t="s">
        <v>1113</v>
      </c>
      <c r="E3998" s="5">
        <v>3.0406466907407699E-3</v>
      </c>
      <c r="F3998" s="5"/>
      <c r="G3998" s="5"/>
      <c r="H3998" s="5"/>
      <c r="I3998" s="5"/>
    </row>
    <row r="3999" spans="1:9" ht="15.75" customHeight="1" x14ac:dyDescent="0.25">
      <c r="A3999" s="5">
        <v>2017</v>
      </c>
      <c r="B3999" s="5" t="s">
        <v>72</v>
      </c>
      <c r="C3999" s="5" t="s">
        <v>654</v>
      </c>
      <c r="D3999" s="5" t="s">
        <v>1113</v>
      </c>
      <c r="E3999" s="5">
        <v>1.5557459740120501E-2</v>
      </c>
      <c r="F3999" s="5"/>
      <c r="G3999" s="5"/>
      <c r="H3999" s="5"/>
      <c r="I3999" s="5"/>
    </row>
    <row r="4000" spans="1:9" ht="15.75" customHeight="1" x14ac:dyDescent="0.25">
      <c r="A4000" s="5">
        <v>2017</v>
      </c>
      <c r="B4000" s="5" t="s">
        <v>79</v>
      </c>
      <c r="C4000" s="5" t="s">
        <v>654</v>
      </c>
      <c r="D4000" s="5" t="s">
        <v>1113</v>
      </c>
      <c r="E4000" s="5">
        <v>4.6716846665312099E-4</v>
      </c>
      <c r="F4000" s="5"/>
      <c r="G4000" s="5"/>
      <c r="H4000" s="5"/>
      <c r="I4000" s="5"/>
    </row>
    <row r="4001" spans="1:9" ht="15.75" customHeight="1" x14ac:dyDescent="0.25">
      <c r="A4001" s="5">
        <v>2017</v>
      </c>
      <c r="B4001" s="5" t="s">
        <v>82</v>
      </c>
      <c r="C4001" s="5" t="s">
        <v>654</v>
      </c>
      <c r="D4001" s="5" t="s">
        <v>1113</v>
      </c>
      <c r="E4001" s="5">
        <v>1.85786710952308E-4</v>
      </c>
      <c r="F4001" s="5"/>
      <c r="G4001" s="5"/>
      <c r="H4001" s="5"/>
      <c r="I4001" s="5"/>
    </row>
    <row r="4002" spans="1:9" ht="15.75" customHeight="1" x14ac:dyDescent="0.25">
      <c r="A4002" s="5">
        <v>2017</v>
      </c>
      <c r="B4002" s="5" t="s">
        <v>74</v>
      </c>
      <c r="C4002" s="5" t="s">
        <v>654</v>
      </c>
      <c r="D4002" s="5" t="s">
        <v>1113</v>
      </c>
      <c r="E4002" s="5">
        <v>1.58602715475366E-4</v>
      </c>
      <c r="F4002" s="5"/>
      <c r="G4002" s="5"/>
      <c r="H4002" s="5"/>
      <c r="I4002" s="5"/>
    </row>
    <row r="4003" spans="1:9" ht="15.75" customHeight="1" x14ac:dyDescent="0.25">
      <c r="A4003" s="5">
        <v>2017</v>
      </c>
      <c r="B4003" s="5" t="s">
        <v>85</v>
      </c>
      <c r="C4003" s="5" t="s">
        <v>654</v>
      </c>
      <c r="D4003" s="5" t="s">
        <v>1113</v>
      </c>
      <c r="E4003" s="5">
        <v>2.61182304752316E-3</v>
      </c>
      <c r="F4003" s="5"/>
      <c r="G4003" s="5"/>
      <c r="H4003" s="5"/>
      <c r="I4003" s="5"/>
    </row>
    <row r="4004" spans="1:9" ht="15.75" customHeight="1" x14ac:dyDescent="0.25">
      <c r="A4004" s="5">
        <v>2017</v>
      </c>
      <c r="B4004" s="5" t="s">
        <v>93</v>
      </c>
      <c r="C4004" s="5" t="s">
        <v>654</v>
      </c>
      <c r="D4004" s="5" t="s">
        <v>1113</v>
      </c>
      <c r="E4004" s="5">
        <v>2.7805802935016999E-2</v>
      </c>
      <c r="F4004" s="5"/>
      <c r="G4004" s="5"/>
      <c r="H4004" s="5"/>
      <c r="I4004" s="5"/>
    </row>
    <row r="4005" spans="1:9" ht="15.75" customHeight="1" x14ac:dyDescent="0.25">
      <c r="A4005" s="5">
        <v>2017</v>
      </c>
      <c r="B4005" s="5" t="s">
        <v>95</v>
      </c>
      <c r="C4005" s="5" t="s">
        <v>654</v>
      </c>
      <c r="D4005" s="5" t="s">
        <v>1113</v>
      </c>
      <c r="E4005" s="5">
        <v>3.1479557553602697E-2</v>
      </c>
      <c r="F4005" s="5"/>
      <c r="G4005" s="5"/>
      <c r="H4005" s="5"/>
      <c r="I4005" s="5"/>
    </row>
    <row r="4006" spans="1:9" ht="15.75" customHeight="1" x14ac:dyDescent="0.25">
      <c r="A4006" s="5">
        <v>2017</v>
      </c>
      <c r="B4006" s="5" t="s">
        <v>98</v>
      </c>
      <c r="C4006" s="5" t="s">
        <v>654</v>
      </c>
      <c r="D4006" s="5" t="s">
        <v>1113</v>
      </c>
      <c r="E4006" s="5">
        <v>1.5378139204595799E-3</v>
      </c>
      <c r="F4006" s="5"/>
      <c r="G4006" s="5"/>
      <c r="H4006" s="5"/>
      <c r="I4006" s="5"/>
    </row>
    <row r="4007" spans="1:9" ht="15.75" customHeight="1" x14ac:dyDescent="0.25">
      <c r="A4007" s="5">
        <v>2017</v>
      </c>
      <c r="B4007" s="5" t="s">
        <v>101</v>
      </c>
      <c r="C4007" s="5" t="s">
        <v>654</v>
      </c>
      <c r="D4007" s="5" t="s">
        <v>1113</v>
      </c>
      <c r="E4007" s="5">
        <v>2.8784857383128502E-3</v>
      </c>
      <c r="F4007" s="5"/>
      <c r="G4007" s="5"/>
      <c r="H4007" s="5"/>
      <c r="I4007" s="5"/>
    </row>
    <row r="4008" spans="1:9" ht="15.75" customHeight="1" x14ac:dyDescent="0.25">
      <c r="A4008" s="5">
        <v>2017</v>
      </c>
      <c r="B4008" s="5" t="s">
        <v>104</v>
      </c>
      <c r="C4008" s="5" t="s">
        <v>654</v>
      </c>
      <c r="D4008" s="5" t="s">
        <v>1113</v>
      </c>
      <c r="E4008" s="5">
        <v>5.6227038299637899E-4</v>
      </c>
      <c r="F4008" s="5"/>
      <c r="G4008" s="5"/>
      <c r="H4008" s="5"/>
      <c r="I4008" s="5"/>
    </row>
    <row r="4009" spans="1:9" ht="15.75" customHeight="1" x14ac:dyDescent="0.25">
      <c r="A4009" s="5">
        <v>2017</v>
      </c>
      <c r="B4009" s="5" t="s">
        <v>106</v>
      </c>
      <c r="C4009" s="5" t="s">
        <v>654</v>
      </c>
      <c r="D4009" s="5" t="s">
        <v>1113</v>
      </c>
      <c r="E4009" s="5">
        <v>5.0685881781902002E-3</v>
      </c>
      <c r="F4009" s="5"/>
      <c r="G4009" s="5"/>
      <c r="H4009" s="5"/>
      <c r="I4009" s="5"/>
    </row>
    <row r="4010" spans="1:9" ht="15.75" customHeight="1" x14ac:dyDescent="0.25">
      <c r="A4010" s="5">
        <v>2017</v>
      </c>
      <c r="B4010" s="5" t="s">
        <v>109</v>
      </c>
      <c r="C4010" s="5" t="s">
        <v>654</v>
      </c>
      <c r="D4010" s="5" t="s">
        <v>1113</v>
      </c>
      <c r="E4010" s="5">
        <v>9.0139951991542507E-3</v>
      </c>
      <c r="F4010" s="5"/>
      <c r="G4010" s="5"/>
      <c r="H4010" s="5"/>
      <c r="I4010" s="5"/>
    </row>
    <row r="4011" spans="1:9" ht="15.75" customHeight="1" x14ac:dyDescent="0.25">
      <c r="A4011" s="5">
        <v>2017</v>
      </c>
      <c r="B4011" s="5" t="s">
        <v>112</v>
      </c>
      <c r="C4011" s="5" t="s">
        <v>654</v>
      </c>
      <c r="D4011" s="5" t="s">
        <v>1113</v>
      </c>
      <c r="E4011" s="5">
        <v>3.0174776602666001E-2</v>
      </c>
      <c r="F4011" s="5"/>
      <c r="G4011" s="5"/>
      <c r="H4011" s="5"/>
      <c r="I4011" s="5"/>
    </row>
    <row r="4012" spans="1:9" ht="15.75" customHeight="1" x14ac:dyDescent="0.25">
      <c r="A4012" s="5">
        <v>2017</v>
      </c>
      <c r="B4012" s="5" t="s">
        <v>114</v>
      </c>
      <c r="C4012" s="5" t="s">
        <v>654</v>
      </c>
      <c r="D4012" s="5" t="s">
        <v>1113</v>
      </c>
      <c r="E4012" s="5">
        <v>0.32845640032782702</v>
      </c>
      <c r="F4012" s="5"/>
      <c r="G4012" s="5"/>
      <c r="H4012" s="5"/>
      <c r="I4012" s="5"/>
    </row>
    <row r="4013" spans="1:9" ht="15.75" customHeight="1" x14ac:dyDescent="0.25">
      <c r="A4013" s="5">
        <v>2017</v>
      </c>
      <c r="B4013" s="5" t="s">
        <v>117</v>
      </c>
      <c r="C4013" s="5" t="s">
        <v>654</v>
      </c>
      <c r="D4013" s="5" t="s">
        <v>1113</v>
      </c>
      <c r="E4013" s="5">
        <v>1.86743403429502E-3</v>
      </c>
      <c r="F4013" s="5"/>
      <c r="G4013" s="5"/>
      <c r="H4013" s="5"/>
      <c r="I4013" s="5"/>
    </row>
    <row r="4014" spans="1:9" ht="15.75" customHeight="1" x14ac:dyDescent="0.25">
      <c r="A4014" s="5">
        <v>2017</v>
      </c>
      <c r="B4014" s="5" t="s">
        <v>122</v>
      </c>
      <c r="C4014" s="5" t="s">
        <v>654</v>
      </c>
      <c r="D4014" s="5" t="s">
        <v>1113</v>
      </c>
      <c r="E4014" s="5">
        <v>1.1398264027220901E-2</v>
      </c>
      <c r="F4014" s="5"/>
      <c r="G4014" s="5"/>
      <c r="H4014" s="5"/>
      <c r="I4014" s="5"/>
    </row>
    <row r="4015" spans="1:9" ht="15.75" customHeight="1" x14ac:dyDescent="0.25">
      <c r="A4015" s="5">
        <v>2017</v>
      </c>
      <c r="B4015" s="5" t="s">
        <v>124</v>
      </c>
      <c r="C4015" s="5" t="s">
        <v>654</v>
      </c>
      <c r="D4015" s="5" t="s">
        <v>1113</v>
      </c>
      <c r="E4015" s="5">
        <v>1.38229150469092E-3</v>
      </c>
      <c r="F4015" s="5"/>
      <c r="G4015" s="5"/>
      <c r="H4015" s="5"/>
      <c r="I4015" s="5"/>
    </row>
    <row r="4016" spans="1:9" ht="15.75" customHeight="1" x14ac:dyDescent="0.25">
      <c r="A4016" s="5">
        <v>2017</v>
      </c>
      <c r="B4016" s="5" t="s">
        <v>130</v>
      </c>
      <c r="C4016" s="5" t="s">
        <v>654</v>
      </c>
      <c r="D4016" s="5" t="s">
        <v>1113</v>
      </c>
      <c r="E4016" s="5">
        <v>4.9115817030029102E-3</v>
      </c>
      <c r="F4016" s="5"/>
      <c r="G4016" s="5"/>
      <c r="H4016" s="5"/>
      <c r="I4016" s="5"/>
    </row>
    <row r="4017" spans="1:9" ht="15.75" customHeight="1" x14ac:dyDescent="0.25">
      <c r="A4017" s="5">
        <v>2017</v>
      </c>
      <c r="B4017" s="5" t="s">
        <v>127</v>
      </c>
      <c r="C4017" s="5" t="s">
        <v>654</v>
      </c>
      <c r="D4017" s="5" t="s">
        <v>1113</v>
      </c>
      <c r="E4017" s="5">
        <v>7.9601908983724899E-3</v>
      </c>
      <c r="F4017" s="5"/>
      <c r="G4017" s="5"/>
      <c r="H4017" s="5"/>
      <c r="I4017" s="5"/>
    </row>
    <row r="4018" spans="1:9" ht="15.75" customHeight="1" x14ac:dyDescent="0.25">
      <c r="A4018" s="5">
        <v>2017</v>
      </c>
      <c r="B4018" s="5" t="s">
        <v>132</v>
      </c>
      <c r="C4018" s="5" t="s">
        <v>654</v>
      </c>
      <c r="D4018" s="5" t="s">
        <v>1113</v>
      </c>
      <c r="E4018" s="5">
        <v>2.6514275686384302E-3</v>
      </c>
      <c r="F4018" s="5"/>
      <c r="G4018" s="5"/>
      <c r="H4018" s="5"/>
      <c r="I4018" s="5"/>
    </row>
    <row r="4019" spans="1:9" ht="15.75" customHeight="1" x14ac:dyDescent="0.25">
      <c r="A4019" s="5">
        <v>2017</v>
      </c>
      <c r="B4019" s="5" t="s">
        <v>3</v>
      </c>
      <c r="C4019" s="5" t="s">
        <v>654</v>
      </c>
      <c r="D4019" s="5" t="s">
        <v>1115</v>
      </c>
      <c r="E4019" s="5">
        <v>4.1788292897482003E-2</v>
      </c>
      <c r="F4019" s="5"/>
      <c r="G4019" s="5"/>
      <c r="H4019" s="5"/>
      <c r="I4019" s="5"/>
    </row>
    <row r="4020" spans="1:9" ht="15.75" customHeight="1" x14ac:dyDescent="0.25">
      <c r="A4020" s="5">
        <v>2017</v>
      </c>
      <c r="B4020" s="5" t="s">
        <v>12</v>
      </c>
      <c r="C4020" s="5" t="s">
        <v>654</v>
      </c>
      <c r="D4020" s="5" t="s">
        <v>1115</v>
      </c>
      <c r="E4020" s="5">
        <v>1.5370391289128401E-2</v>
      </c>
      <c r="F4020" s="5"/>
      <c r="G4020" s="5"/>
      <c r="H4020" s="5"/>
      <c r="I4020" s="5"/>
    </row>
    <row r="4021" spans="1:9" ht="15.75" customHeight="1" x14ac:dyDescent="0.25">
      <c r="A4021" s="5">
        <v>2017</v>
      </c>
      <c r="B4021" s="5" t="s">
        <v>8</v>
      </c>
      <c r="C4021" s="5" t="s">
        <v>654</v>
      </c>
      <c r="D4021" s="5" t="s">
        <v>1115</v>
      </c>
      <c r="E4021" s="5">
        <v>6.20570611265567E-4</v>
      </c>
      <c r="F4021" s="5"/>
      <c r="G4021" s="5"/>
      <c r="H4021" s="5"/>
      <c r="I4021" s="5"/>
    </row>
    <row r="4022" spans="1:9" ht="15.75" customHeight="1" x14ac:dyDescent="0.25">
      <c r="A4022" s="5">
        <v>2017</v>
      </c>
      <c r="B4022" s="5" t="s">
        <v>15</v>
      </c>
      <c r="C4022" s="5" t="s">
        <v>654</v>
      </c>
      <c r="D4022" s="5" t="s">
        <v>1115</v>
      </c>
      <c r="E4022" s="5">
        <v>8.0755212840816701E-3</v>
      </c>
      <c r="F4022" s="5"/>
      <c r="G4022" s="5"/>
      <c r="H4022" s="5"/>
      <c r="I4022" s="5"/>
    </row>
    <row r="4023" spans="1:9" ht="15.75" customHeight="1" x14ac:dyDescent="0.25">
      <c r="A4023" s="5">
        <v>2017</v>
      </c>
      <c r="B4023" s="5" t="s">
        <v>17</v>
      </c>
      <c r="C4023" s="5" t="s">
        <v>654</v>
      </c>
      <c r="D4023" s="5" t="s">
        <v>1115</v>
      </c>
      <c r="E4023" s="5">
        <v>3.3178090802115298E-3</v>
      </c>
      <c r="F4023" s="5"/>
      <c r="G4023" s="5"/>
      <c r="H4023" s="5"/>
      <c r="I4023" s="5"/>
    </row>
    <row r="4024" spans="1:9" ht="15.75" customHeight="1" x14ac:dyDescent="0.25">
      <c r="A4024" s="5">
        <v>2017</v>
      </c>
      <c r="B4024" s="5" t="s">
        <v>26</v>
      </c>
      <c r="C4024" s="5" t="s">
        <v>654</v>
      </c>
      <c r="D4024" s="5" t="s">
        <v>1115</v>
      </c>
      <c r="E4024" s="5">
        <v>9.7226801687924104E-4</v>
      </c>
      <c r="F4024" s="5"/>
      <c r="G4024" s="5"/>
      <c r="H4024" s="5"/>
      <c r="I4024" s="5"/>
    </row>
    <row r="4025" spans="1:9" ht="15.75" customHeight="1" x14ac:dyDescent="0.25">
      <c r="A4025" s="5">
        <v>2017</v>
      </c>
      <c r="B4025" s="5" t="s">
        <v>28</v>
      </c>
      <c r="C4025" s="5" t="s">
        <v>654</v>
      </c>
      <c r="D4025" s="5" t="s">
        <v>1115</v>
      </c>
      <c r="E4025" s="5">
        <v>1.0857454275839801E-3</v>
      </c>
      <c r="F4025" s="5"/>
      <c r="G4025" s="5"/>
      <c r="H4025" s="5"/>
      <c r="I4025" s="5"/>
    </row>
    <row r="4026" spans="1:9" ht="15.75" customHeight="1" x14ac:dyDescent="0.25">
      <c r="A4026" s="5">
        <v>2017</v>
      </c>
      <c r="B4026" s="5" t="s">
        <v>42</v>
      </c>
      <c r="C4026" s="5" t="s">
        <v>654</v>
      </c>
      <c r="D4026" s="5" t="s">
        <v>1115</v>
      </c>
      <c r="E4026" s="5">
        <v>5.8127207373621396E-3</v>
      </c>
      <c r="F4026" s="5"/>
      <c r="G4026" s="5"/>
      <c r="H4026" s="5"/>
      <c r="I4026" s="5"/>
    </row>
    <row r="4027" spans="1:9" ht="15.75" customHeight="1" x14ac:dyDescent="0.25">
      <c r="A4027" s="5">
        <v>2017</v>
      </c>
      <c r="B4027" s="5" t="s">
        <v>36</v>
      </c>
      <c r="C4027" s="5" t="s">
        <v>654</v>
      </c>
      <c r="D4027" s="5" t="s">
        <v>1115</v>
      </c>
      <c r="E4027" s="5">
        <v>1.2927614358412E-2</v>
      </c>
      <c r="F4027" s="5"/>
      <c r="G4027" s="5"/>
      <c r="H4027" s="5"/>
      <c r="I4027" s="5"/>
    </row>
    <row r="4028" spans="1:9" ht="15.75" customHeight="1" x14ac:dyDescent="0.25">
      <c r="A4028" s="5">
        <v>2017</v>
      </c>
      <c r="B4028" s="5" t="s">
        <v>39</v>
      </c>
      <c r="C4028" s="5" t="s">
        <v>654</v>
      </c>
      <c r="D4028" s="5" t="s">
        <v>1115</v>
      </c>
      <c r="E4028" s="5">
        <v>0.46713506808511801</v>
      </c>
      <c r="F4028" s="5"/>
      <c r="G4028" s="5"/>
      <c r="H4028" s="5"/>
      <c r="I4028" s="5"/>
    </row>
    <row r="4029" spans="1:9" ht="15.75" customHeight="1" x14ac:dyDescent="0.25">
      <c r="A4029" s="5">
        <v>2017</v>
      </c>
      <c r="B4029" s="5" t="s">
        <v>45</v>
      </c>
      <c r="C4029" s="5" t="s">
        <v>654</v>
      </c>
      <c r="D4029" s="5" t="s">
        <v>1115</v>
      </c>
      <c r="E4029" s="5">
        <v>2.0619298251969601E-4</v>
      </c>
      <c r="F4029" s="5"/>
      <c r="G4029" s="5"/>
      <c r="H4029" s="5"/>
      <c r="I4029" s="5"/>
    </row>
    <row r="4030" spans="1:9" ht="15.75" customHeight="1" x14ac:dyDescent="0.25">
      <c r="A4030" s="5">
        <v>2017</v>
      </c>
      <c r="B4030" s="5" t="s">
        <v>47</v>
      </c>
      <c r="C4030" s="5" t="s">
        <v>654</v>
      </c>
      <c r="D4030" s="5" t="s">
        <v>1115</v>
      </c>
      <c r="E4030" s="5">
        <v>1.42431166048749E-2</v>
      </c>
      <c r="F4030" s="5"/>
      <c r="G4030" s="5"/>
      <c r="H4030" s="5"/>
      <c r="I4030" s="5"/>
    </row>
    <row r="4031" spans="1:9" ht="15.75" customHeight="1" x14ac:dyDescent="0.25">
      <c r="A4031" s="5">
        <v>2017</v>
      </c>
      <c r="B4031" s="5" t="s">
        <v>50</v>
      </c>
      <c r="C4031" s="5" t="s">
        <v>654</v>
      </c>
      <c r="D4031" s="5" t="s">
        <v>1115</v>
      </c>
      <c r="E4031" s="5">
        <v>8.4923647821784094E-3</v>
      </c>
      <c r="F4031" s="5"/>
      <c r="G4031" s="5"/>
      <c r="H4031" s="5"/>
      <c r="I4031" s="5"/>
    </row>
    <row r="4032" spans="1:9" ht="15.75" customHeight="1" x14ac:dyDescent="0.25">
      <c r="A4032" s="5">
        <v>2017</v>
      </c>
      <c r="B4032" s="5" t="s">
        <v>60</v>
      </c>
      <c r="C4032" s="5" t="s">
        <v>654</v>
      </c>
      <c r="D4032" s="5" t="s">
        <v>1115</v>
      </c>
      <c r="E4032" s="5">
        <v>7.8652472110765398E-2</v>
      </c>
      <c r="F4032" s="5"/>
      <c r="G4032" s="5"/>
      <c r="H4032" s="5"/>
      <c r="I4032" s="5"/>
    </row>
    <row r="4033" spans="1:9" ht="15.75" customHeight="1" x14ac:dyDescent="0.25">
      <c r="A4033" s="5">
        <v>2017</v>
      </c>
      <c r="B4033" s="5" t="s">
        <v>62</v>
      </c>
      <c r="C4033" s="5" t="s">
        <v>654</v>
      </c>
      <c r="D4033" s="5" t="s">
        <v>1115</v>
      </c>
      <c r="E4033" s="5">
        <v>8.2267468588030699E-4</v>
      </c>
      <c r="F4033" s="5"/>
      <c r="G4033" s="5"/>
      <c r="H4033" s="5"/>
      <c r="I4033" s="5"/>
    </row>
    <row r="4034" spans="1:9" ht="15.75" customHeight="1" x14ac:dyDescent="0.25">
      <c r="A4034" s="5">
        <v>2017</v>
      </c>
      <c r="B4034" s="5" t="s">
        <v>66</v>
      </c>
      <c r="C4034" s="5" t="s">
        <v>654</v>
      </c>
      <c r="D4034" s="5" t="s">
        <v>1115</v>
      </c>
      <c r="E4034" s="40">
        <v>1.68217478738217E-5</v>
      </c>
      <c r="F4034" s="5"/>
      <c r="G4034" s="5"/>
      <c r="H4034" s="5"/>
      <c r="I4034" s="5"/>
    </row>
    <row r="4035" spans="1:9" ht="15.75" customHeight="1" x14ac:dyDescent="0.25">
      <c r="A4035" s="5">
        <v>2017</v>
      </c>
      <c r="B4035" s="5" t="s">
        <v>64</v>
      </c>
      <c r="C4035" s="5" t="s">
        <v>654</v>
      </c>
      <c r="D4035" s="5" t="s">
        <v>1115</v>
      </c>
      <c r="E4035" s="5">
        <v>8.2948902099032502E-3</v>
      </c>
      <c r="F4035" s="5"/>
      <c r="G4035" s="5"/>
      <c r="H4035" s="5"/>
      <c r="I4035" s="5"/>
    </row>
    <row r="4036" spans="1:9" ht="15.75" customHeight="1" x14ac:dyDescent="0.25">
      <c r="A4036" s="5">
        <v>2017</v>
      </c>
      <c r="B4036" s="5" t="s">
        <v>87</v>
      </c>
      <c r="C4036" s="5" t="s">
        <v>654</v>
      </c>
      <c r="D4036" s="5" t="s">
        <v>1115</v>
      </c>
      <c r="E4036" s="5">
        <v>5.7740060306643902E-3</v>
      </c>
      <c r="F4036" s="5"/>
      <c r="G4036" s="5"/>
      <c r="H4036" s="5"/>
      <c r="I4036" s="5"/>
    </row>
    <row r="4037" spans="1:9" ht="15.75" customHeight="1" x14ac:dyDescent="0.25">
      <c r="A4037" s="5">
        <v>2017</v>
      </c>
      <c r="B4037" s="5" t="s">
        <v>72</v>
      </c>
      <c r="C4037" s="5" t="s">
        <v>654</v>
      </c>
      <c r="D4037" s="5" t="s">
        <v>1115</v>
      </c>
      <c r="E4037" s="5">
        <v>2.4791666350340701E-3</v>
      </c>
      <c r="F4037" s="5"/>
      <c r="G4037" s="5"/>
      <c r="H4037" s="5"/>
      <c r="I4037" s="5"/>
    </row>
    <row r="4038" spans="1:9" ht="15.75" customHeight="1" x14ac:dyDescent="0.25">
      <c r="A4038" s="5">
        <v>2017</v>
      </c>
      <c r="B4038" s="5" t="s">
        <v>79</v>
      </c>
      <c r="C4038" s="5" t="s">
        <v>654</v>
      </c>
      <c r="D4038" s="5" t="s">
        <v>1115</v>
      </c>
      <c r="E4038" s="5">
        <v>1.30778943112896E-3</v>
      </c>
      <c r="F4038" s="5"/>
      <c r="G4038" s="5"/>
      <c r="H4038" s="5"/>
      <c r="I4038" s="5"/>
    </row>
    <row r="4039" spans="1:9" ht="15.75" customHeight="1" x14ac:dyDescent="0.25">
      <c r="A4039" s="5">
        <v>2017</v>
      </c>
      <c r="B4039" s="5" t="s">
        <v>85</v>
      </c>
      <c r="C4039" s="5" t="s">
        <v>654</v>
      </c>
      <c r="D4039" s="5" t="s">
        <v>1115</v>
      </c>
      <c r="E4039" s="5">
        <v>5.59339365321507E-3</v>
      </c>
      <c r="F4039" s="5"/>
      <c r="G4039" s="5"/>
      <c r="H4039" s="5"/>
      <c r="I4039" s="5"/>
    </row>
    <row r="4040" spans="1:9" ht="15.75" customHeight="1" x14ac:dyDescent="0.25">
      <c r="A4040" s="5">
        <v>2017</v>
      </c>
      <c r="B4040" s="5" t="s">
        <v>93</v>
      </c>
      <c r="C4040" s="5" t="s">
        <v>654</v>
      </c>
      <c r="D4040" s="5" t="s">
        <v>1115</v>
      </c>
      <c r="E4040" s="5">
        <v>0.15830260302175</v>
      </c>
      <c r="F4040" s="5"/>
      <c r="G4040" s="5"/>
      <c r="H4040" s="5"/>
      <c r="I4040" s="5"/>
    </row>
    <row r="4041" spans="1:9" ht="15.75" customHeight="1" x14ac:dyDescent="0.25">
      <c r="A4041" s="5">
        <v>2017</v>
      </c>
      <c r="B4041" s="5" t="s">
        <v>95</v>
      </c>
      <c r="C4041" s="5" t="s">
        <v>654</v>
      </c>
      <c r="D4041" s="5" t="s">
        <v>1115</v>
      </c>
      <c r="E4041" s="5">
        <v>6.2286353502848601E-4</v>
      </c>
      <c r="F4041" s="5"/>
      <c r="G4041" s="5"/>
      <c r="H4041" s="5"/>
      <c r="I4041" s="5"/>
    </row>
    <row r="4042" spans="1:9" ht="15.75" customHeight="1" x14ac:dyDescent="0.25">
      <c r="A4042" s="5">
        <v>2017</v>
      </c>
      <c r="B4042" s="5" t="s">
        <v>98</v>
      </c>
      <c r="C4042" s="5" t="s">
        <v>654</v>
      </c>
      <c r="D4042" s="5" t="s">
        <v>1115</v>
      </c>
      <c r="E4042" s="5">
        <v>2.6894043127559902E-3</v>
      </c>
      <c r="F4042" s="5"/>
      <c r="G4042" s="5"/>
      <c r="H4042" s="5"/>
      <c r="I4042" s="5"/>
    </row>
    <row r="4043" spans="1:9" ht="15.75" customHeight="1" x14ac:dyDescent="0.25">
      <c r="A4043" s="5">
        <v>2017</v>
      </c>
      <c r="B4043" s="5" t="s">
        <v>101</v>
      </c>
      <c r="C4043" s="5" t="s">
        <v>654</v>
      </c>
      <c r="D4043" s="5" t="s">
        <v>1115</v>
      </c>
      <c r="E4043" s="5">
        <v>7.9746244096505894E-2</v>
      </c>
      <c r="F4043" s="5"/>
      <c r="G4043" s="5"/>
      <c r="H4043" s="5"/>
      <c r="I4043" s="5"/>
    </row>
    <row r="4044" spans="1:9" ht="15.75" customHeight="1" x14ac:dyDescent="0.25">
      <c r="A4044" s="5">
        <v>2017</v>
      </c>
      <c r="B4044" s="5" t="s">
        <v>106</v>
      </c>
      <c r="C4044" s="5" t="s">
        <v>654</v>
      </c>
      <c r="D4044" s="5" t="s">
        <v>1115</v>
      </c>
      <c r="E4044" s="5">
        <v>1.3162488414083E-2</v>
      </c>
      <c r="F4044" s="5"/>
      <c r="G4044" s="5"/>
      <c r="H4044" s="5"/>
      <c r="I4044" s="5"/>
    </row>
    <row r="4045" spans="1:9" ht="15.75" customHeight="1" x14ac:dyDescent="0.25">
      <c r="A4045" s="5">
        <v>2017</v>
      </c>
      <c r="B4045" s="5" t="s">
        <v>112</v>
      </c>
      <c r="C4045" s="5" t="s">
        <v>654</v>
      </c>
      <c r="D4045" s="5" t="s">
        <v>1115</v>
      </c>
      <c r="E4045" s="5">
        <v>6.6778977777887097E-3</v>
      </c>
      <c r="F4045" s="5"/>
      <c r="G4045" s="5"/>
      <c r="H4045" s="5"/>
      <c r="I4045" s="5"/>
    </row>
    <row r="4046" spans="1:9" ht="15.75" customHeight="1" x14ac:dyDescent="0.25">
      <c r="A4046" s="5">
        <v>2017</v>
      </c>
      <c r="B4046" s="5" t="s">
        <v>114</v>
      </c>
      <c r="C4046" s="5" t="s">
        <v>654</v>
      </c>
      <c r="D4046" s="5" t="s">
        <v>1115</v>
      </c>
      <c r="E4046" s="5">
        <v>2.3762734943123202E-2</v>
      </c>
      <c r="F4046" s="5"/>
      <c r="G4046" s="5"/>
      <c r="H4046" s="5"/>
      <c r="I4046" s="5"/>
    </row>
    <row r="4047" spans="1:9" ht="15.75" customHeight="1" x14ac:dyDescent="0.25">
      <c r="A4047" s="5">
        <v>2017</v>
      </c>
      <c r="B4047" s="5" t="s">
        <v>117</v>
      </c>
      <c r="C4047" s="5" t="s">
        <v>654</v>
      </c>
      <c r="D4047" s="5" t="s">
        <v>1115</v>
      </c>
      <c r="E4047" s="5">
        <v>3.1619209482276998E-3</v>
      </c>
      <c r="F4047" s="5"/>
      <c r="G4047" s="5"/>
      <c r="H4047" s="5"/>
      <c r="I4047" s="5"/>
    </row>
    <row r="4048" spans="1:9" ht="15.75" customHeight="1" x14ac:dyDescent="0.25">
      <c r="A4048" s="5">
        <v>2017</v>
      </c>
      <c r="B4048" s="5" t="s">
        <v>122</v>
      </c>
      <c r="C4048" s="5" t="s">
        <v>654</v>
      </c>
      <c r="D4048" s="5" t="s">
        <v>1115</v>
      </c>
      <c r="E4048" s="5">
        <v>3.30187437583723E-3</v>
      </c>
      <c r="F4048" s="5"/>
      <c r="G4048" s="5"/>
      <c r="H4048" s="5"/>
      <c r="I4048" s="5"/>
    </row>
    <row r="4049" spans="1:9" ht="15.75" customHeight="1" x14ac:dyDescent="0.25">
      <c r="A4049" s="5">
        <v>2017</v>
      </c>
      <c r="B4049" s="5" t="s">
        <v>124</v>
      </c>
      <c r="C4049" s="5" t="s">
        <v>654</v>
      </c>
      <c r="D4049" s="5" t="s">
        <v>1115</v>
      </c>
      <c r="E4049" s="5">
        <v>2.35614234892958E-3</v>
      </c>
      <c r="F4049" s="5"/>
      <c r="G4049" s="5"/>
      <c r="H4049" s="5"/>
      <c r="I4049" s="5"/>
    </row>
    <row r="4050" spans="1:9" ht="15.75" customHeight="1" x14ac:dyDescent="0.25">
      <c r="A4050" s="5">
        <v>2017</v>
      </c>
      <c r="B4050" s="5" t="s">
        <v>130</v>
      </c>
      <c r="C4050" s="5" t="s">
        <v>654</v>
      </c>
      <c r="D4050" s="5" t="s">
        <v>1115</v>
      </c>
      <c r="E4050" s="5">
        <v>8.5279162582835195E-3</v>
      </c>
      <c r="F4050" s="5"/>
      <c r="G4050" s="5"/>
      <c r="H4050" s="5"/>
      <c r="I4050" s="5"/>
    </row>
    <row r="4051" spans="1:9" ht="15.75" customHeight="1" x14ac:dyDescent="0.25">
      <c r="A4051" s="5">
        <v>2017</v>
      </c>
      <c r="B4051" s="5" t="s">
        <v>127</v>
      </c>
      <c r="C4051" s="5" t="s">
        <v>654</v>
      </c>
      <c r="D4051" s="5" t="s">
        <v>1115</v>
      </c>
      <c r="E4051" s="5">
        <v>1.46990193061228E-2</v>
      </c>
      <c r="F4051" s="5"/>
      <c r="G4051" s="5"/>
      <c r="H4051" s="5"/>
      <c r="I4051" s="5"/>
    </row>
    <row r="4052" spans="1:9" ht="15.75" customHeight="1" x14ac:dyDescent="0.25">
      <c r="A4052" s="5">
        <v>2017</v>
      </c>
      <c r="B4052" s="5" t="s">
        <v>3</v>
      </c>
      <c r="C4052" s="5" t="s">
        <v>658</v>
      </c>
      <c r="D4052" s="5" t="s">
        <v>1113</v>
      </c>
      <c r="E4052" s="5">
        <v>4.4052152618871299E-2</v>
      </c>
      <c r="F4052" s="5"/>
      <c r="G4052" s="5"/>
      <c r="H4052" s="5"/>
      <c r="I4052" s="5"/>
    </row>
    <row r="4053" spans="1:9" ht="15.75" customHeight="1" x14ac:dyDescent="0.25">
      <c r="A4053" s="5">
        <v>2017</v>
      </c>
      <c r="B4053" s="5" t="s">
        <v>12</v>
      </c>
      <c r="C4053" s="5" t="s">
        <v>658</v>
      </c>
      <c r="D4053" s="5" t="s">
        <v>1113</v>
      </c>
      <c r="E4053" s="5">
        <v>7.3577853331824204E-3</v>
      </c>
      <c r="F4053" s="5"/>
      <c r="G4053" s="5"/>
      <c r="H4053" s="5"/>
      <c r="I4053" s="5"/>
    </row>
    <row r="4054" spans="1:9" ht="15.75" customHeight="1" x14ac:dyDescent="0.25">
      <c r="A4054" s="5">
        <v>2017</v>
      </c>
      <c r="B4054" s="5" t="s">
        <v>36</v>
      </c>
      <c r="C4054" s="5" t="s">
        <v>658</v>
      </c>
      <c r="D4054" s="5" t="s">
        <v>1113</v>
      </c>
      <c r="E4054" s="5">
        <v>7.6713347724881295E-2</v>
      </c>
      <c r="F4054" s="5"/>
      <c r="G4054" s="5"/>
      <c r="H4054" s="5"/>
      <c r="I4054" s="5"/>
    </row>
    <row r="4055" spans="1:9" ht="15.75" customHeight="1" x14ac:dyDescent="0.25">
      <c r="A4055" s="5">
        <v>2017</v>
      </c>
      <c r="B4055" s="5" t="s">
        <v>47</v>
      </c>
      <c r="C4055" s="5" t="s">
        <v>658</v>
      </c>
      <c r="D4055" s="5" t="s">
        <v>1113</v>
      </c>
      <c r="E4055" s="5">
        <v>0.65491972984889602</v>
      </c>
      <c r="F4055" s="5"/>
      <c r="G4055" s="5"/>
      <c r="H4055" s="5"/>
      <c r="I4055" s="5"/>
    </row>
    <row r="4056" spans="1:9" ht="15.75" customHeight="1" x14ac:dyDescent="0.25">
      <c r="A4056" s="5">
        <v>2017</v>
      </c>
      <c r="B4056" s="5" t="s">
        <v>50</v>
      </c>
      <c r="C4056" s="5" t="s">
        <v>658</v>
      </c>
      <c r="D4056" s="5" t="s">
        <v>1113</v>
      </c>
      <c r="E4056" s="5">
        <v>4.8104130203979897E-2</v>
      </c>
      <c r="F4056" s="5"/>
      <c r="G4056" s="5"/>
      <c r="H4056" s="5"/>
      <c r="I4056" s="5"/>
    </row>
    <row r="4057" spans="1:9" ht="15.75" customHeight="1" x14ac:dyDescent="0.25">
      <c r="A4057" s="5">
        <v>2017</v>
      </c>
      <c r="B4057" s="5" t="s">
        <v>62</v>
      </c>
      <c r="C4057" s="5" t="s">
        <v>658</v>
      </c>
      <c r="D4057" s="5" t="s">
        <v>1113</v>
      </c>
      <c r="E4057" s="5">
        <v>3.4662977839491601E-4</v>
      </c>
      <c r="F4057" s="5"/>
      <c r="G4057" s="5"/>
      <c r="H4057" s="5"/>
      <c r="I4057" s="5"/>
    </row>
    <row r="4058" spans="1:9" ht="15.75" customHeight="1" x14ac:dyDescent="0.25">
      <c r="A4058" s="5">
        <v>2017</v>
      </c>
      <c r="B4058" s="5" t="s">
        <v>87</v>
      </c>
      <c r="C4058" s="5" t="s">
        <v>658</v>
      </c>
      <c r="D4058" s="5" t="s">
        <v>1113</v>
      </c>
      <c r="E4058" s="5">
        <v>8.8320281293717995E-2</v>
      </c>
      <c r="F4058" s="5"/>
      <c r="G4058" s="5"/>
      <c r="H4058" s="5"/>
      <c r="I4058" s="5"/>
    </row>
    <row r="4059" spans="1:9" ht="15.75" customHeight="1" x14ac:dyDescent="0.25">
      <c r="A4059" s="5">
        <v>2017</v>
      </c>
      <c r="B4059" s="5" t="s">
        <v>79</v>
      </c>
      <c r="C4059" s="5" t="s">
        <v>658</v>
      </c>
      <c r="D4059" s="5" t="s">
        <v>1113</v>
      </c>
      <c r="E4059" s="5">
        <v>8.2402267085205996E-3</v>
      </c>
      <c r="F4059" s="5"/>
      <c r="G4059" s="5"/>
      <c r="H4059" s="5"/>
      <c r="I4059" s="5"/>
    </row>
    <row r="4060" spans="1:9" ht="15.75" customHeight="1" x14ac:dyDescent="0.25">
      <c r="A4060" s="5">
        <v>2017</v>
      </c>
      <c r="B4060" s="5" t="s">
        <v>101</v>
      </c>
      <c r="C4060" s="5" t="s">
        <v>658</v>
      </c>
      <c r="D4060" s="5" t="s">
        <v>1113</v>
      </c>
      <c r="E4060" s="5">
        <v>4.7588916656729999E-2</v>
      </c>
      <c r="F4060" s="5"/>
      <c r="G4060" s="5"/>
      <c r="H4060" s="5"/>
      <c r="I4060" s="5"/>
    </row>
    <row r="4061" spans="1:9" ht="15.75" customHeight="1" x14ac:dyDescent="0.25">
      <c r="A4061" s="5">
        <v>2017</v>
      </c>
      <c r="B4061" s="5" t="s">
        <v>114</v>
      </c>
      <c r="C4061" s="5" t="s">
        <v>658</v>
      </c>
      <c r="D4061" s="5" t="s">
        <v>1113</v>
      </c>
      <c r="E4061" s="5">
        <v>1.27667947518297E-3</v>
      </c>
      <c r="F4061" s="5"/>
      <c r="G4061" s="5"/>
      <c r="H4061" s="5"/>
      <c r="I4061" s="5"/>
    </row>
    <row r="4062" spans="1:9" ht="15.75" customHeight="1" x14ac:dyDescent="0.25">
      <c r="A4062" s="5">
        <v>2017</v>
      </c>
      <c r="B4062" s="5" t="s">
        <v>127</v>
      </c>
      <c r="C4062" s="5" t="s">
        <v>658</v>
      </c>
      <c r="D4062" s="5" t="s">
        <v>1113</v>
      </c>
      <c r="E4062" s="5">
        <v>2.30801203576412E-2</v>
      </c>
      <c r="F4062" s="5"/>
      <c r="G4062" s="5"/>
      <c r="H4062" s="5"/>
      <c r="I4062" s="5"/>
    </row>
    <row r="4063" spans="1:9" ht="15.75" customHeight="1" x14ac:dyDescent="0.25">
      <c r="A4063" s="5">
        <v>2017</v>
      </c>
      <c r="B4063" s="5" t="s">
        <v>3</v>
      </c>
      <c r="C4063" s="5" t="s">
        <v>223</v>
      </c>
      <c r="D4063" s="5" t="s">
        <v>1111</v>
      </c>
      <c r="E4063" s="5">
        <v>0.117346277151399</v>
      </c>
      <c r="F4063" s="5"/>
      <c r="G4063" s="5"/>
      <c r="H4063" s="5"/>
      <c r="I4063" s="5"/>
    </row>
    <row r="4064" spans="1:9" ht="15.75" customHeight="1" x14ac:dyDescent="0.25">
      <c r="A4064" s="5">
        <v>2017</v>
      </c>
      <c r="B4064" s="5" t="s">
        <v>12</v>
      </c>
      <c r="C4064" s="5" t="s">
        <v>223</v>
      </c>
      <c r="D4064" s="5" t="s">
        <v>1111</v>
      </c>
      <c r="E4064" s="5">
        <v>8.6848456467706493E-3</v>
      </c>
      <c r="F4064" s="5"/>
      <c r="G4064" s="5"/>
      <c r="H4064" s="5"/>
      <c r="I4064" s="5"/>
    </row>
    <row r="4065" spans="1:9" ht="15.75" customHeight="1" x14ac:dyDescent="0.25">
      <c r="A4065" s="5">
        <v>2017</v>
      </c>
      <c r="B4065" s="5" t="s">
        <v>8</v>
      </c>
      <c r="C4065" s="5" t="s">
        <v>223</v>
      </c>
      <c r="D4065" s="5" t="s">
        <v>1111</v>
      </c>
      <c r="E4065" s="5">
        <v>1.8612441914916601E-2</v>
      </c>
      <c r="F4065" s="5"/>
      <c r="G4065" s="5"/>
      <c r="H4065" s="5"/>
      <c r="I4065" s="5"/>
    </row>
    <row r="4066" spans="1:9" ht="15.75" customHeight="1" x14ac:dyDescent="0.25">
      <c r="A4066" s="5">
        <v>2017</v>
      </c>
      <c r="B4066" s="5" t="s">
        <v>15</v>
      </c>
      <c r="C4066" s="5" t="s">
        <v>223</v>
      </c>
      <c r="D4066" s="5" t="s">
        <v>1111</v>
      </c>
      <c r="E4066" s="5">
        <v>0.108668635856057</v>
      </c>
      <c r="F4066" s="5"/>
      <c r="G4066" s="5"/>
      <c r="H4066" s="5"/>
      <c r="I4066" s="5"/>
    </row>
    <row r="4067" spans="1:9" ht="15.75" customHeight="1" x14ac:dyDescent="0.25">
      <c r="A4067" s="5">
        <v>2017</v>
      </c>
      <c r="B4067" s="5" t="s">
        <v>17</v>
      </c>
      <c r="C4067" s="5" t="s">
        <v>223</v>
      </c>
      <c r="D4067" s="5" t="s">
        <v>1111</v>
      </c>
      <c r="E4067" s="5">
        <v>2.48730233060768E-2</v>
      </c>
      <c r="F4067" s="5"/>
      <c r="G4067" s="5"/>
      <c r="H4067" s="5"/>
      <c r="I4067" s="5"/>
    </row>
    <row r="4068" spans="1:9" ht="15.75" customHeight="1" x14ac:dyDescent="0.25">
      <c r="A4068" s="5">
        <v>2017</v>
      </c>
      <c r="B4068" s="5" t="s">
        <v>26</v>
      </c>
      <c r="C4068" s="5" t="s">
        <v>223</v>
      </c>
      <c r="D4068" s="5" t="s">
        <v>1111</v>
      </c>
      <c r="E4068" s="5">
        <v>6.2650841108029195E-2</v>
      </c>
      <c r="F4068" s="5"/>
      <c r="G4068" s="5"/>
      <c r="H4068" s="5"/>
      <c r="I4068" s="5"/>
    </row>
    <row r="4069" spans="1:9" ht="15.75" customHeight="1" x14ac:dyDescent="0.25">
      <c r="A4069" s="5">
        <v>2017</v>
      </c>
      <c r="B4069" s="5" t="s">
        <v>28</v>
      </c>
      <c r="C4069" s="5" t="s">
        <v>223</v>
      </c>
      <c r="D4069" s="5" t="s">
        <v>1111</v>
      </c>
      <c r="E4069" s="5">
        <v>8.3246280753575107E-3</v>
      </c>
      <c r="F4069" s="5"/>
      <c r="G4069" s="5"/>
      <c r="H4069" s="5"/>
      <c r="I4069" s="5"/>
    </row>
    <row r="4070" spans="1:9" ht="15.75" customHeight="1" x14ac:dyDescent="0.25">
      <c r="A4070" s="5">
        <v>2017</v>
      </c>
      <c r="B4070" s="5" t="s">
        <v>42</v>
      </c>
      <c r="C4070" s="5" t="s">
        <v>223</v>
      </c>
      <c r="D4070" s="5" t="s">
        <v>1111</v>
      </c>
      <c r="E4070" s="5">
        <v>2.0773747343395401E-2</v>
      </c>
      <c r="F4070" s="5"/>
      <c r="G4070" s="5"/>
      <c r="H4070" s="5"/>
      <c r="I4070" s="5"/>
    </row>
    <row r="4071" spans="1:9" ht="15.75" customHeight="1" x14ac:dyDescent="0.25">
      <c r="A4071" s="5">
        <v>2017</v>
      </c>
      <c r="B4071" s="5" t="s">
        <v>36</v>
      </c>
      <c r="C4071" s="5" t="s">
        <v>223</v>
      </c>
      <c r="D4071" s="5" t="s">
        <v>1111</v>
      </c>
      <c r="E4071" s="5">
        <v>1.2553582363747699E-2</v>
      </c>
      <c r="F4071" s="5"/>
      <c r="G4071" s="5"/>
      <c r="H4071" s="5"/>
      <c r="I4071" s="5"/>
    </row>
    <row r="4072" spans="1:9" ht="15.75" customHeight="1" x14ac:dyDescent="0.25">
      <c r="A4072" s="5">
        <v>2017</v>
      </c>
      <c r="B4072" s="5" t="s">
        <v>39</v>
      </c>
      <c r="C4072" s="5" t="s">
        <v>223</v>
      </c>
      <c r="D4072" s="5" t="s">
        <v>1111</v>
      </c>
      <c r="E4072" s="5">
        <v>3.63747703612982E-2</v>
      </c>
      <c r="F4072" s="5"/>
      <c r="G4072" s="5"/>
      <c r="H4072" s="5"/>
      <c r="I4072" s="5"/>
    </row>
    <row r="4073" spans="1:9" ht="15.75" customHeight="1" x14ac:dyDescent="0.25">
      <c r="A4073" s="5">
        <v>2017</v>
      </c>
      <c r="B4073" s="5" t="s">
        <v>45</v>
      </c>
      <c r="C4073" s="5" t="s">
        <v>223</v>
      </c>
      <c r="D4073" s="5" t="s">
        <v>1111</v>
      </c>
      <c r="E4073" s="5">
        <v>1.5518172976477699E-2</v>
      </c>
      <c r="F4073" s="5"/>
      <c r="G4073" s="5"/>
      <c r="H4073" s="5"/>
      <c r="I4073" s="5"/>
    </row>
    <row r="4074" spans="1:9" ht="15.75" customHeight="1" x14ac:dyDescent="0.25">
      <c r="A4074" s="5">
        <v>2017</v>
      </c>
      <c r="B4074" s="5" t="s">
        <v>47</v>
      </c>
      <c r="C4074" s="5" t="s">
        <v>223</v>
      </c>
      <c r="D4074" s="5" t="s">
        <v>1111</v>
      </c>
      <c r="E4074" s="5">
        <v>4.4625553834516003E-2</v>
      </c>
      <c r="F4074" s="5"/>
      <c r="G4074" s="5"/>
      <c r="H4074" s="5"/>
      <c r="I4074" s="5"/>
    </row>
    <row r="4075" spans="1:9" ht="15.75" customHeight="1" x14ac:dyDescent="0.25">
      <c r="A4075" s="5">
        <v>2017</v>
      </c>
      <c r="B4075" s="5" t="s">
        <v>50</v>
      </c>
      <c r="C4075" s="5" t="s">
        <v>223</v>
      </c>
      <c r="D4075" s="5" t="s">
        <v>1111</v>
      </c>
      <c r="E4075" s="40">
        <v>8.4651129282086298E-5</v>
      </c>
      <c r="F4075" s="5"/>
      <c r="G4075" s="5"/>
      <c r="H4075" s="5"/>
      <c r="I4075" s="5"/>
    </row>
    <row r="4076" spans="1:9" ht="15.75" customHeight="1" x14ac:dyDescent="0.25">
      <c r="A4076" s="5">
        <v>2017</v>
      </c>
      <c r="B4076" s="5" t="s">
        <v>57</v>
      </c>
      <c r="C4076" s="5" t="s">
        <v>223</v>
      </c>
      <c r="D4076" s="5" t="s">
        <v>1111</v>
      </c>
      <c r="E4076" s="5">
        <v>2.0532401570548601E-4</v>
      </c>
      <c r="F4076" s="5"/>
      <c r="G4076" s="5"/>
      <c r="H4076" s="5"/>
      <c r="I4076" s="5"/>
    </row>
    <row r="4077" spans="1:9" ht="15.75" customHeight="1" x14ac:dyDescent="0.25">
      <c r="A4077" s="5">
        <v>2017</v>
      </c>
      <c r="B4077" s="5" t="s">
        <v>54</v>
      </c>
      <c r="C4077" s="5" t="s">
        <v>223</v>
      </c>
      <c r="D4077" s="5" t="s">
        <v>1111</v>
      </c>
      <c r="E4077" s="5">
        <v>2.3990490256114601E-2</v>
      </c>
      <c r="F4077" s="5"/>
      <c r="G4077" s="5"/>
      <c r="H4077" s="5"/>
      <c r="I4077" s="5"/>
    </row>
    <row r="4078" spans="1:9" ht="15.75" customHeight="1" x14ac:dyDescent="0.25">
      <c r="A4078" s="5">
        <v>2017</v>
      </c>
      <c r="B4078" s="5" t="s">
        <v>52</v>
      </c>
      <c r="C4078" s="5" t="s">
        <v>223</v>
      </c>
      <c r="D4078" s="5" t="s">
        <v>1111</v>
      </c>
      <c r="E4078" s="5">
        <v>5.2033428190627097E-3</v>
      </c>
      <c r="F4078" s="5"/>
      <c r="G4078" s="5"/>
      <c r="H4078" s="5"/>
      <c r="I4078" s="5"/>
    </row>
    <row r="4079" spans="1:9" ht="15.75" customHeight="1" x14ac:dyDescent="0.25">
      <c r="A4079" s="5">
        <v>2017</v>
      </c>
      <c r="B4079" s="5" t="s">
        <v>60</v>
      </c>
      <c r="C4079" s="5" t="s">
        <v>223</v>
      </c>
      <c r="D4079" s="5" t="s">
        <v>1111</v>
      </c>
      <c r="E4079" s="5">
        <v>3.4265696480674297E-2</v>
      </c>
      <c r="F4079" s="5"/>
      <c r="G4079" s="5"/>
      <c r="H4079" s="5"/>
      <c r="I4079" s="5"/>
    </row>
    <row r="4080" spans="1:9" ht="15.75" customHeight="1" x14ac:dyDescent="0.25">
      <c r="A4080" s="5">
        <v>2017</v>
      </c>
      <c r="B4080" s="5" t="s">
        <v>66</v>
      </c>
      <c r="C4080" s="5" t="s">
        <v>223</v>
      </c>
      <c r="D4080" s="5" t="s">
        <v>1111</v>
      </c>
      <c r="E4080" s="5">
        <v>9.20283851446273E-2</v>
      </c>
      <c r="F4080" s="5"/>
      <c r="G4080" s="5"/>
      <c r="H4080" s="5"/>
      <c r="I4080" s="5"/>
    </row>
    <row r="4081" spans="1:9" ht="15.75" customHeight="1" x14ac:dyDescent="0.25">
      <c r="A4081" s="5">
        <v>2017</v>
      </c>
      <c r="B4081" s="5" t="s">
        <v>69</v>
      </c>
      <c r="C4081" s="5" t="s">
        <v>223</v>
      </c>
      <c r="D4081" s="5" t="s">
        <v>1111</v>
      </c>
      <c r="E4081" s="5">
        <v>1.02427866431324E-2</v>
      </c>
      <c r="F4081" s="5"/>
      <c r="G4081" s="5"/>
      <c r="H4081" s="5"/>
      <c r="I4081" s="5"/>
    </row>
    <row r="4082" spans="1:9" ht="15.75" customHeight="1" x14ac:dyDescent="0.25">
      <c r="A4082" s="5">
        <v>2017</v>
      </c>
      <c r="B4082" s="5" t="s">
        <v>87</v>
      </c>
      <c r="C4082" s="5" t="s">
        <v>223</v>
      </c>
      <c r="D4082" s="5" t="s">
        <v>1111</v>
      </c>
      <c r="E4082" s="5">
        <v>4.6468066712294199E-4</v>
      </c>
      <c r="F4082" s="5"/>
      <c r="G4082" s="5"/>
      <c r="H4082" s="5"/>
      <c r="I4082" s="5"/>
    </row>
    <row r="4083" spans="1:9" ht="15.75" customHeight="1" x14ac:dyDescent="0.25">
      <c r="A4083" s="5">
        <v>2017</v>
      </c>
      <c r="B4083" s="5" t="s">
        <v>72</v>
      </c>
      <c r="C4083" s="5" t="s">
        <v>223</v>
      </c>
      <c r="D4083" s="5" t="s">
        <v>1111</v>
      </c>
      <c r="E4083" s="5">
        <v>7.58798314181765E-3</v>
      </c>
      <c r="F4083" s="5"/>
      <c r="G4083" s="5"/>
      <c r="H4083" s="5"/>
      <c r="I4083" s="5"/>
    </row>
    <row r="4084" spans="1:9" ht="15.75" customHeight="1" x14ac:dyDescent="0.25">
      <c r="A4084" s="5">
        <v>2017</v>
      </c>
      <c r="B4084" s="5" t="s">
        <v>77</v>
      </c>
      <c r="C4084" s="5" t="s">
        <v>223</v>
      </c>
      <c r="D4084" s="5" t="s">
        <v>1111</v>
      </c>
      <c r="E4084" s="5">
        <v>2.6115773927452097E-4</v>
      </c>
      <c r="F4084" s="5"/>
      <c r="G4084" s="5"/>
      <c r="H4084" s="5"/>
      <c r="I4084" s="5"/>
    </row>
    <row r="4085" spans="1:9" ht="15.75" customHeight="1" x14ac:dyDescent="0.25">
      <c r="A4085" s="5">
        <v>2017</v>
      </c>
      <c r="B4085" s="5" t="s">
        <v>79</v>
      </c>
      <c r="C4085" s="5" t="s">
        <v>223</v>
      </c>
      <c r="D4085" s="5" t="s">
        <v>1111</v>
      </c>
      <c r="E4085" s="5">
        <v>1.13468534995137E-4</v>
      </c>
      <c r="F4085" s="5"/>
      <c r="G4085" s="5"/>
      <c r="H4085" s="5"/>
      <c r="I4085" s="5"/>
    </row>
    <row r="4086" spans="1:9" ht="15.75" customHeight="1" x14ac:dyDescent="0.25">
      <c r="A4086" s="5">
        <v>2017</v>
      </c>
      <c r="B4086" s="5" t="s">
        <v>82</v>
      </c>
      <c r="C4086" s="5" t="s">
        <v>223</v>
      </c>
      <c r="D4086" s="5" t="s">
        <v>1111</v>
      </c>
      <c r="E4086" s="5">
        <v>5.5617593026187802E-3</v>
      </c>
      <c r="F4086" s="5"/>
      <c r="G4086" s="5"/>
      <c r="H4086" s="5"/>
      <c r="I4086" s="5"/>
    </row>
    <row r="4087" spans="1:9" ht="15.75" customHeight="1" x14ac:dyDescent="0.25">
      <c r="A4087" s="5">
        <v>2017</v>
      </c>
      <c r="B4087" s="5" t="s">
        <v>74</v>
      </c>
      <c r="C4087" s="5" t="s">
        <v>223</v>
      </c>
      <c r="D4087" s="5" t="s">
        <v>1111</v>
      </c>
      <c r="E4087" s="5">
        <v>1.89420409927596E-2</v>
      </c>
      <c r="F4087" s="5"/>
      <c r="G4087" s="5"/>
      <c r="H4087" s="5"/>
      <c r="I4087" s="5"/>
    </row>
    <row r="4088" spans="1:9" ht="15.75" customHeight="1" x14ac:dyDescent="0.25">
      <c r="A4088" s="5">
        <v>2017</v>
      </c>
      <c r="B4088" s="5" t="s">
        <v>85</v>
      </c>
      <c r="C4088" s="5" t="s">
        <v>223</v>
      </c>
      <c r="D4088" s="5" t="s">
        <v>1111</v>
      </c>
      <c r="E4088" s="5">
        <v>7.2295666582615804E-3</v>
      </c>
      <c r="F4088" s="5"/>
      <c r="G4088" s="5"/>
      <c r="H4088" s="5"/>
      <c r="I4088" s="5"/>
    </row>
    <row r="4089" spans="1:9" ht="15.75" customHeight="1" x14ac:dyDescent="0.25">
      <c r="A4089" s="5">
        <v>2017</v>
      </c>
      <c r="B4089" s="5" t="s">
        <v>93</v>
      </c>
      <c r="C4089" s="5" t="s">
        <v>223</v>
      </c>
      <c r="D4089" s="5" t="s">
        <v>1111</v>
      </c>
      <c r="E4089" s="5">
        <v>4.0288534274701901E-2</v>
      </c>
      <c r="F4089" s="5"/>
      <c r="G4089" s="5"/>
      <c r="H4089" s="5"/>
      <c r="I4089" s="5"/>
    </row>
    <row r="4090" spans="1:9" ht="15.75" customHeight="1" x14ac:dyDescent="0.25">
      <c r="A4090" s="5">
        <v>2017</v>
      </c>
      <c r="B4090" s="5" t="s">
        <v>95</v>
      </c>
      <c r="C4090" s="5" t="s">
        <v>223</v>
      </c>
      <c r="D4090" s="5" t="s">
        <v>1111</v>
      </c>
      <c r="E4090" s="5">
        <v>1.21483375959079E-2</v>
      </c>
      <c r="F4090" s="5"/>
      <c r="G4090" s="5"/>
      <c r="H4090" s="5"/>
      <c r="I4090" s="5"/>
    </row>
    <row r="4091" spans="1:9" ht="15.75" customHeight="1" x14ac:dyDescent="0.25">
      <c r="A4091" s="5">
        <v>2017</v>
      </c>
      <c r="B4091" s="5" t="s">
        <v>98</v>
      </c>
      <c r="C4091" s="5" t="s">
        <v>223</v>
      </c>
      <c r="D4091" s="5" t="s">
        <v>1111</v>
      </c>
      <c r="E4091" s="5">
        <v>3.63819747127264E-3</v>
      </c>
      <c r="F4091" s="5"/>
      <c r="G4091" s="5"/>
      <c r="H4091" s="5"/>
      <c r="I4091" s="5"/>
    </row>
    <row r="4092" spans="1:9" ht="15.75" customHeight="1" x14ac:dyDescent="0.25">
      <c r="A4092" s="5">
        <v>2017</v>
      </c>
      <c r="B4092" s="5" t="s">
        <v>101</v>
      </c>
      <c r="C4092" s="5" t="s">
        <v>223</v>
      </c>
      <c r="D4092" s="5" t="s">
        <v>1111</v>
      </c>
      <c r="E4092" s="5">
        <v>3.5884874464176299E-2</v>
      </c>
      <c r="F4092" s="5"/>
      <c r="G4092" s="5"/>
      <c r="H4092" s="5"/>
      <c r="I4092" s="5"/>
    </row>
    <row r="4093" spans="1:9" ht="15.75" customHeight="1" x14ac:dyDescent="0.25">
      <c r="A4093" s="5">
        <v>2017</v>
      </c>
      <c r="B4093" s="5" t="s">
        <v>1114</v>
      </c>
      <c r="C4093" s="5" t="s">
        <v>223</v>
      </c>
      <c r="D4093" s="5" t="s">
        <v>1111</v>
      </c>
      <c r="E4093" s="5">
        <v>5.7778898454666598E-3</v>
      </c>
      <c r="F4093" s="5"/>
      <c r="G4093" s="5"/>
      <c r="H4093" s="5"/>
      <c r="I4093" s="5"/>
    </row>
    <row r="4094" spans="1:9" ht="15.75" customHeight="1" x14ac:dyDescent="0.25">
      <c r="A4094" s="5">
        <v>2017</v>
      </c>
      <c r="B4094" s="5" t="s">
        <v>106</v>
      </c>
      <c r="C4094" s="5" t="s">
        <v>223</v>
      </c>
      <c r="D4094" s="5" t="s">
        <v>1111</v>
      </c>
      <c r="E4094" s="5">
        <v>1.8952847519901998E-2</v>
      </c>
      <c r="F4094" s="5"/>
      <c r="G4094" s="5"/>
      <c r="H4094" s="5"/>
      <c r="I4094" s="5"/>
    </row>
    <row r="4095" spans="1:9" ht="15.75" customHeight="1" x14ac:dyDescent="0.25">
      <c r="A4095" s="5">
        <v>2017</v>
      </c>
      <c r="B4095" s="5" t="s">
        <v>109</v>
      </c>
      <c r="C4095" s="5" t="s">
        <v>223</v>
      </c>
      <c r="D4095" s="5" t="s">
        <v>1111</v>
      </c>
      <c r="E4095" s="5">
        <v>1.39908504736861E-2</v>
      </c>
      <c r="F4095" s="5"/>
      <c r="G4095" s="5"/>
      <c r="H4095" s="5"/>
      <c r="I4095" s="5"/>
    </row>
    <row r="4096" spans="1:9" ht="15.75" customHeight="1" x14ac:dyDescent="0.25">
      <c r="A4096" s="5">
        <v>2017</v>
      </c>
      <c r="B4096" s="5" t="s">
        <v>112</v>
      </c>
      <c r="C4096" s="5" t="s">
        <v>223</v>
      </c>
      <c r="D4096" s="5" t="s">
        <v>1111</v>
      </c>
      <c r="E4096" s="5">
        <v>1.33334534058571E-2</v>
      </c>
      <c r="F4096" s="5"/>
      <c r="G4096" s="5"/>
      <c r="H4096" s="5"/>
      <c r="I4096" s="5"/>
    </row>
    <row r="4097" spans="1:9" ht="15.75" customHeight="1" x14ac:dyDescent="0.25">
      <c r="A4097" s="5">
        <v>2017</v>
      </c>
      <c r="B4097" s="5" t="s">
        <v>114</v>
      </c>
      <c r="C4097" s="5" t="s">
        <v>223</v>
      </c>
      <c r="D4097" s="5" t="s">
        <v>1111</v>
      </c>
      <c r="E4097" s="5">
        <v>7.8765174165195698E-2</v>
      </c>
      <c r="F4097" s="5"/>
      <c r="G4097" s="5"/>
      <c r="H4097" s="5"/>
      <c r="I4097" s="5"/>
    </row>
    <row r="4098" spans="1:9" ht="15.75" customHeight="1" x14ac:dyDescent="0.25">
      <c r="A4098" s="5">
        <v>2017</v>
      </c>
      <c r="B4098" s="5" t="s">
        <v>117</v>
      </c>
      <c r="C4098" s="5" t="s">
        <v>223</v>
      </c>
      <c r="D4098" s="5" t="s">
        <v>1111</v>
      </c>
      <c r="E4098" s="5">
        <v>3.0822016497964701E-2</v>
      </c>
      <c r="F4098" s="5"/>
      <c r="G4098" s="5"/>
      <c r="H4098" s="5"/>
      <c r="I4098" s="5"/>
    </row>
    <row r="4099" spans="1:9" ht="15.75" customHeight="1" x14ac:dyDescent="0.25">
      <c r="A4099" s="5">
        <v>2017</v>
      </c>
      <c r="B4099" s="5" t="s">
        <v>122</v>
      </c>
      <c r="C4099" s="5" t="s">
        <v>223</v>
      </c>
      <c r="D4099" s="5" t="s">
        <v>1111</v>
      </c>
      <c r="E4099" s="5">
        <v>1.9012283419185101E-2</v>
      </c>
      <c r="F4099" s="5"/>
      <c r="G4099" s="5"/>
      <c r="H4099" s="5"/>
      <c r="I4099" s="5"/>
    </row>
    <row r="4100" spans="1:9" ht="15.75" customHeight="1" x14ac:dyDescent="0.25">
      <c r="A4100" s="5">
        <v>2017</v>
      </c>
      <c r="B4100" s="5" t="s">
        <v>124</v>
      </c>
      <c r="C4100" s="5" t="s">
        <v>223</v>
      </c>
      <c r="D4100" s="5" t="s">
        <v>1111</v>
      </c>
      <c r="E4100" s="5">
        <v>1.3940420013688201E-3</v>
      </c>
      <c r="F4100" s="5"/>
      <c r="G4100" s="5"/>
      <c r="H4100" s="5"/>
      <c r="I4100" s="5"/>
    </row>
    <row r="4101" spans="1:9" ht="15.75" customHeight="1" x14ac:dyDescent="0.25">
      <c r="A4101" s="5">
        <v>2017</v>
      </c>
      <c r="B4101" s="5" t="s">
        <v>130</v>
      </c>
      <c r="C4101" s="5" t="s">
        <v>223</v>
      </c>
      <c r="D4101" s="5" t="s">
        <v>1111</v>
      </c>
      <c r="E4101" s="5">
        <v>1.5429919671481499E-2</v>
      </c>
      <c r="F4101" s="5"/>
      <c r="G4101" s="5"/>
      <c r="H4101" s="5"/>
      <c r="I4101" s="5"/>
    </row>
    <row r="4102" spans="1:9" ht="15.75" customHeight="1" x14ac:dyDescent="0.25">
      <c r="A4102" s="5">
        <v>2017</v>
      </c>
      <c r="B4102" s="5" t="s">
        <v>127</v>
      </c>
      <c r="C4102" s="5" t="s">
        <v>223</v>
      </c>
      <c r="D4102" s="5" t="s">
        <v>1111</v>
      </c>
      <c r="E4102" s="5">
        <v>1.4277223442959499E-2</v>
      </c>
      <c r="F4102" s="5"/>
      <c r="G4102" s="5"/>
      <c r="H4102" s="5"/>
      <c r="I4102" s="5"/>
    </row>
    <row r="4103" spans="1:9" ht="15.75" customHeight="1" x14ac:dyDescent="0.25">
      <c r="A4103" s="5">
        <v>2017</v>
      </c>
      <c r="B4103" s="5" t="s">
        <v>132</v>
      </c>
      <c r="C4103" s="5" t="s">
        <v>223</v>
      </c>
      <c r="D4103" s="5" t="s">
        <v>1111</v>
      </c>
      <c r="E4103" s="5">
        <v>1.10965022873815E-2</v>
      </c>
      <c r="F4103" s="5"/>
      <c r="G4103" s="5"/>
      <c r="H4103" s="5"/>
      <c r="I4103" s="5"/>
    </row>
    <row r="4104" spans="1:9" ht="15.75" customHeight="1" x14ac:dyDescent="0.25">
      <c r="A4104" s="5">
        <v>2017</v>
      </c>
      <c r="B4104" s="5" t="s">
        <v>3</v>
      </c>
      <c r="C4104" s="5" t="s">
        <v>223</v>
      </c>
      <c r="D4104" s="5" t="s">
        <v>1113</v>
      </c>
      <c r="E4104" s="5">
        <v>9.3790409296526898E-3</v>
      </c>
      <c r="F4104" s="5"/>
      <c r="G4104" s="5"/>
      <c r="H4104" s="5"/>
      <c r="I4104" s="5"/>
    </row>
    <row r="4105" spans="1:9" ht="15.75" customHeight="1" x14ac:dyDescent="0.25">
      <c r="A4105" s="5">
        <v>2017</v>
      </c>
      <c r="B4105" s="5" t="s">
        <v>12</v>
      </c>
      <c r="C4105" s="5" t="s">
        <v>223</v>
      </c>
      <c r="D4105" s="5" t="s">
        <v>1113</v>
      </c>
      <c r="E4105" s="5">
        <v>1.50732841478462E-2</v>
      </c>
      <c r="F4105" s="5"/>
      <c r="G4105" s="5"/>
      <c r="H4105" s="5"/>
      <c r="I4105" s="5"/>
    </row>
    <row r="4106" spans="1:9" ht="15.75" customHeight="1" x14ac:dyDescent="0.25">
      <c r="A4106" s="5">
        <v>2017</v>
      </c>
      <c r="B4106" s="5" t="s">
        <v>8</v>
      </c>
      <c r="C4106" s="5" t="s">
        <v>223</v>
      </c>
      <c r="D4106" s="5" t="s">
        <v>1113</v>
      </c>
      <c r="E4106" s="5">
        <v>1.19881206369622E-2</v>
      </c>
      <c r="F4106" s="5"/>
      <c r="G4106" s="5"/>
      <c r="H4106" s="5"/>
      <c r="I4106" s="5"/>
    </row>
    <row r="4107" spans="1:9" ht="15.75" customHeight="1" x14ac:dyDescent="0.25">
      <c r="A4107" s="5">
        <v>2017</v>
      </c>
      <c r="B4107" s="5" t="s">
        <v>15</v>
      </c>
      <c r="C4107" s="5" t="s">
        <v>223</v>
      </c>
      <c r="D4107" s="5" t="s">
        <v>1113</v>
      </c>
      <c r="E4107" s="40">
        <v>3.7066815522021598E-5</v>
      </c>
      <c r="F4107" s="5"/>
      <c r="G4107" s="5"/>
      <c r="H4107" s="5"/>
      <c r="I4107" s="5"/>
    </row>
    <row r="4108" spans="1:9" ht="15.75" customHeight="1" x14ac:dyDescent="0.25">
      <c r="A4108" s="5">
        <v>2017</v>
      </c>
      <c r="B4108" s="5" t="s">
        <v>17</v>
      </c>
      <c r="C4108" s="5" t="s">
        <v>223</v>
      </c>
      <c r="D4108" s="5" t="s">
        <v>1113</v>
      </c>
      <c r="E4108" s="40">
        <v>6.9722934460187104E-6</v>
      </c>
      <c r="F4108" s="5"/>
      <c r="G4108" s="5"/>
      <c r="H4108" s="5"/>
      <c r="I4108" s="5"/>
    </row>
    <row r="4109" spans="1:9" ht="15.75" customHeight="1" x14ac:dyDescent="0.25">
      <c r="A4109" s="5">
        <v>2017</v>
      </c>
      <c r="B4109" s="5" t="s">
        <v>23</v>
      </c>
      <c r="C4109" s="5" t="s">
        <v>223</v>
      </c>
      <c r="D4109" s="5" t="s">
        <v>1113</v>
      </c>
      <c r="E4109" s="40">
        <v>2.08659876851654E-6</v>
      </c>
      <c r="F4109" s="5"/>
      <c r="G4109" s="5"/>
      <c r="H4109" s="5"/>
      <c r="I4109" s="5"/>
    </row>
    <row r="4110" spans="1:9" ht="15.75" customHeight="1" x14ac:dyDescent="0.25">
      <c r="A4110" s="5">
        <v>2017</v>
      </c>
      <c r="B4110" s="5" t="s">
        <v>26</v>
      </c>
      <c r="C4110" s="5" t="s">
        <v>223</v>
      </c>
      <c r="D4110" s="5" t="s">
        <v>1113</v>
      </c>
      <c r="E4110" s="5">
        <v>0.41905373424416398</v>
      </c>
      <c r="F4110" s="5"/>
      <c r="G4110" s="5"/>
      <c r="H4110" s="5"/>
      <c r="I4110" s="5"/>
    </row>
    <row r="4111" spans="1:9" ht="15.75" customHeight="1" x14ac:dyDescent="0.25">
      <c r="A4111" s="5">
        <v>2017</v>
      </c>
      <c r="B4111" s="5" t="s">
        <v>28</v>
      </c>
      <c r="C4111" s="5" t="s">
        <v>223</v>
      </c>
      <c r="D4111" s="5" t="s">
        <v>1113</v>
      </c>
      <c r="E4111" s="5">
        <v>3.2726249013848803E-2</v>
      </c>
      <c r="F4111" s="5"/>
      <c r="G4111" s="5"/>
      <c r="H4111" s="5"/>
      <c r="I4111" s="5"/>
    </row>
    <row r="4112" spans="1:9" ht="15.75" customHeight="1" x14ac:dyDescent="0.25">
      <c r="A4112" s="5">
        <v>2017</v>
      </c>
      <c r="B4112" s="5" t="s">
        <v>42</v>
      </c>
      <c r="C4112" s="5" t="s">
        <v>223</v>
      </c>
      <c r="D4112" s="5" t="s">
        <v>1113</v>
      </c>
      <c r="E4112" s="5">
        <v>4.0476945585829899E-2</v>
      </c>
      <c r="F4112" s="5"/>
      <c r="G4112" s="5"/>
      <c r="H4112" s="5"/>
      <c r="I4112" s="5"/>
    </row>
    <row r="4113" spans="1:9" ht="15.75" customHeight="1" x14ac:dyDescent="0.25">
      <c r="A4113" s="5">
        <v>2017</v>
      </c>
      <c r="B4113" s="5" t="s">
        <v>34</v>
      </c>
      <c r="C4113" s="5" t="s">
        <v>223</v>
      </c>
      <c r="D4113" s="5" t="s">
        <v>1113</v>
      </c>
      <c r="E4113" s="40">
        <v>1.8219569734851801E-5</v>
      </c>
      <c r="F4113" s="5"/>
      <c r="G4113" s="5"/>
      <c r="H4113" s="5"/>
      <c r="I4113" s="5"/>
    </row>
    <row r="4114" spans="1:9" ht="15.75" customHeight="1" x14ac:dyDescent="0.25">
      <c r="A4114" s="5">
        <v>2017</v>
      </c>
      <c r="B4114" s="5" t="s">
        <v>36</v>
      </c>
      <c r="C4114" s="5" t="s">
        <v>223</v>
      </c>
      <c r="D4114" s="5" t="s">
        <v>1113</v>
      </c>
      <c r="E4114" s="5">
        <v>2.5542852843639598E-3</v>
      </c>
      <c r="F4114" s="5"/>
      <c r="G4114" s="5"/>
      <c r="H4114" s="5"/>
      <c r="I4114" s="5"/>
    </row>
    <row r="4115" spans="1:9" ht="15.75" customHeight="1" x14ac:dyDescent="0.25">
      <c r="A4115" s="5">
        <v>2017</v>
      </c>
      <c r="B4115" s="5" t="s">
        <v>39</v>
      </c>
      <c r="C4115" s="5" t="s">
        <v>223</v>
      </c>
      <c r="D4115" s="5" t="s">
        <v>1113</v>
      </c>
      <c r="E4115" s="40">
        <v>8.2971988429385705E-5</v>
      </c>
      <c r="F4115" s="5"/>
      <c r="G4115" s="5"/>
      <c r="H4115" s="5"/>
      <c r="I4115" s="5"/>
    </row>
    <row r="4116" spans="1:9" ht="15.75" customHeight="1" x14ac:dyDescent="0.25">
      <c r="A4116" s="5">
        <v>2017</v>
      </c>
      <c r="B4116" s="5" t="s">
        <v>45</v>
      </c>
      <c r="C4116" s="5" t="s">
        <v>223</v>
      </c>
      <c r="D4116" s="5" t="s">
        <v>1113</v>
      </c>
      <c r="E4116" s="5">
        <v>4.1652192654815998E-2</v>
      </c>
      <c r="F4116" s="5"/>
      <c r="G4116" s="5"/>
      <c r="H4116" s="5"/>
      <c r="I4116" s="5"/>
    </row>
    <row r="4117" spans="1:9" ht="15.75" customHeight="1" x14ac:dyDescent="0.25">
      <c r="A4117" s="5">
        <v>2017</v>
      </c>
      <c r="B4117" s="5" t="s">
        <v>47</v>
      </c>
      <c r="C4117" s="5" t="s">
        <v>223</v>
      </c>
      <c r="D4117" s="5" t="s">
        <v>1113</v>
      </c>
      <c r="E4117" s="40">
        <v>8.7620184060064802E-5</v>
      </c>
      <c r="F4117" s="5"/>
      <c r="G4117" s="5"/>
      <c r="H4117" s="5"/>
      <c r="I4117" s="5"/>
    </row>
    <row r="4118" spans="1:9" ht="15.75" customHeight="1" x14ac:dyDescent="0.25">
      <c r="A4118" s="5">
        <v>2017</v>
      </c>
      <c r="B4118" s="5" t="s">
        <v>50</v>
      </c>
      <c r="C4118" s="5" t="s">
        <v>223</v>
      </c>
      <c r="D4118" s="5" t="s">
        <v>1113</v>
      </c>
      <c r="E4118" s="5">
        <v>9.0785249035987101E-2</v>
      </c>
      <c r="F4118" s="5"/>
      <c r="G4118" s="5"/>
      <c r="H4118" s="5"/>
      <c r="I4118" s="5"/>
    </row>
    <row r="4119" spans="1:9" ht="15.75" customHeight="1" x14ac:dyDescent="0.25">
      <c r="A4119" s="5">
        <v>2017</v>
      </c>
      <c r="B4119" s="5" t="s">
        <v>57</v>
      </c>
      <c r="C4119" s="5" t="s">
        <v>223</v>
      </c>
      <c r="D4119" s="5" t="s">
        <v>1113</v>
      </c>
      <c r="E4119" s="40">
        <v>4.13926910177266E-6</v>
      </c>
      <c r="F4119" s="5"/>
      <c r="G4119" s="5"/>
      <c r="H4119" s="5"/>
      <c r="I4119" s="5"/>
    </row>
    <row r="4120" spans="1:9" ht="15.75" customHeight="1" x14ac:dyDescent="0.25">
      <c r="A4120" s="5">
        <v>2017</v>
      </c>
      <c r="B4120" s="5" t="s">
        <v>54</v>
      </c>
      <c r="C4120" s="5" t="s">
        <v>223</v>
      </c>
      <c r="D4120" s="5" t="s">
        <v>1113</v>
      </c>
      <c r="E4120" s="40">
        <v>3.2401655673712199E-6</v>
      </c>
      <c r="F4120" s="5"/>
      <c r="G4120" s="5"/>
      <c r="H4120" s="5"/>
      <c r="I4120" s="5"/>
    </row>
    <row r="4121" spans="1:9" ht="15.75" customHeight="1" x14ac:dyDescent="0.25">
      <c r="A4121" s="5">
        <v>2017</v>
      </c>
      <c r="B4121" s="5" t="s">
        <v>60</v>
      </c>
      <c r="C4121" s="5" t="s">
        <v>223</v>
      </c>
      <c r="D4121" s="5" t="s">
        <v>1113</v>
      </c>
      <c r="E4121" s="40">
        <v>3.31311170318115E-5</v>
      </c>
      <c r="F4121" s="5"/>
      <c r="G4121" s="5"/>
      <c r="H4121" s="5"/>
      <c r="I4121" s="5"/>
    </row>
    <row r="4122" spans="1:9" ht="15.75" customHeight="1" x14ac:dyDescent="0.25">
      <c r="A4122" s="5">
        <v>2017</v>
      </c>
      <c r="B4122" s="5" t="s">
        <v>62</v>
      </c>
      <c r="C4122" s="5" t="s">
        <v>223</v>
      </c>
      <c r="D4122" s="5" t="s">
        <v>1113</v>
      </c>
      <c r="E4122" s="40">
        <v>5.63212025323166E-5</v>
      </c>
      <c r="F4122" s="5"/>
      <c r="G4122" s="5"/>
      <c r="H4122" s="5"/>
      <c r="I4122" s="5"/>
    </row>
    <row r="4123" spans="1:9" ht="15.75" customHeight="1" x14ac:dyDescent="0.25">
      <c r="A4123" s="5">
        <v>2017</v>
      </c>
      <c r="B4123" s="5" t="s">
        <v>66</v>
      </c>
      <c r="C4123" s="5" t="s">
        <v>223</v>
      </c>
      <c r="D4123" s="5" t="s">
        <v>1113</v>
      </c>
      <c r="E4123" s="5">
        <v>2.22572231730194E-2</v>
      </c>
      <c r="F4123" s="5"/>
      <c r="G4123" s="5"/>
      <c r="H4123" s="5"/>
      <c r="I4123" s="5"/>
    </row>
    <row r="4124" spans="1:9" ht="15.75" customHeight="1" x14ac:dyDescent="0.25">
      <c r="A4124" s="5">
        <v>2017</v>
      </c>
      <c r="B4124" s="5" t="s">
        <v>64</v>
      </c>
      <c r="C4124" s="5" t="s">
        <v>223</v>
      </c>
      <c r="D4124" s="5" t="s">
        <v>1113</v>
      </c>
      <c r="E4124" s="5">
        <v>9.4300675998626196E-2</v>
      </c>
      <c r="F4124" s="5"/>
      <c r="G4124" s="5"/>
      <c r="H4124" s="5"/>
      <c r="I4124" s="5"/>
    </row>
    <row r="4125" spans="1:9" ht="15.75" customHeight="1" x14ac:dyDescent="0.25">
      <c r="A4125" s="5">
        <v>2017</v>
      </c>
      <c r="B4125" s="5" t="s">
        <v>87</v>
      </c>
      <c r="C4125" s="5" t="s">
        <v>223</v>
      </c>
      <c r="D4125" s="5" t="s">
        <v>1113</v>
      </c>
      <c r="E4125" s="40">
        <v>1.2265129346646001E-5</v>
      </c>
      <c r="F4125" s="5"/>
      <c r="G4125" s="5"/>
      <c r="H4125" s="5"/>
      <c r="I4125" s="5"/>
    </row>
    <row r="4126" spans="1:9" ht="15.75" customHeight="1" x14ac:dyDescent="0.25">
      <c r="A4126" s="5">
        <v>2017</v>
      </c>
      <c r="B4126" s="5" t="s">
        <v>90</v>
      </c>
      <c r="C4126" s="5" t="s">
        <v>223</v>
      </c>
      <c r="D4126" s="5" t="s">
        <v>1113</v>
      </c>
      <c r="E4126" s="40">
        <v>1.6624933277611499E-5</v>
      </c>
      <c r="F4126" s="5"/>
      <c r="G4126" s="5"/>
      <c r="H4126" s="5"/>
      <c r="I4126" s="5"/>
    </row>
    <row r="4127" spans="1:9" ht="15.75" customHeight="1" x14ac:dyDescent="0.25">
      <c r="A4127" s="5">
        <v>2017</v>
      </c>
      <c r="B4127" s="5" t="s">
        <v>72</v>
      </c>
      <c r="C4127" s="5" t="s">
        <v>223</v>
      </c>
      <c r="D4127" s="5" t="s">
        <v>1113</v>
      </c>
      <c r="E4127" s="40">
        <v>9.6204078180953996E-5</v>
      </c>
      <c r="F4127" s="5"/>
      <c r="G4127" s="5"/>
      <c r="H4127" s="5"/>
      <c r="I4127" s="5"/>
    </row>
    <row r="4128" spans="1:9" ht="15.75" customHeight="1" x14ac:dyDescent="0.25">
      <c r="A4128" s="5">
        <v>2017</v>
      </c>
      <c r="B4128" s="5" t="s">
        <v>79</v>
      </c>
      <c r="C4128" s="5" t="s">
        <v>223</v>
      </c>
      <c r="D4128" s="5" t="s">
        <v>1113</v>
      </c>
      <c r="E4128" s="40">
        <v>1.54374380434964E-6</v>
      </c>
      <c r="F4128" s="5"/>
      <c r="G4128" s="5"/>
      <c r="H4128" s="5"/>
      <c r="I4128" s="5"/>
    </row>
    <row r="4129" spans="1:9" ht="15.75" customHeight="1" x14ac:dyDescent="0.25">
      <c r="A4129" s="5">
        <v>2017</v>
      </c>
      <c r="B4129" s="5" t="s">
        <v>82</v>
      </c>
      <c r="C4129" s="5" t="s">
        <v>223</v>
      </c>
      <c r="D4129" s="5" t="s">
        <v>1113</v>
      </c>
      <c r="E4129" s="40">
        <v>1.2383878870057499E-6</v>
      </c>
      <c r="F4129" s="5"/>
      <c r="G4129" s="5"/>
      <c r="H4129" s="5"/>
      <c r="I4129" s="5"/>
    </row>
    <row r="4130" spans="1:9" ht="15.75" customHeight="1" x14ac:dyDescent="0.25">
      <c r="A4130" s="5">
        <v>2017</v>
      </c>
      <c r="B4130" s="5" t="s">
        <v>74</v>
      </c>
      <c r="C4130" s="5" t="s">
        <v>223</v>
      </c>
      <c r="D4130" s="5" t="s">
        <v>1113</v>
      </c>
      <c r="E4130" s="40">
        <v>8.6517509914100799E-7</v>
      </c>
      <c r="F4130" s="5"/>
      <c r="G4130" s="5"/>
      <c r="H4130" s="5"/>
      <c r="I4130" s="5"/>
    </row>
    <row r="4131" spans="1:9" ht="15.75" customHeight="1" x14ac:dyDescent="0.25">
      <c r="A4131" s="5">
        <v>2017</v>
      </c>
      <c r="B4131" s="5" t="s">
        <v>85</v>
      </c>
      <c r="C4131" s="5" t="s">
        <v>223</v>
      </c>
      <c r="D4131" s="5" t="s">
        <v>1113</v>
      </c>
      <c r="E4131" s="40">
        <v>1.34186961455007E-5</v>
      </c>
      <c r="F4131" s="5"/>
      <c r="G4131" s="5"/>
      <c r="H4131" s="5"/>
      <c r="I4131" s="5"/>
    </row>
    <row r="4132" spans="1:9" ht="15.75" customHeight="1" x14ac:dyDescent="0.25">
      <c r="A4132" s="5">
        <v>2017</v>
      </c>
      <c r="B4132" s="5" t="s">
        <v>93</v>
      </c>
      <c r="C4132" s="5" t="s">
        <v>223</v>
      </c>
      <c r="D4132" s="5" t="s">
        <v>1113</v>
      </c>
      <c r="E4132" s="5">
        <v>1.7063712766617001E-2</v>
      </c>
      <c r="F4132" s="5"/>
      <c r="G4132" s="5"/>
      <c r="H4132" s="5"/>
      <c r="I4132" s="5"/>
    </row>
    <row r="4133" spans="1:9" ht="15.75" customHeight="1" x14ac:dyDescent="0.25">
      <c r="A4133" s="5">
        <v>2017</v>
      </c>
      <c r="B4133" s="5" t="s">
        <v>95</v>
      </c>
      <c r="C4133" s="5" t="s">
        <v>223</v>
      </c>
      <c r="D4133" s="5" t="s">
        <v>1113</v>
      </c>
      <c r="E4133" s="5">
        <v>0.11520590191917</v>
      </c>
      <c r="F4133" s="5"/>
      <c r="G4133" s="5"/>
      <c r="H4133" s="5"/>
      <c r="I4133" s="5"/>
    </row>
    <row r="4134" spans="1:9" ht="15.75" customHeight="1" x14ac:dyDescent="0.25">
      <c r="A4134" s="5">
        <v>2017</v>
      </c>
      <c r="B4134" s="5" t="s">
        <v>98</v>
      </c>
      <c r="C4134" s="5" t="s">
        <v>223</v>
      </c>
      <c r="D4134" s="5" t="s">
        <v>1113</v>
      </c>
      <c r="E4134" s="40">
        <v>4.5294461072676299E-5</v>
      </c>
      <c r="F4134" s="5"/>
      <c r="G4134" s="5"/>
      <c r="H4134" s="5"/>
      <c r="I4134" s="5"/>
    </row>
    <row r="4135" spans="1:9" ht="15.75" customHeight="1" x14ac:dyDescent="0.25">
      <c r="A4135" s="5">
        <v>2017</v>
      </c>
      <c r="B4135" s="5" t="s">
        <v>101</v>
      </c>
      <c r="C4135" s="5" t="s">
        <v>223</v>
      </c>
      <c r="D4135" s="5" t="s">
        <v>1113</v>
      </c>
      <c r="E4135" s="40">
        <v>1.6251720489746698E-5</v>
      </c>
      <c r="F4135" s="5"/>
      <c r="G4135" s="5"/>
      <c r="H4135" s="5"/>
      <c r="I4135" s="5"/>
    </row>
    <row r="4136" spans="1:9" ht="15.75" customHeight="1" x14ac:dyDescent="0.25">
      <c r="A4136" s="5">
        <v>2017</v>
      </c>
      <c r="B4136" s="5" t="s">
        <v>104</v>
      </c>
      <c r="C4136" s="5" t="s">
        <v>223</v>
      </c>
      <c r="D4136" s="5" t="s">
        <v>1113</v>
      </c>
      <c r="E4136" s="40">
        <v>3.1044518263295001E-6</v>
      </c>
      <c r="F4136" s="5"/>
      <c r="G4136" s="5"/>
      <c r="H4136" s="5"/>
      <c r="I4136" s="5"/>
    </row>
    <row r="4137" spans="1:9" ht="15.75" customHeight="1" x14ac:dyDescent="0.25">
      <c r="A4137" s="5">
        <v>2017</v>
      </c>
      <c r="B4137" s="5" t="s">
        <v>106</v>
      </c>
      <c r="C4137" s="5" t="s">
        <v>223</v>
      </c>
      <c r="D4137" s="5" t="s">
        <v>1113</v>
      </c>
      <c r="E4137" s="5">
        <v>2.7928191484624302E-4</v>
      </c>
      <c r="F4137" s="5"/>
      <c r="G4137" s="5"/>
      <c r="H4137" s="5"/>
      <c r="I4137" s="5"/>
    </row>
    <row r="4138" spans="1:9" ht="15.75" customHeight="1" x14ac:dyDescent="0.25">
      <c r="A4138" s="5">
        <v>2017</v>
      </c>
      <c r="B4138" s="5" t="s">
        <v>109</v>
      </c>
      <c r="C4138" s="5" t="s">
        <v>223</v>
      </c>
      <c r="D4138" s="5" t="s">
        <v>1113</v>
      </c>
      <c r="E4138" s="5">
        <v>1.7318769778687301E-4</v>
      </c>
      <c r="F4138" s="5"/>
      <c r="G4138" s="5"/>
      <c r="H4138" s="5"/>
      <c r="I4138" s="5"/>
    </row>
    <row r="4139" spans="1:9" ht="15.75" customHeight="1" x14ac:dyDescent="0.25">
      <c r="A4139" s="5">
        <v>2017</v>
      </c>
      <c r="B4139" s="5" t="s">
        <v>112</v>
      </c>
      <c r="C4139" s="5" t="s">
        <v>223</v>
      </c>
      <c r="D4139" s="5" t="s">
        <v>1113</v>
      </c>
      <c r="E4139" s="5">
        <v>8.1569047631366797E-4</v>
      </c>
      <c r="F4139" s="5"/>
      <c r="G4139" s="5"/>
      <c r="H4139" s="5"/>
      <c r="I4139" s="5"/>
    </row>
    <row r="4140" spans="1:9" ht="15.75" customHeight="1" x14ac:dyDescent="0.25">
      <c r="A4140" s="5">
        <v>2017</v>
      </c>
      <c r="B4140" s="5" t="s">
        <v>114</v>
      </c>
      <c r="C4140" s="5" t="s">
        <v>223</v>
      </c>
      <c r="D4140" s="5" t="s">
        <v>1113</v>
      </c>
      <c r="E4140" s="5">
        <v>7.3404865218866702E-2</v>
      </c>
      <c r="F4140" s="5"/>
      <c r="G4140" s="5"/>
      <c r="H4140" s="5"/>
      <c r="I4140" s="5"/>
    </row>
    <row r="4141" spans="1:9" ht="15.75" customHeight="1" x14ac:dyDescent="0.25">
      <c r="A4141" s="5">
        <v>2017</v>
      </c>
      <c r="B4141" s="5" t="s">
        <v>117</v>
      </c>
      <c r="C4141" s="5" t="s">
        <v>223</v>
      </c>
      <c r="D4141" s="5" t="s">
        <v>1113</v>
      </c>
      <c r="E4141" s="40">
        <v>4.7160525011999997E-6</v>
      </c>
      <c r="F4141" s="5"/>
      <c r="G4141" s="5"/>
      <c r="H4141" s="5"/>
      <c r="I4141" s="5"/>
    </row>
    <row r="4142" spans="1:9" ht="15.75" customHeight="1" x14ac:dyDescent="0.25">
      <c r="A4142" s="5">
        <v>2017</v>
      </c>
      <c r="B4142" s="5" t="s">
        <v>122</v>
      </c>
      <c r="C4142" s="5" t="s">
        <v>223</v>
      </c>
      <c r="D4142" s="5" t="s">
        <v>1113</v>
      </c>
      <c r="E4142" s="40">
        <v>7.2912207374667699E-5</v>
      </c>
      <c r="F4142" s="5"/>
      <c r="G4142" s="5"/>
      <c r="H4142" s="5"/>
      <c r="I4142" s="5"/>
    </row>
    <row r="4143" spans="1:9" ht="15.75" customHeight="1" x14ac:dyDescent="0.25">
      <c r="A4143" s="5">
        <v>2017</v>
      </c>
      <c r="B4143" s="5" t="s">
        <v>124</v>
      </c>
      <c r="C4143" s="5" t="s">
        <v>223</v>
      </c>
      <c r="D4143" s="5" t="s">
        <v>1113</v>
      </c>
      <c r="E4143" s="5">
        <v>7.5908088208163802E-3</v>
      </c>
      <c r="F4143" s="5"/>
      <c r="G4143" s="5"/>
      <c r="H4143" s="5"/>
      <c r="I4143" s="5"/>
    </row>
    <row r="4144" spans="1:9" ht="15.75" customHeight="1" x14ac:dyDescent="0.25">
      <c r="A4144" s="5">
        <v>2017</v>
      </c>
      <c r="B4144" s="5" t="s">
        <v>130</v>
      </c>
      <c r="C4144" s="5" t="s">
        <v>223</v>
      </c>
      <c r="D4144" s="5" t="s">
        <v>1113</v>
      </c>
      <c r="E4144" s="40">
        <v>2.6871320726261901E-5</v>
      </c>
      <c r="F4144" s="5"/>
      <c r="G4144" s="5"/>
      <c r="H4144" s="5"/>
      <c r="I4144" s="5"/>
    </row>
    <row r="4145" spans="1:9" ht="15.75" customHeight="1" x14ac:dyDescent="0.25">
      <c r="A4145" s="5">
        <v>2017</v>
      </c>
      <c r="B4145" s="5" t="s">
        <v>127</v>
      </c>
      <c r="C4145" s="5" t="s">
        <v>223</v>
      </c>
      <c r="D4145" s="5" t="s">
        <v>1113</v>
      </c>
      <c r="E4145" s="5">
        <v>1.05279934613119E-4</v>
      </c>
      <c r="F4145" s="5"/>
      <c r="G4145" s="5"/>
      <c r="H4145" s="5"/>
      <c r="I4145" s="5"/>
    </row>
    <row r="4146" spans="1:9" ht="15.75" customHeight="1" x14ac:dyDescent="0.25">
      <c r="A4146" s="5">
        <v>2017</v>
      </c>
      <c r="B4146" s="5" t="s">
        <v>132</v>
      </c>
      <c r="C4146" s="5" t="s">
        <v>223</v>
      </c>
      <c r="D4146" s="5" t="s">
        <v>1113</v>
      </c>
      <c r="E4146" s="5">
        <v>4.4711909839254696E-3</v>
      </c>
      <c r="F4146" s="5"/>
      <c r="G4146" s="5"/>
      <c r="H4146" s="5"/>
      <c r="I4146" s="5"/>
    </row>
    <row r="4147" spans="1:9" ht="15.75" customHeight="1" x14ac:dyDescent="0.25">
      <c r="A4147" s="5">
        <v>2017</v>
      </c>
      <c r="B4147" s="5" t="s">
        <v>3</v>
      </c>
      <c r="C4147" s="5" t="s">
        <v>223</v>
      </c>
      <c r="D4147" s="5" t="s">
        <v>1115</v>
      </c>
      <c r="E4147" s="5">
        <v>8.2512029880450893E-2</v>
      </c>
      <c r="F4147" s="5"/>
      <c r="G4147" s="5"/>
      <c r="H4147" s="5"/>
      <c r="I4147" s="5"/>
    </row>
    <row r="4148" spans="1:9" ht="15.75" customHeight="1" x14ac:dyDescent="0.25">
      <c r="A4148" s="5">
        <v>2017</v>
      </c>
      <c r="B4148" s="5" t="s">
        <v>12</v>
      </c>
      <c r="C4148" s="5" t="s">
        <v>223</v>
      </c>
      <c r="D4148" s="5" t="s">
        <v>1115</v>
      </c>
      <c r="E4148" s="5">
        <v>1.2581959950381E-2</v>
      </c>
      <c r="F4148" s="5"/>
      <c r="G4148" s="5"/>
      <c r="H4148" s="5"/>
      <c r="I4148" s="5"/>
    </row>
    <row r="4149" spans="1:9" ht="15.75" customHeight="1" x14ac:dyDescent="0.25">
      <c r="A4149" s="5">
        <v>2017</v>
      </c>
      <c r="B4149" s="5" t="s">
        <v>8</v>
      </c>
      <c r="C4149" s="5" t="s">
        <v>223</v>
      </c>
      <c r="D4149" s="5" t="s">
        <v>1115</v>
      </c>
      <c r="E4149" s="40">
        <v>4.0894777736882998E-5</v>
      </c>
      <c r="F4149" s="5"/>
      <c r="G4149" s="5"/>
      <c r="H4149" s="5"/>
      <c r="I4149" s="5"/>
    </row>
    <row r="4150" spans="1:9" ht="15.75" customHeight="1" x14ac:dyDescent="0.25">
      <c r="A4150" s="5">
        <v>2017</v>
      </c>
      <c r="B4150" s="5" t="s">
        <v>15</v>
      </c>
      <c r="C4150" s="5" t="s">
        <v>223</v>
      </c>
      <c r="D4150" s="5" t="s">
        <v>1115</v>
      </c>
      <c r="E4150" s="5">
        <v>1.8225439278070799E-2</v>
      </c>
      <c r="F4150" s="5"/>
      <c r="G4150" s="5"/>
      <c r="H4150" s="5"/>
      <c r="I4150" s="5"/>
    </row>
    <row r="4151" spans="1:9" ht="15.75" customHeight="1" x14ac:dyDescent="0.25">
      <c r="A4151" s="5">
        <v>2017</v>
      </c>
      <c r="B4151" s="5" t="s">
        <v>17</v>
      </c>
      <c r="C4151" s="5" t="s">
        <v>223</v>
      </c>
      <c r="D4151" s="5" t="s">
        <v>1115</v>
      </c>
      <c r="E4151" s="5">
        <v>4.3757412178464803E-3</v>
      </c>
      <c r="F4151" s="5"/>
      <c r="G4151" s="5"/>
      <c r="H4151" s="5"/>
      <c r="I4151" s="5"/>
    </row>
    <row r="4152" spans="1:9" ht="15.75" customHeight="1" x14ac:dyDescent="0.25">
      <c r="A4152" s="5">
        <v>2017</v>
      </c>
      <c r="B4152" s="5" t="s">
        <v>26</v>
      </c>
      <c r="C4152" s="5" t="s">
        <v>223</v>
      </c>
      <c r="D4152" s="5" t="s">
        <v>1115</v>
      </c>
      <c r="E4152" s="5">
        <v>1.28136970242233E-3</v>
      </c>
      <c r="F4152" s="5"/>
      <c r="G4152" s="5"/>
      <c r="H4152" s="5"/>
      <c r="I4152" s="5"/>
    </row>
    <row r="4153" spans="1:9" ht="15.75" customHeight="1" x14ac:dyDescent="0.25">
      <c r="A4153" s="5">
        <v>2017</v>
      </c>
      <c r="B4153" s="5" t="s">
        <v>28</v>
      </c>
      <c r="C4153" s="5" t="s">
        <v>223</v>
      </c>
      <c r="D4153" s="5" t="s">
        <v>1115</v>
      </c>
      <c r="E4153" s="5">
        <v>1.45858040594882E-3</v>
      </c>
      <c r="F4153" s="5"/>
      <c r="G4153" s="5"/>
      <c r="H4153" s="5"/>
      <c r="I4153" s="5"/>
    </row>
    <row r="4154" spans="1:9" ht="15.75" customHeight="1" x14ac:dyDescent="0.25">
      <c r="A4154" s="5">
        <v>2017</v>
      </c>
      <c r="B4154" s="5" t="s">
        <v>42</v>
      </c>
      <c r="C4154" s="5" t="s">
        <v>223</v>
      </c>
      <c r="D4154" s="5" t="s">
        <v>1115</v>
      </c>
      <c r="E4154" s="5">
        <v>5.5889529573740103E-3</v>
      </c>
      <c r="F4154" s="5"/>
      <c r="G4154" s="5"/>
      <c r="H4154" s="5"/>
      <c r="I4154" s="5"/>
    </row>
    <row r="4155" spans="1:9" ht="15.75" customHeight="1" x14ac:dyDescent="0.25">
      <c r="A4155" s="5">
        <v>2017</v>
      </c>
      <c r="B4155" s="5" t="s">
        <v>36</v>
      </c>
      <c r="C4155" s="5" t="s">
        <v>223</v>
      </c>
      <c r="D4155" s="5" t="s">
        <v>1115</v>
      </c>
      <c r="E4155" s="5">
        <v>2.46050246050246E-2</v>
      </c>
      <c r="F4155" s="5"/>
      <c r="G4155" s="5"/>
      <c r="H4155" s="5"/>
      <c r="I4155" s="5"/>
    </row>
    <row r="4156" spans="1:9" ht="15.75" customHeight="1" x14ac:dyDescent="0.25">
      <c r="A4156" s="5">
        <v>2017</v>
      </c>
      <c r="B4156" s="5" t="s">
        <v>39</v>
      </c>
      <c r="C4156" s="5" t="s">
        <v>223</v>
      </c>
      <c r="D4156" s="5" t="s">
        <v>1115</v>
      </c>
      <c r="E4156" s="5">
        <v>0.3114546272441</v>
      </c>
      <c r="F4156" s="5"/>
      <c r="G4156" s="5"/>
      <c r="H4156" s="5"/>
      <c r="I4156" s="5"/>
    </row>
    <row r="4157" spans="1:9" ht="15.75" customHeight="1" x14ac:dyDescent="0.25">
      <c r="A4157" s="5">
        <v>2017</v>
      </c>
      <c r="B4157" s="5" t="s">
        <v>45</v>
      </c>
      <c r="C4157" s="5" t="s">
        <v>223</v>
      </c>
      <c r="D4157" s="5" t="s">
        <v>1115</v>
      </c>
      <c r="E4157" s="5">
        <v>3.81684592210908E-4</v>
      </c>
      <c r="F4157" s="5"/>
      <c r="G4157" s="5"/>
      <c r="H4157" s="5"/>
      <c r="I4157" s="5"/>
    </row>
    <row r="4158" spans="1:9" ht="15.75" customHeight="1" x14ac:dyDescent="0.25">
      <c r="A4158" s="5">
        <v>2017</v>
      </c>
      <c r="B4158" s="5" t="s">
        <v>47</v>
      </c>
      <c r="C4158" s="5" t="s">
        <v>223</v>
      </c>
      <c r="D4158" s="5" t="s">
        <v>1115</v>
      </c>
      <c r="E4158" s="5">
        <v>1.1177905914748E-2</v>
      </c>
      <c r="F4158" s="5"/>
      <c r="G4158" s="5"/>
      <c r="H4158" s="5"/>
      <c r="I4158" s="5"/>
    </row>
    <row r="4159" spans="1:9" ht="15.75" customHeight="1" x14ac:dyDescent="0.25">
      <c r="A4159" s="5">
        <v>2017</v>
      </c>
      <c r="B4159" s="5" t="s">
        <v>50</v>
      </c>
      <c r="C4159" s="5" t="s">
        <v>223</v>
      </c>
      <c r="D4159" s="5" t="s">
        <v>1115</v>
      </c>
      <c r="E4159" s="5">
        <v>4.1671778513883699E-2</v>
      </c>
      <c r="F4159" s="5"/>
      <c r="G4159" s="5"/>
      <c r="H4159" s="5"/>
      <c r="I4159" s="5"/>
    </row>
    <row r="4160" spans="1:9" ht="15.75" customHeight="1" x14ac:dyDescent="0.25">
      <c r="A4160" s="5">
        <v>2017</v>
      </c>
      <c r="B4160" s="5" t="s">
        <v>60</v>
      </c>
      <c r="C4160" s="5" t="s">
        <v>223</v>
      </c>
      <c r="D4160" s="5" t="s">
        <v>1115</v>
      </c>
      <c r="E4160" s="5">
        <v>7.4973759184285504E-2</v>
      </c>
      <c r="F4160" s="5"/>
      <c r="G4160" s="5"/>
      <c r="H4160" s="5"/>
      <c r="I4160" s="5"/>
    </row>
    <row r="4161" spans="1:9" ht="15.75" customHeight="1" x14ac:dyDescent="0.25">
      <c r="A4161" s="5">
        <v>2017</v>
      </c>
      <c r="B4161" s="5" t="s">
        <v>62</v>
      </c>
      <c r="C4161" s="5" t="s">
        <v>223</v>
      </c>
      <c r="D4161" s="5" t="s">
        <v>1115</v>
      </c>
      <c r="E4161" s="5">
        <v>9.4057988794830796E-4</v>
      </c>
      <c r="F4161" s="5"/>
      <c r="G4161" s="5"/>
      <c r="H4161" s="5"/>
      <c r="I4161" s="5"/>
    </row>
    <row r="4162" spans="1:9" ht="15.75" customHeight="1" x14ac:dyDescent="0.25">
      <c r="A4162" s="5">
        <v>2017</v>
      </c>
      <c r="B4162" s="5" t="s">
        <v>66</v>
      </c>
      <c r="C4162" s="5" t="s">
        <v>223</v>
      </c>
      <c r="D4162" s="5" t="s">
        <v>1115</v>
      </c>
      <c r="E4162" s="40">
        <v>2.7263185157921899E-5</v>
      </c>
      <c r="F4162" s="5"/>
      <c r="G4162" s="5"/>
      <c r="H4162" s="5"/>
      <c r="I4162" s="5"/>
    </row>
    <row r="4163" spans="1:9" ht="15.75" customHeight="1" x14ac:dyDescent="0.25">
      <c r="A4163" s="5">
        <v>2017</v>
      </c>
      <c r="B4163" s="5" t="s">
        <v>64</v>
      </c>
      <c r="C4163" s="5" t="s">
        <v>223</v>
      </c>
      <c r="D4163" s="5" t="s">
        <v>1115</v>
      </c>
      <c r="E4163" s="5">
        <v>6.6522171785329603E-3</v>
      </c>
      <c r="F4163" s="5"/>
      <c r="G4163" s="5"/>
      <c r="H4163" s="5"/>
      <c r="I4163" s="5"/>
    </row>
    <row r="4164" spans="1:9" ht="15.75" customHeight="1" x14ac:dyDescent="0.25">
      <c r="A4164" s="5">
        <v>2017</v>
      </c>
      <c r="B4164" s="5" t="s">
        <v>87</v>
      </c>
      <c r="C4164" s="5" t="s">
        <v>223</v>
      </c>
      <c r="D4164" s="5" t="s">
        <v>1115</v>
      </c>
      <c r="E4164" s="5">
        <v>1.0673536989326399E-2</v>
      </c>
      <c r="F4164" s="5"/>
      <c r="G4164" s="5"/>
      <c r="H4164" s="5"/>
      <c r="I4164" s="5"/>
    </row>
    <row r="4165" spans="1:9" ht="15.75" customHeight="1" x14ac:dyDescent="0.25">
      <c r="A4165" s="5">
        <v>2017</v>
      </c>
      <c r="B4165" s="5" t="s">
        <v>72</v>
      </c>
      <c r="C4165" s="5" t="s">
        <v>223</v>
      </c>
      <c r="D4165" s="5" t="s">
        <v>1115</v>
      </c>
      <c r="E4165" s="5">
        <v>2.14016003489687E-3</v>
      </c>
      <c r="F4165" s="5"/>
      <c r="G4165" s="5"/>
      <c r="H4165" s="5"/>
      <c r="I4165" s="5"/>
    </row>
    <row r="4166" spans="1:9" ht="15.75" customHeight="1" x14ac:dyDescent="0.25">
      <c r="A4166" s="5">
        <v>2017</v>
      </c>
      <c r="B4166" s="5" t="s">
        <v>79</v>
      </c>
      <c r="C4166" s="5" t="s">
        <v>223</v>
      </c>
      <c r="D4166" s="5" t="s">
        <v>1115</v>
      </c>
      <c r="E4166" s="5">
        <v>7.06116495590179E-3</v>
      </c>
      <c r="F4166" s="5"/>
      <c r="G4166" s="5"/>
      <c r="H4166" s="5"/>
      <c r="I4166" s="5"/>
    </row>
    <row r="4167" spans="1:9" ht="15.75" customHeight="1" x14ac:dyDescent="0.25">
      <c r="A4167" s="5">
        <v>2017</v>
      </c>
      <c r="B4167" s="5" t="s">
        <v>85</v>
      </c>
      <c r="C4167" s="5" t="s">
        <v>223</v>
      </c>
      <c r="D4167" s="5" t="s">
        <v>1115</v>
      </c>
      <c r="E4167" s="5">
        <v>4.0894777736883003E-3</v>
      </c>
      <c r="F4167" s="5"/>
      <c r="G4167" s="5"/>
      <c r="H4167" s="5"/>
      <c r="I4167" s="5"/>
    </row>
    <row r="4168" spans="1:9" ht="15.75" customHeight="1" x14ac:dyDescent="0.25">
      <c r="A4168" s="5">
        <v>2017</v>
      </c>
      <c r="B4168" s="5" t="s">
        <v>93</v>
      </c>
      <c r="C4168" s="5" t="s">
        <v>223</v>
      </c>
      <c r="D4168" s="5" t="s">
        <v>1115</v>
      </c>
      <c r="E4168" s="5">
        <v>0.15124251966357199</v>
      </c>
      <c r="F4168" s="5"/>
      <c r="G4168" s="5"/>
      <c r="H4168" s="5"/>
      <c r="I4168" s="5"/>
    </row>
    <row r="4169" spans="1:9" ht="15.75" customHeight="1" x14ac:dyDescent="0.25">
      <c r="A4169" s="5">
        <v>2017</v>
      </c>
      <c r="B4169" s="5" t="s">
        <v>95</v>
      </c>
      <c r="C4169" s="5" t="s">
        <v>223</v>
      </c>
      <c r="D4169" s="5" t="s">
        <v>1115</v>
      </c>
      <c r="E4169" s="5">
        <v>6.9521122152701098E-4</v>
      </c>
      <c r="F4169" s="5"/>
      <c r="G4169" s="5"/>
      <c r="H4169" s="5"/>
      <c r="I4169" s="5"/>
    </row>
    <row r="4170" spans="1:9" ht="15.75" customHeight="1" x14ac:dyDescent="0.25">
      <c r="A4170" s="5">
        <v>2017</v>
      </c>
      <c r="B4170" s="5" t="s">
        <v>98</v>
      </c>
      <c r="C4170" s="5" t="s">
        <v>223</v>
      </c>
      <c r="D4170" s="5" t="s">
        <v>1115</v>
      </c>
      <c r="E4170" s="5">
        <v>4.1985305143199796E-3</v>
      </c>
      <c r="F4170" s="5"/>
      <c r="G4170" s="5"/>
      <c r="H4170" s="5"/>
      <c r="I4170" s="5"/>
    </row>
    <row r="4171" spans="1:9" ht="15.75" customHeight="1" x14ac:dyDescent="0.25">
      <c r="A4171" s="5">
        <v>2017</v>
      </c>
      <c r="B4171" s="5" t="s">
        <v>101</v>
      </c>
      <c r="C4171" s="5" t="s">
        <v>223</v>
      </c>
      <c r="D4171" s="5" t="s">
        <v>1115</v>
      </c>
      <c r="E4171" s="5">
        <v>7.4005916111179196E-2</v>
      </c>
      <c r="F4171" s="5"/>
      <c r="G4171" s="5"/>
      <c r="H4171" s="5"/>
      <c r="I4171" s="5"/>
    </row>
    <row r="4172" spans="1:9" ht="15.75" customHeight="1" x14ac:dyDescent="0.25">
      <c r="A4172" s="5">
        <v>2017</v>
      </c>
      <c r="B4172" s="5" t="s">
        <v>106</v>
      </c>
      <c r="C4172" s="5" t="s">
        <v>223</v>
      </c>
      <c r="D4172" s="5" t="s">
        <v>1115</v>
      </c>
      <c r="E4172" s="5">
        <v>9.1467986204828294E-3</v>
      </c>
      <c r="F4172" s="5"/>
      <c r="G4172" s="5"/>
      <c r="H4172" s="5"/>
      <c r="I4172" s="5"/>
    </row>
    <row r="4173" spans="1:9" ht="15.75" customHeight="1" x14ac:dyDescent="0.25">
      <c r="A4173" s="5">
        <v>2017</v>
      </c>
      <c r="B4173" s="5" t="s">
        <v>112</v>
      </c>
      <c r="C4173" s="5" t="s">
        <v>223</v>
      </c>
      <c r="D4173" s="5" t="s">
        <v>1115</v>
      </c>
      <c r="E4173" s="5">
        <v>1.7121280279175002E-2</v>
      </c>
      <c r="F4173" s="5"/>
      <c r="G4173" s="5"/>
      <c r="H4173" s="5"/>
      <c r="I4173" s="5"/>
    </row>
    <row r="4174" spans="1:9" ht="15.75" customHeight="1" x14ac:dyDescent="0.25">
      <c r="A4174" s="5">
        <v>2017</v>
      </c>
      <c r="B4174" s="5" t="s">
        <v>114</v>
      </c>
      <c r="C4174" s="5" t="s">
        <v>223</v>
      </c>
      <c r="D4174" s="5" t="s">
        <v>1115</v>
      </c>
      <c r="E4174" s="5">
        <v>2.0147493831704302E-2</v>
      </c>
      <c r="F4174" s="5"/>
      <c r="G4174" s="5"/>
      <c r="H4174" s="5"/>
      <c r="I4174" s="5"/>
    </row>
    <row r="4175" spans="1:9" ht="15.75" customHeight="1" x14ac:dyDescent="0.25">
      <c r="A4175" s="5">
        <v>2017</v>
      </c>
      <c r="B4175" s="5" t="s">
        <v>117</v>
      </c>
      <c r="C4175" s="5" t="s">
        <v>223</v>
      </c>
      <c r="D4175" s="5" t="s">
        <v>1115</v>
      </c>
      <c r="E4175" s="5">
        <v>7.5246391035864698E-3</v>
      </c>
      <c r="F4175" s="5"/>
      <c r="G4175" s="5"/>
      <c r="H4175" s="5"/>
      <c r="I4175" s="5"/>
    </row>
    <row r="4176" spans="1:9" ht="15.75" customHeight="1" x14ac:dyDescent="0.25">
      <c r="A4176" s="5">
        <v>2017</v>
      </c>
      <c r="B4176" s="5" t="s">
        <v>122</v>
      </c>
      <c r="C4176" s="5" t="s">
        <v>223</v>
      </c>
      <c r="D4176" s="5" t="s">
        <v>1115</v>
      </c>
      <c r="E4176" s="5">
        <v>1.37951716899085E-2</v>
      </c>
      <c r="F4176" s="5"/>
      <c r="G4176" s="5"/>
      <c r="H4176" s="5"/>
      <c r="I4176" s="5"/>
    </row>
    <row r="4177" spans="1:9" ht="15.75" customHeight="1" x14ac:dyDescent="0.25">
      <c r="A4177" s="5">
        <v>2017</v>
      </c>
      <c r="B4177" s="5" t="s">
        <v>124</v>
      </c>
      <c r="C4177" s="5" t="s">
        <v>223</v>
      </c>
      <c r="D4177" s="5" t="s">
        <v>1115</v>
      </c>
      <c r="E4177" s="5">
        <v>1.17231696179064E-3</v>
      </c>
      <c r="F4177" s="5"/>
      <c r="G4177" s="5"/>
      <c r="H4177" s="5"/>
      <c r="I4177" s="5"/>
    </row>
    <row r="4178" spans="1:9" ht="15.75" customHeight="1" x14ac:dyDescent="0.25">
      <c r="A4178" s="5">
        <v>2017</v>
      </c>
      <c r="B4178" s="5" t="s">
        <v>130</v>
      </c>
      <c r="C4178" s="5" t="s">
        <v>223</v>
      </c>
      <c r="D4178" s="5" t="s">
        <v>1115</v>
      </c>
      <c r="E4178" s="5">
        <v>6.6753908859171998E-2</v>
      </c>
      <c r="F4178" s="5"/>
      <c r="G4178" s="5"/>
      <c r="H4178" s="5"/>
      <c r="I4178" s="5"/>
    </row>
    <row r="4179" spans="1:9" ht="15.75" customHeight="1" x14ac:dyDescent="0.25">
      <c r="A4179" s="5">
        <v>2017</v>
      </c>
      <c r="B4179" s="5" t="s">
        <v>127</v>
      </c>
      <c r="C4179" s="5" t="s">
        <v>223</v>
      </c>
      <c r="D4179" s="5" t="s">
        <v>1115</v>
      </c>
      <c r="E4179" s="5">
        <v>1.22820649136438E-2</v>
      </c>
      <c r="F4179" s="5"/>
      <c r="G4179" s="5"/>
      <c r="H4179" s="5"/>
      <c r="I4179" s="5"/>
    </row>
    <row r="4180" spans="1:9" ht="15.75" customHeight="1" x14ac:dyDescent="0.25">
      <c r="A4180" s="5">
        <v>2018</v>
      </c>
      <c r="B4180" s="5" t="s">
        <v>3</v>
      </c>
      <c r="C4180" s="5" t="s">
        <v>222</v>
      </c>
      <c r="D4180" s="5" t="s">
        <v>1111</v>
      </c>
      <c r="E4180" s="5">
        <v>7.6255684369453097E-2</v>
      </c>
      <c r="F4180" s="5"/>
      <c r="G4180" s="5"/>
      <c r="H4180" s="5"/>
      <c r="I4180" s="5"/>
    </row>
    <row r="4181" spans="1:9" ht="15.75" customHeight="1" x14ac:dyDescent="0.25">
      <c r="A4181" s="5">
        <v>2018</v>
      </c>
      <c r="B4181" s="5" t="s">
        <v>12</v>
      </c>
      <c r="C4181" s="5" t="s">
        <v>222</v>
      </c>
      <c r="D4181" s="5" t="s">
        <v>1111</v>
      </c>
      <c r="E4181" s="5">
        <v>8.3205004957342694E-3</v>
      </c>
      <c r="F4181" s="5"/>
      <c r="G4181" s="5"/>
      <c r="H4181" s="5"/>
      <c r="I4181" s="5"/>
    </row>
    <row r="4182" spans="1:9" ht="15.75" customHeight="1" x14ac:dyDescent="0.25">
      <c r="A4182" s="5">
        <v>2018</v>
      </c>
      <c r="B4182" s="5" t="s">
        <v>8</v>
      </c>
      <c r="C4182" s="5" t="s">
        <v>222</v>
      </c>
      <c r="D4182" s="5" t="s">
        <v>1111</v>
      </c>
      <c r="E4182" s="5">
        <v>2.5359294339588501E-2</v>
      </c>
      <c r="F4182" s="5"/>
      <c r="G4182" s="5"/>
      <c r="H4182" s="5"/>
      <c r="I4182" s="5"/>
    </row>
    <row r="4183" spans="1:9" ht="15.75" customHeight="1" x14ac:dyDescent="0.25">
      <c r="A4183" s="5">
        <v>2018</v>
      </c>
      <c r="B4183" s="5" t="s">
        <v>15</v>
      </c>
      <c r="C4183" s="5" t="s">
        <v>222</v>
      </c>
      <c r="D4183" s="5" t="s">
        <v>1111</v>
      </c>
      <c r="E4183" s="5">
        <v>0.12941527464281499</v>
      </c>
      <c r="F4183" s="5"/>
      <c r="G4183" s="5"/>
      <c r="H4183" s="5"/>
      <c r="I4183" s="5"/>
    </row>
    <row r="4184" spans="1:9" ht="15.75" customHeight="1" x14ac:dyDescent="0.25">
      <c r="A4184" s="5">
        <v>2018</v>
      </c>
      <c r="B4184" s="5" t="s">
        <v>17</v>
      </c>
      <c r="C4184" s="5" t="s">
        <v>222</v>
      </c>
      <c r="D4184" s="5" t="s">
        <v>1111</v>
      </c>
      <c r="E4184" s="5">
        <v>2.28037766212318E-2</v>
      </c>
      <c r="F4184" s="5"/>
      <c r="G4184" s="5"/>
      <c r="H4184" s="5"/>
      <c r="I4184" s="5"/>
    </row>
    <row r="4185" spans="1:9" ht="15.75" customHeight="1" x14ac:dyDescent="0.25">
      <c r="A4185" s="5">
        <v>2018</v>
      </c>
      <c r="B4185" s="5" t="s">
        <v>26</v>
      </c>
      <c r="C4185" s="5" t="s">
        <v>222</v>
      </c>
      <c r="D4185" s="5" t="s">
        <v>1111</v>
      </c>
      <c r="E4185" s="5">
        <v>6.7338494595140297E-2</v>
      </c>
      <c r="F4185" s="5"/>
      <c r="G4185" s="5"/>
      <c r="H4185" s="5"/>
      <c r="I4185" s="5"/>
    </row>
    <row r="4186" spans="1:9" ht="15.75" customHeight="1" x14ac:dyDescent="0.25">
      <c r="A4186" s="5">
        <v>2018</v>
      </c>
      <c r="B4186" s="5" t="s">
        <v>28</v>
      </c>
      <c r="C4186" s="5" t="s">
        <v>222</v>
      </c>
      <c r="D4186" s="5" t="s">
        <v>1111</v>
      </c>
      <c r="E4186" s="5">
        <v>4.4299658561135002E-4</v>
      </c>
      <c r="F4186" s="5"/>
      <c r="G4186" s="5"/>
      <c r="H4186" s="5"/>
      <c r="I4186" s="5"/>
    </row>
    <row r="4187" spans="1:9" ht="15.75" customHeight="1" x14ac:dyDescent="0.25">
      <c r="A4187" s="5">
        <v>2018</v>
      </c>
      <c r="B4187" s="5" t="s">
        <v>42</v>
      </c>
      <c r="C4187" s="5" t="s">
        <v>222</v>
      </c>
      <c r="D4187" s="5" t="s">
        <v>1111</v>
      </c>
      <c r="E4187" s="5">
        <v>1.73793286341541E-2</v>
      </c>
      <c r="F4187" s="5"/>
      <c r="G4187" s="5"/>
      <c r="H4187" s="5"/>
      <c r="I4187" s="5"/>
    </row>
    <row r="4188" spans="1:9" ht="15.75" customHeight="1" x14ac:dyDescent="0.25">
      <c r="A4188" s="5">
        <v>2018</v>
      </c>
      <c r="B4188" s="5" t="s">
        <v>36</v>
      </c>
      <c r="C4188" s="5" t="s">
        <v>222</v>
      </c>
      <c r="D4188" s="5" t="s">
        <v>1111</v>
      </c>
      <c r="E4188" s="5">
        <v>8.7062390192597996E-3</v>
      </c>
      <c r="F4188" s="5"/>
      <c r="G4188" s="5"/>
      <c r="H4188" s="5"/>
      <c r="I4188" s="5"/>
    </row>
    <row r="4189" spans="1:9" ht="15.75" customHeight="1" x14ac:dyDescent="0.25">
      <c r="A4189" s="5">
        <v>2018</v>
      </c>
      <c r="B4189" s="5" t="s">
        <v>39</v>
      </c>
      <c r="C4189" s="5" t="s">
        <v>222</v>
      </c>
      <c r="D4189" s="5" t="s">
        <v>1111</v>
      </c>
      <c r="E4189" s="5">
        <v>3.0102672746066501E-2</v>
      </c>
      <c r="F4189" s="5"/>
      <c r="G4189" s="5"/>
      <c r="H4189" s="5"/>
      <c r="I4189" s="5"/>
    </row>
    <row r="4190" spans="1:9" ht="15.75" customHeight="1" x14ac:dyDescent="0.25">
      <c r="A4190" s="5">
        <v>2018</v>
      </c>
      <c r="B4190" s="5" t="s">
        <v>45</v>
      </c>
      <c r="C4190" s="5" t="s">
        <v>222</v>
      </c>
      <c r="D4190" s="5" t="s">
        <v>1111</v>
      </c>
      <c r="E4190" s="5">
        <v>8.5073425930669508E-3</v>
      </c>
      <c r="F4190" s="5"/>
      <c r="G4190" s="5"/>
      <c r="H4190" s="5"/>
      <c r="I4190" s="5"/>
    </row>
    <row r="4191" spans="1:9" ht="15.75" customHeight="1" x14ac:dyDescent="0.25">
      <c r="A4191" s="5">
        <v>2018</v>
      </c>
      <c r="B4191" s="5" t="s">
        <v>47</v>
      </c>
      <c r="C4191" s="5" t="s">
        <v>222</v>
      </c>
      <c r="D4191" s="5" t="s">
        <v>1111</v>
      </c>
      <c r="E4191" s="5">
        <v>5.1610609014829799E-2</v>
      </c>
      <c r="F4191" s="5"/>
      <c r="G4191" s="5"/>
      <c r="H4191" s="5"/>
      <c r="I4191" s="5"/>
    </row>
    <row r="4192" spans="1:9" ht="15.75" customHeight="1" x14ac:dyDescent="0.25">
      <c r="A4192" s="5">
        <v>2018</v>
      </c>
      <c r="B4192" s="5" t="s">
        <v>50</v>
      </c>
      <c r="C4192" s="5" t="s">
        <v>222</v>
      </c>
      <c r="D4192" s="5" t="s">
        <v>1111</v>
      </c>
      <c r="E4192" s="5">
        <v>1.35611199676943E-4</v>
      </c>
      <c r="F4192" s="5"/>
      <c r="G4192" s="5"/>
      <c r="H4192" s="5"/>
      <c r="I4192" s="5"/>
    </row>
    <row r="4193" spans="1:9" ht="15.75" customHeight="1" x14ac:dyDescent="0.25">
      <c r="A4193" s="5">
        <v>2018</v>
      </c>
      <c r="B4193" s="5" t="s">
        <v>57</v>
      </c>
      <c r="C4193" s="5" t="s">
        <v>222</v>
      </c>
      <c r="D4193" s="5" t="s">
        <v>1111</v>
      </c>
      <c r="E4193" s="5">
        <v>2.9231747485919E-4</v>
      </c>
      <c r="F4193" s="5"/>
      <c r="G4193" s="5"/>
      <c r="H4193" s="5"/>
      <c r="I4193" s="5"/>
    </row>
    <row r="4194" spans="1:9" ht="15.75" customHeight="1" x14ac:dyDescent="0.25">
      <c r="A4194" s="5">
        <v>2018</v>
      </c>
      <c r="B4194" s="5" t="s">
        <v>54</v>
      </c>
      <c r="C4194" s="5" t="s">
        <v>222</v>
      </c>
      <c r="D4194" s="5" t="s">
        <v>1111</v>
      </c>
      <c r="E4194" s="5">
        <v>2.6851017536034898E-2</v>
      </c>
      <c r="F4194" s="5"/>
      <c r="G4194" s="5"/>
      <c r="H4194" s="5"/>
      <c r="I4194" s="5"/>
    </row>
    <row r="4195" spans="1:9" ht="15.75" customHeight="1" x14ac:dyDescent="0.25">
      <c r="A4195" s="5">
        <v>2018</v>
      </c>
      <c r="B4195" s="5" t="s">
        <v>52</v>
      </c>
      <c r="C4195" s="5" t="s">
        <v>222</v>
      </c>
      <c r="D4195" s="5" t="s">
        <v>1111</v>
      </c>
      <c r="E4195" s="5">
        <v>6.0090829367961396E-3</v>
      </c>
      <c r="F4195" s="5"/>
      <c r="G4195" s="5"/>
      <c r="H4195" s="5"/>
      <c r="I4195" s="5"/>
    </row>
    <row r="4196" spans="1:9" ht="15.75" customHeight="1" x14ac:dyDescent="0.25">
      <c r="A4196" s="5">
        <v>2018</v>
      </c>
      <c r="B4196" s="5" t="s">
        <v>60</v>
      </c>
      <c r="C4196" s="5" t="s">
        <v>222</v>
      </c>
      <c r="D4196" s="5" t="s">
        <v>1111</v>
      </c>
      <c r="E4196" s="5">
        <v>4.4130897957092602E-2</v>
      </c>
      <c r="F4196" s="5"/>
      <c r="G4196" s="5"/>
      <c r="H4196" s="5"/>
      <c r="I4196" s="5"/>
    </row>
    <row r="4197" spans="1:9" ht="15.75" customHeight="1" x14ac:dyDescent="0.25">
      <c r="A4197" s="5">
        <v>2018</v>
      </c>
      <c r="B4197" s="5" t="s">
        <v>66</v>
      </c>
      <c r="C4197" s="5" t="s">
        <v>222</v>
      </c>
      <c r="D4197" s="5" t="s">
        <v>1111</v>
      </c>
      <c r="E4197" s="5">
        <v>8.3946346182243295E-2</v>
      </c>
      <c r="F4197" s="5"/>
      <c r="G4197" s="5"/>
      <c r="H4197" s="5"/>
      <c r="I4197" s="5"/>
    </row>
    <row r="4198" spans="1:9" ht="15.75" customHeight="1" x14ac:dyDescent="0.25">
      <c r="A4198" s="5">
        <v>2018</v>
      </c>
      <c r="B4198" s="5" t="s">
        <v>69</v>
      </c>
      <c r="C4198" s="5" t="s">
        <v>222</v>
      </c>
      <c r="D4198" s="5" t="s">
        <v>1111</v>
      </c>
      <c r="E4198" s="5">
        <v>1.07976650764997E-2</v>
      </c>
      <c r="F4198" s="5"/>
      <c r="G4198" s="5"/>
      <c r="H4198" s="5"/>
      <c r="I4198" s="5"/>
    </row>
    <row r="4199" spans="1:9" ht="15.75" customHeight="1" x14ac:dyDescent="0.25">
      <c r="A4199" s="5">
        <v>2018</v>
      </c>
      <c r="B4199" s="5" t="s">
        <v>87</v>
      </c>
      <c r="C4199" s="5" t="s">
        <v>222</v>
      </c>
      <c r="D4199" s="5" t="s">
        <v>1111</v>
      </c>
      <c r="E4199" s="5">
        <v>7.2928689604045396E-4</v>
      </c>
      <c r="F4199" s="5"/>
      <c r="G4199" s="5"/>
      <c r="H4199" s="5"/>
      <c r="I4199" s="5"/>
    </row>
    <row r="4200" spans="1:9" ht="15.75" customHeight="1" x14ac:dyDescent="0.25">
      <c r="A4200" s="5">
        <v>2018</v>
      </c>
      <c r="B4200" s="5" t="s">
        <v>72</v>
      </c>
      <c r="C4200" s="5" t="s">
        <v>222</v>
      </c>
      <c r="D4200" s="5" t="s">
        <v>1111</v>
      </c>
      <c r="E4200" s="5">
        <v>7.2717738848992403E-3</v>
      </c>
      <c r="F4200" s="5"/>
      <c r="G4200" s="5"/>
      <c r="H4200" s="5"/>
      <c r="I4200" s="5"/>
    </row>
    <row r="4201" spans="1:9" ht="15.75" customHeight="1" x14ac:dyDescent="0.25">
      <c r="A4201" s="5">
        <v>2018</v>
      </c>
      <c r="B4201" s="5" t="s">
        <v>77</v>
      </c>
      <c r="C4201" s="5" t="s">
        <v>222</v>
      </c>
      <c r="D4201" s="5" t="s">
        <v>1111</v>
      </c>
      <c r="E4201" s="5">
        <v>4.8518673662195497E-4</v>
      </c>
      <c r="F4201" s="5"/>
      <c r="G4201" s="5"/>
      <c r="H4201" s="5"/>
      <c r="I4201" s="5"/>
    </row>
    <row r="4202" spans="1:9" ht="15.75" customHeight="1" x14ac:dyDescent="0.25">
      <c r="A4202" s="5">
        <v>2018</v>
      </c>
      <c r="B4202" s="5" t="s">
        <v>79</v>
      </c>
      <c r="C4202" s="5" t="s">
        <v>222</v>
      </c>
      <c r="D4202" s="5" t="s">
        <v>1111</v>
      </c>
      <c r="E4202" s="5">
        <v>1.8382851511763499E-4</v>
      </c>
      <c r="F4202" s="5"/>
      <c r="G4202" s="5"/>
      <c r="H4202" s="5"/>
      <c r="I4202" s="5"/>
    </row>
    <row r="4203" spans="1:9" ht="15.75" customHeight="1" x14ac:dyDescent="0.25">
      <c r="A4203" s="5">
        <v>2018</v>
      </c>
      <c r="B4203" s="5" t="s">
        <v>82</v>
      </c>
      <c r="C4203" s="5" t="s">
        <v>222</v>
      </c>
      <c r="D4203" s="5" t="s">
        <v>1111</v>
      </c>
      <c r="E4203" s="5">
        <v>6.3345498160207996E-3</v>
      </c>
      <c r="F4203" s="5"/>
      <c r="G4203" s="5"/>
      <c r="H4203" s="5"/>
      <c r="I4203" s="5"/>
    </row>
    <row r="4204" spans="1:9" ht="15.75" customHeight="1" x14ac:dyDescent="0.25">
      <c r="A4204" s="5">
        <v>2018</v>
      </c>
      <c r="B4204" s="5" t="s">
        <v>74</v>
      </c>
      <c r="C4204" s="5" t="s">
        <v>222</v>
      </c>
      <c r="D4204" s="5" t="s">
        <v>1111</v>
      </c>
      <c r="E4204" s="5">
        <v>2.3014727376284901E-2</v>
      </c>
      <c r="F4204" s="5"/>
      <c r="G4204" s="5"/>
      <c r="H4204" s="5"/>
      <c r="I4204" s="5"/>
    </row>
    <row r="4205" spans="1:9" ht="15.75" customHeight="1" x14ac:dyDescent="0.25">
      <c r="A4205" s="5">
        <v>2018</v>
      </c>
      <c r="B4205" s="5" t="s">
        <v>85</v>
      </c>
      <c r="C4205" s="5" t="s">
        <v>222</v>
      </c>
      <c r="D4205" s="5" t="s">
        <v>1111</v>
      </c>
      <c r="E4205" s="5">
        <v>1.3766043558317301E-2</v>
      </c>
      <c r="F4205" s="5"/>
      <c r="G4205" s="5"/>
      <c r="H4205" s="5"/>
      <c r="I4205" s="5"/>
    </row>
    <row r="4206" spans="1:9" ht="15.75" customHeight="1" x14ac:dyDescent="0.25">
      <c r="A4206" s="5">
        <v>2018</v>
      </c>
      <c r="B4206" s="5" t="s">
        <v>93</v>
      </c>
      <c r="C4206" s="5" t="s">
        <v>222</v>
      </c>
      <c r="D4206" s="5" t="s">
        <v>1111</v>
      </c>
      <c r="E4206" s="5">
        <v>3.7534166488362997E-2</v>
      </c>
      <c r="F4206" s="5"/>
      <c r="G4206" s="5"/>
      <c r="H4206" s="5"/>
      <c r="I4206" s="5"/>
    </row>
    <row r="4207" spans="1:9" ht="15.75" customHeight="1" x14ac:dyDescent="0.25">
      <c r="A4207" s="5">
        <v>2018</v>
      </c>
      <c r="B4207" s="5" t="s">
        <v>95</v>
      </c>
      <c r="C4207" s="5" t="s">
        <v>222</v>
      </c>
      <c r="D4207" s="5" t="s">
        <v>1111</v>
      </c>
      <c r="E4207" s="5">
        <v>1.6228140228007601E-2</v>
      </c>
      <c r="F4207" s="5"/>
      <c r="G4207" s="5"/>
      <c r="H4207" s="5"/>
      <c r="I4207" s="5"/>
    </row>
    <row r="4208" spans="1:9" ht="15.75" customHeight="1" x14ac:dyDescent="0.25">
      <c r="A4208" s="5">
        <v>2018</v>
      </c>
      <c r="B4208" s="5" t="s">
        <v>98</v>
      </c>
      <c r="C4208" s="5" t="s">
        <v>222</v>
      </c>
      <c r="D4208" s="5" t="s">
        <v>1111</v>
      </c>
      <c r="E4208" s="5">
        <v>5.8373087505386697E-3</v>
      </c>
      <c r="F4208" s="5"/>
      <c r="G4208" s="5"/>
      <c r="H4208" s="5"/>
      <c r="I4208" s="5"/>
    </row>
    <row r="4209" spans="1:9" ht="15.75" customHeight="1" x14ac:dyDescent="0.25">
      <c r="A4209" s="5">
        <v>2018</v>
      </c>
      <c r="B4209" s="5" t="s">
        <v>101</v>
      </c>
      <c r="C4209" s="5" t="s">
        <v>222</v>
      </c>
      <c r="D4209" s="5" t="s">
        <v>1111</v>
      </c>
      <c r="E4209" s="5">
        <v>3.5834506119078603E-2</v>
      </c>
      <c r="F4209" s="5"/>
      <c r="G4209" s="5"/>
      <c r="H4209" s="5"/>
      <c r="I4209" s="5"/>
    </row>
    <row r="4210" spans="1:9" ht="15.75" customHeight="1" x14ac:dyDescent="0.25">
      <c r="A4210" s="5">
        <v>2018</v>
      </c>
      <c r="B4210" s="5" t="s">
        <v>1114</v>
      </c>
      <c r="C4210" s="5" t="s">
        <v>222</v>
      </c>
      <c r="D4210" s="5" t="s">
        <v>1111</v>
      </c>
      <c r="E4210" s="5">
        <v>3.6886246312128699E-3</v>
      </c>
      <c r="F4210" s="5"/>
      <c r="G4210" s="5"/>
      <c r="H4210" s="5"/>
      <c r="I4210" s="5"/>
    </row>
    <row r="4211" spans="1:9" ht="15.75" customHeight="1" x14ac:dyDescent="0.25">
      <c r="A4211" s="5">
        <v>2018</v>
      </c>
      <c r="B4211" s="5" t="s">
        <v>106</v>
      </c>
      <c r="C4211" s="5" t="s">
        <v>222</v>
      </c>
      <c r="D4211" s="5" t="s">
        <v>1111</v>
      </c>
      <c r="E4211" s="5">
        <v>1.99348463525107E-2</v>
      </c>
      <c r="F4211" s="5"/>
      <c r="G4211" s="5"/>
      <c r="H4211" s="5"/>
      <c r="I4211" s="5"/>
    </row>
    <row r="4212" spans="1:9" ht="15.75" customHeight="1" x14ac:dyDescent="0.25">
      <c r="A4212" s="5">
        <v>2018</v>
      </c>
      <c r="B4212" s="5" t="s">
        <v>109</v>
      </c>
      <c r="C4212" s="5" t="s">
        <v>222</v>
      </c>
      <c r="D4212" s="5" t="s">
        <v>1111</v>
      </c>
      <c r="E4212" s="5">
        <v>1.0547537752651199E-2</v>
      </c>
      <c r="F4212" s="5"/>
      <c r="G4212" s="5"/>
      <c r="H4212" s="5"/>
      <c r="I4212" s="5"/>
    </row>
    <row r="4213" spans="1:9" ht="15.75" customHeight="1" x14ac:dyDescent="0.25">
      <c r="A4213" s="5">
        <v>2018</v>
      </c>
      <c r="B4213" s="5" t="s">
        <v>112</v>
      </c>
      <c r="C4213" s="5" t="s">
        <v>222</v>
      </c>
      <c r="D4213" s="5" t="s">
        <v>1111</v>
      </c>
      <c r="E4213" s="5">
        <v>1.5459676763171599E-2</v>
      </c>
      <c r="F4213" s="5"/>
      <c r="G4213" s="5"/>
      <c r="H4213" s="5"/>
      <c r="I4213" s="5"/>
    </row>
    <row r="4214" spans="1:9" ht="15.75" customHeight="1" x14ac:dyDescent="0.25">
      <c r="A4214" s="5">
        <v>2018</v>
      </c>
      <c r="B4214" s="5" t="s">
        <v>114</v>
      </c>
      <c r="C4214" s="5" t="s">
        <v>222</v>
      </c>
      <c r="D4214" s="5" t="s">
        <v>1111</v>
      </c>
      <c r="E4214" s="5">
        <v>8.6272831652256701E-2</v>
      </c>
      <c r="F4214" s="5"/>
      <c r="G4214" s="5"/>
      <c r="H4214" s="5"/>
      <c r="I4214" s="5"/>
    </row>
    <row r="4215" spans="1:9" ht="15.75" customHeight="1" x14ac:dyDescent="0.25">
      <c r="A4215" s="5">
        <v>2018</v>
      </c>
      <c r="B4215" s="5" t="s">
        <v>117</v>
      </c>
      <c r="C4215" s="5" t="s">
        <v>222</v>
      </c>
      <c r="D4215" s="5" t="s">
        <v>1111</v>
      </c>
      <c r="E4215" s="5">
        <v>3.6533657192968701E-2</v>
      </c>
      <c r="F4215" s="5"/>
      <c r="G4215" s="5"/>
      <c r="H4215" s="5"/>
      <c r="I4215" s="5"/>
    </row>
    <row r="4216" spans="1:9" ht="15.75" customHeight="1" x14ac:dyDescent="0.25">
      <c r="A4216" s="5">
        <v>2018</v>
      </c>
      <c r="B4216" s="5" t="s">
        <v>122</v>
      </c>
      <c r="C4216" s="5" t="s">
        <v>222</v>
      </c>
      <c r="D4216" s="5" t="s">
        <v>1111</v>
      </c>
      <c r="E4216" s="5">
        <v>2.36475796414439E-2</v>
      </c>
      <c r="F4216" s="5"/>
      <c r="G4216" s="5"/>
      <c r="H4216" s="5"/>
      <c r="I4216" s="5"/>
    </row>
    <row r="4217" spans="1:9" ht="15.75" customHeight="1" x14ac:dyDescent="0.25">
      <c r="A4217" s="5">
        <v>2018</v>
      </c>
      <c r="B4217" s="5" t="s">
        <v>124</v>
      </c>
      <c r="C4217" s="5" t="s">
        <v>222</v>
      </c>
      <c r="D4217" s="5" t="s">
        <v>1111</v>
      </c>
      <c r="E4217" s="5">
        <v>2.5464769717115001E-3</v>
      </c>
      <c r="F4217" s="5"/>
      <c r="G4217" s="5"/>
      <c r="H4217" s="5"/>
      <c r="I4217" s="5"/>
    </row>
    <row r="4218" spans="1:9" ht="15.75" customHeight="1" x14ac:dyDescent="0.25">
      <c r="A4218" s="5">
        <v>2018</v>
      </c>
      <c r="B4218" s="5" t="s">
        <v>130</v>
      </c>
      <c r="C4218" s="5" t="s">
        <v>222</v>
      </c>
      <c r="D4218" s="5" t="s">
        <v>1111</v>
      </c>
      <c r="E4218" s="5">
        <v>1.6053352459535101E-2</v>
      </c>
      <c r="F4218" s="5"/>
      <c r="G4218" s="5"/>
      <c r="H4218" s="5"/>
      <c r="I4218" s="5"/>
    </row>
    <row r="4219" spans="1:9" ht="15.75" customHeight="1" x14ac:dyDescent="0.25">
      <c r="A4219" s="5">
        <v>2018</v>
      </c>
      <c r="B4219" s="5" t="s">
        <v>127</v>
      </c>
      <c r="C4219" s="5" t="s">
        <v>222</v>
      </c>
      <c r="D4219" s="5" t="s">
        <v>1111</v>
      </c>
      <c r="E4219" s="5">
        <v>1.5384337207795499E-2</v>
      </c>
      <c r="F4219" s="5"/>
      <c r="G4219" s="5"/>
      <c r="H4219" s="5"/>
      <c r="I4219" s="5"/>
    </row>
    <row r="4220" spans="1:9" ht="15.75" customHeight="1" x14ac:dyDescent="0.25">
      <c r="A4220" s="5">
        <v>2018</v>
      </c>
      <c r="B4220" s="5" t="s">
        <v>132</v>
      </c>
      <c r="C4220" s="5" t="s">
        <v>222</v>
      </c>
      <c r="D4220" s="5" t="s">
        <v>1111</v>
      </c>
      <c r="E4220" s="5">
        <v>4.3064089852967299E-3</v>
      </c>
      <c r="F4220" s="5"/>
      <c r="G4220" s="5"/>
      <c r="H4220" s="5"/>
      <c r="I4220" s="5"/>
    </row>
    <row r="4221" spans="1:9" ht="15.75" customHeight="1" x14ac:dyDescent="0.25">
      <c r="A4221" s="5">
        <v>2018</v>
      </c>
      <c r="B4221" s="5" t="s">
        <v>3</v>
      </c>
      <c r="C4221" s="5" t="s">
        <v>222</v>
      </c>
      <c r="D4221" s="5" t="s">
        <v>1113</v>
      </c>
      <c r="E4221" s="5">
        <v>5.7599662107648804E-3</v>
      </c>
      <c r="F4221" s="5"/>
      <c r="G4221" s="5"/>
      <c r="H4221" s="5"/>
      <c r="I4221" s="5"/>
    </row>
    <row r="4222" spans="1:9" ht="15.75" customHeight="1" x14ac:dyDescent="0.25">
      <c r="A4222" s="5">
        <v>2018</v>
      </c>
      <c r="B4222" s="5" t="s">
        <v>12</v>
      </c>
      <c r="C4222" s="5" t="s">
        <v>222</v>
      </c>
      <c r="D4222" s="5" t="s">
        <v>1113</v>
      </c>
      <c r="E4222" s="5">
        <v>6.55912012107054E-4</v>
      </c>
      <c r="F4222" s="5"/>
      <c r="G4222" s="5"/>
      <c r="H4222" s="5"/>
      <c r="I4222" s="5"/>
    </row>
    <row r="4223" spans="1:9" ht="15.75" customHeight="1" x14ac:dyDescent="0.25">
      <c r="A4223" s="5">
        <v>2018</v>
      </c>
      <c r="B4223" s="5" t="s">
        <v>8</v>
      </c>
      <c r="C4223" s="5" t="s">
        <v>222</v>
      </c>
      <c r="D4223" s="5" t="s">
        <v>1113</v>
      </c>
      <c r="E4223" s="40">
        <v>9.9080364366624495E-6</v>
      </c>
      <c r="F4223" s="5"/>
      <c r="G4223" s="5"/>
      <c r="H4223" s="5"/>
      <c r="I4223" s="5"/>
    </row>
    <row r="4224" spans="1:9" ht="15.75" customHeight="1" x14ac:dyDescent="0.25">
      <c r="A4224" s="5">
        <v>2018</v>
      </c>
      <c r="B4224" s="5" t="s">
        <v>15</v>
      </c>
      <c r="C4224" s="5" t="s">
        <v>222</v>
      </c>
      <c r="D4224" s="5" t="s">
        <v>1113</v>
      </c>
      <c r="E4224" s="5">
        <v>4.2293161246781998E-4</v>
      </c>
      <c r="F4224" s="5"/>
      <c r="G4224" s="5"/>
      <c r="H4224" s="5"/>
      <c r="I4224" s="5"/>
    </row>
    <row r="4225" spans="1:9" ht="15.75" customHeight="1" x14ac:dyDescent="0.25">
      <c r="A4225" s="5">
        <v>2018</v>
      </c>
      <c r="B4225" s="5" t="s">
        <v>17</v>
      </c>
      <c r="C4225" s="5" t="s">
        <v>222</v>
      </c>
      <c r="D4225" s="5" t="s">
        <v>1113</v>
      </c>
      <c r="E4225" s="5">
        <v>1.13800875643951E-4</v>
      </c>
      <c r="F4225" s="5"/>
      <c r="G4225" s="5"/>
      <c r="H4225" s="5"/>
      <c r="I4225" s="5"/>
    </row>
    <row r="4226" spans="1:9" ht="15.75" customHeight="1" x14ac:dyDescent="0.25">
      <c r="A4226" s="5">
        <v>2018</v>
      </c>
      <c r="B4226" s="5" t="s">
        <v>23</v>
      </c>
      <c r="C4226" s="5" t="s">
        <v>222</v>
      </c>
      <c r="D4226" s="5" t="s">
        <v>1113</v>
      </c>
      <c r="E4226" s="40">
        <v>3.1988803352653002E-5</v>
      </c>
      <c r="F4226" s="5"/>
      <c r="G4226" s="5"/>
      <c r="H4226" s="5"/>
      <c r="I4226" s="5"/>
    </row>
    <row r="4227" spans="1:9" ht="15.75" customHeight="1" x14ac:dyDescent="0.25">
      <c r="A4227" s="5">
        <v>2018</v>
      </c>
      <c r="B4227" s="5" t="s">
        <v>26</v>
      </c>
      <c r="C4227" s="5" t="s">
        <v>222</v>
      </c>
      <c r="D4227" s="5" t="s">
        <v>1113</v>
      </c>
      <c r="E4227" s="5">
        <v>1.36249655341875E-3</v>
      </c>
      <c r="F4227" s="5"/>
      <c r="G4227" s="5"/>
      <c r="H4227" s="5"/>
      <c r="I4227" s="5"/>
    </row>
    <row r="4228" spans="1:9" ht="15.75" customHeight="1" x14ac:dyDescent="0.25">
      <c r="A4228" s="5">
        <v>2018</v>
      </c>
      <c r="B4228" s="5" t="s">
        <v>28</v>
      </c>
      <c r="C4228" s="5" t="s">
        <v>222</v>
      </c>
      <c r="D4228" s="5" t="s">
        <v>1113</v>
      </c>
      <c r="E4228" s="5">
        <v>4.7785044300246299E-4</v>
      </c>
      <c r="F4228" s="5"/>
      <c r="G4228" s="5"/>
      <c r="H4228" s="5"/>
      <c r="I4228" s="5"/>
    </row>
    <row r="4229" spans="1:9" ht="15.75" customHeight="1" x14ac:dyDescent="0.25">
      <c r="A4229" s="5">
        <v>2018</v>
      </c>
      <c r="B4229" s="5" t="s">
        <v>42</v>
      </c>
      <c r="C4229" s="5" t="s">
        <v>222</v>
      </c>
      <c r="D4229" s="5" t="s">
        <v>1113</v>
      </c>
      <c r="E4229" s="5">
        <v>7.1346354946629602E-3</v>
      </c>
      <c r="F4229" s="5"/>
      <c r="G4229" s="5"/>
      <c r="H4229" s="5"/>
      <c r="I4229" s="5"/>
    </row>
    <row r="4230" spans="1:9" ht="15.75" customHeight="1" x14ac:dyDescent="0.25">
      <c r="A4230" s="5">
        <v>2018</v>
      </c>
      <c r="B4230" s="5" t="s">
        <v>34</v>
      </c>
      <c r="C4230" s="5" t="s">
        <v>222</v>
      </c>
      <c r="D4230" s="5" t="s">
        <v>1113</v>
      </c>
      <c r="E4230" s="5">
        <v>2.2250618969190501E-4</v>
      </c>
      <c r="F4230" s="5"/>
      <c r="G4230" s="5"/>
      <c r="H4230" s="5"/>
      <c r="I4230" s="5"/>
    </row>
    <row r="4231" spans="1:9" ht="15.75" customHeight="1" x14ac:dyDescent="0.25">
      <c r="A4231" s="5">
        <v>2018</v>
      </c>
      <c r="B4231" s="5" t="s">
        <v>36</v>
      </c>
      <c r="C4231" s="5" t="s">
        <v>222</v>
      </c>
      <c r="D4231" s="5" t="s">
        <v>1113</v>
      </c>
      <c r="E4231" s="5">
        <v>5.83045481284285E-3</v>
      </c>
      <c r="F4231" s="5"/>
      <c r="G4231" s="5"/>
      <c r="H4231" s="5"/>
      <c r="I4231" s="5"/>
    </row>
    <row r="4232" spans="1:9" ht="15.75" customHeight="1" x14ac:dyDescent="0.25">
      <c r="A4232" s="5">
        <v>2018</v>
      </c>
      <c r="B4232" s="5" t="s">
        <v>39</v>
      </c>
      <c r="C4232" s="5" t="s">
        <v>222</v>
      </c>
      <c r="D4232" s="5" t="s">
        <v>1113</v>
      </c>
      <c r="E4232" s="5">
        <v>1.58160570204666E-3</v>
      </c>
      <c r="F4232" s="5"/>
      <c r="G4232" s="5"/>
      <c r="H4232" s="5"/>
      <c r="I4232" s="5"/>
    </row>
    <row r="4233" spans="1:9" ht="15.75" customHeight="1" x14ac:dyDescent="0.25">
      <c r="A4233" s="5">
        <v>2018</v>
      </c>
      <c r="B4233" s="5" t="s">
        <v>45</v>
      </c>
      <c r="C4233" s="5" t="s">
        <v>222</v>
      </c>
      <c r="D4233" s="5" t="s">
        <v>1113</v>
      </c>
      <c r="E4233" s="5">
        <v>6.0948578423240698E-4</v>
      </c>
      <c r="F4233" s="5"/>
      <c r="G4233" s="5"/>
      <c r="H4233" s="5"/>
      <c r="I4233" s="5"/>
    </row>
    <row r="4234" spans="1:9" ht="15.75" customHeight="1" x14ac:dyDescent="0.25">
      <c r="A4234" s="5">
        <v>2018</v>
      </c>
      <c r="B4234" s="5" t="s">
        <v>47</v>
      </c>
      <c r="C4234" s="5" t="s">
        <v>222</v>
      </c>
      <c r="D4234" s="5" t="s">
        <v>1113</v>
      </c>
      <c r="E4234" s="5">
        <v>6.9701620898143602E-3</v>
      </c>
      <c r="F4234" s="5"/>
      <c r="G4234" s="5"/>
      <c r="H4234" s="5"/>
      <c r="I4234" s="5"/>
    </row>
    <row r="4235" spans="1:9" ht="15.75" customHeight="1" x14ac:dyDescent="0.25">
      <c r="A4235" s="5">
        <v>2018</v>
      </c>
      <c r="B4235" s="5" t="s">
        <v>50</v>
      </c>
      <c r="C4235" s="5" t="s">
        <v>222</v>
      </c>
      <c r="D4235" s="5" t="s">
        <v>1113</v>
      </c>
      <c r="E4235" s="5">
        <v>0.23584382216942901</v>
      </c>
      <c r="F4235" s="5"/>
      <c r="G4235" s="5"/>
      <c r="H4235" s="5"/>
      <c r="I4235" s="5"/>
    </row>
    <row r="4236" spans="1:9" ht="15.75" customHeight="1" x14ac:dyDescent="0.25">
      <c r="A4236" s="5">
        <v>2018</v>
      </c>
      <c r="B4236" s="5" t="s">
        <v>57</v>
      </c>
      <c r="C4236" s="5" t="s">
        <v>222</v>
      </c>
      <c r="D4236" s="5" t="s">
        <v>1113</v>
      </c>
      <c r="E4236" s="40">
        <v>6.7091561013971402E-5</v>
      </c>
      <c r="F4236" s="5"/>
      <c r="G4236" s="5"/>
      <c r="H4236" s="5"/>
      <c r="I4236" s="5"/>
    </row>
    <row r="4237" spans="1:9" ht="15.75" customHeight="1" x14ac:dyDescent="0.25">
      <c r="A4237" s="5">
        <v>2018</v>
      </c>
      <c r="B4237" s="5" t="s">
        <v>54</v>
      </c>
      <c r="C4237" s="5" t="s">
        <v>222</v>
      </c>
      <c r="D4237" s="5" t="s">
        <v>1113</v>
      </c>
      <c r="E4237" s="40">
        <v>5.5201917289976502E-5</v>
      </c>
      <c r="F4237" s="5"/>
      <c r="G4237" s="5"/>
      <c r="H4237" s="5"/>
      <c r="I4237" s="5"/>
    </row>
    <row r="4238" spans="1:9" ht="15.75" customHeight="1" x14ac:dyDescent="0.25">
      <c r="A4238" s="5">
        <v>2018</v>
      </c>
      <c r="B4238" s="5" t="s">
        <v>60</v>
      </c>
      <c r="C4238" s="5" t="s">
        <v>222</v>
      </c>
      <c r="D4238" s="5" t="s">
        <v>1113</v>
      </c>
      <c r="E4238" s="5">
        <v>2.5612274188772401E-2</v>
      </c>
      <c r="F4238" s="5"/>
      <c r="G4238" s="5"/>
      <c r="H4238" s="5"/>
      <c r="I4238" s="5"/>
    </row>
    <row r="4239" spans="1:9" ht="15.75" customHeight="1" x14ac:dyDescent="0.25">
      <c r="A4239" s="5">
        <v>2018</v>
      </c>
      <c r="B4239" s="5" t="s">
        <v>62</v>
      </c>
      <c r="C4239" s="5" t="s">
        <v>222</v>
      </c>
      <c r="D4239" s="5" t="s">
        <v>1113</v>
      </c>
      <c r="E4239" s="5">
        <v>1.1029059987781901E-3</v>
      </c>
      <c r="F4239" s="5"/>
      <c r="G4239" s="5"/>
      <c r="H4239" s="5"/>
      <c r="I4239" s="5"/>
    </row>
    <row r="4240" spans="1:9" ht="15.75" customHeight="1" x14ac:dyDescent="0.25">
      <c r="A4240" s="5">
        <v>2018</v>
      </c>
      <c r="B4240" s="5" t="s">
        <v>66</v>
      </c>
      <c r="C4240" s="5" t="s">
        <v>222</v>
      </c>
      <c r="D4240" s="5" t="s">
        <v>1113</v>
      </c>
      <c r="E4240" s="5">
        <v>3.8358255347650301E-4</v>
      </c>
      <c r="F4240" s="5"/>
      <c r="G4240" s="5"/>
      <c r="H4240" s="5"/>
      <c r="I4240" s="5"/>
    </row>
    <row r="4241" spans="1:9" ht="15.75" customHeight="1" x14ac:dyDescent="0.25">
      <c r="A4241" s="5">
        <v>2018</v>
      </c>
      <c r="B4241" s="5" t="s">
        <v>64</v>
      </c>
      <c r="C4241" s="5" t="s">
        <v>222</v>
      </c>
      <c r="D4241" s="5" t="s">
        <v>1113</v>
      </c>
      <c r="E4241" s="5">
        <v>7.1281244992902996E-4</v>
      </c>
      <c r="F4241" s="5"/>
      <c r="G4241" s="5"/>
      <c r="H4241" s="5"/>
      <c r="I4241" s="5"/>
    </row>
    <row r="4242" spans="1:9" ht="15.75" customHeight="1" x14ac:dyDescent="0.25">
      <c r="A4242" s="5">
        <v>2018</v>
      </c>
      <c r="B4242" s="5" t="s">
        <v>87</v>
      </c>
      <c r="C4242" s="5" t="s">
        <v>222</v>
      </c>
      <c r="D4242" s="5" t="s">
        <v>1113</v>
      </c>
      <c r="E4242" s="5">
        <v>2.1061654596790999E-4</v>
      </c>
      <c r="F4242" s="5"/>
      <c r="G4242" s="5"/>
      <c r="H4242" s="5"/>
      <c r="I4242" s="5"/>
    </row>
    <row r="4243" spans="1:9" ht="15.75" customHeight="1" x14ac:dyDescent="0.25">
      <c r="A4243" s="5">
        <v>2018</v>
      </c>
      <c r="B4243" s="5" t="s">
        <v>90</v>
      </c>
      <c r="C4243" s="5" t="s">
        <v>222</v>
      </c>
      <c r="D4243" s="5" t="s">
        <v>1113</v>
      </c>
      <c r="E4243" s="5">
        <v>2.8450218910987799E-4</v>
      </c>
      <c r="F4243" s="5"/>
      <c r="G4243" s="5"/>
      <c r="H4243" s="5"/>
      <c r="I4243" s="5"/>
    </row>
    <row r="4244" spans="1:9" ht="15.75" customHeight="1" x14ac:dyDescent="0.25">
      <c r="A4244" s="5">
        <v>2018</v>
      </c>
      <c r="B4244" s="5" t="s">
        <v>72</v>
      </c>
      <c r="C4244" s="5" t="s">
        <v>222</v>
      </c>
      <c r="D4244" s="5" t="s">
        <v>1113</v>
      </c>
      <c r="E4244" s="5">
        <v>1.6274657564106401E-3</v>
      </c>
      <c r="F4244" s="5"/>
      <c r="G4244" s="5"/>
      <c r="H4244" s="5"/>
      <c r="I4244" s="5"/>
    </row>
    <row r="4245" spans="1:9" ht="15.75" customHeight="1" x14ac:dyDescent="0.25">
      <c r="A4245" s="5">
        <v>2018</v>
      </c>
      <c r="B4245" s="5" t="s">
        <v>79</v>
      </c>
      <c r="C4245" s="5" t="s">
        <v>222</v>
      </c>
      <c r="D4245" s="5" t="s">
        <v>1113</v>
      </c>
      <c r="E4245" s="5">
        <v>1.3208544917092301E-2</v>
      </c>
      <c r="F4245" s="5"/>
      <c r="G4245" s="5"/>
      <c r="H4245" s="5"/>
      <c r="I4245" s="5"/>
    </row>
    <row r="4246" spans="1:9" ht="15.75" customHeight="1" x14ac:dyDescent="0.25">
      <c r="A4246" s="5">
        <v>2018</v>
      </c>
      <c r="B4246" s="5" t="s">
        <v>82</v>
      </c>
      <c r="C4246" s="5" t="s">
        <v>222</v>
      </c>
      <c r="D4246" s="5" t="s">
        <v>1113</v>
      </c>
      <c r="E4246" s="40">
        <v>2.2363853671323798E-5</v>
      </c>
      <c r="F4246" s="5"/>
      <c r="G4246" s="5"/>
      <c r="H4246" s="5"/>
      <c r="I4246" s="5"/>
    </row>
    <row r="4247" spans="1:9" ht="15.75" customHeight="1" x14ac:dyDescent="0.25">
      <c r="A4247" s="5">
        <v>2018</v>
      </c>
      <c r="B4247" s="5" t="s">
        <v>74</v>
      </c>
      <c r="C4247" s="5" t="s">
        <v>222</v>
      </c>
      <c r="D4247" s="5" t="s">
        <v>1113</v>
      </c>
      <c r="E4247" s="40">
        <v>1.5569771543326701E-5</v>
      </c>
      <c r="F4247" s="5"/>
      <c r="G4247" s="5"/>
      <c r="H4247" s="5"/>
      <c r="I4247" s="5"/>
    </row>
    <row r="4248" spans="1:9" ht="15.75" customHeight="1" x14ac:dyDescent="0.25">
      <c r="A4248" s="5">
        <v>2018</v>
      </c>
      <c r="B4248" s="5" t="s">
        <v>85</v>
      </c>
      <c r="C4248" s="5" t="s">
        <v>222</v>
      </c>
      <c r="D4248" s="5" t="s">
        <v>1113</v>
      </c>
      <c r="E4248" s="5">
        <v>1.36787520177008E-3</v>
      </c>
      <c r="F4248" s="5"/>
      <c r="G4248" s="5"/>
      <c r="H4248" s="5"/>
      <c r="I4248" s="5"/>
    </row>
    <row r="4249" spans="1:9" ht="15.75" customHeight="1" x14ac:dyDescent="0.25">
      <c r="A4249" s="5">
        <v>2018</v>
      </c>
      <c r="B4249" s="5" t="s">
        <v>93</v>
      </c>
      <c r="C4249" s="5" t="s">
        <v>222</v>
      </c>
      <c r="D4249" s="5" t="s">
        <v>1113</v>
      </c>
      <c r="E4249" s="5">
        <v>1.47997755688203E-3</v>
      </c>
      <c r="F4249" s="5"/>
      <c r="G4249" s="5"/>
      <c r="H4249" s="5"/>
      <c r="I4249" s="5"/>
    </row>
    <row r="4250" spans="1:9" ht="15.75" customHeight="1" x14ac:dyDescent="0.25">
      <c r="A4250" s="5">
        <v>2018</v>
      </c>
      <c r="B4250" s="5" t="s">
        <v>95</v>
      </c>
      <c r="C4250" s="5" t="s">
        <v>222</v>
      </c>
      <c r="D4250" s="5" t="s">
        <v>1113</v>
      </c>
      <c r="E4250" s="5">
        <v>1.4355329362947199E-3</v>
      </c>
      <c r="F4250" s="5"/>
      <c r="G4250" s="5"/>
      <c r="H4250" s="5"/>
      <c r="I4250" s="5"/>
    </row>
    <row r="4251" spans="1:9" ht="15.75" customHeight="1" x14ac:dyDescent="0.25">
      <c r="A4251" s="5">
        <v>2018</v>
      </c>
      <c r="B4251" s="5" t="s">
        <v>98</v>
      </c>
      <c r="C4251" s="5" t="s">
        <v>222</v>
      </c>
      <c r="D4251" s="5" t="s">
        <v>1113</v>
      </c>
      <c r="E4251" s="40">
        <v>7.1054775588636407E-5</v>
      </c>
      <c r="F4251" s="5"/>
      <c r="G4251" s="5"/>
      <c r="H4251" s="5"/>
      <c r="I4251" s="5"/>
    </row>
    <row r="4252" spans="1:9" ht="15.75" customHeight="1" x14ac:dyDescent="0.25">
      <c r="A4252" s="5">
        <v>2018</v>
      </c>
      <c r="B4252" s="5" t="s">
        <v>101</v>
      </c>
      <c r="C4252" s="5" t="s">
        <v>222</v>
      </c>
      <c r="D4252" s="5" t="s">
        <v>1113</v>
      </c>
      <c r="E4252" s="5">
        <v>3.42534973953187E-4</v>
      </c>
      <c r="F4252" s="5"/>
      <c r="G4252" s="5"/>
      <c r="H4252" s="5"/>
      <c r="I4252" s="5"/>
    </row>
    <row r="4253" spans="1:9" ht="15.75" customHeight="1" x14ac:dyDescent="0.25">
      <c r="A4253" s="5">
        <v>2018</v>
      </c>
      <c r="B4253" s="5" t="s">
        <v>104</v>
      </c>
      <c r="C4253" s="5" t="s">
        <v>222</v>
      </c>
      <c r="D4253" s="5" t="s">
        <v>1113</v>
      </c>
      <c r="E4253" s="40">
        <v>5.0955615959978297E-5</v>
      </c>
      <c r="F4253" s="5"/>
      <c r="G4253" s="5"/>
      <c r="H4253" s="5"/>
      <c r="I4253" s="5"/>
    </row>
    <row r="4254" spans="1:9" ht="15.75" customHeight="1" x14ac:dyDescent="0.25">
      <c r="A4254" s="5">
        <v>2018</v>
      </c>
      <c r="B4254" s="5" t="s">
        <v>106</v>
      </c>
      <c r="C4254" s="5" t="s">
        <v>222</v>
      </c>
      <c r="D4254" s="5" t="s">
        <v>1113</v>
      </c>
      <c r="E4254" s="5">
        <v>1.4522350548593799E-3</v>
      </c>
      <c r="F4254" s="5"/>
      <c r="G4254" s="5"/>
      <c r="H4254" s="5"/>
      <c r="I4254" s="5"/>
    </row>
    <row r="4255" spans="1:9" ht="15.75" customHeight="1" x14ac:dyDescent="0.25">
      <c r="A4255" s="5">
        <v>2018</v>
      </c>
      <c r="B4255" s="5" t="s">
        <v>109</v>
      </c>
      <c r="C4255" s="5" t="s">
        <v>222</v>
      </c>
      <c r="D4255" s="5" t="s">
        <v>1113</v>
      </c>
      <c r="E4255" s="5">
        <v>1.17226225383483E-3</v>
      </c>
      <c r="F4255" s="5"/>
      <c r="G4255" s="5"/>
      <c r="H4255" s="5"/>
      <c r="I4255" s="5"/>
    </row>
    <row r="4256" spans="1:9" ht="15.75" customHeight="1" x14ac:dyDescent="0.25">
      <c r="A4256" s="5">
        <v>2018</v>
      </c>
      <c r="B4256" s="5" t="s">
        <v>112</v>
      </c>
      <c r="C4256" s="5" t="s">
        <v>222</v>
      </c>
      <c r="D4256" s="5" t="s">
        <v>1113</v>
      </c>
      <c r="E4256" s="5">
        <v>0.27239202080347902</v>
      </c>
      <c r="F4256" s="5"/>
      <c r="G4256" s="5"/>
      <c r="H4256" s="5"/>
      <c r="I4256" s="5"/>
    </row>
    <row r="4257" spans="1:9" ht="15.75" customHeight="1" x14ac:dyDescent="0.25">
      <c r="A4257" s="5">
        <v>2018</v>
      </c>
      <c r="B4257" s="5" t="s">
        <v>114</v>
      </c>
      <c r="C4257" s="5" t="s">
        <v>222</v>
      </c>
      <c r="D4257" s="5" t="s">
        <v>1113</v>
      </c>
      <c r="E4257" s="5">
        <v>0.358657330842924</v>
      </c>
      <c r="F4257" s="5"/>
      <c r="G4257" s="5"/>
      <c r="H4257" s="5"/>
      <c r="I4257" s="5"/>
    </row>
    <row r="4258" spans="1:9" ht="15.75" customHeight="1" x14ac:dyDescent="0.25">
      <c r="A4258" s="5">
        <v>2018</v>
      </c>
      <c r="B4258" s="5" t="s">
        <v>117</v>
      </c>
      <c r="C4258" s="5" t="s">
        <v>222</v>
      </c>
      <c r="D4258" s="5" t="s">
        <v>1113</v>
      </c>
      <c r="E4258" s="40">
        <v>7.9547378248632803E-5</v>
      </c>
      <c r="F4258" s="5"/>
      <c r="G4258" s="5"/>
      <c r="H4258" s="5"/>
      <c r="I4258" s="5"/>
    </row>
    <row r="4259" spans="1:9" ht="15.75" customHeight="1" x14ac:dyDescent="0.25">
      <c r="A4259" s="5">
        <v>2018</v>
      </c>
      <c r="B4259" s="5" t="s">
        <v>122</v>
      </c>
      <c r="C4259" s="5" t="s">
        <v>222</v>
      </c>
      <c r="D4259" s="5" t="s">
        <v>1113</v>
      </c>
      <c r="E4259" s="5">
        <v>4.0035261286244302E-2</v>
      </c>
      <c r="F4259" s="5"/>
      <c r="G4259" s="5"/>
      <c r="H4259" s="5"/>
      <c r="I4259" s="5"/>
    </row>
    <row r="4260" spans="1:9" ht="15.75" customHeight="1" x14ac:dyDescent="0.25">
      <c r="A4260" s="5">
        <v>2018</v>
      </c>
      <c r="B4260" s="5" t="s">
        <v>124</v>
      </c>
      <c r="C4260" s="5" t="s">
        <v>222</v>
      </c>
      <c r="D4260" s="5" t="s">
        <v>1113</v>
      </c>
      <c r="E4260" s="40">
        <v>3.9632145746649798E-5</v>
      </c>
      <c r="F4260" s="5"/>
      <c r="G4260" s="5"/>
      <c r="H4260" s="5"/>
      <c r="I4260" s="5"/>
    </row>
    <row r="4261" spans="1:9" ht="15.75" customHeight="1" x14ac:dyDescent="0.25">
      <c r="A4261" s="5">
        <v>2018</v>
      </c>
      <c r="B4261" s="5" t="s">
        <v>130</v>
      </c>
      <c r="C4261" s="5" t="s">
        <v>222</v>
      </c>
      <c r="D4261" s="5" t="s">
        <v>1113</v>
      </c>
      <c r="E4261" s="5">
        <v>6.6836782934171499E-4</v>
      </c>
      <c r="F4261" s="5"/>
      <c r="G4261" s="5"/>
      <c r="H4261" s="5"/>
      <c r="I4261" s="5"/>
    </row>
    <row r="4262" spans="1:9" ht="15.75" customHeight="1" x14ac:dyDescent="0.25">
      <c r="A4262" s="5">
        <v>2018</v>
      </c>
      <c r="B4262" s="5" t="s">
        <v>127</v>
      </c>
      <c r="C4262" s="5" t="s">
        <v>222</v>
      </c>
      <c r="D4262" s="5" t="s">
        <v>1113</v>
      </c>
      <c r="E4262" s="5">
        <v>1.03340820034389E-2</v>
      </c>
      <c r="F4262" s="5"/>
      <c r="G4262" s="5"/>
      <c r="H4262" s="5"/>
      <c r="I4262" s="5"/>
    </row>
    <row r="4263" spans="1:9" ht="15.75" customHeight="1" x14ac:dyDescent="0.25">
      <c r="A4263" s="5">
        <v>2018</v>
      </c>
      <c r="B4263" s="5" t="s">
        <v>132</v>
      </c>
      <c r="C4263" s="5" t="s">
        <v>222</v>
      </c>
      <c r="D4263" s="5" t="s">
        <v>1113</v>
      </c>
      <c r="E4263" s="40">
        <v>9.0870848461961295E-5</v>
      </c>
      <c r="F4263" s="5"/>
      <c r="G4263" s="5"/>
      <c r="H4263" s="5"/>
      <c r="I4263" s="5"/>
    </row>
    <row r="4264" spans="1:9" ht="15.75" customHeight="1" x14ac:dyDescent="0.25">
      <c r="A4264" s="5">
        <v>2018</v>
      </c>
      <c r="B4264" s="5" t="s">
        <v>3</v>
      </c>
      <c r="C4264" s="5" t="s">
        <v>222</v>
      </c>
      <c r="D4264" s="5" t="s">
        <v>1115</v>
      </c>
      <c r="E4264" s="5">
        <v>9.7153571508768702E-2</v>
      </c>
      <c r="F4264" s="5"/>
      <c r="G4264" s="5"/>
      <c r="H4264" s="5"/>
      <c r="I4264" s="5"/>
    </row>
    <row r="4265" spans="1:9" ht="15.75" customHeight="1" x14ac:dyDescent="0.25">
      <c r="A4265" s="5">
        <v>2018</v>
      </c>
      <c r="B4265" s="5" t="s">
        <v>12</v>
      </c>
      <c r="C4265" s="5" t="s">
        <v>222</v>
      </c>
      <c r="D4265" s="5" t="s">
        <v>1115</v>
      </c>
      <c r="E4265" s="5">
        <v>4.8862641187434001E-4</v>
      </c>
      <c r="F4265" s="5"/>
      <c r="G4265" s="5"/>
      <c r="H4265" s="5"/>
      <c r="I4265" s="5"/>
    </row>
    <row r="4266" spans="1:9" ht="15.75" customHeight="1" x14ac:dyDescent="0.25">
      <c r="A4266" s="5">
        <v>2018</v>
      </c>
      <c r="B4266" s="5" t="s">
        <v>8</v>
      </c>
      <c r="C4266" s="5" t="s">
        <v>222</v>
      </c>
      <c r="D4266" s="5" t="s">
        <v>1115</v>
      </c>
      <c r="E4266" s="40">
        <v>1.79642063189095E-6</v>
      </c>
      <c r="F4266" s="5"/>
      <c r="G4266" s="5"/>
      <c r="H4266" s="5"/>
      <c r="I4266" s="5"/>
    </row>
    <row r="4267" spans="1:9" ht="15.75" customHeight="1" x14ac:dyDescent="0.25">
      <c r="A4267" s="5">
        <v>2018</v>
      </c>
      <c r="B4267" s="5" t="s">
        <v>15</v>
      </c>
      <c r="C4267" s="5" t="s">
        <v>222</v>
      </c>
      <c r="D4267" s="5" t="s">
        <v>1115</v>
      </c>
      <c r="E4267" s="5">
        <v>5.6542339388767802E-4</v>
      </c>
      <c r="F4267" s="5"/>
      <c r="G4267" s="5"/>
      <c r="H4267" s="5"/>
      <c r="I4267" s="5"/>
    </row>
    <row r="4268" spans="1:9" ht="15.75" customHeight="1" x14ac:dyDescent="0.25">
      <c r="A4268" s="5">
        <v>2018</v>
      </c>
      <c r="B4268" s="5" t="s">
        <v>17</v>
      </c>
      <c r="C4268" s="5" t="s">
        <v>222</v>
      </c>
      <c r="D4268" s="5" t="s">
        <v>1115</v>
      </c>
      <c r="E4268" s="5">
        <v>9.1490804571890502E-2</v>
      </c>
      <c r="F4268" s="5"/>
      <c r="G4268" s="5"/>
      <c r="H4268" s="5"/>
      <c r="I4268" s="5"/>
    </row>
    <row r="4269" spans="1:9" ht="15.75" customHeight="1" x14ac:dyDescent="0.25">
      <c r="A4269" s="5">
        <v>2018</v>
      </c>
      <c r="B4269" s="5" t="s">
        <v>26</v>
      </c>
      <c r="C4269" s="5" t="s">
        <v>222</v>
      </c>
      <c r="D4269" s="5" t="s">
        <v>1115</v>
      </c>
      <c r="E4269" s="40">
        <v>4.62578312711921E-5</v>
      </c>
      <c r="F4269" s="5"/>
      <c r="G4269" s="5"/>
      <c r="H4269" s="5"/>
      <c r="I4269" s="5"/>
    </row>
    <row r="4270" spans="1:9" ht="15.75" customHeight="1" x14ac:dyDescent="0.25">
      <c r="A4270" s="5">
        <v>2018</v>
      </c>
      <c r="B4270" s="5" t="s">
        <v>28</v>
      </c>
      <c r="C4270" s="5" t="s">
        <v>222</v>
      </c>
      <c r="D4270" s="5" t="s">
        <v>1115</v>
      </c>
      <c r="E4270" s="40">
        <v>5.1647093166864999E-5</v>
      </c>
      <c r="F4270" s="5"/>
      <c r="G4270" s="5"/>
      <c r="H4270" s="5"/>
      <c r="I4270" s="5"/>
    </row>
    <row r="4271" spans="1:9" ht="15.75" customHeight="1" x14ac:dyDescent="0.25">
      <c r="A4271" s="5">
        <v>2018</v>
      </c>
      <c r="B4271" s="5" t="s">
        <v>42</v>
      </c>
      <c r="C4271" s="5" t="s">
        <v>222</v>
      </c>
      <c r="D4271" s="5" t="s">
        <v>1115</v>
      </c>
      <c r="E4271" s="5">
        <v>1.8592953540071401E-4</v>
      </c>
      <c r="F4271" s="5"/>
      <c r="G4271" s="5"/>
      <c r="H4271" s="5"/>
      <c r="I4271" s="5"/>
    </row>
    <row r="4272" spans="1:9" ht="15.75" customHeight="1" x14ac:dyDescent="0.25">
      <c r="A4272" s="5">
        <v>2018</v>
      </c>
      <c r="B4272" s="5" t="s">
        <v>36</v>
      </c>
      <c r="C4272" s="5" t="s">
        <v>222</v>
      </c>
      <c r="D4272" s="5" t="s">
        <v>1115</v>
      </c>
      <c r="E4272" s="5">
        <v>0.37246671008016502</v>
      </c>
      <c r="F4272" s="5"/>
      <c r="G4272" s="5"/>
      <c r="H4272" s="5"/>
      <c r="I4272" s="5"/>
    </row>
    <row r="4273" spans="1:9" ht="15.75" customHeight="1" x14ac:dyDescent="0.25">
      <c r="A4273" s="5">
        <v>2018</v>
      </c>
      <c r="B4273" s="5" t="s">
        <v>39</v>
      </c>
      <c r="C4273" s="5" t="s">
        <v>222</v>
      </c>
      <c r="D4273" s="5" t="s">
        <v>1115</v>
      </c>
      <c r="E4273" s="5">
        <v>0.197323333258482</v>
      </c>
      <c r="F4273" s="5"/>
      <c r="G4273" s="5"/>
      <c r="H4273" s="5"/>
      <c r="I4273" s="5"/>
    </row>
    <row r="4274" spans="1:9" ht="15.75" customHeight="1" x14ac:dyDescent="0.25">
      <c r="A4274" s="5">
        <v>2018</v>
      </c>
      <c r="B4274" s="5" t="s">
        <v>47</v>
      </c>
      <c r="C4274" s="5" t="s">
        <v>222</v>
      </c>
      <c r="D4274" s="5" t="s">
        <v>1115</v>
      </c>
      <c r="E4274" s="5">
        <v>3.7176924976983299E-3</v>
      </c>
      <c r="F4274" s="5"/>
      <c r="G4274" s="5"/>
      <c r="H4274" s="5"/>
      <c r="I4274" s="5"/>
    </row>
    <row r="4275" spans="1:9" ht="15.75" customHeight="1" x14ac:dyDescent="0.25">
      <c r="A4275" s="5">
        <v>2018</v>
      </c>
      <c r="B4275" s="5" t="s">
        <v>50</v>
      </c>
      <c r="C4275" s="5" t="s">
        <v>222</v>
      </c>
      <c r="D4275" s="5" t="s">
        <v>1115</v>
      </c>
      <c r="E4275" s="5">
        <v>3.7724833269710099E-4</v>
      </c>
      <c r="F4275" s="5"/>
      <c r="G4275" s="5"/>
      <c r="H4275" s="5"/>
      <c r="I4275" s="5"/>
    </row>
    <row r="4276" spans="1:9" ht="15.75" customHeight="1" x14ac:dyDescent="0.25">
      <c r="A4276" s="5">
        <v>2018</v>
      </c>
      <c r="B4276" s="5" t="s">
        <v>57</v>
      </c>
      <c r="C4276" s="5" t="s">
        <v>222</v>
      </c>
      <c r="D4276" s="5" t="s">
        <v>1115</v>
      </c>
      <c r="E4276" s="40">
        <v>3.0090045584173499E-5</v>
      </c>
      <c r="F4276" s="5"/>
      <c r="G4276" s="5"/>
      <c r="H4276" s="5"/>
      <c r="I4276" s="5"/>
    </row>
    <row r="4277" spans="1:9" ht="15.75" customHeight="1" x14ac:dyDescent="0.25">
      <c r="A4277" s="5">
        <v>2018</v>
      </c>
      <c r="B4277" s="5" t="s">
        <v>60</v>
      </c>
      <c r="C4277" s="5" t="s">
        <v>222</v>
      </c>
      <c r="D4277" s="5" t="s">
        <v>1115</v>
      </c>
      <c r="E4277" s="5">
        <v>1.3584532818359399E-2</v>
      </c>
      <c r="F4277" s="5"/>
      <c r="G4277" s="5"/>
      <c r="H4277" s="5"/>
      <c r="I4277" s="5"/>
    </row>
    <row r="4278" spans="1:9" ht="15.75" customHeight="1" x14ac:dyDescent="0.25">
      <c r="A4278" s="5">
        <v>2018</v>
      </c>
      <c r="B4278" s="5" t="s">
        <v>62</v>
      </c>
      <c r="C4278" s="5" t="s">
        <v>222</v>
      </c>
      <c r="D4278" s="5" t="s">
        <v>1115</v>
      </c>
      <c r="E4278" s="40">
        <v>3.2784676532009901E-5</v>
      </c>
      <c r="F4278" s="5"/>
      <c r="G4278" s="5"/>
      <c r="H4278" s="5"/>
      <c r="I4278" s="5"/>
    </row>
    <row r="4279" spans="1:9" ht="15.75" customHeight="1" x14ac:dyDescent="0.25">
      <c r="A4279" s="5">
        <v>2018</v>
      </c>
      <c r="B4279" s="5" t="s">
        <v>66</v>
      </c>
      <c r="C4279" s="5" t="s">
        <v>222</v>
      </c>
      <c r="D4279" s="5" t="s">
        <v>1115</v>
      </c>
      <c r="E4279" s="40">
        <v>1.79642063189095E-6</v>
      </c>
      <c r="F4279" s="5"/>
      <c r="G4279" s="5"/>
      <c r="H4279" s="5"/>
      <c r="I4279" s="5"/>
    </row>
    <row r="4280" spans="1:9" ht="15.75" customHeight="1" x14ac:dyDescent="0.25">
      <c r="A4280" s="5">
        <v>2018</v>
      </c>
      <c r="B4280" s="5" t="s">
        <v>64</v>
      </c>
      <c r="C4280" s="5" t="s">
        <v>222</v>
      </c>
      <c r="D4280" s="5" t="s">
        <v>1115</v>
      </c>
      <c r="E4280" s="5">
        <v>2.3128915635596E-4</v>
      </c>
      <c r="F4280" s="5"/>
      <c r="G4280" s="5"/>
      <c r="H4280" s="5"/>
      <c r="I4280" s="5"/>
    </row>
    <row r="4281" spans="1:9" ht="15.75" customHeight="1" x14ac:dyDescent="0.25">
      <c r="A4281" s="5">
        <v>2018</v>
      </c>
      <c r="B4281" s="5" t="s">
        <v>87</v>
      </c>
      <c r="C4281" s="5" t="s">
        <v>222</v>
      </c>
      <c r="D4281" s="5" t="s">
        <v>1115</v>
      </c>
      <c r="E4281" s="5">
        <v>3.2021197763456303E-4</v>
      </c>
      <c r="F4281" s="5"/>
      <c r="G4281" s="5"/>
      <c r="H4281" s="5"/>
      <c r="I4281" s="5"/>
    </row>
    <row r="4282" spans="1:9" ht="15.75" customHeight="1" x14ac:dyDescent="0.25">
      <c r="A4282" s="5">
        <v>2018</v>
      </c>
      <c r="B4282" s="5" t="s">
        <v>72</v>
      </c>
      <c r="C4282" s="5" t="s">
        <v>222</v>
      </c>
      <c r="D4282" s="5" t="s">
        <v>1115</v>
      </c>
      <c r="E4282" s="40">
        <v>8.12880335930658E-5</v>
      </c>
      <c r="F4282" s="5"/>
      <c r="G4282" s="5"/>
      <c r="H4282" s="5"/>
      <c r="I4282" s="5"/>
    </row>
    <row r="4283" spans="1:9" ht="15.75" customHeight="1" x14ac:dyDescent="0.25">
      <c r="A4283" s="5">
        <v>2018</v>
      </c>
      <c r="B4283" s="5" t="s">
        <v>79</v>
      </c>
      <c r="C4283" s="5" t="s">
        <v>222</v>
      </c>
      <c r="D4283" s="5" t="s">
        <v>1115</v>
      </c>
      <c r="E4283" s="5">
        <v>2.1781600161677799E-4</v>
      </c>
      <c r="F4283" s="5"/>
      <c r="G4283" s="5"/>
      <c r="H4283" s="5"/>
      <c r="I4283" s="5"/>
    </row>
    <row r="4284" spans="1:9" ht="15.75" customHeight="1" x14ac:dyDescent="0.25">
      <c r="A4284" s="5">
        <v>2018</v>
      </c>
      <c r="B4284" s="5" t="s">
        <v>85</v>
      </c>
      <c r="C4284" s="5" t="s">
        <v>222</v>
      </c>
      <c r="D4284" s="5" t="s">
        <v>1115</v>
      </c>
      <c r="E4284" s="5">
        <v>1.71917454471964E-3</v>
      </c>
      <c r="F4284" s="5"/>
      <c r="G4284" s="5"/>
      <c r="H4284" s="5"/>
      <c r="I4284" s="5"/>
    </row>
    <row r="4285" spans="1:9" ht="15.75" customHeight="1" x14ac:dyDescent="0.25">
      <c r="A4285" s="5">
        <v>2018</v>
      </c>
      <c r="B4285" s="5" t="s">
        <v>93</v>
      </c>
      <c r="C4285" s="5" t="s">
        <v>222</v>
      </c>
      <c r="D4285" s="5" t="s">
        <v>1115</v>
      </c>
      <c r="E4285" s="5">
        <v>2.8362787146610301E-2</v>
      </c>
      <c r="F4285" s="5"/>
      <c r="G4285" s="5"/>
      <c r="H4285" s="5"/>
      <c r="I4285" s="5"/>
    </row>
    <row r="4286" spans="1:9" ht="15.75" customHeight="1" x14ac:dyDescent="0.25">
      <c r="A4286" s="5">
        <v>2018</v>
      </c>
      <c r="B4286" s="5" t="s">
        <v>95</v>
      </c>
      <c r="C4286" s="5" t="s">
        <v>222</v>
      </c>
      <c r="D4286" s="5" t="s">
        <v>1115</v>
      </c>
      <c r="E4286" s="40">
        <v>2.7395414636336998E-5</v>
      </c>
      <c r="F4286" s="5"/>
      <c r="G4286" s="5"/>
      <c r="H4286" s="5"/>
      <c r="I4286" s="5"/>
    </row>
    <row r="4287" spans="1:9" ht="15.75" customHeight="1" x14ac:dyDescent="0.25">
      <c r="A4287" s="5">
        <v>2018</v>
      </c>
      <c r="B4287" s="5" t="s">
        <v>98</v>
      </c>
      <c r="C4287" s="5" t="s">
        <v>222</v>
      </c>
      <c r="D4287" s="5" t="s">
        <v>1115</v>
      </c>
      <c r="E4287" s="5">
        <v>1.4281544023533101E-4</v>
      </c>
      <c r="F4287" s="5"/>
      <c r="G4287" s="5"/>
      <c r="H4287" s="5"/>
      <c r="I4287" s="5"/>
    </row>
    <row r="4288" spans="1:9" ht="15.75" customHeight="1" x14ac:dyDescent="0.25">
      <c r="A4288" s="5">
        <v>2018</v>
      </c>
      <c r="B4288" s="5" t="s">
        <v>101</v>
      </c>
      <c r="C4288" s="5" t="s">
        <v>222</v>
      </c>
      <c r="D4288" s="5" t="s">
        <v>1115</v>
      </c>
      <c r="E4288" s="5">
        <v>1.3114768823119899E-2</v>
      </c>
      <c r="F4288" s="5"/>
      <c r="G4288" s="5"/>
      <c r="H4288" s="5"/>
      <c r="I4288" s="5"/>
    </row>
    <row r="4289" spans="1:9" ht="15.75" customHeight="1" x14ac:dyDescent="0.25">
      <c r="A4289" s="5">
        <v>2018</v>
      </c>
      <c r="B4289" s="5" t="s">
        <v>106</v>
      </c>
      <c r="C4289" s="5" t="s">
        <v>222</v>
      </c>
      <c r="D4289" s="5" t="s">
        <v>1115</v>
      </c>
      <c r="E4289" s="5">
        <v>3.0179866615768E-4</v>
      </c>
      <c r="F4289" s="5"/>
      <c r="G4289" s="5"/>
      <c r="H4289" s="5"/>
      <c r="I4289" s="5"/>
    </row>
    <row r="4290" spans="1:9" ht="15.75" customHeight="1" x14ac:dyDescent="0.25">
      <c r="A4290" s="5">
        <v>2018</v>
      </c>
      <c r="B4290" s="5" t="s">
        <v>112</v>
      </c>
      <c r="C4290" s="5" t="s">
        <v>222</v>
      </c>
      <c r="D4290" s="5" t="s">
        <v>1115</v>
      </c>
      <c r="E4290" s="5">
        <v>5.4206992567309596E-4</v>
      </c>
      <c r="F4290" s="5"/>
      <c r="G4290" s="5"/>
      <c r="H4290" s="5"/>
      <c r="I4290" s="5"/>
    </row>
    <row r="4291" spans="1:9" ht="15.75" customHeight="1" x14ac:dyDescent="0.25">
      <c r="A4291" s="5">
        <v>2018</v>
      </c>
      <c r="B4291" s="5" t="s">
        <v>114</v>
      </c>
      <c r="C4291" s="5" t="s">
        <v>222</v>
      </c>
      <c r="D4291" s="5" t="s">
        <v>1115</v>
      </c>
      <c r="E4291" s="5">
        <v>6.7444816203714106E-2</v>
      </c>
      <c r="F4291" s="5"/>
      <c r="G4291" s="5"/>
      <c r="H4291" s="5"/>
      <c r="I4291" s="5"/>
    </row>
    <row r="4292" spans="1:9" ht="15.75" customHeight="1" x14ac:dyDescent="0.25">
      <c r="A4292" s="5">
        <v>2018</v>
      </c>
      <c r="B4292" s="5" t="s">
        <v>117</v>
      </c>
      <c r="C4292" s="5" t="s">
        <v>222</v>
      </c>
      <c r="D4292" s="5" t="s">
        <v>1115</v>
      </c>
      <c r="E4292" s="5">
        <v>7.7932768957851395E-2</v>
      </c>
      <c r="F4292" s="5"/>
      <c r="G4292" s="5"/>
      <c r="H4292" s="5"/>
      <c r="I4292" s="5"/>
    </row>
    <row r="4293" spans="1:9" ht="15.75" customHeight="1" x14ac:dyDescent="0.25">
      <c r="A4293" s="5">
        <v>2018</v>
      </c>
      <c r="B4293" s="5" t="s">
        <v>122</v>
      </c>
      <c r="C4293" s="5" t="s">
        <v>222</v>
      </c>
      <c r="D4293" s="5" t="s">
        <v>1115</v>
      </c>
      <c r="E4293" s="5">
        <v>3.4581097163900899E-4</v>
      </c>
      <c r="F4293" s="5"/>
      <c r="G4293" s="5"/>
      <c r="H4293" s="5"/>
      <c r="I4293" s="5"/>
    </row>
    <row r="4294" spans="1:9" ht="15.75" customHeight="1" x14ac:dyDescent="0.25">
      <c r="A4294" s="5">
        <v>2018</v>
      </c>
      <c r="B4294" s="5" t="s">
        <v>124</v>
      </c>
      <c r="C4294" s="5" t="s">
        <v>222</v>
      </c>
      <c r="D4294" s="5" t="s">
        <v>1115</v>
      </c>
      <c r="E4294" s="40">
        <v>4.1317674533492001E-5</v>
      </c>
      <c r="F4294" s="5"/>
      <c r="G4294" s="5"/>
      <c r="H4294" s="5"/>
      <c r="I4294" s="5"/>
    </row>
    <row r="4295" spans="1:9" ht="15.75" customHeight="1" x14ac:dyDescent="0.25">
      <c r="A4295" s="5">
        <v>2018</v>
      </c>
      <c r="B4295" s="5" t="s">
        <v>130</v>
      </c>
      <c r="C4295" s="5" t="s">
        <v>222</v>
      </c>
      <c r="D4295" s="5" t="s">
        <v>1115</v>
      </c>
      <c r="E4295" s="5">
        <v>2.4821592975995298E-2</v>
      </c>
      <c r="F4295" s="5"/>
      <c r="G4295" s="5"/>
      <c r="H4295" s="5"/>
      <c r="I4295" s="5"/>
    </row>
    <row r="4296" spans="1:9" ht="15.75" customHeight="1" x14ac:dyDescent="0.25">
      <c r="A4296" s="5">
        <v>2018</v>
      </c>
      <c r="B4296" s="5" t="s">
        <v>127</v>
      </c>
      <c r="C4296" s="5" t="s">
        <v>222</v>
      </c>
      <c r="D4296" s="5" t="s">
        <v>1115</v>
      </c>
      <c r="E4296" s="5">
        <v>6.8340331888711702E-3</v>
      </c>
      <c r="F4296" s="5"/>
      <c r="G4296" s="5"/>
      <c r="H4296" s="5"/>
      <c r="I4296" s="5"/>
    </row>
    <row r="4297" spans="1:9" ht="15.75" customHeight="1" x14ac:dyDescent="0.25">
      <c r="A4297" s="5">
        <v>2018</v>
      </c>
      <c r="B4297" s="5" t="s">
        <v>3</v>
      </c>
      <c r="C4297" s="5" t="s">
        <v>654</v>
      </c>
      <c r="D4297" s="5" t="s">
        <v>1111</v>
      </c>
      <c r="E4297" s="5">
        <v>7.5869489995140704E-2</v>
      </c>
      <c r="F4297" s="5"/>
      <c r="G4297" s="5"/>
      <c r="H4297" s="5"/>
      <c r="I4297" s="5"/>
    </row>
    <row r="4298" spans="1:9" ht="15.75" customHeight="1" x14ac:dyDescent="0.25">
      <c r="A4298" s="5">
        <v>2018</v>
      </c>
      <c r="B4298" s="5" t="s">
        <v>12</v>
      </c>
      <c r="C4298" s="5" t="s">
        <v>654</v>
      </c>
      <c r="D4298" s="5" t="s">
        <v>1111</v>
      </c>
      <c r="E4298" s="5">
        <v>1.51573749783405E-2</v>
      </c>
      <c r="F4298" s="5"/>
      <c r="G4298" s="5"/>
      <c r="H4298" s="5"/>
      <c r="I4298" s="5"/>
    </row>
    <row r="4299" spans="1:9" ht="15.75" customHeight="1" x14ac:dyDescent="0.25">
      <c r="A4299" s="5">
        <v>2018</v>
      </c>
      <c r="B4299" s="5" t="s">
        <v>8</v>
      </c>
      <c r="C4299" s="5" t="s">
        <v>654</v>
      </c>
      <c r="D4299" s="5" t="s">
        <v>1111</v>
      </c>
      <c r="E4299" s="5">
        <v>3.08774895025512E-2</v>
      </c>
      <c r="F4299" s="5"/>
      <c r="G4299" s="5"/>
      <c r="H4299" s="5"/>
      <c r="I4299" s="5"/>
    </row>
    <row r="4300" spans="1:9" ht="15.75" customHeight="1" x14ac:dyDescent="0.25">
      <c r="A4300" s="5">
        <v>2018</v>
      </c>
      <c r="B4300" s="5" t="s">
        <v>15</v>
      </c>
      <c r="C4300" s="5" t="s">
        <v>654</v>
      </c>
      <c r="D4300" s="5" t="s">
        <v>1111</v>
      </c>
      <c r="E4300" s="5">
        <v>8.5997631734283694E-2</v>
      </c>
      <c r="F4300" s="5"/>
      <c r="G4300" s="5"/>
      <c r="H4300" s="5"/>
      <c r="I4300" s="5"/>
    </row>
    <row r="4301" spans="1:9" ht="15.75" customHeight="1" x14ac:dyDescent="0.25">
      <c r="A4301" s="5">
        <v>2018</v>
      </c>
      <c r="B4301" s="5" t="s">
        <v>17</v>
      </c>
      <c r="C4301" s="5" t="s">
        <v>654</v>
      </c>
      <c r="D4301" s="5" t="s">
        <v>1111</v>
      </c>
      <c r="E4301" s="5">
        <v>2.0860165767492798E-2</v>
      </c>
      <c r="F4301" s="5"/>
      <c r="G4301" s="5"/>
      <c r="H4301" s="5"/>
      <c r="I4301" s="5"/>
    </row>
    <row r="4302" spans="1:9" ht="15.75" customHeight="1" x14ac:dyDescent="0.25">
      <c r="A4302" s="5">
        <v>2018</v>
      </c>
      <c r="B4302" s="5" t="s">
        <v>26</v>
      </c>
      <c r="C4302" s="5" t="s">
        <v>654</v>
      </c>
      <c r="D4302" s="5" t="s">
        <v>1111</v>
      </c>
      <c r="E4302" s="5">
        <v>5.5499536426876502E-2</v>
      </c>
      <c r="F4302" s="5"/>
      <c r="G4302" s="5"/>
      <c r="H4302" s="5"/>
      <c r="I4302" s="5"/>
    </row>
    <row r="4303" spans="1:9" ht="15.75" customHeight="1" x14ac:dyDescent="0.25">
      <c r="A4303" s="5">
        <v>2018</v>
      </c>
      <c r="B4303" s="5" t="s">
        <v>28</v>
      </c>
      <c r="C4303" s="5" t="s">
        <v>654</v>
      </c>
      <c r="D4303" s="5" t="s">
        <v>1111</v>
      </c>
      <c r="E4303" s="5">
        <v>5.2410263184561601E-3</v>
      </c>
      <c r="F4303" s="5"/>
      <c r="G4303" s="5"/>
      <c r="H4303" s="5"/>
      <c r="I4303" s="5"/>
    </row>
    <row r="4304" spans="1:9" ht="15.75" customHeight="1" x14ac:dyDescent="0.25">
      <c r="A4304" s="5">
        <v>2018</v>
      </c>
      <c r="B4304" s="5" t="s">
        <v>42</v>
      </c>
      <c r="C4304" s="5" t="s">
        <v>654</v>
      </c>
      <c r="D4304" s="5" t="s">
        <v>1111</v>
      </c>
      <c r="E4304" s="5">
        <v>1.51091226875578E-2</v>
      </c>
      <c r="F4304" s="5"/>
      <c r="G4304" s="5"/>
      <c r="H4304" s="5"/>
      <c r="I4304" s="5"/>
    </row>
    <row r="4305" spans="1:9" ht="15.75" customHeight="1" x14ac:dyDescent="0.25">
      <c r="A4305" s="5">
        <v>2018</v>
      </c>
      <c r="B4305" s="5" t="s">
        <v>36</v>
      </c>
      <c r="C4305" s="5" t="s">
        <v>654</v>
      </c>
      <c r="D4305" s="5" t="s">
        <v>1111</v>
      </c>
      <c r="E4305" s="5">
        <v>1.4047515057845E-2</v>
      </c>
      <c r="F4305" s="5"/>
      <c r="G4305" s="5"/>
      <c r="H4305" s="5"/>
      <c r="I4305" s="5"/>
    </row>
    <row r="4306" spans="1:9" ht="15.75" customHeight="1" x14ac:dyDescent="0.25">
      <c r="A4306" s="5">
        <v>2018</v>
      </c>
      <c r="B4306" s="5" t="s">
        <v>39</v>
      </c>
      <c r="C4306" s="5" t="s">
        <v>654</v>
      </c>
      <c r="D4306" s="5" t="s">
        <v>1111</v>
      </c>
      <c r="E4306" s="5">
        <v>3.5930260134366503E-2</v>
      </c>
      <c r="F4306" s="5"/>
      <c r="G4306" s="5"/>
      <c r="H4306" s="5"/>
      <c r="I4306" s="5"/>
    </row>
    <row r="4307" spans="1:9" ht="15.75" customHeight="1" x14ac:dyDescent="0.25">
      <c r="A4307" s="5">
        <v>2018</v>
      </c>
      <c r="B4307" s="5" t="s">
        <v>45</v>
      </c>
      <c r="C4307" s="5" t="s">
        <v>654</v>
      </c>
      <c r="D4307" s="5" t="s">
        <v>1111</v>
      </c>
      <c r="E4307" s="5">
        <v>2.1303915781131801E-2</v>
      </c>
      <c r="F4307" s="5"/>
      <c r="G4307" s="5"/>
      <c r="H4307" s="5"/>
      <c r="I4307" s="5"/>
    </row>
    <row r="4308" spans="1:9" ht="15.75" customHeight="1" x14ac:dyDescent="0.25">
      <c r="A4308" s="5">
        <v>2018</v>
      </c>
      <c r="B4308" s="5" t="s">
        <v>47</v>
      </c>
      <c r="C4308" s="5" t="s">
        <v>654</v>
      </c>
      <c r="D4308" s="5" t="s">
        <v>1111</v>
      </c>
      <c r="E4308" s="5">
        <v>3.8792069192989997E-2</v>
      </c>
      <c r="F4308" s="5"/>
      <c r="G4308" s="5"/>
      <c r="H4308" s="5"/>
      <c r="I4308" s="5"/>
    </row>
    <row r="4309" spans="1:9" ht="15.75" customHeight="1" x14ac:dyDescent="0.25">
      <c r="A4309" s="5">
        <v>2018</v>
      </c>
      <c r="B4309" s="5" t="s">
        <v>50</v>
      </c>
      <c r="C4309" s="5" t="s">
        <v>654</v>
      </c>
      <c r="D4309" s="5" t="s">
        <v>1111</v>
      </c>
      <c r="E4309" s="5">
        <v>2.5138630584428797E-4</v>
      </c>
      <c r="F4309" s="5"/>
      <c r="G4309" s="5"/>
      <c r="H4309" s="5"/>
      <c r="I4309" s="5"/>
    </row>
    <row r="4310" spans="1:9" ht="15.75" customHeight="1" x14ac:dyDescent="0.25">
      <c r="A4310" s="5">
        <v>2018</v>
      </c>
      <c r="B4310" s="5" t="s">
        <v>57</v>
      </c>
      <c r="C4310" s="5" t="s">
        <v>654</v>
      </c>
      <c r="D4310" s="5" t="s">
        <v>1111</v>
      </c>
      <c r="E4310" s="5">
        <v>1.5550153097925201E-3</v>
      </c>
      <c r="F4310" s="5"/>
      <c r="G4310" s="5"/>
      <c r="H4310" s="5"/>
      <c r="I4310" s="5"/>
    </row>
    <row r="4311" spans="1:9" ht="15.75" customHeight="1" x14ac:dyDescent="0.25">
      <c r="A4311" s="5">
        <v>2018</v>
      </c>
      <c r="B4311" s="5" t="s">
        <v>54</v>
      </c>
      <c r="C4311" s="5" t="s">
        <v>654</v>
      </c>
      <c r="D4311" s="5" t="s">
        <v>1111</v>
      </c>
      <c r="E4311" s="5">
        <v>2.4344918715027399E-2</v>
      </c>
      <c r="F4311" s="5"/>
      <c r="G4311" s="5"/>
      <c r="H4311" s="5"/>
      <c r="I4311" s="5"/>
    </row>
    <row r="4312" spans="1:9" ht="15.75" customHeight="1" x14ac:dyDescent="0.25">
      <c r="A4312" s="5">
        <v>2018</v>
      </c>
      <c r="B4312" s="5" t="s">
        <v>52</v>
      </c>
      <c r="C4312" s="5" t="s">
        <v>654</v>
      </c>
      <c r="D4312" s="5" t="s">
        <v>1111</v>
      </c>
      <c r="E4312" s="5">
        <v>3.8228825153293899E-3</v>
      </c>
      <c r="F4312" s="5"/>
      <c r="G4312" s="5"/>
      <c r="H4312" s="5"/>
      <c r="I4312" s="5"/>
    </row>
    <row r="4313" spans="1:9" ht="15.75" customHeight="1" x14ac:dyDescent="0.25">
      <c r="A4313" s="5">
        <v>2018</v>
      </c>
      <c r="B4313" s="5" t="s">
        <v>60</v>
      </c>
      <c r="C4313" s="5" t="s">
        <v>654</v>
      </c>
      <c r="D4313" s="5" t="s">
        <v>1111</v>
      </c>
      <c r="E4313" s="5">
        <v>3.5419926474455098E-2</v>
      </c>
      <c r="F4313" s="5"/>
      <c r="G4313" s="5"/>
      <c r="H4313" s="5"/>
      <c r="I4313" s="5"/>
    </row>
    <row r="4314" spans="1:9" ht="15.75" customHeight="1" x14ac:dyDescent="0.25">
      <c r="A4314" s="5">
        <v>2018</v>
      </c>
      <c r="B4314" s="5" t="s">
        <v>66</v>
      </c>
      <c r="C4314" s="5" t="s">
        <v>654</v>
      </c>
      <c r="D4314" s="5" t="s">
        <v>1111</v>
      </c>
      <c r="E4314" s="5">
        <v>0.11801369067152399</v>
      </c>
      <c r="F4314" s="5"/>
      <c r="G4314" s="5"/>
      <c r="H4314" s="5"/>
      <c r="I4314" s="5"/>
    </row>
    <row r="4315" spans="1:9" ht="15.75" customHeight="1" x14ac:dyDescent="0.25">
      <c r="A4315" s="5">
        <v>2018</v>
      </c>
      <c r="B4315" s="5" t="s">
        <v>69</v>
      </c>
      <c r="C4315" s="5" t="s">
        <v>654</v>
      </c>
      <c r="D4315" s="5" t="s">
        <v>1111</v>
      </c>
      <c r="E4315" s="5">
        <v>9.1549201558977899E-3</v>
      </c>
      <c r="F4315" s="5"/>
      <c r="G4315" s="5"/>
      <c r="H4315" s="5"/>
      <c r="I4315" s="5"/>
    </row>
    <row r="4316" spans="1:9" ht="15.75" customHeight="1" x14ac:dyDescent="0.25">
      <c r="A4316" s="5">
        <v>2018</v>
      </c>
      <c r="B4316" s="5" t="s">
        <v>87</v>
      </c>
      <c r="C4316" s="5" t="s">
        <v>654</v>
      </c>
      <c r="D4316" s="5" t="s">
        <v>1111</v>
      </c>
      <c r="E4316" s="5">
        <v>1.36132783563518E-3</v>
      </c>
      <c r="F4316" s="5"/>
      <c r="G4316" s="5"/>
      <c r="H4316" s="5"/>
      <c r="I4316" s="5"/>
    </row>
    <row r="4317" spans="1:9" ht="15.75" customHeight="1" x14ac:dyDescent="0.25">
      <c r="A4317" s="5">
        <v>2018</v>
      </c>
      <c r="B4317" s="5" t="s">
        <v>72</v>
      </c>
      <c r="C4317" s="5" t="s">
        <v>654</v>
      </c>
      <c r="D4317" s="5" t="s">
        <v>1111</v>
      </c>
      <c r="E4317" s="5">
        <v>7.6389586034528098E-3</v>
      </c>
      <c r="F4317" s="5"/>
      <c r="G4317" s="5"/>
      <c r="H4317" s="5"/>
      <c r="I4317" s="5"/>
    </row>
    <row r="4318" spans="1:9" ht="15.75" customHeight="1" x14ac:dyDescent="0.25">
      <c r="A4318" s="5">
        <v>2018</v>
      </c>
      <c r="B4318" s="5" t="s">
        <v>77</v>
      </c>
      <c r="C4318" s="5" t="s">
        <v>654</v>
      </c>
      <c r="D4318" s="5" t="s">
        <v>1111</v>
      </c>
      <c r="E4318" s="5">
        <v>9.0227342946193898E-4</v>
      </c>
      <c r="F4318" s="5"/>
      <c r="G4318" s="5"/>
      <c r="H4318" s="5"/>
      <c r="I4318" s="5"/>
    </row>
    <row r="4319" spans="1:9" ht="15.75" customHeight="1" x14ac:dyDescent="0.25">
      <c r="A4319" s="5">
        <v>2018</v>
      </c>
      <c r="B4319" s="5" t="s">
        <v>79</v>
      </c>
      <c r="C4319" s="5" t="s">
        <v>654</v>
      </c>
      <c r="D4319" s="5" t="s">
        <v>1111</v>
      </c>
      <c r="E4319" s="5">
        <v>3.4052909305085598E-4</v>
      </c>
      <c r="F4319" s="5"/>
      <c r="G4319" s="5"/>
      <c r="H4319" s="5"/>
      <c r="I4319" s="5"/>
    </row>
    <row r="4320" spans="1:9" ht="15.75" customHeight="1" x14ac:dyDescent="0.25">
      <c r="A4320" s="5">
        <v>2018</v>
      </c>
      <c r="B4320" s="5" t="s">
        <v>82</v>
      </c>
      <c r="C4320" s="5" t="s">
        <v>654</v>
      </c>
      <c r="D4320" s="5" t="s">
        <v>1111</v>
      </c>
      <c r="E4320" s="5">
        <v>4.2240939487225701E-3</v>
      </c>
      <c r="F4320" s="5"/>
      <c r="G4320" s="5"/>
      <c r="H4320" s="5"/>
      <c r="I4320" s="5"/>
    </row>
    <row r="4321" spans="1:9" ht="15.75" customHeight="1" x14ac:dyDescent="0.25">
      <c r="A4321" s="5">
        <v>2018</v>
      </c>
      <c r="B4321" s="5" t="s">
        <v>74</v>
      </c>
      <c r="C4321" s="5" t="s">
        <v>654</v>
      </c>
      <c r="D4321" s="5" t="s">
        <v>1111</v>
      </c>
      <c r="E4321" s="5">
        <v>1.9694564578538201E-2</v>
      </c>
      <c r="F4321" s="5"/>
      <c r="G4321" s="5"/>
      <c r="H4321" s="5"/>
      <c r="I4321" s="5"/>
    </row>
    <row r="4322" spans="1:9" ht="15.75" customHeight="1" x14ac:dyDescent="0.25">
      <c r="A4322" s="5">
        <v>2018</v>
      </c>
      <c r="B4322" s="5" t="s">
        <v>85</v>
      </c>
      <c r="C4322" s="5" t="s">
        <v>654</v>
      </c>
      <c r="D4322" s="5" t="s">
        <v>1111</v>
      </c>
      <c r="E4322" s="5">
        <v>1.42324311225416E-2</v>
      </c>
      <c r="F4322" s="5"/>
      <c r="G4322" s="5"/>
      <c r="H4322" s="5"/>
      <c r="I4322" s="5"/>
    </row>
    <row r="4323" spans="1:9" ht="15.75" customHeight="1" x14ac:dyDescent="0.25">
      <c r="A4323" s="5">
        <v>2018</v>
      </c>
      <c r="B4323" s="5" t="s">
        <v>93</v>
      </c>
      <c r="C4323" s="5" t="s">
        <v>654</v>
      </c>
      <c r="D4323" s="5" t="s">
        <v>1111</v>
      </c>
      <c r="E4323" s="5">
        <v>3.8590422162881798E-2</v>
      </c>
      <c r="F4323" s="5"/>
      <c r="G4323" s="5"/>
      <c r="H4323" s="5"/>
      <c r="I4323" s="5"/>
    </row>
    <row r="4324" spans="1:9" ht="15.75" customHeight="1" x14ac:dyDescent="0.25">
      <c r="A4324" s="5">
        <v>2018</v>
      </c>
      <c r="B4324" s="5" t="s">
        <v>95</v>
      </c>
      <c r="C4324" s="5" t="s">
        <v>654</v>
      </c>
      <c r="D4324" s="5" t="s">
        <v>1111</v>
      </c>
      <c r="E4324" s="5">
        <v>1.7155361303952701E-2</v>
      </c>
      <c r="F4324" s="5"/>
      <c r="G4324" s="5"/>
      <c r="H4324" s="5"/>
      <c r="I4324" s="5"/>
    </row>
    <row r="4325" spans="1:9" ht="15.75" customHeight="1" x14ac:dyDescent="0.25">
      <c r="A4325" s="5">
        <v>2018</v>
      </c>
      <c r="B4325" s="5" t="s">
        <v>98</v>
      </c>
      <c r="C4325" s="5" t="s">
        <v>654</v>
      </c>
      <c r="D4325" s="5" t="s">
        <v>1111</v>
      </c>
      <c r="E4325" s="5">
        <v>8.0477755992300008E-3</v>
      </c>
      <c r="F4325" s="5"/>
      <c r="G4325" s="5"/>
      <c r="H4325" s="5"/>
      <c r="I4325" s="5"/>
    </row>
    <row r="4326" spans="1:9" ht="15.75" customHeight="1" x14ac:dyDescent="0.25">
      <c r="A4326" s="5">
        <v>2018</v>
      </c>
      <c r="B4326" s="5" t="s">
        <v>101</v>
      </c>
      <c r="C4326" s="5" t="s">
        <v>654</v>
      </c>
      <c r="D4326" s="5" t="s">
        <v>1111</v>
      </c>
      <c r="E4326" s="5">
        <v>3.9593345290197299E-2</v>
      </c>
      <c r="F4326" s="5"/>
      <c r="G4326" s="5"/>
      <c r="H4326" s="5"/>
      <c r="I4326" s="5"/>
    </row>
    <row r="4327" spans="1:9" ht="15.75" customHeight="1" x14ac:dyDescent="0.25">
      <c r="A4327" s="5">
        <v>2018</v>
      </c>
      <c r="B4327" s="5" t="s">
        <v>1114</v>
      </c>
      <c r="C4327" s="5" t="s">
        <v>654</v>
      </c>
      <c r="D4327" s="5" t="s">
        <v>1111</v>
      </c>
      <c r="E4327" s="5">
        <v>2.7890453629836301E-3</v>
      </c>
      <c r="F4327" s="5"/>
      <c r="G4327" s="5"/>
      <c r="H4327" s="5"/>
      <c r="I4327" s="5"/>
    </row>
    <row r="4328" spans="1:9" ht="15.75" customHeight="1" x14ac:dyDescent="0.25">
      <c r="A4328" s="5">
        <v>2018</v>
      </c>
      <c r="B4328" s="5" t="s">
        <v>106</v>
      </c>
      <c r="C4328" s="5" t="s">
        <v>654</v>
      </c>
      <c r="D4328" s="5" t="s">
        <v>1111</v>
      </c>
      <c r="E4328" s="5">
        <v>2.3108874925976498E-2</v>
      </c>
      <c r="F4328" s="5"/>
      <c r="G4328" s="5"/>
      <c r="H4328" s="5"/>
      <c r="I4328" s="5"/>
    </row>
    <row r="4329" spans="1:9" ht="15.75" customHeight="1" x14ac:dyDescent="0.25">
      <c r="A4329" s="5">
        <v>2018</v>
      </c>
      <c r="B4329" s="5" t="s">
        <v>109</v>
      </c>
      <c r="C4329" s="5" t="s">
        <v>654</v>
      </c>
      <c r="D4329" s="5" t="s">
        <v>1111</v>
      </c>
      <c r="E4329" s="5">
        <v>8.0060509922158293E-3</v>
      </c>
      <c r="F4329" s="5"/>
      <c r="G4329" s="5"/>
      <c r="H4329" s="5"/>
      <c r="I4329" s="5"/>
    </row>
    <row r="4330" spans="1:9" ht="15.75" customHeight="1" x14ac:dyDescent="0.25">
      <c r="A4330" s="5">
        <v>2018</v>
      </c>
      <c r="B4330" s="5" t="s">
        <v>112</v>
      </c>
      <c r="C4330" s="5" t="s">
        <v>654</v>
      </c>
      <c r="D4330" s="5" t="s">
        <v>1111</v>
      </c>
      <c r="E4330" s="5">
        <v>1.47135846899842E-2</v>
      </c>
      <c r="F4330" s="5"/>
      <c r="G4330" s="5"/>
      <c r="H4330" s="5"/>
      <c r="I4330" s="5"/>
    </row>
    <row r="4331" spans="1:9" ht="15.75" customHeight="1" x14ac:dyDescent="0.25">
      <c r="A4331" s="5">
        <v>2018</v>
      </c>
      <c r="B4331" s="5" t="s">
        <v>114</v>
      </c>
      <c r="C4331" s="5" t="s">
        <v>654</v>
      </c>
      <c r="D4331" s="5" t="s">
        <v>1111</v>
      </c>
      <c r="E4331" s="5">
        <v>0.108575399725163</v>
      </c>
      <c r="F4331" s="5"/>
      <c r="G4331" s="5"/>
      <c r="H4331" s="5"/>
      <c r="I4331" s="5"/>
    </row>
    <row r="4332" spans="1:9" ht="15.75" customHeight="1" x14ac:dyDescent="0.25">
      <c r="A4332" s="5">
        <v>2018</v>
      </c>
      <c r="B4332" s="5" t="s">
        <v>117</v>
      </c>
      <c r="C4332" s="5" t="s">
        <v>654</v>
      </c>
      <c r="D4332" s="5" t="s">
        <v>1111</v>
      </c>
      <c r="E4332" s="5">
        <v>2.34516318468048E-2</v>
      </c>
      <c r="F4332" s="5"/>
      <c r="G4332" s="5"/>
      <c r="H4332" s="5"/>
      <c r="I4332" s="5"/>
    </row>
    <row r="4333" spans="1:9" ht="15.75" customHeight="1" x14ac:dyDescent="0.25">
      <c r="A4333" s="5">
        <v>2018</v>
      </c>
      <c r="B4333" s="5" t="s">
        <v>122</v>
      </c>
      <c r="C4333" s="5" t="s">
        <v>654</v>
      </c>
      <c r="D4333" s="5" t="s">
        <v>1111</v>
      </c>
      <c r="E4333" s="5">
        <v>1.93815145010852E-2</v>
      </c>
      <c r="F4333" s="5"/>
      <c r="G4333" s="5"/>
      <c r="H4333" s="5"/>
      <c r="I4333" s="5"/>
    </row>
    <row r="4334" spans="1:9" ht="15.75" customHeight="1" x14ac:dyDescent="0.25">
      <c r="A4334" s="5">
        <v>2018</v>
      </c>
      <c r="B4334" s="5" t="s">
        <v>124</v>
      </c>
      <c r="C4334" s="5" t="s">
        <v>654</v>
      </c>
      <c r="D4334" s="5" t="s">
        <v>1111</v>
      </c>
      <c r="E4334" s="5">
        <v>4.8990547546131297E-3</v>
      </c>
      <c r="F4334" s="5"/>
      <c r="G4334" s="5"/>
      <c r="H4334" s="5"/>
      <c r="I4334" s="5"/>
    </row>
    <row r="4335" spans="1:9" ht="15.75" customHeight="1" x14ac:dyDescent="0.25">
      <c r="A4335" s="5">
        <v>2018</v>
      </c>
      <c r="B4335" s="5" t="s">
        <v>130</v>
      </c>
      <c r="C4335" s="5" t="s">
        <v>654</v>
      </c>
      <c r="D4335" s="5" t="s">
        <v>1111</v>
      </c>
      <c r="E4335" s="5">
        <v>1.2793249078985301E-2</v>
      </c>
      <c r="F4335" s="5"/>
      <c r="G4335" s="5"/>
      <c r="H4335" s="5"/>
      <c r="I4335" s="5"/>
    </row>
    <row r="4336" spans="1:9" ht="15.75" customHeight="1" x14ac:dyDescent="0.25">
      <c r="A4336" s="5">
        <v>2018</v>
      </c>
      <c r="B4336" s="5" t="s">
        <v>127</v>
      </c>
      <c r="C4336" s="5" t="s">
        <v>654</v>
      </c>
      <c r="D4336" s="5" t="s">
        <v>1111</v>
      </c>
      <c r="E4336" s="5">
        <v>1.3499715312332201E-2</v>
      </c>
      <c r="F4336" s="5"/>
      <c r="G4336" s="5"/>
      <c r="H4336" s="5"/>
      <c r="I4336" s="5"/>
    </row>
    <row r="4337" spans="1:9" ht="15.75" customHeight="1" x14ac:dyDescent="0.25">
      <c r="A4337" s="5">
        <v>2018</v>
      </c>
      <c r="B4337" s="5" t="s">
        <v>132</v>
      </c>
      <c r="C4337" s="5" t="s">
        <v>654</v>
      </c>
      <c r="D4337" s="5" t="s">
        <v>1111</v>
      </c>
      <c r="E4337" s="5">
        <v>9.7524581172855705E-3</v>
      </c>
      <c r="F4337" s="5"/>
      <c r="G4337" s="5"/>
      <c r="H4337" s="5"/>
      <c r="I4337" s="5"/>
    </row>
    <row r="4338" spans="1:9" ht="15.75" customHeight="1" x14ac:dyDescent="0.25">
      <c r="A4338" s="5">
        <v>2018</v>
      </c>
      <c r="B4338" s="5" t="s">
        <v>3</v>
      </c>
      <c r="C4338" s="5" t="s">
        <v>654</v>
      </c>
      <c r="D4338" s="5" t="s">
        <v>1113</v>
      </c>
      <c r="E4338" s="5">
        <v>1.49551129426182E-2</v>
      </c>
      <c r="F4338" s="5"/>
      <c r="G4338" s="5"/>
      <c r="H4338" s="5"/>
      <c r="I4338" s="5"/>
    </row>
    <row r="4339" spans="1:9" ht="15.75" customHeight="1" x14ac:dyDescent="0.25">
      <c r="A4339" s="5">
        <v>2018</v>
      </c>
      <c r="B4339" s="5" t="s">
        <v>12</v>
      </c>
      <c r="C4339" s="5" t="s">
        <v>654</v>
      </c>
      <c r="D4339" s="5" t="s">
        <v>1113</v>
      </c>
      <c r="E4339" s="5">
        <v>7.5156468444535097E-3</v>
      </c>
      <c r="F4339" s="5"/>
      <c r="G4339" s="5"/>
      <c r="H4339" s="5"/>
      <c r="I4339" s="5"/>
    </row>
    <row r="4340" spans="1:9" ht="15.75" customHeight="1" x14ac:dyDescent="0.25">
      <c r="A4340" s="5">
        <v>2018</v>
      </c>
      <c r="B4340" s="5" t="s">
        <v>8</v>
      </c>
      <c r="C4340" s="5" t="s">
        <v>654</v>
      </c>
      <c r="D4340" s="5" t="s">
        <v>1113</v>
      </c>
      <c r="E4340" s="5">
        <v>1.0726233178073399E-4</v>
      </c>
      <c r="F4340" s="5"/>
      <c r="G4340" s="5"/>
      <c r="H4340" s="5"/>
      <c r="I4340" s="5"/>
    </row>
    <row r="4341" spans="1:9" ht="15.75" customHeight="1" x14ac:dyDescent="0.25">
      <c r="A4341" s="5">
        <v>2018</v>
      </c>
      <c r="B4341" s="5" t="s">
        <v>15</v>
      </c>
      <c r="C4341" s="5" t="s">
        <v>654</v>
      </c>
      <c r="D4341" s="5" t="s">
        <v>1113</v>
      </c>
      <c r="E4341" s="5">
        <v>2.4518365487485299E-2</v>
      </c>
      <c r="F4341" s="5"/>
      <c r="G4341" s="5"/>
      <c r="H4341" s="5"/>
      <c r="I4341" s="5"/>
    </row>
    <row r="4342" spans="1:9" ht="15.75" customHeight="1" x14ac:dyDescent="0.25">
      <c r="A4342" s="5">
        <v>2018</v>
      </c>
      <c r="B4342" s="5" t="s">
        <v>17</v>
      </c>
      <c r="C4342" s="5" t="s">
        <v>654</v>
      </c>
      <c r="D4342" s="5" t="s">
        <v>1113</v>
      </c>
      <c r="E4342" s="5">
        <v>1.2052996737450499E-3</v>
      </c>
      <c r="F4342" s="5"/>
      <c r="G4342" s="5"/>
      <c r="H4342" s="5"/>
      <c r="I4342" s="5"/>
    </row>
    <row r="4343" spans="1:9" ht="15.75" customHeight="1" x14ac:dyDescent="0.25">
      <c r="A4343" s="5">
        <v>2018</v>
      </c>
      <c r="B4343" s="5" t="s">
        <v>23</v>
      </c>
      <c r="C4343" s="5" t="s">
        <v>654</v>
      </c>
      <c r="D4343" s="5" t="s">
        <v>1113</v>
      </c>
      <c r="E4343" s="5">
        <v>3.4020188504214303E-4</v>
      </c>
      <c r="F4343" s="5"/>
      <c r="G4343" s="5"/>
      <c r="H4343" s="5"/>
      <c r="I4343" s="5"/>
    </row>
    <row r="4344" spans="1:9" ht="15.75" customHeight="1" x14ac:dyDescent="0.25">
      <c r="A4344" s="5">
        <v>2018</v>
      </c>
      <c r="B4344" s="5" t="s">
        <v>26</v>
      </c>
      <c r="C4344" s="5" t="s">
        <v>654</v>
      </c>
      <c r="D4344" s="5" t="s">
        <v>1113</v>
      </c>
      <c r="E4344" s="5">
        <v>1.1887104872015501E-2</v>
      </c>
      <c r="F4344" s="5"/>
      <c r="G4344" s="5"/>
      <c r="H4344" s="5"/>
      <c r="I4344" s="5"/>
    </row>
    <row r="4345" spans="1:9" ht="15.75" customHeight="1" x14ac:dyDescent="0.25">
      <c r="A4345" s="5">
        <v>2018</v>
      </c>
      <c r="B4345" s="5" t="s">
        <v>28</v>
      </c>
      <c r="C4345" s="5" t="s">
        <v>654</v>
      </c>
      <c r="D4345" s="5" t="s">
        <v>1113</v>
      </c>
      <c r="E4345" s="5">
        <v>1.0563328692678901E-2</v>
      </c>
      <c r="F4345" s="5"/>
      <c r="G4345" s="5"/>
      <c r="H4345" s="5"/>
      <c r="I4345" s="5"/>
    </row>
    <row r="4346" spans="1:9" ht="15.75" customHeight="1" x14ac:dyDescent="0.25">
      <c r="A4346" s="5">
        <v>2018</v>
      </c>
      <c r="B4346" s="5" t="s">
        <v>42</v>
      </c>
      <c r="C4346" s="5" t="s">
        <v>654</v>
      </c>
      <c r="D4346" s="5" t="s">
        <v>1113</v>
      </c>
      <c r="E4346" s="5">
        <v>5.8371693967555399E-2</v>
      </c>
      <c r="F4346" s="5"/>
      <c r="G4346" s="5"/>
      <c r="H4346" s="5"/>
      <c r="I4346" s="5"/>
    </row>
    <row r="4347" spans="1:9" ht="15.75" customHeight="1" x14ac:dyDescent="0.25">
      <c r="A4347" s="5">
        <v>2018</v>
      </c>
      <c r="B4347" s="5" t="s">
        <v>34</v>
      </c>
      <c r="C4347" s="5" t="s">
        <v>654</v>
      </c>
      <c r="D4347" s="5" t="s">
        <v>1113</v>
      </c>
      <c r="E4347" s="5">
        <v>4.5176357967712001E-3</v>
      </c>
      <c r="F4347" s="5"/>
      <c r="G4347" s="5"/>
      <c r="H4347" s="5"/>
      <c r="I4347" s="5"/>
    </row>
    <row r="4348" spans="1:9" ht="15.75" customHeight="1" x14ac:dyDescent="0.25">
      <c r="A4348" s="5">
        <v>2018</v>
      </c>
      <c r="B4348" s="5" t="s">
        <v>36</v>
      </c>
      <c r="C4348" s="5" t="s">
        <v>654</v>
      </c>
      <c r="D4348" s="5" t="s">
        <v>1113</v>
      </c>
      <c r="E4348" s="5">
        <v>2.54139242180033E-2</v>
      </c>
      <c r="F4348" s="5"/>
      <c r="G4348" s="5"/>
      <c r="H4348" s="5"/>
      <c r="I4348" s="5"/>
    </row>
    <row r="4349" spans="1:9" ht="15.75" customHeight="1" x14ac:dyDescent="0.25">
      <c r="A4349" s="5">
        <v>2018</v>
      </c>
      <c r="B4349" s="5" t="s">
        <v>39</v>
      </c>
      <c r="C4349" s="5" t="s">
        <v>654</v>
      </c>
      <c r="D4349" s="5" t="s">
        <v>1113</v>
      </c>
      <c r="E4349" s="5">
        <v>2.41380943242539E-2</v>
      </c>
      <c r="F4349" s="5"/>
      <c r="G4349" s="5"/>
      <c r="H4349" s="5"/>
      <c r="I4349" s="5"/>
    </row>
    <row r="4350" spans="1:9" ht="15.75" customHeight="1" x14ac:dyDescent="0.25">
      <c r="A4350" s="5">
        <v>2018</v>
      </c>
      <c r="B4350" s="5" t="s">
        <v>45</v>
      </c>
      <c r="C4350" s="5" t="s">
        <v>654</v>
      </c>
      <c r="D4350" s="5" t="s">
        <v>1113</v>
      </c>
      <c r="E4350" s="5">
        <v>1.4963523147100101E-2</v>
      </c>
      <c r="F4350" s="5"/>
      <c r="G4350" s="5"/>
      <c r="H4350" s="5"/>
      <c r="I4350" s="5"/>
    </row>
    <row r="4351" spans="1:9" ht="15.75" customHeight="1" x14ac:dyDescent="0.25">
      <c r="A4351" s="5">
        <v>2018</v>
      </c>
      <c r="B4351" s="5" t="s">
        <v>47</v>
      </c>
      <c r="C4351" s="5" t="s">
        <v>654</v>
      </c>
      <c r="D4351" s="5" t="s">
        <v>1113</v>
      </c>
      <c r="E4351" s="5">
        <v>9.0308123851300208E-3</v>
      </c>
      <c r="F4351" s="5"/>
      <c r="G4351" s="5"/>
      <c r="H4351" s="5"/>
      <c r="I4351" s="5"/>
    </row>
    <row r="4352" spans="1:9" ht="15.75" customHeight="1" x14ac:dyDescent="0.25">
      <c r="A4352" s="5">
        <v>2018</v>
      </c>
      <c r="B4352" s="5" t="s">
        <v>50</v>
      </c>
      <c r="C4352" s="5" t="s">
        <v>654</v>
      </c>
      <c r="D4352" s="5" t="s">
        <v>1113</v>
      </c>
      <c r="E4352" s="5">
        <v>0.25396865034413701</v>
      </c>
      <c r="F4352" s="5"/>
      <c r="G4352" s="5"/>
      <c r="H4352" s="5"/>
      <c r="I4352" s="5"/>
    </row>
    <row r="4353" spans="1:9" ht="15.75" customHeight="1" x14ac:dyDescent="0.25">
      <c r="A4353" s="5">
        <v>2018</v>
      </c>
      <c r="B4353" s="5" t="s">
        <v>57</v>
      </c>
      <c r="C4353" s="5" t="s">
        <v>654</v>
      </c>
      <c r="D4353" s="5" t="s">
        <v>1113</v>
      </c>
      <c r="E4353" s="5">
        <v>7.1689739115229803E-4</v>
      </c>
      <c r="F4353" s="5"/>
      <c r="G4353" s="5"/>
      <c r="H4353" s="5"/>
      <c r="I4353" s="5"/>
    </row>
    <row r="4354" spans="1:9" ht="15.75" customHeight="1" x14ac:dyDescent="0.25">
      <c r="A4354" s="5">
        <v>2018</v>
      </c>
      <c r="B4354" s="5" t="s">
        <v>54</v>
      </c>
      <c r="C4354" s="5" t="s">
        <v>654</v>
      </c>
      <c r="D4354" s="5" t="s">
        <v>1113</v>
      </c>
      <c r="E4354" s="5">
        <v>5.8287867322721898E-4</v>
      </c>
      <c r="F4354" s="5"/>
      <c r="G4354" s="5"/>
      <c r="H4354" s="5"/>
      <c r="I4354" s="5"/>
    </row>
    <row r="4355" spans="1:9" ht="15.75" customHeight="1" x14ac:dyDescent="0.25">
      <c r="A4355" s="5">
        <v>2018</v>
      </c>
      <c r="B4355" s="5" t="s">
        <v>60</v>
      </c>
      <c r="C4355" s="5" t="s">
        <v>654</v>
      </c>
      <c r="D4355" s="5" t="s">
        <v>1113</v>
      </c>
      <c r="E4355" s="5">
        <v>6.8606792440919799E-3</v>
      </c>
      <c r="F4355" s="5"/>
      <c r="G4355" s="5"/>
      <c r="H4355" s="5"/>
      <c r="I4355" s="5"/>
    </row>
    <row r="4356" spans="1:9" ht="15.75" customHeight="1" x14ac:dyDescent="0.25">
      <c r="A4356" s="5">
        <v>2018</v>
      </c>
      <c r="B4356" s="5" t="s">
        <v>62</v>
      </c>
      <c r="C4356" s="5" t="s">
        <v>654</v>
      </c>
      <c r="D4356" s="5" t="s">
        <v>1113</v>
      </c>
      <c r="E4356" s="5">
        <v>9.7214263967096703E-3</v>
      </c>
      <c r="F4356" s="5"/>
      <c r="G4356" s="5"/>
      <c r="H4356" s="5"/>
      <c r="I4356" s="5"/>
    </row>
    <row r="4357" spans="1:9" ht="15.75" customHeight="1" x14ac:dyDescent="0.25">
      <c r="A4357" s="5">
        <v>2018</v>
      </c>
      <c r="B4357" s="5" t="s">
        <v>66</v>
      </c>
      <c r="C4357" s="5" t="s">
        <v>654</v>
      </c>
      <c r="D4357" s="5" t="s">
        <v>1113</v>
      </c>
      <c r="E4357" s="5">
        <v>3.3878553415165398E-3</v>
      </c>
      <c r="F4357" s="5"/>
      <c r="G4357" s="5"/>
      <c r="H4357" s="5"/>
      <c r="I4357" s="5"/>
    </row>
    <row r="4358" spans="1:9" ht="15.75" customHeight="1" x14ac:dyDescent="0.25">
      <c r="A4358" s="5">
        <v>2018</v>
      </c>
      <c r="B4358" s="5" t="s">
        <v>64</v>
      </c>
      <c r="C4358" s="5" t="s">
        <v>654</v>
      </c>
      <c r="D4358" s="5" t="s">
        <v>1113</v>
      </c>
      <c r="E4358" s="5">
        <v>1.4090959463553701E-2</v>
      </c>
      <c r="F4358" s="5"/>
      <c r="G4358" s="5"/>
      <c r="H4358" s="5"/>
      <c r="I4358" s="5"/>
    </row>
    <row r="4359" spans="1:9" ht="15.75" customHeight="1" x14ac:dyDescent="0.25">
      <c r="A4359" s="5">
        <v>2018</v>
      </c>
      <c r="B4359" s="5" t="s">
        <v>87</v>
      </c>
      <c r="C4359" s="5" t="s">
        <v>654</v>
      </c>
      <c r="D4359" s="5" t="s">
        <v>1113</v>
      </c>
      <c r="E4359" s="5">
        <v>2.3996742017045E-3</v>
      </c>
      <c r="F4359" s="5"/>
      <c r="G4359" s="5"/>
      <c r="H4359" s="5"/>
      <c r="I4359" s="5"/>
    </row>
    <row r="4360" spans="1:9" ht="15.75" customHeight="1" x14ac:dyDescent="0.25">
      <c r="A4360" s="5">
        <v>2018</v>
      </c>
      <c r="B4360" s="5" t="s">
        <v>90</v>
      </c>
      <c r="C4360" s="5" t="s">
        <v>654</v>
      </c>
      <c r="D4360" s="5" t="s">
        <v>1113</v>
      </c>
      <c r="E4360" s="5">
        <v>3.0252552041088701E-3</v>
      </c>
      <c r="F4360" s="5"/>
      <c r="G4360" s="5"/>
      <c r="H4360" s="5"/>
      <c r="I4360" s="5"/>
    </row>
    <row r="4361" spans="1:9" ht="15.75" customHeight="1" x14ac:dyDescent="0.25">
      <c r="A4361" s="5">
        <v>2018</v>
      </c>
      <c r="B4361" s="5" t="s">
        <v>72</v>
      </c>
      <c r="C4361" s="5" t="s">
        <v>654</v>
      </c>
      <c r="D4361" s="5" t="s">
        <v>1113</v>
      </c>
      <c r="E4361" s="5">
        <v>1.53716290151788E-2</v>
      </c>
      <c r="F4361" s="5"/>
      <c r="G4361" s="5"/>
      <c r="H4361" s="5"/>
      <c r="I4361" s="5"/>
    </row>
    <row r="4362" spans="1:9" ht="15.75" customHeight="1" x14ac:dyDescent="0.25">
      <c r="A4362" s="5">
        <v>2018</v>
      </c>
      <c r="B4362" s="5" t="s">
        <v>79</v>
      </c>
      <c r="C4362" s="5" t="s">
        <v>654</v>
      </c>
      <c r="D4362" s="5" t="s">
        <v>1113</v>
      </c>
      <c r="E4362" s="5">
        <v>2.7923968512553202E-4</v>
      </c>
      <c r="F4362" s="5"/>
      <c r="G4362" s="5"/>
      <c r="H4362" s="5"/>
      <c r="I4362" s="5"/>
    </row>
    <row r="4363" spans="1:9" ht="15.75" customHeight="1" x14ac:dyDescent="0.25">
      <c r="A4363" s="5">
        <v>2018</v>
      </c>
      <c r="B4363" s="5" t="s">
        <v>82</v>
      </c>
      <c r="C4363" s="5" t="s">
        <v>654</v>
      </c>
      <c r="D4363" s="5" t="s">
        <v>1113</v>
      </c>
      <c r="E4363" s="5">
        <v>2.1937056762250199E-4</v>
      </c>
      <c r="F4363" s="5"/>
      <c r="G4363" s="5"/>
      <c r="H4363" s="5"/>
      <c r="I4363" s="5"/>
    </row>
    <row r="4364" spans="1:9" ht="15.75" customHeight="1" x14ac:dyDescent="0.25">
      <c r="A4364" s="5">
        <v>2018</v>
      </c>
      <c r="B4364" s="5" t="s">
        <v>74</v>
      </c>
      <c r="C4364" s="5" t="s">
        <v>654</v>
      </c>
      <c r="D4364" s="5" t="s">
        <v>1113</v>
      </c>
      <c r="E4364" s="5">
        <v>1.6644664024959599E-4</v>
      </c>
      <c r="F4364" s="5"/>
      <c r="G4364" s="5"/>
      <c r="H4364" s="5"/>
      <c r="I4364" s="5"/>
    </row>
    <row r="4365" spans="1:9" ht="15.75" customHeight="1" x14ac:dyDescent="0.25">
      <c r="A4365" s="5">
        <v>2018</v>
      </c>
      <c r="B4365" s="5" t="s">
        <v>85</v>
      </c>
      <c r="C4365" s="5" t="s">
        <v>654</v>
      </c>
      <c r="D4365" s="5" t="s">
        <v>1113</v>
      </c>
      <c r="E4365" s="5">
        <v>2.4095215966220599E-3</v>
      </c>
      <c r="F4365" s="5"/>
      <c r="G4365" s="5"/>
      <c r="H4365" s="5"/>
      <c r="I4365" s="5"/>
    </row>
    <row r="4366" spans="1:9" ht="15.75" customHeight="1" x14ac:dyDescent="0.25">
      <c r="A4366" s="5">
        <v>2018</v>
      </c>
      <c r="B4366" s="5" t="s">
        <v>93</v>
      </c>
      <c r="C4366" s="5" t="s">
        <v>654</v>
      </c>
      <c r="D4366" s="5" t="s">
        <v>1113</v>
      </c>
      <c r="E4366" s="5">
        <v>2.7250413400645698E-2</v>
      </c>
      <c r="F4366" s="5"/>
      <c r="G4366" s="5"/>
      <c r="H4366" s="5"/>
      <c r="I4366" s="5"/>
    </row>
    <row r="4367" spans="1:9" ht="15.75" customHeight="1" x14ac:dyDescent="0.25">
      <c r="A4367" s="5">
        <v>2018</v>
      </c>
      <c r="B4367" s="5" t="s">
        <v>95</v>
      </c>
      <c r="C4367" s="5" t="s">
        <v>654</v>
      </c>
      <c r="D4367" s="5" t="s">
        <v>1113</v>
      </c>
      <c r="E4367" s="5">
        <v>3.2499097037268602E-2</v>
      </c>
      <c r="F4367" s="5"/>
      <c r="G4367" s="5"/>
      <c r="H4367" s="5"/>
      <c r="I4367" s="5"/>
    </row>
    <row r="4368" spans="1:9" ht="15.75" customHeight="1" x14ac:dyDescent="0.25">
      <c r="A4368" s="5">
        <v>2018</v>
      </c>
      <c r="B4368" s="5" t="s">
        <v>98</v>
      </c>
      <c r="C4368" s="5" t="s">
        <v>654</v>
      </c>
      <c r="D4368" s="5" t="s">
        <v>1113</v>
      </c>
      <c r="E4368" s="5">
        <v>1.3670832528100601E-3</v>
      </c>
      <c r="F4368" s="5"/>
      <c r="G4368" s="5"/>
      <c r="H4368" s="5"/>
      <c r="I4368" s="5"/>
    </row>
    <row r="4369" spans="1:9" ht="15.75" customHeight="1" x14ac:dyDescent="0.25">
      <c r="A4369" s="5">
        <v>2018</v>
      </c>
      <c r="B4369" s="5" t="s">
        <v>101</v>
      </c>
      <c r="C4369" s="5" t="s">
        <v>654</v>
      </c>
      <c r="D4369" s="5" t="s">
        <v>1113</v>
      </c>
      <c r="E4369" s="5">
        <v>2.5956749512421901E-3</v>
      </c>
      <c r="F4369" s="5"/>
      <c r="G4369" s="5"/>
      <c r="H4369" s="5"/>
      <c r="I4369" s="5"/>
    </row>
    <row r="4370" spans="1:9" ht="15.75" customHeight="1" x14ac:dyDescent="0.25">
      <c r="A4370" s="5">
        <v>2018</v>
      </c>
      <c r="B4370" s="5" t="s">
        <v>104</v>
      </c>
      <c r="C4370" s="5" t="s">
        <v>654</v>
      </c>
      <c r="D4370" s="5" t="s">
        <v>1113</v>
      </c>
      <c r="E4370" s="5">
        <v>5.4491606296236004E-4</v>
      </c>
      <c r="F4370" s="5"/>
      <c r="G4370" s="5"/>
      <c r="H4370" s="5"/>
      <c r="I4370" s="5"/>
    </row>
    <row r="4371" spans="1:9" ht="15.75" customHeight="1" x14ac:dyDescent="0.25">
      <c r="A4371" s="5">
        <v>2018</v>
      </c>
      <c r="B4371" s="5" t="s">
        <v>106</v>
      </c>
      <c r="C4371" s="5" t="s">
        <v>654</v>
      </c>
      <c r="D4371" s="5" t="s">
        <v>1113</v>
      </c>
      <c r="E4371" s="5">
        <v>5.32387237513165E-3</v>
      </c>
      <c r="F4371" s="5"/>
      <c r="G4371" s="5"/>
      <c r="H4371" s="5"/>
      <c r="I4371" s="5"/>
    </row>
    <row r="4372" spans="1:9" ht="15.75" customHeight="1" x14ac:dyDescent="0.25">
      <c r="A4372" s="5">
        <v>2018</v>
      </c>
      <c r="B4372" s="5" t="s">
        <v>109</v>
      </c>
      <c r="C4372" s="5" t="s">
        <v>654</v>
      </c>
      <c r="D4372" s="5" t="s">
        <v>1113</v>
      </c>
      <c r="E4372" s="5">
        <v>8.8087292696167798E-3</v>
      </c>
      <c r="F4372" s="5"/>
      <c r="G4372" s="5"/>
      <c r="H4372" s="5"/>
      <c r="I4372" s="5"/>
    </row>
    <row r="4373" spans="1:9" ht="15.75" customHeight="1" x14ac:dyDescent="0.25">
      <c r="A4373" s="5">
        <v>2018</v>
      </c>
      <c r="B4373" s="5" t="s">
        <v>112</v>
      </c>
      <c r="C4373" s="5" t="s">
        <v>654</v>
      </c>
      <c r="D4373" s="5" t="s">
        <v>1113</v>
      </c>
      <c r="E4373" s="5">
        <v>2.93596513462995E-2</v>
      </c>
      <c r="F4373" s="5"/>
      <c r="G4373" s="5"/>
      <c r="H4373" s="5"/>
      <c r="I4373" s="5"/>
    </row>
    <row r="4374" spans="1:9" ht="15.75" customHeight="1" x14ac:dyDescent="0.25">
      <c r="A4374" s="5">
        <v>2018</v>
      </c>
      <c r="B4374" s="5" t="s">
        <v>114</v>
      </c>
      <c r="C4374" s="5" t="s">
        <v>654</v>
      </c>
      <c r="D4374" s="5" t="s">
        <v>1113</v>
      </c>
      <c r="E4374" s="5">
        <v>0.34151575022904002</v>
      </c>
      <c r="F4374" s="5"/>
      <c r="G4374" s="5"/>
      <c r="H4374" s="5"/>
      <c r="I4374" s="5"/>
    </row>
    <row r="4375" spans="1:9" ht="15.75" customHeight="1" x14ac:dyDescent="0.25">
      <c r="A4375" s="5">
        <v>2018</v>
      </c>
      <c r="B4375" s="5" t="s">
        <v>117</v>
      </c>
      <c r="C4375" s="5" t="s">
        <v>654</v>
      </c>
      <c r="D4375" s="5" t="s">
        <v>1113</v>
      </c>
      <c r="E4375" s="5">
        <v>1.80400788382596E-3</v>
      </c>
      <c r="F4375" s="5"/>
      <c r="G4375" s="5"/>
      <c r="H4375" s="5"/>
      <c r="I4375" s="5"/>
    </row>
    <row r="4376" spans="1:9" ht="15.75" customHeight="1" x14ac:dyDescent="0.25">
      <c r="A4376" s="5">
        <v>2018</v>
      </c>
      <c r="B4376" s="5" t="s">
        <v>122</v>
      </c>
      <c r="C4376" s="5" t="s">
        <v>654</v>
      </c>
      <c r="D4376" s="5" t="s">
        <v>1113</v>
      </c>
      <c r="E4376" s="5">
        <v>1.02983428022264E-2</v>
      </c>
      <c r="F4376" s="5"/>
      <c r="G4376" s="5"/>
      <c r="H4376" s="5"/>
      <c r="I4376" s="5"/>
    </row>
    <row r="4377" spans="1:9" ht="15.75" customHeight="1" x14ac:dyDescent="0.25">
      <c r="A4377" s="5">
        <v>2018</v>
      </c>
      <c r="B4377" s="5" t="s">
        <v>124</v>
      </c>
      <c r="C4377" s="5" t="s">
        <v>654</v>
      </c>
      <c r="D4377" s="5" t="s">
        <v>1113</v>
      </c>
      <c r="E4377" s="5">
        <v>1.5417146670385299E-3</v>
      </c>
      <c r="F4377" s="5"/>
      <c r="G4377" s="5"/>
      <c r="H4377" s="5"/>
      <c r="I4377" s="5"/>
    </row>
    <row r="4378" spans="1:9" ht="15.75" customHeight="1" x14ac:dyDescent="0.25">
      <c r="A4378" s="5">
        <v>2018</v>
      </c>
      <c r="B4378" s="5" t="s">
        <v>130</v>
      </c>
      <c r="C4378" s="5" t="s">
        <v>654</v>
      </c>
      <c r="D4378" s="5" t="s">
        <v>1113</v>
      </c>
      <c r="E4378" s="5">
        <v>5.0423783849765499E-3</v>
      </c>
      <c r="F4378" s="5"/>
      <c r="G4378" s="5"/>
      <c r="H4378" s="5"/>
      <c r="I4378" s="5"/>
    </row>
    <row r="4379" spans="1:9" ht="15.75" customHeight="1" x14ac:dyDescent="0.25">
      <c r="A4379" s="5">
        <v>2018</v>
      </c>
      <c r="B4379" s="5" t="s">
        <v>127</v>
      </c>
      <c r="C4379" s="5" t="s">
        <v>654</v>
      </c>
      <c r="D4379" s="5" t="s">
        <v>1113</v>
      </c>
      <c r="E4379" s="5">
        <v>7.0624276197025198E-3</v>
      </c>
      <c r="F4379" s="5"/>
      <c r="G4379" s="5"/>
      <c r="H4379" s="5"/>
      <c r="I4379" s="5"/>
    </row>
    <row r="4380" spans="1:9" ht="15.75" customHeight="1" x14ac:dyDescent="0.25">
      <c r="A4380" s="5">
        <v>2018</v>
      </c>
      <c r="B4380" s="5" t="s">
        <v>132</v>
      </c>
      <c r="C4380" s="5" t="s">
        <v>654</v>
      </c>
      <c r="D4380" s="5" t="s">
        <v>1113</v>
      </c>
      <c r="E4380" s="5">
        <v>4.2574503835781704E-3</v>
      </c>
      <c r="F4380" s="5"/>
      <c r="G4380" s="5"/>
      <c r="H4380" s="5"/>
      <c r="I4380" s="5"/>
    </row>
    <row r="4381" spans="1:9" ht="15.75" customHeight="1" x14ac:dyDescent="0.25">
      <c r="A4381" s="5">
        <v>2018</v>
      </c>
      <c r="B4381" s="5" t="s">
        <v>3</v>
      </c>
      <c r="C4381" s="5" t="s">
        <v>654</v>
      </c>
      <c r="D4381" s="5" t="s">
        <v>1115</v>
      </c>
      <c r="E4381" s="5">
        <v>4.4025690248984402E-2</v>
      </c>
      <c r="F4381" s="5"/>
      <c r="G4381" s="5"/>
      <c r="H4381" s="5"/>
      <c r="I4381" s="5"/>
    </row>
    <row r="4382" spans="1:9" ht="15.75" customHeight="1" x14ac:dyDescent="0.25">
      <c r="A4382" s="5">
        <v>2018</v>
      </c>
      <c r="B4382" s="5" t="s">
        <v>12</v>
      </c>
      <c r="C4382" s="5" t="s">
        <v>654</v>
      </c>
      <c r="D4382" s="5" t="s">
        <v>1115</v>
      </c>
      <c r="E4382" s="5">
        <v>1.8103134456985699E-2</v>
      </c>
      <c r="F4382" s="5"/>
      <c r="G4382" s="5"/>
      <c r="H4382" s="5"/>
      <c r="I4382" s="5"/>
    </row>
    <row r="4383" spans="1:9" ht="15.75" customHeight="1" x14ac:dyDescent="0.25">
      <c r="A4383" s="5">
        <v>2018</v>
      </c>
      <c r="B4383" s="5" t="s">
        <v>8</v>
      </c>
      <c r="C4383" s="5" t="s">
        <v>654</v>
      </c>
      <c r="D4383" s="5" t="s">
        <v>1115</v>
      </c>
      <c r="E4383" s="5">
        <v>5.3547567131816804E-4</v>
      </c>
      <c r="F4383" s="5"/>
      <c r="G4383" s="5"/>
      <c r="H4383" s="5"/>
      <c r="I4383" s="5"/>
    </row>
    <row r="4384" spans="1:9" ht="15.75" customHeight="1" x14ac:dyDescent="0.25">
      <c r="A4384" s="5">
        <v>2018</v>
      </c>
      <c r="B4384" s="5" t="s">
        <v>15</v>
      </c>
      <c r="C4384" s="5" t="s">
        <v>654</v>
      </c>
      <c r="D4384" s="5" t="s">
        <v>1115</v>
      </c>
      <c r="E4384" s="5">
        <v>8.0219204710830303E-3</v>
      </c>
      <c r="F4384" s="5"/>
      <c r="G4384" s="5"/>
      <c r="H4384" s="5"/>
      <c r="I4384" s="5"/>
    </row>
    <row r="4385" spans="1:9" ht="15.75" customHeight="1" x14ac:dyDescent="0.25">
      <c r="A4385" s="5">
        <v>2018</v>
      </c>
      <c r="B4385" s="5" t="s">
        <v>17</v>
      </c>
      <c r="C4385" s="5" t="s">
        <v>654</v>
      </c>
      <c r="D4385" s="5" t="s">
        <v>1115</v>
      </c>
      <c r="E4385" s="5">
        <v>3.9222053465991398E-3</v>
      </c>
      <c r="F4385" s="5"/>
      <c r="G4385" s="5"/>
      <c r="H4385" s="5"/>
      <c r="I4385" s="5"/>
    </row>
    <row r="4386" spans="1:9" ht="15.75" customHeight="1" x14ac:dyDescent="0.25">
      <c r="A4386" s="5">
        <v>2018</v>
      </c>
      <c r="B4386" s="5" t="s">
        <v>26</v>
      </c>
      <c r="C4386" s="5" t="s">
        <v>654</v>
      </c>
      <c r="D4386" s="5" t="s">
        <v>1115</v>
      </c>
      <c r="E4386" s="5">
        <v>1.0889214450349901E-3</v>
      </c>
      <c r="F4386" s="5"/>
      <c r="G4386" s="5"/>
      <c r="H4386" s="5"/>
      <c r="I4386" s="5"/>
    </row>
    <row r="4387" spans="1:9" ht="15.75" customHeight="1" x14ac:dyDescent="0.25">
      <c r="A4387" s="5">
        <v>2018</v>
      </c>
      <c r="B4387" s="5" t="s">
        <v>28</v>
      </c>
      <c r="C4387" s="5" t="s">
        <v>654</v>
      </c>
      <c r="D4387" s="5" t="s">
        <v>1115</v>
      </c>
      <c r="E4387" s="5">
        <v>1.1857777530723799E-3</v>
      </c>
      <c r="F4387" s="5"/>
      <c r="G4387" s="5"/>
      <c r="H4387" s="5"/>
      <c r="I4387" s="5"/>
    </row>
    <row r="4388" spans="1:9" ht="15.75" customHeight="1" x14ac:dyDescent="0.25">
      <c r="A4388" s="5">
        <v>2018</v>
      </c>
      <c r="B4388" s="5" t="s">
        <v>42</v>
      </c>
      <c r="C4388" s="5" t="s">
        <v>654</v>
      </c>
      <c r="D4388" s="5" t="s">
        <v>1115</v>
      </c>
      <c r="E4388" s="5">
        <v>5.5157352351559996E-3</v>
      </c>
      <c r="F4388" s="5"/>
      <c r="G4388" s="5"/>
      <c r="H4388" s="5"/>
      <c r="I4388" s="5"/>
    </row>
    <row r="4389" spans="1:9" ht="15.75" customHeight="1" x14ac:dyDescent="0.25">
      <c r="A4389" s="5">
        <v>2018</v>
      </c>
      <c r="B4389" s="5" t="s">
        <v>36</v>
      </c>
      <c r="C4389" s="5" t="s">
        <v>654</v>
      </c>
      <c r="D4389" s="5" t="s">
        <v>1115</v>
      </c>
      <c r="E4389" s="5">
        <v>2.9601575892475401E-2</v>
      </c>
      <c r="F4389" s="5"/>
      <c r="G4389" s="5"/>
      <c r="H4389" s="5"/>
      <c r="I4389" s="5"/>
    </row>
    <row r="4390" spans="1:9" ht="15.75" customHeight="1" x14ac:dyDescent="0.25">
      <c r="A4390" s="5">
        <v>2018</v>
      </c>
      <c r="B4390" s="5" t="s">
        <v>39</v>
      </c>
      <c r="C4390" s="5" t="s">
        <v>654</v>
      </c>
      <c r="D4390" s="5" t="s">
        <v>1115</v>
      </c>
      <c r="E4390" s="5">
        <v>0.44773434002983398</v>
      </c>
      <c r="F4390" s="5"/>
      <c r="G4390" s="5"/>
      <c r="H4390" s="5"/>
      <c r="I4390" s="5"/>
    </row>
    <row r="4391" spans="1:9" ht="15.75" customHeight="1" x14ac:dyDescent="0.25">
      <c r="A4391" s="5">
        <v>2018</v>
      </c>
      <c r="B4391" s="5" t="s">
        <v>47</v>
      </c>
      <c r="C4391" s="5" t="s">
        <v>654</v>
      </c>
      <c r="D4391" s="5" t="s">
        <v>1115</v>
      </c>
      <c r="E4391" s="5">
        <v>1.35238379344448E-2</v>
      </c>
      <c r="F4391" s="5"/>
      <c r="G4391" s="5"/>
      <c r="H4391" s="5"/>
      <c r="I4391" s="5"/>
    </row>
    <row r="4392" spans="1:9" ht="15.75" customHeight="1" x14ac:dyDescent="0.25">
      <c r="A4392" s="5">
        <v>2018</v>
      </c>
      <c r="B4392" s="5" t="s">
        <v>50</v>
      </c>
      <c r="C4392" s="5" t="s">
        <v>654</v>
      </c>
      <c r="D4392" s="5" t="s">
        <v>1115</v>
      </c>
      <c r="E4392" s="5">
        <v>1.54152171219078E-2</v>
      </c>
      <c r="F4392" s="5"/>
      <c r="G4392" s="5"/>
      <c r="H4392" s="5"/>
      <c r="I4392" s="5"/>
    </row>
    <row r="4393" spans="1:9" ht="15.75" customHeight="1" x14ac:dyDescent="0.25">
      <c r="A4393" s="5">
        <v>2018</v>
      </c>
      <c r="B4393" s="5" t="s">
        <v>57</v>
      </c>
      <c r="C4393" s="5" t="s">
        <v>654</v>
      </c>
      <c r="D4393" s="5" t="s">
        <v>1115</v>
      </c>
      <c r="E4393" s="5">
        <v>4.8072816812999602E-4</v>
      </c>
      <c r="F4393" s="5"/>
      <c r="G4393" s="5"/>
      <c r="H4393" s="5"/>
      <c r="I4393" s="5"/>
    </row>
    <row r="4394" spans="1:9" ht="15.75" customHeight="1" x14ac:dyDescent="0.25">
      <c r="A4394" s="5">
        <v>2018</v>
      </c>
      <c r="B4394" s="5" t="s">
        <v>60</v>
      </c>
      <c r="C4394" s="5" t="s">
        <v>654</v>
      </c>
      <c r="D4394" s="5" t="s">
        <v>1115</v>
      </c>
      <c r="E4394" s="5">
        <v>7.71315219150569E-2</v>
      </c>
      <c r="F4394" s="5"/>
      <c r="G4394" s="5"/>
      <c r="H4394" s="5"/>
      <c r="I4394" s="5"/>
    </row>
    <row r="4395" spans="1:9" ht="15.75" customHeight="1" x14ac:dyDescent="0.25">
      <c r="A4395" s="5">
        <v>2018</v>
      </c>
      <c r="B4395" s="5" t="s">
        <v>62</v>
      </c>
      <c r="C4395" s="5" t="s">
        <v>654</v>
      </c>
      <c r="D4395" s="5" t="s">
        <v>1115</v>
      </c>
      <c r="E4395" s="5">
        <v>7.1175818986901195E-4</v>
      </c>
      <c r="F4395" s="5"/>
      <c r="G4395" s="5"/>
      <c r="H4395" s="5"/>
      <c r="I4395" s="5"/>
    </row>
    <row r="4396" spans="1:9" ht="15.75" customHeight="1" x14ac:dyDescent="0.25">
      <c r="A4396" s="5">
        <v>2018</v>
      </c>
      <c r="B4396" s="5" t="s">
        <v>66</v>
      </c>
      <c r="C4396" s="5" t="s">
        <v>654</v>
      </c>
      <c r="D4396" s="5" t="s">
        <v>1115</v>
      </c>
      <c r="E4396" s="40">
        <v>2.6055369802498699E-5</v>
      </c>
      <c r="F4396" s="5"/>
      <c r="G4396" s="5"/>
      <c r="H4396" s="5"/>
      <c r="I4396" s="5"/>
    </row>
    <row r="4397" spans="1:9" ht="15.75" customHeight="1" x14ac:dyDescent="0.25">
      <c r="A4397" s="5">
        <v>2018</v>
      </c>
      <c r="B4397" s="5" t="s">
        <v>64</v>
      </c>
      <c r="C4397" s="5" t="s">
        <v>654</v>
      </c>
      <c r="D4397" s="5" t="s">
        <v>1115</v>
      </c>
      <c r="E4397" s="5">
        <v>8.9757007161154392E-3</v>
      </c>
      <c r="F4397" s="5"/>
      <c r="G4397" s="5"/>
      <c r="H4397" s="5"/>
      <c r="I4397" s="5"/>
    </row>
    <row r="4398" spans="1:9" ht="15.75" customHeight="1" x14ac:dyDescent="0.25">
      <c r="A4398" s="5">
        <v>2018</v>
      </c>
      <c r="B4398" s="5" t="s">
        <v>87</v>
      </c>
      <c r="C4398" s="5" t="s">
        <v>654</v>
      </c>
      <c r="D4398" s="5" t="s">
        <v>1115</v>
      </c>
      <c r="E4398" s="5">
        <v>5.51459384898013E-3</v>
      </c>
      <c r="F4398" s="5"/>
      <c r="G4398" s="5"/>
      <c r="H4398" s="5"/>
      <c r="I4398" s="5"/>
    </row>
    <row r="4399" spans="1:9" ht="15.75" customHeight="1" x14ac:dyDescent="0.25">
      <c r="A4399" s="5">
        <v>2018</v>
      </c>
      <c r="B4399" s="5" t="s">
        <v>72</v>
      </c>
      <c r="C4399" s="5" t="s">
        <v>654</v>
      </c>
      <c r="D4399" s="5" t="s">
        <v>1115</v>
      </c>
      <c r="E4399" s="5">
        <v>2.7994326488245602E-3</v>
      </c>
      <c r="F4399" s="5"/>
      <c r="G4399" s="5"/>
      <c r="H4399" s="5"/>
      <c r="I4399" s="5"/>
    </row>
    <row r="4400" spans="1:9" ht="15.75" customHeight="1" x14ac:dyDescent="0.25">
      <c r="A4400" s="5">
        <v>2018</v>
      </c>
      <c r="B4400" s="5" t="s">
        <v>79</v>
      </c>
      <c r="C4400" s="5" t="s">
        <v>654</v>
      </c>
      <c r="D4400" s="5" t="s">
        <v>1115</v>
      </c>
      <c r="E4400" s="5">
        <v>1.55736625203173E-3</v>
      </c>
      <c r="F4400" s="5"/>
      <c r="G4400" s="5"/>
      <c r="H4400" s="5"/>
      <c r="I4400" s="5"/>
    </row>
    <row r="4401" spans="1:9" ht="15.75" customHeight="1" x14ac:dyDescent="0.25">
      <c r="A4401" s="5">
        <v>2018</v>
      </c>
      <c r="B4401" s="5" t="s">
        <v>85</v>
      </c>
      <c r="C4401" s="5" t="s">
        <v>654</v>
      </c>
      <c r="D4401" s="5" t="s">
        <v>1115</v>
      </c>
      <c r="E4401" s="5">
        <v>5.3556558239900298E-3</v>
      </c>
      <c r="F4401" s="5"/>
      <c r="G4401" s="5"/>
      <c r="H4401" s="5"/>
      <c r="I4401" s="5"/>
    </row>
    <row r="4402" spans="1:9" ht="15.75" customHeight="1" x14ac:dyDescent="0.25">
      <c r="A4402" s="5">
        <v>2018</v>
      </c>
      <c r="B4402" s="5" t="s">
        <v>93</v>
      </c>
      <c r="C4402" s="5" t="s">
        <v>654</v>
      </c>
      <c r="D4402" s="5" t="s">
        <v>1115</v>
      </c>
      <c r="E4402" s="5">
        <v>0.148129741494301</v>
      </c>
      <c r="F4402" s="5"/>
      <c r="G4402" s="5"/>
      <c r="H4402" s="5"/>
      <c r="I4402" s="5"/>
    </row>
    <row r="4403" spans="1:9" ht="15.75" customHeight="1" x14ac:dyDescent="0.25">
      <c r="A4403" s="5">
        <v>2018</v>
      </c>
      <c r="B4403" s="5" t="s">
        <v>95</v>
      </c>
      <c r="C4403" s="5" t="s">
        <v>654</v>
      </c>
      <c r="D4403" s="5" t="s">
        <v>1115</v>
      </c>
      <c r="E4403" s="5">
        <v>1.01170020956082E-3</v>
      </c>
      <c r="F4403" s="5"/>
      <c r="G4403" s="5"/>
      <c r="H4403" s="5"/>
      <c r="I4403" s="5"/>
    </row>
    <row r="4404" spans="1:9" ht="15.75" customHeight="1" x14ac:dyDescent="0.25">
      <c r="A4404" s="5">
        <v>2018</v>
      </c>
      <c r="B4404" s="5" t="s">
        <v>98</v>
      </c>
      <c r="C4404" s="5" t="s">
        <v>654</v>
      </c>
      <c r="D4404" s="5" t="s">
        <v>1115</v>
      </c>
      <c r="E4404" s="5">
        <v>2.6786610700644301E-3</v>
      </c>
      <c r="F4404" s="5"/>
      <c r="G4404" s="5"/>
      <c r="H4404" s="5"/>
      <c r="I4404" s="5"/>
    </row>
    <row r="4405" spans="1:9" ht="15.75" customHeight="1" x14ac:dyDescent="0.25">
      <c r="A4405" s="5">
        <v>2018</v>
      </c>
      <c r="B4405" s="5" t="s">
        <v>101</v>
      </c>
      <c r="C4405" s="5" t="s">
        <v>654</v>
      </c>
      <c r="D4405" s="5" t="s">
        <v>1115</v>
      </c>
      <c r="E4405" s="5">
        <v>7.9463877603230496E-2</v>
      </c>
      <c r="F4405" s="5"/>
      <c r="G4405" s="5"/>
      <c r="H4405" s="5"/>
      <c r="I4405" s="5"/>
    </row>
    <row r="4406" spans="1:9" ht="15.75" customHeight="1" x14ac:dyDescent="0.25">
      <c r="A4406" s="5">
        <v>2018</v>
      </c>
      <c r="B4406" s="5" t="s">
        <v>106</v>
      </c>
      <c r="C4406" s="5" t="s">
        <v>654</v>
      </c>
      <c r="D4406" s="5" t="s">
        <v>1115</v>
      </c>
      <c r="E4406" s="5">
        <v>1.27625198953959E-2</v>
      </c>
      <c r="F4406" s="5"/>
      <c r="G4406" s="5"/>
      <c r="H4406" s="5"/>
      <c r="I4406" s="5"/>
    </row>
    <row r="4407" spans="1:9" ht="15.75" customHeight="1" x14ac:dyDescent="0.25">
      <c r="A4407" s="5">
        <v>2018</v>
      </c>
      <c r="B4407" s="5" t="s">
        <v>112</v>
      </c>
      <c r="C4407" s="5" t="s">
        <v>654</v>
      </c>
      <c r="D4407" s="5" t="s">
        <v>1115</v>
      </c>
      <c r="E4407" s="5">
        <v>7.7270134719179904E-3</v>
      </c>
      <c r="F4407" s="5"/>
      <c r="G4407" s="5"/>
      <c r="H4407" s="5"/>
      <c r="I4407" s="5"/>
    </row>
    <row r="4408" spans="1:9" ht="15.75" customHeight="1" x14ac:dyDescent="0.25">
      <c r="A4408" s="5">
        <v>2018</v>
      </c>
      <c r="B4408" s="5" t="s">
        <v>114</v>
      </c>
      <c r="C4408" s="5" t="s">
        <v>654</v>
      </c>
      <c r="D4408" s="5" t="s">
        <v>1115</v>
      </c>
      <c r="E4408" s="5">
        <v>2.5500269826411501E-2</v>
      </c>
      <c r="F4408" s="5"/>
      <c r="G4408" s="5"/>
      <c r="H4408" s="5"/>
      <c r="I4408" s="5"/>
    </row>
    <row r="4409" spans="1:9" ht="15.75" customHeight="1" x14ac:dyDescent="0.25">
      <c r="A4409" s="5">
        <v>2018</v>
      </c>
      <c r="B4409" s="5" t="s">
        <v>117</v>
      </c>
      <c r="C4409" s="5" t="s">
        <v>654</v>
      </c>
      <c r="D4409" s="5" t="s">
        <v>1115</v>
      </c>
      <c r="E4409" s="5">
        <v>3.6234098277853999E-3</v>
      </c>
      <c r="F4409" s="5"/>
      <c r="G4409" s="5"/>
      <c r="H4409" s="5"/>
      <c r="I4409" s="5"/>
    </row>
    <row r="4410" spans="1:9" ht="15.75" customHeight="1" x14ac:dyDescent="0.25">
      <c r="A4410" s="5">
        <v>2018</v>
      </c>
      <c r="B4410" s="5" t="s">
        <v>122</v>
      </c>
      <c r="C4410" s="5" t="s">
        <v>654</v>
      </c>
      <c r="D4410" s="5" t="s">
        <v>1115</v>
      </c>
      <c r="E4410" s="5">
        <v>3.49561360934145E-3</v>
      </c>
      <c r="F4410" s="5"/>
      <c r="G4410" s="5"/>
      <c r="H4410" s="5"/>
      <c r="I4410" s="5"/>
    </row>
    <row r="4411" spans="1:9" ht="15.75" customHeight="1" x14ac:dyDescent="0.25">
      <c r="A4411" s="5">
        <v>2018</v>
      </c>
      <c r="B4411" s="5" t="s">
        <v>124</v>
      </c>
      <c r="C4411" s="5" t="s">
        <v>654</v>
      </c>
      <c r="D4411" s="5" t="s">
        <v>1115</v>
      </c>
      <c r="E4411" s="5">
        <v>1.96975257690716E-3</v>
      </c>
      <c r="F4411" s="5"/>
      <c r="G4411" s="5"/>
      <c r="H4411" s="5"/>
      <c r="I4411" s="5"/>
    </row>
    <row r="4412" spans="1:9" ht="15.75" customHeight="1" x14ac:dyDescent="0.25">
      <c r="A4412" s="5">
        <v>2018</v>
      </c>
      <c r="B4412" s="5" t="s">
        <v>130</v>
      </c>
      <c r="C4412" s="5" t="s">
        <v>654</v>
      </c>
      <c r="D4412" s="5" t="s">
        <v>1115</v>
      </c>
      <c r="E4412" s="5">
        <v>8.7231165317075907E-3</v>
      </c>
      <c r="F4412" s="5"/>
      <c r="G4412" s="5"/>
      <c r="H4412" s="5"/>
      <c r="I4412" s="5"/>
    </row>
    <row r="4413" spans="1:9" ht="15.75" customHeight="1" x14ac:dyDescent="0.25">
      <c r="A4413" s="5">
        <v>2018</v>
      </c>
      <c r="B4413" s="5" t="s">
        <v>127</v>
      </c>
      <c r="C4413" s="5" t="s">
        <v>654</v>
      </c>
      <c r="D4413" s="5" t="s">
        <v>1115</v>
      </c>
      <c r="E4413" s="5">
        <v>1.3687679343678601E-2</v>
      </c>
      <c r="F4413" s="5"/>
      <c r="G4413" s="5"/>
      <c r="H4413" s="5"/>
      <c r="I4413" s="5"/>
    </row>
    <row r="4414" spans="1:9" ht="15.75" customHeight="1" x14ac:dyDescent="0.25">
      <c r="A4414" s="5">
        <v>2018</v>
      </c>
      <c r="B4414" s="5" t="s">
        <v>3</v>
      </c>
      <c r="C4414" s="5" t="s">
        <v>658</v>
      </c>
      <c r="D4414" s="5" t="s">
        <v>1113</v>
      </c>
      <c r="E4414" s="5">
        <v>5.9817458393419801E-2</v>
      </c>
      <c r="F4414" s="5"/>
      <c r="G4414" s="5"/>
      <c r="H4414" s="5"/>
      <c r="I4414" s="5"/>
    </row>
    <row r="4415" spans="1:9" ht="15.75" customHeight="1" x14ac:dyDescent="0.25">
      <c r="A4415" s="5">
        <v>2018</v>
      </c>
      <c r="B4415" s="5" t="s">
        <v>12</v>
      </c>
      <c r="C4415" s="5" t="s">
        <v>658</v>
      </c>
      <c r="D4415" s="5" t="s">
        <v>1113</v>
      </c>
      <c r="E4415" s="5">
        <v>1.11598660965037E-2</v>
      </c>
      <c r="F4415" s="5"/>
      <c r="G4415" s="5"/>
      <c r="H4415" s="5"/>
      <c r="I4415" s="5"/>
    </row>
    <row r="4416" spans="1:9" ht="15.75" customHeight="1" x14ac:dyDescent="0.25">
      <c r="A4416" s="5">
        <v>2018</v>
      </c>
      <c r="B4416" s="5" t="s">
        <v>36</v>
      </c>
      <c r="C4416" s="5" t="s">
        <v>658</v>
      </c>
      <c r="D4416" s="5" t="s">
        <v>1113</v>
      </c>
      <c r="E4416" s="5">
        <v>8.1411678113448002E-2</v>
      </c>
      <c r="F4416" s="5"/>
      <c r="G4416" s="5"/>
      <c r="H4416" s="5"/>
      <c r="I4416" s="5"/>
    </row>
    <row r="4417" spans="1:9" ht="15.75" customHeight="1" x14ac:dyDescent="0.25">
      <c r="A4417" s="5">
        <v>2018</v>
      </c>
      <c r="B4417" s="5" t="s">
        <v>47</v>
      </c>
      <c r="C4417" s="5" t="s">
        <v>658</v>
      </c>
      <c r="D4417" s="5" t="s">
        <v>1113</v>
      </c>
      <c r="E4417" s="5">
        <v>0.54631840402437204</v>
      </c>
      <c r="F4417" s="5"/>
      <c r="G4417" s="5"/>
      <c r="H4417" s="5"/>
      <c r="I4417" s="5"/>
    </row>
    <row r="4418" spans="1:9" ht="15.75" customHeight="1" x14ac:dyDescent="0.25">
      <c r="A4418" s="5">
        <v>2018</v>
      </c>
      <c r="B4418" s="5" t="s">
        <v>50</v>
      </c>
      <c r="C4418" s="5" t="s">
        <v>658</v>
      </c>
      <c r="D4418" s="5" t="s">
        <v>1113</v>
      </c>
      <c r="E4418" s="5">
        <v>7.3323181444852503E-2</v>
      </c>
      <c r="F4418" s="5"/>
      <c r="G4418" s="5"/>
      <c r="H4418" s="5"/>
      <c r="I4418" s="5"/>
    </row>
    <row r="4419" spans="1:9" ht="15.75" customHeight="1" x14ac:dyDescent="0.25">
      <c r="A4419" s="5">
        <v>2018</v>
      </c>
      <c r="B4419" s="5" t="s">
        <v>62</v>
      </c>
      <c r="C4419" s="5" t="s">
        <v>658</v>
      </c>
      <c r="D4419" s="5" t="s">
        <v>1113</v>
      </c>
      <c r="E4419" s="5">
        <v>8.0143032370153899E-4</v>
      </c>
      <c r="F4419" s="5"/>
      <c r="G4419" s="5"/>
      <c r="H4419" s="5"/>
      <c r="I4419" s="5"/>
    </row>
    <row r="4420" spans="1:9" ht="15.75" customHeight="1" x14ac:dyDescent="0.25">
      <c r="A4420" s="5">
        <v>2018</v>
      </c>
      <c r="B4420" s="5" t="s">
        <v>87</v>
      </c>
      <c r="C4420" s="5" t="s">
        <v>658</v>
      </c>
      <c r="D4420" s="5" t="s">
        <v>1113</v>
      </c>
      <c r="E4420" s="5">
        <v>0.12404577493956601</v>
      </c>
      <c r="F4420" s="5"/>
      <c r="G4420" s="5"/>
      <c r="H4420" s="5"/>
      <c r="I4420" s="5"/>
    </row>
    <row r="4421" spans="1:9" ht="15.75" customHeight="1" x14ac:dyDescent="0.25">
      <c r="A4421" s="5">
        <v>2018</v>
      </c>
      <c r="B4421" s="5" t="s">
        <v>79</v>
      </c>
      <c r="C4421" s="5" t="s">
        <v>658</v>
      </c>
      <c r="D4421" s="5" t="s">
        <v>1113</v>
      </c>
      <c r="E4421" s="5">
        <v>5.2059031745856797E-3</v>
      </c>
      <c r="F4421" s="5"/>
      <c r="G4421" s="5"/>
      <c r="H4421" s="5"/>
      <c r="I4421" s="5"/>
    </row>
    <row r="4422" spans="1:9" ht="15.75" customHeight="1" x14ac:dyDescent="0.25">
      <c r="A4422" s="5">
        <v>2018</v>
      </c>
      <c r="B4422" s="5" t="s">
        <v>101</v>
      </c>
      <c r="C4422" s="5" t="s">
        <v>658</v>
      </c>
      <c r="D4422" s="5" t="s">
        <v>1113</v>
      </c>
      <c r="E4422" s="5">
        <v>2.1986912048781102E-2</v>
      </c>
      <c r="F4422" s="5"/>
      <c r="G4422" s="5"/>
      <c r="H4422" s="5"/>
      <c r="I4422" s="5"/>
    </row>
    <row r="4423" spans="1:9" ht="15.75" customHeight="1" x14ac:dyDescent="0.25">
      <c r="A4423" s="5">
        <v>2018</v>
      </c>
      <c r="B4423" s="5" t="s">
        <v>114</v>
      </c>
      <c r="C4423" s="5" t="s">
        <v>658</v>
      </c>
      <c r="D4423" s="5" t="s">
        <v>1113</v>
      </c>
      <c r="E4423" s="5">
        <v>1.49797967330786E-3</v>
      </c>
      <c r="F4423" s="5"/>
      <c r="G4423" s="5"/>
      <c r="H4423" s="5"/>
      <c r="I4423" s="5"/>
    </row>
    <row r="4424" spans="1:9" ht="15.75" customHeight="1" x14ac:dyDescent="0.25">
      <c r="A4424" s="5">
        <v>2018</v>
      </c>
      <c r="B4424" s="5" t="s">
        <v>127</v>
      </c>
      <c r="C4424" s="5" t="s">
        <v>658</v>
      </c>
      <c r="D4424" s="5" t="s">
        <v>1113</v>
      </c>
      <c r="E4424" s="5">
        <v>7.4431411767460695E-2</v>
      </c>
      <c r="F4424" s="5"/>
      <c r="G4424" s="5"/>
      <c r="H4424" s="5"/>
      <c r="I4424" s="5"/>
    </row>
    <row r="4425" spans="1:9" ht="15.75" customHeight="1" x14ac:dyDescent="0.25">
      <c r="A4425" s="5">
        <v>2018</v>
      </c>
      <c r="B4425" s="5" t="s">
        <v>3</v>
      </c>
      <c r="C4425" s="5" t="s">
        <v>223</v>
      </c>
      <c r="D4425" s="5" t="s">
        <v>1111</v>
      </c>
      <c r="E4425" s="5">
        <v>7.7421093547551098E-2</v>
      </c>
      <c r="F4425" s="5"/>
      <c r="G4425" s="5"/>
      <c r="H4425" s="5"/>
      <c r="I4425" s="5"/>
    </row>
    <row r="4426" spans="1:9" ht="15.75" customHeight="1" x14ac:dyDescent="0.25">
      <c r="A4426" s="5">
        <v>2018</v>
      </c>
      <c r="B4426" s="5" t="s">
        <v>12</v>
      </c>
      <c r="C4426" s="5" t="s">
        <v>223</v>
      </c>
      <c r="D4426" s="5" t="s">
        <v>1111</v>
      </c>
      <c r="E4426" s="5">
        <v>8.6426535371857995E-3</v>
      </c>
      <c r="F4426" s="5"/>
      <c r="G4426" s="5"/>
      <c r="H4426" s="5"/>
      <c r="I4426" s="5"/>
    </row>
    <row r="4427" spans="1:9" ht="15.75" customHeight="1" x14ac:dyDescent="0.25">
      <c r="A4427" s="5">
        <v>2018</v>
      </c>
      <c r="B4427" s="5" t="s">
        <v>8</v>
      </c>
      <c r="C4427" s="5" t="s">
        <v>223</v>
      </c>
      <c r="D4427" s="5" t="s">
        <v>1111</v>
      </c>
      <c r="E4427" s="5">
        <v>2.53537185799429E-2</v>
      </c>
      <c r="F4427" s="5"/>
      <c r="G4427" s="5"/>
      <c r="H4427" s="5"/>
      <c r="I4427" s="5"/>
    </row>
    <row r="4428" spans="1:9" ht="15.75" customHeight="1" x14ac:dyDescent="0.25">
      <c r="A4428" s="5">
        <v>2018</v>
      </c>
      <c r="B4428" s="5" t="s">
        <v>15</v>
      </c>
      <c r="C4428" s="5" t="s">
        <v>223</v>
      </c>
      <c r="D4428" s="5" t="s">
        <v>1111</v>
      </c>
      <c r="E4428" s="5">
        <v>0.12739051567763601</v>
      </c>
      <c r="F4428" s="5"/>
      <c r="G4428" s="5"/>
      <c r="H4428" s="5"/>
      <c r="I4428" s="5"/>
    </row>
    <row r="4429" spans="1:9" ht="15.75" customHeight="1" x14ac:dyDescent="0.25">
      <c r="A4429" s="5">
        <v>2018</v>
      </c>
      <c r="B4429" s="5" t="s">
        <v>17</v>
      </c>
      <c r="C4429" s="5" t="s">
        <v>223</v>
      </c>
      <c r="D4429" s="5" t="s">
        <v>1111</v>
      </c>
      <c r="E4429" s="5">
        <v>2.2055454781031301E-2</v>
      </c>
      <c r="F4429" s="5"/>
      <c r="G4429" s="5"/>
      <c r="H4429" s="5"/>
      <c r="I4429" s="5"/>
    </row>
    <row r="4430" spans="1:9" ht="15.75" customHeight="1" x14ac:dyDescent="0.25">
      <c r="A4430" s="5">
        <v>2018</v>
      </c>
      <c r="B4430" s="5" t="s">
        <v>26</v>
      </c>
      <c r="C4430" s="5" t="s">
        <v>223</v>
      </c>
      <c r="D4430" s="5" t="s">
        <v>1111</v>
      </c>
      <c r="E4430" s="5">
        <v>6.6077222078258599E-2</v>
      </c>
      <c r="F4430" s="5"/>
      <c r="G4430" s="5"/>
      <c r="H4430" s="5"/>
      <c r="I4430" s="5"/>
    </row>
    <row r="4431" spans="1:9" ht="15.75" customHeight="1" x14ac:dyDescent="0.25">
      <c r="A4431" s="5">
        <v>2018</v>
      </c>
      <c r="B4431" s="5" t="s">
        <v>28</v>
      </c>
      <c r="C4431" s="5" t="s">
        <v>223</v>
      </c>
      <c r="D4431" s="5" t="s">
        <v>1111</v>
      </c>
      <c r="E4431" s="5">
        <v>3.0474216118165298E-4</v>
      </c>
      <c r="F4431" s="5"/>
      <c r="G4431" s="5"/>
      <c r="H4431" s="5"/>
      <c r="I4431" s="5"/>
    </row>
    <row r="4432" spans="1:9" ht="15.75" customHeight="1" x14ac:dyDescent="0.25">
      <c r="A4432" s="5">
        <v>2018</v>
      </c>
      <c r="B4432" s="5" t="s">
        <v>42</v>
      </c>
      <c r="C4432" s="5" t="s">
        <v>223</v>
      </c>
      <c r="D4432" s="5" t="s">
        <v>1111</v>
      </c>
      <c r="E4432" s="5">
        <v>1.9748121274941601E-2</v>
      </c>
      <c r="F4432" s="5"/>
      <c r="G4432" s="5"/>
      <c r="H4432" s="5"/>
      <c r="I4432" s="5"/>
    </row>
    <row r="4433" spans="1:9" ht="15.75" customHeight="1" x14ac:dyDescent="0.25">
      <c r="A4433" s="5">
        <v>2018</v>
      </c>
      <c r="B4433" s="5" t="s">
        <v>36</v>
      </c>
      <c r="C4433" s="5" t="s">
        <v>223</v>
      </c>
      <c r="D4433" s="5" t="s">
        <v>1111</v>
      </c>
      <c r="E4433" s="5">
        <v>9.7102876392847898E-3</v>
      </c>
      <c r="F4433" s="5"/>
      <c r="G4433" s="5"/>
      <c r="H4433" s="5"/>
      <c r="I4433" s="5"/>
    </row>
    <row r="4434" spans="1:9" ht="15.75" customHeight="1" x14ac:dyDescent="0.25">
      <c r="A4434" s="5">
        <v>2018</v>
      </c>
      <c r="B4434" s="5" t="s">
        <v>39</v>
      </c>
      <c r="C4434" s="5" t="s">
        <v>223</v>
      </c>
      <c r="D4434" s="5" t="s">
        <v>1111</v>
      </c>
      <c r="E4434" s="5">
        <v>3.0366416169992201E-2</v>
      </c>
      <c r="F4434" s="5"/>
      <c r="G4434" s="5"/>
      <c r="H4434" s="5"/>
      <c r="I4434" s="5"/>
    </row>
    <row r="4435" spans="1:9" ht="15.75" customHeight="1" x14ac:dyDescent="0.25">
      <c r="A4435" s="5">
        <v>2018</v>
      </c>
      <c r="B4435" s="5" t="s">
        <v>45</v>
      </c>
      <c r="C4435" s="5" t="s">
        <v>223</v>
      </c>
      <c r="D4435" s="5" t="s">
        <v>1111</v>
      </c>
      <c r="E4435" s="5">
        <v>8.3607152111945995E-3</v>
      </c>
      <c r="F4435" s="5"/>
      <c r="G4435" s="5"/>
      <c r="H4435" s="5"/>
      <c r="I4435" s="5"/>
    </row>
    <row r="4436" spans="1:9" ht="15.75" customHeight="1" x14ac:dyDescent="0.25">
      <c r="A4436" s="5">
        <v>2018</v>
      </c>
      <c r="B4436" s="5" t="s">
        <v>47</v>
      </c>
      <c r="C4436" s="5" t="s">
        <v>223</v>
      </c>
      <c r="D4436" s="5" t="s">
        <v>1111</v>
      </c>
      <c r="E4436" s="5">
        <v>5.10785177507126E-2</v>
      </c>
      <c r="F4436" s="5"/>
      <c r="G4436" s="5"/>
      <c r="H4436" s="5"/>
      <c r="I4436" s="5"/>
    </row>
    <row r="4437" spans="1:9" ht="15.75" customHeight="1" x14ac:dyDescent="0.25">
      <c r="A4437" s="5">
        <v>2018</v>
      </c>
      <c r="B4437" s="5" t="s">
        <v>50</v>
      </c>
      <c r="C4437" s="5" t="s">
        <v>223</v>
      </c>
      <c r="D4437" s="5" t="s">
        <v>1111</v>
      </c>
      <c r="E4437" s="40">
        <v>9.3288416688261199E-5</v>
      </c>
      <c r="F4437" s="5"/>
      <c r="G4437" s="5"/>
      <c r="H4437" s="5"/>
      <c r="I4437" s="5"/>
    </row>
    <row r="4438" spans="1:9" ht="15.75" customHeight="1" x14ac:dyDescent="0.25">
      <c r="A4438" s="5">
        <v>2018</v>
      </c>
      <c r="B4438" s="5" t="s">
        <v>57</v>
      </c>
      <c r="C4438" s="5" t="s">
        <v>223</v>
      </c>
      <c r="D4438" s="5" t="s">
        <v>1111</v>
      </c>
      <c r="E4438" s="5">
        <v>2.4669603524229001E-4</v>
      </c>
      <c r="F4438" s="5"/>
      <c r="G4438" s="5"/>
      <c r="H4438" s="5"/>
      <c r="I4438" s="5"/>
    </row>
    <row r="4439" spans="1:9" ht="15.75" customHeight="1" x14ac:dyDescent="0.25">
      <c r="A4439" s="5">
        <v>2018</v>
      </c>
      <c r="B4439" s="5" t="s">
        <v>54</v>
      </c>
      <c r="C4439" s="5" t="s">
        <v>223</v>
      </c>
      <c r="D4439" s="5" t="s">
        <v>1111</v>
      </c>
      <c r="E4439" s="5">
        <v>2.6634879502461701E-2</v>
      </c>
      <c r="F4439" s="5"/>
      <c r="G4439" s="5"/>
      <c r="H4439" s="5"/>
      <c r="I4439" s="5"/>
    </row>
    <row r="4440" spans="1:9" ht="15.75" customHeight="1" x14ac:dyDescent="0.25">
      <c r="A4440" s="5">
        <v>2018</v>
      </c>
      <c r="B4440" s="5" t="s">
        <v>52</v>
      </c>
      <c r="C4440" s="5" t="s">
        <v>223</v>
      </c>
      <c r="D4440" s="5" t="s">
        <v>1111</v>
      </c>
      <c r="E4440" s="5">
        <v>5.8543664161699897E-3</v>
      </c>
      <c r="F4440" s="5"/>
      <c r="G4440" s="5"/>
      <c r="H4440" s="5"/>
      <c r="I4440" s="5"/>
    </row>
    <row r="4441" spans="1:9" ht="15.75" customHeight="1" x14ac:dyDescent="0.25">
      <c r="A4441" s="5">
        <v>2018</v>
      </c>
      <c r="B4441" s="5" t="s">
        <v>60</v>
      </c>
      <c r="C4441" s="5" t="s">
        <v>223</v>
      </c>
      <c r="D4441" s="5" t="s">
        <v>1111</v>
      </c>
      <c r="E4441" s="5">
        <v>4.7558434827675501E-2</v>
      </c>
      <c r="F4441" s="5"/>
      <c r="G4441" s="5"/>
      <c r="H4441" s="5"/>
      <c r="I4441" s="5"/>
    </row>
    <row r="4442" spans="1:9" ht="15.75" customHeight="1" x14ac:dyDescent="0.25">
      <c r="A4442" s="5">
        <v>2018</v>
      </c>
      <c r="B4442" s="5" t="s">
        <v>66</v>
      </c>
      <c r="C4442" s="5" t="s">
        <v>223</v>
      </c>
      <c r="D4442" s="5" t="s">
        <v>1111</v>
      </c>
      <c r="E4442" s="5">
        <v>8.5773516455040097E-2</v>
      </c>
      <c r="F4442" s="5"/>
      <c r="G4442" s="5"/>
      <c r="H4442" s="5"/>
      <c r="I4442" s="5"/>
    </row>
    <row r="4443" spans="1:9" ht="15.75" customHeight="1" x14ac:dyDescent="0.25">
      <c r="A4443" s="5">
        <v>2018</v>
      </c>
      <c r="B4443" s="5" t="s">
        <v>69</v>
      </c>
      <c r="C4443" s="5" t="s">
        <v>223</v>
      </c>
      <c r="D4443" s="5" t="s">
        <v>1111</v>
      </c>
      <c r="E4443" s="5">
        <v>1.0686706400621899E-2</v>
      </c>
      <c r="F4443" s="5"/>
      <c r="G4443" s="5"/>
      <c r="H4443" s="5"/>
      <c r="I4443" s="5"/>
    </row>
    <row r="4444" spans="1:9" ht="15.75" customHeight="1" x14ac:dyDescent="0.25">
      <c r="A4444" s="5">
        <v>2018</v>
      </c>
      <c r="B4444" s="5" t="s">
        <v>87</v>
      </c>
      <c r="C4444" s="5" t="s">
        <v>223</v>
      </c>
      <c r="D4444" s="5" t="s">
        <v>1111</v>
      </c>
      <c r="E4444" s="5">
        <v>5.0168437419020396E-4</v>
      </c>
      <c r="F4444" s="5"/>
      <c r="G4444" s="5"/>
      <c r="H4444" s="5"/>
      <c r="I4444" s="5"/>
    </row>
    <row r="4445" spans="1:9" ht="15.75" customHeight="1" x14ac:dyDescent="0.25">
      <c r="A4445" s="5">
        <v>2018</v>
      </c>
      <c r="B4445" s="5" t="s">
        <v>72</v>
      </c>
      <c r="C4445" s="5" t="s">
        <v>223</v>
      </c>
      <c r="D4445" s="5" t="s">
        <v>1111</v>
      </c>
      <c r="E4445" s="5">
        <v>7.1583311738792404E-3</v>
      </c>
      <c r="F4445" s="5"/>
      <c r="G4445" s="5"/>
      <c r="H4445" s="5"/>
      <c r="I4445" s="5"/>
    </row>
    <row r="4446" spans="1:9" ht="15.75" customHeight="1" x14ac:dyDescent="0.25">
      <c r="A4446" s="5">
        <v>2018</v>
      </c>
      <c r="B4446" s="5" t="s">
        <v>77</v>
      </c>
      <c r="C4446" s="5" t="s">
        <v>223</v>
      </c>
      <c r="D4446" s="5" t="s">
        <v>1111</v>
      </c>
      <c r="E4446" s="5">
        <v>3.3376522415133402E-4</v>
      </c>
      <c r="F4446" s="5"/>
      <c r="G4446" s="5"/>
      <c r="H4446" s="5"/>
      <c r="I4446" s="5"/>
    </row>
    <row r="4447" spans="1:9" ht="15.75" customHeight="1" x14ac:dyDescent="0.25">
      <c r="A4447" s="5">
        <v>2018</v>
      </c>
      <c r="B4447" s="5" t="s">
        <v>79</v>
      </c>
      <c r="C4447" s="5" t="s">
        <v>223</v>
      </c>
      <c r="D4447" s="5" t="s">
        <v>1111</v>
      </c>
      <c r="E4447" s="5">
        <v>1.2645763151075399E-4</v>
      </c>
      <c r="F4447" s="5"/>
      <c r="G4447" s="5"/>
      <c r="H4447" s="5"/>
      <c r="I4447" s="5"/>
    </row>
    <row r="4448" spans="1:9" ht="15.75" customHeight="1" x14ac:dyDescent="0.25">
      <c r="A4448" s="5">
        <v>2018</v>
      </c>
      <c r="B4448" s="5" t="s">
        <v>82</v>
      </c>
      <c r="C4448" s="5" t="s">
        <v>223</v>
      </c>
      <c r="D4448" s="5" t="s">
        <v>1111</v>
      </c>
      <c r="E4448" s="5">
        <v>6.2358123866286599E-3</v>
      </c>
      <c r="F4448" s="5"/>
      <c r="G4448" s="5"/>
      <c r="H4448" s="5"/>
      <c r="I4448" s="5"/>
    </row>
    <row r="4449" spans="1:9" ht="15.75" customHeight="1" x14ac:dyDescent="0.25">
      <c r="A4449" s="5">
        <v>2018</v>
      </c>
      <c r="B4449" s="5" t="s">
        <v>74</v>
      </c>
      <c r="C4449" s="5" t="s">
        <v>223</v>
      </c>
      <c r="D4449" s="5" t="s">
        <v>1111</v>
      </c>
      <c r="E4449" s="5">
        <v>2.2903342834931301E-2</v>
      </c>
      <c r="F4449" s="5"/>
      <c r="G4449" s="5"/>
      <c r="H4449" s="5"/>
      <c r="I4449" s="5"/>
    </row>
    <row r="4450" spans="1:9" ht="15.75" customHeight="1" x14ac:dyDescent="0.25">
      <c r="A4450" s="5">
        <v>2018</v>
      </c>
      <c r="B4450" s="5" t="s">
        <v>85</v>
      </c>
      <c r="C4450" s="5" t="s">
        <v>223</v>
      </c>
      <c r="D4450" s="5" t="s">
        <v>1111</v>
      </c>
      <c r="E4450" s="5">
        <v>1.35869396216636E-2</v>
      </c>
      <c r="F4450" s="5"/>
      <c r="G4450" s="5"/>
      <c r="H4450" s="5"/>
      <c r="I4450" s="5"/>
    </row>
    <row r="4451" spans="1:9" ht="15.75" customHeight="1" x14ac:dyDescent="0.25">
      <c r="A4451" s="5">
        <v>2018</v>
      </c>
      <c r="B4451" s="5" t="s">
        <v>93</v>
      </c>
      <c r="C4451" s="5" t="s">
        <v>223</v>
      </c>
      <c r="D4451" s="5" t="s">
        <v>1111</v>
      </c>
      <c r="E4451" s="5">
        <v>3.9477584866545699E-2</v>
      </c>
      <c r="F4451" s="5"/>
      <c r="G4451" s="5"/>
      <c r="H4451" s="5"/>
      <c r="I4451" s="5"/>
    </row>
    <row r="4452" spans="1:9" ht="15.75" customHeight="1" x14ac:dyDescent="0.25">
      <c r="A4452" s="5">
        <v>2018</v>
      </c>
      <c r="B4452" s="5" t="s">
        <v>95</v>
      </c>
      <c r="C4452" s="5" t="s">
        <v>223</v>
      </c>
      <c r="D4452" s="5" t="s">
        <v>1111</v>
      </c>
      <c r="E4452" s="5">
        <v>1.62135268204197E-2</v>
      </c>
      <c r="F4452" s="5"/>
      <c r="G4452" s="5"/>
      <c r="H4452" s="5"/>
      <c r="I4452" s="5"/>
    </row>
    <row r="4453" spans="1:9" ht="15.75" customHeight="1" x14ac:dyDescent="0.25">
      <c r="A4453" s="5">
        <v>2018</v>
      </c>
      <c r="B4453" s="5" t="s">
        <v>98</v>
      </c>
      <c r="C4453" s="5" t="s">
        <v>223</v>
      </c>
      <c r="D4453" s="5" t="s">
        <v>1111</v>
      </c>
      <c r="E4453" s="5">
        <v>5.5537704068411497E-3</v>
      </c>
      <c r="F4453" s="5"/>
      <c r="G4453" s="5"/>
      <c r="H4453" s="5"/>
      <c r="I4453" s="5"/>
    </row>
    <row r="4454" spans="1:9" ht="15.75" customHeight="1" x14ac:dyDescent="0.25">
      <c r="A4454" s="5">
        <v>2018</v>
      </c>
      <c r="B4454" s="5" t="s">
        <v>101</v>
      </c>
      <c r="C4454" s="5" t="s">
        <v>223</v>
      </c>
      <c r="D4454" s="5" t="s">
        <v>1111</v>
      </c>
      <c r="E4454" s="5">
        <v>3.41373412801243E-2</v>
      </c>
      <c r="F4454" s="5"/>
      <c r="G4454" s="5"/>
      <c r="H4454" s="5"/>
      <c r="I4454" s="5"/>
    </row>
    <row r="4455" spans="1:9" ht="15.75" customHeight="1" x14ac:dyDescent="0.25">
      <c r="A4455" s="5">
        <v>2018</v>
      </c>
      <c r="B4455" s="5" t="s">
        <v>1114</v>
      </c>
      <c r="C4455" s="5" t="s">
        <v>223</v>
      </c>
      <c r="D4455" s="5" t="s">
        <v>1111</v>
      </c>
      <c r="E4455" s="5">
        <v>3.69422130085514E-3</v>
      </c>
      <c r="F4455" s="5"/>
      <c r="G4455" s="5"/>
      <c r="H4455" s="5"/>
      <c r="I4455" s="5"/>
    </row>
    <row r="4456" spans="1:9" ht="15.75" customHeight="1" x14ac:dyDescent="0.25">
      <c r="A4456" s="5">
        <v>2018</v>
      </c>
      <c r="B4456" s="5" t="s">
        <v>106</v>
      </c>
      <c r="C4456" s="5" t="s">
        <v>223</v>
      </c>
      <c r="D4456" s="5" t="s">
        <v>1111</v>
      </c>
      <c r="E4456" s="5">
        <v>1.8894013993262501E-2</v>
      </c>
      <c r="F4456" s="5"/>
      <c r="G4456" s="5"/>
      <c r="H4456" s="5"/>
      <c r="I4456" s="5"/>
    </row>
    <row r="4457" spans="1:9" ht="15.75" customHeight="1" x14ac:dyDescent="0.25">
      <c r="A4457" s="5">
        <v>2018</v>
      </c>
      <c r="B4457" s="5" t="s">
        <v>109</v>
      </c>
      <c r="C4457" s="5" t="s">
        <v>223</v>
      </c>
      <c r="D4457" s="5" t="s">
        <v>1111</v>
      </c>
      <c r="E4457" s="5">
        <v>1.06556102617258E-2</v>
      </c>
      <c r="F4457" s="5"/>
      <c r="G4457" s="5"/>
      <c r="H4457" s="5"/>
      <c r="I4457" s="5"/>
    </row>
    <row r="4458" spans="1:9" ht="15.75" customHeight="1" x14ac:dyDescent="0.25">
      <c r="A4458" s="5">
        <v>2018</v>
      </c>
      <c r="B4458" s="5" t="s">
        <v>112</v>
      </c>
      <c r="C4458" s="5" t="s">
        <v>223</v>
      </c>
      <c r="D4458" s="5" t="s">
        <v>1111</v>
      </c>
      <c r="E4458" s="5">
        <v>1.56434309406582E-2</v>
      </c>
      <c r="F4458" s="5"/>
      <c r="G4458" s="5"/>
      <c r="H4458" s="5"/>
      <c r="I4458" s="5"/>
    </row>
    <row r="4459" spans="1:9" ht="15.75" customHeight="1" x14ac:dyDescent="0.25">
      <c r="A4459" s="5">
        <v>2018</v>
      </c>
      <c r="B4459" s="5" t="s">
        <v>114</v>
      </c>
      <c r="C4459" s="5" t="s">
        <v>223</v>
      </c>
      <c r="D4459" s="5" t="s">
        <v>1111</v>
      </c>
      <c r="E4459" s="5">
        <v>8.4869655351127199E-2</v>
      </c>
      <c r="F4459" s="5"/>
      <c r="G4459" s="5"/>
      <c r="H4459" s="5"/>
      <c r="I4459" s="5"/>
    </row>
    <row r="4460" spans="1:9" ht="15.75" customHeight="1" x14ac:dyDescent="0.25">
      <c r="A4460" s="5">
        <v>2018</v>
      </c>
      <c r="B4460" s="5" t="s">
        <v>117</v>
      </c>
      <c r="C4460" s="5" t="s">
        <v>223</v>
      </c>
      <c r="D4460" s="5" t="s">
        <v>1111</v>
      </c>
      <c r="E4460" s="5">
        <v>3.5654832858253403E-2</v>
      </c>
      <c r="F4460" s="5"/>
      <c r="G4460" s="5"/>
      <c r="H4460" s="5"/>
      <c r="I4460" s="5"/>
    </row>
    <row r="4461" spans="1:9" ht="15.75" customHeight="1" x14ac:dyDescent="0.25">
      <c r="A4461" s="5">
        <v>2018</v>
      </c>
      <c r="B4461" s="5" t="s">
        <v>122</v>
      </c>
      <c r="C4461" s="5" t="s">
        <v>223</v>
      </c>
      <c r="D4461" s="5" t="s">
        <v>1111</v>
      </c>
      <c r="E4461" s="5">
        <v>2.31915003887017E-2</v>
      </c>
      <c r="F4461" s="5"/>
      <c r="G4461" s="5"/>
      <c r="H4461" s="5"/>
      <c r="I4461" s="5"/>
    </row>
    <row r="4462" spans="1:9" ht="15.75" customHeight="1" x14ac:dyDescent="0.25">
      <c r="A4462" s="5">
        <v>2018</v>
      </c>
      <c r="B4462" s="5" t="s">
        <v>124</v>
      </c>
      <c r="C4462" s="5" t="s">
        <v>223</v>
      </c>
      <c r="D4462" s="5" t="s">
        <v>1111</v>
      </c>
      <c r="E4462" s="5">
        <v>2.1311220523451599E-3</v>
      </c>
      <c r="F4462" s="5"/>
      <c r="G4462" s="5"/>
      <c r="H4462" s="5"/>
      <c r="I4462" s="5"/>
    </row>
    <row r="4463" spans="1:9" ht="15.75" customHeight="1" x14ac:dyDescent="0.25">
      <c r="A4463" s="5">
        <v>2018</v>
      </c>
      <c r="B4463" s="5" t="s">
        <v>130</v>
      </c>
      <c r="C4463" s="5" t="s">
        <v>223</v>
      </c>
      <c r="D4463" s="5" t="s">
        <v>1111</v>
      </c>
      <c r="E4463" s="5">
        <v>1.6055973050012901E-2</v>
      </c>
      <c r="F4463" s="5"/>
      <c r="G4463" s="5"/>
      <c r="H4463" s="5"/>
      <c r="I4463" s="5"/>
    </row>
    <row r="4464" spans="1:9" ht="15.75" customHeight="1" x14ac:dyDescent="0.25">
      <c r="A4464" s="5">
        <v>2018</v>
      </c>
      <c r="B4464" s="5" t="s">
        <v>127</v>
      </c>
      <c r="C4464" s="5" t="s">
        <v>223</v>
      </c>
      <c r="D4464" s="5" t="s">
        <v>1111</v>
      </c>
      <c r="E4464" s="5">
        <v>1.53200310961388E-2</v>
      </c>
      <c r="F4464" s="5"/>
      <c r="G4464" s="5"/>
      <c r="H4464" s="5"/>
      <c r="I4464" s="5"/>
    </row>
    <row r="4465" spans="1:9" ht="15.75" customHeight="1" x14ac:dyDescent="0.25">
      <c r="A4465" s="5">
        <v>2018</v>
      </c>
      <c r="B4465" s="5" t="s">
        <v>132</v>
      </c>
      <c r="C4465" s="5" t="s">
        <v>223</v>
      </c>
      <c r="D4465" s="5" t="s">
        <v>1111</v>
      </c>
      <c r="E4465" s="5">
        <v>4.3037056232184496E-3</v>
      </c>
      <c r="F4465" s="5"/>
      <c r="G4465" s="5"/>
      <c r="H4465" s="5"/>
      <c r="I4465" s="5"/>
    </row>
    <row r="4466" spans="1:9" ht="15.75" customHeight="1" x14ac:dyDescent="0.25">
      <c r="A4466" s="5">
        <v>2018</v>
      </c>
      <c r="B4466" s="5" t="s">
        <v>3</v>
      </c>
      <c r="C4466" s="5" t="s">
        <v>223</v>
      </c>
      <c r="D4466" s="5" t="s">
        <v>1113</v>
      </c>
      <c r="E4466" s="5">
        <v>4.4010120006180197E-3</v>
      </c>
      <c r="F4466" s="5"/>
      <c r="G4466" s="5"/>
      <c r="H4466" s="5"/>
      <c r="I4466" s="5"/>
    </row>
    <row r="4467" spans="1:9" ht="15.75" customHeight="1" x14ac:dyDescent="0.25">
      <c r="A4467" s="5">
        <v>2018</v>
      </c>
      <c r="B4467" s="5" t="s">
        <v>12</v>
      </c>
      <c r="C4467" s="5" t="s">
        <v>223</v>
      </c>
      <c r="D4467" s="5" t="s">
        <v>1113</v>
      </c>
      <c r="E4467" s="5">
        <v>1.44840752895256E-2</v>
      </c>
      <c r="F4467" s="5"/>
      <c r="G4467" s="5"/>
      <c r="H4467" s="5"/>
      <c r="I4467" s="5"/>
    </row>
    <row r="4468" spans="1:9" ht="15.75" customHeight="1" x14ac:dyDescent="0.25">
      <c r="A4468" s="5">
        <v>2018</v>
      </c>
      <c r="B4468" s="5" t="s">
        <v>8</v>
      </c>
      <c r="C4468" s="5" t="s">
        <v>223</v>
      </c>
      <c r="D4468" s="5" t="s">
        <v>1113</v>
      </c>
      <c r="E4468" s="5">
        <v>2.5791684640302799E-2</v>
      </c>
      <c r="F4468" s="5"/>
      <c r="G4468" s="5"/>
      <c r="H4468" s="5"/>
      <c r="I4468" s="5"/>
    </row>
    <row r="4469" spans="1:9" ht="15.75" customHeight="1" x14ac:dyDescent="0.25">
      <c r="A4469" s="5">
        <v>2018</v>
      </c>
      <c r="B4469" s="5" t="s">
        <v>15</v>
      </c>
      <c r="C4469" s="5" t="s">
        <v>223</v>
      </c>
      <c r="D4469" s="5" t="s">
        <v>1113</v>
      </c>
      <c r="E4469" s="40">
        <v>3.5900206809230899E-5</v>
      </c>
      <c r="F4469" s="5"/>
      <c r="G4469" s="5"/>
      <c r="H4469" s="5"/>
      <c r="I4469" s="5"/>
    </row>
    <row r="4470" spans="1:9" ht="15.75" customHeight="1" x14ac:dyDescent="0.25">
      <c r="A4470" s="5">
        <v>2018</v>
      </c>
      <c r="B4470" s="5" t="s">
        <v>17</v>
      </c>
      <c r="C4470" s="5" t="s">
        <v>223</v>
      </c>
      <c r="D4470" s="5" t="s">
        <v>1113</v>
      </c>
      <c r="E4470" s="40">
        <v>5.8506186167524297E-6</v>
      </c>
      <c r="F4470" s="5"/>
      <c r="G4470" s="5"/>
      <c r="H4470" s="5"/>
      <c r="I4470" s="5"/>
    </row>
    <row r="4471" spans="1:9" ht="15.75" customHeight="1" x14ac:dyDescent="0.25">
      <c r="A4471" s="5">
        <v>2018</v>
      </c>
      <c r="B4471" s="5" t="s">
        <v>23</v>
      </c>
      <c r="C4471" s="5" t="s">
        <v>223</v>
      </c>
      <c r="D4471" s="5" t="s">
        <v>1113</v>
      </c>
      <c r="E4471" s="40">
        <v>1.63643540518075E-6</v>
      </c>
      <c r="F4471" s="5"/>
      <c r="G4471" s="5"/>
      <c r="H4471" s="5"/>
      <c r="I4471" s="5"/>
    </row>
    <row r="4472" spans="1:9" ht="15.75" customHeight="1" x14ac:dyDescent="0.25">
      <c r="A4472" s="5">
        <v>2018</v>
      </c>
      <c r="B4472" s="5" t="s">
        <v>26</v>
      </c>
      <c r="C4472" s="5" t="s">
        <v>223</v>
      </c>
      <c r="D4472" s="5" t="s">
        <v>1113</v>
      </c>
      <c r="E4472" s="5">
        <v>0.50780587653222298</v>
      </c>
      <c r="F4472" s="5"/>
      <c r="G4472" s="5"/>
      <c r="H4472" s="5"/>
      <c r="I4472" s="5"/>
    </row>
    <row r="4473" spans="1:9" ht="15.75" customHeight="1" x14ac:dyDescent="0.25">
      <c r="A4473" s="5">
        <v>2018</v>
      </c>
      <c r="B4473" s="5" t="s">
        <v>28</v>
      </c>
      <c r="C4473" s="5" t="s">
        <v>223</v>
      </c>
      <c r="D4473" s="5" t="s">
        <v>1113</v>
      </c>
      <c r="E4473" s="5">
        <v>1.89889502523202E-2</v>
      </c>
      <c r="F4473" s="5"/>
      <c r="G4473" s="5"/>
      <c r="H4473" s="5"/>
      <c r="I4473" s="5"/>
    </row>
    <row r="4474" spans="1:9" ht="15.75" customHeight="1" x14ac:dyDescent="0.25">
      <c r="A4474" s="5">
        <v>2018</v>
      </c>
      <c r="B4474" s="5" t="s">
        <v>42</v>
      </c>
      <c r="C4474" s="5" t="s">
        <v>223</v>
      </c>
      <c r="D4474" s="5" t="s">
        <v>1113</v>
      </c>
      <c r="E4474" s="5">
        <v>3.5902132879220998E-2</v>
      </c>
      <c r="F4474" s="5"/>
      <c r="G4474" s="5"/>
      <c r="H4474" s="5"/>
      <c r="I4474" s="5"/>
    </row>
    <row r="4475" spans="1:9" ht="15.75" customHeight="1" x14ac:dyDescent="0.25">
      <c r="A4475" s="5">
        <v>2018</v>
      </c>
      <c r="B4475" s="5" t="s">
        <v>34</v>
      </c>
      <c r="C4475" s="5" t="s">
        <v>223</v>
      </c>
      <c r="D4475" s="5" t="s">
        <v>1113</v>
      </c>
      <c r="E4475" s="40">
        <v>1.4250021581396999E-5</v>
      </c>
      <c r="F4475" s="5"/>
      <c r="G4475" s="5"/>
      <c r="H4475" s="5"/>
      <c r="I4475" s="5"/>
    </row>
    <row r="4476" spans="1:9" ht="15.75" customHeight="1" x14ac:dyDescent="0.25">
      <c r="A4476" s="5">
        <v>2018</v>
      </c>
      <c r="B4476" s="5" t="s">
        <v>36</v>
      </c>
      <c r="C4476" s="5" t="s">
        <v>223</v>
      </c>
      <c r="D4476" s="5" t="s">
        <v>1113</v>
      </c>
      <c r="E4476" s="5">
        <v>6.7729165074581496E-3</v>
      </c>
      <c r="F4476" s="5"/>
      <c r="G4476" s="5"/>
      <c r="H4476" s="5"/>
      <c r="I4476" s="5"/>
    </row>
    <row r="4477" spans="1:9" ht="15.75" customHeight="1" x14ac:dyDescent="0.25">
      <c r="A4477" s="5">
        <v>2018</v>
      </c>
      <c r="B4477" s="5" t="s">
        <v>39</v>
      </c>
      <c r="C4477" s="5" t="s">
        <v>223</v>
      </c>
      <c r="D4477" s="5" t="s">
        <v>1113</v>
      </c>
      <c r="E4477" s="40">
        <v>7.0410167610520595E-5</v>
      </c>
      <c r="F4477" s="5"/>
      <c r="G4477" s="5"/>
      <c r="H4477" s="5"/>
      <c r="I4477" s="5"/>
    </row>
    <row r="4478" spans="1:9" ht="15.75" customHeight="1" x14ac:dyDescent="0.25">
      <c r="A4478" s="5">
        <v>2018</v>
      </c>
      <c r="B4478" s="5" t="s">
        <v>45</v>
      </c>
      <c r="C4478" s="5" t="s">
        <v>223</v>
      </c>
      <c r="D4478" s="5" t="s">
        <v>1113</v>
      </c>
      <c r="E4478" s="5">
        <v>3.48237074654777E-2</v>
      </c>
      <c r="F4478" s="5"/>
      <c r="G4478" s="5"/>
      <c r="H4478" s="5"/>
      <c r="I4478" s="5"/>
    </row>
    <row r="4479" spans="1:9" ht="15.75" customHeight="1" x14ac:dyDescent="0.25">
      <c r="A4479" s="5">
        <v>2018</v>
      </c>
      <c r="B4479" s="5" t="s">
        <v>47</v>
      </c>
      <c r="C4479" s="5" t="s">
        <v>223</v>
      </c>
      <c r="D4479" s="5" t="s">
        <v>1113</v>
      </c>
      <c r="E4479" s="5">
        <v>1.2358707741426999E-4</v>
      </c>
      <c r="F4479" s="5"/>
      <c r="G4479" s="5"/>
      <c r="H4479" s="5"/>
      <c r="I4479" s="5"/>
    </row>
    <row r="4480" spans="1:9" ht="15.75" customHeight="1" x14ac:dyDescent="0.25">
      <c r="A4480" s="5">
        <v>2018</v>
      </c>
      <c r="B4480" s="5" t="s">
        <v>50</v>
      </c>
      <c r="C4480" s="5" t="s">
        <v>223</v>
      </c>
      <c r="D4480" s="5" t="s">
        <v>1113</v>
      </c>
      <c r="E4480" s="5">
        <v>9.3480561544112606E-2</v>
      </c>
      <c r="F4480" s="5"/>
      <c r="G4480" s="5"/>
      <c r="H4480" s="5"/>
      <c r="I4480" s="5"/>
    </row>
    <row r="4481" spans="1:9" ht="15.75" customHeight="1" x14ac:dyDescent="0.25">
      <c r="A4481" s="5">
        <v>2018</v>
      </c>
      <c r="B4481" s="5" t="s">
        <v>57</v>
      </c>
      <c r="C4481" s="5" t="s">
        <v>223</v>
      </c>
      <c r="D4481" s="5" t="s">
        <v>1113</v>
      </c>
      <c r="E4481" s="40">
        <v>3.43216983210476E-6</v>
      </c>
      <c r="F4481" s="5"/>
      <c r="G4481" s="5"/>
      <c r="H4481" s="5"/>
      <c r="I4481" s="5"/>
    </row>
    <row r="4482" spans="1:9" ht="15.75" customHeight="1" x14ac:dyDescent="0.25">
      <c r="A4482" s="5">
        <v>2018</v>
      </c>
      <c r="B4482" s="5" t="s">
        <v>54</v>
      </c>
      <c r="C4482" s="5" t="s">
        <v>223</v>
      </c>
      <c r="D4482" s="5" t="s">
        <v>1113</v>
      </c>
      <c r="E4482" s="40">
        <v>2.85290066212928E-6</v>
      </c>
      <c r="F4482" s="5"/>
      <c r="G4482" s="5"/>
      <c r="H4482" s="5"/>
      <c r="I4482" s="5"/>
    </row>
    <row r="4483" spans="1:9" ht="15.75" customHeight="1" x14ac:dyDescent="0.25">
      <c r="A4483" s="5">
        <v>2018</v>
      </c>
      <c r="B4483" s="5" t="s">
        <v>60</v>
      </c>
      <c r="C4483" s="5" t="s">
        <v>223</v>
      </c>
      <c r="D4483" s="5" t="s">
        <v>1113</v>
      </c>
      <c r="E4483" s="40">
        <v>2.7819401888072801E-5</v>
      </c>
      <c r="F4483" s="5"/>
      <c r="G4483" s="5"/>
      <c r="H4483" s="5"/>
      <c r="I4483" s="5"/>
    </row>
    <row r="4484" spans="1:9" ht="15.75" customHeight="1" x14ac:dyDescent="0.25">
      <c r="A4484" s="5">
        <v>2018</v>
      </c>
      <c r="B4484" s="5" t="s">
        <v>62</v>
      </c>
      <c r="C4484" s="5" t="s">
        <v>223</v>
      </c>
      <c r="D4484" s="5" t="s">
        <v>1113</v>
      </c>
      <c r="E4484" s="40">
        <v>4.8644128548691599E-5</v>
      </c>
      <c r="F4484" s="5"/>
      <c r="G4484" s="5"/>
      <c r="H4484" s="5"/>
      <c r="I4484" s="5"/>
    </row>
    <row r="4485" spans="1:9" ht="15.75" customHeight="1" x14ac:dyDescent="0.25">
      <c r="A4485" s="5">
        <v>2018</v>
      </c>
      <c r="B4485" s="5" t="s">
        <v>66</v>
      </c>
      <c r="C4485" s="5" t="s">
        <v>223</v>
      </c>
      <c r="D4485" s="5" t="s">
        <v>1113</v>
      </c>
      <c r="E4485" s="5">
        <v>1.28004439287211E-2</v>
      </c>
      <c r="F4485" s="5"/>
      <c r="G4485" s="5"/>
      <c r="H4485" s="5"/>
      <c r="I4485" s="5"/>
    </row>
    <row r="4486" spans="1:9" ht="15.75" customHeight="1" x14ac:dyDescent="0.25">
      <c r="A4486" s="5">
        <v>2018</v>
      </c>
      <c r="B4486" s="5" t="s">
        <v>64</v>
      </c>
      <c r="C4486" s="5" t="s">
        <v>223</v>
      </c>
      <c r="D4486" s="5" t="s">
        <v>1113</v>
      </c>
      <c r="E4486" s="5">
        <v>6.3305822247460994E-2</v>
      </c>
      <c r="F4486" s="5"/>
      <c r="G4486" s="5"/>
      <c r="H4486" s="5"/>
      <c r="I4486" s="5"/>
    </row>
    <row r="4487" spans="1:9" ht="15.75" customHeight="1" x14ac:dyDescent="0.25">
      <c r="A4487" s="5">
        <v>2018</v>
      </c>
      <c r="B4487" s="5" t="s">
        <v>87</v>
      </c>
      <c r="C4487" s="5" t="s">
        <v>223</v>
      </c>
      <c r="D4487" s="5" t="s">
        <v>1113</v>
      </c>
      <c r="E4487" s="40">
        <v>1.08033700200428E-5</v>
      </c>
      <c r="F4487" s="5"/>
      <c r="G4487" s="5"/>
      <c r="H4487" s="5"/>
      <c r="I4487" s="5"/>
    </row>
    <row r="4488" spans="1:9" ht="15.75" customHeight="1" x14ac:dyDescent="0.25">
      <c r="A4488" s="5">
        <v>2018</v>
      </c>
      <c r="B4488" s="5" t="s">
        <v>90</v>
      </c>
      <c r="C4488" s="5" t="s">
        <v>223</v>
      </c>
      <c r="D4488" s="5" t="s">
        <v>1113</v>
      </c>
      <c r="E4488" s="40">
        <v>1.45541378956341E-5</v>
      </c>
      <c r="F4488" s="5"/>
      <c r="G4488" s="5"/>
      <c r="H4488" s="5"/>
      <c r="I4488" s="5"/>
    </row>
    <row r="4489" spans="1:9" ht="15.75" customHeight="1" x14ac:dyDescent="0.25">
      <c r="A4489" s="5">
        <v>2018</v>
      </c>
      <c r="B4489" s="5" t="s">
        <v>72</v>
      </c>
      <c r="C4489" s="5" t="s">
        <v>223</v>
      </c>
      <c r="D4489" s="5" t="s">
        <v>1113</v>
      </c>
      <c r="E4489" s="40">
        <v>8.7136564893562795E-5</v>
      </c>
      <c r="F4489" s="5"/>
      <c r="G4489" s="5"/>
      <c r="H4489" s="5"/>
      <c r="I4489" s="5"/>
    </row>
    <row r="4490" spans="1:9" ht="15.75" customHeight="1" x14ac:dyDescent="0.25">
      <c r="A4490" s="5">
        <v>2018</v>
      </c>
      <c r="B4490" s="5" t="s">
        <v>79</v>
      </c>
      <c r="C4490" s="5" t="s">
        <v>223</v>
      </c>
      <c r="D4490" s="5" t="s">
        <v>1113</v>
      </c>
      <c r="E4490" s="40">
        <v>1.28887390319546E-6</v>
      </c>
      <c r="F4490" s="5"/>
      <c r="G4490" s="5"/>
      <c r="H4490" s="5"/>
      <c r="I4490" s="5"/>
    </row>
    <row r="4491" spans="1:9" ht="15.75" customHeight="1" x14ac:dyDescent="0.25">
      <c r="A4491" s="5">
        <v>2018</v>
      </c>
      <c r="B4491" s="5" t="s">
        <v>82</v>
      </c>
      <c r="C4491" s="5" t="s">
        <v>223</v>
      </c>
      <c r="D4491" s="5" t="s">
        <v>1113</v>
      </c>
      <c r="E4491" s="40">
        <v>1.30335563244484E-6</v>
      </c>
      <c r="F4491" s="5"/>
      <c r="G4491" s="5"/>
      <c r="H4491" s="5"/>
      <c r="I4491" s="5"/>
    </row>
    <row r="4492" spans="1:9" ht="15.75" customHeight="1" x14ac:dyDescent="0.25">
      <c r="A4492" s="5">
        <v>2018</v>
      </c>
      <c r="B4492" s="5" t="s">
        <v>74</v>
      </c>
      <c r="C4492" s="5" t="s">
        <v>223</v>
      </c>
      <c r="D4492" s="5" t="s">
        <v>1113</v>
      </c>
      <c r="E4492" s="40">
        <v>7.9649510871629601E-7</v>
      </c>
      <c r="F4492" s="5"/>
      <c r="G4492" s="5"/>
      <c r="H4492" s="5"/>
      <c r="I4492" s="5"/>
    </row>
    <row r="4493" spans="1:9" ht="15.75" customHeight="1" x14ac:dyDescent="0.25">
      <c r="A4493" s="5">
        <v>2018</v>
      </c>
      <c r="B4493" s="5" t="s">
        <v>85</v>
      </c>
      <c r="C4493" s="5" t="s">
        <v>223</v>
      </c>
      <c r="D4493" s="5" t="s">
        <v>1113</v>
      </c>
      <c r="E4493" s="40">
        <v>1.07164796445465E-5</v>
      </c>
      <c r="F4493" s="5"/>
      <c r="G4493" s="5"/>
      <c r="H4493" s="5"/>
      <c r="I4493" s="5"/>
    </row>
    <row r="4494" spans="1:9" ht="15.75" customHeight="1" x14ac:dyDescent="0.25">
      <c r="A4494" s="5">
        <v>2018</v>
      </c>
      <c r="B4494" s="5" t="s">
        <v>93</v>
      </c>
      <c r="C4494" s="5" t="s">
        <v>223</v>
      </c>
      <c r="D4494" s="5" t="s">
        <v>1113</v>
      </c>
      <c r="E4494" s="5">
        <v>1.5734630537127099E-2</v>
      </c>
      <c r="F4494" s="5"/>
      <c r="G4494" s="5"/>
      <c r="H4494" s="5"/>
      <c r="I4494" s="5"/>
    </row>
    <row r="4495" spans="1:9" ht="15.75" customHeight="1" x14ac:dyDescent="0.25">
      <c r="A4495" s="5">
        <v>2018</v>
      </c>
      <c r="B4495" s="5" t="s">
        <v>95</v>
      </c>
      <c r="C4495" s="5" t="s">
        <v>223</v>
      </c>
      <c r="D4495" s="5" t="s">
        <v>1113</v>
      </c>
      <c r="E4495" s="5">
        <v>9.8537755178749603E-2</v>
      </c>
      <c r="F4495" s="5"/>
      <c r="G4495" s="5"/>
      <c r="H4495" s="5"/>
      <c r="I4495" s="5"/>
    </row>
    <row r="4496" spans="1:9" ht="15.75" customHeight="1" x14ac:dyDescent="0.25">
      <c r="A4496" s="5">
        <v>2018</v>
      </c>
      <c r="B4496" s="5" t="s">
        <v>98</v>
      </c>
      <c r="C4496" s="5" t="s">
        <v>223</v>
      </c>
      <c r="D4496" s="5" t="s">
        <v>1113</v>
      </c>
      <c r="E4496" s="40">
        <v>4.1258446631504103E-5</v>
      </c>
      <c r="F4496" s="5"/>
      <c r="G4496" s="5"/>
      <c r="H4496" s="5"/>
      <c r="I4496" s="5"/>
    </row>
    <row r="4497" spans="1:9" ht="15.75" customHeight="1" x14ac:dyDescent="0.25">
      <c r="A4497" s="5">
        <v>2018</v>
      </c>
      <c r="B4497" s="5" t="s">
        <v>101</v>
      </c>
      <c r="C4497" s="5" t="s">
        <v>223</v>
      </c>
      <c r="D4497" s="5" t="s">
        <v>1113</v>
      </c>
      <c r="E4497" s="40">
        <v>1.3019074595199099E-5</v>
      </c>
      <c r="F4497" s="5"/>
      <c r="G4497" s="5"/>
      <c r="H4497" s="5"/>
      <c r="I4497" s="5"/>
    </row>
    <row r="4498" spans="1:9" ht="15.75" customHeight="1" x14ac:dyDescent="0.25">
      <c r="A4498" s="5">
        <v>2018</v>
      </c>
      <c r="B4498" s="5" t="s">
        <v>104</v>
      </c>
      <c r="C4498" s="5" t="s">
        <v>223</v>
      </c>
      <c r="D4498" s="5" t="s">
        <v>1113</v>
      </c>
      <c r="E4498" s="40">
        <v>2.6067112648896901E-6</v>
      </c>
      <c r="F4498" s="5"/>
      <c r="G4498" s="5"/>
      <c r="H4498" s="5"/>
      <c r="I4498" s="5"/>
    </row>
    <row r="4499" spans="1:9" ht="15.75" customHeight="1" x14ac:dyDescent="0.25">
      <c r="A4499" s="5">
        <v>2018</v>
      </c>
      <c r="B4499" s="5" t="s">
        <v>106</v>
      </c>
      <c r="C4499" s="5" t="s">
        <v>223</v>
      </c>
      <c r="D4499" s="5" t="s">
        <v>1113</v>
      </c>
      <c r="E4499" s="5">
        <v>2.2902854807905801E-4</v>
      </c>
      <c r="F4499" s="5"/>
      <c r="G4499" s="5"/>
      <c r="H4499" s="5"/>
      <c r="I4499" s="5"/>
    </row>
    <row r="4500" spans="1:9" ht="15.75" customHeight="1" x14ac:dyDescent="0.25">
      <c r="A4500" s="5">
        <v>2018</v>
      </c>
      <c r="B4500" s="5" t="s">
        <v>109</v>
      </c>
      <c r="C4500" s="5" t="s">
        <v>223</v>
      </c>
      <c r="D4500" s="5" t="s">
        <v>1113</v>
      </c>
      <c r="E4500" s="5">
        <v>1.25295921465698E-4</v>
      </c>
      <c r="F4500" s="5"/>
      <c r="G4500" s="5"/>
      <c r="H4500" s="5"/>
      <c r="I4500" s="5"/>
    </row>
    <row r="4501" spans="1:9" ht="15.75" customHeight="1" x14ac:dyDescent="0.25">
      <c r="A4501" s="5">
        <v>2018</v>
      </c>
      <c r="B4501" s="5" t="s">
        <v>112</v>
      </c>
      <c r="C4501" s="5" t="s">
        <v>223</v>
      </c>
      <c r="D4501" s="5" t="s">
        <v>1113</v>
      </c>
      <c r="E4501" s="5">
        <v>7.0662149699459895E-4</v>
      </c>
      <c r="F4501" s="5"/>
      <c r="G4501" s="5"/>
      <c r="H4501" s="5"/>
      <c r="I4501" s="5"/>
    </row>
    <row r="4502" spans="1:9" ht="15.75" customHeight="1" x14ac:dyDescent="0.25">
      <c r="A4502" s="5">
        <v>2018</v>
      </c>
      <c r="B4502" s="5" t="s">
        <v>114</v>
      </c>
      <c r="C4502" s="5" t="s">
        <v>223</v>
      </c>
      <c r="D4502" s="5" t="s">
        <v>1113</v>
      </c>
      <c r="E4502" s="5">
        <v>5.9074840229959902E-2</v>
      </c>
      <c r="F4502" s="5"/>
      <c r="G4502" s="5"/>
      <c r="H4502" s="5"/>
      <c r="I4502" s="5"/>
    </row>
    <row r="4503" spans="1:9" ht="15.75" customHeight="1" x14ac:dyDescent="0.25">
      <c r="A4503" s="5">
        <v>2018</v>
      </c>
      <c r="B4503" s="5" t="s">
        <v>117</v>
      </c>
      <c r="C4503" s="5" t="s">
        <v>223</v>
      </c>
      <c r="D4503" s="5" t="s">
        <v>1113</v>
      </c>
      <c r="E4503" s="40">
        <v>4.0693659190778001E-6</v>
      </c>
      <c r="F4503" s="5"/>
      <c r="G4503" s="5"/>
      <c r="H4503" s="5"/>
      <c r="I4503" s="5"/>
    </row>
    <row r="4504" spans="1:9" ht="15.75" customHeight="1" x14ac:dyDescent="0.25">
      <c r="A4504" s="5">
        <v>2018</v>
      </c>
      <c r="B4504" s="5" t="s">
        <v>122</v>
      </c>
      <c r="C4504" s="5" t="s">
        <v>223</v>
      </c>
      <c r="D4504" s="5" t="s">
        <v>1113</v>
      </c>
      <c r="E4504" s="40">
        <v>3.2902488854607698E-5</v>
      </c>
      <c r="F4504" s="5"/>
      <c r="G4504" s="5"/>
      <c r="H4504" s="5"/>
      <c r="I4504" s="5"/>
    </row>
    <row r="4505" spans="1:9" ht="15.75" customHeight="1" x14ac:dyDescent="0.25">
      <c r="A4505" s="5">
        <v>2018</v>
      </c>
      <c r="B4505" s="5" t="s">
        <v>124</v>
      </c>
      <c r="C4505" s="5" t="s">
        <v>223</v>
      </c>
      <c r="D4505" s="5" t="s">
        <v>1113</v>
      </c>
      <c r="E4505" s="5">
        <v>5.2866566345935399E-3</v>
      </c>
      <c r="F4505" s="5"/>
      <c r="G4505" s="5"/>
      <c r="H4505" s="5"/>
      <c r="I4505" s="5"/>
    </row>
    <row r="4506" spans="1:9" ht="15.75" customHeight="1" x14ac:dyDescent="0.25">
      <c r="A4506" s="5">
        <v>2018</v>
      </c>
      <c r="B4506" s="5" t="s">
        <v>130</v>
      </c>
      <c r="C4506" s="5" t="s">
        <v>223</v>
      </c>
      <c r="D4506" s="5" t="s">
        <v>1113</v>
      </c>
      <c r="E4506" s="40">
        <v>2.4227933034224799E-5</v>
      </c>
      <c r="F4506" s="5"/>
      <c r="G4506" s="5"/>
      <c r="H4506" s="5"/>
      <c r="I4506" s="5"/>
    </row>
    <row r="4507" spans="1:9" ht="15.75" customHeight="1" x14ac:dyDescent="0.25">
      <c r="A4507" s="5">
        <v>2018</v>
      </c>
      <c r="B4507" s="5" t="s">
        <v>127</v>
      </c>
      <c r="C4507" s="5" t="s">
        <v>223</v>
      </c>
      <c r="D4507" s="5" t="s">
        <v>1113</v>
      </c>
      <c r="E4507" s="40">
        <v>8.6209734221602002E-5</v>
      </c>
      <c r="F4507" s="5"/>
      <c r="G4507" s="5"/>
      <c r="H4507" s="5"/>
      <c r="I4507" s="5"/>
    </row>
    <row r="4508" spans="1:9" ht="15.75" customHeight="1" x14ac:dyDescent="0.25">
      <c r="A4508" s="5">
        <v>2018</v>
      </c>
      <c r="B4508" s="5" t="s">
        <v>132</v>
      </c>
      <c r="C4508" s="5" t="s">
        <v>223</v>
      </c>
      <c r="D4508" s="5" t="s">
        <v>1113</v>
      </c>
      <c r="E4508" s="5">
        <v>1.0827120056011801E-3</v>
      </c>
      <c r="F4508" s="5"/>
      <c r="G4508" s="5"/>
      <c r="H4508" s="5"/>
      <c r="I4508" s="5"/>
    </row>
    <row r="4509" spans="1:9" ht="15.75" customHeight="1" x14ac:dyDescent="0.25">
      <c r="A4509" s="5">
        <v>2018</v>
      </c>
      <c r="B4509" s="5" t="s">
        <v>3</v>
      </c>
      <c r="C4509" s="5" t="s">
        <v>223</v>
      </c>
      <c r="D4509" s="5" t="s">
        <v>1115</v>
      </c>
      <c r="E4509" s="5">
        <v>8.5289759519310504E-2</v>
      </c>
      <c r="F4509" s="5"/>
      <c r="G4509" s="5"/>
      <c r="H4509" s="5"/>
      <c r="I4509" s="5"/>
    </row>
    <row r="4510" spans="1:9" ht="15.75" customHeight="1" x14ac:dyDescent="0.25">
      <c r="A4510" s="5">
        <v>2018</v>
      </c>
      <c r="B4510" s="5" t="s">
        <v>12</v>
      </c>
      <c r="C4510" s="5" t="s">
        <v>223</v>
      </c>
      <c r="D4510" s="5" t="s">
        <v>1115</v>
      </c>
      <c r="E4510" s="5">
        <v>1.48312285042345E-2</v>
      </c>
      <c r="F4510" s="5"/>
      <c r="G4510" s="5"/>
      <c r="H4510" s="5"/>
      <c r="I4510" s="5"/>
    </row>
    <row r="4511" spans="1:9" ht="15.75" customHeight="1" x14ac:dyDescent="0.25">
      <c r="A4511" s="5">
        <v>2018</v>
      </c>
      <c r="B4511" s="5" t="s">
        <v>8</v>
      </c>
      <c r="C4511" s="5" t="s">
        <v>223</v>
      </c>
      <c r="D4511" s="5" t="s">
        <v>1115</v>
      </c>
      <c r="E4511" s="40">
        <v>5.4376639795543797E-5</v>
      </c>
      <c r="F4511" s="5"/>
      <c r="G4511" s="5"/>
      <c r="H4511" s="5"/>
      <c r="I4511" s="5"/>
    </row>
    <row r="4512" spans="1:9" ht="15.75" customHeight="1" x14ac:dyDescent="0.25">
      <c r="A4512" s="5">
        <v>2018</v>
      </c>
      <c r="B4512" s="5" t="s">
        <v>15</v>
      </c>
      <c r="C4512" s="5" t="s">
        <v>223</v>
      </c>
      <c r="D4512" s="5" t="s">
        <v>1115</v>
      </c>
      <c r="E4512" s="5">
        <v>1.8678375769769301E-2</v>
      </c>
      <c r="F4512" s="5"/>
      <c r="G4512" s="5"/>
      <c r="H4512" s="5"/>
      <c r="I4512" s="5"/>
    </row>
    <row r="4513" spans="1:9" ht="15.75" customHeight="1" x14ac:dyDescent="0.25">
      <c r="A4513" s="5">
        <v>2018</v>
      </c>
      <c r="B4513" s="5" t="s">
        <v>17</v>
      </c>
      <c r="C4513" s="5" t="s">
        <v>223</v>
      </c>
      <c r="D4513" s="5" t="s">
        <v>1115</v>
      </c>
      <c r="E4513" s="5">
        <v>4.8259267818545103E-3</v>
      </c>
      <c r="F4513" s="5"/>
      <c r="G4513" s="5"/>
      <c r="H4513" s="5"/>
      <c r="I4513" s="5"/>
    </row>
    <row r="4514" spans="1:9" ht="15.75" customHeight="1" x14ac:dyDescent="0.25">
      <c r="A4514" s="5">
        <v>2018</v>
      </c>
      <c r="B4514" s="5" t="s">
        <v>26</v>
      </c>
      <c r="C4514" s="5" t="s">
        <v>223</v>
      </c>
      <c r="D4514" s="5" t="s">
        <v>1115</v>
      </c>
      <c r="E4514" s="5">
        <v>1.4001984747352501E-3</v>
      </c>
      <c r="F4514" s="5"/>
      <c r="G4514" s="5"/>
      <c r="H4514" s="5"/>
      <c r="I4514" s="5"/>
    </row>
    <row r="4515" spans="1:9" ht="15.75" customHeight="1" x14ac:dyDescent="0.25">
      <c r="A4515" s="5">
        <v>2018</v>
      </c>
      <c r="B4515" s="5" t="s">
        <v>28</v>
      </c>
      <c r="C4515" s="5" t="s">
        <v>223</v>
      </c>
      <c r="D4515" s="5" t="s">
        <v>1115</v>
      </c>
      <c r="E4515" s="5">
        <v>1.56332839412188E-3</v>
      </c>
      <c r="F4515" s="5"/>
      <c r="G4515" s="5"/>
      <c r="H4515" s="5"/>
      <c r="I4515" s="5"/>
    </row>
    <row r="4516" spans="1:9" ht="15.75" customHeight="1" x14ac:dyDescent="0.25">
      <c r="A4516" s="5">
        <v>2018</v>
      </c>
      <c r="B4516" s="5" t="s">
        <v>42</v>
      </c>
      <c r="C4516" s="5" t="s">
        <v>223</v>
      </c>
      <c r="D4516" s="5" t="s">
        <v>1115</v>
      </c>
      <c r="E4516" s="5">
        <v>5.6279822188387797E-3</v>
      </c>
      <c r="F4516" s="5"/>
      <c r="G4516" s="5"/>
      <c r="H4516" s="5"/>
      <c r="I4516" s="5"/>
    </row>
    <row r="4517" spans="1:9" ht="15.75" customHeight="1" x14ac:dyDescent="0.25">
      <c r="A4517" s="5">
        <v>2018</v>
      </c>
      <c r="B4517" s="5" t="s">
        <v>36</v>
      </c>
      <c r="C4517" s="5" t="s">
        <v>223</v>
      </c>
      <c r="D4517" s="5" t="s">
        <v>1115</v>
      </c>
      <c r="E4517" s="5">
        <v>3.62964070635255E-2</v>
      </c>
      <c r="F4517" s="5"/>
      <c r="G4517" s="5"/>
      <c r="H4517" s="5"/>
      <c r="I4517" s="5"/>
    </row>
    <row r="4518" spans="1:9" ht="15.75" customHeight="1" x14ac:dyDescent="0.25">
      <c r="A4518" s="5">
        <v>2018</v>
      </c>
      <c r="B4518" s="5" t="s">
        <v>39</v>
      </c>
      <c r="C4518" s="5" t="s">
        <v>223</v>
      </c>
      <c r="D4518" s="5" t="s">
        <v>1115</v>
      </c>
      <c r="E4518" s="5">
        <v>0.31303272114299602</v>
      </c>
      <c r="F4518" s="5"/>
      <c r="G4518" s="5"/>
      <c r="H4518" s="5"/>
      <c r="I4518" s="5"/>
    </row>
    <row r="4519" spans="1:9" ht="15.75" customHeight="1" x14ac:dyDescent="0.25">
      <c r="A4519" s="5">
        <v>2018</v>
      </c>
      <c r="B4519" s="5" t="s">
        <v>47</v>
      </c>
      <c r="C4519" s="5" t="s">
        <v>223</v>
      </c>
      <c r="D4519" s="5" t="s">
        <v>1115</v>
      </c>
      <c r="E4519" s="5">
        <v>1.1065646198393101E-2</v>
      </c>
      <c r="F4519" s="5"/>
      <c r="G4519" s="5"/>
      <c r="H4519" s="5"/>
      <c r="I4519" s="5"/>
    </row>
    <row r="4520" spans="1:9" ht="15.75" customHeight="1" x14ac:dyDescent="0.25">
      <c r="A4520" s="5">
        <v>2018</v>
      </c>
      <c r="B4520" s="5" t="s">
        <v>50</v>
      </c>
      <c r="C4520" s="5" t="s">
        <v>223</v>
      </c>
      <c r="D4520" s="5" t="s">
        <v>1115</v>
      </c>
      <c r="E4520" s="5">
        <v>1.14734709968597E-2</v>
      </c>
      <c r="F4520" s="5"/>
      <c r="G4520" s="5"/>
      <c r="H4520" s="5"/>
      <c r="I4520" s="5"/>
    </row>
    <row r="4521" spans="1:9" ht="15.75" customHeight="1" x14ac:dyDescent="0.25">
      <c r="A4521" s="5">
        <v>2018</v>
      </c>
      <c r="B4521" s="5" t="s">
        <v>57</v>
      </c>
      <c r="C4521" s="5" t="s">
        <v>223</v>
      </c>
      <c r="D4521" s="5" t="s">
        <v>1115</v>
      </c>
      <c r="E4521" s="5">
        <v>9.1080871657535898E-4</v>
      </c>
      <c r="F4521" s="5"/>
      <c r="G4521" s="5"/>
      <c r="H4521" s="5"/>
      <c r="I4521" s="5"/>
    </row>
    <row r="4522" spans="1:9" ht="15.75" customHeight="1" x14ac:dyDescent="0.25">
      <c r="A4522" s="5">
        <v>2018</v>
      </c>
      <c r="B4522" s="5" t="s">
        <v>60</v>
      </c>
      <c r="C4522" s="5" t="s">
        <v>223</v>
      </c>
      <c r="D4522" s="5" t="s">
        <v>1115</v>
      </c>
      <c r="E4522" s="5">
        <v>7.7242016829570007E-2</v>
      </c>
      <c r="F4522" s="5"/>
      <c r="G4522" s="5"/>
      <c r="H4522" s="5"/>
      <c r="I4522" s="5"/>
    </row>
    <row r="4523" spans="1:9" ht="15.75" customHeight="1" x14ac:dyDescent="0.25">
      <c r="A4523" s="5">
        <v>2018</v>
      </c>
      <c r="B4523" s="5" t="s">
        <v>62</v>
      </c>
      <c r="C4523" s="5" t="s">
        <v>223</v>
      </c>
      <c r="D4523" s="5" t="s">
        <v>1115</v>
      </c>
      <c r="E4523" s="5">
        <v>1.0195619961664399E-3</v>
      </c>
      <c r="F4523" s="5"/>
      <c r="G4523" s="5"/>
      <c r="H4523" s="5"/>
      <c r="I4523" s="5"/>
    </row>
    <row r="4524" spans="1:9" ht="15.75" customHeight="1" x14ac:dyDescent="0.25">
      <c r="A4524" s="5">
        <v>2018</v>
      </c>
      <c r="B4524" s="5" t="s">
        <v>66</v>
      </c>
      <c r="C4524" s="5" t="s">
        <v>223</v>
      </c>
      <c r="D4524" s="5" t="s">
        <v>1115</v>
      </c>
      <c r="E4524" s="40">
        <v>5.4376639795543797E-5</v>
      </c>
      <c r="F4524" s="5"/>
      <c r="G4524" s="5"/>
      <c r="H4524" s="5"/>
      <c r="I4524" s="5"/>
    </row>
    <row r="4525" spans="1:9" ht="15.75" customHeight="1" x14ac:dyDescent="0.25">
      <c r="A4525" s="5">
        <v>2018</v>
      </c>
      <c r="B4525" s="5" t="s">
        <v>64</v>
      </c>
      <c r="C4525" s="5" t="s">
        <v>223</v>
      </c>
      <c r="D4525" s="5" t="s">
        <v>1115</v>
      </c>
      <c r="E4525" s="5">
        <v>7.0145865336251499E-3</v>
      </c>
      <c r="F4525" s="5"/>
      <c r="G4525" s="5"/>
      <c r="H4525" s="5"/>
      <c r="I4525" s="5"/>
    </row>
    <row r="4526" spans="1:9" ht="15.75" customHeight="1" x14ac:dyDescent="0.25">
      <c r="A4526" s="5">
        <v>2018</v>
      </c>
      <c r="B4526" s="5" t="s">
        <v>87</v>
      </c>
      <c r="C4526" s="5" t="s">
        <v>223</v>
      </c>
      <c r="D4526" s="5" t="s">
        <v>1115</v>
      </c>
      <c r="E4526" s="5">
        <v>1.23027147537417E-2</v>
      </c>
      <c r="F4526" s="5"/>
      <c r="G4526" s="5"/>
      <c r="H4526" s="5"/>
      <c r="I4526" s="5"/>
    </row>
    <row r="4527" spans="1:9" ht="15.75" customHeight="1" x14ac:dyDescent="0.25">
      <c r="A4527" s="5">
        <v>2018</v>
      </c>
      <c r="B4527" s="5" t="s">
        <v>72</v>
      </c>
      <c r="C4527" s="5" t="s">
        <v>223</v>
      </c>
      <c r="D4527" s="5" t="s">
        <v>1115</v>
      </c>
      <c r="E4527" s="5">
        <v>2.4605429507483499E-3</v>
      </c>
      <c r="F4527" s="5"/>
      <c r="G4527" s="5"/>
      <c r="H4527" s="5"/>
      <c r="I4527" s="5"/>
    </row>
    <row r="4528" spans="1:9" ht="15.75" customHeight="1" x14ac:dyDescent="0.25">
      <c r="A4528" s="5">
        <v>2018</v>
      </c>
      <c r="B4528" s="5" t="s">
        <v>79</v>
      </c>
      <c r="C4528" s="5" t="s">
        <v>223</v>
      </c>
      <c r="D4528" s="5" t="s">
        <v>1115</v>
      </c>
      <c r="E4528" s="5">
        <v>9.1080871657535905E-3</v>
      </c>
      <c r="F4528" s="5"/>
      <c r="G4528" s="5"/>
      <c r="H4528" s="5"/>
      <c r="I4528" s="5"/>
    </row>
    <row r="4529" spans="1:9" ht="15.75" customHeight="1" x14ac:dyDescent="0.25">
      <c r="A4529" s="5">
        <v>2018</v>
      </c>
      <c r="B4529" s="5" t="s">
        <v>85</v>
      </c>
      <c r="C4529" s="5" t="s">
        <v>223</v>
      </c>
      <c r="D4529" s="5" t="s">
        <v>1115</v>
      </c>
      <c r="E4529" s="5">
        <v>4.1462187844102097E-3</v>
      </c>
      <c r="F4529" s="5"/>
      <c r="G4529" s="5"/>
      <c r="H4529" s="5"/>
      <c r="I4529" s="5"/>
    </row>
    <row r="4530" spans="1:9" ht="15.75" customHeight="1" x14ac:dyDescent="0.25">
      <c r="A4530" s="5">
        <v>2018</v>
      </c>
      <c r="B4530" s="5" t="s">
        <v>93</v>
      </c>
      <c r="C4530" s="5" t="s">
        <v>223</v>
      </c>
      <c r="D4530" s="5" t="s">
        <v>1115</v>
      </c>
      <c r="E4530" s="5">
        <v>0.138402142439607</v>
      </c>
      <c r="F4530" s="5"/>
      <c r="G4530" s="5"/>
      <c r="H4530" s="5"/>
      <c r="I4530" s="5"/>
    </row>
    <row r="4531" spans="1:9" ht="15.75" customHeight="1" x14ac:dyDescent="0.25">
      <c r="A4531" s="5">
        <v>2018</v>
      </c>
      <c r="B4531" s="5" t="s">
        <v>95</v>
      </c>
      <c r="C4531" s="5" t="s">
        <v>223</v>
      </c>
      <c r="D4531" s="5" t="s">
        <v>1115</v>
      </c>
      <c r="E4531" s="5">
        <v>8.2924375688204295E-4</v>
      </c>
      <c r="F4531" s="5"/>
      <c r="G4531" s="5"/>
      <c r="H4531" s="5"/>
      <c r="I4531" s="5"/>
    </row>
    <row r="4532" spans="1:9" ht="15.75" customHeight="1" x14ac:dyDescent="0.25">
      <c r="A4532" s="5">
        <v>2018</v>
      </c>
      <c r="B4532" s="5" t="s">
        <v>98</v>
      </c>
      <c r="C4532" s="5" t="s">
        <v>223</v>
      </c>
      <c r="D4532" s="5" t="s">
        <v>1115</v>
      </c>
      <c r="E4532" s="5">
        <v>4.3229428637457301E-3</v>
      </c>
      <c r="F4532" s="5"/>
      <c r="G4532" s="5"/>
      <c r="H4532" s="5"/>
      <c r="I4532" s="5"/>
    </row>
    <row r="4533" spans="1:9" ht="15.75" customHeight="1" x14ac:dyDescent="0.25">
      <c r="A4533" s="5">
        <v>2018</v>
      </c>
      <c r="B4533" s="5" t="s">
        <v>101</v>
      </c>
      <c r="C4533" s="5" t="s">
        <v>223</v>
      </c>
      <c r="D4533" s="5" t="s">
        <v>1115</v>
      </c>
      <c r="E4533" s="5">
        <v>7.6317613953045704E-2</v>
      </c>
      <c r="F4533" s="5"/>
      <c r="G4533" s="5"/>
      <c r="H4533" s="5"/>
      <c r="I4533" s="5"/>
    </row>
    <row r="4534" spans="1:9" ht="15.75" customHeight="1" x14ac:dyDescent="0.25">
      <c r="A4534" s="5">
        <v>2018</v>
      </c>
      <c r="B4534" s="5" t="s">
        <v>106</v>
      </c>
      <c r="C4534" s="5" t="s">
        <v>223</v>
      </c>
      <c r="D4534" s="5" t="s">
        <v>1115</v>
      </c>
      <c r="E4534" s="5">
        <v>9.39356452468019E-3</v>
      </c>
      <c r="F4534" s="5"/>
      <c r="G4534" s="5"/>
      <c r="H4534" s="5"/>
      <c r="I4534" s="5"/>
    </row>
    <row r="4535" spans="1:9" ht="15.75" customHeight="1" x14ac:dyDescent="0.25">
      <c r="A4535" s="5">
        <v>2018</v>
      </c>
      <c r="B4535" s="5" t="s">
        <v>112</v>
      </c>
      <c r="C4535" s="5" t="s">
        <v>223</v>
      </c>
      <c r="D4535" s="5" t="s">
        <v>1115</v>
      </c>
      <c r="E4535" s="5">
        <v>2.0799064721795501E-2</v>
      </c>
      <c r="F4535" s="5"/>
      <c r="G4535" s="5"/>
      <c r="H4535" s="5"/>
      <c r="I4535" s="5"/>
    </row>
    <row r="4536" spans="1:9" ht="15.75" customHeight="1" x14ac:dyDescent="0.25">
      <c r="A4536" s="5">
        <v>2018</v>
      </c>
      <c r="B4536" s="5" t="s">
        <v>114</v>
      </c>
      <c r="C4536" s="5" t="s">
        <v>223</v>
      </c>
      <c r="D4536" s="5" t="s">
        <v>1115</v>
      </c>
      <c r="E4536" s="5">
        <v>2.3816968230448099E-2</v>
      </c>
      <c r="F4536" s="5"/>
      <c r="G4536" s="5"/>
      <c r="H4536" s="5"/>
      <c r="I4536" s="5"/>
    </row>
    <row r="4537" spans="1:9" ht="15.75" customHeight="1" x14ac:dyDescent="0.25">
      <c r="A4537" s="5">
        <v>2018</v>
      </c>
      <c r="B4537" s="5" t="s">
        <v>117</v>
      </c>
      <c r="C4537" s="5" t="s">
        <v>223</v>
      </c>
      <c r="D4537" s="5" t="s">
        <v>1115</v>
      </c>
      <c r="E4537" s="5">
        <v>9.7334185234023395E-3</v>
      </c>
      <c r="F4537" s="5"/>
      <c r="G4537" s="5"/>
      <c r="H4537" s="5"/>
      <c r="I4537" s="5"/>
    </row>
    <row r="4538" spans="1:9" ht="15.75" customHeight="1" x14ac:dyDescent="0.25">
      <c r="A4538" s="5">
        <v>2018</v>
      </c>
      <c r="B4538" s="5" t="s">
        <v>122</v>
      </c>
      <c r="C4538" s="5" t="s">
        <v>223</v>
      </c>
      <c r="D4538" s="5" t="s">
        <v>1115</v>
      </c>
      <c r="E4538" s="5">
        <v>1.39340139476081E-2</v>
      </c>
      <c r="F4538" s="5"/>
      <c r="G4538" s="5"/>
      <c r="H4538" s="5"/>
      <c r="I4538" s="5"/>
    </row>
    <row r="4539" spans="1:9" ht="15.75" customHeight="1" x14ac:dyDescent="0.25">
      <c r="A4539" s="5">
        <v>2018</v>
      </c>
      <c r="B4539" s="5" t="s">
        <v>124</v>
      </c>
      <c r="C4539" s="5" t="s">
        <v>223</v>
      </c>
      <c r="D4539" s="5" t="s">
        <v>1115</v>
      </c>
      <c r="E4539" s="5">
        <v>1.2506627152975001E-3</v>
      </c>
      <c r="F4539" s="5"/>
      <c r="G4539" s="5"/>
      <c r="H4539" s="5"/>
      <c r="I4539" s="5"/>
    </row>
    <row r="4540" spans="1:9" ht="15.75" customHeight="1" x14ac:dyDescent="0.25">
      <c r="A4540" s="5">
        <v>2018</v>
      </c>
      <c r="B4540" s="5" t="s">
        <v>130</v>
      </c>
      <c r="C4540" s="5" t="s">
        <v>223</v>
      </c>
      <c r="D4540" s="5" t="s">
        <v>1115</v>
      </c>
      <c r="E4540" s="5">
        <v>7.0608066774513603E-2</v>
      </c>
      <c r="F4540" s="5"/>
      <c r="G4540" s="5"/>
      <c r="H4540" s="5"/>
      <c r="I4540" s="5"/>
    </row>
    <row r="4541" spans="1:9" ht="15.75" customHeight="1" x14ac:dyDescent="0.25">
      <c r="A4541" s="5">
        <v>2018</v>
      </c>
      <c r="B4541" s="5" t="s">
        <v>127</v>
      </c>
      <c r="C4541" s="5" t="s">
        <v>223</v>
      </c>
      <c r="D4541" s="5" t="s">
        <v>1115</v>
      </c>
      <c r="E4541" s="5">
        <v>1.2193961474150699E-2</v>
      </c>
      <c r="F4541" s="5"/>
      <c r="G4541" s="5"/>
      <c r="H4541" s="5"/>
      <c r="I4541" s="5"/>
    </row>
    <row r="4542" spans="1:9" ht="15.75" customHeight="1" x14ac:dyDescent="0.25">
      <c r="A4542" s="5">
        <v>2011</v>
      </c>
      <c r="B4542" s="5" t="s">
        <v>36</v>
      </c>
      <c r="C4542" s="5" t="s">
        <v>658</v>
      </c>
      <c r="D4542" s="5" t="s">
        <v>1115</v>
      </c>
      <c r="E4542" s="5">
        <v>0.35767921281597898</v>
      </c>
      <c r="F4542" s="5"/>
      <c r="G4542" s="5"/>
      <c r="H4542" s="5"/>
      <c r="I4542" s="5"/>
    </row>
    <row r="4543" spans="1:9" ht="15.75" customHeight="1" x14ac:dyDescent="0.25">
      <c r="A4543" s="5">
        <v>2011</v>
      </c>
      <c r="B4543" s="5" t="s">
        <v>60</v>
      </c>
      <c r="C4543" s="5" t="s">
        <v>658</v>
      </c>
      <c r="D4543" s="5" t="s">
        <v>1115</v>
      </c>
      <c r="E4543" s="5">
        <v>0.29534519365623202</v>
      </c>
      <c r="F4543" s="5"/>
      <c r="G4543" s="5"/>
      <c r="H4543" s="5"/>
      <c r="I4543" s="5"/>
    </row>
    <row r="4544" spans="1:9" ht="15.75" customHeight="1" x14ac:dyDescent="0.25">
      <c r="A4544" s="5">
        <v>2011</v>
      </c>
      <c r="B4544" s="5" t="s">
        <v>62</v>
      </c>
      <c r="C4544" s="5" t="s">
        <v>658</v>
      </c>
      <c r="D4544" s="5" t="s">
        <v>1115</v>
      </c>
      <c r="E4544" s="5">
        <v>0.25998468690889698</v>
      </c>
      <c r="F4544" s="5"/>
      <c r="G4544" s="5"/>
      <c r="H4544" s="5"/>
      <c r="I4544" s="5"/>
    </row>
    <row r="4545" spans="1:9" ht="15.75" customHeight="1" x14ac:dyDescent="0.25">
      <c r="A4545" s="5">
        <v>2011</v>
      </c>
      <c r="B4545" s="5" t="s">
        <v>66</v>
      </c>
      <c r="C4545" s="5" t="s">
        <v>658</v>
      </c>
      <c r="D4545" s="5" t="s">
        <v>1115</v>
      </c>
      <c r="E4545" s="5">
        <v>8.6990906618890904E-2</v>
      </c>
      <c r="F4545" s="5"/>
      <c r="G4545" s="5"/>
      <c r="H4545" s="5"/>
      <c r="I4545" s="5"/>
    </row>
    <row r="4546" spans="1:9" ht="15.75" customHeight="1" x14ac:dyDescent="0.25">
      <c r="A4546" s="5">
        <v>2012</v>
      </c>
      <c r="B4546" s="5" t="s">
        <v>36</v>
      </c>
      <c r="C4546" s="5" t="s">
        <v>658</v>
      </c>
      <c r="D4546" s="5" t="s">
        <v>1115</v>
      </c>
      <c r="E4546" s="5">
        <v>0.66558331895390699</v>
      </c>
      <c r="F4546" s="5"/>
      <c r="G4546" s="5"/>
      <c r="H4546" s="5"/>
      <c r="I4546" s="5"/>
    </row>
    <row r="4547" spans="1:9" ht="15.75" customHeight="1" x14ac:dyDescent="0.25">
      <c r="A4547" s="5">
        <v>2012</v>
      </c>
      <c r="B4547" s="5" t="s">
        <v>60</v>
      </c>
      <c r="C4547" s="5" t="s">
        <v>658</v>
      </c>
      <c r="D4547" s="5" t="s">
        <v>1115</v>
      </c>
      <c r="E4547" s="5">
        <v>0.13103603553047599</v>
      </c>
      <c r="F4547" s="5"/>
      <c r="G4547" s="5"/>
      <c r="H4547" s="5"/>
      <c r="I4547" s="5"/>
    </row>
    <row r="4548" spans="1:9" ht="15.75" customHeight="1" x14ac:dyDescent="0.25">
      <c r="A4548" s="5">
        <v>2012</v>
      </c>
      <c r="B4548" s="5" t="s">
        <v>62</v>
      </c>
      <c r="C4548" s="5" t="s">
        <v>658</v>
      </c>
      <c r="D4548" s="5" t="s">
        <v>1115</v>
      </c>
      <c r="E4548" s="5">
        <v>4.9688777583418997E-2</v>
      </c>
      <c r="F4548" s="5"/>
      <c r="G4548" s="5"/>
      <c r="H4548" s="5"/>
      <c r="I4548" s="5"/>
    </row>
    <row r="4549" spans="1:9" ht="15.75" customHeight="1" x14ac:dyDescent="0.25">
      <c r="A4549" s="5">
        <v>2012</v>
      </c>
      <c r="B4549" s="5" t="s">
        <v>66</v>
      </c>
      <c r="C4549" s="5" t="s">
        <v>658</v>
      </c>
      <c r="D4549" s="5" t="s">
        <v>1115</v>
      </c>
      <c r="E4549" s="5">
        <v>0.153691867932196</v>
      </c>
      <c r="F4549" s="5"/>
      <c r="G4549" s="5"/>
      <c r="H4549" s="5"/>
      <c r="I4549" s="5"/>
    </row>
    <row r="4550" spans="1:9" ht="15.75" customHeight="1" x14ac:dyDescent="0.25">
      <c r="A4550" s="5">
        <v>2013</v>
      </c>
      <c r="B4550" s="5" t="s">
        <v>36</v>
      </c>
      <c r="C4550" s="5" t="s">
        <v>658</v>
      </c>
      <c r="D4550" s="5" t="s">
        <v>1115</v>
      </c>
      <c r="E4550" s="5">
        <v>0.70558440816614498</v>
      </c>
      <c r="F4550" s="5"/>
      <c r="G4550" s="5"/>
      <c r="H4550" s="5"/>
      <c r="I4550" s="5"/>
    </row>
    <row r="4551" spans="1:9" ht="15.75" customHeight="1" x14ac:dyDescent="0.25">
      <c r="A4551" s="5">
        <v>2013</v>
      </c>
      <c r="B4551" s="5" t="s">
        <v>62</v>
      </c>
      <c r="C4551" s="5" t="s">
        <v>658</v>
      </c>
      <c r="D4551" s="5" t="s">
        <v>1115</v>
      </c>
      <c r="E4551" s="5">
        <v>7.5096096744563398E-2</v>
      </c>
      <c r="F4551" s="5"/>
      <c r="G4551" s="5"/>
      <c r="H4551" s="5"/>
      <c r="I4551" s="5"/>
    </row>
    <row r="4552" spans="1:9" ht="15.75" customHeight="1" x14ac:dyDescent="0.25">
      <c r="A4552" s="5">
        <v>2013</v>
      </c>
      <c r="B4552" s="5" t="s">
        <v>66</v>
      </c>
      <c r="C4552" s="5" t="s">
        <v>658</v>
      </c>
      <c r="D4552" s="5" t="s">
        <v>1115</v>
      </c>
      <c r="E4552" s="5">
        <v>0.21931949508929099</v>
      </c>
      <c r="F4552" s="5"/>
      <c r="G4552" s="5"/>
      <c r="H4552" s="5"/>
      <c r="I4552" s="5"/>
    </row>
    <row r="4553" spans="1:9" ht="15.75" customHeight="1" x14ac:dyDescent="0.25">
      <c r="A4553" s="5">
        <v>2014</v>
      </c>
      <c r="B4553" s="5" t="s">
        <v>36</v>
      </c>
      <c r="C4553" s="5" t="s">
        <v>658</v>
      </c>
      <c r="D4553" s="5" t="s">
        <v>1115</v>
      </c>
      <c r="E4553" s="5">
        <v>0.58769210504743596</v>
      </c>
      <c r="F4553" s="5"/>
      <c r="G4553" s="5"/>
      <c r="H4553" s="5"/>
      <c r="I4553" s="5"/>
    </row>
    <row r="4554" spans="1:9" ht="15.75" customHeight="1" x14ac:dyDescent="0.25">
      <c r="A4554" s="5">
        <v>2014</v>
      </c>
      <c r="B4554" s="5" t="s">
        <v>60</v>
      </c>
      <c r="C4554" s="5" t="s">
        <v>658</v>
      </c>
      <c r="D4554" s="5" t="s">
        <v>1115</v>
      </c>
      <c r="E4554" s="5">
        <v>0.15974452086802901</v>
      </c>
      <c r="F4554" s="5"/>
      <c r="G4554" s="5"/>
      <c r="H4554" s="5"/>
      <c r="I4554" s="5"/>
    </row>
    <row r="4555" spans="1:9" ht="15.75" customHeight="1" x14ac:dyDescent="0.25">
      <c r="A4555" s="5">
        <v>2014</v>
      </c>
      <c r="B4555" s="5" t="s">
        <v>62</v>
      </c>
      <c r="C4555" s="5" t="s">
        <v>658</v>
      </c>
      <c r="D4555" s="5" t="s">
        <v>1115</v>
      </c>
      <c r="E4555" s="5">
        <v>9.1661406074075205E-2</v>
      </c>
      <c r="F4555" s="5"/>
      <c r="G4555" s="5"/>
      <c r="H4555" s="5"/>
      <c r="I4555" s="5"/>
    </row>
    <row r="4556" spans="1:9" ht="15.75" customHeight="1" x14ac:dyDescent="0.25">
      <c r="A4556" s="5">
        <v>2014</v>
      </c>
      <c r="B4556" s="5" t="s">
        <v>66</v>
      </c>
      <c r="C4556" s="5" t="s">
        <v>658</v>
      </c>
      <c r="D4556" s="5" t="s">
        <v>1115</v>
      </c>
      <c r="E4556" s="5">
        <v>0.160901968010459</v>
      </c>
      <c r="F4556" s="5"/>
      <c r="G4556" s="5"/>
      <c r="H4556" s="5"/>
      <c r="I4556" s="5"/>
    </row>
    <row r="4557" spans="1:9" ht="15.75" customHeight="1" x14ac:dyDescent="0.25">
      <c r="A4557" s="5">
        <v>2015</v>
      </c>
      <c r="B4557" s="5" t="s">
        <v>36</v>
      </c>
      <c r="C4557" s="5" t="s">
        <v>658</v>
      </c>
      <c r="D4557" s="5" t="s">
        <v>1115</v>
      </c>
      <c r="E4557" s="5">
        <v>0.61768468560294898</v>
      </c>
      <c r="F4557" s="5"/>
      <c r="G4557" s="5"/>
      <c r="H4557" s="5"/>
      <c r="I4557" s="5"/>
    </row>
    <row r="4558" spans="1:9" ht="15.75" customHeight="1" x14ac:dyDescent="0.25">
      <c r="A4558" s="5">
        <v>2015</v>
      </c>
      <c r="B4558" s="5" t="s">
        <v>60</v>
      </c>
      <c r="C4558" s="5" t="s">
        <v>658</v>
      </c>
      <c r="D4558" s="5" t="s">
        <v>1115</v>
      </c>
      <c r="E4558" s="5">
        <v>0.166321468233638</v>
      </c>
      <c r="F4558" s="5"/>
      <c r="G4558" s="5"/>
      <c r="H4558" s="5"/>
      <c r="I4558" s="5"/>
    </row>
    <row r="4559" spans="1:9" ht="15.75" customHeight="1" x14ac:dyDescent="0.25">
      <c r="A4559" s="5">
        <v>2015</v>
      </c>
      <c r="B4559" s="5" t="s">
        <v>62</v>
      </c>
      <c r="C4559" s="5" t="s">
        <v>658</v>
      </c>
      <c r="D4559" s="5" t="s">
        <v>1115</v>
      </c>
      <c r="E4559" s="5">
        <v>5.89424381335346E-2</v>
      </c>
      <c r="F4559" s="5"/>
      <c r="G4559" s="5"/>
      <c r="H4559" s="5"/>
      <c r="I4559" s="5"/>
    </row>
    <row r="4560" spans="1:9" ht="15.75" customHeight="1" x14ac:dyDescent="0.25">
      <c r="A4560" s="5">
        <v>2015</v>
      </c>
      <c r="B4560" s="5" t="s">
        <v>66</v>
      </c>
      <c r="C4560" s="5" t="s">
        <v>658</v>
      </c>
      <c r="D4560" s="5" t="s">
        <v>1115</v>
      </c>
      <c r="E4560" s="5">
        <v>0.15705140802987699</v>
      </c>
      <c r="F4560" s="5"/>
      <c r="G4560" s="5"/>
      <c r="H4560" s="5"/>
      <c r="I4560" s="5"/>
    </row>
    <row r="4561" spans="1:9" ht="15.75" customHeight="1" x14ac:dyDescent="0.25">
      <c r="A4561" s="5">
        <v>2016</v>
      </c>
      <c r="B4561" s="5" t="s">
        <v>36</v>
      </c>
      <c r="C4561" s="5" t="s">
        <v>658</v>
      </c>
      <c r="D4561" s="5" t="s">
        <v>1115</v>
      </c>
      <c r="E4561" s="5">
        <v>0.82436926449558601</v>
      </c>
      <c r="F4561" s="5"/>
      <c r="G4561" s="5"/>
      <c r="H4561" s="5"/>
      <c r="I4561" s="5"/>
    </row>
    <row r="4562" spans="1:9" ht="15.75" customHeight="1" x14ac:dyDescent="0.25">
      <c r="A4562" s="5">
        <v>2016</v>
      </c>
      <c r="B4562" s="5" t="s">
        <v>62</v>
      </c>
      <c r="C4562" s="5" t="s">
        <v>658</v>
      </c>
      <c r="D4562" s="5" t="s">
        <v>1115</v>
      </c>
      <c r="E4562" s="5">
        <v>6.5005335406093004E-2</v>
      </c>
      <c r="F4562" s="5"/>
      <c r="G4562" s="5"/>
      <c r="H4562" s="5"/>
      <c r="I4562" s="5"/>
    </row>
    <row r="4563" spans="1:9" ht="15.75" customHeight="1" x14ac:dyDescent="0.25">
      <c r="A4563" s="5">
        <v>2016</v>
      </c>
      <c r="B4563" s="5" t="s">
        <v>66</v>
      </c>
      <c r="C4563" s="5" t="s">
        <v>658</v>
      </c>
      <c r="D4563" s="5" t="s">
        <v>1115</v>
      </c>
      <c r="E4563" s="5">
        <v>0.11062540009832</v>
      </c>
      <c r="F4563" s="5"/>
      <c r="G4563" s="5"/>
      <c r="H4563" s="5"/>
      <c r="I4563" s="5"/>
    </row>
    <row r="4564" spans="1:9" ht="15.75" customHeight="1" x14ac:dyDescent="0.25">
      <c r="A4564" s="5">
        <v>2017</v>
      </c>
      <c r="B4564" s="5" t="s">
        <v>36</v>
      </c>
      <c r="C4564" s="5" t="s">
        <v>658</v>
      </c>
      <c r="D4564" s="5" t="s">
        <v>1115</v>
      </c>
      <c r="E4564" s="5">
        <v>0.69537154893722397</v>
      </c>
      <c r="F4564" s="5"/>
      <c r="G4564" s="5"/>
      <c r="H4564" s="5"/>
      <c r="I4564" s="5"/>
    </row>
    <row r="4565" spans="1:9" ht="15.75" customHeight="1" x14ac:dyDescent="0.25">
      <c r="A4565" s="5">
        <v>2017</v>
      </c>
      <c r="B4565" s="5" t="s">
        <v>60</v>
      </c>
      <c r="C4565" s="5" t="s">
        <v>658</v>
      </c>
      <c r="D4565" s="5" t="s">
        <v>1115</v>
      </c>
      <c r="E4565" s="5">
        <v>0.16702524302465699</v>
      </c>
      <c r="F4565" s="5"/>
      <c r="G4565" s="5"/>
      <c r="H4565" s="5"/>
      <c r="I4565" s="5"/>
    </row>
    <row r="4566" spans="1:9" ht="15.75" customHeight="1" x14ac:dyDescent="0.25">
      <c r="A4566" s="5">
        <v>2017</v>
      </c>
      <c r="B4566" s="5" t="s">
        <v>62</v>
      </c>
      <c r="C4566" s="5" t="s">
        <v>658</v>
      </c>
      <c r="D4566" s="5" t="s">
        <v>1115</v>
      </c>
      <c r="E4566" s="5">
        <v>7.3059463599806196E-2</v>
      </c>
      <c r="F4566" s="5"/>
      <c r="G4566" s="5"/>
      <c r="H4566" s="5"/>
      <c r="I4566" s="5"/>
    </row>
    <row r="4567" spans="1:9" ht="15.75" customHeight="1" x14ac:dyDescent="0.25">
      <c r="A4567" s="5">
        <v>2017</v>
      </c>
      <c r="B4567" s="5" t="s">
        <v>66</v>
      </c>
      <c r="C4567" s="5" t="s">
        <v>658</v>
      </c>
      <c r="D4567" s="5" t="s">
        <v>1115</v>
      </c>
      <c r="E4567" s="5">
        <v>1.17147459364475E-2</v>
      </c>
      <c r="F4567" s="5"/>
      <c r="G4567" s="5"/>
      <c r="H4567" s="5"/>
      <c r="I4567" s="5"/>
    </row>
    <row r="4568" spans="1:9" ht="15.75" customHeight="1" x14ac:dyDescent="0.25">
      <c r="A4568" s="5">
        <v>2017</v>
      </c>
      <c r="B4568" s="5" t="s">
        <v>112</v>
      </c>
      <c r="C4568" s="5" t="s">
        <v>658</v>
      </c>
      <c r="D4568" s="5" t="s">
        <v>1115</v>
      </c>
      <c r="E4568" s="5">
        <v>5.2828998501864198E-2</v>
      </c>
      <c r="F4568" s="5"/>
      <c r="G4568" s="5"/>
      <c r="H4568" s="5"/>
      <c r="I4568" s="5"/>
    </row>
    <row r="4569" spans="1:9" ht="15.75" customHeight="1" x14ac:dyDescent="0.25">
      <c r="A4569" s="5">
        <v>2018</v>
      </c>
      <c r="B4569" s="5" t="s">
        <v>36</v>
      </c>
      <c r="C4569" s="5" t="s">
        <v>658</v>
      </c>
      <c r="D4569" s="5" t="s">
        <v>1115</v>
      </c>
      <c r="E4569" s="5">
        <v>0.63155771868025401</v>
      </c>
      <c r="F4569" s="5"/>
      <c r="G4569" s="5"/>
      <c r="H4569" s="5"/>
      <c r="I4569" s="5"/>
    </row>
    <row r="4570" spans="1:9" ht="15.75" customHeight="1" x14ac:dyDescent="0.25">
      <c r="A4570" s="5">
        <v>2018</v>
      </c>
      <c r="B4570" s="5" t="s">
        <v>60</v>
      </c>
      <c r="C4570" s="5" t="s">
        <v>658</v>
      </c>
      <c r="D4570" s="5" t="s">
        <v>1115</v>
      </c>
      <c r="E4570" s="5">
        <v>2.4021440031550502E-3</v>
      </c>
      <c r="F4570" s="5"/>
      <c r="G4570" s="5"/>
      <c r="H4570" s="5"/>
      <c r="I4570" s="5"/>
    </row>
    <row r="4571" spans="1:9" ht="15.75" customHeight="1" x14ac:dyDescent="0.25">
      <c r="A4571" s="5">
        <v>2018</v>
      </c>
      <c r="B4571" s="5" t="s">
        <v>62</v>
      </c>
      <c r="C4571" s="5" t="s">
        <v>658</v>
      </c>
      <c r="D4571" s="5" t="s">
        <v>1115</v>
      </c>
      <c r="E4571" s="5">
        <v>7.1553416332786501E-2</v>
      </c>
      <c r="F4571" s="5"/>
      <c r="G4571" s="5"/>
      <c r="H4571" s="5"/>
      <c r="I4571" s="5"/>
    </row>
    <row r="4572" spans="1:9" ht="15.75" customHeight="1" x14ac:dyDescent="0.25">
      <c r="A4572" s="5">
        <v>2018</v>
      </c>
      <c r="B4572" s="5" t="s">
        <v>66</v>
      </c>
      <c r="C4572" s="5" t="s">
        <v>658</v>
      </c>
      <c r="D4572" s="5" t="s">
        <v>1115</v>
      </c>
      <c r="E4572" s="5">
        <v>2.3304382120160901E-2</v>
      </c>
      <c r="F4572" s="5"/>
      <c r="G4572" s="5"/>
      <c r="H4572" s="5"/>
      <c r="I4572" s="5"/>
    </row>
    <row r="4573" spans="1:9" ht="15.75" customHeight="1" x14ac:dyDescent="0.25">
      <c r="A4573" s="5">
        <v>2018</v>
      </c>
      <c r="B4573" s="5" t="s">
        <v>93</v>
      </c>
      <c r="C4573" s="5" t="s">
        <v>658</v>
      </c>
      <c r="D4573" s="5" t="s">
        <v>1115</v>
      </c>
      <c r="E4573" s="5">
        <v>0.23377880556078401</v>
      </c>
      <c r="F4573" s="5"/>
      <c r="G4573" s="5"/>
      <c r="H4573" s="5"/>
      <c r="I4573" s="5"/>
    </row>
    <row r="4574" spans="1:9" ht="15.75" customHeight="1" x14ac:dyDescent="0.25">
      <c r="A4574" s="5">
        <v>2018</v>
      </c>
      <c r="B4574" s="5" t="s">
        <v>112</v>
      </c>
      <c r="C4574" s="5" t="s">
        <v>658</v>
      </c>
      <c r="D4574" s="5" t="s">
        <v>1115</v>
      </c>
      <c r="E4574" s="5">
        <v>3.7403533302858297E-2</v>
      </c>
      <c r="F4574" s="5"/>
      <c r="G4574" s="5"/>
      <c r="H4574" s="5"/>
      <c r="I4574" s="5"/>
    </row>
    <row r="4575" spans="1:9" ht="15.75" customHeight="1" x14ac:dyDescent="0.25">
      <c r="A4575" s="5">
        <v>2011</v>
      </c>
      <c r="B4575" s="5" t="s">
        <v>79</v>
      </c>
      <c r="C4575" s="5" t="s">
        <v>658</v>
      </c>
      <c r="D4575" s="5" t="s">
        <v>1109</v>
      </c>
      <c r="E4575" s="5">
        <v>0.81761973461007897</v>
      </c>
      <c r="F4575" s="5"/>
      <c r="G4575" s="5"/>
      <c r="H4575" s="5"/>
      <c r="I4575" s="5"/>
    </row>
    <row r="4576" spans="1:9" ht="15.75" customHeight="1" x14ac:dyDescent="0.25">
      <c r="A4576" s="5">
        <v>2011</v>
      </c>
      <c r="B4576" s="5" t="s">
        <v>85</v>
      </c>
      <c r="C4576" s="5" t="s">
        <v>658</v>
      </c>
      <c r="D4576" s="5" t="s">
        <v>1109</v>
      </c>
      <c r="E4576" s="5">
        <v>0.18238026538992</v>
      </c>
      <c r="F4576" s="5"/>
      <c r="G4576" s="5"/>
      <c r="H4576" s="5"/>
      <c r="I4576" s="5"/>
    </row>
    <row r="4577" spans="1:9" ht="15.75" customHeight="1" x14ac:dyDescent="0.25">
      <c r="A4577" s="5">
        <v>2012</v>
      </c>
      <c r="B4577" s="5" t="s">
        <v>79</v>
      </c>
      <c r="C4577" s="5" t="s">
        <v>658</v>
      </c>
      <c r="D4577" s="5" t="s">
        <v>1109</v>
      </c>
      <c r="E4577" s="5">
        <v>1</v>
      </c>
      <c r="F4577" s="5"/>
      <c r="G4577" s="5"/>
      <c r="H4577" s="5"/>
      <c r="I4577" s="5"/>
    </row>
    <row r="4578" spans="1:9" ht="15.75" customHeight="1" x14ac:dyDescent="0.25">
      <c r="A4578" s="5">
        <v>2013</v>
      </c>
      <c r="B4578" s="5" t="s">
        <v>79</v>
      </c>
      <c r="C4578" s="5" t="s">
        <v>658</v>
      </c>
      <c r="D4578" s="5" t="s">
        <v>1109</v>
      </c>
      <c r="E4578" s="5">
        <v>1</v>
      </c>
      <c r="F4578" s="5"/>
      <c r="G4578" s="5"/>
      <c r="H4578" s="5"/>
      <c r="I4578" s="5"/>
    </row>
    <row r="4579" spans="1:9" ht="15.75" customHeight="1" x14ac:dyDescent="0.25">
      <c r="A4579" s="5">
        <v>2014</v>
      </c>
      <c r="B4579" s="5" t="s">
        <v>79</v>
      </c>
      <c r="C4579" s="5" t="s">
        <v>658</v>
      </c>
      <c r="D4579" s="5" t="s">
        <v>1109</v>
      </c>
      <c r="E4579" s="5">
        <v>1</v>
      </c>
      <c r="F4579" s="5"/>
      <c r="G4579" s="5"/>
      <c r="H4579" s="5"/>
      <c r="I4579" s="5"/>
    </row>
    <row r="4580" spans="1:9" ht="15.75" customHeight="1" x14ac:dyDescent="0.25">
      <c r="A4580" s="5">
        <v>2015</v>
      </c>
      <c r="B4580" s="5" t="s">
        <v>79</v>
      </c>
      <c r="C4580" s="5" t="s">
        <v>658</v>
      </c>
      <c r="D4580" s="5" t="s">
        <v>1109</v>
      </c>
      <c r="E4580" s="5">
        <v>1</v>
      </c>
      <c r="F4580" s="5"/>
      <c r="G4580" s="5"/>
      <c r="H4580" s="5"/>
      <c r="I4580" s="5"/>
    </row>
    <row r="4581" spans="1:9" ht="15.75" customHeight="1" x14ac:dyDescent="0.25">
      <c r="A4581" s="5">
        <v>2016</v>
      </c>
      <c r="B4581" s="5" t="s">
        <v>79</v>
      </c>
      <c r="C4581" s="5" t="s">
        <v>658</v>
      </c>
      <c r="D4581" s="5" t="s">
        <v>1109</v>
      </c>
      <c r="E4581" s="5">
        <v>1</v>
      </c>
      <c r="F4581" s="5"/>
      <c r="G4581" s="5"/>
      <c r="H4581" s="5"/>
      <c r="I4581" s="5"/>
    </row>
    <row r="4582" spans="1:9" ht="15.75" customHeight="1" x14ac:dyDescent="0.25">
      <c r="A4582" s="5">
        <v>2017</v>
      </c>
      <c r="B4582" s="5" t="s">
        <v>79</v>
      </c>
      <c r="C4582" s="5" t="s">
        <v>658</v>
      </c>
      <c r="D4582" s="5" t="s">
        <v>1109</v>
      </c>
      <c r="E4582" s="5">
        <v>1</v>
      </c>
      <c r="F4582" s="5"/>
      <c r="G4582" s="5"/>
      <c r="H4582" s="5"/>
      <c r="I4582" s="5"/>
    </row>
    <row r="4583" spans="1:9" ht="15.75" customHeight="1" x14ac:dyDescent="0.25">
      <c r="A4583" s="5">
        <v>2018</v>
      </c>
      <c r="B4583" s="5" t="s">
        <v>79</v>
      </c>
      <c r="C4583" s="5" t="s">
        <v>658</v>
      </c>
      <c r="D4583" s="5" t="s">
        <v>1109</v>
      </c>
      <c r="E4583" s="5">
        <v>1</v>
      </c>
      <c r="F4583" s="5"/>
      <c r="G4583" s="5"/>
      <c r="H4583" s="5"/>
      <c r="I4583" s="5"/>
    </row>
  </sheetData>
  <autoFilter ref="A1:E4583" xr:uid="{00000000-0009-0000-0000-00000B000000}"/>
  <hyperlinks>
    <hyperlink ref="I10" r:id="rId1" xr:uid="{00000000-0004-0000-0B00-000000000000}"/>
    <hyperlink ref="I11" r:id="rId2" xr:uid="{00000000-0004-0000-0B00-000001000000}"/>
  </hyperlinks>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C1000"/>
  <sheetViews>
    <sheetView workbookViewId="0"/>
  </sheetViews>
  <sheetFormatPr defaultColWidth="12.625" defaultRowHeight="15" customHeight="1" x14ac:dyDescent="0.2"/>
  <cols>
    <col min="1" max="1" width="26" customWidth="1"/>
    <col min="2" max="2" width="30.375" customWidth="1"/>
    <col min="3" max="26" width="7.625" customWidth="1"/>
  </cols>
  <sheetData>
    <row r="2" spans="1:3" x14ac:dyDescent="0.25">
      <c r="A2" s="1" t="s">
        <v>1027</v>
      </c>
      <c r="B2" s="2" t="str">
        <f>About!B2</f>
        <v>VA</v>
      </c>
    </row>
    <row r="5" spans="1:3" x14ac:dyDescent="0.25">
      <c r="B5" s="1" t="s">
        <v>1116</v>
      </c>
    </row>
    <row r="6" spans="1:3" x14ac:dyDescent="0.25">
      <c r="A6" s="1" t="s">
        <v>1117</v>
      </c>
      <c r="B6" s="20">
        <f>SUMIFS('FLIGHT 2018 by State Sector'!E2:E4583,'FLIGHT 2018 by State Sector'!B2:B4583,'State Downscaling Multipliers'!B2,'FLIGHT 2018 by State Sector'!C2:C4583,"CO2",'FLIGHT 2018 by State Sector'!D2:D4583,"Cement and other Carbonates",'FLIGHT 2018 by State Sector'!A2:A4583,"2018")</f>
        <v>1.93815145010852E-2</v>
      </c>
      <c r="C6" s="2" t="s">
        <v>1118</v>
      </c>
    </row>
    <row r="7" spans="1:3" x14ac:dyDescent="0.25">
      <c r="A7" s="1" t="s">
        <v>1119</v>
      </c>
      <c r="B7" s="20">
        <f>SUMIFS('FLIGHT 2018 by State Sector'!E2:E4583,'FLIGHT 2018 by State Sector'!B2:B4583,'State Downscaling Multipliers'!B2,'FLIGHT 2018 by State Sector'!C2:C4583,"CH4",'FLIGHT 2018 by State Sector'!D2:D4583,"Natural gas and petroleum systems",'FLIGHT 2018 by State Sector'!A2:A4583,"2018")</f>
        <v>3.1695108021073202E-3</v>
      </c>
      <c r="C7" s="2" t="s">
        <v>1120</v>
      </c>
    </row>
    <row r="8" spans="1:3" x14ac:dyDescent="0.25">
      <c r="A8" s="1" t="s">
        <v>1121</v>
      </c>
      <c r="B8" s="20">
        <f>SUMIFS('FLIGHT 2018 by State Sector'!E2:E4583,'FLIGHT 2018 by State Sector'!B2:B4583,'State Downscaling Multipliers'!B2,'FLIGHT 2018 by State Sector'!C2:C4583,"CH4",'FLIGHT 2018 by State Sector'!D2:D4583,"Natural gas and petroleum systems",'FLIGHT 2018 by State Sector'!A2:A4583,"2018")</f>
        <v>3.1695108021073202E-3</v>
      </c>
      <c r="C8" s="2" t="s">
        <v>1120</v>
      </c>
    </row>
    <row r="9" spans="1:3" x14ac:dyDescent="0.25">
      <c r="A9" s="1" t="s">
        <v>1122</v>
      </c>
      <c r="B9" s="20">
        <f>SUMIFS('F-Gas Downscale'!E2:E51,'F-Gas Downscale'!A2:A51,B2)</f>
        <v>1.711502222914071E-2</v>
      </c>
      <c r="C9" s="2" t="s">
        <v>1123</v>
      </c>
    </row>
    <row r="10" spans="1:3" x14ac:dyDescent="0.25">
      <c r="A10" s="1" t="s">
        <v>1124</v>
      </c>
      <c r="B10" s="20">
        <f t="shared" ref="B10:B12" si="0">B9</f>
        <v>1.711502222914071E-2</v>
      </c>
      <c r="C10" s="2" t="s">
        <v>1123</v>
      </c>
    </row>
    <row r="11" spans="1:3" x14ac:dyDescent="0.25">
      <c r="A11" s="1" t="s">
        <v>1125</v>
      </c>
      <c r="B11" s="20">
        <f t="shared" si="0"/>
        <v>1.711502222914071E-2</v>
      </c>
      <c r="C11" s="2" t="s">
        <v>1123</v>
      </c>
    </row>
    <row r="12" spans="1:3" x14ac:dyDescent="0.25">
      <c r="A12" s="1" t="s">
        <v>1126</v>
      </c>
      <c r="B12" s="20">
        <f t="shared" si="0"/>
        <v>1.711502222914071E-2</v>
      </c>
      <c r="C12" s="2" t="s">
        <v>1123</v>
      </c>
    </row>
    <row r="13" spans="1:3" x14ac:dyDescent="0.25">
      <c r="A13" s="1" t="s">
        <v>1127</v>
      </c>
      <c r="B13" s="20">
        <f>SUMIFS('Coal EPA SIT 2017'!AD2:AD251,'Coal EPA SIT 2017'!A2:A251,About!B1)/'Coal EPA SIT 2017'!$AD$252</f>
        <v>8.59428006015555E-2</v>
      </c>
      <c r="C13" s="2" t="s">
        <v>1128</v>
      </c>
    </row>
    <row r="14" spans="1:3" x14ac:dyDescent="0.25">
      <c r="A14" s="1" t="s">
        <v>1129</v>
      </c>
      <c r="B14" s="20">
        <f>SUMIFS('Coal EPA SIT 2017'!AD2:AD251,'Coal EPA SIT 2017'!A2:A251,About!B1)/'Coal EPA SIT 2017'!$AD$252</f>
        <v>8.59428006015555E-2</v>
      </c>
      <c r="C14" s="2" t="s">
        <v>1128</v>
      </c>
    </row>
    <row r="15" spans="1:3" x14ac:dyDescent="0.25">
      <c r="A15" s="1" t="s">
        <v>1130</v>
      </c>
      <c r="B15" s="103">
        <f>SUMIFS('Solid Waste EPA SIT 2017'!AE2:AE151,'Solid Waste EPA SIT 2017'!B2:B151,"CH4",'Solid Waste EPA SIT 2017'!A2:A151,About!B1)/'Solid Waste EPA SIT 2017'!AE152</f>
        <v>1.3100245166434014E-2</v>
      </c>
      <c r="C15" s="2" t="s">
        <v>1131</v>
      </c>
    </row>
    <row r="16" spans="1:3" x14ac:dyDescent="0.25">
      <c r="A16" s="1" t="s">
        <v>1132</v>
      </c>
      <c r="B16" s="103">
        <f>SUMIFS('Solid Waste EPA SIT 2017'!AE2:AE151,'Solid Waste EPA SIT 2017'!B2:B151,"CH4",'Solid Waste EPA SIT 2017'!A2:A151,About!B1)/'Solid Waste EPA SIT 2017'!AE152</f>
        <v>1.3100245166434014E-2</v>
      </c>
      <c r="C16" s="2" t="s">
        <v>1131</v>
      </c>
    </row>
    <row r="17" spans="1:3" x14ac:dyDescent="0.25">
      <c r="A17" s="1" t="s">
        <v>1133</v>
      </c>
      <c r="B17" s="20">
        <f>SUMIFS('Agriculture EPA SIT 2017'!AE2:AE451,'Agriculture EPA SIT 2017'!A2:A451,About!B1,'Agriculture EPA SIT 2017'!C2:C451,"Crops")/'Agriculture EPA SIT 2017'!B453</f>
        <v>1.1569337320950737E-2</v>
      </c>
      <c r="C17" s="2" t="s">
        <v>1134</v>
      </c>
    </row>
    <row r="18" spans="1:3" x14ac:dyDescent="0.25">
      <c r="A18" s="1" t="s">
        <v>1135</v>
      </c>
      <c r="B18" s="20">
        <f>SUMIFS('Agriculture EPA SIT 2017'!AE2:AE451,'Agriculture EPA SIT 2017'!A2:A451,About!B1,'Agriculture EPA SIT 2017'!C2:C451,"Livestock")/'Agriculture EPA SIT 2017'!B454</f>
        <v>1.1914011914011924E-2</v>
      </c>
      <c r="C18" s="2" t="s">
        <v>1134</v>
      </c>
    </row>
    <row r="19" spans="1:3" x14ac:dyDescent="0.25">
      <c r="B19" s="1"/>
    </row>
    <row r="21" spans="1:3" ht="15.75" customHeight="1" x14ac:dyDescent="0.2"/>
    <row r="22" spans="1:3" ht="15.75" customHeight="1" x14ac:dyDescent="0.2"/>
    <row r="23" spans="1:3" ht="15.75" customHeight="1" x14ac:dyDescent="0.2"/>
    <row r="24" spans="1:3" ht="15.75" customHeight="1" x14ac:dyDescent="0.2"/>
    <row r="25" spans="1:3" ht="15.75" customHeight="1" x14ac:dyDescent="0.2"/>
    <row r="26" spans="1:3" ht="15.75" customHeight="1" x14ac:dyDescent="0.2"/>
    <row r="27" spans="1:3" ht="15.75" customHeight="1" x14ac:dyDescent="0.2"/>
    <row r="28" spans="1:3" ht="15.75" customHeight="1" x14ac:dyDescent="0.2"/>
    <row r="29" spans="1:3" ht="15.75" customHeight="1" x14ac:dyDescent="0.2"/>
    <row r="30" spans="1:3" ht="15.75" customHeight="1" x14ac:dyDescent="0.2"/>
    <row r="31" spans="1:3" ht="15.75" customHeight="1" x14ac:dyDescent="0.2"/>
    <row r="32" spans="1:3"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0"/>
  <sheetViews>
    <sheetView workbookViewId="0">
      <selection activeCell="B5" sqref="B5"/>
    </sheetView>
  </sheetViews>
  <sheetFormatPr defaultColWidth="12.625" defaultRowHeight="15" customHeight="1" x14ac:dyDescent="0.2"/>
  <cols>
    <col min="1" max="1" width="27.375" customWidth="1"/>
    <col min="2" max="2" width="10.5" customWidth="1"/>
    <col min="3" max="38" width="7.625" customWidth="1"/>
  </cols>
  <sheetData>
    <row r="1" spans="1:38" x14ac:dyDescent="0.25">
      <c r="A1" s="20" t="s">
        <v>1136</v>
      </c>
      <c r="B1" s="20"/>
      <c r="C1" s="20"/>
      <c r="D1" s="20"/>
      <c r="E1" s="20"/>
      <c r="F1" s="20"/>
      <c r="G1" s="20"/>
      <c r="H1" s="20"/>
      <c r="I1" s="20"/>
      <c r="J1" s="20"/>
      <c r="K1" s="5"/>
    </row>
    <row r="3" spans="1:38" x14ac:dyDescent="0.25">
      <c r="B3" s="2">
        <v>2015</v>
      </c>
      <c r="C3" s="2">
        <v>2016</v>
      </c>
      <c r="D3" s="2">
        <v>2017</v>
      </c>
      <c r="E3" s="2">
        <v>2018</v>
      </c>
      <c r="F3" s="2">
        <v>2019</v>
      </c>
      <c r="G3" s="2">
        <v>2020</v>
      </c>
      <c r="H3" s="2">
        <v>2021</v>
      </c>
      <c r="I3" s="2">
        <v>2022</v>
      </c>
      <c r="J3" s="2">
        <v>2023</v>
      </c>
      <c r="K3" s="2">
        <v>2024</v>
      </c>
      <c r="L3" s="2">
        <v>2025</v>
      </c>
      <c r="M3" s="2">
        <v>2026</v>
      </c>
      <c r="N3" s="2">
        <v>2027</v>
      </c>
      <c r="O3" s="2">
        <v>2028</v>
      </c>
      <c r="P3" s="2">
        <v>2029</v>
      </c>
      <c r="Q3" s="2">
        <v>2030</v>
      </c>
      <c r="R3" s="2">
        <v>2031</v>
      </c>
      <c r="S3" s="2">
        <v>2032</v>
      </c>
      <c r="T3" s="2">
        <v>2033</v>
      </c>
      <c r="U3" s="2">
        <v>2034</v>
      </c>
      <c r="V3" s="2">
        <v>2035</v>
      </c>
      <c r="W3" s="2">
        <v>2036</v>
      </c>
      <c r="X3" s="2">
        <v>2037</v>
      </c>
      <c r="Y3" s="2">
        <v>2038</v>
      </c>
      <c r="Z3" s="2">
        <v>2039</v>
      </c>
      <c r="AA3" s="2">
        <v>2040</v>
      </c>
      <c r="AB3" s="2">
        <v>2041</v>
      </c>
      <c r="AC3" s="2">
        <v>2042</v>
      </c>
      <c r="AD3" s="2">
        <v>2043</v>
      </c>
      <c r="AE3" s="2">
        <v>2044</v>
      </c>
      <c r="AF3" s="2">
        <v>2045</v>
      </c>
      <c r="AG3" s="2">
        <v>2046</v>
      </c>
      <c r="AH3" s="2">
        <v>2047</v>
      </c>
      <c r="AI3" s="2">
        <v>2048</v>
      </c>
      <c r="AJ3" s="2">
        <v>2049</v>
      </c>
      <c r="AK3" s="2">
        <v>2050</v>
      </c>
      <c r="AL3" s="1"/>
    </row>
    <row r="4" spans="1:38" x14ac:dyDescent="0.25">
      <c r="A4" s="2" t="s">
        <v>1117</v>
      </c>
      <c r="B4" s="2">
        <f>SUM('PERAC-cement'!C$3:C$74)</f>
        <v>370463805749.31421</v>
      </c>
      <c r="C4" s="2">
        <f>SUM('PERAC-cement'!D$3:D$74)</f>
        <v>376856717284.61896</v>
      </c>
      <c r="D4" s="2">
        <f>SUM('PERAC-cement'!E$3:E$74)</f>
        <v>383249628819.92603</v>
      </c>
      <c r="E4" s="2">
        <f>SUM('PERAC-cement'!F$3:F$74)</f>
        <v>389642540355.23083</v>
      </c>
      <c r="F4" s="2">
        <f>SUM('PERAC-cement'!G$3:G$74)</f>
        <v>396035451890.53558</v>
      </c>
      <c r="G4" s="2">
        <f>SUM('PERAC-cement'!H$3:H$74)</f>
        <v>402428363425.84265</v>
      </c>
      <c r="H4" s="2">
        <f>SUM('PERAC-cement'!I$3:I$74)</f>
        <v>408821274961.14734</v>
      </c>
      <c r="I4" s="2">
        <f>SUM('PERAC-cement'!J$3:J$74)</f>
        <v>415214186496.45215</v>
      </c>
      <c r="J4" s="2">
        <f>SUM('PERAC-cement'!K$3:K$74)</f>
        <v>421607098031.75928</v>
      </c>
      <c r="K4" s="2">
        <f>SUM('PERAC-cement'!L$3:L$74)</f>
        <v>428000009567.06396</v>
      </c>
      <c r="L4" s="2">
        <f>SUM('PERAC-cement'!M$3:M$74)</f>
        <v>434392921102.36871</v>
      </c>
      <c r="M4" s="2">
        <f>SUM('PERAC-cement'!N$3:N$74)</f>
        <v>440785832637.67578</v>
      </c>
      <c r="N4" s="2">
        <f>SUM('PERAC-cement'!O$3:O$74)</f>
        <v>447178744172.98053</v>
      </c>
      <c r="O4" s="2">
        <f>SUM('PERAC-cement'!P$3:P$74)</f>
        <v>453571655708.28528</v>
      </c>
      <c r="P4" s="2">
        <f>SUM('PERAC-cement'!Q$3:Q$74)</f>
        <v>459964567243.59235</v>
      </c>
      <c r="Q4" s="2">
        <f>SUM('PERAC-cement'!R$3:R$74)</f>
        <v>466357478778.89709</v>
      </c>
      <c r="R4" s="2">
        <f>SUM('PERAC-cement'!S$3:S$74)</f>
        <v>472750390314.20178</v>
      </c>
      <c r="S4" s="2">
        <f>SUM('PERAC-cement'!T$3:T$74)</f>
        <v>479143301849.50885</v>
      </c>
      <c r="T4" s="2">
        <f>SUM('PERAC-cement'!U$3:U$74)</f>
        <v>485536213384.81372</v>
      </c>
      <c r="U4" s="2">
        <f>SUM('PERAC-cement'!V$3:V$74)</f>
        <v>491929124920.11841</v>
      </c>
      <c r="V4" s="2">
        <f>SUM('PERAC-cement'!W$3:W$74)</f>
        <v>498322036455.42554</v>
      </c>
      <c r="W4" s="2">
        <f>SUM('PERAC-cement'!X$3:X$74)</f>
        <v>504714947990.73022</v>
      </c>
      <c r="X4" s="2">
        <f>SUM('PERAC-cement'!Y$3:Y$74)</f>
        <v>511107859526.03491</v>
      </c>
      <c r="Y4" s="2">
        <f>SUM('PERAC-cement'!Z$3:Z$74)</f>
        <v>517500771061.34216</v>
      </c>
      <c r="Z4" s="2">
        <f>SUM('PERAC-cement'!AA$3:AA$74)</f>
        <v>523893682596.64679</v>
      </c>
      <c r="AA4" s="2">
        <f>SUM('PERAC-cement'!AB$3:AB$74)</f>
        <v>530286594131.95154</v>
      </c>
      <c r="AB4" s="2">
        <f>SUM('PERAC-cement'!AC$3:AC$74)</f>
        <v>536679505667.25873</v>
      </c>
      <c r="AC4" s="2">
        <f>SUM('PERAC-cement'!AD$3:AD$74)</f>
        <v>543072417202.56342</v>
      </c>
      <c r="AD4" s="2">
        <f>SUM('PERAC-cement'!AE$3:AE$74)</f>
        <v>549465328737.86816</v>
      </c>
      <c r="AE4" s="2">
        <f>SUM('PERAC-cement'!AF$3:AF$74)</f>
        <v>555858240273.17505</v>
      </c>
      <c r="AF4" s="2">
        <f>SUM('PERAC-cement'!AG$3:AG$74)</f>
        <v>562251151808.47986</v>
      </c>
      <c r="AG4" s="2">
        <f>SUM('PERAC-cement'!AH$3:AH$74)</f>
        <v>568644063343.78467</v>
      </c>
      <c r="AH4" s="2">
        <f>SUM('PERAC-cement'!AI$3:AI$74)</f>
        <v>575036974879.09167</v>
      </c>
      <c r="AI4" s="2">
        <f>SUM('PERAC-cement'!AJ$3:AJ$74)</f>
        <v>581429886414.39648</v>
      </c>
      <c r="AJ4" s="2">
        <f>SUM('PERAC-cement'!AK$3:AK$74)</f>
        <v>587822797949.70117</v>
      </c>
      <c r="AK4" s="2">
        <f>SUM('PERAC-cement'!AL$3:AL$74)</f>
        <v>594215709485.00842</v>
      </c>
    </row>
    <row r="5" spans="1:38" x14ac:dyDescent="0.25">
      <c r="A5" s="2" t="s">
        <v>1119</v>
      </c>
      <c r="B5" s="2">
        <f>SUM('PERAC-ngps-mthncptr'!C$3:C$74)</f>
        <v>827202218548.0835</v>
      </c>
      <c r="C5" s="2">
        <f>SUM('PERAC-ngps-mthncptr'!D$3:D$74)</f>
        <v>827202218548.0835</v>
      </c>
      <c r="D5" s="2">
        <f>SUM('PERAC-ngps-mthncptr'!E$3:E$74)</f>
        <v>844718098344.23352</v>
      </c>
      <c r="E5" s="2">
        <f>SUM('PERAC-ngps-mthncptr'!F$3:F$74)</f>
        <v>851456978418.39819</v>
      </c>
      <c r="F5" s="2">
        <f>SUM('PERAC-ngps-mthncptr'!G$3:G$74)</f>
        <v>857952662536.62842</v>
      </c>
      <c r="G5" s="2">
        <f>SUM('PERAC-ngps-mthncptr'!H$3:H$74)</f>
        <v>863999848455.47534</v>
      </c>
      <c r="H5" s="2">
        <f>SUM('PERAC-ngps-mthncptr'!I$3:I$74)</f>
        <v>872200172761.68115</v>
      </c>
      <c r="I5" s="2">
        <f>SUM('PERAC-ngps-mthncptr'!J$3:J$74)</f>
        <v>880266672090.12439</v>
      </c>
      <c r="J5" s="2">
        <f>SUM('PERAC-ngps-mthncptr'!K$3:K$74)</f>
        <v>888202595856.27087</v>
      </c>
      <c r="K5" s="2">
        <f>SUM('PERAC-ngps-mthncptr'!L$3:L$74)</f>
        <v>896011089121.07861</v>
      </c>
      <c r="L5" s="2">
        <f>SUM('PERAC-ngps-mthncptr'!M$3:M$74)</f>
        <v>903695196746.81787</v>
      </c>
      <c r="M5" s="2">
        <f>SUM('PERAC-ngps-mthncptr'!N$3:N$74)</f>
        <v>911254560926.646</v>
      </c>
      <c r="N5" s="2">
        <f>SUM('PERAC-ngps-mthncptr'!O$3:O$74)</f>
        <v>918756883006.19031</v>
      </c>
      <c r="O5" s="2">
        <f>SUM('PERAC-ngps-mthncptr'!P$3:P$74)</f>
        <v>926202806208.38464</v>
      </c>
      <c r="P5" s="2">
        <f>SUM('PERAC-ngps-mthncptr'!Q$3:Q$74)</f>
        <v>933592964121.49219</v>
      </c>
      <c r="Q5" s="2">
        <f>SUM('PERAC-ngps-mthncptr'!R$3:R$74)</f>
        <v>940927980878.82117</v>
      </c>
      <c r="R5" s="2">
        <f>SUM('PERAC-ngps-mthncptr'!S$3:S$74)</f>
        <v>947574011724.05859</v>
      </c>
      <c r="S5" s="2">
        <f>SUM('PERAC-ngps-mthncptr'!T$3:T$74)</f>
        <v>954226096092.40454</v>
      </c>
      <c r="T5" s="2">
        <f>SUM('PERAC-ngps-mthncptr'!U$3:U$74)</f>
        <v>960884242258.3822</v>
      </c>
      <c r="U5" s="2">
        <f>SUM('PERAC-ngps-mthncptr'!V$3:V$74)</f>
        <v>967548458511.61462</v>
      </c>
      <c r="V5" s="2">
        <f>SUM('PERAC-ngps-mthncptr'!W$3:W$74)</f>
        <v>974218753156.82861</v>
      </c>
      <c r="W5" s="2">
        <f>SUM('PERAC-ngps-mthncptr'!X$3:X$74)</f>
        <v>980400792927.79126</v>
      </c>
      <c r="X5" s="2">
        <f>SUM('PERAC-ngps-mthncptr'!Y$3:Y$74)</f>
        <v>986535780199.27014</v>
      </c>
      <c r="Y5" s="2">
        <f>SUM('PERAC-ngps-mthncptr'!Z$3:Z$74)</f>
        <v>992624250120.92407</v>
      </c>
      <c r="Z5" s="2">
        <f>SUM('PERAC-ngps-mthncptr'!AA$3:AA$74)</f>
        <v>998666729757.73206</v>
      </c>
      <c r="AA5" s="2">
        <f>SUM('PERAC-ngps-mthncptr'!AB$3:AB$74)</f>
        <v>1004663738242.0841</v>
      </c>
      <c r="AB5" s="2">
        <f>SUM('PERAC-ngps-mthncptr'!AC$3:AC$74)</f>
        <v>1010474978560.1415</v>
      </c>
      <c r="AC5" s="2">
        <f>SUM('PERAC-ngps-mthncptr'!AD$3:AD$74)</f>
        <v>1016277095141.4019</v>
      </c>
      <c r="AD5" s="2">
        <f>SUM('PERAC-ngps-mthncptr'!AE$3:AE$74)</f>
        <v>1022070109455.6169</v>
      </c>
      <c r="AE5" s="2">
        <f>SUM('PERAC-ngps-mthncptr'!AF$3:AF$74)</f>
        <v>1027854042905.2368</v>
      </c>
      <c r="AF5" s="2">
        <f>SUM('PERAC-ngps-mthncptr'!AG$3:AG$74)</f>
        <v>1033628916825.6594</v>
      </c>
      <c r="AG5" s="2">
        <f>SUM('PERAC-ngps-mthncptr'!AH$3:AH$74)</f>
        <v>1038919762327.8322</v>
      </c>
      <c r="AH5" s="2">
        <f>SUM('PERAC-ngps-mthncptr'!AI$3:AI$74)</f>
        <v>1044215697601.0546</v>
      </c>
      <c r="AI5" s="2">
        <f>SUM('PERAC-ngps-mthncptr'!AJ$3:AJ$74)</f>
        <v>1049516729993.3647</v>
      </c>
      <c r="AJ5" s="2">
        <f>SUM('PERAC-ngps-mthncptr'!AK$3:AK$74)</f>
        <v>1054822866866.9583</v>
      </c>
      <c r="AK5" s="2">
        <f>SUM('PERAC-ngps-mthncptr'!AL$3:AL$74)</f>
        <v>1060134115598.2153</v>
      </c>
    </row>
    <row r="6" spans="1:38" x14ac:dyDescent="0.25">
      <c r="A6" s="2" t="s">
        <v>1121</v>
      </c>
      <c r="B6" s="2">
        <f>SUM('PERAC-ngps-mthndstr'!C$3:C$74)</f>
        <v>18325502143.494148</v>
      </c>
      <c r="C6" s="2">
        <f>SUM('PERAC-ngps-mthndstr'!D$3:D$74)</f>
        <v>18325502143.494148</v>
      </c>
      <c r="D6" s="2">
        <f>SUM('PERAC-ngps-mthndstr'!E$3:E$74)</f>
        <v>18713541833.85297</v>
      </c>
      <c r="E6" s="2">
        <f>SUM('PERAC-ngps-mthndstr'!F$3:F$74)</f>
        <v>18862832247.339306</v>
      </c>
      <c r="F6" s="2">
        <f>SUM('PERAC-ngps-mthndstr'!G$3:G$74)</f>
        <v>19006734996.34428</v>
      </c>
      <c r="G6" s="2">
        <f>SUM('PERAC-ngps-mthndstr'!H$3:H$74)</f>
        <v>19140701898.309856</v>
      </c>
      <c r="H6" s="2">
        <f>SUM('PERAC-ngps-mthndstr'!I$3:I$74)</f>
        <v>19322368554.033401</v>
      </c>
      <c r="I6" s="2">
        <f>SUM('PERAC-ngps-mthndstr'!J$3:J$74)</f>
        <v>19501070505.526394</v>
      </c>
      <c r="J6" s="2">
        <f>SUM('PERAC-ngps-mthndstr'!K$3:K$74)</f>
        <v>19676879739.019974</v>
      </c>
      <c r="K6" s="2">
        <f>SUM('PERAC-ngps-mthndstr'!L$3:L$74)</f>
        <v>19849865928.917835</v>
      </c>
      <c r="L6" s="2">
        <f>SUM('PERAC-ngps-mthndstr'!M$3:M$74)</f>
        <v>20020096529.862648</v>
      </c>
      <c r="M6" s="2">
        <f>SUM('PERAC-ngps-mthndstr'!N$3:N$74)</f>
        <v>20187563615.146877</v>
      </c>
      <c r="N6" s="2">
        <f>SUM('PERAC-ngps-mthndstr'!O$3:O$74)</f>
        <v>20353767012.897896</v>
      </c>
      <c r="O6" s="2">
        <f>SUM('PERAC-ngps-mthndstr'!P$3:P$74)</f>
        <v>20518720972.815468</v>
      </c>
      <c r="P6" s="2">
        <f>SUM('PERAC-ngps-mthndstr'!Q$3:Q$74)</f>
        <v>20682439531.156761</v>
      </c>
      <c r="Q6" s="2">
        <f>SUM('PERAC-ngps-mthndstr'!R$3:R$74)</f>
        <v>20844936514.71772</v>
      </c>
      <c r="R6" s="2">
        <f>SUM('PERAC-ngps-mthndstr'!S$3:S$74)</f>
        <v>20992169984.07893</v>
      </c>
      <c r="S6" s="2">
        <f>SUM('PERAC-ngps-mthndstr'!T$3:T$74)</f>
        <v>21139537560.733639</v>
      </c>
      <c r="T6" s="2">
        <f>SUM('PERAC-ngps-mthndstr'!U$3:U$74)</f>
        <v>21287039427.992271</v>
      </c>
      <c r="U6" s="2">
        <f>SUM('PERAC-ngps-mthndstr'!V$3:V$74)</f>
        <v>21434675769.499756</v>
      </c>
      <c r="V6" s="2">
        <f>SUM('PERAC-ngps-mthndstr'!W$3:W$74)</f>
        <v>21582446769.235661</v>
      </c>
      <c r="W6" s="2">
        <f>SUM('PERAC-ngps-mthndstr'!X$3:X$74)</f>
        <v>21719401168.696514</v>
      </c>
      <c r="X6" s="2">
        <f>SUM('PERAC-ngps-mthndstr'!Y$3:Y$74)</f>
        <v>21855313186.184975</v>
      </c>
      <c r="Y6" s="2">
        <f>SUM('PERAC-ngps-mthndstr'!Z$3:Z$74)</f>
        <v>21990194677.189312</v>
      </c>
      <c r="Z6" s="2">
        <f>SUM('PERAC-ngps-mthndstr'!AA$3:AA$74)</f>
        <v>22124057318.093136</v>
      </c>
      <c r="AA6" s="2">
        <f>SUM('PERAC-ngps-mthndstr'!AB$3:AB$74)</f>
        <v>22256912609.544651</v>
      </c>
      <c r="AB6" s="2">
        <f>SUM('PERAC-ngps-mthndstr'!AC$3:AC$74)</f>
        <v>22385652468.453445</v>
      </c>
      <c r="AC6" s="2">
        <f>SUM('PERAC-ngps-mthndstr'!AD$3:AD$74)</f>
        <v>22514190203.801056</v>
      </c>
      <c r="AD6" s="2">
        <f>SUM('PERAC-ngps-mthndstr'!AE$3:AE$74)</f>
        <v>22642526291.21965</v>
      </c>
      <c r="AE6" s="2">
        <f>SUM('PERAC-ngps-mthndstr'!AF$3:AF$74)</f>
        <v>22770661204.850418</v>
      </c>
      <c r="AF6" s="2">
        <f>SUM('PERAC-ngps-mthndstr'!AG$3:AG$74)</f>
        <v>22898595417.349094</v>
      </c>
      <c r="AG6" s="2">
        <f>SUM('PERAC-ngps-mthndstr'!AH$3:AH$74)</f>
        <v>23015806660.763245</v>
      </c>
      <c r="AH6" s="2">
        <f>SUM('PERAC-ngps-mthndstr'!AI$3:AI$74)</f>
        <v>23133130660.899014</v>
      </c>
      <c r="AI6" s="2">
        <f>SUM('PERAC-ngps-mthndstr'!AJ$3:AJ$74)</f>
        <v>23250567580.541859</v>
      </c>
      <c r="AJ6" s="2">
        <f>SUM('PERAC-ngps-mthndstr'!AK$3:AK$74)</f>
        <v>23368117582.790863</v>
      </c>
      <c r="AK6" s="2">
        <f>SUM('PERAC-ngps-mthndstr'!AL$3:AL$74)</f>
        <v>23485780831.059368</v>
      </c>
    </row>
    <row r="7" spans="1:38" x14ac:dyDescent="0.25">
      <c r="A7" s="2" t="s">
        <v>1122</v>
      </c>
      <c r="B7" s="2">
        <f>SUM('PERAC-fgassubstitution'!C$3:C$74)</f>
        <v>73116569140.2332</v>
      </c>
      <c r="C7" s="2">
        <f>SUM('PERAC-fgassubstitution'!D$3:D$74)</f>
        <v>185864025888.57568</v>
      </c>
      <c r="D7" s="2">
        <f>SUM('PERAC-fgassubstitution'!E$3:E$74)</f>
        <v>298611482636.91809</v>
      </c>
      <c r="E7" s="2">
        <f>SUM('PERAC-fgassubstitution'!F$3:F$74)</f>
        <v>411358939385.26062</v>
      </c>
      <c r="F7" s="2">
        <f>SUM('PERAC-fgassubstitution'!G$3:G$74)</f>
        <v>524106396133.60309</v>
      </c>
      <c r="G7" s="2">
        <f>SUM('PERAC-fgassubstitution'!H$3:H$74)</f>
        <v>636853852881.94543</v>
      </c>
      <c r="H7" s="2">
        <f>SUM('PERAC-fgassubstitution'!I$3:I$74)</f>
        <v>789478458478.52417</v>
      </c>
      <c r="I7" s="2">
        <f>SUM('PERAC-fgassubstitution'!J$3:J$74)</f>
        <v>942103064075.10291</v>
      </c>
      <c r="J7" s="2">
        <f>SUM('PERAC-fgassubstitution'!K$3:K$74)</f>
        <v>1094727669671.6812</v>
      </c>
      <c r="K7" s="2">
        <f>SUM('PERAC-fgassubstitution'!L$3:L$74)</f>
        <v>1247352275268.2598</v>
      </c>
      <c r="L7" s="2">
        <f>SUM('PERAC-fgassubstitution'!M$3:M$74)</f>
        <v>1399976880864.8379</v>
      </c>
      <c r="M7" s="2">
        <f>SUM('PERAC-fgassubstitution'!N$3:N$74)</f>
        <v>1609422507367.9021</v>
      </c>
      <c r="N7" s="2">
        <f>SUM('PERAC-fgassubstitution'!O$3:O$74)</f>
        <v>1818868133870.9661</v>
      </c>
      <c r="O7" s="2">
        <f>SUM('PERAC-fgassubstitution'!P$3:P$74)</f>
        <v>2028313760374.0303</v>
      </c>
      <c r="P7" s="2">
        <f>SUM('PERAC-fgassubstitution'!Q$3:Q$74)</f>
        <v>2237759386877.0938</v>
      </c>
      <c r="Q7" s="2">
        <f>SUM('PERAC-fgassubstitution'!R$3:R$74)</f>
        <v>2447205013380.1572</v>
      </c>
      <c r="R7" s="2">
        <f>SUM('PERAC-fgassubstitution'!S$3:S$74)</f>
        <v>2628084853789.3545</v>
      </c>
      <c r="S7" s="2">
        <f>SUM('PERAC-fgassubstitution'!T$3:T$74)</f>
        <v>2808964694198.5513</v>
      </c>
      <c r="T7" s="2">
        <f>SUM('PERAC-fgassubstitution'!U$3:U$74)</f>
        <v>2989844534607.7476</v>
      </c>
      <c r="U7" s="2">
        <f>SUM('PERAC-fgassubstitution'!V$3:V$74)</f>
        <v>3170724375016.9453</v>
      </c>
      <c r="V7" s="2">
        <f>SUM('PERAC-fgassubstitution'!W$3:W$74)</f>
        <v>3351604215426.1416</v>
      </c>
      <c r="W7" s="2">
        <f>SUM('PERAC-fgassubstitution'!X$3:X$74)</f>
        <v>3503826438186.5645</v>
      </c>
      <c r="X7" s="2">
        <f>SUM('PERAC-fgassubstitution'!Y$3:Y$74)</f>
        <v>3656048660946.9863</v>
      </c>
      <c r="Y7" s="2">
        <f>SUM('PERAC-fgassubstitution'!Z$3:Z$74)</f>
        <v>3808270883707.4087</v>
      </c>
      <c r="Z7" s="2">
        <f>SUM('PERAC-fgassubstitution'!AA$3:AA$74)</f>
        <v>3960493106467.832</v>
      </c>
      <c r="AA7" s="2">
        <f>SUM('PERAC-fgassubstitution'!AB$3:AB$74)</f>
        <v>4112715329228.2539</v>
      </c>
      <c r="AB7" s="2">
        <f>SUM('PERAC-fgassubstitution'!AC$3:AC$74)</f>
        <v>4270516111787.8296</v>
      </c>
      <c r="AC7" s="2">
        <f>SUM('PERAC-fgassubstitution'!AD$3:AD$74)</f>
        <v>4428316894347.4043</v>
      </c>
      <c r="AD7" s="2">
        <f>SUM('PERAC-fgassubstitution'!AE$3:AE$74)</f>
        <v>4586117676906.9795</v>
      </c>
      <c r="AE7" s="2">
        <f>SUM('PERAC-fgassubstitution'!AF$3:AF$74)</f>
        <v>4743918459466.5557</v>
      </c>
      <c r="AF7" s="2">
        <f>SUM('PERAC-fgassubstitution'!AG$3:AG$74)</f>
        <v>4901719242026.1299</v>
      </c>
      <c r="AG7" s="2">
        <f>SUM('PERAC-fgassubstitution'!AH$3:AH$74)</f>
        <v>4968030439509.6494</v>
      </c>
      <c r="AH7" s="2">
        <f>SUM('PERAC-fgassubstitution'!AI$3:AI$74)</f>
        <v>5034341636993.1709</v>
      </c>
      <c r="AI7" s="2">
        <f>SUM('PERAC-fgassubstitution'!AJ$3:AJ$74)</f>
        <v>5100652834476.6895</v>
      </c>
      <c r="AJ7" s="2">
        <f>SUM('PERAC-fgassubstitution'!AK$3:AK$74)</f>
        <v>5166964031960.2109</v>
      </c>
      <c r="AK7" s="2">
        <f>SUM('PERAC-fgassubstitution'!AL$3:AL$74)</f>
        <v>5233275229443.7314</v>
      </c>
    </row>
    <row r="8" spans="1:38" x14ac:dyDescent="0.25">
      <c r="A8" s="2" t="s">
        <v>1124</v>
      </c>
      <c r="B8" s="2">
        <f>SUM('PERAC-fgasdestruction'!C$3:C$74)</f>
        <v>197908280842.35565</v>
      </c>
      <c r="C8" s="2">
        <f>SUM('PERAC-fgasdestruction'!D$3:D$74)</f>
        <v>204924441234.11295</v>
      </c>
      <c r="D8" s="2">
        <f>SUM('PERAC-fgasdestruction'!E$3:E$74)</f>
        <v>211940601625.87027</v>
      </c>
      <c r="E8" s="2">
        <f>SUM('PERAC-fgasdestruction'!F$3:F$74)</f>
        <v>218956762017.62753</v>
      </c>
      <c r="F8" s="2">
        <f>SUM('PERAC-fgasdestruction'!G$3:G$74)</f>
        <v>225972922409.3848</v>
      </c>
      <c r="G8" s="2">
        <f>SUM('PERAC-fgasdestruction'!H$3:H$74)</f>
        <v>232989082801.14209</v>
      </c>
      <c r="H8" s="2">
        <f>SUM('PERAC-fgasdestruction'!I$3:I$74)</f>
        <v>242098172218.40787</v>
      </c>
      <c r="I8" s="2">
        <f>SUM('PERAC-fgasdestruction'!J$3:J$74)</f>
        <v>251207261635.67358</v>
      </c>
      <c r="J8" s="2">
        <f>SUM('PERAC-fgasdestruction'!K$3:K$74)</f>
        <v>260316351052.93927</v>
      </c>
      <c r="K8" s="2">
        <f>SUM('PERAC-fgasdestruction'!L$3:L$74)</f>
        <v>269425440470.20505</v>
      </c>
      <c r="L8" s="2">
        <f>SUM('PERAC-fgasdestruction'!M$3:M$74)</f>
        <v>278534529887.47083</v>
      </c>
      <c r="M8" s="2">
        <f>SUM('PERAC-fgasdestruction'!N$3:N$74)</f>
        <v>288610297670.51038</v>
      </c>
      <c r="N8" s="2">
        <f>SUM('PERAC-fgasdestruction'!O$3:O$74)</f>
        <v>298686065453.54999</v>
      </c>
      <c r="O8" s="2">
        <f>SUM('PERAC-fgasdestruction'!P$3:P$74)</f>
        <v>308761833236.58948</v>
      </c>
      <c r="P8" s="2">
        <f>SUM('PERAC-fgasdestruction'!Q$3:Q$74)</f>
        <v>318837601019.62903</v>
      </c>
      <c r="Q8" s="2">
        <f>SUM('PERAC-fgasdestruction'!R$3:R$74)</f>
        <v>328913368802.66852</v>
      </c>
      <c r="R8" s="2">
        <f>SUM('PERAC-fgasdestruction'!S$3:S$74)</f>
        <v>341170269744.9621</v>
      </c>
      <c r="S8" s="2">
        <f>SUM('PERAC-fgasdestruction'!T$3:T$74)</f>
        <v>353427170687.25568</v>
      </c>
      <c r="T8" s="2">
        <f>SUM('PERAC-fgasdestruction'!U$3:U$74)</f>
        <v>365684071629.54919</v>
      </c>
      <c r="U8" s="2">
        <f>SUM('PERAC-fgasdestruction'!V$3:V$74)</f>
        <v>377940972571.84277</v>
      </c>
      <c r="V8" s="2">
        <f>SUM('PERAC-fgasdestruction'!W$3:W$74)</f>
        <v>390197873514.13641</v>
      </c>
      <c r="W8" s="2">
        <f>SUM('PERAC-fgasdestruction'!X$3:X$74)</f>
        <v>404875401409.38806</v>
      </c>
      <c r="X8" s="2">
        <f>SUM('PERAC-fgasdestruction'!Y$3:Y$74)</f>
        <v>419552929304.63977</v>
      </c>
      <c r="Y8" s="2">
        <f>SUM('PERAC-fgasdestruction'!Z$3:Z$74)</f>
        <v>434230457199.89136</v>
      </c>
      <c r="Z8" s="2">
        <f>SUM('PERAC-fgasdestruction'!AA$3:AA$74)</f>
        <v>448907985095.14307</v>
      </c>
      <c r="AA8" s="2">
        <f>SUM('PERAC-fgasdestruction'!AB$3:AB$74)</f>
        <v>463585512990.39471</v>
      </c>
      <c r="AB8" s="2">
        <f>SUM('PERAC-fgasdestruction'!AC$3:AC$74)</f>
        <v>480437669693.97729</v>
      </c>
      <c r="AC8" s="2">
        <f>SUM('PERAC-fgasdestruction'!AD$3:AD$74)</f>
        <v>497289826397.55994</v>
      </c>
      <c r="AD8" s="2">
        <f>SUM('PERAC-fgasdestruction'!AE$3:AE$74)</f>
        <v>514141983101.14252</v>
      </c>
      <c r="AE8" s="2">
        <f>SUM('PERAC-fgasdestruction'!AF$3:AF$74)</f>
        <v>530994139804.72516</v>
      </c>
      <c r="AF8" s="2">
        <f>SUM('PERAC-fgasdestruction'!AG$3:AG$74)</f>
        <v>547846296508.3078</v>
      </c>
      <c r="AG8" s="2">
        <f>SUM('PERAC-fgasdestruction'!AH$3:AH$74)</f>
        <v>567922226226.30969</v>
      </c>
      <c r="AH8" s="2">
        <f>SUM('PERAC-fgasdestruction'!AI$3:AI$74)</f>
        <v>587998155944.31152</v>
      </c>
      <c r="AI8" s="2">
        <f>SUM('PERAC-fgasdestruction'!AJ$3:AJ$74)</f>
        <v>608074085662.31335</v>
      </c>
      <c r="AJ8" s="2">
        <f>SUM('PERAC-fgasdestruction'!AK$3:AK$74)</f>
        <v>628150015380.31506</v>
      </c>
      <c r="AK8" s="2">
        <f>SUM('PERAC-fgasdestruction'!AL$3:AL$74)</f>
        <v>648225945098.31714</v>
      </c>
    </row>
    <row r="9" spans="1:38" x14ac:dyDescent="0.25">
      <c r="A9" s="2" t="s">
        <v>1125</v>
      </c>
      <c r="B9" s="2">
        <f>SUM('PERAC-fgasrecovery'!C$3:C$74)</f>
        <v>6588086266.7859755</v>
      </c>
      <c r="C9" s="2">
        <f>SUM('PERAC-fgasrecovery'!D$3:D$74)</f>
        <v>84715483827.969696</v>
      </c>
      <c r="D9" s="2">
        <f>SUM('PERAC-fgasrecovery'!E$3:E$74)</f>
        <v>162842881389.15341</v>
      </c>
      <c r="E9" s="2">
        <f>SUM('PERAC-fgasrecovery'!F$3:F$74)</f>
        <v>240970278950.33713</v>
      </c>
      <c r="F9" s="2">
        <f>SUM('PERAC-fgasrecovery'!G$3:G$74)</f>
        <v>319097676511.52087</v>
      </c>
      <c r="G9" s="2">
        <f>SUM('PERAC-fgasrecovery'!H$3:H$74)</f>
        <v>397225074072.70459</v>
      </c>
      <c r="H9" s="2">
        <f>SUM('PERAC-fgasrecovery'!I$3:I$74)</f>
        <v>479506130962.95178</v>
      </c>
      <c r="I9" s="2">
        <f>SUM('PERAC-fgasrecovery'!J$3:J$74)</f>
        <v>561787187853.1991</v>
      </c>
      <c r="J9" s="2">
        <f>SUM('PERAC-fgasrecovery'!K$3:K$74)</f>
        <v>644068244743.44629</v>
      </c>
      <c r="K9" s="2">
        <f>SUM('PERAC-fgasrecovery'!L$3:L$74)</f>
        <v>726349301633.69348</v>
      </c>
      <c r="L9" s="2">
        <f>SUM('PERAC-fgasrecovery'!M$3:M$74)</f>
        <v>808630358523.94067</v>
      </c>
      <c r="M9" s="2">
        <f>SUM('PERAC-fgasrecovery'!N$3:N$74)</f>
        <v>871799129307.69177</v>
      </c>
      <c r="N9" s="2">
        <f>SUM('PERAC-fgasrecovery'!O$3:O$74)</f>
        <v>934967900091.44287</v>
      </c>
      <c r="O9" s="2">
        <f>SUM('PERAC-fgasrecovery'!P$3:P$74)</f>
        <v>998136670875.19385</v>
      </c>
      <c r="P9" s="2">
        <f>SUM('PERAC-fgasrecovery'!Q$3:Q$74)</f>
        <v>1061305441658.9448</v>
      </c>
      <c r="Q9" s="2">
        <f>SUM('PERAC-fgasrecovery'!R$3:R$74)</f>
        <v>1124474212442.696</v>
      </c>
      <c r="R9" s="2">
        <f>SUM('PERAC-fgasrecovery'!S$3:S$74)</f>
        <v>1169620087044.3884</v>
      </c>
      <c r="S9" s="2">
        <f>SUM('PERAC-fgasrecovery'!T$3:T$74)</f>
        <v>1214765961646.0808</v>
      </c>
      <c r="T9" s="2">
        <f>SUM('PERAC-fgasrecovery'!U$3:U$74)</f>
        <v>1259911836247.7732</v>
      </c>
      <c r="U9" s="2">
        <f>SUM('PERAC-fgasrecovery'!V$3:V$74)</f>
        <v>1305057710849.4658</v>
      </c>
      <c r="V9" s="2">
        <f>SUM('PERAC-fgasrecovery'!W$3:W$74)</f>
        <v>1350203585451.1582</v>
      </c>
      <c r="W9" s="2">
        <f>SUM('PERAC-fgasrecovery'!X$3:X$74)</f>
        <v>1335474628019.2224</v>
      </c>
      <c r="X9" s="2">
        <f>SUM('PERAC-fgasrecovery'!Y$3:Y$74)</f>
        <v>1320745670587.2864</v>
      </c>
      <c r="Y9" s="2">
        <f>SUM('PERAC-fgasrecovery'!Z$3:Z$74)</f>
        <v>1306016713155.3506</v>
      </c>
      <c r="Z9" s="2">
        <f>SUM('PERAC-fgasrecovery'!AA$3:AA$74)</f>
        <v>1291287755723.415</v>
      </c>
      <c r="AA9" s="2">
        <f>SUM('PERAC-fgasrecovery'!AB$3:AB$74)</f>
        <v>1276558798291.4788</v>
      </c>
      <c r="AB9" s="2">
        <f>SUM('PERAC-fgasrecovery'!AC$3:AC$74)</f>
        <v>1306428951781.3108</v>
      </c>
      <c r="AC9" s="2">
        <f>SUM('PERAC-fgasrecovery'!AD$3:AD$74)</f>
        <v>1336299105271.1428</v>
      </c>
      <c r="AD9" s="2">
        <f>SUM('PERAC-fgasrecovery'!AE$3:AE$74)</f>
        <v>1366169258760.9749</v>
      </c>
      <c r="AE9" s="2">
        <f>SUM('PERAC-fgasrecovery'!AF$3:AF$74)</f>
        <v>1396039412250.8071</v>
      </c>
      <c r="AF9" s="2">
        <f>SUM('PERAC-fgasrecovery'!AG$3:AG$74)</f>
        <v>1425909565740.6384</v>
      </c>
      <c r="AG9" s="2">
        <f>SUM('PERAC-fgasrecovery'!AH$3:AH$74)</f>
        <v>1447065451205.1765</v>
      </c>
      <c r="AH9" s="2">
        <f>SUM('PERAC-fgasrecovery'!AI$3:AI$74)</f>
        <v>1468221336669.7144</v>
      </c>
      <c r="AI9" s="2">
        <f>SUM('PERAC-fgasrecovery'!AJ$3:AJ$74)</f>
        <v>1489377222134.2527</v>
      </c>
      <c r="AJ9" s="2">
        <f>SUM('PERAC-fgasrecovery'!AK$3:AK$74)</f>
        <v>1510533107598.7905</v>
      </c>
      <c r="AK9" s="2">
        <f>SUM('PERAC-fgasrecovery'!AL$3:AL$74)</f>
        <v>1531688993063.3281</v>
      </c>
    </row>
    <row r="10" spans="1:38" x14ac:dyDescent="0.25">
      <c r="A10" s="2" t="s">
        <v>1126</v>
      </c>
      <c r="B10" s="2">
        <f>SUM('PERAC-inspctmaintretrofit'!C$3:C$74)</f>
        <v>57089082517.14814</v>
      </c>
      <c r="C10" s="2">
        <f>SUM('PERAC-inspctmaintretrofit'!D$3:D$74)</f>
        <v>54183941568.54071</v>
      </c>
      <c r="D10" s="2">
        <f>SUM('PERAC-inspctmaintretrofit'!E$3:E$74)</f>
        <v>51278800619.933304</v>
      </c>
      <c r="E10" s="2">
        <f>SUM('PERAC-inspctmaintretrofit'!F$3:F$74)</f>
        <v>48373659671.325874</v>
      </c>
      <c r="F10" s="2">
        <f>SUM('PERAC-inspctmaintretrofit'!G$3:G$74)</f>
        <v>45468518722.718452</v>
      </c>
      <c r="G10" s="2">
        <f>SUM('PERAC-inspctmaintretrofit'!H$3:H$74)</f>
        <v>42563377774.111015</v>
      </c>
      <c r="H10" s="2">
        <f>SUM('PERAC-inspctmaintretrofit'!I$3:I$74)</f>
        <v>41008711690.549377</v>
      </c>
      <c r="I10" s="2">
        <f>SUM('PERAC-inspctmaintretrofit'!J$3:J$74)</f>
        <v>39454045606.987732</v>
      </c>
      <c r="J10" s="2">
        <f>SUM('PERAC-inspctmaintretrofit'!K$3:K$74)</f>
        <v>37899379523.426094</v>
      </c>
      <c r="K10" s="2">
        <f>SUM('PERAC-inspctmaintretrofit'!L$3:L$74)</f>
        <v>36344713439.864449</v>
      </c>
      <c r="L10" s="2">
        <f>SUM('PERAC-inspctmaintretrofit'!M$3:M$74)</f>
        <v>34790047356.302803</v>
      </c>
      <c r="M10" s="2">
        <f>SUM('PERAC-inspctmaintretrofit'!N$3:N$74)</f>
        <v>33925816635.561657</v>
      </c>
      <c r="N10" s="2">
        <f>SUM('PERAC-inspctmaintretrofit'!O$3:O$74)</f>
        <v>33061585914.820499</v>
      </c>
      <c r="O10" s="2">
        <f>SUM('PERAC-inspctmaintretrofit'!P$3:P$74)</f>
        <v>32197355194.079338</v>
      </c>
      <c r="P10" s="2">
        <f>SUM('PERAC-inspctmaintretrofit'!Q$3:Q$74)</f>
        <v>31333124473.338181</v>
      </c>
      <c r="Q10" s="2">
        <f>SUM('PERAC-inspctmaintretrofit'!R$3:R$74)</f>
        <v>30468893752.597031</v>
      </c>
      <c r="R10" s="2">
        <f>SUM('PERAC-inspctmaintretrofit'!S$3:S$74)</f>
        <v>30026332654.787731</v>
      </c>
      <c r="S10" s="2">
        <f>SUM('PERAC-inspctmaintretrofit'!T$3:T$74)</f>
        <v>29583771556.978424</v>
      </c>
      <c r="T10" s="2">
        <f>SUM('PERAC-inspctmaintretrofit'!U$3:U$74)</f>
        <v>29141210459.169125</v>
      </c>
      <c r="U10" s="2">
        <f>SUM('PERAC-inspctmaintretrofit'!V$3:V$74)</f>
        <v>28698649361.359829</v>
      </c>
      <c r="V10" s="2">
        <f>SUM('PERAC-inspctmaintretrofit'!W$3:W$74)</f>
        <v>28256088263.550529</v>
      </c>
      <c r="W10" s="2">
        <f>SUM('PERAC-inspctmaintretrofit'!X$3:X$74)</f>
        <v>28174881645.779297</v>
      </c>
      <c r="X10" s="2">
        <f>SUM('PERAC-inspctmaintretrofit'!Y$3:Y$74)</f>
        <v>28093675028.008072</v>
      </c>
      <c r="Y10" s="2">
        <f>SUM('PERAC-inspctmaintretrofit'!Z$3:Z$74)</f>
        <v>28012468410.236847</v>
      </c>
      <c r="Z10" s="2">
        <f>SUM('PERAC-inspctmaintretrofit'!AA$3:AA$74)</f>
        <v>27931261792.465618</v>
      </c>
      <c r="AA10" s="2">
        <f>SUM('PERAC-inspctmaintretrofit'!AB$3:AB$74)</f>
        <v>27850055174.694393</v>
      </c>
      <c r="AB10" s="2">
        <f>SUM('PERAC-inspctmaintretrofit'!AC$3:AC$74)</f>
        <v>28031581735.927864</v>
      </c>
      <c r="AC10" s="2">
        <f>SUM('PERAC-inspctmaintretrofit'!AD$3:AD$74)</f>
        <v>28213108297.161335</v>
      </c>
      <c r="AD10" s="2">
        <f>SUM('PERAC-inspctmaintretrofit'!AE$3:AE$74)</f>
        <v>28394634858.394802</v>
      </c>
      <c r="AE10" s="2">
        <f>SUM('PERAC-inspctmaintretrofit'!AF$3:AF$74)</f>
        <v>28576161419.628273</v>
      </c>
      <c r="AF10" s="2">
        <f>SUM('PERAC-inspctmaintretrofit'!AG$3:AG$74)</f>
        <v>28757687980.861744</v>
      </c>
      <c r="AG10" s="2">
        <f>SUM('PERAC-inspctmaintretrofit'!AH$3:AH$74)</f>
        <v>29182674677.363186</v>
      </c>
      <c r="AH10" s="2">
        <f>SUM('PERAC-inspctmaintretrofit'!AI$3:AI$74)</f>
        <v>29607661373.864613</v>
      </c>
      <c r="AI10" s="2">
        <f>SUM('PERAC-inspctmaintretrofit'!AJ$3:AJ$74)</f>
        <v>30032648070.366051</v>
      </c>
      <c r="AJ10" s="2">
        <f>SUM('PERAC-inspctmaintretrofit'!AK$3:AK$74)</f>
        <v>30457634766.867493</v>
      </c>
      <c r="AK10" s="2">
        <f>SUM('PERAC-inspctmaintretrofit'!AL$3:AL$74)</f>
        <v>30882621463.368942</v>
      </c>
    </row>
    <row r="11" spans="1:38" x14ac:dyDescent="0.25">
      <c r="A11" s="2" t="s">
        <v>1127</v>
      </c>
      <c r="B11" s="2">
        <f>SUM('PERAC-coalmining-mthncptr'!C$3:C$74)</f>
        <v>908766328122.67993</v>
      </c>
      <c r="C11" s="2">
        <f>SUM('PERAC-coalmining-mthncptr'!D$3:D$74)</f>
        <v>886491326305.70593</v>
      </c>
      <c r="D11" s="2">
        <f>SUM('PERAC-coalmining-mthncptr'!E$3:E$74)</f>
        <v>864216324488.73169</v>
      </c>
      <c r="E11" s="2">
        <f>SUM('PERAC-coalmining-mthncptr'!F$3:F$74)</f>
        <v>841941322671.75781</v>
      </c>
      <c r="F11" s="2">
        <f>SUM('PERAC-coalmining-mthncptr'!G$3:G$74)</f>
        <v>819666320854.78381</v>
      </c>
      <c r="G11" s="2">
        <f>SUM('PERAC-coalmining-mthncptr'!H$3:H$74)</f>
        <v>797391319037.80969</v>
      </c>
      <c r="H11" s="2">
        <f>SUM('PERAC-coalmining-mthncptr'!I$3:I$74)</f>
        <v>778849849684.0415</v>
      </c>
      <c r="I11" s="2">
        <f>SUM('PERAC-coalmining-mthncptr'!J$3:J$74)</f>
        <v>760308380330.27344</v>
      </c>
      <c r="J11" s="2">
        <f>SUM('PERAC-coalmining-mthncptr'!K$3:K$74)</f>
        <v>741766910976.50537</v>
      </c>
      <c r="K11" s="2">
        <f>SUM('PERAC-coalmining-mthncptr'!L$3:L$74)</f>
        <v>723225441622.73718</v>
      </c>
      <c r="L11" s="2">
        <f>SUM('PERAC-coalmining-mthncptr'!M$3:M$74)</f>
        <v>704683972268.96924</v>
      </c>
      <c r="M11" s="2">
        <f>SUM('PERAC-coalmining-mthncptr'!N$3:N$74)</f>
        <v>675015208910.44214</v>
      </c>
      <c r="N11" s="2">
        <f>SUM('PERAC-coalmining-mthncptr'!O$3:O$74)</f>
        <v>645346445551.91516</v>
      </c>
      <c r="O11" s="2">
        <f>SUM('PERAC-coalmining-mthncptr'!P$3:P$74)</f>
        <v>615677682193.38818</v>
      </c>
      <c r="P11" s="2">
        <f>SUM('PERAC-coalmining-mthncptr'!Q$3:Q$74)</f>
        <v>586008918834.86108</v>
      </c>
      <c r="Q11" s="2">
        <f>SUM('PERAC-coalmining-mthncptr'!R$3:R$74)</f>
        <v>556340155476.33386</v>
      </c>
      <c r="R11" s="2">
        <f>SUM('PERAC-coalmining-mthncptr'!S$3:S$74)</f>
        <v>550125982740.27307</v>
      </c>
      <c r="S11" s="2">
        <f>SUM('PERAC-coalmining-mthncptr'!T$3:T$74)</f>
        <v>543911810004.21246</v>
      </c>
      <c r="T11" s="2">
        <f>SUM('PERAC-coalmining-mthncptr'!U$3:U$74)</f>
        <v>537697637268.15161</v>
      </c>
      <c r="U11" s="2">
        <f>SUM('PERAC-coalmining-mthncptr'!V$3:V$74)</f>
        <v>531483464532.09094</v>
      </c>
      <c r="V11" s="2">
        <f>SUM('PERAC-coalmining-mthncptr'!W$3:W$74)</f>
        <v>525269291796.03021</v>
      </c>
      <c r="W11" s="2">
        <f>SUM('PERAC-coalmining-mthncptr'!X$3:X$74)</f>
        <v>518956643037.63916</v>
      </c>
      <c r="X11" s="2">
        <f>SUM('PERAC-coalmining-mthncptr'!Y$3:Y$74)</f>
        <v>512643994279.24792</v>
      </c>
      <c r="Y11" s="2">
        <f>SUM('PERAC-coalmining-mthncptr'!Z$3:Z$74)</f>
        <v>506331345520.85693</v>
      </c>
      <c r="Z11" s="2">
        <f>SUM('PERAC-coalmining-mthncptr'!AA$3:AA$74)</f>
        <v>500018696762.46588</v>
      </c>
      <c r="AA11" s="2">
        <f>SUM('PERAC-coalmining-mthncptr'!AB$3:AB$74)</f>
        <v>493706048004.07483</v>
      </c>
      <c r="AB11" s="2">
        <f>SUM('PERAC-coalmining-mthncptr'!AC$3:AC$74)</f>
        <v>490837596821.31183</v>
      </c>
      <c r="AC11" s="2">
        <f>SUM('PERAC-coalmining-mthncptr'!AD$3:AD$74)</f>
        <v>487969145638.54877</v>
      </c>
      <c r="AD11" s="2">
        <f>SUM('PERAC-coalmining-mthncptr'!AE$3:AE$74)</f>
        <v>485100694455.78571</v>
      </c>
      <c r="AE11" s="2">
        <f>SUM('PERAC-coalmining-mthncptr'!AF$3:AF$74)</f>
        <v>482232243273.02258</v>
      </c>
      <c r="AF11" s="2">
        <f>SUM('PERAC-coalmining-mthncptr'!AG$3:AG$74)</f>
        <v>479363792090.25958</v>
      </c>
      <c r="AG11" s="2">
        <f>SUM('PERAC-coalmining-mthncptr'!AH$3:AH$74)</f>
        <v>475412473495.2334</v>
      </c>
      <c r="AH11" s="2">
        <f>SUM('PERAC-coalmining-mthncptr'!AI$3:AI$74)</f>
        <v>471461154900.20728</v>
      </c>
      <c r="AI11" s="2">
        <f>SUM('PERAC-coalmining-mthncptr'!AJ$3:AJ$74)</f>
        <v>467509836305.18115</v>
      </c>
      <c r="AJ11" s="2">
        <f>SUM('PERAC-coalmining-mthncptr'!AK$3:AK$74)</f>
        <v>463558517710.15491</v>
      </c>
      <c r="AK11" s="2">
        <f>SUM('PERAC-coalmining-mthncptr'!AL$3:AL$74)</f>
        <v>459607199115.12866</v>
      </c>
    </row>
    <row r="12" spans="1:38" x14ac:dyDescent="0.25">
      <c r="A12" s="2" t="s">
        <v>1129</v>
      </c>
      <c r="B12" s="2">
        <f>SUM('PERAC-coalmining-mthndstr'!C$3:C$74)</f>
        <v>3239866688364.7466</v>
      </c>
      <c r="C12" s="2">
        <f>SUM('PERAC-coalmining-mthndstr'!D$3:D$74)</f>
        <v>3164696107559.6826</v>
      </c>
      <c r="D12" s="2">
        <f>SUM('PERAC-coalmining-mthndstr'!E$3:E$74)</f>
        <v>3089525526754.6182</v>
      </c>
      <c r="E12" s="2">
        <f>SUM('PERAC-coalmining-mthndstr'!F$3:F$74)</f>
        <v>3014354945949.5542</v>
      </c>
      <c r="F12" s="2">
        <f>SUM('PERAC-coalmining-mthndstr'!G$3:G$74)</f>
        <v>2939184365144.4902</v>
      </c>
      <c r="G12" s="2">
        <f>SUM('PERAC-coalmining-mthndstr'!H$3:H$74)</f>
        <v>2864013784339.4248</v>
      </c>
      <c r="H12" s="2">
        <f>SUM('PERAC-coalmining-mthndstr'!I$3:I$74)</f>
        <v>2803790291100.3442</v>
      </c>
      <c r="I12" s="2">
        <f>SUM('PERAC-coalmining-mthndstr'!J$3:J$74)</f>
        <v>2743566797861.2622</v>
      </c>
      <c r="J12" s="2">
        <f>SUM('PERAC-coalmining-mthndstr'!K$3:K$74)</f>
        <v>2683343304622.1807</v>
      </c>
      <c r="K12" s="2">
        <f>SUM('PERAC-coalmining-mthndstr'!L$3:L$74)</f>
        <v>2623119811383.0996</v>
      </c>
      <c r="L12" s="2">
        <f>SUM('PERAC-coalmining-mthndstr'!M$3:M$74)</f>
        <v>2562896318144.0186</v>
      </c>
      <c r="M12" s="2">
        <f>SUM('PERAC-coalmining-mthndstr'!N$3:N$74)</f>
        <v>2490148404626.1152</v>
      </c>
      <c r="N12" s="2">
        <f>SUM('PERAC-coalmining-mthndstr'!O$3:O$74)</f>
        <v>2417400491108.2134</v>
      </c>
      <c r="O12" s="2">
        <f>SUM('PERAC-coalmining-mthndstr'!P$3:P$74)</f>
        <v>2344652577590.3105</v>
      </c>
      <c r="P12" s="2">
        <f>SUM('PERAC-coalmining-mthndstr'!Q$3:Q$74)</f>
        <v>2271904664072.4082</v>
      </c>
      <c r="Q12" s="2">
        <f>SUM('PERAC-coalmining-mthndstr'!R$3:R$74)</f>
        <v>2199156750554.5054</v>
      </c>
      <c r="R12" s="2">
        <f>SUM('PERAC-coalmining-mthndstr'!S$3:S$74)</f>
        <v>2183008924461.3965</v>
      </c>
      <c r="S12" s="2">
        <f>SUM('PERAC-coalmining-mthndstr'!T$3:T$74)</f>
        <v>2166861098368.2883</v>
      </c>
      <c r="T12" s="2">
        <f>SUM('PERAC-coalmining-mthndstr'!U$3:U$74)</f>
        <v>2150713272275.1797</v>
      </c>
      <c r="U12" s="2">
        <f>SUM('PERAC-coalmining-mthndstr'!V$3:V$74)</f>
        <v>2134565446182.071</v>
      </c>
      <c r="V12" s="2">
        <f>SUM('PERAC-coalmining-mthndstr'!W$3:W$74)</f>
        <v>2118417620088.9624</v>
      </c>
      <c r="W12" s="2">
        <f>SUM('PERAC-coalmining-mthndstr'!X$3:X$74)</f>
        <v>2101928697845.6162</v>
      </c>
      <c r="X12" s="2">
        <f>SUM('PERAC-coalmining-mthndstr'!Y$3:Y$74)</f>
        <v>2085439775602.27</v>
      </c>
      <c r="Y12" s="2">
        <f>SUM('PERAC-coalmining-mthndstr'!Z$3:Z$74)</f>
        <v>2068950853358.9238</v>
      </c>
      <c r="Z12" s="2">
        <f>SUM('PERAC-coalmining-mthndstr'!AA$3:AA$74)</f>
        <v>2052461931115.5779</v>
      </c>
      <c r="AA12" s="2">
        <f>SUM('PERAC-coalmining-mthndstr'!AB$3:AB$74)</f>
        <v>2035973008872.2314</v>
      </c>
      <c r="AB12" s="2">
        <f>SUM('PERAC-coalmining-mthndstr'!AC$3:AC$74)</f>
        <v>2026962340187.4102</v>
      </c>
      <c r="AC12" s="2">
        <f>SUM('PERAC-coalmining-mthndstr'!AD$3:AD$74)</f>
        <v>2017951671502.5881</v>
      </c>
      <c r="AD12" s="2">
        <f>SUM('PERAC-coalmining-mthndstr'!AE$3:AE$74)</f>
        <v>2008941002817.7666</v>
      </c>
      <c r="AE12" s="2">
        <f>SUM('PERAC-coalmining-mthndstr'!AF$3:AF$74)</f>
        <v>1999930334132.9453</v>
      </c>
      <c r="AF12" s="2">
        <f>SUM('PERAC-coalmining-mthndstr'!AG$3:AG$74)</f>
        <v>1990919665448.1233</v>
      </c>
      <c r="AG12" s="2">
        <f>SUM('PERAC-coalmining-mthndstr'!AH$3:AH$74)</f>
        <v>1977762528784.6819</v>
      </c>
      <c r="AH12" s="2">
        <f>SUM('PERAC-coalmining-mthndstr'!AI$3:AI$74)</f>
        <v>1964605392121.2405</v>
      </c>
      <c r="AI12" s="2">
        <f>SUM('PERAC-coalmining-mthndstr'!AJ$3:AJ$74)</f>
        <v>1951448255457.7991</v>
      </c>
      <c r="AJ12" s="2">
        <f>SUM('PERAC-coalmining-mthndstr'!AK$3:AK$74)</f>
        <v>1938291118794.3574</v>
      </c>
      <c r="AK12" s="2">
        <f>SUM('PERAC-coalmining-mthndstr'!AL$3:AL$74)</f>
        <v>1925133982130.916</v>
      </c>
    </row>
    <row r="13" spans="1:38" x14ac:dyDescent="0.25">
      <c r="A13" s="2" t="s">
        <v>1130</v>
      </c>
      <c r="B13" s="2">
        <f>SUM('PERAC-waste-mthncptr'!C$3:C$74)</f>
        <v>76022943998.405502</v>
      </c>
      <c r="C13" s="2">
        <f>SUM('PERAC-waste-mthncptr'!D$3:D$74)</f>
        <v>78580136717.306747</v>
      </c>
      <c r="D13" s="2">
        <f>SUM('PERAC-waste-mthncptr'!E$3:E$74)</f>
        <v>81137329436.207947</v>
      </c>
      <c r="E13" s="2">
        <f>SUM('PERAC-waste-mthncptr'!F$3:F$74)</f>
        <v>83694522155.109177</v>
      </c>
      <c r="F13" s="2">
        <f>SUM('PERAC-waste-mthncptr'!G$3:G$74)</f>
        <v>86251714874.010391</v>
      </c>
      <c r="G13" s="2">
        <f>SUM('PERAC-waste-mthncptr'!H$3:H$74)</f>
        <v>88808907592.911606</v>
      </c>
      <c r="H13" s="2">
        <f>SUM('PERAC-waste-mthncptr'!I$3:I$74)</f>
        <v>92279576684.898209</v>
      </c>
      <c r="I13" s="2">
        <f>SUM('PERAC-waste-mthncptr'!J$3:J$74)</f>
        <v>95750245776.884918</v>
      </c>
      <c r="J13" s="2">
        <f>SUM('PERAC-waste-mthncptr'!K$3:K$74)</f>
        <v>99220914868.87149</v>
      </c>
      <c r="K13" s="2">
        <f>SUM('PERAC-waste-mthncptr'!L$3:L$74)</f>
        <v>102691583960.85811</v>
      </c>
      <c r="L13" s="2">
        <f>SUM('PERAC-waste-mthncptr'!M$3:M$74)</f>
        <v>106162253052.84474</v>
      </c>
      <c r="M13" s="2">
        <f>SUM('PERAC-waste-mthncptr'!N$3:N$74)</f>
        <v>111495659851.67223</v>
      </c>
      <c r="N13" s="2">
        <f>SUM('PERAC-waste-mthncptr'!O$3:O$74)</f>
        <v>116829066650.49973</v>
      </c>
      <c r="O13" s="2">
        <f>SUM('PERAC-waste-mthncptr'!P$3:P$74)</f>
        <v>122162473449.32716</v>
      </c>
      <c r="P13" s="2">
        <f>SUM('PERAC-waste-mthncptr'!Q$3:Q$74)</f>
        <v>127495880248.15456</v>
      </c>
      <c r="Q13" s="2">
        <f>SUM('PERAC-waste-mthncptr'!R$3:R$74)</f>
        <v>132829287046.98209</v>
      </c>
      <c r="R13" s="2">
        <f>SUM('PERAC-waste-mthncptr'!S$3:S$74)</f>
        <v>138437199039.94769</v>
      </c>
      <c r="S13" s="2">
        <f>SUM('PERAC-waste-mthncptr'!T$3:T$74)</f>
        <v>144045111032.91327</v>
      </c>
      <c r="T13" s="2">
        <f>SUM('PERAC-waste-mthncptr'!U$3:U$74)</f>
        <v>149653023025.87881</v>
      </c>
      <c r="U13" s="2">
        <f>SUM('PERAC-waste-mthncptr'!V$3:V$74)</f>
        <v>155260935018.84448</v>
      </c>
      <c r="V13" s="2">
        <f>SUM('PERAC-waste-mthncptr'!W$3:W$74)</f>
        <v>160868847011.81009</v>
      </c>
      <c r="W13" s="2">
        <f>SUM('PERAC-waste-mthncptr'!X$3:X$74)</f>
        <v>162821029461.67023</v>
      </c>
      <c r="X13" s="2">
        <f>SUM('PERAC-waste-mthncptr'!Y$3:Y$74)</f>
        <v>164773211911.5303</v>
      </c>
      <c r="Y13" s="2">
        <f>SUM('PERAC-waste-mthncptr'!Z$3:Z$74)</f>
        <v>166725394361.39053</v>
      </c>
      <c r="Z13" s="2">
        <f>SUM('PERAC-waste-mthncptr'!AA$3:AA$74)</f>
        <v>168677576811.2507</v>
      </c>
      <c r="AA13" s="2">
        <f>SUM('PERAC-waste-mthncptr'!AB$3:AB$74)</f>
        <v>170629759261.11081</v>
      </c>
      <c r="AB13" s="2">
        <f>SUM('PERAC-waste-mthncptr'!AC$3:AC$74)</f>
        <v>171816128820.21085</v>
      </c>
      <c r="AC13" s="2">
        <f>SUM('PERAC-waste-mthncptr'!AD$3:AD$74)</f>
        <v>173002498379.31104</v>
      </c>
      <c r="AD13" s="2">
        <f>SUM('PERAC-waste-mthncptr'!AE$3:AE$74)</f>
        <v>174188867938.41101</v>
      </c>
      <c r="AE13" s="2">
        <f>SUM('PERAC-waste-mthncptr'!AF$3:AF$74)</f>
        <v>175375237497.51129</v>
      </c>
      <c r="AF13" s="2">
        <f>SUM('PERAC-waste-mthncptr'!AG$3:AG$74)</f>
        <v>176561607056.61127</v>
      </c>
      <c r="AG13" s="2">
        <f>SUM('PERAC-waste-mthncptr'!AH$3:AH$74)</f>
        <v>177651975079.00595</v>
      </c>
      <c r="AH13" s="2">
        <f>SUM('PERAC-waste-mthncptr'!AI$3:AI$74)</f>
        <v>178742343101.40051</v>
      </c>
      <c r="AI13" s="2">
        <f>SUM('PERAC-waste-mthncptr'!AJ$3:AJ$74)</f>
        <v>179832711123.79514</v>
      </c>
      <c r="AJ13" s="2">
        <f>SUM('PERAC-waste-mthncptr'!AK$3:AK$74)</f>
        <v>180923079146.18964</v>
      </c>
      <c r="AK13" s="2">
        <f>SUM('PERAC-waste-mthncptr'!AL$3:AL$74)</f>
        <v>182013447168.58432</v>
      </c>
    </row>
    <row r="14" spans="1:38" x14ac:dyDescent="0.25">
      <c r="A14" s="2" t="s">
        <v>1132</v>
      </c>
      <c r="B14" s="2">
        <f>SUM('PERAC-waste-mthndstr'!C$3:C$74)</f>
        <v>21855011165.852985</v>
      </c>
      <c r="C14" s="2">
        <f>SUM('PERAC-waste-mthndstr'!D$3:D$74)</f>
        <v>22456860683.836361</v>
      </c>
      <c r="D14" s="2">
        <f>SUM('PERAC-waste-mthndstr'!E$3:E$74)</f>
        <v>23058710201.819733</v>
      </c>
      <c r="E14" s="2">
        <f>SUM('PERAC-waste-mthndstr'!F$3:F$74)</f>
        <v>23660559719.803116</v>
      </c>
      <c r="F14" s="2">
        <f>SUM('PERAC-waste-mthndstr'!G$3:G$74)</f>
        <v>24262409237.786476</v>
      </c>
      <c r="G14" s="2">
        <f>SUM('PERAC-waste-mthndstr'!H$3:H$74)</f>
        <v>24864258755.769855</v>
      </c>
      <c r="H14" s="2">
        <f>SUM('PERAC-waste-mthndstr'!I$3:I$74)</f>
        <v>25757680693.388866</v>
      </c>
      <c r="I14" s="2">
        <f>SUM('PERAC-waste-mthndstr'!J$3:J$74)</f>
        <v>26651102631.007889</v>
      </c>
      <c r="J14" s="2">
        <f>SUM('PERAC-waste-mthndstr'!K$3:K$74)</f>
        <v>27544524568.626904</v>
      </c>
      <c r="K14" s="2">
        <f>SUM('PERAC-waste-mthndstr'!L$3:L$74)</f>
        <v>28437946506.245926</v>
      </c>
      <c r="L14" s="2">
        <f>SUM('PERAC-waste-mthndstr'!M$3:M$74)</f>
        <v>29331368443.864956</v>
      </c>
      <c r="M14" s="2">
        <f>SUM('PERAC-waste-mthndstr'!N$3:N$74)</f>
        <v>30979060127.026447</v>
      </c>
      <c r="N14" s="2">
        <f>SUM('PERAC-waste-mthndstr'!O$3:O$74)</f>
        <v>32626751810.187943</v>
      </c>
      <c r="O14" s="2">
        <f>SUM('PERAC-waste-mthndstr'!P$3:P$74)</f>
        <v>34274443493.349438</v>
      </c>
      <c r="P14" s="2">
        <f>SUM('PERAC-waste-mthndstr'!Q$3:Q$74)</f>
        <v>35922135176.510948</v>
      </c>
      <c r="Q14" s="2">
        <f>SUM('PERAC-waste-mthndstr'!R$3:R$74)</f>
        <v>37569826859.672432</v>
      </c>
      <c r="R14" s="2">
        <f>SUM('PERAC-waste-mthndstr'!S$3:S$74)</f>
        <v>39923469406.41069</v>
      </c>
      <c r="S14" s="2">
        <f>SUM('PERAC-waste-mthndstr'!T$3:T$74)</f>
        <v>42277111953.148941</v>
      </c>
      <c r="T14" s="2">
        <f>SUM('PERAC-waste-mthndstr'!U$3:U$74)</f>
        <v>44630754499.887207</v>
      </c>
      <c r="U14" s="2">
        <f>SUM('PERAC-waste-mthndstr'!V$3:V$74)</f>
        <v>46984397046.625443</v>
      </c>
      <c r="V14" s="2">
        <f>SUM('PERAC-waste-mthndstr'!W$3:W$74)</f>
        <v>49338039593.363701</v>
      </c>
      <c r="W14" s="2">
        <f>SUM('PERAC-waste-mthndstr'!X$3:X$74)</f>
        <v>50084186872.057869</v>
      </c>
      <c r="X14" s="2">
        <f>SUM('PERAC-waste-mthndstr'!Y$3:Y$74)</f>
        <v>50830334150.751999</v>
      </c>
      <c r="Y14" s="2">
        <f>SUM('PERAC-waste-mthndstr'!Z$3:Z$74)</f>
        <v>51576481429.446152</v>
      </c>
      <c r="Z14" s="2">
        <f>SUM('PERAC-waste-mthndstr'!AA$3:AA$74)</f>
        <v>52322628708.140305</v>
      </c>
      <c r="AA14" s="2">
        <f>SUM('PERAC-waste-mthndstr'!AB$3:AB$74)</f>
        <v>53068775986.834442</v>
      </c>
      <c r="AB14" s="2">
        <f>SUM('PERAC-waste-mthndstr'!AC$3:AC$74)</f>
        <v>53344966242.900284</v>
      </c>
      <c r="AC14" s="2">
        <f>SUM('PERAC-waste-mthndstr'!AD$3:AD$74)</f>
        <v>53621156498.966118</v>
      </c>
      <c r="AD14" s="2">
        <f>SUM('PERAC-waste-mthndstr'!AE$3:AE$74)</f>
        <v>53897346755.03196</v>
      </c>
      <c r="AE14" s="2">
        <f>SUM('PERAC-waste-mthndstr'!AF$3:AF$74)</f>
        <v>54173537011.097778</v>
      </c>
      <c r="AF14" s="2">
        <f>SUM('PERAC-waste-mthndstr'!AG$3:AG$74)</f>
        <v>54449727267.16362</v>
      </c>
      <c r="AG14" s="2">
        <f>SUM('PERAC-waste-mthndstr'!AH$3:AH$74)</f>
        <v>54713103364.344696</v>
      </c>
      <c r="AH14" s="2">
        <f>SUM('PERAC-waste-mthndstr'!AI$3:AI$74)</f>
        <v>54976479461.525772</v>
      </c>
      <c r="AI14" s="2">
        <f>SUM('PERAC-waste-mthndstr'!AJ$3:AJ$74)</f>
        <v>55239855558.706848</v>
      </c>
      <c r="AJ14" s="2">
        <f>SUM('PERAC-waste-mthndstr'!AK$3:AK$74)</f>
        <v>55503231655.887947</v>
      </c>
      <c r="AK14" s="2">
        <f>SUM('PERAC-waste-mthndstr'!AL$3:AL$74)</f>
        <v>55766607753.068993</v>
      </c>
    </row>
    <row r="15" spans="1:38" x14ac:dyDescent="0.25">
      <c r="A15" s="2" t="s">
        <v>1133</v>
      </c>
      <c r="B15" s="2">
        <f>SUM('PERAC-cropsrice'!C$3:C$74)</f>
        <v>165916450950.46106</v>
      </c>
      <c r="C15" s="2">
        <f>SUM('PERAC-cropsrice'!D$3:D$74)</f>
        <v>166312053893.93185</v>
      </c>
      <c r="D15" s="2">
        <f>SUM('PERAC-cropsrice'!E$3:E$74)</f>
        <v>166707656837.40277</v>
      </c>
      <c r="E15" s="2">
        <f>SUM('PERAC-cropsrice'!F$3:F$74)</f>
        <v>167103259780.87366</v>
      </c>
      <c r="F15" s="2">
        <f>SUM('PERAC-cropsrice'!G$3:G$74)</f>
        <v>167498862724.34454</v>
      </c>
      <c r="G15" s="2">
        <f>SUM('PERAC-cropsrice'!H$3:H$74)</f>
        <v>167894465667.81549</v>
      </c>
      <c r="H15" s="2">
        <f>SUM('PERAC-cropsrice'!I$3:I$74)</f>
        <v>169753009333.06403</v>
      </c>
      <c r="I15" s="2">
        <f>SUM('PERAC-cropsrice'!J$3:J$74)</f>
        <v>171611552998.31256</v>
      </c>
      <c r="J15" s="2">
        <f>SUM('PERAC-cropsrice'!K$3:K$74)</f>
        <v>173470096663.5611</v>
      </c>
      <c r="K15" s="2">
        <f>SUM('PERAC-cropsrice'!L$3:L$74)</f>
        <v>175328640328.80972</v>
      </c>
      <c r="L15" s="2">
        <f>SUM('PERAC-cropsrice'!M$3:M$74)</f>
        <v>177187183994.05826</v>
      </c>
      <c r="M15" s="2">
        <f>SUM('PERAC-cropsrice'!N$3:N$74)</f>
        <v>175825983534.73819</v>
      </c>
      <c r="N15" s="2">
        <f>SUM('PERAC-cropsrice'!O$3:O$74)</f>
        <v>174464783075.41809</v>
      </c>
      <c r="O15" s="2">
        <f>SUM('PERAC-cropsrice'!P$3:P$74)</f>
        <v>173103582616.09802</v>
      </c>
      <c r="P15" s="2">
        <f>SUM('PERAC-cropsrice'!Q$3:Q$74)</f>
        <v>171742382156.7778</v>
      </c>
      <c r="Q15" s="2">
        <f>SUM('PERAC-cropsrice'!R$3:R$74)</f>
        <v>170381181697.45776</v>
      </c>
      <c r="R15" s="2">
        <f>SUM('PERAC-cropsrice'!S$3:S$74)</f>
        <v>160413358623.3996</v>
      </c>
      <c r="S15" s="2">
        <f>SUM('PERAC-cropsrice'!T$3:T$74)</f>
        <v>150445535549.3414</v>
      </c>
      <c r="T15" s="2">
        <f>SUM('PERAC-cropsrice'!U$3:U$74)</f>
        <v>140477712475.28323</v>
      </c>
      <c r="U15" s="2">
        <f>SUM('PERAC-cropsrice'!V$3:V$74)</f>
        <v>130509889401.22505</v>
      </c>
      <c r="V15" s="2">
        <f>SUM('PERAC-cropsrice'!W$3:W$74)</f>
        <v>120542066327.16681</v>
      </c>
      <c r="W15" s="2">
        <f>SUM('PERAC-cropsrice'!X$3:X$74)</f>
        <v>120143993080.13562</v>
      </c>
      <c r="X15" s="2">
        <f>SUM('PERAC-cropsrice'!Y$3:Y$74)</f>
        <v>119745919833.10446</v>
      </c>
      <c r="Y15" s="2">
        <f>SUM('PERAC-cropsrice'!Z$3:Z$74)</f>
        <v>119347846586.07324</v>
      </c>
      <c r="Z15" s="2">
        <f>SUM('PERAC-cropsrice'!AA$3:AA$74)</f>
        <v>118949773339.04202</v>
      </c>
      <c r="AA15" s="2">
        <f>SUM('PERAC-cropsrice'!AB$3:AB$74)</f>
        <v>118551700092.01086</v>
      </c>
      <c r="AB15" s="2">
        <f>SUM('PERAC-cropsrice'!AC$3:AC$74)</f>
        <v>118100272495.87643</v>
      </c>
      <c r="AC15" s="2">
        <f>SUM('PERAC-cropsrice'!AD$3:AD$74)</f>
        <v>117648844899.74205</v>
      </c>
      <c r="AD15" s="2">
        <f>SUM('PERAC-cropsrice'!AE$3:AE$74)</f>
        <v>117197417303.60764</v>
      </c>
      <c r="AE15" s="2">
        <f>SUM('PERAC-cropsrice'!AF$3:AF$74)</f>
        <v>116745989707.47322</v>
      </c>
      <c r="AF15" s="2">
        <f>SUM('PERAC-cropsrice'!AG$3:AG$74)</f>
        <v>116294562111.33878</v>
      </c>
      <c r="AG15" s="2">
        <f>SUM('PERAC-cropsrice'!AH$3:AH$74)</f>
        <v>115081498362.96283</v>
      </c>
      <c r="AH15" s="2">
        <f>SUM('PERAC-cropsrice'!AI$3:AI$74)</f>
        <v>113868434614.58679</v>
      </c>
      <c r="AI15" s="2">
        <f>SUM('PERAC-cropsrice'!AJ$3:AJ$74)</f>
        <v>112655370866.21071</v>
      </c>
      <c r="AJ15" s="2">
        <f>SUM('PERAC-cropsrice'!AK$3:AK$74)</f>
        <v>111442307117.83464</v>
      </c>
      <c r="AK15" s="2">
        <f>SUM('PERAC-cropsrice'!AL$3:AL$74)</f>
        <v>110229243369.45866</v>
      </c>
    </row>
    <row r="16" spans="1:38" x14ac:dyDescent="0.25">
      <c r="A16" s="2" t="s">
        <v>1135</v>
      </c>
      <c r="B16" s="2">
        <f>SUM('PERAC-livestock'!C$3:C$74)</f>
        <v>913079391519.30225</v>
      </c>
      <c r="C16" s="2">
        <f>SUM('PERAC-livestock'!D$3:D$74)</f>
        <v>918072526929.07312</v>
      </c>
      <c r="D16" s="2">
        <f>SUM('PERAC-livestock'!E$3:E$74)</f>
        <v>923065662338.84424</v>
      </c>
      <c r="E16" s="2">
        <f>SUM('PERAC-livestock'!F$3:F$74)</f>
        <v>928058797748.61511</v>
      </c>
      <c r="F16" s="2">
        <f>SUM('PERAC-livestock'!G$3:G$74)</f>
        <v>933051933158.38599</v>
      </c>
      <c r="G16" s="2">
        <f>SUM('PERAC-livestock'!H$3:H$74)</f>
        <v>938045068568.15698</v>
      </c>
      <c r="H16" s="2">
        <f>SUM('PERAC-livestock'!I$3:I$74)</f>
        <v>922678162262.00525</v>
      </c>
      <c r="I16" s="2">
        <f>SUM('PERAC-livestock'!J$3:J$74)</f>
        <v>907311255955.85339</v>
      </c>
      <c r="J16" s="2">
        <f>SUM('PERAC-livestock'!K$3:K$74)</f>
        <v>891944349649.70166</v>
      </c>
      <c r="K16" s="2">
        <f>SUM('PERAC-livestock'!L$3:L$74)</f>
        <v>876577443343.54993</v>
      </c>
      <c r="L16" s="2">
        <f>SUM('PERAC-livestock'!M$3:M$74)</f>
        <v>861210537037.39795</v>
      </c>
      <c r="M16" s="2">
        <f>SUM('PERAC-livestock'!N$3:N$74)</f>
        <v>874954025348.17114</v>
      </c>
      <c r="N16" s="2">
        <f>SUM('PERAC-livestock'!O$3:O$74)</f>
        <v>888697513658.94434</v>
      </c>
      <c r="O16" s="2">
        <f>SUM('PERAC-livestock'!P$3:P$74)</f>
        <v>902441001969.71704</v>
      </c>
      <c r="P16" s="2">
        <f>SUM('PERAC-livestock'!Q$3:Q$74)</f>
        <v>916184490280.49023</v>
      </c>
      <c r="Q16" s="2">
        <f>SUM('PERAC-livestock'!R$3:R$74)</f>
        <v>929927978591.26343</v>
      </c>
      <c r="R16" s="2">
        <f>SUM('PERAC-livestock'!S$3:S$74)</f>
        <v>927094635120.53833</v>
      </c>
      <c r="S16" s="2">
        <f>SUM('PERAC-livestock'!T$3:T$74)</f>
        <v>924261291649.8136</v>
      </c>
      <c r="T16" s="2">
        <f>SUM('PERAC-livestock'!U$3:U$74)</f>
        <v>921427948179.08875</v>
      </c>
      <c r="U16" s="2">
        <f>SUM('PERAC-livestock'!V$3:V$74)</f>
        <v>918594604708.36377</v>
      </c>
      <c r="V16" s="2">
        <f>SUM('PERAC-livestock'!W$3:W$74)</f>
        <v>915761261237.63904</v>
      </c>
      <c r="W16" s="2">
        <f>SUM('PERAC-livestock'!X$3:X$74)</f>
        <v>912048314768.88208</v>
      </c>
      <c r="X16" s="2">
        <f>SUM('PERAC-livestock'!Y$3:Y$74)</f>
        <v>908335368300.12524</v>
      </c>
      <c r="Y16" s="2">
        <f>SUM('PERAC-livestock'!Z$3:Z$74)</f>
        <v>904622421831.36816</v>
      </c>
      <c r="Z16" s="2">
        <f>SUM('PERAC-livestock'!AA$3:AA$74)</f>
        <v>900909475362.61145</v>
      </c>
      <c r="AA16" s="2">
        <f>SUM('PERAC-livestock'!AB$3:AB$74)</f>
        <v>897196528893.85449</v>
      </c>
      <c r="AB16" s="2">
        <f>SUM('PERAC-livestock'!AC$3:AC$74)</f>
        <v>892312739950.41089</v>
      </c>
      <c r="AC16" s="2">
        <f>SUM('PERAC-livestock'!AD$3:AD$74)</f>
        <v>887428951006.96716</v>
      </c>
      <c r="AD16" s="2">
        <f>SUM('PERAC-livestock'!AE$3:AE$74)</f>
        <v>882545162063.52356</v>
      </c>
      <c r="AE16" s="2">
        <f>SUM('PERAC-livestock'!AF$3:AF$74)</f>
        <v>877661373120.07996</v>
      </c>
      <c r="AF16" s="2">
        <f>SUM('PERAC-livestock'!AG$3:AG$74)</f>
        <v>872777584176.63647</v>
      </c>
      <c r="AG16" s="2">
        <f>SUM('PERAC-livestock'!AH$3:AH$74)</f>
        <v>867361348949.69678</v>
      </c>
      <c r="AH16" s="2">
        <f>SUM('PERAC-livestock'!AI$3:AI$74)</f>
        <v>861945113722.75745</v>
      </c>
      <c r="AI16" s="2">
        <f>SUM('PERAC-livestock'!AJ$3:AJ$74)</f>
        <v>856528878495.81775</v>
      </c>
      <c r="AJ16" s="2">
        <f>SUM('PERAC-livestock'!AK$3:AK$74)</f>
        <v>851112643268.87842</v>
      </c>
      <c r="AK16" s="2">
        <f>SUM('PERAC-livestock'!AL$3:AL$74)</f>
        <v>845696408041.93884</v>
      </c>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2F5496"/>
  </sheetPr>
  <dimension ref="A1:AL1000"/>
  <sheetViews>
    <sheetView workbookViewId="0">
      <selection activeCell="A5" sqref="A5"/>
    </sheetView>
  </sheetViews>
  <sheetFormatPr defaultColWidth="12.625" defaultRowHeight="15" customHeight="1" x14ac:dyDescent="0.2"/>
  <cols>
    <col min="1" max="2" width="21.25" customWidth="1"/>
    <col min="3" max="3" width="8" customWidth="1"/>
    <col min="4" max="38" width="7.625" customWidth="1"/>
  </cols>
  <sheetData>
    <row r="1" spans="1:38" x14ac:dyDescent="0.25">
      <c r="A1" s="104" t="s">
        <v>1137</v>
      </c>
      <c r="B1" s="104" t="s">
        <v>687</v>
      </c>
      <c r="C1" s="7" t="s">
        <v>1138</v>
      </c>
    </row>
    <row r="2" spans="1:38" x14ac:dyDescent="0.25">
      <c r="A2" s="48" t="s">
        <v>974</v>
      </c>
      <c r="B2" s="48" t="s">
        <v>975</v>
      </c>
      <c r="C2" s="1">
        <v>2015</v>
      </c>
      <c r="D2" s="1">
        <v>2016</v>
      </c>
      <c r="E2" s="1">
        <v>2017</v>
      </c>
      <c r="F2" s="1">
        <v>2018</v>
      </c>
      <c r="G2" s="1">
        <v>2019</v>
      </c>
      <c r="H2" s="1">
        <v>2020</v>
      </c>
      <c r="I2" s="1">
        <v>2021</v>
      </c>
      <c r="J2" s="1">
        <v>2022</v>
      </c>
      <c r="K2" s="1">
        <v>2023</v>
      </c>
      <c r="L2" s="1">
        <v>2024</v>
      </c>
      <c r="M2" s="1">
        <v>2025</v>
      </c>
      <c r="N2" s="1">
        <v>2026</v>
      </c>
      <c r="O2" s="1">
        <v>2027</v>
      </c>
      <c r="P2" s="1">
        <v>2028</v>
      </c>
      <c r="Q2" s="1">
        <v>2029</v>
      </c>
      <c r="R2" s="1">
        <v>2030</v>
      </c>
      <c r="S2" s="1">
        <v>2031</v>
      </c>
      <c r="T2" s="1">
        <v>2032</v>
      </c>
      <c r="U2" s="1">
        <v>2033</v>
      </c>
      <c r="V2" s="1">
        <v>2034</v>
      </c>
      <c r="W2" s="1">
        <v>2035</v>
      </c>
      <c r="X2" s="1">
        <v>2036</v>
      </c>
      <c r="Y2" s="1">
        <v>2037</v>
      </c>
      <c r="Z2" s="1">
        <v>2038</v>
      </c>
      <c r="AA2" s="1">
        <v>2039</v>
      </c>
      <c r="AB2" s="1">
        <v>2040</v>
      </c>
      <c r="AC2" s="1">
        <v>2041</v>
      </c>
      <c r="AD2" s="1">
        <v>2042</v>
      </c>
      <c r="AE2" s="1">
        <v>2043</v>
      </c>
      <c r="AF2" s="1">
        <v>2044</v>
      </c>
      <c r="AG2" s="1">
        <v>2045</v>
      </c>
      <c r="AH2" s="1">
        <v>2046</v>
      </c>
      <c r="AI2" s="1">
        <v>2047</v>
      </c>
      <c r="AJ2" s="1">
        <v>2048</v>
      </c>
      <c r="AK2" s="1">
        <v>2049</v>
      </c>
      <c r="AL2" s="1">
        <v>2050</v>
      </c>
    </row>
    <row r="3" spans="1:38" x14ac:dyDescent="0.25">
      <c r="A3" s="49">
        <v>-1150</v>
      </c>
      <c r="B3" s="49">
        <f t="shared" ref="B3:B23" si="0">A3+50</f>
        <v>-1100</v>
      </c>
      <c r="C3" s="5">
        <f>IF(AND('US Cement Data'!$B$14&gt;=$A3,'US Cement Data'!$B$14&lt;$B3),'US Cement Data'!B$290,0)*'State Downscaling Multipliers'!$B$6</f>
        <v>0</v>
      </c>
      <c r="D3" s="5">
        <f>IF(AND('US Cement Data'!$B$14&gt;=$A3,'US Cement Data'!$B$14&lt;$B3),'US Cement Data'!C$290,0)*'State Downscaling Multipliers'!$B$6</f>
        <v>0</v>
      </c>
      <c r="E3" s="5">
        <f>IF(AND('US Cement Data'!$B$14&gt;=$A3,'US Cement Data'!$B$14&lt;$B3),'US Cement Data'!D$290,0)*'State Downscaling Multipliers'!$B$6</f>
        <v>0</v>
      </c>
      <c r="F3" s="5">
        <f>IF(AND('US Cement Data'!$B$14&gt;=$A3,'US Cement Data'!$B$14&lt;$B3),'US Cement Data'!E$290,0)*'State Downscaling Multipliers'!$B$6</f>
        <v>0</v>
      </c>
      <c r="G3" s="5">
        <f>IF(AND('US Cement Data'!$B$14&gt;=$A3,'US Cement Data'!$B$14&lt;$B3),'US Cement Data'!F$290,0)*'State Downscaling Multipliers'!$B$6</f>
        <v>0</v>
      </c>
      <c r="H3" s="5">
        <f>IF(AND('US Cement Data'!$B$14&gt;=$A3,'US Cement Data'!$B$14&lt;$B3),'US Cement Data'!G$290,0)*'State Downscaling Multipliers'!$B$6</f>
        <v>0</v>
      </c>
      <c r="I3" s="5">
        <f>IF(AND('US Cement Data'!$B$14&gt;=$A3,'US Cement Data'!$B$14&lt;$B3),'US Cement Data'!H$290,0)*'State Downscaling Multipliers'!$B$6</f>
        <v>0</v>
      </c>
      <c r="J3" s="5">
        <f>IF(AND('US Cement Data'!$B$14&gt;=$A3,'US Cement Data'!$B$14&lt;$B3),'US Cement Data'!I$290,0)*'State Downscaling Multipliers'!$B$6</f>
        <v>0</v>
      </c>
      <c r="K3" s="5">
        <f>IF(AND('US Cement Data'!$B$14&gt;=$A3,'US Cement Data'!$B$14&lt;$B3),'US Cement Data'!J$290,0)*'State Downscaling Multipliers'!$B$6</f>
        <v>0</v>
      </c>
      <c r="L3" s="5">
        <f>IF(AND('US Cement Data'!$B$14&gt;=$A3,'US Cement Data'!$B$14&lt;$B3),'US Cement Data'!K$290,0)*'State Downscaling Multipliers'!$B$6</f>
        <v>0</v>
      </c>
      <c r="M3" s="5">
        <f>IF(AND('US Cement Data'!$B$14&gt;=$A3,'US Cement Data'!$B$14&lt;$B3),'US Cement Data'!L$290,0)*'State Downscaling Multipliers'!$B$6</f>
        <v>0</v>
      </c>
      <c r="N3" s="5">
        <f>IF(AND('US Cement Data'!$B$14&gt;=$A3,'US Cement Data'!$B$14&lt;$B3),'US Cement Data'!M$290,0)*'State Downscaling Multipliers'!$B$6</f>
        <v>0</v>
      </c>
      <c r="O3" s="5">
        <f>IF(AND('US Cement Data'!$B$14&gt;=$A3,'US Cement Data'!$B$14&lt;$B3),'US Cement Data'!N$290,0)*'State Downscaling Multipliers'!$B$6</f>
        <v>0</v>
      </c>
      <c r="P3" s="5">
        <f>IF(AND('US Cement Data'!$B$14&gt;=$A3,'US Cement Data'!$B$14&lt;$B3),'US Cement Data'!O$290,0)*'State Downscaling Multipliers'!$B$6</f>
        <v>0</v>
      </c>
      <c r="Q3" s="5">
        <f>IF(AND('US Cement Data'!$B$14&gt;=$A3,'US Cement Data'!$B$14&lt;$B3),'US Cement Data'!P$290,0)*'State Downscaling Multipliers'!$B$6</f>
        <v>0</v>
      </c>
      <c r="R3" s="5">
        <f>IF(AND('US Cement Data'!$B$14&gt;=$A3,'US Cement Data'!$B$14&lt;$B3),'US Cement Data'!Q$290,0)*'State Downscaling Multipliers'!$B$6</f>
        <v>0</v>
      </c>
      <c r="S3" s="5">
        <f>IF(AND('US Cement Data'!$B$14&gt;=$A3,'US Cement Data'!$B$14&lt;$B3),'US Cement Data'!R$290,0)*'State Downscaling Multipliers'!$B$6</f>
        <v>0</v>
      </c>
      <c r="T3" s="5">
        <f>IF(AND('US Cement Data'!$B$14&gt;=$A3,'US Cement Data'!$B$14&lt;$B3),'US Cement Data'!S$290,0)*'State Downscaling Multipliers'!$B$6</f>
        <v>0</v>
      </c>
      <c r="U3" s="5">
        <f>IF(AND('US Cement Data'!$B$14&gt;=$A3,'US Cement Data'!$B$14&lt;$B3),'US Cement Data'!T$290,0)*'State Downscaling Multipliers'!$B$6</f>
        <v>0</v>
      </c>
      <c r="V3" s="5">
        <f>IF(AND('US Cement Data'!$B$14&gt;=$A3,'US Cement Data'!$B$14&lt;$B3),'US Cement Data'!U$290,0)*'State Downscaling Multipliers'!$B$6</f>
        <v>0</v>
      </c>
      <c r="W3" s="5">
        <f>IF(AND('US Cement Data'!$B$14&gt;=$A3,'US Cement Data'!$B$14&lt;$B3),'US Cement Data'!V$290,0)*'State Downscaling Multipliers'!$B$6</f>
        <v>0</v>
      </c>
      <c r="X3" s="5">
        <f>IF(AND('US Cement Data'!$B$14&gt;=$A3,'US Cement Data'!$B$14&lt;$B3),'US Cement Data'!W$290,0)*'State Downscaling Multipliers'!$B$6</f>
        <v>0</v>
      </c>
      <c r="Y3" s="5">
        <f>IF(AND('US Cement Data'!$B$14&gt;=$A3,'US Cement Data'!$B$14&lt;$B3),'US Cement Data'!X$290,0)*'State Downscaling Multipliers'!$B$6</f>
        <v>0</v>
      </c>
      <c r="Z3" s="5">
        <f>IF(AND('US Cement Data'!$B$14&gt;=$A3,'US Cement Data'!$B$14&lt;$B3),'US Cement Data'!Y$290,0)*'State Downscaling Multipliers'!$B$6</f>
        <v>0</v>
      </c>
      <c r="AA3" s="5">
        <f>IF(AND('US Cement Data'!$B$14&gt;=$A3,'US Cement Data'!$B$14&lt;$B3),'US Cement Data'!Z$290,0)*'State Downscaling Multipliers'!$B$6</f>
        <v>0</v>
      </c>
      <c r="AB3" s="5">
        <f>IF(AND('US Cement Data'!$B$14&gt;=$A3,'US Cement Data'!$B$14&lt;$B3),'US Cement Data'!AA$290,0)*'State Downscaling Multipliers'!$B$6</f>
        <v>0</v>
      </c>
      <c r="AC3" s="5">
        <f>IF(AND('US Cement Data'!$B$14&gt;=$A3,'US Cement Data'!$B$14&lt;$B3),'US Cement Data'!AB$290,0)*'State Downscaling Multipliers'!$B$6</f>
        <v>0</v>
      </c>
      <c r="AD3" s="5">
        <f>IF(AND('US Cement Data'!$B$14&gt;=$A3,'US Cement Data'!$B$14&lt;$B3),'US Cement Data'!AC$290,0)*'State Downscaling Multipliers'!$B$6</f>
        <v>0</v>
      </c>
      <c r="AE3" s="5">
        <f>IF(AND('US Cement Data'!$B$14&gt;=$A3,'US Cement Data'!$B$14&lt;$B3),'US Cement Data'!AD$290,0)*'State Downscaling Multipliers'!$B$6</f>
        <v>0</v>
      </c>
      <c r="AF3" s="5">
        <f>IF(AND('US Cement Data'!$B$14&gt;=$A3,'US Cement Data'!$B$14&lt;$B3),'US Cement Data'!AE$290,0)*'State Downscaling Multipliers'!$B$6</f>
        <v>0</v>
      </c>
      <c r="AG3" s="5">
        <f>IF(AND('US Cement Data'!$B$14&gt;=$A3,'US Cement Data'!$B$14&lt;$B3),'US Cement Data'!AF$290,0)*'State Downscaling Multipliers'!$B$6</f>
        <v>0</v>
      </c>
      <c r="AH3" s="5">
        <f>IF(AND('US Cement Data'!$B$14&gt;=$A3,'US Cement Data'!$B$14&lt;$B3),'US Cement Data'!AG$290,0)*'State Downscaling Multipliers'!$B$6</f>
        <v>0</v>
      </c>
      <c r="AI3" s="5">
        <f>IF(AND('US Cement Data'!$B$14&gt;=$A3,'US Cement Data'!$B$14&lt;$B3),'US Cement Data'!AH$290,0)*'State Downscaling Multipliers'!$B$6</f>
        <v>0</v>
      </c>
      <c r="AJ3" s="5">
        <f>IF(AND('US Cement Data'!$B$14&gt;=$A3,'US Cement Data'!$B$14&lt;$B3),'US Cement Data'!AI$290,0)*'State Downscaling Multipliers'!$B$6</f>
        <v>0</v>
      </c>
      <c r="AK3" s="5">
        <f>IF(AND('US Cement Data'!$B$14&gt;=$A3,'US Cement Data'!$B$14&lt;$B3),'US Cement Data'!AJ$290,0)*'State Downscaling Multipliers'!$B$6</f>
        <v>0</v>
      </c>
      <c r="AL3" s="5">
        <f>IF(AND('US Cement Data'!$B$14&gt;=$A3,'US Cement Data'!$B$14&lt;$B3),'US Cement Data'!AK$290,0)*'State Downscaling Multipliers'!$B$6</f>
        <v>0</v>
      </c>
    </row>
    <row r="4" spans="1:38" x14ac:dyDescent="0.25">
      <c r="A4" s="49">
        <f t="shared" ref="A4:A34" si="1">B3</f>
        <v>-1100</v>
      </c>
      <c r="B4" s="49">
        <f t="shared" si="0"/>
        <v>-1050</v>
      </c>
      <c r="C4" s="5">
        <f>IF(AND('US Cement Data'!$B$14&gt;=$A4,'US Cement Data'!$B$14&lt;$B4),'US Cement Data'!B$290,0)*'State Downscaling Multipliers'!$B$6</f>
        <v>0</v>
      </c>
      <c r="D4" s="5">
        <f>IF(AND('US Cement Data'!$B$14&gt;=$A4,'US Cement Data'!$B$14&lt;$B4),'US Cement Data'!C$290,0)*'State Downscaling Multipliers'!$B$6</f>
        <v>0</v>
      </c>
      <c r="E4" s="5">
        <f>IF(AND('US Cement Data'!$B$14&gt;=$A4,'US Cement Data'!$B$14&lt;$B4),'US Cement Data'!D$290,0)*'State Downscaling Multipliers'!$B$6</f>
        <v>0</v>
      </c>
      <c r="F4" s="5">
        <f>IF(AND('US Cement Data'!$B$14&gt;=$A4,'US Cement Data'!$B$14&lt;$B4),'US Cement Data'!E$290,0)*'State Downscaling Multipliers'!$B$6</f>
        <v>0</v>
      </c>
      <c r="G4" s="5">
        <f>IF(AND('US Cement Data'!$B$14&gt;=$A4,'US Cement Data'!$B$14&lt;$B4),'US Cement Data'!F$290,0)*'State Downscaling Multipliers'!$B$6</f>
        <v>0</v>
      </c>
      <c r="H4" s="5">
        <f>IF(AND('US Cement Data'!$B$14&gt;=$A4,'US Cement Data'!$B$14&lt;$B4),'US Cement Data'!G$290,0)*'State Downscaling Multipliers'!$B$6</f>
        <v>0</v>
      </c>
      <c r="I4" s="5">
        <f>IF(AND('US Cement Data'!$B$14&gt;=$A4,'US Cement Data'!$B$14&lt;$B4),'US Cement Data'!H$290,0)*'State Downscaling Multipliers'!$B$6</f>
        <v>0</v>
      </c>
      <c r="J4" s="5">
        <f>IF(AND('US Cement Data'!$B$14&gt;=$A4,'US Cement Data'!$B$14&lt;$B4),'US Cement Data'!I$290,0)*'State Downscaling Multipliers'!$B$6</f>
        <v>0</v>
      </c>
      <c r="K4" s="5">
        <f>IF(AND('US Cement Data'!$B$14&gt;=$A4,'US Cement Data'!$B$14&lt;$B4),'US Cement Data'!J$290,0)*'State Downscaling Multipliers'!$B$6</f>
        <v>0</v>
      </c>
      <c r="L4" s="5">
        <f>IF(AND('US Cement Data'!$B$14&gt;=$A4,'US Cement Data'!$B$14&lt;$B4),'US Cement Data'!K$290,0)*'State Downscaling Multipliers'!$B$6</f>
        <v>0</v>
      </c>
      <c r="M4" s="5">
        <f>IF(AND('US Cement Data'!$B$14&gt;=$A4,'US Cement Data'!$B$14&lt;$B4),'US Cement Data'!L$290,0)*'State Downscaling Multipliers'!$B$6</f>
        <v>0</v>
      </c>
      <c r="N4" s="5">
        <f>IF(AND('US Cement Data'!$B$14&gt;=$A4,'US Cement Data'!$B$14&lt;$B4),'US Cement Data'!M$290,0)*'State Downscaling Multipliers'!$B$6</f>
        <v>0</v>
      </c>
      <c r="O4" s="5">
        <f>IF(AND('US Cement Data'!$B$14&gt;=$A4,'US Cement Data'!$B$14&lt;$B4),'US Cement Data'!N$290,0)*'State Downscaling Multipliers'!$B$6</f>
        <v>0</v>
      </c>
      <c r="P4" s="5">
        <f>IF(AND('US Cement Data'!$B$14&gt;=$A4,'US Cement Data'!$B$14&lt;$B4),'US Cement Data'!O$290,0)*'State Downscaling Multipliers'!$B$6</f>
        <v>0</v>
      </c>
      <c r="Q4" s="5">
        <f>IF(AND('US Cement Data'!$B$14&gt;=$A4,'US Cement Data'!$B$14&lt;$B4),'US Cement Data'!P$290,0)*'State Downscaling Multipliers'!$B$6</f>
        <v>0</v>
      </c>
      <c r="R4" s="5">
        <f>IF(AND('US Cement Data'!$B$14&gt;=$A4,'US Cement Data'!$B$14&lt;$B4),'US Cement Data'!Q$290,0)*'State Downscaling Multipliers'!$B$6</f>
        <v>0</v>
      </c>
      <c r="S4" s="5">
        <f>IF(AND('US Cement Data'!$B$14&gt;=$A4,'US Cement Data'!$B$14&lt;$B4),'US Cement Data'!R$290,0)*'State Downscaling Multipliers'!$B$6</f>
        <v>0</v>
      </c>
      <c r="T4" s="5">
        <f>IF(AND('US Cement Data'!$B$14&gt;=$A4,'US Cement Data'!$B$14&lt;$B4),'US Cement Data'!S$290,0)*'State Downscaling Multipliers'!$B$6</f>
        <v>0</v>
      </c>
      <c r="U4" s="5">
        <f>IF(AND('US Cement Data'!$B$14&gt;=$A4,'US Cement Data'!$B$14&lt;$B4),'US Cement Data'!T$290,0)*'State Downscaling Multipliers'!$B$6</f>
        <v>0</v>
      </c>
      <c r="V4" s="5">
        <f>IF(AND('US Cement Data'!$B$14&gt;=$A4,'US Cement Data'!$B$14&lt;$B4),'US Cement Data'!U$290,0)*'State Downscaling Multipliers'!$B$6</f>
        <v>0</v>
      </c>
      <c r="W4" s="5">
        <f>IF(AND('US Cement Data'!$B$14&gt;=$A4,'US Cement Data'!$B$14&lt;$B4),'US Cement Data'!V$290,0)*'State Downscaling Multipliers'!$B$6</f>
        <v>0</v>
      </c>
      <c r="X4" s="5">
        <f>IF(AND('US Cement Data'!$B$14&gt;=$A4,'US Cement Data'!$B$14&lt;$B4),'US Cement Data'!W$290,0)*'State Downscaling Multipliers'!$B$6</f>
        <v>0</v>
      </c>
      <c r="Y4" s="5">
        <f>IF(AND('US Cement Data'!$B$14&gt;=$A4,'US Cement Data'!$B$14&lt;$B4),'US Cement Data'!X$290,0)*'State Downscaling Multipliers'!$B$6</f>
        <v>0</v>
      </c>
      <c r="Z4" s="5">
        <f>IF(AND('US Cement Data'!$B$14&gt;=$A4,'US Cement Data'!$B$14&lt;$B4),'US Cement Data'!Y$290,0)*'State Downscaling Multipliers'!$B$6</f>
        <v>0</v>
      </c>
      <c r="AA4" s="5">
        <f>IF(AND('US Cement Data'!$B$14&gt;=$A4,'US Cement Data'!$B$14&lt;$B4),'US Cement Data'!Z$290,0)*'State Downscaling Multipliers'!$B$6</f>
        <v>0</v>
      </c>
      <c r="AB4" s="5">
        <f>IF(AND('US Cement Data'!$B$14&gt;=$A4,'US Cement Data'!$B$14&lt;$B4),'US Cement Data'!AA$290,0)*'State Downscaling Multipliers'!$B$6</f>
        <v>0</v>
      </c>
      <c r="AC4" s="5">
        <f>IF(AND('US Cement Data'!$B$14&gt;=$A4,'US Cement Data'!$B$14&lt;$B4),'US Cement Data'!AB$290,0)*'State Downscaling Multipliers'!$B$6</f>
        <v>0</v>
      </c>
      <c r="AD4" s="5">
        <f>IF(AND('US Cement Data'!$B$14&gt;=$A4,'US Cement Data'!$B$14&lt;$B4),'US Cement Data'!AC$290,0)*'State Downscaling Multipliers'!$B$6</f>
        <v>0</v>
      </c>
      <c r="AE4" s="5">
        <f>IF(AND('US Cement Data'!$B$14&gt;=$A4,'US Cement Data'!$B$14&lt;$B4),'US Cement Data'!AD$290,0)*'State Downscaling Multipliers'!$B$6</f>
        <v>0</v>
      </c>
      <c r="AF4" s="5">
        <f>IF(AND('US Cement Data'!$B$14&gt;=$A4,'US Cement Data'!$B$14&lt;$B4),'US Cement Data'!AE$290,0)*'State Downscaling Multipliers'!$B$6</f>
        <v>0</v>
      </c>
      <c r="AG4" s="5">
        <f>IF(AND('US Cement Data'!$B$14&gt;=$A4,'US Cement Data'!$B$14&lt;$B4),'US Cement Data'!AF$290,0)*'State Downscaling Multipliers'!$B$6</f>
        <v>0</v>
      </c>
      <c r="AH4" s="5">
        <f>IF(AND('US Cement Data'!$B$14&gt;=$A4,'US Cement Data'!$B$14&lt;$B4),'US Cement Data'!AG$290,0)*'State Downscaling Multipliers'!$B$6</f>
        <v>0</v>
      </c>
      <c r="AI4" s="5">
        <f>IF(AND('US Cement Data'!$B$14&gt;=$A4,'US Cement Data'!$B$14&lt;$B4),'US Cement Data'!AH$290,0)*'State Downscaling Multipliers'!$B$6</f>
        <v>0</v>
      </c>
      <c r="AJ4" s="5">
        <f>IF(AND('US Cement Data'!$B$14&gt;=$A4,'US Cement Data'!$B$14&lt;$B4),'US Cement Data'!AI$290,0)*'State Downscaling Multipliers'!$B$6</f>
        <v>0</v>
      </c>
      <c r="AK4" s="5">
        <f>IF(AND('US Cement Data'!$B$14&gt;=$A4,'US Cement Data'!$B$14&lt;$B4),'US Cement Data'!AJ$290,0)*'State Downscaling Multipliers'!$B$6</f>
        <v>0</v>
      </c>
      <c r="AL4" s="5">
        <f>IF(AND('US Cement Data'!$B$14&gt;=$A4,'US Cement Data'!$B$14&lt;$B4),'US Cement Data'!AK$290,0)*'State Downscaling Multipliers'!$B$6</f>
        <v>0</v>
      </c>
    </row>
    <row r="5" spans="1:38" x14ac:dyDescent="0.25">
      <c r="A5" s="49">
        <f t="shared" si="1"/>
        <v>-1050</v>
      </c>
      <c r="B5" s="49">
        <f t="shared" si="0"/>
        <v>-1000</v>
      </c>
      <c r="C5" s="5">
        <f>IF(AND('US Cement Data'!$B$14&gt;=$A5,'US Cement Data'!$B$14&lt;$B5),'US Cement Data'!B$290,0)*'State Downscaling Multipliers'!$B$6</f>
        <v>0</v>
      </c>
      <c r="D5" s="5">
        <f>IF(AND('US Cement Data'!$B$14&gt;=$A5,'US Cement Data'!$B$14&lt;$B5),'US Cement Data'!C$290,0)*'State Downscaling Multipliers'!$B$6</f>
        <v>0</v>
      </c>
      <c r="E5" s="5">
        <f>IF(AND('US Cement Data'!$B$14&gt;=$A5,'US Cement Data'!$B$14&lt;$B5),'US Cement Data'!D$290,0)*'State Downscaling Multipliers'!$B$6</f>
        <v>0</v>
      </c>
      <c r="F5" s="5">
        <f>IF(AND('US Cement Data'!$B$14&gt;=$A5,'US Cement Data'!$B$14&lt;$B5),'US Cement Data'!E$290,0)*'State Downscaling Multipliers'!$B$6</f>
        <v>0</v>
      </c>
      <c r="G5" s="5">
        <f>IF(AND('US Cement Data'!$B$14&gt;=$A5,'US Cement Data'!$B$14&lt;$B5),'US Cement Data'!F$290,0)*'State Downscaling Multipliers'!$B$6</f>
        <v>0</v>
      </c>
      <c r="H5" s="5">
        <f>IF(AND('US Cement Data'!$B$14&gt;=$A5,'US Cement Data'!$B$14&lt;$B5),'US Cement Data'!G$290,0)*'State Downscaling Multipliers'!$B$6</f>
        <v>0</v>
      </c>
      <c r="I5" s="5">
        <f>IF(AND('US Cement Data'!$B$14&gt;=$A5,'US Cement Data'!$B$14&lt;$B5),'US Cement Data'!H$290,0)*'State Downscaling Multipliers'!$B$6</f>
        <v>0</v>
      </c>
      <c r="J5" s="5">
        <f>IF(AND('US Cement Data'!$B$14&gt;=$A5,'US Cement Data'!$B$14&lt;$B5),'US Cement Data'!I$290,0)*'State Downscaling Multipliers'!$B$6</f>
        <v>0</v>
      </c>
      <c r="K5" s="5">
        <f>IF(AND('US Cement Data'!$B$14&gt;=$A5,'US Cement Data'!$B$14&lt;$B5),'US Cement Data'!J$290,0)*'State Downscaling Multipliers'!$B$6</f>
        <v>0</v>
      </c>
      <c r="L5" s="5">
        <f>IF(AND('US Cement Data'!$B$14&gt;=$A5,'US Cement Data'!$B$14&lt;$B5),'US Cement Data'!K$290,0)*'State Downscaling Multipliers'!$B$6</f>
        <v>0</v>
      </c>
      <c r="M5" s="5">
        <f>IF(AND('US Cement Data'!$B$14&gt;=$A5,'US Cement Data'!$B$14&lt;$B5),'US Cement Data'!L$290,0)*'State Downscaling Multipliers'!$B$6</f>
        <v>0</v>
      </c>
      <c r="N5" s="5">
        <f>IF(AND('US Cement Data'!$B$14&gt;=$A5,'US Cement Data'!$B$14&lt;$B5),'US Cement Data'!M$290,0)*'State Downscaling Multipliers'!$B$6</f>
        <v>0</v>
      </c>
      <c r="O5" s="5">
        <f>IF(AND('US Cement Data'!$B$14&gt;=$A5,'US Cement Data'!$B$14&lt;$B5),'US Cement Data'!N$290,0)*'State Downscaling Multipliers'!$B$6</f>
        <v>0</v>
      </c>
      <c r="P5" s="5">
        <f>IF(AND('US Cement Data'!$B$14&gt;=$A5,'US Cement Data'!$B$14&lt;$B5),'US Cement Data'!O$290,0)*'State Downscaling Multipliers'!$B$6</f>
        <v>0</v>
      </c>
      <c r="Q5" s="5">
        <f>IF(AND('US Cement Data'!$B$14&gt;=$A5,'US Cement Data'!$B$14&lt;$B5),'US Cement Data'!P$290,0)*'State Downscaling Multipliers'!$B$6</f>
        <v>0</v>
      </c>
      <c r="R5" s="5">
        <f>IF(AND('US Cement Data'!$B$14&gt;=$A5,'US Cement Data'!$B$14&lt;$B5),'US Cement Data'!Q$290,0)*'State Downscaling Multipliers'!$B$6</f>
        <v>0</v>
      </c>
      <c r="S5" s="5">
        <f>IF(AND('US Cement Data'!$B$14&gt;=$A5,'US Cement Data'!$B$14&lt;$B5),'US Cement Data'!R$290,0)*'State Downscaling Multipliers'!$B$6</f>
        <v>0</v>
      </c>
      <c r="T5" s="5">
        <f>IF(AND('US Cement Data'!$B$14&gt;=$A5,'US Cement Data'!$B$14&lt;$B5),'US Cement Data'!S$290,0)*'State Downscaling Multipliers'!$B$6</f>
        <v>0</v>
      </c>
      <c r="U5" s="5">
        <f>IF(AND('US Cement Data'!$B$14&gt;=$A5,'US Cement Data'!$B$14&lt;$B5),'US Cement Data'!T$290,0)*'State Downscaling Multipliers'!$B$6</f>
        <v>0</v>
      </c>
      <c r="V5" s="5">
        <f>IF(AND('US Cement Data'!$B$14&gt;=$A5,'US Cement Data'!$B$14&lt;$B5),'US Cement Data'!U$290,0)*'State Downscaling Multipliers'!$B$6</f>
        <v>0</v>
      </c>
      <c r="W5" s="5">
        <f>IF(AND('US Cement Data'!$B$14&gt;=$A5,'US Cement Data'!$B$14&lt;$B5),'US Cement Data'!V$290,0)*'State Downscaling Multipliers'!$B$6</f>
        <v>0</v>
      </c>
      <c r="X5" s="5">
        <f>IF(AND('US Cement Data'!$B$14&gt;=$A5,'US Cement Data'!$B$14&lt;$B5),'US Cement Data'!W$290,0)*'State Downscaling Multipliers'!$B$6</f>
        <v>0</v>
      </c>
      <c r="Y5" s="5">
        <f>IF(AND('US Cement Data'!$B$14&gt;=$A5,'US Cement Data'!$B$14&lt;$B5),'US Cement Data'!X$290,0)*'State Downscaling Multipliers'!$B$6</f>
        <v>0</v>
      </c>
      <c r="Z5" s="5">
        <f>IF(AND('US Cement Data'!$B$14&gt;=$A5,'US Cement Data'!$B$14&lt;$B5),'US Cement Data'!Y$290,0)*'State Downscaling Multipliers'!$B$6</f>
        <v>0</v>
      </c>
      <c r="AA5" s="5">
        <f>IF(AND('US Cement Data'!$B$14&gt;=$A5,'US Cement Data'!$B$14&lt;$B5),'US Cement Data'!Z$290,0)*'State Downscaling Multipliers'!$B$6</f>
        <v>0</v>
      </c>
      <c r="AB5" s="5">
        <f>IF(AND('US Cement Data'!$B$14&gt;=$A5,'US Cement Data'!$B$14&lt;$B5),'US Cement Data'!AA$290,0)*'State Downscaling Multipliers'!$B$6</f>
        <v>0</v>
      </c>
      <c r="AC5" s="5">
        <f>IF(AND('US Cement Data'!$B$14&gt;=$A5,'US Cement Data'!$B$14&lt;$B5),'US Cement Data'!AB$290,0)*'State Downscaling Multipliers'!$B$6</f>
        <v>0</v>
      </c>
      <c r="AD5" s="5">
        <f>IF(AND('US Cement Data'!$B$14&gt;=$A5,'US Cement Data'!$B$14&lt;$B5),'US Cement Data'!AC$290,0)*'State Downscaling Multipliers'!$B$6</f>
        <v>0</v>
      </c>
      <c r="AE5" s="5">
        <f>IF(AND('US Cement Data'!$B$14&gt;=$A5,'US Cement Data'!$B$14&lt;$B5),'US Cement Data'!AD$290,0)*'State Downscaling Multipliers'!$B$6</f>
        <v>0</v>
      </c>
      <c r="AF5" s="5">
        <f>IF(AND('US Cement Data'!$B$14&gt;=$A5,'US Cement Data'!$B$14&lt;$B5),'US Cement Data'!AE$290,0)*'State Downscaling Multipliers'!$B$6</f>
        <v>0</v>
      </c>
      <c r="AG5" s="5">
        <f>IF(AND('US Cement Data'!$B$14&gt;=$A5,'US Cement Data'!$B$14&lt;$B5),'US Cement Data'!AF$290,0)*'State Downscaling Multipliers'!$B$6</f>
        <v>0</v>
      </c>
      <c r="AH5" s="5">
        <f>IF(AND('US Cement Data'!$B$14&gt;=$A5,'US Cement Data'!$B$14&lt;$B5),'US Cement Data'!AG$290,0)*'State Downscaling Multipliers'!$B$6</f>
        <v>0</v>
      </c>
      <c r="AI5" s="5">
        <f>IF(AND('US Cement Data'!$B$14&gt;=$A5,'US Cement Data'!$B$14&lt;$B5),'US Cement Data'!AH$290,0)*'State Downscaling Multipliers'!$B$6</f>
        <v>0</v>
      </c>
      <c r="AJ5" s="5">
        <f>IF(AND('US Cement Data'!$B$14&gt;=$A5,'US Cement Data'!$B$14&lt;$B5),'US Cement Data'!AI$290,0)*'State Downscaling Multipliers'!$B$6</f>
        <v>0</v>
      </c>
      <c r="AK5" s="5">
        <f>IF(AND('US Cement Data'!$B$14&gt;=$A5,'US Cement Data'!$B$14&lt;$B5),'US Cement Data'!AJ$290,0)*'State Downscaling Multipliers'!$B$6</f>
        <v>0</v>
      </c>
      <c r="AL5" s="5">
        <f>IF(AND('US Cement Data'!$B$14&gt;=$A5,'US Cement Data'!$B$14&lt;$B5),'US Cement Data'!AK$290,0)*'State Downscaling Multipliers'!$B$6</f>
        <v>0</v>
      </c>
    </row>
    <row r="6" spans="1:38" x14ac:dyDescent="0.25">
      <c r="A6" s="49">
        <f t="shared" si="1"/>
        <v>-1000</v>
      </c>
      <c r="B6" s="49">
        <f t="shared" si="0"/>
        <v>-950</v>
      </c>
      <c r="C6" s="5">
        <f>IF(AND('US Cement Data'!$B$14&gt;=$A6,'US Cement Data'!$B$14&lt;$B6),'US Cement Data'!B$290,0)*'State Downscaling Multipliers'!$B$6</f>
        <v>0</v>
      </c>
      <c r="D6" s="5">
        <f>IF(AND('US Cement Data'!$B$14&gt;=$A6,'US Cement Data'!$B$14&lt;$B6),'US Cement Data'!C$290,0)*'State Downscaling Multipliers'!$B$6</f>
        <v>0</v>
      </c>
      <c r="E6" s="5">
        <f>IF(AND('US Cement Data'!$B$14&gt;=$A6,'US Cement Data'!$B$14&lt;$B6),'US Cement Data'!D$290,0)*'State Downscaling Multipliers'!$B$6</f>
        <v>0</v>
      </c>
      <c r="F6" s="5">
        <f>IF(AND('US Cement Data'!$B$14&gt;=$A6,'US Cement Data'!$B$14&lt;$B6),'US Cement Data'!E$290,0)*'State Downscaling Multipliers'!$B$6</f>
        <v>0</v>
      </c>
      <c r="G6" s="5">
        <f>IF(AND('US Cement Data'!$B$14&gt;=$A6,'US Cement Data'!$B$14&lt;$B6),'US Cement Data'!F$290,0)*'State Downscaling Multipliers'!$B$6</f>
        <v>0</v>
      </c>
      <c r="H6" s="5">
        <f>IF(AND('US Cement Data'!$B$14&gt;=$A6,'US Cement Data'!$B$14&lt;$B6),'US Cement Data'!G$290,0)*'State Downscaling Multipliers'!$B$6</f>
        <v>0</v>
      </c>
      <c r="I6" s="5">
        <f>IF(AND('US Cement Data'!$B$14&gt;=$A6,'US Cement Data'!$B$14&lt;$B6),'US Cement Data'!H$290,0)*'State Downscaling Multipliers'!$B$6</f>
        <v>0</v>
      </c>
      <c r="J6" s="5">
        <f>IF(AND('US Cement Data'!$B$14&gt;=$A6,'US Cement Data'!$B$14&lt;$B6),'US Cement Data'!I$290,0)*'State Downscaling Multipliers'!$B$6</f>
        <v>0</v>
      </c>
      <c r="K6" s="5">
        <f>IF(AND('US Cement Data'!$B$14&gt;=$A6,'US Cement Data'!$B$14&lt;$B6),'US Cement Data'!J$290,0)*'State Downscaling Multipliers'!$B$6</f>
        <v>0</v>
      </c>
      <c r="L6" s="5">
        <f>IF(AND('US Cement Data'!$B$14&gt;=$A6,'US Cement Data'!$B$14&lt;$B6),'US Cement Data'!K$290,0)*'State Downscaling Multipliers'!$B$6</f>
        <v>0</v>
      </c>
      <c r="M6" s="5">
        <f>IF(AND('US Cement Data'!$B$14&gt;=$A6,'US Cement Data'!$B$14&lt;$B6),'US Cement Data'!L$290,0)*'State Downscaling Multipliers'!$B$6</f>
        <v>0</v>
      </c>
      <c r="N6" s="5">
        <f>IF(AND('US Cement Data'!$B$14&gt;=$A6,'US Cement Data'!$B$14&lt;$B6),'US Cement Data'!M$290,0)*'State Downscaling Multipliers'!$B$6</f>
        <v>0</v>
      </c>
      <c r="O6" s="5">
        <f>IF(AND('US Cement Data'!$B$14&gt;=$A6,'US Cement Data'!$B$14&lt;$B6),'US Cement Data'!N$290,0)*'State Downscaling Multipliers'!$B$6</f>
        <v>0</v>
      </c>
      <c r="P6" s="5">
        <f>IF(AND('US Cement Data'!$B$14&gt;=$A6,'US Cement Data'!$B$14&lt;$B6),'US Cement Data'!O$290,0)*'State Downscaling Multipliers'!$B$6</f>
        <v>0</v>
      </c>
      <c r="Q6" s="5">
        <f>IF(AND('US Cement Data'!$B$14&gt;=$A6,'US Cement Data'!$B$14&lt;$B6),'US Cement Data'!P$290,0)*'State Downscaling Multipliers'!$B$6</f>
        <v>0</v>
      </c>
      <c r="R6" s="5">
        <f>IF(AND('US Cement Data'!$B$14&gt;=$A6,'US Cement Data'!$B$14&lt;$B6),'US Cement Data'!Q$290,0)*'State Downscaling Multipliers'!$B$6</f>
        <v>0</v>
      </c>
      <c r="S6" s="5">
        <f>IF(AND('US Cement Data'!$B$14&gt;=$A6,'US Cement Data'!$B$14&lt;$B6),'US Cement Data'!R$290,0)*'State Downscaling Multipliers'!$B$6</f>
        <v>0</v>
      </c>
      <c r="T6" s="5">
        <f>IF(AND('US Cement Data'!$B$14&gt;=$A6,'US Cement Data'!$B$14&lt;$B6),'US Cement Data'!S$290,0)*'State Downscaling Multipliers'!$B$6</f>
        <v>0</v>
      </c>
      <c r="U6" s="5">
        <f>IF(AND('US Cement Data'!$B$14&gt;=$A6,'US Cement Data'!$B$14&lt;$B6),'US Cement Data'!T$290,0)*'State Downscaling Multipliers'!$B$6</f>
        <v>0</v>
      </c>
      <c r="V6" s="5">
        <f>IF(AND('US Cement Data'!$B$14&gt;=$A6,'US Cement Data'!$B$14&lt;$B6),'US Cement Data'!U$290,0)*'State Downscaling Multipliers'!$B$6</f>
        <v>0</v>
      </c>
      <c r="W6" s="5">
        <f>IF(AND('US Cement Data'!$B$14&gt;=$A6,'US Cement Data'!$B$14&lt;$B6),'US Cement Data'!V$290,0)*'State Downscaling Multipliers'!$B$6</f>
        <v>0</v>
      </c>
      <c r="X6" s="5">
        <f>IF(AND('US Cement Data'!$B$14&gt;=$A6,'US Cement Data'!$B$14&lt;$B6),'US Cement Data'!W$290,0)*'State Downscaling Multipliers'!$B$6</f>
        <v>0</v>
      </c>
      <c r="Y6" s="5">
        <f>IF(AND('US Cement Data'!$B$14&gt;=$A6,'US Cement Data'!$B$14&lt;$B6),'US Cement Data'!X$290,0)*'State Downscaling Multipliers'!$B$6</f>
        <v>0</v>
      </c>
      <c r="Z6" s="5">
        <f>IF(AND('US Cement Data'!$B$14&gt;=$A6,'US Cement Data'!$B$14&lt;$B6),'US Cement Data'!Y$290,0)*'State Downscaling Multipliers'!$B$6</f>
        <v>0</v>
      </c>
      <c r="AA6" s="5">
        <f>IF(AND('US Cement Data'!$B$14&gt;=$A6,'US Cement Data'!$B$14&lt;$B6),'US Cement Data'!Z$290,0)*'State Downscaling Multipliers'!$B$6</f>
        <v>0</v>
      </c>
      <c r="AB6" s="5">
        <f>IF(AND('US Cement Data'!$B$14&gt;=$A6,'US Cement Data'!$B$14&lt;$B6),'US Cement Data'!AA$290,0)*'State Downscaling Multipliers'!$B$6</f>
        <v>0</v>
      </c>
      <c r="AC6" s="5">
        <f>IF(AND('US Cement Data'!$B$14&gt;=$A6,'US Cement Data'!$B$14&lt;$B6),'US Cement Data'!AB$290,0)*'State Downscaling Multipliers'!$B$6</f>
        <v>0</v>
      </c>
      <c r="AD6" s="5">
        <f>IF(AND('US Cement Data'!$B$14&gt;=$A6,'US Cement Data'!$B$14&lt;$B6),'US Cement Data'!AC$290,0)*'State Downscaling Multipliers'!$B$6</f>
        <v>0</v>
      </c>
      <c r="AE6" s="5">
        <f>IF(AND('US Cement Data'!$B$14&gt;=$A6,'US Cement Data'!$B$14&lt;$B6),'US Cement Data'!AD$290,0)*'State Downscaling Multipliers'!$B$6</f>
        <v>0</v>
      </c>
      <c r="AF6" s="5">
        <f>IF(AND('US Cement Data'!$B$14&gt;=$A6,'US Cement Data'!$B$14&lt;$B6),'US Cement Data'!AE$290,0)*'State Downscaling Multipliers'!$B$6</f>
        <v>0</v>
      </c>
      <c r="AG6" s="5">
        <f>IF(AND('US Cement Data'!$B$14&gt;=$A6,'US Cement Data'!$B$14&lt;$B6),'US Cement Data'!AF$290,0)*'State Downscaling Multipliers'!$B$6</f>
        <v>0</v>
      </c>
      <c r="AH6" s="5">
        <f>IF(AND('US Cement Data'!$B$14&gt;=$A6,'US Cement Data'!$B$14&lt;$B6),'US Cement Data'!AG$290,0)*'State Downscaling Multipliers'!$B$6</f>
        <v>0</v>
      </c>
      <c r="AI6" s="5">
        <f>IF(AND('US Cement Data'!$B$14&gt;=$A6,'US Cement Data'!$B$14&lt;$B6),'US Cement Data'!AH$290,0)*'State Downscaling Multipliers'!$B$6</f>
        <v>0</v>
      </c>
      <c r="AJ6" s="5">
        <f>IF(AND('US Cement Data'!$B$14&gt;=$A6,'US Cement Data'!$B$14&lt;$B6),'US Cement Data'!AI$290,0)*'State Downscaling Multipliers'!$B$6</f>
        <v>0</v>
      </c>
      <c r="AK6" s="5">
        <f>IF(AND('US Cement Data'!$B$14&gt;=$A6,'US Cement Data'!$B$14&lt;$B6),'US Cement Data'!AJ$290,0)*'State Downscaling Multipliers'!$B$6</f>
        <v>0</v>
      </c>
      <c r="AL6" s="5">
        <f>IF(AND('US Cement Data'!$B$14&gt;=$A6,'US Cement Data'!$B$14&lt;$B6),'US Cement Data'!AK$290,0)*'State Downscaling Multipliers'!$B$6</f>
        <v>0</v>
      </c>
    </row>
    <row r="7" spans="1:38" x14ac:dyDescent="0.25">
      <c r="A7" s="49">
        <f t="shared" si="1"/>
        <v>-950</v>
      </c>
      <c r="B7" s="49">
        <f t="shared" si="0"/>
        <v>-900</v>
      </c>
      <c r="C7" s="5">
        <f>IF(AND('US Cement Data'!$B$14&gt;=$A7,'US Cement Data'!$B$14&lt;$B7),'US Cement Data'!B$290,0)*'State Downscaling Multipliers'!$B$6</f>
        <v>0</v>
      </c>
      <c r="D7" s="5">
        <f>IF(AND('US Cement Data'!$B$14&gt;=$A7,'US Cement Data'!$B$14&lt;$B7),'US Cement Data'!C$290,0)*'State Downscaling Multipliers'!$B$6</f>
        <v>0</v>
      </c>
      <c r="E7" s="5">
        <f>IF(AND('US Cement Data'!$B$14&gt;=$A7,'US Cement Data'!$B$14&lt;$B7),'US Cement Data'!D$290,0)*'State Downscaling Multipliers'!$B$6</f>
        <v>0</v>
      </c>
      <c r="F7" s="5">
        <f>IF(AND('US Cement Data'!$B$14&gt;=$A7,'US Cement Data'!$B$14&lt;$B7),'US Cement Data'!E$290,0)*'State Downscaling Multipliers'!$B$6</f>
        <v>0</v>
      </c>
      <c r="G7" s="5">
        <f>IF(AND('US Cement Data'!$B$14&gt;=$A7,'US Cement Data'!$B$14&lt;$B7),'US Cement Data'!F$290,0)*'State Downscaling Multipliers'!$B$6</f>
        <v>0</v>
      </c>
      <c r="H7" s="5">
        <f>IF(AND('US Cement Data'!$B$14&gt;=$A7,'US Cement Data'!$B$14&lt;$B7),'US Cement Data'!G$290,0)*'State Downscaling Multipliers'!$B$6</f>
        <v>0</v>
      </c>
      <c r="I7" s="5">
        <f>IF(AND('US Cement Data'!$B$14&gt;=$A7,'US Cement Data'!$B$14&lt;$B7),'US Cement Data'!H$290,0)*'State Downscaling Multipliers'!$B$6</f>
        <v>0</v>
      </c>
      <c r="J7" s="5">
        <f>IF(AND('US Cement Data'!$B$14&gt;=$A7,'US Cement Data'!$B$14&lt;$B7),'US Cement Data'!I$290,0)*'State Downscaling Multipliers'!$B$6</f>
        <v>0</v>
      </c>
      <c r="K7" s="5">
        <f>IF(AND('US Cement Data'!$B$14&gt;=$A7,'US Cement Data'!$B$14&lt;$B7),'US Cement Data'!J$290,0)*'State Downscaling Multipliers'!$B$6</f>
        <v>0</v>
      </c>
      <c r="L7" s="5">
        <f>IF(AND('US Cement Data'!$B$14&gt;=$A7,'US Cement Data'!$B$14&lt;$B7),'US Cement Data'!K$290,0)*'State Downscaling Multipliers'!$B$6</f>
        <v>0</v>
      </c>
      <c r="M7" s="5">
        <f>IF(AND('US Cement Data'!$B$14&gt;=$A7,'US Cement Data'!$B$14&lt;$B7),'US Cement Data'!L$290,0)*'State Downscaling Multipliers'!$B$6</f>
        <v>0</v>
      </c>
      <c r="N7" s="5">
        <f>IF(AND('US Cement Data'!$B$14&gt;=$A7,'US Cement Data'!$B$14&lt;$B7),'US Cement Data'!M$290,0)*'State Downscaling Multipliers'!$B$6</f>
        <v>0</v>
      </c>
      <c r="O7" s="5">
        <f>IF(AND('US Cement Data'!$B$14&gt;=$A7,'US Cement Data'!$B$14&lt;$B7),'US Cement Data'!N$290,0)*'State Downscaling Multipliers'!$B$6</f>
        <v>0</v>
      </c>
      <c r="P7" s="5">
        <f>IF(AND('US Cement Data'!$B$14&gt;=$A7,'US Cement Data'!$B$14&lt;$B7),'US Cement Data'!O$290,0)*'State Downscaling Multipliers'!$B$6</f>
        <v>0</v>
      </c>
      <c r="Q7" s="5">
        <f>IF(AND('US Cement Data'!$B$14&gt;=$A7,'US Cement Data'!$B$14&lt;$B7),'US Cement Data'!P$290,0)*'State Downscaling Multipliers'!$B$6</f>
        <v>0</v>
      </c>
      <c r="R7" s="5">
        <f>IF(AND('US Cement Data'!$B$14&gt;=$A7,'US Cement Data'!$B$14&lt;$B7),'US Cement Data'!Q$290,0)*'State Downscaling Multipliers'!$B$6</f>
        <v>0</v>
      </c>
      <c r="S7" s="5">
        <f>IF(AND('US Cement Data'!$B$14&gt;=$A7,'US Cement Data'!$B$14&lt;$B7),'US Cement Data'!R$290,0)*'State Downscaling Multipliers'!$B$6</f>
        <v>0</v>
      </c>
      <c r="T7" s="5">
        <f>IF(AND('US Cement Data'!$B$14&gt;=$A7,'US Cement Data'!$B$14&lt;$B7),'US Cement Data'!S$290,0)*'State Downscaling Multipliers'!$B$6</f>
        <v>0</v>
      </c>
      <c r="U7" s="5">
        <f>IF(AND('US Cement Data'!$B$14&gt;=$A7,'US Cement Data'!$B$14&lt;$B7),'US Cement Data'!T$290,0)*'State Downscaling Multipliers'!$B$6</f>
        <v>0</v>
      </c>
      <c r="V7" s="5">
        <f>IF(AND('US Cement Data'!$B$14&gt;=$A7,'US Cement Data'!$B$14&lt;$B7),'US Cement Data'!U$290,0)*'State Downscaling Multipliers'!$B$6</f>
        <v>0</v>
      </c>
      <c r="W7" s="5">
        <f>IF(AND('US Cement Data'!$B$14&gt;=$A7,'US Cement Data'!$B$14&lt;$B7),'US Cement Data'!V$290,0)*'State Downscaling Multipliers'!$B$6</f>
        <v>0</v>
      </c>
      <c r="X7" s="5">
        <f>IF(AND('US Cement Data'!$B$14&gt;=$A7,'US Cement Data'!$B$14&lt;$B7),'US Cement Data'!W$290,0)*'State Downscaling Multipliers'!$B$6</f>
        <v>0</v>
      </c>
      <c r="Y7" s="5">
        <f>IF(AND('US Cement Data'!$B$14&gt;=$A7,'US Cement Data'!$B$14&lt;$B7),'US Cement Data'!X$290,0)*'State Downscaling Multipliers'!$B$6</f>
        <v>0</v>
      </c>
      <c r="Z7" s="5">
        <f>IF(AND('US Cement Data'!$B$14&gt;=$A7,'US Cement Data'!$B$14&lt;$B7),'US Cement Data'!Y$290,0)*'State Downscaling Multipliers'!$B$6</f>
        <v>0</v>
      </c>
      <c r="AA7" s="5">
        <f>IF(AND('US Cement Data'!$B$14&gt;=$A7,'US Cement Data'!$B$14&lt;$B7),'US Cement Data'!Z$290,0)*'State Downscaling Multipliers'!$B$6</f>
        <v>0</v>
      </c>
      <c r="AB7" s="5">
        <f>IF(AND('US Cement Data'!$B$14&gt;=$A7,'US Cement Data'!$B$14&lt;$B7),'US Cement Data'!AA$290,0)*'State Downscaling Multipliers'!$B$6</f>
        <v>0</v>
      </c>
      <c r="AC7" s="5">
        <f>IF(AND('US Cement Data'!$B$14&gt;=$A7,'US Cement Data'!$B$14&lt;$B7),'US Cement Data'!AB$290,0)*'State Downscaling Multipliers'!$B$6</f>
        <v>0</v>
      </c>
      <c r="AD7" s="5">
        <f>IF(AND('US Cement Data'!$B$14&gt;=$A7,'US Cement Data'!$B$14&lt;$B7),'US Cement Data'!AC$290,0)*'State Downscaling Multipliers'!$B$6</f>
        <v>0</v>
      </c>
      <c r="AE7" s="5">
        <f>IF(AND('US Cement Data'!$B$14&gt;=$A7,'US Cement Data'!$B$14&lt;$B7),'US Cement Data'!AD$290,0)*'State Downscaling Multipliers'!$B$6</f>
        <v>0</v>
      </c>
      <c r="AF7" s="5">
        <f>IF(AND('US Cement Data'!$B$14&gt;=$A7,'US Cement Data'!$B$14&lt;$B7),'US Cement Data'!AE$290,0)*'State Downscaling Multipliers'!$B$6</f>
        <v>0</v>
      </c>
      <c r="AG7" s="5">
        <f>IF(AND('US Cement Data'!$B$14&gt;=$A7,'US Cement Data'!$B$14&lt;$B7),'US Cement Data'!AF$290,0)*'State Downscaling Multipliers'!$B$6</f>
        <v>0</v>
      </c>
      <c r="AH7" s="5">
        <f>IF(AND('US Cement Data'!$B$14&gt;=$A7,'US Cement Data'!$B$14&lt;$B7),'US Cement Data'!AG$290,0)*'State Downscaling Multipliers'!$B$6</f>
        <v>0</v>
      </c>
      <c r="AI7" s="5">
        <f>IF(AND('US Cement Data'!$B$14&gt;=$A7,'US Cement Data'!$B$14&lt;$B7),'US Cement Data'!AH$290,0)*'State Downscaling Multipliers'!$B$6</f>
        <v>0</v>
      </c>
      <c r="AJ7" s="5">
        <f>IF(AND('US Cement Data'!$B$14&gt;=$A7,'US Cement Data'!$B$14&lt;$B7),'US Cement Data'!AI$290,0)*'State Downscaling Multipliers'!$B$6</f>
        <v>0</v>
      </c>
      <c r="AK7" s="5">
        <f>IF(AND('US Cement Data'!$B$14&gt;=$A7,'US Cement Data'!$B$14&lt;$B7),'US Cement Data'!AJ$290,0)*'State Downscaling Multipliers'!$B$6</f>
        <v>0</v>
      </c>
      <c r="AL7" s="5">
        <f>IF(AND('US Cement Data'!$B$14&gt;=$A7,'US Cement Data'!$B$14&lt;$B7),'US Cement Data'!AK$290,0)*'State Downscaling Multipliers'!$B$6</f>
        <v>0</v>
      </c>
    </row>
    <row r="8" spans="1:38" x14ac:dyDescent="0.25">
      <c r="A8" s="49">
        <f t="shared" si="1"/>
        <v>-900</v>
      </c>
      <c r="B8" s="49">
        <f t="shared" si="0"/>
        <v>-850</v>
      </c>
      <c r="C8" s="5">
        <f>IF(AND('US Cement Data'!$B$14&gt;=$A8,'US Cement Data'!$B$14&lt;$B8),'US Cement Data'!B$290,0)*'State Downscaling Multipliers'!$B$6</f>
        <v>0</v>
      </c>
      <c r="D8" s="5">
        <f>IF(AND('US Cement Data'!$B$14&gt;=$A8,'US Cement Data'!$B$14&lt;$B8),'US Cement Data'!C$290,0)*'State Downscaling Multipliers'!$B$6</f>
        <v>0</v>
      </c>
      <c r="E8" s="5">
        <f>IF(AND('US Cement Data'!$B$14&gt;=$A8,'US Cement Data'!$B$14&lt;$B8),'US Cement Data'!D$290,0)*'State Downscaling Multipliers'!$B$6</f>
        <v>0</v>
      </c>
      <c r="F8" s="5">
        <f>IF(AND('US Cement Data'!$B$14&gt;=$A8,'US Cement Data'!$B$14&lt;$B8),'US Cement Data'!E$290,0)*'State Downscaling Multipliers'!$B$6</f>
        <v>0</v>
      </c>
      <c r="G8" s="5">
        <f>IF(AND('US Cement Data'!$B$14&gt;=$A8,'US Cement Data'!$B$14&lt;$B8),'US Cement Data'!F$290,0)*'State Downscaling Multipliers'!$B$6</f>
        <v>0</v>
      </c>
      <c r="H8" s="5">
        <f>IF(AND('US Cement Data'!$B$14&gt;=$A8,'US Cement Data'!$B$14&lt;$B8),'US Cement Data'!G$290,0)*'State Downscaling Multipliers'!$B$6</f>
        <v>0</v>
      </c>
      <c r="I8" s="5">
        <f>IF(AND('US Cement Data'!$B$14&gt;=$A8,'US Cement Data'!$B$14&lt;$B8),'US Cement Data'!H$290,0)*'State Downscaling Multipliers'!$B$6</f>
        <v>0</v>
      </c>
      <c r="J8" s="5">
        <f>IF(AND('US Cement Data'!$B$14&gt;=$A8,'US Cement Data'!$B$14&lt;$B8),'US Cement Data'!I$290,0)*'State Downscaling Multipliers'!$B$6</f>
        <v>0</v>
      </c>
      <c r="K8" s="5">
        <f>IF(AND('US Cement Data'!$B$14&gt;=$A8,'US Cement Data'!$B$14&lt;$B8),'US Cement Data'!J$290,0)*'State Downscaling Multipliers'!$B$6</f>
        <v>0</v>
      </c>
      <c r="L8" s="5">
        <f>IF(AND('US Cement Data'!$B$14&gt;=$A8,'US Cement Data'!$B$14&lt;$B8),'US Cement Data'!K$290,0)*'State Downscaling Multipliers'!$B$6</f>
        <v>0</v>
      </c>
      <c r="M8" s="5">
        <f>IF(AND('US Cement Data'!$B$14&gt;=$A8,'US Cement Data'!$B$14&lt;$B8),'US Cement Data'!L$290,0)*'State Downscaling Multipliers'!$B$6</f>
        <v>0</v>
      </c>
      <c r="N8" s="5">
        <f>IF(AND('US Cement Data'!$B$14&gt;=$A8,'US Cement Data'!$B$14&lt;$B8),'US Cement Data'!M$290,0)*'State Downscaling Multipliers'!$B$6</f>
        <v>0</v>
      </c>
      <c r="O8" s="5">
        <f>IF(AND('US Cement Data'!$B$14&gt;=$A8,'US Cement Data'!$B$14&lt;$B8),'US Cement Data'!N$290,0)*'State Downscaling Multipliers'!$B$6</f>
        <v>0</v>
      </c>
      <c r="P8" s="5">
        <f>IF(AND('US Cement Data'!$B$14&gt;=$A8,'US Cement Data'!$B$14&lt;$B8),'US Cement Data'!O$290,0)*'State Downscaling Multipliers'!$B$6</f>
        <v>0</v>
      </c>
      <c r="Q8" s="5">
        <f>IF(AND('US Cement Data'!$B$14&gt;=$A8,'US Cement Data'!$B$14&lt;$B8),'US Cement Data'!P$290,0)*'State Downscaling Multipliers'!$B$6</f>
        <v>0</v>
      </c>
      <c r="R8" s="5">
        <f>IF(AND('US Cement Data'!$B$14&gt;=$A8,'US Cement Data'!$B$14&lt;$B8),'US Cement Data'!Q$290,0)*'State Downscaling Multipliers'!$B$6</f>
        <v>0</v>
      </c>
      <c r="S8" s="5">
        <f>IF(AND('US Cement Data'!$B$14&gt;=$A8,'US Cement Data'!$B$14&lt;$B8),'US Cement Data'!R$290,0)*'State Downscaling Multipliers'!$B$6</f>
        <v>0</v>
      </c>
      <c r="T8" s="5">
        <f>IF(AND('US Cement Data'!$B$14&gt;=$A8,'US Cement Data'!$B$14&lt;$B8),'US Cement Data'!S$290,0)*'State Downscaling Multipliers'!$B$6</f>
        <v>0</v>
      </c>
      <c r="U8" s="5">
        <f>IF(AND('US Cement Data'!$B$14&gt;=$A8,'US Cement Data'!$B$14&lt;$B8),'US Cement Data'!T$290,0)*'State Downscaling Multipliers'!$B$6</f>
        <v>0</v>
      </c>
      <c r="V8" s="5">
        <f>IF(AND('US Cement Data'!$B$14&gt;=$A8,'US Cement Data'!$B$14&lt;$B8),'US Cement Data'!U$290,0)*'State Downscaling Multipliers'!$B$6</f>
        <v>0</v>
      </c>
      <c r="W8" s="5">
        <f>IF(AND('US Cement Data'!$B$14&gt;=$A8,'US Cement Data'!$B$14&lt;$B8),'US Cement Data'!V$290,0)*'State Downscaling Multipliers'!$B$6</f>
        <v>0</v>
      </c>
      <c r="X8" s="5">
        <f>IF(AND('US Cement Data'!$B$14&gt;=$A8,'US Cement Data'!$B$14&lt;$B8),'US Cement Data'!W$290,0)*'State Downscaling Multipliers'!$B$6</f>
        <v>0</v>
      </c>
      <c r="Y8" s="5">
        <f>IF(AND('US Cement Data'!$B$14&gt;=$A8,'US Cement Data'!$B$14&lt;$B8),'US Cement Data'!X$290,0)*'State Downscaling Multipliers'!$B$6</f>
        <v>0</v>
      </c>
      <c r="Z8" s="5">
        <f>IF(AND('US Cement Data'!$B$14&gt;=$A8,'US Cement Data'!$B$14&lt;$B8),'US Cement Data'!Y$290,0)*'State Downscaling Multipliers'!$B$6</f>
        <v>0</v>
      </c>
      <c r="AA8" s="5">
        <f>IF(AND('US Cement Data'!$B$14&gt;=$A8,'US Cement Data'!$B$14&lt;$B8),'US Cement Data'!Z$290,0)*'State Downscaling Multipliers'!$B$6</f>
        <v>0</v>
      </c>
      <c r="AB8" s="5">
        <f>IF(AND('US Cement Data'!$B$14&gt;=$A8,'US Cement Data'!$B$14&lt;$B8),'US Cement Data'!AA$290,0)*'State Downscaling Multipliers'!$B$6</f>
        <v>0</v>
      </c>
      <c r="AC8" s="5">
        <f>IF(AND('US Cement Data'!$B$14&gt;=$A8,'US Cement Data'!$B$14&lt;$B8),'US Cement Data'!AB$290,0)*'State Downscaling Multipliers'!$B$6</f>
        <v>0</v>
      </c>
      <c r="AD8" s="5">
        <f>IF(AND('US Cement Data'!$B$14&gt;=$A8,'US Cement Data'!$B$14&lt;$B8),'US Cement Data'!AC$290,0)*'State Downscaling Multipliers'!$B$6</f>
        <v>0</v>
      </c>
      <c r="AE8" s="5">
        <f>IF(AND('US Cement Data'!$B$14&gt;=$A8,'US Cement Data'!$B$14&lt;$B8),'US Cement Data'!AD$290,0)*'State Downscaling Multipliers'!$B$6</f>
        <v>0</v>
      </c>
      <c r="AF8" s="5">
        <f>IF(AND('US Cement Data'!$B$14&gt;=$A8,'US Cement Data'!$B$14&lt;$B8),'US Cement Data'!AE$290,0)*'State Downscaling Multipliers'!$B$6</f>
        <v>0</v>
      </c>
      <c r="AG8" s="5">
        <f>IF(AND('US Cement Data'!$B$14&gt;=$A8,'US Cement Data'!$B$14&lt;$B8),'US Cement Data'!AF$290,0)*'State Downscaling Multipliers'!$B$6</f>
        <v>0</v>
      </c>
      <c r="AH8" s="5">
        <f>IF(AND('US Cement Data'!$B$14&gt;=$A8,'US Cement Data'!$B$14&lt;$B8),'US Cement Data'!AG$290,0)*'State Downscaling Multipliers'!$B$6</f>
        <v>0</v>
      </c>
      <c r="AI8" s="5">
        <f>IF(AND('US Cement Data'!$B$14&gt;=$A8,'US Cement Data'!$B$14&lt;$B8),'US Cement Data'!AH$290,0)*'State Downscaling Multipliers'!$B$6</f>
        <v>0</v>
      </c>
      <c r="AJ8" s="5">
        <f>IF(AND('US Cement Data'!$B$14&gt;=$A8,'US Cement Data'!$B$14&lt;$B8),'US Cement Data'!AI$290,0)*'State Downscaling Multipliers'!$B$6</f>
        <v>0</v>
      </c>
      <c r="AK8" s="5">
        <f>IF(AND('US Cement Data'!$B$14&gt;=$A8,'US Cement Data'!$B$14&lt;$B8),'US Cement Data'!AJ$290,0)*'State Downscaling Multipliers'!$B$6</f>
        <v>0</v>
      </c>
      <c r="AL8" s="5">
        <f>IF(AND('US Cement Data'!$B$14&gt;=$A8,'US Cement Data'!$B$14&lt;$B8),'US Cement Data'!AK$290,0)*'State Downscaling Multipliers'!$B$6</f>
        <v>0</v>
      </c>
    </row>
    <row r="9" spans="1:38" x14ac:dyDescent="0.25">
      <c r="A9" s="49">
        <f t="shared" si="1"/>
        <v>-850</v>
      </c>
      <c r="B9" s="49">
        <f t="shared" si="0"/>
        <v>-800</v>
      </c>
      <c r="C9" s="5">
        <f>IF(AND('US Cement Data'!$B$14&gt;=$A9,'US Cement Data'!$B$14&lt;$B9),'US Cement Data'!B$290,0)*'State Downscaling Multipliers'!$B$6</f>
        <v>0</v>
      </c>
      <c r="D9" s="5">
        <f>IF(AND('US Cement Data'!$B$14&gt;=$A9,'US Cement Data'!$B$14&lt;$B9),'US Cement Data'!C$290,0)*'State Downscaling Multipliers'!$B$6</f>
        <v>0</v>
      </c>
      <c r="E9" s="5">
        <f>IF(AND('US Cement Data'!$B$14&gt;=$A9,'US Cement Data'!$B$14&lt;$B9),'US Cement Data'!D$290,0)*'State Downscaling Multipliers'!$B$6</f>
        <v>0</v>
      </c>
      <c r="F9" s="5">
        <f>IF(AND('US Cement Data'!$B$14&gt;=$A9,'US Cement Data'!$B$14&lt;$B9),'US Cement Data'!E$290,0)*'State Downscaling Multipliers'!$B$6</f>
        <v>0</v>
      </c>
      <c r="G9" s="5">
        <f>IF(AND('US Cement Data'!$B$14&gt;=$A9,'US Cement Data'!$B$14&lt;$B9),'US Cement Data'!F$290,0)*'State Downscaling Multipliers'!$B$6</f>
        <v>0</v>
      </c>
      <c r="H9" s="5">
        <f>IF(AND('US Cement Data'!$B$14&gt;=$A9,'US Cement Data'!$B$14&lt;$B9),'US Cement Data'!G$290,0)*'State Downscaling Multipliers'!$B$6</f>
        <v>0</v>
      </c>
      <c r="I9" s="5">
        <f>IF(AND('US Cement Data'!$B$14&gt;=$A9,'US Cement Data'!$B$14&lt;$B9),'US Cement Data'!H$290,0)*'State Downscaling Multipliers'!$B$6</f>
        <v>0</v>
      </c>
      <c r="J9" s="5">
        <f>IF(AND('US Cement Data'!$B$14&gt;=$A9,'US Cement Data'!$B$14&lt;$B9),'US Cement Data'!I$290,0)*'State Downscaling Multipliers'!$B$6</f>
        <v>0</v>
      </c>
      <c r="K9" s="5">
        <f>IF(AND('US Cement Data'!$B$14&gt;=$A9,'US Cement Data'!$B$14&lt;$B9),'US Cement Data'!J$290,0)*'State Downscaling Multipliers'!$B$6</f>
        <v>0</v>
      </c>
      <c r="L9" s="5">
        <f>IF(AND('US Cement Data'!$B$14&gt;=$A9,'US Cement Data'!$B$14&lt;$B9),'US Cement Data'!K$290,0)*'State Downscaling Multipliers'!$B$6</f>
        <v>0</v>
      </c>
      <c r="M9" s="5">
        <f>IF(AND('US Cement Data'!$B$14&gt;=$A9,'US Cement Data'!$B$14&lt;$B9),'US Cement Data'!L$290,0)*'State Downscaling Multipliers'!$B$6</f>
        <v>0</v>
      </c>
      <c r="N9" s="5">
        <f>IF(AND('US Cement Data'!$B$14&gt;=$A9,'US Cement Data'!$B$14&lt;$B9),'US Cement Data'!M$290,0)*'State Downscaling Multipliers'!$B$6</f>
        <v>0</v>
      </c>
      <c r="O9" s="5">
        <f>IF(AND('US Cement Data'!$B$14&gt;=$A9,'US Cement Data'!$B$14&lt;$B9),'US Cement Data'!N$290,0)*'State Downscaling Multipliers'!$B$6</f>
        <v>0</v>
      </c>
      <c r="P9" s="5">
        <f>IF(AND('US Cement Data'!$B$14&gt;=$A9,'US Cement Data'!$B$14&lt;$B9),'US Cement Data'!O$290,0)*'State Downscaling Multipliers'!$B$6</f>
        <v>0</v>
      </c>
      <c r="Q9" s="5">
        <f>IF(AND('US Cement Data'!$B$14&gt;=$A9,'US Cement Data'!$B$14&lt;$B9),'US Cement Data'!P$290,0)*'State Downscaling Multipliers'!$B$6</f>
        <v>0</v>
      </c>
      <c r="R9" s="5">
        <f>IF(AND('US Cement Data'!$B$14&gt;=$A9,'US Cement Data'!$B$14&lt;$B9),'US Cement Data'!Q$290,0)*'State Downscaling Multipliers'!$B$6</f>
        <v>0</v>
      </c>
      <c r="S9" s="5">
        <f>IF(AND('US Cement Data'!$B$14&gt;=$A9,'US Cement Data'!$B$14&lt;$B9),'US Cement Data'!R$290,0)*'State Downscaling Multipliers'!$B$6</f>
        <v>0</v>
      </c>
      <c r="T9" s="5">
        <f>IF(AND('US Cement Data'!$B$14&gt;=$A9,'US Cement Data'!$B$14&lt;$B9),'US Cement Data'!S$290,0)*'State Downscaling Multipliers'!$B$6</f>
        <v>0</v>
      </c>
      <c r="U9" s="5">
        <f>IF(AND('US Cement Data'!$B$14&gt;=$A9,'US Cement Data'!$B$14&lt;$B9),'US Cement Data'!T$290,0)*'State Downscaling Multipliers'!$B$6</f>
        <v>0</v>
      </c>
      <c r="V9" s="5">
        <f>IF(AND('US Cement Data'!$B$14&gt;=$A9,'US Cement Data'!$B$14&lt;$B9),'US Cement Data'!U$290,0)*'State Downscaling Multipliers'!$B$6</f>
        <v>0</v>
      </c>
      <c r="W9" s="5">
        <f>IF(AND('US Cement Data'!$B$14&gt;=$A9,'US Cement Data'!$B$14&lt;$B9),'US Cement Data'!V$290,0)*'State Downscaling Multipliers'!$B$6</f>
        <v>0</v>
      </c>
      <c r="X9" s="5">
        <f>IF(AND('US Cement Data'!$B$14&gt;=$A9,'US Cement Data'!$B$14&lt;$B9),'US Cement Data'!W$290,0)*'State Downscaling Multipliers'!$B$6</f>
        <v>0</v>
      </c>
      <c r="Y9" s="5">
        <f>IF(AND('US Cement Data'!$B$14&gt;=$A9,'US Cement Data'!$B$14&lt;$B9),'US Cement Data'!X$290,0)*'State Downscaling Multipliers'!$B$6</f>
        <v>0</v>
      </c>
      <c r="Z9" s="5">
        <f>IF(AND('US Cement Data'!$B$14&gt;=$A9,'US Cement Data'!$B$14&lt;$B9),'US Cement Data'!Y$290,0)*'State Downscaling Multipliers'!$B$6</f>
        <v>0</v>
      </c>
      <c r="AA9" s="5">
        <f>IF(AND('US Cement Data'!$B$14&gt;=$A9,'US Cement Data'!$B$14&lt;$B9),'US Cement Data'!Z$290,0)*'State Downscaling Multipliers'!$B$6</f>
        <v>0</v>
      </c>
      <c r="AB9" s="5">
        <f>IF(AND('US Cement Data'!$B$14&gt;=$A9,'US Cement Data'!$B$14&lt;$B9),'US Cement Data'!AA$290,0)*'State Downscaling Multipliers'!$B$6</f>
        <v>0</v>
      </c>
      <c r="AC9" s="5">
        <f>IF(AND('US Cement Data'!$B$14&gt;=$A9,'US Cement Data'!$B$14&lt;$B9),'US Cement Data'!AB$290,0)*'State Downscaling Multipliers'!$B$6</f>
        <v>0</v>
      </c>
      <c r="AD9" s="5">
        <f>IF(AND('US Cement Data'!$B$14&gt;=$A9,'US Cement Data'!$B$14&lt;$B9),'US Cement Data'!AC$290,0)*'State Downscaling Multipliers'!$B$6</f>
        <v>0</v>
      </c>
      <c r="AE9" s="5">
        <f>IF(AND('US Cement Data'!$B$14&gt;=$A9,'US Cement Data'!$B$14&lt;$B9),'US Cement Data'!AD$290,0)*'State Downscaling Multipliers'!$B$6</f>
        <v>0</v>
      </c>
      <c r="AF9" s="5">
        <f>IF(AND('US Cement Data'!$B$14&gt;=$A9,'US Cement Data'!$B$14&lt;$B9),'US Cement Data'!AE$290,0)*'State Downscaling Multipliers'!$B$6</f>
        <v>0</v>
      </c>
      <c r="AG9" s="5">
        <f>IF(AND('US Cement Data'!$B$14&gt;=$A9,'US Cement Data'!$B$14&lt;$B9),'US Cement Data'!AF$290,0)*'State Downscaling Multipliers'!$B$6</f>
        <v>0</v>
      </c>
      <c r="AH9" s="5">
        <f>IF(AND('US Cement Data'!$B$14&gt;=$A9,'US Cement Data'!$B$14&lt;$B9),'US Cement Data'!AG$290,0)*'State Downscaling Multipliers'!$B$6</f>
        <v>0</v>
      </c>
      <c r="AI9" s="5">
        <f>IF(AND('US Cement Data'!$B$14&gt;=$A9,'US Cement Data'!$B$14&lt;$B9),'US Cement Data'!AH$290,0)*'State Downscaling Multipliers'!$B$6</f>
        <v>0</v>
      </c>
      <c r="AJ9" s="5">
        <f>IF(AND('US Cement Data'!$B$14&gt;=$A9,'US Cement Data'!$B$14&lt;$B9),'US Cement Data'!AI$290,0)*'State Downscaling Multipliers'!$B$6</f>
        <v>0</v>
      </c>
      <c r="AK9" s="5">
        <f>IF(AND('US Cement Data'!$B$14&gt;=$A9,'US Cement Data'!$B$14&lt;$B9),'US Cement Data'!AJ$290,0)*'State Downscaling Multipliers'!$B$6</f>
        <v>0</v>
      </c>
      <c r="AL9" s="5">
        <f>IF(AND('US Cement Data'!$B$14&gt;=$A9,'US Cement Data'!$B$14&lt;$B9),'US Cement Data'!AK$290,0)*'State Downscaling Multipliers'!$B$6</f>
        <v>0</v>
      </c>
    </row>
    <row r="10" spans="1:38" x14ac:dyDescent="0.25">
      <c r="A10" s="49">
        <f t="shared" si="1"/>
        <v>-800</v>
      </c>
      <c r="B10" s="49">
        <f t="shared" si="0"/>
        <v>-750</v>
      </c>
      <c r="C10" s="5">
        <f>IF(AND('US Cement Data'!$B$14&gt;=$A10,'US Cement Data'!$B$14&lt;$B10),'US Cement Data'!B$290,0)*'State Downscaling Multipliers'!$B$6</f>
        <v>0</v>
      </c>
      <c r="D10" s="5">
        <f>IF(AND('US Cement Data'!$B$14&gt;=$A10,'US Cement Data'!$B$14&lt;$B10),'US Cement Data'!C$290,0)*'State Downscaling Multipliers'!$B$6</f>
        <v>0</v>
      </c>
      <c r="E10" s="5">
        <f>IF(AND('US Cement Data'!$B$14&gt;=$A10,'US Cement Data'!$B$14&lt;$B10),'US Cement Data'!D$290,0)*'State Downscaling Multipliers'!$B$6</f>
        <v>0</v>
      </c>
      <c r="F10" s="5">
        <f>IF(AND('US Cement Data'!$B$14&gt;=$A10,'US Cement Data'!$B$14&lt;$B10),'US Cement Data'!E$290,0)*'State Downscaling Multipliers'!$B$6</f>
        <v>0</v>
      </c>
      <c r="G10" s="5">
        <f>IF(AND('US Cement Data'!$B$14&gt;=$A10,'US Cement Data'!$B$14&lt;$B10),'US Cement Data'!F$290,0)*'State Downscaling Multipliers'!$B$6</f>
        <v>0</v>
      </c>
      <c r="H10" s="5">
        <f>IF(AND('US Cement Data'!$B$14&gt;=$A10,'US Cement Data'!$B$14&lt;$B10),'US Cement Data'!G$290,0)*'State Downscaling Multipliers'!$B$6</f>
        <v>0</v>
      </c>
      <c r="I10" s="5">
        <f>IF(AND('US Cement Data'!$B$14&gt;=$A10,'US Cement Data'!$B$14&lt;$B10),'US Cement Data'!H$290,0)*'State Downscaling Multipliers'!$B$6</f>
        <v>0</v>
      </c>
      <c r="J10" s="5">
        <f>IF(AND('US Cement Data'!$B$14&gt;=$A10,'US Cement Data'!$B$14&lt;$B10),'US Cement Data'!I$290,0)*'State Downscaling Multipliers'!$B$6</f>
        <v>0</v>
      </c>
      <c r="K10" s="5">
        <f>IF(AND('US Cement Data'!$B$14&gt;=$A10,'US Cement Data'!$B$14&lt;$B10),'US Cement Data'!J$290,0)*'State Downscaling Multipliers'!$B$6</f>
        <v>0</v>
      </c>
      <c r="L10" s="5">
        <f>IF(AND('US Cement Data'!$B$14&gt;=$A10,'US Cement Data'!$B$14&lt;$B10),'US Cement Data'!K$290,0)*'State Downscaling Multipliers'!$B$6</f>
        <v>0</v>
      </c>
      <c r="M10" s="5">
        <f>IF(AND('US Cement Data'!$B$14&gt;=$A10,'US Cement Data'!$B$14&lt;$B10),'US Cement Data'!L$290,0)*'State Downscaling Multipliers'!$B$6</f>
        <v>0</v>
      </c>
      <c r="N10" s="5">
        <f>IF(AND('US Cement Data'!$B$14&gt;=$A10,'US Cement Data'!$B$14&lt;$B10),'US Cement Data'!M$290,0)*'State Downscaling Multipliers'!$B$6</f>
        <v>0</v>
      </c>
      <c r="O10" s="5">
        <f>IF(AND('US Cement Data'!$B$14&gt;=$A10,'US Cement Data'!$B$14&lt;$B10),'US Cement Data'!N$290,0)*'State Downscaling Multipliers'!$B$6</f>
        <v>0</v>
      </c>
      <c r="P10" s="5">
        <f>IF(AND('US Cement Data'!$B$14&gt;=$A10,'US Cement Data'!$B$14&lt;$B10),'US Cement Data'!O$290,0)*'State Downscaling Multipliers'!$B$6</f>
        <v>0</v>
      </c>
      <c r="Q10" s="5">
        <f>IF(AND('US Cement Data'!$B$14&gt;=$A10,'US Cement Data'!$B$14&lt;$B10),'US Cement Data'!P$290,0)*'State Downscaling Multipliers'!$B$6</f>
        <v>0</v>
      </c>
      <c r="R10" s="5">
        <f>IF(AND('US Cement Data'!$B$14&gt;=$A10,'US Cement Data'!$B$14&lt;$B10),'US Cement Data'!Q$290,0)*'State Downscaling Multipliers'!$B$6</f>
        <v>0</v>
      </c>
      <c r="S10" s="5">
        <f>IF(AND('US Cement Data'!$B$14&gt;=$A10,'US Cement Data'!$B$14&lt;$B10),'US Cement Data'!R$290,0)*'State Downscaling Multipliers'!$B$6</f>
        <v>0</v>
      </c>
      <c r="T10" s="5">
        <f>IF(AND('US Cement Data'!$B$14&gt;=$A10,'US Cement Data'!$B$14&lt;$B10),'US Cement Data'!S$290,0)*'State Downscaling Multipliers'!$B$6</f>
        <v>0</v>
      </c>
      <c r="U10" s="5">
        <f>IF(AND('US Cement Data'!$B$14&gt;=$A10,'US Cement Data'!$B$14&lt;$B10),'US Cement Data'!T$290,0)*'State Downscaling Multipliers'!$B$6</f>
        <v>0</v>
      </c>
      <c r="V10" s="5">
        <f>IF(AND('US Cement Data'!$B$14&gt;=$A10,'US Cement Data'!$B$14&lt;$B10),'US Cement Data'!U$290,0)*'State Downscaling Multipliers'!$B$6</f>
        <v>0</v>
      </c>
      <c r="W10" s="5">
        <f>IF(AND('US Cement Data'!$B$14&gt;=$A10,'US Cement Data'!$B$14&lt;$B10),'US Cement Data'!V$290,0)*'State Downscaling Multipliers'!$B$6</f>
        <v>0</v>
      </c>
      <c r="X10" s="5">
        <f>IF(AND('US Cement Data'!$B$14&gt;=$A10,'US Cement Data'!$B$14&lt;$B10),'US Cement Data'!W$290,0)*'State Downscaling Multipliers'!$B$6</f>
        <v>0</v>
      </c>
      <c r="Y10" s="5">
        <f>IF(AND('US Cement Data'!$B$14&gt;=$A10,'US Cement Data'!$B$14&lt;$B10),'US Cement Data'!X$290,0)*'State Downscaling Multipliers'!$B$6</f>
        <v>0</v>
      </c>
      <c r="Z10" s="5">
        <f>IF(AND('US Cement Data'!$B$14&gt;=$A10,'US Cement Data'!$B$14&lt;$B10),'US Cement Data'!Y$290,0)*'State Downscaling Multipliers'!$B$6</f>
        <v>0</v>
      </c>
      <c r="AA10" s="5">
        <f>IF(AND('US Cement Data'!$B$14&gt;=$A10,'US Cement Data'!$B$14&lt;$B10),'US Cement Data'!Z$290,0)*'State Downscaling Multipliers'!$B$6</f>
        <v>0</v>
      </c>
      <c r="AB10" s="5">
        <f>IF(AND('US Cement Data'!$B$14&gt;=$A10,'US Cement Data'!$B$14&lt;$B10),'US Cement Data'!AA$290,0)*'State Downscaling Multipliers'!$B$6</f>
        <v>0</v>
      </c>
      <c r="AC10" s="5">
        <f>IF(AND('US Cement Data'!$B$14&gt;=$A10,'US Cement Data'!$B$14&lt;$B10),'US Cement Data'!AB$290,0)*'State Downscaling Multipliers'!$B$6</f>
        <v>0</v>
      </c>
      <c r="AD10" s="5">
        <f>IF(AND('US Cement Data'!$B$14&gt;=$A10,'US Cement Data'!$B$14&lt;$B10),'US Cement Data'!AC$290,0)*'State Downscaling Multipliers'!$B$6</f>
        <v>0</v>
      </c>
      <c r="AE10" s="5">
        <f>IF(AND('US Cement Data'!$B$14&gt;=$A10,'US Cement Data'!$B$14&lt;$B10),'US Cement Data'!AD$290,0)*'State Downscaling Multipliers'!$B$6</f>
        <v>0</v>
      </c>
      <c r="AF10" s="5">
        <f>IF(AND('US Cement Data'!$B$14&gt;=$A10,'US Cement Data'!$B$14&lt;$B10),'US Cement Data'!AE$290,0)*'State Downscaling Multipliers'!$B$6</f>
        <v>0</v>
      </c>
      <c r="AG10" s="5">
        <f>IF(AND('US Cement Data'!$B$14&gt;=$A10,'US Cement Data'!$B$14&lt;$B10),'US Cement Data'!AF$290,0)*'State Downscaling Multipliers'!$B$6</f>
        <v>0</v>
      </c>
      <c r="AH10" s="5">
        <f>IF(AND('US Cement Data'!$B$14&gt;=$A10,'US Cement Data'!$B$14&lt;$B10),'US Cement Data'!AG$290,0)*'State Downscaling Multipliers'!$B$6</f>
        <v>0</v>
      </c>
      <c r="AI10" s="5">
        <f>IF(AND('US Cement Data'!$B$14&gt;=$A10,'US Cement Data'!$B$14&lt;$B10),'US Cement Data'!AH$290,0)*'State Downscaling Multipliers'!$B$6</f>
        <v>0</v>
      </c>
      <c r="AJ10" s="5">
        <f>IF(AND('US Cement Data'!$B$14&gt;=$A10,'US Cement Data'!$B$14&lt;$B10),'US Cement Data'!AI$290,0)*'State Downscaling Multipliers'!$B$6</f>
        <v>0</v>
      </c>
      <c r="AK10" s="5">
        <f>IF(AND('US Cement Data'!$B$14&gt;=$A10,'US Cement Data'!$B$14&lt;$B10),'US Cement Data'!AJ$290,0)*'State Downscaling Multipliers'!$B$6</f>
        <v>0</v>
      </c>
      <c r="AL10" s="5">
        <f>IF(AND('US Cement Data'!$B$14&gt;=$A10,'US Cement Data'!$B$14&lt;$B10),'US Cement Data'!AK$290,0)*'State Downscaling Multipliers'!$B$6</f>
        <v>0</v>
      </c>
    </row>
    <row r="11" spans="1:38" x14ac:dyDescent="0.25">
      <c r="A11" s="49">
        <f t="shared" si="1"/>
        <v>-750</v>
      </c>
      <c r="B11" s="49">
        <f t="shared" si="0"/>
        <v>-700</v>
      </c>
      <c r="C11" s="5">
        <f>IF(AND('US Cement Data'!$B$14&gt;=$A11,'US Cement Data'!$B$14&lt;$B11),'US Cement Data'!B$290,0)*'State Downscaling Multipliers'!$B$6</f>
        <v>0</v>
      </c>
      <c r="D11" s="5">
        <f>IF(AND('US Cement Data'!$B$14&gt;=$A11,'US Cement Data'!$B$14&lt;$B11),'US Cement Data'!C$290,0)*'State Downscaling Multipliers'!$B$6</f>
        <v>0</v>
      </c>
      <c r="E11" s="5">
        <f>IF(AND('US Cement Data'!$B$14&gt;=$A11,'US Cement Data'!$B$14&lt;$B11),'US Cement Data'!D$290,0)*'State Downscaling Multipliers'!$B$6</f>
        <v>0</v>
      </c>
      <c r="F11" s="5">
        <f>IF(AND('US Cement Data'!$B$14&gt;=$A11,'US Cement Data'!$B$14&lt;$B11),'US Cement Data'!E$290,0)*'State Downscaling Multipliers'!$B$6</f>
        <v>0</v>
      </c>
      <c r="G11" s="5">
        <f>IF(AND('US Cement Data'!$B$14&gt;=$A11,'US Cement Data'!$B$14&lt;$B11),'US Cement Data'!F$290,0)*'State Downscaling Multipliers'!$B$6</f>
        <v>0</v>
      </c>
      <c r="H11" s="5">
        <f>IF(AND('US Cement Data'!$B$14&gt;=$A11,'US Cement Data'!$B$14&lt;$B11),'US Cement Data'!G$290,0)*'State Downscaling Multipliers'!$B$6</f>
        <v>0</v>
      </c>
      <c r="I11" s="5">
        <f>IF(AND('US Cement Data'!$B$14&gt;=$A11,'US Cement Data'!$B$14&lt;$B11),'US Cement Data'!H$290,0)*'State Downscaling Multipliers'!$B$6</f>
        <v>0</v>
      </c>
      <c r="J11" s="5">
        <f>IF(AND('US Cement Data'!$B$14&gt;=$A11,'US Cement Data'!$B$14&lt;$B11),'US Cement Data'!I$290,0)*'State Downscaling Multipliers'!$B$6</f>
        <v>0</v>
      </c>
      <c r="K11" s="5">
        <f>IF(AND('US Cement Data'!$B$14&gt;=$A11,'US Cement Data'!$B$14&lt;$B11),'US Cement Data'!J$290,0)*'State Downscaling Multipliers'!$B$6</f>
        <v>0</v>
      </c>
      <c r="L11" s="5">
        <f>IF(AND('US Cement Data'!$B$14&gt;=$A11,'US Cement Data'!$B$14&lt;$B11),'US Cement Data'!K$290,0)*'State Downscaling Multipliers'!$B$6</f>
        <v>0</v>
      </c>
      <c r="M11" s="5">
        <f>IF(AND('US Cement Data'!$B$14&gt;=$A11,'US Cement Data'!$B$14&lt;$B11),'US Cement Data'!L$290,0)*'State Downscaling Multipliers'!$B$6</f>
        <v>0</v>
      </c>
      <c r="N11" s="5">
        <f>IF(AND('US Cement Data'!$B$14&gt;=$A11,'US Cement Data'!$B$14&lt;$B11),'US Cement Data'!M$290,0)*'State Downscaling Multipliers'!$B$6</f>
        <v>0</v>
      </c>
      <c r="O11" s="5">
        <f>IF(AND('US Cement Data'!$B$14&gt;=$A11,'US Cement Data'!$B$14&lt;$B11),'US Cement Data'!N$290,0)*'State Downscaling Multipliers'!$B$6</f>
        <v>0</v>
      </c>
      <c r="P11" s="5">
        <f>IF(AND('US Cement Data'!$B$14&gt;=$A11,'US Cement Data'!$B$14&lt;$B11),'US Cement Data'!O$290,0)*'State Downscaling Multipliers'!$B$6</f>
        <v>0</v>
      </c>
      <c r="Q11" s="5">
        <f>IF(AND('US Cement Data'!$B$14&gt;=$A11,'US Cement Data'!$B$14&lt;$B11),'US Cement Data'!P$290,0)*'State Downscaling Multipliers'!$B$6</f>
        <v>0</v>
      </c>
      <c r="R11" s="5">
        <f>IF(AND('US Cement Data'!$B$14&gt;=$A11,'US Cement Data'!$B$14&lt;$B11),'US Cement Data'!Q$290,0)*'State Downscaling Multipliers'!$B$6</f>
        <v>0</v>
      </c>
      <c r="S11" s="5">
        <f>IF(AND('US Cement Data'!$B$14&gt;=$A11,'US Cement Data'!$B$14&lt;$B11),'US Cement Data'!R$290,0)*'State Downscaling Multipliers'!$B$6</f>
        <v>0</v>
      </c>
      <c r="T11" s="5">
        <f>IF(AND('US Cement Data'!$B$14&gt;=$A11,'US Cement Data'!$B$14&lt;$B11),'US Cement Data'!S$290,0)*'State Downscaling Multipliers'!$B$6</f>
        <v>0</v>
      </c>
      <c r="U11" s="5">
        <f>IF(AND('US Cement Data'!$B$14&gt;=$A11,'US Cement Data'!$B$14&lt;$B11),'US Cement Data'!T$290,0)*'State Downscaling Multipliers'!$B$6</f>
        <v>0</v>
      </c>
      <c r="V11" s="5">
        <f>IF(AND('US Cement Data'!$B$14&gt;=$A11,'US Cement Data'!$B$14&lt;$B11),'US Cement Data'!U$290,0)*'State Downscaling Multipliers'!$B$6</f>
        <v>0</v>
      </c>
      <c r="W11" s="5">
        <f>IF(AND('US Cement Data'!$B$14&gt;=$A11,'US Cement Data'!$B$14&lt;$B11),'US Cement Data'!V$290,0)*'State Downscaling Multipliers'!$B$6</f>
        <v>0</v>
      </c>
      <c r="X11" s="5">
        <f>IF(AND('US Cement Data'!$B$14&gt;=$A11,'US Cement Data'!$B$14&lt;$B11),'US Cement Data'!W$290,0)*'State Downscaling Multipliers'!$B$6</f>
        <v>0</v>
      </c>
      <c r="Y11" s="5">
        <f>IF(AND('US Cement Data'!$B$14&gt;=$A11,'US Cement Data'!$B$14&lt;$B11),'US Cement Data'!X$290,0)*'State Downscaling Multipliers'!$B$6</f>
        <v>0</v>
      </c>
      <c r="Z11" s="5">
        <f>IF(AND('US Cement Data'!$B$14&gt;=$A11,'US Cement Data'!$B$14&lt;$B11),'US Cement Data'!Y$290,0)*'State Downscaling Multipliers'!$B$6</f>
        <v>0</v>
      </c>
      <c r="AA11" s="5">
        <f>IF(AND('US Cement Data'!$B$14&gt;=$A11,'US Cement Data'!$B$14&lt;$B11),'US Cement Data'!Z$290,0)*'State Downscaling Multipliers'!$B$6</f>
        <v>0</v>
      </c>
      <c r="AB11" s="5">
        <f>IF(AND('US Cement Data'!$B$14&gt;=$A11,'US Cement Data'!$B$14&lt;$B11),'US Cement Data'!AA$290,0)*'State Downscaling Multipliers'!$B$6</f>
        <v>0</v>
      </c>
      <c r="AC11" s="5">
        <f>IF(AND('US Cement Data'!$B$14&gt;=$A11,'US Cement Data'!$B$14&lt;$B11),'US Cement Data'!AB$290,0)*'State Downscaling Multipliers'!$B$6</f>
        <v>0</v>
      </c>
      <c r="AD11" s="5">
        <f>IF(AND('US Cement Data'!$B$14&gt;=$A11,'US Cement Data'!$B$14&lt;$B11),'US Cement Data'!AC$290,0)*'State Downscaling Multipliers'!$B$6</f>
        <v>0</v>
      </c>
      <c r="AE11" s="5">
        <f>IF(AND('US Cement Data'!$B$14&gt;=$A11,'US Cement Data'!$B$14&lt;$B11),'US Cement Data'!AD$290,0)*'State Downscaling Multipliers'!$B$6</f>
        <v>0</v>
      </c>
      <c r="AF11" s="5">
        <f>IF(AND('US Cement Data'!$B$14&gt;=$A11,'US Cement Data'!$B$14&lt;$B11),'US Cement Data'!AE$290,0)*'State Downscaling Multipliers'!$B$6</f>
        <v>0</v>
      </c>
      <c r="AG11" s="5">
        <f>IF(AND('US Cement Data'!$B$14&gt;=$A11,'US Cement Data'!$B$14&lt;$B11),'US Cement Data'!AF$290,0)*'State Downscaling Multipliers'!$B$6</f>
        <v>0</v>
      </c>
      <c r="AH11" s="5">
        <f>IF(AND('US Cement Data'!$B$14&gt;=$A11,'US Cement Data'!$B$14&lt;$B11),'US Cement Data'!AG$290,0)*'State Downscaling Multipliers'!$B$6</f>
        <v>0</v>
      </c>
      <c r="AI11" s="5">
        <f>IF(AND('US Cement Data'!$B$14&gt;=$A11,'US Cement Data'!$B$14&lt;$B11),'US Cement Data'!AH$290,0)*'State Downscaling Multipliers'!$B$6</f>
        <v>0</v>
      </c>
      <c r="AJ11" s="5">
        <f>IF(AND('US Cement Data'!$B$14&gt;=$A11,'US Cement Data'!$B$14&lt;$B11),'US Cement Data'!AI$290,0)*'State Downscaling Multipliers'!$B$6</f>
        <v>0</v>
      </c>
      <c r="AK11" s="5">
        <f>IF(AND('US Cement Data'!$B$14&gt;=$A11,'US Cement Data'!$B$14&lt;$B11),'US Cement Data'!AJ$290,0)*'State Downscaling Multipliers'!$B$6</f>
        <v>0</v>
      </c>
      <c r="AL11" s="5">
        <f>IF(AND('US Cement Data'!$B$14&gt;=$A11,'US Cement Data'!$B$14&lt;$B11),'US Cement Data'!AK$290,0)*'State Downscaling Multipliers'!$B$6</f>
        <v>0</v>
      </c>
    </row>
    <row r="12" spans="1:38" x14ac:dyDescent="0.25">
      <c r="A12" s="49">
        <f t="shared" si="1"/>
        <v>-700</v>
      </c>
      <c r="B12" s="49">
        <f t="shared" si="0"/>
        <v>-650</v>
      </c>
      <c r="C12" s="5">
        <f>IF(AND('US Cement Data'!$B$14&gt;=$A12,'US Cement Data'!$B$14&lt;$B12),'US Cement Data'!B$290,0)*'State Downscaling Multipliers'!$B$6</f>
        <v>0</v>
      </c>
      <c r="D12" s="5">
        <f>IF(AND('US Cement Data'!$B$14&gt;=$A12,'US Cement Data'!$B$14&lt;$B12),'US Cement Data'!C$290,0)*'State Downscaling Multipliers'!$B$6</f>
        <v>0</v>
      </c>
      <c r="E12" s="5">
        <f>IF(AND('US Cement Data'!$B$14&gt;=$A12,'US Cement Data'!$B$14&lt;$B12),'US Cement Data'!D$290,0)*'State Downscaling Multipliers'!$B$6</f>
        <v>0</v>
      </c>
      <c r="F12" s="5">
        <f>IF(AND('US Cement Data'!$B$14&gt;=$A12,'US Cement Data'!$B$14&lt;$B12),'US Cement Data'!E$290,0)*'State Downscaling Multipliers'!$B$6</f>
        <v>0</v>
      </c>
      <c r="G12" s="5">
        <f>IF(AND('US Cement Data'!$B$14&gt;=$A12,'US Cement Data'!$B$14&lt;$B12),'US Cement Data'!F$290,0)*'State Downscaling Multipliers'!$B$6</f>
        <v>0</v>
      </c>
      <c r="H12" s="5">
        <f>IF(AND('US Cement Data'!$B$14&gt;=$A12,'US Cement Data'!$B$14&lt;$B12),'US Cement Data'!G$290,0)*'State Downscaling Multipliers'!$B$6</f>
        <v>0</v>
      </c>
      <c r="I12" s="5">
        <f>IF(AND('US Cement Data'!$B$14&gt;=$A12,'US Cement Data'!$B$14&lt;$B12),'US Cement Data'!H$290,0)*'State Downscaling Multipliers'!$B$6</f>
        <v>0</v>
      </c>
      <c r="J12" s="5">
        <f>IF(AND('US Cement Data'!$B$14&gt;=$A12,'US Cement Data'!$B$14&lt;$B12),'US Cement Data'!I$290,0)*'State Downscaling Multipliers'!$B$6</f>
        <v>0</v>
      </c>
      <c r="K12" s="5">
        <f>IF(AND('US Cement Data'!$B$14&gt;=$A12,'US Cement Data'!$B$14&lt;$B12),'US Cement Data'!J$290,0)*'State Downscaling Multipliers'!$B$6</f>
        <v>0</v>
      </c>
      <c r="L12" s="5">
        <f>IF(AND('US Cement Data'!$B$14&gt;=$A12,'US Cement Data'!$B$14&lt;$B12),'US Cement Data'!K$290,0)*'State Downscaling Multipliers'!$B$6</f>
        <v>0</v>
      </c>
      <c r="M12" s="5">
        <f>IF(AND('US Cement Data'!$B$14&gt;=$A12,'US Cement Data'!$B$14&lt;$B12),'US Cement Data'!L$290,0)*'State Downscaling Multipliers'!$B$6</f>
        <v>0</v>
      </c>
      <c r="N12" s="5">
        <f>IF(AND('US Cement Data'!$B$14&gt;=$A12,'US Cement Data'!$B$14&lt;$B12),'US Cement Data'!M$290,0)*'State Downscaling Multipliers'!$B$6</f>
        <v>0</v>
      </c>
      <c r="O12" s="5">
        <f>IF(AND('US Cement Data'!$B$14&gt;=$A12,'US Cement Data'!$B$14&lt;$B12),'US Cement Data'!N$290,0)*'State Downscaling Multipliers'!$B$6</f>
        <v>0</v>
      </c>
      <c r="P12" s="5">
        <f>IF(AND('US Cement Data'!$B$14&gt;=$A12,'US Cement Data'!$B$14&lt;$B12),'US Cement Data'!O$290,0)*'State Downscaling Multipliers'!$B$6</f>
        <v>0</v>
      </c>
      <c r="Q12" s="5">
        <f>IF(AND('US Cement Data'!$B$14&gt;=$A12,'US Cement Data'!$B$14&lt;$B12),'US Cement Data'!P$290,0)*'State Downscaling Multipliers'!$B$6</f>
        <v>0</v>
      </c>
      <c r="R12" s="5">
        <f>IF(AND('US Cement Data'!$B$14&gt;=$A12,'US Cement Data'!$B$14&lt;$B12),'US Cement Data'!Q$290,0)*'State Downscaling Multipliers'!$B$6</f>
        <v>0</v>
      </c>
      <c r="S12" s="5">
        <f>IF(AND('US Cement Data'!$B$14&gt;=$A12,'US Cement Data'!$B$14&lt;$B12),'US Cement Data'!R$290,0)*'State Downscaling Multipliers'!$B$6</f>
        <v>0</v>
      </c>
      <c r="T12" s="5">
        <f>IF(AND('US Cement Data'!$B$14&gt;=$A12,'US Cement Data'!$B$14&lt;$B12),'US Cement Data'!S$290,0)*'State Downscaling Multipliers'!$B$6</f>
        <v>0</v>
      </c>
      <c r="U12" s="5">
        <f>IF(AND('US Cement Data'!$B$14&gt;=$A12,'US Cement Data'!$B$14&lt;$B12),'US Cement Data'!T$290,0)*'State Downscaling Multipliers'!$B$6</f>
        <v>0</v>
      </c>
      <c r="V12" s="5">
        <f>IF(AND('US Cement Data'!$B$14&gt;=$A12,'US Cement Data'!$B$14&lt;$B12),'US Cement Data'!U$290,0)*'State Downscaling Multipliers'!$B$6</f>
        <v>0</v>
      </c>
      <c r="W12" s="5">
        <f>IF(AND('US Cement Data'!$B$14&gt;=$A12,'US Cement Data'!$B$14&lt;$B12),'US Cement Data'!V$290,0)*'State Downscaling Multipliers'!$B$6</f>
        <v>0</v>
      </c>
      <c r="X12" s="5">
        <f>IF(AND('US Cement Data'!$B$14&gt;=$A12,'US Cement Data'!$B$14&lt;$B12),'US Cement Data'!W$290,0)*'State Downscaling Multipliers'!$B$6</f>
        <v>0</v>
      </c>
      <c r="Y12" s="5">
        <f>IF(AND('US Cement Data'!$B$14&gt;=$A12,'US Cement Data'!$B$14&lt;$B12),'US Cement Data'!X$290,0)*'State Downscaling Multipliers'!$B$6</f>
        <v>0</v>
      </c>
      <c r="Z12" s="5">
        <f>IF(AND('US Cement Data'!$B$14&gt;=$A12,'US Cement Data'!$B$14&lt;$B12),'US Cement Data'!Y$290,0)*'State Downscaling Multipliers'!$B$6</f>
        <v>0</v>
      </c>
      <c r="AA12" s="5">
        <f>IF(AND('US Cement Data'!$B$14&gt;=$A12,'US Cement Data'!$B$14&lt;$B12),'US Cement Data'!Z$290,0)*'State Downscaling Multipliers'!$B$6</f>
        <v>0</v>
      </c>
      <c r="AB12" s="5">
        <f>IF(AND('US Cement Data'!$B$14&gt;=$A12,'US Cement Data'!$B$14&lt;$B12),'US Cement Data'!AA$290,0)*'State Downscaling Multipliers'!$B$6</f>
        <v>0</v>
      </c>
      <c r="AC12" s="5">
        <f>IF(AND('US Cement Data'!$B$14&gt;=$A12,'US Cement Data'!$B$14&lt;$B12),'US Cement Data'!AB$290,0)*'State Downscaling Multipliers'!$B$6</f>
        <v>0</v>
      </c>
      <c r="AD12" s="5">
        <f>IF(AND('US Cement Data'!$B$14&gt;=$A12,'US Cement Data'!$B$14&lt;$B12),'US Cement Data'!AC$290,0)*'State Downscaling Multipliers'!$B$6</f>
        <v>0</v>
      </c>
      <c r="AE12" s="5">
        <f>IF(AND('US Cement Data'!$B$14&gt;=$A12,'US Cement Data'!$B$14&lt;$B12),'US Cement Data'!AD$290,0)*'State Downscaling Multipliers'!$B$6</f>
        <v>0</v>
      </c>
      <c r="AF12" s="5">
        <f>IF(AND('US Cement Data'!$B$14&gt;=$A12,'US Cement Data'!$B$14&lt;$B12),'US Cement Data'!AE$290,0)*'State Downscaling Multipliers'!$B$6</f>
        <v>0</v>
      </c>
      <c r="AG12" s="5">
        <f>IF(AND('US Cement Data'!$B$14&gt;=$A12,'US Cement Data'!$B$14&lt;$B12),'US Cement Data'!AF$290,0)*'State Downscaling Multipliers'!$B$6</f>
        <v>0</v>
      </c>
      <c r="AH12" s="5">
        <f>IF(AND('US Cement Data'!$B$14&gt;=$A12,'US Cement Data'!$B$14&lt;$B12),'US Cement Data'!AG$290,0)*'State Downscaling Multipliers'!$B$6</f>
        <v>0</v>
      </c>
      <c r="AI12" s="5">
        <f>IF(AND('US Cement Data'!$B$14&gt;=$A12,'US Cement Data'!$B$14&lt;$B12),'US Cement Data'!AH$290,0)*'State Downscaling Multipliers'!$B$6</f>
        <v>0</v>
      </c>
      <c r="AJ12" s="5">
        <f>IF(AND('US Cement Data'!$B$14&gt;=$A12,'US Cement Data'!$B$14&lt;$B12),'US Cement Data'!AI$290,0)*'State Downscaling Multipliers'!$B$6</f>
        <v>0</v>
      </c>
      <c r="AK12" s="5">
        <f>IF(AND('US Cement Data'!$B$14&gt;=$A12,'US Cement Data'!$B$14&lt;$B12),'US Cement Data'!AJ$290,0)*'State Downscaling Multipliers'!$B$6</f>
        <v>0</v>
      </c>
      <c r="AL12" s="5">
        <f>IF(AND('US Cement Data'!$B$14&gt;=$A12,'US Cement Data'!$B$14&lt;$B12),'US Cement Data'!AK$290,0)*'State Downscaling Multipliers'!$B$6</f>
        <v>0</v>
      </c>
    </row>
    <row r="13" spans="1:38" x14ac:dyDescent="0.25">
      <c r="A13" s="49">
        <f t="shared" si="1"/>
        <v>-650</v>
      </c>
      <c r="B13" s="49">
        <f t="shared" si="0"/>
        <v>-600</v>
      </c>
      <c r="C13" s="5">
        <f>IF(AND('US Cement Data'!$B$14&gt;=$A13,'US Cement Data'!$B$14&lt;$B13),'US Cement Data'!B$290,0)*'State Downscaling Multipliers'!$B$6</f>
        <v>0</v>
      </c>
      <c r="D13" s="5">
        <f>IF(AND('US Cement Data'!$B$14&gt;=$A13,'US Cement Data'!$B$14&lt;$B13),'US Cement Data'!C$290,0)*'State Downscaling Multipliers'!$B$6</f>
        <v>0</v>
      </c>
      <c r="E13" s="5">
        <f>IF(AND('US Cement Data'!$B$14&gt;=$A13,'US Cement Data'!$B$14&lt;$B13),'US Cement Data'!D$290,0)*'State Downscaling Multipliers'!$B$6</f>
        <v>0</v>
      </c>
      <c r="F13" s="5">
        <f>IF(AND('US Cement Data'!$B$14&gt;=$A13,'US Cement Data'!$B$14&lt;$B13),'US Cement Data'!E$290,0)*'State Downscaling Multipliers'!$B$6</f>
        <v>0</v>
      </c>
      <c r="G13" s="5">
        <f>IF(AND('US Cement Data'!$B$14&gt;=$A13,'US Cement Data'!$B$14&lt;$B13),'US Cement Data'!F$290,0)*'State Downscaling Multipliers'!$B$6</f>
        <v>0</v>
      </c>
      <c r="H13" s="5">
        <f>IF(AND('US Cement Data'!$B$14&gt;=$A13,'US Cement Data'!$B$14&lt;$B13),'US Cement Data'!G$290,0)*'State Downscaling Multipliers'!$B$6</f>
        <v>0</v>
      </c>
      <c r="I13" s="5">
        <f>IF(AND('US Cement Data'!$B$14&gt;=$A13,'US Cement Data'!$B$14&lt;$B13),'US Cement Data'!H$290,0)*'State Downscaling Multipliers'!$B$6</f>
        <v>0</v>
      </c>
      <c r="J13" s="5">
        <f>IF(AND('US Cement Data'!$B$14&gt;=$A13,'US Cement Data'!$B$14&lt;$B13),'US Cement Data'!I$290,0)*'State Downscaling Multipliers'!$B$6</f>
        <v>0</v>
      </c>
      <c r="K13" s="5">
        <f>IF(AND('US Cement Data'!$B$14&gt;=$A13,'US Cement Data'!$B$14&lt;$B13),'US Cement Data'!J$290,0)*'State Downscaling Multipliers'!$B$6</f>
        <v>0</v>
      </c>
      <c r="L13" s="5">
        <f>IF(AND('US Cement Data'!$B$14&gt;=$A13,'US Cement Data'!$B$14&lt;$B13),'US Cement Data'!K$290,0)*'State Downscaling Multipliers'!$B$6</f>
        <v>0</v>
      </c>
      <c r="M13" s="5">
        <f>IF(AND('US Cement Data'!$B$14&gt;=$A13,'US Cement Data'!$B$14&lt;$B13),'US Cement Data'!L$290,0)*'State Downscaling Multipliers'!$B$6</f>
        <v>0</v>
      </c>
      <c r="N13" s="5">
        <f>IF(AND('US Cement Data'!$B$14&gt;=$A13,'US Cement Data'!$B$14&lt;$B13),'US Cement Data'!M$290,0)*'State Downscaling Multipliers'!$B$6</f>
        <v>0</v>
      </c>
      <c r="O13" s="5">
        <f>IF(AND('US Cement Data'!$B$14&gt;=$A13,'US Cement Data'!$B$14&lt;$B13),'US Cement Data'!N$290,0)*'State Downscaling Multipliers'!$B$6</f>
        <v>0</v>
      </c>
      <c r="P13" s="5">
        <f>IF(AND('US Cement Data'!$B$14&gt;=$A13,'US Cement Data'!$B$14&lt;$B13),'US Cement Data'!O$290,0)*'State Downscaling Multipliers'!$B$6</f>
        <v>0</v>
      </c>
      <c r="Q13" s="5">
        <f>IF(AND('US Cement Data'!$B$14&gt;=$A13,'US Cement Data'!$B$14&lt;$B13),'US Cement Data'!P$290,0)*'State Downscaling Multipliers'!$B$6</f>
        <v>0</v>
      </c>
      <c r="R13" s="5">
        <f>IF(AND('US Cement Data'!$B$14&gt;=$A13,'US Cement Data'!$B$14&lt;$B13),'US Cement Data'!Q$290,0)*'State Downscaling Multipliers'!$B$6</f>
        <v>0</v>
      </c>
      <c r="S13" s="5">
        <f>IF(AND('US Cement Data'!$B$14&gt;=$A13,'US Cement Data'!$B$14&lt;$B13),'US Cement Data'!R$290,0)*'State Downscaling Multipliers'!$B$6</f>
        <v>0</v>
      </c>
      <c r="T13" s="5">
        <f>IF(AND('US Cement Data'!$B$14&gt;=$A13,'US Cement Data'!$B$14&lt;$B13),'US Cement Data'!S$290,0)*'State Downscaling Multipliers'!$B$6</f>
        <v>0</v>
      </c>
      <c r="U13" s="5">
        <f>IF(AND('US Cement Data'!$B$14&gt;=$A13,'US Cement Data'!$B$14&lt;$B13),'US Cement Data'!T$290,0)*'State Downscaling Multipliers'!$B$6</f>
        <v>0</v>
      </c>
      <c r="V13" s="5">
        <f>IF(AND('US Cement Data'!$B$14&gt;=$A13,'US Cement Data'!$B$14&lt;$B13),'US Cement Data'!U$290,0)*'State Downscaling Multipliers'!$B$6</f>
        <v>0</v>
      </c>
      <c r="W13" s="5">
        <f>IF(AND('US Cement Data'!$B$14&gt;=$A13,'US Cement Data'!$B$14&lt;$B13),'US Cement Data'!V$290,0)*'State Downscaling Multipliers'!$B$6</f>
        <v>0</v>
      </c>
      <c r="X13" s="5">
        <f>IF(AND('US Cement Data'!$B$14&gt;=$A13,'US Cement Data'!$B$14&lt;$B13),'US Cement Data'!W$290,0)*'State Downscaling Multipliers'!$B$6</f>
        <v>0</v>
      </c>
      <c r="Y13" s="5">
        <f>IF(AND('US Cement Data'!$B$14&gt;=$A13,'US Cement Data'!$B$14&lt;$B13),'US Cement Data'!X$290,0)*'State Downscaling Multipliers'!$B$6</f>
        <v>0</v>
      </c>
      <c r="Z13" s="5">
        <f>IF(AND('US Cement Data'!$B$14&gt;=$A13,'US Cement Data'!$B$14&lt;$B13),'US Cement Data'!Y$290,0)*'State Downscaling Multipliers'!$B$6</f>
        <v>0</v>
      </c>
      <c r="AA13" s="5">
        <f>IF(AND('US Cement Data'!$B$14&gt;=$A13,'US Cement Data'!$B$14&lt;$B13),'US Cement Data'!Z$290,0)*'State Downscaling Multipliers'!$B$6</f>
        <v>0</v>
      </c>
      <c r="AB13" s="5">
        <f>IF(AND('US Cement Data'!$B$14&gt;=$A13,'US Cement Data'!$B$14&lt;$B13),'US Cement Data'!AA$290,0)*'State Downscaling Multipliers'!$B$6</f>
        <v>0</v>
      </c>
      <c r="AC13" s="5">
        <f>IF(AND('US Cement Data'!$B$14&gt;=$A13,'US Cement Data'!$B$14&lt;$B13),'US Cement Data'!AB$290,0)*'State Downscaling Multipliers'!$B$6</f>
        <v>0</v>
      </c>
      <c r="AD13" s="5">
        <f>IF(AND('US Cement Data'!$B$14&gt;=$A13,'US Cement Data'!$B$14&lt;$B13),'US Cement Data'!AC$290,0)*'State Downscaling Multipliers'!$B$6</f>
        <v>0</v>
      </c>
      <c r="AE13" s="5">
        <f>IF(AND('US Cement Data'!$B$14&gt;=$A13,'US Cement Data'!$B$14&lt;$B13),'US Cement Data'!AD$290,0)*'State Downscaling Multipliers'!$B$6</f>
        <v>0</v>
      </c>
      <c r="AF13" s="5">
        <f>IF(AND('US Cement Data'!$B$14&gt;=$A13,'US Cement Data'!$B$14&lt;$B13),'US Cement Data'!AE$290,0)*'State Downscaling Multipliers'!$B$6</f>
        <v>0</v>
      </c>
      <c r="AG13" s="5">
        <f>IF(AND('US Cement Data'!$B$14&gt;=$A13,'US Cement Data'!$B$14&lt;$B13),'US Cement Data'!AF$290,0)*'State Downscaling Multipliers'!$B$6</f>
        <v>0</v>
      </c>
      <c r="AH13" s="5">
        <f>IF(AND('US Cement Data'!$B$14&gt;=$A13,'US Cement Data'!$B$14&lt;$B13),'US Cement Data'!AG$290,0)*'State Downscaling Multipliers'!$B$6</f>
        <v>0</v>
      </c>
      <c r="AI13" s="5">
        <f>IF(AND('US Cement Data'!$B$14&gt;=$A13,'US Cement Data'!$B$14&lt;$B13),'US Cement Data'!AH$290,0)*'State Downscaling Multipliers'!$B$6</f>
        <v>0</v>
      </c>
      <c r="AJ13" s="5">
        <f>IF(AND('US Cement Data'!$B$14&gt;=$A13,'US Cement Data'!$B$14&lt;$B13),'US Cement Data'!AI$290,0)*'State Downscaling Multipliers'!$B$6</f>
        <v>0</v>
      </c>
      <c r="AK13" s="5">
        <f>IF(AND('US Cement Data'!$B$14&gt;=$A13,'US Cement Data'!$B$14&lt;$B13),'US Cement Data'!AJ$290,0)*'State Downscaling Multipliers'!$B$6</f>
        <v>0</v>
      </c>
      <c r="AL13" s="5">
        <f>IF(AND('US Cement Data'!$B$14&gt;=$A13,'US Cement Data'!$B$14&lt;$B13),'US Cement Data'!AK$290,0)*'State Downscaling Multipliers'!$B$6</f>
        <v>0</v>
      </c>
    </row>
    <row r="14" spans="1:38" x14ac:dyDescent="0.25">
      <c r="A14" s="49">
        <f t="shared" si="1"/>
        <v>-600</v>
      </c>
      <c r="B14" s="49">
        <f t="shared" si="0"/>
        <v>-550</v>
      </c>
      <c r="C14" s="5">
        <f>IF(AND('US Cement Data'!$B$14&gt;=$A14,'US Cement Data'!$B$14&lt;$B14),'US Cement Data'!B$290,0)*'State Downscaling Multipliers'!$B$6</f>
        <v>0</v>
      </c>
      <c r="D14" s="5">
        <f>IF(AND('US Cement Data'!$B$14&gt;=$A14,'US Cement Data'!$B$14&lt;$B14),'US Cement Data'!C$290,0)*'State Downscaling Multipliers'!$B$6</f>
        <v>0</v>
      </c>
      <c r="E14" s="5">
        <f>IF(AND('US Cement Data'!$B$14&gt;=$A14,'US Cement Data'!$B$14&lt;$B14),'US Cement Data'!D$290,0)*'State Downscaling Multipliers'!$B$6</f>
        <v>0</v>
      </c>
      <c r="F14" s="5">
        <f>IF(AND('US Cement Data'!$B$14&gt;=$A14,'US Cement Data'!$B$14&lt;$B14),'US Cement Data'!E$290,0)*'State Downscaling Multipliers'!$B$6</f>
        <v>0</v>
      </c>
      <c r="G14" s="5">
        <f>IF(AND('US Cement Data'!$B$14&gt;=$A14,'US Cement Data'!$B$14&lt;$B14),'US Cement Data'!F$290,0)*'State Downscaling Multipliers'!$B$6</f>
        <v>0</v>
      </c>
      <c r="H14" s="5">
        <f>IF(AND('US Cement Data'!$B$14&gt;=$A14,'US Cement Data'!$B$14&lt;$B14),'US Cement Data'!G$290,0)*'State Downscaling Multipliers'!$B$6</f>
        <v>0</v>
      </c>
      <c r="I14" s="5">
        <f>IF(AND('US Cement Data'!$B$14&gt;=$A14,'US Cement Data'!$B$14&lt;$B14),'US Cement Data'!H$290,0)*'State Downscaling Multipliers'!$B$6</f>
        <v>0</v>
      </c>
      <c r="J14" s="5">
        <f>IF(AND('US Cement Data'!$B$14&gt;=$A14,'US Cement Data'!$B$14&lt;$B14),'US Cement Data'!I$290,0)*'State Downscaling Multipliers'!$B$6</f>
        <v>0</v>
      </c>
      <c r="K14" s="5">
        <f>IF(AND('US Cement Data'!$B$14&gt;=$A14,'US Cement Data'!$B$14&lt;$B14),'US Cement Data'!J$290,0)*'State Downscaling Multipliers'!$B$6</f>
        <v>0</v>
      </c>
      <c r="L14" s="5">
        <f>IF(AND('US Cement Data'!$B$14&gt;=$A14,'US Cement Data'!$B$14&lt;$B14),'US Cement Data'!K$290,0)*'State Downscaling Multipliers'!$B$6</f>
        <v>0</v>
      </c>
      <c r="M14" s="5">
        <f>IF(AND('US Cement Data'!$B$14&gt;=$A14,'US Cement Data'!$B$14&lt;$B14),'US Cement Data'!L$290,0)*'State Downscaling Multipliers'!$B$6</f>
        <v>0</v>
      </c>
      <c r="N14" s="5">
        <f>IF(AND('US Cement Data'!$B$14&gt;=$A14,'US Cement Data'!$B$14&lt;$B14),'US Cement Data'!M$290,0)*'State Downscaling Multipliers'!$B$6</f>
        <v>0</v>
      </c>
      <c r="O14" s="5">
        <f>IF(AND('US Cement Data'!$B$14&gt;=$A14,'US Cement Data'!$B$14&lt;$B14),'US Cement Data'!N$290,0)*'State Downscaling Multipliers'!$B$6</f>
        <v>0</v>
      </c>
      <c r="P14" s="5">
        <f>IF(AND('US Cement Data'!$B$14&gt;=$A14,'US Cement Data'!$B$14&lt;$B14),'US Cement Data'!O$290,0)*'State Downscaling Multipliers'!$B$6</f>
        <v>0</v>
      </c>
      <c r="Q14" s="5">
        <f>IF(AND('US Cement Data'!$B$14&gt;=$A14,'US Cement Data'!$B$14&lt;$B14),'US Cement Data'!P$290,0)*'State Downscaling Multipliers'!$B$6</f>
        <v>0</v>
      </c>
      <c r="R14" s="5">
        <f>IF(AND('US Cement Data'!$B$14&gt;=$A14,'US Cement Data'!$B$14&lt;$B14),'US Cement Data'!Q$290,0)*'State Downscaling Multipliers'!$B$6</f>
        <v>0</v>
      </c>
      <c r="S14" s="5">
        <f>IF(AND('US Cement Data'!$B$14&gt;=$A14,'US Cement Data'!$B$14&lt;$B14),'US Cement Data'!R$290,0)*'State Downscaling Multipliers'!$B$6</f>
        <v>0</v>
      </c>
      <c r="T14" s="5">
        <f>IF(AND('US Cement Data'!$B$14&gt;=$A14,'US Cement Data'!$B$14&lt;$B14),'US Cement Data'!S$290,0)*'State Downscaling Multipliers'!$B$6</f>
        <v>0</v>
      </c>
      <c r="U14" s="5">
        <f>IF(AND('US Cement Data'!$B$14&gt;=$A14,'US Cement Data'!$B$14&lt;$B14),'US Cement Data'!T$290,0)*'State Downscaling Multipliers'!$B$6</f>
        <v>0</v>
      </c>
      <c r="V14" s="5">
        <f>IF(AND('US Cement Data'!$B$14&gt;=$A14,'US Cement Data'!$B$14&lt;$B14),'US Cement Data'!U$290,0)*'State Downscaling Multipliers'!$B$6</f>
        <v>0</v>
      </c>
      <c r="W14" s="5">
        <f>IF(AND('US Cement Data'!$B$14&gt;=$A14,'US Cement Data'!$B$14&lt;$B14),'US Cement Data'!V$290,0)*'State Downscaling Multipliers'!$B$6</f>
        <v>0</v>
      </c>
      <c r="X14" s="5">
        <f>IF(AND('US Cement Data'!$B$14&gt;=$A14,'US Cement Data'!$B$14&lt;$B14),'US Cement Data'!W$290,0)*'State Downscaling Multipliers'!$B$6</f>
        <v>0</v>
      </c>
      <c r="Y14" s="5">
        <f>IF(AND('US Cement Data'!$B$14&gt;=$A14,'US Cement Data'!$B$14&lt;$B14),'US Cement Data'!X$290,0)*'State Downscaling Multipliers'!$B$6</f>
        <v>0</v>
      </c>
      <c r="Z14" s="5">
        <f>IF(AND('US Cement Data'!$B$14&gt;=$A14,'US Cement Data'!$B$14&lt;$B14),'US Cement Data'!Y$290,0)*'State Downscaling Multipliers'!$B$6</f>
        <v>0</v>
      </c>
      <c r="AA14" s="5">
        <f>IF(AND('US Cement Data'!$B$14&gt;=$A14,'US Cement Data'!$B$14&lt;$B14),'US Cement Data'!Z$290,0)*'State Downscaling Multipliers'!$B$6</f>
        <v>0</v>
      </c>
      <c r="AB14" s="5">
        <f>IF(AND('US Cement Data'!$B$14&gt;=$A14,'US Cement Data'!$B$14&lt;$B14),'US Cement Data'!AA$290,0)*'State Downscaling Multipliers'!$B$6</f>
        <v>0</v>
      </c>
      <c r="AC14" s="5">
        <f>IF(AND('US Cement Data'!$B$14&gt;=$A14,'US Cement Data'!$B$14&lt;$B14),'US Cement Data'!AB$290,0)*'State Downscaling Multipliers'!$B$6</f>
        <v>0</v>
      </c>
      <c r="AD14" s="5">
        <f>IF(AND('US Cement Data'!$B$14&gt;=$A14,'US Cement Data'!$B$14&lt;$B14),'US Cement Data'!AC$290,0)*'State Downscaling Multipliers'!$B$6</f>
        <v>0</v>
      </c>
      <c r="AE14" s="5">
        <f>IF(AND('US Cement Data'!$B$14&gt;=$A14,'US Cement Data'!$B$14&lt;$B14),'US Cement Data'!AD$290,0)*'State Downscaling Multipliers'!$B$6</f>
        <v>0</v>
      </c>
      <c r="AF14" s="5">
        <f>IF(AND('US Cement Data'!$B$14&gt;=$A14,'US Cement Data'!$B$14&lt;$B14),'US Cement Data'!AE$290,0)*'State Downscaling Multipliers'!$B$6</f>
        <v>0</v>
      </c>
      <c r="AG14" s="5">
        <f>IF(AND('US Cement Data'!$B$14&gt;=$A14,'US Cement Data'!$B$14&lt;$B14),'US Cement Data'!AF$290,0)*'State Downscaling Multipliers'!$B$6</f>
        <v>0</v>
      </c>
      <c r="AH14" s="5">
        <f>IF(AND('US Cement Data'!$B$14&gt;=$A14,'US Cement Data'!$B$14&lt;$B14),'US Cement Data'!AG$290,0)*'State Downscaling Multipliers'!$B$6</f>
        <v>0</v>
      </c>
      <c r="AI14" s="5">
        <f>IF(AND('US Cement Data'!$B$14&gt;=$A14,'US Cement Data'!$B$14&lt;$B14),'US Cement Data'!AH$290,0)*'State Downscaling Multipliers'!$B$6</f>
        <v>0</v>
      </c>
      <c r="AJ14" s="5">
        <f>IF(AND('US Cement Data'!$B$14&gt;=$A14,'US Cement Data'!$B$14&lt;$B14),'US Cement Data'!AI$290,0)*'State Downscaling Multipliers'!$B$6</f>
        <v>0</v>
      </c>
      <c r="AK14" s="5">
        <f>IF(AND('US Cement Data'!$B$14&gt;=$A14,'US Cement Data'!$B$14&lt;$B14),'US Cement Data'!AJ$290,0)*'State Downscaling Multipliers'!$B$6</f>
        <v>0</v>
      </c>
      <c r="AL14" s="5">
        <f>IF(AND('US Cement Data'!$B$14&gt;=$A14,'US Cement Data'!$B$14&lt;$B14),'US Cement Data'!AK$290,0)*'State Downscaling Multipliers'!$B$6</f>
        <v>0</v>
      </c>
    </row>
    <row r="15" spans="1:38" x14ac:dyDescent="0.25">
      <c r="A15" s="49">
        <f t="shared" si="1"/>
        <v>-550</v>
      </c>
      <c r="B15" s="49">
        <f t="shared" si="0"/>
        <v>-500</v>
      </c>
      <c r="C15" s="5">
        <f>IF(AND('US Cement Data'!$B$14&gt;=$A15,'US Cement Data'!$B$14&lt;$B15),'US Cement Data'!B$290,0)*'State Downscaling Multipliers'!$B$6</f>
        <v>0</v>
      </c>
      <c r="D15" s="5">
        <f>IF(AND('US Cement Data'!$B$14&gt;=$A15,'US Cement Data'!$B$14&lt;$B15),'US Cement Data'!C$290,0)*'State Downscaling Multipliers'!$B$6</f>
        <v>0</v>
      </c>
      <c r="E15" s="5">
        <f>IF(AND('US Cement Data'!$B$14&gt;=$A15,'US Cement Data'!$B$14&lt;$B15),'US Cement Data'!D$290,0)*'State Downscaling Multipliers'!$B$6</f>
        <v>0</v>
      </c>
      <c r="F15" s="5">
        <f>IF(AND('US Cement Data'!$B$14&gt;=$A15,'US Cement Data'!$B$14&lt;$B15),'US Cement Data'!E$290,0)*'State Downscaling Multipliers'!$B$6</f>
        <v>0</v>
      </c>
      <c r="G15" s="5">
        <f>IF(AND('US Cement Data'!$B$14&gt;=$A15,'US Cement Data'!$B$14&lt;$B15),'US Cement Data'!F$290,0)*'State Downscaling Multipliers'!$B$6</f>
        <v>0</v>
      </c>
      <c r="H15" s="5">
        <f>IF(AND('US Cement Data'!$B$14&gt;=$A15,'US Cement Data'!$B$14&lt;$B15),'US Cement Data'!G$290,0)*'State Downscaling Multipliers'!$B$6</f>
        <v>0</v>
      </c>
      <c r="I15" s="5">
        <f>IF(AND('US Cement Data'!$B$14&gt;=$A15,'US Cement Data'!$B$14&lt;$B15),'US Cement Data'!H$290,0)*'State Downscaling Multipliers'!$B$6</f>
        <v>0</v>
      </c>
      <c r="J15" s="5">
        <f>IF(AND('US Cement Data'!$B$14&gt;=$A15,'US Cement Data'!$B$14&lt;$B15),'US Cement Data'!I$290,0)*'State Downscaling Multipliers'!$B$6</f>
        <v>0</v>
      </c>
      <c r="K15" s="5">
        <f>IF(AND('US Cement Data'!$B$14&gt;=$A15,'US Cement Data'!$B$14&lt;$B15),'US Cement Data'!J$290,0)*'State Downscaling Multipliers'!$B$6</f>
        <v>0</v>
      </c>
      <c r="L15" s="5">
        <f>IF(AND('US Cement Data'!$B$14&gt;=$A15,'US Cement Data'!$B$14&lt;$B15),'US Cement Data'!K$290,0)*'State Downscaling Multipliers'!$B$6</f>
        <v>0</v>
      </c>
      <c r="M15" s="5">
        <f>IF(AND('US Cement Data'!$B$14&gt;=$A15,'US Cement Data'!$B$14&lt;$B15),'US Cement Data'!L$290,0)*'State Downscaling Multipliers'!$B$6</f>
        <v>0</v>
      </c>
      <c r="N15" s="5">
        <f>IF(AND('US Cement Data'!$B$14&gt;=$A15,'US Cement Data'!$B$14&lt;$B15),'US Cement Data'!M$290,0)*'State Downscaling Multipliers'!$B$6</f>
        <v>0</v>
      </c>
      <c r="O15" s="5">
        <f>IF(AND('US Cement Data'!$B$14&gt;=$A15,'US Cement Data'!$B$14&lt;$B15),'US Cement Data'!N$290,0)*'State Downscaling Multipliers'!$B$6</f>
        <v>0</v>
      </c>
      <c r="P15" s="5">
        <f>IF(AND('US Cement Data'!$B$14&gt;=$A15,'US Cement Data'!$B$14&lt;$B15),'US Cement Data'!O$290,0)*'State Downscaling Multipliers'!$B$6</f>
        <v>0</v>
      </c>
      <c r="Q15" s="5">
        <f>IF(AND('US Cement Data'!$B$14&gt;=$A15,'US Cement Data'!$B$14&lt;$B15),'US Cement Data'!P$290,0)*'State Downscaling Multipliers'!$B$6</f>
        <v>0</v>
      </c>
      <c r="R15" s="5">
        <f>IF(AND('US Cement Data'!$B$14&gt;=$A15,'US Cement Data'!$B$14&lt;$B15),'US Cement Data'!Q$290,0)*'State Downscaling Multipliers'!$B$6</f>
        <v>0</v>
      </c>
      <c r="S15" s="5">
        <f>IF(AND('US Cement Data'!$B$14&gt;=$A15,'US Cement Data'!$B$14&lt;$B15),'US Cement Data'!R$290,0)*'State Downscaling Multipliers'!$B$6</f>
        <v>0</v>
      </c>
      <c r="T15" s="5">
        <f>IF(AND('US Cement Data'!$B$14&gt;=$A15,'US Cement Data'!$B$14&lt;$B15),'US Cement Data'!S$290,0)*'State Downscaling Multipliers'!$B$6</f>
        <v>0</v>
      </c>
      <c r="U15" s="5">
        <f>IF(AND('US Cement Data'!$B$14&gt;=$A15,'US Cement Data'!$B$14&lt;$B15),'US Cement Data'!T$290,0)*'State Downscaling Multipliers'!$B$6</f>
        <v>0</v>
      </c>
      <c r="V15" s="5">
        <f>IF(AND('US Cement Data'!$B$14&gt;=$A15,'US Cement Data'!$B$14&lt;$B15),'US Cement Data'!U$290,0)*'State Downscaling Multipliers'!$B$6</f>
        <v>0</v>
      </c>
      <c r="W15" s="5">
        <f>IF(AND('US Cement Data'!$B$14&gt;=$A15,'US Cement Data'!$B$14&lt;$B15),'US Cement Data'!V$290,0)*'State Downscaling Multipliers'!$B$6</f>
        <v>0</v>
      </c>
      <c r="X15" s="5">
        <f>IF(AND('US Cement Data'!$B$14&gt;=$A15,'US Cement Data'!$B$14&lt;$B15),'US Cement Data'!W$290,0)*'State Downscaling Multipliers'!$B$6</f>
        <v>0</v>
      </c>
      <c r="Y15" s="5">
        <f>IF(AND('US Cement Data'!$B$14&gt;=$A15,'US Cement Data'!$B$14&lt;$B15),'US Cement Data'!X$290,0)*'State Downscaling Multipliers'!$B$6</f>
        <v>0</v>
      </c>
      <c r="Z15" s="5">
        <f>IF(AND('US Cement Data'!$B$14&gt;=$A15,'US Cement Data'!$B$14&lt;$B15),'US Cement Data'!Y$290,0)*'State Downscaling Multipliers'!$B$6</f>
        <v>0</v>
      </c>
      <c r="AA15" s="5">
        <f>IF(AND('US Cement Data'!$B$14&gt;=$A15,'US Cement Data'!$B$14&lt;$B15),'US Cement Data'!Z$290,0)*'State Downscaling Multipliers'!$B$6</f>
        <v>0</v>
      </c>
      <c r="AB15" s="5">
        <f>IF(AND('US Cement Data'!$B$14&gt;=$A15,'US Cement Data'!$B$14&lt;$B15),'US Cement Data'!AA$290,0)*'State Downscaling Multipliers'!$B$6</f>
        <v>0</v>
      </c>
      <c r="AC15" s="5">
        <f>IF(AND('US Cement Data'!$B$14&gt;=$A15,'US Cement Data'!$B$14&lt;$B15),'US Cement Data'!AB$290,0)*'State Downscaling Multipliers'!$B$6</f>
        <v>0</v>
      </c>
      <c r="AD15" s="5">
        <f>IF(AND('US Cement Data'!$B$14&gt;=$A15,'US Cement Data'!$B$14&lt;$B15),'US Cement Data'!AC$290,0)*'State Downscaling Multipliers'!$B$6</f>
        <v>0</v>
      </c>
      <c r="AE15" s="5">
        <f>IF(AND('US Cement Data'!$B$14&gt;=$A15,'US Cement Data'!$B$14&lt;$B15),'US Cement Data'!AD$290,0)*'State Downscaling Multipliers'!$B$6</f>
        <v>0</v>
      </c>
      <c r="AF15" s="5">
        <f>IF(AND('US Cement Data'!$B$14&gt;=$A15,'US Cement Data'!$B$14&lt;$B15),'US Cement Data'!AE$290,0)*'State Downscaling Multipliers'!$B$6</f>
        <v>0</v>
      </c>
      <c r="AG15" s="5">
        <f>IF(AND('US Cement Data'!$B$14&gt;=$A15,'US Cement Data'!$B$14&lt;$B15),'US Cement Data'!AF$290,0)*'State Downscaling Multipliers'!$B$6</f>
        <v>0</v>
      </c>
      <c r="AH15" s="5">
        <f>IF(AND('US Cement Data'!$B$14&gt;=$A15,'US Cement Data'!$B$14&lt;$B15),'US Cement Data'!AG$290,0)*'State Downscaling Multipliers'!$B$6</f>
        <v>0</v>
      </c>
      <c r="AI15" s="5">
        <f>IF(AND('US Cement Data'!$B$14&gt;=$A15,'US Cement Data'!$B$14&lt;$B15),'US Cement Data'!AH$290,0)*'State Downscaling Multipliers'!$B$6</f>
        <v>0</v>
      </c>
      <c r="AJ15" s="5">
        <f>IF(AND('US Cement Data'!$B$14&gt;=$A15,'US Cement Data'!$B$14&lt;$B15),'US Cement Data'!AI$290,0)*'State Downscaling Multipliers'!$B$6</f>
        <v>0</v>
      </c>
      <c r="AK15" s="5">
        <f>IF(AND('US Cement Data'!$B$14&gt;=$A15,'US Cement Data'!$B$14&lt;$B15),'US Cement Data'!AJ$290,0)*'State Downscaling Multipliers'!$B$6</f>
        <v>0</v>
      </c>
      <c r="AL15" s="5">
        <f>IF(AND('US Cement Data'!$B$14&gt;=$A15,'US Cement Data'!$B$14&lt;$B15),'US Cement Data'!AK$290,0)*'State Downscaling Multipliers'!$B$6</f>
        <v>0</v>
      </c>
    </row>
    <row r="16" spans="1:38" x14ac:dyDescent="0.25">
      <c r="A16" s="49">
        <f t="shared" si="1"/>
        <v>-500</v>
      </c>
      <c r="B16" s="49">
        <f t="shared" si="0"/>
        <v>-450</v>
      </c>
      <c r="C16" s="5">
        <f>IF(AND('US Cement Data'!$B$14&gt;=$A16,'US Cement Data'!$B$14&lt;$B16),'US Cement Data'!B$290,0)*'State Downscaling Multipliers'!$B$6</f>
        <v>0</v>
      </c>
      <c r="D16" s="5">
        <f>IF(AND('US Cement Data'!$B$14&gt;=$A16,'US Cement Data'!$B$14&lt;$B16),'US Cement Data'!C$290,0)*'State Downscaling Multipliers'!$B$6</f>
        <v>0</v>
      </c>
      <c r="E16" s="5">
        <f>IF(AND('US Cement Data'!$B$14&gt;=$A16,'US Cement Data'!$B$14&lt;$B16),'US Cement Data'!D$290,0)*'State Downscaling Multipliers'!$B$6</f>
        <v>0</v>
      </c>
      <c r="F16" s="5">
        <f>IF(AND('US Cement Data'!$B$14&gt;=$A16,'US Cement Data'!$B$14&lt;$B16),'US Cement Data'!E$290,0)*'State Downscaling Multipliers'!$B$6</f>
        <v>0</v>
      </c>
      <c r="G16" s="5">
        <f>IF(AND('US Cement Data'!$B$14&gt;=$A16,'US Cement Data'!$B$14&lt;$B16),'US Cement Data'!F$290,0)*'State Downscaling Multipliers'!$B$6</f>
        <v>0</v>
      </c>
      <c r="H16" s="5">
        <f>IF(AND('US Cement Data'!$B$14&gt;=$A16,'US Cement Data'!$B$14&lt;$B16),'US Cement Data'!G$290,0)*'State Downscaling Multipliers'!$B$6</f>
        <v>0</v>
      </c>
      <c r="I16" s="5">
        <f>IF(AND('US Cement Data'!$B$14&gt;=$A16,'US Cement Data'!$B$14&lt;$B16),'US Cement Data'!H$290,0)*'State Downscaling Multipliers'!$B$6</f>
        <v>0</v>
      </c>
      <c r="J16" s="5">
        <f>IF(AND('US Cement Data'!$B$14&gt;=$A16,'US Cement Data'!$B$14&lt;$B16),'US Cement Data'!I$290,0)*'State Downscaling Multipliers'!$B$6</f>
        <v>0</v>
      </c>
      <c r="K16" s="5">
        <f>IF(AND('US Cement Data'!$B$14&gt;=$A16,'US Cement Data'!$B$14&lt;$B16),'US Cement Data'!J$290,0)*'State Downscaling Multipliers'!$B$6</f>
        <v>0</v>
      </c>
      <c r="L16" s="5">
        <f>IF(AND('US Cement Data'!$B$14&gt;=$A16,'US Cement Data'!$B$14&lt;$B16),'US Cement Data'!K$290,0)*'State Downscaling Multipliers'!$B$6</f>
        <v>0</v>
      </c>
      <c r="M16" s="5">
        <f>IF(AND('US Cement Data'!$B$14&gt;=$A16,'US Cement Data'!$B$14&lt;$B16),'US Cement Data'!L$290,0)*'State Downscaling Multipliers'!$B$6</f>
        <v>0</v>
      </c>
      <c r="N16" s="5">
        <f>IF(AND('US Cement Data'!$B$14&gt;=$A16,'US Cement Data'!$B$14&lt;$B16),'US Cement Data'!M$290,0)*'State Downscaling Multipliers'!$B$6</f>
        <v>0</v>
      </c>
      <c r="O16" s="5">
        <f>IF(AND('US Cement Data'!$B$14&gt;=$A16,'US Cement Data'!$B$14&lt;$B16),'US Cement Data'!N$290,0)*'State Downscaling Multipliers'!$B$6</f>
        <v>0</v>
      </c>
      <c r="P16" s="5">
        <f>IF(AND('US Cement Data'!$B$14&gt;=$A16,'US Cement Data'!$B$14&lt;$B16),'US Cement Data'!O$290,0)*'State Downscaling Multipliers'!$B$6</f>
        <v>0</v>
      </c>
      <c r="Q16" s="5">
        <f>IF(AND('US Cement Data'!$B$14&gt;=$A16,'US Cement Data'!$B$14&lt;$B16),'US Cement Data'!P$290,0)*'State Downscaling Multipliers'!$B$6</f>
        <v>0</v>
      </c>
      <c r="R16" s="5">
        <f>IF(AND('US Cement Data'!$B$14&gt;=$A16,'US Cement Data'!$B$14&lt;$B16),'US Cement Data'!Q$290,0)*'State Downscaling Multipliers'!$B$6</f>
        <v>0</v>
      </c>
      <c r="S16" s="5">
        <f>IF(AND('US Cement Data'!$B$14&gt;=$A16,'US Cement Data'!$B$14&lt;$B16),'US Cement Data'!R$290,0)*'State Downscaling Multipliers'!$B$6</f>
        <v>0</v>
      </c>
      <c r="T16" s="5">
        <f>IF(AND('US Cement Data'!$B$14&gt;=$A16,'US Cement Data'!$B$14&lt;$B16),'US Cement Data'!S$290,0)*'State Downscaling Multipliers'!$B$6</f>
        <v>0</v>
      </c>
      <c r="U16" s="5">
        <f>IF(AND('US Cement Data'!$B$14&gt;=$A16,'US Cement Data'!$B$14&lt;$B16),'US Cement Data'!T$290,0)*'State Downscaling Multipliers'!$B$6</f>
        <v>0</v>
      </c>
      <c r="V16" s="5">
        <f>IF(AND('US Cement Data'!$B$14&gt;=$A16,'US Cement Data'!$B$14&lt;$B16),'US Cement Data'!U$290,0)*'State Downscaling Multipliers'!$B$6</f>
        <v>0</v>
      </c>
      <c r="W16" s="5">
        <f>IF(AND('US Cement Data'!$B$14&gt;=$A16,'US Cement Data'!$B$14&lt;$B16),'US Cement Data'!V$290,0)*'State Downscaling Multipliers'!$B$6</f>
        <v>0</v>
      </c>
      <c r="X16" s="5">
        <f>IF(AND('US Cement Data'!$B$14&gt;=$A16,'US Cement Data'!$B$14&lt;$B16),'US Cement Data'!W$290,0)*'State Downscaling Multipliers'!$B$6</f>
        <v>0</v>
      </c>
      <c r="Y16" s="5">
        <f>IF(AND('US Cement Data'!$B$14&gt;=$A16,'US Cement Data'!$B$14&lt;$B16),'US Cement Data'!X$290,0)*'State Downscaling Multipliers'!$B$6</f>
        <v>0</v>
      </c>
      <c r="Z16" s="5">
        <f>IF(AND('US Cement Data'!$B$14&gt;=$A16,'US Cement Data'!$B$14&lt;$B16),'US Cement Data'!Y$290,0)*'State Downscaling Multipliers'!$B$6</f>
        <v>0</v>
      </c>
      <c r="AA16" s="5">
        <f>IF(AND('US Cement Data'!$B$14&gt;=$A16,'US Cement Data'!$B$14&lt;$B16),'US Cement Data'!Z$290,0)*'State Downscaling Multipliers'!$B$6</f>
        <v>0</v>
      </c>
      <c r="AB16" s="5">
        <f>IF(AND('US Cement Data'!$B$14&gt;=$A16,'US Cement Data'!$B$14&lt;$B16),'US Cement Data'!AA$290,0)*'State Downscaling Multipliers'!$B$6</f>
        <v>0</v>
      </c>
      <c r="AC16" s="5">
        <f>IF(AND('US Cement Data'!$B$14&gt;=$A16,'US Cement Data'!$B$14&lt;$B16),'US Cement Data'!AB$290,0)*'State Downscaling Multipliers'!$B$6</f>
        <v>0</v>
      </c>
      <c r="AD16" s="5">
        <f>IF(AND('US Cement Data'!$B$14&gt;=$A16,'US Cement Data'!$B$14&lt;$B16),'US Cement Data'!AC$290,0)*'State Downscaling Multipliers'!$B$6</f>
        <v>0</v>
      </c>
      <c r="AE16" s="5">
        <f>IF(AND('US Cement Data'!$B$14&gt;=$A16,'US Cement Data'!$B$14&lt;$B16),'US Cement Data'!AD$290,0)*'State Downscaling Multipliers'!$B$6</f>
        <v>0</v>
      </c>
      <c r="AF16" s="5">
        <f>IF(AND('US Cement Data'!$B$14&gt;=$A16,'US Cement Data'!$B$14&lt;$B16),'US Cement Data'!AE$290,0)*'State Downscaling Multipliers'!$B$6</f>
        <v>0</v>
      </c>
      <c r="AG16" s="5">
        <f>IF(AND('US Cement Data'!$B$14&gt;=$A16,'US Cement Data'!$B$14&lt;$B16),'US Cement Data'!AF$290,0)*'State Downscaling Multipliers'!$B$6</f>
        <v>0</v>
      </c>
      <c r="AH16" s="5">
        <f>IF(AND('US Cement Data'!$B$14&gt;=$A16,'US Cement Data'!$B$14&lt;$B16),'US Cement Data'!AG$290,0)*'State Downscaling Multipliers'!$B$6</f>
        <v>0</v>
      </c>
      <c r="AI16" s="5">
        <f>IF(AND('US Cement Data'!$B$14&gt;=$A16,'US Cement Data'!$B$14&lt;$B16),'US Cement Data'!AH$290,0)*'State Downscaling Multipliers'!$B$6</f>
        <v>0</v>
      </c>
      <c r="AJ16" s="5">
        <f>IF(AND('US Cement Data'!$B$14&gt;=$A16,'US Cement Data'!$B$14&lt;$B16),'US Cement Data'!AI$290,0)*'State Downscaling Multipliers'!$B$6</f>
        <v>0</v>
      </c>
      <c r="AK16" s="5">
        <f>IF(AND('US Cement Data'!$B$14&gt;=$A16,'US Cement Data'!$B$14&lt;$B16),'US Cement Data'!AJ$290,0)*'State Downscaling Multipliers'!$B$6</f>
        <v>0</v>
      </c>
      <c r="AL16" s="5">
        <f>IF(AND('US Cement Data'!$B$14&gt;=$A16,'US Cement Data'!$B$14&lt;$B16),'US Cement Data'!AK$290,0)*'State Downscaling Multipliers'!$B$6</f>
        <v>0</v>
      </c>
    </row>
    <row r="17" spans="1:38" x14ac:dyDescent="0.25">
      <c r="A17" s="49">
        <f t="shared" si="1"/>
        <v>-450</v>
      </c>
      <c r="B17" s="49">
        <f t="shared" si="0"/>
        <v>-400</v>
      </c>
      <c r="C17" s="5">
        <f>IF(AND('US Cement Data'!$B$14&gt;=$A17,'US Cement Data'!$B$14&lt;$B17),'US Cement Data'!B$290,0)*'State Downscaling Multipliers'!$B$6</f>
        <v>0</v>
      </c>
      <c r="D17" s="5">
        <f>IF(AND('US Cement Data'!$B$14&gt;=$A17,'US Cement Data'!$B$14&lt;$B17),'US Cement Data'!C$290,0)*'State Downscaling Multipliers'!$B$6</f>
        <v>0</v>
      </c>
      <c r="E17" s="5">
        <f>IF(AND('US Cement Data'!$B$14&gt;=$A17,'US Cement Data'!$B$14&lt;$B17),'US Cement Data'!D$290,0)*'State Downscaling Multipliers'!$B$6</f>
        <v>0</v>
      </c>
      <c r="F17" s="5">
        <f>IF(AND('US Cement Data'!$B$14&gt;=$A17,'US Cement Data'!$B$14&lt;$B17),'US Cement Data'!E$290,0)*'State Downscaling Multipliers'!$B$6</f>
        <v>0</v>
      </c>
      <c r="G17" s="5">
        <f>IF(AND('US Cement Data'!$B$14&gt;=$A17,'US Cement Data'!$B$14&lt;$B17),'US Cement Data'!F$290,0)*'State Downscaling Multipliers'!$B$6</f>
        <v>0</v>
      </c>
      <c r="H17" s="5">
        <f>IF(AND('US Cement Data'!$B$14&gt;=$A17,'US Cement Data'!$B$14&lt;$B17),'US Cement Data'!G$290,0)*'State Downscaling Multipliers'!$B$6</f>
        <v>0</v>
      </c>
      <c r="I17" s="5">
        <f>IF(AND('US Cement Data'!$B$14&gt;=$A17,'US Cement Data'!$B$14&lt;$B17),'US Cement Data'!H$290,0)*'State Downscaling Multipliers'!$B$6</f>
        <v>0</v>
      </c>
      <c r="J17" s="5">
        <f>IF(AND('US Cement Data'!$B$14&gt;=$A17,'US Cement Data'!$B$14&lt;$B17),'US Cement Data'!I$290,0)*'State Downscaling Multipliers'!$B$6</f>
        <v>0</v>
      </c>
      <c r="K17" s="5">
        <f>IF(AND('US Cement Data'!$B$14&gt;=$A17,'US Cement Data'!$B$14&lt;$B17),'US Cement Data'!J$290,0)*'State Downscaling Multipliers'!$B$6</f>
        <v>0</v>
      </c>
      <c r="L17" s="5">
        <f>IF(AND('US Cement Data'!$B$14&gt;=$A17,'US Cement Data'!$B$14&lt;$B17),'US Cement Data'!K$290,0)*'State Downscaling Multipliers'!$B$6</f>
        <v>0</v>
      </c>
      <c r="M17" s="5">
        <f>IF(AND('US Cement Data'!$B$14&gt;=$A17,'US Cement Data'!$B$14&lt;$B17),'US Cement Data'!L$290,0)*'State Downscaling Multipliers'!$B$6</f>
        <v>0</v>
      </c>
      <c r="N17" s="5">
        <f>IF(AND('US Cement Data'!$B$14&gt;=$A17,'US Cement Data'!$B$14&lt;$B17),'US Cement Data'!M$290,0)*'State Downscaling Multipliers'!$B$6</f>
        <v>0</v>
      </c>
      <c r="O17" s="5">
        <f>IF(AND('US Cement Data'!$B$14&gt;=$A17,'US Cement Data'!$B$14&lt;$B17),'US Cement Data'!N$290,0)*'State Downscaling Multipliers'!$B$6</f>
        <v>0</v>
      </c>
      <c r="P17" s="5">
        <f>IF(AND('US Cement Data'!$B$14&gt;=$A17,'US Cement Data'!$B$14&lt;$B17),'US Cement Data'!O$290,0)*'State Downscaling Multipliers'!$B$6</f>
        <v>0</v>
      </c>
      <c r="Q17" s="5">
        <f>IF(AND('US Cement Data'!$B$14&gt;=$A17,'US Cement Data'!$B$14&lt;$B17),'US Cement Data'!P$290,0)*'State Downscaling Multipliers'!$B$6</f>
        <v>0</v>
      </c>
      <c r="R17" s="5">
        <f>IF(AND('US Cement Data'!$B$14&gt;=$A17,'US Cement Data'!$B$14&lt;$B17),'US Cement Data'!Q$290,0)*'State Downscaling Multipliers'!$B$6</f>
        <v>0</v>
      </c>
      <c r="S17" s="5">
        <f>IF(AND('US Cement Data'!$B$14&gt;=$A17,'US Cement Data'!$B$14&lt;$B17),'US Cement Data'!R$290,0)*'State Downscaling Multipliers'!$B$6</f>
        <v>0</v>
      </c>
      <c r="T17" s="5">
        <f>IF(AND('US Cement Data'!$B$14&gt;=$A17,'US Cement Data'!$B$14&lt;$B17),'US Cement Data'!S$290,0)*'State Downscaling Multipliers'!$B$6</f>
        <v>0</v>
      </c>
      <c r="U17" s="5">
        <f>IF(AND('US Cement Data'!$B$14&gt;=$A17,'US Cement Data'!$B$14&lt;$B17),'US Cement Data'!T$290,0)*'State Downscaling Multipliers'!$B$6</f>
        <v>0</v>
      </c>
      <c r="V17" s="5">
        <f>IF(AND('US Cement Data'!$B$14&gt;=$A17,'US Cement Data'!$B$14&lt;$B17),'US Cement Data'!U$290,0)*'State Downscaling Multipliers'!$B$6</f>
        <v>0</v>
      </c>
      <c r="W17" s="5">
        <f>IF(AND('US Cement Data'!$B$14&gt;=$A17,'US Cement Data'!$B$14&lt;$B17),'US Cement Data'!V$290,0)*'State Downscaling Multipliers'!$B$6</f>
        <v>0</v>
      </c>
      <c r="X17" s="5">
        <f>IF(AND('US Cement Data'!$B$14&gt;=$A17,'US Cement Data'!$B$14&lt;$B17),'US Cement Data'!W$290,0)*'State Downscaling Multipliers'!$B$6</f>
        <v>0</v>
      </c>
      <c r="Y17" s="5">
        <f>IF(AND('US Cement Data'!$B$14&gt;=$A17,'US Cement Data'!$B$14&lt;$B17),'US Cement Data'!X$290,0)*'State Downscaling Multipliers'!$B$6</f>
        <v>0</v>
      </c>
      <c r="Z17" s="5">
        <f>IF(AND('US Cement Data'!$B$14&gt;=$A17,'US Cement Data'!$B$14&lt;$B17),'US Cement Data'!Y$290,0)*'State Downscaling Multipliers'!$B$6</f>
        <v>0</v>
      </c>
      <c r="AA17" s="5">
        <f>IF(AND('US Cement Data'!$B$14&gt;=$A17,'US Cement Data'!$B$14&lt;$B17),'US Cement Data'!Z$290,0)*'State Downscaling Multipliers'!$B$6</f>
        <v>0</v>
      </c>
      <c r="AB17" s="5">
        <f>IF(AND('US Cement Data'!$B$14&gt;=$A17,'US Cement Data'!$B$14&lt;$B17),'US Cement Data'!AA$290,0)*'State Downscaling Multipliers'!$B$6</f>
        <v>0</v>
      </c>
      <c r="AC17" s="5">
        <f>IF(AND('US Cement Data'!$B$14&gt;=$A17,'US Cement Data'!$B$14&lt;$B17),'US Cement Data'!AB$290,0)*'State Downscaling Multipliers'!$B$6</f>
        <v>0</v>
      </c>
      <c r="AD17" s="5">
        <f>IF(AND('US Cement Data'!$B$14&gt;=$A17,'US Cement Data'!$B$14&lt;$B17),'US Cement Data'!AC$290,0)*'State Downscaling Multipliers'!$B$6</f>
        <v>0</v>
      </c>
      <c r="AE17" s="5">
        <f>IF(AND('US Cement Data'!$B$14&gt;=$A17,'US Cement Data'!$B$14&lt;$B17),'US Cement Data'!AD$290,0)*'State Downscaling Multipliers'!$B$6</f>
        <v>0</v>
      </c>
      <c r="AF17" s="5">
        <f>IF(AND('US Cement Data'!$B$14&gt;=$A17,'US Cement Data'!$B$14&lt;$B17),'US Cement Data'!AE$290,0)*'State Downscaling Multipliers'!$B$6</f>
        <v>0</v>
      </c>
      <c r="AG17" s="5">
        <f>IF(AND('US Cement Data'!$B$14&gt;=$A17,'US Cement Data'!$B$14&lt;$B17),'US Cement Data'!AF$290,0)*'State Downscaling Multipliers'!$B$6</f>
        <v>0</v>
      </c>
      <c r="AH17" s="5">
        <f>IF(AND('US Cement Data'!$B$14&gt;=$A17,'US Cement Data'!$B$14&lt;$B17),'US Cement Data'!AG$290,0)*'State Downscaling Multipliers'!$B$6</f>
        <v>0</v>
      </c>
      <c r="AI17" s="5">
        <f>IF(AND('US Cement Data'!$B$14&gt;=$A17,'US Cement Data'!$B$14&lt;$B17),'US Cement Data'!AH$290,0)*'State Downscaling Multipliers'!$B$6</f>
        <v>0</v>
      </c>
      <c r="AJ17" s="5">
        <f>IF(AND('US Cement Data'!$B$14&gt;=$A17,'US Cement Data'!$B$14&lt;$B17),'US Cement Data'!AI$290,0)*'State Downscaling Multipliers'!$B$6</f>
        <v>0</v>
      </c>
      <c r="AK17" s="5">
        <f>IF(AND('US Cement Data'!$B$14&gt;=$A17,'US Cement Data'!$B$14&lt;$B17),'US Cement Data'!AJ$290,0)*'State Downscaling Multipliers'!$B$6</f>
        <v>0</v>
      </c>
      <c r="AL17" s="5">
        <f>IF(AND('US Cement Data'!$B$14&gt;=$A17,'US Cement Data'!$B$14&lt;$B17),'US Cement Data'!AK$290,0)*'State Downscaling Multipliers'!$B$6</f>
        <v>0</v>
      </c>
    </row>
    <row r="18" spans="1:38" x14ac:dyDescent="0.25">
      <c r="A18" s="49">
        <f t="shared" si="1"/>
        <v>-400</v>
      </c>
      <c r="B18" s="49">
        <f t="shared" si="0"/>
        <v>-350</v>
      </c>
      <c r="C18" s="5">
        <f>IF(AND('US Cement Data'!$B$14&gt;=$A18,'US Cement Data'!$B$14&lt;$B18),'US Cement Data'!B$290,0)*'State Downscaling Multipliers'!$B$6</f>
        <v>0</v>
      </c>
      <c r="D18" s="5">
        <f>IF(AND('US Cement Data'!$B$14&gt;=$A18,'US Cement Data'!$B$14&lt;$B18),'US Cement Data'!C$290,0)*'State Downscaling Multipliers'!$B$6</f>
        <v>0</v>
      </c>
      <c r="E18" s="5">
        <f>IF(AND('US Cement Data'!$B$14&gt;=$A18,'US Cement Data'!$B$14&lt;$B18),'US Cement Data'!D$290,0)*'State Downscaling Multipliers'!$B$6</f>
        <v>0</v>
      </c>
      <c r="F18" s="5">
        <f>IF(AND('US Cement Data'!$B$14&gt;=$A18,'US Cement Data'!$B$14&lt;$B18),'US Cement Data'!E$290,0)*'State Downscaling Multipliers'!$B$6</f>
        <v>0</v>
      </c>
      <c r="G18" s="5">
        <f>IF(AND('US Cement Data'!$B$14&gt;=$A18,'US Cement Data'!$B$14&lt;$B18),'US Cement Data'!F$290,0)*'State Downscaling Multipliers'!$B$6</f>
        <v>0</v>
      </c>
      <c r="H18" s="5">
        <f>IF(AND('US Cement Data'!$B$14&gt;=$A18,'US Cement Data'!$B$14&lt;$B18),'US Cement Data'!G$290,0)*'State Downscaling Multipliers'!$B$6</f>
        <v>0</v>
      </c>
      <c r="I18" s="5">
        <f>IF(AND('US Cement Data'!$B$14&gt;=$A18,'US Cement Data'!$B$14&lt;$B18),'US Cement Data'!H$290,0)*'State Downscaling Multipliers'!$B$6</f>
        <v>0</v>
      </c>
      <c r="J18" s="5">
        <f>IF(AND('US Cement Data'!$B$14&gt;=$A18,'US Cement Data'!$B$14&lt;$B18),'US Cement Data'!I$290,0)*'State Downscaling Multipliers'!$B$6</f>
        <v>0</v>
      </c>
      <c r="K18" s="5">
        <f>IF(AND('US Cement Data'!$B$14&gt;=$A18,'US Cement Data'!$B$14&lt;$B18),'US Cement Data'!J$290,0)*'State Downscaling Multipliers'!$B$6</f>
        <v>0</v>
      </c>
      <c r="L18" s="5">
        <f>IF(AND('US Cement Data'!$B$14&gt;=$A18,'US Cement Data'!$B$14&lt;$B18),'US Cement Data'!K$290,0)*'State Downscaling Multipliers'!$B$6</f>
        <v>0</v>
      </c>
      <c r="M18" s="5">
        <f>IF(AND('US Cement Data'!$B$14&gt;=$A18,'US Cement Data'!$B$14&lt;$B18),'US Cement Data'!L$290,0)*'State Downscaling Multipliers'!$B$6</f>
        <v>0</v>
      </c>
      <c r="N18" s="5">
        <f>IF(AND('US Cement Data'!$B$14&gt;=$A18,'US Cement Data'!$B$14&lt;$B18),'US Cement Data'!M$290,0)*'State Downscaling Multipliers'!$B$6</f>
        <v>0</v>
      </c>
      <c r="O18" s="5">
        <f>IF(AND('US Cement Data'!$B$14&gt;=$A18,'US Cement Data'!$B$14&lt;$B18),'US Cement Data'!N$290,0)*'State Downscaling Multipliers'!$B$6</f>
        <v>0</v>
      </c>
      <c r="P18" s="5">
        <f>IF(AND('US Cement Data'!$B$14&gt;=$A18,'US Cement Data'!$B$14&lt;$B18),'US Cement Data'!O$290,0)*'State Downscaling Multipliers'!$B$6</f>
        <v>0</v>
      </c>
      <c r="Q18" s="5">
        <f>IF(AND('US Cement Data'!$B$14&gt;=$A18,'US Cement Data'!$B$14&lt;$B18),'US Cement Data'!P$290,0)*'State Downscaling Multipliers'!$B$6</f>
        <v>0</v>
      </c>
      <c r="R18" s="5">
        <f>IF(AND('US Cement Data'!$B$14&gt;=$A18,'US Cement Data'!$B$14&lt;$B18),'US Cement Data'!Q$290,0)*'State Downscaling Multipliers'!$B$6</f>
        <v>0</v>
      </c>
      <c r="S18" s="5">
        <f>IF(AND('US Cement Data'!$B$14&gt;=$A18,'US Cement Data'!$B$14&lt;$B18),'US Cement Data'!R$290,0)*'State Downscaling Multipliers'!$B$6</f>
        <v>0</v>
      </c>
      <c r="T18" s="5">
        <f>IF(AND('US Cement Data'!$B$14&gt;=$A18,'US Cement Data'!$B$14&lt;$B18),'US Cement Data'!S$290,0)*'State Downscaling Multipliers'!$B$6</f>
        <v>0</v>
      </c>
      <c r="U18" s="5">
        <f>IF(AND('US Cement Data'!$B$14&gt;=$A18,'US Cement Data'!$B$14&lt;$B18),'US Cement Data'!T$290,0)*'State Downscaling Multipliers'!$B$6</f>
        <v>0</v>
      </c>
      <c r="V18" s="5">
        <f>IF(AND('US Cement Data'!$B$14&gt;=$A18,'US Cement Data'!$B$14&lt;$B18),'US Cement Data'!U$290,0)*'State Downscaling Multipliers'!$B$6</f>
        <v>0</v>
      </c>
      <c r="W18" s="5">
        <f>IF(AND('US Cement Data'!$B$14&gt;=$A18,'US Cement Data'!$B$14&lt;$B18),'US Cement Data'!V$290,0)*'State Downscaling Multipliers'!$B$6</f>
        <v>0</v>
      </c>
      <c r="X18" s="5">
        <f>IF(AND('US Cement Data'!$B$14&gt;=$A18,'US Cement Data'!$B$14&lt;$B18),'US Cement Data'!W$290,0)*'State Downscaling Multipliers'!$B$6</f>
        <v>0</v>
      </c>
      <c r="Y18" s="5">
        <f>IF(AND('US Cement Data'!$B$14&gt;=$A18,'US Cement Data'!$B$14&lt;$B18),'US Cement Data'!X$290,0)*'State Downscaling Multipliers'!$B$6</f>
        <v>0</v>
      </c>
      <c r="Z18" s="5">
        <f>IF(AND('US Cement Data'!$B$14&gt;=$A18,'US Cement Data'!$B$14&lt;$B18),'US Cement Data'!Y$290,0)*'State Downscaling Multipliers'!$B$6</f>
        <v>0</v>
      </c>
      <c r="AA18" s="5">
        <f>IF(AND('US Cement Data'!$B$14&gt;=$A18,'US Cement Data'!$B$14&lt;$B18),'US Cement Data'!Z$290,0)*'State Downscaling Multipliers'!$B$6</f>
        <v>0</v>
      </c>
      <c r="AB18" s="5">
        <f>IF(AND('US Cement Data'!$B$14&gt;=$A18,'US Cement Data'!$B$14&lt;$B18),'US Cement Data'!AA$290,0)*'State Downscaling Multipliers'!$B$6</f>
        <v>0</v>
      </c>
      <c r="AC18" s="5">
        <f>IF(AND('US Cement Data'!$B$14&gt;=$A18,'US Cement Data'!$B$14&lt;$B18),'US Cement Data'!AB$290,0)*'State Downscaling Multipliers'!$B$6</f>
        <v>0</v>
      </c>
      <c r="AD18" s="5">
        <f>IF(AND('US Cement Data'!$B$14&gt;=$A18,'US Cement Data'!$B$14&lt;$B18),'US Cement Data'!AC$290,0)*'State Downscaling Multipliers'!$B$6</f>
        <v>0</v>
      </c>
      <c r="AE18" s="5">
        <f>IF(AND('US Cement Data'!$B$14&gt;=$A18,'US Cement Data'!$B$14&lt;$B18),'US Cement Data'!AD$290,0)*'State Downscaling Multipliers'!$B$6</f>
        <v>0</v>
      </c>
      <c r="AF18" s="5">
        <f>IF(AND('US Cement Data'!$B$14&gt;=$A18,'US Cement Data'!$B$14&lt;$B18),'US Cement Data'!AE$290,0)*'State Downscaling Multipliers'!$B$6</f>
        <v>0</v>
      </c>
      <c r="AG18" s="5">
        <f>IF(AND('US Cement Data'!$B$14&gt;=$A18,'US Cement Data'!$B$14&lt;$B18),'US Cement Data'!AF$290,0)*'State Downscaling Multipliers'!$B$6</f>
        <v>0</v>
      </c>
      <c r="AH18" s="5">
        <f>IF(AND('US Cement Data'!$B$14&gt;=$A18,'US Cement Data'!$B$14&lt;$B18),'US Cement Data'!AG$290,0)*'State Downscaling Multipliers'!$B$6</f>
        <v>0</v>
      </c>
      <c r="AI18" s="5">
        <f>IF(AND('US Cement Data'!$B$14&gt;=$A18,'US Cement Data'!$B$14&lt;$B18),'US Cement Data'!AH$290,0)*'State Downscaling Multipliers'!$B$6</f>
        <v>0</v>
      </c>
      <c r="AJ18" s="5">
        <f>IF(AND('US Cement Data'!$B$14&gt;=$A18,'US Cement Data'!$B$14&lt;$B18),'US Cement Data'!AI$290,0)*'State Downscaling Multipliers'!$B$6</f>
        <v>0</v>
      </c>
      <c r="AK18" s="5">
        <f>IF(AND('US Cement Data'!$B$14&gt;=$A18,'US Cement Data'!$B$14&lt;$B18),'US Cement Data'!AJ$290,0)*'State Downscaling Multipliers'!$B$6</f>
        <v>0</v>
      </c>
      <c r="AL18" s="5">
        <f>IF(AND('US Cement Data'!$B$14&gt;=$A18,'US Cement Data'!$B$14&lt;$B18),'US Cement Data'!AK$290,0)*'State Downscaling Multipliers'!$B$6</f>
        <v>0</v>
      </c>
    </row>
    <row r="19" spans="1:38" x14ac:dyDescent="0.25">
      <c r="A19" s="49">
        <f t="shared" si="1"/>
        <v>-350</v>
      </c>
      <c r="B19" s="49">
        <f t="shared" si="0"/>
        <v>-300</v>
      </c>
      <c r="C19" s="5">
        <f>IF(AND('US Cement Data'!$B$14&gt;=$A19,'US Cement Data'!$B$14&lt;$B19),'US Cement Data'!B$290,0)*'State Downscaling Multipliers'!$B$6</f>
        <v>0</v>
      </c>
      <c r="D19" s="5">
        <f>IF(AND('US Cement Data'!$B$14&gt;=$A19,'US Cement Data'!$B$14&lt;$B19),'US Cement Data'!C$290,0)*'State Downscaling Multipliers'!$B$6</f>
        <v>0</v>
      </c>
      <c r="E19" s="5">
        <f>IF(AND('US Cement Data'!$B$14&gt;=$A19,'US Cement Data'!$B$14&lt;$B19),'US Cement Data'!D$290,0)*'State Downscaling Multipliers'!$B$6</f>
        <v>0</v>
      </c>
      <c r="F19" s="5">
        <f>IF(AND('US Cement Data'!$B$14&gt;=$A19,'US Cement Data'!$B$14&lt;$B19),'US Cement Data'!E$290,0)*'State Downscaling Multipliers'!$B$6</f>
        <v>0</v>
      </c>
      <c r="G19" s="5">
        <f>IF(AND('US Cement Data'!$B$14&gt;=$A19,'US Cement Data'!$B$14&lt;$B19),'US Cement Data'!F$290,0)*'State Downscaling Multipliers'!$B$6</f>
        <v>0</v>
      </c>
      <c r="H19" s="5">
        <f>IF(AND('US Cement Data'!$B$14&gt;=$A19,'US Cement Data'!$B$14&lt;$B19),'US Cement Data'!G$290,0)*'State Downscaling Multipliers'!$B$6</f>
        <v>0</v>
      </c>
      <c r="I19" s="5">
        <f>IF(AND('US Cement Data'!$B$14&gt;=$A19,'US Cement Data'!$B$14&lt;$B19),'US Cement Data'!H$290,0)*'State Downscaling Multipliers'!$B$6</f>
        <v>0</v>
      </c>
      <c r="J19" s="5">
        <f>IF(AND('US Cement Data'!$B$14&gt;=$A19,'US Cement Data'!$B$14&lt;$B19),'US Cement Data'!I$290,0)*'State Downscaling Multipliers'!$B$6</f>
        <v>0</v>
      </c>
      <c r="K19" s="5">
        <f>IF(AND('US Cement Data'!$B$14&gt;=$A19,'US Cement Data'!$B$14&lt;$B19),'US Cement Data'!J$290,0)*'State Downscaling Multipliers'!$B$6</f>
        <v>0</v>
      </c>
      <c r="L19" s="5">
        <f>IF(AND('US Cement Data'!$B$14&gt;=$A19,'US Cement Data'!$B$14&lt;$B19),'US Cement Data'!K$290,0)*'State Downscaling Multipliers'!$B$6</f>
        <v>0</v>
      </c>
      <c r="M19" s="5">
        <f>IF(AND('US Cement Data'!$B$14&gt;=$A19,'US Cement Data'!$B$14&lt;$B19),'US Cement Data'!L$290,0)*'State Downscaling Multipliers'!$B$6</f>
        <v>0</v>
      </c>
      <c r="N19" s="5">
        <f>IF(AND('US Cement Data'!$B$14&gt;=$A19,'US Cement Data'!$B$14&lt;$B19),'US Cement Data'!M$290,0)*'State Downscaling Multipliers'!$B$6</f>
        <v>0</v>
      </c>
      <c r="O19" s="5">
        <f>IF(AND('US Cement Data'!$B$14&gt;=$A19,'US Cement Data'!$B$14&lt;$B19),'US Cement Data'!N$290,0)*'State Downscaling Multipliers'!$B$6</f>
        <v>0</v>
      </c>
      <c r="P19" s="5">
        <f>IF(AND('US Cement Data'!$B$14&gt;=$A19,'US Cement Data'!$B$14&lt;$B19),'US Cement Data'!O$290,0)*'State Downscaling Multipliers'!$B$6</f>
        <v>0</v>
      </c>
      <c r="Q19" s="5">
        <f>IF(AND('US Cement Data'!$B$14&gt;=$A19,'US Cement Data'!$B$14&lt;$B19),'US Cement Data'!P$290,0)*'State Downscaling Multipliers'!$B$6</f>
        <v>0</v>
      </c>
      <c r="R19" s="5">
        <f>IF(AND('US Cement Data'!$B$14&gt;=$A19,'US Cement Data'!$B$14&lt;$B19),'US Cement Data'!Q$290,0)*'State Downscaling Multipliers'!$B$6</f>
        <v>0</v>
      </c>
      <c r="S19" s="5">
        <f>IF(AND('US Cement Data'!$B$14&gt;=$A19,'US Cement Data'!$B$14&lt;$B19),'US Cement Data'!R$290,0)*'State Downscaling Multipliers'!$B$6</f>
        <v>0</v>
      </c>
      <c r="T19" s="5">
        <f>IF(AND('US Cement Data'!$B$14&gt;=$A19,'US Cement Data'!$B$14&lt;$B19),'US Cement Data'!S$290,0)*'State Downscaling Multipliers'!$B$6</f>
        <v>0</v>
      </c>
      <c r="U19" s="5">
        <f>IF(AND('US Cement Data'!$B$14&gt;=$A19,'US Cement Data'!$B$14&lt;$B19),'US Cement Data'!T$290,0)*'State Downscaling Multipliers'!$B$6</f>
        <v>0</v>
      </c>
      <c r="V19" s="5">
        <f>IF(AND('US Cement Data'!$B$14&gt;=$A19,'US Cement Data'!$B$14&lt;$B19),'US Cement Data'!U$290,0)*'State Downscaling Multipliers'!$B$6</f>
        <v>0</v>
      </c>
      <c r="W19" s="5">
        <f>IF(AND('US Cement Data'!$B$14&gt;=$A19,'US Cement Data'!$B$14&lt;$B19),'US Cement Data'!V$290,0)*'State Downscaling Multipliers'!$B$6</f>
        <v>0</v>
      </c>
      <c r="X19" s="5">
        <f>IF(AND('US Cement Data'!$B$14&gt;=$A19,'US Cement Data'!$B$14&lt;$B19),'US Cement Data'!W$290,0)*'State Downscaling Multipliers'!$B$6</f>
        <v>0</v>
      </c>
      <c r="Y19" s="5">
        <f>IF(AND('US Cement Data'!$B$14&gt;=$A19,'US Cement Data'!$B$14&lt;$B19),'US Cement Data'!X$290,0)*'State Downscaling Multipliers'!$B$6</f>
        <v>0</v>
      </c>
      <c r="Z19" s="5">
        <f>IF(AND('US Cement Data'!$B$14&gt;=$A19,'US Cement Data'!$B$14&lt;$B19),'US Cement Data'!Y$290,0)*'State Downscaling Multipliers'!$B$6</f>
        <v>0</v>
      </c>
      <c r="AA19" s="5">
        <f>IF(AND('US Cement Data'!$B$14&gt;=$A19,'US Cement Data'!$B$14&lt;$B19),'US Cement Data'!Z$290,0)*'State Downscaling Multipliers'!$B$6</f>
        <v>0</v>
      </c>
      <c r="AB19" s="5">
        <f>IF(AND('US Cement Data'!$B$14&gt;=$A19,'US Cement Data'!$B$14&lt;$B19),'US Cement Data'!AA$290,0)*'State Downscaling Multipliers'!$B$6</f>
        <v>0</v>
      </c>
      <c r="AC19" s="5">
        <f>IF(AND('US Cement Data'!$B$14&gt;=$A19,'US Cement Data'!$B$14&lt;$B19),'US Cement Data'!AB$290,0)*'State Downscaling Multipliers'!$B$6</f>
        <v>0</v>
      </c>
      <c r="AD19" s="5">
        <f>IF(AND('US Cement Data'!$B$14&gt;=$A19,'US Cement Data'!$B$14&lt;$B19),'US Cement Data'!AC$290,0)*'State Downscaling Multipliers'!$B$6</f>
        <v>0</v>
      </c>
      <c r="AE19" s="5">
        <f>IF(AND('US Cement Data'!$B$14&gt;=$A19,'US Cement Data'!$B$14&lt;$B19),'US Cement Data'!AD$290,0)*'State Downscaling Multipliers'!$B$6</f>
        <v>0</v>
      </c>
      <c r="AF19" s="5">
        <f>IF(AND('US Cement Data'!$B$14&gt;=$A19,'US Cement Data'!$B$14&lt;$B19),'US Cement Data'!AE$290,0)*'State Downscaling Multipliers'!$B$6</f>
        <v>0</v>
      </c>
      <c r="AG19" s="5">
        <f>IF(AND('US Cement Data'!$B$14&gt;=$A19,'US Cement Data'!$B$14&lt;$B19),'US Cement Data'!AF$290,0)*'State Downscaling Multipliers'!$B$6</f>
        <v>0</v>
      </c>
      <c r="AH19" s="5">
        <f>IF(AND('US Cement Data'!$B$14&gt;=$A19,'US Cement Data'!$B$14&lt;$B19),'US Cement Data'!AG$290,0)*'State Downscaling Multipliers'!$B$6</f>
        <v>0</v>
      </c>
      <c r="AI19" s="5">
        <f>IF(AND('US Cement Data'!$B$14&gt;=$A19,'US Cement Data'!$B$14&lt;$B19),'US Cement Data'!AH$290,0)*'State Downscaling Multipliers'!$B$6</f>
        <v>0</v>
      </c>
      <c r="AJ19" s="5">
        <f>IF(AND('US Cement Data'!$B$14&gt;=$A19,'US Cement Data'!$B$14&lt;$B19),'US Cement Data'!AI$290,0)*'State Downscaling Multipliers'!$B$6</f>
        <v>0</v>
      </c>
      <c r="AK19" s="5">
        <f>IF(AND('US Cement Data'!$B$14&gt;=$A19,'US Cement Data'!$B$14&lt;$B19),'US Cement Data'!AJ$290,0)*'State Downscaling Multipliers'!$B$6</f>
        <v>0</v>
      </c>
      <c r="AL19" s="5">
        <f>IF(AND('US Cement Data'!$B$14&gt;=$A19,'US Cement Data'!$B$14&lt;$B19),'US Cement Data'!AK$290,0)*'State Downscaling Multipliers'!$B$6</f>
        <v>0</v>
      </c>
    </row>
    <row r="20" spans="1:38" x14ac:dyDescent="0.25">
      <c r="A20" s="49">
        <f t="shared" si="1"/>
        <v>-300</v>
      </c>
      <c r="B20" s="49">
        <f t="shared" si="0"/>
        <v>-250</v>
      </c>
      <c r="C20" s="5">
        <f>IF(AND('US Cement Data'!$B$14&gt;=$A20,'US Cement Data'!$B$14&lt;$B20),'US Cement Data'!B$290,0)*'State Downscaling Multipliers'!$B$6</f>
        <v>0</v>
      </c>
      <c r="D20" s="5">
        <f>IF(AND('US Cement Data'!$B$14&gt;=$A20,'US Cement Data'!$B$14&lt;$B20),'US Cement Data'!C$290,0)*'State Downscaling Multipliers'!$B$6</f>
        <v>0</v>
      </c>
      <c r="E20" s="5">
        <f>IF(AND('US Cement Data'!$B$14&gt;=$A20,'US Cement Data'!$B$14&lt;$B20),'US Cement Data'!D$290,0)*'State Downscaling Multipliers'!$B$6</f>
        <v>0</v>
      </c>
      <c r="F20" s="5">
        <f>IF(AND('US Cement Data'!$B$14&gt;=$A20,'US Cement Data'!$B$14&lt;$B20),'US Cement Data'!E$290,0)*'State Downscaling Multipliers'!$B$6</f>
        <v>0</v>
      </c>
      <c r="G20" s="5">
        <f>IF(AND('US Cement Data'!$B$14&gt;=$A20,'US Cement Data'!$B$14&lt;$B20),'US Cement Data'!F$290,0)*'State Downscaling Multipliers'!$B$6</f>
        <v>0</v>
      </c>
      <c r="H20" s="5">
        <f>IF(AND('US Cement Data'!$B$14&gt;=$A20,'US Cement Data'!$B$14&lt;$B20),'US Cement Data'!G$290,0)*'State Downscaling Multipliers'!$B$6</f>
        <v>0</v>
      </c>
      <c r="I20" s="5">
        <f>IF(AND('US Cement Data'!$B$14&gt;=$A20,'US Cement Data'!$B$14&lt;$B20),'US Cement Data'!H$290,0)*'State Downscaling Multipliers'!$B$6</f>
        <v>0</v>
      </c>
      <c r="J20" s="5">
        <f>IF(AND('US Cement Data'!$B$14&gt;=$A20,'US Cement Data'!$B$14&lt;$B20),'US Cement Data'!I$290,0)*'State Downscaling Multipliers'!$B$6</f>
        <v>0</v>
      </c>
      <c r="K20" s="5">
        <f>IF(AND('US Cement Data'!$B$14&gt;=$A20,'US Cement Data'!$B$14&lt;$B20),'US Cement Data'!J$290,0)*'State Downscaling Multipliers'!$B$6</f>
        <v>0</v>
      </c>
      <c r="L20" s="5">
        <f>IF(AND('US Cement Data'!$B$14&gt;=$A20,'US Cement Data'!$B$14&lt;$B20),'US Cement Data'!K$290,0)*'State Downscaling Multipliers'!$B$6</f>
        <v>0</v>
      </c>
      <c r="M20" s="5">
        <f>IF(AND('US Cement Data'!$B$14&gt;=$A20,'US Cement Data'!$B$14&lt;$B20),'US Cement Data'!L$290,0)*'State Downscaling Multipliers'!$B$6</f>
        <v>0</v>
      </c>
      <c r="N20" s="5">
        <f>IF(AND('US Cement Data'!$B$14&gt;=$A20,'US Cement Data'!$B$14&lt;$B20),'US Cement Data'!M$290,0)*'State Downscaling Multipliers'!$B$6</f>
        <v>0</v>
      </c>
      <c r="O20" s="5">
        <f>IF(AND('US Cement Data'!$B$14&gt;=$A20,'US Cement Data'!$B$14&lt;$B20),'US Cement Data'!N$290,0)*'State Downscaling Multipliers'!$B$6</f>
        <v>0</v>
      </c>
      <c r="P20" s="5">
        <f>IF(AND('US Cement Data'!$B$14&gt;=$A20,'US Cement Data'!$B$14&lt;$B20),'US Cement Data'!O$290,0)*'State Downscaling Multipliers'!$B$6</f>
        <v>0</v>
      </c>
      <c r="Q20" s="5">
        <f>IF(AND('US Cement Data'!$B$14&gt;=$A20,'US Cement Data'!$B$14&lt;$B20),'US Cement Data'!P$290,0)*'State Downscaling Multipliers'!$B$6</f>
        <v>0</v>
      </c>
      <c r="R20" s="5">
        <f>IF(AND('US Cement Data'!$B$14&gt;=$A20,'US Cement Data'!$B$14&lt;$B20),'US Cement Data'!Q$290,0)*'State Downscaling Multipliers'!$B$6</f>
        <v>0</v>
      </c>
      <c r="S20" s="5">
        <f>IF(AND('US Cement Data'!$B$14&gt;=$A20,'US Cement Data'!$B$14&lt;$B20),'US Cement Data'!R$290,0)*'State Downscaling Multipliers'!$B$6</f>
        <v>0</v>
      </c>
      <c r="T20" s="5">
        <f>IF(AND('US Cement Data'!$B$14&gt;=$A20,'US Cement Data'!$B$14&lt;$B20),'US Cement Data'!S$290,0)*'State Downscaling Multipliers'!$B$6</f>
        <v>0</v>
      </c>
      <c r="U20" s="5">
        <f>IF(AND('US Cement Data'!$B$14&gt;=$A20,'US Cement Data'!$B$14&lt;$B20),'US Cement Data'!T$290,0)*'State Downscaling Multipliers'!$B$6</f>
        <v>0</v>
      </c>
      <c r="V20" s="5">
        <f>IF(AND('US Cement Data'!$B$14&gt;=$A20,'US Cement Data'!$B$14&lt;$B20),'US Cement Data'!U$290,0)*'State Downscaling Multipliers'!$B$6</f>
        <v>0</v>
      </c>
      <c r="W20" s="5">
        <f>IF(AND('US Cement Data'!$B$14&gt;=$A20,'US Cement Data'!$B$14&lt;$B20),'US Cement Data'!V$290,0)*'State Downscaling Multipliers'!$B$6</f>
        <v>0</v>
      </c>
      <c r="X20" s="5">
        <f>IF(AND('US Cement Data'!$B$14&gt;=$A20,'US Cement Data'!$B$14&lt;$B20),'US Cement Data'!W$290,0)*'State Downscaling Multipliers'!$B$6</f>
        <v>0</v>
      </c>
      <c r="Y20" s="5">
        <f>IF(AND('US Cement Data'!$B$14&gt;=$A20,'US Cement Data'!$B$14&lt;$B20),'US Cement Data'!X$290,0)*'State Downscaling Multipliers'!$B$6</f>
        <v>0</v>
      </c>
      <c r="Z20" s="5">
        <f>IF(AND('US Cement Data'!$B$14&gt;=$A20,'US Cement Data'!$B$14&lt;$B20),'US Cement Data'!Y$290,0)*'State Downscaling Multipliers'!$B$6</f>
        <v>0</v>
      </c>
      <c r="AA20" s="5">
        <f>IF(AND('US Cement Data'!$B$14&gt;=$A20,'US Cement Data'!$B$14&lt;$B20),'US Cement Data'!Z$290,0)*'State Downscaling Multipliers'!$B$6</f>
        <v>0</v>
      </c>
      <c r="AB20" s="5">
        <f>IF(AND('US Cement Data'!$B$14&gt;=$A20,'US Cement Data'!$B$14&lt;$B20),'US Cement Data'!AA$290,0)*'State Downscaling Multipliers'!$B$6</f>
        <v>0</v>
      </c>
      <c r="AC20" s="5">
        <f>IF(AND('US Cement Data'!$B$14&gt;=$A20,'US Cement Data'!$B$14&lt;$B20),'US Cement Data'!AB$290,0)*'State Downscaling Multipliers'!$B$6</f>
        <v>0</v>
      </c>
      <c r="AD20" s="5">
        <f>IF(AND('US Cement Data'!$B$14&gt;=$A20,'US Cement Data'!$B$14&lt;$B20),'US Cement Data'!AC$290,0)*'State Downscaling Multipliers'!$B$6</f>
        <v>0</v>
      </c>
      <c r="AE20" s="5">
        <f>IF(AND('US Cement Data'!$B$14&gt;=$A20,'US Cement Data'!$B$14&lt;$B20),'US Cement Data'!AD$290,0)*'State Downscaling Multipliers'!$B$6</f>
        <v>0</v>
      </c>
      <c r="AF20" s="5">
        <f>IF(AND('US Cement Data'!$B$14&gt;=$A20,'US Cement Data'!$B$14&lt;$B20),'US Cement Data'!AE$290,0)*'State Downscaling Multipliers'!$B$6</f>
        <v>0</v>
      </c>
      <c r="AG20" s="5">
        <f>IF(AND('US Cement Data'!$B$14&gt;=$A20,'US Cement Data'!$B$14&lt;$B20),'US Cement Data'!AF$290,0)*'State Downscaling Multipliers'!$B$6</f>
        <v>0</v>
      </c>
      <c r="AH20" s="5">
        <f>IF(AND('US Cement Data'!$B$14&gt;=$A20,'US Cement Data'!$B$14&lt;$B20),'US Cement Data'!AG$290,0)*'State Downscaling Multipliers'!$B$6</f>
        <v>0</v>
      </c>
      <c r="AI20" s="5">
        <f>IF(AND('US Cement Data'!$B$14&gt;=$A20,'US Cement Data'!$B$14&lt;$B20),'US Cement Data'!AH$290,0)*'State Downscaling Multipliers'!$B$6</f>
        <v>0</v>
      </c>
      <c r="AJ20" s="5">
        <f>IF(AND('US Cement Data'!$B$14&gt;=$A20,'US Cement Data'!$B$14&lt;$B20),'US Cement Data'!AI$290,0)*'State Downscaling Multipliers'!$B$6</f>
        <v>0</v>
      </c>
      <c r="AK20" s="5">
        <f>IF(AND('US Cement Data'!$B$14&gt;=$A20,'US Cement Data'!$B$14&lt;$B20),'US Cement Data'!AJ$290,0)*'State Downscaling Multipliers'!$B$6</f>
        <v>0</v>
      </c>
      <c r="AL20" s="5">
        <f>IF(AND('US Cement Data'!$B$14&gt;=$A20,'US Cement Data'!$B$14&lt;$B20),'US Cement Data'!AK$290,0)*'State Downscaling Multipliers'!$B$6</f>
        <v>0</v>
      </c>
    </row>
    <row r="21" spans="1:38" ht="15.75" customHeight="1" x14ac:dyDescent="0.25">
      <c r="A21" s="49">
        <f t="shared" si="1"/>
        <v>-250</v>
      </c>
      <c r="B21" s="49">
        <f t="shared" si="0"/>
        <v>-200</v>
      </c>
      <c r="C21" s="5">
        <f>IF(AND('US Cement Data'!$B$14&gt;=$A21,'US Cement Data'!$B$14&lt;$B21),'US Cement Data'!B$290,0)*'State Downscaling Multipliers'!$B$6</f>
        <v>0</v>
      </c>
      <c r="D21" s="5">
        <f>IF(AND('US Cement Data'!$B$14&gt;=$A21,'US Cement Data'!$B$14&lt;$B21),'US Cement Data'!C$290,0)*'State Downscaling Multipliers'!$B$6</f>
        <v>0</v>
      </c>
      <c r="E21" s="5">
        <f>IF(AND('US Cement Data'!$B$14&gt;=$A21,'US Cement Data'!$B$14&lt;$B21),'US Cement Data'!D$290,0)*'State Downscaling Multipliers'!$B$6</f>
        <v>0</v>
      </c>
      <c r="F21" s="5">
        <f>IF(AND('US Cement Data'!$B$14&gt;=$A21,'US Cement Data'!$B$14&lt;$B21),'US Cement Data'!E$290,0)*'State Downscaling Multipliers'!$B$6</f>
        <v>0</v>
      </c>
      <c r="G21" s="5">
        <f>IF(AND('US Cement Data'!$B$14&gt;=$A21,'US Cement Data'!$B$14&lt;$B21),'US Cement Data'!F$290,0)*'State Downscaling Multipliers'!$B$6</f>
        <v>0</v>
      </c>
      <c r="H21" s="5">
        <f>IF(AND('US Cement Data'!$B$14&gt;=$A21,'US Cement Data'!$B$14&lt;$B21),'US Cement Data'!G$290,0)*'State Downscaling Multipliers'!$B$6</f>
        <v>0</v>
      </c>
      <c r="I21" s="5">
        <f>IF(AND('US Cement Data'!$B$14&gt;=$A21,'US Cement Data'!$B$14&lt;$B21),'US Cement Data'!H$290,0)*'State Downscaling Multipliers'!$B$6</f>
        <v>0</v>
      </c>
      <c r="J21" s="5">
        <f>IF(AND('US Cement Data'!$B$14&gt;=$A21,'US Cement Data'!$B$14&lt;$B21),'US Cement Data'!I$290,0)*'State Downscaling Multipliers'!$B$6</f>
        <v>0</v>
      </c>
      <c r="K21" s="5">
        <f>IF(AND('US Cement Data'!$B$14&gt;=$A21,'US Cement Data'!$B$14&lt;$B21),'US Cement Data'!J$290,0)*'State Downscaling Multipliers'!$B$6</f>
        <v>0</v>
      </c>
      <c r="L21" s="5">
        <f>IF(AND('US Cement Data'!$B$14&gt;=$A21,'US Cement Data'!$B$14&lt;$B21),'US Cement Data'!K$290,0)*'State Downscaling Multipliers'!$B$6</f>
        <v>0</v>
      </c>
      <c r="M21" s="5">
        <f>IF(AND('US Cement Data'!$B$14&gt;=$A21,'US Cement Data'!$B$14&lt;$B21),'US Cement Data'!L$290,0)*'State Downscaling Multipliers'!$B$6</f>
        <v>0</v>
      </c>
      <c r="N21" s="5">
        <f>IF(AND('US Cement Data'!$B$14&gt;=$A21,'US Cement Data'!$B$14&lt;$B21),'US Cement Data'!M$290,0)*'State Downscaling Multipliers'!$B$6</f>
        <v>0</v>
      </c>
      <c r="O21" s="5">
        <f>IF(AND('US Cement Data'!$B$14&gt;=$A21,'US Cement Data'!$B$14&lt;$B21),'US Cement Data'!N$290,0)*'State Downscaling Multipliers'!$B$6</f>
        <v>0</v>
      </c>
      <c r="P21" s="5">
        <f>IF(AND('US Cement Data'!$B$14&gt;=$A21,'US Cement Data'!$B$14&lt;$B21),'US Cement Data'!O$290,0)*'State Downscaling Multipliers'!$B$6</f>
        <v>0</v>
      </c>
      <c r="Q21" s="5">
        <f>IF(AND('US Cement Data'!$B$14&gt;=$A21,'US Cement Data'!$B$14&lt;$B21),'US Cement Data'!P$290,0)*'State Downscaling Multipliers'!$B$6</f>
        <v>0</v>
      </c>
      <c r="R21" s="5">
        <f>IF(AND('US Cement Data'!$B$14&gt;=$A21,'US Cement Data'!$B$14&lt;$B21),'US Cement Data'!Q$290,0)*'State Downscaling Multipliers'!$B$6</f>
        <v>0</v>
      </c>
      <c r="S21" s="5">
        <f>IF(AND('US Cement Data'!$B$14&gt;=$A21,'US Cement Data'!$B$14&lt;$B21),'US Cement Data'!R$290,0)*'State Downscaling Multipliers'!$B$6</f>
        <v>0</v>
      </c>
      <c r="T21" s="5">
        <f>IF(AND('US Cement Data'!$B$14&gt;=$A21,'US Cement Data'!$B$14&lt;$B21),'US Cement Data'!S$290,0)*'State Downscaling Multipliers'!$B$6</f>
        <v>0</v>
      </c>
      <c r="U21" s="5">
        <f>IF(AND('US Cement Data'!$B$14&gt;=$A21,'US Cement Data'!$B$14&lt;$B21),'US Cement Data'!T$290,0)*'State Downscaling Multipliers'!$B$6</f>
        <v>0</v>
      </c>
      <c r="V21" s="5">
        <f>IF(AND('US Cement Data'!$B$14&gt;=$A21,'US Cement Data'!$B$14&lt;$B21),'US Cement Data'!U$290,0)*'State Downscaling Multipliers'!$B$6</f>
        <v>0</v>
      </c>
      <c r="W21" s="5">
        <f>IF(AND('US Cement Data'!$B$14&gt;=$A21,'US Cement Data'!$B$14&lt;$B21),'US Cement Data'!V$290,0)*'State Downscaling Multipliers'!$B$6</f>
        <v>0</v>
      </c>
      <c r="X21" s="5">
        <f>IF(AND('US Cement Data'!$B$14&gt;=$A21,'US Cement Data'!$B$14&lt;$B21),'US Cement Data'!W$290,0)*'State Downscaling Multipliers'!$B$6</f>
        <v>0</v>
      </c>
      <c r="Y21" s="5">
        <f>IF(AND('US Cement Data'!$B$14&gt;=$A21,'US Cement Data'!$B$14&lt;$B21),'US Cement Data'!X$290,0)*'State Downscaling Multipliers'!$B$6</f>
        <v>0</v>
      </c>
      <c r="Z21" s="5">
        <f>IF(AND('US Cement Data'!$B$14&gt;=$A21,'US Cement Data'!$B$14&lt;$B21),'US Cement Data'!Y$290,0)*'State Downscaling Multipliers'!$B$6</f>
        <v>0</v>
      </c>
      <c r="AA21" s="5">
        <f>IF(AND('US Cement Data'!$B$14&gt;=$A21,'US Cement Data'!$B$14&lt;$B21),'US Cement Data'!Z$290,0)*'State Downscaling Multipliers'!$B$6</f>
        <v>0</v>
      </c>
      <c r="AB21" s="5">
        <f>IF(AND('US Cement Data'!$B$14&gt;=$A21,'US Cement Data'!$B$14&lt;$B21),'US Cement Data'!AA$290,0)*'State Downscaling Multipliers'!$B$6</f>
        <v>0</v>
      </c>
      <c r="AC21" s="5">
        <f>IF(AND('US Cement Data'!$B$14&gt;=$A21,'US Cement Data'!$B$14&lt;$B21),'US Cement Data'!AB$290,0)*'State Downscaling Multipliers'!$B$6</f>
        <v>0</v>
      </c>
      <c r="AD21" s="5">
        <f>IF(AND('US Cement Data'!$B$14&gt;=$A21,'US Cement Data'!$B$14&lt;$B21),'US Cement Data'!AC$290,0)*'State Downscaling Multipliers'!$B$6</f>
        <v>0</v>
      </c>
      <c r="AE21" s="5">
        <f>IF(AND('US Cement Data'!$B$14&gt;=$A21,'US Cement Data'!$B$14&lt;$B21),'US Cement Data'!AD$290,0)*'State Downscaling Multipliers'!$B$6</f>
        <v>0</v>
      </c>
      <c r="AF21" s="5">
        <f>IF(AND('US Cement Data'!$B$14&gt;=$A21,'US Cement Data'!$B$14&lt;$B21),'US Cement Data'!AE$290,0)*'State Downscaling Multipliers'!$B$6</f>
        <v>0</v>
      </c>
      <c r="AG21" s="5">
        <f>IF(AND('US Cement Data'!$B$14&gt;=$A21,'US Cement Data'!$B$14&lt;$B21),'US Cement Data'!AF$290,0)*'State Downscaling Multipliers'!$B$6</f>
        <v>0</v>
      </c>
      <c r="AH21" s="5">
        <f>IF(AND('US Cement Data'!$B$14&gt;=$A21,'US Cement Data'!$B$14&lt;$B21),'US Cement Data'!AG$290,0)*'State Downscaling Multipliers'!$B$6</f>
        <v>0</v>
      </c>
      <c r="AI21" s="5">
        <f>IF(AND('US Cement Data'!$B$14&gt;=$A21,'US Cement Data'!$B$14&lt;$B21),'US Cement Data'!AH$290,0)*'State Downscaling Multipliers'!$B$6</f>
        <v>0</v>
      </c>
      <c r="AJ21" s="5">
        <f>IF(AND('US Cement Data'!$B$14&gt;=$A21,'US Cement Data'!$B$14&lt;$B21),'US Cement Data'!AI$290,0)*'State Downscaling Multipliers'!$B$6</f>
        <v>0</v>
      </c>
      <c r="AK21" s="5">
        <f>IF(AND('US Cement Data'!$B$14&gt;=$A21,'US Cement Data'!$B$14&lt;$B21),'US Cement Data'!AJ$290,0)*'State Downscaling Multipliers'!$B$6</f>
        <v>0</v>
      </c>
      <c r="AL21" s="5">
        <f>IF(AND('US Cement Data'!$B$14&gt;=$A21,'US Cement Data'!$B$14&lt;$B21),'US Cement Data'!AK$290,0)*'State Downscaling Multipliers'!$B$6</f>
        <v>0</v>
      </c>
    </row>
    <row r="22" spans="1:38" ht="15.75" customHeight="1" x14ac:dyDescent="0.25">
      <c r="A22" s="49">
        <f t="shared" si="1"/>
        <v>-200</v>
      </c>
      <c r="B22" s="49">
        <f t="shared" si="0"/>
        <v>-150</v>
      </c>
      <c r="C22" s="5">
        <f>IF(AND('US Cement Data'!$B$14&gt;=$A22,'US Cement Data'!$B$14&lt;$B22),'US Cement Data'!B$290,0)*'State Downscaling Multipliers'!$B$6</f>
        <v>0</v>
      </c>
      <c r="D22" s="5">
        <f>IF(AND('US Cement Data'!$B$14&gt;=$A22,'US Cement Data'!$B$14&lt;$B22),'US Cement Data'!C$290,0)*'State Downscaling Multipliers'!$B$6</f>
        <v>0</v>
      </c>
      <c r="E22" s="5">
        <f>IF(AND('US Cement Data'!$B$14&gt;=$A22,'US Cement Data'!$B$14&lt;$B22),'US Cement Data'!D$290,0)*'State Downscaling Multipliers'!$B$6</f>
        <v>0</v>
      </c>
      <c r="F22" s="5">
        <f>IF(AND('US Cement Data'!$B$14&gt;=$A22,'US Cement Data'!$B$14&lt;$B22),'US Cement Data'!E$290,0)*'State Downscaling Multipliers'!$B$6</f>
        <v>0</v>
      </c>
      <c r="G22" s="5">
        <f>IF(AND('US Cement Data'!$B$14&gt;=$A22,'US Cement Data'!$B$14&lt;$B22),'US Cement Data'!F$290,0)*'State Downscaling Multipliers'!$B$6</f>
        <v>0</v>
      </c>
      <c r="H22" s="5">
        <f>IF(AND('US Cement Data'!$B$14&gt;=$A22,'US Cement Data'!$B$14&lt;$B22),'US Cement Data'!G$290,0)*'State Downscaling Multipliers'!$B$6</f>
        <v>0</v>
      </c>
      <c r="I22" s="5">
        <f>IF(AND('US Cement Data'!$B$14&gt;=$A22,'US Cement Data'!$B$14&lt;$B22),'US Cement Data'!H$290,0)*'State Downscaling Multipliers'!$B$6</f>
        <v>0</v>
      </c>
      <c r="J22" s="5">
        <f>IF(AND('US Cement Data'!$B$14&gt;=$A22,'US Cement Data'!$B$14&lt;$B22),'US Cement Data'!I$290,0)*'State Downscaling Multipliers'!$B$6</f>
        <v>0</v>
      </c>
      <c r="K22" s="5">
        <f>IF(AND('US Cement Data'!$B$14&gt;=$A22,'US Cement Data'!$B$14&lt;$B22),'US Cement Data'!J$290,0)*'State Downscaling Multipliers'!$B$6</f>
        <v>0</v>
      </c>
      <c r="L22" s="5">
        <f>IF(AND('US Cement Data'!$B$14&gt;=$A22,'US Cement Data'!$B$14&lt;$B22),'US Cement Data'!K$290,0)*'State Downscaling Multipliers'!$B$6</f>
        <v>0</v>
      </c>
      <c r="M22" s="5">
        <f>IF(AND('US Cement Data'!$B$14&gt;=$A22,'US Cement Data'!$B$14&lt;$B22),'US Cement Data'!L$290,0)*'State Downscaling Multipliers'!$B$6</f>
        <v>0</v>
      </c>
      <c r="N22" s="5">
        <f>IF(AND('US Cement Data'!$B$14&gt;=$A22,'US Cement Data'!$B$14&lt;$B22),'US Cement Data'!M$290,0)*'State Downscaling Multipliers'!$B$6</f>
        <v>0</v>
      </c>
      <c r="O22" s="5">
        <f>IF(AND('US Cement Data'!$B$14&gt;=$A22,'US Cement Data'!$B$14&lt;$B22),'US Cement Data'!N$290,0)*'State Downscaling Multipliers'!$B$6</f>
        <v>0</v>
      </c>
      <c r="P22" s="5">
        <f>IF(AND('US Cement Data'!$B$14&gt;=$A22,'US Cement Data'!$B$14&lt;$B22),'US Cement Data'!O$290,0)*'State Downscaling Multipliers'!$B$6</f>
        <v>0</v>
      </c>
      <c r="Q22" s="5">
        <f>IF(AND('US Cement Data'!$B$14&gt;=$A22,'US Cement Data'!$B$14&lt;$B22),'US Cement Data'!P$290,0)*'State Downscaling Multipliers'!$B$6</f>
        <v>0</v>
      </c>
      <c r="R22" s="5">
        <f>IF(AND('US Cement Data'!$B$14&gt;=$A22,'US Cement Data'!$B$14&lt;$B22),'US Cement Data'!Q$290,0)*'State Downscaling Multipliers'!$B$6</f>
        <v>0</v>
      </c>
      <c r="S22" s="5">
        <f>IF(AND('US Cement Data'!$B$14&gt;=$A22,'US Cement Data'!$B$14&lt;$B22),'US Cement Data'!R$290,0)*'State Downscaling Multipliers'!$B$6</f>
        <v>0</v>
      </c>
      <c r="T22" s="5">
        <f>IF(AND('US Cement Data'!$B$14&gt;=$A22,'US Cement Data'!$B$14&lt;$B22),'US Cement Data'!S$290,0)*'State Downscaling Multipliers'!$B$6</f>
        <v>0</v>
      </c>
      <c r="U22" s="5">
        <f>IF(AND('US Cement Data'!$B$14&gt;=$A22,'US Cement Data'!$B$14&lt;$B22),'US Cement Data'!T$290,0)*'State Downscaling Multipliers'!$B$6</f>
        <v>0</v>
      </c>
      <c r="V22" s="5">
        <f>IF(AND('US Cement Data'!$B$14&gt;=$A22,'US Cement Data'!$B$14&lt;$B22),'US Cement Data'!U$290,0)*'State Downscaling Multipliers'!$B$6</f>
        <v>0</v>
      </c>
      <c r="W22" s="5">
        <f>IF(AND('US Cement Data'!$B$14&gt;=$A22,'US Cement Data'!$B$14&lt;$B22),'US Cement Data'!V$290,0)*'State Downscaling Multipliers'!$B$6</f>
        <v>0</v>
      </c>
      <c r="X22" s="5">
        <f>IF(AND('US Cement Data'!$B$14&gt;=$A22,'US Cement Data'!$B$14&lt;$B22),'US Cement Data'!W$290,0)*'State Downscaling Multipliers'!$B$6</f>
        <v>0</v>
      </c>
      <c r="Y22" s="5">
        <f>IF(AND('US Cement Data'!$B$14&gt;=$A22,'US Cement Data'!$B$14&lt;$B22),'US Cement Data'!X$290,0)*'State Downscaling Multipliers'!$B$6</f>
        <v>0</v>
      </c>
      <c r="Z22" s="5">
        <f>IF(AND('US Cement Data'!$B$14&gt;=$A22,'US Cement Data'!$B$14&lt;$B22),'US Cement Data'!Y$290,0)*'State Downscaling Multipliers'!$B$6</f>
        <v>0</v>
      </c>
      <c r="AA22" s="5">
        <f>IF(AND('US Cement Data'!$B$14&gt;=$A22,'US Cement Data'!$B$14&lt;$B22),'US Cement Data'!Z$290,0)*'State Downscaling Multipliers'!$B$6</f>
        <v>0</v>
      </c>
      <c r="AB22" s="5">
        <f>IF(AND('US Cement Data'!$B$14&gt;=$A22,'US Cement Data'!$B$14&lt;$B22),'US Cement Data'!AA$290,0)*'State Downscaling Multipliers'!$B$6</f>
        <v>0</v>
      </c>
      <c r="AC22" s="5">
        <f>IF(AND('US Cement Data'!$B$14&gt;=$A22,'US Cement Data'!$B$14&lt;$B22),'US Cement Data'!AB$290,0)*'State Downscaling Multipliers'!$B$6</f>
        <v>0</v>
      </c>
      <c r="AD22" s="5">
        <f>IF(AND('US Cement Data'!$B$14&gt;=$A22,'US Cement Data'!$B$14&lt;$B22),'US Cement Data'!AC$290,0)*'State Downscaling Multipliers'!$B$6</f>
        <v>0</v>
      </c>
      <c r="AE22" s="5">
        <f>IF(AND('US Cement Data'!$B$14&gt;=$A22,'US Cement Data'!$B$14&lt;$B22),'US Cement Data'!AD$290,0)*'State Downscaling Multipliers'!$B$6</f>
        <v>0</v>
      </c>
      <c r="AF22" s="5">
        <f>IF(AND('US Cement Data'!$B$14&gt;=$A22,'US Cement Data'!$B$14&lt;$B22),'US Cement Data'!AE$290,0)*'State Downscaling Multipliers'!$B$6</f>
        <v>0</v>
      </c>
      <c r="AG22" s="5">
        <f>IF(AND('US Cement Data'!$B$14&gt;=$A22,'US Cement Data'!$B$14&lt;$B22),'US Cement Data'!AF$290,0)*'State Downscaling Multipliers'!$B$6</f>
        <v>0</v>
      </c>
      <c r="AH22" s="5">
        <f>IF(AND('US Cement Data'!$B$14&gt;=$A22,'US Cement Data'!$B$14&lt;$B22),'US Cement Data'!AG$290,0)*'State Downscaling Multipliers'!$B$6</f>
        <v>0</v>
      </c>
      <c r="AI22" s="5">
        <f>IF(AND('US Cement Data'!$B$14&gt;=$A22,'US Cement Data'!$B$14&lt;$B22),'US Cement Data'!AH$290,0)*'State Downscaling Multipliers'!$B$6</f>
        <v>0</v>
      </c>
      <c r="AJ22" s="5">
        <f>IF(AND('US Cement Data'!$B$14&gt;=$A22,'US Cement Data'!$B$14&lt;$B22),'US Cement Data'!AI$290,0)*'State Downscaling Multipliers'!$B$6</f>
        <v>0</v>
      </c>
      <c r="AK22" s="5">
        <f>IF(AND('US Cement Data'!$B$14&gt;=$A22,'US Cement Data'!$B$14&lt;$B22),'US Cement Data'!AJ$290,0)*'State Downscaling Multipliers'!$B$6</f>
        <v>0</v>
      </c>
      <c r="AL22" s="5">
        <f>IF(AND('US Cement Data'!$B$14&gt;=$A22,'US Cement Data'!$B$14&lt;$B22),'US Cement Data'!AK$290,0)*'State Downscaling Multipliers'!$B$6</f>
        <v>0</v>
      </c>
    </row>
    <row r="23" spans="1:38" ht="15.75" customHeight="1" x14ac:dyDescent="0.25">
      <c r="A23" s="49">
        <f t="shared" si="1"/>
        <v>-150</v>
      </c>
      <c r="B23" s="49">
        <f t="shared" si="0"/>
        <v>-100</v>
      </c>
      <c r="C23" s="5">
        <f>IF(AND('US Cement Data'!$B$14&gt;=$A23,'US Cement Data'!$B$14&lt;$B23),'US Cement Data'!B$290,0)*'State Downscaling Multipliers'!$B$6</f>
        <v>0</v>
      </c>
      <c r="D23" s="5">
        <f>IF(AND('US Cement Data'!$B$14&gt;=$A23,'US Cement Data'!$B$14&lt;$B23),'US Cement Data'!C$290,0)*'State Downscaling Multipliers'!$B$6</f>
        <v>0</v>
      </c>
      <c r="E23" s="5">
        <f>IF(AND('US Cement Data'!$B$14&gt;=$A23,'US Cement Data'!$B$14&lt;$B23),'US Cement Data'!D$290,0)*'State Downscaling Multipliers'!$B$6</f>
        <v>0</v>
      </c>
      <c r="F23" s="5">
        <f>IF(AND('US Cement Data'!$B$14&gt;=$A23,'US Cement Data'!$B$14&lt;$B23),'US Cement Data'!E$290,0)*'State Downscaling Multipliers'!$B$6</f>
        <v>0</v>
      </c>
      <c r="G23" s="5">
        <f>IF(AND('US Cement Data'!$B$14&gt;=$A23,'US Cement Data'!$B$14&lt;$B23),'US Cement Data'!F$290,0)*'State Downscaling Multipliers'!$B$6</f>
        <v>0</v>
      </c>
      <c r="H23" s="5">
        <f>IF(AND('US Cement Data'!$B$14&gt;=$A23,'US Cement Data'!$B$14&lt;$B23),'US Cement Data'!G$290,0)*'State Downscaling Multipliers'!$B$6</f>
        <v>0</v>
      </c>
      <c r="I23" s="5">
        <f>IF(AND('US Cement Data'!$B$14&gt;=$A23,'US Cement Data'!$B$14&lt;$B23),'US Cement Data'!H$290,0)*'State Downscaling Multipliers'!$B$6</f>
        <v>0</v>
      </c>
      <c r="J23" s="5">
        <f>IF(AND('US Cement Data'!$B$14&gt;=$A23,'US Cement Data'!$B$14&lt;$B23),'US Cement Data'!I$290,0)*'State Downscaling Multipliers'!$B$6</f>
        <v>0</v>
      </c>
      <c r="K23" s="5">
        <f>IF(AND('US Cement Data'!$B$14&gt;=$A23,'US Cement Data'!$B$14&lt;$B23),'US Cement Data'!J$290,0)*'State Downscaling Multipliers'!$B$6</f>
        <v>0</v>
      </c>
      <c r="L23" s="5">
        <f>IF(AND('US Cement Data'!$B$14&gt;=$A23,'US Cement Data'!$B$14&lt;$B23),'US Cement Data'!K$290,0)*'State Downscaling Multipliers'!$B$6</f>
        <v>0</v>
      </c>
      <c r="M23" s="5">
        <f>IF(AND('US Cement Data'!$B$14&gt;=$A23,'US Cement Data'!$B$14&lt;$B23),'US Cement Data'!L$290,0)*'State Downscaling Multipliers'!$B$6</f>
        <v>0</v>
      </c>
      <c r="N23" s="5">
        <f>IF(AND('US Cement Data'!$B$14&gt;=$A23,'US Cement Data'!$B$14&lt;$B23),'US Cement Data'!M$290,0)*'State Downscaling Multipliers'!$B$6</f>
        <v>0</v>
      </c>
      <c r="O23" s="5">
        <f>IF(AND('US Cement Data'!$B$14&gt;=$A23,'US Cement Data'!$B$14&lt;$B23),'US Cement Data'!N$290,0)*'State Downscaling Multipliers'!$B$6</f>
        <v>0</v>
      </c>
      <c r="P23" s="5">
        <f>IF(AND('US Cement Data'!$B$14&gt;=$A23,'US Cement Data'!$B$14&lt;$B23),'US Cement Data'!O$290,0)*'State Downscaling Multipliers'!$B$6</f>
        <v>0</v>
      </c>
      <c r="Q23" s="5">
        <f>IF(AND('US Cement Data'!$B$14&gt;=$A23,'US Cement Data'!$B$14&lt;$B23),'US Cement Data'!P$290,0)*'State Downscaling Multipliers'!$B$6</f>
        <v>0</v>
      </c>
      <c r="R23" s="5">
        <f>IF(AND('US Cement Data'!$B$14&gt;=$A23,'US Cement Data'!$B$14&lt;$B23),'US Cement Data'!Q$290,0)*'State Downscaling Multipliers'!$B$6</f>
        <v>0</v>
      </c>
      <c r="S23" s="5">
        <f>IF(AND('US Cement Data'!$B$14&gt;=$A23,'US Cement Data'!$B$14&lt;$B23),'US Cement Data'!R$290,0)*'State Downscaling Multipliers'!$B$6</f>
        <v>0</v>
      </c>
      <c r="T23" s="5">
        <f>IF(AND('US Cement Data'!$B$14&gt;=$A23,'US Cement Data'!$B$14&lt;$B23),'US Cement Data'!S$290,0)*'State Downscaling Multipliers'!$B$6</f>
        <v>0</v>
      </c>
      <c r="U23" s="5">
        <f>IF(AND('US Cement Data'!$B$14&gt;=$A23,'US Cement Data'!$B$14&lt;$B23),'US Cement Data'!T$290,0)*'State Downscaling Multipliers'!$B$6</f>
        <v>0</v>
      </c>
      <c r="V23" s="5">
        <f>IF(AND('US Cement Data'!$B$14&gt;=$A23,'US Cement Data'!$B$14&lt;$B23),'US Cement Data'!U$290,0)*'State Downscaling Multipliers'!$B$6</f>
        <v>0</v>
      </c>
      <c r="W23" s="5">
        <f>IF(AND('US Cement Data'!$B$14&gt;=$A23,'US Cement Data'!$B$14&lt;$B23),'US Cement Data'!V$290,0)*'State Downscaling Multipliers'!$B$6</f>
        <v>0</v>
      </c>
      <c r="X23" s="5">
        <f>IF(AND('US Cement Data'!$B$14&gt;=$A23,'US Cement Data'!$B$14&lt;$B23),'US Cement Data'!W$290,0)*'State Downscaling Multipliers'!$B$6</f>
        <v>0</v>
      </c>
      <c r="Y23" s="5">
        <f>IF(AND('US Cement Data'!$B$14&gt;=$A23,'US Cement Data'!$B$14&lt;$B23),'US Cement Data'!X$290,0)*'State Downscaling Multipliers'!$B$6</f>
        <v>0</v>
      </c>
      <c r="Z23" s="5">
        <f>IF(AND('US Cement Data'!$B$14&gt;=$A23,'US Cement Data'!$B$14&lt;$B23),'US Cement Data'!Y$290,0)*'State Downscaling Multipliers'!$B$6</f>
        <v>0</v>
      </c>
      <c r="AA23" s="5">
        <f>IF(AND('US Cement Data'!$B$14&gt;=$A23,'US Cement Data'!$B$14&lt;$B23),'US Cement Data'!Z$290,0)*'State Downscaling Multipliers'!$B$6</f>
        <v>0</v>
      </c>
      <c r="AB23" s="5">
        <f>IF(AND('US Cement Data'!$B$14&gt;=$A23,'US Cement Data'!$B$14&lt;$B23),'US Cement Data'!AA$290,0)*'State Downscaling Multipliers'!$B$6</f>
        <v>0</v>
      </c>
      <c r="AC23" s="5">
        <f>IF(AND('US Cement Data'!$B$14&gt;=$A23,'US Cement Data'!$B$14&lt;$B23),'US Cement Data'!AB$290,0)*'State Downscaling Multipliers'!$B$6</f>
        <v>0</v>
      </c>
      <c r="AD23" s="5">
        <f>IF(AND('US Cement Data'!$B$14&gt;=$A23,'US Cement Data'!$B$14&lt;$B23),'US Cement Data'!AC$290,0)*'State Downscaling Multipliers'!$B$6</f>
        <v>0</v>
      </c>
      <c r="AE23" s="5">
        <f>IF(AND('US Cement Data'!$B$14&gt;=$A23,'US Cement Data'!$B$14&lt;$B23),'US Cement Data'!AD$290,0)*'State Downscaling Multipliers'!$B$6</f>
        <v>0</v>
      </c>
      <c r="AF23" s="5">
        <f>IF(AND('US Cement Data'!$B$14&gt;=$A23,'US Cement Data'!$B$14&lt;$B23),'US Cement Data'!AE$290,0)*'State Downscaling Multipliers'!$B$6</f>
        <v>0</v>
      </c>
      <c r="AG23" s="5">
        <f>IF(AND('US Cement Data'!$B$14&gt;=$A23,'US Cement Data'!$B$14&lt;$B23),'US Cement Data'!AF$290,0)*'State Downscaling Multipliers'!$B$6</f>
        <v>0</v>
      </c>
      <c r="AH23" s="5">
        <f>IF(AND('US Cement Data'!$B$14&gt;=$A23,'US Cement Data'!$B$14&lt;$B23),'US Cement Data'!AG$290,0)*'State Downscaling Multipliers'!$B$6</f>
        <v>0</v>
      </c>
      <c r="AI23" s="5">
        <f>IF(AND('US Cement Data'!$B$14&gt;=$A23,'US Cement Data'!$B$14&lt;$B23),'US Cement Data'!AH$290,0)*'State Downscaling Multipliers'!$B$6</f>
        <v>0</v>
      </c>
      <c r="AJ23" s="5">
        <f>IF(AND('US Cement Data'!$B$14&gt;=$A23,'US Cement Data'!$B$14&lt;$B23),'US Cement Data'!AI$290,0)*'State Downscaling Multipliers'!$B$6</f>
        <v>0</v>
      </c>
      <c r="AK23" s="5">
        <f>IF(AND('US Cement Data'!$B$14&gt;=$A23,'US Cement Data'!$B$14&lt;$B23),'US Cement Data'!AJ$290,0)*'State Downscaling Multipliers'!$B$6</f>
        <v>0</v>
      </c>
      <c r="AL23" s="5">
        <f>IF(AND('US Cement Data'!$B$14&gt;=$A23,'US Cement Data'!$B$14&lt;$B23),'US Cement Data'!AK$290,0)*'State Downscaling Multipliers'!$B$6</f>
        <v>0</v>
      </c>
    </row>
    <row r="24" spans="1:38" ht="15.75" customHeight="1" x14ac:dyDescent="0.25">
      <c r="A24" s="50">
        <f t="shared" si="1"/>
        <v>-100</v>
      </c>
      <c r="B24" s="50">
        <f t="shared" ref="B24:B33" si="2">A24+10</f>
        <v>-90</v>
      </c>
      <c r="C24" s="5">
        <f>IF(AND('US Cement Data'!$B$14&gt;=$A24,'US Cement Data'!$B$14&lt;$B24),'US Cement Data'!B$290,0)*'State Downscaling Multipliers'!$B$6</f>
        <v>0</v>
      </c>
      <c r="D24" s="5">
        <f>IF(AND('US Cement Data'!$B$14&gt;=$A24,'US Cement Data'!$B$14&lt;$B24),'US Cement Data'!C$290,0)*'State Downscaling Multipliers'!$B$6</f>
        <v>0</v>
      </c>
      <c r="E24" s="5">
        <f>IF(AND('US Cement Data'!$B$14&gt;=$A24,'US Cement Data'!$B$14&lt;$B24),'US Cement Data'!D$290,0)*'State Downscaling Multipliers'!$B$6</f>
        <v>0</v>
      </c>
      <c r="F24" s="5">
        <f>IF(AND('US Cement Data'!$B$14&gt;=$A24,'US Cement Data'!$B$14&lt;$B24),'US Cement Data'!E$290,0)*'State Downscaling Multipliers'!$B$6</f>
        <v>0</v>
      </c>
      <c r="G24" s="5">
        <f>IF(AND('US Cement Data'!$B$14&gt;=$A24,'US Cement Data'!$B$14&lt;$B24),'US Cement Data'!F$290,0)*'State Downscaling Multipliers'!$B$6</f>
        <v>0</v>
      </c>
      <c r="H24" s="5">
        <f>IF(AND('US Cement Data'!$B$14&gt;=$A24,'US Cement Data'!$B$14&lt;$B24),'US Cement Data'!G$290,0)*'State Downscaling Multipliers'!$B$6</f>
        <v>0</v>
      </c>
      <c r="I24" s="5">
        <f>IF(AND('US Cement Data'!$B$14&gt;=$A24,'US Cement Data'!$B$14&lt;$B24),'US Cement Data'!H$290,0)*'State Downscaling Multipliers'!$B$6</f>
        <v>0</v>
      </c>
      <c r="J24" s="5">
        <f>IF(AND('US Cement Data'!$B$14&gt;=$A24,'US Cement Data'!$B$14&lt;$B24),'US Cement Data'!I$290,0)*'State Downscaling Multipliers'!$B$6</f>
        <v>0</v>
      </c>
      <c r="K24" s="5">
        <f>IF(AND('US Cement Data'!$B$14&gt;=$A24,'US Cement Data'!$B$14&lt;$B24),'US Cement Data'!J$290,0)*'State Downscaling Multipliers'!$B$6</f>
        <v>0</v>
      </c>
      <c r="L24" s="5">
        <f>IF(AND('US Cement Data'!$B$14&gt;=$A24,'US Cement Data'!$B$14&lt;$B24),'US Cement Data'!K$290,0)*'State Downscaling Multipliers'!$B$6</f>
        <v>0</v>
      </c>
      <c r="M24" s="5">
        <f>IF(AND('US Cement Data'!$B$14&gt;=$A24,'US Cement Data'!$B$14&lt;$B24),'US Cement Data'!L$290,0)*'State Downscaling Multipliers'!$B$6</f>
        <v>0</v>
      </c>
      <c r="N24" s="5">
        <f>IF(AND('US Cement Data'!$B$14&gt;=$A24,'US Cement Data'!$B$14&lt;$B24),'US Cement Data'!M$290,0)*'State Downscaling Multipliers'!$B$6</f>
        <v>0</v>
      </c>
      <c r="O24" s="5">
        <f>IF(AND('US Cement Data'!$B$14&gt;=$A24,'US Cement Data'!$B$14&lt;$B24),'US Cement Data'!N$290,0)*'State Downscaling Multipliers'!$B$6</f>
        <v>0</v>
      </c>
      <c r="P24" s="5">
        <f>IF(AND('US Cement Data'!$B$14&gt;=$A24,'US Cement Data'!$B$14&lt;$B24),'US Cement Data'!O$290,0)*'State Downscaling Multipliers'!$B$6</f>
        <v>0</v>
      </c>
      <c r="Q24" s="5">
        <f>IF(AND('US Cement Data'!$B$14&gt;=$A24,'US Cement Data'!$B$14&lt;$B24),'US Cement Data'!P$290,0)*'State Downscaling Multipliers'!$B$6</f>
        <v>0</v>
      </c>
      <c r="R24" s="5">
        <f>IF(AND('US Cement Data'!$B$14&gt;=$A24,'US Cement Data'!$B$14&lt;$B24),'US Cement Data'!Q$290,0)*'State Downscaling Multipliers'!$B$6</f>
        <v>0</v>
      </c>
      <c r="S24" s="5">
        <f>IF(AND('US Cement Data'!$B$14&gt;=$A24,'US Cement Data'!$B$14&lt;$B24),'US Cement Data'!R$290,0)*'State Downscaling Multipliers'!$B$6</f>
        <v>0</v>
      </c>
      <c r="T24" s="5">
        <f>IF(AND('US Cement Data'!$B$14&gt;=$A24,'US Cement Data'!$B$14&lt;$B24),'US Cement Data'!S$290,0)*'State Downscaling Multipliers'!$B$6</f>
        <v>0</v>
      </c>
      <c r="U24" s="5">
        <f>IF(AND('US Cement Data'!$B$14&gt;=$A24,'US Cement Data'!$B$14&lt;$B24),'US Cement Data'!T$290,0)*'State Downscaling Multipliers'!$B$6</f>
        <v>0</v>
      </c>
      <c r="V24" s="5">
        <f>IF(AND('US Cement Data'!$B$14&gt;=$A24,'US Cement Data'!$B$14&lt;$B24),'US Cement Data'!U$290,0)*'State Downscaling Multipliers'!$B$6</f>
        <v>0</v>
      </c>
      <c r="W24" s="5">
        <f>IF(AND('US Cement Data'!$B$14&gt;=$A24,'US Cement Data'!$B$14&lt;$B24),'US Cement Data'!V$290,0)*'State Downscaling Multipliers'!$B$6</f>
        <v>0</v>
      </c>
      <c r="X24" s="5">
        <f>IF(AND('US Cement Data'!$B$14&gt;=$A24,'US Cement Data'!$B$14&lt;$B24),'US Cement Data'!W$290,0)*'State Downscaling Multipliers'!$B$6</f>
        <v>0</v>
      </c>
      <c r="Y24" s="5">
        <f>IF(AND('US Cement Data'!$B$14&gt;=$A24,'US Cement Data'!$B$14&lt;$B24),'US Cement Data'!X$290,0)*'State Downscaling Multipliers'!$B$6</f>
        <v>0</v>
      </c>
      <c r="Z24" s="5">
        <f>IF(AND('US Cement Data'!$B$14&gt;=$A24,'US Cement Data'!$B$14&lt;$B24),'US Cement Data'!Y$290,0)*'State Downscaling Multipliers'!$B$6</f>
        <v>0</v>
      </c>
      <c r="AA24" s="5">
        <f>IF(AND('US Cement Data'!$B$14&gt;=$A24,'US Cement Data'!$B$14&lt;$B24),'US Cement Data'!Z$290,0)*'State Downscaling Multipliers'!$B$6</f>
        <v>0</v>
      </c>
      <c r="AB24" s="5">
        <f>IF(AND('US Cement Data'!$B$14&gt;=$A24,'US Cement Data'!$B$14&lt;$B24),'US Cement Data'!AA$290,0)*'State Downscaling Multipliers'!$B$6</f>
        <v>0</v>
      </c>
      <c r="AC24" s="5">
        <f>IF(AND('US Cement Data'!$B$14&gt;=$A24,'US Cement Data'!$B$14&lt;$B24),'US Cement Data'!AB$290,0)*'State Downscaling Multipliers'!$B$6</f>
        <v>0</v>
      </c>
      <c r="AD24" s="5">
        <f>IF(AND('US Cement Data'!$B$14&gt;=$A24,'US Cement Data'!$B$14&lt;$B24),'US Cement Data'!AC$290,0)*'State Downscaling Multipliers'!$B$6</f>
        <v>0</v>
      </c>
      <c r="AE24" s="5">
        <f>IF(AND('US Cement Data'!$B$14&gt;=$A24,'US Cement Data'!$B$14&lt;$B24),'US Cement Data'!AD$290,0)*'State Downscaling Multipliers'!$B$6</f>
        <v>0</v>
      </c>
      <c r="AF24" s="5">
        <f>IF(AND('US Cement Data'!$B$14&gt;=$A24,'US Cement Data'!$B$14&lt;$B24),'US Cement Data'!AE$290,0)*'State Downscaling Multipliers'!$B$6</f>
        <v>0</v>
      </c>
      <c r="AG24" s="5">
        <f>IF(AND('US Cement Data'!$B$14&gt;=$A24,'US Cement Data'!$B$14&lt;$B24),'US Cement Data'!AF$290,0)*'State Downscaling Multipliers'!$B$6</f>
        <v>0</v>
      </c>
      <c r="AH24" s="5">
        <f>IF(AND('US Cement Data'!$B$14&gt;=$A24,'US Cement Data'!$B$14&lt;$B24),'US Cement Data'!AG$290,0)*'State Downscaling Multipliers'!$B$6</f>
        <v>0</v>
      </c>
      <c r="AI24" s="5">
        <f>IF(AND('US Cement Data'!$B$14&gt;=$A24,'US Cement Data'!$B$14&lt;$B24),'US Cement Data'!AH$290,0)*'State Downscaling Multipliers'!$B$6</f>
        <v>0</v>
      </c>
      <c r="AJ24" s="5">
        <f>IF(AND('US Cement Data'!$B$14&gt;=$A24,'US Cement Data'!$B$14&lt;$B24),'US Cement Data'!AI$290,0)*'State Downscaling Multipliers'!$B$6</f>
        <v>0</v>
      </c>
      <c r="AK24" s="5">
        <f>IF(AND('US Cement Data'!$B$14&gt;=$A24,'US Cement Data'!$B$14&lt;$B24),'US Cement Data'!AJ$290,0)*'State Downscaling Multipliers'!$B$6</f>
        <v>0</v>
      </c>
      <c r="AL24" s="5">
        <f>IF(AND('US Cement Data'!$B$14&gt;=$A24,'US Cement Data'!$B$14&lt;$B24),'US Cement Data'!AK$290,0)*'State Downscaling Multipliers'!$B$6</f>
        <v>0</v>
      </c>
    </row>
    <row r="25" spans="1:38" ht="15.75" customHeight="1" x14ac:dyDescent="0.25">
      <c r="A25" s="50">
        <f t="shared" si="1"/>
        <v>-90</v>
      </c>
      <c r="B25" s="50">
        <f t="shared" si="2"/>
        <v>-80</v>
      </c>
      <c r="C25" s="5">
        <f>IF(AND('US Cement Data'!$B$14&gt;=$A25,'US Cement Data'!$B$14&lt;$B25),'US Cement Data'!B$290,0)*'State Downscaling Multipliers'!$B$6</f>
        <v>0</v>
      </c>
      <c r="D25" s="5">
        <f>IF(AND('US Cement Data'!$B$14&gt;=$A25,'US Cement Data'!$B$14&lt;$B25),'US Cement Data'!C$290,0)*'State Downscaling Multipliers'!$B$6</f>
        <v>0</v>
      </c>
      <c r="E25" s="5">
        <f>IF(AND('US Cement Data'!$B$14&gt;=$A25,'US Cement Data'!$B$14&lt;$B25),'US Cement Data'!D$290,0)*'State Downscaling Multipliers'!$B$6</f>
        <v>0</v>
      </c>
      <c r="F25" s="5">
        <f>IF(AND('US Cement Data'!$B$14&gt;=$A25,'US Cement Data'!$B$14&lt;$B25),'US Cement Data'!E$290,0)*'State Downscaling Multipliers'!$B$6</f>
        <v>0</v>
      </c>
      <c r="G25" s="5">
        <f>IF(AND('US Cement Data'!$B$14&gt;=$A25,'US Cement Data'!$B$14&lt;$B25),'US Cement Data'!F$290,0)*'State Downscaling Multipliers'!$B$6</f>
        <v>0</v>
      </c>
      <c r="H25" s="5">
        <f>IF(AND('US Cement Data'!$B$14&gt;=$A25,'US Cement Data'!$B$14&lt;$B25),'US Cement Data'!G$290,0)*'State Downscaling Multipliers'!$B$6</f>
        <v>0</v>
      </c>
      <c r="I25" s="5">
        <f>IF(AND('US Cement Data'!$B$14&gt;=$A25,'US Cement Data'!$B$14&lt;$B25),'US Cement Data'!H$290,0)*'State Downscaling Multipliers'!$B$6</f>
        <v>0</v>
      </c>
      <c r="J25" s="5">
        <f>IF(AND('US Cement Data'!$B$14&gt;=$A25,'US Cement Data'!$B$14&lt;$B25),'US Cement Data'!I$290,0)*'State Downscaling Multipliers'!$B$6</f>
        <v>0</v>
      </c>
      <c r="K25" s="5">
        <f>IF(AND('US Cement Data'!$B$14&gt;=$A25,'US Cement Data'!$B$14&lt;$B25),'US Cement Data'!J$290,0)*'State Downscaling Multipliers'!$B$6</f>
        <v>0</v>
      </c>
      <c r="L25" s="5">
        <f>IF(AND('US Cement Data'!$B$14&gt;=$A25,'US Cement Data'!$B$14&lt;$B25),'US Cement Data'!K$290,0)*'State Downscaling Multipliers'!$B$6</f>
        <v>0</v>
      </c>
      <c r="M25" s="5">
        <f>IF(AND('US Cement Data'!$B$14&gt;=$A25,'US Cement Data'!$B$14&lt;$B25),'US Cement Data'!L$290,0)*'State Downscaling Multipliers'!$B$6</f>
        <v>0</v>
      </c>
      <c r="N25" s="5">
        <f>IF(AND('US Cement Data'!$B$14&gt;=$A25,'US Cement Data'!$B$14&lt;$B25),'US Cement Data'!M$290,0)*'State Downscaling Multipliers'!$B$6</f>
        <v>0</v>
      </c>
      <c r="O25" s="5">
        <f>IF(AND('US Cement Data'!$B$14&gt;=$A25,'US Cement Data'!$B$14&lt;$B25),'US Cement Data'!N$290,0)*'State Downscaling Multipliers'!$B$6</f>
        <v>0</v>
      </c>
      <c r="P25" s="5">
        <f>IF(AND('US Cement Data'!$B$14&gt;=$A25,'US Cement Data'!$B$14&lt;$B25),'US Cement Data'!O$290,0)*'State Downscaling Multipliers'!$B$6</f>
        <v>0</v>
      </c>
      <c r="Q25" s="5">
        <f>IF(AND('US Cement Data'!$B$14&gt;=$A25,'US Cement Data'!$B$14&lt;$B25),'US Cement Data'!P$290,0)*'State Downscaling Multipliers'!$B$6</f>
        <v>0</v>
      </c>
      <c r="R25" s="5">
        <f>IF(AND('US Cement Data'!$B$14&gt;=$A25,'US Cement Data'!$B$14&lt;$B25),'US Cement Data'!Q$290,0)*'State Downscaling Multipliers'!$B$6</f>
        <v>0</v>
      </c>
      <c r="S25" s="5">
        <f>IF(AND('US Cement Data'!$B$14&gt;=$A25,'US Cement Data'!$B$14&lt;$B25),'US Cement Data'!R$290,0)*'State Downscaling Multipliers'!$B$6</f>
        <v>0</v>
      </c>
      <c r="T25" s="5">
        <f>IF(AND('US Cement Data'!$B$14&gt;=$A25,'US Cement Data'!$B$14&lt;$B25),'US Cement Data'!S$290,0)*'State Downscaling Multipliers'!$B$6</f>
        <v>0</v>
      </c>
      <c r="U25" s="5">
        <f>IF(AND('US Cement Data'!$B$14&gt;=$A25,'US Cement Data'!$B$14&lt;$B25),'US Cement Data'!T$290,0)*'State Downscaling Multipliers'!$B$6</f>
        <v>0</v>
      </c>
      <c r="V25" s="5">
        <f>IF(AND('US Cement Data'!$B$14&gt;=$A25,'US Cement Data'!$B$14&lt;$B25),'US Cement Data'!U$290,0)*'State Downscaling Multipliers'!$B$6</f>
        <v>0</v>
      </c>
      <c r="W25" s="5">
        <f>IF(AND('US Cement Data'!$B$14&gt;=$A25,'US Cement Data'!$B$14&lt;$B25),'US Cement Data'!V$290,0)*'State Downscaling Multipliers'!$B$6</f>
        <v>0</v>
      </c>
      <c r="X25" s="5">
        <f>IF(AND('US Cement Data'!$B$14&gt;=$A25,'US Cement Data'!$B$14&lt;$B25),'US Cement Data'!W$290,0)*'State Downscaling Multipliers'!$B$6</f>
        <v>0</v>
      </c>
      <c r="Y25" s="5">
        <f>IF(AND('US Cement Data'!$B$14&gt;=$A25,'US Cement Data'!$B$14&lt;$B25),'US Cement Data'!X$290,0)*'State Downscaling Multipliers'!$B$6</f>
        <v>0</v>
      </c>
      <c r="Z25" s="5">
        <f>IF(AND('US Cement Data'!$B$14&gt;=$A25,'US Cement Data'!$B$14&lt;$B25),'US Cement Data'!Y$290,0)*'State Downscaling Multipliers'!$B$6</f>
        <v>0</v>
      </c>
      <c r="AA25" s="5">
        <f>IF(AND('US Cement Data'!$B$14&gt;=$A25,'US Cement Data'!$B$14&lt;$B25),'US Cement Data'!Z$290,0)*'State Downscaling Multipliers'!$B$6</f>
        <v>0</v>
      </c>
      <c r="AB25" s="5">
        <f>IF(AND('US Cement Data'!$B$14&gt;=$A25,'US Cement Data'!$B$14&lt;$B25),'US Cement Data'!AA$290,0)*'State Downscaling Multipliers'!$B$6</f>
        <v>0</v>
      </c>
      <c r="AC25" s="5">
        <f>IF(AND('US Cement Data'!$B$14&gt;=$A25,'US Cement Data'!$B$14&lt;$B25),'US Cement Data'!AB$290,0)*'State Downscaling Multipliers'!$B$6</f>
        <v>0</v>
      </c>
      <c r="AD25" s="5">
        <f>IF(AND('US Cement Data'!$B$14&gt;=$A25,'US Cement Data'!$B$14&lt;$B25),'US Cement Data'!AC$290,0)*'State Downscaling Multipliers'!$B$6</f>
        <v>0</v>
      </c>
      <c r="AE25" s="5">
        <f>IF(AND('US Cement Data'!$B$14&gt;=$A25,'US Cement Data'!$B$14&lt;$B25),'US Cement Data'!AD$290,0)*'State Downscaling Multipliers'!$B$6</f>
        <v>0</v>
      </c>
      <c r="AF25" s="5">
        <f>IF(AND('US Cement Data'!$B$14&gt;=$A25,'US Cement Data'!$B$14&lt;$B25),'US Cement Data'!AE$290,0)*'State Downscaling Multipliers'!$B$6</f>
        <v>0</v>
      </c>
      <c r="AG25" s="5">
        <f>IF(AND('US Cement Data'!$B$14&gt;=$A25,'US Cement Data'!$B$14&lt;$B25),'US Cement Data'!AF$290,0)*'State Downscaling Multipliers'!$B$6</f>
        <v>0</v>
      </c>
      <c r="AH25" s="5">
        <f>IF(AND('US Cement Data'!$B$14&gt;=$A25,'US Cement Data'!$B$14&lt;$B25),'US Cement Data'!AG$290,0)*'State Downscaling Multipliers'!$B$6</f>
        <v>0</v>
      </c>
      <c r="AI25" s="5">
        <f>IF(AND('US Cement Data'!$B$14&gt;=$A25,'US Cement Data'!$B$14&lt;$B25),'US Cement Data'!AH$290,0)*'State Downscaling Multipliers'!$B$6</f>
        <v>0</v>
      </c>
      <c r="AJ25" s="5">
        <f>IF(AND('US Cement Data'!$B$14&gt;=$A25,'US Cement Data'!$B$14&lt;$B25),'US Cement Data'!AI$290,0)*'State Downscaling Multipliers'!$B$6</f>
        <v>0</v>
      </c>
      <c r="AK25" s="5">
        <f>IF(AND('US Cement Data'!$B$14&gt;=$A25,'US Cement Data'!$B$14&lt;$B25),'US Cement Data'!AJ$290,0)*'State Downscaling Multipliers'!$B$6</f>
        <v>0</v>
      </c>
      <c r="AL25" s="5">
        <f>IF(AND('US Cement Data'!$B$14&gt;=$A25,'US Cement Data'!$B$14&lt;$B25),'US Cement Data'!AK$290,0)*'State Downscaling Multipliers'!$B$6</f>
        <v>0</v>
      </c>
    </row>
    <row r="26" spans="1:38" ht="15.75" customHeight="1" x14ac:dyDescent="0.25">
      <c r="A26" s="50">
        <f t="shared" si="1"/>
        <v>-80</v>
      </c>
      <c r="B26" s="50">
        <f t="shared" si="2"/>
        <v>-70</v>
      </c>
      <c r="C26" s="5">
        <f>IF(AND('US Cement Data'!$B$14&gt;=$A26,'US Cement Data'!$B$14&lt;$B26),'US Cement Data'!B$290,0)*'State Downscaling Multipliers'!$B$6</f>
        <v>0</v>
      </c>
      <c r="D26" s="5">
        <f>IF(AND('US Cement Data'!$B$14&gt;=$A26,'US Cement Data'!$B$14&lt;$B26),'US Cement Data'!C$290,0)*'State Downscaling Multipliers'!$B$6</f>
        <v>0</v>
      </c>
      <c r="E26" s="5">
        <f>IF(AND('US Cement Data'!$B$14&gt;=$A26,'US Cement Data'!$B$14&lt;$B26),'US Cement Data'!D$290,0)*'State Downscaling Multipliers'!$B$6</f>
        <v>0</v>
      </c>
      <c r="F26" s="5">
        <f>IF(AND('US Cement Data'!$B$14&gt;=$A26,'US Cement Data'!$B$14&lt;$B26),'US Cement Data'!E$290,0)*'State Downscaling Multipliers'!$B$6</f>
        <v>0</v>
      </c>
      <c r="G26" s="5">
        <f>IF(AND('US Cement Data'!$B$14&gt;=$A26,'US Cement Data'!$B$14&lt;$B26),'US Cement Data'!F$290,0)*'State Downscaling Multipliers'!$B$6</f>
        <v>0</v>
      </c>
      <c r="H26" s="5">
        <f>IF(AND('US Cement Data'!$B$14&gt;=$A26,'US Cement Data'!$B$14&lt;$B26),'US Cement Data'!G$290,0)*'State Downscaling Multipliers'!$B$6</f>
        <v>0</v>
      </c>
      <c r="I26" s="5">
        <f>IF(AND('US Cement Data'!$B$14&gt;=$A26,'US Cement Data'!$B$14&lt;$B26),'US Cement Data'!H$290,0)*'State Downscaling Multipliers'!$B$6</f>
        <v>0</v>
      </c>
      <c r="J26" s="5">
        <f>IF(AND('US Cement Data'!$B$14&gt;=$A26,'US Cement Data'!$B$14&lt;$B26),'US Cement Data'!I$290,0)*'State Downscaling Multipliers'!$B$6</f>
        <v>0</v>
      </c>
      <c r="K26" s="5">
        <f>IF(AND('US Cement Data'!$B$14&gt;=$A26,'US Cement Data'!$B$14&lt;$B26),'US Cement Data'!J$290,0)*'State Downscaling Multipliers'!$B$6</f>
        <v>0</v>
      </c>
      <c r="L26" s="5">
        <f>IF(AND('US Cement Data'!$B$14&gt;=$A26,'US Cement Data'!$B$14&lt;$B26),'US Cement Data'!K$290,0)*'State Downscaling Multipliers'!$B$6</f>
        <v>0</v>
      </c>
      <c r="M26" s="5">
        <f>IF(AND('US Cement Data'!$B$14&gt;=$A26,'US Cement Data'!$B$14&lt;$B26),'US Cement Data'!L$290,0)*'State Downscaling Multipliers'!$B$6</f>
        <v>0</v>
      </c>
      <c r="N26" s="5">
        <f>IF(AND('US Cement Data'!$B$14&gt;=$A26,'US Cement Data'!$B$14&lt;$B26),'US Cement Data'!M$290,0)*'State Downscaling Multipliers'!$B$6</f>
        <v>0</v>
      </c>
      <c r="O26" s="5">
        <f>IF(AND('US Cement Data'!$B$14&gt;=$A26,'US Cement Data'!$B$14&lt;$B26),'US Cement Data'!N$290,0)*'State Downscaling Multipliers'!$B$6</f>
        <v>0</v>
      </c>
      <c r="P26" s="5">
        <f>IF(AND('US Cement Data'!$B$14&gt;=$A26,'US Cement Data'!$B$14&lt;$B26),'US Cement Data'!O$290,0)*'State Downscaling Multipliers'!$B$6</f>
        <v>0</v>
      </c>
      <c r="Q26" s="5">
        <f>IF(AND('US Cement Data'!$B$14&gt;=$A26,'US Cement Data'!$B$14&lt;$B26),'US Cement Data'!P$290,0)*'State Downscaling Multipliers'!$B$6</f>
        <v>0</v>
      </c>
      <c r="R26" s="5">
        <f>IF(AND('US Cement Data'!$B$14&gt;=$A26,'US Cement Data'!$B$14&lt;$B26),'US Cement Data'!Q$290,0)*'State Downscaling Multipliers'!$B$6</f>
        <v>0</v>
      </c>
      <c r="S26" s="5">
        <f>IF(AND('US Cement Data'!$B$14&gt;=$A26,'US Cement Data'!$B$14&lt;$B26),'US Cement Data'!R$290,0)*'State Downscaling Multipliers'!$B$6</f>
        <v>0</v>
      </c>
      <c r="T26" s="5">
        <f>IF(AND('US Cement Data'!$B$14&gt;=$A26,'US Cement Data'!$B$14&lt;$B26),'US Cement Data'!S$290,0)*'State Downscaling Multipliers'!$B$6</f>
        <v>0</v>
      </c>
      <c r="U26" s="5">
        <f>IF(AND('US Cement Data'!$B$14&gt;=$A26,'US Cement Data'!$B$14&lt;$B26),'US Cement Data'!T$290,0)*'State Downscaling Multipliers'!$B$6</f>
        <v>0</v>
      </c>
      <c r="V26" s="5">
        <f>IF(AND('US Cement Data'!$B$14&gt;=$A26,'US Cement Data'!$B$14&lt;$B26),'US Cement Data'!U$290,0)*'State Downscaling Multipliers'!$B$6</f>
        <v>0</v>
      </c>
      <c r="W26" s="5">
        <f>IF(AND('US Cement Data'!$B$14&gt;=$A26,'US Cement Data'!$B$14&lt;$B26),'US Cement Data'!V$290,0)*'State Downscaling Multipliers'!$B$6</f>
        <v>0</v>
      </c>
      <c r="X26" s="5">
        <f>IF(AND('US Cement Data'!$B$14&gt;=$A26,'US Cement Data'!$B$14&lt;$B26),'US Cement Data'!W$290,0)*'State Downscaling Multipliers'!$B$6</f>
        <v>0</v>
      </c>
      <c r="Y26" s="5">
        <f>IF(AND('US Cement Data'!$B$14&gt;=$A26,'US Cement Data'!$B$14&lt;$B26),'US Cement Data'!X$290,0)*'State Downscaling Multipliers'!$B$6</f>
        <v>0</v>
      </c>
      <c r="Z26" s="5">
        <f>IF(AND('US Cement Data'!$B$14&gt;=$A26,'US Cement Data'!$B$14&lt;$B26),'US Cement Data'!Y$290,0)*'State Downscaling Multipliers'!$B$6</f>
        <v>0</v>
      </c>
      <c r="AA26" s="5">
        <f>IF(AND('US Cement Data'!$B$14&gt;=$A26,'US Cement Data'!$B$14&lt;$B26),'US Cement Data'!Z$290,0)*'State Downscaling Multipliers'!$B$6</f>
        <v>0</v>
      </c>
      <c r="AB26" s="5">
        <f>IF(AND('US Cement Data'!$B$14&gt;=$A26,'US Cement Data'!$B$14&lt;$B26),'US Cement Data'!AA$290,0)*'State Downscaling Multipliers'!$B$6</f>
        <v>0</v>
      </c>
      <c r="AC26" s="5">
        <f>IF(AND('US Cement Data'!$B$14&gt;=$A26,'US Cement Data'!$B$14&lt;$B26),'US Cement Data'!AB$290,0)*'State Downscaling Multipliers'!$B$6</f>
        <v>0</v>
      </c>
      <c r="AD26" s="5">
        <f>IF(AND('US Cement Data'!$B$14&gt;=$A26,'US Cement Data'!$B$14&lt;$B26),'US Cement Data'!AC$290,0)*'State Downscaling Multipliers'!$B$6</f>
        <v>0</v>
      </c>
      <c r="AE26" s="5">
        <f>IF(AND('US Cement Data'!$B$14&gt;=$A26,'US Cement Data'!$B$14&lt;$B26),'US Cement Data'!AD$290,0)*'State Downscaling Multipliers'!$B$6</f>
        <v>0</v>
      </c>
      <c r="AF26" s="5">
        <f>IF(AND('US Cement Data'!$B$14&gt;=$A26,'US Cement Data'!$B$14&lt;$B26),'US Cement Data'!AE$290,0)*'State Downscaling Multipliers'!$B$6</f>
        <v>0</v>
      </c>
      <c r="AG26" s="5">
        <f>IF(AND('US Cement Data'!$B$14&gt;=$A26,'US Cement Data'!$B$14&lt;$B26),'US Cement Data'!AF$290,0)*'State Downscaling Multipliers'!$B$6</f>
        <v>0</v>
      </c>
      <c r="AH26" s="5">
        <f>IF(AND('US Cement Data'!$B$14&gt;=$A26,'US Cement Data'!$B$14&lt;$B26),'US Cement Data'!AG$290,0)*'State Downscaling Multipliers'!$B$6</f>
        <v>0</v>
      </c>
      <c r="AI26" s="5">
        <f>IF(AND('US Cement Data'!$B$14&gt;=$A26,'US Cement Data'!$B$14&lt;$B26),'US Cement Data'!AH$290,0)*'State Downscaling Multipliers'!$B$6</f>
        <v>0</v>
      </c>
      <c r="AJ26" s="5">
        <f>IF(AND('US Cement Data'!$B$14&gt;=$A26,'US Cement Data'!$B$14&lt;$B26),'US Cement Data'!AI$290,0)*'State Downscaling Multipliers'!$B$6</f>
        <v>0</v>
      </c>
      <c r="AK26" s="5">
        <f>IF(AND('US Cement Data'!$B$14&gt;=$A26,'US Cement Data'!$B$14&lt;$B26),'US Cement Data'!AJ$290,0)*'State Downscaling Multipliers'!$B$6</f>
        <v>0</v>
      </c>
      <c r="AL26" s="5">
        <f>IF(AND('US Cement Data'!$B$14&gt;=$A26,'US Cement Data'!$B$14&lt;$B26),'US Cement Data'!AK$290,0)*'State Downscaling Multipliers'!$B$6</f>
        <v>0</v>
      </c>
    </row>
    <row r="27" spans="1:38" ht="15.75" customHeight="1" x14ac:dyDescent="0.25">
      <c r="A27" s="50">
        <f t="shared" si="1"/>
        <v>-70</v>
      </c>
      <c r="B27" s="50">
        <f t="shared" si="2"/>
        <v>-60</v>
      </c>
      <c r="C27" s="5">
        <f>IF(AND('US Cement Data'!$B$14&gt;=$A27,'US Cement Data'!$B$14&lt;$B27),'US Cement Data'!B$290,0)*'State Downscaling Multipliers'!$B$6</f>
        <v>0</v>
      </c>
      <c r="D27" s="5">
        <f>IF(AND('US Cement Data'!$B$14&gt;=$A27,'US Cement Data'!$B$14&lt;$B27),'US Cement Data'!C$290,0)*'State Downscaling Multipliers'!$B$6</f>
        <v>0</v>
      </c>
      <c r="E27" s="5">
        <f>IF(AND('US Cement Data'!$B$14&gt;=$A27,'US Cement Data'!$B$14&lt;$B27),'US Cement Data'!D$290,0)*'State Downscaling Multipliers'!$B$6</f>
        <v>0</v>
      </c>
      <c r="F27" s="5">
        <f>IF(AND('US Cement Data'!$B$14&gt;=$A27,'US Cement Data'!$B$14&lt;$B27),'US Cement Data'!E$290,0)*'State Downscaling Multipliers'!$B$6</f>
        <v>0</v>
      </c>
      <c r="G27" s="5">
        <f>IF(AND('US Cement Data'!$B$14&gt;=$A27,'US Cement Data'!$B$14&lt;$B27),'US Cement Data'!F$290,0)*'State Downscaling Multipliers'!$B$6</f>
        <v>0</v>
      </c>
      <c r="H27" s="5">
        <f>IF(AND('US Cement Data'!$B$14&gt;=$A27,'US Cement Data'!$B$14&lt;$B27),'US Cement Data'!G$290,0)*'State Downscaling Multipliers'!$B$6</f>
        <v>0</v>
      </c>
      <c r="I27" s="5">
        <f>IF(AND('US Cement Data'!$B$14&gt;=$A27,'US Cement Data'!$B$14&lt;$B27),'US Cement Data'!H$290,0)*'State Downscaling Multipliers'!$B$6</f>
        <v>0</v>
      </c>
      <c r="J27" s="5">
        <f>IF(AND('US Cement Data'!$B$14&gt;=$A27,'US Cement Data'!$B$14&lt;$B27),'US Cement Data'!I$290,0)*'State Downscaling Multipliers'!$B$6</f>
        <v>0</v>
      </c>
      <c r="K27" s="5">
        <f>IF(AND('US Cement Data'!$B$14&gt;=$A27,'US Cement Data'!$B$14&lt;$B27),'US Cement Data'!J$290,0)*'State Downscaling Multipliers'!$B$6</f>
        <v>0</v>
      </c>
      <c r="L27" s="5">
        <f>IF(AND('US Cement Data'!$B$14&gt;=$A27,'US Cement Data'!$B$14&lt;$B27),'US Cement Data'!K$290,0)*'State Downscaling Multipliers'!$B$6</f>
        <v>0</v>
      </c>
      <c r="M27" s="5">
        <f>IF(AND('US Cement Data'!$B$14&gt;=$A27,'US Cement Data'!$B$14&lt;$B27),'US Cement Data'!L$290,0)*'State Downscaling Multipliers'!$B$6</f>
        <v>0</v>
      </c>
      <c r="N27" s="5">
        <f>IF(AND('US Cement Data'!$B$14&gt;=$A27,'US Cement Data'!$B$14&lt;$B27),'US Cement Data'!M$290,0)*'State Downscaling Multipliers'!$B$6</f>
        <v>0</v>
      </c>
      <c r="O27" s="5">
        <f>IF(AND('US Cement Data'!$B$14&gt;=$A27,'US Cement Data'!$B$14&lt;$B27),'US Cement Data'!N$290,0)*'State Downscaling Multipliers'!$B$6</f>
        <v>0</v>
      </c>
      <c r="P27" s="5">
        <f>IF(AND('US Cement Data'!$B$14&gt;=$A27,'US Cement Data'!$B$14&lt;$B27),'US Cement Data'!O$290,0)*'State Downscaling Multipliers'!$B$6</f>
        <v>0</v>
      </c>
      <c r="Q27" s="5">
        <f>IF(AND('US Cement Data'!$B$14&gt;=$A27,'US Cement Data'!$B$14&lt;$B27),'US Cement Data'!P$290,0)*'State Downscaling Multipliers'!$B$6</f>
        <v>0</v>
      </c>
      <c r="R27" s="5">
        <f>IF(AND('US Cement Data'!$B$14&gt;=$A27,'US Cement Data'!$B$14&lt;$B27),'US Cement Data'!Q$290,0)*'State Downscaling Multipliers'!$B$6</f>
        <v>0</v>
      </c>
      <c r="S27" s="5">
        <f>IF(AND('US Cement Data'!$B$14&gt;=$A27,'US Cement Data'!$B$14&lt;$B27),'US Cement Data'!R$290,0)*'State Downscaling Multipliers'!$B$6</f>
        <v>0</v>
      </c>
      <c r="T27" s="5">
        <f>IF(AND('US Cement Data'!$B$14&gt;=$A27,'US Cement Data'!$B$14&lt;$B27),'US Cement Data'!S$290,0)*'State Downscaling Multipliers'!$B$6</f>
        <v>0</v>
      </c>
      <c r="U27" s="5">
        <f>IF(AND('US Cement Data'!$B$14&gt;=$A27,'US Cement Data'!$B$14&lt;$B27),'US Cement Data'!T$290,0)*'State Downscaling Multipliers'!$B$6</f>
        <v>0</v>
      </c>
      <c r="V27" s="5">
        <f>IF(AND('US Cement Data'!$B$14&gt;=$A27,'US Cement Data'!$B$14&lt;$B27),'US Cement Data'!U$290,0)*'State Downscaling Multipliers'!$B$6</f>
        <v>0</v>
      </c>
      <c r="W27" s="5">
        <f>IF(AND('US Cement Data'!$B$14&gt;=$A27,'US Cement Data'!$B$14&lt;$B27),'US Cement Data'!V$290,0)*'State Downscaling Multipliers'!$B$6</f>
        <v>0</v>
      </c>
      <c r="X27" s="5">
        <f>IF(AND('US Cement Data'!$B$14&gt;=$A27,'US Cement Data'!$B$14&lt;$B27),'US Cement Data'!W$290,0)*'State Downscaling Multipliers'!$B$6</f>
        <v>0</v>
      </c>
      <c r="Y27" s="5">
        <f>IF(AND('US Cement Data'!$B$14&gt;=$A27,'US Cement Data'!$B$14&lt;$B27),'US Cement Data'!X$290,0)*'State Downscaling Multipliers'!$B$6</f>
        <v>0</v>
      </c>
      <c r="Z27" s="5">
        <f>IF(AND('US Cement Data'!$B$14&gt;=$A27,'US Cement Data'!$B$14&lt;$B27),'US Cement Data'!Y$290,0)*'State Downscaling Multipliers'!$B$6</f>
        <v>0</v>
      </c>
      <c r="AA27" s="5">
        <f>IF(AND('US Cement Data'!$B$14&gt;=$A27,'US Cement Data'!$B$14&lt;$B27),'US Cement Data'!Z$290,0)*'State Downscaling Multipliers'!$B$6</f>
        <v>0</v>
      </c>
      <c r="AB27" s="5">
        <f>IF(AND('US Cement Data'!$B$14&gt;=$A27,'US Cement Data'!$B$14&lt;$B27),'US Cement Data'!AA$290,0)*'State Downscaling Multipliers'!$B$6</f>
        <v>0</v>
      </c>
      <c r="AC27" s="5">
        <f>IF(AND('US Cement Data'!$B$14&gt;=$A27,'US Cement Data'!$B$14&lt;$B27),'US Cement Data'!AB$290,0)*'State Downscaling Multipliers'!$B$6</f>
        <v>0</v>
      </c>
      <c r="AD27" s="5">
        <f>IF(AND('US Cement Data'!$B$14&gt;=$A27,'US Cement Data'!$B$14&lt;$B27),'US Cement Data'!AC$290,0)*'State Downscaling Multipliers'!$B$6</f>
        <v>0</v>
      </c>
      <c r="AE27" s="5">
        <f>IF(AND('US Cement Data'!$B$14&gt;=$A27,'US Cement Data'!$B$14&lt;$B27),'US Cement Data'!AD$290,0)*'State Downscaling Multipliers'!$B$6</f>
        <v>0</v>
      </c>
      <c r="AF27" s="5">
        <f>IF(AND('US Cement Data'!$B$14&gt;=$A27,'US Cement Data'!$B$14&lt;$B27),'US Cement Data'!AE$290,0)*'State Downscaling Multipliers'!$B$6</f>
        <v>0</v>
      </c>
      <c r="AG27" s="5">
        <f>IF(AND('US Cement Data'!$B$14&gt;=$A27,'US Cement Data'!$B$14&lt;$B27),'US Cement Data'!AF$290,0)*'State Downscaling Multipliers'!$B$6</f>
        <v>0</v>
      </c>
      <c r="AH27" s="5">
        <f>IF(AND('US Cement Data'!$B$14&gt;=$A27,'US Cement Data'!$B$14&lt;$B27),'US Cement Data'!AG$290,0)*'State Downscaling Multipliers'!$B$6</f>
        <v>0</v>
      </c>
      <c r="AI27" s="5">
        <f>IF(AND('US Cement Data'!$B$14&gt;=$A27,'US Cement Data'!$B$14&lt;$B27),'US Cement Data'!AH$290,0)*'State Downscaling Multipliers'!$B$6</f>
        <v>0</v>
      </c>
      <c r="AJ27" s="5">
        <f>IF(AND('US Cement Data'!$B$14&gt;=$A27,'US Cement Data'!$B$14&lt;$B27),'US Cement Data'!AI$290,0)*'State Downscaling Multipliers'!$B$6</f>
        <v>0</v>
      </c>
      <c r="AK27" s="5">
        <f>IF(AND('US Cement Data'!$B$14&gt;=$A27,'US Cement Data'!$B$14&lt;$B27),'US Cement Data'!AJ$290,0)*'State Downscaling Multipliers'!$B$6</f>
        <v>0</v>
      </c>
      <c r="AL27" s="5">
        <f>IF(AND('US Cement Data'!$B$14&gt;=$A27,'US Cement Data'!$B$14&lt;$B27),'US Cement Data'!AK$290,0)*'State Downscaling Multipliers'!$B$6</f>
        <v>0</v>
      </c>
    </row>
    <row r="28" spans="1:38" ht="15.75" customHeight="1" x14ac:dyDescent="0.25">
      <c r="A28" s="50">
        <f t="shared" si="1"/>
        <v>-60</v>
      </c>
      <c r="B28" s="50">
        <f t="shared" si="2"/>
        <v>-50</v>
      </c>
      <c r="C28" s="5">
        <f>IF(AND('US Cement Data'!$B$14&gt;=$A28,'US Cement Data'!$B$14&lt;$B28),'US Cement Data'!B$290,0)*'State Downscaling Multipliers'!$B$6</f>
        <v>0</v>
      </c>
      <c r="D28" s="5">
        <f>IF(AND('US Cement Data'!$B$14&gt;=$A28,'US Cement Data'!$B$14&lt;$B28),'US Cement Data'!C$290,0)*'State Downscaling Multipliers'!$B$6</f>
        <v>0</v>
      </c>
      <c r="E28" s="5">
        <f>IF(AND('US Cement Data'!$B$14&gt;=$A28,'US Cement Data'!$B$14&lt;$B28),'US Cement Data'!D$290,0)*'State Downscaling Multipliers'!$B$6</f>
        <v>0</v>
      </c>
      <c r="F28" s="5">
        <f>IF(AND('US Cement Data'!$B$14&gt;=$A28,'US Cement Data'!$B$14&lt;$B28),'US Cement Data'!E$290,0)*'State Downscaling Multipliers'!$B$6</f>
        <v>0</v>
      </c>
      <c r="G28" s="5">
        <f>IF(AND('US Cement Data'!$B$14&gt;=$A28,'US Cement Data'!$B$14&lt;$B28),'US Cement Data'!F$290,0)*'State Downscaling Multipliers'!$B$6</f>
        <v>0</v>
      </c>
      <c r="H28" s="5">
        <f>IF(AND('US Cement Data'!$B$14&gt;=$A28,'US Cement Data'!$B$14&lt;$B28),'US Cement Data'!G$290,0)*'State Downscaling Multipliers'!$B$6</f>
        <v>0</v>
      </c>
      <c r="I28" s="5">
        <f>IF(AND('US Cement Data'!$B$14&gt;=$A28,'US Cement Data'!$B$14&lt;$B28),'US Cement Data'!H$290,0)*'State Downscaling Multipliers'!$B$6</f>
        <v>0</v>
      </c>
      <c r="J28" s="5">
        <f>IF(AND('US Cement Data'!$B$14&gt;=$A28,'US Cement Data'!$B$14&lt;$B28),'US Cement Data'!I$290,0)*'State Downscaling Multipliers'!$B$6</f>
        <v>0</v>
      </c>
      <c r="K28" s="5">
        <f>IF(AND('US Cement Data'!$B$14&gt;=$A28,'US Cement Data'!$B$14&lt;$B28),'US Cement Data'!J$290,0)*'State Downscaling Multipliers'!$B$6</f>
        <v>0</v>
      </c>
      <c r="L28" s="5">
        <f>IF(AND('US Cement Data'!$B$14&gt;=$A28,'US Cement Data'!$B$14&lt;$B28),'US Cement Data'!K$290,0)*'State Downscaling Multipliers'!$B$6</f>
        <v>0</v>
      </c>
      <c r="M28" s="5">
        <f>IF(AND('US Cement Data'!$B$14&gt;=$A28,'US Cement Data'!$B$14&lt;$B28),'US Cement Data'!L$290,0)*'State Downscaling Multipliers'!$B$6</f>
        <v>0</v>
      </c>
      <c r="N28" s="5">
        <f>IF(AND('US Cement Data'!$B$14&gt;=$A28,'US Cement Data'!$B$14&lt;$B28),'US Cement Data'!M$290,0)*'State Downscaling Multipliers'!$B$6</f>
        <v>0</v>
      </c>
      <c r="O28" s="5">
        <f>IF(AND('US Cement Data'!$B$14&gt;=$A28,'US Cement Data'!$B$14&lt;$B28),'US Cement Data'!N$290,0)*'State Downscaling Multipliers'!$B$6</f>
        <v>0</v>
      </c>
      <c r="P28" s="5">
        <f>IF(AND('US Cement Data'!$B$14&gt;=$A28,'US Cement Data'!$B$14&lt;$B28),'US Cement Data'!O$290,0)*'State Downscaling Multipliers'!$B$6</f>
        <v>0</v>
      </c>
      <c r="Q28" s="5">
        <f>IF(AND('US Cement Data'!$B$14&gt;=$A28,'US Cement Data'!$B$14&lt;$B28),'US Cement Data'!P$290,0)*'State Downscaling Multipliers'!$B$6</f>
        <v>0</v>
      </c>
      <c r="R28" s="5">
        <f>IF(AND('US Cement Data'!$B$14&gt;=$A28,'US Cement Data'!$B$14&lt;$B28),'US Cement Data'!Q$290,0)*'State Downscaling Multipliers'!$B$6</f>
        <v>0</v>
      </c>
      <c r="S28" s="5">
        <f>IF(AND('US Cement Data'!$B$14&gt;=$A28,'US Cement Data'!$B$14&lt;$B28),'US Cement Data'!R$290,0)*'State Downscaling Multipliers'!$B$6</f>
        <v>0</v>
      </c>
      <c r="T28" s="5">
        <f>IF(AND('US Cement Data'!$B$14&gt;=$A28,'US Cement Data'!$B$14&lt;$B28),'US Cement Data'!S$290,0)*'State Downscaling Multipliers'!$B$6</f>
        <v>0</v>
      </c>
      <c r="U28" s="5">
        <f>IF(AND('US Cement Data'!$B$14&gt;=$A28,'US Cement Data'!$B$14&lt;$B28),'US Cement Data'!T$290,0)*'State Downscaling Multipliers'!$B$6</f>
        <v>0</v>
      </c>
      <c r="V28" s="5">
        <f>IF(AND('US Cement Data'!$B$14&gt;=$A28,'US Cement Data'!$B$14&lt;$B28),'US Cement Data'!U$290,0)*'State Downscaling Multipliers'!$B$6</f>
        <v>0</v>
      </c>
      <c r="W28" s="5">
        <f>IF(AND('US Cement Data'!$B$14&gt;=$A28,'US Cement Data'!$B$14&lt;$B28),'US Cement Data'!V$290,0)*'State Downscaling Multipliers'!$B$6</f>
        <v>0</v>
      </c>
      <c r="X28" s="5">
        <f>IF(AND('US Cement Data'!$B$14&gt;=$A28,'US Cement Data'!$B$14&lt;$B28),'US Cement Data'!W$290,0)*'State Downscaling Multipliers'!$B$6</f>
        <v>0</v>
      </c>
      <c r="Y28" s="5">
        <f>IF(AND('US Cement Data'!$B$14&gt;=$A28,'US Cement Data'!$B$14&lt;$B28),'US Cement Data'!X$290,0)*'State Downscaling Multipliers'!$B$6</f>
        <v>0</v>
      </c>
      <c r="Z28" s="5">
        <f>IF(AND('US Cement Data'!$B$14&gt;=$A28,'US Cement Data'!$B$14&lt;$B28),'US Cement Data'!Y$290,0)*'State Downscaling Multipliers'!$B$6</f>
        <v>0</v>
      </c>
      <c r="AA28" s="5">
        <f>IF(AND('US Cement Data'!$B$14&gt;=$A28,'US Cement Data'!$B$14&lt;$B28),'US Cement Data'!Z$290,0)*'State Downscaling Multipliers'!$B$6</f>
        <v>0</v>
      </c>
      <c r="AB28" s="5">
        <f>IF(AND('US Cement Data'!$B$14&gt;=$A28,'US Cement Data'!$B$14&lt;$B28),'US Cement Data'!AA$290,0)*'State Downscaling Multipliers'!$B$6</f>
        <v>0</v>
      </c>
      <c r="AC28" s="5">
        <f>IF(AND('US Cement Data'!$B$14&gt;=$A28,'US Cement Data'!$B$14&lt;$B28),'US Cement Data'!AB$290,0)*'State Downscaling Multipliers'!$B$6</f>
        <v>0</v>
      </c>
      <c r="AD28" s="5">
        <f>IF(AND('US Cement Data'!$B$14&gt;=$A28,'US Cement Data'!$B$14&lt;$B28),'US Cement Data'!AC$290,0)*'State Downscaling Multipliers'!$B$6</f>
        <v>0</v>
      </c>
      <c r="AE28" s="5">
        <f>IF(AND('US Cement Data'!$B$14&gt;=$A28,'US Cement Data'!$B$14&lt;$B28),'US Cement Data'!AD$290,0)*'State Downscaling Multipliers'!$B$6</f>
        <v>0</v>
      </c>
      <c r="AF28" s="5">
        <f>IF(AND('US Cement Data'!$B$14&gt;=$A28,'US Cement Data'!$B$14&lt;$B28),'US Cement Data'!AE$290,0)*'State Downscaling Multipliers'!$B$6</f>
        <v>0</v>
      </c>
      <c r="AG28" s="5">
        <f>IF(AND('US Cement Data'!$B$14&gt;=$A28,'US Cement Data'!$B$14&lt;$B28),'US Cement Data'!AF$290,0)*'State Downscaling Multipliers'!$B$6</f>
        <v>0</v>
      </c>
      <c r="AH28" s="5">
        <f>IF(AND('US Cement Data'!$B$14&gt;=$A28,'US Cement Data'!$B$14&lt;$B28),'US Cement Data'!AG$290,0)*'State Downscaling Multipliers'!$B$6</f>
        <v>0</v>
      </c>
      <c r="AI28" s="5">
        <f>IF(AND('US Cement Data'!$B$14&gt;=$A28,'US Cement Data'!$B$14&lt;$B28),'US Cement Data'!AH$290,0)*'State Downscaling Multipliers'!$B$6</f>
        <v>0</v>
      </c>
      <c r="AJ28" s="5">
        <f>IF(AND('US Cement Data'!$B$14&gt;=$A28,'US Cement Data'!$B$14&lt;$B28),'US Cement Data'!AI$290,0)*'State Downscaling Multipliers'!$B$6</f>
        <v>0</v>
      </c>
      <c r="AK28" s="5">
        <f>IF(AND('US Cement Data'!$B$14&gt;=$A28,'US Cement Data'!$B$14&lt;$B28),'US Cement Data'!AJ$290,0)*'State Downscaling Multipliers'!$B$6</f>
        <v>0</v>
      </c>
      <c r="AL28" s="5">
        <f>IF(AND('US Cement Data'!$B$14&gt;=$A28,'US Cement Data'!$B$14&lt;$B28),'US Cement Data'!AK$290,0)*'State Downscaling Multipliers'!$B$6</f>
        <v>0</v>
      </c>
    </row>
    <row r="29" spans="1:38" ht="15.75" customHeight="1" x14ac:dyDescent="0.25">
      <c r="A29" s="50">
        <f t="shared" si="1"/>
        <v>-50</v>
      </c>
      <c r="B29" s="50">
        <f t="shared" si="2"/>
        <v>-40</v>
      </c>
      <c r="C29" s="5">
        <f>IF(AND('US Cement Data'!$B$14&gt;=$A29,'US Cement Data'!$B$14&lt;$B29),'US Cement Data'!B$290,0)*'State Downscaling Multipliers'!$B$6</f>
        <v>0</v>
      </c>
      <c r="D29" s="5">
        <f>IF(AND('US Cement Data'!$B$14&gt;=$A29,'US Cement Data'!$B$14&lt;$B29),'US Cement Data'!C$290,0)*'State Downscaling Multipliers'!$B$6</f>
        <v>0</v>
      </c>
      <c r="E29" s="5">
        <f>IF(AND('US Cement Data'!$B$14&gt;=$A29,'US Cement Data'!$B$14&lt;$B29),'US Cement Data'!D$290,0)*'State Downscaling Multipliers'!$B$6</f>
        <v>0</v>
      </c>
      <c r="F29" s="5">
        <f>IF(AND('US Cement Data'!$B$14&gt;=$A29,'US Cement Data'!$B$14&lt;$B29),'US Cement Data'!E$290,0)*'State Downscaling Multipliers'!$B$6</f>
        <v>0</v>
      </c>
      <c r="G29" s="5">
        <f>IF(AND('US Cement Data'!$B$14&gt;=$A29,'US Cement Data'!$B$14&lt;$B29),'US Cement Data'!F$290,0)*'State Downscaling Multipliers'!$B$6</f>
        <v>0</v>
      </c>
      <c r="H29" s="5">
        <f>IF(AND('US Cement Data'!$B$14&gt;=$A29,'US Cement Data'!$B$14&lt;$B29),'US Cement Data'!G$290,0)*'State Downscaling Multipliers'!$B$6</f>
        <v>0</v>
      </c>
      <c r="I29" s="5">
        <f>IF(AND('US Cement Data'!$B$14&gt;=$A29,'US Cement Data'!$B$14&lt;$B29),'US Cement Data'!H$290,0)*'State Downscaling Multipliers'!$B$6</f>
        <v>0</v>
      </c>
      <c r="J29" s="5">
        <f>IF(AND('US Cement Data'!$B$14&gt;=$A29,'US Cement Data'!$B$14&lt;$B29),'US Cement Data'!I$290,0)*'State Downscaling Multipliers'!$B$6</f>
        <v>0</v>
      </c>
      <c r="K29" s="5">
        <f>IF(AND('US Cement Data'!$B$14&gt;=$A29,'US Cement Data'!$B$14&lt;$B29),'US Cement Data'!J$290,0)*'State Downscaling Multipliers'!$B$6</f>
        <v>0</v>
      </c>
      <c r="L29" s="5">
        <f>IF(AND('US Cement Data'!$B$14&gt;=$A29,'US Cement Data'!$B$14&lt;$B29),'US Cement Data'!K$290,0)*'State Downscaling Multipliers'!$B$6</f>
        <v>0</v>
      </c>
      <c r="M29" s="5">
        <f>IF(AND('US Cement Data'!$B$14&gt;=$A29,'US Cement Data'!$B$14&lt;$B29),'US Cement Data'!L$290,0)*'State Downscaling Multipliers'!$B$6</f>
        <v>0</v>
      </c>
      <c r="N29" s="5">
        <f>IF(AND('US Cement Data'!$B$14&gt;=$A29,'US Cement Data'!$B$14&lt;$B29),'US Cement Data'!M$290,0)*'State Downscaling Multipliers'!$B$6</f>
        <v>0</v>
      </c>
      <c r="O29" s="5">
        <f>IF(AND('US Cement Data'!$B$14&gt;=$A29,'US Cement Data'!$B$14&lt;$B29),'US Cement Data'!N$290,0)*'State Downscaling Multipliers'!$B$6</f>
        <v>0</v>
      </c>
      <c r="P29" s="5">
        <f>IF(AND('US Cement Data'!$B$14&gt;=$A29,'US Cement Data'!$B$14&lt;$B29),'US Cement Data'!O$290,0)*'State Downscaling Multipliers'!$B$6</f>
        <v>0</v>
      </c>
      <c r="Q29" s="5">
        <f>IF(AND('US Cement Data'!$B$14&gt;=$A29,'US Cement Data'!$B$14&lt;$B29),'US Cement Data'!P$290,0)*'State Downscaling Multipliers'!$B$6</f>
        <v>0</v>
      </c>
      <c r="R29" s="5">
        <f>IF(AND('US Cement Data'!$B$14&gt;=$A29,'US Cement Data'!$B$14&lt;$B29),'US Cement Data'!Q$290,0)*'State Downscaling Multipliers'!$B$6</f>
        <v>0</v>
      </c>
      <c r="S29" s="5">
        <f>IF(AND('US Cement Data'!$B$14&gt;=$A29,'US Cement Data'!$B$14&lt;$B29),'US Cement Data'!R$290,0)*'State Downscaling Multipliers'!$B$6</f>
        <v>0</v>
      </c>
      <c r="T29" s="5">
        <f>IF(AND('US Cement Data'!$B$14&gt;=$A29,'US Cement Data'!$B$14&lt;$B29),'US Cement Data'!S$290,0)*'State Downscaling Multipliers'!$B$6</f>
        <v>0</v>
      </c>
      <c r="U29" s="5">
        <f>IF(AND('US Cement Data'!$B$14&gt;=$A29,'US Cement Data'!$B$14&lt;$B29),'US Cement Data'!T$290,0)*'State Downscaling Multipliers'!$B$6</f>
        <v>0</v>
      </c>
      <c r="V29" s="5">
        <f>IF(AND('US Cement Data'!$B$14&gt;=$A29,'US Cement Data'!$B$14&lt;$B29),'US Cement Data'!U$290,0)*'State Downscaling Multipliers'!$B$6</f>
        <v>0</v>
      </c>
      <c r="W29" s="5">
        <f>IF(AND('US Cement Data'!$B$14&gt;=$A29,'US Cement Data'!$B$14&lt;$B29),'US Cement Data'!V$290,0)*'State Downscaling Multipliers'!$B$6</f>
        <v>0</v>
      </c>
      <c r="X29" s="5">
        <f>IF(AND('US Cement Data'!$B$14&gt;=$A29,'US Cement Data'!$B$14&lt;$B29),'US Cement Data'!W$290,0)*'State Downscaling Multipliers'!$B$6</f>
        <v>0</v>
      </c>
      <c r="Y29" s="5">
        <f>IF(AND('US Cement Data'!$B$14&gt;=$A29,'US Cement Data'!$B$14&lt;$B29),'US Cement Data'!X$290,0)*'State Downscaling Multipliers'!$B$6</f>
        <v>0</v>
      </c>
      <c r="Z29" s="5">
        <f>IF(AND('US Cement Data'!$B$14&gt;=$A29,'US Cement Data'!$B$14&lt;$B29),'US Cement Data'!Y$290,0)*'State Downscaling Multipliers'!$B$6</f>
        <v>0</v>
      </c>
      <c r="AA29" s="5">
        <f>IF(AND('US Cement Data'!$B$14&gt;=$A29,'US Cement Data'!$B$14&lt;$B29),'US Cement Data'!Z$290,0)*'State Downscaling Multipliers'!$B$6</f>
        <v>0</v>
      </c>
      <c r="AB29" s="5">
        <f>IF(AND('US Cement Data'!$B$14&gt;=$A29,'US Cement Data'!$B$14&lt;$B29),'US Cement Data'!AA$290,0)*'State Downscaling Multipliers'!$B$6</f>
        <v>0</v>
      </c>
      <c r="AC29" s="5">
        <f>IF(AND('US Cement Data'!$B$14&gt;=$A29,'US Cement Data'!$B$14&lt;$B29),'US Cement Data'!AB$290,0)*'State Downscaling Multipliers'!$B$6</f>
        <v>0</v>
      </c>
      <c r="AD29" s="5">
        <f>IF(AND('US Cement Data'!$B$14&gt;=$A29,'US Cement Data'!$B$14&lt;$B29),'US Cement Data'!AC$290,0)*'State Downscaling Multipliers'!$B$6</f>
        <v>0</v>
      </c>
      <c r="AE29" s="5">
        <f>IF(AND('US Cement Data'!$B$14&gt;=$A29,'US Cement Data'!$B$14&lt;$B29),'US Cement Data'!AD$290,0)*'State Downscaling Multipliers'!$B$6</f>
        <v>0</v>
      </c>
      <c r="AF29" s="5">
        <f>IF(AND('US Cement Data'!$B$14&gt;=$A29,'US Cement Data'!$B$14&lt;$B29),'US Cement Data'!AE$290,0)*'State Downscaling Multipliers'!$B$6</f>
        <v>0</v>
      </c>
      <c r="AG29" s="5">
        <f>IF(AND('US Cement Data'!$B$14&gt;=$A29,'US Cement Data'!$B$14&lt;$B29),'US Cement Data'!AF$290,0)*'State Downscaling Multipliers'!$B$6</f>
        <v>0</v>
      </c>
      <c r="AH29" s="5">
        <f>IF(AND('US Cement Data'!$B$14&gt;=$A29,'US Cement Data'!$B$14&lt;$B29),'US Cement Data'!AG$290,0)*'State Downscaling Multipliers'!$B$6</f>
        <v>0</v>
      </c>
      <c r="AI29" s="5">
        <f>IF(AND('US Cement Data'!$B$14&gt;=$A29,'US Cement Data'!$B$14&lt;$B29),'US Cement Data'!AH$290,0)*'State Downscaling Multipliers'!$B$6</f>
        <v>0</v>
      </c>
      <c r="AJ29" s="5">
        <f>IF(AND('US Cement Data'!$B$14&gt;=$A29,'US Cement Data'!$B$14&lt;$B29),'US Cement Data'!AI$290,0)*'State Downscaling Multipliers'!$B$6</f>
        <v>0</v>
      </c>
      <c r="AK29" s="5">
        <f>IF(AND('US Cement Data'!$B$14&gt;=$A29,'US Cement Data'!$B$14&lt;$B29),'US Cement Data'!AJ$290,0)*'State Downscaling Multipliers'!$B$6</f>
        <v>0</v>
      </c>
      <c r="AL29" s="5">
        <f>IF(AND('US Cement Data'!$B$14&gt;=$A29,'US Cement Data'!$B$14&lt;$B29),'US Cement Data'!AK$290,0)*'State Downscaling Multipliers'!$B$6</f>
        <v>0</v>
      </c>
    </row>
    <row r="30" spans="1:38" ht="15.75" customHeight="1" x14ac:dyDescent="0.25">
      <c r="A30" s="50">
        <f t="shared" si="1"/>
        <v>-40</v>
      </c>
      <c r="B30" s="50">
        <f t="shared" si="2"/>
        <v>-30</v>
      </c>
      <c r="C30" s="5">
        <f>IF(AND('US Cement Data'!$B$14&gt;=$A30,'US Cement Data'!$B$14&lt;$B30),'US Cement Data'!B$290,0)*'State Downscaling Multipliers'!$B$6</f>
        <v>0</v>
      </c>
      <c r="D30" s="5">
        <f>IF(AND('US Cement Data'!$B$14&gt;=$A30,'US Cement Data'!$B$14&lt;$B30),'US Cement Data'!C$290,0)*'State Downscaling Multipliers'!$B$6</f>
        <v>0</v>
      </c>
      <c r="E30" s="5">
        <f>IF(AND('US Cement Data'!$B$14&gt;=$A30,'US Cement Data'!$B$14&lt;$B30),'US Cement Data'!D$290,0)*'State Downscaling Multipliers'!$B$6</f>
        <v>0</v>
      </c>
      <c r="F30" s="5">
        <f>IF(AND('US Cement Data'!$B$14&gt;=$A30,'US Cement Data'!$B$14&lt;$B30),'US Cement Data'!E$290,0)*'State Downscaling Multipliers'!$B$6</f>
        <v>0</v>
      </c>
      <c r="G30" s="5">
        <f>IF(AND('US Cement Data'!$B$14&gt;=$A30,'US Cement Data'!$B$14&lt;$B30),'US Cement Data'!F$290,0)*'State Downscaling Multipliers'!$B$6</f>
        <v>0</v>
      </c>
      <c r="H30" s="5">
        <f>IF(AND('US Cement Data'!$B$14&gt;=$A30,'US Cement Data'!$B$14&lt;$B30),'US Cement Data'!G$290,0)*'State Downscaling Multipliers'!$B$6</f>
        <v>0</v>
      </c>
      <c r="I30" s="5">
        <f>IF(AND('US Cement Data'!$B$14&gt;=$A30,'US Cement Data'!$B$14&lt;$B30),'US Cement Data'!H$290,0)*'State Downscaling Multipliers'!$B$6</f>
        <v>0</v>
      </c>
      <c r="J30" s="5">
        <f>IF(AND('US Cement Data'!$B$14&gt;=$A30,'US Cement Data'!$B$14&lt;$B30),'US Cement Data'!I$290,0)*'State Downscaling Multipliers'!$B$6</f>
        <v>0</v>
      </c>
      <c r="K30" s="5">
        <f>IF(AND('US Cement Data'!$B$14&gt;=$A30,'US Cement Data'!$B$14&lt;$B30),'US Cement Data'!J$290,0)*'State Downscaling Multipliers'!$B$6</f>
        <v>0</v>
      </c>
      <c r="L30" s="5">
        <f>IF(AND('US Cement Data'!$B$14&gt;=$A30,'US Cement Data'!$B$14&lt;$B30),'US Cement Data'!K$290,0)*'State Downscaling Multipliers'!$B$6</f>
        <v>0</v>
      </c>
      <c r="M30" s="5">
        <f>IF(AND('US Cement Data'!$B$14&gt;=$A30,'US Cement Data'!$B$14&lt;$B30),'US Cement Data'!L$290,0)*'State Downscaling Multipliers'!$B$6</f>
        <v>0</v>
      </c>
      <c r="N30" s="5">
        <f>IF(AND('US Cement Data'!$B$14&gt;=$A30,'US Cement Data'!$B$14&lt;$B30),'US Cement Data'!M$290,0)*'State Downscaling Multipliers'!$B$6</f>
        <v>0</v>
      </c>
      <c r="O30" s="5">
        <f>IF(AND('US Cement Data'!$B$14&gt;=$A30,'US Cement Data'!$B$14&lt;$B30),'US Cement Data'!N$290,0)*'State Downscaling Multipliers'!$B$6</f>
        <v>0</v>
      </c>
      <c r="P30" s="5">
        <f>IF(AND('US Cement Data'!$B$14&gt;=$A30,'US Cement Data'!$B$14&lt;$B30),'US Cement Data'!O$290,0)*'State Downscaling Multipliers'!$B$6</f>
        <v>0</v>
      </c>
      <c r="Q30" s="5">
        <f>IF(AND('US Cement Data'!$B$14&gt;=$A30,'US Cement Data'!$B$14&lt;$B30),'US Cement Data'!P$290,0)*'State Downscaling Multipliers'!$B$6</f>
        <v>0</v>
      </c>
      <c r="R30" s="5">
        <f>IF(AND('US Cement Data'!$B$14&gt;=$A30,'US Cement Data'!$B$14&lt;$B30),'US Cement Data'!Q$290,0)*'State Downscaling Multipliers'!$B$6</f>
        <v>0</v>
      </c>
      <c r="S30" s="5">
        <f>IF(AND('US Cement Data'!$B$14&gt;=$A30,'US Cement Data'!$B$14&lt;$B30),'US Cement Data'!R$290,0)*'State Downscaling Multipliers'!$B$6</f>
        <v>0</v>
      </c>
      <c r="T30" s="5">
        <f>IF(AND('US Cement Data'!$B$14&gt;=$A30,'US Cement Data'!$B$14&lt;$B30),'US Cement Data'!S$290,0)*'State Downscaling Multipliers'!$B$6</f>
        <v>0</v>
      </c>
      <c r="U30" s="5">
        <f>IF(AND('US Cement Data'!$B$14&gt;=$A30,'US Cement Data'!$B$14&lt;$B30),'US Cement Data'!T$290,0)*'State Downscaling Multipliers'!$B$6</f>
        <v>0</v>
      </c>
      <c r="V30" s="5">
        <f>IF(AND('US Cement Data'!$B$14&gt;=$A30,'US Cement Data'!$B$14&lt;$B30),'US Cement Data'!U$290,0)*'State Downscaling Multipliers'!$B$6</f>
        <v>0</v>
      </c>
      <c r="W30" s="5">
        <f>IF(AND('US Cement Data'!$B$14&gt;=$A30,'US Cement Data'!$B$14&lt;$B30),'US Cement Data'!V$290,0)*'State Downscaling Multipliers'!$B$6</f>
        <v>0</v>
      </c>
      <c r="X30" s="5">
        <f>IF(AND('US Cement Data'!$B$14&gt;=$A30,'US Cement Data'!$B$14&lt;$B30),'US Cement Data'!W$290,0)*'State Downscaling Multipliers'!$B$6</f>
        <v>0</v>
      </c>
      <c r="Y30" s="5">
        <f>IF(AND('US Cement Data'!$B$14&gt;=$A30,'US Cement Data'!$B$14&lt;$B30),'US Cement Data'!X$290,0)*'State Downscaling Multipliers'!$B$6</f>
        <v>0</v>
      </c>
      <c r="Z30" s="5">
        <f>IF(AND('US Cement Data'!$B$14&gt;=$A30,'US Cement Data'!$B$14&lt;$B30),'US Cement Data'!Y$290,0)*'State Downscaling Multipliers'!$B$6</f>
        <v>0</v>
      </c>
      <c r="AA30" s="5">
        <f>IF(AND('US Cement Data'!$B$14&gt;=$A30,'US Cement Data'!$B$14&lt;$B30),'US Cement Data'!Z$290,0)*'State Downscaling Multipliers'!$B$6</f>
        <v>0</v>
      </c>
      <c r="AB30" s="5">
        <f>IF(AND('US Cement Data'!$B$14&gt;=$A30,'US Cement Data'!$B$14&lt;$B30),'US Cement Data'!AA$290,0)*'State Downscaling Multipliers'!$B$6</f>
        <v>0</v>
      </c>
      <c r="AC30" s="5">
        <f>IF(AND('US Cement Data'!$B$14&gt;=$A30,'US Cement Data'!$B$14&lt;$B30),'US Cement Data'!AB$290,0)*'State Downscaling Multipliers'!$B$6</f>
        <v>0</v>
      </c>
      <c r="AD30" s="5">
        <f>IF(AND('US Cement Data'!$B$14&gt;=$A30,'US Cement Data'!$B$14&lt;$B30),'US Cement Data'!AC$290,0)*'State Downscaling Multipliers'!$B$6</f>
        <v>0</v>
      </c>
      <c r="AE30" s="5">
        <f>IF(AND('US Cement Data'!$B$14&gt;=$A30,'US Cement Data'!$B$14&lt;$B30),'US Cement Data'!AD$290,0)*'State Downscaling Multipliers'!$B$6</f>
        <v>0</v>
      </c>
      <c r="AF30" s="5">
        <f>IF(AND('US Cement Data'!$B$14&gt;=$A30,'US Cement Data'!$B$14&lt;$B30),'US Cement Data'!AE$290,0)*'State Downscaling Multipliers'!$B$6</f>
        <v>0</v>
      </c>
      <c r="AG30" s="5">
        <f>IF(AND('US Cement Data'!$B$14&gt;=$A30,'US Cement Data'!$B$14&lt;$B30),'US Cement Data'!AF$290,0)*'State Downscaling Multipliers'!$B$6</f>
        <v>0</v>
      </c>
      <c r="AH30" s="5">
        <f>IF(AND('US Cement Data'!$B$14&gt;=$A30,'US Cement Data'!$B$14&lt;$B30),'US Cement Data'!AG$290,0)*'State Downscaling Multipliers'!$B$6</f>
        <v>0</v>
      </c>
      <c r="AI30" s="5">
        <f>IF(AND('US Cement Data'!$B$14&gt;=$A30,'US Cement Data'!$B$14&lt;$B30),'US Cement Data'!AH$290,0)*'State Downscaling Multipliers'!$B$6</f>
        <v>0</v>
      </c>
      <c r="AJ30" s="5">
        <f>IF(AND('US Cement Data'!$B$14&gt;=$A30,'US Cement Data'!$B$14&lt;$B30),'US Cement Data'!AI$290,0)*'State Downscaling Multipliers'!$B$6</f>
        <v>0</v>
      </c>
      <c r="AK30" s="5">
        <f>IF(AND('US Cement Data'!$B$14&gt;=$A30,'US Cement Data'!$B$14&lt;$B30),'US Cement Data'!AJ$290,0)*'State Downscaling Multipliers'!$B$6</f>
        <v>0</v>
      </c>
      <c r="AL30" s="5">
        <f>IF(AND('US Cement Data'!$B$14&gt;=$A30,'US Cement Data'!$B$14&lt;$B30),'US Cement Data'!AK$290,0)*'State Downscaling Multipliers'!$B$6</f>
        <v>0</v>
      </c>
    </row>
    <row r="31" spans="1:38" ht="15.75" customHeight="1" x14ac:dyDescent="0.25">
      <c r="A31" s="50">
        <f t="shared" si="1"/>
        <v>-30</v>
      </c>
      <c r="B31" s="50">
        <f t="shared" si="2"/>
        <v>-20</v>
      </c>
      <c r="C31" s="5">
        <f>IF(AND('US Cement Data'!$B$14&gt;=$A31,'US Cement Data'!$B$14&lt;$B31),'US Cement Data'!B$290,0)*'State Downscaling Multipliers'!$B$6</f>
        <v>0</v>
      </c>
      <c r="D31" s="5">
        <f>IF(AND('US Cement Data'!$B$14&gt;=$A31,'US Cement Data'!$B$14&lt;$B31),'US Cement Data'!C$290,0)*'State Downscaling Multipliers'!$B$6</f>
        <v>0</v>
      </c>
      <c r="E31" s="5">
        <f>IF(AND('US Cement Data'!$B$14&gt;=$A31,'US Cement Data'!$B$14&lt;$B31),'US Cement Data'!D$290,0)*'State Downscaling Multipliers'!$B$6</f>
        <v>0</v>
      </c>
      <c r="F31" s="5">
        <f>IF(AND('US Cement Data'!$B$14&gt;=$A31,'US Cement Data'!$B$14&lt;$B31),'US Cement Data'!E$290,0)*'State Downscaling Multipliers'!$B$6</f>
        <v>0</v>
      </c>
      <c r="G31" s="5">
        <f>IF(AND('US Cement Data'!$B$14&gt;=$A31,'US Cement Data'!$B$14&lt;$B31),'US Cement Data'!F$290,0)*'State Downscaling Multipliers'!$B$6</f>
        <v>0</v>
      </c>
      <c r="H31" s="5">
        <f>IF(AND('US Cement Data'!$B$14&gt;=$A31,'US Cement Data'!$B$14&lt;$B31),'US Cement Data'!G$290,0)*'State Downscaling Multipliers'!$B$6</f>
        <v>0</v>
      </c>
      <c r="I31" s="5">
        <f>IF(AND('US Cement Data'!$B$14&gt;=$A31,'US Cement Data'!$B$14&lt;$B31),'US Cement Data'!H$290,0)*'State Downscaling Multipliers'!$B$6</f>
        <v>0</v>
      </c>
      <c r="J31" s="5">
        <f>IF(AND('US Cement Data'!$B$14&gt;=$A31,'US Cement Data'!$B$14&lt;$B31),'US Cement Data'!I$290,0)*'State Downscaling Multipliers'!$B$6</f>
        <v>0</v>
      </c>
      <c r="K31" s="5">
        <f>IF(AND('US Cement Data'!$B$14&gt;=$A31,'US Cement Data'!$B$14&lt;$B31),'US Cement Data'!J$290,0)*'State Downscaling Multipliers'!$B$6</f>
        <v>0</v>
      </c>
      <c r="L31" s="5">
        <f>IF(AND('US Cement Data'!$B$14&gt;=$A31,'US Cement Data'!$B$14&lt;$B31),'US Cement Data'!K$290,0)*'State Downscaling Multipliers'!$B$6</f>
        <v>0</v>
      </c>
      <c r="M31" s="5">
        <f>IF(AND('US Cement Data'!$B$14&gt;=$A31,'US Cement Data'!$B$14&lt;$B31),'US Cement Data'!L$290,0)*'State Downscaling Multipliers'!$B$6</f>
        <v>0</v>
      </c>
      <c r="N31" s="5">
        <f>IF(AND('US Cement Data'!$B$14&gt;=$A31,'US Cement Data'!$B$14&lt;$B31),'US Cement Data'!M$290,0)*'State Downscaling Multipliers'!$B$6</f>
        <v>0</v>
      </c>
      <c r="O31" s="5">
        <f>IF(AND('US Cement Data'!$B$14&gt;=$A31,'US Cement Data'!$B$14&lt;$B31),'US Cement Data'!N$290,0)*'State Downscaling Multipliers'!$B$6</f>
        <v>0</v>
      </c>
      <c r="P31" s="5">
        <f>IF(AND('US Cement Data'!$B$14&gt;=$A31,'US Cement Data'!$B$14&lt;$B31),'US Cement Data'!O$290,0)*'State Downscaling Multipliers'!$B$6</f>
        <v>0</v>
      </c>
      <c r="Q31" s="5">
        <f>IF(AND('US Cement Data'!$B$14&gt;=$A31,'US Cement Data'!$B$14&lt;$B31),'US Cement Data'!P$290,0)*'State Downscaling Multipliers'!$B$6</f>
        <v>0</v>
      </c>
      <c r="R31" s="5">
        <f>IF(AND('US Cement Data'!$B$14&gt;=$A31,'US Cement Data'!$B$14&lt;$B31),'US Cement Data'!Q$290,0)*'State Downscaling Multipliers'!$B$6</f>
        <v>0</v>
      </c>
      <c r="S31" s="5">
        <f>IF(AND('US Cement Data'!$B$14&gt;=$A31,'US Cement Data'!$B$14&lt;$B31),'US Cement Data'!R$290,0)*'State Downscaling Multipliers'!$B$6</f>
        <v>0</v>
      </c>
      <c r="T31" s="5">
        <f>IF(AND('US Cement Data'!$B$14&gt;=$A31,'US Cement Data'!$B$14&lt;$B31),'US Cement Data'!S$290,0)*'State Downscaling Multipliers'!$B$6</f>
        <v>0</v>
      </c>
      <c r="U31" s="5">
        <f>IF(AND('US Cement Data'!$B$14&gt;=$A31,'US Cement Data'!$B$14&lt;$B31),'US Cement Data'!T$290,0)*'State Downscaling Multipliers'!$B$6</f>
        <v>0</v>
      </c>
      <c r="V31" s="5">
        <f>IF(AND('US Cement Data'!$B$14&gt;=$A31,'US Cement Data'!$B$14&lt;$B31),'US Cement Data'!U$290,0)*'State Downscaling Multipliers'!$B$6</f>
        <v>0</v>
      </c>
      <c r="W31" s="5">
        <f>IF(AND('US Cement Data'!$B$14&gt;=$A31,'US Cement Data'!$B$14&lt;$B31),'US Cement Data'!V$290,0)*'State Downscaling Multipliers'!$B$6</f>
        <v>0</v>
      </c>
      <c r="X31" s="5">
        <f>IF(AND('US Cement Data'!$B$14&gt;=$A31,'US Cement Data'!$B$14&lt;$B31),'US Cement Data'!W$290,0)*'State Downscaling Multipliers'!$B$6</f>
        <v>0</v>
      </c>
      <c r="Y31" s="5">
        <f>IF(AND('US Cement Data'!$B$14&gt;=$A31,'US Cement Data'!$B$14&lt;$B31),'US Cement Data'!X$290,0)*'State Downscaling Multipliers'!$B$6</f>
        <v>0</v>
      </c>
      <c r="Z31" s="5">
        <f>IF(AND('US Cement Data'!$B$14&gt;=$A31,'US Cement Data'!$B$14&lt;$B31),'US Cement Data'!Y$290,0)*'State Downscaling Multipliers'!$B$6</f>
        <v>0</v>
      </c>
      <c r="AA31" s="5">
        <f>IF(AND('US Cement Data'!$B$14&gt;=$A31,'US Cement Data'!$B$14&lt;$B31),'US Cement Data'!Z$290,0)*'State Downscaling Multipliers'!$B$6</f>
        <v>0</v>
      </c>
      <c r="AB31" s="5">
        <f>IF(AND('US Cement Data'!$B$14&gt;=$A31,'US Cement Data'!$B$14&lt;$B31),'US Cement Data'!AA$290,0)*'State Downscaling Multipliers'!$B$6</f>
        <v>0</v>
      </c>
      <c r="AC31" s="5">
        <f>IF(AND('US Cement Data'!$B$14&gt;=$A31,'US Cement Data'!$B$14&lt;$B31),'US Cement Data'!AB$290,0)*'State Downscaling Multipliers'!$B$6</f>
        <v>0</v>
      </c>
      <c r="AD31" s="5">
        <f>IF(AND('US Cement Data'!$B$14&gt;=$A31,'US Cement Data'!$B$14&lt;$B31),'US Cement Data'!AC$290,0)*'State Downscaling Multipliers'!$B$6</f>
        <v>0</v>
      </c>
      <c r="AE31" s="5">
        <f>IF(AND('US Cement Data'!$B$14&gt;=$A31,'US Cement Data'!$B$14&lt;$B31),'US Cement Data'!AD$290,0)*'State Downscaling Multipliers'!$B$6</f>
        <v>0</v>
      </c>
      <c r="AF31" s="5">
        <f>IF(AND('US Cement Data'!$B$14&gt;=$A31,'US Cement Data'!$B$14&lt;$B31),'US Cement Data'!AE$290,0)*'State Downscaling Multipliers'!$B$6</f>
        <v>0</v>
      </c>
      <c r="AG31" s="5">
        <f>IF(AND('US Cement Data'!$B$14&gt;=$A31,'US Cement Data'!$B$14&lt;$B31),'US Cement Data'!AF$290,0)*'State Downscaling Multipliers'!$B$6</f>
        <v>0</v>
      </c>
      <c r="AH31" s="5">
        <f>IF(AND('US Cement Data'!$B$14&gt;=$A31,'US Cement Data'!$B$14&lt;$B31),'US Cement Data'!AG$290,0)*'State Downscaling Multipliers'!$B$6</f>
        <v>0</v>
      </c>
      <c r="AI31" s="5">
        <f>IF(AND('US Cement Data'!$B$14&gt;=$A31,'US Cement Data'!$B$14&lt;$B31),'US Cement Data'!AH$290,0)*'State Downscaling Multipliers'!$B$6</f>
        <v>0</v>
      </c>
      <c r="AJ31" s="5">
        <f>IF(AND('US Cement Data'!$B$14&gt;=$A31,'US Cement Data'!$B$14&lt;$B31),'US Cement Data'!AI$290,0)*'State Downscaling Multipliers'!$B$6</f>
        <v>0</v>
      </c>
      <c r="AK31" s="5">
        <f>IF(AND('US Cement Data'!$B$14&gt;=$A31,'US Cement Data'!$B$14&lt;$B31),'US Cement Data'!AJ$290,0)*'State Downscaling Multipliers'!$B$6</f>
        <v>0</v>
      </c>
      <c r="AL31" s="5">
        <f>IF(AND('US Cement Data'!$B$14&gt;=$A31,'US Cement Data'!$B$14&lt;$B31),'US Cement Data'!AK$290,0)*'State Downscaling Multipliers'!$B$6</f>
        <v>0</v>
      </c>
    </row>
    <row r="32" spans="1:38" ht="15.75" customHeight="1" x14ac:dyDescent="0.25">
      <c r="A32" s="50">
        <f t="shared" si="1"/>
        <v>-20</v>
      </c>
      <c r="B32" s="50">
        <f t="shared" si="2"/>
        <v>-10</v>
      </c>
      <c r="C32" s="5">
        <f>IF(AND('US Cement Data'!$B$14&gt;=$A32,'US Cement Data'!$B$14&lt;$B32),'US Cement Data'!B$290,0)*'State Downscaling Multipliers'!$B$6</f>
        <v>0</v>
      </c>
      <c r="D32" s="5">
        <f>IF(AND('US Cement Data'!$B$14&gt;=$A32,'US Cement Data'!$B$14&lt;$B32),'US Cement Data'!C$290,0)*'State Downscaling Multipliers'!$B$6</f>
        <v>0</v>
      </c>
      <c r="E32" s="5">
        <f>IF(AND('US Cement Data'!$B$14&gt;=$A32,'US Cement Data'!$B$14&lt;$B32),'US Cement Data'!D$290,0)*'State Downscaling Multipliers'!$B$6</f>
        <v>0</v>
      </c>
      <c r="F32" s="5">
        <f>IF(AND('US Cement Data'!$B$14&gt;=$A32,'US Cement Data'!$B$14&lt;$B32),'US Cement Data'!E$290,0)*'State Downscaling Multipliers'!$B$6</f>
        <v>0</v>
      </c>
      <c r="G32" s="5">
        <f>IF(AND('US Cement Data'!$B$14&gt;=$A32,'US Cement Data'!$B$14&lt;$B32),'US Cement Data'!F$290,0)*'State Downscaling Multipliers'!$B$6</f>
        <v>0</v>
      </c>
      <c r="H32" s="5">
        <f>IF(AND('US Cement Data'!$B$14&gt;=$A32,'US Cement Data'!$B$14&lt;$B32),'US Cement Data'!G$290,0)*'State Downscaling Multipliers'!$B$6</f>
        <v>0</v>
      </c>
      <c r="I32" s="5">
        <f>IF(AND('US Cement Data'!$B$14&gt;=$A32,'US Cement Data'!$B$14&lt;$B32),'US Cement Data'!H$290,0)*'State Downscaling Multipliers'!$B$6</f>
        <v>0</v>
      </c>
      <c r="J32" s="5">
        <f>IF(AND('US Cement Data'!$B$14&gt;=$A32,'US Cement Data'!$B$14&lt;$B32),'US Cement Data'!I$290,0)*'State Downscaling Multipliers'!$B$6</f>
        <v>0</v>
      </c>
      <c r="K32" s="5">
        <f>IF(AND('US Cement Data'!$B$14&gt;=$A32,'US Cement Data'!$B$14&lt;$B32),'US Cement Data'!J$290,0)*'State Downscaling Multipliers'!$B$6</f>
        <v>0</v>
      </c>
      <c r="L32" s="5">
        <f>IF(AND('US Cement Data'!$B$14&gt;=$A32,'US Cement Data'!$B$14&lt;$B32),'US Cement Data'!K$290,0)*'State Downscaling Multipliers'!$B$6</f>
        <v>0</v>
      </c>
      <c r="M32" s="5">
        <f>IF(AND('US Cement Data'!$B$14&gt;=$A32,'US Cement Data'!$B$14&lt;$B32),'US Cement Data'!L$290,0)*'State Downscaling Multipliers'!$B$6</f>
        <v>0</v>
      </c>
      <c r="N32" s="5">
        <f>IF(AND('US Cement Data'!$B$14&gt;=$A32,'US Cement Data'!$B$14&lt;$B32),'US Cement Data'!M$290,0)*'State Downscaling Multipliers'!$B$6</f>
        <v>0</v>
      </c>
      <c r="O32" s="5">
        <f>IF(AND('US Cement Data'!$B$14&gt;=$A32,'US Cement Data'!$B$14&lt;$B32),'US Cement Data'!N$290,0)*'State Downscaling Multipliers'!$B$6</f>
        <v>0</v>
      </c>
      <c r="P32" s="5">
        <f>IF(AND('US Cement Data'!$B$14&gt;=$A32,'US Cement Data'!$B$14&lt;$B32),'US Cement Data'!O$290,0)*'State Downscaling Multipliers'!$B$6</f>
        <v>0</v>
      </c>
      <c r="Q32" s="5">
        <f>IF(AND('US Cement Data'!$B$14&gt;=$A32,'US Cement Data'!$B$14&lt;$B32),'US Cement Data'!P$290,0)*'State Downscaling Multipliers'!$B$6</f>
        <v>0</v>
      </c>
      <c r="R32" s="5">
        <f>IF(AND('US Cement Data'!$B$14&gt;=$A32,'US Cement Data'!$B$14&lt;$B32),'US Cement Data'!Q$290,0)*'State Downscaling Multipliers'!$B$6</f>
        <v>0</v>
      </c>
      <c r="S32" s="5">
        <f>IF(AND('US Cement Data'!$B$14&gt;=$A32,'US Cement Data'!$B$14&lt;$B32),'US Cement Data'!R$290,0)*'State Downscaling Multipliers'!$B$6</f>
        <v>0</v>
      </c>
      <c r="T32" s="5">
        <f>IF(AND('US Cement Data'!$B$14&gt;=$A32,'US Cement Data'!$B$14&lt;$B32),'US Cement Data'!S$290,0)*'State Downscaling Multipliers'!$B$6</f>
        <v>0</v>
      </c>
      <c r="U32" s="5">
        <f>IF(AND('US Cement Data'!$B$14&gt;=$A32,'US Cement Data'!$B$14&lt;$B32),'US Cement Data'!T$290,0)*'State Downscaling Multipliers'!$B$6</f>
        <v>0</v>
      </c>
      <c r="V32" s="5">
        <f>IF(AND('US Cement Data'!$B$14&gt;=$A32,'US Cement Data'!$B$14&lt;$B32),'US Cement Data'!U$290,0)*'State Downscaling Multipliers'!$B$6</f>
        <v>0</v>
      </c>
      <c r="W32" s="5">
        <f>IF(AND('US Cement Data'!$B$14&gt;=$A32,'US Cement Data'!$B$14&lt;$B32),'US Cement Data'!V$290,0)*'State Downscaling Multipliers'!$B$6</f>
        <v>0</v>
      </c>
      <c r="X32" s="5">
        <f>IF(AND('US Cement Data'!$B$14&gt;=$A32,'US Cement Data'!$B$14&lt;$B32),'US Cement Data'!W$290,0)*'State Downscaling Multipliers'!$B$6</f>
        <v>0</v>
      </c>
      <c r="Y32" s="5">
        <f>IF(AND('US Cement Data'!$B$14&gt;=$A32,'US Cement Data'!$B$14&lt;$B32),'US Cement Data'!X$290,0)*'State Downscaling Multipliers'!$B$6</f>
        <v>0</v>
      </c>
      <c r="Z32" s="5">
        <f>IF(AND('US Cement Data'!$B$14&gt;=$A32,'US Cement Data'!$B$14&lt;$B32),'US Cement Data'!Y$290,0)*'State Downscaling Multipliers'!$B$6</f>
        <v>0</v>
      </c>
      <c r="AA32" s="5">
        <f>IF(AND('US Cement Data'!$B$14&gt;=$A32,'US Cement Data'!$B$14&lt;$B32),'US Cement Data'!Z$290,0)*'State Downscaling Multipliers'!$B$6</f>
        <v>0</v>
      </c>
      <c r="AB32" s="5">
        <f>IF(AND('US Cement Data'!$B$14&gt;=$A32,'US Cement Data'!$B$14&lt;$B32),'US Cement Data'!AA$290,0)*'State Downscaling Multipliers'!$B$6</f>
        <v>0</v>
      </c>
      <c r="AC32" s="5">
        <f>IF(AND('US Cement Data'!$B$14&gt;=$A32,'US Cement Data'!$B$14&lt;$B32),'US Cement Data'!AB$290,0)*'State Downscaling Multipliers'!$B$6</f>
        <v>0</v>
      </c>
      <c r="AD32" s="5">
        <f>IF(AND('US Cement Data'!$B$14&gt;=$A32,'US Cement Data'!$B$14&lt;$B32),'US Cement Data'!AC$290,0)*'State Downscaling Multipliers'!$B$6</f>
        <v>0</v>
      </c>
      <c r="AE32" s="5">
        <f>IF(AND('US Cement Data'!$B$14&gt;=$A32,'US Cement Data'!$B$14&lt;$B32),'US Cement Data'!AD$290,0)*'State Downscaling Multipliers'!$B$6</f>
        <v>0</v>
      </c>
      <c r="AF32" s="5">
        <f>IF(AND('US Cement Data'!$B$14&gt;=$A32,'US Cement Data'!$B$14&lt;$B32),'US Cement Data'!AE$290,0)*'State Downscaling Multipliers'!$B$6</f>
        <v>0</v>
      </c>
      <c r="AG32" s="5">
        <f>IF(AND('US Cement Data'!$B$14&gt;=$A32,'US Cement Data'!$B$14&lt;$B32),'US Cement Data'!AF$290,0)*'State Downscaling Multipliers'!$B$6</f>
        <v>0</v>
      </c>
      <c r="AH32" s="5">
        <f>IF(AND('US Cement Data'!$B$14&gt;=$A32,'US Cement Data'!$B$14&lt;$B32),'US Cement Data'!AG$290,0)*'State Downscaling Multipliers'!$B$6</f>
        <v>0</v>
      </c>
      <c r="AI32" s="5">
        <f>IF(AND('US Cement Data'!$B$14&gt;=$A32,'US Cement Data'!$B$14&lt;$B32),'US Cement Data'!AH$290,0)*'State Downscaling Multipliers'!$B$6</f>
        <v>0</v>
      </c>
      <c r="AJ32" s="5">
        <f>IF(AND('US Cement Data'!$B$14&gt;=$A32,'US Cement Data'!$B$14&lt;$B32),'US Cement Data'!AI$290,0)*'State Downscaling Multipliers'!$B$6</f>
        <v>0</v>
      </c>
      <c r="AK32" s="5">
        <f>IF(AND('US Cement Data'!$B$14&gt;=$A32,'US Cement Data'!$B$14&lt;$B32),'US Cement Data'!AJ$290,0)*'State Downscaling Multipliers'!$B$6</f>
        <v>0</v>
      </c>
      <c r="AL32" s="5">
        <f>IF(AND('US Cement Data'!$B$14&gt;=$A32,'US Cement Data'!$B$14&lt;$B32),'US Cement Data'!AK$290,0)*'State Downscaling Multipliers'!$B$6</f>
        <v>0</v>
      </c>
    </row>
    <row r="33" spans="1:38" ht="15.75" customHeight="1" x14ac:dyDescent="0.25">
      <c r="A33" s="50">
        <f t="shared" si="1"/>
        <v>-10</v>
      </c>
      <c r="B33" s="50">
        <f t="shared" si="2"/>
        <v>0</v>
      </c>
      <c r="C33" s="5">
        <f>IF(AND('US Cement Data'!$B$14&gt;=$A33,'US Cement Data'!$B$14&lt;$B33),'US Cement Data'!B$290,0)*'State Downscaling Multipliers'!$B$6</f>
        <v>0</v>
      </c>
      <c r="D33" s="5">
        <f>IF(AND('US Cement Data'!$B$14&gt;=$A33,'US Cement Data'!$B$14&lt;$B33),'US Cement Data'!C$290,0)*'State Downscaling Multipliers'!$B$6</f>
        <v>0</v>
      </c>
      <c r="E33" s="5">
        <f>IF(AND('US Cement Data'!$B$14&gt;=$A33,'US Cement Data'!$B$14&lt;$B33),'US Cement Data'!D$290,0)*'State Downscaling Multipliers'!$B$6</f>
        <v>0</v>
      </c>
      <c r="F33" s="5">
        <f>IF(AND('US Cement Data'!$B$14&gt;=$A33,'US Cement Data'!$B$14&lt;$B33),'US Cement Data'!E$290,0)*'State Downscaling Multipliers'!$B$6</f>
        <v>0</v>
      </c>
      <c r="G33" s="5">
        <f>IF(AND('US Cement Data'!$B$14&gt;=$A33,'US Cement Data'!$B$14&lt;$B33),'US Cement Data'!F$290,0)*'State Downscaling Multipliers'!$B$6</f>
        <v>0</v>
      </c>
      <c r="H33" s="5">
        <f>IF(AND('US Cement Data'!$B$14&gt;=$A33,'US Cement Data'!$B$14&lt;$B33),'US Cement Data'!G$290,0)*'State Downscaling Multipliers'!$B$6</f>
        <v>0</v>
      </c>
      <c r="I33" s="5">
        <f>IF(AND('US Cement Data'!$B$14&gt;=$A33,'US Cement Data'!$B$14&lt;$B33),'US Cement Data'!H$290,0)*'State Downscaling Multipliers'!$B$6</f>
        <v>0</v>
      </c>
      <c r="J33" s="5">
        <f>IF(AND('US Cement Data'!$B$14&gt;=$A33,'US Cement Data'!$B$14&lt;$B33),'US Cement Data'!I$290,0)*'State Downscaling Multipliers'!$B$6</f>
        <v>0</v>
      </c>
      <c r="K33" s="5">
        <f>IF(AND('US Cement Data'!$B$14&gt;=$A33,'US Cement Data'!$B$14&lt;$B33),'US Cement Data'!J$290,0)*'State Downscaling Multipliers'!$B$6</f>
        <v>0</v>
      </c>
      <c r="L33" s="5">
        <f>IF(AND('US Cement Data'!$B$14&gt;=$A33,'US Cement Data'!$B$14&lt;$B33),'US Cement Data'!K$290,0)*'State Downscaling Multipliers'!$B$6</f>
        <v>0</v>
      </c>
      <c r="M33" s="5">
        <f>IF(AND('US Cement Data'!$B$14&gt;=$A33,'US Cement Data'!$B$14&lt;$B33),'US Cement Data'!L$290,0)*'State Downscaling Multipliers'!$B$6</f>
        <v>0</v>
      </c>
      <c r="N33" s="5">
        <f>IF(AND('US Cement Data'!$B$14&gt;=$A33,'US Cement Data'!$B$14&lt;$B33),'US Cement Data'!M$290,0)*'State Downscaling Multipliers'!$B$6</f>
        <v>0</v>
      </c>
      <c r="O33" s="5">
        <f>IF(AND('US Cement Data'!$B$14&gt;=$A33,'US Cement Data'!$B$14&lt;$B33),'US Cement Data'!N$290,0)*'State Downscaling Multipliers'!$B$6</f>
        <v>0</v>
      </c>
      <c r="P33" s="5">
        <f>IF(AND('US Cement Data'!$B$14&gt;=$A33,'US Cement Data'!$B$14&lt;$B33),'US Cement Data'!O$290,0)*'State Downscaling Multipliers'!$B$6</f>
        <v>0</v>
      </c>
      <c r="Q33" s="5">
        <f>IF(AND('US Cement Data'!$B$14&gt;=$A33,'US Cement Data'!$B$14&lt;$B33),'US Cement Data'!P$290,0)*'State Downscaling Multipliers'!$B$6</f>
        <v>0</v>
      </c>
      <c r="R33" s="5">
        <f>IF(AND('US Cement Data'!$B$14&gt;=$A33,'US Cement Data'!$B$14&lt;$B33),'US Cement Data'!Q$290,0)*'State Downscaling Multipliers'!$B$6</f>
        <v>0</v>
      </c>
      <c r="S33" s="5">
        <f>IF(AND('US Cement Data'!$B$14&gt;=$A33,'US Cement Data'!$B$14&lt;$B33),'US Cement Data'!R$290,0)*'State Downscaling Multipliers'!$B$6</f>
        <v>0</v>
      </c>
      <c r="T33" s="5">
        <f>IF(AND('US Cement Data'!$B$14&gt;=$A33,'US Cement Data'!$B$14&lt;$B33),'US Cement Data'!S$290,0)*'State Downscaling Multipliers'!$B$6</f>
        <v>0</v>
      </c>
      <c r="U33" s="5">
        <f>IF(AND('US Cement Data'!$B$14&gt;=$A33,'US Cement Data'!$B$14&lt;$B33),'US Cement Data'!T$290,0)*'State Downscaling Multipliers'!$B$6</f>
        <v>0</v>
      </c>
      <c r="V33" s="5">
        <f>IF(AND('US Cement Data'!$B$14&gt;=$A33,'US Cement Data'!$B$14&lt;$B33),'US Cement Data'!U$290,0)*'State Downscaling Multipliers'!$B$6</f>
        <v>0</v>
      </c>
      <c r="W33" s="5">
        <f>IF(AND('US Cement Data'!$B$14&gt;=$A33,'US Cement Data'!$B$14&lt;$B33),'US Cement Data'!V$290,0)*'State Downscaling Multipliers'!$B$6</f>
        <v>0</v>
      </c>
      <c r="X33" s="5">
        <f>IF(AND('US Cement Data'!$B$14&gt;=$A33,'US Cement Data'!$B$14&lt;$B33),'US Cement Data'!W$290,0)*'State Downscaling Multipliers'!$B$6</f>
        <v>0</v>
      </c>
      <c r="Y33" s="5">
        <f>IF(AND('US Cement Data'!$B$14&gt;=$A33,'US Cement Data'!$B$14&lt;$B33),'US Cement Data'!X$290,0)*'State Downscaling Multipliers'!$B$6</f>
        <v>0</v>
      </c>
      <c r="Z33" s="5">
        <f>IF(AND('US Cement Data'!$B$14&gt;=$A33,'US Cement Data'!$B$14&lt;$B33),'US Cement Data'!Y$290,0)*'State Downscaling Multipliers'!$B$6</f>
        <v>0</v>
      </c>
      <c r="AA33" s="5">
        <f>IF(AND('US Cement Data'!$B$14&gt;=$A33,'US Cement Data'!$B$14&lt;$B33),'US Cement Data'!Z$290,0)*'State Downscaling Multipliers'!$B$6</f>
        <v>0</v>
      </c>
      <c r="AB33" s="5">
        <f>IF(AND('US Cement Data'!$B$14&gt;=$A33,'US Cement Data'!$B$14&lt;$B33),'US Cement Data'!AA$290,0)*'State Downscaling Multipliers'!$B$6</f>
        <v>0</v>
      </c>
      <c r="AC33" s="5">
        <f>IF(AND('US Cement Data'!$B$14&gt;=$A33,'US Cement Data'!$B$14&lt;$B33),'US Cement Data'!AB$290,0)*'State Downscaling Multipliers'!$B$6</f>
        <v>0</v>
      </c>
      <c r="AD33" s="5">
        <f>IF(AND('US Cement Data'!$B$14&gt;=$A33,'US Cement Data'!$B$14&lt;$B33),'US Cement Data'!AC$290,0)*'State Downscaling Multipliers'!$B$6</f>
        <v>0</v>
      </c>
      <c r="AE33" s="5">
        <f>IF(AND('US Cement Data'!$B$14&gt;=$A33,'US Cement Data'!$B$14&lt;$B33),'US Cement Data'!AD$290,0)*'State Downscaling Multipliers'!$B$6</f>
        <v>0</v>
      </c>
      <c r="AF33" s="5">
        <f>IF(AND('US Cement Data'!$B$14&gt;=$A33,'US Cement Data'!$B$14&lt;$B33),'US Cement Data'!AE$290,0)*'State Downscaling Multipliers'!$B$6</f>
        <v>0</v>
      </c>
      <c r="AG33" s="5">
        <f>IF(AND('US Cement Data'!$B$14&gt;=$A33,'US Cement Data'!$B$14&lt;$B33),'US Cement Data'!AF$290,0)*'State Downscaling Multipliers'!$B$6</f>
        <v>0</v>
      </c>
      <c r="AH33" s="5">
        <f>IF(AND('US Cement Data'!$B$14&gt;=$A33,'US Cement Data'!$B$14&lt;$B33),'US Cement Data'!AG$290,0)*'State Downscaling Multipliers'!$B$6</f>
        <v>0</v>
      </c>
      <c r="AI33" s="5">
        <f>IF(AND('US Cement Data'!$B$14&gt;=$A33,'US Cement Data'!$B$14&lt;$B33),'US Cement Data'!AH$290,0)*'State Downscaling Multipliers'!$B$6</f>
        <v>0</v>
      </c>
      <c r="AJ33" s="5">
        <f>IF(AND('US Cement Data'!$B$14&gt;=$A33,'US Cement Data'!$B$14&lt;$B33),'US Cement Data'!AI$290,0)*'State Downscaling Multipliers'!$B$6</f>
        <v>0</v>
      </c>
      <c r="AK33" s="5">
        <f>IF(AND('US Cement Data'!$B$14&gt;=$A33,'US Cement Data'!$B$14&lt;$B33),'US Cement Data'!AJ$290,0)*'State Downscaling Multipliers'!$B$6</f>
        <v>0</v>
      </c>
      <c r="AL33" s="5">
        <f>IF(AND('US Cement Data'!$B$14&gt;=$A33,'US Cement Data'!$B$14&lt;$B33),'US Cement Data'!AK$290,0)*'State Downscaling Multipliers'!$B$6</f>
        <v>0</v>
      </c>
    </row>
    <row r="34" spans="1:38" ht="15.75" customHeight="1" x14ac:dyDescent="0.25">
      <c r="A34" s="51">
        <f t="shared" si="1"/>
        <v>0</v>
      </c>
      <c r="B34" s="51">
        <f>A34</f>
        <v>0</v>
      </c>
      <c r="C34" s="5">
        <f>IF(AND('US Cement Data'!$B$14&gt;=$A34,'US Cement Data'!$B$14&lt;$B34),'US Cement Data'!B$290,0)*'State Downscaling Multipliers'!$B$6</f>
        <v>0</v>
      </c>
      <c r="D34" s="5">
        <f>IF(AND('US Cement Data'!$B$14&gt;=$A34,'US Cement Data'!$B$14&lt;$B34),'US Cement Data'!C$290,0)*'State Downscaling Multipliers'!$B$6</f>
        <v>0</v>
      </c>
      <c r="E34" s="5">
        <f>IF(AND('US Cement Data'!$B$14&gt;=$A34,'US Cement Data'!$B$14&lt;$B34),'US Cement Data'!D$290,0)*'State Downscaling Multipliers'!$B$6</f>
        <v>0</v>
      </c>
      <c r="F34" s="5">
        <f>IF(AND('US Cement Data'!$B$14&gt;=$A34,'US Cement Data'!$B$14&lt;$B34),'US Cement Data'!E$290,0)*'State Downscaling Multipliers'!$B$6</f>
        <v>0</v>
      </c>
      <c r="G34" s="5">
        <f>IF(AND('US Cement Data'!$B$14&gt;=$A34,'US Cement Data'!$B$14&lt;$B34),'US Cement Data'!F$290,0)*'State Downscaling Multipliers'!$B$6</f>
        <v>0</v>
      </c>
      <c r="H34" s="5">
        <f>IF(AND('US Cement Data'!$B$14&gt;=$A34,'US Cement Data'!$B$14&lt;$B34),'US Cement Data'!G$290,0)*'State Downscaling Multipliers'!$B$6</f>
        <v>0</v>
      </c>
      <c r="I34" s="5">
        <f>IF(AND('US Cement Data'!$B$14&gt;=$A34,'US Cement Data'!$B$14&lt;$B34),'US Cement Data'!H$290,0)*'State Downscaling Multipliers'!$B$6</f>
        <v>0</v>
      </c>
      <c r="J34" s="5">
        <f>IF(AND('US Cement Data'!$B$14&gt;=$A34,'US Cement Data'!$B$14&lt;$B34),'US Cement Data'!I$290,0)*'State Downscaling Multipliers'!$B$6</f>
        <v>0</v>
      </c>
      <c r="K34" s="5">
        <f>IF(AND('US Cement Data'!$B$14&gt;=$A34,'US Cement Data'!$B$14&lt;$B34),'US Cement Data'!J$290,0)*'State Downscaling Multipliers'!$B$6</f>
        <v>0</v>
      </c>
      <c r="L34" s="5">
        <f>IF(AND('US Cement Data'!$B$14&gt;=$A34,'US Cement Data'!$B$14&lt;$B34),'US Cement Data'!K$290,0)*'State Downscaling Multipliers'!$B$6</f>
        <v>0</v>
      </c>
      <c r="M34" s="5">
        <f>IF(AND('US Cement Data'!$B$14&gt;=$A34,'US Cement Data'!$B$14&lt;$B34),'US Cement Data'!L$290,0)*'State Downscaling Multipliers'!$B$6</f>
        <v>0</v>
      </c>
      <c r="N34" s="5">
        <f>IF(AND('US Cement Data'!$B$14&gt;=$A34,'US Cement Data'!$B$14&lt;$B34),'US Cement Data'!M$290,0)*'State Downscaling Multipliers'!$B$6</f>
        <v>0</v>
      </c>
      <c r="O34" s="5">
        <f>IF(AND('US Cement Data'!$B$14&gt;=$A34,'US Cement Data'!$B$14&lt;$B34),'US Cement Data'!N$290,0)*'State Downscaling Multipliers'!$B$6</f>
        <v>0</v>
      </c>
      <c r="P34" s="5">
        <f>IF(AND('US Cement Data'!$B$14&gt;=$A34,'US Cement Data'!$B$14&lt;$B34),'US Cement Data'!O$290,0)*'State Downscaling Multipliers'!$B$6</f>
        <v>0</v>
      </c>
      <c r="Q34" s="5">
        <f>IF(AND('US Cement Data'!$B$14&gt;=$A34,'US Cement Data'!$B$14&lt;$B34),'US Cement Data'!P$290,0)*'State Downscaling Multipliers'!$B$6</f>
        <v>0</v>
      </c>
      <c r="R34" s="5">
        <f>IF(AND('US Cement Data'!$B$14&gt;=$A34,'US Cement Data'!$B$14&lt;$B34),'US Cement Data'!Q$290,0)*'State Downscaling Multipliers'!$B$6</f>
        <v>0</v>
      </c>
      <c r="S34" s="5">
        <f>IF(AND('US Cement Data'!$B$14&gt;=$A34,'US Cement Data'!$B$14&lt;$B34),'US Cement Data'!R$290,0)*'State Downscaling Multipliers'!$B$6</f>
        <v>0</v>
      </c>
      <c r="T34" s="5">
        <f>IF(AND('US Cement Data'!$B$14&gt;=$A34,'US Cement Data'!$B$14&lt;$B34),'US Cement Data'!S$290,0)*'State Downscaling Multipliers'!$B$6</f>
        <v>0</v>
      </c>
      <c r="U34" s="5">
        <f>IF(AND('US Cement Data'!$B$14&gt;=$A34,'US Cement Data'!$B$14&lt;$B34),'US Cement Data'!T$290,0)*'State Downscaling Multipliers'!$B$6</f>
        <v>0</v>
      </c>
      <c r="V34" s="5">
        <f>IF(AND('US Cement Data'!$B$14&gt;=$A34,'US Cement Data'!$B$14&lt;$B34),'US Cement Data'!U$290,0)*'State Downscaling Multipliers'!$B$6</f>
        <v>0</v>
      </c>
      <c r="W34" s="5">
        <f>IF(AND('US Cement Data'!$B$14&gt;=$A34,'US Cement Data'!$B$14&lt;$B34),'US Cement Data'!V$290,0)*'State Downscaling Multipliers'!$B$6</f>
        <v>0</v>
      </c>
      <c r="X34" s="5">
        <f>IF(AND('US Cement Data'!$B$14&gt;=$A34,'US Cement Data'!$B$14&lt;$B34),'US Cement Data'!W$290,0)*'State Downscaling Multipliers'!$B$6</f>
        <v>0</v>
      </c>
      <c r="Y34" s="5">
        <f>IF(AND('US Cement Data'!$B$14&gt;=$A34,'US Cement Data'!$B$14&lt;$B34),'US Cement Data'!X$290,0)*'State Downscaling Multipliers'!$B$6</f>
        <v>0</v>
      </c>
      <c r="Z34" s="5">
        <f>IF(AND('US Cement Data'!$B$14&gt;=$A34,'US Cement Data'!$B$14&lt;$B34),'US Cement Data'!Y$290,0)*'State Downscaling Multipliers'!$B$6</f>
        <v>0</v>
      </c>
      <c r="AA34" s="5">
        <f>IF(AND('US Cement Data'!$B$14&gt;=$A34,'US Cement Data'!$B$14&lt;$B34),'US Cement Data'!Z$290,0)*'State Downscaling Multipliers'!$B$6</f>
        <v>0</v>
      </c>
      <c r="AB34" s="5">
        <f>IF(AND('US Cement Data'!$B$14&gt;=$A34,'US Cement Data'!$B$14&lt;$B34),'US Cement Data'!AA$290,0)*'State Downscaling Multipliers'!$B$6</f>
        <v>0</v>
      </c>
      <c r="AC34" s="5">
        <f>IF(AND('US Cement Data'!$B$14&gt;=$A34,'US Cement Data'!$B$14&lt;$B34),'US Cement Data'!AB$290,0)*'State Downscaling Multipliers'!$B$6</f>
        <v>0</v>
      </c>
      <c r="AD34" s="5">
        <f>IF(AND('US Cement Data'!$B$14&gt;=$A34,'US Cement Data'!$B$14&lt;$B34),'US Cement Data'!AC$290,0)*'State Downscaling Multipliers'!$B$6</f>
        <v>0</v>
      </c>
      <c r="AE34" s="5">
        <f>IF(AND('US Cement Data'!$B$14&gt;=$A34,'US Cement Data'!$B$14&lt;$B34),'US Cement Data'!AD$290,0)*'State Downscaling Multipliers'!$B$6</f>
        <v>0</v>
      </c>
      <c r="AF34" s="5">
        <f>IF(AND('US Cement Data'!$B$14&gt;=$A34,'US Cement Data'!$B$14&lt;$B34),'US Cement Data'!AE$290,0)*'State Downscaling Multipliers'!$B$6</f>
        <v>0</v>
      </c>
      <c r="AG34" s="5">
        <f>IF(AND('US Cement Data'!$B$14&gt;=$A34,'US Cement Data'!$B$14&lt;$B34),'US Cement Data'!AF$290,0)*'State Downscaling Multipliers'!$B$6</f>
        <v>0</v>
      </c>
      <c r="AH34" s="5">
        <f>IF(AND('US Cement Data'!$B$14&gt;=$A34,'US Cement Data'!$B$14&lt;$B34),'US Cement Data'!AG$290,0)*'State Downscaling Multipliers'!$B$6</f>
        <v>0</v>
      </c>
      <c r="AI34" s="5">
        <f>IF(AND('US Cement Data'!$B$14&gt;=$A34,'US Cement Data'!$B$14&lt;$B34),'US Cement Data'!AH$290,0)*'State Downscaling Multipliers'!$B$6</f>
        <v>0</v>
      </c>
      <c r="AJ34" s="5">
        <f>IF(AND('US Cement Data'!$B$14&gt;=$A34,'US Cement Data'!$B$14&lt;$B34),'US Cement Data'!AI$290,0)*'State Downscaling Multipliers'!$B$6</f>
        <v>0</v>
      </c>
      <c r="AK34" s="5">
        <f>IF(AND('US Cement Data'!$B$14&gt;=$A34,'US Cement Data'!$B$14&lt;$B34),'US Cement Data'!AJ$290,0)*'State Downscaling Multipliers'!$B$6</f>
        <v>0</v>
      </c>
      <c r="AL34" s="5">
        <f>IF(AND('US Cement Data'!$B$14&gt;=$A34,'US Cement Data'!$B$14&lt;$B34),'US Cement Data'!AK$290,0)*'State Downscaling Multipliers'!$B$6</f>
        <v>0</v>
      </c>
    </row>
    <row r="35" spans="1:38" ht="15.75" customHeight="1" x14ac:dyDescent="0.25">
      <c r="A35" s="52">
        <v>0.1</v>
      </c>
      <c r="B35" s="52">
        <f>A35+9.9</f>
        <v>10</v>
      </c>
      <c r="C35" s="5">
        <f>IF(AND('US Cement Data'!$B$14&gt;=$A35,'US Cement Data'!$B$14&lt;$B35),'US Cement Data'!B$290,0)*'State Downscaling Multipliers'!$B$6</f>
        <v>370463805749.31421</v>
      </c>
      <c r="D35" s="5">
        <f>IF(AND('US Cement Data'!$B$14&gt;=$A35,'US Cement Data'!$B$14&lt;$B35),'US Cement Data'!C$290,0)*'State Downscaling Multipliers'!$B$6</f>
        <v>376856717284.61896</v>
      </c>
      <c r="E35" s="5">
        <f>IF(AND('US Cement Data'!$B$14&gt;=$A35,'US Cement Data'!$B$14&lt;$B35),'US Cement Data'!D$290,0)*'State Downscaling Multipliers'!$B$6</f>
        <v>383249628819.92603</v>
      </c>
      <c r="F35" s="5">
        <f>IF(AND('US Cement Data'!$B$14&gt;=$A35,'US Cement Data'!$B$14&lt;$B35),'US Cement Data'!E$290,0)*'State Downscaling Multipliers'!$B$6</f>
        <v>389642540355.23083</v>
      </c>
      <c r="G35" s="5">
        <f>IF(AND('US Cement Data'!$B$14&gt;=$A35,'US Cement Data'!$B$14&lt;$B35),'US Cement Data'!F$290,0)*'State Downscaling Multipliers'!$B$6</f>
        <v>396035451890.53558</v>
      </c>
      <c r="H35" s="5">
        <f>IF(AND('US Cement Data'!$B$14&gt;=$A35,'US Cement Data'!$B$14&lt;$B35),'US Cement Data'!G$290,0)*'State Downscaling Multipliers'!$B$6</f>
        <v>402428363425.84265</v>
      </c>
      <c r="I35" s="5">
        <f>IF(AND('US Cement Data'!$B$14&gt;=$A35,'US Cement Data'!$B$14&lt;$B35),'US Cement Data'!H$290,0)*'State Downscaling Multipliers'!$B$6</f>
        <v>408821274961.14734</v>
      </c>
      <c r="J35" s="5">
        <f>IF(AND('US Cement Data'!$B$14&gt;=$A35,'US Cement Data'!$B$14&lt;$B35),'US Cement Data'!I$290,0)*'State Downscaling Multipliers'!$B$6</f>
        <v>415214186496.45215</v>
      </c>
      <c r="K35" s="5">
        <f>IF(AND('US Cement Data'!$B$14&gt;=$A35,'US Cement Data'!$B$14&lt;$B35),'US Cement Data'!J$290,0)*'State Downscaling Multipliers'!$B$6</f>
        <v>421607098031.75928</v>
      </c>
      <c r="L35" s="5">
        <f>IF(AND('US Cement Data'!$B$14&gt;=$A35,'US Cement Data'!$B$14&lt;$B35),'US Cement Data'!K$290,0)*'State Downscaling Multipliers'!$B$6</f>
        <v>428000009567.06396</v>
      </c>
      <c r="M35" s="5">
        <f>IF(AND('US Cement Data'!$B$14&gt;=$A35,'US Cement Data'!$B$14&lt;$B35),'US Cement Data'!L$290,0)*'State Downscaling Multipliers'!$B$6</f>
        <v>434392921102.36871</v>
      </c>
      <c r="N35" s="5">
        <f>IF(AND('US Cement Data'!$B$14&gt;=$A35,'US Cement Data'!$B$14&lt;$B35),'US Cement Data'!M$290,0)*'State Downscaling Multipliers'!$B$6</f>
        <v>440785832637.67578</v>
      </c>
      <c r="O35" s="5">
        <f>IF(AND('US Cement Data'!$B$14&gt;=$A35,'US Cement Data'!$B$14&lt;$B35),'US Cement Data'!N$290,0)*'State Downscaling Multipliers'!$B$6</f>
        <v>447178744172.98053</v>
      </c>
      <c r="P35" s="5">
        <f>IF(AND('US Cement Data'!$B$14&gt;=$A35,'US Cement Data'!$B$14&lt;$B35),'US Cement Data'!O$290,0)*'State Downscaling Multipliers'!$B$6</f>
        <v>453571655708.28528</v>
      </c>
      <c r="Q35" s="5">
        <f>IF(AND('US Cement Data'!$B$14&gt;=$A35,'US Cement Data'!$B$14&lt;$B35),'US Cement Data'!P$290,0)*'State Downscaling Multipliers'!$B$6</f>
        <v>459964567243.59235</v>
      </c>
      <c r="R35" s="5">
        <f>IF(AND('US Cement Data'!$B$14&gt;=$A35,'US Cement Data'!$B$14&lt;$B35),'US Cement Data'!Q$290,0)*'State Downscaling Multipliers'!$B$6</f>
        <v>466357478778.89709</v>
      </c>
      <c r="S35" s="5">
        <f>IF(AND('US Cement Data'!$B$14&gt;=$A35,'US Cement Data'!$B$14&lt;$B35),'US Cement Data'!R$290,0)*'State Downscaling Multipliers'!$B$6</f>
        <v>472750390314.20178</v>
      </c>
      <c r="T35" s="5">
        <f>IF(AND('US Cement Data'!$B$14&gt;=$A35,'US Cement Data'!$B$14&lt;$B35),'US Cement Data'!S$290,0)*'State Downscaling Multipliers'!$B$6</f>
        <v>479143301849.50885</v>
      </c>
      <c r="U35" s="5">
        <f>IF(AND('US Cement Data'!$B$14&gt;=$A35,'US Cement Data'!$B$14&lt;$B35),'US Cement Data'!T$290,0)*'State Downscaling Multipliers'!$B$6</f>
        <v>485536213384.81372</v>
      </c>
      <c r="V35" s="5">
        <f>IF(AND('US Cement Data'!$B$14&gt;=$A35,'US Cement Data'!$B$14&lt;$B35),'US Cement Data'!U$290,0)*'State Downscaling Multipliers'!$B$6</f>
        <v>491929124920.11841</v>
      </c>
      <c r="W35" s="5">
        <f>IF(AND('US Cement Data'!$B$14&gt;=$A35,'US Cement Data'!$B$14&lt;$B35),'US Cement Data'!V$290,0)*'State Downscaling Multipliers'!$B$6</f>
        <v>498322036455.42554</v>
      </c>
      <c r="X35" s="5">
        <f>IF(AND('US Cement Data'!$B$14&gt;=$A35,'US Cement Data'!$B$14&lt;$B35),'US Cement Data'!W$290,0)*'State Downscaling Multipliers'!$B$6</f>
        <v>504714947990.73022</v>
      </c>
      <c r="Y35" s="5">
        <f>IF(AND('US Cement Data'!$B$14&gt;=$A35,'US Cement Data'!$B$14&lt;$B35),'US Cement Data'!X$290,0)*'State Downscaling Multipliers'!$B$6</f>
        <v>511107859526.03491</v>
      </c>
      <c r="Z35" s="5">
        <f>IF(AND('US Cement Data'!$B$14&gt;=$A35,'US Cement Data'!$B$14&lt;$B35),'US Cement Data'!Y$290,0)*'State Downscaling Multipliers'!$B$6</f>
        <v>517500771061.34216</v>
      </c>
      <c r="AA35" s="5">
        <f>IF(AND('US Cement Data'!$B$14&gt;=$A35,'US Cement Data'!$B$14&lt;$B35),'US Cement Data'!Z$290,0)*'State Downscaling Multipliers'!$B$6</f>
        <v>523893682596.64679</v>
      </c>
      <c r="AB35" s="5">
        <f>IF(AND('US Cement Data'!$B$14&gt;=$A35,'US Cement Data'!$B$14&lt;$B35),'US Cement Data'!AA$290,0)*'State Downscaling Multipliers'!$B$6</f>
        <v>530286594131.95154</v>
      </c>
      <c r="AC35" s="5">
        <f>IF(AND('US Cement Data'!$B$14&gt;=$A35,'US Cement Data'!$B$14&lt;$B35),'US Cement Data'!AB$290,0)*'State Downscaling Multipliers'!$B$6</f>
        <v>536679505667.25873</v>
      </c>
      <c r="AD35" s="5">
        <f>IF(AND('US Cement Data'!$B$14&gt;=$A35,'US Cement Data'!$B$14&lt;$B35),'US Cement Data'!AC$290,0)*'State Downscaling Multipliers'!$B$6</f>
        <v>543072417202.56342</v>
      </c>
      <c r="AE35" s="5">
        <f>IF(AND('US Cement Data'!$B$14&gt;=$A35,'US Cement Data'!$B$14&lt;$B35),'US Cement Data'!AD$290,0)*'State Downscaling Multipliers'!$B$6</f>
        <v>549465328737.86816</v>
      </c>
      <c r="AF35" s="5">
        <f>IF(AND('US Cement Data'!$B$14&gt;=$A35,'US Cement Data'!$B$14&lt;$B35),'US Cement Data'!AE$290,0)*'State Downscaling Multipliers'!$B$6</f>
        <v>555858240273.17505</v>
      </c>
      <c r="AG35" s="5">
        <f>IF(AND('US Cement Data'!$B$14&gt;=$A35,'US Cement Data'!$B$14&lt;$B35),'US Cement Data'!AF$290,0)*'State Downscaling Multipliers'!$B$6</f>
        <v>562251151808.47986</v>
      </c>
      <c r="AH35" s="5">
        <f>IF(AND('US Cement Data'!$B$14&gt;=$A35,'US Cement Data'!$B$14&lt;$B35),'US Cement Data'!AG$290,0)*'State Downscaling Multipliers'!$B$6</f>
        <v>568644063343.78467</v>
      </c>
      <c r="AI35" s="5">
        <f>IF(AND('US Cement Data'!$B$14&gt;=$A35,'US Cement Data'!$B$14&lt;$B35),'US Cement Data'!AH$290,0)*'State Downscaling Multipliers'!$B$6</f>
        <v>575036974879.09167</v>
      </c>
      <c r="AJ35" s="5">
        <f>IF(AND('US Cement Data'!$B$14&gt;=$A35,'US Cement Data'!$B$14&lt;$B35),'US Cement Data'!AI$290,0)*'State Downscaling Multipliers'!$B$6</f>
        <v>581429886414.39648</v>
      </c>
      <c r="AK35" s="5">
        <f>IF(AND('US Cement Data'!$B$14&gt;=$A35,'US Cement Data'!$B$14&lt;$B35),'US Cement Data'!AJ$290,0)*'State Downscaling Multipliers'!$B$6</f>
        <v>587822797949.70117</v>
      </c>
      <c r="AL35" s="5">
        <f>IF(AND('US Cement Data'!$B$14&gt;=$A35,'US Cement Data'!$B$14&lt;$B35),'US Cement Data'!AK$290,0)*'State Downscaling Multipliers'!$B$6</f>
        <v>594215709485.00842</v>
      </c>
    </row>
    <row r="36" spans="1:38" ht="15.75" customHeight="1" x14ac:dyDescent="0.25">
      <c r="A36" s="50">
        <f t="shared" ref="A36:A74" si="3">B35</f>
        <v>10</v>
      </c>
      <c r="B36" s="50">
        <f t="shared" ref="B36:B44" si="4">A36+10</f>
        <v>20</v>
      </c>
      <c r="C36" s="5">
        <f>IF(AND('US Cement Data'!$B$14&gt;=$A36,'US Cement Data'!$B$14&lt;$B36),'US Cement Data'!B$290,0)*'State Downscaling Multipliers'!$B$6</f>
        <v>0</v>
      </c>
      <c r="D36" s="5">
        <f>IF(AND('US Cement Data'!$B$14&gt;=$A36,'US Cement Data'!$B$14&lt;$B36),'US Cement Data'!C$290,0)*'State Downscaling Multipliers'!$B$6</f>
        <v>0</v>
      </c>
      <c r="E36" s="5">
        <f>IF(AND('US Cement Data'!$B$14&gt;=$A36,'US Cement Data'!$B$14&lt;$B36),'US Cement Data'!D$290,0)*'State Downscaling Multipliers'!$B$6</f>
        <v>0</v>
      </c>
      <c r="F36" s="5">
        <f>IF(AND('US Cement Data'!$B$14&gt;=$A36,'US Cement Data'!$B$14&lt;$B36),'US Cement Data'!E$290,0)*'State Downscaling Multipliers'!$B$6</f>
        <v>0</v>
      </c>
      <c r="G36" s="5">
        <f>IF(AND('US Cement Data'!$B$14&gt;=$A36,'US Cement Data'!$B$14&lt;$B36),'US Cement Data'!F$290,0)*'State Downscaling Multipliers'!$B$6</f>
        <v>0</v>
      </c>
      <c r="H36" s="5">
        <f>IF(AND('US Cement Data'!$B$14&gt;=$A36,'US Cement Data'!$B$14&lt;$B36),'US Cement Data'!G$290,0)*'State Downscaling Multipliers'!$B$6</f>
        <v>0</v>
      </c>
      <c r="I36" s="5">
        <f>IF(AND('US Cement Data'!$B$14&gt;=$A36,'US Cement Data'!$B$14&lt;$B36),'US Cement Data'!H$290,0)*'State Downscaling Multipliers'!$B$6</f>
        <v>0</v>
      </c>
      <c r="J36" s="5">
        <f>IF(AND('US Cement Data'!$B$14&gt;=$A36,'US Cement Data'!$B$14&lt;$B36),'US Cement Data'!I$290,0)*'State Downscaling Multipliers'!$B$6</f>
        <v>0</v>
      </c>
      <c r="K36" s="5">
        <f>IF(AND('US Cement Data'!$B$14&gt;=$A36,'US Cement Data'!$B$14&lt;$B36),'US Cement Data'!J$290,0)*'State Downscaling Multipliers'!$B$6</f>
        <v>0</v>
      </c>
      <c r="L36" s="5">
        <f>IF(AND('US Cement Data'!$B$14&gt;=$A36,'US Cement Data'!$B$14&lt;$B36),'US Cement Data'!K$290,0)*'State Downscaling Multipliers'!$B$6</f>
        <v>0</v>
      </c>
      <c r="M36" s="5">
        <f>IF(AND('US Cement Data'!$B$14&gt;=$A36,'US Cement Data'!$B$14&lt;$B36),'US Cement Data'!L$290,0)*'State Downscaling Multipliers'!$B$6</f>
        <v>0</v>
      </c>
      <c r="N36" s="5">
        <f>IF(AND('US Cement Data'!$B$14&gt;=$A36,'US Cement Data'!$B$14&lt;$B36),'US Cement Data'!M$290,0)*'State Downscaling Multipliers'!$B$6</f>
        <v>0</v>
      </c>
      <c r="O36" s="5">
        <f>IF(AND('US Cement Data'!$B$14&gt;=$A36,'US Cement Data'!$B$14&lt;$B36),'US Cement Data'!N$290,0)*'State Downscaling Multipliers'!$B$6</f>
        <v>0</v>
      </c>
      <c r="P36" s="5">
        <f>IF(AND('US Cement Data'!$B$14&gt;=$A36,'US Cement Data'!$B$14&lt;$B36),'US Cement Data'!O$290,0)*'State Downscaling Multipliers'!$B$6</f>
        <v>0</v>
      </c>
      <c r="Q36" s="5">
        <f>IF(AND('US Cement Data'!$B$14&gt;=$A36,'US Cement Data'!$B$14&lt;$B36),'US Cement Data'!P$290,0)*'State Downscaling Multipliers'!$B$6</f>
        <v>0</v>
      </c>
      <c r="R36" s="5">
        <f>IF(AND('US Cement Data'!$B$14&gt;=$A36,'US Cement Data'!$B$14&lt;$B36),'US Cement Data'!Q$290,0)*'State Downscaling Multipliers'!$B$6</f>
        <v>0</v>
      </c>
      <c r="S36" s="5">
        <f>IF(AND('US Cement Data'!$B$14&gt;=$A36,'US Cement Data'!$B$14&lt;$B36),'US Cement Data'!R$290,0)*'State Downscaling Multipliers'!$B$6</f>
        <v>0</v>
      </c>
      <c r="T36" s="5">
        <f>IF(AND('US Cement Data'!$B$14&gt;=$A36,'US Cement Data'!$B$14&lt;$B36),'US Cement Data'!S$290,0)*'State Downscaling Multipliers'!$B$6</f>
        <v>0</v>
      </c>
      <c r="U36" s="5">
        <f>IF(AND('US Cement Data'!$B$14&gt;=$A36,'US Cement Data'!$B$14&lt;$B36),'US Cement Data'!T$290,0)*'State Downscaling Multipliers'!$B$6</f>
        <v>0</v>
      </c>
      <c r="V36" s="5">
        <f>IF(AND('US Cement Data'!$B$14&gt;=$A36,'US Cement Data'!$B$14&lt;$B36),'US Cement Data'!U$290,0)*'State Downscaling Multipliers'!$B$6</f>
        <v>0</v>
      </c>
      <c r="W36" s="5">
        <f>IF(AND('US Cement Data'!$B$14&gt;=$A36,'US Cement Data'!$B$14&lt;$B36),'US Cement Data'!V$290,0)*'State Downscaling Multipliers'!$B$6</f>
        <v>0</v>
      </c>
      <c r="X36" s="5">
        <f>IF(AND('US Cement Data'!$B$14&gt;=$A36,'US Cement Data'!$B$14&lt;$B36),'US Cement Data'!W$290,0)*'State Downscaling Multipliers'!$B$6</f>
        <v>0</v>
      </c>
      <c r="Y36" s="5">
        <f>IF(AND('US Cement Data'!$B$14&gt;=$A36,'US Cement Data'!$B$14&lt;$B36),'US Cement Data'!X$290,0)*'State Downscaling Multipliers'!$B$6</f>
        <v>0</v>
      </c>
      <c r="Z36" s="5">
        <f>IF(AND('US Cement Data'!$B$14&gt;=$A36,'US Cement Data'!$B$14&lt;$B36),'US Cement Data'!Y$290,0)*'State Downscaling Multipliers'!$B$6</f>
        <v>0</v>
      </c>
      <c r="AA36" s="5">
        <f>IF(AND('US Cement Data'!$B$14&gt;=$A36,'US Cement Data'!$B$14&lt;$B36),'US Cement Data'!Z$290,0)*'State Downscaling Multipliers'!$B$6</f>
        <v>0</v>
      </c>
      <c r="AB36" s="5">
        <f>IF(AND('US Cement Data'!$B$14&gt;=$A36,'US Cement Data'!$B$14&lt;$B36),'US Cement Data'!AA$290,0)*'State Downscaling Multipliers'!$B$6</f>
        <v>0</v>
      </c>
      <c r="AC36" s="5">
        <f>IF(AND('US Cement Data'!$B$14&gt;=$A36,'US Cement Data'!$B$14&lt;$B36),'US Cement Data'!AB$290,0)*'State Downscaling Multipliers'!$B$6</f>
        <v>0</v>
      </c>
      <c r="AD36" s="5">
        <f>IF(AND('US Cement Data'!$B$14&gt;=$A36,'US Cement Data'!$B$14&lt;$B36),'US Cement Data'!AC$290,0)*'State Downscaling Multipliers'!$B$6</f>
        <v>0</v>
      </c>
      <c r="AE36" s="5">
        <f>IF(AND('US Cement Data'!$B$14&gt;=$A36,'US Cement Data'!$B$14&lt;$B36),'US Cement Data'!AD$290,0)*'State Downscaling Multipliers'!$B$6</f>
        <v>0</v>
      </c>
      <c r="AF36" s="5">
        <f>IF(AND('US Cement Data'!$B$14&gt;=$A36,'US Cement Data'!$B$14&lt;$B36),'US Cement Data'!AE$290,0)*'State Downscaling Multipliers'!$B$6</f>
        <v>0</v>
      </c>
      <c r="AG36" s="5">
        <f>IF(AND('US Cement Data'!$B$14&gt;=$A36,'US Cement Data'!$B$14&lt;$B36),'US Cement Data'!AF$290,0)*'State Downscaling Multipliers'!$B$6</f>
        <v>0</v>
      </c>
      <c r="AH36" s="5">
        <f>IF(AND('US Cement Data'!$B$14&gt;=$A36,'US Cement Data'!$B$14&lt;$B36),'US Cement Data'!AG$290,0)*'State Downscaling Multipliers'!$B$6</f>
        <v>0</v>
      </c>
      <c r="AI36" s="5">
        <f>IF(AND('US Cement Data'!$B$14&gt;=$A36,'US Cement Data'!$B$14&lt;$B36),'US Cement Data'!AH$290,0)*'State Downscaling Multipliers'!$B$6</f>
        <v>0</v>
      </c>
      <c r="AJ36" s="5">
        <f>IF(AND('US Cement Data'!$B$14&gt;=$A36,'US Cement Data'!$B$14&lt;$B36),'US Cement Data'!AI$290,0)*'State Downscaling Multipliers'!$B$6</f>
        <v>0</v>
      </c>
      <c r="AK36" s="5">
        <f>IF(AND('US Cement Data'!$B$14&gt;=$A36,'US Cement Data'!$B$14&lt;$B36),'US Cement Data'!AJ$290,0)*'State Downscaling Multipliers'!$B$6</f>
        <v>0</v>
      </c>
      <c r="AL36" s="5">
        <f>IF(AND('US Cement Data'!$B$14&gt;=$A36,'US Cement Data'!$B$14&lt;$B36),'US Cement Data'!AK$290,0)*'State Downscaling Multipliers'!$B$6</f>
        <v>0</v>
      </c>
    </row>
    <row r="37" spans="1:38" ht="15.75" customHeight="1" x14ac:dyDescent="0.25">
      <c r="A37" s="50">
        <f t="shared" si="3"/>
        <v>20</v>
      </c>
      <c r="B37" s="50">
        <f t="shared" si="4"/>
        <v>30</v>
      </c>
      <c r="C37" s="5">
        <f>IF(AND('US Cement Data'!$B$14&gt;=$A37,'US Cement Data'!$B$14&lt;$B37),'US Cement Data'!B$290,0)*'State Downscaling Multipliers'!$B$6</f>
        <v>0</v>
      </c>
      <c r="D37" s="5">
        <f>IF(AND('US Cement Data'!$B$14&gt;=$A37,'US Cement Data'!$B$14&lt;$B37),'US Cement Data'!C$290,0)*'State Downscaling Multipliers'!$B$6</f>
        <v>0</v>
      </c>
      <c r="E37" s="5">
        <f>IF(AND('US Cement Data'!$B$14&gt;=$A37,'US Cement Data'!$B$14&lt;$B37),'US Cement Data'!D$290,0)*'State Downscaling Multipliers'!$B$6</f>
        <v>0</v>
      </c>
      <c r="F37" s="5">
        <f>IF(AND('US Cement Data'!$B$14&gt;=$A37,'US Cement Data'!$B$14&lt;$B37),'US Cement Data'!E$290,0)*'State Downscaling Multipliers'!$B$6</f>
        <v>0</v>
      </c>
      <c r="G37" s="5">
        <f>IF(AND('US Cement Data'!$B$14&gt;=$A37,'US Cement Data'!$B$14&lt;$B37),'US Cement Data'!F$290,0)*'State Downscaling Multipliers'!$B$6</f>
        <v>0</v>
      </c>
      <c r="H37" s="5">
        <f>IF(AND('US Cement Data'!$B$14&gt;=$A37,'US Cement Data'!$B$14&lt;$B37),'US Cement Data'!G$290,0)*'State Downscaling Multipliers'!$B$6</f>
        <v>0</v>
      </c>
      <c r="I37" s="5">
        <f>IF(AND('US Cement Data'!$B$14&gt;=$A37,'US Cement Data'!$B$14&lt;$B37),'US Cement Data'!H$290,0)*'State Downscaling Multipliers'!$B$6</f>
        <v>0</v>
      </c>
      <c r="J37" s="5">
        <f>IF(AND('US Cement Data'!$B$14&gt;=$A37,'US Cement Data'!$B$14&lt;$B37),'US Cement Data'!I$290,0)*'State Downscaling Multipliers'!$B$6</f>
        <v>0</v>
      </c>
      <c r="K37" s="5">
        <f>IF(AND('US Cement Data'!$B$14&gt;=$A37,'US Cement Data'!$B$14&lt;$B37),'US Cement Data'!J$290,0)*'State Downscaling Multipliers'!$B$6</f>
        <v>0</v>
      </c>
      <c r="L37" s="5">
        <f>IF(AND('US Cement Data'!$B$14&gt;=$A37,'US Cement Data'!$B$14&lt;$B37),'US Cement Data'!K$290,0)*'State Downscaling Multipliers'!$B$6</f>
        <v>0</v>
      </c>
      <c r="M37" s="5">
        <f>IF(AND('US Cement Data'!$B$14&gt;=$A37,'US Cement Data'!$B$14&lt;$B37),'US Cement Data'!L$290,0)*'State Downscaling Multipliers'!$B$6</f>
        <v>0</v>
      </c>
      <c r="N37" s="5">
        <f>IF(AND('US Cement Data'!$B$14&gt;=$A37,'US Cement Data'!$B$14&lt;$B37),'US Cement Data'!M$290,0)*'State Downscaling Multipliers'!$B$6</f>
        <v>0</v>
      </c>
      <c r="O37" s="5">
        <f>IF(AND('US Cement Data'!$B$14&gt;=$A37,'US Cement Data'!$B$14&lt;$B37),'US Cement Data'!N$290,0)*'State Downscaling Multipliers'!$B$6</f>
        <v>0</v>
      </c>
      <c r="P37" s="5">
        <f>IF(AND('US Cement Data'!$B$14&gt;=$A37,'US Cement Data'!$B$14&lt;$B37),'US Cement Data'!O$290,0)*'State Downscaling Multipliers'!$B$6</f>
        <v>0</v>
      </c>
      <c r="Q37" s="5">
        <f>IF(AND('US Cement Data'!$B$14&gt;=$A37,'US Cement Data'!$B$14&lt;$B37),'US Cement Data'!P$290,0)*'State Downscaling Multipliers'!$B$6</f>
        <v>0</v>
      </c>
      <c r="R37" s="5">
        <f>IF(AND('US Cement Data'!$B$14&gt;=$A37,'US Cement Data'!$B$14&lt;$B37),'US Cement Data'!Q$290,0)*'State Downscaling Multipliers'!$B$6</f>
        <v>0</v>
      </c>
      <c r="S37" s="5">
        <f>IF(AND('US Cement Data'!$B$14&gt;=$A37,'US Cement Data'!$B$14&lt;$B37),'US Cement Data'!R$290,0)*'State Downscaling Multipliers'!$B$6</f>
        <v>0</v>
      </c>
      <c r="T37" s="5">
        <f>IF(AND('US Cement Data'!$B$14&gt;=$A37,'US Cement Data'!$B$14&lt;$B37),'US Cement Data'!S$290,0)*'State Downscaling Multipliers'!$B$6</f>
        <v>0</v>
      </c>
      <c r="U37" s="5">
        <f>IF(AND('US Cement Data'!$B$14&gt;=$A37,'US Cement Data'!$B$14&lt;$B37),'US Cement Data'!T$290,0)*'State Downscaling Multipliers'!$B$6</f>
        <v>0</v>
      </c>
      <c r="V37" s="5">
        <f>IF(AND('US Cement Data'!$B$14&gt;=$A37,'US Cement Data'!$B$14&lt;$B37),'US Cement Data'!U$290,0)*'State Downscaling Multipliers'!$B$6</f>
        <v>0</v>
      </c>
      <c r="W37" s="5">
        <f>IF(AND('US Cement Data'!$B$14&gt;=$A37,'US Cement Data'!$B$14&lt;$B37),'US Cement Data'!V$290,0)*'State Downscaling Multipliers'!$B$6</f>
        <v>0</v>
      </c>
      <c r="X37" s="5">
        <f>IF(AND('US Cement Data'!$B$14&gt;=$A37,'US Cement Data'!$B$14&lt;$B37),'US Cement Data'!W$290,0)*'State Downscaling Multipliers'!$B$6</f>
        <v>0</v>
      </c>
      <c r="Y37" s="5">
        <f>IF(AND('US Cement Data'!$B$14&gt;=$A37,'US Cement Data'!$B$14&lt;$B37),'US Cement Data'!X$290,0)*'State Downscaling Multipliers'!$B$6</f>
        <v>0</v>
      </c>
      <c r="Z37" s="5">
        <f>IF(AND('US Cement Data'!$B$14&gt;=$A37,'US Cement Data'!$B$14&lt;$B37),'US Cement Data'!Y$290,0)*'State Downscaling Multipliers'!$B$6</f>
        <v>0</v>
      </c>
      <c r="AA37" s="5">
        <f>IF(AND('US Cement Data'!$B$14&gt;=$A37,'US Cement Data'!$B$14&lt;$B37),'US Cement Data'!Z$290,0)*'State Downscaling Multipliers'!$B$6</f>
        <v>0</v>
      </c>
      <c r="AB37" s="5">
        <f>IF(AND('US Cement Data'!$B$14&gt;=$A37,'US Cement Data'!$B$14&lt;$B37),'US Cement Data'!AA$290,0)*'State Downscaling Multipliers'!$B$6</f>
        <v>0</v>
      </c>
      <c r="AC37" s="5">
        <f>IF(AND('US Cement Data'!$B$14&gt;=$A37,'US Cement Data'!$B$14&lt;$B37),'US Cement Data'!AB$290,0)*'State Downscaling Multipliers'!$B$6</f>
        <v>0</v>
      </c>
      <c r="AD37" s="5">
        <f>IF(AND('US Cement Data'!$B$14&gt;=$A37,'US Cement Data'!$B$14&lt;$B37),'US Cement Data'!AC$290,0)*'State Downscaling Multipliers'!$B$6</f>
        <v>0</v>
      </c>
      <c r="AE37" s="5">
        <f>IF(AND('US Cement Data'!$B$14&gt;=$A37,'US Cement Data'!$B$14&lt;$B37),'US Cement Data'!AD$290,0)*'State Downscaling Multipliers'!$B$6</f>
        <v>0</v>
      </c>
      <c r="AF37" s="5">
        <f>IF(AND('US Cement Data'!$B$14&gt;=$A37,'US Cement Data'!$B$14&lt;$B37),'US Cement Data'!AE$290,0)*'State Downscaling Multipliers'!$B$6</f>
        <v>0</v>
      </c>
      <c r="AG37" s="5">
        <f>IF(AND('US Cement Data'!$B$14&gt;=$A37,'US Cement Data'!$B$14&lt;$B37),'US Cement Data'!AF$290,0)*'State Downscaling Multipliers'!$B$6</f>
        <v>0</v>
      </c>
      <c r="AH37" s="5">
        <f>IF(AND('US Cement Data'!$B$14&gt;=$A37,'US Cement Data'!$B$14&lt;$B37),'US Cement Data'!AG$290,0)*'State Downscaling Multipliers'!$B$6</f>
        <v>0</v>
      </c>
      <c r="AI37" s="5">
        <f>IF(AND('US Cement Data'!$B$14&gt;=$A37,'US Cement Data'!$B$14&lt;$B37),'US Cement Data'!AH$290,0)*'State Downscaling Multipliers'!$B$6</f>
        <v>0</v>
      </c>
      <c r="AJ37" s="5">
        <f>IF(AND('US Cement Data'!$B$14&gt;=$A37,'US Cement Data'!$B$14&lt;$B37),'US Cement Data'!AI$290,0)*'State Downscaling Multipliers'!$B$6</f>
        <v>0</v>
      </c>
      <c r="AK37" s="5">
        <f>IF(AND('US Cement Data'!$B$14&gt;=$A37,'US Cement Data'!$B$14&lt;$B37),'US Cement Data'!AJ$290,0)*'State Downscaling Multipliers'!$B$6</f>
        <v>0</v>
      </c>
      <c r="AL37" s="5">
        <f>IF(AND('US Cement Data'!$B$14&gt;=$A37,'US Cement Data'!$B$14&lt;$B37),'US Cement Data'!AK$290,0)*'State Downscaling Multipliers'!$B$6</f>
        <v>0</v>
      </c>
    </row>
    <row r="38" spans="1:38" ht="15.75" customHeight="1" x14ac:dyDescent="0.25">
      <c r="A38" s="50">
        <f t="shared" si="3"/>
        <v>30</v>
      </c>
      <c r="B38" s="50">
        <f t="shared" si="4"/>
        <v>40</v>
      </c>
      <c r="C38" s="5">
        <f>IF(AND('US Cement Data'!$B$14&gt;=$A38,'US Cement Data'!$B$14&lt;$B38),'US Cement Data'!B$290,0)*'State Downscaling Multipliers'!$B$6</f>
        <v>0</v>
      </c>
      <c r="D38" s="5">
        <f>IF(AND('US Cement Data'!$B$14&gt;=$A38,'US Cement Data'!$B$14&lt;$B38),'US Cement Data'!C$290,0)*'State Downscaling Multipliers'!$B$6</f>
        <v>0</v>
      </c>
      <c r="E38" s="5">
        <f>IF(AND('US Cement Data'!$B$14&gt;=$A38,'US Cement Data'!$B$14&lt;$B38),'US Cement Data'!D$290,0)*'State Downscaling Multipliers'!$B$6</f>
        <v>0</v>
      </c>
      <c r="F38" s="5">
        <f>IF(AND('US Cement Data'!$B$14&gt;=$A38,'US Cement Data'!$B$14&lt;$B38),'US Cement Data'!E$290,0)*'State Downscaling Multipliers'!$B$6</f>
        <v>0</v>
      </c>
      <c r="G38" s="5">
        <f>IF(AND('US Cement Data'!$B$14&gt;=$A38,'US Cement Data'!$B$14&lt;$B38),'US Cement Data'!F$290,0)*'State Downscaling Multipliers'!$B$6</f>
        <v>0</v>
      </c>
      <c r="H38" s="5">
        <f>IF(AND('US Cement Data'!$B$14&gt;=$A38,'US Cement Data'!$B$14&lt;$B38),'US Cement Data'!G$290,0)*'State Downscaling Multipliers'!$B$6</f>
        <v>0</v>
      </c>
      <c r="I38" s="5">
        <f>IF(AND('US Cement Data'!$B$14&gt;=$A38,'US Cement Data'!$B$14&lt;$B38),'US Cement Data'!H$290,0)*'State Downscaling Multipliers'!$B$6</f>
        <v>0</v>
      </c>
      <c r="J38" s="5">
        <f>IF(AND('US Cement Data'!$B$14&gt;=$A38,'US Cement Data'!$B$14&lt;$B38),'US Cement Data'!I$290,0)*'State Downscaling Multipliers'!$B$6</f>
        <v>0</v>
      </c>
      <c r="K38" s="5">
        <f>IF(AND('US Cement Data'!$B$14&gt;=$A38,'US Cement Data'!$B$14&lt;$B38),'US Cement Data'!J$290,0)*'State Downscaling Multipliers'!$B$6</f>
        <v>0</v>
      </c>
      <c r="L38" s="5">
        <f>IF(AND('US Cement Data'!$B$14&gt;=$A38,'US Cement Data'!$B$14&lt;$B38),'US Cement Data'!K$290,0)*'State Downscaling Multipliers'!$B$6</f>
        <v>0</v>
      </c>
      <c r="M38" s="5">
        <f>IF(AND('US Cement Data'!$B$14&gt;=$A38,'US Cement Data'!$B$14&lt;$B38),'US Cement Data'!L$290,0)*'State Downscaling Multipliers'!$B$6</f>
        <v>0</v>
      </c>
      <c r="N38" s="5">
        <f>IF(AND('US Cement Data'!$B$14&gt;=$A38,'US Cement Data'!$B$14&lt;$B38),'US Cement Data'!M$290,0)*'State Downscaling Multipliers'!$B$6</f>
        <v>0</v>
      </c>
      <c r="O38" s="5">
        <f>IF(AND('US Cement Data'!$B$14&gt;=$A38,'US Cement Data'!$B$14&lt;$B38),'US Cement Data'!N$290,0)*'State Downscaling Multipliers'!$B$6</f>
        <v>0</v>
      </c>
      <c r="P38" s="5">
        <f>IF(AND('US Cement Data'!$B$14&gt;=$A38,'US Cement Data'!$B$14&lt;$B38),'US Cement Data'!O$290,0)*'State Downscaling Multipliers'!$B$6</f>
        <v>0</v>
      </c>
      <c r="Q38" s="5">
        <f>IF(AND('US Cement Data'!$B$14&gt;=$A38,'US Cement Data'!$B$14&lt;$B38),'US Cement Data'!P$290,0)*'State Downscaling Multipliers'!$B$6</f>
        <v>0</v>
      </c>
      <c r="R38" s="5">
        <f>IF(AND('US Cement Data'!$B$14&gt;=$A38,'US Cement Data'!$B$14&lt;$B38),'US Cement Data'!Q$290,0)*'State Downscaling Multipliers'!$B$6</f>
        <v>0</v>
      </c>
      <c r="S38" s="5">
        <f>IF(AND('US Cement Data'!$B$14&gt;=$A38,'US Cement Data'!$B$14&lt;$B38),'US Cement Data'!R$290,0)*'State Downscaling Multipliers'!$B$6</f>
        <v>0</v>
      </c>
      <c r="T38" s="5">
        <f>IF(AND('US Cement Data'!$B$14&gt;=$A38,'US Cement Data'!$B$14&lt;$B38),'US Cement Data'!S$290,0)*'State Downscaling Multipliers'!$B$6</f>
        <v>0</v>
      </c>
      <c r="U38" s="5">
        <f>IF(AND('US Cement Data'!$B$14&gt;=$A38,'US Cement Data'!$B$14&lt;$B38),'US Cement Data'!T$290,0)*'State Downscaling Multipliers'!$B$6</f>
        <v>0</v>
      </c>
      <c r="V38" s="5">
        <f>IF(AND('US Cement Data'!$B$14&gt;=$A38,'US Cement Data'!$B$14&lt;$B38),'US Cement Data'!U$290,0)*'State Downscaling Multipliers'!$B$6</f>
        <v>0</v>
      </c>
      <c r="W38" s="5">
        <f>IF(AND('US Cement Data'!$B$14&gt;=$A38,'US Cement Data'!$B$14&lt;$B38),'US Cement Data'!V$290,0)*'State Downscaling Multipliers'!$B$6</f>
        <v>0</v>
      </c>
      <c r="X38" s="5">
        <f>IF(AND('US Cement Data'!$B$14&gt;=$A38,'US Cement Data'!$B$14&lt;$B38),'US Cement Data'!W$290,0)*'State Downscaling Multipliers'!$B$6</f>
        <v>0</v>
      </c>
      <c r="Y38" s="5">
        <f>IF(AND('US Cement Data'!$B$14&gt;=$A38,'US Cement Data'!$B$14&lt;$B38),'US Cement Data'!X$290,0)*'State Downscaling Multipliers'!$B$6</f>
        <v>0</v>
      </c>
      <c r="Z38" s="5">
        <f>IF(AND('US Cement Data'!$B$14&gt;=$A38,'US Cement Data'!$B$14&lt;$B38),'US Cement Data'!Y$290,0)*'State Downscaling Multipliers'!$B$6</f>
        <v>0</v>
      </c>
      <c r="AA38" s="5">
        <f>IF(AND('US Cement Data'!$B$14&gt;=$A38,'US Cement Data'!$B$14&lt;$B38),'US Cement Data'!Z$290,0)*'State Downscaling Multipliers'!$B$6</f>
        <v>0</v>
      </c>
      <c r="AB38" s="5">
        <f>IF(AND('US Cement Data'!$B$14&gt;=$A38,'US Cement Data'!$B$14&lt;$B38),'US Cement Data'!AA$290,0)*'State Downscaling Multipliers'!$B$6</f>
        <v>0</v>
      </c>
      <c r="AC38" s="5">
        <f>IF(AND('US Cement Data'!$B$14&gt;=$A38,'US Cement Data'!$B$14&lt;$B38),'US Cement Data'!AB$290,0)*'State Downscaling Multipliers'!$B$6</f>
        <v>0</v>
      </c>
      <c r="AD38" s="5">
        <f>IF(AND('US Cement Data'!$B$14&gt;=$A38,'US Cement Data'!$B$14&lt;$B38),'US Cement Data'!AC$290,0)*'State Downscaling Multipliers'!$B$6</f>
        <v>0</v>
      </c>
      <c r="AE38" s="5">
        <f>IF(AND('US Cement Data'!$B$14&gt;=$A38,'US Cement Data'!$B$14&lt;$B38),'US Cement Data'!AD$290,0)*'State Downscaling Multipliers'!$B$6</f>
        <v>0</v>
      </c>
      <c r="AF38" s="5">
        <f>IF(AND('US Cement Data'!$B$14&gt;=$A38,'US Cement Data'!$B$14&lt;$B38),'US Cement Data'!AE$290,0)*'State Downscaling Multipliers'!$B$6</f>
        <v>0</v>
      </c>
      <c r="AG38" s="5">
        <f>IF(AND('US Cement Data'!$B$14&gt;=$A38,'US Cement Data'!$B$14&lt;$B38),'US Cement Data'!AF$290,0)*'State Downscaling Multipliers'!$B$6</f>
        <v>0</v>
      </c>
      <c r="AH38" s="5">
        <f>IF(AND('US Cement Data'!$B$14&gt;=$A38,'US Cement Data'!$B$14&lt;$B38),'US Cement Data'!AG$290,0)*'State Downscaling Multipliers'!$B$6</f>
        <v>0</v>
      </c>
      <c r="AI38" s="5">
        <f>IF(AND('US Cement Data'!$B$14&gt;=$A38,'US Cement Data'!$B$14&lt;$B38),'US Cement Data'!AH$290,0)*'State Downscaling Multipliers'!$B$6</f>
        <v>0</v>
      </c>
      <c r="AJ38" s="5">
        <f>IF(AND('US Cement Data'!$B$14&gt;=$A38,'US Cement Data'!$B$14&lt;$B38),'US Cement Data'!AI$290,0)*'State Downscaling Multipliers'!$B$6</f>
        <v>0</v>
      </c>
      <c r="AK38" s="5">
        <f>IF(AND('US Cement Data'!$B$14&gt;=$A38,'US Cement Data'!$B$14&lt;$B38),'US Cement Data'!AJ$290,0)*'State Downscaling Multipliers'!$B$6</f>
        <v>0</v>
      </c>
      <c r="AL38" s="5">
        <f>IF(AND('US Cement Data'!$B$14&gt;=$A38,'US Cement Data'!$B$14&lt;$B38),'US Cement Data'!AK$290,0)*'State Downscaling Multipliers'!$B$6</f>
        <v>0</v>
      </c>
    </row>
    <row r="39" spans="1:38" ht="15.75" customHeight="1" x14ac:dyDescent="0.25">
      <c r="A39" s="50">
        <f t="shared" si="3"/>
        <v>40</v>
      </c>
      <c r="B39" s="50">
        <f t="shared" si="4"/>
        <v>50</v>
      </c>
      <c r="C39" s="5">
        <f>IF(AND('US Cement Data'!$B$14&gt;=$A39,'US Cement Data'!$B$14&lt;$B39),'US Cement Data'!B$290,0)*'State Downscaling Multipliers'!$B$6</f>
        <v>0</v>
      </c>
      <c r="D39" s="5">
        <f>IF(AND('US Cement Data'!$B$14&gt;=$A39,'US Cement Data'!$B$14&lt;$B39),'US Cement Data'!C$290,0)*'State Downscaling Multipliers'!$B$6</f>
        <v>0</v>
      </c>
      <c r="E39" s="5">
        <f>IF(AND('US Cement Data'!$B$14&gt;=$A39,'US Cement Data'!$B$14&lt;$B39),'US Cement Data'!D$290,0)*'State Downscaling Multipliers'!$B$6</f>
        <v>0</v>
      </c>
      <c r="F39" s="5">
        <f>IF(AND('US Cement Data'!$B$14&gt;=$A39,'US Cement Data'!$B$14&lt;$B39),'US Cement Data'!E$290,0)*'State Downscaling Multipliers'!$B$6</f>
        <v>0</v>
      </c>
      <c r="G39" s="5">
        <f>IF(AND('US Cement Data'!$B$14&gt;=$A39,'US Cement Data'!$B$14&lt;$B39),'US Cement Data'!F$290,0)*'State Downscaling Multipliers'!$B$6</f>
        <v>0</v>
      </c>
      <c r="H39" s="5">
        <f>IF(AND('US Cement Data'!$B$14&gt;=$A39,'US Cement Data'!$B$14&lt;$B39),'US Cement Data'!G$290,0)*'State Downscaling Multipliers'!$B$6</f>
        <v>0</v>
      </c>
      <c r="I39" s="5">
        <f>IF(AND('US Cement Data'!$B$14&gt;=$A39,'US Cement Data'!$B$14&lt;$B39),'US Cement Data'!H$290,0)*'State Downscaling Multipliers'!$B$6</f>
        <v>0</v>
      </c>
      <c r="J39" s="5">
        <f>IF(AND('US Cement Data'!$B$14&gt;=$A39,'US Cement Data'!$B$14&lt;$B39),'US Cement Data'!I$290,0)*'State Downscaling Multipliers'!$B$6</f>
        <v>0</v>
      </c>
      <c r="K39" s="5">
        <f>IF(AND('US Cement Data'!$B$14&gt;=$A39,'US Cement Data'!$B$14&lt;$B39),'US Cement Data'!J$290,0)*'State Downscaling Multipliers'!$B$6</f>
        <v>0</v>
      </c>
      <c r="L39" s="5">
        <f>IF(AND('US Cement Data'!$B$14&gt;=$A39,'US Cement Data'!$B$14&lt;$B39),'US Cement Data'!K$290,0)*'State Downscaling Multipliers'!$B$6</f>
        <v>0</v>
      </c>
      <c r="M39" s="5">
        <f>IF(AND('US Cement Data'!$B$14&gt;=$A39,'US Cement Data'!$B$14&lt;$B39),'US Cement Data'!L$290,0)*'State Downscaling Multipliers'!$B$6</f>
        <v>0</v>
      </c>
      <c r="N39" s="5">
        <f>IF(AND('US Cement Data'!$B$14&gt;=$A39,'US Cement Data'!$B$14&lt;$B39),'US Cement Data'!M$290,0)*'State Downscaling Multipliers'!$B$6</f>
        <v>0</v>
      </c>
      <c r="O39" s="5">
        <f>IF(AND('US Cement Data'!$B$14&gt;=$A39,'US Cement Data'!$B$14&lt;$B39),'US Cement Data'!N$290,0)*'State Downscaling Multipliers'!$B$6</f>
        <v>0</v>
      </c>
      <c r="P39" s="5">
        <f>IF(AND('US Cement Data'!$B$14&gt;=$A39,'US Cement Data'!$B$14&lt;$B39),'US Cement Data'!O$290,0)*'State Downscaling Multipliers'!$B$6</f>
        <v>0</v>
      </c>
      <c r="Q39" s="5">
        <f>IF(AND('US Cement Data'!$B$14&gt;=$A39,'US Cement Data'!$B$14&lt;$B39),'US Cement Data'!P$290,0)*'State Downscaling Multipliers'!$B$6</f>
        <v>0</v>
      </c>
      <c r="R39" s="5">
        <f>IF(AND('US Cement Data'!$B$14&gt;=$A39,'US Cement Data'!$B$14&lt;$B39),'US Cement Data'!Q$290,0)*'State Downscaling Multipliers'!$B$6</f>
        <v>0</v>
      </c>
      <c r="S39" s="5">
        <f>IF(AND('US Cement Data'!$B$14&gt;=$A39,'US Cement Data'!$B$14&lt;$B39),'US Cement Data'!R$290,0)*'State Downscaling Multipliers'!$B$6</f>
        <v>0</v>
      </c>
      <c r="T39" s="5">
        <f>IF(AND('US Cement Data'!$B$14&gt;=$A39,'US Cement Data'!$B$14&lt;$B39),'US Cement Data'!S$290,0)*'State Downscaling Multipliers'!$B$6</f>
        <v>0</v>
      </c>
      <c r="U39" s="5">
        <f>IF(AND('US Cement Data'!$B$14&gt;=$A39,'US Cement Data'!$B$14&lt;$B39),'US Cement Data'!T$290,0)*'State Downscaling Multipliers'!$B$6</f>
        <v>0</v>
      </c>
      <c r="V39" s="5">
        <f>IF(AND('US Cement Data'!$B$14&gt;=$A39,'US Cement Data'!$B$14&lt;$B39),'US Cement Data'!U$290,0)*'State Downscaling Multipliers'!$B$6</f>
        <v>0</v>
      </c>
      <c r="W39" s="5">
        <f>IF(AND('US Cement Data'!$B$14&gt;=$A39,'US Cement Data'!$B$14&lt;$B39),'US Cement Data'!V$290,0)*'State Downscaling Multipliers'!$B$6</f>
        <v>0</v>
      </c>
      <c r="X39" s="5">
        <f>IF(AND('US Cement Data'!$B$14&gt;=$A39,'US Cement Data'!$B$14&lt;$B39),'US Cement Data'!W$290,0)*'State Downscaling Multipliers'!$B$6</f>
        <v>0</v>
      </c>
      <c r="Y39" s="5">
        <f>IF(AND('US Cement Data'!$B$14&gt;=$A39,'US Cement Data'!$B$14&lt;$B39),'US Cement Data'!X$290,0)*'State Downscaling Multipliers'!$B$6</f>
        <v>0</v>
      </c>
      <c r="Z39" s="5">
        <f>IF(AND('US Cement Data'!$B$14&gt;=$A39,'US Cement Data'!$B$14&lt;$B39),'US Cement Data'!Y$290,0)*'State Downscaling Multipliers'!$B$6</f>
        <v>0</v>
      </c>
      <c r="AA39" s="5">
        <f>IF(AND('US Cement Data'!$B$14&gt;=$A39,'US Cement Data'!$B$14&lt;$B39),'US Cement Data'!Z$290,0)*'State Downscaling Multipliers'!$B$6</f>
        <v>0</v>
      </c>
      <c r="AB39" s="5">
        <f>IF(AND('US Cement Data'!$B$14&gt;=$A39,'US Cement Data'!$B$14&lt;$B39),'US Cement Data'!AA$290,0)*'State Downscaling Multipliers'!$B$6</f>
        <v>0</v>
      </c>
      <c r="AC39" s="5">
        <f>IF(AND('US Cement Data'!$B$14&gt;=$A39,'US Cement Data'!$B$14&lt;$B39),'US Cement Data'!AB$290,0)*'State Downscaling Multipliers'!$B$6</f>
        <v>0</v>
      </c>
      <c r="AD39" s="5">
        <f>IF(AND('US Cement Data'!$B$14&gt;=$A39,'US Cement Data'!$B$14&lt;$B39),'US Cement Data'!AC$290,0)*'State Downscaling Multipliers'!$B$6</f>
        <v>0</v>
      </c>
      <c r="AE39" s="5">
        <f>IF(AND('US Cement Data'!$B$14&gt;=$A39,'US Cement Data'!$B$14&lt;$B39),'US Cement Data'!AD$290,0)*'State Downscaling Multipliers'!$B$6</f>
        <v>0</v>
      </c>
      <c r="AF39" s="5">
        <f>IF(AND('US Cement Data'!$B$14&gt;=$A39,'US Cement Data'!$B$14&lt;$B39),'US Cement Data'!AE$290,0)*'State Downscaling Multipliers'!$B$6</f>
        <v>0</v>
      </c>
      <c r="AG39" s="5">
        <f>IF(AND('US Cement Data'!$B$14&gt;=$A39,'US Cement Data'!$B$14&lt;$B39),'US Cement Data'!AF$290,0)*'State Downscaling Multipliers'!$B$6</f>
        <v>0</v>
      </c>
      <c r="AH39" s="5">
        <f>IF(AND('US Cement Data'!$B$14&gt;=$A39,'US Cement Data'!$B$14&lt;$B39),'US Cement Data'!AG$290,0)*'State Downscaling Multipliers'!$B$6</f>
        <v>0</v>
      </c>
      <c r="AI39" s="5">
        <f>IF(AND('US Cement Data'!$B$14&gt;=$A39,'US Cement Data'!$B$14&lt;$B39),'US Cement Data'!AH$290,0)*'State Downscaling Multipliers'!$B$6</f>
        <v>0</v>
      </c>
      <c r="AJ39" s="5">
        <f>IF(AND('US Cement Data'!$B$14&gt;=$A39,'US Cement Data'!$B$14&lt;$B39),'US Cement Data'!AI$290,0)*'State Downscaling Multipliers'!$B$6</f>
        <v>0</v>
      </c>
      <c r="AK39" s="5">
        <f>IF(AND('US Cement Data'!$B$14&gt;=$A39,'US Cement Data'!$B$14&lt;$B39),'US Cement Data'!AJ$290,0)*'State Downscaling Multipliers'!$B$6</f>
        <v>0</v>
      </c>
      <c r="AL39" s="5">
        <f>IF(AND('US Cement Data'!$B$14&gt;=$A39,'US Cement Data'!$B$14&lt;$B39),'US Cement Data'!AK$290,0)*'State Downscaling Multipliers'!$B$6</f>
        <v>0</v>
      </c>
    </row>
    <row r="40" spans="1:38" ht="15.75" customHeight="1" x14ac:dyDescent="0.25">
      <c r="A40" s="50">
        <f t="shared" si="3"/>
        <v>50</v>
      </c>
      <c r="B40" s="50">
        <f t="shared" si="4"/>
        <v>60</v>
      </c>
      <c r="C40" s="5">
        <f>IF(AND('US Cement Data'!$B$14&gt;=$A40,'US Cement Data'!$B$14&lt;$B40),'US Cement Data'!B$290,0)*'State Downscaling Multipliers'!$B$6</f>
        <v>0</v>
      </c>
      <c r="D40" s="5">
        <f>IF(AND('US Cement Data'!$B$14&gt;=$A40,'US Cement Data'!$B$14&lt;$B40),'US Cement Data'!C$290,0)*'State Downscaling Multipliers'!$B$6</f>
        <v>0</v>
      </c>
      <c r="E40" s="5">
        <f>IF(AND('US Cement Data'!$B$14&gt;=$A40,'US Cement Data'!$B$14&lt;$B40),'US Cement Data'!D$290,0)*'State Downscaling Multipliers'!$B$6</f>
        <v>0</v>
      </c>
      <c r="F40" s="5">
        <f>IF(AND('US Cement Data'!$B$14&gt;=$A40,'US Cement Data'!$B$14&lt;$B40),'US Cement Data'!E$290,0)*'State Downscaling Multipliers'!$B$6</f>
        <v>0</v>
      </c>
      <c r="G40" s="5">
        <f>IF(AND('US Cement Data'!$B$14&gt;=$A40,'US Cement Data'!$B$14&lt;$B40),'US Cement Data'!F$290,0)*'State Downscaling Multipliers'!$B$6</f>
        <v>0</v>
      </c>
      <c r="H40" s="5">
        <f>IF(AND('US Cement Data'!$B$14&gt;=$A40,'US Cement Data'!$B$14&lt;$B40),'US Cement Data'!G$290,0)*'State Downscaling Multipliers'!$B$6</f>
        <v>0</v>
      </c>
      <c r="I40" s="5">
        <f>IF(AND('US Cement Data'!$B$14&gt;=$A40,'US Cement Data'!$B$14&lt;$B40),'US Cement Data'!H$290,0)*'State Downscaling Multipliers'!$B$6</f>
        <v>0</v>
      </c>
      <c r="J40" s="5">
        <f>IF(AND('US Cement Data'!$B$14&gt;=$A40,'US Cement Data'!$B$14&lt;$B40),'US Cement Data'!I$290,0)*'State Downscaling Multipliers'!$B$6</f>
        <v>0</v>
      </c>
      <c r="K40" s="5">
        <f>IF(AND('US Cement Data'!$B$14&gt;=$A40,'US Cement Data'!$B$14&lt;$B40),'US Cement Data'!J$290,0)*'State Downscaling Multipliers'!$B$6</f>
        <v>0</v>
      </c>
      <c r="L40" s="5">
        <f>IF(AND('US Cement Data'!$B$14&gt;=$A40,'US Cement Data'!$B$14&lt;$B40),'US Cement Data'!K$290,0)*'State Downscaling Multipliers'!$B$6</f>
        <v>0</v>
      </c>
      <c r="M40" s="5">
        <f>IF(AND('US Cement Data'!$B$14&gt;=$A40,'US Cement Data'!$B$14&lt;$B40),'US Cement Data'!L$290,0)*'State Downscaling Multipliers'!$B$6</f>
        <v>0</v>
      </c>
      <c r="N40" s="5">
        <f>IF(AND('US Cement Data'!$B$14&gt;=$A40,'US Cement Data'!$B$14&lt;$B40),'US Cement Data'!M$290,0)*'State Downscaling Multipliers'!$B$6</f>
        <v>0</v>
      </c>
      <c r="O40" s="5">
        <f>IF(AND('US Cement Data'!$B$14&gt;=$A40,'US Cement Data'!$B$14&lt;$B40),'US Cement Data'!N$290,0)*'State Downscaling Multipliers'!$B$6</f>
        <v>0</v>
      </c>
      <c r="P40" s="5">
        <f>IF(AND('US Cement Data'!$B$14&gt;=$A40,'US Cement Data'!$B$14&lt;$B40),'US Cement Data'!O$290,0)*'State Downscaling Multipliers'!$B$6</f>
        <v>0</v>
      </c>
      <c r="Q40" s="5">
        <f>IF(AND('US Cement Data'!$B$14&gt;=$A40,'US Cement Data'!$B$14&lt;$B40),'US Cement Data'!P$290,0)*'State Downscaling Multipliers'!$B$6</f>
        <v>0</v>
      </c>
      <c r="R40" s="5">
        <f>IF(AND('US Cement Data'!$B$14&gt;=$A40,'US Cement Data'!$B$14&lt;$B40),'US Cement Data'!Q$290,0)*'State Downscaling Multipliers'!$B$6</f>
        <v>0</v>
      </c>
      <c r="S40" s="5">
        <f>IF(AND('US Cement Data'!$B$14&gt;=$A40,'US Cement Data'!$B$14&lt;$B40),'US Cement Data'!R$290,0)*'State Downscaling Multipliers'!$B$6</f>
        <v>0</v>
      </c>
      <c r="T40" s="5">
        <f>IF(AND('US Cement Data'!$B$14&gt;=$A40,'US Cement Data'!$B$14&lt;$B40),'US Cement Data'!S$290,0)*'State Downscaling Multipliers'!$B$6</f>
        <v>0</v>
      </c>
      <c r="U40" s="5">
        <f>IF(AND('US Cement Data'!$B$14&gt;=$A40,'US Cement Data'!$B$14&lt;$B40),'US Cement Data'!T$290,0)*'State Downscaling Multipliers'!$B$6</f>
        <v>0</v>
      </c>
      <c r="V40" s="5">
        <f>IF(AND('US Cement Data'!$B$14&gt;=$A40,'US Cement Data'!$B$14&lt;$B40),'US Cement Data'!U$290,0)*'State Downscaling Multipliers'!$B$6</f>
        <v>0</v>
      </c>
      <c r="W40" s="5">
        <f>IF(AND('US Cement Data'!$B$14&gt;=$A40,'US Cement Data'!$B$14&lt;$B40),'US Cement Data'!V$290,0)*'State Downscaling Multipliers'!$B$6</f>
        <v>0</v>
      </c>
      <c r="X40" s="5">
        <f>IF(AND('US Cement Data'!$B$14&gt;=$A40,'US Cement Data'!$B$14&lt;$B40),'US Cement Data'!W$290,0)*'State Downscaling Multipliers'!$B$6</f>
        <v>0</v>
      </c>
      <c r="Y40" s="5">
        <f>IF(AND('US Cement Data'!$B$14&gt;=$A40,'US Cement Data'!$B$14&lt;$B40),'US Cement Data'!X$290,0)*'State Downscaling Multipliers'!$B$6</f>
        <v>0</v>
      </c>
      <c r="Z40" s="5">
        <f>IF(AND('US Cement Data'!$B$14&gt;=$A40,'US Cement Data'!$B$14&lt;$B40),'US Cement Data'!Y$290,0)*'State Downscaling Multipliers'!$B$6</f>
        <v>0</v>
      </c>
      <c r="AA40" s="5">
        <f>IF(AND('US Cement Data'!$B$14&gt;=$A40,'US Cement Data'!$B$14&lt;$B40),'US Cement Data'!Z$290,0)*'State Downscaling Multipliers'!$B$6</f>
        <v>0</v>
      </c>
      <c r="AB40" s="5">
        <f>IF(AND('US Cement Data'!$B$14&gt;=$A40,'US Cement Data'!$B$14&lt;$B40),'US Cement Data'!AA$290,0)*'State Downscaling Multipliers'!$B$6</f>
        <v>0</v>
      </c>
      <c r="AC40" s="5">
        <f>IF(AND('US Cement Data'!$B$14&gt;=$A40,'US Cement Data'!$B$14&lt;$B40),'US Cement Data'!AB$290,0)*'State Downscaling Multipliers'!$B$6</f>
        <v>0</v>
      </c>
      <c r="AD40" s="5">
        <f>IF(AND('US Cement Data'!$B$14&gt;=$A40,'US Cement Data'!$B$14&lt;$B40),'US Cement Data'!AC$290,0)*'State Downscaling Multipliers'!$B$6</f>
        <v>0</v>
      </c>
      <c r="AE40" s="5">
        <f>IF(AND('US Cement Data'!$B$14&gt;=$A40,'US Cement Data'!$B$14&lt;$B40),'US Cement Data'!AD$290,0)*'State Downscaling Multipliers'!$B$6</f>
        <v>0</v>
      </c>
      <c r="AF40" s="5">
        <f>IF(AND('US Cement Data'!$B$14&gt;=$A40,'US Cement Data'!$B$14&lt;$B40),'US Cement Data'!AE$290,0)*'State Downscaling Multipliers'!$B$6</f>
        <v>0</v>
      </c>
      <c r="AG40" s="5">
        <f>IF(AND('US Cement Data'!$B$14&gt;=$A40,'US Cement Data'!$B$14&lt;$B40),'US Cement Data'!AF$290,0)*'State Downscaling Multipliers'!$B$6</f>
        <v>0</v>
      </c>
      <c r="AH40" s="5">
        <f>IF(AND('US Cement Data'!$B$14&gt;=$A40,'US Cement Data'!$B$14&lt;$B40),'US Cement Data'!AG$290,0)*'State Downscaling Multipliers'!$B$6</f>
        <v>0</v>
      </c>
      <c r="AI40" s="5">
        <f>IF(AND('US Cement Data'!$B$14&gt;=$A40,'US Cement Data'!$B$14&lt;$B40),'US Cement Data'!AH$290,0)*'State Downscaling Multipliers'!$B$6</f>
        <v>0</v>
      </c>
      <c r="AJ40" s="5">
        <f>IF(AND('US Cement Data'!$B$14&gt;=$A40,'US Cement Data'!$B$14&lt;$B40),'US Cement Data'!AI$290,0)*'State Downscaling Multipliers'!$B$6</f>
        <v>0</v>
      </c>
      <c r="AK40" s="5">
        <f>IF(AND('US Cement Data'!$B$14&gt;=$A40,'US Cement Data'!$B$14&lt;$B40),'US Cement Data'!AJ$290,0)*'State Downscaling Multipliers'!$B$6</f>
        <v>0</v>
      </c>
      <c r="AL40" s="5">
        <f>IF(AND('US Cement Data'!$B$14&gt;=$A40,'US Cement Data'!$B$14&lt;$B40),'US Cement Data'!AK$290,0)*'State Downscaling Multipliers'!$B$6</f>
        <v>0</v>
      </c>
    </row>
    <row r="41" spans="1:38" ht="15.75" customHeight="1" x14ac:dyDescent="0.25">
      <c r="A41" s="50">
        <f t="shared" si="3"/>
        <v>60</v>
      </c>
      <c r="B41" s="50">
        <f t="shared" si="4"/>
        <v>70</v>
      </c>
      <c r="C41" s="5">
        <f>IF(AND('US Cement Data'!$B$14&gt;=$A41,'US Cement Data'!$B$14&lt;$B41),'US Cement Data'!B$290,0)*'State Downscaling Multipliers'!$B$6</f>
        <v>0</v>
      </c>
      <c r="D41" s="5">
        <f>IF(AND('US Cement Data'!$B$14&gt;=$A41,'US Cement Data'!$B$14&lt;$B41),'US Cement Data'!C$290,0)*'State Downscaling Multipliers'!$B$6</f>
        <v>0</v>
      </c>
      <c r="E41" s="5">
        <f>IF(AND('US Cement Data'!$B$14&gt;=$A41,'US Cement Data'!$B$14&lt;$B41),'US Cement Data'!D$290,0)*'State Downscaling Multipliers'!$B$6</f>
        <v>0</v>
      </c>
      <c r="F41" s="5">
        <f>IF(AND('US Cement Data'!$B$14&gt;=$A41,'US Cement Data'!$B$14&lt;$B41),'US Cement Data'!E$290,0)*'State Downscaling Multipliers'!$B$6</f>
        <v>0</v>
      </c>
      <c r="G41" s="5">
        <f>IF(AND('US Cement Data'!$B$14&gt;=$A41,'US Cement Data'!$B$14&lt;$B41),'US Cement Data'!F$290,0)*'State Downscaling Multipliers'!$B$6</f>
        <v>0</v>
      </c>
      <c r="H41" s="5">
        <f>IF(AND('US Cement Data'!$B$14&gt;=$A41,'US Cement Data'!$B$14&lt;$B41),'US Cement Data'!G$290,0)*'State Downscaling Multipliers'!$B$6</f>
        <v>0</v>
      </c>
      <c r="I41" s="5">
        <f>IF(AND('US Cement Data'!$B$14&gt;=$A41,'US Cement Data'!$B$14&lt;$B41),'US Cement Data'!H$290,0)*'State Downscaling Multipliers'!$B$6</f>
        <v>0</v>
      </c>
      <c r="J41" s="5">
        <f>IF(AND('US Cement Data'!$B$14&gt;=$A41,'US Cement Data'!$B$14&lt;$B41),'US Cement Data'!I$290,0)*'State Downscaling Multipliers'!$B$6</f>
        <v>0</v>
      </c>
      <c r="K41" s="5">
        <f>IF(AND('US Cement Data'!$B$14&gt;=$A41,'US Cement Data'!$B$14&lt;$B41),'US Cement Data'!J$290,0)*'State Downscaling Multipliers'!$B$6</f>
        <v>0</v>
      </c>
      <c r="L41" s="5">
        <f>IF(AND('US Cement Data'!$B$14&gt;=$A41,'US Cement Data'!$B$14&lt;$B41),'US Cement Data'!K$290,0)*'State Downscaling Multipliers'!$B$6</f>
        <v>0</v>
      </c>
      <c r="M41" s="5">
        <f>IF(AND('US Cement Data'!$B$14&gt;=$A41,'US Cement Data'!$B$14&lt;$B41),'US Cement Data'!L$290,0)*'State Downscaling Multipliers'!$B$6</f>
        <v>0</v>
      </c>
      <c r="N41" s="5">
        <f>IF(AND('US Cement Data'!$B$14&gt;=$A41,'US Cement Data'!$B$14&lt;$B41),'US Cement Data'!M$290,0)*'State Downscaling Multipliers'!$B$6</f>
        <v>0</v>
      </c>
      <c r="O41" s="5">
        <f>IF(AND('US Cement Data'!$B$14&gt;=$A41,'US Cement Data'!$B$14&lt;$B41),'US Cement Data'!N$290,0)*'State Downscaling Multipliers'!$B$6</f>
        <v>0</v>
      </c>
      <c r="P41" s="5">
        <f>IF(AND('US Cement Data'!$B$14&gt;=$A41,'US Cement Data'!$B$14&lt;$B41),'US Cement Data'!O$290,0)*'State Downscaling Multipliers'!$B$6</f>
        <v>0</v>
      </c>
      <c r="Q41" s="5">
        <f>IF(AND('US Cement Data'!$B$14&gt;=$A41,'US Cement Data'!$B$14&lt;$B41),'US Cement Data'!P$290,0)*'State Downscaling Multipliers'!$B$6</f>
        <v>0</v>
      </c>
      <c r="R41" s="5">
        <f>IF(AND('US Cement Data'!$B$14&gt;=$A41,'US Cement Data'!$B$14&lt;$B41),'US Cement Data'!Q$290,0)*'State Downscaling Multipliers'!$B$6</f>
        <v>0</v>
      </c>
      <c r="S41" s="5">
        <f>IF(AND('US Cement Data'!$B$14&gt;=$A41,'US Cement Data'!$B$14&lt;$B41),'US Cement Data'!R$290,0)*'State Downscaling Multipliers'!$B$6</f>
        <v>0</v>
      </c>
      <c r="T41" s="5">
        <f>IF(AND('US Cement Data'!$B$14&gt;=$A41,'US Cement Data'!$B$14&lt;$B41),'US Cement Data'!S$290,0)*'State Downscaling Multipliers'!$B$6</f>
        <v>0</v>
      </c>
      <c r="U41" s="5">
        <f>IF(AND('US Cement Data'!$B$14&gt;=$A41,'US Cement Data'!$B$14&lt;$B41),'US Cement Data'!T$290,0)*'State Downscaling Multipliers'!$B$6</f>
        <v>0</v>
      </c>
      <c r="V41" s="5">
        <f>IF(AND('US Cement Data'!$B$14&gt;=$A41,'US Cement Data'!$B$14&lt;$B41),'US Cement Data'!U$290,0)*'State Downscaling Multipliers'!$B$6</f>
        <v>0</v>
      </c>
      <c r="W41" s="5">
        <f>IF(AND('US Cement Data'!$B$14&gt;=$A41,'US Cement Data'!$B$14&lt;$B41),'US Cement Data'!V$290,0)*'State Downscaling Multipliers'!$B$6</f>
        <v>0</v>
      </c>
      <c r="X41" s="5">
        <f>IF(AND('US Cement Data'!$B$14&gt;=$A41,'US Cement Data'!$B$14&lt;$B41),'US Cement Data'!W$290,0)*'State Downscaling Multipliers'!$B$6</f>
        <v>0</v>
      </c>
      <c r="Y41" s="5">
        <f>IF(AND('US Cement Data'!$B$14&gt;=$A41,'US Cement Data'!$B$14&lt;$B41),'US Cement Data'!X$290,0)*'State Downscaling Multipliers'!$B$6</f>
        <v>0</v>
      </c>
      <c r="Z41" s="5">
        <f>IF(AND('US Cement Data'!$B$14&gt;=$A41,'US Cement Data'!$B$14&lt;$B41),'US Cement Data'!Y$290,0)*'State Downscaling Multipliers'!$B$6</f>
        <v>0</v>
      </c>
      <c r="AA41" s="5">
        <f>IF(AND('US Cement Data'!$B$14&gt;=$A41,'US Cement Data'!$B$14&lt;$B41),'US Cement Data'!Z$290,0)*'State Downscaling Multipliers'!$B$6</f>
        <v>0</v>
      </c>
      <c r="AB41" s="5">
        <f>IF(AND('US Cement Data'!$B$14&gt;=$A41,'US Cement Data'!$B$14&lt;$B41),'US Cement Data'!AA$290,0)*'State Downscaling Multipliers'!$B$6</f>
        <v>0</v>
      </c>
      <c r="AC41" s="5">
        <f>IF(AND('US Cement Data'!$B$14&gt;=$A41,'US Cement Data'!$B$14&lt;$B41),'US Cement Data'!AB$290,0)*'State Downscaling Multipliers'!$B$6</f>
        <v>0</v>
      </c>
      <c r="AD41" s="5">
        <f>IF(AND('US Cement Data'!$B$14&gt;=$A41,'US Cement Data'!$B$14&lt;$B41),'US Cement Data'!AC$290,0)*'State Downscaling Multipliers'!$B$6</f>
        <v>0</v>
      </c>
      <c r="AE41" s="5">
        <f>IF(AND('US Cement Data'!$B$14&gt;=$A41,'US Cement Data'!$B$14&lt;$B41),'US Cement Data'!AD$290,0)*'State Downscaling Multipliers'!$B$6</f>
        <v>0</v>
      </c>
      <c r="AF41" s="5">
        <f>IF(AND('US Cement Data'!$B$14&gt;=$A41,'US Cement Data'!$B$14&lt;$B41),'US Cement Data'!AE$290,0)*'State Downscaling Multipliers'!$B$6</f>
        <v>0</v>
      </c>
      <c r="AG41" s="5">
        <f>IF(AND('US Cement Data'!$B$14&gt;=$A41,'US Cement Data'!$B$14&lt;$B41),'US Cement Data'!AF$290,0)*'State Downscaling Multipliers'!$B$6</f>
        <v>0</v>
      </c>
      <c r="AH41" s="5">
        <f>IF(AND('US Cement Data'!$B$14&gt;=$A41,'US Cement Data'!$B$14&lt;$B41),'US Cement Data'!AG$290,0)*'State Downscaling Multipliers'!$B$6</f>
        <v>0</v>
      </c>
      <c r="AI41" s="5">
        <f>IF(AND('US Cement Data'!$B$14&gt;=$A41,'US Cement Data'!$B$14&lt;$B41),'US Cement Data'!AH$290,0)*'State Downscaling Multipliers'!$B$6</f>
        <v>0</v>
      </c>
      <c r="AJ41" s="5">
        <f>IF(AND('US Cement Data'!$B$14&gt;=$A41,'US Cement Data'!$B$14&lt;$B41),'US Cement Data'!AI$290,0)*'State Downscaling Multipliers'!$B$6</f>
        <v>0</v>
      </c>
      <c r="AK41" s="5">
        <f>IF(AND('US Cement Data'!$B$14&gt;=$A41,'US Cement Data'!$B$14&lt;$B41),'US Cement Data'!AJ$290,0)*'State Downscaling Multipliers'!$B$6</f>
        <v>0</v>
      </c>
      <c r="AL41" s="5">
        <f>IF(AND('US Cement Data'!$B$14&gt;=$A41,'US Cement Data'!$B$14&lt;$B41),'US Cement Data'!AK$290,0)*'State Downscaling Multipliers'!$B$6</f>
        <v>0</v>
      </c>
    </row>
    <row r="42" spans="1:38" ht="15.75" customHeight="1" x14ac:dyDescent="0.25">
      <c r="A42" s="50">
        <f t="shared" si="3"/>
        <v>70</v>
      </c>
      <c r="B42" s="50">
        <f t="shared" si="4"/>
        <v>80</v>
      </c>
      <c r="C42" s="5">
        <f>IF(AND('US Cement Data'!$B$14&gt;=$A42,'US Cement Data'!$B$14&lt;$B42),'US Cement Data'!B$290,0)*'State Downscaling Multipliers'!$B$6</f>
        <v>0</v>
      </c>
      <c r="D42" s="5">
        <f>IF(AND('US Cement Data'!$B$14&gt;=$A42,'US Cement Data'!$B$14&lt;$B42),'US Cement Data'!C$290,0)*'State Downscaling Multipliers'!$B$6</f>
        <v>0</v>
      </c>
      <c r="E42" s="5">
        <f>IF(AND('US Cement Data'!$B$14&gt;=$A42,'US Cement Data'!$B$14&lt;$B42),'US Cement Data'!D$290,0)*'State Downscaling Multipliers'!$B$6</f>
        <v>0</v>
      </c>
      <c r="F42" s="5">
        <f>IF(AND('US Cement Data'!$B$14&gt;=$A42,'US Cement Data'!$B$14&lt;$B42),'US Cement Data'!E$290,0)*'State Downscaling Multipliers'!$B$6</f>
        <v>0</v>
      </c>
      <c r="G42" s="5">
        <f>IF(AND('US Cement Data'!$B$14&gt;=$A42,'US Cement Data'!$B$14&lt;$B42),'US Cement Data'!F$290,0)*'State Downscaling Multipliers'!$B$6</f>
        <v>0</v>
      </c>
      <c r="H42" s="5">
        <f>IF(AND('US Cement Data'!$B$14&gt;=$A42,'US Cement Data'!$B$14&lt;$B42),'US Cement Data'!G$290,0)*'State Downscaling Multipliers'!$B$6</f>
        <v>0</v>
      </c>
      <c r="I42" s="5">
        <f>IF(AND('US Cement Data'!$B$14&gt;=$A42,'US Cement Data'!$B$14&lt;$B42),'US Cement Data'!H$290,0)*'State Downscaling Multipliers'!$B$6</f>
        <v>0</v>
      </c>
      <c r="J42" s="5">
        <f>IF(AND('US Cement Data'!$B$14&gt;=$A42,'US Cement Data'!$B$14&lt;$B42),'US Cement Data'!I$290,0)*'State Downscaling Multipliers'!$B$6</f>
        <v>0</v>
      </c>
      <c r="K42" s="5">
        <f>IF(AND('US Cement Data'!$B$14&gt;=$A42,'US Cement Data'!$B$14&lt;$B42),'US Cement Data'!J$290,0)*'State Downscaling Multipliers'!$B$6</f>
        <v>0</v>
      </c>
      <c r="L42" s="5">
        <f>IF(AND('US Cement Data'!$B$14&gt;=$A42,'US Cement Data'!$B$14&lt;$B42),'US Cement Data'!K$290,0)*'State Downscaling Multipliers'!$B$6</f>
        <v>0</v>
      </c>
      <c r="M42" s="5">
        <f>IF(AND('US Cement Data'!$B$14&gt;=$A42,'US Cement Data'!$B$14&lt;$B42),'US Cement Data'!L$290,0)*'State Downscaling Multipliers'!$B$6</f>
        <v>0</v>
      </c>
      <c r="N42" s="5">
        <f>IF(AND('US Cement Data'!$B$14&gt;=$A42,'US Cement Data'!$B$14&lt;$B42),'US Cement Data'!M$290,0)*'State Downscaling Multipliers'!$B$6</f>
        <v>0</v>
      </c>
      <c r="O42" s="5">
        <f>IF(AND('US Cement Data'!$B$14&gt;=$A42,'US Cement Data'!$B$14&lt;$B42),'US Cement Data'!N$290,0)*'State Downscaling Multipliers'!$B$6</f>
        <v>0</v>
      </c>
      <c r="P42" s="5">
        <f>IF(AND('US Cement Data'!$B$14&gt;=$A42,'US Cement Data'!$B$14&lt;$B42),'US Cement Data'!O$290,0)*'State Downscaling Multipliers'!$B$6</f>
        <v>0</v>
      </c>
      <c r="Q42" s="5">
        <f>IF(AND('US Cement Data'!$B$14&gt;=$A42,'US Cement Data'!$B$14&lt;$B42),'US Cement Data'!P$290,0)*'State Downscaling Multipliers'!$B$6</f>
        <v>0</v>
      </c>
      <c r="R42" s="5">
        <f>IF(AND('US Cement Data'!$B$14&gt;=$A42,'US Cement Data'!$B$14&lt;$B42),'US Cement Data'!Q$290,0)*'State Downscaling Multipliers'!$B$6</f>
        <v>0</v>
      </c>
      <c r="S42" s="5">
        <f>IF(AND('US Cement Data'!$B$14&gt;=$A42,'US Cement Data'!$B$14&lt;$B42),'US Cement Data'!R$290,0)*'State Downscaling Multipliers'!$B$6</f>
        <v>0</v>
      </c>
      <c r="T42" s="5">
        <f>IF(AND('US Cement Data'!$B$14&gt;=$A42,'US Cement Data'!$B$14&lt;$B42),'US Cement Data'!S$290,0)*'State Downscaling Multipliers'!$B$6</f>
        <v>0</v>
      </c>
      <c r="U42" s="5">
        <f>IF(AND('US Cement Data'!$B$14&gt;=$A42,'US Cement Data'!$B$14&lt;$B42),'US Cement Data'!T$290,0)*'State Downscaling Multipliers'!$B$6</f>
        <v>0</v>
      </c>
      <c r="V42" s="5">
        <f>IF(AND('US Cement Data'!$B$14&gt;=$A42,'US Cement Data'!$B$14&lt;$B42),'US Cement Data'!U$290,0)*'State Downscaling Multipliers'!$B$6</f>
        <v>0</v>
      </c>
      <c r="W42" s="5">
        <f>IF(AND('US Cement Data'!$B$14&gt;=$A42,'US Cement Data'!$B$14&lt;$B42),'US Cement Data'!V$290,0)*'State Downscaling Multipliers'!$B$6</f>
        <v>0</v>
      </c>
      <c r="X42" s="5">
        <f>IF(AND('US Cement Data'!$B$14&gt;=$A42,'US Cement Data'!$B$14&lt;$B42),'US Cement Data'!W$290,0)*'State Downscaling Multipliers'!$B$6</f>
        <v>0</v>
      </c>
      <c r="Y42" s="5">
        <f>IF(AND('US Cement Data'!$B$14&gt;=$A42,'US Cement Data'!$B$14&lt;$B42),'US Cement Data'!X$290,0)*'State Downscaling Multipliers'!$B$6</f>
        <v>0</v>
      </c>
      <c r="Z42" s="5">
        <f>IF(AND('US Cement Data'!$B$14&gt;=$A42,'US Cement Data'!$B$14&lt;$B42),'US Cement Data'!Y$290,0)*'State Downscaling Multipliers'!$B$6</f>
        <v>0</v>
      </c>
      <c r="AA42" s="5">
        <f>IF(AND('US Cement Data'!$B$14&gt;=$A42,'US Cement Data'!$B$14&lt;$B42),'US Cement Data'!Z$290,0)*'State Downscaling Multipliers'!$B$6</f>
        <v>0</v>
      </c>
      <c r="AB42" s="5">
        <f>IF(AND('US Cement Data'!$B$14&gt;=$A42,'US Cement Data'!$B$14&lt;$B42),'US Cement Data'!AA$290,0)*'State Downscaling Multipliers'!$B$6</f>
        <v>0</v>
      </c>
      <c r="AC42" s="5">
        <f>IF(AND('US Cement Data'!$B$14&gt;=$A42,'US Cement Data'!$B$14&lt;$B42),'US Cement Data'!AB$290,0)*'State Downscaling Multipliers'!$B$6</f>
        <v>0</v>
      </c>
      <c r="AD42" s="5">
        <f>IF(AND('US Cement Data'!$B$14&gt;=$A42,'US Cement Data'!$B$14&lt;$B42),'US Cement Data'!AC$290,0)*'State Downscaling Multipliers'!$B$6</f>
        <v>0</v>
      </c>
      <c r="AE42" s="5">
        <f>IF(AND('US Cement Data'!$B$14&gt;=$A42,'US Cement Data'!$B$14&lt;$B42),'US Cement Data'!AD$290,0)*'State Downscaling Multipliers'!$B$6</f>
        <v>0</v>
      </c>
      <c r="AF42" s="5">
        <f>IF(AND('US Cement Data'!$B$14&gt;=$A42,'US Cement Data'!$B$14&lt;$B42),'US Cement Data'!AE$290,0)*'State Downscaling Multipliers'!$B$6</f>
        <v>0</v>
      </c>
      <c r="AG42" s="5">
        <f>IF(AND('US Cement Data'!$B$14&gt;=$A42,'US Cement Data'!$B$14&lt;$B42),'US Cement Data'!AF$290,0)*'State Downscaling Multipliers'!$B$6</f>
        <v>0</v>
      </c>
      <c r="AH42" s="5">
        <f>IF(AND('US Cement Data'!$B$14&gt;=$A42,'US Cement Data'!$B$14&lt;$B42),'US Cement Data'!AG$290,0)*'State Downscaling Multipliers'!$B$6</f>
        <v>0</v>
      </c>
      <c r="AI42" s="5">
        <f>IF(AND('US Cement Data'!$B$14&gt;=$A42,'US Cement Data'!$B$14&lt;$B42),'US Cement Data'!AH$290,0)*'State Downscaling Multipliers'!$B$6</f>
        <v>0</v>
      </c>
      <c r="AJ42" s="5">
        <f>IF(AND('US Cement Data'!$B$14&gt;=$A42,'US Cement Data'!$B$14&lt;$B42),'US Cement Data'!AI$290,0)*'State Downscaling Multipliers'!$B$6</f>
        <v>0</v>
      </c>
      <c r="AK42" s="5">
        <f>IF(AND('US Cement Data'!$B$14&gt;=$A42,'US Cement Data'!$B$14&lt;$B42),'US Cement Data'!AJ$290,0)*'State Downscaling Multipliers'!$B$6</f>
        <v>0</v>
      </c>
      <c r="AL42" s="5">
        <f>IF(AND('US Cement Data'!$B$14&gt;=$A42,'US Cement Data'!$B$14&lt;$B42),'US Cement Data'!AK$290,0)*'State Downscaling Multipliers'!$B$6</f>
        <v>0</v>
      </c>
    </row>
    <row r="43" spans="1:38" ht="15.75" customHeight="1" x14ac:dyDescent="0.25">
      <c r="A43" s="50">
        <f t="shared" si="3"/>
        <v>80</v>
      </c>
      <c r="B43" s="50">
        <f t="shared" si="4"/>
        <v>90</v>
      </c>
      <c r="C43" s="5">
        <f>IF(AND('US Cement Data'!$B$14&gt;=$A43,'US Cement Data'!$B$14&lt;$B43),'US Cement Data'!B$290,0)*'State Downscaling Multipliers'!$B$6</f>
        <v>0</v>
      </c>
      <c r="D43" s="5">
        <f>IF(AND('US Cement Data'!$B$14&gt;=$A43,'US Cement Data'!$B$14&lt;$B43),'US Cement Data'!C$290,0)*'State Downscaling Multipliers'!$B$6</f>
        <v>0</v>
      </c>
      <c r="E43" s="5">
        <f>IF(AND('US Cement Data'!$B$14&gt;=$A43,'US Cement Data'!$B$14&lt;$B43),'US Cement Data'!D$290,0)*'State Downscaling Multipliers'!$B$6</f>
        <v>0</v>
      </c>
      <c r="F43" s="5">
        <f>IF(AND('US Cement Data'!$B$14&gt;=$A43,'US Cement Data'!$B$14&lt;$B43),'US Cement Data'!E$290,0)*'State Downscaling Multipliers'!$B$6</f>
        <v>0</v>
      </c>
      <c r="G43" s="5">
        <f>IF(AND('US Cement Data'!$B$14&gt;=$A43,'US Cement Data'!$B$14&lt;$B43),'US Cement Data'!F$290,0)*'State Downscaling Multipliers'!$B$6</f>
        <v>0</v>
      </c>
      <c r="H43" s="5">
        <f>IF(AND('US Cement Data'!$B$14&gt;=$A43,'US Cement Data'!$B$14&lt;$B43),'US Cement Data'!G$290,0)*'State Downscaling Multipliers'!$B$6</f>
        <v>0</v>
      </c>
      <c r="I43" s="5">
        <f>IF(AND('US Cement Data'!$B$14&gt;=$A43,'US Cement Data'!$B$14&lt;$B43),'US Cement Data'!H$290,0)*'State Downscaling Multipliers'!$B$6</f>
        <v>0</v>
      </c>
      <c r="J43" s="5">
        <f>IF(AND('US Cement Data'!$B$14&gt;=$A43,'US Cement Data'!$B$14&lt;$B43),'US Cement Data'!I$290,0)*'State Downscaling Multipliers'!$B$6</f>
        <v>0</v>
      </c>
      <c r="K43" s="5">
        <f>IF(AND('US Cement Data'!$B$14&gt;=$A43,'US Cement Data'!$B$14&lt;$B43),'US Cement Data'!J$290,0)*'State Downscaling Multipliers'!$B$6</f>
        <v>0</v>
      </c>
      <c r="L43" s="5">
        <f>IF(AND('US Cement Data'!$B$14&gt;=$A43,'US Cement Data'!$B$14&lt;$B43),'US Cement Data'!K$290,0)*'State Downscaling Multipliers'!$B$6</f>
        <v>0</v>
      </c>
      <c r="M43" s="5">
        <f>IF(AND('US Cement Data'!$B$14&gt;=$A43,'US Cement Data'!$B$14&lt;$B43),'US Cement Data'!L$290,0)*'State Downscaling Multipliers'!$B$6</f>
        <v>0</v>
      </c>
      <c r="N43" s="5">
        <f>IF(AND('US Cement Data'!$B$14&gt;=$A43,'US Cement Data'!$B$14&lt;$B43),'US Cement Data'!M$290,0)*'State Downscaling Multipliers'!$B$6</f>
        <v>0</v>
      </c>
      <c r="O43" s="5">
        <f>IF(AND('US Cement Data'!$B$14&gt;=$A43,'US Cement Data'!$B$14&lt;$B43),'US Cement Data'!N$290,0)*'State Downscaling Multipliers'!$B$6</f>
        <v>0</v>
      </c>
      <c r="P43" s="5">
        <f>IF(AND('US Cement Data'!$B$14&gt;=$A43,'US Cement Data'!$B$14&lt;$B43),'US Cement Data'!O$290,0)*'State Downscaling Multipliers'!$B$6</f>
        <v>0</v>
      </c>
      <c r="Q43" s="5">
        <f>IF(AND('US Cement Data'!$B$14&gt;=$A43,'US Cement Data'!$B$14&lt;$B43),'US Cement Data'!P$290,0)*'State Downscaling Multipliers'!$B$6</f>
        <v>0</v>
      </c>
      <c r="R43" s="5">
        <f>IF(AND('US Cement Data'!$B$14&gt;=$A43,'US Cement Data'!$B$14&lt;$B43),'US Cement Data'!Q$290,0)*'State Downscaling Multipliers'!$B$6</f>
        <v>0</v>
      </c>
      <c r="S43" s="5">
        <f>IF(AND('US Cement Data'!$B$14&gt;=$A43,'US Cement Data'!$B$14&lt;$B43),'US Cement Data'!R$290,0)*'State Downscaling Multipliers'!$B$6</f>
        <v>0</v>
      </c>
      <c r="T43" s="5">
        <f>IF(AND('US Cement Data'!$B$14&gt;=$A43,'US Cement Data'!$B$14&lt;$B43),'US Cement Data'!S$290,0)*'State Downscaling Multipliers'!$B$6</f>
        <v>0</v>
      </c>
      <c r="U43" s="5">
        <f>IF(AND('US Cement Data'!$B$14&gt;=$A43,'US Cement Data'!$B$14&lt;$B43),'US Cement Data'!T$290,0)*'State Downscaling Multipliers'!$B$6</f>
        <v>0</v>
      </c>
      <c r="V43" s="5">
        <f>IF(AND('US Cement Data'!$B$14&gt;=$A43,'US Cement Data'!$B$14&lt;$B43),'US Cement Data'!U$290,0)*'State Downscaling Multipliers'!$B$6</f>
        <v>0</v>
      </c>
      <c r="W43" s="5">
        <f>IF(AND('US Cement Data'!$B$14&gt;=$A43,'US Cement Data'!$B$14&lt;$B43),'US Cement Data'!V$290,0)*'State Downscaling Multipliers'!$B$6</f>
        <v>0</v>
      </c>
      <c r="X43" s="5">
        <f>IF(AND('US Cement Data'!$B$14&gt;=$A43,'US Cement Data'!$B$14&lt;$B43),'US Cement Data'!W$290,0)*'State Downscaling Multipliers'!$B$6</f>
        <v>0</v>
      </c>
      <c r="Y43" s="5">
        <f>IF(AND('US Cement Data'!$B$14&gt;=$A43,'US Cement Data'!$B$14&lt;$B43),'US Cement Data'!X$290,0)*'State Downscaling Multipliers'!$B$6</f>
        <v>0</v>
      </c>
      <c r="Z43" s="5">
        <f>IF(AND('US Cement Data'!$B$14&gt;=$A43,'US Cement Data'!$B$14&lt;$B43),'US Cement Data'!Y$290,0)*'State Downscaling Multipliers'!$B$6</f>
        <v>0</v>
      </c>
      <c r="AA43" s="5">
        <f>IF(AND('US Cement Data'!$B$14&gt;=$A43,'US Cement Data'!$B$14&lt;$B43),'US Cement Data'!Z$290,0)*'State Downscaling Multipliers'!$B$6</f>
        <v>0</v>
      </c>
      <c r="AB43" s="5">
        <f>IF(AND('US Cement Data'!$B$14&gt;=$A43,'US Cement Data'!$B$14&lt;$B43),'US Cement Data'!AA$290,0)*'State Downscaling Multipliers'!$B$6</f>
        <v>0</v>
      </c>
      <c r="AC43" s="5">
        <f>IF(AND('US Cement Data'!$B$14&gt;=$A43,'US Cement Data'!$B$14&lt;$B43),'US Cement Data'!AB$290,0)*'State Downscaling Multipliers'!$B$6</f>
        <v>0</v>
      </c>
      <c r="AD43" s="5">
        <f>IF(AND('US Cement Data'!$B$14&gt;=$A43,'US Cement Data'!$B$14&lt;$B43),'US Cement Data'!AC$290,0)*'State Downscaling Multipliers'!$B$6</f>
        <v>0</v>
      </c>
      <c r="AE43" s="5">
        <f>IF(AND('US Cement Data'!$B$14&gt;=$A43,'US Cement Data'!$B$14&lt;$B43),'US Cement Data'!AD$290,0)*'State Downscaling Multipliers'!$B$6</f>
        <v>0</v>
      </c>
      <c r="AF43" s="5">
        <f>IF(AND('US Cement Data'!$B$14&gt;=$A43,'US Cement Data'!$B$14&lt;$B43),'US Cement Data'!AE$290,0)*'State Downscaling Multipliers'!$B$6</f>
        <v>0</v>
      </c>
      <c r="AG43" s="5">
        <f>IF(AND('US Cement Data'!$B$14&gt;=$A43,'US Cement Data'!$B$14&lt;$B43),'US Cement Data'!AF$290,0)*'State Downscaling Multipliers'!$B$6</f>
        <v>0</v>
      </c>
      <c r="AH43" s="5">
        <f>IF(AND('US Cement Data'!$B$14&gt;=$A43,'US Cement Data'!$B$14&lt;$B43),'US Cement Data'!AG$290,0)*'State Downscaling Multipliers'!$B$6</f>
        <v>0</v>
      </c>
      <c r="AI43" s="5">
        <f>IF(AND('US Cement Data'!$B$14&gt;=$A43,'US Cement Data'!$B$14&lt;$B43),'US Cement Data'!AH$290,0)*'State Downscaling Multipliers'!$B$6</f>
        <v>0</v>
      </c>
      <c r="AJ43" s="5">
        <f>IF(AND('US Cement Data'!$B$14&gt;=$A43,'US Cement Data'!$B$14&lt;$B43),'US Cement Data'!AI$290,0)*'State Downscaling Multipliers'!$B$6</f>
        <v>0</v>
      </c>
      <c r="AK43" s="5">
        <f>IF(AND('US Cement Data'!$B$14&gt;=$A43,'US Cement Data'!$B$14&lt;$B43),'US Cement Data'!AJ$290,0)*'State Downscaling Multipliers'!$B$6</f>
        <v>0</v>
      </c>
      <c r="AL43" s="5">
        <f>IF(AND('US Cement Data'!$B$14&gt;=$A43,'US Cement Data'!$B$14&lt;$B43),'US Cement Data'!AK$290,0)*'State Downscaling Multipliers'!$B$6</f>
        <v>0</v>
      </c>
    </row>
    <row r="44" spans="1:38" ht="15.75" customHeight="1" x14ac:dyDescent="0.25">
      <c r="A44" s="50">
        <f t="shared" si="3"/>
        <v>90</v>
      </c>
      <c r="B44" s="50">
        <f t="shared" si="4"/>
        <v>100</v>
      </c>
      <c r="C44" s="5">
        <f>IF(AND('US Cement Data'!$B$14&gt;=$A44,'US Cement Data'!$B$14&lt;$B44),'US Cement Data'!B$290,0)*'State Downscaling Multipliers'!$B$6</f>
        <v>0</v>
      </c>
      <c r="D44" s="5">
        <f>IF(AND('US Cement Data'!$B$14&gt;=$A44,'US Cement Data'!$B$14&lt;$B44),'US Cement Data'!C$290,0)*'State Downscaling Multipliers'!$B$6</f>
        <v>0</v>
      </c>
      <c r="E44" s="5">
        <f>IF(AND('US Cement Data'!$B$14&gt;=$A44,'US Cement Data'!$B$14&lt;$B44),'US Cement Data'!D$290,0)*'State Downscaling Multipliers'!$B$6</f>
        <v>0</v>
      </c>
      <c r="F44" s="5">
        <f>IF(AND('US Cement Data'!$B$14&gt;=$A44,'US Cement Data'!$B$14&lt;$B44),'US Cement Data'!E$290,0)*'State Downscaling Multipliers'!$B$6</f>
        <v>0</v>
      </c>
      <c r="G44" s="5">
        <f>IF(AND('US Cement Data'!$B$14&gt;=$A44,'US Cement Data'!$B$14&lt;$B44),'US Cement Data'!F$290,0)*'State Downscaling Multipliers'!$B$6</f>
        <v>0</v>
      </c>
      <c r="H44" s="5">
        <f>IF(AND('US Cement Data'!$B$14&gt;=$A44,'US Cement Data'!$B$14&lt;$B44),'US Cement Data'!G$290,0)*'State Downscaling Multipliers'!$B$6</f>
        <v>0</v>
      </c>
      <c r="I44" s="5">
        <f>IF(AND('US Cement Data'!$B$14&gt;=$A44,'US Cement Data'!$B$14&lt;$B44),'US Cement Data'!H$290,0)*'State Downscaling Multipliers'!$B$6</f>
        <v>0</v>
      </c>
      <c r="J44" s="5">
        <f>IF(AND('US Cement Data'!$B$14&gt;=$A44,'US Cement Data'!$B$14&lt;$B44),'US Cement Data'!I$290,0)*'State Downscaling Multipliers'!$B$6</f>
        <v>0</v>
      </c>
      <c r="K44" s="5">
        <f>IF(AND('US Cement Data'!$B$14&gt;=$A44,'US Cement Data'!$B$14&lt;$B44),'US Cement Data'!J$290,0)*'State Downscaling Multipliers'!$B$6</f>
        <v>0</v>
      </c>
      <c r="L44" s="5">
        <f>IF(AND('US Cement Data'!$B$14&gt;=$A44,'US Cement Data'!$B$14&lt;$B44),'US Cement Data'!K$290,0)*'State Downscaling Multipliers'!$B$6</f>
        <v>0</v>
      </c>
      <c r="M44" s="5">
        <f>IF(AND('US Cement Data'!$B$14&gt;=$A44,'US Cement Data'!$B$14&lt;$B44),'US Cement Data'!L$290,0)*'State Downscaling Multipliers'!$B$6</f>
        <v>0</v>
      </c>
      <c r="N44" s="5">
        <f>IF(AND('US Cement Data'!$B$14&gt;=$A44,'US Cement Data'!$B$14&lt;$B44),'US Cement Data'!M$290,0)*'State Downscaling Multipliers'!$B$6</f>
        <v>0</v>
      </c>
      <c r="O44" s="5">
        <f>IF(AND('US Cement Data'!$B$14&gt;=$A44,'US Cement Data'!$B$14&lt;$B44),'US Cement Data'!N$290,0)*'State Downscaling Multipliers'!$B$6</f>
        <v>0</v>
      </c>
      <c r="P44" s="5">
        <f>IF(AND('US Cement Data'!$B$14&gt;=$A44,'US Cement Data'!$B$14&lt;$B44),'US Cement Data'!O$290,0)*'State Downscaling Multipliers'!$B$6</f>
        <v>0</v>
      </c>
      <c r="Q44" s="5">
        <f>IF(AND('US Cement Data'!$B$14&gt;=$A44,'US Cement Data'!$B$14&lt;$B44),'US Cement Data'!P$290,0)*'State Downscaling Multipliers'!$B$6</f>
        <v>0</v>
      </c>
      <c r="R44" s="5">
        <f>IF(AND('US Cement Data'!$B$14&gt;=$A44,'US Cement Data'!$B$14&lt;$B44),'US Cement Data'!Q$290,0)*'State Downscaling Multipliers'!$B$6</f>
        <v>0</v>
      </c>
      <c r="S44" s="5">
        <f>IF(AND('US Cement Data'!$B$14&gt;=$A44,'US Cement Data'!$B$14&lt;$B44),'US Cement Data'!R$290,0)*'State Downscaling Multipliers'!$B$6</f>
        <v>0</v>
      </c>
      <c r="T44" s="5">
        <f>IF(AND('US Cement Data'!$B$14&gt;=$A44,'US Cement Data'!$B$14&lt;$B44),'US Cement Data'!S$290,0)*'State Downscaling Multipliers'!$B$6</f>
        <v>0</v>
      </c>
      <c r="U44" s="5">
        <f>IF(AND('US Cement Data'!$B$14&gt;=$A44,'US Cement Data'!$B$14&lt;$B44),'US Cement Data'!T$290,0)*'State Downscaling Multipliers'!$B$6</f>
        <v>0</v>
      </c>
      <c r="V44" s="5">
        <f>IF(AND('US Cement Data'!$B$14&gt;=$A44,'US Cement Data'!$B$14&lt;$B44),'US Cement Data'!U$290,0)*'State Downscaling Multipliers'!$B$6</f>
        <v>0</v>
      </c>
      <c r="W44" s="5">
        <f>IF(AND('US Cement Data'!$B$14&gt;=$A44,'US Cement Data'!$B$14&lt;$B44),'US Cement Data'!V$290,0)*'State Downscaling Multipliers'!$B$6</f>
        <v>0</v>
      </c>
      <c r="X44" s="5">
        <f>IF(AND('US Cement Data'!$B$14&gt;=$A44,'US Cement Data'!$B$14&lt;$B44),'US Cement Data'!W$290,0)*'State Downscaling Multipliers'!$B$6</f>
        <v>0</v>
      </c>
      <c r="Y44" s="5">
        <f>IF(AND('US Cement Data'!$B$14&gt;=$A44,'US Cement Data'!$B$14&lt;$B44),'US Cement Data'!X$290,0)*'State Downscaling Multipliers'!$B$6</f>
        <v>0</v>
      </c>
      <c r="Z44" s="5">
        <f>IF(AND('US Cement Data'!$B$14&gt;=$A44,'US Cement Data'!$B$14&lt;$B44),'US Cement Data'!Y$290,0)*'State Downscaling Multipliers'!$B$6</f>
        <v>0</v>
      </c>
      <c r="AA44" s="5">
        <f>IF(AND('US Cement Data'!$B$14&gt;=$A44,'US Cement Data'!$B$14&lt;$B44),'US Cement Data'!Z$290,0)*'State Downscaling Multipliers'!$B$6</f>
        <v>0</v>
      </c>
      <c r="AB44" s="5">
        <f>IF(AND('US Cement Data'!$B$14&gt;=$A44,'US Cement Data'!$B$14&lt;$B44),'US Cement Data'!AA$290,0)*'State Downscaling Multipliers'!$B$6</f>
        <v>0</v>
      </c>
      <c r="AC44" s="5">
        <f>IF(AND('US Cement Data'!$B$14&gt;=$A44,'US Cement Data'!$B$14&lt;$B44),'US Cement Data'!AB$290,0)*'State Downscaling Multipliers'!$B$6</f>
        <v>0</v>
      </c>
      <c r="AD44" s="5">
        <f>IF(AND('US Cement Data'!$B$14&gt;=$A44,'US Cement Data'!$B$14&lt;$B44),'US Cement Data'!AC$290,0)*'State Downscaling Multipliers'!$B$6</f>
        <v>0</v>
      </c>
      <c r="AE44" s="5">
        <f>IF(AND('US Cement Data'!$B$14&gt;=$A44,'US Cement Data'!$B$14&lt;$B44),'US Cement Data'!AD$290,0)*'State Downscaling Multipliers'!$B$6</f>
        <v>0</v>
      </c>
      <c r="AF44" s="5">
        <f>IF(AND('US Cement Data'!$B$14&gt;=$A44,'US Cement Data'!$B$14&lt;$B44),'US Cement Data'!AE$290,0)*'State Downscaling Multipliers'!$B$6</f>
        <v>0</v>
      </c>
      <c r="AG44" s="5">
        <f>IF(AND('US Cement Data'!$B$14&gt;=$A44,'US Cement Data'!$B$14&lt;$B44),'US Cement Data'!AF$290,0)*'State Downscaling Multipliers'!$B$6</f>
        <v>0</v>
      </c>
      <c r="AH44" s="5">
        <f>IF(AND('US Cement Data'!$B$14&gt;=$A44,'US Cement Data'!$B$14&lt;$B44),'US Cement Data'!AG$290,0)*'State Downscaling Multipliers'!$B$6</f>
        <v>0</v>
      </c>
      <c r="AI44" s="5">
        <f>IF(AND('US Cement Data'!$B$14&gt;=$A44,'US Cement Data'!$B$14&lt;$B44),'US Cement Data'!AH$290,0)*'State Downscaling Multipliers'!$B$6</f>
        <v>0</v>
      </c>
      <c r="AJ44" s="5">
        <f>IF(AND('US Cement Data'!$B$14&gt;=$A44,'US Cement Data'!$B$14&lt;$B44),'US Cement Data'!AI$290,0)*'State Downscaling Multipliers'!$B$6</f>
        <v>0</v>
      </c>
      <c r="AK44" s="5">
        <f>IF(AND('US Cement Data'!$B$14&gt;=$A44,'US Cement Data'!$B$14&lt;$B44),'US Cement Data'!AJ$290,0)*'State Downscaling Multipliers'!$B$6</f>
        <v>0</v>
      </c>
      <c r="AL44" s="5">
        <f>IF(AND('US Cement Data'!$B$14&gt;=$A44,'US Cement Data'!$B$14&lt;$B44),'US Cement Data'!AK$290,0)*'State Downscaling Multipliers'!$B$6</f>
        <v>0</v>
      </c>
    </row>
    <row r="45" spans="1:38" ht="15.75" customHeight="1" x14ac:dyDescent="0.25">
      <c r="A45" s="49">
        <f t="shared" si="3"/>
        <v>100</v>
      </c>
      <c r="B45" s="49">
        <f t="shared" ref="B45:B74" si="5">A45+50</f>
        <v>150</v>
      </c>
      <c r="C45" s="5">
        <f>IF(AND('US Cement Data'!$B$14&gt;=$A45,'US Cement Data'!$B$14&lt;$B45),'US Cement Data'!B$290,0)*'State Downscaling Multipliers'!$B$6</f>
        <v>0</v>
      </c>
      <c r="D45" s="5">
        <f>IF(AND('US Cement Data'!$B$14&gt;=$A45,'US Cement Data'!$B$14&lt;$B45),'US Cement Data'!C$290,0)*'State Downscaling Multipliers'!$B$6</f>
        <v>0</v>
      </c>
      <c r="E45" s="5">
        <f>IF(AND('US Cement Data'!$B$14&gt;=$A45,'US Cement Data'!$B$14&lt;$B45),'US Cement Data'!D$290,0)*'State Downscaling Multipliers'!$B$6</f>
        <v>0</v>
      </c>
      <c r="F45" s="5">
        <f>IF(AND('US Cement Data'!$B$14&gt;=$A45,'US Cement Data'!$B$14&lt;$B45),'US Cement Data'!E$290,0)*'State Downscaling Multipliers'!$B$6</f>
        <v>0</v>
      </c>
      <c r="G45" s="5">
        <f>IF(AND('US Cement Data'!$B$14&gt;=$A45,'US Cement Data'!$B$14&lt;$B45),'US Cement Data'!F$290,0)*'State Downscaling Multipliers'!$B$6</f>
        <v>0</v>
      </c>
      <c r="H45" s="5">
        <f>IF(AND('US Cement Data'!$B$14&gt;=$A45,'US Cement Data'!$B$14&lt;$B45),'US Cement Data'!G$290,0)*'State Downscaling Multipliers'!$B$6</f>
        <v>0</v>
      </c>
      <c r="I45" s="5">
        <f>IF(AND('US Cement Data'!$B$14&gt;=$A45,'US Cement Data'!$B$14&lt;$B45),'US Cement Data'!H$290,0)*'State Downscaling Multipliers'!$B$6</f>
        <v>0</v>
      </c>
      <c r="J45" s="5">
        <f>IF(AND('US Cement Data'!$B$14&gt;=$A45,'US Cement Data'!$B$14&lt;$B45),'US Cement Data'!I$290,0)*'State Downscaling Multipliers'!$B$6</f>
        <v>0</v>
      </c>
      <c r="K45" s="5">
        <f>IF(AND('US Cement Data'!$B$14&gt;=$A45,'US Cement Data'!$B$14&lt;$B45),'US Cement Data'!J$290,0)*'State Downscaling Multipliers'!$B$6</f>
        <v>0</v>
      </c>
      <c r="L45" s="5">
        <f>IF(AND('US Cement Data'!$B$14&gt;=$A45,'US Cement Data'!$B$14&lt;$B45),'US Cement Data'!K$290,0)*'State Downscaling Multipliers'!$B$6</f>
        <v>0</v>
      </c>
      <c r="M45" s="5">
        <f>IF(AND('US Cement Data'!$B$14&gt;=$A45,'US Cement Data'!$B$14&lt;$B45),'US Cement Data'!L$290,0)*'State Downscaling Multipliers'!$B$6</f>
        <v>0</v>
      </c>
      <c r="N45" s="5">
        <f>IF(AND('US Cement Data'!$B$14&gt;=$A45,'US Cement Data'!$B$14&lt;$B45),'US Cement Data'!M$290,0)*'State Downscaling Multipliers'!$B$6</f>
        <v>0</v>
      </c>
      <c r="O45" s="5">
        <f>IF(AND('US Cement Data'!$B$14&gt;=$A45,'US Cement Data'!$B$14&lt;$B45),'US Cement Data'!N$290,0)*'State Downscaling Multipliers'!$B$6</f>
        <v>0</v>
      </c>
      <c r="P45" s="5">
        <f>IF(AND('US Cement Data'!$B$14&gt;=$A45,'US Cement Data'!$B$14&lt;$B45),'US Cement Data'!O$290,0)*'State Downscaling Multipliers'!$B$6</f>
        <v>0</v>
      </c>
      <c r="Q45" s="5">
        <f>IF(AND('US Cement Data'!$B$14&gt;=$A45,'US Cement Data'!$B$14&lt;$B45),'US Cement Data'!P$290,0)*'State Downscaling Multipliers'!$B$6</f>
        <v>0</v>
      </c>
      <c r="R45" s="5">
        <f>IF(AND('US Cement Data'!$B$14&gt;=$A45,'US Cement Data'!$B$14&lt;$B45),'US Cement Data'!Q$290,0)*'State Downscaling Multipliers'!$B$6</f>
        <v>0</v>
      </c>
      <c r="S45" s="5">
        <f>IF(AND('US Cement Data'!$B$14&gt;=$A45,'US Cement Data'!$B$14&lt;$B45),'US Cement Data'!R$290,0)*'State Downscaling Multipliers'!$B$6</f>
        <v>0</v>
      </c>
      <c r="T45" s="5">
        <f>IF(AND('US Cement Data'!$B$14&gt;=$A45,'US Cement Data'!$B$14&lt;$B45),'US Cement Data'!S$290,0)*'State Downscaling Multipliers'!$B$6</f>
        <v>0</v>
      </c>
      <c r="U45" s="5">
        <f>IF(AND('US Cement Data'!$B$14&gt;=$A45,'US Cement Data'!$B$14&lt;$B45),'US Cement Data'!T$290,0)*'State Downscaling Multipliers'!$B$6</f>
        <v>0</v>
      </c>
      <c r="V45" s="5">
        <f>IF(AND('US Cement Data'!$B$14&gt;=$A45,'US Cement Data'!$B$14&lt;$B45),'US Cement Data'!U$290,0)*'State Downscaling Multipliers'!$B$6</f>
        <v>0</v>
      </c>
      <c r="W45" s="5">
        <f>IF(AND('US Cement Data'!$B$14&gt;=$A45,'US Cement Data'!$B$14&lt;$B45),'US Cement Data'!V$290,0)*'State Downscaling Multipliers'!$B$6</f>
        <v>0</v>
      </c>
      <c r="X45" s="5">
        <f>IF(AND('US Cement Data'!$B$14&gt;=$A45,'US Cement Data'!$B$14&lt;$B45),'US Cement Data'!W$290,0)*'State Downscaling Multipliers'!$B$6</f>
        <v>0</v>
      </c>
      <c r="Y45" s="5">
        <f>IF(AND('US Cement Data'!$B$14&gt;=$A45,'US Cement Data'!$B$14&lt;$B45),'US Cement Data'!X$290,0)*'State Downscaling Multipliers'!$B$6</f>
        <v>0</v>
      </c>
      <c r="Z45" s="5">
        <f>IF(AND('US Cement Data'!$B$14&gt;=$A45,'US Cement Data'!$B$14&lt;$B45),'US Cement Data'!Y$290,0)*'State Downscaling Multipliers'!$B$6</f>
        <v>0</v>
      </c>
      <c r="AA45" s="5">
        <f>IF(AND('US Cement Data'!$B$14&gt;=$A45,'US Cement Data'!$B$14&lt;$B45),'US Cement Data'!Z$290,0)*'State Downscaling Multipliers'!$B$6</f>
        <v>0</v>
      </c>
      <c r="AB45" s="5">
        <f>IF(AND('US Cement Data'!$B$14&gt;=$A45,'US Cement Data'!$B$14&lt;$B45),'US Cement Data'!AA$290,0)*'State Downscaling Multipliers'!$B$6</f>
        <v>0</v>
      </c>
      <c r="AC45" s="5">
        <f>IF(AND('US Cement Data'!$B$14&gt;=$A45,'US Cement Data'!$B$14&lt;$B45),'US Cement Data'!AB$290,0)*'State Downscaling Multipliers'!$B$6</f>
        <v>0</v>
      </c>
      <c r="AD45" s="5">
        <f>IF(AND('US Cement Data'!$B$14&gt;=$A45,'US Cement Data'!$B$14&lt;$B45),'US Cement Data'!AC$290,0)*'State Downscaling Multipliers'!$B$6</f>
        <v>0</v>
      </c>
      <c r="AE45" s="5">
        <f>IF(AND('US Cement Data'!$B$14&gt;=$A45,'US Cement Data'!$B$14&lt;$B45),'US Cement Data'!AD$290,0)*'State Downscaling Multipliers'!$B$6</f>
        <v>0</v>
      </c>
      <c r="AF45" s="5">
        <f>IF(AND('US Cement Data'!$B$14&gt;=$A45,'US Cement Data'!$B$14&lt;$B45),'US Cement Data'!AE$290,0)*'State Downscaling Multipliers'!$B$6</f>
        <v>0</v>
      </c>
      <c r="AG45" s="5">
        <f>IF(AND('US Cement Data'!$B$14&gt;=$A45,'US Cement Data'!$B$14&lt;$B45),'US Cement Data'!AF$290,0)*'State Downscaling Multipliers'!$B$6</f>
        <v>0</v>
      </c>
      <c r="AH45" s="5">
        <f>IF(AND('US Cement Data'!$B$14&gt;=$A45,'US Cement Data'!$B$14&lt;$B45),'US Cement Data'!AG$290,0)*'State Downscaling Multipliers'!$B$6</f>
        <v>0</v>
      </c>
      <c r="AI45" s="5">
        <f>IF(AND('US Cement Data'!$B$14&gt;=$A45,'US Cement Data'!$B$14&lt;$B45),'US Cement Data'!AH$290,0)*'State Downscaling Multipliers'!$B$6</f>
        <v>0</v>
      </c>
      <c r="AJ45" s="5">
        <f>IF(AND('US Cement Data'!$B$14&gt;=$A45,'US Cement Data'!$B$14&lt;$B45),'US Cement Data'!AI$290,0)*'State Downscaling Multipliers'!$B$6</f>
        <v>0</v>
      </c>
      <c r="AK45" s="5">
        <f>IF(AND('US Cement Data'!$B$14&gt;=$A45,'US Cement Data'!$B$14&lt;$B45),'US Cement Data'!AJ$290,0)*'State Downscaling Multipliers'!$B$6</f>
        <v>0</v>
      </c>
      <c r="AL45" s="5">
        <f>IF(AND('US Cement Data'!$B$14&gt;=$A45,'US Cement Data'!$B$14&lt;$B45),'US Cement Data'!AK$290,0)*'State Downscaling Multipliers'!$B$6</f>
        <v>0</v>
      </c>
    </row>
    <row r="46" spans="1:38" ht="15.75" customHeight="1" x14ac:dyDescent="0.25">
      <c r="A46" s="49">
        <f t="shared" si="3"/>
        <v>150</v>
      </c>
      <c r="B46" s="49">
        <f t="shared" si="5"/>
        <v>200</v>
      </c>
      <c r="C46" s="5">
        <f>IF(AND('US Cement Data'!$B$14&gt;=$A46,'US Cement Data'!$B$14&lt;$B46),'US Cement Data'!B$290,0)*'State Downscaling Multipliers'!$B$6</f>
        <v>0</v>
      </c>
      <c r="D46" s="5">
        <f>IF(AND('US Cement Data'!$B$14&gt;=$A46,'US Cement Data'!$B$14&lt;$B46),'US Cement Data'!C$290,0)*'State Downscaling Multipliers'!$B$6</f>
        <v>0</v>
      </c>
      <c r="E46" s="5">
        <f>IF(AND('US Cement Data'!$B$14&gt;=$A46,'US Cement Data'!$B$14&lt;$B46),'US Cement Data'!D$290,0)*'State Downscaling Multipliers'!$B$6</f>
        <v>0</v>
      </c>
      <c r="F46" s="5">
        <f>IF(AND('US Cement Data'!$B$14&gt;=$A46,'US Cement Data'!$B$14&lt;$B46),'US Cement Data'!E$290,0)*'State Downscaling Multipliers'!$B$6</f>
        <v>0</v>
      </c>
      <c r="G46" s="5">
        <f>IF(AND('US Cement Data'!$B$14&gt;=$A46,'US Cement Data'!$B$14&lt;$B46),'US Cement Data'!F$290,0)*'State Downscaling Multipliers'!$B$6</f>
        <v>0</v>
      </c>
      <c r="H46" s="5">
        <f>IF(AND('US Cement Data'!$B$14&gt;=$A46,'US Cement Data'!$B$14&lt;$B46),'US Cement Data'!G$290,0)*'State Downscaling Multipliers'!$B$6</f>
        <v>0</v>
      </c>
      <c r="I46" s="5">
        <f>IF(AND('US Cement Data'!$B$14&gt;=$A46,'US Cement Data'!$B$14&lt;$B46),'US Cement Data'!H$290,0)*'State Downscaling Multipliers'!$B$6</f>
        <v>0</v>
      </c>
      <c r="J46" s="5">
        <f>IF(AND('US Cement Data'!$B$14&gt;=$A46,'US Cement Data'!$B$14&lt;$B46),'US Cement Data'!I$290,0)*'State Downscaling Multipliers'!$B$6</f>
        <v>0</v>
      </c>
      <c r="K46" s="5">
        <f>IF(AND('US Cement Data'!$B$14&gt;=$A46,'US Cement Data'!$B$14&lt;$B46),'US Cement Data'!J$290,0)*'State Downscaling Multipliers'!$B$6</f>
        <v>0</v>
      </c>
      <c r="L46" s="5">
        <f>IF(AND('US Cement Data'!$B$14&gt;=$A46,'US Cement Data'!$B$14&lt;$B46),'US Cement Data'!K$290,0)*'State Downscaling Multipliers'!$B$6</f>
        <v>0</v>
      </c>
      <c r="M46" s="5">
        <f>IF(AND('US Cement Data'!$B$14&gt;=$A46,'US Cement Data'!$B$14&lt;$B46),'US Cement Data'!L$290,0)*'State Downscaling Multipliers'!$B$6</f>
        <v>0</v>
      </c>
      <c r="N46" s="5">
        <f>IF(AND('US Cement Data'!$B$14&gt;=$A46,'US Cement Data'!$B$14&lt;$B46),'US Cement Data'!M$290,0)*'State Downscaling Multipliers'!$B$6</f>
        <v>0</v>
      </c>
      <c r="O46" s="5">
        <f>IF(AND('US Cement Data'!$B$14&gt;=$A46,'US Cement Data'!$B$14&lt;$B46),'US Cement Data'!N$290,0)*'State Downscaling Multipliers'!$B$6</f>
        <v>0</v>
      </c>
      <c r="P46" s="5">
        <f>IF(AND('US Cement Data'!$B$14&gt;=$A46,'US Cement Data'!$B$14&lt;$B46),'US Cement Data'!O$290,0)*'State Downscaling Multipliers'!$B$6</f>
        <v>0</v>
      </c>
      <c r="Q46" s="5">
        <f>IF(AND('US Cement Data'!$B$14&gt;=$A46,'US Cement Data'!$B$14&lt;$B46),'US Cement Data'!P$290,0)*'State Downscaling Multipliers'!$B$6</f>
        <v>0</v>
      </c>
      <c r="R46" s="5">
        <f>IF(AND('US Cement Data'!$B$14&gt;=$A46,'US Cement Data'!$B$14&lt;$B46),'US Cement Data'!Q$290,0)*'State Downscaling Multipliers'!$B$6</f>
        <v>0</v>
      </c>
      <c r="S46" s="5">
        <f>IF(AND('US Cement Data'!$B$14&gt;=$A46,'US Cement Data'!$B$14&lt;$B46),'US Cement Data'!R$290,0)*'State Downscaling Multipliers'!$B$6</f>
        <v>0</v>
      </c>
      <c r="T46" s="5">
        <f>IF(AND('US Cement Data'!$B$14&gt;=$A46,'US Cement Data'!$B$14&lt;$B46),'US Cement Data'!S$290,0)*'State Downscaling Multipliers'!$B$6</f>
        <v>0</v>
      </c>
      <c r="U46" s="5">
        <f>IF(AND('US Cement Data'!$B$14&gt;=$A46,'US Cement Data'!$B$14&lt;$B46),'US Cement Data'!T$290,0)*'State Downscaling Multipliers'!$B$6</f>
        <v>0</v>
      </c>
      <c r="V46" s="5">
        <f>IF(AND('US Cement Data'!$B$14&gt;=$A46,'US Cement Data'!$B$14&lt;$B46),'US Cement Data'!U$290,0)*'State Downscaling Multipliers'!$B$6</f>
        <v>0</v>
      </c>
      <c r="W46" s="5">
        <f>IF(AND('US Cement Data'!$B$14&gt;=$A46,'US Cement Data'!$B$14&lt;$B46),'US Cement Data'!V$290,0)*'State Downscaling Multipliers'!$B$6</f>
        <v>0</v>
      </c>
      <c r="X46" s="5">
        <f>IF(AND('US Cement Data'!$B$14&gt;=$A46,'US Cement Data'!$B$14&lt;$B46),'US Cement Data'!W$290,0)*'State Downscaling Multipliers'!$B$6</f>
        <v>0</v>
      </c>
      <c r="Y46" s="5">
        <f>IF(AND('US Cement Data'!$B$14&gt;=$A46,'US Cement Data'!$B$14&lt;$B46),'US Cement Data'!X$290,0)*'State Downscaling Multipliers'!$B$6</f>
        <v>0</v>
      </c>
      <c r="Z46" s="5">
        <f>IF(AND('US Cement Data'!$B$14&gt;=$A46,'US Cement Data'!$B$14&lt;$B46),'US Cement Data'!Y$290,0)*'State Downscaling Multipliers'!$B$6</f>
        <v>0</v>
      </c>
      <c r="AA46" s="5">
        <f>IF(AND('US Cement Data'!$B$14&gt;=$A46,'US Cement Data'!$B$14&lt;$B46),'US Cement Data'!Z$290,0)*'State Downscaling Multipliers'!$B$6</f>
        <v>0</v>
      </c>
      <c r="AB46" s="5">
        <f>IF(AND('US Cement Data'!$B$14&gt;=$A46,'US Cement Data'!$B$14&lt;$B46),'US Cement Data'!AA$290,0)*'State Downscaling Multipliers'!$B$6</f>
        <v>0</v>
      </c>
      <c r="AC46" s="5">
        <f>IF(AND('US Cement Data'!$B$14&gt;=$A46,'US Cement Data'!$B$14&lt;$B46),'US Cement Data'!AB$290,0)*'State Downscaling Multipliers'!$B$6</f>
        <v>0</v>
      </c>
      <c r="AD46" s="5">
        <f>IF(AND('US Cement Data'!$B$14&gt;=$A46,'US Cement Data'!$B$14&lt;$B46),'US Cement Data'!AC$290,0)*'State Downscaling Multipliers'!$B$6</f>
        <v>0</v>
      </c>
      <c r="AE46" s="5">
        <f>IF(AND('US Cement Data'!$B$14&gt;=$A46,'US Cement Data'!$B$14&lt;$B46),'US Cement Data'!AD$290,0)*'State Downscaling Multipliers'!$B$6</f>
        <v>0</v>
      </c>
      <c r="AF46" s="5">
        <f>IF(AND('US Cement Data'!$B$14&gt;=$A46,'US Cement Data'!$B$14&lt;$B46),'US Cement Data'!AE$290,0)*'State Downscaling Multipliers'!$B$6</f>
        <v>0</v>
      </c>
      <c r="AG46" s="5">
        <f>IF(AND('US Cement Data'!$B$14&gt;=$A46,'US Cement Data'!$B$14&lt;$B46),'US Cement Data'!AF$290,0)*'State Downscaling Multipliers'!$B$6</f>
        <v>0</v>
      </c>
      <c r="AH46" s="5">
        <f>IF(AND('US Cement Data'!$B$14&gt;=$A46,'US Cement Data'!$B$14&lt;$B46),'US Cement Data'!AG$290,0)*'State Downscaling Multipliers'!$B$6</f>
        <v>0</v>
      </c>
      <c r="AI46" s="5">
        <f>IF(AND('US Cement Data'!$B$14&gt;=$A46,'US Cement Data'!$B$14&lt;$B46),'US Cement Data'!AH$290,0)*'State Downscaling Multipliers'!$B$6</f>
        <v>0</v>
      </c>
      <c r="AJ46" s="5">
        <f>IF(AND('US Cement Data'!$B$14&gt;=$A46,'US Cement Data'!$B$14&lt;$B46),'US Cement Data'!AI$290,0)*'State Downscaling Multipliers'!$B$6</f>
        <v>0</v>
      </c>
      <c r="AK46" s="5">
        <f>IF(AND('US Cement Data'!$B$14&gt;=$A46,'US Cement Data'!$B$14&lt;$B46),'US Cement Data'!AJ$290,0)*'State Downscaling Multipliers'!$B$6</f>
        <v>0</v>
      </c>
      <c r="AL46" s="5">
        <f>IF(AND('US Cement Data'!$B$14&gt;=$A46,'US Cement Data'!$B$14&lt;$B46),'US Cement Data'!AK$290,0)*'State Downscaling Multipliers'!$B$6</f>
        <v>0</v>
      </c>
    </row>
    <row r="47" spans="1:38" ht="15.75" customHeight="1" x14ac:dyDescent="0.25">
      <c r="A47" s="49">
        <f t="shared" si="3"/>
        <v>200</v>
      </c>
      <c r="B47" s="49">
        <f t="shared" si="5"/>
        <v>250</v>
      </c>
      <c r="C47" s="5">
        <f>IF(AND('US Cement Data'!$B$14&gt;=$A47,'US Cement Data'!$B$14&lt;$B47),'US Cement Data'!B$290,0)*'State Downscaling Multipliers'!$B$6</f>
        <v>0</v>
      </c>
      <c r="D47" s="5">
        <f>IF(AND('US Cement Data'!$B$14&gt;=$A47,'US Cement Data'!$B$14&lt;$B47),'US Cement Data'!C$290,0)*'State Downscaling Multipliers'!$B$6</f>
        <v>0</v>
      </c>
      <c r="E47" s="5">
        <f>IF(AND('US Cement Data'!$B$14&gt;=$A47,'US Cement Data'!$B$14&lt;$B47),'US Cement Data'!D$290,0)*'State Downscaling Multipliers'!$B$6</f>
        <v>0</v>
      </c>
      <c r="F47" s="5">
        <f>IF(AND('US Cement Data'!$B$14&gt;=$A47,'US Cement Data'!$B$14&lt;$B47),'US Cement Data'!E$290,0)*'State Downscaling Multipliers'!$B$6</f>
        <v>0</v>
      </c>
      <c r="G47" s="5">
        <f>IF(AND('US Cement Data'!$B$14&gt;=$A47,'US Cement Data'!$B$14&lt;$B47),'US Cement Data'!F$290,0)*'State Downscaling Multipliers'!$B$6</f>
        <v>0</v>
      </c>
      <c r="H47" s="5">
        <f>IF(AND('US Cement Data'!$B$14&gt;=$A47,'US Cement Data'!$B$14&lt;$B47),'US Cement Data'!G$290,0)*'State Downscaling Multipliers'!$B$6</f>
        <v>0</v>
      </c>
      <c r="I47" s="5">
        <f>IF(AND('US Cement Data'!$B$14&gt;=$A47,'US Cement Data'!$B$14&lt;$B47),'US Cement Data'!H$290,0)*'State Downscaling Multipliers'!$B$6</f>
        <v>0</v>
      </c>
      <c r="J47" s="5">
        <f>IF(AND('US Cement Data'!$B$14&gt;=$A47,'US Cement Data'!$B$14&lt;$B47),'US Cement Data'!I$290,0)*'State Downscaling Multipliers'!$B$6</f>
        <v>0</v>
      </c>
      <c r="K47" s="5">
        <f>IF(AND('US Cement Data'!$B$14&gt;=$A47,'US Cement Data'!$B$14&lt;$B47),'US Cement Data'!J$290,0)*'State Downscaling Multipliers'!$B$6</f>
        <v>0</v>
      </c>
      <c r="L47" s="5">
        <f>IF(AND('US Cement Data'!$B$14&gt;=$A47,'US Cement Data'!$B$14&lt;$B47),'US Cement Data'!K$290,0)*'State Downscaling Multipliers'!$B$6</f>
        <v>0</v>
      </c>
      <c r="M47" s="5">
        <f>IF(AND('US Cement Data'!$B$14&gt;=$A47,'US Cement Data'!$B$14&lt;$B47),'US Cement Data'!L$290,0)*'State Downscaling Multipliers'!$B$6</f>
        <v>0</v>
      </c>
      <c r="N47" s="5">
        <f>IF(AND('US Cement Data'!$B$14&gt;=$A47,'US Cement Data'!$B$14&lt;$B47),'US Cement Data'!M$290,0)*'State Downscaling Multipliers'!$B$6</f>
        <v>0</v>
      </c>
      <c r="O47" s="5">
        <f>IF(AND('US Cement Data'!$B$14&gt;=$A47,'US Cement Data'!$B$14&lt;$B47),'US Cement Data'!N$290,0)*'State Downscaling Multipliers'!$B$6</f>
        <v>0</v>
      </c>
      <c r="P47" s="5">
        <f>IF(AND('US Cement Data'!$B$14&gt;=$A47,'US Cement Data'!$B$14&lt;$B47),'US Cement Data'!O$290,0)*'State Downscaling Multipliers'!$B$6</f>
        <v>0</v>
      </c>
      <c r="Q47" s="5">
        <f>IF(AND('US Cement Data'!$B$14&gt;=$A47,'US Cement Data'!$B$14&lt;$B47),'US Cement Data'!P$290,0)*'State Downscaling Multipliers'!$B$6</f>
        <v>0</v>
      </c>
      <c r="R47" s="5">
        <f>IF(AND('US Cement Data'!$B$14&gt;=$A47,'US Cement Data'!$B$14&lt;$B47),'US Cement Data'!Q$290,0)*'State Downscaling Multipliers'!$B$6</f>
        <v>0</v>
      </c>
      <c r="S47" s="5">
        <f>IF(AND('US Cement Data'!$B$14&gt;=$A47,'US Cement Data'!$B$14&lt;$B47),'US Cement Data'!R$290,0)*'State Downscaling Multipliers'!$B$6</f>
        <v>0</v>
      </c>
      <c r="T47" s="5">
        <f>IF(AND('US Cement Data'!$B$14&gt;=$A47,'US Cement Data'!$B$14&lt;$B47),'US Cement Data'!S$290,0)*'State Downscaling Multipliers'!$B$6</f>
        <v>0</v>
      </c>
      <c r="U47" s="5">
        <f>IF(AND('US Cement Data'!$B$14&gt;=$A47,'US Cement Data'!$B$14&lt;$B47),'US Cement Data'!T$290,0)*'State Downscaling Multipliers'!$B$6</f>
        <v>0</v>
      </c>
      <c r="V47" s="5">
        <f>IF(AND('US Cement Data'!$B$14&gt;=$A47,'US Cement Data'!$B$14&lt;$B47),'US Cement Data'!U$290,0)*'State Downscaling Multipliers'!$B$6</f>
        <v>0</v>
      </c>
      <c r="W47" s="5">
        <f>IF(AND('US Cement Data'!$B$14&gt;=$A47,'US Cement Data'!$B$14&lt;$B47),'US Cement Data'!V$290,0)*'State Downscaling Multipliers'!$B$6</f>
        <v>0</v>
      </c>
      <c r="X47" s="5">
        <f>IF(AND('US Cement Data'!$B$14&gt;=$A47,'US Cement Data'!$B$14&lt;$B47),'US Cement Data'!W$290,0)*'State Downscaling Multipliers'!$B$6</f>
        <v>0</v>
      </c>
      <c r="Y47" s="5">
        <f>IF(AND('US Cement Data'!$B$14&gt;=$A47,'US Cement Data'!$B$14&lt;$B47),'US Cement Data'!X$290,0)*'State Downscaling Multipliers'!$B$6</f>
        <v>0</v>
      </c>
      <c r="Z47" s="5">
        <f>IF(AND('US Cement Data'!$B$14&gt;=$A47,'US Cement Data'!$B$14&lt;$B47),'US Cement Data'!Y$290,0)*'State Downscaling Multipliers'!$B$6</f>
        <v>0</v>
      </c>
      <c r="AA47" s="5">
        <f>IF(AND('US Cement Data'!$B$14&gt;=$A47,'US Cement Data'!$B$14&lt;$B47),'US Cement Data'!Z$290,0)*'State Downscaling Multipliers'!$B$6</f>
        <v>0</v>
      </c>
      <c r="AB47" s="5">
        <f>IF(AND('US Cement Data'!$B$14&gt;=$A47,'US Cement Data'!$B$14&lt;$B47),'US Cement Data'!AA$290,0)*'State Downscaling Multipliers'!$B$6</f>
        <v>0</v>
      </c>
      <c r="AC47" s="5">
        <f>IF(AND('US Cement Data'!$B$14&gt;=$A47,'US Cement Data'!$B$14&lt;$B47),'US Cement Data'!AB$290,0)*'State Downscaling Multipliers'!$B$6</f>
        <v>0</v>
      </c>
      <c r="AD47" s="5">
        <f>IF(AND('US Cement Data'!$B$14&gt;=$A47,'US Cement Data'!$B$14&lt;$B47),'US Cement Data'!AC$290,0)*'State Downscaling Multipliers'!$B$6</f>
        <v>0</v>
      </c>
      <c r="AE47" s="5">
        <f>IF(AND('US Cement Data'!$B$14&gt;=$A47,'US Cement Data'!$B$14&lt;$B47),'US Cement Data'!AD$290,0)*'State Downscaling Multipliers'!$B$6</f>
        <v>0</v>
      </c>
      <c r="AF47" s="5">
        <f>IF(AND('US Cement Data'!$B$14&gt;=$A47,'US Cement Data'!$B$14&lt;$B47),'US Cement Data'!AE$290,0)*'State Downscaling Multipliers'!$B$6</f>
        <v>0</v>
      </c>
      <c r="AG47" s="5">
        <f>IF(AND('US Cement Data'!$B$14&gt;=$A47,'US Cement Data'!$B$14&lt;$B47),'US Cement Data'!AF$290,0)*'State Downscaling Multipliers'!$B$6</f>
        <v>0</v>
      </c>
      <c r="AH47" s="5">
        <f>IF(AND('US Cement Data'!$B$14&gt;=$A47,'US Cement Data'!$B$14&lt;$B47),'US Cement Data'!AG$290,0)*'State Downscaling Multipliers'!$B$6</f>
        <v>0</v>
      </c>
      <c r="AI47" s="5">
        <f>IF(AND('US Cement Data'!$B$14&gt;=$A47,'US Cement Data'!$B$14&lt;$B47),'US Cement Data'!AH$290,0)*'State Downscaling Multipliers'!$B$6</f>
        <v>0</v>
      </c>
      <c r="AJ47" s="5">
        <f>IF(AND('US Cement Data'!$B$14&gt;=$A47,'US Cement Data'!$B$14&lt;$B47),'US Cement Data'!AI$290,0)*'State Downscaling Multipliers'!$B$6</f>
        <v>0</v>
      </c>
      <c r="AK47" s="5">
        <f>IF(AND('US Cement Data'!$B$14&gt;=$A47,'US Cement Data'!$B$14&lt;$B47),'US Cement Data'!AJ$290,0)*'State Downscaling Multipliers'!$B$6</f>
        <v>0</v>
      </c>
      <c r="AL47" s="5">
        <f>IF(AND('US Cement Data'!$B$14&gt;=$A47,'US Cement Data'!$B$14&lt;$B47),'US Cement Data'!AK$290,0)*'State Downscaling Multipliers'!$B$6</f>
        <v>0</v>
      </c>
    </row>
    <row r="48" spans="1:38" ht="15.75" customHeight="1" x14ac:dyDescent="0.25">
      <c r="A48" s="49">
        <f t="shared" si="3"/>
        <v>250</v>
      </c>
      <c r="B48" s="49">
        <f t="shared" si="5"/>
        <v>300</v>
      </c>
      <c r="C48" s="5">
        <f>IF(AND('US Cement Data'!$B$14&gt;=$A48,'US Cement Data'!$B$14&lt;$B48),'US Cement Data'!B$290,0)*'State Downscaling Multipliers'!$B$6</f>
        <v>0</v>
      </c>
      <c r="D48" s="5">
        <f>IF(AND('US Cement Data'!$B$14&gt;=$A48,'US Cement Data'!$B$14&lt;$B48),'US Cement Data'!C$290,0)*'State Downscaling Multipliers'!$B$6</f>
        <v>0</v>
      </c>
      <c r="E48" s="5">
        <f>IF(AND('US Cement Data'!$B$14&gt;=$A48,'US Cement Data'!$B$14&lt;$B48),'US Cement Data'!D$290,0)*'State Downscaling Multipliers'!$B$6</f>
        <v>0</v>
      </c>
      <c r="F48" s="5">
        <f>IF(AND('US Cement Data'!$B$14&gt;=$A48,'US Cement Data'!$B$14&lt;$B48),'US Cement Data'!E$290,0)*'State Downscaling Multipliers'!$B$6</f>
        <v>0</v>
      </c>
      <c r="G48" s="5">
        <f>IF(AND('US Cement Data'!$B$14&gt;=$A48,'US Cement Data'!$B$14&lt;$B48),'US Cement Data'!F$290,0)*'State Downscaling Multipliers'!$B$6</f>
        <v>0</v>
      </c>
      <c r="H48" s="5">
        <f>IF(AND('US Cement Data'!$B$14&gt;=$A48,'US Cement Data'!$B$14&lt;$B48),'US Cement Data'!G$290,0)*'State Downscaling Multipliers'!$B$6</f>
        <v>0</v>
      </c>
      <c r="I48" s="5">
        <f>IF(AND('US Cement Data'!$B$14&gt;=$A48,'US Cement Data'!$B$14&lt;$B48),'US Cement Data'!H$290,0)*'State Downscaling Multipliers'!$B$6</f>
        <v>0</v>
      </c>
      <c r="J48" s="5">
        <f>IF(AND('US Cement Data'!$B$14&gt;=$A48,'US Cement Data'!$B$14&lt;$B48),'US Cement Data'!I$290,0)*'State Downscaling Multipliers'!$B$6</f>
        <v>0</v>
      </c>
      <c r="K48" s="5">
        <f>IF(AND('US Cement Data'!$B$14&gt;=$A48,'US Cement Data'!$B$14&lt;$B48),'US Cement Data'!J$290,0)*'State Downscaling Multipliers'!$B$6</f>
        <v>0</v>
      </c>
      <c r="L48" s="5">
        <f>IF(AND('US Cement Data'!$B$14&gt;=$A48,'US Cement Data'!$B$14&lt;$B48),'US Cement Data'!K$290,0)*'State Downscaling Multipliers'!$B$6</f>
        <v>0</v>
      </c>
      <c r="M48" s="5">
        <f>IF(AND('US Cement Data'!$B$14&gt;=$A48,'US Cement Data'!$B$14&lt;$B48),'US Cement Data'!L$290,0)*'State Downscaling Multipliers'!$B$6</f>
        <v>0</v>
      </c>
      <c r="N48" s="5">
        <f>IF(AND('US Cement Data'!$B$14&gt;=$A48,'US Cement Data'!$B$14&lt;$B48),'US Cement Data'!M$290,0)*'State Downscaling Multipliers'!$B$6</f>
        <v>0</v>
      </c>
      <c r="O48" s="5">
        <f>IF(AND('US Cement Data'!$B$14&gt;=$A48,'US Cement Data'!$B$14&lt;$B48),'US Cement Data'!N$290,0)*'State Downscaling Multipliers'!$B$6</f>
        <v>0</v>
      </c>
      <c r="P48" s="5">
        <f>IF(AND('US Cement Data'!$B$14&gt;=$A48,'US Cement Data'!$B$14&lt;$B48),'US Cement Data'!O$290,0)*'State Downscaling Multipliers'!$B$6</f>
        <v>0</v>
      </c>
      <c r="Q48" s="5">
        <f>IF(AND('US Cement Data'!$B$14&gt;=$A48,'US Cement Data'!$B$14&lt;$B48),'US Cement Data'!P$290,0)*'State Downscaling Multipliers'!$B$6</f>
        <v>0</v>
      </c>
      <c r="R48" s="5">
        <f>IF(AND('US Cement Data'!$B$14&gt;=$A48,'US Cement Data'!$B$14&lt;$B48),'US Cement Data'!Q$290,0)*'State Downscaling Multipliers'!$B$6</f>
        <v>0</v>
      </c>
      <c r="S48" s="5">
        <f>IF(AND('US Cement Data'!$B$14&gt;=$A48,'US Cement Data'!$B$14&lt;$B48),'US Cement Data'!R$290,0)*'State Downscaling Multipliers'!$B$6</f>
        <v>0</v>
      </c>
      <c r="T48" s="5">
        <f>IF(AND('US Cement Data'!$B$14&gt;=$A48,'US Cement Data'!$B$14&lt;$B48),'US Cement Data'!S$290,0)*'State Downscaling Multipliers'!$B$6</f>
        <v>0</v>
      </c>
      <c r="U48" s="5">
        <f>IF(AND('US Cement Data'!$B$14&gt;=$A48,'US Cement Data'!$B$14&lt;$B48),'US Cement Data'!T$290,0)*'State Downscaling Multipliers'!$B$6</f>
        <v>0</v>
      </c>
      <c r="V48" s="5">
        <f>IF(AND('US Cement Data'!$B$14&gt;=$A48,'US Cement Data'!$B$14&lt;$B48),'US Cement Data'!U$290,0)*'State Downscaling Multipliers'!$B$6</f>
        <v>0</v>
      </c>
      <c r="W48" s="5">
        <f>IF(AND('US Cement Data'!$B$14&gt;=$A48,'US Cement Data'!$B$14&lt;$B48),'US Cement Data'!V$290,0)*'State Downscaling Multipliers'!$B$6</f>
        <v>0</v>
      </c>
      <c r="X48" s="5">
        <f>IF(AND('US Cement Data'!$B$14&gt;=$A48,'US Cement Data'!$B$14&lt;$B48),'US Cement Data'!W$290,0)*'State Downscaling Multipliers'!$B$6</f>
        <v>0</v>
      </c>
      <c r="Y48" s="5">
        <f>IF(AND('US Cement Data'!$B$14&gt;=$A48,'US Cement Data'!$B$14&lt;$B48),'US Cement Data'!X$290,0)*'State Downscaling Multipliers'!$B$6</f>
        <v>0</v>
      </c>
      <c r="Z48" s="5">
        <f>IF(AND('US Cement Data'!$B$14&gt;=$A48,'US Cement Data'!$B$14&lt;$B48),'US Cement Data'!Y$290,0)*'State Downscaling Multipliers'!$B$6</f>
        <v>0</v>
      </c>
      <c r="AA48" s="5">
        <f>IF(AND('US Cement Data'!$B$14&gt;=$A48,'US Cement Data'!$B$14&lt;$B48),'US Cement Data'!Z$290,0)*'State Downscaling Multipliers'!$B$6</f>
        <v>0</v>
      </c>
      <c r="AB48" s="5">
        <f>IF(AND('US Cement Data'!$B$14&gt;=$A48,'US Cement Data'!$B$14&lt;$B48),'US Cement Data'!AA$290,0)*'State Downscaling Multipliers'!$B$6</f>
        <v>0</v>
      </c>
      <c r="AC48" s="5">
        <f>IF(AND('US Cement Data'!$B$14&gt;=$A48,'US Cement Data'!$B$14&lt;$B48),'US Cement Data'!AB$290,0)*'State Downscaling Multipliers'!$B$6</f>
        <v>0</v>
      </c>
      <c r="AD48" s="5">
        <f>IF(AND('US Cement Data'!$B$14&gt;=$A48,'US Cement Data'!$B$14&lt;$B48),'US Cement Data'!AC$290,0)*'State Downscaling Multipliers'!$B$6</f>
        <v>0</v>
      </c>
      <c r="AE48" s="5">
        <f>IF(AND('US Cement Data'!$B$14&gt;=$A48,'US Cement Data'!$B$14&lt;$B48),'US Cement Data'!AD$290,0)*'State Downscaling Multipliers'!$B$6</f>
        <v>0</v>
      </c>
      <c r="AF48" s="5">
        <f>IF(AND('US Cement Data'!$B$14&gt;=$A48,'US Cement Data'!$B$14&lt;$B48),'US Cement Data'!AE$290,0)*'State Downscaling Multipliers'!$B$6</f>
        <v>0</v>
      </c>
      <c r="AG48" s="5">
        <f>IF(AND('US Cement Data'!$B$14&gt;=$A48,'US Cement Data'!$B$14&lt;$B48),'US Cement Data'!AF$290,0)*'State Downscaling Multipliers'!$B$6</f>
        <v>0</v>
      </c>
      <c r="AH48" s="5">
        <f>IF(AND('US Cement Data'!$B$14&gt;=$A48,'US Cement Data'!$B$14&lt;$B48),'US Cement Data'!AG$290,0)*'State Downscaling Multipliers'!$B$6</f>
        <v>0</v>
      </c>
      <c r="AI48" s="5">
        <f>IF(AND('US Cement Data'!$B$14&gt;=$A48,'US Cement Data'!$B$14&lt;$B48),'US Cement Data'!AH$290,0)*'State Downscaling Multipliers'!$B$6</f>
        <v>0</v>
      </c>
      <c r="AJ48" s="5">
        <f>IF(AND('US Cement Data'!$B$14&gt;=$A48,'US Cement Data'!$B$14&lt;$B48),'US Cement Data'!AI$290,0)*'State Downscaling Multipliers'!$B$6</f>
        <v>0</v>
      </c>
      <c r="AK48" s="5">
        <f>IF(AND('US Cement Data'!$B$14&gt;=$A48,'US Cement Data'!$B$14&lt;$B48),'US Cement Data'!AJ$290,0)*'State Downscaling Multipliers'!$B$6</f>
        <v>0</v>
      </c>
      <c r="AL48" s="5">
        <f>IF(AND('US Cement Data'!$B$14&gt;=$A48,'US Cement Data'!$B$14&lt;$B48),'US Cement Data'!AK$290,0)*'State Downscaling Multipliers'!$B$6</f>
        <v>0</v>
      </c>
    </row>
    <row r="49" spans="1:38" ht="15.75" customHeight="1" x14ac:dyDescent="0.25">
      <c r="A49" s="49">
        <f t="shared" si="3"/>
        <v>300</v>
      </c>
      <c r="B49" s="49">
        <f t="shared" si="5"/>
        <v>350</v>
      </c>
      <c r="C49" s="5">
        <f>IF(AND('US Cement Data'!$B$14&gt;=$A49,'US Cement Data'!$B$14&lt;$B49),'US Cement Data'!B$290,0)*'State Downscaling Multipliers'!$B$6</f>
        <v>0</v>
      </c>
      <c r="D49" s="5">
        <f>IF(AND('US Cement Data'!$B$14&gt;=$A49,'US Cement Data'!$B$14&lt;$B49),'US Cement Data'!C$290,0)*'State Downscaling Multipliers'!$B$6</f>
        <v>0</v>
      </c>
      <c r="E49" s="5">
        <f>IF(AND('US Cement Data'!$B$14&gt;=$A49,'US Cement Data'!$B$14&lt;$B49),'US Cement Data'!D$290,0)*'State Downscaling Multipliers'!$B$6</f>
        <v>0</v>
      </c>
      <c r="F49" s="5">
        <f>IF(AND('US Cement Data'!$B$14&gt;=$A49,'US Cement Data'!$B$14&lt;$B49),'US Cement Data'!E$290,0)*'State Downscaling Multipliers'!$B$6</f>
        <v>0</v>
      </c>
      <c r="G49" s="5">
        <f>IF(AND('US Cement Data'!$B$14&gt;=$A49,'US Cement Data'!$B$14&lt;$B49),'US Cement Data'!F$290,0)*'State Downscaling Multipliers'!$B$6</f>
        <v>0</v>
      </c>
      <c r="H49" s="5">
        <f>IF(AND('US Cement Data'!$B$14&gt;=$A49,'US Cement Data'!$B$14&lt;$B49),'US Cement Data'!G$290,0)*'State Downscaling Multipliers'!$B$6</f>
        <v>0</v>
      </c>
      <c r="I49" s="5">
        <f>IF(AND('US Cement Data'!$B$14&gt;=$A49,'US Cement Data'!$B$14&lt;$B49),'US Cement Data'!H$290,0)*'State Downscaling Multipliers'!$B$6</f>
        <v>0</v>
      </c>
      <c r="J49" s="5">
        <f>IF(AND('US Cement Data'!$B$14&gt;=$A49,'US Cement Data'!$B$14&lt;$B49),'US Cement Data'!I$290,0)*'State Downscaling Multipliers'!$B$6</f>
        <v>0</v>
      </c>
      <c r="K49" s="5">
        <f>IF(AND('US Cement Data'!$B$14&gt;=$A49,'US Cement Data'!$B$14&lt;$B49),'US Cement Data'!J$290,0)*'State Downscaling Multipliers'!$B$6</f>
        <v>0</v>
      </c>
      <c r="L49" s="5">
        <f>IF(AND('US Cement Data'!$B$14&gt;=$A49,'US Cement Data'!$B$14&lt;$B49),'US Cement Data'!K$290,0)*'State Downscaling Multipliers'!$B$6</f>
        <v>0</v>
      </c>
      <c r="M49" s="5">
        <f>IF(AND('US Cement Data'!$B$14&gt;=$A49,'US Cement Data'!$B$14&lt;$B49),'US Cement Data'!L$290,0)*'State Downscaling Multipliers'!$B$6</f>
        <v>0</v>
      </c>
      <c r="N49" s="5">
        <f>IF(AND('US Cement Data'!$B$14&gt;=$A49,'US Cement Data'!$B$14&lt;$B49),'US Cement Data'!M$290,0)*'State Downscaling Multipliers'!$B$6</f>
        <v>0</v>
      </c>
      <c r="O49" s="5">
        <f>IF(AND('US Cement Data'!$B$14&gt;=$A49,'US Cement Data'!$B$14&lt;$B49),'US Cement Data'!N$290,0)*'State Downscaling Multipliers'!$B$6</f>
        <v>0</v>
      </c>
      <c r="P49" s="5">
        <f>IF(AND('US Cement Data'!$B$14&gt;=$A49,'US Cement Data'!$B$14&lt;$B49),'US Cement Data'!O$290,0)*'State Downscaling Multipliers'!$B$6</f>
        <v>0</v>
      </c>
      <c r="Q49" s="5">
        <f>IF(AND('US Cement Data'!$B$14&gt;=$A49,'US Cement Data'!$B$14&lt;$B49),'US Cement Data'!P$290,0)*'State Downscaling Multipliers'!$B$6</f>
        <v>0</v>
      </c>
      <c r="R49" s="5">
        <f>IF(AND('US Cement Data'!$B$14&gt;=$A49,'US Cement Data'!$B$14&lt;$B49),'US Cement Data'!Q$290,0)*'State Downscaling Multipliers'!$B$6</f>
        <v>0</v>
      </c>
      <c r="S49" s="5">
        <f>IF(AND('US Cement Data'!$B$14&gt;=$A49,'US Cement Data'!$B$14&lt;$B49),'US Cement Data'!R$290,0)*'State Downscaling Multipliers'!$B$6</f>
        <v>0</v>
      </c>
      <c r="T49" s="5">
        <f>IF(AND('US Cement Data'!$B$14&gt;=$A49,'US Cement Data'!$B$14&lt;$B49),'US Cement Data'!S$290,0)*'State Downscaling Multipliers'!$B$6</f>
        <v>0</v>
      </c>
      <c r="U49" s="5">
        <f>IF(AND('US Cement Data'!$B$14&gt;=$A49,'US Cement Data'!$B$14&lt;$B49),'US Cement Data'!T$290,0)*'State Downscaling Multipliers'!$B$6</f>
        <v>0</v>
      </c>
      <c r="V49" s="5">
        <f>IF(AND('US Cement Data'!$B$14&gt;=$A49,'US Cement Data'!$B$14&lt;$B49),'US Cement Data'!U$290,0)*'State Downscaling Multipliers'!$B$6</f>
        <v>0</v>
      </c>
      <c r="W49" s="5">
        <f>IF(AND('US Cement Data'!$B$14&gt;=$A49,'US Cement Data'!$B$14&lt;$B49),'US Cement Data'!V$290,0)*'State Downscaling Multipliers'!$B$6</f>
        <v>0</v>
      </c>
      <c r="X49" s="5">
        <f>IF(AND('US Cement Data'!$B$14&gt;=$A49,'US Cement Data'!$B$14&lt;$B49),'US Cement Data'!W$290,0)*'State Downscaling Multipliers'!$B$6</f>
        <v>0</v>
      </c>
      <c r="Y49" s="5">
        <f>IF(AND('US Cement Data'!$B$14&gt;=$A49,'US Cement Data'!$B$14&lt;$B49),'US Cement Data'!X$290,0)*'State Downscaling Multipliers'!$B$6</f>
        <v>0</v>
      </c>
      <c r="Z49" s="5">
        <f>IF(AND('US Cement Data'!$B$14&gt;=$A49,'US Cement Data'!$B$14&lt;$B49),'US Cement Data'!Y$290,0)*'State Downscaling Multipliers'!$B$6</f>
        <v>0</v>
      </c>
      <c r="AA49" s="5">
        <f>IF(AND('US Cement Data'!$B$14&gt;=$A49,'US Cement Data'!$B$14&lt;$B49),'US Cement Data'!Z$290,0)*'State Downscaling Multipliers'!$B$6</f>
        <v>0</v>
      </c>
      <c r="AB49" s="5">
        <f>IF(AND('US Cement Data'!$B$14&gt;=$A49,'US Cement Data'!$B$14&lt;$B49),'US Cement Data'!AA$290,0)*'State Downscaling Multipliers'!$B$6</f>
        <v>0</v>
      </c>
      <c r="AC49" s="5">
        <f>IF(AND('US Cement Data'!$B$14&gt;=$A49,'US Cement Data'!$B$14&lt;$B49),'US Cement Data'!AB$290,0)*'State Downscaling Multipliers'!$B$6</f>
        <v>0</v>
      </c>
      <c r="AD49" s="5">
        <f>IF(AND('US Cement Data'!$B$14&gt;=$A49,'US Cement Data'!$B$14&lt;$B49),'US Cement Data'!AC$290,0)*'State Downscaling Multipliers'!$B$6</f>
        <v>0</v>
      </c>
      <c r="AE49" s="5">
        <f>IF(AND('US Cement Data'!$B$14&gt;=$A49,'US Cement Data'!$B$14&lt;$B49),'US Cement Data'!AD$290,0)*'State Downscaling Multipliers'!$B$6</f>
        <v>0</v>
      </c>
      <c r="AF49" s="5">
        <f>IF(AND('US Cement Data'!$B$14&gt;=$A49,'US Cement Data'!$B$14&lt;$B49),'US Cement Data'!AE$290,0)*'State Downscaling Multipliers'!$B$6</f>
        <v>0</v>
      </c>
      <c r="AG49" s="5">
        <f>IF(AND('US Cement Data'!$B$14&gt;=$A49,'US Cement Data'!$B$14&lt;$B49),'US Cement Data'!AF$290,0)*'State Downscaling Multipliers'!$B$6</f>
        <v>0</v>
      </c>
      <c r="AH49" s="5">
        <f>IF(AND('US Cement Data'!$B$14&gt;=$A49,'US Cement Data'!$B$14&lt;$B49),'US Cement Data'!AG$290,0)*'State Downscaling Multipliers'!$B$6</f>
        <v>0</v>
      </c>
      <c r="AI49" s="5">
        <f>IF(AND('US Cement Data'!$B$14&gt;=$A49,'US Cement Data'!$B$14&lt;$B49),'US Cement Data'!AH$290,0)*'State Downscaling Multipliers'!$B$6</f>
        <v>0</v>
      </c>
      <c r="AJ49" s="5">
        <f>IF(AND('US Cement Data'!$B$14&gt;=$A49,'US Cement Data'!$B$14&lt;$B49),'US Cement Data'!AI$290,0)*'State Downscaling Multipliers'!$B$6</f>
        <v>0</v>
      </c>
      <c r="AK49" s="5">
        <f>IF(AND('US Cement Data'!$B$14&gt;=$A49,'US Cement Data'!$B$14&lt;$B49),'US Cement Data'!AJ$290,0)*'State Downscaling Multipliers'!$B$6</f>
        <v>0</v>
      </c>
      <c r="AL49" s="5">
        <f>IF(AND('US Cement Data'!$B$14&gt;=$A49,'US Cement Data'!$B$14&lt;$B49),'US Cement Data'!AK$290,0)*'State Downscaling Multipliers'!$B$6</f>
        <v>0</v>
      </c>
    </row>
    <row r="50" spans="1:38" ht="15.75" customHeight="1" x14ac:dyDescent="0.25">
      <c r="A50" s="49">
        <f t="shared" si="3"/>
        <v>350</v>
      </c>
      <c r="B50" s="49">
        <f t="shared" si="5"/>
        <v>400</v>
      </c>
      <c r="C50" s="5">
        <f>IF(AND('US Cement Data'!$B$14&gt;=$A50,'US Cement Data'!$B$14&lt;$B50),'US Cement Data'!B$290,0)*'State Downscaling Multipliers'!$B$6</f>
        <v>0</v>
      </c>
      <c r="D50" s="5">
        <f>IF(AND('US Cement Data'!$B$14&gt;=$A50,'US Cement Data'!$B$14&lt;$B50),'US Cement Data'!C$290,0)*'State Downscaling Multipliers'!$B$6</f>
        <v>0</v>
      </c>
      <c r="E50" s="5">
        <f>IF(AND('US Cement Data'!$B$14&gt;=$A50,'US Cement Data'!$B$14&lt;$B50),'US Cement Data'!D$290,0)*'State Downscaling Multipliers'!$B$6</f>
        <v>0</v>
      </c>
      <c r="F50" s="5">
        <f>IF(AND('US Cement Data'!$B$14&gt;=$A50,'US Cement Data'!$B$14&lt;$B50),'US Cement Data'!E$290,0)*'State Downscaling Multipliers'!$B$6</f>
        <v>0</v>
      </c>
      <c r="G50" s="5">
        <f>IF(AND('US Cement Data'!$B$14&gt;=$A50,'US Cement Data'!$B$14&lt;$B50),'US Cement Data'!F$290,0)*'State Downscaling Multipliers'!$B$6</f>
        <v>0</v>
      </c>
      <c r="H50" s="5">
        <f>IF(AND('US Cement Data'!$B$14&gt;=$A50,'US Cement Data'!$B$14&lt;$B50),'US Cement Data'!G$290,0)*'State Downscaling Multipliers'!$B$6</f>
        <v>0</v>
      </c>
      <c r="I50" s="5">
        <f>IF(AND('US Cement Data'!$B$14&gt;=$A50,'US Cement Data'!$B$14&lt;$B50),'US Cement Data'!H$290,0)*'State Downscaling Multipliers'!$B$6</f>
        <v>0</v>
      </c>
      <c r="J50" s="5">
        <f>IF(AND('US Cement Data'!$B$14&gt;=$A50,'US Cement Data'!$B$14&lt;$B50),'US Cement Data'!I$290,0)*'State Downscaling Multipliers'!$B$6</f>
        <v>0</v>
      </c>
      <c r="K50" s="5">
        <f>IF(AND('US Cement Data'!$B$14&gt;=$A50,'US Cement Data'!$B$14&lt;$B50),'US Cement Data'!J$290,0)*'State Downscaling Multipliers'!$B$6</f>
        <v>0</v>
      </c>
      <c r="L50" s="5">
        <f>IF(AND('US Cement Data'!$B$14&gt;=$A50,'US Cement Data'!$B$14&lt;$B50),'US Cement Data'!K$290,0)*'State Downscaling Multipliers'!$B$6</f>
        <v>0</v>
      </c>
      <c r="M50" s="5">
        <f>IF(AND('US Cement Data'!$B$14&gt;=$A50,'US Cement Data'!$B$14&lt;$B50),'US Cement Data'!L$290,0)*'State Downscaling Multipliers'!$B$6</f>
        <v>0</v>
      </c>
      <c r="N50" s="5">
        <f>IF(AND('US Cement Data'!$B$14&gt;=$A50,'US Cement Data'!$B$14&lt;$B50),'US Cement Data'!M$290,0)*'State Downscaling Multipliers'!$B$6</f>
        <v>0</v>
      </c>
      <c r="O50" s="5">
        <f>IF(AND('US Cement Data'!$B$14&gt;=$A50,'US Cement Data'!$B$14&lt;$B50),'US Cement Data'!N$290,0)*'State Downscaling Multipliers'!$B$6</f>
        <v>0</v>
      </c>
      <c r="P50" s="5">
        <f>IF(AND('US Cement Data'!$B$14&gt;=$A50,'US Cement Data'!$B$14&lt;$B50),'US Cement Data'!O$290,0)*'State Downscaling Multipliers'!$B$6</f>
        <v>0</v>
      </c>
      <c r="Q50" s="5">
        <f>IF(AND('US Cement Data'!$B$14&gt;=$A50,'US Cement Data'!$B$14&lt;$B50),'US Cement Data'!P$290,0)*'State Downscaling Multipliers'!$B$6</f>
        <v>0</v>
      </c>
      <c r="R50" s="5">
        <f>IF(AND('US Cement Data'!$B$14&gt;=$A50,'US Cement Data'!$B$14&lt;$B50),'US Cement Data'!Q$290,0)*'State Downscaling Multipliers'!$B$6</f>
        <v>0</v>
      </c>
      <c r="S50" s="5">
        <f>IF(AND('US Cement Data'!$B$14&gt;=$A50,'US Cement Data'!$B$14&lt;$B50),'US Cement Data'!R$290,0)*'State Downscaling Multipliers'!$B$6</f>
        <v>0</v>
      </c>
      <c r="T50" s="5">
        <f>IF(AND('US Cement Data'!$B$14&gt;=$A50,'US Cement Data'!$B$14&lt;$B50),'US Cement Data'!S$290,0)*'State Downscaling Multipliers'!$B$6</f>
        <v>0</v>
      </c>
      <c r="U50" s="5">
        <f>IF(AND('US Cement Data'!$B$14&gt;=$A50,'US Cement Data'!$B$14&lt;$B50),'US Cement Data'!T$290,0)*'State Downscaling Multipliers'!$B$6</f>
        <v>0</v>
      </c>
      <c r="V50" s="5">
        <f>IF(AND('US Cement Data'!$B$14&gt;=$A50,'US Cement Data'!$B$14&lt;$B50),'US Cement Data'!U$290,0)*'State Downscaling Multipliers'!$B$6</f>
        <v>0</v>
      </c>
      <c r="W50" s="5">
        <f>IF(AND('US Cement Data'!$B$14&gt;=$A50,'US Cement Data'!$B$14&lt;$B50),'US Cement Data'!V$290,0)*'State Downscaling Multipliers'!$B$6</f>
        <v>0</v>
      </c>
      <c r="X50" s="5">
        <f>IF(AND('US Cement Data'!$B$14&gt;=$A50,'US Cement Data'!$B$14&lt;$B50),'US Cement Data'!W$290,0)*'State Downscaling Multipliers'!$B$6</f>
        <v>0</v>
      </c>
      <c r="Y50" s="5">
        <f>IF(AND('US Cement Data'!$B$14&gt;=$A50,'US Cement Data'!$B$14&lt;$B50),'US Cement Data'!X$290,0)*'State Downscaling Multipliers'!$B$6</f>
        <v>0</v>
      </c>
      <c r="Z50" s="5">
        <f>IF(AND('US Cement Data'!$B$14&gt;=$A50,'US Cement Data'!$B$14&lt;$B50),'US Cement Data'!Y$290,0)*'State Downscaling Multipliers'!$B$6</f>
        <v>0</v>
      </c>
      <c r="AA50" s="5">
        <f>IF(AND('US Cement Data'!$B$14&gt;=$A50,'US Cement Data'!$B$14&lt;$B50),'US Cement Data'!Z$290,0)*'State Downscaling Multipliers'!$B$6</f>
        <v>0</v>
      </c>
      <c r="AB50" s="5">
        <f>IF(AND('US Cement Data'!$B$14&gt;=$A50,'US Cement Data'!$B$14&lt;$B50),'US Cement Data'!AA$290,0)*'State Downscaling Multipliers'!$B$6</f>
        <v>0</v>
      </c>
      <c r="AC50" s="5">
        <f>IF(AND('US Cement Data'!$B$14&gt;=$A50,'US Cement Data'!$B$14&lt;$B50),'US Cement Data'!AB$290,0)*'State Downscaling Multipliers'!$B$6</f>
        <v>0</v>
      </c>
      <c r="AD50" s="5">
        <f>IF(AND('US Cement Data'!$B$14&gt;=$A50,'US Cement Data'!$B$14&lt;$B50),'US Cement Data'!AC$290,0)*'State Downscaling Multipliers'!$B$6</f>
        <v>0</v>
      </c>
      <c r="AE50" s="5">
        <f>IF(AND('US Cement Data'!$B$14&gt;=$A50,'US Cement Data'!$B$14&lt;$B50),'US Cement Data'!AD$290,0)*'State Downscaling Multipliers'!$B$6</f>
        <v>0</v>
      </c>
      <c r="AF50" s="5">
        <f>IF(AND('US Cement Data'!$B$14&gt;=$A50,'US Cement Data'!$B$14&lt;$B50),'US Cement Data'!AE$290,0)*'State Downscaling Multipliers'!$B$6</f>
        <v>0</v>
      </c>
      <c r="AG50" s="5">
        <f>IF(AND('US Cement Data'!$B$14&gt;=$A50,'US Cement Data'!$B$14&lt;$B50),'US Cement Data'!AF$290,0)*'State Downscaling Multipliers'!$B$6</f>
        <v>0</v>
      </c>
      <c r="AH50" s="5">
        <f>IF(AND('US Cement Data'!$B$14&gt;=$A50,'US Cement Data'!$B$14&lt;$B50),'US Cement Data'!AG$290,0)*'State Downscaling Multipliers'!$B$6</f>
        <v>0</v>
      </c>
      <c r="AI50" s="5">
        <f>IF(AND('US Cement Data'!$B$14&gt;=$A50,'US Cement Data'!$B$14&lt;$B50),'US Cement Data'!AH$290,0)*'State Downscaling Multipliers'!$B$6</f>
        <v>0</v>
      </c>
      <c r="AJ50" s="5">
        <f>IF(AND('US Cement Data'!$B$14&gt;=$A50,'US Cement Data'!$B$14&lt;$B50),'US Cement Data'!AI$290,0)*'State Downscaling Multipliers'!$B$6</f>
        <v>0</v>
      </c>
      <c r="AK50" s="5">
        <f>IF(AND('US Cement Data'!$B$14&gt;=$A50,'US Cement Data'!$B$14&lt;$B50),'US Cement Data'!AJ$290,0)*'State Downscaling Multipliers'!$B$6</f>
        <v>0</v>
      </c>
      <c r="AL50" s="5">
        <f>IF(AND('US Cement Data'!$B$14&gt;=$A50,'US Cement Data'!$B$14&lt;$B50),'US Cement Data'!AK$290,0)*'State Downscaling Multipliers'!$B$6</f>
        <v>0</v>
      </c>
    </row>
    <row r="51" spans="1:38" ht="15.75" customHeight="1" x14ac:dyDescent="0.25">
      <c r="A51" s="49">
        <f t="shared" si="3"/>
        <v>400</v>
      </c>
      <c r="B51" s="49">
        <f t="shared" si="5"/>
        <v>450</v>
      </c>
      <c r="C51" s="5">
        <f>IF(AND('US Cement Data'!$B$14&gt;=$A51,'US Cement Data'!$B$14&lt;$B51),'US Cement Data'!B$290,0)*'State Downscaling Multipliers'!$B$6</f>
        <v>0</v>
      </c>
      <c r="D51" s="5">
        <f>IF(AND('US Cement Data'!$B$14&gt;=$A51,'US Cement Data'!$B$14&lt;$B51),'US Cement Data'!C$290,0)*'State Downscaling Multipliers'!$B$6</f>
        <v>0</v>
      </c>
      <c r="E51" s="5">
        <f>IF(AND('US Cement Data'!$B$14&gt;=$A51,'US Cement Data'!$B$14&lt;$B51),'US Cement Data'!D$290,0)*'State Downscaling Multipliers'!$B$6</f>
        <v>0</v>
      </c>
      <c r="F51" s="5">
        <f>IF(AND('US Cement Data'!$B$14&gt;=$A51,'US Cement Data'!$B$14&lt;$B51),'US Cement Data'!E$290,0)*'State Downscaling Multipliers'!$B$6</f>
        <v>0</v>
      </c>
      <c r="G51" s="5">
        <f>IF(AND('US Cement Data'!$B$14&gt;=$A51,'US Cement Data'!$B$14&lt;$B51),'US Cement Data'!F$290,0)*'State Downscaling Multipliers'!$B$6</f>
        <v>0</v>
      </c>
      <c r="H51" s="5">
        <f>IF(AND('US Cement Data'!$B$14&gt;=$A51,'US Cement Data'!$B$14&lt;$B51),'US Cement Data'!G$290,0)*'State Downscaling Multipliers'!$B$6</f>
        <v>0</v>
      </c>
      <c r="I51" s="5">
        <f>IF(AND('US Cement Data'!$B$14&gt;=$A51,'US Cement Data'!$B$14&lt;$B51),'US Cement Data'!H$290,0)*'State Downscaling Multipliers'!$B$6</f>
        <v>0</v>
      </c>
      <c r="J51" s="5">
        <f>IF(AND('US Cement Data'!$B$14&gt;=$A51,'US Cement Data'!$B$14&lt;$B51),'US Cement Data'!I$290,0)*'State Downscaling Multipliers'!$B$6</f>
        <v>0</v>
      </c>
      <c r="K51" s="5">
        <f>IF(AND('US Cement Data'!$B$14&gt;=$A51,'US Cement Data'!$B$14&lt;$B51),'US Cement Data'!J$290,0)*'State Downscaling Multipliers'!$B$6</f>
        <v>0</v>
      </c>
      <c r="L51" s="5">
        <f>IF(AND('US Cement Data'!$B$14&gt;=$A51,'US Cement Data'!$B$14&lt;$B51),'US Cement Data'!K$290,0)*'State Downscaling Multipliers'!$B$6</f>
        <v>0</v>
      </c>
      <c r="M51" s="5">
        <f>IF(AND('US Cement Data'!$B$14&gt;=$A51,'US Cement Data'!$B$14&lt;$B51),'US Cement Data'!L$290,0)*'State Downscaling Multipliers'!$B$6</f>
        <v>0</v>
      </c>
      <c r="N51" s="5">
        <f>IF(AND('US Cement Data'!$B$14&gt;=$A51,'US Cement Data'!$B$14&lt;$B51),'US Cement Data'!M$290,0)*'State Downscaling Multipliers'!$B$6</f>
        <v>0</v>
      </c>
      <c r="O51" s="5">
        <f>IF(AND('US Cement Data'!$B$14&gt;=$A51,'US Cement Data'!$B$14&lt;$B51),'US Cement Data'!N$290,0)*'State Downscaling Multipliers'!$B$6</f>
        <v>0</v>
      </c>
      <c r="P51" s="5">
        <f>IF(AND('US Cement Data'!$B$14&gt;=$A51,'US Cement Data'!$B$14&lt;$B51),'US Cement Data'!O$290,0)*'State Downscaling Multipliers'!$B$6</f>
        <v>0</v>
      </c>
      <c r="Q51" s="5">
        <f>IF(AND('US Cement Data'!$B$14&gt;=$A51,'US Cement Data'!$B$14&lt;$B51),'US Cement Data'!P$290,0)*'State Downscaling Multipliers'!$B$6</f>
        <v>0</v>
      </c>
      <c r="R51" s="5">
        <f>IF(AND('US Cement Data'!$B$14&gt;=$A51,'US Cement Data'!$B$14&lt;$B51),'US Cement Data'!Q$290,0)*'State Downscaling Multipliers'!$B$6</f>
        <v>0</v>
      </c>
      <c r="S51" s="5">
        <f>IF(AND('US Cement Data'!$B$14&gt;=$A51,'US Cement Data'!$B$14&lt;$B51),'US Cement Data'!R$290,0)*'State Downscaling Multipliers'!$B$6</f>
        <v>0</v>
      </c>
      <c r="T51" s="5">
        <f>IF(AND('US Cement Data'!$B$14&gt;=$A51,'US Cement Data'!$B$14&lt;$B51),'US Cement Data'!S$290,0)*'State Downscaling Multipliers'!$B$6</f>
        <v>0</v>
      </c>
      <c r="U51" s="5">
        <f>IF(AND('US Cement Data'!$B$14&gt;=$A51,'US Cement Data'!$B$14&lt;$B51),'US Cement Data'!T$290,0)*'State Downscaling Multipliers'!$B$6</f>
        <v>0</v>
      </c>
      <c r="V51" s="5">
        <f>IF(AND('US Cement Data'!$B$14&gt;=$A51,'US Cement Data'!$B$14&lt;$B51),'US Cement Data'!U$290,0)*'State Downscaling Multipliers'!$B$6</f>
        <v>0</v>
      </c>
      <c r="W51" s="5">
        <f>IF(AND('US Cement Data'!$B$14&gt;=$A51,'US Cement Data'!$B$14&lt;$B51),'US Cement Data'!V$290,0)*'State Downscaling Multipliers'!$B$6</f>
        <v>0</v>
      </c>
      <c r="X51" s="5">
        <f>IF(AND('US Cement Data'!$B$14&gt;=$A51,'US Cement Data'!$B$14&lt;$B51),'US Cement Data'!W$290,0)*'State Downscaling Multipliers'!$B$6</f>
        <v>0</v>
      </c>
      <c r="Y51" s="5">
        <f>IF(AND('US Cement Data'!$B$14&gt;=$A51,'US Cement Data'!$B$14&lt;$B51),'US Cement Data'!X$290,0)*'State Downscaling Multipliers'!$B$6</f>
        <v>0</v>
      </c>
      <c r="Z51" s="5">
        <f>IF(AND('US Cement Data'!$B$14&gt;=$A51,'US Cement Data'!$B$14&lt;$B51),'US Cement Data'!Y$290,0)*'State Downscaling Multipliers'!$B$6</f>
        <v>0</v>
      </c>
      <c r="AA51" s="5">
        <f>IF(AND('US Cement Data'!$B$14&gt;=$A51,'US Cement Data'!$B$14&lt;$B51),'US Cement Data'!Z$290,0)*'State Downscaling Multipliers'!$B$6</f>
        <v>0</v>
      </c>
      <c r="AB51" s="5">
        <f>IF(AND('US Cement Data'!$B$14&gt;=$A51,'US Cement Data'!$B$14&lt;$B51),'US Cement Data'!AA$290,0)*'State Downscaling Multipliers'!$B$6</f>
        <v>0</v>
      </c>
      <c r="AC51" s="5">
        <f>IF(AND('US Cement Data'!$B$14&gt;=$A51,'US Cement Data'!$B$14&lt;$B51),'US Cement Data'!AB$290,0)*'State Downscaling Multipliers'!$B$6</f>
        <v>0</v>
      </c>
      <c r="AD51" s="5">
        <f>IF(AND('US Cement Data'!$B$14&gt;=$A51,'US Cement Data'!$B$14&lt;$B51),'US Cement Data'!AC$290,0)*'State Downscaling Multipliers'!$B$6</f>
        <v>0</v>
      </c>
      <c r="AE51" s="5">
        <f>IF(AND('US Cement Data'!$B$14&gt;=$A51,'US Cement Data'!$B$14&lt;$B51),'US Cement Data'!AD$290,0)*'State Downscaling Multipliers'!$B$6</f>
        <v>0</v>
      </c>
      <c r="AF51" s="5">
        <f>IF(AND('US Cement Data'!$B$14&gt;=$A51,'US Cement Data'!$B$14&lt;$B51),'US Cement Data'!AE$290,0)*'State Downscaling Multipliers'!$B$6</f>
        <v>0</v>
      </c>
      <c r="AG51" s="5">
        <f>IF(AND('US Cement Data'!$B$14&gt;=$A51,'US Cement Data'!$B$14&lt;$B51),'US Cement Data'!AF$290,0)*'State Downscaling Multipliers'!$B$6</f>
        <v>0</v>
      </c>
      <c r="AH51" s="5">
        <f>IF(AND('US Cement Data'!$B$14&gt;=$A51,'US Cement Data'!$B$14&lt;$B51),'US Cement Data'!AG$290,0)*'State Downscaling Multipliers'!$B$6</f>
        <v>0</v>
      </c>
      <c r="AI51" s="5">
        <f>IF(AND('US Cement Data'!$B$14&gt;=$A51,'US Cement Data'!$B$14&lt;$B51),'US Cement Data'!AH$290,0)*'State Downscaling Multipliers'!$B$6</f>
        <v>0</v>
      </c>
      <c r="AJ51" s="5">
        <f>IF(AND('US Cement Data'!$B$14&gt;=$A51,'US Cement Data'!$B$14&lt;$B51),'US Cement Data'!AI$290,0)*'State Downscaling Multipliers'!$B$6</f>
        <v>0</v>
      </c>
      <c r="AK51" s="5">
        <f>IF(AND('US Cement Data'!$B$14&gt;=$A51,'US Cement Data'!$B$14&lt;$B51),'US Cement Data'!AJ$290,0)*'State Downscaling Multipliers'!$B$6</f>
        <v>0</v>
      </c>
      <c r="AL51" s="5">
        <f>IF(AND('US Cement Data'!$B$14&gt;=$A51,'US Cement Data'!$B$14&lt;$B51),'US Cement Data'!AK$290,0)*'State Downscaling Multipliers'!$B$6</f>
        <v>0</v>
      </c>
    </row>
    <row r="52" spans="1:38" ht="15.75" customHeight="1" x14ac:dyDescent="0.25">
      <c r="A52" s="49">
        <f t="shared" si="3"/>
        <v>450</v>
      </c>
      <c r="B52" s="49">
        <f t="shared" si="5"/>
        <v>500</v>
      </c>
      <c r="C52" s="5">
        <f>IF(AND('US Cement Data'!$B$14&gt;=$A52,'US Cement Data'!$B$14&lt;$B52),'US Cement Data'!B$290,0)*'State Downscaling Multipliers'!$B$6</f>
        <v>0</v>
      </c>
      <c r="D52" s="5">
        <f>IF(AND('US Cement Data'!$B$14&gt;=$A52,'US Cement Data'!$B$14&lt;$B52),'US Cement Data'!C$290,0)*'State Downscaling Multipliers'!$B$6</f>
        <v>0</v>
      </c>
      <c r="E52" s="5">
        <f>IF(AND('US Cement Data'!$B$14&gt;=$A52,'US Cement Data'!$B$14&lt;$B52),'US Cement Data'!D$290,0)*'State Downscaling Multipliers'!$B$6</f>
        <v>0</v>
      </c>
      <c r="F52" s="5">
        <f>IF(AND('US Cement Data'!$B$14&gt;=$A52,'US Cement Data'!$B$14&lt;$B52),'US Cement Data'!E$290,0)*'State Downscaling Multipliers'!$B$6</f>
        <v>0</v>
      </c>
      <c r="G52" s="5">
        <f>IF(AND('US Cement Data'!$B$14&gt;=$A52,'US Cement Data'!$B$14&lt;$B52),'US Cement Data'!F$290,0)*'State Downscaling Multipliers'!$B$6</f>
        <v>0</v>
      </c>
      <c r="H52" s="5">
        <f>IF(AND('US Cement Data'!$B$14&gt;=$A52,'US Cement Data'!$B$14&lt;$B52),'US Cement Data'!G$290,0)*'State Downscaling Multipliers'!$B$6</f>
        <v>0</v>
      </c>
      <c r="I52" s="5">
        <f>IF(AND('US Cement Data'!$B$14&gt;=$A52,'US Cement Data'!$B$14&lt;$B52),'US Cement Data'!H$290,0)*'State Downscaling Multipliers'!$B$6</f>
        <v>0</v>
      </c>
      <c r="J52" s="5">
        <f>IF(AND('US Cement Data'!$B$14&gt;=$A52,'US Cement Data'!$B$14&lt;$B52),'US Cement Data'!I$290,0)*'State Downscaling Multipliers'!$B$6</f>
        <v>0</v>
      </c>
      <c r="K52" s="5">
        <f>IF(AND('US Cement Data'!$B$14&gt;=$A52,'US Cement Data'!$B$14&lt;$B52),'US Cement Data'!J$290,0)*'State Downscaling Multipliers'!$B$6</f>
        <v>0</v>
      </c>
      <c r="L52" s="5">
        <f>IF(AND('US Cement Data'!$B$14&gt;=$A52,'US Cement Data'!$B$14&lt;$B52),'US Cement Data'!K$290,0)*'State Downscaling Multipliers'!$B$6</f>
        <v>0</v>
      </c>
      <c r="M52" s="5">
        <f>IF(AND('US Cement Data'!$B$14&gt;=$A52,'US Cement Data'!$B$14&lt;$B52),'US Cement Data'!L$290,0)*'State Downscaling Multipliers'!$B$6</f>
        <v>0</v>
      </c>
      <c r="N52" s="5">
        <f>IF(AND('US Cement Data'!$B$14&gt;=$A52,'US Cement Data'!$B$14&lt;$B52),'US Cement Data'!M$290,0)*'State Downscaling Multipliers'!$B$6</f>
        <v>0</v>
      </c>
      <c r="O52" s="5">
        <f>IF(AND('US Cement Data'!$B$14&gt;=$A52,'US Cement Data'!$B$14&lt;$B52),'US Cement Data'!N$290,0)*'State Downscaling Multipliers'!$B$6</f>
        <v>0</v>
      </c>
      <c r="P52" s="5">
        <f>IF(AND('US Cement Data'!$B$14&gt;=$A52,'US Cement Data'!$B$14&lt;$B52),'US Cement Data'!O$290,0)*'State Downscaling Multipliers'!$B$6</f>
        <v>0</v>
      </c>
      <c r="Q52" s="5">
        <f>IF(AND('US Cement Data'!$B$14&gt;=$A52,'US Cement Data'!$B$14&lt;$B52),'US Cement Data'!P$290,0)*'State Downscaling Multipliers'!$B$6</f>
        <v>0</v>
      </c>
      <c r="R52" s="5">
        <f>IF(AND('US Cement Data'!$B$14&gt;=$A52,'US Cement Data'!$B$14&lt;$B52),'US Cement Data'!Q$290,0)*'State Downscaling Multipliers'!$B$6</f>
        <v>0</v>
      </c>
      <c r="S52" s="5">
        <f>IF(AND('US Cement Data'!$B$14&gt;=$A52,'US Cement Data'!$B$14&lt;$B52),'US Cement Data'!R$290,0)*'State Downscaling Multipliers'!$B$6</f>
        <v>0</v>
      </c>
      <c r="T52" s="5">
        <f>IF(AND('US Cement Data'!$B$14&gt;=$A52,'US Cement Data'!$B$14&lt;$B52),'US Cement Data'!S$290,0)*'State Downscaling Multipliers'!$B$6</f>
        <v>0</v>
      </c>
      <c r="U52" s="5">
        <f>IF(AND('US Cement Data'!$B$14&gt;=$A52,'US Cement Data'!$B$14&lt;$B52),'US Cement Data'!T$290,0)*'State Downscaling Multipliers'!$B$6</f>
        <v>0</v>
      </c>
      <c r="V52" s="5">
        <f>IF(AND('US Cement Data'!$B$14&gt;=$A52,'US Cement Data'!$B$14&lt;$B52),'US Cement Data'!U$290,0)*'State Downscaling Multipliers'!$B$6</f>
        <v>0</v>
      </c>
      <c r="W52" s="5">
        <f>IF(AND('US Cement Data'!$B$14&gt;=$A52,'US Cement Data'!$B$14&lt;$B52),'US Cement Data'!V$290,0)*'State Downscaling Multipliers'!$B$6</f>
        <v>0</v>
      </c>
      <c r="X52" s="5">
        <f>IF(AND('US Cement Data'!$B$14&gt;=$A52,'US Cement Data'!$B$14&lt;$B52),'US Cement Data'!W$290,0)*'State Downscaling Multipliers'!$B$6</f>
        <v>0</v>
      </c>
      <c r="Y52" s="5">
        <f>IF(AND('US Cement Data'!$B$14&gt;=$A52,'US Cement Data'!$B$14&lt;$B52),'US Cement Data'!X$290,0)*'State Downscaling Multipliers'!$B$6</f>
        <v>0</v>
      </c>
      <c r="Z52" s="5">
        <f>IF(AND('US Cement Data'!$B$14&gt;=$A52,'US Cement Data'!$B$14&lt;$B52),'US Cement Data'!Y$290,0)*'State Downscaling Multipliers'!$B$6</f>
        <v>0</v>
      </c>
      <c r="AA52" s="5">
        <f>IF(AND('US Cement Data'!$B$14&gt;=$A52,'US Cement Data'!$B$14&lt;$B52),'US Cement Data'!Z$290,0)*'State Downscaling Multipliers'!$B$6</f>
        <v>0</v>
      </c>
      <c r="AB52" s="5">
        <f>IF(AND('US Cement Data'!$B$14&gt;=$A52,'US Cement Data'!$B$14&lt;$B52),'US Cement Data'!AA$290,0)*'State Downscaling Multipliers'!$B$6</f>
        <v>0</v>
      </c>
      <c r="AC52" s="5">
        <f>IF(AND('US Cement Data'!$B$14&gt;=$A52,'US Cement Data'!$B$14&lt;$B52),'US Cement Data'!AB$290,0)*'State Downscaling Multipliers'!$B$6</f>
        <v>0</v>
      </c>
      <c r="AD52" s="5">
        <f>IF(AND('US Cement Data'!$B$14&gt;=$A52,'US Cement Data'!$B$14&lt;$B52),'US Cement Data'!AC$290,0)*'State Downscaling Multipliers'!$B$6</f>
        <v>0</v>
      </c>
      <c r="AE52" s="5">
        <f>IF(AND('US Cement Data'!$B$14&gt;=$A52,'US Cement Data'!$B$14&lt;$B52),'US Cement Data'!AD$290,0)*'State Downscaling Multipliers'!$B$6</f>
        <v>0</v>
      </c>
      <c r="AF52" s="5">
        <f>IF(AND('US Cement Data'!$B$14&gt;=$A52,'US Cement Data'!$B$14&lt;$B52),'US Cement Data'!AE$290,0)*'State Downscaling Multipliers'!$B$6</f>
        <v>0</v>
      </c>
      <c r="AG52" s="5">
        <f>IF(AND('US Cement Data'!$B$14&gt;=$A52,'US Cement Data'!$B$14&lt;$B52),'US Cement Data'!AF$290,0)*'State Downscaling Multipliers'!$B$6</f>
        <v>0</v>
      </c>
      <c r="AH52" s="5">
        <f>IF(AND('US Cement Data'!$B$14&gt;=$A52,'US Cement Data'!$B$14&lt;$B52),'US Cement Data'!AG$290,0)*'State Downscaling Multipliers'!$B$6</f>
        <v>0</v>
      </c>
      <c r="AI52" s="5">
        <f>IF(AND('US Cement Data'!$B$14&gt;=$A52,'US Cement Data'!$B$14&lt;$B52),'US Cement Data'!AH$290,0)*'State Downscaling Multipliers'!$B$6</f>
        <v>0</v>
      </c>
      <c r="AJ52" s="5">
        <f>IF(AND('US Cement Data'!$B$14&gt;=$A52,'US Cement Data'!$B$14&lt;$B52),'US Cement Data'!AI$290,0)*'State Downscaling Multipliers'!$B$6</f>
        <v>0</v>
      </c>
      <c r="AK52" s="5">
        <f>IF(AND('US Cement Data'!$B$14&gt;=$A52,'US Cement Data'!$B$14&lt;$B52),'US Cement Data'!AJ$290,0)*'State Downscaling Multipliers'!$B$6</f>
        <v>0</v>
      </c>
      <c r="AL52" s="5">
        <f>IF(AND('US Cement Data'!$B$14&gt;=$A52,'US Cement Data'!$B$14&lt;$B52),'US Cement Data'!AK$290,0)*'State Downscaling Multipliers'!$B$6</f>
        <v>0</v>
      </c>
    </row>
    <row r="53" spans="1:38" ht="15.75" customHeight="1" x14ac:dyDescent="0.25">
      <c r="A53" s="49">
        <f t="shared" si="3"/>
        <v>500</v>
      </c>
      <c r="B53" s="49">
        <f t="shared" si="5"/>
        <v>550</v>
      </c>
      <c r="C53" s="5">
        <f>IF(AND('US Cement Data'!$B$14&gt;=$A53,'US Cement Data'!$B$14&lt;$B53),'US Cement Data'!B$290,0)*'State Downscaling Multipliers'!$B$6</f>
        <v>0</v>
      </c>
      <c r="D53" s="5">
        <f>IF(AND('US Cement Data'!$B$14&gt;=$A53,'US Cement Data'!$B$14&lt;$B53),'US Cement Data'!C$290,0)*'State Downscaling Multipliers'!$B$6</f>
        <v>0</v>
      </c>
      <c r="E53" s="5">
        <f>IF(AND('US Cement Data'!$B$14&gt;=$A53,'US Cement Data'!$B$14&lt;$B53),'US Cement Data'!D$290,0)*'State Downscaling Multipliers'!$B$6</f>
        <v>0</v>
      </c>
      <c r="F53" s="5">
        <f>IF(AND('US Cement Data'!$B$14&gt;=$A53,'US Cement Data'!$B$14&lt;$B53),'US Cement Data'!E$290,0)*'State Downscaling Multipliers'!$B$6</f>
        <v>0</v>
      </c>
      <c r="G53" s="5">
        <f>IF(AND('US Cement Data'!$B$14&gt;=$A53,'US Cement Data'!$B$14&lt;$B53),'US Cement Data'!F$290,0)*'State Downscaling Multipliers'!$B$6</f>
        <v>0</v>
      </c>
      <c r="H53" s="5">
        <f>IF(AND('US Cement Data'!$B$14&gt;=$A53,'US Cement Data'!$B$14&lt;$B53),'US Cement Data'!G$290,0)*'State Downscaling Multipliers'!$B$6</f>
        <v>0</v>
      </c>
      <c r="I53" s="5">
        <f>IF(AND('US Cement Data'!$B$14&gt;=$A53,'US Cement Data'!$B$14&lt;$B53),'US Cement Data'!H$290,0)*'State Downscaling Multipliers'!$B$6</f>
        <v>0</v>
      </c>
      <c r="J53" s="5">
        <f>IF(AND('US Cement Data'!$B$14&gt;=$A53,'US Cement Data'!$B$14&lt;$B53),'US Cement Data'!I$290,0)*'State Downscaling Multipliers'!$B$6</f>
        <v>0</v>
      </c>
      <c r="K53" s="5">
        <f>IF(AND('US Cement Data'!$B$14&gt;=$A53,'US Cement Data'!$B$14&lt;$B53),'US Cement Data'!J$290,0)*'State Downscaling Multipliers'!$B$6</f>
        <v>0</v>
      </c>
      <c r="L53" s="5">
        <f>IF(AND('US Cement Data'!$B$14&gt;=$A53,'US Cement Data'!$B$14&lt;$B53),'US Cement Data'!K$290,0)*'State Downscaling Multipliers'!$B$6</f>
        <v>0</v>
      </c>
      <c r="M53" s="5">
        <f>IF(AND('US Cement Data'!$B$14&gt;=$A53,'US Cement Data'!$B$14&lt;$B53),'US Cement Data'!L$290,0)*'State Downscaling Multipliers'!$B$6</f>
        <v>0</v>
      </c>
      <c r="N53" s="5">
        <f>IF(AND('US Cement Data'!$B$14&gt;=$A53,'US Cement Data'!$B$14&lt;$B53),'US Cement Data'!M$290,0)*'State Downscaling Multipliers'!$B$6</f>
        <v>0</v>
      </c>
      <c r="O53" s="5">
        <f>IF(AND('US Cement Data'!$B$14&gt;=$A53,'US Cement Data'!$B$14&lt;$B53),'US Cement Data'!N$290,0)*'State Downscaling Multipliers'!$B$6</f>
        <v>0</v>
      </c>
      <c r="P53" s="5">
        <f>IF(AND('US Cement Data'!$B$14&gt;=$A53,'US Cement Data'!$B$14&lt;$B53),'US Cement Data'!O$290,0)*'State Downscaling Multipliers'!$B$6</f>
        <v>0</v>
      </c>
      <c r="Q53" s="5">
        <f>IF(AND('US Cement Data'!$B$14&gt;=$A53,'US Cement Data'!$B$14&lt;$B53),'US Cement Data'!P$290,0)*'State Downscaling Multipliers'!$B$6</f>
        <v>0</v>
      </c>
      <c r="R53" s="5">
        <f>IF(AND('US Cement Data'!$B$14&gt;=$A53,'US Cement Data'!$B$14&lt;$B53),'US Cement Data'!Q$290,0)*'State Downscaling Multipliers'!$B$6</f>
        <v>0</v>
      </c>
      <c r="S53" s="5">
        <f>IF(AND('US Cement Data'!$B$14&gt;=$A53,'US Cement Data'!$B$14&lt;$B53),'US Cement Data'!R$290,0)*'State Downscaling Multipliers'!$B$6</f>
        <v>0</v>
      </c>
      <c r="T53" s="5">
        <f>IF(AND('US Cement Data'!$B$14&gt;=$A53,'US Cement Data'!$B$14&lt;$B53),'US Cement Data'!S$290,0)*'State Downscaling Multipliers'!$B$6</f>
        <v>0</v>
      </c>
      <c r="U53" s="5">
        <f>IF(AND('US Cement Data'!$B$14&gt;=$A53,'US Cement Data'!$B$14&lt;$B53),'US Cement Data'!T$290,0)*'State Downscaling Multipliers'!$B$6</f>
        <v>0</v>
      </c>
      <c r="V53" s="5">
        <f>IF(AND('US Cement Data'!$B$14&gt;=$A53,'US Cement Data'!$B$14&lt;$B53),'US Cement Data'!U$290,0)*'State Downscaling Multipliers'!$B$6</f>
        <v>0</v>
      </c>
      <c r="W53" s="5">
        <f>IF(AND('US Cement Data'!$B$14&gt;=$A53,'US Cement Data'!$B$14&lt;$B53),'US Cement Data'!V$290,0)*'State Downscaling Multipliers'!$B$6</f>
        <v>0</v>
      </c>
      <c r="X53" s="5">
        <f>IF(AND('US Cement Data'!$B$14&gt;=$A53,'US Cement Data'!$B$14&lt;$B53),'US Cement Data'!W$290,0)*'State Downscaling Multipliers'!$B$6</f>
        <v>0</v>
      </c>
      <c r="Y53" s="5">
        <f>IF(AND('US Cement Data'!$B$14&gt;=$A53,'US Cement Data'!$B$14&lt;$B53),'US Cement Data'!X$290,0)*'State Downscaling Multipliers'!$B$6</f>
        <v>0</v>
      </c>
      <c r="Z53" s="5">
        <f>IF(AND('US Cement Data'!$B$14&gt;=$A53,'US Cement Data'!$B$14&lt;$B53),'US Cement Data'!Y$290,0)*'State Downscaling Multipliers'!$B$6</f>
        <v>0</v>
      </c>
      <c r="AA53" s="5">
        <f>IF(AND('US Cement Data'!$B$14&gt;=$A53,'US Cement Data'!$B$14&lt;$B53),'US Cement Data'!Z$290,0)*'State Downscaling Multipliers'!$B$6</f>
        <v>0</v>
      </c>
      <c r="AB53" s="5">
        <f>IF(AND('US Cement Data'!$B$14&gt;=$A53,'US Cement Data'!$B$14&lt;$B53),'US Cement Data'!AA$290,0)*'State Downscaling Multipliers'!$B$6</f>
        <v>0</v>
      </c>
      <c r="AC53" s="5">
        <f>IF(AND('US Cement Data'!$B$14&gt;=$A53,'US Cement Data'!$B$14&lt;$B53),'US Cement Data'!AB$290,0)*'State Downscaling Multipliers'!$B$6</f>
        <v>0</v>
      </c>
      <c r="AD53" s="5">
        <f>IF(AND('US Cement Data'!$B$14&gt;=$A53,'US Cement Data'!$B$14&lt;$B53),'US Cement Data'!AC$290,0)*'State Downscaling Multipliers'!$B$6</f>
        <v>0</v>
      </c>
      <c r="AE53" s="5">
        <f>IF(AND('US Cement Data'!$B$14&gt;=$A53,'US Cement Data'!$B$14&lt;$B53),'US Cement Data'!AD$290,0)*'State Downscaling Multipliers'!$B$6</f>
        <v>0</v>
      </c>
      <c r="AF53" s="5">
        <f>IF(AND('US Cement Data'!$B$14&gt;=$A53,'US Cement Data'!$B$14&lt;$B53),'US Cement Data'!AE$290,0)*'State Downscaling Multipliers'!$B$6</f>
        <v>0</v>
      </c>
      <c r="AG53" s="5">
        <f>IF(AND('US Cement Data'!$B$14&gt;=$A53,'US Cement Data'!$B$14&lt;$B53),'US Cement Data'!AF$290,0)*'State Downscaling Multipliers'!$B$6</f>
        <v>0</v>
      </c>
      <c r="AH53" s="5">
        <f>IF(AND('US Cement Data'!$B$14&gt;=$A53,'US Cement Data'!$B$14&lt;$B53),'US Cement Data'!AG$290,0)*'State Downscaling Multipliers'!$B$6</f>
        <v>0</v>
      </c>
      <c r="AI53" s="5">
        <f>IF(AND('US Cement Data'!$B$14&gt;=$A53,'US Cement Data'!$B$14&lt;$B53),'US Cement Data'!AH$290,0)*'State Downscaling Multipliers'!$B$6</f>
        <v>0</v>
      </c>
      <c r="AJ53" s="5">
        <f>IF(AND('US Cement Data'!$B$14&gt;=$A53,'US Cement Data'!$B$14&lt;$B53),'US Cement Data'!AI$290,0)*'State Downscaling Multipliers'!$B$6</f>
        <v>0</v>
      </c>
      <c r="AK53" s="5">
        <f>IF(AND('US Cement Data'!$B$14&gt;=$A53,'US Cement Data'!$B$14&lt;$B53),'US Cement Data'!AJ$290,0)*'State Downscaling Multipliers'!$B$6</f>
        <v>0</v>
      </c>
      <c r="AL53" s="5">
        <f>IF(AND('US Cement Data'!$B$14&gt;=$A53,'US Cement Data'!$B$14&lt;$B53),'US Cement Data'!AK$290,0)*'State Downscaling Multipliers'!$B$6</f>
        <v>0</v>
      </c>
    </row>
    <row r="54" spans="1:38" ht="15.75" customHeight="1" x14ac:dyDescent="0.25">
      <c r="A54" s="49">
        <f t="shared" si="3"/>
        <v>550</v>
      </c>
      <c r="B54" s="49">
        <f t="shared" si="5"/>
        <v>600</v>
      </c>
      <c r="C54" s="5">
        <f>IF(AND('US Cement Data'!$B$14&gt;=$A54,'US Cement Data'!$B$14&lt;$B54),'US Cement Data'!B$290,0)*'State Downscaling Multipliers'!$B$6</f>
        <v>0</v>
      </c>
      <c r="D54" s="5">
        <f>IF(AND('US Cement Data'!$B$14&gt;=$A54,'US Cement Data'!$B$14&lt;$B54),'US Cement Data'!C$290,0)*'State Downscaling Multipliers'!$B$6</f>
        <v>0</v>
      </c>
      <c r="E54" s="5">
        <f>IF(AND('US Cement Data'!$B$14&gt;=$A54,'US Cement Data'!$B$14&lt;$B54),'US Cement Data'!D$290,0)*'State Downscaling Multipliers'!$B$6</f>
        <v>0</v>
      </c>
      <c r="F54" s="5">
        <f>IF(AND('US Cement Data'!$B$14&gt;=$A54,'US Cement Data'!$B$14&lt;$B54),'US Cement Data'!E$290,0)*'State Downscaling Multipliers'!$B$6</f>
        <v>0</v>
      </c>
      <c r="G54" s="5">
        <f>IF(AND('US Cement Data'!$B$14&gt;=$A54,'US Cement Data'!$B$14&lt;$B54),'US Cement Data'!F$290,0)*'State Downscaling Multipliers'!$B$6</f>
        <v>0</v>
      </c>
      <c r="H54" s="5">
        <f>IF(AND('US Cement Data'!$B$14&gt;=$A54,'US Cement Data'!$B$14&lt;$B54),'US Cement Data'!G$290,0)*'State Downscaling Multipliers'!$B$6</f>
        <v>0</v>
      </c>
      <c r="I54" s="5">
        <f>IF(AND('US Cement Data'!$B$14&gt;=$A54,'US Cement Data'!$B$14&lt;$B54),'US Cement Data'!H$290,0)*'State Downscaling Multipliers'!$B$6</f>
        <v>0</v>
      </c>
      <c r="J54" s="5">
        <f>IF(AND('US Cement Data'!$B$14&gt;=$A54,'US Cement Data'!$B$14&lt;$B54),'US Cement Data'!I$290,0)*'State Downscaling Multipliers'!$B$6</f>
        <v>0</v>
      </c>
      <c r="K54" s="5">
        <f>IF(AND('US Cement Data'!$B$14&gt;=$A54,'US Cement Data'!$B$14&lt;$B54),'US Cement Data'!J$290,0)*'State Downscaling Multipliers'!$B$6</f>
        <v>0</v>
      </c>
      <c r="L54" s="5">
        <f>IF(AND('US Cement Data'!$B$14&gt;=$A54,'US Cement Data'!$B$14&lt;$B54),'US Cement Data'!K$290,0)*'State Downscaling Multipliers'!$B$6</f>
        <v>0</v>
      </c>
      <c r="M54" s="5">
        <f>IF(AND('US Cement Data'!$B$14&gt;=$A54,'US Cement Data'!$B$14&lt;$B54),'US Cement Data'!L$290,0)*'State Downscaling Multipliers'!$B$6</f>
        <v>0</v>
      </c>
      <c r="N54" s="5">
        <f>IF(AND('US Cement Data'!$B$14&gt;=$A54,'US Cement Data'!$B$14&lt;$B54),'US Cement Data'!M$290,0)*'State Downscaling Multipliers'!$B$6</f>
        <v>0</v>
      </c>
      <c r="O54" s="5">
        <f>IF(AND('US Cement Data'!$B$14&gt;=$A54,'US Cement Data'!$B$14&lt;$B54),'US Cement Data'!N$290,0)*'State Downscaling Multipliers'!$B$6</f>
        <v>0</v>
      </c>
      <c r="P54" s="5">
        <f>IF(AND('US Cement Data'!$B$14&gt;=$A54,'US Cement Data'!$B$14&lt;$B54),'US Cement Data'!O$290,0)*'State Downscaling Multipliers'!$B$6</f>
        <v>0</v>
      </c>
      <c r="Q54" s="5">
        <f>IF(AND('US Cement Data'!$B$14&gt;=$A54,'US Cement Data'!$B$14&lt;$B54),'US Cement Data'!P$290,0)*'State Downscaling Multipliers'!$B$6</f>
        <v>0</v>
      </c>
      <c r="R54" s="5">
        <f>IF(AND('US Cement Data'!$B$14&gt;=$A54,'US Cement Data'!$B$14&lt;$B54),'US Cement Data'!Q$290,0)*'State Downscaling Multipliers'!$B$6</f>
        <v>0</v>
      </c>
      <c r="S54" s="5">
        <f>IF(AND('US Cement Data'!$B$14&gt;=$A54,'US Cement Data'!$B$14&lt;$B54),'US Cement Data'!R$290,0)*'State Downscaling Multipliers'!$B$6</f>
        <v>0</v>
      </c>
      <c r="T54" s="5">
        <f>IF(AND('US Cement Data'!$B$14&gt;=$A54,'US Cement Data'!$B$14&lt;$B54),'US Cement Data'!S$290,0)*'State Downscaling Multipliers'!$B$6</f>
        <v>0</v>
      </c>
      <c r="U54" s="5">
        <f>IF(AND('US Cement Data'!$B$14&gt;=$A54,'US Cement Data'!$B$14&lt;$B54),'US Cement Data'!T$290,0)*'State Downscaling Multipliers'!$B$6</f>
        <v>0</v>
      </c>
      <c r="V54" s="5">
        <f>IF(AND('US Cement Data'!$B$14&gt;=$A54,'US Cement Data'!$B$14&lt;$B54),'US Cement Data'!U$290,0)*'State Downscaling Multipliers'!$B$6</f>
        <v>0</v>
      </c>
      <c r="W54" s="5">
        <f>IF(AND('US Cement Data'!$B$14&gt;=$A54,'US Cement Data'!$B$14&lt;$B54),'US Cement Data'!V$290,0)*'State Downscaling Multipliers'!$B$6</f>
        <v>0</v>
      </c>
      <c r="X54" s="5">
        <f>IF(AND('US Cement Data'!$B$14&gt;=$A54,'US Cement Data'!$B$14&lt;$B54),'US Cement Data'!W$290,0)*'State Downscaling Multipliers'!$B$6</f>
        <v>0</v>
      </c>
      <c r="Y54" s="5">
        <f>IF(AND('US Cement Data'!$B$14&gt;=$A54,'US Cement Data'!$B$14&lt;$B54),'US Cement Data'!X$290,0)*'State Downscaling Multipliers'!$B$6</f>
        <v>0</v>
      </c>
      <c r="Z54" s="5">
        <f>IF(AND('US Cement Data'!$B$14&gt;=$A54,'US Cement Data'!$B$14&lt;$B54),'US Cement Data'!Y$290,0)*'State Downscaling Multipliers'!$B$6</f>
        <v>0</v>
      </c>
      <c r="AA54" s="5">
        <f>IF(AND('US Cement Data'!$B$14&gt;=$A54,'US Cement Data'!$B$14&lt;$B54),'US Cement Data'!Z$290,0)*'State Downscaling Multipliers'!$B$6</f>
        <v>0</v>
      </c>
      <c r="AB54" s="5">
        <f>IF(AND('US Cement Data'!$B$14&gt;=$A54,'US Cement Data'!$B$14&lt;$B54),'US Cement Data'!AA$290,0)*'State Downscaling Multipliers'!$B$6</f>
        <v>0</v>
      </c>
      <c r="AC54" s="5">
        <f>IF(AND('US Cement Data'!$B$14&gt;=$A54,'US Cement Data'!$B$14&lt;$B54),'US Cement Data'!AB$290,0)*'State Downscaling Multipliers'!$B$6</f>
        <v>0</v>
      </c>
      <c r="AD54" s="5">
        <f>IF(AND('US Cement Data'!$B$14&gt;=$A54,'US Cement Data'!$B$14&lt;$B54),'US Cement Data'!AC$290,0)*'State Downscaling Multipliers'!$B$6</f>
        <v>0</v>
      </c>
      <c r="AE54" s="5">
        <f>IF(AND('US Cement Data'!$B$14&gt;=$A54,'US Cement Data'!$B$14&lt;$B54),'US Cement Data'!AD$290,0)*'State Downscaling Multipliers'!$B$6</f>
        <v>0</v>
      </c>
      <c r="AF54" s="5">
        <f>IF(AND('US Cement Data'!$B$14&gt;=$A54,'US Cement Data'!$B$14&lt;$B54),'US Cement Data'!AE$290,0)*'State Downscaling Multipliers'!$B$6</f>
        <v>0</v>
      </c>
      <c r="AG54" s="5">
        <f>IF(AND('US Cement Data'!$B$14&gt;=$A54,'US Cement Data'!$B$14&lt;$B54),'US Cement Data'!AF$290,0)*'State Downscaling Multipliers'!$B$6</f>
        <v>0</v>
      </c>
      <c r="AH54" s="5">
        <f>IF(AND('US Cement Data'!$B$14&gt;=$A54,'US Cement Data'!$B$14&lt;$B54),'US Cement Data'!AG$290,0)*'State Downscaling Multipliers'!$B$6</f>
        <v>0</v>
      </c>
      <c r="AI54" s="5">
        <f>IF(AND('US Cement Data'!$B$14&gt;=$A54,'US Cement Data'!$B$14&lt;$B54),'US Cement Data'!AH$290,0)*'State Downscaling Multipliers'!$B$6</f>
        <v>0</v>
      </c>
      <c r="AJ54" s="5">
        <f>IF(AND('US Cement Data'!$B$14&gt;=$A54,'US Cement Data'!$B$14&lt;$B54),'US Cement Data'!AI$290,0)*'State Downscaling Multipliers'!$B$6</f>
        <v>0</v>
      </c>
      <c r="AK54" s="5">
        <f>IF(AND('US Cement Data'!$B$14&gt;=$A54,'US Cement Data'!$B$14&lt;$B54),'US Cement Data'!AJ$290,0)*'State Downscaling Multipliers'!$B$6</f>
        <v>0</v>
      </c>
      <c r="AL54" s="5">
        <f>IF(AND('US Cement Data'!$B$14&gt;=$A54,'US Cement Data'!$B$14&lt;$B54),'US Cement Data'!AK$290,0)*'State Downscaling Multipliers'!$B$6</f>
        <v>0</v>
      </c>
    </row>
    <row r="55" spans="1:38" ht="15.75" customHeight="1" x14ac:dyDescent="0.25">
      <c r="A55" s="49">
        <f t="shared" si="3"/>
        <v>600</v>
      </c>
      <c r="B55" s="49">
        <f t="shared" si="5"/>
        <v>650</v>
      </c>
      <c r="C55" s="5">
        <f>IF(AND('US Cement Data'!$B$14&gt;=$A55,'US Cement Data'!$B$14&lt;$B55),'US Cement Data'!B$290,0)*'State Downscaling Multipliers'!$B$6</f>
        <v>0</v>
      </c>
      <c r="D55" s="5">
        <f>IF(AND('US Cement Data'!$B$14&gt;=$A55,'US Cement Data'!$B$14&lt;$B55),'US Cement Data'!C$290,0)*'State Downscaling Multipliers'!$B$6</f>
        <v>0</v>
      </c>
      <c r="E55" s="5">
        <f>IF(AND('US Cement Data'!$B$14&gt;=$A55,'US Cement Data'!$B$14&lt;$B55),'US Cement Data'!D$290,0)*'State Downscaling Multipliers'!$B$6</f>
        <v>0</v>
      </c>
      <c r="F55" s="5">
        <f>IF(AND('US Cement Data'!$B$14&gt;=$A55,'US Cement Data'!$B$14&lt;$B55),'US Cement Data'!E$290,0)*'State Downscaling Multipliers'!$B$6</f>
        <v>0</v>
      </c>
      <c r="G55" s="5">
        <f>IF(AND('US Cement Data'!$B$14&gt;=$A55,'US Cement Data'!$B$14&lt;$B55),'US Cement Data'!F$290,0)*'State Downscaling Multipliers'!$B$6</f>
        <v>0</v>
      </c>
      <c r="H55" s="5">
        <f>IF(AND('US Cement Data'!$B$14&gt;=$A55,'US Cement Data'!$B$14&lt;$B55),'US Cement Data'!G$290,0)*'State Downscaling Multipliers'!$B$6</f>
        <v>0</v>
      </c>
      <c r="I55" s="5">
        <f>IF(AND('US Cement Data'!$B$14&gt;=$A55,'US Cement Data'!$B$14&lt;$B55),'US Cement Data'!H$290,0)*'State Downscaling Multipliers'!$B$6</f>
        <v>0</v>
      </c>
      <c r="J55" s="5">
        <f>IF(AND('US Cement Data'!$B$14&gt;=$A55,'US Cement Data'!$B$14&lt;$B55),'US Cement Data'!I$290,0)*'State Downscaling Multipliers'!$B$6</f>
        <v>0</v>
      </c>
      <c r="K55" s="5">
        <f>IF(AND('US Cement Data'!$B$14&gt;=$A55,'US Cement Data'!$B$14&lt;$B55),'US Cement Data'!J$290,0)*'State Downscaling Multipliers'!$B$6</f>
        <v>0</v>
      </c>
      <c r="L55" s="5">
        <f>IF(AND('US Cement Data'!$B$14&gt;=$A55,'US Cement Data'!$B$14&lt;$B55),'US Cement Data'!K$290,0)*'State Downscaling Multipliers'!$B$6</f>
        <v>0</v>
      </c>
      <c r="M55" s="5">
        <f>IF(AND('US Cement Data'!$B$14&gt;=$A55,'US Cement Data'!$B$14&lt;$B55),'US Cement Data'!L$290,0)*'State Downscaling Multipliers'!$B$6</f>
        <v>0</v>
      </c>
      <c r="N55" s="5">
        <f>IF(AND('US Cement Data'!$B$14&gt;=$A55,'US Cement Data'!$B$14&lt;$B55),'US Cement Data'!M$290,0)*'State Downscaling Multipliers'!$B$6</f>
        <v>0</v>
      </c>
      <c r="O55" s="5">
        <f>IF(AND('US Cement Data'!$B$14&gt;=$A55,'US Cement Data'!$B$14&lt;$B55),'US Cement Data'!N$290,0)*'State Downscaling Multipliers'!$B$6</f>
        <v>0</v>
      </c>
      <c r="P55" s="5">
        <f>IF(AND('US Cement Data'!$B$14&gt;=$A55,'US Cement Data'!$B$14&lt;$B55),'US Cement Data'!O$290,0)*'State Downscaling Multipliers'!$B$6</f>
        <v>0</v>
      </c>
      <c r="Q55" s="5">
        <f>IF(AND('US Cement Data'!$B$14&gt;=$A55,'US Cement Data'!$B$14&lt;$B55),'US Cement Data'!P$290,0)*'State Downscaling Multipliers'!$B$6</f>
        <v>0</v>
      </c>
      <c r="R55" s="5">
        <f>IF(AND('US Cement Data'!$B$14&gt;=$A55,'US Cement Data'!$B$14&lt;$B55),'US Cement Data'!Q$290,0)*'State Downscaling Multipliers'!$B$6</f>
        <v>0</v>
      </c>
      <c r="S55" s="5">
        <f>IF(AND('US Cement Data'!$B$14&gt;=$A55,'US Cement Data'!$B$14&lt;$B55),'US Cement Data'!R$290,0)*'State Downscaling Multipliers'!$B$6</f>
        <v>0</v>
      </c>
      <c r="T55" s="5">
        <f>IF(AND('US Cement Data'!$B$14&gt;=$A55,'US Cement Data'!$B$14&lt;$B55),'US Cement Data'!S$290,0)*'State Downscaling Multipliers'!$B$6</f>
        <v>0</v>
      </c>
      <c r="U55" s="5">
        <f>IF(AND('US Cement Data'!$B$14&gt;=$A55,'US Cement Data'!$B$14&lt;$B55),'US Cement Data'!T$290,0)*'State Downscaling Multipliers'!$B$6</f>
        <v>0</v>
      </c>
      <c r="V55" s="5">
        <f>IF(AND('US Cement Data'!$B$14&gt;=$A55,'US Cement Data'!$B$14&lt;$B55),'US Cement Data'!U$290,0)*'State Downscaling Multipliers'!$B$6</f>
        <v>0</v>
      </c>
      <c r="W55" s="5">
        <f>IF(AND('US Cement Data'!$B$14&gt;=$A55,'US Cement Data'!$B$14&lt;$B55),'US Cement Data'!V$290,0)*'State Downscaling Multipliers'!$B$6</f>
        <v>0</v>
      </c>
      <c r="X55" s="5">
        <f>IF(AND('US Cement Data'!$B$14&gt;=$A55,'US Cement Data'!$B$14&lt;$B55),'US Cement Data'!W$290,0)*'State Downscaling Multipliers'!$B$6</f>
        <v>0</v>
      </c>
      <c r="Y55" s="5">
        <f>IF(AND('US Cement Data'!$B$14&gt;=$A55,'US Cement Data'!$B$14&lt;$B55),'US Cement Data'!X$290,0)*'State Downscaling Multipliers'!$B$6</f>
        <v>0</v>
      </c>
      <c r="Z55" s="5">
        <f>IF(AND('US Cement Data'!$B$14&gt;=$A55,'US Cement Data'!$B$14&lt;$B55),'US Cement Data'!Y$290,0)*'State Downscaling Multipliers'!$B$6</f>
        <v>0</v>
      </c>
      <c r="AA55" s="5">
        <f>IF(AND('US Cement Data'!$B$14&gt;=$A55,'US Cement Data'!$B$14&lt;$B55),'US Cement Data'!Z$290,0)*'State Downscaling Multipliers'!$B$6</f>
        <v>0</v>
      </c>
      <c r="AB55" s="5">
        <f>IF(AND('US Cement Data'!$B$14&gt;=$A55,'US Cement Data'!$B$14&lt;$B55),'US Cement Data'!AA$290,0)*'State Downscaling Multipliers'!$B$6</f>
        <v>0</v>
      </c>
      <c r="AC55" s="5">
        <f>IF(AND('US Cement Data'!$B$14&gt;=$A55,'US Cement Data'!$B$14&lt;$B55),'US Cement Data'!AB$290,0)*'State Downscaling Multipliers'!$B$6</f>
        <v>0</v>
      </c>
      <c r="AD55" s="5">
        <f>IF(AND('US Cement Data'!$B$14&gt;=$A55,'US Cement Data'!$B$14&lt;$B55),'US Cement Data'!AC$290,0)*'State Downscaling Multipliers'!$B$6</f>
        <v>0</v>
      </c>
      <c r="AE55" s="5">
        <f>IF(AND('US Cement Data'!$B$14&gt;=$A55,'US Cement Data'!$B$14&lt;$B55),'US Cement Data'!AD$290,0)*'State Downscaling Multipliers'!$B$6</f>
        <v>0</v>
      </c>
      <c r="AF55" s="5">
        <f>IF(AND('US Cement Data'!$B$14&gt;=$A55,'US Cement Data'!$B$14&lt;$B55),'US Cement Data'!AE$290,0)*'State Downscaling Multipliers'!$B$6</f>
        <v>0</v>
      </c>
      <c r="AG55" s="5">
        <f>IF(AND('US Cement Data'!$B$14&gt;=$A55,'US Cement Data'!$B$14&lt;$B55),'US Cement Data'!AF$290,0)*'State Downscaling Multipliers'!$B$6</f>
        <v>0</v>
      </c>
      <c r="AH55" s="5">
        <f>IF(AND('US Cement Data'!$B$14&gt;=$A55,'US Cement Data'!$B$14&lt;$B55),'US Cement Data'!AG$290,0)*'State Downscaling Multipliers'!$B$6</f>
        <v>0</v>
      </c>
      <c r="AI55" s="5">
        <f>IF(AND('US Cement Data'!$B$14&gt;=$A55,'US Cement Data'!$B$14&lt;$B55),'US Cement Data'!AH$290,0)*'State Downscaling Multipliers'!$B$6</f>
        <v>0</v>
      </c>
      <c r="AJ55" s="5">
        <f>IF(AND('US Cement Data'!$B$14&gt;=$A55,'US Cement Data'!$B$14&lt;$B55),'US Cement Data'!AI$290,0)*'State Downscaling Multipliers'!$B$6</f>
        <v>0</v>
      </c>
      <c r="AK55" s="5">
        <f>IF(AND('US Cement Data'!$B$14&gt;=$A55,'US Cement Data'!$B$14&lt;$B55),'US Cement Data'!AJ$290,0)*'State Downscaling Multipliers'!$B$6</f>
        <v>0</v>
      </c>
      <c r="AL55" s="5">
        <f>IF(AND('US Cement Data'!$B$14&gt;=$A55,'US Cement Data'!$B$14&lt;$B55),'US Cement Data'!AK$290,0)*'State Downscaling Multipliers'!$B$6</f>
        <v>0</v>
      </c>
    </row>
    <row r="56" spans="1:38" ht="15.75" customHeight="1" x14ac:dyDescent="0.25">
      <c r="A56" s="49">
        <f t="shared" si="3"/>
        <v>650</v>
      </c>
      <c r="B56" s="49">
        <f t="shared" si="5"/>
        <v>700</v>
      </c>
      <c r="C56" s="5">
        <f>IF(AND('US Cement Data'!$B$14&gt;=$A56,'US Cement Data'!$B$14&lt;$B56),'US Cement Data'!B$290,0)*'State Downscaling Multipliers'!$B$6</f>
        <v>0</v>
      </c>
      <c r="D56" s="5">
        <f>IF(AND('US Cement Data'!$B$14&gt;=$A56,'US Cement Data'!$B$14&lt;$B56),'US Cement Data'!C$290,0)*'State Downscaling Multipliers'!$B$6</f>
        <v>0</v>
      </c>
      <c r="E56" s="5">
        <f>IF(AND('US Cement Data'!$B$14&gt;=$A56,'US Cement Data'!$B$14&lt;$B56),'US Cement Data'!D$290,0)*'State Downscaling Multipliers'!$B$6</f>
        <v>0</v>
      </c>
      <c r="F56" s="5">
        <f>IF(AND('US Cement Data'!$B$14&gt;=$A56,'US Cement Data'!$B$14&lt;$B56),'US Cement Data'!E$290,0)*'State Downscaling Multipliers'!$B$6</f>
        <v>0</v>
      </c>
      <c r="G56" s="5">
        <f>IF(AND('US Cement Data'!$B$14&gt;=$A56,'US Cement Data'!$B$14&lt;$B56),'US Cement Data'!F$290,0)*'State Downscaling Multipliers'!$B$6</f>
        <v>0</v>
      </c>
      <c r="H56" s="5">
        <f>IF(AND('US Cement Data'!$B$14&gt;=$A56,'US Cement Data'!$B$14&lt;$B56),'US Cement Data'!G$290,0)*'State Downscaling Multipliers'!$B$6</f>
        <v>0</v>
      </c>
      <c r="I56" s="5">
        <f>IF(AND('US Cement Data'!$B$14&gt;=$A56,'US Cement Data'!$B$14&lt;$B56),'US Cement Data'!H$290,0)*'State Downscaling Multipliers'!$B$6</f>
        <v>0</v>
      </c>
      <c r="J56" s="5">
        <f>IF(AND('US Cement Data'!$B$14&gt;=$A56,'US Cement Data'!$B$14&lt;$B56),'US Cement Data'!I$290,0)*'State Downscaling Multipliers'!$B$6</f>
        <v>0</v>
      </c>
      <c r="K56" s="5">
        <f>IF(AND('US Cement Data'!$B$14&gt;=$A56,'US Cement Data'!$B$14&lt;$B56),'US Cement Data'!J$290,0)*'State Downscaling Multipliers'!$B$6</f>
        <v>0</v>
      </c>
      <c r="L56" s="5">
        <f>IF(AND('US Cement Data'!$B$14&gt;=$A56,'US Cement Data'!$B$14&lt;$B56),'US Cement Data'!K$290,0)*'State Downscaling Multipliers'!$B$6</f>
        <v>0</v>
      </c>
      <c r="M56" s="5">
        <f>IF(AND('US Cement Data'!$B$14&gt;=$A56,'US Cement Data'!$B$14&lt;$B56),'US Cement Data'!L$290,0)*'State Downscaling Multipliers'!$B$6</f>
        <v>0</v>
      </c>
      <c r="N56" s="5">
        <f>IF(AND('US Cement Data'!$B$14&gt;=$A56,'US Cement Data'!$B$14&lt;$B56),'US Cement Data'!M$290,0)*'State Downscaling Multipliers'!$B$6</f>
        <v>0</v>
      </c>
      <c r="O56" s="5">
        <f>IF(AND('US Cement Data'!$B$14&gt;=$A56,'US Cement Data'!$B$14&lt;$B56),'US Cement Data'!N$290,0)*'State Downscaling Multipliers'!$B$6</f>
        <v>0</v>
      </c>
      <c r="P56" s="5">
        <f>IF(AND('US Cement Data'!$B$14&gt;=$A56,'US Cement Data'!$B$14&lt;$B56),'US Cement Data'!O$290,0)*'State Downscaling Multipliers'!$B$6</f>
        <v>0</v>
      </c>
      <c r="Q56" s="5">
        <f>IF(AND('US Cement Data'!$B$14&gt;=$A56,'US Cement Data'!$B$14&lt;$B56),'US Cement Data'!P$290,0)*'State Downscaling Multipliers'!$B$6</f>
        <v>0</v>
      </c>
      <c r="R56" s="5">
        <f>IF(AND('US Cement Data'!$B$14&gt;=$A56,'US Cement Data'!$B$14&lt;$B56),'US Cement Data'!Q$290,0)*'State Downscaling Multipliers'!$B$6</f>
        <v>0</v>
      </c>
      <c r="S56" s="5">
        <f>IF(AND('US Cement Data'!$B$14&gt;=$A56,'US Cement Data'!$B$14&lt;$B56),'US Cement Data'!R$290,0)*'State Downscaling Multipliers'!$B$6</f>
        <v>0</v>
      </c>
      <c r="T56" s="5">
        <f>IF(AND('US Cement Data'!$B$14&gt;=$A56,'US Cement Data'!$B$14&lt;$B56),'US Cement Data'!S$290,0)*'State Downscaling Multipliers'!$B$6</f>
        <v>0</v>
      </c>
      <c r="U56" s="5">
        <f>IF(AND('US Cement Data'!$B$14&gt;=$A56,'US Cement Data'!$B$14&lt;$B56),'US Cement Data'!T$290,0)*'State Downscaling Multipliers'!$B$6</f>
        <v>0</v>
      </c>
      <c r="V56" s="5">
        <f>IF(AND('US Cement Data'!$B$14&gt;=$A56,'US Cement Data'!$B$14&lt;$B56),'US Cement Data'!U$290,0)*'State Downscaling Multipliers'!$B$6</f>
        <v>0</v>
      </c>
      <c r="W56" s="5">
        <f>IF(AND('US Cement Data'!$B$14&gt;=$A56,'US Cement Data'!$B$14&lt;$B56),'US Cement Data'!V$290,0)*'State Downscaling Multipliers'!$B$6</f>
        <v>0</v>
      </c>
      <c r="X56" s="5">
        <f>IF(AND('US Cement Data'!$B$14&gt;=$A56,'US Cement Data'!$B$14&lt;$B56),'US Cement Data'!W$290,0)*'State Downscaling Multipliers'!$B$6</f>
        <v>0</v>
      </c>
      <c r="Y56" s="5">
        <f>IF(AND('US Cement Data'!$B$14&gt;=$A56,'US Cement Data'!$B$14&lt;$B56),'US Cement Data'!X$290,0)*'State Downscaling Multipliers'!$B$6</f>
        <v>0</v>
      </c>
      <c r="Z56" s="5">
        <f>IF(AND('US Cement Data'!$B$14&gt;=$A56,'US Cement Data'!$B$14&lt;$B56),'US Cement Data'!Y$290,0)*'State Downscaling Multipliers'!$B$6</f>
        <v>0</v>
      </c>
      <c r="AA56" s="5">
        <f>IF(AND('US Cement Data'!$B$14&gt;=$A56,'US Cement Data'!$B$14&lt;$B56),'US Cement Data'!Z$290,0)*'State Downscaling Multipliers'!$B$6</f>
        <v>0</v>
      </c>
      <c r="AB56" s="5">
        <f>IF(AND('US Cement Data'!$B$14&gt;=$A56,'US Cement Data'!$B$14&lt;$B56),'US Cement Data'!AA$290,0)*'State Downscaling Multipliers'!$B$6</f>
        <v>0</v>
      </c>
      <c r="AC56" s="5">
        <f>IF(AND('US Cement Data'!$B$14&gt;=$A56,'US Cement Data'!$B$14&lt;$B56),'US Cement Data'!AB$290,0)*'State Downscaling Multipliers'!$B$6</f>
        <v>0</v>
      </c>
      <c r="AD56" s="5">
        <f>IF(AND('US Cement Data'!$B$14&gt;=$A56,'US Cement Data'!$B$14&lt;$B56),'US Cement Data'!AC$290,0)*'State Downscaling Multipliers'!$B$6</f>
        <v>0</v>
      </c>
      <c r="AE56" s="5">
        <f>IF(AND('US Cement Data'!$B$14&gt;=$A56,'US Cement Data'!$B$14&lt;$B56),'US Cement Data'!AD$290,0)*'State Downscaling Multipliers'!$B$6</f>
        <v>0</v>
      </c>
      <c r="AF56" s="5">
        <f>IF(AND('US Cement Data'!$B$14&gt;=$A56,'US Cement Data'!$B$14&lt;$B56),'US Cement Data'!AE$290,0)*'State Downscaling Multipliers'!$B$6</f>
        <v>0</v>
      </c>
      <c r="AG56" s="5">
        <f>IF(AND('US Cement Data'!$B$14&gt;=$A56,'US Cement Data'!$B$14&lt;$B56),'US Cement Data'!AF$290,0)*'State Downscaling Multipliers'!$B$6</f>
        <v>0</v>
      </c>
      <c r="AH56" s="5">
        <f>IF(AND('US Cement Data'!$B$14&gt;=$A56,'US Cement Data'!$B$14&lt;$B56),'US Cement Data'!AG$290,0)*'State Downscaling Multipliers'!$B$6</f>
        <v>0</v>
      </c>
      <c r="AI56" s="5">
        <f>IF(AND('US Cement Data'!$B$14&gt;=$A56,'US Cement Data'!$B$14&lt;$B56),'US Cement Data'!AH$290,0)*'State Downscaling Multipliers'!$B$6</f>
        <v>0</v>
      </c>
      <c r="AJ56" s="5">
        <f>IF(AND('US Cement Data'!$B$14&gt;=$A56,'US Cement Data'!$B$14&lt;$B56),'US Cement Data'!AI$290,0)*'State Downscaling Multipliers'!$B$6</f>
        <v>0</v>
      </c>
      <c r="AK56" s="5">
        <f>IF(AND('US Cement Data'!$B$14&gt;=$A56,'US Cement Data'!$B$14&lt;$B56),'US Cement Data'!AJ$290,0)*'State Downscaling Multipliers'!$B$6</f>
        <v>0</v>
      </c>
      <c r="AL56" s="5">
        <f>IF(AND('US Cement Data'!$B$14&gt;=$A56,'US Cement Data'!$B$14&lt;$B56),'US Cement Data'!AK$290,0)*'State Downscaling Multipliers'!$B$6</f>
        <v>0</v>
      </c>
    </row>
    <row r="57" spans="1:38" ht="15.75" customHeight="1" x14ac:dyDescent="0.25">
      <c r="A57" s="49">
        <f t="shared" si="3"/>
        <v>700</v>
      </c>
      <c r="B57" s="49">
        <f t="shared" si="5"/>
        <v>750</v>
      </c>
      <c r="C57" s="5">
        <f>IF(AND('US Cement Data'!$B$14&gt;=$A57,'US Cement Data'!$B$14&lt;$B57),'US Cement Data'!B$290,0)*'State Downscaling Multipliers'!$B$6</f>
        <v>0</v>
      </c>
      <c r="D57" s="5">
        <f>IF(AND('US Cement Data'!$B$14&gt;=$A57,'US Cement Data'!$B$14&lt;$B57),'US Cement Data'!C$290,0)*'State Downscaling Multipliers'!$B$6</f>
        <v>0</v>
      </c>
      <c r="E57" s="5">
        <f>IF(AND('US Cement Data'!$B$14&gt;=$A57,'US Cement Data'!$B$14&lt;$B57),'US Cement Data'!D$290,0)*'State Downscaling Multipliers'!$B$6</f>
        <v>0</v>
      </c>
      <c r="F57" s="5">
        <f>IF(AND('US Cement Data'!$B$14&gt;=$A57,'US Cement Data'!$B$14&lt;$B57),'US Cement Data'!E$290,0)*'State Downscaling Multipliers'!$B$6</f>
        <v>0</v>
      </c>
      <c r="G57" s="5">
        <f>IF(AND('US Cement Data'!$B$14&gt;=$A57,'US Cement Data'!$B$14&lt;$B57),'US Cement Data'!F$290,0)*'State Downscaling Multipliers'!$B$6</f>
        <v>0</v>
      </c>
      <c r="H57" s="5">
        <f>IF(AND('US Cement Data'!$B$14&gt;=$A57,'US Cement Data'!$B$14&lt;$B57),'US Cement Data'!G$290,0)*'State Downscaling Multipliers'!$B$6</f>
        <v>0</v>
      </c>
      <c r="I57" s="5">
        <f>IF(AND('US Cement Data'!$B$14&gt;=$A57,'US Cement Data'!$B$14&lt;$B57),'US Cement Data'!H$290,0)*'State Downscaling Multipliers'!$B$6</f>
        <v>0</v>
      </c>
      <c r="J57" s="5">
        <f>IF(AND('US Cement Data'!$B$14&gt;=$A57,'US Cement Data'!$B$14&lt;$B57),'US Cement Data'!I$290,0)*'State Downscaling Multipliers'!$B$6</f>
        <v>0</v>
      </c>
      <c r="K57" s="5">
        <f>IF(AND('US Cement Data'!$B$14&gt;=$A57,'US Cement Data'!$B$14&lt;$B57),'US Cement Data'!J$290,0)*'State Downscaling Multipliers'!$B$6</f>
        <v>0</v>
      </c>
      <c r="L57" s="5">
        <f>IF(AND('US Cement Data'!$B$14&gt;=$A57,'US Cement Data'!$B$14&lt;$B57),'US Cement Data'!K$290,0)*'State Downscaling Multipliers'!$B$6</f>
        <v>0</v>
      </c>
      <c r="M57" s="5">
        <f>IF(AND('US Cement Data'!$B$14&gt;=$A57,'US Cement Data'!$B$14&lt;$B57),'US Cement Data'!L$290,0)*'State Downscaling Multipliers'!$B$6</f>
        <v>0</v>
      </c>
      <c r="N57" s="5">
        <f>IF(AND('US Cement Data'!$B$14&gt;=$A57,'US Cement Data'!$B$14&lt;$B57),'US Cement Data'!M$290,0)*'State Downscaling Multipliers'!$B$6</f>
        <v>0</v>
      </c>
      <c r="O57" s="5">
        <f>IF(AND('US Cement Data'!$B$14&gt;=$A57,'US Cement Data'!$B$14&lt;$B57),'US Cement Data'!N$290,0)*'State Downscaling Multipliers'!$B$6</f>
        <v>0</v>
      </c>
      <c r="P57" s="5">
        <f>IF(AND('US Cement Data'!$B$14&gt;=$A57,'US Cement Data'!$B$14&lt;$B57),'US Cement Data'!O$290,0)*'State Downscaling Multipliers'!$B$6</f>
        <v>0</v>
      </c>
      <c r="Q57" s="5">
        <f>IF(AND('US Cement Data'!$B$14&gt;=$A57,'US Cement Data'!$B$14&lt;$B57),'US Cement Data'!P$290,0)*'State Downscaling Multipliers'!$B$6</f>
        <v>0</v>
      </c>
      <c r="R57" s="5">
        <f>IF(AND('US Cement Data'!$B$14&gt;=$A57,'US Cement Data'!$B$14&lt;$B57),'US Cement Data'!Q$290,0)*'State Downscaling Multipliers'!$B$6</f>
        <v>0</v>
      </c>
      <c r="S57" s="5">
        <f>IF(AND('US Cement Data'!$B$14&gt;=$A57,'US Cement Data'!$B$14&lt;$B57),'US Cement Data'!R$290,0)*'State Downscaling Multipliers'!$B$6</f>
        <v>0</v>
      </c>
      <c r="T57" s="5">
        <f>IF(AND('US Cement Data'!$B$14&gt;=$A57,'US Cement Data'!$B$14&lt;$B57),'US Cement Data'!S$290,0)*'State Downscaling Multipliers'!$B$6</f>
        <v>0</v>
      </c>
      <c r="U57" s="5">
        <f>IF(AND('US Cement Data'!$B$14&gt;=$A57,'US Cement Data'!$B$14&lt;$B57),'US Cement Data'!T$290,0)*'State Downscaling Multipliers'!$B$6</f>
        <v>0</v>
      </c>
      <c r="V57" s="5">
        <f>IF(AND('US Cement Data'!$B$14&gt;=$A57,'US Cement Data'!$B$14&lt;$B57),'US Cement Data'!U$290,0)*'State Downscaling Multipliers'!$B$6</f>
        <v>0</v>
      </c>
      <c r="W57" s="5">
        <f>IF(AND('US Cement Data'!$B$14&gt;=$A57,'US Cement Data'!$B$14&lt;$B57),'US Cement Data'!V$290,0)*'State Downscaling Multipliers'!$B$6</f>
        <v>0</v>
      </c>
      <c r="X57" s="5">
        <f>IF(AND('US Cement Data'!$B$14&gt;=$A57,'US Cement Data'!$B$14&lt;$B57),'US Cement Data'!W$290,0)*'State Downscaling Multipliers'!$B$6</f>
        <v>0</v>
      </c>
      <c r="Y57" s="5">
        <f>IF(AND('US Cement Data'!$B$14&gt;=$A57,'US Cement Data'!$B$14&lt;$B57),'US Cement Data'!X$290,0)*'State Downscaling Multipliers'!$B$6</f>
        <v>0</v>
      </c>
      <c r="Z57" s="5">
        <f>IF(AND('US Cement Data'!$B$14&gt;=$A57,'US Cement Data'!$B$14&lt;$B57),'US Cement Data'!Y$290,0)*'State Downscaling Multipliers'!$B$6</f>
        <v>0</v>
      </c>
      <c r="AA57" s="5">
        <f>IF(AND('US Cement Data'!$B$14&gt;=$A57,'US Cement Data'!$B$14&lt;$B57),'US Cement Data'!Z$290,0)*'State Downscaling Multipliers'!$B$6</f>
        <v>0</v>
      </c>
      <c r="AB57" s="5">
        <f>IF(AND('US Cement Data'!$B$14&gt;=$A57,'US Cement Data'!$B$14&lt;$B57),'US Cement Data'!AA$290,0)*'State Downscaling Multipliers'!$B$6</f>
        <v>0</v>
      </c>
      <c r="AC57" s="5">
        <f>IF(AND('US Cement Data'!$B$14&gt;=$A57,'US Cement Data'!$B$14&lt;$B57),'US Cement Data'!AB$290,0)*'State Downscaling Multipliers'!$B$6</f>
        <v>0</v>
      </c>
      <c r="AD57" s="5">
        <f>IF(AND('US Cement Data'!$B$14&gt;=$A57,'US Cement Data'!$B$14&lt;$B57),'US Cement Data'!AC$290,0)*'State Downscaling Multipliers'!$B$6</f>
        <v>0</v>
      </c>
      <c r="AE57" s="5">
        <f>IF(AND('US Cement Data'!$B$14&gt;=$A57,'US Cement Data'!$B$14&lt;$B57),'US Cement Data'!AD$290,0)*'State Downscaling Multipliers'!$B$6</f>
        <v>0</v>
      </c>
      <c r="AF57" s="5">
        <f>IF(AND('US Cement Data'!$B$14&gt;=$A57,'US Cement Data'!$B$14&lt;$B57),'US Cement Data'!AE$290,0)*'State Downscaling Multipliers'!$B$6</f>
        <v>0</v>
      </c>
      <c r="AG57" s="5">
        <f>IF(AND('US Cement Data'!$B$14&gt;=$A57,'US Cement Data'!$B$14&lt;$B57),'US Cement Data'!AF$290,0)*'State Downscaling Multipliers'!$B$6</f>
        <v>0</v>
      </c>
      <c r="AH57" s="5">
        <f>IF(AND('US Cement Data'!$B$14&gt;=$A57,'US Cement Data'!$B$14&lt;$B57),'US Cement Data'!AG$290,0)*'State Downscaling Multipliers'!$B$6</f>
        <v>0</v>
      </c>
      <c r="AI57" s="5">
        <f>IF(AND('US Cement Data'!$B$14&gt;=$A57,'US Cement Data'!$B$14&lt;$B57),'US Cement Data'!AH$290,0)*'State Downscaling Multipliers'!$B$6</f>
        <v>0</v>
      </c>
      <c r="AJ57" s="5">
        <f>IF(AND('US Cement Data'!$B$14&gt;=$A57,'US Cement Data'!$B$14&lt;$B57),'US Cement Data'!AI$290,0)*'State Downscaling Multipliers'!$B$6</f>
        <v>0</v>
      </c>
      <c r="AK57" s="5">
        <f>IF(AND('US Cement Data'!$B$14&gt;=$A57,'US Cement Data'!$B$14&lt;$B57),'US Cement Data'!AJ$290,0)*'State Downscaling Multipliers'!$B$6</f>
        <v>0</v>
      </c>
      <c r="AL57" s="5">
        <f>IF(AND('US Cement Data'!$B$14&gt;=$A57,'US Cement Data'!$B$14&lt;$B57),'US Cement Data'!AK$290,0)*'State Downscaling Multipliers'!$B$6</f>
        <v>0</v>
      </c>
    </row>
    <row r="58" spans="1:38" ht="15.75" customHeight="1" x14ac:dyDescent="0.25">
      <c r="A58" s="49">
        <f t="shared" si="3"/>
        <v>750</v>
      </c>
      <c r="B58" s="49">
        <f t="shared" si="5"/>
        <v>800</v>
      </c>
      <c r="C58" s="5">
        <f>IF(AND('US Cement Data'!$B$14&gt;=$A58,'US Cement Data'!$B$14&lt;$B58),'US Cement Data'!B$290,0)*'State Downscaling Multipliers'!$B$6</f>
        <v>0</v>
      </c>
      <c r="D58" s="5">
        <f>IF(AND('US Cement Data'!$B$14&gt;=$A58,'US Cement Data'!$B$14&lt;$B58),'US Cement Data'!C$290,0)*'State Downscaling Multipliers'!$B$6</f>
        <v>0</v>
      </c>
      <c r="E58" s="5">
        <f>IF(AND('US Cement Data'!$B$14&gt;=$A58,'US Cement Data'!$B$14&lt;$B58),'US Cement Data'!D$290,0)*'State Downscaling Multipliers'!$B$6</f>
        <v>0</v>
      </c>
      <c r="F58" s="5">
        <f>IF(AND('US Cement Data'!$B$14&gt;=$A58,'US Cement Data'!$B$14&lt;$B58),'US Cement Data'!E$290,0)*'State Downscaling Multipliers'!$B$6</f>
        <v>0</v>
      </c>
      <c r="G58" s="5">
        <f>IF(AND('US Cement Data'!$B$14&gt;=$A58,'US Cement Data'!$B$14&lt;$B58),'US Cement Data'!F$290,0)*'State Downscaling Multipliers'!$B$6</f>
        <v>0</v>
      </c>
      <c r="H58" s="5">
        <f>IF(AND('US Cement Data'!$B$14&gt;=$A58,'US Cement Data'!$B$14&lt;$B58),'US Cement Data'!G$290,0)*'State Downscaling Multipliers'!$B$6</f>
        <v>0</v>
      </c>
      <c r="I58" s="5">
        <f>IF(AND('US Cement Data'!$B$14&gt;=$A58,'US Cement Data'!$B$14&lt;$B58),'US Cement Data'!H$290,0)*'State Downscaling Multipliers'!$B$6</f>
        <v>0</v>
      </c>
      <c r="J58" s="5">
        <f>IF(AND('US Cement Data'!$B$14&gt;=$A58,'US Cement Data'!$B$14&lt;$B58),'US Cement Data'!I$290,0)*'State Downscaling Multipliers'!$B$6</f>
        <v>0</v>
      </c>
      <c r="K58" s="5">
        <f>IF(AND('US Cement Data'!$B$14&gt;=$A58,'US Cement Data'!$B$14&lt;$B58),'US Cement Data'!J$290,0)*'State Downscaling Multipliers'!$B$6</f>
        <v>0</v>
      </c>
      <c r="L58" s="5">
        <f>IF(AND('US Cement Data'!$B$14&gt;=$A58,'US Cement Data'!$B$14&lt;$B58),'US Cement Data'!K$290,0)*'State Downscaling Multipliers'!$B$6</f>
        <v>0</v>
      </c>
      <c r="M58" s="5">
        <f>IF(AND('US Cement Data'!$B$14&gt;=$A58,'US Cement Data'!$B$14&lt;$B58),'US Cement Data'!L$290,0)*'State Downscaling Multipliers'!$B$6</f>
        <v>0</v>
      </c>
      <c r="N58" s="5">
        <f>IF(AND('US Cement Data'!$B$14&gt;=$A58,'US Cement Data'!$B$14&lt;$B58),'US Cement Data'!M$290,0)*'State Downscaling Multipliers'!$B$6</f>
        <v>0</v>
      </c>
      <c r="O58" s="5">
        <f>IF(AND('US Cement Data'!$B$14&gt;=$A58,'US Cement Data'!$B$14&lt;$B58),'US Cement Data'!N$290,0)*'State Downscaling Multipliers'!$B$6</f>
        <v>0</v>
      </c>
      <c r="P58" s="5">
        <f>IF(AND('US Cement Data'!$B$14&gt;=$A58,'US Cement Data'!$B$14&lt;$B58),'US Cement Data'!O$290,0)*'State Downscaling Multipliers'!$B$6</f>
        <v>0</v>
      </c>
      <c r="Q58" s="5">
        <f>IF(AND('US Cement Data'!$B$14&gt;=$A58,'US Cement Data'!$B$14&lt;$B58),'US Cement Data'!P$290,0)*'State Downscaling Multipliers'!$B$6</f>
        <v>0</v>
      </c>
      <c r="R58" s="5">
        <f>IF(AND('US Cement Data'!$B$14&gt;=$A58,'US Cement Data'!$B$14&lt;$B58),'US Cement Data'!Q$290,0)*'State Downscaling Multipliers'!$B$6</f>
        <v>0</v>
      </c>
      <c r="S58" s="5">
        <f>IF(AND('US Cement Data'!$B$14&gt;=$A58,'US Cement Data'!$B$14&lt;$B58),'US Cement Data'!R$290,0)*'State Downscaling Multipliers'!$B$6</f>
        <v>0</v>
      </c>
      <c r="T58" s="5">
        <f>IF(AND('US Cement Data'!$B$14&gt;=$A58,'US Cement Data'!$B$14&lt;$B58),'US Cement Data'!S$290,0)*'State Downscaling Multipliers'!$B$6</f>
        <v>0</v>
      </c>
      <c r="U58" s="5">
        <f>IF(AND('US Cement Data'!$B$14&gt;=$A58,'US Cement Data'!$B$14&lt;$B58),'US Cement Data'!T$290,0)*'State Downscaling Multipliers'!$B$6</f>
        <v>0</v>
      </c>
      <c r="V58" s="5">
        <f>IF(AND('US Cement Data'!$B$14&gt;=$A58,'US Cement Data'!$B$14&lt;$B58),'US Cement Data'!U$290,0)*'State Downscaling Multipliers'!$B$6</f>
        <v>0</v>
      </c>
      <c r="W58" s="5">
        <f>IF(AND('US Cement Data'!$B$14&gt;=$A58,'US Cement Data'!$B$14&lt;$B58),'US Cement Data'!V$290,0)*'State Downscaling Multipliers'!$B$6</f>
        <v>0</v>
      </c>
      <c r="X58" s="5">
        <f>IF(AND('US Cement Data'!$B$14&gt;=$A58,'US Cement Data'!$B$14&lt;$B58),'US Cement Data'!W$290,0)*'State Downscaling Multipliers'!$B$6</f>
        <v>0</v>
      </c>
      <c r="Y58" s="5">
        <f>IF(AND('US Cement Data'!$B$14&gt;=$A58,'US Cement Data'!$B$14&lt;$B58),'US Cement Data'!X$290,0)*'State Downscaling Multipliers'!$B$6</f>
        <v>0</v>
      </c>
      <c r="Z58" s="5">
        <f>IF(AND('US Cement Data'!$B$14&gt;=$A58,'US Cement Data'!$B$14&lt;$B58),'US Cement Data'!Y$290,0)*'State Downscaling Multipliers'!$B$6</f>
        <v>0</v>
      </c>
      <c r="AA58" s="5">
        <f>IF(AND('US Cement Data'!$B$14&gt;=$A58,'US Cement Data'!$B$14&lt;$B58),'US Cement Data'!Z$290,0)*'State Downscaling Multipliers'!$B$6</f>
        <v>0</v>
      </c>
      <c r="AB58" s="5">
        <f>IF(AND('US Cement Data'!$B$14&gt;=$A58,'US Cement Data'!$B$14&lt;$B58),'US Cement Data'!AA$290,0)*'State Downscaling Multipliers'!$B$6</f>
        <v>0</v>
      </c>
      <c r="AC58" s="5">
        <f>IF(AND('US Cement Data'!$B$14&gt;=$A58,'US Cement Data'!$B$14&lt;$B58),'US Cement Data'!AB$290,0)*'State Downscaling Multipliers'!$B$6</f>
        <v>0</v>
      </c>
      <c r="AD58" s="5">
        <f>IF(AND('US Cement Data'!$B$14&gt;=$A58,'US Cement Data'!$B$14&lt;$B58),'US Cement Data'!AC$290,0)*'State Downscaling Multipliers'!$B$6</f>
        <v>0</v>
      </c>
      <c r="AE58" s="5">
        <f>IF(AND('US Cement Data'!$B$14&gt;=$A58,'US Cement Data'!$B$14&lt;$B58),'US Cement Data'!AD$290,0)*'State Downscaling Multipliers'!$B$6</f>
        <v>0</v>
      </c>
      <c r="AF58" s="5">
        <f>IF(AND('US Cement Data'!$B$14&gt;=$A58,'US Cement Data'!$B$14&lt;$B58),'US Cement Data'!AE$290,0)*'State Downscaling Multipliers'!$B$6</f>
        <v>0</v>
      </c>
      <c r="AG58" s="5">
        <f>IF(AND('US Cement Data'!$B$14&gt;=$A58,'US Cement Data'!$B$14&lt;$B58),'US Cement Data'!AF$290,0)*'State Downscaling Multipliers'!$B$6</f>
        <v>0</v>
      </c>
      <c r="AH58" s="5">
        <f>IF(AND('US Cement Data'!$B$14&gt;=$A58,'US Cement Data'!$B$14&lt;$B58),'US Cement Data'!AG$290,0)*'State Downscaling Multipliers'!$B$6</f>
        <v>0</v>
      </c>
      <c r="AI58" s="5">
        <f>IF(AND('US Cement Data'!$B$14&gt;=$A58,'US Cement Data'!$B$14&lt;$B58),'US Cement Data'!AH$290,0)*'State Downscaling Multipliers'!$B$6</f>
        <v>0</v>
      </c>
      <c r="AJ58" s="5">
        <f>IF(AND('US Cement Data'!$B$14&gt;=$A58,'US Cement Data'!$B$14&lt;$B58),'US Cement Data'!AI$290,0)*'State Downscaling Multipliers'!$B$6</f>
        <v>0</v>
      </c>
      <c r="AK58" s="5">
        <f>IF(AND('US Cement Data'!$B$14&gt;=$A58,'US Cement Data'!$B$14&lt;$B58),'US Cement Data'!AJ$290,0)*'State Downscaling Multipliers'!$B$6</f>
        <v>0</v>
      </c>
      <c r="AL58" s="5">
        <f>IF(AND('US Cement Data'!$B$14&gt;=$A58,'US Cement Data'!$B$14&lt;$B58),'US Cement Data'!AK$290,0)*'State Downscaling Multipliers'!$B$6</f>
        <v>0</v>
      </c>
    </row>
    <row r="59" spans="1:38" ht="15.75" customHeight="1" x14ac:dyDescent="0.25">
      <c r="A59" s="49">
        <f t="shared" si="3"/>
        <v>800</v>
      </c>
      <c r="B59" s="49">
        <f t="shared" si="5"/>
        <v>850</v>
      </c>
      <c r="C59" s="5">
        <f>IF(AND('US Cement Data'!$B$14&gt;=$A59,'US Cement Data'!$B$14&lt;$B59),'US Cement Data'!B$290,0)*'State Downscaling Multipliers'!$B$6</f>
        <v>0</v>
      </c>
      <c r="D59" s="5">
        <f>IF(AND('US Cement Data'!$B$14&gt;=$A59,'US Cement Data'!$B$14&lt;$B59),'US Cement Data'!C$290,0)*'State Downscaling Multipliers'!$B$6</f>
        <v>0</v>
      </c>
      <c r="E59" s="5">
        <f>IF(AND('US Cement Data'!$B$14&gt;=$A59,'US Cement Data'!$B$14&lt;$B59),'US Cement Data'!D$290,0)*'State Downscaling Multipliers'!$B$6</f>
        <v>0</v>
      </c>
      <c r="F59" s="5">
        <f>IF(AND('US Cement Data'!$B$14&gt;=$A59,'US Cement Data'!$B$14&lt;$B59),'US Cement Data'!E$290,0)*'State Downscaling Multipliers'!$B$6</f>
        <v>0</v>
      </c>
      <c r="G59" s="5">
        <f>IF(AND('US Cement Data'!$B$14&gt;=$A59,'US Cement Data'!$B$14&lt;$B59),'US Cement Data'!F$290,0)*'State Downscaling Multipliers'!$B$6</f>
        <v>0</v>
      </c>
      <c r="H59" s="5">
        <f>IF(AND('US Cement Data'!$B$14&gt;=$A59,'US Cement Data'!$B$14&lt;$B59),'US Cement Data'!G$290,0)*'State Downscaling Multipliers'!$B$6</f>
        <v>0</v>
      </c>
      <c r="I59" s="5">
        <f>IF(AND('US Cement Data'!$B$14&gt;=$A59,'US Cement Data'!$B$14&lt;$B59),'US Cement Data'!H$290,0)*'State Downscaling Multipliers'!$B$6</f>
        <v>0</v>
      </c>
      <c r="J59" s="5">
        <f>IF(AND('US Cement Data'!$B$14&gt;=$A59,'US Cement Data'!$B$14&lt;$B59),'US Cement Data'!I$290,0)*'State Downscaling Multipliers'!$B$6</f>
        <v>0</v>
      </c>
      <c r="K59" s="5">
        <f>IF(AND('US Cement Data'!$B$14&gt;=$A59,'US Cement Data'!$B$14&lt;$B59),'US Cement Data'!J$290,0)*'State Downscaling Multipliers'!$B$6</f>
        <v>0</v>
      </c>
      <c r="L59" s="5">
        <f>IF(AND('US Cement Data'!$B$14&gt;=$A59,'US Cement Data'!$B$14&lt;$B59),'US Cement Data'!K$290,0)*'State Downscaling Multipliers'!$B$6</f>
        <v>0</v>
      </c>
      <c r="M59" s="5">
        <f>IF(AND('US Cement Data'!$B$14&gt;=$A59,'US Cement Data'!$B$14&lt;$B59),'US Cement Data'!L$290,0)*'State Downscaling Multipliers'!$B$6</f>
        <v>0</v>
      </c>
      <c r="N59" s="5">
        <f>IF(AND('US Cement Data'!$B$14&gt;=$A59,'US Cement Data'!$B$14&lt;$B59),'US Cement Data'!M$290,0)*'State Downscaling Multipliers'!$B$6</f>
        <v>0</v>
      </c>
      <c r="O59" s="5">
        <f>IF(AND('US Cement Data'!$B$14&gt;=$A59,'US Cement Data'!$B$14&lt;$B59),'US Cement Data'!N$290,0)*'State Downscaling Multipliers'!$B$6</f>
        <v>0</v>
      </c>
      <c r="P59" s="5">
        <f>IF(AND('US Cement Data'!$B$14&gt;=$A59,'US Cement Data'!$B$14&lt;$B59),'US Cement Data'!O$290,0)*'State Downscaling Multipliers'!$B$6</f>
        <v>0</v>
      </c>
      <c r="Q59" s="5">
        <f>IF(AND('US Cement Data'!$B$14&gt;=$A59,'US Cement Data'!$B$14&lt;$B59),'US Cement Data'!P$290,0)*'State Downscaling Multipliers'!$B$6</f>
        <v>0</v>
      </c>
      <c r="R59" s="5">
        <f>IF(AND('US Cement Data'!$B$14&gt;=$A59,'US Cement Data'!$B$14&lt;$B59),'US Cement Data'!Q$290,0)*'State Downscaling Multipliers'!$B$6</f>
        <v>0</v>
      </c>
      <c r="S59" s="5">
        <f>IF(AND('US Cement Data'!$B$14&gt;=$A59,'US Cement Data'!$B$14&lt;$B59),'US Cement Data'!R$290,0)*'State Downscaling Multipliers'!$B$6</f>
        <v>0</v>
      </c>
      <c r="T59" s="5">
        <f>IF(AND('US Cement Data'!$B$14&gt;=$A59,'US Cement Data'!$B$14&lt;$B59),'US Cement Data'!S$290,0)*'State Downscaling Multipliers'!$B$6</f>
        <v>0</v>
      </c>
      <c r="U59" s="5">
        <f>IF(AND('US Cement Data'!$B$14&gt;=$A59,'US Cement Data'!$B$14&lt;$B59),'US Cement Data'!T$290,0)*'State Downscaling Multipliers'!$B$6</f>
        <v>0</v>
      </c>
      <c r="V59" s="5">
        <f>IF(AND('US Cement Data'!$B$14&gt;=$A59,'US Cement Data'!$B$14&lt;$B59),'US Cement Data'!U$290,0)*'State Downscaling Multipliers'!$B$6</f>
        <v>0</v>
      </c>
      <c r="W59" s="5">
        <f>IF(AND('US Cement Data'!$B$14&gt;=$A59,'US Cement Data'!$B$14&lt;$B59),'US Cement Data'!V$290,0)*'State Downscaling Multipliers'!$B$6</f>
        <v>0</v>
      </c>
      <c r="X59" s="5">
        <f>IF(AND('US Cement Data'!$B$14&gt;=$A59,'US Cement Data'!$B$14&lt;$B59),'US Cement Data'!W$290,0)*'State Downscaling Multipliers'!$B$6</f>
        <v>0</v>
      </c>
      <c r="Y59" s="5">
        <f>IF(AND('US Cement Data'!$B$14&gt;=$A59,'US Cement Data'!$B$14&lt;$B59),'US Cement Data'!X$290,0)*'State Downscaling Multipliers'!$B$6</f>
        <v>0</v>
      </c>
      <c r="Z59" s="5">
        <f>IF(AND('US Cement Data'!$B$14&gt;=$A59,'US Cement Data'!$B$14&lt;$B59),'US Cement Data'!Y$290,0)*'State Downscaling Multipliers'!$B$6</f>
        <v>0</v>
      </c>
      <c r="AA59" s="5">
        <f>IF(AND('US Cement Data'!$B$14&gt;=$A59,'US Cement Data'!$B$14&lt;$B59),'US Cement Data'!Z$290,0)*'State Downscaling Multipliers'!$B$6</f>
        <v>0</v>
      </c>
      <c r="AB59" s="5">
        <f>IF(AND('US Cement Data'!$B$14&gt;=$A59,'US Cement Data'!$B$14&lt;$B59),'US Cement Data'!AA$290,0)*'State Downscaling Multipliers'!$B$6</f>
        <v>0</v>
      </c>
      <c r="AC59" s="5">
        <f>IF(AND('US Cement Data'!$B$14&gt;=$A59,'US Cement Data'!$B$14&lt;$B59),'US Cement Data'!AB$290,0)*'State Downscaling Multipliers'!$B$6</f>
        <v>0</v>
      </c>
      <c r="AD59" s="5">
        <f>IF(AND('US Cement Data'!$B$14&gt;=$A59,'US Cement Data'!$B$14&lt;$B59),'US Cement Data'!AC$290,0)*'State Downscaling Multipliers'!$B$6</f>
        <v>0</v>
      </c>
      <c r="AE59" s="5">
        <f>IF(AND('US Cement Data'!$B$14&gt;=$A59,'US Cement Data'!$B$14&lt;$B59),'US Cement Data'!AD$290,0)*'State Downscaling Multipliers'!$B$6</f>
        <v>0</v>
      </c>
      <c r="AF59" s="5">
        <f>IF(AND('US Cement Data'!$B$14&gt;=$A59,'US Cement Data'!$B$14&lt;$B59),'US Cement Data'!AE$290,0)*'State Downscaling Multipliers'!$B$6</f>
        <v>0</v>
      </c>
      <c r="AG59" s="5">
        <f>IF(AND('US Cement Data'!$B$14&gt;=$A59,'US Cement Data'!$B$14&lt;$B59),'US Cement Data'!AF$290,0)*'State Downscaling Multipliers'!$B$6</f>
        <v>0</v>
      </c>
      <c r="AH59" s="5">
        <f>IF(AND('US Cement Data'!$B$14&gt;=$A59,'US Cement Data'!$B$14&lt;$B59),'US Cement Data'!AG$290,0)*'State Downscaling Multipliers'!$B$6</f>
        <v>0</v>
      </c>
      <c r="AI59" s="5">
        <f>IF(AND('US Cement Data'!$B$14&gt;=$A59,'US Cement Data'!$B$14&lt;$B59),'US Cement Data'!AH$290,0)*'State Downscaling Multipliers'!$B$6</f>
        <v>0</v>
      </c>
      <c r="AJ59" s="5">
        <f>IF(AND('US Cement Data'!$B$14&gt;=$A59,'US Cement Data'!$B$14&lt;$B59),'US Cement Data'!AI$290,0)*'State Downscaling Multipliers'!$B$6</f>
        <v>0</v>
      </c>
      <c r="AK59" s="5">
        <f>IF(AND('US Cement Data'!$B$14&gt;=$A59,'US Cement Data'!$B$14&lt;$B59),'US Cement Data'!AJ$290,0)*'State Downscaling Multipliers'!$B$6</f>
        <v>0</v>
      </c>
      <c r="AL59" s="5">
        <f>IF(AND('US Cement Data'!$B$14&gt;=$A59,'US Cement Data'!$B$14&lt;$B59),'US Cement Data'!AK$290,0)*'State Downscaling Multipliers'!$B$6</f>
        <v>0</v>
      </c>
    </row>
    <row r="60" spans="1:38" ht="15.75" customHeight="1" x14ac:dyDescent="0.25">
      <c r="A60" s="49">
        <f t="shared" si="3"/>
        <v>850</v>
      </c>
      <c r="B60" s="49">
        <f t="shared" si="5"/>
        <v>900</v>
      </c>
      <c r="C60" s="5">
        <f>IF(AND('US Cement Data'!$B$14&gt;=$A60,'US Cement Data'!$B$14&lt;$B60),'US Cement Data'!B$290,0)*'State Downscaling Multipliers'!$B$6</f>
        <v>0</v>
      </c>
      <c r="D60" s="5">
        <f>IF(AND('US Cement Data'!$B$14&gt;=$A60,'US Cement Data'!$B$14&lt;$B60),'US Cement Data'!C$290,0)*'State Downscaling Multipliers'!$B$6</f>
        <v>0</v>
      </c>
      <c r="E60" s="5">
        <f>IF(AND('US Cement Data'!$B$14&gt;=$A60,'US Cement Data'!$B$14&lt;$B60),'US Cement Data'!D$290,0)*'State Downscaling Multipliers'!$B$6</f>
        <v>0</v>
      </c>
      <c r="F60" s="5">
        <f>IF(AND('US Cement Data'!$B$14&gt;=$A60,'US Cement Data'!$B$14&lt;$B60),'US Cement Data'!E$290,0)*'State Downscaling Multipliers'!$B$6</f>
        <v>0</v>
      </c>
      <c r="G60" s="5">
        <f>IF(AND('US Cement Data'!$B$14&gt;=$A60,'US Cement Data'!$B$14&lt;$B60),'US Cement Data'!F$290,0)*'State Downscaling Multipliers'!$B$6</f>
        <v>0</v>
      </c>
      <c r="H60" s="5">
        <f>IF(AND('US Cement Data'!$B$14&gt;=$A60,'US Cement Data'!$B$14&lt;$B60),'US Cement Data'!G$290,0)*'State Downscaling Multipliers'!$B$6</f>
        <v>0</v>
      </c>
      <c r="I60" s="5">
        <f>IF(AND('US Cement Data'!$B$14&gt;=$A60,'US Cement Data'!$B$14&lt;$B60),'US Cement Data'!H$290,0)*'State Downscaling Multipliers'!$B$6</f>
        <v>0</v>
      </c>
      <c r="J60" s="5">
        <f>IF(AND('US Cement Data'!$B$14&gt;=$A60,'US Cement Data'!$B$14&lt;$B60),'US Cement Data'!I$290,0)*'State Downscaling Multipliers'!$B$6</f>
        <v>0</v>
      </c>
      <c r="K60" s="5">
        <f>IF(AND('US Cement Data'!$B$14&gt;=$A60,'US Cement Data'!$B$14&lt;$B60),'US Cement Data'!J$290,0)*'State Downscaling Multipliers'!$B$6</f>
        <v>0</v>
      </c>
      <c r="L60" s="5">
        <f>IF(AND('US Cement Data'!$B$14&gt;=$A60,'US Cement Data'!$B$14&lt;$B60),'US Cement Data'!K$290,0)*'State Downscaling Multipliers'!$B$6</f>
        <v>0</v>
      </c>
      <c r="M60" s="5">
        <f>IF(AND('US Cement Data'!$B$14&gt;=$A60,'US Cement Data'!$B$14&lt;$B60),'US Cement Data'!L$290,0)*'State Downscaling Multipliers'!$B$6</f>
        <v>0</v>
      </c>
      <c r="N60" s="5">
        <f>IF(AND('US Cement Data'!$B$14&gt;=$A60,'US Cement Data'!$B$14&lt;$B60),'US Cement Data'!M$290,0)*'State Downscaling Multipliers'!$B$6</f>
        <v>0</v>
      </c>
      <c r="O60" s="5">
        <f>IF(AND('US Cement Data'!$B$14&gt;=$A60,'US Cement Data'!$B$14&lt;$B60),'US Cement Data'!N$290,0)*'State Downscaling Multipliers'!$B$6</f>
        <v>0</v>
      </c>
      <c r="P60" s="5">
        <f>IF(AND('US Cement Data'!$B$14&gt;=$A60,'US Cement Data'!$B$14&lt;$B60),'US Cement Data'!O$290,0)*'State Downscaling Multipliers'!$B$6</f>
        <v>0</v>
      </c>
      <c r="Q60" s="5">
        <f>IF(AND('US Cement Data'!$B$14&gt;=$A60,'US Cement Data'!$B$14&lt;$B60),'US Cement Data'!P$290,0)*'State Downscaling Multipliers'!$B$6</f>
        <v>0</v>
      </c>
      <c r="R60" s="5">
        <f>IF(AND('US Cement Data'!$B$14&gt;=$A60,'US Cement Data'!$B$14&lt;$B60),'US Cement Data'!Q$290,0)*'State Downscaling Multipliers'!$B$6</f>
        <v>0</v>
      </c>
      <c r="S60" s="5">
        <f>IF(AND('US Cement Data'!$B$14&gt;=$A60,'US Cement Data'!$B$14&lt;$B60),'US Cement Data'!R$290,0)*'State Downscaling Multipliers'!$B$6</f>
        <v>0</v>
      </c>
      <c r="T60" s="5">
        <f>IF(AND('US Cement Data'!$B$14&gt;=$A60,'US Cement Data'!$B$14&lt;$B60),'US Cement Data'!S$290,0)*'State Downscaling Multipliers'!$B$6</f>
        <v>0</v>
      </c>
      <c r="U60" s="5">
        <f>IF(AND('US Cement Data'!$B$14&gt;=$A60,'US Cement Data'!$B$14&lt;$B60),'US Cement Data'!T$290,0)*'State Downscaling Multipliers'!$B$6</f>
        <v>0</v>
      </c>
      <c r="V60" s="5">
        <f>IF(AND('US Cement Data'!$B$14&gt;=$A60,'US Cement Data'!$B$14&lt;$B60),'US Cement Data'!U$290,0)*'State Downscaling Multipliers'!$B$6</f>
        <v>0</v>
      </c>
      <c r="W60" s="5">
        <f>IF(AND('US Cement Data'!$B$14&gt;=$A60,'US Cement Data'!$B$14&lt;$B60),'US Cement Data'!V$290,0)*'State Downscaling Multipliers'!$B$6</f>
        <v>0</v>
      </c>
      <c r="X60" s="5">
        <f>IF(AND('US Cement Data'!$B$14&gt;=$A60,'US Cement Data'!$B$14&lt;$B60),'US Cement Data'!W$290,0)*'State Downscaling Multipliers'!$B$6</f>
        <v>0</v>
      </c>
      <c r="Y60" s="5">
        <f>IF(AND('US Cement Data'!$B$14&gt;=$A60,'US Cement Data'!$B$14&lt;$B60),'US Cement Data'!X$290,0)*'State Downscaling Multipliers'!$B$6</f>
        <v>0</v>
      </c>
      <c r="Z60" s="5">
        <f>IF(AND('US Cement Data'!$B$14&gt;=$A60,'US Cement Data'!$B$14&lt;$B60),'US Cement Data'!Y$290,0)*'State Downscaling Multipliers'!$B$6</f>
        <v>0</v>
      </c>
      <c r="AA60" s="5">
        <f>IF(AND('US Cement Data'!$B$14&gt;=$A60,'US Cement Data'!$B$14&lt;$B60),'US Cement Data'!Z$290,0)*'State Downscaling Multipliers'!$B$6</f>
        <v>0</v>
      </c>
      <c r="AB60" s="5">
        <f>IF(AND('US Cement Data'!$B$14&gt;=$A60,'US Cement Data'!$B$14&lt;$B60),'US Cement Data'!AA$290,0)*'State Downscaling Multipliers'!$B$6</f>
        <v>0</v>
      </c>
      <c r="AC60" s="5">
        <f>IF(AND('US Cement Data'!$B$14&gt;=$A60,'US Cement Data'!$B$14&lt;$B60),'US Cement Data'!AB$290,0)*'State Downscaling Multipliers'!$B$6</f>
        <v>0</v>
      </c>
      <c r="AD60" s="5">
        <f>IF(AND('US Cement Data'!$B$14&gt;=$A60,'US Cement Data'!$B$14&lt;$B60),'US Cement Data'!AC$290,0)*'State Downscaling Multipliers'!$B$6</f>
        <v>0</v>
      </c>
      <c r="AE60" s="5">
        <f>IF(AND('US Cement Data'!$B$14&gt;=$A60,'US Cement Data'!$B$14&lt;$B60),'US Cement Data'!AD$290,0)*'State Downscaling Multipliers'!$B$6</f>
        <v>0</v>
      </c>
      <c r="AF60" s="5">
        <f>IF(AND('US Cement Data'!$B$14&gt;=$A60,'US Cement Data'!$B$14&lt;$B60),'US Cement Data'!AE$290,0)*'State Downscaling Multipliers'!$B$6</f>
        <v>0</v>
      </c>
      <c r="AG60" s="5">
        <f>IF(AND('US Cement Data'!$B$14&gt;=$A60,'US Cement Data'!$B$14&lt;$B60),'US Cement Data'!AF$290,0)*'State Downscaling Multipliers'!$B$6</f>
        <v>0</v>
      </c>
      <c r="AH60" s="5">
        <f>IF(AND('US Cement Data'!$B$14&gt;=$A60,'US Cement Data'!$B$14&lt;$B60),'US Cement Data'!AG$290,0)*'State Downscaling Multipliers'!$B$6</f>
        <v>0</v>
      </c>
      <c r="AI60" s="5">
        <f>IF(AND('US Cement Data'!$B$14&gt;=$A60,'US Cement Data'!$B$14&lt;$B60),'US Cement Data'!AH$290,0)*'State Downscaling Multipliers'!$B$6</f>
        <v>0</v>
      </c>
      <c r="AJ60" s="5">
        <f>IF(AND('US Cement Data'!$B$14&gt;=$A60,'US Cement Data'!$B$14&lt;$B60),'US Cement Data'!AI$290,0)*'State Downscaling Multipliers'!$B$6</f>
        <v>0</v>
      </c>
      <c r="AK60" s="5">
        <f>IF(AND('US Cement Data'!$B$14&gt;=$A60,'US Cement Data'!$B$14&lt;$B60),'US Cement Data'!AJ$290,0)*'State Downscaling Multipliers'!$B$6</f>
        <v>0</v>
      </c>
      <c r="AL60" s="5">
        <f>IF(AND('US Cement Data'!$B$14&gt;=$A60,'US Cement Data'!$B$14&lt;$B60),'US Cement Data'!AK$290,0)*'State Downscaling Multipliers'!$B$6</f>
        <v>0</v>
      </c>
    </row>
    <row r="61" spans="1:38" ht="15.75" customHeight="1" x14ac:dyDescent="0.25">
      <c r="A61" s="49">
        <f t="shared" si="3"/>
        <v>900</v>
      </c>
      <c r="B61" s="49">
        <f t="shared" si="5"/>
        <v>950</v>
      </c>
      <c r="C61" s="5">
        <f>IF(AND('US Cement Data'!$B$14&gt;=$A61,'US Cement Data'!$B$14&lt;$B61),'US Cement Data'!B$290,0)*'State Downscaling Multipliers'!$B$6</f>
        <v>0</v>
      </c>
      <c r="D61" s="5">
        <f>IF(AND('US Cement Data'!$B$14&gt;=$A61,'US Cement Data'!$B$14&lt;$B61),'US Cement Data'!C$290,0)*'State Downscaling Multipliers'!$B$6</f>
        <v>0</v>
      </c>
      <c r="E61" s="5">
        <f>IF(AND('US Cement Data'!$B$14&gt;=$A61,'US Cement Data'!$B$14&lt;$B61),'US Cement Data'!D$290,0)*'State Downscaling Multipliers'!$B$6</f>
        <v>0</v>
      </c>
      <c r="F61" s="5">
        <f>IF(AND('US Cement Data'!$B$14&gt;=$A61,'US Cement Data'!$B$14&lt;$B61),'US Cement Data'!E$290,0)*'State Downscaling Multipliers'!$B$6</f>
        <v>0</v>
      </c>
      <c r="G61" s="5">
        <f>IF(AND('US Cement Data'!$B$14&gt;=$A61,'US Cement Data'!$B$14&lt;$B61),'US Cement Data'!F$290,0)*'State Downscaling Multipliers'!$B$6</f>
        <v>0</v>
      </c>
      <c r="H61" s="5">
        <f>IF(AND('US Cement Data'!$B$14&gt;=$A61,'US Cement Data'!$B$14&lt;$B61),'US Cement Data'!G$290,0)*'State Downscaling Multipliers'!$B$6</f>
        <v>0</v>
      </c>
      <c r="I61" s="5">
        <f>IF(AND('US Cement Data'!$B$14&gt;=$A61,'US Cement Data'!$B$14&lt;$B61),'US Cement Data'!H$290,0)*'State Downscaling Multipliers'!$B$6</f>
        <v>0</v>
      </c>
      <c r="J61" s="5">
        <f>IF(AND('US Cement Data'!$B$14&gt;=$A61,'US Cement Data'!$B$14&lt;$B61),'US Cement Data'!I$290,0)*'State Downscaling Multipliers'!$B$6</f>
        <v>0</v>
      </c>
      <c r="K61" s="5">
        <f>IF(AND('US Cement Data'!$B$14&gt;=$A61,'US Cement Data'!$B$14&lt;$B61),'US Cement Data'!J$290,0)*'State Downscaling Multipliers'!$B$6</f>
        <v>0</v>
      </c>
      <c r="L61" s="5">
        <f>IF(AND('US Cement Data'!$B$14&gt;=$A61,'US Cement Data'!$B$14&lt;$B61),'US Cement Data'!K$290,0)*'State Downscaling Multipliers'!$B$6</f>
        <v>0</v>
      </c>
      <c r="M61" s="5">
        <f>IF(AND('US Cement Data'!$B$14&gt;=$A61,'US Cement Data'!$B$14&lt;$B61),'US Cement Data'!L$290,0)*'State Downscaling Multipliers'!$B$6</f>
        <v>0</v>
      </c>
      <c r="N61" s="5">
        <f>IF(AND('US Cement Data'!$B$14&gt;=$A61,'US Cement Data'!$B$14&lt;$B61),'US Cement Data'!M$290,0)*'State Downscaling Multipliers'!$B$6</f>
        <v>0</v>
      </c>
      <c r="O61" s="5">
        <f>IF(AND('US Cement Data'!$B$14&gt;=$A61,'US Cement Data'!$B$14&lt;$B61),'US Cement Data'!N$290,0)*'State Downscaling Multipliers'!$B$6</f>
        <v>0</v>
      </c>
      <c r="P61" s="5">
        <f>IF(AND('US Cement Data'!$B$14&gt;=$A61,'US Cement Data'!$B$14&lt;$B61),'US Cement Data'!O$290,0)*'State Downscaling Multipliers'!$B$6</f>
        <v>0</v>
      </c>
      <c r="Q61" s="5">
        <f>IF(AND('US Cement Data'!$B$14&gt;=$A61,'US Cement Data'!$B$14&lt;$B61),'US Cement Data'!P$290,0)*'State Downscaling Multipliers'!$B$6</f>
        <v>0</v>
      </c>
      <c r="R61" s="5">
        <f>IF(AND('US Cement Data'!$B$14&gt;=$A61,'US Cement Data'!$B$14&lt;$B61),'US Cement Data'!Q$290,0)*'State Downscaling Multipliers'!$B$6</f>
        <v>0</v>
      </c>
      <c r="S61" s="5">
        <f>IF(AND('US Cement Data'!$B$14&gt;=$A61,'US Cement Data'!$B$14&lt;$B61),'US Cement Data'!R$290,0)*'State Downscaling Multipliers'!$B$6</f>
        <v>0</v>
      </c>
      <c r="T61" s="5">
        <f>IF(AND('US Cement Data'!$B$14&gt;=$A61,'US Cement Data'!$B$14&lt;$B61),'US Cement Data'!S$290,0)*'State Downscaling Multipliers'!$B$6</f>
        <v>0</v>
      </c>
      <c r="U61" s="5">
        <f>IF(AND('US Cement Data'!$B$14&gt;=$A61,'US Cement Data'!$B$14&lt;$B61),'US Cement Data'!T$290,0)*'State Downscaling Multipliers'!$B$6</f>
        <v>0</v>
      </c>
      <c r="V61" s="5">
        <f>IF(AND('US Cement Data'!$B$14&gt;=$A61,'US Cement Data'!$B$14&lt;$B61),'US Cement Data'!U$290,0)*'State Downscaling Multipliers'!$B$6</f>
        <v>0</v>
      </c>
      <c r="W61" s="5">
        <f>IF(AND('US Cement Data'!$B$14&gt;=$A61,'US Cement Data'!$B$14&lt;$B61),'US Cement Data'!V$290,0)*'State Downscaling Multipliers'!$B$6</f>
        <v>0</v>
      </c>
      <c r="X61" s="5">
        <f>IF(AND('US Cement Data'!$B$14&gt;=$A61,'US Cement Data'!$B$14&lt;$B61),'US Cement Data'!W$290,0)*'State Downscaling Multipliers'!$B$6</f>
        <v>0</v>
      </c>
      <c r="Y61" s="5">
        <f>IF(AND('US Cement Data'!$B$14&gt;=$A61,'US Cement Data'!$B$14&lt;$B61),'US Cement Data'!X$290,0)*'State Downscaling Multipliers'!$B$6</f>
        <v>0</v>
      </c>
      <c r="Z61" s="5">
        <f>IF(AND('US Cement Data'!$B$14&gt;=$A61,'US Cement Data'!$B$14&lt;$B61),'US Cement Data'!Y$290,0)*'State Downscaling Multipliers'!$B$6</f>
        <v>0</v>
      </c>
      <c r="AA61" s="5">
        <f>IF(AND('US Cement Data'!$B$14&gt;=$A61,'US Cement Data'!$B$14&lt;$B61),'US Cement Data'!Z$290,0)*'State Downscaling Multipliers'!$B$6</f>
        <v>0</v>
      </c>
      <c r="AB61" s="5">
        <f>IF(AND('US Cement Data'!$B$14&gt;=$A61,'US Cement Data'!$B$14&lt;$B61),'US Cement Data'!AA$290,0)*'State Downscaling Multipliers'!$B$6</f>
        <v>0</v>
      </c>
      <c r="AC61" s="5">
        <f>IF(AND('US Cement Data'!$B$14&gt;=$A61,'US Cement Data'!$B$14&lt;$B61),'US Cement Data'!AB$290,0)*'State Downscaling Multipliers'!$B$6</f>
        <v>0</v>
      </c>
      <c r="AD61" s="5">
        <f>IF(AND('US Cement Data'!$B$14&gt;=$A61,'US Cement Data'!$B$14&lt;$B61),'US Cement Data'!AC$290,0)*'State Downscaling Multipliers'!$B$6</f>
        <v>0</v>
      </c>
      <c r="AE61" s="5">
        <f>IF(AND('US Cement Data'!$B$14&gt;=$A61,'US Cement Data'!$B$14&lt;$B61),'US Cement Data'!AD$290,0)*'State Downscaling Multipliers'!$B$6</f>
        <v>0</v>
      </c>
      <c r="AF61" s="5">
        <f>IF(AND('US Cement Data'!$B$14&gt;=$A61,'US Cement Data'!$B$14&lt;$B61),'US Cement Data'!AE$290,0)*'State Downscaling Multipliers'!$B$6</f>
        <v>0</v>
      </c>
      <c r="AG61" s="5">
        <f>IF(AND('US Cement Data'!$B$14&gt;=$A61,'US Cement Data'!$B$14&lt;$B61),'US Cement Data'!AF$290,0)*'State Downscaling Multipliers'!$B$6</f>
        <v>0</v>
      </c>
      <c r="AH61" s="5">
        <f>IF(AND('US Cement Data'!$B$14&gt;=$A61,'US Cement Data'!$B$14&lt;$B61),'US Cement Data'!AG$290,0)*'State Downscaling Multipliers'!$B$6</f>
        <v>0</v>
      </c>
      <c r="AI61" s="5">
        <f>IF(AND('US Cement Data'!$B$14&gt;=$A61,'US Cement Data'!$B$14&lt;$B61),'US Cement Data'!AH$290,0)*'State Downscaling Multipliers'!$B$6</f>
        <v>0</v>
      </c>
      <c r="AJ61" s="5">
        <f>IF(AND('US Cement Data'!$B$14&gt;=$A61,'US Cement Data'!$B$14&lt;$B61),'US Cement Data'!AI$290,0)*'State Downscaling Multipliers'!$B$6</f>
        <v>0</v>
      </c>
      <c r="AK61" s="5">
        <f>IF(AND('US Cement Data'!$B$14&gt;=$A61,'US Cement Data'!$B$14&lt;$B61),'US Cement Data'!AJ$290,0)*'State Downscaling Multipliers'!$B$6</f>
        <v>0</v>
      </c>
      <c r="AL61" s="5">
        <f>IF(AND('US Cement Data'!$B$14&gt;=$A61,'US Cement Data'!$B$14&lt;$B61),'US Cement Data'!AK$290,0)*'State Downscaling Multipliers'!$B$6</f>
        <v>0</v>
      </c>
    </row>
    <row r="62" spans="1:38" ht="15.75" customHeight="1" x14ac:dyDescent="0.25">
      <c r="A62" s="49">
        <f t="shared" si="3"/>
        <v>950</v>
      </c>
      <c r="B62" s="49">
        <f t="shared" si="5"/>
        <v>1000</v>
      </c>
      <c r="C62" s="5">
        <f>IF(AND('US Cement Data'!$B$14&gt;=$A62,'US Cement Data'!$B$14&lt;$B62),'US Cement Data'!B$290,0)*'State Downscaling Multipliers'!$B$6</f>
        <v>0</v>
      </c>
      <c r="D62" s="5">
        <f>IF(AND('US Cement Data'!$B$14&gt;=$A62,'US Cement Data'!$B$14&lt;$B62),'US Cement Data'!C$290,0)*'State Downscaling Multipliers'!$B$6</f>
        <v>0</v>
      </c>
      <c r="E62" s="5">
        <f>IF(AND('US Cement Data'!$B$14&gt;=$A62,'US Cement Data'!$B$14&lt;$B62),'US Cement Data'!D$290,0)*'State Downscaling Multipliers'!$B$6</f>
        <v>0</v>
      </c>
      <c r="F62" s="5">
        <f>IF(AND('US Cement Data'!$B$14&gt;=$A62,'US Cement Data'!$B$14&lt;$B62),'US Cement Data'!E$290,0)*'State Downscaling Multipliers'!$B$6</f>
        <v>0</v>
      </c>
      <c r="G62" s="5">
        <f>IF(AND('US Cement Data'!$B$14&gt;=$A62,'US Cement Data'!$B$14&lt;$B62),'US Cement Data'!F$290,0)*'State Downscaling Multipliers'!$B$6</f>
        <v>0</v>
      </c>
      <c r="H62" s="5">
        <f>IF(AND('US Cement Data'!$B$14&gt;=$A62,'US Cement Data'!$B$14&lt;$B62),'US Cement Data'!G$290,0)*'State Downscaling Multipliers'!$B$6</f>
        <v>0</v>
      </c>
      <c r="I62" s="5">
        <f>IF(AND('US Cement Data'!$B$14&gt;=$A62,'US Cement Data'!$B$14&lt;$B62),'US Cement Data'!H$290,0)*'State Downscaling Multipliers'!$B$6</f>
        <v>0</v>
      </c>
      <c r="J62" s="5">
        <f>IF(AND('US Cement Data'!$B$14&gt;=$A62,'US Cement Data'!$B$14&lt;$B62),'US Cement Data'!I$290,0)*'State Downscaling Multipliers'!$B$6</f>
        <v>0</v>
      </c>
      <c r="K62" s="5">
        <f>IF(AND('US Cement Data'!$B$14&gt;=$A62,'US Cement Data'!$B$14&lt;$B62),'US Cement Data'!J$290,0)*'State Downscaling Multipliers'!$B$6</f>
        <v>0</v>
      </c>
      <c r="L62" s="5">
        <f>IF(AND('US Cement Data'!$B$14&gt;=$A62,'US Cement Data'!$B$14&lt;$B62),'US Cement Data'!K$290,0)*'State Downscaling Multipliers'!$B$6</f>
        <v>0</v>
      </c>
      <c r="M62" s="5">
        <f>IF(AND('US Cement Data'!$B$14&gt;=$A62,'US Cement Data'!$B$14&lt;$B62),'US Cement Data'!L$290,0)*'State Downscaling Multipliers'!$B$6</f>
        <v>0</v>
      </c>
      <c r="N62" s="5">
        <f>IF(AND('US Cement Data'!$B$14&gt;=$A62,'US Cement Data'!$B$14&lt;$B62),'US Cement Data'!M$290,0)*'State Downscaling Multipliers'!$B$6</f>
        <v>0</v>
      </c>
      <c r="O62" s="5">
        <f>IF(AND('US Cement Data'!$B$14&gt;=$A62,'US Cement Data'!$B$14&lt;$B62),'US Cement Data'!N$290,0)*'State Downscaling Multipliers'!$B$6</f>
        <v>0</v>
      </c>
      <c r="P62" s="5">
        <f>IF(AND('US Cement Data'!$B$14&gt;=$A62,'US Cement Data'!$B$14&lt;$B62),'US Cement Data'!O$290,0)*'State Downscaling Multipliers'!$B$6</f>
        <v>0</v>
      </c>
      <c r="Q62" s="5">
        <f>IF(AND('US Cement Data'!$B$14&gt;=$A62,'US Cement Data'!$B$14&lt;$B62),'US Cement Data'!P$290,0)*'State Downscaling Multipliers'!$B$6</f>
        <v>0</v>
      </c>
      <c r="R62" s="5">
        <f>IF(AND('US Cement Data'!$B$14&gt;=$A62,'US Cement Data'!$B$14&lt;$B62),'US Cement Data'!Q$290,0)*'State Downscaling Multipliers'!$B$6</f>
        <v>0</v>
      </c>
      <c r="S62" s="5">
        <f>IF(AND('US Cement Data'!$B$14&gt;=$A62,'US Cement Data'!$B$14&lt;$B62),'US Cement Data'!R$290,0)*'State Downscaling Multipliers'!$B$6</f>
        <v>0</v>
      </c>
      <c r="T62" s="5">
        <f>IF(AND('US Cement Data'!$B$14&gt;=$A62,'US Cement Data'!$B$14&lt;$B62),'US Cement Data'!S$290,0)*'State Downscaling Multipliers'!$B$6</f>
        <v>0</v>
      </c>
      <c r="U62" s="5">
        <f>IF(AND('US Cement Data'!$B$14&gt;=$A62,'US Cement Data'!$B$14&lt;$B62),'US Cement Data'!T$290,0)*'State Downscaling Multipliers'!$B$6</f>
        <v>0</v>
      </c>
      <c r="V62" s="5">
        <f>IF(AND('US Cement Data'!$B$14&gt;=$A62,'US Cement Data'!$B$14&lt;$B62),'US Cement Data'!U$290,0)*'State Downscaling Multipliers'!$B$6</f>
        <v>0</v>
      </c>
      <c r="W62" s="5">
        <f>IF(AND('US Cement Data'!$B$14&gt;=$A62,'US Cement Data'!$B$14&lt;$B62),'US Cement Data'!V$290,0)*'State Downscaling Multipliers'!$B$6</f>
        <v>0</v>
      </c>
      <c r="X62" s="5">
        <f>IF(AND('US Cement Data'!$B$14&gt;=$A62,'US Cement Data'!$B$14&lt;$B62),'US Cement Data'!W$290,0)*'State Downscaling Multipliers'!$B$6</f>
        <v>0</v>
      </c>
      <c r="Y62" s="5">
        <f>IF(AND('US Cement Data'!$B$14&gt;=$A62,'US Cement Data'!$B$14&lt;$B62),'US Cement Data'!X$290,0)*'State Downscaling Multipliers'!$B$6</f>
        <v>0</v>
      </c>
      <c r="Z62" s="5">
        <f>IF(AND('US Cement Data'!$B$14&gt;=$A62,'US Cement Data'!$B$14&lt;$B62),'US Cement Data'!Y$290,0)*'State Downscaling Multipliers'!$B$6</f>
        <v>0</v>
      </c>
      <c r="AA62" s="5">
        <f>IF(AND('US Cement Data'!$B$14&gt;=$A62,'US Cement Data'!$B$14&lt;$B62),'US Cement Data'!Z$290,0)*'State Downscaling Multipliers'!$B$6</f>
        <v>0</v>
      </c>
      <c r="AB62" s="5">
        <f>IF(AND('US Cement Data'!$B$14&gt;=$A62,'US Cement Data'!$B$14&lt;$B62),'US Cement Data'!AA$290,0)*'State Downscaling Multipliers'!$B$6</f>
        <v>0</v>
      </c>
      <c r="AC62" s="5">
        <f>IF(AND('US Cement Data'!$B$14&gt;=$A62,'US Cement Data'!$B$14&lt;$B62),'US Cement Data'!AB$290,0)*'State Downscaling Multipliers'!$B$6</f>
        <v>0</v>
      </c>
      <c r="AD62" s="5">
        <f>IF(AND('US Cement Data'!$B$14&gt;=$A62,'US Cement Data'!$B$14&lt;$B62),'US Cement Data'!AC$290,0)*'State Downscaling Multipliers'!$B$6</f>
        <v>0</v>
      </c>
      <c r="AE62" s="5">
        <f>IF(AND('US Cement Data'!$B$14&gt;=$A62,'US Cement Data'!$B$14&lt;$B62),'US Cement Data'!AD$290,0)*'State Downscaling Multipliers'!$B$6</f>
        <v>0</v>
      </c>
      <c r="AF62" s="5">
        <f>IF(AND('US Cement Data'!$B$14&gt;=$A62,'US Cement Data'!$B$14&lt;$B62),'US Cement Data'!AE$290,0)*'State Downscaling Multipliers'!$B$6</f>
        <v>0</v>
      </c>
      <c r="AG62" s="5">
        <f>IF(AND('US Cement Data'!$B$14&gt;=$A62,'US Cement Data'!$B$14&lt;$B62),'US Cement Data'!AF$290,0)*'State Downscaling Multipliers'!$B$6</f>
        <v>0</v>
      </c>
      <c r="AH62" s="5">
        <f>IF(AND('US Cement Data'!$B$14&gt;=$A62,'US Cement Data'!$B$14&lt;$B62),'US Cement Data'!AG$290,0)*'State Downscaling Multipliers'!$B$6</f>
        <v>0</v>
      </c>
      <c r="AI62" s="5">
        <f>IF(AND('US Cement Data'!$B$14&gt;=$A62,'US Cement Data'!$B$14&lt;$B62),'US Cement Data'!AH$290,0)*'State Downscaling Multipliers'!$B$6</f>
        <v>0</v>
      </c>
      <c r="AJ62" s="5">
        <f>IF(AND('US Cement Data'!$B$14&gt;=$A62,'US Cement Data'!$B$14&lt;$B62),'US Cement Data'!AI$290,0)*'State Downscaling Multipliers'!$B$6</f>
        <v>0</v>
      </c>
      <c r="AK62" s="5">
        <f>IF(AND('US Cement Data'!$B$14&gt;=$A62,'US Cement Data'!$B$14&lt;$B62),'US Cement Data'!AJ$290,0)*'State Downscaling Multipliers'!$B$6</f>
        <v>0</v>
      </c>
      <c r="AL62" s="5">
        <f>IF(AND('US Cement Data'!$B$14&gt;=$A62,'US Cement Data'!$B$14&lt;$B62),'US Cement Data'!AK$290,0)*'State Downscaling Multipliers'!$B$6</f>
        <v>0</v>
      </c>
    </row>
    <row r="63" spans="1:38" ht="15.75" customHeight="1" x14ac:dyDescent="0.25">
      <c r="A63" s="49">
        <f t="shared" si="3"/>
        <v>1000</v>
      </c>
      <c r="B63" s="49">
        <f t="shared" si="5"/>
        <v>1050</v>
      </c>
      <c r="C63" s="5">
        <f>IF(AND('US Cement Data'!$B$14&gt;=$A63,'US Cement Data'!$B$14&lt;$B63),'US Cement Data'!B$290,0)*'State Downscaling Multipliers'!$B$6</f>
        <v>0</v>
      </c>
      <c r="D63" s="5">
        <f>IF(AND('US Cement Data'!$B$14&gt;=$A63,'US Cement Data'!$B$14&lt;$B63),'US Cement Data'!C$290,0)*'State Downscaling Multipliers'!$B$6</f>
        <v>0</v>
      </c>
      <c r="E63" s="5">
        <f>IF(AND('US Cement Data'!$B$14&gt;=$A63,'US Cement Data'!$B$14&lt;$B63),'US Cement Data'!D$290,0)*'State Downscaling Multipliers'!$B$6</f>
        <v>0</v>
      </c>
      <c r="F63" s="5">
        <f>IF(AND('US Cement Data'!$B$14&gt;=$A63,'US Cement Data'!$B$14&lt;$B63),'US Cement Data'!E$290,0)*'State Downscaling Multipliers'!$B$6</f>
        <v>0</v>
      </c>
      <c r="G63" s="5">
        <f>IF(AND('US Cement Data'!$B$14&gt;=$A63,'US Cement Data'!$B$14&lt;$B63),'US Cement Data'!F$290,0)*'State Downscaling Multipliers'!$B$6</f>
        <v>0</v>
      </c>
      <c r="H63" s="5">
        <f>IF(AND('US Cement Data'!$B$14&gt;=$A63,'US Cement Data'!$B$14&lt;$B63),'US Cement Data'!G$290,0)*'State Downscaling Multipliers'!$B$6</f>
        <v>0</v>
      </c>
      <c r="I63" s="5">
        <f>IF(AND('US Cement Data'!$B$14&gt;=$A63,'US Cement Data'!$B$14&lt;$B63),'US Cement Data'!H$290,0)*'State Downscaling Multipliers'!$B$6</f>
        <v>0</v>
      </c>
      <c r="J63" s="5">
        <f>IF(AND('US Cement Data'!$B$14&gt;=$A63,'US Cement Data'!$B$14&lt;$B63),'US Cement Data'!I$290,0)*'State Downscaling Multipliers'!$B$6</f>
        <v>0</v>
      </c>
      <c r="K63" s="5">
        <f>IF(AND('US Cement Data'!$B$14&gt;=$A63,'US Cement Data'!$B$14&lt;$B63),'US Cement Data'!J$290,0)*'State Downscaling Multipliers'!$B$6</f>
        <v>0</v>
      </c>
      <c r="L63" s="5">
        <f>IF(AND('US Cement Data'!$B$14&gt;=$A63,'US Cement Data'!$B$14&lt;$B63),'US Cement Data'!K$290,0)*'State Downscaling Multipliers'!$B$6</f>
        <v>0</v>
      </c>
      <c r="M63" s="5">
        <f>IF(AND('US Cement Data'!$B$14&gt;=$A63,'US Cement Data'!$B$14&lt;$B63),'US Cement Data'!L$290,0)*'State Downscaling Multipliers'!$B$6</f>
        <v>0</v>
      </c>
      <c r="N63" s="5">
        <f>IF(AND('US Cement Data'!$B$14&gt;=$A63,'US Cement Data'!$B$14&lt;$B63),'US Cement Data'!M$290,0)*'State Downscaling Multipliers'!$B$6</f>
        <v>0</v>
      </c>
      <c r="O63" s="5">
        <f>IF(AND('US Cement Data'!$B$14&gt;=$A63,'US Cement Data'!$B$14&lt;$B63),'US Cement Data'!N$290,0)*'State Downscaling Multipliers'!$B$6</f>
        <v>0</v>
      </c>
      <c r="P63" s="5">
        <f>IF(AND('US Cement Data'!$B$14&gt;=$A63,'US Cement Data'!$B$14&lt;$B63),'US Cement Data'!O$290,0)*'State Downscaling Multipliers'!$B$6</f>
        <v>0</v>
      </c>
      <c r="Q63" s="5">
        <f>IF(AND('US Cement Data'!$B$14&gt;=$A63,'US Cement Data'!$B$14&lt;$B63),'US Cement Data'!P$290,0)*'State Downscaling Multipliers'!$B$6</f>
        <v>0</v>
      </c>
      <c r="R63" s="5">
        <f>IF(AND('US Cement Data'!$B$14&gt;=$A63,'US Cement Data'!$B$14&lt;$B63),'US Cement Data'!Q$290,0)*'State Downscaling Multipliers'!$B$6</f>
        <v>0</v>
      </c>
      <c r="S63" s="5">
        <f>IF(AND('US Cement Data'!$B$14&gt;=$A63,'US Cement Data'!$B$14&lt;$B63),'US Cement Data'!R$290,0)*'State Downscaling Multipliers'!$B$6</f>
        <v>0</v>
      </c>
      <c r="T63" s="5">
        <f>IF(AND('US Cement Data'!$B$14&gt;=$A63,'US Cement Data'!$B$14&lt;$B63),'US Cement Data'!S$290,0)*'State Downscaling Multipliers'!$B$6</f>
        <v>0</v>
      </c>
      <c r="U63" s="5">
        <f>IF(AND('US Cement Data'!$B$14&gt;=$A63,'US Cement Data'!$B$14&lt;$B63),'US Cement Data'!T$290,0)*'State Downscaling Multipliers'!$B$6</f>
        <v>0</v>
      </c>
      <c r="V63" s="5">
        <f>IF(AND('US Cement Data'!$B$14&gt;=$A63,'US Cement Data'!$B$14&lt;$B63),'US Cement Data'!U$290,0)*'State Downscaling Multipliers'!$B$6</f>
        <v>0</v>
      </c>
      <c r="W63" s="5">
        <f>IF(AND('US Cement Data'!$B$14&gt;=$A63,'US Cement Data'!$B$14&lt;$B63),'US Cement Data'!V$290,0)*'State Downscaling Multipliers'!$B$6</f>
        <v>0</v>
      </c>
      <c r="X63" s="5">
        <f>IF(AND('US Cement Data'!$B$14&gt;=$A63,'US Cement Data'!$B$14&lt;$B63),'US Cement Data'!W$290,0)*'State Downscaling Multipliers'!$B$6</f>
        <v>0</v>
      </c>
      <c r="Y63" s="5">
        <f>IF(AND('US Cement Data'!$B$14&gt;=$A63,'US Cement Data'!$B$14&lt;$B63),'US Cement Data'!X$290,0)*'State Downscaling Multipliers'!$B$6</f>
        <v>0</v>
      </c>
      <c r="Z63" s="5">
        <f>IF(AND('US Cement Data'!$B$14&gt;=$A63,'US Cement Data'!$B$14&lt;$B63),'US Cement Data'!Y$290,0)*'State Downscaling Multipliers'!$B$6</f>
        <v>0</v>
      </c>
      <c r="AA63" s="5">
        <f>IF(AND('US Cement Data'!$B$14&gt;=$A63,'US Cement Data'!$B$14&lt;$B63),'US Cement Data'!Z$290,0)*'State Downscaling Multipliers'!$B$6</f>
        <v>0</v>
      </c>
      <c r="AB63" s="5">
        <f>IF(AND('US Cement Data'!$B$14&gt;=$A63,'US Cement Data'!$B$14&lt;$B63),'US Cement Data'!AA$290,0)*'State Downscaling Multipliers'!$B$6</f>
        <v>0</v>
      </c>
      <c r="AC63" s="5">
        <f>IF(AND('US Cement Data'!$B$14&gt;=$A63,'US Cement Data'!$B$14&lt;$B63),'US Cement Data'!AB$290,0)*'State Downscaling Multipliers'!$B$6</f>
        <v>0</v>
      </c>
      <c r="AD63" s="5">
        <f>IF(AND('US Cement Data'!$B$14&gt;=$A63,'US Cement Data'!$B$14&lt;$B63),'US Cement Data'!AC$290,0)*'State Downscaling Multipliers'!$B$6</f>
        <v>0</v>
      </c>
      <c r="AE63" s="5">
        <f>IF(AND('US Cement Data'!$B$14&gt;=$A63,'US Cement Data'!$B$14&lt;$B63),'US Cement Data'!AD$290,0)*'State Downscaling Multipliers'!$B$6</f>
        <v>0</v>
      </c>
      <c r="AF63" s="5">
        <f>IF(AND('US Cement Data'!$B$14&gt;=$A63,'US Cement Data'!$B$14&lt;$B63),'US Cement Data'!AE$290,0)*'State Downscaling Multipliers'!$B$6</f>
        <v>0</v>
      </c>
      <c r="AG63" s="5">
        <f>IF(AND('US Cement Data'!$B$14&gt;=$A63,'US Cement Data'!$B$14&lt;$B63),'US Cement Data'!AF$290,0)*'State Downscaling Multipliers'!$B$6</f>
        <v>0</v>
      </c>
      <c r="AH63" s="5">
        <f>IF(AND('US Cement Data'!$B$14&gt;=$A63,'US Cement Data'!$B$14&lt;$B63),'US Cement Data'!AG$290,0)*'State Downscaling Multipliers'!$B$6</f>
        <v>0</v>
      </c>
      <c r="AI63" s="5">
        <f>IF(AND('US Cement Data'!$B$14&gt;=$A63,'US Cement Data'!$B$14&lt;$B63),'US Cement Data'!AH$290,0)*'State Downscaling Multipliers'!$B$6</f>
        <v>0</v>
      </c>
      <c r="AJ63" s="5">
        <f>IF(AND('US Cement Data'!$B$14&gt;=$A63,'US Cement Data'!$B$14&lt;$B63),'US Cement Data'!AI$290,0)*'State Downscaling Multipliers'!$B$6</f>
        <v>0</v>
      </c>
      <c r="AK63" s="5">
        <f>IF(AND('US Cement Data'!$B$14&gt;=$A63,'US Cement Data'!$B$14&lt;$B63),'US Cement Data'!AJ$290,0)*'State Downscaling Multipliers'!$B$6</f>
        <v>0</v>
      </c>
      <c r="AL63" s="5">
        <f>IF(AND('US Cement Data'!$B$14&gt;=$A63,'US Cement Data'!$B$14&lt;$B63),'US Cement Data'!AK$290,0)*'State Downscaling Multipliers'!$B$6</f>
        <v>0</v>
      </c>
    </row>
    <row r="64" spans="1:38" ht="15.75" customHeight="1" x14ac:dyDescent="0.25">
      <c r="A64" s="49">
        <f t="shared" si="3"/>
        <v>1050</v>
      </c>
      <c r="B64" s="49">
        <f t="shared" si="5"/>
        <v>1100</v>
      </c>
      <c r="C64" s="5">
        <f>IF(AND('US Cement Data'!$B$14&gt;=$A64,'US Cement Data'!$B$14&lt;$B64),'US Cement Data'!B$290,0)*'State Downscaling Multipliers'!$B$6</f>
        <v>0</v>
      </c>
      <c r="D64" s="5">
        <f>IF(AND('US Cement Data'!$B$14&gt;=$A64,'US Cement Data'!$B$14&lt;$B64),'US Cement Data'!C$290,0)*'State Downscaling Multipliers'!$B$6</f>
        <v>0</v>
      </c>
      <c r="E64" s="5">
        <f>IF(AND('US Cement Data'!$B$14&gt;=$A64,'US Cement Data'!$B$14&lt;$B64),'US Cement Data'!D$290,0)*'State Downscaling Multipliers'!$B$6</f>
        <v>0</v>
      </c>
      <c r="F64" s="5">
        <f>IF(AND('US Cement Data'!$B$14&gt;=$A64,'US Cement Data'!$B$14&lt;$B64),'US Cement Data'!E$290,0)*'State Downscaling Multipliers'!$B$6</f>
        <v>0</v>
      </c>
      <c r="G64" s="5">
        <f>IF(AND('US Cement Data'!$B$14&gt;=$A64,'US Cement Data'!$B$14&lt;$B64),'US Cement Data'!F$290,0)*'State Downscaling Multipliers'!$B$6</f>
        <v>0</v>
      </c>
      <c r="H64" s="5">
        <f>IF(AND('US Cement Data'!$B$14&gt;=$A64,'US Cement Data'!$B$14&lt;$B64),'US Cement Data'!G$290,0)*'State Downscaling Multipliers'!$B$6</f>
        <v>0</v>
      </c>
      <c r="I64" s="5">
        <f>IF(AND('US Cement Data'!$B$14&gt;=$A64,'US Cement Data'!$B$14&lt;$B64),'US Cement Data'!H$290,0)*'State Downscaling Multipliers'!$B$6</f>
        <v>0</v>
      </c>
      <c r="J64" s="5">
        <f>IF(AND('US Cement Data'!$B$14&gt;=$A64,'US Cement Data'!$B$14&lt;$B64),'US Cement Data'!I$290,0)*'State Downscaling Multipliers'!$B$6</f>
        <v>0</v>
      </c>
      <c r="K64" s="5">
        <f>IF(AND('US Cement Data'!$B$14&gt;=$A64,'US Cement Data'!$B$14&lt;$B64),'US Cement Data'!J$290,0)*'State Downscaling Multipliers'!$B$6</f>
        <v>0</v>
      </c>
      <c r="L64" s="5">
        <f>IF(AND('US Cement Data'!$B$14&gt;=$A64,'US Cement Data'!$B$14&lt;$B64),'US Cement Data'!K$290,0)*'State Downscaling Multipliers'!$B$6</f>
        <v>0</v>
      </c>
      <c r="M64" s="5">
        <f>IF(AND('US Cement Data'!$B$14&gt;=$A64,'US Cement Data'!$B$14&lt;$B64),'US Cement Data'!L$290,0)*'State Downscaling Multipliers'!$B$6</f>
        <v>0</v>
      </c>
      <c r="N64" s="5">
        <f>IF(AND('US Cement Data'!$B$14&gt;=$A64,'US Cement Data'!$B$14&lt;$B64),'US Cement Data'!M$290,0)*'State Downscaling Multipliers'!$B$6</f>
        <v>0</v>
      </c>
      <c r="O64" s="5">
        <f>IF(AND('US Cement Data'!$B$14&gt;=$A64,'US Cement Data'!$B$14&lt;$B64),'US Cement Data'!N$290,0)*'State Downscaling Multipliers'!$B$6</f>
        <v>0</v>
      </c>
      <c r="P64" s="5">
        <f>IF(AND('US Cement Data'!$B$14&gt;=$A64,'US Cement Data'!$B$14&lt;$B64),'US Cement Data'!O$290,0)*'State Downscaling Multipliers'!$B$6</f>
        <v>0</v>
      </c>
      <c r="Q64" s="5">
        <f>IF(AND('US Cement Data'!$B$14&gt;=$A64,'US Cement Data'!$B$14&lt;$B64),'US Cement Data'!P$290,0)*'State Downscaling Multipliers'!$B$6</f>
        <v>0</v>
      </c>
      <c r="R64" s="5">
        <f>IF(AND('US Cement Data'!$B$14&gt;=$A64,'US Cement Data'!$B$14&lt;$B64),'US Cement Data'!Q$290,0)*'State Downscaling Multipliers'!$B$6</f>
        <v>0</v>
      </c>
      <c r="S64" s="5">
        <f>IF(AND('US Cement Data'!$B$14&gt;=$A64,'US Cement Data'!$B$14&lt;$B64),'US Cement Data'!R$290,0)*'State Downscaling Multipliers'!$B$6</f>
        <v>0</v>
      </c>
      <c r="T64" s="5">
        <f>IF(AND('US Cement Data'!$B$14&gt;=$A64,'US Cement Data'!$B$14&lt;$B64),'US Cement Data'!S$290,0)*'State Downscaling Multipliers'!$B$6</f>
        <v>0</v>
      </c>
      <c r="U64" s="5">
        <f>IF(AND('US Cement Data'!$B$14&gt;=$A64,'US Cement Data'!$B$14&lt;$B64),'US Cement Data'!T$290,0)*'State Downscaling Multipliers'!$B$6</f>
        <v>0</v>
      </c>
      <c r="V64" s="5">
        <f>IF(AND('US Cement Data'!$B$14&gt;=$A64,'US Cement Data'!$B$14&lt;$B64),'US Cement Data'!U$290,0)*'State Downscaling Multipliers'!$B$6</f>
        <v>0</v>
      </c>
      <c r="W64" s="5">
        <f>IF(AND('US Cement Data'!$B$14&gt;=$A64,'US Cement Data'!$B$14&lt;$B64),'US Cement Data'!V$290,0)*'State Downscaling Multipliers'!$B$6</f>
        <v>0</v>
      </c>
      <c r="X64" s="5">
        <f>IF(AND('US Cement Data'!$B$14&gt;=$A64,'US Cement Data'!$B$14&lt;$B64),'US Cement Data'!W$290,0)*'State Downscaling Multipliers'!$B$6</f>
        <v>0</v>
      </c>
      <c r="Y64" s="5">
        <f>IF(AND('US Cement Data'!$B$14&gt;=$A64,'US Cement Data'!$B$14&lt;$B64),'US Cement Data'!X$290,0)*'State Downscaling Multipliers'!$B$6</f>
        <v>0</v>
      </c>
      <c r="Z64" s="5">
        <f>IF(AND('US Cement Data'!$B$14&gt;=$A64,'US Cement Data'!$B$14&lt;$B64),'US Cement Data'!Y$290,0)*'State Downscaling Multipliers'!$B$6</f>
        <v>0</v>
      </c>
      <c r="AA64" s="5">
        <f>IF(AND('US Cement Data'!$B$14&gt;=$A64,'US Cement Data'!$B$14&lt;$B64),'US Cement Data'!Z$290,0)*'State Downscaling Multipliers'!$B$6</f>
        <v>0</v>
      </c>
      <c r="AB64" s="5">
        <f>IF(AND('US Cement Data'!$B$14&gt;=$A64,'US Cement Data'!$B$14&lt;$B64),'US Cement Data'!AA$290,0)*'State Downscaling Multipliers'!$B$6</f>
        <v>0</v>
      </c>
      <c r="AC64" s="5">
        <f>IF(AND('US Cement Data'!$B$14&gt;=$A64,'US Cement Data'!$B$14&lt;$B64),'US Cement Data'!AB$290,0)*'State Downscaling Multipliers'!$B$6</f>
        <v>0</v>
      </c>
      <c r="AD64" s="5">
        <f>IF(AND('US Cement Data'!$B$14&gt;=$A64,'US Cement Data'!$B$14&lt;$B64),'US Cement Data'!AC$290,0)*'State Downscaling Multipliers'!$B$6</f>
        <v>0</v>
      </c>
      <c r="AE64" s="5">
        <f>IF(AND('US Cement Data'!$B$14&gt;=$A64,'US Cement Data'!$B$14&lt;$B64),'US Cement Data'!AD$290,0)*'State Downscaling Multipliers'!$B$6</f>
        <v>0</v>
      </c>
      <c r="AF64" s="5">
        <f>IF(AND('US Cement Data'!$B$14&gt;=$A64,'US Cement Data'!$B$14&lt;$B64),'US Cement Data'!AE$290,0)*'State Downscaling Multipliers'!$B$6</f>
        <v>0</v>
      </c>
      <c r="AG64" s="5">
        <f>IF(AND('US Cement Data'!$B$14&gt;=$A64,'US Cement Data'!$B$14&lt;$B64),'US Cement Data'!AF$290,0)*'State Downscaling Multipliers'!$B$6</f>
        <v>0</v>
      </c>
      <c r="AH64" s="5">
        <f>IF(AND('US Cement Data'!$B$14&gt;=$A64,'US Cement Data'!$B$14&lt;$B64),'US Cement Data'!AG$290,0)*'State Downscaling Multipliers'!$B$6</f>
        <v>0</v>
      </c>
      <c r="AI64" s="5">
        <f>IF(AND('US Cement Data'!$B$14&gt;=$A64,'US Cement Data'!$B$14&lt;$B64),'US Cement Data'!AH$290,0)*'State Downscaling Multipliers'!$B$6</f>
        <v>0</v>
      </c>
      <c r="AJ64" s="5">
        <f>IF(AND('US Cement Data'!$B$14&gt;=$A64,'US Cement Data'!$B$14&lt;$B64),'US Cement Data'!AI$290,0)*'State Downscaling Multipliers'!$B$6</f>
        <v>0</v>
      </c>
      <c r="AK64" s="5">
        <f>IF(AND('US Cement Data'!$B$14&gt;=$A64,'US Cement Data'!$B$14&lt;$B64),'US Cement Data'!AJ$290,0)*'State Downscaling Multipliers'!$B$6</f>
        <v>0</v>
      </c>
      <c r="AL64" s="5">
        <f>IF(AND('US Cement Data'!$B$14&gt;=$A64,'US Cement Data'!$B$14&lt;$B64),'US Cement Data'!AK$290,0)*'State Downscaling Multipliers'!$B$6</f>
        <v>0</v>
      </c>
    </row>
    <row r="65" spans="1:38" ht="15.75" customHeight="1" x14ac:dyDescent="0.25">
      <c r="A65" s="49">
        <f t="shared" si="3"/>
        <v>1100</v>
      </c>
      <c r="B65" s="49">
        <f t="shared" si="5"/>
        <v>1150</v>
      </c>
      <c r="C65" s="5">
        <f>IF(AND('US Cement Data'!$B$14&gt;=$A65,'US Cement Data'!$B$14&lt;$B65),'US Cement Data'!B$290,0)*'State Downscaling Multipliers'!$B$6</f>
        <v>0</v>
      </c>
      <c r="D65" s="5">
        <f>IF(AND('US Cement Data'!$B$14&gt;=$A65,'US Cement Data'!$B$14&lt;$B65),'US Cement Data'!C$290,0)*'State Downscaling Multipliers'!$B$6</f>
        <v>0</v>
      </c>
      <c r="E65" s="5">
        <f>IF(AND('US Cement Data'!$B$14&gt;=$A65,'US Cement Data'!$B$14&lt;$B65),'US Cement Data'!D$290,0)*'State Downscaling Multipliers'!$B$6</f>
        <v>0</v>
      </c>
      <c r="F65" s="5">
        <f>IF(AND('US Cement Data'!$B$14&gt;=$A65,'US Cement Data'!$B$14&lt;$B65),'US Cement Data'!E$290,0)*'State Downscaling Multipliers'!$B$6</f>
        <v>0</v>
      </c>
      <c r="G65" s="5">
        <f>IF(AND('US Cement Data'!$B$14&gt;=$A65,'US Cement Data'!$B$14&lt;$B65),'US Cement Data'!F$290,0)*'State Downscaling Multipliers'!$B$6</f>
        <v>0</v>
      </c>
      <c r="H65" s="5">
        <f>IF(AND('US Cement Data'!$B$14&gt;=$A65,'US Cement Data'!$B$14&lt;$B65),'US Cement Data'!G$290,0)*'State Downscaling Multipliers'!$B$6</f>
        <v>0</v>
      </c>
      <c r="I65" s="5">
        <f>IF(AND('US Cement Data'!$B$14&gt;=$A65,'US Cement Data'!$B$14&lt;$B65),'US Cement Data'!H$290,0)*'State Downscaling Multipliers'!$B$6</f>
        <v>0</v>
      </c>
      <c r="J65" s="5">
        <f>IF(AND('US Cement Data'!$B$14&gt;=$A65,'US Cement Data'!$B$14&lt;$B65),'US Cement Data'!I$290,0)*'State Downscaling Multipliers'!$B$6</f>
        <v>0</v>
      </c>
      <c r="K65" s="5">
        <f>IF(AND('US Cement Data'!$B$14&gt;=$A65,'US Cement Data'!$B$14&lt;$B65),'US Cement Data'!J$290,0)*'State Downscaling Multipliers'!$B$6</f>
        <v>0</v>
      </c>
      <c r="L65" s="5">
        <f>IF(AND('US Cement Data'!$B$14&gt;=$A65,'US Cement Data'!$B$14&lt;$B65),'US Cement Data'!K$290,0)*'State Downscaling Multipliers'!$B$6</f>
        <v>0</v>
      </c>
      <c r="M65" s="5">
        <f>IF(AND('US Cement Data'!$B$14&gt;=$A65,'US Cement Data'!$B$14&lt;$B65),'US Cement Data'!L$290,0)*'State Downscaling Multipliers'!$B$6</f>
        <v>0</v>
      </c>
      <c r="N65" s="5">
        <f>IF(AND('US Cement Data'!$B$14&gt;=$A65,'US Cement Data'!$B$14&lt;$B65),'US Cement Data'!M$290,0)*'State Downscaling Multipliers'!$B$6</f>
        <v>0</v>
      </c>
      <c r="O65" s="5">
        <f>IF(AND('US Cement Data'!$B$14&gt;=$A65,'US Cement Data'!$B$14&lt;$B65),'US Cement Data'!N$290,0)*'State Downscaling Multipliers'!$B$6</f>
        <v>0</v>
      </c>
      <c r="P65" s="5">
        <f>IF(AND('US Cement Data'!$B$14&gt;=$A65,'US Cement Data'!$B$14&lt;$B65),'US Cement Data'!O$290,0)*'State Downscaling Multipliers'!$B$6</f>
        <v>0</v>
      </c>
      <c r="Q65" s="5">
        <f>IF(AND('US Cement Data'!$B$14&gt;=$A65,'US Cement Data'!$B$14&lt;$B65),'US Cement Data'!P$290,0)*'State Downscaling Multipliers'!$B$6</f>
        <v>0</v>
      </c>
      <c r="R65" s="5">
        <f>IF(AND('US Cement Data'!$B$14&gt;=$A65,'US Cement Data'!$B$14&lt;$B65),'US Cement Data'!Q$290,0)*'State Downscaling Multipliers'!$B$6</f>
        <v>0</v>
      </c>
      <c r="S65" s="5">
        <f>IF(AND('US Cement Data'!$B$14&gt;=$A65,'US Cement Data'!$B$14&lt;$B65),'US Cement Data'!R$290,0)*'State Downscaling Multipliers'!$B$6</f>
        <v>0</v>
      </c>
      <c r="T65" s="5">
        <f>IF(AND('US Cement Data'!$B$14&gt;=$A65,'US Cement Data'!$B$14&lt;$B65),'US Cement Data'!S$290,0)*'State Downscaling Multipliers'!$B$6</f>
        <v>0</v>
      </c>
      <c r="U65" s="5">
        <f>IF(AND('US Cement Data'!$B$14&gt;=$A65,'US Cement Data'!$B$14&lt;$B65),'US Cement Data'!T$290,0)*'State Downscaling Multipliers'!$B$6</f>
        <v>0</v>
      </c>
      <c r="V65" s="5">
        <f>IF(AND('US Cement Data'!$B$14&gt;=$A65,'US Cement Data'!$B$14&lt;$B65),'US Cement Data'!U$290,0)*'State Downscaling Multipliers'!$B$6</f>
        <v>0</v>
      </c>
      <c r="W65" s="5">
        <f>IF(AND('US Cement Data'!$B$14&gt;=$A65,'US Cement Data'!$B$14&lt;$B65),'US Cement Data'!V$290,0)*'State Downscaling Multipliers'!$B$6</f>
        <v>0</v>
      </c>
      <c r="X65" s="5">
        <f>IF(AND('US Cement Data'!$B$14&gt;=$A65,'US Cement Data'!$B$14&lt;$B65),'US Cement Data'!W$290,0)*'State Downscaling Multipliers'!$B$6</f>
        <v>0</v>
      </c>
      <c r="Y65" s="5">
        <f>IF(AND('US Cement Data'!$B$14&gt;=$A65,'US Cement Data'!$B$14&lt;$B65),'US Cement Data'!X$290,0)*'State Downscaling Multipliers'!$B$6</f>
        <v>0</v>
      </c>
      <c r="Z65" s="5">
        <f>IF(AND('US Cement Data'!$B$14&gt;=$A65,'US Cement Data'!$B$14&lt;$B65),'US Cement Data'!Y$290,0)*'State Downscaling Multipliers'!$B$6</f>
        <v>0</v>
      </c>
      <c r="AA65" s="5">
        <f>IF(AND('US Cement Data'!$B$14&gt;=$A65,'US Cement Data'!$B$14&lt;$B65),'US Cement Data'!Z$290,0)*'State Downscaling Multipliers'!$B$6</f>
        <v>0</v>
      </c>
      <c r="AB65" s="5">
        <f>IF(AND('US Cement Data'!$B$14&gt;=$A65,'US Cement Data'!$B$14&lt;$B65),'US Cement Data'!AA$290,0)*'State Downscaling Multipliers'!$B$6</f>
        <v>0</v>
      </c>
      <c r="AC65" s="5">
        <f>IF(AND('US Cement Data'!$B$14&gt;=$A65,'US Cement Data'!$B$14&lt;$B65),'US Cement Data'!AB$290,0)*'State Downscaling Multipliers'!$B$6</f>
        <v>0</v>
      </c>
      <c r="AD65" s="5">
        <f>IF(AND('US Cement Data'!$B$14&gt;=$A65,'US Cement Data'!$B$14&lt;$B65),'US Cement Data'!AC$290,0)*'State Downscaling Multipliers'!$B$6</f>
        <v>0</v>
      </c>
      <c r="AE65" s="5">
        <f>IF(AND('US Cement Data'!$B$14&gt;=$A65,'US Cement Data'!$B$14&lt;$B65),'US Cement Data'!AD$290,0)*'State Downscaling Multipliers'!$B$6</f>
        <v>0</v>
      </c>
      <c r="AF65" s="5">
        <f>IF(AND('US Cement Data'!$B$14&gt;=$A65,'US Cement Data'!$B$14&lt;$B65),'US Cement Data'!AE$290,0)*'State Downscaling Multipliers'!$B$6</f>
        <v>0</v>
      </c>
      <c r="AG65" s="5">
        <f>IF(AND('US Cement Data'!$B$14&gt;=$A65,'US Cement Data'!$B$14&lt;$B65),'US Cement Data'!AF$290,0)*'State Downscaling Multipliers'!$B$6</f>
        <v>0</v>
      </c>
      <c r="AH65" s="5">
        <f>IF(AND('US Cement Data'!$B$14&gt;=$A65,'US Cement Data'!$B$14&lt;$B65),'US Cement Data'!AG$290,0)*'State Downscaling Multipliers'!$B$6</f>
        <v>0</v>
      </c>
      <c r="AI65" s="5">
        <f>IF(AND('US Cement Data'!$B$14&gt;=$A65,'US Cement Data'!$B$14&lt;$B65),'US Cement Data'!AH$290,0)*'State Downscaling Multipliers'!$B$6</f>
        <v>0</v>
      </c>
      <c r="AJ65" s="5">
        <f>IF(AND('US Cement Data'!$B$14&gt;=$A65,'US Cement Data'!$B$14&lt;$B65),'US Cement Data'!AI$290,0)*'State Downscaling Multipliers'!$B$6</f>
        <v>0</v>
      </c>
      <c r="AK65" s="5">
        <f>IF(AND('US Cement Data'!$B$14&gt;=$A65,'US Cement Data'!$B$14&lt;$B65),'US Cement Data'!AJ$290,0)*'State Downscaling Multipliers'!$B$6</f>
        <v>0</v>
      </c>
      <c r="AL65" s="5">
        <f>IF(AND('US Cement Data'!$B$14&gt;=$A65,'US Cement Data'!$B$14&lt;$B65),'US Cement Data'!AK$290,0)*'State Downscaling Multipliers'!$B$6</f>
        <v>0</v>
      </c>
    </row>
    <row r="66" spans="1:38" ht="15.75" customHeight="1" x14ac:dyDescent="0.25">
      <c r="A66" s="49">
        <f t="shared" si="3"/>
        <v>1150</v>
      </c>
      <c r="B66" s="49">
        <f t="shared" si="5"/>
        <v>1200</v>
      </c>
      <c r="C66" s="5">
        <f>IF(AND('US Cement Data'!$B$14&gt;=$A66,'US Cement Data'!$B$14&lt;$B66),'US Cement Data'!B$290,0)*'State Downscaling Multipliers'!$B$6</f>
        <v>0</v>
      </c>
      <c r="D66" s="5">
        <f>IF(AND('US Cement Data'!$B$14&gt;=$A66,'US Cement Data'!$B$14&lt;$B66),'US Cement Data'!C$290,0)*'State Downscaling Multipliers'!$B$6</f>
        <v>0</v>
      </c>
      <c r="E66" s="5">
        <f>IF(AND('US Cement Data'!$B$14&gt;=$A66,'US Cement Data'!$B$14&lt;$B66),'US Cement Data'!D$290,0)*'State Downscaling Multipliers'!$B$6</f>
        <v>0</v>
      </c>
      <c r="F66" s="5">
        <f>IF(AND('US Cement Data'!$B$14&gt;=$A66,'US Cement Data'!$B$14&lt;$B66),'US Cement Data'!E$290,0)*'State Downscaling Multipliers'!$B$6</f>
        <v>0</v>
      </c>
      <c r="G66" s="5">
        <f>IF(AND('US Cement Data'!$B$14&gt;=$A66,'US Cement Data'!$B$14&lt;$B66),'US Cement Data'!F$290,0)*'State Downscaling Multipliers'!$B$6</f>
        <v>0</v>
      </c>
      <c r="H66" s="5">
        <f>IF(AND('US Cement Data'!$B$14&gt;=$A66,'US Cement Data'!$B$14&lt;$B66),'US Cement Data'!G$290,0)*'State Downscaling Multipliers'!$B$6</f>
        <v>0</v>
      </c>
      <c r="I66" s="5">
        <f>IF(AND('US Cement Data'!$B$14&gt;=$A66,'US Cement Data'!$B$14&lt;$B66),'US Cement Data'!H$290,0)*'State Downscaling Multipliers'!$B$6</f>
        <v>0</v>
      </c>
      <c r="J66" s="5">
        <f>IF(AND('US Cement Data'!$B$14&gt;=$A66,'US Cement Data'!$B$14&lt;$B66),'US Cement Data'!I$290,0)*'State Downscaling Multipliers'!$B$6</f>
        <v>0</v>
      </c>
      <c r="K66" s="5">
        <f>IF(AND('US Cement Data'!$B$14&gt;=$A66,'US Cement Data'!$B$14&lt;$B66),'US Cement Data'!J$290,0)*'State Downscaling Multipliers'!$B$6</f>
        <v>0</v>
      </c>
      <c r="L66" s="5">
        <f>IF(AND('US Cement Data'!$B$14&gt;=$A66,'US Cement Data'!$B$14&lt;$B66),'US Cement Data'!K$290,0)*'State Downscaling Multipliers'!$B$6</f>
        <v>0</v>
      </c>
      <c r="M66" s="5">
        <f>IF(AND('US Cement Data'!$B$14&gt;=$A66,'US Cement Data'!$B$14&lt;$B66),'US Cement Data'!L$290,0)*'State Downscaling Multipliers'!$B$6</f>
        <v>0</v>
      </c>
      <c r="N66" s="5">
        <f>IF(AND('US Cement Data'!$B$14&gt;=$A66,'US Cement Data'!$B$14&lt;$B66),'US Cement Data'!M$290,0)*'State Downscaling Multipliers'!$B$6</f>
        <v>0</v>
      </c>
      <c r="O66" s="5">
        <f>IF(AND('US Cement Data'!$B$14&gt;=$A66,'US Cement Data'!$B$14&lt;$B66),'US Cement Data'!N$290,0)*'State Downscaling Multipliers'!$B$6</f>
        <v>0</v>
      </c>
      <c r="P66" s="5">
        <f>IF(AND('US Cement Data'!$B$14&gt;=$A66,'US Cement Data'!$B$14&lt;$B66),'US Cement Data'!O$290,0)*'State Downscaling Multipliers'!$B$6</f>
        <v>0</v>
      </c>
      <c r="Q66" s="5">
        <f>IF(AND('US Cement Data'!$B$14&gt;=$A66,'US Cement Data'!$B$14&lt;$B66),'US Cement Data'!P$290,0)*'State Downscaling Multipliers'!$B$6</f>
        <v>0</v>
      </c>
      <c r="R66" s="5">
        <f>IF(AND('US Cement Data'!$B$14&gt;=$A66,'US Cement Data'!$B$14&lt;$B66),'US Cement Data'!Q$290,0)*'State Downscaling Multipliers'!$B$6</f>
        <v>0</v>
      </c>
      <c r="S66" s="5">
        <f>IF(AND('US Cement Data'!$B$14&gt;=$A66,'US Cement Data'!$B$14&lt;$B66),'US Cement Data'!R$290,0)*'State Downscaling Multipliers'!$B$6</f>
        <v>0</v>
      </c>
      <c r="T66" s="5">
        <f>IF(AND('US Cement Data'!$B$14&gt;=$A66,'US Cement Data'!$B$14&lt;$B66),'US Cement Data'!S$290,0)*'State Downscaling Multipliers'!$B$6</f>
        <v>0</v>
      </c>
      <c r="U66" s="5">
        <f>IF(AND('US Cement Data'!$B$14&gt;=$A66,'US Cement Data'!$B$14&lt;$B66),'US Cement Data'!T$290,0)*'State Downscaling Multipliers'!$B$6</f>
        <v>0</v>
      </c>
      <c r="V66" s="5">
        <f>IF(AND('US Cement Data'!$B$14&gt;=$A66,'US Cement Data'!$B$14&lt;$B66),'US Cement Data'!U$290,0)*'State Downscaling Multipliers'!$B$6</f>
        <v>0</v>
      </c>
      <c r="W66" s="5">
        <f>IF(AND('US Cement Data'!$B$14&gt;=$A66,'US Cement Data'!$B$14&lt;$B66),'US Cement Data'!V$290,0)*'State Downscaling Multipliers'!$B$6</f>
        <v>0</v>
      </c>
      <c r="X66" s="5">
        <f>IF(AND('US Cement Data'!$B$14&gt;=$A66,'US Cement Data'!$B$14&lt;$B66),'US Cement Data'!W$290,0)*'State Downscaling Multipliers'!$B$6</f>
        <v>0</v>
      </c>
      <c r="Y66" s="5">
        <f>IF(AND('US Cement Data'!$B$14&gt;=$A66,'US Cement Data'!$B$14&lt;$B66),'US Cement Data'!X$290,0)*'State Downscaling Multipliers'!$B$6</f>
        <v>0</v>
      </c>
      <c r="Z66" s="5">
        <f>IF(AND('US Cement Data'!$B$14&gt;=$A66,'US Cement Data'!$B$14&lt;$B66),'US Cement Data'!Y$290,0)*'State Downscaling Multipliers'!$B$6</f>
        <v>0</v>
      </c>
      <c r="AA66" s="5">
        <f>IF(AND('US Cement Data'!$B$14&gt;=$A66,'US Cement Data'!$B$14&lt;$B66),'US Cement Data'!Z$290,0)*'State Downscaling Multipliers'!$B$6</f>
        <v>0</v>
      </c>
      <c r="AB66" s="5">
        <f>IF(AND('US Cement Data'!$B$14&gt;=$A66,'US Cement Data'!$B$14&lt;$B66),'US Cement Data'!AA$290,0)*'State Downscaling Multipliers'!$B$6</f>
        <v>0</v>
      </c>
      <c r="AC66" s="5">
        <f>IF(AND('US Cement Data'!$B$14&gt;=$A66,'US Cement Data'!$B$14&lt;$B66),'US Cement Data'!AB$290,0)*'State Downscaling Multipliers'!$B$6</f>
        <v>0</v>
      </c>
      <c r="AD66" s="5">
        <f>IF(AND('US Cement Data'!$B$14&gt;=$A66,'US Cement Data'!$B$14&lt;$B66),'US Cement Data'!AC$290,0)*'State Downscaling Multipliers'!$B$6</f>
        <v>0</v>
      </c>
      <c r="AE66" s="5">
        <f>IF(AND('US Cement Data'!$B$14&gt;=$A66,'US Cement Data'!$B$14&lt;$B66),'US Cement Data'!AD$290,0)*'State Downscaling Multipliers'!$B$6</f>
        <v>0</v>
      </c>
      <c r="AF66" s="5">
        <f>IF(AND('US Cement Data'!$B$14&gt;=$A66,'US Cement Data'!$B$14&lt;$B66),'US Cement Data'!AE$290,0)*'State Downscaling Multipliers'!$B$6</f>
        <v>0</v>
      </c>
      <c r="AG66" s="5">
        <f>IF(AND('US Cement Data'!$B$14&gt;=$A66,'US Cement Data'!$B$14&lt;$B66),'US Cement Data'!AF$290,0)*'State Downscaling Multipliers'!$B$6</f>
        <v>0</v>
      </c>
      <c r="AH66" s="5">
        <f>IF(AND('US Cement Data'!$B$14&gt;=$A66,'US Cement Data'!$B$14&lt;$B66),'US Cement Data'!AG$290,0)*'State Downscaling Multipliers'!$B$6</f>
        <v>0</v>
      </c>
      <c r="AI66" s="5">
        <f>IF(AND('US Cement Data'!$B$14&gt;=$A66,'US Cement Data'!$B$14&lt;$B66),'US Cement Data'!AH$290,0)*'State Downscaling Multipliers'!$B$6</f>
        <v>0</v>
      </c>
      <c r="AJ66" s="5">
        <f>IF(AND('US Cement Data'!$B$14&gt;=$A66,'US Cement Data'!$B$14&lt;$B66),'US Cement Data'!AI$290,0)*'State Downscaling Multipliers'!$B$6</f>
        <v>0</v>
      </c>
      <c r="AK66" s="5">
        <f>IF(AND('US Cement Data'!$B$14&gt;=$A66,'US Cement Data'!$B$14&lt;$B66),'US Cement Data'!AJ$290,0)*'State Downscaling Multipliers'!$B$6</f>
        <v>0</v>
      </c>
      <c r="AL66" s="5">
        <f>IF(AND('US Cement Data'!$B$14&gt;=$A66,'US Cement Data'!$B$14&lt;$B66),'US Cement Data'!AK$290,0)*'State Downscaling Multipliers'!$B$6</f>
        <v>0</v>
      </c>
    </row>
    <row r="67" spans="1:38" ht="15.75" customHeight="1" x14ac:dyDescent="0.25">
      <c r="A67" s="49">
        <f t="shared" si="3"/>
        <v>1200</v>
      </c>
      <c r="B67" s="49">
        <f t="shared" si="5"/>
        <v>1250</v>
      </c>
      <c r="C67" s="5">
        <f>IF(AND('US Cement Data'!$B$14&gt;=$A67,'US Cement Data'!$B$14&lt;$B67),'US Cement Data'!B$290,0)*'State Downscaling Multipliers'!$B$6</f>
        <v>0</v>
      </c>
      <c r="D67" s="5">
        <f>IF(AND('US Cement Data'!$B$14&gt;=$A67,'US Cement Data'!$B$14&lt;$B67),'US Cement Data'!C$290,0)*'State Downscaling Multipliers'!$B$6</f>
        <v>0</v>
      </c>
      <c r="E67" s="5">
        <f>IF(AND('US Cement Data'!$B$14&gt;=$A67,'US Cement Data'!$B$14&lt;$B67),'US Cement Data'!D$290,0)*'State Downscaling Multipliers'!$B$6</f>
        <v>0</v>
      </c>
      <c r="F67" s="5">
        <f>IF(AND('US Cement Data'!$B$14&gt;=$A67,'US Cement Data'!$B$14&lt;$B67),'US Cement Data'!E$290,0)*'State Downscaling Multipliers'!$B$6</f>
        <v>0</v>
      </c>
      <c r="G67" s="5">
        <f>IF(AND('US Cement Data'!$B$14&gt;=$A67,'US Cement Data'!$B$14&lt;$B67),'US Cement Data'!F$290,0)*'State Downscaling Multipliers'!$B$6</f>
        <v>0</v>
      </c>
      <c r="H67" s="5">
        <f>IF(AND('US Cement Data'!$B$14&gt;=$A67,'US Cement Data'!$B$14&lt;$B67),'US Cement Data'!G$290,0)*'State Downscaling Multipliers'!$B$6</f>
        <v>0</v>
      </c>
      <c r="I67" s="5">
        <f>IF(AND('US Cement Data'!$B$14&gt;=$A67,'US Cement Data'!$B$14&lt;$B67),'US Cement Data'!H$290,0)*'State Downscaling Multipliers'!$B$6</f>
        <v>0</v>
      </c>
      <c r="J67" s="5">
        <f>IF(AND('US Cement Data'!$B$14&gt;=$A67,'US Cement Data'!$B$14&lt;$B67),'US Cement Data'!I$290,0)*'State Downscaling Multipliers'!$B$6</f>
        <v>0</v>
      </c>
      <c r="K67" s="5">
        <f>IF(AND('US Cement Data'!$B$14&gt;=$A67,'US Cement Data'!$B$14&lt;$B67),'US Cement Data'!J$290,0)*'State Downscaling Multipliers'!$B$6</f>
        <v>0</v>
      </c>
      <c r="L67" s="5">
        <f>IF(AND('US Cement Data'!$B$14&gt;=$A67,'US Cement Data'!$B$14&lt;$B67),'US Cement Data'!K$290,0)*'State Downscaling Multipliers'!$B$6</f>
        <v>0</v>
      </c>
      <c r="M67" s="5">
        <f>IF(AND('US Cement Data'!$B$14&gt;=$A67,'US Cement Data'!$B$14&lt;$B67),'US Cement Data'!L$290,0)*'State Downscaling Multipliers'!$B$6</f>
        <v>0</v>
      </c>
      <c r="N67" s="5">
        <f>IF(AND('US Cement Data'!$B$14&gt;=$A67,'US Cement Data'!$B$14&lt;$B67),'US Cement Data'!M$290,0)*'State Downscaling Multipliers'!$B$6</f>
        <v>0</v>
      </c>
      <c r="O67" s="5">
        <f>IF(AND('US Cement Data'!$B$14&gt;=$A67,'US Cement Data'!$B$14&lt;$B67),'US Cement Data'!N$290,0)*'State Downscaling Multipliers'!$B$6</f>
        <v>0</v>
      </c>
      <c r="P67" s="5">
        <f>IF(AND('US Cement Data'!$B$14&gt;=$A67,'US Cement Data'!$B$14&lt;$B67),'US Cement Data'!O$290,0)*'State Downscaling Multipliers'!$B$6</f>
        <v>0</v>
      </c>
      <c r="Q67" s="5">
        <f>IF(AND('US Cement Data'!$B$14&gt;=$A67,'US Cement Data'!$B$14&lt;$B67),'US Cement Data'!P$290,0)*'State Downscaling Multipliers'!$B$6</f>
        <v>0</v>
      </c>
      <c r="R67" s="5">
        <f>IF(AND('US Cement Data'!$B$14&gt;=$A67,'US Cement Data'!$B$14&lt;$B67),'US Cement Data'!Q$290,0)*'State Downscaling Multipliers'!$B$6</f>
        <v>0</v>
      </c>
      <c r="S67" s="5">
        <f>IF(AND('US Cement Data'!$B$14&gt;=$A67,'US Cement Data'!$B$14&lt;$B67),'US Cement Data'!R$290,0)*'State Downscaling Multipliers'!$B$6</f>
        <v>0</v>
      </c>
      <c r="T67" s="5">
        <f>IF(AND('US Cement Data'!$B$14&gt;=$A67,'US Cement Data'!$B$14&lt;$B67),'US Cement Data'!S$290,0)*'State Downscaling Multipliers'!$B$6</f>
        <v>0</v>
      </c>
      <c r="U67" s="5">
        <f>IF(AND('US Cement Data'!$B$14&gt;=$A67,'US Cement Data'!$B$14&lt;$B67),'US Cement Data'!T$290,0)*'State Downscaling Multipliers'!$B$6</f>
        <v>0</v>
      </c>
      <c r="V67" s="5">
        <f>IF(AND('US Cement Data'!$B$14&gt;=$A67,'US Cement Data'!$B$14&lt;$B67),'US Cement Data'!U$290,0)*'State Downscaling Multipliers'!$B$6</f>
        <v>0</v>
      </c>
      <c r="W67" s="5">
        <f>IF(AND('US Cement Data'!$B$14&gt;=$A67,'US Cement Data'!$B$14&lt;$B67),'US Cement Data'!V$290,0)*'State Downscaling Multipliers'!$B$6</f>
        <v>0</v>
      </c>
      <c r="X67" s="5">
        <f>IF(AND('US Cement Data'!$B$14&gt;=$A67,'US Cement Data'!$B$14&lt;$B67),'US Cement Data'!W$290,0)*'State Downscaling Multipliers'!$B$6</f>
        <v>0</v>
      </c>
      <c r="Y67" s="5">
        <f>IF(AND('US Cement Data'!$B$14&gt;=$A67,'US Cement Data'!$B$14&lt;$B67),'US Cement Data'!X$290,0)*'State Downscaling Multipliers'!$B$6</f>
        <v>0</v>
      </c>
      <c r="Z67" s="5">
        <f>IF(AND('US Cement Data'!$B$14&gt;=$A67,'US Cement Data'!$B$14&lt;$B67),'US Cement Data'!Y$290,0)*'State Downscaling Multipliers'!$B$6</f>
        <v>0</v>
      </c>
      <c r="AA67" s="5">
        <f>IF(AND('US Cement Data'!$B$14&gt;=$A67,'US Cement Data'!$B$14&lt;$B67),'US Cement Data'!Z$290,0)*'State Downscaling Multipliers'!$B$6</f>
        <v>0</v>
      </c>
      <c r="AB67" s="5">
        <f>IF(AND('US Cement Data'!$B$14&gt;=$A67,'US Cement Data'!$B$14&lt;$B67),'US Cement Data'!AA$290,0)*'State Downscaling Multipliers'!$B$6</f>
        <v>0</v>
      </c>
      <c r="AC67" s="5">
        <f>IF(AND('US Cement Data'!$B$14&gt;=$A67,'US Cement Data'!$B$14&lt;$B67),'US Cement Data'!AB$290,0)*'State Downscaling Multipliers'!$B$6</f>
        <v>0</v>
      </c>
      <c r="AD67" s="5">
        <f>IF(AND('US Cement Data'!$B$14&gt;=$A67,'US Cement Data'!$B$14&lt;$B67),'US Cement Data'!AC$290,0)*'State Downscaling Multipliers'!$B$6</f>
        <v>0</v>
      </c>
      <c r="AE67" s="5">
        <f>IF(AND('US Cement Data'!$B$14&gt;=$A67,'US Cement Data'!$B$14&lt;$B67),'US Cement Data'!AD$290,0)*'State Downscaling Multipliers'!$B$6</f>
        <v>0</v>
      </c>
      <c r="AF67" s="5">
        <f>IF(AND('US Cement Data'!$B$14&gt;=$A67,'US Cement Data'!$B$14&lt;$B67),'US Cement Data'!AE$290,0)*'State Downscaling Multipliers'!$B$6</f>
        <v>0</v>
      </c>
      <c r="AG67" s="5">
        <f>IF(AND('US Cement Data'!$B$14&gt;=$A67,'US Cement Data'!$B$14&lt;$B67),'US Cement Data'!AF$290,0)*'State Downscaling Multipliers'!$B$6</f>
        <v>0</v>
      </c>
      <c r="AH67" s="5">
        <f>IF(AND('US Cement Data'!$B$14&gt;=$A67,'US Cement Data'!$B$14&lt;$B67),'US Cement Data'!AG$290,0)*'State Downscaling Multipliers'!$B$6</f>
        <v>0</v>
      </c>
      <c r="AI67" s="5">
        <f>IF(AND('US Cement Data'!$B$14&gt;=$A67,'US Cement Data'!$B$14&lt;$B67),'US Cement Data'!AH$290,0)*'State Downscaling Multipliers'!$B$6</f>
        <v>0</v>
      </c>
      <c r="AJ67" s="5">
        <f>IF(AND('US Cement Data'!$B$14&gt;=$A67,'US Cement Data'!$B$14&lt;$B67),'US Cement Data'!AI$290,0)*'State Downscaling Multipliers'!$B$6</f>
        <v>0</v>
      </c>
      <c r="AK67" s="5">
        <f>IF(AND('US Cement Data'!$B$14&gt;=$A67,'US Cement Data'!$B$14&lt;$B67),'US Cement Data'!AJ$290,0)*'State Downscaling Multipliers'!$B$6</f>
        <v>0</v>
      </c>
      <c r="AL67" s="5">
        <f>IF(AND('US Cement Data'!$B$14&gt;=$A67,'US Cement Data'!$B$14&lt;$B67),'US Cement Data'!AK$290,0)*'State Downscaling Multipliers'!$B$6</f>
        <v>0</v>
      </c>
    </row>
    <row r="68" spans="1:38" ht="15.75" customHeight="1" x14ac:dyDescent="0.25">
      <c r="A68" s="49">
        <f t="shared" si="3"/>
        <v>1250</v>
      </c>
      <c r="B68" s="49">
        <f t="shared" si="5"/>
        <v>1300</v>
      </c>
      <c r="C68" s="5">
        <f>IF(AND('US Cement Data'!$B$14&gt;=$A68,'US Cement Data'!$B$14&lt;$B68),'US Cement Data'!B$290,0)*'State Downscaling Multipliers'!$B$6</f>
        <v>0</v>
      </c>
      <c r="D68" s="5">
        <f>IF(AND('US Cement Data'!$B$14&gt;=$A68,'US Cement Data'!$B$14&lt;$B68),'US Cement Data'!C$290,0)*'State Downscaling Multipliers'!$B$6</f>
        <v>0</v>
      </c>
      <c r="E68" s="5">
        <f>IF(AND('US Cement Data'!$B$14&gt;=$A68,'US Cement Data'!$B$14&lt;$B68),'US Cement Data'!D$290,0)*'State Downscaling Multipliers'!$B$6</f>
        <v>0</v>
      </c>
      <c r="F68" s="5">
        <f>IF(AND('US Cement Data'!$B$14&gt;=$A68,'US Cement Data'!$B$14&lt;$B68),'US Cement Data'!E$290,0)*'State Downscaling Multipliers'!$B$6</f>
        <v>0</v>
      </c>
      <c r="G68" s="5">
        <f>IF(AND('US Cement Data'!$B$14&gt;=$A68,'US Cement Data'!$B$14&lt;$B68),'US Cement Data'!F$290,0)*'State Downscaling Multipliers'!$B$6</f>
        <v>0</v>
      </c>
      <c r="H68" s="5">
        <f>IF(AND('US Cement Data'!$B$14&gt;=$A68,'US Cement Data'!$B$14&lt;$B68),'US Cement Data'!G$290,0)*'State Downscaling Multipliers'!$B$6</f>
        <v>0</v>
      </c>
      <c r="I68" s="5">
        <f>IF(AND('US Cement Data'!$B$14&gt;=$A68,'US Cement Data'!$B$14&lt;$B68),'US Cement Data'!H$290,0)*'State Downscaling Multipliers'!$B$6</f>
        <v>0</v>
      </c>
      <c r="J68" s="5">
        <f>IF(AND('US Cement Data'!$B$14&gt;=$A68,'US Cement Data'!$B$14&lt;$B68),'US Cement Data'!I$290,0)*'State Downscaling Multipliers'!$B$6</f>
        <v>0</v>
      </c>
      <c r="K68" s="5">
        <f>IF(AND('US Cement Data'!$B$14&gt;=$A68,'US Cement Data'!$B$14&lt;$B68),'US Cement Data'!J$290,0)*'State Downscaling Multipliers'!$B$6</f>
        <v>0</v>
      </c>
      <c r="L68" s="5">
        <f>IF(AND('US Cement Data'!$B$14&gt;=$A68,'US Cement Data'!$B$14&lt;$B68),'US Cement Data'!K$290,0)*'State Downscaling Multipliers'!$B$6</f>
        <v>0</v>
      </c>
      <c r="M68" s="5">
        <f>IF(AND('US Cement Data'!$B$14&gt;=$A68,'US Cement Data'!$B$14&lt;$B68),'US Cement Data'!L$290,0)*'State Downscaling Multipliers'!$B$6</f>
        <v>0</v>
      </c>
      <c r="N68" s="5">
        <f>IF(AND('US Cement Data'!$B$14&gt;=$A68,'US Cement Data'!$B$14&lt;$B68),'US Cement Data'!M$290,0)*'State Downscaling Multipliers'!$B$6</f>
        <v>0</v>
      </c>
      <c r="O68" s="5">
        <f>IF(AND('US Cement Data'!$B$14&gt;=$A68,'US Cement Data'!$B$14&lt;$B68),'US Cement Data'!N$290,0)*'State Downscaling Multipliers'!$B$6</f>
        <v>0</v>
      </c>
      <c r="P68" s="5">
        <f>IF(AND('US Cement Data'!$B$14&gt;=$A68,'US Cement Data'!$B$14&lt;$B68),'US Cement Data'!O$290,0)*'State Downscaling Multipliers'!$B$6</f>
        <v>0</v>
      </c>
      <c r="Q68" s="5">
        <f>IF(AND('US Cement Data'!$B$14&gt;=$A68,'US Cement Data'!$B$14&lt;$B68),'US Cement Data'!P$290,0)*'State Downscaling Multipliers'!$B$6</f>
        <v>0</v>
      </c>
      <c r="R68" s="5">
        <f>IF(AND('US Cement Data'!$B$14&gt;=$A68,'US Cement Data'!$B$14&lt;$B68),'US Cement Data'!Q$290,0)*'State Downscaling Multipliers'!$B$6</f>
        <v>0</v>
      </c>
      <c r="S68" s="5">
        <f>IF(AND('US Cement Data'!$B$14&gt;=$A68,'US Cement Data'!$B$14&lt;$B68),'US Cement Data'!R$290,0)*'State Downscaling Multipliers'!$B$6</f>
        <v>0</v>
      </c>
      <c r="T68" s="5">
        <f>IF(AND('US Cement Data'!$B$14&gt;=$A68,'US Cement Data'!$B$14&lt;$B68),'US Cement Data'!S$290,0)*'State Downscaling Multipliers'!$B$6</f>
        <v>0</v>
      </c>
      <c r="U68" s="5">
        <f>IF(AND('US Cement Data'!$B$14&gt;=$A68,'US Cement Data'!$B$14&lt;$B68),'US Cement Data'!T$290,0)*'State Downscaling Multipliers'!$B$6</f>
        <v>0</v>
      </c>
      <c r="V68" s="5">
        <f>IF(AND('US Cement Data'!$B$14&gt;=$A68,'US Cement Data'!$B$14&lt;$B68),'US Cement Data'!U$290,0)*'State Downscaling Multipliers'!$B$6</f>
        <v>0</v>
      </c>
      <c r="W68" s="5">
        <f>IF(AND('US Cement Data'!$B$14&gt;=$A68,'US Cement Data'!$B$14&lt;$B68),'US Cement Data'!V$290,0)*'State Downscaling Multipliers'!$B$6</f>
        <v>0</v>
      </c>
      <c r="X68" s="5">
        <f>IF(AND('US Cement Data'!$B$14&gt;=$A68,'US Cement Data'!$B$14&lt;$B68),'US Cement Data'!W$290,0)*'State Downscaling Multipliers'!$B$6</f>
        <v>0</v>
      </c>
      <c r="Y68" s="5">
        <f>IF(AND('US Cement Data'!$B$14&gt;=$A68,'US Cement Data'!$B$14&lt;$B68),'US Cement Data'!X$290,0)*'State Downscaling Multipliers'!$B$6</f>
        <v>0</v>
      </c>
      <c r="Z68" s="5">
        <f>IF(AND('US Cement Data'!$B$14&gt;=$A68,'US Cement Data'!$B$14&lt;$B68),'US Cement Data'!Y$290,0)*'State Downscaling Multipliers'!$B$6</f>
        <v>0</v>
      </c>
      <c r="AA68" s="5">
        <f>IF(AND('US Cement Data'!$B$14&gt;=$A68,'US Cement Data'!$B$14&lt;$B68),'US Cement Data'!Z$290,0)*'State Downscaling Multipliers'!$B$6</f>
        <v>0</v>
      </c>
      <c r="AB68" s="5">
        <f>IF(AND('US Cement Data'!$B$14&gt;=$A68,'US Cement Data'!$B$14&lt;$B68),'US Cement Data'!AA$290,0)*'State Downscaling Multipliers'!$B$6</f>
        <v>0</v>
      </c>
      <c r="AC68" s="5">
        <f>IF(AND('US Cement Data'!$B$14&gt;=$A68,'US Cement Data'!$B$14&lt;$B68),'US Cement Data'!AB$290,0)*'State Downscaling Multipliers'!$B$6</f>
        <v>0</v>
      </c>
      <c r="AD68" s="5">
        <f>IF(AND('US Cement Data'!$B$14&gt;=$A68,'US Cement Data'!$B$14&lt;$B68),'US Cement Data'!AC$290,0)*'State Downscaling Multipliers'!$B$6</f>
        <v>0</v>
      </c>
      <c r="AE68" s="5">
        <f>IF(AND('US Cement Data'!$B$14&gt;=$A68,'US Cement Data'!$B$14&lt;$B68),'US Cement Data'!AD$290,0)*'State Downscaling Multipliers'!$B$6</f>
        <v>0</v>
      </c>
      <c r="AF68" s="5">
        <f>IF(AND('US Cement Data'!$B$14&gt;=$A68,'US Cement Data'!$B$14&lt;$B68),'US Cement Data'!AE$290,0)*'State Downscaling Multipliers'!$B$6</f>
        <v>0</v>
      </c>
      <c r="AG68" s="5">
        <f>IF(AND('US Cement Data'!$B$14&gt;=$A68,'US Cement Data'!$B$14&lt;$B68),'US Cement Data'!AF$290,0)*'State Downscaling Multipliers'!$B$6</f>
        <v>0</v>
      </c>
      <c r="AH68" s="5">
        <f>IF(AND('US Cement Data'!$B$14&gt;=$A68,'US Cement Data'!$B$14&lt;$B68),'US Cement Data'!AG$290,0)*'State Downscaling Multipliers'!$B$6</f>
        <v>0</v>
      </c>
      <c r="AI68" s="5">
        <f>IF(AND('US Cement Data'!$B$14&gt;=$A68,'US Cement Data'!$B$14&lt;$B68),'US Cement Data'!AH$290,0)*'State Downscaling Multipliers'!$B$6</f>
        <v>0</v>
      </c>
      <c r="AJ68" s="5">
        <f>IF(AND('US Cement Data'!$B$14&gt;=$A68,'US Cement Data'!$B$14&lt;$B68),'US Cement Data'!AI$290,0)*'State Downscaling Multipliers'!$B$6</f>
        <v>0</v>
      </c>
      <c r="AK68" s="5">
        <f>IF(AND('US Cement Data'!$B$14&gt;=$A68,'US Cement Data'!$B$14&lt;$B68),'US Cement Data'!AJ$290,0)*'State Downscaling Multipliers'!$B$6</f>
        <v>0</v>
      </c>
      <c r="AL68" s="5">
        <f>IF(AND('US Cement Data'!$B$14&gt;=$A68,'US Cement Data'!$B$14&lt;$B68),'US Cement Data'!AK$290,0)*'State Downscaling Multipliers'!$B$6</f>
        <v>0</v>
      </c>
    </row>
    <row r="69" spans="1:38" ht="15.75" customHeight="1" x14ac:dyDescent="0.25">
      <c r="A69" s="49">
        <f t="shared" si="3"/>
        <v>1300</v>
      </c>
      <c r="B69" s="49">
        <f t="shared" si="5"/>
        <v>1350</v>
      </c>
      <c r="C69" s="5">
        <f>IF(AND('US Cement Data'!$B$14&gt;=$A69,'US Cement Data'!$B$14&lt;$B69),'US Cement Data'!B$290,0)*'State Downscaling Multipliers'!$B$6</f>
        <v>0</v>
      </c>
      <c r="D69" s="5">
        <f>IF(AND('US Cement Data'!$B$14&gt;=$A69,'US Cement Data'!$B$14&lt;$B69),'US Cement Data'!C$290,0)*'State Downscaling Multipliers'!$B$6</f>
        <v>0</v>
      </c>
      <c r="E69" s="5">
        <f>IF(AND('US Cement Data'!$B$14&gt;=$A69,'US Cement Data'!$B$14&lt;$B69),'US Cement Data'!D$290,0)*'State Downscaling Multipliers'!$B$6</f>
        <v>0</v>
      </c>
      <c r="F69" s="5">
        <f>IF(AND('US Cement Data'!$B$14&gt;=$A69,'US Cement Data'!$B$14&lt;$B69),'US Cement Data'!E$290,0)*'State Downscaling Multipliers'!$B$6</f>
        <v>0</v>
      </c>
      <c r="G69" s="5">
        <f>IF(AND('US Cement Data'!$B$14&gt;=$A69,'US Cement Data'!$B$14&lt;$B69),'US Cement Data'!F$290,0)*'State Downscaling Multipliers'!$B$6</f>
        <v>0</v>
      </c>
      <c r="H69" s="5">
        <f>IF(AND('US Cement Data'!$B$14&gt;=$A69,'US Cement Data'!$B$14&lt;$B69),'US Cement Data'!G$290,0)*'State Downscaling Multipliers'!$B$6</f>
        <v>0</v>
      </c>
      <c r="I69" s="5">
        <f>IF(AND('US Cement Data'!$B$14&gt;=$A69,'US Cement Data'!$B$14&lt;$B69),'US Cement Data'!H$290,0)*'State Downscaling Multipliers'!$B$6</f>
        <v>0</v>
      </c>
      <c r="J69" s="5">
        <f>IF(AND('US Cement Data'!$B$14&gt;=$A69,'US Cement Data'!$B$14&lt;$B69),'US Cement Data'!I$290,0)*'State Downscaling Multipliers'!$B$6</f>
        <v>0</v>
      </c>
      <c r="K69" s="5">
        <f>IF(AND('US Cement Data'!$B$14&gt;=$A69,'US Cement Data'!$B$14&lt;$B69),'US Cement Data'!J$290,0)*'State Downscaling Multipliers'!$B$6</f>
        <v>0</v>
      </c>
      <c r="L69" s="5">
        <f>IF(AND('US Cement Data'!$B$14&gt;=$A69,'US Cement Data'!$B$14&lt;$B69),'US Cement Data'!K$290,0)*'State Downscaling Multipliers'!$B$6</f>
        <v>0</v>
      </c>
      <c r="M69" s="5">
        <f>IF(AND('US Cement Data'!$B$14&gt;=$A69,'US Cement Data'!$B$14&lt;$B69),'US Cement Data'!L$290,0)*'State Downscaling Multipliers'!$B$6</f>
        <v>0</v>
      </c>
      <c r="N69" s="5">
        <f>IF(AND('US Cement Data'!$B$14&gt;=$A69,'US Cement Data'!$B$14&lt;$B69),'US Cement Data'!M$290,0)*'State Downscaling Multipliers'!$B$6</f>
        <v>0</v>
      </c>
      <c r="O69" s="5">
        <f>IF(AND('US Cement Data'!$B$14&gt;=$A69,'US Cement Data'!$B$14&lt;$B69),'US Cement Data'!N$290,0)*'State Downscaling Multipliers'!$B$6</f>
        <v>0</v>
      </c>
      <c r="P69" s="5">
        <f>IF(AND('US Cement Data'!$B$14&gt;=$A69,'US Cement Data'!$B$14&lt;$B69),'US Cement Data'!O$290,0)*'State Downscaling Multipliers'!$B$6</f>
        <v>0</v>
      </c>
      <c r="Q69" s="5">
        <f>IF(AND('US Cement Data'!$B$14&gt;=$A69,'US Cement Data'!$B$14&lt;$B69),'US Cement Data'!P$290,0)*'State Downscaling Multipliers'!$B$6</f>
        <v>0</v>
      </c>
      <c r="R69" s="5">
        <f>IF(AND('US Cement Data'!$B$14&gt;=$A69,'US Cement Data'!$B$14&lt;$B69),'US Cement Data'!Q$290,0)*'State Downscaling Multipliers'!$B$6</f>
        <v>0</v>
      </c>
      <c r="S69" s="5">
        <f>IF(AND('US Cement Data'!$B$14&gt;=$A69,'US Cement Data'!$B$14&lt;$B69),'US Cement Data'!R$290,0)*'State Downscaling Multipliers'!$B$6</f>
        <v>0</v>
      </c>
      <c r="T69" s="5">
        <f>IF(AND('US Cement Data'!$B$14&gt;=$A69,'US Cement Data'!$B$14&lt;$B69),'US Cement Data'!S$290,0)*'State Downscaling Multipliers'!$B$6</f>
        <v>0</v>
      </c>
      <c r="U69" s="5">
        <f>IF(AND('US Cement Data'!$B$14&gt;=$A69,'US Cement Data'!$B$14&lt;$B69),'US Cement Data'!T$290,0)*'State Downscaling Multipliers'!$B$6</f>
        <v>0</v>
      </c>
      <c r="V69" s="5">
        <f>IF(AND('US Cement Data'!$B$14&gt;=$A69,'US Cement Data'!$B$14&lt;$B69),'US Cement Data'!U$290,0)*'State Downscaling Multipliers'!$B$6</f>
        <v>0</v>
      </c>
      <c r="W69" s="5">
        <f>IF(AND('US Cement Data'!$B$14&gt;=$A69,'US Cement Data'!$B$14&lt;$B69),'US Cement Data'!V$290,0)*'State Downscaling Multipliers'!$B$6</f>
        <v>0</v>
      </c>
      <c r="X69" s="5">
        <f>IF(AND('US Cement Data'!$B$14&gt;=$A69,'US Cement Data'!$B$14&lt;$B69),'US Cement Data'!W$290,0)*'State Downscaling Multipliers'!$B$6</f>
        <v>0</v>
      </c>
      <c r="Y69" s="5">
        <f>IF(AND('US Cement Data'!$B$14&gt;=$A69,'US Cement Data'!$B$14&lt;$B69),'US Cement Data'!X$290,0)*'State Downscaling Multipliers'!$B$6</f>
        <v>0</v>
      </c>
      <c r="Z69" s="5">
        <f>IF(AND('US Cement Data'!$B$14&gt;=$A69,'US Cement Data'!$B$14&lt;$B69),'US Cement Data'!Y$290,0)*'State Downscaling Multipliers'!$B$6</f>
        <v>0</v>
      </c>
      <c r="AA69" s="5">
        <f>IF(AND('US Cement Data'!$B$14&gt;=$A69,'US Cement Data'!$B$14&lt;$B69),'US Cement Data'!Z$290,0)*'State Downscaling Multipliers'!$B$6</f>
        <v>0</v>
      </c>
      <c r="AB69" s="5">
        <f>IF(AND('US Cement Data'!$B$14&gt;=$A69,'US Cement Data'!$B$14&lt;$B69),'US Cement Data'!AA$290,0)*'State Downscaling Multipliers'!$B$6</f>
        <v>0</v>
      </c>
      <c r="AC69" s="5">
        <f>IF(AND('US Cement Data'!$B$14&gt;=$A69,'US Cement Data'!$B$14&lt;$B69),'US Cement Data'!AB$290,0)*'State Downscaling Multipliers'!$B$6</f>
        <v>0</v>
      </c>
      <c r="AD69" s="5">
        <f>IF(AND('US Cement Data'!$B$14&gt;=$A69,'US Cement Data'!$B$14&lt;$B69),'US Cement Data'!AC$290,0)*'State Downscaling Multipliers'!$B$6</f>
        <v>0</v>
      </c>
      <c r="AE69" s="5">
        <f>IF(AND('US Cement Data'!$B$14&gt;=$A69,'US Cement Data'!$B$14&lt;$B69),'US Cement Data'!AD$290,0)*'State Downscaling Multipliers'!$B$6</f>
        <v>0</v>
      </c>
      <c r="AF69" s="5">
        <f>IF(AND('US Cement Data'!$B$14&gt;=$A69,'US Cement Data'!$B$14&lt;$B69),'US Cement Data'!AE$290,0)*'State Downscaling Multipliers'!$B$6</f>
        <v>0</v>
      </c>
      <c r="AG69" s="5">
        <f>IF(AND('US Cement Data'!$B$14&gt;=$A69,'US Cement Data'!$B$14&lt;$B69),'US Cement Data'!AF$290,0)*'State Downscaling Multipliers'!$B$6</f>
        <v>0</v>
      </c>
      <c r="AH69" s="5">
        <f>IF(AND('US Cement Data'!$B$14&gt;=$A69,'US Cement Data'!$B$14&lt;$B69),'US Cement Data'!AG$290,0)*'State Downscaling Multipliers'!$B$6</f>
        <v>0</v>
      </c>
      <c r="AI69" s="5">
        <f>IF(AND('US Cement Data'!$B$14&gt;=$A69,'US Cement Data'!$B$14&lt;$B69),'US Cement Data'!AH$290,0)*'State Downscaling Multipliers'!$B$6</f>
        <v>0</v>
      </c>
      <c r="AJ69" s="5">
        <f>IF(AND('US Cement Data'!$B$14&gt;=$A69,'US Cement Data'!$B$14&lt;$B69),'US Cement Data'!AI$290,0)*'State Downscaling Multipliers'!$B$6</f>
        <v>0</v>
      </c>
      <c r="AK69" s="5">
        <f>IF(AND('US Cement Data'!$B$14&gt;=$A69,'US Cement Data'!$B$14&lt;$B69),'US Cement Data'!AJ$290,0)*'State Downscaling Multipliers'!$B$6</f>
        <v>0</v>
      </c>
      <c r="AL69" s="5">
        <f>IF(AND('US Cement Data'!$B$14&gt;=$A69,'US Cement Data'!$B$14&lt;$B69),'US Cement Data'!AK$290,0)*'State Downscaling Multipliers'!$B$6</f>
        <v>0</v>
      </c>
    </row>
    <row r="70" spans="1:38" ht="15.75" customHeight="1" x14ac:dyDescent="0.25">
      <c r="A70" s="49">
        <f t="shared" si="3"/>
        <v>1350</v>
      </c>
      <c r="B70" s="49">
        <f t="shared" si="5"/>
        <v>1400</v>
      </c>
      <c r="C70" s="5">
        <f>IF(AND('US Cement Data'!$B$14&gt;=$A70,'US Cement Data'!$B$14&lt;$B70),'US Cement Data'!B$290,0)*'State Downscaling Multipliers'!$B$6</f>
        <v>0</v>
      </c>
      <c r="D70" s="5">
        <f>IF(AND('US Cement Data'!$B$14&gt;=$A70,'US Cement Data'!$B$14&lt;$B70),'US Cement Data'!C$290,0)*'State Downscaling Multipliers'!$B$6</f>
        <v>0</v>
      </c>
      <c r="E70" s="5">
        <f>IF(AND('US Cement Data'!$B$14&gt;=$A70,'US Cement Data'!$B$14&lt;$B70),'US Cement Data'!D$290,0)*'State Downscaling Multipliers'!$B$6</f>
        <v>0</v>
      </c>
      <c r="F70" s="5">
        <f>IF(AND('US Cement Data'!$B$14&gt;=$A70,'US Cement Data'!$B$14&lt;$B70),'US Cement Data'!E$290,0)*'State Downscaling Multipliers'!$B$6</f>
        <v>0</v>
      </c>
      <c r="G70" s="5">
        <f>IF(AND('US Cement Data'!$B$14&gt;=$A70,'US Cement Data'!$B$14&lt;$B70),'US Cement Data'!F$290,0)*'State Downscaling Multipliers'!$B$6</f>
        <v>0</v>
      </c>
      <c r="H70" s="5">
        <f>IF(AND('US Cement Data'!$B$14&gt;=$A70,'US Cement Data'!$B$14&lt;$B70),'US Cement Data'!G$290,0)*'State Downscaling Multipliers'!$B$6</f>
        <v>0</v>
      </c>
      <c r="I70" s="5">
        <f>IF(AND('US Cement Data'!$B$14&gt;=$A70,'US Cement Data'!$B$14&lt;$B70),'US Cement Data'!H$290,0)*'State Downscaling Multipliers'!$B$6</f>
        <v>0</v>
      </c>
      <c r="J70" s="5">
        <f>IF(AND('US Cement Data'!$B$14&gt;=$A70,'US Cement Data'!$B$14&lt;$B70),'US Cement Data'!I$290,0)*'State Downscaling Multipliers'!$B$6</f>
        <v>0</v>
      </c>
      <c r="K70" s="5">
        <f>IF(AND('US Cement Data'!$B$14&gt;=$A70,'US Cement Data'!$B$14&lt;$B70),'US Cement Data'!J$290,0)*'State Downscaling Multipliers'!$B$6</f>
        <v>0</v>
      </c>
      <c r="L70" s="5">
        <f>IF(AND('US Cement Data'!$B$14&gt;=$A70,'US Cement Data'!$B$14&lt;$B70),'US Cement Data'!K$290,0)*'State Downscaling Multipliers'!$B$6</f>
        <v>0</v>
      </c>
      <c r="M70" s="5">
        <f>IF(AND('US Cement Data'!$B$14&gt;=$A70,'US Cement Data'!$B$14&lt;$B70),'US Cement Data'!L$290,0)*'State Downscaling Multipliers'!$B$6</f>
        <v>0</v>
      </c>
      <c r="N70" s="5">
        <f>IF(AND('US Cement Data'!$B$14&gt;=$A70,'US Cement Data'!$B$14&lt;$B70),'US Cement Data'!M$290,0)*'State Downscaling Multipliers'!$B$6</f>
        <v>0</v>
      </c>
      <c r="O70" s="5">
        <f>IF(AND('US Cement Data'!$B$14&gt;=$A70,'US Cement Data'!$B$14&lt;$B70),'US Cement Data'!N$290,0)*'State Downscaling Multipliers'!$B$6</f>
        <v>0</v>
      </c>
      <c r="P70" s="5">
        <f>IF(AND('US Cement Data'!$B$14&gt;=$A70,'US Cement Data'!$B$14&lt;$B70),'US Cement Data'!O$290,0)*'State Downscaling Multipliers'!$B$6</f>
        <v>0</v>
      </c>
      <c r="Q70" s="5">
        <f>IF(AND('US Cement Data'!$B$14&gt;=$A70,'US Cement Data'!$B$14&lt;$B70),'US Cement Data'!P$290,0)*'State Downscaling Multipliers'!$B$6</f>
        <v>0</v>
      </c>
      <c r="R70" s="5">
        <f>IF(AND('US Cement Data'!$B$14&gt;=$A70,'US Cement Data'!$B$14&lt;$B70),'US Cement Data'!Q$290,0)*'State Downscaling Multipliers'!$B$6</f>
        <v>0</v>
      </c>
      <c r="S70" s="5">
        <f>IF(AND('US Cement Data'!$B$14&gt;=$A70,'US Cement Data'!$B$14&lt;$B70),'US Cement Data'!R$290,0)*'State Downscaling Multipliers'!$B$6</f>
        <v>0</v>
      </c>
      <c r="T70" s="5">
        <f>IF(AND('US Cement Data'!$B$14&gt;=$A70,'US Cement Data'!$B$14&lt;$B70),'US Cement Data'!S$290,0)*'State Downscaling Multipliers'!$B$6</f>
        <v>0</v>
      </c>
      <c r="U70" s="5">
        <f>IF(AND('US Cement Data'!$B$14&gt;=$A70,'US Cement Data'!$B$14&lt;$B70),'US Cement Data'!T$290,0)*'State Downscaling Multipliers'!$B$6</f>
        <v>0</v>
      </c>
      <c r="V70" s="5">
        <f>IF(AND('US Cement Data'!$B$14&gt;=$A70,'US Cement Data'!$B$14&lt;$B70),'US Cement Data'!U$290,0)*'State Downscaling Multipliers'!$B$6</f>
        <v>0</v>
      </c>
      <c r="W70" s="5">
        <f>IF(AND('US Cement Data'!$B$14&gt;=$A70,'US Cement Data'!$B$14&lt;$B70),'US Cement Data'!V$290,0)*'State Downscaling Multipliers'!$B$6</f>
        <v>0</v>
      </c>
      <c r="X70" s="5">
        <f>IF(AND('US Cement Data'!$B$14&gt;=$A70,'US Cement Data'!$B$14&lt;$B70),'US Cement Data'!W$290,0)*'State Downscaling Multipliers'!$B$6</f>
        <v>0</v>
      </c>
      <c r="Y70" s="5">
        <f>IF(AND('US Cement Data'!$B$14&gt;=$A70,'US Cement Data'!$B$14&lt;$B70),'US Cement Data'!X$290,0)*'State Downscaling Multipliers'!$B$6</f>
        <v>0</v>
      </c>
      <c r="Z70" s="5">
        <f>IF(AND('US Cement Data'!$B$14&gt;=$A70,'US Cement Data'!$B$14&lt;$B70),'US Cement Data'!Y$290,0)*'State Downscaling Multipliers'!$B$6</f>
        <v>0</v>
      </c>
      <c r="AA70" s="5">
        <f>IF(AND('US Cement Data'!$B$14&gt;=$A70,'US Cement Data'!$B$14&lt;$B70),'US Cement Data'!Z$290,0)*'State Downscaling Multipliers'!$B$6</f>
        <v>0</v>
      </c>
      <c r="AB70" s="5">
        <f>IF(AND('US Cement Data'!$B$14&gt;=$A70,'US Cement Data'!$B$14&lt;$B70),'US Cement Data'!AA$290,0)*'State Downscaling Multipliers'!$B$6</f>
        <v>0</v>
      </c>
      <c r="AC70" s="5">
        <f>IF(AND('US Cement Data'!$B$14&gt;=$A70,'US Cement Data'!$B$14&lt;$B70),'US Cement Data'!AB$290,0)*'State Downscaling Multipliers'!$B$6</f>
        <v>0</v>
      </c>
      <c r="AD70" s="5">
        <f>IF(AND('US Cement Data'!$B$14&gt;=$A70,'US Cement Data'!$B$14&lt;$B70),'US Cement Data'!AC$290,0)*'State Downscaling Multipliers'!$B$6</f>
        <v>0</v>
      </c>
      <c r="AE70" s="5">
        <f>IF(AND('US Cement Data'!$B$14&gt;=$A70,'US Cement Data'!$B$14&lt;$B70),'US Cement Data'!AD$290,0)*'State Downscaling Multipliers'!$B$6</f>
        <v>0</v>
      </c>
      <c r="AF70" s="5">
        <f>IF(AND('US Cement Data'!$B$14&gt;=$A70,'US Cement Data'!$B$14&lt;$B70),'US Cement Data'!AE$290,0)*'State Downscaling Multipliers'!$B$6</f>
        <v>0</v>
      </c>
      <c r="AG70" s="5">
        <f>IF(AND('US Cement Data'!$B$14&gt;=$A70,'US Cement Data'!$B$14&lt;$B70),'US Cement Data'!AF$290,0)*'State Downscaling Multipliers'!$B$6</f>
        <v>0</v>
      </c>
      <c r="AH70" s="5">
        <f>IF(AND('US Cement Data'!$B$14&gt;=$A70,'US Cement Data'!$B$14&lt;$B70),'US Cement Data'!AG$290,0)*'State Downscaling Multipliers'!$B$6</f>
        <v>0</v>
      </c>
      <c r="AI70" s="5">
        <f>IF(AND('US Cement Data'!$B$14&gt;=$A70,'US Cement Data'!$B$14&lt;$B70),'US Cement Data'!AH$290,0)*'State Downscaling Multipliers'!$B$6</f>
        <v>0</v>
      </c>
      <c r="AJ70" s="5">
        <f>IF(AND('US Cement Data'!$B$14&gt;=$A70,'US Cement Data'!$B$14&lt;$B70),'US Cement Data'!AI$290,0)*'State Downscaling Multipliers'!$B$6</f>
        <v>0</v>
      </c>
      <c r="AK70" s="5">
        <f>IF(AND('US Cement Data'!$B$14&gt;=$A70,'US Cement Data'!$B$14&lt;$B70),'US Cement Data'!AJ$290,0)*'State Downscaling Multipliers'!$B$6</f>
        <v>0</v>
      </c>
      <c r="AL70" s="5">
        <f>IF(AND('US Cement Data'!$B$14&gt;=$A70,'US Cement Data'!$B$14&lt;$B70),'US Cement Data'!AK$290,0)*'State Downscaling Multipliers'!$B$6</f>
        <v>0</v>
      </c>
    </row>
    <row r="71" spans="1:38" ht="15.75" customHeight="1" x14ac:dyDescent="0.25">
      <c r="A71" s="49">
        <f t="shared" si="3"/>
        <v>1400</v>
      </c>
      <c r="B71" s="49">
        <f t="shared" si="5"/>
        <v>1450</v>
      </c>
      <c r="C71" s="5">
        <f>IF(AND('US Cement Data'!$B$14&gt;=$A71,'US Cement Data'!$B$14&lt;$B71),'US Cement Data'!B$290,0)*'State Downscaling Multipliers'!$B$6</f>
        <v>0</v>
      </c>
      <c r="D71" s="5">
        <f>IF(AND('US Cement Data'!$B$14&gt;=$A71,'US Cement Data'!$B$14&lt;$B71),'US Cement Data'!C$290,0)*'State Downscaling Multipliers'!$B$6</f>
        <v>0</v>
      </c>
      <c r="E71" s="5">
        <f>IF(AND('US Cement Data'!$B$14&gt;=$A71,'US Cement Data'!$B$14&lt;$B71),'US Cement Data'!D$290,0)*'State Downscaling Multipliers'!$B$6</f>
        <v>0</v>
      </c>
      <c r="F71" s="5">
        <f>IF(AND('US Cement Data'!$B$14&gt;=$A71,'US Cement Data'!$B$14&lt;$B71),'US Cement Data'!E$290,0)*'State Downscaling Multipliers'!$B$6</f>
        <v>0</v>
      </c>
      <c r="G71" s="5">
        <f>IF(AND('US Cement Data'!$B$14&gt;=$A71,'US Cement Data'!$B$14&lt;$B71),'US Cement Data'!F$290,0)*'State Downscaling Multipliers'!$B$6</f>
        <v>0</v>
      </c>
      <c r="H71" s="5">
        <f>IF(AND('US Cement Data'!$B$14&gt;=$A71,'US Cement Data'!$B$14&lt;$B71),'US Cement Data'!G$290,0)*'State Downscaling Multipliers'!$B$6</f>
        <v>0</v>
      </c>
      <c r="I71" s="5">
        <f>IF(AND('US Cement Data'!$B$14&gt;=$A71,'US Cement Data'!$B$14&lt;$B71),'US Cement Data'!H$290,0)*'State Downscaling Multipliers'!$B$6</f>
        <v>0</v>
      </c>
      <c r="J71" s="5">
        <f>IF(AND('US Cement Data'!$B$14&gt;=$A71,'US Cement Data'!$B$14&lt;$B71),'US Cement Data'!I$290,0)*'State Downscaling Multipliers'!$B$6</f>
        <v>0</v>
      </c>
      <c r="K71" s="5">
        <f>IF(AND('US Cement Data'!$B$14&gt;=$A71,'US Cement Data'!$B$14&lt;$B71),'US Cement Data'!J$290,0)*'State Downscaling Multipliers'!$B$6</f>
        <v>0</v>
      </c>
      <c r="L71" s="5">
        <f>IF(AND('US Cement Data'!$B$14&gt;=$A71,'US Cement Data'!$B$14&lt;$B71),'US Cement Data'!K$290,0)*'State Downscaling Multipliers'!$B$6</f>
        <v>0</v>
      </c>
      <c r="M71" s="5">
        <f>IF(AND('US Cement Data'!$B$14&gt;=$A71,'US Cement Data'!$B$14&lt;$B71),'US Cement Data'!L$290,0)*'State Downscaling Multipliers'!$B$6</f>
        <v>0</v>
      </c>
      <c r="N71" s="5">
        <f>IF(AND('US Cement Data'!$B$14&gt;=$A71,'US Cement Data'!$B$14&lt;$B71),'US Cement Data'!M$290,0)*'State Downscaling Multipliers'!$B$6</f>
        <v>0</v>
      </c>
      <c r="O71" s="5">
        <f>IF(AND('US Cement Data'!$B$14&gt;=$A71,'US Cement Data'!$B$14&lt;$B71),'US Cement Data'!N$290,0)*'State Downscaling Multipliers'!$B$6</f>
        <v>0</v>
      </c>
      <c r="P71" s="5">
        <f>IF(AND('US Cement Data'!$B$14&gt;=$A71,'US Cement Data'!$B$14&lt;$B71),'US Cement Data'!O$290,0)*'State Downscaling Multipliers'!$B$6</f>
        <v>0</v>
      </c>
      <c r="Q71" s="5">
        <f>IF(AND('US Cement Data'!$B$14&gt;=$A71,'US Cement Data'!$B$14&lt;$B71),'US Cement Data'!P$290,0)*'State Downscaling Multipliers'!$B$6</f>
        <v>0</v>
      </c>
      <c r="R71" s="5">
        <f>IF(AND('US Cement Data'!$B$14&gt;=$A71,'US Cement Data'!$B$14&lt;$B71),'US Cement Data'!Q$290,0)*'State Downscaling Multipliers'!$B$6</f>
        <v>0</v>
      </c>
      <c r="S71" s="5">
        <f>IF(AND('US Cement Data'!$B$14&gt;=$A71,'US Cement Data'!$B$14&lt;$B71),'US Cement Data'!R$290,0)*'State Downscaling Multipliers'!$B$6</f>
        <v>0</v>
      </c>
      <c r="T71" s="5">
        <f>IF(AND('US Cement Data'!$B$14&gt;=$A71,'US Cement Data'!$B$14&lt;$B71),'US Cement Data'!S$290,0)*'State Downscaling Multipliers'!$B$6</f>
        <v>0</v>
      </c>
      <c r="U71" s="5">
        <f>IF(AND('US Cement Data'!$B$14&gt;=$A71,'US Cement Data'!$B$14&lt;$B71),'US Cement Data'!T$290,0)*'State Downscaling Multipliers'!$B$6</f>
        <v>0</v>
      </c>
      <c r="V71" s="5">
        <f>IF(AND('US Cement Data'!$B$14&gt;=$A71,'US Cement Data'!$B$14&lt;$B71),'US Cement Data'!U$290,0)*'State Downscaling Multipliers'!$B$6</f>
        <v>0</v>
      </c>
      <c r="W71" s="5">
        <f>IF(AND('US Cement Data'!$B$14&gt;=$A71,'US Cement Data'!$B$14&lt;$B71),'US Cement Data'!V$290,0)*'State Downscaling Multipliers'!$B$6</f>
        <v>0</v>
      </c>
      <c r="X71" s="5">
        <f>IF(AND('US Cement Data'!$B$14&gt;=$A71,'US Cement Data'!$B$14&lt;$B71),'US Cement Data'!W$290,0)*'State Downscaling Multipliers'!$B$6</f>
        <v>0</v>
      </c>
      <c r="Y71" s="5">
        <f>IF(AND('US Cement Data'!$B$14&gt;=$A71,'US Cement Data'!$B$14&lt;$B71),'US Cement Data'!X$290,0)*'State Downscaling Multipliers'!$B$6</f>
        <v>0</v>
      </c>
      <c r="Z71" s="5">
        <f>IF(AND('US Cement Data'!$B$14&gt;=$A71,'US Cement Data'!$B$14&lt;$B71),'US Cement Data'!Y$290,0)*'State Downscaling Multipliers'!$B$6</f>
        <v>0</v>
      </c>
      <c r="AA71" s="5">
        <f>IF(AND('US Cement Data'!$B$14&gt;=$A71,'US Cement Data'!$B$14&lt;$B71),'US Cement Data'!Z$290,0)*'State Downscaling Multipliers'!$B$6</f>
        <v>0</v>
      </c>
      <c r="AB71" s="5">
        <f>IF(AND('US Cement Data'!$B$14&gt;=$A71,'US Cement Data'!$B$14&lt;$B71),'US Cement Data'!AA$290,0)*'State Downscaling Multipliers'!$B$6</f>
        <v>0</v>
      </c>
      <c r="AC71" s="5">
        <f>IF(AND('US Cement Data'!$B$14&gt;=$A71,'US Cement Data'!$B$14&lt;$B71),'US Cement Data'!AB$290,0)*'State Downscaling Multipliers'!$B$6</f>
        <v>0</v>
      </c>
      <c r="AD71" s="5">
        <f>IF(AND('US Cement Data'!$B$14&gt;=$A71,'US Cement Data'!$B$14&lt;$B71),'US Cement Data'!AC$290,0)*'State Downscaling Multipliers'!$B$6</f>
        <v>0</v>
      </c>
      <c r="AE71" s="5">
        <f>IF(AND('US Cement Data'!$B$14&gt;=$A71,'US Cement Data'!$B$14&lt;$B71),'US Cement Data'!AD$290,0)*'State Downscaling Multipliers'!$B$6</f>
        <v>0</v>
      </c>
      <c r="AF71" s="5">
        <f>IF(AND('US Cement Data'!$B$14&gt;=$A71,'US Cement Data'!$B$14&lt;$B71),'US Cement Data'!AE$290,0)*'State Downscaling Multipliers'!$B$6</f>
        <v>0</v>
      </c>
      <c r="AG71" s="5">
        <f>IF(AND('US Cement Data'!$B$14&gt;=$A71,'US Cement Data'!$B$14&lt;$B71),'US Cement Data'!AF$290,0)*'State Downscaling Multipliers'!$B$6</f>
        <v>0</v>
      </c>
      <c r="AH71" s="5">
        <f>IF(AND('US Cement Data'!$B$14&gt;=$A71,'US Cement Data'!$B$14&lt;$B71),'US Cement Data'!AG$290,0)*'State Downscaling Multipliers'!$B$6</f>
        <v>0</v>
      </c>
      <c r="AI71" s="5">
        <f>IF(AND('US Cement Data'!$B$14&gt;=$A71,'US Cement Data'!$B$14&lt;$B71),'US Cement Data'!AH$290,0)*'State Downscaling Multipliers'!$B$6</f>
        <v>0</v>
      </c>
      <c r="AJ71" s="5">
        <f>IF(AND('US Cement Data'!$B$14&gt;=$A71,'US Cement Data'!$B$14&lt;$B71),'US Cement Data'!AI$290,0)*'State Downscaling Multipliers'!$B$6</f>
        <v>0</v>
      </c>
      <c r="AK71" s="5">
        <f>IF(AND('US Cement Data'!$B$14&gt;=$A71,'US Cement Data'!$B$14&lt;$B71),'US Cement Data'!AJ$290,0)*'State Downscaling Multipliers'!$B$6</f>
        <v>0</v>
      </c>
      <c r="AL71" s="5">
        <f>IF(AND('US Cement Data'!$B$14&gt;=$A71,'US Cement Data'!$B$14&lt;$B71),'US Cement Data'!AK$290,0)*'State Downscaling Multipliers'!$B$6</f>
        <v>0</v>
      </c>
    </row>
    <row r="72" spans="1:38" ht="15.75" customHeight="1" x14ac:dyDescent="0.25">
      <c r="A72" s="49">
        <f t="shared" si="3"/>
        <v>1450</v>
      </c>
      <c r="B72" s="49">
        <f t="shared" si="5"/>
        <v>1500</v>
      </c>
      <c r="C72" s="5">
        <f>IF(AND('US Cement Data'!$B$14&gt;=$A72,'US Cement Data'!$B$14&lt;$B72),'US Cement Data'!B$290,0)*'State Downscaling Multipliers'!$B$6</f>
        <v>0</v>
      </c>
      <c r="D72" s="5">
        <f>IF(AND('US Cement Data'!$B$14&gt;=$A72,'US Cement Data'!$B$14&lt;$B72),'US Cement Data'!C$290,0)*'State Downscaling Multipliers'!$B$6</f>
        <v>0</v>
      </c>
      <c r="E72" s="5">
        <f>IF(AND('US Cement Data'!$B$14&gt;=$A72,'US Cement Data'!$B$14&lt;$B72),'US Cement Data'!D$290,0)*'State Downscaling Multipliers'!$B$6</f>
        <v>0</v>
      </c>
      <c r="F72" s="5">
        <f>IF(AND('US Cement Data'!$B$14&gt;=$A72,'US Cement Data'!$B$14&lt;$B72),'US Cement Data'!E$290,0)*'State Downscaling Multipliers'!$B$6</f>
        <v>0</v>
      </c>
      <c r="G72" s="5">
        <f>IF(AND('US Cement Data'!$B$14&gt;=$A72,'US Cement Data'!$B$14&lt;$B72),'US Cement Data'!F$290,0)*'State Downscaling Multipliers'!$B$6</f>
        <v>0</v>
      </c>
      <c r="H72" s="5">
        <f>IF(AND('US Cement Data'!$B$14&gt;=$A72,'US Cement Data'!$B$14&lt;$B72),'US Cement Data'!G$290,0)*'State Downscaling Multipliers'!$B$6</f>
        <v>0</v>
      </c>
      <c r="I72" s="5">
        <f>IF(AND('US Cement Data'!$B$14&gt;=$A72,'US Cement Data'!$B$14&lt;$B72),'US Cement Data'!H$290,0)*'State Downscaling Multipliers'!$B$6</f>
        <v>0</v>
      </c>
      <c r="J72" s="5">
        <f>IF(AND('US Cement Data'!$B$14&gt;=$A72,'US Cement Data'!$B$14&lt;$B72),'US Cement Data'!I$290,0)*'State Downscaling Multipliers'!$B$6</f>
        <v>0</v>
      </c>
      <c r="K72" s="5">
        <f>IF(AND('US Cement Data'!$B$14&gt;=$A72,'US Cement Data'!$B$14&lt;$B72),'US Cement Data'!J$290,0)*'State Downscaling Multipliers'!$B$6</f>
        <v>0</v>
      </c>
      <c r="L72" s="5">
        <f>IF(AND('US Cement Data'!$B$14&gt;=$A72,'US Cement Data'!$B$14&lt;$B72),'US Cement Data'!K$290,0)*'State Downscaling Multipliers'!$B$6</f>
        <v>0</v>
      </c>
      <c r="M72" s="5">
        <f>IF(AND('US Cement Data'!$B$14&gt;=$A72,'US Cement Data'!$B$14&lt;$B72),'US Cement Data'!L$290,0)*'State Downscaling Multipliers'!$B$6</f>
        <v>0</v>
      </c>
      <c r="N72" s="5">
        <f>IF(AND('US Cement Data'!$B$14&gt;=$A72,'US Cement Data'!$B$14&lt;$B72),'US Cement Data'!M$290,0)*'State Downscaling Multipliers'!$B$6</f>
        <v>0</v>
      </c>
      <c r="O72" s="5">
        <f>IF(AND('US Cement Data'!$B$14&gt;=$A72,'US Cement Data'!$B$14&lt;$B72),'US Cement Data'!N$290,0)*'State Downscaling Multipliers'!$B$6</f>
        <v>0</v>
      </c>
      <c r="P72" s="5">
        <f>IF(AND('US Cement Data'!$B$14&gt;=$A72,'US Cement Data'!$B$14&lt;$B72),'US Cement Data'!O$290,0)*'State Downscaling Multipliers'!$B$6</f>
        <v>0</v>
      </c>
      <c r="Q72" s="5">
        <f>IF(AND('US Cement Data'!$B$14&gt;=$A72,'US Cement Data'!$B$14&lt;$B72),'US Cement Data'!P$290,0)*'State Downscaling Multipliers'!$B$6</f>
        <v>0</v>
      </c>
      <c r="R72" s="5">
        <f>IF(AND('US Cement Data'!$B$14&gt;=$A72,'US Cement Data'!$B$14&lt;$B72),'US Cement Data'!Q$290,0)*'State Downscaling Multipliers'!$B$6</f>
        <v>0</v>
      </c>
      <c r="S72" s="5">
        <f>IF(AND('US Cement Data'!$B$14&gt;=$A72,'US Cement Data'!$B$14&lt;$B72),'US Cement Data'!R$290,0)*'State Downscaling Multipliers'!$B$6</f>
        <v>0</v>
      </c>
      <c r="T72" s="5">
        <f>IF(AND('US Cement Data'!$B$14&gt;=$A72,'US Cement Data'!$B$14&lt;$B72),'US Cement Data'!S$290,0)*'State Downscaling Multipliers'!$B$6</f>
        <v>0</v>
      </c>
      <c r="U72" s="5">
        <f>IF(AND('US Cement Data'!$B$14&gt;=$A72,'US Cement Data'!$B$14&lt;$B72),'US Cement Data'!T$290,0)*'State Downscaling Multipliers'!$B$6</f>
        <v>0</v>
      </c>
      <c r="V72" s="5">
        <f>IF(AND('US Cement Data'!$B$14&gt;=$A72,'US Cement Data'!$B$14&lt;$B72),'US Cement Data'!U$290,0)*'State Downscaling Multipliers'!$B$6</f>
        <v>0</v>
      </c>
      <c r="W72" s="5">
        <f>IF(AND('US Cement Data'!$B$14&gt;=$A72,'US Cement Data'!$B$14&lt;$B72),'US Cement Data'!V$290,0)*'State Downscaling Multipliers'!$B$6</f>
        <v>0</v>
      </c>
      <c r="X72" s="5">
        <f>IF(AND('US Cement Data'!$B$14&gt;=$A72,'US Cement Data'!$B$14&lt;$B72),'US Cement Data'!W$290,0)*'State Downscaling Multipliers'!$B$6</f>
        <v>0</v>
      </c>
      <c r="Y72" s="5">
        <f>IF(AND('US Cement Data'!$B$14&gt;=$A72,'US Cement Data'!$B$14&lt;$B72),'US Cement Data'!X$290,0)*'State Downscaling Multipliers'!$B$6</f>
        <v>0</v>
      </c>
      <c r="Z72" s="5">
        <f>IF(AND('US Cement Data'!$B$14&gt;=$A72,'US Cement Data'!$B$14&lt;$B72),'US Cement Data'!Y$290,0)*'State Downscaling Multipliers'!$B$6</f>
        <v>0</v>
      </c>
      <c r="AA72" s="5">
        <f>IF(AND('US Cement Data'!$B$14&gt;=$A72,'US Cement Data'!$B$14&lt;$B72),'US Cement Data'!Z$290,0)*'State Downscaling Multipliers'!$B$6</f>
        <v>0</v>
      </c>
      <c r="AB72" s="5">
        <f>IF(AND('US Cement Data'!$B$14&gt;=$A72,'US Cement Data'!$B$14&lt;$B72),'US Cement Data'!AA$290,0)*'State Downscaling Multipliers'!$B$6</f>
        <v>0</v>
      </c>
      <c r="AC72" s="5">
        <f>IF(AND('US Cement Data'!$B$14&gt;=$A72,'US Cement Data'!$B$14&lt;$B72),'US Cement Data'!AB$290,0)*'State Downscaling Multipliers'!$B$6</f>
        <v>0</v>
      </c>
      <c r="AD72" s="5">
        <f>IF(AND('US Cement Data'!$B$14&gt;=$A72,'US Cement Data'!$B$14&lt;$B72),'US Cement Data'!AC$290,0)*'State Downscaling Multipliers'!$B$6</f>
        <v>0</v>
      </c>
      <c r="AE72" s="5">
        <f>IF(AND('US Cement Data'!$B$14&gt;=$A72,'US Cement Data'!$B$14&lt;$B72),'US Cement Data'!AD$290,0)*'State Downscaling Multipliers'!$B$6</f>
        <v>0</v>
      </c>
      <c r="AF72" s="5">
        <f>IF(AND('US Cement Data'!$B$14&gt;=$A72,'US Cement Data'!$B$14&lt;$B72),'US Cement Data'!AE$290,0)*'State Downscaling Multipliers'!$B$6</f>
        <v>0</v>
      </c>
      <c r="AG72" s="5">
        <f>IF(AND('US Cement Data'!$B$14&gt;=$A72,'US Cement Data'!$B$14&lt;$B72),'US Cement Data'!AF$290,0)*'State Downscaling Multipliers'!$B$6</f>
        <v>0</v>
      </c>
      <c r="AH72" s="5">
        <f>IF(AND('US Cement Data'!$B$14&gt;=$A72,'US Cement Data'!$B$14&lt;$B72),'US Cement Data'!AG$290,0)*'State Downscaling Multipliers'!$B$6</f>
        <v>0</v>
      </c>
      <c r="AI72" s="5">
        <f>IF(AND('US Cement Data'!$B$14&gt;=$A72,'US Cement Data'!$B$14&lt;$B72),'US Cement Data'!AH$290,0)*'State Downscaling Multipliers'!$B$6</f>
        <v>0</v>
      </c>
      <c r="AJ72" s="5">
        <f>IF(AND('US Cement Data'!$B$14&gt;=$A72,'US Cement Data'!$B$14&lt;$B72),'US Cement Data'!AI$290,0)*'State Downscaling Multipliers'!$B$6</f>
        <v>0</v>
      </c>
      <c r="AK72" s="5">
        <f>IF(AND('US Cement Data'!$B$14&gt;=$A72,'US Cement Data'!$B$14&lt;$B72),'US Cement Data'!AJ$290,0)*'State Downscaling Multipliers'!$B$6</f>
        <v>0</v>
      </c>
      <c r="AL72" s="5">
        <f>IF(AND('US Cement Data'!$B$14&gt;=$A72,'US Cement Data'!$B$14&lt;$B72),'US Cement Data'!AK$290,0)*'State Downscaling Multipliers'!$B$6</f>
        <v>0</v>
      </c>
    </row>
    <row r="73" spans="1:38" ht="15.75" customHeight="1" x14ac:dyDescent="0.25">
      <c r="A73" s="49">
        <f t="shared" si="3"/>
        <v>1500</v>
      </c>
      <c r="B73" s="49">
        <f t="shared" si="5"/>
        <v>1550</v>
      </c>
      <c r="C73" s="5">
        <f>IF(AND('US Cement Data'!$B$14&gt;=$A73,'US Cement Data'!$B$14&lt;$B73),'US Cement Data'!B$290,0)*'State Downscaling Multipliers'!$B$6</f>
        <v>0</v>
      </c>
      <c r="D73" s="5">
        <f>IF(AND('US Cement Data'!$B$14&gt;=$A73,'US Cement Data'!$B$14&lt;$B73),'US Cement Data'!C$290,0)*'State Downscaling Multipliers'!$B$6</f>
        <v>0</v>
      </c>
      <c r="E73" s="5">
        <f>IF(AND('US Cement Data'!$B$14&gt;=$A73,'US Cement Data'!$B$14&lt;$B73),'US Cement Data'!D$290,0)*'State Downscaling Multipliers'!$B$6</f>
        <v>0</v>
      </c>
      <c r="F73" s="5">
        <f>IF(AND('US Cement Data'!$B$14&gt;=$A73,'US Cement Data'!$B$14&lt;$B73),'US Cement Data'!E$290,0)*'State Downscaling Multipliers'!$B$6</f>
        <v>0</v>
      </c>
      <c r="G73" s="5">
        <f>IF(AND('US Cement Data'!$B$14&gt;=$A73,'US Cement Data'!$B$14&lt;$B73),'US Cement Data'!F$290,0)*'State Downscaling Multipliers'!$B$6</f>
        <v>0</v>
      </c>
      <c r="H73" s="5">
        <f>IF(AND('US Cement Data'!$B$14&gt;=$A73,'US Cement Data'!$B$14&lt;$B73),'US Cement Data'!G$290,0)*'State Downscaling Multipliers'!$B$6</f>
        <v>0</v>
      </c>
      <c r="I73" s="5">
        <f>IF(AND('US Cement Data'!$B$14&gt;=$A73,'US Cement Data'!$B$14&lt;$B73),'US Cement Data'!H$290,0)*'State Downscaling Multipliers'!$B$6</f>
        <v>0</v>
      </c>
      <c r="J73" s="5">
        <f>IF(AND('US Cement Data'!$B$14&gt;=$A73,'US Cement Data'!$B$14&lt;$B73),'US Cement Data'!I$290,0)*'State Downscaling Multipliers'!$B$6</f>
        <v>0</v>
      </c>
      <c r="K73" s="5">
        <f>IF(AND('US Cement Data'!$B$14&gt;=$A73,'US Cement Data'!$B$14&lt;$B73),'US Cement Data'!J$290,0)*'State Downscaling Multipliers'!$B$6</f>
        <v>0</v>
      </c>
      <c r="L73" s="5">
        <f>IF(AND('US Cement Data'!$B$14&gt;=$A73,'US Cement Data'!$B$14&lt;$B73),'US Cement Data'!K$290,0)*'State Downscaling Multipliers'!$B$6</f>
        <v>0</v>
      </c>
      <c r="M73" s="5">
        <f>IF(AND('US Cement Data'!$B$14&gt;=$A73,'US Cement Data'!$B$14&lt;$B73),'US Cement Data'!L$290,0)*'State Downscaling Multipliers'!$B$6</f>
        <v>0</v>
      </c>
      <c r="N73" s="5">
        <f>IF(AND('US Cement Data'!$B$14&gt;=$A73,'US Cement Data'!$B$14&lt;$B73),'US Cement Data'!M$290,0)*'State Downscaling Multipliers'!$B$6</f>
        <v>0</v>
      </c>
      <c r="O73" s="5">
        <f>IF(AND('US Cement Data'!$B$14&gt;=$A73,'US Cement Data'!$B$14&lt;$B73),'US Cement Data'!N$290,0)*'State Downscaling Multipliers'!$B$6</f>
        <v>0</v>
      </c>
      <c r="P73" s="5">
        <f>IF(AND('US Cement Data'!$B$14&gt;=$A73,'US Cement Data'!$B$14&lt;$B73),'US Cement Data'!O$290,0)*'State Downscaling Multipliers'!$B$6</f>
        <v>0</v>
      </c>
      <c r="Q73" s="5">
        <f>IF(AND('US Cement Data'!$B$14&gt;=$A73,'US Cement Data'!$B$14&lt;$B73),'US Cement Data'!P$290,0)*'State Downscaling Multipliers'!$B$6</f>
        <v>0</v>
      </c>
      <c r="R73" s="5">
        <f>IF(AND('US Cement Data'!$B$14&gt;=$A73,'US Cement Data'!$B$14&lt;$B73),'US Cement Data'!Q$290,0)*'State Downscaling Multipliers'!$B$6</f>
        <v>0</v>
      </c>
      <c r="S73" s="5">
        <f>IF(AND('US Cement Data'!$B$14&gt;=$A73,'US Cement Data'!$B$14&lt;$B73),'US Cement Data'!R$290,0)*'State Downscaling Multipliers'!$B$6</f>
        <v>0</v>
      </c>
      <c r="T73" s="5">
        <f>IF(AND('US Cement Data'!$B$14&gt;=$A73,'US Cement Data'!$B$14&lt;$B73),'US Cement Data'!S$290,0)*'State Downscaling Multipliers'!$B$6</f>
        <v>0</v>
      </c>
      <c r="U73" s="5">
        <f>IF(AND('US Cement Data'!$B$14&gt;=$A73,'US Cement Data'!$B$14&lt;$B73),'US Cement Data'!T$290,0)*'State Downscaling Multipliers'!$B$6</f>
        <v>0</v>
      </c>
      <c r="V73" s="5">
        <f>IF(AND('US Cement Data'!$B$14&gt;=$A73,'US Cement Data'!$B$14&lt;$B73),'US Cement Data'!U$290,0)*'State Downscaling Multipliers'!$B$6</f>
        <v>0</v>
      </c>
      <c r="W73" s="5">
        <f>IF(AND('US Cement Data'!$B$14&gt;=$A73,'US Cement Data'!$B$14&lt;$B73),'US Cement Data'!V$290,0)*'State Downscaling Multipliers'!$B$6</f>
        <v>0</v>
      </c>
      <c r="X73" s="5">
        <f>IF(AND('US Cement Data'!$B$14&gt;=$A73,'US Cement Data'!$B$14&lt;$B73),'US Cement Data'!W$290,0)*'State Downscaling Multipliers'!$B$6</f>
        <v>0</v>
      </c>
      <c r="Y73" s="5">
        <f>IF(AND('US Cement Data'!$B$14&gt;=$A73,'US Cement Data'!$B$14&lt;$B73),'US Cement Data'!X$290,0)*'State Downscaling Multipliers'!$B$6</f>
        <v>0</v>
      </c>
      <c r="Z73" s="5">
        <f>IF(AND('US Cement Data'!$B$14&gt;=$A73,'US Cement Data'!$B$14&lt;$B73),'US Cement Data'!Y$290,0)*'State Downscaling Multipliers'!$B$6</f>
        <v>0</v>
      </c>
      <c r="AA73" s="5">
        <f>IF(AND('US Cement Data'!$B$14&gt;=$A73,'US Cement Data'!$B$14&lt;$B73),'US Cement Data'!Z$290,0)*'State Downscaling Multipliers'!$B$6</f>
        <v>0</v>
      </c>
      <c r="AB73" s="5">
        <f>IF(AND('US Cement Data'!$B$14&gt;=$A73,'US Cement Data'!$B$14&lt;$B73),'US Cement Data'!AA$290,0)*'State Downscaling Multipliers'!$B$6</f>
        <v>0</v>
      </c>
      <c r="AC73" s="5">
        <f>IF(AND('US Cement Data'!$B$14&gt;=$A73,'US Cement Data'!$B$14&lt;$B73),'US Cement Data'!AB$290,0)*'State Downscaling Multipliers'!$B$6</f>
        <v>0</v>
      </c>
      <c r="AD73" s="5">
        <f>IF(AND('US Cement Data'!$B$14&gt;=$A73,'US Cement Data'!$B$14&lt;$B73),'US Cement Data'!AC$290,0)*'State Downscaling Multipliers'!$B$6</f>
        <v>0</v>
      </c>
      <c r="AE73" s="5">
        <f>IF(AND('US Cement Data'!$B$14&gt;=$A73,'US Cement Data'!$B$14&lt;$B73),'US Cement Data'!AD$290,0)*'State Downscaling Multipliers'!$B$6</f>
        <v>0</v>
      </c>
      <c r="AF73" s="5">
        <f>IF(AND('US Cement Data'!$B$14&gt;=$A73,'US Cement Data'!$B$14&lt;$B73),'US Cement Data'!AE$290,0)*'State Downscaling Multipliers'!$B$6</f>
        <v>0</v>
      </c>
      <c r="AG73" s="5">
        <f>IF(AND('US Cement Data'!$B$14&gt;=$A73,'US Cement Data'!$B$14&lt;$B73),'US Cement Data'!AF$290,0)*'State Downscaling Multipliers'!$B$6</f>
        <v>0</v>
      </c>
      <c r="AH73" s="5">
        <f>IF(AND('US Cement Data'!$B$14&gt;=$A73,'US Cement Data'!$B$14&lt;$B73),'US Cement Data'!AG$290,0)*'State Downscaling Multipliers'!$B$6</f>
        <v>0</v>
      </c>
      <c r="AI73" s="5">
        <f>IF(AND('US Cement Data'!$B$14&gt;=$A73,'US Cement Data'!$B$14&lt;$B73),'US Cement Data'!AH$290,0)*'State Downscaling Multipliers'!$B$6</f>
        <v>0</v>
      </c>
      <c r="AJ73" s="5">
        <f>IF(AND('US Cement Data'!$B$14&gt;=$A73,'US Cement Data'!$B$14&lt;$B73),'US Cement Data'!AI$290,0)*'State Downscaling Multipliers'!$B$6</f>
        <v>0</v>
      </c>
      <c r="AK73" s="5">
        <f>IF(AND('US Cement Data'!$B$14&gt;=$A73,'US Cement Data'!$B$14&lt;$B73),'US Cement Data'!AJ$290,0)*'State Downscaling Multipliers'!$B$6</f>
        <v>0</v>
      </c>
      <c r="AL73" s="5">
        <f>IF(AND('US Cement Data'!$B$14&gt;=$A73,'US Cement Data'!$B$14&lt;$B73),'US Cement Data'!AK$290,0)*'State Downscaling Multipliers'!$B$6</f>
        <v>0</v>
      </c>
    </row>
    <row r="74" spans="1:38" ht="15.75" customHeight="1" x14ac:dyDescent="0.25">
      <c r="A74" s="49">
        <f t="shared" si="3"/>
        <v>1550</v>
      </c>
      <c r="B74" s="49">
        <f t="shared" si="5"/>
        <v>1600</v>
      </c>
      <c r="C74" s="5">
        <f>IF(AND('US Cement Data'!$B$14&gt;=$A74,'US Cement Data'!$B$14&lt;$B74),'US Cement Data'!B$290,0)*'State Downscaling Multipliers'!$B$6</f>
        <v>0</v>
      </c>
      <c r="D74" s="5">
        <f>IF(AND('US Cement Data'!$B$14&gt;=$A74,'US Cement Data'!$B$14&lt;$B74),'US Cement Data'!C$290,0)*'State Downscaling Multipliers'!$B$6</f>
        <v>0</v>
      </c>
      <c r="E74" s="5">
        <f>IF(AND('US Cement Data'!$B$14&gt;=$A74,'US Cement Data'!$B$14&lt;$B74),'US Cement Data'!D$290,0)*'State Downscaling Multipliers'!$B$6</f>
        <v>0</v>
      </c>
      <c r="F74" s="5">
        <f>IF(AND('US Cement Data'!$B$14&gt;=$A74,'US Cement Data'!$B$14&lt;$B74),'US Cement Data'!E$290,0)*'State Downscaling Multipliers'!$B$6</f>
        <v>0</v>
      </c>
      <c r="G74" s="5">
        <f>IF(AND('US Cement Data'!$B$14&gt;=$A74,'US Cement Data'!$B$14&lt;$B74),'US Cement Data'!F$290,0)*'State Downscaling Multipliers'!$B$6</f>
        <v>0</v>
      </c>
      <c r="H74" s="5">
        <f>IF(AND('US Cement Data'!$B$14&gt;=$A74,'US Cement Data'!$B$14&lt;$B74),'US Cement Data'!G$290,0)*'State Downscaling Multipliers'!$B$6</f>
        <v>0</v>
      </c>
      <c r="I74" s="5">
        <f>IF(AND('US Cement Data'!$B$14&gt;=$A74,'US Cement Data'!$B$14&lt;$B74),'US Cement Data'!H$290,0)*'State Downscaling Multipliers'!$B$6</f>
        <v>0</v>
      </c>
      <c r="J74" s="5">
        <f>IF(AND('US Cement Data'!$B$14&gt;=$A74,'US Cement Data'!$B$14&lt;$B74),'US Cement Data'!I$290,0)*'State Downscaling Multipliers'!$B$6</f>
        <v>0</v>
      </c>
      <c r="K74" s="5">
        <f>IF(AND('US Cement Data'!$B$14&gt;=$A74,'US Cement Data'!$B$14&lt;$B74),'US Cement Data'!J$290,0)*'State Downscaling Multipliers'!$B$6</f>
        <v>0</v>
      </c>
      <c r="L74" s="5">
        <f>IF(AND('US Cement Data'!$B$14&gt;=$A74,'US Cement Data'!$B$14&lt;$B74),'US Cement Data'!K$290,0)*'State Downscaling Multipliers'!$B$6</f>
        <v>0</v>
      </c>
      <c r="M74" s="5">
        <f>IF(AND('US Cement Data'!$B$14&gt;=$A74,'US Cement Data'!$B$14&lt;$B74),'US Cement Data'!L$290,0)*'State Downscaling Multipliers'!$B$6</f>
        <v>0</v>
      </c>
      <c r="N74" s="5">
        <f>IF(AND('US Cement Data'!$B$14&gt;=$A74,'US Cement Data'!$B$14&lt;$B74),'US Cement Data'!M$290,0)*'State Downscaling Multipliers'!$B$6</f>
        <v>0</v>
      </c>
      <c r="O74" s="5">
        <f>IF(AND('US Cement Data'!$B$14&gt;=$A74,'US Cement Data'!$B$14&lt;$B74),'US Cement Data'!N$290,0)*'State Downscaling Multipliers'!$B$6</f>
        <v>0</v>
      </c>
      <c r="P74" s="5">
        <f>IF(AND('US Cement Data'!$B$14&gt;=$A74,'US Cement Data'!$B$14&lt;$B74),'US Cement Data'!O$290,0)*'State Downscaling Multipliers'!$B$6</f>
        <v>0</v>
      </c>
      <c r="Q74" s="5">
        <f>IF(AND('US Cement Data'!$B$14&gt;=$A74,'US Cement Data'!$B$14&lt;$B74),'US Cement Data'!P$290,0)*'State Downscaling Multipliers'!$B$6</f>
        <v>0</v>
      </c>
      <c r="R74" s="5">
        <f>IF(AND('US Cement Data'!$B$14&gt;=$A74,'US Cement Data'!$B$14&lt;$B74),'US Cement Data'!Q$290,0)*'State Downscaling Multipliers'!$B$6</f>
        <v>0</v>
      </c>
      <c r="S74" s="5">
        <f>IF(AND('US Cement Data'!$B$14&gt;=$A74,'US Cement Data'!$B$14&lt;$B74),'US Cement Data'!R$290,0)*'State Downscaling Multipliers'!$B$6</f>
        <v>0</v>
      </c>
      <c r="T74" s="5">
        <f>IF(AND('US Cement Data'!$B$14&gt;=$A74,'US Cement Data'!$B$14&lt;$B74),'US Cement Data'!S$290,0)*'State Downscaling Multipliers'!$B$6</f>
        <v>0</v>
      </c>
      <c r="U74" s="5">
        <f>IF(AND('US Cement Data'!$B$14&gt;=$A74,'US Cement Data'!$B$14&lt;$B74),'US Cement Data'!T$290,0)*'State Downscaling Multipliers'!$B$6</f>
        <v>0</v>
      </c>
      <c r="V74" s="5">
        <f>IF(AND('US Cement Data'!$B$14&gt;=$A74,'US Cement Data'!$B$14&lt;$B74),'US Cement Data'!U$290,0)*'State Downscaling Multipliers'!$B$6</f>
        <v>0</v>
      </c>
      <c r="W74" s="5">
        <f>IF(AND('US Cement Data'!$B$14&gt;=$A74,'US Cement Data'!$B$14&lt;$B74),'US Cement Data'!V$290,0)*'State Downscaling Multipliers'!$B$6</f>
        <v>0</v>
      </c>
      <c r="X74" s="5">
        <f>IF(AND('US Cement Data'!$B$14&gt;=$A74,'US Cement Data'!$B$14&lt;$B74),'US Cement Data'!W$290,0)*'State Downscaling Multipliers'!$B$6</f>
        <v>0</v>
      </c>
      <c r="Y74" s="5">
        <f>IF(AND('US Cement Data'!$B$14&gt;=$A74,'US Cement Data'!$B$14&lt;$B74),'US Cement Data'!X$290,0)*'State Downscaling Multipliers'!$B$6</f>
        <v>0</v>
      </c>
      <c r="Z74" s="5">
        <f>IF(AND('US Cement Data'!$B$14&gt;=$A74,'US Cement Data'!$B$14&lt;$B74),'US Cement Data'!Y$290,0)*'State Downscaling Multipliers'!$B$6</f>
        <v>0</v>
      </c>
      <c r="AA74" s="5">
        <f>IF(AND('US Cement Data'!$B$14&gt;=$A74,'US Cement Data'!$B$14&lt;$B74),'US Cement Data'!Z$290,0)*'State Downscaling Multipliers'!$B$6</f>
        <v>0</v>
      </c>
      <c r="AB74" s="5">
        <f>IF(AND('US Cement Data'!$B$14&gt;=$A74,'US Cement Data'!$B$14&lt;$B74),'US Cement Data'!AA$290,0)*'State Downscaling Multipliers'!$B$6</f>
        <v>0</v>
      </c>
      <c r="AC74" s="5">
        <f>IF(AND('US Cement Data'!$B$14&gt;=$A74,'US Cement Data'!$B$14&lt;$B74),'US Cement Data'!AB$290,0)*'State Downscaling Multipliers'!$B$6</f>
        <v>0</v>
      </c>
      <c r="AD74" s="5">
        <f>IF(AND('US Cement Data'!$B$14&gt;=$A74,'US Cement Data'!$B$14&lt;$B74),'US Cement Data'!AC$290,0)*'State Downscaling Multipliers'!$B$6</f>
        <v>0</v>
      </c>
      <c r="AE74" s="5">
        <f>IF(AND('US Cement Data'!$B$14&gt;=$A74,'US Cement Data'!$B$14&lt;$B74),'US Cement Data'!AD$290,0)*'State Downscaling Multipliers'!$B$6</f>
        <v>0</v>
      </c>
      <c r="AF74" s="5">
        <f>IF(AND('US Cement Data'!$B$14&gt;=$A74,'US Cement Data'!$B$14&lt;$B74),'US Cement Data'!AE$290,0)*'State Downscaling Multipliers'!$B$6</f>
        <v>0</v>
      </c>
      <c r="AG74" s="5">
        <f>IF(AND('US Cement Data'!$B$14&gt;=$A74,'US Cement Data'!$B$14&lt;$B74),'US Cement Data'!AF$290,0)*'State Downscaling Multipliers'!$B$6</f>
        <v>0</v>
      </c>
      <c r="AH74" s="5">
        <f>IF(AND('US Cement Data'!$B$14&gt;=$A74,'US Cement Data'!$B$14&lt;$B74),'US Cement Data'!AG$290,0)*'State Downscaling Multipliers'!$B$6</f>
        <v>0</v>
      </c>
      <c r="AI74" s="5">
        <f>IF(AND('US Cement Data'!$B$14&gt;=$A74,'US Cement Data'!$B$14&lt;$B74),'US Cement Data'!AH$290,0)*'State Downscaling Multipliers'!$B$6</f>
        <v>0</v>
      </c>
      <c r="AJ74" s="5">
        <f>IF(AND('US Cement Data'!$B$14&gt;=$A74,'US Cement Data'!$B$14&lt;$B74),'US Cement Data'!AI$290,0)*'State Downscaling Multipliers'!$B$6</f>
        <v>0</v>
      </c>
      <c r="AK74" s="5">
        <f>IF(AND('US Cement Data'!$B$14&gt;=$A74,'US Cement Data'!$B$14&lt;$B74),'US Cement Data'!AJ$290,0)*'State Downscaling Multipliers'!$B$6</f>
        <v>0</v>
      </c>
      <c r="AL74" s="5">
        <f>IF(AND('US Cement Data'!$B$14&gt;=$A74,'US Cement Data'!$B$14&lt;$B74),'US Cement Data'!AK$290,0)*'State Downscaling Multipliers'!$B$6</f>
        <v>0</v>
      </c>
    </row>
    <row r="75" spans="1:38" ht="15.75" customHeight="1" x14ac:dyDescent="0.25">
      <c r="A75" s="49"/>
      <c r="B75" s="49"/>
    </row>
    <row r="76" spans="1:38" ht="15.75" customHeight="1" x14ac:dyDescent="0.25">
      <c r="A76" s="49"/>
      <c r="B76" s="49"/>
    </row>
    <row r="77" spans="1:38" ht="15.75" customHeight="1" x14ac:dyDescent="0.25">
      <c r="A77" s="49"/>
      <c r="B77" s="49"/>
    </row>
    <row r="78" spans="1:38" ht="15.75" customHeight="1" x14ac:dyDescent="0.25">
      <c r="A78" s="49"/>
      <c r="B78" s="49"/>
    </row>
    <row r="79" spans="1:38" ht="15.75" customHeight="1" x14ac:dyDescent="0.25">
      <c r="A79" s="49"/>
      <c r="B79" s="49"/>
    </row>
    <row r="80" spans="1:38" ht="15.75" customHeight="1" x14ac:dyDescent="0.25">
      <c r="A80" s="49"/>
      <c r="B80" s="49"/>
    </row>
    <row r="81" spans="1:2" ht="15.75" customHeight="1" x14ac:dyDescent="0.25">
      <c r="A81" s="49"/>
      <c r="B81" s="49"/>
    </row>
    <row r="82" spans="1:2" ht="15.75" customHeight="1" x14ac:dyDescent="0.25">
      <c r="A82" s="49"/>
      <c r="B82" s="49"/>
    </row>
    <row r="83" spans="1:2" ht="15.75" customHeight="1" x14ac:dyDescent="0.25">
      <c r="A83" s="49"/>
      <c r="B83" s="49"/>
    </row>
    <row r="84" spans="1:2" ht="15.75" customHeight="1" x14ac:dyDescent="0.25">
      <c r="A84" s="49"/>
      <c r="B84" s="49"/>
    </row>
    <row r="85" spans="1:2" ht="15.75" customHeight="1" x14ac:dyDescent="0.25">
      <c r="A85" s="49"/>
      <c r="B85" s="49"/>
    </row>
    <row r="86" spans="1:2" ht="15.75" customHeight="1" x14ac:dyDescent="0.25">
      <c r="A86" s="49"/>
      <c r="B86" s="49"/>
    </row>
    <row r="87" spans="1:2" ht="15.75" customHeight="1" x14ac:dyDescent="0.25">
      <c r="A87" s="49"/>
      <c r="B87" s="49"/>
    </row>
    <row r="88" spans="1:2" ht="15.75" customHeight="1" x14ac:dyDescent="0.25">
      <c r="A88" s="49"/>
      <c r="B88" s="49"/>
    </row>
    <row r="89" spans="1:2" ht="15.75" customHeight="1" x14ac:dyDescent="0.25">
      <c r="A89" s="49"/>
      <c r="B89" s="49"/>
    </row>
    <row r="90" spans="1:2" ht="15.75" customHeight="1" x14ac:dyDescent="0.25">
      <c r="A90" s="49"/>
      <c r="B90" s="49"/>
    </row>
    <row r="91" spans="1:2" ht="15.75" customHeight="1" x14ac:dyDescent="0.25">
      <c r="A91" s="49"/>
      <c r="B91" s="49"/>
    </row>
    <row r="92" spans="1:2" ht="15.75" customHeight="1" x14ac:dyDescent="0.25">
      <c r="A92" s="49"/>
      <c r="B92" s="49"/>
    </row>
    <row r="93" spans="1:2" ht="15.75" customHeight="1" x14ac:dyDescent="0.25">
      <c r="A93" s="49"/>
      <c r="B93" s="49"/>
    </row>
    <row r="94" spans="1:2" ht="15.75" customHeight="1" x14ac:dyDescent="0.25">
      <c r="A94" s="49"/>
      <c r="B94" s="49"/>
    </row>
    <row r="95" spans="1:2" ht="15.75" customHeight="1" x14ac:dyDescent="0.25">
      <c r="A95" s="49"/>
      <c r="B95" s="49"/>
    </row>
    <row r="96" spans="1:2" ht="15.75" customHeight="1" x14ac:dyDescent="0.25">
      <c r="A96" s="49"/>
      <c r="B96" s="49"/>
    </row>
    <row r="97" spans="1:2" ht="15.75" customHeight="1" x14ac:dyDescent="0.25">
      <c r="A97" s="49"/>
      <c r="B97" s="49"/>
    </row>
    <row r="98" spans="1:2" ht="15.75" customHeight="1" x14ac:dyDescent="0.25">
      <c r="A98" s="49"/>
      <c r="B98" s="49"/>
    </row>
    <row r="99" spans="1:2" ht="15.75" customHeight="1" x14ac:dyDescent="0.25">
      <c r="A99" s="49"/>
      <c r="B99" s="49"/>
    </row>
    <row r="100" spans="1:2" ht="15.75" customHeight="1" x14ac:dyDescent="0.25">
      <c r="A100" s="49"/>
      <c r="B100" s="49"/>
    </row>
    <row r="101" spans="1:2" ht="15.75" customHeight="1" x14ac:dyDescent="0.25">
      <c r="A101" s="49"/>
      <c r="B101" s="49"/>
    </row>
    <row r="102" spans="1:2" ht="15.75" customHeight="1" x14ac:dyDescent="0.25">
      <c r="A102" s="49"/>
      <c r="B102" s="49"/>
    </row>
    <row r="103" spans="1:2" ht="15.75" customHeight="1" x14ac:dyDescent="0.25">
      <c r="A103" s="49"/>
      <c r="B103" s="49"/>
    </row>
    <row r="104" spans="1:2" ht="15.75" customHeight="1" x14ac:dyDescent="0.25">
      <c r="A104" s="49"/>
      <c r="B104" s="49"/>
    </row>
    <row r="105" spans="1:2" ht="15.75" customHeight="1" x14ac:dyDescent="0.25">
      <c r="A105" s="49"/>
      <c r="B105" s="49"/>
    </row>
    <row r="106" spans="1:2" ht="15.75" customHeight="1" x14ac:dyDescent="0.25">
      <c r="A106" s="49"/>
      <c r="B106" s="49"/>
    </row>
    <row r="107" spans="1:2" ht="15.75" customHeight="1" x14ac:dyDescent="0.25">
      <c r="A107" s="49"/>
      <c r="B107" s="49"/>
    </row>
    <row r="108" spans="1:2" ht="15.75" customHeight="1" x14ac:dyDescent="0.25">
      <c r="A108" s="49"/>
      <c r="B108" s="49"/>
    </row>
    <row r="109" spans="1:2" ht="15.75" customHeight="1" x14ac:dyDescent="0.25">
      <c r="A109" s="49"/>
      <c r="B109" s="49"/>
    </row>
    <row r="110" spans="1:2" ht="15.75" customHeight="1" x14ac:dyDescent="0.25">
      <c r="A110" s="49"/>
      <c r="B110" s="49"/>
    </row>
    <row r="111" spans="1:2" ht="15.75" customHeight="1" x14ac:dyDescent="0.25">
      <c r="A111" s="49"/>
      <c r="B111" s="49"/>
    </row>
    <row r="112" spans="1:2" ht="15.75" customHeight="1" x14ac:dyDescent="0.25">
      <c r="A112" s="49"/>
      <c r="B112" s="49"/>
    </row>
    <row r="113" spans="1:2" ht="15.75" customHeight="1" x14ac:dyDescent="0.25">
      <c r="A113" s="49"/>
      <c r="B113" s="49"/>
    </row>
    <row r="114" spans="1:2" ht="15.75" customHeight="1" x14ac:dyDescent="0.25">
      <c r="A114" s="49"/>
      <c r="B114" s="49"/>
    </row>
    <row r="115" spans="1:2" ht="15.75" customHeight="1" x14ac:dyDescent="0.25">
      <c r="A115" s="49"/>
      <c r="B115" s="49"/>
    </row>
    <row r="116" spans="1:2" ht="15.75" customHeight="1" x14ac:dyDescent="0.25">
      <c r="A116" s="49"/>
      <c r="B116" s="49"/>
    </row>
    <row r="117" spans="1:2" ht="15.75" customHeight="1" x14ac:dyDescent="0.25">
      <c r="A117" s="49"/>
      <c r="B117" s="49"/>
    </row>
    <row r="118" spans="1:2" ht="15.75" customHeight="1" x14ac:dyDescent="0.25">
      <c r="A118" s="49"/>
      <c r="B118" s="49"/>
    </row>
    <row r="119" spans="1:2" ht="15.75" customHeight="1" x14ac:dyDescent="0.25">
      <c r="A119" s="49"/>
      <c r="B119" s="49"/>
    </row>
    <row r="120" spans="1:2" ht="15.75" customHeight="1" x14ac:dyDescent="0.25">
      <c r="A120" s="49"/>
      <c r="B120" s="49"/>
    </row>
    <row r="121" spans="1:2" ht="15.75" customHeight="1" x14ac:dyDescent="0.25">
      <c r="A121" s="49"/>
      <c r="B121" s="49"/>
    </row>
    <row r="122" spans="1:2" ht="15.75" customHeight="1" x14ac:dyDescent="0.25">
      <c r="A122" s="49"/>
      <c r="B122" s="49"/>
    </row>
    <row r="123" spans="1:2" ht="15.75" customHeight="1" x14ac:dyDescent="0.25">
      <c r="A123" s="49"/>
      <c r="B123" s="49"/>
    </row>
    <row r="124" spans="1:2" ht="15.75" customHeight="1" x14ac:dyDescent="0.25">
      <c r="A124" s="49"/>
      <c r="B124" s="49"/>
    </row>
    <row r="125" spans="1:2" ht="15.75" customHeight="1" x14ac:dyDescent="0.25">
      <c r="A125" s="49"/>
      <c r="B125" s="49"/>
    </row>
    <row r="126" spans="1:2" ht="15.75" customHeight="1" x14ac:dyDescent="0.25">
      <c r="A126" s="49"/>
      <c r="B126" s="49"/>
    </row>
    <row r="127" spans="1:2" ht="15.75" customHeight="1" x14ac:dyDescent="0.25">
      <c r="A127" s="49"/>
      <c r="B127" s="49"/>
    </row>
    <row r="128" spans="1:2" ht="15.75" customHeight="1" x14ac:dyDescent="0.25">
      <c r="A128" s="49"/>
      <c r="B128" s="49"/>
    </row>
    <row r="129" spans="1:2" ht="15.75" customHeight="1" x14ac:dyDescent="0.25">
      <c r="A129" s="49"/>
      <c r="B129" s="49"/>
    </row>
    <row r="130" spans="1:2" ht="15.75" customHeight="1" x14ac:dyDescent="0.25">
      <c r="A130" s="49"/>
      <c r="B130" s="49"/>
    </row>
    <row r="131" spans="1:2" ht="15.75" customHeight="1" x14ac:dyDescent="0.25">
      <c r="A131" s="49"/>
      <c r="B131" s="49"/>
    </row>
    <row r="132" spans="1:2" ht="15.75" customHeight="1" x14ac:dyDescent="0.25">
      <c r="A132" s="49"/>
      <c r="B132" s="49"/>
    </row>
    <row r="133" spans="1:2" ht="15.75" customHeight="1" x14ac:dyDescent="0.25">
      <c r="A133" s="49"/>
      <c r="B133" s="49"/>
    </row>
    <row r="134" spans="1:2" ht="15.75" customHeight="1" x14ac:dyDescent="0.25">
      <c r="A134" s="49"/>
      <c r="B134" s="49"/>
    </row>
    <row r="135" spans="1:2" ht="15.75" customHeight="1" x14ac:dyDescent="0.25">
      <c r="A135" s="49"/>
      <c r="B135" s="49"/>
    </row>
    <row r="136" spans="1:2" ht="15.75" customHeight="1" x14ac:dyDescent="0.25">
      <c r="A136" s="49"/>
      <c r="B136" s="49"/>
    </row>
    <row r="137" spans="1:2" ht="15.75" customHeight="1" x14ac:dyDescent="0.25">
      <c r="A137" s="49"/>
      <c r="B137" s="49"/>
    </row>
    <row r="138" spans="1:2" ht="15.75" customHeight="1" x14ac:dyDescent="0.25">
      <c r="A138" s="49"/>
      <c r="B138" s="49"/>
    </row>
    <row r="139" spans="1:2" ht="15.75" customHeight="1" x14ac:dyDescent="0.25">
      <c r="A139" s="49"/>
      <c r="B139" s="49"/>
    </row>
    <row r="140" spans="1:2" ht="15.75" customHeight="1" x14ac:dyDescent="0.25">
      <c r="A140" s="49"/>
      <c r="B140" s="49"/>
    </row>
    <row r="141" spans="1:2" ht="15.75" customHeight="1" x14ac:dyDescent="0.25">
      <c r="A141" s="49"/>
      <c r="B141" s="49"/>
    </row>
    <row r="142" spans="1:2" ht="15.75" customHeight="1" x14ac:dyDescent="0.25">
      <c r="A142" s="49"/>
      <c r="B142" s="49"/>
    </row>
    <row r="143" spans="1:2" ht="15.75" customHeight="1" x14ac:dyDescent="0.25">
      <c r="A143" s="49"/>
      <c r="B143" s="49"/>
    </row>
    <row r="144" spans="1:2" ht="15.75" customHeight="1" x14ac:dyDescent="0.25">
      <c r="A144" s="49"/>
      <c r="B144" s="49"/>
    </row>
    <row r="145" spans="1:2" ht="15.75" customHeight="1" x14ac:dyDescent="0.25">
      <c r="A145" s="49"/>
      <c r="B145" s="49"/>
    </row>
    <row r="146" spans="1:2" ht="15.75" customHeight="1" x14ac:dyDescent="0.25">
      <c r="A146" s="49"/>
      <c r="B146" s="49"/>
    </row>
    <row r="147" spans="1:2" ht="15.75" customHeight="1" x14ac:dyDescent="0.25">
      <c r="A147" s="49"/>
      <c r="B147" s="49"/>
    </row>
    <row r="148" spans="1:2" ht="15.75" customHeight="1" x14ac:dyDescent="0.25">
      <c r="A148" s="49"/>
      <c r="B148" s="49"/>
    </row>
    <row r="149" spans="1:2" ht="15.75" customHeight="1" x14ac:dyDescent="0.25">
      <c r="A149" s="49"/>
      <c r="B149" s="49"/>
    </row>
    <row r="150" spans="1:2" ht="15.75" customHeight="1" x14ac:dyDescent="0.25">
      <c r="A150" s="49"/>
      <c r="B150" s="49"/>
    </row>
    <row r="151" spans="1:2" ht="15.75" customHeight="1" x14ac:dyDescent="0.25">
      <c r="A151" s="49"/>
      <c r="B151" s="49"/>
    </row>
    <row r="152" spans="1:2" ht="15.75" customHeight="1" x14ac:dyDescent="0.25">
      <c r="A152" s="49"/>
      <c r="B152" s="49"/>
    </row>
    <row r="153" spans="1:2" ht="15.75" customHeight="1" x14ac:dyDescent="0.25">
      <c r="A153" s="49"/>
      <c r="B153" s="49"/>
    </row>
    <row r="154" spans="1:2" ht="15.75" customHeight="1" x14ac:dyDescent="0.25">
      <c r="A154" s="49"/>
      <c r="B154" s="49"/>
    </row>
    <row r="155" spans="1:2" ht="15.75" customHeight="1" x14ac:dyDescent="0.25">
      <c r="A155" s="49"/>
      <c r="B155" s="49"/>
    </row>
    <row r="156" spans="1:2" ht="15.75" customHeight="1" x14ac:dyDescent="0.25">
      <c r="A156" s="49"/>
      <c r="B156" s="49"/>
    </row>
    <row r="157" spans="1:2" ht="15.75" customHeight="1" x14ac:dyDescent="0.25">
      <c r="A157" s="49"/>
      <c r="B157" s="49"/>
    </row>
    <row r="158" spans="1:2" ht="15.75" customHeight="1" x14ac:dyDescent="0.25">
      <c r="A158" s="49"/>
      <c r="B158" s="49"/>
    </row>
    <row r="159" spans="1:2" ht="15.75" customHeight="1" x14ac:dyDescent="0.25">
      <c r="A159" s="49"/>
      <c r="B159" s="49"/>
    </row>
    <row r="160" spans="1:2" ht="15.75" customHeight="1" x14ac:dyDescent="0.25">
      <c r="A160" s="49"/>
      <c r="B160" s="49"/>
    </row>
    <row r="161" spans="1:2" ht="15.75" customHeight="1" x14ac:dyDescent="0.25">
      <c r="A161" s="49"/>
      <c r="B161" s="49"/>
    </row>
    <row r="162" spans="1:2" ht="15.75" customHeight="1" x14ac:dyDescent="0.25">
      <c r="A162" s="49"/>
      <c r="B162" s="49"/>
    </row>
    <row r="163" spans="1:2" ht="15.75" customHeight="1" x14ac:dyDescent="0.25">
      <c r="A163" s="49"/>
      <c r="B163" s="49"/>
    </row>
    <row r="164" spans="1:2" ht="15.75" customHeight="1" x14ac:dyDescent="0.25">
      <c r="A164" s="49"/>
      <c r="B164" s="49"/>
    </row>
    <row r="165" spans="1:2" ht="15.75" customHeight="1" x14ac:dyDescent="0.25">
      <c r="A165" s="49"/>
      <c r="B165" s="49"/>
    </row>
    <row r="166" spans="1:2" ht="15.75" customHeight="1" x14ac:dyDescent="0.25">
      <c r="A166" s="49"/>
      <c r="B166" s="49"/>
    </row>
    <row r="167" spans="1:2" ht="15.75" customHeight="1" x14ac:dyDescent="0.25">
      <c r="A167" s="49"/>
      <c r="B167" s="49"/>
    </row>
    <row r="168" spans="1:2" ht="15.75" customHeight="1" x14ac:dyDescent="0.25">
      <c r="A168" s="49"/>
      <c r="B168" s="49"/>
    </row>
    <row r="169" spans="1:2" ht="15.75" customHeight="1" x14ac:dyDescent="0.25">
      <c r="A169" s="49"/>
      <c r="B169" s="49"/>
    </row>
    <row r="170" spans="1:2" ht="15.75" customHeight="1" x14ac:dyDescent="0.25">
      <c r="A170" s="49"/>
      <c r="B170" s="49"/>
    </row>
    <row r="171" spans="1:2" ht="15.75" customHeight="1" x14ac:dyDescent="0.25">
      <c r="A171" s="49"/>
      <c r="B171" s="49"/>
    </row>
    <row r="172" spans="1:2" ht="15.75" customHeight="1" x14ac:dyDescent="0.25">
      <c r="A172" s="49"/>
      <c r="B172" s="49"/>
    </row>
    <row r="173" spans="1:2" ht="15.75" customHeight="1" x14ac:dyDescent="0.25">
      <c r="A173" s="49"/>
      <c r="B173" s="49"/>
    </row>
    <row r="174" spans="1:2" ht="15.75" customHeight="1" x14ac:dyDescent="0.25">
      <c r="A174" s="49"/>
      <c r="B174" s="49"/>
    </row>
    <row r="175" spans="1:2" ht="15.75" customHeight="1" x14ac:dyDescent="0.25">
      <c r="A175" s="49"/>
      <c r="B175" s="49"/>
    </row>
    <row r="176" spans="1:2" ht="15.75" customHeight="1" x14ac:dyDescent="0.25">
      <c r="A176" s="49"/>
      <c r="B176" s="49"/>
    </row>
    <row r="177" spans="1:2" ht="15.75" customHeight="1" x14ac:dyDescent="0.25">
      <c r="A177" s="49"/>
      <c r="B177" s="49"/>
    </row>
    <row r="178" spans="1:2" ht="15.75" customHeight="1" x14ac:dyDescent="0.25">
      <c r="A178" s="49"/>
      <c r="B178" s="49"/>
    </row>
    <row r="179" spans="1:2" ht="15.75" customHeight="1" x14ac:dyDescent="0.25">
      <c r="A179" s="49"/>
      <c r="B179" s="49"/>
    </row>
    <row r="180" spans="1:2" ht="15.75" customHeight="1" x14ac:dyDescent="0.25">
      <c r="A180" s="49"/>
      <c r="B180" s="49"/>
    </row>
    <row r="181" spans="1:2" ht="15.75" customHeight="1" x14ac:dyDescent="0.25">
      <c r="A181" s="49"/>
      <c r="B181" s="49"/>
    </row>
    <row r="182" spans="1:2" ht="15.75" customHeight="1" x14ac:dyDescent="0.25">
      <c r="A182" s="49"/>
      <c r="B182" s="49"/>
    </row>
    <row r="183" spans="1:2" ht="15.75" customHeight="1" x14ac:dyDescent="0.25">
      <c r="A183" s="49"/>
      <c r="B183" s="49"/>
    </row>
    <row r="184" spans="1:2" ht="15.75" customHeight="1" x14ac:dyDescent="0.25">
      <c r="A184" s="49"/>
      <c r="B184" s="49"/>
    </row>
    <row r="185" spans="1:2" ht="15.75" customHeight="1" x14ac:dyDescent="0.25">
      <c r="A185" s="49"/>
      <c r="B185" s="49"/>
    </row>
    <row r="186" spans="1:2" ht="15.75" customHeight="1" x14ac:dyDescent="0.25">
      <c r="A186" s="49"/>
      <c r="B186" s="49"/>
    </row>
    <row r="187" spans="1:2" ht="15.75" customHeight="1" x14ac:dyDescent="0.25">
      <c r="A187" s="49"/>
      <c r="B187" s="49"/>
    </row>
    <row r="188" spans="1:2" ht="15.75" customHeight="1" x14ac:dyDescent="0.25">
      <c r="A188" s="49"/>
      <c r="B188" s="49"/>
    </row>
    <row r="189" spans="1:2" ht="15.75" customHeight="1" x14ac:dyDescent="0.25">
      <c r="A189" s="49"/>
      <c r="B189" s="49"/>
    </row>
    <row r="190" spans="1:2" ht="15.75" customHeight="1" x14ac:dyDescent="0.25">
      <c r="A190" s="49"/>
      <c r="B190" s="49"/>
    </row>
    <row r="191" spans="1:2" ht="15.75" customHeight="1" x14ac:dyDescent="0.25">
      <c r="A191" s="49"/>
      <c r="B191" s="49"/>
    </row>
    <row r="192" spans="1:2" ht="15.75" customHeight="1" x14ac:dyDescent="0.25">
      <c r="A192" s="49"/>
      <c r="B192" s="49"/>
    </row>
    <row r="193" spans="1:2" ht="15.75" customHeight="1" x14ac:dyDescent="0.25">
      <c r="A193" s="49"/>
      <c r="B193" s="49"/>
    </row>
    <row r="194" spans="1:2" ht="15.75" customHeight="1" x14ac:dyDescent="0.25">
      <c r="A194" s="49"/>
      <c r="B194" s="49"/>
    </row>
    <row r="195" spans="1:2" ht="15.75" customHeight="1" x14ac:dyDescent="0.25">
      <c r="A195" s="49"/>
      <c r="B195" s="49"/>
    </row>
    <row r="196" spans="1:2" ht="15.75" customHeight="1" x14ac:dyDescent="0.25">
      <c r="A196" s="49"/>
      <c r="B196" s="49"/>
    </row>
    <row r="197" spans="1:2" ht="15.75" customHeight="1" x14ac:dyDescent="0.25">
      <c r="A197" s="49"/>
      <c r="B197" s="49"/>
    </row>
    <row r="198" spans="1:2" ht="15.75" customHeight="1" x14ac:dyDescent="0.25">
      <c r="A198" s="49"/>
      <c r="B198" s="49"/>
    </row>
    <row r="199" spans="1:2" ht="15.75" customHeight="1" x14ac:dyDescent="0.25">
      <c r="A199" s="49"/>
      <c r="B199" s="49"/>
    </row>
    <row r="200" spans="1:2" ht="15.75" customHeight="1" x14ac:dyDescent="0.25">
      <c r="A200" s="49"/>
      <c r="B200" s="49"/>
    </row>
    <row r="201" spans="1:2" ht="15.75" customHeight="1" x14ac:dyDescent="0.25">
      <c r="A201" s="49"/>
      <c r="B201" s="49"/>
    </row>
    <row r="202" spans="1:2" ht="15.75" customHeight="1" x14ac:dyDescent="0.25">
      <c r="A202" s="49"/>
      <c r="B202" s="49"/>
    </row>
    <row r="203" spans="1:2" ht="15.75" customHeight="1" x14ac:dyDescent="0.25">
      <c r="A203" s="49"/>
      <c r="B203" s="49"/>
    </row>
    <row r="204" spans="1:2" ht="15.75" customHeight="1" x14ac:dyDescent="0.25">
      <c r="A204" s="49"/>
      <c r="B204" s="49"/>
    </row>
    <row r="205" spans="1:2" ht="15.75" customHeight="1" x14ac:dyDescent="0.25">
      <c r="A205" s="49"/>
      <c r="B205" s="49"/>
    </row>
    <row r="206" spans="1:2" ht="15.75" customHeight="1" x14ac:dyDescent="0.25">
      <c r="A206" s="49"/>
      <c r="B206" s="49"/>
    </row>
    <row r="207" spans="1:2" ht="15.75" customHeight="1" x14ac:dyDescent="0.25">
      <c r="A207" s="49"/>
      <c r="B207" s="49"/>
    </row>
    <row r="208" spans="1:2" ht="15.75" customHeight="1" x14ac:dyDescent="0.25">
      <c r="A208" s="49"/>
      <c r="B208" s="49"/>
    </row>
    <row r="209" spans="1:2" ht="15.75" customHeight="1" x14ac:dyDescent="0.25">
      <c r="A209" s="49"/>
      <c r="B209" s="49"/>
    </row>
    <row r="210" spans="1:2" ht="15.75" customHeight="1" x14ac:dyDescent="0.25">
      <c r="A210" s="49"/>
      <c r="B210" s="49"/>
    </row>
    <row r="211" spans="1:2" ht="15.75" customHeight="1" x14ac:dyDescent="0.25">
      <c r="A211" s="49"/>
      <c r="B211" s="49"/>
    </row>
    <row r="212" spans="1:2" ht="15.75" customHeight="1" x14ac:dyDescent="0.25">
      <c r="A212" s="49"/>
      <c r="B212" s="49"/>
    </row>
    <row r="213" spans="1:2" ht="15.75" customHeight="1" x14ac:dyDescent="0.25">
      <c r="A213" s="49"/>
      <c r="B213" s="49"/>
    </row>
    <row r="214" spans="1:2" ht="15.75" customHeight="1" x14ac:dyDescent="0.25">
      <c r="A214" s="49"/>
      <c r="B214" s="49"/>
    </row>
    <row r="215" spans="1:2" ht="15.75" customHeight="1" x14ac:dyDescent="0.25">
      <c r="A215" s="49"/>
      <c r="B215" s="49"/>
    </row>
    <row r="216" spans="1:2" ht="15.75" customHeight="1" x14ac:dyDescent="0.25">
      <c r="A216" s="49"/>
      <c r="B216" s="49"/>
    </row>
    <row r="217" spans="1:2" ht="15.75" customHeight="1" x14ac:dyDescent="0.25">
      <c r="A217" s="49"/>
      <c r="B217" s="49"/>
    </row>
    <row r="218" spans="1:2" ht="15.75" customHeight="1" x14ac:dyDescent="0.25">
      <c r="A218" s="49"/>
      <c r="B218" s="49"/>
    </row>
    <row r="219" spans="1:2" ht="15.75" customHeight="1" x14ac:dyDescent="0.25">
      <c r="A219" s="49"/>
      <c r="B219" s="49"/>
    </row>
    <row r="220" spans="1:2" ht="15.75" customHeight="1" x14ac:dyDescent="0.25">
      <c r="A220" s="49"/>
      <c r="B220" s="49"/>
    </row>
    <row r="221" spans="1:2" ht="15.75" customHeight="1" x14ac:dyDescent="0.25">
      <c r="A221" s="49"/>
      <c r="B221" s="49"/>
    </row>
    <row r="222" spans="1:2" ht="15.75" customHeight="1" x14ac:dyDescent="0.25">
      <c r="A222" s="49"/>
      <c r="B222" s="49"/>
    </row>
    <row r="223" spans="1:2" ht="15.75" customHeight="1" x14ac:dyDescent="0.25">
      <c r="A223" s="49"/>
      <c r="B223" s="49"/>
    </row>
    <row r="224" spans="1:2" ht="15.75" customHeight="1" x14ac:dyDescent="0.25">
      <c r="A224" s="49"/>
      <c r="B224" s="49"/>
    </row>
    <row r="225" spans="1:2" ht="15.75" customHeight="1" x14ac:dyDescent="0.25">
      <c r="A225" s="49"/>
      <c r="B225" s="49"/>
    </row>
    <row r="226" spans="1:2" ht="15.75" customHeight="1" x14ac:dyDescent="0.25">
      <c r="A226" s="49"/>
      <c r="B226" s="49"/>
    </row>
    <row r="227" spans="1:2" ht="15.75" customHeight="1" x14ac:dyDescent="0.25">
      <c r="A227" s="49"/>
      <c r="B227" s="49"/>
    </row>
    <row r="228" spans="1:2" ht="15.75" customHeight="1" x14ac:dyDescent="0.25">
      <c r="A228" s="49"/>
      <c r="B228" s="49"/>
    </row>
    <row r="229" spans="1:2" ht="15.75" customHeight="1" x14ac:dyDescent="0.25">
      <c r="A229" s="49"/>
      <c r="B229" s="49"/>
    </row>
    <row r="230" spans="1:2" ht="15.75" customHeight="1" x14ac:dyDescent="0.25">
      <c r="A230" s="49"/>
      <c r="B230" s="49"/>
    </row>
    <row r="231" spans="1:2" ht="15.75" customHeight="1" x14ac:dyDescent="0.25">
      <c r="A231" s="49"/>
      <c r="B231" s="49"/>
    </row>
    <row r="232" spans="1:2" ht="15.75" customHeight="1" x14ac:dyDescent="0.25">
      <c r="A232" s="49"/>
      <c r="B232" s="49"/>
    </row>
    <row r="233" spans="1:2" ht="15.75" customHeight="1" x14ac:dyDescent="0.25">
      <c r="A233" s="49"/>
      <c r="B233" s="49"/>
    </row>
    <row r="234" spans="1:2" ht="15.75" customHeight="1" x14ac:dyDescent="0.25">
      <c r="A234" s="49"/>
      <c r="B234" s="49"/>
    </row>
    <row r="235" spans="1:2" ht="15.75" customHeight="1" x14ac:dyDescent="0.25">
      <c r="A235" s="49"/>
      <c r="B235" s="49"/>
    </row>
    <row r="236" spans="1:2" ht="15.75" customHeight="1" x14ac:dyDescent="0.25">
      <c r="A236" s="49"/>
      <c r="B236" s="49"/>
    </row>
    <row r="237" spans="1:2" ht="15.75" customHeight="1" x14ac:dyDescent="0.25">
      <c r="A237" s="49"/>
      <c r="B237" s="49"/>
    </row>
    <row r="238" spans="1:2" ht="15.75" customHeight="1" x14ac:dyDescent="0.25">
      <c r="A238" s="49"/>
      <c r="B238" s="49"/>
    </row>
    <row r="239" spans="1:2" ht="15.75" customHeight="1" x14ac:dyDescent="0.25">
      <c r="A239" s="49"/>
      <c r="B239" s="49"/>
    </row>
    <row r="240" spans="1:2" ht="15.75" customHeight="1" x14ac:dyDescent="0.25">
      <c r="A240" s="49"/>
      <c r="B240" s="49"/>
    </row>
    <row r="241" spans="1:2" ht="15.75" customHeight="1" x14ac:dyDescent="0.25">
      <c r="A241" s="49"/>
      <c r="B241" s="49"/>
    </row>
    <row r="242" spans="1:2" ht="15.75" customHeight="1" x14ac:dyDescent="0.25">
      <c r="A242" s="49"/>
      <c r="B242" s="49"/>
    </row>
    <row r="243" spans="1:2" ht="15.75" customHeight="1" x14ac:dyDescent="0.25">
      <c r="A243" s="49"/>
      <c r="B243" s="49"/>
    </row>
    <row r="244" spans="1:2" ht="15.75" customHeight="1" x14ac:dyDescent="0.25">
      <c r="A244" s="49"/>
      <c r="B244" s="49"/>
    </row>
    <row r="245" spans="1:2" ht="15.75" customHeight="1" x14ac:dyDescent="0.25">
      <c r="A245" s="49"/>
      <c r="B245" s="49"/>
    </row>
    <row r="246" spans="1:2" ht="15.75" customHeight="1" x14ac:dyDescent="0.25">
      <c r="A246" s="49"/>
      <c r="B246" s="49"/>
    </row>
    <row r="247" spans="1:2" ht="15.75" customHeight="1" x14ac:dyDescent="0.25">
      <c r="A247" s="49"/>
      <c r="B247" s="49"/>
    </row>
    <row r="248" spans="1:2" ht="15.75" customHeight="1" x14ac:dyDescent="0.25">
      <c r="A248" s="49"/>
      <c r="B248" s="49"/>
    </row>
    <row r="249" spans="1:2" ht="15.75" customHeight="1" x14ac:dyDescent="0.25">
      <c r="A249" s="49"/>
      <c r="B249" s="49"/>
    </row>
    <row r="250" spans="1:2" ht="15.75" customHeight="1" x14ac:dyDescent="0.25">
      <c r="A250" s="49"/>
      <c r="B250" s="49"/>
    </row>
    <row r="251" spans="1:2" ht="15.75" customHeight="1" x14ac:dyDescent="0.25">
      <c r="A251" s="49"/>
      <c r="B251" s="49"/>
    </row>
    <row r="252" spans="1:2" ht="15.75" customHeight="1" x14ac:dyDescent="0.25">
      <c r="A252" s="49"/>
      <c r="B252" s="49"/>
    </row>
    <row r="253" spans="1:2" ht="15.75" customHeight="1" x14ac:dyDescent="0.25">
      <c r="A253" s="49"/>
      <c r="B253" s="49"/>
    </row>
    <row r="254" spans="1:2" ht="15.75" customHeight="1" x14ac:dyDescent="0.25">
      <c r="A254" s="49"/>
      <c r="B254" s="49"/>
    </row>
    <row r="255" spans="1:2" ht="15.75" customHeight="1" x14ac:dyDescent="0.25">
      <c r="A255" s="49"/>
      <c r="B255" s="49"/>
    </row>
    <row r="256" spans="1:2" ht="15.75" customHeight="1" x14ac:dyDescent="0.25">
      <c r="A256" s="49"/>
      <c r="B256" s="49"/>
    </row>
    <row r="257" spans="1:2" ht="15.75" customHeight="1" x14ac:dyDescent="0.25">
      <c r="A257" s="49"/>
      <c r="B257" s="49"/>
    </row>
    <row r="258" spans="1:2" ht="15.75" customHeight="1" x14ac:dyDescent="0.25">
      <c r="A258" s="49"/>
      <c r="B258" s="49"/>
    </row>
    <row r="259" spans="1:2" ht="15.75" customHeight="1" x14ac:dyDescent="0.25">
      <c r="A259" s="49"/>
      <c r="B259" s="49"/>
    </row>
    <row r="260" spans="1:2" ht="15.75" customHeight="1" x14ac:dyDescent="0.25">
      <c r="A260" s="49"/>
      <c r="B260" s="49"/>
    </row>
    <row r="261" spans="1:2" ht="15.75" customHeight="1" x14ac:dyDescent="0.25">
      <c r="A261" s="49"/>
      <c r="B261" s="49"/>
    </row>
    <row r="262" spans="1:2" ht="15.75" customHeight="1" x14ac:dyDescent="0.25">
      <c r="A262" s="49"/>
      <c r="B262" s="49"/>
    </row>
    <row r="263" spans="1:2" ht="15.75" customHeight="1" x14ac:dyDescent="0.25">
      <c r="A263" s="49"/>
      <c r="B263" s="49"/>
    </row>
    <row r="264" spans="1:2" ht="15.75" customHeight="1" x14ac:dyDescent="0.25">
      <c r="A264" s="49"/>
      <c r="B264" s="49"/>
    </row>
    <row r="265" spans="1:2" ht="15.75" customHeight="1" x14ac:dyDescent="0.25">
      <c r="A265" s="49"/>
      <c r="B265" s="49"/>
    </row>
    <row r="266" spans="1:2" ht="15.75" customHeight="1" x14ac:dyDescent="0.25">
      <c r="A266" s="49"/>
      <c r="B266" s="49"/>
    </row>
    <row r="267" spans="1:2" ht="15.75" customHeight="1" x14ac:dyDescent="0.25">
      <c r="A267" s="49"/>
      <c r="B267" s="49"/>
    </row>
    <row r="268" spans="1:2" ht="15.75" customHeight="1" x14ac:dyDescent="0.25">
      <c r="A268" s="49"/>
      <c r="B268" s="49"/>
    </row>
    <row r="269" spans="1:2" ht="15.75" customHeight="1" x14ac:dyDescent="0.25">
      <c r="A269" s="49"/>
      <c r="B269" s="49"/>
    </row>
    <row r="270" spans="1:2" ht="15.75" customHeight="1" x14ac:dyDescent="0.25">
      <c r="A270" s="49"/>
      <c r="B270" s="49"/>
    </row>
    <row r="271" spans="1:2" ht="15.75" customHeight="1" x14ac:dyDescent="0.25">
      <c r="A271" s="49"/>
      <c r="B271" s="49"/>
    </row>
    <row r="272" spans="1:2" ht="15.75" customHeight="1" x14ac:dyDescent="0.25">
      <c r="A272" s="49"/>
      <c r="B272" s="49"/>
    </row>
    <row r="273" spans="1:2" ht="15.75" customHeight="1" x14ac:dyDescent="0.25">
      <c r="A273" s="49"/>
      <c r="B273" s="49"/>
    </row>
    <row r="274" spans="1:2" ht="15.75" customHeight="1" x14ac:dyDescent="0.25">
      <c r="A274" s="49"/>
      <c r="B274" s="49"/>
    </row>
    <row r="275" spans="1:2" ht="15.75" customHeight="1" x14ac:dyDescent="0.25">
      <c r="A275" s="49"/>
      <c r="B275" s="49"/>
    </row>
    <row r="276" spans="1:2" ht="15.75" customHeight="1" x14ac:dyDescent="0.25">
      <c r="A276" s="49"/>
      <c r="B276" s="49"/>
    </row>
    <row r="277" spans="1:2" ht="15.75" customHeight="1" x14ac:dyDescent="0.25">
      <c r="A277" s="49"/>
      <c r="B277" s="49"/>
    </row>
    <row r="278" spans="1:2" ht="15.75" customHeight="1" x14ac:dyDescent="0.25">
      <c r="A278" s="49"/>
      <c r="B278" s="49"/>
    </row>
    <row r="279" spans="1:2" ht="15.75" customHeight="1" x14ac:dyDescent="0.25">
      <c r="A279" s="49"/>
      <c r="B279" s="49"/>
    </row>
    <row r="280" spans="1:2" ht="15.75" customHeight="1" x14ac:dyDescent="0.25">
      <c r="A280" s="49"/>
      <c r="B280" s="49"/>
    </row>
    <row r="281" spans="1:2" ht="15.75" customHeight="1" x14ac:dyDescent="0.25">
      <c r="A281" s="49"/>
      <c r="B281" s="49"/>
    </row>
    <row r="282" spans="1:2" ht="15.75" customHeight="1" x14ac:dyDescent="0.25">
      <c r="A282" s="49"/>
      <c r="B282" s="49"/>
    </row>
    <row r="283" spans="1:2" ht="15.75" customHeight="1" x14ac:dyDescent="0.25">
      <c r="A283" s="49"/>
      <c r="B283" s="49"/>
    </row>
    <row r="284" spans="1:2" ht="15.75" customHeight="1" x14ac:dyDescent="0.25">
      <c r="A284" s="49"/>
      <c r="B284" s="49"/>
    </row>
    <row r="285" spans="1:2" ht="15.75" customHeight="1" x14ac:dyDescent="0.25">
      <c r="A285" s="49"/>
      <c r="B285" s="49"/>
    </row>
    <row r="286" spans="1:2" ht="15.75" customHeight="1" x14ac:dyDescent="0.25">
      <c r="A286" s="49"/>
      <c r="B286" s="49"/>
    </row>
    <row r="287" spans="1:2" ht="15.75" customHeight="1" x14ac:dyDescent="0.25">
      <c r="A287" s="49"/>
      <c r="B287" s="49"/>
    </row>
    <row r="288" spans="1:2" ht="15.75" customHeight="1" x14ac:dyDescent="0.25">
      <c r="A288" s="49"/>
      <c r="B288" s="49"/>
    </row>
    <row r="289" spans="1:2" ht="15.75" customHeight="1" x14ac:dyDescent="0.25">
      <c r="A289" s="49"/>
      <c r="B289" s="49"/>
    </row>
    <row r="290" spans="1:2" ht="15.75" customHeight="1" x14ac:dyDescent="0.25">
      <c r="A290" s="49"/>
      <c r="B290" s="49"/>
    </row>
    <row r="291" spans="1:2" ht="15.75" customHeight="1" x14ac:dyDescent="0.25">
      <c r="A291" s="49"/>
      <c r="B291" s="49"/>
    </row>
    <row r="292" spans="1:2" ht="15.75" customHeight="1" x14ac:dyDescent="0.25">
      <c r="A292" s="49"/>
      <c r="B292" s="49"/>
    </row>
    <row r="293" spans="1:2" ht="15.75" customHeight="1" x14ac:dyDescent="0.25">
      <c r="A293" s="49"/>
      <c r="B293" s="49"/>
    </row>
    <row r="294" spans="1:2" ht="15.75" customHeight="1" x14ac:dyDescent="0.25">
      <c r="A294" s="49"/>
      <c r="B294" s="49"/>
    </row>
    <row r="295" spans="1:2" ht="15.75" customHeight="1" x14ac:dyDescent="0.25">
      <c r="A295" s="49"/>
      <c r="B295" s="49"/>
    </row>
    <row r="296" spans="1:2" ht="15.75" customHeight="1" x14ac:dyDescent="0.25">
      <c r="A296" s="49"/>
      <c r="B296" s="49"/>
    </row>
    <row r="297" spans="1:2" ht="15.75" customHeight="1" x14ac:dyDescent="0.25">
      <c r="A297" s="49"/>
      <c r="B297" s="49"/>
    </row>
    <row r="298" spans="1:2" ht="15.75" customHeight="1" x14ac:dyDescent="0.25">
      <c r="A298" s="49"/>
      <c r="B298" s="49"/>
    </row>
    <row r="299" spans="1:2" ht="15.75" customHeight="1" x14ac:dyDescent="0.25">
      <c r="A299" s="49"/>
      <c r="B299" s="49"/>
    </row>
    <row r="300" spans="1:2" ht="15.75" customHeight="1" x14ac:dyDescent="0.25">
      <c r="A300" s="49"/>
      <c r="B300" s="49"/>
    </row>
    <row r="301" spans="1:2" ht="15.75" customHeight="1" x14ac:dyDescent="0.25">
      <c r="A301" s="49"/>
      <c r="B301" s="49"/>
    </row>
    <row r="302" spans="1:2" ht="15.75" customHeight="1" x14ac:dyDescent="0.25">
      <c r="A302" s="49"/>
      <c r="B302" s="49"/>
    </row>
    <row r="303" spans="1:2" ht="15.75" customHeight="1" x14ac:dyDescent="0.25">
      <c r="A303" s="49"/>
      <c r="B303" s="49"/>
    </row>
    <row r="304" spans="1:2" ht="15.75" customHeight="1" x14ac:dyDescent="0.25">
      <c r="A304" s="49"/>
      <c r="B304" s="49"/>
    </row>
    <row r="305" spans="1:2" ht="15.75" customHeight="1" x14ac:dyDescent="0.25">
      <c r="A305" s="49"/>
      <c r="B305" s="49"/>
    </row>
    <row r="306" spans="1:2" ht="15.75" customHeight="1" x14ac:dyDescent="0.25">
      <c r="A306" s="49"/>
      <c r="B306" s="49"/>
    </row>
    <row r="307" spans="1:2" ht="15.75" customHeight="1" x14ac:dyDescent="0.25">
      <c r="A307" s="49"/>
      <c r="B307" s="49"/>
    </row>
    <row r="308" spans="1:2" ht="15.75" customHeight="1" x14ac:dyDescent="0.25">
      <c r="A308" s="49"/>
      <c r="B308" s="49"/>
    </row>
    <row r="309" spans="1:2" ht="15.75" customHeight="1" x14ac:dyDescent="0.25">
      <c r="A309" s="49"/>
      <c r="B309" s="49"/>
    </row>
    <row r="310" spans="1:2" ht="15.75" customHeight="1" x14ac:dyDescent="0.25">
      <c r="A310" s="49"/>
      <c r="B310" s="49"/>
    </row>
    <row r="311" spans="1:2" ht="15.75" customHeight="1" x14ac:dyDescent="0.25">
      <c r="A311" s="49"/>
      <c r="B311" s="49"/>
    </row>
    <row r="312" spans="1:2" ht="15.75" customHeight="1" x14ac:dyDescent="0.25">
      <c r="A312" s="49"/>
      <c r="B312" s="49"/>
    </row>
    <row r="313" spans="1:2" ht="15.75" customHeight="1" x14ac:dyDescent="0.25">
      <c r="A313" s="49"/>
      <c r="B313" s="49"/>
    </row>
    <row r="314" spans="1:2" ht="15.75" customHeight="1" x14ac:dyDescent="0.25">
      <c r="A314" s="49"/>
      <c r="B314" s="49"/>
    </row>
    <row r="315" spans="1:2" ht="15.75" customHeight="1" x14ac:dyDescent="0.25">
      <c r="A315" s="49"/>
      <c r="B315" s="49"/>
    </row>
    <row r="316" spans="1:2" ht="15.75" customHeight="1" x14ac:dyDescent="0.25">
      <c r="A316" s="49"/>
      <c r="B316" s="49"/>
    </row>
    <row r="317" spans="1:2" ht="15.75" customHeight="1" x14ac:dyDescent="0.25">
      <c r="A317" s="49"/>
      <c r="B317" s="49"/>
    </row>
    <row r="318" spans="1:2" ht="15.75" customHeight="1" x14ac:dyDescent="0.25">
      <c r="A318" s="49"/>
      <c r="B318" s="49"/>
    </row>
    <row r="319" spans="1:2" ht="15.75" customHeight="1" x14ac:dyDescent="0.25">
      <c r="A319" s="49"/>
      <c r="B319" s="49"/>
    </row>
    <row r="320" spans="1:2" ht="15.75" customHeight="1" x14ac:dyDescent="0.25">
      <c r="A320" s="49"/>
      <c r="B320" s="49"/>
    </row>
    <row r="321" spans="1:2" ht="15.75" customHeight="1" x14ac:dyDescent="0.25">
      <c r="A321" s="49"/>
      <c r="B321" s="49"/>
    </row>
    <row r="322" spans="1:2" ht="15.75" customHeight="1" x14ac:dyDescent="0.25">
      <c r="A322" s="49"/>
      <c r="B322" s="49"/>
    </row>
    <row r="323" spans="1:2" ht="15.75" customHeight="1" x14ac:dyDescent="0.25">
      <c r="A323" s="49"/>
      <c r="B323" s="49"/>
    </row>
    <row r="324" spans="1:2" ht="15.75" customHeight="1" x14ac:dyDescent="0.25">
      <c r="A324" s="49"/>
      <c r="B324" s="49"/>
    </row>
    <row r="325" spans="1:2" ht="15.75" customHeight="1" x14ac:dyDescent="0.25">
      <c r="A325" s="49"/>
      <c r="B325" s="49"/>
    </row>
    <row r="326" spans="1:2" ht="15.75" customHeight="1" x14ac:dyDescent="0.25">
      <c r="A326" s="49"/>
      <c r="B326" s="49"/>
    </row>
    <row r="327" spans="1:2" ht="15.75" customHeight="1" x14ac:dyDescent="0.25">
      <c r="A327" s="49"/>
      <c r="B327" s="49"/>
    </row>
    <row r="328" spans="1:2" ht="15.75" customHeight="1" x14ac:dyDescent="0.25">
      <c r="A328" s="49"/>
      <c r="B328" s="49"/>
    </row>
    <row r="329" spans="1:2" ht="15.75" customHeight="1" x14ac:dyDescent="0.25">
      <c r="A329" s="49"/>
      <c r="B329" s="49"/>
    </row>
    <row r="330" spans="1:2" ht="15.75" customHeight="1" x14ac:dyDescent="0.25">
      <c r="A330" s="49"/>
      <c r="B330" s="49"/>
    </row>
    <row r="331" spans="1:2" ht="15.75" customHeight="1" x14ac:dyDescent="0.25">
      <c r="A331" s="49"/>
      <c r="B331" s="49"/>
    </row>
    <row r="332" spans="1:2" ht="15.75" customHeight="1" x14ac:dyDescent="0.25">
      <c r="A332" s="49"/>
      <c r="B332" s="49"/>
    </row>
    <row r="333" spans="1:2" ht="15.75" customHeight="1" x14ac:dyDescent="0.25">
      <c r="A333" s="49"/>
      <c r="B333" s="49"/>
    </row>
    <row r="334" spans="1:2" ht="15.75" customHeight="1" x14ac:dyDescent="0.25">
      <c r="A334" s="49"/>
      <c r="B334" s="49"/>
    </row>
    <row r="335" spans="1:2" ht="15.75" customHeight="1" x14ac:dyDescent="0.25">
      <c r="A335" s="49"/>
      <c r="B335" s="49"/>
    </row>
    <row r="336" spans="1:2" ht="15.75" customHeight="1" x14ac:dyDescent="0.25">
      <c r="A336" s="49"/>
      <c r="B336" s="49"/>
    </row>
    <row r="337" spans="1:2" ht="15.75" customHeight="1" x14ac:dyDescent="0.25">
      <c r="A337" s="49"/>
      <c r="B337" s="49"/>
    </row>
    <row r="338" spans="1:2" ht="15.75" customHeight="1" x14ac:dyDescent="0.25">
      <c r="A338" s="49"/>
      <c r="B338" s="49"/>
    </row>
    <row r="339" spans="1:2" ht="15.75" customHeight="1" x14ac:dyDescent="0.25">
      <c r="A339" s="49"/>
      <c r="B339" s="49"/>
    </row>
    <row r="340" spans="1:2" ht="15.75" customHeight="1" x14ac:dyDescent="0.25">
      <c r="A340" s="49"/>
      <c r="B340" s="49"/>
    </row>
    <row r="341" spans="1:2" ht="15.75" customHeight="1" x14ac:dyDescent="0.25">
      <c r="A341" s="49"/>
      <c r="B341" s="49"/>
    </row>
    <row r="342" spans="1:2" ht="15.75" customHeight="1" x14ac:dyDescent="0.25">
      <c r="A342" s="49"/>
      <c r="B342" s="49"/>
    </row>
    <row r="343" spans="1:2" ht="15.75" customHeight="1" x14ac:dyDescent="0.25">
      <c r="A343" s="49"/>
      <c r="B343" s="49"/>
    </row>
    <row r="344" spans="1:2" ht="15.75" customHeight="1" x14ac:dyDescent="0.25">
      <c r="A344" s="49"/>
      <c r="B344" s="49"/>
    </row>
    <row r="345" spans="1:2" ht="15.75" customHeight="1" x14ac:dyDescent="0.25">
      <c r="A345" s="49"/>
      <c r="B345" s="49"/>
    </row>
    <row r="346" spans="1:2" ht="15.75" customHeight="1" x14ac:dyDescent="0.25">
      <c r="A346" s="49"/>
      <c r="B346" s="49"/>
    </row>
    <row r="347" spans="1:2" ht="15.75" customHeight="1" x14ac:dyDescent="0.25">
      <c r="A347" s="49"/>
      <c r="B347" s="49"/>
    </row>
    <row r="348" spans="1:2" ht="15.75" customHeight="1" x14ac:dyDescent="0.25">
      <c r="A348" s="49"/>
      <c r="B348" s="49"/>
    </row>
    <row r="349" spans="1:2" ht="15.75" customHeight="1" x14ac:dyDescent="0.25">
      <c r="A349" s="49"/>
      <c r="B349" s="49"/>
    </row>
    <row r="350" spans="1:2" ht="15.75" customHeight="1" x14ac:dyDescent="0.25">
      <c r="A350" s="49"/>
      <c r="B350" s="49"/>
    </row>
    <row r="351" spans="1:2" ht="15.75" customHeight="1" x14ac:dyDescent="0.25">
      <c r="A351" s="49"/>
      <c r="B351" s="49"/>
    </row>
    <row r="352" spans="1:2" ht="15.75" customHeight="1" x14ac:dyDescent="0.25">
      <c r="A352" s="49"/>
      <c r="B352" s="49"/>
    </row>
    <row r="353" spans="1:2" ht="15.75" customHeight="1" x14ac:dyDescent="0.25">
      <c r="A353" s="49"/>
      <c r="B353" s="49"/>
    </row>
    <row r="354" spans="1:2" ht="15.75" customHeight="1" x14ac:dyDescent="0.25">
      <c r="A354" s="49"/>
      <c r="B354" s="49"/>
    </row>
    <row r="355" spans="1:2" ht="15.75" customHeight="1" x14ac:dyDescent="0.25">
      <c r="A355" s="49"/>
      <c r="B355" s="49"/>
    </row>
    <row r="356" spans="1:2" ht="15.75" customHeight="1" x14ac:dyDescent="0.25">
      <c r="A356" s="49"/>
      <c r="B356" s="49"/>
    </row>
    <row r="357" spans="1:2" ht="15.75" customHeight="1" x14ac:dyDescent="0.25">
      <c r="A357" s="49"/>
      <c r="B357" s="49"/>
    </row>
    <row r="358" spans="1:2" ht="15.75" customHeight="1" x14ac:dyDescent="0.25">
      <c r="A358" s="49"/>
      <c r="B358" s="49"/>
    </row>
    <row r="359" spans="1:2" ht="15.75" customHeight="1" x14ac:dyDescent="0.25">
      <c r="A359" s="49"/>
      <c r="B359" s="49"/>
    </row>
    <row r="360" spans="1:2" ht="15.75" customHeight="1" x14ac:dyDescent="0.25">
      <c r="A360" s="49"/>
      <c r="B360" s="49"/>
    </row>
    <row r="361" spans="1:2" ht="15.75" customHeight="1" x14ac:dyDescent="0.25">
      <c r="A361" s="49"/>
      <c r="B361" s="49"/>
    </row>
    <row r="362" spans="1:2" ht="15.75" customHeight="1" x14ac:dyDescent="0.25">
      <c r="A362" s="49"/>
      <c r="B362" s="49"/>
    </row>
    <row r="363" spans="1:2" ht="15.75" customHeight="1" x14ac:dyDescent="0.25">
      <c r="A363" s="49"/>
      <c r="B363" s="49"/>
    </row>
    <row r="364" spans="1:2" ht="15.75" customHeight="1" x14ac:dyDescent="0.25">
      <c r="A364" s="49"/>
      <c r="B364" s="49"/>
    </row>
    <row r="365" spans="1:2" ht="15.75" customHeight="1" x14ac:dyDescent="0.25">
      <c r="A365" s="49"/>
      <c r="B365" s="49"/>
    </row>
    <row r="366" spans="1:2" ht="15.75" customHeight="1" x14ac:dyDescent="0.25">
      <c r="A366" s="49"/>
      <c r="B366" s="49"/>
    </row>
    <row r="367" spans="1:2" ht="15.75" customHeight="1" x14ac:dyDescent="0.25">
      <c r="A367" s="49"/>
      <c r="B367" s="49"/>
    </row>
    <row r="368" spans="1:2" ht="15.75" customHeight="1" x14ac:dyDescent="0.25">
      <c r="A368" s="49"/>
      <c r="B368" s="49"/>
    </row>
    <row r="369" spans="1:2" ht="15.75" customHeight="1" x14ac:dyDescent="0.25">
      <c r="A369" s="49"/>
      <c r="B369" s="49"/>
    </row>
    <row r="370" spans="1:2" ht="15.75" customHeight="1" x14ac:dyDescent="0.25">
      <c r="A370" s="49"/>
      <c r="B370" s="49"/>
    </row>
    <row r="371" spans="1:2" ht="15.75" customHeight="1" x14ac:dyDescent="0.25">
      <c r="A371" s="49"/>
      <c r="B371" s="49"/>
    </row>
    <row r="372" spans="1:2" ht="15.75" customHeight="1" x14ac:dyDescent="0.25">
      <c r="A372" s="49"/>
      <c r="B372" s="49"/>
    </row>
    <row r="373" spans="1:2" ht="15.75" customHeight="1" x14ac:dyDescent="0.25">
      <c r="A373" s="49"/>
      <c r="B373" s="49"/>
    </row>
    <row r="374" spans="1:2" ht="15.75" customHeight="1" x14ac:dyDescent="0.25">
      <c r="A374" s="49"/>
      <c r="B374" s="49"/>
    </row>
    <row r="375" spans="1:2" ht="15.75" customHeight="1" x14ac:dyDescent="0.25">
      <c r="A375" s="49"/>
      <c r="B375" s="49"/>
    </row>
    <row r="376" spans="1:2" ht="15.75" customHeight="1" x14ac:dyDescent="0.25">
      <c r="A376" s="49"/>
      <c r="B376" s="49"/>
    </row>
    <row r="377" spans="1:2" ht="15.75" customHeight="1" x14ac:dyDescent="0.25">
      <c r="A377" s="49"/>
      <c r="B377" s="49"/>
    </row>
    <row r="378" spans="1:2" ht="15.75" customHeight="1" x14ac:dyDescent="0.25">
      <c r="A378" s="49"/>
      <c r="B378" s="49"/>
    </row>
    <row r="379" spans="1:2" ht="15.75" customHeight="1" x14ac:dyDescent="0.25">
      <c r="A379" s="49"/>
      <c r="B379" s="49"/>
    </row>
    <row r="380" spans="1:2" ht="15.75" customHeight="1" x14ac:dyDescent="0.25">
      <c r="A380" s="49"/>
      <c r="B380" s="49"/>
    </row>
    <row r="381" spans="1:2" ht="15.75" customHeight="1" x14ac:dyDescent="0.25">
      <c r="A381" s="49"/>
      <c r="B381" s="49"/>
    </row>
    <row r="382" spans="1:2" ht="15.75" customHeight="1" x14ac:dyDescent="0.25">
      <c r="A382" s="49"/>
      <c r="B382" s="49"/>
    </row>
    <row r="383" spans="1:2" ht="15.75" customHeight="1" x14ac:dyDescent="0.25">
      <c r="A383" s="49"/>
      <c r="B383" s="49"/>
    </row>
    <row r="384" spans="1:2" ht="15.75" customHeight="1" x14ac:dyDescent="0.25">
      <c r="A384" s="49"/>
      <c r="B384" s="49"/>
    </row>
    <row r="385" spans="1:2" ht="15.75" customHeight="1" x14ac:dyDescent="0.25">
      <c r="A385" s="49"/>
      <c r="B385" s="49"/>
    </row>
    <row r="386" spans="1:2" ht="15.75" customHeight="1" x14ac:dyDescent="0.25">
      <c r="A386" s="49"/>
      <c r="B386" s="49"/>
    </row>
    <row r="387" spans="1:2" ht="15.75" customHeight="1" x14ac:dyDescent="0.25">
      <c r="A387" s="49"/>
      <c r="B387" s="49"/>
    </row>
    <row r="388" spans="1:2" ht="15.75" customHeight="1" x14ac:dyDescent="0.25">
      <c r="A388" s="49"/>
      <c r="B388" s="49"/>
    </row>
    <row r="389" spans="1:2" ht="15.75" customHeight="1" x14ac:dyDescent="0.25">
      <c r="A389" s="49"/>
      <c r="B389" s="49"/>
    </row>
    <row r="390" spans="1:2" ht="15.75" customHeight="1" x14ac:dyDescent="0.25">
      <c r="A390" s="49"/>
      <c r="B390" s="49"/>
    </row>
    <row r="391" spans="1:2" ht="15.75" customHeight="1" x14ac:dyDescent="0.25">
      <c r="A391" s="49"/>
      <c r="B391" s="49"/>
    </row>
    <row r="392" spans="1:2" ht="15.75" customHeight="1" x14ac:dyDescent="0.25">
      <c r="A392" s="49"/>
      <c r="B392" s="49"/>
    </row>
    <row r="393" spans="1:2" ht="15.75" customHeight="1" x14ac:dyDescent="0.25">
      <c r="A393" s="49"/>
      <c r="B393" s="49"/>
    </row>
    <row r="394" spans="1:2" ht="15.75" customHeight="1" x14ac:dyDescent="0.25">
      <c r="A394" s="49"/>
      <c r="B394" s="49"/>
    </row>
    <row r="395" spans="1:2" ht="15.75" customHeight="1" x14ac:dyDescent="0.25">
      <c r="A395" s="49"/>
      <c r="B395" s="49"/>
    </row>
    <row r="396" spans="1:2" ht="15.75" customHeight="1" x14ac:dyDescent="0.25">
      <c r="A396" s="49"/>
      <c r="B396" s="49"/>
    </row>
    <row r="397" spans="1:2" ht="15.75" customHeight="1" x14ac:dyDescent="0.25">
      <c r="A397" s="49"/>
      <c r="B397" s="49"/>
    </row>
    <row r="398" spans="1:2" ht="15.75" customHeight="1" x14ac:dyDescent="0.25">
      <c r="A398" s="49"/>
      <c r="B398" s="49"/>
    </row>
    <row r="399" spans="1:2" ht="15.75" customHeight="1" x14ac:dyDescent="0.25">
      <c r="A399" s="49"/>
      <c r="B399" s="49"/>
    </row>
    <row r="400" spans="1:2" ht="15.75" customHeight="1" x14ac:dyDescent="0.25">
      <c r="A400" s="49"/>
      <c r="B400" s="49"/>
    </row>
    <row r="401" spans="1:2" ht="15.75" customHeight="1" x14ac:dyDescent="0.25">
      <c r="A401" s="49"/>
      <c r="B401" s="49"/>
    </row>
    <row r="402" spans="1:2" ht="15.75" customHeight="1" x14ac:dyDescent="0.25">
      <c r="A402" s="49"/>
      <c r="B402" s="49"/>
    </row>
    <row r="403" spans="1:2" ht="15.75" customHeight="1" x14ac:dyDescent="0.25">
      <c r="A403" s="49"/>
      <c r="B403" s="49"/>
    </row>
    <row r="404" spans="1:2" ht="15.75" customHeight="1" x14ac:dyDescent="0.25">
      <c r="A404" s="49"/>
      <c r="B404" s="49"/>
    </row>
    <row r="405" spans="1:2" ht="15.75" customHeight="1" x14ac:dyDescent="0.25">
      <c r="A405" s="49"/>
      <c r="B405" s="49"/>
    </row>
    <row r="406" spans="1:2" ht="15.75" customHeight="1" x14ac:dyDescent="0.25">
      <c r="A406" s="49"/>
      <c r="B406" s="49"/>
    </row>
    <row r="407" spans="1:2" ht="15.75" customHeight="1" x14ac:dyDescent="0.25">
      <c r="A407" s="49"/>
      <c r="B407" s="49"/>
    </row>
    <row r="408" spans="1:2" ht="15.75" customHeight="1" x14ac:dyDescent="0.25">
      <c r="A408" s="49"/>
      <c r="B408" s="49"/>
    </row>
    <row r="409" spans="1:2" ht="15.75" customHeight="1" x14ac:dyDescent="0.25">
      <c r="A409" s="49"/>
      <c r="B409" s="49"/>
    </row>
    <row r="410" spans="1:2" ht="15.75" customHeight="1" x14ac:dyDescent="0.25">
      <c r="A410" s="49"/>
      <c r="B410" s="49"/>
    </row>
    <row r="411" spans="1:2" ht="15.75" customHeight="1" x14ac:dyDescent="0.25">
      <c r="A411" s="49"/>
      <c r="B411" s="49"/>
    </row>
    <row r="412" spans="1:2" ht="15.75" customHeight="1" x14ac:dyDescent="0.25">
      <c r="A412" s="49"/>
      <c r="B412" s="49"/>
    </row>
    <row r="413" spans="1:2" ht="15.75" customHeight="1" x14ac:dyDescent="0.25">
      <c r="A413" s="49"/>
      <c r="B413" s="49"/>
    </row>
    <row r="414" spans="1:2" ht="15.75" customHeight="1" x14ac:dyDescent="0.25">
      <c r="A414" s="49"/>
      <c r="B414" s="49"/>
    </row>
    <row r="415" spans="1:2" ht="15.75" customHeight="1" x14ac:dyDescent="0.25">
      <c r="A415" s="49"/>
      <c r="B415" s="49"/>
    </row>
    <row r="416" spans="1:2" ht="15.75" customHeight="1" x14ac:dyDescent="0.25">
      <c r="A416" s="49"/>
      <c r="B416" s="49"/>
    </row>
    <row r="417" spans="1:2" ht="15.75" customHeight="1" x14ac:dyDescent="0.25">
      <c r="A417" s="49"/>
      <c r="B417" s="49"/>
    </row>
    <row r="418" spans="1:2" ht="15.75" customHeight="1" x14ac:dyDescent="0.25">
      <c r="A418" s="49"/>
      <c r="B418" s="49"/>
    </row>
    <row r="419" spans="1:2" ht="15.75" customHeight="1" x14ac:dyDescent="0.25">
      <c r="A419" s="49"/>
      <c r="B419" s="49"/>
    </row>
    <row r="420" spans="1:2" ht="15.75" customHeight="1" x14ac:dyDescent="0.25">
      <c r="A420" s="49"/>
      <c r="B420" s="49"/>
    </row>
    <row r="421" spans="1:2" ht="15.75" customHeight="1" x14ac:dyDescent="0.25">
      <c r="A421" s="49"/>
      <c r="B421" s="49"/>
    </row>
    <row r="422" spans="1:2" ht="15.75" customHeight="1" x14ac:dyDescent="0.25">
      <c r="A422" s="49"/>
      <c r="B422" s="49"/>
    </row>
    <row r="423" spans="1:2" ht="15.75" customHeight="1" x14ac:dyDescent="0.25">
      <c r="A423" s="49"/>
      <c r="B423" s="49"/>
    </row>
    <row r="424" spans="1:2" ht="15.75" customHeight="1" x14ac:dyDescent="0.25">
      <c r="A424" s="49"/>
      <c r="B424" s="49"/>
    </row>
    <row r="425" spans="1:2" ht="15.75" customHeight="1" x14ac:dyDescent="0.25">
      <c r="A425" s="49"/>
      <c r="B425" s="49"/>
    </row>
    <row r="426" spans="1:2" ht="15.75" customHeight="1" x14ac:dyDescent="0.25">
      <c r="A426" s="49"/>
      <c r="B426" s="49"/>
    </row>
    <row r="427" spans="1:2" ht="15.75" customHeight="1" x14ac:dyDescent="0.25">
      <c r="A427" s="49"/>
      <c r="B427" s="49"/>
    </row>
    <row r="428" spans="1:2" ht="15.75" customHeight="1" x14ac:dyDescent="0.25">
      <c r="A428" s="49"/>
      <c r="B428" s="49"/>
    </row>
    <row r="429" spans="1:2" ht="15.75" customHeight="1" x14ac:dyDescent="0.25">
      <c r="A429" s="49"/>
      <c r="B429" s="49"/>
    </row>
    <row r="430" spans="1:2" ht="15.75" customHeight="1" x14ac:dyDescent="0.25">
      <c r="A430" s="49"/>
      <c r="B430" s="49"/>
    </row>
    <row r="431" spans="1:2" ht="15.75" customHeight="1" x14ac:dyDescent="0.25">
      <c r="A431" s="49"/>
      <c r="B431" s="49"/>
    </row>
    <row r="432" spans="1:2" ht="15.75" customHeight="1" x14ac:dyDescent="0.25">
      <c r="A432" s="49"/>
      <c r="B432" s="49"/>
    </row>
    <row r="433" spans="1:2" ht="15.75" customHeight="1" x14ac:dyDescent="0.25">
      <c r="A433" s="49"/>
      <c r="B433" s="49"/>
    </row>
    <row r="434" spans="1:2" ht="15.75" customHeight="1" x14ac:dyDescent="0.25">
      <c r="A434" s="49"/>
      <c r="B434" s="49"/>
    </row>
    <row r="435" spans="1:2" ht="15.75" customHeight="1" x14ac:dyDescent="0.25">
      <c r="A435" s="49"/>
      <c r="B435" s="49"/>
    </row>
    <row r="436" spans="1:2" ht="15.75" customHeight="1" x14ac:dyDescent="0.25">
      <c r="A436" s="49"/>
      <c r="B436" s="49"/>
    </row>
    <row r="437" spans="1:2" ht="15.75" customHeight="1" x14ac:dyDescent="0.25">
      <c r="A437" s="49"/>
      <c r="B437" s="49"/>
    </row>
    <row r="438" spans="1:2" ht="15.75" customHeight="1" x14ac:dyDescent="0.25">
      <c r="A438" s="49"/>
      <c r="B438" s="49"/>
    </row>
    <row r="439" spans="1:2" ht="15.75" customHeight="1" x14ac:dyDescent="0.25">
      <c r="A439" s="49"/>
      <c r="B439" s="49"/>
    </row>
    <row r="440" spans="1:2" ht="15.75" customHeight="1" x14ac:dyDescent="0.25">
      <c r="A440" s="49"/>
      <c r="B440" s="49"/>
    </row>
    <row r="441" spans="1:2" ht="15.75" customHeight="1" x14ac:dyDescent="0.25">
      <c r="A441" s="49"/>
      <c r="B441" s="49"/>
    </row>
    <row r="442" spans="1:2" ht="15.75" customHeight="1" x14ac:dyDescent="0.25">
      <c r="A442" s="49"/>
      <c r="B442" s="49"/>
    </row>
    <row r="443" spans="1:2" ht="15.75" customHeight="1" x14ac:dyDescent="0.25">
      <c r="A443" s="49"/>
      <c r="B443" s="49"/>
    </row>
    <row r="444" spans="1:2" ht="15.75" customHeight="1" x14ac:dyDescent="0.25">
      <c r="A444" s="49"/>
      <c r="B444" s="49"/>
    </row>
    <row r="445" spans="1:2" ht="15.75" customHeight="1" x14ac:dyDescent="0.25">
      <c r="A445" s="49"/>
      <c r="B445" s="49"/>
    </row>
    <row r="446" spans="1:2" ht="15.75" customHeight="1" x14ac:dyDescent="0.25">
      <c r="A446" s="49"/>
      <c r="B446" s="49"/>
    </row>
    <row r="447" spans="1:2" ht="15.75" customHeight="1" x14ac:dyDescent="0.25">
      <c r="A447" s="49"/>
      <c r="B447" s="49"/>
    </row>
    <row r="448" spans="1:2" ht="15.75" customHeight="1" x14ac:dyDescent="0.25">
      <c r="A448" s="49"/>
      <c r="B448" s="49"/>
    </row>
    <row r="449" spans="1:2" ht="15.75" customHeight="1" x14ac:dyDescent="0.25">
      <c r="A449" s="49"/>
      <c r="B449" s="49"/>
    </row>
    <row r="450" spans="1:2" ht="15.75" customHeight="1" x14ac:dyDescent="0.25">
      <c r="A450" s="49"/>
      <c r="B450" s="49"/>
    </row>
    <row r="451" spans="1:2" ht="15.75" customHeight="1" x14ac:dyDescent="0.25">
      <c r="A451" s="49"/>
      <c r="B451" s="49"/>
    </row>
    <row r="452" spans="1:2" ht="15.75" customHeight="1" x14ac:dyDescent="0.25">
      <c r="A452" s="49"/>
      <c r="B452" s="49"/>
    </row>
    <row r="453" spans="1:2" ht="15.75" customHeight="1" x14ac:dyDescent="0.25">
      <c r="A453" s="49"/>
      <c r="B453" s="49"/>
    </row>
    <row r="454" spans="1:2" ht="15.75" customHeight="1" x14ac:dyDescent="0.25">
      <c r="A454" s="49"/>
      <c r="B454" s="49"/>
    </row>
    <row r="455" spans="1:2" ht="15.75" customHeight="1" x14ac:dyDescent="0.25">
      <c r="A455" s="49"/>
      <c r="B455" s="49"/>
    </row>
    <row r="456" spans="1:2" ht="15.75" customHeight="1" x14ac:dyDescent="0.25">
      <c r="A456" s="49"/>
      <c r="B456" s="49"/>
    </row>
    <row r="457" spans="1:2" ht="15.75" customHeight="1" x14ac:dyDescent="0.25">
      <c r="A457" s="49"/>
      <c r="B457" s="49"/>
    </row>
    <row r="458" spans="1:2" ht="15.75" customHeight="1" x14ac:dyDescent="0.25">
      <c r="A458" s="49"/>
      <c r="B458" s="49"/>
    </row>
    <row r="459" spans="1:2" ht="15.75" customHeight="1" x14ac:dyDescent="0.25">
      <c r="A459" s="49"/>
      <c r="B459" s="49"/>
    </row>
    <row r="460" spans="1:2" ht="15.75" customHeight="1" x14ac:dyDescent="0.25">
      <c r="A460" s="49"/>
      <c r="B460" s="49"/>
    </row>
    <row r="461" spans="1:2" ht="15.75" customHeight="1" x14ac:dyDescent="0.25">
      <c r="A461" s="49"/>
      <c r="B461" s="49"/>
    </row>
    <row r="462" spans="1:2" ht="15.75" customHeight="1" x14ac:dyDescent="0.25">
      <c r="A462" s="49"/>
      <c r="B462" s="49"/>
    </row>
    <row r="463" spans="1:2" ht="15.75" customHeight="1" x14ac:dyDescent="0.25">
      <c r="A463" s="49"/>
      <c r="B463" s="49"/>
    </row>
    <row r="464" spans="1:2" ht="15.75" customHeight="1" x14ac:dyDescent="0.25">
      <c r="A464" s="49"/>
      <c r="B464" s="49"/>
    </row>
    <row r="465" spans="1:2" ht="15.75" customHeight="1" x14ac:dyDescent="0.25">
      <c r="A465" s="49"/>
      <c r="B465" s="49"/>
    </row>
    <row r="466" spans="1:2" ht="15.75" customHeight="1" x14ac:dyDescent="0.25">
      <c r="A466" s="49"/>
      <c r="B466" s="49"/>
    </row>
    <row r="467" spans="1:2" ht="15.75" customHeight="1" x14ac:dyDescent="0.25">
      <c r="A467" s="49"/>
      <c r="B467" s="49"/>
    </row>
    <row r="468" spans="1:2" ht="15.75" customHeight="1" x14ac:dyDescent="0.25">
      <c r="A468" s="49"/>
      <c r="B468" s="49"/>
    </row>
    <row r="469" spans="1:2" ht="15.75" customHeight="1" x14ac:dyDescent="0.25">
      <c r="A469" s="49"/>
      <c r="B469" s="49"/>
    </row>
    <row r="470" spans="1:2" ht="15.75" customHeight="1" x14ac:dyDescent="0.25">
      <c r="A470" s="49"/>
      <c r="B470" s="49"/>
    </row>
    <row r="471" spans="1:2" ht="15.75" customHeight="1" x14ac:dyDescent="0.25">
      <c r="A471" s="49"/>
      <c r="B471" s="49"/>
    </row>
    <row r="472" spans="1:2" ht="15.75" customHeight="1" x14ac:dyDescent="0.25">
      <c r="A472" s="49"/>
      <c r="B472" s="49"/>
    </row>
    <row r="473" spans="1:2" ht="15.75" customHeight="1" x14ac:dyDescent="0.25">
      <c r="A473" s="49"/>
      <c r="B473" s="49"/>
    </row>
    <row r="474" spans="1:2" ht="15.75" customHeight="1" x14ac:dyDescent="0.25">
      <c r="A474" s="49"/>
      <c r="B474" s="49"/>
    </row>
    <row r="475" spans="1:2" ht="15.75" customHeight="1" x14ac:dyDescent="0.25">
      <c r="A475" s="49"/>
      <c r="B475" s="49"/>
    </row>
    <row r="476" spans="1:2" ht="15.75" customHeight="1" x14ac:dyDescent="0.25">
      <c r="A476" s="49"/>
      <c r="B476" s="49"/>
    </row>
    <row r="477" spans="1:2" ht="15.75" customHeight="1" x14ac:dyDescent="0.25">
      <c r="A477" s="49"/>
      <c r="B477" s="49"/>
    </row>
    <row r="478" spans="1:2" ht="15.75" customHeight="1" x14ac:dyDescent="0.25">
      <c r="A478" s="49"/>
      <c r="B478" s="49"/>
    </row>
    <row r="479" spans="1:2" ht="15.75" customHeight="1" x14ac:dyDescent="0.25">
      <c r="A479" s="49"/>
      <c r="B479" s="49"/>
    </row>
    <row r="480" spans="1:2" ht="15.75" customHeight="1" x14ac:dyDescent="0.25">
      <c r="A480" s="49"/>
      <c r="B480" s="49"/>
    </row>
    <row r="481" spans="1:2" ht="15.75" customHeight="1" x14ac:dyDescent="0.25">
      <c r="A481" s="49"/>
      <c r="B481" s="49"/>
    </row>
    <row r="482" spans="1:2" ht="15.75" customHeight="1" x14ac:dyDescent="0.25">
      <c r="A482" s="49"/>
      <c r="B482" s="49"/>
    </row>
    <row r="483" spans="1:2" ht="15.75" customHeight="1" x14ac:dyDescent="0.25">
      <c r="A483" s="49"/>
      <c r="B483" s="49"/>
    </row>
    <row r="484" spans="1:2" ht="15.75" customHeight="1" x14ac:dyDescent="0.25">
      <c r="A484" s="49"/>
      <c r="B484" s="49"/>
    </row>
    <row r="485" spans="1:2" ht="15.75" customHeight="1" x14ac:dyDescent="0.25">
      <c r="A485" s="49"/>
      <c r="B485" s="49"/>
    </row>
    <row r="486" spans="1:2" ht="15.75" customHeight="1" x14ac:dyDescent="0.25">
      <c r="A486" s="49"/>
      <c r="B486" s="49"/>
    </row>
    <row r="487" spans="1:2" ht="15.75" customHeight="1" x14ac:dyDescent="0.25">
      <c r="A487" s="49"/>
      <c r="B487" s="49"/>
    </row>
    <row r="488" spans="1:2" ht="15.75" customHeight="1" x14ac:dyDescent="0.25">
      <c r="A488" s="49"/>
      <c r="B488" s="49"/>
    </row>
    <row r="489" spans="1:2" ht="15.75" customHeight="1" x14ac:dyDescent="0.25">
      <c r="A489" s="49"/>
      <c r="B489" s="49"/>
    </row>
    <row r="490" spans="1:2" ht="15.75" customHeight="1" x14ac:dyDescent="0.25">
      <c r="A490" s="49"/>
      <c r="B490" s="49"/>
    </row>
    <row r="491" spans="1:2" ht="15.75" customHeight="1" x14ac:dyDescent="0.25">
      <c r="A491" s="49"/>
      <c r="B491" s="49"/>
    </row>
    <row r="492" spans="1:2" ht="15.75" customHeight="1" x14ac:dyDescent="0.25">
      <c r="A492" s="49"/>
      <c r="B492" s="49"/>
    </row>
    <row r="493" spans="1:2" ht="15.75" customHeight="1" x14ac:dyDescent="0.25">
      <c r="A493" s="49"/>
      <c r="B493" s="49"/>
    </row>
    <row r="494" spans="1:2" ht="15.75" customHeight="1" x14ac:dyDescent="0.25">
      <c r="A494" s="49"/>
      <c r="B494" s="49"/>
    </row>
    <row r="495" spans="1:2" ht="15.75" customHeight="1" x14ac:dyDescent="0.25">
      <c r="A495" s="49"/>
      <c r="B495" s="49"/>
    </row>
    <row r="496" spans="1:2" ht="15.75" customHeight="1" x14ac:dyDescent="0.25">
      <c r="A496" s="49"/>
      <c r="B496" s="49"/>
    </row>
    <row r="497" spans="1:2" ht="15.75" customHeight="1" x14ac:dyDescent="0.25">
      <c r="A497" s="49"/>
      <c r="B497" s="49"/>
    </row>
    <row r="498" spans="1:2" ht="15.75" customHeight="1" x14ac:dyDescent="0.25">
      <c r="A498" s="49"/>
      <c r="B498" s="49"/>
    </row>
    <row r="499" spans="1:2" ht="15.75" customHeight="1" x14ac:dyDescent="0.25">
      <c r="A499" s="49"/>
      <c r="B499" s="49"/>
    </row>
    <row r="500" spans="1:2" ht="15.75" customHeight="1" x14ac:dyDescent="0.25">
      <c r="A500" s="49"/>
      <c r="B500" s="49"/>
    </row>
    <row r="501" spans="1:2" ht="15.75" customHeight="1" x14ac:dyDescent="0.25">
      <c r="A501" s="49"/>
      <c r="B501" s="49"/>
    </row>
    <row r="502" spans="1:2" ht="15.75" customHeight="1" x14ac:dyDescent="0.25">
      <c r="A502" s="49"/>
      <c r="B502" s="49"/>
    </row>
    <row r="503" spans="1:2" ht="15.75" customHeight="1" x14ac:dyDescent="0.25">
      <c r="A503" s="49"/>
      <c r="B503" s="49"/>
    </row>
    <row r="504" spans="1:2" ht="15.75" customHeight="1" x14ac:dyDescent="0.25">
      <c r="A504" s="49"/>
      <c r="B504" s="49"/>
    </row>
    <row r="505" spans="1:2" ht="15.75" customHeight="1" x14ac:dyDescent="0.25">
      <c r="A505" s="49"/>
      <c r="B505" s="49"/>
    </row>
    <row r="506" spans="1:2" ht="15.75" customHeight="1" x14ac:dyDescent="0.25">
      <c r="A506" s="49"/>
      <c r="B506" s="49"/>
    </row>
    <row r="507" spans="1:2" ht="15.75" customHeight="1" x14ac:dyDescent="0.25">
      <c r="A507" s="49"/>
      <c r="B507" s="49"/>
    </row>
    <row r="508" spans="1:2" ht="15.75" customHeight="1" x14ac:dyDescent="0.25">
      <c r="A508" s="49"/>
      <c r="B508" s="49"/>
    </row>
    <row r="509" spans="1:2" ht="15.75" customHeight="1" x14ac:dyDescent="0.25">
      <c r="A509" s="49"/>
      <c r="B509" s="49"/>
    </row>
    <row r="510" spans="1:2" ht="15.75" customHeight="1" x14ac:dyDescent="0.25">
      <c r="A510" s="49"/>
      <c r="B510" s="49"/>
    </row>
    <row r="511" spans="1:2" ht="15.75" customHeight="1" x14ac:dyDescent="0.25">
      <c r="A511" s="49"/>
      <c r="B511" s="49"/>
    </row>
    <row r="512" spans="1:2" ht="15.75" customHeight="1" x14ac:dyDescent="0.25">
      <c r="A512" s="49"/>
      <c r="B512" s="49"/>
    </row>
    <row r="513" spans="1:2" ht="15.75" customHeight="1" x14ac:dyDescent="0.25">
      <c r="A513" s="49"/>
      <c r="B513" s="49"/>
    </row>
    <row r="514" spans="1:2" ht="15.75" customHeight="1" x14ac:dyDescent="0.25">
      <c r="A514" s="49"/>
      <c r="B514" s="49"/>
    </row>
    <row r="515" spans="1:2" ht="15.75" customHeight="1" x14ac:dyDescent="0.25">
      <c r="A515" s="49"/>
      <c r="B515" s="49"/>
    </row>
    <row r="516" spans="1:2" ht="15.75" customHeight="1" x14ac:dyDescent="0.25">
      <c r="A516" s="49"/>
      <c r="B516" s="49"/>
    </row>
    <row r="517" spans="1:2" ht="15.75" customHeight="1" x14ac:dyDescent="0.25">
      <c r="A517" s="49"/>
      <c r="B517" s="49"/>
    </row>
    <row r="518" spans="1:2" ht="15.75" customHeight="1" x14ac:dyDescent="0.25">
      <c r="A518" s="49"/>
      <c r="B518" s="49"/>
    </row>
    <row r="519" spans="1:2" ht="15.75" customHeight="1" x14ac:dyDescent="0.25">
      <c r="A519" s="49"/>
      <c r="B519" s="49"/>
    </row>
    <row r="520" spans="1:2" ht="15.75" customHeight="1" x14ac:dyDescent="0.25">
      <c r="A520" s="49"/>
      <c r="B520" s="49"/>
    </row>
    <row r="521" spans="1:2" ht="15.75" customHeight="1" x14ac:dyDescent="0.25">
      <c r="A521" s="49"/>
      <c r="B521" s="49"/>
    </row>
    <row r="522" spans="1:2" ht="15.75" customHeight="1" x14ac:dyDescent="0.25">
      <c r="A522" s="49"/>
      <c r="B522" s="49"/>
    </row>
    <row r="523" spans="1:2" ht="15.75" customHeight="1" x14ac:dyDescent="0.25">
      <c r="A523" s="49"/>
      <c r="B523" s="49"/>
    </row>
    <row r="524" spans="1:2" ht="15.75" customHeight="1" x14ac:dyDescent="0.25">
      <c r="A524" s="49"/>
      <c r="B524" s="49"/>
    </row>
    <row r="525" spans="1:2" ht="15.75" customHeight="1" x14ac:dyDescent="0.25">
      <c r="A525" s="49"/>
      <c r="B525" s="49"/>
    </row>
    <row r="526" spans="1:2" ht="15.75" customHeight="1" x14ac:dyDescent="0.25">
      <c r="A526" s="49"/>
      <c r="B526" s="49"/>
    </row>
    <row r="527" spans="1:2" ht="15.75" customHeight="1" x14ac:dyDescent="0.25">
      <c r="A527" s="49"/>
      <c r="B527" s="49"/>
    </row>
    <row r="528" spans="1:2" ht="15.75" customHeight="1" x14ac:dyDescent="0.25">
      <c r="A528" s="49"/>
      <c r="B528" s="49"/>
    </row>
    <row r="529" spans="1:2" ht="15.75" customHeight="1" x14ac:dyDescent="0.25">
      <c r="A529" s="49"/>
      <c r="B529" s="49"/>
    </row>
    <row r="530" spans="1:2" ht="15.75" customHeight="1" x14ac:dyDescent="0.25">
      <c r="A530" s="49"/>
      <c r="B530" s="49"/>
    </row>
    <row r="531" spans="1:2" ht="15.75" customHeight="1" x14ac:dyDescent="0.25">
      <c r="A531" s="49"/>
      <c r="B531" s="49"/>
    </row>
    <row r="532" spans="1:2" ht="15.75" customHeight="1" x14ac:dyDescent="0.25">
      <c r="A532" s="49"/>
      <c r="B532" s="49"/>
    </row>
    <row r="533" spans="1:2" ht="15.75" customHeight="1" x14ac:dyDescent="0.25">
      <c r="A533" s="49"/>
      <c r="B533" s="49"/>
    </row>
    <row r="534" spans="1:2" ht="15.75" customHeight="1" x14ac:dyDescent="0.25">
      <c r="A534" s="49"/>
      <c r="B534" s="49"/>
    </row>
    <row r="535" spans="1:2" ht="15.75" customHeight="1" x14ac:dyDescent="0.25">
      <c r="A535" s="49"/>
      <c r="B535" s="49"/>
    </row>
    <row r="536" spans="1:2" ht="15.75" customHeight="1" x14ac:dyDescent="0.25">
      <c r="A536" s="49"/>
      <c r="B536" s="49"/>
    </row>
    <row r="537" spans="1:2" ht="15.75" customHeight="1" x14ac:dyDescent="0.25">
      <c r="A537" s="49"/>
      <c r="B537" s="49"/>
    </row>
    <row r="538" spans="1:2" ht="15.75" customHeight="1" x14ac:dyDescent="0.25">
      <c r="A538" s="49"/>
      <c r="B538" s="49"/>
    </row>
    <row r="539" spans="1:2" ht="15.75" customHeight="1" x14ac:dyDescent="0.25">
      <c r="A539" s="49"/>
      <c r="B539" s="49"/>
    </row>
    <row r="540" spans="1:2" ht="15.75" customHeight="1" x14ac:dyDescent="0.25">
      <c r="A540" s="49"/>
      <c r="B540" s="49"/>
    </row>
    <row r="541" spans="1:2" ht="15.75" customHeight="1" x14ac:dyDescent="0.25">
      <c r="A541" s="49"/>
      <c r="B541" s="49"/>
    </row>
    <row r="542" spans="1:2" ht="15.75" customHeight="1" x14ac:dyDescent="0.25">
      <c r="A542" s="49"/>
      <c r="B542" s="49"/>
    </row>
    <row r="543" spans="1:2" ht="15.75" customHeight="1" x14ac:dyDescent="0.25">
      <c r="A543" s="49"/>
      <c r="B543" s="49"/>
    </row>
    <row r="544" spans="1:2" ht="15.75" customHeight="1" x14ac:dyDescent="0.25">
      <c r="A544" s="49"/>
      <c r="B544" s="49"/>
    </row>
    <row r="545" spans="1:2" ht="15.75" customHeight="1" x14ac:dyDescent="0.25">
      <c r="A545" s="49"/>
      <c r="B545" s="49"/>
    </row>
    <row r="546" spans="1:2" ht="15.75" customHeight="1" x14ac:dyDescent="0.25">
      <c r="A546" s="49"/>
      <c r="B546" s="49"/>
    </row>
    <row r="547" spans="1:2" ht="15.75" customHeight="1" x14ac:dyDescent="0.25">
      <c r="A547" s="49"/>
      <c r="B547" s="49"/>
    </row>
    <row r="548" spans="1:2" ht="15.75" customHeight="1" x14ac:dyDescent="0.25">
      <c r="A548" s="49"/>
      <c r="B548" s="49"/>
    </row>
    <row r="549" spans="1:2" ht="15.75" customHeight="1" x14ac:dyDescent="0.25">
      <c r="A549" s="49"/>
      <c r="B549" s="49"/>
    </row>
    <row r="550" spans="1:2" ht="15.75" customHeight="1" x14ac:dyDescent="0.25">
      <c r="A550" s="49"/>
      <c r="B550" s="49"/>
    </row>
    <row r="551" spans="1:2" ht="15.75" customHeight="1" x14ac:dyDescent="0.25">
      <c r="A551" s="49"/>
      <c r="B551" s="49"/>
    </row>
    <row r="552" spans="1:2" ht="15.75" customHeight="1" x14ac:dyDescent="0.25">
      <c r="A552" s="49"/>
      <c r="B552" s="49"/>
    </row>
    <row r="553" spans="1:2" ht="15.75" customHeight="1" x14ac:dyDescent="0.25">
      <c r="A553" s="49"/>
      <c r="B553" s="49"/>
    </row>
    <row r="554" spans="1:2" ht="15.75" customHeight="1" x14ac:dyDescent="0.25">
      <c r="A554" s="49"/>
      <c r="B554" s="49"/>
    </row>
    <row r="555" spans="1:2" ht="15.75" customHeight="1" x14ac:dyDescent="0.25">
      <c r="A555" s="49"/>
      <c r="B555" s="49"/>
    </row>
    <row r="556" spans="1:2" ht="15.75" customHeight="1" x14ac:dyDescent="0.25">
      <c r="A556" s="49"/>
      <c r="B556" s="49"/>
    </row>
    <row r="557" spans="1:2" ht="15.75" customHeight="1" x14ac:dyDescent="0.25">
      <c r="A557" s="49"/>
      <c r="B557" s="49"/>
    </row>
    <row r="558" spans="1:2" ht="15.75" customHeight="1" x14ac:dyDescent="0.25">
      <c r="A558" s="49"/>
      <c r="B558" s="49"/>
    </row>
    <row r="559" spans="1:2" ht="15.75" customHeight="1" x14ac:dyDescent="0.25">
      <c r="A559" s="49"/>
      <c r="B559" s="49"/>
    </row>
    <row r="560" spans="1:2" ht="15.75" customHeight="1" x14ac:dyDescent="0.25">
      <c r="A560" s="49"/>
      <c r="B560" s="49"/>
    </row>
    <row r="561" spans="1:2" ht="15.75" customHeight="1" x14ac:dyDescent="0.25">
      <c r="A561" s="49"/>
      <c r="B561" s="49"/>
    </row>
    <row r="562" spans="1:2" ht="15.75" customHeight="1" x14ac:dyDescent="0.25">
      <c r="A562" s="49"/>
      <c r="B562" s="49"/>
    </row>
    <row r="563" spans="1:2" ht="15.75" customHeight="1" x14ac:dyDescent="0.25">
      <c r="A563" s="49"/>
      <c r="B563" s="49"/>
    </row>
    <row r="564" spans="1:2" ht="15.75" customHeight="1" x14ac:dyDescent="0.25">
      <c r="A564" s="49"/>
      <c r="B564" s="49"/>
    </row>
    <row r="565" spans="1:2" ht="15.75" customHeight="1" x14ac:dyDescent="0.25">
      <c r="A565" s="49"/>
      <c r="B565" s="49"/>
    </row>
    <row r="566" spans="1:2" ht="15.75" customHeight="1" x14ac:dyDescent="0.25">
      <c r="A566" s="49"/>
      <c r="B566" s="49"/>
    </row>
    <row r="567" spans="1:2" ht="15.75" customHeight="1" x14ac:dyDescent="0.25">
      <c r="A567" s="49"/>
      <c r="B567" s="49"/>
    </row>
    <row r="568" spans="1:2" ht="15.75" customHeight="1" x14ac:dyDescent="0.25">
      <c r="A568" s="49"/>
      <c r="B568" s="49"/>
    </row>
    <row r="569" spans="1:2" ht="15.75" customHeight="1" x14ac:dyDescent="0.25">
      <c r="A569" s="49"/>
      <c r="B569" s="49"/>
    </row>
    <row r="570" spans="1:2" ht="15.75" customHeight="1" x14ac:dyDescent="0.25">
      <c r="A570" s="49"/>
      <c r="B570" s="49"/>
    </row>
    <row r="571" spans="1:2" ht="15.75" customHeight="1" x14ac:dyDescent="0.25">
      <c r="A571" s="49"/>
      <c r="B571" s="49"/>
    </row>
    <row r="572" spans="1:2" ht="15.75" customHeight="1" x14ac:dyDescent="0.25">
      <c r="A572" s="49"/>
      <c r="B572" s="49"/>
    </row>
    <row r="573" spans="1:2" ht="15.75" customHeight="1" x14ac:dyDescent="0.25">
      <c r="A573" s="49"/>
      <c r="B573" s="49"/>
    </row>
    <row r="574" spans="1:2" ht="15.75" customHeight="1" x14ac:dyDescent="0.25">
      <c r="A574" s="49"/>
      <c r="B574" s="49"/>
    </row>
    <row r="575" spans="1:2" ht="15.75" customHeight="1" x14ac:dyDescent="0.25">
      <c r="A575" s="49"/>
      <c r="B575" s="49"/>
    </row>
    <row r="576" spans="1:2" ht="15.75" customHeight="1" x14ac:dyDescent="0.25">
      <c r="A576" s="49"/>
      <c r="B576" s="49"/>
    </row>
    <row r="577" spans="1:2" ht="15.75" customHeight="1" x14ac:dyDescent="0.25">
      <c r="A577" s="49"/>
      <c r="B577" s="49"/>
    </row>
    <row r="578" spans="1:2" ht="15.75" customHeight="1" x14ac:dyDescent="0.25">
      <c r="A578" s="49"/>
      <c r="B578" s="49"/>
    </row>
    <row r="579" spans="1:2" ht="15.75" customHeight="1" x14ac:dyDescent="0.25">
      <c r="A579" s="49"/>
      <c r="B579" s="49"/>
    </row>
    <row r="580" spans="1:2" ht="15.75" customHeight="1" x14ac:dyDescent="0.25">
      <c r="A580" s="49"/>
      <c r="B580" s="49"/>
    </row>
    <row r="581" spans="1:2" ht="15.75" customHeight="1" x14ac:dyDescent="0.25">
      <c r="A581" s="49"/>
      <c r="B581" s="49"/>
    </row>
    <row r="582" spans="1:2" ht="15.75" customHeight="1" x14ac:dyDescent="0.25">
      <c r="A582" s="49"/>
      <c r="B582" s="49"/>
    </row>
    <row r="583" spans="1:2" ht="15.75" customHeight="1" x14ac:dyDescent="0.25">
      <c r="A583" s="49"/>
      <c r="B583" s="49"/>
    </row>
    <row r="584" spans="1:2" ht="15.75" customHeight="1" x14ac:dyDescent="0.25">
      <c r="A584" s="49"/>
      <c r="B584" s="49"/>
    </row>
    <row r="585" spans="1:2" ht="15.75" customHeight="1" x14ac:dyDescent="0.25">
      <c r="A585" s="49"/>
      <c r="B585" s="49"/>
    </row>
    <row r="586" spans="1:2" ht="15.75" customHeight="1" x14ac:dyDescent="0.25">
      <c r="A586" s="49"/>
      <c r="B586" s="49"/>
    </row>
    <row r="587" spans="1:2" ht="15.75" customHeight="1" x14ac:dyDescent="0.25">
      <c r="A587" s="49"/>
      <c r="B587" s="49"/>
    </row>
    <row r="588" spans="1:2" ht="15.75" customHeight="1" x14ac:dyDescent="0.25">
      <c r="A588" s="49"/>
      <c r="B588" s="49"/>
    </row>
    <row r="589" spans="1:2" ht="15.75" customHeight="1" x14ac:dyDescent="0.25">
      <c r="A589" s="49"/>
      <c r="B589" s="49"/>
    </row>
    <row r="590" spans="1:2" ht="15.75" customHeight="1" x14ac:dyDescent="0.25">
      <c r="A590" s="49"/>
      <c r="B590" s="49"/>
    </row>
    <row r="591" spans="1:2" ht="15.75" customHeight="1" x14ac:dyDescent="0.25">
      <c r="A591" s="49"/>
      <c r="B591" s="49"/>
    </row>
    <row r="592" spans="1:2" ht="15.75" customHeight="1" x14ac:dyDescent="0.25">
      <c r="A592" s="49"/>
      <c r="B592" s="49"/>
    </row>
    <row r="593" spans="1:2" ht="15.75" customHeight="1" x14ac:dyDescent="0.25">
      <c r="A593" s="49"/>
      <c r="B593" s="49"/>
    </row>
    <row r="594" spans="1:2" ht="15.75" customHeight="1" x14ac:dyDescent="0.25">
      <c r="A594" s="49"/>
      <c r="B594" s="49"/>
    </row>
    <row r="595" spans="1:2" ht="15.75" customHeight="1" x14ac:dyDescent="0.25">
      <c r="A595" s="49"/>
      <c r="B595" s="49"/>
    </row>
    <row r="596" spans="1:2" ht="15.75" customHeight="1" x14ac:dyDescent="0.25">
      <c r="A596" s="49"/>
      <c r="B596" s="49"/>
    </row>
    <row r="597" spans="1:2" ht="15.75" customHeight="1" x14ac:dyDescent="0.25">
      <c r="A597" s="49"/>
      <c r="B597" s="49"/>
    </row>
    <row r="598" spans="1:2" ht="15.75" customHeight="1" x14ac:dyDescent="0.25">
      <c r="A598" s="49"/>
      <c r="B598" s="49"/>
    </row>
    <row r="599" spans="1:2" ht="15.75" customHeight="1" x14ac:dyDescent="0.25">
      <c r="A599" s="49"/>
      <c r="B599" s="49"/>
    </row>
    <row r="600" spans="1:2" ht="15.75" customHeight="1" x14ac:dyDescent="0.25">
      <c r="A600" s="49"/>
      <c r="B600" s="49"/>
    </row>
    <row r="601" spans="1:2" ht="15.75" customHeight="1" x14ac:dyDescent="0.25">
      <c r="A601" s="49"/>
      <c r="B601" s="49"/>
    </row>
    <row r="602" spans="1:2" ht="15.75" customHeight="1" x14ac:dyDescent="0.25">
      <c r="A602" s="49"/>
      <c r="B602" s="49"/>
    </row>
    <row r="603" spans="1:2" ht="15.75" customHeight="1" x14ac:dyDescent="0.25">
      <c r="A603" s="49"/>
      <c r="B603" s="49"/>
    </row>
    <row r="604" spans="1:2" ht="15.75" customHeight="1" x14ac:dyDescent="0.25">
      <c r="A604" s="49"/>
      <c r="B604" s="49"/>
    </row>
    <row r="605" spans="1:2" ht="15.75" customHeight="1" x14ac:dyDescent="0.25">
      <c r="A605" s="49"/>
      <c r="B605" s="49"/>
    </row>
    <row r="606" spans="1:2" ht="15.75" customHeight="1" x14ac:dyDescent="0.25">
      <c r="A606" s="49"/>
      <c r="B606" s="49"/>
    </row>
    <row r="607" spans="1:2" ht="15.75" customHeight="1" x14ac:dyDescent="0.25">
      <c r="A607" s="49"/>
      <c r="B607" s="49"/>
    </row>
    <row r="608" spans="1:2" ht="15.75" customHeight="1" x14ac:dyDescent="0.25">
      <c r="A608" s="49"/>
      <c r="B608" s="49"/>
    </row>
    <row r="609" spans="1:2" ht="15.75" customHeight="1" x14ac:dyDescent="0.25">
      <c r="A609" s="49"/>
      <c r="B609" s="49"/>
    </row>
    <row r="610" spans="1:2" ht="15.75" customHeight="1" x14ac:dyDescent="0.25">
      <c r="A610" s="49"/>
      <c r="B610" s="49"/>
    </row>
    <row r="611" spans="1:2" ht="15.75" customHeight="1" x14ac:dyDescent="0.25">
      <c r="A611" s="49"/>
      <c r="B611" s="49"/>
    </row>
    <row r="612" spans="1:2" ht="15.75" customHeight="1" x14ac:dyDescent="0.25">
      <c r="A612" s="49"/>
      <c r="B612" s="49"/>
    </row>
    <row r="613" spans="1:2" ht="15.75" customHeight="1" x14ac:dyDescent="0.25">
      <c r="A613" s="49"/>
      <c r="B613" s="49"/>
    </row>
    <row r="614" spans="1:2" ht="15.75" customHeight="1" x14ac:dyDescent="0.25">
      <c r="A614" s="49"/>
      <c r="B614" s="49"/>
    </row>
    <row r="615" spans="1:2" ht="15.75" customHeight="1" x14ac:dyDescent="0.25">
      <c r="A615" s="49"/>
      <c r="B615" s="49"/>
    </row>
    <row r="616" spans="1:2" ht="15.75" customHeight="1" x14ac:dyDescent="0.25">
      <c r="A616" s="49"/>
      <c r="B616" s="49"/>
    </row>
    <row r="617" spans="1:2" ht="15.75" customHeight="1" x14ac:dyDescent="0.25">
      <c r="A617" s="49"/>
      <c r="B617" s="49"/>
    </row>
    <row r="618" spans="1:2" ht="15.75" customHeight="1" x14ac:dyDescent="0.25">
      <c r="A618" s="49"/>
      <c r="B618" s="49"/>
    </row>
    <row r="619" spans="1:2" ht="15.75" customHeight="1" x14ac:dyDescent="0.25">
      <c r="A619" s="49"/>
      <c r="B619" s="49"/>
    </row>
    <row r="620" spans="1:2" ht="15.75" customHeight="1" x14ac:dyDescent="0.25">
      <c r="A620" s="49"/>
      <c r="B620" s="49"/>
    </row>
    <row r="621" spans="1:2" ht="15.75" customHeight="1" x14ac:dyDescent="0.25">
      <c r="A621" s="49"/>
      <c r="B621" s="49"/>
    </row>
    <row r="622" spans="1:2" ht="15.75" customHeight="1" x14ac:dyDescent="0.25">
      <c r="A622" s="49"/>
      <c r="B622" s="49"/>
    </row>
    <row r="623" spans="1:2" ht="15.75" customHeight="1" x14ac:dyDescent="0.25">
      <c r="A623" s="49"/>
      <c r="B623" s="49"/>
    </row>
    <row r="624" spans="1:2" ht="15.75" customHeight="1" x14ac:dyDescent="0.25">
      <c r="A624" s="49"/>
      <c r="B624" s="49"/>
    </row>
    <row r="625" spans="1:2" ht="15.75" customHeight="1" x14ac:dyDescent="0.25">
      <c r="A625" s="49"/>
      <c r="B625" s="49"/>
    </row>
    <row r="626" spans="1:2" ht="15.75" customHeight="1" x14ac:dyDescent="0.25">
      <c r="A626" s="49"/>
      <c r="B626" s="49"/>
    </row>
    <row r="627" spans="1:2" ht="15.75" customHeight="1" x14ac:dyDescent="0.25">
      <c r="A627" s="49"/>
      <c r="B627" s="49"/>
    </row>
    <row r="628" spans="1:2" ht="15.75" customHeight="1" x14ac:dyDescent="0.25">
      <c r="A628" s="49"/>
      <c r="B628" s="49"/>
    </row>
    <row r="629" spans="1:2" ht="15.75" customHeight="1" x14ac:dyDescent="0.25">
      <c r="A629" s="49"/>
      <c r="B629" s="49"/>
    </row>
    <row r="630" spans="1:2" ht="15.75" customHeight="1" x14ac:dyDescent="0.25">
      <c r="A630" s="49"/>
      <c r="B630" s="49"/>
    </row>
    <row r="631" spans="1:2" ht="15.75" customHeight="1" x14ac:dyDescent="0.25">
      <c r="A631" s="49"/>
      <c r="B631" s="49"/>
    </row>
    <row r="632" spans="1:2" ht="15.75" customHeight="1" x14ac:dyDescent="0.25">
      <c r="A632" s="49"/>
      <c r="B632" s="49"/>
    </row>
    <row r="633" spans="1:2" ht="15.75" customHeight="1" x14ac:dyDescent="0.25">
      <c r="A633" s="49"/>
      <c r="B633" s="49"/>
    </row>
    <row r="634" spans="1:2" ht="15.75" customHeight="1" x14ac:dyDescent="0.25">
      <c r="A634" s="49"/>
      <c r="B634" s="49"/>
    </row>
    <row r="635" spans="1:2" ht="15.75" customHeight="1" x14ac:dyDescent="0.25">
      <c r="A635" s="49"/>
      <c r="B635" s="49"/>
    </row>
    <row r="636" spans="1:2" ht="15.75" customHeight="1" x14ac:dyDescent="0.25">
      <c r="A636" s="49"/>
      <c r="B636" s="49"/>
    </row>
    <row r="637" spans="1:2" ht="15.75" customHeight="1" x14ac:dyDescent="0.25">
      <c r="A637" s="49"/>
      <c r="B637" s="49"/>
    </row>
    <row r="638" spans="1:2" ht="15.75" customHeight="1" x14ac:dyDescent="0.25">
      <c r="A638" s="49"/>
      <c r="B638" s="49"/>
    </row>
    <row r="639" spans="1:2" ht="15.75" customHeight="1" x14ac:dyDescent="0.25">
      <c r="A639" s="49"/>
      <c r="B639" s="49"/>
    </row>
    <row r="640" spans="1:2" ht="15.75" customHeight="1" x14ac:dyDescent="0.25">
      <c r="A640" s="49"/>
      <c r="B640" s="49"/>
    </row>
    <row r="641" spans="1:2" ht="15.75" customHeight="1" x14ac:dyDescent="0.25">
      <c r="A641" s="49"/>
      <c r="B641" s="49"/>
    </row>
    <row r="642" spans="1:2" ht="15.75" customHeight="1" x14ac:dyDescent="0.25">
      <c r="A642" s="49"/>
      <c r="B642" s="49"/>
    </row>
    <row r="643" spans="1:2" ht="15.75" customHeight="1" x14ac:dyDescent="0.25">
      <c r="A643" s="49"/>
      <c r="B643" s="49"/>
    </row>
    <row r="644" spans="1:2" ht="15.75" customHeight="1" x14ac:dyDescent="0.25">
      <c r="A644" s="49"/>
      <c r="B644" s="49"/>
    </row>
    <row r="645" spans="1:2" ht="15.75" customHeight="1" x14ac:dyDescent="0.25">
      <c r="A645" s="49"/>
      <c r="B645" s="49"/>
    </row>
    <row r="646" spans="1:2" ht="15.75" customHeight="1" x14ac:dyDescent="0.25">
      <c r="A646" s="49"/>
      <c r="B646" s="49"/>
    </row>
    <row r="647" spans="1:2" ht="15.75" customHeight="1" x14ac:dyDescent="0.25">
      <c r="A647" s="49"/>
      <c r="B647" s="49"/>
    </row>
    <row r="648" spans="1:2" ht="15.75" customHeight="1" x14ac:dyDescent="0.25">
      <c r="A648" s="49"/>
      <c r="B648" s="49"/>
    </row>
    <row r="649" spans="1:2" ht="15.75" customHeight="1" x14ac:dyDescent="0.25">
      <c r="A649" s="49"/>
      <c r="B649" s="49"/>
    </row>
    <row r="650" spans="1:2" ht="15.75" customHeight="1" x14ac:dyDescent="0.25">
      <c r="A650" s="49"/>
      <c r="B650" s="49"/>
    </row>
    <row r="651" spans="1:2" ht="15.75" customHeight="1" x14ac:dyDescent="0.25">
      <c r="A651" s="49"/>
      <c r="B651" s="49"/>
    </row>
    <row r="652" spans="1:2" ht="15.75" customHeight="1" x14ac:dyDescent="0.25">
      <c r="A652" s="49"/>
      <c r="B652" s="49"/>
    </row>
    <row r="653" spans="1:2" ht="15.75" customHeight="1" x14ac:dyDescent="0.25">
      <c r="A653" s="49"/>
      <c r="B653" s="49"/>
    </row>
    <row r="654" spans="1:2" ht="15.75" customHeight="1" x14ac:dyDescent="0.25">
      <c r="A654" s="49"/>
      <c r="B654" s="49"/>
    </row>
    <row r="655" spans="1:2" ht="15.75" customHeight="1" x14ac:dyDescent="0.25">
      <c r="A655" s="49"/>
      <c r="B655" s="49"/>
    </row>
    <row r="656" spans="1:2" ht="15.75" customHeight="1" x14ac:dyDescent="0.25">
      <c r="A656" s="49"/>
      <c r="B656" s="49"/>
    </row>
    <row r="657" spans="1:2" ht="15.75" customHeight="1" x14ac:dyDescent="0.25">
      <c r="A657" s="49"/>
      <c r="B657" s="49"/>
    </row>
    <row r="658" spans="1:2" ht="15.75" customHeight="1" x14ac:dyDescent="0.25">
      <c r="A658" s="49"/>
      <c r="B658" s="49"/>
    </row>
    <row r="659" spans="1:2" ht="15.75" customHeight="1" x14ac:dyDescent="0.25">
      <c r="A659" s="49"/>
      <c r="B659" s="49"/>
    </row>
    <row r="660" spans="1:2" ht="15.75" customHeight="1" x14ac:dyDescent="0.25">
      <c r="A660" s="49"/>
      <c r="B660" s="49"/>
    </row>
    <row r="661" spans="1:2" ht="15.75" customHeight="1" x14ac:dyDescent="0.25">
      <c r="A661" s="49"/>
      <c r="B661" s="49"/>
    </row>
    <row r="662" spans="1:2" ht="15.75" customHeight="1" x14ac:dyDescent="0.25">
      <c r="A662" s="49"/>
      <c r="B662" s="49"/>
    </row>
    <row r="663" spans="1:2" ht="15.75" customHeight="1" x14ac:dyDescent="0.25">
      <c r="A663" s="49"/>
      <c r="B663" s="49"/>
    </row>
    <row r="664" spans="1:2" ht="15.75" customHeight="1" x14ac:dyDescent="0.25">
      <c r="A664" s="49"/>
      <c r="B664" s="49"/>
    </row>
    <row r="665" spans="1:2" ht="15.75" customHeight="1" x14ac:dyDescent="0.25">
      <c r="A665" s="49"/>
      <c r="B665" s="49"/>
    </row>
    <row r="666" spans="1:2" ht="15.75" customHeight="1" x14ac:dyDescent="0.25">
      <c r="A666" s="49"/>
      <c r="B666" s="49"/>
    </row>
    <row r="667" spans="1:2" ht="15.75" customHeight="1" x14ac:dyDescent="0.25">
      <c r="A667" s="49"/>
      <c r="B667" s="49"/>
    </row>
    <row r="668" spans="1:2" ht="15.75" customHeight="1" x14ac:dyDescent="0.25">
      <c r="A668" s="49"/>
      <c r="B668" s="49"/>
    </row>
    <row r="669" spans="1:2" ht="15.75" customHeight="1" x14ac:dyDescent="0.25">
      <c r="A669" s="49"/>
      <c r="B669" s="49"/>
    </row>
    <row r="670" spans="1:2" ht="15.75" customHeight="1" x14ac:dyDescent="0.25">
      <c r="A670" s="49"/>
      <c r="B670" s="49"/>
    </row>
    <row r="671" spans="1:2" ht="15.75" customHeight="1" x14ac:dyDescent="0.25">
      <c r="A671" s="49"/>
      <c r="B671" s="49"/>
    </row>
    <row r="672" spans="1:2" ht="15.75" customHeight="1" x14ac:dyDescent="0.25">
      <c r="A672" s="49"/>
      <c r="B672" s="49"/>
    </row>
    <row r="673" spans="1:2" ht="15.75" customHeight="1" x14ac:dyDescent="0.25">
      <c r="A673" s="49"/>
      <c r="B673" s="49"/>
    </row>
    <row r="674" spans="1:2" ht="15.75" customHeight="1" x14ac:dyDescent="0.25">
      <c r="A674" s="49"/>
      <c r="B674" s="49"/>
    </row>
    <row r="675" spans="1:2" ht="15.75" customHeight="1" x14ac:dyDescent="0.25">
      <c r="A675" s="49"/>
      <c r="B675" s="49"/>
    </row>
    <row r="676" spans="1:2" ht="15.75" customHeight="1" x14ac:dyDescent="0.25">
      <c r="A676" s="49"/>
      <c r="B676" s="49"/>
    </row>
    <row r="677" spans="1:2" ht="15.75" customHeight="1" x14ac:dyDescent="0.25">
      <c r="A677" s="49"/>
      <c r="B677" s="49"/>
    </row>
    <row r="678" spans="1:2" ht="15.75" customHeight="1" x14ac:dyDescent="0.25">
      <c r="A678" s="49"/>
      <c r="B678" s="49"/>
    </row>
    <row r="679" spans="1:2" ht="15.75" customHeight="1" x14ac:dyDescent="0.25">
      <c r="A679" s="49"/>
      <c r="B679" s="49"/>
    </row>
    <row r="680" spans="1:2" ht="15.75" customHeight="1" x14ac:dyDescent="0.25">
      <c r="A680" s="49"/>
      <c r="B680" s="49"/>
    </row>
    <row r="681" spans="1:2" ht="15.75" customHeight="1" x14ac:dyDescent="0.25">
      <c r="A681" s="49"/>
      <c r="B681" s="49"/>
    </row>
    <row r="682" spans="1:2" ht="15.75" customHeight="1" x14ac:dyDescent="0.25">
      <c r="A682" s="49"/>
      <c r="B682" s="49"/>
    </row>
    <row r="683" spans="1:2" ht="15.75" customHeight="1" x14ac:dyDescent="0.25">
      <c r="A683" s="49"/>
      <c r="B683" s="49"/>
    </row>
    <row r="684" spans="1:2" ht="15.75" customHeight="1" x14ac:dyDescent="0.25">
      <c r="A684" s="49"/>
      <c r="B684" s="49"/>
    </row>
    <row r="685" spans="1:2" ht="15.75" customHeight="1" x14ac:dyDescent="0.25">
      <c r="A685" s="49"/>
      <c r="B685" s="49"/>
    </row>
    <row r="686" spans="1:2" ht="15.75" customHeight="1" x14ac:dyDescent="0.25">
      <c r="A686" s="49"/>
      <c r="B686" s="49"/>
    </row>
    <row r="687" spans="1:2" ht="15.75" customHeight="1" x14ac:dyDescent="0.25">
      <c r="A687" s="49"/>
      <c r="B687" s="49"/>
    </row>
    <row r="688" spans="1:2" ht="15.75" customHeight="1" x14ac:dyDescent="0.25">
      <c r="A688" s="49"/>
      <c r="B688" s="49"/>
    </row>
    <row r="689" spans="1:2" ht="15.75" customHeight="1" x14ac:dyDescent="0.25">
      <c r="A689" s="49"/>
      <c r="B689" s="49"/>
    </row>
    <row r="690" spans="1:2" ht="15.75" customHeight="1" x14ac:dyDescent="0.25">
      <c r="A690" s="49"/>
      <c r="B690" s="49"/>
    </row>
    <row r="691" spans="1:2" ht="15.75" customHeight="1" x14ac:dyDescent="0.25">
      <c r="A691" s="49"/>
      <c r="B691" s="49"/>
    </row>
    <row r="692" spans="1:2" ht="15.75" customHeight="1" x14ac:dyDescent="0.25">
      <c r="A692" s="49"/>
      <c r="B692" s="49"/>
    </row>
    <row r="693" spans="1:2" ht="15.75" customHeight="1" x14ac:dyDescent="0.25">
      <c r="A693" s="49"/>
      <c r="B693" s="49"/>
    </row>
    <row r="694" spans="1:2" ht="15.75" customHeight="1" x14ac:dyDescent="0.25">
      <c r="A694" s="49"/>
      <c r="B694" s="49"/>
    </row>
    <row r="695" spans="1:2" ht="15.75" customHeight="1" x14ac:dyDescent="0.25">
      <c r="A695" s="49"/>
      <c r="B695" s="49"/>
    </row>
    <row r="696" spans="1:2" ht="15.75" customHeight="1" x14ac:dyDescent="0.25">
      <c r="A696" s="49"/>
      <c r="B696" s="49"/>
    </row>
    <row r="697" spans="1:2" ht="15.75" customHeight="1" x14ac:dyDescent="0.25">
      <c r="A697" s="49"/>
      <c r="B697" s="49"/>
    </row>
    <row r="698" spans="1:2" ht="15.75" customHeight="1" x14ac:dyDescent="0.25">
      <c r="A698" s="49"/>
      <c r="B698" s="49"/>
    </row>
    <row r="699" spans="1:2" ht="15.75" customHeight="1" x14ac:dyDescent="0.25">
      <c r="A699" s="49"/>
      <c r="B699" s="49"/>
    </row>
    <row r="700" spans="1:2" ht="15.75" customHeight="1" x14ac:dyDescent="0.25">
      <c r="A700" s="49"/>
      <c r="B700" s="49"/>
    </row>
    <row r="701" spans="1:2" ht="15.75" customHeight="1" x14ac:dyDescent="0.25">
      <c r="A701" s="49"/>
      <c r="B701" s="49"/>
    </row>
    <row r="702" spans="1:2" ht="15.75" customHeight="1" x14ac:dyDescent="0.25">
      <c r="A702" s="49"/>
      <c r="B702" s="49"/>
    </row>
    <row r="703" spans="1:2" ht="15.75" customHeight="1" x14ac:dyDescent="0.25">
      <c r="A703" s="49"/>
      <c r="B703" s="49"/>
    </row>
    <row r="704" spans="1:2" ht="15.75" customHeight="1" x14ac:dyDescent="0.25">
      <c r="A704" s="49"/>
      <c r="B704" s="49"/>
    </row>
    <row r="705" spans="1:2" ht="15.75" customHeight="1" x14ac:dyDescent="0.25">
      <c r="A705" s="49"/>
      <c r="B705" s="49"/>
    </row>
    <row r="706" spans="1:2" ht="15.75" customHeight="1" x14ac:dyDescent="0.25">
      <c r="A706" s="49"/>
      <c r="B706" s="49"/>
    </row>
    <row r="707" spans="1:2" ht="15.75" customHeight="1" x14ac:dyDescent="0.25">
      <c r="A707" s="49"/>
      <c r="B707" s="49"/>
    </row>
    <row r="708" spans="1:2" ht="15.75" customHeight="1" x14ac:dyDescent="0.25">
      <c r="A708" s="49"/>
      <c r="B708" s="49"/>
    </row>
    <row r="709" spans="1:2" ht="15.75" customHeight="1" x14ac:dyDescent="0.25">
      <c r="A709" s="49"/>
      <c r="B709" s="49"/>
    </row>
    <row r="710" spans="1:2" ht="15.75" customHeight="1" x14ac:dyDescent="0.25">
      <c r="A710" s="49"/>
      <c r="B710" s="49"/>
    </row>
    <row r="711" spans="1:2" ht="15.75" customHeight="1" x14ac:dyDescent="0.25">
      <c r="A711" s="49"/>
      <c r="B711" s="49"/>
    </row>
    <row r="712" spans="1:2" ht="15.75" customHeight="1" x14ac:dyDescent="0.25">
      <c r="A712" s="49"/>
      <c r="B712" s="49"/>
    </row>
    <row r="713" spans="1:2" ht="15.75" customHeight="1" x14ac:dyDescent="0.25">
      <c r="A713" s="49"/>
      <c r="B713" s="49"/>
    </row>
    <row r="714" spans="1:2" ht="15.75" customHeight="1" x14ac:dyDescent="0.25">
      <c r="A714" s="49"/>
      <c r="B714" s="49"/>
    </row>
    <row r="715" spans="1:2" ht="15.75" customHeight="1" x14ac:dyDescent="0.25">
      <c r="A715" s="49"/>
      <c r="B715" s="49"/>
    </row>
    <row r="716" spans="1:2" ht="15.75" customHeight="1" x14ac:dyDescent="0.25">
      <c r="A716" s="49"/>
      <c r="B716" s="49"/>
    </row>
    <row r="717" spans="1:2" ht="15.75" customHeight="1" x14ac:dyDescent="0.25">
      <c r="A717" s="49"/>
      <c r="B717" s="49"/>
    </row>
    <row r="718" spans="1:2" ht="15.75" customHeight="1" x14ac:dyDescent="0.25">
      <c r="A718" s="49"/>
      <c r="B718" s="49"/>
    </row>
    <row r="719" spans="1:2" ht="15.75" customHeight="1" x14ac:dyDescent="0.25">
      <c r="A719" s="49"/>
      <c r="B719" s="49"/>
    </row>
    <row r="720" spans="1:2" ht="15.75" customHeight="1" x14ac:dyDescent="0.25">
      <c r="A720" s="49"/>
      <c r="B720" s="49"/>
    </row>
    <row r="721" spans="1:2" ht="15.75" customHeight="1" x14ac:dyDescent="0.25">
      <c r="A721" s="49"/>
      <c r="B721" s="49"/>
    </row>
    <row r="722" spans="1:2" ht="15.75" customHeight="1" x14ac:dyDescent="0.25">
      <c r="A722" s="49"/>
      <c r="B722" s="49"/>
    </row>
    <row r="723" spans="1:2" ht="15.75" customHeight="1" x14ac:dyDescent="0.25">
      <c r="A723" s="49"/>
      <c r="B723" s="49"/>
    </row>
    <row r="724" spans="1:2" ht="15.75" customHeight="1" x14ac:dyDescent="0.25">
      <c r="A724" s="49"/>
      <c r="B724" s="49"/>
    </row>
    <row r="725" spans="1:2" ht="15.75" customHeight="1" x14ac:dyDescent="0.25">
      <c r="A725" s="49"/>
      <c r="B725" s="49"/>
    </row>
    <row r="726" spans="1:2" ht="15.75" customHeight="1" x14ac:dyDescent="0.25">
      <c r="A726" s="49"/>
      <c r="B726" s="49"/>
    </row>
    <row r="727" spans="1:2" ht="15.75" customHeight="1" x14ac:dyDescent="0.25">
      <c r="A727" s="49"/>
      <c r="B727" s="49"/>
    </row>
    <row r="728" spans="1:2" ht="15.75" customHeight="1" x14ac:dyDescent="0.25">
      <c r="A728" s="49"/>
      <c r="B728" s="49"/>
    </row>
    <row r="729" spans="1:2" ht="15.75" customHeight="1" x14ac:dyDescent="0.25">
      <c r="A729" s="49"/>
      <c r="B729" s="49"/>
    </row>
    <row r="730" spans="1:2" ht="15.75" customHeight="1" x14ac:dyDescent="0.25">
      <c r="A730" s="49"/>
      <c r="B730" s="49"/>
    </row>
    <row r="731" spans="1:2" ht="15.75" customHeight="1" x14ac:dyDescent="0.25">
      <c r="A731" s="49"/>
      <c r="B731" s="49"/>
    </row>
    <row r="732" spans="1:2" ht="15.75" customHeight="1" x14ac:dyDescent="0.25">
      <c r="A732" s="49"/>
      <c r="B732" s="49"/>
    </row>
    <row r="733" spans="1:2" ht="15.75" customHeight="1" x14ac:dyDescent="0.25">
      <c r="A733" s="49"/>
      <c r="B733" s="49"/>
    </row>
    <row r="734" spans="1:2" ht="15.75" customHeight="1" x14ac:dyDescent="0.25">
      <c r="A734" s="49"/>
      <c r="B734" s="49"/>
    </row>
    <row r="735" spans="1:2" ht="15.75" customHeight="1" x14ac:dyDescent="0.25">
      <c r="A735" s="49"/>
      <c r="B735" s="49"/>
    </row>
    <row r="736" spans="1:2" ht="15.75" customHeight="1" x14ac:dyDescent="0.25">
      <c r="A736" s="49"/>
      <c r="B736" s="49"/>
    </row>
    <row r="737" spans="1:2" ht="15.75" customHeight="1" x14ac:dyDescent="0.25">
      <c r="A737" s="49"/>
      <c r="B737" s="49"/>
    </row>
    <row r="738" spans="1:2" ht="15.75" customHeight="1" x14ac:dyDescent="0.25">
      <c r="A738" s="49"/>
      <c r="B738" s="49"/>
    </row>
    <row r="739" spans="1:2" ht="15.75" customHeight="1" x14ac:dyDescent="0.25">
      <c r="A739" s="49"/>
      <c r="B739" s="49"/>
    </row>
    <row r="740" spans="1:2" ht="15.75" customHeight="1" x14ac:dyDescent="0.25">
      <c r="A740" s="49"/>
      <c r="B740" s="49"/>
    </row>
    <row r="741" spans="1:2" ht="15.75" customHeight="1" x14ac:dyDescent="0.25">
      <c r="A741" s="49"/>
      <c r="B741" s="49"/>
    </row>
    <row r="742" spans="1:2" ht="15.75" customHeight="1" x14ac:dyDescent="0.25">
      <c r="A742" s="49"/>
      <c r="B742" s="49"/>
    </row>
    <row r="743" spans="1:2" ht="15.75" customHeight="1" x14ac:dyDescent="0.25">
      <c r="A743" s="49"/>
      <c r="B743" s="49"/>
    </row>
    <row r="744" spans="1:2" ht="15.75" customHeight="1" x14ac:dyDescent="0.25">
      <c r="A744" s="49"/>
      <c r="B744" s="49"/>
    </row>
    <row r="745" spans="1:2" ht="15.75" customHeight="1" x14ac:dyDescent="0.25">
      <c r="A745" s="49"/>
      <c r="B745" s="49"/>
    </row>
    <row r="746" spans="1:2" ht="15.75" customHeight="1" x14ac:dyDescent="0.25">
      <c r="A746" s="49"/>
      <c r="B746" s="49"/>
    </row>
    <row r="747" spans="1:2" ht="15.75" customHeight="1" x14ac:dyDescent="0.25">
      <c r="A747" s="49"/>
      <c r="B747" s="49"/>
    </row>
    <row r="748" spans="1:2" ht="15.75" customHeight="1" x14ac:dyDescent="0.25">
      <c r="A748" s="49"/>
      <c r="B748" s="49"/>
    </row>
    <row r="749" spans="1:2" ht="15.75" customHeight="1" x14ac:dyDescent="0.25">
      <c r="A749" s="49"/>
      <c r="B749" s="49"/>
    </row>
    <row r="750" spans="1:2" ht="15.75" customHeight="1" x14ac:dyDescent="0.25">
      <c r="A750" s="49"/>
      <c r="B750" s="49"/>
    </row>
    <row r="751" spans="1:2" ht="15.75" customHeight="1" x14ac:dyDescent="0.25">
      <c r="A751" s="49"/>
      <c r="B751" s="49"/>
    </row>
    <row r="752" spans="1:2" ht="15.75" customHeight="1" x14ac:dyDescent="0.25">
      <c r="A752" s="49"/>
      <c r="B752" s="49"/>
    </row>
    <row r="753" spans="1:2" ht="15.75" customHeight="1" x14ac:dyDescent="0.25">
      <c r="A753" s="49"/>
      <c r="B753" s="49"/>
    </row>
    <row r="754" spans="1:2" ht="15.75" customHeight="1" x14ac:dyDescent="0.25">
      <c r="A754" s="49"/>
      <c r="B754" s="49"/>
    </row>
    <row r="755" spans="1:2" ht="15.75" customHeight="1" x14ac:dyDescent="0.25">
      <c r="A755" s="49"/>
      <c r="B755" s="49"/>
    </row>
    <row r="756" spans="1:2" ht="15.75" customHeight="1" x14ac:dyDescent="0.25">
      <c r="A756" s="49"/>
      <c r="B756" s="49"/>
    </row>
    <row r="757" spans="1:2" ht="15.75" customHeight="1" x14ac:dyDescent="0.25">
      <c r="A757" s="49"/>
      <c r="B757" s="49"/>
    </row>
    <row r="758" spans="1:2" ht="15.75" customHeight="1" x14ac:dyDescent="0.25">
      <c r="A758" s="49"/>
      <c r="B758" s="49"/>
    </row>
    <row r="759" spans="1:2" ht="15.75" customHeight="1" x14ac:dyDescent="0.25">
      <c r="A759" s="49"/>
      <c r="B759" s="49"/>
    </row>
    <row r="760" spans="1:2" ht="15.75" customHeight="1" x14ac:dyDescent="0.25">
      <c r="A760" s="49"/>
      <c r="B760" s="49"/>
    </row>
    <row r="761" spans="1:2" ht="15.75" customHeight="1" x14ac:dyDescent="0.25">
      <c r="A761" s="49"/>
      <c r="B761" s="49"/>
    </row>
    <row r="762" spans="1:2" ht="15.75" customHeight="1" x14ac:dyDescent="0.25">
      <c r="A762" s="49"/>
      <c r="B762" s="49"/>
    </row>
    <row r="763" spans="1:2" ht="15.75" customHeight="1" x14ac:dyDescent="0.25">
      <c r="A763" s="49"/>
      <c r="B763" s="49"/>
    </row>
    <row r="764" spans="1:2" ht="15.75" customHeight="1" x14ac:dyDescent="0.25">
      <c r="A764" s="49"/>
      <c r="B764" s="49"/>
    </row>
    <row r="765" spans="1:2" ht="15.75" customHeight="1" x14ac:dyDescent="0.25">
      <c r="A765" s="49"/>
      <c r="B765" s="49"/>
    </row>
    <row r="766" spans="1:2" ht="15.75" customHeight="1" x14ac:dyDescent="0.25">
      <c r="A766" s="49"/>
      <c r="B766" s="49"/>
    </row>
    <row r="767" spans="1:2" ht="15.75" customHeight="1" x14ac:dyDescent="0.25">
      <c r="A767" s="49"/>
      <c r="B767" s="49"/>
    </row>
    <row r="768" spans="1:2" ht="15.75" customHeight="1" x14ac:dyDescent="0.25">
      <c r="A768" s="49"/>
      <c r="B768" s="49"/>
    </row>
    <row r="769" spans="1:2" ht="15.75" customHeight="1" x14ac:dyDescent="0.25">
      <c r="A769" s="49"/>
      <c r="B769" s="49"/>
    </row>
    <row r="770" spans="1:2" ht="15.75" customHeight="1" x14ac:dyDescent="0.25">
      <c r="A770" s="49"/>
      <c r="B770" s="49"/>
    </row>
    <row r="771" spans="1:2" ht="15.75" customHeight="1" x14ac:dyDescent="0.25">
      <c r="A771" s="49"/>
      <c r="B771" s="49"/>
    </row>
    <row r="772" spans="1:2" ht="15.75" customHeight="1" x14ac:dyDescent="0.25">
      <c r="A772" s="49"/>
      <c r="B772" s="49"/>
    </row>
    <row r="773" spans="1:2" ht="15.75" customHeight="1" x14ac:dyDescent="0.25">
      <c r="A773" s="49"/>
      <c r="B773" s="49"/>
    </row>
    <row r="774" spans="1:2" ht="15.75" customHeight="1" x14ac:dyDescent="0.25">
      <c r="A774" s="49"/>
      <c r="B774" s="49"/>
    </row>
    <row r="775" spans="1:2" ht="15.75" customHeight="1" x14ac:dyDescent="0.25">
      <c r="A775" s="49"/>
      <c r="B775" s="49"/>
    </row>
    <row r="776" spans="1:2" ht="15.75" customHeight="1" x14ac:dyDescent="0.25">
      <c r="A776" s="49"/>
      <c r="B776" s="49"/>
    </row>
    <row r="777" spans="1:2" ht="15.75" customHeight="1" x14ac:dyDescent="0.25">
      <c r="A777" s="49"/>
      <c r="B777" s="49"/>
    </row>
    <row r="778" spans="1:2" ht="15.75" customHeight="1" x14ac:dyDescent="0.25">
      <c r="A778" s="49"/>
      <c r="B778" s="49"/>
    </row>
    <row r="779" spans="1:2" ht="15.75" customHeight="1" x14ac:dyDescent="0.25">
      <c r="A779" s="49"/>
      <c r="B779" s="49"/>
    </row>
    <row r="780" spans="1:2" ht="15.75" customHeight="1" x14ac:dyDescent="0.25">
      <c r="A780" s="49"/>
      <c r="B780" s="49"/>
    </row>
    <row r="781" spans="1:2" ht="15.75" customHeight="1" x14ac:dyDescent="0.25">
      <c r="A781" s="49"/>
      <c r="B781" s="49"/>
    </row>
    <row r="782" spans="1:2" ht="15.75" customHeight="1" x14ac:dyDescent="0.25">
      <c r="A782" s="49"/>
      <c r="B782" s="49"/>
    </row>
    <row r="783" spans="1:2" ht="15.75" customHeight="1" x14ac:dyDescent="0.25">
      <c r="A783" s="49"/>
      <c r="B783" s="49"/>
    </row>
    <row r="784" spans="1:2" ht="15.75" customHeight="1" x14ac:dyDescent="0.25">
      <c r="A784" s="49"/>
      <c r="B784" s="49"/>
    </row>
    <row r="785" spans="1:2" ht="15.75" customHeight="1" x14ac:dyDescent="0.25">
      <c r="A785" s="49"/>
      <c r="B785" s="49"/>
    </row>
    <row r="786" spans="1:2" ht="15.75" customHeight="1" x14ac:dyDescent="0.25">
      <c r="A786" s="49"/>
      <c r="B786" s="49"/>
    </row>
    <row r="787" spans="1:2" ht="15.75" customHeight="1" x14ac:dyDescent="0.25">
      <c r="A787" s="49"/>
      <c r="B787" s="49"/>
    </row>
    <row r="788" spans="1:2" ht="15.75" customHeight="1" x14ac:dyDescent="0.25">
      <c r="A788" s="49"/>
      <c r="B788" s="49"/>
    </row>
    <row r="789" spans="1:2" ht="15.75" customHeight="1" x14ac:dyDescent="0.25">
      <c r="A789" s="49"/>
      <c r="B789" s="49"/>
    </row>
    <row r="790" spans="1:2" ht="15.75" customHeight="1" x14ac:dyDescent="0.25">
      <c r="A790" s="49"/>
      <c r="B790" s="49"/>
    </row>
    <row r="791" spans="1:2" ht="15.75" customHeight="1" x14ac:dyDescent="0.25">
      <c r="A791" s="49"/>
      <c r="B791" s="49"/>
    </row>
    <row r="792" spans="1:2" ht="15.75" customHeight="1" x14ac:dyDescent="0.25">
      <c r="A792" s="49"/>
      <c r="B792" s="49"/>
    </row>
    <row r="793" spans="1:2" ht="15.75" customHeight="1" x14ac:dyDescent="0.25">
      <c r="A793" s="49"/>
      <c r="B793" s="49"/>
    </row>
    <row r="794" spans="1:2" ht="15.75" customHeight="1" x14ac:dyDescent="0.25">
      <c r="A794" s="49"/>
      <c r="B794" s="49"/>
    </row>
    <row r="795" spans="1:2" ht="15.75" customHeight="1" x14ac:dyDescent="0.25">
      <c r="A795" s="49"/>
      <c r="B795" s="49"/>
    </row>
    <row r="796" spans="1:2" ht="15.75" customHeight="1" x14ac:dyDescent="0.25">
      <c r="A796" s="49"/>
      <c r="B796" s="49"/>
    </row>
    <row r="797" spans="1:2" ht="15.75" customHeight="1" x14ac:dyDescent="0.25">
      <c r="A797" s="49"/>
      <c r="B797" s="49"/>
    </row>
    <row r="798" spans="1:2" ht="15.75" customHeight="1" x14ac:dyDescent="0.25">
      <c r="A798" s="49"/>
      <c r="B798" s="49"/>
    </row>
    <row r="799" spans="1:2" ht="15.75" customHeight="1" x14ac:dyDescent="0.25">
      <c r="A799" s="49"/>
      <c r="B799" s="49"/>
    </row>
    <row r="800" spans="1:2" ht="15.75" customHeight="1" x14ac:dyDescent="0.25">
      <c r="A800" s="49"/>
      <c r="B800" s="49"/>
    </row>
    <row r="801" spans="1:2" ht="15.75" customHeight="1" x14ac:dyDescent="0.25">
      <c r="A801" s="49"/>
      <c r="B801" s="49"/>
    </row>
    <row r="802" spans="1:2" ht="15.75" customHeight="1" x14ac:dyDescent="0.25">
      <c r="A802" s="49"/>
      <c r="B802" s="49"/>
    </row>
    <row r="803" spans="1:2" ht="15.75" customHeight="1" x14ac:dyDescent="0.25">
      <c r="A803" s="49"/>
      <c r="B803" s="49"/>
    </row>
    <row r="804" spans="1:2" ht="15.75" customHeight="1" x14ac:dyDescent="0.25">
      <c r="A804" s="49"/>
      <c r="B804" s="49"/>
    </row>
    <row r="805" spans="1:2" ht="15.75" customHeight="1" x14ac:dyDescent="0.25">
      <c r="A805" s="49"/>
      <c r="B805" s="49"/>
    </row>
    <row r="806" spans="1:2" ht="15.75" customHeight="1" x14ac:dyDescent="0.25">
      <c r="A806" s="49"/>
      <c r="B806" s="49"/>
    </row>
    <row r="807" spans="1:2" ht="15.75" customHeight="1" x14ac:dyDescent="0.25">
      <c r="A807" s="49"/>
      <c r="B807" s="49"/>
    </row>
    <row r="808" spans="1:2" ht="15.75" customHeight="1" x14ac:dyDescent="0.25">
      <c r="A808" s="49"/>
      <c r="B808" s="49"/>
    </row>
    <row r="809" spans="1:2" ht="15.75" customHeight="1" x14ac:dyDescent="0.25">
      <c r="A809" s="49"/>
      <c r="B809" s="49"/>
    </row>
    <row r="810" spans="1:2" ht="15.75" customHeight="1" x14ac:dyDescent="0.25">
      <c r="A810" s="49"/>
      <c r="B810" s="49"/>
    </row>
    <row r="811" spans="1:2" ht="15.75" customHeight="1" x14ac:dyDescent="0.25">
      <c r="A811" s="49"/>
      <c r="B811" s="49"/>
    </row>
    <row r="812" spans="1:2" ht="15.75" customHeight="1" x14ac:dyDescent="0.25">
      <c r="A812" s="49"/>
      <c r="B812" s="49"/>
    </row>
    <row r="813" spans="1:2" ht="15.75" customHeight="1" x14ac:dyDescent="0.25">
      <c r="A813" s="49"/>
      <c r="B813" s="49"/>
    </row>
    <row r="814" spans="1:2" ht="15.75" customHeight="1" x14ac:dyDescent="0.25">
      <c r="A814" s="49"/>
      <c r="B814" s="49"/>
    </row>
    <row r="815" spans="1:2" ht="15.75" customHeight="1" x14ac:dyDescent="0.25">
      <c r="A815" s="49"/>
      <c r="B815" s="49"/>
    </row>
    <row r="816" spans="1:2" ht="15.75" customHeight="1" x14ac:dyDescent="0.25">
      <c r="A816" s="49"/>
      <c r="B816" s="49"/>
    </row>
    <row r="817" spans="1:2" ht="15.75" customHeight="1" x14ac:dyDescent="0.25">
      <c r="A817" s="49"/>
      <c r="B817" s="49"/>
    </row>
    <row r="818" spans="1:2" ht="15.75" customHeight="1" x14ac:dyDescent="0.25">
      <c r="A818" s="49"/>
      <c r="B818" s="49"/>
    </row>
    <row r="819" spans="1:2" ht="15.75" customHeight="1" x14ac:dyDescent="0.25">
      <c r="A819" s="49"/>
      <c r="B819" s="49"/>
    </row>
    <row r="820" spans="1:2" ht="15.75" customHeight="1" x14ac:dyDescent="0.25">
      <c r="A820" s="49"/>
      <c r="B820" s="49"/>
    </row>
    <row r="821" spans="1:2" ht="15.75" customHeight="1" x14ac:dyDescent="0.25">
      <c r="A821" s="49"/>
      <c r="B821" s="49"/>
    </row>
    <row r="822" spans="1:2" ht="15.75" customHeight="1" x14ac:dyDescent="0.25">
      <c r="A822" s="49"/>
      <c r="B822" s="49"/>
    </row>
    <row r="823" spans="1:2" ht="15.75" customHeight="1" x14ac:dyDescent="0.25">
      <c r="A823" s="49"/>
      <c r="B823" s="49"/>
    </row>
    <row r="824" spans="1:2" ht="15.75" customHeight="1" x14ac:dyDescent="0.25">
      <c r="A824" s="49"/>
      <c r="B824" s="49"/>
    </row>
    <row r="825" spans="1:2" ht="15.75" customHeight="1" x14ac:dyDescent="0.25">
      <c r="A825" s="49"/>
      <c r="B825" s="49"/>
    </row>
    <row r="826" spans="1:2" ht="15.75" customHeight="1" x14ac:dyDescent="0.25">
      <c r="A826" s="49"/>
      <c r="B826" s="49"/>
    </row>
    <row r="827" spans="1:2" ht="15.75" customHeight="1" x14ac:dyDescent="0.25">
      <c r="A827" s="49"/>
      <c r="B827" s="49"/>
    </row>
    <row r="828" spans="1:2" ht="15.75" customHeight="1" x14ac:dyDescent="0.25">
      <c r="A828" s="49"/>
      <c r="B828" s="49"/>
    </row>
    <row r="829" spans="1:2" ht="15.75" customHeight="1" x14ac:dyDescent="0.25">
      <c r="A829" s="49"/>
      <c r="B829" s="49"/>
    </row>
    <row r="830" spans="1:2" ht="15.75" customHeight="1" x14ac:dyDescent="0.25">
      <c r="A830" s="49"/>
      <c r="B830" s="49"/>
    </row>
    <row r="831" spans="1:2" ht="15.75" customHeight="1" x14ac:dyDescent="0.25">
      <c r="A831" s="49"/>
      <c r="B831" s="49"/>
    </row>
    <row r="832" spans="1:2" ht="15.75" customHeight="1" x14ac:dyDescent="0.25">
      <c r="A832" s="49"/>
      <c r="B832" s="49"/>
    </row>
    <row r="833" spans="1:2" ht="15.75" customHeight="1" x14ac:dyDescent="0.25">
      <c r="A833" s="49"/>
      <c r="B833" s="49"/>
    </row>
    <row r="834" spans="1:2" ht="15.75" customHeight="1" x14ac:dyDescent="0.25">
      <c r="A834" s="49"/>
      <c r="B834" s="49"/>
    </row>
    <row r="835" spans="1:2" ht="15.75" customHeight="1" x14ac:dyDescent="0.25">
      <c r="A835" s="49"/>
      <c r="B835" s="49"/>
    </row>
    <row r="836" spans="1:2" ht="15.75" customHeight="1" x14ac:dyDescent="0.25">
      <c r="A836" s="49"/>
      <c r="B836" s="49"/>
    </row>
    <row r="837" spans="1:2" ht="15.75" customHeight="1" x14ac:dyDescent="0.25">
      <c r="A837" s="49"/>
      <c r="B837" s="49"/>
    </row>
    <row r="838" spans="1:2" ht="15.75" customHeight="1" x14ac:dyDescent="0.25">
      <c r="A838" s="49"/>
      <c r="B838" s="49"/>
    </row>
    <row r="839" spans="1:2" ht="15.75" customHeight="1" x14ac:dyDescent="0.25">
      <c r="A839" s="49"/>
      <c r="B839" s="49"/>
    </row>
    <row r="840" spans="1:2" ht="15.75" customHeight="1" x14ac:dyDescent="0.25">
      <c r="A840" s="49"/>
      <c r="B840" s="49"/>
    </row>
    <row r="841" spans="1:2" ht="15.75" customHeight="1" x14ac:dyDescent="0.25">
      <c r="A841" s="49"/>
      <c r="B841" s="49"/>
    </row>
    <row r="842" spans="1:2" ht="15.75" customHeight="1" x14ac:dyDescent="0.25">
      <c r="A842" s="49"/>
      <c r="B842" s="49"/>
    </row>
    <row r="843" spans="1:2" ht="15.75" customHeight="1" x14ac:dyDescent="0.25">
      <c r="A843" s="49"/>
      <c r="B843" s="49"/>
    </row>
    <row r="844" spans="1:2" ht="15.75" customHeight="1" x14ac:dyDescent="0.25">
      <c r="A844" s="49"/>
      <c r="B844" s="49"/>
    </row>
    <row r="845" spans="1:2" ht="15.75" customHeight="1" x14ac:dyDescent="0.25">
      <c r="A845" s="49"/>
      <c r="B845" s="49"/>
    </row>
    <row r="846" spans="1:2" ht="15.75" customHeight="1" x14ac:dyDescent="0.25">
      <c r="A846" s="49"/>
      <c r="B846" s="49"/>
    </row>
    <row r="847" spans="1:2" ht="15.75" customHeight="1" x14ac:dyDescent="0.25">
      <c r="A847" s="49"/>
      <c r="B847" s="49"/>
    </row>
    <row r="848" spans="1:2" ht="15.75" customHeight="1" x14ac:dyDescent="0.25">
      <c r="A848" s="49"/>
      <c r="B848" s="49"/>
    </row>
    <row r="849" spans="1:2" ht="15.75" customHeight="1" x14ac:dyDescent="0.25">
      <c r="A849" s="49"/>
      <c r="B849" s="49"/>
    </row>
    <row r="850" spans="1:2" ht="15.75" customHeight="1" x14ac:dyDescent="0.25">
      <c r="A850" s="49"/>
      <c r="B850" s="49"/>
    </row>
    <row r="851" spans="1:2" ht="15.75" customHeight="1" x14ac:dyDescent="0.25">
      <c r="A851" s="49"/>
      <c r="B851" s="49"/>
    </row>
    <row r="852" spans="1:2" ht="15.75" customHeight="1" x14ac:dyDescent="0.25">
      <c r="A852" s="49"/>
      <c r="B852" s="49"/>
    </row>
    <row r="853" spans="1:2" ht="15.75" customHeight="1" x14ac:dyDescent="0.25">
      <c r="A853" s="49"/>
      <c r="B853" s="49"/>
    </row>
    <row r="854" spans="1:2" ht="15.75" customHeight="1" x14ac:dyDescent="0.25">
      <c r="A854" s="49"/>
      <c r="B854" s="49"/>
    </row>
    <row r="855" spans="1:2" ht="15.75" customHeight="1" x14ac:dyDescent="0.25">
      <c r="A855" s="49"/>
      <c r="B855" s="49"/>
    </row>
    <row r="856" spans="1:2" ht="15.75" customHeight="1" x14ac:dyDescent="0.25">
      <c r="A856" s="49"/>
      <c r="B856" s="49"/>
    </row>
    <row r="857" spans="1:2" ht="15.75" customHeight="1" x14ac:dyDescent="0.25">
      <c r="A857" s="49"/>
      <c r="B857" s="49"/>
    </row>
    <row r="858" spans="1:2" ht="15.75" customHeight="1" x14ac:dyDescent="0.25">
      <c r="A858" s="49"/>
      <c r="B858" s="49"/>
    </row>
    <row r="859" spans="1:2" ht="15.75" customHeight="1" x14ac:dyDescent="0.25">
      <c r="A859" s="49"/>
      <c r="B859" s="49"/>
    </row>
    <row r="860" spans="1:2" ht="15.75" customHeight="1" x14ac:dyDescent="0.25">
      <c r="A860" s="49"/>
      <c r="B860" s="49"/>
    </row>
    <row r="861" spans="1:2" ht="15.75" customHeight="1" x14ac:dyDescent="0.25">
      <c r="A861" s="49"/>
      <c r="B861" s="49"/>
    </row>
    <row r="862" spans="1:2" ht="15.75" customHeight="1" x14ac:dyDescent="0.25">
      <c r="A862" s="49"/>
      <c r="B862" s="49"/>
    </row>
    <row r="863" spans="1:2" ht="15.75" customHeight="1" x14ac:dyDescent="0.25">
      <c r="A863" s="49"/>
      <c r="B863" s="49"/>
    </row>
    <row r="864" spans="1:2" ht="15.75" customHeight="1" x14ac:dyDescent="0.25">
      <c r="A864" s="49"/>
      <c r="B864" s="49"/>
    </row>
    <row r="865" spans="1:2" ht="15.75" customHeight="1" x14ac:dyDescent="0.25">
      <c r="A865" s="49"/>
      <c r="B865" s="49"/>
    </row>
    <row r="866" spans="1:2" ht="15.75" customHeight="1" x14ac:dyDescent="0.25">
      <c r="A866" s="49"/>
      <c r="B866" s="49"/>
    </row>
    <row r="867" spans="1:2" ht="15.75" customHeight="1" x14ac:dyDescent="0.25">
      <c r="A867" s="49"/>
      <c r="B867" s="49"/>
    </row>
    <row r="868" spans="1:2" ht="15.75" customHeight="1" x14ac:dyDescent="0.25">
      <c r="A868" s="49"/>
      <c r="B868" s="49"/>
    </row>
    <row r="869" spans="1:2" ht="15.75" customHeight="1" x14ac:dyDescent="0.25">
      <c r="A869" s="49"/>
      <c r="B869" s="49"/>
    </row>
    <row r="870" spans="1:2" ht="15.75" customHeight="1" x14ac:dyDescent="0.25">
      <c r="A870" s="49"/>
      <c r="B870" s="49"/>
    </row>
    <row r="871" spans="1:2" ht="15.75" customHeight="1" x14ac:dyDescent="0.25">
      <c r="A871" s="49"/>
      <c r="B871" s="49"/>
    </row>
    <row r="872" spans="1:2" ht="15.75" customHeight="1" x14ac:dyDescent="0.25">
      <c r="A872" s="49"/>
      <c r="B872" s="49"/>
    </row>
    <row r="873" spans="1:2" ht="15.75" customHeight="1" x14ac:dyDescent="0.25">
      <c r="A873" s="49"/>
      <c r="B873" s="49"/>
    </row>
    <row r="874" spans="1:2" ht="15.75" customHeight="1" x14ac:dyDescent="0.25">
      <c r="A874" s="49"/>
      <c r="B874" s="49"/>
    </row>
    <row r="875" spans="1:2" ht="15.75" customHeight="1" x14ac:dyDescent="0.25">
      <c r="A875" s="49"/>
      <c r="B875" s="49"/>
    </row>
    <row r="876" spans="1:2" ht="15.75" customHeight="1" x14ac:dyDescent="0.25">
      <c r="A876" s="49"/>
      <c r="B876" s="49"/>
    </row>
    <row r="877" spans="1:2" ht="15.75" customHeight="1" x14ac:dyDescent="0.25">
      <c r="A877" s="49"/>
      <c r="B877" s="49"/>
    </row>
    <row r="878" spans="1:2" ht="15.75" customHeight="1" x14ac:dyDescent="0.25">
      <c r="A878" s="49"/>
      <c r="B878" s="49"/>
    </row>
    <row r="879" spans="1:2" ht="15.75" customHeight="1" x14ac:dyDescent="0.25">
      <c r="A879" s="49"/>
      <c r="B879" s="49"/>
    </row>
    <row r="880" spans="1:2" ht="15.75" customHeight="1" x14ac:dyDescent="0.25">
      <c r="A880" s="49"/>
      <c r="B880" s="49"/>
    </row>
    <row r="881" spans="1:2" ht="15.75" customHeight="1" x14ac:dyDescent="0.25">
      <c r="A881" s="49"/>
      <c r="B881" s="49"/>
    </row>
    <row r="882" spans="1:2" ht="15.75" customHeight="1" x14ac:dyDescent="0.25">
      <c r="A882" s="49"/>
      <c r="B882" s="49"/>
    </row>
    <row r="883" spans="1:2" ht="15.75" customHeight="1" x14ac:dyDescent="0.25">
      <c r="A883" s="49"/>
      <c r="B883" s="49"/>
    </row>
    <row r="884" spans="1:2" ht="15.75" customHeight="1" x14ac:dyDescent="0.25">
      <c r="A884" s="49"/>
      <c r="B884" s="49"/>
    </row>
    <row r="885" spans="1:2" ht="15.75" customHeight="1" x14ac:dyDescent="0.25">
      <c r="A885" s="49"/>
      <c r="B885" s="49"/>
    </row>
    <row r="886" spans="1:2" ht="15.75" customHeight="1" x14ac:dyDescent="0.25">
      <c r="A886" s="49"/>
      <c r="B886" s="49"/>
    </row>
    <row r="887" spans="1:2" ht="15.75" customHeight="1" x14ac:dyDescent="0.25">
      <c r="A887" s="49"/>
      <c r="B887" s="49"/>
    </row>
    <row r="888" spans="1:2" ht="15.75" customHeight="1" x14ac:dyDescent="0.25">
      <c r="A888" s="49"/>
      <c r="B888" s="49"/>
    </row>
    <row r="889" spans="1:2" ht="15.75" customHeight="1" x14ac:dyDescent="0.25">
      <c r="A889" s="49"/>
      <c r="B889" s="49"/>
    </row>
    <row r="890" spans="1:2" ht="15.75" customHeight="1" x14ac:dyDescent="0.25">
      <c r="A890" s="49"/>
      <c r="B890" s="49"/>
    </row>
    <row r="891" spans="1:2" ht="15.75" customHeight="1" x14ac:dyDescent="0.25">
      <c r="A891" s="49"/>
      <c r="B891" s="49"/>
    </row>
    <row r="892" spans="1:2" ht="15.75" customHeight="1" x14ac:dyDescent="0.25">
      <c r="A892" s="49"/>
      <c r="B892" s="49"/>
    </row>
    <row r="893" spans="1:2" ht="15.75" customHeight="1" x14ac:dyDescent="0.25">
      <c r="A893" s="49"/>
      <c r="B893" s="49"/>
    </row>
    <row r="894" spans="1:2" ht="15.75" customHeight="1" x14ac:dyDescent="0.25">
      <c r="A894" s="49"/>
      <c r="B894" s="49"/>
    </row>
    <row r="895" spans="1:2" ht="15.75" customHeight="1" x14ac:dyDescent="0.25">
      <c r="A895" s="49"/>
      <c r="B895" s="49"/>
    </row>
    <row r="896" spans="1:2" ht="15.75" customHeight="1" x14ac:dyDescent="0.25">
      <c r="A896" s="49"/>
      <c r="B896" s="49"/>
    </row>
    <row r="897" spans="1:2" ht="15.75" customHeight="1" x14ac:dyDescent="0.25">
      <c r="A897" s="49"/>
      <c r="B897" s="49"/>
    </row>
    <row r="898" spans="1:2" ht="15.75" customHeight="1" x14ac:dyDescent="0.25">
      <c r="A898" s="49"/>
      <c r="B898" s="49"/>
    </row>
    <row r="899" spans="1:2" ht="15.75" customHeight="1" x14ac:dyDescent="0.25">
      <c r="A899" s="49"/>
      <c r="B899" s="49"/>
    </row>
    <row r="900" spans="1:2" ht="15.75" customHeight="1" x14ac:dyDescent="0.25">
      <c r="A900" s="49"/>
      <c r="B900" s="49"/>
    </row>
    <row r="901" spans="1:2" ht="15.75" customHeight="1" x14ac:dyDescent="0.25">
      <c r="A901" s="49"/>
      <c r="B901" s="49"/>
    </row>
    <row r="902" spans="1:2" ht="15.75" customHeight="1" x14ac:dyDescent="0.25">
      <c r="A902" s="49"/>
      <c r="B902" s="49"/>
    </row>
    <row r="903" spans="1:2" ht="15.75" customHeight="1" x14ac:dyDescent="0.25">
      <c r="A903" s="49"/>
      <c r="B903" s="49"/>
    </row>
    <row r="904" spans="1:2" ht="15.75" customHeight="1" x14ac:dyDescent="0.25">
      <c r="A904" s="49"/>
      <c r="B904" s="49"/>
    </row>
    <row r="905" spans="1:2" ht="15.75" customHeight="1" x14ac:dyDescent="0.25">
      <c r="A905" s="49"/>
      <c r="B905" s="49"/>
    </row>
    <row r="906" spans="1:2" ht="15.75" customHeight="1" x14ac:dyDescent="0.25">
      <c r="A906" s="49"/>
      <c r="B906" s="49"/>
    </row>
    <row r="907" spans="1:2" ht="15.75" customHeight="1" x14ac:dyDescent="0.25">
      <c r="A907" s="49"/>
      <c r="B907" s="49"/>
    </row>
    <row r="908" spans="1:2" ht="15.75" customHeight="1" x14ac:dyDescent="0.25">
      <c r="A908" s="49"/>
      <c r="B908" s="49"/>
    </row>
    <row r="909" spans="1:2" ht="15.75" customHeight="1" x14ac:dyDescent="0.25">
      <c r="A909" s="49"/>
      <c r="B909" s="49"/>
    </row>
    <row r="910" spans="1:2" ht="15.75" customHeight="1" x14ac:dyDescent="0.25">
      <c r="A910" s="49"/>
      <c r="B910" s="49"/>
    </row>
    <row r="911" spans="1:2" ht="15.75" customHeight="1" x14ac:dyDescent="0.25">
      <c r="A911" s="49"/>
      <c r="B911" s="49"/>
    </row>
    <row r="912" spans="1:2" ht="15.75" customHeight="1" x14ac:dyDescent="0.25">
      <c r="A912" s="49"/>
      <c r="B912" s="49"/>
    </row>
    <row r="913" spans="1:2" ht="15.75" customHeight="1" x14ac:dyDescent="0.25">
      <c r="A913" s="49"/>
      <c r="B913" s="49"/>
    </row>
    <row r="914" spans="1:2" ht="15.75" customHeight="1" x14ac:dyDescent="0.25">
      <c r="A914" s="49"/>
      <c r="B914" s="49"/>
    </row>
    <row r="915" spans="1:2" ht="15.75" customHeight="1" x14ac:dyDescent="0.25">
      <c r="A915" s="49"/>
      <c r="B915" s="49"/>
    </row>
    <row r="916" spans="1:2" ht="15.75" customHeight="1" x14ac:dyDescent="0.25">
      <c r="A916" s="49"/>
      <c r="B916" s="49"/>
    </row>
    <row r="917" spans="1:2" ht="15.75" customHeight="1" x14ac:dyDescent="0.25">
      <c r="A917" s="49"/>
      <c r="B917" s="49"/>
    </row>
    <row r="918" spans="1:2" ht="15.75" customHeight="1" x14ac:dyDescent="0.25">
      <c r="A918" s="49"/>
      <c r="B918" s="49"/>
    </row>
    <row r="919" spans="1:2" ht="15.75" customHeight="1" x14ac:dyDescent="0.25">
      <c r="A919" s="49"/>
      <c r="B919" s="49"/>
    </row>
    <row r="920" spans="1:2" ht="15.75" customHeight="1" x14ac:dyDescent="0.25">
      <c r="A920" s="49"/>
      <c r="B920" s="49"/>
    </row>
    <row r="921" spans="1:2" ht="15.75" customHeight="1" x14ac:dyDescent="0.25">
      <c r="A921" s="49"/>
      <c r="B921" s="49"/>
    </row>
    <row r="922" spans="1:2" ht="15.75" customHeight="1" x14ac:dyDescent="0.25">
      <c r="A922" s="49"/>
      <c r="B922" s="49"/>
    </row>
    <row r="923" spans="1:2" ht="15.75" customHeight="1" x14ac:dyDescent="0.25">
      <c r="A923" s="49"/>
      <c r="B923" s="49"/>
    </row>
    <row r="924" spans="1:2" ht="15.75" customHeight="1" x14ac:dyDescent="0.25">
      <c r="A924" s="49"/>
      <c r="B924" s="49"/>
    </row>
    <row r="925" spans="1:2" ht="15.75" customHeight="1" x14ac:dyDescent="0.25">
      <c r="A925" s="49"/>
      <c r="B925" s="49"/>
    </row>
    <row r="926" spans="1:2" ht="15.75" customHeight="1" x14ac:dyDescent="0.25">
      <c r="A926" s="49"/>
      <c r="B926" s="49"/>
    </row>
    <row r="927" spans="1:2" ht="15.75" customHeight="1" x14ac:dyDescent="0.25">
      <c r="A927" s="49"/>
      <c r="B927" s="49"/>
    </row>
    <row r="928" spans="1:2" ht="15.75" customHeight="1" x14ac:dyDescent="0.25">
      <c r="A928" s="49"/>
      <c r="B928" s="49"/>
    </row>
    <row r="929" spans="1:2" ht="15.75" customHeight="1" x14ac:dyDescent="0.25">
      <c r="A929" s="49"/>
      <c r="B929" s="49"/>
    </row>
    <row r="930" spans="1:2" ht="15.75" customHeight="1" x14ac:dyDescent="0.25">
      <c r="A930" s="49"/>
      <c r="B930" s="49"/>
    </row>
    <row r="931" spans="1:2" ht="15.75" customHeight="1" x14ac:dyDescent="0.25">
      <c r="A931" s="49"/>
      <c r="B931" s="49"/>
    </row>
    <row r="932" spans="1:2" ht="15.75" customHeight="1" x14ac:dyDescent="0.25">
      <c r="A932" s="49"/>
      <c r="B932" s="49"/>
    </row>
    <row r="933" spans="1:2" ht="15.75" customHeight="1" x14ac:dyDescent="0.25">
      <c r="A933" s="49"/>
      <c r="B933" s="49"/>
    </row>
    <row r="934" spans="1:2" ht="15.75" customHeight="1" x14ac:dyDescent="0.25">
      <c r="A934" s="49"/>
      <c r="B934" s="49"/>
    </row>
    <row r="935" spans="1:2" ht="15.75" customHeight="1" x14ac:dyDescent="0.25">
      <c r="A935" s="49"/>
      <c r="B935" s="49"/>
    </row>
    <row r="936" spans="1:2" ht="15.75" customHeight="1" x14ac:dyDescent="0.25">
      <c r="A936" s="49"/>
      <c r="B936" s="49"/>
    </row>
    <row r="937" spans="1:2" ht="15.75" customHeight="1" x14ac:dyDescent="0.25">
      <c r="A937" s="49"/>
      <c r="B937" s="49"/>
    </row>
    <row r="938" spans="1:2" ht="15.75" customHeight="1" x14ac:dyDescent="0.25">
      <c r="A938" s="49"/>
      <c r="B938" s="49"/>
    </row>
    <row r="939" spans="1:2" ht="15.75" customHeight="1" x14ac:dyDescent="0.25">
      <c r="A939" s="49"/>
      <c r="B939" s="49"/>
    </row>
    <row r="940" spans="1:2" ht="15.75" customHeight="1" x14ac:dyDescent="0.25">
      <c r="A940" s="49"/>
      <c r="B940" s="49"/>
    </row>
    <row r="941" spans="1:2" ht="15.75" customHeight="1" x14ac:dyDescent="0.25">
      <c r="A941" s="49"/>
      <c r="B941" s="49"/>
    </row>
    <row r="942" spans="1:2" ht="15.75" customHeight="1" x14ac:dyDescent="0.25">
      <c r="A942" s="49"/>
      <c r="B942" s="49"/>
    </row>
    <row r="943" spans="1:2" ht="15.75" customHeight="1" x14ac:dyDescent="0.25">
      <c r="A943" s="49"/>
      <c r="B943" s="49"/>
    </row>
    <row r="944" spans="1:2" ht="15.75" customHeight="1" x14ac:dyDescent="0.25">
      <c r="A944" s="49"/>
      <c r="B944" s="49"/>
    </row>
    <row r="945" spans="1:2" ht="15.75" customHeight="1" x14ac:dyDescent="0.25">
      <c r="A945" s="49"/>
      <c r="B945" s="49"/>
    </row>
    <row r="946" spans="1:2" ht="15.75" customHeight="1" x14ac:dyDescent="0.25">
      <c r="A946" s="49"/>
      <c r="B946" s="49"/>
    </row>
    <row r="947" spans="1:2" ht="15.75" customHeight="1" x14ac:dyDescent="0.25">
      <c r="A947" s="49"/>
      <c r="B947" s="49"/>
    </row>
    <row r="948" spans="1:2" ht="15.75" customHeight="1" x14ac:dyDescent="0.25">
      <c r="A948" s="49"/>
      <c r="B948" s="49"/>
    </row>
    <row r="949" spans="1:2" ht="15.75" customHeight="1" x14ac:dyDescent="0.25">
      <c r="A949" s="49"/>
      <c r="B949" s="49"/>
    </row>
    <row r="950" spans="1:2" ht="15.75" customHeight="1" x14ac:dyDescent="0.25">
      <c r="A950" s="49"/>
      <c r="B950" s="49"/>
    </row>
    <row r="951" spans="1:2" ht="15.75" customHeight="1" x14ac:dyDescent="0.25">
      <c r="A951" s="49"/>
      <c r="B951" s="49"/>
    </row>
    <row r="952" spans="1:2" ht="15.75" customHeight="1" x14ac:dyDescent="0.25">
      <c r="A952" s="49"/>
      <c r="B952" s="49"/>
    </row>
    <row r="953" spans="1:2" ht="15.75" customHeight="1" x14ac:dyDescent="0.25">
      <c r="A953" s="49"/>
      <c r="B953" s="49"/>
    </row>
    <row r="954" spans="1:2" ht="15.75" customHeight="1" x14ac:dyDescent="0.25">
      <c r="A954" s="49"/>
      <c r="B954" s="49"/>
    </row>
    <row r="955" spans="1:2" ht="15.75" customHeight="1" x14ac:dyDescent="0.25">
      <c r="A955" s="49"/>
      <c r="B955" s="49"/>
    </row>
    <row r="956" spans="1:2" ht="15.75" customHeight="1" x14ac:dyDescent="0.25">
      <c r="A956" s="49"/>
      <c r="B956" s="49"/>
    </row>
    <row r="957" spans="1:2" ht="15.75" customHeight="1" x14ac:dyDescent="0.25">
      <c r="A957" s="49"/>
      <c r="B957" s="49"/>
    </row>
    <row r="958" spans="1:2" ht="15.75" customHeight="1" x14ac:dyDescent="0.25">
      <c r="A958" s="49"/>
      <c r="B958" s="49"/>
    </row>
    <row r="959" spans="1:2" ht="15.75" customHeight="1" x14ac:dyDescent="0.25">
      <c r="A959" s="49"/>
      <c r="B959" s="49"/>
    </row>
    <row r="960" spans="1:2" ht="15.75" customHeight="1" x14ac:dyDescent="0.25">
      <c r="A960" s="49"/>
      <c r="B960" s="49"/>
    </row>
    <row r="961" spans="1:2" ht="15.75" customHeight="1" x14ac:dyDescent="0.25">
      <c r="A961" s="49"/>
      <c r="B961" s="49"/>
    </row>
    <row r="962" spans="1:2" ht="15.75" customHeight="1" x14ac:dyDescent="0.25">
      <c r="A962" s="49"/>
      <c r="B962" s="49"/>
    </row>
    <row r="963" spans="1:2" ht="15.75" customHeight="1" x14ac:dyDescent="0.25">
      <c r="A963" s="49"/>
      <c r="B963" s="49"/>
    </row>
    <row r="964" spans="1:2" ht="15.75" customHeight="1" x14ac:dyDescent="0.25">
      <c r="A964" s="49"/>
      <c r="B964" s="49"/>
    </row>
    <row r="965" spans="1:2" ht="15.75" customHeight="1" x14ac:dyDescent="0.25">
      <c r="A965" s="49"/>
      <c r="B965" s="49"/>
    </row>
    <row r="966" spans="1:2" ht="15.75" customHeight="1" x14ac:dyDescent="0.25">
      <c r="A966" s="49"/>
      <c r="B966" s="49"/>
    </row>
    <row r="967" spans="1:2" ht="15.75" customHeight="1" x14ac:dyDescent="0.25">
      <c r="A967" s="49"/>
      <c r="B967" s="49"/>
    </row>
    <row r="968" spans="1:2" ht="15.75" customHeight="1" x14ac:dyDescent="0.25">
      <c r="A968" s="49"/>
      <c r="B968" s="49"/>
    </row>
    <row r="969" spans="1:2" ht="15.75" customHeight="1" x14ac:dyDescent="0.25">
      <c r="A969" s="49"/>
      <c r="B969" s="49"/>
    </row>
    <row r="970" spans="1:2" ht="15.75" customHeight="1" x14ac:dyDescent="0.25">
      <c r="A970" s="49"/>
      <c r="B970" s="49"/>
    </row>
    <row r="971" spans="1:2" ht="15.75" customHeight="1" x14ac:dyDescent="0.25">
      <c r="A971" s="49"/>
      <c r="B971" s="49"/>
    </row>
    <row r="972" spans="1:2" ht="15.75" customHeight="1" x14ac:dyDescent="0.25">
      <c r="A972" s="49"/>
      <c r="B972" s="49"/>
    </row>
    <row r="973" spans="1:2" ht="15.75" customHeight="1" x14ac:dyDescent="0.25">
      <c r="A973" s="49"/>
      <c r="B973" s="49"/>
    </row>
    <row r="974" spans="1:2" ht="15.75" customHeight="1" x14ac:dyDescent="0.25">
      <c r="A974" s="49"/>
      <c r="B974" s="49"/>
    </row>
    <row r="975" spans="1:2" ht="15.75" customHeight="1" x14ac:dyDescent="0.25">
      <c r="A975" s="49"/>
      <c r="B975" s="49"/>
    </row>
    <row r="976" spans="1:2" ht="15.75" customHeight="1" x14ac:dyDescent="0.25">
      <c r="A976" s="49"/>
      <c r="B976" s="49"/>
    </row>
    <row r="977" spans="1:2" ht="15.75" customHeight="1" x14ac:dyDescent="0.25">
      <c r="A977" s="49"/>
      <c r="B977" s="49"/>
    </row>
    <row r="978" spans="1:2" ht="15.75" customHeight="1" x14ac:dyDescent="0.25">
      <c r="A978" s="49"/>
      <c r="B978" s="49"/>
    </row>
    <row r="979" spans="1:2" ht="15.75" customHeight="1" x14ac:dyDescent="0.25">
      <c r="A979" s="49"/>
      <c r="B979" s="49"/>
    </row>
    <row r="980" spans="1:2" ht="15.75" customHeight="1" x14ac:dyDescent="0.25">
      <c r="A980" s="49"/>
      <c r="B980" s="49"/>
    </row>
    <row r="981" spans="1:2" ht="15.75" customHeight="1" x14ac:dyDescent="0.25">
      <c r="A981" s="49"/>
      <c r="B981" s="49"/>
    </row>
    <row r="982" spans="1:2" ht="15.75" customHeight="1" x14ac:dyDescent="0.25">
      <c r="A982" s="49"/>
      <c r="B982" s="49"/>
    </row>
    <row r="983" spans="1:2" ht="15.75" customHeight="1" x14ac:dyDescent="0.25">
      <c r="A983" s="49"/>
      <c r="B983" s="49"/>
    </row>
    <row r="984" spans="1:2" ht="15.75" customHeight="1" x14ac:dyDescent="0.25">
      <c r="A984" s="49"/>
      <c r="B984" s="49"/>
    </row>
    <row r="985" spans="1:2" ht="15.75" customHeight="1" x14ac:dyDescent="0.25">
      <c r="A985" s="49"/>
      <c r="B985" s="49"/>
    </row>
    <row r="986" spans="1:2" ht="15.75" customHeight="1" x14ac:dyDescent="0.25">
      <c r="A986" s="49"/>
      <c r="B986" s="49"/>
    </row>
    <row r="987" spans="1:2" ht="15.75" customHeight="1" x14ac:dyDescent="0.25">
      <c r="A987" s="49"/>
      <c r="B987" s="49"/>
    </row>
    <row r="988" spans="1:2" ht="15.75" customHeight="1" x14ac:dyDescent="0.25">
      <c r="A988" s="49"/>
      <c r="B988" s="49"/>
    </row>
    <row r="989" spans="1:2" ht="15.75" customHeight="1" x14ac:dyDescent="0.25">
      <c r="A989" s="49"/>
      <c r="B989" s="49"/>
    </row>
    <row r="990" spans="1:2" ht="15.75" customHeight="1" x14ac:dyDescent="0.25">
      <c r="A990" s="49"/>
      <c r="B990" s="49"/>
    </row>
    <row r="991" spans="1:2" ht="15.75" customHeight="1" x14ac:dyDescent="0.25">
      <c r="A991" s="49"/>
      <c r="B991" s="49"/>
    </row>
    <row r="992" spans="1:2" ht="15.75" customHeight="1" x14ac:dyDescent="0.25">
      <c r="A992" s="49"/>
      <c r="B992" s="49"/>
    </row>
    <row r="993" spans="1:2" ht="15.75" customHeight="1" x14ac:dyDescent="0.25">
      <c r="A993" s="49"/>
      <c r="B993" s="49"/>
    </row>
    <row r="994" spans="1:2" ht="15.75" customHeight="1" x14ac:dyDescent="0.25">
      <c r="A994" s="49"/>
      <c r="B994" s="49"/>
    </row>
    <row r="995" spans="1:2" ht="15.75" customHeight="1" x14ac:dyDescent="0.25">
      <c r="A995" s="49"/>
      <c r="B995" s="49"/>
    </row>
    <row r="996" spans="1:2" ht="15.75" customHeight="1" x14ac:dyDescent="0.25">
      <c r="A996" s="49"/>
      <c r="B996" s="49"/>
    </row>
    <row r="997" spans="1:2" ht="15.75" customHeight="1" x14ac:dyDescent="0.25">
      <c r="A997" s="49"/>
      <c r="B997" s="49"/>
    </row>
    <row r="998" spans="1:2" ht="15.75" customHeight="1" x14ac:dyDescent="0.25">
      <c r="A998" s="49"/>
      <c r="B998" s="49"/>
    </row>
    <row r="999" spans="1:2" ht="15.75" customHeight="1" x14ac:dyDescent="0.25">
      <c r="A999" s="49"/>
      <c r="B999" s="49"/>
    </row>
    <row r="1000" spans="1:2" ht="15.75" customHeight="1" x14ac:dyDescent="0.25">
      <c r="A1000" s="49"/>
      <c r="B1000" s="49"/>
    </row>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2F5496"/>
  </sheetPr>
  <dimension ref="A1:AL1000"/>
  <sheetViews>
    <sheetView topLeftCell="A12" workbookViewId="0">
      <selection activeCell="D35" sqref="D35"/>
    </sheetView>
  </sheetViews>
  <sheetFormatPr defaultColWidth="12.625" defaultRowHeight="15" customHeight="1" x14ac:dyDescent="0.2"/>
  <cols>
    <col min="1" max="2" width="21.25" customWidth="1"/>
    <col min="3" max="3" width="8" customWidth="1"/>
    <col min="4" max="38" width="7.625" customWidth="1"/>
  </cols>
  <sheetData>
    <row r="1" spans="1:38" ht="15.75" thickBot="1" x14ac:dyDescent="0.3">
      <c r="A1" s="104" t="s">
        <v>1139</v>
      </c>
      <c r="B1" s="104" t="s">
        <v>690</v>
      </c>
      <c r="C1" s="104" t="s">
        <v>691</v>
      </c>
      <c r="D1" s="104" t="s">
        <v>692</v>
      </c>
      <c r="E1" s="7" t="s">
        <v>1138</v>
      </c>
    </row>
    <row r="2" spans="1:38" x14ac:dyDescent="0.25">
      <c r="A2" s="48" t="s">
        <v>974</v>
      </c>
      <c r="B2" s="48" t="s">
        <v>975</v>
      </c>
      <c r="C2" s="1">
        <v>2015</v>
      </c>
      <c r="D2" s="1">
        <v>2016</v>
      </c>
      <c r="E2" s="1">
        <v>2017</v>
      </c>
      <c r="F2" s="1">
        <v>2018</v>
      </c>
      <c r="G2" s="169">
        <v>2019</v>
      </c>
      <c r="H2" s="1">
        <v>2020</v>
      </c>
      <c r="I2" s="1">
        <v>2021</v>
      </c>
      <c r="J2" s="1">
        <v>2022</v>
      </c>
      <c r="K2" s="1">
        <v>2023</v>
      </c>
      <c r="L2" s="1">
        <v>2024</v>
      </c>
      <c r="M2" s="1">
        <v>2025</v>
      </c>
      <c r="N2" s="1">
        <v>2026</v>
      </c>
      <c r="O2" s="1">
        <v>2027</v>
      </c>
      <c r="P2" s="1">
        <v>2028</v>
      </c>
      <c r="Q2" s="1">
        <v>2029</v>
      </c>
      <c r="R2" s="1">
        <v>2030</v>
      </c>
      <c r="S2" s="1">
        <v>2031</v>
      </c>
      <c r="T2" s="1">
        <v>2032</v>
      </c>
      <c r="U2" s="1">
        <v>2033</v>
      </c>
      <c r="V2" s="1">
        <v>2034</v>
      </c>
      <c r="W2" s="1">
        <v>2035</v>
      </c>
      <c r="X2" s="1">
        <v>2036</v>
      </c>
      <c r="Y2" s="1">
        <v>2037</v>
      </c>
      <c r="Z2" s="1">
        <v>2038</v>
      </c>
      <c r="AA2" s="1">
        <v>2039</v>
      </c>
      <c r="AB2" s="1">
        <v>2040</v>
      </c>
      <c r="AC2" s="1">
        <v>2041</v>
      </c>
      <c r="AD2" s="1">
        <v>2042</v>
      </c>
      <c r="AE2" s="1">
        <v>2043</v>
      </c>
      <c r="AF2" s="1">
        <v>2044</v>
      </c>
      <c r="AG2" s="1">
        <v>2045</v>
      </c>
      <c r="AH2" s="1">
        <v>2046</v>
      </c>
      <c r="AI2" s="1">
        <v>2047</v>
      </c>
      <c r="AJ2" s="1">
        <v>2048</v>
      </c>
      <c r="AK2" s="1">
        <v>2049</v>
      </c>
      <c r="AL2" s="1">
        <v>2050</v>
      </c>
    </row>
    <row r="3" spans="1:38" x14ac:dyDescent="0.25">
      <c r="A3" s="49">
        <v>-1150</v>
      </c>
      <c r="B3" s="49">
        <f t="shared" ref="B3:B23" si="0">A3+50</f>
        <v>-1100</v>
      </c>
      <c r="C3" s="105">
        <f>((VLOOKUP($B$1,'Multipliers and Adjustments'!$A$70:$I$86,TRUNC(COLUMN(C$2)/5)+2,FALSE)*SUMIFS('IEA-MethaneAbatement-US'!$M:$M,'IEA-MethaneAbatement-US'!$N:$N,"&lt;"&amp;$B3,'IEA-MethaneAbatement-US'!$N:$N,"&gt;="&amp;$A3,'IEA-MethaneAbatement-US'!$L:$L,$B$1))+(VLOOKUP($C$1,'Multipliers and Adjustments'!$A$70:$I$86,TRUNC(COLUMN(C$2)/5)+2,FALSE)*SUMIFS('IEA-MethaneAbatement-US'!$M:$M,'IEA-MethaneAbatement-US'!$N:$N,"&lt;"&amp;$B3,'IEA-MethaneAbatement-US'!$N:$N,"&gt;="&amp;$A3,'IEA-MethaneAbatement-US'!$L:$L,$C$1))+(VLOOKUP($D$1,'Multipliers and Adjustments'!$A$70:$I$86,TRUNC(COLUMN(C$2)/5)+2,FALSE)*SUMIFS('IEA-MethaneAbatement-US'!$M:$M,'IEA-MethaneAbatement-US'!$N:$N,"&lt;"&amp;$B3,'IEA-MethaneAbatement-US'!$N:$N,"&gt;="&amp;$A3,'IEA-MethaneAbatement-US'!$L:$L,$D$1)))*'State Downscaling Multipliers'!$B$7*(1+'EPA to IEA Scaling'!G$10)</f>
        <v>0</v>
      </c>
      <c r="D3" s="2">
        <f>((VLOOKUP($B$1,'Multipliers and Adjustments'!$A$70:$I$86,TRUNC(COLUMN(D$2)/5)+2,FALSE)*SUMIFS('IEA-MethaneAbatement-US'!$M:$M,'IEA-MethaneAbatement-US'!$N:$N,"&lt;"&amp;$B3,'IEA-MethaneAbatement-US'!$N:$N,"&gt;="&amp;$A3,'IEA-MethaneAbatement-US'!$L:$L,$B$1))+(VLOOKUP($C$1,'Multipliers and Adjustments'!$A$70:$I$86,TRUNC(COLUMN(D$2)/5)+2,FALSE)*SUMIFS('IEA-MethaneAbatement-US'!$M:$M,'IEA-MethaneAbatement-US'!$N:$N,"&lt;"&amp;$B3,'IEA-MethaneAbatement-US'!$N:$N,"&gt;="&amp;$A3,'IEA-MethaneAbatement-US'!$L:$L,$C$1))+(VLOOKUP($D$1,'Multipliers and Adjustments'!$A$70:$I$86,TRUNC(COLUMN(D$2)/5)+2,FALSE)*SUMIFS('IEA-MethaneAbatement-US'!$M:$M,'IEA-MethaneAbatement-US'!$N:$N,"&lt;"&amp;$B3,'IEA-MethaneAbatement-US'!$N:$N,"&gt;="&amp;$A3,'IEA-MethaneAbatement-US'!$L:$L,$D$1)))*'State Downscaling Multipliers'!$B$7*(1+'EPA to IEA Scaling'!H$10)</f>
        <v>0</v>
      </c>
      <c r="E3" s="2">
        <f>((VLOOKUP($B$1,'Multipliers and Adjustments'!$A$70:$I$86,TRUNC(COLUMN(E$2)/5)+2,FALSE)*SUMIFS('IEA-MethaneAbatement-US'!$M:$M,'IEA-MethaneAbatement-US'!$N:$N,"&lt;"&amp;$B3,'IEA-MethaneAbatement-US'!$N:$N,"&gt;="&amp;$A3,'IEA-MethaneAbatement-US'!$L:$L,$B$1))+(VLOOKUP($C$1,'Multipliers and Adjustments'!$A$70:$I$86,TRUNC(COLUMN(E$2)/5)+2,FALSE)*SUMIFS('IEA-MethaneAbatement-US'!$M:$M,'IEA-MethaneAbatement-US'!$N:$N,"&lt;"&amp;$B3,'IEA-MethaneAbatement-US'!$N:$N,"&gt;="&amp;$A3,'IEA-MethaneAbatement-US'!$L:$L,$C$1))+(VLOOKUP($D$1,'Multipliers and Adjustments'!$A$70:$I$86,TRUNC(COLUMN(E$2)/5)+2,FALSE)*SUMIFS('IEA-MethaneAbatement-US'!$M:$M,'IEA-MethaneAbatement-US'!$N:$N,"&lt;"&amp;$B3,'IEA-MethaneAbatement-US'!$N:$N,"&gt;="&amp;$A3,'IEA-MethaneAbatement-US'!$L:$L,$D$1)))*'State Downscaling Multipliers'!$B$7*(1+'EPA to IEA Scaling'!I$10)</f>
        <v>0</v>
      </c>
      <c r="F3" s="2">
        <f>((VLOOKUP($B$1,'Multipliers and Adjustments'!$A$70:$I$86,TRUNC(COLUMN(F$2)/5)+2,FALSE)*SUMIFS('IEA-MethaneAbatement-US'!$M:$M,'IEA-MethaneAbatement-US'!$N:$N,"&lt;"&amp;$B3,'IEA-MethaneAbatement-US'!$N:$N,"&gt;="&amp;$A3,'IEA-MethaneAbatement-US'!$L:$L,$B$1))+(VLOOKUP($C$1,'Multipliers and Adjustments'!$A$70:$I$86,TRUNC(COLUMN(F$2)/5)+2,FALSE)*SUMIFS('IEA-MethaneAbatement-US'!$M:$M,'IEA-MethaneAbatement-US'!$N:$N,"&lt;"&amp;$B3,'IEA-MethaneAbatement-US'!$N:$N,"&gt;="&amp;$A3,'IEA-MethaneAbatement-US'!$L:$L,$C$1))+(VLOOKUP($D$1,'Multipliers and Adjustments'!$A$70:$I$86,TRUNC(COLUMN(F$2)/5)+2,FALSE)*SUMIFS('IEA-MethaneAbatement-US'!$M:$M,'IEA-MethaneAbatement-US'!$N:$N,"&lt;"&amp;$B3,'IEA-MethaneAbatement-US'!$N:$N,"&gt;="&amp;$A3,'IEA-MethaneAbatement-US'!$L:$L,$D$1)))*'State Downscaling Multipliers'!$B$7*(1+'EPA to IEA Scaling'!J$10)</f>
        <v>0</v>
      </c>
      <c r="G3" s="154">
        <f>((VLOOKUP($B$1,'Multipliers and Adjustments'!$A$70:$I$86,TRUNC(COLUMN(G$2)/5)+2,FALSE)*SUMIFS('IEA-MethaneAbatement-US'!$M:$M,'IEA-MethaneAbatement-US'!$N:$N,"&lt;"&amp;$B3,'IEA-MethaneAbatement-US'!$N:$N,"&gt;="&amp;$A3,'IEA-MethaneAbatement-US'!$L:$L,$B$1))+(VLOOKUP($C$1,'Multipliers and Adjustments'!$A$70:$I$86,TRUNC(COLUMN(G$2)/5)+2,FALSE)*SUMIFS('IEA-MethaneAbatement-US'!$M:$M,'IEA-MethaneAbatement-US'!$N:$N,"&lt;"&amp;$B3,'IEA-MethaneAbatement-US'!$N:$N,"&gt;="&amp;$A3,'IEA-MethaneAbatement-US'!$L:$L,$C$1))+(VLOOKUP($D$1,'Multipliers and Adjustments'!$A$70:$I$86,TRUNC(COLUMN(G$2)/5)+2,FALSE)*SUMIFS('IEA-MethaneAbatement-US'!$M:$M,'IEA-MethaneAbatement-US'!$N:$N,"&lt;"&amp;$B3,'IEA-MethaneAbatement-US'!$N:$N,"&gt;="&amp;$A3,'IEA-MethaneAbatement-US'!$L:$L,$D$1)))*'State Downscaling Multipliers'!$B$7*(1+'EPA to IEA Scaling'!K$10)</f>
        <v>0</v>
      </c>
      <c r="H3" s="105">
        <f>((VLOOKUP($B$1,'Multipliers and Adjustments'!$A$70:$I$86,TRUNC(COLUMN(H$2)/5)+2,FALSE)*SUMIFS('IEA-MethaneAbatement-US'!$M:$M,'IEA-MethaneAbatement-US'!$N:$N,"&lt;"&amp;$B3,'IEA-MethaneAbatement-US'!$N:$N,"&gt;="&amp;$A3,'IEA-MethaneAbatement-US'!$L:$L,$B$1))+(VLOOKUP($C$1,'Multipliers and Adjustments'!$A$70:$I$86,TRUNC(COLUMN(H$2)/5)+2,FALSE)*SUMIFS('IEA-MethaneAbatement-US'!$M:$M,'IEA-MethaneAbatement-US'!$N:$N,"&lt;"&amp;$B3,'IEA-MethaneAbatement-US'!$N:$N,"&gt;="&amp;$A3,'IEA-MethaneAbatement-US'!$L:$L,$C$1))+(VLOOKUP($D$1,'Multipliers and Adjustments'!$A$70:$I$86,TRUNC(COLUMN(H$2)/5)+2,FALSE)*SUMIFS('IEA-MethaneAbatement-US'!$M:$M,'IEA-MethaneAbatement-US'!$N:$N,"&lt;"&amp;$B3,'IEA-MethaneAbatement-US'!$N:$N,"&gt;="&amp;$A3,'IEA-MethaneAbatement-US'!$L:$L,$D$1)))*'State Downscaling Multipliers'!$B$7*(1+'EPA to IEA Scaling'!L$10)</f>
        <v>0</v>
      </c>
      <c r="I3" s="2">
        <f>((VLOOKUP($B$1,'Multipliers and Adjustments'!$A$70:$I$86,TRUNC(COLUMN(I$2)/5)+2,FALSE)*SUMIFS('IEA-MethaneAbatement-US'!$M:$M,'IEA-MethaneAbatement-US'!$N:$N,"&lt;"&amp;$B3,'IEA-MethaneAbatement-US'!$N:$N,"&gt;="&amp;$A3,'IEA-MethaneAbatement-US'!$L:$L,$B$1))+(VLOOKUP($C$1,'Multipliers and Adjustments'!$A$70:$I$86,TRUNC(COLUMN(I$2)/5)+2,FALSE)*SUMIFS('IEA-MethaneAbatement-US'!$M:$M,'IEA-MethaneAbatement-US'!$N:$N,"&lt;"&amp;$B3,'IEA-MethaneAbatement-US'!$N:$N,"&gt;="&amp;$A3,'IEA-MethaneAbatement-US'!$L:$L,$C$1))+(VLOOKUP($D$1,'Multipliers and Adjustments'!$A$70:$I$86,TRUNC(COLUMN(I$2)/5)+2,FALSE)*SUMIFS('IEA-MethaneAbatement-US'!$M:$M,'IEA-MethaneAbatement-US'!$N:$N,"&lt;"&amp;$B3,'IEA-MethaneAbatement-US'!$N:$N,"&gt;="&amp;$A3,'IEA-MethaneAbatement-US'!$L:$L,$D$1)))*'State Downscaling Multipliers'!$B$7*(1+'EPA to IEA Scaling'!M$10)</f>
        <v>0</v>
      </c>
      <c r="J3" s="2">
        <f>((VLOOKUP($B$1,'Multipliers and Adjustments'!$A$70:$I$86,TRUNC(COLUMN(J$2)/5)+2,FALSE)*SUMIFS('IEA-MethaneAbatement-US'!$M:$M,'IEA-MethaneAbatement-US'!$N:$N,"&lt;"&amp;$B3,'IEA-MethaneAbatement-US'!$N:$N,"&gt;="&amp;$A3,'IEA-MethaneAbatement-US'!$L:$L,$B$1))+(VLOOKUP($C$1,'Multipliers and Adjustments'!$A$70:$I$86,TRUNC(COLUMN(J$2)/5)+2,FALSE)*SUMIFS('IEA-MethaneAbatement-US'!$M:$M,'IEA-MethaneAbatement-US'!$N:$N,"&lt;"&amp;$B3,'IEA-MethaneAbatement-US'!$N:$N,"&gt;="&amp;$A3,'IEA-MethaneAbatement-US'!$L:$L,$C$1))+(VLOOKUP($D$1,'Multipliers and Adjustments'!$A$70:$I$86,TRUNC(COLUMN(J$2)/5)+2,FALSE)*SUMIFS('IEA-MethaneAbatement-US'!$M:$M,'IEA-MethaneAbatement-US'!$N:$N,"&lt;"&amp;$B3,'IEA-MethaneAbatement-US'!$N:$N,"&gt;="&amp;$A3,'IEA-MethaneAbatement-US'!$L:$L,$D$1)))*'State Downscaling Multipliers'!$B$7*(1+'EPA to IEA Scaling'!N$10)</f>
        <v>0</v>
      </c>
      <c r="K3" s="2">
        <f>((VLOOKUP($B$1,'Multipliers and Adjustments'!$A$70:$I$86,TRUNC(COLUMN(K$2)/5)+2,FALSE)*SUMIFS('IEA-MethaneAbatement-US'!$M:$M,'IEA-MethaneAbatement-US'!$N:$N,"&lt;"&amp;$B3,'IEA-MethaneAbatement-US'!$N:$N,"&gt;="&amp;$A3,'IEA-MethaneAbatement-US'!$L:$L,$B$1))+(VLOOKUP($C$1,'Multipliers and Adjustments'!$A$70:$I$86,TRUNC(COLUMN(K$2)/5)+2,FALSE)*SUMIFS('IEA-MethaneAbatement-US'!$M:$M,'IEA-MethaneAbatement-US'!$N:$N,"&lt;"&amp;$B3,'IEA-MethaneAbatement-US'!$N:$N,"&gt;="&amp;$A3,'IEA-MethaneAbatement-US'!$L:$L,$C$1))+(VLOOKUP($D$1,'Multipliers and Adjustments'!$A$70:$I$86,TRUNC(COLUMN(K$2)/5)+2,FALSE)*SUMIFS('IEA-MethaneAbatement-US'!$M:$M,'IEA-MethaneAbatement-US'!$N:$N,"&lt;"&amp;$B3,'IEA-MethaneAbatement-US'!$N:$N,"&gt;="&amp;$A3,'IEA-MethaneAbatement-US'!$L:$L,$D$1)))*'State Downscaling Multipliers'!$B$7*(1+'EPA to IEA Scaling'!O$10)</f>
        <v>0</v>
      </c>
      <c r="L3" s="2">
        <f>((VLOOKUP($B$1,'Multipliers and Adjustments'!$A$70:$I$86,TRUNC(COLUMN(L$2)/5)+2,FALSE)*SUMIFS('IEA-MethaneAbatement-US'!$M:$M,'IEA-MethaneAbatement-US'!$N:$N,"&lt;"&amp;$B3,'IEA-MethaneAbatement-US'!$N:$N,"&gt;="&amp;$A3,'IEA-MethaneAbatement-US'!$L:$L,$B$1))+(VLOOKUP($C$1,'Multipliers and Adjustments'!$A$70:$I$86,TRUNC(COLUMN(L$2)/5)+2,FALSE)*SUMIFS('IEA-MethaneAbatement-US'!$M:$M,'IEA-MethaneAbatement-US'!$N:$N,"&lt;"&amp;$B3,'IEA-MethaneAbatement-US'!$N:$N,"&gt;="&amp;$A3,'IEA-MethaneAbatement-US'!$L:$L,$C$1))+(VLOOKUP($D$1,'Multipliers and Adjustments'!$A$70:$I$86,TRUNC(COLUMN(L$2)/5)+2,FALSE)*SUMIFS('IEA-MethaneAbatement-US'!$M:$M,'IEA-MethaneAbatement-US'!$N:$N,"&lt;"&amp;$B3,'IEA-MethaneAbatement-US'!$N:$N,"&gt;="&amp;$A3,'IEA-MethaneAbatement-US'!$L:$L,$D$1)))*'State Downscaling Multipliers'!$B$7*(1+'EPA to IEA Scaling'!P$10)</f>
        <v>0</v>
      </c>
      <c r="M3" s="105">
        <f>((VLOOKUP($B$1,'Multipliers and Adjustments'!$A$70:$I$86,TRUNC(COLUMN(M$2)/5)+2,FALSE)*SUMIFS('IEA-MethaneAbatement-US'!$M:$M,'IEA-MethaneAbatement-US'!$N:$N,"&lt;"&amp;$B3,'IEA-MethaneAbatement-US'!$N:$N,"&gt;="&amp;$A3,'IEA-MethaneAbatement-US'!$L:$L,$B$1))+(VLOOKUP($C$1,'Multipliers and Adjustments'!$A$70:$I$86,TRUNC(COLUMN(M$2)/5)+2,FALSE)*SUMIFS('IEA-MethaneAbatement-US'!$M:$M,'IEA-MethaneAbatement-US'!$N:$N,"&lt;"&amp;$B3,'IEA-MethaneAbatement-US'!$N:$N,"&gt;="&amp;$A3,'IEA-MethaneAbatement-US'!$L:$L,$C$1))+(VLOOKUP($D$1,'Multipliers and Adjustments'!$A$70:$I$86,TRUNC(COLUMN(M$2)/5)+2,FALSE)*SUMIFS('IEA-MethaneAbatement-US'!$M:$M,'IEA-MethaneAbatement-US'!$N:$N,"&lt;"&amp;$B3,'IEA-MethaneAbatement-US'!$N:$N,"&gt;="&amp;$A3,'IEA-MethaneAbatement-US'!$L:$L,$D$1)))*'State Downscaling Multipliers'!$B$7*(1+'EPA to IEA Scaling'!Q$10)</f>
        <v>0</v>
      </c>
      <c r="N3" s="2">
        <f>((VLOOKUP($B$1,'Multipliers and Adjustments'!$A$70:$I$86,TRUNC(COLUMN(N$2)/5)+2,FALSE)*SUMIFS('IEA-MethaneAbatement-US'!$M:$M,'IEA-MethaneAbatement-US'!$N:$N,"&lt;"&amp;$B3,'IEA-MethaneAbatement-US'!$N:$N,"&gt;="&amp;$A3,'IEA-MethaneAbatement-US'!$L:$L,$B$1))+(VLOOKUP($C$1,'Multipliers and Adjustments'!$A$70:$I$86,TRUNC(COLUMN(N$2)/5)+2,FALSE)*SUMIFS('IEA-MethaneAbatement-US'!$M:$M,'IEA-MethaneAbatement-US'!$N:$N,"&lt;"&amp;$B3,'IEA-MethaneAbatement-US'!$N:$N,"&gt;="&amp;$A3,'IEA-MethaneAbatement-US'!$L:$L,$C$1))+(VLOOKUP($D$1,'Multipliers and Adjustments'!$A$70:$I$86,TRUNC(COLUMN(N$2)/5)+2,FALSE)*SUMIFS('IEA-MethaneAbatement-US'!$M:$M,'IEA-MethaneAbatement-US'!$N:$N,"&lt;"&amp;$B3,'IEA-MethaneAbatement-US'!$N:$N,"&gt;="&amp;$A3,'IEA-MethaneAbatement-US'!$L:$L,$D$1)))*'State Downscaling Multipliers'!$B$7*(1+'EPA to IEA Scaling'!R$10)</f>
        <v>0</v>
      </c>
      <c r="O3" s="2">
        <f>((VLOOKUP($B$1,'Multipliers and Adjustments'!$A$70:$I$86,TRUNC(COLUMN(O$2)/5)+2,FALSE)*SUMIFS('IEA-MethaneAbatement-US'!$M:$M,'IEA-MethaneAbatement-US'!$N:$N,"&lt;"&amp;$B3,'IEA-MethaneAbatement-US'!$N:$N,"&gt;="&amp;$A3,'IEA-MethaneAbatement-US'!$L:$L,$B$1))+(VLOOKUP($C$1,'Multipliers and Adjustments'!$A$70:$I$86,TRUNC(COLUMN(O$2)/5)+2,FALSE)*SUMIFS('IEA-MethaneAbatement-US'!$M:$M,'IEA-MethaneAbatement-US'!$N:$N,"&lt;"&amp;$B3,'IEA-MethaneAbatement-US'!$N:$N,"&gt;="&amp;$A3,'IEA-MethaneAbatement-US'!$L:$L,$C$1))+(VLOOKUP($D$1,'Multipliers and Adjustments'!$A$70:$I$86,TRUNC(COLUMN(O$2)/5)+2,FALSE)*SUMIFS('IEA-MethaneAbatement-US'!$M:$M,'IEA-MethaneAbatement-US'!$N:$N,"&lt;"&amp;$B3,'IEA-MethaneAbatement-US'!$N:$N,"&gt;="&amp;$A3,'IEA-MethaneAbatement-US'!$L:$L,$D$1)))*'State Downscaling Multipliers'!$B$7*(1+'EPA to IEA Scaling'!S$10)</f>
        <v>0</v>
      </c>
      <c r="P3" s="2">
        <f>((VLOOKUP($B$1,'Multipliers and Adjustments'!$A$70:$I$86,TRUNC(COLUMN(P$2)/5)+2,FALSE)*SUMIFS('IEA-MethaneAbatement-US'!$M:$M,'IEA-MethaneAbatement-US'!$N:$N,"&lt;"&amp;$B3,'IEA-MethaneAbatement-US'!$N:$N,"&gt;="&amp;$A3,'IEA-MethaneAbatement-US'!$L:$L,$B$1))+(VLOOKUP($C$1,'Multipliers and Adjustments'!$A$70:$I$86,TRUNC(COLUMN(P$2)/5)+2,FALSE)*SUMIFS('IEA-MethaneAbatement-US'!$M:$M,'IEA-MethaneAbatement-US'!$N:$N,"&lt;"&amp;$B3,'IEA-MethaneAbatement-US'!$N:$N,"&gt;="&amp;$A3,'IEA-MethaneAbatement-US'!$L:$L,$C$1))+(VLOOKUP($D$1,'Multipliers and Adjustments'!$A$70:$I$86,TRUNC(COLUMN(P$2)/5)+2,FALSE)*SUMIFS('IEA-MethaneAbatement-US'!$M:$M,'IEA-MethaneAbatement-US'!$N:$N,"&lt;"&amp;$B3,'IEA-MethaneAbatement-US'!$N:$N,"&gt;="&amp;$A3,'IEA-MethaneAbatement-US'!$L:$L,$D$1)))*'State Downscaling Multipliers'!$B$7*(1+'EPA to IEA Scaling'!T$10)</f>
        <v>0</v>
      </c>
      <c r="Q3" s="2">
        <f>((VLOOKUP($B$1,'Multipliers and Adjustments'!$A$70:$I$86,TRUNC(COLUMN(Q$2)/5)+2,FALSE)*SUMIFS('IEA-MethaneAbatement-US'!$M:$M,'IEA-MethaneAbatement-US'!$N:$N,"&lt;"&amp;$B3,'IEA-MethaneAbatement-US'!$N:$N,"&gt;="&amp;$A3,'IEA-MethaneAbatement-US'!$L:$L,$B$1))+(VLOOKUP($C$1,'Multipliers and Adjustments'!$A$70:$I$86,TRUNC(COLUMN(Q$2)/5)+2,FALSE)*SUMIFS('IEA-MethaneAbatement-US'!$M:$M,'IEA-MethaneAbatement-US'!$N:$N,"&lt;"&amp;$B3,'IEA-MethaneAbatement-US'!$N:$N,"&gt;="&amp;$A3,'IEA-MethaneAbatement-US'!$L:$L,$C$1))+(VLOOKUP($D$1,'Multipliers and Adjustments'!$A$70:$I$86,TRUNC(COLUMN(Q$2)/5)+2,FALSE)*SUMIFS('IEA-MethaneAbatement-US'!$M:$M,'IEA-MethaneAbatement-US'!$N:$N,"&lt;"&amp;$B3,'IEA-MethaneAbatement-US'!$N:$N,"&gt;="&amp;$A3,'IEA-MethaneAbatement-US'!$L:$L,$D$1)))*'State Downscaling Multipliers'!$B$7*(1+'EPA to IEA Scaling'!U$10)</f>
        <v>0</v>
      </c>
      <c r="R3" s="105">
        <f>((VLOOKUP($B$1,'Multipliers and Adjustments'!$A$70:$I$86,TRUNC(COLUMN(R$2)/5)+2,FALSE)*SUMIFS('IEA-MethaneAbatement-US'!$M:$M,'IEA-MethaneAbatement-US'!$N:$N,"&lt;"&amp;$B3,'IEA-MethaneAbatement-US'!$N:$N,"&gt;="&amp;$A3,'IEA-MethaneAbatement-US'!$L:$L,$B$1))+(VLOOKUP($C$1,'Multipliers and Adjustments'!$A$70:$I$86,TRUNC(COLUMN(R$2)/5)+2,FALSE)*SUMIFS('IEA-MethaneAbatement-US'!$M:$M,'IEA-MethaneAbatement-US'!$N:$N,"&lt;"&amp;$B3,'IEA-MethaneAbatement-US'!$N:$N,"&gt;="&amp;$A3,'IEA-MethaneAbatement-US'!$L:$L,$C$1))+(VLOOKUP($D$1,'Multipliers and Adjustments'!$A$70:$I$86,TRUNC(COLUMN(R$2)/5)+2,FALSE)*SUMIFS('IEA-MethaneAbatement-US'!$M:$M,'IEA-MethaneAbatement-US'!$N:$N,"&lt;"&amp;$B3,'IEA-MethaneAbatement-US'!$N:$N,"&gt;="&amp;$A3,'IEA-MethaneAbatement-US'!$L:$L,$D$1)))*'State Downscaling Multipliers'!$B$7*(1+'EPA to IEA Scaling'!V$10)</f>
        <v>0</v>
      </c>
      <c r="S3" s="2">
        <f>((VLOOKUP($B$1,'Multipliers and Adjustments'!$A$70:$I$86,TRUNC(COLUMN(S$2)/5)+2,FALSE)*SUMIFS('IEA-MethaneAbatement-US'!$M:$M,'IEA-MethaneAbatement-US'!$N:$N,"&lt;"&amp;$B3,'IEA-MethaneAbatement-US'!$N:$N,"&gt;="&amp;$A3,'IEA-MethaneAbatement-US'!$L:$L,$B$1))+(VLOOKUP($C$1,'Multipliers and Adjustments'!$A$70:$I$86,TRUNC(COLUMN(S$2)/5)+2,FALSE)*SUMIFS('IEA-MethaneAbatement-US'!$M:$M,'IEA-MethaneAbatement-US'!$N:$N,"&lt;"&amp;$B3,'IEA-MethaneAbatement-US'!$N:$N,"&gt;="&amp;$A3,'IEA-MethaneAbatement-US'!$L:$L,$C$1))+(VLOOKUP($D$1,'Multipliers and Adjustments'!$A$70:$I$86,TRUNC(COLUMN(S$2)/5)+2,FALSE)*SUMIFS('IEA-MethaneAbatement-US'!$M:$M,'IEA-MethaneAbatement-US'!$N:$N,"&lt;"&amp;$B3,'IEA-MethaneAbatement-US'!$N:$N,"&gt;="&amp;$A3,'IEA-MethaneAbatement-US'!$L:$L,$D$1)))*'State Downscaling Multipliers'!$B$7*(1+'EPA to IEA Scaling'!W$10)</f>
        <v>0</v>
      </c>
      <c r="T3" s="2">
        <f>((VLOOKUP($B$1,'Multipliers and Adjustments'!$A$70:$I$86,TRUNC(COLUMN(T$2)/5)+2,FALSE)*SUMIFS('IEA-MethaneAbatement-US'!$M:$M,'IEA-MethaneAbatement-US'!$N:$N,"&lt;"&amp;$B3,'IEA-MethaneAbatement-US'!$N:$N,"&gt;="&amp;$A3,'IEA-MethaneAbatement-US'!$L:$L,$B$1))+(VLOOKUP($C$1,'Multipliers and Adjustments'!$A$70:$I$86,TRUNC(COLUMN(T$2)/5)+2,FALSE)*SUMIFS('IEA-MethaneAbatement-US'!$M:$M,'IEA-MethaneAbatement-US'!$N:$N,"&lt;"&amp;$B3,'IEA-MethaneAbatement-US'!$N:$N,"&gt;="&amp;$A3,'IEA-MethaneAbatement-US'!$L:$L,$C$1))+(VLOOKUP($D$1,'Multipliers and Adjustments'!$A$70:$I$86,TRUNC(COLUMN(T$2)/5)+2,FALSE)*SUMIFS('IEA-MethaneAbatement-US'!$M:$M,'IEA-MethaneAbatement-US'!$N:$N,"&lt;"&amp;$B3,'IEA-MethaneAbatement-US'!$N:$N,"&gt;="&amp;$A3,'IEA-MethaneAbatement-US'!$L:$L,$D$1)))*'State Downscaling Multipliers'!$B$7*(1+'EPA to IEA Scaling'!X$10)</f>
        <v>0</v>
      </c>
      <c r="U3" s="2">
        <f>((VLOOKUP($B$1,'Multipliers and Adjustments'!$A$70:$I$86,TRUNC(COLUMN(U$2)/5)+2,FALSE)*SUMIFS('IEA-MethaneAbatement-US'!$M:$M,'IEA-MethaneAbatement-US'!$N:$N,"&lt;"&amp;$B3,'IEA-MethaneAbatement-US'!$N:$N,"&gt;="&amp;$A3,'IEA-MethaneAbatement-US'!$L:$L,$B$1))+(VLOOKUP($C$1,'Multipliers and Adjustments'!$A$70:$I$86,TRUNC(COLUMN(U$2)/5)+2,FALSE)*SUMIFS('IEA-MethaneAbatement-US'!$M:$M,'IEA-MethaneAbatement-US'!$N:$N,"&lt;"&amp;$B3,'IEA-MethaneAbatement-US'!$N:$N,"&gt;="&amp;$A3,'IEA-MethaneAbatement-US'!$L:$L,$C$1))+(VLOOKUP($D$1,'Multipliers and Adjustments'!$A$70:$I$86,TRUNC(COLUMN(U$2)/5)+2,FALSE)*SUMIFS('IEA-MethaneAbatement-US'!$M:$M,'IEA-MethaneAbatement-US'!$N:$N,"&lt;"&amp;$B3,'IEA-MethaneAbatement-US'!$N:$N,"&gt;="&amp;$A3,'IEA-MethaneAbatement-US'!$L:$L,$D$1)))*'State Downscaling Multipliers'!$B$7*(1+'EPA to IEA Scaling'!Y$10)</f>
        <v>0</v>
      </c>
      <c r="V3" s="2">
        <f>((VLOOKUP($B$1,'Multipliers and Adjustments'!$A$70:$I$86,TRUNC(COLUMN(V$2)/5)+2,FALSE)*SUMIFS('IEA-MethaneAbatement-US'!$M:$M,'IEA-MethaneAbatement-US'!$N:$N,"&lt;"&amp;$B3,'IEA-MethaneAbatement-US'!$N:$N,"&gt;="&amp;$A3,'IEA-MethaneAbatement-US'!$L:$L,$B$1))+(VLOOKUP($C$1,'Multipliers and Adjustments'!$A$70:$I$86,TRUNC(COLUMN(V$2)/5)+2,FALSE)*SUMIFS('IEA-MethaneAbatement-US'!$M:$M,'IEA-MethaneAbatement-US'!$N:$N,"&lt;"&amp;$B3,'IEA-MethaneAbatement-US'!$N:$N,"&gt;="&amp;$A3,'IEA-MethaneAbatement-US'!$L:$L,$C$1))+(VLOOKUP($D$1,'Multipliers and Adjustments'!$A$70:$I$86,TRUNC(COLUMN(V$2)/5)+2,FALSE)*SUMIFS('IEA-MethaneAbatement-US'!$M:$M,'IEA-MethaneAbatement-US'!$N:$N,"&lt;"&amp;$B3,'IEA-MethaneAbatement-US'!$N:$N,"&gt;="&amp;$A3,'IEA-MethaneAbatement-US'!$L:$L,$D$1)))*'State Downscaling Multipliers'!$B$7*(1+'EPA to IEA Scaling'!Z$10)</f>
        <v>0</v>
      </c>
      <c r="W3" s="105">
        <f>((VLOOKUP($B$1,'Multipliers and Adjustments'!$A$70:$I$86,TRUNC(COLUMN(W$2)/5)+2,FALSE)*SUMIFS('IEA-MethaneAbatement-US'!$M:$M,'IEA-MethaneAbatement-US'!$N:$N,"&lt;"&amp;$B3,'IEA-MethaneAbatement-US'!$N:$N,"&gt;="&amp;$A3,'IEA-MethaneAbatement-US'!$L:$L,$B$1))+(VLOOKUP($C$1,'Multipliers and Adjustments'!$A$70:$I$86,TRUNC(COLUMN(W$2)/5)+2,FALSE)*SUMIFS('IEA-MethaneAbatement-US'!$M:$M,'IEA-MethaneAbatement-US'!$N:$N,"&lt;"&amp;$B3,'IEA-MethaneAbatement-US'!$N:$N,"&gt;="&amp;$A3,'IEA-MethaneAbatement-US'!$L:$L,$C$1))+(VLOOKUP($D$1,'Multipliers and Adjustments'!$A$70:$I$86,TRUNC(COLUMN(W$2)/5)+2,FALSE)*SUMIFS('IEA-MethaneAbatement-US'!$M:$M,'IEA-MethaneAbatement-US'!$N:$N,"&lt;"&amp;$B3,'IEA-MethaneAbatement-US'!$N:$N,"&gt;="&amp;$A3,'IEA-MethaneAbatement-US'!$L:$L,$D$1)))*'State Downscaling Multipliers'!$B$7*(1+'EPA to IEA Scaling'!AA$10)</f>
        <v>0</v>
      </c>
      <c r="X3" s="2">
        <f>((VLOOKUP($B$1,'Multipliers and Adjustments'!$A$70:$I$86,TRUNC(COLUMN(X$2)/5)+2,FALSE)*SUMIFS('IEA-MethaneAbatement-US'!$M:$M,'IEA-MethaneAbatement-US'!$N:$N,"&lt;"&amp;$B3,'IEA-MethaneAbatement-US'!$N:$N,"&gt;="&amp;$A3,'IEA-MethaneAbatement-US'!$L:$L,$B$1))+(VLOOKUP($C$1,'Multipliers and Adjustments'!$A$70:$I$86,TRUNC(COLUMN(X$2)/5)+2,FALSE)*SUMIFS('IEA-MethaneAbatement-US'!$M:$M,'IEA-MethaneAbatement-US'!$N:$N,"&lt;"&amp;$B3,'IEA-MethaneAbatement-US'!$N:$N,"&gt;="&amp;$A3,'IEA-MethaneAbatement-US'!$L:$L,$C$1))+(VLOOKUP($D$1,'Multipliers and Adjustments'!$A$70:$I$86,TRUNC(COLUMN(X$2)/5)+2,FALSE)*SUMIFS('IEA-MethaneAbatement-US'!$M:$M,'IEA-MethaneAbatement-US'!$N:$N,"&lt;"&amp;$B3,'IEA-MethaneAbatement-US'!$N:$N,"&gt;="&amp;$A3,'IEA-MethaneAbatement-US'!$L:$L,$D$1)))*'State Downscaling Multipliers'!$B$7*(1+'EPA to IEA Scaling'!AB$10)</f>
        <v>0</v>
      </c>
      <c r="Y3" s="2">
        <f>((VLOOKUP($B$1,'Multipliers and Adjustments'!$A$70:$I$86,TRUNC(COLUMN(Y$2)/5)+2,FALSE)*SUMIFS('IEA-MethaneAbatement-US'!$M:$M,'IEA-MethaneAbatement-US'!$N:$N,"&lt;"&amp;$B3,'IEA-MethaneAbatement-US'!$N:$N,"&gt;="&amp;$A3,'IEA-MethaneAbatement-US'!$L:$L,$B$1))+(VLOOKUP($C$1,'Multipliers and Adjustments'!$A$70:$I$86,TRUNC(COLUMN(Y$2)/5)+2,FALSE)*SUMIFS('IEA-MethaneAbatement-US'!$M:$M,'IEA-MethaneAbatement-US'!$N:$N,"&lt;"&amp;$B3,'IEA-MethaneAbatement-US'!$N:$N,"&gt;="&amp;$A3,'IEA-MethaneAbatement-US'!$L:$L,$C$1))+(VLOOKUP($D$1,'Multipliers and Adjustments'!$A$70:$I$86,TRUNC(COLUMN(Y$2)/5)+2,FALSE)*SUMIFS('IEA-MethaneAbatement-US'!$M:$M,'IEA-MethaneAbatement-US'!$N:$N,"&lt;"&amp;$B3,'IEA-MethaneAbatement-US'!$N:$N,"&gt;="&amp;$A3,'IEA-MethaneAbatement-US'!$L:$L,$D$1)))*'State Downscaling Multipliers'!$B$7*(1+'EPA to IEA Scaling'!AC$10)</f>
        <v>0</v>
      </c>
      <c r="Z3" s="2">
        <f>((VLOOKUP($B$1,'Multipliers and Adjustments'!$A$70:$I$86,TRUNC(COLUMN(Z$2)/5)+2,FALSE)*SUMIFS('IEA-MethaneAbatement-US'!$M:$M,'IEA-MethaneAbatement-US'!$N:$N,"&lt;"&amp;$B3,'IEA-MethaneAbatement-US'!$N:$N,"&gt;="&amp;$A3,'IEA-MethaneAbatement-US'!$L:$L,$B$1))+(VLOOKUP($C$1,'Multipliers and Adjustments'!$A$70:$I$86,TRUNC(COLUMN(Z$2)/5)+2,FALSE)*SUMIFS('IEA-MethaneAbatement-US'!$M:$M,'IEA-MethaneAbatement-US'!$N:$N,"&lt;"&amp;$B3,'IEA-MethaneAbatement-US'!$N:$N,"&gt;="&amp;$A3,'IEA-MethaneAbatement-US'!$L:$L,$C$1))+(VLOOKUP($D$1,'Multipliers and Adjustments'!$A$70:$I$86,TRUNC(COLUMN(Z$2)/5)+2,FALSE)*SUMIFS('IEA-MethaneAbatement-US'!$M:$M,'IEA-MethaneAbatement-US'!$N:$N,"&lt;"&amp;$B3,'IEA-MethaneAbatement-US'!$N:$N,"&gt;="&amp;$A3,'IEA-MethaneAbatement-US'!$L:$L,$D$1)))*'State Downscaling Multipliers'!$B$7*(1+'EPA to IEA Scaling'!AD$10)</f>
        <v>0</v>
      </c>
      <c r="AA3" s="2">
        <f>((VLOOKUP($B$1,'Multipliers and Adjustments'!$A$70:$I$86,TRUNC(COLUMN(AA$2)/5)+2,FALSE)*SUMIFS('IEA-MethaneAbatement-US'!$M:$M,'IEA-MethaneAbatement-US'!$N:$N,"&lt;"&amp;$B3,'IEA-MethaneAbatement-US'!$N:$N,"&gt;="&amp;$A3,'IEA-MethaneAbatement-US'!$L:$L,$B$1))+(VLOOKUP($C$1,'Multipliers and Adjustments'!$A$70:$I$86,TRUNC(COLUMN(AA$2)/5)+2,FALSE)*SUMIFS('IEA-MethaneAbatement-US'!$M:$M,'IEA-MethaneAbatement-US'!$N:$N,"&lt;"&amp;$B3,'IEA-MethaneAbatement-US'!$N:$N,"&gt;="&amp;$A3,'IEA-MethaneAbatement-US'!$L:$L,$C$1))+(VLOOKUP($D$1,'Multipliers and Adjustments'!$A$70:$I$86,TRUNC(COLUMN(AA$2)/5)+2,FALSE)*SUMIFS('IEA-MethaneAbatement-US'!$M:$M,'IEA-MethaneAbatement-US'!$N:$N,"&lt;"&amp;$B3,'IEA-MethaneAbatement-US'!$N:$N,"&gt;="&amp;$A3,'IEA-MethaneAbatement-US'!$L:$L,$D$1)))*'State Downscaling Multipliers'!$B$7*(1+'EPA to IEA Scaling'!AE$10)</f>
        <v>0</v>
      </c>
      <c r="AB3" s="105">
        <f>((VLOOKUP($B$1,'Multipliers and Adjustments'!$A$70:$I$86,TRUNC(COLUMN(AB$2)/5)+2,FALSE)*SUMIFS('IEA-MethaneAbatement-US'!$M:$M,'IEA-MethaneAbatement-US'!$N:$N,"&lt;"&amp;$B3,'IEA-MethaneAbatement-US'!$N:$N,"&gt;="&amp;$A3,'IEA-MethaneAbatement-US'!$L:$L,$B$1))+(VLOOKUP($C$1,'Multipliers and Adjustments'!$A$70:$I$86,TRUNC(COLUMN(AB$2)/5)+2,FALSE)*SUMIFS('IEA-MethaneAbatement-US'!$M:$M,'IEA-MethaneAbatement-US'!$N:$N,"&lt;"&amp;$B3,'IEA-MethaneAbatement-US'!$N:$N,"&gt;="&amp;$A3,'IEA-MethaneAbatement-US'!$L:$L,$C$1))+(VLOOKUP($D$1,'Multipliers and Adjustments'!$A$70:$I$86,TRUNC(COLUMN(AB$2)/5)+2,FALSE)*SUMIFS('IEA-MethaneAbatement-US'!$M:$M,'IEA-MethaneAbatement-US'!$N:$N,"&lt;"&amp;$B3,'IEA-MethaneAbatement-US'!$N:$N,"&gt;="&amp;$A3,'IEA-MethaneAbatement-US'!$L:$L,$D$1)))*'State Downscaling Multipliers'!$B$7*(1+'EPA to IEA Scaling'!AF$10)</f>
        <v>0</v>
      </c>
      <c r="AC3" s="2">
        <f>((VLOOKUP($B$1,'Multipliers and Adjustments'!$A$70:$I$86,TRUNC(COLUMN(AC$2)/5)+2,FALSE)*SUMIFS('IEA-MethaneAbatement-US'!$M:$M,'IEA-MethaneAbatement-US'!$N:$N,"&lt;"&amp;$B3,'IEA-MethaneAbatement-US'!$N:$N,"&gt;="&amp;$A3,'IEA-MethaneAbatement-US'!$L:$L,$B$1))+(VLOOKUP($C$1,'Multipliers and Adjustments'!$A$70:$I$86,TRUNC(COLUMN(AC$2)/5)+2,FALSE)*SUMIFS('IEA-MethaneAbatement-US'!$M:$M,'IEA-MethaneAbatement-US'!$N:$N,"&lt;"&amp;$B3,'IEA-MethaneAbatement-US'!$N:$N,"&gt;="&amp;$A3,'IEA-MethaneAbatement-US'!$L:$L,$C$1))+(VLOOKUP($D$1,'Multipliers and Adjustments'!$A$70:$I$86,TRUNC(COLUMN(AC$2)/5)+2,FALSE)*SUMIFS('IEA-MethaneAbatement-US'!$M:$M,'IEA-MethaneAbatement-US'!$N:$N,"&lt;"&amp;$B3,'IEA-MethaneAbatement-US'!$N:$N,"&gt;="&amp;$A3,'IEA-MethaneAbatement-US'!$L:$L,$D$1)))*'State Downscaling Multipliers'!$B$7*(1+'EPA to IEA Scaling'!AG$10)</f>
        <v>0</v>
      </c>
      <c r="AD3" s="2">
        <f>((VLOOKUP($B$1,'Multipliers and Adjustments'!$A$70:$I$86,TRUNC(COLUMN(AD$2)/5)+2,FALSE)*SUMIFS('IEA-MethaneAbatement-US'!$M:$M,'IEA-MethaneAbatement-US'!$N:$N,"&lt;"&amp;$B3,'IEA-MethaneAbatement-US'!$N:$N,"&gt;="&amp;$A3,'IEA-MethaneAbatement-US'!$L:$L,$B$1))+(VLOOKUP($C$1,'Multipliers and Adjustments'!$A$70:$I$86,TRUNC(COLUMN(AD$2)/5)+2,FALSE)*SUMIFS('IEA-MethaneAbatement-US'!$M:$M,'IEA-MethaneAbatement-US'!$N:$N,"&lt;"&amp;$B3,'IEA-MethaneAbatement-US'!$N:$N,"&gt;="&amp;$A3,'IEA-MethaneAbatement-US'!$L:$L,$C$1))+(VLOOKUP($D$1,'Multipliers and Adjustments'!$A$70:$I$86,TRUNC(COLUMN(AD$2)/5)+2,FALSE)*SUMIFS('IEA-MethaneAbatement-US'!$M:$M,'IEA-MethaneAbatement-US'!$N:$N,"&lt;"&amp;$B3,'IEA-MethaneAbatement-US'!$N:$N,"&gt;="&amp;$A3,'IEA-MethaneAbatement-US'!$L:$L,$D$1)))*'State Downscaling Multipliers'!$B$7*(1+'EPA to IEA Scaling'!AH$10)</f>
        <v>0</v>
      </c>
      <c r="AE3" s="2">
        <f>((VLOOKUP($B$1,'Multipliers and Adjustments'!$A$70:$I$86,TRUNC(COLUMN(AE$2)/5)+2,FALSE)*SUMIFS('IEA-MethaneAbatement-US'!$M:$M,'IEA-MethaneAbatement-US'!$N:$N,"&lt;"&amp;$B3,'IEA-MethaneAbatement-US'!$N:$N,"&gt;="&amp;$A3,'IEA-MethaneAbatement-US'!$L:$L,$B$1))+(VLOOKUP($C$1,'Multipliers and Adjustments'!$A$70:$I$86,TRUNC(COLUMN(AE$2)/5)+2,FALSE)*SUMIFS('IEA-MethaneAbatement-US'!$M:$M,'IEA-MethaneAbatement-US'!$N:$N,"&lt;"&amp;$B3,'IEA-MethaneAbatement-US'!$N:$N,"&gt;="&amp;$A3,'IEA-MethaneAbatement-US'!$L:$L,$C$1))+(VLOOKUP($D$1,'Multipliers and Adjustments'!$A$70:$I$86,TRUNC(COLUMN(AE$2)/5)+2,FALSE)*SUMIFS('IEA-MethaneAbatement-US'!$M:$M,'IEA-MethaneAbatement-US'!$N:$N,"&lt;"&amp;$B3,'IEA-MethaneAbatement-US'!$N:$N,"&gt;="&amp;$A3,'IEA-MethaneAbatement-US'!$L:$L,$D$1)))*'State Downscaling Multipliers'!$B$7*(1+'EPA to IEA Scaling'!AI$10)</f>
        <v>0</v>
      </c>
      <c r="AF3" s="2">
        <f>((VLOOKUP($B$1,'Multipliers and Adjustments'!$A$70:$I$86,TRUNC(COLUMN(AF$2)/5)+2,FALSE)*SUMIFS('IEA-MethaneAbatement-US'!$M:$M,'IEA-MethaneAbatement-US'!$N:$N,"&lt;"&amp;$B3,'IEA-MethaneAbatement-US'!$N:$N,"&gt;="&amp;$A3,'IEA-MethaneAbatement-US'!$L:$L,$B$1))+(VLOOKUP($C$1,'Multipliers and Adjustments'!$A$70:$I$86,TRUNC(COLUMN(AF$2)/5)+2,FALSE)*SUMIFS('IEA-MethaneAbatement-US'!$M:$M,'IEA-MethaneAbatement-US'!$N:$N,"&lt;"&amp;$B3,'IEA-MethaneAbatement-US'!$N:$N,"&gt;="&amp;$A3,'IEA-MethaneAbatement-US'!$L:$L,$C$1))+(VLOOKUP($D$1,'Multipliers and Adjustments'!$A$70:$I$86,TRUNC(COLUMN(AF$2)/5)+2,FALSE)*SUMIFS('IEA-MethaneAbatement-US'!$M:$M,'IEA-MethaneAbatement-US'!$N:$N,"&lt;"&amp;$B3,'IEA-MethaneAbatement-US'!$N:$N,"&gt;="&amp;$A3,'IEA-MethaneAbatement-US'!$L:$L,$D$1)))*'State Downscaling Multipliers'!$B$7*(1+'EPA to IEA Scaling'!AJ$10)</f>
        <v>0</v>
      </c>
      <c r="AG3" s="105">
        <f>((VLOOKUP($B$1,'Multipliers and Adjustments'!$A$70:$I$86,TRUNC(COLUMN(AG$2)/5)+2,FALSE)*SUMIFS('IEA-MethaneAbatement-US'!$M:$M,'IEA-MethaneAbatement-US'!$N:$N,"&lt;"&amp;$B3,'IEA-MethaneAbatement-US'!$N:$N,"&gt;="&amp;$A3,'IEA-MethaneAbatement-US'!$L:$L,$B$1))+(VLOOKUP($C$1,'Multipliers and Adjustments'!$A$70:$I$86,TRUNC(COLUMN(AG$2)/5)+2,FALSE)*SUMIFS('IEA-MethaneAbatement-US'!$M:$M,'IEA-MethaneAbatement-US'!$N:$N,"&lt;"&amp;$B3,'IEA-MethaneAbatement-US'!$N:$N,"&gt;="&amp;$A3,'IEA-MethaneAbatement-US'!$L:$L,$C$1))+(VLOOKUP($D$1,'Multipliers and Adjustments'!$A$70:$I$86,TRUNC(COLUMN(AG$2)/5)+2,FALSE)*SUMIFS('IEA-MethaneAbatement-US'!$M:$M,'IEA-MethaneAbatement-US'!$N:$N,"&lt;"&amp;$B3,'IEA-MethaneAbatement-US'!$N:$N,"&gt;="&amp;$A3,'IEA-MethaneAbatement-US'!$L:$L,$D$1)))*'State Downscaling Multipliers'!$B$7*(1+'EPA to IEA Scaling'!AK$10)</f>
        <v>0</v>
      </c>
      <c r="AH3" s="2">
        <f>((VLOOKUP($B$1,'Multipliers and Adjustments'!$A$70:$I$86,TRUNC(COLUMN(AH$2)/5)+2,FALSE)*SUMIFS('IEA-MethaneAbatement-US'!$M:$M,'IEA-MethaneAbatement-US'!$N:$N,"&lt;"&amp;$B3,'IEA-MethaneAbatement-US'!$N:$N,"&gt;="&amp;$A3,'IEA-MethaneAbatement-US'!$L:$L,$B$1))+(VLOOKUP($C$1,'Multipliers and Adjustments'!$A$70:$I$86,TRUNC(COLUMN(AH$2)/5)+2,FALSE)*SUMIFS('IEA-MethaneAbatement-US'!$M:$M,'IEA-MethaneAbatement-US'!$N:$N,"&lt;"&amp;$B3,'IEA-MethaneAbatement-US'!$N:$N,"&gt;="&amp;$A3,'IEA-MethaneAbatement-US'!$L:$L,$C$1))+(VLOOKUP($D$1,'Multipliers and Adjustments'!$A$70:$I$86,TRUNC(COLUMN(AH$2)/5)+2,FALSE)*SUMIFS('IEA-MethaneAbatement-US'!$M:$M,'IEA-MethaneAbatement-US'!$N:$N,"&lt;"&amp;$B3,'IEA-MethaneAbatement-US'!$N:$N,"&gt;="&amp;$A3,'IEA-MethaneAbatement-US'!$L:$L,$D$1)))*'State Downscaling Multipliers'!$B$7*(1+'EPA to IEA Scaling'!AL$10)</f>
        <v>0</v>
      </c>
      <c r="AI3" s="2">
        <f>((VLOOKUP($B$1,'Multipliers and Adjustments'!$A$70:$I$86,TRUNC(COLUMN(AI$2)/5)+2,FALSE)*SUMIFS('IEA-MethaneAbatement-US'!$M:$M,'IEA-MethaneAbatement-US'!$N:$N,"&lt;"&amp;$B3,'IEA-MethaneAbatement-US'!$N:$N,"&gt;="&amp;$A3,'IEA-MethaneAbatement-US'!$L:$L,$B$1))+(VLOOKUP($C$1,'Multipliers and Adjustments'!$A$70:$I$86,TRUNC(COLUMN(AI$2)/5)+2,FALSE)*SUMIFS('IEA-MethaneAbatement-US'!$M:$M,'IEA-MethaneAbatement-US'!$N:$N,"&lt;"&amp;$B3,'IEA-MethaneAbatement-US'!$N:$N,"&gt;="&amp;$A3,'IEA-MethaneAbatement-US'!$L:$L,$C$1))+(VLOOKUP($D$1,'Multipliers and Adjustments'!$A$70:$I$86,TRUNC(COLUMN(AI$2)/5)+2,FALSE)*SUMIFS('IEA-MethaneAbatement-US'!$M:$M,'IEA-MethaneAbatement-US'!$N:$N,"&lt;"&amp;$B3,'IEA-MethaneAbatement-US'!$N:$N,"&gt;="&amp;$A3,'IEA-MethaneAbatement-US'!$L:$L,$D$1)))*'State Downscaling Multipliers'!$B$7*(1+'EPA to IEA Scaling'!AM$10)</f>
        <v>0</v>
      </c>
      <c r="AJ3" s="2">
        <f>((VLOOKUP($B$1,'Multipliers and Adjustments'!$A$70:$I$86,TRUNC(COLUMN(AJ$2)/5)+2,FALSE)*SUMIFS('IEA-MethaneAbatement-US'!$M:$M,'IEA-MethaneAbatement-US'!$N:$N,"&lt;"&amp;$B3,'IEA-MethaneAbatement-US'!$N:$N,"&gt;="&amp;$A3,'IEA-MethaneAbatement-US'!$L:$L,$B$1))+(VLOOKUP($C$1,'Multipliers and Adjustments'!$A$70:$I$86,TRUNC(COLUMN(AJ$2)/5)+2,FALSE)*SUMIFS('IEA-MethaneAbatement-US'!$M:$M,'IEA-MethaneAbatement-US'!$N:$N,"&lt;"&amp;$B3,'IEA-MethaneAbatement-US'!$N:$N,"&gt;="&amp;$A3,'IEA-MethaneAbatement-US'!$L:$L,$C$1))+(VLOOKUP($D$1,'Multipliers and Adjustments'!$A$70:$I$86,TRUNC(COLUMN(AJ$2)/5)+2,FALSE)*SUMIFS('IEA-MethaneAbatement-US'!$M:$M,'IEA-MethaneAbatement-US'!$N:$N,"&lt;"&amp;$B3,'IEA-MethaneAbatement-US'!$N:$N,"&gt;="&amp;$A3,'IEA-MethaneAbatement-US'!$L:$L,$D$1)))*'State Downscaling Multipliers'!$B$7*(1+'EPA to IEA Scaling'!AN$10)</f>
        <v>0</v>
      </c>
      <c r="AK3" s="2">
        <f>((VLOOKUP($B$1,'Multipliers and Adjustments'!$A$70:$I$86,TRUNC(COLUMN(AK$2)/5)+2,FALSE)*SUMIFS('IEA-MethaneAbatement-US'!$M:$M,'IEA-MethaneAbatement-US'!$N:$N,"&lt;"&amp;$B3,'IEA-MethaneAbatement-US'!$N:$N,"&gt;="&amp;$A3,'IEA-MethaneAbatement-US'!$L:$L,$B$1))+(VLOOKUP($C$1,'Multipliers and Adjustments'!$A$70:$I$86,TRUNC(COLUMN(AK$2)/5)+2,FALSE)*SUMIFS('IEA-MethaneAbatement-US'!$M:$M,'IEA-MethaneAbatement-US'!$N:$N,"&lt;"&amp;$B3,'IEA-MethaneAbatement-US'!$N:$N,"&gt;="&amp;$A3,'IEA-MethaneAbatement-US'!$L:$L,$C$1))+(VLOOKUP($D$1,'Multipliers and Adjustments'!$A$70:$I$86,TRUNC(COLUMN(AK$2)/5)+2,FALSE)*SUMIFS('IEA-MethaneAbatement-US'!$M:$M,'IEA-MethaneAbatement-US'!$N:$N,"&lt;"&amp;$B3,'IEA-MethaneAbatement-US'!$N:$N,"&gt;="&amp;$A3,'IEA-MethaneAbatement-US'!$L:$L,$D$1)))*'State Downscaling Multipliers'!$B$7*(1+'EPA to IEA Scaling'!AO$10)</f>
        <v>0</v>
      </c>
      <c r="AL3" s="105">
        <f>((VLOOKUP($B$1,'Multipliers and Adjustments'!$A$70:$I$86,TRUNC(COLUMN(AL$2)/5)+2,FALSE)*SUMIFS('IEA-MethaneAbatement-US'!$M:$M,'IEA-MethaneAbatement-US'!$N:$N,"&lt;"&amp;$B3,'IEA-MethaneAbatement-US'!$N:$N,"&gt;="&amp;$A3,'IEA-MethaneAbatement-US'!$L:$L,$B$1))+(VLOOKUP($C$1,'Multipliers and Adjustments'!$A$70:$I$86,TRUNC(COLUMN(AL$2)/5)+2,FALSE)*SUMIFS('IEA-MethaneAbatement-US'!$M:$M,'IEA-MethaneAbatement-US'!$N:$N,"&lt;"&amp;$B3,'IEA-MethaneAbatement-US'!$N:$N,"&gt;="&amp;$A3,'IEA-MethaneAbatement-US'!$L:$L,$C$1))+(VLOOKUP($D$1,'Multipliers and Adjustments'!$A$70:$I$86,TRUNC(COLUMN(AL$2)/5)+2,FALSE)*SUMIFS('IEA-MethaneAbatement-US'!$M:$M,'IEA-MethaneAbatement-US'!$N:$N,"&lt;"&amp;$B3,'IEA-MethaneAbatement-US'!$N:$N,"&gt;="&amp;$A3,'IEA-MethaneAbatement-US'!$L:$L,$D$1)))*'State Downscaling Multipliers'!$B$7*(1+'EPA to IEA Scaling'!AP$10)</f>
        <v>0</v>
      </c>
    </row>
    <row r="4" spans="1:38" x14ac:dyDescent="0.25">
      <c r="A4" s="49">
        <f t="shared" ref="A4:A34" si="1">B3</f>
        <v>-1100</v>
      </c>
      <c r="B4" s="49">
        <f t="shared" si="0"/>
        <v>-1050</v>
      </c>
      <c r="C4" s="105">
        <f>((VLOOKUP($B$1,'Multipliers and Adjustments'!$A$70:$I$86,TRUNC(COLUMN(C$2)/5)+2,FALSE)*SUMIFS('IEA-MethaneAbatement-US'!$M:$M,'IEA-MethaneAbatement-US'!$N:$N,"&lt;"&amp;$B4,'IEA-MethaneAbatement-US'!$N:$N,"&gt;="&amp;$A4,'IEA-MethaneAbatement-US'!$L:$L,$B$1))+(VLOOKUP($C$1,'Multipliers and Adjustments'!$A$70:$I$86,TRUNC(COLUMN(C$2)/5)+2,FALSE)*SUMIFS('IEA-MethaneAbatement-US'!$M:$M,'IEA-MethaneAbatement-US'!$N:$N,"&lt;"&amp;$B4,'IEA-MethaneAbatement-US'!$N:$N,"&gt;="&amp;$A4,'IEA-MethaneAbatement-US'!$L:$L,$C$1))+(VLOOKUP($D$1,'Multipliers and Adjustments'!$A$70:$I$86,TRUNC(COLUMN(C$2)/5)+2,FALSE)*SUMIFS('IEA-MethaneAbatement-US'!$M:$M,'IEA-MethaneAbatement-US'!$N:$N,"&lt;"&amp;$B4,'IEA-MethaneAbatement-US'!$N:$N,"&gt;="&amp;$A4,'IEA-MethaneAbatement-US'!$L:$L,$D$1)))*'State Downscaling Multipliers'!$B$7*(1+'EPA to IEA Scaling'!G$10)</f>
        <v>0</v>
      </c>
      <c r="D4" s="2">
        <f>((VLOOKUP($B$1,'Multipliers and Adjustments'!$A$70:$I$86,TRUNC(COLUMN(D$2)/5)+2,FALSE)*SUMIFS('IEA-MethaneAbatement-US'!$M:$M,'IEA-MethaneAbatement-US'!$N:$N,"&lt;"&amp;$B4,'IEA-MethaneAbatement-US'!$N:$N,"&gt;="&amp;$A4,'IEA-MethaneAbatement-US'!$L:$L,$B$1))+(VLOOKUP($C$1,'Multipliers and Adjustments'!$A$70:$I$86,TRUNC(COLUMN(D$2)/5)+2,FALSE)*SUMIFS('IEA-MethaneAbatement-US'!$M:$M,'IEA-MethaneAbatement-US'!$N:$N,"&lt;"&amp;$B4,'IEA-MethaneAbatement-US'!$N:$N,"&gt;="&amp;$A4,'IEA-MethaneAbatement-US'!$L:$L,$C$1))+(VLOOKUP($D$1,'Multipliers and Adjustments'!$A$70:$I$86,TRUNC(COLUMN(D$2)/5)+2,FALSE)*SUMIFS('IEA-MethaneAbatement-US'!$M:$M,'IEA-MethaneAbatement-US'!$N:$N,"&lt;"&amp;$B4,'IEA-MethaneAbatement-US'!$N:$N,"&gt;="&amp;$A4,'IEA-MethaneAbatement-US'!$L:$L,$D$1)))*'State Downscaling Multipliers'!$B$7*(1+'EPA to IEA Scaling'!H$10)</f>
        <v>0</v>
      </c>
      <c r="E4" s="2">
        <f>((VLOOKUP($B$1,'Multipliers and Adjustments'!$A$70:$I$86,TRUNC(COLUMN(E$2)/5)+2,FALSE)*SUMIFS('IEA-MethaneAbatement-US'!$M:$M,'IEA-MethaneAbatement-US'!$N:$N,"&lt;"&amp;$B4,'IEA-MethaneAbatement-US'!$N:$N,"&gt;="&amp;$A4,'IEA-MethaneAbatement-US'!$L:$L,$B$1))+(VLOOKUP($C$1,'Multipliers and Adjustments'!$A$70:$I$86,TRUNC(COLUMN(E$2)/5)+2,FALSE)*SUMIFS('IEA-MethaneAbatement-US'!$M:$M,'IEA-MethaneAbatement-US'!$N:$N,"&lt;"&amp;$B4,'IEA-MethaneAbatement-US'!$N:$N,"&gt;="&amp;$A4,'IEA-MethaneAbatement-US'!$L:$L,$C$1))+(VLOOKUP($D$1,'Multipliers and Adjustments'!$A$70:$I$86,TRUNC(COLUMN(E$2)/5)+2,FALSE)*SUMIFS('IEA-MethaneAbatement-US'!$M:$M,'IEA-MethaneAbatement-US'!$N:$N,"&lt;"&amp;$B4,'IEA-MethaneAbatement-US'!$N:$N,"&gt;="&amp;$A4,'IEA-MethaneAbatement-US'!$L:$L,$D$1)))*'State Downscaling Multipliers'!$B$7*(1+'EPA to IEA Scaling'!I$10)</f>
        <v>0</v>
      </c>
      <c r="F4" s="2">
        <f>((VLOOKUP($B$1,'Multipliers and Adjustments'!$A$70:$I$86,TRUNC(COLUMN(F$2)/5)+2,FALSE)*SUMIFS('IEA-MethaneAbatement-US'!$M:$M,'IEA-MethaneAbatement-US'!$N:$N,"&lt;"&amp;$B4,'IEA-MethaneAbatement-US'!$N:$N,"&gt;="&amp;$A4,'IEA-MethaneAbatement-US'!$L:$L,$B$1))+(VLOOKUP($C$1,'Multipliers and Adjustments'!$A$70:$I$86,TRUNC(COLUMN(F$2)/5)+2,FALSE)*SUMIFS('IEA-MethaneAbatement-US'!$M:$M,'IEA-MethaneAbatement-US'!$N:$N,"&lt;"&amp;$B4,'IEA-MethaneAbatement-US'!$N:$N,"&gt;="&amp;$A4,'IEA-MethaneAbatement-US'!$L:$L,$C$1))+(VLOOKUP($D$1,'Multipliers and Adjustments'!$A$70:$I$86,TRUNC(COLUMN(F$2)/5)+2,FALSE)*SUMIFS('IEA-MethaneAbatement-US'!$M:$M,'IEA-MethaneAbatement-US'!$N:$N,"&lt;"&amp;$B4,'IEA-MethaneAbatement-US'!$N:$N,"&gt;="&amp;$A4,'IEA-MethaneAbatement-US'!$L:$L,$D$1)))*'State Downscaling Multipliers'!$B$7*(1+'EPA to IEA Scaling'!J$10)</f>
        <v>0</v>
      </c>
      <c r="G4" s="154">
        <f>((VLOOKUP($B$1,'Multipliers and Adjustments'!$A$70:$I$86,TRUNC(COLUMN(G$2)/5)+2,FALSE)*SUMIFS('IEA-MethaneAbatement-US'!$M:$M,'IEA-MethaneAbatement-US'!$N:$N,"&lt;"&amp;$B4,'IEA-MethaneAbatement-US'!$N:$N,"&gt;="&amp;$A4,'IEA-MethaneAbatement-US'!$L:$L,$B$1))+(VLOOKUP($C$1,'Multipliers and Adjustments'!$A$70:$I$86,TRUNC(COLUMN(G$2)/5)+2,FALSE)*SUMIFS('IEA-MethaneAbatement-US'!$M:$M,'IEA-MethaneAbatement-US'!$N:$N,"&lt;"&amp;$B4,'IEA-MethaneAbatement-US'!$N:$N,"&gt;="&amp;$A4,'IEA-MethaneAbatement-US'!$L:$L,$C$1))+(VLOOKUP($D$1,'Multipliers and Adjustments'!$A$70:$I$86,TRUNC(COLUMN(G$2)/5)+2,FALSE)*SUMIFS('IEA-MethaneAbatement-US'!$M:$M,'IEA-MethaneAbatement-US'!$N:$N,"&lt;"&amp;$B4,'IEA-MethaneAbatement-US'!$N:$N,"&gt;="&amp;$A4,'IEA-MethaneAbatement-US'!$L:$L,$D$1)))*'State Downscaling Multipliers'!$B$7*(1+'EPA to IEA Scaling'!K$10)</f>
        <v>0</v>
      </c>
      <c r="H4" s="105">
        <f>((VLOOKUP($B$1,'Multipliers and Adjustments'!$A$70:$I$86,TRUNC(COLUMN(H$2)/5)+2,FALSE)*SUMIFS('IEA-MethaneAbatement-US'!$M:$M,'IEA-MethaneAbatement-US'!$N:$N,"&lt;"&amp;$B4,'IEA-MethaneAbatement-US'!$N:$N,"&gt;="&amp;$A4,'IEA-MethaneAbatement-US'!$L:$L,$B$1))+(VLOOKUP($C$1,'Multipliers and Adjustments'!$A$70:$I$86,TRUNC(COLUMN(H$2)/5)+2,FALSE)*SUMIFS('IEA-MethaneAbatement-US'!$M:$M,'IEA-MethaneAbatement-US'!$N:$N,"&lt;"&amp;$B4,'IEA-MethaneAbatement-US'!$N:$N,"&gt;="&amp;$A4,'IEA-MethaneAbatement-US'!$L:$L,$C$1))+(VLOOKUP($D$1,'Multipliers and Adjustments'!$A$70:$I$86,TRUNC(COLUMN(H$2)/5)+2,FALSE)*SUMIFS('IEA-MethaneAbatement-US'!$M:$M,'IEA-MethaneAbatement-US'!$N:$N,"&lt;"&amp;$B4,'IEA-MethaneAbatement-US'!$N:$N,"&gt;="&amp;$A4,'IEA-MethaneAbatement-US'!$L:$L,$D$1)))*'State Downscaling Multipliers'!$B$7*(1+'EPA to IEA Scaling'!L$10)</f>
        <v>0</v>
      </c>
      <c r="I4" s="2">
        <f>((VLOOKUP($B$1,'Multipliers and Adjustments'!$A$70:$I$86,TRUNC(COLUMN(I$2)/5)+2,FALSE)*SUMIFS('IEA-MethaneAbatement-US'!$M:$M,'IEA-MethaneAbatement-US'!$N:$N,"&lt;"&amp;$B4,'IEA-MethaneAbatement-US'!$N:$N,"&gt;="&amp;$A4,'IEA-MethaneAbatement-US'!$L:$L,$B$1))+(VLOOKUP($C$1,'Multipliers and Adjustments'!$A$70:$I$86,TRUNC(COLUMN(I$2)/5)+2,FALSE)*SUMIFS('IEA-MethaneAbatement-US'!$M:$M,'IEA-MethaneAbatement-US'!$N:$N,"&lt;"&amp;$B4,'IEA-MethaneAbatement-US'!$N:$N,"&gt;="&amp;$A4,'IEA-MethaneAbatement-US'!$L:$L,$C$1))+(VLOOKUP($D$1,'Multipliers and Adjustments'!$A$70:$I$86,TRUNC(COLUMN(I$2)/5)+2,FALSE)*SUMIFS('IEA-MethaneAbatement-US'!$M:$M,'IEA-MethaneAbatement-US'!$N:$N,"&lt;"&amp;$B4,'IEA-MethaneAbatement-US'!$N:$N,"&gt;="&amp;$A4,'IEA-MethaneAbatement-US'!$L:$L,$D$1)))*'State Downscaling Multipliers'!$B$7*(1+'EPA to IEA Scaling'!M$10)</f>
        <v>0</v>
      </c>
      <c r="J4" s="2">
        <f>((VLOOKUP($B$1,'Multipliers and Adjustments'!$A$70:$I$86,TRUNC(COLUMN(J$2)/5)+2,FALSE)*SUMIFS('IEA-MethaneAbatement-US'!$M:$M,'IEA-MethaneAbatement-US'!$N:$N,"&lt;"&amp;$B4,'IEA-MethaneAbatement-US'!$N:$N,"&gt;="&amp;$A4,'IEA-MethaneAbatement-US'!$L:$L,$B$1))+(VLOOKUP($C$1,'Multipliers and Adjustments'!$A$70:$I$86,TRUNC(COLUMN(J$2)/5)+2,FALSE)*SUMIFS('IEA-MethaneAbatement-US'!$M:$M,'IEA-MethaneAbatement-US'!$N:$N,"&lt;"&amp;$B4,'IEA-MethaneAbatement-US'!$N:$N,"&gt;="&amp;$A4,'IEA-MethaneAbatement-US'!$L:$L,$C$1))+(VLOOKUP($D$1,'Multipliers and Adjustments'!$A$70:$I$86,TRUNC(COLUMN(J$2)/5)+2,FALSE)*SUMIFS('IEA-MethaneAbatement-US'!$M:$M,'IEA-MethaneAbatement-US'!$N:$N,"&lt;"&amp;$B4,'IEA-MethaneAbatement-US'!$N:$N,"&gt;="&amp;$A4,'IEA-MethaneAbatement-US'!$L:$L,$D$1)))*'State Downscaling Multipliers'!$B$7*(1+'EPA to IEA Scaling'!N$10)</f>
        <v>0</v>
      </c>
      <c r="K4" s="2">
        <f>((VLOOKUP($B$1,'Multipliers and Adjustments'!$A$70:$I$86,TRUNC(COLUMN(K$2)/5)+2,FALSE)*SUMIFS('IEA-MethaneAbatement-US'!$M:$M,'IEA-MethaneAbatement-US'!$N:$N,"&lt;"&amp;$B4,'IEA-MethaneAbatement-US'!$N:$N,"&gt;="&amp;$A4,'IEA-MethaneAbatement-US'!$L:$L,$B$1))+(VLOOKUP($C$1,'Multipliers and Adjustments'!$A$70:$I$86,TRUNC(COLUMN(K$2)/5)+2,FALSE)*SUMIFS('IEA-MethaneAbatement-US'!$M:$M,'IEA-MethaneAbatement-US'!$N:$N,"&lt;"&amp;$B4,'IEA-MethaneAbatement-US'!$N:$N,"&gt;="&amp;$A4,'IEA-MethaneAbatement-US'!$L:$L,$C$1))+(VLOOKUP($D$1,'Multipliers and Adjustments'!$A$70:$I$86,TRUNC(COLUMN(K$2)/5)+2,FALSE)*SUMIFS('IEA-MethaneAbatement-US'!$M:$M,'IEA-MethaneAbatement-US'!$N:$N,"&lt;"&amp;$B4,'IEA-MethaneAbatement-US'!$N:$N,"&gt;="&amp;$A4,'IEA-MethaneAbatement-US'!$L:$L,$D$1)))*'State Downscaling Multipliers'!$B$7*(1+'EPA to IEA Scaling'!O$10)</f>
        <v>0</v>
      </c>
      <c r="L4" s="2">
        <f>((VLOOKUP($B$1,'Multipliers and Adjustments'!$A$70:$I$86,TRUNC(COLUMN(L$2)/5)+2,FALSE)*SUMIFS('IEA-MethaneAbatement-US'!$M:$M,'IEA-MethaneAbatement-US'!$N:$N,"&lt;"&amp;$B4,'IEA-MethaneAbatement-US'!$N:$N,"&gt;="&amp;$A4,'IEA-MethaneAbatement-US'!$L:$L,$B$1))+(VLOOKUP($C$1,'Multipliers and Adjustments'!$A$70:$I$86,TRUNC(COLUMN(L$2)/5)+2,FALSE)*SUMIFS('IEA-MethaneAbatement-US'!$M:$M,'IEA-MethaneAbatement-US'!$N:$N,"&lt;"&amp;$B4,'IEA-MethaneAbatement-US'!$N:$N,"&gt;="&amp;$A4,'IEA-MethaneAbatement-US'!$L:$L,$C$1))+(VLOOKUP($D$1,'Multipliers and Adjustments'!$A$70:$I$86,TRUNC(COLUMN(L$2)/5)+2,FALSE)*SUMIFS('IEA-MethaneAbatement-US'!$M:$M,'IEA-MethaneAbatement-US'!$N:$N,"&lt;"&amp;$B4,'IEA-MethaneAbatement-US'!$N:$N,"&gt;="&amp;$A4,'IEA-MethaneAbatement-US'!$L:$L,$D$1)))*'State Downscaling Multipliers'!$B$7*(1+'EPA to IEA Scaling'!P$10)</f>
        <v>0</v>
      </c>
      <c r="M4" s="105">
        <f>((VLOOKUP($B$1,'Multipliers and Adjustments'!$A$70:$I$86,TRUNC(COLUMN(M$2)/5)+2,FALSE)*SUMIFS('IEA-MethaneAbatement-US'!$M:$M,'IEA-MethaneAbatement-US'!$N:$N,"&lt;"&amp;$B4,'IEA-MethaneAbatement-US'!$N:$N,"&gt;="&amp;$A4,'IEA-MethaneAbatement-US'!$L:$L,$B$1))+(VLOOKUP($C$1,'Multipliers and Adjustments'!$A$70:$I$86,TRUNC(COLUMN(M$2)/5)+2,FALSE)*SUMIFS('IEA-MethaneAbatement-US'!$M:$M,'IEA-MethaneAbatement-US'!$N:$N,"&lt;"&amp;$B4,'IEA-MethaneAbatement-US'!$N:$N,"&gt;="&amp;$A4,'IEA-MethaneAbatement-US'!$L:$L,$C$1))+(VLOOKUP($D$1,'Multipliers and Adjustments'!$A$70:$I$86,TRUNC(COLUMN(M$2)/5)+2,FALSE)*SUMIFS('IEA-MethaneAbatement-US'!$M:$M,'IEA-MethaneAbatement-US'!$N:$N,"&lt;"&amp;$B4,'IEA-MethaneAbatement-US'!$N:$N,"&gt;="&amp;$A4,'IEA-MethaneAbatement-US'!$L:$L,$D$1)))*'State Downscaling Multipliers'!$B$7*(1+'EPA to IEA Scaling'!Q$10)</f>
        <v>0</v>
      </c>
      <c r="N4" s="2">
        <f>((VLOOKUP($B$1,'Multipliers and Adjustments'!$A$70:$I$86,TRUNC(COLUMN(N$2)/5)+2,FALSE)*SUMIFS('IEA-MethaneAbatement-US'!$M:$M,'IEA-MethaneAbatement-US'!$N:$N,"&lt;"&amp;$B4,'IEA-MethaneAbatement-US'!$N:$N,"&gt;="&amp;$A4,'IEA-MethaneAbatement-US'!$L:$L,$B$1))+(VLOOKUP($C$1,'Multipliers and Adjustments'!$A$70:$I$86,TRUNC(COLUMN(N$2)/5)+2,FALSE)*SUMIFS('IEA-MethaneAbatement-US'!$M:$M,'IEA-MethaneAbatement-US'!$N:$N,"&lt;"&amp;$B4,'IEA-MethaneAbatement-US'!$N:$N,"&gt;="&amp;$A4,'IEA-MethaneAbatement-US'!$L:$L,$C$1))+(VLOOKUP($D$1,'Multipliers and Adjustments'!$A$70:$I$86,TRUNC(COLUMN(N$2)/5)+2,FALSE)*SUMIFS('IEA-MethaneAbatement-US'!$M:$M,'IEA-MethaneAbatement-US'!$N:$N,"&lt;"&amp;$B4,'IEA-MethaneAbatement-US'!$N:$N,"&gt;="&amp;$A4,'IEA-MethaneAbatement-US'!$L:$L,$D$1)))*'State Downscaling Multipliers'!$B$7*(1+'EPA to IEA Scaling'!R$10)</f>
        <v>0</v>
      </c>
      <c r="O4" s="2">
        <f>((VLOOKUP($B$1,'Multipliers and Adjustments'!$A$70:$I$86,TRUNC(COLUMN(O$2)/5)+2,FALSE)*SUMIFS('IEA-MethaneAbatement-US'!$M:$M,'IEA-MethaneAbatement-US'!$N:$N,"&lt;"&amp;$B4,'IEA-MethaneAbatement-US'!$N:$N,"&gt;="&amp;$A4,'IEA-MethaneAbatement-US'!$L:$L,$B$1))+(VLOOKUP($C$1,'Multipliers and Adjustments'!$A$70:$I$86,TRUNC(COLUMN(O$2)/5)+2,FALSE)*SUMIFS('IEA-MethaneAbatement-US'!$M:$M,'IEA-MethaneAbatement-US'!$N:$N,"&lt;"&amp;$B4,'IEA-MethaneAbatement-US'!$N:$N,"&gt;="&amp;$A4,'IEA-MethaneAbatement-US'!$L:$L,$C$1))+(VLOOKUP($D$1,'Multipliers and Adjustments'!$A$70:$I$86,TRUNC(COLUMN(O$2)/5)+2,FALSE)*SUMIFS('IEA-MethaneAbatement-US'!$M:$M,'IEA-MethaneAbatement-US'!$N:$N,"&lt;"&amp;$B4,'IEA-MethaneAbatement-US'!$N:$N,"&gt;="&amp;$A4,'IEA-MethaneAbatement-US'!$L:$L,$D$1)))*'State Downscaling Multipliers'!$B$7*(1+'EPA to IEA Scaling'!S$10)</f>
        <v>0</v>
      </c>
      <c r="P4" s="2">
        <f>((VLOOKUP($B$1,'Multipliers and Adjustments'!$A$70:$I$86,TRUNC(COLUMN(P$2)/5)+2,FALSE)*SUMIFS('IEA-MethaneAbatement-US'!$M:$M,'IEA-MethaneAbatement-US'!$N:$N,"&lt;"&amp;$B4,'IEA-MethaneAbatement-US'!$N:$N,"&gt;="&amp;$A4,'IEA-MethaneAbatement-US'!$L:$L,$B$1))+(VLOOKUP($C$1,'Multipliers and Adjustments'!$A$70:$I$86,TRUNC(COLUMN(P$2)/5)+2,FALSE)*SUMIFS('IEA-MethaneAbatement-US'!$M:$M,'IEA-MethaneAbatement-US'!$N:$N,"&lt;"&amp;$B4,'IEA-MethaneAbatement-US'!$N:$N,"&gt;="&amp;$A4,'IEA-MethaneAbatement-US'!$L:$L,$C$1))+(VLOOKUP($D$1,'Multipliers and Adjustments'!$A$70:$I$86,TRUNC(COLUMN(P$2)/5)+2,FALSE)*SUMIFS('IEA-MethaneAbatement-US'!$M:$M,'IEA-MethaneAbatement-US'!$N:$N,"&lt;"&amp;$B4,'IEA-MethaneAbatement-US'!$N:$N,"&gt;="&amp;$A4,'IEA-MethaneAbatement-US'!$L:$L,$D$1)))*'State Downscaling Multipliers'!$B$7*(1+'EPA to IEA Scaling'!T$10)</f>
        <v>0</v>
      </c>
      <c r="Q4" s="2">
        <f>((VLOOKUP($B$1,'Multipliers and Adjustments'!$A$70:$I$86,TRUNC(COLUMN(Q$2)/5)+2,FALSE)*SUMIFS('IEA-MethaneAbatement-US'!$M:$M,'IEA-MethaneAbatement-US'!$N:$N,"&lt;"&amp;$B4,'IEA-MethaneAbatement-US'!$N:$N,"&gt;="&amp;$A4,'IEA-MethaneAbatement-US'!$L:$L,$B$1))+(VLOOKUP($C$1,'Multipliers and Adjustments'!$A$70:$I$86,TRUNC(COLUMN(Q$2)/5)+2,FALSE)*SUMIFS('IEA-MethaneAbatement-US'!$M:$M,'IEA-MethaneAbatement-US'!$N:$N,"&lt;"&amp;$B4,'IEA-MethaneAbatement-US'!$N:$N,"&gt;="&amp;$A4,'IEA-MethaneAbatement-US'!$L:$L,$C$1))+(VLOOKUP($D$1,'Multipliers and Adjustments'!$A$70:$I$86,TRUNC(COLUMN(Q$2)/5)+2,FALSE)*SUMIFS('IEA-MethaneAbatement-US'!$M:$M,'IEA-MethaneAbatement-US'!$N:$N,"&lt;"&amp;$B4,'IEA-MethaneAbatement-US'!$N:$N,"&gt;="&amp;$A4,'IEA-MethaneAbatement-US'!$L:$L,$D$1)))*'State Downscaling Multipliers'!$B$7*(1+'EPA to IEA Scaling'!U$10)</f>
        <v>0</v>
      </c>
      <c r="R4" s="105">
        <f>((VLOOKUP($B$1,'Multipliers and Adjustments'!$A$70:$I$86,TRUNC(COLUMN(R$2)/5)+2,FALSE)*SUMIFS('IEA-MethaneAbatement-US'!$M:$M,'IEA-MethaneAbatement-US'!$N:$N,"&lt;"&amp;$B4,'IEA-MethaneAbatement-US'!$N:$N,"&gt;="&amp;$A4,'IEA-MethaneAbatement-US'!$L:$L,$B$1))+(VLOOKUP($C$1,'Multipliers and Adjustments'!$A$70:$I$86,TRUNC(COLUMN(R$2)/5)+2,FALSE)*SUMIFS('IEA-MethaneAbatement-US'!$M:$M,'IEA-MethaneAbatement-US'!$N:$N,"&lt;"&amp;$B4,'IEA-MethaneAbatement-US'!$N:$N,"&gt;="&amp;$A4,'IEA-MethaneAbatement-US'!$L:$L,$C$1))+(VLOOKUP($D$1,'Multipliers and Adjustments'!$A$70:$I$86,TRUNC(COLUMN(R$2)/5)+2,FALSE)*SUMIFS('IEA-MethaneAbatement-US'!$M:$M,'IEA-MethaneAbatement-US'!$N:$N,"&lt;"&amp;$B4,'IEA-MethaneAbatement-US'!$N:$N,"&gt;="&amp;$A4,'IEA-MethaneAbatement-US'!$L:$L,$D$1)))*'State Downscaling Multipliers'!$B$7*(1+'EPA to IEA Scaling'!V$10)</f>
        <v>0</v>
      </c>
      <c r="S4" s="2">
        <f>((VLOOKUP($B$1,'Multipliers and Adjustments'!$A$70:$I$86,TRUNC(COLUMN(S$2)/5)+2,FALSE)*SUMIFS('IEA-MethaneAbatement-US'!$M:$M,'IEA-MethaneAbatement-US'!$N:$N,"&lt;"&amp;$B4,'IEA-MethaneAbatement-US'!$N:$N,"&gt;="&amp;$A4,'IEA-MethaneAbatement-US'!$L:$L,$B$1))+(VLOOKUP($C$1,'Multipliers and Adjustments'!$A$70:$I$86,TRUNC(COLUMN(S$2)/5)+2,FALSE)*SUMIFS('IEA-MethaneAbatement-US'!$M:$M,'IEA-MethaneAbatement-US'!$N:$N,"&lt;"&amp;$B4,'IEA-MethaneAbatement-US'!$N:$N,"&gt;="&amp;$A4,'IEA-MethaneAbatement-US'!$L:$L,$C$1))+(VLOOKUP($D$1,'Multipliers and Adjustments'!$A$70:$I$86,TRUNC(COLUMN(S$2)/5)+2,FALSE)*SUMIFS('IEA-MethaneAbatement-US'!$M:$M,'IEA-MethaneAbatement-US'!$N:$N,"&lt;"&amp;$B4,'IEA-MethaneAbatement-US'!$N:$N,"&gt;="&amp;$A4,'IEA-MethaneAbatement-US'!$L:$L,$D$1)))*'State Downscaling Multipliers'!$B$7*(1+'EPA to IEA Scaling'!W$10)</f>
        <v>0</v>
      </c>
      <c r="T4" s="2">
        <f>((VLOOKUP($B$1,'Multipliers and Adjustments'!$A$70:$I$86,TRUNC(COLUMN(T$2)/5)+2,FALSE)*SUMIFS('IEA-MethaneAbatement-US'!$M:$M,'IEA-MethaneAbatement-US'!$N:$N,"&lt;"&amp;$B4,'IEA-MethaneAbatement-US'!$N:$N,"&gt;="&amp;$A4,'IEA-MethaneAbatement-US'!$L:$L,$B$1))+(VLOOKUP($C$1,'Multipliers and Adjustments'!$A$70:$I$86,TRUNC(COLUMN(T$2)/5)+2,FALSE)*SUMIFS('IEA-MethaneAbatement-US'!$M:$M,'IEA-MethaneAbatement-US'!$N:$N,"&lt;"&amp;$B4,'IEA-MethaneAbatement-US'!$N:$N,"&gt;="&amp;$A4,'IEA-MethaneAbatement-US'!$L:$L,$C$1))+(VLOOKUP($D$1,'Multipliers and Adjustments'!$A$70:$I$86,TRUNC(COLUMN(T$2)/5)+2,FALSE)*SUMIFS('IEA-MethaneAbatement-US'!$M:$M,'IEA-MethaneAbatement-US'!$N:$N,"&lt;"&amp;$B4,'IEA-MethaneAbatement-US'!$N:$N,"&gt;="&amp;$A4,'IEA-MethaneAbatement-US'!$L:$L,$D$1)))*'State Downscaling Multipliers'!$B$7*(1+'EPA to IEA Scaling'!X$10)</f>
        <v>0</v>
      </c>
      <c r="U4" s="2">
        <f>((VLOOKUP($B$1,'Multipliers and Adjustments'!$A$70:$I$86,TRUNC(COLUMN(U$2)/5)+2,FALSE)*SUMIFS('IEA-MethaneAbatement-US'!$M:$M,'IEA-MethaneAbatement-US'!$N:$N,"&lt;"&amp;$B4,'IEA-MethaneAbatement-US'!$N:$N,"&gt;="&amp;$A4,'IEA-MethaneAbatement-US'!$L:$L,$B$1))+(VLOOKUP($C$1,'Multipliers and Adjustments'!$A$70:$I$86,TRUNC(COLUMN(U$2)/5)+2,FALSE)*SUMIFS('IEA-MethaneAbatement-US'!$M:$M,'IEA-MethaneAbatement-US'!$N:$N,"&lt;"&amp;$B4,'IEA-MethaneAbatement-US'!$N:$N,"&gt;="&amp;$A4,'IEA-MethaneAbatement-US'!$L:$L,$C$1))+(VLOOKUP($D$1,'Multipliers and Adjustments'!$A$70:$I$86,TRUNC(COLUMN(U$2)/5)+2,FALSE)*SUMIFS('IEA-MethaneAbatement-US'!$M:$M,'IEA-MethaneAbatement-US'!$N:$N,"&lt;"&amp;$B4,'IEA-MethaneAbatement-US'!$N:$N,"&gt;="&amp;$A4,'IEA-MethaneAbatement-US'!$L:$L,$D$1)))*'State Downscaling Multipliers'!$B$7*(1+'EPA to IEA Scaling'!Y$10)</f>
        <v>0</v>
      </c>
      <c r="V4" s="2">
        <f>((VLOOKUP($B$1,'Multipliers and Adjustments'!$A$70:$I$86,TRUNC(COLUMN(V$2)/5)+2,FALSE)*SUMIFS('IEA-MethaneAbatement-US'!$M:$M,'IEA-MethaneAbatement-US'!$N:$N,"&lt;"&amp;$B4,'IEA-MethaneAbatement-US'!$N:$N,"&gt;="&amp;$A4,'IEA-MethaneAbatement-US'!$L:$L,$B$1))+(VLOOKUP($C$1,'Multipliers and Adjustments'!$A$70:$I$86,TRUNC(COLUMN(V$2)/5)+2,FALSE)*SUMIFS('IEA-MethaneAbatement-US'!$M:$M,'IEA-MethaneAbatement-US'!$N:$N,"&lt;"&amp;$B4,'IEA-MethaneAbatement-US'!$N:$N,"&gt;="&amp;$A4,'IEA-MethaneAbatement-US'!$L:$L,$C$1))+(VLOOKUP($D$1,'Multipliers and Adjustments'!$A$70:$I$86,TRUNC(COLUMN(V$2)/5)+2,FALSE)*SUMIFS('IEA-MethaneAbatement-US'!$M:$M,'IEA-MethaneAbatement-US'!$N:$N,"&lt;"&amp;$B4,'IEA-MethaneAbatement-US'!$N:$N,"&gt;="&amp;$A4,'IEA-MethaneAbatement-US'!$L:$L,$D$1)))*'State Downscaling Multipliers'!$B$7*(1+'EPA to IEA Scaling'!Z$10)</f>
        <v>0</v>
      </c>
      <c r="W4" s="105">
        <f>((VLOOKUP($B$1,'Multipliers and Adjustments'!$A$70:$I$86,TRUNC(COLUMN(W$2)/5)+2,FALSE)*SUMIFS('IEA-MethaneAbatement-US'!$M:$M,'IEA-MethaneAbatement-US'!$N:$N,"&lt;"&amp;$B4,'IEA-MethaneAbatement-US'!$N:$N,"&gt;="&amp;$A4,'IEA-MethaneAbatement-US'!$L:$L,$B$1))+(VLOOKUP($C$1,'Multipliers and Adjustments'!$A$70:$I$86,TRUNC(COLUMN(W$2)/5)+2,FALSE)*SUMIFS('IEA-MethaneAbatement-US'!$M:$M,'IEA-MethaneAbatement-US'!$N:$N,"&lt;"&amp;$B4,'IEA-MethaneAbatement-US'!$N:$N,"&gt;="&amp;$A4,'IEA-MethaneAbatement-US'!$L:$L,$C$1))+(VLOOKUP($D$1,'Multipliers and Adjustments'!$A$70:$I$86,TRUNC(COLUMN(W$2)/5)+2,FALSE)*SUMIFS('IEA-MethaneAbatement-US'!$M:$M,'IEA-MethaneAbatement-US'!$N:$N,"&lt;"&amp;$B4,'IEA-MethaneAbatement-US'!$N:$N,"&gt;="&amp;$A4,'IEA-MethaneAbatement-US'!$L:$L,$D$1)))*'State Downscaling Multipliers'!$B$7*(1+'EPA to IEA Scaling'!AA$10)</f>
        <v>0</v>
      </c>
      <c r="X4" s="2">
        <f>((VLOOKUP($B$1,'Multipliers and Adjustments'!$A$70:$I$86,TRUNC(COLUMN(X$2)/5)+2,FALSE)*SUMIFS('IEA-MethaneAbatement-US'!$M:$M,'IEA-MethaneAbatement-US'!$N:$N,"&lt;"&amp;$B4,'IEA-MethaneAbatement-US'!$N:$N,"&gt;="&amp;$A4,'IEA-MethaneAbatement-US'!$L:$L,$B$1))+(VLOOKUP($C$1,'Multipliers and Adjustments'!$A$70:$I$86,TRUNC(COLUMN(X$2)/5)+2,FALSE)*SUMIFS('IEA-MethaneAbatement-US'!$M:$M,'IEA-MethaneAbatement-US'!$N:$N,"&lt;"&amp;$B4,'IEA-MethaneAbatement-US'!$N:$N,"&gt;="&amp;$A4,'IEA-MethaneAbatement-US'!$L:$L,$C$1))+(VLOOKUP($D$1,'Multipliers and Adjustments'!$A$70:$I$86,TRUNC(COLUMN(X$2)/5)+2,FALSE)*SUMIFS('IEA-MethaneAbatement-US'!$M:$M,'IEA-MethaneAbatement-US'!$N:$N,"&lt;"&amp;$B4,'IEA-MethaneAbatement-US'!$N:$N,"&gt;="&amp;$A4,'IEA-MethaneAbatement-US'!$L:$L,$D$1)))*'State Downscaling Multipliers'!$B$7*(1+'EPA to IEA Scaling'!AB$10)</f>
        <v>0</v>
      </c>
      <c r="Y4" s="2">
        <f>((VLOOKUP($B$1,'Multipliers and Adjustments'!$A$70:$I$86,TRUNC(COLUMN(Y$2)/5)+2,FALSE)*SUMIFS('IEA-MethaneAbatement-US'!$M:$M,'IEA-MethaneAbatement-US'!$N:$N,"&lt;"&amp;$B4,'IEA-MethaneAbatement-US'!$N:$N,"&gt;="&amp;$A4,'IEA-MethaneAbatement-US'!$L:$L,$B$1))+(VLOOKUP($C$1,'Multipliers and Adjustments'!$A$70:$I$86,TRUNC(COLUMN(Y$2)/5)+2,FALSE)*SUMIFS('IEA-MethaneAbatement-US'!$M:$M,'IEA-MethaneAbatement-US'!$N:$N,"&lt;"&amp;$B4,'IEA-MethaneAbatement-US'!$N:$N,"&gt;="&amp;$A4,'IEA-MethaneAbatement-US'!$L:$L,$C$1))+(VLOOKUP($D$1,'Multipliers and Adjustments'!$A$70:$I$86,TRUNC(COLUMN(Y$2)/5)+2,FALSE)*SUMIFS('IEA-MethaneAbatement-US'!$M:$M,'IEA-MethaneAbatement-US'!$N:$N,"&lt;"&amp;$B4,'IEA-MethaneAbatement-US'!$N:$N,"&gt;="&amp;$A4,'IEA-MethaneAbatement-US'!$L:$L,$D$1)))*'State Downscaling Multipliers'!$B$7*(1+'EPA to IEA Scaling'!AC$10)</f>
        <v>0</v>
      </c>
      <c r="Z4" s="2">
        <f>((VLOOKUP($B$1,'Multipliers and Adjustments'!$A$70:$I$86,TRUNC(COLUMN(Z$2)/5)+2,FALSE)*SUMIFS('IEA-MethaneAbatement-US'!$M:$M,'IEA-MethaneAbatement-US'!$N:$N,"&lt;"&amp;$B4,'IEA-MethaneAbatement-US'!$N:$N,"&gt;="&amp;$A4,'IEA-MethaneAbatement-US'!$L:$L,$B$1))+(VLOOKUP($C$1,'Multipliers and Adjustments'!$A$70:$I$86,TRUNC(COLUMN(Z$2)/5)+2,FALSE)*SUMIFS('IEA-MethaneAbatement-US'!$M:$M,'IEA-MethaneAbatement-US'!$N:$N,"&lt;"&amp;$B4,'IEA-MethaneAbatement-US'!$N:$N,"&gt;="&amp;$A4,'IEA-MethaneAbatement-US'!$L:$L,$C$1))+(VLOOKUP($D$1,'Multipliers and Adjustments'!$A$70:$I$86,TRUNC(COLUMN(Z$2)/5)+2,FALSE)*SUMIFS('IEA-MethaneAbatement-US'!$M:$M,'IEA-MethaneAbatement-US'!$N:$N,"&lt;"&amp;$B4,'IEA-MethaneAbatement-US'!$N:$N,"&gt;="&amp;$A4,'IEA-MethaneAbatement-US'!$L:$L,$D$1)))*'State Downscaling Multipliers'!$B$7*(1+'EPA to IEA Scaling'!AD$10)</f>
        <v>0</v>
      </c>
      <c r="AA4" s="2">
        <f>((VLOOKUP($B$1,'Multipliers and Adjustments'!$A$70:$I$86,TRUNC(COLUMN(AA$2)/5)+2,FALSE)*SUMIFS('IEA-MethaneAbatement-US'!$M:$M,'IEA-MethaneAbatement-US'!$N:$N,"&lt;"&amp;$B4,'IEA-MethaneAbatement-US'!$N:$N,"&gt;="&amp;$A4,'IEA-MethaneAbatement-US'!$L:$L,$B$1))+(VLOOKUP($C$1,'Multipliers and Adjustments'!$A$70:$I$86,TRUNC(COLUMN(AA$2)/5)+2,FALSE)*SUMIFS('IEA-MethaneAbatement-US'!$M:$M,'IEA-MethaneAbatement-US'!$N:$N,"&lt;"&amp;$B4,'IEA-MethaneAbatement-US'!$N:$N,"&gt;="&amp;$A4,'IEA-MethaneAbatement-US'!$L:$L,$C$1))+(VLOOKUP($D$1,'Multipliers and Adjustments'!$A$70:$I$86,TRUNC(COLUMN(AA$2)/5)+2,FALSE)*SUMIFS('IEA-MethaneAbatement-US'!$M:$M,'IEA-MethaneAbatement-US'!$N:$N,"&lt;"&amp;$B4,'IEA-MethaneAbatement-US'!$N:$N,"&gt;="&amp;$A4,'IEA-MethaneAbatement-US'!$L:$L,$D$1)))*'State Downscaling Multipliers'!$B$7*(1+'EPA to IEA Scaling'!AE$10)</f>
        <v>0</v>
      </c>
      <c r="AB4" s="105">
        <f>((VLOOKUP($B$1,'Multipliers and Adjustments'!$A$70:$I$86,TRUNC(COLUMN(AB$2)/5)+2,FALSE)*SUMIFS('IEA-MethaneAbatement-US'!$M:$M,'IEA-MethaneAbatement-US'!$N:$N,"&lt;"&amp;$B4,'IEA-MethaneAbatement-US'!$N:$N,"&gt;="&amp;$A4,'IEA-MethaneAbatement-US'!$L:$L,$B$1))+(VLOOKUP($C$1,'Multipliers and Adjustments'!$A$70:$I$86,TRUNC(COLUMN(AB$2)/5)+2,FALSE)*SUMIFS('IEA-MethaneAbatement-US'!$M:$M,'IEA-MethaneAbatement-US'!$N:$N,"&lt;"&amp;$B4,'IEA-MethaneAbatement-US'!$N:$N,"&gt;="&amp;$A4,'IEA-MethaneAbatement-US'!$L:$L,$C$1))+(VLOOKUP($D$1,'Multipliers and Adjustments'!$A$70:$I$86,TRUNC(COLUMN(AB$2)/5)+2,FALSE)*SUMIFS('IEA-MethaneAbatement-US'!$M:$M,'IEA-MethaneAbatement-US'!$N:$N,"&lt;"&amp;$B4,'IEA-MethaneAbatement-US'!$N:$N,"&gt;="&amp;$A4,'IEA-MethaneAbatement-US'!$L:$L,$D$1)))*'State Downscaling Multipliers'!$B$7*(1+'EPA to IEA Scaling'!AF$10)</f>
        <v>0</v>
      </c>
      <c r="AC4" s="2">
        <f>((VLOOKUP($B$1,'Multipliers and Adjustments'!$A$70:$I$86,TRUNC(COLUMN(AC$2)/5)+2,FALSE)*SUMIFS('IEA-MethaneAbatement-US'!$M:$M,'IEA-MethaneAbatement-US'!$N:$N,"&lt;"&amp;$B4,'IEA-MethaneAbatement-US'!$N:$N,"&gt;="&amp;$A4,'IEA-MethaneAbatement-US'!$L:$L,$B$1))+(VLOOKUP($C$1,'Multipliers and Adjustments'!$A$70:$I$86,TRUNC(COLUMN(AC$2)/5)+2,FALSE)*SUMIFS('IEA-MethaneAbatement-US'!$M:$M,'IEA-MethaneAbatement-US'!$N:$N,"&lt;"&amp;$B4,'IEA-MethaneAbatement-US'!$N:$N,"&gt;="&amp;$A4,'IEA-MethaneAbatement-US'!$L:$L,$C$1))+(VLOOKUP($D$1,'Multipliers and Adjustments'!$A$70:$I$86,TRUNC(COLUMN(AC$2)/5)+2,FALSE)*SUMIFS('IEA-MethaneAbatement-US'!$M:$M,'IEA-MethaneAbatement-US'!$N:$N,"&lt;"&amp;$B4,'IEA-MethaneAbatement-US'!$N:$N,"&gt;="&amp;$A4,'IEA-MethaneAbatement-US'!$L:$L,$D$1)))*'State Downscaling Multipliers'!$B$7*(1+'EPA to IEA Scaling'!AG$10)</f>
        <v>0</v>
      </c>
      <c r="AD4" s="2">
        <f>((VLOOKUP($B$1,'Multipliers and Adjustments'!$A$70:$I$86,TRUNC(COLUMN(AD$2)/5)+2,FALSE)*SUMIFS('IEA-MethaneAbatement-US'!$M:$M,'IEA-MethaneAbatement-US'!$N:$N,"&lt;"&amp;$B4,'IEA-MethaneAbatement-US'!$N:$N,"&gt;="&amp;$A4,'IEA-MethaneAbatement-US'!$L:$L,$B$1))+(VLOOKUP($C$1,'Multipliers and Adjustments'!$A$70:$I$86,TRUNC(COLUMN(AD$2)/5)+2,FALSE)*SUMIFS('IEA-MethaneAbatement-US'!$M:$M,'IEA-MethaneAbatement-US'!$N:$N,"&lt;"&amp;$B4,'IEA-MethaneAbatement-US'!$N:$N,"&gt;="&amp;$A4,'IEA-MethaneAbatement-US'!$L:$L,$C$1))+(VLOOKUP($D$1,'Multipliers and Adjustments'!$A$70:$I$86,TRUNC(COLUMN(AD$2)/5)+2,FALSE)*SUMIFS('IEA-MethaneAbatement-US'!$M:$M,'IEA-MethaneAbatement-US'!$N:$N,"&lt;"&amp;$B4,'IEA-MethaneAbatement-US'!$N:$N,"&gt;="&amp;$A4,'IEA-MethaneAbatement-US'!$L:$L,$D$1)))*'State Downscaling Multipliers'!$B$7*(1+'EPA to IEA Scaling'!AH$10)</f>
        <v>0</v>
      </c>
      <c r="AE4" s="2">
        <f>((VLOOKUP($B$1,'Multipliers and Adjustments'!$A$70:$I$86,TRUNC(COLUMN(AE$2)/5)+2,FALSE)*SUMIFS('IEA-MethaneAbatement-US'!$M:$M,'IEA-MethaneAbatement-US'!$N:$N,"&lt;"&amp;$B4,'IEA-MethaneAbatement-US'!$N:$N,"&gt;="&amp;$A4,'IEA-MethaneAbatement-US'!$L:$L,$B$1))+(VLOOKUP($C$1,'Multipliers and Adjustments'!$A$70:$I$86,TRUNC(COLUMN(AE$2)/5)+2,FALSE)*SUMIFS('IEA-MethaneAbatement-US'!$M:$M,'IEA-MethaneAbatement-US'!$N:$N,"&lt;"&amp;$B4,'IEA-MethaneAbatement-US'!$N:$N,"&gt;="&amp;$A4,'IEA-MethaneAbatement-US'!$L:$L,$C$1))+(VLOOKUP($D$1,'Multipliers and Adjustments'!$A$70:$I$86,TRUNC(COLUMN(AE$2)/5)+2,FALSE)*SUMIFS('IEA-MethaneAbatement-US'!$M:$M,'IEA-MethaneAbatement-US'!$N:$N,"&lt;"&amp;$B4,'IEA-MethaneAbatement-US'!$N:$N,"&gt;="&amp;$A4,'IEA-MethaneAbatement-US'!$L:$L,$D$1)))*'State Downscaling Multipliers'!$B$7*(1+'EPA to IEA Scaling'!AI$10)</f>
        <v>0</v>
      </c>
      <c r="AF4" s="2">
        <f>((VLOOKUP($B$1,'Multipliers and Adjustments'!$A$70:$I$86,TRUNC(COLUMN(AF$2)/5)+2,FALSE)*SUMIFS('IEA-MethaneAbatement-US'!$M:$M,'IEA-MethaneAbatement-US'!$N:$N,"&lt;"&amp;$B4,'IEA-MethaneAbatement-US'!$N:$N,"&gt;="&amp;$A4,'IEA-MethaneAbatement-US'!$L:$L,$B$1))+(VLOOKUP($C$1,'Multipliers and Adjustments'!$A$70:$I$86,TRUNC(COLUMN(AF$2)/5)+2,FALSE)*SUMIFS('IEA-MethaneAbatement-US'!$M:$M,'IEA-MethaneAbatement-US'!$N:$N,"&lt;"&amp;$B4,'IEA-MethaneAbatement-US'!$N:$N,"&gt;="&amp;$A4,'IEA-MethaneAbatement-US'!$L:$L,$C$1))+(VLOOKUP($D$1,'Multipliers and Adjustments'!$A$70:$I$86,TRUNC(COLUMN(AF$2)/5)+2,FALSE)*SUMIFS('IEA-MethaneAbatement-US'!$M:$M,'IEA-MethaneAbatement-US'!$N:$N,"&lt;"&amp;$B4,'IEA-MethaneAbatement-US'!$N:$N,"&gt;="&amp;$A4,'IEA-MethaneAbatement-US'!$L:$L,$D$1)))*'State Downscaling Multipliers'!$B$7*(1+'EPA to IEA Scaling'!AJ$10)</f>
        <v>0</v>
      </c>
      <c r="AG4" s="105">
        <f>((VLOOKUP($B$1,'Multipliers and Adjustments'!$A$70:$I$86,TRUNC(COLUMN(AG$2)/5)+2,FALSE)*SUMIFS('IEA-MethaneAbatement-US'!$M:$M,'IEA-MethaneAbatement-US'!$N:$N,"&lt;"&amp;$B4,'IEA-MethaneAbatement-US'!$N:$N,"&gt;="&amp;$A4,'IEA-MethaneAbatement-US'!$L:$L,$B$1))+(VLOOKUP($C$1,'Multipliers and Adjustments'!$A$70:$I$86,TRUNC(COLUMN(AG$2)/5)+2,FALSE)*SUMIFS('IEA-MethaneAbatement-US'!$M:$M,'IEA-MethaneAbatement-US'!$N:$N,"&lt;"&amp;$B4,'IEA-MethaneAbatement-US'!$N:$N,"&gt;="&amp;$A4,'IEA-MethaneAbatement-US'!$L:$L,$C$1))+(VLOOKUP($D$1,'Multipliers and Adjustments'!$A$70:$I$86,TRUNC(COLUMN(AG$2)/5)+2,FALSE)*SUMIFS('IEA-MethaneAbatement-US'!$M:$M,'IEA-MethaneAbatement-US'!$N:$N,"&lt;"&amp;$B4,'IEA-MethaneAbatement-US'!$N:$N,"&gt;="&amp;$A4,'IEA-MethaneAbatement-US'!$L:$L,$D$1)))*'State Downscaling Multipliers'!$B$7*(1+'EPA to IEA Scaling'!AK$10)</f>
        <v>0</v>
      </c>
      <c r="AH4" s="2">
        <f>((VLOOKUP($B$1,'Multipliers and Adjustments'!$A$70:$I$86,TRUNC(COLUMN(AH$2)/5)+2,FALSE)*SUMIFS('IEA-MethaneAbatement-US'!$M:$M,'IEA-MethaneAbatement-US'!$N:$N,"&lt;"&amp;$B4,'IEA-MethaneAbatement-US'!$N:$N,"&gt;="&amp;$A4,'IEA-MethaneAbatement-US'!$L:$L,$B$1))+(VLOOKUP($C$1,'Multipliers and Adjustments'!$A$70:$I$86,TRUNC(COLUMN(AH$2)/5)+2,FALSE)*SUMIFS('IEA-MethaneAbatement-US'!$M:$M,'IEA-MethaneAbatement-US'!$N:$N,"&lt;"&amp;$B4,'IEA-MethaneAbatement-US'!$N:$N,"&gt;="&amp;$A4,'IEA-MethaneAbatement-US'!$L:$L,$C$1))+(VLOOKUP($D$1,'Multipliers and Adjustments'!$A$70:$I$86,TRUNC(COLUMN(AH$2)/5)+2,FALSE)*SUMIFS('IEA-MethaneAbatement-US'!$M:$M,'IEA-MethaneAbatement-US'!$N:$N,"&lt;"&amp;$B4,'IEA-MethaneAbatement-US'!$N:$N,"&gt;="&amp;$A4,'IEA-MethaneAbatement-US'!$L:$L,$D$1)))*'State Downscaling Multipliers'!$B$7*(1+'EPA to IEA Scaling'!AL$10)</f>
        <v>0</v>
      </c>
      <c r="AI4" s="2">
        <f>((VLOOKUP($B$1,'Multipliers and Adjustments'!$A$70:$I$86,TRUNC(COLUMN(AI$2)/5)+2,FALSE)*SUMIFS('IEA-MethaneAbatement-US'!$M:$M,'IEA-MethaneAbatement-US'!$N:$N,"&lt;"&amp;$B4,'IEA-MethaneAbatement-US'!$N:$N,"&gt;="&amp;$A4,'IEA-MethaneAbatement-US'!$L:$L,$B$1))+(VLOOKUP($C$1,'Multipliers and Adjustments'!$A$70:$I$86,TRUNC(COLUMN(AI$2)/5)+2,FALSE)*SUMIFS('IEA-MethaneAbatement-US'!$M:$M,'IEA-MethaneAbatement-US'!$N:$N,"&lt;"&amp;$B4,'IEA-MethaneAbatement-US'!$N:$N,"&gt;="&amp;$A4,'IEA-MethaneAbatement-US'!$L:$L,$C$1))+(VLOOKUP($D$1,'Multipliers and Adjustments'!$A$70:$I$86,TRUNC(COLUMN(AI$2)/5)+2,FALSE)*SUMIFS('IEA-MethaneAbatement-US'!$M:$M,'IEA-MethaneAbatement-US'!$N:$N,"&lt;"&amp;$B4,'IEA-MethaneAbatement-US'!$N:$N,"&gt;="&amp;$A4,'IEA-MethaneAbatement-US'!$L:$L,$D$1)))*'State Downscaling Multipliers'!$B$7*(1+'EPA to IEA Scaling'!AM$10)</f>
        <v>0</v>
      </c>
      <c r="AJ4" s="2">
        <f>((VLOOKUP($B$1,'Multipliers and Adjustments'!$A$70:$I$86,TRUNC(COLUMN(AJ$2)/5)+2,FALSE)*SUMIFS('IEA-MethaneAbatement-US'!$M:$M,'IEA-MethaneAbatement-US'!$N:$N,"&lt;"&amp;$B4,'IEA-MethaneAbatement-US'!$N:$N,"&gt;="&amp;$A4,'IEA-MethaneAbatement-US'!$L:$L,$B$1))+(VLOOKUP($C$1,'Multipliers and Adjustments'!$A$70:$I$86,TRUNC(COLUMN(AJ$2)/5)+2,FALSE)*SUMIFS('IEA-MethaneAbatement-US'!$M:$M,'IEA-MethaneAbatement-US'!$N:$N,"&lt;"&amp;$B4,'IEA-MethaneAbatement-US'!$N:$N,"&gt;="&amp;$A4,'IEA-MethaneAbatement-US'!$L:$L,$C$1))+(VLOOKUP($D$1,'Multipliers and Adjustments'!$A$70:$I$86,TRUNC(COLUMN(AJ$2)/5)+2,FALSE)*SUMIFS('IEA-MethaneAbatement-US'!$M:$M,'IEA-MethaneAbatement-US'!$N:$N,"&lt;"&amp;$B4,'IEA-MethaneAbatement-US'!$N:$N,"&gt;="&amp;$A4,'IEA-MethaneAbatement-US'!$L:$L,$D$1)))*'State Downscaling Multipliers'!$B$7*(1+'EPA to IEA Scaling'!AN$10)</f>
        <v>0</v>
      </c>
      <c r="AK4" s="2">
        <f>((VLOOKUP($B$1,'Multipliers and Adjustments'!$A$70:$I$86,TRUNC(COLUMN(AK$2)/5)+2,FALSE)*SUMIFS('IEA-MethaneAbatement-US'!$M:$M,'IEA-MethaneAbatement-US'!$N:$N,"&lt;"&amp;$B4,'IEA-MethaneAbatement-US'!$N:$N,"&gt;="&amp;$A4,'IEA-MethaneAbatement-US'!$L:$L,$B$1))+(VLOOKUP($C$1,'Multipliers and Adjustments'!$A$70:$I$86,TRUNC(COLUMN(AK$2)/5)+2,FALSE)*SUMIFS('IEA-MethaneAbatement-US'!$M:$M,'IEA-MethaneAbatement-US'!$N:$N,"&lt;"&amp;$B4,'IEA-MethaneAbatement-US'!$N:$N,"&gt;="&amp;$A4,'IEA-MethaneAbatement-US'!$L:$L,$C$1))+(VLOOKUP($D$1,'Multipliers and Adjustments'!$A$70:$I$86,TRUNC(COLUMN(AK$2)/5)+2,FALSE)*SUMIFS('IEA-MethaneAbatement-US'!$M:$M,'IEA-MethaneAbatement-US'!$N:$N,"&lt;"&amp;$B4,'IEA-MethaneAbatement-US'!$N:$N,"&gt;="&amp;$A4,'IEA-MethaneAbatement-US'!$L:$L,$D$1)))*'State Downscaling Multipliers'!$B$7*(1+'EPA to IEA Scaling'!AO$10)</f>
        <v>0</v>
      </c>
      <c r="AL4" s="105">
        <f>((VLOOKUP($B$1,'Multipliers and Adjustments'!$A$70:$I$86,TRUNC(COLUMN(AL$2)/5)+2,FALSE)*SUMIFS('IEA-MethaneAbatement-US'!$M:$M,'IEA-MethaneAbatement-US'!$N:$N,"&lt;"&amp;$B4,'IEA-MethaneAbatement-US'!$N:$N,"&gt;="&amp;$A4,'IEA-MethaneAbatement-US'!$L:$L,$B$1))+(VLOOKUP($C$1,'Multipliers and Adjustments'!$A$70:$I$86,TRUNC(COLUMN(AL$2)/5)+2,FALSE)*SUMIFS('IEA-MethaneAbatement-US'!$M:$M,'IEA-MethaneAbatement-US'!$N:$N,"&lt;"&amp;$B4,'IEA-MethaneAbatement-US'!$N:$N,"&gt;="&amp;$A4,'IEA-MethaneAbatement-US'!$L:$L,$C$1))+(VLOOKUP($D$1,'Multipliers and Adjustments'!$A$70:$I$86,TRUNC(COLUMN(AL$2)/5)+2,FALSE)*SUMIFS('IEA-MethaneAbatement-US'!$M:$M,'IEA-MethaneAbatement-US'!$N:$N,"&lt;"&amp;$B4,'IEA-MethaneAbatement-US'!$N:$N,"&gt;="&amp;$A4,'IEA-MethaneAbatement-US'!$L:$L,$D$1)))*'State Downscaling Multipliers'!$B$7*(1+'EPA to IEA Scaling'!AP$10)</f>
        <v>0</v>
      </c>
    </row>
    <row r="5" spans="1:38" x14ac:dyDescent="0.25">
      <c r="A5" s="49">
        <f t="shared" si="1"/>
        <v>-1050</v>
      </c>
      <c r="B5" s="49">
        <f t="shared" si="0"/>
        <v>-1000</v>
      </c>
      <c r="C5" s="105">
        <f>((VLOOKUP($B$1,'Multipliers and Adjustments'!$A$70:$I$86,TRUNC(COLUMN(C$2)/5)+2,FALSE)*SUMIFS('IEA-MethaneAbatement-US'!$M:$M,'IEA-MethaneAbatement-US'!$N:$N,"&lt;"&amp;$B5,'IEA-MethaneAbatement-US'!$N:$N,"&gt;="&amp;$A5,'IEA-MethaneAbatement-US'!$L:$L,$B$1))+(VLOOKUP($C$1,'Multipliers and Adjustments'!$A$70:$I$86,TRUNC(COLUMN(C$2)/5)+2,FALSE)*SUMIFS('IEA-MethaneAbatement-US'!$M:$M,'IEA-MethaneAbatement-US'!$N:$N,"&lt;"&amp;$B5,'IEA-MethaneAbatement-US'!$N:$N,"&gt;="&amp;$A5,'IEA-MethaneAbatement-US'!$L:$L,$C$1))+(VLOOKUP($D$1,'Multipliers and Adjustments'!$A$70:$I$86,TRUNC(COLUMN(C$2)/5)+2,FALSE)*SUMIFS('IEA-MethaneAbatement-US'!$M:$M,'IEA-MethaneAbatement-US'!$N:$N,"&lt;"&amp;$B5,'IEA-MethaneAbatement-US'!$N:$N,"&gt;="&amp;$A5,'IEA-MethaneAbatement-US'!$L:$L,$D$1)))*'State Downscaling Multipliers'!$B$7*(1+'EPA to IEA Scaling'!G$10)</f>
        <v>0</v>
      </c>
      <c r="D5" s="2">
        <f>((VLOOKUP($B$1,'Multipliers and Adjustments'!$A$70:$I$86,TRUNC(COLUMN(D$2)/5)+2,FALSE)*SUMIFS('IEA-MethaneAbatement-US'!$M:$M,'IEA-MethaneAbatement-US'!$N:$N,"&lt;"&amp;$B5,'IEA-MethaneAbatement-US'!$N:$N,"&gt;="&amp;$A5,'IEA-MethaneAbatement-US'!$L:$L,$B$1))+(VLOOKUP($C$1,'Multipliers and Adjustments'!$A$70:$I$86,TRUNC(COLUMN(D$2)/5)+2,FALSE)*SUMIFS('IEA-MethaneAbatement-US'!$M:$M,'IEA-MethaneAbatement-US'!$N:$N,"&lt;"&amp;$B5,'IEA-MethaneAbatement-US'!$N:$N,"&gt;="&amp;$A5,'IEA-MethaneAbatement-US'!$L:$L,$C$1))+(VLOOKUP($D$1,'Multipliers and Adjustments'!$A$70:$I$86,TRUNC(COLUMN(D$2)/5)+2,FALSE)*SUMIFS('IEA-MethaneAbatement-US'!$M:$M,'IEA-MethaneAbatement-US'!$N:$N,"&lt;"&amp;$B5,'IEA-MethaneAbatement-US'!$N:$N,"&gt;="&amp;$A5,'IEA-MethaneAbatement-US'!$L:$L,$D$1)))*'State Downscaling Multipliers'!$B$7*(1+'EPA to IEA Scaling'!H$10)</f>
        <v>0</v>
      </c>
      <c r="E5" s="2">
        <f>((VLOOKUP($B$1,'Multipliers and Adjustments'!$A$70:$I$86,TRUNC(COLUMN(E$2)/5)+2,FALSE)*SUMIFS('IEA-MethaneAbatement-US'!$M:$M,'IEA-MethaneAbatement-US'!$N:$N,"&lt;"&amp;$B5,'IEA-MethaneAbatement-US'!$N:$N,"&gt;="&amp;$A5,'IEA-MethaneAbatement-US'!$L:$L,$B$1))+(VLOOKUP($C$1,'Multipliers and Adjustments'!$A$70:$I$86,TRUNC(COLUMN(E$2)/5)+2,FALSE)*SUMIFS('IEA-MethaneAbatement-US'!$M:$M,'IEA-MethaneAbatement-US'!$N:$N,"&lt;"&amp;$B5,'IEA-MethaneAbatement-US'!$N:$N,"&gt;="&amp;$A5,'IEA-MethaneAbatement-US'!$L:$L,$C$1))+(VLOOKUP($D$1,'Multipliers and Adjustments'!$A$70:$I$86,TRUNC(COLUMN(E$2)/5)+2,FALSE)*SUMIFS('IEA-MethaneAbatement-US'!$M:$M,'IEA-MethaneAbatement-US'!$N:$N,"&lt;"&amp;$B5,'IEA-MethaneAbatement-US'!$N:$N,"&gt;="&amp;$A5,'IEA-MethaneAbatement-US'!$L:$L,$D$1)))*'State Downscaling Multipliers'!$B$7*(1+'EPA to IEA Scaling'!I$10)</f>
        <v>0</v>
      </c>
      <c r="F5" s="2">
        <f>((VLOOKUP($B$1,'Multipliers and Adjustments'!$A$70:$I$86,TRUNC(COLUMN(F$2)/5)+2,FALSE)*SUMIFS('IEA-MethaneAbatement-US'!$M:$M,'IEA-MethaneAbatement-US'!$N:$N,"&lt;"&amp;$B5,'IEA-MethaneAbatement-US'!$N:$N,"&gt;="&amp;$A5,'IEA-MethaneAbatement-US'!$L:$L,$B$1))+(VLOOKUP($C$1,'Multipliers and Adjustments'!$A$70:$I$86,TRUNC(COLUMN(F$2)/5)+2,FALSE)*SUMIFS('IEA-MethaneAbatement-US'!$M:$M,'IEA-MethaneAbatement-US'!$N:$N,"&lt;"&amp;$B5,'IEA-MethaneAbatement-US'!$N:$N,"&gt;="&amp;$A5,'IEA-MethaneAbatement-US'!$L:$L,$C$1))+(VLOOKUP($D$1,'Multipliers and Adjustments'!$A$70:$I$86,TRUNC(COLUMN(F$2)/5)+2,FALSE)*SUMIFS('IEA-MethaneAbatement-US'!$M:$M,'IEA-MethaneAbatement-US'!$N:$N,"&lt;"&amp;$B5,'IEA-MethaneAbatement-US'!$N:$N,"&gt;="&amp;$A5,'IEA-MethaneAbatement-US'!$L:$L,$D$1)))*'State Downscaling Multipliers'!$B$7*(1+'EPA to IEA Scaling'!J$10)</f>
        <v>0</v>
      </c>
      <c r="G5" s="154">
        <f>((VLOOKUP($B$1,'Multipliers and Adjustments'!$A$70:$I$86,TRUNC(COLUMN(G$2)/5)+2,FALSE)*SUMIFS('IEA-MethaneAbatement-US'!$M:$M,'IEA-MethaneAbatement-US'!$N:$N,"&lt;"&amp;$B5,'IEA-MethaneAbatement-US'!$N:$N,"&gt;="&amp;$A5,'IEA-MethaneAbatement-US'!$L:$L,$B$1))+(VLOOKUP($C$1,'Multipliers and Adjustments'!$A$70:$I$86,TRUNC(COLUMN(G$2)/5)+2,FALSE)*SUMIFS('IEA-MethaneAbatement-US'!$M:$M,'IEA-MethaneAbatement-US'!$N:$N,"&lt;"&amp;$B5,'IEA-MethaneAbatement-US'!$N:$N,"&gt;="&amp;$A5,'IEA-MethaneAbatement-US'!$L:$L,$C$1))+(VLOOKUP($D$1,'Multipliers and Adjustments'!$A$70:$I$86,TRUNC(COLUMN(G$2)/5)+2,FALSE)*SUMIFS('IEA-MethaneAbatement-US'!$M:$M,'IEA-MethaneAbatement-US'!$N:$N,"&lt;"&amp;$B5,'IEA-MethaneAbatement-US'!$N:$N,"&gt;="&amp;$A5,'IEA-MethaneAbatement-US'!$L:$L,$D$1)))*'State Downscaling Multipliers'!$B$7*(1+'EPA to IEA Scaling'!K$10)</f>
        <v>0</v>
      </c>
      <c r="H5" s="105">
        <f>((VLOOKUP($B$1,'Multipliers and Adjustments'!$A$70:$I$86,TRUNC(COLUMN(H$2)/5)+2,FALSE)*SUMIFS('IEA-MethaneAbatement-US'!$M:$M,'IEA-MethaneAbatement-US'!$N:$N,"&lt;"&amp;$B5,'IEA-MethaneAbatement-US'!$N:$N,"&gt;="&amp;$A5,'IEA-MethaneAbatement-US'!$L:$L,$B$1))+(VLOOKUP($C$1,'Multipliers and Adjustments'!$A$70:$I$86,TRUNC(COLUMN(H$2)/5)+2,FALSE)*SUMIFS('IEA-MethaneAbatement-US'!$M:$M,'IEA-MethaneAbatement-US'!$N:$N,"&lt;"&amp;$B5,'IEA-MethaneAbatement-US'!$N:$N,"&gt;="&amp;$A5,'IEA-MethaneAbatement-US'!$L:$L,$C$1))+(VLOOKUP($D$1,'Multipliers and Adjustments'!$A$70:$I$86,TRUNC(COLUMN(H$2)/5)+2,FALSE)*SUMIFS('IEA-MethaneAbatement-US'!$M:$M,'IEA-MethaneAbatement-US'!$N:$N,"&lt;"&amp;$B5,'IEA-MethaneAbatement-US'!$N:$N,"&gt;="&amp;$A5,'IEA-MethaneAbatement-US'!$L:$L,$D$1)))*'State Downscaling Multipliers'!$B$7*(1+'EPA to IEA Scaling'!L$10)</f>
        <v>0</v>
      </c>
      <c r="I5" s="2">
        <f>((VLOOKUP($B$1,'Multipliers and Adjustments'!$A$70:$I$86,TRUNC(COLUMN(I$2)/5)+2,FALSE)*SUMIFS('IEA-MethaneAbatement-US'!$M:$M,'IEA-MethaneAbatement-US'!$N:$N,"&lt;"&amp;$B5,'IEA-MethaneAbatement-US'!$N:$N,"&gt;="&amp;$A5,'IEA-MethaneAbatement-US'!$L:$L,$B$1))+(VLOOKUP($C$1,'Multipliers and Adjustments'!$A$70:$I$86,TRUNC(COLUMN(I$2)/5)+2,FALSE)*SUMIFS('IEA-MethaneAbatement-US'!$M:$M,'IEA-MethaneAbatement-US'!$N:$N,"&lt;"&amp;$B5,'IEA-MethaneAbatement-US'!$N:$N,"&gt;="&amp;$A5,'IEA-MethaneAbatement-US'!$L:$L,$C$1))+(VLOOKUP($D$1,'Multipliers and Adjustments'!$A$70:$I$86,TRUNC(COLUMN(I$2)/5)+2,FALSE)*SUMIFS('IEA-MethaneAbatement-US'!$M:$M,'IEA-MethaneAbatement-US'!$N:$N,"&lt;"&amp;$B5,'IEA-MethaneAbatement-US'!$N:$N,"&gt;="&amp;$A5,'IEA-MethaneAbatement-US'!$L:$L,$D$1)))*'State Downscaling Multipliers'!$B$7*(1+'EPA to IEA Scaling'!M$10)</f>
        <v>0</v>
      </c>
      <c r="J5" s="2">
        <f>((VLOOKUP($B$1,'Multipliers and Adjustments'!$A$70:$I$86,TRUNC(COLUMN(J$2)/5)+2,FALSE)*SUMIFS('IEA-MethaneAbatement-US'!$M:$M,'IEA-MethaneAbatement-US'!$N:$N,"&lt;"&amp;$B5,'IEA-MethaneAbatement-US'!$N:$N,"&gt;="&amp;$A5,'IEA-MethaneAbatement-US'!$L:$L,$B$1))+(VLOOKUP($C$1,'Multipliers and Adjustments'!$A$70:$I$86,TRUNC(COLUMN(J$2)/5)+2,FALSE)*SUMIFS('IEA-MethaneAbatement-US'!$M:$M,'IEA-MethaneAbatement-US'!$N:$N,"&lt;"&amp;$B5,'IEA-MethaneAbatement-US'!$N:$N,"&gt;="&amp;$A5,'IEA-MethaneAbatement-US'!$L:$L,$C$1))+(VLOOKUP($D$1,'Multipliers and Adjustments'!$A$70:$I$86,TRUNC(COLUMN(J$2)/5)+2,FALSE)*SUMIFS('IEA-MethaneAbatement-US'!$M:$M,'IEA-MethaneAbatement-US'!$N:$N,"&lt;"&amp;$B5,'IEA-MethaneAbatement-US'!$N:$N,"&gt;="&amp;$A5,'IEA-MethaneAbatement-US'!$L:$L,$D$1)))*'State Downscaling Multipliers'!$B$7*(1+'EPA to IEA Scaling'!N$10)</f>
        <v>0</v>
      </c>
      <c r="K5" s="2">
        <f>((VLOOKUP($B$1,'Multipliers and Adjustments'!$A$70:$I$86,TRUNC(COLUMN(K$2)/5)+2,FALSE)*SUMIFS('IEA-MethaneAbatement-US'!$M:$M,'IEA-MethaneAbatement-US'!$N:$N,"&lt;"&amp;$B5,'IEA-MethaneAbatement-US'!$N:$N,"&gt;="&amp;$A5,'IEA-MethaneAbatement-US'!$L:$L,$B$1))+(VLOOKUP($C$1,'Multipliers and Adjustments'!$A$70:$I$86,TRUNC(COLUMN(K$2)/5)+2,FALSE)*SUMIFS('IEA-MethaneAbatement-US'!$M:$M,'IEA-MethaneAbatement-US'!$N:$N,"&lt;"&amp;$B5,'IEA-MethaneAbatement-US'!$N:$N,"&gt;="&amp;$A5,'IEA-MethaneAbatement-US'!$L:$L,$C$1))+(VLOOKUP($D$1,'Multipliers and Adjustments'!$A$70:$I$86,TRUNC(COLUMN(K$2)/5)+2,FALSE)*SUMIFS('IEA-MethaneAbatement-US'!$M:$M,'IEA-MethaneAbatement-US'!$N:$N,"&lt;"&amp;$B5,'IEA-MethaneAbatement-US'!$N:$N,"&gt;="&amp;$A5,'IEA-MethaneAbatement-US'!$L:$L,$D$1)))*'State Downscaling Multipliers'!$B$7*(1+'EPA to IEA Scaling'!O$10)</f>
        <v>0</v>
      </c>
      <c r="L5" s="2">
        <f>((VLOOKUP($B$1,'Multipliers and Adjustments'!$A$70:$I$86,TRUNC(COLUMN(L$2)/5)+2,FALSE)*SUMIFS('IEA-MethaneAbatement-US'!$M:$M,'IEA-MethaneAbatement-US'!$N:$N,"&lt;"&amp;$B5,'IEA-MethaneAbatement-US'!$N:$N,"&gt;="&amp;$A5,'IEA-MethaneAbatement-US'!$L:$L,$B$1))+(VLOOKUP($C$1,'Multipliers and Adjustments'!$A$70:$I$86,TRUNC(COLUMN(L$2)/5)+2,FALSE)*SUMIFS('IEA-MethaneAbatement-US'!$M:$M,'IEA-MethaneAbatement-US'!$N:$N,"&lt;"&amp;$B5,'IEA-MethaneAbatement-US'!$N:$N,"&gt;="&amp;$A5,'IEA-MethaneAbatement-US'!$L:$L,$C$1))+(VLOOKUP($D$1,'Multipliers and Adjustments'!$A$70:$I$86,TRUNC(COLUMN(L$2)/5)+2,FALSE)*SUMIFS('IEA-MethaneAbatement-US'!$M:$M,'IEA-MethaneAbatement-US'!$N:$N,"&lt;"&amp;$B5,'IEA-MethaneAbatement-US'!$N:$N,"&gt;="&amp;$A5,'IEA-MethaneAbatement-US'!$L:$L,$D$1)))*'State Downscaling Multipliers'!$B$7*(1+'EPA to IEA Scaling'!P$10)</f>
        <v>0</v>
      </c>
      <c r="M5" s="105">
        <f>((VLOOKUP($B$1,'Multipliers and Adjustments'!$A$70:$I$86,TRUNC(COLUMN(M$2)/5)+2,FALSE)*SUMIFS('IEA-MethaneAbatement-US'!$M:$M,'IEA-MethaneAbatement-US'!$N:$N,"&lt;"&amp;$B5,'IEA-MethaneAbatement-US'!$N:$N,"&gt;="&amp;$A5,'IEA-MethaneAbatement-US'!$L:$L,$B$1))+(VLOOKUP($C$1,'Multipliers and Adjustments'!$A$70:$I$86,TRUNC(COLUMN(M$2)/5)+2,FALSE)*SUMIFS('IEA-MethaneAbatement-US'!$M:$M,'IEA-MethaneAbatement-US'!$N:$N,"&lt;"&amp;$B5,'IEA-MethaneAbatement-US'!$N:$N,"&gt;="&amp;$A5,'IEA-MethaneAbatement-US'!$L:$L,$C$1))+(VLOOKUP($D$1,'Multipliers and Adjustments'!$A$70:$I$86,TRUNC(COLUMN(M$2)/5)+2,FALSE)*SUMIFS('IEA-MethaneAbatement-US'!$M:$M,'IEA-MethaneAbatement-US'!$N:$N,"&lt;"&amp;$B5,'IEA-MethaneAbatement-US'!$N:$N,"&gt;="&amp;$A5,'IEA-MethaneAbatement-US'!$L:$L,$D$1)))*'State Downscaling Multipliers'!$B$7*(1+'EPA to IEA Scaling'!Q$10)</f>
        <v>0</v>
      </c>
      <c r="N5" s="2">
        <f>((VLOOKUP($B$1,'Multipliers and Adjustments'!$A$70:$I$86,TRUNC(COLUMN(N$2)/5)+2,FALSE)*SUMIFS('IEA-MethaneAbatement-US'!$M:$M,'IEA-MethaneAbatement-US'!$N:$N,"&lt;"&amp;$B5,'IEA-MethaneAbatement-US'!$N:$N,"&gt;="&amp;$A5,'IEA-MethaneAbatement-US'!$L:$L,$B$1))+(VLOOKUP($C$1,'Multipliers and Adjustments'!$A$70:$I$86,TRUNC(COLUMN(N$2)/5)+2,FALSE)*SUMIFS('IEA-MethaneAbatement-US'!$M:$M,'IEA-MethaneAbatement-US'!$N:$N,"&lt;"&amp;$B5,'IEA-MethaneAbatement-US'!$N:$N,"&gt;="&amp;$A5,'IEA-MethaneAbatement-US'!$L:$L,$C$1))+(VLOOKUP($D$1,'Multipliers and Adjustments'!$A$70:$I$86,TRUNC(COLUMN(N$2)/5)+2,FALSE)*SUMIFS('IEA-MethaneAbatement-US'!$M:$M,'IEA-MethaneAbatement-US'!$N:$N,"&lt;"&amp;$B5,'IEA-MethaneAbatement-US'!$N:$N,"&gt;="&amp;$A5,'IEA-MethaneAbatement-US'!$L:$L,$D$1)))*'State Downscaling Multipliers'!$B$7*(1+'EPA to IEA Scaling'!R$10)</f>
        <v>0</v>
      </c>
      <c r="O5" s="2">
        <f>((VLOOKUP($B$1,'Multipliers and Adjustments'!$A$70:$I$86,TRUNC(COLUMN(O$2)/5)+2,FALSE)*SUMIFS('IEA-MethaneAbatement-US'!$M:$M,'IEA-MethaneAbatement-US'!$N:$N,"&lt;"&amp;$B5,'IEA-MethaneAbatement-US'!$N:$N,"&gt;="&amp;$A5,'IEA-MethaneAbatement-US'!$L:$L,$B$1))+(VLOOKUP($C$1,'Multipliers and Adjustments'!$A$70:$I$86,TRUNC(COLUMN(O$2)/5)+2,FALSE)*SUMIFS('IEA-MethaneAbatement-US'!$M:$M,'IEA-MethaneAbatement-US'!$N:$N,"&lt;"&amp;$B5,'IEA-MethaneAbatement-US'!$N:$N,"&gt;="&amp;$A5,'IEA-MethaneAbatement-US'!$L:$L,$C$1))+(VLOOKUP($D$1,'Multipliers and Adjustments'!$A$70:$I$86,TRUNC(COLUMN(O$2)/5)+2,FALSE)*SUMIFS('IEA-MethaneAbatement-US'!$M:$M,'IEA-MethaneAbatement-US'!$N:$N,"&lt;"&amp;$B5,'IEA-MethaneAbatement-US'!$N:$N,"&gt;="&amp;$A5,'IEA-MethaneAbatement-US'!$L:$L,$D$1)))*'State Downscaling Multipliers'!$B$7*(1+'EPA to IEA Scaling'!S$10)</f>
        <v>0</v>
      </c>
      <c r="P5" s="2">
        <f>((VLOOKUP($B$1,'Multipliers and Adjustments'!$A$70:$I$86,TRUNC(COLUMN(P$2)/5)+2,FALSE)*SUMIFS('IEA-MethaneAbatement-US'!$M:$M,'IEA-MethaneAbatement-US'!$N:$N,"&lt;"&amp;$B5,'IEA-MethaneAbatement-US'!$N:$N,"&gt;="&amp;$A5,'IEA-MethaneAbatement-US'!$L:$L,$B$1))+(VLOOKUP($C$1,'Multipliers and Adjustments'!$A$70:$I$86,TRUNC(COLUMN(P$2)/5)+2,FALSE)*SUMIFS('IEA-MethaneAbatement-US'!$M:$M,'IEA-MethaneAbatement-US'!$N:$N,"&lt;"&amp;$B5,'IEA-MethaneAbatement-US'!$N:$N,"&gt;="&amp;$A5,'IEA-MethaneAbatement-US'!$L:$L,$C$1))+(VLOOKUP($D$1,'Multipliers and Adjustments'!$A$70:$I$86,TRUNC(COLUMN(P$2)/5)+2,FALSE)*SUMIFS('IEA-MethaneAbatement-US'!$M:$M,'IEA-MethaneAbatement-US'!$N:$N,"&lt;"&amp;$B5,'IEA-MethaneAbatement-US'!$N:$N,"&gt;="&amp;$A5,'IEA-MethaneAbatement-US'!$L:$L,$D$1)))*'State Downscaling Multipliers'!$B$7*(1+'EPA to IEA Scaling'!T$10)</f>
        <v>0</v>
      </c>
      <c r="Q5" s="2">
        <f>((VLOOKUP($B$1,'Multipliers and Adjustments'!$A$70:$I$86,TRUNC(COLUMN(Q$2)/5)+2,FALSE)*SUMIFS('IEA-MethaneAbatement-US'!$M:$M,'IEA-MethaneAbatement-US'!$N:$N,"&lt;"&amp;$B5,'IEA-MethaneAbatement-US'!$N:$N,"&gt;="&amp;$A5,'IEA-MethaneAbatement-US'!$L:$L,$B$1))+(VLOOKUP($C$1,'Multipliers and Adjustments'!$A$70:$I$86,TRUNC(COLUMN(Q$2)/5)+2,FALSE)*SUMIFS('IEA-MethaneAbatement-US'!$M:$M,'IEA-MethaneAbatement-US'!$N:$N,"&lt;"&amp;$B5,'IEA-MethaneAbatement-US'!$N:$N,"&gt;="&amp;$A5,'IEA-MethaneAbatement-US'!$L:$L,$C$1))+(VLOOKUP($D$1,'Multipliers and Adjustments'!$A$70:$I$86,TRUNC(COLUMN(Q$2)/5)+2,FALSE)*SUMIFS('IEA-MethaneAbatement-US'!$M:$M,'IEA-MethaneAbatement-US'!$N:$N,"&lt;"&amp;$B5,'IEA-MethaneAbatement-US'!$N:$N,"&gt;="&amp;$A5,'IEA-MethaneAbatement-US'!$L:$L,$D$1)))*'State Downscaling Multipliers'!$B$7*(1+'EPA to IEA Scaling'!U$10)</f>
        <v>0</v>
      </c>
      <c r="R5" s="105">
        <f>((VLOOKUP($B$1,'Multipliers and Adjustments'!$A$70:$I$86,TRUNC(COLUMN(R$2)/5)+2,FALSE)*SUMIFS('IEA-MethaneAbatement-US'!$M:$M,'IEA-MethaneAbatement-US'!$N:$N,"&lt;"&amp;$B5,'IEA-MethaneAbatement-US'!$N:$N,"&gt;="&amp;$A5,'IEA-MethaneAbatement-US'!$L:$L,$B$1))+(VLOOKUP($C$1,'Multipliers and Adjustments'!$A$70:$I$86,TRUNC(COLUMN(R$2)/5)+2,FALSE)*SUMIFS('IEA-MethaneAbatement-US'!$M:$M,'IEA-MethaneAbatement-US'!$N:$N,"&lt;"&amp;$B5,'IEA-MethaneAbatement-US'!$N:$N,"&gt;="&amp;$A5,'IEA-MethaneAbatement-US'!$L:$L,$C$1))+(VLOOKUP($D$1,'Multipliers and Adjustments'!$A$70:$I$86,TRUNC(COLUMN(R$2)/5)+2,FALSE)*SUMIFS('IEA-MethaneAbatement-US'!$M:$M,'IEA-MethaneAbatement-US'!$N:$N,"&lt;"&amp;$B5,'IEA-MethaneAbatement-US'!$N:$N,"&gt;="&amp;$A5,'IEA-MethaneAbatement-US'!$L:$L,$D$1)))*'State Downscaling Multipliers'!$B$7*(1+'EPA to IEA Scaling'!V$10)</f>
        <v>0</v>
      </c>
      <c r="S5" s="2">
        <f>((VLOOKUP($B$1,'Multipliers and Adjustments'!$A$70:$I$86,TRUNC(COLUMN(S$2)/5)+2,FALSE)*SUMIFS('IEA-MethaneAbatement-US'!$M:$M,'IEA-MethaneAbatement-US'!$N:$N,"&lt;"&amp;$B5,'IEA-MethaneAbatement-US'!$N:$N,"&gt;="&amp;$A5,'IEA-MethaneAbatement-US'!$L:$L,$B$1))+(VLOOKUP($C$1,'Multipliers and Adjustments'!$A$70:$I$86,TRUNC(COLUMN(S$2)/5)+2,FALSE)*SUMIFS('IEA-MethaneAbatement-US'!$M:$M,'IEA-MethaneAbatement-US'!$N:$N,"&lt;"&amp;$B5,'IEA-MethaneAbatement-US'!$N:$N,"&gt;="&amp;$A5,'IEA-MethaneAbatement-US'!$L:$L,$C$1))+(VLOOKUP($D$1,'Multipliers and Adjustments'!$A$70:$I$86,TRUNC(COLUMN(S$2)/5)+2,FALSE)*SUMIFS('IEA-MethaneAbatement-US'!$M:$M,'IEA-MethaneAbatement-US'!$N:$N,"&lt;"&amp;$B5,'IEA-MethaneAbatement-US'!$N:$N,"&gt;="&amp;$A5,'IEA-MethaneAbatement-US'!$L:$L,$D$1)))*'State Downscaling Multipliers'!$B$7*(1+'EPA to IEA Scaling'!W$10)</f>
        <v>0</v>
      </c>
      <c r="T5" s="2">
        <f>((VLOOKUP($B$1,'Multipliers and Adjustments'!$A$70:$I$86,TRUNC(COLUMN(T$2)/5)+2,FALSE)*SUMIFS('IEA-MethaneAbatement-US'!$M:$M,'IEA-MethaneAbatement-US'!$N:$N,"&lt;"&amp;$B5,'IEA-MethaneAbatement-US'!$N:$N,"&gt;="&amp;$A5,'IEA-MethaneAbatement-US'!$L:$L,$B$1))+(VLOOKUP($C$1,'Multipliers and Adjustments'!$A$70:$I$86,TRUNC(COLUMN(T$2)/5)+2,FALSE)*SUMIFS('IEA-MethaneAbatement-US'!$M:$M,'IEA-MethaneAbatement-US'!$N:$N,"&lt;"&amp;$B5,'IEA-MethaneAbatement-US'!$N:$N,"&gt;="&amp;$A5,'IEA-MethaneAbatement-US'!$L:$L,$C$1))+(VLOOKUP($D$1,'Multipliers and Adjustments'!$A$70:$I$86,TRUNC(COLUMN(T$2)/5)+2,FALSE)*SUMIFS('IEA-MethaneAbatement-US'!$M:$M,'IEA-MethaneAbatement-US'!$N:$N,"&lt;"&amp;$B5,'IEA-MethaneAbatement-US'!$N:$N,"&gt;="&amp;$A5,'IEA-MethaneAbatement-US'!$L:$L,$D$1)))*'State Downscaling Multipliers'!$B$7*(1+'EPA to IEA Scaling'!X$10)</f>
        <v>0</v>
      </c>
      <c r="U5" s="2">
        <f>((VLOOKUP($B$1,'Multipliers and Adjustments'!$A$70:$I$86,TRUNC(COLUMN(U$2)/5)+2,FALSE)*SUMIFS('IEA-MethaneAbatement-US'!$M:$M,'IEA-MethaneAbatement-US'!$N:$N,"&lt;"&amp;$B5,'IEA-MethaneAbatement-US'!$N:$N,"&gt;="&amp;$A5,'IEA-MethaneAbatement-US'!$L:$L,$B$1))+(VLOOKUP($C$1,'Multipliers and Adjustments'!$A$70:$I$86,TRUNC(COLUMN(U$2)/5)+2,FALSE)*SUMIFS('IEA-MethaneAbatement-US'!$M:$M,'IEA-MethaneAbatement-US'!$N:$N,"&lt;"&amp;$B5,'IEA-MethaneAbatement-US'!$N:$N,"&gt;="&amp;$A5,'IEA-MethaneAbatement-US'!$L:$L,$C$1))+(VLOOKUP($D$1,'Multipliers and Adjustments'!$A$70:$I$86,TRUNC(COLUMN(U$2)/5)+2,FALSE)*SUMIFS('IEA-MethaneAbatement-US'!$M:$M,'IEA-MethaneAbatement-US'!$N:$N,"&lt;"&amp;$B5,'IEA-MethaneAbatement-US'!$N:$N,"&gt;="&amp;$A5,'IEA-MethaneAbatement-US'!$L:$L,$D$1)))*'State Downscaling Multipliers'!$B$7*(1+'EPA to IEA Scaling'!Y$10)</f>
        <v>0</v>
      </c>
      <c r="V5" s="2">
        <f>((VLOOKUP($B$1,'Multipliers and Adjustments'!$A$70:$I$86,TRUNC(COLUMN(V$2)/5)+2,FALSE)*SUMIFS('IEA-MethaneAbatement-US'!$M:$M,'IEA-MethaneAbatement-US'!$N:$N,"&lt;"&amp;$B5,'IEA-MethaneAbatement-US'!$N:$N,"&gt;="&amp;$A5,'IEA-MethaneAbatement-US'!$L:$L,$B$1))+(VLOOKUP($C$1,'Multipliers and Adjustments'!$A$70:$I$86,TRUNC(COLUMN(V$2)/5)+2,FALSE)*SUMIFS('IEA-MethaneAbatement-US'!$M:$M,'IEA-MethaneAbatement-US'!$N:$N,"&lt;"&amp;$B5,'IEA-MethaneAbatement-US'!$N:$N,"&gt;="&amp;$A5,'IEA-MethaneAbatement-US'!$L:$L,$C$1))+(VLOOKUP($D$1,'Multipliers and Adjustments'!$A$70:$I$86,TRUNC(COLUMN(V$2)/5)+2,FALSE)*SUMIFS('IEA-MethaneAbatement-US'!$M:$M,'IEA-MethaneAbatement-US'!$N:$N,"&lt;"&amp;$B5,'IEA-MethaneAbatement-US'!$N:$N,"&gt;="&amp;$A5,'IEA-MethaneAbatement-US'!$L:$L,$D$1)))*'State Downscaling Multipliers'!$B$7*(1+'EPA to IEA Scaling'!Z$10)</f>
        <v>0</v>
      </c>
      <c r="W5" s="105">
        <f>((VLOOKUP($B$1,'Multipliers and Adjustments'!$A$70:$I$86,TRUNC(COLUMN(W$2)/5)+2,FALSE)*SUMIFS('IEA-MethaneAbatement-US'!$M:$M,'IEA-MethaneAbatement-US'!$N:$N,"&lt;"&amp;$B5,'IEA-MethaneAbatement-US'!$N:$N,"&gt;="&amp;$A5,'IEA-MethaneAbatement-US'!$L:$L,$B$1))+(VLOOKUP($C$1,'Multipliers and Adjustments'!$A$70:$I$86,TRUNC(COLUMN(W$2)/5)+2,FALSE)*SUMIFS('IEA-MethaneAbatement-US'!$M:$M,'IEA-MethaneAbatement-US'!$N:$N,"&lt;"&amp;$B5,'IEA-MethaneAbatement-US'!$N:$N,"&gt;="&amp;$A5,'IEA-MethaneAbatement-US'!$L:$L,$C$1))+(VLOOKUP($D$1,'Multipliers and Adjustments'!$A$70:$I$86,TRUNC(COLUMN(W$2)/5)+2,FALSE)*SUMIFS('IEA-MethaneAbatement-US'!$M:$M,'IEA-MethaneAbatement-US'!$N:$N,"&lt;"&amp;$B5,'IEA-MethaneAbatement-US'!$N:$N,"&gt;="&amp;$A5,'IEA-MethaneAbatement-US'!$L:$L,$D$1)))*'State Downscaling Multipliers'!$B$7*(1+'EPA to IEA Scaling'!AA$10)</f>
        <v>0</v>
      </c>
      <c r="X5" s="2">
        <f>((VLOOKUP($B$1,'Multipliers and Adjustments'!$A$70:$I$86,TRUNC(COLUMN(X$2)/5)+2,FALSE)*SUMIFS('IEA-MethaneAbatement-US'!$M:$M,'IEA-MethaneAbatement-US'!$N:$N,"&lt;"&amp;$B5,'IEA-MethaneAbatement-US'!$N:$N,"&gt;="&amp;$A5,'IEA-MethaneAbatement-US'!$L:$L,$B$1))+(VLOOKUP($C$1,'Multipliers and Adjustments'!$A$70:$I$86,TRUNC(COLUMN(X$2)/5)+2,FALSE)*SUMIFS('IEA-MethaneAbatement-US'!$M:$M,'IEA-MethaneAbatement-US'!$N:$N,"&lt;"&amp;$B5,'IEA-MethaneAbatement-US'!$N:$N,"&gt;="&amp;$A5,'IEA-MethaneAbatement-US'!$L:$L,$C$1))+(VLOOKUP($D$1,'Multipliers and Adjustments'!$A$70:$I$86,TRUNC(COLUMN(X$2)/5)+2,FALSE)*SUMIFS('IEA-MethaneAbatement-US'!$M:$M,'IEA-MethaneAbatement-US'!$N:$N,"&lt;"&amp;$B5,'IEA-MethaneAbatement-US'!$N:$N,"&gt;="&amp;$A5,'IEA-MethaneAbatement-US'!$L:$L,$D$1)))*'State Downscaling Multipliers'!$B$7*(1+'EPA to IEA Scaling'!AB$10)</f>
        <v>0</v>
      </c>
      <c r="Y5" s="2">
        <f>((VLOOKUP($B$1,'Multipliers and Adjustments'!$A$70:$I$86,TRUNC(COLUMN(Y$2)/5)+2,FALSE)*SUMIFS('IEA-MethaneAbatement-US'!$M:$M,'IEA-MethaneAbatement-US'!$N:$N,"&lt;"&amp;$B5,'IEA-MethaneAbatement-US'!$N:$N,"&gt;="&amp;$A5,'IEA-MethaneAbatement-US'!$L:$L,$B$1))+(VLOOKUP($C$1,'Multipliers and Adjustments'!$A$70:$I$86,TRUNC(COLUMN(Y$2)/5)+2,FALSE)*SUMIFS('IEA-MethaneAbatement-US'!$M:$M,'IEA-MethaneAbatement-US'!$N:$N,"&lt;"&amp;$B5,'IEA-MethaneAbatement-US'!$N:$N,"&gt;="&amp;$A5,'IEA-MethaneAbatement-US'!$L:$L,$C$1))+(VLOOKUP($D$1,'Multipliers and Adjustments'!$A$70:$I$86,TRUNC(COLUMN(Y$2)/5)+2,FALSE)*SUMIFS('IEA-MethaneAbatement-US'!$M:$M,'IEA-MethaneAbatement-US'!$N:$N,"&lt;"&amp;$B5,'IEA-MethaneAbatement-US'!$N:$N,"&gt;="&amp;$A5,'IEA-MethaneAbatement-US'!$L:$L,$D$1)))*'State Downscaling Multipliers'!$B$7*(1+'EPA to IEA Scaling'!AC$10)</f>
        <v>0</v>
      </c>
      <c r="Z5" s="2">
        <f>((VLOOKUP($B$1,'Multipliers and Adjustments'!$A$70:$I$86,TRUNC(COLUMN(Z$2)/5)+2,FALSE)*SUMIFS('IEA-MethaneAbatement-US'!$M:$M,'IEA-MethaneAbatement-US'!$N:$N,"&lt;"&amp;$B5,'IEA-MethaneAbatement-US'!$N:$N,"&gt;="&amp;$A5,'IEA-MethaneAbatement-US'!$L:$L,$B$1))+(VLOOKUP($C$1,'Multipliers and Adjustments'!$A$70:$I$86,TRUNC(COLUMN(Z$2)/5)+2,FALSE)*SUMIFS('IEA-MethaneAbatement-US'!$M:$M,'IEA-MethaneAbatement-US'!$N:$N,"&lt;"&amp;$B5,'IEA-MethaneAbatement-US'!$N:$N,"&gt;="&amp;$A5,'IEA-MethaneAbatement-US'!$L:$L,$C$1))+(VLOOKUP($D$1,'Multipliers and Adjustments'!$A$70:$I$86,TRUNC(COLUMN(Z$2)/5)+2,FALSE)*SUMIFS('IEA-MethaneAbatement-US'!$M:$M,'IEA-MethaneAbatement-US'!$N:$N,"&lt;"&amp;$B5,'IEA-MethaneAbatement-US'!$N:$N,"&gt;="&amp;$A5,'IEA-MethaneAbatement-US'!$L:$L,$D$1)))*'State Downscaling Multipliers'!$B$7*(1+'EPA to IEA Scaling'!AD$10)</f>
        <v>0</v>
      </c>
      <c r="AA5" s="2">
        <f>((VLOOKUP($B$1,'Multipliers and Adjustments'!$A$70:$I$86,TRUNC(COLUMN(AA$2)/5)+2,FALSE)*SUMIFS('IEA-MethaneAbatement-US'!$M:$M,'IEA-MethaneAbatement-US'!$N:$N,"&lt;"&amp;$B5,'IEA-MethaneAbatement-US'!$N:$N,"&gt;="&amp;$A5,'IEA-MethaneAbatement-US'!$L:$L,$B$1))+(VLOOKUP($C$1,'Multipliers and Adjustments'!$A$70:$I$86,TRUNC(COLUMN(AA$2)/5)+2,FALSE)*SUMIFS('IEA-MethaneAbatement-US'!$M:$M,'IEA-MethaneAbatement-US'!$N:$N,"&lt;"&amp;$B5,'IEA-MethaneAbatement-US'!$N:$N,"&gt;="&amp;$A5,'IEA-MethaneAbatement-US'!$L:$L,$C$1))+(VLOOKUP($D$1,'Multipliers and Adjustments'!$A$70:$I$86,TRUNC(COLUMN(AA$2)/5)+2,FALSE)*SUMIFS('IEA-MethaneAbatement-US'!$M:$M,'IEA-MethaneAbatement-US'!$N:$N,"&lt;"&amp;$B5,'IEA-MethaneAbatement-US'!$N:$N,"&gt;="&amp;$A5,'IEA-MethaneAbatement-US'!$L:$L,$D$1)))*'State Downscaling Multipliers'!$B$7*(1+'EPA to IEA Scaling'!AE$10)</f>
        <v>0</v>
      </c>
      <c r="AB5" s="105">
        <f>((VLOOKUP($B$1,'Multipliers and Adjustments'!$A$70:$I$86,TRUNC(COLUMN(AB$2)/5)+2,FALSE)*SUMIFS('IEA-MethaneAbatement-US'!$M:$M,'IEA-MethaneAbatement-US'!$N:$N,"&lt;"&amp;$B5,'IEA-MethaneAbatement-US'!$N:$N,"&gt;="&amp;$A5,'IEA-MethaneAbatement-US'!$L:$L,$B$1))+(VLOOKUP($C$1,'Multipliers and Adjustments'!$A$70:$I$86,TRUNC(COLUMN(AB$2)/5)+2,FALSE)*SUMIFS('IEA-MethaneAbatement-US'!$M:$M,'IEA-MethaneAbatement-US'!$N:$N,"&lt;"&amp;$B5,'IEA-MethaneAbatement-US'!$N:$N,"&gt;="&amp;$A5,'IEA-MethaneAbatement-US'!$L:$L,$C$1))+(VLOOKUP($D$1,'Multipliers and Adjustments'!$A$70:$I$86,TRUNC(COLUMN(AB$2)/5)+2,FALSE)*SUMIFS('IEA-MethaneAbatement-US'!$M:$M,'IEA-MethaneAbatement-US'!$N:$N,"&lt;"&amp;$B5,'IEA-MethaneAbatement-US'!$N:$N,"&gt;="&amp;$A5,'IEA-MethaneAbatement-US'!$L:$L,$D$1)))*'State Downscaling Multipliers'!$B$7*(1+'EPA to IEA Scaling'!AF$10)</f>
        <v>0</v>
      </c>
      <c r="AC5" s="2">
        <f>((VLOOKUP($B$1,'Multipliers and Adjustments'!$A$70:$I$86,TRUNC(COLUMN(AC$2)/5)+2,FALSE)*SUMIFS('IEA-MethaneAbatement-US'!$M:$M,'IEA-MethaneAbatement-US'!$N:$N,"&lt;"&amp;$B5,'IEA-MethaneAbatement-US'!$N:$N,"&gt;="&amp;$A5,'IEA-MethaneAbatement-US'!$L:$L,$B$1))+(VLOOKUP($C$1,'Multipliers and Adjustments'!$A$70:$I$86,TRUNC(COLUMN(AC$2)/5)+2,FALSE)*SUMIFS('IEA-MethaneAbatement-US'!$M:$M,'IEA-MethaneAbatement-US'!$N:$N,"&lt;"&amp;$B5,'IEA-MethaneAbatement-US'!$N:$N,"&gt;="&amp;$A5,'IEA-MethaneAbatement-US'!$L:$L,$C$1))+(VLOOKUP($D$1,'Multipliers and Adjustments'!$A$70:$I$86,TRUNC(COLUMN(AC$2)/5)+2,FALSE)*SUMIFS('IEA-MethaneAbatement-US'!$M:$M,'IEA-MethaneAbatement-US'!$N:$N,"&lt;"&amp;$B5,'IEA-MethaneAbatement-US'!$N:$N,"&gt;="&amp;$A5,'IEA-MethaneAbatement-US'!$L:$L,$D$1)))*'State Downscaling Multipliers'!$B$7*(1+'EPA to IEA Scaling'!AG$10)</f>
        <v>0</v>
      </c>
      <c r="AD5" s="2">
        <f>((VLOOKUP($B$1,'Multipliers and Adjustments'!$A$70:$I$86,TRUNC(COLUMN(AD$2)/5)+2,FALSE)*SUMIFS('IEA-MethaneAbatement-US'!$M:$M,'IEA-MethaneAbatement-US'!$N:$N,"&lt;"&amp;$B5,'IEA-MethaneAbatement-US'!$N:$N,"&gt;="&amp;$A5,'IEA-MethaneAbatement-US'!$L:$L,$B$1))+(VLOOKUP($C$1,'Multipliers and Adjustments'!$A$70:$I$86,TRUNC(COLUMN(AD$2)/5)+2,FALSE)*SUMIFS('IEA-MethaneAbatement-US'!$M:$M,'IEA-MethaneAbatement-US'!$N:$N,"&lt;"&amp;$B5,'IEA-MethaneAbatement-US'!$N:$N,"&gt;="&amp;$A5,'IEA-MethaneAbatement-US'!$L:$L,$C$1))+(VLOOKUP($D$1,'Multipliers and Adjustments'!$A$70:$I$86,TRUNC(COLUMN(AD$2)/5)+2,FALSE)*SUMIFS('IEA-MethaneAbatement-US'!$M:$M,'IEA-MethaneAbatement-US'!$N:$N,"&lt;"&amp;$B5,'IEA-MethaneAbatement-US'!$N:$N,"&gt;="&amp;$A5,'IEA-MethaneAbatement-US'!$L:$L,$D$1)))*'State Downscaling Multipliers'!$B$7*(1+'EPA to IEA Scaling'!AH$10)</f>
        <v>0</v>
      </c>
      <c r="AE5" s="2">
        <f>((VLOOKUP($B$1,'Multipliers and Adjustments'!$A$70:$I$86,TRUNC(COLUMN(AE$2)/5)+2,FALSE)*SUMIFS('IEA-MethaneAbatement-US'!$M:$M,'IEA-MethaneAbatement-US'!$N:$N,"&lt;"&amp;$B5,'IEA-MethaneAbatement-US'!$N:$N,"&gt;="&amp;$A5,'IEA-MethaneAbatement-US'!$L:$L,$B$1))+(VLOOKUP($C$1,'Multipliers and Adjustments'!$A$70:$I$86,TRUNC(COLUMN(AE$2)/5)+2,FALSE)*SUMIFS('IEA-MethaneAbatement-US'!$M:$M,'IEA-MethaneAbatement-US'!$N:$N,"&lt;"&amp;$B5,'IEA-MethaneAbatement-US'!$N:$N,"&gt;="&amp;$A5,'IEA-MethaneAbatement-US'!$L:$L,$C$1))+(VLOOKUP($D$1,'Multipliers and Adjustments'!$A$70:$I$86,TRUNC(COLUMN(AE$2)/5)+2,FALSE)*SUMIFS('IEA-MethaneAbatement-US'!$M:$M,'IEA-MethaneAbatement-US'!$N:$N,"&lt;"&amp;$B5,'IEA-MethaneAbatement-US'!$N:$N,"&gt;="&amp;$A5,'IEA-MethaneAbatement-US'!$L:$L,$D$1)))*'State Downscaling Multipliers'!$B$7*(1+'EPA to IEA Scaling'!AI$10)</f>
        <v>0</v>
      </c>
      <c r="AF5" s="2">
        <f>((VLOOKUP($B$1,'Multipliers and Adjustments'!$A$70:$I$86,TRUNC(COLUMN(AF$2)/5)+2,FALSE)*SUMIFS('IEA-MethaneAbatement-US'!$M:$M,'IEA-MethaneAbatement-US'!$N:$N,"&lt;"&amp;$B5,'IEA-MethaneAbatement-US'!$N:$N,"&gt;="&amp;$A5,'IEA-MethaneAbatement-US'!$L:$L,$B$1))+(VLOOKUP($C$1,'Multipliers and Adjustments'!$A$70:$I$86,TRUNC(COLUMN(AF$2)/5)+2,FALSE)*SUMIFS('IEA-MethaneAbatement-US'!$M:$M,'IEA-MethaneAbatement-US'!$N:$N,"&lt;"&amp;$B5,'IEA-MethaneAbatement-US'!$N:$N,"&gt;="&amp;$A5,'IEA-MethaneAbatement-US'!$L:$L,$C$1))+(VLOOKUP($D$1,'Multipliers and Adjustments'!$A$70:$I$86,TRUNC(COLUMN(AF$2)/5)+2,FALSE)*SUMIFS('IEA-MethaneAbatement-US'!$M:$M,'IEA-MethaneAbatement-US'!$N:$N,"&lt;"&amp;$B5,'IEA-MethaneAbatement-US'!$N:$N,"&gt;="&amp;$A5,'IEA-MethaneAbatement-US'!$L:$L,$D$1)))*'State Downscaling Multipliers'!$B$7*(1+'EPA to IEA Scaling'!AJ$10)</f>
        <v>0</v>
      </c>
      <c r="AG5" s="105">
        <f>((VLOOKUP($B$1,'Multipliers and Adjustments'!$A$70:$I$86,TRUNC(COLUMN(AG$2)/5)+2,FALSE)*SUMIFS('IEA-MethaneAbatement-US'!$M:$M,'IEA-MethaneAbatement-US'!$N:$N,"&lt;"&amp;$B5,'IEA-MethaneAbatement-US'!$N:$N,"&gt;="&amp;$A5,'IEA-MethaneAbatement-US'!$L:$L,$B$1))+(VLOOKUP($C$1,'Multipliers and Adjustments'!$A$70:$I$86,TRUNC(COLUMN(AG$2)/5)+2,FALSE)*SUMIFS('IEA-MethaneAbatement-US'!$M:$M,'IEA-MethaneAbatement-US'!$N:$N,"&lt;"&amp;$B5,'IEA-MethaneAbatement-US'!$N:$N,"&gt;="&amp;$A5,'IEA-MethaneAbatement-US'!$L:$L,$C$1))+(VLOOKUP($D$1,'Multipliers and Adjustments'!$A$70:$I$86,TRUNC(COLUMN(AG$2)/5)+2,FALSE)*SUMIFS('IEA-MethaneAbatement-US'!$M:$M,'IEA-MethaneAbatement-US'!$N:$N,"&lt;"&amp;$B5,'IEA-MethaneAbatement-US'!$N:$N,"&gt;="&amp;$A5,'IEA-MethaneAbatement-US'!$L:$L,$D$1)))*'State Downscaling Multipliers'!$B$7*(1+'EPA to IEA Scaling'!AK$10)</f>
        <v>0</v>
      </c>
      <c r="AH5" s="2">
        <f>((VLOOKUP($B$1,'Multipliers and Adjustments'!$A$70:$I$86,TRUNC(COLUMN(AH$2)/5)+2,FALSE)*SUMIFS('IEA-MethaneAbatement-US'!$M:$M,'IEA-MethaneAbatement-US'!$N:$N,"&lt;"&amp;$B5,'IEA-MethaneAbatement-US'!$N:$N,"&gt;="&amp;$A5,'IEA-MethaneAbatement-US'!$L:$L,$B$1))+(VLOOKUP($C$1,'Multipliers and Adjustments'!$A$70:$I$86,TRUNC(COLUMN(AH$2)/5)+2,FALSE)*SUMIFS('IEA-MethaneAbatement-US'!$M:$M,'IEA-MethaneAbatement-US'!$N:$N,"&lt;"&amp;$B5,'IEA-MethaneAbatement-US'!$N:$N,"&gt;="&amp;$A5,'IEA-MethaneAbatement-US'!$L:$L,$C$1))+(VLOOKUP($D$1,'Multipliers and Adjustments'!$A$70:$I$86,TRUNC(COLUMN(AH$2)/5)+2,FALSE)*SUMIFS('IEA-MethaneAbatement-US'!$M:$M,'IEA-MethaneAbatement-US'!$N:$N,"&lt;"&amp;$B5,'IEA-MethaneAbatement-US'!$N:$N,"&gt;="&amp;$A5,'IEA-MethaneAbatement-US'!$L:$L,$D$1)))*'State Downscaling Multipliers'!$B$7*(1+'EPA to IEA Scaling'!AL$10)</f>
        <v>0</v>
      </c>
      <c r="AI5" s="2">
        <f>((VLOOKUP($B$1,'Multipliers and Adjustments'!$A$70:$I$86,TRUNC(COLUMN(AI$2)/5)+2,FALSE)*SUMIFS('IEA-MethaneAbatement-US'!$M:$M,'IEA-MethaneAbatement-US'!$N:$N,"&lt;"&amp;$B5,'IEA-MethaneAbatement-US'!$N:$N,"&gt;="&amp;$A5,'IEA-MethaneAbatement-US'!$L:$L,$B$1))+(VLOOKUP($C$1,'Multipliers and Adjustments'!$A$70:$I$86,TRUNC(COLUMN(AI$2)/5)+2,FALSE)*SUMIFS('IEA-MethaneAbatement-US'!$M:$M,'IEA-MethaneAbatement-US'!$N:$N,"&lt;"&amp;$B5,'IEA-MethaneAbatement-US'!$N:$N,"&gt;="&amp;$A5,'IEA-MethaneAbatement-US'!$L:$L,$C$1))+(VLOOKUP($D$1,'Multipliers and Adjustments'!$A$70:$I$86,TRUNC(COLUMN(AI$2)/5)+2,FALSE)*SUMIFS('IEA-MethaneAbatement-US'!$M:$M,'IEA-MethaneAbatement-US'!$N:$N,"&lt;"&amp;$B5,'IEA-MethaneAbatement-US'!$N:$N,"&gt;="&amp;$A5,'IEA-MethaneAbatement-US'!$L:$L,$D$1)))*'State Downscaling Multipliers'!$B$7*(1+'EPA to IEA Scaling'!AM$10)</f>
        <v>0</v>
      </c>
      <c r="AJ5" s="2">
        <f>((VLOOKUP($B$1,'Multipliers and Adjustments'!$A$70:$I$86,TRUNC(COLUMN(AJ$2)/5)+2,FALSE)*SUMIFS('IEA-MethaneAbatement-US'!$M:$M,'IEA-MethaneAbatement-US'!$N:$N,"&lt;"&amp;$B5,'IEA-MethaneAbatement-US'!$N:$N,"&gt;="&amp;$A5,'IEA-MethaneAbatement-US'!$L:$L,$B$1))+(VLOOKUP($C$1,'Multipliers and Adjustments'!$A$70:$I$86,TRUNC(COLUMN(AJ$2)/5)+2,FALSE)*SUMIFS('IEA-MethaneAbatement-US'!$M:$M,'IEA-MethaneAbatement-US'!$N:$N,"&lt;"&amp;$B5,'IEA-MethaneAbatement-US'!$N:$N,"&gt;="&amp;$A5,'IEA-MethaneAbatement-US'!$L:$L,$C$1))+(VLOOKUP($D$1,'Multipliers and Adjustments'!$A$70:$I$86,TRUNC(COLUMN(AJ$2)/5)+2,FALSE)*SUMIFS('IEA-MethaneAbatement-US'!$M:$M,'IEA-MethaneAbatement-US'!$N:$N,"&lt;"&amp;$B5,'IEA-MethaneAbatement-US'!$N:$N,"&gt;="&amp;$A5,'IEA-MethaneAbatement-US'!$L:$L,$D$1)))*'State Downscaling Multipliers'!$B$7*(1+'EPA to IEA Scaling'!AN$10)</f>
        <v>0</v>
      </c>
      <c r="AK5" s="2">
        <f>((VLOOKUP($B$1,'Multipliers and Adjustments'!$A$70:$I$86,TRUNC(COLUMN(AK$2)/5)+2,FALSE)*SUMIFS('IEA-MethaneAbatement-US'!$M:$M,'IEA-MethaneAbatement-US'!$N:$N,"&lt;"&amp;$B5,'IEA-MethaneAbatement-US'!$N:$N,"&gt;="&amp;$A5,'IEA-MethaneAbatement-US'!$L:$L,$B$1))+(VLOOKUP($C$1,'Multipliers and Adjustments'!$A$70:$I$86,TRUNC(COLUMN(AK$2)/5)+2,FALSE)*SUMIFS('IEA-MethaneAbatement-US'!$M:$M,'IEA-MethaneAbatement-US'!$N:$N,"&lt;"&amp;$B5,'IEA-MethaneAbatement-US'!$N:$N,"&gt;="&amp;$A5,'IEA-MethaneAbatement-US'!$L:$L,$C$1))+(VLOOKUP($D$1,'Multipliers and Adjustments'!$A$70:$I$86,TRUNC(COLUMN(AK$2)/5)+2,FALSE)*SUMIFS('IEA-MethaneAbatement-US'!$M:$M,'IEA-MethaneAbatement-US'!$N:$N,"&lt;"&amp;$B5,'IEA-MethaneAbatement-US'!$N:$N,"&gt;="&amp;$A5,'IEA-MethaneAbatement-US'!$L:$L,$D$1)))*'State Downscaling Multipliers'!$B$7*(1+'EPA to IEA Scaling'!AO$10)</f>
        <v>0</v>
      </c>
      <c r="AL5" s="105">
        <f>((VLOOKUP($B$1,'Multipliers and Adjustments'!$A$70:$I$86,TRUNC(COLUMN(AL$2)/5)+2,FALSE)*SUMIFS('IEA-MethaneAbatement-US'!$M:$M,'IEA-MethaneAbatement-US'!$N:$N,"&lt;"&amp;$B5,'IEA-MethaneAbatement-US'!$N:$N,"&gt;="&amp;$A5,'IEA-MethaneAbatement-US'!$L:$L,$B$1))+(VLOOKUP($C$1,'Multipliers and Adjustments'!$A$70:$I$86,TRUNC(COLUMN(AL$2)/5)+2,FALSE)*SUMIFS('IEA-MethaneAbatement-US'!$M:$M,'IEA-MethaneAbatement-US'!$N:$N,"&lt;"&amp;$B5,'IEA-MethaneAbatement-US'!$N:$N,"&gt;="&amp;$A5,'IEA-MethaneAbatement-US'!$L:$L,$C$1))+(VLOOKUP($D$1,'Multipliers and Adjustments'!$A$70:$I$86,TRUNC(COLUMN(AL$2)/5)+2,FALSE)*SUMIFS('IEA-MethaneAbatement-US'!$M:$M,'IEA-MethaneAbatement-US'!$N:$N,"&lt;"&amp;$B5,'IEA-MethaneAbatement-US'!$N:$N,"&gt;="&amp;$A5,'IEA-MethaneAbatement-US'!$L:$L,$D$1)))*'State Downscaling Multipliers'!$B$7*(1+'EPA to IEA Scaling'!AP$10)</f>
        <v>0</v>
      </c>
    </row>
    <row r="6" spans="1:38" x14ac:dyDescent="0.25">
      <c r="A6" s="49">
        <f t="shared" si="1"/>
        <v>-1000</v>
      </c>
      <c r="B6" s="49">
        <f t="shared" si="0"/>
        <v>-950</v>
      </c>
      <c r="C6" s="105">
        <f>((VLOOKUP($B$1,'Multipliers and Adjustments'!$A$70:$I$86,TRUNC(COLUMN(C$2)/5)+2,FALSE)*SUMIFS('IEA-MethaneAbatement-US'!$M:$M,'IEA-MethaneAbatement-US'!$N:$N,"&lt;"&amp;$B6,'IEA-MethaneAbatement-US'!$N:$N,"&gt;="&amp;$A6,'IEA-MethaneAbatement-US'!$L:$L,$B$1))+(VLOOKUP($C$1,'Multipliers and Adjustments'!$A$70:$I$86,TRUNC(COLUMN(C$2)/5)+2,FALSE)*SUMIFS('IEA-MethaneAbatement-US'!$M:$M,'IEA-MethaneAbatement-US'!$N:$N,"&lt;"&amp;$B6,'IEA-MethaneAbatement-US'!$N:$N,"&gt;="&amp;$A6,'IEA-MethaneAbatement-US'!$L:$L,$C$1))+(VLOOKUP($D$1,'Multipliers and Adjustments'!$A$70:$I$86,TRUNC(COLUMN(C$2)/5)+2,FALSE)*SUMIFS('IEA-MethaneAbatement-US'!$M:$M,'IEA-MethaneAbatement-US'!$N:$N,"&lt;"&amp;$B6,'IEA-MethaneAbatement-US'!$N:$N,"&gt;="&amp;$A6,'IEA-MethaneAbatement-US'!$L:$L,$D$1)))*'State Downscaling Multipliers'!$B$7*(1+'EPA to IEA Scaling'!G$10)</f>
        <v>0</v>
      </c>
      <c r="D6" s="2">
        <f>((VLOOKUP($B$1,'Multipliers and Adjustments'!$A$70:$I$86,TRUNC(COLUMN(D$2)/5)+2,FALSE)*SUMIFS('IEA-MethaneAbatement-US'!$M:$M,'IEA-MethaneAbatement-US'!$N:$N,"&lt;"&amp;$B6,'IEA-MethaneAbatement-US'!$N:$N,"&gt;="&amp;$A6,'IEA-MethaneAbatement-US'!$L:$L,$B$1))+(VLOOKUP($C$1,'Multipliers and Adjustments'!$A$70:$I$86,TRUNC(COLUMN(D$2)/5)+2,FALSE)*SUMIFS('IEA-MethaneAbatement-US'!$M:$M,'IEA-MethaneAbatement-US'!$N:$N,"&lt;"&amp;$B6,'IEA-MethaneAbatement-US'!$N:$N,"&gt;="&amp;$A6,'IEA-MethaneAbatement-US'!$L:$L,$C$1))+(VLOOKUP($D$1,'Multipliers and Adjustments'!$A$70:$I$86,TRUNC(COLUMN(D$2)/5)+2,FALSE)*SUMIFS('IEA-MethaneAbatement-US'!$M:$M,'IEA-MethaneAbatement-US'!$N:$N,"&lt;"&amp;$B6,'IEA-MethaneAbatement-US'!$N:$N,"&gt;="&amp;$A6,'IEA-MethaneAbatement-US'!$L:$L,$D$1)))*'State Downscaling Multipliers'!$B$7*(1+'EPA to IEA Scaling'!H$10)</f>
        <v>0</v>
      </c>
      <c r="E6" s="2">
        <f>((VLOOKUP($B$1,'Multipliers and Adjustments'!$A$70:$I$86,TRUNC(COLUMN(E$2)/5)+2,FALSE)*SUMIFS('IEA-MethaneAbatement-US'!$M:$M,'IEA-MethaneAbatement-US'!$N:$N,"&lt;"&amp;$B6,'IEA-MethaneAbatement-US'!$N:$N,"&gt;="&amp;$A6,'IEA-MethaneAbatement-US'!$L:$L,$B$1))+(VLOOKUP($C$1,'Multipliers and Adjustments'!$A$70:$I$86,TRUNC(COLUMN(E$2)/5)+2,FALSE)*SUMIFS('IEA-MethaneAbatement-US'!$M:$M,'IEA-MethaneAbatement-US'!$N:$N,"&lt;"&amp;$B6,'IEA-MethaneAbatement-US'!$N:$N,"&gt;="&amp;$A6,'IEA-MethaneAbatement-US'!$L:$L,$C$1))+(VLOOKUP($D$1,'Multipliers and Adjustments'!$A$70:$I$86,TRUNC(COLUMN(E$2)/5)+2,FALSE)*SUMIFS('IEA-MethaneAbatement-US'!$M:$M,'IEA-MethaneAbatement-US'!$N:$N,"&lt;"&amp;$B6,'IEA-MethaneAbatement-US'!$N:$N,"&gt;="&amp;$A6,'IEA-MethaneAbatement-US'!$L:$L,$D$1)))*'State Downscaling Multipliers'!$B$7*(1+'EPA to IEA Scaling'!I$10)</f>
        <v>0</v>
      </c>
      <c r="F6" s="2">
        <f>((VLOOKUP($B$1,'Multipliers and Adjustments'!$A$70:$I$86,TRUNC(COLUMN(F$2)/5)+2,FALSE)*SUMIFS('IEA-MethaneAbatement-US'!$M:$M,'IEA-MethaneAbatement-US'!$N:$N,"&lt;"&amp;$B6,'IEA-MethaneAbatement-US'!$N:$N,"&gt;="&amp;$A6,'IEA-MethaneAbatement-US'!$L:$L,$B$1))+(VLOOKUP($C$1,'Multipliers and Adjustments'!$A$70:$I$86,TRUNC(COLUMN(F$2)/5)+2,FALSE)*SUMIFS('IEA-MethaneAbatement-US'!$M:$M,'IEA-MethaneAbatement-US'!$N:$N,"&lt;"&amp;$B6,'IEA-MethaneAbatement-US'!$N:$N,"&gt;="&amp;$A6,'IEA-MethaneAbatement-US'!$L:$L,$C$1))+(VLOOKUP($D$1,'Multipliers and Adjustments'!$A$70:$I$86,TRUNC(COLUMN(F$2)/5)+2,FALSE)*SUMIFS('IEA-MethaneAbatement-US'!$M:$M,'IEA-MethaneAbatement-US'!$N:$N,"&lt;"&amp;$B6,'IEA-MethaneAbatement-US'!$N:$N,"&gt;="&amp;$A6,'IEA-MethaneAbatement-US'!$L:$L,$D$1)))*'State Downscaling Multipliers'!$B$7*(1+'EPA to IEA Scaling'!J$10)</f>
        <v>0</v>
      </c>
      <c r="G6" s="154">
        <f>((VLOOKUP($B$1,'Multipliers and Adjustments'!$A$70:$I$86,TRUNC(COLUMN(G$2)/5)+2,FALSE)*SUMIFS('IEA-MethaneAbatement-US'!$M:$M,'IEA-MethaneAbatement-US'!$N:$N,"&lt;"&amp;$B6,'IEA-MethaneAbatement-US'!$N:$N,"&gt;="&amp;$A6,'IEA-MethaneAbatement-US'!$L:$L,$B$1))+(VLOOKUP($C$1,'Multipliers and Adjustments'!$A$70:$I$86,TRUNC(COLUMN(G$2)/5)+2,FALSE)*SUMIFS('IEA-MethaneAbatement-US'!$M:$M,'IEA-MethaneAbatement-US'!$N:$N,"&lt;"&amp;$B6,'IEA-MethaneAbatement-US'!$N:$N,"&gt;="&amp;$A6,'IEA-MethaneAbatement-US'!$L:$L,$C$1))+(VLOOKUP($D$1,'Multipliers and Adjustments'!$A$70:$I$86,TRUNC(COLUMN(G$2)/5)+2,FALSE)*SUMIFS('IEA-MethaneAbatement-US'!$M:$M,'IEA-MethaneAbatement-US'!$N:$N,"&lt;"&amp;$B6,'IEA-MethaneAbatement-US'!$N:$N,"&gt;="&amp;$A6,'IEA-MethaneAbatement-US'!$L:$L,$D$1)))*'State Downscaling Multipliers'!$B$7*(1+'EPA to IEA Scaling'!K$10)</f>
        <v>0</v>
      </c>
      <c r="H6" s="105">
        <f>((VLOOKUP($B$1,'Multipliers and Adjustments'!$A$70:$I$86,TRUNC(COLUMN(H$2)/5)+2,FALSE)*SUMIFS('IEA-MethaneAbatement-US'!$M:$M,'IEA-MethaneAbatement-US'!$N:$N,"&lt;"&amp;$B6,'IEA-MethaneAbatement-US'!$N:$N,"&gt;="&amp;$A6,'IEA-MethaneAbatement-US'!$L:$L,$B$1))+(VLOOKUP($C$1,'Multipliers and Adjustments'!$A$70:$I$86,TRUNC(COLUMN(H$2)/5)+2,FALSE)*SUMIFS('IEA-MethaneAbatement-US'!$M:$M,'IEA-MethaneAbatement-US'!$N:$N,"&lt;"&amp;$B6,'IEA-MethaneAbatement-US'!$N:$N,"&gt;="&amp;$A6,'IEA-MethaneAbatement-US'!$L:$L,$C$1))+(VLOOKUP($D$1,'Multipliers and Adjustments'!$A$70:$I$86,TRUNC(COLUMN(H$2)/5)+2,FALSE)*SUMIFS('IEA-MethaneAbatement-US'!$M:$M,'IEA-MethaneAbatement-US'!$N:$N,"&lt;"&amp;$B6,'IEA-MethaneAbatement-US'!$N:$N,"&gt;="&amp;$A6,'IEA-MethaneAbatement-US'!$L:$L,$D$1)))*'State Downscaling Multipliers'!$B$7*(1+'EPA to IEA Scaling'!L$10)</f>
        <v>0</v>
      </c>
      <c r="I6" s="2">
        <f>((VLOOKUP($B$1,'Multipliers and Adjustments'!$A$70:$I$86,TRUNC(COLUMN(I$2)/5)+2,FALSE)*SUMIFS('IEA-MethaneAbatement-US'!$M:$M,'IEA-MethaneAbatement-US'!$N:$N,"&lt;"&amp;$B6,'IEA-MethaneAbatement-US'!$N:$N,"&gt;="&amp;$A6,'IEA-MethaneAbatement-US'!$L:$L,$B$1))+(VLOOKUP($C$1,'Multipliers and Adjustments'!$A$70:$I$86,TRUNC(COLUMN(I$2)/5)+2,FALSE)*SUMIFS('IEA-MethaneAbatement-US'!$M:$M,'IEA-MethaneAbatement-US'!$N:$N,"&lt;"&amp;$B6,'IEA-MethaneAbatement-US'!$N:$N,"&gt;="&amp;$A6,'IEA-MethaneAbatement-US'!$L:$L,$C$1))+(VLOOKUP($D$1,'Multipliers and Adjustments'!$A$70:$I$86,TRUNC(COLUMN(I$2)/5)+2,FALSE)*SUMIFS('IEA-MethaneAbatement-US'!$M:$M,'IEA-MethaneAbatement-US'!$N:$N,"&lt;"&amp;$B6,'IEA-MethaneAbatement-US'!$N:$N,"&gt;="&amp;$A6,'IEA-MethaneAbatement-US'!$L:$L,$D$1)))*'State Downscaling Multipliers'!$B$7*(1+'EPA to IEA Scaling'!M$10)</f>
        <v>0</v>
      </c>
      <c r="J6" s="2">
        <f>((VLOOKUP($B$1,'Multipliers and Adjustments'!$A$70:$I$86,TRUNC(COLUMN(J$2)/5)+2,FALSE)*SUMIFS('IEA-MethaneAbatement-US'!$M:$M,'IEA-MethaneAbatement-US'!$N:$N,"&lt;"&amp;$B6,'IEA-MethaneAbatement-US'!$N:$N,"&gt;="&amp;$A6,'IEA-MethaneAbatement-US'!$L:$L,$B$1))+(VLOOKUP($C$1,'Multipliers and Adjustments'!$A$70:$I$86,TRUNC(COLUMN(J$2)/5)+2,FALSE)*SUMIFS('IEA-MethaneAbatement-US'!$M:$M,'IEA-MethaneAbatement-US'!$N:$N,"&lt;"&amp;$B6,'IEA-MethaneAbatement-US'!$N:$N,"&gt;="&amp;$A6,'IEA-MethaneAbatement-US'!$L:$L,$C$1))+(VLOOKUP($D$1,'Multipliers and Adjustments'!$A$70:$I$86,TRUNC(COLUMN(J$2)/5)+2,FALSE)*SUMIFS('IEA-MethaneAbatement-US'!$M:$M,'IEA-MethaneAbatement-US'!$N:$N,"&lt;"&amp;$B6,'IEA-MethaneAbatement-US'!$N:$N,"&gt;="&amp;$A6,'IEA-MethaneAbatement-US'!$L:$L,$D$1)))*'State Downscaling Multipliers'!$B$7*(1+'EPA to IEA Scaling'!N$10)</f>
        <v>0</v>
      </c>
      <c r="K6" s="2">
        <f>((VLOOKUP($B$1,'Multipliers and Adjustments'!$A$70:$I$86,TRUNC(COLUMN(K$2)/5)+2,FALSE)*SUMIFS('IEA-MethaneAbatement-US'!$M:$M,'IEA-MethaneAbatement-US'!$N:$N,"&lt;"&amp;$B6,'IEA-MethaneAbatement-US'!$N:$N,"&gt;="&amp;$A6,'IEA-MethaneAbatement-US'!$L:$L,$B$1))+(VLOOKUP($C$1,'Multipliers and Adjustments'!$A$70:$I$86,TRUNC(COLUMN(K$2)/5)+2,FALSE)*SUMIFS('IEA-MethaneAbatement-US'!$M:$M,'IEA-MethaneAbatement-US'!$N:$N,"&lt;"&amp;$B6,'IEA-MethaneAbatement-US'!$N:$N,"&gt;="&amp;$A6,'IEA-MethaneAbatement-US'!$L:$L,$C$1))+(VLOOKUP($D$1,'Multipliers and Adjustments'!$A$70:$I$86,TRUNC(COLUMN(K$2)/5)+2,FALSE)*SUMIFS('IEA-MethaneAbatement-US'!$M:$M,'IEA-MethaneAbatement-US'!$N:$N,"&lt;"&amp;$B6,'IEA-MethaneAbatement-US'!$N:$N,"&gt;="&amp;$A6,'IEA-MethaneAbatement-US'!$L:$L,$D$1)))*'State Downscaling Multipliers'!$B$7*(1+'EPA to IEA Scaling'!O$10)</f>
        <v>0</v>
      </c>
      <c r="L6" s="2">
        <f>((VLOOKUP($B$1,'Multipliers and Adjustments'!$A$70:$I$86,TRUNC(COLUMN(L$2)/5)+2,FALSE)*SUMIFS('IEA-MethaneAbatement-US'!$M:$M,'IEA-MethaneAbatement-US'!$N:$N,"&lt;"&amp;$B6,'IEA-MethaneAbatement-US'!$N:$N,"&gt;="&amp;$A6,'IEA-MethaneAbatement-US'!$L:$L,$B$1))+(VLOOKUP($C$1,'Multipliers and Adjustments'!$A$70:$I$86,TRUNC(COLUMN(L$2)/5)+2,FALSE)*SUMIFS('IEA-MethaneAbatement-US'!$M:$M,'IEA-MethaneAbatement-US'!$N:$N,"&lt;"&amp;$B6,'IEA-MethaneAbatement-US'!$N:$N,"&gt;="&amp;$A6,'IEA-MethaneAbatement-US'!$L:$L,$C$1))+(VLOOKUP($D$1,'Multipliers and Adjustments'!$A$70:$I$86,TRUNC(COLUMN(L$2)/5)+2,FALSE)*SUMIFS('IEA-MethaneAbatement-US'!$M:$M,'IEA-MethaneAbatement-US'!$N:$N,"&lt;"&amp;$B6,'IEA-MethaneAbatement-US'!$N:$N,"&gt;="&amp;$A6,'IEA-MethaneAbatement-US'!$L:$L,$D$1)))*'State Downscaling Multipliers'!$B$7*(1+'EPA to IEA Scaling'!P$10)</f>
        <v>0</v>
      </c>
      <c r="M6" s="105">
        <f>((VLOOKUP($B$1,'Multipliers and Adjustments'!$A$70:$I$86,TRUNC(COLUMN(M$2)/5)+2,FALSE)*SUMIFS('IEA-MethaneAbatement-US'!$M:$M,'IEA-MethaneAbatement-US'!$N:$N,"&lt;"&amp;$B6,'IEA-MethaneAbatement-US'!$N:$N,"&gt;="&amp;$A6,'IEA-MethaneAbatement-US'!$L:$L,$B$1))+(VLOOKUP($C$1,'Multipliers and Adjustments'!$A$70:$I$86,TRUNC(COLUMN(M$2)/5)+2,FALSE)*SUMIFS('IEA-MethaneAbatement-US'!$M:$M,'IEA-MethaneAbatement-US'!$N:$N,"&lt;"&amp;$B6,'IEA-MethaneAbatement-US'!$N:$N,"&gt;="&amp;$A6,'IEA-MethaneAbatement-US'!$L:$L,$C$1))+(VLOOKUP($D$1,'Multipliers and Adjustments'!$A$70:$I$86,TRUNC(COLUMN(M$2)/5)+2,FALSE)*SUMIFS('IEA-MethaneAbatement-US'!$M:$M,'IEA-MethaneAbatement-US'!$N:$N,"&lt;"&amp;$B6,'IEA-MethaneAbatement-US'!$N:$N,"&gt;="&amp;$A6,'IEA-MethaneAbatement-US'!$L:$L,$D$1)))*'State Downscaling Multipliers'!$B$7*(1+'EPA to IEA Scaling'!Q$10)</f>
        <v>0</v>
      </c>
      <c r="N6" s="2">
        <f>((VLOOKUP($B$1,'Multipliers and Adjustments'!$A$70:$I$86,TRUNC(COLUMN(N$2)/5)+2,FALSE)*SUMIFS('IEA-MethaneAbatement-US'!$M:$M,'IEA-MethaneAbatement-US'!$N:$N,"&lt;"&amp;$B6,'IEA-MethaneAbatement-US'!$N:$N,"&gt;="&amp;$A6,'IEA-MethaneAbatement-US'!$L:$L,$B$1))+(VLOOKUP($C$1,'Multipliers and Adjustments'!$A$70:$I$86,TRUNC(COLUMN(N$2)/5)+2,FALSE)*SUMIFS('IEA-MethaneAbatement-US'!$M:$M,'IEA-MethaneAbatement-US'!$N:$N,"&lt;"&amp;$B6,'IEA-MethaneAbatement-US'!$N:$N,"&gt;="&amp;$A6,'IEA-MethaneAbatement-US'!$L:$L,$C$1))+(VLOOKUP($D$1,'Multipliers and Adjustments'!$A$70:$I$86,TRUNC(COLUMN(N$2)/5)+2,FALSE)*SUMIFS('IEA-MethaneAbatement-US'!$M:$M,'IEA-MethaneAbatement-US'!$N:$N,"&lt;"&amp;$B6,'IEA-MethaneAbatement-US'!$N:$N,"&gt;="&amp;$A6,'IEA-MethaneAbatement-US'!$L:$L,$D$1)))*'State Downscaling Multipliers'!$B$7*(1+'EPA to IEA Scaling'!R$10)</f>
        <v>0</v>
      </c>
      <c r="O6" s="2">
        <f>((VLOOKUP($B$1,'Multipliers and Adjustments'!$A$70:$I$86,TRUNC(COLUMN(O$2)/5)+2,FALSE)*SUMIFS('IEA-MethaneAbatement-US'!$M:$M,'IEA-MethaneAbatement-US'!$N:$N,"&lt;"&amp;$B6,'IEA-MethaneAbatement-US'!$N:$N,"&gt;="&amp;$A6,'IEA-MethaneAbatement-US'!$L:$L,$B$1))+(VLOOKUP($C$1,'Multipliers and Adjustments'!$A$70:$I$86,TRUNC(COLUMN(O$2)/5)+2,FALSE)*SUMIFS('IEA-MethaneAbatement-US'!$M:$M,'IEA-MethaneAbatement-US'!$N:$N,"&lt;"&amp;$B6,'IEA-MethaneAbatement-US'!$N:$N,"&gt;="&amp;$A6,'IEA-MethaneAbatement-US'!$L:$L,$C$1))+(VLOOKUP($D$1,'Multipliers and Adjustments'!$A$70:$I$86,TRUNC(COLUMN(O$2)/5)+2,FALSE)*SUMIFS('IEA-MethaneAbatement-US'!$M:$M,'IEA-MethaneAbatement-US'!$N:$N,"&lt;"&amp;$B6,'IEA-MethaneAbatement-US'!$N:$N,"&gt;="&amp;$A6,'IEA-MethaneAbatement-US'!$L:$L,$D$1)))*'State Downscaling Multipliers'!$B$7*(1+'EPA to IEA Scaling'!S$10)</f>
        <v>0</v>
      </c>
      <c r="P6" s="2">
        <f>((VLOOKUP($B$1,'Multipliers and Adjustments'!$A$70:$I$86,TRUNC(COLUMN(P$2)/5)+2,FALSE)*SUMIFS('IEA-MethaneAbatement-US'!$M:$M,'IEA-MethaneAbatement-US'!$N:$N,"&lt;"&amp;$B6,'IEA-MethaneAbatement-US'!$N:$N,"&gt;="&amp;$A6,'IEA-MethaneAbatement-US'!$L:$L,$B$1))+(VLOOKUP($C$1,'Multipliers and Adjustments'!$A$70:$I$86,TRUNC(COLUMN(P$2)/5)+2,FALSE)*SUMIFS('IEA-MethaneAbatement-US'!$M:$M,'IEA-MethaneAbatement-US'!$N:$N,"&lt;"&amp;$B6,'IEA-MethaneAbatement-US'!$N:$N,"&gt;="&amp;$A6,'IEA-MethaneAbatement-US'!$L:$L,$C$1))+(VLOOKUP($D$1,'Multipliers and Adjustments'!$A$70:$I$86,TRUNC(COLUMN(P$2)/5)+2,FALSE)*SUMIFS('IEA-MethaneAbatement-US'!$M:$M,'IEA-MethaneAbatement-US'!$N:$N,"&lt;"&amp;$B6,'IEA-MethaneAbatement-US'!$N:$N,"&gt;="&amp;$A6,'IEA-MethaneAbatement-US'!$L:$L,$D$1)))*'State Downscaling Multipliers'!$B$7*(1+'EPA to IEA Scaling'!T$10)</f>
        <v>0</v>
      </c>
      <c r="Q6" s="2">
        <f>((VLOOKUP($B$1,'Multipliers and Adjustments'!$A$70:$I$86,TRUNC(COLUMN(Q$2)/5)+2,FALSE)*SUMIFS('IEA-MethaneAbatement-US'!$M:$M,'IEA-MethaneAbatement-US'!$N:$N,"&lt;"&amp;$B6,'IEA-MethaneAbatement-US'!$N:$N,"&gt;="&amp;$A6,'IEA-MethaneAbatement-US'!$L:$L,$B$1))+(VLOOKUP($C$1,'Multipliers and Adjustments'!$A$70:$I$86,TRUNC(COLUMN(Q$2)/5)+2,FALSE)*SUMIFS('IEA-MethaneAbatement-US'!$M:$M,'IEA-MethaneAbatement-US'!$N:$N,"&lt;"&amp;$B6,'IEA-MethaneAbatement-US'!$N:$N,"&gt;="&amp;$A6,'IEA-MethaneAbatement-US'!$L:$L,$C$1))+(VLOOKUP($D$1,'Multipliers and Adjustments'!$A$70:$I$86,TRUNC(COLUMN(Q$2)/5)+2,FALSE)*SUMIFS('IEA-MethaneAbatement-US'!$M:$M,'IEA-MethaneAbatement-US'!$N:$N,"&lt;"&amp;$B6,'IEA-MethaneAbatement-US'!$N:$N,"&gt;="&amp;$A6,'IEA-MethaneAbatement-US'!$L:$L,$D$1)))*'State Downscaling Multipliers'!$B$7*(1+'EPA to IEA Scaling'!U$10)</f>
        <v>0</v>
      </c>
      <c r="R6" s="105">
        <f>((VLOOKUP($B$1,'Multipliers and Adjustments'!$A$70:$I$86,TRUNC(COLUMN(R$2)/5)+2,FALSE)*SUMIFS('IEA-MethaneAbatement-US'!$M:$M,'IEA-MethaneAbatement-US'!$N:$N,"&lt;"&amp;$B6,'IEA-MethaneAbatement-US'!$N:$N,"&gt;="&amp;$A6,'IEA-MethaneAbatement-US'!$L:$L,$B$1))+(VLOOKUP($C$1,'Multipliers and Adjustments'!$A$70:$I$86,TRUNC(COLUMN(R$2)/5)+2,FALSE)*SUMIFS('IEA-MethaneAbatement-US'!$M:$M,'IEA-MethaneAbatement-US'!$N:$N,"&lt;"&amp;$B6,'IEA-MethaneAbatement-US'!$N:$N,"&gt;="&amp;$A6,'IEA-MethaneAbatement-US'!$L:$L,$C$1))+(VLOOKUP($D$1,'Multipliers and Adjustments'!$A$70:$I$86,TRUNC(COLUMN(R$2)/5)+2,FALSE)*SUMIFS('IEA-MethaneAbatement-US'!$M:$M,'IEA-MethaneAbatement-US'!$N:$N,"&lt;"&amp;$B6,'IEA-MethaneAbatement-US'!$N:$N,"&gt;="&amp;$A6,'IEA-MethaneAbatement-US'!$L:$L,$D$1)))*'State Downscaling Multipliers'!$B$7*(1+'EPA to IEA Scaling'!V$10)</f>
        <v>0</v>
      </c>
      <c r="S6" s="2">
        <f>((VLOOKUP($B$1,'Multipliers and Adjustments'!$A$70:$I$86,TRUNC(COLUMN(S$2)/5)+2,FALSE)*SUMIFS('IEA-MethaneAbatement-US'!$M:$M,'IEA-MethaneAbatement-US'!$N:$N,"&lt;"&amp;$B6,'IEA-MethaneAbatement-US'!$N:$N,"&gt;="&amp;$A6,'IEA-MethaneAbatement-US'!$L:$L,$B$1))+(VLOOKUP($C$1,'Multipliers and Adjustments'!$A$70:$I$86,TRUNC(COLUMN(S$2)/5)+2,FALSE)*SUMIFS('IEA-MethaneAbatement-US'!$M:$M,'IEA-MethaneAbatement-US'!$N:$N,"&lt;"&amp;$B6,'IEA-MethaneAbatement-US'!$N:$N,"&gt;="&amp;$A6,'IEA-MethaneAbatement-US'!$L:$L,$C$1))+(VLOOKUP($D$1,'Multipliers and Adjustments'!$A$70:$I$86,TRUNC(COLUMN(S$2)/5)+2,FALSE)*SUMIFS('IEA-MethaneAbatement-US'!$M:$M,'IEA-MethaneAbatement-US'!$N:$N,"&lt;"&amp;$B6,'IEA-MethaneAbatement-US'!$N:$N,"&gt;="&amp;$A6,'IEA-MethaneAbatement-US'!$L:$L,$D$1)))*'State Downscaling Multipliers'!$B$7*(1+'EPA to IEA Scaling'!W$10)</f>
        <v>0</v>
      </c>
      <c r="T6" s="2">
        <f>((VLOOKUP($B$1,'Multipliers and Adjustments'!$A$70:$I$86,TRUNC(COLUMN(T$2)/5)+2,FALSE)*SUMIFS('IEA-MethaneAbatement-US'!$M:$M,'IEA-MethaneAbatement-US'!$N:$N,"&lt;"&amp;$B6,'IEA-MethaneAbatement-US'!$N:$N,"&gt;="&amp;$A6,'IEA-MethaneAbatement-US'!$L:$L,$B$1))+(VLOOKUP($C$1,'Multipliers and Adjustments'!$A$70:$I$86,TRUNC(COLUMN(T$2)/5)+2,FALSE)*SUMIFS('IEA-MethaneAbatement-US'!$M:$M,'IEA-MethaneAbatement-US'!$N:$N,"&lt;"&amp;$B6,'IEA-MethaneAbatement-US'!$N:$N,"&gt;="&amp;$A6,'IEA-MethaneAbatement-US'!$L:$L,$C$1))+(VLOOKUP($D$1,'Multipliers and Adjustments'!$A$70:$I$86,TRUNC(COLUMN(T$2)/5)+2,FALSE)*SUMIFS('IEA-MethaneAbatement-US'!$M:$M,'IEA-MethaneAbatement-US'!$N:$N,"&lt;"&amp;$B6,'IEA-MethaneAbatement-US'!$N:$N,"&gt;="&amp;$A6,'IEA-MethaneAbatement-US'!$L:$L,$D$1)))*'State Downscaling Multipliers'!$B$7*(1+'EPA to IEA Scaling'!X$10)</f>
        <v>0</v>
      </c>
      <c r="U6" s="2">
        <f>((VLOOKUP($B$1,'Multipliers and Adjustments'!$A$70:$I$86,TRUNC(COLUMN(U$2)/5)+2,FALSE)*SUMIFS('IEA-MethaneAbatement-US'!$M:$M,'IEA-MethaneAbatement-US'!$N:$N,"&lt;"&amp;$B6,'IEA-MethaneAbatement-US'!$N:$N,"&gt;="&amp;$A6,'IEA-MethaneAbatement-US'!$L:$L,$B$1))+(VLOOKUP($C$1,'Multipliers and Adjustments'!$A$70:$I$86,TRUNC(COLUMN(U$2)/5)+2,FALSE)*SUMIFS('IEA-MethaneAbatement-US'!$M:$M,'IEA-MethaneAbatement-US'!$N:$N,"&lt;"&amp;$B6,'IEA-MethaneAbatement-US'!$N:$N,"&gt;="&amp;$A6,'IEA-MethaneAbatement-US'!$L:$L,$C$1))+(VLOOKUP($D$1,'Multipliers and Adjustments'!$A$70:$I$86,TRUNC(COLUMN(U$2)/5)+2,FALSE)*SUMIFS('IEA-MethaneAbatement-US'!$M:$M,'IEA-MethaneAbatement-US'!$N:$N,"&lt;"&amp;$B6,'IEA-MethaneAbatement-US'!$N:$N,"&gt;="&amp;$A6,'IEA-MethaneAbatement-US'!$L:$L,$D$1)))*'State Downscaling Multipliers'!$B$7*(1+'EPA to IEA Scaling'!Y$10)</f>
        <v>0</v>
      </c>
      <c r="V6" s="2">
        <f>((VLOOKUP($B$1,'Multipliers and Adjustments'!$A$70:$I$86,TRUNC(COLUMN(V$2)/5)+2,FALSE)*SUMIFS('IEA-MethaneAbatement-US'!$M:$M,'IEA-MethaneAbatement-US'!$N:$N,"&lt;"&amp;$B6,'IEA-MethaneAbatement-US'!$N:$N,"&gt;="&amp;$A6,'IEA-MethaneAbatement-US'!$L:$L,$B$1))+(VLOOKUP($C$1,'Multipliers and Adjustments'!$A$70:$I$86,TRUNC(COLUMN(V$2)/5)+2,FALSE)*SUMIFS('IEA-MethaneAbatement-US'!$M:$M,'IEA-MethaneAbatement-US'!$N:$N,"&lt;"&amp;$B6,'IEA-MethaneAbatement-US'!$N:$N,"&gt;="&amp;$A6,'IEA-MethaneAbatement-US'!$L:$L,$C$1))+(VLOOKUP($D$1,'Multipliers and Adjustments'!$A$70:$I$86,TRUNC(COLUMN(V$2)/5)+2,FALSE)*SUMIFS('IEA-MethaneAbatement-US'!$M:$M,'IEA-MethaneAbatement-US'!$N:$N,"&lt;"&amp;$B6,'IEA-MethaneAbatement-US'!$N:$N,"&gt;="&amp;$A6,'IEA-MethaneAbatement-US'!$L:$L,$D$1)))*'State Downscaling Multipliers'!$B$7*(1+'EPA to IEA Scaling'!Z$10)</f>
        <v>0</v>
      </c>
      <c r="W6" s="105">
        <f>((VLOOKUP($B$1,'Multipliers and Adjustments'!$A$70:$I$86,TRUNC(COLUMN(W$2)/5)+2,FALSE)*SUMIFS('IEA-MethaneAbatement-US'!$M:$M,'IEA-MethaneAbatement-US'!$N:$N,"&lt;"&amp;$B6,'IEA-MethaneAbatement-US'!$N:$N,"&gt;="&amp;$A6,'IEA-MethaneAbatement-US'!$L:$L,$B$1))+(VLOOKUP($C$1,'Multipliers and Adjustments'!$A$70:$I$86,TRUNC(COLUMN(W$2)/5)+2,FALSE)*SUMIFS('IEA-MethaneAbatement-US'!$M:$M,'IEA-MethaneAbatement-US'!$N:$N,"&lt;"&amp;$B6,'IEA-MethaneAbatement-US'!$N:$N,"&gt;="&amp;$A6,'IEA-MethaneAbatement-US'!$L:$L,$C$1))+(VLOOKUP($D$1,'Multipliers and Adjustments'!$A$70:$I$86,TRUNC(COLUMN(W$2)/5)+2,FALSE)*SUMIFS('IEA-MethaneAbatement-US'!$M:$M,'IEA-MethaneAbatement-US'!$N:$N,"&lt;"&amp;$B6,'IEA-MethaneAbatement-US'!$N:$N,"&gt;="&amp;$A6,'IEA-MethaneAbatement-US'!$L:$L,$D$1)))*'State Downscaling Multipliers'!$B$7*(1+'EPA to IEA Scaling'!AA$10)</f>
        <v>0</v>
      </c>
      <c r="X6" s="2">
        <f>((VLOOKUP($B$1,'Multipliers and Adjustments'!$A$70:$I$86,TRUNC(COLUMN(X$2)/5)+2,FALSE)*SUMIFS('IEA-MethaneAbatement-US'!$M:$M,'IEA-MethaneAbatement-US'!$N:$N,"&lt;"&amp;$B6,'IEA-MethaneAbatement-US'!$N:$N,"&gt;="&amp;$A6,'IEA-MethaneAbatement-US'!$L:$L,$B$1))+(VLOOKUP($C$1,'Multipliers and Adjustments'!$A$70:$I$86,TRUNC(COLUMN(X$2)/5)+2,FALSE)*SUMIFS('IEA-MethaneAbatement-US'!$M:$M,'IEA-MethaneAbatement-US'!$N:$N,"&lt;"&amp;$B6,'IEA-MethaneAbatement-US'!$N:$N,"&gt;="&amp;$A6,'IEA-MethaneAbatement-US'!$L:$L,$C$1))+(VLOOKUP($D$1,'Multipliers and Adjustments'!$A$70:$I$86,TRUNC(COLUMN(X$2)/5)+2,FALSE)*SUMIFS('IEA-MethaneAbatement-US'!$M:$M,'IEA-MethaneAbatement-US'!$N:$N,"&lt;"&amp;$B6,'IEA-MethaneAbatement-US'!$N:$N,"&gt;="&amp;$A6,'IEA-MethaneAbatement-US'!$L:$L,$D$1)))*'State Downscaling Multipliers'!$B$7*(1+'EPA to IEA Scaling'!AB$10)</f>
        <v>0</v>
      </c>
      <c r="Y6" s="2">
        <f>((VLOOKUP($B$1,'Multipliers and Adjustments'!$A$70:$I$86,TRUNC(COLUMN(Y$2)/5)+2,FALSE)*SUMIFS('IEA-MethaneAbatement-US'!$M:$M,'IEA-MethaneAbatement-US'!$N:$N,"&lt;"&amp;$B6,'IEA-MethaneAbatement-US'!$N:$N,"&gt;="&amp;$A6,'IEA-MethaneAbatement-US'!$L:$L,$B$1))+(VLOOKUP($C$1,'Multipliers and Adjustments'!$A$70:$I$86,TRUNC(COLUMN(Y$2)/5)+2,FALSE)*SUMIFS('IEA-MethaneAbatement-US'!$M:$M,'IEA-MethaneAbatement-US'!$N:$N,"&lt;"&amp;$B6,'IEA-MethaneAbatement-US'!$N:$N,"&gt;="&amp;$A6,'IEA-MethaneAbatement-US'!$L:$L,$C$1))+(VLOOKUP($D$1,'Multipliers and Adjustments'!$A$70:$I$86,TRUNC(COLUMN(Y$2)/5)+2,FALSE)*SUMIFS('IEA-MethaneAbatement-US'!$M:$M,'IEA-MethaneAbatement-US'!$N:$N,"&lt;"&amp;$B6,'IEA-MethaneAbatement-US'!$N:$N,"&gt;="&amp;$A6,'IEA-MethaneAbatement-US'!$L:$L,$D$1)))*'State Downscaling Multipliers'!$B$7*(1+'EPA to IEA Scaling'!AC$10)</f>
        <v>0</v>
      </c>
      <c r="Z6" s="2">
        <f>((VLOOKUP($B$1,'Multipliers and Adjustments'!$A$70:$I$86,TRUNC(COLUMN(Z$2)/5)+2,FALSE)*SUMIFS('IEA-MethaneAbatement-US'!$M:$M,'IEA-MethaneAbatement-US'!$N:$N,"&lt;"&amp;$B6,'IEA-MethaneAbatement-US'!$N:$N,"&gt;="&amp;$A6,'IEA-MethaneAbatement-US'!$L:$L,$B$1))+(VLOOKUP($C$1,'Multipliers and Adjustments'!$A$70:$I$86,TRUNC(COLUMN(Z$2)/5)+2,FALSE)*SUMIFS('IEA-MethaneAbatement-US'!$M:$M,'IEA-MethaneAbatement-US'!$N:$N,"&lt;"&amp;$B6,'IEA-MethaneAbatement-US'!$N:$N,"&gt;="&amp;$A6,'IEA-MethaneAbatement-US'!$L:$L,$C$1))+(VLOOKUP($D$1,'Multipliers and Adjustments'!$A$70:$I$86,TRUNC(COLUMN(Z$2)/5)+2,FALSE)*SUMIFS('IEA-MethaneAbatement-US'!$M:$M,'IEA-MethaneAbatement-US'!$N:$N,"&lt;"&amp;$B6,'IEA-MethaneAbatement-US'!$N:$N,"&gt;="&amp;$A6,'IEA-MethaneAbatement-US'!$L:$L,$D$1)))*'State Downscaling Multipliers'!$B$7*(1+'EPA to IEA Scaling'!AD$10)</f>
        <v>0</v>
      </c>
      <c r="AA6" s="2">
        <f>((VLOOKUP($B$1,'Multipliers and Adjustments'!$A$70:$I$86,TRUNC(COLUMN(AA$2)/5)+2,FALSE)*SUMIFS('IEA-MethaneAbatement-US'!$M:$M,'IEA-MethaneAbatement-US'!$N:$N,"&lt;"&amp;$B6,'IEA-MethaneAbatement-US'!$N:$N,"&gt;="&amp;$A6,'IEA-MethaneAbatement-US'!$L:$L,$B$1))+(VLOOKUP($C$1,'Multipliers and Adjustments'!$A$70:$I$86,TRUNC(COLUMN(AA$2)/5)+2,FALSE)*SUMIFS('IEA-MethaneAbatement-US'!$M:$M,'IEA-MethaneAbatement-US'!$N:$N,"&lt;"&amp;$B6,'IEA-MethaneAbatement-US'!$N:$N,"&gt;="&amp;$A6,'IEA-MethaneAbatement-US'!$L:$L,$C$1))+(VLOOKUP($D$1,'Multipliers and Adjustments'!$A$70:$I$86,TRUNC(COLUMN(AA$2)/5)+2,FALSE)*SUMIFS('IEA-MethaneAbatement-US'!$M:$M,'IEA-MethaneAbatement-US'!$N:$N,"&lt;"&amp;$B6,'IEA-MethaneAbatement-US'!$N:$N,"&gt;="&amp;$A6,'IEA-MethaneAbatement-US'!$L:$L,$D$1)))*'State Downscaling Multipliers'!$B$7*(1+'EPA to IEA Scaling'!AE$10)</f>
        <v>0</v>
      </c>
      <c r="AB6" s="105">
        <f>((VLOOKUP($B$1,'Multipliers and Adjustments'!$A$70:$I$86,TRUNC(COLUMN(AB$2)/5)+2,FALSE)*SUMIFS('IEA-MethaneAbatement-US'!$M:$M,'IEA-MethaneAbatement-US'!$N:$N,"&lt;"&amp;$B6,'IEA-MethaneAbatement-US'!$N:$N,"&gt;="&amp;$A6,'IEA-MethaneAbatement-US'!$L:$L,$B$1))+(VLOOKUP($C$1,'Multipliers and Adjustments'!$A$70:$I$86,TRUNC(COLUMN(AB$2)/5)+2,FALSE)*SUMIFS('IEA-MethaneAbatement-US'!$M:$M,'IEA-MethaneAbatement-US'!$N:$N,"&lt;"&amp;$B6,'IEA-MethaneAbatement-US'!$N:$N,"&gt;="&amp;$A6,'IEA-MethaneAbatement-US'!$L:$L,$C$1))+(VLOOKUP($D$1,'Multipliers and Adjustments'!$A$70:$I$86,TRUNC(COLUMN(AB$2)/5)+2,FALSE)*SUMIFS('IEA-MethaneAbatement-US'!$M:$M,'IEA-MethaneAbatement-US'!$N:$N,"&lt;"&amp;$B6,'IEA-MethaneAbatement-US'!$N:$N,"&gt;="&amp;$A6,'IEA-MethaneAbatement-US'!$L:$L,$D$1)))*'State Downscaling Multipliers'!$B$7*(1+'EPA to IEA Scaling'!AF$10)</f>
        <v>0</v>
      </c>
      <c r="AC6" s="2">
        <f>((VLOOKUP($B$1,'Multipliers and Adjustments'!$A$70:$I$86,TRUNC(COLUMN(AC$2)/5)+2,FALSE)*SUMIFS('IEA-MethaneAbatement-US'!$M:$M,'IEA-MethaneAbatement-US'!$N:$N,"&lt;"&amp;$B6,'IEA-MethaneAbatement-US'!$N:$N,"&gt;="&amp;$A6,'IEA-MethaneAbatement-US'!$L:$L,$B$1))+(VLOOKUP($C$1,'Multipliers and Adjustments'!$A$70:$I$86,TRUNC(COLUMN(AC$2)/5)+2,FALSE)*SUMIFS('IEA-MethaneAbatement-US'!$M:$M,'IEA-MethaneAbatement-US'!$N:$N,"&lt;"&amp;$B6,'IEA-MethaneAbatement-US'!$N:$N,"&gt;="&amp;$A6,'IEA-MethaneAbatement-US'!$L:$L,$C$1))+(VLOOKUP($D$1,'Multipliers and Adjustments'!$A$70:$I$86,TRUNC(COLUMN(AC$2)/5)+2,FALSE)*SUMIFS('IEA-MethaneAbatement-US'!$M:$M,'IEA-MethaneAbatement-US'!$N:$N,"&lt;"&amp;$B6,'IEA-MethaneAbatement-US'!$N:$N,"&gt;="&amp;$A6,'IEA-MethaneAbatement-US'!$L:$L,$D$1)))*'State Downscaling Multipliers'!$B$7*(1+'EPA to IEA Scaling'!AG$10)</f>
        <v>0</v>
      </c>
      <c r="AD6" s="2">
        <f>((VLOOKUP($B$1,'Multipliers and Adjustments'!$A$70:$I$86,TRUNC(COLUMN(AD$2)/5)+2,FALSE)*SUMIFS('IEA-MethaneAbatement-US'!$M:$M,'IEA-MethaneAbatement-US'!$N:$N,"&lt;"&amp;$B6,'IEA-MethaneAbatement-US'!$N:$N,"&gt;="&amp;$A6,'IEA-MethaneAbatement-US'!$L:$L,$B$1))+(VLOOKUP($C$1,'Multipliers and Adjustments'!$A$70:$I$86,TRUNC(COLUMN(AD$2)/5)+2,FALSE)*SUMIFS('IEA-MethaneAbatement-US'!$M:$M,'IEA-MethaneAbatement-US'!$N:$N,"&lt;"&amp;$B6,'IEA-MethaneAbatement-US'!$N:$N,"&gt;="&amp;$A6,'IEA-MethaneAbatement-US'!$L:$L,$C$1))+(VLOOKUP($D$1,'Multipliers and Adjustments'!$A$70:$I$86,TRUNC(COLUMN(AD$2)/5)+2,FALSE)*SUMIFS('IEA-MethaneAbatement-US'!$M:$M,'IEA-MethaneAbatement-US'!$N:$N,"&lt;"&amp;$B6,'IEA-MethaneAbatement-US'!$N:$N,"&gt;="&amp;$A6,'IEA-MethaneAbatement-US'!$L:$L,$D$1)))*'State Downscaling Multipliers'!$B$7*(1+'EPA to IEA Scaling'!AH$10)</f>
        <v>0</v>
      </c>
      <c r="AE6" s="2">
        <f>((VLOOKUP($B$1,'Multipliers and Adjustments'!$A$70:$I$86,TRUNC(COLUMN(AE$2)/5)+2,FALSE)*SUMIFS('IEA-MethaneAbatement-US'!$M:$M,'IEA-MethaneAbatement-US'!$N:$N,"&lt;"&amp;$B6,'IEA-MethaneAbatement-US'!$N:$N,"&gt;="&amp;$A6,'IEA-MethaneAbatement-US'!$L:$L,$B$1))+(VLOOKUP($C$1,'Multipliers and Adjustments'!$A$70:$I$86,TRUNC(COLUMN(AE$2)/5)+2,FALSE)*SUMIFS('IEA-MethaneAbatement-US'!$M:$M,'IEA-MethaneAbatement-US'!$N:$N,"&lt;"&amp;$B6,'IEA-MethaneAbatement-US'!$N:$N,"&gt;="&amp;$A6,'IEA-MethaneAbatement-US'!$L:$L,$C$1))+(VLOOKUP($D$1,'Multipliers and Adjustments'!$A$70:$I$86,TRUNC(COLUMN(AE$2)/5)+2,FALSE)*SUMIFS('IEA-MethaneAbatement-US'!$M:$M,'IEA-MethaneAbatement-US'!$N:$N,"&lt;"&amp;$B6,'IEA-MethaneAbatement-US'!$N:$N,"&gt;="&amp;$A6,'IEA-MethaneAbatement-US'!$L:$L,$D$1)))*'State Downscaling Multipliers'!$B$7*(1+'EPA to IEA Scaling'!AI$10)</f>
        <v>0</v>
      </c>
      <c r="AF6" s="2">
        <f>((VLOOKUP($B$1,'Multipliers and Adjustments'!$A$70:$I$86,TRUNC(COLUMN(AF$2)/5)+2,FALSE)*SUMIFS('IEA-MethaneAbatement-US'!$M:$M,'IEA-MethaneAbatement-US'!$N:$N,"&lt;"&amp;$B6,'IEA-MethaneAbatement-US'!$N:$N,"&gt;="&amp;$A6,'IEA-MethaneAbatement-US'!$L:$L,$B$1))+(VLOOKUP($C$1,'Multipliers and Adjustments'!$A$70:$I$86,TRUNC(COLUMN(AF$2)/5)+2,FALSE)*SUMIFS('IEA-MethaneAbatement-US'!$M:$M,'IEA-MethaneAbatement-US'!$N:$N,"&lt;"&amp;$B6,'IEA-MethaneAbatement-US'!$N:$N,"&gt;="&amp;$A6,'IEA-MethaneAbatement-US'!$L:$L,$C$1))+(VLOOKUP($D$1,'Multipliers and Adjustments'!$A$70:$I$86,TRUNC(COLUMN(AF$2)/5)+2,FALSE)*SUMIFS('IEA-MethaneAbatement-US'!$M:$M,'IEA-MethaneAbatement-US'!$N:$N,"&lt;"&amp;$B6,'IEA-MethaneAbatement-US'!$N:$N,"&gt;="&amp;$A6,'IEA-MethaneAbatement-US'!$L:$L,$D$1)))*'State Downscaling Multipliers'!$B$7*(1+'EPA to IEA Scaling'!AJ$10)</f>
        <v>0</v>
      </c>
      <c r="AG6" s="105">
        <f>((VLOOKUP($B$1,'Multipliers and Adjustments'!$A$70:$I$86,TRUNC(COLUMN(AG$2)/5)+2,FALSE)*SUMIFS('IEA-MethaneAbatement-US'!$M:$M,'IEA-MethaneAbatement-US'!$N:$N,"&lt;"&amp;$B6,'IEA-MethaneAbatement-US'!$N:$N,"&gt;="&amp;$A6,'IEA-MethaneAbatement-US'!$L:$L,$B$1))+(VLOOKUP($C$1,'Multipliers and Adjustments'!$A$70:$I$86,TRUNC(COLUMN(AG$2)/5)+2,FALSE)*SUMIFS('IEA-MethaneAbatement-US'!$M:$M,'IEA-MethaneAbatement-US'!$N:$N,"&lt;"&amp;$B6,'IEA-MethaneAbatement-US'!$N:$N,"&gt;="&amp;$A6,'IEA-MethaneAbatement-US'!$L:$L,$C$1))+(VLOOKUP($D$1,'Multipliers and Adjustments'!$A$70:$I$86,TRUNC(COLUMN(AG$2)/5)+2,FALSE)*SUMIFS('IEA-MethaneAbatement-US'!$M:$M,'IEA-MethaneAbatement-US'!$N:$N,"&lt;"&amp;$B6,'IEA-MethaneAbatement-US'!$N:$N,"&gt;="&amp;$A6,'IEA-MethaneAbatement-US'!$L:$L,$D$1)))*'State Downscaling Multipliers'!$B$7*(1+'EPA to IEA Scaling'!AK$10)</f>
        <v>0</v>
      </c>
      <c r="AH6" s="2">
        <f>((VLOOKUP($B$1,'Multipliers and Adjustments'!$A$70:$I$86,TRUNC(COLUMN(AH$2)/5)+2,FALSE)*SUMIFS('IEA-MethaneAbatement-US'!$M:$M,'IEA-MethaneAbatement-US'!$N:$N,"&lt;"&amp;$B6,'IEA-MethaneAbatement-US'!$N:$N,"&gt;="&amp;$A6,'IEA-MethaneAbatement-US'!$L:$L,$B$1))+(VLOOKUP($C$1,'Multipliers and Adjustments'!$A$70:$I$86,TRUNC(COLUMN(AH$2)/5)+2,FALSE)*SUMIFS('IEA-MethaneAbatement-US'!$M:$M,'IEA-MethaneAbatement-US'!$N:$N,"&lt;"&amp;$B6,'IEA-MethaneAbatement-US'!$N:$N,"&gt;="&amp;$A6,'IEA-MethaneAbatement-US'!$L:$L,$C$1))+(VLOOKUP($D$1,'Multipliers and Adjustments'!$A$70:$I$86,TRUNC(COLUMN(AH$2)/5)+2,FALSE)*SUMIFS('IEA-MethaneAbatement-US'!$M:$M,'IEA-MethaneAbatement-US'!$N:$N,"&lt;"&amp;$B6,'IEA-MethaneAbatement-US'!$N:$N,"&gt;="&amp;$A6,'IEA-MethaneAbatement-US'!$L:$L,$D$1)))*'State Downscaling Multipliers'!$B$7*(1+'EPA to IEA Scaling'!AL$10)</f>
        <v>0</v>
      </c>
      <c r="AI6" s="2">
        <f>((VLOOKUP($B$1,'Multipliers and Adjustments'!$A$70:$I$86,TRUNC(COLUMN(AI$2)/5)+2,FALSE)*SUMIFS('IEA-MethaneAbatement-US'!$M:$M,'IEA-MethaneAbatement-US'!$N:$N,"&lt;"&amp;$B6,'IEA-MethaneAbatement-US'!$N:$N,"&gt;="&amp;$A6,'IEA-MethaneAbatement-US'!$L:$L,$B$1))+(VLOOKUP($C$1,'Multipliers and Adjustments'!$A$70:$I$86,TRUNC(COLUMN(AI$2)/5)+2,FALSE)*SUMIFS('IEA-MethaneAbatement-US'!$M:$M,'IEA-MethaneAbatement-US'!$N:$N,"&lt;"&amp;$B6,'IEA-MethaneAbatement-US'!$N:$N,"&gt;="&amp;$A6,'IEA-MethaneAbatement-US'!$L:$L,$C$1))+(VLOOKUP($D$1,'Multipliers and Adjustments'!$A$70:$I$86,TRUNC(COLUMN(AI$2)/5)+2,FALSE)*SUMIFS('IEA-MethaneAbatement-US'!$M:$M,'IEA-MethaneAbatement-US'!$N:$N,"&lt;"&amp;$B6,'IEA-MethaneAbatement-US'!$N:$N,"&gt;="&amp;$A6,'IEA-MethaneAbatement-US'!$L:$L,$D$1)))*'State Downscaling Multipliers'!$B$7*(1+'EPA to IEA Scaling'!AM$10)</f>
        <v>0</v>
      </c>
      <c r="AJ6" s="2">
        <f>((VLOOKUP($B$1,'Multipliers and Adjustments'!$A$70:$I$86,TRUNC(COLUMN(AJ$2)/5)+2,FALSE)*SUMIFS('IEA-MethaneAbatement-US'!$M:$M,'IEA-MethaneAbatement-US'!$N:$N,"&lt;"&amp;$B6,'IEA-MethaneAbatement-US'!$N:$N,"&gt;="&amp;$A6,'IEA-MethaneAbatement-US'!$L:$L,$B$1))+(VLOOKUP($C$1,'Multipliers and Adjustments'!$A$70:$I$86,TRUNC(COLUMN(AJ$2)/5)+2,FALSE)*SUMIFS('IEA-MethaneAbatement-US'!$M:$M,'IEA-MethaneAbatement-US'!$N:$N,"&lt;"&amp;$B6,'IEA-MethaneAbatement-US'!$N:$N,"&gt;="&amp;$A6,'IEA-MethaneAbatement-US'!$L:$L,$C$1))+(VLOOKUP($D$1,'Multipliers and Adjustments'!$A$70:$I$86,TRUNC(COLUMN(AJ$2)/5)+2,FALSE)*SUMIFS('IEA-MethaneAbatement-US'!$M:$M,'IEA-MethaneAbatement-US'!$N:$N,"&lt;"&amp;$B6,'IEA-MethaneAbatement-US'!$N:$N,"&gt;="&amp;$A6,'IEA-MethaneAbatement-US'!$L:$L,$D$1)))*'State Downscaling Multipliers'!$B$7*(1+'EPA to IEA Scaling'!AN$10)</f>
        <v>0</v>
      </c>
      <c r="AK6" s="2">
        <f>((VLOOKUP($B$1,'Multipliers and Adjustments'!$A$70:$I$86,TRUNC(COLUMN(AK$2)/5)+2,FALSE)*SUMIFS('IEA-MethaneAbatement-US'!$M:$M,'IEA-MethaneAbatement-US'!$N:$N,"&lt;"&amp;$B6,'IEA-MethaneAbatement-US'!$N:$N,"&gt;="&amp;$A6,'IEA-MethaneAbatement-US'!$L:$L,$B$1))+(VLOOKUP($C$1,'Multipliers and Adjustments'!$A$70:$I$86,TRUNC(COLUMN(AK$2)/5)+2,FALSE)*SUMIFS('IEA-MethaneAbatement-US'!$M:$M,'IEA-MethaneAbatement-US'!$N:$N,"&lt;"&amp;$B6,'IEA-MethaneAbatement-US'!$N:$N,"&gt;="&amp;$A6,'IEA-MethaneAbatement-US'!$L:$L,$C$1))+(VLOOKUP($D$1,'Multipliers and Adjustments'!$A$70:$I$86,TRUNC(COLUMN(AK$2)/5)+2,FALSE)*SUMIFS('IEA-MethaneAbatement-US'!$M:$M,'IEA-MethaneAbatement-US'!$N:$N,"&lt;"&amp;$B6,'IEA-MethaneAbatement-US'!$N:$N,"&gt;="&amp;$A6,'IEA-MethaneAbatement-US'!$L:$L,$D$1)))*'State Downscaling Multipliers'!$B$7*(1+'EPA to IEA Scaling'!AO$10)</f>
        <v>0</v>
      </c>
      <c r="AL6" s="105">
        <f>((VLOOKUP($B$1,'Multipliers and Adjustments'!$A$70:$I$86,TRUNC(COLUMN(AL$2)/5)+2,FALSE)*SUMIFS('IEA-MethaneAbatement-US'!$M:$M,'IEA-MethaneAbatement-US'!$N:$N,"&lt;"&amp;$B6,'IEA-MethaneAbatement-US'!$N:$N,"&gt;="&amp;$A6,'IEA-MethaneAbatement-US'!$L:$L,$B$1))+(VLOOKUP($C$1,'Multipliers and Adjustments'!$A$70:$I$86,TRUNC(COLUMN(AL$2)/5)+2,FALSE)*SUMIFS('IEA-MethaneAbatement-US'!$M:$M,'IEA-MethaneAbatement-US'!$N:$N,"&lt;"&amp;$B6,'IEA-MethaneAbatement-US'!$N:$N,"&gt;="&amp;$A6,'IEA-MethaneAbatement-US'!$L:$L,$C$1))+(VLOOKUP($D$1,'Multipliers and Adjustments'!$A$70:$I$86,TRUNC(COLUMN(AL$2)/5)+2,FALSE)*SUMIFS('IEA-MethaneAbatement-US'!$M:$M,'IEA-MethaneAbatement-US'!$N:$N,"&lt;"&amp;$B6,'IEA-MethaneAbatement-US'!$N:$N,"&gt;="&amp;$A6,'IEA-MethaneAbatement-US'!$L:$L,$D$1)))*'State Downscaling Multipliers'!$B$7*(1+'EPA to IEA Scaling'!AP$10)</f>
        <v>0</v>
      </c>
    </row>
    <row r="7" spans="1:38" x14ac:dyDescent="0.25">
      <c r="A7" s="49">
        <f t="shared" si="1"/>
        <v>-950</v>
      </c>
      <c r="B7" s="49">
        <f t="shared" si="0"/>
        <v>-900</v>
      </c>
      <c r="C7" s="105">
        <f>((VLOOKUP($B$1,'Multipliers and Adjustments'!$A$70:$I$86,TRUNC(COLUMN(C$2)/5)+2,FALSE)*SUMIFS('IEA-MethaneAbatement-US'!$M:$M,'IEA-MethaneAbatement-US'!$N:$N,"&lt;"&amp;$B7,'IEA-MethaneAbatement-US'!$N:$N,"&gt;="&amp;$A7,'IEA-MethaneAbatement-US'!$L:$L,$B$1))+(VLOOKUP($C$1,'Multipliers and Adjustments'!$A$70:$I$86,TRUNC(COLUMN(C$2)/5)+2,FALSE)*SUMIFS('IEA-MethaneAbatement-US'!$M:$M,'IEA-MethaneAbatement-US'!$N:$N,"&lt;"&amp;$B7,'IEA-MethaneAbatement-US'!$N:$N,"&gt;="&amp;$A7,'IEA-MethaneAbatement-US'!$L:$L,$C$1))+(VLOOKUP($D$1,'Multipliers and Adjustments'!$A$70:$I$86,TRUNC(COLUMN(C$2)/5)+2,FALSE)*SUMIFS('IEA-MethaneAbatement-US'!$M:$M,'IEA-MethaneAbatement-US'!$N:$N,"&lt;"&amp;$B7,'IEA-MethaneAbatement-US'!$N:$N,"&gt;="&amp;$A7,'IEA-MethaneAbatement-US'!$L:$L,$D$1)))*'State Downscaling Multipliers'!$B$7*(1+'EPA to IEA Scaling'!G$10)</f>
        <v>0</v>
      </c>
      <c r="D7" s="2">
        <f>((VLOOKUP($B$1,'Multipliers and Adjustments'!$A$70:$I$86,TRUNC(COLUMN(D$2)/5)+2,FALSE)*SUMIFS('IEA-MethaneAbatement-US'!$M:$M,'IEA-MethaneAbatement-US'!$N:$N,"&lt;"&amp;$B7,'IEA-MethaneAbatement-US'!$N:$N,"&gt;="&amp;$A7,'IEA-MethaneAbatement-US'!$L:$L,$B$1))+(VLOOKUP($C$1,'Multipliers and Adjustments'!$A$70:$I$86,TRUNC(COLUMN(D$2)/5)+2,FALSE)*SUMIFS('IEA-MethaneAbatement-US'!$M:$M,'IEA-MethaneAbatement-US'!$N:$N,"&lt;"&amp;$B7,'IEA-MethaneAbatement-US'!$N:$N,"&gt;="&amp;$A7,'IEA-MethaneAbatement-US'!$L:$L,$C$1))+(VLOOKUP($D$1,'Multipliers and Adjustments'!$A$70:$I$86,TRUNC(COLUMN(D$2)/5)+2,FALSE)*SUMIFS('IEA-MethaneAbatement-US'!$M:$M,'IEA-MethaneAbatement-US'!$N:$N,"&lt;"&amp;$B7,'IEA-MethaneAbatement-US'!$N:$N,"&gt;="&amp;$A7,'IEA-MethaneAbatement-US'!$L:$L,$D$1)))*'State Downscaling Multipliers'!$B$7*(1+'EPA to IEA Scaling'!H$10)</f>
        <v>0</v>
      </c>
      <c r="E7" s="2">
        <f>((VLOOKUP($B$1,'Multipliers and Adjustments'!$A$70:$I$86,TRUNC(COLUMN(E$2)/5)+2,FALSE)*SUMIFS('IEA-MethaneAbatement-US'!$M:$M,'IEA-MethaneAbatement-US'!$N:$N,"&lt;"&amp;$B7,'IEA-MethaneAbatement-US'!$N:$N,"&gt;="&amp;$A7,'IEA-MethaneAbatement-US'!$L:$L,$B$1))+(VLOOKUP($C$1,'Multipliers and Adjustments'!$A$70:$I$86,TRUNC(COLUMN(E$2)/5)+2,FALSE)*SUMIFS('IEA-MethaneAbatement-US'!$M:$M,'IEA-MethaneAbatement-US'!$N:$N,"&lt;"&amp;$B7,'IEA-MethaneAbatement-US'!$N:$N,"&gt;="&amp;$A7,'IEA-MethaneAbatement-US'!$L:$L,$C$1))+(VLOOKUP($D$1,'Multipliers and Adjustments'!$A$70:$I$86,TRUNC(COLUMN(E$2)/5)+2,FALSE)*SUMIFS('IEA-MethaneAbatement-US'!$M:$M,'IEA-MethaneAbatement-US'!$N:$N,"&lt;"&amp;$B7,'IEA-MethaneAbatement-US'!$N:$N,"&gt;="&amp;$A7,'IEA-MethaneAbatement-US'!$L:$L,$D$1)))*'State Downscaling Multipliers'!$B$7*(1+'EPA to IEA Scaling'!I$10)</f>
        <v>0</v>
      </c>
      <c r="F7" s="2">
        <f>((VLOOKUP($B$1,'Multipliers and Adjustments'!$A$70:$I$86,TRUNC(COLUMN(F$2)/5)+2,FALSE)*SUMIFS('IEA-MethaneAbatement-US'!$M:$M,'IEA-MethaneAbatement-US'!$N:$N,"&lt;"&amp;$B7,'IEA-MethaneAbatement-US'!$N:$N,"&gt;="&amp;$A7,'IEA-MethaneAbatement-US'!$L:$L,$B$1))+(VLOOKUP($C$1,'Multipliers and Adjustments'!$A$70:$I$86,TRUNC(COLUMN(F$2)/5)+2,FALSE)*SUMIFS('IEA-MethaneAbatement-US'!$M:$M,'IEA-MethaneAbatement-US'!$N:$N,"&lt;"&amp;$B7,'IEA-MethaneAbatement-US'!$N:$N,"&gt;="&amp;$A7,'IEA-MethaneAbatement-US'!$L:$L,$C$1))+(VLOOKUP($D$1,'Multipliers and Adjustments'!$A$70:$I$86,TRUNC(COLUMN(F$2)/5)+2,FALSE)*SUMIFS('IEA-MethaneAbatement-US'!$M:$M,'IEA-MethaneAbatement-US'!$N:$N,"&lt;"&amp;$B7,'IEA-MethaneAbatement-US'!$N:$N,"&gt;="&amp;$A7,'IEA-MethaneAbatement-US'!$L:$L,$D$1)))*'State Downscaling Multipliers'!$B$7*(1+'EPA to IEA Scaling'!J$10)</f>
        <v>0</v>
      </c>
      <c r="G7" s="154">
        <f>((VLOOKUP($B$1,'Multipliers and Adjustments'!$A$70:$I$86,TRUNC(COLUMN(G$2)/5)+2,FALSE)*SUMIFS('IEA-MethaneAbatement-US'!$M:$M,'IEA-MethaneAbatement-US'!$N:$N,"&lt;"&amp;$B7,'IEA-MethaneAbatement-US'!$N:$N,"&gt;="&amp;$A7,'IEA-MethaneAbatement-US'!$L:$L,$B$1))+(VLOOKUP($C$1,'Multipliers and Adjustments'!$A$70:$I$86,TRUNC(COLUMN(G$2)/5)+2,FALSE)*SUMIFS('IEA-MethaneAbatement-US'!$M:$M,'IEA-MethaneAbatement-US'!$N:$N,"&lt;"&amp;$B7,'IEA-MethaneAbatement-US'!$N:$N,"&gt;="&amp;$A7,'IEA-MethaneAbatement-US'!$L:$L,$C$1))+(VLOOKUP($D$1,'Multipliers and Adjustments'!$A$70:$I$86,TRUNC(COLUMN(G$2)/5)+2,FALSE)*SUMIFS('IEA-MethaneAbatement-US'!$M:$M,'IEA-MethaneAbatement-US'!$N:$N,"&lt;"&amp;$B7,'IEA-MethaneAbatement-US'!$N:$N,"&gt;="&amp;$A7,'IEA-MethaneAbatement-US'!$L:$L,$D$1)))*'State Downscaling Multipliers'!$B$7*(1+'EPA to IEA Scaling'!K$10)</f>
        <v>0</v>
      </c>
      <c r="H7" s="105">
        <f>((VLOOKUP($B$1,'Multipliers and Adjustments'!$A$70:$I$86,TRUNC(COLUMN(H$2)/5)+2,FALSE)*SUMIFS('IEA-MethaneAbatement-US'!$M:$M,'IEA-MethaneAbatement-US'!$N:$N,"&lt;"&amp;$B7,'IEA-MethaneAbatement-US'!$N:$N,"&gt;="&amp;$A7,'IEA-MethaneAbatement-US'!$L:$L,$B$1))+(VLOOKUP($C$1,'Multipliers and Adjustments'!$A$70:$I$86,TRUNC(COLUMN(H$2)/5)+2,FALSE)*SUMIFS('IEA-MethaneAbatement-US'!$M:$M,'IEA-MethaneAbatement-US'!$N:$N,"&lt;"&amp;$B7,'IEA-MethaneAbatement-US'!$N:$N,"&gt;="&amp;$A7,'IEA-MethaneAbatement-US'!$L:$L,$C$1))+(VLOOKUP($D$1,'Multipliers and Adjustments'!$A$70:$I$86,TRUNC(COLUMN(H$2)/5)+2,FALSE)*SUMIFS('IEA-MethaneAbatement-US'!$M:$M,'IEA-MethaneAbatement-US'!$N:$N,"&lt;"&amp;$B7,'IEA-MethaneAbatement-US'!$N:$N,"&gt;="&amp;$A7,'IEA-MethaneAbatement-US'!$L:$L,$D$1)))*'State Downscaling Multipliers'!$B$7*(1+'EPA to IEA Scaling'!L$10)</f>
        <v>0</v>
      </c>
      <c r="I7" s="2">
        <f>((VLOOKUP($B$1,'Multipliers and Adjustments'!$A$70:$I$86,TRUNC(COLUMN(I$2)/5)+2,FALSE)*SUMIFS('IEA-MethaneAbatement-US'!$M:$M,'IEA-MethaneAbatement-US'!$N:$N,"&lt;"&amp;$B7,'IEA-MethaneAbatement-US'!$N:$N,"&gt;="&amp;$A7,'IEA-MethaneAbatement-US'!$L:$L,$B$1))+(VLOOKUP($C$1,'Multipliers and Adjustments'!$A$70:$I$86,TRUNC(COLUMN(I$2)/5)+2,FALSE)*SUMIFS('IEA-MethaneAbatement-US'!$M:$M,'IEA-MethaneAbatement-US'!$N:$N,"&lt;"&amp;$B7,'IEA-MethaneAbatement-US'!$N:$N,"&gt;="&amp;$A7,'IEA-MethaneAbatement-US'!$L:$L,$C$1))+(VLOOKUP($D$1,'Multipliers and Adjustments'!$A$70:$I$86,TRUNC(COLUMN(I$2)/5)+2,FALSE)*SUMIFS('IEA-MethaneAbatement-US'!$M:$M,'IEA-MethaneAbatement-US'!$N:$N,"&lt;"&amp;$B7,'IEA-MethaneAbatement-US'!$N:$N,"&gt;="&amp;$A7,'IEA-MethaneAbatement-US'!$L:$L,$D$1)))*'State Downscaling Multipliers'!$B$7*(1+'EPA to IEA Scaling'!M$10)</f>
        <v>0</v>
      </c>
      <c r="J7" s="2">
        <f>((VLOOKUP($B$1,'Multipliers and Adjustments'!$A$70:$I$86,TRUNC(COLUMN(J$2)/5)+2,FALSE)*SUMIFS('IEA-MethaneAbatement-US'!$M:$M,'IEA-MethaneAbatement-US'!$N:$N,"&lt;"&amp;$B7,'IEA-MethaneAbatement-US'!$N:$N,"&gt;="&amp;$A7,'IEA-MethaneAbatement-US'!$L:$L,$B$1))+(VLOOKUP($C$1,'Multipliers and Adjustments'!$A$70:$I$86,TRUNC(COLUMN(J$2)/5)+2,FALSE)*SUMIFS('IEA-MethaneAbatement-US'!$M:$M,'IEA-MethaneAbatement-US'!$N:$N,"&lt;"&amp;$B7,'IEA-MethaneAbatement-US'!$N:$N,"&gt;="&amp;$A7,'IEA-MethaneAbatement-US'!$L:$L,$C$1))+(VLOOKUP($D$1,'Multipliers and Adjustments'!$A$70:$I$86,TRUNC(COLUMN(J$2)/5)+2,FALSE)*SUMIFS('IEA-MethaneAbatement-US'!$M:$M,'IEA-MethaneAbatement-US'!$N:$N,"&lt;"&amp;$B7,'IEA-MethaneAbatement-US'!$N:$N,"&gt;="&amp;$A7,'IEA-MethaneAbatement-US'!$L:$L,$D$1)))*'State Downscaling Multipliers'!$B$7*(1+'EPA to IEA Scaling'!N$10)</f>
        <v>0</v>
      </c>
      <c r="K7" s="2">
        <f>((VLOOKUP($B$1,'Multipliers and Adjustments'!$A$70:$I$86,TRUNC(COLUMN(K$2)/5)+2,FALSE)*SUMIFS('IEA-MethaneAbatement-US'!$M:$M,'IEA-MethaneAbatement-US'!$N:$N,"&lt;"&amp;$B7,'IEA-MethaneAbatement-US'!$N:$N,"&gt;="&amp;$A7,'IEA-MethaneAbatement-US'!$L:$L,$B$1))+(VLOOKUP($C$1,'Multipliers and Adjustments'!$A$70:$I$86,TRUNC(COLUMN(K$2)/5)+2,FALSE)*SUMIFS('IEA-MethaneAbatement-US'!$M:$M,'IEA-MethaneAbatement-US'!$N:$N,"&lt;"&amp;$B7,'IEA-MethaneAbatement-US'!$N:$N,"&gt;="&amp;$A7,'IEA-MethaneAbatement-US'!$L:$L,$C$1))+(VLOOKUP($D$1,'Multipliers and Adjustments'!$A$70:$I$86,TRUNC(COLUMN(K$2)/5)+2,FALSE)*SUMIFS('IEA-MethaneAbatement-US'!$M:$M,'IEA-MethaneAbatement-US'!$N:$N,"&lt;"&amp;$B7,'IEA-MethaneAbatement-US'!$N:$N,"&gt;="&amp;$A7,'IEA-MethaneAbatement-US'!$L:$L,$D$1)))*'State Downscaling Multipliers'!$B$7*(1+'EPA to IEA Scaling'!O$10)</f>
        <v>0</v>
      </c>
      <c r="L7" s="2">
        <f>((VLOOKUP($B$1,'Multipliers and Adjustments'!$A$70:$I$86,TRUNC(COLUMN(L$2)/5)+2,FALSE)*SUMIFS('IEA-MethaneAbatement-US'!$M:$M,'IEA-MethaneAbatement-US'!$N:$N,"&lt;"&amp;$B7,'IEA-MethaneAbatement-US'!$N:$N,"&gt;="&amp;$A7,'IEA-MethaneAbatement-US'!$L:$L,$B$1))+(VLOOKUP($C$1,'Multipliers and Adjustments'!$A$70:$I$86,TRUNC(COLUMN(L$2)/5)+2,FALSE)*SUMIFS('IEA-MethaneAbatement-US'!$M:$M,'IEA-MethaneAbatement-US'!$N:$N,"&lt;"&amp;$B7,'IEA-MethaneAbatement-US'!$N:$N,"&gt;="&amp;$A7,'IEA-MethaneAbatement-US'!$L:$L,$C$1))+(VLOOKUP($D$1,'Multipliers and Adjustments'!$A$70:$I$86,TRUNC(COLUMN(L$2)/5)+2,FALSE)*SUMIFS('IEA-MethaneAbatement-US'!$M:$M,'IEA-MethaneAbatement-US'!$N:$N,"&lt;"&amp;$B7,'IEA-MethaneAbatement-US'!$N:$N,"&gt;="&amp;$A7,'IEA-MethaneAbatement-US'!$L:$L,$D$1)))*'State Downscaling Multipliers'!$B$7*(1+'EPA to IEA Scaling'!P$10)</f>
        <v>0</v>
      </c>
      <c r="M7" s="105">
        <f>((VLOOKUP($B$1,'Multipliers and Adjustments'!$A$70:$I$86,TRUNC(COLUMN(M$2)/5)+2,FALSE)*SUMIFS('IEA-MethaneAbatement-US'!$M:$M,'IEA-MethaneAbatement-US'!$N:$N,"&lt;"&amp;$B7,'IEA-MethaneAbatement-US'!$N:$N,"&gt;="&amp;$A7,'IEA-MethaneAbatement-US'!$L:$L,$B$1))+(VLOOKUP($C$1,'Multipliers and Adjustments'!$A$70:$I$86,TRUNC(COLUMN(M$2)/5)+2,FALSE)*SUMIFS('IEA-MethaneAbatement-US'!$M:$M,'IEA-MethaneAbatement-US'!$N:$N,"&lt;"&amp;$B7,'IEA-MethaneAbatement-US'!$N:$N,"&gt;="&amp;$A7,'IEA-MethaneAbatement-US'!$L:$L,$C$1))+(VLOOKUP($D$1,'Multipliers and Adjustments'!$A$70:$I$86,TRUNC(COLUMN(M$2)/5)+2,FALSE)*SUMIFS('IEA-MethaneAbatement-US'!$M:$M,'IEA-MethaneAbatement-US'!$N:$N,"&lt;"&amp;$B7,'IEA-MethaneAbatement-US'!$N:$N,"&gt;="&amp;$A7,'IEA-MethaneAbatement-US'!$L:$L,$D$1)))*'State Downscaling Multipliers'!$B$7*(1+'EPA to IEA Scaling'!Q$10)</f>
        <v>0</v>
      </c>
      <c r="N7" s="2">
        <f>((VLOOKUP($B$1,'Multipliers and Adjustments'!$A$70:$I$86,TRUNC(COLUMN(N$2)/5)+2,FALSE)*SUMIFS('IEA-MethaneAbatement-US'!$M:$M,'IEA-MethaneAbatement-US'!$N:$N,"&lt;"&amp;$B7,'IEA-MethaneAbatement-US'!$N:$N,"&gt;="&amp;$A7,'IEA-MethaneAbatement-US'!$L:$L,$B$1))+(VLOOKUP($C$1,'Multipliers and Adjustments'!$A$70:$I$86,TRUNC(COLUMN(N$2)/5)+2,FALSE)*SUMIFS('IEA-MethaneAbatement-US'!$M:$M,'IEA-MethaneAbatement-US'!$N:$N,"&lt;"&amp;$B7,'IEA-MethaneAbatement-US'!$N:$N,"&gt;="&amp;$A7,'IEA-MethaneAbatement-US'!$L:$L,$C$1))+(VLOOKUP($D$1,'Multipliers and Adjustments'!$A$70:$I$86,TRUNC(COLUMN(N$2)/5)+2,FALSE)*SUMIFS('IEA-MethaneAbatement-US'!$M:$M,'IEA-MethaneAbatement-US'!$N:$N,"&lt;"&amp;$B7,'IEA-MethaneAbatement-US'!$N:$N,"&gt;="&amp;$A7,'IEA-MethaneAbatement-US'!$L:$L,$D$1)))*'State Downscaling Multipliers'!$B$7*(1+'EPA to IEA Scaling'!R$10)</f>
        <v>0</v>
      </c>
      <c r="O7" s="2">
        <f>((VLOOKUP($B$1,'Multipliers and Adjustments'!$A$70:$I$86,TRUNC(COLUMN(O$2)/5)+2,FALSE)*SUMIFS('IEA-MethaneAbatement-US'!$M:$M,'IEA-MethaneAbatement-US'!$N:$N,"&lt;"&amp;$B7,'IEA-MethaneAbatement-US'!$N:$N,"&gt;="&amp;$A7,'IEA-MethaneAbatement-US'!$L:$L,$B$1))+(VLOOKUP($C$1,'Multipliers and Adjustments'!$A$70:$I$86,TRUNC(COLUMN(O$2)/5)+2,FALSE)*SUMIFS('IEA-MethaneAbatement-US'!$M:$M,'IEA-MethaneAbatement-US'!$N:$N,"&lt;"&amp;$B7,'IEA-MethaneAbatement-US'!$N:$N,"&gt;="&amp;$A7,'IEA-MethaneAbatement-US'!$L:$L,$C$1))+(VLOOKUP($D$1,'Multipliers and Adjustments'!$A$70:$I$86,TRUNC(COLUMN(O$2)/5)+2,FALSE)*SUMIFS('IEA-MethaneAbatement-US'!$M:$M,'IEA-MethaneAbatement-US'!$N:$N,"&lt;"&amp;$B7,'IEA-MethaneAbatement-US'!$N:$N,"&gt;="&amp;$A7,'IEA-MethaneAbatement-US'!$L:$L,$D$1)))*'State Downscaling Multipliers'!$B$7*(1+'EPA to IEA Scaling'!S$10)</f>
        <v>0</v>
      </c>
      <c r="P7" s="2">
        <f>((VLOOKUP($B$1,'Multipliers and Adjustments'!$A$70:$I$86,TRUNC(COLUMN(P$2)/5)+2,FALSE)*SUMIFS('IEA-MethaneAbatement-US'!$M:$M,'IEA-MethaneAbatement-US'!$N:$N,"&lt;"&amp;$B7,'IEA-MethaneAbatement-US'!$N:$N,"&gt;="&amp;$A7,'IEA-MethaneAbatement-US'!$L:$L,$B$1))+(VLOOKUP($C$1,'Multipliers and Adjustments'!$A$70:$I$86,TRUNC(COLUMN(P$2)/5)+2,FALSE)*SUMIFS('IEA-MethaneAbatement-US'!$M:$M,'IEA-MethaneAbatement-US'!$N:$N,"&lt;"&amp;$B7,'IEA-MethaneAbatement-US'!$N:$N,"&gt;="&amp;$A7,'IEA-MethaneAbatement-US'!$L:$L,$C$1))+(VLOOKUP($D$1,'Multipliers and Adjustments'!$A$70:$I$86,TRUNC(COLUMN(P$2)/5)+2,FALSE)*SUMIFS('IEA-MethaneAbatement-US'!$M:$M,'IEA-MethaneAbatement-US'!$N:$N,"&lt;"&amp;$B7,'IEA-MethaneAbatement-US'!$N:$N,"&gt;="&amp;$A7,'IEA-MethaneAbatement-US'!$L:$L,$D$1)))*'State Downscaling Multipliers'!$B$7*(1+'EPA to IEA Scaling'!T$10)</f>
        <v>0</v>
      </c>
      <c r="Q7" s="2">
        <f>((VLOOKUP($B$1,'Multipliers and Adjustments'!$A$70:$I$86,TRUNC(COLUMN(Q$2)/5)+2,FALSE)*SUMIFS('IEA-MethaneAbatement-US'!$M:$M,'IEA-MethaneAbatement-US'!$N:$N,"&lt;"&amp;$B7,'IEA-MethaneAbatement-US'!$N:$N,"&gt;="&amp;$A7,'IEA-MethaneAbatement-US'!$L:$L,$B$1))+(VLOOKUP($C$1,'Multipliers and Adjustments'!$A$70:$I$86,TRUNC(COLUMN(Q$2)/5)+2,FALSE)*SUMIFS('IEA-MethaneAbatement-US'!$M:$M,'IEA-MethaneAbatement-US'!$N:$N,"&lt;"&amp;$B7,'IEA-MethaneAbatement-US'!$N:$N,"&gt;="&amp;$A7,'IEA-MethaneAbatement-US'!$L:$L,$C$1))+(VLOOKUP($D$1,'Multipliers and Adjustments'!$A$70:$I$86,TRUNC(COLUMN(Q$2)/5)+2,FALSE)*SUMIFS('IEA-MethaneAbatement-US'!$M:$M,'IEA-MethaneAbatement-US'!$N:$N,"&lt;"&amp;$B7,'IEA-MethaneAbatement-US'!$N:$N,"&gt;="&amp;$A7,'IEA-MethaneAbatement-US'!$L:$L,$D$1)))*'State Downscaling Multipliers'!$B$7*(1+'EPA to IEA Scaling'!U$10)</f>
        <v>0</v>
      </c>
      <c r="R7" s="105">
        <f>((VLOOKUP($B$1,'Multipliers and Adjustments'!$A$70:$I$86,TRUNC(COLUMN(R$2)/5)+2,FALSE)*SUMIFS('IEA-MethaneAbatement-US'!$M:$M,'IEA-MethaneAbatement-US'!$N:$N,"&lt;"&amp;$B7,'IEA-MethaneAbatement-US'!$N:$N,"&gt;="&amp;$A7,'IEA-MethaneAbatement-US'!$L:$L,$B$1))+(VLOOKUP($C$1,'Multipliers and Adjustments'!$A$70:$I$86,TRUNC(COLUMN(R$2)/5)+2,FALSE)*SUMIFS('IEA-MethaneAbatement-US'!$M:$M,'IEA-MethaneAbatement-US'!$N:$N,"&lt;"&amp;$B7,'IEA-MethaneAbatement-US'!$N:$N,"&gt;="&amp;$A7,'IEA-MethaneAbatement-US'!$L:$L,$C$1))+(VLOOKUP($D$1,'Multipliers and Adjustments'!$A$70:$I$86,TRUNC(COLUMN(R$2)/5)+2,FALSE)*SUMIFS('IEA-MethaneAbatement-US'!$M:$M,'IEA-MethaneAbatement-US'!$N:$N,"&lt;"&amp;$B7,'IEA-MethaneAbatement-US'!$N:$N,"&gt;="&amp;$A7,'IEA-MethaneAbatement-US'!$L:$L,$D$1)))*'State Downscaling Multipliers'!$B$7*(1+'EPA to IEA Scaling'!V$10)</f>
        <v>0</v>
      </c>
      <c r="S7" s="2">
        <f>((VLOOKUP($B$1,'Multipliers and Adjustments'!$A$70:$I$86,TRUNC(COLUMN(S$2)/5)+2,FALSE)*SUMIFS('IEA-MethaneAbatement-US'!$M:$M,'IEA-MethaneAbatement-US'!$N:$N,"&lt;"&amp;$B7,'IEA-MethaneAbatement-US'!$N:$N,"&gt;="&amp;$A7,'IEA-MethaneAbatement-US'!$L:$L,$B$1))+(VLOOKUP($C$1,'Multipliers and Adjustments'!$A$70:$I$86,TRUNC(COLUMN(S$2)/5)+2,FALSE)*SUMIFS('IEA-MethaneAbatement-US'!$M:$M,'IEA-MethaneAbatement-US'!$N:$N,"&lt;"&amp;$B7,'IEA-MethaneAbatement-US'!$N:$N,"&gt;="&amp;$A7,'IEA-MethaneAbatement-US'!$L:$L,$C$1))+(VLOOKUP($D$1,'Multipliers and Adjustments'!$A$70:$I$86,TRUNC(COLUMN(S$2)/5)+2,FALSE)*SUMIFS('IEA-MethaneAbatement-US'!$M:$M,'IEA-MethaneAbatement-US'!$N:$N,"&lt;"&amp;$B7,'IEA-MethaneAbatement-US'!$N:$N,"&gt;="&amp;$A7,'IEA-MethaneAbatement-US'!$L:$L,$D$1)))*'State Downscaling Multipliers'!$B$7*(1+'EPA to IEA Scaling'!W$10)</f>
        <v>0</v>
      </c>
      <c r="T7" s="2">
        <f>((VLOOKUP($B$1,'Multipliers and Adjustments'!$A$70:$I$86,TRUNC(COLUMN(T$2)/5)+2,FALSE)*SUMIFS('IEA-MethaneAbatement-US'!$M:$M,'IEA-MethaneAbatement-US'!$N:$N,"&lt;"&amp;$B7,'IEA-MethaneAbatement-US'!$N:$N,"&gt;="&amp;$A7,'IEA-MethaneAbatement-US'!$L:$L,$B$1))+(VLOOKUP($C$1,'Multipliers and Adjustments'!$A$70:$I$86,TRUNC(COLUMN(T$2)/5)+2,FALSE)*SUMIFS('IEA-MethaneAbatement-US'!$M:$M,'IEA-MethaneAbatement-US'!$N:$N,"&lt;"&amp;$B7,'IEA-MethaneAbatement-US'!$N:$N,"&gt;="&amp;$A7,'IEA-MethaneAbatement-US'!$L:$L,$C$1))+(VLOOKUP($D$1,'Multipliers and Adjustments'!$A$70:$I$86,TRUNC(COLUMN(T$2)/5)+2,FALSE)*SUMIFS('IEA-MethaneAbatement-US'!$M:$M,'IEA-MethaneAbatement-US'!$N:$N,"&lt;"&amp;$B7,'IEA-MethaneAbatement-US'!$N:$N,"&gt;="&amp;$A7,'IEA-MethaneAbatement-US'!$L:$L,$D$1)))*'State Downscaling Multipliers'!$B$7*(1+'EPA to IEA Scaling'!X$10)</f>
        <v>0</v>
      </c>
      <c r="U7" s="2">
        <f>((VLOOKUP($B$1,'Multipliers and Adjustments'!$A$70:$I$86,TRUNC(COLUMN(U$2)/5)+2,FALSE)*SUMIFS('IEA-MethaneAbatement-US'!$M:$M,'IEA-MethaneAbatement-US'!$N:$N,"&lt;"&amp;$B7,'IEA-MethaneAbatement-US'!$N:$N,"&gt;="&amp;$A7,'IEA-MethaneAbatement-US'!$L:$L,$B$1))+(VLOOKUP($C$1,'Multipliers and Adjustments'!$A$70:$I$86,TRUNC(COLUMN(U$2)/5)+2,FALSE)*SUMIFS('IEA-MethaneAbatement-US'!$M:$M,'IEA-MethaneAbatement-US'!$N:$N,"&lt;"&amp;$B7,'IEA-MethaneAbatement-US'!$N:$N,"&gt;="&amp;$A7,'IEA-MethaneAbatement-US'!$L:$L,$C$1))+(VLOOKUP($D$1,'Multipliers and Adjustments'!$A$70:$I$86,TRUNC(COLUMN(U$2)/5)+2,FALSE)*SUMIFS('IEA-MethaneAbatement-US'!$M:$M,'IEA-MethaneAbatement-US'!$N:$N,"&lt;"&amp;$B7,'IEA-MethaneAbatement-US'!$N:$N,"&gt;="&amp;$A7,'IEA-MethaneAbatement-US'!$L:$L,$D$1)))*'State Downscaling Multipliers'!$B$7*(1+'EPA to IEA Scaling'!Y$10)</f>
        <v>0</v>
      </c>
      <c r="V7" s="2">
        <f>((VLOOKUP($B$1,'Multipliers and Adjustments'!$A$70:$I$86,TRUNC(COLUMN(V$2)/5)+2,FALSE)*SUMIFS('IEA-MethaneAbatement-US'!$M:$M,'IEA-MethaneAbatement-US'!$N:$N,"&lt;"&amp;$B7,'IEA-MethaneAbatement-US'!$N:$N,"&gt;="&amp;$A7,'IEA-MethaneAbatement-US'!$L:$L,$B$1))+(VLOOKUP($C$1,'Multipliers and Adjustments'!$A$70:$I$86,TRUNC(COLUMN(V$2)/5)+2,FALSE)*SUMIFS('IEA-MethaneAbatement-US'!$M:$M,'IEA-MethaneAbatement-US'!$N:$N,"&lt;"&amp;$B7,'IEA-MethaneAbatement-US'!$N:$N,"&gt;="&amp;$A7,'IEA-MethaneAbatement-US'!$L:$L,$C$1))+(VLOOKUP($D$1,'Multipliers and Adjustments'!$A$70:$I$86,TRUNC(COLUMN(V$2)/5)+2,FALSE)*SUMIFS('IEA-MethaneAbatement-US'!$M:$M,'IEA-MethaneAbatement-US'!$N:$N,"&lt;"&amp;$B7,'IEA-MethaneAbatement-US'!$N:$N,"&gt;="&amp;$A7,'IEA-MethaneAbatement-US'!$L:$L,$D$1)))*'State Downscaling Multipliers'!$B$7*(1+'EPA to IEA Scaling'!Z$10)</f>
        <v>0</v>
      </c>
      <c r="W7" s="105">
        <f>((VLOOKUP($B$1,'Multipliers and Adjustments'!$A$70:$I$86,TRUNC(COLUMN(W$2)/5)+2,FALSE)*SUMIFS('IEA-MethaneAbatement-US'!$M:$M,'IEA-MethaneAbatement-US'!$N:$N,"&lt;"&amp;$B7,'IEA-MethaneAbatement-US'!$N:$N,"&gt;="&amp;$A7,'IEA-MethaneAbatement-US'!$L:$L,$B$1))+(VLOOKUP($C$1,'Multipliers and Adjustments'!$A$70:$I$86,TRUNC(COLUMN(W$2)/5)+2,FALSE)*SUMIFS('IEA-MethaneAbatement-US'!$M:$M,'IEA-MethaneAbatement-US'!$N:$N,"&lt;"&amp;$B7,'IEA-MethaneAbatement-US'!$N:$N,"&gt;="&amp;$A7,'IEA-MethaneAbatement-US'!$L:$L,$C$1))+(VLOOKUP($D$1,'Multipliers and Adjustments'!$A$70:$I$86,TRUNC(COLUMN(W$2)/5)+2,FALSE)*SUMIFS('IEA-MethaneAbatement-US'!$M:$M,'IEA-MethaneAbatement-US'!$N:$N,"&lt;"&amp;$B7,'IEA-MethaneAbatement-US'!$N:$N,"&gt;="&amp;$A7,'IEA-MethaneAbatement-US'!$L:$L,$D$1)))*'State Downscaling Multipliers'!$B$7*(1+'EPA to IEA Scaling'!AA$10)</f>
        <v>0</v>
      </c>
      <c r="X7" s="2">
        <f>((VLOOKUP($B$1,'Multipliers and Adjustments'!$A$70:$I$86,TRUNC(COLUMN(X$2)/5)+2,FALSE)*SUMIFS('IEA-MethaneAbatement-US'!$M:$M,'IEA-MethaneAbatement-US'!$N:$N,"&lt;"&amp;$B7,'IEA-MethaneAbatement-US'!$N:$N,"&gt;="&amp;$A7,'IEA-MethaneAbatement-US'!$L:$L,$B$1))+(VLOOKUP($C$1,'Multipliers and Adjustments'!$A$70:$I$86,TRUNC(COLUMN(X$2)/5)+2,FALSE)*SUMIFS('IEA-MethaneAbatement-US'!$M:$M,'IEA-MethaneAbatement-US'!$N:$N,"&lt;"&amp;$B7,'IEA-MethaneAbatement-US'!$N:$N,"&gt;="&amp;$A7,'IEA-MethaneAbatement-US'!$L:$L,$C$1))+(VLOOKUP($D$1,'Multipliers and Adjustments'!$A$70:$I$86,TRUNC(COLUMN(X$2)/5)+2,FALSE)*SUMIFS('IEA-MethaneAbatement-US'!$M:$M,'IEA-MethaneAbatement-US'!$N:$N,"&lt;"&amp;$B7,'IEA-MethaneAbatement-US'!$N:$N,"&gt;="&amp;$A7,'IEA-MethaneAbatement-US'!$L:$L,$D$1)))*'State Downscaling Multipliers'!$B$7*(1+'EPA to IEA Scaling'!AB$10)</f>
        <v>0</v>
      </c>
      <c r="Y7" s="2">
        <f>((VLOOKUP($B$1,'Multipliers and Adjustments'!$A$70:$I$86,TRUNC(COLUMN(Y$2)/5)+2,FALSE)*SUMIFS('IEA-MethaneAbatement-US'!$M:$M,'IEA-MethaneAbatement-US'!$N:$N,"&lt;"&amp;$B7,'IEA-MethaneAbatement-US'!$N:$N,"&gt;="&amp;$A7,'IEA-MethaneAbatement-US'!$L:$L,$B$1))+(VLOOKUP($C$1,'Multipliers and Adjustments'!$A$70:$I$86,TRUNC(COLUMN(Y$2)/5)+2,FALSE)*SUMIFS('IEA-MethaneAbatement-US'!$M:$M,'IEA-MethaneAbatement-US'!$N:$N,"&lt;"&amp;$B7,'IEA-MethaneAbatement-US'!$N:$N,"&gt;="&amp;$A7,'IEA-MethaneAbatement-US'!$L:$L,$C$1))+(VLOOKUP($D$1,'Multipliers and Adjustments'!$A$70:$I$86,TRUNC(COLUMN(Y$2)/5)+2,FALSE)*SUMIFS('IEA-MethaneAbatement-US'!$M:$M,'IEA-MethaneAbatement-US'!$N:$N,"&lt;"&amp;$B7,'IEA-MethaneAbatement-US'!$N:$N,"&gt;="&amp;$A7,'IEA-MethaneAbatement-US'!$L:$L,$D$1)))*'State Downscaling Multipliers'!$B$7*(1+'EPA to IEA Scaling'!AC$10)</f>
        <v>0</v>
      </c>
      <c r="Z7" s="2">
        <f>((VLOOKUP($B$1,'Multipliers and Adjustments'!$A$70:$I$86,TRUNC(COLUMN(Z$2)/5)+2,FALSE)*SUMIFS('IEA-MethaneAbatement-US'!$M:$M,'IEA-MethaneAbatement-US'!$N:$N,"&lt;"&amp;$B7,'IEA-MethaneAbatement-US'!$N:$N,"&gt;="&amp;$A7,'IEA-MethaneAbatement-US'!$L:$L,$B$1))+(VLOOKUP($C$1,'Multipliers and Adjustments'!$A$70:$I$86,TRUNC(COLUMN(Z$2)/5)+2,FALSE)*SUMIFS('IEA-MethaneAbatement-US'!$M:$M,'IEA-MethaneAbatement-US'!$N:$N,"&lt;"&amp;$B7,'IEA-MethaneAbatement-US'!$N:$N,"&gt;="&amp;$A7,'IEA-MethaneAbatement-US'!$L:$L,$C$1))+(VLOOKUP($D$1,'Multipliers and Adjustments'!$A$70:$I$86,TRUNC(COLUMN(Z$2)/5)+2,FALSE)*SUMIFS('IEA-MethaneAbatement-US'!$M:$M,'IEA-MethaneAbatement-US'!$N:$N,"&lt;"&amp;$B7,'IEA-MethaneAbatement-US'!$N:$N,"&gt;="&amp;$A7,'IEA-MethaneAbatement-US'!$L:$L,$D$1)))*'State Downscaling Multipliers'!$B$7*(1+'EPA to IEA Scaling'!AD$10)</f>
        <v>0</v>
      </c>
      <c r="AA7" s="2">
        <f>((VLOOKUP($B$1,'Multipliers and Adjustments'!$A$70:$I$86,TRUNC(COLUMN(AA$2)/5)+2,FALSE)*SUMIFS('IEA-MethaneAbatement-US'!$M:$M,'IEA-MethaneAbatement-US'!$N:$N,"&lt;"&amp;$B7,'IEA-MethaneAbatement-US'!$N:$N,"&gt;="&amp;$A7,'IEA-MethaneAbatement-US'!$L:$L,$B$1))+(VLOOKUP($C$1,'Multipliers and Adjustments'!$A$70:$I$86,TRUNC(COLUMN(AA$2)/5)+2,FALSE)*SUMIFS('IEA-MethaneAbatement-US'!$M:$M,'IEA-MethaneAbatement-US'!$N:$N,"&lt;"&amp;$B7,'IEA-MethaneAbatement-US'!$N:$N,"&gt;="&amp;$A7,'IEA-MethaneAbatement-US'!$L:$L,$C$1))+(VLOOKUP($D$1,'Multipliers and Adjustments'!$A$70:$I$86,TRUNC(COLUMN(AA$2)/5)+2,FALSE)*SUMIFS('IEA-MethaneAbatement-US'!$M:$M,'IEA-MethaneAbatement-US'!$N:$N,"&lt;"&amp;$B7,'IEA-MethaneAbatement-US'!$N:$N,"&gt;="&amp;$A7,'IEA-MethaneAbatement-US'!$L:$L,$D$1)))*'State Downscaling Multipliers'!$B$7*(1+'EPA to IEA Scaling'!AE$10)</f>
        <v>0</v>
      </c>
      <c r="AB7" s="105">
        <f>((VLOOKUP($B$1,'Multipliers and Adjustments'!$A$70:$I$86,TRUNC(COLUMN(AB$2)/5)+2,FALSE)*SUMIFS('IEA-MethaneAbatement-US'!$M:$M,'IEA-MethaneAbatement-US'!$N:$N,"&lt;"&amp;$B7,'IEA-MethaneAbatement-US'!$N:$N,"&gt;="&amp;$A7,'IEA-MethaneAbatement-US'!$L:$L,$B$1))+(VLOOKUP($C$1,'Multipliers and Adjustments'!$A$70:$I$86,TRUNC(COLUMN(AB$2)/5)+2,FALSE)*SUMIFS('IEA-MethaneAbatement-US'!$M:$M,'IEA-MethaneAbatement-US'!$N:$N,"&lt;"&amp;$B7,'IEA-MethaneAbatement-US'!$N:$N,"&gt;="&amp;$A7,'IEA-MethaneAbatement-US'!$L:$L,$C$1))+(VLOOKUP($D$1,'Multipliers and Adjustments'!$A$70:$I$86,TRUNC(COLUMN(AB$2)/5)+2,FALSE)*SUMIFS('IEA-MethaneAbatement-US'!$M:$M,'IEA-MethaneAbatement-US'!$N:$N,"&lt;"&amp;$B7,'IEA-MethaneAbatement-US'!$N:$N,"&gt;="&amp;$A7,'IEA-MethaneAbatement-US'!$L:$L,$D$1)))*'State Downscaling Multipliers'!$B$7*(1+'EPA to IEA Scaling'!AF$10)</f>
        <v>0</v>
      </c>
      <c r="AC7" s="2">
        <f>((VLOOKUP($B$1,'Multipliers and Adjustments'!$A$70:$I$86,TRUNC(COLUMN(AC$2)/5)+2,FALSE)*SUMIFS('IEA-MethaneAbatement-US'!$M:$M,'IEA-MethaneAbatement-US'!$N:$N,"&lt;"&amp;$B7,'IEA-MethaneAbatement-US'!$N:$N,"&gt;="&amp;$A7,'IEA-MethaneAbatement-US'!$L:$L,$B$1))+(VLOOKUP($C$1,'Multipliers and Adjustments'!$A$70:$I$86,TRUNC(COLUMN(AC$2)/5)+2,FALSE)*SUMIFS('IEA-MethaneAbatement-US'!$M:$M,'IEA-MethaneAbatement-US'!$N:$N,"&lt;"&amp;$B7,'IEA-MethaneAbatement-US'!$N:$N,"&gt;="&amp;$A7,'IEA-MethaneAbatement-US'!$L:$L,$C$1))+(VLOOKUP($D$1,'Multipliers and Adjustments'!$A$70:$I$86,TRUNC(COLUMN(AC$2)/5)+2,FALSE)*SUMIFS('IEA-MethaneAbatement-US'!$M:$M,'IEA-MethaneAbatement-US'!$N:$N,"&lt;"&amp;$B7,'IEA-MethaneAbatement-US'!$N:$N,"&gt;="&amp;$A7,'IEA-MethaneAbatement-US'!$L:$L,$D$1)))*'State Downscaling Multipliers'!$B$7*(1+'EPA to IEA Scaling'!AG$10)</f>
        <v>0</v>
      </c>
      <c r="AD7" s="2">
        <f>((VLOOKUP($B$1,'Multipliers and Adjustments'!$A$70:$I$86,TRUNC(COLUMN(AD$2)/5)+2,FALSE)*SUMIFS('IEA-MethaneAbatement-US'!$M:$M,'IEA-MethaneAbatement-US'!$N:$N,"&lt;"&amp;$B7,'IEA-MethaneAbatement-US'!$N:$N,"&gt;="&amp;$A7,'IEA-MethaneAbatement-US'!$L:$L,$B$1))+(VLOOKUP($C$1,'Multipliers and Adjustments'!$A$70:$I$86,TRUNC(COLUMN(AD$2)/5)+2,FALSE)*SUMIFS('IEA-MethaneAbatement-US'!$M:$M,'IEA-MethaneAbatement-US'!$N:$N,"&lt;"&amp;$B7,'IEA-MethaneAbatement-US'!$N:$N,"&gt;="&amp;$A7,'IEA-MethaneAbatement-US'!$L:$L,$C$1))+(VLOOKUP($D$1,'Multipliers and Adjustments'!$A$70:$I$86,TRUNC(COLUMN(AD$2)/5)+2,FALSE)*SUMIFS('IEA-MethaneAbatement-US'!$M:$M,'IEA-MethaneAbatement-US'!$N:$N,"&lt;"&amp;$B7,'IEA-MethaneAbatement-US'!$N:$N,"&gt;="&amp;$A7,'IEA-MethaneAbatement-US'!$L:$L,$D$1)))*'State Downscaling Multipliers'!$B$7*(1+'EPA to IEA Scaling'!AH$10)</f>
        <v>0</v>
      </c>
      <c r="AE7" s="2">
        <f>((VLOOKUP($B$1,'Multipliers and Adjustments'!$A$70:$I$86,TRUNC(COLUMN(AE$2)/5)+2,FALSE)*SUMIFS('IEA-MethaneAbatement-US'!$M:$M,'IEA-MethaneAbatement-US'!$N:$N,"&lt;"&amp;$B7,'IEA-MethaneAbatement-US'!$N:$N,"&gt;="&amp;$A7,'IEA-MethaneAbatement-US'!$L:$L,$B$1))+(VLOOKUP($C$1,'Multipliers and Adjustments'!$A$70:$I$86,TRUNC(COLUMN(AE$2)/5)+2,FALSE)*SUMIFS('IEA-MethaneAbatement-US'!$M:$M,'IEA-MethaneAbatement-US'!$N:$N,"&lt;"&amp;$B7,'IEA-MethaneAbatement-US'!$N:$N,"&gt;="&amp;$A7,'IEA-MethaneAbatement-US'!$L:$L,$C$1))+(VLOOKUP($D$1,'Multipliers and Adjustments'!$A$70:$I$86,TRUNC(COLUMN(AE$2)/5)+2,FALSE)*SUMIFS('IEA-MethaneAbatement-US'!$M:$M,'IEA-MethaneAbatement-US'!$N:$N,"&lt;"&amp;$B7,'IEA-MethaneAbatement-US'!$N:$N,"&gt;="&amp;$A7,'IEA-MethaneAbatement-US'!$L:$L,$D$1)))*'State Downscaling Multipliers'!$B$7*(1+'EPA to IEA Scaling'!AI$10)</f>
        <v>0</v>
      </c>
      <c r="AF7" s="2">
        <f>((VLOOKUP($B$1,'Multipliers and Adjustments'!$A$70:$I$86,TRUNC(COLUMN(AF$2)/5)+2,FALSE)*SUMIFS('IEA-MethaneAbatement-US'!$M:$M,'IEA-MethaneAbatement-US'!$N:$N,"&lt;"&amp;$B7,'IEA-MethaneAbatement-US'!$N:$N,"&gt;="&amp;$A7,'IEA-MethaneAbatement-US'!$L:$L,$B$1))+(VLOOKUP($C$1,'Multipliers and Adjustments'!$A$70:$I$86,TRUNC(COLUMN(AF$2)/5)+2,FALSE)*SUMIFS('IEA-MethaneAbatement-US'!$M:$M,'IEA-MethaneAbatement-US'!$N:$N,"&lt;"&amp;$B7,'IEA-MethaneAbatement-US'!$N:$N,"&gt;="&amp;$A7,'IEA-MethaneAbatement-US'!$L:$L,$C$1))+(VLOOKUP($D$1,'Multipliers and Adjustments'!$A$70:$I$86,TRUNC(COLUMN(AF$2)/5)+2,FALSE)*SUMIFS('IEA-MethaneAbatement-US'!$M:$M,'IEA-MethaneAbatement-US'!$N:$N,"&lt;"&amp;$B7,'IEA-MethaneAbatement-US'!$N:$N,"&gt;="&amp;$A7,'IEA-MethaneAbatement-US'!$L:$L,$D$1)))*'State Downscaling Multipliers'!$B$7*(1+'EPA to IEA Scaling'!AJ$10)</f>
        <v>0</v>
      </c>
      <c r="AG7" s="105">
        <f>((VLOOKUP($B$1,'Multipliers and Adjustments'!$A$70:$I$86,TRUNC(COLUMN(AG$2)/5)+2,FALSE)*SUMIFS('IEA-MethaneAbatement-US'!$M:$M,'IEA-MethaneAbatement-US'!$N:$N,"&lt;"&amp;$B7,'IEA-MethaneAbatement-US'!$N:$N,"&gt;="&amp;$A7,'IEA-MethaneAbatement-US'!$L:$L,$B$1))+(VLOOKUP($C$1,'Multipliers and Adjustments'!$A$70:$I$86,TRUNC(COLUMN(AG$2)/5)+2,FALSE)*SUMIFS('IEA-MethaneAbatement-US'!$M:$M,'IEA-MethaneAbatement-US'!$N:$N,"&lt;"&amp;$B7,'IEA-MethaneAbatement-US'!$N:$N,"&gt;="&amp;$A7,'IEA-MethaneAbatement-US'!$L:$L,$C$1))+(VLOOKUP($D$1,'Multipliers and Adjustments'!$A$70:$I$86,TRUNC(COLUMN(AG$2)/5)+2,FALSE)*SUMIFS('IEA-MethaneAbatement-US'!$M:$M,'IEA-MethaneAbatement-US'!$N:$N,"&lt;"&amp;$B7,'IEA-MethaneAbatement-US'!$N:$N,"&gt;="&amp;$A7,'IEA-MethaneAbatement-US'!$L:$L,$D$1)))*'State Downscaling Multipliers'!$B$7*(1+'EPA to IEA Scaling'!AK$10)</f>
        <v>0</v>
      </c>
      <c r="AH7" s="2">
        <f>((VLOOKUP($B$1,'Multipliers and Adjustments'!$A$70:$I$86,TRUNC(COLUMN(AH$2)/5)+2,FALSE)*SUMIFS('IEA-MethaneAbatement-US'!$M:$M,'IEA-MethaneAbatement-US'!$N:$N,"&lt;"&amp;$B7,'IEA-MethaneAbatement-US'!$N:$N,"&gt;="&amp;$A7,'IEA-MethaneAbatement-US'!$L:$L,$B$1))+(VLOOKUP($C$1,'Multipliers and Adjustments'!$A$70:$I$86,TRUNC(COLUMN(AH$2)/5)+2,FALSE)*SUMIFS('IEA-MethaneAbatement-US'!$M:$M,'IEA-MethaneAbatement-US'!$N:$N,"&lt;"&amp;$B7,'IEA-MethaneAbatement-US'!$N:$N,"&gt;="&amp;$A7,'IEA-MethaneAbatement-US'!$L:$L,$C$1))+(VLOOKUP($D$1,'Multipliers and Adjustments'!$A$70:$I$86,TRUNC(COLUMN(AH$2)/5)+2,FALSE)*SUMIFS('IEA-MethaneAbatement-US'!$M:$M,'IEA-MethaneAbatement-US'!$N:$N,"&lt;"&amp;$B7,'IEA-MethaneAbatement-US'!$N:$N,"&gt;="&amp;$A7,'IEA-MethaneAbatement-US'!$L:$L,$D$1)))*'State Downscaling Multipliers'!$B$7*(1+'EPA to IEA Scaling'!AL$10)</f>
        <v>0</v>
      </c>
      <c r="AI7" s="2">
        <f>((VLOOKUP($B$1,'Multipliers and Adjustments'!$A$70:$I$86,TRUNC(COLUMN(AI$2)/5)+2,FALSE)*SUMIFS('IEA-MethaneAbatement-US'!$M:$M,'IEA-MethaneAbatement-US'!$N:$N,"&lt;"&amp;$B7,'IEA-MethaneAbatement-US'!$N:$N,"&gt;="&amp;$A7,'IEA-MethaneAbatement-US'!$L:$L,$B$1))+(VLOOKUP($C$1,'Multipliers and Adjustments'!$A$70:$I$86,TRUNC(COLUMN(AI$2)/5)+2,FALSE)*SUMIFS('IEA-MethaneAbatement-US'!$M:$M,'IEA-MethaneAbatement-US'!$N:$N,"&lt;"&amp;$B7,'IEA-MethaneAbatement-US'!$N:$N,"&gt;="&amp;$A7,'IEA-MethaneAbatement-US'!$L:$L,$C$1))+(VLOOKUP($D$1,'Multipliers and Adjustments'!$A$70:$I$86,TRUNC(COLUMN(AI$2)/5)+2,FALSE)*SUMIFS('IEA-MethaneAbatement-US'!$M:$M,'IEA-MethaneAbatement-US'!$N:$N,"&lt;"&amp;$B7,'IEA-MethaneAbatement-US'!$N:$N,"&gt;="&amp;$A7,'IEA-MethaneAbatement-US'!$L:$L,$D$1)))*'State Downscaling Multipliers'!$B$7*(1+'EPA to IEA Scaling'!AM$10)</f>
        <v>0</v>
      </c>
      <c r="AJ7" s="2">
        <f>((VLOOKUP($B$1,'Multipliers and Adjustments'!$A$70:$I$86,TRUNC(COLUMN(AJ$2)/5)+2,FALSE)*SUMIFS('IEA-MethaneAbatement-US'!$M:$M,'IEA-MethaneAbatement-US'!$N:$N,"&lt;"&amp;$B7,'IEA-MethaneAbatement-US'!$N:$N,"&gt;="&amp;$A7,'IEA-MethaneAbatement-US'!$L:$L,$B$1))+(VLOOKUP($C$1,'Multipliers and Adjustments'!$A$70:$I$86,TRUNC(COLUMN(AJ$2)/5)+2,FALSE)*SUMIFS('IEA-MethaneAbatement-US'!$M:$M,'IEA-MethaneAbatement-US'!$N:$N,"&lt;"&amp;$B7,'IEA-MethaneAbatement-US'!$N:$N,"&gt;="&amp;$A7,'IEA-MethaneAbatement-US'!$L:$L,$C$1))+(VLOOKUP($D$1,'Multipliers and Adjustments'!$A$70:$I$86,TRUNC(COLUMN(AJ$2)/5)+2,FALSE)*SUMIFS('IEA-MethaneAbatement-US'!$M:$M,'IEA-MethaneAbatement-US'!$N:$N,"&lt;"&amp;$B7,'IEA-MethaneAbatement-US'!$N:$N,"&gt;="&amp;$A7,'IEA-MethaneAbatement-US'!$L:$L,$D$1)))*'State Downscaling Multipliers'!$B$7*(1+'EPA to IEA Scaling'!AN$10)</f>
        <v>0</v>
      </c>
      <c r="AK7" s="2">
        <f>((VLOOKUP($B$1,'Multipliers and Adjustments'!$A$70:$I$86,TRUNC(COLUMN(AK$2)/5)+2,FALSE)*SUMIFS('IEA-MethaneAbatement-US'!$M:$M,'IEA-MethaneAbatement-US'!$N:$N,"&lt;"&amp;$B7,'IEA-MethaneAbatement-US'!$N:$N,"&gt;="&amp;$A7,'IEA-MethaneAbatement-US'!$L:$L,$B$1))+(VLOOKUP($C$1,'Multipliers and Adjustments'!$A$70:$I$86,TRUNC(COLUMN(AK$2)/5)+2,FALSE)*SUMIFS('IEA-MethaneAbatement-US'!$M:$M,'IEA-MethaneAbatement-US'!$N:$N,"&lt;"&amp;$B7,'IEA-MethaneAbatement-US'!$N:$N,"&gt;="&amp;$A7,'IEA-MethaneAbatement-US'!$L:$L,$C$1))+(VLOOKUP($D$1,'Multipliers and Adjustments'!$A$70:$I$86,TRUNC(COLUMN(AK$2)/5)+2,FALSE)*SUMIFS('IEA-MethaneAbatement-US'!$M:$M,'IEA-MethaneAbatement-US'!$N:$N,"&lt;"&amp;$B7,'IEA-MethaneAbatement-US'!$N:$N,"&gt;="&amp;$A7,'IEA-MethaneAbatement-US'!$L:$L,$D$1)))*'State Downscaling Multipliers'!$B$7*(1+'EPA to IEA Scaling'!AO$10)</f>
        <v>0</v>
      </c>
      <c r="AL7" s="105">
        <f>((VLOOKUP($B$1,'Multipliers and Adjustments'!$A$70:$I$86,TRUNC(COLUMN(AL$2)/5)+2,FALSE)*SUMIFS('IEA-MethaneAbatement-US'!$M:$M,'IEA-MethaneAbatement-US'!$N:$N,"&lt;"&amp;$B7,'IEA-MethaneAbatement-US'!$N:$N,"&gt;="&amp;$A7,'IEA-MethaneAbatement-US'!$L:$L,$B$1))+(VLOOKUP($C$1,'Multipliers and Adjustments'!$A$70:$I$86,TRUNC(COLUMN(AL$2)/5)+2,FALSE)*SUMIFS('IEA-MethaneAbatement-US'!$M:$M,'IEA-MethaneAbatement-US'!$N:$N,"&lt;"&amp;$B7,'IEA-MethaneAbatement-US'!$N:$N,"&gt;="&amp;$A7,'IEA-MethaneAbatement-US'!$L:$L,$C$1))+(VLOOKUP($D$1,'Multipliers and Adjustments'!$A$70:$I$86,TRUNC(COLUMN(AL$2)/5)+2,FALSE)*SUMIFS('IEA-MethaneAbatement-US'!$M:$M,'IEA-MethaneAbatement-US'!$N:$N,"&lt;"&amp;$B7,'IEA-MethaneAbatement-US'!$N:$N,"&gt;="&amp;$A7,'IEA-MethaneAbatement-US'!$L:$L,$D$1)))*'State Downscaling Multipliers'!$B$7*(1+'EPA to IEA Scaling'!AP$10)</f>
        <v>0</v>
      </c>
    </row>
    <row r="8" spans="1:38" x14ac:dyDescent="0.25">
      <c r="A8" s="49">
        <f t="shared" si="1"/>
        <v>-900</v>
      </c>
      <c r="B8" s="49">
        <f t="shared" si="0"/>
        <v>-850</v>
      </c>
      <c r="C8" s="105">
        <f>((VLOOKUP($B$1,'Multipliers and Adjustments'!$A$70:$I$86,TRUNC(COLUMN(C$2)/5)+2,FALSE)*SUMIFS('IEA-MethaneAbatement-US'!$M:$M,'IEA-MethaneAbatement-US'!$N:$N,"&lt;"&amp;$B8,'IEA-MethaneAbatement-US'!$N:$N,"&gt;="&amp;$A8,'IEA-MethaneAbatement-US'!$L:$L,$B$1))+(VLOOKUP($C$1,'Multipliers and Adjustments'!$A$70:$I$86,TRUNC(COLUMN(C$2)/5)+2,FALSE)*SUMIFS('IEA-MethaneAbatement-US'!$M:$M,'IEA-MethaneAbatement-US'!$N:$N,"&lt;"&amp;$B8,'IEA-MethaneAbatement-US'!$N:$N,"&gt;="&amp;$A8,'IEA-MethaneAbatement-US'!$L:$L,$C$1))+(VLOOKUP($D$1,'Multipliers and Adjustments'!$A$70:$I$86,TRUNC(COLUMN(C$2)/5)+2,FALSE)*SUMIFS('IEA-MethaneAbatement-US'!$M:$M,'IEA-MethaneAbatement-US'!$N:$N,"&lt;"&amp;$B8,'IEA-MethaneAbatement-US'!$N:$N,"&gt;="&amp;$A8,'IEA-MethaneAbatement-US'!$L:$L,$D$1)))*'State Downscaling Multipliers'!$B$7*(1+'EPA to IEA Scaling'!G$10)</f>
        <v>0</v>
      </c>
      <c r="D8" s="2">
        <f>((VLOOKUP($B$1,'Multipliers and Adjustments'!$A$70:$I$86,TRUNC(COLUMN(D$2)/5)+2,FALSE)*SUMIFS('IEA-MethaneAbatement-US'!$M:$M,'IEA-MethaneAbatement-US'!$N:$N,"&lt;"&amp;$B8,'IEA-MethaneAbatement-US'!$N:$N,"&gt;="&amp;$A8,'IEA-MethaneAbatement-US'!$L:$L,$B$1))+(VLOOKUP($C$1,'Multipliers and Adjustments'!$A$70:$I$86,TRUNC(COLUMN(D$2)/5)+2,FALSE)*SUMIFS('IEA-MethaneAbatement-US'!$M:$M,'IEA-MethaneAbatement-US'!$N:$N,"&lt;"&amp;$B8,'IEA-MethaneAbatement-US'!$N:$N,"&gt;="&amp;$A8,'IEA-MethaneAbatement-US'!$L:$L,$C$1))+(VLOOKUP($D$1,'Multipliers and Adjustments'!$A$70:$I$86,TRUNC(COLUMN(D$2)/5)+2,FALSE)*SUMIFS('IEA-MethaneAbatement-US'!$M:$M,'IEA-MethaneAbatement-US'!$N:$N,"&lt;"&amp;$B8,'IEA-MethaneAbatement-US'!$N:$N,"&gt;="&amp;$A8,'IEA-MethaneAbatement-US'!$L:$L,$D$1)))*'State Downscaling Multipliers'!$B$7*(1+'EPA to IEA Scaling'!H$10)</f>
        <v>0</v>
      </c>
      <c r="E8" s="2">
        <f>((VLOOKUP($B$1,'Multipliers and Adjustments'!$A$70:$I$86,TRUNC(COLUMN(E$2)/5)+2,FALSE)*SUMIFS('IEA-MethaneAbatement-US'!$M:$M,'IEA-MethaneAbatement-US'!$N:$N,"&lt;"&amp;$B8,'IEA-MethaneAbatement-US'!$N:$N,"&gt;="&amp;$A8,'IEA-MethaneAbatement-US'!$L:$L,$B$1))+(VLOOKUP($C$1,'Multipliers and Adjustments'!$A$70:$I$86,TRUNC(COLUMN(E$2)/5)+2,FALSE)*SUMIFS('IEA-MethaneAbatement-US'!$M:$M,'IEA-MethaneAbatement-US'!$N:$N,"&lt;"&amp;$B8,'IEA-MethaneAbatement-US'!$N:$N,"&gt;="&amp;$A8,'IEA-MethaneAbatement-US'!$L:$L,$C$1))+(VLOOKUP($D$1,'Multipliers and Adjustments'!$A$70:$I$86,TRUNC(COLUMN(E$2)/5)+2,FALSE)*SUMIFS('IEA-MethaneAbatement-US'!$M:$M,'IEA-MethaneAbatement-US'!$N:$N,"&lt;"&amp;$B8,'IEA-MethaneAbatement-US'!$N:$N,"&gt;="&amp;$A8,'IEA-MethaneAbatement-US'!$L:$L,$D$1)))*'State Downscaling Multipliers'!$B$7*(1+'EPA to IEA Scaling'!I$10)</f>
        <v>0</v>
      </c>
      <c r="F8" s="2">
        <f>((VLOOKUP($B$1,'Multipliers and Adjustments'!$A$70:$I$86,TRUNC(COLUMN(F$2)/5)+2,FALSE)*SUMIFS('IEA-MethaneAbatement-US'!$M:$M,'IEA-MethaneAbatement-US'!$N:$N,"&lt;"&amp;$B8,'IEA-MethaneAbatement-US'!$N:$N,"&gt;="&amp;$A8,'IEA-MethaneAbatement-US'!$L:$L,$B$1))+(VLOOKUP($C$1,'Multipliers and Adjustments'!$A$70:$I$86,TRUNC(COLUMN(F$2)/5)+2,FALSE)*SUMIFS('IEA-MethaneAbatement-US'!$M:$M,'IEA-MethaneAbatement-US'!$N:$N,"&lt;"&amp;$B8,'IEA-MethaneAbatement-US'!$N:$N,"&gt;="&amp;$A8,'IEA-MethaneAbatement-US'!$L:$L,$C$1))+(VLOOKUP($D$1,'Multipliers and Adjustments'!$A$70:$I$86,TRUNC(COLUMN(F$2)/5)+2,FALSE)*SUMIFS('IEA-MethaneAbatement-US'!$M:$M,'IEA-MethaneAbatement-US'!$N:$N,"&lt;"&amp;$B8,'IEA-MethaneAbatement-US'!$N:$N,"&gt;="&amp;$A8,'IEA-MethaneAbatement-US'!$L:$L,$D$1)))*'State Downscaling Multipliers'!$B$7*(1+'EPA to IEA Scaling'!J$10)</f>
        <v>0</v>
      </c>
      <c r="G8" s="154">
        <f>((VLOOKUP($B$1,'Multipliers and Adjustments'!$A$70:$I$86,TRUNC(COLUMN(G$2)/5)+2,FALSE)*SUMIFS('IEA-MethaneAbatement-US'!$M:$M,'IEA-MethaneAbatement-US'!$N:$N,"&lt;"&amp;$B8,'IEA-MethaneAbatement-US'!$N:$N,"&gt;="&amp;$A8,'IEA-MethaneAbatement-US'!$L:$L,$B$1))+(VLOOKUP($C$1,'Multipliers and Adjustments'!$A$70:$I$86,TRUNC(COLUMN(G$2)/5)+2,FALSE)*SUMIFS('IEA-MethaneAbatement-US'!$M:$M,'IEA-MethaneAbatement-US'!$N:$N,"&lt;"&amp;$B8,'IEA-MethaneAbatement-US'!$N:$N,"&gt;="&amp;$A8,'IEA-MethaneAbatement-US'!$L:$L,$C$1))+(VLOOKUP($D$1,'Multipliers and Adjustments'!$A$70:$I$86,TRUNC(COLUMN(G$2)/5)+2,FALSE)*SUMIFS('IEA-MethaneAbatement-US'!$M:$M,'IEA-MethaneAbatement-US'!$N:$N,"&lt;"&amp;$B8,'IEA-MethaneAbatement-US'!$N:$N,"&gt;="&amp;$A8,'IEA-MethaneAbatement-US'!$L:$L,$D$1)))*'State Downscaling Multipliers'!$B$7*(1+'EPA to IEA Scaling'!K$10)</f>
        <v>0</v>
      </c>
      <c r="H8" s="105">
        <f>((VLOOKUP($B$1,'Multipliers and Adjustments'!$A$70:$I$86,TRUNC(COLUMN(H$2)/5)+2,FALSE)*SUMIFS('IEA-MethaneAbatement-US'!$M:$M,'IEA-MethaneAbatement-US'!$N:$N,"&lt;"&amp;$B8,'IEA-MethaneAbatement-US'!$N:$N,"&gt;="&amp;$A8,'IEA-MethaneAbatement-US'!$L:$L,$B$1))+(VLOOKUP($C$1,'Multipliers and Adjustments'!$A$70:$I$86,TRUNC(COLUMN(H$2)/5)+2,FALSE)*SUMIFS('IEA-MethaneAbatement-US'!$M:$M,'IEA-MethaneAbatement-US'!$N:$N,"&lt;"&amp;$B8,'IEA-MethaneAbatement-US'!$N:$N,"&gt;="&amp;$A8,'IEA-MethaneAbatement-US'!$L:$L,$C$1))+(VLOOKUP($D$1,'Multipliers and Adjustments'!$A$70:$I$86,TRUNC(COLUMN(H$2)/5)+2,FALSE)*SUMIFS('IEA-MethaneAbatement-US'!$M:$M,'IEA-MethaneAbatement-US'!$N:$N,"&lt;"&amp;$B8,'IEA-MethaneAbatement-US'!$N:$N,"&gt;="&amp;$A8,'IEA-MethaneAbatement-US'!$L:$L,$D$1)))*'State Downscaling Multipliers'!$B$7*(1+'EPA to IEA Scaling'!L$10)</f>
        <v>0</v>
      </c>
      <c r="I8" s="2">
        <f>((VLOOKUP($B$1,'Multipliers and Adjustments'!$A$70:$I$86,TRUNC(COLUMN(I$2)/5)+2,FALSE)*SUMIFS('IEA-MethaneAbatement-US'!$M:$M,'IEA-MethaneAbatement-US'!$N:$N,"&lt;"&amp;$B8,'IEA-MethaneAbatement-US'!$N:$N,"&gt;="&amp;$A8,'IEA-MethaneAbatement-US'!$L:$L,$B$1))+(VLOOKUP($C$1,'Multipliers and Adjustments'!$A$70:$I$86,TRUNC(COLUMN(I$2)/5)+2,FALSE)*SUMIFS('IEA-MethaneAbatement-US'!$M:$M,'IEA-MethaneAbatement-US'!$N:$N,"&lt;"&amp;$B8,'IEA-MethaneAbatement-US'!$N:$N,"&gt;="&amp;$A8,'IEA-MethaneAbatement-US'!$L:$L,$C$1))+(VLOOKUP($D$1,'Multipliers and Adjustments'!$A$70:$I$86,TRUNC(COLUMN(I$2)/5)+2,FALSE)*SUMIFS('IEA-MethaneAbatement-US'!$M:$M,'IEA-MethaneAbatement-US'!$N:$N,"&lt;"&amp;$B8,'IEA-MethaneAbatement-US'!$N:$N,"&gt;="&amp;$A8,'IEA-MethaneAbatement-US'!$L:$L,$D$1)))*'State Downscaling Multipliers'!$B$7*(1+'EPA to IEA Scaling'!M$10)</f>
        <v>0</v>
      </c>
      <c r="J8" s="2">
        <f>((VLOOKUP($B$1,'Multipliers and Adjustments'!$A$70:$I$86,TRUNC(COLUMN(J$2)/5)+2,FALSE)*SUMIFS('IEA-MethaneAbatement-US'!$M:$M,'IEA-MethaneAbatement-US'!$N:$N,"&lt;"&amp;$B8,'IEA-MethaneAbatement-US'!$N:$N,"&gt;="&amp;$A8,'IEA-MethaneAbatement-US'!$L:$L,$B$1))+(VLOOKUP($C$1,'Multipliers and Adjustments'!$A$70:$I$86,TRUNC(COLUMN(J$2)/5)+2,FALSE)*SUMIFS('IEA-MethaneAbatement-US'!$M:$M,'IEA-MethaneAbatement-US'!$N:$N,"&lt;"&amp;$B8,'IEA-MethaneAbatement-US'!$N:$N,"&gt;="&amp;$A8,'IEA-MethaneAbatement-US'!$L:$L,$C$1))+(VLOOKUP($D$1,'Multipliers and Adjustments'!$A$70:$I$86,TRUNC(COLUMN(J$2)/5)+2,FALSE)*SUMIFS('IEA-MethaneAbatement-US'!$M:$M,'IEA-MethaneAbatement-US'!$N:$N,"&lt;"&amp;$B8,'IEA-MethaneAbatement-US'!$N:$N,"&gt;="&amp;$A8,'IEA-MethaneAbatement-US'!$L:$L,$D$1)))*'State Downscaling Multipliers'!$B$7*(1+'EPA to IEA Scaling'!N$10)</f>
        <v>0</v>
      </c>
      <c r="K8" s="2">
        <f>((VLOOKUP($B$1,'Multipliers and Adjustments'!$A$70:$I$86,TRUNC(COLUMN(K$2)/5)+2,FALSE)*SUMIFS('IEA-MethaneAbatement-US'!$M:$M,'IEA-MethaneAbatement-US'!$N:$N,"&lt;"&amp;$B8,'IEA-MethaneAbatement-US'!$N:$N,"&gt;="&amp;$A8,'IEA-MethaneAbatement-US'!$L:$L,$B$1))+(VLOOKUP($C$1,'Multipliers and Adjustments'!$A$70:$I$86,TRUNC(COLUMN(K$2)/5)+2,FALSE)*SUMIFS('IEA-MethaneAbatement-US'!$M:$M,'IEA-MethaneAbatement-US'!$N:$N,"&lt;"&amp;$B8,'IEA-MethaneAbatement-US'!$N:$N,"&gt;="&amp;$A8,'IEA-MethaneAbatement-US'!$L:$L,$C$1))+(VLOOKUP($D$1,'Multipliers and Adjustments'!$A$70:$I$86,TRUNC(COLUMN(K$2)/5)+2,FALSE)*SUMIFS('IEA-MethaneAbatement-US'!$M:$M,'IEA-MethaneAbatement-US'!$N:$N,"&lt;"&amp;$B8,'IEA-MethaneAbatement-US'!$N:$N,"&gt;="&amp;$A8,'IEA-MethaneAbatement-US'!$L:$L,$D$1)))*'State Downscaling Multipliers'!$B$7*(1+'EPA to IEA Scaling'!O$10)</f>
        <v>0</v>
      </c>
      <c r="L8" s="2">
        <f>((VLOOKUP($B$1,'Multipliers and Adjustments'!$A$70:$I$86,TRUNC(COLUMN(L$2)/5)+2,FALSE)*SUMIFS('IEA-MethaneAbatement-US'!$M:$M,'IEA-MethaneAbatement-US'!$N:$N,"&lt;"&amp;$B8,'IEA-MethaneAbatement-US'!$N:$N,"&gt;="&amp;$A8,'IEA-MethaneAbatement-US'!$L:$L,$B$1))+(VLOOKUP($C$1,'Multipliers and Adjustments'!$A$70:$I$86,TRUNC(COLUMN(L$2)/5)+2,FALSE)*SUMIFS('IEA-MethaneAbatement-US'!$M:$M,'IEA-MethaneAbatement-US'!$N:$N,"&lt;"&amp;$B8,'IEA-MethaneAbatement-US'!$N:$N,"&gt;="&amp;$A8,'IEA-MethaneAbatement-US'!$L:$L,$C$1))+(VLOOKUP($D$1,'Multipliers and Adjustments'!$A$70:$I$86,TRUNC(COLUMN(L$2)/5)+2,FALSE)*SUMIFS('IEA-MethaneAbatement-US'!$M:$M,'IEA-MethaneAbatement-US'!$N:$N,"&lt;"&amp;$B8,'IEA-MethaneAbatement-US'!$N:$N,"&gt;="&amp;$A8,'IEA-MethaneAbatement-US'!$L:$L,$D$1)))*'State Downscaling Multipliers'!$B$7*(1+'EPA to IEA Scaling'!P$10)</f>
        <v>0</v>
      </c>
      <c r="M8" s="105">
        <f>((VLOOKUP($B$1,'Multipliers and Adjustments'!$A$70:$I$86,TRUNC(COLUMN(M$2)/5)+2,FALSE)*SUMIFS('IEA-MethaneAbatement-US'!$M:$M,'IEA-MethaneAbatement-US'!$N:$N,"&lt;"&amp;$B8,'IEA-MethaneAbatement-US'!$N:$N,"&gt;="&amp;$A8,'IEA-MethaneAbatement-US'!$L:$L,$B$1))+(VLOOKUP($C$1,'Multipliers and Adjustments'!$A$70:$I$86,TRUNC(COLUMN(M$2)/5)+2,FALSE)*SUMIFS('IEA-MethaneAbatement-US'!$M:$M,'IEA-MethaneAbatement-US'!$N:$N,"&lt;"&amp;$B8,'IEA-MethaneAbatement-US'!$N:$N,"&gt;="&amp;$A8,'IEA-MethaneAbatement-US'!$L:$L,$C$1))+(VLOOKUP($D$1,'Multipliers and Adjustments'!$A$70:$I$86,TRUNC(COLUMN(M$2)/5)+2,FALSE)*SUMIFS('IEA-MethaneAbatement-US'!$M:$M,'IEA-MethaneAbatement-US'!$N:$N,"&lt;"&amp;$B8,'IEA-MethaneAbatement-US'!$N:$N,"&gt;="&amp;$A8,'IEA-MethaneAbatement-US'!$L:$L,$D$1)))*'State Downscaling Multipliers'!$B$7*(1+'EPA to IEA Scaling'!Q$10)</f>
        <v>0</v>
      </c>
      <c r="N8" s="2">
        <f>((VLOOKUP($B$1,'Multipliers and Adjustments'!$A$70:$I$86,TRUNC(COLUMN(N$2)/5)+2,FALSE)*SUMIFS('IEA-MethaneAbatement-US'!$M:$M,'IEA-MethaneAbatement-US'!$N:$N,"&lt;"&amp;$B8,'IEA-MethaneAbatement-US'!$N:$N,"&gt;="&amp;$A8,'IEA-MethaneAbatement-US'!$L:$L,$B$1))+(VLOOKUP($C$1,'Multipliers and Adjustments'!$A$70:$I$86,TRUNC(COLUMN(N$2)/5)+2,FALSE)*SUMIFS('IEA-MethaneAbatement-US'!$M:$M,'IEA-MethaneAbatement-US'!$N:$N,"&lt;"&amp;$B8,'IEA-MethaneAbatement-US'!$N:$N,"&gt;="&amp;$A8,'IEA-MethaneAbatement-US'!$L:$L,$C$1))+(VLOOKUP($D$1,'Multipliers and Adjustments'!$A$70:$I$86,TRUNC(COLUMN(N$2)/5)+2,FALSE)*SUMIFS('IEA-MethaneAbatement-US'!$M:$M,'IEA-MethaneAbatement-US'!$N:$N,"&lt;"&amp;$B8,'IEA-MethaneAbatement-US'!$N:$N,"&gt;="&amp;$A8,'IEA-MethaneAbatement-US'!$L:$L,$D$1)))*'State Downscaling Multipliers'!$B$7*(1+'EPA to IEA Scaling'!R$10)</f>
        <v>0</v>
      </c>
      <c r="O8" s="2">
        <f>((VLOOKUP($B$1,'Multipliers and Adjustments'!$A$70:$I$86,TRUNC(COLUMN(O$2)/5)+2,FALSE)*SUMIFS('IEA-MethaneAbatement-US'!$M:$M,'IEA-MethaneAbatement-US'!$N:$N,"&lt;"&amp;$B8,'IEA-MethaneAbatement-US'!$N:$N,"&gt;="&amp;$A8,'IEA-MethaneAbatement-US'!$L:$L,$B$1))+(VLOOKUP($C$1,'Multipliers and Adjustments'!$A$70:$I$86,TRUNC(COLUMN(O$2)/5)+2,FALSE)*SUMIFS('IEA-MethaneAbatement-US'!$M:$M,'IEA-MethaneAbatement-US'!$N:$N,"&lt;"&amp;$B8,'IEA-MethaneAbatement-US'!$N:$N,"&gt;="&amp;$A8,'IEA-MethaneAbatement-US'!$L:$L,$C$1))+(VLOOKUP($D$1,'Multipliers and Adjustments'!$A$70:$I$86,TRUNC(COLUMN(O$2)/5)+2,FALSE)*SUMIFS('IEA-MethaneAbatement-US'!$M:$M,'IEA-MethaneAbatement-US'!$N:$N,"&lt;"&amp;$B8,'IEA-MethaneAbatement-US'!$N:$N,"&gt;="&amp;$A8,'IEA-MethaneAbatement-US'!$L:$L,$D$1)))*'State Downscaling Multipliers'!$B$7*(1+'EPA to IEA Scaling'!S$10)</f>
        <v>0</v>
      </c>
      <c r="P8" s="2">
        <f>((VLOOKUP($B$1,'Multipliers and Adjustments'!$A$70:$I$86,TRUNC(COLUMN(P$2)/5)+2,FALSE)*SUMIFS('IEA-MethaneAbatement-US'!$M:$M,'IEA-MethaneAbatement-US'!$N:$N,"&lt;"&amp;$B8,'IEA-MethaneAbatement-US'!$N:$N,"&gt;="&amp;$A8,'IEA-MethaneAbatement-US'!$L:$L,$B$1))+(VLOOKUP($C$1,'Multipliers and Adjustments'!$A$70:$I$86,TRUNC(COLUMN(P$2)/5)+2,FALSE)*SUMIFS('IEA-MethaneAbatement-US'!$M:$M,'IEA-MethaneAbatement-US'!$N:$N,"&lt;"&amp;$B8,'IEA-MethaneAbatement-US'!$N:$N,"&gt;="&amp;$A8,'IEA-MethaneAbatement-US'!$L:$L,$C$1))+(VLOOKUP($D$1,'Multipliers and Adjustments'!$A$70:$I$86,TRUNC(COLUMN(P$2)/5)+2,FALSE)*SUMIFS('IEA-MethaneAbatement-US'!$M:$M,'IEA-MethaneAbatement-US'!$N:$N,"&lt;"&amp;$B8,'IEA-MethaneAbatement-US'!$N:$N,"&gt;="&amp;$A8,'IEA-MethaneAbatement-US'!$L:$L,$D$1)))*'State Downscaling Multipliers'!$B$7*(1+'EPA to IEA Scaling'!T$10)</f>
        <v>0</v>
      </c>
      <c r="Q8" s="2">
        <f>((VLOOKUP($B$1,'Multipliers and Adjustments'!$A$70:$I$86,TRUNC(COLUMN(Q$2)/5)+2,FALSE)*SUMIFS('IEA-MethaneAbatement-US'!$M:$M,'IEA-MethaneAbatement-US'!$N:$N,"&lt;"&amp;$B8,'IEA-MethaneAbatement-US'!$N:$N,"&gt;="&amp;$A8,'IEA-MethaneAbatement-US'!$L:$L,$B$1))+(VLOOKUP($C$1,'Multipliers and Adjustments'!$A$70:$I$86,TRUNC(COLUMN(Q$2)/5)+2,FALSE)*SUMIFS('IEA-MethaneAbatement-US'!$M:$M,'IEA-MethaneAbatement-US'!$N:$N,"&lt;"&amp;$B8,'IEA-MethaneAbatement-US'!$N:$N,"&gt;="&amp;$A8,'IEA-MethaneAbatement-US'!$L:$L,$C$1))+(VLOOKUP($D$1,'Multipliers and Adjustments'!$A$70:$I$86,TRUNC(COLUMN(Q$2)/5)+2,FALSE)*SUMIFS('IEA-MethaneAbatement-US'!$M:$M,'IEA-MethaneAbatement-US'!$N:$N,"&lt;"&amp;$B8,'IEA-MethaneAbatement-US'!$N:$N,"&gt;="&amp;$A8,'IEA-MethaneAbatement-US'!$L:$L,$D$1)))*'State Downscaling Multipliers'!$B$7*(1+'EPA to IEA Scaling'!U$10)</f>
        <v>0</v>
      </c>
      <c r="R8" s="105">
        <f>((VLOOKUP($B$1,'Multipliers and Adjustments'!$A$70:$I$86,TRUNC(COLUMN(R$2)/5)+2,FALSE)*SUMIFS('IEA-MethaneAbatement-US'!$M:$M,'IEA-MethaneAbatement-US'!$N:$N,"&lt;"&amp;$B8,'IEA-MethaneAbatement-US'!$N:$N,"&gt;="&amp;$A8,'IEA-MethaneAbatement-US'!$L:$L,$B$1))+(VLOOKUP($C$1,'Multipliers and Adjustments'!$A$70:$I$86,TRUNC(COLUMN(R$2)/5)+2,FALSE)*SUMIFS('IEA-MethaneAbatement-US'!$M:$M,'IEA-MethaneAbatement-US'!$N:$N,"&lt;"&amp;$B8,'IEA-MethaneAbatement-US'!$N:$N,"&gt;="&amp;$A8,'IEA-MethaneAbatement-US'!$L:$L,$C$1))+(VLOOKUP($D$1,'Multipliers and Adjustments'!$A$70:$I$86,TRUNC(COLUMN(R$2)/5)+2,FALSE)*SUMIFS('IEA-MethaneAbatement-US'!$M:$M,'IEA-MethaneAbatement-US'!$N:$N,"&lt;"&amp;$B8,'IEA-MethaneAbatement-US'!$N:$N,"&gt;="&amp;$A8,'IEA-MethaneAbatement-US'!$L:$L,$D$1)))*'State Downscaling Multipliers'!$B$7*(1+'EPA to IEA Scaling'!V$10)</f>
        <v>0</v>
      </c>
      <c r="S8" s="2">
        <f>((VLOOKUP($B$1,'Multipliers and Adjustments'!$A$70:$I$86,TRUNC(COLUMN(S$2)/5)+2,FALSE)*SUMIFS('IEA-MethaneAbatement-US'!$M:$M,'IEA-MethaneAbatement-US'!$N:$N,"&lt;"&amp;$B8,'IEA-MethaneAbatement-US'!$N:$N,"&gt;="&amp;$A8,'IEA-MethaneAbatement-US'!$L:$L,$B$1))+(VLOOKUP($C$1,'Multipliers and Adjustments'!$A$70:$I$86,TRUNC(COLUMN(S$2)/5)+2,FALSE)*SUMIFS('IEA-MethaneAbatement-US'!$M:$M,'IEA-MethaneAbatement-US'!$N:$N,"&lt;"&amp;$B8,'IEA-MethaneAbatement-US'!$N:$N,"&gt;="&amp;$A8,'IEA-MethaneAbatement-US'!$L:$L,$C$1))+(VLOOKUP($D$1,'Multipliers and Adjustments'!$A$70:$I$86,TRUNC(COLUMN(S$2)/5)+2,FALSE)*SUMIFS('IEA-MethaneAbatement-US'!$M:$M,'IEA-MethaneAbatement-US'!$N:$N,"&lt;"&amp;$B8,'IEA-MethaneAbatement-US'!$N:$N,"&gt;="&amp;$A8,'IEA-MethaneAbatement-US'!$L:$L,$D$1)))*'State Downscaling Multipliers'!$B$7*(1+'EPA to IEA Scaling'!W$10)</f>
        <v>0</v>
      </c>
      <c r="T8" s="2">
        <f>((VLOOKUP($B$1,'Multipliers and Adjustments'!$A$70:$I$86,TRUNC(COLUMN(T$2)/5)+2,FALSE)*SUMIFS('IEA-MethaneAbatement-US'!$M:$M,'IEA-MethaneAbatement-US'!$N:$N,"&lt;"&amp;$B8,'IEA-MethaneAbatement-US'!$N:$N,"&gt;="&amp;$A8,'IEA-MethaneAbatement-US'!$L:$L,$B$1))+(VLOOKUP($C$1,'Multipliers and Adjustments'!$A$70:$I$86,TRUNC(COLUMN(T$2)/5)+2,FALSE)*SUMIFS('IEA-MethaneAbatement-US'!$M:$M,'IEA-MethaneAbatement-US'!$N:$N,"&lt;"&amp;$B8,'IEA-MethaneAbatement-US'!$N:$N,"&gt;="&amp;$A8,'IEA-MethaneAbatement-US'!$L:$L,$C$1))+(VLOOKUP($D$1,'Multipliers and Adjustments'!$A$70:$I$86,TRUNC(COLUMN(T$2)/5)+2,FALSE)*SUMIFS('IEA-MethaneAbatement-US'!$M:$M,'IEA-MethaneAbatement-US'!$N:$N,"&lt;"&amp;$B8,'IEA-MethaneAbatement-US'!$N:$N,"&gt;="&amp;$A8,'IEA-MethaneAbatement-US'!$L:$L,$D$1)))*'State Downscaling Multipliers'!$B$7*(1+'EPA to IEA Scaling'!X$10)</f>
        <v>0</v>
      </c>
      <c r="U8" s="2">
        <f>((VLOOKUP($B$1,'Multipliers and Adjustments'!$A$70:$I$86,TRUNC(COLUMN(U$2)/5)+2,FALSE)*SUMIFS('IEA-MethaneAbatement-US'!$M:$M,'IEA-MethaneAbatement-US'!$N:$N,"&lt;"&amp;$B8,'IEA-MethaneAbatement-US'!$N:$N,"&gt;="&amp;$A8,'IEA-MethaneAbatement-US'!$L:$L,$B$1))+(VLOOKUP($C$1,'Multipliers and Adjustments'!$A$70:$I$86,TRUNC(COLUMN(U$2)/5)+2,FALSE)*SUMIFS('IEA-MethaneAbatement-US'!$M:$M,'IEA-MethaneAbatement-US'!$N:$N,"&lt;"&amp;$B8,'IEA-MethaneAbatement-US'!$N:$N,"&gt;="&amp;$A8,'IEA-MethaneAbatement-US'!$L:$L,$C$1))+(VLOOKUP($D$1,'Multipliers and Adjustments'!$A$70:$I$86,TRUNC(COLUMN(U$2)/5)+2,FALSE)*SUMIFS('IEA-MethaneAbatement-US'!$M:$M,'IEA-MethaneAbatement-US'!$N:$N,"&lt;"&amp;$B8,'IEA-MethaneAbatement-US'!$N:$N,"&gt;="&amp;$A8,'IEA-MethaneAbatement-US'!$L:$L,$D$1)))*'State Downscaling Multipliers'!$B$7*(1+'EPA to IEA Scaling'!Y$10)</f>
        <v>0</v>
      </c>
      <c r="V8" s="2">
        <f>((VLOOKUP($B$1,'Multipliers and Adjustments'!$A$70:$I$86,TRUNC(COLUMN(V$2)/5)+2,FALSE)*SUMIFS('IEA-MethaneAbatement-US'!$M:$M,'IEA-MethaneAbatement-US'!$N:$N,"&lt;"&amp;$B8,'IEA-MethaneAbatement-US'!$N:$N,"&gt;="&amp;$A8,'IEA-MethaneAbatement-US'!$L:$L,$B$1))+(VLOOKUP($C$1,'Multipliers and Adjustments'!$A$70:$I$86,TRUNC(COLUMN(V$2)/5)+2,FALSE)*SUMIFS('IEA-MethaneAbatement-US'!$M:$M,'IEA-MethaneAbatement-US'!$N:$N,"&lt;"&amp;$B8,'IEA-MethaneAbatement-US'!$N:$N,"&gt;="&amp;$A8,'IEA-MethaneAbatement-US'!$L:$L,$C$1))+(VLOOKUP($D$1,'Multipliers and Adjustments'!$A$70:$I$86,TRUNC(COLUMN(V$2)/5)+2,FALSE)*SUMIFS('IEA-MethaneAbatement-US'!$M:$M,'IEA-MethaneAbatement-US'!$N:$N,"&lt;"&amp;$B8,'IEA-MethaneAbatement-US'!$N:$N,"&gt;="&amp;$A8,'IEA-MethaneAbatement-US'!$L:$L,$D$1)))*'State Downscaling Multipliers'!$B$7*(1+'EPA to IEA Scaling'!Z$10)</f>
        <v>0</v>
      </c>
      <c r="W8" s="105">
        <f>((VLOOKUP($B$1,'Multipliers and Adjustments'!$A$70:$I$86,TRUNC(COLUMN(W$2)/5)+2,FALSE)*SUMIFS('IEA-MethaneAbatement-US'!$M:$M,'IEA-MethaneAbatement-US'!$N:$N,"&lt;"&amp;$B8,'IEA-MethaneAbatement-US'!$N:$N,"&gt;="&amp;$A8,'IEA-MethaneAbatement-US'!$L:$L,$B$1))+(VLOOKUP($C$1,'Multipliers and Adjustments'!$A$70:$I$86,TRUNC(COLUMN(W$2)/5)+2,FALSE)*SUMIFS('IEA-MethaneAbatement-US'!$M:$M,'IEA-MethaneAbatement-US'!$N:$N,"&lt;"&amp;$B8,'IEA-MethaneAbatement-US'!$N:$N,"&gt;="&amp;$A8,'IEA-MethaneAbatement-US'!$L:$L,$C$1))+(VLOOKUP($D$1,'Multipliers and Adjustments'!$A$70:$I$86,TRUNC(COLUMN(W$2)/5)+2,FALSE)*SUMIFS('IEA-MethaneAbatement-US'!$M:$M,'IEA-MethaneAbatement-US'!$N:$N,"&lt;"&amp;$B8,'IEA-MethaneAbatement-US'!$N:$N,"&gt;="&amp;$A8,'IEA-MethaneAbatement-US'!$L:$L,$D$1)))*'State Downscaling Multipliers'!$B$7*(1+'EPA to IEA Scaling'!AA$10)</f>
        <v>0</v>
      </c>
      <c r="X8" s="2">
        <f>((VLOOKUP($B$1,'Multipliers and Adjustments'!$A$70:$I$86,TRUNC(COLUMN(X$2)/5)+2,FALSE)*SUMIFS('IEA-MethaneAbatement-US'!$M:$M,'IEA-MethaneAbatement-US'!$N:$N,"&lt;"&amp;$B8,'IEA-MethaneAbatement-US'!$N:$N,"&gt;="&amp;$A8,'IEA-MethaneAbatement-US'!$L:$L,$B$1))+(VLOOKUP($C$1,'Multipliers and Adjustments'!$A$70:$I$86,TRUNC(COLUMN(X$2)/5)+2,FALSE)*SUMIFS('IEA-MethaneAbatement-US'!$M:$M,'IEA-MethaneAbatement-US'!$N:$N,"&lt;"&amp;$B8,'IEA-MethaneAbatement-US'!$N:$N,"&gt;="&amp;$A8,'IEA-MethaneAbatement-US'!$L:$L,$C$1))+(VLOOKUP($D$1,'Multipliers and Adjustments'!$A$70:$I$86,TRUNC(COLUMN(X$2)/5)+2,FALSE)*SUMIFS('IEA-MethaneAbatement-US'!$M:$M,'IEA-MethaneAbatement-US'!$N:$N,"&lt;"&amp;$B8,'IEA-MethaneAbatement-US'!$N:$N,"&gt;="&amp;$A8,'IEA-MethaneAbatement-US'!$L:$L,$D$1)))*'State Downscaling Multipliers'!$B$7*(1+'EPA to IEA Scaling'!AB$10)</f>
        <v>0</v>
      </c>
      <c r="Y8" s="2">
        <f>((VLOOKUP($B$1,'Multipliers and Adjustments'!$A$70:$I$86,TRUNC(COLUMN(Y$2)/5)+2,FALSE)*SUMIFS('IEA-MethaneAbatement-US'!$M:$M,'IEA-MethaneAbatement-US'!$N:$N,"&lt;"&amp;$B8,'IEA-MethaneAbatement-US'!$N:$N,"&gt;="&amp;$A8,'IEA-MethaneAbatement-US'!$L:$L,$B$1))+(VLOOKUP($C$1,'Multipliers and Adjustments'!$A$70:$I$86,TRUNC(COLUMN(Y$2)/5)+2,FALSE)*SUMIFS('IEA-MethaneAbatement-US'!$M:$M,'IEA-MethaneAbatement-US'!$N:$N,"&lt;"&amp;$B8,'IEA-MethaneAbatement-US'!$N:$N,"&gt;="&amp;$A8,'IEA-MethaneAbatement-US'!$L:$L,$C$1))+(VLOOKUP($D$1,'Multipliers and Adjustments'!$A$70:$I$86,TRUNC(COLUMN(Y$2)/5)+2,FALSE)*SUMIFS('IEA-MethaneAbatement-US'!$M:$M,'IEA-MethaneAbatement-US'!$N:$N,"&lt;"&amp;$B8,'IEA-MethaneAbatement-US'!$N:$N,"&gt;="&amp;$A8,'IEA-MethaneAbatement-US'!$L:$L,$D$1)))*'State Downscaling Multipliers'!$B$7*(1+'EPA to IEA Scaling'!AC$10)</f>
        <v>0</v>
      </c>
      <c r="Z8" s="2">
        <f>((VLOOKUP($B$1,'Multipliers and Adjustments'!$A$70:$I$86,TRUNC(COLUMN(Z$2)/5)+2,FALSE)*SUMIFS('IEA-MethaneAbatement-US'!$M:$M,'IEA-MethaneAbatement-US'!$N:$N,"&lt;"&amp;$B8,'IEA-MethaneAbatement-US'!$N:$N,"&gt;="&amp;$A8,'IEA-MethaneAbatement-US'!$L:$L,$B$1))+(VLOOKUP($C$1,'Multipliers and Adjustments'!$A$70:$I$86,TRUNC(COLUMN(Z$2)/5)+2,FALSE)*SUMIFS('IEA-MethaneAbatement-US'!$M:$M,'IEA-MethaneAbatement-US'!$N:$N,"&lt;"&amp;$B8,'IEA-MethaneAbatement-US'!$N:$N,"&gt;="&amp;$A8,'IEA-MethaneAbatement-US'!$L:$L,$C$1))+(VLOOKUP($D$1,'Multipliers and Adjustments'!$A$70:$I$86,TRUNC(COLUMN(Z$2)/5)+2,FALSE)*SUMIFS('IEA-MethaneAbatement-US'!$M:$M,'IEA-MethaneAbatement-US'!$N:$N,"&lt;"&amp;$B8,'IEA-MethaneAbatement-US'!$N:$N,"&gt;="&amp;$A8,'IEA-MethaneAbatement-US'!$L:$L,$D$1)))*'State Downscaling Multipliers'!$B$7*(1+'EPA to IEA Scaling'!AD$10)</f>
        <v>0</v>
      </c>
      <c r="AA8" s="2">
        <f>((VLOOKUP($B$1,'Multipliers and Adjustments'!$A$70:$I$86,TRUNC(COLUMN(AA$2)/5)+2,FALSE)*SUMIFS('IEA-MethaneAbatement-US'!$M:$M,'IEA-MethaneAbatement-US'!$N:$N,"&lt;"&amp;$B8,'IEA-MethaneAbatement-US'!$N:$N,"&gt;="&amp;$A8,'IEA-MethaneAbatement-US'!$L:$L,$B$1))+(VLOOKUP($C$1,'Multipliers and Adjustments'!$A$70:$I$86,TRUNC(COLUMN(AA$2)/5)+2,FALSE)*SUMIFS('IEA-MethaneAbatement-US'!$M:$M,'IEA-MethaneAbatement-US'!$N:$N,"&lt;"&amp;$B8,'IEA-MethaneAbatement-US'!$N:$N,"&gt;="&amp;$A8,'IEA-MethaneAbatement-US'!$L:$L,$C$1))+(VLOOKUP($D$1,'Multipliers and Adjustments'!$A$70:$I$86,TRUNC(COLUMN(AA$2)/5)+2,FALSE)*SUMIFS('IEA-MethaneAbatement-US'!$M:$M,'IEA-MethaneAbatement-US'!$N:$N,"&lt;"&amp;$B8,'IEA-MethaneAbatement-US'!$N:$N,"&gt;="&amp;$A8,'IEA-MethaneAbatement-US'!$L:$L,$D$1)))*'State Downscaling Multipliers'!$B$7*(1+'EPA to IEA Scaling'!AE$10)</f>
        <v>0</v>
      </c>
      <c r="AB8" s="105">
        <f>((VLOOKUP($B$1,'Multipliers and Adjustments'!$A$70:$I$86,TRUNC(COLUMN(AB$2)/5)+2,FALSE)*SUMIFS('IEA-MethaneAbatement-US'!$M:$M,'IEA-MethaneAbatement-US'!$N:$N,"&lt;"&amp;$B8,'IEA-MethaneAbatement-US'!$N:$N,"&gt;="&amp;$A8,'IEA-MethaneAbatement-US'!$L:$L,$B$1))+(VLOOKUP($C$1,'Multipliers and Adjustments'!$A$70:$I$86,TRUNC(COLUMN(AB$2)/5)+2,FALSE)*SUMIFS('IEA-MethaneAbatement-US'!$M:$M,'IEA-MethaneAbatement-US'!$N:$N,"&lt;"&amp;$B8,'IEA-MethaneAbatement-US'!$N:$N,"&gt;="&amp;$A8,'IEA-MethaneAbatement-US'!$L:$L,$C$1))+(VLOOKUP($D$1,'Multipliers and Adjustments'!$A$70:$I$86,TRUNC(COLUMN(AB$2)/5)+2,FALSE)*SUMIFS('IEA-MethaneAbatement-US'!$M:$M,'IEA-MethaneAbatement-US'!$N:$N,"&lt;"&amp;$B8,'IEA-MethaneAbatement-US'!$N:$N,"&gt;="&amp;$A8,'IEA-MethaneAbatement-US'!$L:$L,$D$1)))*'State Downscaling Multipliers'!$B$7*(1+'EPA to IEA Scaling'!AF$10)</f>
        <v>0</v>
      </c>
      <c r="AC8" s="2">
        <f>((VLOOKUP($B$1,'Multipliers and Adjustments'!$A$70:$I$86,TRUNC(COLUMN(AC$2)/5)+2,FALSE)*SUMIFS('IEA-MethaneAbatement-US'!$M:$M,'IEA-MethaneAbatement-US'!$N:$N,"&lt;"&amp;$B8,'IEA-MethaneAbatement-US'!$N:$N,"&gt;="&amp;$A8,'IEA-MethaneAbatement-US'!$L:$L,$B$1))+(VLOOKUP($C$1,'Multipliers and Adjustments'!$A$70:$I$86,TRUNC(COLUMN(AC$2)/5)+2,FALSE)*SUMIFS('IEA-MethaneAbatement-US'!$M:$M,'IEA-MethaneAbatement-US'!$N:$N,"&lt;"&amp;$B8,'IEA-MethaneAbatement-US'!$N:$N,"&gt;="&amp;$A8,'IEA-MethaneAbatement-US'!$L:$L,$C$1))+(VLOOKUP($D$1,'Multipliers and Adjustments'!$A$70:$I$86,TRUNC(COLUMN(AC$2)/5)+2,FALSE)*SUMIFS('IEA-MethaneAbatement-US'!$M:$M,'IEA-MethaneAbatement-US'!$N:$N,"&lt;"&amp;$B8,'IEA-MethaneAbatement-US'!$N:$N,"&gt;="&amp;$A8,'IEA-MethaneAbatement-US'!$L:$L,$D$1)))*'State Downscaling Multipliers'!$B$7*(1+'EPA to IEA Scaling'!AG$10)</f>
        <v>0</v>
      </c>
      <c r="AD8" s="2">
        <f>((VLOOKUP($B$1,'Multipliers and Adjustments'!$A$70:$I$86,TRUNC(COLUMN(AD$2)/5)+2,FALSE)*SUMIFS('IEA-MethaneAbatement-US'!$M:$M,'IEA-MethaneAbatement-US'!$N:$N,"&lt;"&amp;$B8,'IEA-MethaneAbatement-US'!$N:$N,"&gt;="&amp;$A8,'IEA-MethaneAbatement-US'!$L:$L,$B$1))+(VLOOKUP($C$1,'Multipliers and Adjustments'!$A$70:$I$86,TRUNC(COLUMN(AD$2)/5)+2,FALSE)*SUMIFS('IEA-MethaneAbatement-US'!$M:$M,'IEA-MethaneAbatement-US'!$N:$N,"&lt;"&amp;$B8,'IEA-MethaneAbatement-US'!$N:$N,"&gt;="&amp;$A8,'IEA-MethaneAbatement-US'!$L:$L,$C$1))+(VLOOKUP($D$1,'Multipliers and Adjustments'!$A$70:$I$86,TRUNC(COLUMN(AD$2)/5)+2,FALSE)*SUMIFS('IEA-MethaneAbatement-US'!$M:$M,'IEA-MethaneAbatement-US'!$N:$N,"&lt;"&amp;$B8,'IEA-MethaneAbatement-US'!$N:$N,"&gt;="&amp;$A8,'IEA-MethaneAbatement-US'!$L:$L,$D$1)))*'State Downscaling Multipliers'!$B$7*(1+'EPA to IEA Scaling'!AH$10)</f>
        <v>0</v>
      </c>
      <c r="AE8" s="2">
        <f>((VLOOKUP($B$1,'Multipliers and Adjustments'!$A$70:$I$86,TRUNC(COLUMN(AE$2)/5)+2,FALSE)*SUMIFS('IEA-MethaneAbatement-US'!$M:$M,'IEA-MethaneAbatement-US'!$N:$N,"&lt;"&amp;$B8,'IEA-MethaneAbatement-US'!$N:$N,"&gt;="&amp;$A8,'IEA-MethaneAbatement-US'!$L:$L,$B$1))+(VLOOKUP($C$1,'Multipliers and Adjustments'!$A$70:$I$86,TRUNC(COLUMN(AE$2)/5)+2,FALSE)*SUMIFS('IEA-MethaneAbatement-US'!$M:$M,'IEA-MethaneAbatement-US'!$N:$N,"&lt;"&amp;$B8,'IEA-MethaneAbatement-US'!$N:$N,"&gt;="&amp;$A8,'IEA-MethaneAbatement-US'!$L:$L,$C$1))+(VLOOKUP($D$1,'Multipliers and Adjustments'!$A$70:$I$86,TRUNC(COLUMN(AE$2)/5)+2,FALSE)*SUMIFS('IEA-MethaneAbatement-US'!$M:$M,'IEA-MethaneAbatement-US'!$N:$N,"&lt;"&amp;$B8,'IEA-MethaneAbatement-US'!$N:$N,"&gt;="&amp;$A8,'IEA-MethaneAbatement-US'!$L:$L,$D$1)))*'State Downscaling Multipliers'!$B$7*(1+'EPA to IEA Scaling'!AI$10)</f>
        <v>0</v>
      </c>
      <c r="AF8" s="2">
        <f>((VLOOKUP($B$1,'Multipliers and Adjustments'!$A$70:$I$86,TRUNC(COLUMN(AF$2)/5)+2,FALSE)*SUMIFS('IEA-MethaneAbatement-US'!$M:$M,'IEA-MethaneAbatement-US'!$N:$N,"&lt;"&amp;$B8,'IEA-MethaneAbatement-US'!$N:$N,"&gt;="&amp;$A8,'IEA-MethaneAbatement-US'!$L:$L,$B$1))+(VLOOKUP($C$1,'Multipliers and Adjustments'!$A$70:$I$86,TRUNC(COLUMN(AF$2)/5)+2,FALSE)*SUMIFS('IEA-MethaneAbatement-US'!$M:$M,'IEA-MethaneAbatement-US'!$N:$N,"&lt;"&amp;$B8,'IEA-MethaneAbatement-US'!$N:$N,"&gt;="&amp;$A8,'IEA-MethaneAbatement-US'!$L:$L,$C$1))+(VLOOKUP($D$1,'Multipliers and Adjustments'!$A$70:$I$86,TRUNC(COLUMN(AF$2)/5)+2,FALSE)*SUMIFS('IEA-MethaneAbatement-US'!$M:$M,'IEA-MethaneAbatement-US'!$N:$N,"&lt;"&amp;$B8,'IEA-MethaneAbatement-US'!$N:$N,"&gt;="&amp;$A8,'IEA-MethaneAbatement-US'!$L:$L,$D$1)))*'State Downscaling Multipliers'!$B$7*(1+'EPA to IEA Scaling'!AJ$10)</f>
        <v>0</v>
      </c>
      <c r="AG8" s="105">
        <f>((VLOOKUP($B$1,'Multipliers and Adjustments'!$A$70:$I$86,TRUNC(COLUMN(AG$2)/5)+2,FALSE)*SUMIFS('IEA-MethaneAbatement-US'!$M:$M,'IEA-MethaneAbatement-US'!$N:$N,"&lt;"&amp;$B8,'IEA-MethaneAbatement-US'!$N:$N,"&gt;="&amp;$A8,'IEA-MethaneAbatement-US'!$L:$L,$B$1))+(VLOOKUP($C$1,'Multipliers and Adjustments'!$A$70:$I$86,TRUNC(COLUMN(AG$2)/5)+2,FALSE)*SUMIFS('IEA-MethaneAbatement-US'!$M:$M,'IEA-MethaneAbatement-US'!$N:$N,"&lt;"&amp;$B8,'IEA-MethaneAbatement-US'!$N:$N,"&gt;="&amp;$A8,'IEA-MethaneAbatement-US'!$L:$L,$C$1))+(VLOOKUP($D$1,'Multipliers and Adjustments'!$A$70:$I$86,TRUNC(COLUMN(AG$2)/5)+2,FALSE)*SUMIFS('IEA-MethaneAbatement-US'!$M:$M,'IEA-MethaneAbatement-US'!$N:$N,"&lt;"&amp;$B8,'IEA-MethaneAbatement-US'!$N:$N,"&gt;="&amp;$A8,'IEA-MethaneAbatement-US'!$L:$L,$D$1)))*'State Downscaling Multipliers'!$B$7*(1+'EPA to IEA Scaling'!AK$10)</f>
        <v>0</v>
      </c>
      <c r="AH8" s="2">
        <f>((VLOOKUP($B$1,'Multipliers and Adjustments'!$A$70:$I$86,TRUNC(COLUMN(AH$2)/5)+2,FALSE)*SUMIFS('IEA-MethaneAbatement-US'!$M:$M,'IEA-MethaneAbatement-US'!$N:$N,"&lt;"&amp;$B8,'IEA-MethaneAbatement-US'!$N:$N,"&gt;="&amp;$A8,'IEA-MethaneAbatement-US'!$L:$L,$B$1))+(VLOOKUP($C$1,'Multipliers and Adjustments'!$A$70:$I$86,TRUNC(COLUMN(AH$2)/5)+2,FALSE)*SUMIFS('IEA-MethaneAbatement-US'!$M:$M,'IEA-MethaneAbatement-US'!$N:$N,"&lt;"&amp;$B8,'IEA-MethaneAbatement-US'!$N:$N,"&gt;="&amp;$A8,'IEA-MethaneAbatement-US'!$L:$L,$C$1))+(VLOOKUP($D$1,'Multipliers and Adjustments'!$A$70:$I$86,TRUNC(COLUMN(AH$2)/5)+2,FALSE)*SUMIFS('IEA-MethaneAbatement-US'!$M:$M,'IEA-MethaneAbatement-US'!$N:$N,"&lt;"&amp;$B8,'IEA-MethaneAbatement-US'!$N:$N,"&gt;="&amp;$A8,'IEA-MethaneAbatement-US'!$L:$L,$D$1)))*'State Downscaling Multipliers'!$B$7*(1+'EPA to IEA Scaling'!AL$10)</f>
        <v>0</v>
      </c>
      <c r="AI8" s="2">
        <f>((VLOOKUP($B$1,'Multipliers and Adjustments'!$A$70:$I$86,TRUNC(COLUMN(AI$2)/5)+2,FALSE)*SUMIFS('IEA-MethaneAbatement-US'!$M:$M,'IEA-MethaneAbatement-US'!$N:$N,"&lt;"&amp;$B8,'IEA-MethaneAbatement-US'!$N:$N,"&gt;="&amp;$A8,'IEA-MethaneAbatement-US'!$L:$L,$B$1))+(VLOOKUP($C$1,'Multipliers and Adjustments'!$A$70:$I$86,TRUNC(COLUMN(AI$2)/5)+2,FALSE)*SUMIFS('IEA-MethaneAbatement-US'!$M:$M,'IEA-MethaneAbatement-US'!$N:$N,"&lt;"&amp;$B8,'IEA-MethaneAbatement-US'!$N:$N,"&gt;="&amp;$A8,'IEA-MethaneAbatement-US'!$L:$L,$C$1))+(VLOOKUP($D$1,'Multipliers and Adjustments'!$A$70:$I$86,TRUNC(COLUMN(AI$2)/5)+2,FALSE)*SUMIFS('IEA-MethaneAbatement-US'!$M:$M,'IEA-MethaneAbatement-US'!$N:$N,"&lt;"&amp;$B8,'IEA-MethaneAbatement-US'!$N:$N,"&gt;="&amp;$A8,'IEA-MethaneAbatement-US'!$L:$L,$D$1)))*'State Downscaling Multipliers'!$B$7*(1+'EPA to IEA Scaling'!AM$10)</f>
        <v>0</v>
      </c>
      <c r="AJ8" s="2">
        <f>((VLOOKUP($B$1,'Multipliers and Adjustments'!$A$70:$I$86,TRUNC(COLUMN(AJ$2)/5)+2,FALSE)*SUMIFS('IEA-MethaneAbatement-US'!$M:$M,'IEA-MethaneAbatement-US'!$N:$N,"&lt;"&amp;$B8,'IEA-MethaneAbatement-US'!$N:$N,"&gt;="&amp;$A8,'IEA-MethaneAbatement-US'!$L:$L,$B$1))+(VLOOKUP($C$1,'Multipliers and Adjustments'!$A$70:$I$86,TRUNC(COLUMN(AJ$2)/5)+2,FALSE)*SUMIFS('IEA-MethaneAbatement-US'!$M:$M,'IEA-MethaneAbatement-US'!$N:$N,"&lt;"&amp;$B8,'IEA-MethaneAbatement-US'!$N:$N,"&gt;="&amp;$A8,'IEA-MethaneAbatement-US'!$L:$L,$C$1))+(VLOOKUP($D$1,'Multipliers and Adjustments'!$A$70:$I$86,TRUNC(COLUMN(AJ$2)/5)+2,FALSE)*SUMIFS('IEA-MethaneAbatement-US'!$M:$M,'IEA-MethaneAbatement-US'!$N:$N,"&lt;"&amp;$B8,'IEA-MethaneAbatement-US'!$N:$N,"&gt;="&amp;$A8,'IEA-MethaneAbatement-US'!$L:$L,$D$1)))*'State Downscaling Multipliers'!$B$7*(1+'EPA to IEA Scaling'!AN$10)</f>
        <v>0</v>
      </c>
      <c r="AK8" s="2">
        <f>((VLOOKUP($B$1,'Multipliers and Adjustments'!$A$70:$I$86,TRUNC(COLUMN(AK$2)/5)+2,FALSE)*SUMIFS('IEA-MethaneAbatement-US'!$M:$M,'IEA-MethaneAbatement-US'!$N:$N,"&lt;"&amp;$B8,'IEA-MethaneAbatement-US'!$N:$N,"&gt;="&amp;$A8,'IEA-MethaneAbatement-US'!$L:$L,$B$1))+(VLOOKUP($C$1,'Multipliers and Adjustments'!$A$70:$I$86,TRUNC(COLUMN(AK$2)/5)+2,FALSE)*SUMIFS('IEA-MethaneAbatement-US'!$M:$M,'IEA-MethaneAbatement-US'!$N:$N,"&lt;"&amp;$B8,'IEA-MethaneAbatement-US'!$N:$N,"&gt;="&amp;$A8,'IEA-MethaneAbatement-US'!$L:$L,$C$1))+(VLOOKUP($D$1,'Multipliers and Adjustments'!$A$70:$I$86,TRUNC(COLUMN(AK$2)/5)+2,FALSE)*SUMIFS('IEA-MethaneAbatement-US'!$M:$M,'IEA-MethaneAbatement-US'!$N:$N,"&lt;"&amp;$B8,'IEA-MethaneAbatement-US'!$N:$N,"&gt;="&amp;$A8,'IEA-MethaneAbatement-US'!$L:$L,$D$1)))*'State Downscaling Multipliers'!$B$7*(1+'EPA to IEA Scaling'!AO$10)</f>
        <v>0</v>
      </c>
      <c r="AL8" s="105">
        <f>((VLOOKUP($B$1,'Multipliers and Adjustments'!$A$70:$I$86,TRUNC(COLUMN(AL$2)/5)+2,FALSE)*SUMIFS('IEA-MethaneAbatement-US'!$M:$M,'IEA-MethaneAbatement-US'!$N:$N,"&lt;"&amp;$B8,'IEA-MethaneAbatement-US'!$N:$N,"&gt;="&amp;$A8,'IEA-MethaneAbatement-US'!$L:$L,$B$1))+(VLOOKUP($C$1,'Multipliers and Adjustments'!$A$70:$I$86,TRUNC(COLUMN(AL$2)/5)+2,FALSE)*SUMIFS('IEA-MethaneAbatement-US'!$M:$M,'IEA-MethaneAbatement-US'!$N:$N,"&lt;"&amp;$B8,'IEA-MethaneAbatement-US'!$N:$N,"&gt;="&amp;$A8,'IEA-MethaneAbatement-US'!$L:$L,$C$1))+(VLOOKUP($D$1,'Multipliers and Adjustments'!$A$70:$I$86,TRUNC(COLUMN(AL$2)/5)+2,FALSE)*SUMIFS('IEA-MethaneAbatement-US'!$M:$M,'IEA-MethaneAbatement-US'!$N:$N,"&lt;"&amp;$B8,'IEA-MethaneAbatement-US'!$N:$N,"&gt;="&amp;$A8,'IEA-MethaneAbatement-US'!$L:$L,$D$1)))*'State Downscaling Multipliers'!$B$7*(1+'EPA to IEA Scaling'!AP$10)</f>
        <v>0</v>
      </c>
    </row>
    <row r="9" spans="1:38" x14ac:dyDescent="0.25">
      <c r="A9" s="49">
        <f t="shared" si="1"/>
        <v>-850</v>
      </c>
      <c r="B9" s="49">
        <f t="shared" si="0"/>
        <v>-800</v>
      </c>
      <c r="C9" s="105">
        <f>((VLOOKUP($B$1,'Multipliers and Adjustments'!$A$70:$I$86,TRUNC(COLUMN(C$2)/5)+2,FALSE)*SUMIFS('IEA-MethaneAbatement-US'!$M:$M,'IEA-MethaneAbatement-US'!$N:$N,"&lt;"&amp;$B9,'IEA-MethaneAbatement-US'!$N:$N,"&gt;="&amp;$A9,'IEA-MethaneAbatement-US'!$L:$L,$B$1))+(VLOOKUP($C$1,'Multipliers and Adjustments'!$A$70:$I$86,TRUNC(COLUMN(C$2)/5)+2,FALSE)*SUMIFS('IEA-MethaneAbatement-US'!$M:$M,'IEA-MethaneAbatement-US'!$N:$N,"&lt;"&amp;$B9,'IEA-MethaneAbatement-US'!$N:$N,"&gt;="&amp;$A9,'IEA-MethaneAbatement-US'!$L:$L,$C$1))+(VLOOKUP($D$1,'Multipliers and Adjustments'!$A$70:$I$86,TRUNC(COLUMN(C$2)/5)+2,FALSE)*SUMIFS('IEA-MethaneAbatement-US'!$M:$M,'IEA-MethaneAbatement-US'!$N:$N,"&lt;"&amp;$B9,'IEA-MethaneAbatement-US'!$N:$N,"&gt;="&amp;$A9,'IEA-MethaneAbatement-US'!$L:$L,$D$1)))*'State Downscaling Multipliers'!$B$7*(1+'EPA to IEA Scaling'!G$10)</f>
        <v>0</v>
      </c>
      <c r="D9" s="2">
        <f>((VLOOKUP($B$1,'Multipliers and Adjustments'!$A$70:$I$86,TRUNC(COLUMN(D$2)/5)+2,FALSE)*SUMIFS('IEA-MethaneAbatement-US'!$M:$M,'IEA-MethaneAbatement-US'!$N:$N,"&lt;"&amp;$B9,'IEA-MethaneAbatement-US'!$N:$N,"&gt;="&amp;$A9,'IEA-MethaneAbatement-US'!$L:$L,$B$1))+(VLOOKUP($C$1,'Multipliers and Adjustments'!$A$70:$I$86,TRUNC(COLUMN(D$2)/5)+2,FALSE)*SUMIFS('IEA-MethaneAbatement-US'!$M:$M,'IEA-MethaneAbatement-US'!$N:$N,"&lt;"&amp;$B9,'IEA-MethaneAbatement-US'!$N:$N,"&gt;="&amp;$A9,'IEA-MethaneAbatement-US'!$L:$L,$C$1))+(VLOOKUP($D$1,'Multipliers and Adjustments'!$A$70:$I$86,TRUNC(COLUMN(D$2)/5)+2,FALSE)*SUMIFS('IEA-MethaneAbatement-US'!$M:$M,'IEA-MethaneAbatement-US'!$N:$N,"&lt;"&amp;$B9,'IEA-MethaneAbatement-US'!$N:$N,"&gt;="&amp;$A9,'IEA-MethaneAbatement-US'!$L:$L,$D$1)))*'State Downscaling Multipliers'!$B$7*(1+'EPA to IEA Scaling'!H$10)</f>
        <v>0</v>
      </c>
      <c r="E9" s="2">
        <f>((VLOOKUP($B$1,'Multipliers and Adjustments'!$A$70:$I$86,TRUNC(COLUMN(E$2)/5)+2,FALSE)*SUMIFS('IEA-MethaneAbatement-US'!$M:$M,'IEA-MethaneAbatement-US'!$N:$N,"&lt;"&amp;$B9,'IEA-MethaneAbatement-US'!$N:$N,"&gt;="&amp;$A9,'IEA-MethaneAbatement-US'!$L:$L,$B$1))+(VLOOKUP($C$1,'Multipliers and Adjustments'!$A$70:$I$86,TRUNC(COLUMN(E$2)/5)+2,FALSE)*SUMIFS('IEA-MethaneAbatement-US'!$M:$M,'IEA-MethaneAbatement-US'!$N:$N,"&lt;"&amp;$B9,'IEA-MethaneAbatement-US'!$N:$N,"&gt;="&amp;$A9,'IEA-MethaneAbatement-US'!$L:$L,$C$1))+(VLOOKUP($D$1,'Multipliers and Adjustments'!$A$70:$I$86,TRUNC(COLUMN(E$2)/5)+2,FALSE)*SUMIFS('IEA-MethaneAbatement-US'!$M:$M,'IEA-MethaneAbatement-US'!$N:$N,"&lt;"&amp;$B9,'IEA-MethaneAbatement-US'!$N:$N,"&gt;="&amp;$A9,'IEA-MethaneAbatement-US'!$L:$L,$D$1)))*'State Downscaling Multipliers'!$B$7*(1+'EPA to IEA Scaling'!I$10)</f>
        <v>0</v>
      </c>
      <c r="F9" s="2">
        <f>((VLOOKUP($B$1,'Multipliers and Adjustments'!$A$70:$I$86,TRUNC(COLUMN(F$2)/5)+2,FALSE)*SUMIFS('IEA-MethaneAbatement-US'!$M:$M,'IEA-MethaneAbatement-US'!$N:$N,"&lt;"&amp;$B9,'IEA-MethaneAbatement-US'!$N:$N,"&gt;="&amp;$A9,'IEA-MethaneAbatement-US'!$L:$L,$B$1))+(VLOOKUP($C$1,'Multipliers and Adjustments'!$A$70:$I$86,TRUNC(COLUMN(F$2)/5)+2,FALSE)*SUMIFS('IEA-MethaneAbatement-US'!$M:$M,'IEA-MethaneAbatement-US'!$N:$N,"&lt;"&amp;$B9,'IEA-MethaneAbatement-US'!$N:$N,"&gt;="&amp;$A9,'IEA-MethaneAbatement-US'!$L:$L,$C$1))+(VLOOKUP($D$1,'Multipliers and Adjustments'!$A$70:$I$86,TRUNC(COLUMN(F$2)/5)+2,FALSE)*SUMIFS('IEA-MethaneAbatement-US'!$M:$M,'IEA-MethaneAbatement-US'!$N:$N,"&lt;"&amp;$B9,'IEA-MethaneAbatement-US'!$N:$N,"&gt;="&amp;$A9,'IEA-MethaneAbatement-US'!$L:$L,$D$1)))*'State Downscaling Multipliers'!$B$7*(1+'EPA to IEA Scaling'!J$10)</f>
        <v>0</v>
      </c>
      <c r="G9" s="154">
        <f>((VLOOKUP($B$1,'Multipliers and Adjustments'!$A$70:$I$86,TRUNC(COLUMN(G$2)/5)+2,FALSE)*SUMIFS('IEA-MethaneAbatement-US'!$M:$M,'IEA-MethaneAbatement-US'!$N:$N,"&lt;"&amp;$B9,'IEA-MethaneAbatement-US'!$N:$N,"&gt;="&amp;$A9,'IEA-MethaneAbatement-US'!$L:$L,$B$1))+(VLOOKUP($C$1,'Multipliers and Adjustments'!$A$70:$I$86,TRUNC(COLUMN(G$2)/5)+2,FALSE)*SUMIFS('IEA-MethaneAbatement-US'!$M:$M,'IEA-MethaneAbatement-US'!$N:$N,"&lt;"&amp;$B9,'IEA-MethaneAbatement-US'!$N:$N,"&gt;="&amp;$A9,'IEA-MethaneAbatement-US'!$L:$L,$C$1))+(VLOOKUP($D$1,'Multipliers and Adjustments'!$A$70:$I$86,TRUNC(COLUMN(G$2)/5)+2,FALSE)*SUMIFS('IEA-MethaneAbatement-US'!$M:$M,'IEA-MethaneAbatement-US'!$N:$N,"&lt;"&amp;$B9,'IEA-MethaneAbatement-US'!$N:$N,"&gt;="&amp;$A9,'IEA-MethaneAbatement-US'!$L:$L,$D$1)))*'State Downscaling Multipliers'!$B$7*(1+'EPA to IEA Scaling'!K$10)</f>
        <v>0</v>
      </c>
      <c r="H9" s="105">
        <f>((VLOOKUP($B$1,'Multipliers and Adjustments'!$A$70:$I$86,TRUNC(COLUMN(H$2)/5)+2,FALSE)*SUMIFS('IEA-MethaneAbatement-US'!$M:$M,'IEA-MethaneAbatement-US'!$N:$N,"&lt;"&amp;$B9,'IEA-MethaneAbatement-US'!$N:$N,"&gt;="&amp;$A9,'IEA-MethaneAbatement-US'!$L:$L,$B$1))+(VLOOKUP($C$1,'Multipliers and Adjustments'!$A$70:$I$86,TRUNC(COLUMN(H$2)/5)+2,FALSE)*SUMIFS('IEA-MethaneAbatement-US'!$M:$M,'IEA-MethaneAbatement-US'!$N:$N,"&lt;"&amp;$B9,'IEA-MethaneAbatement-US'!$N:$N,"&gt;="&amp;$A9,'IEA-MethaneAbatement-US'!$L:$L,$C$1))+(VLOOKUP($D$1,'Multipliers and Adjustments'!$A$70:$I$86,TRUNC(COLUMN(H$2)/5)+2,FALSE)*SUMIFS('IEA-MethaneAbatement-US'!$M:$M,'IEA-MethaneAbatement-US'!$N:$N,"&lt;"&amp;$B9,'IEA-MethaneAbatement-US'!$N:$N,"&gt;="&amp;$A9,'IEA-MethaneAbatement-US'!$L:$L,$D$1)))*'State Downscaling Multipliers'!$B$7*(1+'EPA to IEA Scaling'!L$10)</f>
        <v>0</v>
      </c>
      <c r="I9" s="2">
        <f>((VLOOKUP($B$1,'Multipliers and Adjustments'!$A$70:$I$86,TRUNC(COLUMN(I$2)/5)+2,FALSE)*SUMIFS('IEA-MethaneAbatement-US'!$M:$M,'IEA-MethaneAbatement-US'!$N:$N,"&lt;"&amp;$B9,'IEA-MethaneAbatement-US'!$N:$N,"&gt;="&amp;$A9,'IEA-MethaneAbatement-US'!$L:$L,$B$1))+(VLOOKUP($C$1,'Multipliers and Adjustments'!$A$70:$I$86,TRUNC(COLUMN(I$2)/5)+2,FALSE)*SUMIFS('IEA-MethaneAbatement-US'!$M:$M,'IEA-MethaneAbatement-US'!$N:$N,"&lt;"&amp;$B9,'IEA-MethaneAbatement-US'!$N:$N,"&gt;="&amp;$A9,'IEA-MethaneAbatement-US'!$L:$L,$C$1))+(VLOOKUP($D$1,'Multipliers and Adjustments'!$A$70:$I$86,TRUNC(COLUMN(I$2)/5)+2,FALSE)*SUMIFS('IEA-MethaneAbatement-US'!$M:$M,'IEA-MethaneAbatement-US'!$N:$N,"&lt;"&amp;$B9,'IEA-MethaneAbatement-US'!$N:$N,"&gt;="&amp;$A9,'IEA-MethaneAbatement-US'!$L:$L,$D$1)))*'State Downscaling Multipliers'!$B$7*(1+'EPA to IEA Scaling'!M$10)</f>
        <v>0</v>
      </c>
      <c r="J9" s="2">
        <f>((VLOOKUP($B$1,'Multipliers and Adjustments'!$A$70:$I$86,TRUNC(COLUMN(J$2)/5)+2,FALSE)*SUMIFS('IEA-MethaneAbatement-US'!$M:$M,'IEA-MethaneAbatement-US'!$N:$N,"&lt;"&amp;$B9,'IEA-MethaneAbatement-US'!$N:$N,"&gt;="&amp;$A9,'IEA-MethaneAbatement-US'!$L:$L,$B$1))+(VLOOKUP($C$1,'Multipliers and Adjustments'!$A$70:$I$86,TRUNC(COLUMN(J$2)/5)+2,FALSE)*SUMIFS('IEA-MethaneAbatement-US'!$M:$M,'IEA-MethaneAbatement-US'!$N:$N,"&lt;"&amp;$B9,'IEA-MethaneAbatement-US'!$N:$N,"&gt;="&amp;$A9,'IEA-MethaneAbatement-US'!$L:$L,$C$1))+(VLOOKUP($D$1,'Multipliers and Adjustments'!$A$70:$I$86,TRUNC(COLUMN(J$2)/5)+2,FALSE)*SUMIFS('IEA-MethaneAbatement-US'!$M:$M,'IEA-MethaneAbatement-US'!$N:$N,"&lt;"&amp;$B9,'IEA-MethaneAbatement-US'!$N:$N,"&gt;="&amp;$A9,'IEA-MethaneAbatement-US'!$L:$L,$D$1)))*'State Downscaling Multipliers'!$B$7*(1+'EPA to IEA Scaling'!N$10)</f>
        <v>0</v>
      </c>
      <c r="K9" s="2">
        <f>((VLOOKUP($B$1,'Multipliers and Adjustments'!$A$70:$I$86,TRUNC(COLUMN(K$2)/5)+2,FALSE)*SUMIFS('IEA-MethaneAbatement-US'!$M:$M,'IEA-MethaneAbatement-US'!$N:$N,"&lt;"&amp;$B9,'IEA-MethaneAbatement-US'!$N:$N,"&gt;="&amp;$A9,'IEA-MethaneAbatement-US'!$L:$L,$B$1))+(VLOOKUP($C$1,'Multipliers and Adjustments'!$A$70:$I$86,TRUNC(COLUMN(K$2)/5)+2,FALSE)*SUMIFS('IEA-MethaneAbatement-US'!$M:$M,'IEA-MethaneAbatement-US'!$N:$N,"&lt;"&amp;$B9,'IEA-MethaneAbatement-US'!$N:$N,"&gt;="&amp;$A9,'IEA-MethaneAbatement-US'!$L:$L,$C$1))+(VLOOKUP($D$1,'Multipliers and Adjustments'!$A$70:$I$86,TRUNC(COLUMN(K$2)/5)+2,FALSE)*SUMIFS('IEA-MethaneAbatement-US'!$M:$M,'IEA-MethaneAbatement-US'!$N:$N,"&lt;"&amp;$B9,'IEA-MethaneAbatement-US'!$N:$N,"&gt;="&amp;$A9,'IEA-MethaneAbatement-US'!$L:$L,$D$1)))*'State Downscaling Multipliers'!$B$7*(1+'EPA to IEA Scaling'!O$10)</f>
        <v>0</v>
      </c>
      <c r="L9" s="2">
        <f>((VLOOKUP($B$1,'Multipliers and Adjustments'!$A$70:$I$86,TRUNC(COLUMN(L$2)/5)+2,FALSE)*SUMIFS('IEA-MethaneAbatement-US'!$M:$M,'IEA-MethaneAbatement-US'!$N:$N,"&lt;"&amp;$B9,'IEA-MethaneAbatement-US'!$N:$N,"&gt;="&amp;$A9,'IEA-MethaneAbatement-US'!$L:$L,$B$1))+(VLOOKUP($C$1,'Multipliers and Adjustments'!$A$70:$I$86,TRUNC(COLUMN(L$2)/5)+2,FALSE)*SUMIFS('IEA-MethaneAbatement-US'!$M:$M,'IEA-MethaneAbatement-US'!$N:$N,"&lt;"&amp;$B9,'IEA-MethaneAbatement-US'!$N:$N,"&gt;="&amp;$A9,'IEA-MethaneAbatement-US'!$L:$L,$C$1))+(VLOOKUP($D$1,'Multipliers and Adjustments'!$A$70:$I$86,TRUNC(COLUMN(L$2)/5)+2,FALSE)*SUMIFS('IEA-MethaneAbatement-US'!$M:$M,'IEA-MethaneAbatement-US'!$N:$N,"&lt;"&amp;$B9,'IEA-MethaneAbatement-US'!$N:$N,"&gt;="&amp;$A9,'IEA-MethaneAbatement-US'!$L:$L,$D$1)))*'State Downscaling Multipliers'!$B$7*(1+'EPA to IEA Scaling'!P$10)</f>
        <v>0</v>
      </c>
      <c r="M9" s="105">
        <f>((VLOOKUP($B$1,'Multipliers and Adjustments'!$A$70:$I$86,TRUNC(COLUMN(M$2)/5)+2,FALSE)*SUMIFS('IEA-MethaneAbatement-US'!$M:$M,'IEA-MethaneAbatement-US'!$N:$N,"&lt;"&amp;$B9,'IEA-MethaneAbatement-US'!$N:$N,"&gt;="&amp;$A9,'IEA-MethaneAbatement-US'!$L:$L,$B$1))+(VLOOKUP($C$1,'Multipliers and Adjustments'!$A$70:$I$86,TRUNC(COLUMN(M$2)/5)+2,FALSE)*SUMIFS('IEA-MethaneAbatement-US'!$M:$M,'IEA-MethaneAbatement-US'!$N:$N,"&lt;"&amp;$B9,'IEA-MethaneAbatement-US'!$N:$N,"&gt;="&amp;$A9,'IEA-MethaneAbatement-US'!$L:$L,$C$1))+(VLOOKUP($D$1,'Multipliers and Adjustments'!$A$70:$I$86,TRUNC(COLUMN(M$2)/5)+2,FALSE)*SUMIFS('IEA-MethaneAbatement-US'!$M:$M,'IEA-MethaneAbatement-US'!$N:$N,"&lt;"&amp;$B9,'IEA-MethaneAbatement-US'!$N:$N,"&gt;="&amp;$A9,'IEA-MethaneAbatement-US'!$L:$L,$D$1)))*'State Downscaling Multipliers'!$B$7*(1+'EPA to IEA Scaling'!Q$10)</f>
        <v>0</v>
      </c>
      <c r="N9" s="2">
        <f>((VLOOKUP($B$1,'Multipliers and Adjustments'!$A$70:$I$86,TRUNC(COLUMN(N$2)/5)+2,FALSE)*SUMIFS('IEA-MethaneAbatement-US'!$M:$M,'IEA-MethaneAbatement-US'!$N:$N,"&lt;"&amp;$B9,'IEA-MethaneAbatement-US'!$N:$N,"&gt;="&amp;$A9,'IEA-MethaneAbatement-US'!$L:$L,$B$1))+(VLOOKUP($C$1,'Multipliers and Adjustments'!$A$70:$I$86,TRUNC(COLUMN(N$2)/5)+2,FALSE)*SUMIFS('IEA-MethaneAbatement-US'!$M:$M,'IEA-MethaneAbatement-US'!$N:$N,"&lt;"&amp;$B9,'IEA-MethaneAbatement-US'!$N:$N,"&gt;="&amp;$A9,'IEA-MethaneAbatement-US'!$L:$L,$C$1))+(VLOOKUP($D$1,'Multipliers and Adjustments'!$A$70:$I$86,TRUNC(COLUMN(N$2)/5)+2,FALSE)*SUMIFS('IEA-MethaneAbatement-US'!$M:$M,'IEA-MethaneAbatement-US'!$N:$N,"&lt;"&amp;$B9,'IEA-MethaneAbatement-US'!$N:$N,"&gt;="&amp;$A9,'IEA-MethaneAbatement-US'!$L:$L,$D$1)))*'State Downscaling Multipliers'!$B$7*(1+'EPA to IEA Scaling'!R$10)</f>
        <v>0</v>
      </c>
      <c r="O9" s="2">
        <f>((VLOOKUP($B$1,'Multipliers and Adjustments'!$A$70:$I$86,TRUNC(COLUMN(O$2)/5)+2,FALSE)*SUMIFS('IEA-MethaneAbatement-US'!$M:$M,'IEA-MethaneAbatement-US'!$N:$N,"&lt;"&amp;$B9,'IEA-MethaneAbatement-US'!$N:$N,"&gt;="&amp;$A9,'IEA-MethaneAbatement-US'!$L:$L,$B$1))+(VLOOKUP($C$1,'Multipliers and Adjustments'!$A$70:$I$86,TRUNC(COLUMN(O$2)/5)+2,FALSE)*SUMIFS('IEA-MethaneAbatement-US'!$M:$M,'IEA-MethaneAbatement-US'!$N:$N,"&lt;"&amp;$B9,'IEA-MethaneAbatement-US'!$N:$N,"&gt;="&amp;$A9,'IEA-MethaneAbatement-US'!$L:$L,$C$1))+(VLOOKUP($D$1,'Multipliers and Adjustments'!$A$70:$I$86,TRUNC(COLUMN(O$2)/5)+2,FALSE)*SUMIFS('IEA-MethaneAbatement-US'!$M:$M,'IEA-MethaneAbatement-US'!$N:$N,"&lt;"&amp;$B9,'IEA-MethaneAbatement-US'!$N:$N,"&gt;="&amp;$A9,'IEA-MethaneAbatement-US'!$L:$L,$D$1)))*'State Downscaling Multipliers'!$B$7*(1+'EPA to IEA Scaling'!S$10)</f>
        <v>0</v>
      </c>
      <c r="P9" s="2">
        <f>((VLOOKUP($B$1,'Multipliers and Adjustments'!$A$70:$I$86,TRUNC(COLUMN(P$2)/5)+2,FALSE)*SUMIFS('IEA-MethaneAbatement-US'!$M:$M,'IEA-MethaneAbatement-US'!$N:$N,"&lt;"&amp;$B9,'IEA-MethaneAbatement-US'!$N:$N,"&gt;="&amp;$A9,'IEA-MethaneAbatement-US'!$L:$L,$B$1))+(VLOOKUP($C$1,'Multipliers and Adjustments'!$A$70:$I$86,TRUNC(COLUMN(P$2)/5)+2,FALSE)*SUMIFS('IEA-MethaneAbatement-US'!$M:$M,'IEA-MethaneAbatement-US'!$N:$N,"&lt;"&amp;$B9,'IEA-MethaneAbatement-US'!$N:$N,"&gt;="&amp;$A9,'IEA-MethaneAbatement-US'!$L:$L,$C$1))+(VLOOKUP($D$1,'Multipliers and Adjustments'!$A$70:$I$86,TRUNC(COLUMN(P$2)/5)+2,FALSE)*SUMIFS('IEA-MethaneAbatement-US'!$M:$M,'IEA-MethaneAbatement-US'!$N:$N,"&lt;"&amp;$B9,'IEA-MethaneAbatement-US'!$N:$N,"&gt;="&amp;$A9,'IEA-MethaneAbatement-US'!$L:$L,$D$1)))*'State Downscaling Multipliers'!$B$7*(1+'EPA to IEA Scaling'!T$10)</f>
        <v>0</v>
      </c>
      <c r="Q9" s="2">
        <f>((VLOOKUP($B$1,'Multipliers and Adjustments'!$A$70:$I$86,TRUNC(COLUMN(Q$2)/5)+2,FALSE)*SUMIFS('IEA-MethaneAbatement-US'!$M:$M,'IEA-MethaneAbatement-US'!$N:$N,"&lt;"&amp;$B9,'IEA-MethaneAbatement-US'!$N:$N,"&gt;="&amp;$A9,'IEA-MethaneAbatement-US'!$L:$L,$B$1))+(VLOOKUP($C$1,'Multipliers and Adjustments'!$A$70:$I$86,TRUNC(COLUMN(Q$2)/5)+2,FALSE)*SUMIFS('IEA-MethaneAbatement-US'!$M:$M,'IEA-MethaneAbatement-US'!$N:$N,"&lt;"&amp;$B9,'IEA-MethaneAbatement-US'!$N:$N,"&gt;="&amp;$A9,'IEA-MethaneAbatement-US'!$L:$L,$C$1))+(VLOOKUP($D$1,'Multipliers and Adjustments'!$A$70:$I$86,TRUNC(COLUMN(Q$2)/5)+2,FALSE)*SUMIFS('IEA-MethaneAbatement-US'!$M:$M,'IEA-MethaneAbatement-US'!$N:$N,"&lt;"&amp;$B9,'IEA-MethaneAbatement-US'!$N:$N,"&gt;="&amp;$A9,'IEA-MethaneAbatement-US'!$L:$L,$D$1)))*'State Downscaling Multipliers'!$B$7*(1+'EPA to IEA Scaling'!U$10)</f>
        <v>0</v>
      </c>
      <c r="R9" s="105">
        <f>((VLOOKUP($B$1,'Multipliers and Adjustments'!$A$70:$I$86,TRUNC(COLUMN(R$2)/5)+2,FALSE)*SUMIFS('IEA-MethaneAbatement-US'!$M:$M,'IEA-MethaneAbatement-US'!$N:$N,"&lt;"&amp;$B9,'IEA-MethaneAbatement-US'!$N:$N,"&gt;="&amp;$A9,'IEA-MethaneAbatement-US'!$L:$L,$B$1))+(VLOOKUP($C$1,'Multipliers and Adjustments'!$A$70:$I$86,TRUNC(COLUMN(R$2)/5)+2,FALSE)*SUMIFS('IEA-MethaneAbatement-US'!$M:$M,'IEA-MethaneAbatement-US'!$N:$N,"&lt;"&amp;$B9,'IEA-MethaneAbatement-US'!$N:$N,"&gt;="&amp;$A9,'IEA-MethaneAbatement-US'!$L:$L,$C$1))+(VLOOKUP($D$1,'Multipliers and Adjustments'!$A$70:$I$86,TRUNC(COLUMN(R$2)/5)+2,FALSE)*SUMIFS('IEA-MethaneAbatement-US'!$M:$M,'IEA-MethaneAbatement-US'!$N:$N,"&lt;"&amp;$B9,'IEA-MethaneAbatement-US'!$N:$N,"&gt;="&amp;$A9,'IEA-MethaneAbatement-US'!$L:$L,$D$1)))*'State Downscaling Multipliers'!$B$7*(1+'EPA to IEA Scaling'!V$10)</f>
        <v>0</v>
      </c>
      <c r="S9" s="2">
        <f>((VLOOKUP($B$1,'Multipliers and Adjustments'!$A$70:$I$86,TRUNC(COLUMN(S$2)/5)+2,FALSE)*SUMIFS('IEA-MethaneAbatement-US'!$M:$M,'IEA-MethaneAbatement-US'!$N:$N,"&lt;"&amp;$B9,'IEA-MethaneAbatement-US'!$N:$N,"&gt;="&amp;$A9,'IEA-MethaneAbatement-US'!$L:$L,$B$1))+(VLOOKUP($C$1,'Multipliers and Adjustments'!$A$70:$I$86,TRUNC(COLUMN(S$2)/5)+2,FALSE)*SUMIFS('IEA-MethaneAbatement-US'!$M:$M,'IEA-MethaneAbatement-US'!$N:$N,"&lt;"&amp;$B9,'IEA-MethaneAbatement-US'!$N:$N,"&gt;="&amp;$A9,'IEA-MethaneAbatement-US'!$L:$L,$C$1))+(VLOOKUP($D$1,'Multipliers and Adjustments'!$A$70:$I$86,TRUNC(COLUMN(S$2)/5)+2,FALSE)*SUMIFS('IEA-MethaneAbatement-US'!$M:$M,'IEA-MethaneAbatement-US'!$N:$N,"&lt;"&amp;$B9,'IEA-MethaneAbatement-US'!$N:$N,"&gt;="&amp;$A9,'IEA-MethaneAbatement-US'!$L:$L,$D$1)))*'State Downscaling Multipliers'!$B$7*(1+'EPA to IEA Scaling'!W$10)</f>
        <v>0</v>
      </c>
      <c r="T9" s="2">
        <f>((VLOOKUP($B$1,'Multipliers and Adjustments'!$A$70:$I$86,TRUNC(COLUMN(T$2)/5)+2,FALSE)*SUMIFS('IEA-MethaneAbatement-US'!$M:$M,'IEA-MethaneAbatement-US'!$N:$N,"&lt;"&amp;$B9,'IEA-MethaneAbatement-US'!$N:$N,"&gt;="&amp;$A9,'IEA-MethaneAbatement-US'!$L:$L,$B$1))+(VLOOKUP($C$1,'Multipliers and Adjustments'!$A$70:$I$86,TRUNC(COLUMN(T$2)/5)+2,FALSE)*SUMIFS('IEA-MethaneAbatement-US'!$M:$M,'IEA-MethaneAbatement-US'!$N:$N,"&lt;"&amp;$B9,'IEA-MethaneAbatement-US'!$N:$N,"&gt;="&amp;$A9,'IEA-MethaneAbatement-US'!$L:$L,$C$1))+(VLOOKUP($D$1,'Multipliers and Adjustments'!$A$70:$I$86,TRUNC(COLUMN(T$2)/5)+2,FALSE)*SUMIFS('IEA-MethaneAbatement-US'!$M:$M,'IEA-MethaneAbatement-US'!$N:$N,"&lt;"&amp;$B9,'IEA-MethaneAbatement-US'!$N:$N,"&gt;="&amp;$A9,'IEA-MethaneAbatement-US'!$L:$L,$D$1)))*'State Downscaling Multipliers'!$B$7*(1+'EPA to IEA Scaling'!X$10)</f>
        <v>0</v>
      </c>
      <c r="U9" s="2">
        <f>((VLOOKUP($B$1,'Multipliers and Adjustments'!$A$70:$I$86,TRUNC(COLUMN(U$2)/5)+2,FALSE)*SUMIFS('IEA-MethaneAbatement-US'!$M:$M,'IEA-MethaneAbatement-US'!$N:$N,"&lt;"&amp;$B9,'IEA-MethaneAbatement-US'!$N:$N,"&gt;="&amp;$A9,'IEA-MethaneAbatement-US'!$L:$L,$B$1))+(VLOOKUP($C$1,'Multipliers and Adjustments'!$A$70:$I$86,TRUNC(COLUMN(U$2)/5)+2,FALSE)*SUMIFS('IEA-MethaneAbatement-US'!$M:$M,'IEA-MethaneAbatement-US'!$N:$N,"&lt;"&amp;$B9,'IEA-MethaneAbatement-US'!$N:$N,"&gt;="&amp;$A9,'IEA-MethaneAbatement-US'!$L:$L,$C$1))+(VLOOKUP($D$1,'Multipliers and Adjustments'!$A$70:$I$86,TRUNC(COLUMN(U$2)/5)+2,FALSE)*SUMIFS('IEA-MethaneAbatement-US'!$M:$M,'IEA-MethaneAbatement-US'!$N:$N,"&lt;"&amp;$B9,'IEA-MethaneAbatement-US'!$N:$N,"&gt;="&amp;$A9,'IEA-MethaneAbatement-US'!$L:$L,$D$1)))*'State Downscaling Multipliers'!$B$7*(1+'EPA to IEA Scaling'!Y$10)</f>
        <v>0</v>
      </c>
      <c r="V9" s="2">
        <f>((VLOOKUP($B$1,'Multipliers and Adjustments'!$A$70:$I$86,TRUNC(COLUMN(V$2)/5)+2,FALSE)*SUMIFS('IEA-MethaneAbatement-US'!$M:$M,'IEA-MethaneAbatement-US'!$N:$N,"&lt;"&amp;$B9,'IEA-MethaneAbatement-US'!$N:$N,"&gt;="&amp;$A9,'IEA-MethaneAbatement-US'!$L:$L,$B$1))+(VLOOKUP($C$1,'Multipliers and Adjustments'!$A$70:$I$86,TRUNC(COLUMN(V$2)/5)+2,FALSE)*SUMIFS('IEA-MethaneAbatement-US'!$M:$M,'IEA-MethaneAbatement-US'!$N:$N,"&lt;"&amp;$B9,'IEA-MethaneAbatement-US'!$N:$N,"&gt;="&amp;$A9,'IEA-MethaneAbatement-US'!$L:$L,$C$1))+(VLOOKUP($D$1,'Multipliers and Adjustments'!$A$70:$I$86,TRUNC(COLUMN(V$2)/5)+2,FALSE)*SUMIFS('IEA-MethaneAbatement-US'!$M:$M,'IEA-MethaneAbatement-US'!$N:$N,"&lt;"&amp;$B9,'IEA-MethaneAbatement-US'!$N:$N,"&gt;="&amp;$A9,'IEA-MethaneAbatement-US'!$L:$L,$D$1)))*'State Downscaling Multipliers'!$B$7*(1+'EPA to IEA Scaling'!Z$10)</f>
        <v>0</v>
      </c>
      <c r="W9" s="105">
        <f>((VLOOKUP($B$1,'Multipliers and Adjustments'!$A$70:$I$86,TRUNC(COLUMN(W$2)/5)+2,FALSE)*SUMIFS('IEA-MethaneAbatement-US'!$M:$M,'IEA-MethaneAbatement-US'!$N:$N,"&lt;"&amp;$B9,'IEA-MethaneAbatement-US'!$N:$N,"&gt;="&amp;$A9,'IEA-MethaneAbatement-US'!$L:$L,$B$1))+(VLOOKUP($C$1,'Multipliers and Adjustments'!$A$70:$I$86,TRUNC(COLUMN(W$2)/5)+2,FALSE)*SUMIFS('IEA-MethaneAbatement-US'!$M:$M,'IEA-MethaneAbatement-US'!$N:$N,"&lt;"&amp;$B9,'IEA-MethaneAbatement-US'!$N:$N,"&gt;="&amp;$A9,'IEA-MethaneAbatement-US'!$L:$L,$C$1))+(VLOOKUP($D$1,'Multipliers and Adjustments'!$A$70:$I$86,TRUNC(COLUMN(W$2)/5)+2,FALSE)*SUMIFS('IEA-MethaneAbatement-US'!$M:$M,'IEA-MethaneAbatement-US'!$N:$N,"&lt;"&amp;$B9,'IEA-MethaneAbatement-US'!$N:$N,"&gt;="&amp;$A9,'IEA-MethaneAbatement-US'!$L:$L,$D$1)))*'State Downscaling Multipliers'!$B$7*(1+'EPA to IEA Scaling'!AA$10)</f>
        <v>0</v>
      </c>
      <c r="X9" s="2">
        <f>((VLOOKUP($B$1,'Multipliers and Adjustments'!$A$70:$I$86,TRUNC(COLUMN(X$2)/5)+2,FALSE)*SUMIFS('IEA-MethaneAbatement-US'!$M:$M,'IEA-MethaneAbatement-US'!$N:$N,"&lt;"&amp;$B9,'IEA-MethaneAbatement-US'!$N:$N,"&gt;="&amp;$A9,'IEA-MethaneAbatement-US'!$L:$L,$B$1))+(VLOOKUP($C$1,'Multipliers and Adjustments'!$A$70:$I$86,TRUNC(COLUMN(X$2)/5)+2,FALSE)*SUMIFS('IEA-MethaneAbatement-US'!$M:$M,'IEA-MethaneAbatement-US'!$N:$N,"&lt;"&amp;$B9,'IEA-MethaneAbatement-US'!$N:$N,"&gt;="&amp;$A9,'IEA-MethaneAbatement-US'!$L:$L,$C$1))+(VLOOKUP($D$1,'Multipliers and Adjustments'!$A$70:$I$86,TRUNC(COLUMN(X$2)/5)+2,FALSE)*SUMIFS('IEA-MethaneAbatement-US'!$M:$M,'IEA-MethaneAbatement-US'!$N:$N,"&lt;"&amp;$B9,'IEA-MethaneAbatement-US'!$N:$N,"&gt;="&amp;$A9,'IEA-MethaneAbatement-US'!$L:$L,$D$1)))*'State Downscaling Multipliers'!$B$7*(1+'EPA to IEA Scaling'!AB$10)</f>
        <v>0</v>
      </c>
      <c r="Y9" s="2">
        <f>((VLOOKUP($B$1,'Multipliers and Adjustments'!$A$70:$I$86,TRUNC(COLUMN(Y$2)/5)+2,FALSE)*SUMIFS('IEA-MethaneAbatement-US'!$M:$M,'IEA-MethaneAbatement-US'!$N:$N,"&lt;"&amp;$B9,'IEA-MethaneAbatement-US'!$N:$N,"&gt;="&amp;$A9,'IEA-MethaneAbatement-US'!$L:$L,$B$1))+(VLOOKUP($C$1,'Multipliers and Adjustments'!$A$70:$I$86,TRUNC(COLUMN(Y$2)/5)+2,FALSE)*SUMIFS('IEA-MethaneAbatement-US'!$M:$M,'IEA-MethaneAbatement-US'!$N:$N,"&lt;"&amp;$B9,'IEA-MethaneAbatement-US'!$N:$N,"&gt;="&amp;$A9,'IEA-MethaneAbatement-US'!$L:$L,$C$1))+(VLOOKUP($D$1,'Multipliers and Adjustments'!$A$70:$I$86,TRUNC(COLUMN(Y$2)/5)+2,FALSE)*SUMIFS('IEA-MethaneAbatement-US'!$M:$M,'IEA-MethaneAbatement-US'!$N:$N,"&lt;"&amp;$B9,'IEA-MethaneAbatement-US'!$N:$N,"&gt;="&amp;$A9,'IEA-MethaneAbatement-US'!$L:$L,$D$1)))*'State Downscaling Multipliers'!$B$7*(1+'EPA to IEA Scaling'!AC$10)</f>
        <v>0</v>
      </c>
      <c r="Z9" s="2">
        <f>((VLOOKUP($B$1,'Multipliers and Adjustments'!$A$70:$I$86,TRUNC(COLUMN(Z$2)/5)+2,FALSE)*SUMIFS('IEA-MethaneAbatement-US'!$M:$M,'IEA-MethaneAbatement-US'!$N:$N,"&lt;"&amp;$B9,'IEA-MethaneAbatement-US'!$N:$N,"&gt;="&amp;$A9,'IEA-MethaneAbatement-US'!$L:$L,$B$1))+(VLOOKUP($C$1,'Multipliers and Adjustments'!$A$70:$I$86,TRUNC(COLUMN(Z$2)/5)+2,FALSE)*SUMIFS('IEA-MethaneAbatement-US'!$M:$M,'IEA-MethaneAbatement-US'!$N:$N,"&lt;"&amp;$B9,'IEA-MethaneAbatement-US'!$N:$N,"&gt;="&amp;$A9,'IEA-MethaneAbatement-US'!$L:$L,$C$1))+(VLOOKUP($D$1,'Multipliers and Adjustments'!$A$70:$I$86,TRUNC(COLUMN(Z$2)/5)+2,FALSE)*SUMIFS('IEA-MethaneAbatement-US'!$M:$M,'IEA-MethaneAbatement-US'!$N:$N,"&lt;"&amp;$B9,'IEA-MethaneAbatement-US'!$N:$N,"&gt;="&amp;$A9,'IEA-MethaneAbatement-US'!$L:$L,$D$1)))*'State Downscaling Multipliers'!$B$7*(1+'EPA to IEA Scaling'!AD$10)</f>
        <v>0</v>
      </c>
      <c r="AA9" s="2">
        <f>((VLOOKUP($B$1,'Multipliers and Adjustments'!$A$70:$I$86,TRUNC(COLUMN(AA$2)/5)+2,FALSE)*SUMIFS('IEA-MethaneAbatement-US'!$M:$M,'IEA-MethaneAbatement-US'!$N:$N,"&lt;"&amp;$B9,'IEA-MethaneAbatement-US'!$N:$N,"&gt;="&amp;$A9,'IEA-MethaneAbatement-US'!$L:$L,$B$1))+(VLOOKUP($C$1,'Multipliers and Adjustments'!$A$70:$I$86,TRUNC(COLUMN(AA$2)/5)+2,FALSE)*SUMIFS('IEA-MethaneAbatement-US'!$M:$M,'IEA-MethaneAbatement-US'!$N:$N,"&lt;"&amp;$B9,'IEA-MethaneAbatement-US'!$N:$N,"&gt;="&amp;$A9,'IEA-MethaneAbatement-US'!$L:$L,$C$1))+(VLOOKUP($D$1,'Multipliers and Adjustments'!$A$70:$I$86,TRUNC(COLUMN(AA$2)/5)+2,FALSE)*SUMIFS('IEA-MethaneAbatement-US'!$M:$M,'IEA-MethaneAbatement-US'!$N:$N,"&lt;"&amp;$B9,'IEA-MethaneAbatement-US'!$N:$N,"&gt;="&amp;$A9,'IEA-MethaneAbatement-US'!$L:$L,$D$1)))*'State Downscaling Multipliers'!$B$7*(1+'EPA to IEA Scaling'!AE$10)</f>
        <v>0</v>
      </c>
      <c r="AB9" s="105">
        <f>((VLOOKUP($B$1,'Multipliers and Adjustments'!$A$70:$I$86,TRUNC(COLUMN(AB$2)/5)+2,FALSE)*SUMIFS('IEA-MethaneAbatement-US'!$M:$M,'IEA-MethaneAbatement-US'!$N:$N,"&lt;"&amp;$B9,'IEA-MethaneAbatement-US'!$N:$N,"&gt;="&amp;$A9,'IEA-MethaneAbatement-US'!$L:$L,$B$1))+(VLOOKUP($C$1,'Multipliers and Adjustments'!$A$70:$I$86,TRUNC(COLUMN(AB$2)/5)+2,FALSE)*SUMIFS('IEA-MethaneAbatement-US'!$M:$M,'IEA-MethaneAbatement-US'!$N:$N,"&lt;"&amp;$B9,'IEA-MethaneAbatement-US'!$N:$N,"&gt;="&amp;$A9,'IEA-MethaneAbatement-US'!$L:$L,$C$1))+(VLOOKUP($D$1,'Multipliers and Adjustments'!$A$70:$I$86,TRUNC(COLUMN(AB$2)/5)+2,FALSE)*SUMIFS('IEA-MethaneAbatement-US'!$M:$M,'IEA-MethaneAbatement-US'!$N:$N,"&lt;"&amp;$B9,'IEA-MethaneAbatement-US'!$N:$N,"&gt;="&amp;$A9,'IEA-MethaneAbatement-US'!$L:$L,$D$1)))*'State Downscaling Multipliers'!$B$7*(1+'EPA to IEA Scaling'!AF$10)</f>
        <v>0</v>
      </c>
      <c r="AC9" s="2">
        <f>((VLOOKUP($B$1,'Multipliers and Adjustments'!$A$70:$I$86,TRUNC(COLUMN(AC$2)/5)+2,FALSE)*SUMIFS('IEA-MethaneAbatement-US'!$M:$M,'IEA-MethaneAbatement-US'!$N:$N,"&lt;"&amp;$B9,'IEA-MethaneAbatement-US'!$N:$N,"&gt;="&amp;$A9,'IEA-MethaneAbatement-US'!$L:$L,$B$1))+(VLOOKUP($C$1,'Multipliers and Adjustments'!$A$70:$I$86,TRUNC(COLUMN(AC$2)/5)+2,FALSE)*SUMIFS('IEA-MethaneAbatement-US'!$M:$M,'IEA-MethaneAbatement-US'!$N:$N,"&lt;"&amp;$B9,'IEA-MethaneAbatement-US'!$N:$N,"&gt;="&amp;$A9,'IEA-MethaneAbatement-US'!$L:$L,$C$1))+(VLOOKUP($D$1,'Multipliers and Adjustments'!$A$70:$I$86,TRUNC(COLUMN(AC$2)/5)+2,FALSE)*SUMIFS('IEA-MethaneAbatement-US'!$M:$M,'IEA-MethaneAbatement-US'!$N:$N,"&lt;"&amp;$B9,'IEA-MethaneAbatement-US'!$N:$N,"&gt;="&amp;$A9,'IEA-MethaneAbatement-US'!$L:$L,$D$1)))*'State Downscaling Multipliers'!$B$7*(1+'EPA to IEA Scaling'!AG$10)</f>
        <v>0</v>
      </c>
      <c r="AD9" s="2">
        <f>((VLOOKUP($B$1,'Multipliers and Adjustments'!$A$70:$I$86,TRUNC(COLUMN(AD$2)/5)+2,FALSE)*SUMIFS('IEA-MethaneAbatement-US'!$M:$M,'IEA-MethaneAbatement-US'!$N:$N,"&lt;"&amp;$B9,'IEA-MethaneAbatement-US'!$N:$N,"&gt;="&amp;$A9,'IEA-MethaneAbatement-US'!$L:$L,$B$1))+(VLOOKUP($C$1,'Multipliers and Adjustments'!$A$70:$I$86,TRUNC(COLUMN(AD$2)/5)+2,FALSE)*SUMIFS('IEA-MethaneAbatement-US'!$M:$M,'IEA-MethaneAbatement-US'!$N:$N,"&lt;"&amp;$B9,'IEA-MethaneAbatement-US'!$N:$N,"&gt;="&amp;$A9,'IEA-MethaneAbatement-US'!$L:$L,$C$1))+(VLOOKUP($D$1,'Multipliers and Adjustments'!$A$70:$I$86,TRUNC(COLUMN(AD$2)/5)+2,FALSE)*SUMIFS('IEA-MethaneAbatement-US'!$M:$M,'IEA-MethaneAbatement-US'!$N:$N,"&lt;"&amp;$B9,'IEA-MethaneAbatement-US'!$N:$N,"&gt;="&amp;$A9,'IEA-MethaneAbatement-US'!$L:$L,$D$1)))*'State Downscaling Multipliers'!$B$7*(1+'EPA to IEA Scaling'!AH$10)</f>
        <v>0</v>
      </c>
      <c r="AE9" s="2">
        <f>((VLOOKUP($B$1,'Multipliers and Adjustments'!$A$70:$I$86,TRUNC(COLUMN(AE$2)/5)+2,FALSE)*SUMIFS('IEA-MethaneAbatement-US'!$M:$M,'IEA-MethaneAbatement-US'!$N:$N,"&lt;"&amp;$B9,'IEA-MethaneAbatement-US'!$N:$N,"&gt;="&amp;$A9,'IEA-MethaneAbatement-US'!$L:$L,$B$1))+(VLOOKUP($C$1,'Multipliers and Adjustments'!$A$70:$I$86,TRUNC(COLUMN(AE$2)/5)+2,FALSE)*SUMIFS('IEA-MethaneAbatement-US'!$M:$M,'IEA-MethaneAbatement-US'!$N:$N,"&lt;"&amp;$B9,'IEA-MethaneAbatement-US'!$N:$N,"&gt;="&amp;$A9,'IEA-MethaneAbatement-US'!$L:$L,$C$1))+(VLOOKUP($D$1,'Multipliers and Adjustments'!$A$70:$I$86,TRUNC(COLUMN(AE$2)/5)+2,FALSE)*SUMIFS('IEA-MethaneAbatement-US'!$M:$M,'IEA-MethaneAbatement-US'!$N:$N,"&lt;"&amp;$B9,'IEA-MethaneAbatement-US'!$N:$N,"&gt;="&amp;$A9,'IEA-MethaneAbatement-US'!$L:$L,$D$1)))*'State Downscaling Multipliers'!$B$7*(1+'EPA to IEA Scaling'!AI$10)</f>
        <v>0</v>
      </c>
      <c r="AF9" s="2">
        <f>((VLOOKUP($B$1,'Multipliers and Adjustments'!$A$70:$I$86,TRUNC(COLUMN(AF$2)/5)+2,FALSE)*SUMIFS('IEA-MethaneAbatement-US'!$M:$M,'IEA-MethaneAbatement-US'!$N:$N,"&lt;"&amp;$B9,'IEA-MethaneAbatement-US'!$N:$N,"&gt;="&amp;$A9,'IEA-MethaneAbatement-US'!$L:$L,$B$1))+(VLOOKUP($C$1,'Multipliers and Adjustments'!$A$70:$I$86,TRUNC(COLUMN(AF$2)/5)+2,FALSE)*SUMIFS('IEA-MethaneAbatement-US'!$M:$M,'IEA-MethaneAbatement-US'!$N:$N,"&lt;"&amp;$B9,'IEA-MethaneAbatement-US'!$N:$N,"&gt;="&amp;$A9,'IEA-MethaneAbatement-US'!$L:$L,$C$1))+(VLOOKUP($D$1,'Multipliers and Adjustments'!$A$70:$I$86,TRUNC(COLUMN(AF$2)/5)+2,FALSE)*SUMIFS('IEA-MethaneAbatement-US'!$M:$M,'IEA-MethaneAbatement-US'!$N:$N,"&lt;"&amp;$B9,'IEA-MethaneAbatement-US'!$N:$N,"&gt;="&amp;$A9,'IEA-MethaneAbatement-US'!$L:$L,$D$1)))*'State Downscaling Multipliers'!$B$7*(1+'EPA to IEA Scaling'!AJ$10)</f>
        <v>0</v>
      </c>
      <c r="AG9" s="105">
        <f>((VLOOKUP($B$1,'Multipliers and Adjustments'!$A$70:$I$86,TRUNC(COLUMN(AG$2)/5)+2,FALSE)*SUMIFS('IEA-MethaneAbatement-US'!$M:$M,'IEA-MethaneAbatement-US'!$N:$N,"&lt;"&amp;$B9,'IEA-MethaneAbatement-US'!$N:$N,"&gt;="&amp;$A9,'IEA-MethaneAbatement-US'!$L:$L,$B$1))+(VLOOKUP($C$1,'Multipliers and Adjustments'!$A$70:$I$86,TRUNC(COLUMN(AG$2)/5)+2,FALSE)*SUMIFS('IEA-MethaneAbatement-US'!$M:$M,'IEA-MethaneAbatement-US'!$N:$N,"&lt;"&amp;$B9,'IEA-MethaneAbatement-US'!$N:$N,"&gt;="&amp;$A9,'IEA-MethaneAbatement-US'!$L:$L,$C$1))+(VLOOKUP($D$1,'Multipliers and Adjustments'!$A$70:$I$86,TRUNC(COLUMN(AG$2)/5)+2,FALSE)*SUMIFS('IEA-MethaneAbatement-US'!$M:$M,'IEA-MethaneAbatement-US'!$N:$N,"&lt;"&amp;$B9,'IEA-MethaneAbatement-US'!$N:$N,"&gt;="&amp;$A9,'IEA-MethaneAbatement-US'!$L:$L,$D$1)))*'State Downscaling Multipliers'!$B$7*(1+'EPA to IEA Scaling'!AK$10)</f>
        <v>0</v>
      </c>
      <c r="AH9" s="2">
        <f>((VLOOKUP($B$1,'Multipliers and Adjustments'!$A$70:$I$86,TRUNC(COLUMN(AH$2)/5)+2,FALSE)*SUMIFS('IEA-MethaneAbatement-US'!$M:$M,'IEA-MethaneAbatement-US'!$N:$N,"&lt;"&amp;$B9,'IEA-MethaneAbatement-US'!$N:$N,"&gt;="&amp;$A9,'IEA-MethaneAbatement-US'!$L:$L,$B$1))+(VLOOKUP($C$1,'Multipliers and Adjustments'!$A$70:$I$86,TRUNC(COLUMN(AH$2)/5)+2,FALSE)*SUMIFS('IEA-MethaneAbatement-US'!$M:$M,'IEA-MethaneAbatement-US'!$N:$N,"&lt;"&amp;$B9,'IEA-MethaneAbatement-US'!$N:$N,"&gt;="&amp;$A9,'IEA-MethaneAbatement-US'!$L:$L,$C$1))+(VLOOKUP($D$1,'Multipliers and Adjustments'!$A$70:$I$86,TRUNC(COLUMN(AH$2)/5)+2,FALSE)*SUMIFS('IEA-MethaneAbatement-US'!$M:$M,'IEA-MethaneAbatement-US'!$N:$N,"&lt;"&amp;$B9,'IEA-MethaneAbatement-US'!$N:$N,"&gt;="&amp;$A9,'IEA-MethaneAbatement-US'!$L:$L,$D$1)))*'State Downscaling Multipliers'!$B$7*(1+'EPA to IEA Scaling'!AL$10)</f>
        <v>0</v>
      </c>
      <c r="AI9" s="2">
        <f>((VLOOKUP($B$1,'Multipliers and Adjustments'!$A$70:$I$86,TRUNC(COLUMN(AI$2)/5)+2,FALSE)*SUMIFS('IEA-MethaneAbatement-US'!$M:$M,'IEA-MethaneAbatement-US'!$N:$N,"&lt;"&amp;$B9,'IEA-MethaneAbatement-US'!$N:$N,"&gt;="&amp;$A9,'IEA-MethaneAbatement-US'!$L:$L,$B$1))+(VLOOKUP($C$1,'Multipliers and Adjustments'!$A$70:$I$86,TRUNC(COLUMN(AI$2)/5)+2,FALSE)*SUMIFS('IEA-MethaneAbatement-US'!$M:$M,'IEA-MethaneAbatement-US'!$N:$N,"&lt;"&amp;$B9,'IEA-MethaneAbatement-US'!$N:$N,"&gt;="&amp;$A9,'IEA-MethaneAbatement-US'!$L:$L,$C$1))+(VLOOKUP($D$1,'Multipliers and Adjustments'!$A$70:$I$86,TRUNC(COLUMN(AI$2)/5)+2,FALSE)*SUMIFS('IEA-MethaneAbatement-US'!$M:$M,'IEA-MethaneAbatement-US'!$N:$N,"&lt;"&amp;$B9,'IEA-MethaneAbatement-US'!$N:$N,"&gt;="&amp;$A9,'IEA-MethaneAbatement-US'!$L:$L,$D$1)))*'State Downscaling Multipliers'!$B$7*(1+'EPA to IEA Scaling'!AM$10)</f>
        <v>0</v>
      </c>
      <c r="AJ9" s="2">
        <f>((VLOOKUP($B$1,'Multipliers and Adjustments'!$A$70:$I$86,TRUNC(COLUMN(AJ$2)/5)+2,FALSE)*SUMIFS('IEA-MethaneAbatement-US'!$M:$M,'IEA-MethaneAbatement-US'!$N:$N,"&lt;"&amp;$B9,'IEA-MethaneAbatement-US'!$N:$N,"&gt;="&amp;$A9,'IEA-MethaneAbatement-US'!$L:$L,$B$1))+(VLOOKUP($C$1,'Multipliers and Adjustments'!$A$70:$I$86,TRUNC(COLUMN(AJ$2)/5)+2,FALSE)*SUMIFS('IEA-MethaneAbatement-US'!$M:$M,'IEA-MethaneAbatement-US'!$N:$N,"&lt;"&amp;$B9,'IEA-MethaneAbatement-US'!$N:$N,"&gt;="&amp;$A9,'IEA-MethaneAbatement-US'!$L:$L,$C$1))+(VLOOKUP($D$1,'Multipliers and Adjustments'!$A$70:$I$86,TRUNC(COLUMN(AJ$2)/5)+2,FALSE)*SUMIFS('IEA-MethaneAbatement-US'!$M:$M,'IEA-MethaneAbatement-US'!$N:$N,"&lt;"&amp;$B9,'IEA-MethaneAbatement-US'!$N:$N,"&gt;="&amp;$A9,'IEA-MethaneAbatement-US'!$L:$L,$D$1)))*'State Downscaling Multipliers'!$B$7*(1+'EPA to IEA Scaling'!AN$10)</f>
        <v>0</v>
      </c>
      <c r="AK9" s="2">
        <f>((VLOOKUP($B$1,'Multipliers and Adjustments'!$A$70:$I$86,TRUNC(COLUMN(AK$2)/5)+2,FALSE)*SUMIFS('IEA-MethaneAbatement-US'!$M:$M,'IEA-MethaneAbatement-US'!$N:$N,"&lt;"&amp;$B9,'IEA-MethaneAbatement-US'!$N:$N,"&gt;="&amp;$A9,'IEA-MethaneAbatement-US'!$L:$L,$B$1))+(VLOOKUP($C$1,'Multipliers and Adjustments'!$A$70:$I$86,TRUNC(COLUMN(AK$2)/5)+2,FALSE)*SUMIFS('IEA-MethaneAbatement-US'!$M:$M,'IEA-MethaneAbatement-US'!$N:$N,"&lt;"&amp;$B9,'IEA-MethaneAbatement-US'!$N:$N,"&gt;="&amp;$A9,'IEA-MethaneAbatement-US'!$L:$L,$C$1))+(VLOOKUP($D$1,'Multipliers and Adjustments'!$A$70:$I$86,TRUNC(COLUMN(AK$2)/5)+2,FALSE)*SUMIFS('IEA-MethaneAbatement-US'!$M:$M,'IEA-MethaneAbatement-US'!$N:$N,"&lt;"&amp;$B9,'IEA-MethaneAbatement-US'!$N:$N,"&gt;="&amp;$A9,'IEA-MethaneAbatement-US'!$L:$L,$D$1)))*'State Downscaling Multipliers'!$B$7*(1+'EPA to IEA Scaling'!AO$10)</f>
        <v>0</v>
      </c>
      <c r="AL9" s="105">
        <f>((VLOOKUP($B$1,'Multipliers and Adjustments'!$A$70:$I$86,TRUNC(COLUMN(AL$2)/5)+2,FALSE)*SUMIFS('IEA-MethaneAbatement-US'!$M:$M,'IEA-MethaneAbatement-US'!$N:$N,"&lt;"&amp;$B9,'IEA-MethaneAbatement-US'!$N:$N,"&gt;="&amp;$A9,'IEA-MethaneAbatement-US'!$L:$L,$B$1))+(VLOOKUP($C$1,'Multipliers and Adjustments'!$A$70:$I$86,TRUNC(COLUMN(AL$2)/5)+2,FALSE)*SUMIFS('IEA-MethaneAbatement-US'!$M:$M,'IEA-MethaneAbatement-US'!$N:$N,"&lt;"&amp;$B9,'IEA-MethaneAbatement-US'!$N:$N,"&gt;="&amp;$A9,'IEA-MethaneAbatement-US'!$L:$L,$C$1))+(VLOOKUP($D$1,'Multipliers and Adjustments'!$A$70:$I$86,TRUNC(COLUMN(AL$2)/5)+2,FALSE)*SUMIFS('IEA-MethaneAbatement-US'!$M:$M,'IEA-MethaneAbatement-US'!$N:$N,"&lt;"&amp;$B9,'IEA-MethaneAbatement-US'!$N:$N,"&gt;="&amp;$A9,'IEA-MethaneAbatement-US'!$L:$L,$D$1)))*'State Downscaling Multipliers'!$B$7*(1+'EPA to IEA Scaling'!AP$10)</f>
        <v>0</v>
      </c>
    </row>
    <row r="10" spans="1:38" x14ac:dyDescent="0.25">
      <c r="A10" s="49">
        <f t="shared" si="1"/>
        <v>-800</v>
      </c>
      <c r="B10" s="49">
        <f t="shared" si="0"/>
        <v>-750</v>
      </c>
      <c r="C10" s="105">
        <f>((VLOOKUP($B$1,'Multipliers and Adjustments'!$A$70:$I$86,TRUNC(COLUMN(C$2)/5)+2,FALSE)*SUMIFS('IEA-MethaneAbatement-US'!$M:$M,'IEA-MethaneAbatement-US'!$N:$N,"&lt;"&amp;$B10,'IEA-MethaneAbatement-US'!$N:$N,"&gt;="&amp;$A10,'IEA-MethaneAbatement-US'!$L:$L,$B$1))+(VLOOKUP($C$1,'Multipliers and Adjustments'!$A$70:$I$86,TRUNC(COLUMN(C$2)/5)+2,FALSE)*SUMIFS('IEA-MethaneAbatement-US'!$M:$M,'IEA-MethaneAbatement-US'!$N:$N,"&lt;"&amp;$B10,'IEA-MethaneAbatement-US'!$N:$N,"&gt;="&amp;$A10,'IEA-MethaneAbatement-US'!$L:$L,$C$1))+(VLOOKUP($D$1,'Multipliers and Adjustments'!$A$70:$I$86,TRUNC(COLUMN(C$2)/5)+2,FALSE)*SUMIFS('IEA-MethaneAbatement-US'!$M:$M,'IEA-MethaneAbatement-US'!$N:$N,"&lt;"&amp;$B10,'IEA-MethaneAbatement-US'!$N:$N,"&gt;="&amp;$A10,'IEA-MethaneAbatement-US'!$L:$L,$D$1)))*'State Downscaling Multipliers'!$B$7*(1+'EPA to IEA Scaling'!G$10)</f>
        <v>0</v>
      </c>
      <c r="D10" s="2">
        <f>((VLOOKUP($B$1,'Multipliers and Adjustments'!$A$70:$I$86,TRUNC(COLUMN(D$2)/5)+2,FALSE)*SUMIFS('IEA-MethaneAbatement-US'!$M:$M,'IEA-MethaneAbatement-US'!$N:$N,"&lt;"&amp;$B10,'IEA-MethaneAbatement-US'!$N:$N,"&gt;="&amp;$A10,'IEA-MethaneAbatement-US'!$L:$L,$B$1))+(VLOOKUP($C$1,'Multipliers and Adjustments'!$A$70:$I$86,TRUNC(COLUMN(D$2)/5)+2,FALSE)*SUMIFS('IEA-MethaneAbatement-US'!$M:$M,'IEA-MethaneAbatement-US'!$N:$N,"&lt;"&amp;$B10,'IEA-MethaneAbatement-US'!$N:$N,"&gt;="&amp;$A10,'IEA-MethaneAbatement-US'!$L:$L,$C$1))+(VLOOKUP($D$1,'Multipliers and Adjustments'!$A$70:$I$86,TRUNC(COLUMN(D$2)/5)+2,FALSE)*SUMIFS('IEA-MethaneAbatement-US'!$M:$M,'IEA-MethaneAbatement-US'!$N:$N,"&lt;"&amp;$B10,'IEA-MethaneAbatement-US'!$N:$N,"&gt;="&amp;$A10,'IEA-MethaneAbatement-US'!$L:$L,$D$1)))*'State Downscaling Multipliers'!$B$7*(1+'EPA to IEA Scaling'!H$10)</f>
        <v>0</v>
      </c>
      <c r="E10" s="2">
        <f>((VLOOKUP($B$1,'Multipliers and Adjustments'!$A$70:$I$86,TRUNC(COLUMN(E$2)/5)+2,FALSE)*SUMIFS('IEA-MethaneAbatement-US'!$M:$M,'IEA-MethaneAbatement-US'!$N:$N,"&lt;"&amp;$B10,'IEA-MethaneAbatement-US'!$N:$N,"&gt;="&amp;$A10,'IEA-MethaneAbatement-US'!$L:$L,$B$1))+(VLOOKUP($C$1,'Multipliers and Adjustments'!$A$70:$I$86,TRUNC(COLUMN(E$2)/5)+2,FALSE)*SUMIFS('IEA-MethaneAbatement-US'!$M:$M,'IEA-MethaneAbatement-US'!$N:$N,"&lt;"&amp;$B10,'IEA-MethaneAbatement-US'!$N:$N,"&gt;="&amp;$A10,'IEA-MethaneAbatement-US'!$L:$L,$C$1))+(VLOOKUP($D$1,'Multipliers and Adjustments'!$A$70:$I$86,TRUNC(COLUMN(E$2)/5)+2,FALSE)*SUMIFS('IEA-MethaneAbatement-US'!$M:$M,'IEA-MethaneAbatement-US'!$N:$N,"&lt;"&amp;$B10,'IEA-MethaneAbatement-US'!$N:$N,"&gt;="&amp;$A10,'IEA-MethaneAbatement-US'!$L:$L,$D$1)))*'State Downscaling Multipliers'!$B$7*(1+'EPA to IEA Scaling'!I$10)</f>
        <v>0</v>
      </c>
      <c r="F10" s="2">
        <f>((VLOOKUP($B$1,'Multipliers and Adjustments'!$A$70:$I$86,TRUNC(COLUMN(F$2)/5)+2,FALSE)*SUMIFS('IEA-MethaneAbatement-US'!$M:$M,'IEA-MethaneAbatement-US'!$N:$N,"&lt;"&amp;$B10,'IEA-MethaneAbatement-US'!$N:$N,"&gt;="&amp;$A10,'IEA-MethaneAbatement-US'!$L:$L,$B$1))+(VLOOKUP($C$1,'Multipliers and Adjustments'!$A$70:$I$86,TRUNC(COLUMN(F$2)/5)+2,FALSE)*SUMIFS('IEA-MethaneAbatement-US'!$M:$M,'IEA-MethaneAbatement-US'!$N:$N,"&lt;"&amp;$B10,'IEA-MethaneAbatement-US'!$N:$N,"&gt;="&amp;$A10,'IEA-MethaneAbatement-US'!$L:$L,$C$1))+(VLOOKUP($D$1,'Multipliers and Adjustments'!$A$70:$I$86,TRUNC(COLUMN(F$2)/5)+2,FALSE)*SUMIFS('IEA-MethaneAbatement-US'!$M:$M,'IEA-MethaneAbatement-US'!$N:$N,"&lt;"&amp;$B10,'IEA-MethaneAbatement-US'!$N:$N,"&gt;="&amp;$A10,'IEA-MethaneAbatement-US'!$L:$L,$D$1)))*'State Downscaling Multipliers'!$B$7*(1+'EPA to IEA Scaling'!J$10)</f>
        <v>0</v>
      </c>
      <c r="G10" s="154">
        <f>((VLOOKUP($B$1,'Multipliers and Adjustments'!$A$70:$I$86,TRUNC(COLUMN(G$2)/5)+2,FALSE)*SUMIFS('IEA-MethaneAbatement-US'!$M:$M,'IEA-MethaneAbatement-US'!$N:$N,"&lt;"&amp;$B10,'IEA-MethaneAbatement-US'!$N:$N,"&gt;="&amp;$A10,'IEA-MethaneAbatement-US'!$L:$L,$B$1))+(VLOOKUP($C$1,'Multipliers and Adjustments'!$A$70:$I$86,TRUNC(COLUMN(G$2)/5)+2,FALSE)*SUMIFS('IEA-MethaneAbatement-US'!$M:$M,'IEA-MethaneAbatement-US'!$N:$N,"&lt;"&amp;$B10,'IEA-MethaneAbatement-US'!$N:$N,"&gt;="&amp;$A10,'IEA-MethaneAbatement-US'!$L:$L,$C$1))+(VLOOKUP($D$1,'Multipliers and Adjustments'!$A$70:$I$86,TRUNC(COLUMN(G$2)/5)+2,FALSE)*SUMIFS('IEA-MethaneAbatement-US'!$M:$M,'IEA-MethaneAbatement-US'!$N:$N,"&lt;"&amp;$B10,'IEA-MethaneAbatement-US'!$N:$N,"&gt;="&amp;$A10,'IEA-MethaneAbatement-US'!$L:$L,$D$1)))*'State Downscaling Multipliers'!$B$7*(1+'EPA to IEA Scaling'!K$10)</f>
        <v>0</v>
      </c>
      <c r="H10" s="105">
        <f>((VLOOKUP($B$1,'Multipliers and Adjustments'!$A$70:$I$86,TRUNC(COLUMN(H$2)/5)+2,FALSE)*SUMIFS('IEA-MethaneAbatement-US'!$M:$M,'IEA-MethaneAbatement-US'!$N:$N,"&lt;"&amp;$B10,'IEA-MethaneAbatement-US'!$N:$N,"&gt;="&amp;$A10,'IEA-MethaneAbatement-US'!$L:$L,$B$1))+(VLOOKUP($C$1,'Multipliers and Adjustments'!$A$70:$I$86,TRUNC(COLUMN(H$2)/5)+2,FALSE)*SUMIFS('IEA-MethaneAbatement-US'!$M:$M,'IEA-MethaneAbatement-US'!$N:$N,"&lt;"&amp;$B10,'IEA-MethaneAbatement-US'!$N:$N,"&gt;="&amp;$A10,'IEA-MethaneAbatement-US'!$L:$L,$C$1))+(VLOOKUP($D$1,'Multipliers and Adjustments'!$A$70:$I$86,TRUNC(COLUMN(H$2)/5)+2,FALSE)*SUMIFS('IEA-MethaneAbatement-US'!$M:$M,'IEA-MethaneAbatement-US'!$N:$N,"&lt;"&amp;$B10,'IEA-MethaneAbatement-US'!$N:$N,"&gt;="&amp;$A10,'IEA-MethaneAbatement-US'!$L:$L,$D$1)))*'State Downscaling Multipliers'!$B$7*(1+'EPA to IEA Scaling'!L$10)</f>
        <v>0</v>
      </c>
      <c r="I10" s="2">
        <f>((VLOOKUP($B$1,'Multipliers and Adjustments'!$A$70:$I$86,TRUNC(COLUMN(I$2)/5)+2,FALSE)*SUMIFS('IEA-MethaneAbatement-US'!$M:$M,'IEA-MethaneAbatement-US'!$N:$N,"&lt;"&amp;$B10,'IEA-MethaneAbatement-US'!$N:$N,"&gt;="&amp;$A10,'IEA-MethaneAbatement-US'!$L:$L,$B$1))+(VLOOKUP($C$1,'Multipliers and Adjustments'!$A$70:$I$86,TRUNC(COLUMN(I$2)/5)+2,FALSE)*SUMIFS('IEA-MethaneAbatement-US'!$M:$M,'IEA-MethaneAbatement-US'!$N:$N,"&lt;"&amp;$B10,'IEA-MethaneAbatement-US'!$N:$N,"&gt;="&amp;$A10,'IEA-MethaneAbatement-US'!$L:$L,$C$1))+(VLOOKUP($D$1,'Multipliers and Adjustments'!$A$70:$I$86,TRUNC(COLUMN(I$2)/5)+2,FALSE)*SUMIFS('IEA-MethaneAbatement-US'!$M:$M,'IEA-MethaneAbatement-US'!$N:$N,"&lt;"&amp;$B10,'IEA-MethaneAbatement-US'!$N:$N,"&gt;="&amp;$A10,'IEA-MethaneAbatement-US'!$L:$L,$D$1)))*'State Downscaling Multipliers'!$B$7*(1+'EPA to IEA Scaling'!M$10)</f>
        <v>0</v>
      </c>
      <c r="J10" s="2">
        <f>((VLOOKUP($B$1,'Multipliers and Adjustments'!$A$70:$I$86,TRUNC(COLUMN(J$2)/5)+2,FALSE)*SUMIFS('IEA-MethaneAbatement-US'!$M:$M,'IEA-MethaneAbatement-US'!$N:$N,"&lt;"&amp;$B10,'IEA-MethaneAbatement-US'!$N:$N,"&gt;="&amp;$A10,'IEA-MethaneAbatement-US'!$L:$L,$B$1))+(VLOOKUP($C$1,'Multipliers and Adjustments'!$A$70:$I$86,TRUNC(COLUMN(J$2)/5)+2,FALSE)*SUMIFS('IEA-MethaneAbatement-US'!$M:$M,'IEA-MethaneAbatement-US'!$N:$N,"&lt;"&amp;$B10,'IEA-MethaneAbatement-US'!$N:$N,"&gt;="&amp;$A10,'IEA-MethaneAbatement-US'!$L:$L,$C$1))+(VLOOKUP($D$1,'Multipliers and Adjustments'!$A$70:$I$86,TRUNC(COLUMN(J$2)/5)+2,FALSE)*SUMIFS('IEA-MethaneAbatement-US'!$M:$M,'IEA-MethaneAbatement-US'!$N:$N,"&lt;"&amp;$B10,'IEA-MethaneAbatement-US'!$N:$N,"&gt;="&amp;$A10,'IEA-MethaneAbatement-US'!$L:$L,$D$1)))*'State Downscaling Multipliers'!$B$7*(1+'EPA to IEA Scaling'!N$10)</f>
        <v>0</v>
      </c>
      <c r="K10" s="2">
        <f>((VLOOKUP($B$1,'Multipliers and Adjustments'!$A$70:$I$86,TRUNC(COLUMN(K$2)/5)+2,FALSE)*SUMIFS('IEA-MethaneAbatement-US'!$M:$M,'IEA-MethaneAbatement-US'!$N:$N,"&lt;"&amp;$B10,'IEA-MethaneAbatement-US'!$N:$N,"&gt;="&amp;$A10,'IEA-MethaneAbatement-US'!$L:$L,$B$1))+(VLOOKUP($C$1,'Multipliers and Adjustments'!$A$70:$I$86,TRUNC(COLUMN(K$2)/5)+2,FALSE)*SUMIFS('IEA-MethaneAbatement-US'!$M:$M,'IEA-MethaneAbatement-US'!$N:$N,"&lt;"&amp;$B10,'IEA-MethaneAbatement-US'!$N:$N,"&gt;="&amp;$A10,'IEA-MethaneAbatement-US'!$L:$L,$C$1))+(VLOOKUP($D$1,'Multipliers and Adjustments'!$A$70:$I$86,TRUNC(COLUMN(K$2)/5)+2,FALSE)*SUMIFS('IEA-MethaneAbatement-US'!$M:$M,'IEA-MethaneAbatement-US'!$N:$N,"&lt;"&amp;$B10,'IEA-MethaneAbatement-US'!$N:$N,"&gt;="&amp;$A10,'IEA-MethaneAbatement-US'!$L:$L,$D$1)))*'State Downscaling Multipliers'!$B$7*(1+'EPA to IEA Scaling'!O$10)</f>
        <v>0</v>
      </c>
      <c r="L10" s="2">
        <f>((VLOOKUP($B$1,'Multipliers and Adjustments'!$A$70:$I$86,TRUNC(COLUMN(L$2)/5)+2,FALSE)*SUMIFS('IEA-MethaneAbatement-US'!$M:$M,'IEA-MethaneAbatement-US'!$N:$N,"&lt;"&amp;$B10,'IEA-MethaneAbatement-US'!$N:$N,"&gt;="&amp;$A10,'IEA-MethaneAbatement-US'!$L:$L,$B$1))+(VLOOKUP($C$1,'Multipliers and Adjustments'!$A$70:$I$86,TRUNC(COLUMN(L$2)/5)+2,FALSE)*SUMIFS('IEA-MethaneAbatement-US'!$M:$M,'IEA-MethaneAbatement-US'!$N:$N,"&lt;"&amp;$B10,'IEA-MethaneAbatement-US'!$N:$N,"&gt;="&amp;$A10,'IEA-MethaneAbatement-US'!$L:$L,$C$1))+(VLOOKUP($D$1,'Multipliers and Adjustments'!$A$70:$I$86,TRUNC(COLUMN(L$2)/5)+2,FALSE)*SUMIFS('IEA-MethaneAbatement-US'!$M:$M,'IEA-MethaneAbatement-US'!$N:$N,"&lt;"&amp;$B10,'IEA-MethaneAbatement-US'!$N:$N,"&gt;="&amp;$A10,'IEA-MethaneAbatement-US'!$L:$L,$D$1)))*'State Downscaling Multipliers'!$B$7*(1+'EPA to IEA Scaling'!P$10)</f>
        <v>0</v>
      </c>
      <c r="M10" s="105">
        <f>((VLOOKUP($B$1,'Multipliers and Adjustments'!$A$70:$I$86,TRUNC(COLUMN(M$2)/5)+2,FALSE)*SUMIFS('IEA-MethaneAbatement-US'!$M:$M,'IEA-MethaneAbatement-US'!$N:$N,"&lt;"&amp;$B10,'IEA-MethaneAbatement-US'!$N:$N,"&gt;="&amp;$A10,'IEA-MethaneAbatement-US'!$L:$L,$B$1))+(VLOOKUP($C$1,'Multipliers and Adjustments'!$A$70:$I$86,TRUNC(COLUMN(M$2)/5)+2,FALSE)*SUMIFS('IEA-MethaneAbatement-US'!$M:$M,'IEA-MethaneAbatement-US'!$N:$N,"&lt;"&amp;$B10,'IEA-MethaneAbatement-US'!$N:$N,"&gt;="&amp;$A10,'IEA-MethaneAbatement-US'!$L:$L,$C$1))+(VLOOKUP($D$1,'Multipliers and Adjustments'!$A$70:$I$86,TRUNC(COLUMN(M$2)/5)+2,FALSE)*SUMIFS('IEA-MethaneAbatement-US'!$M:$M,'IEA-MethaneAbatement-US'!$N:$N,"&lt;"&amp;$B10,'IEA-MethaneAbatement-US'!$N:$N,"&gt;="&amp;$A10,'IEA-MethaneAbatement-US'!$L:$L,$D$1)))*'State Downscaling Multipliers'!$B$7*(1+'EPA to IEA Scaling'!Q$10)</f>
        <v>0</v>
      </c>
      <c r="N10" s="2">
        <f>((VLOOKUP($B$1,'Multipliers and Adjustments'!$A$70:$I$86,TRUNC(COLUMN(N$2)/5)+2,FALSE)*SUMIFS('IEA-MethaneAbatement-US'!$M:$M,'IEA-MethaneAbatement-US'!$N:$N,"&lt;"&amp;$B10,'IEA-MethaneAbatement-US'!$N:$N,"&gt;="&amp;$A10,'IEA-MethaneAbatement-US'!$L:$L,$B$1))+(VLOOKUP($C$1,'Multipliers and Adjustments'!$A$70:$I$86,TRUNC(COLUMN(N$2)/5)+2,FALSE)*SUMIFS('IEA-MethaneAbatement-US'!$M:$M,'IEA-MethaneAbatement-US'!$N:$N,"&lt;"&amp;$B10,'IEA-MethaneAbatement-US'!$N:$N,"&gt;="&amp;$A10,'IEA-MethaneAbatement-US'!$L:$L,$C$1))+(VLOOKUP($D$1,'Multipliers and Adjustments'!$A$70:$I$86,TRUNC(COLUMN(N$2)/5)+2,FALSE)*SUMIFS('IEA-MethaneAbatement-US'!$M:$M,'IEA-MethaneAbatement-US'!$N:$N,"&lt;"&amp;$B10,'IEA-MethaneAbatement-US'!$N:$N,"&gt;="&amp;$A10,'IEA-MethaneAbatement-US'!$L:$L,$D$1)))*'State Downscaling Multipliers'!$B$7*(1+'EPA to IEA Scaling'!R$10)</f>
        <v>0</v>
      </c>
      <c r="O10" s="2">
        <f>((VLOOKUP($B$1,'Multipliers and Adjustments'!$A$70:$I$86,TRUNC(COLUMN(O$2)/5)+2,FALSE)*SUMIFS('IEA-MethaneAbatement-US'!$M:$M,'IEA-MethaneAbatement-US'!$N:$N,"&lt;"&amp;$B10,'IEA-MethaneAbatement-US'!$N:$N,"&gt;="&amp;$A10,'IEA-MethaneAbatement-US'!$L:$L,$B$1))+(VLOOKUP($C$1,'Multipliers and Adjustments'!$A$70:$I$86,TRUNC(COLUMN(O$2)/5)+2,FALSE)*SUMIFS('IEA-MethaneAbatement-US'!$M:$M,'IEA-MethaneAbatement-US'!$N:$N,"&lt;"&amp;$B10,'IEA-MethaneAbatement-US'!$N:$N,"&gt;="&amp;$A10,'IEA-MethaneAbatement-US'!$L:$L,$C$1))+(VLOOKUP($D$1,'Multipliers and Adjustments'!$A$70:$I$86,TRUNC(COLUMN(O$2)/5)+2,FALSE)*SUMIFS('IEA-MethaneAbatement-US'!$M:$M,'IEA-MethaneAbatement-US'!$N:$N,"&lt;"&amp;$B10,'IEA-MethaneAbatement-US'!$N:$N,"&gt;="&amp;$A10,'IEA-MethaneAbatement-US'!$L:$L,$D$1)))*'State Downscaling Multipliers'!$B$7*(1+'EPA to IEA Scaling'!S$10)</f>
        <v>0</v>
      </c>
      <c r="P10" s="2">
        <f>((VLOOKUP($B$1,'Multipliers and Adjustments'!$A$70:$I$86,TRUNC(COLUMN(P$2)/5)+2,FALSE)*SUMIFS('IEA-MethaneAbatement-US'!$M:$M,'IEA-MethaneAbatement-US'!$N:$N,"&lt;"&amp;$B10,'IEA-MethaneAbatement-US'!$N:$N,"&gt;="&amp;$A10,'IEA-MethaneAbatement-US'!$L:$L,$B$1))+(VLOOKUP($C$1,'Multipliers and Adjustments'!$A$70:$I$86,TRUNC(COLUMN(P$2)/5)+2,FALSE)*SUMIFS('IEA-MethaneAbatement-US'!$M:$M,'IEA-MethaneAbatement-US'!$N:$N,"&lt;"&amp;$B10,'IEA-MethaneAbatement-US'!$N:$N,"&gt;="&amp;$A10,'IEA-MethaneAbatement-US'!$L:$L,$C$1))+(VLOOKUP($D$1,'Multipliers and Adjustments'!$A$70:$I$86,TRUNC(COLUMN(P$2)/5)+2,FALSE)*SUMIFS('IEA-MethaneAbatement-US'!$M:$M,'IEA-MethaneAbatement-US'!$N:$N,"&lt;"&amp;$B10,'IEA-MethaneAbatement-US'!$N:$N,"&gt;="&amp;$A10,'IEA-MethaneAbatement-US'!$L:$L,$D$1)))*'State Downscaling Multipliers'!$B$7*(1+'EPA to IEA Scaling'!T$10)</f>
        <v>0</v>
      </c>
      <c r="Q10" s="2">
        <f>((VLOOKUP($B$1,'Multipliers and Adjustments'!$A$70:$I$86,TRUNC(COLUMN(Q$2)/5)+2,FALSE)*SUMIFS('IEA-MethaneAbatement-US'!$M:$M,'IEA-MethaneAbatement-US'!$N:$N,"&lt;"&amp;$B10,'IEA-MethaneAbatement-US'!$N:$N,"&gt;="&amp;$A10,'IEA-MethaneAbatement-US'!$L:$L,$B$1))+(VLOOKUP($C$1,'Multipliers and Adjustments'!$A$70:$I$86,TRUNC(COLUMN(Q$2)/5)+2,FALSE)*SUMIFS('IEA-MethaneAbatement-US'!$M:$M,'IEA-MethaneAbatement-US'!$N:$N,"&lt;"&amp;$B10,'IEA-MethaneAbatement-US'!$N:$N,"&gt;="&amp;$A10,'IEA-MethaneAbatement-US'!$L:$L,$C$1))+(VLOOKUP($D$1,'Multipliers and Adjustments'!$A$70:$I$86,TRUNC(COLUMN(Q$2)/5)+2,FALSE)*SUMIFS('IEA-MethaneAbatement-US'!$M:$M,'IEA-MethaneAbatement-US'!$N:$N,"&lt;"&amp;$B10,'IEA-MethaneAbatement-US'!$N:$N,"&gt;="&amp;$A10,'IEA-MethaneAbatement-US'!$L:$L,$D$1)))*'State Downscaling Multipliers'!$B$7*(1+'EPA to IEA Scaling'!U$10)</f>
        <v>0</v>
      </c>
      <c r="R10" s="105">
        <f>((VLOOKUP($B$1,'Multipliers and Adjustments'!$A$70:$I$86,TRUNC(COLUMN(R$2)/5)+2,FALSE)*SUMIFS('IEA-MethaneAbatement-US'!$M:$M,'IEA-MethaneAbatement-US'!$N:$N,"&lt;"&amp;$B10,'IEA-MethaneAbatement-US'!$N:$N,"&gt;="&amp;$A10,'IEA-MethaneAbatement-US'!$L:$L,$B$1))+(VLOOKUP($C$1,'Multipliers and Adjustments'!$A$70:$I$86,TRUNC(COLUMN(R$2)/5)+2,FALSE)*SUMIFS('IEA-MethaneAbatement-US'!$M:$M,'IEA-MethaneAbatement-US'!$N:$N,"&lt;"&amp;$B10,'IEA-MethaneAbatement-US'!$N:$N,"&gt;="&amp;$A10,'IEA-MethaneAbatement-US'!$L:$L,$C$1))+(VLOOKUP($D$1,'Multipliers and Adjustments'!$A$70:$I$86,TRUNC(COLUMN(R$2)/5)+2,FALSE)*SUMIFS('IEA-MethaneAbatement-US'!$M:$M,'IEA-MethaneAbatement-US'!$N:$N,"&lt;"&amp;$B10,'IEA-MethaneAbatement-US'!$N:$N,"&gt;="&amp;$A10,'IEA-MethaneAbatement-US'!$L:$L,$D$1)))*'State Downscaling Multipliers'!$B$7*(1+'EPA to IEA Scaling'!V$10)</f>
        <v>0</v>
      </c>
      <c r="S10" s="2">
        <f>((VLOOKUP($B$1,'Multipliers and Adjustments'!$A$70:$I$86,TRUNC(COLUMN(S$2)/5)+2,FALSE)*SUMIFS('IEA-MethaneAbatement-US'!$M:$M,'IEA-MethaneAbatement-US'!$N:$N,"&lt;"&amp;$B10,'IEA-MethaneAbatement-US'!$N:$N,"&gt;="&amp;$A10,'IEA-MethaneAbatement-US'!$L:$L,$B$1))+(VLOOKUP($C$1,'Multipliers and Adjustments'!$A$70:$I$86,TRUNC(COLUMN(S$2)/5)+2,FALSE)*SUMIFS('IEA-MethaneAbatement-US'!$M:$M,'IEA-MethaneAbatement-US'!$N:$N,"&lt;"&amp;$B10,'IEA-MethaneAbatement-US'!$N:$N,"&gt;="&amp;$A10,'IEA-MethaneAbatement-US'!$L:$L,$C$1))+(VLOOKUP($D$1,'Multipliers and Adjustments'!$A$70:$I$86,TRUNC(COLUMN(S$2)/5)+2,FALSE)*SUMIFS('IEA-MethaneAbatement-US'!$M:$M,'IEA-MethaneAbatement-US'!$N:$N,"&lt;"&amp;$B10,'IEA-MethaneAbatement-US'!$N:$N,"&gt;="&amp;$A10,'IEA-MethaneAbatement-US'!$L:$L,$D$1)))*'State Downscaling Multipliers'!$B$7*(1+'EPA to IEA Scaling'!W$10)</f>
        <v>0</v>
      </c>
      <c r="T10" s="2">
        <f>((VLOOKUP($B$1,'Multipliers and Adjustments'!$A$70:$I$86,TRUNC(COLUMN(T$2)/5)+2,FALSE)*SUMIFS('IEA-MethaneAbatement-US'!$M:$M,'IEA-MethaneAbatement-US'!$N:$N,"&lt;"&amp;$B10,'IEA-MethaneAbatement-US'!$N:$N,"&gt;="&amp;$A10,'IEA-MethaneAbatement-US'!$L:$L,$B$1))+(VLOOKUP($C$1,'Multipliers and Adjustments'!$A$70:$I$86,TRUNC(COLUMN(T$2)/5)+2,FALSE)*SUMIFS('IEA-MethaneAbatement-US'!$M:$M,'IEA-MethaneAbatement-US'!$N:$N,"&lt;"&amp;$B10,'IEA-MethaneAbatement-US'!$N:$N,"&gt;="&amp;$A10,'IEA-MethaneAbatement-US'!$L:$L,$C$1))+(VLOOKUP($D$1,'Multipliers and Adjustments'!$A$70:$I$86,TRUNC(COLUMN(T$2)/5)+2,FALSE)*SUMIFS('IEA-MethaneAbatement-US'!$M:$M,'IEA-MethaneAbatement-US'!$N:$N,"&lt;"&amp;$B10,'IEA-MethaneAbatement-US'!$N:$N,"&gt;="&amp;$A10,'IEA-MethaneAbatement-US'!$L:$L,$D$1)))*'State Downscaling Multipliers'!$B$7*(1+'EPA to IEA Scaling'!X$10)</f>
        <v>0</v>
      </c>
      <c r="U10" s="2">
        <f>((VLOOKUP($B$1,'Multipliers and Adjustments'!$A$70:$I$86,TRUNC(COLUMN(U$2)/5)+2,FALSE)*SUMIFS('IEA-MethaneAbatement-US'!$M:$M,'IEA-MethaneAbatement-US'!$N:$N,"&lt;"&amp;$B10,'IEA-MethaneAbatement-US'!$N:$N,"&gt;="&amp;$A10,'IEA-MethaneAbatement-US'!$L:$L,$B$1))+(VLOOKUP($C$1,'Multipliers and Adjustments'!$A$70:$I$86,TRUNC(COLUMN(U$2)/5)+2,FALSE)*SUMIFS('IEA-MethaneAbatement-US'!$M:$M,'IEA-MethaneAbatement-US'!$N:$N,"&lt;"&amp;$B10,'IEA-MethaneAbatement-US'!$N:$N,"&gt;="&amp;$A10,'IEA-MethaneAbatement-US'!$L:$L,$C$1))+(VLOOKUP($D$1,'Multipliers and Adjustments'!$A$70:$I$86,TRUNC(COLUMN(U$2)/5)+2,FALSE)*SUMIFS('IEA-MethaneAbatement-US'!$M:$M,'IEA-MethaneAbatement-US'!$N:$N,"&lt;"&amp;$B10,'IEA-MethaneAbatement-US'!$N:$N,"&gt;="&amp;$A10,'IEA-MethaneAbatement-US'!$L:$L,$D$1)))*'State Downscaling Multipliers'!$B$7*(1+'EPA to IEA Scaling'!Y$10)</f>
        <v>0</v>
      </c>
      <c r="V10" s="2">
        <f>((VLOOKUP($B$1,'Multipliers and Adjustments'!$A$70:$I$86,TRUNC(COLUMN(V$2)/5)+2,FALSE)*SUMIFS('IEA-MethaneAbatement-US'!$M:$M,'IEA-MethaneAbatement-US'!$N:$N,"&lt;"&amp;$B10,'IEA-MethaneAbatement-US'!$N:$N,"&gt;="&amp;$A10,'IEA-MethaneAbatement-US'!$L:$L,$B$1))+(VLOOKUP($C$1,'Multipliers and Adjustments'!$A$70:$I$86,TRUNC(COLUMN(V$2)/5)+2,FALSE)*SUMIFS('IEA-MethaneAbatement-US'!$M:$M,'IEA-MethaneAbatement-US'!$N:$N,"&lt;"&amp;$B10,'IEA-MethaneAbatement-US'!$N:$N,"&gt;="&amp;$A10,'IEA-MethaneAbatement-US'!$L:$L,$C$1))+(VLOOKUP($D$1,'Multipliers and Adjustments'!$A$70:$I$86,TRUNC(COLUMN(V$2)/5)+2,FALSE)*SUMIFS('IEA-MethaneAbatement-US'!$M:$M,'IEA-MethaneAbatement-US'!$N:$N,"&lt;"&amp;$B10,'IEA-MethaneAbatement-US'!$N:$N,"&gt;="&amp;$A10,'IEA-MethaneAbatement-US'!$L:$L,$D$1)))*'State Downscaling Multipliers'!$B$7*(1+'EPA to IEA Scaling'!Z$10)</f>
        <v>0</v>
      </c>
      <c r="W10" s="105">
        <f>((VLOOKUP($B$1,'Multipliers and Adjustments'!$A$70:$I$86,TRUNC(COLUMN(W$2)/5)+2,FALSE)*SUMIFS('IEA-MethaneAbatement-US'!$M:$M,'IEA-MethaneAbatement-US'!$N:$N,"&lt;"&amp;$B10,'IEA-MethaneAbatement-US'!$N:$N,"&gt;="&amp;$A10,'IEA-MethaneAbatement-US'!$L:$L,$B$1))+(VLOOKUP($C$1,'Multipliers and Adjustments'!$A$70:$I$86,TRUNC(COLUMN(W$2)/5)+2,FALSE)*SUMIFS('IEA-MethaneAbatement-US'!$M:$M,'IEA-MethaneAbatement-US'!$N:$N,"&lt;"&amp;$B10,'IEA-MethaneAbatement-US'!$N:$N,"&gt;="&amp;$A10,'IEA-MethaneAbatement-US'!$L:$L,$C$1))+(VLOOKUP($D$1,'Multipliers and Adjustments'!$A$70:$I$86,TRUNC(COLUMN(W$2)/5)+2,FALSE)*SUMIFS('IEA-MethaneAbatement-US'!$M:$M,'IEA-MethaneAbatement-US'!$N:$N,"&lt;"&amp;$B10,'IEA-MethaneAbatement-US'!$N:$N,"&gt;="&amp;$A10,'IEA-MethaneAbatement-US'!$L:$L,$D$1)))*'State Downscaling Multipliers'!$B$7*(1+'EPA to IEA Scaling'!AA$10)</f>
        <v>0</v>
      </c>
      <c r="X10" s="2">
        <f>((VLOOKUP($B$1,'Multipliers and Adjustments'!$A$70:$I$86,TRUNC(COLUMN(X$2)/5)+2,FALSE)*SUMIFS('IEA-MethaneAbatement-US'!$M:$M,'IEA-MethaneAbatement-US'!$N:$N,"&lt;"&amp;$B10,'IEA-MethaneAbatement-US'!$N:$N,"&gt;="&amp;$A10,'IEA-MethaneAbatement-US'!$L:$L,$B$1))+(VLOOKUP($C$1,'Multipliers and Adjustments'!$A$70:$I$86,TRUNC(COLUMN(X$2)/5)+2,FALSE)*SUMIFS('IEA-MethaneAbatement-US'!$M:$M,'IEA-MethaneAbatement-US'!$N:$N,"&lt;"&amp;$B10,'IEA-MethaneAbatement-US'!$N:$N,"&gt;="&amp;$A10,'IEA-MethaneAbatement-US'!$L:$L,$C$1))+(VLOOKUP($D$1,'Multipliers and Adjustments'!$A$70:$I$86,TRUNC(COLUMN(X$2)/5)+2,FALSE)*SUMIFS('IEA-MethaneAbatement-US'!$M:$M,'IEA-MethaneAbatement-US'!$N:$N,"&lt;"&amp;$B10,'IEA-MethaneAbatement-US'!$N:$N,"&gt;="&amp;$A10,'IEA-MethaneAbatement-US'!$L:$L,$D$1)))*'State Downscaling Multipliers'!$B$7*(1+'EPA to IEA Scaling'!AB$10)</f>
        <v>0</v>
      </c>
      <c r="Y10" s="2">
        <f>((VLOOKUP($B$1,'Multipliers and Adjustments'!$A$70:$I$86,TRUNC(COLUMN(Y$2)/5)+2,FALSE)*SUMIFS('IEA-MethaneAbatement-US'!$M:$M,'IEA-MethaneAbatement-US'!$N:$N,"&lt;"&amp;$B10,'IEA-MethaneAbatement-US'!$N:$N,"&gt;="&amp;$A10,'IEA-MethaneAbatement-US'!$L:$L,$B$1))+(VLOOKUP($C$1,'Multipliers and Adjustments'!$A$70:$I$86,TRUNC(COLUMN(Y$2)/5)+2,FALSE)*SUMIFS('IEA-MethaneAbatement-US'!$M:$M,'IEA-MethaneAbatement-US'!$N:$N,"&lt;"&amp;$B10,'IEA-MethaneAbatement-US'!$N:$N,"&gt;="&amp;$A10,'IEA-MethaneAbatement-US'!$L:$L,$C$1))+(VLOOKUP($D$1,'Multipliers and Adjustments'!$A$70:$I$86,TRUNC(COLUMN(Y$2)/5)+2,FALSE)*SUMIFS('IEA-MethaneAbatement-US'!$M:$M,'IEA-MethaneAbatement-US'!$N:$N,"&lt;"&amp;$B10,'IEA-MethaneAbatement-US'!$N:$N,"&gt;="&amp;$A10,'IEA-MethaneAbatement-US'!$L:$L,$D$1)))*'State Downscaling Multipliers'!$B$7*(1+'EPA to IEA Scaling'!AC$10)</f>
        <v>0</v>
      </c>
      <c r="Z10" s="2">
        <f>((VLOOKUP($B$1,'Multipliers and Adjustments'!$A$70:$I$86,TRUNC(COLUMN(Z$2)/5)+2,FALSE)*SUMIFS('IEA-MethaneAbatement-US'!$M:$M,'IEA-MethaneAbatement-US'!$N:$N,"&lt;"&amp;$B10,'IEA-MethaneAbatement-US'!$N:$N,"&gt;="&amp;$A10,'IEA-MethaneAbatement-US'!$L:$L,$B$1))+(VLOOKUP($C$1,'Multipliers and Adjustments'!$A$70:$I$86,TRUNC(COLUMN(Z$2)/5)+2,FALSE)*SUMIFS('IEA-MethaneAbatement-US'!$M:$M,'IEA-MethaneAbatement-US'!$N:$N,"&lt;"&amp;$B10,'IEA-MethaneAbatement-US'!$N:$N,"&gt;="&amp;$A10,'IEA-MethaneAbatement-US'!$L:$L,$C$1))+(VLOOKUP($D$1,'Multipliers and Adjustments'!$A$70:$I$86,TRUNC(COLUMN(Z$2)/5)+2,FALSE)*SUMIFS('IEA-MethaneAbatement-US'!$M:$M,'IEA-MethaneAbatement-US'!$N:$N,"&lt;"&amp;$B10,'IEA-MethaneAbatement-US'!$N:$N,"&gt;="&amp;$A10,'IEA-MethaneAbatement-US'!$L:$L,$D$1)))*'State Downscaling Multipliers'!$B$7*(1+'EPA to IEA Scaling'!AD$10)</f>
        <v>0</v>
      </c>
      <c r="AA10" s="2">
        <f>((VLOOKUP($B$1,'Multipliers and Adjustments'!$A$70:$I$86,TRUNC(COLUMN(AA$2)/5)+2,FALSE)*SUMIFS('IEA-MethaneAbatement-US'!$M:$M,'IEA-MethaneAbatement-US'!$N:$N,"&lt;"&amp;$B10,'IEA-MethaneAbatement-US'!$N:$N,"&gt;="&amp;$A10,'IEA-MethaneAbatement-US'!$L:$L,$B$1))+(VLOOKUP($C$1,'Multipliers and Adjustments'!$A$70:$I$86,TRUNC(COLUMN(AA$2)/5)+2,FALSE)*SUMIFS('IEA-MethaneAbatement-US'!$M:$M,'IEA-MethaneAbatement-US'!$N:$N,"&lt;"&amp;$B10,'IEA-MethaneAbatement-US'!$N:$N,"&gt;="&amp;$A10,'IEA-MethaneAbatement-US'!$L:$L,$C$1))+(VLOOKUP($D$1,'Multipliers and Adjustments'!$A$70:$I$86,TRUNC(COLUMN(AA$2)/5)+2,FALSE)*SUMIFS('IEA-MethaneAbatement-US'!$M:$M,'IEA-MethaneAbatement-US'!$N:$N,"&lt;"&amp;$B10,'IEA-MethaneAbatement-US'!$N:$N,"&gt;="&amp;$A10,'IEA-MethaneAbatement-US'!$L:$L,$D$1)))*'State Downscaling Multipliers'!$B$7*(1+'EPA to IEA Scaling'!AE$10)</f>
        <v>0</v>
      </c>
      <c r="AB10" s="105">
        <f>((VLOOKUP($B$1,'Multipliers and Adjustments'!$A$70:$I$86,TRUNC(COLUMN(AB$2)/5)+2,FALSE)*SUMIFS('IEA-MethaneAbatement-US'!$M:$M,'IEA-MethaneAbatement-US'!$N:$N,"&lt;"&amp;$B10,'IEA-MethaneAbatement-US'!$N:$N,"&gt;="&amp;$A10,'IEA-MethaneAbatement-US'!$L:$L,$B$1))+(VLOOKUP($C$1,'Multipliers and Adjustments'!$A$70:$I$86,TRUNC(COLUMN(AB$2)/5)+2,FALSE)*SUMIFS('IEA-MethaneAbatement-US'!$M:$M,'IEA-MethaneAbatement-US'!$N:$N,"&lt;"&amp;$B10,'IEA-MethaneAbatement-US'!$N:$N,"&gt;="&amp;$A10,'IEA-MethaneAbatement-US'!$L:$L,$C$1))+(VLOOKUP($D$1,'Multipliers and Adjustments'!$A$70:$I$86,TRUNC(COLUMN(AB$2)/5)+2,FALSE)*SUMIFS('IEA-MethaneAbatement-US'!$M:$M,'IEA-MethaneAbatement-US'!$N:$N,"&lt;"&amp;$B10,'IEA-MethaneAbatement-US'!$N:$N,"&gt;="&amp;$A10,'IEA-MethaneAbatement-US'!$L:$L,$D$1)))*'State Downscaling Multipliers'!$B$7*(1+'EPA to IEA Scaling'!AF$10)</f>
        <v>0</v>
      </c>
      <c r="AC10" s="2">
        <f>((VLOOKUP($B$1,'Multipliers and Adjustments'!$A$70:$I$86,TRUNC(COLUMN(AC$2)/5)+2,FALSE)*SUMIFS('IEA-MethaneAbatement-US'!$M:$M,'IEA-MethaneAbatement-US'!$N:$N,"&lt;"&amp;$B10,'IEA-MethaneAbatement-US'!$N:$N,"&gt;="&amp;$A10,'IEA-MethaneAbatement-US'!$L:$L,$B$1))+(VLOOKUP($C$1,'Multipliers and Adjustments'!$A$70:$I$86,TRUNC(COLUMN(AC$2)/5)+2,FALSE)*SUMIFS('IEA-MethaneAbatement-US'!$M:$M,'IEA-MethaneAbatement-US'!$N:$N,"&lt;"&amp;$B10,'IEA-MethaneAbatement-US'!$N:$N,"&gt;="&amp;$A10,'IEA-MethaneAbatement-US'!$L:$L,$C$1))+(VLOOKUP($D$1,'Multipliers and Adjustments'!$A$70:$I$86,TRUNC(COLUMN(AC$2)/5)+2,FALSE)*SUMIFS('IEA-MethaneAbatement-US'!$M:$M,'IEA-MethaneAbatement-US'!$N:$N,"&lt;"&amp;$B10,'IEA-MethaneAbatement-US'!$N:$N,"&gt;="&amp;$A10,'IEA-MethaneAbatement-US'!$L:$L,$D$1)))*'State Downscaling Multipliers'!$B$7*(1+'EPA to IEA Scaling'!AG$10)</f>
        <v>0</v>
      </c>
      <c r="AD10" s="2">
        <f>((VLOOKUP($B$1,'Multipliers and Adjustments'!$A$70:$I$86,TRUNC(COLUMN(AD$2)/5)+2,FALSE)*SUMIFS('IEA-MethaneAbatement-US'!$M:$M,'IEA-MethaneAbatement-US'!$N:$N,"&lt;"&amp;$B10,'IEA-MethaneAbatement-US'!$N:$N,"&gt;="&amp;$A10,'IEA-MethaneAbatement-US'!$L:$L,$B$1))+(VLOOKUP($C$1,'Multipliers and Adjustments'!$A$70:$I$86,TRUNC(COLUMN(AD$2)/5)+2,FALSE)*SUMIFS('IEA-MethaneAbatement-US'!$M:$M,'IEA-MethaneAbatement-US'!$N:$N,"&lt;"&amp;$B10,'IEA-MethaneAbatement-US'!$N:$N,"&gt;="&amp;$A10,'IEA-MethaneAbatement-US'!$L:$L,$C$1))+(VLOOKUP($D$1,'Multipliers and Adjustments'!$A$70:$I$86,TRUNC(COLUMN(AD$2)/5)+2,FALSE)*SUMIFS('IEA-MethaneAbatement-US'!$M:$M,'IEA-MethaneAbatement-US'!$N:$N,"&lt;"&amp;$B10,'IEA-MethaneAbatement-US'!$N:$N,"&gt;="&amp;$A10,'IEA-MethaneAbatement-US'!$L:$L,$D$1)))*'State Downscaling Multipliers'!$B$7*(1+'EPA to IEA Scaling'!AH$10)</f>
        <v>0</v>
      </c>
      <c r="AE10" s="2">
        <f>((VLOOKUP($B$1,'Multipliers and Adjustments'!$A$70:$I$86,TRUNC(COLUMN(AE$2)/5)+2,FALSE)*SUMIFS('IEA-MethaneAbatement-US'!$M:$M,'IEA-MethaneAbatement-US'!$N:$N,"&lt;"&amp;$B10,'IEA-MethaneAbatement-US'!$N:$N,"&gt;="&amp;$A10,'IEA-MethaneAbatement-US'!$L:$L,$B$1))+(VLOOKUP($C$1,'Multipliers and Adjustments'!$A$70:$I$86,TRUNC(COLUMN(AE$2)/5)+2,FALSE)*SUMIFS('IEA-MethaneAbatement-US'!$M:$M,'IEA-MethaneAbatement-US'!$N:$N,"&lt;"&amp;$B10,'IEA-MethaneAbatement-US'!$N:$N,"&gt;="&amp;$A10,'IEA-MethaneAbatement-US'!$L:$L,$C$1))+(VLOOKUP($D$1,'Multipliers and Adjustments'!$A$70:$I$86,TRUNC(COLUMN(AE$2)/5)+2,FALSE)*SUMIFS('IEA-MethaneAbatement-US'!$M:$M,'IEA-MethaneAbatement-US'!$N:$N,"&lt;"&amp;$B10,'IEA-MethaneAbatement-US'!$N:$N,"&gt;="&amp;$A10,'IEA-MethaneAbatement-US'!$L:$L,$D$1)))*'State Downscaling Multipliers'!$B$7*(1+'EPA to IEA Scaling'!AI$10)</f>
        <v>0</v>
      </c>
      <c r="AF10" s="2">
        <f>((VLOOKUP($B$1,'Multipliers and Adjustments'!$A$70:$I$86,TRUNC(COLUMN(AF$2)/5)+2,FALSE)*SUMIFS('IEA-MethaneAbatement-US'!$M:$M,'IEA-MethaneAbatement-US'!$N:$N,"&lt;"&amp;$B10,'IEA-MethaneAbatement-US'!$N:$N,"&gt;="&amp;$A10,'IEA-MethaneAbatement-US'!$L:$L,$B$1))+(VLOOKUP($C$1,'Multipliers and Adjustments'!$A$70:$I$86,TRUNC(COLUMN(AF$2)/5)+2,FALSE)*SUMIFS('IEA-MethaneAbatement-US'!$M:$M,'IEA-MethaneAbatement-US'!$N:$N,"&lt;"&amp;$B10,'IEA-MethaneAbatement-US'!$N:$N,"&gt;="&amp;$A10,'IEA-MethaneAbatement-US'!$L:$L,$C$1))+(VLOOKUP($D$1,'Multipliers and Adjustments'!$A$70:$I$86,TRUNC(COLUMN(AF$2)/5)+2,FALSE)*SUMIFS('IEA-MethaneAbatement-US'!$M:$M,'IEA-MethaneAbatement-US'!$N:$N,"&lt;"&amp;$B10,'IEA-MethaneAbatement-US'!$N:$N,"&gt;="&amp;$A10,'IEA-MethaneAbatement-US'!$L:$L,$D$1)))*'State Downscaling Multipliers'!$B$7*(1+'EPA to IEA Scaling'!AJ$10)</f>
        <v>0</v>
      </c>
      <c r="AG10" s="105">
        <f>((VLOOKUP($B$1,'Multipliers and Adjustments'!$A$70:$I$86,TRUNC(COLUMN(AG$2)/5)+2,FALSE)*SUMIFS('IEA-MethaneAbatement-US'!$M:$M,'IEA-MethaneAbatement-US'!$N:$N,"&lt;"&amp;$B10,'IEA-MethaneAbatement-US'!$N:$N,"&gt;="&amp;$A10,'IEA-MethaneAbatement-US'!$L:$L,$B$1))+(VLOOKUP($C$1,'Multipliers and Adjustments'!$A$70:$I$86,TRUNC(COLUMN(AG$2)/5)+2,FALSE)*SUMIFS('IEA-MethaneAbatement-US'!$M:$M,'IEA-MethaneAbatement-US'!$N:$N,"&lt;"&amp;$B10,'IEA-MethaneAbatement-US'!$N:$N,"&gt;="&amp;$A10,'IEA-MethaneAbatement-US'!$L:$L,$C$1))+(VLOOKUP($D$1,'Multipliers and Adjustments'!$A$70:$I$86,TRUNC(COLUMN(AG$2)/5)+2,FALSE)*SUMIFS('IEA-MethaneAbatement-US'!$M:$M,'IEA-MethaneAbatement-US'!$N:$N,"&lt;"&amp;$B10,'IEA-MethaneAbatement-US'!$N:$N,"&gt;="&amp;$A10,'IEA-MethaneAbatement-US'!$L:$L,$D$1)))*'State Downscaling Multipliers'!$B$7*(1+'EPA to IEA Scaling'!AK$10)</f>
        <v>0</v>
      </c>
      <c r="AH10" s="2">
        <f>((VLOOKUP($B$1,'Multipliers and Adjustments'!$A$70:$I$86,TRUNC(COLUMN(AH$2)/5)+2,FALSE)*SUMIFS('IEA-MethaneAbatement-US'!$M:$M,'IEA-MethaneAbatement-US'!$N:$N,"&lt;"&amp;$B10,'IEA-MethaneAbatement-US'!$N:$N,"&gt;="&amp;$A10,'IEA-MethaneAbatement-US'!$L:$L,$B$1))+(VLOOKUP($C$1,'Multipliers and Adjustments'!$A$70:$I$86,TRUNC(COLUMN(AH$2)/5)+2,FALSE)*SUMIFS('IEA-MethaneAbatement-US'!$M:$M,'IEA-MethaneAbatement-US'!$N:$N,"&lt;"&amp;$B10,'IEA-MethaneAbatement-US'!$N:$N,"&gt;="&amp;$A10,'IEA-MethaneAbatement-US'!$L:$L,$C$1))+(VLOOKUP($D$1,'Multipliers and Adjustments'!$A$70:$I$86,TRUNC(COLUMN(AH$2)/5)+2,FALSE)*SUMIFS('IEA-MethaneAbatement-US'!$M:$M,'IEA-MethaneAbatement-US'!$N:$N,"&lt;"&amp;$B10,'IEA-MethaneAbatement-US'!$N:$N,"&gt;="&amp;$A10,'IEA-MethaneAbatement-US'!$L:$L,$D$1)))*'State Downscaling Multipliers'!$B$7*(1+'EPA to IEA Scaling'!AL$10)</f>
        <v>0</v>
      </c>
      <c r="AI10" s="2">
        <f>((VLOOKUP($B$1,'Multipliers and Adjustments'!$A$70:$I$86,TRUNC(COLUMN(AI$2)/5)+2,FALSE)*SUMIFS('IEA-MethaneAbatement-US'!$M:$M,'IEA-MethaneAbatement-US'!$N:$N,"&lt;"&amp;$B10,'IEA-MethaneAbatement-US'!$N:$N,"&gt;="&amp;$A10,'IEA-MethaneAbatement-US'!$L:$L,$B$1))+(VLOOKUP($C$1,'Multipliers and Adjustments'!$A$70:$I$86,TRUNC(COLUMN(AI$2)/5)+2,FALSE)*SUMIFS('IEA-MethaneAbatement-US'!$M:$M,'IEA-MethaneAbatement-US'!$N:$N,"&lt;"&amp;$B10,'IEA-MethaneAbatement-US'!$N:$N,"&gt;="&amp;$A10,'IEA-MethaneAbatement-US'!$L:$L,$C$1))+(VLOOKUP($D$1,'Multipliers and Adjustments'!$A$70:$I$86,TRUNC(COLUMN(AI$2)/5)+2,FALSE)*SUMIFS('IEA-MethaneAbatement-US'!$M:$M,'IEA-MethaneAbatement-US'!$N:$N,"&lt;"&amp;$B10,'IEA-MethaneAbatement-US'!$N:$N,"&gt;="&amp;$A10,'IEA-MethaneAbatement-US'!$L:$L,$D$1)))*'State Downscaling Multipliers'!$B$7*(1+'EPA to IEA Scaling'!AM$10)</f>
        <v>0</v>
      </c>
      <c r="AJ10" s="2">
        <f>((VLOOKUP($B$1,'Multipliers and Adjustments'!$A$70:$I$86,TRUNC(COLUMN(AJ$2)/5)+2,FALSE)*SUMIFS('IEA-MethaneAbatement-US'!$M:$M,'IEA-MethaneAbatement-US'!$N:$N,"&lt;"&amp;$B10,'IEA-MethaneAbatement-US'!$N:$N,"&gt;="&amp;$A10,'IEA-MethaneAbatement-US'!$L:$L,$B$1))+(VLOOKUP($C$1,'Multipliers and Adjustments'!$A$70:$I$86,TRUNC(COLUMN(AJ$2)/5)+2,FALSE)*SUMIFS('IEA-MethaneAbatement-US'!$M:$M,'IEA-MethaneAbatement-US'!$N:$N,"&lt;"&amp;$B10,'IEA-MethaneAbatement-US'!$N:$N,"&gt;="&amp;$A10,'IEA-MethaneAbatement-US'!$L:$L,$C$1))+(VLOOKUP($D$1,'Multipliers and Adjustments'!$A$70:$I$86,TRUNC(COLUMN(AJ$2)/5)+2,FALSE)*SUMIFS('IEA-MethaneAbatement-US'!$M:$M,'IEA-MethaneAbatement-US'!$N:$N,"&lt;"&amp;$B10,'IEA-MethaneAbatement-US'!$N:$N,"&gt;="&amp;$A10,'IEA-MethaneAbatement-US'!$L:$L,$D$1)))*'State Downscaling Multipliers'!$B$7*(1+'EPA to IEA Scaling'!AN$10)</f>
        <v>0</v>
      </c>
      <c r="AK10" s="2">
        <f>((VLOOKUP($B$1,'Multipliers and Adjustments'!$A$70:$I$86,TRUNC(COLUMN(AK$2)/5)+2,FALSE)*SUMIFS('IEA-MethaneAbatement-US'!$M:$M,'IEA-MethaneAbatement-US'!$N:$N,"&lt;"&amp;$B10,'IEA-MethaneAbatement-US'!$N:$N,"&gt;="&amp;$A10,'IEA-MethaneAbatement-US'!$L:$L,$B$1))+(VLOOKUP($C$1,'Multipliers and Adjustments'!$A$70:$I$86,TRUNC(COLUMN(AK$2)/5)+2,FALSE)*SUMIFS('IEA-MethaneAbatement-US'!$M:$M,'IEA-MethaneAbatement-US'!$N:$N,"&lt;"&amp;$B10,'IEA-MethaneAbatement-US'!$N:$N,"&gt;="&amp;$A10,'IEA-MethaneAbatement-US'!$L:$L,$C$1))+(VLOOKUP($D$1,'Multipliers and Adjustments'!$A$70:$I$86,TRUNC(COLUMN(AK$2)/5)+2,FALSE)*SUMIFS('IEA-MethaneAbatement-US'!$M:$M,'IEA-MethaneAbatement-US'!$N:$N,"&lt;"&amp;$B10,'IEA-MethaneAbatement-US'!$N:$N,"&gt;="&amp;$A10,'IEA-MethaneAbatement-US'!$L:$L,$D$1)))*'State Downscaling Multipliers'!$B$7*(1+'EPA to IEA Scaling'!AO$10)</f>
        <v>0</v>
      </c>
      <c r="AL10" s="105">
        <f>((VLOOKUP($B$1,'Multipliers and Adjustments'!$A$70:$I$86,TRUNC(COLUMN(AL$2)/5)+2,FALSE)*SUMIFS('IEA-MethaneAbatement-US'!$M:$M,'IEA-MethaneAbatement-US'!$N:$N,"&lt;"&amp;$B10,'IEA-MethaneAbatement-US'!$N:$N,"&gt;="&amp;$A10,'IEA-MethaneAbatement-US'!$L:$L,$B$1))+(VLOOKUP($C$1,'Multipliers and Adjustments'!$A$70:$I$86,TRUNC(COLUMN(AL$2)/5)+2,FALSE)*SUMIFS('IEA-MethaneAbatement-US'!$M:$M,'IEA-MethaneAbatement-US'!$N:$N,"&lt;"&amp;$B10,'IEA-MethaneAbatement-US'!$N:$N,"&gt;="&amp;$A10,'IEA-MethaneAbatement-US'!$L:$L,$C$1))+(VLOOKUP($D$1,'Multipliers and Adjustments'!$A$70:$I$86,TRUNC(COLUMN(AL$2)/5)+2,FALSE)*SUMIFS('IEA-MethaneAbatement-US'!$M:$M,'IEA-MethaneAbatement-US'!$N:$N,"&lt;"&amp;$B10,'IEA-MethaneAbatement-US'!$N:$N,"&gt;="&amp;$A10,'IEA-MethaneAbatement-US'!$L:$L,$D$1)))*'State Downscaling Multipliers'!$B$7*(1+'EPA to IEA Scaling'!AP$10)</f>
        <v>0</v>
      </c>
    </row>
    <row r="11" spans="1:38" x14ac:dyDescent="0.25">
      <c r="A11" s="49">
        <f t="shared" si="1"/>
        <v>-750</v>
      </c>
      <c r="B11" s="49">
        <f t="shared" si="0"/>
        <v>-700</v>
      </c>
      <c r="C11" s="105">
        <f>((VLOOKUP($B$1,'Multipliers and Adjustments'!$A$70:$I$86,TRUNC(COLUMN(C$2)/5)+2,FALSE)*SUMIFS('IEA-MethaneAbatement-US'!$M:$M,'IEA-MethaneAbatement-US'!$N:$N,"&lt;"&amp;$B11,'IEA-MethaneAbatement-US'!$N:$N,"&gt;="&amp;$A11,'IEA-MethaneAbatement-US'!$L:$L,$B$1))+(VLOOKUP($C$1,'Multipliers and Adjustments'!$A$70:$I$86,TRUNC(COLUMN(C$2)/5)+2,FALSE)*SUMIFS('IEA-MethaneAbatement-US'!$M:$M,'IEA-MethaneAbatement-US'!$N:$N,"&lt;"&amp;$B11,'IEA-MethaneAbatement-US'!$N:$N,"&gt;="&amp;$A11,'IEA-MethaneAbatement-US'!$L:$L,$C$1))+(VLOOKUP($D$1,'Multipliers and Adjustments'!$A$70:$I$86,TRUNC(COLUMN(C$2)/5)+2,FALSE)*SUMIFS('IEA-MethaneAbatement-US'!$M:$M,'IEA-MethaneAbatement-US'!$N:$N,"&lt;"&amp;$B11,'IEA-MethaneAbatement-US'!$N:$N,"&gt;="&amp;$A11,'IEA-MethaneAbatement-US'!$L:$L,$D$1)))*'State Downscaling Multipliers'!$B$7*(1+'EPA to IEA Scaling'!G$10)</f>
        <v>0</v>
      </c>
      <c r="D11" s="2">
        <f>((VLOOKUP($B$1,'Multipliers and Adjustments'!$A$70:$I$86,TRUNC(COLUMN(D$2)/5)+2,FALSE)*SUMIFS('IEA-MethaneAbatement-US'!$M:$M,'IEA-MethaneAbatement-US'!$N:$N,"&lt;"&amp;$B11,'IEA-MethaneAbatement-US'!$N:$N,"&gt;="&amp;$A11,'IEA-MethaneAbatement-US'!$L:$L,$B$1))+(VLOOKUP($C$1,'Multipliers and Adjustments'!$A$70:$I$86,TRUNC(COLUMN(D$2)/5)+2,FALSE)*SUMIFS('IEA-MethaneAbatement-US'!$M:$M,'IEA-MethaneAbatement-US'!$N:$N,"&lt;"&amp;$B11,'IEA-MethaneAbatement-US'!$N:$N,"&gt;="&amp;$A11,'IEA-MethaneAbatement-US'!$L:$L,$C$1))+(VLOOKUP($D$1,'Multipliers and Adjustments'!$A$70:$I$86,TRUNC(COLUMN(D$2)/5)+2,FALSE)*SUMIFS('IEA-MethaneAbatement-US'!$M:$M,'IEA-MethaneAbatement-US'!$N:$N,"&lt;"&amp;$B11,'IEA-MethaneAbatement-US'!$N:$N,"&gt;="&amp;$A11,'IEA-MethaneAbatement-US'!$L:$L,$D$1)))*'State Downscaling Multipliers'!$B$7*(1+'EPA to IEA Scaling'!H$10)</f>
        <v>0</v>
      </c>
      <c r="E11" s="2">
        <f>((VLOOKUP($B$1,'Multipliers and Adjustments'!$A$70:$I$86,TRUNC(COLUMN(E$2)/5)+2,FALSE)*SUMIFS('IEA-MethaneAbatement-US'!$M:$M,'IEA-MethaneAbatement-US'!$N:$N,"&lt;"&amp;$B11,'IEA-MethaneAbatement-US'!$N:$N,"&gt;="&amp;$A11,'IEA-MethaneAbatement-US'!$L:$L,$B$1))+(VLOOKUP($C$1,'Multipliers and Adjustments'!$A$70:$I$86,TRUNC(COLUMN(E$2)/5)+2,FALSE)*SUMIFS('IEA-MethaneAbatement-US'!$M:$M,'IEA-MethaneAbatement-US'!$N:$N,"&lt;"&amp;$B11,'IEA-MethaneAbatement-US'!$N:$N,"&gt;="&amp;$A11,'IEA-MethaneAbatement-US'!$L:$L,$C$1))+(VLOOKUP($D$1,'Multipliers and Adjustments'!$A$70:$I$86,TRUNC(COLUMN(E$2)/5)+2,FALSE)*SUMIFS('IEA-MethaneAbatement-US'!$M:$M,'IEA-MethaneAbatement-US'!$N:$N,"&lt;"&amp;$B11,'IEA-MethaneAbatement-US'!$N:$N,"&gt;="&amp;$A11,'IEA-MethaneAbatement-US'!$L:$L,$D$1)))*'State Downscaling Multipliers'!$B$7*(1+'EPA to IEA Scaling'!I$10)</f>
        <v>0</v>
      </c>
      <c r="F11" s="2">
        <f>((VLOOKUP($B$1,'Multipliers and Adjustments'!$A$70:$I$86,TRUNC(COLUMN(F$2)/5)+2,FALSE)*SUMIFS('IEA-MethaneAbatement-US'!$M:$M,'IEA-MethaneAbatement-US'!$N:$N,"&lt;"&amp;$B11,'IEA-MethaneAbatement-US'!$N:$N,"&gt;="&amp;$A11,'IEA-MethaneAbatement-US'!$L:$L,$B$1))+(VLOOKUP($C$1,'Multipliers and Adjustments'!$A$70:$I$86,TRUNC(COLUMN(F$2)/5)+2,FALSE)*SUMIFS('IEA-MethaneAbatement-US'!$M:$M,'IEA-MethaneAbatement-US'!$N:$N,"&lt;"&amp;$B11,'IEA-MethaneAbatement-US'!$N:$N,"&gt;="&amp;$A11,'IEA-MethaneAbatement-US'!$L:$L,$C$1))+(VLOOKUP($D$1,'Multipliers and Adjustments'!$A$70:$I$86,TRUNC(COLUMN(F$2)/5)+2,FALSE)*SUMIFS('IEA-MethaneAbatement-US'!$M:$M,'IEA-MethaneAbatement-US'!$N:$N,"&lt;"&amp;$B11,'IEA-MethaneAbatement-US'!$N:$N,"&gt;="&amp;$A11,'IEA-MethaneAbatement-US'!$L:$L,$D$1)))*'State Downscaling Multipliers'!$B$7*(1+'EPA to IEA Scaling'!J$10)</f>
        <v>0</v>
      </c>
      <c r="G11" s="154">
        <f>((VLOOKUP($B$1,'Multipliers and Adjustments'!$A$70:$I$86,TRUNC(COLUMN(G$2)/5)+2,FALSE)*SUMIFS('IEA-MethaneAbatement-US'!$M:$M,'IEA-MethaneAbatement-US'!$N:$N,"&lt;"&amp;$B11,'IEA-MethaneAbatement-US'!$N:$N,"&gt;="&amp;$A11,'IEA-MethaneAbatement-US'!$L:$L,$B$1))+(VLOOKUP($C$1,'Multipliers and Adjustments'!$A$70:$I$86,TRUNC(COLUMN(G$2)/5)+2,FALSE)*SUMIFS('IEA-MethaneAbatement-US'!$M:$M,'IEA-MethaneAbatement-US'!$N:$N,"&lt;"&amp;$B11,'IEA-MethaneAbatement-US'!$N:$N,"&gt;="&amp;$A11,'IEA-MethaneAbatement-US'!$L:$L,$C$1))+(VLOOKUP($D$1,'Multipliers and Adjustments'!$A$70:$I$86,TRUNC(COLUMN(G$2)/5)+2,FALSE)*SUMIFS('IEA-MethaneAbatement-US'!$M:$M,'IEA-MethaneAbatement-US'!$N:$N,"&lt;"&amp;$B11,'IEA-MethaneAbatement-US'!$N:$N,"&gt;="&amp;$A11,'IEA-MethaneAbatement-US'!$L:$L,$D$1)))*'State Downscaling Multipliers'!$B$7*(1+'EPA to IEA Scaling'!K$10)</f>
        <v>0</v>
      </c>
      <c r="H11" s="105">
        <f>((VLOOKUP($B$1,'Multipliers and Adjustments'!$A$70:$I$86,TRUNC(COLUMN(H$2)/5)+2,FALSE)*SUMIFS('IEA-MethaneAbatement-US'!$M:$M,'IEA-MethaneAbatement-US'!$N:$N,"&lt;"&amp;$B11,'IEA-MethaneAbatement-US'!$N:$N,"&gt;="&amp;$A11,'IEA-MethaneAbatement-US'!$L:$L,$B$1))+(VLOOKUP($C$1,'Multipliers and Adjustments'!$A$70:$I$86,TRUNC(COLUMN(H$2)/5)+2,FALSE)*SUMIFS('IEA-MethaneAbatement-US'!$M:$M,'IEA-MethaneAbatement-US'!$N:$N,"&lt;"&amp;$B11,'IEA-MethaneAbatement-US'!$N:$N,"&gt;="&amp;$A11,'IEA-MethaneAbatement-US'!$L:$L,$C$1))+(VLOOKUP($D$1,'Multipliers and Adjustments'!$A$70:$I$86,TRUNC(COLUMN(H$2)/5)+2,FALSE)*SUMIFS('IEA-MethaneAbatement-US'!$M:$M,'IEA-MethaneAbatement-US'!$N:$N,"&lt;"&amp;$B11,'IEA-MethaneAbatement-US'!$N:$N,"&gt;="&amp;$A11,'IEA-MethaneAbatement-US'!$L:$L,$D$1)))*'State Downscaling Multipliers'!$B$7*(1+'EPA to IEA Scaling'!L$10)</f>
        <v>0</v>
      </c>
      <c r="I11" s="2">
        <f>((VLOOKUP($B$1,'Multipliers and Adjustments'!$A$70:$I$86,TRUNC(COLUMN(I$2)/5)+2,FALSE)*SUMIFS('IEA-MethaneAbatement-US'!$M:$M,'IEA-MethaneAbatement-US'!$N:$N,"&lt;"&amp;$B11,'IEA-MethaneAbatement-US'!$N:$N,"&gt;="&amp;$A11,'IEA-MethaneAbatement-US'!$L:$L,$B$1))+(VLOOKUP($C$1,'Multipliers and Adjustments'!$A$70:$I$86,TRUNC(COLUMN(I$2)/5)+2,FALSE)*SUMIFS('IEA-MethaneAbatement-US'!$M:$M,'IEA-MethaneAbatement-US'!$N:$N,"&lt;"&amp;$B11,'IEA-MethaneAbatement-US'!$N:$N,"&gt;="&amp;$A11,'IEA-MethaneAbatement-US'!$L:$L,$C$1))+(VLOOKUP($D$1,'Multipliers and Adjustments'!$A$70:$I$86,TRUNC(COLUMN(I$2)/5)+2,FALSE)*SUMIFS('IEA-MethaneAbatement-US'!$M:$M,'IEA-MethaneAbatement-US'!$N:$N,"&lt;"&amp;$B11,'IEA-MethaneAbatement-US'!$N:$N,"&gt;="&amp;$A11,'IEA-MethaneAbatement-US'!$L:$L,$D$1)))*'State Downscaling Multipliers'!$B$7*(1+'EPA to IEA Scaling'!M$10)</f>
        <v>0</v>
      </c>
      <c r="J11" s="2">
        <f>((VLOOKUP($B$1,'Multipliers and Adjustments'!$A$70:$I$86,TRUNC(COLUMN(J$2)/5)+2,FALSE)*SUMIFS('IEA-MethaneAbatement-US'!$M:$M,'IEA-MethaneAbatement-US'!$N:$N,"&lt;"&amp;$B11,'IEA-MethaneAbatement-US'!$N:$N,"&gt;="&amp;$A11,'IEA-MethaneAbatement-US'!$L:$L,$B$1))+(VLOOKUP($C$1,'Multipliers and Adjustments'!$A$70:$I$86,TRUNC(COLUMN(J$2)/5)+2,FALSE)*SUMIFS('IEA-MethaneAbatement-US'!$M:$M,'IEA-MethaneAbatement-US'!$N:$N,"&lt;"&amp;$B11,'IEA-MethaneAbatement-US'!$N:$N,"&gt;="&amp;$A11,'IEA-MethaneAbatement-US'!$L:$L,$C$1))+(VLOOKUP($D$1,'Multipliers and Adjustments'!$A$70:$I$86,TRUNC(COLUMN(J$2)/5)+2,FALSE)*SUMIFS('IEA-MethaneAbatement-US'!$M:$M,'IEA-MethaneAbatement-US'!$N:$N,"&lt;"&amp;$B11,'IEA-MethaneAbatement-US'!$N:$N,"&gt;="&amp;$A11,'IEA-MethaneAbatement-US'!$L:$L,$D$1)))*'State Downscaling Multipliers'!$B$7*(1+'EPA to IEA Scaling'!N$10)</f>
        <v>0</v>
      </c>
      <c r="K11" s="2">
        <f>((VLOOKUP($B$1,'Multipliers and Adjustments'!$A$70:$I$86,TRUNC(COLUMN(K$2)/5)+2,FALSE)*SUMIFS('IEA-MethaneAbatement-US'!$M:$M,'IEA-MethaneAbatement-US'!$N:$N,"&lt;"&amp;$B11,'IEA-MethaneAbatement-US'!$N:$N,"&gt;="&amp;$A11,'IEA-MethaneAbatement-US'!$L:$L,$B$1))+(VLOOKUP($C$1,'Multipliers and Adjustments'!$A$70:$I$86,TRUNC(COLUMN(K$2)/5)+2,FALSE)*SUMIFS('IEA-MethaneAbatement-US'!$M:$M,'IEA-MethaneAbatement-US'!$N:$N,"&lt;"&amp;$B11,'IEA-MethaneAbatement-US'!$N:$N,"&gt;="&amp;$A11,'IEA-MethaneAbatement-US'!$L:$L,$C$1))+(VLOOKUP($D$1,'Multipliers and Adjustments'!$A$70:$I$86,TRUNC(COLUMN(K$2)/5)+2,FALSE)*SUMIFS('IEA-MethaneAbatement-US'!$M:$M,'IEA-MethaneAbatement-US'!$N:$N,"&lt;"&amp;$B11,'IEA-MethaneAbatement-US'!$N:$N,"&gt;="&amp;$A11,'IEA-MethaneAbatement-US'!$L:$L,$D$1)))*'State Downscaling Multipliers'!$B$7*(1+'EPA to IEA Scaling'!O$10)</f>
        <v>0</v>
      </c>
      <c r="L11" s="2">
        <f>((VLOOKUP($B$1,'Multipliers and Adjustments'!$A$70:$I$86,TRUNC(COLUMN(L$2)/5)+2,FALSE)*SUMIFS('IEA-MethaneAbatement-US'!$M:$M,'IEA-MethaneAbatement-US'!$N:$N,"&lt;"&amp;$B11,'IEA-MethaneAbatement-US'!$N:$N,"&gt;="&amp;$A11,'IEA-MethaneAbatement-US'!$L:$L,$B$1))+(VLOOKUP($C$1,'Multipliers and Adjustments'!$A$70:$I$86,TRUNC(COLUMN(L$2)/5)+2,FALSE)*SUMIFS('IEA-MethaneAbatement-US'!$M:$M,'IEA-MethaneAbatement-US'!$N:$N,"&lt;"&amp;$B11,'IEA-MethaneAbatement-US'!$N:$N,"&gt;="&amp;$A11,'IEA-MethaneAbatement-US'!$L:$L,$C$1))+(VLOOKUP($D$1,'Multipliers and Adjustments'!$A$70:$I$86,TRUNC(COLUMN(L$2)/5)+2,FALSE)*SUMIFS('IEA-MethaneAbatement-US'!$M:$M,'IEA-MethaneAbatement-US'!$N:$N,"&lt;"&amp;$B11,'IEA-MethaneAbatement-US'!$N:$N,"&gt;="&amp;$A11,'IEA-MethaneAbatement-US'!$L:$L,$D$1)))*'State Downscaling Multipliers'!$B$7*(1+'EPA to IEA Scaling'!P$10)</f>
        <v>0</v>
      </c>
      <c r="M11" s="105">
        <f>((VLOOKUP($B$1,'Multipliers and Adjustments'!$A$70:$I$86,TRUNC(COLUMN(M$2)/5)+2,FALSE)*SUMIFS('IEA-MethaneAbatement-US'!$M:$M,'IEA-MethaneAbatement-US'!$N:$N,"&lt;"&amp;$B11,'IEA-MethaneAbatement-US'!$N:$N,"&gt;="&amp;$A11,'IEA-MethaneAbatement-US'!$L:$L,$B$1))+(VLOOKUP($C$1,'Multipliers and Adjustments'!$A$70:$I$86,TRUNC(COLUMN(M$2)/5)+2,FALSE)*SUMIFS('IEA-MethaneAbatement-US'!$M:$M,'IEA-MethaneAbatement-US'!$N:$N,"&lt;"&amp;$B11,'IEA-MethaneAbatement-US'!$N:$N,"&gt;="&amp;$A11,'IEA-MethaneAbatement-US'!$L:$L,$C$1))+(VLOOKUP($D$1,'Multipliers and Adjustments'!$A$70:$I$86,TRUNC(COLUMN(M$2)/5)+2,FALSE)*SUMIFS('IEA-MethaneAbatement-US'!$M:$M,'IEA-MethaneAbatement-US'!$N:$N,"&lt;"&amp;$B11,'IEA-MethaneAbatement-US'!$N:$N,"&gt;="&amp;$A11,'IEA-MethaneAbatement-US'!$L:$L,$D$1)))*'State Downscaling Multipliers'!$B$7*(1+'EPA to IEA Scaling'!Q$10)</f>
        <v>0</v>
      </c>
      <c r="N11" s="2">
        <f>((VLOOKUP($B$1,'Multipliers and Adjustments'!$A$70:$I$86,TRUNC(COLUMN(N$2)/5)+2,FALSE)*SUMIFS('IEA-MethaneAbatement-US'!$M:$M,'IEA-MethaneAbatement-US'!$N:$N,"&lt;"&amp;$B11,'IEA-MethaneAbatement-US'!$N:$N,"&gt;="&amp;$A11,'IEA-MethaneAbatement-US'!$L:$L,$B$1))+(VLOOKUP($C$1,'Multipliers and Adjustments'!$A$70:$I$86,TRUNC(COLUMN(N$2)/5)+2,FALSE)*SUMIFS('IEA-MethaneAbatement-US'!$M:$M,'IEA-MethaneAbatement-US'!$N:$N,"&lt;"&amp;$B11,'IEA-MethaneAbatement-US'!$N:$N,"&gt;="&amp;$A11,'IEA-MethaneAbatement-US'!$L:$L,$C$1))+(VLOOKUP($D$1,'Multipliers and Adjustments'!$A$70:$I$86,TRUNC(COLUMN(N$2)/5)+2,FALSE)*SUMIFS('IEA-MethaneAbatement-US'!$M:$M,'IEA-MethaneAbatement-US'!$N:$N,"&lt;"&amp;$B11,'IEA-MethaneAbatement-US'!$N:$N,"&gt;="&amp;$A11,'IEA-MethaneAbatement-US'!$L:$L,$D$1)))*'State Downscaling Multipliers'!$B$7*(1+'EPA to IEA Scaling'!R$10)</f>
        <v>0</v>
      </c>
      <c r="O11" s="2">
        <f>((VLOOKUP($B$1,'Multipliers and Adjustments'!$A$70:$I$86,TRUNC(COLUMN(O$2)/5)+2,FALSE)*SUMIFS('IEA-MethaneAbatement-US'!$M:$M,'IEA-MethaneAbatement-US'!$N:$N,"&lt;"&amp;$B11,'IEA-MethaneAbatement-US'!$N:$N,"&gt;="&amp;$A11,'IEA-MethaneAbatement-US'!$L:$L,$B$1))+(VLOOKUP($C$1,'Multipliers and Adjustments'!$A$70:$I$86,TRUNC(COLUMN(O$2)/5)+2,FALSE)*SUMIFS('IEA-MethaneAbatement-US'!$M:$M,'IEA-MethaneAbatement-US'!$N:$N,"&lt;"&amp;$B11,'IEA-MethaneAbatement-US'!$N:$N,"&gt;="&amp;$A11,'IEA-MethaneAbatement-US'!$L:$L,$C$1))+(VLOOKUP($D$1,'Multipliers and Adjustments'!$A$70:$I$86,TRUNC(COLUMN(O$2)/5)+2,FALSE)*SUMIFS('IEA-MethaneAbatement-US'!$M:$M,'IEA-MethaneAbatement-US'!$N:$N,"&lt;"&amp;$B11,'IEA-MethaneAbatement-US'!$N:$N,"&gt;="&amp;$A11,'IEA-MethaneAbatement-US'!$L:$L,$D$1)))*'State Downscaling Multipliers'!$B$7*(1+'EPA to IEA Scaling'!S$10)</f>
        <v>0</v>
      </c>
      <c r="P11" s="2">
        <f>((VLOOKUP($B$1,'Multipliers and Adjustments'!$A$70:$I$86,TRUNC(COLUMN(P$2)/5)+2,FALSE)*SUMIFS('IEA-MethaneAbatement-US'!$M:$M,'IEA-MethaneAbatement-US'!$N:$N,"&lt;"&amp;$B11,'IEA-MethaneAbatement-US'!$N:$N,"&gt;="&amp;$A11,'IEA-MethaneAbatement-US'!$L:$L,$B$1))+(VLOOKUP($C$1,'Multipliers and Adjustments'!$A$70:$I$86,TRUNC(COLUMN(P$2)/5)+2,FALSE)*SUMIFS('IEA-MethaneAbatement-US'!$M:$M,'IEA-MethaneAbatement-US'!$N:$N,"&lt;"&amp;$B11,'IEA-MethaneAbatement-US'!$N:$N,"&gt;="&amp;$A11,'IEA-MethaneAbatement-US'!$L:$L,$C$1))+(VLOOKUP($D$1,'Multipliers and Adjustments'!$A$70:$I$86,TRUNC(COLUMN(P$2)/5)+2,FALSE)*SUMIFS('IEA-MethaneAbatement-US'!$M:$M,'IEA-MethaneAbatement-US'!$N:$N,"&lt;"&amp;$B11,'IEA-MethaneAbatement-US'!$N:$N,"&gt;="&amp;$A11,'IEA-MethaneAbatement-US'!$L:$L,$D$1)))*'State Downscaling Multipliers'!$B$7*(1+'EPA to IEA Scaling'!T$10)</f>
        <v>0</v>
      </c>
      <c r="Q11" s="2">
        <f>((VLOOKUP($B$1,'Multipliers and Adjustments'!$A$70:$I$86,TRUNC(COLUMN(Q$2)/5)+2,FALSE)*SUMIFS('IEA-MethaneAbatement-US'!$M:$M,'IEA-MethaneAbatement-US'!$N:$N,"&lt;"&amp;$B11,'IEA-MethaneAbatement-US'!$N:$N,"&gt;="&amp;$A11,'IEA-MethaneAbatement-US'!$L:$L,$B$1))+(VLOOKUP($C$1,'Multipliers and Adjustments'!$A$70:$I$86,TRUNC(COLUMN(Q$2)/5)+2,FALSE)*SUMIFS('IEA-MethaneAbatement-US'!$M:$M,'IEA-MethaneAbatement-US'!$N:$N,"&lt;"&amp;$B11,'IEA-MethaneAbatement-US'!$N:$N,"&gt;="&amp;$A11,'IEA-MethaneAbatement-US'!$L:$L,$C$1))+(VLOOKUP($D$1,'Multipliers and Adjustments'!$A$70:$I$86,TRUNC(COLUMN(Q$2)/5)+2,FALSE)*SUMIFS('IEA-MethaneAbatement-US'!$M:$M,'IEA-MethaneAbatement-US'!$N:$N,"&lt;"&amp;$B11,'IEA-MethaneAbatement-US'!$N:$N,"&gt;="&amp;$A11,'IEA-MethaneAbatement-US'!$L:$L,$D$1)))*'State Downscaling Multipliers'!$B$7*(1+'EPA to IEA Scaling'!U$10)</f>
        <v>0</v>
      </c>
      <c r="R11" s="105">
        <f>((VLOOKUP($B$1,'Multipliers and Adjustments'!$A$70:$I$86,TRUNC(COLUMN(R$2)/5)+2,FALSE)*SUMIFS('IEA-MethaneAbatement-US'!$M:$M,'IEA-MethaneAbatement-US'!$N:$N,"&lt;"&amp;$B11,'IEA-MethaneAbatement-US'!$N:$N,"&gt;="&amp;$A11,'IEA-MethaneAbatement-US'!$L:$L,$B$1))+(VLOOKUP($C$1,'Multipliers and Adjustments'!$A$70:$I$86,TRUNC(COLUMN(R$2)/5)+2,FALSE)*SUMIFS('IEA-MethaneAbatement-US'!$M:$M,'IEA-MethaneAbatement-US'!$N:$N,"&lt;"&amp;$B11,'IEA-MethaneAbatement-US'!$N:$N,"&gt;="&amp;$A11,'IEA-MethaneAbatement-US'!$L:$L,$C$1))+(VLOOKUP($D$1,'Multipliers and Adjustments'!$A$70:$I$86,TRUNC(COLUMN(R$2)/5)+2,FALSE)*SUMIFS('IEA-MethaneAbatement-US'!$M:$M,'IEA-MethaneAbatement-US'!$N:$N,"&lt;"&amp;$B11,'IEA-MethaneAbatement-US'!$N:$N,"&gt;="&amp;$A11,'IEA-MethaneAbatement-US'!$L:$L,$D$1)))*'State Downscaling Multipliers'!$B$7*(1+'EPA to IEA Scaling'!V$10)</f>
        <v>0</v>
      </c>
      <c r="S11" s="2">
        <f>((VLOOKUP($B$1,'Multipliers and Adjustments'!$A$70:$I$86,TRUNC(COLUMN(S$2)/5)+2,FALSE)*SUMIFS('IEA-MethaneAbatement-US'!$M:$M,'IEA-MethaneAbatement-US'!$N:$N,"&lt;"&amp;$B11,'IEA-MethaneAbatement-US'!$N:$N,"&gt;="&amp;$A11,'IEA-MethaneAbatement-US'!$L:$L,$B$1))+(VLOOKUP($C$1,'Multipliers and Adjustments'!$A$70:$I$86,TRUNC(COLUMN(S$2)/5)+2,FALSE)*SUMIFS('IEA-MethaneAbatement-US'!$M:$M,'IEA-MethaneAbatement-US'!$N:$N,"&lt;"&amp;$B11,'IEA-MethaneAbatement-US'!$N:$N,"&gt;="&amp;$A11,'IEA-MethaneAbatement-US'!$L:$L,$C$1))+(VLOOKUP($D$1,'Multipliers and Adjustments'!$A$70:$I$86,TRUNC(COLUMN(S$2)/5)+2,FALSE)*SUMIFS('IEA-MethaneAbatement-US'!$M:$M,'IEA-MethaneAbatement-US'!$N:$N,"&lt;"&amp;$B11,'IEA-MethaneAbatement-US'!$N:$N,"&gt;="&amp;$A11,'IEA-MethaneAbatement-US'!$L:$L,$D$1)))*'State Downscaling Multipliers'!$B$7*(1+'EPA to IEA Scaling'!W$10)</f>
        <v>0</v>
      </c>
      <c r="T11" s="2">
        <f>((VLOOKUP($B$1,'Multipliers and Adjustments'!$A$70:$I$86,TRUNC(COLUMN(T$2)/5)+2,FALSE)*SUMIFS('IEA-MethaneAbatement-US'!$M:$M,'IEA-MethaneAbatement-US'!$N:$N,"&lt;"&amp;$B11,'IEA-MethaneAbatement-US'!$N:$N,"&gt;="&amp;$A11,'IEA-MethaneAbatement-US'!$L:$L,$B$1))+(VLOOKUP($C$1,'Multipliers and Adjustments'!$A$70:$I$86,TRUNC(COLUMN(T$2)/5)+2,FALSE)*SUMIFS('IEA-MethaneAbatement-US'!$M:$M,'IEA-MethaneAbatement-US'!$N:$N,"&lt;"&amp;$B11,'IEA-MethaneAbatement-US'!$N:$N,"&gt;="&amp;$A11,'IEA-MethaneAbatement-US'!$L:$L,$C$1))+(VLOOKUP($D$1,'Multipliers and Adjustments'!$A$70:$I$86,TRUNC(COLUMN(T$2)/5)+2,FALSE)*SUMIFS('IEA-MethaneAbatement-US'!$M:$M,'IEA-MethaneAbatement-US'!$N:$N,"&lt;"&amp;$B11,'IEA-MethaneAbatement-US'!$N:$N,"&gt;="&amp;$A11,'IEA-MethaneAbatement-US'!$L:$L,$D$1)))*'State Downscaling Multipliers'!$B$7*(1+'EPA to IEA Scaling'!X$10)</f>
        <v>0</v>
      </c>
      <c r="U11" s="2">
        <f>((VLOOKUP($B$1,'Multipliers and Adjustments'!$A$70:$I$86,TRUNC(COLUMN(U$2)/5)+2,FALSE)*SUMIFS('IEA-MethaneAbatement-US'!$M:$M,'IEA-MethaneAbatement-US'!$N:$N,"&lt;"&amp;$B11,'IEA-MethaneAbatement-US'!$N:$N,"&gt;="&amp;$A11,'IEA-MethaneAbatement-US'!$L:$L,$B$1))+(VLOOKUP($C$1,'Multipliers and Adjustments'!$A$70:$I$86,TRUNC(COLUMN(U$2)/5)+2,FALSE)*SUMIFS('IEA-MethaneAbatement-US'!$M:$M,'IEA-MethaneAbatement-US'!$N:$N,"&lt;"&amp;$B11,'IEA-MethaneAbatement-US'!$N:$N,"&gt;="&amp;$A11,'IEA-MethaneAbatement-US'!$L:$L,$C$1))+(VLOOKUP($D$1,'Multipliers and Adjustments'!$A$70:$I$86,TRUNC(COLUMN(U$2)/5)+2,FALSE)*SUMIFS('IEA-MethaneAbatement-US'!$M:$M,'IEA-MethaneAbatement-US'!$N:$N,"&lt;"&amp;$B11,'IEA-MethaneAbatement-US'!$N:$N,"&gt;="&amp;$A11,'IEA-MethaneAbatement-US'!$L:$L,$D$1)))*'State Downscaling Multipliers'!$B$7*(1+'EPA to IEA Scaling'!Y$10)</f>
        <v>0</v>
      </c>
      <c r="V11" s="2">
        <f>((VLOOKUP($B$1,'Multipliers and Adjustments'!$A$70:$I$86,TRUNC(COLUMN(V$2)/5)+2,FALSE)*SUMIFS('IEA-MethaneAbatement-US'!$M:$M,'IEA-MethaneAbatement-US'!$N:$N,"&lt;"&amp;$B11,'IEA-MethaneAbatement-US'!$N:$N,"&gt;="&amp;$A11,'IEA-MethaneAbatement-US'!$L:$L,$B$1))+(VLOOKUP($C$1,'Multipliers and Adjustments'!$A$70:$I$86,TRUNC(COLUMN(V$2)/5)+2,FALSE)*SUMIFS('IEA-MethaneAbatement-US'!$M:$M,'IEA-MethaneAbatement-US'!$N:$N,"&lt;"&amp;$B11,'IEA-MethaneAbatement-US'!$N:$N,"&gt;="&amp;$A11,'IEA-MethaneAbatement-US'!$L:$L,$C$1))+(VLOOKUP($D$1,'Multipliers and Adjustments'!$A$70:$I$86,TRUNC(COLUMN(V$2)/5)+2,FALSE)*SUMIFS('IEA-MethaneAbatement-US'!$M:$M,'IEA-MethaneAbatement-US'!$N:$N,"&lt;"&amp;$B11,'IEA-MethaneAbatement-US'!$N:$N,"&gt;="&amp;$A11,'IEA-MethaneAbatement-US'!$L:$L,$D$1)))*'State Downscaling Multipliers'!$B$7*(1+'EPA to IEA Scaling'!Z$10)</f>
        <v>0</v>
      </c>
      <c r="W11" s="105">
        <f>((VLOOKUP($B$1,'Multipliers and Adjustments'!$A$70:$I$86,TRUNC(COLUMN(W$2)/5)+2,FALSE)*SUMIFS('IEA-MethaneAbatement-US'!$M:$M,'IEA-MethaneAbatement-US'!$N:$N,"&lt;"&amp;$B11,'IEA-MethaneAbatement-US'!$N:$N,"&gt;="&amp;$A11,'IEA-MethaneAbatement-US'!$L:$L,$B$1))+(VLOOKUP($C$1,'Multipliers and Adjustments'!$A$70:$I$86,TRUNC(COLUMN(W$2)/5)+2,FALSE)*SUMIFS('IEA-MethaneAbatement-US'!$M:$M,'IEA-MethaneAbatement-US'!$N:$N,"&lt;"&amp;$B11,'IEA-MethaneAbatement-US'!$N:$N,"&gt;="&amp;$A11,'IEA-MethaneAbatement-US'!$L:$L,$C$1))+(VLOOKUP($D$1,'Multipliers and Adjustments'!$A$70:$I$86,TRUNC(COLUMN(W$2)/5)+2,FALSE)*SUMIFS('IEA-MethaneAbatement-US'!$M:$M,'IEA-MethaneAbatement-US'!$N:$N,"&lt;"&amp;$B11,'IEA-MethaneAbatement-US'!$N:$N,"&gt;="&amp;$A11,'IEA-MethaneAbatement-US'!$L:$L,$D$1)))*'State Downscaling Multipliers'!$B$7*(1+'EPA to IEA Scaling'!AA$10)</f>
        <v>0</v>
      </c>
      <c r="X11" s="2">
        <f>((VLOOKUP($B$1,'Multipliers and Adjustments'!$A$70:$I$86,TRUNC(COLUMN(X$2)/5)+2,FALSE)*SUMIFS('IEA-MethaneAbatement-US'!$M:$M,'IEA-MethaneAbatement-US'!$N:$N,"&lt;"&amp;$B11,'IEA-MethaneAbatement-US'!$N:$N,"&gt;="&amp;$A11,'IEA-MethaneAbatement-US'!$L:$L,$B$1))+(VLOOKUP($C$1,'Multipliers and Adjustments'!$A$70:$I$86,TRUNC(COLUMN(X$2)/5)+2,FALSE)*SUMIFS('IEA-MethaneAbatement-US'!$M:$M,'IEA-MethaneAbatement-US'!$N:$N,"&lt;"&amp;$B11,'IEA-MethaneAbatement-US'!$N:$N,"&gt;="&amp;$A11,'IEA-MethaneAbatement-US'!$L:$L,$C$1))+(VLOOKUP($D$1,'Multipliers and Adjustments'!$A$70:$I$86,TRUNC(COLUMN(X$2)/5)+2,FALSE)*SUMIFS('IEA-MethaneAbatement-US'!$M:$M,'IEA-MethaneAbatement-US'!$N:$N,"&lt;"&amp;$B11,'IEA-MethaneAbatement-US'!$N:$N,"&gt;="&amp;$A11,'IEA-MethaneAbatement-US'!$L:$L,$D$1)))*'State Downscaling Multipliers'!$B$7*(1+'EPA to IEA Scaling'!AB$10)</f>
        <v>0</v>
      </c>
      <c r="Y11" s="2">
        <f>((VLOOKUP($B$1,'Multipliers and Adjustments'!$A$70:$I$86,TRUNC(COLUMN(Y$2)/5)+2,FALSE)*SUMIFS('IEA-MethaneAbatement-US'!$M:$M,'IEA-MethaneAbatement-US'!$N:$N,"&lt;"&amp;$B11,'IEA-MethaneAbatement-US'!$N:$N,"&gt;="&amp;$A11,'IEA-MethaneAbatement-US'!$L:$L,$B$1))+(VLOOKUP($C$1,'Multipliers and Adjustments'!$A$70:$I$86,TRUNC(COLUMN(Y$2)/5)+2,FALSE)*SUMIFS('IEA-MethaneAbatement-US'!$M:$M,'IEA-MethaneAbatement-US'!$N:$N,"&lt;"&amp;$B11,'IEA-MethaneAbatement-US'!$N:$N,"&gt;="&amp;$A11,'IEA-MethaneAbatement-US'!$L:$L,$C$1))+(VLOOKUP($D$1,'Multipliers and Adjustments'!$A$70:$I$86,TRUNC(COLUMN(Y$2)/5)+2,FALSE)*SUMIFS('IEA-MethaneAbatement-US'!$M:$M,'IEA-MethaneAbatement-US'!$N:$N,"&lt;"&amp;$B11,'IEA-MethaneAbatement-US'!$N:$N,"&gt;="&amp;$A11,'IEA-MethaneAbatement-US'!$L:$L,$D$1)))*'State Downscaling Multipliers'!$B$7*(1+'EPA to IEA Scaling'!AC$10)</f>
        <v>0</v>
      </c>
      <c r="Z11" s="2">
        <f>((VLOOKUP($B$1,'Multipliers and Adjustments'!$A$70:$I$86,TRUNC(COLUMN(Z$2)/5)+2,FALSE)*SUMIFS('IEA-MethaneAbatement-US'!$M:$M,'IEA-MethaneAbatement-US'!$N:$N,"&lt;"&amp;$B11,'IEA-MethaneAbatement-US'!$N:$N,"&gt;="&amp;$A11,'IEA-MethaneAbatement-US'!$L:$L,$B$1))+(VLOOKUP($C$1,'Multipliers and Adjustments'!$A$70:$I$86,TRUNC(COLUMN(Z$2)/5)+2,FALSE)*SUMIFS('IEA-MethaneAbatement-US'!$M:$M,'IEA-MethaneAbatement-US'!$N:$N,"&lt;"&amp;$B11,'IEA-MethaneAbatement-US'!$N:$N,"&gt;="&amp;$A11,'IEA-MethaneAbatement-US'!$L:$L,$C$1))+(VLOOKUP($D$1,'Multipliers and Adjustments'!$A$70:$I$86,TRUNC(COLUMN(Z$2)/5)+2,FALSE)*SUMIFS('IEA-MethaneAbatement-US'!$M:$M,'IEA-MethaneAbatement-US'!$N:$N,"&lt;"&amp;$B11,'IEA-MethaneAbatement-US'!$N:$N,"&gt;="&amp;$A11,'IEA-MethaneAbatement-US'!$L:$L,$D$1)))*'State Downscaling Multipliers'!$B$7*(1+'EPA to IEA Scaling'!AD$10)</f>
        <v>0</v>
      </c>
      <c r="AA11" s="2">
        <f>((VLOOKUP($B$1,'Multipliers and Adjustments'!$A$70:$I$86,TRUNC(COLUMN(AA$2)/5)+2,FALSE)*SUMIFS('IEA-MethaneAbatement-US'!$M:$M,'IEA-MethaneAbatement-US'!$N:$N,"&lt;"&amp;$B11,'IEA-MethaneAbatement-US'!$N:$N,"&gt;="&amp;$A11,'IEA-MethaneAbatement-US'!$L:$L,$B$1))+(VLOOKUP($C$1,'Multipliers and Adjustments'!$A$70:$I$86,TRUNC(COLUMN(AA$2)/5)+2,FALSE)*SUMIFS('IEA-MethaneAbatement-US'!$M:$M,'IEA-MethaneAbatement-US'!$N:$N,"&lt;"&amp;$B11,'IEA-MethaneAbatement-US'!$N:$N,"&gt;="&amp;$A11,'IEA-MethaneAbatement-US'!$L:$L,$C$1))+(VLOOKUP($D$1,'Multipliers and Adjustments'!$A$70:$I$86,TRUNC(COLUMN(AA$2)/5)+2,FALSE)*SUMIFS('IEA-MethaneAbatement-US'!$M:$M,'IEA-MethaneAbatement-US'!$N:$N,"&lt;"&amp;$B11,'IEA-MethaneAbatement-US'!$N:$N,"&gt;="&amp;$A11,'IEA-MethaneAbatement-US'!$L:$L,$D$1)))*'State Downscaling Multipliers'!$B$7*(1+'EPA to IEA Scaling'!AE$10)</f>
        <v>0</v>
      </c>
      <c r="AB11" s="105">
        <f>((VLOOKUP($B$1,'Multipliers and Adjustments'!$A$70:$I$86,TRUNC(COLUMN(AB$2)/5)+2,FALSE)*SUMIFS('IEA-MethaneAbatement-US'!$M:$M,'IEA-MethaneAbatement-US'!$N:$N,"&lt;"&amp;$B11,'IEA-MethaneAbatement-US'!$N:$N,"&gt;="&amp;$A11,'IEA-MethaneAbatement-US'!$L:$L,$B$1))+(VLOOKUP($C$1,'Multipliers and Adjustments'!$A$70:$I$86,TRUNC(COLUMN(AB$2)/5)+2,FALSE)*SUMIFS('IEA-MethaneAbatement-US'!$M:$M,'IEA-MethaneAbatement-US'!$N:$N,"&lt;"&amp;$B11,'IEA-MethaneAbatement-US'!$N:$N,"&gt;="&amp;$A11,'IEA-MethaneAbatement-US'!$L:$L,$C$1))+(VLOOKUP($D$1,'Multipliers and Adjustments'!$A$70:$I$86,TRUNC(COLUMN(AB$2)/5)+2,FALSE)*SUMIFS('IEA-MethaneAbatement-US'!$M:$M,'IEA-MethaneAbatement-US'!$N:$N,"&lt;"&amp;$B11,'IEA-MethaneAbatement-US'!$N:$N,"&gt;="&amp;$A11,'IEA-MethaneAbatement-US'!$L:$L,$D$1)))*'State Downscaling Multipliers'!$B$7*(1+'EPA to IEA Scaling'!AF$10)</f>
        <v>0</v>
      </c>
      <c r="AC11" s="2">
        <f>((VLOOKUP($B$1,'Multipliers and Adjustments'!$A$70:$I$86,TRUNC(COLUMN(AC$2)/5)+2,FALSE)*SUMIFS('IEA-MethaneAbatement-US'!$M:$M,'IEA-MethaneAbatement-US'!$N:$N,"&lt;"&amp;$B11,'IEA-MethaneAbatement-US'!$N:$N,"&gt;="&amp;$A11,'IEA-MethaneAbatement-US'!$L:$L,$B$1))+(VLOOKUP($C$1,'Multipliers and Adjustments'!$A$70:$I$86,TRUNC(COLUMN(AC$2)/5)+2,FALSE)*SUMIFS('IEA-MethaneAbatement-US'!$M:$M,'IEA-MethaneAbatement-US'!$N:$N,"&lt;"&amp;$B11,'IEA-MethaneAbatement-US'!$N:$N,"&gt;="&amp;$A11,'IEA-MethaneAbatement-US'!$L:$L,$C$1))+(VLOOKUP($D$1,'Multipliers and Adjustments'!$A$70:$I$86,TRUNC(COLUMN(AC$2)/5)+2,FALSE)*SUMIFS('IEA-MethaneAbatement-US'!$M:$M,'IEA-MethaneAbatement-US'!$N:$N,"&lt;"&amp;$B11,'IEA-MethaneAbatement-US'!$N:$N,"&gt;="&amp;$A11,'IEA-MethaneAbatement-US'!$L:$L,$D$1)))*'State Downscaling Multipliers'!$B$7*(1+'EPA to IEA Scaling'!AG$10)</f>
        <v>0</v>
      </c>
      <c r="AD11" s="2">
        <f>((VLOOKUP($B$1,'Multipliers and Adjustments'!$A$70:$I$86,TRUNC(COLUMN(AD$2)/5)+2,FALSE)*SUMIFS('IEA-MethaneAbatement-US'!$M:$M,'IEA-MethaneAbatement-US'!$N:$N,"&lt;"&amp;$B11,'IEA-MethaneAbatement-US'!$N:$N,"&gt;="&amp;$A11,'IEA-MethaneAbatement-US'!$L:$L,$B$1))+(VLOOKUP($C$1,'Multipliers and Adjustments'!$A$70:$I$86,TRUNC(COLUMN(AD$2)/5)+2,FALSE)*SUMIFS('IEA-MethaneAbatement-US'!$M:$M,'IEA-MethaneAbatement-US'!$N:$N,"&lt;"&amp;$B11,'IEA-MethaneAbatement-US'!$N:$N,"&gt;="&amp;$A11,'IEA-MethaneAbatement-US'!$L:$L,$C$1))+(VLOOKUP($D$1,'Multipliers and Adjustments'!$A$70:$I$86,TRUNC(COLUMN(AD$2)/5)+2,FALSE)*SUMIFS('IEA-MethaneAbatement-US'!$M:$M,'IEA-MethaneAbatement-US'!$N:$N,"&lt;"&amp;$B11,'IEA-MethaneAbatement-US'!$N:$N,"&gt;="&amp;$A11,'IEA-MethaneAbatement-US'!$L:$L,$D$1)))*'State Downscaling Multipliers'!$B$7*(1+'EPA to IEA Scaling'!AH$10)</f>
        <v>0</v>
      </c>
      <c r="AE11" s="2">
        <f>((VLOOKUP($B$1,'Multipliers and Adjustments'!$A$70:$I$86,TRUNC(COLUMN(AE$2)/5)+2,FALSE)*SUMIFS('IEA-MethaneAbatement-US'!$M:$M,'IEA-MethaneAbatement-US'!$N:$N,"&lt;"&amp;$B11,'IEA-MethaneAbatement-US'!$N:$N,"&gt;="&amp;$A11,'IEA-MethaneAbatement-US'!$L:$L,$B$1))+(VLOOKUP($C$1,'Multipliers and Adjustments'!$A$70:$I$86,TRUNC(COLUMN(AE$2)/5)+2,FALSE)*SUMIFS('IEA-MethaneAbatement-US'!$M:$M,'IEA-MethaneAbatement-US'!$N:$N,"&lt;"&amp;$B11,'IEA-MethaneAbatement-US'!$N:$N,"&gt;="&amp;$A11,'IEA-MethaneAbatement-US'!$L:$L,$C$1))+(VLOOKUP($D$1,'Multipliers and Adjustments'!$A$70:$I$86,TRUNC(COLUMN(AE$2)/5)+2,FALSE)*SUMIFS('IEA-MethaneAbatement-US'!$M:$M,'IEA-MethaneAbatement-US'!$N:$N,"&lt;"&amp;$B11,'IEA-MethaneAbatement-US'!$N:$N,"&gt;="&amp;$A11,'IEA-MethaneAbatement-US'!$L:$L,$D$1)))*'State Downscaling Multipliers'!$B$7*(1+'EPA to IEA Scaling'!AI$10)</f>
        <v>0</v>
      </c>
      <c r="AF11" s="2">
        <f>((VLOOKUP($B$1,'Multipliers and Adjustments'!$A$70:$I$86,TRUNC(COLUMN(AF$2)/5)+2,FALSE)*SUMIFS('IEA-MethaneAbatement-US'!$M:$M,'IEA-MethaneAbatement-US'!$N:$N,"&lt;"&amp;$B11,'IEA-MethaneAbatement-US'!$N:$N,"&gt;="&amp;$A11,'IEA-MethaneAbatement-US'!$L:$L,$B$1))+(VLOOKUP($C$1,'Multipliers and Adjustments'!$A$70:$I$86,TRUNC(COLUMN(AF$2)/5)+2,FALSE)*SUMIFS('IEA-MethaneAbatement-US'!$M:$M,'IEA-MethaneAbatement-US'!$N:$N,"&lt;"&amp;$B11,'IEA-MethaneAbatement-US'!$N:$N,"&gt;="&amp;$A11,'IEA-MethaneAbatement-US'!$L:$L,$C$1))+(VLOOKUP($D$1,'Multipliers and Adjustments'!$A$70:$I$86,TRUNC(COLUMN(AF$2)/5)+2,FALSE)*SUMIFS('IEA-MethaneAbatement-US'!$M:$M,'IEA-MethaneAbatement-US'!$N:$N,"&lt;"&amp;$B11,'IEA-MethaneAbatement-US'!$N:$N,"&gt;="&amp;$A11,'IEA-MethaneAbatement-US'!$L:$L,$D$1)))*'State Downscaling Multipliers'!$B$7*(1+'EPA to IEA Scaling'!AJ$10)</f>
        <v>0</v>
      </c>
      <c r="AG11" s="105">
        <f>((VLOOKUP($B$1,'Multipliers and Adjustments'!$A$70:$I$86,TRUNC(COLUMN(AG$2)/5)+2,FALSE)*SUMIFS('IEA-MethaneAbatement-US'!$M:$M,'IEA-MethaneAbatement-US'!$N:$N,"&lt;"&amp;$B11,'IEA-MethaneAbatement-US'!$N:$N,"&gt;="&amp;$A11,'IEA-MethaneAbatement-US'!$L:$L,$B$1))+(VLOOKUP($C$1,'Multipliers and Adjustments'!$A$70:$I$86,TRUNC(COLUMN(AG$2)/5)+2,FALSE)*SUMIFS('IEA-MethaneAbatement-US'!$M:$M,'IEA-MethaneAbatement-US'!$N:$N,"&lt;"&amp;$B11,'IEA-MethaneAbatement-US'!$N:$N,"&gt;="&amp;$A11,'IEA-MethaneAbatement-US'!$L:$L,$C$1))+(VLOOKUP($D$1,'Multipliers and Adjustments'!$A$70:$I$86,TRUNC(COLUMN(AG$2)/5)+2,FALSE)*SUMIFS('IEA-MethaneAbatement-US'!$M:$M,'IEA-MethaneAbatement-US'!$N:$N,"&lt;"&amp;$B11,'IEA-MethaneAbatement-US'!$N:$N,"&gt;="&amp;$A11,'IEA-MethaneAbatement-US'!$L:$L,$D$1)))*'State Downscaling Multipliers'!$B$7*(1+'EPA to IEA Scaling'!AK$10)</f>
        <v>0</v>
      </c>
      <c r="AH11" s="2">
        <f>((VLOOKUP($B$1,'Multipliers and Adjustments'!$A$70:$I$86,TRUNC(COLUMN(AH$2)/5)+2,FALSE)*SUMIFS('IEA-MethaneAbatement-US'!$M:$M,'IEA-MethaneAbatement-US'!$N:$N,"&lt;"&amp;$B11,'IEA-MethaneAbatement-US'!$N:$N,"&gt;="&amp;$A11,'IEA-MethaneAbatement-US'!$L:$L,$B$1))+(VLOOKUP($C$1,'Multipliers and Adjustments'!$A$70:$I$86,TRUNC(COLUMN(AH$2)/5)+2,FALSE)*SUMIFS('IEA-MethaneAbatement-US'!$M:$M,'IEA-MethaneAbatement-US'!$N:$N,"&lt;"&amp;$B11,'IEA-MethaneAbatement-US'!$N:$N,"&gt;="&amp;$A11,'IEA-MethaneAbatement-US'!$L:$L,$C$1))+(VLOOKUP($D$1,'Multipliers and Adjustments'!$A$70:$I$86,TRUNC(COLUMN(AH$2)/5)+2,FALSE)*SUMIFS('IEA-MethaneAbatement-US'!$M:$M,'IEA-MethaneAbatement-US'!$N:$N,"&lt;"&amp;$B11,'IEA-MethaneAbatement-US'!$N:$N,"&gt;="&amp;$A11,'IEA-MethaneAbatement-US'!$L:$L,$D$1)))*'State Downscaling Multipliers'!$B$7*(1+'EPA to IEA Scaling'!AL$10)</f>
        <v>0</v>
      </c>
      <c r="AI11" s="2">
        <f>((VLOOKUP($B$1,'Multipliers and Adjustments'!$A$70:$I$86,TRUNC(COLUMN(AI$2)/5)+2,FALSE)*SUMIFS('IEA-MethaneAbatement-US'!$M:$M,'IEA-MethaneAbatement-US'!$N:$N,"&lt;"&amp;$B11,'IEA-MethaneAbatement-US'!$N:$N,"&gt;="&amp;$A11,'IEA-MethaneAbatement-US'!$L:$L,$B$1))+(VLOOKUP($C$1,'Multipliers and Adjustments'!$A$70:$I$86,TRUNC(COLUMN(AI$2)/5)+2,FALSE)*SUMIFS('IEA-MethaneAbatement-US'!$M:$M,'IEA-MethaneAbatement-US'!$N:$N,"&lt;"&amp;$B11,'IEA-MethaneAbatement-US'!$N:$N,"&gt;="&amp;$A11,'IEA-MethaneAbatement-US'!$L:$L,$C$1))+(VLOOKUP($D$1,'Multipliers and Adjustments'!$A$70:$I$86,TRUNC(COLUMN(AI$2)/5)+2,FALSE)*SUMIFS('IEA-MethaneAbatement-US'!$M:$M,'IEA-MethaneAbatement-US'!$N:$N,"&lt;"&amp;$B11,'IEA-MethaneAbatement-US'!$N:$N,"&gt;="&amp;$A11,'IEA-MethaneAbatement-US'!$L:$L,$D$1)))*'State Downscaling Multipliers'!$B$7*(1+'EPA to IEA Scaling'!AM$10)</f>
        <v>0</v>
      </c>
      <c r="AJ11" s="2">
        <f>((VLOOKUP($B$1,'Multipliers and Adjustments'!$A$70:$I$86,TRUNC(COLUMN(AJ$2)/5)+2,FALSE)*SUMIFS('IEA-MethaneAbatement-US'!$M:$M,'IEA-MethaneAbatement-US'!$N:$N,"&lt;"&amp;$B11,'IEA-MethaneAbatement-US'!$N:$N,"&gt;="&amp;$A11,'IEA-MethaneAbatement-US'!$L:$L,$B$1))+(VLOOKUP($C$1,'Multipliers and Adjustments'!$A$70:$I$86,TRUNC(COLUMN(AJ$2)/5)+2,FALSE)*SUMIFS('IEA-MethaneAbatement-US'!$M:$M,'IEA-MethaneAbatement-US'!$N:$N,"&lt;"&amp;$B11,'IEA-MethaneAbatement-US'!$N:$N,"&gt;="&amp;$A11,'IEA-MethaneAbatement-US'!$L:$L,$C$1))+(VLOOKUP($D$1,'Multipliers and Adjustments'!$A$70:$I$86,TRUNC(COLUMN(AJ$2)/5)+2,FALSE)*SUMIFS('IEA-MethaneAbatement-US'!$M:$M,'IEA-MethaneAbatement-US'!$N:$N,"&lt;"&amp;$B11,'IEA-MethaneAbatement-US'!$N:$N,"&gt;="&amp;$A11,'IEA-MethaneAbatement-US'!$L:$L,$D$1)))*'State Downscaling Multipliers'!$B$7*(1+'EPA to IEA Scaling'!AN$10)</f>
        <v>0</v>
      </c>
      <c r="AK11" s="2">
        <f>((VLOOKUP($B$1,'Multipliers and Adjustments'!$A$70:$I$86,TRUNC(COLUMN(AK$2)/5)+2,FALSE)*SUMIFS('IEA-MethaneAbatement-US'!$M:$M,'IEA-MethaneAbatement-US'!$N:$N,"&lt;"&amp;$B11,'IEA-MethaneAbatement-US'!$N:$N,"&gt;="&amp;$A11,'IEA-MethaneAbatement-US'!$L:$L,$B$1))+(VLOOKUP($C$1,'Multipliers and Adjustments'!$A$70:$I$86,TRUNC(COLUMN(AK$2)/5)+2,FALSE)*SUMIFS('IEA-MethaneAbatement-US'!$M:$M,'IEA-MethaneAbatement-US'!$N:$N,"&lt;"&amp;$B11,'IEA-MethaneAbatement-US'!$N:$N,"&gt;="&amp;$A11,'IEA-MethaneAbatement-US'!$L:$L,$C$1))+(VLOOKUP($D$1,'Multipliers and Adjustments'!$A$70:$I$86,TRUNC(COLUMN(AK$2)/5)+2,FALSE)*SUMIFS('IEA-MethaneAbatement-US'!$M:$M,'IEA-MethaneAbatement-US'!$N:$N,"&lt;"&amp;$B11,'IEA-MethaneAbatement-US'!$N:$N,"&gt;="&amp;$A11,'IEA-MethaneAbatement-US'!$L:$L,$D$1)))*'State Downscaling Multipliers'!$B$7*(1+'EPA to IEA Scaling'!AO$10)</f>
        <v>0</v>
      </c>
      <c r="AL11" s="105">
        <f>((VLOOKUP($B$1,'Multipliers and Adjustments'!$A$70:$I$86,TRUNC(COLUMN(AL$2)/5)+2,FALSE)*SUMIFS('IEA-MethaneAbatement-US'!$M:$M,'IEA-MethaneAbatement-US'!$N:$N,"&lt;"&amp;$B11,'IEA-MethaneAbatement-US'!$N:$N,"&gt;="&amp;$A11,'IEA-MethaneAbatement-US'!$L:$L,$B$1))+(VLOOKUP($C$1,'Multipliers and Adjustments'!$A$70:$I$86,TRUNC(COLUMN(AL$2)/5)+2,FALSE)*SUMIFS('IEA-MethaneAbatement-US'!$M:$M,'IEA-MethaneAbatement-US'!$N:$N,"&lt;"&amp;$B11,'IEA-MethaneAbatement-US'!$N:$N,"&gt;="&amp;$A11,'IEA-MethaneAbatement-US'!$L:$L,$C$1))+(VLOOKUP($D$1,'Multipliers and Adjustments'!$A$70:$I$86,TRUNC(COLUMN(AL$2)/5)+2,FALSE)*SUMIFS('IEA-MethaneAbatement-US'!$M:$M,'IEA-MethaneAbatement-US'!$N:$N,"&lt;"&amp;$B11,'IEA-MethaneAbatement-US'!$N:$N,"&gt;="&amp;$A11,'IEA-MethaneAbatement-US'!$L:$L,$D$1)))*'State Downscaling Multipliers'!$B$7*(1+'EPA to IEA Scaling'!AP$10)</f>
        <v>0</v>
      </c>
    </row>
    <row r="12" spans="1:38" x14ac:dyDescent="0.25">
      <c r="A12" s="49">
        <f t="shared" si="1"/>
        <v>-700</v>
      </c>
      <c r="B12" s="49">
        <f t="shared" si="0"/>
        <v>-650</v>
      </c>
      <c r="C12" s="105">
        <f>((VLOOKUP($B$1,'Multipliers and Adjustments'!$A$70:$I$86,TRUNC(COLUMN(C$2)/5)+2,FALSE)*SUMIFS('IEA-MethaneAbatement-US'!$M:$M,'IEA-MethaneAbatement-US'!$N:$N,"&lt;"&amp;$B12,'IEA-MethaneAbatement-US'!$N:$N,"&gt;="&amp;$A12,'IEA-MethaneAbatement-US'!$L:$L,$B$1))+(VLOOKUP($C$1,'Multipliers and Adjustments'!$A$70:$I$86,TRUNC(COLUMN(C$2)/5)+2,FALSE)*SUMIFS('IEA-MethaneAbatement-US'!$M:$M,'IEA-MethaneAbatement-US'!$N:$N,"&lt;"&amp;$B12,'IEA-MethaneAbatement-US'!$N:$N,"&gt;="&amp;$A12,'IEA-MethaneAbatement-US'!$L:$L,$C$1))+(VLOOKUP($D$1,'Multipliers and Adjustments'!$A$70:$I$86,TRUNC(COLUMN(C$2)/5)+2,FALSE)*SUMIFS('IEA-MethaneAbatement-US'!$M:$M,'IEA-MethaneAbatement-US'!$N:$N,"&lt;"&amp;$B12,'IEA-MethaneAbatement-US'!$N:$N,"&gt;="&amp;$A12,'IEA-MethaneAbatement-US'!$L:$L,$D$1)))*'State Downscaling Multipliers'!$B$7*(1+'EPA to IEA Scaling'!G$10)</f>
        <v>0</v>
      </c>
      <c r="D12" s="2">
        <f>((VLOOKUP($B$1,'Multipliers and Adjustments'!$A$70:$I$86,TRUNC(COLUMN(D$2)/5)+2,FALSE)*SUMIFS('IEA-MethaneAbatement-US'!$M:$M,'IEA-MethaneAbatement-US'!$N:$N,"&lt;"&amp;$B12,'IEA-MethaneAbatement-US'!$N:$N,"&gt;="&amp;$A12,'IEA-MethaneAbatement-US'!$L:$L,$B$1))+(VLOOKUP($C$1,'Multipliers and Adjustments'!$A$70:$I$86,TRUNC(COLUMN(D$2)/5)+2,FALSE)*SUMIFS('IEA-MethaneAbatement-US'!$M:$M,'IEA-MethaneAbatement-US'!$N:$N,"&lt;"&amp;$B12,'IEA-MethaneAbatement-US'!$N:$N,"&gt;="&amp;$A12,'IEA-MethaneAbatement-US'!$L:$L,$C$1))+(VLOOKUP($D$1,'Multipliers and Adjustments'!$A$70:$I$86,TRUNC(COLUMN(D$2)/5)+2,FALSE)*SUMIFS('IEA-MethaneAbatement-US'!$M:$M,'IEA-MethaneAbatement-US'!$N:$N,"&lt;"&amp;$B12,'IEA-MethaneAbatement-US'!$N:$N,"&gt;="&amp;$A12,'IEA-MethaneAbatement-US'!$L:$L,$D$1)))*'State Downscaling Multipliers'!$B$7*(1+'EPA to IEA Scaling'!H$10)</f>
        <v>0</v>
      </c>
      <c r="E12" s="2">
        <f>((VLOOKUP($B$1,'Multipliers and Adjustments'!$A$70:$I$86,TRUNC(COLUMN(E$2)/5)+2,FALSE)*SUMIFS('IEA-MethaneAbatement-US'!$M:$M,'IEA-MethaneAbatement-US'!$N:$N,"&lt;"&amp;$B12,'IEA-MethaneAbatement-US'!$N:$N,"&gt;="&amp;$A12,'IEA-MethaneAbatement-US'!$L:$L,$B$1))+(VLOOKUP($C$1,'Multipliers and Adjustments'!$A$70:$I$86,TRUNC(COLUMN(E$2)/5)+2,FALSE)*SUMIFS('IEA-MethaneAbatement-US'!$M:$M,'IEA-MethaneAbatement-US'!$N:$N,"&lt;"&amp;$B12,'IEA-MethaneAbatement-US'!$N:$N,"&gt;="&amp;$A12,'IEA-MethaneAbatement-US'!$L:$L,$C$1))+(VLOOKUP($D$1,'Multipliers and Adjustments'!$A$70:$I$86,TRUNC(COLUMN(E$2)/5)+2,FALSE)*SUMIFS('IEA-MethaneAbatement-US'!$M:$M,'IEA-MethaneAbatement-US'!$N:$N,"&lt;"&amp;$B12,'IEA-MethaneAbatement-US'!$N:$N,"&gt;="&amp;$A12,'IEA-MethaneAbatement-US'!$L:$L,$D$1)))*'State Downscaling Multipliers'!$B$7*(1+'EPA to IEA Scaling'!I$10)</f>
        <v>0</v>
      </c>
      <c r="F12" s="2">
        <f>((VLOOKUP($B$1,'Multipliers and Adjustments'!$A$70:$I$86,TRUNC(COLUMN(F$2)/5)+2,FALSE)*SUMIFS('IEA-MethaneAbatement-US'!$M:$M,'IEA-MethaneAbatement-US'!$N:$N,"&lt;"&amp;$B12,'IEA-MethaneAbatement-US'!$N:$N,"&gt;="&amp;$A12,'IEA-MethaneAbatement-US'!$L:$L,$B$1))+(VLOOKUP($C$1,'Multipliers and Adjustments'!$A$70:$I$86,TRUNC(COLUMN(F$2)/5)+2,FALSE)*SUMIFS('IEA-MethaneAbatement-US'!$M:$M,'IEA-MethaneAbatement-US'!$N:$N,"&lt;"&amp;$B12,'IEA-MethaneAbatement-US'!$N:$N,"&gt;="&amp;$A12,'IEA-MethaneAbatement-US'!$L:$L,$C$1))+(VLOOKUP($D$1,'Multipliers and Adjustments'!$A$70:$I$86,TRUNC(COLUMN(F$2)/5)+2,FALSE)*SUMIFS('IEA-MethaneAbatement-US'!$M:$M,'IEA-MethaneAbatement-US'!$N:$N,"&lt;"&amp;$B12,'IEA-MethaneAbatement-US'!$N:$N,"&gt;="&amp;$A12,'IEA-MethaneAbatement-US'!$L:$L,$D$1)))*'State Downscaling Multipliers'!$B$7*(1+'EPA to IEA Scaling'!J$10)</f>
        <v>0</v>
      </c>
      <c r="G12" s="154">
        <f>((VLOOKUP($B$1,'Multipliers and Adjustments'!$A$70:$I$86,TRUNC(COLUMN(G$2)/5)+2,FALSE)*SUMIFS('IEA-MethaneAbatement-US'!$M:$M,'IEA-MethaneAbatement-US'!$N:$N,"&lt;"&amp;$B12,'IEA-MethaneAbatement-US'!$N:$N,"&gt;="&amp;$A12,'IEA-MethaneAbatement-US'!$L:$L,$B$1))+(VLOOKUP($C$1,'Multipliers and Adjustments'!$A$70:$I$86,TRUNC(COLUMN(G$2)/5)+2,FALSE)*SUMIFS('IEA-MethaneAbatement-US'!$M:$M,'IEA-MethaneAbatement-US'!$N:$N,"&lt;"&amp;$B12,'IEA-MethaneAbatement-US'!$N:$N,"&gt;="&amp;$A12,'IEA-MethaneAbatement-US'!$L:$L,$C$1))+(VLOOKUP($D$1,'Multipliers and Adjustments'!$A$70:$I$86,TRUNC(COLUMN(G$2)/5)+2,FALSE)*SUMIFS('IEA-MethaneAbatement-US'!$M:$M,'IEA-MethaneAbatement-US'!$N:$N,"&lt;"&amp;$B12,'IEA-MethaneAbatement-US'!$N:$N,"&gt;="&amp;$A12,'IEA-MethaneAbatement-US'!$L:$L,$D$1)))*'State Downscaling Multipliers'!$B$7*(1+'EPA to IEA Scaling'!K$10)</f>
        <v>0</v>
      </c>
      <c r="H12" s="105">
        <f>((VLOOKUP($B$1,'Multipliers and Adjustments'!$A$70:$I$86,TRUNC(COLUMN(H$2)/5)+2,FALSE)*SUMIFS('IEA-MethaneAbatement-US'!$M:$M,'IEA-MethaneAbatement-US'!$N:$N,"&lt;"&amp;$B12,'IEA-MethaneAbatement-US'!$N:$N,"&gt;="&amp;$A12,'IEA-MethaneAbatement-US'!$L:$L,$B$1))+(VLOOKUP($C$1,'Multipliers and Adjustments'!$A$70:$I$86,TRUNC(COLUMN(H$2)/5)+2,FALSE)*SUMIFS('IEA-MethaneAbatement-US'!$M:$M,'IEA-MethaneAbatement-US'!$N:$N,"&lt;"&amp;$B12,'IEA-MethaneAbatement-US'!$N:$N,"&gt;="&amp;$A12,'IEA-MethaneAbatement-US'!$L:$L,$C$1))+(VLOOKUP($D$1,'Multipliers and Adjustments'!$A$70:$I$86,TRUNC(COLUMN(H$2)/5)+2,FALSE)*SUMIFS('IEA-MethaneAbatement-US'!$M:$M,'IEA-MethaneAbatement-US'!$N:$N,"&lt;"&amp;$B12,'IEA-MethaneAbatement-US'!$N:$N,"&gt;="&amp;$A12,'IEA-MethaneAbatement-US'!$L:$L,$D$1)))*'State Downscaling Multipliers'!$B$7*(1+'EPA to IEA Scaling'!L$10)</f>
        <v>0</v>
      </c>
      <c r="I12" s="2">
        <f>((VLOOKUP($B$1,'Multipliers and Adjustments'!$A$70:$I$86,TRUNC(COLUMN(I$2)/5)+2,FALSE)*SUMIFS('IEA-MethaneAbatement-US'!$M:$M,'IEA-MethaneAbatement-US'!$N:$N,"&lt;"&amp;$B12,'IEA-MethaneAbatement-US'!$N:$N,"&gt;="&amp;$A12,'IEA-MethaneAbatement-US'!$L:$L,$B$1))+(VLOOKUP($C$1,'Multipliers and Adjustments'!$A$70:$I$86,TRUNC(COLUMN(I$2)/5)+2,FALSE)*SUMIFS('IEA-MethaneAbatement-US'!$M:$M,'IEA-MethaneAbatement-US'!$N:$N,"&lt;"&amp;$B12,'IEA-MethaneAbatement-US'!$N:$N,"&gt;="&amp;$A12,'IEA-MethaneAbatement-US'!$L:$L,$C$1))+(VLOOKUP($D$1,'Multipliers and Adjustments'!$A$70:$I$86,TRUNC(COLUMN(I$2)/5)+2,FALSE)*SUMIFS('IEA-MethaneAbatement-US'!$M:$M,'IEA-MethaneAbatement-US'!$N:$N,"&lt;"&amp;$B12,'IEA-MethaneAbatement-US'!$N:$N,"&gt;="&amp;$A12,'IEA-MethaneAbatement-US'!$L:$L,$D$1)))*'State Downscaling Multipliers'!$B$7*(1+'EPA to IEA Scaling'!M$10)</f>
        <v>0</v>
      </c>
      <c r="J12" s="2">
        <f>((VLOOKUP($B$1,'Multipliers and Adjustments'!$A$70:$I$86,TRUNC(COLUMN(J$2)/5)+2,FALSE)*SUMIFS('IEA-MethaneAbatement-US'!$M:$M,'IEA-MethaneAbatement-US'!$N:$N,"&lt;"&amp;$B12,'IEA-MethaneAbatement-US'!$N:$N,"&gt;="&amp;$A12,'IEA-MethaneAbatement-US'!$L:$L,$B$1))+(VLOOKUP($C$1,'Multipliers and Adjustments'!$A$70:$I$86,TRUNC(COLUMN(J$2)/5)+2,FALSE)*SUMIFS('IEA-MethaneAbatement-US'!$M:$M,'IEA-MethaneAbatement-US'!$N:$N,"&lt;"&amp;$B12,'IEA-MethaneAbatement-US'!$N:$N,"&gt;="&amp;$A12,'IEA-MethaneAbatement-US'!$L:$L,$C$1))+(VLOOKUP($D$1,'Multipliers and Adjustments'!$A$70:$I$86,TRUNC(COLUMN(J$2)/5)+2,FALSE)*SUMIFS('IEA-MethaneAbatement-US'!$M:$M,'IEA-MethaneAbatement-US'!$N:$N,"&lt;"&amp;$B12,'IEA-MethaneAbatement-US'!$N:$N,"&gt;="&amp;$A12,'IEA-MethaneAbatement-US'!$L:$L,$D$1)))*'State Downscaling Multipliers'!$B$7*(1+'EPA to IEA Scaling'!N$10)</f>
        <v>0</v>
      </c>
      <c r="K12" s="2">
        <f>((VLOOKUP($B$1,'Multipliers and Adjustments'!$A$70:$I$86,TRUNC(COLUMN(K$2)/5)+2,FALSE)*SUMIFS('IEA-MethaneAbatement-US'!$M:$M,'IEA-MethaneAbatement-US'!$N:$N,"&lt;"&amp;$B12,'IEA-MethaneAbatement-US'!$N:$N,"&gt;="&amp;$A12,'IEA-MethaneAbatement-US'!$L:$L,$B$1))+(VLOOKUP($C$1,'Multipliers and Adjustments'!$A$70:$I$86,TRUNC(COLUMN(K$2)/5)+2,FALSE)*SUMIFS('IEA-MethaneAbatement-US'!$M:$M,'IEA-MethaneAbatement-US'!$N:$N,"&lt;"&amp;$B12,'IEA-MethaneAbatement-US'!$N:$N,"&gt;="&amp;$A12,'IEA-MethaneAbatement-US'!$L:$L,$C$1))+(VLOOKUP($D$1,'Multipliers and Adjustments'!$A$70:$I$86,TRUNC(COLUMN(K$2)/5)+2,FALSE)*SUMIFS('IEA-MethaneAbatement-US'!$M:$M,'IEA-MethaneAbatement-US'!$N:$N,"&lt;"&amp;$B12,'IEA-MethaneAbatement-US'!$N:$N,"&gt;="&amp;$A12,'IEA-MethaneAbatement-US'!$L:$L,$D$1)))*'State Downscaling Multipliers'!$B$7*(1+'EPA to IEA Scaling'!O$10)</f>
        <v>0</v>
      </c>
      <c r="L12" s="2">
        <f>((VLOOKUP($B$1,'Multipliers and Adjustments'!$A$70:$I$86,TRUNC(COLUMN(L$2)/5)+2,FALSE)*SUMIFS('IEA-MethaneAbatement-US'!$M:$M,'IEA-MethaneAbatement-US'!$N:$N,"&lt;"&amp;$B12,'IEA-MethaneAbatement-US'!$N:$N,"&gt;="&amp;$A12,'IEA-MethaneAbatement-US'!$L:$L,$B$1))+(VLOOKUP($C$1,'Multipliers and Adjustments'!$A$70:$I$86,TRUNC(COLUMN(L$2)/5)+2,FALSE)*SUMIFS('IEA-MethaneAbatement-US'!$M:$M,'IEA-MethaneAbatement-US'!$N:$N,"&lt;"&amp;$B12,'IEA-MethaneAbatement-US'!$N:$N,"&gt;="&amp;$A12,'IEA-MethaneAbatement-US'!$L:$L,$C$1))+(VLOOKUP($D$1,'Multipliers and Adjustments'!$A$70:$I$86,TRUNC(COLUMN(L$2)/5)+2,FALSE)*SUMIFS('IEA-MethaneAbatement-US'!$M:$M,'IEA-MethaneAbatement-US'!$N:$N,"&lt;"&amp;$B12,'IEA-MethaneAbatement-US'!$N:$N,"&gt;="&amp;$A12,'IEA-MethaneAbatement-US'!$L:$L,$D$1)))*'State Downscaling Multipliers'!$B$7*(1+'EPA to IEA Scaling'!P$10)</f>
        <v>0</v>
      </c>
      <c r="M12" s="105">
        <f>((VLOOKUP($B$1,'Multipliers and Adjustments'!$A$70:$I$86,TRUNC(COLUMN(M$2)/5)+2,FALSE)*SUMIFS('IEA-MethaneAbatement-US'!$M:$M,'IEA-MethaneAbatement-US'!$N:$N,"&lt;"&amp;$B12,'IEA-MethaneAbatement-US'!$N:$N,"&gt;="&amp;$A12,'IEA-MethaneAbatement-US'!$L:$L,$B$1))+(VLOOKUP($C$1,'Multipliers and Adjustments'!$A$70:$I$86,TRUNC(COLUMN(M$2)/5)+2,FALSE)*SUMIFS('IEA-MethaneAbatement-US'!$M:$M,'IEA-MethaneAbatement-US'!$N:$N,"&lt;"&amp;$B12,'IEA-MethaneAbatement-US'!$N:$N,"&gt;="&amp;$A12,'IEA-MethaneAbatement-US'!$L:$L,$C$1))+(VLOOKUP($D$1,'Multipliers and Adjustments'!$A$70:$I$86,TRUNC(COLUMN(M$2)/5)+2,FALSE)*SUMIFS('IEA-MethaneAbatement-US'!$M:$M,'IEA-MethaneAbatement-US'!$N:$N,"&lt;"&amp;$B12,'IEA-MethaneAbatement-US'!$N:$N,"&gt;="&amp;$A12,'IEA-MethaneAbatement-US'!$L:$L,$D$1)))*'State Downscaling Multipliers'!$B$7*(1+'EPA to IEA Scaling'!Q$10)</f>
        <v>0</v>
      </c>
      <c r="N12" s="2">
        <f>((VLOOKUP($B$1,'Multipliers and Adjustments'!$A$70:$I$86,TRUNC(COLUMN(N$2)/5)+2,FALSE)*SUMIFS('IEA-MethaneAbatement-US'!$M:$M,'IEA-MethaneAbatement-US'!$N:$N,"&lt;"&amp;$B12,'IEA-MethaneAbatement-US'!$N:$N,"&gt;="&amp;$A12,'IEA-MethaneAbatement-US'!$L:$L,$B$1))+(VLOOKUP($C$1,'Multipliers and Adjustments'!$A$70:$I$86,TRUNC(COLUMN(N$2)/5)+2,FALSE)*SUMIFS('IEA-MethaneAbatement-US'!$M:$M,'IEA-MethaneAbatement-US'!$N:$N,"&lt;"&amp;$B12,'IEA-MethaneAbatement-US'!$N:$N,"&gt;="&amp;$A12,'IEA-MethaneAbatement-US'!$L:$L,$C$1))+(VLOOKUP($D$1,'Multipliers and Adjustments'!$A$70:$I$86,TRUNC(COLUMN(N$2)/5)+2,FALSE)*SUMIFS('IEA-MethaneAbatement-US'!$M:$M,'IEA-MethaneAbatement-US'!$N:$N,"&lt;"&amp;$B12,'IEA-MethaneAbatement-US'!$N:$N,"&gt;="&amp;$A12,'IEA-MethaneAbatement-US'!$L:$L,$D$1)))*'State Downscaling Multipliers'!$B$7*(1+'EPA to IEA Scaling'!R$10)</f>
        <v>0</v>
      </c>
      <c r="O12" s="2">
        <f>((VLOOKUP($B$1,'Multipliers and Adjustments'!$A$70:$I$86,TRUNC(COLUMN(O$2)/5)+2,FALSE)*SUMIFS('IEA-MethaneAbatement-US'!$M:$M,'IEA-MethaneAbatement-US'!$N:$N,"&lt;"&amp;$B12,'IEA-MethaneAbatement-US'!$N:$N,"&gt;="&amp;$A12,'IEA-MethaneAbatement-US'!$L:$L,$B$1))+(VLOOKUP($C$1,'Multipliers and Adjustments'!$A$70:$I$86,TRUNC(COLUMN(O$2)/5)+2,FALSE)*SUMIFS('IEA-MethaneAbatement-US'!$M:$M,'IEA-MethaneAbatement-US'!$N:$N,"&lt;"&amp;$B12,'IEA-MethaneAbatement-US'!$N:$N,"&gt;="&amp;$A12,'IEA-MethaneAbatement-US'!$L:$L,$C$1))+(VLOOKUP($D$1,'Multipliers and Adjustments'!$A$70:$I$86,TRUNC(COLUMN(O$2)/5)+2,FALSE)*SUMIFS('IEA-MethaneAbatement-US'!$M:$M,'IEA-MethaneAbatement-US'!$N:$N,"&lt;"&amp;$B12,'IEA-MethaneAbatement-US'!$N:$N,"&gt;="&amp;$A12,'IEA-MethaneAbatement-US'!$L:$L,$D$1)))*'State Downscaling Multipliers'!$B$7*(1+'EPA to IEA Scaling'!S$10)</f>
        <v>0</v>
      </c>
      <c r="P12" s="2">
        <f>((VLOOKUP($B$1,'Multipliers and Adjustments'!$A$70:$I$86,TRUNC(COLUMN(P$2)/5)+2,FALSE)*SUMIFS('IEA-MethaneAbatement-US'!$M:$M,'IEA-MethaneAbatement-US'!$N:$N,"&lt;"&amp;$B12,'IEA-MethaneAbatement-US'!$N:$N,"&gt;="&amp;$A12,'IEA-MethaneAbatement-US'!$L:$L,$B$1))+(VLOOKUP($C$1,'Multipliers and Adjustments'!$A$70:$I$86,TRUNC(COLUMN(P$2)/5)+2,FALSE)*SUMIFS('IEA-MethaneAbatement-US'!$M:$M,'IEA-MethaneAbatement-US'!$N:$N,"&lt;"&amp;$B12,'IEA-MethaneAbatement-US'!$N:$N,"&gt;="&amp;$A12,'IEA-MethaneAbatement-US'!$L:$L,$C$1))+(VLOOKUP($D$1,'Multipliers and Adjustments'!$A$70:$I$86,TRUNC(COLUMN(P$2)/5)+2,FALSE)*SUMIFS('IEA-MethaneAbatement-US'!$M:$M,'IEA-MethaneAbatement-US'!$N:$N,"&lt;"&amp;$B12,'IEA-MethaneAbatement-US'!$N:$N,"&gt;="&amp;$A12,'IEA-MethaneAbatement-US'!$L:$L,$D$1)))*'State Downscaling Multipliers'!$B$7*(1+'EPA to IEA Scaling'!T$10)</f>
        <v>0</v>
      </c>
      <c r="Q12" s="2">
        <f>((VLOOKUP($B$1,'Multipliers and Adjustments'!$A$70:$I$86,TRUNC(COLUMN(Q$2)/5)+2,FALSE)*SUMIFS('IEA-MethaneAbatement-US'!$M:$M,'IEA-MethaneAbatement-US'!$N:$N,"&lt;"&amp;$B12,'IEA-MethaneAbatement-US'!$N:$N,"&gt;="&amp;$A12,'IEA-MethaneAbatement-US'!$L:$L,$B$1))+(VLOOKUP($C$1,'Multipliers and Adjustments'!$A$70:$I$86,TRUNC(COLUMN(Q$2)/5)+2,FALSE)*SUMIFS('IEA-MethaneAbatement-US'!$M:$M,'IEA-MethaneAbatement-US'!$N:$N,"&lt;"&amp;$B12,'IEA-MethaneAbatement-US'!$N:$N,"&gt;="&amp;$A12,'IEA-MethaneAbatement-US'!$L:$L,$C$1))+(VLOOKUP($D$1,'Multipliers and Adjustments'!$A$70:$I$86,TRUNC(COLUMN(Q$2)/5)+2,FALSE)*SUMIFS('IEA-MethaneAbatement-US'!$M:$M,'IEA-MethaneAbatement-US'!$N:$N,"&lt;"&amp;$B12,'IEA-MethaneAbatement-US'!$N:$N,"&gt;="&amp;$A12,'IEA-MethaneAbatement-US'!$L:$L,$D$1)))*'State Downscaling Multipliers'!$B$7*(1+'EPA to IEA Scaling'!U$10)</f>
        <v>0</v>
      </c>
      <c r="R12" s="105">
        <f>((VLOOKUP($B$1,'Multipliers and Adjustments'!$A$70:$I$86,TRUNC(COLUMN(R$2)/5)+2,FALSE)*SUMIFS('IEA-MethaneAbatement-US'!$M:$M,'IEA-MethaneAbatement-US'!$N:$N,"&lt;"&amp;$B12,'IEA-MethaneAbatement-US'!$N:$N,"&gt;="&amp;$A12,'IEA-MethaneAbatement-US'!$L:$L,$B$1))+(VLOOKUP($C$1,'Multipliers and Adjustments'!$A$70:$I$86,TRUNC(COLUMN(R$2)/5)+2,FALSE)*SUMIFS('IEA-MethaneAbatement-US'!$M:$M,'IEA-MethaneAbatement-US'!$N:$N,"&lt;"&amp;$B12,'IEA-MethaneAbatement-US'!$N:$N,"&gt;="&amp;$A12,'IEA-MethaneAbatement-US'!$L:$L,$C$1))+(VLOOKUP($D$1,'Multipliers and Adjustments'!$A$70:$I$86,TRUNC(COLUMN(R$2)/5)+2,FALSE)*SUMIFS('IEA-MethaneAbatement-US'!$M:$M,'IEA-MethaneAbatement-US'!$N:$N,"&lt;"&amp;$B12,'IEA-MethaneAbatement-US'!$N:$N,"&gt;="&amp;$A12,'IEA-MethaneAbatement-US'!$L:$L,$D$1)))*'State Downscaling Multipliers'!$B$7*(1+'EPA to IEA Scaling'!V$10)</f>
        <v>0</v>
      </c>
      <c r="S12" s="2">
        <f>((VLOOKUP($B$1,'Multipliers and Adjustments'!$A$70:$I$86,TRUNC(COLUMN(S$2)/5)+2,FALSE)*SUMIFS('IEA-MethaneAbatement-US'!$M:$M,'IEA-MethaneAbatement-US'!$N:$N,"&lt;"&amp;$B12,'IEA-MethaneAbatement-US'!$N:$N,"&gt;="&amp;$A12,'IEA-MethaneAbatement-US'!$L:$L,$B$1))+(VLOOKUP($C$1,'Multipliers and Adjustments'!$A$70:$I$86,TRUNC(COLUMN(S$2)/5)+2,FALSE)*SUMIFS('IEA-MethaneAbatement-US'!$M:$M,'IEA-MethaneAbatement-US'!$N:$N,"&lt;"&amp;$B12,'IEA-MethaneAbatement-US'!$N:$N,"&gt;="&amp;$A12,'IEA-MethaneAbatement-US'!$L:$L,$C$1))+(VLOOKUP($D$1,'Multipliers and Adjustments'!$A$70:$I$86,TRUNC(COLUMN(S$2)/5)+2,FALSE)*SUMIFS('IEA-MethaneAbatement-US'!$M:$M,'IEA-MethaneAbatement-US'!$N:$N,"&lt;"&amp;$B12,'IEA-MethaneAbatement-US'!$N:$N,"&gt;="&amp;$A12,'IEA-MethaneAbatement-US'!$L:$L,$D$1)))*'State Downscaling Multipliers'!$B$7*(1+'EPA to IEA Scaling'!W$10)</f>
        <v>0</v>
      </c>
      <c r="T12" s="2">
        <f>((VLOOKUP($B$1,'Multipliers and Adjustments'!$A$70:$I$86,TRUNC(COLUMN(T$2)/5)+2,FALSE)*SUMIFS('IEA-MethaneAbatement-US'!$M:$M,'IEA-MethaneAbatement-US'!$N:$N,"&lt;"&amp;$B12,'IEA-MethaneAbatement-US'!$N:$N,"&gt;="&amp;$A12,'IEA-MethaneAbatement-US'!$L:$L,$B$1))+(VLOOKUP($C$1,'Multipliers and Adjustments'!$A$70:$I$86,TRUNC(COLUMN(T$2)/5)+2,FALSE)*SUMIFS('IEA-MethaneAbatement-US'!$M:$M,'IEA-MethaneAbatement-US'!$N:$N,"&lt;"&amp;$B12,'IEA-MethaneAbatement-US'!$N:$N,"&gt;="&amp;$A12,'IEA-MethaneAbatement-US'!$L:$L,$C$1))+(VLOOKUP($D$1,'Multipliers and Adjustments'!$A$70:$I$86,TRUNC(COLUMN(T$2)/5)+2,FALSE)*SUMIFS('IEA-MethaneAbatement-US'!$M:$M,'IEA-MethaneAbatement-US'!$N:$N,"&lt;"&amp;$B12,'IEA-MethaneAbatement-US'!$N:$N,"&gt;="&amp;$A12,'IEA-MethaneAbatement-US'!$L:$L,$D$1)))*'State Downscaling Multipliers'!$B$7*(1+'EPA to IEA Scaling'!X$10)</f>
        <v>0</v>
      </c>
      <c r="U12" s="2">
        <f>((VLOOKUP($B$1,'Multipliers and Adjustments'!$A$70:$I$86,TRUNC(COLUMN(U$2)/5)+2,FALSE)*SUMIFS('IEA-MethaneAbatement-US'!$M:$M,'IEA-MethaneAbatement-US'!$N:$N,"&lt;"&amp;$B12,'IEA-MethaneAbatement-US'!$N:$N,"&gt;="&amp;$A12,'IEA-MethaneAbatement-US'!$L:$L,$B$1))+(VLOOKUP($C$1,'Multipliers and Adjustments'!$A$70:$I$86,TRUNC(COLUMN(U$2)/5)+2,FALSE)*SUMIFS('IEA-MethaneAbatement-US'!$M:$M,'IEA-MethaneAbatement-US'!$N:$N,"&lt;"&amp;$B12,'IEA-MethaneAbatement-US'!$N:$N,"&gt;="&amp;$A12,'IEA-MethaneAbatement-US'!$L:$L,$C$1))+(VLOOKUP($D$1,'Multipliers and Adjustments'!$A$70:$I$86,TRUNC(COLUMN(U$2)/5)+2,FALSE)*SUMIFS('IEA-MethaneAbatement-US'!$M:$M,'IEA-MethaneAbatement-US'!$N:$N,"&lt;"&amp;$B12,'IEA-MethaneAbatement-US'!$N:$N,"&gt;="&amp;$A12,'IEA-MethaneAbatement-US'!$L:$L,$D$1)))*'State Downscaling Multipliers'!$B$7*(1+'EPA to IEA Scaling'!Y$10)</f>
        <v>0</v>
      </c>
      <c r="V12" s="2">
        <f>((VLOOKUP($B$1,'Multipliers and Adjustments'!$A$70:$I$86,TRUNC(COLUMN(V$2)/5)+2,FALSE)*SUMIFS('IEA-MethaneAbatement-US'!$M:$M,'IEA-MethaneAbatement-US'!$N:$N,"&lt;"&amp;$B12,'IEA-MethaneAbatement-US'!$N:$N,"&gt;="&amp;$A12,'IEA-MethaneAbatement-US'!$L:$L,$B$1))+(VLOOKUP($C$1,'Multipliers and Adjustments'!$A$70:$I$86,TRUNC(COLUMN(V$2)/5)+2,FALSE)*SUMIFS('IEA-MethaneAbatement-US'!$M:$M,'IEA-MethaneAbatement-US'!$N:$N,"&lt;"&amp;$B12,'IEA-MethaneAbatement-US'!$N:$N,"&gt;="&amp;$A12,'IEA-MethaneAbatement-US'!$L:$L,$C$1))+(VLOOKUP($D$1,'Multipliers and Adjustments'!$A$70:$I$86,TRUNC(COLUMN(V$2)/5)+2,FALSE)*SUMIFS('IEA-MethaneAbatement-US'!$M:$M,'IEA-MethaneAbatement-US'!$N:$N,"&lt;"&amp;$B12,'IEA-MethaneAbatement-US'!$N:$N,"&gt;="&amp;$A12,'IEA-MethaneAbatement-US'!$L:$L,$D$1)))*'State Downscaling Multipliers'!$B$7*(1+'EPA to IEA Scaling'!Z$10)</f>
        <v>0</v>
      </c>
      <c r="W12" s="105">
        <f>((VLOOKUP($B$1,'Multipliers and Adjustments'!$A$70:$I$86,TRUNC(COLUMN(W$2)/5)+2,FALSE)*SUMIFS('IEA-MethaneAbatement-US'!$M:$M,'IEA-MethaneAbatement-US'!$N:$N,"&lt;"&amp;$B12,'IEA-MethaneAbatement-US'!$N:$N,"&gt;="&amp;$A12,'IEA-MethaneAbatement-US'!$L:$L,$B$1))+(VLOOKUP($C$1,'Multipliers and Adjustments'!$A$70:$I$86,TRUNC(COLUMN(W$2)/5)+2,FALSE)*SUMIFS('IEA-MethaneAbatement-US'!$M:$M,'IEA-MethaneAbatement-US'!$N:$N,"&lt;"&amp;$B12,'IEA-MethaneAbatement-US'!$N:$N,"&gt;="&amp;$A12,'IEA-MethaneAbatement-US'!$L:$L,$C$1))+(VLOOKUP($D$1,'Multipliers and Adjustments'!$A$70:$I$86,TRUNC(COLUMN(W$2)/5)+2,FALSE)*SUMIFS('IEA-MethaneAbatement-US'!$M:$M,'IEA-MethaneAbatement-US'!$N:$N,"&lt;"&amp;$B12,'IEA-MethaneAbatement-US'!$N:$N,"&gt;="&amp;$A12,'IEA-MethaneAbatement-US'!$L:$L,$D$1)))*'State Downscaling Multipliers'!$B$7*(1+'EPA to IEA Scaling'!AA$10)</f>
        <v>0</v>
      </c>
      <c r="X12" s="2">
        <f>((VLOOKUP($B$1,'Multipliers and Adjustments'!$A$70:$I$86,TRUNC(COLUMN(X$2)/5)+2,FALSE)*SUMIFS('IEA-MethaneAbatement-US'!$M:$M,'IEA-MethaneAbatement-US'!$N:$N,"&lt;"&amp;$B12,'IEA-MethaneAbatement-US'!$N:$N,"&gt;="&amp;$A12,'IEA-MethaneAbatement-US'!$L:$L,$B$1))+(VLOOKUP($C$1,'Multipliers and Adjustments'!$A$70:$I$86,TRUNC(COLUMN(X$2)/5)+2,FALSE)*SUMIFS('IEA-MethaneAbatement-US'!$M:$M,'IEA-MethaneAbatement-US'!$N:$N,"&lt;"&amp;$B12,'IEA-MethaneAbatement-US'!$N:$N,"&gt;="&amp;$A12,'IEA-MethaneAbatement-US'!$L:$L,$C$1))+(VLOOKUP($D$1,'Multipliers and Adjustments'!$A$70:$I$86,TRUNC(COLUMN(X$2)/5)+2,FALSE)*SUMIFS('IEA-MethaneAbatement-US'!$M:$M,'IEA-MethaneAbatement-US'!$N:$N,"&lt;"&amp;$B12,'IEA-MethaneAbatement-US'!$N:$N,"&gt;="&amp;$A12,'IEA-MethaneAbatement-US'!$L:$L,$D$1)))*'State Downscaling Multipliers'!$B$7*(1+'EPA to IEA Scaling'!AB$10)</f>
        <v>0</v>
      </c>
      <c r="Y12" s="2">
        <f>((VLOOKUP($B$1,'Multipliers and Adjustments'!$A$70:$I$86,TRUNC(COLUMN(Y$2)/5)+2,FALSE)*SUMIFS('IEA-MethaneAbatement-US'!$M:$M,'IEA-MethaneAbatement-US'!$N:$N,"&lt;"&amp;$B12,'IEA-MethaneAbatement-US'!$N:$N,"&gt;="&amp;$A12,'IEA-MethaneAbatement-US'!$L:$L,$B$1))+(VLOOKUP($C$1,'Multipliers and Adjustments'!$A$70:$I$86,TRUNC(COLUMN(Y$2)/5)+2,FALSE)*SUMIFS('IEA-MethaneAbatement-US'!$M:$M,'IEA-MethaneAbatement-US'!$N:$N,"&lt;"&amp;$B12,'IEA-MethaneAbatement-US'!$N:$N,"&gt;="&amp;$A12,'IEA-MethaneAbatement-US'!$L:$L,$C$1))+(VLOOKUP($D$1,'Multipliers and Adjustments'!$A$70:$I$86,TRUNC(COLUMN(Y$2)/5)+2,FALSE)*SUMIFS('IEA-MethaneAbatement-US'!$M:$M,'IEA-MethaneAbatement-US'!$N:$N,"&lt;"&amp;$B12,'IEA-MethaneAbatement-US'!$N:$N,"&gt;="&amp;$A12,'IEA-MethaneAbatement-US'!$L:$L,$D$1)))*'State Downscaling Multipliers'!$B$7*(1+'EPA to IEA Scaling'!AC$10)</f>
        <v>0</v>
      </c>
      <c r="Z12" s="2">
        <f>((VLOOKUP($B$1,'Multipliers and Adjustments'!$A$70:$I$86,TRUNC(COLUMN(Z$2)/5)+2,FALSE)*SUMIFS('IEA-MethaneAbatement-US'!$M:$M,'IEA-MethaneAbatement-US'!$N:$N,"&lt;"&amp;$B12,'IEA-MethaneAbatement-US'!$N:$N,"&gt;="&amp;$A12,'IEA-MethaneAbatement-US'!$L:$L,$B$1))+(VLOOKUP($C$1,'Multipliers and Adjustments'!$A$70:$I$86,TRUNC(COLUMN(Z$2)/5)+2,FALSE)*SUMIFS('IEA-MethaneAbatement-US'!$M:$M,'IEA-MethaneAbatement-US'!$N:$N,"&lt;"&amp;$B12,'IEA-MethaneAbatement-US'!$N:$N,"&gt;="&amp;$A12,'IEA-MethaneAbatement-US'!$L:$L,$C$1))+(VLOOKUP($D$1,'Multipliers and Adjustments'!$A$70:$I$86,TRUNC(COLUMN(Z$2)/5)+2,FALSE)*SUMIFS('IEA-MethaneAbatement-US'!$M:$M,'IEA-MethaneAbatement-US'!$N:$N,"&lt;"&amp;$B12,'IEA-MethaneAbatement-US'!$N:$N,"&gt;="&amp;$A12,'IEA-MethaneAbatement-US'!$L:$L,$D$1)))*'State Downscaling Multipliers'!$B$7*(1+'EPA to IEA Scaling'!AD$10)</f>
        <v>0</v>
      </c>
      <c r="AA12" s="2">
        <f>((VLOOKUP($B$1,'Multipliers and Adjustments'!$A$70:$I$86,TRUNC(COLUMN(AA$2)/5)+2,FALSE)*SUMIFS('IEA-MethaneAbatement-US'!$M:$M,'IEA-MethaneAbatement-US'!$N:$N,"&lt;"&amp;$B12,'IEA-MethaneAbatement-US'!$N:$N,"&gt;="&amp;$A12,'IEA-MethaneAbatement-US'!$L:$L,$B$1))+(VLOOKUP($C$1,'Multipliers and Adjustments'!$A$70:$I$86,TRUNC(COLUMN(AA$2)/5)+2,FALSE)*SUMIFS('IEA-MethaneAbatement-US'!$M:$M,'IEA-MethaneAbatement-US'!$N:$N,"&lt;"&amp;$B12,'IEA-MethaneAbatement-US'!$N:$N,"&gt;="&amp;$A12,'IEA-MethaneAbatement-US'!$L:$L,$C$1))+(VLOOKUP($D$1,'Multipliers and Adjustments'!$A$70:$I$86,TRUNC(COLUMN(AA$2)/5)+2,FALSE)*SUMIFS('IEA-MethaneAbatement-US'!$M:$M,'IEA-MethaneAbatement-US'!$N:$N,"&lt;"&amp;$B12,'IEA-MethaneAbatement-US'!$N:$N,"&gt;="&amp;$A12,'IEA-MethaneAbatement-US'!$L:$L,$D$1)))*'State Downscaling Multipliers'!$B$7*(1+'EPA to IEA Scaling'!AE$10)</f>
        <v>0</v>
      </c>
      <c r="AB12" s="105">
        <f>((VLOOKUP($B$1,'Multipliers and Adjustments'!$A$70:$I$86,TRUNC(COLUMN(AB$2)/5)+2,FALSE)*SUMIFS('IEA-MethaneAbatement-US'!$M:$M,'IEA-MethaneAbatement-US'!$N:$N,"&lt;"&amp;$B12,'IEA-MethaneAbatement-US'!$N:$N,"&gt;="&amp;$A12,'IEA-MethaneAbatement-US'!$L:$L,$B$1))+(VLOOKUP($C$1,'Multipliers and Adjustments'!$A$70:$I$86,TRUNC(COLUMN(AB$2)/5)+2,FALSE)*SUMIFS('IEA-MethaneAbatement-US'!$M:$M,'IEA-MethaneAbatement-US'!$N:$N,"&lt;"&amp;$B12,'IEA-MethaneAbatement-US'!$N:$N,"&gt;="&amp;$A12,'IEA-MethaneAbatement-US'!$L:$L,$C$1))+(VLOOKUP($D$1,'Multipliers and Adjustments'!$A$70:$I$86,TRUNC(COLUMN(AB$2)/5)+2,FALSE)*SUMIFS('IEA-MethaneAbatement-US'!$M:$M,'IEA-MethaneAbatement-US'!$N:$N,"&lt;"&amp;$B12,'IEA-MethaneAbatement-US'!$N:$N,"&gt;="&amp;$A12,'IEA-MethaneAbatement-US'!$L:$L,$D$1)))*'State Downscaling Multipliers'!$B$7*(1+'EPA to IEA Scaling'!AF$10)</f>
        <v>0</v>
      </c>
      <c r="AC12" s="2">
        <f>((VLOOKUP($B$1,'Multipliers and Adjustments'!$A$70:$I$86,TRUNC(COLUMN(AC$2)/5)+2,FALSE)*SUMIFS('IEA-MethaneAbatement-US'!$M:$M,'IEA-MethaneAbatement-US'!$N:$N,"&lt;"&amp;$B12,'IEA-MethaneAbatement-US'!$N:$N,"&gt;="&amp;$A12,'IEA-MethaneAbatement-US'!$L:$L,$B$1))+(VLOOKUP($C$1,'Multipliers and Adjustments'!$A$70:$I$86,TRUNC(COLUMN(AC$2)/5)+2,FALSE)*SUMIFS('IEA-MethaneAbatement-US'!$M:$M,'IEA-MethaneAbatement-US'!$N:$N,"&lt;"&amp;$B12,'IEA-MethaneAbatement-US'!$N:$N,"&gt;="&amp;$A12,'IEA-MethaneAbatement-US'!$L:$L,$C$1))+(VLOOKUP($D$1,'Multipliers and Adjustments'!$A$70:$I$86,TRUNC(COLUMN(AC$2)/5)+2,FALSE)*SUMIFS('IEA-MethaneAbatement-US'!$M:$M,'IEA-MethaneAbatement-US'!$N:$N,"&lt;"&amp;$B12,'IEA-MethaneAbatement-US'!$N:$N,"&gt;="&amp;$A12,'IEA-MethaneAbatement-US'!$L:$L,$D$1)))*'State Downscaling Multipliers'!$B$7*(1+'EPA to IEA Scaling'!AG$10)</f>
        <v>0</v>
      </c>
      <c r="AD12" s="2">
        <f>((VLOOKUP($B$1,'Multipliers and Adjustments'!$A$70:$I$86,TRUNC(COLUMN(AD$2)/5)+2,FALSE)*SUMIFS('IEA-MethaneAbatement-US'!$M:$M,'IEA-MethaneAbatement-US'!$N:$N,"&lt;"&amp;$B12,'IEA-MethaneAbatement-US'!$N:$N,"&gt;="&amp;$A12,'IEA-MethaneAbatement-US'!$L:$L,$B$1))+(VLOOKUP($C$1,'Multipliers and Adjustments'!$A$70:$I$86,TRUNC(COLUMN(AD$2)/5)+2,FALSE)*SUMIFS('IEA-MethaneAbatement-US'!$M:$M,'IEA-MethaneAbatement-US'!$N:$N,"&lt;"&amp;$B12,'IEA-MethaneAbatement-US'!$N:$N,"&gt;="&amp;$A12,'IEA-MethaneAbatement-US'!$L:$L,$C$1))+(VLOOKUP($D$1,'Multipliers and Adjustments'!$A$70:$I$86,TRUNC(COLUMN(AD$2)/5)+2,FALSE)*SUMIFS('IEA-MethaneAbatement-US'!$M:$M,'IEA-MethaneAbatement-US'!$N:$N,"&lt;"&amp;$B12,'IEA-MethaneAbatement-US'!$N:$N,"&gt;="&amp;$A12,'IEA-MethaneAbatement-US'!$L:$L,$D$1)))*'State Downscaling Multipliers'!$B$7*(1+'EPA to IEA Scaling'!AH$10)</f>
        <v>0</v>
      </c>
      <c r="AE12" s="2">
        <f>((VLOOKUP($B$1,'Multipliers and Adjustments'!$A$70:$I$86,TRUNC(COLUMN(AE$2)/5)+2,FALSE)*SUMIFS('IEA-MethaneAbatement-US'!$M:$M,'IEA-MethaneAbatement-US'!$N:$N,"&lt;"&amp;$B12,'IEA-MethaneAbatement-US'!$N:$N,"&gt;="&amp;$A12,'IEA-MethaneAbatement-US'!$L:$L,$B$1))+(VLOOKUP($C$1,'Multipliers and Adjustments'!$A$70:$I$86,TRUNC(COLUMN(AE$2)/5)+2,FALSE)*SUMIFS('IEA-MethaneAbatement-US'!$M:$M,'IEA-MethaneAbatement-US'!$N:$N,"&lt;"&amp;$B12,'IEA-MethaneAbatement-US'!$N:$N,"&gt;="&amp;$A12,'IEA-MethaneAbatement-US'!$L:$L,$C$1))+(VLOOKUP($D$1,'Multipliers and Adjustments'!$A$70:$I$86,TRUNC(COLUMN(AE$2)/5)+2,FALSE)*SUMIFS('IEA-MethaneAbatement-US'!$M:$M,'IEA-MethaneAbatement-US'!$N:$N,"&lt;"&amp;$B12,'IEA-MethaneAbatement-US'!$N:$N,"&gt;="&amp;$A12,'IEA-MethaneAbatement-US'!$L:$L,$D$1)))*'State Downscaling Multipliers'!$B$7*(1+'EPA to IEA Scaling'!AI$10)</f>
        <v>0</v>
      </c>
      <c r="AF12" s="2">
        <f>((VLOOKUP($B$1,'Multipliers and Adjustments'!$A$70:$I$86,TRUNC(COLUMN(AF$2)/5)+2,FALSE)*SUMIFS('IEA-MethaneAbatement-US'!$M:$M,'IEA-MethaneAbatement-US'!$N:$N,"&lt;"&amp;$B12,'IEA-MethaneAbatement-US'!$N:$N,"&gt;="&amp;$A12,'IEA-MethaneAbatement-US'!$L:$L,$B$1))+(VLOOKUP($C$1,'Multipliers and Adjustments'!$A$70:$I$86,TRUNC(COLUMN(AF$2)/5)+2,FALSE)*SUMIFS('IEA-MethaneAbatement-US'!$M:$M,'IEA-MethaneAbatement-US'!$N:$N,"&lt;"&amp;$B12,'IEA-MethaneAbatement-US'!$N:$N,"&gt;="&amp;$A12,'IEA-MethaneAbatement-US'!$L:$L,$C$1))+(VLOOKUP($D$1,'Multipliers and Adjustments'!$A$70:$I$86,TRUNC(COLUMN(AF$2)/5)+2,FALSE)*SUMIFS('IEA-MethaneAbatement-US'!$M:$M,'IEA-MethaneAbatement-US'!$N:$N,"&lt;"&amp;$B12,'IEA-MethaneAbatement-US'!$N:$N,"&gt;="&amp;$A12,'IEA-MethaneAbatement-US'!$L:$L,$D$1)))*'State Downscaling Multipliers'!$B$7*(1+'EPA to IEA Scaling'!AJ$10)</f>
        <v>0</v>
      </c>
      <c r="AG12" s="105">
        <f>((VLOOKUP($B$1,'Multipliers and Adjustments'!$A$70:$I$86,TRUNC(COLUMN(AG$2)/5)+2,FALSE)*SUMIFS('IEA-MethaneAbatement-US'!$M:$M,'IEA-MethaneAbatement-US'!$N:$N,"&lt;"&amp;$B12,'IEA-MethaneAbatement-US'!$N:$N,"&gt;="&amp;$A12,'IEA-MethaneAbatement-US'!$L:$L,$B$1))+(VLOOKUP($C$1,'Multipliers and Adjustments'!$A$70:$I$86,TRUNC(COLUMN(AG$2)/5)+2,FALSE)*SUMIFS('IEA-MethaneAbatement-US'!$M:$M,'IEA-MethaneAbatement-US'!$N:$N,"&lt;"&amp;$B12,'IEA-MethaneAbatement-US'!$N:$N,"&gt;="&amp;$A12,'IEA-MethaneAbatement-US'!$L:$L,$C$1))+(VLOOKUP($D$1,'Multipliers and Adjustments'!$A$70:$I$86,TRUNC(COLUMN(AG$2)/5)+2,FALSE)*SUMIFS('IEA-MethaneAbatement-US'!$M:$M,'IEA-MethaneAbatement-US'!$N:$N,"&lt;"&amp;$B12,'IEA-MethaneAbatement-US'!$N:$N,"&gt;="&amp;$A12,'IEA-MethaneAbatement-US'!$L:$L,$D$1)))*'State Downscaling Multipliers'!$B$7*(1+'EPA to IEA Scaling'!AK$10)</f>
        <v>0</v>
      </c>
      <c r="AH12" s="2">
        <f>((VLOOKUP($B$1,'Multipliers and Adjustments'!$A$70:$I$86,TRUNC(COLUMN(AH$2)/5)+2,FALSE)*SUMIFS('IEA-MethaneAbatement-US'!$M:$M,'IEA-MethaneAbatement-US'!$N:$N,"&lt;"&amp;$B12,'IEA-MethaneAbatement-US'!$N:$N,"&gt;="&amp;$A12,'IEA-MethaneAbatement-US'!$L:$L,$B$1))+(VLOOKUP($C$1,'Multipliers and Adjustments'!$A$70:$I$86,TRUNC(COLUMN(AH$2)/5)+2,FALSE)*SUMIFS('IEA-MethaneAbatement-US'!$M:$M,'IEA-MethaneAbatement-US'!$N:$N,"&lt;"&amp;$B12,'IEA-MethaneAbatement-US'!$N:$N,"&gt;="&amp;$A12,'IEA-MethaneAbatement-US'!$L:$L,$C$1))+(VLOOKUP($D$1,'Multipliers and Adjustments'!$A$70:$I$86,TRUNC(COLUMN(AH$2)/5)+2,FALSE)*SUMIFS('IEA-MethaneAbatement-US'!$M:$M,'IEA-MethaneAbatement-US'!$N:$N,"&lt;"&amp;$B12,'IEA-MethaneAbatement-US'!$N:$N,"&gt;="&amp;$A12,'IEA-MethaneAbatement-US'!$L:$L,$D$1)))*'State Downscaling Multipliers'!$B$7*(1+'EPA to IEA Scaling'!AL$10)</f>
        <v>0</v>
      </c>
      <c r="AI12" s="2">
        <f>((VLOOKUP($B$1,'Multipliers and Adjustments'!$A$70:$I$86,TRUNC(COLUMN(AI$2)/5)+2,FALSE)*SUMIFS('IEA-MethaneAbatement-US'!$M:$M,'IEA-MethaneAbatement-US'!$N:$N,"&lt;"&amp;$B12,'IEA-MethaneAbatement-US'!$N:$N,"&gt;="&amp;$A12,'IEA-MethaneAbatement-US'!$L:$L,$B$1))+(VLOOKUP($C$1,'Multipliers and Adjustments'!$A$70:$I$86,TRUNC(COLUMN(AI$2)/5)+2,FALSE)*SUMIFS('IEA-MethaneAbatement-US'!$M:$M,'IEA-MethaneAbatement-US'!$N:$N,"&lt;"&amp;$B12,'IEA-MethaneAbatement-US'!$N:$N,"&gt;="&amp;$A12,'IEA-MethaneAbatement-US'!$L:$L,$C$1))+(VLOOKUP($D$1,'Multipliers and Adjustments'!$A$70:$I$86,TRUNC(COLUMN(AI$2)/5)+2,FALSE)*SUMIFS('IEA-MethaneAbatement-US'!$M:$M,'IEA-MethaneAbatement-US'!$N:$N,"&lt;"&amp;$B12,'IEA-MethaneAbatement-US'!$N:$N,"&gt;="&amp;$A12,'IEA-MethaneAbatement-US'!$L:$L,$D$1)))*'State Downscaling Multipliers'!$B$7*(1+'EPA to IEA Scaling'!AM$10)</f>
        <v>0</v>
      </c>
      <c r="AJ12" s="2">
        <f>((VLOOKUP($B$1,'Multipliers and Adjustments'!$A$70:$I$86,TRUNC(COLUMN(AJ$2)/5)+2,FALSE)*SUMIFS('IEA-MethaneAbatement-US'!$M:$M,'IEA-MethaneAbatement-US'!$N:$N,"&lt;"&amp;$B12,'IEA-MethaneAbatement-US'!$N:$N,"&gt;="&amp;$A12,'IEA-MethaneAbatement-US'!$L:$L,$B$1))+(VLOOKUP($C$1,'Multipliers and Adjustments'!$A$70:$I$86,TRUNC(COLUMN(AJ$2)/5)+2,FALSE)*SUMIFS('IEA-MethaneAbatement-US'!$M:$M,'IEA-MethaneAbatement-US'!$N:$N,"&lt;"&amp;$B12,'IEA-MethaneAbatement-US'!$N:$N,"&gt;="&amp;$A12,'IEA-MethaneAbatement-US'!$L:$L,$C$1))+(VLOOKUP($D$1,'Multipliers and Adjustments'!$A$70:$I$86,TRUNC(COLUMN(AJ$2)/5)+2,FALSE)*SUMIFS('IEA-MethaneAbatement-US'!$M:$M,'IEA-MethaneAbatement-US'!$N:$N,"&lt;"&amp;$B12,'IEA-MethaneAbatement-US'!$N:$N,"&gt;="&amp;$A12,'IEA-MethaneAbatement-US'!$L:$L,$D$1)))*'State Downscaling Multipliers'!$B$7*(1+'EPA to IEA Scaling'!AN$10)</f>
        <v>0</v>
      </c>
      <c r="AK12" s="2">
        <f>((VLOOKUP($B$1,'Multipliers and Adjustments'!$A$70:$I$86,TRUNC(COLUMN(AK$2)/5)+2,FALSE)*SUMIFS('IEA-MethaneAbatement-US'!$M:$M,'IEA-MethaneAbatement-US'!$N:$N,"&lt;"&amp;$B12,'IEA-MethaneAbatement-US'!$N:$N,"&gt;="&amp;$A12,'IEA-MethaneAbatement-US'!$L:$L,$B$1))+(VLOOKUP($C$1,'Multipliers and Adjustments'!$A$70:$I$86,TRUNC(COLUMN(AK$2)/5)+2,FALSE)*SUMIFS('IEA-MethaneAbatement-US'!$M:$M,'IEA-MethaneAbatement-US'!$N:$N,"&lt;"&amp;$B12,'IEA-MethaneAbatement-US'!$N:$N,"&gt;="&amp;$A12,'IEA-MethaneAbatement-US'!$L:$L,$C$1))+(VLOOKUP($D$1,'Multipliers and Adjustments'!$A$70:$I$86,TRUNC(COLUMN(AK$2)/5)+2,FALSE)*SUMIFS('IEA-MethaneAbatement-US'!$M:$M,'IEA-MethaneAbatement-US'!$N:$N,"&lt;"&amp;$B12,'IEA-MethaneAbatement-US'!$N:$N,"&gt;="&amp;$A12,'IEA-MethaneAbatement-US'!$L:$L,$D$1)))*'State Downscaling Multipliers'!$B$7*(1+'EPA to IEA Scaling'!AO$10)</f>
        <v>0</v>
      </c>
      <c r="AL12" s="105">
        <f>((VLOOKUP($B$1,'Multipliers and Adjustments'!$A$70:$I$86,TRUNC(COLUMN(AL$2)/5)+2,FALSE)*SUMIFS('IEA-MethaneAbatement-US'!$M:$M,'IEA-MethaneAbatement-US'!$N:$N,"&lt;"&amp;$B12,'IEA-MethaneAbatement-US'!$N:$N,"&gt;="&amp;$A12,'IEA-MethaneAbatement-US'!$L:$L,$B$1))+(VLOOKUP($C$1,'Multipliers and Adjustments'!$A$70:$I$86,TRUNC(COLUMN(AL$2)/5)+2,FALSE)*SUMIFS('IEA-MethaneAbatement-US'!$M:$M,'IEA-MethaneAbatement-US'!$N:$N,"&lt;"&amp;$B12,'IEA-MethaneAbatement-US'!$N:$N,"&gt;="&amp;$A12,'IEA-MethaneAbatement-US'!$L:$L,$C$1))+(VLOOKUP($D$1,'Multipliers and Adjustments'!$A$70:$I$86,TRUNC(COLUMN(AL$2)/5)+2,FALSE)*SUMIFS('IEA-MethaneAbatement-US'!$M:$M,'IEA-MethaneAbatement-US'!$N:$N,"&lt;"&amp;$B12,'IEA-MethaneAbatement-US'!$N:$N,"&gt;="&amp;$A12,'IEA-MethaneAbatement-US'!$L:$L,$D$1)))*'State Downscaling Multipliers'!$B$7*(1+'EPA to IEA Scaling'!AP$10)</f>
        <v>0</v>
      </c>
    </row>
    <row r="13" spans="1:38" x14ac:dyDescent="0.25">
      <c r="A13" s="49">
        <f t="shared" si="1"/>
        <v>-650</v>
      </c>
      <c r="B13" s="49">
        <f t="shared" si="0"/>
        <v>-600</v>
      </c>
      <c r="C13" s="105">
        <f>((VLOOKUP($B$1,'Multipliers and Adjustments'!$A$70:$I$86,TRUNC(COLUMN(C$2)/5)+2,FALSE)*SUMIFS('IEA-MethaneAbatement-US'!$M:$M,'IEA-MethaneAbatement-US'!$N:$N,"&lt;"&amp;$B13,'IEA-MethaneAbatement-US'!$N:$N,"&gt;="&amp;$A13,'IEA-MethaneAbatement-US'!$L:$L,$B$1))+(VLOOKUP($C$1,'Multipliers and Adjustments'!$A$70:$I$86,TRUNC(COLUMN(C$2)/5)+2,FALSE)*SUMIFS('IEA-MethaneAbatement-US'!$M:$M,'IEA-MethaneAbatement-US'!$N:$N,"&lt;"&amp;$B13,'IEA-MethaneAbatement-US'!$N:$N,"&gt;="&amp;$A13,'IEA-MethaneAbatement-US'!$L:$L,$C$1))+(VLOOKUP($D$1,'Multipliers and Adjustments'!$A$70:$I$86,TRUNC(COLUMN(C$2)/5)+2,FALSE)*SUMIFS('IEA-MethaneAbatement-US'!$M:$M,'IEA-MethaneAbatement-US'!$N:$N,"&lt;"&amp;$B13,'IEA-MethaneAbatement-US'!$N:$N,"&gt;="&amp;$A13,'IEA-MethaneAbatement-US'!$L:$L,$D$1)))*'State Downscaling Multipliers'!$B$7*(1+'EPA to IEA Scaling'!G$10)</f>
        <v>0</v>
      </c>
      <c r="D13" s="2">
        <f>((VLOOKUP($B$1,'Multipliers and Adjustments'!$A$70:$I$86,TRUNC(COLUMN(D$2)/5)+2,FALSE)*SUMIFS('IEA-MethaneAbatement-US'!$M:$M,'IEA-MethaneAbatement-US'!$N:$N,"&lt;"&amp;$B13,'IEA-MethaneAbatement-US'!$N:$N,"&gt;="&amp;$A13,'IEA-MethaneAbatement-US'!$L:$L,$B$1))+(VLOOKUP($C$1,'Multipliers and Adjustments'!$A$70:$I$86,TRUNC(COLUMN(D$2)/5)+2,FALSE)*SUMIFS('IEA-MethaneAbatement-US'!$M:$M,'IEA-MethaneAbatement-US'!$N:$N,"&lt;"&amp;$B13,'IEA-MethaneAbatement-US'!$N:$N,"&gt;="&amp;$A13,'IEA-MethaneAbatement-US'!$L:$L,$C$1))+(VLOOKUP($D$1,'Multipliers and Adjustments'!$A$70:$I$86,TRUNC(COLUMN(D$2)/5)+2,FALSE)*SUMIFS('IEA-MethaneAbatement-US'!$M:$M,'IEA-MethaneAbatement-US'!$N:$N,"&lt;"&amp;$B13,'IEA-MethaneAbatement-US'!$N:$N,"&gt;="&amp;$A13,'IEA-MethaneAbatement-US'!$L:$L,$D$1)))*'State Downscaling Multipliers'!$B$7*(1+'EPA to IEA Scaling'!H$10)</f>
        <v>0</v>
      </c>
      <c r="E13" s="2">
        <f>((VLOOKUP($B$1,'Multipliers and Adjustments'!$A$70:$I$86,TRUNC(COLUMN(E$2)/5)+2,FALSE)*SUMIFS('IEA-MethaneAbatement-US'!$M:$M,'IEA-MethaneAbatement-US'!$N:$N,"&lt;"&amp;$B13,'IEA-MethaneAbatement-US'!$N:$N,"&gt;="&amp;$A13,'IEA-MethaneAbatement-US'!$L:$L,$B$1))+(VLOOKUP($C$1,'Multipliers and Adjustments'!$A$70:$I$86,TRUNC(COLUMN(E$2)/5)+2,FALSE)*SUMIFS('IEA-MethaneAbatement-US'!$M:$M,'IEA-MethaneAbatement-US'!$N:$N,"&lt;"&amp;$B13,'IEA-MethaneAbatement-US'!$N:$N,"&gt;="&amp;$A13,'IEA-MethaneAbatement-US'!$L:$L,$C$1))+(VLOOKUP($D$1,'Multipliers and Adjustments'!$A$70:$I$86,TRUNC(COLUMN(E$2)/5)+2,FALSE)*SUMIFS('IEA-MethaneAbatement-US'!$M:$M,'IEA-MethaneAbatement-US'!$N:$N,"&lt;"&amp;$B13,'IEA-MethaneAbatement-US'!$N:$N,"&gt;="&amp;$A13,'IEA-MethaneAbatement-US'!$L:$L,$D$1)))*'State Downscaling Multipliers'!$B$7*(1+'EPA to IEA Scaling'!I$10)</f>
        <v>0</v>
      </c>
      <c r="F13" s="2">
        <f>((VLOOKUP($B$1,'Multipliers and Adjustments'!$A$70:$I$86,TRUNC(COLUMN(F$2)/5)+2,FALSE)*SUMIFS('IEA-MethaneAbatement-US'!$M:$M,'IEA-MethaneAbatement-US'!$N:$N,"&lt;"&amp;$B13,'IEA-MethaneAbatement-US'!$N:$N,"&gt;="&amp;$A13,'IEA-MethaneAbatement-US'!$L:$L,$B$1))+(VLOOKUP($C$1,'Multipliers and Adjustments'!$A$70:$I$86,TRUNC(COLUMN(F$2)/5)+2,FALSE)*SUMIFS('IEA-MethaneAbatement-US'!$M:$M,'IEA-MethaneAbatement-US'!$N:$N,"&lt;"&amp;$B13,'IEA-MethaneAbatement-US'!$N:$N,"&gt;="&amp;$A13,'IEA-MethaneAbatement-US'!$L:$L,$C$1))+(VLOOKUP($D$1,'Multipliers and Adjustments'!$A$70:$I$86,TRUNC(COLUMN(F$2)/5)+2,FALSE)*SUMIFS('IEA-MethaneAbatement-US'!$M:$M,'IEA-MethaneAbatement-US'!$N:$N,"&lt;"&amp;$B13,'IEA-MethaneAbatement-US'!$N:$N,"&gt;="&amp;$A13,'IEA-MethaneAbatement-US'!$L:$L,$D$1)))*'State Downscaling Multipliers'!$B$7*(1+'EPA to IEA Scaling'!J$10)</f>
        <v>0</v>
      </c>
      <c r="G13" s="154">
        <f>((VLOOKUP($B$1,'Multipliers and Adjustments'!$A$70:$I$86,TRUNC(COLUMN(G$2)/5)+2,FALSE)*SUMIFS('IEA-MethaneAbatement-US'!$M:$M,'IEA-MethaneAbatement-US'!$N:$N,"&lt;"&amp;$B13,'IEA-MethaneAbatement-US'!$N:$N,"&gt;="&amp;$A13,'IEA-MethaneAbatement-US'!$L:$L,$B$1))+(VLOOKUP($C$1,'Multipliers and Adjustments'!$A$70:$I$86,TRUNC(COLUMN(G$2)/5)+2,FALSE)*SUMIFS('IEA-MethaneAbatement-US'!$M:$M,'IEA-MethaneAbatement-US'!$N:$N,"&lt;"&amp;$B13,'IEA-MethaneAbatement-US'!$N:$N,"&gt;="&amp;$A13,'IEA-MethaneAbatement-US'!$L:$L,$C$1))+(VLOOKUP($D$1,'Multipliers and Adjustments'!$A$70:$I$86,TRUNC(COLUMN(G$2)/5)+2,FALSE)*SUMIFS('IEA-MethaneAbatement-US'!$M:$M,'IEA-MethaneAbatement-US'!$N:$N,"&lt;"&amp;$B13,'IEA-MethaneAbatement-US'!$N:$N,"&gt;="&amp;$A13,'IEA-MethaneAbatement-US'!$L:$L,$D$1)))*'State Downscaling Multipliers'!$B$7*(1+'EPA to IEA Scaling'!K$10)</f>
        <v>0</v>
      </c>
      <c r="H13" s="105">
        <f>((VLOOKUP($B$1,'Multipliers and Adjustments'!$A$70:$I$86,TRUNC(COLUMN(H$2)/5)+2,FALSE)*SUMIFS('IEA-MethaneAbatement-US'!$M:$M,'IEA-MethaneAbatement-US'!$N:$N,"&lt;"&amp;$B13,'IEA-MethaneAbatement-US'!$N:$N,"&gt;="&amp;$A13,'IEA-MethaneAbatement-US'!$L:$L,$B$1))+(VLOOKUP($C$1,'Multipliers and Adjustments'!$A$70:$I$86,TRUNC(COLUMN(H$2)/5)+2,FALSE)*SUMIFS('IEA-MethaneAbatement-US'!$M:$M,'IEA-MethaneAbatement-US'!$N:$N,"&lt;"&amp;$B13,'IEA-MethaneAbatement-US'!$N:$N,"&gt;="&amp;$A13,'IEA-MethaneAbatement-US'!$L:$L,$C$1))+(VLOOKUP($D$1,'Multipliers and Adjustments'!$A$70:$I$86,TRUNC(COLUMN(H$2)/5)+2,FALSE)*SUMIFS('IEA-MethaneAbatement-US'!$M:$M,'IEA-MethaneAbatement-US'!$N:$N,"&lt;"&amp;$B13,'IEA-MethaneAbatement-US'!$N:$N,"&gt;="&amp;$A13,'IEA-MethaneAbatement-US'!$L:$L,$D$1)))*'State Downscaling Multipliers'!$B$7*(1+'EPA to IEA Scaling'!L$10)</f>
        <v>0</v>
      </c>
      <c r="I13" s="2">
        <f>((VLOOKUP($B$1,'Multipliers and Adjustments'!$A$70:$I$86,TRUNC(COLUMN(I$2)/5)+2,FALSE)*SUMIFS('IEA-MethaneAbatement-US'!$M:$M,'IEA-MethaneAbatement-US'!$N:$N,"&lt;"&amp;$B13,'IEA-MethaneAbatement-US'!$N:$N,"&gt;="&amp;$A13,'IEA-MethaneAbatement-US'!$L:$L,$B$1))+(VLOOKUP($C$1,'Multipliers and Adjustments'!$A$70:$I$86,TRUNC(COLUMN(I$2)/5)+2,FALSE)*SUMIFS('IEA-MethaneAbatement-US'!$M:$M,'IEA-MethaneAbatement-US'!$N:$N,"&lt;"&amp;$B13,'IEA-MethaneAbatement-US'!$N:$N,"&gt;="&amp;$A13,'IEA-MethaneAbatement-US'!$L:$L,$C$1))+(VLOOKUP($D$1,'Multipliers and Adjustments'!$A$70:$I$86,TRUNC(COLUMN(I$2)/5)+2,FALSE)*SUMIFS('IEA-MethaneAbatement-US'!$M:$M,'IEA-MethaneAbatement-US'!$N:$N,"&lt;"&amp;$B13,'IEA-MethaneAbatement-US'!$N:$N,"&gt;="&amp;$A13,'IEA-MethaneAbatement-US'!$L:$L,$D$1)))*'State Downscaling Multipliers'!$B$7*(1+'EPA to IEA Scaling'!M$10)</f>
        <v>0</v>
      </c>
      <c r="J13" s="2">
        <f>((VLOOKUP($B$1,'Multipliers and Adjustments'!$A$70:$I$86,TRUNC(COLUMN(J$2)/5)+2,FALSE)*SUMIFS('IEA-MethaneAbatement-US'!$M:$M,'IEA-MethaneAbatement-US'!$N:$N,"&lt;"&amp;$B13,'IEA-MethaneAbatement-US'!$N:$N,"&gt;="&amp;$A13,'IEA-MethaneAbatement-US'!$L:$L,$B$1))+(VLOOKUP($C$1,'Multipliers and Adjustments'!$A$70:$I$86,TRUNC(COLUMN(J$2)/5)+2,FALSE)*SUMIFS('IEA-MethaneAbatement-US'!$M:$M,'IEA-MethaneAbatement-US'!$N:$N,"&lt;"&amp;$B13,'IEA-MethaneAbatement-US'!$N:$N,"&gt;="&amp;$A13,'IEA-MethaneAbatement-US'!$L:$L,$C$1))+(VLOOKUP($D$1,'Multipliers and Adjustments'!$A$70:$I$86,TRUNC(COLUMN(J$2)/5)+2,FALSE)*SUMIFS('IEA-MethaneAbatement-US'!$M:$M,'IEA-MethaneAbatement-US'!$N:$N,"&lt;"&amp;$B13,'IEA-MethaneAbatement-US'!$N:$N,"&gt;="&amp;$A13,'IEA-MethaneAbatement-US'!$L:$L,$D$1)))*'State Downscaling Multipliers'!$B$7*(1+'EPA to IEA Scaling'!N$10)</f>
        <v>0</v>
      </c>
      <c r="K13" s="2">
        <f>((VLOOKUP($B$1,'Multipliers and Adjustments'!$A$70:$I$86,TRUNC(COLUMN(K$2)/5)+2,FALSE)*SUMIFS('IEA-MethaneAbatement-US'!$M:$M,'IEA-MethaneAbatement-US'!$N:$N,"&lt;"&amp;$B13,'IEA-MethaneAbatement-US'!$N:$N,"&gt;="&amp;$A13,'IEA-MethaneAbatement-US'!$L:$L,$B$1))+(VLOOKUP($C$1,'Multipliers and Adjustments'!$A$70:$I$86,TRUNC(COLUMN(K$2)/5)+2,FALSE)*SUMIFS('IEA-MethaneAbatement-US'!$M:$M,'IEA-MethaneAbatement-US'!$N:$N,"&lt;"&amp;$B13,'IEA-MethaneAbatement-US'!$N:$N,"&gt;="&amp;$A13,'IEA-MethaneAbatement-US'!$L:$L,$C$1))+(VLOOKUP($D$1,'Multipliers and Adjustments'!$A$70:$I$86,TRUNC(COLUMN(K$2)/5)+2,FALSE)*SUMIFS('IEA-MethaneAbatement-US'!$M:$M,'IEA-MethaneAbatement-US'!$N:$N,"&lt;"&amp;$B13,'IEA-MethaneAbatement-US'!$N:$N,"&gt;="&amp;$A13,'IEA-MethaneAbatement-US'!$L:$L,$D$1)))*'State Downscaling Multipliers'!$B$7*(1+'EPA to IEA Scaling'!O$10)</f>
        <v>0</v>
      </c>
      <c r="L13" s="2">
        <f>((VLOOKUP($B$1,'Multipliers and Adjustments'!$A$70:$I$86,TRUNC(COLUMN(L$2)/5)+2,FALSE)*SUMIFS('IEA-MethaneAbatement-US'!$M:$M,'IEA-MethaneAbatement-US'!$N:$N,"&lt;"&amp;$B13,'IEA-MethaneAbatement-US'!$N:$N,"&gt;="&amp;$A13,'IEA-MethaneAbatement-US'!$L:$L,$B$1))+(VLOOKUP($C$1,'Multipliers and Adjustments'!$A$70:$I$86,TRUNC(COLUMN(L$2)/5)+2,FALSE)*SUMIFS('IEA-MethaneAbatement-US'!$M:$M,'IEA-MethaneAbatement-US'!$N:$N,"&lt;"&amp;$B13,'IEA-MethaneAbatement-US'!$N:$N,"&gt;="&amp;$A13,'IEA-MethaneAbatement-US'!$L:$L,$C$1))+(VLOOKUP($D$1,'Multipliers and Adjustments'!$A$70:$I$86,TRUNC(COLUMN(L$2)/5)+2,FALSE)*SUMIFS('IEA-MethaneAbatement-US'!$M:$M,'IEA-MethaneAbatement-US'!$N:$N,"&lt;"&amp;$B13,'IEA-MethaneAbatement-US'!$N:$N,"&gt;="&amp;$A13,'IEA-MethaneAbatement-US'!$L:$L,$D$1)))*'State Downscaling Multipliers'!$B$7*(1+'EPA to IEA Scaling'!P$10)</f>
        <v>0</v>
      </c>
      <c r="M13" s="105">
        <f>((VLOOKUP($B$1,'Multipliers and Adjustments'!$A$70:$I$86,TRUNC(COLUMN(M$2)/5)+2,FALSE)*SUMIFS('IEA-MethaneAbatement-US'!$M:$M,'IEA-MethaneAbatement-US'!$N:$N,"&lt;"&amp;$B13,'IEA-MethaneAbatement-US'!$N:$N,"&gt;="&amp;$A13,'IEA-MethaneAbatement-US'!$L:$L,$B$1))+(VLOOKUP($C$1,'Multipliers and Adjustments'!$A$70:$I$86,TRUNC(COLUMN(M$2)/5)+2,FALSE)*SUMIFS('IEA-MethaneAbatement-US'!$M:$M,'IEA-MethaneAbatement-US'!$N:$N,"&lt;"&amp;$B13,'IEA-MethaneAbatement-US'!$N:$N,"&gt;="&amp;$A13,'IEA-MethaneAbatement-US'!$L:$L,$C$1))+(VLOOKUP($D$1,'Multipliers and Adjustments'!$A$70:$I$86,TRUNC(COLUMN(M$2)/5)+2,FALSE)*SUMIFS('IEA-MethaneAbatement-US'!$M:$M,'IEA-MethaneAbatement-US'!$N:$N,"&lt;"&amp;$B13,'IEA-MethaneAbatement-US'!$N:$N,"&gt;="&amp;$A13,'IEA-MethaneAbatement-US'!$L:$L,$D$1)))*'State Downscaling Multipliers'!$B$7*(1+'EPA to IEA Scaling'!Q$10)</f>
        <v>0</v>
      </c>
      <c r="N13" s="2">
        <f>((VLOOKUP($B$1,'Multipliers and Adjustments'!$A$70:$I$86,TRUNC(COLUMN(N$2)/5)+2,FALSE)*SUMIFS('IEA-MethaneAbatement-US'!$M:$M,'IEA-MethaneAbatement-US'!$N:$N,"&lt;"&amp;$B13,'IEA-MethaneAbatement-US'!$N:$N,"&gt;="&amp;$A13,'IEA-MethaneAbatement-US'!$L:$L,$B$1))+(VLOOKUP($C$1,'Multipliers and Adjustments'!$A$70:$I$86,TRUNC(COLUMN(N$2)/5)+2,FALSE)*SUMIFS('IEA-MethaneAbatement-US'!$M:$M,'IEA-MethaneAbatement-US'!$N:$N,"&lt;"&amp;$B13,'IEA-MethaneAbatement-US'!$N:$N,"&gt;="&amp;$A13,'IEA-MethaneAbatement-US'!$L:$L,$C$1))+(VLOOKUP($D$1,'Multipliers and Adjustments'!$A$70:$I$86,TRUNC(COLUMN(N$2)/5)+2,FALSE)*SUMIFS('IEA-MethaneAbatement-US'!$M:$M,'IEA-MethaneAbatement-US'!$N:$N,"&lt;"&amp;$B13,'IEA-MethaneAbatement-US'!$N:$N,"&gt;="&amp;$A13,'IEA-MethaneAbatement-US'!$L:$L,$D$1)))*'State Downscaling Multipliers'!$B$7*(1+'EPA to IEA Scaling'!R$10)</f>
        <v>0</v>
      </c>
      <c r="O13" s="2">
        <f>((VLOOKUP($B$1,'Multipliers and Adjustments'!$A$70:$I$86,TRUNC(COLUMN(O$2)/5)+2,FALSE)*SUMIFS('IEA-MethaneAbatement-US'!$M:$M,'IEA-MethaneAbatement-US'!$N:$N,"&lt;"&amp;$B13,'IEA-MethaneAbatement-US'!$N:$N,"&gt;="&amp;$A13,'IEA-MethaneAbatement-US'!$L:$L,$B$1))+(VLOOKUP($C$1,'Multipliers and Adjustments'!$A$70:$I$86,TRUNC(COLUMN(O$2)/5)+2,FALSE)*SUMIFS('IEA-MethaneAbatement-US'!$M:$M,'IEA-MethaneAbatement-US'!$N:$N,"&lt;"&amp;$B13,'IEA-MethaneAbatement-US'!$N:$N,"&gt;="&amp;$A13,'IEA-MethaneAbatement-US'!$L:$L,$C$1))+(VLOOKUP($D$1,'Multipliers and Adjustments'!$A$70:$I$86,TRUNC(COLUMN(O$2)/5)+2,FALSE)*SUMIFS('IEA-MethaneAbatement-US'!$M:$M,'IEA-MethaneAbatement-US'!$N:$N,"&lt;"&amp;$B13,'IEA-MethaneAbatement-US'!$N:$N,"&gt;="&amp;$A13,'IEA-MethaneAbatement-US'!$L:$L,$D$1)))*'State Downscaling Multipliers'!$B$7*(1+'EPA to IEA Scaling'!S$10)</f>
        <v>0</v>
      </c>
      <c r="P13" s="2">
        <f>((VLOOKUP($B$1,'Multipliers and Adjustments'!$A$70:$I$86,TRUNC(COLUMN(P$2)/5)+2,FALSE)*SUMIFS('IEA-MethaneAbatement-US'!$M:$M,'IEA-MethaneAbatement-US'!$N:$N,"&lt;"&amp;$B13,'IEA-MethaneAbatement-US'!$N:$N,"&gt;="&amp;$A13,'IEA-MethaneAbatement-US'!$L:$L,$B$1))+(VLOOKUP($C$1,'Multipliers and Adjustments'!$A$70:$I$86,TRUNC(COLUMN(P$2)/5)+2,FALSE)*SUMIFS('IEA-MethaneAbatement-US'!$M:$M,'IEA-MethaneAbatement-US'!$N:$N,"&lt;"&amp;$B13,'IEA-MethaneAbatement-US'!$N:$N,"&gt;="&amp;$A13,'IEA-MethaneAbatement-US'!$L:$L,$C$1))+(VLOOKUP($D$1,'Multipliers and Adjustments'!$A$70:$I$86,TRUNC(COLUMN(P$2)/5)+2,FALSE)*SUMIFS('IEA-MethaneAbatement-US'!$M:$M,'IEA-MethaneAbatement-US'!$N:$N,"&lt;"&amp;$B13,'IEA-MethaneAbatement-US'!$N:$N,"&gt;="&amp;$A13,'IEA-MethaneAbatement-US'!$L:$L,$D$1)))*'State Downscaling Multipliers'!$B$7*(1+'EPA to IEA Scaling'!T$10)</f>
        <v>0</v>
      </c>
      <c r="Q13" s="2">
        <f>((VLOOKUP($B$1,'Multipliers and Adjustments'!$A$70:$I$86,TRUNC(COLUMN(Q$2)/5)+2,FALSE)*SUMIFS('IEA-MethaneAbatement-US'!$M:$M,'IEA-MethaneAbatement-US'!$N:$N,"&lt;"&amp;$B13,'IEA-MethaneAbatement-US'!$N:$N,"&gt;="&amp;$A13,'IEA-MethaneAbatement-US'!$L:$L,$B$1))+(VLOOKUP($C$1,'Multipliers and Adjustments'!$A$70:$I$86,TRUNC(COLUMN(Q$2)/5)+2,FALSE)*SUMIFS('IEA-MethaneAbatement-US'!$M:$M,'IEA-MethaneAbatement-US'!$N:$N,"&lt;"&amp;$B13,'IEA-MethaneAbatement-US'!$N:$N,"&gt;="&amp;$A13,'IEA-MethaneAbatement-US'!$L:$L,$C$1))+(VLOOKUP($D$1,'Multipliers and Adjustments'!$A$70:$I$86,TRUNC(COLUMN(Q$2)/5)+2,FALSE)*SUMIFS('IEA-MethaneAbatement-US'!$M:$M,'IEA-MethaneAbatement-US'!$N:$N,"&lt;"&amp;$B13,'IEA-MethaneAbatement-US'!$N:$N,"&gt;="&amp;$A13,'IEA-MethaneAbatement-US'!$L:$L,$D$1)))*'State Downscaling Multipliers'!$B$7*(1+'EPA to IEA Scaling'!U$10)</f>
        <v>0</v>
      </c>
      <c r="R13" s="105">
        <f>((VLOOKUP($B$1,'Multipliers and Adjustments'!$A$70:$I$86,TRUNC(COLUMN(R$2)/5)+2,FALSE)*SUMIFS('IEA-MethaneAbatement-US'!$M:$M,'IEA-MethaneAbatement-US'!$N:$N,"&lt;"&amp;$B13,'IEA-MethaneAbatement-US'!$N:$N,"&gt;="&amp;$A13,'IEA-MethaneAbatement-US'!$L:$L,$B$1))+(VLOOKUP($C$1,'Multipliers and Adjustments'!$A$70:$I$86,TRUNC(COLUMN(R$2)/5)+2,FALSE)*SUMIFS('IEA-MethaneAbatement-US'!$M:$M,'IEA-MethaneAbatement-US'!$N:$N,"&lt;"&amp;$B13,'IEA-MethaneAbatement-US'!$N:$N,"&gt;="&amp;$A13,'IEA-MethaneAbatement-US'!$L:$L,$C$1))+(VLOOKUP($D$1,'Multipliers and Adjustments'!$A$70:$I$86,TRUNC(COLUMN(R$2)/5)+2,FALSE)*SUMIFS('IEA-MethaneAbatement-US'!$M:$M,'IEA-MethaneAbatement-US'!$N:$N,"&lt;"&amp;$B13,'IEA-MethaneAbatement-US'!$N:$N,"&gt;="&amp;$A13,'IEA-MethaneAbatement-US'!$L:$L,$D$1)))*'State Downscaling Multipliers'!$B$7*(1+'EPA to IEA Scaling'!V$10)</f>
        <v>0</v>
      </c>
      <c r="S13" s="2">
        <f>((VLOOKUP($B$1,'Multipliers and Adjustments'!$A$70:$I$86,TRUNC(COLUMN(S$2)/5)+2,FALSE)*SUMIFS('IEA-MethaneAbatement-US'!$M:$M,'IEA-MethaneAbatement-US'!$N:$N,"&lt;"&amp;$B13,'IEA-MethaneAbatement-US'!$N:$N,"&gt;="&amp;$A13,'IEA-MethaneAbatement-US'!$L:$L,$B$1))+(VLOOKUP($C$1,'Multipliers and Adjustments'!$A$70:$I$86,TRUNC(COLUMN(S$2)/5)+2,FALSE)*SUMIFS('IEA-MethaneAbatement-US'!$M:$M,'IEA-MethaneAbatement-US'!$N:$N,"&lt;"&amp;$B13,'IEA-MethaneAbatement-US'!$N:$N,"&gt;="&amp;$A13,'IEA-MethaneAbatement-US'!$L:$L,$C$1))+(VLOOKUP($D$1,'Multipliers and Adjustments'!$A$70:$I$86,TRUNC(COLUMN(S$2)/5)+2,FALSE)*SUMIFS('IEA-MethaneAbatement-US'!$M:$M,'IEA-MethaneAbatement-US'!$N:$N,"&lt;"&amp;$B13,'IEA-MethaneAbatement-US'!$N:$N,"&gt;="&amp;$A13,'IEA-MethaneAbatement-US'!$L:$L,$D$1)))*'State Downscaling Multipliers'!$B$7*(1+'EPA to IEA Scaling'!W$10)</f>
        <v>0</v>
      </c>
      <c r="T13" s="2">
        <f>((VLOOKUP($B$1,'Multipliers and Adjustments'!$A$70:$I$86,TRUNC(COLUMN(T$2)/5)+2,FALSE)*SUMIFS('IEA-MethaneAbatement-US'!$M:$M,'IEA-MethaneAbatement-US'!$N:$N,"&lt;"&amp;$B13,'IEA-MethaneAbatement-US'!$N:$N,"&gt;="&amp;$A13,'IEA-MethaneAbatement-US'!$L:$L,$B$1))+(VLOOKUP($C$1,'Multipliers and Adjustments'!$A$70:$I$86,TRUNC(COLUMN(T$2)/5)+2,FALSE)*SUMIFS('IEA-MethaneAbatement-US'!$M:$M,'IEA-MethaneAbatement-US'!$N:$N,"&lt;"&amp;$B13,'IEA-MethaneAbatement-US'!$N:$N,"&gt;="&amp;$A13,'IEA-MethaneAbatement-US'!$L:$L,$C$1))+(VLOOKUP($D$1,'Multipliers and Adjustments'!$A$70:$I$86,TRUNC(COLUMN(T$2)/5)+2,FALSE)*SUMIFS('IEA-MethaneAbatement-US'!$M:$M,'IEA-MethaneAbatement-US'!$N:$N,"&lt;"&amp;$B13,'IEA-MethaneAbatement-US'!$N:$N,"&gt;="&amp;$A13,'IEA-MethaneAbatement-US'!$L:$L,$D$1)))*'State Downscaling Multipliers'!$B$7*(1+'EPA to IEA Scaling'!X$10)</f>
        <v>0</v>
      </c>
      <c r="U13" s="2">
        <f>((VLOOKUP($B$1,'Multipliers and Adjustments'!$A$70:$I$86,TRUNC(COLUMN(U$2)/5)+2,FALSE)*SUMIFS('IEA-MethaneAbatement-US'!$M:$M,'IEA-MethaneAbatement-US'!$N:$N,"&lt;"&amp;$B13,'IEA-MethaneAbatement-US'!$N:$N,"&gt;="&amp;$A13,'IEA-MethaneAbatement-US'!$L:$L,$B$1))+(VLOOKUP($C$1,'Multipliers and Adjustments'!$A$70:$I$86,TRUNC(COLUMN(U$2)/5)+2,FALSE)*SUMIFS('IEA-MethaneAbatement-US'!$M:$M,'IEA-MethaneAbatement-US'!$N:$N,"&lt;"&amp;$B13,'IEA-MethaneAbatement-US'!$N:$N,"&gt;="&amp;$A13,'IEA-MethaneAbatement-US'!$L:$L,$C$1))+(VLOOKUP($D$1,'Multipliers and Adjustments'!$A$70:$I$86,TRUNC(COLUMN(U$2)/5)+2,FALSE)*SUMIFS('IEA-MethaneAbatement-US'!$M:$M,'IEA-MethaneAbatement-US'!$N:$N,"&lt;"&amp;$B13,'IEA-MethaneAbatement-US'!$N:$N,"&gt;="&amp;$A13,'IEA-MethaneAbatement-US'!$L:$L,$D$1)))*'State Downscaling Multipliers'!$B$7*(1+'EPA to IEA Scaling'!Y$10)</f>
        <v>0</v>
      </c>
      <c r="V13" s="2">
        <f>((VLOOKUP($B$1,'Multipliers and Adjustments'!$A$70:$I$86,TRUNC(COLUMN(V$2)/5)+2,FALSE)*SUMIFS('IEA-MethaneAbatement-US'!$M:$M,'IEA-MethaneAbatement-US'!$N:$N,"&lt;"&amp;$B13,'IEA-MethaneAbatement-US'!$N:$N,"&gt;="&amp;$A13,'IEA-MethaneAbatement-US'!$L:$L,$B$1))+(VLOOKUP($C$1,'Multipliers and Adjustments'!$A$70:$I$86,TRUNC(COLUMN(V$2)/5)+2,FALSE)*SUMIFS('IEA-MethaneAbatement-US'!$M:$M,'IEA-MethaneAbatement-US'!$N:$N,"&lt;"&amp;$B13,'IEA-MethaneAbatement-US'!$N:$N,"&gt;="&amp;$A13,'IEA-MethaneAbatement-US'!$L:$L,$C$1))+(VLOOKUP($D$1,'Multipliers and Adjustments'!$A$70:$I$86,TRUNC(COLUMN(V$2)/5)+2,FALSE)*SUMIFS('IEA-MethaneAbatement-US'!$M:$M,'IEA-MethaneAbatement-US'!$N:$N,"&lt;"&amp;$B13,'IEA-MethaneAbatement-US'!$N:$N,"&gt;="&amp;$A13,'IEA-MethaneAbatement-US'!$L:$L,$D$1)))*'State Downscaling Multipliers'!$B$7*(1+'EPA to IEA Scaling'!Z$10)</f>
        <v>0</v>
      </c>
      <c r="W13" s="105">
        <f>((VLOOKUP($B$1,'Multipliers and Adjustments'!$A$70:$I$86,TRUNC(COLUMN(W$2)/5)+2,FALSE)*SUMIFS('IEA-MethaneAbatement-US'!$M:$M,'IEA-MethaneAbatement-US'!$N:$N,"&lt;"&amp;$B13,'IEA-MethaneAbatement-US'!$N:$N,"&gt;="&amp;$A13,'IEA-MethaneAbatement-US'!$L:$L,$B$1))+(VLOOKUP($C$1,'Multipliers and Adjustments'!$A$70:$I$86,TRUNC(COLUMN(W$2)/5)+2,FALSE)*SUMIFS('IEA-MethaneAbatement-US'!$M:$M,'IEA-MethaneAbatement-US'!$N:$N,"&lt;"&amp;$B13,'IEA-MethaneAbatement-US'!$N:$N,"&gt;="&amp;$A13,'IEA-MethaneAbatement-US'!$L:$L,$C$1))+(VLOOKUP($D$1,'Multipliers and Adjustments'!$A$70:$I$86,TRUNC(COLUMN(W$2)/5)+2,FALSE)*SUMIFS('IEA-MethaneAbatement-US'!$M:$M,'IEA-MethaneAbatement-US'!$N:$N,"&lt;"&amp;$B13,'IEA-MethaneAbatement-US'!$N:$N,"&gt;="&amp;$A13,'IEA-MethaneAbatement-US'!$L:$L,$D$1)))*'State Downscaling Multipliers'!$B$7*(1+'EPA to IEA Scaling'!AA$10)</f>
        <v>0</v>
      </c>
      <c r="X13" s="2">
        <f>((VLOOKUP($B$1,'Multipliers and Adjustments'!$A$70:$I$86,TRUNC(COLUMN(X$2)/5)+2,FALSE)*SUMIFS('IEA-MethaneAbatement-US'!$M:$M,'IEA-MethaneAbatement-US'!$N:$N,"&lt;"&amp;$B13,'IEA-MethaneAbatement-US'!$N:$N,"&gt;="&amp;$A13,'IEA-MethaneAbatement-US'!$L:$L,$B$1))+(VLOOKUP($C$1,'Multipliers and Adjustments'!$A$70:$I$86,TRUNC(COLUMN(X$2)/5)+2,FALSE)*SUMIFS('IEA-MethaneAbatement-US'!$M:$M,'IEA-MethaneAbatement-US'!$N:$N,"&lt;"&amp;$B13,'IEA-MethaneAbatement-US'!$N:$N,"&gt;="&amp;$A13,'IEA-MethaneAbatement-US'!$L:$L,$C$1))+(VLOOKUP($D$1,'Multipliers and Adjustments'!$A$70:$I$86,TRUNC(COLUMN(X$2)/5)+2,FALSE)*SUMIFS('IEA-MethaneAbatement-US'!$M:$M,'IEA-MethaneAbatement-US'!$N:$N,"&lt;"&amp;$B13,'IEA-MethaneAbatement-US'!$N:$N,"&gt;="&amp;$A13,'IEA-MethaneAbatement-US'!$L:$L,$D$1)))*'State Downscaling Multipliers'!$B$7*(1+'EPA to IEA Scaling'!AB$10)</f>
        <v>0</v>
      </c>
      <c r="Y13" s="2">
        <f>((VLOOKUP($B$1,'Multipliers and Adjustments'!$A$70:$I$86,TRUNC(COLUMN(Y$2)/5)+2,FALSE)*SUMIFS('IEA-MethaneAbatement-US'!$M:$M,'IEA-MethaneAbatement-US'!$N:$N,"&lt;"&amp;$B13,'IEA-MethaneAbatement-US'!$N:$N,"&gt;="&amp;$A13,'IEA-MethaneAbatement-US'!$L:$L,$B$1))+(VLOOKUP($C$1,'Multipliers and Adjustments'!$A$70:$I$86,TRUNC(COLUMN(Y$2)/5)+2,FALSE)*SUMIFS('IEA-MethaneAbatement-US'!$M:$M,'IEA-MethaneAbatement-US'!$N:$N,"&lt;"&amp;$B13,'IEA-MethaneAbatement-US'!$N:$N,"&gt;="&amp;$A13,'IEA-MethaneAbatement-US'!$L:$L,$C$1))+(VLOOKUP($D$1,'Multipliers and Adjustments'!$A$70:$I$86,TRUNC(COLUMN(Y$2)/5)+2,FALSE)*SUMIFS('IEA-MethaneAbatement-US'!$M:$M,'IEA-MethaneAbatement-US'!$N:$N,"&lt;"&amp;$B13,'IEA-MethaneAbatement-US'!$N:$N,"&gt;="&amp;$A13,'IEA-MethaneAbatement-US'!$L:$L,$D$1)))*'State Downscaling Multipliers'!$B$7*(1+'EPA to IEA Scaling'!AC$10)</f>
        <v>0</v>
      </c>
      <c r="Z13" s="2">
        <f>((VLOOKUP($B$1,'Multipliers and Adjustments'!$A$70:$I$86,TRUNC(COLUMN(Z$2)/5)+2,FALSE)*SUMIFS('IEA-MethaneAbatement-US'!$M:$M,'IEA-MethaneAbatement-US'!$N:$N,"&lt;"&amp;$B13,'IEA-MethaneAbatement-US'!$N:$N,"&gt;="&amp;$A13,'IEA-MethaneAbatement-US'!$L:$L,$B$1))+(VLOOKUP($C$1,'Multipliers and Adjustments'!$A$70:$I$86,TRUNC(COLUMN(Z$2)/5)+2,FALSE)*SUMIFS('IEA-MethaneAbatement-US'!$M:$M,'IEA-MethaneAbatement-US'!$N:$N,"&lt;"&amp;$B13,'IEA-MethaneAbatement-US'!$N:$N,"&gt;="&amp;$A13,'IEA-MethaneAbatement-US'!$L:$L,$C$1))+(VLOOKUP($D$1,'Multipliers and Adjustments'!$A$70:$I$86,TRUNC(COLUMN(Z$2)/5)+2,FALSE)*SUMIFS('IEA-MethaneAbatement-US'!$M:$M,'IEA-MethaneAbatement-US'!$N:$N,"&lt;"&amp;$B13,'IEA-MethaneAbatement-US'!$N:$N,"&gt;="&amp;$A13,'IEA-MethaneAbatement-US'!$L:$L,$D$1)))*'State Downscaling Multipliers'!$B$7*(1+'EPA to IEA Scaling'!AD$10)</f>
        <v>0</v>
      </c>
      <c r="AA13" s="2">
        <f>((VLOOKUP($B$1,'Multipliers and Adjustments'!$A$70:$I$86,TRUNC(COLUMN(AA$2)/5)+2,FALSE)*SUMIFS('IEA-MethaneAbatement-US'!$M:$M,'IEA-MethaneAbatement-US'!$N:$N,"&lt;"&amp;$B13,'IEA-MethaneAbatement-US'!$N:$N,"&gt;="&amp;$A13,'IEA-MethaneAbatement-US'!$L:$L,$B$1))+(VLOOKUP($C$1,'Multipliers and Adjustments'!$A$70:$I$86,TRUNC(COLUMN(AA$2)/5)+2,FALSE)*SUMIFS('IEA-MethaneAbatement-US'!$M:$M,'IEA-MethaneAbatement-US'!$N:$N,"&lt;"&amp;$B13,'IEA-MethaneAbatement-US'!$N:$N,"&gt;="&amp;$A13,'IEA-MethaneAbatement-US'!$L:$L,$C$1))+(VLOOKUP($D$1,'Multipliers and Adjustments'!$A$70:$I$86,TRUNC(COLUMN(AA$2)/5)+2,FALSE)*SUMIFS('IEA-MethaneAbatement-US'!$M:$M,'IEA-MethaneAbatement-US'!$N:$N,"&lt;"&amp;$B13,'IEA-MethaneAbatement-US'!$N:$N,"&gt;="&amp;$A13,'IEA-MethaneAbatement-US'!$L:$L,$D$1)))*'State Downscaling Multipliers'!$B$7*(1+'EPA to IEA Scaling'!AE$10)</f>
        <v>0</v>
      </c>
      <c r="AB13" s="105">
        <f>((VLOOKUP($B$1,'Multipliers and Adjustments'!$A$70:$I$86,TRUNC(COLUMN(AB$2)/5)+2,FALSE)*SUMIFS('IEA-MethaneAbatement-US'!$M:$M,'IEA-MethaneAbatement-US'!$N:$N,"&lt;"&amp;$B13,'IEA-MethaneAbatement-US'!$N:$N,"&gt;="&amp;$A13,'IEA-MethaneAbatement-US'!$L:$L,$B$1))+(VLOOKUP($C$1,'Multipliers and Adjustments'!$A$70:$I$86,TRUNC(COLUMN(AB$2)/5)+2,FALSE)*SUMIFS('IEA-MethaneAbatement-US'!$M:$M,'IEA-MethaneAbatement-US'!$N:$N,"&lt;"&amp;$B13,'IEA-MethaneAbatement-US'!$N:$N,"&gt;="&amp;$A13,'IEA-MethaneAbatement-US'!$L:$L,$C$1))+(VLOOKUP($D$1,'Multipliers and Adjustments'!$A$70:$I$86,TRUNC(COLUMN(AB$2)/5)+2,FALSE)*SUMIFS('IEA-MethaneAbatement-US'!$M:$M,'IEA-MethaneAbatement-US'!$N:$N,"&lt;"&amp;$B13,'IEA-MethaneAbatement-US'!$N:$N,"&gt;="&amp;$A13,'IEA-MethaneAbatement-US'!$L:$L,$D$1)))*'State Downscaling Multipliers'!$B$7*(1+'EPA to IEA Scaling'!AF$10)</f>
        <v>0</v>
      </c>
      <c r="AC13" s="2">
        <f>((VLOOKUP($B$1,'Multipliers and Adjustments'!$A$70:$I$86,TRUNC(COLUMN(AC$2)/5)+2,FALSE)*SUMIFS('IEA-MethaneAbatement-US'!$M:$M,'IEA-MethaneAbatement-US'!$N:$N,"&lt;"&amp;$B13,'IEA-MethaneAbatement-US'!$N:$N,"&gt;="&amp;$A13,'IEA-MethaneAbatement-US'!$L:$L,$B$1))+(VLOOKUP($C$1,'Multipliers and Adjustments'!$A$70:$I$86,TRUNC(COLUMN(AC$2)/5)+2,FALSE)*SUMIFS('IEA-MethaneAbatement-US'!$M:$M,'IEA-MethaneAbatement-US'!$N:$N,"&lt;"&amp;$B13,'IEA-MethaneAbatement-US'!$N:$N,"&gt;="&amp;$A13,'IEA-MethaneAbatement-US'!$L:$L,$C$1))+(VLOOKUP($D$1,'Multipliers and Adjustments'!$A$70:$I$86,TRUNC(COLUMN(AC$2)/5)+2,FALSE)*SUMIFS('IEA-MethaneAbatement-US'!$M:$M,'IEA-MethaneAbatement-US'!$N:$N,"&lt;"&amp;$B13,'IEA-MethaneAbatement-US'!$N:$N,"&gt;="&amp;$A13,'IEA-MethaneAbatement-US'!$L:$L,$D$1)))*'State Downscaling Multipliers'!$B$7*(1+'EPA to IEA Scaling'!AG$10)</f>
        <v>0</v>
      </c>
      <c r="AD13" s="2">
        <f>((VLOOKUP($B$1,'Multipliers and Adjustments'!$A$70:$I$86,TRUNC(COLUMN(AD$2)/5)+2,FALSE)*SUMIFS('IEA-MethaneAbatement-US'!$M:$M,'IEA-MethaneAbatement-US'!$N:$N,"&lt;"&amp;$B13,'IEA-MethaneAbatement-US'!$N:$N,"&gt;="&amp;$A13,'IEA-MethaneAbatement-US'!$L:$L,$B$1))+(VLOOKUP($C$1,'Multipliers and Adjustments'!$A$70:$I$86,TRUNC(COLUMN(AD$2)/5)+2,FALSE)*SUMIFS('IEA-MethaneAbatement-US'!$M:$M,'IEA-MethaneAbatement-US'!$N:$N,"&lt;"&amp;$B13,'IEA-MethaneAbatement-US'!$N:$N,"&gt;="&amp;$A13,'IEA-MethaneAbatement-US'!$L:$L,$C$1))+(VLOOKUP($D$1,'Multipliers and Adjustments'!$A$70:$I$86,TRUNC(COLUMN(AD$2)/5)+2,FALSE)*SUMIFS('IEA-MethaneAbatement-US'!$M:$M,'IEA-MethaneAbatement-US'!$N:$N,"&lt;"&amp;$B13,'IEA-MethaneAbatement-US'!$N:$N,"&gt;="&amp;$A13,'IEA-MethaneAbatement-US'!$L:$L,$D$1)))*'State Downscaling Multipliers'!$B$7*(1+'EPA to IEA Scaling'!AH$10)</f>
        <v>0</v>
      </c>
      <c r="AE13" s="2">
        <f>((VLOOKUP($B$1,'Multipliers and Adjustments'!$A$70:$I$86,TRUNC(COLUMN(AE$2)/5)+2,FALSE)*SUMIFS('IEA-MethaneAbatement-US'!$M:$M,'IEA-MethaneAbatement-US'!$N:$N,"&lt;"&amp;$B13,'IEA-MethaneAbatement-US'!$N:$N,"&gt;="&amp;$A13,'IEA-MethaneAbatement-US'!$L:$L,$B$1))+(VLOOKUP($C$1,'Multipliers and Adjustments'!$A$70:$I$86,TRUNC(COLUMN(AE$2)/5)+2,FALSE)*SUMIFS('IEA-MethaneAbatement-US'!$M:$M,'IEA-MethaneAbatement-US'!$N:$N,"&lt;"&amp;$B13,'IEA-MethaneAbatement-US'!$N:$N,"&gt;="&amp;$A13,'IEA-MethaneAbatement-US'!$L:$L,$C$1))+(VLOOKUP($D$1,'Multipliers and Adjustments'!$A$70:$I$86,TRUNC(COLUMN(AE$2)/5)+2,FALSE)*SUMIFS('IEA-MethaneAbatement-US'!$M:$M,'IEA-MethaneAbatement-US'!$N:$N,"&lt;"&amp;$B13,'IEA-MethaneAbatement-US'!$N:$N,"&gt;="&amp;$A13,'IEA-MethaneAbatement-US'!$L:$L,$D$1)))*'State Downscaling Multipliers'!$B$7*(1+'EPA to IEA Scaling'!AI$10)</f>
        <v>0</v>
      </c>
      <c r="AF13" s="2">
        <f>((VLOOKUP($B$1,'Multipliers and Adjustments'!$A$70:$I$86,TRUNC(COLUMN(AF$2)/5)+2,FALSE)*SUMIFS('IEA-MethaneAbatement-US'!$M:$M,'IEA-MethaneAbatement-US'!$N:$N,"&lt;"&amp;$B13,'IEA-MethaneAbatement-US'!$N:$N,"&gt;="&amp;$A13,'IEA-MethaneAbatement-US'!$L:$L,$B$1))+(VLOOKUP($C$1,'Multipliers and Adjustments'!$A$70:$I$86,TRUNC(COLUMN(AF$2)/5)+2,FALSE)*SUMIFS('IEA-MethaneAbatement-US'!$M:$M,'IEA-MethaneAbatement-US'!$N:$N,"&lt;"&amp;$B13,'IEA-MethaneAbatement-US'!$N:$N,"&gt;="&amp;$A13,'IEA-MethaneAbatement-US'!$L:$L,$C$1))+(VLOOKUP($D$1,'Multipliers and Adjustments'!$A$70:$I$86,TRUNC(COLUMN(AF$2)/5)+2,FALSE)*SUMIFS('IEA-MethaneAbatement-US'!$M:$M,'IEA-MethaneAbatement-US'!$N:$N,"&lt;"&amp;$B13,'IEA-MethaneAbatement-US'!$N:$N,"&gt;="&amp;$A13,'IEA-MethaneAbatement-US'!$L:$L,$D$1)))*'State Downscaling Multipliers'!$B$7*(1+'EPA to IEA Scaling'!AJ$10)</f>
        <v>0</v>
      </c>
      <c r="AG13" s="105">
        <f>((VLOOKUP($B$1,'Multipliers and Adjustments'!$A$70:$I$86,TRUNC(COLUMN(AG$2)/5)+2,FALSE)*SUMIFS('IEA-MethaneAbatement-US'!$M:$M,'IEA-MethaneAbatement-US'!$N:$N,"&lt;"&amp;$B13,'IEA-MethaneAbatement-US'!$N:$N,"&gt;="&amp;$A13,'IEA-MethaneAbatement-US'!$L:$L,$B$1))+(VLOOKUP($C$1,'Multipliers and Adjustments'!$A$70:$I$86,TRUNC(COLUMN(AG$2)/5)+2,FALSE)*SUMIFS('IEA-MethaneAbatement-US'!$M:$M,'IEA-MethaneAbatement-US'!$N:$N,"&lt;"&amp;$B13,'IEA-MethaneAbatement-US'!$N:$N,"&gt;="&amp;$A13,'IEA-MethaneAbatement-US'!$L:$L,$C$1))+(VLOOKUP($D$1,'Multipliers and Adjustments'!$A$70:$I$86,TRUNC(COLUMN(AG$2)/5)+2,FALSE)*SUMIFS('IEA-MethaneAbatement-US'!$M:$M,'IEA-MethaneAbatement-US'!$N:$N,"&lt;"&amp;$B13,'IEA-MethaneAbatement-US'!$N:$N,"&gt;="&amp;$A13,'IEA-MethaneAbatement-US'!$L:$L,$D$1)))*'State Downscaling Multipliers'!$B$7*(1+'EPA to IEA Scaling'!AK$10)</f>
        <v>0</v>
      </c>
      <c r="AH13" s="2">
        <f>((VLOOKUP($B$1,'Multipliers and Adjustments'!$A$70:$I$86,TRUNC(COLUMN(AH$2)/5)+2,FALSE)*SUMIFS('IEA-MethaneAbatement-US'!$M:$M,'IEA-MethaneAbatement-US'!$N:$N,"&lt;"&amp;$B13,'IEA-MethaneAbatement-US'!$N:$N,"&gt;="&amp;$A13,'IEA-MethaneAbatement-US'!$L:$L,$B$1))+(VLOOKUP($C$1,'Multipliers and Adjustments'!$A$70:$I$86,TRUNC(COLUMN(AH$2)/5)+2,FALSE)*SUMIFS('IEA-MethaneAbatement-US'!$M:$M,'IEA-MethaneAbatement-US'!$N:$N,"&lt;"&amp;$B13,'IEA-MethaneAbatement-US'!$N:$N,"&gt;="&amp;$A13,'IEA-MethaneAbatement-US'!$L:$L,$C$1))+(VLOOKUP($D$1,'Multipliers and Adjustments'!$A$70:$I$86,TRUNC(COLUMN(AH$2)/5)+2,FALSE)*SUMIFS('IEA-MethaneAbatement-US'!$M:$M,'IEA-MethaneAbatement-US'!$N:$N,"&lt;"&amp;$B13,'IEA-MethaneAbatement-US'!$N:$N,"&gt;="&amp;$A13,'IEA-MethaneAbatement-US'!$L:$L,$D$1)))*'State Downscaling Multipliers'!$B$7*(1+'EPA to IEA Scaling'!AL$10)</f>
        <v>0</v>
      </c>
      <c r="AI13" s="2">
        <f>((VLOOKUP($B$1,'Multipliers and Adjustments'!$A$70:$I$86,TRUNC(COLUMN(AI$2)/5)+2,FALSE)*SUMIFS('IEA-MethaneAbatement-US'!$M:$M,'IEA-MethaneAbatement-US'!$N:$N,"&lt;"&amp;$B13,'IEA-MethaneAbatement-US'!$N:$N,"&gt;="&amp;$A13,'IEA-MethaneAbatement-US'!$L:$L,$B$1))+(VLOOKUP($C$1,'Multipliers and Adjustments'!$A$70:$I$86,TRUNC(COLUMN(AI$2)/5)+2,FALSE)*SUMIFS('IEA-MethaneAbatement-US'!$M:$M,'IEA-MethaneAbatement-US'!$N:$N,"&lt;"&amp;$B13,'IEA-MethaneAbatement-US'!$N:$N,"&gt;="&amp;$A13,'IEA-MethaneAbatement-US'!$L:$L,$C$1))+(VLOOKUP($D$1,'Multipliers and Adjustments'!$A$70:$I$86,TRUNC(COLUMN(AI$2)/5)+2,FALSE)*SUMIFS('IEA-MethaneAbatement-US'!$M:$M,'IEA-MethaneAbatement-US'!$N:$N,"&lt;"&amp;$B13,'IEA-MethaneAbatement-US'!$N:$N,"&gt;="&amp;$A13,'IEA-MethaneAbatement-US'!$L:$L,$D$1)))*'State Downscaling Multipliers'!$B$7*(1+'EPA to IEA Scaling'!AM$10)</f>
        <v>0</v>
      </c>
      <c r="AJ13" s="2">
        <f>((VLOOKUP($B$1,'Multipliers and Adjustments'!$A$70:$I$86,TRUNC(COLUMN(AJ$2)/5)+2,FALSE)*SUMIFS('IEA-MethaneAbatement-US'!$M:$M,'IEA-MethaneAbatement-US'!$N:$N,"&lt;"&amp;$B13,'IEA-MethaneAbatement-US'!$N:$N,"&gt;="&amp;$A13,'IEA-MethaneAbatement-US'!$L:$L,$B$1))+(VLOOKUP($C$1,'Multipliers and Adjustments'!$A$70:$I$86,TRUNC(COLUMN(AJ$2)/5)+2,FALSE)*SUMIFS('IEA-MethaneAbatement-US'!$M:$M,'IEA-MethaneAbatement-US'!$N:$N,"&lt;"&amp;$B13,'IEA-MethaneAbatement-US'!$N:$N,"&gt;="&amp;$A13,'IEA-MethaneAbatement-US'!$L:$L,$C$1))+(VLOOKUP($D$1,'Multipliers and Adjustments'!$A$70:$I$86,TRUNC(COLUMN(AJ$2)/5)+2,FALSE)*SUMIFS('IEA-MethaneAbatement-US'!$M:$M,'IEA-MethaneAbatement-US'!$N:$N,"&lt;"&amp;$B13,'IEA-MethaneAbatement-US'!$N:$N,"&gt;="&amp;$A13,'IEA-MethaneAbatement-US'!$L:$L,$D$1)))*'State Downscaling Multipliers'!$B$7*(1+'EPA to IEA Scaling'!AN$10)</f>
        <v>0</v>
      </c>
      <c r="AK13" s="2">
        <f>((VLOOKUP($B$1,'Multipliers and Adjustments'!$A$70:$I$86,TRUNC(COLUMN(AK$2)/5)+2,FALSE)*SUMIFS('IEA-MethaneAbatement-US'!$M:$M,'IEA-MethaneAbatement-US'!$N:$N,"&lt;"&amp;$B13,'IEA-MethaneAbatement-US'!$N:$N,"&gt;="&amp;$A13,'IEA-MethaneAbatement-US'!$L:$L,$B$1))+(VLOOKUP($C$1,'Multipliers and Adjustments'!$A$70:$I$86,TRUNC(COLUMN(AK$2)/5)+2,FALSE)*SUMIFS('IEA-MethaneAbatement-US'!$M:$M,'IEA-MethaneAbatement-US'!$N:$N,"&lt;"&amp;$B13,'IEA-MethaneAbatement-US'!$N:$N,"&gt;="&amp;$A13,'IEA-MethaneAbatement-US'!$L:$L,$C$1))+(VLOOKUP($D$1,'Multipliers and Adjustments'!$A$70:$I$86,TRUNC(COLUMN(AK$2)/5)+2,FALSE)*SUMIFS('IEA-MethaneAbatement-US'!$M:$M,'IEA-MethaneAbatement-US'!$N:$N,"&lt;"&amp;$B13,'IEA-MethaneAbatement-US'!$N:$N,"&gt;="&amp;$A13,'IEA-MethaneAbatement-US'!$L:$L,$D$1)))*'State Downscaling Multipliers'!$B$7*(1+'EPA to IEA Scaling'!AO$10)</f>
        <v>0</v>
      </c>
      <c r="AL13" s="105">
        <f>((VLOOKUP($B$1,'Multipliers and Adjustments'!$A$70:$I$86,TRUNC(COLUMN(AL$2)/5)+2,FALSE)*SUMIFS('IEA-MethaneAbatement-US'!$M:$M,'IEA-MethaneAbatement-US'!$N:$N,"&lt;"&amp;$B13,'IEA-MethaneAbatement-US'!$N:$N,"&gt;="&amp;$A13,'IEA-MethaneAbatement-US'!$L:$L,$B$1))+(VLOOKUP($C$1,'Multipliers and Adjustments'!$A$70:$I$86,TRUNC(COLUMN(AL$2)/5)+2,FALSE)*SUMIFS('IEA-MethaneAbatement-US'!$M:$M,'IEA-MethaneAbatement-US'!$N:$N,"&lt;"&amp;$B13,'IEA-MethaneAbatement-US'!$N:$N,"&gt;="&amp;$A13,'IEA-MethaneAbatement-US'!$L:$L,$C$1))+(VLOOKUP($D$1,'Multipliers and Adjustments'!$A$70:$I$86,TRUNC(COLUMN(AL$2)/5)+2,FALSE)*SUMIFS('IEA-MethaneAbatement-US'!$M:$M,'IEA-MethaneAbatement-US'!$N:$N,"&lt;"&amp;$B13,'IEA-MethaneAbatement-US'!$N:$N,"&gt;="&amp;$A13,'IEA-MethaneAbatement-US'!$L:$L,$D$1)))*'State Downscaling Multipliers'!$B$7*(1+'EPA to IEA Scaling'!AP$10)</f>
        <v>0</v>
      </c>
    </row>
    <row r="14" spans="1:38" x14ac:dyDescent="0.25">
      <c r="A14" s="49">
        <f t="shared" si="1"/>
        <v>-600</v>
      </c>
      <c r="B14" s="49">
        <f t="shared" si="0"/>
        <v>-550</v>
      </c>
      <c r="C14" s="105">
        <f>((VLOOKUP($B$1,'Multipliers and Adjustments'!$A$70:$I$86,TRUNC(COLUMN(C$2)/5)+2,FALSE)*SUMIFS('IEA-MethaneAbatement-US'!$M:$M,'IEA-MethaneAbatement-US'!$N:$N,"&lt;"&amp;$B14,'IEA-MethaneAbatement-US'!$N:$N,"&gt;="&amp;$A14,'IEA-MethaneAbatement-US'!$L:$L,$B$1))+(VLOOKUP($C$1,'Multipliers and Adjustments'!$A$70:$I$86,TRUNC(COLUMN(C$2)/5)+2,FALSE)*SUMIFS('IEA-MethaneAbatement-US'!$M:$M,'IEA-MethaneAbatement-US'!$N:$N,"&lt;"&amp;$B14,'IEA-MethaneAbatement-US'!$N:$N,"&gt;="&amp;$A14,'IEA-MethaneAbatement-US'!$L:$L,$C$1))+(VLOOKUP($D$1,'Multipliers and Adjustments'!$A$70:$I$86,TRUNC(COLUMN(C$2)/5)+2,FALSE)*SUMIFS('IEA-MethaneAbatement-US'!$M:$M,'IEA-MethaneAbatement-US'!$N:$N,"&lt;"&amp;$B14,'IEA-MethaneAbatement-US'!$N:$N,"&gt;="&amp;$A14,'IEA-MethaneAbatement-US'!$L:$L,$D$1)))*'State Downscaling Multipliers'!$B$7*(1+'EPA to IEA Scaling'!G$10)</f>
        <v>0</v>
      </c>
      <c r="D14" s="2">
        <f>((VLOOKUP($B$1,'Multipliers and Adjustments'!$A$70:$I$86,TRUNC(COLUMN(D$2)/5)+2,FALSE)*SUMIFS('IEA-MethaneAbatement-US'!$M:$M,'IEA-MethaneAbatement-US'!$N:$N,"&lt;"&amp;$B14,'IEA-MethaneAbatement-US'!$N:$N,"&gt;="&amp;$A14,'IEA-MethaneAbatement-US'!$L:$L,$B$1))+(VLOOKUP($C$1,'Multipliers and Adjustments'!$A$70:$I$86,TRUNC(COLUMN(D$2)/5)+2,FALSE)*SUMIFS('IEA-MethaneAbatement-US'!$M:$M,'IEA-MethaneAbatement-US'!$N:$N,"&lt;"&amp;$B14,'IEA-MethaneAbatement-US'!$N:$N,"&gt;="&amp;$A14,'IEA-MethaneAbatement-US'!$L:$L,$C$1))+(VLOOKUP($D$1,'Multipliers and Adjustments'!$A$70:$I$86,TRUNC(COLUMN(D$2)/5)+2,FALSE)*SUMIFS('IEA-MethaneAbatement-US'!$M:$M,'IEA-MethaneAbatement-US'!$N:$N,"&lt;"&amp;$B14,'IEA-MethaneAbatement-US'!$N:$N,"&gt;="&amp;$A14,'IEA-MethaneAbatement-US'!$L:$L,$D$1)))*'State Downscaling Multipliers'!$B$7*(1+'EPA to IEA Scaling'!H$10)</f>
        <v>0</v>
      </c>
      <c r="E14" s="2">
        <f>((VLOOKUP($B$1,'Multipliers and Adjustments'!$A$70:$I$86,TRUNC(COLUMN(E$2)/5)+2,FALSE)*SUMIFS('IEA-MethaneAbatement-US'!$M:$M,'IEA-MethaneAbatement-US'!$N:$N,"&lt;"&amp;$B14,'IEA-MethaneAbatement-US'!$N:$N,"&gt;="&amp;$A14,'IEA-MethaneAbatement-US'!$L:$L,$B$1))+(VLOOKUP($C$1,'Multipliers and Adjustments'!$A$70:$I$86,TRUNC(COLUMN(E$2)/5)+2,FALSE)*SUMIFS('IEA-MethaneAbatement-US'!$M:$M,'IEA-MethaneAbatement-US'!$N:$N,"&lt;"&amp;$B14,'IEA-MethaneAbatement-US'!$N:$N,"&gt;="&amp;$A14,'IEA-MethaneAbatement-US'!$L:$L,$C$1))+(VLOOKUP($D$1,'Multipliers and Adjustments'!$A$70:$I$86,TRUNC(COLUMN(E$2)/5)+2,FALSE)*SUMIFS('IEA-MethaneAbatement-US'!$M:$M,'IEA-MethaneAbatement-US'!$N:$N,"&lt;"&amp;$B14,'IEA-MethaneAbatement-US'!$N:$N,"&gt;="&amp;$A14,'IEA-MethaneAbatement-US'!$L:$L,$D$1)))*'State Downscaling Multipliers'!$B$7*(1+'EPA to IEA Scaling'!I$10)</f>
        <v>0</v>
      </c>
      <c r="F14" s="2">
        <f>((VLOOKUP($B$1,'Multipliers and Adjustments'!$A$70:$I$86,TRUNC(COLUMN(F$2)/5)+2,FALSE)*SUMIFS('IEA-MethaneAbatement-US'!$M:$M,'IEA-MethaneAbatement-US'!$N:$N,"&lt;"&amp;$B14,'IEA-MethaneAbatement-US'!$N:$N,"&gt;="&amp;$A14,'IEA-MethaneAbatement-US'!$L:$L,$B$1))+(VLOOKUP($C$1,'Multipliers and Adjustments'!$A$70:$I$86,TRUNC(COLUMN(F$2)/5)+2,FALSE)*SUMIFS('IEA-MethaneAbatement-US'!$M:$M,'IEA-MethaneAbatement-US'!$N:$N,"&lt;"&amp;$B14,'IEA-MethaneAbatement-US'!$N:$N,"&gt;="&amp;$A14,'IEA-MethaneAbatement-US'!$L:$L,$C$1))+(VLOOKUP($D$1,'Multipliers and Adjustments'!$A$70:$I$86,TRUNC(COLUMN(F$2)/5)+2,FALSE)*SUMIFS('IEA-MethaneAbatement-US'!$M:$M,'IEA-MethaneAbatement-US'!$N:$N,"&lt;"&amp;$B14,'IEA-MethaneAbatement-US'!$N:$N,"&gt;="&amp;$A14,'IEA-MethaneAbatement-US'!$L:$L,$D$1)))*'State Downscaling Multipliers'!$B$7*(1+'EPA to IEA Scaling'!J$10)</f>
        <v>0</v>
      </c>
      <c r="G14" s="154">
        <f>((VLOOKUP($B$1,'Multipliers and Adjustments'!$A$70:$I$86,TRUNC(COLUMN(G$2)/5)+2,FALSE)*SUMIFS('IEA-MethaneAbatement-US'!$M:$M,'IEA-MethaneAbatement-US'!$N:$N,"&lt;"&amp;$B14,'IEA-MethaneAbatement-US'!$N:$N,"&gt;="&amp;$A14,'IEA-MethaneAbatement-US'!$L:$L,$B$1))+(VLOOKUP($C$1,'Multipliers and Adjustments'!$A$70:$I$86,TRUNC(COLUMN(G$2)/5)+2,FALSE)*SUMIFS('IEA-MethaneAbatement-US'!$M:$M,'IEA-MethaneAbatement-US'!$N:$N,"&lt;"&amp;$B14,'IEA-MethaneAbatement-US'!$N:$N,"&gt;="&amp;$A14,'IEA-MethaneAbatement-US'!$L:$L,$C$1))+(VLOOKUP($D$1,'Multipliers and Adjustments'!$A$70:$I$86,TRUNC(COLUMN(G$2)/5)+2,FALSE)*SUMIFS('IEA-MethaneAbatement-US'!$M:$M,'IEA-MethaneAbatement-US'!$N:$N,"&lt;"&amp;$B14,'IEA-MethaneAbatement-US'!$N:$N,"&gt;="&amp;$A14,'IEA-MethaneAbatement-US'!$L:$L,$D$1)))*'State Downscaling Multipliers'!$B$7*(1+'EPA to IEA Scaling'!K$10)</f>
        <v>0</v>
      </c>
      <c r="H14" s="105">
        <f>((VLOOKUP($B$1,'Multipliers and Adjustments'!$A$70:$I$86,TRUNC(COLUMN(H$2)/5)+2,FALSE)*SUMIFS('IEA-MethaneAbatement-US'!$M:$M,'IEA-MethaneAbatement-US'!$N:$N,"&lt;"&amp;$B14,'IEA-MethaneAbatement-US'!$N:$N,"&gt;="&amp;$A14,'IEA-MethaneAbatement-US'!$L:$L,$B$1))+(VLOOKUP($C$1,'Multipliers and Adjustments'!$A$70:$I$86,TRUNC(COLUMN(H$2)/5)+2,FALSE)*SUMIFS('IEA-MethaneAbatement-US'!$M:$M,'IEA-MethaneAbatement-US'!$N:$N,"&lt;"&amp;$B14,'IEA-MethaneAbatement-US'!$N:$N,"&gt;="&amp;$A14,'IEA-MethaneAbatement-US'!$L:$L,$C$1))+(VLOOKUP($D$1,'Multipliers and Adjustments'!$A$70:$I$86,TRUNC(COLUMN(H$2)/5)+2,FALSE)*SUMIFS('IEA-MethaneAbatement-US'!$M:$M,'IEA-MethaneAbatement-US'!$N:$N,"&lt;"&amp;$B14,'IEA-MethaneAbatement-US'!$N:$N,"&gt;="&amp;$A14,'IEA-MethaneAbatement-US'!$L:$L,$D$1)))*'State Downscaling Multipliers'!$B$7*(1+'EPA to IEA Scaling'!L$10)</f>
        <v>0</v>
      </c>
      <c r="I14" s="2">
        <f>((VLOOKUP($B$1,'Multipliers and Adjustments'!$A$70:$I$86,TRUNC(COLUMN(I$2)/5)+2,FALSE)*SUMIFS('IEA-MethaneAbatement-US'!$M:$M,'IEA-MethaneAbatement-US'!$N:$N,"&lt;"&amp;$B14,'IEA-MethaneAbatement-US'!$N:$N,"&gt;="&amp;$A14,'IEA-MethaneAbatement-US'!$L:$L,$B$1))+(VLOOKUP($C$1,'Multipliers and Adjustments'!$A$70:$I$86,TRUNC(COLUMN(I$2)/5)+2,FALSE)*SUMIFS('IEA-MethaneAbatement-US'!$M:$M,'IEA-MethaneAbatement-US'!$N:$N,"&lt;"&amp;$B14,'IEA-MethaneAbatement-US'!$N:$N,"&gt;="&amp;$A14,'IEA-MethaneAbatement-US'!$L:$L,$C$1))+(VLOOKUP($D$1,'Multipliers and Adjustments'!$A$70:$I$86,TRUNC(COLUMN(I$2)/5)+2,FALSE)*SUMIFS('IEA-MethaneAbatement-US'!$M:$M,'IEA-MethaneAbatement-US'!$N:$N,"&lt;"&amp;$B14,'IEA-MethaneAbatement-US'!$N:$N,"&gt;="&amp;$A14,'IEA-MethaneAbatement-US'!$L:$L,$D$1)))*'State Downscaling Multipliers'!$B$7*(1+'EPA to IEA Scaling'!M$10)</f>
        <v>0</v>
      </c>
      <c r="J14" s="2">
        <f>((VLOOKUP($B$1,'Multipliers and Adjustments'!$A$70:$I$86,TRUNC(COLUMN(J$2)/5)+2,FALSE)*SUMIFS('IEA-MethaneAbatement-US'!$M:$M,'IEA-MethaneAbatement-US'!$N:$N,"&lt;"&amp;$B14,'IEA-MethaneAbatement-US'!$N:$N,"&gt;="&amp;$A14,'IEA-MethaneAbatement-US'!$L:$L,$B$1))+(VLOOKUP($C$1,'Multipliers and Adjustments'!$A$70:$I$86,TRUNC(COLUMN(J$2)/5)+2,FALSE)*SUMIFS('IEA-MethaneAbatement-US'!$M:$M,'IEA-MethaneAbatement-US'!$N:$N,"&lt;"&amp;$B14,'IEA-MethaneAbatement-US'!$N:$N,"&gt;="&amp;$A14,'IEA-MethaneAbatement-US'!$L:$L,$C$1))+(VLOOKUP($D$1,'Multipliers and Adjustments'!$A$70:$I$86,TRUNC(COLUMN(J$2)/5)+2,FALSE)*SUMIFS('IEA-MethaneAbatement-US'!$M:$M,'IEA-MethaneAbatement-US'!$N:$N,"&lt;"&amp;$B14,'IEA-MethaneAbatement-US'!$N:$N,"&gt;="&amp;$A14,'IEA-MethaneAbatement-US'!$L:$L,$D$1)))*'State Downscaling Multipliers'!$B$7*(1+'EPA to IEA Scaling'!N$10)</f>
        <v>0</v>
      </c>
      <c r="K14" s="2">
        <f>((VLOOKUP($B$1,'Multipliers and Adjustments'!$A$70:$I$86,TRUNC(COLUMN(K$2)/5)+2,FALSE)*SUMIFS('IEA-MethaneAbatement-US'!$M:$M,'IEA-MethaneAbatement-US'!$N:$N,"&lt;"&amp;$B14,'IEA-MethaneAbatement-US'!$N:$N,"&gt;="&amp;$A14,'IEA-MethaneAbatement-US'!$L:$L,$B$1))+(VLOOKUP($C$1,'Multipliers and Adjustments'!$A$70:$I$86,TRUNC(COLUMN(K$2)/5)+2,FALSE)*SUMIFS('IEA-MethaneAbatement-US'!$M:$M,'IEA-MethaneAbatement-US'!$N:$N,"&lt;"&amp;$B14,'IEA-MethaneAbatement-US'!$N:$N,"&gt;="&amp;$A14,'IEA-MethaneAbatement-US'!$L:$L,$C$1))+(VLOOKUP($D$1,'Multipliers and Adjustments'!$A$70:$I$86,TRUNC(COLUMN(K$2)/5)+2,FALSE)*SUMIFS('IEA-MethaneAbatement-US'!$M:$M,'IEA-MethaneAbatement-US'!$N:$N,"&lt;"&amp;$B14,'IEA-MethaneAbatement-US'!$N:$N,"&gt;="&amp;$A14,'IEA-MethaneAbatement-US'!$L:$L,$D$1)))*'State Downscaling Multipliers'!$B$7*(1+'EPA to IEA Scaling'!O$10)</f>
        <v>0</v>
      </c>
      <c r="L14" s="2">
        <f>((VLOOKUP($B$1,'Multipliers and Adjustments'!$A$70:$I$86,TRUNC(COLUMN(L$2)/5)+2,FALSE)*SUMIFS('IEA-MethaneAbatement-US'!$M:$M,'IEA-MethaneAbatement-US'!$N:$N,"&lt;"&amp;$B14,'IEA-MethaneAbatement-US'!$N:$N,"&gt;="&amp;$A14,'IEA-MethaneAbatement-US'!$L:$L,$B$1))+(VLOOKUP($C$1,'Multipliers and Adjustments'!$A$70:$I$86,TRUNC(COLUMN(L$2)/5)+2,FALSE)*SUMIFS('IEA-MethaneAbatement-US'!$M:$M,'IEA-MethaneAbatement-US'!$N:$N,"&lt;"&amp;$B14,'IEA-MethaneAbatement-US'!$N:$N,"&gt;="&amp;$A14,'IEA-MethaneAbatement-US'!$L:$L,$C$1))+(VLOOKUP($D$1,'Multipliers and Adjustments'!$A$70:$I$86,TRUNC(COLUMN(L$2)/5)+2,FALSE)*SUMIFS('IEA-MethaneAbatement-US'!$M:$M,'IEA-MethaneAbatement-US'!$N:$N,"&lt;"&amp;$B14,'IEA-MethaneAbatement-US'!$N:$N,"&gt;="&amp;$A14,'IEA-MethaneAbatement-US'!$L:$L,$D$1)))*'State Downscaling Multipliers'!$B$7*(1+'EPA to IEA Scaling'!P$10)</f>
        <v>0</v>
      </c>
      <c r="M14" s="105">
        <f>((VLOOKUP($B$1,'Multipliers and Adjustments'!$A$70:$I$86,TRUNC(COLUMN(M$2)/5)+2,FALSE)*SUMIFS('IEA-MethaneAbatement-US'!$M:$M,'IEA-MethaneAbatement-US'!$N:$N,"&lt;"&amp;$B14,'IEA-MethaneAbatement-US'!$N:$N,"&gt;="&amp;$A14,'IEA-MethaneAbatement-US'!$L:$L,$B$1))+(VLOOKUP($C$1,'Multipliers and Adjustments'!$A$70:$I$86,TRUNC(COLUMN(M$2)/5)+2,FALSE)*SUMIFS('IEA-MethaneAbatement-US'!$M:$M,'IEA-MethaneAbatement-US'!$N:$N,"&lt;"&amp;$B14,'IEA-MethaneAbatement-US'!$N:$N,"&gt;="&amp;$A14,'IEA-MethaneAbatement-US'!$L:$L,$C$1))+(VLOOKUP($D$1,'Multipliers and Adjustments'!$A$70:$I$86,TRUNC(COLUMN(M$2)/5)+2,FALSE)*SUMIFS('IEA-MethaneAbatement-US'!$M:$M,'IEA-MethaneAbatement-US'!$N:$N,"&lt;"&amp;$B14,'IEA-MethaneAbatement-US'!$N:$N,"&gt;="&amp;$A14,'IEA-MethaneAbatement-US'!$L:$L,$D$1)))*'State Downscaling Multipliers'!$B$7*(1+'EPA to IEA Scaling'!Q$10)</f>
        <v>0</v>
      </c>
      <c r="N14" s="2">
        <f>((VLOOKUP($B$1,'Multipliers and Adjustments'!$A$70:$I$86,TRUNC(COLUMN(N$2)/5)+2,FALSE)*SUMIFS('IEA-MethaneAbatement-US'!$M:$M,'IEA-MethaneAbatement-US'!$N:$N,"&lt;"&amp;$B14,'IEA-MethaneAbatement-US'!$N:$N,"&gt;="&amp;$A14,'IEA-MethaneAbatement-US'!$L:$L,$B$1))+(VLOOKUP($C$1,'Multipliers and Adjustments'!$A$70:$I$86,TRUNC(COLUMN(N$2)/5)+2,FALSE)*SUMIFS('IEA-MethaneAbatement-US'!$M:$M,'IEA-MethaneAbatement-US'!$N:$N,"&lt;"&amp;$B14,'IEA-MethaneAbatement-US'!$N:$N,"&gt;="&amp;$A14,'IEA-MethaneAbatement-US'!$L:$L,$C$1))+(VLOOKUP($D$1,'Multipliers and Adjustments'!$A$70:$I$86,TRUNC(COLUMN(N$2)/5)+2,FALSE)*SUMIFS('IEA-MethaneAbatement-US'!$M:$M,'IEA-MethaneAbatement-US'!$N:$N,"&lt;"&amp;$B14,'IEA-MethaneAbatement-US'!$N:$N,"&gt;="&amp;$A14,'IEA-MethaneAbatement-US'!$L:$L,$D$1)))*'State Downscaling Multipliers'!$B$7*(1+'EPA to IEA Scaling'!R$10)</f>
        <v>0</v>
      </c>
      <c r="O14" s="2">
        <f>((VLOOKUP($B$1,'Multipliers and Adjustments'!$A$70:$I$86,TRUNC(COLUMN(O$2)/5)+2,FALSE)*SUMIFS('IEA-MethaneAbatement-US'!$M:$M,'IEA-MethaneAbatement-US'!$N:$N,"&lt;"&amp;$B14,'IEA-MethaneAbatement-US'!$N:$N,"&gt;="&amp;$A14,'IEA-MethaneAbatement-US'!$L:$L,$B$1))+(VLOOKUP($C$1,'Multipliers and Adjustments'!$A$70:$I$86,TRUNC(COLUMN(O$2)/5)+2,FALSE)*SUMIFS('IEA-MethaneAbatement-US'!$M:$M,'IEA-MethaneAbatement-US'!$N:$N,"&lt;"&amp;$B14,'IEA-MethaneAbatement-US'!$N:$N,"&gt;="&amp;$A14,'IEA-MethaneAbatement-US'!$L:$L,$C$1))+(VLOOKUP($D$1,'Multipliers and Adjustments'!$A$70:$I$86,TRUNC(COLUMN(O$2)/5)+2,FALSE)*SUMIFS('IEA-MethaneAbatement-US'!$M:$M,'IEA-MethaneAbatement-US'!$N:$N,"&lt;"&amp;$B14,'IEA-MethaneAbatement-US'!$N:$N,"&gt;="&amp;$A14,'IEA-MethaneAbatement-US'!$L:$L,$D$1)))*'State Downscaling Multipliers'!$B$7*(1+'EPA to IEA Scaling'!S$10)</f>
        <v>0</v>
      </c>
      <c r="P14" s="2">
        <f>((VLOOKUP($B$1,'Multipliers and Adjustments'!$A$70:$I$86,TRUNC(COLUMN(P$2)/5)+2,FALSE)*SUMIFS('IEA-MethaneAbatement-US'!$M:$M,'IEA-MethaneAbatement-US'!$N:$N,"&lt;"&amp;$B14,'IEA-MethaneAbatement-US'!$N:$N,"&gt;="&amp;$A14,'IEA-MethaneAbatement-US'!$L:$L,$B$1))+(VLOOKUP($C$1,'Multipliers and Adjustments'!$A$70:$I$86,TRUNC(COLUMN(P$2)/5)+2,FALSE)*SUMIFS('IEA-MethaneAbatement-US'!$M:$M,'IEA-MethaneAbatement-US'!$N:$N,"&lt;"&amp;$B14,'IEA-MethaneAbatement-US'!$N:$N,"&gt;="&amp;$A14,'IEA-MethaneAbatement-US'!$L:$L,$C$1))+(VLOOKUP($D$1,'Multipliers and Adjustments'!$A$70:$I$86,TRUNC(COLUMN(P$2)/5)+2,FALSE)*SUMIFS('IEA-MethaneAbatement-US'!$M:$M,'IEA-MethaneAbatement-US'!$N:$N,"&lt;"&amp;$B14,'IEA-MethaneAbatement-US'!$N:$N,"&gt;="&amp;$A14,'IEA-MethaneAbatement-US'!$L:$L,$D$1)))*'State Downscaling Multipliers'!$B$7*(1+'EPA to IEA Scaling'!T$10)</f>
        <v>0</v>
      </c>
      <c r="Q14" s="2">
        <f>((VLOOKUP($B$1,'Multipliers and Adjustments'!$A$70:$I$86,TRUNC(COLUMN(Q$2)/5)+2,FALSE)*SUMIFS('IEA-MethaneAbatement-US'!$M:$M,'IEA-MethaneAbatement-US'!$N:$N,"&lt;"&amp;$B14,'IEA-MethaneAbatement-US'!$N:$N,"&gt;="&amp;$A14,'IEA-MethaneAbatement-US'!$L:$L,$B$1))+(VLOOKUP($C$1,'Multipliers and Adjustments'!$A$70:$I$86,TRUNC(COLUMN(Q$2)/5)+2,FALSE)*SUMIFS('IEA-MethaneAbatement-US'!$M:$M,'IEA-MethaneAbatement-US'!$N:$N,"&lt;"&amp;$B14,'IEA-MethaneAbatement-US'!$N:$N,"&gt;="&amp;$A14,'IEA-MethaneAbatement-US'!$L:$L,$C$1))+(VLOOKUP($D$1,'Multipliers and Adjustments'!$A$70:$I$86,TRUNC(COLUMN(Q$2)/5)+2,FALSE)*SUMIFS('IEA-MethaneAbatement-US'!$M:$M,'IEA-MethaneAbatement-US'!$N:$N,"&lt;"&amp;$B14,'IEA-MethaneAbatement-US'!$N:$N,"&gt;="&amp;$A14,'IEA-MethaneAbatement-US'!$L:$L,$D$1)))*'State Downscaling Multipliers'!$B$7*(1+'EPA to IEA Scaling'!U$10)</f>
        <v>0</v>
      </c>
      <c r="R14" s="105">
        <f>((VLOOKUP($B$1,'Multipliers and Adjustments'!$A$70:$I$86,TRUNC(COLUMN(R$2)/5)+2,FALSE)*SUMIFS('IEA-MethaneAbatement-US'!$M:$M,'IEA-MethaneAbatement-US'!$N:$N,"&lt;"&amp;$B14,'IEA-MethaneAbatement-US'!$N:$N,"&gt;="&amp;$A14,'IEA-MethaneAbatement-US'!$L:$L,$B$1))+(VLOOKUP($C$1,'Multipliers and Adjustments'!$A$70:$I$86,TRUNC(COLUMN(R$2)/5)+2,FALSE)*SUMIFS('IEA-MethaneAbatement-US'!$M:$M,'IEA-MethaneAbatement-US'!$N:$N,"&lt;"&amp;$B14,'IEA-MethaneAbatement-US'!$N:$N,"&gt;="&amp;$A14,'IEA-MethaneAbatement-US'!$L:$L,$C$1))+(VLOOKUP($D$1,'Multipliers and Adjustments'!$A$70:$I$86,TRUNC(COLUMN(R$2)/5)+2,FALSE)*SUMIFS('IEA-MethaneAbatement-US'!$M:$M,'IEA-MethaneAbatement-US'!$N:$N,"&lt;"&amp;$B14,'IEA-MethaneAbatement-US'!$N:$N,"&gt;="&amp;$A14,'IEA-MethaneAbatement-US'!$L:$L,$D$1)))*'State Downscaling Multipliers'!$B$7*(1+'EPA to IEA Scaling'!V$10)</f>
        <v>0</v>
      </c>
      <c r="S14" s="2">
        <f>((VLOOKUP($B$1,'Multipliers and Adjustments'!$A$70:$I$86,TRUNC(COLUMN(S$2)/5)+2,FALSE)*SUMIFS('IEA-MethaneAbatement-US'!$M:$M,'IEA-MethaneAbatement-US'!$N:$N,"&lt;"&amp;$B14,'IEA-MethaneAbatement-US'!$N:$N,"&gt;="&amp;$A14,'IEA-MethaneAbatement-US'!$L:$L,$B$1))+(VLOOKUP($C$1,'Multipliers and Adjustments'!$A$70:$I$86,TRUNC(COLUMN(S$2)/5)+2,FALSE)*SUMIFS('IEA-MethaneAbatement-US'!$M:$M,'IEA-MethaneAbatement-US'!$N:$N,"&lt;"&amp;$B14,'IEA-MethaneAbatement-US'!$N:$N,"&gt;="&amp;$A14,'IEA-MethaneAbatement-US'!$L:$L,$C$1))+(VLOOKUP($D$1,'Multipliers and Adjustments'!$A$70:$I$86,TRUNC(COLUMN(S$2)/5)+2,FALSE)*SUMIFS('IEA-MethaneAbatement-US'!$M:$M,'IEA-MethaneAbatement-US'!$N:$N,"&lt;"&amp;$B14,'IEA-MethaneAbatement-US'!$N:$N,"&gt;="&amp;$A14,'IEA-MethaneAbatement-US'!$L:$L,$D$1)))*'State Downscaling Multipliers'!$B$7*(1+'EPA to IEA Scaling'!W$10)</f>
        <v>0</v>
      </c>
      <c r="T14" s="2">
        <f>((VLOOKUP($B$1,'Multipliers and Adjustments'!$A$70:$I$86,TRUNC(COLUMN(T$2)/5)+2,FALSE)*SUMIFS('IEA-MethaneAbatement-US'!$M:$M,'IEA-MethaneAbatement-US'!$N:$N,"&lt;"&amp;$B14,'IEA-MethaneAbatement-US'!$N:$N,"&gt;="&amp;$A14,'IEA-MethaneAbatement-US'!$L:$L,$B$1))+(VLOOKUP($C$1,'Multipliers and Adjustments'!$A$70:$I$86,TRUNC(COLUMN(T$2)/5)+2,FALSE)*SUMIFS('IEA-MethaneAbatement-US'!$M:$M,'IEA-MethaneAbatement-US'!$N:$N,"&lt;"&amp;$B14,'IEA-MethaneAbatement-US'!$N:$N,"&gt;="&amp;$A14,'IEA-MethaneAbatement-US'!$L:$L,$C$1))+(VLOOKUP($D$1,'Multipliers and Adjustments'!$A$70:$I$86,TRUNC(COLUMN(T$2)/5)+2,FALSE)*SUMIFS('IEA-MethaneAbatement-US'!$M:$M,'IEA-MethaneAbatement-US'!$N:$N,"&lt;"&amp;$B14,'IEA-MethaneAbatement-US'!$N:$N,"&gt;="&amp;$A14,'IEA-MethaneAbatement-US'!$L:$L,$D$1)))*'State Downscaling Multipliers'!$B$7*(1+'EPA to IEA Scaling'!X$10)</f>
        <v>0</v>
      </c>
      <c r="U14" s="2">
        <f>((VLOOKUP($B$1,'Multipliers and Adjustments'!$A$70:$I$86,TRUNC(COLUMN(U$2)/5)+2,FALSE)*SUMIFS('IEA-MethaneAbatement-US'!$M:$M,'IEA-MethaneAbatement-US'!$N:$N,"&lt;"&amp;$B14,'IEA-MethaneAbatement-US'!$N:$N,"&gt;="&amp;$A14,'IEA-MethaneAbatement-US'!$L:$L,$B$1))+(VLOOKUP($C$1,'Multipliers and Adjustments'!$A$70:$I$86,TRUNC(COLUMN(U$2)/5)+2,FALSE)*SUMIFS('IEA-MethaneAbatement-US'!$M:$M,'IEA-MethaneAbatement-US'!$N:$N,"&lt;"&amp;$B14,'IEA-MethaneAbatement-US'!$N:$N,"&gt;="&amp;$A14,'IEA-MethaneAbatement-US'!$L:$L,$C$1))+(VLOOKUP($D$1,'Multipliers and Adjustments'!$A$70:$I$86,TRUNC(COLUMN(U$2)/5)+2,FALSE)*SUMIFS('IEA-MethaneAbatement-US'!$M:$M,'IEA-MethaneAbatement-US'!$N:$N,"&lt;"&amp;$B14,'IEA-MethaneAbatement-US'!$N:$N,"&gt;="&amp;$A14,'IEA-MethaneAbatement-US'!$L:$L,$D$1)))*'State Downscaling Multipliers'!$B$7*(1+'EPA to IEA Scaling'!Y$10)</f>
        <v>0</v>
      </c>
      <c r="V14" s="2">
        <f>((VLOOKUP($B$1,'Multipliers and Adjustments'!$A$70:$I$86,TRUNC(COLUMN(V$2)/5)+2,FALSE)*SUMIFS('IEA-MethaneAbatement-US'!$M:$M,'IEA-MethaneAbatement-US'!$N:$N,"&lt;"&amp;$B14,'IEA-MethaneAbatement-US'!$N:$N,"&gt;="&amp;$A14,'IEA-MethaneAbatement-US'!$L:$L,$B$1))+(VLOOKUP($C$1,'Multipliers and Adjustments'!$A$70:$I$86,TRUNC(COLUMN(V$2)/5)+2,FALSE)*SUMIFS('IEA-MethaneAbatement-US'!$M:$M,'IEA-MethaneAbatement-US'!$N:$N,"&lt;"&amp;$B14,'IEA-MethaneAbatement-US'!$N:$N,"&gt;="&amp;$A14,'IEA-MethaneAbatement-US'!$L:$L,$C$1))+(VLOOKUP($D$1,'Multipliers and Adjustments'!$A$70:$I$86,TRUNC(COLUMN(V$2)/5)+2,FALSE)*SUMIFS('IEA-MethaneAbatement-US'!$M:$M,'IEA-MethaneAbatement-US'!$N:$N,"&lt;"&amp;$B14,'IEA-MethaneAbatement-US'!$N:$N,"&gt;="&amp;$A14,'IEA-MethaneAbatement-US'!$L:$L,$D$1)))*'State Downscaling Multipliers'!$B$7*(1+'EPA to IEA Scaling'!Z$10)</f>
        <v>0</v>
      </c>
      <c r="W14" s="105">
        <f>((VLOOKUP($B$1,'Multipliers and Adjustments'!$A$70:$I$86,TRUNC(COLUMN(W$2)/5)+2,FALSE)*SUMIFS('IEA-MethaneAbatement-US'!$M:$M,'IEA-MethaneAbatement-US'!$N:$N,"&lt;"&amp;$B14,'IEA-MethaneAbatement-US'!$N:$N,"&gt;="&amp;$A14,'IEA-MethaneAbatement-US'!$L:$L,$B$1))+(VLOOKUP($C$1,'Multipliers and Adjustments'!$A$70:$I$86,TRUNC(COLUMN(W$2)/5)+2,FALSE)*SUMIFS('IEA-MethaneAbatement-US'!$M:$M,'IEA-MethaneAbatement-US'!$N:$N,"&lt;"&amp;$B14,'IEA-MethaneAbatement-US'!$N:$N,"&gt;="&amp;$A14,'IEA-MethaneAbatement-US'!$L:$L,$C$1))+(VLOOKUP($D$1,'Multipliers and Adjustments'!$A$70:$I$86,TRUNC(COLUMN(W$2)/5)+2,FALSE)*SUMIFS('IEA-MethaneAbatement-US'!$M:$M,'IEA-MethaneAbatement-US'!$N:$N,"&lt;"&amp;$B14,'IEA-MethaneAbatement-US'!$N:$N,"&gt;="&amp;$A14,'IEA-MethaneAbatement-US'!$L:$L,$D$1)))*'State Downscaling Multipliers'!$B$7*(1+'EPA to IEA Scaling'!AA$10)</f>
        <v>0</v>
      </c>
      <c r="X14" s="2">
        <f>((VLOOKUP($B$1,'Multipliers and Adjustments'!$A$70:$I$86,TRUNC(COLUMN(X$2)/5)+2,FALSE)*SUMIFS('IEA-MethaneAbatement-US'!$M:$M,'IEA-MethaneAbatement-US'!$N:$N,"&lt;"&amp;$B14,'IEA-MethaneAbatement-US'!$N:$N,"&gt;="&amp;$A14,'IEA-MethaneAbatement-US'!$L:$L,$B$1))+(VLOOKUP($C$1,'Multipliers and Adjustments'!$A$70:$I$86,TRUNC(COLUMN(X$2)/5)+2,FALSE)*SUMIFS('IEA-MethaneAbatement-US'!$M:$M,'IEA-MethaneAbatement-US'!$N:$N,"&lt;"&amp;$B14,'IEA-MethaneAbatement-US'!$N:$N,"&gt;="&amp;$A14,'IEA-MethaneAbatement-US'!$L:$L,$C$1))+(VLOOKUP($D$1,'Multipliers and Adjustments'!$A$70:$I$86,TRUNC(COLUMN(X$2)/5)+2,FALSE)*SUMIFS('IEA-MethaneAbatement-US'!$M:$M,'IEA-MethaneAbatement-US'!$N:$N,"&lt;"&amp;$B14,'IEA-MethaneAbatement-US'!$N:$N,"&gt;="&amp;$A14,'IEA-MethaneAbatement-US'!$L:$L,$D$1)))*'State Downscaling Multipliers'!$B$7*(1+'EPA to IEA Scaling'!AB$10)</f>
        <v>0</v>
      </c>
      <c r="Y14" s="2">
        <f>((VLOOKUP($B$1,'Multipliers and Adjustments'!$A$70:$I$86,TRUNC(COLUMN(Y$2)/5)+2,FALSE)*SUMIFS('IEA-MethaneAbatement-US'!$M:$M,'IEA-MethaneAbatement-US'!$N:$N,"&lt;"&amp;$B14,'IEA-MethaneAbatement-US'!$N:$N,"&gt;="&amp;$A14,'IEA-MethaneAbatement-US'!$L:$L,$B$1))+(VLOOKUP($C$1,'Multipliers and Adjustments'!$A$70:$I$86,TRUNC(COLUMN(Y$2)/5)+2,FALSE)*SUMIFS('IEA-MethaneAbatement-US'!$M:$M,'IEA-MethaneAbatement-US'!$N:$N,"&lt;"&amp;$B14,'IEA-MethaneAbatement-US'!$N:$N,"&gt;="&amp;$A14,'IEA-MethaneAbatement-US'!$L:$L,$C$1))+(VLOOKUP($D$1,'Multipliers and Adjustments'!$A$70:$I$86,TRUNC(COLUMN(Y$2)/5)+2,FALSE)*SUMIFS('IEA-MethaneAbatement-US'!$M:$M,'IEA-MethaneAbatement-US'!$N:$N,"&lt;"&amp;$B14,'IEA-MethaneAbatement-US'!$N:$N,"&gt;="&amp;$A14,'IEA-MethaneAbatement-US'!$L:$L,$D$1)))*'State Downscaling Multipliers'!$B$7*(1+'EPA to IEA Scaling'!AC$10)</f>
        <v>0</v>
      </c>
      <c r="Z14" s="2">
        <f>((VLOOKUP($B$1,'Multipliers and Adjustments'!$A$70:$I$86,TRUNC(COLUMN(Z$2)/5)+2,FALSE)*SUMIFS('IEA-MethaneAbatement-US'!$M:$M,'IEA-MethaneAbatement-US'!$N:$N,"&lt;"&amp;$B14,'IEA-MethaneAbatement-US'!$N:$N,"&gt;="&amp;$A14,'IEA-MethaneAbatement-US'!$L:$L,$B$1))+(VLOOKUP($C$1,'Multipliers and Adjustments'!$A$70:$I$86,TRUNC(COLUMN(Z$2)/5)+2,FALSE)*SUMIFS('IEA-MethaneAbatement-US'!$M:$M,'IEA-MethaneAbatement-US'!$N:$N,"&lt;"&amp;$B14,'IEA-MethaneAbatement-US'!$N:$N,"&gt;="&amp;$A14,'IEA-MethaneAbatement-US'!$L:$L,$C$1))+(VLOOKUP($D$1,'Multipliers and Adjustments'!$A$70:$I$86,TRUNC(COLUMN(Z$2)/5)+2,FALSE)*SUMIFS('IEA-MethaneAbatement-US'!$M:$M,'IEA-MethaneAbatement-US'!$N:$N,"&lt;"&amp;$B14,'IEA-MethaneAbatement-US'!$N:$N,"&gt;="&amp;$A14,'IEA-MethaneAbatement-US'!$L:$L,$D$1)))*'State Downscaling Multipliers'!$B$7*(1+'EPA to IEA Scaling'!AD$10)</f>
        <v>0</v>
      </c>
      <c r="AA14" s="2">
        <f>((VLOOKUP($B$1,'Multipliers and Adjustments'!$A$70:$I$86,TRUNC(COLUMN(AA$2)/5)+2,FALSE)*SUMIFS('IEA-MethaneAbatement-US'!$M:$M,'IEA-MethaneAbatement-US'!$N:$N,"&lt;"&amp;$B14,'IEA-MethaneAbatement-US'!$N:$N,"&gt;="&amp;$A14,'IEA-MethaneAbatement-US'!$L:$L,$B$1))+(VLOOKUP($C$1,'Multipliers and Adjustments'!$A$70:$I$86,TRUNC(COLUMN(AA$2)/5)+2,FALSE)*SUMIFS('IEA-MethaneAbatement-US'!$M:$M,'IEA-MethaneAbatement-US'!$N:$N,"&lt;"&amp;$B14,'IEA-MethaneAbatement-US'!$N:$N,"&gt;="&amp;$A14,'IEA-MethaneAbatement-US'!$L:$L,$C$1))+(VLOOKUP($D$1,'Multipliers and Adjustments'!$A$70:$I$86,TRUNC(COLUMN(AA$2)/5)+2,FALSE)*SUMIFS('IEA-MethaneAbatement-US'!$M:$M,'IEA-MethaneAbatement-US'!$N:$N,"&lt;"&amp;$B14,'IEA-MethaneAbatement-US'!$N:$N,"&gt;="&amp;$A14,'IEA-MethaneAbatement-US'!$L:$L,$D$1)))*'State Downscaling Multipliers'!$B$7*(1+'EPA to IEA Scaling'!AE$10)</f>
        <v>0</v>
      </c>
      <c r="AB14" s="105">
        <f>((VLOOKUP($B$1,'Multipliers and Adjustments'!$A$70:$I$86,TRUNC(COLUMN(AB$2)/5)+2,FALSE)*SUMIFS('IEA-MethaneAbatement-US'!$M:$M,'IEA-MethaneAbatement-US'!$N:$N,"&lt;"&amp;$B14,'IEA-MethaneAbatement-US'!$N:$N,"&gt;="&amp;$A14,'IEA-MethaneAbatement-US'!$L:$L,$B$1))+(VLOOKUP($C$1,'Multipliers and Adjustments'!$A$70:$I$86,TRUNC(COLUMN(AB$2)/5)+2,FALSE)*SUMIFS('IEA-MethaneAbatement-US'!$M:$M,'IEA-MethaneAbatement-US'!$N:$N,"&lt;"&amp;$B14,'IEA-MethaneAbatement-US'!$N:$N,"&gt;="&amp;$A14,'IEA-MethaneAbatement-US'!$L:$L,$C$1))+(VLOOKUP($D$1,'Multipliers and Adjustments'!$A$70:$I$86,TRUNC(COLUMN(AB$2)/5)+2,FALSE)*SUMIFS('IEA-MethaneAbatement-US'!$M:$M,'IEA-MethaneAbatement-US'!$N:$N,"&lt;"&amp;$B14,'IEA-MethaneAbatement-US'!$N:$N,"&gt;="&amp;$A14,'IEA-MethaneAbatement-US'!$L:$L,$D$1)))*'State Downscaling Multipliers'!$B$7*(1+'EPA to IEA Scaling'!AF$10)</f>
        <v>0</v>
      </c>
      <c r="AC14" s="2">
        <f>((VLOOKUP($B$1,'Multipliers and Adjustments'!$A$70:$I$86,TRUNC(COLUMN(AC$2)/5)+2,FALSE)*SUMIFS('IEA-MethaneAbatement-US'!$M:$M,'IEA-MethaneAbatement-US'!$N:$N,"&lt;"&amp;$B14,'IEA-MethaneAbatement-US'!$N:$N,"&gt;="&amp;$A14,'IEA-MethaneAbatement-US'!$L:$L,$B$1))+(VLOOKUP($C$1,'Multipliers and Adjustments'!$A$70:$I$86,TRUNC(COLUMN(AC$2)/5)+2,FALSE)*SUMIFS('IEA-MethaneAbatement-US'!$M:$M,'IEA-MethaneAbatement-US'!$N:$N,"&lt;"&amp;$B14,'IEA-MethaneAbatement-US'!$N:$N,"&gt;="&amp;$A14,'IEA-MethaneAbatement-US'!$L:$L,$C$1))+(VLOOKUP($D$1,'Multipliers and Adjustments'!$A$70:$I$86,TRUNC(COLUMN(AC$2)/5)+2,FALSE)*SUMIFS('IEA-MethaneAbatement-US'!$M:$M,'IEA-MethaneAbatement-US'!$N:$N,"&lt;"&amp;$B14,'IEA-MethaneAbatement-US'!$N:$N,"&gt;="&amp;$A14,'IEA-MethaneAbatement-US'!$L:$L,$D$1)))*'State Downscaling Multipliers'!$B$7*(1+'EPA to IEA Scaling'!AG$10)</f>
        <v>0</v>
      </c>
      <c r="AD14" s="2">
        <f>((VLOOKUP($B$1,'Multipliers and Adjustments'!$A$70:$I$86,TRUNC(COLUMN(AD$2)/5)+2,FALSE)*SUMIFS('IEA-MethaneAbatement-US'!$M:$M,'IEA-MethaneAbatement-US'!$N:$N,"&lt;"&amp;$B14,'IEA-MethaneAbatement-US'!$N:$N,"&gt;="&amp;$A14,'IEA-MethaneAbatement-US'!$L:$L,$B$1))+(VLOOKUP($C$1,'Multipliers and Adjustments'!$A$70:$I$86,TRUNC(COLUMN(AD$2)/5)+2,FALSE)*SUMIFS('IEA-MethaneAbatement-US'!$M:$M,'IEA-MethaneAbatement-US'!$N:$N,"&lt;"&amp;$B14,'IEA-MethaneAbatement-US'!$N:$N,"&gt;="&amp;$A14,'IEA-MethaneAbatement-US'!$L:$L,$C$1))+(VLOOKUP($D$1,'Multipliers and Adjustments'!$A$70:$I$86,TRUNC(COLUMN(AD$2)/5)+2,FALSE)*SUMIFS('IEA-MethaneAbatement-US'!$M:$M,'IEA-MethaneAbatement-US'!$N:$N,"&lt;"&amp;$B14,'IEA-MethaneAbatement-US'!$N:$N,"&gt;="&amp;$A14,'IEA-MethaneAbatement-US'!$L:$L,$D$1)))*'State Downscaling Multipliers'!$B$7*(1+'EPA to IEA Scaling'!AH$10)</f>
        <v>0</v>
      </c>
      <c r="AE14" s="2">
        <f>((VLOOKUP($B$1,'Multipliers and Adjustments'!$A$70:$I$86,TRUNC(COLUMN(AE$2)/5)+2,FALSE)*SUMIFS('IEA-MethaneAbatement-US'!$M:$M,'IEA-MethaneAbatement-US'!$N:$N,"&lt;"&amp;$B14,'IEA-MethaneAbatement-US'!$N:$N,"&gt;="&amp;$A14,'IEA-MethaneAbatement-US'!$L:$L,$B$1))+(VLOOKUP($C$1,'Multipliers and Adjustments'!$A$70:$I$86,TRUNC(COLUMN(AE$2)/5)+2,FALSE)*SUMIFS('IEA-MethaneAbatement-US'!$M:$M,'IEA-MethaneAbatement-US'!$N:$N,"&lt;"&amp;$B14,'IEA-MethaneAbatement-US'!$N:$N,"&gt;="&amp;$A14,'IEA-MethaneAbatement-US'!$L:$L,$C$1))+(VLOOKUP($D$1,'Multipliers and Adjustments'!$A$70:$I$86,TRUNC(COLUMN(AE$2)/5)+2,FALSE)*SUMIFS('IEA-MethaneAbatement-US'!$M:$M,'IEA-MethaneAbatement-US'!$N:$N,"&lt;"&amp;$B14,'IEA-MethaneAbatement-US'!$N:$N,"&gt;="&amp;$A14,'IEA-MethaneAbatement-US'!$L:$L,$D$1)))*'State Downscaling Multipliers'!$B$7*(1+'EPA to IEA Scaling'!AI$10)</f>
        <v>0</v>
      </c>
      <c r="AF14" s="2">
        <f>((VLOOKUP($B$1,'Multipliers and Adjustments'!$A$70:$I$86,TRUNC(COLUMN(AF$2)/5)+2,FALSE)*SUMIFS('IEA-MethaneAbatement-US'!$M:$M,'IEA-MethaneAbatement-US'!$N:$N,"&lt;"&amp;$B14,'IEA-MethaneAbatement-US'!$N:$N,"&gt;="&amp;$A14,'IEA-MethaneAbatement-US'!$L:$L,$B$1))+(VLOOKUP($C$1,'Multipliers and Adjustments'!$A$70:$I$86,TRUNC(COLUMN(AF$2)/5)+2,FALSE)*SUMIFS('IEA-MethaneAbatement-US'!$M:$M,'IEA-MethaneAbatement-US'!$N:$N,"&lt;"&amp;$B14,'IEA-MethaneAbatement-US'!$N:$N,"&gt;="&amp;$A14,'IEA-MethaneAbatement-US'!$L:$L,$C$1))+(VLOOKUP($D$1,'Multipliers and Adjustments'!$A$70:$I$86,TRUNC(COLUMN(AF$2)/5)+2,FALSE)*SUMIFS('IEA-MethaneAbatement-US'!$M:$M,'IEA-MethaneAbatement-US'!$N:$N,"&lt;"&amp;$B14,'IEA-MethaneAbatement-US'!$N:$N,"&gt;="&amp;$A14,'IEA-MethaneAbatement-US'!$L:$L,$D$1)))*'State Downscaling Multipliers'!$B$7*(1+'EPA to IEA Scaling'!AJ$10)</f>
        <v>0</v>
      </c>
      <c r="AG14" s="105">
        <f>((VLOOKUP($B$1,'Multipliers and Adjustments'!$A$70:$I$86,TRUNC(COLUMN(AG$2)/5)+2,FALSE)*SUMIFS('IEA-MethaneAbatement-US'!$M:$M,'IEA-MethaneAbatement-US'!$N:$N,"&lt;"&amp;$B14,'IEA-MethaneAbatement-US'!$N:$N,"&gt;="&amp;$A14,'IEA-MethaneAbatement-US'!$L:$L,$B$1))+(VLOOKUP($C$1,'Multipliers and Adjustments'!$A$70:$I$86,TRUNC(COLUMN(AG$2)/5)+2,FALSE)*SUMIFS('IEA-MethaneAbatement-US'!$M:$M,'IEA-MethaneAbatement-US'!$N:$N,"&lt;"&amp;$B14,'IEA-MethaneAbatement-US'!$N:$N,"&gt;="&amp;$A14,'IEA-MethaneAbatement-US'!$L:$L,$C$1))+(VLOOKUP($D$1,'Multipliers and Adjustments'!$A$70:$I$86,TRUNC(COLUMN(AG$2)/5)+2,FALSE)*SUMIFS('IEA-MethaneAbatement-US'!$M:$M,'IEA-MethaneAbatement-US'!$N:$N,"&lt;"&amp;$B14,'IEA-MethaneAbatement-US'!$N:$N,"&gt;="&amp;$A14,'IEA-MethaneAbatement-US'!$L:$L,$D$1)))*'State Downscaling Multipliers'!$B$7*(1+'EPA to IEA Scaling'!AK$10)</f>
        <v>0</v>
      </c>
      <c r="AH14" s="2">
        <f>((VLOOKUP($B$1,'Multipliers and Adjustments'!$A$70:$I$86,TRUNC(COLUMN(AH$2)/5)+2,FALSE)*SUMIFS('IEA-MethaneAbatement-US'!$M:$M,'IEA-MethaneAbatement-US'!$N:$N,"&lt;"&amp;$B14,'IEA-MethaneAbatement-US'!$N:$N,"&gt;="&amp;$A14,'IEA-MethaneAbatement-US'!$L:$L,$B$1))+(VLOOKUP($C$1,'Multipliers and Adjustments'!$A$70:$I$86,TRUNC(COLUMN(AH$2)/5)+2,FALSE)*SUMIFS('IEA-MethaneAbatement-US'!$M:$M,'IEA-MethaneAbatement-US'!$N:$N,"&lt;"&amp;$B14,'IEA-MethaneAbatement-US'!$N:$N,"&gt;="&amp;$A14,'IEA-MethaneAbatement-US'!$L:$L,$C$1))+(VLOOKUP($D$1,'Multipliers and Adjustments'!$A$70:$I$86,TRUNC(COLUMN(AH$2)/5)+2,FALSE)*SUMIFS('IEA-MethaneAbatement-US'!$M:$M,'IEA-MethaneAbatement-US'!$N:$N,"&lt;"&amp;$B14,'IEA-MethaneAbatement-US'!$N:$N,"&gt;="&amp;$A14,'IEA-MethaneAbatement-US'!$L:$L,$D$1)))*'State Downscaling Multipliers'!$B$7*(1+'EPA to IEA Scaling'!AL$10)</f>
        <v>0</v>
      </c>
      <c r="AI14" s="2">
        <f>((VLOOKUP($B$1,'Multipliers and Adjustments'!$A$70:$I$86,TRUNC(COLUMN(AI$2)/5)+2,FALSE)*SUMIFS('IEA-MethaneAbatement-US'!$M:$M,'IEA-MethaneAbatement-US'!$N:$N,"&lt;"&amp;$B14,'IEA-MethaneAbatement-US'!$N:$N,"&gt;="&amp;$A14,'IEA-MethaneAbatement-US'!$L:$L,$B$1))+(VLOOKUP($C$1,'Multipliers and Adjustments'!$A$70:$I$86,TRUNC(COLUMN(AI$2)/5)+2,FALSE)*SUMIFS('IEA-MethaneAbatement-US'!$M:$M,'IEA-MethaneAbatement-US'!$N:$N,"&lt;"&amp;$B14,'IEA-MethaneAbatement-US'!$N:$N,"&gt;="&amp;$A14,'IEA-MethaneAbatement-US'!$L:$L,$C$1))+(VLOOKUP($D$1,'Multipliers and Adjustments'!$A$70:$I$86,TRUNC(COLUMN(AI$2)/5)+2,FALSE)*SUMIFS('IEA-MethaneAbatement-US'!$M:$M,'IEA-MethaneAbatement-US'!$N:$N,"&lt;"&amp;$B14,'IEA-MethaneAbatement-US'!$N:$N,"&gt;="&amp;$A14,'IEA-MethaneAbatement-US'!$L:$L,$D$1)))*'State Downscaling Multipliers'!$B$7*(1+'EPA to IEA Scaling'!AM$10)</f>
        <v>0</v>
      </c>
      <c r="AJ14" s="2">
        <f>((VLOOKUP($B$1,'Multipliers and Adjustments'!$A$70:$I$86,TRUNC(COLUMN(AJ$2)/5)+2,FALSE)*SUMIFS('IEA-MethaneAbatement-US'!$M:$M,'IEA-MethaneAbatement-US'!$N:$N,"&lt;"&amp;$B14,'IEA-MethaneAbatement-US'!$N:$N,"&gt;="&amp;$A14,'IEA-MethaneAbatement-US'!$L:$L,$B$1))+(VLOOKUP($C$1,'Multipliers and Adjustments'!$A$70:$I$86,TRUNC(COLUMN(AJ$2)/5)+2,FALSE)*SUMIFS('IEA-MethaneAbatement-US'!$M:$M,'IEA-MethaneAbatement-US'!$N:$N,"&lt;"&amp;$B14,'IEA-MethaneAbatement-US'!$N:$N,"&gt;="&amp;$A14,'IEA-MethaneAbatement-US'!$L:$L,$C$1))+(VLOOKUP($D$1,'Multipliers and Adjustments'!$A$70:$I$86,TRUNC(COLUMN(AJ$2)/5)+2,FALSE)*SUMIFS('IEA-MethaneAbatement-US'!$M:$M,'IEA-MethaneAbatement-US'!$N:$N,"&lt;"&amp;$B14,'IEA-MethaneAbatement-US'!$N:$N,"&gt;="&amp;$A14,'IEA-MethaneAbatement-US'!$L:$L,$D$1)))*'State Downscaling Multipliers'!$B$7*(1+'EPA to IEA Scaling'!AN$10)</f>
        <v>0</v>
      </c>
      <c r="AK14" s="2">
        <f>((VLOOKUP($B$1,'Multipliers and Adjustments'!$A$70:$I$86,TRUNC(COLUMN(AK$2)/5)+2,FALSE)*SUMIFS('IEA-MethaneAbatement-US'!$M:$M,'IEA-MethaneAbatement-US'!$N:$N,"&lt;"&amp;$B14,'IEA-MethaneAbatement-US'!$N:$N,"&gt;="&amp;$A14,'IEA-MethaneAbatement-US'!$L:$L,$B$1))+(VLOOKUP($C$1,'Multipliers and Adjustments'!$A$70:$I$86,TRUNC(COLUMN(AK$2)/5)+2,FALSE)*SUMIFS('IEA-MethaneAbatement-US'!$M:$M,'IEA-MethaneAbatement-US'!$N:$N,"&lt;"&amp;$B14,'IEA-MethaneAbatement-US'!$N:$N,"&gt;="&amp;$A14,'IEA-MethaneAbatement-US'!$L:$L,$C$1))+(VLOOKUP($D$1,'Multipliers and Adjustments'!$A$70:$I$86,TRUNC(COLUMN(AK$2)/5)+2,FALSE)*SUMIFS('IEA-MethaneAbatement-US'!$M:$M,'IEA-MethaneAbatement-US'!$N:$N,"&lt;"&amp;$B14,'IEA-MethaneAbatement-US'!$N:$N,"&gt;="&amp;$A14,'IEA-MethaneAbatement-US'!$L:$L,$D$1)))*'State Downscaling Multipliers'!$B$7*(1+'EPA to IEA Scaling'!AO$10)</f>
        <v>0</v>
      </c>
      <c r="AL14" s="105">
        <f>((VLOOKUP($B$1,'Multipliers and Adjustments'!$A$70:$I$86,TRUNC(COLUMN(AL$2)/5)+2,FALSE)*SUMIFS('IEA-MethaneAbatement-US'!$M:$M,'IEA-MethaneAbatement-US'!$N:$N,"&lt;"&amp;$B14,'IEA-MethaneAbatement-US'!$N:$N,"&gt;="&amp;$A14,'IEA-MethaneAbatement-US'!$L:$L,$B$1))+(VLOOKUP($C$1,'Multipliers and Adjustments'!$A$70:$I$86,TRUNC(COLUMN(AL$2)/5)+2,FALSE)*SUMIFS('IEA-MethaneAbatement-US'!$M:$M,'IEA-MethaneAbatement-US'!$N:$N,"&lt;"&amp;$B14,'IEA-MethaneAbatement-US'!$N:$N,"&gt;="&amp;$A14,'IEA-MethaneAbatement-US'!$L:$L,$C$1))+(VLOOKUP($D$1,'Multipliers and Adjustments'!$A$70:$I$86,TRUNC(COLUMN(AL$2)/5)+2,FALSE)*SUMIFS('IEA-MethaneAbatement-US'!$M:$M,'IEA-MethaneAbatement-US'!$N:$N,"&lt;"&amp;$B14,'IEA-MethaneAbatement-US'!$N:$N,"&gt;="&amp;$A14,'IEA-MethaneAbatement-US'!$L:$L,$D$1)))*'State Downscaling Multipliers'!$B$7*(1+'EPA to IEA Scaling'!AP$10)</f>
        <v>0</v>
      </c>
    </row>
    <row r="15" spans="1:38" x14ac:dyDescent="0.25">
      <c r="A15" s="49">
        <f t="shared" si="1"/>
        <v>-550</v>
      </c>
      <c r="B15" s="49">
        <f t="shared" si="0"/>
        <v>-500</v>
      </c>
      <c r="C15" s="105">
        <f>((VLOOKUP($B$1,'Multipliers and Adjustments'!$A$70:$I$86,TRUNC(COLUMN(C$2)/5)+2,FALSE)*SUMIFS('IEA-MethaneAbatement-US'!$M:$M,'IEA-MethaneAbatement-US'!$N:$N,"&lt;"&amp;$B15,'IEA-MethaneAbatement-US'!$N:$N,"&gt;="&amp;$A15,'IEA-MethaneAbatement-US'!$L:$L,$B$1))+(VLOOKUP($C$1,'Multipliers and Adjustments'!$A$70:$I$86,TRUNC(COLUMN(C$2)/5)+2,FALSE)*SUMIFS('IEA-MethaneAbatement-US'!$M:$M,'IEA-MethaneAbatement-US'!$N:$N,"&lt;"&amp;$B15,'IEA-MethaneAbatement-US'!$N:$N,"&gt;="&amp;$A15,'IEA-MethaneAbatement-US'!$L:$L,$C$1))+(VLOOKUP($D$1,'Multipliers and Adjustments'!$A$70:$I$86,TRUNC(COLUMN(C$2)/5)+2,FALSE)*SUMIFS('IEA-MethaneAbatement-US'!$M:$M,'IEA-MethaneAbatement-US'!$N:$N,"&lt;"&amp;$B15,'IEA-MethaneAbatement-US'!$N:$N,"&gt;="&amp;$A15,'IEA-MethaneAbatement-US'!$L:$L,$D$1)))*'State Downscaling Multipliers'!$B$7*(1+'EPA to IEA Scaling'!G$10)</f>
        <v>0</v>
      </c>
      <c r="D15" s="2">
        <f>((VLOOKUP($B$1,'Multipliers and Adjustments'!$A$70:$I$86,TRUNC(COLUMN(D$2)/5)+2,FALSE)*SUMIFS('IEA-MethaneAbatement-US'!$M:$M,'IEA-MethaneAbatement-US'!$N:$N,"&lt;"&amp;$B15,'IEA-MethaneAbatement-US'!$N:$N,"&gt;="&amp;$A15,'IEA-MethaneAbatement-US'!$L:$L,$B$1))+(VLOOKUP($C$1,'Multipliers and Adjustments'!$A$70:$I$86,TRUNC(COLUMN(D$2)/5)+2,FALSE)*SUMIFS('IEA-MethaneAbatement-US'!$M:$M,'IEA-MethaneAbatement-US'!$N:$N,"&lt;"&amp;$B15,'IEA-MethaneAbatement-US'!$N:$N,"&gt;="&amp;$A15,'IEA-MethaneAbatement-US'!$L:$L,$C$1))+(VLOOKUP($D$1,'Multipliers and Adjustments'!$A$70:$I$86,TRUNC(COLUMN(D$2)/5)+2,FALSE)*SUMIFS('IEA-MethaneAbatement-US'!$M:$M,'IEA-MethaneAbatement-US'!$N:$N,"&lt;"&amp;$B15,'IEA-MethaneAbatement-US'!$N:$N,"&gt;="&amp;$A15,'IEA-MethaneAbatement-US'!$L:$L,$D$1)))*'State Downscaling Multipliers'!$B$7*(1+'EPA to IEA Scaling'!H$10)</f>
        <v>0</v>
      </c>
      <c r="E15" s="2">
        <f>((VLOOKUP($B$1,'Multipliers and Adjustments'!$A$70:$I$86,TRUNC(COLUMN(E$2)/5)+2,FALSE)*SUMIFS('IEA-MethaneAbatement-US'!$M:$M,'IEA-MethaneAbatement-US'!$N:$N,"&lt;"&amp;$B15,'IEA-MethaneAbatement-US'!$N:$N,"&gt;="&amp;$A15,'IEA-MethaneAbatement-US'!$L:$L,$B$1))+(VLOOKUP($C$1,'Multipliers and Adjustments'!$A$70:$I$86,TRUNC(COLUMN(E$2)/5)+2,FALSE)*SUMIFS('IEA-MethaneAbatement-US'!$M:$M,'IEA-MethaneAbatement-US'!$N:$N,"&lt;"&amp;$B15,'IEA-MethaneAbatement-US'!$N:$N,"&gt;="&amp;$A15,'IEA-MethaneAbatement-US'!$L:$L,$C$1))+(VLOOKUP($D$1,'Multipliers and Adjustments'!$A$70:$I$86,TRUNC(COLUMN(E$2)/5)+2,FALSE)*SUMIFS('IEA-MethaneAbatement-US'!$M:$M,'IEA-MethaneAbatement-US'!$N:$N,"&lt;"&amp;$B15,'IEA-MethaneAbatement-US'!$N:$N,"&gt;="&amp;$A15,'IEA-MethaneAbatement-US'!$L:$L,$D$1)))*'State Downscaling Multipliers'!$B$7*(1+'EPA to IEA Scaling'!I$10)</f>
        <v>0</v>
      </c>
      <c r="F15" s="2">
        <f>((VLOOKUP($B$1,'Multipliers and Adjustments'!$A$70:$I$86,TRUNC(COLUMN(F$2)/5)+2,FALSE)*SUMIFS('IEA-MethaneAbatement-US'!$M:$M,'IEA-MethaneAbatement-US'!$N:$N,"&lt;"&amp;$B15,'IEA-MethaneAbatement-US'!$N:$N,"&gt;="&amp;$A15,'IEA-MethaneAbatement-US'!$L:$L,$B$1))+(VLOOKUP($C$1,'Multipliers and Adjustments'!$A$70:$I$86,TRUNC(COLUMN(F$2)/5)+2,FALSE)*SUMIFS('IEA-MethaneAbatement-US'!$M:$M,'IEA-MethaneAbatement-US'!$N:$N,"&lt;"&amp;$B15,'IEA-MethaneAbatement-US'!$N:$N,"&gt;="&amp;$A15,'IEA-MethaneAbatement-US'!$L:$L,$C$1))+(VLOOKUP($D$1,'Multipliers and Adjustments'!$A$70:$I$86,TRUNC(COLUMN(F$2)/5)+2,FALSE)*SUMIFS('IEA-MethaneAbatement-US'!$M:$M,'IEA-MethaneAbatement-US'!$N:$N,"&lt;"&amp;$B15,'IEA-MethaneAbatement-US'!$N:$N,"&gt;="&amp;$A15,'IEA-MethaneAbatement-US'!$L:$L,$D$1)))*'State Downscaling Multipliers'!$B$7*(1+'EPA to IEA Scaling'!J$10)</f>
        <v>0</v>
      </c>
      <c r="G15" s="154">
        <f>((VLOOKUP($B$1,'Multipliers and Adjustments'!$A$70:$I$86,TRUNC(COLUMN(G$2)/5)+2,FALSE)*SUMIFS('IEA-MethaneAbatement-US'!$M:$M,'IEA-MethaneAbatement-US'!$N:$N,"&lt;"&amp;$B15,'IEA-MethaneAbatement-US'!$N:$N,"&gt;="&amp;$A15,'IEA-MethaneAbatement-US'!$L:$L,$B$1))+(VLOOKUP($C$1,'Multipliers and Adjustments'!$A$70:$I$86,TRUNC(COLUMN(G$2)/5)+2,FALSE)*SUMIFS('IEA-MethaneAbatement-US'!$M:$M,'IEA-MethaneAbatement-US'!$N:$N,"&lt;"&amp;$B15,'IEA-MethaneAbatement-US'!$N:$N,"&gt;="&amp;$A15,'IEA-MethaneAbatement-US'!$L:$L,$C$1))+(VLOOKUP($D$1,'Multipliers and Adjustments'!$A$70:$I$86,TRUNC(COLUMN(G$2)/5)+2,FALSE)*SUMIFS('IEA-MethaneAbatement-US'!$M:$M,'IEA-MethaneAbatement-US'!$N:$N,"&lt;"&amp;$B15,'IEA-MethaneAbatement-US'!$N:$N,"&gt;="&amp;$A15,'IEA-MethaneAbatement-US'!$L:$L,$D$1)))*'State Downscaling Multipliers'!$B$7*(1+'EPA to IEA Scaling'!K$10)</f>
        <v>0</v>
      </c>
      <c r="H15" s="105">
        <f>((VLOOKUP($B$1,'Multipliers and Adjustments'!$A$70:$I$86,TRUNC(COLUMN(H$2)/5)+2,FALSE)*SUMIFS('IEA-MethaneAbatement-US'!$M:$M,'IEA-MethaneAbatement-US'!$N:$N,"&lt;"&amp;$B15,'IEA-MethaneAbatement-US'!$N:$N,"&gt;="&amp;$A15,'IEA-MethaneAbatement-US'!$L:$L,$B$1))+(VLOOKUP($C$1,'Multipliers and Adjustments'!$A$70:$I$86,TRUNC(COLUMN(H$2)/5)+2,FALSE)*SUMIFS('IEA-MethaneAbatement-US'!$M:$M,'IEA-MethaneAbatement-US'!$N:$N,"&lt;"&amp;$B15,'IEA-MethaneAbatement-US'!$N:$N,"&gt;="&amp;$A15,'IEA-MethaneAbatement-US'!$L:$L,$C$1))+(VLOOKUP($D$1,'Multipliers and Adjustments'!$A$70:$I$86,TRUNC(COLUMN(H$2)/5)+2,FALSE)*SUMIFS('IEA-MethaneAbatement-US'!$M:$M,'IEA-MethaneAbatement-US'!$N:$N,"&lt;"&amp;$B15,'IEA-MethaneAbatement-US'!$N:$N,"&gt;="&amp;$A15,'IEA-MethaneAbatement-US'!$L:$L,$D$1)))*'State Downscaling Multipliers'!$B$7*(1+'EPA to IEA Scaling'!L$10)</f>
        <v>0</v>
      </c>
      <c r="I15" s="2">
        <f>((VLOOKUP($B$1,'Multipliers and Adjustments'!$A$70:$I$86,TRUNC(COLUMN(I$2)/5)+2,FALSE)*SUMIFS('IEA-MethaneAbatement-US'!$M:$M,'IEA-MethaneAbatement-US'!$N:$N,"&lt;"&amp;$B15,'IEA-MethaneAbatement-US'!$N:$N,"&gt;="&amp;$A15,'IEA-MethaneAbatement-US'!$L:$L,$B$1))+(VLOOKUP($C$1,'Multipliers and Adjustments'!$A$70:$I$86,TRUNC(COLUMN(I$2)/5)+2,FALSE)*SUMIFS('IEA-MethaneAbatement-US'!$M:$M,'IEA-MethaneAbatement-US'!$N:$N,"&lt;"&amp;$B15,'IEA-MethaneAbatement-US'!$N:$N,"&gt;="&amp;$A15,'IEA-MethaneAbatement-US'!$L:$L,$C$1))+(VLOOKUP($D$1,'Multipliers and Adjustments'!$A$70:$I$86,TRUNC(COLUMN(I$2)/5)+2,FALSE)*SUMIFS('IEA-MethaneAbatement-US'!$M:$M,'IEA-MethaneAbatement-US'!$N:$N,"&lt;"&amp;$B15,'IEA-MethaneAbatement-US'!$N:$N,"&gt;="&amp;$A15,'IEA-MethaneAbatement-US'!$L:$L,$D$1)))*'State Downscaling Multipliers'!$B$7*(1+'EPA to IEA Scaling'!M$10)</f>
        <v>0</v>
      </c>
      <c r="J15" s="2">
        <f>((VLOOKUP($B$1,'Multipliers and Adjustments'!$A$70:$I$86,TRUNC(COLUMN(J$2)/5)+2,FALSE)*SUMIFS('IEA-MethaneAbatement-US'!$M:$M,'IEA-MethaneAbatement-US'!$N:$N,"&lt;"&amp;$B15,'IEA-MethaneAbatement-US'!$N:$N,"&gt;="&amp;$A15,'IEA-MethaneAbatement-US'!$L:$L,$B$1))+(VLOOKUP($C$1,'Multipliers and Adjustments'!$A$70:$I$86,TRUNC(COLUMN(J$2)/5)+2,FALSE)*SUMIFS('IEA-MethaneAbatement-US'!$M:$M,'IEA-MethaneAbatement-US'!$N:$N,"&lt;"&amp;$B15,'IEA-MethaneAbatement-US'!$N:$N,"&gt;="&amp;$A15,'IEA-MethaneAbatement-US'!$L:$L,$C$1))+(VLOOKUP($D$1,'Multipliers and Adjustments'!$A$70:$I$86,TRUNC(COLUMN(J$2)/5)+2,FALSE)*SUMIFS('IEA-MethaneAbatement-US'!$M:$M,'IEA-MethaneAbatement-US'!$N:$N,"&lt;"&amp;$B15,'IEA-MethaneAbatement-US'!$N:$N,"&gt;="&amp;$A15,'IEA-MethaneAbatement-US'!$L:$L,$D$1)))*'State Downscaling Multipliers'!$B$7*(1+'EPA to IEA Scaling'!N$10)</f>
        <v>0</v>
      </c>
      <c r="K15" s="2">
        <f>((VLOOKUP($B$1,'Multipliers and Adjustments'!$A$70:$I$86,TRUNC(COLUMN(K$2)/5)+2,FALSE)*SUMIFS('IEA-MethaneAbatement-US'!$M:$M,'IEA-MethaneAbatement-US'!$N:$N,"&lt;"&amp;$B15,'IEA-MethaneAbatement-US'!$N:$N,"&gt;="&amp;$A15,'IEA-MethaneAbatement-US'!$L:$L,$B$1))+(VLOOKUP($C$1,'Multipliers and Adjustments'!$A$70:$I$86,TRUNC(COLUMN(K$2)/5)+2,FALSE)*SUMIFS('IEA-MethaneAbatement-US'!$M:$M,'IEA-MethaneAbatement-US'!$N:$N,"&lt;"&amp;$B15,'IEA-MethaneAbatement-US'!$N:$N,"&gt;="&amp;$A15,'IEA-MethaneAbatement-US'!$L:$L,$C$1))+(VLOOKUP($D$1,'Multipliers and Adjustments'!$A$70:$I$86,TRUNC(COLUMN(K$2)/5)+2,FALSE)*SUMIFS('IEA-MethaneAbatement-US'!$M:$M,'IEA-MethaneAbatement-US'!$N:$N,"&lt;"&amp;$B15,'IEA-MethaneAbatement-US'!$N:$N,"&gt;="&amp;$A15,'IEA-MethaneAbatement-US'!$L:$L,$D$1)))*'State Downscaling Multipliers'!$B$7*(1+'EPA to IEA Scaling'!O$10)</f>
        <v>0</v>
      </c>
      <c r="L15" s="2">
        <f>((VLOOKUP($B$1,'Multipliers and Adjustments'!$A$70:$I$86,TRUNC(COLUMN(L$2)/5)+2,FALSE)*SUMIFS('IEA-MethaneAbatement-US'!$M:$M,'IEA-MethaneAbatement-US'!$N:$N,"&lt;"&amp;$B15,'IEA-MethaneAbatement-US'!$N:$N,"&gt;="&amp;$A15,'IEA-MethaneAbatement-US'!$L:$L,$B$1))+(VLOOKUP($C$1,'Multipliers and Adjustments'!$A$70:$I$86,TRUNC(COLUMN(L$2)/5)+2,FALSE)*SUMIFS('IEA-MethaneAbatement-US'!$M:$M,'IEA-MethaneAbatement-US'!$N:$N,"&lt;"&amp;$B15,'IEA-MethaneAbatement-US'!$N:$N,"&gt;="&amp;$A15,'IEA-MethaneAbatement-US'!$L:$L,$C$1))+(VLOOKUP($D$1,'Multipliers and Adjustments'!$A$70:$I$86,TRUNC(COLUMN(L$2)/5)+2,FALSE)*SUMIFS('IEA-MethaneAbatement-US'!$M:$M,'IEA-MethaneAbatement-US'!$N:$N,"&lt;"&amp;$B15,'IEA-MethaneAbatement-US'!$N:$N,"&gt;="&amp;$A15,'IEA-MethaneAbatement-US'!$L:$L,$D$1)))*'State Downscaling Multipliers'!$B$7*(1+'EPA to IEA Scaling'!P$10)</f>
        <v>0</v>
      </c>
      <c r="M15" s="105">
        <f>((VLOOKUP($B$1,'Multipliers and Adjustments'!$A$70:$I$86,TRUNC(COLUMN(M$2)/5)+2,FALSE)*SUMIFS('IEA-MethaneAbatement-US'!$M:$M,'IEA-MethaneAbatement-US'!$N:$N,"&lt;"&amp;$B15,'IEA-MethaneAbatement-US'!$N:$N,"&gt;="&amp;$A15,'IEA-MethaneAbatement-US'!$L:$L,$B$1))+(VLOOKUP($C$1,'Multipliers and Adjustments'!$A$70:$I$86,TRUNC(COLUMN(M$2)/5)+2,FALSE)*SUMIFS('IEA-MethaneAbatement-US'!$M:$M,'IEA-MethaneAbatement-US'!$N:$N,"&lt;"&amp;$B15,'IEA-MethaneAbatement-US'!$N:$N,"&gt;="&amp;$A15,'IEA-MethaneAbatement-US'!$L:$L,$C$1))+(VLOOKUP($D$1,'Multipliers and Adjustments'!$A$70:$I$86,TRUNC(COLUMN(M$2)/5)+2,FALSE)*SUMIFS('IEA-MethaneAbatement-US'!$M:$M,'IEA-MethaneAbatement-US'!$N:$N,"&lt;"&amp;$B15,'IEA-MethaneAbatement-US'!$N:$N,"&gt;="&amp;$A15,'IEA-MethaneAbatement-US'!$L:$L,$D$1)))*'State Downscaling Multipliers'!$B$7*(1+'EPA to IEA Scaling'!Q$10)</f>
        <v>0</v>
      </c>
      <c r="N15" s="2">
        <f>((VLOOKUP($B$1,'Multipliers and Adjustments'!$A$70:$I$86,TRUNC(COLUMN(N$2)/5)+2,FALSE)*SUMIFS('IEA-MethaneAbatement-US'!$M:$M,'IEA-MethaneAbatement-US'!$N:$N,"&lt;"&amp;$B15,'IEA-MethaneAbatement-US'!$N:$N,"&gt;="&amp;$A15,'IEA-MethaneAbatement-US'!$L:$L,$B$1))+(VLOOKUP($C$1,'Multipliers and Adjustments'!$A$70:$I$86,TRUNC(COLUMN(N$2)/5)+2,FALSE)*SUMIFS('IEA-MethaneAbatement-US'!$M:$M,'IEA-MethaneAbatement-US'!$N:$N,"&lt;"&amp;$B15,'IEA-MethaneAbatement-US'!$N:$N,"&gt;="&amp;$A15,'IEA-MethaneAbatement-US'!$L:$L,$C$1))+(VLOOKUP($D$1,'Multipliers and Adjustments'!$A$70:$I$86,TRUNC(COLUMN(N$2)/5)+2,FALSE)*SUMIFS('IEA-MethaneAbatement-US'!$M:$M,'IEA-MethaneAbatement-US'!$N:$N,"&lt;"&amp;$B15,'IEA-MethaneAbatement-US'!$N:$N,"&gt;="&amp;$A15,'IEA-MethaneAbatement-US'!$L:$L,$D$1)))*'State Downscaling Multipliers'!$B$7*(1+'EPA to IEA Scaling'!R$10)</f>
        <v>0</v>
      </c>
      <c r="O15" s="2">
        <f>((VLOOKUP($B$1,'Multipliers and Adjustments'!$A$70:$I$86,TRUNC(COLUMN(O$2)/5)+2,FALSE)*SUMIFS('IEA-MethaneAbatement-US'!$M:$M,'IEA-MethaneAbatement-US'!$N:$N,"&lt;"&amp;$B15,'IEA-MethaneAbatement-US'!$N:$N,"&gt;="&amp;$A15,'IEA-MethaneAbatement-US'!$L:$L,$B$1))+(VLOOKUP($C$1,'Multipliers and Adjustments'!$A$70:$I$86,TRUNC(COLUMN(O$2)/5)+2,FALSE)*SUMIFS('IEA-MethaneAbatement-US'!$M:$M,'IEA-MethaneAbatement-US'!$N:$N,"&lt;"&amp;$B15,'IEA-MethaneAbatement-US'!$N:$N,"&gt;="&amp;$A15,'IEA-MethaneAbatement-US'!$L:$L,$C$1))+(VLOOKUP($D$1,'Multipliers and Adjustments'!$A$70:$I$86,TRUNC(COLUMN(O$2)/5)+2,FALSE)*SUMIFS('IEA-MethaneAbatement-US'!$M:$M,'IEA-MethaneAbatement-US'!$N:$N,"&lt;"&amp;$B15,'IEA-MethaneAbatement-US'!$N:$N,"&gt;="&amp;$A15,'IEA-MethaneAbatement-US'!$L:$L,$D$1)))*'State Downscaling Multipliers'!$B$7*(1+'EPA to IEA Scaling'!S$10)</f>
        <v>0</v>
      </c>
      <c r="P15" s="2">
        <f>((VLOOKUP($B$1,'Multipliers and Adjustments'!$A$70:$I$86,TRUNC(COLUMN(P$2)/5)+2,FALSE)*SUMIFS('IEA-MethaneAbatement-US'!$M:$M,'IEA-MethaneAbatement-US'!$N:$N,"&lt;"&amp;$B15,'IEA-MethaneAbatement-US'!$N:$N,"&gt;="&amp;$A15,'IEA-MethaneAbatement-US'!$L:$L,$B$1))+(VLOOKUP($C$1,'Multipliers and Adjustments'!$A$70:$I$86,TRUNC(COLUMN(P$2)/5)+2,FALSE)*SUMIFS('IEA-MethaneAbatement-US'!$M:$M,'IEA-MethaneAbatement-US'!$N:$N,"&lt;"&amp;$B15,'IEA-MethaneAbatement-US'!$N:$N,"&gt;="&amp;$A15,'IEA-MethaneAbatement-US'!$L:$L,$C$1))+(VLOOKUP($D$1,'Multipliers and Adjustments'!$A$70:$I$86,TRUNC(COLUMN(P$2)/5)+2,FALSE)*SUMIFS('IEA-MethaneAbatement-US'!$M:$M,'IEA-MethaneAbatement-US'!$N:$N,"&lt;"&amp;$B15,'IEA-MethaneAbatement-US'!$N:$N,"&gt;="&amp;$A15,'IEA-MethaneAbatement-US'!$L:$L,$D$1)))*'State Downscaling Multipliers'!$B$7*(1+'EPA to IEA Scaling'!T$10)</f>
        <v>0</v>
      </c>
      <c r="Q15" s="2">
        <f>((VLOOKUP($B$1,'Multipliers and Adjustments'!$A$70:$I$86,TRUNC(COLUMN(Q$2)/5)+2,FALSE)*SUMIFS('IEA-MethaneAbatement-US'!$M:$M,'IEA-MethaneAbatement-US'!$N:$N,"&lt;"&amp;$B15,'IEA-MethaneAbatement-US'!$N:$N,"&gt;="&amp;$A15,'IEA-MethaneAbatement-US'!$L:$L,$B$1))+(VLOOKUP($C$1,'Multipliers and Adjustments'!$A$70:$I$86,TRUNC(COLUMN(Q$2)/5)+2,FALSE)*SUMIFS('IEA-MethaneAbatement-US'!$M:$M,'IEA-MethaneAbatement-US'!$N:$N,"&lt;"&amp;$B15,'IEA-MethaneAbatement-US'!$N:$N,"&gt;="&amp;$A15,'IEA-MethaneAbatement-US'!$L:$L,$C$1))+(VLOOKUP($D$1,'Multipliers and Adjustments'!$A$70:$I$86,TRUNC(COLUMN(Q$2)/5)+2,FALSE)*SUMIFS('IEA-MethaneAbatement-US'!$M:$M,'IEA-MethaneAbatement-US'!$N:$N,"&lt;"&amp;$B15,'IEA-MethaneAbatement-US'!$N:$N,"&gt;="&amp;$A15,'IEA-MethaneAbatement-US'!$L:$L,$D$1)))*'State Downscaling Multipliers'!$B$7*(1+'EPA to IEA Scaling'!U$10)</f>
        <v>0</v>
      </c>
      <c r="R15" s="105">
        <f>((VLOOKUP($B$1,'Multipliers and Adjustments'!$A$70:$I$86,TRUNC(COLUMN(R$2)/5)+2,FALSE)*SUMIFS('IEA-MethaneAbatement-US'!$M:$M,'IEA-MethaneAbatement-US'!$N:$N,"&lt;"&amp;$B15,'IEA-MethaneAbatement-US'!$N:$N,"&gt;="&amp;$A15,'IEA-MethaneAbatement-US'!$L:$L,$B$1))+(VLOOKUP($C$1,'Multipliers and Adjustments'!$A$70:$I$86,TRUNC(COLUMN(R$2)/5)+2,FALSE)*SUMIFS('IEA-MethaneAbatement-US'!$M:$M,'IEA-MethaneAbatement-US'!$N:$N,"&lt;"&amp;$B15,'IEA-MethaneAbatement-US'!$N:$N,"&gt;="&amp;$A15,'IEA-MethaneAbatement-US'!$L:$L,$C$1))+(VLOOKUP($D$1,'Multipliers and Adjustments'!$A$70:$I$86,TRUNC(COLUMN(R$2)/5)+2,FALSE)*SUMIFS('IEA-MethaneAbatement-US'!$M:$M,'IEA-MethaneAbatement-US'!$N:$N,"&lt;"&amp;$B15,'IEA-MethaneAbatement-US'!$N:$N,"&gt;="&amp;$A15,'IEA-MethaneAbatement-US'!$L:$L,$D$1)))*'State Downscaling Multipliers'!$B$7*(1+'EPA to IEA Scaling'!V$10)</f>
        <v>0</v>
      </c>
      <c r="S15" s="2">
        <f>((VLOOKUP($B$1,'Multipliers and Adjustments'!$A$70:$I$86,TRUNC(COLUMN(S$2)/5)+2,FALSE)*SUMIFS('IEA-MethaneAbatement-US'!$M:$M,'IEA-MethaneAbatement-US'!$N:$N,"&lt;"&amp;$B15,'IEA-MethaneAbatement-US'!$N:$N,"&gt;="&amp;$A15,'IEA-MethaneAbatement-US'!$L:$L,$B$1))+(VLOOKUP($C$1,'Multipliers and Adjustments'!$A$70:$I$86,TRUNC(COLUMN(S$2)/5)+2,FALSE)*SUMIFS('IEA-MethaneAbatement-US'!$M:$M,'IEA-MethaneAbatement-US'!$N:$N,"&lt;"&amp;$B15,'IEA-MethaneAbatement-US'!$N:$N,"&gt;="&amp;$A15,'IEA-MethaneAbatement-US'!$L:$L,$C$1))+(VLOOKUP($D$1,'Multipliers and Adjustments'!$A$70:$I$86,TRUNC(COLUMN(S$2)/5)+2,FALSE)*SUMIFS('IEA-MethaneAbatement-US'!$M:$M,'IEA-MethaneAbatement-US'!$N:$N,"&lt;"&amp;$B15,'IEA-MethaneAbatement-US'!$N:$N,"&gt;="&amp;$A15,'IEA-MethaneAbatement-US'!$L:$L,$D$1)))*'State Downscaling Multipliers'!$B$7*(1+'EPA to IEA Scaling'!W$10)</f>
        <v>0</v>
      </c>
      <c r="T15" s="2">
        <f>((VLOOKUP($B$1,'Multipliers and Adjustments'!$A$70:$I$86,TRUNC(COLUMN(T$2)/5)+2,FALSE)*SUMIFS('IEA-MethaneAbatement-US'!$M:$M,'IEA-MethaneAbatement-US'!$N:$N,"&lt;"&amp;$B15,'IEA-MethaneAbatement-US'!$N:$N,"&gt;="&amp;$A15,'IEA-MethaneAbatement-US'!$L:$L,$B$1))+(VLOOKUP($C$1,'Multipliers and Adjustments'!$A$70:$I$86,TRUNC(COLUMN(T$2)/5)+2,FALSE)*SUMIFS('IEA-MethaneAbatement-US'!$M:$M,'IEA-MethaneAbatement-US'!$N:$N,"&lt;"&amp;$B15,'IEA-MethaneAbatement-US'!$N:$N,"&gt;="&amp;$A15,'IEA-MethaneAbatement-US'!$L:$L,$C$1))+(VLOOKUP($D$1,'Multipliers and Adjustments'!$A$70:$I$86,TRUNC(COLUMN(T$2)/5)+2,FALSE)*SUMIFS('IEA-MethaneAbatement-US'!$M:$M,'IEA-MethaneAbatement-US'!$N:$N,"&lt;"&amp;$B15,'IEA-MethaneAbatement-US'!$N:$N,"&gt;="&amp;$A15,'IEA-MethaneAbatement-US'!$L:$L,$D$1)))*'State Downscaling Multipliers'!$B$7*(1+'EPA to IEA Scaling'!X$10)</f>
        <v>0</v>
      </c>
      <c r="U15" s="2">
        <f>((VLOOKUP($B$1,'Multipliers and Adjustments'!$A$70:$I$86,TRUNC(COLUMN(U$2)/5)+2,FALSE)*SUMIFS('IEA-MethaneAbatement-US'!$M:$M,'IEA-MethaneAbatement-US'!$N:$N,"&lt;"&amp;$B15,'IEA-MethaneAbatement-US'!$N:$N,"&gt;="&amp;$A15,'IEA-MethaneAbatement-US'!$L:$L,$B$1))+(VLOOKUP($C$1,'Multipliers and Adjustments'!$A$70:$I$86,TRUNC(COLUMN(U$2)/5)+2,FALSE)*SUMIFS('IEA-MethaneAbatement-US'!$M:$M,'IEA-MethaneAbatement-US'!$N:$N,"&lt;"&amp;$B15,'IEA-MethaneAbatement-US'!$N:$N,"&gt;="&amp;$A15,'IEA-MethaneAbatement-US'!$L:$L,$C$1))+(VLOOKUP($D$1,'Multipliers and Adjustments'!$A$70:$I$86,TRUNC(COLUMN(U$2)/5)+2,FALSE)*SUMIFS('IEA-MethaneAbatement-US'!$M:$M,'IEA-MethaneAbatement-US'!$N:$N,"&lt;"&amp;$B15,'IEA-MethaneAbatement-US'!$N:$N,"&gt;="&amp;$A15,'IEA-MethaneAbatement-US'!$L:$L,$D$1)))*'State Downscaling Multipliers'!$B$7*(1+'EPA to IEA Scaling'!Y$10)</f>
        <v>0</v>
      </c>
      <c r="V15" s="2">
        <f>((VLOOKUP($B$1,'Multipliers and Adjustments'!$A$70:$I$86,TRUNC(COLUMN(V$2)/5)+2,FALSE)*SUMIFS('IEA-MethaneAbatement-US'!$M:$M,'IEA-MethaneAbatement-US'!$N:$N,"&lt;"&amp;$B15,'IEA-MethaneAbatement-US'!$N:$N,"&gt;="&amp;$A15,'IEA-MethaneAbatement-US'!$L:$L,$B$1))+(VLOOKUP($C$1,'Multipliers and Adjustments'!$A$70:$I$86,TRUNC(COLUMN(V$2)/5)+2,FALSE)*SUMIFS('IEA-MethaneAbatement-US'!$M:$M,'IEA-MethaneAbatement-US'!$N:$N,"&lt;"&amp;$B15,'IEA-MethaneAbatement-US'!$N:$N,"&gt;="&amp;$A15,'IEA-MethaneAbatement-US'!$L:$L,$C$1))+(VLOOKUP($D$1,'Multipliers and Adjustments'!$A$70:$I$86,TRUNC(COLUMN(V$2)/5)+2,FALSE)*SUMIFS('IEA-MethaneAbatement-US'!$M:$M,'IEA-MethaneAbatement-US'!$N:$N,"&lt;"&amp;$B15,'IEA-MethaneAbatement-US'!$N:$N,"&gt;="&amp;$A15,'IEA-MethaneAbatement-US'!$L:$L,$D$1)))*'State Downscaling Multipliers'!$B$7*(1+'EPA to IEA Scaling'!Z$10)</f>
        <v>0</v>
      </c>
      <c r="W15" s="105">
        <f>((VLOOKUP($B$1,'Multipliers and Adjustments'!$A$70:$I$86,TRUNC(COLUMN(W$2)/5)+2,FALSE)*SUMIFS('IEA-MethaneAbatement-US'!$M:$M,'IEA-MethaneAbatement-US'!$N:$N,"&lt;"&amp;$B15,'IEA-MethaneAbatement-US'!$N:$N,"&gt;="&amp;$A15,'IEA-MethaneAbatement-US'!$L:$L,$B$1))+(VLOOKUP($C$1,'Multipliers and Adjustments'!$A$70:$I$86,TRUNC(COLUMN(W$2)/5)+2,FALSE)*SUMIFS('IEA-MethaneAbatement-US'!$M:$M,'IEA-MethaneAbatement-US'!$N:$N,"&lt;"&amp;$B15,'IEA-MethaneAbatement-US'!$N:$N,"&gt;="&amp;$A15,'IEA-MethaneAbatement-US'!$L:$L,$C$1))+(VLOOKUP($D$1,'Multipliers and Adjustments'!$A$70:$I$86,TRUNC(COLUMN(W$2)/5)+2,FALSE)*SUMIFS('IEA-MethaneAbatement-US'!$M:$M,'IEA-MethaneAbatement-US'!$N:$N,"&lt;"&amp;$B15,'IEA-MethaneAbatement-US'!$N:$N,"&gt;="&amp;$A15,'IEA-MethaneAbatement-US'!$L:$L,$D$1)))*'State Downscaling Multipliers'!$B$7*(1+'EPA to IEA Scaling'!AA$10)</f>
        <v>0</v>
      </c>
      <c r="X15" s="2">
        <f>((VLOOKUP($B$1,'Multipliers and Adjustments'!$A$70:$I$86,TRUNC(COLUMN(X$2)/5)+2,FALSE)*SUMIFS('IEA-MethaneAbatement-US'!$M:$M,'IEA-MethaneAbatement-US'!$N:$N,"&lt;"&amp;$B15,'IEA-MethaneAbatement-US'!$N:$N,"&gt;="&amp;$A15,'IEA-MethaneAbatement-US'!$L:$L,$B$1))+(VLOOKUP($C$1,'Multipliers and Adjustments'!$A$70:$I$86,TRUNC(COLUMN(X$2)/5)+2,FALSE)*SUMIFS('IEA-MethaneAbatement-US'!$M:$M,'IEA-MethaneAbatement-US'!$N:$N,"&lt;"&amp;$B15,'IEA-MethaneAbatement-US'!$N:$N,"&gt;="&amp;$A15,'IEA-MethaneAbatement-US'!$L:$L,$C$1))+(VLOOKUP($D$1,'Multipliers and Adjustments'!$A$70:$I$86,TRUNC(COLUMN(X$2)/5)+2,FALSE)*SUMIFS('IEA-MethaneAbatement-US'!$M:$M,'IEA-MethaneAbatement-US'!$N:$N,"&lt;"&amp;$B15,'IEA-MethaneAbatement-US'!$N:$N,"&gt;="&amp;$A15,'IEA-MethaneAbatement-US'!$L:$L,$D$1)))*'State Downscaling Multipliers'!$B$7*(1+'EPA to IEA Scaling'!AB$10)</f>
        <v>0</v>
      </c>
      <c r="Y15" s="2">
        <f>((VLOOKUP($B$1,'Multipliers and Adjustments'!$A$70:$I$86,TRUNC(COLUMN(Y$2)/5)+2,FALSE)*SUMIFS('IEA-MethaneAbatement-US'!$M:$M,'IEA-MethaneAbatement-US'!$N:$N,"&lt;"&amp;$B15,'IEA-MethaneAbatement-US'!$N:$N,"&gt;="&amp;$A15,'IEA-MethaneAbatement-US'!$L:$L,$B$1))+(VLOOKUP($C$1,'Multipliers and Adjustments'!$A$70:$I$86,TRUNC(COLUMN(Y$2)/5)+2,FALSE)*SUMIFS('IEA-MethaneAbatement-US'!$M:$M,'IEA-MethaneAbatement-US'!$N:$N,"&lt;"&amp;$B15,'IEA-MethaneAbatement-US'!$N:$N,"&gt;="&amp;$A15,'IEA-MethaneAbatement-US'!$L:$L,$C$1))+(VLOOKUP($D$1,'Multipliers and Adjustments'!$A$70:$I$86,TRUNC(COLUMN(Y$2)/5)+2,FALSE)*SUMIFS('IEA-MethaneAbatement-US'!$M:$M,'IEA-MethaneAbatement-US'!$N:$N,"&lt;"&amp;$B15,'IEA-MethaneAbatement-US'!$N:$N,"&gt;="&amp;$A15,'IEA-MethaneAbatement-US'!$L:$L,$D$1)))*'State Downscaling Multipliers'!$B$7*(1+'EPA to IEA Scaling'!AC$10)</f>
        <v>0</v>
      </c>
      <c r="Z15" s="2">
        <f>((VLOOKUP($B$1,'Multipliers and Adjustments'!$A$70:$I$86,TRUNC(COLUMN(Z$2)/5)+2,FALSE)*SUMIFS('IEA-MethaneAbatement-US'!$M:$M,'IEA-MethaneAbatement-US'!$N:$N,"&lt;"&amp;$B15,'IEA-MethaneAbatement-US'!$N:$N,"&gt;="&amp;$A15,'IEA-MethaneAbatement-US'!$L:$L,$B$1))+(VLOOKUP($C$1,'Multipliers and Adjustments'!$A$70:$I$86,TRUNC(COLUMN(Z$2)/5)+2,FALSE)*SUMIFS('IEA-MethaneAbatement-US'!$M:$M,'IEA-MethaneAbatement-US'!$N:$N,"&lt;"&amp;$B15,'IEA-MethaneAbatement-US'!$N:$N,"&gt;="&amp;$A15,'IEA-MethaneAbatement-US'!$L:$L,$C$1))+(VLOOKUP($D$1,'Multipliers and Adjustments'!$A$70:$I$86,TRUNC(COLUMN(Z$2)/5)+2,FALSE)*SUMIFS('IEA-MethaneAbatement-US'!$M:$M,'IEA-MethaneAbatement-US'!$N:$N,"&lt;"&amp;$B15,'IEA-MethaneAbatement-US'!$N:$N,"&gt;="&amp;$A15,'IEA-MethaneAbatement-US'!$L:$L,$D$1)))*'State Downscaling Multipliers'!$B$7*(1+'EPA to IEA Scaling'!AD$10)</f>
        <v>0</v>
      </c>
      <c r="AA15" s="2">
        <f>((VLOOKUP($B$1,'Multipliers and Adjustments'!$A$70:$I$86,TRUNC(COLUMN(AA$2)/5)+2,FALSE)*SUMIFS('IEA-MethaneAbatement-US'!$M:$M,'IEA-MethaneAbatement-US'!$N:$N,"&lt;"&amp;$B15,'IEA-MethaneAbatement-US'!$N:$N,"&gt;="&amp;$A15,'IEA-MethaneAbatement-US'!$L:$L,$B$1))+(VLOOKUP($C$1,'Multipliers and Adjustments'!$A$70:$I$86,TRUNC(COLUMN(AA$2)/5)+2,FALSE)*SUMIFS('IEA-MethaneAbatement-US'!$M:$M,'IEA-MethaneAbatement-US'!$N:$N,"&lt;"&amp;$B15,'IEA-MethaneAbatement-US'!$N:$N,"&gt;="&amp;$A15,'IEA-MethaneAbatement-US'!$L:$L,$C$1))+(VLOOKUP($D$1,'Multipliers and Adjustments'!$A$70:$I$86,TRUNC(COLUMN(AA$2)/5)+2,FALSE)*SUMIFS('IEA-MethaneAbatement-US'!$M:$M,'IEA-MethaneAbatement-US'!$N:$N,"&lt;"&amp;$B15,'IEA-MethaneAbatement-US'!$N:$N,"&gt;="&amp;$A15,'IEA-MethaneAbatement-US'!$L:$L,$D$1)))*'State Downscaling Multipliers'!$B$7*(1+'EPA to IEA Scaling'!AE$10)</f>
        <v>0</v>
      </c>
      <c r="AB15" s="105">
        <f>((VLOOKUP($B$1,'Multipliers and Adjustments'!$A$70:$I$86,TRUNC(COLUMN(AB$2)/5)+2,FALSE)*SUMIFS('IEA-MethaneAbatement-US'!$M:$M,'IEA-MethaneAbatement-US'!$N:$N,"&lt;"&amp;$B15,'IEA-MethaneAbatement-US'!$N:$N,"&gt;="&amp;$A15,'IEA-MethaneAbatement-US'!$L:$L,$B$1))+(VLOOKUP($C$1,'Multipliers and Adjustments'!$A$70:$I$86,TRUNC(COLUMN(AB$2)/5)+2,FALSE)*SUMIFS('IEA-MethaneAbatement-US'!$M:$M,'IEA-MethaneAbatement-US'!$N:$N,"&lt;"&amp;$B15,'IEA-MethaneAbatement-US'!$N:$N,"&gt;="&amp;$A15,'IEA-MethaneAbatement-US'!$L:$L,$C$1))+(VLOOKUP($D$1,'Multipliers and Adjustments'!$A$70:$I$86,TRUNC(COLUMN(AB$2)/5)+2,FALSE)*SUMIFS('IEA-MethaneAbatement-US'!$M:$M,'IEA-MethaneAbatement-US'!$N:$N,"&lt;"&amp;$B15,'IEA-MethaneAbatement-US'!$N:$N,"&gt;="&amp;$A15,'IEA-MethaneAbatement-US'!$L:$L,$D$1)))*'State Downscaling Multipliers'!$B$7*(1+'EPA to IEA Scaling'!AF$10)</f>
        <v>0</v>
      </c>
      <c r="AC15" s="2">
        <f>((VLOOKUP($B$1,'Multipliers and Adjustments'!$A$70:$I$86,TRUNC(COLUMN(AC$2)/5)+2,FALSE)*SUMIFS('IEA-MethaneAbatement-US'!$M:$M,'IEA-MethaneAbatement-US'!$N:$N,"&lt;"&amp;$B15,'IEA-MethaneAbatement-US'!$N:$N,"&gt;="&amp;$A15,'IEA-MethaneAbatement-US'!$L:$L,$B$1))+(VLOOKUP($C$1,'Multipliers and Adjustments'!$A$70:$I$86,TRUNC(COLUMN(AC$2)/5)+2,FALSE)*SUMIFS('IEA-MethaneAbatement-US'!$M:$M,'IEA-MethaneAbatement-US'!$N:$N,"&lt;"&amp;$B15,'IEA-MethaneAbatement-US'!$N:$N,"&gt;="&amp;$A15,'IEA-MethaneAbatement-US'!$L:$L,$C$1))+(VLOOKUP($D$1,'Multipliers and Adjustments'!$A$70:$I$86,TRUNC(COLUMN(AC$2)/5)+2,FALSE)*SUMIFS('IEA-MethaneAbatement-US'!$M:$M,'IEA-MethaneAbatement-US'!$N:$N,"&lt;"&amp;$B15,'IEA-MethaneAbatement-US'!$N:$N,"&gt;="&amp;$A15,'IEA-MethaneAbatement-US'!$L:$L,$D$1)))*'State Downscaling Multipliers'!$B$7*(1+'EPA to IEA Scaling'!AG$10)</f>
        <v>0</v>
      </c>
      <c r="AD15" s="2">
        <f>((VLOOKUP($B$1,'Multipliers and Adjustments'!$A$70:$I$86,TRUNC(COLUMN(AD$2)/5)+2,FALSE)*SUMIFS('IEA-MethaneAbatement-US'!$M:$M,'IEA-MethaneAbatement-US'!$N:$N,"&lt;"&amp;$B15,'IEA-MethaneAbatement-US'!$N:$N,"&gt;="&amp;$A15,'IEA-MethaneAbatement-US'!$L:$L,$B$1))+(VLOOKUP($C$1,'Multipliers and Adjustments'!$A$70:$I$86,TRUNC(COLUMN(AD$2)/5)+2,FALSE)*SUMIFS('IEA-MethaneAbatement-US'!$M:$M,'IEA-MethaneAbatement-US'!$N:$N,"&lt;"&amp;$B15,'IEA-MethaneAbatement-US'!$N:$N,"&gt;="&amp;$A15,'IEA-MethaneAbatement-US'!$L:$L,$C$1))+(VLOOKUP($D$1,'Multipliers and Adjustments'!$A$70:$I$86,TRUNC(COLUMN(AD$2)/5)+2,FALSE)*SUMIFS('IEA-MethaneAbatement-US'!$M:$M,'IEA-MethaneAbatement-US'!$N:$N,"&lt;"&amp;$B15,'IEA-MethaneAbatement-US'!$N:$N,"&gt;="&amp;$A15,'IEA-MethaneAbatement-US'!$L:$L,$D$1)))*'State Downscaling Multipliers'!$B$7*(1+'EPA to IEA Scaling'!AH$10)</f>
        <v>0</v>
      </c>
      <c r="AE15" s="2">
        <f>((VLOOKUP($B$1,'Multipliers and Adjustments'!$A$70:$I$86,TRUNC(COLUMN(AE$2)/5)+2,FALSE)*SUMIFS('IEA-MethaneAbatement-US'!$M:$M,'IEA-MethaneAbatement-US'!$N:$N,"&lt;"&amp;$B15,'IEA-MethaneAbatement-US'!$N:$N,"&gt;="&amp;$A15,'IEA-MethaneAbatement-US'!$L:$L,$B$1))+(VLOOKUP($C$1,'Multipliers and Adjustments'!$A$70:$I$86,TRUNC(COLUMN(AE$2)/5)+2,FALSE)*SUMIFS('IEA-MethaneAbatement-US'!$M:$M,'IEA-MethaneAbatement-US'!$N:$N,"&lt;"&amp;$B15,'IEA-MethaneAbatement-US'!$N:$N,"&gt;="&amp;$A15,'IEA-MethaneAbatement-US'!$L:$L,$C$1))+(VLOOKUP($D$1,'Multipliers and Adjustments'!$A$70:$I$86,TRUNC(COLUMN(AE$2)/5)+2,FALSE)*SUMIFS('IEA-MethaneAbatement-US'!$M:$M,'IEA-MethaneAbatement-US'!$N:$N,"&lt;"&amp;$B15,'IEA-MethaneAbatement-US'!$N:$N,"&gt;="&amp;$A15,'IEA-MethaneAbatement-US'!$L:$L,$D$1)))*'State Downscaling Multipliers'!$B$7*(1+'EPA to IEA Scaling'!AI$10)</f>
        <v>0</v>
      </c>
      <c r="AF15" s="2">
        <f>((VLOOKUP($B$1,'Multipliers and Adjustments'!$A$70:$I$86,TRUNC(COLUMN(AF$2)/5)+2,FALSE)*SUMIFS('IEA-MethaneAbatement-US'!$M:$M,'IEA-MethaneAbatement-US'!$N:$N,"&lt;"&amp;$B15,'IEA-MethaneAbatement-US'!$N:$N,"&gt;="&amp;$A15,'IEA-MethaneAbatement-US'!$L:$L,$B$1))+(VLOOKUP($C$1,'Multipliers and Adjustments'!$A$70:$I$86,TRUNC(COLUMN(AF$2)/5)+2,FALSE)*SUMIFS('IEA-MethaneAbatement-US'!$M:$M,'IEA-MethaneAbatement-US'!$N:$N,"&lt;"&amp;$B15,'IEA-MethaneAbatement-US'!$N:$N,"&gt;="&amp;$A15,'IEA-MethaneAbatement-US'!$L:$L,$C$1))+(VLOOKUP($D$1,'Multipliers and Adjustments'!$A$70:$I$86,TRUNC(COLUMN(AF$2)/5)+2,FALSE)*SUMIFS('IEA-MethaneAbatement-US'!$M:$M,'IEA-MethaneAbatement-US'!$N:$N,"&lt;"&amp;$B15,'IEA-MethaneAbatement-US'!$N:$N,"&gt;="&amp;$A15,'IEA-MethaneAbatement-US'!$L:$L,$D$1)))*'State Downscaling Multipliers'!$B$7*(1+'EPA to IEA Scaling'!AJ$10)</f>
        <v>0</v>
      </c>
      <c r="AG15" s="105">
        <f>((VLOOKUP($B$1,'Multipliers and Adjustments'!$A$70:$I$86,TRUNC(COLUMN(AG$2)/5)+2,FALSE)*SUMIFS('IEA-MethaneAbatement-US'!$M:$M,'IEA-MethaneAbatement-US'!$N:$N,"&lt;"&amp;$B15,'IEA-MethaneAbatement-US'!$N:$N,"&gt;="&amp;$A15,'IEA-MethaneAbatement-US'!$L:$L,$B$1))+(VLOOKUP($C$1,'Multipliers and Adjustments'!$A$70:$I$86,TRUNC(COLUMN(AG$2)/5)+2,FALSE)*SUMIFS('IEA-MethaneAbatement-US'!$M:$M,'IEA-MethaneAbatement-US'!$N:$N,"&lt;"&amp;$B15,'IEA-MethaneAbatement-US'!$N:$N,"&gt;="&amp;$A15,'IEA-MethaneAbatement-US'!$L:$L,$C$1))+(VLOOKUP($D$1,'Multipliers and Adjustments'!$A$70:$I$86,TRUNC(COLUMN(AG$2)/5)+2,FALSE)*SUMIFS('IEA-MethaneAbatement-US'!$M:$M,'IEA-MethaneAbatement-US'!$N:$N,"&lt;"&amp;$B15,'IEA-MethaneAbatement-US'!$N:$N,"&gt;="&amp;$A15,'IEA-MethaneAbatement-US'!$L:$L,$D$1)))*'State Downscaling Multipliers'!$B$7*(1+'EPA to IEA Scaling'!AK$10)</f>
        <v>0</v>
      </c>
      <c r="AH15" s="2">
        <f>((VLOOKUP($B$1,'Multipliers and Adjustments'!$A$70:$I$86,TRUNC(COLUMN(AH$2)/5)+2,FALSE)*SUMIFS('IEA-MethaneAbatement-US'!$M:$M,'IEA-MethaneAbatement-US'!$N:$N,"&lt;"&amp;$B15,'IEA-MethaneAbatement-US'!$N:$N,"&gt;="&amp;$A15,'IEA-MethaneAbatement-US'!$L:$L,$B$1))+(VLOOKUP($C$1,'Multipliers and Adjustments'!$A$70:$I$86,TRUNC(COLUMN(AH$2)/5)+2,FALSE)*SUMIFS('IEA-MethaneAbatement-US'!$M:$M,'IEA-MethaneAbatement-US'!$N:$N,"&lt;"&amp;$B15,'IEA-MethaneAbatement-US'!$N:$N,"&gt;="&amp;$A15,'IEA-MethaneAbatement-US'!$L:$L,$C$1))+(VLOOKUP($D$1,'Multipliers and Adjustments'!$A$70:$I$86,TRUNC(COLUMN(AH$2)/5)+2,FALSE)*SUMIFS('IEA-MethaneAbatement-US'!$M:$M,'IEA-MethaneAbatement-US'!$N:$N,"&lt;"&amp;$B15,'IEA-MethaneAbatement-US'!$N:$N,"&gt;="&amp;$A15,'IEA-MethaneAbatement-US'!$L:$L,$D$1)))*'State Downscaling Multipliers'!$B$7*(1+'EPA to IEA Scaling'!AL$10)</f>
        <v>0</v>
      </c>
      <c r="AI15" s="2">
        <f>((VLOOKUP($B$1,'Multipliers and Adjustments'!$A$70:$I$86,TRUNC(COLUMN(AI$2)/5)+2,FALSE)*SUMIFS('IEA-MethaneAbatement-US'!$M:$M,'IEA-MethaneAbatement-US'!$N:$N,"&lt;"&amp;$B15,'IEA-MethaneAbatement-US'!$N:$N,"&gt;="&amp;$A15,'IEA-MethaneAbatement-US'!$L:$L,$B$1))+(VLOOKUP($C$1,'Multipliers and Adjustments'!$A$70:$I$86,TRUNC(COLUMN(AI$2)/5)+2,FALSE)*SUMIFS('IEA-MethaneAbatement-US'!$M:$M,'IEA-MethaneAbatement-US'!$N:$N,"&lt;"&amp;$B15,'IEA-MethaneAbatement-US'!$N:$N,"&gt;="&amp;$A15,'IEA-MethaneAbatement-US'!$L:$L,$C$1))+(VLOOKUP($D$1,'Multipliers and Adjustments'!$A$70:$I$86,TRUNC(COLUMN(AI$2)/5)+2,FALSE)*SUMIFS('IEA-MethaneAbatement-US'!$M:$M,'IEA-MethaneAbatement-US'!$N:$N,"&lt;"&amp;$B15,'IEA-MethaneAbatement-US'!$N:$N,"&gt;="&amp;$A15,'IEA-MethaneAbatement-US'!$L:$L,$D$1)))*'State Downscaling Multipliers'!$B$7*(1+'EPA to IEA Scaling'!AM$10)</f>
        <v>0</v>
      </c>
      <c r="AJ15" s="2">
        <f>((VLOOKUP($B$1,'Multipliers and Adjustments'!$A$70:$I$86,TRUNC(COLUMN(AJ$2)/5)+2,FALSE)*SUMIFS('IEA-MethaneAbatement-US'!$M:$M,'IEA-MethaneAbatement-US'!$N:$N,"&lt;"&amp;$B15,'IEA-MethaneAbatement-US'!$N:$N,"&gt;="&amp;$A15,'IEA-MethaneAbatement-US'!$L:$L,$B$1))+(VLOOKUP($C$1,'Multipliers and Adjustments'!$A$70:$I$86,TRUNC(COLUMN(AJ$2)/5)+2,FALSE)*SUMIFS('IEA-MethaneAbatement-US'!$M:$M,'IEA-MethaneAbatement-US'!$N:$N,"&lt;"&amp;$B15,'IEA-MethaneAbatement-US'!$N:$N,"&gt;="&amp;$A15,'IEA-MethaneAbatement-US'!$L:$L,$C$1))+(VLOOKUP($D$1,'Multipliers and Adjustments'!$A$70:$I$86,TRUNC(COLUMN(AJ$2)/5)+2,FALSE)*SUMIFS('IEA-MethaneAbatement-US'!$M:$M,'IEA-MethaneAbatement-US'!$N:$N,"&lt;"&amp;$B15,'IEA-MethaneAbatement-US'!$N:$N,"&gt;="&amp;$A15,'IEA-MethaneAbatement-US'!$L:$L,$D$1)))*'State Downscaling Multipliers'!$B$7*(1+'EPA to IEA Scaling'!AN$10)</f>
        <v>0</v>
      </c>
      <c r="AK15" s="2">
        <f>((VLOOKUP($B$1,'Multipliers and Adjustments'!$A$70:$I$86,TRUNC(COLUMN(AK$2)/5)+2,FALSE)*SUMIFS('IEA-MethaneAbatement-US'!$M:$M,'IEA-MethaneAbatement-US'!$N:$N,"&lt;"&amp;$B15,'IEA-MethaneAbatement-US'!$N:$N,"&gt;="&amp;$A15,'IEA-MethaneAbatement-US'!$L:$L,$B$1))+(VLOOKUP($C$1,'Multipliers and Adjustments'!$A$70:$I$86,TRUNC(COLUMN(AK$2)/5)+2,FALSE)*SUMIFS('IEA-MethaneAbatement-US'!$M:$M,'IEA-MethaneAbatement-US'!$N:$N,"&lt;"&amp;$B15,'IEA-MethaneAbatement-US'!$N:$N,"&gt;="&amp;$A15,'IEA-MethaneAbatement-US'!$L:$L,$C$1))+(VLOOKUP($D$1,'Multipliers and Adjustments'!$A$70:$I$86,TRUNC(COLUMN(AK$2)/5)+2,FALSE)*SUMIFS('IEA-MethaneAbatement-US'!$M:$M,'IEA-MethaneAbatement-US'!$N:$N,"&lt;"&amp;$B15,'IEA-MethaneAbatement-US'!$N:$N,"&gt;="&amp;$A15,'IEA-MethaneAbatement-US'!$L:$L,$D$1)))*'State Downscaling Multipliers'!$B$7*(1+'EPA to IEA Scaling'!AO$10)</f>
        <v>0</v>
      </c>
      <c r="AL15" s="105">
        <f>((VLOOKUP($B$1,'Multipliers and Adjustments'!$A$70:$I$86,TRUNC(COLUMN(AL$2)/5)+2,FALSE)*SUMIFS('IEA-MethaneAbatement-US'!$M:$M,'IEA-MethaneAbatement-US'!$N:$N,"&lt;"&amp;$B15,'IEA-MethaneAbatement-US'!$N:$N,"&gt;="&amp;$A15,'IEA-MethaneAbatement-US'!$L:$L,$B$1))+(VLOOKUP($C$1,'Multipliers and Adjustments'!$A$70:$I$86,TRUNC(COLUMN(AL$2)/5)+2,FALSE)*SUMIFS('IEA-MethaneAbatement-US'!$M:$M,'IEA-MethaneAbatement-US'!$N:$N,"&lt;"&amp;$B15,'IEA-MethaneAbatement-US'!$N:$N,"&gt;="&amp;$A15,'IEA-MethaneAbatement-US'!$L:$L,$C$1))+(VLOOKUP($D$1,'Multipliers and Adjustments'!$A$70:$I$86,TRUNC(COLUMN(AL$2)/5)+2,FALSE)*SUMIFS('IEA-MethaneAbatement-US'!$M:$M,'IEA-MethaneAbatement-US'!$N:$N,"&lt;"&amp;$B15,'IEA-MethaneAbatement-US'!$N:$N,"&gt;="&amp;$A15,'IEA-MethaneAbatement-US'!$L:$L,$D$1)))*'State Downscaling Multipliers'!$B$7*(1+'EPA to IEA Scaling'!AP$10)</f>
        <v>0</v>
      </c>
    </row>
    <row r="16" spans="1:38" x14ac:dyDescent="0.25">
      <c r="A16" s="49">
        <f t="shared" si="1"/>
        <v>-500</v>
      </c>
      <c r="B16" s="49">
        <f t="shared" si="0"/>
        <v>-450</v>
      </c>
      <c r="C16" s="105">
        <f>((VLOOKUP($B$1,'Multipliers and Adjustments'!$A$70:$I$86,TRUNC(COLUMN(C$2)/5)+2,FALSE)*SUMIFS('IEA-MethaneAbatement-US'!$M:$M,'IEA-MethaneAbatement-US'!$N:$N,"&lt;"&amp;$B16,'IEA-MethaneAbatement-US'!$N:$N,"&gt;="&amp;$A16,'IEA-MethaneAbatement-US'!$L:$L,$B$1))+(VLOOKUP($C$1,'Multipliers and Adjustments'!$A$70:$I$86,TRUNC(COLUMN(C$2)/5)+2,FALSE)*SUMIFS('IEA-MethaneAbatement-US'!$M:$M,'IEA-MethaneAbatement-US'!$N:$N,"&lt;"&amp;$B16,'IEA-MethaneAbatement-US'!$N:$N,"&gt;="&amp;$A16,'IEA-MethaneAbatement-US'!$L:$L,$C$1))+(VLOOKUP($D$1,'Multipliers and Adjustments'!$A$70:$I$86,TRUNC(COLUMN(C$2)/5)+2,FALSE)*SUMIFS('IEA-MethaneAbatement-US'!$M:$M,'IEA-MethaneAbatement-US'!$N:$N,"&lt;"&amp;$B16,'IEA-MethaneAbatement-US'!$N:$N,"&gt;="&amp;$A16,'IEA-MethaneAbatement-US'!$L:$L,$D$1)))*'State Downscaling Multipliers'!$B$7*(1+'EPA to IEA Scaling'!G$10)</f>
        <v>0</v>
      </c>
      <c r="D16" s="2">
        <f>((VLOOKUP($B$1,'Multipliers and Adjustments'!$A$70:$I$86,TRUNC(COLUMN(D$2)/5)+2,FALSE)*SUMIFS('IEA-MethaneAbatement-US'!$M:$M,'IEA-MethaneAbatement-US'!$N:$N,"&lt;"&amp;$B16,'IEA-MethaneAbatement-US'!$N:$N,"&gt;="&amp;$A16,'IEA-MethaneAbatement-US'!$L:$L,$B$1))+(VLOOKUP($C$1,'Multipliers and Adjustments'!$A$70:$I$86,TRUNC(COLUMN(D$2)/5)+2,FALSE)*SUMIFS('IEA-MethaneAbatement-US'!$M:$M,'IEA-MethaneAbatement-US'!$N:$N,"&lt;"&amp;$B16,'IEA-MethaneAbatement-US'!$N:$N,"&gt;="&amp;$A16,'IEA-MethaneAbatement-US'!$L:$L,$C$1))+(VLOOKUP($D$1,'Multipliers and Adjustments'!$A$70:$I$86,TRUNC(COLUMN(D$2)/5)+2,FALSE)*SUMIFS('IEA-MethaneAbatement-US'!$M:$M,'IEA-MethaneAbatement-US'!$N:$N,"&lt;"&amp;$B16,'IEA-MethaneAbatement-US'!$N:$N,"&gt;="&amp;$A16,'IEA-MethaneAbatement-US'!$L:$L,$D$1)))*'State Downscaling Multipliers'!$B$7*(1+'EPA to IEA Scaling'!H$10)</f>
        <v>0</v>
      </c>
      <c r="E16" s="2">
        <f>((VLOOKUP($B$1,'Multipliers and Adjustments'!$A$70:$I$86,TRUNC(COLUMN(E$2)/5)+2,FALSE)*SUMIFS('IEA-MethaneAbatement-US'!$M:$M,'IEA-MethaneAbatement-US'!$N:$N,"&lt;"&amp;$B16,'IEA-MethaneAbatement-US'!$N:$N,"&gt;="&amp;$A16,'IEA-MethaneAbatement-US'!$L:$L,$B$1))+(VLOOKUP($C$1,'Multipliers and Adjustments'!$A$70:$I$86,TRUNC(COLUMN(E$2)/5)+2,FALSE)*SUMIFS('IEA-MethaneAbatement-US'!$M:$M,'IEA-MethaneAbatement-US'!$N:$N,"&lt;"&amp;$B16,'IEA-MethaneAbatement-US'!$N:$N,"&gt;="&amp;$A16,'IEA-MethaneAbatement-US'!$L:$L,$C$1))+(VLOOKUP($D$1,'Multipliers and Adjustments'!$A$70:$I$86,TRUNC(COLUMN(E$2)/5)+2,FALSE)*SUMIFS('IEA-MethaneAbatement-US'!$M:$M,'IEA-MethaneAbatement-US'!$N:$N,"&lt;"&amp;$B16,'IEA-MethaneAbatement-US'!$N:$N,"&gt;="&amp;$A16,'IEA-MethaneAbatement-US'!$L:$L,$D$1)))*'State Downscaling Multipliers'!$B$7*(1+'EPA to IEA Scaling'!I$10)</f>
        <v>0</v>
      </c>
      <c r="F16" s="2">
        <f>((VLOOKUP($B$1,'Multipliers and Adjustments'!$A$70:$I$86,TRUNC(COLUMN(F$2)/5)+2,FALSE)*SUMIFS('IEA-MethaneAbatement-US'!$M:$M,'IEA-MethaneAbatement-US'!$N:$N,"&lt;"&amp;$B16,'IEA-MethaneAbatement-US'!$N:$N,"&gt;="&amp;$A16,'IEA-MethaneAbatement-US'!$L:$L,$B$1))+(VLOOKUP($C$1,'Multipliers and Adjustments'!$A$70:$I$86,TRUNC(COLUMN(F$2)/5)+2,FALSE)*SUMIFS('IEA-MethaneAbatement-US'!$M:$M,'IEA-MethaneAbatement-US'!$N:$N,"&lt;"&amp;$B16,'IEA-MethaneAbatement-US'!$N:$N,"&gt;="&amp;$A16,'IEA-MethaneAbatement-US'!$L:$L,$C$1))+(VLOOKUP($D$1,'Multipliers and Adjustments'!$A$70:$I$86,TRUNC(COLUMN(F$2)/5)+2,FALSE)*SUMIFS('IEA-MethaneAbatement-US'!$M:$M,'IEA-MethaneAbatement-US'!$N:$N,"&lt;"&amp;$B16,'IEA-MethaneAbatement-US'!$N:$N,"&gt;="&amp;$A16,'IEA-MethaneAbatement-US'!$L:$L,$D$1)))*'State Downscaling Multipliers'!$B$7*(1+'EPA to IEA Scaling'!J$10)</f>
        <v>0</v>
      </c>
      <c r="G16" s="154">
        <f>((VLOOKUP($B$1,'Multipliers and Adjustments'!$A$70:$I$86,TRUNC(COLUMN(G$2)/5)+2,FALSE)*SUMIFS('IEA-MethaneAbatement-US'!$M:$M,'IEA-MethaneAbatement-US'!$N:$N,"&lt;"&amp;$B16,'IEA-MethaneAbatement-US'!$N:$N,"&gt;="&amp;$A16,'IEA-MethaneAbatement-US'!$L:$L,$B$1))+(VLOOKUP($C$1,'Multipliers and Adjustments'!$A$70:$I$86,TRUNC(COLUMN(G$2)/5)+2,FALSE)*SUMIFS('IEA-MethaneAbatement-US'!$M:$M,'IEA-MethaneAbatement-US'!$N:$N,"&lt;"&amp;$B16,'IEA-MethaneAbatement-US'!$N:$N,"&gt;="&amp;$A16,'IEA-MethaneAbatement-US'!$L:$L,$C$1))+(VLOOKUP($D$1,'Multipliers and Adjustments'!$A$70:$I$86,TRUNC(COLUMN(G$2)/5)+2,FALSE)*SUMIFS('IEA-MethaneAbatement-US'!$M:$M,'IEA-MethaneAbatement-US'!$N:$N,"&lt;"&amp;$B16,'IEA-MethaneAbatement-US'!$N:$N,"&gt;="&amp;$A16,'IEA-MethaneAbatement-US'!$L:$L,$D$1)))*'State Downscaling Multipliers'!$B$7*(1+'EPA to IEA Scaling'!K$10)</f>
        <v>0</v>
      </c>
      <c r="H16" s="105">
        <f>((VLOOKUP($B$1,'Multipliers and Adjustments'!$A$70:$I$86,TRUNC(COLUMN(H$2)/5)+2,FALSE)*SUMIFS('IEA-MethaneAbatement-US'!$M:$M,'IEA-MethaneAbatement-US'!$N:$N,"&lt;"&amp;$B16,'IEA-MethaneAbatement-US'!$N:$N,"&gt;="&amp;$A16,'IEA-MethaneAbatement-US'!$L:$L,$B$1))+(VLOOKUP($C$1,'Multipliers and Adjustments'!$A$70:$I$86,TRUNC(COLUMN(H$2)/5)+2,FALSE)*SUMIFS('IEA-MethaneAbatement-US'!$M:$M,'IEA-MethaneAbatement-US'!$N:$N,"&lt;"&amp;$B16,'IEA-MethaneAbatement-US'!$N:$N,"&gt;="&amp;$A16,'IEA-MethaneAbatement-US'!$L:$L,$C$1))+(VLOOKUP($D$1,'Multipliers and Adjustments'!$A$70:$I$86,TRUNC(COLUMN(H$2)/5)+2,FALSE)*SUMIFS('IEA-MethaneAbatement-US'!$M:$M,'IEA-MethaneAbatement-US'!$N:$N,"&lt;"&amp;$B16,'IEA-MethaneAbatement-US'!$N:$N,"&gt;="&amp;$A16,'IEA-MethaneAbatement-US'!$L:$L,$D$1)))*'State Downscaling Multipliers'!$B$7*(1+'EPA to IEA Scaling'!L$10)</f>
        <v>0</v>
      </c>
      <c r="I16" s="2">
        <f>((VLOOKUP($B$1,'Multipliers and Adjustments'!$A$70:$I$86,TRUNC(COLUMN(I$2)/5)+2,FALSE)*SUMIFS('IEA-MethaneAbatement-US'!$M:$M,'IEA-MethaneAbatement-US'!$N:$N,"&lt;"&amp;$B16,'IEA-MethaneAbatement-US'!$N:$N,"&gt;="&amp;$A16,'IEA-MethaneAbatement-US'!$L:$L,$B$1))+(VLOOKUP($C$1,'Multipliers and Adjustments'!$A$70:$I$86,TRUNC(COLUMN(I$2)/5)+2,FALSE)*SUMIFS('IEA-MethaneAbatement-US'!$M:$M,'IEA-MethaneAbatement-US'!$N:$N,"&lt;"&amp;$B16,'IEA-MethaneAbatement-US'!$N:$N,"&gt;="&amp;$A16,'IEA-MethaneAbatement-US'!$L:$L,$C$1))+(VLOOKUP($D$1,'Multipliers and Adjustments'!$A$70:$I$86,TRUNC(COLUMN(I$2)/5)+2,FALSE)*SUMIFS('IEA-MethaneAbatement-US'!$M:$M,'IEA-MethaneAbatement-US'!$N:$N,"&lt;"&amp;$B16,'IEA-MethaneAbatement-US'!$N:$N,"&gt;="&amp;$A16,'IEA-MethaneAbatement-US'!$L:$L,$D$1)))*'State Downscaling Multipliers'!$B$7*(1+'EPA to IEA Scaling'!M$10)</f>
        <v>0</v>
      </c>
      <c r="J16" s="2">
        <f>((VLOOKUP($B$1,'Multipliers and Adjustments'!$A$70:$I$86,TRUNC(COLUMN(J$2)/5)+2,FALSE)*SUMIFS('IEA-MethaneAbatement-US'!$M:$M,'IEA-MethaneAbatement-US'!$N:$N,"&lt;"&amp;$B16,'IEA-MethaneAbatement-US'!$N:$N,"&gt;="&amp;$A16,'IEA-MethaneAbatement-US'!$L:$L,$B$1))+(VLOOKUP($C$1,'Multipliers and Adjustments'!$A$70:$I$86,TRUNC(COLUMN(J$2)/5)+2,FALSE)*SUMIFS('IEA-MethaneAbatement-US'!$M:$M,'IEA-MethaneAbatement-US'!$N:$N,"&lt;"&amp;$B16,'IEA-MethaneAbatement-US'!$N:$N,"&gt;="&amp;$A16,'IEA-MethaneAbatement-US'!$L:$L,$C$1))+(VLOOKUP($D$1,'Multipliers and Adjustments'!$A$70:$I$86,TRUNC(COLUMN(J$2)/5)+2,FALSE)*SUMIFS('IEA-MethaneAbatement-US'!$M:$M,'IEA-MethaneAbatement-US'!$N:$N,"&lt;"&amp;$B16,'IEA-MethaneAbatement-US'!$N:$N,"&gt;="&amp;$A16,'IEA-MethaneAbatement-US'!$L:$L,$D$1)))*'State Downscaling Multipliers'!$B$7*(1+'EPA to IEA Scaling'!N$10)</f>
        <v>0</v>
      </c>
      <c r="K16" s="2">
        <f>((VLOOKUP($B$1,'Multipliers and Adjustments'!$A$70:$I$86,TRUNC(COLUMN(K$2)/5)+2,FALSE)*SUMIFS('IEA-MethaneAbatement-US'!$M:$M,'IEA-MethaneAbatement-US'!$N:$N,"&lt;"&amp;$B16,'IEA-MethaneAbatement-US'!$N:$N,"&gt;="&amp;$A16,'IEA-MethaneAbatement-US'!$L:$L,$B$1))+(VLOOKUP($C$1,'Multipliers and Adjustments'!$A$70:$I$86,TRUNC(COLUMN(K$2)/5)+2,FALSE)*SUMIFS('IEA-MethaneAbatement-US'!$M:$M,'IEA-MethaneAbatement-US'!$N:$N,"&lt;"&amp;$B16,'IEA-MethaneAbatement-US'!$N:$N,"&gt;="&amp;$A16,'IEA-MethaneAbatement-US'!$L:$L,$C$1))+(VLOOKUP($D$1,'Multipliers and Adjustments'!$A$70:$I$86,TRUNC(COLUMN(K$2)/5)+2,FALSE)*SUMIFS('IEA-MethaneAbatement-US'!$M:$M,'IEA-MethaneAbatement-US'!$N:$N,"&lt;"&amp;$B16,'IEA-MethaneAbatement-US'!$N:$N,"&gt;="&amp;$A16,'IEA-MethaneAbatement-US'!$L:$L,$D$1)))*'State Downscaling Multipliers'!$B$7*(1+'EPA to IEA Scaling'!O$10)</f>
        <v>0</v>
      </c>
      <c r="L16" s="2">
        <f>((VLOOKUP($B$1,'Multipliers and Adjustments'!$A$70:$I$86,TRUNC(COLUMN(L$2)/5)+2,FALSE)*SUMIFS('IEA-MethaneAbatement-US'!$M:$M,'IEA-MethaneAbatement-US'!$N:$N,"&lt;"&amp;$B16,'IEA-MethaneAbatement-US'!$N:$N,"&gt;="&amp;$A16,'IEA-MethaneAbatement-US'!$L:$L,$B$1))+(VLOOKUP($C$1,'Multipliers and Adjustments'!$A$70:$I$86,TRUNC(COLUMN(L$2)/5)+2,FALSE)*SUMIFS('IEA-MethaneAbatement-US'!$M:$M,'IEA-MethaneAbatement-US'!$N:$N,"&lt;"&amp;$B16,'IEA-MethaneAbatement-US'!$N:$N,"&gt;="&amp;$A16,'IEA-MethaneAbatement-US'!$L:$L,$C$1))+(VLOOKUP($D$1,'Multipliers and Adjustments'!$A$70:$I$86,TRUNC(COLUMN(L$2)/5)+2,FALSE)*SUMIFS('IEA-MethaneAbatement-US'!$M:$M,'IEA-MethaneAbatement-US'!$N:$N,"&lt;"&amp;$B16,'IEA-MethaneAbatement-US'!$N:$N,"&gt;="&amp;$A16,'IEA-MethaneAbatement-US'!$L:$L,$D$1)))*'State Downscaling Multipliers'!$B$7*(1+'EPA to IEA Scaling'!P$10)</f>
        <v>0</v>
      </c>
      <c r="M16" s="105">
        <f>((VLOOKUP($B$1,'Multipliers and Adjustments'!$A$70:$I$86,TRUNC(COLUMN(M$2)/5)+2,FALSE)*SUMIFS('IEA-MethaneAbatement-US'!$M:$M,'IEA-MethaneAbatement-US'!$N:$N,"&lt;"&amp;$B16,'IEA-MethaneAbatement-US'!$N:$N,"&gt;="&amp;$A16,'IEA-MethaneAbatement-US'!$L:$L,$B$1))+(VLOOKUP($C$1,'Multipliers and Adjustments'!$A$70:$I$86,TRUNC(COLUMN(M$2)/5)+2,FALSE)*SUMIFS('IEA-MethaneAbatement-US'!$M:$M,'IEA-MethaneAbatement-US'!$N:$N,"&lt;"&amp;$B16,'IEA-MethaneAbatement-US'!$N:$N,"&gt;="&amp;$A16,'IEA-MethaneAbatement-US'!$L:$L,$C$1))+(VLOOKUP($D$1,'Multipliers and Adjustments'!$A$70:$I$86,TRUNC(COLUMN(M$2)/5)+2,FALSE)*SUMIFS('IEA-MethaneAbatement-US'!$M:$M,'IEA-MethaneAbatement-US'!$N:$N,"&lt;"&amp;$B16,'IEA-MethaneAbatement-US'!$N:$N,"&gt;="&amp;$A16,'IEA-MethaneAbatement-US'!$L:$L,$D$1)))*'State Downscaling Multipliers'!$B$7*(1+'EPA to IEA Scaling'!Q$10)</f>
        <v>0</v>
      </c>
      <c r="N16" s="2">
        <f>((VLOOKUP($B$1,'Multipliers and Adjustments'!$A$70:$I$86,TRUNC(COLUMN(N$2)/5)+2,FALSE)*SUMIFS('IEA-MethaneAbatement-US'!$M:$M,'IEA-MethaneAbatement-US'!$N:$N,"&lt;"&amp;$B16,'IEA-MethaneAbatement-US'!$N:$N,"&gt;="&amp;$A16,'IEA-MethaneAbatement-US'!$L:$L,$B$1))+(VLOOKUP($C$1,'Multipliers and Adjustments'!$A$70:$I$86,TRUNC(COLUMN(N$2)/5)+2,FALSE)*SUMIFS('IEA-MethaneAbatement-US'!$M:$M,'IEA-MethaneAbatement-US'!$N:$N,"&lt;"&amp;$B16,'IEA-MethaneAbatement-US'!$N:$N,"&gt;="&amp;$A16,'IEA-MethaneAbatement-US'!$L:$L,$C$1))+(VLOOKUP($D$1,'Multipliers and Adjustments'!$A$70:$I$86,TRUNC(COLUMN(N$2)/5)+2,FALSE)*SUMIFS('IEA-MethaneAbatement-US'!$M:$M,'IEA-MethaneAbatement-US'!$N:$N,"&lt;"&amp;$B16,'IEA-MethaneAbatement-US'!$N:$N,"&gt;="&amp;$A16,'IEA-MethaneAbatement-US'!$L:$L,$D$1)))*'State Downscaling Multipliers'!$B$7*(1+'EPA to IEA Scaling'!R$10)</f>
        <v>0</v>
      </c>
      <c r="O16" s="2">
        <f>((VLOOKUP($B$1,'Multipliers and Adjustments'!$A$70:$I$86,TRUNC(COLUMN(O$2)/5)+2,FALSE)*SUMIFS('IEA-MethaneAbatement-US'!$M:$M,'IEA-MethaneAbatement-US'!$N:$N,"&lt;"&amp;$B16,'IEA-MethaneAbatement-US'!$N:$N,"&gt;="&amp;$A16,'IEA-MethaneAbatement-US'!$L:$L,$B$1))+(VLOOKUP($C$1,'Multipliers and Adjustments'!$A$70:$I$86,TRUNC(COLUMN(O$2)/5)+2,FALSE)*SUMIFS('IEA-MethaneAbatement-US'!$M:$M,'IEA-MethaneAbatement-US'!$N:$N,"&lt;"&amp;$B16,'IEA-MethaneAbatement-US'!$N:$N,"&gt;="&amp;$A16,'IEA-MethaneAbatement-US'!$L:$L,$C$1))+(VLOOKUP($D$1,'Multipliers and Adjustments'!$A$70:$I$86,TRUNC(COLUMN(O$2)/5)+2,FALSE)*SUMIFS('IEA-MethaneAbatement-US'!$M:$M,'IEA-MethaneAbatement-US'!$N:$N,"&lt;"&amp;$B16,'IEA-MethaneAbatement-US'!$N:$N,"&gt;="&amp;$A16,'IEA-MethaneAbatement-US'!$L:$L,$D$1)))*'State Downscaling Multipliers'!$B$7*(1+'EPA to IEA Scaling'!S$10)</f>
        <v>0</v>
      </c>
      <c r="P16" s="2">
        <f>((VLOOKUP($B$1,'Multipliers and Adjustments'!$A$70:$I$86,TRUNC(COLUMN(P$2)/5)+2,FALSE)*SUMIFS('IEA-MethaneAbatement-US'!$M:$M,'IEA-MethaneAbatement-US'!$N:$N,"&lt;"&amp;$B16,'IEA-MethaneAbatement-US'!$N:$N,"&gt;="&amp;$A16,'IEA-MethaneAbatement-US'!$L:$L,$B$1))+(VLOOKUP($C$1,'Multipliers and Adjustments'!$A$70:$I$86,TRUNC(COLUMN(P$2)/5)+2,FALSE)*SUMIFS('IEA-MethaneAbatement-US'!$M:$M,'IEA-MethaneAbatement-US'!$N:$N,"&lt;"&amp;$B16,'IEA-MethaneAbatement-US'!$N:$N,"&gt;="&amp;$A16,'IEA-MethaneAbatement-US'!$L:$L,$C$1))+(VLOOKUP($D$1,'Multipliers and Adjustments'!$A$70:$I$86,TRUNC(COLUMN(P$2)/5)+2,FALSE)*SUMIFS('IEA-MethaneAbatement-US'!$M:$M,'IEA-MethaneAbatement-US'!$N:$N,"&lt;"&amp;$B16,'IEA-MethaneAbatement-US'!$N:$N,"&gt;="&amp;$A16,'IEA-MethaneAbatement-US'!$L:$L,$D$1)))*'State Downscaling Multipliers'!$B$7*(1+'EPA to IEA Scaling'!T$10)</f>
        <v>0</v>
      </c>
      <c r="Q16" s="2">
        <f>((VLOOKUP($B$1,'Multipliers and Adjustments'!$A$70:$I$86,TRUNC(COLUMN(Q$2)/5)+2,FALSE)*SUMIFS('IEA-MethaneAbatement-US'!$M:$M,'IEA-MethaneAbatement-US'!$N:$N,"&lt;"&amp;$B16,'IEA-MethaneAbatement-US'!$N:$N,"&gt;="&amp;$A16,'IEA-MethaneAbatement-US'!$L:$L,$B$1))+(VLOOKUP($C$1,'Multipliers and Adjustments'!$A$70:$I$86,TRUNC(COLUMN(Q$2)/5)+2,FALSE)*SUMIFS('IEA-MethaneAbatement-US'!$M:$M,'IEA-MethaneAbatement-US'!$N:$N,"&lt;"&amp;$B16,'IEA-MethaneAbatement-US'!$N:$N,"&gt;="&amp;$A16,'IEA-MethaneAbatement-US'!$L:$L,$C$1))+(VLOOKUP($D$1,'Multipliers and Adjustments'!$A$70:$I$86,TRUNC(COLUMN(Q$2)/5)+2,FALSE)*SUMIFS('IEA-MethaneAbatement-US'!$M:$M,'IEA-MethaneAbatement-US'!$N:$N,"&lt;"&amp;$B16,'IEA-MethaneAbatement-US'!$N:$N,"&gt;="&amp;$A16,'IEA-MethaneAbatement-US'!$L:$L,$D$1)))*'State Downscaling Multipliers'!$B$7*(1+'EPA to IEA Scaling'!U$10)</f>
        <v>0</v>
      </c>
      <c r="R16" s="105">
        <f>((VLOOKUP($B$1,'Multipliers and Adjustments'!$A$70:$I$86,TRUNC(COLUMN(R$2)/5)+2,FALSE)*SUMIFS('IEA-MethaneAbatement-US'!$M:$M,'IEA-MethaneAbatement-US'!$N:$N,"&lt;"&amp;$B16,'IEA-MethaneAbatement-US'!$N:$N,"&gt;="&amp;$A16,'IEA-MethaneAbatement-US'!$L:$L,$B$1))+(VLOOKUP($C$1,'Multipliers and Adjustments'!$A$70:$I$86,TRUNC(COLUMN(R$2)/5)+2,FALSE)*SUMIFS('IEA-MethaneAbatement-US'!$M:$M,'IEA-MethaneAbatement-US'!$N:$N,"&lt;"&amp;$B16,'IEA-MethaneAbatement-US'!$N:$N,"&gt;="&amp;$A16,'IEA-MethaneAbatement-US'!$L:$L,$C$1))+(VLOOKUP($D$1,'Multipliers and Adjustments'!$A$70:$I$86,TRUNC(COLUMN(R$2)/5)+2,FALSE)*SUMIFS('IEA-MethaneAbatement-US'!$M:$M,'IEA-MethaneAbatement-US'!$N:$N,"&lt;"&amp;$B16,'IEA-MethaneAbatement-US'!$N:$N,"&gt;="&amp;$A16,'IEA-MethaneAbatement-US'!$L:$L,$D$1)))*'State Downscaling Multipliers'!$B$7*(1+'EPA to IEA Scaling'!V$10)</f>
        <v>0</v>
      </c>
      <c r="S16" s="2">
        <f>((VLOOKUP($B$1,'Multipliers and Adjustments'!$A$70:$I$86,TRUNC(COLUMN(S$2)/5)+2,FALSE)*SUMIFS('IEA-MethaneAbatement-US'!$M:$M,'IEA-MethaneAbatement-US'!$N:$N,"&lt;"&amp;$B16,'IEA-MethaneAbatement-US'!$N:$N,"&gt;="&amp;$A16,'IEA-MethaneAbatement-US'!$L:$L,$B$1))+(VLOOKUP($C$1,'Multipliers and Adjustments'!$A$70:$I$86,TRUNC(COLUMN(S$2)/5)+2,FALSE)*SUMIFS('IEA-MethaneAbatement-US'!$M:$M,'IEA-MethaneAbatement-US'!$N:$N,"&lt;"&amp;$B16,'IEA-MethaneAbatement-US'!$N:$N,"&gt;="&amp;$A16,'IEA-MethaneAbatement-US'!$L:$L,$C$1))+(VLOOKUP($D$1,'Multipliers and Adjustments'!$A$70:$I$86,TRUNC(COLUMN(S$2)/5)+2,FALSE)*SUMIFS('IEA-MethaneAbatement-US'!$M:$M,'IEA-MethaneAbatement-US'!$N:$N,"&lt;"&amp;$B16,'IEA-MethaneAbatement-US'!$N:$N,"&gt;="&amp;$A16,'IEA-MethaneAbatement-US'!$L:$L,$D$1)))*'State Downscaling Multipliers'!$B$7*(1+'EPA to IEA Scaling'!W$10)</f>
        <v>0</v>
      </c>
      <c r="T16" s="2">
        <f>((VLOOKUP($B$1,'Multipliers and Adjustments'!$A$70:$I$86,TRUNC(COLUMN(T$2)/5)+2,FALSE)*SUMIFS('IEA-MethaneAbatement-US'!$M:$M,'IEA-MethaneAbatement-US'!$N:$N,"&lt;"&amp;$B16,'IEA-MethaneAbatement-US'!$N:$N,"&gt;="&amp;$A16,'IEA-MethaneAbatement-US'!$L:$L,$B$1))+(VLOOKUP($C$1,'Multipliers and Adjustments'!$A$70:$I$86,TRUNC(COLUMN(T$2)/5)+2,FALSE)*SUMIFS('IEA-MethaneAbatement-US'!$M:$M,'IEA-MethaneAbatement-US'!$N:$N,"&lt;"&amp;$B16,'IEA-MethaneAbatement-US'!$N:$N,"&gt;="&amp;$A16,'IEA-MethaneAbatement-US'!$L:$L,$C$1))+(VLOOKUP($D$1,'Multipliers and Adjustments'!$A$70:$I$86,TRUNC(COLUMN(T$2)/5)+2,FALSE)*SUMIFS('IEA-MethaneAbatement-US'!$M:$M,'IEA-MethaneAbatement-US'!$N:$N,"&lt;"&amp;$B16,'IEA-MethaneAbatement-US'!$N:$N,"&gt;="&amp;$A16,'IEA-MethaneAbatement-US'!$L:$L,$D$1)))*'State Downscaling Multipliers'!$B$7*(1+'EPA to IEA Scaling'!X$10)</f>
        <v>0</v>
      </c>
      <c r="U16" s="2">
        <f>((VLOOKUP($B$1,'Multipliers and Adjustments'!$A$70:$I$86,TRUNC(COLUMN(U$2)/5)+2,FALSE)*SUMIFS('IEA-MethaneAbatement-US'!$M:$M,'IEA-MethaneAbatement-US'!$N:$N,"&lt;"&amp;$B16,'IEA-MethaneAbatement-US'!$N:$N,"&gt;="&amp;$A16,'IEA-MethaneAbatement-US'!$L:$L,$B$1))+(VLOOKUP($C$1,'Multipliers and Adjustments'!$A$70:$I$86,TRUNC(COLUMN(U$2)/5)+2,FALSE)*SUMIFS('IEA-MethaneAbatement-US'!$M:$M,'IEA-MethaneAbatement-US'!$N:$N,"&lt;"&amp;$B16,'IEA-MethaneAbatement-US'!$N:$N,"&gt;="&amp;$A16,'IEA-MethaneAbatement-US'!$L:$L,$C$1))+(VLOOKUP($D$1,'Multipliers and Adjustments'!$A$70:$I$86,TRUNC(COLUMN(U$2)/5)+2,FALSE)*SUMIFS('IEA-MethaneAbatement-US'!$M:$M,'IEA-MethaneAbatement-US'!$N:$N,"&lt;"&amp;$B16,'IEA-MethaneAbatement-US'!$N:$N,"&gt;="&amp;$A16,'IEA-MethaneAbatement-US'!$L:$L,$D$1)))*'State Downscaling Multipliers'!$B$7*(1+'EPA to IEA Scaling'!Y$10)</f>
        <v>0</v>
      </c>
      <c r="V16" s="2">
        <f>((VLOOKUP($B$1,'Multipliers and Adjustments'!$A$70:$I$86,TRUNC(COLUMN(V$2)/5)+2,FALSE)*SUMIFS('IEA-MethaneAbatement-US'!$M:$M,'IEA-MethaneAbatement-US'!$N:$N,"&lt;"&amp;$B16,'IEA-MethaneAbatement-US'!$N:$N,"&gt;="&amp;$A16,'IEA-MethaneAbatement-US'!$L:$L,$B$1))+(VLOOKUP($C$1,'Multipliers and Adjustments'!$A$70:$I$86,TRUNC(COLUMN(V$2)/5)+2,FALSE)*SUMIFS('IEA-MethaneAbatement-US'!$M:$M,'IEA-MethaneAbatement-US'!$N:$N,"&lt;"&amp;$B16,'IEA-MethaneAbatement-US'!$N:$N,"&gt;="&amp;$A16,'IEA-MethaneAbatement-US'!$L:$L,$C$1))+(VLOOKUP($D$1,'Multipliers and Adjustments'!$A$70:$I$86,TRUNC(COLUMN(V$2)/5)+2,FALSE)*SUMIFS('IEA-MethaneAbatement-US'!$M:$M,'IEA-MethaneAbatement-US'!$N:$N,"&lt;"&amp;$B16,'IEA-MethaneAbatement-US'!$N:$N,"&gt;="&amp;$A16,'IEA-MethaneAbatement-US'!$L:$L,$D$1)))*'State Downscaling Multipliers'!$B$7*(1+'EPA to IEA Scaling'!Z$10)</f>
        <v>0</v>
      </c>
      <c r="W16" s="105">
        <f>((VLOOKUP($B$1,'Multipliers and Adjustments'!$A$70:$I$86,TRUNC(COLUMN(W$2)/5)+2,FALSE)*SUMIFS('IEA-MethaneAbatement-US'!$M:$M,'IEA-MethaneAbatement-US'!$N:$N,"&lt;"&amp;$B16,'IEA-MethaneAbatement-US'!$N:$N,"&gt;="&amp;$A16,'IEA-MethaneAbatement-US'!$L:$L,$B$1))+(VLOOKUP($C$1,'Multipliers and Adjustments'!$A$70:$I$86,TRUNC(COLUMN(W$2)/5)+2,FALSE)*SUMIFS('IEA-MethaneAbatement-US'!$M:$M,'IEA-MethaneAbatement-US'!$N:$N,"&lt;"&amp;$B16,'IEA-MethaneAbatement-US'!$N:$N,"&gt;="&amp;$A16,'IEA-MethaneAbatement-US'!$L:$L,$C$1))+(VLOOKUP($D$1,'Multipliers and Adjustments'!$A$70:$I$86,TRUNC(COLUMN(W$2)/5)+2,FALSE)*SUMIFS('IEA-MethaneAbatement-US'!$M:$M,'IEA-MethaneAbatement-US'!$N:$N,"&lt;"&amp;$B16,'IEA-MethaneAbatement-US'!$N:$N,"&gt;="&amp;$A16,'IEA-MethaneAbatement-US'!$L:$L,$D$1)))*'State Downscaling Multipliers'!$B$7*(1+'EPA to IEA Scaling'!AA$10)</f>
        <v>0</v>
      </c>
      <c r="X16" s="2">
        <f>((VLOOKUP($B$1,'Multipliers and Adjustments'!$A$70:$I$86,TRUNC(COLUMN(X$2)/5)+2,FALSE)*SUMIFS('IEA-MethaneAbatement-US'!$M:$M,'IEA-MethaneAbatement-US'!$N:$N,"&lt;"&amp;$B16,'IEA-MethaneAbatement-US'!$N:$N,"&gt;="&amp;$A16,'IEA-MethaneAbatement-US'!$L:$L,$B$1))+(VLOOKUP($C$1,'Multipliers and Adjustments'!$A$70:$I$86,TRUNC(COLUMN(X$2)/5)+2,FALSE)*SUMIFS('IEA-MethaneAbatement-US'!$M:$M,'IEA-MethaneAbatement-US'!$N:$N,"&lt;"&amp;$B16,'IEA-MethaneAbatement-US'!$N:$N,"&gt;="&amp;$A16,'IEA-MethaneAbatement-US'!$L:$L,$C$1))+(VLOOKUP($D$1,'Multipliers and Adjustments'!$A$70:$I$86,TRUNC(COLUMN(X$2)/5)+2,FALSE)*SUMIFS('IEA-MethaneAbatement-US'!$M:$M,'IEA-MethaneAbatement-US'!$N:$N,"&lt;"&amp;$B16,'IEA-MethaneAbatement-US'!$N:$N,"&gt;="&amp;$A16,'IEA-MethaneAbatement-US'!$L:$L,$D$1)))*'State Downscaling Multipliers'!$B$7*(1+'EPA to IEA Scaling'!AB$10)</f>
        <v>0</v>
      </c>
      <c r="Y16" s="2">
        <f>((VLOOKUP($B$1,'Multipliers and Adjustments'!$A$70:$I$86,TRUNC(COLUMN(Y$2)/5)+2,FALSE)*SUMIFS('IEA-MethaneAbatement-US'!$M:$M,'IEA-MethaneAbatement-US'!$N:$N,"&lt;"&amp;$B16,'IEA-MethaneAbatement-US'!$N:$N,"&gt;="&amp;$A16,'IEA-MethaneAbatement-US'!$L:$L,$B$1))+(VLOOKUP($C$1,'Multipliers and Adjustments'!$A$70:$I$86,TRUNC(COLUMN(Y$2)/5)+2,FALSE)*SUMIFS('IEA-MethaneAbatement-US'!$M:$M,'IEA-MethaneAbatement-US'!$N:$N,"&lt;"&amp;$B16,'IEA-MethaneAbatement-US'!$N:$N,"&gt;="&amp;$A16,'IEA-MethaneAbatement-US'!$L:$L,$C$1))+(VLOOKUP($D$1,'Multipliers and Adjustments'!$A$70:$I$86,TRUNC(COLUMN(Y$2)/5)+2,FALSE)*SUMIFS('IEA-MethaneAbatement-US'!$M:$M,'IEA-MethaneAbatement-US'!$N:$N,"&lt;"&amp;$B16,'IEA-MethaneAbatement-US'!$N:$N,"&gt;="&amp;$A16,'IEA-MethaneAbatement-US'!$L:$L,$D$1)))*'State Downscaling Multipliers'!$B$7*(1+'EPA to IEA Scaling'!AC$10)</f>
        <v>0</v>
      </c>
      <c r="Z16" s="2">
        <f>((VLOOKUP($B$1,'Multipliers and Adjustments'!$A$70:$I$86,TRUNC(COLUMN(Z$2)/5)+2,FALSE)*SUMIFS('IEA-MethaneAbatement-US'!$M:$M,'IEA-MethaneAbatement-US'!$N:$N,"&lt;"&amp;$B16,'IEA-MethaneAbatement-US'!$N:$N,"&gt;="&amp;$A16,'IEA-MethaneAbatement-US'!$L:$L,$B$1))+(VLOOKUP($C$1,'Multipliers and Adjustments'!$A$70:$I$86,TRUNC(COLUMN(Z$2)/5)+2,FALSE)*SUMIFS('IEA-MethaneAbatement-US'!$M:$M,'IEA-MethaneAbatement-US'!$N:$N,"&lt;"&amp;$B16,'IEA-MethaneAbatement-US'!$N:$N,"&gt;="&amp;$A16,'IEA-MethaneAbatement-US'!$L:$L,$C$1))+(VLOOKUP($D$1,'Multipliers and Adjustments'!$A$70:$I$86,TRUNC(COLUMN(Z$2)/5)+2,FALSE)*SUMIFS('IEA-MethaneAbatement-US'!$M:$M,'IEA-MethaneAbatement-US'!$N:$N,"&lt;"&amp;$B16,'IEA-MethaneAbatement-US'!$N:$N,"&gt;="&amp;$A16,'IEA-MethaneAbatement-US'!$L:$L,$D$1)))*'State Downscaling Multipliers'!$B$7*(1+'EPA to IEA Scaling'!AD$10)</f>
        <v>0</v>
      </c>
      <c r="AA16" s="2">
        <f>((VLOOKUP($B$1,'Multipliers and Adjustments'!$A$70:$I$86,TRUNC(COLUMN(AA$2)/5)+2,FALSE)*SUMIFS('IEA-MethaneAbatement-US'!$M:$M,'IEA-MethaneAbatement-US'!$N:$N,"&lt;"&amp;$B16,'IEA-MethaneAbatement-US'!$N:$N,"&gt;="&amp;$A16,'IEA-MethaneAbatement-US'!$L:$L,$B$1))+(VLOOKUP($C$1,'Multipliers and Adjustments'!$A$70:$I$86,TRUNC(COLUMN(AA$2)/5)+2,FALSE)*SUMIFS('IEA-MethaneAbatement-US'!$M:$M,'IEA-MethaneAbatement-US'!$N:$N,"&lt;"&amp;$B16,'IEA-MethaneAbatement-US'!$N:$N,"&gt;="&amp;$A16,'IEA-MethaneAbatement-US'!$L:$L,$C$1))+(VLOOKUP($D$1,'Multipliers and Adjustments'!$A$70:$I$86,TRUNC(COLUMN(AA$2)/5)+2,FALSE)*SUMIFS('IEA-MethaneAbatement-US'!$M:$M,'IEA-MethaneAbatement-US'!$N:$N,"&lt;"&amp;$B16,'IEA-MethaneAbatement-US'!$N:$N,"&gt;="&amp;$A16,'IEA-MethaneAbatement-US'!$L:$L,$D$1)))*'State Downscaling Multipliers'!$B$7*(1+'EPA to IEA Scaling'!AE$10)</f>
        <v>0</v>
      </c>
      <c r="AB16" s="105">
        <f>((VLOOKUP($B$1,'Multipliers and Adjustments'!$A$70:$I$86,TRUNC(COLUMN(AB$2)/5)+2,FALSE)*SUMIFS('IEA-MethaneAbatement-US'!$M:$M,'IEA-MethaneAbatement-US'!$N:$N,"&lt;"&amp;$B16,'IEA-MethaneAbatement-US'!$N:$N,"&gt;="&amp;$A16,'IEA-MethaneAbatement-US'!$L:$L,$B$1))+(VLOOKUP($C$1,'Multipliers and Adjustments'!$A$70:$I$86,TRUNC(COLUMN(AB$2)/5)+2,FALSE)*SUMIFS('IEA-MethaneAbatement-US'!$M:$M,'IEA-MethaneAbatement-US'!$N:$N,"&lt;"&amp;$B16,'IEA-MethaneAbatement-US'!$N:$N,"&gt;="&amp;$A16,'IEA-MethaneAbatement-US'!$L:$L,$C$1))+(VLOOKUP($D$1,'Multipliers and Adjustments'!$A$70:$I$86,TRUNC(COLUMN(AB$2)/5)+2,FALSE)*SUMIFS('IEA-MethaneAbatement-US'!$M:$M,'IEA-MethaneAbatement-US'!$N:$N,"&lt;"&amp;$B16,'IEA-MethaneAbatement-US'!$N:$N,"&gt;="&amp;$A16,'IEA-MethaneAbatement-US'!$L:$L,$D$1)))*'State Downscaling Multipliers'!$B$7*(1+'EPA to IEA Scaling'!AF$10)</f>
        <v>0</v>
      </c>
      <c r="AC16" s="2">
        <f>((VLOOKUP($B$1,'Multipliers and Adjustments'!$A$70:$I$86,TRUNC(COLUMN(AC$2)/5)+2,FALSE)*SUMIFS('IEA-MethaneAbatement-US'!$M:$M,'IEA-MethaneAbatement-US'!$N:$N,"&lt;"&amp;$B16,'IEA-MethaneAbatement-US'!$N:$N,"&gt;="&amp;$A16,'IEA-MethaneAbatement-US'!$L:$L,$B$1))+(VLOOKUP($C$1,'Multipliers and Adjustments'!$A$70:$I$86,TRUNC(COLUMN(AC$2)/5)+2,FALSE)*SUMIFS('IEA-MethaneAbatement-US'!$M:$M,'IEA-MethaneAbatement-US'!$N:$N,"&lt;"&amp;$B16,'IEA-MethaneAbatement-US'!$N:$N,"&gt;="&amp;$A16,'IEA-MethaneAbatement-US'!$L:$L,$C$1))+(VLOOKUP($D$1,'Multipliers and Adjustments'!$A$70:$I$86,TRUNC(COLUMN(AC$2)/5)+2,FALSE)*SUMIFS('IEA-MethaneAbatement-US'!$M:$M,'IEA-MethaneAbatement-US'!$N:$N,"&lt;"&amp;$B16,'IEA-MethaneAbatement-US'!$N:$N,"&gt;="&amp;$A16,'IEA-MethaneAbatement-US'!$L:$L,$D$1)))*'State Downscaling Multipliers'!$B$7*(1+'EPA to IEA Scaling'!AG$10)</f>
        <v>0</v>
      </c>
      <c r="AD16" s="2">
        <f>((VLOOKUP($B$1,'Multipliers and Adjustments'!$A$70:$I$86,TRUNC(COLUMN(AD$2)/5)+2,FALSE)*SUMIFS('IEA-MethaneAbatement-US'!$M:$M,'IEA-MethaneAbatement-US'!$N:$N,"&lt;"&amp;$B16,'IEA-MethaneAbatement-US'!$N:$N,"&gt;="&amp;$A16,'IEA-MethaneAbatement-US'!$L:$L,$B$1))+(VLOOKUP($C$1,'Multipliers and Adjustments'!$A$70:$I$86,TRUNC(COLUMN(AD$2)/5)+2,FALSE)*SUMIFS('IEA-MethaneAbatement-US'!$M:$M,'IEA-MethaneAbatement-US'!$N:$N,"&lt;"&amp;$B16,'IEA-MethaneAbatement-US'!$N:$N,"&gt;="&amp;$A16,'IEA-MethaneAbatement-US'!$L:$L,$C$1))+(VLOOKUP($D$1,'Multipliers and Adjustments'!$A$70:$I$86,TRUNC(COLUMN(AD$2)/5)+2,FALSE)*SUMIFS('IEA-MethaneAbatement-US'!$M:$M,'IEA-MethaneAbatement-US'!$N:$N,"&lt;"&amp;$B16,'IEA-MethaneAbatement-US'!$N:$N,"&gt;="&amp;$A16,'IEA-MethaneAbatement-US'!$L:$L,$D$1)))*'State Downscaling Multipliers'!$B$7*(1+'EPA to IEA Scaling'!AH$10)</f>
        <v>0</v>
      </c>
      <c r="AE16" s="2">
        <f>((VLOOKUP($B$1,'Multipliers and Adjustments'!$A$70:$I$86,TRUNC(COLUMN(AE$2)/5)+2,FALSE)*SUMIFS('IEA-MethaneAbatement-US'!$M:$M,'IEA-MethaneAbatement-US'!$N:$N,"&lt;"&amp;$B16,'IEA-MethaneAbatement-US'!$N:$N,"&gt;="&amp;$A16,'IEA-MethaneAbatement-US'!$L:$L,$B$1))+(VLOOKUP($C$1,'Multipliers and Adjustments'!$A$70:$I$86,TRUNC(COLUMN(AE$2)/5)+2,FALSE)*SUMIFS('IEA-MethaneAbatement-US'!$M:$M,'IEA-MethaneAbatement-US'!$N:$N,"&lt;"&amp;$B16,'IEA-MethaneAbatement-US'!$N:$N,"&gt;="&amp;$A16,'IEA-MethaneAbatement-US'!$L:$L,$C$1))+(VLOOKUP($D$1,'Multipliers and Adjustments'!$A$70:$I$86,TRUNC(COLUMN(AE$2)/5)+2,FALSE)*SUMIFS('IEA-MethaneAbatement-US'!$M:$M,'IEA-MethaneAbatement-US'!$N:$N,"&lt;"&amp;$B16,'IEA-MethaneAbatement-US'!$N:$N,"&gt;="&amp;$A16,'IEA-MethaneAbatement-US'!$L:$L,$D$1)))*'State Downscaling Multipliers'!$B$7*(1+'EPA to IEA Scaling'!AI$10)</f>
        <v>0</v>
      </c>
      <c r="AF16" s="2">
        <f>((VLOOKUP($B$1,'Multipliers and Adjustments'!$A$70:$I$86,TRUNC(COLUMN(AF$2)/5)+2,FALSE)*SUMIFS('IEA-MethaneAbatement-US'!$M:$M,'IEA-MethaneAbatement-US'!$N:$N,"&lt;"&amp;$B16,'IEA-MethaneAbatement-US'!$N:$N,"&gt;="&amp;$A16,'IEA-MethaneAbatement-US'!$L:$L,$B$1))+(VLOOKUP($C$1,'Multipliers and Adjustments'!$A$70:$I$86,TRUNC(COLUMN(AF$2)/5)+2,FALSE)*SUMIFS('IEA-MethaneAbatement-US'!$M:$M,'IEA-MethaneAbatement-US'!$N:$N,"&lt;"&amp;$B16,'IEA-MethaneAbatement-US'!$N:$N,"&gt;="&amp;$A16,'IEA-MethaneAbatement-US'!$L:$L,$C$1))+(VLOOKUP($D$1,'Multipliers and Adjustments'!$A$70:$I$86,TRUNC(COLUMN(AF$2)/5)+2,FALSE)*SUMIFS('IEA-MethaneAbatement-US'!$M:$M,'IEA-MethaneAbatement-US'!$N:$N,"&lt;"&amp;$B16,'IEA-MethaneAbatement-US'!$N:$N,"&gt;="&amp;$A16,'IEA-MethaneAbatement-US'!$L:$L,$D$1)))*'State Downscaling Multipliers'!$B$7*(1+'EPA to IEA Scaling'!AJ$10)</f>
        <v>0</v>
      </c>
      <c r="AG16" s="105">
        <f>((VLOOKUP($B$1,'Multipliers and Adjustments'!$A$70:$I$86,TRUNC(COLUMN(AG$2)/5)+2,FALSE)*SUMIFS('IEA-MethaneAbatement-US'!$M:$M,'IEA-MethaneAbatement-US'!$N:$N,"&lt;"&amp;$B16,'IEA-MethaneAbatement-US'!$N:$N,"&gt;="&amp;$A16,'IEA-MethaneAbatement-US'!$L:$L,$B$1))+(VLOOKUP($C$1,'Multipliers and Adjustments'!$A$70:$I$86,TRUNC(COLUMN(AG$2)/5)+2,FALSE)*SUMIFS('IEA-MethaneAbatement-US'!$M:$M,'IEA-MethaneAbatement-US'!$N:$N,"&lt;"&amp;$B16,'IEA-MethaneAbatement-US'!$N:$N,"&gt;="&amp;$A16,'IEA-MethaneAbatement-US'!$L:$L,$C$1))+(VLOOKUP($D$1,'Multipliers and Adjustments'!$A$70:$I$86,TRUNC(COLUMN(AG$2)/5)+2,FALSE)*SUMIFS('IEA-MethaneAbatement-US'!$M:$M,'IEA-MethaneAbatement-US'!$N:$N,"&lt;"&amp;$B16,'IEA-MethaneAbatement-US'!$N:$N,"&gt;="&amp;$A16,'IEA-MethaneAbatement-US'!$L:$L,$D$1)))*'State Downscaling Multipliers'!$B$7*(1+'EPA to IEA Scaling'!AK$10)</f>
        <v>0</v>
      </c>
      <c r="AH16" s="2">
        <f>((VLOOKUP($B$1,'Multipliers and Adjustments'!$A$70:$I$86,TRUNC(COLUMN(AH$2)/5)+2,FALSE)*SUMIFS('IEA-MethaneAbatement-US'!$M:$M,'IEA-MethaneAbatement-US'!$N:$N,"&lt;"&amp;$B16,'IEA-MethaneAbatement-US'!$N:$N,"&gt;="&amp;$A16,'IEA-MethaneAbatement-US'!$L:$L,$B$1))+(VLOOKUP($C$1,'Multipliers and Adjustments'!$A$70:$I$86,TRUNC(COLUMN(AH$2)/5)+2,FALSE)*SUMIFS('IEA-MethaneAbatement-US'!$M:$M,'IEA-MethaneAbatement-US'!$N:$N,"&lt;"&amp;$B16,'IEA-MethaneAbatement-US'!$N:$N,"&gt;="&amp;$A16,'IEA-MethaneAbatement-US'!$L:$L,$C$1))+(VLOOKUP($D$1,'Multipliers and Adjustments'!$A$70:$I$86,TRUNC(COLUMN(AH$2)/5)+2,FALSE)*SUMIFS('IEA-MethaneAbatement-US'!$M:$M,'IEA-MethaneAbatement-US'!$N:$N,"&lt;"&amp;$B16,'IEA-MethaneAbatement-US'!$N:$N,"&gt;="&amp;$A16,'IEA-MethaneAbatement-US'!$L:$L,$D$1)))*'State Downscaling Multipliers'!$B$7*(1+'EPA to IEA Scaling'!AL$10)</f>
        <v>0</v>
      </c>
      <c r="AI16" s="2">
        <f>((VLOOKUP($B$1,'Multipliers and Adjustments'!$A$70:$I$86,TRUNC(COLUMN(AI$2)/5)+2,FALSE)*SUMIFS('IEA-MethaneAbatement-US'!$M:$M,'IEA-MethaneAbatement-US'!$N:$N,"&lt;"&amp;$B16,'IEA-MethaneAbatement-US'!$N:$N,"&gt;="&amp;$A16,'IEA-MethaneAbatement-US'!$L:$L,$B$1))+(VLOOKUP($C$1,'Multipliers and Adjustments'!$A$70:$I$86,TRUNC(COLUMN(AI$2)/5)+2,FALSE)*SUMIFS('IEA-MethaneAbatement-US'!$M:$M,'IEA-MethaneAbatement-US'!$N:$N,"&lt;"&amp;$B16,'IEA-MethaneAbatement-US'!$N:$N,"&gt;="&amp;$A16,'IEA-MethaneAbatement-US'!$L:$L,$C$1))+(VLOOKUP($D$1,'Multipliers and Adjustments'!$A$70:$I$86,TRUNC(COLUMN(AI$2)/5)+2,FALSE)*SUMIFS('IEA-MethaneAbatement-US'!$M:$M,'IEA-MethaneAbatement-US'!$N:$N,"&lt;"&amp;$B16,'IEA-MethaneAbatement-US'!$N:$N,"&gt;="&amp;$A16,'IEA-MethaneAbatement-US'!$L:$L,$D$1)))*'State Downscaling Multipliers'!$B$7*(1+'EPA to IEA Scaling'!AM$10)</f>
        <v>0</v>
      </c>
      <c r="AJ16" s="2">
        <f>((VLOOKUP($B$1,'Multipliers and Adjustments'!$A$70:$I$86,TRUNC(COLUMN(AJ$2)/5)+2,FALSE)*SUMIFS('IEA-MethaneAbatement-US'!$M:$M,'IEA-MethaneAbatement-US'!$N:$N,"&lt;"&amp;$B16,'IEA-MethaneAbatement-US'!$N:$N,"&gt;="&amp;$A16,'IEA-MethaneAbatement-US'!$L:$L,$B$1))+(VLOOKUP($C$1,'Multipliers and Adjustments'!$A$70:$I$86,TRUNC(COLUMN(AJ$2)/5)+2,FALSE)*SUMIFS('IEA-MethaneAbatement-US'!$M:$M,'IEA-MethaneAbatement-US'!$N:$N,"&lt;"&amp;$B16,'IEA-MethaneAbatement-US'!$N:$N,"&gt;="&amp;$A16,'IEA-MethaneAbatement-US'!$L:$L,$C$1))+(VLOOKUP($D$1,'Multipliers and Adjustments'!$A$70:$I$86,TRUNC(COLUMN(AJ$2)/5)+2,FALSE)*SUMIFS('IEA-MethaneAbatement-US'!$M:$M,'IEA-MethaneAbatement-US'!$N:$N,"&lt;"&amp;$B16,'IEA-MethaneAbatement-US'!$N:$N,"&gt;="&amp;$A16,'IEA-MethaneAbatement-US'!$L:$L,$D$1)))*'State Downscaling Multipliers'!$B$7*(1+'EPA to IEA Scaling'!AN$10)</f>
        <v>0</v>
      </c>
      <c r="AK16" s="2">
        <f>((VLOOKUP($B$1,'Multipliers and Adjustments'!$A$70:$I$86,TRUNC(COLUMN(AK$2)/5)+2,FALSE)*SUMIFS('IEA-MethaneAbatement-US'!$M:$M,'IEA-MethaneAbatement-US'!$N:$N,"&lt;"&amp;$B16,'IEA-MethaneAbatement-US'!$N:$N,"&gt;="&amp;$A16,'IEA-MethaneAbatement-US'!$L:$L,$B$1))+(VLOOKUP($C$1,'Multipliers and Adjustments'!$A$70:$I$86,TRUNC(COLUMN(AK$2)/5)+2,FALSE)*SUMIFS('IEA-MethaneAbatement-US'!$M:$M,'IEA-MethaneAbatement-US'!$N:$N,"&lt;"&amp;$B16,'IEA-MethaneAbatement-US'!$N:$N,"&gt;="&amp;$A16,'IEA-MethaneAbatement-US'!$L:$L,$C$1))+(VLOOKUP($D$1,'Multipliers and Adjustments'!$A$70:$I$86,TRUNC(COLUMN(AK$2)/5)+2,FALSE)*SUMIFS('IEA-MethaneAbatement-US'!$M:$M,'IEA-MethaneAbatement-US'!$N:$N,"&lt;"&amp;$B16,'IEA-MethaneAbatement-US'!$N:$N,"&gt;="&amp;$A16,'IEA-MethaneAbatement-US'!$L:$L,$D$1)))*'State Downscaling Multipliers'!$B$7*(1+'EPA to IEA Scaling'!AO$10)</f>
        <v>0</v>
      </c>
      <c r="AL16" s="105">
        <f>((VLOOKUP($B$1,'Multipliers and Adjustments'!$A$70:$I$86,TRUNC(COLUMN(AL$2)/5)+2,FALSE)*SUMIFS('IEA-MethaneAbatement-US'!$M:$M,'IEA-MethaneAbatement-US'!$N:$N,"&lt;"&amp;$B16,'IEA-MethaneAbatement-US'!$N:$N,"&gt;="&amp;$A16,'IEA-MethaneAbatement-US'!$L:$L,$B$1))+(VLOOKUP($C$1,'Multipliers and Adjustments'!$A$70:$I$86,TRUNC(COLUMN(AL$2)/5)+2,FALSE)*SUMIFS('IEA-MethaneAbatement-US'!$M:$M,'IEA-MethaneAbatement-US'!$N:$N,"&lt;"&amp;$B16,'IEA-MethaneAbatement-US'!$N:$N,"&gt;="&amp;$A16,'IEA-MethaneAbatement-US'!$L:$L,$C$1))+(VLOOKUP($D$1,'Multipliers and Adjustments'!$A$70:$I$86,TRUNC(COLUMN(AL$2)/5)+2,FALSE)*SUMIFS('IEA-MethaneAbatement-US'!$M:$M,'IEA-MethaneAbatement-US'!$N:$N,"&lt;"&amp;$B16,'IEA-MethaneAbatement-US'!$N:$N,"&gt;="&amp;$A16,'IEA-MethaneAbatement-US'!$L:$L,$D$1)))*'State Downscaling Multipliers'!$B$7*(1+'EPA to IEA Scaling'!AP$10)</f>
        <v>0</v>
      </c>
    </row>
    <row r="17" spans="1:38" x14ac:dyDescent="0.25">
      <c r="A17" s="49">
        <f t="shared" si="1"/>
        <v>-450</v>
      </c>
      <c r="B17" s="49">
        <f t="shared" si="0"/>
        <v>-400</v>
      </c>
      <c r="C17" s="105">
        <f>((VLOOKUP($B$1,'Multipliers and Adjustments'!$A$70:$I$86,TRUNC(COLUMN(C$2)/5)+2,FALSE)*SUMIFS('IEA-MethaneAbatement-US'!$M:$M,'IEA-MethaneAbatement-US'!$N:$N,"&lt;"&amp;$B17,'IEA-MethaneAbatement-US'!$N:$N,"&gt;="&amp;$A17,'IEA-MethaneAbatement-US'!$L:$L,$B$1))+(VLOOKUP($C$1,'Multipliers and Adjustments'!$A$70:$I$86,TRUNC(COLUMN(C$2)/5)+2,FALSE)*SUMIFS('IEA-MethaneAbatement-US'!$M:$M,'IEA-MethaneAbatement-US'!$N:$N,"&lt;"&amp;$B17,'IEA-MethaneAbatement-US'!$N:$N,"&gt;="&amp;$A17,'IEA-MethaneAbatement-US'!$L:$L,$C$1))+(VLOOKUP($D$1,'Multipliers and Adjustments'!$A$70:$I$86,TRUNC(COLUMN(C$2)/5)+2,FALSE)*SUMIFS('IEA-MethaneAbatement-US'!$M:$M,'IEA-MethaneAbatement-US'!$N:$N,"&lt;"&amp;$B17,'IEA-MethaneAbatement-US'!$N:$N,"&gt;="&amp;$A17,'IEA-MethaneAbatement-US'!$L:$L,$D$1)))*'State Downscaling Multipliers'!$B$7*(1+'EPA to IEA Scaling'!G$10)</f>
        <v>0</v>
      </c>
      <c r="D17" s="2">
        <f>((VLOOKUP($B$1,'Multipliers and Adjustments'!$A$70:$I$86,TRUNC(COLUMN(D$2)/5)+2,FALSE)*SUMIFS('IEA-MethaneAbatement-US'!$M:$M,'IEA-MethaneAbatement-US'!$N:$N,"&lt;"&amp;$B17,'IEA-MethaneAbatement-US'!$N:$N,"&gt;="&amp;$A17,'IEA-MethaneAbatement-US'!$L:$L,$B$1))+(VLOOKUP($C$1,'Multipliers and Adjustments'!$A$70:$I$86,TRUNC(COLUMN(D$2)/5)+2,FALSE)*SUMIFS('IEA-MethaneAbatement-US'!$M:$M,'IEA-MethaneAbatement-US'!$N:$N,"&lt;"&amp;$B17,'IEA-MethaneAbatement-US'!$N:$N,"&gt;="&amp;$A17,'IEA-MethaneAbatement-US'!$L:$L,$C$1))+(VLOOKUP($D$1,'Multipliers and Adjustments'!$A$70:$I$86,TRUNC(COLUMN(D$2)/5)+2,FALSE)*SUMIFS('IEA-MethaneAbatement-US'!$M:$M,'IEA-MethaneAbatement-US'!$N:$N,"&lt;"&amp;$B17,'IEA-MethaneAbatement-US'!$N:$N,"&gt;="&amp;$A17,'IEA-MethaneAbatement-US'!$L:$L,$D$1)))*'State Downscaling Multipliers'!$B$7*(1+'EPA to IEA Scaling'!H$10)</f>
        <v>0</v>
      </c>
      <c r="E17" s="2">
        <f>((VLOOKUP($B$1,'Multipliers and Adjustments'!$A$70:$I$86,TRUNC(COLUMN(E$2)/5)+2,FALSE)*SUMIFS('IEA-MethaneAbatement-US'!$M:$M,'IEA-MethaneAbatement-US'!$N:$N,"&lt;"&amp;$B17,'IEA-MethaneAbatement-US'!$N:$N,"&gt;="&amp;$A17,'IEA-MethaneAbatement-US'!$L:$L,$B$1))+(VLOOKUP($C$1,'Multipliers and Adjustments'!$A$70:$I$86,TRUNC(COLUMN(E$2)/5)+2,FALSE)*SUMIFS('IEA-MethaneAbatement-US'!$M:$M,'IEA-MethaneAbatement-US'!$N:$N,"&lt;"&amp;$B17,'IEA-MethaneAbatement-US'!$N:$N,"&gt;="&amp;$A17,'IEA-MethaneAbatement-US'!$L:$L,$C$1))+(VLOOKUP($D$1,'Multipliers and Adjustments'!$A$70:$I$86,TRUNC(COLUMN(E$2)/5)+2,FALSE)*SUMIFS('IEA-MethaneAbatement-US'!$M:$M,'IEA-MethaneAbatement-US'!$N:$N,"&lt;"&amp;$B17,'IEA-MethaneAbatement-US'!$N:$N,"&gt;="&amp;$A17,'IEA-MethaneAbatement-US'!$L:$L,$D$1)))*'State Downscaling Multipliers'!$B$7*(1+'EPA to IEA Scaling'!I$10)</f>
        <v>0</v>
      </c>
      <c r="F17" s="2">
        <f>((VLOOKUP($B$1,'Multipliers and Adjustments'!$A$70:$I$86,TRUNC(COLUMN(F$2)/5)+2,FALSE)*SUMIFS('IEA-MethaneAbatement-US'!$M:$M,'IEA-MethaneAbatement-US'!$N:$N,"&lt;"&amp;$B17,'IEA-MethaneAbatement-US'!$N:$N,"&gt;="&amp;$A17,'IEA-MethaneAbatement-US'!$L:$L,$B$1))+(VLOOKUP($C$1,'Multipliers and Adjustments'!$A$70:$I$86,TRUNC(COLUMN(F$2)/5)+2,FALSE)*SUMIFS('IEA-MethaneAbatement-US'!$M:$M,'IEA-MethaneAbatement-US'!$N:$N,"&lt;"&amp;$B17,'IEA-MethaneAbatement-US'!$N:$N,"&gt;="&amp;$A17,'IEA-MethaneAbatement-US'!$L:$L,$C$1))+(VLOOKUP($D$1,'Multipliers and Adjustments'!$A$70:$I$86,TRUNC(COLUMN(F$2)/5)+2,FALSE)*SUMIFS('IEA-MethaneAbatement-US'!$M:$M,'IEA-MethaneAbatement-US'!$N:$N,"&lt;"&amp;$B17,'IEA-MethaneAbatement-US'!$N:$N,"&gt;="&amp;$A17,'IEA-MethaneAbatement-US'!$L:$L,$D$1)))*'State Downscaling Multipliers'!$B$7*(1+'EPA to IEA Scaling'!J$10)</f>
        <v>0</v>
      </c>
      <c r="G17" s="154">
        <f>((VLOOKUP($B$1,'Multipliers and Adjustments'!$A$70:$I$86,TRUNC(COLUMN(G$2)/5)+2,FALSE)*SUMIFS('IEA-MethaneAbatement-US'!$M:$M,'IEA-MethaneAbatement-US'!$N:$N,"&lt;"&amp;$B17,'IEA-MethaneAbatement-US'!$N:$N,"&gt;="&amp;$A17,'IEA-MethaneAbatement-US'!$L:$L,$B$1))+(VLOOKUP($C$1,'Multipliers and Adjustments'!$A$70:$I$86,TRUNC(COLUMN(G$2)/5)+2,FALSE)*SUMIFS('IEA-MethaneAbatement-US'!$M:$M,'IEA-MethaneAbatement-US'!$N:$N,"&lt;"&amp;$B17,'IEA-MethaneAbatement-US'!$N:$N,"&gt;="&amp;$A17,'IEA-MethaneAbatement-US'!$L:$L,$C$1))+(VLOOKUP($D$1,'Multipliers and Adjustments'!$A$70:$I$86,TRUNC(COLUMN(G$2)/5)+2,FALSE)*SUMIFS('IEA-MethaneAbatement-US'!$M:$M,'IEA-MethaneAbatement-US'!$N:$N,"&lt;"&amp;$B17,'IEA-MethaneAbatement-US'!$N:$N,"&gt;="&amp;$A17,'IEA-MethaneAbatement-US'!$L:$L,$D$1)))*'State Downscaling Multipliers'!$B$7*(1+'EPA to IEA Scaling'!K$10)</f>
        <v>0</v>
      </c>
      <c r="H17" s="105">
        <f>((VLOOKUP($B$1,'Multipliers and Adjustments'!$A$70:$I$86,TRUNC(COLUMN(H$2)/5)+2,FALSE)*SUMIFS('IEA-MethaneAbatement-US'!$M:$M,'IEA-MethaneAbatement-US'!$N:$N,"&lt;"&amp;$B17,'IEA-MethaneAbatement-US'!$N:$N,"&gt;="&amp;$A17,'IEA-MethaneAbatement-US'!$L:$L,$B$1))+(VLOOKUP($C$1,'Multipliers and Adjustments'!$A$70:$I$86,TRUNC(COLUMN(H$2)/5)+2,FALSE)*SUMIFS('IEA-MethaneAbatement-US'!$M:$M,'IEA-MethaneAbatement-US'!$N:$N,"&lt;"&amp;$B17,'IEA-MethaneAbatement-US'!$N:$N,"&gt;="&amp;$A17,'IEA-MethaneAbatement-US'!$L:$L,$C$1))+(VLOOKUP($D$1,'Multipliers and Adjustments'!$A$70:$I$86,TRUNC(COLUMN(H$2)/5)+2,FALSE)*SUMIFS('IEA-MethaneAbatement-US'!$M:$M,'IEA-MethaneAbatement-US'!$N:$N,"&lt;"&amp;$B17,'IEA-MethaneAbatement-US'!$N:$N,"&gt;="&amp;$A17,'IEA-MethaneAbatement-US'!$L:$L,$D$1)))*'State Downscaling Multipliers'!$B$7*(1+'EPA to IEA Scaling'!L$10)</f>
        <v>0</v>
      </c>
      <c r="I17" s="2">
        <f>((VLOOKUP($B$1,'Multipliers and Adjustments'!$A$70:$I$86,TRUNC(COLUMN(I$2)/5)+2,FALSE)*SUMIFS('IEA-MethaneAbatement-US'!$M:$M,'IEA-MethaneAbatement-US'!$N:$N,"&lt;"&amp;$B17,'IEA-MethaneAbatement-US'!$N:$N,"&gt;="&amp;$A17,'IEA-MethaneAbatement-US'!$L:$L,$B$1))+(VLOOKUP($C$1,'Multipliers and Adjustments'!$A$70:$I$86,TRUNC(COLUMN(I$2)/5)+2,FALSE)*SUMIFS('IEA-MethaneAbatement-US'!$M:$M,'IEA-MethaneAbatement-US'!$N:$N,"&lt;"&amp;$B17,'IEA-MethaneAbatement-US'!$N:$N,"&gt;="&amp;$A17,'IEA-MethaneAbatement-US'!$L:$L,$C$1))+(VLOOKUP($D$1,'Multipliers and Adjustments'!$A$70:$I$86,TRUNC(COLUMN(I$2)/5)+2,FALSE)*SUMIFS('IEA-MethaneAbatement-US'!$M:$M,'IEA-MethaneAbatement-US'!$N:$N,"&lt;"&amp;$B17,'IEA-MethaneAbatement-US'!$N:$N,"&gt;="&amp;$A17,'IEA-MethaneAbatement-US'!$L:$L,$D$1)))*'State Downscaling Multipliers'!$B$7*(1+'EPA to IEA Scaling'!M$10)</f>
        <v>0</v>
      </c>
      <c r="J17" s="2">
        <f>((VLOOKUP($B$1,'Multipliers and Adjustments'!$A$70:$I$86,TRUNC(COLUMN(J$2)/5)+2,FALSE)*SUMIFS('IEA-MethaneAbatement-US'!$M:$M,'IEA-MethaneAbatement-US'!$N:$N,"&lt;"&amp;$B17,'IEA-MethaneAbatement-US'!$N:$N,"&gt;="&amp;$A17,'IEA-MethaneAbatement-US'!$L:$L,$B$1))+(VLOOKUP($C$1,'Multipliers and Adjustments'!$A$70:$I$86,TRUNC(COLUMN(J$2)/5)+2,FALSE)*SUMIFS('IEA-MethaneAbatement-US'!$M:$M,'IEA-MethaneAbatement-US'!$N:$N,"&lt;"&amp;$B17,'IEA-MethaneAbatement-US'!$N:$N,"&gt;="&amp;$A17,'IEA-MethaneAbatement-US'!$L:$L,$C$1))+(VLOOKUP($D$1,'Multipliers and Adjustments'!$A$70:$I$86,TRUNC(COLUMN(J$2)/5)+2,FALSE)*SUMIFS('IEA-MethaneAbatement-US'!$M:$M,'IEA-MethaneAbatement-US'!$N:$N,"&lt;"&amp;$B17,'IEA-MethaneAbatement-US'!$N:$N,"&gt;="&amp;$A17,'IEA-MethaneAbatement-US'!$L:$L,$D$1)))*'State Downscaling Multipliers'!$B$7*(1+'EPA to IEA Scaling'!N$10)</f>
        <v>0</v>
      </c>
      <c r="K17" s="2">
        <f>((VLOOKUP($B$1,'Multipliers and Adjustments'!$A$70:$I$86,TRUNC(COLUMN(K$2)/5)+2,FALSE)*SUMIFS('IEA-MethaneAbatement-US'!$M:$M,'IEA-MethaneAbatement-US'!$N:$N,"&lt;"&amp;$B17,'IEA-MethaneAbatement-US'!$N:$N,"&gt;="&amp;$A17,'IEA-MethaneAbatement-US'!$L:$L,$B$1))+(VLOOKUP($C$1,'Multipliers and Adjustments'!$A$70:$I$86,TRUNC(COLUMN(K$2)/5)+2,FALSE)*SUMIFS('IEA-MethaneAbatement-US'!$M:$M,'IEA-MethaneAbatement-US'!$N:$N,"&lt;"&amp;$B17,'IEA-MethaneAbatement-US'!$N:$N,"&gt;="&amp;$A17,'IEA-MethaneAbatement-US'!$L:$L,$C$1))+(VLOOKUP($D$1,'Multipliers and Adjustments'!$A$70:$I$86,TRUNC(COLUMN(K$2)/5)+2,FALSE)*SUMIFS('IEA-MethaneAbatement-US'!$M:$M,'IEA-MethaneAbatement-US'!$N:$N,"&lt;"&amp;$B17,'IEA-MethaneAbatement-US'!$N:$N,"&gt;="&amp;$A17,'IEA-MethaneAbatement-US'!$L:$L,$D$1)))*'State Downscaling Multipliers'!$B$7*(1+'EPA to IEA Scaling'!O$10)</f>
        <v>0</v>
      </c>
      <c r="L17" s="2">
        <f>((VLOOKUP($B$1,'Multipliers and Adjustments'!$A$70:$I$86,TRUNC(COLUMN(L$2)/5)+2,FALSE)*SUMIFS('IEA-MethaneAbatement-US'!$M:$M,'IEA-MethaneAbatement-US'!$N:$N,"&lt;"&amp;$B17,'IEA-MethaneAbatement-US'!$N:$N,"&gt;="&amp;$A17,'IEA-MethaneAbatement-US'!$L:$L,$B$1))+(VLOOKUP($C$1,'Multipliers and Adjustments'!$A$70:$I$86,TRUNC(COLUMN(L$2)/5)+2,FALSE)*SUMIFS('IEA-MethaneAbatement-US'!$M:$M,'IEA-MethaneAbatement-US'!$N:$N,"&lt;"&amp;$B17,'IEA-MethaneAbatement-US'!$N:$N,"&gt;="&amp;$A17,'IEA-MethaneAbatement-US'!$L:$L,$C$1))+(VLOOKUP($D$1,'Multipliers and Adjustments'!$A$70:$I$86,TRUNC(COLUMN(L$2)/5)+2,FALSE)*SUMIFS('IEA-MethaneAbatement-US'!$M:$M,'IEA-MethaneAbatement-US'!$N:$N,"&lt;"&amp;$B17,'IEA-MethaneAbatement-US'!$N:$N,"&gt;="&amp;$A17,'IEA-MethaneAbatement-US'!$L:$L,$D$1)))*'State Downscaling Multipliers'!$B$7*(1+'EPA to IEA Scaling'!P$10)</f>
        <v>0</v>
      </c>
      <c r="M17" s="105">
        <f>((VLOOKUP($B$1,'Multipliers and Adjustments'!$A$70:$I$86,TRUNC(COLUMN(M$2)/5)+2,FALSE)*SUMIFS('IEA-MethaneAbatement-US'!$M:$M,'IEA-MethaneAbatement-US'!$N:$N,"&lt;"&amp;$B17,'IEA-MethaneAbatement-US'!$N:$N,"&gt;="&amp;$A17,'IEA-MethaneAbatement-US'!$L:$L,$B$1))+(VLOOKUP($C$1,'Multipliers and Adjustments'!$A$70:$I$86,TRUNC(COLUMN(M$2)/5)+2,FALSE)*SUMIFS('IEA-MethaneAbatement-US'!$M:$M,'IEA-MethaneAbatement-US'!$N:$N,"&lt;"&amp;$B17,'IEA-MethaneAbatement-US'!$N:$N,"&gt;="&amp;$A17,'IEA-MethaneAbatement-US'!$L:$L,$C$1))+(VLOOKUP($D$1,'Multipliers and Adjustments'!$A$70:$I$86,TRUNC(COLUMN(M$2)/5)+2,FALSE)*SUMIFS('IEA-MethaneAbatement-US'!$M:$M,'IEA-MethaneAbatement-US'!$N:$N,"&lt;"&amp;$B17,'IEA-MethaneAbatement-US'!$N:$N,"&gt;="&amp;$A17,'IEA-MethaneAbatement-US'!$L:$L,$D$1)))*'State Downscaling Multipliers'!$B$7*(1+'EPA to IEA Scaling'!Q$10)</f>
        <v>0</v>
      </c>
      <c r="N17" s="2">
        <f>((VLOOKUP($B$1,'Multipliers and Adjustments'!$A$70:$I$86,TRUNC(COLUMN(N$2)/5)+2,FALSE)*SUMIFS('IEA-MethaneAbatement-US'!$M:$M,'IEA-MethaneAbatement-US'!$N:$N,"&lt;"&amp;$B17,'IEA-MethaneAbatement-US'!$N:$N,"&gt;="&amp;$A17,'IEA-MethaneAbatement-US'!$L:$L,$B$1))+(VLOOKUP($C$1,'Multipliers and Adjustments'!$A$70:$I$86,TRUNC(COLUMN(N$2)/5)+2,FALSE)*SUMIFS('IEA-MethaneAbatement-US'!$M:$M,'IEA-MethaneAbatement-US'!$N:$N,"&lt;"&amp;$B17,'IEA-MethaneAbatement-US'!$N:$N,"&gt;="&amp;$A17,'IEA-MethaneAbatement-US'!$L:$L,$C$1))+(VLOOKUP($D$1,'Multipliers and Adjustments'!$A$70:$I$86,TRUNC(COLUMN(N$2)/5)+2,FALSE)*SUMIFS('IEA-MethaneAbatement-US'!$M:$M,'IEA-MethaneAbatement-US'!$N:$N,"&lt;"&amp;$B17,'IEA-MethaneAbatement-US'!$N:$N,"&gt;="&amp;$A17,'IEA-MethaneAbatement-US'!$L:$L,$D$1)))*'State Downscaling Multipliers'!$B$7*(1+'EPA to IEA Scaling'!R$10)</f>
        <v>0</v>
      </c>
      <c r="O17" s="2">
        <f>((VLOOKUP($B$1,'Multipliers and Adjustments'!$A$70:$I$86,TRUNC(COLUMN(O$2)/5)+2,FALSE)*SUMIFS('IEA-MethaneAbatement-US'!$M:$M,'IEA-MethaneAbatement-US'!$N:$N,"&lt;"&amp;$B17,'IEA-MethaneAbatement-US'!$N:$N,"&gt;="&amp;$A17,'IEA-MethaneAbatement-US'!$L:$L,$B$1))+(VLOOKUP($C$1,'Multipliers and Adjustments'!$A$70:$I$86,TRUNC(COLUMN(O$2)/5)+2,FALSE)*SUMIFS('IEA-MethaneAbatement-US'!$M:$M,'IEA-MethaneAbatement-US'!$N:$N,"&lt;"&amp;$B17,'IEA-MethaneAbatement-US'!$N:$N,"&gt;="&amp;$A17,'IEA-MethaneAbatement-US'!$L:$L,$C$1))+(VLOOKUP($D$1,'Multipliers and Adjustments'!$A$70:$I$86,TRUNC(COLUMN(O$2)/5)+2,FALSE)*SUMIFS('IEA-MethaneAbatement-US'!$M:$M,'IEA-MethaneAbatement-US'!$N:$N,"&lt;"&amp;$B17,'IEA-MethaneAbatement-US'!$N:$N,"&gt;="&amp;$A17,'IEA-MethaneAbatement-US'!$L:$L,$D$1)))*'State Downscaling Multipliers'!$B$7*(1+'EPA to IEA Scaling'!S$10)</f>
        <v>0</v>
      </c>
      <c r="P17" s="2">
        <f>((VLOOKUP($B$1,'Multipliers and Adjustments'!$A$70:$I$86,TRUNC(COLUMN(P$2)/5)+2,FALSE)*SUMIFS('IEA-MethaneAbatement-US'!$M:$M,'IEA-MethaneAbatement-US'!$N:$N,"&lt;"&amp;$B17,'IEA-MethaneAbatement-US'!$N:$N,"&gt;="&amp;$A17,'IEA-MethaneAbatement-US'!$L:$L,$B$1))+(VLOOKUP($C$1,'Multipliers and Adjustments'!$A$70:$I$86,TRUNC(COLUMN(P$2)/5)+2,FALSE)*SUMIFS('IEA-MethaneAbatement-US'!$M:$M,'IEA-MethaneAbatement-US'!$N:$N,"&lt;"&amp;$B17,'IEA-MethaneAbatement-US'!$N:$N,"&gt;="&amp;$A17,'IEA-MethaneAbatement-US'!$L:$L,$C$1))+(VLOOKUP($D$1,'Multipliers and Adjustments'!$A$70:$I$86,TRUNC(COLUMN(P$2)/5)+2,FALSE)*SUMIFS('IEA-MethaneAbatement-US'!$M:$M,'IEA-MethaneAbatement-US'!$N:$N,"&lt;"&amp;$B17,'IEA-MethaneAbatement-US'!$N:$N,"&gt;="&amp;$A17,'IEA-MethaneAbatement-US'!$L:$L,$D$1)))*'State Downscaling Multipliers'!$B$7*(1+'EPA to IEA Scaling'!T$10)</f>
        <v>0</v>
      </c>
      <c r="Q17" s="2">
        <f>((VLOOKUP($B$1,'Multipliers and Adjustments'!$A$70:$I$86,TRUNC(COLUMN(Q$2)/5)+2,FALSE)*SUMIFS('IEA-MethaneAbatement-US'!$M:$M,'IEA-MethaneAbatement-US'!$N:$N,"&lt;"&amp;$B17,'IEA-MethaneAbatement-US'!$N:$N,"&gt;="&amp;$A17,'IEA-MethaneAbatement-US'!$L:$L,$B$1))+(VLOOKUP($C$1,'Multipliers and Adjustments'!$A$70:$I$86,TRUNC(COLUMN(Q$2)/5)+2,FALSE)*SUMIFS('IEA-MethaneAbatement-US'!$M:$M,'IEA-MethaneAbatement-US'!$N:$N,"&lt;"&amp;$B17,'IEA-MethaneAbatement-US'!$N:$N,"&gt;="&amp;$A17,'IEA-MethaneAbatement-US'!$L:$L,$C$1))+(VLOOKUP($D$1,'Multipliers and Adjustments'!$A$70:$I$86,TRUNC(COLUMN(Q$2)/5)+2,FALSE)*SUMIFS('IEA-MethaneAbatement-US'!$M:$M,'IEA-MethaneAbatement-US'!$N:$N,"&lt;"&amp;$B17,'IEA-MethaneAbatement-US'!$N:$N,"&gt;="&amp;$A17,'IEA-MethaneAbatement-US'!$L:$L,$D$1)))*'State Downscaling Multipliers'!$B$7*(1+'EPA to IEA Scaling'!U$10)</f>
        <v>0</v>
      </c>
      <c r="R17" s="105">
        <f>((VLOOKUP($B$1,'Multipliers and Adjustments'!$A$70:$I$86,TRUNC(COLUMN(R$2)/5)+2,FALSE)*SUMIFS('IEA-MethaneAbatement-US'!$M:$M,'IEA-MethaneAbatement-US'!$N:$N,"&lt;"&amp;$B17,'IEA-MethaneAbatement-US'!$N:$N,"&gt;="&amp;$A17,'IEA-MethaneAbatement-US'!$L:$L,$B$1))+(VLOOKUP($C$1,'Multipliers and Adjustments'!$A$70:$I$86,TRUNC(COLUMN(R$2)/5)+2,FALSE)*SUMIFS('IEA-MethaneAbatement-US'!$M:$M,'IEA-MethaneAbatement-US'!$N:$N,"&lt;"&amp;$B17,'IEA-MethaneAbatement-US'!$N:$N,"&gt;="&amp;$A17,'IEA-MethaneAbatement-US'!$L:$L,$C$1))+(VLOOKUP($D$1,'Multipliers and Adjustments'!$A$70:$I$86,TRUNC(COLUMN(R$2)/5)+2,FALSE)*SUMIFS('IEA-MethaneAbatement-US'!$M:$M,'IEA-MethaneAbatement-US'!$N:$N,"&lt;"&amp;$B17,'IEA-MethaneAbatement-US'!$N:$N,"&gt;="&amp;$A17,'IEA-MethaneAbatement-US'!$L:$L,$D$1)))*'State Downscaling Multipliers'!$B$7*(1+'EPA to IEA Scaling'!V$10)</f>
        <v>0</v>
      </c>
      <c r="S17" s="2">
        <f>((VLOOKUP($B$1,'Multipliers and Adjustments'!$A$70:$I$86,TRUNC(COLUMN(S$2)/5)+2,FALSE)*SUMIFS('IEA-MethaneAbatement-US'!$M:$M,'IEA-MethaneAbatement-US'!$N:$N,"&lt;"&amp;$B17,'IEA-MethaneAbatement-US'!$N:$N,"&gt;="&amp;$A17,'IEA-MethaneAbatement-US'!$L:$L,$B$1))+(VLOOKUP($C$1,'Multipliers and Adjustments'!$A$70:$I$86,TRUNC(COLUMN(S$2)/5)+2,FALSE)*SUMIFS('IEA-MethaneAbatement-US'!$M:$M,'IEA-MethaneAbatement-US'!$N:$N,"&lt;"&amp;$B17,'IEA-MethaneAbatement-US'!$N:$N,"&gt;="&amp;$A17,'IEA-MethaneAbatement-US'!$L:$L,$C$1))+(VLOOKUP($D$1,'Multipliers and Adjustments'!$A$70:$I$86,TRUNC(COLUMN(S$2)/5)+2,FALSE)*SUMIFS('IEA-MethaneAbatement-US'!$M:$M,'IEA-MethaneAbatement-US'!$N:$N,"&lt;"&amp;$B17,'IEA-MethaneAbatement-US'!$N:$N,"&gt;="&amp;$A17,'IEA-MethaneAbatement-US'!$L:$L,$D$1)))*'State Downscaling Multipliers'!$B$7*(1+'EPA to IEA Scaling'!W$10)</f>
        <v>0</v>
      </c>
      <c r="T17" s="2">
        <f>((VLOOKUP($B$1,'Multipliers and Adjustments'!$A$70:$I$86,TRUNC(COLUMN(T$2)/5)+2,FALSE)*SUMIFS('IEA-MethaneAbatement-US'!$M:$M,'IEA-MethaneAbatement-US'!$N:$N,"&lt;"&amp;$B17,'IEA-MethaneAbatement-US'!$N:$N,"&gt;="&amp;$A17,'IEA-MethaneAbatement-US'!$L:$L,$B$1))+(VLOOKUP($C$1,'Multipliers and Adjustments'!$A$70:$I$86,TRUNC(COLUMN(T$2)/5)+2,FALSE)*SUMIFS('IEA-MethaneAbatement-US'!$M:$M,'IEA-MethaneAbatement-US'!$N:$N,"&lt;"&amp;$B17,'IEA-MethaneAbatement-US'!$N:$N,"&gt;="&amp;$A17,'IEA-MethaneAbatement-US'!$L:$L,$C$1))+(VLOOKUP($D$1,'Multipliers and Adjustments'!$A$70:$I$86,TRUNC(COLUMN(T$2)/5)+2,FALSE)*SUMIFS('IEA-MethaneAbatement-US'!$M:$M,'IEA-MethaneAbatement-US'!$N:$N,"&lt;"&amp;$B17,'IEA-MethaneAbatement-US'!$N:$N,"&gt;="&amp;$A17,'IEA-MethaneAbatement-US'!$L:$L,$D$1)))*'State Downscaling Multipliers'!$B$7*(1+'EPA to IEA Scaling'!X$10)</f>
        <v>0</v>
      </c>
      <c r="U17" s="2">
        <f>((VLOOKUP($B$1,'Multipliers and Adjustments'!$A$70:$I$86,TRUNC(COLUMN(U$2)/5)+2,FALSE)*SUMIFS('IEA-MethaneAbatement-US'!$M:$M,'IEA-MethaneAbatement-US'!$N:$N,"&lt;"&amp;$B17,'IEA-MethaneAbatement-US'!$N:$N,"&gt;="&amp;$A17,'IEA-MethaneAbatement-US'!$L:$L,$B$1))+(VLOOKUP($C$1,'Multipliers and Adjustments'!$A$70:$I$86,TRUNC(COLUMN(U$2)/5)+2,FALSE)*SUMIFS('IEA-MethaneAbatement-US'!$M:$M,'IEA-MethaneAbatement-US'!$N:$N,"&lt;"&amp;$B17,'IEA-MethaneAbatement-US'!$N:$N,"&gt;="&amp;$A17,'IEA-MethaneAbatement-US'!$L:$L,$C$1))+(VLOOKUP($D$1,'Multipliers and Adjustments'!$A$70:$I$86,TRUNC(COLUMN(U$2)/5)+2,FALSE)*SUMIFS('IEA-MethaneAbatement-US'!$M:$M,'IEA-MethaneAbatement-US'!$N:$N,"&lt;"&amp;$B17,'IEA-MethaneAbatement-US'!$N:$N,"&gt;="&amp;$A17,'IEA-MethaneAbatement-US'!$L:$L,$D$1)))*'State Downscaling Multipliers'!$B$7*(1+'EPA to IEA Scaling'!Y$10)</f>
        <v>0</v>
      </c>
      <c r="V17" s="2">
        <f>((VLOOKUP($B$1,'Multipliers and Adjustments'!$A$70:$I$86,TRUNC(COLUMN(V$2)/5)+2,FALSE)*SUMIFS('IEA-MethaneAbatement-US'!$M:$M,'IEA-MethaneAbatement-US'!$N:$N,"&lt;"&amp;$B17,'IEA-MethaneAbatement-US'!$N:$N,"&gt;="&amp;$A17,'IEA-MethaneAbatement-US'!$L:$L,$B$1))+(VLOOKUP($C$1,'Multipliers and Adjustments'!$A$70:$I$86,TRUNC(COLUMN(V$2)/5)+2,FALSE)*SUMIFS('IEA-MethaneAbatement-US'!$M:$M,'IEA-MethaneAbatement-US'!$N:$N,"&lt;"&amp;$B17,'IEA-MethaneAbatement-US'!$N:$N,"&gt;="&amp;$A17,'IEA-MethaneAbatement-US'!$L:$L,$C$1))+(VLOOKUP($D$1,'Multipliers and Adjustments'!$A$70:$I$86,TRUNC(COLUMN(V$2)/5)+2,FALSE)*SUMIFS('IEA-MethaneAbatement-US'!$M:$M,'IEA-MethaneAbatement-US'!$N:$N,"&lt;"&amp;$B17,'IEA-MethaneAbatement-US'!$N:$N,"&gt;="&amp;$A17,'IEA-MethaneAbatement-US'!$L:$L,$D$1)))*'State Downscaling Multipliers'!$B$7*(1+'EPA to IEA Scaling'!Z$10)</f>
        <v>0</v>
      </c>
      <c r="W17" s="105">
        <f>((VLOOKUP($B$1,'Multipliers and Adjustments'!$A$70:$I$86,TRUNC(COLUMN(W$2)/5)+2,FALSE)*SUMIFS('IEA-MethaneAbatement-US'!$M:$M,'IEA-MethaneAbatement-US'!$N:$N,"&lt;"&amp;$B17,'IEA-MethaneAbatement-US'!$N:$N,"&gt;="&amp;$A17,'IEA-MethaneAbatement-US'!$L:$L,$B$1))+(VLOOKUP($C$1,'Multipliers and Adjustments'!$A$70:$I$86,TRUNC(COLUMN(W$2)/5)+2,FALSE)*SUMIFS('IEA-MethaneAbatement-US'!$M:$M,'IEA-MethaneAbatement-US'!$N:$N,"&lt;"&amp;$B17,'IEA-MethaneAbatement-US'!$N:$N,"&gt;="&amp;$A17,'IEA-MethaneAbatement-US'!$L:$L,$C$1))+(VLOOKUP($D$1,'Multipliers and Adjustments'!$A$70:$I$86,TRUNC(COLUMN(W$2)/5)+2,FALSE)*SUMIFS('IEA-MethaneAbatement-US'!$M:$M,'IEA-MethaneAbatement-US'!$N:$N,"&lt;"&amp;$B17,'IEA-MethaneAbatement-US'!$N:$N,"&gt;="&amp;$A17,'IEA-MethaneAbatement-US'!$L:$L,$D$1)))*'State Downscaling Multipliers'!$B$7*(1+'EPA to IEA Scaling'!AA$10)</f>
        <v>0</v>
      </c>
      <c r="X17" s="2">
        <f>((VLOOKUP($B$1,'Multipliers and Adjustments'!$A$70:$I$86,TRUNC(COLUMN(X$2)/5)+2,FALSE)*SUMIFS('IEA-MethaneAbatement-US'!$M:$M,'IEA-MethaneAbatement-US'!$N:$N,"&lt;"&amp;$B17,'IEA-MethaneAbatement-US'!$N:$N,"&gt;="&amp;$A17,'IEA-MethaneAbatement-US'!$L:$L,$B$1))+(VLOOKUP($C$1,'Multipliers and Adjustments'!$A$70:$I$86,TRUNC(COLUMN(X$2)/5)+2,FALSE)*SUMIFS('IEA-MethaneAbatement-US'!$M:$M,'IEA-MethaneAbatement-US'!$N:$N,"&lt;"&amp;$B17,'IEA-MethaneAbatement-US'!$N:$N,"&gt;="&amp;$A17,'IEA-MethaneAbatement-US'!$L:$L,$C$1))+(VLOOKUP($D$1,'Multipliers and Adjustments'!$A$70:$I$86,TRUNC(COLUMN(X$2)/5)+2,FALSE)*SUMIFS('IEA-MethaneAbatement-US'!$M:$M,'IEA-MethaneAbatement-US'!$N:$N,"&lt;"&amp;$B17,'IEA-MethaneAbatement-US'!$N:$N,"&gt;="&amp;$A17,'IEA-MethaneAbatement-US'!$L:$L,$D$1)))*'State Downscaling Multipliers'!$B$7*(1+'EPA to IEA Scaling'!AB$10)</f>
        <v>0</v>
      </c>
      <c r="Y17" s="2">
        <f>((VLOOKUP($B$1,'Multipliers and Adjustments'!$A$70:$I$86,TRUNC(COLUMN(Y$2)/5)+2,FALSE)*SUMIFS('IEA-MethaneAbatement-US'!$M:$M,'IEA-MethaneAbatement-US'!$N:$N,"&lt;"&amp;$B17,'IEA-MethaneAbatement-US'!$N:$N,"&gt;="&amp;$A17,'IEA-MethaneAbatement-US'!$L:$L,$B$1))+(VLOOKUP($C$1,'Multipliers and Adjustments'!$A$70:$I$86,TRUNC(COLUMN(Y$2)/5)+2,FALSE)*SUMIFS('IEA-MethaneAbatement-US'!$M:$M,'IEA-MethaneAbatement-US'!$N:$N,"&lt;"&amp;$B17,'IEA-MethaneAbatement-US'!$N:$N,"&gt;="&amp;$A17,'IEA-MethaneAbatement-US'!$L:$L,$C$1))+(VLOOKUP($D$1,'Multipliers and Adjustments'!$A$70:$I$86,TRUNC(COLUMN(Y$2)/5)+2,FALSE)*SUMIFS('IEA-MethaneAbatement-US'!$M:$M,'IEA-MethaneAbatement-US'!$N:$N,"&lt;"&amp;$B17,'IEA-MethaneAbatement-US'!$N:$N,"&gt;="&amp;$A17,'IEA-MethaneAbatement-US'!$L:$L,$D$1)))*'State Downscaling Multipliers'!$B$7*(1+'EPA to IEA Scaling'!AC$10)</f>
        <v>0</v>
      </c>
      <c r="Z17" s="2">
        <f>((VLOOKUP($B$1,'Multipliers and Adjustments'!$A$70:$I$86,TRUNC(COLUMN(Z$2)/5)+2,FALSE)*SUMIFS('IEA-MethaneAbatement-US'!$M:$M,'IEA-MethaneAbatement-US'!$N:$N,"&lt;"&amp;$B17,'IEA-MethaneAbatement-US'!$N:$N,"&gt;="&amp;$A17,'IEA-MethaneAbatement-US'!$L:$L,$B$1))+(VLOOKUP($C$1,'Multipliers and Adjustments'!$A$70:$I$86,TRUNC(COLUMN(Z$2)/5)+2,FALSE)*SUMIFS('IEA-MethaneAbatement-US'!$M:$M,'IEA-MethaneAbatement-US'!$N:$N,"&lt;"&amp;$B17,'IEA-MethaneAbatement-US'!$N:$N,"&gt;="&amp;$A17,'IEA-MethaneAbatement-US'!$L:$L,$C$1))+(VLOOKUP($D$1,'Multipliers and Adjustments'!$A$70:$I$86,TRUNC(COLUMN(Z$2)/5)+2,FALSE)*SUMIFS('IEA-MethaneAbatement-US'!$M:$M,'IEA-MethaneAbatement-US'!$N:$N,"&lt;"&amp;$B17,'IEA-MethaneAbatement-US'!$N:$N,"&gt;="&amp;$A17,'IEA-MethaneAbatement-US'!$L:$L,$D$1)))*'State Downscaling Multipliers'!$B$7*(1+'EPA to IEA Scaling'!AD$10)</f>
        <v>0</v>
      </c>
      <c r="AA17" s="2">
        <f>((VLOOKUP($B$1,'Multipliers and Adjustments'!$A$70:$I$86,TRUNC(COLUMN(AA$2)/5)+2,FALSE)*SUMIFS('IEA-MethaneAbatement-US'!$M:$M,'IEA-MethaneAbatement-US'!$N:$N,"&lt;"&amp;$B17,'IEA-MethaneAbatement-US'!$N:$N,"&gt;="&amp;$A17,'IEA-MethaneAbatement-US'!$L:$L,$B$1))+(VLOOKUP($C$1,'Multipliers and Adjustments'!$A$70:$I$86,TRUNC(COLUMN(AA$2)/5)+2,FALSE)*SUMIFS('IEA-MethaneAbatement-US'!$M:$M,'IEA-MethaneAbatement-US'!$N:$N,"&lt;"&amp;$B17,'IEA-MethaneAbatement-US'!$N:$N,"&gt;="&amp;$A17,'IEA-MethaneAbatement-US'!$L:$L,$C$1))+(VLOOKUP($D$1,'Multipliers and Adjustments'!$A$70:$I$86,TRUNC(COLUMN(AA$2)/5)+2,FALSE)*SUMIFS('IEA-MethaneAbatement-US'!$M:$M,'IEA-MethaneAbatement-US'!$N:$N,"&lt;"&amp;$B17,'IEA-MethaneAbatement-US'!$N:$N,"&gt;="&amp;$A17,'IEA-MethaneAbatement-US'!$L:$L,$D$1)))*'State Downscaling Multipliers'!$B$7*(1+'EPA to IEA Scaling'!AE$10)</f>
        <v>0</v>
      </c>
      <c r="AB17" s="105">
        <f>((VLOOKUP($B$1,'Multipliers and Adjustments'!$A$70:$I$86,TRUNC(COLUMN(AB$2)/5)+2,FALSE)*SUMIFS('IEA-MethaneAbatement-US'!$M:$M,'IEA-MethaneAbatement-US'!$N:$N,"&lt;"&amp;$B17,'IEA-MethaneAbatement-US'!$N:$N,"&gt;="&amp;$A17,'IEA-MethaneAbatement-US'!$L:$L,$B$1))+(VLOOKUP($C$1,'Multipliers and Adjustments'!$A$70:$I$86,TRUNC(COLUMN(AB$2)/5)+2,FALSE)*SUMIFS('IEA-MethaneAbatement-US'!$M:$M,'IEA-MethaneAbatement-US'!$N:$N,"&lt;"&amp;$B17,'IEA-MethaneAbatement-US'!$N:$N,"&gt;="&amp;$A17,'IEA-MethaneAbatement-US'!$L:$L,$C$1))+(VLOOKUP($D$1,'Multipliers and Adjustments'!$A$70:$I$86,TRUNC(COLUMN(AB$2)/5)+2,FALSE)*SUMIFS('IEA-MethaneAbatement-US'!$M:$M,'IEA-MethaneAbatement-US'!$N:$N,"&lt;"&amp;$B17,'IEA-MethaneAbatement-US'!$N:$N,"&gt;="&amp;$A17,'IEA-MethaneAbatement-US'!$L:$L,$D$1)))*'State Downscaling Multipliers'!$B$7*(1+'EPA to IEA Scaling'!AF$10)</f>
        <v>0</v>
      </c>
      <c r="AC17" s="2">
        <f>((VLOOKUP($B$1,'Multipliers and Adjustments'!$A$70:$I$86,TRUNC(COLUMN(AC$2)/5)+2,FALSE)*SUMIFS('IEA-MethaneAbatement-US'!$M:$M,'IEA-MethaneAbatement-US'!$N:$N,"&lt;"&amp;$B17,'IEA-MethaneAbatement-US'!$N:$N,"&gt;="&amp;$A17,'IEA-MethaneAbatement-US'!$L:$L,$B$1))+(VLOOKUP($C$1,'Multipliers and Adjustments'!$A$70:$I$86,TRUNC(COLUMN(AC$2)/5)+2,FALSE)*SUMIFS('IEA-MethaneAbatement-US'!$M:$M,'IEA-MethaneAbatement-US'!$N:$N,"&lt;"&amp;$B17,'IEA-MethaneAbatement-US'!$N:$N,"&gt;="&amp;$A17,'IEA-MethaneAbatement-US'!$L:$L,$C$1))+(VLOOKUP($D$1,'Multipliers and Adjustments'!$A$70:$I$86,TRUNC(COLUMN(AC$2)/5)+2,FALSE)*SUMIFS('IEA-MethaneAbatement-US'!$M:$M,'IEA-MethaneAbatement-US'!$N:$N,"&lt;"&amp;$B17,'IEA-MethaneAbatement-US'!$N:$N,"&gt;="&amp;$A17,'IEA-MethaneAbatement-US'!$L:$L,$D$1)))*'State Downscaling Multipliers'!$B$7*(1+'EPA to IEA Scaling'!AG$10)</f>
        <v>0</v>
      </c>
      <c r="AD17" s="2">
        <f>((VLOOKUP($B$1,'Multipliers and Adjustments'!$A$70:$I$86,TRUNC(COLUMN(AD$2)/5)+2,FALSE)*SUMIFS('IEA-MethaneAbatement-US'!$M:$M,'IEA-MethaneAbatement-US'!$N:$N,"&lt;"&amp;$B17,'IEA-MethaneAbatement-US'!$N:$N,"&gt;="&amp;$A17,'IEA-MethaneAbatement-US'!$L:$L,$B$1))+(VLOOKUP($C$1,'Multipliers and Adjustments'!$A$70:$I$86,TRUNC(COLUMN(AD$2)/5)+2,FALSE)*SUMIFS('IEA-MethaneAbatement-US'!$M:$M,'IEA-MethaneAbatement-US'!$N:$N,"&lt;"&amp;$B17,'IEA-MethaneAbatement-US'!$N:$N,"&gt;="&amp;$A17,'IEA-MethaneAbatement-US'!$L:$L,$C$1))+(VLOOKUP($D$1,'Multipliers and Adjustments'!$A$70:$I$86,TRUNC(COLUMN(AD$2)/5)+2,FALSE)*SUMIFS('IEA-MethaneAbatement-US'!$M:$M,'IEA-MethaneAbatement-US'!$N:$N,"&lt;"&amp;$B17,'IEA-MethaneAbatement-US'!$N:$N,"&gt;="&amp;$A17,'IEA-MethaneAbatement-US'!$L:$L,$D$1)))*'State Downscaling Multipliers'!$B$7*(1+'EPA to IEA Scaling'!AH$10)</f>
        <v>0</v>
      </c>
      <c r="AE17" s="2">
        <f>((VLOOKUP($B$1,'Multipliers and Adjustments'!$A$70:$I$86,TRUNC(COLUMN(AE$2)/5)+2,FALSE)*SUMIFS('IEA-MethaneAbatement-US'!$M:$M,'IEA-MethaneAbatement-US'!$N:$N,"&lt;"&amp;$B17,'IEA-MethaneAbatement-US'!$N:$N,"&gt;="&amp;$A17,'IEA-MethaneAbatement-US'!$L:$L,$B$1))+(VLOOKUP($C$1,'Multipliers and Adjustments'!$A$70:$I$86,TRUNC(COLUMN(AE$2)/5)+2,FALSE)*SUMIFS('IEA-MethaneAbatement-US'!$M:$M,'IEA-MethaneAbatement-US'!$N:$N,"&lt;"&amp;$B17,'IEA-MethaneAbatement-US'!$N:$N,"&gt;="&amp;$A17,'IEA-MethaneAbatement-US'!$L:$L,$C$1))+(VLOOKUP($D$1,'Multipliers and Adjustments'!$A$70:$I$86,TRUNC(COLUMN(AE$2)/5)+2,FALSE)*SUMIFS('IEA-MethaneAbatement-US'!$M:$M,'IEA-MethaneAbatement-US'!$N:$N,"&lt;"&amp;$B17,'IEA-MethaneAbatement-US'!$N:$N,"&gt;="&amp;$A17,'IEA-MethaneAbatement-US'!$L:$L,$D$1)))*'State Downscaling Multipliers'!$B$7*(1+'EPA to IEA Scaling'!AI$10)</f>
        <v>0</v>
      </c>
      <c r="AF17" s="2">
        <f>((VLOOKUP($B$1,'Multipliers and Adjustments'!$A$70:$I$86,TRUNC(COLUMN(AF$2)/5)+2,FALSE)*SUMIFS('IEA-MethaneAbatement-US'!$M:$M,'IEA-MethaneAbatement-US'!$N:$N,"&lt;"&amp;$B17,'IEA-MethaneAbatement-US'!$N:$N,"&gt;="&amp;$A17,'IEA-MethaneAbatement-US'!$L:$L,$B$1))+(VLOOKUP($C$1,'Multipliers and Adjustments'!$A$70:$I$86,TRUNC(COLUMN(AF$2)/5)+2,FALSE)*SUMIFS('IEA-MethaneAbatement-US'!$M:$M,'IEA-MethaneAbatement-US'!$N:$N,"&lt;"&amp;$B17,'IEA-MethaneAbatement-US'!$N:$N,"&gt;="&amp;$A17,'IEA-MethaneAbatement-US'!$L:$L,$C$1))+(VLOOKUP($D$1,'Multipliers and Adjustments'!$A$70:$I$86,TRUNC(COLUMN(AF$2)/5)+2,FALSE)*SUMIFS('IEA-MethaneAbatement-US'!$M:$M,'IEA-MethaneAbatement-US'!$N:$N,"&lt;"&amp;$B17,'IEA-MethaneAbatement-US'!$N:$N,"&gt;="&amp;$A17,'IEA-MethaneAbatement-US'!$L:$L,$D$1)))*'State Downscaling Multipliers'!$B$7*(1+'EPA to IEA Scaling'!AJ$10)</f>
        <v>0</v>
      </c>
      <c r="AG17" s="105">
        <f>((VLOOKUP($B$1,'Multipliers and Adjustments'!$A$70:$I$86,TRUNC(COLUMN(AG$2)/5)+2,FALSE)*SUMIFS('IEA-MethaneAbatement-US'!$M:$M,'IEA-MethaneAbatement-US'!$N:$N,"&lt;"&amp;$B17,'IEA-MethaneAbatement-US'!$N:$N,"&gt;="&amp;$A17,'IEA-MethaneAbatement-US'!$L:$L,$B$1))+(VLOOKUP($C$1,'Multipliers and Adjustments'!$A$70:$I$86,TRUNC(COLUMN(AG$2)/5)+2,FALSE)*SUMIFS('IEA-MethaneAbatement-US'!$M:$M,'IEA-MethaneAbatement-US'!$N:$N,"&lt;"&amp;$B17,'IEA-MethaneAbatement-US'!$N:$N,"&gt;="&amp;$A17,'IEA-MethaneAbatement-US'!$L:$L,$C$1))+(VLOOKUP($D$1,'Multipliers and Adjustments'!$A$70:$I$86,TRUNC(COLUMN(AG$2)/5)+2,FALSE)*SUMIFS('IEA-MethaneAbatement-US'!$M:$M,'IEA-MethaneAbatement-US'!$N:$N,"&lt;"&amp;$B17,'IEA-MethaneAbatement-US'!$N:$N,"&gt;="&amp;$A17,'IEA-MethaneAbatement-US'!$L:$L,$D$1)))*'State Downscaling Multipliers'!$B$7*(1+'EPA to IEA Scaling'!AK$10)</f>
        <v>0</v>
      </c>
      <c r="AH17" s="2">
        <f>((VLOOKUP($B$1,'Multipliers and Adjustments'!$A$70:$I$86,TRUNC(COLUMN(AH$2)/5)+2,FALSE)*SUMIFS('IEA-MethaneAbatement-US'!$M:$M,'IEA-MethaneAbatement-US'!$N:$N,"&lt;"&amp;$B17,'IEA-MethaneAbatement-US'!$N:$N,"&gt;="&amp;$A17,'IEA-MethaneAbatement-US'!$L:$L,$B$1))+(VLOOKUP($C$1,'Multipliers and Adjustments'!$A$70:$I$86,TRUNC(COLUMN(AH$2)/5)+2,FALSE)*SUMIFS('IEA-MethaneAbatement-US'!$M:$M,'IEA-MethaneAbatement-US'!$N:$N,"&lt;"&amp;$B17,'IEA-MethaneAbatement-US'!$N:$N,"&gt;="&amp;$A17,'IEA-MethaneAbatement-US'!$L:$L,$C$1))+(VLOOKUP($D$1,'Multipliers and Adjustments'!$A$70:$I$86,TRUNC(COLUMN(AH$2)/5)+2,FALSE)*SUMIFS('IEA-MethaneAbatement-US'!$M:$M,'IEA-MethaneAbatement-US'!$N:$N,"&lt;"&amp;$B17,'IEA-MethaneAbatement-US'!$N:$N,"&gt;="&amp;$A17,'IEA-MethaneAbatement-US'!$L:$L,$D$1)))*'State Downscaling Multipliers'!$B$7*(1+'EPA to IEA Scaling'!AL$10)</f>
        <v>0</v>
      </c>
      <c r="AI17" s="2">
        <f>((VLOOKUP($B$1,'Multipliers and Adjustments'!$A$70:$I$86,TRUNC(COLUMN(AI$2)/5)+2,FALSE)*SUMIFS('IEA-MethaneAbatement-US'!$M:$M,'IEA-MethaneAbatement-US'!$N:$N,"&lt;"&amp;$B17,'IEA-MethaneAbatement-US'!$N:$N,"&gt;="&amp;$A17,'IEA-MethaneAbatement-US'!$L:$L,$B$1))+(VLOOKUP($C$1,'Multipliers and Adjustments'!$A$70:$I$86,TRUNC(COLUMN(AI$2)/5)+2,FALSE)*SUMIFS('IEA-MethaneAbatement-US'!$M:$M,'IEA-MethaneAbatement-US'!$N:$N,"&lt;"&amp;$B17,'IEA-MethaneAbatement-US'!$N:$N,"&gt;="&amp;$A17,'IEA-MethaneAbatement-US'!$L:$L,$C$1))+(VLOOKUP($D$1,'Multipliers and Adjustments'!$A$70:$I$86,TRUNC(COLUMN(AI$2)/5)+2,FALSE)*SUMIFS('IEA-MethaneAbatement-US'!$M:$M,'IEA-MethaneAbatement-US'!$N:$N,"&lt;"&amp;$B17,'IEA-MethaneAbatement-US'!$N:$N,"&gt;="&amp;$A17,'IEA-MethaneAbatement-US'!$L:$L,$D$1)))*'State Downscaling Multipliers'!$B$7*(1+'EPA to IEA Scaling'!AM$10)</f>
        <v>0</v>
      </c>
      <c r="AJ17" s="2">
        <f>((VLOOKUP($B$1,'Multipliers and Adjustments'!$A$70:$I$86,TRUNC(COLUMN(AJ$2)/5)+2,FALSE)*SUMIFS('IEA-MethaneAbatement-US'!$M:$M,'IEA-MethaneAbatement-US'!$N:$N,"&lt;"&amp;$B17,'IEA-MethaneAbatement-US'!$N:$N,"&gt;="&amp;$A17,'IEA-MethaneAbatement-US'!$L:$L,$B$1))+(VLOOKUP($C$1,'Multipliers and Adjustments'!$A$70:$I$86,TRUNC(COLUMN(AJ$2)/5)+2,FALSE)*SUMIFS('IEA-MethaneAbatement-US'!$M:$M,'IEA-MethaneAbatement-US'!$N:$N,"&lt;"&amp;$B17,'IEA-MethaneAbatement-US'!$N:$N,"&gt;="&amp;$A17,'IEA-MethaneAbatement-US'!$L:$L,$C$1))+(VLOOKUP($D$1,'Multipliers and Adjustments'!$A$70:$I$86,TRUNC(COLUMN(AJ$2)/5)+2,FALSE)*SUMIFS('IEA-MethaneAbatement-US'!$M:$M,'IEA-MethaneAbatement-US'!$N:$N,"&lt;"&amp;$B17,'IEA-MethaneAbatement-US'!$N:$N,"&gt;="&amp;$A17,'IEA-MethaneAbatement-US'!$L:$L,$D$1)))*'State Downscaling Multipliers'!$B$7*(1+'EPA to IEA Scaling'!AN$10)</f>
        <v>0</v>
      </c>
      <c r="AK17" s="2">
        <f>((VLOOKUP($B$1,'Multipliers and Adjustments'!$A$70:$I$86,TRUNC(COLUMN(AK$2)/5)+2,FALSE)*SUMIFS('IEA-MethaneAbatement-US'!$M:$M,'IEA-MethaneAbatement-US'!$N:$N,"&lt;"&amp;$B17,'IEA-MethaneAbatement-US'!$N:$N,"&gt;="&amp;$A17,'IEA-MethaneAbatement-US'!$L:$L,$B$1))+(VLOOKUP($C$1,'Multipliers and Adjustments'!$A$70:$I$86,TRUNC(COLUMN(AK$2)/5)+2,FALSE)*SUMIFS('IEA-MethaneAbatement-US'!$M:$M,'IEA-MethaneAbatement-US'!$N:$N,"&lt;"&amp;$B17,'IEA-MethaneAbatement-US'!$N:$N,"&gt;="&amp;$A17,'IEA-MethaneAbatement-US'!$L:$L,$C$1))+(VLOOKUP($D$1,'Multipliers and Adjustments'!$A$70:$I$86,TRUNC(COLUMN(AK$2)/5)+2,FALSE)*SUMIFS('IEA-MethaneAbatement-US'!$M:$M,'IEA-MethaneAbatement-US'!$N:$N,"&lt;"&amp;$B17,'IEA-MethaneAbatement-US'!$N:$N,"&gt;="&amp;$A17,'IEA-MethaneAbatement-US'!$L:$L,$D$1)))*'State Downscaling Multipliers'!$B$7*(1+'EPA to IEA Scaling'!AO$10)</f>
        <v>0</v>
      </c>
      <c r="AL17" s="105">
        <f>((VLOOKUP($B$1,'Multipliers and Adjustments'!$A$70:$I$86,TRUNC(COLUMN(AL$2)/5)+2,FALSE)*SUMIFS('IEA-MethaneAbatement-US'!$M:$M,'IEA-MethaneAbatement-US'!$N:$N,"&lt;"&amp;$B17,'IEA-MethaneAbatement-US'!$N:$N,"&gt;="&amp;$A17,'IEA-MethaneAbatement-US'!$L:$L,$B$1))+(VLOOKUP($C$1,'Multipliers and Adjustments'!$A$70:$I$86,TRUNC(COLUMN(AL$2)/5)+2,FALSE)*SUMIFS('IEA-MethaneAbatement-US'!$M:$M,'IEA-MethaneAbatement-US'!$N:$N,"&lt;"&amp;$B17,'IEA-MethaneAbatement-US'!$N:$N,"&gt;="&amp;$A17,'IEA-MethaneAbatement-US'!$L:$L,$C$1))+(VLOOKUP($D$1,'Multipliers and Adjustments'!$A$70:$I$86,TRUNC(COLUMN(AL$2)/5)+2,FALSE)*SUMIFS('IEA-MethaneAbatement-US'!$M:$M,'IEA-MethaneAbatement-US'!$N:$N,"&lt;"&amp;$B17,'IEA-MethaneAbatement-US'!$N:$N,"&gt;="&amp;$A17,'IEA-MethaneAbatement-US'!$L:$L,$D$1)))*'State Downscaling Multipliers'!$B$7*(1+'EPA to IEA Scaling'!AP$10)</f>
        <v>0</v>
      </c>
    </row>
    <row r="18" spans="1:38" x14ac:dyDescent="0.25">
      <c r="A18" s="49">
        <f t="shared" si="1"/>
        <v>-400</v>
      </c>
      <c r="B18" s="49">
        <f t="shared" si="0"/>
        <v>-350</v>
      </c>
      <c r="C18" s="105">
        <f>((VLOOKUP($B$1,'Multipliers and Adjustments'!$A$70:$I$86,TRUNC(COLUMN(C$2)/5)+2,FALSE)*SUMIFS('IEA-MethaneAbatement-US'!$M:$M,'IEA-MethaneAbatement-US'!$N:$N,"&lt;"&amp;$B18,'IEA-MethaneAbatement-US'!$N:$N,"&gt;="&amp;$A18,'IEA-MethaneAbatement-US'!$L:$L,$B$1))+(VLOOKUP($C$1,'Multipliers and Adjustments'!$A$70:$I$86,TRUNC(COLUMN(C$2)/5)+2,FALSE)*SUMIFS('IEA-MethaneAbatement-US'!$M:$M,'IEA-MethaneAbatement-US'!$N:$N,"&lt;"&amp;$B18,'IEA-MethaneAbatement-US'!$N:$N,"&gt;="&amp;$A18,'IEA-MethaneAbatement-US'!$L:$L,$C$1))+(VLOOKUP($D$1,'Multipliers and Adjustments'!$A$70:$I$86,TRUNC(COLUMN(C$2)/5)+2,FALSE)*SUMIFS('IEA-MethaneAbatement-US'!$M:$M,'IEA-MethaneAbatement-US'!$N:$N,"&lt;"&amp;$B18,'IEA-MethaneAbatement-US'!$N:$N,"&gt;="&amp;$A18,'IEA-MethaneAbatement-US'!$L:$L,$D$1)))*'State Downscaling Multipliers'!$B$7*(1+'EPA to IEA Scaling'!G$10)</f>
        <v>0</v>
      </c>
      <c r="D18" s="2">
        <f>((VLOOKUP($B$1,'Multipliers and Adjustments'!$A$70:$I$86,TRUNC(COLUMN(D$2)/5)+2,FALSE)*SUMIFS('IEA-MethaneAbatement-US'!$M:$M,'IEA-MethaneAbatement-US'!$N:$N,"&lt;"&amp;$B18,'IEA-MethaneAbatement-US'!$N:$N,"&gt;="&amp;$A18,'IEA-MethaneAbatement-US'!$L:$L,$B$1))+(VLOOKUP($C$1,'Multipliers and Adjustments'!$A$70:$I$86,TRUNC(COLUMN(D$2)/5)+2,FALSE)*SUMIFS('IEA-MethaneAbatement-US'!$M:$M,'IEA-MethaneAbatement-US'!$N:$N,"&lt;"&amp;$B18,'IEA-MethaneAbatement-US'!$N:$N,"&gt;="&amp;$A18,'IEA-MethaneAbatement-US'!$L:$L,$C$1))+(VLOOKUP($D$1,'Multipliers and Adjustments'!$A$70:$I$86,TRUNC(COLUMN(D$2)/5)+2,FALSE)*SUMIFS('IEA-MethaneAbatement-US'!$M:$M,'IEA-MethaneAbatement-US'!$N:$N,"&lt;"&amp;$B18,'IEA-MethaneAbatement-US'!$N:$N,"&gt;="&amp;$A18,'IEA-MethaneAbatement-US'!$L:$L,$D$1)))*'State Downscaling Multipliers'!$B$7*(1+'EPA to IEA Scaling'!H$10)</f>
        <v>0</v>
      </c>
      <c r="E18" s="2">
        <f>((VLOOKUP($B$1,'Multipliers and Adjustments'!$A$70:$I$86,TRUNC(COLUMN(E$2)/5)+2,FALSE)*SUMIFS('IEA-MethaneAbatement-US'!$M:$M,'IEA-MethaneAbatement-US'!$N:$N,"&lt;"&amp;$B18,'IEA-MethaneAbatement-US'!$N:$N,"&gt;="&amp;$A18,'IEA-MethaneAbatement-US'!$L:$L,$B$1))+(VLOOKUP($C$1,'Multipliers and Adjustments'!$A$70:$I$86,TRUNC(COLUMN(E$2)/5)+2,FALSE)*SUMIFS('IEA-MethaneAbatement-US'!$M:$M,'IEA-MethaneAbatement-US'!$N:$N,"&lt;"&amp;$B18,'IEA-MethaneAbatement-US'!$N:$N,"&gt;="&amp;$A18,'IEA-MethaneAbatement-US'!$L:$L,$C$1))+(VLOOKUP($D$1,'Multipliers and Adjustments'!$A$70:$I$86,TRUNC(COLUMN(E$2)/5)+2,FALSE)*SUMIFS('IEA-MethaneAbatement-US'!$M:$M,'IEA-MethaneAbatement-US'!$N:$N,"&lt;"&amp;$B18,'IEA-MethaneAbatement-US'!$N:$N,"&gt;="&amp;$A18,'IEA-MethaneAbatement-US'!$L:$L,$D$1)))*'State Downscaling Multipliers'!$B$7*(1+'EPA to IEA Scaling'!I$10)</f>
        <v>0</v>
      </c>
      <c r="F18" s="2">
        <f>((VLOOKUP($B$1,'Multipliers and Adjustments'!$A$70:$I$86,TRUNC(COLUMN(F$2)/5)+2,FALSE)*SUMIFS('IEA-MethaneAbatement-US'!$M:$M,'IEA-MethaneAbatement-US'!$N:$N,"&lt;"&amp;$B18,'IEA-MethaneAbatement-US'!$N:$N,"&gt;="&amp;$A18,'IEA-MethaneAbatement-US'!$L:$L,$B$1))+(VLOOKUP($C$1,'Multipliers and Adjustments'!$A$70:$I$86,TRUNC(COLUMN(F$2)/5)+2,FALSE)*SUMIFS('IEA-MethaneAbatement-US'!$M:$M,'IEA-MethaneAbatement-US'!$N:$N,"&lt;"&amp;$B18,'IEA-MethaneAbatement-US'!$N:$N,"&gt;="&amp;$A18,'IEA-MethaneAbatement-US'!$L:$L,$C$1))+(VLOOKUP($D$1,'Multipliers and Adjustments'!$A$70:$I$86,TRUNC(COLUMN(F$2)/5)+2,FALSE)*SUMIFS('IEA-MethaneAbatement-US'!$M:$M,'IEA-MethaneAbatement-US'!$N:$N,"&lt;"&amp;$B18,'IEA-MethaneAbatement-US'!$N:$N,"&gt;="&amp;$A18,'IEA-MethaneAbatement-US'!$L:$L,$D$1)))*'State Downscaling Multipliers'!$B$7*(1+'EPA to IEA Scaling'!J$10)</f>
        <v>0</v>
      </c>
      <c r="G18" s="154">
        <f>((VLOOKUP($B$1,'Multipliers and Adjustments'!$A$70:$I$86,TRUNC(COLUMN(G$2)/5)+2,FALSE)*SUMIFS('IEA-MethaneAbatement-US'!$M:$M,'IEA-MethaneAbatement-US'!$N:$N,"&lt;"&amp;$B18,'IEA-MethaneAbatement-US'!$N:$N,"&gt;="&amp;$A18,'IEA-MethaneAbatement-US'!$L:$L,$B$1))+(VLOOKUP($C$1,'Multipliers and Adjustments'!$A$70:$I$86,TRUNC(COLUMN(G$2)/5)+2,FALSE)*SUMIFS('IEA-MethaneAbatement-US'!$M:$M,'IEA-MethaneAbatement-US'!$N:$N,"&lt;"&amp;$B18,'IEA-MethaneAbatement-US'!$N:$N,"&gt;="&amp;$A18,'IEA-MethaneAbatement-US'!$L:$L,$C$1))+(VLOOKUP($D$1,'Multipliers and Adjustments'!$A$70:$I$86,TRUNC(COLUMN(G$2)/5)+2,FALSE)*SUMIFS('IEA-MethaneAbatement-US'!$M:$M,'IEA-MethaneAbatement-US'!$N:$N,"&lt;"&amp;$B18,'IEA-MethaneAbatement-US'!$N:$N,"&gt;="&amp;$A18,'IEA-MethaneAbatement-US'!$L:$L,$D$1)))*'State Downscaling Multipliers'!$B$7*(1+'EPA to IEA Scaling'!K$10)</f>
        <v>0</v>
      </c>
      <c r="H18" s="105">
        <f>((VLOOKUP($B$1,'Multipliers and Adjustments'!$A$70:$I$86,TRUNC(COLUMN(H$2)/5)+2,FALSE)*SUMIFS('IEA-MethaneAbatement-US'!$M:$M,'IEA-MethaneAbatement-US'!$N:$N,"&lt;"&amp;$B18,'IEA-MethaneAbatement-US'!$N:$N,"&gt;="&amp;$A18,'IEA-MethaneAbatement-US'!$L:$L,$B$1))+(VLOOKUP($C$1,'Multipliers and Adjustments'!$A$70:$I$86,TRUNC(COLUMN(H$2)/5)+2,FALSE)*SUMIFS('IEA-MethaneAbatement-US'!$M:$M,'IEA-MethaneAbatement-US'!$N:$N,"&lt;"&amp;$B18,'IEA-MethaneAbatement-US'!$N:$N,"&gt;="&amp;$A18,'IEA-MethaneAbatement-US'!$L:$L,$C$1))+(VLOOKUP($D$1,'Multipliers and Adjustments'!$A$70:$I$86,TRUNC(COLUMN(H$2)/5)+2,FALSE)*SUMIFS('IEA-MethaneAbatement-US'!$M:$M,'IEA-MethaneAbatement-US'!$N:$N,"&lt;"&amp;$B18,'IEA-MethaneAbatement-US'!$N:$N,"&gt;="&amp;$A18,'IEA-MethaneAbatement-US'!$L:$L,$D$1)))*'State Downscaling Multipliers'!$B$7*(1+'EPA to IEA Scaling'!L$10)</f>
        <v>0</v>
      </c>
      <c r="I18" s="2">
        <f>((VLOOKUP($B$1,'Multipliers and Adjustments'!$A$70:$I$86,TRUNC(COLUMN(I$2)/5)+2,FALSE)*SUMIFS('IEA-MethaneAbatement-US'!$M:$M,'IEA-MethaneAbatement-US'!$N:$N,"&lt;"&amp;$B18,'IEA-MethaneAbatement-US'!$N:$N,"&gt;="&amp;$A18,'IEA-MethaneAbatement-US'!$L:$L,$B$1))+(VLOOKUP($C$1,'Multipliers and Adjustments'!$A$70:$I$86,TRUNC(COLUMN(I$2)/5)+2,FALSE)*SUMIFS('IEA-MethaneAbatement-US'!$M:$M,'IEA-MethaneAbatement-US'!$N:$N,"&lt;"&amp;$B18,'IEA-MethaneAbatement-US'!$N:$N,"&gt;="&amp;$A18,'IEA-MethaneAbatement-US'!$L:$L,$C$1))+(VLOOKUP($D$1,'Multipliers and Adjustments'!$A$70:$I$86,TRUNC(COLUMN(I$2)/5)+2,FALSE)*SUMIFS('IEA-MethaneAbatement-US'!$M:$M,'IEA-MethaneAbatement-US'!$N:$N,"&lt;"&amp;$B18,'IEA-MethaneAbatement-US'!$N:$N,"&gt;="&amp;$A18,'IEA-MethaneAbatement-US'!$L:$L,$D$1)))*'State Downscaling Multipliers'!$B$7*(1+'EPA to IEA Scaling'!M$10)</f>
        <v>0</v>
      </c>
      <c r="J18" s="2">
        <f>((VLOOKUP($B$1,'Multipliers and Adjustments'!$A$70:$I$86,TRUNC(COLUMN(J$2)/5)+2,FALSE)*SUMIFS('IEA-MethaneAbatement-US'!$M:$M,'IEA-MethaneAbatement-US'!$N:$N,"&lt;"&amp;$B18,'IEA-MethaneAbatement-US'!$N:$N,"&gt;="&amp;$A18,'IEA-MethaneAbatement-US'!$L:$L,$B$1))+(VLOOKUP($C$1,'Multipliers and Adjustments'!$A$70:$I$86,TRUNC(COLUMN(J$2)/5)+2,FALSE)*SUMIFS('IEA-MethaneAbatement-US'!$M:$M,'IEA-MethaneAbatement-US'!$N:$N,"&lt;"&amp;$B18,'IEA-MethaneAbatement-US'!$N:$N,"&gt;="&amp;$A18,'IEA-MethaneAbatement-US'!$L:$L,$C$1))+(VLOOKUP($D$1,'Multipliers and Adjustments'!$A$70:$I$86,TRUNC(COLUMN(J$2)/5)+2,FALSE)*SUMIFS('IEA-MethaneAbatement-US'!$M:$M,'IEA-MethaneAbatement-US'!$N:$N,"&lt;"&amp;$B18,'IEA-MethaneAbatement-US'!$N:$N,"&gt;="&amp;$A18,'IEA-MethaneAbatement-US'!$L:$L,$D$1)))*'State Downscaling Multipliers'!$B$7*(1+'EPA to IEA Scaling'!N$10)</f>
        <v>0</v>
      </c>
      <c r="K18" s="2">
        <f>((VLOOKUP($B$1,'Multipliers and Adjustments'!$A$70:$I$86,TRUNC(COLUMN(K$2)/5)+2,FALSE)*SUMIFS('IEA-MethaneAbatement-US'!$M:$M,'IEA-MethaneAbatement-US'!$N:$N,"&lt;"&amp;$B18,'IEA-MethaneAbatement-US'!$N:$N,"&gt;="&amp;$A18,'IEA-MethaneAbatement-US'!$L:$L,$B$1))+(VLOOKUP($C$1,'Multipliers and Adjustments'!$A$70:$I$86,TRUNC(COLUMN(K$2)/5)+2,FALSE)*SUMIFS('IEA-MethaneAbatement-US'!$M:$M,'IEA-MethaneAbatement-US'!$N:$N,"&lt;"&amp;$B18,'IEA-MethaneAbatement-US'!$N:$N,"&gt;="&amp;$A18,'IEA-MethaneAbatement-US'!$L:$L,$C$1))+(VLOOKUP($D$1,'Multipliers and Adjustments'!$A$70:$I$86,TRUNC(COLUMN(K$2)/5)+2,FALSE)*SUMIFS('IEA-MethaneAbatement-US'!$M:$M,'IEA-MethaneAbatement-US'!$N:$N,"&lt;"&amp;$B18,'IEA-MethaneAbatement-US'!$N:$N,"&gt;="&amp;$A18,'IEA-MethaneAbatement-US'!$L:$L,$D$1)))*'State Downscaling Multipliers'!$B$7*(1+'EPA to IEA Scaling'!O$10)</f>
        <v>0</v>
      </c>
      <c r="L18" s="2">
        <f>((VLOOKUP($B$1,'Multipliers and Adjustments'!$A$70:$I$86,TRUNC(COLUMN(L$2)/5)+2,FALSE)*SUMIFS('IEA-MethaneAbatement-US'!$M:$M,'IEA-MethaneAbatement-US'!$N:$N,"&lt;"&amp;$B18,'IEA-MethaneAbatement-US'!$N:$N,"&gt;="&amp;$A18,'IEA-MethaneAbatement-US'!$L:$L,$B$1))+(VLOOKUP($C$1,'Multipliers and Adjustments'!$A$70:$I$86,TRUNC(COLUMN(L$2)/5)+2,FALSE)*SUMIFS('IEA-MethaneAbatement-US'!$M:$M,'IEA-MethaneAbatement-US'!$N:$N,"&lt;"&amp;$B18,'IEA-MethaneAbatement-US'!$N:$N,"&gt;="&amp;$A18,'IEA-MethaneAbatement-US'!$L:$L,$C$1))+(VLOOKUP($D$1,'Multipliers and Adjustments'!$A$70:$I$86,TRUNC(COLUMN(L$2)/5)+2,FALSE)*SUMIFS('IEA-MethaneAbatement-US'!$M:$M,'IEA-MethaneAbatement-US'!$N:$N,"&lt;"&amp;$B18,'IEA-MethaneAbatement-US'!$N:$N,"&gt;="&amp;$A18,'IEA-MethaneAbatement-US'!$L:$L,$D$1)))*'State Downscaling Multipliers'!$B$7*(1+'EPA to IEA Scaling'!P$10)</f>
        <v>0</v>
      </c>
      <c r="M18" s="105">
        <f>((VLOOKUP($B$1,'Multipliers and Adjustments'!$A$70:$I$86,TRUNC(COLUMN(M$2)/5)+2,FALSE)*SUMIFS('IEA-MethaneAbatement-US'!$M:$M,'IEA-MethaneAbatement-US'!$N:$N,"&lt;"&amp;$B18,'IEA-MethaneAbatement-US'!$N:$N,"&gt;="&amp;$A18,'IEA-MethaneAbatement-US'!$L:$L,$B$1))+(VLOOKUP($C$1,'Multipliers and Adjustments'!$A$70:$I$86,TRUNC(COLUMN(M$2)/5)+2,FALSE)*SUMIFS('IEA-MethaneAbatement-US'!$M:$M,'IEA-MethaneAbatement-US'!$N:$N,"&lt;"&amp;$B18,'IEA-MethaneAbatement-US'!$N:$N,"&gt;="&amp;$A18,'IEA-MethaneAbatement-US'!$L:$L,$C$1))+(VLOOKUP($D$1,'Multipliers and Adjustments'!$A$70:$I$86,TRUNC(COLUMN(M$2)/5)+2,FALSE)*SUMIFS('IEA-MethaneAbatement-US'!$M:$M,'IEA-MethaneAbatement-US'!$N:$N,"&lt;"&amp;$B18,'IEA-MethaneAbatement-US'!$N:$N,"&gt;="&amp;$A18,'IEA-MethaneAbatement-US'!$L:$L,$D$1)))*'State Downscaling Multipliers'!$B$7*(1+'EPA to IEA Scaling'!Q$10)</f>
        <v>0</v>
      </c>
      <c r="N18" s="2">
        <f>((VLOOKUP($B$1,'Multipliers and Adjustments'!$A$70:$I$86,TRUNC(COLUMN(N$2)/5)+2,FALSE)*SUMIFS('IEA-MethaneAbatement-US'!$M:$M,'IEA-MethaneAbatement-US'!$N:$N,"&lt;"&amp;$B18,'IEA-MethaneAbatement-US'!$N:$N,"&gt;="&amp;$A18,'IEA-MethaneAbatement-US'!$L:$L,$B$1))+(VLOOKUP($C$1,'Multipliers and Adjustments'!$A$70:$I$86,TRUNC(COLUMN(N$2)/5)+2,FALSE)*SUMIFS('IEA-MethaneAbatement-US'!$M:$M,'IEA-MethaneAbatement-US'!$N:$N,"&lt;"&amp;$B18,'IEA-MethaneAbatement-US'!$N:$N,"&gt;="&amp;$A18,'IEA-MethaneAbatement-US'!$L:$L,$C$1))+(VLOOKUP($D$1,'Multipliers and Adjustments'!$A$70:$I$86,TRUNC(COLUMN(N$2)/5)+2,FALSE)*SUMIFS('IEA-MethaneAbatement-US'!$M:$M,'IEA-MethaneAbatement-US'!$N:$N,"&lt;"&amp;$B18,'IEA-MethaneAbatement-US'!$N:$N,"&gt;="&amp;$A18,'IEA-MethaneAbatement-US'!$L:$L,$D$1)))*'State Downscaling Multipliers'!$B$7*(1+'EPA to IEA Scaling'!R$10)</f>
        <v>0</v>
      </c>
      <c r="O18" s="2">
        <f>((VLOOKUP($B$1,'Multipliers and Adjustments'!$A$70:$I$86,TRUNC(COLUMN(O$2)/5)+2,FALSE)*SUMIFS('IEA-MethaneAbatement-US'!$M:$M,'IEA-MethaneAbatement-US'!$N:$N,"&lt;"&amp;$B18,'IEA-MethaneAbatement-US'!$N:$N,"&gt;="&amp;$A18,'IEA-MethaneAbatement-US'!$L:$L,$B$1))+(VLOOKUP($C$1,'Multipliers and Adjustments'!$A$70:$I$86,TRUNC(COLUMN(O$2)/5)+2,FALSE)*SUMIFS('IEA-MethaneAbatement-US'!$M:$M,'IEA-MethaneAbatement-US'!$N:$N,"&lt;"&amp;$B18,'IEA-MethaneAbatement-US'!$N:$N,"&gt;="&amp;$A18,'IEA-MethaneAbatement-US'!$L:$L,$C$1))+(VLOOKUP($D$1,'Multipliers and Adjustments'!$A$70:$I$86,TRUNC(COLUMN(O$2)/5)+2,FALSE)*SUMIFS('IEA-MethaneAbatement-US'!$M:$M,'IEA-MethaneAbatement-US'!$N:$N,"&lt;"&amp;$B18,'IEA-MethaneAbatement-US'!$N:$N,"&gt;="&amp;$A18,'IEA-MethaneAbatement-US'!$L:$L,$D$1)))*'State Downscaling Multipliers'!$B$7*(1+'EPA to IEA Scaling'!S$10)</f>
        <v>0</v>
      </c>
      <c r="P18" s="2">
        <f>((VLOOKUP($B$1,'Multipliers and Adjustments'!$A$70:$I$86,TRUNC(COLUMN(P$2)/5)+2,FALSE)*SUMIFS('IEA-MethaneAbatement-US'!$M:$M,'IEA-MethaneAbatement-US'!$N:$N,"&lt;"&amp;$B18,'IEA-MethaneAbatement-US'!$N:$N,"&gt;="&amp;$A18,'IEA-MethaneAbatement-US'!$L:$L,$B$1))+(VLOOKUP($C$1,'Multipliers and Adjustments'!$A$70:$I$86,TRUNC(COLUMN(P$2)/5)+2,FALSE)*SUMIFS('IEA-MethaneAbatement-US'!$M:$M,'IEA-MethaneAbatement-US'!$N:$N,"&lt;"&amp;$B18,'IEA-MethaneAbatement-US'!$N:$N,"&gt;="&amp;$A18,'IEA-MethaneAbatement-US'!$L:$L,$C$1))+(VLOOKUP($D$1,'Multipliers and Adjustments'!$A$70:$I$86,TRUNC(COLUMN(P$2)/5)+2,FALSE)*SUMIFS('IEA-MethaneAbatement-US'!$M:$M,'IEA-MethaneAbatement-US'!$N:$N,"&lt;"&amp;$B18,'IEA-MethaneAbatement-US'!$N:$N,"&gt;="&amp;$A18,'IEA-MethaneAbatement-US'!$L:$L,$D$1)))*'State Downscaling Multipliers'!$B$7*(1+'EPA to IEA Scaling'!T$10)</f>
        <v>0</v>
      </c>
      <c r="Q18" s="2">
        <f>((VLOOKUP($B$1,'Multipliers and Adjustments'!$A$70:$I$86,TRUNC(COLUMN(Q$2)/5)+2,FALSE)*SUMIFS('IEA-MethaneAbatement-US'!$M:$M,'IEA-MethaneAbatement-US'!$N:$N,"&lt;"&amp;$B18,'IEA-MethaneAbatement-US'!$N:$N,"&gt;="&amp;$A18,'IEA-MethaneAbatement-US'!$L:$L,$B$1))+(VLOOKUP($C$1,'Multipliers and Adjustments'!$A$70:$I$86,TRUNC(COLUMN(Q$2)/5)+2,FALSE)*SUMIFS('IEA-MethaneAbatement-US'!$M:$M,'IEA-MethaneAbatement-US'!$N:$N,"&lt;"&amp;$B18,'IEA-MethaneAbatement-US'!$N:$N,"&gt;="&amp;$A18,'IEA-MethaneAbatement-US'!$L:$L,$C$1))+(VLOOKUP($D$1,'Multipliers and Adjustments'!$A$70:$I$86,TRUNC(COLUMN(Q$2)/5)+2,FALSE)*SUMIFS('IEA-MethaneAbatement-US'!$M:$M,'IEA-MethaneAbatement-US'!$N:$N,"&lt;"&amp;$B18,'IEA-MethaneAbatement-US'!$N:$N,"&gt;="&amp;$A18,'IEA-MethaneAbatement-US'!$L:$L,$D$1)))*'State Downscaling Multipliers'!$B$7*(1+'EPA to IEA Scaling'!U$10)</f>
        <v>0</v>
      </c>
      <c r="R18" s="105">
        <f>((VLOOKUP($B$1,'Multipliers and Adjustments'!$A$70:$I$86,TRUNC(COLUMN(R$2)/5)+2,FALSE)*SUMIFS('IEA-MethaneAbatement-US'!$M:$M,'IEA-MethaneAbatement-US'!$N:$N,"&lt;"&amp;$B18,'IEA-MethaneAbatement-US'!$N:$N,"&gt;="&amp;$A18,'IEA-MethaneAbatement-US'!$L:$L,$B$1))+(VLOOKUP($C$1,'Multipliers and Adjustments'!$A$70:$I$86,TRUNC(COLUMN(R$2)/5)+2,FALSE)*SUMIFS('IEA-MethaneAbatement-US'!$M:$M,'IEA-MethaneAbatement-US'!$N:$N,"&lt;"&amp;$B18,'IEA-MethaneAbatement-US'!$N:$N,"&gt;="&amp;$A18,'IEA-MethaneAbatement-US'!$L:$L,$C$1))+(VLOOKUP($D$1,'Multipliers and Adjustments'!$A$70:$I$86,TRUNC(COLUMN(R$2)/5)+2,FALSE)*SUMIFS('IEA-MethaneAbatement-US'!$M:$M,'IEA-MethaneAbatement-US'!$N:$N,"&lt;"&amp;$B18,'IEA-MethaneAbatement-US'!$N:$N,"&gt;="&amp;$A18,'IEA-MethaneAbatement-US'!$L:$L,$D$1)))*'State Downscaling Multipliers'!$B$7*(1+'EPA to IEA Scaling'!V$10)</f>
        <v>0</v>
      </c>
      <c r="S18" s="2">
        <f>((VLOOKUP($B$1,'Multipliers and Adjustments'!$A$70:$I$86,TRUNC(COLUMN(S$2)/5)+2,FALSE)*SUMIFS('IEA-MethaneAbatement-US'!$M:$M,'IEA-MethaneAbatement-US'!$N:$N,"&lt;"&amp;$B18,'IEA-MethaneAbatement-US'!$N:$N,"&gt;="&amp;$A18,'IEA-MethaneAbatement-US'!$L:$L,$B$1))+(VLOOKUP($C$1,'Multipliers and Adjustments'!$A$70:$I$86,TRUNC(COLUMN(S$2)/5)+2,FALSE)*SUMIFS('IEA-MethaneAbatement-US'!$M:$M,'IEA-MethaneAbatement-US'!$N:$N,"&lt;"&amp;$B18,'IEA-MethaneAbatement-US'!$N:$N,"&gt;="&amp;$A18,'IEA-MethaneAbatement-US'!$L:$L,$C$1))+(VLOOKUP($D$1,'Multipliers and Adjustments'!$A$70:$I$86,TRUNC(COLUMN(S$2)/5)+2,FALSE)*SUMIFS('IEA-MethaneAbatement-US'!$M:$M,'IEA-MethaneAbatement-US'!$N:$N,"&lt;"&amp;$B18,'IEA-MethaneAbatement-US'!$N:$N,"&gt;="&amp;$A18,'IEA-MethaneAbatement-US'!$L:$L,$D$1)))*'State Downscaling Multipliers'!$B$7*(1+'EPA to IEA Scaling'!W$10)</f>
        <v>0</v>
      </c>
      <c r="T18" s="2">
        <f>((VLOOKUP($B$1,'Multipliers and Adjustments'!$A$70:$I$86,TRUNC(COLUMN(T$2)/5)+2,FALSE)*SUMIFS('IEA-MethaneAbatement-US'!$M:$M,'IEA-MethaneAbatement-US'!$N:$N,"&lt;"&amp;$B18,'IEA-MethaneAbatement-US'!$N:$N,"&gt;="&amp;$A18,'IEA-MethaneAbatement-US'!$L:$L,$B$1))+(VLOOKUP($C$1,'Multipliers and Adjustments'!$A$70:$I$86,TRUNC(COLUMN(T$2)/5)+2,FALSE)*SUMIFS('IEA-MethaneAbatement-US'!$M:$M,'IEA-MethaneAbatement-US'!$N:$N,"&lt;"&amp;$B18,'IEA-MethaneAbatement-US'!$N:$N,"&gt;="&amp;$A18,'IEA-MethaneAbatement-US'!$L:$L,$C$1))+(VLOOKUP($D$1,'Multipliers and Adjustments'!$A$70:$I$86,TRUNC(COLUMN(T$2)/5)+2,FALSE)*SUMIFS('IEA-MethaneAbatement-US'!$M:$M,'IEA-MethaneAbatement-US'!$N:$N,"&lt;"&amp;$B18,'IEA-MethaneAbatement-US'!$N:$N,"&gt;="&amp;$A18,'IEA-MethaneAbatement-US'!$L:$L,$D$1)))*'State Downscaling Multipliers'!$B$7*(1+'EPA to IEA Scaling'!X$10)</f>
        <v>0</v>
      </c>
      <c r="U18" s="2">
        <f>((VLOOKUP($B$1,'Multipliers and Adjustments'!$A$70:$I$86,TRUNC(COLUMN(U$2)/5)+2,FALSE)*SUMIFS('IEA-MethaneAbatement-US'!$M:$M,'IEA-MethaneAbatement-US'!$N:$N,"&lt;"&amp;$B18,'IEA-MethaneAbatement-US'!$N:$N,"&gt;="&amp;$A18,'IEA-MethaneAbatement-US'!$L:$L,$B$1))+(VLOOKUP($C$1,'Multipliers and Adjustments'!$A$70:$I$86,TRUNC(COLUMN(U$2)/5)+2,FALSE)*SUMIFS('IEA-MethaneAbatement-US'!$M:$M,'IEA-MethaneAbatement-US'!$N:$N,"&lt;"&amp;$B18,'IEA-MethaneAbatement-US'!$N:$N,"&gt;="&amp;$A18,'IEA-MethaneAbatement-US'!$L:$L,$C$1))+(VLOOKUP($D$1,'Multipliers and Adjustments'!$A$70:$I$86,TRUNC(COLUMN(U$2)/5)+2,FALSE)*SUMIFS('IEA-MethaneAbatement-US'!$M:$M,'IEA-MethaneAbatement-US'!$N:$N,"&lt;"&amp;$B18,'IEA-MethaneAbatement-US'!$N:$N,"&gt;="&amp;$A18,'IEA-MethaneAbatement-US'!$L:$L,$D$1)))*'State Downscaling Multipliers'!$B$7*(1+'EPA to IEA Scaling'!Y$10)</f>
        <v>0</v>
      </c>
      <c r="V18" s="2">
        <f>((VLOOKUP($B$1,'Multipliers and Adjustments'!$A$70:$I$86,TRUNC(COLUMN(V$2)/5)+2,FALSE)*SUMIFS('IEA-MethaneAbatement-US'!$M:$M,'IEA-MethaneAbatement-US'!$N:$N,"&lt;"&amp;$B18,'IEA-MethaneAbatement-US'!$N:$N,"&gt;="&amp;$A18,'IEA-MethaneAbatement-US'!$L:$L,$B$1))+(VLOOKUP($C$1,'Multipliers and Adjustments'!$A$70:$I$86,TRUNC(COLUMN(V$2)/5)+2,FALSE)*SUMIFS('IEA-MethaneAbatement-US'!$M:$M,'IEA-MethaneAbatement-US'!$N:$N,"&lt;"&amp;$B18,'IEA-MethaneAbatement-US'!$N:$N,"&gt;="&amp;$A18,'IEA-MethaneAbatement-US'!$L:$L,$C$1))+(VLOOKUP($D$1,'Multipliers and Adjustments'!$A$70:$I$86,TRUNC(COLUMN(V$2)/5)+2,FALSE)*SUMIFS('IEA-MethaneAbatement-US'!$M:$M,'IEA-MethaneAbatement-US'!$N:$N,"&lt;"&amp;$B18,'IEA-MethaneAbatement-US'!$N:$N,"&gt;="&amp;$A18,'IEA-MethaneAbatement-US'!$L:$L,$D$1)))*'State Downscaling Multipliers'!$B$7*(1+'EPA to IEA Scaling'!Z$10)</f>
        <v>0</v>
      </c>
      <c r="W18" s="105">
        <f>((VLOOKUP($B$1,'Multipliers and Adjustments'!$A$70:$I$86,TRUNC(COLUMN(W$2)/5)+2,FALSE)*SUMIFS('IEA-MethaneAbatement-US'!$M:$M,'IEA-MethaneAbatement-US'!$N:$N,"&lt;"&amp;$B18,'IEA-MethaneAbatement-US'!$N:$N,"&gt;="&amp;$A18,'IEA-MethaneAbatement-US'!$L:$L,$B$1))+(VLOOKUP($C$1,'Multipliers and Adjustments'!$A$70:$I$86,TRUNC(COLUMN(W$2)/5)+2,FALSE)*SUMIFS('IEA-MethaneAbatement-US'!$M:$M,'IEA-MethaneAbatement-US'!$N:$N,"&lt;"&amp;$B18,'IEA-MethaneAbatement-US'!$N:$N,"&gt;="&amp;$A18,'IEA-MethaneAbatement-US'!$L:$L,$C$1))+(VLOOKUP($D$1,'Multipliers and Adjustments'!$A$70:$I$86,TRUNC(COLUMN(W$2)/5)+2,FALSE)*SUMIFS('IEA-MethaneAbatement-US'!$M:$M,'IEA-MethaneAbatement-US'!$N:$N,"&lt;"&amp;$B18,'IEA-MethaneAbatement-US'!$N:$N,"&gt;="&amp;$A18,'IEA-MethaneAbatement-US'!$L:$L,$D$1)))*'State Downscaling Multipliers'!$B$7*(1+'EPA to IEA Scaling'!AA$10)</f>
        <v>0</v>
      </c>
      <c r="X18" s="2">
        <f>((VLOOKUP($B$1,'Multipliers and Adjustments'!$A$70:$I$86,TRUNC(COLUMN(X$2)/5)+2,FALSE)*SUMIFS('IEA-MethaneAbatement-US'!$M:$M,'IEA-MethaneAbatement-US'!$N:$N,"&lt;"&amp;$B18,'IEA-MethaneAbatement-US'!$N:$N,"&gt;="&amp;$A18,'IEA-MethaneAbatement-US'!$L:$L,$B$1))+(VLOOKUP($C$1,'Multipliers and Adjustments'!$A$70:$I$86,TRUNC(COLUMN(X$2)/5)+2,FALSE)*SUMIFS('IEA-MethaneAbatement-US'!$M:$M,'IEA-MethaneAbatement-US'!$N:$N,"&lt;"&amp;$B18,'IEA-MethaneAbatement-US'!$N:$N,"&gt;="&amp;$A18,'IEA-MethaneAbatement-US'!$L:$L,$C$1))+(VLOOKUP($D$1,'Multipliers and Adjustments'!$A$70:$I$86,TRUNC(COLUMN(X$2)/5)+2,FALSE)*SUMIFS('IEA-MethaneAbatement-US'!$M:$M,'IEA-MethaneAbatement-US'!$N:$N,"&lt;"&amp;$B18,'IEA-MethaneAbatement-US'!$N:$N,"&gt;="&amp;$A18,'IEA-MethaneAbatement-US'!$L:$L,$D$1)))*'State Downscaling Multipliers'!$B$7*(1+'EPA to IEA Scaling'!AB$10)</f>
        <v>0</v>
      </c>
      <c r="Y18" s="2">
        <f>((VLOOKUP($B$1,'Multipliers and Adjustments'!$A$70:$I$86,TRUNC(COLUMN(Y$2)/5)+2,FALSE)*SUMIFS('IEA-MethaneAbatement-US'!$M:$M,'IEA-MethaneAbatement-US'!$N:$N,"&lt;"&amp;$B18,'IEA-MethaneAbatement-US'!$N:$N,"&gt;="&amp;$A18,'IEA-MethaneAbatement-US'!$L:$L,$B$1))+(VLOOKUP($C$1,'Multipliers and Adjustments'!$A$70:$I$86,TRUNC(COLUMN(Y$2)/5)+2,FALSE)*SUMIFS('IEA-MethaneAbatement-US'!$M:$M,'IEA-MethaneAbatement-US'!$N:$N,"&lt;"&amp;$B18,'IEA-MethaneAbatement-US'!$N:$N,"&gt;="&amp;$A18,'IEA-MethaneAbatement-US'!$L:$L,$C$1))+(VLOOKUP($D$1,'Multipliers and Adjustments'!$A$70:$I$86,TRUNC(COLUMN(Y$2)/5)+2,FALSE)*SUMIFS('IEA-MethaneAbatement-US'!$M:$M,'IEA-MethaneAbatement-US'!$N:$N,"&lt;"&amp;$B18,'IEA-MethaneAbatement-US'!$N:$N,"&gt;="&amp;$A18,'IEA-MethaneAbatement-US'!$L:$L,$D$1)))*'State Downscaling Multipliers'!$B$7*(1+'EPA to IEA Scaling'!AC$10)</f>
        <v>0</v>
      </c>
      <c r="Z18" s="2">
        <f>((VLOOKUP($B$1,'Multipliers and Adjustments'!$A$70:$I$86,TRUNC(COLUMN(Z$2)/5)+2,FALSE)*SUMIFS('IEA-MethaneAbatement-US'!$M:$M,'IEA-MethaneAbatement-US'!$N:$N,"&lt;"&amp;$B18,'IEA-MethaneAbatement-US'!$N:$N,"&gt;="&amp;$A18,'IEA-MethaneAbatement-US'!$L:$L,$B$1))+(VLOOKUP($C$1,'Multipliers and Adjustments'!$A$70:$I$86,TRUNC(COLUMN(Z$2)/5)+2,FALSE)*SUMIFS('IEA-MethaneAbatement-US'!$M:$M,'IEA-MethaneAbatement-US'!$N:$N,"&lt;"&amp;$B18,'IEA-MethaneAbatement-US'!$N:$N,"&gt;="&amp;$A18,'IEA-MethaneAbatement-US'!$L:$L,$C$1))+(VLOOKUP($D$1,'Multipliers and Adjustments'!$A$70:$I$86,TRUNC(COLUMN(Z$2)/5)+2,FALSE)*SUMIFS('IEA-MethaneAbatement-US'!$M:$M,'IEA-MethaneAbatement-US'!$N:$N,"&lt;"&amp;$B18,'IEA-MethaneAbatement-US'!$N:$N,"&gt;="&amp;$A18,'IEA-MethaneAbatement-US'!$L:$L,$D$1)))*'State Downscaling Multipliers'!$B$7*(1+'EPA to IEA Scaling'!AD$10)</f>
        <v>0</v>
      </c>
      <c r="AA18" s="2">
        <f>((VLOOKUP($B$1,'Multipliers and Adjustments'!$A$70:$I$86,TRUNC(COLUMN(AA$2)/5)+2,FALSE)*SUMIFS('IEA-MethaneAbatement-US'!$M:$M,'IEA-MethaneAbatement-US'!$N:$N,"&lt;"&amp;$B18,'IEA-MethaneAbatement-US'!$N:$N,"&gt;="&amp;$A18,'IEA-MethaneAbatement-US'!$L:$L,$B$1))+(VLOOKUP($C$1,'Multipliers and Adjustments'!$A$70:$I$86,TRUNC(COLUMN(AA$2)/5)+2,FALSE)*SUMIFS('IEA-MethaneAbatement-US'!$M:$M,'IEA-MethaneAbatement-US'!$N:$N,"&lt;"&amp;$B18,'IEA-MethaneAbatement-US'!$N:$N,"&gt;="&amp;$A18,'IEA-MethaneAbatement-US'!$L:$L,$C$1))+(VLOOKUP($D$1,'Multipliers and Adjustments'!$A$70:$I$86,TRUNC(COLUMN(AA$2)/5)+2,FALSE)*SUMIFS('IEA-MethaneAbatement-US'!$M:$M,'IEA-MethaneAbatement-US'!$N:$N,"&lt;"&amp;$B18,'IEA-MethaneAbatement-US'!$N:$N,"&gt;="&amp;$A18,'IEA-MethaneAbatement-US'!$L:$L,$D$1)))*'State Downscaling Multipliers'!$B$7*(1+'EPA to IEA Scaling'!AE$10)</f>
        <v>0</v>
      </c>
      <c r="AB18" s="105">
        <f>((VLOOKUP($B$1,'Multipliers and Adjustments'!$A$70:$I$86,TRUNC(COLUMN(AB$2)/5)+2,FALSE)*SUMIFS('IEA-MethaneAbatement-US'!$M:$M,'IEA-MethaneAbatement-US'!$N:$N,"&lt;"&amp;$B18,'IEA-MethaneAbatement-US'!$N:$N,"&gt;="&amp;$A18,'IEA-MethaneAbatement-US'!$L:$L,$B$1))+(VLOOKUP($C$1,'Multipliers and Adjustments'!$A$70:$I$86,TRUNC(COLUMN(AB$2)/5)+2,FALSE)*SUMIFS('IEA-MethaneAbatement-US'!$M:$M,'IEA-MethaneAbatement-US'!$N:$N,"&lt;"&amp;$B18,'IEA-MethaneAbatement-US'!$N:$N,"&gt;="&amp;$A18,'IEA-MethaneAbatement-US'!$L:$L,$C$1))+(VLOOKUP($D$1,'Multipliers and Adjustments'!$A$70:$I$86,TRUNC(COLUMN(AB$2)/5)+2,FALSE)*SUMIFS('IEA-MethaneAbatement-US'!$M:$M,'IEA-MethaneAbatement-US'!$N:$N,"&lt;"&amp;$B18,'IEA-MethaneAbatement-US'!$N:$N,"&gt;="&amp;$A18,'IEA-MethaneAbatement-US'!$L:$L,$D$1)))*'State Downscaling Multipliers'!$B$7*(1+'EPA to IEA Scaling'!AF$10)</f>
        <v>0</v>
      </c>
      <c r="AC18" s="2">
        <f>((VLOOKUP($B$1,'Multipliers and Adjustments'!$A$70:$I$86,TRUNC(COLUMN(AC$2)/5)+2,FALSE)*SUMIFS('IEA-MethaneAbatement-US'!$M:$M,'IEA-MethaneAbatement-US'!$N:$N,"&lt;"&amp;$B18,'IEA-MethaneAbatement-US'!$N:$N,"&gt;="&amp;$A18,'IEA-MethaneAbatement-US'!$L:$L,$B$1))+(VLOOKUP($C$1,'Multipliers and Adjustments'!$A$70:$I$86,TRUNC(COLUMN(AC$2)/5)+2,FALSE)*SUMIFS('IEA-MethaneAbatement-US'!$M:$M,'IEA-MethaneAbatement-US'!$N:$N,"&lt;"&amp;$B18,'IEA-MethaneAbatement-US'!$N:$N,"&gt;="&amp;$A18,'IEA-MethaneAbatement-US'!$L:$L,$C$1))+(VLOOKUP($D$1,'Multipliers and Adjustments'!$A$70:$I$86,TRUNC(COLUMN(AC$2)/5)+2,FALSE)*SUMIFS('IEA-MethaneAbatement-US'!$M:$M,'IEA-MethaneAbatement-US'!$N:$N,"&lt;"&amp;$B18,'IEA-MethaneAbatement-US'!$N:$N,"&gt;="&amp;$A18,'IEA-MethaneAbatement-US'!$L:$L,$D$1)))*'State Downscaling Multipliers'!$B$7*(1+'EPA to IEA Scaling'!AG$10)</f>
        <v>0</v>
      </c>
      <c r="AD18" s="2">
        <f>((VLOOKUP($B$1,'Multipliers and Adjustments'!$A$70:$I$86,TRUNC(COLUMN(AD$2)/5)+2,FALSE)*SUMIFS('IEA-MethaneAbatement-US'!$M:$M,'IEA-MethaneAbatement-US'!$N:$N,"&lt;"&amp;$B18,'IEA-MethaneAbatement-US'!$N:$N,"&gt;="&amp;$A18,'IEA-MethaneAbatement-US'!$L:$L,$B$1))+(VLOOKUP($C$1,'Multipliers and Adjustments'!$A$70:$I$86,TRUNC(COLUMN(AD$2)/5)+2,FALSE)*SUMIFS('IEA-MethaneAbatement-US'!$M:$M,'IEA-MethaneAbatement-US'!$N:$N,"&lt;"&amp;$B18,'IEA-MethaneAbatement-US'!$N:$N,"&gt;="&amp;$A18,'IEA-MethaneAbatement-US'!$L:$L,$C$1))+(VLOOKUP($D$1,'Multipliers and Adjustments'!$A$70:$I$86,TRUNC(COLUMN(AD$2)/5)+2,FALSE)*SUMIFS('IEA-MethaneAbatement-US'!$M:$M,'IEA-MethaneAbatement-US'!$N:$N,"&lt;"&amp;$B18,'IEA-MethaneAbatement-US'!$N:$N,"&gt;="&amp;$A18,'IEA-MethaneAbatement-US'!$L:$L,$D$1)))*'State Downscaling Multipliers'!$B$7*(1+'EPA to IEA Scaling'!AH$10)</f>
        <v>0</v>
      </c>
      <c r="AE18" s="2">
        <f>((VLOOKUP($B$1,'Multipliers and Adjustments'!$A$70:$I$86,TRUNC(COLUMN(AE$2)/5)+2,FALSE)*SUMIFS('IEA-MethaneAbatement-US'!$M:$M,'IEA-MethaneAbatement-US'!$N:$N,"&lt;"&amp;$B18,'IEA-MethaneAbatement-US'!$N:$N,"&gt;="&amp;$A18,'IEA-MethaneAbatement-US'!$L:$L,$B$1))+(VLOOKUP($C$1,'Multipliers and Adjustments'!$A$70:$I$86,TRUNC(COLUMN(AE$2)/5)+2,FALSE)*SUMIFS('IEA-MethaneAbatement-US'!$M:$M,'IEA-MethaneAbatement-US'!$N:$N,"&lt;"&amp;$B18,'IEA-MethaneAbatement-US'!$N:$N,"&gt;="&amp;$A18,'IEA-MethaneAbatement-US'!$L:$L,$C$1))+(VLOOKUP($D$1,'Multipliers and Adjustments'!$A$70:$I$86,TRUNC(COLUMN(AE$2)/5)+2,FALSE)*SUMIFS('IEA-MethaneAbatement-US'!$M:$M,'IEA-MethaneAbatement-US'!$N:$N,"&lt;"&amp;$B18,'IEA-MethaneAbatement-US'!$N:$N,"&gt;="&amp;$A18,'IEA-MethaneAbatement-US'!$L:$L,$D$1)))*'State Downscaling Multipliers'!$B$7*(1+'EPA to IEA Scaling'!AI$10)</f>
        <v>0</v>
      </c>
      <c r="AF18" s="2">
        <f>((VLOOKUP($B$1,'Multipliers and Adjustments'!$A$70:$I$86,TRUNC(COLUMN(AF$2)/5)+2,FALSE)*SUMIFS('IEA-MethaneAbatement-US'!$M:$M,'IEA-MethaneAbatement-US'!$N:$N,"&lt;"&amp;$B18,'IEA-MethaneAbatement-US'!$N:$N,"&gt;="&amp;$A18,'IEA-MethaneAbatement-US'!$L:$L,$B$1))+(VLOOKUP($C$1,'Multipliers and Adjustments'!$A$70:$I$86,TRUNC(COLUMN(AF$2)/5)+2,FALSE)*SUMIFS('IEA-MethaneAbatement-US'!$M:$M,'IEA-MethaneAbatement-US'!$N:$N,"&lt;"&amp;$B18,'IEA-MethaneAbatement-US'!$N:$N,"&gt;="&amp;$A18,'IEA-MethaneAbatement-US'!$L:$L,$C$1))+(VLOOKUP($D$1,'Multipliers and Adjustments'!$A$70:$I$86,TRUNC(COLUMN(AF$2)/5)+2,FALSE)*SUMIFS('IEA-MethaneAbatement-US'!$M:$M,'IEA-MethaneAbatement-US'!$N:$N,"&lt;"&amp;$B18,'IEA-MethaneAbatement-US'!$N:$N,"&gt;="&amp;$A18,'IEA-MethaneAbatement-US'!$L:$L,$D$1)))*'State Downscaling Multipliers'!$B$7*(1+'EPA to IEA Scaling'!AJ$10)</f>
        <v>0</v>
      </c>
      <c r="AG18" s="105">
        <f>((VLOOKUP($B$1,'Multipliers and Adjustments'!$A$70:$I$86,TRUNC(COLUMN(AG$2)/5)+2,FALSE)*SUMIFS('IEA-MethaneAbatement-US'!$M:$M,'IEA-MethaneAbatement-US'!$N:$N,"&lt;"&amp;$B18,'IEA-MethaneAbatement-US'!$N:$N,"&gt;="&amp;$A18,'IEA-MethaneAbatement-US'!$L:$L,$B$1))+(VLOOKUP($C$1,'Multipliers and Adjustments'!$A$70:$I$86,TRUNC(COLUMN(AG$2)/5)+2,FALSE)*SUMIFS('IEA-MethaneAbatement-US'!$M:$M,'IEA-MethaneAbatement-US'!$N:$N,"&lt;"&amp;$B18,'IEA-MethaneAbatement-US'!$N:$N,"&gt;="&amp;$A18,'IEA-MethaneAbatement-US'!$L:$L,$C$1))+(VLOOKUP($D$1,'Multipliers and Adjustments'!$A$70:$I$86,TRUNC(COLUMN(AG$2)/5)+2,FALSE)*SUMIFS('IEA-MethaneAbatement-US'!$M:$M,'IEA-MethaneAbatement-US'!$N:$N,"&lt;"&amp;$B18,'IEA-MethaneAbatement-US'!$N:$N,"&gt;="&amp;$A18,'IEA-MethaneAbatement-US'!$L:$L,$D$1)))*'State Downscaling Multipliers'!$B$7*(1+'EPA to IEA Scaling'!AK$10)</f>
        <v>0</v>
      </c>
      <c r="AH18" s="2">
        <f>((VLOOKUP($B$1,'Multipliers and Adjustments'!$A$70:$I$86,TRUNC(COLUMN(AH$2)/5)+2,FALSE)*SUMIFS('IEA-MethaneAbatement-US'!$M:$M,'IEA-MethaneAbatement-US'!$N:$N,"&lt;"&amp;$B18,'IEA-MethaneAbatement-US'!$N:$N,"&gt;="&amp;$A18,'IEA-MethaneAbatement-US'!$L:$L,$B$1))+(VLOOKUP($C$1,'Multipliers and Adjustments'!$A$70:$I$86,TRUNC(COLUMN(AH$2)/5)+2,FALSE)*SUMIFS('IEA-MethaneAbatement-US'!$M:$M,'IEA-MethaneAbatement-US'!$N:$N,"&lt;"&amp;$B18,'IEA-MethaneAbatement-US'!$N:$N,"&gt;="&amp;$A18,'IEA-MethaneAbatement-US'!$L:$L,$C$1))+(VLOOKUP($D$1,'Multipliers and Adjustments'!$A$70:$I$86,TRUNC(COLUMN(AH$2)/5)+2,FALSE)*SUMIFS('IEA-MethaneAbatement-US'!$M:$M,'IEA-MethaneAbatement-US'!$N:$N,"&lt;"&amp;$B18,'IEA-MethaneAbatement-US'!$N:$N,"&gt;="&amp;$A18,'IEA-MethaneAbatement-US'!$L:$L,$D$1)))*'State Downscaling Multipliers'!$B$7*(1+'EPA to IEA Scaling'!AL$10)</f>
        <v>0</v>
      </c>
      <c r="AI18" s="2">
        <f>((VLOOKUP($B$1,'Multipliers and Adjustments'!$A$70:$I$86,TRUNC(COLUMN(AI$2)/5)+2,FALSE)*SUMIFS('IEA-MethaneAbatement-US'!$M:$M,'IEA-MethaneAbatement-US'!$N:$N,"&lt;"&amp;$B18,'IEA-MethaneAbatement-US'!$N:$N,"&gt;="&amp;$A18,'IEA-MethaneAbatement-US'!$L:$L,$B$1))+(VLOOKUP($C$1,'Multipliers and Adjustments'!$A$70:$I$86,TRUNC(COLUMN(AI$2)/5)+2,FALSE)*SUMIFS('IEA-MethaneAbatement-US'!$M:$M,'IEA-MethaneAbatement-US'!$N:$N,"&lt;"&amp;$B18,'IEA-MethaneAbatement-US'!$N:$N,"&gt;="&amp;$A18,'IEA-MethaneAbatement-US'!$L:$L,$C$1))+(VLOOKUP($D$1,'Multipliers and Adjustments'!$A$70:$I$86,TRUNC(COLUMN(AI$2)/5)+2,FALSE)*SUMIFS('IEA-MethaneAbatement-US'!$M:$M,'IEA-MethaneAbatement-US'!$N:$N,"&lt;"&amp;$B18,'IEA-MethaneAbatement-US'!$N:$N,"&gt;="&amp;$A18,'IEA-MethaneAbatement-US'!$L:$L,$D$1)))*'State Downscaling Multipliers'!$B$7*(1+'EPA to IEA Scaling'!AM$10)</f>
        <v>0</v>
      </c>
      <c r="AJ18" s="2">
        <f>((VLOOKUP($B$1,'Multipliers and Adjustments'!$A$70:$I$86,TRUNC(COLUMN(AJ$2)/5)+2,FALSE)*SUMIFS('IEA-MethaneAbatement-US'!$M:$M,'IEA-MethaneAbatement-US'!$N:$N,"&lt;"&amp;$B18,'IEA-MethaneAbatement-US'!$N:$N,"&gt;="&amp;$A18,'IEA-MethaneAbatement-US'!$L:$L,$B$1))+(VLOOKUP($C$1,'Multipliers and Adjustments'!$A$70:$I$86,TRUNC(COLUMN(AJ$2)/5)+2,FALSE)*SUMIFS('IEA-MethaneAbatement-US'!$M:$M,'IEA-MethaneAbatement-US'!$N:$N,"&lt;"&amp;$B18,'IEA-MethaneAbatement-US'!$N:$N,"&gt;="&amp;$A18,'IEA-MethaneAbatement-US'!$L:$L,$C$1))+(VLOOKUP($D$1,'Multipliers and Adjustments'!$A$70:$I$86,TRUNC(COLUMN(AJ$2)/5)+2,FALSE)*SUMIFS('IEA-MethaneAbatement-US'!$M:$M,'IEA-MethaneAbatement-US'!$N:$N,"&lt;"&amp;$B18,'IEA-MethaneAbatement-US'!$N:$N,"&gt;="&amp;$A18,'IEA-MethaneAbatement-US'!$L:$L,$D$1)))*'State Downscaling Multipliers'!$B$7*(1+'EPA to IEA Scaling'!AN$10)</f>
        <v>0</v>
      </c>
      <c r="AK18" s="2">
        <f>((VLOOKUP($B$1,'Multipliers and Adjustments'!$A$70:$I$86,TRUNC(COLUMN(AK$2)/5)+2,FALSE)*SUMIFS('IEA-MethaneAbatement-US'!$M:$M,'IEA-MethaneAbatement-US'!$N:$N,"&lt;"&amp;$B18,'IEA-MethaneAbatement-US'!$N:$N,"&gt;="&amp;$A18,'IEA-MethaneAbatement-US'!$L:$L,$B$1))+(VLOOKUP($C$1,'Multipliers and Adjustments'!$A$70:$I$86,TRUNC(COLUMN(AK$2)/5)+2,FALSE)*SUMIFS('IEA-MethaneAbatement-US'!$M:$M,'IEA-MethaneAbatement-US'!$N:$N,"&lt;"&amp;$B18,'IEA-MethaneAbatement-US'!$N:$N,"&gt;="&amp;$A18,'IEA-MethaneAbatement-US'!$L:$L,$C$1))+(VLOOKUP($D$1,'Multipliers and Adjustments'!$A$70:$I$86,TRUNC(COLUMN(AK$2)/5)+2,FALSE)*SUMIFS('IEA-MethaneAbatement-US'!$M:$M,'IEA-MethaneAbatement-US'!$N:$N,"&lt;"&amp;$B18,'IEA-MethaneAbatement-US'!$N:$N,"&gt;="&amp;$A18,'IEA-MethaneAbatement-US'!$L:$L,$D$1)))*'State Downscaling Multipliers'!$B$7*(1+'EPA to IEA Scaling'!AO$10)</f>
        <v>0</v>
      </c>
      <c r="AL18" s="105">
        <f>((VLOOKUP($B$1,'Multipliers and Adjustments'!$A$70:$I$86,TRUNC(COLUMN(AL$2)/5)+2,FALSE)*SUMIFS('IEA-MethaneAbatement-US'!$M:$M,'IEA-MethaneAbatement-US'!$N:$N,"&lt;"&amp;$B18,'IEA-MethaneAbatement-US'!$N:$N,"&gt;="&amp;$A18,'IEA-MethaneAbatement-US'!$L:$L,$B$1))+(VLOOKUP($C$1,'Multipliers and Adjustments'!$A$70:$I$86,TRUNC(COLUMN(AL$2)/5)+2,FALSE)*SUMIFS('IEA-MethaneAbatement-US'!$M:$M,'IEA-MethaneAbatement-US'!$N:$N,"&lt;"&amp;$B18,'IEA-MethaneAbatement-US'!$N:$N,"&gt;="&amp;$A18,'IEA-MethaneAbatement-US'!$L:$L,$C$1))+(VLOOKUP($D$1,'Multipliers and Adjustments'!$A$70:$I$86,TRUNC(COLUMN(AL$2)/5)+2,FALSE)*SUMIFS('IEA-MethaneAbatement-US'!$M:$M,'IEA-MethaneAbatement-US'!$N:$N,"&lt;"&amp;$B18,'IEA-MethaneAbatement-US'!$N:$N,"&gt;="&amp;$A18,'IEA-MethaneAbatement-US'!$L:$L,$D$1)))*'State Downscaling Multipliers'!$B$7*(1+'EPA to IEA Scaling'!AP$10)</f>
        <v>0</v>
      </c>
    </row>
    <row r="19" spans="1:38" x14ac:dyDescent="0.25">
      <c r="A19" s="49">
        <f t="shared" si="1"/>
        <v>-350</v>
      </c>
      <c r="B19" s="49">
        <f t="shared" si="0"/>
        <v>-300</v>
      </c>
      <c r="C19" s="105">
        <f>((VLOOKUP($B$1,'Multipliers and Adjustments'!$A$70:$I$86,TRUNC(COLUMN(C$2)/5)+2,FALSE)*SUMIFS('IEA-MethaneAbatement-US'!$M:$M,'IEA-MethaneAbatement-US'!$N:$N,"&lt;"&amp;$B19,'IEA-MethaneAbatement-US'!$N:$N,"&gt;="&amp;$A19,'IEA-MethaneAbatement-US'!$L:$L,$B$1))+(VLOOKUP($C$1,'Multipliers and Adjustments'!$A$70:$I$86,TRUNC(COLUMN(C$2)/5)+2,FALSE)*SUMIFS('IEA-MethaneAbatement-US'!$M:$M,'IEA-MethaneAbatement-US'!$N:$N,"&lt;"&amp;$B19,'IEA-MethaneAbatement-US'!$N:$N,"&gt;="&amp;$A19,'IEA-MethaneAbatement-US'!$L:$L,$C$1))+(VLOOKUP($D$1,'Multipliers and Adjustments'!$A$70:$I$86,TRUNC(COLUMN(C$2)/5)+2,FALSE)*SUMIFS('IEA-MethaneAbatement-US'!$M:$M,'IEA-MethaneAbatement-US'!$N:$N,"&lt;"&amp;$B19,'IEA-MethaneAbatement-US'!$N:$N,"&gt;="&amp;$A19,'IEA-MethaneAbatement-US'!$L:$L,$D$1)))*'State Downscaling Multipliers'!$B$7*(1+'EPA to IEA Scaling'!G$10)</f>
        <v>0</v>
      </c>
      <c r="D19" s="2">
        <f>((VLOOKUP($B$1,'Multipliers and Adjustments'!$A$70:$I$86,TRUNC(COLUMN(D$2)/5)+2,FALSE)*SUMIFS('IEA-MethaneAbatement-US'!$M:$M,'IEA-MethaneAbatement-US'!$N:$N,"&lt;"&amp;$B19,'IEA-MethaneAbatement-US'!$N:$N,"&gt;="&amp;$A19,'IEA-MethaneAbatement-US'!$L:$L,$B$1))+(VLOOKUP($C$1,'Multipliers and Adjustments'!$A$70:$I$86,TRUNC(COLUMN(D$2)/5)+2,FALSE)*SUMIFS('IEA-MethaneAbatement-US'!$M:$M,'IEA-MethaneAbatement-US'!$N:$N,"&lt;"&amp;$B19,'IEA-MethaneAbatement-US'!$N:$N,"&gt;="&amp;$A19,'IEA-MethaneAbatement-US'!$L:$L,$C$1))+(VLOOKUP($D$1,'Multipliers and Adjustments'!$A$70:$I$86,TRUNC(COLUMN(D$2)/5)+2,FALSE)*SUMIFS('IEA-MethaneAbatement-US'!$M:$M,'IEA-MethaneAbatement-US'!$N:$N,"&lt;"&amp;$B19,'IEA-MethaneAbatement-US'!$N:$N,"&gt;="&amp;$A19,'IEA-MethaneAbatement-US'!$L:$L,$D$1)))*'State Downscaling Multipliers'!$B$7*(1+'EPA to IEA Scaling'!H$10)</f>
        <v>0</v>
      </c>
      <c r="E19" s="2">
        <f>((VLOOKUP($B$1,'Multipliers and Adjustments'!$A$70:$I$86,TRUNC(COLUMN(E$2)/5)+2,FALSE)*SUMIFS('IEA-MethaneAbatement-US'!$M:$M,'IEA-MethaneAbatement-US'!$N:$N,"&lt;"&amp;$B19,'IEA-MethaneAbatement-US'!$N:$N,"&gt;="&amp;$A19,'IEA-MethaneAbatement-US'!$L:$L,$B$1))+(VLOOKUP($C$1,'Multipliers and Adjustments'!$A$70:$I$86,TRUNC(COLUMN(E$2)/5)+2,FALSE)*SUMIFS('IEA-MethaneAbatement-US'!$M:$M,'IEA-MethaneAbatement-US'!$N:$N,"&lt;"&amp;$B19,'IEA-MethaneAbatement-US'!$N:$N,"&gt;="&amp;$A19,'IEA-MethaneAbatement-US'!$L:$L,$C$1))+(VLOOKUP($D$1,'Multipliers and Adjustments'!$A$70:$I$86,TRUNC(COLUMN(E$2)/5)+2,FALSE)*SUMIFS('IEA-MethaneAbatement-US'!$M:$M,'IEA-MethaneAbatement-US'!$N:$N,"&lt;"&amp;$B19,'IEA-MethaneAbatement-US'!$N:$N,"&gt;="&amp;$A19,'IEA-MethaneAbatement-US'!$L:$L,$D$1)))*'State Downscaling Multipliers'!$B$7*(1+'EPA to IEA Scaling'!I$10)</f>
        <v>0</v>
      </c>
      <c r="F19" s="2">
        <f>((VLOOKUP($B$1,'Multipliers and Adjustments'!$A$70:$I$86,TRUNC(COLUMN(F$2)/5)+2,FALSE)*SUMIFS('IEA-MethaneAbatement-US'!$M:$M,'IEA-MethaneAbatement-US'!$N:$N,"&lt;"&amp;$B19,'IEA-MethaneAbatement-US'!$N:$N,"&gt;="&amp;$A19,'IEA-MethaneAbatement-US'!$L:$L,$B$1))+(VLOOKUP($C$1,'Multipliers and Adjustments'!$A$70:$I$86,TRUNC(COLUMN(F$2)/5)+2,FALSE)*SUMIFS('IEA-MethaneAbatement-US'!$M:$M,'IEA-MethaneAbatement-US'!$N:$N,"&lt;"&amp;$B19,'IEA-MethaneAbatement-US'!$N:$N,"&gt;="&amp;$A19,'IEA-MethaneAbatement-US'!$L:$L,$C$1))+(VLOOKUP($D$1,'Multipliers and Adjustments'!$A$70:$I$86,TRUNC(COLUMN(F$2)/5)+2,FALSE)*SUMIFS('IEA-MethaneAbatement-US'!$M:$M,'IEA-MethaneAbatement-US'!$N:$N,"&lt;"&amp;$B19,'IEA-MethaneAbatement-US'!$N:$N,"&gt;="&amp;$A19,'IEA-MethaneAbatement-US'!$L:$L,$D$1)))*'State Downscaling Multipliers'!$B$7*(1+'EPA to IEA Scaling'!J$10)</f>
        <v>0</v>
      </c>
      <c r="G19" s="154">
        <f>((VLOOKUP($B$1,'Multipliers and Adjustments'!$A$70:$I$86,TRUNC(COLUMN(G$2)/5)+2,FALSE)*SUMIFS('IEA-MethaneAbatement-US'!$M:$M,'IEA-MethaneAbatement-US'!$N:$N,"&lt;"&amp;$B19,'IEA-MethaneAbatement-US'!$N:$N,"&gt;="&amp;$A19,'IEA-MethaneAbatement-US'!$L:$L,$B$1))+(VLOOKUP($C$1,'Multipliers and Adjustments'!$A$70:$I$86,TRUNC(COLUMN(G$2)/5)+2,FALSE)*SUMIFS('IEA-MethaneAbatement-US'!$M:$M,'IEA-MethaneAbatement-US'!$N:$N,"&lt;"&amp;$B19,'IEA-MethaneAbatement-US'!$N:$N,"&gt;="&amp;$A19,'IEA-MethaneAbatement-US'!$L:$L,$C$1))+(VLOOKUP($D$1,'Multipliers and Adjustments'!$A$70:$I$86,TRUNC(COLUMN(G$2)/5)+2,FALSE)*SUMIFS('IEA-MethaneAbatement-US'!$M:$M,'IEA-MethaneAbatement-US'!$N:$N,"&lt;"&amp;$B19,'IEA-MethaneAbatement-US'!$N:$N,"&gt;="&amp;$A19,'IEA-MethaneAbatement-US'!$L:$L,$D$1)))*'State Downscaling Multipliers'!$B$7*(1+'EPA to IEA Scaling'!K$10)</f>
        <v>0</v>
      </c>
      <c r="H19" s="105">
        <f>((VLOOKUP($B$1,'Multipliers and Adjustments'!$A$70:$I$86,TRUNC(COLUMN(H$2)/5)+2,FALSE)*SUMIFS('IEA-MethaneAbatement-US'!$M:$M,'IEA-MethaneAbatement-US'!$N:$N,"&lt;"&amp;$B19,'IEA-MethaneAbatement-US'!$N:$N,"&gt;="&amp;$A19,'IEA-MethaneAbatement-US'!$L:$L,$B$1))+(VLOOKUP($C$1,'Multipliers and Adjustments'!$A$70:$I$86,TRUNC(COLUMN(H$2)/5)+2,FALSE)*SUMIFS('IEA-MethaneAbatement-US'!$M:$M,'IEA-MethaneAbatement-US'!$N:$N,"&lt;"&amp;$B19,'IEA-MethaneAbatement-US'!$N:$N,"&gt;="&amp;$A19,'IEA-MethaneAbatement-US'!$L:$L,$C$1))+(VLOOKUP($D$1,'Multipliers and Adjustments'!$A$70:$I$86,TRUNC(COLUMN(H$2)/5)+2,FALSE)*SUMIFS('IEA-MethaneAbatement-US'!$M:$M,'IEA-MethaneAbatement-US'!$N:$N,"&lt;"&amp;$B19,'IEA-MethaneAbatement-US'!$N:$N,"&gt;="&amp;$A19,'IEA-MethaneAbatement-US'!$L:$L,$D$1)))*'State Downscaling Multipliers'!$B$7*(1+'EPA to IEA Scaling'!L$10)</f>
        <v>0</v>
      </c>
      <c r="I19" s="2">
        <f>((VLOOKUP($B$1,'Multipliers and Adjustments'!$A$70:$I$86,TRUNC(COLUMN(I$2)/5)+2,FALSE)*SUMIFS('IEA-MethaneAbatement-US'!$M:$M,'IEA-MethaneAbatement-US'!$N:$N,"&lt;"&amp;$B19,'IEA-MethaneAbatement-US'!$N:$N,"&gt;="&amp;$A19,'IEA-MethaneAbatement-US'!$L:$L,$B$1))+(VLOOKUP($C$1,'Multipliers and Adjustments'!$A$70:$I$86,TRUNC(COLUMN(I$2)/5)+2,FALSE)*SUMIFS('IEA-MethaneAbatement-US'!$M:$M,'IEA-MethaneAbatement-US'!$N:$N,"&lt;"&amp;$B19,'IEA-MethaneAbatement-US'!$N:$N,"&gt;="&amp;$A19,'IEA-MethaneAbatement-US'!$L:$L,$C$1))+(VLOOKUP($D$1,'Multipliers and Adjustments'!$A$70:$I$86,TRUNC(COLUMN(I$2)/5)+2,FALSE)*SUMIFS('IEA-MethaneAbatement-US'!$M:$M,'IEA-MethaneAbatement-US'!$N:$N,"&lt;"&amp;$B19,'IEA-MethaneAbatement-US'!$N:$N,"&gt;="&amp;$A19,'IEA-MethaneAbatement-US'!$L:$L,$D$1)))*'State Downscaling Multipliers'!$B$7*(1+'EPA to IEA Scaling'!M$10)</f>
        <v>0</v>
      </c>
      <c r="J19" s="2">
        <f>((VLOOKUP($B$1,'Multipliers and Adjustments'!$A$70:$I$86,TRUNC(COLUMN(J$2)/5)+2,FALSE)*SUMIFS('IEA-MethaneAbatement-US'!$M:$M,'IEA-MethaneAbatement-US'!$N:$N,"&lt;"&amp;$B19,'IEA-MethaneAbatement-US'!$N:$N,"&gt;="&amp;$A19,'IEA-MethaneAbatement-US'!$L:$L,$B$1))+(VLOOKUP($C$1,'Multipliers and Adjustments'!$A$70:$I$86,TRUNC(COLUMN(J$2)/5)+2,FALSE)*SUMIFS('IEA-MethaneAbatement-US'!$M:$M,'IEA-MethaneAbatement-US'!$N:$N,"&lt;"&amp;$B19,'IEA-MethaneAbatement-US'!$N:$N,"&gt;="&amp;$A19,'IEA-MethaneAbatement-US'!$L:$L,$C$1))+(VLOOKUP($D$1,'Multipliers and Adjustments'!$A$70:$I$86,TRUNC(COLUMN(J$2)/5)+2,FALSE)*SUMIFS('IEA-MethaneAbatement-US'!$M:$M,'IEA-MethaneAbatement-US'!$N:$N,"&lt;"&amp;$B19,'IEA-MethaneAbatement-US'!$N:$N,"&gt;="&amp;$A19,'IEA-MethaneAbatement-US'!$L:$L,$D$1)))*'State Downscaling Multipliers'!$B$7*(1+'EPA to IEA Scaling'!N$10)</f>
        <v>0</v>
      </c>
      <c r="K19" s="2">
        <f>((VLOOKUP($B$1,'Multipliers and Adjustments'!$A$70:$I$86,TRUNC(COLUMN(K$2)/5)+2,FALSE)*SUMIFS('IEA-MethaneAbatement-US'!$M:$M,'IEA-MethaneAbatement-US'!$N:$N,"&lt;"&amp;$B19,'IEA-MethaneAbatement-US'!$N:$N,"&gt;="&amp;$A19,'IEA-MethaneAbatement-US'!$L:$L,$B$1))+(VLOOKUP($C$1,'Multipliers and Adjustments'!$A$70:$I$86,TRUNC(COLUMN(K$2)/5)+2,FALSE)*SUMIFS('IEA-MethaneAbatement-US'!$M:$M,'IEA-MethaneAbatement-US'!$N:$N,"&lt;"&amp;$B19,'IEA-MethaneAbatement-US'!$N:$N,"&gt;="&amp;$A19,'IEA-MethaneAbatement-US'!$L:$L,$C$1))+(VLOOKUP($D$1,'Multipliers and Adjustments'!$A$70:$I$86,TRUNC(COLUMN(K$2)/5)+2,FALSE)*SUMIFS('IEA-MethaneAbatement-US'!$M:$M,'IEA-MethaneAbatement-US'!$N:$N,"&lt;"&amp;$B19,'IEA-MethaneAbatement-US'!$N:$N,"&gt;="&amp;$A19,'IEA-MethaneAbatement-US'!$L:$L,$D$1)))*'State Downscaling Multipliers'!$B$7*(1+'EPA to IEA Scaling'!O$10)</f>
        <v>0</v>
      </c>
      <c r="L19" s="2">
        <f>((VLOOKUP($B$1,'Multipliers and Adjustments'!$A$70:$I$86,TRUNC(COLUMN(L$2)/5)+2,FALSE)*SUMIFS('IEA-MethaneAbatement-US'!$M:$M,'IEA-MethaneAbatement-US'!$N:$N,"&lt;"&amp;$B19,'IEA-MethaneAbatement-US'!$N:$N,"&gt;="&amp;$A19,'IEA-MethaneAbatement-US'!$L:$L,$B$1))+(VLOOKUP($C$1,'Multipliers and Adjustments'!$A$70:$I$86,TRUNC(COLUMN(L$2)/5)+2,FALSE)*SUMIFS('IEA-MethaneAbatement-US'!$M:$M,'IEA-MethaneAbatement-US'!$N:$N,"&lt;"&amp;$B19,'IEA-MethaneAbatement-US'!$N:$N,"&gt;="&amp;$A19,'IEA-MethaneAbatement-US'!$L:$L,$C$1))+(VLOOKUP($D$1,'Multipliers and Adjustments'!$A$70:$I$86,TRUNC(COLUMN(L$2)/5)+2,FALSE)*SUMIFS('IEA-MethaneAbatement-US'!$M:$M,'IEA-MethaneAbatement-US'!$N:$N,"&lt;"&amp;$B19,'IEA-MethaneAbatement-US'!$N:$N,"&gt;="&amp;$A19,'IEA-MethaneAbatement-US'!$L:$L,$D$1)))*'State Downscaling Multipliers'!$B$7*(1+'EPA to IEA Scaling'!P$10)</f>
        <v>0</v>
      </c>
      <c r="M19" s="105">
        <f>((VLOOKUP($B$1,'Multipliers and Adjustments'!$A$70:$I$86,TRUNC(COLUMN(M$2)/5)+2,FALSE)*SUMIFS('IEA-MethaneAbatement-US'!$M:$M,'IEA-MethaneAbatement-US'!$N:$N,"&lt;"&amp;$B19,'IEA-MethaneAbatement-US'!$N:$N,"&gt;="&amp;$A19,'IEA-MethaneAbatement-US'!$L:$L,$B$1))+(VLOOKUP($C$1,'Multipliers and Adjustments'!$A$70:$I$86,TRUNC(COLUMN(M$2)/5)+2,FALSE)*SUMIFS('IEA-MethaneAbatement-US'!$M:$M,'IEA-MethaneAbatement-US'!$N:$N,"&lt;"&amp;$B19,'IEA-MethaneAbatement-US'!$N:$N,"&gt;="&amp;$A19,'IEA-MethaneAbatement-US'!$L:$L,$C$1))+(VLOOKUP($D$1,'Multipliers and Adjustments'!$A$70:$I$86,TRUNC(COLUMN(M$2)/5)+2,FALSE)*SUMIFS('IEA-MethaneAbatement-US'!$M:$M,'IEA-MethaneAbatement-US'!$N:$N,"&lt;"&amp;$B19,'IEA-MethaneAbatement-US'!$N:$N,"&gt;="&amp;$A19,'IEA-MethaneAbatement-US'!$L:$L,$D$1)))*'State Downscaling Multipliers'!$B$7*(1+'EPA to IEA Scaling'!Q$10)</f>
        <v>0</v>
      </c>
      <c r="N19" s="2">
        <f>((VLOOKUP($B$1,'Multipliers and Adjustments'!$A$70:$I$86,TRUNC(COLUMN(N$2)/5)+2,FALSE)*SUMIFS('IEA-MethaneAbatement-US'!$M:$M,'IEA-MethaneAbatement-US'!$N:$N,"&lt;"&amp;$B19,'IEA-MethaneAbatement-US'!$N:$N,"&gt;="&amp;$A19,'IEA-MethaneAbatement-US'!$L:$L,$B$1))+(VLOOKUP($C$1,'Multipliers and Adjustments'!$A$70:$I$86,TRUNC(COLUMN(N$2)/5)+2,FALSE)*SUMIFS('IEA-MethaneAbatement-US'!$M:$M,'IEA-MethaneAbatement-US'!$N:$N,"&lt;"&amp;$B19,'IEA-MethaneAbatement-US'!$N:$N,"&gt;="&amp;$A19,'IEA-MethaneAbatement-US'!$L:$L,$C$1))+(VLOOKUP($D$1,'Multipliers and Adjustments'!$A$70:$I$86,TRUNC(COLUMN(N$2)/5)+2,FALSE)*SUMIFS('IEA-MethaneAbatement-US'!$M:$M,'IEA-MethaneAbatement-US'!$N:$N,"&lt;"&amp;$B19,'IEA-MethaneAbatement-US'!$N:$N,"&gt;="&amp;$A19,'IEA-MethaneAbatement-US'!$L:$L,$D$1)))*'State Downscaling Multipliers'!$B$7*(1+'EPA to IEA Scaling'!R$10)</f>
        <v>0</v>
      </c>
      <c r="O19" s="2">
        <f>((VLOOKUP($B$1,'Multipliers and Adjustments'!$A$70:$I$86,TRUNC(COLUMN(O$2)/5)+2,FALSE)*SUMIFS('IEA-MethaneAbatement-US'!$M:$M,'IEA-MethaneAbatement-US'!$N:$N,"&lt;"&amp;$B19,'IEA-MethaneAbatement-US'!$N:$N,"&gt;="&amp;$A19,'IEA-MethaneAbatement-US'!$L:$L,$B$1))+(VLOOKUP($C$1,'Multipliers and Adjustments'!$A$70:$I$86,TRUNC(COLUMN(O$2)/5)+2,FALSE)*SUMIFS('IEA-MethaneAbatement-US'!$M:$M,'IEA-MethaneAbatement-US'!$N:$N,"&lt;"&amp;$B19,'IEA-MethaneAbatement-US'!$N:$N,"&gt;="&amp;$A19,'IEA-MethaneAbatement-US'!$L:$L,$C$1))+(VLOOKUP($D$1,'Multipliers and Adjustments'!$A$70:$I$86,TRUNC(COLUMN(O$2)/5)+2,FALSE)*SUMIFS('IEA-MethaneAbatement-US'!$M:$M,'IEA-MethaneAbatement-US'!$N:$N,"&lt;"&amp;$B19,'IEA-MethaneAbatement-US'!$N:$N,"&gt;="&amp;$A19,'IEA-MethaneAbatement-US'!$L:$L,$D$1)))*'State Downscaling Multipliers'!$B$7*(1+'EPA to IEA Scaling'!S$10)</f>
        <v>0</v>
      </c>
      <c r="P19" s="2">
        <f>((VLOOKUP($B$1,'Multipliers and Adjustments'!$A$70:$I$86,TRUNC(COLUMN(P$2)/5)+2,FALSE)*SUMIFS('IEA-MethaneAbatement-US'!$M:$M,'IEA-MethaneAbatement-US'!$N:$N,"&lt;"&amp;$B19,'IEA-MethaneAbatement-US'!$N:$N,"&gt;="&amp;$A19,'IEA-MethaneAbatement-US'!$L:$L,$B$1))+(VLOOKUP($C$1,'Multipliers and Adjustments'!$A$70:$I$86,TRUNC(COLUMN(P$2)/5)+2,FALSE)*SUMIFS('IEA-MethaneAbatement-US'!$M:$M,'IEA-MethaneAbatement-US'!$N:$N,"&lt;"&amp;$B19,'IEA-MethaneAbatement-US'!$N:$N,"&gt;="&amp;$A19,'IEA-MethaneAbatement-US'!$L:$L,$C$1))+(VLOOKUP($D$1,'Multipliers and Adjustments'!$A$70:$I$86,TRUNC(COLUMN(P$2)/5)+2,FALSE)*SUMIFS('IEA-MethaneAbatement-US'!$M:$M,'IEA-MethaneAbatement-US'!$N:$N,"&lt;"&amp;$B19,'IEA-MethaneAbatement-US'!$N:$N,"&gt;="&amp;$A19,'IEA-MethaneAbatement-US'!$L:$L,$D$1)))*'State Downscaling Multipliers'!$B$7*(1+'EPA to IEA Scaling'!T$10)</f>
        <v>0</v>
      </c>
      <c r="Q19" s="2">
        <f>((VLOOKUP($B$1,'Multipliers and Adjustments'!$A$70:$I$86,TRUNC(COLUMN(Q$2)/5)+2,FALSE)*SUMIFS('IEA-MethaneAbatement-US'!$M:$M,'IEA-MethaneAbatement-US'!$N:$N,"&lt;"&amp;$B19,'IEA-MethaneAbatement-US'!$N:$N,"&gt;="&amp;$A19,'IEA-MethaneAbatement-US'!$L:$L,$B$1))+(VLOOKUP($C$1,'Multipliers and Adjustments'!$A$70:$I$86,TRUNC(COLUMN(Q$2)/5)+2,FALSE)*SUMIFS('IEA-MethaneAbatement-US'!$M:$M,'IEA-MethaneAbatement-US'!$N:$N,"&lt;"&amp;$B19,'IEA-MethaneAbatement-US'!$N:$N,"&gt;="&amp;$A19,'IEA-MethaneAbatement-US'!$L:$L,$C$1))+(VLOOKUP($D$1,'Multipliers and Adjustments'!$A$70:$I$86,TRUNC(COLUMN(Q$2)/5)+2,FALSE)*SUMIFS('IEA-MethaneAbatement-US'!$M:$M,'IEA-MethaneAbatement-US'!$N:$N,"&lt;"&amp;$B19,'IEA-MethaneAbatement-US'!$N:$N,"&gt;="&amp;$A19,'IEA-MethaneAbatement-US'!$L:$L,$D$1)))*'State Downscaling Multipliers'!$B$7*(1+'EPA to IEA Scaling'!U$10)</f>
        <v>0</v>
      </c>
      <c r="R19" s="105">
        <f>((VLOOKUP($B$1,'Multipliers and Adjustments'!$A$70:$I$86,TRUNC(COLUMN(R$2)/5)+2,FALSE)*SUMIFS('IEA-MethaneAbatement-US'!$M:$M,'IEA-MethaneAbatement-US'!$N:$N,"&lt;"&amp;$B19,'IEA-MethaneAbatement-US'!$N:$N,"&gt;="&amp;$A19,'IEA-MethaneAbatement-US'!$L:$L,$B$1))+(VLOOKUP($C$1,'Multipliers and Adjustments'!$A$70:$I$86,TRUNC(COLUMN(R$2)/5)+2,FALSE)*SUMIFS('IEA-MethaneAbatement-US'!$M:$M,'IEA-MethaneAbatement-US'!$N:$N,"&lt;"&amp;$B19,'IEA-MethaneAbatement-US'!$N:$N,"&gt;="&amp;$A19,'IEA-MethaneAbatement-US'!$L:$L,$C$1))+(VLOOKUP($D$1,'Multipliers and Adjustments'!$A$70:$I$86,TRUNC(COLUMN(R$2)/5)+2,FALSE)*SUMIFS('IEA-MethaneAbatement-US'!$M:$M,'IEA-MethaneAbatement-US'!$N:$N,"&lt;"&amp;$B19,'IEA-MethaneAbatement-US'!$N:$N,"&gt;="&amp;$A19,'IEA-MethaneAbatement-US'!$L:$L,$D$1)))*'State Downscaling Multipliers'!$B$7*(1+'EPA to IEA Scaling'!V$10)</f>
        <v>0</v>
      </c>
      <c r="S19" s="2">
        <f>((VLOOKUP($B$1,'Multipliers and Adjustments'!$A$70:$I$86,TRUNC(COLUMN(S$2)/5)+2,FALSE)*SUMIFS('IEA-MethaneAbatement-US'!$M:$M,'IEA-MethaneAbatement-US'!$N:$N,"&lt;"&amp;$B19,'IEA-MethaneAbatement-US'!$N:$N,"&gt;="&amp;$A19,'IEA-MethaneAbatement-US'!$L:$L,$B$1))+(VLOOKUP($C$1,'Multipliers and Adjustments'!$A$70:$I$86,TRUNC(COLUMN(S$2)/5)+2,FALSE)*SUMIFS('IEA-MethaneAbatement-US'!$M:$M,'IEA-MethaneAbatement-US'!$N:$N,"&lt;"&amp;$B19,'IEA-MethaneAbatement-US'!$N:$N,"&gt;="&amp;$A19,'IEA-MethaneAbatement-US'!$L:$L,$C$1))+(VLOOKUP($D$1,'Multipliers and Adjustments'!$A$70:$I$86,TRUNC(COLUMN(S$2)/5)+2,FALSE)*SUMIFS('IEA-MethaneAbatement-US'!$M:$M,'IEA-MethaneAbatement-US'!$N:$N,"&lt;"&amp;$B19,'IEA-MethaneAbatement-US'!$N:$N,"&gt;="&amp;$A19,'IEA-MethaneAbatement-US'!$L:$L,$D$1)))*'State Downscaling Multipliers'!$B$7*(1+'EPA to IEA Scaling'!W$10)</f>
        <v>0</v>
      </c>
      <c r="T19" s="2">
        <f>((VLOOKUP($B$1,'Multipliers and Adjustments'!$A$70:$I$86,TRUNC(COLUMN(T$2)/5)+2,FALSE)*SUMIFS('IEA-MethaneAbatement-US'!$M:$M,'IEA-MethaneAbatement-US'!$N:$N,"&lt;"&amp;$B19,'IEA-MethaneAbatement-US'!$N:$N,"&gt;="&amp;$A19,'IEA-MethaneAbatement-US'!$L:$L,$B$1))+(VLOOKUP($C$1,'Multipliers and Adjustments'!$A$70:$I$86,TRUNC(COLUMN(T$2)/5)+2,FALSE)*SUMIFS('IEA-MethaneAbatement-US'!$M:$M,'IEA-MethaneAbatement-US'!$N:$N,"&lt;"&amp;$B19,'IEA-MethaneAbatement-US'!$N:$N,"&gt;="&amp;$A19,'IEA-MethaneAbatement-US'!$L:$L,$C$1))+(VLOOKUP($D$1,'Multipliers and Adjustments'!$A$70:$I$86,TRUNC(COLUMN(T$2)/5)+2,FALSE)*SUMIFS('IEA-MethaneAbatement-US'!$M:$M,'IEA-MethaneAbatement-US'!$N:$N,"&lt;"&amp;$B19,'IEA-MethaneAbatement-US'!$N:$N,"&gt;="&amp;$A19,'IEA-MethaneAbatement-US'!$L:$L,$D$1)))*'State Downscaling Multipliers'!$B$7*(1+'EPA to IEA Scaling'!X$10)</f>
        <v>0</v>
      </c>
      <c r="U19" s="2">
        <f>((VLOOKUP($B$1,'Multipliers and Adjustments'!$A$70:$I$86,TRUNC(COLUMN(U$2)/5)+2,FALSE)*SUMIFS('IEA-MethaneAbatement-US'!$M:$M,'IEA-MethaneAbatement-US'!$N:$N,"&lt;"&amp;$B19,'IEA-MethaneAbatement-US'!$N:$N,"&gt;="&amp;$A19,'IEA-MethaneAbatement-US'!$L:$L,$B$1))+(VLOOKUP($C$1,'Multipliers and Adjustments'!$A$70:$I$86,TRUNC(COLUMN(U$2)/5)+2,FALSE)*SUMIFS('IEA-MethaneAbatement-US'!$M:$M,'IEA-MethaneAbatement-US'!$N:$N,"&lt;"&amp;$B19,'IEA-MethaneAbatement-US'!$N:$N,"&gt;="&amp;$A19,'IEA-MethaneAbatement-US'!$L:$L,$C$1))+(VLOOKUP($D$1,'Multipliers and Adjustments'!$A$70:$I$86,TRUNC(COLUMN(U$2)/5)+2,FALSE)*SUMIFS('IEA-MethaneAbatement-US'!$M:$M,'IEA-MethaneAbatement-US'!$N:$N,"&lt;"&amp;$B19,'IEA-MethaneAbatement-US'!$N:$N,"&gt;="&amp;$A19,'IEA-MethaneAbatement-US'!$L:$L,$D$1)))*'State Downscaling Multipliers'!$B$7*(1+'EPA to IEA Scaling'!Y$10)</f>
        <v>0</v>
      </c>
      <c r="V19" s="2">
        <f>((VLOOKUP($B$1,'Multipliers and Adjustments'!$A$70:$I$86,TRUNC(COLUMN(V$2)/5)+2,FALSE)*SUMIFS('IEA-MethaneAbatement-US'!$M:$M,'IEA-MethaneAbatement-US'!$N:$N,"&lt;"&amp;$B19,'IEA-MethaneAbatement-US'!$N:$N,"&gt;="&amp;$A19,'IEA-MethaneAbatement-US'!$L:$L,$B$1))+(VLOOKUP($C$1,'Multipliers and Adjustments'!$A$70:$I$86,TRUNC(COLUMN(V$2)/5)+2,FALSE)*SUMIFS('IEA-MethaneAbatement-US'!$M:$M,'IEA-MethaneAbatement-US'!$N:$N,"&lt;"&amp;$B19,'IEA-MethaneAbatement-US'!$N:$N,"&gt;="&amp;$A19,'IEA-MethaneAbatement-US'!$L:$L,$C$1))+(VLOOKUP($D$1,'Multipliers and Adjustments'!$A$70:$I$86,TRUNC(COLUMN(V$2)/5)+2,FALSE)*SUMIFS('IEA-MethaneAbatement-US'!$M:$M,'IEA-MethaneAbatement-US'!$N:$N,"&lt;"&amp;$B19,'IEA-MethaneAbatement-US'!$N:$N,"&gt;="&amp;$A19,'IEA-MethaneAbatement-US'!$L:$L,$D$1)))*'State Downscaling Multipliers'!$B$7*(1+'EPA to IEA Scaling'!Z$10)</f>
        <v>0</v>
      </c>
      <c r="W19" s="105">
        <f>((VLOOKUP($B$1,'Multipliers and Adjustments'!$A$70:$I$86,TRUNC(COLUMN(W$2)/5)+2,FALSE)*SUMIFS('IEA-MethaneAbatement-US'!$M:$M,'IEA-MethaneAbatement-US'!$N:$N,"&lt;"&amp;$B19,'IEA-MethaneAbatement-US'!$N:$N,"&gt;="&amp;$A19,'IEA-MethaneAbatement-US'!$L:$L,$B$1))+(VLOOKUP($C$1,'Multipliers and Adjustments'!$A$70:$I$86,TRUNC(COLUMN(W$2)/5)+2,FALSE)*SUMIFS('IEA-MethaneAbatement-US'!$M:$M,'IEA-MethaneAbatement-US'!$N:$N,"&lt;"&amp;$B19,'IEA-MethaneAbatement-US'!$N:$N,"&gt;="&amp;$A19,'IEA-MethaneAbatement-US'!$L:$L,$C$1))+(VLOOKUP($D$1,'Multipliers and Adjustments'!$A$70:$I$86,TRUNC(COLUMN(W$2)/5)+2,FALSE)*SUMIFS('IEA-MethaneAbatement-US'!$M:$M,'IEA-MethaneAbatement-US'!$N:$N,"&lt;"&amp;$B19,'IEA-MethaneAbatement-US'!$N:$N,"&gt;="&amp;$A19,'IEA-MethaneAbatement-US'!$L:$L,$D$1)))*'State Downscaling Multipliers'!$B$7*(1+'EPA to IEA Scaling'!AA$10)</f>
        <v>0</v>
      </c>
      <c r="X19" s="2">
        <f>((VLOOKUP($B$1,'Multipliers and Adjustments'!$A$70:$I$86,TRUNC(COLUMN(X$2)/5)+2,FALSE)*SUMIFS('IEA-MethaneAbatement-US'!$M:$M,'IEA-MethaneAbatement-US'!$N:$N,"&lt;"&amp;$B19,'IEA-MethaneAbatement-US'!$N:$N,"&gt;="&amp;$A19,'IEA-MethaneAbatement-US'!$L:$L,$B$1))+(VLOOKUP($C$1,'Multipliers and Adjustments'!$A$70:$I$86,TRUNC(COLUMN(X$2)/5)+2,FALSE)*SUMIFS('IEA-MethaneAbatement-US'!$M:$M,'IEA-MethaneAbatement-US'!$N:$N,"&lt;"&amp;$B19,'IEA-MethaneAbatement-US'!$N:$N,"&gt;="&amp;$A19,'IEA-MethaneAbatement-US'!$L:$L,$C$1))+(VLOOKUP($D$1,'Multipliers and Adjustments'!$A$70:$I$86,TRUNC(COLUMN(X$2)/5)+2,FALSE)*SUMIFS('IEA-MethaneAbatement-US'!$M:$M,'IEA-MethaneAbatement-US'!$N:$N,"&lt;"&amp;$B19,'IEA-MethaneAbatement-US'!$N:$N,"&gt;="&amp;$A19,'IEA-MethaneAbatement-US'!$L:$L,$D$1)))*'State Downscaling Multipliers'!$B$7*(1+'EPA to IEA Scaling'!AB$10)</f>
        <v>0</v>
      </c>
      <c r="Y19" s="2">
        <f>((VLOOKUP($B$1,'Multipliers and Adjustments'!$A$70:$I$86,TRUNC(COLUMN(Y$2)/5)+2,FALSE)*SUMIFS('IEA-MethaneAbatement-US'!$M:$M,'IEA-MethaneAbatement-US'!$N:$N,"&lt;"&amp;$B19,'IEA-MethaneAbatement-US'!$N:$N,"&gt;="&amp;$A19,'IEA-MethaneAbatement-US'!$L:$L,$B$1))+(VLOOKUP($C$1,'Multipliers and Adjustments'!$A$70:$I$86,TRUNC(COLUMN(Y$2)/5)+2,FALSE)*SUMIFS('IEA-MethaneAbatement-US'!$M:$M,'IEA-MethaneAbatement-US'!$N:$N,"&lt;"&amp;$B19,'IEA-MethaneAbatement-US'!$N:$N,"&gt;="&amp;$A19,'IEA-MethaneAbatement-US'!$L:$L,$C$1))+(VLOOKUP($D$1,'Multipliers and Adjustments'!$A$70:$I$86,TRUNC(COLUMN(Y$2)/5)+2,FALSE)*SUMIFS('IEA-MethaneAbatement-US'!$M:$M,'IEA-MethaneAbatement-US'!$N:$N,"&lt;"&amp;$B19,'IEA-MethaneAbatement-US'!$N:$N,"&gt;="&amp;$A19,'IEA-MethaneAbatement-US'!$L:$L,$D$1)))*'State Downscaling Multipliers'!$B$7*(1+'EPA to IEA Scaling'!AC$10)</f>
        <v>0</v>
      </c>
      <c r="Z19" s="2">
        <f>((VLOOKUP($B$1,'Multipliers and Adjustments'!$A$70:$I$86,TRUNC(COLUMN(Z$2)/5)+2,FALSE)*SUMIFS('IEA-MethaneAbatement-US'!$M:$M,'IEA-MethaneAbatement-US'!$N:$N,"&lt;"&amp;$B19,'IEA-MethaneAbatement-US'!$N:$N,"&gt;="&amp;$A19,'IEA-MethaneAbatement-US'!$L:$L,$B$1))+(VLOOKUP($C$1,'Multipliers and Adjustments'!$A$70:$I$86,TRUNC(COLUMN(Z$2)/5)+2,FALSE)*SUMIFS('IEA-MethaneAbatement-US'!$M:$M,'IEA-MethaneAbatement-US'!$N:$N,"&lt;"&amp;$B19,'IEA-MethaneAbatement-US'!$N:$N,"&gt;="&amp;$A19,'IEA-MethaneAbatement-US'!$L:$L,$C$1))+(VLOOKUP($D$1,'Multipliers and Adjustments'!$A$70:$I$86,TRUNC(COLUMN(Z$2)/5)+2,FALSE)*SUMIFS('IEA-MethaneAbatement-US'!$M:$M,'IEA-MethaneAbatement-US'!$N:$N,"&lt;"&amp;$B19,'IEA-MethaneAbatement-US'!$N:$N,"&gt;="&amp;$A19,'IEA-MethaneAbatement-US'!$L:$L,$D$1)))*'State Downscaling Multipliers'!$B$7*(1+'EPA to IEA Scaling'!AD$10)</f>
        <v>0</v>
      </c>
      <c r="AA19" s="2">
        <f>((VLOOKUP($B$1,'Multipliers and Adjustments'!$A$70:$I$86,TRUNC(COLUMN(AA$2)/5)+2,FALSE)*SUMIFS('IEA-MethaneAbatement-US'!$M:$M,'IEA-MethaneAbatement-US'!$N:$N,"&lt;"&amp;$B19,'IEA-MethaneAbatement-US'!$N:$N,"&gt;="&amp;$A19,'IEA-MethaneAbatement-US'!$L:$L,$B$1))+(VLOOKUP($C$1,'Multipliers and Adjustments'!$A$70:$I$86,TRUNC(COLUMN(AA$2)/5)+2,FALSE)*SUMIFS('IEA-MethaneAbatement-US'!$M:$M,'IEA-MethaneAbatement-US'!$N:$N,"&lt;"&amp;$B19,'IEA-MethaneAbatement-US'!$N:$N,"&gt;="&amp;$A19,'IEA-MethaneAbatement-US'!$L:$L,$C$1))+(VLOOKUP($D$1,'Multipliers and Adjustments'!$A$70:$I$86,TRUNC(COLUMN(AA$2)/5)+2,FALSE)*SUMIFS('IEA-MethaneAbatement-US'!$M:$M,'IEA-MethaneAbatement-US'!$N:$N,"&lt;"&amp;$B19,'IEA-MethaneAbatement-US'!$N:$N,"&gt;="&amp;$A19,'IEA-MethaneAbatement-US'!$L:$L,$D$1)))*'State Downscaling Multipliers'!$B$7*(1+'EPA to IEA Scaling'!AE$10)</f>
        <v>0</v>
      </c>
      <c r="AB19" s="105">
        <f>((VLOOKUP($B$1,'Multipliers and Adjustments'!$A$70:$I$86,TRUNC(COLUMN(AB$2)/5)+2,FALSE)*SUMIFS('IEA-MethaneAbatement-US'!$M:$M,'IEA-MethaneAbatement-US'!$N:$N,"&lt;"&amp;$B19,'IEA-MethaneAbatement-US'!$N:$N,"&gt;="&amp;$A19,'IEA-MethaneAbatement-US'!$L:$L,$B$1))+(VLOOKUP($C$1,'Multipliers and Adjustments'!$A$70:$I$86,TRUNC(COLUMN(AB$2)/5)+2,FALSE)*SUMIFS('IEA-MethaneAbatement-US'!$M:$M,'IEA-MethaneAbatement-US'!$N:$N,"&lt;"&amp;$B19,'IEA-MethaneAbatement-US'!$N:$N,"&gt;="&amp;$A19,'IEA-MethaneAbatement-US'!$L:$L,$C$1))+(VLOOKUP($D$1,'Multipliers and Adjustments'!$A$70:$I$86,TRUNC(COLUMN(AB$2)/5)+2,FALSE)*SUMIFS('IEA-MethaneAbatement-US'!$M:$M,'IEA-MethaneAbatement-US'!$N:$N,"&lt;"&amp;$B19,'IEA-MethaneAbatement-US'!$N:$N,"&gt;="&amp;$A19,'IEA-MethaneAbatement-US'!$L:$L,$D$1)))*'State Downscaling Multipliers'!$B$7*(1+'EPA to IEA Scaling'!AF$10)</f>
        <v>0</v>
      </c>
      <c r="AC19" s="2">
        <f>((VLOOKUP($B$1,'Multipliers and Adjustments'!$A$70:$I$86,TRUNC(COLUMN(AC$2)/5)+2,FALSE)*SUMIFS('IEA-MethaneAbatement-US'!$M:$M,'IEA-MethaneAbatement-US'!$N:$N,"&lt;"&amp;$B19,'IEA-MethaneAbatement-US'!$N:$N,"&gt;="&amp;$A19,'IEA-MethaneAbatement-US'!$L:$L,$B$1))+(VLOOKUP($C$1,'Multipliers and Adjustments'!$A$70:$I$86,TRUNC(COLUMN(AC$2)/5)+2,FALSE)*SUMIFS('IEA-MethaneAbatement-US'!$M:$M,'IEA-MethaneAbatement-US'!$N:$N,"&lt;"&amp;$B19,'IEA-MethaneAbatement-US'!$N:$N,"&gt;="&amp;$A19,'IEA-MethaneAbatement-US'!$L:$L,$C$1))+(VLOOKUP($D$1,'Multipliers and Adjustments'!$A$70:$I$86,TRUNC(COLUMN(AC$2)/5)+2,FALSE)*SUMIFS('IEA-MethaneAbatement-US'!$M:$M,'IEA-MethaneAbatement-US'!$N:$N,"&lt;"&amp;$B19,'IEA-MethaneAbatement-US'!$N:$N,"&gt;="&amp;$A19,'IEA-MethaneAbatement-US'!$L:$L,$D$1)))*'State Downscaling Multipliers'!$B$7*(1+'EPA to IEA Scaling'!AG$10)</f>
        <v>0</v>
      </c>
      <c r="AD19" s="2">
        <f>((VLOOKUP($B$1,'Multipliers and Adjustments'!$A$70:$I$86,TRUNC(COLUMN(AD$2)/5)+2,FALSE)*SUMIFS('IEA-MethaneAbatement-US'!$M:$M,'IEA-MethaneAbatement-US'!$N:$N,"&lt;"&amp;$B19,'IEA-MethaneAbatement-US'!$N:$N,"&gt;="&amp;$A19,'IEA-MethaneAbatement-US'!$L:$L,$B$1))+(VLOOKUP($C$1,'Multipliers and Adjustments'!$A$70:$I$86,TRUNC(COLUMN(AD$2)/5)+2,FALSE)*SUMIFS('IEA-MethaneAbatement-US'!$M:$M,'IEA-MethaneAbatement-US'!$N:$N,"&lt;"&amp;$B19,'IEA-MethaneAbatement-US'!$N:$N,"&gt;="&amp;$A19,'IEA-MethaneAbatement-US'!$L:$L,$C$1))+(VLOOKUP($D$1,'Multipliers and Adjustments'!$A$70:$I$86,TRUNC(COLUMN(AD$2)/5)+2,FALSE)*SUMIFS('IEA-MethaneAbatement-US'!$M:$M,'IEA-MethaneAbatement-US'!$N:$N,"&lt;"&amp;$B19,'IEA-MethaneAbatement-US'!$N:$N,"&gt;="&amp;$A19,'IEA-MethaneAbatement-US'!$L:$L,$D$1)))*'State Downscaling Multipliers'!$B$7*(1+'EPA to IEA Scaling'!AH$10)</f>
        <v>0</v>
      </c>
      <c r="AE19" s="2">
        <f>((VLOOKUP($B$1,'Multipliers and Adjustments'!$A$70:$I$86,TRUNC(COLUMN(AE$2)/5)+2,FALSE)*SUMIFS('IEA-MethaneAbatement-US'!$M:$M,'IEA-MethaneAbatement-US'!$N:$N,"&lt;"&amp;$B19,'IEA-MethaneAbatement-US'!$N:$N,"&gt;="&amp;$A19,'IEA-MethaneAbatement-US'!$L:$L,$B$1))+(VLOOKUP($C$1,'Multipliers and Adjustments'!$A$70:$I$86,TRUNC(COLUMN(AE$2)/5)+2,FALSE)*SUMIFS('IEA-MethaneAbatement-US'!$M:$M,'IEA-MethaneAbatement-US'!$N:$N,"&lt;"&amp;$B19,'IEA-MethaneAbatement-US'!$N:$N,"&gt;="&amp;$A19,'IEA-MethaneAbatement-US'!$L:$L,$C$1))+(VLOOKUP($D$1,'Multipliers and Adjustments'!$A$70:$I$86,TRUNC(COLUMN(AE$2)/5)+2,FALSE)*SUMIFS('IEA-MethaneAbatement-US'!$M:$M,'IEA-MethaneAbatement-US'!$N:$N,"&lt;"&amp;$B19,'IEA-MethaneAbatement-US'!$N:$N,"&gt;="&amp;$A19,'IEA-MethaneAbatement-US'!$L:$L,$D$1)))*'State Downscaling Multipliers'!$B$7*(1+'EPA to IEA Scaling'!AI$10)</f>
        <v>0</v>
      </c>
      <c r="AF19" s="2">
        <f>((VLOOKUP($B$1,'Multipliers and Adjustments'!$A$70:$I$86,TRUNC(COLUMN(AF$2)/5)+2,FALSE)*SUMIFS('IEA-MethaneAbatement-US'!$M:$M,'IEA-MethaneAbatement-US'!$N:$N,"&lt;"&amp;$B19,'IEA-MethaneAbatement-US'!$N:$N,"&gt;="&amp;$A19,'IEA-MethaneAbatement-US'!$L:$L,$B$1))+(VLOOKUP($C$1,'Multipliers and Adjustments'!$A$70:$I$86,TRUNC(COLUMN(AF$2)/5)+2,FALSE)*SUMIFS('IEA-MethaneAbatement-US'!$M:$M,'IEA-MethaneAbatement-US'!$N:$N,"&lt;"&amp;$B19,'IEA-MethaneAbatement-US'!$N:$N,"&gt;="&amp;$A19,'IEA-MethaneAbatement-US'!$L:$L,$C$1))+(VLOOKUP($D$1,'Multipliers and Adjustments'!$A$70:$I$86,TRUNC(COLUMN(AF$2)/5)+2,FALSE)*SUMIFS('IEA-MethaneAbatement-US'!$M:$M,'IEA-MethaneAbatement-US'!$N:$N,"&lt;"&amp;$B19,'IEA-MethaneAbatement-US'!$N:$N,"&gt;="&amp;$A19,'IEA-MethaneAbatement-US'!$L:$L,$D$1)))*'State Downscaling Multipliers'!$B$7*(1+'EPA to IEA Scaling'!AJ$10)</f>
        <v>0</v>
      </c>
      <c r="AG19" s="105">
        <f>((VLOOKUP($B$1,'Multipliers and Adjustments'!$A$70:$I$86,TRUNC(COLUMN(AG$2)/5)+2,FALSE)*SUMIFS('IEA-MethaneAbatement-US'!$M:$M,'IEA-MethaneAbatement-US'!$N:$N,"&lt;"&amp;$B19,'IEA-MethaneAbatement-US'!$N:$N,"&gt;="&amp;$A19,'IEA-MethaneAbatement-US'!$L:$L,$B$1))+(VLOOKUP($C$1,'Multipliers and Adjustments'!$A$70:$I$86,TRUNC(COLUMN(AG$2)/5)+2,FALSE)*SUMIFS('IEA-MethaneAbatement-US'!$M:$M,'IEA-MethaneAbatement-US'!$N:$N,"&lt;"&amp;$B19,'IEA-MethaneAbatement-US'!$N:$N,"&gt;="&amp;$A19,'IEA-MethaneAbatement-US'!$L:$L,$C$1))+(VLOOKUP($D$1,'Multipliers and Adjustments'!$A$70:$I$86,TRUNC(COLUMN(AG$2)/5)+2,FALSE)*SUMIFS('IEA-MethaneAbatement-US'!$M:$M,'IEA-MethaneAbatement-US'!$N:$N,"&lt;"&amp;$B19,'IEA-MethaneAbatement-US'!$N:$N,"&gt;="&amp;$A19,'IEA-MethaneAbatement-US'!$L:$L,$D$1)))*'State Downscaling Multipliers'!$B$7*(1+'EPA to IEA Scaling'!AK$10)</f>
        <v>0</v>
      </c>
      <c r="AH19" s="2">
        <f>((VLOOKUP($B$1,'Multipliers and Adjustments'!$A$70:$I$86,TRUNC(COLUMN(AH$2)/5)+2,FALSE)*SUMIFS('IEA-MethaneAbatement-US'!$M:$M,'IEA-MethaneAbatement-US'!$N:$N,"&lt;"&amp;$B19,'IEA-MethaneAbatement-US'!$N:$N,"&gt;="&amp;$A19,'IEA-MethaneAbatement-US'!$L:$L,$B$1))+(VLOOKUP($C$1,'Multipliers and Adjustments'!$A$70:$I$86,TRUNC(COLUMN(AH$2)/5)+2,FALSE)*SUMIFS('IEA-MethaneAbatement-US'!$M:$M,'IEA-MethaneAbatement-US'!$N:$N,"&lt;"&amp;$B19,'IEA-MethaneAbatement-US'!$N:$N,"&gt;="&amp;$A19,'IEA-MethaneAbatement-US'!$L:$L,$C$1))+(VLOOKUP($D$1,'Multipliers and Adjustments'!$A$70:$I$86,TRUNC(COLUMN(AH$2)/5)+2,FALSE)*SUMIFS('IEA-MethaneAbatement-US'!$M:$M,'IEA-MethaneAbatement-US'!$N:$N,"&lt;"&amp;$B19,'IEA-MethaneAbatement-US'!$N:$N,"&gt;="&amp;$A19,'IEA-MethaneAbatement-US'!$L:$L,$D$1)))*'State Downscaling Multipliers'!$B$7*(1+'EPA to IEA Scaling'!AL$10)</f>
        <v>0</v>
      </c>
      <c r="AI19" s="2">
        <f>((VLOOKUP($B$1,'Multipliers and Adjustments'!$A$70:$I$86,TRUNC(COLUMN(AI$2)/5)+2,FALSE)*SUMIFS('IEA-MethaneAbatement-US'!$M:$M,'IEA-MethaneAbatement-US'!$N:$N,"&lt;"&amp;$B19,'IEA-MethaneAbatement-US'!$N:$N,"&gt;="&amp;$A19,'IEA-MethaneAbatement-US'!$L:$L,$B$1))+(VLOOKUP($C$1,'Multipliers and Adjustments'!$A$70:$I$86,TRUNC(COLUMN(AI$2)/5)+2,FALSE)*SUMIFS('IEA-MethaneAbatement-US'!$M:$M,'IEA-MethaneAbatement-US'!$N:$N,"&lt;"&amp;$B19,'IEA-MethaneAbatement-US'!$N:$N,"&gt;="&amp;$A19,'IEA-MethaneAbatement-US'!$L:$L,$C$1))+(VLOOKUP($D$1,'Multipliers and Adjustments'!$A$70:$I$86,TRUNC(COLUMN(AI$2)/5)+2,FALSE)*SUMIFS('IEA-MethaneAbatement-US'!$M:$M,'IEA-MethaneAbatement-US'!$N:$N,"&lt;"&amp;$B19,'IEA-MethaneAbatement-US'!$N:$N,"&gt;="&amp;$A19,'IEA-MethaneAbatement-US'!$L:$L,$D$1)))*'State Downscaling Multipliers'!$B$7*(1+'EPA to IEA Scaling'!AM$10)</f>
        <v>0</v>
      </c>
      <c r="AJ19" s="2">
        <f>((VLOOKUP($B$1,'Multipliers and Adjustments'!$A$70:$I$86,TRUNC(COLUMN(AJ$2)/5)+2,FALSE)*SUMIFS('IEA-MethaneAbatement-US'!$M:$M,'IEA-MethaneAbatement-US'!$N:$N,"&lt;"&amp;$B19,'IEA-MethaneAbatement-US'!$N:$N,"&gt;="&amp;$A19,'IEA-MethaneAbatement-US'!$L:$L,$B$1))+(VLOOKUP($C$1,'Multipliers and Adjustments'!$A$70:$I$86,TRUNC(COLUMN(AJ$2)/5)+2,FALSE)*SUMIFS('IEA-MethaneAbatement-US'!$M:$M,'IEA-MethaneAbatement-US'!$N:$N,"&lt;"&amp;$B19,'IEA-MethaneAbatement-US'!$N:$N,"&gt;="&amp;$A19,'IEA-MethaneAbatement-US'!$L:$L,$C$1))+(VLOOKUP($D$1,'Multipliers and Adjustments'!$A$70:$I$86,TRUNC(COLUMN(AJ$2)/5)+2,FALSE)*SUMIFS('IEA-MethaneAbatement-US'!$M:$M,'IEA-MethaneAbatement-US'!$N:$N,"&lt;"&amp;$B19,'IEA-MethaneAbatement-US'!$N:$N,"&gt;="&amp;$A19,'IEA-MethaneAbatement-US'!$L:$L,$D$1)))*'State Downscaling Multipliers'!$B$7*(1+'EPA to IEA Scaling'!AN$10)</f>
        <v>0</v>
      </c>
      <c r="AK19" s="2">
        <f>((VLOOKUP($B$1,'Multipliers and Adjustments'!$A$70:$I$86,TRUNC(COLUMN(AK$2)/5)+2,FALSE)*SUMIFS('IEA-MethaneAbatement-US'!$M:$M,'IEA-MethaneAbatement-US'!$N:$N,"&lt;"&amp;$B19,'IEA-MethaneAbatement-US'!$N:$N,"&gt;="&amp;$A19,'IEA-MethaneAbatement-US'!$L:$L,$B$1))+(VLOOKUP($C$1,'Multipliers and Adjustments'!$A$70:$I$86,TRUNC(COLUMN(AK$2)/5)+2,FALSE)*SUMIFS('IEA-MethaneAbatement-US'!$M:$M,'IEA-MethaneAbatement-US'!$N:$N,"&lt;"&amp;$B19,'IEA-MethaneAbatement-US'!$N:$N,"&gt;="&amp;$A19,'IEA-MethaneAbatement-US'!$L:$L,$C$1))+(VLOOKUP($D$1,'Multipliers and Adjustments'!$A$70:$I$86,TRUNC(COLUMN(AK$2)/5)+2,FALSE)*SUMIFS('IEA-MethaneAbatement-US'!$M:$M,'IEA-MethaneAbatement-US'!$N:$N,"&lt;"&amp;$B19,'IEA-MethaneAbatement-US'!$N:$N,"&gt;="&amp;$A19,'IEA-MethaneAbatement-US'!$L:$L,$D$1)))*'State Downscaling Multipliers'!$B$7*(1+'EPA to IEA Scaling'!AO$10)</f>
        <v>0</v>
      </c>
      <c r="AL19" s="105">
        <f>((VLOOKUP($B$1,'Multipliers and Adjustments'!$A$70:$I$86,TRUNC(COLUMN(AL$2)/5)+2,FALSE)*SUMIFS('IEA-MethaneAbatement-US'!$M:$M,'IEA-MethaneAbatement-US'!$N:$N,"&lt;"&amp;$B19,'IEA-MethaneAbatement-US'!$N:$N,"&gt;="&amp;$A19,'IEA-MethaneAbatement-US'!$L:$L,$B$1))+(VLOOKUP($C$1,'Multipliers and Adjustments'!$A$70:$I$86,TRUNC(COLUMN(AL$2)/5)+2,FALSE)*SUMIFS('IEA-MethaneAbatement-US'!$M:$M,'IEA-MethaneAbatement-US'!$N:$N,"&lt;"&amp;$B19,'IEA-MethaneAbatement-US'!$N:$N,"&gt;="&amp;$A19,'IEA-MethaneAbatement-US'!$L:$L,$C$1))+(VLOOKUP($D$1,'Multipliers and Adjustments'!$A$70:$I$86,TRUNC(COLUMN(AL$2)/5)+2,FALSE)*SUMIFS('IEA-MethaneAbatement-US'!$M:$M,'IEA-MethaneAbatement-US'!$N:$N,"&lt;"&amp;$B19,'IEA-MethaneAbatement-US'!$N:$N,"&gt;="&amp;$A19,'IEA-MethaneAbatement-US'!$L:$L,$D$1)))*'State Downscaling Multipliers'!$B$7*(1+'EPA to IEA Scaling'!AP$10)</f>
        <v>0</v>
      </c>
    </row>
    <row r="20" spans="1:38" x14ac:dyDescent="0.25">
      <c r="A20" s="49">
        <f t="shared" si="1"/>
        <v>-300</v>
      </c>
      <c r="B20" s="49">
        <f t="shared" si="0"/>
        <v>-250</v>
      </c>
      <c r="C20" s="105">
        <f>((VLOOKUP($B$1,'Multipliers and Adjustments'!$A$70:$I$86,TRUNC(COLUMN(C$2)/5)+2,FALSE)*SUMIFS('IEA-MethaneAbatement-US'!$M:$M,'IEA-MethaneAbatement-US'!$N:$N,"&lt;"&amp;$B20,'IEA-MethaneAbatement-US'!$N:$N,"&gt;="&amp;$A20,'IEA-MethaneAbatement-US'!$L:$L,$B$1))+(VLOOKUP($C$1,'Multipliers and Adjustments'!$A$70:$I$86,TRUNC(COLUMN(C$2)/5)+2,FALSE)*SUMIFS('IEA-MethaneAbatement-US'!$M:$M,'IEA-MethaneAbatement-US'!$N:$N,"&lt;"&amp;$B20,'IEA-MethaneAbatement-US'!$N:$N,"&gt;="&amp;$A20,'IEA-MethaneAbatement-US'!$L:$L,$C$1))+(VLOOKUP($D$1,'Multipliers and Adjustments'!$A$70:$I$86,TRUNC(COLUMN(C$2)/5)+2,FALSE)*SUMIFS('IEA-MethaneAbatement-US'!$M:$M,'IEA-MethaneAbatement-US'!$N:$N,"&lt;"&amp;$B20,'IEA-MethaneAbatement-US'!$N:$N,"&gt;="&amp;$A20,'IEA-MethaneAbatement-US'!$L:$L,$D$1)))*'State Downscaling Multipliers'!$B$7*(1+'EPA to IEA Scaling'!G$10)</f>
        <v>0</v>
      </c>
      <c r="D20" s="2">
        <f>((VLOOKUP($B$1,'Multipliers and Adjustments'!$A$70:$I$86,TRUNC(COLUMN(D$2)/5)+2,FALSE)*SUMIFS('IEA-MethaneAbatement-US'!$M:$M,'IEA-MethaneAbatement-US'!$N:$N,"&lt;"&amp;$B20,'IEA-MethaneAbatement-US'!$N:$N,"&gt;="&amp;$A20,'IEA-MethaneAbatement-US'!$L:$L,$B$1))+(VLOOKUP($C$1,'Multipliers and Adjustments'!$A$70:$I$86,TRUNC(COLUMN(D$2)/5)+2,FALSE)*SUMIFS('IEA-MethaneAbatement-US'!$M:$M,'IEA-MethaneAbatement-US'!$N:$N,"&lt;"&amp;$B20,'IEA-MethaneAbatement-US'!$N:$N,"&gt;="&amp;$A20,'IEA-MethaneAbatement-US'!$L:$L,$C$1))+(VLOOKUP($D$1,'Multipliers and Adjustments'!$A$70:$I$86,TRUNC(COLUMN(D$2)/5)+2,FALSE)*SUMIFS('IEA-MethaneAbatement-US'!$M:$M,'IEA-MethaneAbatement-US'!$N:$N,"&lt;"&amp;$B20,'IEA-MethaneAbatement-US'!$N:$N,"&gt;="&amp;$A20,'IEA-MethaneAbatement-US'!$L:$L,$D$1)))*'State Downscaling Multipliers'!$B$7*(1+'EPA to IEA Scaling'!H$10)</f>
        <v>0</v>
      </c>
      <c r="E20" s="2">
        <f>((VLOOKUP($B$1,'Multipliers and Adjustments'!$A$70:$I$86,TRUNC(COLUMN(E$2)/5)+2,FALSE)*SUMIFS('IEA-MethaneAbatement-US'!$M:$M,'IEA-MethaneAbatement-US'!$N:$N,"&lt;"&amp;$B20,'IEA-MethaneAbatement-US'!$N:$N,"&gt;="&amp;$A20,'IEA-MethaneAbatement-US'!$L:$L,$B$1))+(VLOOKUP($C$1,'Multipliers and Adjustments'!$A$70:$I$86,TRUNC(COLUMN(E$2)/5)+2,FALSE)*SUMIFS('IEA-MethaneAbatement-US'!$M:$M,'IEA-MethaneAbatement-US'!$N:$N,"&lt;"&amp;$B20,'IEA-MethaneAbatement-US'!$N:$N,"&gt;="&amp;$A20,'IEA-MethaneAbatement-US'!$L:$L,$C$1))+(VLOOKUP($D$1,'Multipliers and Adjustments'!$A$70:$I$86,TRUNC(COLUMN(E$2)/5)+2,FALSE)*SUMIFS('IEA-MethaneAbatement-US'!$M:$M,'IEA-MethaneAbatement-US'!$N:$N,"&lt;"&amp;$B20,'IEA-MethaneAbatement-US'!$N:$N,"&gt;="&amp;$A20,'IEA-MethaneAbatement-US'!$L:$L,$D$1)))*'State Downscaling Multipliers'!$B$7*(1+'EPA to IEA Scaling'!I$10)</f>
        <v>0</v>
      </c>
      <c r="F20" s="2">
        <f>((VLOOKUP($B$1,'Multipliers and Adjustments'!$A$70:$I$86,TRUNC(COLUMN(F$2)/5)+2,FALSE)*SUMIFS('IEA-MethaneAbatement-US'!$M:$M,'IEA-MethaneAbatement-US'!$N:$N,"&lt;"&amp;$B20,'IEA-MethaneAbatement-US'!$N:$N,"&gt;="&amp;$A20,'IEA-MethaneAbatement-US'!$L:$L,$B$1))+(VLOOKUP($C$1,'Multipliers and Adjustments'!$A$70:$I$86,TRUNC(COLUMN(F$2)/5)+2,FALSE)*SUMIFS('IEA-MethaneAbatement-US'!$M:$M,'IEA-MethaneAbatement-US'!$N:$N,"&lt;"&amp;$B20,'IEA-MethaneAbatement-US'!$N:$N,"&gt;="&amp;$A20,'IEA-MethaneAbatement-US'!$L:$L,$C$1))+(VLOOKUP($D$1,'Multipliers and Adjustments'!$A$70:$I$86,TRUNC(COLUMN(F$2)/5)+2,FALSE)*SUMIFS('IEA-MethaneAbatement-US'!$M:$M,'IEA-MethaneAbatement-US'!$N:$N,"&lt;"&amp;$B20,'IEA-MethaneAbatement-US'!$N:$N,"&gt;="&amp;$A20,'IEA-MethaneAbatement-US'!$L:$L,$D$1)))*'State Downscaling Multipliers'!$B$7*(1+'EPA to IEA Scaling'!J$10)</f>
        <v>0</v>
      </c>
      <c r="G20" s="154">
        <f>((VLOOKUP($B$1,'Multipliers and Adjustments'!$A$70:$I$86,TRUNC(COLUMN(G$2)/5)+2,FALSE)*SUMIFS('IEA-MethaneAbatement-US'!$M:$M,'IEA-MethaneAbatement-US'!$N:$N,"&lt;"&amp;$B20,'IEA-MethaneAbatement-US'!$N:$N,"&gt;="&amp;$A20,'IEA-MethaneAbatement-US'!$L:$L,$B$1))+(VLOOKUP($C$1,'Multipliers and Adjustments'!$A$70:$I$86,TRUNC(COLUMN(G$2)/5)+2,FALSE)*SUMIFS('IEA-MethaneAbatement-US'!$M:$M,'IEA-MethaneAbatement-US'!$N:$N,"&lt;"&amp;$B20,'IEA-MethaneAbatement-US'!$N:$N,"&gt;="&amp;$A20,'IEA-MethaneAbatement-US'!$L:$L,$C$1))+(VLOOKUP($D$1,'Multipliers and Adjustments'!$A$70:$I$86,TRUNC(COLUMN(G$2)/5)+2,FALSE)*SUMIFS('IEA-MethaneAbatement-US'!$M:$M,'IEA-MethaneAbatement-US'!$N:$N,"&lt;"&amp;$B20,'IEA-MethaneAbatement-US'!$N:$N,"&gt;="&amp;$A20,'IEA-MethaneAbatement-US'!$L:$L,$D$1)))*'State Downscaling Multipliers'!$B$7*(1+'EPA to IEA Scaling'!K$10)</f>
        <v>0</v>
      </c>
      <c r="H20" s="105">
        <f>((VLOOKUP($B$1,'Multipliers and Adjustments'!$A$70:$I$86,TRUNC(COLUMN(H$2)/5)+2,FALSE)*SUMIFS('IEA-MethaneAbatement-US'!$M:$M,'IEA-MethaneAbatement-US'!$N:$N,"&lt;"&amp;$B20,'IEA-MethaneAbatement-US'!$N:$N,"&gt;="&amp;$A20,'IEA-MethaneAbatement-US'!$L:$L,$B$1))+(VLOOKUP($C$1,'Multipliers and Adjustments'!$A$70:$I$86,TRUNC(COLUMN(H$2)/5)+2,FALSE)*SUMIFS('IEA-MethaneAbatement-US'!$M:$M,'IEA-MethaneAbatement-US'!$N:$N,"&lt;"&amp;$B20,'IEA-MethaneAbatement-US'!$N:$N,"&gt;="&amp;$A20,'IEA-MethaneAbatement-US'!$L:$L,$C$1))+(VLOOKUP($D$1,'Multipliers and Adjustments'!$A$70:$I$86,TRUNC(COLUMN(H$2)/5)+2,FALSE)*SUMIFS('IEA-MethaneAbatement-US'!$M:$M,'IEA-MethaneAbatement-US'!$N:$N,"&lt;"&amp;$B20,'IEA-MethaneAbatement-US'!$N:$N,"&gt;="&amp;$A20,'IEA-MethaneAbatement-US'!$L:$L,$D$1)))*'State Downscaling Multipliers'!$B$7*(1+'EPA to IEA Scaling'!L$10)</f>
        <v>0</v>
      </c>
      <c r="I20" s="2">
        <f>((VLOOKUP($B$1,'Multipliers and Adjustments'!$A$70:$I$86,TRUNC(COLUMN(I$2)/5)+2,FALSE)*SUMIFS('IEA-MethaneAbatement-US'!$M:$M,'IEA-MethaneAbatement-US'!$N:$N,"&lt;"&amp;$B20,'IEA-MethaneAbatement-US'!$N:$N,"&gt;="&amp;$A20,'IEA-MethaneAbatement-US'!$L:$L,$B$1))+(VLOOKUP($C$1,'Multipliers and Adjustments'!$A$70:$I$86,TRUNC(COLUMN(I$2)/5)+2,FALSE)*SUMIFS('IEA-MethaneAbatement-US'!$M:$M,'IEA-MethaneAbatement-US'!$N:$N,"&lt;"&amp;$B20,'IEA-MethaneAbatement-US'!$N:$N,"&gt;="&amp;$A20,'IEA-MethaneAbatement-US'!$L:$L,$C$1))+(VLOOKUP($D$1,'Multipliers and Adjustments'!$A$70:$I$86,TRUNC(COLUMN(I$2)/5)+2,FALSE)*SUMIFS('IEA-MethaneAbatement-US'!$M:$M,'IEA-MethaneAbatement-US'!$N:$N,"&lt;"&amp;$B20,'IEA-MethaneAbatement-US'!$N:$N,"&gt;="&amp;$A20,'IEA-MethaneAbatement-US'!$L:$L,$D$1)))*'State Downscaling Multipliers'!$B$7*(1+'EPA to IEA Scaling'!M$10)</f>
        <v>0</v>
      </c>
      <c r="J20" s="2">
        <f>((VLOOKUP($B$1,'Multipliers and Adjustments'!$A$70:$I$86,TRUNC(COLUMN(J$2)/5)+2,FALSE)*SUMIFS('IEA-MethaneAbatement-US'!$M:$M,'IEA-MethaneAbatement-US'!$N:$N,"&lt;"&amp;$B20,'IEA-MethaneAbatement-US'!$N:$N,"&gt;="&amp;$A20,'IEA-MethaneAbatement-US'!$L:$L,$B$1))+(VLOOKUP($C$1,'Multipliers and Adjustments'!$A$70:$I$86,TRUNC(COLUMN(J$2)/5)+2,FALSE)*SUMIFS('IEA-MethaneAbatement-US'!$M:$M,'IEA-MethaneAbatement-US'!$N:$N,"&lt;"&amp;$B20,'IEA-MethaneAbatement-US'!$N:$N,"&gt;="&amp;$A20,'IEA-MethaneAbatement-US'!$L:$L,$C$1))+(VLOOKUP($D$1,'Multipliers and Adjustments'!$A$70:$I$86,TRUNC(COLUMN(J$2)/5)+2,FALSE)*SUMIFS('IEA-MethaneAbatement-US'!$M:$M,'IEA-MethaneAbatement-US'!$N:$N,"&lt;"&amp;$B20,'IEA-MethaneAbatement-US'!$N:$N,"&gt;="&amp;$A20,'IEA-MethaneAbatement-US'!$L:$L,$D$1)))*'State Downscaling Multipliers'!$B$7*(1+'EPA to IEA Scaling'!N$10)</f>
        <v>0</v>
      </c>
      <c r="K20" s="2">
        <f>((VLOOKUP($B$1,'Multipliers and Adjustments'!$A$70:$I$86,TRUNC(COLUMN(K$2)/5)+2,FALSE)*SUMIFS('IEA-MethaneAbatement-US'!$M:$M,'IEA-MethaneAbatement-US'!$N:$N,"&lt;"&amp;$B20,'IEA-MethaneAbatement-US'!$N:$N,"&gt;="&amp;$A20,'IEA-MethaneAbatement-US'!$L:$L,$B$1))+(VLOOKUP($C$1,'Multipliers and Adjustments'!$A$70:$I$86,TRUNC(COLUMN(K$2)/5)+2,FALSE)*SUMIFS('IEA-MethaneAbatement-US'!$M:$M,'IEA-MethaneAbatement-US'!$N:$N,"&lt;"&amp;$B20,'IEA-MethaneAbatement-US'!$N:$N,"&gt;="&amp;$A20,'IEA-MethaneAbatement-US'!$L:$L,$C$1))+(VLOOKUP($D$1,'Multipliers and Adjustments'!$A$70:$I$86,TRUNC(COLUMN(K$2)/5)+2,FALSE)*SUMIFS('IEA-MethaneAbatement-US'!$M:$M,'IEA-MethaneAbatement-US'!$N:$N,"&lt;"&amp;$B20,'IEA-MethaneAbatement-US'!$N:$N,"&gt;="&amp;$A20,'IEA-MethaneAbatement-US'!$L:$L,$D$1)))*'State Downscaling Multipliers'!$B$7*(1+'EPA to IEA Scaling'!O$10)</f>
        <v>0</v>
      </c>
      <c r="L20" s="2">
        <f>((VLOOKUP($B$1,'Multipliers and Adjustments'!$A$70:$I$86,TRUNC(COLUMN(L$2)/5)+2,FALSE)*SUMIFS('IEA-MethaneAbatement-US'!$M:$M,'IEA-MethaneAbatement-US'!$N:$N,"&lt;"&amp;$B20,'IEA-MethaneAbatement-US'!$N:$N,"&gt;="&amp;$A20,'IEA-MethaneAbatement-US'!$L:$L,$B$1))+(VLOOKUP($C$1,'Multipliers and Adjustments'!$A$70:$I$86,TRUNC(COLUMN(L$2)/5)+2,FALSE)*SUMIFS('IEA-MethaneAbatement-US'!$M:$M,'IEA-MethaneAbatement-US'!$N:$N,"&lt;"&amp;$B20,'IEA-MethaneAbatement-US'!$N:$N,"&gt;="&amp;$A20,'IEA-MethaneAbatement-US'!$L:$L,$C$1))+(VLOOKUP($D$1,'Multipliers and Adjustments'!$A$70:$I$86,TRUNC(COLUMN(L$2)/5)+2,FALSE)*SUMIFS('IEA-MethaneAbatement-US'!$M:$M,'IEA-MethaneAbatement-US'!$N:$N,"&lt;"&amp;$B20,'IEA-MethaneAbatement-US'!$N:$N,"&gt;="&amp;$A20,'IEA-MethaneAbatement-US'!$L:$L,$D$1)))*'State Downscaling Multipliers'!$B$7*(1+'EPA to IEA Scaling'!P$10)</f>
        <v>0</v>
      </c>
      <c r="M20" s="105">
        <f>((VLOOKUP($B$1,'Multipliers and Adjustments'!$A$70:$I$86,TRUNC(COLUMN(M$2)/5)+2,FALSE)*SUMIFS('IEA-MethaneAbatement-US'!$M:$M,'IEA-MethaneAbatement-US'!$N:$N,"&lt;"&amp;$B20,'IEA-MethaneAbatement-US'!$N:$N,"&gt;="&amp;$A20,'IEA-MethaneAbatement-US'!$L:$L,$B$1))+(VLOOKUP($C$1,'Multipliers and Adjustments'!$A$70:$I$86,TRUNC(COLUMN(M$2)/5)+2,FALSE)*SUMIFS('IEA-MethaneAbatement-US'!$M:$M,'IEA-MethaneAbatement-US'!$N:$N,"&lt;"&amp;$B20,'IEA-MethaneAbatement-US'!$N:$N,"&gt;="&amp;$A20,'IEA-MethaneAbatement-US'!$L:$L,$C$1))+(VLOOKUP($D$1,'Multipliers and Adjustments'!$A$70:$I$86,TRUNC(COLUMN(M$2)/5)+2,FALSE)*SUMIFS('IEA-MethaneAbatement-US'!$M:$M,'IEA-MethaneAbatement-US'!$N:$N,"&lt;"&amp;$B20,'IEA-MethaneAbatement-US'!$N:$N,"&gt;="&amp;$A20,'IEA-MethaneAbatement-US'!$L:$L,$D$1)))*'State Downscaling Multipliers'!$B$7*(1+'EPA to IEA Scaling'!Q$10)</f>
        <v>0</v>
      </c>
      <c r="N20" s="2">
        <f>((VLOOKUP($B$1,'Multipliers and Adjustments'!$A$70:$I$86,TRUNC(COLUMN(N$2)/5)+2,FALSE)*SUMIFS('IEA-MethaneAbatement-US'!$M:$M,'IEA-MethaneAbatement-US'!$N:$N,"&lt;"&amp;$B20,'IEA-MethaneAbatement-US'!$N:$N,"&gt;="&amp;$A20,'IEA-MethaneAbatement-US'!$L:$L,$B$1))+(VLOOKUP($C$1,'Multipliers and Adjustments'!$A$70:$I$86,TRUNC(COLUMN(N$2)/5)+2,FALSE)*SUMIFS('IEA-MethaneAbatement-US'!$M:$M,'IEA-MethaneAbatement-US'!$N:$N,"&lt;"&amp;$B20,'IEA-MethaneAbatement-US'!$N:$N,"&gt;="&amp;$A20,'IEA-MethaneAbatement-US'!$L:$L,$C$1))+(VLOOKUP($D$1,'Multipliers and Adjustments'!$A$70:$I$86,TRUNC(COLUMN(N$2)/5)+2,FALSE)*SUMIFS('IEA-MethaneAbatement-US'!$M:$M,'IEA-MethaneAbatement-US'!$N:$N,"&lt;"&amp;$B20,'IEA-MethaneAbatement-US'!$N:$N,"&gt;="&amp;$A20,'IEA-MethaneAbatement-US'!$L:$L,$D$1)))*'State Downscaling Multipliers'!$B$7*(1+'EPA to IEA Scaling'!R$10)</f>
        <v>0</v>
      </c>
      <c r="O20" s="2">
        <f>((VLOOKUP($B$1,'Multipliers and Adjustments'!$A$70:$I$86,TRUNC(COLUMN(O$2)/5)+2,FALSE)*SUMIFS('IEA-MethaneAbatement-US'!$M:$M,'IEA-MethaneAbatement-US'!$N:$N,"&lt;"&amp;$B20,'IEA-MethaneAbatement-US'!$N:$N,"&gt;="&amp;$A20,'IEA-MethaneAbatement-US'!$L:$L,$B$1))+(VLOOKUP($C$1,'Multipliers and Adjustments'!$A$70:$I$86,TRUNC(COLUMN(O$2)/5)+2,FALSE)*SUMIFS('IEA-MethaneAbatement-US'!$M:$M,'IEA-MethaneAbatement-US'!$N:$N,"&lt;"&amp;$B20,'IEA-MethaneAbatement-US'!$N:$N,"&gt;="&amp;$A20,'IEA-MethaneAbatement-US'!$L:$L,$C$1))+(VLOOKUP($D$1,'Multipliers and Adjustments'!$A$70:$I$86,TRUNC(COLUMN(O$2)/5)+2,FALSE)*SUMIFS('IEA-MethaneAbatement-US'!$M:$M,'IEA-MethaneAbatement-US'!$N:$N,"&lt;"&amp;$B20,'IEA-MethaneAbatement-US'!$N:$N,"&gt;="&amp;$A20,'IEA-MethaneAbatement-US'!$L:$L,$D$1)))*'State Downscaling Multipliers'!$B$7*(1+'EPA to IEA Scaling'!S$10)</f>
        <v>0</v>
      </c>
      <c r="P20" s="2">
        <f>((VLOOKUP($B$1,'Multipliers and Adjustments'!$A$70:$I$86,TRUNC(COLUMN(P$2)/5)+2,FALSE)*SUMIFS('IEA-MethaneAbatement-US'!$M:$M,'IEA-MethaneAbatement-US'!$N:$N,"&lt;"&amp;$B20,'IEA-MethaneAbatement-US'!$N:$N,"&gt;="&amp;$A20,'IEA-MethaneAbatement-US'!$L:$L,$B$1))+(VLOOKUP($C$1,'Multipliers and Adjustments'!$A$70:$I$86,TRUNC(COLUMN(P$2)/5)+2,FALSE)*SUMIFS('IEA-MethaneAbatement-US'!$M:$M,'IEA-MethaneAbatement-US'!$N:$N,"&lt;"&amp;$B20,'IEA-MethaneAbatement-US'!$N:$N,"&gt;="&amp;$A20,'IEA-MethaneAbatement-US'!$L:$L,$C$1))+(VLOOKUP($D$1,'Multipliers and Adjustments'!$A$70:$I$86,TRUNC(COLUMN(P$2)/5)+2,FALSE)*SUMIFS('IEA-MethaneAbatement-US'!$M:$M,'IEA-MethaneAbatement-US'!$N:$N,"&lt;"&amp;$B20,'IEA-MethaneAbatement-US'!$N:$N,"&gt;="&amp;$A20,'IEA-MethaneAbatement-US'!$L:$L,$D$1)))*'State Downscaling Multipliers'!$B$7*(1+'EPA to IEA Scaling'!T$10)</f>
        <v>0</v>
      </c>
      <c r="Q20" s="2">
        <f>((VLOOKUP($B$1,'Multipliers and Adjustments'!$A$70:$I$86,TRUNC(COLUMN(Q$2)/5)+2,FALSE)*SUMIFS('IEA-MethaneAbatement-US'!$M:$M,'IEA-MethaneAbatement-US'!$N:$N,"&lt;"&amp;$B20,'IEA-MethaneAbatement-US'!$N:$N,"&gt;="&amp;$A20,'IEA-MethaneAbatement-US'!$L:$L,$B$1))+(VLOOKUP($C$1,'Multipliers and Adjustments'!$A$70:$I$86,TRUNC(COLUMN(Q$2)/5)+2,FALSE)*SUMIFS('IEA-MethaneAbatement-US'!$M:$M,'IEA-MethaneAbatement-US'!$N:$N,"&lt;"&amp;$B20,'IEA-MethaneAbatement-US'!$N:$N,"&gt;="&amp;$A20,'IEA-MethaneAbatement-US'!$L:$L,$C$1))+(VLOOKUP($D$1,'Multipliers and Adjustments'!$A$70:$I$86,TRUNC(COLUMN(Q$2)/5)+2,FALSE)*SUMIFS('IEA-MethaneAbatement-US'!$M:$M,'IEA-MethaneAbatement-US'!$N:$N,"&lt;"&amp;$B20,'IEA-MethaneAbatement-US'!$N:$N,"&gt;="&amp;$A20,'IEA-MethaneAbatement-US'!$L:$L,$D$1)))*'State Downscaling Multipliers'!$B$7*(1+'EPA to IEA Scaling'!U$10)</f>
        <v>0</v>
      </c>
      <c r="R20" s="105">
        <f>((VLOOKUP($B$1,'Multipliers and Adjustments'!$A$70:$I$86,TRUNC(COLUMN(R$2)/5)+2,FALSE)*SUMIFS('IEA-MethaneAbatement-US'!$M:$M,'IEA-MethaneAbatement-US'!$N:$N,"&lt;"&amp;$B20,'IEA-MethaneAbatement-US'!$N:$N,"&gt;="&amp;$A20,'IEA-MethaneAbatement-US'!$L:$L,$B$1))+(VLOOKUP($C$1,'Multipliers and Adjustments'!$A$70:$I$86,TRUNC(COLUMN(R$2)/5)+2,FALSE)*SUMIFS('IEA-MethaneAbatement-US'!$M:$M,'IEA-MethaneAbatement-US'!$N:$N,"&lt;"&amp;$B20,'IEA-MethaneAbatement-US'!$N:$N,"&gt;="&amp;$A20,'IEA-MethaneAbatement-US'!$L:$L,$C$1))+(VLOOKUP($D$1,'Multipliers and Adjustments'!$A$70:$I$86,TRUNC(COLUMN(R$2)/5)+2,FALSE)*SUMIFS('IEA-MethaneAbatement-US'!$M:$M,'IEA-MethaneAbatement-US'!$N:$N,"&lt;"&amp;$B20,'IEA-MethaneAbatement-US'!$N:$N,"&gt;="&amp;$A20,'IEA-MethaneAbatement-US'!$L:$L,$D$1)))*'State Downscaling Multipliers'!$B$7*(1+'EPA to IEA Scaling'!V$10)</f>
        <v>0</v>
      </c>
      <c r="S20" s="2">
        <f>((VLOOKUP($B$1,'Multipliers and Adjustments'!$A$70:$I$86,TRUNC(COLUMN(S$2)/5)+2,FALSE)*SUMIFS('IEA-MethaneAbatement-US'!$M:$M,'IEA-MethaneAbatement-US'!$N:$N,"&lt;"&amp;$B20,'IEA-MethaneAbatement-US'!$N:$N,"&gt;="&amp;$A20,'IEA-MethaneAbatement-US'!$L:$L,$B$1))+(VLOOKUP($C$1,'Multipliers and Adjustments'!$A$70:$I$86,TRUNC(COLUMN(S$2)/5)+2,FALSE)*SUMIFS('IEA-MethaneAbatement-US'!$M:$M,'IEA-MethaneAbatement-US'!$N:$N,"&lt;"&amp;$B20,'IEA-MethaneAbatement-US'!$N:$N,"&gt;="&amp;$A20,'IEA-MethaneAbatement-US'!$L:$L,$C$1))+(VLOOKUP($D$1,'Multipliers and Adjustments'!$A$70:$I$86,TRUNC(COLUMN(S$2)/5)+2,FALSE)*SUMIFS('IEA-MethaneAbatement-US'!$M:$M,'IEA-MethaneAbatement-US'!$N:$N,"&lt;"&amp;$B20,'IEA-MethaneAbatement-US'!$N:$N,"&gt;="&amp;$A20,'IEA-MethaneAbatement-US'!$L:$L,$D$1)))*'State Downscaling Multipliers'!$B$7*(1+'EPA to IEA Scaling'!W$10)</f>
        <v>0</v>
      </c>
      <c r="T20" s="2">
        <f>((VLOOKUP($B$1,'Multipliers and Adjustments'!$A$70:$I$86,TRUNC(COLUMN(T$2)/5)+2,FALSE)*SUMIFS('IEA-MethaneAbatement-US'!$M:$M,'IEA-MethaneAbatement-US'!$N:$N,"&lt;"&amp;$B20,'IEA-MethaneAbatement-US'!$N:$N,"&gt;="&amp;$A20,'IEA-MethaneAbatement-US'!$L:$L,$B$1))+(VLOOKUP($C$1,'Multipliers and Adjustments'!$A$70:$I$86,TRUNC(COLUMN(T$2)/5)+2,FALSE)*SUMIFS('IEA-MethaneAbatement-US'!$M:$M,'IEA-MethaneAbatement-US'!$N:$N,"&lt;"&amp;$B20,'IEA-MethaneAbatement-US'!$N:$N,"&gt;="&amp;$A20,'IEA-MethaneAbatement-US'!$L:$L,$C$1))+(VLOOKUP($D$1,'Multipliers and Adjustments'!$A$70:$I$86,TRUNC(COLUMN(T$2)/5)+2,FALSE)*SUMIFS('IEA-MethaneAbatement-US'!$M:$M,'IEA-MethaneAbatement-US'!$N:$N,"&lt;"&amp;$B20,'IEA-MethaneAbatement-US'!$N:$N,"&gt;="&amp;$A20,'IEA-MethaneAbatement-US'!$L:$L,$D$1)))*'State Downscaling Multipliers'!$B$7*(1+'EPA to IEA Scaling'!X$10)</f>
        <v>0</v>
      </c>
      <c r="U20" s="2">
        <f>((VLOOKUP($B$1,'Multipliers and Adjustments'!$A$70:$I$86,TRUNC(COLUMN(U$2)/5)+2,FALSE)*SUMIFS('IEA-MethaneAbatement-US'!$M:$M,'IEA-MethaneAbatement-US'!$N:$N,"&lt;"&amp;$B20,'IEA-MethaneAbatement-US'!$N:$N,"&gt;="&amp;$A20,'IEA-MethaneAbatement-US'!$L:$L,$B$1))+(VLOOKUP($C$1,'Multipliers and Adjustments'!$A$70:$I$86,TRUNC(COLUMN(U$2)/5)+2,FALSE)*SUMIFS('IEA-MethaneAbatement-US'!$M:$M,'IEA-MethaneAbatement-US'!$N:$N,"&lt;"&amp;$B20,'IEA-MethaneAbatement-US'!$N:$N,"&gt;="&amp;$A20,'IEA-MethaneAbatement-US'!$L:$L,$C$1))+(VLOOKUP($D$1,'Multipliers and Adjustments'!$A$70:$I$86,TRUNC(COLUMN(U$2)/5)+2,FALSE)*SUMIFS('IEA-MethaneAbatement-US'!$M:$M,'IEA-MethaneAbatement-US'!$N:$N,"&lt;"&amp;$B20,'IEA-MethaneAbatement-US'!$N:$N,"&gt;="&amp;$A20,'IEA-MethaneAbatement-US'!$L:$L,$D$1)))*'State Downscaling Multipliers'!$B$7*(1+'EPA to IEA Scaling'!Y$10)</f>
        <v>0</v>
      </c>
      <c r="V20" s="2">
        <f>((VLOOKUP($B$1,'Multipliers and Adjustments'!$A$70:$I$86,TRUNC(COLUMN(V$2)/5)+2,FALSE)*SUMIFS('IEA-MethaneAbatement-US'!$M:$M,'IEA-MethaneAbatement-US'!$N:$N,"&lt;"&amp;$B20,'IEA-MethaneAbatement-US'!$N:$N,"&gt;="&amp;$A20,'IEA-MethaneAbatement-US'!$L:$L,$B$1))+(VLOOKUP($C$1,'Multipliers and Adjustments'!$A$70:$I$86,TRUNC(COLUMN(V$2)/5)+2,FALSE)*SUMIFS('IEA-MethaneAbatement-US'!$M:$M,'IEA-MethaneAbatement-US'!$N:$N,"&lt;"&amp;$B20,'IEA-MethaneAbatement-US'!$N:$N,"&gt;="&amp;$A20,'IEA-MethaneAbatement-US'!$L:$L,$C$1))+(VLOOKUP($D$1,'Multipliers and Adjustments'!$A$70:$I$86,TRUNC(COLUMN(V$2)/5)+2,FALSE)*SUMIFS('IEA-MethaneAbatement-US'!$M:$M,'IEA-MethaneAbatement-US'!$N:$N,"&lt;"&amp;$B20,'IEA-MethaneAbatement-US'!$N:$N,"&gt;="&amp;$A20,'IEA-MethaneAbatement-US'!$L:$L,$D$1)))*'State Downscaling Multipliers'!$B$7*(1+'EPA to IEA Scaling'!Z$10)</f>
        <v>0</v>
      </c>
      <c r="W20" s="105">
        <f>((VLOOKUP($B$1,'Multipliers and Adjustments'!$A$70:$I$86,TRUNC(COLUMN(W$2)/5)+2,FALSE)*SUMIFS('IEA-MethaneAbatement-US'!$M:$M,'IEA-MethaneAbatement-US'!$N:$N,"&lt;"&amp;$B20,'IEA-MethaneAbatement-US'!$N:$N,"&gt;="&amp;$A20,'IEA-MethaneAbatement-US'!$L:$L,$B$1))+(VLOOKUP($C$1,'Multipliers and Adjustments'!$A$70:$I$86,TRUNC(COLUMN(W$2)/5)+2,FALSE)*SUMIFS('IEA-MethaneAbatement-US'!$M:$M,'IEA-MethaneAbatement-US'!$N:$N,"&lt;"&amp;$B20,'IEA-MethaneAbatement-US'!$N:$N,"&gt;="&amp;$A20,'IEA-MethaneAbatement-US'!$L:$L,$C$1))+(VLOOKUP($D$1,'Multipliers and Adjustments'!$A$70:$I$86,TRUNC(COLUMN(W$2)/5)+2,FALSE)*SUMIFS('IEA-MethaneAbatement-US'!$M:$M,'IEA-MethaneAbatement-US'!$N:$N,"&lt;"&amp;$B20,'IEA-MethaneAbatement-US'!$N:$N,"&gt;="&amp;$A20,'IEA-MethaneAbatement-US'!$L:$L,$D$1)))*'State Downscaling Multipliers'!$B$7*(1+'EPA to IEA Scaling'!AA$10)</f>
        <v>0</v>
      </c>
      <c r="X20" s="2">
        <f>((VLOOKUP($B$1,'Multipliers and Adjustments'!$A$70:$I$86,TRUNC(COLUMN(X$2)/5)+2,FALSE)*SUMIFS('IEA-MethaneAbatement-US'!$M:$M,'IEA-MethaneAbatement-US'!$N:$N,"&lt;"&amp;$B20,'IEA-MethaneAbatement-US'!$N:$N,"&gt;="&amp;$A20,'IEA-MethaneAbatement-US'!$L:$L,$B$1))+(VLOOKUP($C$1,'Multipliers and Adjustments'!$A$70:$I$86,TRUNC(COLUMN(X$2)/5)+2,FALSE)*SUMIFS('IEA-MethaneAbatement-US'!$M:$M,'IEA-MethaneAbatement-US'!$N:$N,"&lt;"&amp;$B20,'IEA-MethaneAbatement-US'!$N:$N,"&gt;="&amp;$A20,'IEA-MethaneAbatement-US'!$L:$L,$C$1))+(VLOOKUP($D$1,'Multipliers and Adjustments'!$A$70:$I$86,TRUNC(COLUMN(X$2)/5)+2,FALSE)*SUMIFS('IEA-MethaneAbatement-US'!$M:$M,'IEA-MethaneAbatement-US'!$N:$N,"&lt;"&amp;$B20,'IEA-MethaneAbatement-US'!$N:$N,"&gt;="&amp;$A20,'IEA-MethaneAbatement-US'!$L:$L,$D$1)))*'State Downscaling Multipliers'!$B$7*(1+'EPA to IEA Scaling'!AB$10)</f>
        <v>0</v>
      </c>
      <c r="Y20" s="2">
        <f>((VLOOKUP($B$1,'Multipliers and Adjustments'!$A$70:$I$86,TRUNC(COLUMN(Y$2)/5)+2,FALSE)*SUMIFS('IEA-MethaneAbatement-US'!$M:$M,'IEA-MethaneAbatement-US'!$N:$N,"&lt;"&amp;$B20,'IEA-MethaneAbatement-US'!$N:$N,"&gt;="&amp;$A20,'IEA-MethaneAbatement-US'!$L:$L,$B$1))+(VLOOKUP($C$1,'Multipliers and Adjustments'!$A$70:$I$86,TRUNC(COLUMN(Y$2)/5)+2,FALSE)*SUMIFS('IEA-MethaneAbatement-US'!$M:$M,'IEA-MethaneAbatement-US'!$N:$N,"&lt;"&amp;$B20,'IEA-MethaneAbatement-US'!$N:$N,"&gt;="&amp;$A20,'IEA-MethaneAbatement-US'!$L:$L,$C$1))+(VLOOKUP($D$1,'Multipliers and Adjustments'!$A$70:$I$86,TRUNC(COLUMN(Y$2)/5)+2,FALSE)*SUMIFS('IEA-MethaneAbatement-US'!$M:$M,'IEA-MethaneAbatement-US'!$N:$N,"&lt;"&amp;$B20,'IEA-MethaneAbatement-US'!$N:$N,"&gt;="&amp;$A20,'IEA-MethaneAbatement-US'!$L:$L,$D$1)))*'State Downscaling Multipliers'!$B$7*(1+'EPA to IEA Scaling'!AC$10)</f>
        <v>0</v>
      </c>
      <c r="Z20" s="2">
        <f>((VLOOKUP($B$1,'Multipliers and Adjustments'!$A$70:$I$86,TRUNC(COLUMN(Z$2)/5)+2,FALSE)*SUMIFS('IEA-MethaneAbatement-US'!$M:$M,'IEA-MethaneAbatement-US'!$N:$N,"&lt;"&amp;$B20,'IEA-MethaneAbatement-US'!$N:$N,"&gt;="&amp;$A20,'IEA-MethaneAbatement-US'!$L:$L,$B$1))+(VLOOKUP($C$1,'Multipliers and Adjustments'!$A$70:$I$86,TRUNC(COLUMN(Z$2)/5)+2,FALSE)*SUMIFS('IEA-MethaneAbatement-US'!$M:$M,'IEA-MethaneAbatement-US'!$N:$N,"&lt;"&amp;$B20,'IEA-MethaneAbatement-US'!$N:$N,"&gt;="&amp;$A20,'IEA-MethaneAbatement-US'!$L:$L,$C$1))+(VLOOKUP($D$1,'Multipliers and Adjustments'!$A$70:$I$86,TRUNC(COLUMN(Z$2)/5)+2,FALSE)*SUMIFS('IEA-MethaneAbatement-US'!$M:$M,'IEA-MethaneAbatement-US'!$N:$N,"&lt;"&amp;$B20,'IEA-MethaneAbatement-US'!$N:$N,"&gt;="&amp;$A20,'IEA-MethaneAbatement-US'!$L:$L,$D$1)))*'State Downscaling Multipliers'!$B$7*(1+'EPA to IEA Scaling'!AD$10)</f>
        <v>0</v>
      </c>
      <c r="AA20" s="2">
        <f>((VLOOKUP($B$1,'Multipliers and Adjustments'!$A$70:$I$86,TRUNC(COLUMN(AA$2)/5)+2,FALSE)*SUMIFS('IEA-MethaneAbatement-US'!$M:$M,'IEA-MethaneAbatement-US'!$N:$N,"&lt;"&amp;$B20,'IEA-MethaneAbatement-US'!$N:$N,"&gt;="&amp;$A20,'IEA-MethaneAbatement-US'!$L:$L,$B$1))+(VLOOKUP($C$1,'Multipliers and Adjustments'!$A$70:$I$86,TRUNC(COLUMN(AA$2)/5)+2,FALSE)*SUMIFS('IEA-MethaneAbatement-US'!$M:$M,'IEA-MethaneAbatement-US'!$N:$N,"&lt;"&amp;$B20,'IEA-MethaneAbatement-US'!$N:$N,"&gt;="&amp;$A20,'IEA-MethaneAbatement-US'!$L:$L,$C$1))+(VLOOKUP($D$1,'Multipliers and Adjustments'!$A$70:$I$86,TRUNC(COLUMN(AA$2)/5)+2,FALSE)*SUMIFS('IEA-MethaneAbatement-US'!$M:$M,'IEA-MethaneAbatement-US'!$N:$N,"&lt;"&amp;$B20,'IEA-MethaneAbatement-US'!$N:$N,"&gt;="&amp;$A20,'IEA-MethaneAbatement-US'!$L:$L,$D$1)))*'State Downscaling Multipliers'!$B$7*(1+'EPA to IEA Scaling'!AE$10)</f>
        <v>0</v>
      </c>
      <c r="AB20" s="105">
        <f>((VLOOKUP($B$1,'Multipliers and Adjustments'!$A$70:$I$86,TRUNC(COLUMN(AB$2)/5)+2,FALSE)*SUMIFS('IEA-MethaneAbatement-US'!$M:$M,'IEA-MethaneAbatement-US'!$N:$N,"&lt;"&amp;$B20,'IEA-MethaneAbatement-US'!$N:$N,"&gt;="&amp;$A20,'IEA-MethaneAbatement-US'!$L:$L,$B$1))+(VLOOKUP($C$1,'Multipliers and Adjustments'!$A$70:$I$86,TRUNC(COLUMN(AB$2)/5)+2,FALSE)*SUMIFS('IEA-MethaneAbatement-US'!$M:$M,'IEA-MethaneAbatement-US'!$N:$N,"&lt;"&amp;$B20,'IEA-MethaneAbatement-US'!$N:$N,"&gt;="&amp;$A20,'IEA-MethaneAbatement-US'!$L:$L,$C$1))+(VLOOKUP($D$1,'Multipliers and Adjustments'!$A$70:$I$86,TRUNC(COLUMN(AB$2)/5)+2,FALSE)*SUMIFS('IEA-MethaneAbatement-US'!$M:$M,'IEA-MethaneAbatement-US'!$N:$N,"&lt;"&amp;$B20,'IEA-MethaneAbatement-US'!$N:$N,"&gt;="&amp;$A20,'IEA-MethaneAbatement-US'!$L:$L,$D$1)))*'State Downscaling Multipliers'!$B$7*(1+'EPA to IEA Scaling'!AF$10)</f>
        <v>0</v>
      </c>
      <c r="AC20" s="2">
        <f>((VLOOKUP($B$1,'Multipliers and Adjustments'!$A$70:$I$86,TRUNC(COLUMN(AC$2)/5)+2,FALSE)*SUMIFS('IEA-MethaneAbatement-US'!$M:$M,'IEA-MethaneAbatement-US'!$N:$N,"&lt;"&amp;$B20,'IEA-MethaneAbatement-US'!$N:$N,"&gt;="&amp;$A20,'IEA-MethaneAbatement-US'!$L:$L,$B$1))+(VLOOKUP($C$1,'Multipliers and Adjustments'!$A$70:$I$86,TRUNC(COLUMN(AC$2)/5)+2,FALSE)*SUMIFS('IEA-MethaneAbatement-US'!$M:$M,'IEA-MethaneAbatement-US'!$N:$N,"&lt;"&amp;$B20,'IEA-MethaneAbatement-US'!$N:$N,"&gt;="&amp;$A20,'IEA-MethaneAbatement-US'!$L:$L,$C$1))+(VLOOKUP($D$1,'Multipliers and Adjustments'!$A$70:$I$86,TRUNC(COLUMN(AC$2)/5)+2,FALSE)*SUMIFS('IEA-MethaneAbatement-US'!$M:$M,'IEA-MethaneAbatement-US'!$N:$N,"&lt;"&amp;$B20,'IEA-MethaneAbatement-US'!$N:$N,"&gt;="&amp;$A20,'IEA-MethaneAbatement-US'!$L:$L,$D$1)))*'State Downscaling Multipliers'!$B$7*(1+'EPA to IEA Scaling'!AG$10)</f>
        <v>0</v>
      </c>
      <c r="AD20" s="2">
        <f>((VLOOKUP($B$1,'Multipliers and Adjustments'!$A$70:$I$86,TRUNC(COLUMN(AD$2)/5)+2,FALSE)*SUMIFS('IEA-MethaneAbatement-US'!$M:$M,'IEA-MethaneAbatement-US'!$N:$N,"&lt;"&amp;$B20,'IEA-MethaneAbatement-US'!$N:$N,"&gt;="&amp;$A20,'IEA-MethaneAbatement-US'!$L:$L,$B$1))+(VLOOKUP($C$1,'Multipliers and Adjustments'!$A$70:$I$86,TRUNC(COLUMN(AD$2)/5)+2,FALSE)*SUMIFS('IEA-MethaneAbatement-US'!$M:$M,'IEA-MethaneAbatement-US'!$N:$N,"&lt;"&amp;$B20,'IEA-MethaneAbatement-US'!$N:$N,"&gt;="&amp;$A20,'IEA-MethaneAbatement-US'!$L:$L,$C$1))+(VLOOKUP($D$1,'Multipliers and Adjustments'!$A$70:$I$86,TRUNC(COLUMN(AD$2)/5)+2,FALSE)*SUMIFS('IEA-MethaneAbatement-US'!$M:$M,'IEA-MethaneAbatement-US'!$N:$N,"&lt;"&amp;$B20,'IEA-MethaneAbatement-US'!$N:$N,"&gt;="&amp;$A20,'IEA-MethaneAbatement-US'!$L:$L,$D$1)))*'State Downscaling Multipliers'!$B$7*(1+'EPA to IEA Scaling'!AH$10)</f>
        <v>0</v>
      </c>
      <c r="AE20" s="2">
        <f>((VLOOKUP($B$1,'Multipliers and Adjustments'!$A$70:$I$86,TRUNC(COLUMN(AE$2)/5)+2,FALSE)*SUMIFS('IEA-MethaneAbatement-US'!$M:$M,'IEA-MethaneAbatement-US'!$N:$N,"&lt;"&amp;$B20,'IEA-MethaneAbatement-US'!$N:$N,"&gt;="&amp;$A20,'IEA-MethaneAbatement-US'!$L:$L,$B$1))+(VLOOKUP($C$1,'Multipliers and Adjustments'!$A$70:$I$86,TRUNC(COLUMN(AE$2)/5)+2,FALSE)*SUMIFS('IEA-MethaneAbatement-US'!$M:$M,'IEA-MethaneAbatement-US'!$N:$N,"&lt;"&amp;$B20,'IEA-MethaneAbatement-US'!$N:$N,"&gt;="&amp;$A20,'IEA-MethaneAbatement-US'!$L:$L,$C$1))+(VLOOKUP($D$1,'Multipliers and Adjustments'!$A$70:$I$86,TRUNC(COLUMN(AE$2)/5)+2,FALSE)*SUMIFS('IEA-MethaneAbatement-US'!$M:$M,'IEA-MethaneAbatement-US'!$N:$N,"&lt;"&amp;$B20,'IEA-MethaneAbatement-US'!$N:$N,"&gt;="&amp;$A20,'IEA-MethaneAbatement-US'!$L:$L,$D$1)))*'State Downscaling Multipliers'!$B$7*(1+'EPA to IEA Scaling'!AI$10)</f>
        <v>0</v>
      </c>
      <c r="AF20" s="2">
        <f>((VLOOKUP($B$1,'Multipliers and Adjustments'!$A$70:$I$86,TRUNC(COLUMN(AF$2)/5)+2,FALSE)*SUMIFS('IEA-MethaneAbatement-US'!$M:$M,'IEA-MethaneAbatement-US'!$N:$N,"&lt;"&amp;$B20,'IEA-MethaneAbatement-US'!$N:$N,"&gt;="&amp;$A20,'IEA-MethaneAbatement-US'!$L:$L,$B$1))+(VLOOKUP($C$1,'Multipliers and Adjustments'!$A$70:$I$86,TRUNC(COLUMN(AF$2)/5)+2,FALSE)*SUMIFS('IEA-MethaneAbatement-US'!$M:$M,'IEA-MethaneAbatement-US'!$N:$N,"&lt;"&amp;$B20,'IEA-MethaneAbatement-US'!$N:$N,"&gt;="&amp;$A20,'IEA-MethaneAbatement-US'!$L:$L,$C$1))+(VLOOKUP($D$1,'Multipliers and Adjustments'!$A$70:$I$86,TRUNC(COLUMN(AF$2)/5)+2,FALSE)*SUMIFS('IEA-MethaneAbatement-US'!$M:$M,'IEA-MethaneAbatement-US'!$N:$N,"&lt;"&amp;$B20,'IEA-MethaneAbatement-US'!$N:$N,"&gt;="&amp;$A20,'IEA-MethaneAbatement-US'!$L:$L,$D$1)))*'State Downscaling Multipliers'!$B$7*(1+'EPA to IEA Scaling'!AJ$10)</f>
        <v>0</v>
      </c>
      <c r="AG20" s="105">
        <f>((VLOOKUP($B$1,'Multipliers and Adjustments'!$A$70:$I$86,TRUNC(COLUMN(AG$2)/5)+2,FALSE)*SUMIFS('IEA-MethaneAbatement-US'!$M:$M,'IEA-MethaneAbatement-US'!$N:$N,"&lt;"&amp;$B20,'IEA-MethaneAbatement-US'!$N:$N,"&gt;="&amp;$A20,'IEA-MethaneAbatement-US'!$L:$L,$B$1))+(VLOOKUP($C$1,'Multipliers and Adjustments'!$A$70:$I$86,TRUNC(COLUMN(AG$2)/5)+2,FALSE)*SUMIFS('IEA-MethaneAbatement-US'!$M:$M,'IEA-MethaneAbatement-US'!$N:$N,"&lt;"&amp;$B20,'IEA-MethaneAbatement-US'!$N:$N,"&gt;="&amp;$A20,'IEA-MethaneAbatement-US'!$L:$L,$C$1))+(VLOOKUP($D$1,'Multipliers and Adjustments'!$A$70:$I$86,TRUNC(COLUMN(AG$2)/5)+2,FALSE)*SUMIFS('IEA-MethaneAbatement-US'!$M:$M,'IEA-MethaneAbatement-US'!$N:$N,"&lt;"&amp;$B20,'IEA-MethaneAbatement-US'!$N:$N,"&gt;="&amp;$A20,'IEA-MethaneAbatement-US'!$L:$L,$D$1)))*'State Downscaling Multipliers'!$B$7*(1+'EPA to IEA Scaling'!AK$10)</f>
        <v>0</v>
      </c>
      <c r="AH20" s="2">
        <f>((VLOOKUP($B$1,'Multipliers and Adjustments'!$A$70:$I$86,TRUNC(COLUMN(AH$2)/5)+2,FALSE)*SUMIFS('IEA-MethaneAbatement-US'!$M:$M,'IEA-MethaneAbatement-US'!$N:$N,"&lt;"&amp;$B20,'IEA-MethaneAbatement-US'!$N:$N,"&gt;="&amp;$A20,'IEA-MethaneAbatement-US'!$L:$L,$B$1))+(VLOOKUP($C$1,'Multipliers and Adjustments'!$A$70:$I$86,TRUNC(COLUMN(AH$2)/5)+2,FALSE)*SUMIFS('IEA-MethaneAbatement-US'!$M:$M,'IEA-MethaneAbatement-US'!$N:$N,"&lt;"&amp;$B20,'IEA-MethaneAbatement-US'!$N:$N,"&gt;="&amp;$A20,'IEA-MethaneAbatement-US'!$L:$L,$C$1))+(VLOOKUP($D$1,'Multipliers and Adjustments'!$A$70:$I$86,TRUNC(COLUMN(AH$2)/5)+2,FALSE)*SUMIFS('IEA-MethaneAbatement-US'!$M:$M,'IEA-MethaneAbatement-US'!$N:$N,"&lt;"&amp;$B20,'IEA-MethaneAbatement-US'!$N:$N,"&gt;="&amp;$A20,'IEA-MethaneAbatement-US'!$L:$L,$D$1)))*'State Downscaling Multipliers'!$B$7*(1+'EPA to IEA Scaling'!AL$10)</f>
        <v>0</v>
      </c>
      <c r="AI20" s="2">
        <f>((VLOOKUP($B$1,'Multipliers and Adjustments'!$A$70:$I$86,TRUNC(COLUMN(AI$2)/5)+2,FALSE)*SUMIFS('IEA-MethaneAbatement-US'!$M:$M,'IEA-MethaneAbatement-US'!$N:$N,"&lt;"&amp;$B20,'IEA-MethaneAbatement-US'!$N:$N,"&gt;="&amp;$A20,'IEA-MethaneAbatement-US'!$L:$L,$B$1))+(VLOOKUP($C$1,'Multipliers and Adjustments'!$A$70:$I$86,TRUNC(COLUMN(AI$2)/5)+2,FALSE)*SUMIFS('IEA-MethaneAbatement-US'!$M:$M,'IEA-MethaneAbatement-US'!$N:$N,"&lt;"&amp;$B20,'IEA-MethaneAbatement-US'!$N:$N,"&gt;="&amp;$A20,'IEA-MethaneAbatement-US'!$L:$L,$C$1))+(VLOOKUP($D$1,'Multipliers and Adjustments'!$A$70:$I$86,TRUNC(COLUMN(AI$2)/5)+2,FALSE)*SUMIFS('IEA-MethaneAbatement-US'!$M:$M,'IEA-MethaneAbatement-US'!$N:$N,"&lt;"&amp;$B20,'IEA-MethaneAbatement-US'!$N:$N,"&gt;="&amp;$A20,'IEA-MethaneAbatement-US'!$L:$L,$D$1)))*'State Downscaling Multipliers'!$B$7*(1+'EPA to IEA Scaling'!AM$10)</f>
        <v>0</v>
      </c>
      <c r="AJ20" s="2">
        <f>((VLOOKUP($B$1,'Multipliers and Adjustments'!$A$70:$I$86,TRUNC(COLUMN(AJ$2)/5)+2,FALSE)*SUMIFS('IEA-MethaneAbatement-US'!$M:$M,'IEA-MethaneAbatement-US'!$N:$N,"&lt;"&amp;$B20,'IEA-MethaneAbatement-US'!$N:$N,"&gt;="&amp;$A20,'IEA-MethaneAbatement-US'!$L:$L,$B$1))+(VLOOKUP($C$1,'Multipliers and Adjustments'!$A$70:$I$86,TRUNC(COLUMN(AJ$2)/5)+2,FALSE)*SUMIFS('IEA-MethaneAbatement-US'!$M:$M,'IEA-MethaneAbatement-US'!$N:$N,"&lt;"&amp;$B20,'IEA-MethaneAbatement-US'!$N:$N,"&gt;="&amp;$A20,'IEA-MethaneAbatement-US'!$L:$L,$C$1))+(VLOOKUP($D$1,'Multipliers and Adjustments'!$A$70:$I$86,TRUNC(COLUMN(AJ$2)/5)+2,FALSE)*SUMIFS('IEA-MethaneAbatement-US'!$M:$M,'IEA-MethaneAbatement-US'!$N:$N,"&lt;"&amp;$B20,'IEA-MethaneAbatement-US'!$N:$N,"&gt;="&amp;$A20,'IEA-MethaneAbatement-US'!$L:$L,$D$1)))*'State Downscaling Multipliers'!$B$7*(1+'EPA to IEA Scaling'!AN$10)</f>
        <v>0</v>
      </c>
      <c r="AK20" s="2">
        <f>((VLOOKUP($B$1,'Multipliers and Adjustments'!$A$70:$I$86,TRUNC(COLUMN(AK$2)/5)+2,FALSE)*SUMIFS('IEA-MethaneAbatement-US'!$M:$M,'IEA-MethaneAbatement-US'!$N:$N,"&lt;"&amp;$B20,'IEA-MethaneAbatement-US'!$N:$N,"&gt;="&amp;$A20,'IEA-MethaneAbatement-US'!$L:$L,$B$1))+(VLOOKUP($C$1,'Multipliers and Adjustments'!$A$70:$I$86,TRUNC(COLUMN(AK$2)/5)+2,FALSE)*SUMIFS('IEA-MethaneAbatement-US'!$M:$M,'IEA-MethaneAbatement-US'!$N:$N,"&lt;"&amp;$B20,'IEA-MethaneAbatement-US'!$N:$N,"&gt;="&amp;$A20,'IEA-MethaneAbatement-US'!$L:$L,$C$1))+(VLOOKUP($D$1,'Multipliers and Adjustments'!$A$70:$I$86,TRUNC(COLUMN(AK$2)/5)+2,FALSE)*SUMIFS('IEA-MethaneAbatement-US'!$M:$M,'IEA-MethaneAbatement-US'!$N:$N,"&lt;"&amp;$B20,'IEA-MethaneAbatement-US'!$N:$N,"&gt;="&amp;$A20,'IEA-MethaneAbatement-US'!$L:$L,$D$1)))*'State Downscaling Multipliers'!$B$7*(1+'EPA to IEA Scaling'!AO$10)</f>
        <v>0</v>
      </c>
      <c r="AL20" s="105">
        <f>((VLOOKUP($B$1,'Multipliers and Adjustments'!$A$70:$I$86,TRUNC(COLUMN(AL$2)/5)+2,FALSE)*SUMIFS('IEA-MethaneAbatement-US'!$M:$M,'IEA-MethaneAbatement-US'!$N:$N,"&lt;"&amp;$B20,'IEA-MethaneAbatement-US'!$N:$N,"&gt;="&amp;$A20,'IEA-MethaneAbatement-US'!$L:$L,$B$1))+(VLOOKUP($C$1,'Multipliers and Adjustments'!$A$70:$I$86,TRUNC(COLUMN(AL$2)/5)+2,FALSE)*SUMIFS('IEA-MethaneAbatement-US'!$M:$M,'IEA-MethaneAbatement-US'!$N:$N,"&lt;"&amp;$B20,'IEA-MethaneAbatement-US'!$N:$N,"&gt;="&amp;$A20,'IEA-MethaneAbatement-US'!$L:$L,$C$1))+(VLOOKUP($D$1,'Multipliers and Adjustments'!$A$70:$I$86,TRUNC(COLUMN(AL$2)/5)+2,FALSE)*SUMIFS('IEA-MethaneAbatement-US'!$M:$M,'IEA-MethaneAbatement-US'!$N:$N,"&lt;"&amp;$B20,'IEA-MethaneAbatement-US'!$N:$N,"&gt;="&amp;$A20,'IEA-MethaneAbatement-US'!$L:$L,$D$1)))*'State Downscaling Multipliers'!$B$7*(1+'EPA to IEA Scaling'!AP$10)</f>
        <v>0</v>
      </c>
    </row>
    <row r="21" spans="1:38" ht="15.75" customHeight="1" x14ac:dyDescent="0.25">
      <c r="A21" s="49">
        <f t="shared" si="1"/>
        <v>-250</v>
      </c>
      <c r="B21" s="49">
        <f t="shared" si="0"/>
        <v>-200</v>
      </c>
      <c r="C21" s="105">
        <f>((VLOOKUP($B$1,'Multipliers and Adjustments'!$A$70:$I$86,TRUNC(COLUMN(C$2)/5)+2,FALSE)*SUMIFS('IEA-MethaneAbatement-US'!$M:$M,'IEA-MethaneAbatement-US'!$N:$N,"&lt;"&amp;$B21,'IEA-MethaneAbatement-US'!$N:$N,"&gt;="&amp;$A21,'IEA-MethaneAbatement-US'!$L:$L,$B$1))+(VLOOKUP($C$1,'Multipliers and Adjustments'!$A$70:$I$86,TRUNC(COLUMN(C$2)/5)+2,FALSE)*SUMIFS('IEA-MethaneAbatement-US'!$M:$M,'IEA-MethaneAbatement-US'!$N:$N,"&lt;"&amp;$B21,'IEA-MethaneAbatement-US'!$N:$N,"&gt;="&amp;$A21,'IEA-MethaneAbatement-US'!$L:$L,$C$1))+(VLOOKUP($D$1,'Multipliers and Adjustments'!$A$70:$I$86,TRUNC(COLUMN(C$2)/5)+2,FALSE)*SUMIFS('IEA-MethaneAbatement-US'!$M:$M,'IEA-MethaneAbatement-US'!$N:$N,"&lt;"&amp;$B21,'IEA-MethaneAbatement-US'!$N:$N,"&gt;="&amp;$A21,'IEA-MethaneAbatement-US'!$L:$L,$D$1)))*'State Downscaling Multipliers'!$B$7*(1+'EPA to IEA Scaling'!G$10)</f>
        <v>0</v>
      </c>
      <c r="D21" s="2">
        <f>((VLOOKUP($B$1,'Multipliers and Adjustments'!$A$70:$I$86,TRUNC(COLUMN(D$2)/5)+2,FALSE)*SUMIFS('IEA-MethaneAbatement-US'!$M:$M,'IEA-MethaneAbatement-US'!$N:$N,"&lt;"&amp;$B21,'IEA-MethaneAbatement-US'!$N:$N,"&gt;="&amp;$A21,'IEA-MethaneAbatement-US'!$L:$L,$B$1))+(VLOOKUP($C$1,'Multipliers and Adjustments'!$A$70:$I$86,TRUNC(COLUMN(D$2)/5)+2,FALSE)*SUMIFS('IEA-MethaneAbatement-US'!$M:$M,'IEA-MethaneAbatement-US'!$N:$N,"&lt;"&amp;$B21,'IEA-MethaneAbatement-US'!$N:$N,"&gt;="&amp;$A21,'IEA-MethaneAbatement-US'!$L:$L,$C$1))+(VLOOKUP($D$1,'Multipliers and Adjustments'!$A$70:$I$86,TRUNC(COLUMN(D$2)/5)+2,FALSE)*SUMIFS('IEA-MethaneAbatement-US'!$M:$M,'IEA-MethaneAbatement-US'!$N:$N,"&lt;"&amp;$B21,'IEA-MethaneAbatement-US'!$N:$N,"&gt;="&amp;$A21,'IEA-MethaneAbatement-US'!$L:$L,$D$1)))*'State Downscaling Multipliers'!$B$7*(1+'EPA to IEA Scaling'!H$10)</f>
        <v>0</v>
      </c>
      <c r="E21" s="2">
        <f>((VLOOKUP($B$1,'Multipliers and Adjustments'!$A$70:$I$86,TRUNC(COLUMN(E$2)/5)+2,FALSE)*SUMIFS('IEA-MethaneAbatement-US'!$M:$M,'IEA-MethaneAbatement-US'!$N:$N,"&lt;"&amp;$B21,'IEA-MethaneAbatement-US'!$N:$N,"&gt;="&amp;$A21,'IEA-MethaneAbatement-US'!$L:$L,$B$1))+(VLOOKUP($C$1,'Multipliers and Adjustments'!$A$70:$I$86,TRUNC(COLUMN(E$2)/5)+2,FALSE)*SUMIFS('IEA-MethaneAbatement-US'!$M:$M,'IEA-MethaneAbatement-US'!$N:$N,"&lt;"&amp;$B21,'IEA-MethaneAbatement-US'!$N:$N,"&gt;="&amp;$A21,'IEA-MethaneAbatement-US'!$L:$L,$C$1))+(VLOOKUP($D$1,'Multipliers and Adjustments'!$A$70:$I$86,TRUNC(COLUMN(E$2)/5)+2,FALSE)*SUMIFS('IEA-MethaneAbatement-US'!$M:$M,'IEA-MethaneAbatement-US'!$N:$N,"&lt;"&amp;$B21,'IEA-MethaneAbatement-US'!$N:$N,"&gt;="&amp;$A21,'IEA-MethaneAbatement-US'!$L:$L,$D$1)))*'State Downscaling Multipliers'!$B$7*(1+'EPA to IEA Scaling'!I$10)</f>
        <v>0</v>
      </c>
      <c r="F21" s="2">
        <f>((VLOOKUP($B$1,'Multipliers and Adjustments'!$A$70:$I$86,TRUNC(COLUMN(F$2)/5)+2,FALSE)*SUMIFS('IEA-MethaneAbatement-US'!$M:$M,'IEA-MethaneAbatement-US'!$N:$N,"&lt;"&amp;$B21,'IEA-MethaneAbatement-US'!$N:$N,"&gt;="&amp;$A21,'IEA-MethaneAbatement-US'!$L:$L,$B$1))+(VLOOKUP($C$1,'Multipliers and Adjustments'!$A$70:$I$86,TRUNC(COLUMN(F$2)/5)+2,FALSE)*SUMIFS('IEA-MethaneAbatement-US'!$M:$M,'IEA-MethaneAbatement-US'!$N:$N,"&lt;"&amp;$B21,'IEA-MethaneAbatement-US'!$N:$N,"&gt;="&amp;$A21,'IEA-MethaneAbatement-US'!$L:$L,$C$1))+(VLOOKUP($D$1,'Multipliers and Adjustments'!$A$70:$I$86,TRUNC(COLUMN(F$2)/5)+2,FALSE)*SUMIFS('IEA-MethaneAbatement-US'!$M:$M,'IEA-MethaneAbatement-US'!$N:$N,"&lt;"&amp;$B21,'IEA-MethaneAbatement-US'!$N:$N,"&gt;="&amp;$A21,'IEA-MethaneAbatement-US'!$L:$L,$D$1)))*'State Downscaling Multipliers'!$B$7*(1+'EPA to IEA Scaling'!J$10)</f>
        <v>0</v>
      </c>
      <c r="G21" s="154">
        <f>((VLOOKUP($B$1,'Multipliers and Adjustments'!$A$70:$I$86,TRUNC(COLUMN(G$2)/5)+2,FALSE)*SUMIFS('IEA-MethaneAbatement-US'!$M:$M,'IEA-MethaneAbatement-US'!$N:$N,"&lt;"&amp;$B21,'IEA-MethaneAbatement-US'!$N:$N,"&gt;="&amp;$A21,'IEA-MethaneAbatement-US'!$L:$L,$B$1))+(VLOOKUP($C$1,'Multipliers and Adjustments'!$A$70:$I$86,TRUNC(COLUMN(G$2)/5)+2,FALSE)*SUMIFS('IEA-MethaneAbatement-US'!$M:$M,'IEA-MethaneAbatement-US'!$N:$N,"&lt;"&amp;$B21,'IEA-MethaneAbatement-US'!$N:$N,"&gt;="&amp;$A21,'IEA-MethaneAbatement-US'!$L:$L,$C$1))+(VLOOKUP($D$1,'Multipliers and Adjustments'!$A$70:$I$86,TRUNC(COLUMN(G$2)/5)+2,FALSE)*SUMIFS('IEA-MethaneAbatement-US'!$M:$M,'IEA-MethaneAbatement-US'!$N:$N,"&lt;"&amp;$B21,'IEA-MethaneAbatement-US'!$N:$N,"&gt;="&amp;$A21,'IEA-MethaneAbatement-US'!$L:$L,$D$1)))*'State Downscaling Multipliers'!$B$7*(1+'EPA to IEA Scaling'!K$10)</f>
        <v>0</v>
      </c>
      <c r="H21" s="105">
        <f>((VLOOKUP($B$1,'Multipliers and Adjustments'!$A$70:$I$86,TRUNC(COLUMN(H$2)/5)+2,FALSE)*SUMIFS('IEA-MethaneAbatement-US'!$M:$M,'IEA-MethaneAbatement-US'!$N:$N,"&lt;"&amp;$B21,'IEA-MethaneAbatement-US'!$N:$N,"&gt;="&amp;$A21,'IEA-MethaneAbatement-US'!$L:$L,$B$1))+(VLOOKUP($C$1,'Multipliers and Adjustments'!$A$70:$I$86,TRUNC(COLUMN(H$2)/5)+2,FALSE)*SUMIFS('IEA-MethaneAbatement-US'!$M:$M,'IEA-MethaneAbatement-US'!$N:$N,"&lt;"&amp;$B21,'IEA-MethaneAbatement-US'!$N:$N,"&gt;="&amp;$A21,'IEA-MethaneAbatement-US'!$L:$L,$C$1))+(VLOOKUP($D$1,'Multipliers and Adjustments'!$A$70:$I$86,TRUNC(COLUMN(H$2)/5)+2,FALSE)*SUMIFS('IEA-MethaneAbatement-US'!$M:$M,'IEA-MethaneAbatement-US'!$N:$N,"&lt;"&amp;$B21,'IEA-MethaneAbatement-US'!$N:$N,"&gt;="&amp;$A21,'IEA-MethaneAbatement-US'!$L:$L,$D$1)))*'State Downscaling Multipliers'!$B$7*(1+'EPA to IEA Scaling'!L$10)</f>
        <v>0</v>
      </c>
      <c r="I21" s="2">
        <f>((VLOOKUP($B$1,'Multipliers and Adjustments'!$A$70:$I$86,TRUNC(COLUMN(I$2)/5)+2,FALSE)*SUMIFS('IEA-MethaneAbatement-US'!$M:$M,'IEA-MethaneAbatement-US'!$N:$N,"&lt;"&amp;$B21,'IEA-MethaneAbatement-US'!$N:$N,"&gt;="&amp;$A21,'IEA-MethaneAbatement-US'!$L:$L,$B$1))+(VLOOKUP($C$1,'Multipliers and Adjustments'!$A$70:$I$86,TRUNC(COLUMN(I$2)/5)+2,FALSE)*SUMIFS('IEA-MethaneAbatement-US'!$M:$M,'IEA-MethaneAbatement-US'!$N:$N,"&lt;"&amp;$B21,'IEA-MethaneAbatement-US'!$N:$N,"&gt;="&amp;$A21,'IEA-MethaneAbatement-US'!$L:$L,$C$1))+(VLOOKUP($D$1,'Multipliers and Adjustments'!$A$70:$I$86,TRUNC(COLUMN(I$2)/5)+2,FALSE)*SUMIFS('IEA-MethaneAbatement-US'!$M:$M,'IEA-MethaneAbatement-US'!$N:$N,"&lt;"&amp;$B21,'IEA-MethaneAbatement-US'!$N:$N,"&gt;="&amp;$A21,'IEA-MethaneAbatement-US'!$L:$L,$D$1)))*'State Downscaling Multipliers'!$B$7*(1+'EPA to IEA Scaling'!M$10)</f>
        <v>0</v>
      </c>
      <c r="J21" s="2">
        <f>((VLOOKUP($B$1,'Multipliers and Adjustments'!$A$70:$I$86,TRUNC(COLUMN(J$2)/5)+2,FALSE)*SUMIFS('IEA-MethaneAbatement-US'!$M:$M,'IEA-MethaneAbatement-US'!$N:$N,"&lt;"&amp;$B21,'IEA-MethaneAbatement-US'!$N:$N,"&gt;="&amp;$A21,'IEA-MethaneAbatement-US'!$L:$L,$B$1))+(VLOOKUP($C$1,'Multipliers and Adjustments'!$A$70:$I$86,TRUNC(COLUMN(J$2)/5)+2,FALSE)*SUMIFS('IEA-MethaneAbatement-US'!$M:$M,'IEA-MethaneAbatement-US'!$N:$N,"&lt;"&amp;$B21,'IEA-MethaneAbatement-US'!$N:$N,"&gt;="&amp;$A21,'IEA-MethaneAbatement-US'!$L:$L,$C$1))+(VLOOKUP($D$1,'Multipliers and Adjustments'!$A$70:$I$86,TRUNC(COLUMN(J$2)/5)+2,FALSE)*SUMIFS('IEA-MethaneAbatement-US'!$M:$M,'IEA-MethaneAbatement-US'!$N:$N,"&lt;"&amp;$B21,'IEA-MethaneAbatement-US'!$N:$N,"&gt;="&amp;$A21,'IEA-MethaneAbatement-US'!$L:$L,$D$1)))*'State Downscaling Multipliers'!$B$7*(1+'EPA to IEA Scaling'!N$10)</f>
        <v>0</v>
      </c>
      <c r="K21" s="2">
        <f>((VLOOKUP($B$1,'Multipliers and Adjustments'!$A$70:$I$86,TRUNC(COLUMN(K$2)/5)+2,FALSE)*SUMIFS('IEA-MethaneAbatement-US'!$M:$M,'IEA-MethaneAbatement-US'!$N:$N,"&lt;"&amp;$B21,'IEA-MethaneAbatement-US'!$N:$N,"&gt;="&amp;$A21,'IEA-MethaneAbatement-US'!$L:$L,$B$1))+(VLOOKUP($C$1,'Multipliers and Adjustments'!$A$70:$I$86,TRUNC(COLUMN(K$2)/5)+2,FALSE)*SUMIFS('IEA-MethaneAbatement-US'!$M:$M,'IEA-MethaneAbatement-US'!$N:$N,"&lt;"&amp;$B21,'IEA-MethaneAbatement-US'!$N:$N,"&gt;="&amp;$A21,'IEA-MethaneAbatement-US'!$L:$L,$C$1))+(VLOOKUP($D$1,'Multipliers and Adjustments'!$A$70:$I$86,TRUNC(COLUMN(K$2)/5)+2,FALSE)*SUMIFS('IEA-MethaneAbatement-US'!$M:$M,'IEA-MethaneAbatement-US'!$N:$N,"&lt;"&amp;$B21,'IEA-MethaneAbatement-US'!$N:$N,"&gt;="&amp;$A21,'IEA-MethaneAbatement-US'!$L:$L,$D$1)))*'State Downscaling Multipliers'!$B$7*(1+'EPA to IEA Scaling'!O$10)</f>
        <v>0</v>
      </c>
      <c r="L21" s="2">
        <f>((VLOOKUP($B$1,'Multipliers and Adjustments'!$A$70:$I$86,TRUNC(COLUMN(L$2)/5)+2,FALSE)*SUMIFS('IEA-MethaneAbatement-US'!$M:$M,'IEA-MethaneAbatement-US'!$N:$N,"&lt;"&amp;$B21,'IEA-MethaneAbatement-US'!$N:$N,"&gt;="&amp;$A21,'IEA-MethaneAbatement-US'!$L:$L,$B$1))+(VLOOKUP($C$1,'Multipliers and Adjustments'!$A$70:$I$86,TRUNC(COLUMN(L$2)/5)+2,FALSE)*SUMIFS('IEA-MethaneAbatement-US'!$M:$M,'IEA-MethaneAbatement-US'!$N:$N,"&lt;"&amp;$B21,'IEA-MethaneAbatement-US'!$N:$N,"&gt;="&amp;$A21,'IEA-MethaneAbatement-US'!$L:$L,$C$1))+(VLOOKUP($D$1,'Multipliers and Adjustments'!$A$70:$I$86,TRUNC(COLUMN(L$2)/5)+2,FALSE)*SUMIFS('IEA-MethaneAbatement-US'!$M:$M,'IEA-MethaneAbatement-US'!$N:$N,"&lt;"&amp;$B21,'IEA-MethaneAbatement-US'!$N:$N,"&gt;="&amp;$A21,'IEA-MethaneAbatement-US'!$L:$L,$D$1)))*'State Downscaling Multipliers'!$B$7*(1+'EPA to IEA Scaling'!P$10)</f>
        <v>0</v>
      </c>
      <c r="M21" s="105">
        <f>((VLOOKUP($B$1,'Multipliers and Adjustments'!$A$70:$I$86,TRUNC(COLUMN(M$2)/5)+2,FALSE)*SUMIFS('IEA-MethaneAbatement-US'!$M:$M,'IEA-MethaneAbatement-US'!$N:$N,"&lt;"&amp;$B21,'IEA-MethaneAbatement-US'!$N:$N,"&gt;="&amp;$A21,'IEA-MethaneAbatement-US'!$L:$L,$B$1))+(VLOOKUP($C$1,'Multipliers and Adjustments'!$A$70:$I$86,TRUNC(COLUMN(M$2)/5)+2,FALSE)*SUMIFS('IEA-MethaneAbatement-US'!$M:$M,'IEA-MethaneAbatement-US'!$N:$N,"&lt;"&amp;$B21,'IEA-MethaneAbatement-US'!$N:$N,"&gt;="&amp;$A21,'IEA-MethaneAbatement-US'!$L:$L,$C$1))+(VLOOKUP($D$1,'Multipliers and Adjustments'!$A$70:$I$86,TRUNC(COLUMN(M$2)/5)+2,FALSE)*SUMIFS('IEA-MethaneAbatement-US'!$M:$M,'IEA-MethaneAbatement-US'!$N:$N,"&lt;"&amp;$B21,'IEA-MethaneAbatement-US'!$N:$N,"&gt;="&amp;$A21,'IEA-MethaneAbatement-US'!$L:$L,$D$1)))*'State Downscaling Multipliers'!$B$7*(1+'EPA to IEA Scaling'!Q$10)</f>
        <v>0</v>
      </c>
      <c r="N21" s="2">
        <f>((VLOOKUP($B$1,'Multipliers and Adjustments'!$A$70:$I$86,TRUNC(COLUMN(N$2)/5)+2,FALSE)*SUMIFS('IEA-MethaneAbatement-US'!$M:$M,'IEA-MethaneAbatement-US'!$N:$N,"&lt;"&amp;$B21,'IEA-MethaneAbatement-US'!$N:$N,"&gt;="&amp;$A21,'IEA-MethaneAbatement-US'!$L:$L,$B$1))+(VLOOKUP($C$1,'Multipliers and Adjustments'!$A$70:$I$86,TRUNC(COLUMN(N$2)/5)+2,FALSE)*SUMIFS('IEA-MethaneAbatement-US'!$M:$M,'IEA-MethaneAbatement-US'!$N:$N,"&lt;"&amp;$B21,'IEA-MethaneAbatement-US'!$N:$N,"&gt;="&amp;$A21,'IEA-MethaneAbatement-US'!$L:$L,$C$1))+(VLOOKUP($D$1,'Multipliers and Adjustments'!$A$70:$I$86,TRUNC(COLUMN(N$2)/5)+2,FALSE)*SUMIFS('IEA-MethaneAbatement-US'!$M:$M,'IEA-MethaneAbatement-US'!$N:$N,"&lt;"&amp;$B21,'IEA-MethaneAbatement-US'!$N:$N,"&gt;="&amp;$A21,'IEA-MethaneAbatement-US'!$L:$L,$D$1)))*'State Downscaling Multipliers'!$B$7*(1+'EPA to IEA Scaling'!R$10)</f>
        <v>0</v>
      </c>
      <c r="O21" s="2">
        <f>((VLOOKUP($B$1,'Multipliers and Adjustments'!$A$70:$I$86,TRUNC(COLUMN(O$2)/5)+2,FALSE)*SUMIFS('IEA-MethaneAbatement-US'!$M:$M,'IEA-MethaneAbatement-US'!$N:$N,"&lt;"&amp;$B21,'IEA-MethaneAbatement-US'!$N:$N,"&gt;="&amp;$A21,'IEA-MethaneAbatement-US'!$L:$L,$B$1))+(VLOOKUP($C$1,'Multipliers and Adjustments'!$A$70:$I$86,TRUNC(COLUMN(O$2)/5)+2,FALSE)*SUMIFS('IEA-MethaneAbatement-US'!$M:$M,'IEA-MethaneAbatement-US'!$N:$N,"&lt;"&amp;$B21,'IEA-MethaneAbatement-US'!$N:$N,"&gt;="&amp;$A21,'IEA-MethaneAbatement-US'!$L:$L,$C$1))+(VLOOKUP($D$1,'Multipliers and Adjustments'!$A$70:$I$86,TRUNC(COLUMN(O$2)/5)+2,FALSE)*SUMIFS('IEA-MethaneAbatement-US'!$M:$M,'IEA-MethaneAbatement-US'!$N:$N,"&lt;"&amp;$B21,'IEA-MethaneAbatement-US'!$N:$N,"&gt;="&amp;$A21,'IEA-MethaneAbatement-US'!$L:$L,$D$1)))*'State Downscaling Multipliers'!$B$7*(1+'EPA to IEA Scaling'!S$10)</f>
        <v>0</v>
      </c>
      <c r="P21" s="2">
        <f>((VLOOKUP($B$1,'Multipliers and Adjustments'!$A$70:$I$86,TRUNC(COLUMN(P$2)/5)+2,FALSE)*SUMIFS('IEA-MethaneAbatement-US'!$M:$M,'IEA-MethaneAbatement-US'!$N:$N,"&lt;"&amp;$B21,'IEA-MethaneAbatement-US'!$N:$N,"&gt;="&amp;$A21,'IEA-MethaneAbatement-US'!$L:$L,$B$1))+(VLOOKUP($C$1,'Multipliers and Adjustments'!$A$70:$I$86,TRUNC(COLUMN(P$2)/5)+2,FALSE)*SUMIFS('IEA-MethaneAbatement-US'!$M:$M,'IEA-MethaneAbatement-US'!$N:$N,"&lt;"&amp;$B21,'IEA-MethaneAbatement-US'!$N:$N,"&gt;="&amp;$A21,'IEA-MethaneAbatement-US'!$L:$L,$C$1))+(VLOOKUP($D$1,'Multipliers and Adjustments'!$A$70:$I$86,TRUNC(COLUMN(P$2)/5)+2,FALSE)*SUMIFS('IEA-MethaneAbatement-US'!$M:$M,'IEA-MethaneAbatement-US'!$N:$N,"&lt;"&amp;$B21,'IEA-MethaneAbatement-US'!$N:$N,"&gt;="&amp;$A21,'IEA-MethaneAbatement-US'!$L:$L,$D$1)))*'State Downscaling Multipliers'!$B$7*(1+'EPA to IEA Scaling'!T$10)</f>
        <v>0</v>
      </c>
      <c r="Q21" s="2">
        <f>((VLOOKUP($B$1,'Multipliers and Adjustments'!$A$70:$I$86,TRUNC(COLUMN(Q$2)/5)+2,FALSE)*SUMIFS('IEA-MethaneAbatement-US'!$M:$M,'IEA-MethaneAbatement-US'!$N:$N,"&lt;"&amp;$B21,'IEA-MethaneAbatement-US'!$N:$N,"&gt;="&amp;$A21,'IEA-MethaneAbatement-US'!$L:$L,$B$1))+(VLOOKUP($C$1,'Multipliers and Adjustments'!$A$70:$I$86,TRUNC(COLUMN(Q$2)/5)+2,FALSE)*SUMIFS('IEA-MethaneAbatement-US'!$M:$M,'IEA-MethaneAbatement-US'!$N:$N,"&lt;"&amp;$B21,'IEA-MethaneAbatement-US'!$N:$N,"&gt;="&amp;$A21,'IEA-MethaneAbatement-US'!$L:$L,$C$1))+(VLOOKUP($D$1,'Multipliers and Adjustments'!$A$70:$I$86,TRUNC(COLUMN(Q$2)/5)+2,FALSE)*SUMIFS('IEA-MethaneAbatement-US'!$M:$M,'IEA-MethaneAbatement-US'!$N:$N,"&lt;"&amp;$B21,'IEA-MethaneAbatement-US'!$N:$N,"&gt;="&amp;$A21,'IEA-MethaneAbatement-US'!$L:$L,$D$1)))*'State Downscaling Multipliers'!$B$7*(1+'EPA to IEA Scaling'!U$10)</f>
        <v>0</v>
      </c>
      <c r="R21" s="105">
        <f>((VLOOKUP($B$1,'Multipliers and Adjustments'!$A$70:$I$86,TRUNC(COLUMN(R$2)/5)+2,FALSE)*SUMIFS('IEA-MethaneAbatement-US'!$M:$M,'IEA-MethaneAbatement-US'!$N:$N,"&lt;"&amp;$B21,'IEA-MethaneAbatement-US'!$N:$N,"&gt;="&amp;$A21,'IEA-MethaneAbatement-US'!$L:$L,$B$1))+(VLOOKUP($C$1,'Multipliers and Adjustments'!$A$70:$I$86,TRUNC(COLUMN(R$2)/5)+2,FALSE)*SUMIFS('IEA-MethaneAbatement-US'!$M:$M,'IEA-MethaneAbatement-US'!$N:$N,"&lt;"&amp;$B21,'IEA-MethaneAbatement-US'!$N:$N,"&gt;="&amp;$A21,'IEA-MethaneAbatement-US'!$L:$L,$C$1))+(VLOOKUP($D$1,'Multipliers and Adjustments'!$A$70:$I$86,TRUNC(COLUMN(R$2)/5)+2,FALSE)*SUMIFS('IEA-MethaneAbatement-US'!$M:$M,'IEA-MethaneAbatement-US'!$N:$N,"&lt;"&amp;$B21,'IEA-MethaneAbatement-US'!$N:$N,"&gt;="&amp;$A21,'IEA-MethaneAbatement-US'!$L:$L,$D$1)))*'State Downscaling Multipliers'!$B$7*(1+'EPA to IEA Scaling'!V$10)</f>
        <v>0</v>
      </c>
      <c r="S21" s="2">
        <f>((VLOOKUP($B$1,'Multipliers and Adjustments'!$A$70:$I$86,TRUNC(COLUMN(S$2)/5)+2,FALSE)*SUMIFS('IEA-MethaneAbatement-US'!$M:$M,'IEA-MethaneAbatement-US'!$N:$N,"&lt;"&amp;$B21,'IEA-MethaneAbatement-US'!$N:$N,"&gt;="&amp;$A21,'IEA-MethaneAbatement-US'!$L:$L,$B$1))+(VLOOKUP($C$1,'Multipliers and Adjustments'!$A$70:$I$86,TRUNC(COLUMN(S$2)/5)+2,FALSE)*SUMIFS('IEA-MethaneAbatement-US'!$M:$M,'IEA-MethaneAbatement-US'!$N:$N,"&lt;"&amp;$B21,'IEA-MethaneAbatement-US'!$N:$N,"&gt;="&amp;$A21,'IEA-MethaneAbatement-US'!$L:$L,$C$1))+(VLOOKUP($D$1,'Multipliers and Adjustments'!$A$70:$I$86,TRUNC(COLUMN(S$2)/5)+2,FALSE)*SUMIFS('IEA-MethaneAbatement-US'!$M:$M,'IEA-MethaneAbatement-US'!$N:$N,"&lt;"&amp;$B21,'IEA-MethaneAbatement-US'!$N:$N,"&gt;="&amp;$A21,'IEA-MethaneAbatement-US'!$L:$L,$D$1)))*'State Downscaling Multipliers'!$B$7*(1+'EPA to IEA Scaling'!W$10)</f>
        <v>0</v>
      </c>
      <c r="T21" s="2">
        <f>((VLOOKUP($B$1,'Multipliers and Adjustments'!$A$70:$I$86,TRUNC(COLUMN(T$2)/5)+2,FALSE)*SUMIFS('IEA-MethaneAbatement-US'!$M:$M,'IEA-MethaneAbatement-US'!$N:$N,"&lt;"&amp;$B21,'IEA-MethaneAbatement-US'!$N:$N,"&gt;="&amp;$A21,'IEA-MethaneAbatement-US'!$L:$L,$B$1))+(VLOOKUP($C$1,'Multipliers and Adjustments'!$A$70:$I$86,TRUNC(COLUMN(T$2)/5)+2,FALSE)*SUMIFS('IEA-MethaneAbatement-US'!$M:$M,'IEA-MethaneAbatement-US'!$N:$N,"&lt;"&amp;$B21,'IEA-MethaneAbatement-US'!$N:$N,"&gt;="&amp;$A21,'IEA-MethaneAbatement-US'!$L:$L,$C$1))+(VLOOKUP($D$1,'Multipliers and Adjustments'!$A$70:$I$86,TRUNC(COLUMN(T$2)/5)+2,FALSE)*SUMIFS('IEA-MethaneAbatement-US'!$M:$M,'IEA-MethaneAbatement-US'!$N:$N,"&lt;"&amp;$B21,'IEA-MethaneAbatement-US'!$N:$N,"&gt;="&amp;$A21,'IEA-MethaneAbatement-US'!$L:$L,$D$1)))*'State Downscaling Multipliers'!$B$7*(1+'EPA to IEA Scaling'!X$10)</f>
        <v>0</v>
      </c>
      <c r="U21" s="2">
        <f>((VLOOKUP($B$1,'Multipliers and Adjustments'!$A$70:$I$86,TRUNC(COLUMN(U$2)/5)+2,FALSE)*SUMIFS('IEA-MethaneAbatement-US'!$M:$M,'IEA-MethaneAbatement-US'!$N:$N,"&lt;"&amp;$B21,'IEA-MethaneAbatement-US'!$N:$N,"&gt;="&amp;$A21,'IEA-MethaneAbatement-US'!$L:$L,$B$1))+(VLOOKUP($C$1,'Multipliers and Adjustments'!$A$70:$I$86,TRUNC(COLUMN(U$2)/5)+2,FALSE)*SUMIFS('IEA-MethaneAbatement-US'!$M:$M,'IEA-MethaneAbatement-US'!$N:$N,"&lt;"&amp;$B21,'IEA-MethaneAbatement-US'!$N:$N,"&gt;="&amp;$A21,'IEA-MethaneAbatement-US'!$L:$L,$C$1))+(VLOOKUP($D$1,'Multipliers and Adjustments'!$A$70:$I$86,TRUNC(COLUMN(U$2)/5)+2,FALSE)*SUMIFS('IEA-MethaneAbatement-US'!$M:$M,'IEA-MethaneAbatement-US'!$N:$N,"&lt;"&amp;$B21,'IEA-MethaneAbatement-US'!$N:$N,"&gt;="&amp;$A21,'IEA-MethaneAbatement-US'!$L:$L,$D$1)))*'State Downscaling Multipliers'!$B$7*(1+'EPA to IEA Scaling'!Y$10)</f>
        <v>0</v>
      </c>
      <c r="V21" s="2">
        <f>((VLOOKUP($B$1,'Multipliers and Adjustments'!$A$70:$I$86,TRUNC(COLUMN(V$2)/5)+2,FALSE)*SUMIFS('IEA-MethaneAbatement-US'!$M:$M,'IEA-MethaneAbatement-US'!$N:$N,"&lt;"&amp;$B21,'IEA-MethaneAbatement-US'!$N:$N,"&gt;="&amp;$A21,'IEA-MethaneAbatement-US'!$L:$L,$B$1))+(VLOOKUP($C$1,'Multipliers and Adjustments'!$A$70:$I$86,TRUNC(COLUMN(V$2)/5)+2,FALSE)*SUMIFS('IEA-MethaneAbatement-US'!$M:$M,'IEA-MethaneAbatement-US'!$N:$N,"&lt;"&amp;$B21,'IEA-MethaneAbatement-US'!$N:$N,"&gt;="&amp;$A21,'IEA-MethaneAbatement-US'!$L:$L,$C$1))+(VLOOKUP($D$1,'Multipliers and Adjustments'!$A$70:$I$86,TRUNC(COLUMN(V$2)/5)+2,FALSE)*SUMIFS('IEA-MethaneAbatement-US'!$M:$M,'IEA-MethaneAbatement-US'!$N:$N,"&lt;"&amp;$B21,'IEA-MethaneAbatement-US'!$N:$N,"&gt;="&amp;$A21,'IEA-MethaneAbatement-US'!$L:$L,$D$1)))*'State Downscaling Multipliers'!$B$7*(1+'EPA to IEA Scaling'!Z$10)</f>
        <v>0</v>
      </c>
      <c r="W21" s="105">
        <f>((VLOOKUP($B$1,'Multipliers and Adjustments'!$A$70:$I$86,TRUNC(COLUMN(W$2)/5)+2,FALSE)*SUMIFS('IEA-MethaneAbatement-US'!$M:$M,'IEA-MethaneAbatement-US'!$N:$N,"&lt;"&amp;$B21,'IEA-MethaneAbatement-US'!$N:$N,"&gt;="&amp;$A21,'IEA-MethaneAbatement-US'!$L:$L,$B$1))+(VLOOKUP($C$1,'Multipliers and Adjustments'!$A$70:$I$86,TRUNC(COLUMN(W$2)/5)+2,FALSE)*SUMIFS('IEA-MethaneAbatement-US'!$M:$M,'IEA-MethaneAbatement-US'!$N:$N,"&lt;"&amp;$B21,'IEA-MethaneAbatement-US'!$N:$N,"&gt;="&amp;$A21,'IEA-MethaneAbatement-US'!$L:$L,$C$1))+(VLOOKUP($D$1,'Multipliers and Adjustments'!$A$70:$I$86,TRUNC(COLUMN(W$2)/5)+2,FALSE)*SUMIFS('IEA-MethaneAbatement-US'!$M:$M,'IEA-MethaneAbatement-US'!$N:$N,"&lt;"&amp;$B21,'IEA-MethaneAbatement-US'!$N:$N,"&gt;="&amp;$A21,'IEA-MethaneAbatement-US'!$L:$L,$D$1)))*'State Downscaling Multipliers'!$B$7*(1+'EPA to IEA Scaling'!AA$10)</f>
        <v>0</v>
      </c>
      <c r="X21" s="2">
        <f>((VLOOKUP($B$1,'Multipliers and Adjustments'!$A$70:$I$86,TRUNC(COLUMN(X$2)/5)+2,FALSE)*SUMIFS('IEA-MethaneAbatement-US'!$M:$M,'IEA-MethaneAbatement-US'!$N:$N,"&lt;"&amp;$B21,'IEA-MethaneAbatement-US'!$N:$N,"&gt;="&amp;$A21,'IEA-MethaneAbatement-US'!$L:$L,$B$1))+(VLOOKUP($C$1,'Multipliers and Adjustments'!$A$70:$I$86,TRUNC(COLUMN(X$2)/5)+2,FALSE)*SUMIFS('IEA-MethaneAbatement-US'!$M:$M,'IEA-MethaneAbatement-US'!$N:$N,"&lt;"&amp;$B21,'IEA-MethaneAbatement-US'!$N:$N,"&gt;="&amp;$A21,'IEA-MethaneAbatement-US'!$L:$L,$C$1))+(VLOOKUP($D$1,'Multipliers and Adjustments'!$A$70:$I$86,TRUNC(COLUMN(X$2)/5)+2,FALSE)*SUMIFS('IEA-MethaneAbatement-US'!$M:$M,'IEA-MethaneAbatement-US'!$N:$N,"&lt;"&amp;$B21,'IEA-MethaneAbatement-US'!$N:$N,"&gt;="&amp;$A21,'IEA-MethaneAbatement-US'!$L:$L,$D$1)))*'State Downscaling Multipliers'!$B$7*(1+'EPA to IEA Scaling'!AB$10)</f>
        <v>0</v>
      </c>
      <c r="Y21" s="2">
        <f>((VLOOKUP($B$1,'Multipliers and Adjustments'!$A$70:$I$86,TRUNC(COLUMN(Y$2)/5)+2,FALSE)*SUMIFS('IEA-MethaneAbatement-US'!$M:$M,'IEA-MethaneAbatement-US'!$N:$N,"&lt;"&amp;$B21,'IEA-MethaneAbatement-US'!$N:$N,"&gt;="&amp;$A21,'IEA-MethaneAbatement-US'!$L:$L,$B$1))+(VLOOKUP($C$1,'Multipliers and Adjustments'!$A$70:$I$86,TRUNC(COLUMN(Y$2)/5)+2,FALSE)*SUMIFS('IEA-MethaneAbatement-US'!$M:$M,'IEA-MethaneAbatement-US'!$N:$N,"&lt;"&amp;$B21,'IEA-MethaneAbatement-US'!$N:$N,"&gt;="&amp;$A21,'IEA-MethaneAbatement-US'!$L:$L,$C$1))+(VLOOKUP($D$1,'Multipliers and Adjustments'!$A$70:$I$86,TRUNC(COLUMN(Y$2)/5)+2,FALSE)*SUMIFS('IEA-MethaneAbatement-US'!$M:$M,'IEA-MethaneAbatement-US'!$N:$N,"&lt;"&amp;$B21,'IEA-MethaneAbatement-US'!$N:$N,"&gt;="&amp;$A21,'IEA-MethaneAbatement-US'!$L:$L,$D$1)))*'State Downscaling Multipliers'!$B$7*(1+'EPA to IEA Scaling'!AC$10)</f>
        <v>0</v>
      </c>
      <c r="Z21" s="2">
        <f>((VLOOKUP($B$1,'Multipliers and Adjustments'!$A$70:$I$86,TRUNC(COLUMN(Z$2)/5)+2,FALSE)*SUMIFS('IEA-MethaneAbatement-US'!$M:$M,'IEA-MethaneAbatement-US'!$N:$N,"&lt;"&amp;$B21,'IEA-MethaneAbatement-US'!$N:$N,"&gt;="&amp;$A21,'IEA-MethaneAbatement-US'!$L:$L,$B$1))+(VLOOKUP($C$1,'Multipliers and Adjustments'!$A$70:$I$86,TRUNC(COLUMN(Z$2)/5)+2,FALSE)*SUMIFS('IEA-MethaneAbatement-US'!$M:$M,'IEA-MethaneAbatement-US'!$N:$N,"&lt;"&amp;$B21,'IEA-MethaneAbatement-US'!$N:$N,"&gt;="&amp;$A21,'IEA-MethaneAbatement-US'!$L:$L,$C$1))+(VLOOKUP($D$1,'Multipliers and Adjustments'!$A$70:$I$86,TRUNC(COLUMN(Z$2)/5)+2,FALSE)*SUMIFS('IEA-MethaneAbatement-US'!$M:$M,'IEA-MethaneAbatement-US'!$N:$N,"&lt;"&amp;$B21,'IEA-MethaneAbatement-US'!$N:$N,"&gt;="&amp;$A21,'IEA-MethaneAbatement-US'!$L:$L,$D$1)))*'State Downscaling Multipliers'!$B$7*(1+'EPA to IEA Scaling'!AD$10)</f>
        <v>0</v>
      </c>
      <c r="AA21" s="2">
        <f>((VLOOKUP($B$1,'Multipliers and Adjustments'!$A$70:$I$86,TRUNC(COLUMN(AA$2)/5)+2,FALSE)*SUMIFS('IEA-MethaneAbatement-US'!$M:$M,'IEA-MethaneAbatement-US'!$N:$N,"&lt;"&amp;$B21,'IEA-MethaneAbatement-US'!$N:$N,"&gt;="&amp;$A21,'IEA-MethaneAbatement-US'!$L:$L,$B$1))+(VLOOKUP($C$1,'Multipliers and Adjustments'!$A$70:$I$86,TRUNC(COLUMN(AA$2)/5)+2,FALSE)*SUMIFS('IEA-MethaneAbatement-US'!$M:$M,'IEA-MethaneAbatement-US'!$N:$N,"&lt;"&amp;$B21,'IEA-MethaneAbatement-US'!$N:$N,"&gt;="&amp;$A21,'IEA-MethaneAbatement-US'!$L:$L,$C$1))+(VLOOKUP($D$1,'Multipliers and Adjustments'!$A$70:$I$86,TRUNC(COLUMN(AA$2)/5)+2,FALSE)*SUMIFS('IEA-MethaneAbatement-US'!$M:$M,'IEA-MethaneAbatement-US'!$N:$N,"&lt;"&amp;$B21,'IEA-MethaneAbatement-US'!$N:$N,"&gt;="&amp;$A21,'IEA-MethaneAbatement-US'!$L:$L,$D$1)))*'State Downscaling Multipliers'!$B$7*(1+'EPA to IEA Scaling'!AE$10)</f>
        <v>0</v>
      </c>
      <c r="AB21" s="105">
        <f>((VLOOKUP($B$1,'Multipliers and Adjustments'!$A$70:$I$86,TRUNC(COLUMN(AB$2)/5)+2,FALSE)*SUMIFS('IEA-MethaneAbatement-US'!$M:$M,'IEA-MethaneAbatement-US'!$N:$N,"&lt;"&amp;$B21,'IEA-MethaneAbatement-US'!$N:$N,"&gt;="&amp;$A21,'IEA-MethaneAbatement-US'!$L:$L,$B$1))+(VLOOKUP($C$1,'Multipliers and Adjustments'!$A$70:$I$86,TRUNC(COLUMN(AB$2)/5)+2,FALSE)*SUMIFS('IEA-MethaneAbatement-US'!$M:$M,'IEA-MethaneAbatement-US'!$N:$N,"&lt;"&amp;$B21,'IEA-MethaneAbatement-US'!$N:$N,"&gt;="&amp;$A21,'IEA-MethaneAbatement-US'!$L:$L,$C$1))+(VLOOKUP($D$1,'Multipliers and Adjustments'!$A$70:$I$86,TRUNC(COLUMN(AB$2)/5)+2,FALSE)*SUMIFS('IEA-MethaneAbatement-US'!$M:$M,'IEA-MethaneAbatement-US'!$N:$N,"&lt;"&amp;$B21,'IEA-MethaneAbatement-US'!$N:$N,"&gt;="&amp;$A21,'IEA-MethaneAbatement-US'!$L:$L,$D$1)))*'State Downscaling Multipliers'!$B$7*(1+'EPA to IEA Scaling'!AF$10)</f>
        <v>0</v>
      </c>
      <c r="AC21" s="2">
        <f>((VLOOKUP($B$1,'Multipliers and Adjustments'!$A$70:$I$86,TRUNC(COLUMN(AC$2)/5)+2,FALSE)*SUMIFS('IEA-MethaneAbatement-US'!$M:$M,'IEA-MethaneAbatement-US'!$N:$N,"&lt;"&amp;$B21,'IEA-MethaneAbatement-US'!$N:$N,"&gt;="&amp;$A21,'IEA-MethaneAbatement-US'!$L:$L,$B$1))+(VLOOKUP($C$1,'Multipliers and Adjustments'!$A$70:$I$86,TRUNC(COLUMN(AC$2)/5)+2,FALSE)*SUMIFS('IEA-MethaneAbatement-US'!$M:$M,'IEA-MethaneAbatement-US'!$N:$N,"&lt;"&amp;$B21,'IEA-MethaneAbatement-US'!$N:$N,"&gt;="&amp;$A21,'IEA-MethaneAbatement-US'!$L:$L,$C$1))+(VLOOKUP($D$1,'Multipliers and Adjustments'!$A$70:$I$86,TRUNC(COLUMN(AC$2)/5)+2,FALSE)*SUMIFS('IEA-MethaneAbatement-US'!$M:$M,'IEA-MethaneAbatement-US'!$N:$N,"&lt;"&amp;$B21,'IEA-MethaneAbatement-US'!$N:$N,"&gt;="&amp;$A21,'IEA-MethaneAbatement-US'!$L:$L,$D$1)))*'State Downscaling Multipliers'!$B$7*(1+'EPA to IEA Scaling'!AG$10)</f>
        <v>0</v>
      </c>
      <c r="AD21" s="2">
        <f>((VLOOKUP($B$1,'Multipliers and Adjustments'!$A$70:$I$86,TRUNC(COLUMN(AD$2)/5)+2,FALSE)*SUMIFS('IEA-MethaneAbatement-US'!$M:$M,'IEA-MethaneAbatement-US'!$N:$N,"&lt;"&amp;$B21,'IEA-MethaneAbatement-US'!$N:$N,"&gt;="&amp;$A21,'IEA-MethaneAbatement-US'!$L:$L,$B$1))+(VLOOKUP($C$1,'Multipliers and Adjustments'!$A$70:$I$86,TRUNC(COLUMN(AD$2)/5)+2,FALSE)*SUMIFS('IEA-MethaneAbatement-US'!$M:$M,'IEA-MethaneAbatement-US'!$N:$N,"&lt;"&amp;$B21,'IEA-MethaneAbatement-US'!$N:$N,"&gt;="&amp;$A21,'IEA-MethaneAbatement-US'!$L:$L,$C$1))+(VLOOKUP($D$1,'Multipliers and Adjustments'!$A$70:$I$86,TRUNC(COLUMN(AD$2)/5)+2,FALSE)*SUMIFS('IEA-MethaneAbatement-US'!$M:$M,'IEA-MethaneAbatement-US'!$N:$N,"&lt;"&amp;$B21,'IEA-MethaneAbatement-US'!$N:$N,"&gt;="&amp;$A21,'IEA-MethaneAbatement-US'!$L:$L,$D$1)))*'State Downscaling Multipliers'!$B$7*(1+'EPA to IEA Scaling'!AH$10)</f>
        <v>0</v>
      </c>
      <c r="AE21" s="2">
        <f>((VLOOKUP($B$1,'Multipliers and Adjustments'!$A$70:$I$86,TRUNC(COLUMN(AE$2)/5)+2,FALSE)*SUMIFS('IEA-MethaneAbatement-US'!$M:$M,'IEA-MethaneAbatement-US'!$N:$N,"&lt;"&amp;$B21,'IEA-MethaneAbatement-US'!$N:$N,"&gt;="&amp;$A21,'IEA-MethaneAbatement-US'!$L:$L,$B$1))+(VLOOKUP($C$1,'Multipliers and Adjustments'!$A$70:$I$86,TRUNC(COLUMN(AE$2)/5)+2,FALSE)*SUMIFS('IEA-MethaneAbatement-US'!$M:$M,'IEA-MethaneAbatement-US'!$N:$N,"&lt;"&amp;$B21,'IEA-MethaneAbatement-US'!$N:$N,"&gt;="&amp;$A21,'IEA-MethaneAbatement-US'!$L:$L,$C$1))+(VLOOKUP($D$1,'Multipliers and Adjustments'!$A$70:$I$86,TRUNC(COLUMN(AE$2)/5)+2,FALSE)*SUMIFS('IEA-MethaneAbatement-US'!$M:$M,'IEA-MethaneAbatement-US'!$N:$N,"&lt;"&amp;$B21,'IEA-MethaneAbatement-US'!$N:$N,"&gt;="&amp;$A21,'IEA-MethaneAbatement-US'!$L:$L,$D$1)))*'State Downscaling Multipliers'!$B$7*(1+'EPA to IEA Scaling'!AI$10)</f>
        <v>0</v>
      </c>
      <c r="AF21" s="2">
        <f>((VLOOKUP($B$1,'Multipliers and Adjustments'!$A$70:$I$86,TRUNC(COLUMN(AF$2)/5)+2,FALSE)*SUMIFS('IEA-MethaneAbatement-US'!$M:$M,'IEA-MethaneAbatement-US'!$N:$N,"&lt;"&amp;$B21,'IEA-MethaneAbatement-US'!$N:$N,"&gt;="&amp;$A21,'IEA-MethaneAbatement-US'!$L:$L,$B$1))+(VLOOKUP($C$1,'Multipliers and Adjustments'!$A$70:$I$86,TRUNC(COLUMN(AF$2)/5)+2,FALSE)*SUMIFS('IEA-MethaneAbatement-US'!$M:$M,'IEA-MethaneAbatement-US'!$N:$N,"&lt;"&amp;$B21,'IEA-MethaneAbatement-US'!$N:$N,"&gt;="&amp;$A21,'IEA-MethaneAbatement-US'!$L:$L,$C$1))+(VLOOKUP($D$1,'Multipliers and Adjustments'!$A$70:$I$86,TRUNC(COLUMN(AF$2)/5)+2,FALSE)*SUMIFS('IEA-MethaneAbatement-US'!$M:$M,'IEA-MethaneAbatement-US'!$N:$N,"&lt;"&amp;$B21,'IEA-MethaneAbatement-US'!$N:$N,"&gt;="&amp;$A21,'IEA-MethaneAbatement-US'!$L:$L,$D$1)))*'State Downscaling Multipliers'!$B$7*(1+'EPA to IEA Scaling'!AJ$10)</f>
        <v>0</v>
      </c>
      <c r="AG21" s="105">
        <f>((VLOOKUP($B$1,'Multipliers and Adjustments'!$A$70:$I$86,TRUNC(COLUMN(AG$2)/5)+2,FALSE)*SUMIFS('IEA-MethaneAbatement-US'!$M:$M,'IEA-MethaneAbatement-US'!$N:$N,"&lt;"&amp;$B21,'IEA-MethaneAbatement-US'!$N:$N,"&gt;="&amp;$A21,'IEA-MethaneAbatement-US'!$L:$L,$B$1))+(VLOOKUP($C$1,'Multipliers and Adjustments'!$A$70:$I$86,TRUNC(COLUMN(AG$2)/5)+2,FALSE)*SUMIFS('IEA-MethaneAbatement-US'!$M:$M,'IEA-MethaneAbatement-US'!$N:$N,"&lt;"&amp;$B21,'IEA-MethaneAbatement-US'!$N:$N,"&gt;="&amp;$A21,'IEA-MethaneAbatement-US'!$L:$L,$C$1))+(VLOOKUP($D$1,'Multipliers and Adjustments'!$A$70:$I$86,TRUNC(COLUMN(AG$2)/5)+2,FALSE)*SUMIFS('IEA-MethaneAbatement-US'!$M:$M,'IEA-MethaneAbatement-US'!$N:$N,"&lt;"&amp;$B21,'IEA-MethaneAbatement-US'!$N:$N,"&gt;="&amp;$A21,'IEA-MethaneAbatement-US'!$L:$L,$D$1)))*'State Downscaling Multipliers'!$B$7*(1+'EPA to IEA Scaling'!AK$10)</f>
        <v>0</v>
      </c>
      <c r="AH21" s="2">
        <f>((VLOOKUP($B$1,'Multipliers and Adjustments'!$A$70:$I$86,TRUNC(COLUMN(AH$2)/5)+2,FALSE)*SUMIFS('IEA-MethaneAbatement-US'!$M:$M,'IEA-MethaneAbatement-US'!$N:$N,"&lt;"&amp;$B21,'IEA-MethaneAbatement-US'!$N:$N,"&gt;="&amp;$A21,'IEA-MethaneAbatement-US'!$L:$L,$B$1))+(VLOOKUP($C$1,'Multipliers and Adjustments'!$A$70:$I$86,TRUNC(COLUMN(AH$2)/5)+2,FALSE)*SUMIFS('IEA-MethaneAbatement-US'!$M:$M,'IEA-MethaneAbatement-US'!$N:$N,"&lt;"&amp;$B21,'IEA-MethaneAbatement-US'!$N:$N,"&gt;="&amp;$A21,'IEA-MethaneAbatement-US'!$L:$L,$C$1))+(VLOOKUP($D$1,'Multipliers and Adjustments'!$A$70:$I$86,TRUNC(COLUMN(AH$2)/5)+2,FALSE)*SUMIFS('IEA-MethaneAbatement-US'!$M:$M,'IEA-MethaneAbatement-US'!$N:$N,"&lt;"&amp;$B21,'IEA-MethaneAbatement-US'!$N:$N,"&gt;="&amp;$A21,'IEA-MethaneAbatement-US'!$L:$L,$D$1)))*'State Downscaling Multipliers'!$B$7*(1+'EPA to IEA Scaling'!AL$10)</f>
        <v>0</v>
      </c>
      <c r="AI21" s="2">
        <f>((VLOOKUP($B$1,'Multipliers and Adjustments'!$A$70:$I$86,TRUNC(COLUMN(AI$2)/5)+2,FALSE)*SUMIFS('IEA-MethaneAbatement-US'!$M:$M,'IEA-MethaneAbatement-US'!$N:$N,"&lt;"&amp;$B21,'IEA-MethaneAbatement-US'!$N:$N,"&gt;="&amp;$A21,'IEA-MethaneAbatement-US'!$L:$L,$B$1))+(VLOOKUP($C$1,'Multipliers and Adjustments'!$A$70:$I$86,TRUNC(COLUMN(AI$2)/5)+2,FALSE)*SUMIFS('IEA-MethaneAbatement-US'!$M:$M,'IEA-MethaneAbatement-US'!$N:$N,"&lt;"&amp;$B21,'IEA-MethaneAbatement-US'!$N:$N,"&gt;="&amp;$A21,'IEA-MethaneAbatement-US'!$L:$L,$C$1))+(VLOOKUP($D$1,'Multipliers and Adjustments'!$A$70:$I$86,TRUNC(COLUMN(AI$2)/5)+2,FALSE)*SUMIFS('IEA-MethaneAbatement-US'!$M:$M,'IEA-MethaneAbatement-US'!$N:$N,"&lt;"&amp;$B21,'IEA-MethaneAbatement-US'!$N:$N,"&gt;="&amp;$A21,'IEA-MethaneAbatement-US'!$L:$L,$D$1)))*'State Downscaling Multipliers'!$B$7*(1+'EPA to IEA Scaling'!AM$10)</f>
        <v>0</v>
      </c>
      <c r="AJ21" s="2">
        <f>((VLOOKUP($B$1,'Multipliers and Adjustments'!$A$70:$I$86,TRUNC(COLUMN(AJ$2)/5)+2,FALSE)*SUMIFS('IEA-MethaneAbatement-US'!$M:$M,'IEA-MethaneAbatement-US'!$N:$N,"&lt;"&amp;$B21,'IEA-MethaneAbatement-US'!$N:$N,"&gt;="&amp;$A21,'IEA-MethaneAbatement-US'!$L:$L,$B$1))+(VLOOKUP($C$1,'Multipliers and Adjustments'!$A$70:$I$86,TRUNC(COLUMN(AJ$2)/5)+2,FALSE)*SUMIFS('IEA-MethaneAbatement-US'!$M:$M,'IEA-MethaneAbatement-US'!$N:$N,"&lt;"&amp;$B21,'IEA-MethaneAbatement-US'!$N:$N,"&gt;="&amp;$A21,'IEA-MethaneAbatement-US'!$L:$L,$C$1))+(VLOOKUP($D$1,'Multipliers and Adjustments'!$A$70:$I$86,TRUNC(COLUMN(AJ$2)/5)+2,FALSE)*SUMIFS('IEA-MethaneAbatement-US'!$M:$M,'IEA-MethaneAbatement-US'!$N:$N,"&lt;"&amp;$B21,'IEA-MethaneAbatement-US'!$N:$N,"&gt;="&amp;$A21,'IEA-MethaneAbatement-US'!$L:$L,$D$1)))*'State Downscaling Multipliers'!$B$7*(1+'EPA to IEA Scaling'!AN$10)</f>
        <v>0</v>
      </c>
      <c r="AK21" s="2">
        <f>((VLOOKUP($B$1,'Multipliers and Adjustments'!$A$70:$I$86,TRUNC(COLUMN(AK$2)/5)+2,FALSE)*SUMIFS('IEA-MethaneAbatement-US'!$M:$M,'IEA-MethaneAbatement-US'!$N:$N,"&lt;"&amp;$B21,'IEA-MethaneAbatement-US'!$N:$N,"&gt;="&amp;$A21,'IEA-MethaneAbatement-US'!$L:$L,$B$1))+(VLOOKUP($C$1,'Multipliers and Adjustments'!$A$70:$I$86,TRUNC(COLUMN(AK$2)/5)+2,FALSE)*SUMIFS('IEA-MethaneAbatement-US'!$M:$M,'IEA-MethaneAbatement-US'!$N:$N,"&lt;"&amp;$B21,'IEA-MethaneAbatement-US'!$N:$N,"&gt;="&amp;$A21,'IEA-MethaneAbatement-US'!$L:$L,$C$1))+(VLOOKUP($D$1,'Multipliers and Adjustments'!$A$70:$I$86,TRUNC(COLUMN(AK$2)/5)+2,FALSE)*SUMIFS('IEA-MethaneAbatement-US'!$M:$M,'IEA-MethaneAbatement-US'!$N:$N,"&lt;"&amp;$B21,'IEA-MethaneAbatement-US'!$N:$N,"&gt;="&amp;$A21,'IEA-MethaneAbatement-US'!$L:$L,$D$1)))*'State Downscaling Multipliers'!$B$7*(1+'EPA to IEA Scaling'!AO$10)</f>
        <v>0</v>
      </c>
      <c r="AL21" s="105">
        <f>((VLOOKUP($B$1,'Multipliers and Adjustments'!$A$70:$I$86,TRUNC(COLUMN(AL$2)/5)+2,FALSE)*SUMIFS('IEA-MethaneAbatement-US'!$M:$M,'IEA-MethaneAbatement-US'!$N:$N,"&lt;"&amp;$B21,'IEA-MethaneAbatement-US'!$N:$N,"&gt;="&amp;$A21,'IEA-MethaneAbatement-US'!$L:$L,$B$1))+(VLOOKUP($C$1,'Multipliers and Adjustments'!$A$70:$I$86,TRUNC(COLUMN(AL$2)/5)+2,FALSE)*SUMIFS('IEA-MethaneAbatement-US'!$M:$M,'IEA-MethaneAbatement-US'!$N:$N,"&lt;"&amp;$B21,'IEA-MethaneAbatement-US'!$N:$N,"&gt;="&amp;$A21,'IEA-MethaneAbatement-US'!$L:$L,$C$1))+(VLOOKUP($D$1,'Multipliers and Adjustments'!$A$70:$I$86,TRUNC(COLUMN(AL$2)/5)+2,FALSE)*SUMIFS('IEA-MethaneAbatement-US'!$M:$M,'IEA-MethaneAbatement-US'!$N:$N,"&lt;"&amp;$B21,'IEA-MethaneAbatement-US'!$N:$N,"&gt;="&amp;$A21,'IEA-MethaneAbatement-US'!$L:$L,$D$1)))*'State Downscaling Multipliers'!$B$7*(1+'EPA to IEA Scaling'!AP$10)</f>
        <v>0</v>
      </c>
    </row>
    <row r="22" spans="1:38" ht="15.75" customHeight="1" x14ac:dyDescent="0.25">
      <c r="A22" s="49">
        <f t="shared" si="1"/>
        <v>-200</v>
      </c>
      <c r="B22" s="49">
        <f t="shared" si="0"/>
        <v>-150</v>
      </c>
      <c r="C22" s="105">
        <f>((VLOOKUP($B$1,'Multipliers and Adjustments'!$A$70:$I$86,TRUNC(COLUMN(C$2)/5)+2,FALSE)*SUMIFS('IEA-MethaneAbatement-US'!$M:$M,'IEA-MethaneAbatement-US'!$N:$N,"&lt;"&amp;$B22,'IEA-MethaneAbatement-US'!$N:$N,"&gt;="&amp;$A22,'IEA-MethaneAbatement-US'!$L:$L,$B$1))+(VLOOKUP($C$1,'Multipliers and Adjustments'!$A$70:$I$86,TRUNC(COLUMN(C$2)/5)+2,FALSE)*SUMIFS('IEA-MethaneAbatement-US'!$M:$M,'IEA-MethaneAbatement-US'!$N:$N,"&lt;"&amp;$B22,'IEA-MethaneAbatement-US'!$N:$N,"&gt;="&amp;$A22,'IEA-MethaneAbatement-US'!$L:$L,$C$1))+(VLOOKUP($D$1,'Multipliers and Adjustments'!$A$70:$I$86,TRUNC(COLUMN(C$2)/5)+2,FALSE)*SUMIFS('IEA-MethaneAbatement-US'!$M:$M,'IEA-MethaneAbatement-US'!$N:$N,"&lt;"&amp;$B22,'IEA-MethaneAbatement-US'!$N:$N,"&gt;="&amp;$A22,'IEA-MethaneAbatement-US'!$L:$L,$D$1)))*'State Downscaling Multipliers'!$B$7*(1+'EPA to IEA Scaling'!G$10)</f>
        <v>0</v>
      </c>
      <c r="D22" s="2">
        <f>((VLOOKUP($B$1,'Multipliers and Adjustments'!$A$70:$I$86,TRUNC(COLUMN(D$2)/5)+2,FALSE)*SUMIFS('IEA-MethaneAbatement-US'!$M:$M,'IEA-MethaneAbatement-US'!$N:$N,"&lt;"&amp;$B22,'IEA-MethaneAbatement-US'!$N:$N,"&gt;="&amp;$A22,'IEA-MethaneAbatement-US'!$L:$L,$B$1))+(VLOOKUP($C$1,'Multipliers and Adjustments'!$A$70:$I$86,TRUNC(COLUMN(D$2)/5)+2,FALSE)*SUMIFS('IEA-MethaneAbatement-US'!$M:$M,'IEA-MethaneAbatement-US'!$N:$N,"&lt;"&amp;$B22,'IEA-MethaneAbatement-US'!$N:$N,"&gt;="&amp;$A22,'IEA-MethaneAbatement-US'!$L:$L,$C$1))+(VLOOKUP($D$1,'Multipliers and Adjustments'!$A$70:$I$86,TRUNC(COLUMN(D$2)/5)+2,FALSE)*SUMIFS('IEA-MethaneAbatement-US'!$M:$M,'IEA-MethaneAbatement-US'!$N:$N,"&lt;"&amp;$B22,'IEA-MethaneAbatement-US'!$N:$N,"&gt;="&amp;$A22,'IEA-MethaneAbatement-US'!$L:$L,$D$1)))*'State Downscaling Multipliers'!$B$7*(1+'EPA to IEA Scaling'!H$10)</f>
        <v>0</v>
      </c>
      <c r="E22" s="2">
        <f>((VLOOKUP($B$1,'Multipliers and Adjustments'!$A$70:$I$86,TRUNC(COLUMN(E$2)/5)+2,FALSE)*SUMIFS('IEA-MethaneAbatement-US'!$M:$M,'IEA-MethaneAbatement-US'!$N:$N,"&lt;"&amp;$B22,'IEA-MethaneAbatement-US'!$N:$N,"&gt;="&amp;$A22,'IEA-MethaneAbatement-US'!$L:$L,$B$1))+(VLOOKUP($C$1,'Multipliers and Adjustments'!$A$70:$I$86,TRUNC(COLUMN(E$2)/5)+2,FALSE)*SUMIFS('IEA-MethaneAbatement-US'!$M:$M,'IEA-MethaneAbatement-US'!$N:$N,"&lt;"&amp;$B22,'IEA-MethaneAbatement-US'!$N:$N,"&gt;="&amp;$A22,'IEA-MethaneAbatement-US'!$L:$L,$C$1))+(VLOOKUP($D$1,'Multipliers and Adjustments'!$A$70:$I$86,TRUNC(COLUMN(E$2)/5)+2,FALSE)*SUMIFS('IEA-MethaneAbatement-US'!$M:$M,'IEA-MethaneAbatement-US'!$N:$N,"&lt;"&amp;$B22,'IEA-MethaneAbatement-US'!$N:$N,"&gt;="&amp;$A22,'IEA-MethaneAbatement-US'!$L:$L,$D$1)))*'State Downscaling Multipliers'!$B$7*(1+'EPA to IEA Scaling'!I$10)</f>
        <v>0</v>
      </c>
      <c r="F22" s="2">
        <f>((VLOOKUP($B$1,'Multipliers and Adjustments'!$A$70:$I$86,TRUNC(COLUMN(F$2)/5)+2,FALSE)*SUMIFS('IEA-MethaneAbatement-US'!$M:$M,'IEA-MethaneAbatement-US'!$N:$N,"&lt;"&amp;$B22,'IEA-MethaneAbatement-US'!$N:$N,"&gt;="&amp;$A22,'IEA-MethaneAbatement-US'!$L:$L,$B$1))+(VLOOKUP($C$1,'Multipliers and Adjustments'!$A$70:$I$86,TRUNC(COLUMN(F$2)/5)+2,FALSE)*SUMIFS('IEA-MethaneAbatement-US'!$M:$M,'IEA-MethaneAbatement-US'!$N:$N,"&lt;"&amp;$B22,'IEA-MethaneAbatement-US'!$N:$N,"&gt;="&amp;$A22,'IEA-MethaneAbatement-US'!$L:$L,$C$1))+(VLOOKUP($D$1,'Multipliers and Adjustments'!$A$70:$I$86,TRUNC(COLUMN(F$2)/5)+2,FALSE)*SUMIFS('IEA-MethaneAbatement-US'!$M:$M,'IEA-MethaneAbatement-US'!$N:$N,"&lt;"&amp;$B22,'IEA-MethaneAbatement-US'!$N:$N,"&gt;="&amp;$A22,'IEA-MethaneAbatement-US'!$L:$L,$D$1)))*'State Downscaling Multipliers'!$B$7*(1+'EPA to IEA Scaling'!J$10)</f>
        <v>0</v>
      </c>
      <c r="G22" s="154">
        <f>((VLOOKUP($B$1,'Multipliers and Adjustments'!$A$70:$I$86,TRUNC(COLUMN(G$2)/5)+2,FALSE)*SUMIFS('IEA-MethaneAbatement-US'!$M:$M,'IEA-MethaneAbatement-US'!$N:$N,"&lt;"&amp;$B22,'IEA-MethaneAbatement-US'!$N:$N,"&gt;="&amp;$A22,'IEA-MethaneAbatement-US'!$L:$L,$B$1))+(VLOOKUP($C$1,'Multipliers and Adjustments'!$A$70:$I$86,TRUNC(COLUMN(G$2)/5)+2,FALSE)*SUMIFS('IEA-MethaneAbatement-US'!$M:$M,'IEA-MethaneAbatement-US'!$N:$N,"&lt;"&amp;$B22,'IEA-MethaneAbatement-US'!$N:$N,"&gt;="&amp;$A22,'IEA-MethaneAbatement-US'!$L:$L,$C$1))+(VLOOKUP($D$1,'Multipliers and Adjustments'!$A$70:$I$86,TRUNC(COLUMN(G$2)/5)+2,FALSE)*SUMIFS('IEA-MethaneAbatement-US'!$M:$M,'IEA-MethaneAbatement-US'!$N:$N,"&lt;"&amp;$B22,'IEA-MethaneAbatement-US'!$N:$N,"&gt;="&amp;$A22,'IEA-MethaneAbatement-US'!$L:$L,$D$1)))*'State Downscaling Multipliers'!$B$7*(1+'EPA to IEA Scaling'!K$10)</f>
        <v>0</v>
      </c>
      <c r="H22" s="105">
        <f>((VLOOKUP($B$1,'Multipliers and Adjustments'!$A$70:$I$86,TRUNC(COLUMN(H$2)/5)+2,FALSE)*SUMIFS('IEA-MethaneAbatement-US'!$M:$M,'IEA-MethaneAbatement-US'!$N:$N,"&lt;"&amp;$B22,'IEA-MethaneAbatement-US'!$N:$N,"&gt;="&amp;$A22,'IEA-MethaneAbatement-US'!$L:$L,$B$1))+(VLOOKUP($C$1,'Multipliers and Adjustments'!$A$70:$I$86,TRUNC(COLUMN(H$2)/5)+2,FALSE)*SUMIFS('IEA-MethaneAbatement-US'!$M:$M,'IEA-MethaneAbatement-US'!$N:$N,"&lt;"&amp;$B22,'IEA-MethaneAbatement-US'!$N:$N,"&gt;="&amp;$A22,'IEA-MethaneAbatement-US'!$L:$L,$C$1))+(VLOOKUP($D$1,'Multipliers and Adjustments'!$A$70:$I$86,TRUNC(COLUMN(H$2)/5)+2,FALSE)*SUMIFS('IEA-MethaneAbatement-US'!$M:$M,'IEA-MethaneAbatement-US'!$N:$N,"&lt;"&amp;$B22,'IEA-MethaneAbatement-US'!$N:$N,"&gt;="&amp;$A22,'IEA-MethaneAbatement-US'!$L:$L,$D$1)))*'State Downscaling Multipliers'!$B$7*(1+'EPA to IEA Scaling'!L$10)</f>
        <v>0</v>
      </c>
      <c r="I22" s="2">
        <f>((VLOOKUP($B$1,'Multipliers and Adjustments'!$A$70:$I$86,TRUNC(COLUMN(I$2)/5)+2,FALSE)*SUMIFS('IEA-MethaneAbatement-US'!$M:$M,'IEA-MethaneAbatement-US'!$N:$N,"&lt;"&amp;$B22,'IEA-MethaneAbatement-US'!$N:$N,"&gt;="&amp;$A22,'IEA-MethaneAbatement-US'!$L:$L,$B$1))+(VLOOKUP($C$1,'Multipliers and Adjustments'!$A$70:$I$86,TRUNC(COLUMN(I$2)/5)+2,FALSE)*SUMIFS('IEA-MethaneAbatement-US'!$M:$M,'IEA-MethaneAbatement-US'!$N:$N,"&lt;"&amp;$B22,'IEA-MethaneAbatement-US'!$N:$N,"&gt;="&amp;$A22,'IEA-MethaneAbatement-US'!$L:$L,$C$1))+(VLOOKUP($D$1,'Multipliers and Adjustments'!$A$70:$I$86,TRUNC(COLUMN(I$2)/5)+2,FALSE)*SUMIFS('IEA-MethaneAbatement-US'!$M:$M,'IEA-MethaneAbatement-US'!$N:$N,"&lt;"&amp;$B22,'IEA-MethaneAbatement-US'!$N:$N,"&gt;="&amp;$A22,'IEA-MethaneAbatement-US'!$L:$L,$D$1)))*'State Downscaling Multipliers'!$B$7*(1+'EPA to IEA Scaling'!M$10)</f>
        <v>0</v>
      </c>
      <c r="J22" s="2">
        <f>((VLOOKUP($B$1,'Multipliers and Adjustments'!$A$70:$I$86,TRUNC(COLUMN(J$2)/5)+2,FALSE)*SUMIFS('IEA-MethaneAbatement-US'!$M:$M,'IEA-MethaneAbatement-US'!$N:$N,"&lt;"&amp;$B22,'IEA-MethaneAbatement-US'!$N:$N,"&gt;="&amp;$A22,'IEA-MethaneAbatement-US'!$L:$L,$B$1))+(VLOOKUP($C$1,'Multipliers and Adjustments'!$A$70:$I$86,TRUNC(COLUMN(J$2)/5)+2,FALSE)*SUMIFS('IEA-MethaneAbatement-US'!$M:$M,'IEA-MethaneAbatement-US'!$N:$N,"&lt;"&amp;$B22,'IEA-MethaneAbatement-US'!$N:$N,"&gt;="&amp;$A22,'IEA-MethaneAbatement-US'!$L:$L,$C$1))+(VLOOKUP($D$1,'Multipliers and Adjustments'!$A$70:$I$86,TRUNC(COLUMN(J$2)/5)+2,FALSE)*SUMIFS('IEA-MethaneAbatement-US'!$M:$M,'IEA-MethaneAbatement-US'!$N:$N,"&lt;"&amp;$B22,'IEA-MethaneAbatement-US'!$N:$N,"&gt;="&amp;$A22,'IEA-MethaneAbatement-US'!$L:$L,$D$1)))*'State Downscaling Multipliers'!$B$7*(1+'EPA to IEA Scaling'!N$10)</f>
        <v>0</v>
      </c>
      <c r="K22" s="2">
        <f>((VLOOKUP($B$1,'Multipliers and Adjustments'!$A$70:$I$86,TRUNC(COLUMN(K$2)/5)+2,FALSE)*SUMIFS('IEA-MethaneAbatement-US'!$M:$M,'IEA-MethaneAbatement-US'!$N:$N,"&lt;"&amp;$B22,'IEA-MethaneAbatement-US'!$N:$N,"&gt;="&amp;$A22,'IEA-MethaneAbatement-US'!$L:$L,$B$1))+(VLOOKUP($C$1,'Multipliers and Adjustments'!$A$70:$I$86,TRUNC(COLUMN(K$2)/5)+2,FALSE)*SUMIFS('IEA-MethaneAbatement-US'!$M:$M,'IEA-MethaneAbatement-US'!$N:$N,"&lt;"&amp;$B22,'IEA-MethaneAbatement-US'!$N:$N,"&gt;="&amp;$A22,'IEA-MethaneAbatement-US'!$L:$L,$C$1))+(VLOOKUP($D$1,'Multipliers and Adjustments'!$A$70:$I$86,TRUNC(COLUMN(K$2)/5)+2,FALSE)*SUMIFS('IEA-MethaneAbatement-US'!$M:$M,'IEA-MethaneAbatement-US'!$N:$N,"&lt;"&amp;$B22,'IEA-MethaneAbatement-US'!$N:$N,"&gt;="&amp;$A22,'IEA-MethaneAbatement-US'!$L:$L,$D$1)))*'State Downscaling Multipliers'!$B$7*(1+'EPA to IEA Scaling'!O$10)</f>
        <v>0</v>
      </c>
      <c r="L22" s="2">
        <f>((VLOOKUP($B$1,'Multipliers and Adjustments'!$A$70:$I$86,TRUNC(COLUMN(L$2)/5)+2,FALSE)*SUMIFS('IEA-MethaneAbatement-US'!$M:$M,'IEA-MethaneAbatement-US'!$N:$N,"&lt;"&amp;$B22,'IEA-MethaneAbatement-US'!$N:$N,"&gt;="&amp;$A22,'IEA-MethaneAbatement-US'!$L:$L,$B$1))+(VLOOKUP($C$1,'Multipliers and Adjustments'!$A$70:$I$86,TRUNC(COLUMN(L$2)/5)+2,FALSE)*SUMIFS('IEA-MethaneAbatement-US'!$M:$M,'IEA-MethaneAbatement-US'!$N:$N,"&lt;"&amp;$B22,'IEA-MethaneAbatement-US'!$N:$N,"&gt;="&amp;$A22,'IEA-MethaneAbatement-US'!$L:$L,$C$1))+(VLOOKUP($D$1,'Multipliers and Adjustments'!$A$70:$I$86,TRUNC(COLUMN(L$2)/5)+2,FALSE)*SUMIFS('IEA-MethaneAbatement-US'!$M:$M,'IEA-MethaneAbatement-US'!$N:$N,"&lt;"&amp;$B22,'IEA-MethaneAbatement-US'!$N:$N,"&gt;="&amp;$A22,'IEA-MethaneAbatement-US'!$L:$L,$D$1)))*'State Downscaling Multipliers'!$B$7*(1+'EPA to IEA Scaling'!P$10)</f>
        <v>0</v>
      </c>
      <c r="M22" s="105">
        <f>((VLOOKUP($B$1,'Multipliers and Adjustments'!$A$70:$I$86,TRUNC(COLUMN(M$2)/5)+2,FALSE)*SUMIFS('IEA-MethaneAbatement-US'!$M:$M,'IEA-MethaneAbatement-US'!$N:$N,"&lt;"&amp;$B22,'IEA-MethaneAbatement-US'!$N:$N,"&gt;="&amp;$A22,'IEA-MethaneAbatement-US'!$L:$L,$B$1))+(VLOOKUP($C$1,'Multipliers and Adjustments'!$A$70:$I$86,TRUNC(COLUMN(M$2)/5)+2,FALSE)*SUMIFS('IEA-MethaneAbatement-US'!$M:$M,'IEA-MethaneAbatement-US'!$N:$N,"&lt;"&amp;$B22,'IEA-MethaneAbatement-US'!$N:$N,"&gt;="&amp;$A22,'IEA-MethaneAbatement-US'!$L:$L,$C$1))+(VLOOKUP($D$1,'Multipliers and Adjustments'!$A$70:$I$86,TRUNC(COLUMN(M$2)/5)+2,FALSE)*SUMIFS('IEA-MethaneAbatement-US'!$M:$M,'IEA-MethaneAbatement-US'!$N:$N,"&lt;"&amp;$B22,'IEA-MethaneAbatement-US'!$N:$N,"&gt;="&amp;$A22,'IEA-MethaneAbatement-US'!$L:$L,$D$1)))*'State Downscaling Multipliers'!$B$7*(1+'EPA to IEA Scaling'!Q$10)</f>
        <v>0</v>
      </c>
      <c r="N22" s="2">
        <f>((VLOOKUP($B$1,'Multipliers and Adjustments'!$A$70:$I$86,TRUNC(COLUMN(N$2)/5)+2,FALSE)*SUMIFS('IEA-MethaneAbatement-US'!$M:$M,'IEA-MethaneAbatement-US'!$N:$N,"&lt;"&amp;$B22,'IEA-MethaneAbatement-US'!$N:$N,"&gt;="&amp;$A22,'IEA-MethaneAbatement-US'!$L:$L,$B$1))+(VLOOKUP($C$1,'Multipliers and Adjustments'!$A$70:$I$86,TRUNC(COLUMN(N$2)/5)+2,FALSE)*SUMIFS('IEA-MethaneAbatement-US'!$M:$M,'IEA-MethaneAbatement-US'!$N:$N,"&lt;"&amp;$B22,'IEA-MethaneAbatement-US'!$N:$N,"&gt;="&amp;$A22,'IEA-MethaneAbatement-US'!$L:$L,$C$1))+(VLOOKUP($D$1,'Multipliers and Adjustments'!$A$70:$I$86,TRUNC(COLUMN(N$2)/5)+2,FALSE)*SUMIFS('IEA-MethaneAbatement-US'!$M:$M,'IEA-MethaneAbatement-US'!$N:$N,"&lt;"&amp;$B22,'IEA-MethaneAbatement-US'!$N:$N,"&gt;="&amp;$A22,'IEA-MethaneAbatement-US'!$L:$L,$D$1)))*'State Downscaling Multipliers'!$B$7*(1+'EPA to IEA Scaling'!R$10)</f>
        <v>0</v>
      </c>
      <c r="O22" s="2">
        <f>((VLOOKUP($B$1,'Multipliers and Adjustments'!$A$70:$I$86,TRUNC(COLUMN(O$2)/5)+2,FALSE)*SUMIFS('IEA-MethaneAbatement-US'!$M:$M,'IEA-MethaneAbatement-US'!$N:$N,"&lt;"&amp;$B22,'IEA-MethaneAbatement-US'!$N:$N,"&gt;="&amp;$A22,'IEA-MethaneAbatement-US'!$L:$L,$B$1))+(VLOOKUP($C$1,'Multipliers and Adjustments'!$A$70:$I$86,TRUNC(COLUMN(O$2)/5)+2,FALSE)*SUMIFS('IEA-MethaneAbatement-US'!$M:$M,'IEA-MethaneAbatement-US'!$N:$N,"&lt;"&amp;$B22,'IEA-MethaneAbatement-US'!$N:$N,"&gt;="&amp;$A22,'IEA-MethaneAbatement-US'!$L:$L,$C$1))+(VLOOKUP($D$1,'Multipliers and Adjustments'!$A$70:$I$86,TRUNC(COLUMN(O$2)/5)+2,FALSE)*SUMIFS('IEA-MethaneAbatement-US'!$M:$M,'IEA-MethaneAbatement-US'!$N:$N,"&lt;"&amp;$B22,'IEA-MethaneAbatement-US'!$N:$N,"&gt;="&amp;$A22,'IEA-MethaneAbatement-US'!$L:$L,$D$1)))*'State Downscaling Multipliers'!$B$7*(1+'EPA to IEA Scaling'!S$10)</f>
        <v>0</v>
      </c>
      <c r="P22" s="2">
        <f>((VLOOKUP($B$1,'Multipliers and Adjustments'!$A$70:$I$86,TRUNC(COLUMN(P$2)/5)+2,FALSE)*SUMIFS('IEA-MethaneAbatement-US'!$M:$M,'IEA-MethaneAbatement-US'!$N:$N,"&lt;"&amp;$B22,'IEA-MethaneAbatement-US'!$N:$N,"&gt;="&amp;$A22,'IEA-MethaneAbatement-US'!$L:$L,$B$1))+(VLOOKUP($C$1,'Multipliers and Adjustments'!$A$70:$I$86,TRUNC(COLUMN(P$2)/5)+2,FALSE)*SUMIFS('IEA-MethaneAbatement-US'!$M:$M,'IEA-MethaneAbatement-US'!$N:$N,"&lt;"&amp;$B22,'IEA-MethaneAbatement-US'!$N:$N,"&gt;="&amp;$A22,'IEA-MethaneAbatement-US'!$L:$L,$C$1))+(VLOOKUP($D$1,'Multipliers and Adjustments'!$A$70:$I$86,TRUNC(COLUMN(P$2)/5)+2,FALSE)*SUMIFS('IEA-MethaneAbatement-US'!$M:$M,'IEA-MethaneAbatement-US'!$N:$N,"&lt;"&amp;$B22,'IEA-MethaneAbatement-US'!$N:$N,"&gt;="&amp;$A22,'IEA-MethaneAbatement-US'!$L:$L,$D$1)))*'State Downscaling Multipliers'!$B$7*(1+'EPA to IEA Scaling'!T$10)</f>
        <v>0</v>
      </c>
      <c r="Q22" s="2">
        <f>((VLOOKUP($B$1,'Multipliers and Adjustments'!$A$70:$I$86,TRUNC(COLUMN(Q$2)/5)+2,FALSE)*SUMIFS('IEA-MethaneAbatement-US'!$M:$M,'IEA-MethaneAbatement-US'!$N:$N,"&lt;"&amp;$B22,'IEA-MethaneAbatement-US'!$N:$N,"&gt;="&amp;$A22,'IEA-MethaneAbatement-US'!$L:$L,$B$1))+(VLOOKUP($C$1,'Multipliers and Adjustments'!$A$70:$I$86,TRUNC(COLUMN(Q$2)/5)+2,FALSE)*SUMIFS('IEA-MethaneAbatement-US'!$M:$M,'IEA-MethaneAbatement-US'!$N:$N,"&lt;"&amp;$B22,'IEA-MethaneAbatement-US'!$N:$N,"&gt;="&amp;$A22,'IEA-MethaneAbatement-US'!$L:$L,$C$1))+(VLOOKUP($D$1,'Multipliers and Adjustments'!$A$70:$I$86,TRUNC(COLUMN(Q$2)/5)+2,FALSE)*SUMIFS('IEA-MethaneAbatement-US'!$M:$M,'IEA-MethaneAbatement-US'!$N:$N,"&lt;"&amp;$B22,'IEA-MethaneAbatement-US'!$N:$N,"&gt;="&amp;$A22,'IEA-MethaneAbatement-US'!$L:$L,$D$1)))*'State Downscaling Multipliers'!$B$7*(1+'EPA to IEA Scaling'!U$10)</f>
        <v>0</v>
      </c>
      <c r="R22" s="105">
        <f>((VLOOKUP($B$1,'Multipliers and Adjustments'!$A$70:$I$86,TRUNC(COLUMN(R$2)/5)+2,FALSE)*SUMIFS('IEA-MethaneAbatement-US'!$M:$M,'IEA-MethaneAbatement-US'!$N:$N,"&lt;"&amp;$B22,'IEA-MethaneAbatement-US'!$N:$N,"&gt;="&amp;$A22,'IEA-MethaneAbatement-US'!$L:$L,$B$1))+(VLOOKUP($C$1,'Multipliers and Adjustments'!$A$70:$I$86,TRUNC(COLUMN(R$2)/5)+2,FALSE)*SUMIFS('IEA-MethaneAbatement-US'!$M:$M,'IEA-MethaneAbatement-US'!$N:$N,"&lt;"&amp;$B22,'IEA-MethaneAbatement-US'!$N:$N,"&gt;="&amp;$A22,'IEA-MethaneAbatement-US'!$L:$L,$C$1))+(VLOOKUP($D$1,'Multipliers and Adjustments'!$A$70:$I$86,TRUNC(COLUMN(R$2)/5)+2,FALSE)*SUMIFS('IEA-MethaneAbatement-US'!$M:$M,'IEA-MethaneAbatement-US'!$N:$N,"&lt;"&amp;$B22,'IEA-MethaneAbatement-US'!$N:$N,"&gt;="&amp;$A22,'IEA-MethaneAbatement-US'!$L:$L,$D$1)))*'State Downscaling Multipliers'!$B$7*(1+'EPA to IEA Scaling'!V$10)</f>
        <v>0</v>
      </c>
      <c r="S22" s="2">
        <f>((VLOOKUP($B$1,'Multipliers and Adjustments'!$A$70:$I$86,TRUNC(COLUMN(S$2)/5)+2,FALSE)*SUMIFS('IEA-MethaneAbatement-US'!$M:$M,'IEA-MethaneAbatement-US'!$N:$N,"&lt;"&amp;$B22,'IEA-MethaneAbatement-US'!$N:$N,"&gt;="&amp;$A22,'IEA-MethaneAbatement-US'!$L:$L,$B$1))+(VLOOKUP($C$1,'Multipliers and Adjustments'!$A$70:$I$86,TRUNC(COLUMN(S$2)/5)+2,FALSE)*SUMIFS('IEA-MethaneAbatement-US'!$M:$M,'IEA-MethaneAbatement-US'!$N:$N,"&lt;"&amp;$B22,'IEA-MethaneAbatement-US'!$N:$N,"&gt;="&amp;$A22,'IEA-MethaneAbatement-US'!$L:$L,$C$1))+(VLOOKUP($D$1,'Multipliers and Adjustments'!$A$70:$I$86,TRUNC(COLUMN(S$2)/5)+2,FALSE)*SUMIFS('IEA-MethaneAbatement-US'!$M:$M,'IEA-MethaneAbatement-US'!$N:$N,"&lt;"&amp;$B22,'IEA-MethaneAbatement-US'!$N:$N,"&gt;="&amp;$A22,'IEA-MethaneAbatement-US'!$L:$L,$D$1)))*'State Downscaling Multipliers'!$B$7*(1+'EPA to IEA Scaling'!W$10)</f>
        <v>0</v>
      </c>
      <c r="T22" s="2">
        <f>((VLOOKUP($B$1,'Multipliers and Adjustments'!$A$70:$I$86,TRUNC(COLUMN(T$2)/5)+2,FALSE)*SUMIFS('IEA-MethaneAbatement-US'!$M:$M,'IEA-MethaneAbatement-US'!$N:$N,"&lt;"&amp;$B22,'IEA-MethaneAbatement-US'!$N:$N,"&gt;="&amp;$A22,'IEA-MethaneAbatement-US'!$L:$L,$B$1))+(VLOOKUP($C$1,'Multipliers and Adjustments'!$A$70:$I$86,TRUNC(COLUMN(T$2)/5)+2,FALSE)*SUMIFS('IEA-MethaneAbatement-US'!$M:$M,'IEA-MethaneAbatement-US'!$N:$N,"&lt;"&amp;$B22,'IEA-MethaneAbatement-US'!$N:$N,"&gt;="&amp;$A22,'IEA-MethaneAbatement-US'!$L:$L,$C$1))+(VLOOKUP($D$1,'Multipliers and Adjustments'!$A$70:$I$86,TRUNC(COLUMN(T$2)/5)+2,FALSE)*SUMIFS('IEA-MethaneAbatement-US'!$M:$M,'IEA-MethaneAbatement-US'!$N:$N,"&lt;"&amp;$B22,'IEA-MethaneAbatement-US'!$N:$N,"&gt;="&amp;$A22,'IEA-MethaneAbatement-US'!$L:$L,$D$1)))*'State Downscaling Multipliers'!$B$7*(1+'EPA to IEA Scaling'!X$10)</f>
        <v>0</v>
      </c>
      <c r="U22" s="2">
        <f>((VLOOKUP($B$1,'Multipliers and Adjustments'!$A$70:$I$86,TRUNC(COLUMN(U$2)/5)+2,FALSE)*SUMIFS('IEA-MethaneAbatement-US'!$M:$M,'IEA-MethaneAbatement-US'!$N:$N,"&lt;"&amp;$B22,'IEA-MethaneAbatement-US'!$N:$N,"&gt;="&amp;$A22,'IEA-MethaneAbatement-US'!$L:$L,$B$1))+(VLOOKUP($C$1,'Multipliers and Adjustments'!$A$70:$I$86,TRUNC(COLUMN(U$2)/5)+2,FALSE)*SUMIFS('IEA-MethaneAbatement-US'!$M:$M,'IEA-MethaneAbatement-US'!$N:$N,"&lt;"&amp;$B22,'IEA-MethaneAbatement-US'!$N:$N,"&gt;="&amp;$A22,'IEA-MethaneAbatement-US'!$L:$L,$C$1))+(VLOOKUP($D$1,'Multipliers and Adjustments'!$A$70:$I$86,TRUNC(COLUMN(U$2)/5)+2,FALSE)*SUMIFS('IEA-MethaneAbatement-US'!$M:$M,'IEA-MethaneAbatement-US'!$N:$N,"&lt;"&amp;$B22,'IEA-MethaneAbatement-US'!$N:$N,"&gt;="&amp;$A22,'IEA-MethaneAbatement-US'!$L:$L,$D$1)))*'State Downscaling Multipliers'!$B$7*(1+'EPA to IEA Scaling'!Y$10)</f>
        <v>0</v>
      </c>
      <c r="V22" s="2">
        <f>((VLOOKUP($B$1,'Multipliers and Adjustments'!$A$70:$I$86,TRUNC(COLUMN(V$2)/5)+2,FALSE)*SUMIFS('IEA-MethaneAbatement-US'!$M:$M,'IEA-MethaneAbatement-US'!$N:$N,"&lt;"&amp;$B22,'IEA-MethaneAbatement-US'!$N:$N,"&gt;="&amp;$A22,'IEA-MethaneAbatement-US'!$L:$L,$B$1))+(VLOOKUP($C$1,'Multipliers and Adjustments'!$A$70:$I$86,TRUNC(COLUMN(V$2)/5)+2,FALSE)*SUMIFS('IEA-MethaneAbatement-US'!$M:$M,'IEA-MethaneAbatement-US'!$N:$N,"&lt;"&amp;$B22,'IEA-MethaneAbatement-US'!$N:$N,"&gt;="&amp;$A22,'IEA-MethaneAbatement-US'!$L:$L,$C$1))+(VLOOKUP($D$1,'Multipliers and Adjustments'!$A$70:$I$86,TRUNC(COLUMN(V$2)/5)+2,FALSE)*SUMIFS('IEA-MethaneAbatement-US'!$M:$M,'IEA-MethaneAbatement-US'!$N:$N,"&lt;"&amp;$B22,'IEA-MethaneAbatement-US'!$N:$N,"&gt;="&amp;$A22,'IEA-MethaneAbatement-US'!$L:$L,$D$1)))*'State Downscaling Multipliers'!$B$7*(1+'EPA to IEA Scaling'!Z$10)</f>
        <v>0</v>
      </c>
      <c r="W22" s="105">
        <f>((VLOOKUP($B$1,'Multipliers and Adjustments'!$A$70:$I$86,TRUNC(COLUMN(W$2)/5)+2,FALSE)*SUMIFS('IEA-MethaneAbatement-US'!$M:$M,'IEA-MethaneAbatement-US'!$N:$N,"&lt;"&amp;$B22,'IEA-MethaneAbatement-US'!$N:$N,"&gt;="&amp;$A22,'IEA-MethaneAbatement-US'!$L:$L,$B$1))+(VLOOKUP($C$1,'Multipliers and Adjustments'!$A$70:$I$86,TRUNC(COLUMN(W$2)/5)+2,FALSE)*SUMIFS('IEA-MethaneAbatement-US'!$M:$M,'IEA-MethaneAbatement-US'!$N:$N,"&lt;"&amp;$B22,'IEA-MethaneAbatement-US'!$N:$N,"&gt;="&amp;$A22,'IEA-MethaneAbatement-US'!$L:$L,$C$1))+(VLOOKUP($D$1,'Multipliers and Adjustments'!$A$70:$I$86,TRUNC(COLUMN(W$2)/5)+2,FALSE)*SUMIFS('IEA-MethaneAbatement-US'!$M:$M,'IEA-MethaneAbatement-US'!$N:$N,"&lt;"&amp;$B22,'IEA-MethaneAbatement-US'!$N:$N,"&gt;="&amp;$A22,'IEA-MethaneAbatement-US'!$L:$L,$D$1)))*'State Downscaling Multipliers'!$B$7*(1+'EPA to IEA Scaling'!AA$10)</f>
        <v>0</v>
      </c>
      <c r="X22" s="2">
        <f>((VLOOKUP($B$1,'Multipliers and Adjustments'!$A$70:$I$86,TRUNC(COLUMN(X$2)/5)+2,FALSE)*SUMIFS('IEA-MethaneAbatement-US'!$M:$M,'IEA-MethaneAbatement-US'!$N:$N,"&lt;"&amp;$B22,'IEA-MethaneAbatement-US'!$N:$N,"&gt;="&amp;$A22,'IEA-MethaneAbatement-US'!$L:$L,$B$1))+(VLOOKUP($C$1,'Multipliers and Adjustments'!$A$70:$I$86,TRUNC(COLUMN(X$2)/5)+2,FALSE)*SUMIFS('IEA-MethaneAbatement-US'!$M:$M,'IEA-MethaneAbatement-US'!$N:$N,"&lt;"&amp;$B22,'IEA-MethaneAbatement-US'!$N:$N,"&gt;="&amp;$A22,'IEA-MethaneAbatement-US'!$L:$L,$C$1))+(VLOOKUP($D$1,'Multipliers and Adjustments'!$A$70:$I$86,TRUNC(COLUMN(X$2)/5)+2,FALSE)*SUMIFS('IEA-MethaneAbatement-US'!$M:$M,'IEA-MethaneAbatement-US'!$N:$N,"&lt;"&amp;$B22,'IEA-MethaneAbatement-US'!$N:$N,"&gt;="&amp;$A22,'IEA-MethaneAbatement-US'!$L:$L,$D$1)))*'State Downscaling Multipliers'!$B$7*(1+'EPA to IEA Scaling'!AB$10)</f>
        <v>0</v>
      </c>
      <c r="Y22" s="2">
        <f>((VLOOKUP($B$1,'Multipliers and Adjustments'!$A$70:$I$86,TRUNC(COLUMN(Y$2)/5)+2,FALSE)*SUMIFS('IEA-MethaneAbatement-US'!$M:$M,'IEA-MethaneAbatement-US'!$N:$N,"&lt;"&amp;$B22,'IEA-MethaneAbatement-US'!$N:$N,"&gt;="&amp;$A22,'IEA-MethaneAbatement-US'!$L:$L,$B$1))+(VLOOKUP($C$1,'Multipliers and Adjustments'!$A$70:$I$86,TRUNC(COLUMN(Y$2)/5)+2,FALSE)*SUMIFS('IEA-MethaneAbatement-US'!$M:$M,'IEA-MethaneAbatement-US'!$N:$N,"&lt;"&amp;$B22,'IEA-MethaneAbatement-US'!$N:$N,"&gt;="&amp;$A22,'IEA-MethaneAbatement-US'!$L:$L,$C$1))+(VLOOKUP($D$1,'Multipliers and Adjustments'!$A$70:$I$86,TRUNC(COLUMN(Y$2)/5)+2,FALSE)*SUMIFS('IEA-MethaneAbatement-US'!$M:$M,'IEA-MethaneAbatement-US'!$N:$N,"&lt;"&amp;$B22,'IEA-MethaneAbatement-US'!$N:$N,"&gt;="&amp;$A22,'IEA-MethaneAbatement-US'!$L:$L,$D$1)))*'State Downscaling Multipliers'!$B$7*(1+'EPA to IEA Scaling'!AC$10)</f>
        <v>0</v>
      </c>
      <c r="Z22" s="2">
        <f>((VLOOKUP($B$1,'Multipliers and Adjustments'!$A$70:$I$86,TRUNC(COLUMN(Z$2)/5)+2,FALSE)*SUMIFS('IEA-MethaneAbatement-US'!$M:$M,'IEA-MethaneAbatement-US'!$N:$N,"&lt;"&amp;$B22,'IEA-MethaneAbatement-US'!$N:$N,"&gt;="&amp;$A22,'IEA-MethaneAbatement-US'!$L:$L,$B$1))+(VLOOKUP($C$1,'Multipliers and Adjustments'!$A$70:$I$86,TRUNC(COLUMN(Z$2)/5)+2,FALSE)*SUMIFS('IEA-MethaneAbatement-US'!$M:$M,'IEA-MethaneAbatement-US'!$N:$N,"&lt;"&amp;$B22,'IEA-MethaneAbatement-US'!$N:$N,"&gt;="&amp;$A22,'IEA-MethaneAbatement-US'!$L:$L,$C$1))+(VLOOKUP($D$1,'Multipliers and Adjustments'!$A$70:$I$86,TRUNC(COLUMN(Z$2)/5)+2,FALSE)*SUMIFS('IEA-MethaneAbatement-US'!$M:$M,'IEA-MethaneAbatement-US'!$N:$N,"&lt;"&amp;$B22,'IEA-MethaneAbatement-US'!$N:$N,"&gt;="&amp;$A22,'IEA-MethaneAbatement-US'!$L:$L,$D$1)))*'State Downscaling Multipliers'!$B$7*(1+'EPA to IEA Scaling'!AD$10)</f>
        <v>0</v>
      </c>
      <c r="AA22" s="2">
        <f>((VLOOKUP($B$1,'Multipliers and Adjustments'!$A$70:$I$86,TRUNC(COLUMN(AA$2)/5)+2,FALSE)*SUMIFS('IEA-MethaneAbatement-US'!$M:$M,'IEA-MethaneAbatement-US'!$N:$N,"&lt;"&amp;$B22,'IEA-MethaneAbatement-US'!$N:$N,"&gt;="&amp;$A22,'IEA-MethaneAbatement-US'!$L:$L,$B$1))+(VLOOKUP($C$1,'Multipliers and Adjustments'!$A$70:$I$86,TRUNC(COLUMN(AA$2)/5)+2,FALSE)*SUMIFS('IEA-MethaneAbatement-US'!$M:$M,'IEA-MethaneAbatement-US'!$N:$N,"&lt;"&amp;$B22,'IEA-MethaneAbatement-US'!$N:$N,"&gt;="&amp;$A22,'IEA-MethaneAbatement-US'!$L:$L,$C$1))+(VLOOKUP($D$1,'Multipliers and Adjustments'!$A$70:$I$86,TRUNC(COLUMN(AA$2)/5)+2,FALSE)*SUMIFS('IEA-MethaneAbatement-US'!$M:$M,'IEA-MethaneAbatement-US'!$N:$N,"&lt;"&amp;$B22,'IEA-MethaneAbatement-US'!$N:$N,"&gt;="&amp;$A22,'IEA-MethaneAbatement-US'!$L:$L,$D$1)))*'State Downscaling Multipliers'!$B$7*(1+'EPA to IEA Scaling'!AE$10)</f>
        <v>0</v>
      </c>
      <c r="AB22" s="105">
        <f>((VLOOKUP($B$1,'Multipliers and Adjustments'!$A$70:$I$86,TRUNC(COLUMN(AB$2)/5)+2,FALSE)*SUMIFS('IEA-MethaneAbatement-US'!$M:$M,'IEA-MethaneAbatement-US'!$N:$N,"&lt;"&amp;$B22,'IEA-MethaneAbatement-US'!$N:$N,"&gt;="&amp;$A22,'IEA-MethaneAbatement-US'!$L:$L,$B$1))+(VLOOKUP($C$1,'Multipliers and Adjustments'!$A$70:$I$86,TRUNC(COLUMN(AB$2)/5)+2,FALSE)*SUMIFS('IEA-MethaneAbatement-US'!$M:$M,'IEA-MethaneAbatement-US'!$N:$N,"&lt;"&amp;$B22,'IEA-MethaneAbatement-US'!$N:$N,"&gt;="&amp;$A22,'IEA-MethaneAbatement-US'!$L:$L,$C$1))+(VLOOKUP($D$1,'Multipliers and Adjustments'!$A$70:$I$86,TRUNC(COLUMN(AB$2)/5)+2,FALSE)*SUMIFS('IEA-MethaneAbatement-US'!$M:$M,'IEA-MethaneAbatement-US'!$N:$N,"&lt;"&amp;$B22,'IEA-MethaneAbatement-US'!$N:$N,"&gt;="&amp;$A22,'IEA-MethaneAbatement-US'!$L:$L,$D$1)))*'State Downscaling Multipliers'!$B$7*(1+'EPA to IEA Scaling'!AF$10)</f>
        <v>0</v>
      </c>
      <c r="AC22" s="2">
        <f>((VLOOKUP($B$1,'Multipliers and Adjustments'!$A$70:$I$86,TRUNC(COLUMN(AC$2)/5)+2,FALSE)*SUMIFS('IEA-MethaneAbatement-US'!$M:$M,'IEA-MethaneAbatement-US'!$N:$N,"&lt;"&amp;$B22,'IEA-MethaneAbatement-US'!$N:$N,"&gt;="&amp;$A22,'IEA-MethaneAbatement-US'!$L:$L,$B$1))+(VLOOKUP($C$1,'Multipliers and Adjustments'!$A$70:$I$86,TRUNC(COLUMN(AC$2)/5)+2,FALSE)*SUMIFS('IEA-MethaneAbatement-US'!$M:$M,'IEA-MethaneAbatement-US'!$N:$N,"&lt;"&amp;$B22,'IEA-MethaneAbatement-US'!$N:$N,"&gt;="&amp;$A22,'IEA-MethaneAbatement-US'!$L:$L,$C$1))+(VLOOKUP($D$1,'Multipliers and Adjustments'!$A$70:$I$86,TRUNC(COLUMN(AC$2)/5)+2,FALSE)*SUMIFS('IEA-MethaneAbatement-US'!$M:$M,'IEA-MethaneAbatement-US'!$N:$N,"&lt;"&amp;$B22,'IEA-MethaneAbatement-US'!$N:$N,"&gt;="&amp;$A22,'IEA-MethaneAbatement-US'!$L:$L,$D$1)))*'State Downscaling Multipliers'!$B$7*(1+'EPA to IEA Scaling'!AG$10)</f>
        <v>0</v>
      </c>
      <c r="AD22" s="2">
        <f>((VLOOKUP($B$1,'Multipliers and Adjustments'!$A$70:$I$86,TRUNC(COLUMN(AD$2)/5)+2,FALSE)*SUMIFS('IEA-MethaneAbatement-US'!$M:$M,'IEA-MethaneAbatement-US'!$N:$N,"&lt;"&amp;$B22,'IEA-MethaneAbatement-US'!$N:$N,"&gt;="&amp;$A22,'IEA-MethaneAbatement-US'!$L:$L,$B$1))+(VLOOKUP($C$1,'Multipliers and Adjustments'!$A$70:$I$86,TRUNC(COLUMN(AD$2)/5)+2,FALSE)*SUMIFS('IEA-MethaneAbatement-US'!$M:$M,'IEA-MethaneAbatement-US'!$N:$N,"&lt;"&amp;$B22,'IEA-MethaneAbatement-US'!$N:$N,"&gt;="&amp;$A22,'IEA-MethaneAbatement-US'!$L:$L,$C$1))+(VLOOKUP($D$1,'Multipliers and Adjustments'!$A$70:$I$86,TRUNC(COLUMN(AD$2)/5)+2,FALSE)*SUMIFS('IEA-MethaneAbatement-US'!$M:$M,'IEA-MethaneAbatement-US'!$N:$N,"&lt;"&amp;$B22,'IEA-MethaneAbatement-US'!$N:$N,"&gt;="&amp;$A22,'IEA-MethaneAbatement-US'!$L:$L,$D$1)))*'State Downscaling Multipliers'!$B$7*(1+'EPA to IEA Scaling'!AH$10)</f>
        <v>0</v>
      </c>
      <c r="AE22" s="2">
        <f>((VLOOKUP($B$1,'Multipliers and Adjustments'!$A$70:$I$86,TRUNC(COLUMN(AE$2)/5)+2,FALSE)*SUMIFS('IEA-MethaneAbatement-US'!$M:$M,'IEA-MethaneAbatement-US'!$N:$N,"&lt;"&amp;$B22,'IEA-MethaneAbatement-US'!$N:$N,"&gt;="&amp;$A22,'IEA-MethaneAbatement-US'!$L:$L,$B$1))+(VLOOKUP($C$1,'Multipliers and Adjustments'!$A$70:$I$86,TRUNC(COLUMN(AE$2)/5)+2,FALSE)*SUMIFS('IEA-MethaneAbatement-US'!$M:$M,'IEA-MethaneAbatement-US'!$N:$N,"&lt;"&amp;$B22,'IEA-MethaneAbatement-US'!$N:$N,"&gt;="&amp;$A22,'IEA-MethaneAbatement-US'!$L:$L,$C$1))+(VLOOKUP($D$1,'Multipliers and Adjustments'!$A$70:$I$86,TRUNC(COLUMN(AE$2)/5)+2,FALSE)*SUMIFS('IEA-MethaneAbatement-US'!$M:$M,'IEA-MethaneAbatement-US'!$N:$N,"&lt;"&amp;$B22,'IEA-MethaneAbatement-US'!$N:$N,"&gt;="&amp;$A22,'IEA-MethaneAbatement-US'!$L:$L,$D$1)))*'State Downscaling Multipliers'!$B$7*(1+'EPA to IEA Scaling'!AI$10)</f>
        <v>0</v>
      </c>
      <c r="AF22" s="2">
        <f>((VLOOKUP($B$1,'Multipliers and Adjustments'!$A$70:$I$86,TRUNC(COLUMN(AF$2)/5)+2,FALSE)*SUMIFS('IEA-MethaneAbatement-US'!$M:$M,'IEA-MethaneAbatement-US'!$N:$N,"&lt;"&amp;$B22,'IEA-MethaneAbatement-US'!$N:$N,"&gt;="&amp;$A22,'IEA-MethaneAbatement-US'!$L:$L,$B$1))+(VLOOKUP($C$1,'Multipliers and Adjustments'!$A$70:$I$86,TRUNC(COLUMN(AF$2)/5)+2,FALSE)*SUMIFS('IEA-MethaneAbatement-US'!$M:$M,'IEA-MethaneAbatement-US'!$N:$N,"&lt;"&amp;$B22,'IEA-MethaneAbatement-US'!$N:$N,"&gt;="&amp;$A22,'IEA-MethaneAbatement-US'!$L:$L,$C$1))+(VLOOKUP($D$1,'Multipliers and Adjustments'!$A$70:$I$86,TRUNC(COLUMN(AF$2)/5)+2,FALSE)*SUMIFS('IEA-MethaneAbatement-US'!$M:$M,'IEA-MethaneAbatement-US'!$N:$N,"&lt;"&amp;$B22,'IEA-MethaneAbatement-US'!$N:$N,"&gt;="&amp;$A22,'IEA-MethaneAbatement-US'!$L:$L,$D$1)))*'State Downscaling Multipliers'!$B$7*(1+'EPA to IEA Scaling'!AJ$10)</f>
        <v>0</v>
      </c>
      <c r="AG22" s="105">
        <f>((VLOOKUP($B$1,'Multipliers and Adjustments'!$A$70:$I$86,TRUNC(COLUMN(AG$2)/5)+2,FALSE)*SUMIFS('IEA-MethaneAbatement-US'!$M:$M,'IEA-MethaneAbatement-US'!$N:$N,"&lt;"&amp;$B22,'IEA-MethaneAbatement-US'!$N:$N,"&gt;="&amp;$A22,'IEA-MethaneAbatement-US'!$L:$L,$B$1))+(VLOOKUP($C$1,'Multipliers and Adjustments'!$A$70:$I$86,TRUNC(COLUMN(AG$2)/5)+2,FALSE)*SUMIFS('IEA-MethaneAbatement-US'!$M:$M,'IEA-MethaneAbatement-US'!$N:$N,"&lt;"&amp;$B22,'IEA-MethaneAbatement-US'!$N:$N,"&gt;="&amp;$A22,'IEA-MethaneAbatement-US'!$L:$L,$C$1))+(VLOOKUP($D$1,'Multipliers and Adjustments'!$A$70:$I$86,TRUNC(COLUMN(AG$2)/5)+2,FALSE)*SUMIFS('IEA-MethaneAbatement-US'!$M:$M,'IEA-MethaneAbatement-US'!$N:$N,"&lt;"&amp;$B22,'IEA-MethaneAbatement-US'!$N:$N,"&gt;="&amp;$A22,'IEA-MethaneAbatement-US'!$L:$L,$D$1)))*'State Downscaling Multipliers'!$B$7*(1+'EPA to IEA Scaling'!AK$10)</f>
        <v>0</v>
      </c>
      <c r="AH22" s="2">
        <f>((VLOOKUP($B$1,'Multipliers and Adjustments'!$A$70:$I$86,TRUNC(COLUMN(AH$2)/5)+2,FALSE)*SUMIFS('IEA-MethaneAbatement-US'!$M:$M,'IEA-MethaneAbatement-US'!$N:$N,"&lt;"&amp;$B22,'IEA-MethaneAbatement-US'!$N:$N,"&gt;="&amp;$A22,'IEA-MethaneAbatement-US'!$L:$L,$B$1))+(VLOOKUP($C$1,'Multipliers and Adjustments'!$A$70:$I$86,TRUNC(COLUMN(AH$2)/5)+2,FALSE)*SUMIFS('IEA-MethaneAbatement-US'!$M:$M,'IEA-MethaneAbatement-US'!$N:$N,"&lt;"&amp;$B22,'IEA-MethaneAbatement-US'!$N:$N,"&gt;="&amp;$A22,'IEA-MethaneAbatement-US'!$L:$L,$C$1))+(VLOOKUP($D$1,'Multipliers and Adjustments'!$A$70:$I$86,TRUNC(COLUMN(AH$2)/5)+2,FALSE)*SUMIFS('IEA-MethaneAbatement-US'!$M:$M,'IEA-MethaneAbatement-US'!$N:$N,"&lt;"&amp;$B22,'IEA-MethaneAbatement-US'!$N:$N,"&gt;="&amp;$A22,'IEA-MethaneAbatement-US'!$L:$L,$D$1)))*'State Downscaling Multipliers'!$B$7*(1+'EPA to IEA Scaling'!AL$10)</f>
        <v>0</v>
      </c>
      <c r="AI22" s="2">
        <f>((VLOOKUP($B$1,'Multipliers and Adjustments'!$A$70:$I$86,TRUNC(COLUMN(AI$2)/5)+2,FALSE)*SUMIFS('IEA-MethaneAbatement-US'!$M:$M,'IEA-MethaneAbatement-US'!$N:$N,"&lt;"&amp;$B22,'IEA-MethaneAbatement-US'!$N:$N,"&gt;="&amp;$A22,'IEA-MethaneAbatement-US'!$L:$L,$B$1))+(VLOOKUP($C$1,'Multipliers and Adjustments'!$A$70:$I$86,TRUNC(COLUMN(AI$2)/5)+2,FALSE)*SUMIFS('IEA-MethaneAbatement-US'!$M:$M,'IEA-MethaneAbatement-US'!$N:$N,"&lt;"&amp;$B22,'IEA-MethaneAbatement-US'!$N:$N,"&gt;="&amp;$A22,'IEA-MethaneAbatement-US'!$L:$L,$C$1))+(VLOOKUP($D$1,'Multipliers and Adjustments'!$A$70:$I$86,TRUNC(COLUMN(AI$2)/5)+2,FALSE)*SUMIFS('IEA-MethaneAbatement-US'!$M:$M,'IEA-MethaneAbatement-US'!$N:$N,"&lt;"&amp;$B22,'IEA-MethaneAbatement-US'!$N:$N,"&gt;="&amp;$A22,'IEA-MethaneAbatement-US'!$L:$L,$D$1)))*'State Downscaling Multipliers'!$B$7*(1+'EPA to IEA Scaling'!AM$10)</f>
        <v>0</v>
      </c>
      <c r="AJ22" s="2">
        <f>((VLOOKUP($B$1,'Multipliers and Adjustments'!$A$70:$I$86,TRUNC(COLUMN(AJ$2)/5)+2,FALSE)*SUMIFS('IEA-MethaneAbatement-US'!$M:$M,'IEA-MethaneAbatement-US'!$N:$N,"&lt;"&amp;$B22,'IEA-MethaneAbatement-US'!$N:$N,"&gt;="&amp;$A22,'IEA-MethaneAbatement-US'!$L:$L,$B$1))+(VLOOKUP($C$1,'Multipliers and Adjustments'!$A$70:$I$86,TRUNC(COLUMN(AJ$2)/5)+2,FALSE)*SUMIFS('IEA-MethaneAbatement-US'!$M:$M,'IEA-MethaneAbatement-US'!$N:$N,"&lt;"&amp;$B22,'IEA-MethaneAbatement-US'!$N:$N,"&gt;="&amp;$A22,'IEA-MethaneAbatement-US'!$L:$L,$C$1))+(VLOOKUP($D$1,'Multipliers and Adjustments'!$A$70:$I$86,TRUNC(COLUMN(AJ$2)/5)+2,FALSE)*SUMIFS('IEA-MethaneAbatement-US'!$M:$M,'IEA-MethaneAbatement-US'!$N:$N,"&lt;"&amp;$B22,'IEA-MethaneAbatement-US'!$N:$N,"&gt;="&amp;$A22,'IEA-MethaneAbatement-US'!$L:$L,$D$1)))*'State Downscaling Multipliers'!$B$7*(1+'EPA to IEA Scaling'!AN$10)</f>
        <v>0</v>
      </c>
      <c r="AK22" s="2">
        <f>((VLOOKUP($B$1,'Multipliers and Adjustments'!$A$70:$I$86,TRUNC(COLUMN(AK$2)/5)+2,FALSE)*SUMIFS('IEA-MethaneAbatement-US'!$M:$M,'IEA-MethaneAbatement-US'!$N:$N,"&lt;"&amp;$B22,'IEA-MethaneAbatement-US'!$N:$N,"&gt;="&amp;$A22,'IEA-MethaneAbatement-US'!$L:$L,$B$1))+(VLOOKUP($C$1,'Multipliers and Adjustments'!$A$70:$I$86,TRUNC(COLUMN(AK$2)/5)+2,FALSE)*SUMIFS('IEA-MethaneAbatement-US'!$M:$M,'IEA-MethaneAbatement-US'!$N:$N,"&lt;"&amp;$B22,'IEA-MethaneAbatement-US'!$N:$N,"&gt;="&amp;$A22,'IEA-MethaneAbatement-US'!$L:$L,$C$1))+(VLOOKUP($D$1,'Multipliers and Adjustments'!$A$70:$I$86,TRUNC(COLUMN(AK$2)/5)+2,FALSE)*SUMIFS('IEA-MethaneAbatement-US'!$M:$M,'IEA-MethaneAbatement-US'!$N:$N,"&lt;"&amp;$B22,'IEA-MethaneAbatement-US'!$N:$N,"&gt;="&amp;$A22,'IEA-MethaneAbatement-US'!$L:$L,$D$1)))*'State Downscaling Multipliers'!$B$7*(1+'EPA to IEA Scaling'!AO$10)</f>
        <v>0</v>
      </c>
      <c r="AL22" s="105">
        <f>((VLOOKUP($B$1,'Multipliers and Adjustments'!$A$70:$I$86,TRUNC(COLUMN(AL$2)/5)+2,FALSE)*SUMIFS('IEA-MethaneAbatement-US'!$M:$M,'IEA-MethaneAbatement-US'!$N:$N,"&lt;"&amp;$B22,'IEA-MethaneAbatement-US'!$N:$N,"&gt;="&amp;$A22,'IEA-MethaneAbatement-US'!$L:$L,$B$1))+(VLOOKUP($C$1,'Multipliers and Adjustments'!$A$70:$I$86,TRUNC(COLUMN(AL$2)/5)+2,FALSE)*SUMIFS('IEA-MethaneAbatement-US'!$M:$M,'IEA-MethaneAbatement-US'!$N:$N,"&lt;"&amp;$B22,'IEA-MethaneAbatement-US'!$N:$N,"&gt;="&amp;$A22,'IEA-MethaneAbatement-US'!$L:$L,$C$1))+(VLOOKUP($D$1,'Multipliers and Adjustments'!$A$70:$I$86,TRUNC(COLUMN(AL$2)/5)+2,FALSE)*SUMIFS('IEA-MethaneAbatement-US'!$M:$M,'IEA-MethaneAbatement-US'!$N:$N,"&lt;"&amp;$B22,'IEA-MethaneAbatement-US'!$N:$N,"&gt;="&amp;$A22,'IEA-MethaneAbatement-US'!$L:$L,$D$1)))*'State Downscaling Multipliers'!$B$7*(1+'EPA to IEA Scaling'!AP$10)</f>
        <v>0</v>
      </c>
    </row>
    <row r="23" spans="1:38" ht="15.75" customHeight="1" x14ac:dyDescent="0.25">
      <c r="A23" s="49">
        <f t="shared" si="1"/>
        <v>-150</v>
      </c>
      <c r="B23" s="49">
        <f t="shared" si="0"/>
        <v>-100</v>
      </c>
      <c r="C23" s="105">
        <f>((VLOOKUP($B$1,'Multipliers and Adjustments'!$A$70:$I$86,TRUNC(COLUMN(C$2)/5)+2,FALSE)*SUMIFS('IEA-MethaneAbatement-US'!$M:$M,'IEA-MethaneAbatement-US'!$N:$N,"&lt;"&amp;$B23,'IEA-MethaneAbatement-US'!$N:$N,"&gt;="&amp;$A23,'IEA-MethaneAbatement-US'!$L:$L,$B$1))+(VLOOKUP($C$1,'Multipliers and Adjustments'!$A$70:$I$86,TRUNC(COLUMN(C$2)/5)+2,FALSE)*SUMIFS('IEA-MethaneAbatement-US'!$M:$M,'IEA-MethaneAbatement-US'!$N:$N,"&lt;"&amp;$B23,'IEA-MethaneAbatement-US'!$N:$N,"&gt;="&amp;$A23,'IEA-MethaneAbatement-US'!$L:$L,$C$1))+(VLOOKUP($D$1,'Multipliers and Adjustments'!$A$70:$I$86,TRUNC(COLUMN(C$2)/5)+2,FALSE)*SUMIFS('IEA-MethaneAbatement-US'!$M:$M,'IEA-MethaneAbatement-US'!$N:$N,"&lt;"&amp;$B23,'IEA-MethaneAbatement-US'!$N:$N,"&gt;="&amp;$A23,'IEA-MethaneAbatement-US'!$L:$L,$D$1)))*'State Downscaling Multipliers'!$B$7*(1+'EPA to IEA Scaling'!G$10)</f>
        <v>0</v>
      </c>
      <c r="D23" s="2">
        <f>((VLOOKUP($B$1,'Multipliers and Adjustments'!$A$70:$I$86,TRUNC(COLUMN(D$2)/5)+2,FALSE)*SUMIFS('IEA-MethaneAbatement-US'!$M:$M,'IEA-MethaneAbatement-US'!$N:$N,"&lt;"&amp;$B23,'IEA-MethaneAbatement-US'!$N:$N,"&gt;="&amp;$A23,'IEA-MethaneAbatement-US'!$L:$L,$B$1))+(VLOOKUP($C$1,'Multipliers and Adjustments'!$A$70:$I$86,TRUNC(COLUMN(D$2)/5)+2,FALSE)*SUMIFS('IEA-MethaneAbatement-US'!$M:$M,'IEA-MethaneAbatement-US'!$N:$N,"&lt;"&amp;$B23,'IEA-MethaneAbatement-US'!$N:$N,"&gt;="&amp;$A23,'IEA-MethaneAbatement-US'!$L:$L,$C$1))+(VLOOKUP($D$1,'Multipliers and Adjustments'!$A$70:$I$86,TRUNC(COLUMN(D$2)/5)+2,FALSE)*SUMIFS('IEA-MethaneAbatement-US'!$M:$M,'IEA-MethaneAbatement-US'!$N:$N,"&lt;"&amp;$B23,'IEA-MethaneAbatement-US'!$N:$N,"&gt;="&amp;$A23,'IEA-MethaneAbatement-US'!$L:$L,$D$1)))*'State Downscaling Multipliers'!$B$7*(1+'EPA to IEA Scaling'!H$10)</f>
        <v>0</v>
      </c>
      <c r="E23" s="2">
        <f>((VLOOKUP($B$1,'Multipliers and Adjustments'!$A$70:$I$86,TRUNC(COLUMN(E$2)/5)+2,FALSE)*SUMIFS('IEA-MethaneAbatement-US'!$M:$M,'IEA-MethaneAbatement-US'!$N:$N,"&lt;"&amp;$B23,'IEA-MethaneAbatement-US'!$N:$N,"&gt;="&amp;$A23,'IEA-MethaneAbatement-US'!$L:$L,$B$1))+(VLOOKUP($C$1,'Multipliers and Adjustments'!$A$70:$I$86,TRUNC(COLUMN(E$2)/5)+2,FALSE)*SUMIFS('IEA-MethaneAbatement-US'!$M:$M,'IEA-MethaneAbatement-US'!$N:$N,"&lt;"&amp;$B23,'IEA-MethaneAbatement-US'!$N:$N,"&gt;="&amp;$A23,'IEA-MethaneAbatement-US'!$L:$L,$C$1))+(VLOOKUP($D$1,'Multipliers and Adjustments'!$A$70:$I$86,TRUNC(COLUMN(E$2)/5)+2,FALSE)*SUMIFS('IEA-MethaneAbatement-US'!$M:$M,'IEA-MethaneAbatement-US'!$N:$N,"&lt;"&amp;$B23,'IEA-MethaneAbatement-US'!$N:$N,"&gt;="&amp;$A23,'IEA-MethaneAbatement-US'!$L:$L,$D$1)))*'State Downscaling Multipliers'!$B$7*(1+'EPA to IEA Scaling'!I$10)</f>
        <v>0</v>
      </c>
      <c r="F23" s="2">
        <f>((VLOOKUP($B$1,'Multipliers and Adjustments'!$A$70:$I$86,TRUNC(COLUMN(F$2)/5)+2,FALSE)*SUMIFS('IEA-MethaneAbatement-US'!$M:$M,'IEA-MethaneAbatement-US'!$N:$N,"&lt;"&amp;$B23,'IEA-MethaneAbatement-US'!$N:$N,"&gt;="&amp;$A23,'IEA-MethaneAbatement-US'!$L:$L,$B$1))+(VLOOKUP($C$1,'Multipliers and Adjustments'!$A$70:$I$86,TRUNC(COLUMN(F$2)/5)+2,FALSE)*SUMIFS('IEA-MethaneAbatement-US'!$M:$M,'IEA-MethaneAbatement-US'!$N:$N,"&lt;"&amp;$B23,'IEA-MethaneAbatement-US'!$N:$N,"&gt;="&amp;$A23,'IEA-MethaneAbatement-US'!$L:$L,$C$1))+(VLOOKUP($D$1,'Multipliers and Adjustments'!$A$70:$I$86,TRUNC(COLUMN(F$2)/5)+2,FALSE)*SUMIFS('IEA-MethaneAbatement-US'!$M:$M,'IEA-MethaneAbatement-US'!$N:$N,"&lt;"&amp;$B23,'IEA-MethaneAbatement-US'!$N:$N,"&gt;="&amp;$A23,'IEA-MethaneAbatement-US'!$L:$L,$D$1)))*'State Downscaling Multipliers'!$B$7*(1+'EPA to IEA Scaling'!J$10)</f>
        <v>0</v>
      </c>
      <c r="G23" s="154">
        <f>((VLOOKUP($B$1,'Multipliers and Adjustments'!$A$70:$I$86,TRUNC(COLUMN(G$2)/5)+2,FALSE)*SUMIFS('IEA-MethaneAbatement-US'!$M:$M,'IEA-MethaneAbatement-US'!$N:$N,"&lt;"&amp;$B23,'IEA-MethaneAbatement-US'!$N:$N,"&gt;="&amp;$A23,'IEA-MethaneAbatement-US'!$L:$L,$B$1))+(VLOOKUP($C$1,'Multipliers and Adjustments'!$A$70:$I$86,TRUNC(COLUMN(G$2)/5)+2,FALSE)*SUMIFS('IEA-MethaneAbatement-US'!$M:$M,'IEA-MethaneAbatement-US'!$N:$N,"&lt;"&amp;$B23,'IEA-MethaneAbatement-US'!$N:$N,"&gt;="&amp;$A23,'IEA-MethaneAbatement-US'!$L:$L,$C$1))+(VLOOKUP($D$1,'Multipliers and Adjustments'!$A$70:$I$86,TRUNC(COLUMN(G$2)/5)+2,FALSE)*SUMIFS('IEA-MethaneAbatement-US'!$M:$M,'IEA-MethaneAbatement-US'!$N:$N,"&lt;"&amp;$B23,'IEA-MethaneAbatement-US'!$N:$N,"&gt;="&amp;$A23,'IEA-MethaneAbatement-US'!$L:$L,$D$1)))*'State Downscaling Multipliers'!$B$7*(1+'EPA to IEA Scaling'!K$10)</f>
        <v>0</v>
      </c>
      <c r="H23" s="105">
        <f>((VLOOKUP($B$1,'Multipliers and Adjustments'!$A$70:$I$86,TRUNC(COLUMN(H$2)/5)+2,FALSE)*SUMIFS('IEA-MethaneAbatement-US'!$M:$M,'IEA-MethaneAbatement-US'!$N:$N,"&lt;"&amp;$B23,'IEA-MethaneAbatement-US'!$N:$N,"&gt;="&amp;$A23,'IEA-MethaneAbatement-US'!$L:$L,$B$1))+(VLOOKUP($C$1,'Multipliers and Adjustments'!$A$70:$I$86,TRUNC(COLUMN(H$2)/5)+2,FALSE)*SUMIFS('IEA-MethaneAbatement-US'!$M:$M,'IEA-MethaneAbatement-US'!$N:$N,"&lt;"&amp;$B23,'IEA-MethaneAbatement-US'!$N:$N,"&gt;="&amp;$A23,'IEA-MethaneAbatement-US'!$L:$L,$C$1))+(VLOOKUP($D$1,'Multipliers and Adjustments'!$A$70:$I$86,TRUNC(COLUMN(H$2)/5)+2,FALSE)*SUMIFS('IEA-MethaneAbatement-US'!$M:$M,'IEA-MethaneAbatement-US'!$N:$N,"&lt;"&amp;$B23,'IEA-MethaneAbatement-US'!$N:$N,"&gt;="&amp;$A23,'IEA-MethaneAbatement-US'!$L:$L,$D$1)))*'State Downscaling Multipliers'!$B$7*(1+'EPA to IEA Scaling'!L$10)</f>
        <v>0</v>
      </c>
      <c r="I23" s="2">
        <f>((VLOOKUP($B$1,'Multipliers and Adjustments'!$A$70:$I$86,TRUNC(COLUMN(I$2)/5)+2,FALSE)*SUMIFS('IEA-MethaneAbatement-US'!$M:$M,'IEA-MethaneAbatement-US'!$N:$N,"&lt;"&amp;$B23,'IEA-MethaneAbatement-US'!$N:$N,"&gt;="&amp;$A23,'IEA-MethaneAbatement-US'!$L:$L,$B$1))+(VLOOKUP($C$1,'Multipliers and Adjustments'!$A$70:$I$86,TRUNC(COLUMN(I$2)/5)+2,FALSE)*SUMIFS('IEA-MethaneAbatement-US'!$M:$M,'IEA-MethaneAbatement-US'!$N:$N,"&lt;"&amp;$B23,'IEA-MethaneAbatement-US'!$N:$N,"&gt;="&amp;$A23,'IEA-MethaneAbatement-US'!$L:$L,$C$1))+(VLOOKUP($D$1,'Multipliers and Adjustments'!$A$70:$I$86,TRUNC(COLUMN(I$2)/5)+2,FALSE)*SUMIFS('IEA-MethaneAbatement-US'!$M:$M,'IEA-MethaneAbatement-US'!$N:$N,"&lt;"&amp;$B23,'IEA-MethaneAbatement-US'!$N:$N,"&gt;="&amp;$A23,'IEA-MethaneAbatement-US'!$L:$L,$D$1)))*'State Downscaling Multipliers'!$B$7*(1+'EPA to IEA Scaling'!M$10)</f>
        <v>0</v>
      </c>
      <c r="J23" s="2">
        <f>((VLOOKUP($B$1,'Multipliers and Adjustments'!$A$70:$I$86,TRUNC(COLUMN(J$2)/5)+2,FALSE)*SUMIFS('IEA-MethaneAbatement-US'!$M:$M,'IEA-MethaneAbatement-US'!$N:$N,"&lt;"&amp;$B23,'IEA-MethaneAbatement-US'!$N:$N,"&gt;="&amp;$A23,'IEA-MethaneAbatement-US'!$L:$L,$B$1))+(VLOOKUP($C$1,'Multipliers and Adjustments'!$A$70:$I$86,TRUNC(COLUMN(J$2)/5)+2,FALSE)*SUMIFS('IEA-MethaneAbatement-US'!$M:$M,'IEA-MethaneAbatement-US'!$N:$N,"&lt;"&amp;$B23,'IEA-MethaneAbatement-US'!$N:$N,"&gt;="&amp;$A23,'IEA-MethaneAbatement-US'!$L:$L,$C$1))+(VLOOKUP($D$1,'Multipliers and Adjustments'!$A$70:$I$86,TRUNC(COLUMN(J$2)/5)+2,FALSE)*SUMIFS('IEA-MethaneAbatement-US'!$M:$M,'IEA-MethaneAbatement-US'!$N:$N,"&lt;"&amp;$B23,'IEA-MethaneAbatement-US'!$N:$N,"&gt;="&amp;$A23,'IEA-MethaneAbatement-US'!$L:$L,$D$1)))*'State Downscaling Multipliers'!$B$7*(1+'EPA to IEA Scaling'!N$10)</f>
        <v>0</v>
      </c>
      <c r="K23" s="2">
        <f>((VLOOKUP($B$1,'Multipliers and Adjustments'!$A$70:$I$86,TRUNC(COLUMN(K$2)/5)+2,FALSE)*SUMIFS('IEA-MethaneAbatement-US'!$M:$M,'IEA-MethaneAbatement-US'!$N:$N,"&lt;"&amp;$B23,'IEA-MethaneAbatement-US'!$N:$N,"&gt;="&amp;$A23,'IEA-MethaneAbatement-US'!$L:$L,$B$1))+(VLOOKUP($C$1,'Multipliers and Adjustments'!$A$70:$I$86,TRUNC(COLUMN(K$2)/5)+2,FALSE)*SUMIFS('IEA-MethaneAbatement-US'!$M:$M,'IEA-MethaneAbatement-US'!$N:$N,"&lt;"&amp;$B23,'IEA-MethaneAbatement-US'!$N:$N,"&gt;="&amp;$A23,'IEA-MethaneAbatement-US'!$L:$L,$C$1))+(VLOOKUP($D$1,'Multipliers and Adjustments'!$A$70:$I$86,TRUNC(COLUMN(K$2)/5)+2,FALSE)*SUMIFS('IEA-MethaneAbatement-US'!$M:$M,'IEA-MethaneAbatement-US'!$N:$N,"&lt;"&amp;$B23,'IEA-MethaneAbatement-US'!$N:$N,"&gt;="&amp;$A23,'IEA-MethaneAbatement-US'!$L:$L,$D$1)))*'State Downscaling Multipliers'!$B$7*(1+'EPA to IEA Scaling'!O$10)</f>
        <v>0</v>
      </c>
      <c r="L23" s="2">
        <f>((VLOOKUP($B$1,'Multipliers and Adjustments'!$A$70:$I$86,TRUNC(COLUMN(L$2)/5)+2,FALSE)*SUMIFS('IEA-MethaneAbatement-US'!$M:$M,'IEA-MethaneAbatement-US'!$N:$N,"&lt;"&amp;$B23,'IEA-MethaneAbatement-US'!$N:$N,"&gt;="&amp;$A23,'IEA-MethaneAbatement-US'!$L:$L,$B$1))+(VLOOKUP($C$1,'Multipliers and Adjustments'!$A$70:$I$86,TRUNC(COLUMN(L$2)/5)+2,FALSE)*SUMIFS('IEA-MethaneAbatement-US'!$M:$M,'IEA-MethaneAbatement-US'!$N:$N,"&lt;"&amp;$B23,'IEA-MethaneAbatement-US'!$N:$N,"&gt;="&amp;$A23,'IEA-MethaneAbatement-US'!$L:$L,$C$1))+(VLOOKUP($D$1,'Multipliers and Adjustments'!$A$70:$I$86,TRUNC(COLUMN(L$2)/5)+2,FALSE)*SUMIFS('IEA-MethaneAbatement-US'!$M:$M,'IEA-MethaneAbatement-US'!$N:$N,"&lt;"&amp;$B23,'IEA-MethaneAbatement-US'!$N:$N,"&gt;="&amp;$A23,'IEA-MethaneAbatement-US'!$L:$L,$D$1)))*'State Downscaling Multipliers'!$B$7*(1+'EPA to IEA Scaling'!P$10)</f>
        <v>0</v>
      </c>
      <c r="M23" s="105">
        <f>((VLOOKUP($B$1,'Multipliers and Adjustments'!$A$70:$I$86,TRUNC(COLUMN(M$2)/5)+2,FALSE)*SUMIFS('IEA-MethaneAbatement-US'!$M:$M,'IEA-MethaneAbatement-US'!$N:$N,"&lt;"&amp;$B23,'IEA-MethaneAbatement-US'!$N:$N,"&gt;="&amp;$A23,'IEA-MethaneAbatement-US'!$L:$L,$B$1))+(VLOOKUP($C$1,'Multipliers and Adjustments'!$A$70:$I$86,TRUNC(COLUMN(M$2)/5)+2,FALSE)*SUMIFS('IEA-MethaneAbatement-US'!$M:$M,'IEA-MethaneAbatement-US'!$N:$N,"&lt;"&amp;$B23,'IEA-MethaneAbatement-US'!$N:$N,"&gt;="&amp;$A23,'IEA-MethaneAbatement-US'!$L:$L,$C$1))+(VLOOKUP($D$1,'Multipliers and Adjustments'!$A$70:$I$86,TRUNC(COLUMN(M$2)/5)+2,FALSE)*SUMIFS('IEA-MethaneAbatement-US'!$M:$M,'IEA-MethaneAbatement-US'!$N:$N,"&lt;"&amp;$B23,'IEA-MethaneAbatement-US'!$N:$N,"&gt;="&amp;$A23,'IEA-MethaneAbatement-US'!$L:$L,$D$1)))*'State Downscaling Multipliers'!$B$7*(1+'EPA to IEA Scaling'!Q$10)</f>
        <v>0</v>
      </c>
      <c r="N23" s="2">
        <f>((VLOOKUP($B$1,'Multipliers and Adjustments'!$A$70:$I$86,TRUNC(COLUMN(N$2)/5)+2,FALSE)*SUMIFS('IEA-MethaneAbatement-US'!$M:$M,'IEA-MethaneAbatement-US'!$N:$N,"&lt;"&amp;$B23,'IEA-MethaneAbatement-US'!$N:$N,"&gt;="&amp;$A23,'IEA-MethaneAbatement-US'!$L:$L,$B$1))+(VLOOKUP($C$1,'Multipliers and Adjustments'!$A$70:$I$86,TRUNC(COLUMN(N$2)/5)+2,FALSE)*SUMIFS('IEA-MethaneAbatement-US'!$M:$M,'IEA-MethaneAbatement-US'!$N:$N,"&lt;"&amp;$B23,'IEA-MethaneAbatement-US'!$N:$N,"&gt;="&amp;$A23,'IEA-MethaneAbatement-US'!$L:$L,$C$1))+(VLOOKUP($D$1,'Multipliers and Adjustments'!$A$70:$I$86,TRUNC(COLUMN(N$2)/5)+2,FALSE)*SUMIFS('IEA-MethaneAbatement-US'!$M:$M,'IEA-MethaneAbatement-US'!$N:$N,"&lt;"&amp;$B23,'IEA-MethaneAbatement-US'!$N:$N,"&gt;="&amp;$A23,'IEA-MethaneAbatement-US'!$L:$L,$D$1)))*'State Downscaling Multipliers'!$B$7*(1+'EPA to IEA Scaling'!R$10)</f>
        <v>0</v>
      </c>
      <c r="O23" s="2">
        <f>((VLOOKUP($B$1,'Multipliers and Adjustments'!$A$70:$I$86,TRUNC(COLUMN(O$2)/5)+2,FALSE)*SUMIFS('IEA-MethaneAbatement-US'!$M:$M,'IEA-MethaneAbatement-US'!$N:$N,"&lt;"&amp;$B23,'IEA-MethaneAbatement-US'!$N:$N,"&gt;="&amp;$A23,'IEA-MethaneAbatement-US'!$L:$L,$B$1))+(VLOOKUP($C$1,'Multipliers and Adjustments'!$A$70:$I$86,TRUNC(COLUMN(O$2)/5)+2,FALSE)*SUMIFS('IEA-MethaneAbatement-US'!$M:$M,'IEA-MethaneAbatement-US'!$N:$N,"&lt;"&amp;$B23,'IEA-MethaneAbatement-US'!$N:$N,"&gt;="&amp;$A23,'IEA-MethaneAbatement-US'!$L:$L,$C$1))+(VLOOKUP($D$1,'Multipliers and Adjustments'!$A$70:$I$86,TRUNC(COLUMN(O$2)/5)+2,FALSE)*SUMIFS('IEA-MethaneAbatement-US'!$M:$M,'IEA-MethaneAbatement-US'!$N:$N,"&lt;"&amp;$B23,'IEA-MethaneAbatement-US'!$N:$N,"&gt;="&amp;$A23,'IEA-MethaneAbatement-US'!$L:$L,$D$1)))*'State Downscaling Multipliers'!$B$7*(1+'EPA to IEA Scaling'!S$10)</f>
        <v>0</v>
      </c>
      <c r="P23" s="2">
        <f>((VLOOKUP($B$1,'Multipliers and Adjustments'!$A$70:$I$86,TRUNC(COLUMN(P$2)/5)+2,FALSE)*SUMIFS('IEA-MethaneAbatement-US'!$M:$M,'IEA-MethaneAbatement-US'!$N:$N,"&lt;"&amp;$B23,'IEA-MethaneAbatement-US'!$N:$N,"&gt;="&amp;$A23,'IEA-MethaneAbatement-US'!$L:$L,$B$1))+(VLOOKUP($C$1,'Multipliers and Adjustments'!$A$70:$I$86,TRUNC(COLUMN(P$2)/5)+2,FALSE)*SUMIFS('IEA-MethaneAbatement-US'!$M:$M,'IEA-MethaneAbatement-US'!$N:$N,"&lt;"&amp;$B23,'IEA-MethaneAbatement-US'!$N:$N,"&gt;="&amp;$A23,'IEA-MethaneAbatement-US'!$L:$L,$C$1))+(VLOOKUP($D$1,'Multipliers and Adjustments'!$A$70:$I$86,TRUNC(COLUMN(P$2)/5)+2,FALSE)*SUMIFS('IEA-MethaneAbatement-US'!$M:$M,'IEA-MethaneAbatement-US'!$N:$N,"&lt;"&amp;$B23,'IEA-MethaneAbatement-US'!$N:$N,"&gt;="&amp;$A23,'IEA-MethaneAbatement-US'!$L:$L,$D$1)))*'State Downscaling Multipliers'!$B$7*(1+'EPA to IEA Scaling'!T$10)</f>
        <v>0</v>
      </c>
      <c r="Q23" s="2">
        <f>((VLOOKUP($B$1,'Multipliers and Adjustments'!$A$70:$I$86,TRUNC(COLUMN(Q$2)/5)+2,FALSE)*SUMIFS('IEA-MethaneAbatement-US'!$M:$M,'IEA-MethaneAbatement-US'!$N:$N,"&lt;"&amp;$B23,'IEA-MethaneAbatement-US'!$N:$N,"&gt;="&amp;$A23,'IEA-MethaneAbatement-US'!$L:$L,$B$1))+(VLOOKUP($C$1,'Multipliers and Adjustments'!$A$70:$I$86,TRUNC(COLUMN(Q$2)/5)+2,FALSE)*SUMIFS('IEA-MethaneAbatement-US'!$M:$M,'IEA-MethaneAbatement-US'!$N:$N,"&lt;"&amp;$B23,'IEA-MethaneAbatement-US'!$N:$N,"&gt;="&amp;$A23,'IEA-MethaneAbatement-US'!$L:$L,$C$1))+(VLOOKUP($D$1,'Multipliers and Adjustments'!$A$70:$I$86,TRUNC(COLUMN(Q$2)/5)+2,FALSE)*SUMIFS('IEA-MethaneAbatement-US'!$M:$M,'IEA-MethaneAbatement-US'!$N:$N,"&lt;"&amp;$B23,'IEA-MethaneAbatement-US'!$N:$N,"&gt;="&amp;$A23,'IEA-MethaneAbatement-US'!$L:$L,$D$1)))*'State Downscaling Multipliers'!$B$7*(1+'EPA to IEA Scaling'!U$10)</f>
        <v>0</v>
      </c>
      <c r="R23" s="105">
        <f>((VLOOKUP($B$1,'Multipliers and Adjustments'!$A$70:$I$86,TRUNC(COLUMN(R$2)/5)+2,FALSE)*SUMIFS('IEA-MethaneAbatement-US'!$M:$M,'IEA-MethaneAbatement-US'!$N:$N,"&lt;"&amp;$B23,'IEA-MethaneAbatement-US'!$N:$N,"&gt;="&amp;$A23,'IEA-MethaneAbatement-US'!$L:$L,$B$1))+(VLOOKUP($C$1,'Multipliers and Adjustments'!$A$70:$I$86,TRUNC(COLUMN(R$2)/5)+2,FALSE)*SUMIFS('IEA-MethaneAbatement-US'!$M:$M,'IEA-MethaneAbatement-US'!$N:$N,"&lt;"&amp;$B23,'IEA-MethaneAbatement-US'!$N:$N,"&gt;="&amp;$A23,'IEA-MethaneAbatement-US'!$L:$L,$C$1))+(VLOOKUP($D$1,'Multipliers and Adjustments'!$A$70:$I$86,TRUNC(COLUMN(R$2)/5)+2,FALSE)*SUMIFS('IEA-MethaneAbatement-US'!$M:$M,'IEA-MethaneAbatement-US'!$N:$N,"&lt;"&amp;$B23,'IEA-MethaneAbatement-US'!$N:$N,"&gt;="&amp;$A23,'IEA-MethaneAbatement-US'!$L:$L,$D$1)))*'State Downscaling Multipliers'!$B$7*(1+'EPA to IEA Scaling'!V$10)</f>
        <v>0</v>
      </c>
      <c r="S23" s="2">
        <f>((VLOOKUP($B$1,'Multipliers and Adjustments'!$A$70:$I$86,TRUNC(COLUMN(S$2)/5)+2,FALSE)*SUMIFS('IEA-MethaneAbatement-US'!$M:$M,'IEA-MethaneAbatement-US'!$N:$N,"&lt;"&amp;$B23,'IEA-MethaneAbatement-US'!$N:$N,"&gt;="&amp;$A23,'IEA-MethaneAbatement-US'!$L:$L,$B$1))+(VLOOKUP($C$1,'Multipliers and Adjustments'!$A$70:$I$86,TRUNC(COLUMN(S$2)/5)+2,FALSE)*SUMIFS('IEA-MethaneAbatement-US'!$M:$M,'IEA-MethaneAbatement-US'!$N:$N,"&lt;"&amp;$B23,'IEA-MethaneAbatement-US'!$N:$N,"&gt;="&amp;$A23,'IEA-MethaneAbatement-US'!$L:$L,$C$1))+(VLOOKUP($D$1,'Multipliers and Adjustments'!$A$70:$I$86,TRUNC(COLUMN(S$2)/5)+2,FALSE)*SUMIFS('IEA-MethaneAbatement-US'!$M:$M,'IEA-MethaneAbatement-US'!$N:$N,"&lt;"&amp;$B23,'IEA-MethaneAbatement-US'!$N:$N,"&gt;="&amp;$A23,'IEA-MethaneAbatement-US'!$L:$L,$D$1)))*'State Downscaling Multipliers'!$B$7*(1+'EPA to IEA Scaling'!W$10)</f>
        <v>0</v>
      </c>
      <c r="T23" s="2">
        <f>((VLOOKUP($B$1,'Multipliers and Adjustments'!$A$70:$I$86,TRUNC(COLUMN(T$2)/5)+2,FALSE)*SUMIFS('IEA-MethaneAbatement-US'!$M:$M,'IEA-MethaneAbatement-US'!$N:$N,"&lt;"&amp;$B23,'IEA-MethaneAbatement-US'!$N:$N,"&gt;="&amp;$A23,'IEA-MethaneAbatement-US'!$L:$L,$B$1))+(VLOOKUP($C$1,'Multipliers and Adjustments'!$A$70:$I$86,TRUNC(COLUMN(T$2)/5)+2,FALSE)*SUMIFS('IEA-MethaneAbatement-US'!$M:$M,'IEA-MethaneAbatement-US'!$N:$N,"&lt;"&amp;$B23,'IEA-MethaneAbatement-US'!$N:$N,"&gt;="&amp;$A23,'IEA-MethaneAbatement-US'!$L:$L,$C$1))+(VLOOKUP($D$1,'Multipliers and Adjustments'!$A$70:$I$86,TRUNC(COLUMN(T$2)/5)+2,FALSE)*SUMIFS('IEA-MethaneAbatement-US'!$M:$M,'IEA-MethaneAbatement-US'!$N:$N,"&lt;"&amp;$B23,'IEA-MethaneAbatement-US'!$N:$N,"&gt;="&amp;$A23,'IEA-MethaneAbatement-US'!$L:$L,$D$1)))*'State Downscaling Multipliers'!$B$7*(1+'EPA to IEA Scaling'!X$10)</f>
        <v>0</v>
      </c>
      <c r="U23" s="2">
        <f>((VLOOKUP($B$1,'Multipliers and Adjustments'!$A$70:$I$86,TRUNC(COLUMN(U$2)/5)+2,FALSE)*SUMIFS('IEA-MethaneAbatement-US'!$M:$M,'IEA-MethaneAbatement-US'!$N:$N,"&lt;"&amp;$B23,'IEA-MethaneAbatement-US'!$N:$N,"&gt;="&amp;$A23,'IEA-MethaneAbatement-US'!$L:$L,$B$1))+(VLOOKUP($C$1,'Multipliers and Adjustments'!$A$70:$I$86,TRUNC(COLUMN(U$2)/5)+2,FALSE)*SUMIFS('IEA-MethaneAbatement-US'!$M:$M,'IEA-MethaneAbatement-US'!$N:$N,"&lt;"&amp;$B23,'IEA-MethaneAbatement-US'!$N:$N,"&gt;="&amp;$A23,'IEA-MethaneAbatement-US'!$L:$L,$C$1))+(VLOOKUP($D$1,'Multipliers and Adjustments'!$A$70:$I$86,TRUNC(COLUMN(U$2)/5)+2,FALSE)*SUMIFS('IEA-MethaneAbatement-US'!$M:$M,'IEA-MethaneAbatement-US'!$N:$N,"&lt;"&amp;$B23,'IEA-MethaneAbatement-US'!$N:$N,"&gt;="&amp;$A23,'IEA-MethaneAbatement-US'!$L:$L,$D$1)))*'State Downscaling Multipliers'!$B$7*(1+'EPA to IEA Scaling'!Y$10)</f>
        <v>0</v>
      </c>
      <c r="V23" s="2">
        <f>((VLOOKUP($B$1,'Multipliers and Adjustments'!$A$70:$I$86,TRUNC(COLUMN(V$2)/5)+2,FALSE)*SUMIFS('IEA-MethaneAbatement-US'!$M:$M,'IEA-MethaneAbatement-US'!$N:$N,"&lt;"&amp;$B23,'IEA-MethaneAbatement-US'!$N:$N,"&gt;="&amp;$A23,'IEA-MethaneAbatement-US'!$L:$L,$B$1))+(VLOOKUP($C$1,'Multipliers and Adjustments'!$A$70:$I$86,TRUNC(COLUMN(V$2)/5)+2,FALSE)*SUMIFS('IEA-MethaneAbatement-US'!$M:$M,'IEA-MethaneAbatement-US'!$N:$N,"&lt;"&amp;$B23,'IEA-MethaneAbatement-US'!$N:$N,"&gt;="&amp;$A23,'IEA-MethaneAbatement-US'!$L:$L,$C$1))+(VLOOKUP($D$1,'Multipliers and Adjustments'!$A$70:$I$86,TRUNC(COLUMN(V$2)/5)+2,FALSE)*SUMIFS('IEA-MethaneAbatement-US'!$M:$M,'IEA-MethaneAbatement-US'!$N:$N,"&lt;"&amp;$B23,'IEA-MethaneAbatement-US'!$N:$N,"&gt;="&amp;$A23,'IEA-MethaneAbatement-US'!$L:$L,$D$1)))*'State Downscaling Multipliers'!$B$7*(1+'EPA to IEA Scaling'!Z$10)</f>
        <v>0</v>
      </c>
      <c r="W23" s="105">
        <f>((VLOOKUP($B$1,'Multipliers and Adjustments'!$A$70:$I$86,TRUNC(COLUMN(W$2)/5)+2,FALSE)*SUMIFS('IEA-MethaneAbatement-US'!$M:$M,'IEA-MethaneAbatement-US'!$N:$N,"&lt;"&amp;$B23,'IEA-MethaneAbatement-US'!$N:$N,"&gt;="&amp;$A23,'IEA-MethaneAbatement-US'!$L:$L,$B$1))+(VLOOKUP($C$1,'Multipliers and Adjustments'!$A$70:$I$86,TRUNC(COLUMN(W$2)/5)+2,FALSE)*SUMIFS('IEA-MethaneAbatement-US'!$M:$M,'IEA-MethaneAbatement-US'!$N:$N,"&lt;"&amp;$B23,'IEA-MethaneAbatement-US'!$N:$N,"&gt;="&amp;$A23,'IEA-MethaneAbatement-US'!$L:$L,$C$1))+(VLOOKUP($D$1,'Multipliers and Adjustments'!$A$70:$I$86,TRUNC(COLUMN(W$2)/5)+2,FALSE)*SUMIFS('IEA-MethaneAbatement-US'!$M:$M,'IEA-MethaneAbatement-US'!$N:$N,"&lt;"&amp;$B23,'IEA-MethaneAbatement-US'!$N:$N,"&gt;="&amp;$A23,'IEA-MethaneAbatement-US'!$L:$L,$D$1)))*'State Downscaling Multipliers'!$B$7*(1+'EPA to IEA Scaling'!AA$10)</f>
        <v>0</v>
      </c>
      <c r="X23" s="2">
        <f>((VLOOKUP($B$1,'Multipliers and Adjustments'!$A$70:$I$86,TRUNC(COLUMN(X$2)/5)+2,FALSE)*SUMIFS('IEA-MethaneAbatement-US'!$M:$M,'IEA-MethaneAbatement-US'!$N:$N,"&lt;"&amp;$B23,'IEA-MethaneAbatement-US'!$N:$N,"&gt;="&amp;$A23,'IEA-MethaneAbatement-US'!$L:$L,$B$1))+(VLOOKUP($C$1,'Multipliers and Adjustments'!$A$70:$I$86,TRUNC(COLUMN(X$2)/5)+2,FALSE)*SUMIFS('IEA-MethaneAbatement-US'!$M:$M,'IEA-MethaneAbatement-US'!$N:$N,"&lt;"&amp;$B23,'IEA-MethaneAbatement-US'!$N:$N,"&gt;="&amp;$A23,'IEA-MethaneAbatement-US'!$L:$L,$C$1))+(VLOOKUP($D$1,'Multipliers and Adjustments'!$A$70:$I$86,TRUNC(COLUMN(X$2)/5)+2,FALSE)*SUMIFS('IEA-MethaneAbatement-US'!$M:$M,'IEA-MethaneAbatement-US'!$N:$N,"&lt;"&amp;$B23,'IEA-MethaneAbatement-US'!$N:$N,"&gt;="&amp;$A23,'IEA-MethaneAbatement-US'!$L:$L,$D$1)))*'State Downscaling Multipliers'!$B$7*(1+'EPA to IEA Scaling'!AB$10)</f>
        <v>0</v>
      </c>
      <c r="Y23" s="2">
        <f>((VLOOKUP($B$1,'Multipliers and Adjustments'!$A$70:$I$86,TRUNC(COLUMN(Y$2)/5)+2,FALSE)*SUMIFS('IEA-MethaneAbatement-US'!$M:$M,'IEA-MethaneAbatement-US'!$N:$N,"&lt;"&amp;$B23,'IEA-MethaneAbatement-US'!$N:$N,"&gt;="&amp;$A23,'IEA-MethaneAbatement-US'!$L:$L,$B$1))+(VLOOKUP($C$1,'Multipliers and Adjustments'!$A$70:$I$86,TRUNC(COLUMN(Y$2)/5)+2,FALSE)*SUMIFS('IEA-MethaneAbatement-US'!$M:$M,'IEA-MethaneAbatement-US'!$N:$N,"&lt;"&amp;$B23,'IEA-MethaneAbatement-US'!$N:$N,"&gt;="&amp;$A23,'IEA-MethaneAbatement-US'!$L:$L,$C$1))+(VLOOKUP($D$1,'Multipliers and Adjustments'!$A$70:$I$86,TRUNC(COLUMN(Y$2)/5)+2,FALSE)*SUMIFS('IEA-MethaneAbatement-US'!$M:$M,'IEA-MethaneAbatement-US'!$N:$N,"&lt;"&amp;$B23,'IEA-MethaneAbatement-US'!$N:$N,"&gt;="&amp;$A23,'IEA-MethaneAbatement-US'!$L:$L,$D$1)))*'State Downscaling Multipliers'!$B$7*(1+'EPA to IEA Scaling'!AC$10)</f>
        <v>0</v>
      </c>
      <c r="Z23" s="2">
        <f>((VLOOKUP($B$1,'Multipliers and Adjustments'!$A$70:$I$86,TRUNC(COLUMN(Z$2)/5)+2,FALSE)*SUMIFS('IEA-MethaneAbatement-US'!$M:$M,'IEA-MethaneAbatement-US'!$N:$N,"&lt;"&amp;$B23,'IEA-MethaneAbatement-US'!$N:$N,"&gt;="&amp;$A23,'IEA-MethaneAbatement-US'!$L:$L,$B$1))+(VLOOKUP($C$1,'Multipliers and Adjustments'!$A$70:$I$86,TRUNC(COLUMN(Z$2)/5)+2,FALSE)*SUMIFS('IEA-MethaneAbatement-US'!$M:$M,'IEA-MethaneAbatement-US'!$N:$N,"&lt;"&amp;$B23,'IEA-MethaneAbatement-US'!$N:$N,"&gt;="&amp;$A23,'IEA-MethaneAbatement-US'!$L:$L,$C$1))+(VLOOKUP($D$1,'Multipliers and Adjustments'!$A$70:$I$86,TRUNC(COLUMN(Z$2)/5)+2,FALSE)*SUMIFS('IEA-MethaneAbatement-US'!$M:$M,'IEA-MethaneAbatement-US'!$N:$N,"&lt;"&amp;$B23,'IEA-MethaneAbatement-US'!$N:$N,"&gt;="&amp;$A23,'IEA-MethaneAbatement-US'!$L:$L,$D$1)))*'State Downscaling Multipliers'!$B$7*(1+'EPA to IEA Scaling'!AD$10)</f>
        <v>0</v>
      </c>
      <c r="AA23" s="2">
        <f>((VLOOKUP($B$1,'Multipliers and Adjustments'!$A$70:$I$86,TRUNC(COLUMN(AA$2)/5)+2,FALSE)*SUMIFS('IEA-MethaneAbatement-US'!$M:$M,'IEA-MethaneAbatement-US'!$N:$N,"&lt;"&amp;$B23,'IEA-MethaneAbatement-US'!$N:$N,"&gt;="&amp;$A23,'IEA-MethaneAbatement-US'!$L:$L,$B$1))+(VLOOKUP($C$1,'Multipliers and Adjustments'!$A$70:$I$86,TRUNC(COLUMN(AA$2)/5)+2,FALSE)*SUMIFS('IEA-MethaneAbatement-US'!$M:$M,'IEA-MethaneAbatement-US'!$N:$N,"&lt;"&amp;$B23,'IEA-MethaneAbatement-US'!$N:$N,"&gt;="&amp;$A23,'IEA-MethaneAbatement-US'!$L:$L,$C$1))+(VLOOKUP($D$1,'Multipliers and Adjustments'!$A$70:$I$86,TRUNC(COLUMN(AA$2)/5)+2,FALSE)*SUMIFS('IEA-MethaneAbatement-US'!$M:$M,'IEA-MethaneAbatement-US'!$N:$N,"&lt;"&amp;$B23,'IEA-MethaneAbatement-US'!$N:$N,"&gt;="&amp;$A23,'IEA-MethaneAbatement-US'!$L:$L,$D$1)))*'State Downscaling Multipliers'!$B$7*(1+'EPA to IEA Scaling'!AE$10)</f>
        <v>0</v>
      </c>
      <c r="AB23" s="105">
        <f>((VLOOKUP($B$1,'Multipliers and Adjustments'!$A$70:$I$86,TRUNC(COLUMN(AB$2)/5)+2,FALSE)*SUMIFS('IEA-MethaneAbatement-US'!$M:$M,'IEA-MethaneAbatement-US'!$N:$N,"&lt;"&amp;$B23,'IEA-MethaneAbatement-US'!$N:$N,"&gt;="&amp;$A23,'IEA-MethaneAbatement-US'!$L:$L,$B$1))+(VLOOKUP($C$1,'Multipliers and Adjustments'!$A$70:$I$86,TRUNC(COLUMN(AB$2)/5)+2,FALSE)*SUMIFS('IEA-MethaneAbatement-US'!$M:$M,'IEA-MethaneAbatement-US'!$N:$N,"&lt;"&amp;$B23,'IEA-MethaneAbatement-US'!$N:$N,"&gt;="&amp;$A23,'IEA-MethaneAbatement-US'!$L:$L,$C$1))+(VLOOKUP($D$1,'Multipliers and Adjustments'!$A$70:$I$86,TRUNC(COLUMN(AB$2)/5)+2,FALSE)*SUMIFS('IEA-MethaneAbatement-US'!$M:$M,'IEA-MethaneAbatement-US'!$N:$N,"&lt;"&amp;$B23,'IEA-MethaneAbatement-US'!$N:$N,"&gt;="&amp;$A23,'IEA-MethaneAbatement-US'!$L:$L,$D$1)))*'State Downscaling Multipliers'!$B$7*(1+'EPA to IEA Scaling'!AF$10)</f>
        <v>0</v>
      </c>
      <c r="AC23" s="2">
        <f>((VLOOKUP($B$1,'Multipliers and Adjustments'!$A$70:$I$86,TRUNC(COLUMN(AC$2)/5)+2,FALSE)*SUMIFS('IEA-MethaneAbatement-US'!$M:$M,'IEA-MethaneAbatement-US'!$N:$N,"&lt;"&amp;$B23,'IEA-MethaneAbatement-US'!$N:$N,"&gt;="&amp;$A23,'IEA-MethaneAbatement-US'!$L:$L,$B$1))+(VLOOKUP($C$1,'Multipliers and Adjustments'!$A$70:$I$86,TRUNC(COLUMN(AC$2)/5)+2,FALSE)*SUMIFS('IEA-MethaneAbatement-US'!$M:$M,'IEA-MethaneAbatement-US'!$N:$N,"&lt;"&amp;$B23,'IEA-MethaneAbatement-US'!$N:$N,"&gt;="&amp;$A23,'IEA-MethaneAbatement-US'!$L:$L,$C$1))+(VLOOKUP($D$1,'Multipliers and Adjustments'!$A$70:$I$86,TRUNC(COLUMN(AC$2)/5)+2,FALSE)*SUMIFS('IEA-MethaneAbatement-US'!$M:$M,'IEA-MethaneAbatement-US'!$N:$N,"&lt;"&amp;$B23,'IEA-MethaneAbatement-US'!$N:$N,"&gt;="&amp;$A23,'IEA-MethaneAbatement-US'!$L:$L,$D$1)))*'State Downscaling Multipliers'!$B$7*(1+'EPA to IEA Scaling'!AG$10)</f>
        <v>0</v>
      </c>
      <c r="AD23" s="2">
        <f>((VLOOKUP($B$1,'Multipliers and Adjustments'!$A$70:$I$86,TRUNC(COLUMN(AD$2)/5)+2,FALSE)*SUMIFS('IEA-MethaneAbatement-US'!$M:$M,'IEA-MethaneAbatement-US'!$N:$N,"&lt;"&amp;$B23,'IEA-MethaneAbatement-US'!$N:$N,"&gt;="&amp;$A23,'IEA-MethaneAbatement-US'!$L:$L,$B$1))+(VLOOKUP($C$1,'Multipliers and Adjustments'!$A$70:$I$86,TRUNC(COLUMN(AD$2)/5)+2,FALSE)*SUMIFS('IEA-MethaneAbatement-US'!$M:$M,'IEA-MethaneAbatement-US'!$N:$N,"&lt;"&amp;$B23,'IEA-MethaneAbatement-US'!$N:$N,"&gt;="&amp;$A23,'IEA-MethaneAbatement-US'!$L:$L,$C$1))+(VLOOKUP($D$1,'Multipliers and Adjustments'!$A$70:$I$86,TRUNC(COLUMN(AD$2)/5)+2,FALSE)*SUMIFS('IEA-MethaneAbatement-US'!$M:$M,'IEA-MethaneAbatement-US'!$N:$N,"&lt;"&amp;$B23,'IEA-MethaneAbatement-US'!$N:$N,"&gt;="&amp;$A23,'IEA-MethaneAbatement-US'!$L:$L,$D$1)))*'State Downscaling Multipliers'!$B$7*(1+'EPA to IEA Scaling'!AH$10)</f>
        <v>0</v>
      </c>
      <c r="AE23" s="2">
        <f>((VLOOKUP($B$1,'Multipliers and Adjustments'!$A$70:$I$86,TRUNC(COLUMN(AE$2)/5)+2,FALSE)*SUMIFS('IEA-MethaneAbatement-US'!$M:$M,'IEA-MethaneAbatement-US'!$N:$N,"&lt;"&amp;$B23,'IEA-MethaneAbatement-US'!$N:$N,"&gt;="&amp;$A23,'IEA-MethaneAbatement-US'!$L:$L,$B$1))+(VLOOKUP($C$1,'Multipliers and Adjustments'!$A$70:$I$86,TRUNC(COLUMN(AE$2)/5)+2,FALSE)*SUMIFS('IEA-MethaneAbatement-US'!$M:$M,'IEA-MethaneAbatement-US'!$N:$N,"&lt;"&amp;$B23,'IEA-MethaneAbatement-US'!$N:$N,"&gt;="&amp;$A23,'IEA-MethaneAbatement-US'!$L:$L,$C$1))+(VLOOKUP($D$1,'Multipliers and Adjustments'!$A$70:$I$86,TRUNC(COLUMN(AE$2)/5)+2,FALSE)*SUMIFS('IEA-MethaneAbatement-US'!$M:$M,'IEA-MethaneAbatement-US'!$N:$N,"&lt;"&amp;$B23,'IEA-MethaneAbatement-US'!$N:$N,"&gt;="&amp;$A23,'IEA-MethaneAbatement-US'!$L:$L,$D$1)))*'State Downscaling Multipliers'!$B$7*(1+'EPA to IEA Scaling'!AI$10)</f>
        <v>0</v>
      </c>
      <c r="AF23" s="2">
        <f>((VLOOKUP($B$1,'Multipliers and Adjustments'!$A$70:$I$86,TRUNC(COLUMN(AF$2)/5)+2,FALSE)*SUMIFS('IEA-MethaneAbatement-US'!$M:$M,'IEA-MethaneAbatement-US'!$N:$N,"&lt;"&amp;$B23,'IEA-MethaneAbatement-US'!$N:$N,"&gt;="&amp;$A23,'IEA-MethaneAbatement-US'!$L:$L,$B$1))+(VLOOKUP($C$1,'Multipliers and Adjustments'!$A$70:$I$86,TRUNC(COLUMN(AF$2)/5)+2,FALSE)*SUMIFS('IEA-MethaneAbatement-US'!$M:$M,'IEA-MethaneAbatement-US'!$N:$N,"&lt;"&amp;$B23,'IEA-MethaneAbatement-US'!$N:$N,"&gt;="&amp;$A23,'IEA-MethaneAbatement-US'!$L:$L,$C$1))+(VLOOKUP($D$1,'Multipliers and Adjustments'!$A$70:$I$86,TRUNC(COLUMN(AF$2)/5)+2,FALSE)*SUMIFS('IEA-MethaneAbatement-US'!$M:$M,'IEA-MethaneAbatement-US'!$N:$N,"&lt;"&amp;$B23,'IEA-MethaneAbatement-US'!$N:$N,"&gt;="&amp;$A23,'IEA-MethaneAbatement-US'!$L:$L,$D$1)))*'State Downscaling Multipliers'!$B$7*(1+'EPA to IEA Scaling'!AJ$10)</f>
        <v>0</v>
      </c>
      <c r="AG23" s="105">
        <f>((VLOOKUP($B$1,'Multipliers and Adjustments'!$A$70:$I$86,TRUNC(COLUMN(AG$2)/5)+2,FALSE)*SUMIFS('IEA-MethaneAbatement-US'!$M:$M,'IEA-MethaneAbatement-US'!$N:$N,"&lt;"&amp;$B23,'IEA-MethaneAbatement-US'!$N:$N,"&gt;="&amp;$A23,'IEA-MethaneAbatement-US'!$L:$L,$B$1))+(VLOOKUP($C$1,'Multipliers and Adjustments'!$A$70:$I$86,TRUNC(COLUMN(AG$2)/5)+2,FALSE)*SUMIFS('IEA-MethaneAbatement-US'!$M:$M,'IEA-MethaneAbatement-US'!$N:$N,"&lt;"&amp;$B23,'IEA-MethaneAbatement-US'!$N:$N,"&gt;="&amp;$A23,'IEA-MethaneAbatement-US'!$L:$L,$C$1))+(VLOOKUP($D$1,'Multipliers and Adjustments'!$A$70:$I$86,TRUNC(COLUMN(AG$2)/5)+2,FALSE)*SUMIFS('IEA-MethaneAbatement-US'!$M:$M,'IEA-MethaneAbatement-US'!$N:$N,"&lt;"&amp;$B23,'IEA-MethaneAbatement-US'!$N:$N,"&gt;="&amp;$A23,'IEA-MethaneAbatement-US'!$L:$L,$D$1)))*'State Downscaling Multipliers'!$B$7*(1+'EPA to IEA Scaling'!AK$10)</f>
        <v>0</v>
      </c>
      <c r="AH23" s="2">
        <f>((VLOOKUP($B$1,'Multipliers and Adjustments'!$A$70:$I$86,TRUNC(COLUMN(AH$2)/5)+2,FALSE)*SUMIFS('IEA-MethaneAbatement-US'!$M:$M,'IEA-MethaneAbatement-US'!$N:$N,"&lt;"&amp;$B23,'IEA-MethaneAbatement-US'!$N:$N,"&gt;="&amp;$A23,'IEA-MethaneAbatement-US'!$L:$L,$B$1))+(VLOOKUP($C$1,'Multipliers and Adjustments'!$A$70:$I$86,TRUNC(COLUMN(AH$2)/5)+2,FALSE)*SUMIFS('IEA-MethaneAbatement-US'!$M:$M,'IEA-MethaneAbatement-US'!$N:$N,"&lt;"&amp;$B23,'IEA-MethaneAbatement-US'!$N:$N,"&gt;="&amp;$A23,'IEA-MethaneAbatement-US'!$L:$L,$C$1))+(VLOOKUP($D$1,'Multipliers and Adjustments'!$A$70:$I$86,TRUNC(COLUMN(AH$2)/5)+2,FALSE)*SUMIFS('IEA-MethaneAbatement-US'!$M:$M,'IEA-MethaneAbatement-US'!$N:$N,"&lt;"&amp;$B23,'IEA-MethaneAbatement-US'!$N:$N,"&gt;="&amp;$A23,'IEA-MethaneAbatement-US'!$L:$L,$D$1)))*'State Downscaling Multipliers'!$B$7*(1+'EPA to IEA Scaling'!AL$10)</f>
        <v>0</v>
      </c>
      <c r="AI23" s="2">
        <f>((VLOOKUP($B$1,'Multipliers and Adjustments'!$A$70:$I$86,TRUNC(COLUMN(AI$2)/5)+2,FALSE)*SUMIFS('IEA-MethaneAbatement-US'!$M:$M,'IEA-MethaneAbatement-US'!$N:$N,"&lt;"&amp;$B23,'IEA-MethaneAbatement-US'!$N:$N,"&gt;="&amp;$A23,'IEA-MethaneAbatement-US'!$L:$L,$B$1))+(VLOOKUP($C$1,'Multipliers and Adjustments'!$A$70:$I$86,TRUNC(COLUMN(AI$2)/5)+2,FALSE)*SUMIFS('IEA-MethaneAbatement-US'!$M:$M,'IEA-MethaneAbatement-US'!$N:$N,"&lt;"&amp;$B23,'IEA-MethaneAbatement-US'!$N:$N,"&gt;="&amp;$A23,'IEA-MethaneAbatement-US'!$L:$L,$C$1))+(VLOOKUP($D$1,'Multipliers and Adjustments'!$A$70:$I$86,TRUNC(COLUMN(AI$2)/5)+2,FALSE)*SUMIFS('IEA-MethaneAbatement-US'!$M:$M,'IEA-MethaneAbatement-US'!$N:$N,"&lt;"&amp;$B23,'IEA-MethaneAbatement-US'!$N:$N,"&gt;="&amp;$A23,'IEA-MethaneAbatement-US'!$L:$L,$D$1)))*'State Downscaling Multipliers'!$B$7*(1+'EPA to IEA Scaling'!AM$10)</f>
        <v>0</v>
      </c>
      <c r="AJ23" s="2">
        <f>((VLOOKUP($B$1,'Multipliers and Adjustments'!$A$70:$I$86,TRUNC(COLUMN(AJ$2)/5)+2,FALSE)*SUMIFS('IEA-MethaneAbatement-US'!$M:$M,'IEA-MethaneAbatement-US'!$N:$N,"&lt;"&amp;$B23,'IEA-MethaneAbatement-US'!$N:$N,"&gt;="&amp;$A23,'IEA-MethaneAbatement-US'!$L:$L,$B$1))+(VLOOKUP($C$1,'Multipliers and Adjustments'!$A$70:$I$86,TRUNC(COLUMN(AJ$2)/5)+2,FALSE)*SUMIFS('IEA-MethaneAbatement-US'!$M:$M,'IEA-MethaneAbatement-US'!$N:$N,"&lt;"&amp;$B23,'IEA-MethaneAbatement-US'!$N:$N,"&gt;="&amp;$A23,'IEA-MethaneAbatement-US'!$L:$L,$C$1))+(VLOOKUP($D$1,'Multipliers and Adjustments'!$A$70:$I$86,TRUNC(COLUMN(AJ$2)/5)+2,FALSE)*SUMIFS('IEA-MethaneAbatement-US'!$M:$M,'IEA-MethaneAbatement-US'!$N:$N,"&lt;"&amp;$B23,'IEA-MethaneAbatement-US'!$N:$N,"&gt;="&amp;$A23,'IEA-MethaneAbatement-US'!$L:$L,$D$1)))*'State Downscaling Multipliers'!$B$7*(1+'EPA to IEA Scaling'!AN$10)</f>
        <v>0</v>
      </c>
      <c r="AK23" s="2">
        <f>((VLOOKUP($B$1,'Multipliers and Adjustments'!$A$70:$I$86,TRUNC(COLUMN(AK$2)/5)+2,FALSE)*SUMIFS('IEA-MethaneAbatement-US'!$M:$M,'IEA-MethaneAbatement-US'!$N:$N,"&lt;"&amp;$B23,'IEA-MethaneAbatement-US'!$N:$N,"&gt;="&amp;$A23,'IEA-MethaneAbatement-US'!$L:$L,$B$1))+(VLOOKUP($C$1,'Multipliers and Adjustments'!$A$70:$I$86,TRUNC(COLUMN(AK$2)/5)+2,FALSE)*SUMIFS('IEA-MethaneAbatement-US'!$M:$M,'IEA-MethaneAbatement-US'!$N:$N,"&lt;"&amp;$B23,'IEA-MethaneAbatement-US'!$N:$N,"&gt;="&amp;$A23,'IEA-MethaneAbatement-US'!$L:$L,$C$1))+(VLOOKUP($D$1,'Multipliers and Adjustments'!$A$70:$I$86,TRUNC(COLUMN(AK$2)/5)+2,FALSE)*SUMIFS('IEA-MethaneAbatement-US'!$M:$M,'IEA-MethaneAbatement-US'!$N:$N,"&lt;"&amp;$B23,'IEA-MethaneAbatement-US'!$N:$N,"&gt;="&amp;$A23,'IEA-MethaneAbatement-US'!$L:$L,$D$1)))*'State Downscaling Multipliers'!$B$7*(1+'EPA to IEA Scaling'!AO$10)</f>
        <v>0</v>
      </c>
      <c r="AL23" s="105">
        <f>((VLOOKUP($B$1,'Multipliers and Adjustments'!$A$70:$I$86,TRUNC(COLUMN(AL$2)/5)+2,FALSE)*SUMIFS('IEA-MethaneAbatement-US'!$M:$M,'IEA-MethaneAbatement-US'!$N:$N,"&lt;"&amp;$B23,'IEA-MethaneAbatement-US'!$N:$N,"&gt;="&amp;$A23,'IEA-MethaneAbatement-US'!$L:$L,$B$1))+(VLOOKUP($C$1,'Multipliers and Adjustments'!$A$70:$I$86,TRUNC(COLUMN(AL$2)/5)+2,FALSE)*SUMIFS('IEA-MethaneAbatement-US'!$M:$M,'IEA-MethaneAbatement-US'!$N:$N,"&lt;"&amp;$B23,'IEA-MethaneAbatement-US'!$N:$N,"&gt;="&amp;$A23,'IEA-MethaneAbatement-US'!$L:$L,$C$1))+(VLOOKUP($D$1,'Multipliers and Adjustments'!$A$70:$I$86,TRUNC(COLUMN(AL$2)/5)+2,FALSE)*SUMIFS('IEA-MethaneAbatement-US'!$M:$M,'IEA-MethaneAbatement-US'!$N:$N,"&lt;"&amp;$B23,'IEA-MethaneAbatement-US'!$N:$N,"&gt;="&amp;$A23,'IEA-MethaneAbatement-US'!$L:$L,$D$1)))*'State Downscaling Multipliers'!$B$7*(1+'EPA to IEA Scaling'!AP$10)</f>
        <v>0</v>
      </c>
    </row>
    <row r="24" spans="1:38" ht="15.75" customHeight="1" x14ac:dyDescent="0.25">
      <c r="A24" s="50">
        <f t="shared" si="1"/>
        <v>-100</v>
      </c>
      <c r="B24" s="50">
        <f t="shared" ref="B24:B33" si="2">A24+10</f>
        <v>-90</v>
      </c>
      <c r="C24" s="105">
        <f>((VLOOKUP($B$1,'Multipliers and Adjustments'!$A$70:$I$86,TRUNC(COLUMN(C$2)/5)+2,FALSE)*SUMIFS('IEA-MethaneAbatement-US'!$M:$M,'IEA-MethaneAbatement-US'!$N:$N,"&lt;"&amp;$B24,'IEA-MethaneAbatement-US'!$N:$N,"&gt;="&amp;$A24,'IEA-MethaneAbatement-US'!$L:$L,$B$1))+(VLOOKUP($C$1,'Multipliers and Adjustments'!$A$70:$I$86,TRUNC(COLUMN(C$2)/5)+2,FALSE)*SUMIFS('IEA-MethaneAbatement-US'!$M:$M,'IEA-MethaneAbatement-US'!$N:$N,"&lt;"&amp;$B24,'IEA-MethaneAbatement-US'!$N:$N,"&gt;="&amp;$A24,'IEA-MethaneAbatement-US'!$L:$L,$C$1))+(VLOOKUP($D$1,'Multipliers and Adjustments'!$A$70:$I$86,TRUNC(COLUMN(C$2)/5)+2,FALSE)*SUMIFS('IEA-MethaneAbatement-US'!$M:$M,'IEA-MethaneAbatement-US'!$N:$N,"&lt;"&amp;$B24,'IEA-MethaneAbatement-US'!$N:$N,"&gt;="&amp;$A24,'IEA-MethaneAbatement-US'!$L:$L,$D$1)))*'State Downscaling Multipliers'!$B$7*(1+'EPA to IEA Scaling'!G$10)</f>
        <v>0</v>
      </c>
      <c r="D24" s="2">
        <f>((VLOOKUP($B$1,'Multipliers and Adjustments'!$A$70:$I$86,TRUNC(COLUMN(D$2)/5)+2,FALSE)*SUMIFS('IEA-MethaneAbatement-US'!$M:$M,'IEA-MethaneAbatement-US'!$N:$N,"&lt;"&amp;$B24,'IEA-MethaneAbatement-US'!$N:$N,"&gt;="&amp;$A24,'IEA-MethaneAbatement-US'!$L:$L,$B$1))+(VLOOKUP($C$1,'Multipliers and Adjustments'!$A$70:$I$86,TRUNC(COLUMN(D$2)/5)+2,FALSE)*SUMIFS('IEA-MethaneAbatement-US'!$M:$M,'IEA-MethaneAbatement-US'!$N:$N,"&lt;"&amp;$B24,'IEA-MethaneAbatement-US'!$N:$N,"&gt;="&amp;$A24,'IEA-MethaneAbatement-US'!$L:$L,$C$1))+(VLOOKUP($D$1,'Multipliers and Adjustments'!$A$70:$I$86,TRUNC(COLUMN(D$2)/5)+2,FALSE)*SUMIFS('IEA-MethaneAbatement-US'!$M:$M,'IEA-MethaneAbatement-US'!$N:$N,"&lt;"&amp;$B24,'IEA-MethaneAbatement-US'!$N:$N,"&gt;="&amp;$A24,'IEA-MethaneAbatement-US'!$L:$L,$D$1)))*'State Downscaling Multipliers'!$B$7*(1+'EPA to IEA Scaling'!H$10)</f>
        <v>0</v>
      </c>
      <c r="E24" s="2">
        <f>((VLOOKUP($B$1,'Multipliers and Adjustments'!$A$70:$I$86,TRUNC(COLUMN(E$2)/5)+2,FALSE)*SUMIFS('IEA-MethaneAbatement-US'!$M:$M,'IEA-MethaneAbatement-US'!$N:$N,"&lt;"&amp;$B24,'IEA-MethaneAbatement-US'!$N:$N,"&gt;="&amp;$A24,'IEA-MethaneAbatement-US'!$L:$L,$B$1))+(VLOOKUP($C$1,'Multipliers and Adjustments'!$A$70:$I$86,TRUNC(COLUMN(E$2)/5)+2,FALSE)*SUMIFS('IEA-MethaneAbatement-US'!$M:$M,'IEA-MethaneAbatement-US'!$N:$N,"&lt;"&amp;$B24,'IEA-MethaneAbatement-US'!$N:$N,"&gt;="&amp;$A24,'IEA-MethaneAbatement-US'!$L:$L,$C$1))+(VLOOKUP($D$1,'Multipliers and Adjustments'!$A$70:$I$86,TRUNC(COLUMN(E$2)/5)+2,FALSE)*SUMIFS('IEA-MethaneAbatement-US'!$M:$M,'IEA-MethaneAbatement-US'!$N:$N,"&lt;"&amp;$B24,'IEA-MethaneAbatement-US'!$N:$N,"&gt;="&amp;$A24,'IEA-MethaneAbatement-US'!$L:$L,$D$1)))*'State Downscaling Multipliers'!$B$7*(1+'EPA to IEA Scaling'!I$10)</f>
        <v>0</v>
      </c>
      <c r="F24" s="2">
        <f>((VLOOKUP($B$1,'Multipliers and Adjustments'!$A$70:$I$86,TRUNC(COLUMN(F$2)/5)+2,FALSE)*SUMIFS('IEA-MethaneAbatement-US'!$M:$M,'IEA-MethaneAbatement-US'!$N:$N,"&lt;"&amp;$B24,'IEA-MethaneAbatement-US'!$N:$N,"&gt;="&amp;$A24,'IEA-MethaneAbatement-US'!$L:$L,$B$1))+(VLOOKUP($C$1,'Multipliers and Adjustments'!$A$70:$I$86,TRUNC(COLUMN(F$2)/5)+2,FALSE)*SUMIFS('IEA-MethaneAbatement-US'!$M:$M,'IEA-MethaneAbatement-US'!$N:$N,"&lt;"&amp;$B24,'IEA-MethaneAbatement-US'!$N:$N,"&gt;="&amp;$A24,'IEA-MethaneAbatement-US'!$L:$L,$C$1))+(VLOOKUP($D$1,'Multipliers and Adjustments'!$A$70:$I$86,TRUNC(COLUMN(F$2)/5)+2,FALSE)*SUMIFS('IEA-MethaneAbatement-US'!$M:$M,'IEA-MethaneAbatement-US'!$N:$N,"&lt;"&amp;$B24,'IEA-MethaneAbatement-US'!$N:$N,"&gt;="&amp;$A24,'IEA-MethaneAbatement-US'!$L:$L,$D$1)))*'State Downscaling Multipliers'!$B$7*(1+'EPA to IEA Scaling'!J$10)</f>
        <v>0</v>
      </c>
      <c r="G24" s="154">
        <f>((VLOOKUP($B$1,'Multipliers and Adjustments'!$A$70:$I$86,TRUNC(COLUMN(G$2)/5)+2,FALSE)*SUMIFS('IEA-MethaneAbatement-US'!$M:$M,'IEA-MethaneAbatement-US'!$N:$N,"&lt;"&amp;$B24,'IEA-MethaneAbatement-US'!$N:$N,"&gt;="&amp;$A24,'IEA-MethaneAbatement-US'!$L:$L,$B$1))+(VLOOKUP($C$1,'Multipliers and Adjustments'!$A$70:$I$86,TRUNC(COLUMN(G$2)/5)+2,FALSE)*SUMIFS('IEA-MethaneAbatement-US'!$M:$M,'IEA-MethaneAbatement-US'!$N:$N,"&lt;"&amp;$B24,'IEA-MethaneAbatement-US'!$N:$N,"&gt;="&amp;$A24,'IEA-MethaneAbatement-US'!$L:$L,$C$1))+(VLOOKUP($D$1,'Multipliers and Adjustments'!$A$70:$I$86,TRUNC(COLUMN(G$2)/5)+2,FALSE)*SUMIFS('IEA-MethaneAbatement-US'!$M:$M,'IEA-MethaneAbatement-US'!$N:$N,"&lt;"&amp;$B24,'IEA-MethaneAbatement-US'!$N:$N,"&gt;="&amp;$A24,'IEA-MethaneAbatement-US'!$L:$L,$D$1)))*'State Downscaling Multipliers'!$B$7*(1+'EPA to IEA Scaling'!K$10)</f>
        <v>0</v>
      </c>
      <c r="H24" s="105">
        <f>((VLOOKUP($B$1,'Multipliers and Adjustments'!$A$70:$I$86,TRUNC(COLUMN(H$2)/5)+2,FALSE)*SUMIFS('IEA-MethaneAbatement-US'!$M:$M,'IEA-MethaneAbatement-US'!$N:$N,"&lt;"&amp;$B24,'IEA-MethaneAbatement-US'!$N:$N,"&gt;="&amp;$A24,'IEA-MethaneAbatement-US'!$L:$L,$B$1))+(VLOOKUP($C$1,'Multipliers and Adjustments'!$A$70:$I$86,TRUNC(COLUMN(H$2)/5)+2,FALSE)*SUMIFS('IEA-MethaneAbatement-US'!$M:$M,'IEA-MethaneAbatement-US'!$N:$N,"&lt;"&amp;$B24,'IEA-MethaneAbatement-US'!$N:$N,"&gt;="&amp;$A24,'IEA-MethaneAbatement-US'!$L:$L,$C$1))+(VLOOKUP($D$1,'Multipliers and Adjustments'!$A$70:$I$86,TRUNC(COLUMN(H$2)/5)+2,FALSE)*SUMIFS('IEA-MethaneAbatement-US'!$M:$M,'IEA-MethaneAbatement-US'!$N:$N,"&lt;"&amp;$B24,'IEA-MethaneAbatement-US'!$N:$N,"&gt;="&amp;$A24,'IEA-MethaneAbatement-US'!$L:$L,$D$1)))*'State Downscaling Multipliers'!$B$7*(1+'EPA to IEA Scaling'!L$10)</f>
        <v>0</v>
      </c>
      <c r="I24" s="2">
        <f>((VLOOKUP($B$1,'Multipliers and Adjustments'!$A$70:$I$86,TRUNC(COLUMN(I$2)/5)+2,FALSE)*SUMIFS('IEA-MethaneAbatement-US'!$M:$M,'IEA-MethaneAbatement-US'!$N:$N,"&lt;"&amp;$B24,'IEA-MethaneAbatement-US'!$N:$N,"&gt;="&amp;$A24,'IEA-MethaneAbatement-US'!$L:$L,$B$1))+(VLOOKUP($C$1,'Multipliers and Adjustments'!$A$70:$I$86,TRUNC(COLUMN(I$2)/5)+2,FALSE)*SUMIFS('IEA-MethaneAbatement-US'!$M:$M,'IEA-MethaneAbatement-US'!$N:$N,"&lt;"&amp;$B24,'IEA-MethaneAbatement-US'!$N:$N,"&gt;="&amp;$A24,'IEA-MethaneAbatement-US'!$L:$L,$C$1))+(VLOOKUP($D$1,'Multipliers and Adjustments'!$A$70:$I$86,TRUNC(COLUMN(I$2)/5)+2,FALSE)*SUMIFS('IEA-MethaneAbatement-US'!$M:$M,'IEA-MethaneAbatement-US'!$N:$N,"&lt;"&amp;$B24,'IEA-MethaneAbatement-US'!$N:$N,"&gt;="&amp;$A24,'IEA-MethaneAbatement-US'!$L:$L,$D$1)))*'State Downscaling Multipliers'!$B$7*(1+'EPA to IEA Scaling'!M$10)</f>
        <v>0</v>
      </c>
      <c r="J24" s="2">
        <f>((VLOOKUP($B$1,'Multipliers and Adjustments'!$A$70:$I$86,TRUNC(COLUMN(J$2)/5)+2,FALSE)*SUMIFS('IEA-MethaneAbatement-US'!$M:$M,'IEA-MethaneAbatement-US'!$N:$N,"&lt;"&amp;$B24,'IEA-MethaneAbatement-US'!$N:$N,"&gt;="&amp;$A24,'IEA-MethaneAbatement-US'!$L:$L,$B$1))+(VLOOKUP($C$1,'Multipliers and Adjustments'!$A$70:$I$86,TRUNC(COLUMN(J$2)/5)+2,FALSE)*SUMIFS('IEA-MethaneAbatement-US'!$M:$M,'IEA-MethaneAbatement-US'!$N:$N,"&lt;"&amp;$B24,'IEA-MethaneAbatement-US'!$N:$N,"&gt;="&amp;$A24,'IEA-MethaneAbatement-US'!$L:$L,$C$1))+(VLOOKUP($D$1,'Multipliers and Adjustments'!$A$70:$I$86,TRUNC(COLUMN(J$2)/5)+2,FALSE)*SUMIFS('IEA-MethaneAbatement-US'!$M:$M,'IEA-MethaneAbatement-US'!$N:$N,"&lt;"&amp;$B24,'IEA-MethaneAbatement-US'!$N:$N,"&gt;="&amp;$A24,'IEA-MethaneAbatement-US'!$L:$L,$D$1)))*'State Downscaling Multipliers'!$B$7*(1+'EPA to IEA Scaling'!N$10)</f>
        <v>0</v>
      </c>
      <c r="K24" s="2">
        <f>((VLOOKUP($B$1,'Multipliers and Adjustments'!$A$70:$I$86,TRUNC(COLUMN(K$2)/5)+2,FALSE)*SUMIFS('IEA-MethaneAbatement-US'!$M:$M,'IEA-MethaneAbatement-US'!$N:$N,"&lt;"&amp;$B24,'IEA-MethaneAbatement-US'!$N:$N,"&gt;="&amp;$A24,'IEA-MethaneAbatement-US'!$L:$L,$B$1))+(VLOOKUP($C$1,'Multipliers and Adjustments'!$A$70:$I$86,TRUNC(COLUMN(K$2)/5)+2,FALSE)*SUMIFS('IEA-MethaneAbatement-US'!$M:$M,'IEA-MethaneAbatement-US'!$N:$N,"&lt;"&amp;$B24,'IEA-MethaneAbatement-US'!$N:$N,"&gt;="&amp;$A24,'IEA-MethaneAbatement-US'!$L:$L,$C$1))+(VLOOKUP($D$1,'Multipliers and Adjustments'!$A$70:$I$86,TRUNC(COLUMN(K$2)/5)+2,FALSE)*SUMIFS('IEA-MethaneAbatement-US'!$M:$M,'IEA-MethaneAbatement-US'!$N:$N,"&lt;"&amp;$B24,'IEA-MethaneAbatement-US'!$N:$N,"&gt;="&amp;$A24,'IEA-MethaneAbatement-US'!$L:$L,$D$1)))*'State Downscaling Multipliers'!$B$7*(1+'EPA to IEA Scaling'!O$10)</f>
        <v>0</v>
      </c>
      <c r="L24" s="2">
        <f>((VLOOKUP($B$1,'Multipliers and Adjustments'!$A$70:$I$86,TRUNC(COLUMN(L$2)/5)+2,FALSE)*SUMIFS('IEA-MethaneAbatement-US'!$M:$M,'IEA-MethaneAbatement-US'!$N:$N,"&lt;"&amp;$B24,'IEA-MethaneAbatement-US'!$N:$N,"&gt;="&amp;$A24,'IEA-MethaneAbatement-US'!$L:$L,$B$1))+(VLOOKUP($C$1,'Multipliers and Adjustments'!$A$70:$I$86,TRUNC(COLUMN(L$2)/5)+2,FALSE)*SUMIFS('IEA-MethaneAbatement-US'!$M:$M,'IEA-MethaneAbatement-US'!$N:$N,"&lt;"&amp;$B24,'IEA-MethaneAbatement-US'!$N:$N,"&gt;="&amp;$A24,'IEA-MethaneAbatement-US'!$L:$L,$C$1))+(VLOOKUP($D$1,'Multipliers and Adjustments'!$A$70:$I$86,TRUNC(COLUMN(L$2)/5)+2,FALSE)*SUMIFS('IEA-MethaneAbatement-US'!$M:$M,'IEA-MethaneAbatement-US'!$N:$N,"&lt;"&amp;$B24,'IEA-MethaneAbatement-US'!$N:$N,"&gt;="&amp;$A24,'IEA-MethaneAbatement-US'!$L:$L,$D$1)))*'State Downscaling Multipliers'!$B$7*(1+'EPA to IEA Scaling'!P$10)</f>
        <v>0</v>
      </c>
      <c r="M24" s="105">
        <f>((VLOOKUP($B$1,'Multipliers and Adjustments'!$A$70:$I$86,TRUNC(COLUMN(M$2)/5)+2,FALSE)*SUMIFS('IEA-MethaneAbatement-US'!$M:$M,'IEA-MethaneAbatement-US'!$N:$N,"&lt;"&amp;$B24,'IEA-MethaneAbatement-US'!$N:$N,"&gt;="&amp;$A24,'IEA-MethaneAbatement-US'!$L:$L,$B$1))+(VLOOKUP($C$1,'Multipliers and Adjustments'!$A$70:$I$86,TRUNC(COLUMN(M$2)/5)+2,FALSE)*SUMIFS('IEA-MethaneAbatement-US'!$M:$M,'IEA-MethaneAbatement-US'!$N:$N,"&lt;"&amp;$B24,'IEA-MethaneAbatement-US'!$N:$N,"&gt;="&amp;$A24,'IEA-MethaneAbatement-US'!$L:$L,$C$1))+(VLOOKUP($D$1,'Multipliers and Adjustments'!$A$70:$I$86,TRUNC(COLUMN(M$2)/5)+2,FALSE)*SUMIFS('IEA-MethaneAbatement-US'!$M:$M,'IEA-MethaneAbatement-US'!$N:$N,"&lt;"&amp;$B24,'IEA-MethaneAbatement-US'!$N:$N,"&gt;="&amp;$A24,'IEA-MethaneAbatement-US'!$L:$L,$D$1)))*'State Downscaling Multipliers'!$B$7*(1+'EPA to IEA Scaling'!Q$10)</f>
        <v>0</v>
      </c>
      <c r="N24" s="2">
        <f>((VLOOKUP($B$1,'Multipliers and Adjustments'!$A$70:$I$86,TRUNC(COLUMN(N$2)/5)+2,FALSE)*SUMIFS('IEA-MethaneAbatement-US'!$M:$M,'IEA-MethaneAbatement-US'!$N:$N,"&lt;"&amp;$B24,'IEA-MethaneAbatement-US'!$N:$N,"&gt;="&amp;$A24,'IEA-MethaneAbatement-US'!$L:$L,$B$1))+(VLOOKUP($C$1,'Multipliers and Adjustments'!$A$70:$I$86,TRUNC(COLUMN(N$2)/5)+2,FALSE)*SUMIFS('IEA-MethaneAbatement-US'!$M:$M,'IEA-MethaneAbatement-US'!$N:$N,"&lt;"&amp;$B24,'IEA-MethaneAbatement-US'!$N:$N,"&gt;="&amp;$A24,'IEA-MethaneAbatement-US'!$L:$L,$C$1))+(VLOOKUP($D$1,'Multipliers and Adjustments'!$A$70:$I$86,TRUNC(COLUMN(N$2)/5)+2,FALSE)*SUMIFS('IEA-MethaneAbatement-US'!$M:$M,'IEA-MethaneAbatement-US'!$N:$N,"&lt;"&amp;$B24,'IEA-MethaneAbatement-US'!$N:$N,"&gt;="&amp;$A24,'IEA-MethaneAbatement-US'!$L:$L,$D$1)))*'State Downscaling Multipliers'!$B$7*(1+'EPA to IEA Scaling'!R$10)</f>
        <v>0</v>
      </c>
      <c r="O24" s="2">
        <f>((VLOOKUP($B$1,'Multipliers and Adjustments'!$A$70:$I$86,TRUNC(COLUMN(O$2)/5)+2,FALSE)*SUMIFS('IEA-MethaneAbatement-US'!$M:$M,'IEA-MethaneAbatement-US'!$N:$N,"&lt;"&amp;$B24,'IEA-MethaneAbatement-US'!$N:$N,"&gt;="&amp;$A24,'IEA-MethaneAbatement-US'!$L:$L,$B$1))+(VLOOKUP($C$1,'Multipliers and Adjustments'!$A$70:$I$86,TRUNC(COLUMN(O$2)/5)+2,FALSE)*SUMIFS('IEA-MethaneAbatement-US'!$M:$M,'IEA-MethaneAbatement-US'!$N:$N,"&lt;"&amp;$B24,'IEA-MethaneAbatement-US'!$N:$N,"&gt;="&amp;$A24,'IEA-MethaneAbatement-US'!$L:$L,$C$1))+(VLOOKUP($D$1,'Multipliers and Adjustments'!$A$70:$I$86,TRUNC(COLUMN(O$2)/5)+2,FALSE)*SUMIFS('IEA-MethaneAbatement-US'!$M:$M,'IEA-MethaneAbatement-US'!$N:$N,"&lt;"&amp;$B24,'IEA-MethaneAbatement-US'!$N:$N,"&gt;="&amp;$A24,'IEA-MethaneAbatement-US'!$L:$L,$D$1)))*'State Downscaling Multipliers'!$B$7*(1+'EPA to IEA Scaling'!S$10)</f>
        <v>0</v>
      </c>
      <c r="P24" s="2">
        <f>((VLOOKUP($B$1,'Multipliers and Adjustments'!$A$70:$I$86,TRUNC(COLUMN(P$2)/5)+2,FALSE)*SUMIFS('IEA-MethaneAbatement-US'!$M:$M,'IEA-MethaneAbatement-US'!$N:$N,"&lt;"&amp;$B24,'IEA-MethaneAbatement-US'!$N:$N,"&gt;="&amp;$A24,'IEA-MethaneAbatement-US'!$L:$L,$B$1))+(VLOOKUP($C$1,'Multipliers and Adjustments'!$A$70:$I$86,TRUNC(COLUMN(P$2)/5)+2,FALSE)*SUMIFS('IEA-MethaneAbatement-US'!$M:$M,'IEA-MethaneAbatement-US'!$N:$N,"&lt;"&amp;$B24,'IEA-MethaneAbatement-US'!$N:$N,"&gt;="&amp;$A24,'IEA-MethaneAbatement-US'!$L:$L,$C$1))+(VLOOKUP($D$1,'Multipliers and Adjustments'!$A$70:$I$86,TRUNC(COLUMN(P$2)/5)+2,FALSE)*SUMIFS('IEA-MethaneAbatement-US'!$M:$M,'IEA-MethaneAbatement-US'!$N:$N,"&lt;"&amp;$B24,'IEA-MethaneAbatement-US'!$N:$N,"&gt;="&amp;$A24,'IEA-MethaneAbatement-US'!$L:$L,$D$1)))*'State Downscaling Multipliers'!$B$7*(1+'EPA to IEA Scaling'!T$10)</f>
        <v>0</v>
      </c>
      <c r="Q24" s="2">
        <f>((VLOOKUP($B$1,'Multipliers and Adjustments'!$A$70:$I$86,TRUNC(COLUMN(Q$2)/5)+2,FALSE)*SUMIFS('IEA-MethaneAbatement-US'!$M:$M,'IEA-MethaneAbatement-US'!$N:$N,"&lt;"&amp;$B24,'IEA-MethaneAbatement-US'!$N:$N,"&gt;="&amp;$A24,'IEA-MethaneAbatement-US'!$L:$L,$B$1))+(VLOOKUP($C$1,'Multipliers and Adjustments'!$A$70:$I$86,TRUNC(COLUMN(Q$2)/5)+2,FALSE)*SUMIFS('IEA-MethaneAbatement-US'!$M:$M,'IEA-MethaneAbatement-US'!$N:$N,"&lt;"&amp;$B24,'IEA-MethaneAbatement-US'!$N:$N,"&gt;="&amp;$A24,'IEA-MethaneAbatement-US'!$L:$L,$C$1))+(VLOOKUP($D$1,'Multipliers and Adjustments'!$A$70:$I$86,TRUNC(COLUMN(Q$2)/5)+2,FALSE)*SUMIFS('IEA-MethaneAbatement-US'!$M:$M,'IEA-MethaneAbatement-US'!$N:$N,"&lt;"&amp;$B24,'IEA-MethaneAbatement-US'!$N:$N,"&gt;="&amp;$A24,'IEA-MethaneAbatement-US'!$L:$L,$D$1)))*'State Downscaling Multipliers'!$B$7*(1+'EPA to IEA Scaling'!U$10)</f>
        <v>0</v>
      </c>
      <c r="R24" s="105">
        <f>((VLOOKUP($B$1,'Multipliers and Adjustments'!$A$70:$I$86,TRUNC(COLUMN(R$2)/5)+2,FALSE)*SUMIFS('IEA-MethaneAbatement-US'!$M:$M,'IEA-MethaneAbatement-US'!$N:$N,"&lt;"&amp;$B24,'IEA-MethaneAbatement-US'!$N:$N,"&gt;="&amp;$A24,'IEA-MethaneAbatement-US'!$L:$L,$B$1))+(VLOOKUP($C$1,'Multipliers and Adjustments'!$A$70:$I$86,TRUNC(COLUMN(R$2)/5)+2,FALSE)*SUMIFS('IEA-MethaneAbatement-US'!$M:$M,'IEA-MethaneAbatement-US'!$N:$N,"&lt;"&amp;$B24,'IEA-MethaneAbatement-US'!$N:$N,"&gt;="&amp;$A24,'IEA-MethaneAbatement-US'!$L:$L,$C$1))+(VLOOKUP($D$1,'Multipliers and Adjustments'!$A$70:$I$86,TRUNC(COLUMN(R$2)/5)+2,FALSE)*SUMIFS('IEA-MethaneAbatement-US'!$M:$M,'IEA-MethaneAbatement-US'!$N:$N,"&lt;"&amp;$B24,'IEA-MethaneAbatement-US'!$N:$N,"&gt;="&amp;$A24,'IEA-MethaneAbatement-US'!$L:$L,$D$1)))*'State Downscaling Multipliers'!$B$7*(1+'EPA to IEA Scaling'!V$10)</f>
        <v>0</v>
      </c>
      <c r="S24" s="2">
        <f>((VLOOKUP($B$1,'Multipliers and Adjustments'!$A$70:$I$86,TRUNC(COLUMN(S$2)/5)+2,FALSE)*SUMIFS('IEA-MethaneAbatement-US'!$M:$M,'IEA-MethaneAbatement-US'!$N:$N,"&lt;"&amp;$B24,'IEA-MethaneAbatement-US'!$N:$N,"&gt;="&amp;$A24,'IEA-MethaneAbatement-US'!$L:$L,$B$1))+(VLOOKUP($C$1,'Multipliers and Adjustments'!$A$70:$I$86,TRUNC(COLUMN(S$2)/5)+2,FALSE)*SUMIFS('IEA-MethaneAbatement-US'!$M:$M,'IEA-MethaneAbatement-US'!$N:$N,"&lt;"&amp;$B24,'IEA-MethaneAbatement-US'!$N:$N,"&gt;="&amp;$A24,'IEA-MethaneAbatement-US'!$L:$L,$C$1))+(VLOOKUP($D$1,'Multipliers and Adjustments'!$A$70:$I$86,TRUNC(COLUMN(S$2)/5)+2,FALSE)*SUMIFS('IEA-MethaneAbatement-US'!$M:$M,'IEA-MethaneAbatement-US'!$N:$N,"&lt;"&amp;$B24,'IEA-MethaneAbatement-US'!$N:$N,"&gt;="&amp;$A24,'IEA-MethaneAbatement-US'!$L:$L,$D$1)))*'State Downscaling Multipliers'!$B$7*(1+'EPA to IEA Scaling'!W$10)</f>
        <v>0</v>
      </c>
      <c r="T24" s="2">
        <f>((VLOOKUP($B$1,'Multipliers and Adjustments'!$A$70:$I$86,TRUNC(COLUMN(T$2)/5)+2,FALSE)*SUMIFS('IEA-MethaneAbatement-US'!$M:$M,'IEA-MethaneAbatement-US'!$N:$N,"&lt;"&amp;$B24,'IEA-MethaneAbatement-US'!$N:$N,"&gt;="&amp;$A24,'IEA-MethaneAbatement-US'!$L:$L,$B$1))+(VLOOKUP($C$1,'Multipliers and Adjustments'!$A$70:$I$86,TRUNC(COLUMN(T$2)/5)+2,FALSE)*SUMIFS('IEA-MethaneAbatement-US'!$M:$M,'IEA-MethaneAbatement-US'!$N:$N,"&lt;"&amp;$B24,'IEA-MethaneAbatement-US'!$N:$N,"&gt;="&amp;$A24,'IEA-MethaneAbatement-US'!$L:$L,$C$1))+(VLOOKUP($D$1,'Multipliers and Adjustments'!$A$70:$I$86,TRUNC(COLUMN(T$2)/5)+2,FALSE)*SUMIFS('IEA-MethaneAbatement-US'!$M:$M,'IEA-MethaneAbatement-US'!$N:$N,"&lt;"&amp;$B24,'IEA-MethaneAbatement-US'!$N:$N,"&gt;="&amp;$A24,'IEA-MethaneAbatement-US'!$L:$L,$D$1)))*'State Downscaling Multipliers'!$B$7*(1+'EPA to IEA Scaling'!X$10)</f>
        <v>0</v>
      </c>
      <c r="U24" s="2">
        <f>((VLOOKUP($B$1,'Multipliers and Adjustments'!$A$70:$I$86,TRUNC(COLUMN(U$2)/5)+2,FALSE)*SUMIFS('IEA-MethaneAbatement-US'!$M:$M,'IEA-MethaneAbatement-US'!$N:$N,"&lt;"&amp;$B24,'IEA-MethaneAbatement-US'!$N:$N,"&gt;="&amp;$A24,'IEA-MethaneAbatement-US'!$L:$L,$B$1))+(VLOOKUP($C$1,'Multipliers and Adjustments'!$A$70:$I$86,TRUNC(COLUMN(U$2)/5)+2,FALSE)*SUMIFS('IEA-MethaneAbatement-US'!$M:$M,'IEA-MethaneAbatement-US'!$N:$N,"&lt;"&amp;$B24,'IEA-MethaneAbatement-US'!$N:$N,"&gt;="&amp;$A24,'IEA-MethaneAbatement-US'!$L:$L,$C$1))+(VLOOKUP($D$1,'Multipliers and Adjustments'!$A$70:$I$86,TRUNC(COLUMN(U$2)/5)+2,FALSE)*SUMIFS('IEA-MethaneAbatement-US'!$M:$M,'IEA-MethaneAbatement-US'!$N:$N,"&lt;"&amp;$B24,'IEA-MethaneAbatement-US'!$N:$N,"&gt;="&amp;$A24,'IEA-MethaneAbatement-US'!$L:$L,$D$1)))*'State Downscaling Multipliers'!$B$7*(1+'EPA to IEA Scaling'!Y$10)</f>
        <v>0</v>
      </c>
      <c r="V24" s="2">
        <f>((VLOOKUP($B$1,'Multipliers and Adjustments'!$A$70:$I$86,TRUNC(COLUMN(V$2)/5)+2,FALSE)*SUMIFS('IEA-MethaneAbatement-US'!$M:$M,'IEA-MethaneAbatement-US'!$N:$N,"&lt;"&amp;$B24,'IEA-MethaneAbatement-US'!$N:$N,"&gt;="&amp;$A24,'IEA-MethaneAbatement-US'!$L:$L,$B$1))+(VLOOKUP($C$1,'Multipliers and Adjustments'!$A$70:$I$86,TRUNC(COLUMN(V$2)/5)+2,FALSE)*SUMIFS('IEA-MethaneAbatement-US'!$M:$M,'IEA-MethaneAbatement-US'!$N:$N,"&lt;"&amp;$B24,'IEA-MethaneAbatement-US'!$N:$N,"&gt;="&amp;$A24,'IEA-MethaneAbatement-US'!$L:$L,$C$1))+(VLOOKUP($D$1,'Multipliers and Adjustments'!$A$70:$I$86,TRUNC(COLUMN(V$2)/5)+2,FALSE)*SUMIFS('IEA-MethaneAbatement-US'!$M:$M,'IEA-MethaneAbatement-US'!$N:$N,"&lt;"&amp;$B24,'IEA-MethaneAbatement-US'!$N:$N,"&gt;="&amp;$A24,'IEA-MethaneAbatement-US'!$L:$L,$D$1)))*'State Downscaling Multipliers'!$B$7*(1+'EPA to IEA Scaling'!Z$10)</f>
        <v>0</v>
      </c>
      <c r="W24" s="105">
        <f>((VLOOKUP($B$1,'Multipliers and Adjustments'!$A$70:$I$86,TRUNC(COLUMN(W$2)/5)+2,FALSE)*SUMIFS('IEA-MethaneAbatement-US'!$M:$M,'IEA-MethaneAbatement-US'!$N:$N,"&lt;"&amp;$B24,'IEA-MethaneAbatement-US'!$N:$N,"&gt;="&amp;$A24,'IEA-MethaneAbatement-US'!$L:$L,$B$1))+(VLOOKUP($C$1,'Multipliers and Adjustments'!$A$70:$I$86,TRUNC(COLUMN(W$2)/5)+2,FALSE)*SUMIFS('IEA-MethaneAbatement-US'!$M:$M,'IEA-MethaneAbatement-US'!$N:$N,"&lt;"&amp;$B24,'IEA-MethaneAbatement-US'!$N:$N,"&gt;="&amp;$A24,'IEA-MethaneAbatement-US'!$L:$L,$C$1))+(VLOOKUP($D$1,'Multipliers and Adjustments'!$A$70:$I$86,TRUNC(COLUMN(W$2)/5)+2,FALSE)*SUMIFS('IEA-MethaneAbatement-US'!$M:$M,'IEA-MethaneAbatement-US'!$N:$N,"&lt;"&amp;$B24,'IEA-MethaneAbatement-US'!$N:$N,"&gt;="&amp;$A24,'IEA-MethaneAbatement-US'!$L:$L,$D$1)))*'State Downscaling Multipliers'!$B$7*(1+'EPA to IEA Scaling'!AA$10)</f>
        <v>0</v>
      </c>
      <c r="X24" s="2">
        <f>((VLOOKUP($B$1,'Multipliers and Adjustments'!$A$70:$I$86,TRUNC(COLUMN(X$2)/5)+2,FALSE)*SUMIFS('IEA-MethaneAbatement-US'!$M:$M,'IEA-MethaneAbatement-US'!$N:$N,"&lt;"&amp;$B24,'IEA-MethaneAbatement-US'!$N:$N,"&gt;="&amp;$A24,'IEA-MethaneAbatement-US'!$L:$L,$B$1))+(VLOOKUP($C$1,'Multipliers and Adjustments'!$A$70:$I$86,TRUNC(COLUMN(X$2)/5)+2,FALSE)*SUMIFS('IEA-MethaneAbatement-US'!$M:$M,'IEA-MethaneAbatement-US'!$N:$N,"&lt;"&amp;$B24,'IEA-MethaneAbatement-US'!$N:$N,"&gt;="&amp;$A24,'IEA-MethaneAbatement-US'!$L:$L,$C$1))+(VLOOKUP($D$1,'Multipliers and Adjustments'!$A$70:$I$86,TRUNC(COLUMN(X$2)/5)+2,FALSE)*SUMIFS('IEA-MethaneAbatement-US'!$M:$M,'IEA-MethaneAbatement-US'!$N:$N,"&lt;"&amp;$B24,'IEA-MethaneAbatement-US'!$N:$N,"&gt;="&amp;$A24,'IEA-MethaneAbatement-US'!$L:$L,$D$1)))*'State Downscaling Multipliers'!$B$7*(1+'EPA to IEA Scaling'!AB$10)</f>
        <v>0</v>
      </c>
      <c r="Y24" s="2">
        <f>((VLOOKUP($B$1,'Multipliers and Adjustments'!$A$70:$I$86,TRUNC(COLUMN(Y$2)/5)+2,FALSE)*SUMIFS('IEA-MethaneAbatement-US'!$M:$M,'IEA-MethaneAbatement-US'!$N:$N,"&lt;"&amp;$B24,'IEA-MethaneAbatement-US'!$N:$N,"&gt;="&amp;$A24,'IEA-MethaneAbatement-US'!$L:$L,$B$1))+(VLOOKUP($C$1,'Multipliers and Adjustments'!$A$70:$I$86,TRUNC(COLUMN(Y$2)/5)+2,FALSE)*SUMIFS('IEA-MethaneAbatement-US'!$M:$M,'IEA-MethaneAbatement-US'!$N:$N,"&lt;"&amp;$B24,'IEA-MethaneAbatement-US'!$N:$N,"&gt;="&amp;$A24,'IEA-MethaneAbatement-US'!$L:$L,$C$1))+(VLOOKUP($D$1,'Multipliers and Adjustments'!$A$70:$I$86,TRUNC(COLUMN(Y$2)/5)+2,FALSE)*SUMIFS('IEA-MethaneAbatement-US'!$M:$M,'IEA-MethaneAbatement-US'!$N:$N,"&lt;"&amp;$B24,'IEA-MethaneAbatement-US'!$N:$N,"&gt;="&amp;$A24,'IEA-MethaneAbatement-US'!$L:$L,$D$1)))*'State Downscaling Multipliers'!$B$7*(1+'EPA to IEA Scaling'!AC$10)</f>
        <v>0</v>
      </c>
      <c r="Z24" s="2">
        <f>((VLOOKUP($B$1,'Multipliers and Adjustments'!$A$70:$I$86,TRUNC(COLUMN(Z$2)/5)+2,FALSE)*SUMIFS('IEA-MethaneAbatement-US'!$M:$M,'IEA-MethaneAbatement-US'!$N:$N,"&lt;"&amp;$B24,'IEA-MethaneAbatement-US'!$N:$N,"&gt;="&amp;$A24,'IEA-MethaneAbatement-US'!$L:$L,$B$1))+(VLOOKUP($C$1,'Multipliers and Adjustments'!$A$70:$I$86,TRUNC(COLUMN(Z$2)/5)+2,FALSE)*SUMIFS('IEA-MethaneAbatement-US'!$M:$M,'IEA-MethaneAbatement-US'!$N:$N,"&lt;"&amp;$B24,'IEA-MethaneAbatement-US'!$N:$N,"&gt;="&amp;$A24,'IEA-MethaneAbatement-US'!$L:$L,$C$1))+(VLOOKUP($D$1,'Multipliers and Adjustments'!$A$70:$I$86,TRUNC(COLUMN(Z$2)/5)+2,FALSE)*SUMIFS('IEA-MethaneAbatement-US'!$M:$M,'IEA-MethaneAbatement-US'!$N:$N,"&lt;"&amp;$B24,'IEA-MethaneAbatement-US'!$N:$N,"&gt;="&amp;$A24,'IEA-MethaneAbatement-US'!$L:$L,$D$1)))*'State Downscaling Multipliers'!$B$7*(1+'EPA to IEA Scaling'!AD$10)</f>
        <v>0</v>
      </c>
      <c r="AA24" s="2">
        <f>((VLOOKUP($B$1,'Multipliers and Adjustments'!$A$70:$I$86,TRUNC(COLUMN(AA$2)/5)+2,FALSE)*SUMIFS('IEA-MethaneAbatement-US'!$M:$M,'IEA-MethaneAbatement-US'!$N:$N,"&lt;"&amp;$B24,'IEA-MethaneAbatement-US'!$N:$N,"&gt;="&amp;$A24,'IEA-MethaneAbatement-US'!$L:$L,$B$1))+(VLOOKUP($C$1,'Multipliers and Adjustments'!$A$70:$I$86,TRUNC(COLUMN(AA$2)/5)+2,FALSE)*SUMIFS('IEA-MethaneAbatement-US'!$M:$M,'IEA-MethaneAbatement-US'!$N:$N,"&lt;"&amp;$B24,'IEA-MethaneAbatement-US'!$N:$N,"&gt;="&amp;$A24,'IEA-MethaneAbatement-US'!$L:$L,$C$1))+(VLOOKUP($D$1,'Multipliers and Adjustments'!$A$70:$I$86,TRUNC(COLUMN(AA$2)/5)+2,FALSE)*SUMIFS('IEA-MethaneAbatement-US'!$M:$M,'IEA-MethaneAbatement-US'!$N:$N,"&lt;"&amp;$B24,'IEA-MethaneAbatement-US'!$N:$N,"&gt;="&amp;$A24,'IEA-MethaneAbatement-US'!$L:$L,$D$1)))*'State Downscaling Multipliers'!$B$7*(1+'EPA to IEA Scaling'!AE$10)</f>
        <v>0</v>
      </c>
      <c r="AB24" s="105">
        <f>((VLOOKUP($B$1,'Multipliers and Adjustments'!$A$70:$I$86,TRUNC(COLUMN(AB$2)/5)+2,FALSE)*SUMIFS('IEA-MethaneAbatement-US'!$M:$M,'IEA-MethaneAbatement-US'!$N:$N,"&lt;"&amp;$B24,'IEA-MethaneAbatement-US'!$N:$N,"&gt;="&amp;$A24,'IEA-MethaneAbatement-US'!$L:$L,$B$1))+(VLOOKUP($C$1,'Multipliers and Adjustments'!$A$70:$I$86,TRUNC(COLUMN(AB$2)/5)+2,FALSE)*SUMIFS('IEA-MethaneAbatement-US'!$M:$M,'IEA-MethaneAbatement-US'!$N:$N,"&lt;"&amp;$B24,'IEA-MethaneAbatement-US'!$N:$N,"&gt;="&amp;$A24,'IEA-MethaneAbatement-US'!$L:$L,$C$1))+(VLOOKUP($D$1,'Multipliers and Adjustments'!$A$70:$I$86,TRUNC(COLUMN(AB$2)/5)+2,FALSE)*SUMIFS('IEA-MethaneAbatement-US'!$M:$M,'IEA-MethaneAbatement-US'!$N:$N,"&lt;"&amp;$B24,'IEA-MethaneAbatement-US'!$N:$N,"&gt;="&amp;$A24,'IEA-MethaneAbatement-US'!$L:$L,$D$1)))*'State Downscaling Multipliers'!$B$7*(1+'EPA to IEA Scaling'!AF$10)</f>
        <v>0</v>
      </c>
      <c r="AC24" s="2">
        <f>((VLOOKUP($B$1,'Multipliers and Adjustments'!$A$70:$I$86,TRUNC(COLUMN(AC$2)/5)+2,FALSE)*SUMIFS('IEA-MethaneAbatement-US'!$M:$M,'IEA-MethaneAbatement-US'!$N:$N,"&lt;"&amp;$B24,'IEA-MethaneAbatement-US'!$N:$N,"&gt;="&amp;$A24,'IEA-MethaneAbatement-US'!$L:$L,$B$1))+(VLOOKUP($C$1,'Multipliers and Adjustments'!$A$70:$I$86,TRUNC(COLUMN(AC$2)/5)+2,FALSE)*SUMIFS('IEA-MethaneAbatement-US'!$M:$M,'IEA-MethaneAbatement-US'!$N:$N,"&lt;"&amp;$B24,'IEA-MethaneAbatement-US'!$N:$N,"&gt;="&amp;$A24,'IEA-MethaneAbatement-US'!$L:$L,$C$1))+(VLOOKUP($D$1,'Multipliers and Adjustments'!$A$70:$I$86,TRUNC(COLUMN(AC$2)/5)+2,FALSE)*SUMIFS('IEA-MethaneAbatement-US'!$M:$M,'IEA-MethaneAbatement-US'!$N:$N,"&lt;"&amp;$B24,'IEA-MethaneAbatement-US'!$N:$N,"&gt;="&amp;$A24,'IEA-MethaneAbatement-US'!$L:$L,$D$1)))*'State Downscaling Multipliers'!$B$7*(1+'EPA to IEA Scaling'!AG$10)</f>
        <v>0</v>
      </c>
      <c r="AD24" s="2">
        <f>((VLOOKUP($B$1,'Multipliers and Adjustments'!$A$70:$I$86,TRUNC(COLUMN(AD$2)/5)+2,FALSE)*SUMIFS('IEA-MethaneAbatement-US'!$M:$M,'IEA-MethaneAbatement-US'!$N:$N,"&lt;"&amp;$B24,'IEA-MethaneAbatement-US'!$N:$N,"&gt;="&amp;$A24,'IEA-MethaneAbatement-US'!$L:$L,$B$1))+(VLOOKUP($C$1,'Multipliers and Adjustments'!$A$70:$I$86,TRUNC(COLUMN(AD$2)/5)+2,FALSE)*SUMIFS('IEA-MethaneAbatement-US'!$M:$M,'IEA-MethaneAbatement-US'!$N:$N,"&lt;"&amp;$B24,'IEA-MethaneAbatement-US'!$N:$N,"&gt;="&amp;$A24,'IEA-MethaneAbatement-US'!$L:$L,$C$1))+(VLOOKUP($D$1,'Multipliers and Adjustments'!$A$70:$I$86,TRUNC(COLUMN(AD$2)/5)+2,FALSE)*SUMIFS('IEA-MethaneAbatement-US'!$M:$M,'IEA-MethaneAbatement-US'!$N:$N,"&lt;"&amp;$B24,'IEA-MethaneAbatement-US'!$N:$N,"&gt;="&amp;$A24,'IEA-MethaneAbatement-US'!$L:$L,$D$1)))*'State Downscaling Multipliers'!$B$7*(1+'EPA to IEA Scaling'!AH$10)</f>
        <v>0</v>
      </c>
      <c r="AE24" s="2">
        <f>((VLOOKUP($B$1,'Multipliers and Adjustments'!$A$70:$I$86,TRUNC(COLUMN(AE$2)/5)+2,FALSE)*SUMIFS('IEA-MethaneAbatement-US'!$M:$M,'IEA-MethaneAbatement-US'!$N:$N,"&lt;"&amp;$B24,'IEA-MethaneAbatement-US'!$N:$N,"&gt;="&amp;$A24,'IEA-MethaneAbatement-US'!$L:$L,$B$1))+(VLOOKUP($C$1,'Multipliers and Adjustments'!$A$70:$I$86,TRUNC(COLUMN(AE$2)/5)+2,FALSE)*SUMIFS('IEA-MethaneAbatement-US'!$M:$M,'IEA-MethaneAbatement-US'!$N:$N,"&lt;"&amp;$B24,'IEA-MethaneAbatement-US'!$N:$N,"&gt;="&amp;$A24,'IEA-MethaneAbatement-US'!$L:$L,$C$1))+(VLOOKUP($D$1,'Multipliers and Adjustments'!$A$70:$I$86,TRUNC(COLUMN(AE$2)/5)+2,FALSE)*SUMIFS('IEA-MethaneAbatement-US'!$M:$M,'IEA-MethaneAbatement-US'!$N:$N,"&lt;"&amp;$B24,'IEA-MethaneAbatement-US'!$N:$N,"&gt;="&amp;$A24,'IEA-MethaneAbatement-US'!$L:$L,$D$1)))*'State Downscaling Multipliers'!$B$7*(1+'EPA to IEA Scaling'!AI$10)</f>
        <v>0</v>
      </c>
      <c r="AF24" s="2">
        <f>((VLOOKUP($B$1,'Multipliers and Adjustments'!$A$70:$I$86,TRUNC(COLUMN(AF$2)/5)+2,FALSE)*SUMIFS('IEA-MethaneAbatement-US'!$M:$M,'IEA-MethaneAbatement-US'!$N:$N,"&lt;"&amp;$B24,'IEA-MethaneAbatement-US'!$N:$N,"&gt;="&amp;$A24,'IEA-MethaneAbatement-US'!$L:$L,$B$1))+(VLOOKUP($C$1,'Multipliers and Adjustments'!$A$70:$I$86,TRUNC(COLUMN(AF$2)/5)+2,FALSE)*SUMIFS('IEA-MethaneAbatement-US'!$M:$M,'IEA-MethaneAbatement-US'!$N:$N,"&lt;"&amp;$B24,'IEA-MethaneAbatement-US'!$N:$N,"&gt;="&amp;$A24,'IEA-MethaneAbatement-US'!$L:$L,$C$1))+(VLOOKUP($D$1,'Multipliers and Adjustments'!$A$70:$I$86,TRUNC(COLUMN(AF$2)/5)+2,FALSE)*SUMIFS('IEA-MethaneAbatement-US'!$M:$M,'IEA-MethaneAbatement-US'!$N:$N,"&lt;"&amp;$B24,'IEA-MethaneAbatement-US'!$N:$N,"&gt;="&amp;$A24,'IEA-MethaneAbatement-US'!$L:$L,$D$1)))*'State Downscaling Multipliers'!$B$7*(1+'EPA to IEA Scaling'!AJ$10)</f>
        <v>0</v>
      </c>
      <c r="AG24" s="105">
        <f>((VLOOKUP($B$1,'Multipliers and Adjustments'!$A$70:$I$86,TRUNC(COLUMN(AG$2)/5)+2,FALSE)*SUMIFS('IEA-MethaneAbatement-US'!$M:$M,'IEA-MethaneAbatement-US'!$N:$N,"&lt;"&amp;$B24,'IEA-MethaneAbatement-US'!$N:$N,"&gt;="&amp;$A24,'IEA-MethaneAbatement-US'!$L:$L,$B$1))+(VLOOKUP($C$1,'Multipliers and Adjustments'!$A$70:$I$86,TRUNC(COLUMN(AG$2)/5)+2,FALSE)*SUMIFS('IEA-MethaneAbatement-US'!$M:$M,'IEA-MethaneAbatement-US'!$N:$N,"&lt;"&amp;$B24,'IEA-MethaneAbatement-US'!$N:$N,"&gt;="&amp;$A24,'IEA-MethaneAbatement-US'!$L:$L,$C$1))+(VLOOKUP($D$1,'Multipliers and Adjustments'!$A$70:$I$86,TRUNC(COLUMN(AG$2)/5)+2,FALSE)*SUMIFS('IEA-MethaneAbatement-US'!$M:$M,'IEA-MethaneAbatement-US'!$N:$N,"&lt;"&amp;$B24,'IEA-MethaneAbatement-US'!$N:$N,"&gt;="&amp;$A24,'IEA-MethaneAbatement-US'!$L:$L,$D$1)))*'State Downscaling Multipliers'!$B$7*(1+'EPA to IEA Scaling'!AK$10)</f>
        <v>0</v>
      </c>
      <c r="AH24" s="2">
        <f>((VLOOKUP($B$1,'Multipliers and Adjustments'!$A$70:$I$86,TRUNC(COLUMN(AH$2)/5)+2,FALSE)*SUMIFS('IEA-MethaneAbatement-US'!$M:$M,'IEA-MethaneAbatement-US'!$N:$N,"&lt;"&amp;$B24,'IEA-MethaneAbatement-US'!$N:$N,"&gt;="&amp;$A24,'IEA-MethaneAbatement-US'!$L:$L,$B$1))+(VLOOKUP($C$1,'Multipliers and Adjustments'!$A$70:$I$86,TRUNC(COLUMN(AH$2)/5)+2,FALSE)*SUMIFS('IEA-MethaneAbatement-US'!$M:$M,'IEA-MethaneAbatement-US'!$N:$N,"&lt;"&amp;$B24,'IEA-MethaneAbatement-US'!$N:$N,"&gt;="&amp;$A24,'IEA-MethaneAbatement-US'!$L:$L,$C$1))+(VLOOKUP($D$1,'Multipliers and Adjustments'!$A$70:$I$86,TRUNC(COLUMN(AH$2)/5)+2,FALSE)*SUMIFS('IEA-MethaneAbatement-US'!$M:$M,'IEA-MethaneAbatement-US'!$N:$N,"&lt;"&amp;$B24,'IEA-MethaneAbatement-US'!$N:$N,"&gt;="&amp;$A24,'IEA-MethaneAbatement-US'!$L:$L,$D$1)))*'State Downscaling Multipliers'!$B$7*(1+'EPA to IEA Scaling'!AL$10)</f>
        <v>0</v>
      </c>
      <c r="AI24" s="2">
        <f>((VLOOKUP($B$1,'Multipliers and Adjustments'!$A$70:$I$86,TRUNC(COLUMN(AI$2)/5)+2,FALSE)*SUMIFS('IEA-MethaneAbatement-US'!$M:$M,'IEA-MethaneAbatement-US'!$N:$N,"&lt;"&amp;$B24,'IEA-MethaneAbatement-US'!$N:$N,"&gt;="&amp;$A24,'IEA-MethaneAbatement-US'!$L:$L,$B$1))+(VLOOKUP($C$1,'Multipliers and Adjustments'!$A$70:$I$86,TRUNC(COLUMN(AI$2)/5)+2,FALSE)*SUMIFS('IEA-MethaneAbatement-US'!$M:$M,'IEA-MethaneAbatement-US'!$N:$N,"&lt;"&amp;$B24,'IEA-MethaneAbatement-US'!$N:$N,"&gt;="&amp;$A24,'IEA-MethaneAbatement-US'!$L:$L,$C$1))+(VLOOKUP($D$1,'Multipliers and Adjustments'!$A$70:$I$86,TRUNC(COLUMN(AI$2)/5)+2,FALSE)*SUMIFS('IEA-MethaneAbatement-US'!$M:$M,'IEA-MethaneAbatement-US'!$N:$N,"&lt;"&amp;$B24,'IEA-MethaneAbatement-US'!$N:$N,"&gt;="&amp;$A24,'IEA-MethaneAbatement-US'!$L:$L,$D$1)))*'State Downscaling Multipliers'!$B$7*(1+'EPA to IEA Scaling'!AM$10)</f>
        <v>0</v>
      </c>
      <c r="AJ24" s="2">
        <f>((VLOOKUP($B$1,'Multipliers and Adjustments'!$A$70:$I$86,TRUNC(COLUMN(AJ$2)/5)+2,FALSE)*SUMIFS('IEA-MethaneAbatement-US'!$M:$M,'IEA-MethaneAbatement-US'!$N:$N,"&lt;"&amp;$B24,'IEA-MethaneAbatement-US'!$N:$N,"&gt;="&amp;$A24,'IEA-MethaneAbatement-US'!$L:$L,$B$1))+(VLOOKUP($C$1,'Multipliers and Adjustments'!$A$70:$I$86,TRUNC(COLUMN(AJ$2)/5)+2,FALSE)*SUMIFS('IEA-MethaneAbatement-US'!$M:$M,'IEA-MethaneAbatement-US'!$N:$N,"&lt;"&amp;$B24,'IEA-MethaneAbatement-US'!$N:$N,"&gt;="&amp;$A24,'IEA-MethaneAbatement-US'!$L:$L,$C$1))+(VLOOKUP($D$1,'Multipliers and Adjustments'!$A$70:$I$86,TRUNC(COLUMN(AJ$2)/5)+2,FALSE)*SUMIFS('IEA-MethaneAbatement-US'!$M:$M,'IEA-MethaneAbatement-US'!$N:$N,"&lt;"&amp;$B24,'IEA-MethaneAbatement-US'!$N:$N,"&gt;="&amp;$A24,'IEA-MethaneAbatement-US'!$L:$L,$D$1)))*'State Downscaling Multipliers'!$B$7*(1+'EPA to IEA Scaling'!AN$10)</f>
        <v>0</v>
      </c>
      <c r="AK24" s="2">
        <f>((VLOOKUP($B$1,'Multipliers and Adjustments'!$A$70:$I$86,TRUNC(COLUMN(AK$2)/5)+2,FALSE)*SUMIFS('IEA-MethaneAbatement-US'!$M:$M,'IEA-MethaneAbatement-US'!$N:$N,"&lt;"&amp;$B24,'IEA-MethaneAbatement-US'!$N:$N,"&gt;="&amp;$A24,'IEA-MethaneAbatement-US'!$L:$L,$B$1))+(VLOOKUP($C$1,'Multipliers and Adjustments'!$A$70:$I$86,TRUNC(COLUMN(AK$2)/5)+2,FALSE)*SUMIFS('IEA-MethaneAbatement-US'!$M:$M,'IEA-MethaneAbatement-US'!$N:$N,"&lt;"&amp;$B24,'IEA-MethaneAbatement-US'!$N:$N,"&gt;="&amp;$A24,'IEA-MethaneAbatement-US'!$L:$L,$C$1))+(VLOOKUP($D$1,'Multipliers and Adjustments'!$A$70:$I$86,TRUNC(COLUMN(AK$2)/5)+2,FALSE)*SUMIFS('IEA-MethaneAbatement-US'!$M:$M,'IEA-MethaneAbatement-US'!$N:$N,"&lt;"&amp;$B24,'IEA-MethaneAbatement-US'!$N:$N,"&gt;="&amp;$A24,'IEA-MethaneAbatement-US'!$L:$L,$D$1)))*'State Downscaling Multipliers'!$B$7*(1+'EPA to IEA Scaling'!AO$10)</f>
        <v>0</v>
      </c>
      <c r="AL24" s="105">
        <f>((VLOOKUP($B$1,'Multipliers and Adjustments'!$A$70:$I$86,TRUNC(COLUMN(AL$2)/5)+2,FALSE)*SUMIFS('IEA-MethaneAbatement-US'!$M:$M,'IEA-MethaneAbatement-US'!$N:$N,"&lt;"&amp;$B24,'IEA-MethaneAbatement-US'!$N:$N,"&gt;="&amp;$A24,'IEA-MethaneAbatement-US'!$L:$L,$B$1))+(VLOOKUP($C$1,'Multipliers and Adjustments'!$A$70:$I$86,TRUNC(COLUMN(AL$2)/5)+2,FALSE)*SUMIFS('IEA-MethaneAbatement-US'!$M:$M,'IEA-MethaneAbatement-US'!$N:$N,"&lt;"&amp;$B24,'IEA-MethaneAbatement-US'!$N:$N,"&gt;="&amp;$A24,'IEA-MethaneAbatement-US'!$L:$L,$C$1))+(VLOOKUP($D$1,'Multipliers and Adjustments'!$A$70:$I$86,TRUNC(COLUMN(AL$2)/5)+2,FALSE)*SUMIFS('IEA-MethaneAbatement-US'!$M:$M,'IEA-MethaneAbatement-US'!$N:$N,"&lt;"&amp;$B24,'IEA-MethaneAbatement-US'!$N:$N,"&gt;="&amp;$A24,'IEA-MethaneAbatement-US'!$L:$L,$D$1)))*'State Downscaling Multipliers'!$B$7*(1+'EPA to IEA Scaling'!AP$10)</f>
        <v>0</v>
      </c>
    </row>
    <row r="25" spans="1:38" ht="15.75" customHeight="1" x14ac:dyDescent="0.25">
      <c r="A25" s="50">
        <f t="shared" si="1"/>
        <v>-90</v>
      </c>
      <c r="B25" s="50">
        <f t="shared" si="2"/>
        <v>-80</v>
      </c>
      <c r="C25" s="105">
        <f>((VLOOKUP($B$1,'Multipliers and Adjustments'!$A$70:$I$86,TRUNC(COLUMN(C$2)/5)+2,FALSE)*SUMIFS('IEA-MethaneAbatement-US'!$M:$M,'IEA-MethaneAbatement-US'!$N:$N,"&lt;"&amp;$B25,'IEA-MethaneAbatement-US'!$N:$N,"&gt;="&amp;$A25,'IEA-MethaneAbatement-US'!$L:$L,$B$1))+(VLOOKUP($C$1,'Multipliers and Adjustments'!$A$70:$I$86,TRUNC(COLUMN(C$2)/5)+2,FALSE)*SUMIFS('IEA-MethaneAbatement-US'!$M:$M,'IEA-MethaneAbatement-US'!$N:$N,"&lt;"&amp;$B25,'IEA-MethaneAbatement-US'!$N:$N,"&gt;="&amp;$A25,'IEA-MethaneAbatement-US'!$L:$L,$C$1))+(VLOOKUP($D$1,'Multipliers and Adjustments'!$A$70:$I$86,TRUNC(COLUMN(C$2)/5)+2,FALSE)*SUMIFS('IEA-MethaneAbatement-US'!$M:$M,'IEA-MethaneAbatement-US'!$N:$N,"&lt;"&amp;$B25,'IEA-MethaneAbatement-US'!$N:$N,"&gt;="&amp;$A25,'IEA-MethaneAbatement-US'!$L:$L,$D$1)))*'State Downscaling Multipliers'!$B$7*(1+'EPA to IEA Scaling'!G$10)</f>
        <v>0</v>
      </c>
      <c r="D25" s="2">
        <f>((VLOOKUP($B$1,'Multipliers and Adjustments'!$A$70:$I$86,TRUNC(COLUMN(D$2)/5)+2,FALSE)*SUMIFS('IEA-MethaneAbatement-US'!$M:$M,'IEA-MethaneAbatement-US'!$N:$N,"&lt;"&amp;$B25,'IEA-MethaneAbatement-US'!$N:$N,"&gt;="&amp;$A25,'IEA-MethaneAbatement-US'!$L:$L,$B$1))+(VLOOKUP($C$1,'Multipliers and Adjustments'!$A$70:$I$86,TRUNC(COLUMN(D$2)/5)+2,FALSE)*SUMIFS('IEA-MethaneAbatement-US'!$M:$M,'IEA-MethaneAbatement-US'!$N:$N,"&lt;"&amp;$B25,'IEA-MethaneAbatement-US'!$N:$N,"&gt;="&amp;$A25,'IEA-MethaneAbatement-US'!$L:$L,$C$1))+(VLOOKUP($D$1,'Multipliers and Adjustments'!$A$70:$I$86,TRUNC(COLUMN(D$2)/5)+2,FALSE)*SUMIFS('IEA-MethaneAbatement-US'!$M:$M,'IEA-MethaneAbatement-US'!$N:$N,"&lt;"&amp;$B25,'IEA-MethaneAbatement-US'!$N:$N,"&gt;="&amp;$A25,'IEA-MethaneAbatement-US'!$L:$L,$D$1)))*'State Downscaling Multipliers'!$B$7*(1+'EPA to IEA Scaling'!H$10)</f>
        <v>0</v>
      </c>
      <c r="E25" s="2">
        <f>((VLOOKUP($B$1,'Multipliers and Adjustments'!$A$70:$I$86,TRUNC(COLUMN(E$2)/5)+2,FALSE)*SUMIFS('IEA-MethaneAbatement-US'!$M:$M,'IEA-MethaneAbatement-US'!$N:$N,"&lt;"&amp;$B25,'IEA-MethaneAbatement-US'!$N:$N,"&gt;="&amp;$A25,'IEA-MethaneAbatement-US'!$L:$L,$B$1))+(VLOOKUP($C$1,'Multipliers and Adjustments'!$A$70:$I$86,TRUNC(COLUMN(E$2)/5)+2,FALSE)*SUMIFS('IEA-MethaneAbatement-US'!$M:$M,'IEA-MethaneAbatement-US'!$N:$N,"&lt;"&amp;$B25,'IEA-MethaneAbatement-US'!$N:$N,"&gt;="&amp;$A25,'IEA-MethaneAbatement-US'!$L:$L,$C$1))+(VLOOKUP($D$1,'Multipliers and Adjustments'!$A$70:$I$86,TRUNC(COLUMN(E$2)/5)+2,FALSE)*SUMIFS('IEA-MethaneAbatement-US'!$M:$M,'IEA-MethaneAbatement-US'!$N:$N,"&lt;"&amp;$B25,'IEA-MethaneAbatement-US'!$N:$N,"&gt;="&amp;$A25,'IEA-MethaneAbatement-US'!$L:$L,$D$1)))*'State Downscaling Multipliers'!$B$7*(1+'EPA to IEA Scaling'!I$10)</f>
        <v>0</v>
      </c>
      <c r="F25" s="2">
        <f>((VLOOKUP($B$1,'Multipliers and Adjustments'!$A$70:$I$86,TRUNC(COLUMN(F$2)/5)+2,FALSE)*SUMIFS('IEA-MethaneAbatement-US'!$M:$M,'IEA-MethaneAbatement-US'!$N:$N,"&lt;"&amp;$B25,'IEA-MethaneAbatement-US'!$N:$N,"&gt;="&amp;$A25,'IEA-MethaneAbatement-US'!$L:$L,$B$1))+(VLOOKUP($C$1,'Multipliers and Adjustments'!$A$70:$I$86,TRUNC(COLUMN(F$2)/5)+2,FALSE)*SUMIFS('IEA-MethaneAbatement-US'!$M:$M,'IEA-MethaneAbatement-US'!$N:$N,"&lt;"&amp;$B25,'IEA-MethaneAbatement-US'!$N:$N,"&gt;="&amp;$A25,'IEA-MethaneAbatement-US'!$L:$L,$C$1))+(VLOOKUP($D$1,'Multipliers and Adjustments'!$A$70:$I$86,TRUNC(COLUMN(F$2)/5)+2,FALSE)*SUMIFS('IEA-MethaneAbatement-US'!$M:$M,'IEA-MethaneAbatement-US'!$N:$N,"&lt;"&amp;$B25,'IEA-MethaneAbatement-US'!$N:$N,"&gt;="&amp;$A25,'IEA-MethaneAbatement-US'!$L:$L,$D$1)))*'State Downscaling Multipliers'!$B$7*(1+'EPA to IEA Scaling'!J$10)</f>
        <v>0</v>
      </c>
      <c r="G25" s="154">
        <f>((VLOOKUP($B$1,'Multipliers and Adjustments'!$A$70:$I$86,TRUNC(COLUMN(G$2)/5)+2,FALSE)*SUMIFS('IEA-MethaneAbatement-US'!$M:$M,'IEA-MethaneAbatement-US'!$N:$N,"&lt;"&amp;$B25,'IEA-MethaneAbatement-US'!$N:$N,"&gt;="&amp;$A25,'IEA-MethaneAbatement-US'!$L:$L,$B$1))+(VLOOKUP($C$1,'Multipliers and Adjustments'!$A$70:$I$86,TRUNC(COLUMN(G$2)/5)+2,FALSE)*SUMIFS('IEA-MethaneAbatement-US'!$M:$M,'IEA-MethaneAbatement-US'!$N:$N,"&lt;"&amp;$B25,'IEA-MethaneAbatement-US'!$N:$N,"&gt;="&amp;$A25,'IEA-MethaneAbatement-US'!$L:$L,$C$1))+(VLOOKUP($D$1,'Multipliers and Adjustments'!$A$70:$I$86,TRUNC(COLUMN(G$2)/5)+2,FALSE)*SUMIFS('IEA-MethaneAbatement-US'!$M:$M,'IEA-MethaneAbatement-US'!$N:$N,"&lt;"&amp;$B25,'IEA-MethaneAbatement-US'!$N:$N,"&gt;="&amp;$A25,'IEA-MethaneAbatement-US'!$L:$L,$D$1)))*'State Downscaling Multipliers'!$B$7*(1+'EPA to IEA Scaling'!K$10)</f>
        <v>0</v>
      </c>
      <c r="H25" s="105">
        <f>((VLOOKUP($B$1,'Multipliers and Adjustments'!$A$70:$I$86,TRUNC(COLUMN(H$2)/5)+2,FALSE)*SUMIFS('IEA-MethaneAbatement-US'!$M:$M,'IEA-MethaneAbatement-US'!$N:$N,"&lt;"&amp;$B25,'IEA-MethaneAbatement-US'!$N:$N,"&gt;="&amp;$A25,'IEA-MethaneAbatement-US'!$L:$L,$B$1))+(VLOOKUP($C$1,'Multipliers and Adjustments'!$A$70:$I$86,TRUNC(COLUMN(H$2)/5)+2,FALSE)*SUMIFS('IEA-MethaneAbatement-US'!$M:$M,'IEA-MethaneAbatement-US'!$N:$N,"&lt;"&amp;$B25,'IEA-MethaneAbatement-US'!$N:$N,"&gt;="&amp;$A25,'IEA-MethaneAbatement-US'!$L:$L,$C$1))+(VLOOKUP($D$1,'Multipliers and Adjustments'!$A$70:$I$86,TRUNC(COLUMN(H$2)/5)+2,FALSE)*SUMIFS('IEA-MethaneAbatement-US'!$M:$M,'IEA-MethaneAbatement-US'!$N:$N,"&lt;"&amp;$B25,'IEA-MethaneAbatement-US'!$N:$N,"&gt;="&amp;$A25,'IEA-MethaneAbatement-US'!$L:$L,$D$1)))*'State Downscaling Multipliers'!$B$7*(1+'EPA to IEA Scaling'!L$10)</f>
        <v>0</v>
      </c>
      <c r="I25" s="2">
        <f>((VLOOKUP($B$1,'Multipliers and Adjustments'!$A$70:$I$86,TRUNC(COLUMN(I$2)/5)+2,FALSE)*SUMIFS('IEA-MethaneAbatement-US'!$M:$M,'IEA-MethaneAbatement-US'!$N:$N,"&lt;"&amp;$B25,'IEA-MethaneAbatement-US'!$N:$N,"&gt;="&amp;$A25,'IEA-MethaneAbatement-US'!$L:$L,$B$1))+(VLOOKUP($C$1,'Multipliers and Adjustments'!$A$70:$I$86,TRUNC(COLUMN(I$2)/5)+2,FALSE)*SUMIFS('IEA-MethaneAbatement-US'!$M:$M,'IEA-MethaneAbatement-US'!$N:$N,"&lt;"&amp;$B25,'IEA-MethaneAbatement-US'!$N:$N,"&gt;="&amp;$A25,'IEA-MethaneAbatement-US'!$L:$L,$C$1))+(VLOOKUP($D$1,'Multipliers and Adjustments'!$A$70:$I$86,TRUNC(COLUMN(I$2)/5)+2,FALSE)*SUMIFS('IEA-MethaneAbatement-US'!$M:$M,'IEA-MethaneAbatement-US'!$N:$N,"&lt;"&amp;$B25,'IEA-MethaneAbatement-US'!$N:$N,"&gt;="&amp;$A25,'IEA-MethaneAbatement-US'!$L:$L,$D$1)))*'State Downscaling Multipliers'!$B$7*(1+'EPA to IEA Scaling'!M$10)</f>
        <v>0</v>
      </c>
      <c r="J25" s="2">
        <f>((VLOOKUP($B$1,'Multipliers and Adjustments'!$A$70:$I$86,TRUNC(COLUMN(J$2)/5)+2,FALSE)*SUMIFS('IEA-MethaneAbatement-US'!$M:$M,'IEA-MethaneAbatement-US'!$N:$N,"&lt;"&amp;$B25,'IEA-MethaneAbatement-US'!$N:$N,"&gt;="&amp;$A25,'IEA-MethaneAbatement-US'!$L:$L,$B$1))+(VLOOKUP($C$1,'Multipliers and Adjustments'!$A$70:$I$86,TRUNC(COLUMN(J$2)/5)+2,FALSE)*SUMIFS('IEA-MethaneAbatement-US'!$M:$M,'IEA-MethaneAbatement-US'!$N:$N,"&lt;"&amp;$B25,'IEA-MethaneAbatement-US'!$N:$N,"&gt;="&amp;$A25,'IEA-MethaneAbatement-US'!$L:$L,$C$1))+(VLOOKUP($D$1,'Multipliers and Adjustments'!$A$70:$I$86,TRUNC(COLUMN(J$2)/5)+2,FALSE)*SUMIFS('IEA-MethaneAbatement-US'!$M:$M,'IEA-MethaneAbatement-US'!$N:$N,"&lt;"&amp;$B25,'IEA-MethaneAbatement-US'!$N:$N,"&gt;="&amp;$A25,'IEA-MethaneAbatement-US'!$L:$L,$D$1)))*'State Downscaling Multipliers'!$B$7*(1+'EPA to IEA Scaling'!N$10)</f>
        <v>0</v>
      </c>
      <c r="K25" s="2">
        <f>((VLOOKUP($B$1,'Multipliers and Adjustments'!$A$70:$I$86,TRUNC(COLUMN(K$2)/5)+2,FALSE)*SUMIFS('IEA-MethaneAbatement-US'!$M:$M,'IEA-MethaneAbatement-US'!$N:$N,"&lt;"&amp;$B25,'IEA-MethaneAbatement-US'!$N:$N,"&gt;="&amp;$A25,'IEA-MethaneAbatement-US'!$L:$L,$B$1))+(VLOOKUP($C$1,'Multipliers and Adjustments'!$A$70:$I$86,TRUNC(COLUMN(K$2)/5)+2,FALSE)*SUMIFS('IEA-MethaneAbatement-US'!$M:$M,'IEA-MethaneAbatement-US'!$N:$N,"&lt;"&amp;$B25,'IEA-MethaneAbatement-US'!$N:$N,"&gt;="&amp;$A25,'IEA-MethaneAbatement-US'!$L:$L,$C$1))+(VLOOKUP($D$1,'Multipliers and Adjustments'!$A$70:$I$86,TRUNC(COLUMN(K$2)/5)+2,FALSE)*SUMIFS('IEA-MethaneAbatement-US'!$M:$M,'IEA-MethaneAbatement-US'!$N:$N,"&lt;"&amp;$B25,'IEA-MethaneAbatement-US'!$N:$N,"&gt;="&amp;$A25,'IEA-MethaneAbatement-US'!$L:$L,$D$1)))*'State Downscaling Multipliers'!$B$7*(1+'EPA to IEA Scaling'!O$10)</f>
        <v>0</v>
      </c>
      <c r="L25" s="2">
        <f>((VLOOKUP($B$1,'Multipliers and Adjustments'!$A$70:$I$86,TRUNC(COLUMN(L$2)/5)+2,FALSE)*SUMIFS('IEA-MethaneAbatement-US'!$M:$M,'IEA-MethaneAbatement-US'!$N:$N,"&lt;"&amp;$B25,'IEA-MethaneAbatement-US'!$N:$N,"&gt;="&amp;$A25,'IEA-MethaneAbatement-US'!$L:$L,$B$1))+(VLOOKUP($C$1,'Multipliers and Adjustments'!$A$70:$I$86,TRUNC(COLUMN(L$2)/5)+2,FALSE)*SUMIFS('IEA-MethaneAbatement-US'!$M:$M,'IEA-MethaneAbatement-US'!$N:$N,"&lt;"&amp;$B25,'IEA-MethaneAbatement-US'!$N:$N,"&gt;="&amp;$A25,'IEA-MethaneAbatement-US'!$L:$L,$C$1))+(VLOOKUP($D$1,'Multipliers and Adjustments'!$A$70:$I$86,TRUNC(COLUMN(L$2)/5)+2,FALSE)*SUMIFS('IEA-MethaneAbatement-US'!$M:$M,'IEA-MethaneAbatement-US'!$N:$N,"&lt;"&amp;$B25,'IEA-MethaneAbatement-US'!$N:$N,"&gt;="&amp;$A25,'IEA-MethaneAbatement-US'!$L:$L,$D$1)))*'State Downscaling Multipliers'!$B$7*(1+'EPA to IEA Scaling'!P$10)</f>
        <v>0</v>
      </c>
      <c r="M25" s="105">
        <f>((VLOOKUP($B$1,'Multipliers and Adjustments'!$A$70:$I$86,TRUNC(COLUMN(M$2)/5)+2,FALSE)*SUMIFS('IEA-MethaneAbatement-US'!$M:$M,'IEA-MethaneAbatement-US'!$N:$N,"&lt;"&amp;$B25,'IEA-MethaneAbatement-US'!$N:$N,"&gt;="&amp;$A25,'IEA-MethaneAbatement-US'!$L:$L,$B$1))+(VLOOKUP($C$1,'Multipliers and Adjustments'!$A$70:$I$86,TRUNC(COLUMN(M$2)/5)+2,FALSE)*SUMIFS('IEA-MethaneAbatement-US'!$M:$M,'IEA-MethaneAbatement-US'!$N:$N,"&lt;"&amp;$B25,'IEA-MethaneAbatement-US'!$N:$N,"&gt;="&amp;$A25,'IEA-MethaneAbatement-US'!$L:$L,$C$1))+(VLOOKUP($D$1,'Multipliers and Adjustments'!$A$70:$I$86,TRUNC(COLUMN(M$2)/5)+2,FALSE)*SUMIFS('IEA-MethaneAbatement-US'!$M:$M,'IEA-MethaneAbatement-US'!$N:$N,"&lt;"&amp;$B25,'IEA-MethaneAbatement-US'!$N:$N,"&gt;="&amp;$A25,'IEA-MethaneAbatement-US'!$L:$L,$D$1)))*'State Downscaling Multipliers'!$B$7*(1+'EPA to IEA Scaling'!Q$10)</f>
        <v>0</v>
      </c>
      <c r="N25" s="2">
        <f>((VLOOKUP($B$1,'Multipliers and Adjustments'!$A$70:$I$86,TRUNC(COLUMN(N$2)/5)+2,FALSE)*SUMIFS('IEA-MethaneAbatement-US'!$M:$M,'IEA-MethaneAbatement-US'!$N:$N,"&lt;"&amp;$B25,'IEA-MethaneAbatement-US'!$N:$N,"&gt;="&amp;$A25,'IEA-MethaneAbatement-US'!$L:$L,$B$1))+(VLOOKUP($C$1,'Multipliers and Adjustments'!$A$70:$I$86,TRUNC(COLUMN(N$2)/5)+2,FALSE)*SUMIFS('IEA-MethaneAbatement-US'!$M:$M,'IEA-MethaneAbatement-US'!$N:$N,"&lt;"&amp;$B25,'IEA-MethaneAbatement-US'!$N:$N,"&gt;="&amp;$A25,'IEA-MethaneAbatement-US'!$L:$L,$C$1))+(VLOOKUP($D$1,'Multipliers and Adjustments'!$A$70:$I$86,TRUNC(COLUMN(N$2)/5)+2,FALSE)*SUMIFS('IEA-MethaneAbatement-US'!$M:$M,'IEA-MethaneAbatement-US'!$N:$N,"&lt;"&amp;$B25,'IEA-MethaneAbatement-US'!$N:$N,"&gt;="&amp;$A25,'IEA-MethaneAbatement-US'!$L:$L,$D$1)))*'State Downscaling Multipliers'!$B$7*(1+'EPA to IEA Scaling'!R$10)</f>
        <v>0</v>
      </c>
      <c r="O25" s="2">
        <f>((VLOOKUP($B$1,'Multipliers and Adjustments'!$A$70:$I$86,TRUNC(COLUMN(O$2)/5)+2,FALSE)*SUMIFS('IEA-MethaneAbatement-US'!$M:$M,'IEA-MethaneAbatement-US'!$N:$N,"&lt;"&amp;$B25,'IEA-MethaneAbatement-US'!$N:$N,"&gt;="&amp;$A25,'IEA-MethaneAbatement-US'!$L:$L,$B$1))+(VLOOKUP($C$1,'Multipliers and Adjustments'!$A$70:$I$86,TRUNC(COLUMN(O$2)/5)+2,FALSE)*SUMIFS('IEA-MethaneAbatement-US'!$M:$M,'IEA-MethaneAbatement-US'!$N:$N,"&lt;"&amp;$B25,'IEA-MethaneAbatement-US'!$N:$N,"&gt;="&amp;$A25,'IEA-MethaneAbatement-US'!$L:$L,$C$1))+(VLOOKUP($D$1,'Multipliers and Adjustments'!$A$70:$I$86,TRUNC(COLUMN(O$2)/5)+2,FALSE)*SUMIFS('IEA-MethaneAbatement-US'!$M:$M,'IEA-MethaneAbatement-US'!$N:$N,"&lt;"&amp;$B25,'IEA-MethaneAbatement-US'!$N:$N,"&gt;="&amp;$A25,'IEA-MethaneAbatement-US'!$L:$L,$D$1)))*'State Downscaling Multipliers'!$B$7*(1+'EPA to IEA Scaling'!S$10)</f>
        <v>0</v>
      </c>
      <c r="P25" s="2">
        <f>((VLOOKUP($B$1,'Multipliers and Adjustments'!$A$70:$I$86,TRUNC(COLUMN(P$2)/5)+2,FALSE)*SUMIFS('IEA-MethaneAbatement-US'!$M:$M,'IEA-MethaneAbatement-US'!$N:$N,"&lt;"&amp;$B25,'IEA-MethaneAbatement-US'!$N:$N,"&gt;="&amp;$A25,'IEA-MethaneAbatement-US'!$L:$L,$B$1))+(VLOOKUP($C$1,'Multipliers and Adjustments'!$A$70:$I$86,TRUNC(COLUMN(P$2)/5)+2,FALSE)*SUMIFS('IEA-MethaneAbatement-US'!$M:$M,'IEA-MethaneAbatement-US'!$N:$N,"&lt;"&amp;$B25,'IEA-MethaneAbatement-US'!$N:$N,"&gt;="&amp;$A25,'IEA-MethaneAbatement-US'!$L:$L,$C$1))+(VLOOKUP($D$1,'Multipliers and Adjustments'!$A$70:$I$86,TRUNC(COLUMN(P$2)/5)+2,FALSE)*SUMIFS('IEA-MethaneAbatement-US'!$M:$M,'IEA-MethaneAbatement-US'!$N:$N,"&lt;"&amp;$B25,'IEA-MethaneAbatement-US'!$N:$N,"&gt;="&amp;$A25,'IEA-MethaneAbatement-US'!$L:$L,$D$1)))*'State Downscaling Multipliers'!$B$7*(1+'EPA to IEA Scaling'!T$10)</f>
        <v>0</v>
      </c>
      <c r="Q25" s="2">
        <f>((VLOOKUP($B$1,'Multipliers and Adjustments'!$A$70:$I$86,TRUNC(COLUMN(Q$2)/5)+2,FALSE)*SUMIFS('IEA-MethaneAbatement-US'!$M:$M,'IEA-MethaneAbatement-US'!$N:$N,"&lt;"&amp;$B25,'IEA-MethaneAbatement-US'!$N:$N,"&gt;="&amp;$A25,'IEA-MethaneAbatement-US'!$L:$L,$B$1))+(VLOOKUP($C$1,'Multipliers and Adjustments'!$A$70:$I$86,TRUNC(COLUMN(Q$2)/5)+2,FALSE)*SUMIFS('IEA-MethaneAbatement-US'!$M:$M,'IEA-MethaneAbatement-US'!$N:$N,"&lt;"&amp;$B25,'IEA-MethaneAbatement-US'!$N:$N,"&gt;="&amp;$A25,'IEA-MethaneAbatement-US'!$L:$L,$C$1))+(VLOOKUP($D$1,'Multipliers and Adjustments'!$A$70:$I$86,TRUNC(COLUMN(Q$2)/5)+2,FALSE)*SUMIFS('IEA-MethaneAbatement-US'!$M:$M,'IEA-MethaneAbatement-US'!$N:$N,"&lt;"&amp;$B25,'IEA-MethaneAbatement-US'!$N:$N,"&gt;="&amp;$A25,'IEA-MethaneAbatement-US'!$L:$L,$D$1)))*'State Downscaling Multipliers'!$B$7*(1+'EPA to IEA Scaling'!U$10)</f>
        <v>0</v>
      </c>
      <c r="R25" s="105">
        <f>((VLOOKUP($B$1,'Multipliers and Adjustments'!$A$70:$I$86,TRUNC(COLUMN(R$2)/5)+2,FALSE)*SUMIFS('IEA-MethaneAbatement-US'!$M:$M,'IEA-MethaneAbatement-US'!$N:$N,"&lt;"&amp;$B25,'IEA-MethaneAbatement-US'!$N:$N,"&gt;="&amp;$A25,'IEA-MethaneAbatement-US'!$L:$L,$B$1))+(VLOOKUP($C$1,'Multipliers and Adjustments'!$A$70:$I$86,TRUNC(COLUMN(R$2)/5)+2,FALSE)*SUMIFS('IEA-MethaneAbatement-US'!$M:$M,'IEA-MethaneAbatement-US'!$N:$N,"&lt;"&amp;$B25,'IEA-MethaneAbatement-US'!$N:$N,"&gt;="&amp;$A25,'IEA-MethaneAbatement-US'!$L:$L,$C$1))+(VLOOKUP($D$1,'Multipliers and Adjustments'!$A$70:$I$86,TRUNC(COLUMN(R$2)/5)+2,FALSE)*SUMIFS('IEA-MethaneAbatement-US'!$M:$M,'IEA-MethaneAbatement-US'!$N:$N,"&lt;"&amp;$B25,'IEA-MethaneAbatement-US'!$N:$N,"&gt;="&amp;$A25,'IEA-MethaneAbatement-US'!$L:$L,$D$1)))*'State Downscaling Multipliers'!$B$7*(1+'EPA to IEA Scaling'!V$10)</f>
        <v>0</v>
      </c>
      <c r="S25" s="2">
        <f>((VLOOKUP($B$1,'Multipliers and Adjustments'!$A$70:$I$86,TRUNC(COLUMN(S$2)/5)+2,FALSE)*SUMIFS('IEA-MethaneAbatement-US'!$M:$M,'IEA-MethaneAbatement-US'!$N:$N,"&lt;"&amp;$B25,'IEA-MethaneAbatement-US'!$N:$N,"&gt;="&amp;$A25,'IEA-MethaneAbatement-US'!$L:$L,$B$1))+(VLOOKUP($C$1,'Multipliers and Adjustments'!$A$70:$I$86,TRUNC(COLUMN(S$2)/5)+2,FALSE)*SUMIFS('IEA-MethaneAbatement-US'!$M:$M,'IEA-MethaneAbatement-US'!$N:$N,"&lt;"&amp;$B25,'IEA-MethaneAbatement-US'!$N:$N,"&gt;="&amp;$A25,'IEA-MethaneAbatement-US'!$L:$L,$C$1))+(VLOOKUP($D$1,'Multipliers and Adjustments'!$A$70:$I$86,TRUNC(COLUMN(S$2)/5)+2,FALSE)*SUMIFS('IEA-MethaneAbatement-US'!$M:$M,'IEA-MethaneAbatement-US'!$N:$N,"&lt;"&amp;$B25,'IEA-MethaneAbatement-US'!$N:$N,"&gt;="&amp;$A25,'IEA-MethaneAbatement-US'!$L:$L,$D$1)))*'State Downscaling Multipliers'!$B$7*(1+'EPA to IEA Scaling'!W$10)</f>
        <v>0</v>
      </c>
      <c r="T25" s="2">
        <f>((VLOOKUP($B$1,'Multipliers and Adjustments'!$A$70:$I$86,TRUNC(COLUMN(T$2)/5)+2,FALSE)*SUMIFS('IEA-MethaneAbatement-US'!$M:$M,'IEA-MethaneAbatement-US'!$N:$N,"&lt;"&amp;$B25,'IEA-MethaneAbatement-US'!$N:$N,"&gt;="&amp;$A25,'IEA-MethaneAbatement-US'!$L:$L,$B$1))+(VLOOKUP($C$1,'Multipliers and Adjustments'!$A$70:$I$86,TRUNC(COLUMN(T$2)/5)+2,FALSE)*SUMIFS('IEA-MethaneAbatement-US'!$M:$M,'IEA-MethaneAbatement-US'!$N:$N,"&lt;"&amp;$B25,'IEA-MethaneAbatement-US'!$N:$N,"&gt;="&amp;$A25,'IEA-MethaneAbatement-US'!$L:$L,$C$1))+(VLOOKUP($D$1,'Multipliers and Adjustments'!$A$70:$I$86,TRUNC(COLUMN(T$2)/5)+2,FALSE)*SUMIFS('IEA-MethaneAbatement-US'!$M:$M,'IEA-MethaneAbatement-US'!$N:$N,"&lt;"&amp;$B25,'IEA-MethaneAbatement-US'!$N:$N,"&gt;="&amp;$A25,'IEA-MethaneAbatement-US'!$L:$L,$D$1)))*'State Downscaling Multipliers'!$B$7*(1+'EPA to IEA Scaling'!X$10)</f>
        <v>0</v>
      </c>
      <c r="U25" s="2">
        <f>((VLOOKUP($B$1,'Multipliers and Adjustments'!$A$70:$I$86,TRUNC(COLUMN(U$2)/5)+2,FALSE)*SUMIFS('IEA-MethaneAbatement-US'!$M:$M,'IEA-MethaneAbatement-US'!$N:$N,"&lt;"&amp;$B25,'IEA-MethaneAbatement-US'!$N:$N,"&gt;="&amp;$A25,'IEA-MethaneAbatement-US'!$L:$L,$B$1))+(VLOOKUP($C$1,'Multipliers and Adjustments'!$A$70:$I$86,TRUNC(COLUMN(U$2)/5)+2,FALSE)*SUMIFS('IEA-MethaneAbatement-US'!$M:$M,'IEA-MethaneAbatement-US'!$N:$N,"&lt;"&amp;$B25,'IEA-MethaneAbatement-US'!$N:$N,"&gt;="&amp;$A25,'IEA-MethaneAbatement-US'!$L:$L,$C$1))+(VLOOKUP($D$1,'Multipliers and Adjustments'!$A$70:$I$86,TRUNC(COLUMN(U$2)/5)+2,FALSE)*SUMIFS('IEA-MethaneAbatement-US'!$M:$M,'IEA-MethaneAbatement-US'!$N:$N,"&lt;"&amp;$B25,'IEA-MethaneAbatement-US'!$N:$N,"&gt;="&amp;$A25,'IEA-MethaneAbatement-US'!$L:$L,$D$1)))*'State Downscaling Multipliers'!$B$7*(1+'EPA to IEA Scaling'!Y$10)</f>
        <v>0</v>
      </c>
      <c r="V25" s="2">
        <f>((VLOOKUP($B$1,'Multipliers and Adjustments'!$A$70:$I$86,TRUNC(COLUMN(V$2)/5)+2,FALSE)*SUMIFS('IEA-MethaneAbatement-US'!$M:$M,'IEA-MethaneAbatement-US'!$N:$N,"&lt;"&amp;$B25,'IEA-MethaneAbatement-US'!$N:$N,"&gt;="&amp;$A25,'IEA-MethaneAbatement-US'!$L:$L,$B$1))+(VLOOKUP($C$1,'Multipliers and Adjustments'!$A$70:$I$86,TRUNC(COLUMN(V$2)/5)+2,FALSE)*SUMIFS('IEA-MethaneAbatement-US'!$M:$M,'IEA-MethaneAbatement-US'!$N:$N,"&lt;"&amp;$B25,'IEA-MethaneAbatement-US'!$N:$N,"&gt;="&amp;$A25,'IEA-MethaneAbatement-US'!$L:$L,$C$1))+(VLOOKUP($D$1,'Multipliers and Adjustments'!$A$70:$I$86,TRUNC(COLUMN(V$2)/5)+2,FALSE)*SUMIFS('IEA-MethaneAbatement-US'!$M:$M,'IEA-MethaneAbatement-US'!$N:$N,"&lt;"&amp;$B25,'IEA-MethaneAbatement-US'!$N:$N,"&gt;="&amp;$A25,'IEA-MethaneAbatement-US'!$L:$L,$D$1)))*'State Downscaling Multipliers'!$B$7*(1+'EPA to IEA Scaling'!Z$10)</f>
        <v>0</v>
      </c>
      <c r="W25" s="105">
        <f>((VLOOKUP($B$1,'Multipliers and Adjustments'!$A$70:$I$86,TRUNC(COLUMN(W$2)/5)+2,FALSE)*SUMIFS('IEA-MethaneAbatement-US'!$M:$M,'IEA-MethaneAbatement-US'!$N:$N,"&lt;"&amp;$B25,'IEA-MethaneAbatement-US'!$N:$N,"&gt;="&amp;$A25,'IEA-MethaneAbatement-US'!$L:$L,$B$1))+(VLOOKUP($C$1,'Multipliers and Adjustments'!$A$70:$I$86,TRUNC(COLUMN(W$2)/5)+2,FALSE)*SUMIFS('IEA-MethaneAbatement-US'!$M:$M,'IEA-MethaneAbatement-US'!$N:$N,"&lt;"&amp;$B25,'IEA-MethaneAbatement-US'!$N:$N,"&gt;="&amp;$A25,'IEA-MethaneAbatement-US'!$L:$L,$C$1))+(VLOOKUP($D$1,'Multipliers and Adjustments'!$A$70:$I$86,TRUNC(COLUMN(W$2)/5)+2,FALSE)*SUMIFS('IEA-MethaneAbatement-US'!$M:$M,'IEA-MethaneAbatement-US'!$N:$N,"&lt;"&amp;$B25,'IEA-MethaneAbatement-US'!$N:$N,"&gt;="&amp;$A25,'IEA-MethaneAbatement-US'!$L:$L,$D$1)))*'State Downscaling Multipliers'!$B$7*(1+'EPA to IEA Scaling'!AA$10)</f>
        <v>0</v>
      </c>
      <c r="X25" s="2">
        <f>((VLOOKUP($B$1,'Multipliers and Adjustments'!$A$70:$I$86,TRUNC(COLUMN(X$2)/5)+2,FALSE)*SUMIFS('IEA-MethaneAbatement-US'!$M:$M,'IEA-MethaneAbatement-US'!$N:$N,"&lt;"&amp;$B25,'IEA-MethaneAbatement-US'!$N:$N,"&gt;="&amp;$A25,'IEA-MethaneAbatement-US'!$L:$L,$B$1))+(VLOOKUP($C$1,'Multipliers and Adjustments'!$A$70:$I$86,TRUNC(COLUMN(X$2)/5)+2,FALSE)*SUMIFS('IEA-MethaneAbatement-US'!$M:$M,'IEA-MethaneAbatement-US'!$N:$N,"&lt;"&amp;$B25,'IEA-MethaneAbatement-US'!$N:$N,"&gt;="&amp;$A25,'IEA-MethaneAbatement-US'!$L:$L,$C$1))+(VLOOKUP($D$1,'Multipliers and Adjustments'!$A$70:$I$86,TRUNC(COLUMN(X$2)/5)+2,FALSE)*SUMIFS('IEA-MethaneAbatement-US'!$M:$M,'IEA-MethaneAbatement-US'!$N:$N,"&lt;"&amp;$B25,'IEA-MethaneAbatement-US'!$N:$N,"&gt;="&amp;$A25,'IEA-MethaneAbatement-US'!$L:$L,$D$1)))*'State Downscaling Multipliers'!$B$7*(1+'EPA to IEA Scaling'!AB$10)</f>
        <v>0</v>
      </c>
      <c r="Y25" s="2">
        <f>((VLOOKUP($B$1,'Multipliers and Adjustments'!$A$70:$I$86,TRUNC(COLUMN(Y$2)/5)+2,FALSE)*SUMIFS('IEA-MethaneAbatement-US'!$M:$M,'IEA-MethaneAbatement-US'!$N:$N,"&lt;"&amp;$B25,'IEA-MethaneAbatement-US'!$N:$N,"&gt;="&amp;$A25,'IEA-MethaneAbatement-US'!$L:$L,$B$1))+(VLOOKUP($C$1,'Multipliers and Adjustments'!$A$70:$I$86,TRUNC(COLUMN(Y$2)/5)+2,FALSE)*SUMIFS('IEA-MethaneAbatement-US'!$M:$M,'IEA-MethaneAbatement-US'!$N:$N,"&lt;"&amp;$B25,'IEA-MethaneAbatement-US'!$N:$N,"&gt;="&amp;$A25,'IEA-MethaneAbatement-US'!$L:$L,$C$1))+(VLOOKUP($D$1,'Multipliers and Adjustments'!$A$70:$I$86,TRUNC(COLUMN(Y$2)/5)+2,FALSE)*SUMIFS('IEA-MethaneAbatement-US'!$M:$M,'IEA-MethaneAbatement-US'!$N:$N,"&lt;"&amp;$B25,'IEA-MethaneAbatement-US'!$N:$N,"&gt;="&amp;$A25,'IEA-MethaneAbatement-US'!$L:$L,$D$1)))*'State Downscaling Multipliers'!$B$7*(1+'EPA to IEA Scaling'!AC$10)</f>
        <v>0</v>
      </c>
      <c r="Z25" s="2">
        <f>((VLOOKUP($B$1,'Multipliers and Adjustments'!$A$70:$I$86,TRUNC(COLUMN(Z$2)/5)+2,FALSE)*SUMIFS('IEA-MethaneAbatement-US'!$M:$M,'IEA-MethaneAbatement-US'!$N:$N,"&lt;"&amp;$B25,'IEA-MethaneAbatement-US'!$N:$N,"&gt;="&amp;$A25,'IEA-MethaneAbatement-US'!$L:$L,$B$1))+(VLOOKUP($C$1,'Multipliers and Adjustments'!$A$70:$I$86,TRUNC(COLUMN(Z$2)/5)+2,FALSE)*SUMIFS('IEA-MethaneAbatement-US'!$M:$M,'IEA-MethaneAbatement-US'!$N:$N,"&lt;"&amp;$B25,'IEA-MethaneAbatement-US'!$N:$N,"&gt;="&amp;$A25,'IEA-MethaneAbatement-US'!$L:$L,$C$1))+(VLOOKUP($D$1,'Multipliers and Adjustments'!$A$70:$I$86,TRUNC(COLUMN(Z$2)/5)+2,FALSE)*SUMIFS('IEA-MethaneAbatement-US'!$M:$M,'IEA-MethaneAbatement-US'!$N:$N,"&lt;"&amp;$B25,'IEA-MethaneAbatement-US'!$N:$N,"&gt;="&amp;$A25,'IEA-MethaneAbatement-US'!$L:$L,$D$1)))*'State Downscaling Multipliers'!$B$7*(1+'EPA to IEA Scaling'!AD$10)</f>
        <v>0</v>
      </c>
      <c r="AA25" s="2">
        <f>((VLOOKUP($B$1,'Multipliers and Adjustments'!$A$70:$I$86,TRUNC(COLUMN(AA$2)/5)+2,FALSE)*SUMIFS('IEA-MethaneAbatement-US'!$M:$M,'IEA-MethaneAbatement-US'!$N:$N,"&lt;"&amp;$B25,'IEA-MethaneAbatement-US'!$N:$N,"&gt;="&amp;$A25,'IEA-MethaneAbatement-US'!$L:$L,$B$1))+(VLOOKUP($C$1,'Multipliers and Adjustments'!$A$70:$I$86,TRUNC(COLUMN(AA$2)/5)+2,FALSE)*SUMIFS('IEA-MethaneAbatement-US'!$M:$M,'IEA-MethaneAbatement-US'!$N:$N,"&lt;"&amp;$B25,'IEA-MethaneAbatement-US'!$N:$N,"&gt;="&amp;$A25,'IEA-MethaneAbatement-US'!$L:$L,$C$1))+(VLOOKUP($D$1,'Multipliers and Adjustments'!$A$70:$I$86,TRUNC(COLUMN(AA$2)/5)+2,FALSE)*SUMIFS('IEA-MethaneAbatement-US'!$M:$M,'IEA-MethaneAbatement-US'!$N:$N,"&lt;"&amp;$B25,'IEA-MethaneAbatement-US'!$N:$N,"&gt;="&amp;$A25,'IEA-MethaneAbatement-US'!$L:$L,$D$1)))*'State Downscaling Multipliers'!$B$7*(1+'EPA to IEA Scaling'!AE$10)</f>
        <v>0</v>
      </c>
      <c r="AB25" s="105">
        <f>((VLOOKUP($B$1,'Multipliers and Adjustments'!$A$70:$I$86,TRUNC(COLUMN(AB$2)/5)+2,FALSE)*SUMIFS('IEA-MethaneAbatement-US'!$M:$M,'IEA-MethaneAbatement-US'!$N:$N,"&lt;"&amp;$B25,'IEA-MethaneAbatement-US'!$N:$N,"&gt;="&amp;$A25,'IEA-MethaneAbatement-US'!$L:$L,$B$1))+(VLOOKUP($C$1,'Multipliers and Adjustments'!$A$70:$I$86,TRUNC(COLUMN(AB$2)/5)+2,FALSE)*SUMIFS('IEA-MethaneAbatement-US'!$M:$M,'IEA-MethaneAbatement-US'!$N:$N,"&lt;"&amp;$B25,'IEA-MethaneAbatement-US'!$N:$N,"&gt;="&amp;$A25,'IEA-MethaneAbatement-US'!$L:$L,$C$1))+(VLOOKUP($D$1,'Multipliers and Adjustments'!$A$70:$I$86,TRUNC(COLUMN(AB$2)/5)+2,FALSE)*SUMIFS('IEA-MethaneAbatement-US'!$M:$M,'IEA-MethaneAbatement-US'!$N:$N,"&lt;"&amp;$B25,'IEA-MethaneAbatement-US'!$N:$N,"&gt;="&amp;$A25,'IEA-MethaneAbatement-US'!$L:$L,$D$1)))*'State Downscaling Multipliers'!$B$7*(1+'EPA to IEA Scaling'!AF$10)</f>
        <v>0</v>
      </c>
      <c r="AC25" s="2">
        <f>((VLOOKUP($B$1,'Multipliers and Adjustments'!$A$70:$I$86,TRUNC(COLUMN(AC$2)/5)+2,FALSE)*SUMIFS('IEA-MethaneAbatement-US'!$M:$M,'IEA-MethaneAbatement-US'!$N:$N,"&lt;"&amp;$B25,'IEA-MethaneAbatement-US'!$N:$N,"&gt;="&amp;$A25,'IEA-MethaneAbatement-US'!$L:$L,$B$1))+(VLOOKUP($C$1,'Multipliers and Adjustments'!$A$70:$I$86,TRUNC(COLUMN(AC$2)/5)+2,FALSE)*SUMIFS('IEA-MethaneAbatement-US'!$M:$M,'IEA-MethaneAbatement-US'!$N:$N,"&lt;"&amp;$B25,'IEA-MethaneAbatement-US'!$N:$N,"&gt;="&amp;$A25,'IEA-MethaneAbatement-US'!$L:$L,$C$1))+(VLOOKUP($D$1,'Multipliers and Adjustments'!$A$70:$I$86,TRUNC(COLUMN(AC$2)/5)+2,FALSE)*SUMIFS('IEA-MethaneAbatement-US'!$M:$M,'IEA-MethaneAbatement-US'!$N:$N,"&lt;"&amp;$B25,'IEA-MethaneAbatement-US'!$N:$N,"&gt;="&amp;$A25,'IEA-MethaneAbatement-US'!$L:$L,$D$1)))*'State Downscaling Multipliers'!$B$7*(1+'EPA to IEA Scaling'!AG$10)</f>
        <v>0</v>
      </c>
      <c r="AD25" s="2">
        <f>((VLOOKUP($B$1,'Multipliers and Adjustments'!$A$70:$I$86,TRUNC(COLUMN(AD$2)/5)+2,FALSE)*SUMIFS('IEA-MethaneAbatement-US'!$M:$M,'IEA-MethaneAbatement-US'!$N:$N,"&lt;"&amp;$B25,'IEA-MethaneAbatement-US'!$N:$N,"&gt;="&amp;$A25,'IEA-MethaneAbatement-US'!$L:$L,$B$1))+(VLOOKUP($C$1,'Multipliers and Adjustments'!$A$70:$I$86,TRUNC(COLUMN(AD$2)/5)+2,FALSE)*SUMIFS('IEA-MethaneAbatement-US'!$M:$M,'IEA-MethaneAbatement-US'!$N:$N,"&lt;"&amp;$B25,'IEA-MethaneAbatement-US'!$N:$N,"&gt;="&amp;$A25,'IEA-MethaneAbatement-US'!$L:$L,$C$1))+(VLOOKUP($D$1,'Multipliers and Adjustments'!$A$70:$I$86,TRUNC(COLUMN(AD$2)/5)+2,FALSE)*SUMIFS('IEA-MethaneAbatement-US'!$M:$M,'IEA-MethaneAbatement-US'!$N:$N,"&lt;"&amp;$B25,'IEA-MethaneAbatement-US'!$N:$N,"&gt;="&amp;$A25,'IEA-MethaneAbatement-US'!$L:$L,$D$1)))*'State Downscaling Multipliers'!$B$7*(1+'EPA to IEA Scaling'!AH$10)</f>
        <v>0</v>
      </c>
      <c r="AE25" s="2">
        <f>((VLOOKUP($B$1,'Multipliers and Adjustments'!$A$70:$I$86,TRUNC(COLUMN(AE$2)/5)+2,FALSE)*SUMIFS('IEA-MethaneAbatement-US'!$M:$M,'IEA-MethaneAbatement-US'!$N:$N,"&lt;"&amp;$B25,'IEA-MethaneAbatement-US'!$N:$N,"&gt;="&amp;$A25,'IEA-MethaneAbatement-US'!$L:$L,$B$1))+(VLOOKUP($C$1,'Multipliers and Adjustments'!$A$70:$I$86,TRUNC(COLUMN(AE$2)/5)+2,FALSE)*SUMIFS('IEA-MethaneAbatement-US'!$M:$M,'IEA-MethaneAbatement-US'!$N:$N,"&lt;"&amp;$B25,'IEA-MethaneAbatement-US'!$N:$N,"&gt;="&amp;$A25,'IEA-MethaneAbatement-US'!$L:$L,$C$1))+(VLOOKUP($D$1,'Multipliers and Adjustments'!$A$70:$I$86,TRUNC(COLUMN(AE$2)/5)+2,FALSE)*SUMIFS('IEA-MethaneAbatement-US'!$M:$M,'IEA-MethaneAbatement-US'!$N:$N,"&lt;"&amp;$B25,'IEA-MethaneAbatement-US'!$N:$N,"&gt;="&amp;$A25,'IEA-MethaneAbatement-US'!$L:$L,$D$1)))*'State Downscaling Multipliers'!$B$7*(1+'EPA to IEA Scaling'!AI$10)</f>
        <v>0</v>
      </c>
      <c r="AF25" s="2">
        <f>((VLOOKUP($B$1,'Multipliers and Adjustments'!$A$70:$I$86,TRUNC(COLUMN(AF$2)/5)+2,FALSE)*SUMIFS('IEA-MethaneAbatement-US'!$M:$M,'IEA-MethaneAbatement-US'!$N:$N,"&lt;"&amp;$B25,'IEA-MethaneAbatement-US'!$N:$N,"&gt;="&amp;$A25,'IEA-MethaneAbatement-US'!$L:$L,$B$1))+(VLOOKUP($C$1,'Multipliers and Adjustments'!$A$70:$I$86,TRUNC(COLUMN(AF$2)/5)+2,FALSE)*SUMIFS('IEA-MethaneAbatement-US'!$M:$M,'IEA-MethaneAbatement-US'!$N:$N,"&lt;"&amp;$B25,'IEA-MethaneAbatement-US'!$N:$N,"&gt;="&amp;$A25,'IEA-MethaneAbatement-US'!$L:$L,$C$1))+(VLOOKUP($D$1,'Multipliers and Adjustments'!$A$70:$I$86,TRUNC(COLUMN(AF$2)/5)+2,FALSE)*SUMIFS('IEA-MethaneAbatement-US'!$M:$M,'IEA-MethaneAbatement-US'!$N:$N,"&lt;"&amp;$B25,'IEA-MethaneAbatement-US'!$N:$N,"&gt;="&amp;$A25,'IEA-MethaneAbatement-US'!$L:$L,$D$1)))*'State Downscaling Multipliers'!$B$7*(1+'EPA to IEA Scaling'!AJ$10)</f>
        <v>0</v>
      </c>
      <c r="AG25" s="105">
        <f>((VLOOKUP($B$1,'Multipliers and Adjustments'!$A$70:$I$86,TRUNC(COLUMN(AG$2)/5)+2,FALSE)*SUMIFS('IEA-MethaneAbatement-US'!$M:$M,'IEA-MethaneAbatement-US'!$N:$N,"&lt;"&amp;$B25,'IEA-MethaneAbatement-US'!$N:$N,"&gt;="&amp;$A25,'IEA-MethaneAbatement-US'!$L:$L,$B$1))+(VLOOKUP($C$1,'Multipliers and Adjustments'!$A$70:$I$86,TRUNC(COLUMN(AG$2)/5)+2,FALSE)*SUMIFS('IEA-MethaneAbatement-US'!$M:$M,'IEA-MethaneAbatement-US'!$N:$N,"&lt;"&amp;$B25,'IEA-MethaneAbatement-US'!$N:$N,"&gt;="&amp;$A25,'IEA-MethaneAbatement-US'!$L:$L,$C$1))+(VLOOKUP($D$1,'Multipliers and Adjustments'!$A$70:$I$86,TRUNC(COLUMN(AG$2)/5)+2,FALSE)*SUMIFS('IEA-MethaneAbatement-US'!$M:$M,'IEA-MethaneAbatement-US'!$N:$N,"&lt;"&amp;$B25,'IEA-MethaneAbatement-US'!$N:$N,"&gt;="&amp;$A25,'IEA-MethaneAbatement-US'!$L:$L,$D$1)))*'State Downscaling Multipliers'!$B$7*(1+'EPA to IEA Scaling'!AK$10)</f>
        <v>0</v>
      </c>
      <c r="AH25" s="2">
        <f>((VLOOKUP($B$1,'Multipliers and Adjustments'!$A$70:$I$86,TRUNC(COLUMN(AH$2)/5)+2,FALSE)*SUMIFS('IEA-MethaneAbatement-US'!$M:$M,'IEA-MethaneAbatement-US'!$N:$N,"&lt;"&amp;$B25,'IEA-MethaneAbatement-US'!$N:$N,"&gt;="&amp;$A25,'IEA-MethaneAbatement-US'!$L:$L,$B$1))+(VLOOKUP($C$1,'Multipliers and Adjustments'!$A$70:$I$86,TRUNC(COLUMN(AH$2)/5)+2,FALSE)*SUMIFS('IEA-MethaneAbatement-US'!$M:$M,'IEA-MethaneAbatement-US'!$N:$N,"&lt;"&amp;$B25,'IEA-MethaneAbatement-US'!$N:$N,"&gt;="&amp;$A25,'IEA-MethaneAbatement-US'!$L:$L,$C$1))+(VLOOKUP($D$1,'Multipliers and Adjustments'!$A$70:$I$86,TRUNC(COLUMN(AH$2)/5)+2,FALSE)*SUMIFS('IEA-MethaneAbatement-US'!$M:$M,'IEA-MethaneAbatement-US'!$N:$N,"&lt;"&amp;$B25,'IEA-MethaneAbatement-US'!$N:$N,"&gt;="&amp;$A25,'IEA-MethaneAbatement-US'!$L:$L,$D$1)))*'State Downscaling Multipliers'!$B$7*(1+'EPA to IEA Scaling'!AL$10)</f>
        <v>0</v>
      </c>
      <c r="AI25" s="2">
        <f>((VLOOKUP($B$1,'Multipliers and Adjustments'!$A$70:$I$86,TRUNC(COLUMN(AI$2)/5)+2,FALSE)*SUMIFS('IEA-MethaneAbatement-US'!$M:$M,'IEA-MethaneAbatement-US'!$N:$N,"&lt;"&amp;$B25,'IEA-MethaneAbatement-US'!$N:$N,"&gt;="&amp;$A25,'IEA-MethaneAbatement-US'!$L:$L,$B$1))+(VLOOKUP($C$1,'Multipliers and Adjustments'!$A$70:$I$86,TRUNC(COLUMN(AI$2)/5)+2,FALSE)*SUMIFS('IEA-MethaneAbatement-US'!$M:$M,'IEA-MethaneAbatement-US'!$N:$N,"&lt;"&amp;$B25,'IEA-MethaneAbatement-US'!$N:$N,"&gt;="&amp;$A25,'IEA-MethaneAbatement-US'!$L:$L,$C$1))+(VLOOKUP($D$1,'Multipliers and Adjustments'!$A$70:$I$86,TRUNC(COLUMN(AI$2)/5)+2,FALSE)*SUMIFS('IEA-MethaneAbatement-US'!$M:$M,'IEA-MethaneAbatement-US'!$N:$N,"&lt;"&amp;$B25,'IEA-MethaneAbatement-US'!$N:$N,"&gt;="&amp;$A25,'IEA-MethaneAbatement-US'!$L:$L,$D$1)))*'State Downscaling Multipliers'!$B$7*(1+'EPA to IEA Scaling'!AM$10)</f>
        <v>0</v>
      </c>
      <c r="AJ25" s="2">
        <f>((VLOOKUP($B$1,'Multipliers and Adjustments'!$A$70:$I$86,TRUNC(COLUMN(AJ$2)/5)+2,FALSE)*SUMIFS('IEA-MethaneAbatement-US'!$M:$M,'IEA-MethaneAbatement-US'!$N:$N,"&lt;"&amp;$B25,'IEA-MethaneAbatement-US'!$N:$N,"&gt;="&amp;$A25,'IEA-MethaneAbatement-US'!$L:$L,$B$1))+(VLOOKUP($C$1,'Multipliers and Adjustments'!$A$70:$I$86,TRUNC(COLUMN(AJ$2)/5)+2,FALSE)*SUMIFS('IEA-MethaneAbatement-US'!$M:$M,'IEA-MethaneAbatement-US'!$N:$N,"&lt;"&amp;$B25,'IEA-MethaneAbatement-US'!$N:$N,"&gt;="&amp;$A25,'IEA-MethaneAbatement-US'!$L:$L,$C$1))+(VLOOKUP($D$1,'Multipliers and Adjustments'!$A$70:$I$86,TRUNC(COLUMN(AJ$2)/5)+2,FALSE)*SUMIFS('IEA-MethaneAbatement-US'!$M:$M,'IEA-MethaneAbatement-US'!$N:$N,"&lt;"&amp;$B25,'IEA-MethaneAbatement-US'!$N:$N,"&gt;="&amp;$A25,'IEA-MethaneAbatement-US'!$L:$L,$D$1)))*'State Downscaling Multipliers'!$B$7*(1+'EPA to IEA Scaling'!AN$10)</f>
        <v>0</v>
      </c>
      <c r="AK25" s="2">
        <f>((VLOOKUP($B$1,'Multipliers and Adjustments'!$A$70:$I$86,TRUNC(COLUMN(AK$2)/5)+2,FALSE)*SUMIFS('IEA-MethaneAbatement-US'!$M:$M,'IEA-MethaneAbatement-US'!$N:$N,"&lt;"&amp;$B25,'IEA-MethaneAbatement-US'!$N:$N,"&gt;="&amp;$A25,'IEA-MethaneAbatement-US'!$L:$L,$B$1))+(VLOOKUP($C$1,'Multipliers and Adjustments'!$A$70:$I$86,TRUNC(COLUMN(AK$2)/5)+2,FALSE)*SUMIFS('IEA-MethaneAbatement-US'!$M:$M,'IEA-MethaneAbatement-US'!$N:$N,"&lt;"&amp;$B25,'IEA-MethaneAbatement-US'!$N:$N,"&gt;="&amp;$A25,'IEA-MethaneAbatement-US'!$L:$L,$C$1))+(VLOOKUP($D$1,'Multipliers and Adjustments'!$A$70:$I$86,TRUNC(COLUMN(AK$2)/5)+2,FALSE)*SUMIFS('IEA-MethaneAbatement-US'!$M:$M,'IEA-MethaneAbatement-US'!$N:$N,"&lt;"&amp;$B25,'IEA-MethaneAbatement-US'!$N:$N,"&gt;="&amp;$A25,'IEA-MethaneAbatement-US'!$L:$L,$D$1)))*'State Downscaling Multipliers'!$B$7*(1+'EPA to IEA Scaling'!AO$10)</f>
        <v>0</v>
      </c>
      <c r="AL25" s="105">
        <f>((VLOOKUP($B$1,'Multipliers and Adjustments'!$A$70:$I$86,TRUNC(COLUMN(AL$2)/5)+2,FALSE)*SUMIFS('IEA-MethaneAbatement-US'!$M:$M,'IEA-MethaneAbatement-US'!$N:$N,"&lt;"&amp;$B25,'IEA-MethaneAbatement-US'!$N:$N,"&gt;="&amp;$A25,'IEA-MethaneAbatement-US'!$L:$L,$B$1))+(VLOOKUP($C$1,'Multipliers and Adjustments'!$A$70:$I$86,TRUNC(COLUMN(AL$2)/5)+2,FALSE)*SUMIFS('IEA-MethaneAbatement-US'!$M:$M,'IEA-MethaneAbatement-US'!$N:$N,"&lt;"&amp;$B25,'IEA-MethaneAbatement-US'!$N:$N,"&gt;="&amp;$A25,'IEA-MethaneAbatement-US'!$L:$L,$C$1))+(VLOOKUP($D$1,'Multipliers and Adjustments'!$A$70:$I$86,TRUNC(COLUMN(AL$2)/5)+2,FALSE)*SUMIFS('IEA-MethaneAbatement-US'!$M:$M,'IEA-MethaneAbatement-US'!$N:$N,"&lt;"&amp;$B25,'IEA-MethaneAbatement-US'!$N:$N,"&gt;="&amp;$A25,'IEA-MethaneAbatement-US'!$L:$L,$D$1)))*'State Downscaling Multipliers'!$B$7*(1+'EPA to IEA Scaling'!AP$10)</f>
        <v>0</v>
      </c>
    </row>
    <row r="26" spans="1:38" ht="15.75" customHeight="1" x14ac:dyDescent="0.25">
      <c r="A26" s="50">
        <f t="shared" si="1"/>
        <v>-80</v>
      </c>
      <c r="B26" s="50">
        <f t="shared" si="2"/>
        <v>-70</v>
      </c>
      <c r="C26" s="105">
        <f>((VLOOKUP($B$1,'Multipliers and Adjustments'!$A$70:$I$86,TRUNC(COLUMN(C$2)/5)+2,FALSE)*SUMIFS('IEA-MethaneAbatement-US'!$M:$M,'IEA-MethaneAbatement-US'!$N:$N,"&lt;"&amp;$B26,'IEA-MethaneAbatement-US'!$N:$N,"&gt;="&amp;$A26,'IEA-MethaneAbatement-US'!$L:$L,$B$1))+(VLOOKUP($C$1,'Multipliers and Adjustments'!$A$70:$I$86,TRUNC(COLUMN(C$2)/5)+2,FALSE)*SUMIFS('IEA-MethaneAbatement-US'!$M:$M,'IEA-MethaneAbatement-US'!$N:$N,"&lt;"&amp;$B26,'IEA-MethaneAbatement-US'!$N:$N,"&gt;="&amp;$A26,'IEA-MethaneAbatement-US'!$L:$L,$C$1))+(VLOOKUP($D$1,'Multipliers and Adjustments'!$A$70:$I$86,TRUNC(COLUMN(C$2)/5)+2,FALSE)*SUMIFS('IEA-MethaneAbatement-US'!$M:$M,'IEA-MethaneAbatement-US'!$N:$N,"&lt;"&amp;$B26,'IEA-MethaneAbatement-US'!$N:$N,"&gt;="&amp;$A26,'IEA-MethaneAbatement-US'!$L:$L,$D$1)))*'State Downscaling Multipliers'!$B$7*(1+'EPA to IEA Scaling'!G$10)</f>
        <v>0</v>
      </c>
      <c r="D26" s="2">
        <f>((VLOOKUP($B$1,'Multipliers and Adjustments'!$A$70:$I$86,TRUNC(COLUMN(D$2)/5)+2,FALSE)*SUMIFS('IEA-MethaneAbatement-US'!$M:$M,'IEA-MethaneAbatement-US'!$N:$N,"&lt;"&amp;$B26,'IEA-MethaneAbatement-US'!$N:$N,"&gt;="&amp;$A26,'IEA-MethaneAbatement-US'!$L:$L,$B$1))+(VLOOKUP($C$1,'Multipliers and Adjustments'!$A$70:$I$86,TRUNC(COLUMN(D$2)/5)+2,FALSE)*SUMIFS('IEA-MethaneAbatement-US'!$M:$M,'IEA-MethaneAbatement-US'!$N:$N,"&lt;"&amp;$B26,'IEA-MethaneAbatement-US'!$N:$N,"&gt;="&amp;$A26,'IEA-MethaneAbatement-US'!$L:$L,$C$1))+(VLOOKUP($D$1,'Multipliers and Adjustments'!$A$70:$I$86,TRUNC(COLUMN(D$2)/5)+2,FALSE)*SUMIFS('IEA-MethaneAbatement-US'!$M:$M,'IEA-MethaneAbatement-US'!$N:$N,"&lt;"&amp;$B26,'IEA-MethaneAbatement-US'!$N:$N,"&gt;="&amp;$A26,'IEA-MethaneAbatement-US'!$L:$L,$D$1)))*'State Downscaling Multipliers'!$B$7*(1+'EPA to IEA Scaling'!H$10)</f>
        <v>0</v>
      </c>
      <c r="E26" s="2">
        <f>((VLOOKUP($B$1,'Multipliers and Adjustments'!$A$70:$I$86,TRUNC(COLUMN(E$2)/5)+2,FALSE)*SUMIFS('IEA-MethaneAbatement-US'!$M:$M,'IEA-MethaneAbatement-US'!$N:$N,"&lt;"&amp;$B26,'IEA-MethaneAbatement-US'!$N:$N,"&gt;="&amp;$A26,'IEA-MethaneAbatement-US'!$L:$L,$B$1))+(VLOOKUP($C$1,'Multipliers and Adjustments'!$A$70:$I$86,TRUNC(COLUMN(E$2)/5)+2,FALSE)*SUMIFS('IEA-MethaneAbatement-US'!$M:$M,'IEA-MethaneAbatement-US'!$N:$N,"&lt;"&amp;$B26,'IEA-MethaneAbatement-US'!$N:$N,"&gt;="&amp;$A26,'IEA-MethaneAbatement-US'!$L:$L,$C$1))+(VLOOKUP($D$1,'Multipliers and Adjustments'!$A$70:$I$86,TRUNC(COLUMN(E$2)/5)+2,FALSE)*SUMIFS('IEA-MethaneAbatement-US'!$M:$M,'IEA-MethaneAbatement-US'!$N:$N,"&lt;"&amp;$B26,'IEA-MethaneAbatement-US'!$N:$N,"&gt;="&amp;$A26,'IEA-MethaneAbatement-US'!$L:$L,$D$1)))*'State Downscaling Multipliers'!$B$7*(1+'EPA to IEA Scaling'!I$10)</f>
        <v>0</v>
      </c>
      <c r="F26" s="2">
        <f>((VLOOKUP($B$1,'Multipliers and Adjustments'!$A$70:$I$86,TRUNC(COLUMN(F$2)/5)+2,FALSE)*SUMIFS('IEA-MethaneAbatement-US'!$M:$M,'IEA-MethaneAbatement-US'!$N:$N,"&lt;"&amp;$B26,'IEA-MethaneAbatement-US'!$N:$N,"&gt;="&amp;$A26,'IEA-MethaneAbatement-US'!$L:$L,$B$1))+(VLOOKUP($C$1,'Multipliers and Adjustments'!$A$70:$I$86,TRUNC(COLUMN(F$2)/5)+2,FALSE)*SUMIFS('IEA-MethaneAbatement-US'!$M:$M,'IEA-MethaneAbatement-US'!$N:$N,"&lt;"&amp;$B26,'IEA-MethaneAbatement-US'!$N:$N,"&gt;="&amp;$A26,'IEA-MethaneAbatement-US'!$L:$L,$C$1))+(VLOOKUP($D$1,'Multipliers and Adjustments'!$A$70:$I$86,TRUNC(COLUMN(F$2)/5)+2,FALSE)*SUMIFS('IEA-MethaneAbatement-US'!$M:$M,'IEA-MethaneAbatement-US'!$N:$N,"&lt;"&amp;$B26,'IEA-MethaneAbatement-US'!$N:$N,"&gt;="&amp;$A26,'IEA-MethaneAbatement-US'!$L:$L,$D$1)))*'State Downscaling Multipliers'!$B$7*(1+'EPA to IEA Scaling'!J$10)</f>
        <v>0</v>
      </c>
      <c r="G26" s="154">
        <f>((VLOOKUP($B$1,'Multipliers and Adjustments'!$A$70:$I$86,TRUNC(COLUMN(G$2)/5)+2,FALSE)*SUMIFS('IEA-MethaneAbatement-US'!$M:$M,'IEA-MethaneAbatement-US'!$N:$N,"&lt;"&amp;$B26,'IEA-MethaneAbatement-US'!$N:$N,"&gt;="&amp;$A26,'IEA-MethaneAbatement-US'!$L:$L,$B$1))+(VLOOKUP($C$1,'Multipliers and Adjustments'!$A$70:$I$86,TRUNC(COLUMN(G$2)/5)+2,FALSE)*SUMIFS('IEA-MethaneAbatement-US'!$M:$M,'IEA-MethaneAbatement-US'!$N:$N,"&lt;"&amp;$B26,'IEA-MethaneAbatement-US'!$N:$N,"&gt;="&amp;$A26,'IEA-MethaneAbatement-US'!$L:$L,$C$1))+(VLOOKUP($D$1,'Multipliers and Adjustments'!$A$70:$I$86,TRUNC(COLUMN(G$2)/5)+2,FALSE)*SUMIFS('IEA-MethaneAbatement-US'!$M:$M,'IEA-MethaneAbatement-US'!$N:$N,"&lt;"&amp;$B26,'IEA-MethaneAbatement-US'!$N:$N,"&gt;="&amp;$A26,'IEA-MethaneAbatement-US'!$L:$L,$D$1)))*'State Downscaling Multipliers'!$B$7*(1+'EPA to IEA Scaling'!K$10)</f>
        <v>0</v>
      </c>
      <c r="H26" s="105">
        <f>((VLOOKUP($B$1,'Multipliers and Adjustments'!$A$70:$I$86,TRUNC(COLUMN(H$2)/5)+2,FALSE)*SUMIFS('IEA-MethaneAbatement-US'!$M:$M,'IEA-MethaneAbatement-US'!$N:$N,"&lt;"&amp;$B26,'IEA-MethaneAbatement-US'!$N:$N,"&gt;="&amp;$A26,'IEA-MethaneAbatement-US'!$L:$L,$B$1))+(VLOOKUP($C$1,'Multipliers and Adjustments'!$A$70:$I$86,TRUNC(COLUMN(H$2)/5)+2,FALSE)*SUMIFS('IEA-MethaneAbatement-US'!$M:$M,'IEA-MethaneAbatement-US'!$N:$N,"&lt;"&amp;$B26,'IEA-MethaneAbatement-US'!$N:$N,"&gt;="&amp;$A26,'IEA-MethaneAbatement-US'!$L:$L,$C$1))+(VLOOKUP($D$1,'Multipliers and Adjustments'!$A$70:$I$86,TRUNC(COLUMN(H$2)/5)+2,FALSE)*SUMIFS('IEA-MethaneAbatement-US'!$M:$M,'IEA-MethaneAbatement-US'!$N:$N,"&lt;"&amp;$B26,'IEA-MethaneAbatement-US'!$N:$N,"&gt;="&amp;$A26,'IEA-MethaneAbatement-US'!$L:$L,$D$1)))*'State Downscaling Multipliers'!$B$7*(1+'EPA to IEA Scaling'!L$10)</f>
        <v>0</v>
      </c>
      <c r="I26" s="2">
        <f>((VLOOKUP($B$1,'Multipliers and Adjustments'!$A$70:$I$86,TRUNC(COLUMN(I$2)/5)+2,FALSE)*SUMIFS('IEA-MethaneAbatement-US'!$M:$M,'IEA-MethaneAbatement-US'!$N:$N,"&lt;"&amp;$B26,'IEA-MethaneAbatement-US'!$N:$N,"&gt;="&amp;$A26,'IEA-MethaneAbatement-US'!$L:$L,$B$1))+(VLOOKUP($C$1,'Multipliers and Adjustments'!$A$70:$I$86,TRUNC(COLUMN(I$2)/5)+2,FALSE)*SUMIFS('IEA-MethaneAbatement-US'!$M:$M,'IEA-MethaneAbatement-US'!$N:$N,"&lt;"&amp;$B26,'IEA-MethaneAbatement-US'!$N:$N,"&gt;="&amp;$A26,'IEA-MethaneAbatement-US'!$L:$L,$C$1))+(VLOOKUP($D$1,'Multipliers and Adjustments'!$A$70:$I$86,TRUNC(COLUMN(I$2)/5)+2,FALSE)*SUMIFS('IEA-MethaneAbatement-US'!$M:$M,'IEA-MethaneAbatement-US'!$N:$N,"&lt;"&amp;$B26,'IEA-MethaneAbatement-US'!$N:$N,"&gt;="&amp;$A26,'IEA-MethaneAbatement-US'!$L:$L,$D$1)))*'State Downscaling Multipliers'!$B$7*(1+'EPA to IEA Scaling'!M$10)</f>
        <v>0</v>
      </c>
      <c r="J26" s="2">
        <f>((VLOOKUP($B$1,'Multipliers and Adjustments'!$A$70:$I$86,TRUNC(COLUMN(J$2)/5)+2,FALSE)*SUMIFS('IEA-MethaneAbatement-US'!$M:$M,'IEA-MethaneAbatement-US'!$N:$N,"&lt;"&amp;$B26,'IEA-MethaneAbatement-US'!$N:$N,"&gt;="&amp;$A26,'IEA-MethaneAbatement-US'!$L:$L,$B$1))+(VLOOKUP($C$1,'Multipliers and Adjustments'!$A$70:$I$86,TRUNC(COLUMN(J$2)/5)+2,FALSE)*SUMIFS('IEA-MethaneAbatement-US'!$M:$M,'IEA-MethaneAbatement-US'!$N:$N,"&lt;"&amp;$B26,'IEA-MethaneAbatement-US'!$N:$N,"&gt;="&amp;$A26,'IEA-MethaneAbatement-US'!$L:$L,$C$1))+(VLOOKUP($D$1,'Multipliers and Adjustments'!$A$70:$I$86,TRUNC(COLUMN(J$2)/5)+2,FALSE)*SUMIFS('IEA-MethaneAbatement-US'!$M:$M,'IEA-MethaneAbatement-US'!$N:$N,"&lt;"&amp;$B26,'IEA-MethaneAbatement-US'!$N:$N,"&gt;="&amp;$A26,'IEA-MethaneAbatement-US'!$L:$L,$D$1)))*'State Downscaling Multipliers'!$B$7*(1+'EPA to IEA Scaling'!N$10)</f>
        <v>0</v>
      </c>
      <c r="K26" s="2">
        <f>((VLOOKUP($B$1,'Multipliers and Adjustments'!$A$70:$I$86,TRUNC(COLUMN(K$2)/5)+2,FALSE)*SUMIFS('IEA-MethaneAbatement-US'!$M:$M,'IEA-MethaneAbatement-US'!$N:$N,"&lt;"&amp;$B26,'IEA-MethaneAbatement-US'!$N:$N,"&gt;="&amp;$A26,'IEA-MethaneAbatement-US'!$L:$L,$B$1))+(VLOOKUP($C$1,'Multipliers and Adjustments'!$A$70:$I$86,TRUNC(COLUMN(K$2)/5)+2,FALSE)*SUMIFS('IEA-MethaneAbatement-US'!$M:$M,'IEA-MethaneAbatement-US'!$N:$N,"&lt;"&amp;$B26,'IEA-MethaneAbatement-US'!$N:$N,"&gt;="&amp;$A26,'IEA-MethaneAbatement-US'!$L:$L,$C$1))+(VLOOKUP($D$1,'Multipliers and Adjustments'!$A$70:$I$86,TRUNC(COLUMN(K$2)/5)+2,FALSE)*SUMIFS('IEA-MethaneAbatement-US'!$M:$M,'IEA-MethaneAbatement-US'!$N:$N,"&lt;"&amp;$B26,'IEA-MethaneAbatement-US'!$N:$N,"&gt;="&amp;$A26,'IEA-MethaneAbatement-US'!$L:$L,$D$1)))*'State Downscaling Multipliers'!$B$7*(1+'EPA to IEA Scaling'!O$10)</f>
        <v>0</v>
      </c>
      <c r="L26" s="2">
        <f>((VLOOKUP($B$1,'Multipliers and Adjustments'!$A$70:$I$86,TRUNC(COLUMN(L$2)/5)+2,FALSE)*SUMIFS('IEA-MethaneAbatement-US'!$M:$M,'IEA-MethaneAbatement-US'!$N:$N,"&lt;"&amp;$B26,'IEA-MethaneAbatement-US'!$N:$N,"&gt;="&amp;$A26,'IEA-MethaneAbatement-US'!$L:$L,$B$1))+(VLOOKUP($C$1,'Multipliers and Adjustments'!$A$70:$I$86,TRUNC(COLUMN(L$2)/5)+2,FALSE)*SUMIFS('IEA-MethaneAbatement-US'!$M:$M,'IEA-MethaneAbatement-US'!$N:$N,"&lt;"&amp;$B26,'IEA-MethaneAbatement-US'!$N:$N,"&gt;="&amp;$A26,'IEA-MethaneAbatement-US'!$L:$L,$C$1))+(VLOOKUP($D$1,'Multipliers and Adjustments'!$A$70:$I$86,TRUNC(COLUMN(L$2)/5)+2,FALSE)*SUMIFS('IEA-MethaneAbatement-US'!$M:$M,'IEA-MethaneAbatement-US'!$N:$N,"&lt;"&amp;$B26,'IEA-MethaneAbatement-US'!$N:$N,"&gt;="&amp;$A26,'IEA-MethaneAbatement-US'!$L:$L,$D$1)))*'State Downscaling Multipliers'!$B$7*(1+'EPA to IEA Scaling'!P$10)</f>
        <v>0</v>
      </c>
      <c r="M26" s="105">
        <f>((VLOOKUP($B$1,'Multipliers and Adjustments'!$A$70:$I$86,TRUNC(COLUMN(M$2)/5)+2,FALSE)*SUMIFS('IEA-MethaneAbatement-US'!$M:$M,'IEA-MethaneAbatement-US'!$N:$N,"&lt;"&amp;$B26,'IEA-MethaneAbatement-US'!$N:$N,"&gt;="&amp;$A26,'IEA-MethaneAbatement-US'!$L:$L,$B$1))+(VLOOKUP($C$1,'Multipliers and Adjustments'!$A$70:$I$86,TRUNC(COLUMN(M$2)/5)+2,FALSE)*SUMIFS('IEA-MethaneAbatement-US'!$M:$M,'IEA-MethaneAbatement-US'!$N:$N,"&lt;"&amp;$B26,'IEA-MethaneAbatement-US'!$N:$N,"&gt;="&amp;$A26,'IEA-MethaneAbatement-US'!$L:$L,$C$1))+(VLOOKUP($D$1,'Multipliers and Adjustments'!$A$70:$I$86,TRUNC(COLUMN(M$2)/5)+2,FALSE)*SUMIFS('IEA-MethaneAbatement-US'!$M:$M,'IEA-MethaneAbatement-US'!$N:$N,"&lt;"&amp;$B26,'IEA-MethaneAbatement-US'!$N:$N,"&gt;="&amp;$A26,'IEA-MethaneAbatement-US'!$L:$L,$D$1)))*'State Downscaling Multipliers'!$B$7*(1+'EPA to IEA Scaling'!Q$10)</f>
        <v>0</v>
      </c>
      <c r="N26" s="2">
        <f>((VLOOKUP($B$1,'Multipliers and Adjustments'!$A$70:$I$86,TRUNC(COLUMN(N$2)/5)+2,FALSE)*SUMIFS('IEA-MethaneAbatement-US'!$M:$M,'IEA-MethaneAbatement-US'!$N:$N,"&lt;"&amp;$B26,'IEA-MethaneAbatement-US'!$N:$N,"&gt;="&amp;$A26,'IEA-MethaneAbatement-US'!$L:$L,$B$1))+(VLOOKUP($C$1,'Multipliers and Adjustments'!$A$70:$I$86,TRUNC(COLUMN(N$2)/5)+2,FALSE)*SUMIFS('IEA-MethaneAbatement-US'!$M:$M,'IEA-MethaneAbatement-US'!$N:$N,"&lt;"&amp;$B26,'IEA-MethaneAbatement-US'!$N:$N,"&gt;="&amp;$A26,'IEA-MethaneAbatement-US'!$L:$L,$C$1))+(VLOOKUP($D$1,'Multipliers and Adjustments'!$A$70:$I$86,TRUNC(COLUMN(N$2)/5)+2,FALSE)*SUMIFS('IEA-MethaneAbatement-US'!$M:$M,'IEA-MethaneAbatement-US'!$N:$N,"&lt;"&amp;$B26,'IEA-MethaneAbatement-US'!$N:$N,"&gt;="&amp;$A26,'IEA-MethaneAbatement-US'!$L:$L,$D$1)))*'State Downscaling Multipliers'!$B$7*(1+'EPA to IEA Scaling'!R$10)</f>
        <v>0</v>
      </c>
      <c r="O26" s="2">
        <f>((VLOOKUP($B$1,'Multipliers and Adjustments'!$A$70:$I$86,TRUNC(COLUMN(O$2)/5)+2,FALSE)*SUMIFS('IEA-MethaneAbatement-US'!$M:$M,'IEA-MethaneAbatement-US'!$N:$N,"&lt;"&amp;$B26,'IEA-MethaneAbatement-US'!$N:$N,"&gt;="&amp;$A26,'IEA-MethaneAbatement-US'!$L:$L,$B$1))+(VLOOKUP($C$1,'Multipliers and Adjustments'!$A$70:$I$86,TRUNC(COLUMN(O$2)/5)+2,FALSE)*SUMIFS('IEA-MethaneAbatement-US'!$M:$M,'IEA-MethaneAbatement-US'!$N:$N,"&lt;"&amp;$B26,'IEA-MethaneAbatement-US'!$N:$N,"&gt;="&amp;$A26,'IEA-MethaneAbatement-US'!$L:$L,$C$1))+(VLOOKUP($D$1,'Multipliers and Adjustments'!$A$70:$I$86,TRUNC(COLUMN(O$2)/5)+2,FALSE)*SUMIFS('IEA-MethaneAbatement-US'!$M:$M,'IEA-MethaneAbatement-US'!$N:$N,"&lt;"&amp;$B26,'IEA-MethaneAbatement-US'!$N:$N,"&gt;="&amp;$A26,'IEA-MethaneAbatement-US'!$L:$L,$D$1)))*'State Downscaling Multipliers'!$B$7*(1+'EPA to IEA Scaling'!S$10)</f>
        <v>0</v>
      </c>
      <c r="P26" s="2">
        <f>((VLOOKUP($B$1,'Multipliers and Adjustments'!$A$70:$I$86,TRUNC(COLUMN(P$2)/5)+2,FALSE)*SUMIFS('IEA-MethaneAbatement-US'!$M:$M,'IEA-MethaneAbatement-US'!$N:$N,"&lt;"&amp;$B26,'IEA-MethaneAbatement-US'!$N:$N,"&gt;="&amp;$A26,'IEA-MethaneAbatement-US'!$L:$L,$B$1))+(VLOOKUP($C$1,'Multipliers and Adjustments'!$A$70:$I$86,TRUNC(COLUMN(P$2)/5)+2,FALSE)*SUMIFS('IEA-MethaneAbatement-US'!$M:$M,'IEA-MethaneAbatement-US'!$N:$N,"&lt;"&amp;$B26,'IEA-MethaneAbatement-US'!$N:$N,"&gt;="&amp;$A26,'IEA-MethaneAbatement-US'!$L:$L,$C$1))+(VLOOKUP($D$1,'Multipliers and Adjustments'!$A$70:$I$86,TRUNC(COLUMN(P$2)/5)+2,FALSE)*SUMIFS('IEA-MethaneAbatement-US'!$M:$M,'IEA-MethaneAbatement-US'!$N:$N,"&lt;"&amp;$B26,'IEA-MethaneAbatement-US'!$N:$N,"&gt;="&amp;$A26,'IEA-MethaneAbatement-US'!$L:$L,$D$1)))*'State Downscaling Multipliers'!$B$7*(1+'EPA to IEA Scaling'!T$10)</f>
        <v>0</v>
      </c>
      <c r="Q26" s="2">
        <f>((VLOOKUP($B$1,'Multipliers and Adjustments'!$A$70:$I$86,TRUNC(COLUMN(Q$2)/5)+2,FALSE)*SUMIFS('IEA-MethaneAbatement-US'!$M:$M,'IEA-MethaneAbatement-US'!$N:$N,"&lt;"&amp;$B26,'IEA-MethaneAbatement-US'!$N:$N,"&gt;="&amp;$A26,'IEA-MethaneAbatement-US'!$L:$L,$B$1))+(VLOOKUP($C$1,'Multipliers and Adjustments'!$A$70:$I$86,TRUNC(COLUMN(Q$2)/5)+2,FALSE)*SUMIFS('IEA-MethaneAbatement-US'!$M:$M,'IEA-MethaneAbatement-US'!$N:$N,"&lt;"&amp;$B26,'IEA-MethaneAbatement-US'!$N:$N,"&gt;="&amp;$A26,'IEA-MethaneAbatement-US'!$L:$L,$C$1))+(VLOOKUP($D$1,'Multipliers and Adjustments'!$A$70:$I$86,TRUNC(COLUMN(Q$2)/5)+2,FALSE)*SUMIFS('IEA-MethaneAbatement-US'!$M:$M,'IEA-MethaneAbatement-US'!$N:$N,"&lt;"&amp;$B26,'IEA-MethaneAbatement-US'!$N:$N,"&gt;="&amp;$A26,'IEA-MethaneAbatement-US'!$L:$L,$D$1)))*'State Downscaling Multipliers'!$B$7*(1+'EPA to IEA Scaling'!U$10)</f>
        <v>0</v>
      </c>
      <c r="R26" s="105">
        <f>((VLOOKUP($B$1,'Multipliers and Adjustments'!$A$70:$I$86,TRUNC(COLUMN(R$2)/5)+2,FALSE)*SUMIFS('IEA-MethaneAbatement-US'!$M:$M,'IEA-MethaneAbatement-US'!$N:$N,"&lt;"&amp;$B26,'IEA-MethaneAbatement-US'!$N:$N,"&gt;="&amp;$A26,'IEA-MethaneAbatement-US'!$L:$L,$B$1))+(VLOOKUP($C$1,'Multipliers and Adjustments'!$A$70:$I$86,TRUNC(COLUMN(R$2)/5)+2,FALSE)*SUMIFS('IEA-MethaneAbatement-US'!$M:$M,'IEA-MethaneAbatement-US'!$N:$N,"&lt;"&amp;$B26,'IEA-MethaneAbatement-US'!$N:$N,"&gt;="&amp;$A26,'IEA-MethaneAbatement-US'!$L:$L,$C$1))+(VLOOKUP($D$1,'Multipliers and Adjustments'!$A$70:$I$86,TRUNC(COLUMN(R$2)/5)+2,FALSE)*SUMIFS('IEA-MethaneAbatement-US'!$M:$M,'IEA-MethaneAbatement-US'!$N:$N,"&lt;"&amp;$B26,'IEA-MethaneAbatement-US'!$N:$N,"&gt;="&amp;$A26,'IEA-MethaneAbatement-US'!$L:$L,$D$1)))*'State Downscaling Multipliers'!$B$7*(1+'EPA to IEA Scaling'!V$10)</f>
        <v>0</v>
      </c>
      <c r="S26" s="2">
        <f>((VLOOKUP($B$1,'Multipliers and Adjustments'!$A$70:$I$86,TRUNC(COLUMN(S$2)/5)+2,FALSE)*SUMIFS('IEA-MethaneAbatement-US'!$M:$M,'IEA-MethaneAbatement-US'!$N:$N,"&lt;"&amp;$B26,'IEA-MethaneAbatement-US'!$N:$N,"&gt;="&amp;$A26,'IEA-MethaneAbatement-US'!$L:$L,$B$1))+(VLOOKUP($C$1,'Multipliers and Adjustments'!$A$70:$I$86,TRUNC(COLUMN(S$2)/5)+2,FALSE)*SUMIFS('IEA-MethaneAbatement-US'!$M:$M,'IEA-MethaneAbatement-US'!$N:$N,"&lt;"&amp;$B26,'IEA-MethaneAbatement-US'!$N:$N,"&gt;="&amp;$A26,'IEA-MethaneAbatement-US'!$L:$L,$C$1))+(VLOOKUP($D$1,'Multipliers and Adjustments'!$A$70:$I$86,TRUNC(COLUMN(S$2)/5)+2,FALSE)*SUMIFS('IEA-MethaneAbatement-US'!$M:$M,'IEA-MethaneAbatement-US'!$N:$N,"&lt;"&amp;$B26,'IEA-MethaneAbatement-US'!$N:$N,"&gt;="&amp;$A26,'IEA-MethaneAbatement-US'!$L:$L,$D$1)))*'State Downscaling Multipliers'!$B$7*(1+'EPA to IEA Scaling'!W$10)</f>
        <v>0</v>
      </c>
      <c r="T26" s="2">
        <f>((VLOOKUP($B$1,'Multipliers and Adjustments'!$A$70:$I$86,TRUNC(COLUMN(T$2)/5)+2,FALSE)*SUMIFS('IEA-MethaneAbatement-US'!$M:$M,'IEA-MethaneAbatement-US'!$N:$N,"&lt;"&amp;$B26,'IEA-MethaneAbatement-US'!$N:$N,"&gt;="&amp;$A26,'IEA-MethaneAbatement-US'!$L:$L,$B$1))+(VLOOKUP($C$1,'Multipliers and Adjustments'!$A$70:$I$86,TRUNC(COLUMN(T$2)/5)+2,FALSE)*SUMIFS('IEA-MethaneAbatement-US'!$M:$M,'IEA-MethaneAbatement-US'!$N:$N,"&lt;"&amp;$B26,'IEA-MethaneAbatement-US'!$N:$N,"&gt;="&amp;$A26,'IEA-MethaneAbatement-US'!$L:$L,$C$1))+(VLOOKUP($D$1,'Multipliers and Adjustments'!$A$70:$I$86,TRUNC(COLUMN(T$2)/5)+2,FALSE)*SUMIFS('IEA-MethaneAbatement-US'!$M:$M,'IEA-MethaneAbatement-US'!$N:$N,"&lt;"&amp;$B26,'IEA-MethaneAbatement-US'!$N:$N,"&gt;="&amp;$A26,'IEA-MethaneAbatement-US'!$L:$L,$D$1)))*'State Downscaling Multipliers'!$B$7*(1+'EPA to IEA Scaling'!X$10)</f>
        <v>0</v>
      </c>
      <c r="U26" s="2">
        <f>((VLOOKUP($B$1,'Multipliers and Adjustments'!$A$70:$I$86,TRUNC(COLUMN(U$2)/5)+2,FALSE)*SUMIFS('IEA-MethaneAbatement-US'!$M:$M,'IEA-MethaneAbatement-US'!$N:$N,"&lt;"&amp;$B26,'IEA-MethaneAbatement-US'!$N:$N,"&gt;="&amp;$A26,'IEA-MethaneAbatement-US'!$L:$L,$B$1))+(VLOOKUP($C$1,'Multipliers and Adjustments'!$A$70:$I$86,TRUNC(COLUMN(U$2)/5)+2,FALSE)*SUMIFS('IEA-MethaneAbatement-US'!$M:$M,'IEA-MethaneAbatement-US'!$N:$N,"&lt;"&amp;$B26,'IEA-MethaneAbatement-US'!$N:$N,"&gt;="&amp;$A26,'IEA-MethaneAbatement-US'!$L:$L,$C$1))+(VLOOKUP($D$1,'Multipliers and Adjustments'!$A$70:$I$86,TRUNC(COLUMN(U$2)/5)+2,FALSE)*SUMIFS('IEA-MethaneAbatement-US'!$M:$M,'IEA-MethaneAbatement-US'!$N:$N,"&lt;"&amp;$B26,'IEA-MethaneAbatement-US'!$N:$N,"&gt;="&amp;$A26,'IEA-MethaneAbatement-US'!$L:$L,$D$1)))*'State Downscaling Multipliers'!$B$7*(1+'EPA to IEA Scaling'!Y$10)</f>
        <v>0</v>
      </c>
      <c r="V26" s="2">
        <f>((VLOOKUP($B$1,'Multipliers and Adjustments'!$A$70:$I$86,TRUNC(COLUMN(V$2)/5)+2,FALSE)*SUMIFS('IEA-MethaneAbatement-US'!$M:$M,'IEA-MethaneAbatement-US'!$N:$N,"&lt;"&amp;$B26,'IEA-MethaneAbatement-US'!$N:$N,"&gt;="&amp;$A26,'IEA-MethaneAbatement-US'!$L:$L,$B$1))+(VLOOKUP($C$1,'Multipliers and Adjustments'!$A$70:$I$86,TRUNC(COLUMN(V$2)/5)+2,FALSE)*SUMIFS('IEA-MethaneAbatement-US'!$M:$M,'IEA-MethaneAbatement-US'!$N:$N,"&lt;"&amp;$B26,'IEA-MethaneAbatement-US'!$N:$N,"&gt;="&amp;$A26,'IEA-MethaneAbatement-US'!$L:$L,$C$1))+(VLOOKUP($D$1,'Multipliers and Adjustments'!$A$70:$I$86,TRUNC(COLUMN(V$2)/5)+2,FALSE)*SUMIFS('IEA-MethaneAbatement-US'!$M:$M,'IEA-MethaneAbatement-US'!$N:$N,"&lt;"&amp;$B26,'IEA-MethaneAbatement-US'!$N:$N,"&gt;="&amp;$A26,'IEA-MethaneAbatement-US'!$L:$L,$D$1)))*'State Downscaling Multipliers'!$B$7*(1+'EPA to IEA Scaling'!Z$10)</f>
        <v>0</v>
      </c>
      <c r="W26" s="105">
        <f>((VLOOKUP($B$1,'Multipliers and Adjustments'!$A$70:$I$86,TRUNC(COLUMN(W$2)/5)+2,FALSE)*SUMIFS('IEA-MethaneAbatement-US'!$M:$M,'IEA-MethaneAbatement-US'!$N:$N,"&lt;"&amp;$B26,'IEA-MethaneAbatement-US'!$N:$N,"&gt;="&amp;$A26,'IEA-MethaneAbatement-US'!$L:$L,$B$1))+(VLOOKUP($C$1,'Multipliers and Adjustments'!$A$70:$I$86,TRUNC(COLUMN(W$2)/5)+2,FALSE)*SUMIFS('IEA-MethaneAbatement-US'!$M:$M,'IEA-MethaneAbatement-US'!$N:$N,"&lt;"&amp;$B26,'IEA-MethaneAbatement-US'!$N:$N,"&gt;="&amp;$A26,'IEA-MethaneAbatement-US'!$L:$L,$C$1))+(VLOOKUP($D$1,'Multipliers and Adjustments'!$A$70:$I$86,TRUNC(COLUMN(W$2)/5)+2,FALSE)*SUMIFS('IEA-MethaneAbatement-US'!$M:$M,'IEA-MethaneAbatement-US'!$N:$N,"&lt;"&amp;$B26,'IEA-MethaneAbatement-US'!$N:$N,"&gt;="&amp;$A26,'IEA-MethaneAbatement-US'!$L:$L,$D$1)))*'State Downscaling Multipliers'!$B$7*(1+'EPA to IEA Scaling'!AA$10)</f>
        <v>0</v>
      </c>
      <c r="X26" s="2">
        <f>((VLOOKUP($B$1,'Multipliers and Adjustments'!$A$70:$I$86,TRUNC(COLUMN(X$2)/5)+2,FALSE)*SUMIFS('IEA-MethaneAbatement-US'!$M:$M,'IEA-MethaneAbatement-US'!$N:$N,"&lt;"&amp;$B26,'IEA-MethaneAbatement-US'!$N:$N,"&gt;="&amp;$A26,'IEA-MethaneAbatement-US'!$L:$L,$B$1))+(VLOOKUP($C$1,'Multipliers and Adjustments'!$A$70:$I$86,TRUNC(COLUMN(X$2)/5)+2,FALSE)*SUMIFS('IEA-MethaneAbatement-US'!$M:$M,'IEA-MethaneAbatement-US'!$N:$N,"&lt;"&amp;$B26,'IEA-MethaneAbatement-US'!$N:$N,"&gt;="&amp;$A26,'IEA-MethaneAbatement-US'!$L:$L,$C$1))+(VLOOKUP($D$1,'Multipliers and Adjustments'!$A$70:$I$86,TRUNC(COLUMN(X$2)/5)+2,FALSE)*SUMIFS('IEA-MethaneAbatement-US'!$M:$M,'IEA-MethaneAbatement-US'!$N:$N,"&lt;"&amp;$B26,'IEA-MethaneAbatement-US'!$N:$N,"&gt;="&amp;$A26,'IEA-MethaneAbatement-US'!$L:$L,$D$1)))*'State Downscaling Multipliers'!$B$7*(1+'EPA to IEA Scaling'!AB$10)</f>
        <v>0</v>
      </c>
      <c r="Y26" s="2">
        <f>((VLOOKUP($B$1,'Multipliers and Adjustments'!$A$70:$I$86,TRUNC(COLUMN(Y$2)/5)+2,FALSE)*SUMIFS('IEA-MethaneAbatement-US'!$M:$M,'IEA-MethaneAbatement-US'!$N:$N,"&lt;"&amp;$B26,'IEA-MethaneAbatement-US'!$N:$N,"&gt;="&amp;$A26,'IEA-MethaneAbatement-US'!$L:$L,$B$1))+(VLOOKUP($C$1,'Multipliers and Adjustments'!$A$70:$I$86,TRUNC(COLUMN(Y$2)/5)+2,FALSE)*SUMIFS('IEA-MethaneAbatement-US'!$M:$M,'IEA-MethaneAbatement-US'!$N:$N,"&lt;"&amp;$B26,'IEA-MethaneAbatement-US'!$N:$N,"&gt;="&amp;$A26,'IEA-MethaneAbatement-US'!$L:$L,$C$1))+(VLOOKUP($D$1,'Multipliers and Adjustments'!$A$70:$I$86,TRUNC(COLUMN(Y$2)/5)+2,FALSE)*SUMIFS('IEA-MethaneAbatement-US'!$M:$M,'IEA-MethaneAbatement-US'!$N:$N,"&lt;"&amp;$B26,'IEA-MethaneAbatement-US'!$N:$N,"&gt;="&amp;$A26,'IEA-MethaneAbatement-US'!$L:$L,$D$1)))*'State Downscaling Multipliers'!$B$7*(1+'EPA to IEA Scaling'!AC$10)</f>
        <v>0</v>
      </c>
      <c r="Z26" s="2">
        <f>((VLOOKUP($B$1,'Multipliers and Adjustments'!$A$70:$I$86,TRUNC(COLUMN(Z$2)/5)+2,FALSE)*SUMIFS('IEA-MethaneAbatement-US'!$M:$M,'IEA-MethaneAbatement-US'!$N:$N,"&lt;"&amp;$B26,'IEA-MethaneAbatement-US'!$N:$N,"&gt;="&amp;$A26,'IEA-MethaneAbatement-US'!$L:$L,$B$1))+(VLOOKUP($C$1,'Multipliers and Adjustments'!$A$70:$I$86,TRUNC(COLUMN(Z$2)/5)+2,FALSE)*SUMIFS('IEA-MethaneAbatement-US'!$M:$M,'IEA-MethaneAbatement-US'!$N:$N,"&lt;"&amp;$B26,'IEA-MethaneAbatement-US'!$N:$N,"&gt;="&amp;$A26,'IEA-MethaneAbatement-US'!$L:$L,$C$1))+(VLOOKUP($D$1,'Multipliers and Adjustments'!$A$70:$I$86,TRUNC(COLUMN(Z$2)/5)+2,FALSE)*SUMIFS('IEA-MethaneAbatement-US'!$M:$M,'IEA-MethaneAbatement-US'!$N:$N,"&lt;"&amp;$B26,'IEA-MethaneAbatement-US'!$N:$N,"&gt;="&amp;$A26,'IEA-MethaneAbatement-US'!$L:$L,$D$1)))*'State Downscaling Multipliers'!$B$7*(1+'EPA to IEA Scaling'!AD$10)</f>
        <v>0</v>
      </c>
      <c r="AA26" s="2">
        <f>((VLOOKUP($B$1,'Multipliers and Adjustments'!$A$70:$I$86,TRUNC(COLUMN(AA$2)/5)+2,FALSE)*SUMIFS('IEA-MethaneAbatement-US'!$M:$M,'IEA-MethaneAbatement-US'!$N:$N,"&lt;"&amp;$B26,'IEA-MethaneAbatement-US'!$N:$N,"&gt;="&amp;$A26,'IEA-MethaneAbatement-US'!$L:$L,$B$1))+(VLOOKUP($C$1,'Multipliers and Adjustments'!$A$70:$I$86,TRUNC(COLUMN(AA$2)/5)+2,FALSE)*SUMIFS('IEA-MethaneAbatement-US'!$M:$M,'IEA-MethaneAbatement-US'!$N:$N,"&lt;"&amp;$B26,'IEA-MethaneAbatement-US'!$N:$N,"&gt;="&amp;$A26,'IEA-MethaneAbatement-US'!$L:$L,$C$1))+(VLOOKUP($D$1,'Multipliers and Adjustments'!$A$70:$I$86,TRUNC(COLUMN(AA$2)/5)+2,FALSE)*SUMIFS('IEA-MethaneAbatement-US'!$M:$M,'IEA-MethaneAbatement-US'!$N:$N,"&lt;"&amp;$B26,'IEA-MethaneAbatement-US'!$N:$N,"&gt;="&amp;$A26,'IEA-MethaneAbatement-US'!$L:$L,$D$1)))*'State Downscaling Multipliers'!$B$7*(1+'EPA to IEA Scaling'!AE$10)</f>
        <v>0</v>
      </c>
      <c r="AB26" s="105">
        <f>((VLOOKUP($B$1,'Multipliers and Adjustments'!$A$70:$I$86,TRUNC(COLUMN(AB$2)/5)+2,FALSE)*SUMIFS('IEA-MethaneAbatement-US'!$M:$M,'IEA-MethaneAbatement-US'!$N:$N,"&lt;"&amp;$B26,'IEA-MethaneAbatement-US'!$N:$N,"&gt;="&amp;$A26,'IEA-MethaneAbatement-US'!$L:$L,$B$1))+(VLOOKUP($C$1,'Multipliers and Adjustments'!$A$70:$I$86,TRUNC(COLUMN(AB$2)/5)+2,FALSE)*SUMIFS('IEA-MethaneAbatement-US'!$M:$M,'IEA-MethaneAbatement-US'!$N:$N,"&lt;"&amp;$B26,'IEA-MethaneAbatement-US'!$N:$N,"&gt;="&amp;$A26,'IEA-MethaneAbatement-US'!$L:$L,$C$1))+(VLOOKUP($D$1,'Multipliers and Adjustments'!$A$70:$I$86,TRUNC(COLUMN(AB$2)/5)+2,FALSE)*SUMIFS('IEA-MethaneAbatement-US'!$M:$M,'IEA-MethaneAbatement-US'!$N:$N,"&lt;"&amp;$B26,'IEA-MethaneAbatement-US'!$N:$N,"&gt;="&amp;$A26,'IEA-MethaneAbatement-US'!$L:$L,$D$1)))*'State Downscaling Multipliers'!$B$7*(1+'EPA to IEA Scaling'!AF$10)</f>
        <v>0</v>
      </c>
      <c r="AC26" s="2">
        <f>((VLOOKUP($B$1,'Multipliers and Adjustments'!$A$70:$I$86,TRUNC(COLUMN(AC$2)/5)+2,FALSE)*SUMIFS('IEA-MethaneAbatement-US'!$M:$M,'IEA-MethaneAbatement-US'!$N:$N,"&lt;"&amp;$B26,'IEA-MethaneAbatement-US'!$N:$N,"&gt;="&amp;$A26,'IEA-MethaneAbatement-US'!$L:$L,$B$1))+(VLOOKUP($C$1,'Multipliers and Adjustments'!$A$70:$I$86,TRUNC(COLUMN(AC$2)/5)+2,FALSE)*SUMIFS('IEA-MethaneAbatement-US'!$M:$M,'IEA-MethaneAbatement-US'!$N:$N,"&lt;"&amp;$B26,'IEA-MethaneAbatement-US'!$N:$N,"&gt;="&amp;$A26,'IEA-MethaneAbatement-US'!$L:$L,$C$1))+(VLOOKUP($D$1,'Multipliers and Adjustments'!$A$70:$I$86,TRUNC(COLUMN(AC$2)/5)+2,FALSE)*SUMIFS('IEA-MethaneAbatement-US'!$M:$M,'IEA-MethaneAbatement-US'!$N:$N,"&lt;"&amp;$B26,'IEA-MethaneAbatement-US'!$N:$N,"&gt;="&amp;$A26,'IEA-MethaneAbatement-US'!$L:$L,$D$1)))*'State Downscaling Multipliers'!$B$7*(1+'EPA to IEA Scaling'!AG$10)</f>
        <v>0</v>
      </c>
      <c r="AD26" s="2">
        <f>((VLOOKUP($B$1,'Multipliers and Adjustments'!$A$70:$I$86,TRUNC(COLUMN(AD$2)/5)+2,FALSE)*SUMIFS('IEA-MethaneAbatement-US'!$M:$M,'IEA-MethaneAbatement-US'!$N:$N,"&lt;"&amp;$B26,'IEA-MethaneAbatement-US'!$N:$N,"&gt;="&amp;$A26,'IEA-MethaneAbatement-US'!$L:$L,$B$1))+(VLOOKUP($C$1,'Multipliers and Adjustments'!$A$70:$I$86,TRUNC(COLUMN(AD$2)/5)+2,FALSE)*SUMIFS('IEA-MethaneAbatement-US'!$M:$M,'IEA-MethaneAbatement-US'!$N:$N,"&lt;"&amp;$B26,'IEA-MethaneAbatement-US'!$N:$N,"&gt;="&amp;$A26,'IEA-MethaneAbatement-US'!$L:$L,$C$1))+(VLOOKUP($D$1,'Multipliers and Adjustments'!$A$70:$I$86,TRUNC(COLUMN(AD$2)/5)+2,FALSE)*SUMIFS('IEA-MethaneAbatement-US'!$M:$M,'IEA-MethaneAbatement-US'!$N:$N,"&lt;"&amp;$B26,'IEA-MethaneAbatement-US'!$N:$N,"&gt;="&amp;$A26,'IEA-MethaneAbatement-US'!$L:$L,$D$1)))*'State Downscaling Multipliers'!$B$7*(1+'EPA to IEA Scaling'!AH$10)</f>
        <v>0</v>
      </c>
      <c r="AE26" s="2">
        <f>((VLOOKUP($B$1,'Multipliers and Adjustments'!$A$70:$I$86,TRUNC(COLUMN(AE$2)/5)+2,FALSE)*SUMIFS('IEA-MethaneAbatement-US'!$M:$M,'IEA-MethaneAbatement-US'!$N:$N,"&lt;"&amp;$B26,'IEA-MethaneAbatement-US'!$N:$N,"&gt;="&amp;$A26,'IEA-MethaneAbatement-US'!$L:$L,$B$1))+(VLOOKUP($C$1,'Multipliers and Adjustments'!$A$70:$I$86,TRUNC(COLUMN(AE$2)/5)+2,FALSE)*SUMIFS('IEA-MethaneAbatement-US'!$M:$M,'IEA-MethaneAbatement-US'!$N:$N,"&lt;"&amp;$B26,'IEA-MethaneAbatement-US'!$N:$N,"&gt;="&amp;$A26,'IEA-MethaneAbatement-US'!$L:$L,$C$1))+(VLOOKUP($D$1,'Multipliers and Adjustments'!$A$70:$I$86,TRUNC(COLUMN(AE$2)/5)+2,FALSE)*SUMIFS('IEA-MethaneAbatement-US'!$M:$M,'IEA-MethaneAbatement-US'!$N:$N,"&lt;"&amp;$B26,'IEA-MethaneAbatement-US'!$N:$N,"&gt;="&amp;$A26,'IEA-MethaneAbatement-US'!$L:$L,$D$1)))*'State Downscaling Multipliers'!$B$7*(1+'EPA to IEA Scaling'!AI$10)</f>
        <v>0</v>
      </c>
      <c r="AF26" s="2">
        <f>((VLOOKUP($B$1,'Multipliers and Adjustments'!$A$70:$I$86,TRUNC(COLUMN(AF$2)/5)+2,FALSE)*SUMIFS('IEA-MethaneAbatement-US'!$M:$M,'IEA-MethaneAbatement-US'!$N:$N,"&lt;"&amp;$B26,'IEA-MethaneAbatement-US'!$N:$N,"&gt;="&amp;$A26,'IEA-MethaneAbatement-US'!$L:$L,$B$1))+(VLOOKUP($C$1,'Multipliers and Adjustments'!$A$70:$I$86,TRUNC(COLUMN(AF$2)/5)+2,FALSE)*SUMIFS('IEA-MethaneAbatement-US'!$M:$M,'IEA-MethaneAbatement-US'!$N:$N,"&lt;"&amp;$B26,'IEA-MethaneAbatement-US'!$N:$N,"&gt;="&amp;$A26,'IEA-MethaneAbatement-US'!$L:$L,$C$1))+(VLOOKUP($D$1,'Multipliers and Adjustments'!$A$70:$I$86,TRUNC(COLUMN(AF$2)/5)+2,FALSE)*SUMIFS('IEA-MethaneAbatement-US'!$M:$M,'IEA-MethaneAbatement-US'!$N:$N,"&lt;"&amp;$B26,'IEA-MethaneAbatement-US'!$N:$N,"&gt;="&amp;$A26,'IEA-MethaneAbatement-US'!$L:$L,$D$1)))*'State Downscaling Multipliers'!$B$7*(1+'EPA to IEA Scaling'!AJ$10)</f>
        <v>0</v>
      </c>
      <c r="AG26" s="105">
        <f>((VLOOKUP($B$1,'Multipliers and Adjustments'!$A$70:$I$86,TRUNC(COLUMN(AG$2)/5)+2,FALSE)*SUMIFS('IEA-MethaneAbatement-US'!$M:$M,'IEA-MethaneAbatement-US'!$N:$N,"&lt;"&amp;$B26,'IEA-MethaneAbatement-US'!$N:$N,"&gt;="&amp;$A26,'IEA-MethaneAbatement-US'!$L:$L,$B$1))+(VLOOKUP($C$1,'Multipliers and Adjustments'!$A$70:$I$86,TRUNC(COLUMN(AG$2)/5)+2,FALSE)*SUMIFS('IEA-MethaneAbatement-US'!$M:$M,'IEA-MethaneAbatement-US'!$N:$N,"&lt;"&amp;$B26,'IEA-MethaneAbatement-US'!$N:$N,"&gt;="&amp;$A26,'IEA-MethaneAbatement-US'!$L:$L,$C$1))+(VLOOKUP($D$1,'Multipliers and Adjustments'!$A$70:$I$86,TRUNC(COLUMN(AG$2)/5)+2,FALSE)*SUMIFS('IEA-MethaneAbatement-US'!$M:$M,'IEA-MethaneAbatement-US'!$N:$N,"&lt;"&amp;$B26,'IEA-MethaneAbatement-US'!$N:$N,"&gt;="&amp;$A26,'IEA-MethaneAbatement-US'!$L:$L,$D$1)))*'State Downscaling Multipliers'!$B$7*(1+'EPA to IEA Scaling'!AK$10)</f>
        <v>0</v>
      </c>
      <c r="AH26" s="2">
        <f>((VLOOKUP($B$1,'Multipliers and Adjustments'!$A$70:$I$86,TRUNC(COLUMN(AH$2)/5)+2,FALSE)*SUMIFS('IEA-MethaneAbatement-US'!$M:$M,'IEA-MethaneAbatement-US'!$N:$N,"&lt;"&amp;$B26,'IEA-MethaneAbatement-US'!$N:$N,"&gt;="&amp;$A26,'IEA-MethaneAbatement-US'!$L:$L,$B$1))+(VLOOKUP($C$1,'Multipliers and Adjustments'!$A$70:$I$86,TRUNC(COLUMN(AH$2)/5)+2,FALSE)*SUMIFS('IEA-MethaneAbatement-US'!$M:$M,'IEA-MethaneAbatement-US'!$N:$N,"&lt;"&amp;$B26,'IEA-MethaneAbatement-US'!$N:$N,"&gt;="&amp;$A26,'IEA-MethaneAbatement-US'!$L:$L,$C$1))+(VLOOKUP($D$1,'Multipliers and Adjustments'!$A$70:$I$86,TRUNC(COLUMN(AH$2)/5)+2,FALSE)*SUMIFS('IEA-MethaneAbatement-US'!$M:$M,'IEA-MethaneAbatement-US'!$N:$N,"&lt;"&amp;$B26,'IEA-MethaneAbatement-US'!$N:$N,"&gt;="&amp;$A26,'IEA-MethaneAbatement-US'!$L:$L,$D$1)))*'State Downscaling Multipliers'!$B$7*(1+'EPA to IEA Scaling'!AL$10)</f>
        <v>0</v>
      </c>
      <c r="AI26" s="2">
        <f>((VLOOKUP($B$1,'Multipliers and Adjustments'!$A$70:$I$86,TRUNC(COLUMN(AI$2)/5)+2,FALSE)*SUMIFS('IEA-MethaneAbatement-US'!$M:$M,'IEA-MethaneAbatement-US'!$N:$N,"&lt;"&amp;$B26,'IEA-MethaneAbatement-US'!$N:$N,"&gt;="&amp;$A26,'IEA-MethaneAbatement-US'!$L:$L,$B$1))+(VLOOKUP($C$1,'Multipliers and Adjustments'!$A$70:$I$86,TRUNC(COLUMN(AI$2)/5)+2,FALSE)*SUMIFS('IEA-MethaneAbatement-US'!$M:$M,'IEA-MethaneAbatement-US'!$N:$N,"&lt;"&amp;$B26,'IEA-MethaneAbatement-US'!$N:$N,"&gt;="&amp;$A26,'IEA-MethaneAbatement-US'!$L:$L,$C$1))+(VLOOKUP($D$1,'Multipliers and Adjustments'!$A$70:$I$86,TRUNC(COLUMN(AI$2)/5)+2,FALSE)*SUMIFS('IEA-MethaneAbatement-US'!$M:$M,'IEA-MethaneAbatement-US'!$N:$N,"&lt;"&amp;$B26,'IEA-MethaneAbatement-US'!$N:$N,"&gt;="&amp;$A26,'IEA-MethaneAbatement-US'!$L:$L,$D$1)))*'State Downscaling Multipliers'!$B$7*(1+'EPA to IEA Scaling'!AM$10)</f>
        <v>0</v>
      </c>
      <c r="AJ26" s="2">
        <f>((VLOOKUP($B$1,'Multipliers and Adjustments'!$A$70:$I$86,TRUNC(COLUMN(AJ$2)/5)+2,FALSE)*SUMIFS('IEA-MethaneAbatement-US'!$M:$M,'IEA-MethaneAbatement-US'!$N:$N,"&lt;"&amp;$B26,'IEA-MethaneAbatement-US'!$N:$N,"&gt;="&amp;$A26,'IEA-MethaneAbatement-US'!$L:$L,$B$1))+(VLOOKUP($C$1,'Multipliers and Adjustments'!$A$70:$I$86,TRUNC(COLUMN(AJ$2)/5)+2,FALSE)*SUMIFS('IEA-MethaneAbatement-US'!$M:$M,'IEA-MethaneAbatement-US'!$N:$N,"&lt;"&amp;$B26,'IEA-MethaneAbatement-US'!$N:$N,"&gt;="&amp;$A26,'IEA-MethaneAbatement-US'!$L:$L,$C$1))+(VLOOKUP($D$1,'Multipliers and Adjustments'!$A$70:$I$86,TRUNC(COLUMN(AJ$2)/5)+2,FALSE)*SUMIFS('IEA-MethaneAbatement-US'!$M:$M,'IEA-MethaneAbatement-US'!$N:$N,"&lt;"&amp;$B26,'IEA-MethaneAbatement-US'!$N:$N,"&gt;="&amp;$A26,'IEA-MethaneAbatement-US'!$L:$L,$D$1)))*'State Downscaling Multipliers'!$B$7*(1+'EPA to IEA Scaling'!AN$10)</f>
        <v>0</v>
      </c>
      <c r="AK26" s="2">
        <f>((VLOOKUP($B$1,'Multipliers and Adjustments'!$A$70:$I$86,TRUNC(COLUMN(AK$2)/5)+2,FALSE)*SUMIFS('IEA-MethaneAbatement-US'!$M:$M,'IEA-MethaneAbatement-US'!$N:$N,"&lt;"&amp;$B26,'IEA-MethaneAbatement-US'!$N:$N,"&gt;="&amp;$A26,'IEA-MethaneAbatement-US'!$L:$L,$B$1))+(VLOOKUP($C$1,'Multipliers and Adjustments'!$A$70:$I$86,TRUNC(COLUMN(AK$2)/5)+2,FALSE)*SUMIFS('IEA-MethaneAbatement-US'!$M:$M,'IEA-MethaneAbatement-US'!$N:$N,"&lt;"&amp;$B26,'IEA-MethaneAbatement-US'!$N:$N,"&gt;="&amp;$A26,'IEA-MethaneAbatement-US'!$L:$L,$C$1))+(VLOOKUP($D$1,'Multipliers and Adjustments'!$A$70:$I$86,TRUNC(COLUMN(AK$2)/5)+2,FALSE)*SUMIFS('IEA-MethaneAbatement-US'!$M:$M,'IEA-MethaneAbatement-US'!$N:$N,"&lt;"&amp;$B26,'IEA-MethaneAbatement-US'!$N:$N,"&gt;="&amp;$A26,'IEA-MethaneAbatement-US'!$L:$L,$D$1)))*'State Downscaling Multipliers'!$B$7*(1+'EPA to IEA Scaling'!AO$10)</f>
        <v>0</v>
      </c>
      <c r="AL26" s="105">
        <f>((VLOOKUP($B$1,'Multipliers and Adjustments'!$A$70:$I$86,TRUNC(COLUMN(AL$2)/5)+2,FALSE)*SUMIFS('IEA-MethaneAbatement-US'!$M:$M,'IEA-MethaneAbatement-US'!$N:$N,"&lt;"&amp;$B26,'IEA-MethaneAbatement-US'!$N:$N,"&gt;="&amp;$A26,'IEA-MethaneAbatement-US'!$L:$L,$B$1))+(VLOOKUP($C$1,'Multipliers and Adjustments'!$A$70:$I$86,TRUNC(COLUMN(AL$2)/5)+2,FALSE)*SUMIFS('IEA-MethaneAbatement-US'!$M:$M,'IEA-MethaneAbatement-US'!$N:$N,"&lt;"&amp;$B26,'IEA-MethaneAbatement-US'!$N:$N,"&gt;="&amp;$A26,'IEA-MethaneAbatement-US'!$L:$L,$C$1))+(VLOOKUP($D$1,'Multipliers and Adjustments'!$A$70:$I$86,TRUNC(COLUMN(AL$2)/5)+2,FALSE)*SUMIFS('IEA-MethaneAbatement-US'!$M:$M,'IEA-MethaneAbatement-US'!$N:$N,"&lt;"&amp;$B26,'IEA-MethaneAbatement-US'!$N:$N,"&gt;="&amp;$A26,'IEA-MethaneAbatement-US'!$L:$L,$D$1)))*'State Downscaling Multipliers'!$B$7*(1+'EPA to IEA Scaling'!AP$10)</f>
        <v>0</v>
      </c>
    </row>
    <row r="27" spans="1:38" ht="15.75" customHeight="1" x14ac:dyDescent="0.25">
      <c r="A27" s="50">
        <f t="shared" si="1"/>
        <v>-70</v>
      </c>
      <c r="B27" s="50">
        <f t="shared" si="2"/>
        <v>-60</v>
      </c>
      <c r="C27" s="105">
        <f>((VLOOKUP($B$1,'Multipliers and Adjustments'!$A$70:$I$86,TRUNC(COLUMN(C$2)/5)+2,FALSE)*SUMIFS('IEA-MethaneAbatement-US'!$M:$M,'IEA-MethaneAbatement-US'!$N:$N,"&lt;"&amp;$B27,'IEA-MethaneAbatement-US'!$N:$N,"&gt;="&amp;$A27,'IEA-MethaneAbatement-US'!$L:$L,$B$1))+(VLOOKUP($C$1,'Multipliers and Adjustments'!$A$70:$I$86,TRUNC(COLUMN(C$2)/5)+2,FALSE)*SUMIFS('IEA-MethaneAbatement-US'!$M:$M,'IEA-MethaneAbatement-US'!$N:$N,"&lt;"&amp;$B27,'IEA-MethaneAbatement-US'!$N:$N,"&gt;="&amp;$A27,'IEA-MethaneAbatement-US'!$L:$L,$C$1))+(VLOOKUP($D$1,'Multipliers and Adjustments'!$A$70:$I$86,TRUNC(COLUMN(C$2)/5)+2,FALSE)*SUMIFS('IEA-MethaneAbatement-US'!$M:$M,'IEA-MethaneAbatement-US'!$N:$N,"&lt;"&amp;$B27,'IEA-MethaneAbatement-US'!$N:$N,"&gt;="&amp;$A27,'IEA-MethaneAbatement-US'!$L:$L,$D$1)))*'State Downscaling Multipliers'!$B$7*(1+'EPA to IEA Scaling'!G$10)</f>
        <v>0</v>
      </c>
      <c r="D27" s="2">
        <f>((VLOOKUP($B$1,'Multipliers and Adjustments'!$A$70:$I$86,TRUNC(COLUMN(D$2)/5)+2,FALSE)*SUMIFS('IEA-MethaneAbatement-US'!$M:$M,'IEA-MethaneAbatement-US'!$N:$N,"&lt;"&amp;$B27,'IEA-MethaneAbatement-US'!$N:$N,"&gt;="&amp;$A27,'IEA-MethaneAbatement-US'!$L:$L,$B$1))+(VLOOKUP($C$1,'Multipliers and Adjustments'!$A$70:$I$86,TRUNC(COLUMN(D$2)/5)+2,FALSE)*SUMIFS('IEA-MethaneAbatement-US'!$M:$M,'IEA-MethaneAbatement-US'!$N:$N,"&lt;"&amp;$B27,'IEA-MethaneAbatement-US'!$N:$N,"&gt;="&amp;$A27,'IEA-MethaneAbatement-US'!$L:$L,$C$1))+(VLOOKUP($D$1,'Multipliers and Adjustments'!$A$70:$I$86,TRUNC(COLUMN(D$2)/5)+2,FALSE)*SUMIFS('IEA-MethaneAbatement-US'!$M:$M,'IEA-MethaneAbatement-US'!$N:$N,"&lt;"&amp;$B27,'IEA-MethaneAbatement-US'!$N:$N,"&gt;="&amp;$A27,'IEA-MethaneAbatement-US'!$L:$L,$D$1)))*'State Downscaling Multipliers'!$B$7*(1+'EPA to IEA Scaling'!H$10)</f>
        <v>0</v>
      </c>
      <c r="E27" s="2">
        <f>((VLOOKUP($B$1,'Multipliers and Adjustments'!$A$70:$I$86,TRUNC(COLUMN(E$2)/5)+2,FALSE)*SUMIFS('IEA-MethaneAbatement-US'!$M:$M,'IEA-MethaneAbatement-US'!$N:$N,"&lt;"&amp;$B27,'IEA-MethaneAbatement-US'!$N:$N,"&gt;="&amp;$A27,'IEA-MethaneAbatement-US'!$L:$L,$B$1))+(VLOOKUP($C$1,'Multipliers and Adjustments'!$A$70:$I$86,TRUNC(COLUMN(E$2)/5)+2,FALSE)*SUMIFS('IEA-MethaneAbatement-US'!$M:$M,'IEA-MethaneAbatement-US'!$N:$N,"&lt;"&amp;$B27,'IEA-MethaneAbatement-US'!$N:$N,"&gt;="&amp;$A27,'IEA-MethaneAbatement-US'!$L:$L,$C$1))+(VLOOKUP($D$1,'Multipliers and Adjustments'!$A$70:$I$86,TRUNC(COLUMN(E$2)/5)+2,FALSE)*SUMIFS('IEA-MethaneAbatement-US'!$M:$M,'IEA-MethaneAbatement-US'!$N:$N,"&lt;"&amp;$B27,'IEA-MethaneAbatement-US'!$N:$N,"&gt;="&amp;$A27,'IEA-MethaneAbatement-US'!$L:$L,$D$1)))*'State Downscaling Multipliers'!$B$7*(1+'EPA to IEA Scaling'!I$10)</f>
        <v>0</v>
      </c>
      <c r="F27" s="2">
        <f>((VLOOKUP($B$1,'Multipliers and Adjustments'!$A$70:$I$86,TRUNC(COLUMN(F$2)/5)+2,FALSE)*SUMIFS('IEA-MethaneAbatement-US'!$M:$M,'IEA-MethaneAbatement-US'!$N:$N,"&lt;"&amp;$B27,'IEA-MethaneAbatement-US'!$N:$N,"&gt;="&amp;$A27,'IEA-MethaneAbatement-US'!$L:$L,$B$1))+(VLOOKUP($C$1,'Multipliers and Adjustments'!$A$70:$I$86,TRUNC(COLUMN(F$2)/5)+2,FALSE)*SUMIFS('IEA-MethaneAbatement-US'!$M:$M,'IEA-MethaneAbatement-US'!$N:$N,"&lt;"&amp;$B27,'IEA-MethaneAbatement-US'!$N:$N,"&gt;="&amp;$A27,'IEA-MethaneAbatement-US'!$L:$L,$C$1))+(VLOOKUP($D$1,'Multipliers and Adjustments'!$A$70:$I$86,TRUNC(COLUMN(F$2)/5)+2,FALSE)*SUMIFS('IEA-MethaneAbatement-US'!$M:$M,'IEA-MethaneAbatement-US'!$N:$N,"&lt;"&amp;$B27,'IEA-MethaneAbatement-US'!$N:$N,"&gt;="&amp;$A27,'IEA-MethaneAbatement-US'!$L:$L,$D$1)))*'State Downscaling Multipliers'!$B$7*(1+'EPA to IEA Scaling'!J$10)</f>
        <v>0</v>
      </c>
      <c r="G27" s="154">
        <f>((VLOOKUP($B$1,'Multipliers and Adjustments'!$A$70:$I$86,TRUNC(COLUMN(G$2)/5)+2,FALSE)*SUMIFS('IEA-MethaneAbatement-US'!$M:$M,'IEA-MethaneAbatement-US'!$N:$N,"&lt;"&amp;$B27,'IEA-MethaneAbatement-US'!$N:$N,"&gt;="&amp;$A27,'IEA-MethaneAbatement-US'!$L:$L,$B$1))+(VLOOKUP($C$1,'Multipliers and Adjustments'!$A$70:$I$86,TRUNC(COLUMN(G$2)/5)+2,FALSE)*SUMIFS('IEA-MethaneAbatement-US'!$M:$M,'IEA-MethaneAbatement-US'!$N:$N,"&lt;"&amp;$B27,'IEA-MethaneAbatement-US'!$N:$N,"&gt;="&amp;$A27,'IEA-MethaneAbatement-US'!$L:$L,$C$1))+(VLOOKUP($D$1,'Multipliers and Adjustments'!$A$70:$I$86,TRUNC(COLUMN(G$2)/5)+2,FALSE)*SUMIFS('IEA-MethaneAbatement-US'!$M:$M,'IEA-MethaneAbatement-US'!$N:$N,"&lt;"&amp;$B27,'IEA-MethaneAbatement-US'!$N:$N,"&gt;="&amp;$A27,'IEA-MethaneAbatement-US'!$L:$L,$D$1)))*'State Downscaling Multipliers'!$B$7*(1+'EPA to IEA Scaling'!K$10)</f>
        <v>0</v>
      </c>
      <c r="H27" s="105">
        <f>((VLOOKUP($B$1,'Multipliers and Adjustments'!$A$70:$I$86,TRUNC(COLUMN(H$2)/5)+2,FALSE)*SUMIFS('IEA-MethaneAbatement-US'!$M:$M,'IEA-MethaneAbatement-US'!$N:$N,"&lt;"&amp;$B27,'IEA-MethaneAbatement-US'!$N:$N,"&gt;="&amp;$A27,'IEA-MethaneAbatement-US'!$L:$L,$B$1))+(VLOOKUP($C$1,'Multipliers and Adjustments'!$A$70:$I$86,TRUNC(COLUMN(H$2)/5)+2,FALSE)*SUMIFS('IEA-MethaneAbatement-US'!$M:$M,'IEA-MethaneAbatement-US'!$N:$N,"&lt;"&amp;$B27,'IEA-MethaneAbatement-US'!$N:$N,"&gt;="&amp;$A27,'IEA-MethaneAbatement-US'!$L:$L,$C$1))+(VLOOKUP($D$1,'Multipliers and Adjustments'!$A$70:$I$86,TRUNC(COLUMN(H$2)/5)+2,FALSE)*SUMIFS('IEA-MethaneAbatement-US'!$M:$M,'IEA-MethaneAbatement-US'!$N:$N,"&lt;"&amp;$B27,'IEA-MethaneAbatement-US'!$N:$N,"&gt;="&amp;$A27,'IEA-MethaneAbatement-US'!$L:$L,$D$1)))*'State Downscaling Multipliers'!$B$7*(1+'EPA to IEA Scaling'!L$10)</f>
        <v>0</v>
      </c>
      <c r="I27" s="2">
        <f>((VLOOKUP($B$1,'Multipliers and Adjustments'!$A$70:$I$86,TRUNC(COLUMN(I$2)/5)+2,FALSE)*SUMIFS('IEA-MethaneAbatement-US'!$M:$M,'IEA-MethaneAbatement-US'!$N:$N,"&lt;"&amp;$B27,'IEA-MethaneAbatement-US'!$N:$N,"&gt;="&amp;$A27,'IEA-MethaneAbatement-US'!$L:$L,$B$1))+(VLOOKUP($C$1,'Multipliers and Adjustments'!$A$70:$I$86,TRUNC(COLUMN(I$2)/5)+2,FALSE)*SUMIFS('IEA-MethaneAbatement-US'!$M:$M,'IEA-MethaneAbatement-US'!$N:$N,"&lt;"&amp;$B27,'IEA-MethaneAbatement-US'!$N:$N,"&gt;="&amp;$A27,'IEA-MethaneAbatement-US'!$L:$L,$C$1))+(VLOOKUP($D$1,'Multipliers and Adjustments'!$A$70:$I$86,TRUNC(COLUMN(I$2)/5)+2,FALSE)*SUMIFS('IEA-MethaneAbatement-US'!$M:$M,'IEA-MethaneAbatement-US'!$N:$N,"&lt;"&amp;$B27,'IEA-MethaneAbatement-US'!$N:$N,"&gt;="&amp;$A27,'IEA-MethaneAbatement-US'!$L:$L,$D$1)))*'State Downscaling Multipliers'!$B$7*(1+'EPA to IEA Scaling'!M$10)</f>
        <v>0</v>
      </c>
      <c r="J27" s="2">
        <f>((VLOOKUP($B$1,'Multipliers and Adjustments'!$A$70:$I$86,TRUNC(COLUMN(J$2)/5)+2,FALSE)*SUMIFS('IEA-MethaneAbatement-US'!$M:$M,'IEA-MethaneAbatement-US'!$N:$N,"&lt;"&amp;$B27,'IEA-MethaneAbatement-US'!$N:$N,"&gt;="&amp;$A27,'IEA-MethaneAbatement-US'!$L:$L,$B$1))+(VLOOKUP($C$1,'Multipliers and Adjustments'!$A$70:$I$86,TRUNC(COLUMN(J$2)/5)+2,FALSE)*SUMIFS('IEA-MethaneAbatement-US'!$M:$M,'IEA-MethaneAbatement-US'!$N:$N,"&lt;"&amp;$B27,'IEA-MethaneAbatement-US'!$N:$N,"&gt;="&amp;$A27,'IEA-MethaneAbatement-US'!$L:$L,$C$1))+(VLOOKUP($D$1,'Multipliers and Adjustments'!$A$70:$I$86,TRUNC(COLUMN(J$2)/5)+2,FALSE)*SUMIFS('IEA-MethaneAbatement-US'!$M:$M,'IEA-MethaneAbatement-US'!$N:$N,"&lt;"&amp;$B27,'IEA-MethaneAbatement-US'!$N:$N,"&gt;="&amp;$A27,'IEA-MethaneAbatement-US'!$L:$L,$D$1)))*'State Downscaling Multipliers'!$B$7*(1+'EPA to IEA Scaling'!N$10)</f>
        <v>0</v>
      </c>
      <c r="K27" s="2">
        <f>((VLOOKUP($B$1,'Multipliers and Adjustments'!$A$70:$I$86,TRUNC(COLUMN(K$2)/5)+2,FALSE)*SUMIFS('IEA-MethaneAbatement-US'!$M:$M,'IEA-MethaneAbatement-US'!$N:$N,"&lt;"&amp;$B27,'IEA-MethaneAbatement-US'!$N:$N,"&gt;="&amp;$A27,'IEA-MethaneAbatement-US'!$L:$L,$B$1))+(VLOOKUP($C$1,'Multipliers and Adjustments'!$A$70:$I$86,TRUNC(COLUMN(K$2)/5)+2,FALSE)*SUMIFS('IEA-MethaneAbatement-US'!$M:$M,'IEA-MethaneAbatement-US'!$N:$N,"&lt;"&amp;$B27,'IEA-MethaneAbatement-US'!$N:$N,"&gt;="&amp;$A27,'IEA-MethaneAbatement-US'!$L:$L,$C$1))+(VLOOKUP($D$1,'Multipliers and Adjustments'!$A$70:$I$86,TRUNC(COLUMN(K$2)/5)+2,FALSE)*SUMIFS('IEA-MethaneAbatement-US'!$M:$M,'IEA-MethaneAbatement-US'!$N:$N,"&lt;"&amp;$B27,'IEA-MethaneAbatement-US'!$N:$N,"&gt;="&amp;$A27,'IEA-MethaneAbatement-US'!$L:$L,$D$1)))*'State Downscaling Multipliers'!$B$7*(1+'EPA to IEA Scaling'!O$10)</f>
        <v>0</v>
      </c>
      <c r="L27" s="2">
        <f>((VLOOKUP($B$1,'Multipliers and Adjustments'!$A$70:$I$86,TRUNC(COLUMN(L$2)/5)+2,FALSE)*SUMIFS('IEA-MethaneAbatement-US'!$M:$M,'IEA-MethaneAbatement-US'!$N:$N,"&lt;"&amp;$B27,'IEA-MethaneAbatement-US'!$N:$N,"&gt;="&amp;$A27,'IEA-MethaneAbatement-US'!$L:$L,$B$1))+(VLOOKUP($C$1,'Multipliers and Adjustments'!$A$70:$I$86,TRUNC(COLUMN(L$2)/5)+2,FALSE)*SUMIFS('IEA-MethaneAbatement-US'!$M:$M,'IEA-MethaneAbatement-US'!$N:$N,"&lt;"&amp;$B27,'IEA-MethaneAbatement-US'!$N:$N,"&gt;="&amp;$A27,'IEA-MethaneAbatement-US'!$L:$L,$C$1))+(VLOOKUP($D$1,'Multipliers and Adjustments'!$A$70:$I$86,TRUNC(COLUMN(L$2)/5)+2,FALSE)*SUMIFS('IEA-MethaneAbatement-US'!$M:$M,'IEA-MethaneAbatement-US'!$N:$N,"&lt;"&amp;$B27,'IEA-MethaneAbatement-US'!$N:$N,"&gt;="&amp;$A27,'IEA-MethaneAbatement-US'!$L:$L,$D$1)))*'State Downscaling Multipliers'!$B$7*(1+'EPA to IEA Scaling'!P$10)</f>
        <v>0</v>
      </c>
      <c r="M27" s="105">
        <f>((VLOOKUP($B$1,'Multipliers and Adjustments'!$A$70:$I$86,TRUNC(COLUMN(M$2)/5)+2,FALSE)*SUMIFS('IEA-MethaneAbatement-US'!$M:$M,'IEA-MethaneAbatement-US'!$N:$N,"&lt;"&amp;$B27,'IEA-MethaneAbatement-US'!$N:$N,"&gt;="&amp;$A27,'IEA-MethaneAbatement-US'!$L:$L,$B$1))+(VLOOKUP($C$1,'Multipliers and Adjustments'!$A$70:$I$86,TRUNC(COLUMN(M$2)/5)+2,FALSE)*SUMIFS('IEA-MethaneAbatement-US'!$M:$M,'IEA-MethaneAbatement-US'!$N:$N,"&lt;"&amp;$B27,'IEA-MethaneAbatement-US'!$N:$N,"&gt;="&amp;$A27,'IEA-MethaneAbatement-US'!$L:$L,$C$1))+(VLOOKUP($D$1,'Multipliers and Adjustments'!$A$70:$I$86,TRUNC(COLUMN(M$2)/5)+2,FALSE)*SUMIFS('IEA-MethaneAbatement-US'!$M:$M,'IEA-MethaneAbatement-US'!$N:$N,"&lt;"&amp;$B27,'IEA-MethaneAbatement-US'!$N:$N,"&gt;="&amp;$A27,'IEA-MethaneAbatement-US'!$L:$L,$D$1)))*'State Downscaling Multipliers'!$B$7*(1+'EPA to IEA Scaling'!Q$10)</f>
        <v>0</v>
      </c>
      <c r="N27" s="2">
        <f>((VLOOKUP($B$1,'Multipliers and Adjustments'!$A$70:$I$86,TRUNC(COLUMN(N$2)/5)+2,FALSE)*SUMIFS('IEA-MethaneAbatement-US'!$M:$M,'IEA-MethaneAbatement-US'!$N:$N,"&lt;"&amp;$B27,'IEA-MethaneAbatement-US'!$N:$N,"&gt;="&amp;$A27,'IEA-MethaneAbatement-US'!$L:$L,$B$1))+(VLOOKUP($C$1,'Multipliers and Adjustments'!$A$70:$I$86,TRUNC(COLUMN(N$2)/5)+2,FALSE)*SUMIFS('IEA-MethaneAbatement-US'!$M:$M,'IEA-MethaneAbatement-US'!$N:$N,"&lt;"&amp;$B27,'IEA-MethaneAbatement-US'!$N:$N,"&gt;="&amp;$A27,'IEA-MethaneAbatement-US'!$L:$L,$C$1))+(VLOOKUP($D$1,'Multipliers and Adjustments'!$A$70:$I$86,TRUNC(COLUMN(N$2)/5)+2,FALSE)*SUMIFS('IEA-MethaneAbatement-US'!$M:$M,'IEA-MethaneAbatement-US'!$N:$N,"&lt;"&amp;$B27,'IEA-MethaneAbatement-US'!$N:$N,"&gt;="&amp;$A27,'IEA-MethaneAbatement-US'!$L:$L,$D$1)))*'State Downscaling Multipliers'!$B$7*(1+'EPA to IEA Scaling'!R$10)</f>
        <v>0</v>
      </c>
      <c r="O27" s="2">
        <f>((VLOOKUP($B$1,'Multipliers and Adjustments'!$A$70:$I$86,TRUNC(COLUMN(O$2)/5)+2,FALSE)*SUMIFS('IEA-MethaneAbatement-US'!$M:$M,'IEA-MethaneAbatement-US'!$N:$N,"&lt;"&amp;$B27,'IEA-MethaneAbatement-US'!$N:$N,"&gt;="&amp;$A27,'IEA-MethaneAbatement-US'!$L:$L,$B$1))+(VLOOKUP($C$1,'Multipliers and Adjustments'!$A$70:$I$86,TRUNC(COLUMN(O$2)/5)+2,FALSE)*SUMIFS('IEA-MethaneAbatement-US'!$M:$M,'IEA-MethaneAbatement-US'!$N:$N,"&lt;"&amp;$B27,'IEA-MethaneAbatement-US'!$N:$N,"&gt;="&amp;$A27,'IEA-MethaneAbatement-US'!$L:$L,$C$1))+(VLOOKUP($D$1,'Multipliers and Adjustments'!$A$70:$I$86,TRUNC(COLUMN(O$2)/5)+2,FALSE)*SUMIFS('IEA-MethaneAbatement-US'!$M:$M,'IEA-MethaneAbatement-US'!$N:$N,"&lt;"&amp;$B27,'IEA-MethaneAbatement-US'!$N:$N,"&gt;="&amp;$A27,'IEA-MethaneAbatement-US'!$L:$L,$D$1)))*'State Downscaling Multipliers'!$B$7*(1+'EPA to IEA Scaling'!S$10)</f>
        <v>0</v>
      </c>
      <c r="P27" s="2">
        <f>((VLOOKUP($B$1,'Multipliers and Adjustments'!$A$70:$I$86,TRUNC(COLUMN(P$2)/5)+2,FALSE)*SUMIFS('IEA-MethaneAbatement-US'!$M:$M,'IEA-MethaneAbatement-US'!$N:$N,"&lt;"&amp;$B27,'IEA-MethaneAbatement-US'!$N:$N,"&gt;="&amp;$A27,'IEA-MethaneAbatement-US'!$L:$L,$B$1))+(VLOOKUP($C$1,'Multipliers and Adjustments'!$A$70:$I$86,TRUNC(COLUMN(P$2)/5)+2,FALSE)*SUMIFS('IEA-MethaneAbatement-US'!$M:$M,'IEA-MethaneAbatement-US'!$N:$N,"&lt;"&amp;$B27,'IEA-MethaneAbatement-US'!$N:$N,"&gt;="&amp;$A27,'IEA-MethaneAbatement-US'!$L:$L,$C$1))+(VLOOKUP($D$1,'Multipliers and Adjustments'!$A$70:$I$86,TRUNC(COLUMN(P$2)/5)+2,FALSE)*SUMIFS('IEA-MethaneAbatement-US'!$M:$M,'IEA-MethaneAbatement-US'!$N:$N,"&lt;"&amp;$B27,'IEA-MethaneAbatement-US'!$N:$N,"&gt;="&amp;$A27,'IEA-MethaneAbatement-US'!$L:$L,$D$1)))*'State Downscaling Multipliers'!$B$7*(1+'EPA to IEA Scaling'!T$10)</f>
        <v>0</v>
      </c>
      <c r="Q27" s="2">
        <f>((VLOOKUP($B$1,'Multipliers and Adjustments'!$A$70:$I$86,TRUNC(COLUMN(Q$2)/5)+2,FALSE)*SUMIFS('IEA-MethaneAbatement-US'!$M:$M,'IEA-MethaneAbatement-US'!$N:$N,"&lt;"&amp;$B27,'IEA-MethaneAbatement-US'!$N:$N,"&gt;="&amp;$A27,'IEA-MethaneAbatement-US'!$L:$L,$B$1))+(VLOOKUP($C$1,'Multipliers and Adjustments'!$A$70:$I$86,TRUNC(COLUMN(Q$2)/5)+2,FALSE)*SUMIFS('IEA-MethaneAbatement-US'!$M:$M,'IEA-MethaneAbatement-US'!$N:$N,"&lt;"&amp;$B27,'IEA-MethaneAbatement-US'!$N:$N,"&gt;="&amp;$A27,'IEA-MethaneAbatement-US'!$L:$L,$C$1))+(VLOOKUP($D$1,'Multipliers and Adjustments'!$A$70:$I$86,TRUNC(COLUMN(Q$2)/5)+2,FALSE)*SUMIFS('IEA-MethaneAbatement-US'!$M:$M,'IEA-MethaneAbatement-US'!$N:$N,"&lt;"&amp;$B27,'IEA-MethaneAbatement-US'!$N:$N,"&gt;="&amp;$A27,'IEA-MethaneAbatement-US'!$L:$L,$D$1)))*'State Downscaling Multipliers'!$B$7*(1+'EPA to IEA Scaling'!U$10)</f>
        <v>0</v>
      </c>
      <c r="R27" s="105">
        <f>((VLOOKUP($B$1,'Multipliers and Adjustments'!$A$70:$I$86,TRUNC(COLUMN(R$2)/5)+2,FALSE)*SUMIFS('IEA-MethaneAbatement-US'!$M:$M,'IEA-MethaneAbatement-US'!$N:$N,"&lt;"&amp;$B27,'IEA-MethaneAbatement-US'!$N:$N,"&gt;="&amp;$A27,'IEA-MethaneAbatement-US'!$L:$L,$B$1))+(VLOOKUP($C$1,'Multipliers and Adjustments'!$A$70:$I$86,TRUNC(COLUMN(R$2)/5)+2,FALSE)*SUMIFS('IEA-MethaneAbatement-US'!$M:$M,'IEA-MethaneAbatement-US'!$N:$N,"&lt;"&amp;$B27,'IEA-MethaneAbatement-US'!$N:$N,"&gt;="&amp;$A27,'IEA-MethaneAbatement-US'!$L:$L,$C$1))+(VLOOKUP($D$1,'Multipliers and Adjustments'!$A$70:$I$86,TRUNC(COLUMN(R$2)/5)+2,FALSE)*SUMIFS('IEA-MethaneAbatement-US'!$M:$M,'IEA-MethaneAbatement-US'!$N:$N,"&lt;"&amp;$B27,'IEA-MethaneAbatement-US'!$N:$N,"&gt;="&amp;$A27,'IEA-MethaneAbatement-US'!$L:$L,$D$1)))*'State Downscaling Multipliers'!$B$7*(1+'EPA to IEA Scaling'!V$10)</f>
        <v>0</v>
      </c>
      <c r="S27" s="2">
        <f>((VLOOKUP($B$1,'Multipliers and Adjustments'!$A$70:$I$86,TRUNC(COLUMN(S$2)/5)+2,FALSE)*SUMIFS('IEA-MethaneAbatement-US'!$M:$M,'IEA-MethaneAbatement-US'!$N:$N,"&lt;"&amp;$B27,'IEA-MethaneAbatement-US'!$N:$N,"&gt;="&amp;$A27,'IEA-MethaneAbatement-US'!$L:$L,$B$1))+(VLOOKUP($C$1,'Multipliers and Adjustments'!$A$70:$I$86,TRUNC(COLUMN(S$2)/5)+2,FALSE)*SUMIFS('IEA-MethaneAbatement-US'!$M:$M,'IEA-MethaneAbatement-US'!$N:$N,"&lt;"&amp;$B27,'IEA-MethaneAbatement-US'!$N:$N,"&gt;="&amp;$A27,'IEA-MethaneAbatement-US'!$L:$L,$C$1))+(VLOOKUP($D$1,'Multipliers and Adjustments'!$A$70:$I$86,TRUNC(COLUMN(S$2)/5)+2,FALSE)*SUMIFS('IEA-MethaneAbatement-US'!$M:$M,'IEA-MethaneAbatement-US'!$N:$N,"&lt;"&amp;$B27,'IEA-MethaneAbatement-US'!$N:$N,"&gt;="&amp;$A27,'IEA-MethaneAbatement-US'!$L:$L,$D$1)))*'State Downscaling Multipliers'!$B$7*(1+'EPA to IEA Scaling'!W$10)</f>
        <v>0</v>
      </c>
      <c r="T27" s="2">
        <f>((VLOOKUP($B$1,'Multipliers and Adjustments'!$A$70:$I$86,TRUNC(COLUMN(T$2)/5)+2,FALSE)*SUMIFS('IEA-MethaneAbatement-US'!$M:$M,'IEA-MethaneAbatement-US'!$N:$N,"&lt;"&amp;$B27,'IEA-MethaneAbatement-US'!$N:$N,"&gt;="&amp;$A27,'IEA-MethaneAbatement-US'!$L:$L,$B$1))+(VLOOKUP($C$1,'Multipliers and Adjustments'!$A$70:$I$86,TRUNC(COLUMN(T$2)/5)+2,FALSE)*SUMIFS('IEA-MethaneAbatement-US'!$M:$M,'IEA-MethaneAbatement-US'!$N:$N,"&lt;"&amp;$B27,'IEA-MethaneAbatement-US'!$N:$N,"&gt;="&amp;$A27,'IEA-MethaneAbatement-US'!$L:$L,$C$1))+(VLOOKUP($D$1,'Multipliers and Adjustments'!$A$70:$I$86,TRUNC(COLUMN(T$2)/5)+2,FALSE)*SUMIFS('IEA-MethaneAbatement-US'!$M:$M,'IEA-MethaneAbatement-US'!$N:$N,"&lt;"&amp;$B27,'IEA-MethaneAbatement-US'!$N:$N,"&gt;="&amp;$A27,'IEA-MethaneAbatement-US'!$L:$L,$D$1)))*'State Downscaling Multipliers'!$B$7*(1+'EPA to IEA Scaling'!X$10)</f>
        <v>0</v>
      </c>
      <c r="U27" s="2">
        <f>((VLOOKUP($B$1,'Multipliers and Adjustments'!$A$70:$I$86,TRUNC(COLUMN(U$2)/5)+2,FALSE)*SUMIFS('IEA-MethaneAbatement-US'!$M:$M,'IEA-MethaneAbatement-US'!$N:$N,"&lt;"&amp;$B27,'IEA-MethaneAbatement-US'!$N:$N,"&gt;="&amp;$A27,'IEA-MethaneAbatement-US'!$L:$L,$B$1))+(VLOOKUP($C$1,'Multipliers and Adjustments'!$A$70:$I$86,TRUNC(COLUMN(U$2)/5)+2,FALSE)*SUMIFS('IEA-MethaneAbatement-US'!$M:$M,'IEA-MethaneAbatement-US'!$N:$N,"&lt;"&amp;$B27,'IEA-MethaneAbatement-US'!$N:$N,"&gt;="&amp;$A27,'IEA-MethaneAbatement-US'!$L:$L,$C$1))+(VLOOKUP($D$1,'Multipliers and Adjustments'!$A$70:$I$86,TRUNC(COLUMN(U$2)/5)+2,FALSE)*SUMIFS('IEA-MethaneAbatement-US'!$M:$M,'IEA-MethaneAbatement-US'!$N:$N,"&lt;"&amp;$B27,'IEA-MethaneAbatement-US'!$N:$N,"&gt;="&amp;$A27,'IEA-MethaneAbatement-US'!$L:$L,$D$1)))*'State Downscaling Multipliers'!$B$7*(1+'EPA to IEA Scaling'!Y$10)</f>
        <v>0</v>
      </c>
      <c r="V27" s="2">
        <f>((VLOOKUP($B$1,'Multipliers and Adjustments'!$A$70:$I$86,TRUNC(COLUMN(V$2)/5)+2,FALSE)*SUMIFS('IEA-MethaneAbatement-US'!$M:$M,'IEA-MethaneAbatement-US'!$N:$N,"&lt;"&amp;$B27,'IEA-MethaneAbatement-US'!$N:$N,"&gt;="&amp;$A27,'IEA-MethaneAbatement-US'!$L:$L,$B$1))+(VLOOKUP($C$1,'Multipliers and Adjustments'!$A$70:$I$86,TRUNC(COLUMN(V$2)/5)+2,FALSE)*SUMIFS('IEA-MethaneAbatement-US'!$M:$M,'IEA-MethaneAbatement-US'!$N:$N,"&lt;"&amp;$B27,'IEA-MethaneAbatement-US'!$N:$N,"&gt;="&amp;$A27,'IEA-MethaneAbatement-US'!$L:$L,$C$1))+(VLOOKUP($D$1,'Multipliers and Adjustments'!$A$70:$I$86,TRUNC(COLUMN(V$2)/5)+2,FALSE)*SUMIFS('IEA-MethaneAbatement-US'!$M:$M,'IEA-MethaneAbatement-US'!$N:$N,"&lt;"&amp;$B27,'IEA-MethaneAbatement-US'!$N:$N,"&gt;="&amp;$A27,'IEA-MethaneAbatement-US'!$L:$L,$D$1)))*'State Downscaling Multipliers'!$B$7*(1+'EPA to IEA Scaling'!Z$10)</f>
        <v>0</v>
      </c>
      <c r="W27" s="105">
        <f>((VLOOKUP($B$1,'Multipliers and Adjustments'!$A$70:$I$86,TRUNC(COLUMN(W$2)/5)+2,FALSE)*SUMIFS('IEA-MethaneAbatement-US'!$M:$M,'IEA-MethaneAbatement-US'!$N:$N,"&lt;"&amp;$B27,'IEA-MethaneAbatement-US'!$N:$N,"&gt;="&amp;$A27,'IEA-MethaneAbatement-US'!$L:$L,$B$1))+(VLOOKUP($C$1,'Multipliers and Adjustments'!$A$70:$I$86,TRUNC(COLUMN(W$2)/5)+2,FALSE)*SUMIFS('IEA-MethaneAbatement-US'!$M:$M,'IEA-MethaneAbatement-US'!$N:$N,"&lt;"&amp;$B27,'IEA-MethaneAbatement-US'!$N:$N,"&gt;="&amp;$A27,'IEA-MethaneAbatement-US'!$L:$L,$C$1))+(VLOOKUP($D$1,'Multipliers and Adjustments'!$A$70:$I$86,TRUNC(COLUMN(W$2)/5)+2,FALSE)*SUMIFS('IEA-MethaneAbatement-US'!$M:$M,'IEA-MethaneAbatement-US'!$N:$N,"&lt;"&amp;$B27,'IEA-MethaneAbatement-US'!$N:$N,"&gt;="&amp;$A27,'IEA-MethaneAbatement-US'!$L:$L,$D$1)))*'State Downscaling Multipliers'!$B$7*(1+'EPA to IEA Scaling'!AA$10)</f>
        <v>0</v>
      </c>
      <c r="X27" s="2">
        <f>((VLOOKUP($B$1,'Multipliers and Adjustments'!$A$70:$I$86,TRUNC(COLUMN(X$2)/5)+2,FALSE)*SUMIFS('IEA-MethaneAbatement-US'!$M:$M,'IEA-MethaneAbatement-US'!$N:$N,"&lt;"&amp;$B27,'IEA-MethaneAbatement-US'!$N:$N,"&gt;="&amp;$A27,'IEA-MethaneAbatement-US'!$L:$L,$B$1))+(VLOOKUP($C$1,'Multipliers and Adjustments'!$A$70:$I$86,TRUNC(COLUMN(X$2)/5)+2,FALSE)*SUMIFS('IEA-MethaneAbatement-US'!$M:$M,'IEA-MethaneAbatement-US'!$N:$N,"&lt;"&amp;$B27,'IEA-MethaneAbatement-US'!$N:$N,"&gt;="&amp;$A27,'IEA-MethaneAbatement-US'!$L:$L,$C$1))+(VLOOKUP($D$1,'Multipliers and Adjustments'!$A$70:$I$86,TRUNC(COLUMN(X$2)/5)+2,FALSE)*SUMIFS('IEA-MethaneAbatement-US'!$M:$M,'IEA-MethaneAbatement-US'!$N:$N,"&lt;"&amp;$B27,'IEA-MethaneAbatement-US'!$N:$N,"&gt;="&amp;$A27,'IEA-MethaneAbatement-US'!$L:$L,$D$1)))*'State Downscaling Multipliers'!$B$7*(1+'EPA to IEA Scaling'!AB$10)</f>
        <v>0</v>
      </c>
      <c r="Y27" s="2">
        <f>((VLOOKUP($B$1,'Multipliers and Adjustments'!$A$70:$I$86,TRUNC(COLUMN(Y$2)/5)+2,FALSE)*SUMIFS('IEA-MethaneAbatement-US'!$M:$M,'IEA-MethaneAbatement-US'!$N:$N,"&lt;"&amp;$B27,'IEA-MethaneAbatement-US'!$N:$N,"&gt;="&amp;$A27,'IEA-MethaneAbatement-US'!$L:$L,$B$1))+(VLOOKUP($C$1,'Multipliers and Adjustments'!$A$70:$I$86,TRUNC(COLUMN(Y$2)/5)+2,FALSE)*SUMIFS('IEA-MethaneAbatement-US'!$M:$M,'IEA-MethaneAbatement-US'!$N:$N,"&lt;"&amp;$B27,'IEA-MethaneAbatement-US'!$N:$N,"&gt;="&amp;$A27,'IEA-MethaneAbatement-US'!$L:$L,$C$1))+(VLOOKUP($D$1,'Multipliers and Adjustments'!$A$70:$I$86,TRUNC(COLUMN(Y$2)/5)+2,FALSE)*SUMIFS('IEA-MethaneAbatement-US'!$M:$M,'IEA-MethaneAbatement-US'!$N:$N,"&lt;"&amp;$B27,'IEA-MethaneAbatement-US'!$N:$N,"&gt;="&amp;$A27,'IEA-MethaneAbatement-US'!$L:$L,$D$1)))*'State Downscaling Multipliers'!$B$7*(1+'EPA to IEA Scaling'!AC$10)</f>
        <v>0</v>
      </c>
      <c r="Z27" s="2">
        <f>((VLOOKUP($B$1,'Multipliers and Adjustments'!$A$70:$I$86,TRUNC(COLUMN(Z$2)/5)+2,FALSE)*SUMIFS('IEA-MethaneAbatement-US'!$M:$M,'IEA-MethaneAbatement-US'!$N:$N,"&lt;"&amp;$B27,'IEA-MethaneAbatement-US'!$N:$N,"&gt;="&amp;$A27,'IEA-MethaneAbatement-US'!$L:$L,$B$1))+(VLOOKUP($C$1,'Multipliers and Adjustments'!$A$70:$I$86,TRUNC(COLUMN(Z$2)/5)+2,FALSE)*SUMIFS('IEA-MethaneAbatement-US'!$M:$M,'IEA-MethaneAbatement-US'!$N:$N,"&lt;"&amp;$B27,'IEA-MethaneAbatement-US'!$N:$N,"&gt;="&amp;$A27,'IEA-MethaneAbatement-US'!$L:$L,$C$1))+(VLOOKUP($D$1,'Multipliers and Adjustments'!$A$70:$I$86,TRUNC(COLUMN(Z$2)/5)+2,FALSE)*SUMIFS('IEA-MethaneAbatement-US'!$M:$M,'IEA-MethaneAbatement-US'!$N:$N,"&lt;"&amp;$B27,'IEA-MethaneAbatement-US'!$N:$N,"&gt;="&amp;$A27,'IEA-MethaneAbatement-US'!$L:$L,$D$1)))*'State Downscaling Multipliers'!$B$7*(1+'EPA to IEA Scaling'!AD$10)</f>
        <v>0</v>
      </c>
      <c r="AA27" s="2">
        <f>((VLOOKUP($B$1,'Multipliers and Adjustments'!$A$70:$I$86,TRUNC(COLUMN(AA$2)/5)+2,FALSE)*SUMIFS('IEA-MethaneAbatement-US'!$M:$M,'IEA-MethaneAbatement-US'!$N:$N,"&lt;"&amp;$B27,'IEA-MethaneAbatement-US'!$N:$N,"&gt;="&amp;$A27,'IEA-MethaneAbatement-US'!$L:$L,$B$1))+(VLOOKUP($C$1,'Multipliers and Adjustments'!$A$70:$I$86,TRUNC(COLUMN(AA$2)/5)+2,FALSE)*SUMIFS('IEA-MethaneAbatement-US'!$M:$M,'IEA-MethaneAbatement-US'!$N:$N,"&lt;"&amp;$B27,'IEA-MethaneAbatement-US'!$N:$N,"&gt;="&amp;$A27,'IEA-MethaneAbatement-US'!$L:$L,$C$1))+(VLOOKUP($D$1,'Multipliers and Adjustments'!$A$70:$I$86,TRUNC(COLUMN(AA$2)/5)+2,FALSE)*SUMIFS('IEA-MethaneAbatement-US'!$M:$M,'IEA-MethaneAbatement-US'!$N:$N,"&lt;"&amp;$B27,'IEA-MethaneAbatement-US'!$N:$N,"&gt;="&amp;$A27,'IEA-MethaneAbatement-US'!$L:$L,$D$1)))*'State Downscaling Multipliers'!$B$7*(1+'EPA to IEA Scaling'!AE$10)</f>
        <v>0</v>
      </c>
      <c r="AB27" s="105">
        <f>((VLOOKUP($B$1,'Multipliers and Adjustments'!$A$70:$I$86,TRUNC(COLUMN(AB$2)/5)+2,FALSE)*SUMIFS('IEA-MethaneAbatement-US'!$M:$M,'IEA-MethaneAbatement-US'!$N:$N,"&lt;"&amp;$B27,'IEA-MethaneAbatement-US'!$N:$N,"&gt;="&amp;$A27,'IEA-MethaneAbatement-US'!$L:$L,$B$1))+(VLOOKUP($C$1,'Multipliers and Adjustments'!$A$70:$I$86,TRUNC(COLUMN(AB$2)/5)+2,FALSE)*SUMIFS('IEA-MethaneAbatement-US'!$M:$M,'IEA-MethaneAbatement-US'!$N:$N,"&lt;"&amp;$B27,'IEA-MethaneAbatement-US'!$N:$N,"&gt;="&amp;$A27,'IEA-MethaneAbatement-US'!$L:$L,$C$1))+(VLOOKUP($D$1,'Multipliers and Adjustments'!$A$70:$I$86,TRUNC(COLUMN(AB$2)/5)+2,FALSE)*SUMIFS('IEA-MethaneAbatement-US'!$M:$M,'IEA-MethaneAbatement-US'!$N:$N,"&lt;"&amp;$B27,'IEA-MethaneAbatement-US'!$N:$N,"&gt;="&amp;$A27,'IEA-MethaneAbatement-US'!$L:$L,$D$1)))*'State Downscaling Multipliers'!$B$7*(1+'EPA to IEA Scaling'!AF$10)</f>
        <v>0</v>
      </c>
      <c r="AC27" s="2">
        <f>((VLOOKUP($B$1,'Multipliers and Adjustments'!$A$70:$I$86,TRUNC(COLUMN(AC$2)/5)+2,FALSE)*SUMIFS('IEA-MethaneAbatement-US'!$M:$M,'IEA-MethaneAbatement-US'!$N:$N,"&lt;"&amp;$B27,'IEA-MethaneAbatement-US'!$N:$N,"&gt;="&amp;$A27,'IEA-MethaneAbatement-US'!$L:$L,$B$1))+(VLOOKUP($C$1,'Multipliers and Adjustments'!$A$70:$I$86,TRUNC(COLUMN(AC$2)/5)+2,FALSE)*SUMIFS('IEA-MethaneAbatement-US'!$M:$M,'IEA-MethaneAbatement-US'!$N:$N,"&lt;"&amp;$B27,'IEA-MethaneAbatement-US'!$N:$N,"&gt;="&amp;$A27,'IEA-MethaneAbatement-US'!$L:$L,$C$1))+(VLOOKUP($D$1,'Multipliers and Adjustments'!$A$70:$I$86,TRUNC(COLUMN(AC$2)/5)+2,FALSE)*SUMIFS('IEA-MethaneAbatement-US'!$M:$M,'IEA-MethaneAbatement-US'!$N:$N,"&lt;"&amp;$B27,'IEA-MethaneAbatement-US'!$N:$N,"&gt;="&amp;$A27,'IEA-MethaneAbatement-US'!$L:$L,$D$1)))*'State Downscaling Multipliers'!$B$7*(1+'EPA to IEA Scaling'!AG$10)</f>
        <v>0</v>
      </c>
      <c r="AD27" s="2">
        <f>((VLOOKUP($B$1,'Multipliers and Adjustments'!$A$70:$I$86,TRUNC(COLUMN(AD$2)/5)+2,FALSE)*SUMIFS('IEA-MethaneAbatement-US'!$M:$M,'IEA-MethaneAbatement-US'!$N:$N,"&lt;"&amp;$B27,'IEA-MethaneAbatement-US'!$N:$N,"&gt;="&amp;$A27,'IEA-MethaneAbatement-US'!$L:$L,$B$1))+(VLOOKUP($C$1,'Multipliers and Adjustments'!$A$70:$I$86,TRUNC(COLUMN(AD$2)/5)+2,FALSE)*SUMIFS('IEA-MethaneAbatement-US'!$M:$M,'IEA-MethaneAbatement-US'!$N:$N,"&lt;"&amp;$B27,'IEA-MethaneAbatement-US'!$N:$N,"&gt;="&amp;$A27,'IEA-MethaneAbatement-US'!$L:$L,$C$1))+(VLOOKUP($D$1,'Multipliers and Adjustments'!$A$70:$I$86,TRUNC(COLUMN(AD$2)/5)+2,FALSE)*SUMIFS('IEA-MethaneAbatement-US'!$M:$M,'IEA-MethaneAbatement-US'!$N:$N,"&lt;"&amp;$B27,'IEA-MethaneAbatement-US'!$N:$N,"&gt;="&amp;$A27,'IEA-MethaneAbatement-US'!$L:$L,$D$1)))*'State Downscaling Multipliers'!$B$7*(1+'EPA to IEA Scaling'!AH$10)</f>
        <v>0</v>
      </c>
      <c r="AE27" s="2">
        <f>((VLOOKUP($B$1,'Multipliers and Adjustments'!$A$70:$I$86,TRUNC(COLUMN(AE$2)/5)+2,FALSE)*SUMIFS('IEA-MethaneAbatement-US'!$M:$M,'IEA-MethaneAbatement-US'!$N:$N,"&lt;"&amp;$B27,'IEA-MethaneAbatement-US'!$N:$N,"&gt;="&amp;$A27,'IEA-MethaneAbatement-US'!$L:$L,$B$1))+(VLOOKUP($C$1,'Multipliers and Adjustments'!$A$70:$I$86,TRUNC(COLUMN(AE$2)/5)+2,FALSE)*SUMIFS('IEA-MethaneAbatement-US'!$M:$M,'IEA-MethaneAbatement-US'!$N:$N,"&lt;"&amp;$B27,'IEA-MethaneAbatement-US'!$N:$N,"&gt;="&amp;$A27,'IEA-MethaneAbatement-US'!$L:$L,$C$1))+(VLOOKUP($D$1,'Multipliers and Adjustments'!$A$70:$I$86,TRUNC(COLUMN(AE$2)/5)+2,FALSE)*SUMIFS('IEA-MethaneAbatement-US'!$M:$M,'IEA-MethaneAbatement-US'!$N:$N,"&lt;"&amp;$B27,'IEA-MethaneAbatement-US'!$N:$N,"&gt;="&amp;$A27,'IEA-MethaneAbatement-US'!$L:$L,$D$1)))*'State Downscaling Multipliers'!$B$7*(1+'EPA to IEA Scaling'!AI$10)</f>
        <v>0</v>
      </c>
      <c r="AF27" s="2">
        <f>((VLOOKUP($B$1,'Multipliers and Adjustments'!$A$70:$I$86,TRUNC(COLUMN(AF$2)/5)+2,FALSE)*SUMIFS('IEA-MethaneAbatement-US'!$M:$M,'IEA-MethaneAbatement-US'!$N:$N,"&lt;"&amp;$B27,'IEA-MethaneAbatement-US'!$N:$N,"&gt;="&amp;$A27,'IEA-MethaneAbatement-US'!$L:$L,$B$1))+(VLOOKUP($C$1,'Multipliers and Adjustments'!$A$70:$I$86,TRUNC(COLUMN(AF$2)/5)+2,FALSE)*SUMIFS('IEA-MethaneAbatement-US'!$M:$M,'IEA-MethaneAbatement-US'!$N:$N,"&lt;"&amp;$B27,'IEA-MethaneAbatement-US'!$N:$N,"&gt;="&amp;$A27,'IEA-MethaneAbatement-US'!$L:$L,$C$1))+(VLOOKUP($D$1,'Multipliers and Adjustments'!$A$70:$I$86,TRUNC(COLUMN(AF$2)/5)+2,FALSE)*SUMIFS('IEA-MethaneAbatement-US'!$M:$M,'IEA-MethaneAbatement-US'!$N:$N,"&lt;"&amp;$B27,'IEA-MethaneAbatement-US'!$N:$N,"&gt;="&amp;$A27,'IEA-MethaneAbatement-US'!$L:$L,$D$1)))*'State Downscaling Multipliers'!$B$7*(1+'EPA to IEA Scaling'!AJ$10)</f>
        <v>0</v>
      </c>
      <c r="AG27" s="105">
        <f>((VLOOKUP($B$1,'Multipliers and Adjustments'!$A$70:$I$86,TRUNC(COLUMN(AG$2)/5)+2,FALSE)*SUMIFS('IEA-MethaneAbatement-US'!$M:$M,'IEA-MethaneAbatement-US'!$N:$N,"&lt;"&amp;$B27,'IEA-MethaneAbatement-US'!$N:$N,"&gt;="&amp;$A27,'IEA-MethaneAbatement-US'!$L:$L,$B$1))+(VLOOKUP($C$1,'Multipliers and Adjustments'!$A$70:$I$86,TRUNC(COLUMN(AG$2)/5)+2,FALSE)*SUMIFS('IEA-MethaneAbatement-US'!$M:$M,'IEA-MethaneAbatement-US'!$N:$N,"&lt;"&amp;$B27,'IEA-MethaneAbatement-US'!$N:$N,"&gt;="&amp;$A27,'IEA-MethaneAbatement-US'!$L:$L,$C$1))+(VLOOKUP($D$1,'Multipliers and Adjustments'!$A$70:$I$86,TRUNC(COLUMN(AG$2)/5)+2,FALSE)*SUMIFS('IEA-MethaneAbatement-US'!$M:$M,'IEA-MethaneAbatement-US'!$N:$N,"&lt;"&amp;$B27,'IEA-MethaneAbatement-US'!$N:$N,"&gt;="&amp;$A27,'IEA-MethaneAbatement-US'!$L:$L,$D$1)))*'State Downscaling Multipliers'!$B$7*(1+'EPA to IEA Scaling'!AK$10)</f>
        <v>0</v>
      </c>
      <c r="AH27" s="2">
        <f>((VLOOKUP($B$1,'Multipliers and Adjustments'!$A$70:$I$86,TRUNC(COLUMN(AH$2)/5)+2,FALSE)*SUMIFS('IEA-MethaneAbatement-US'!$M:$M,'IEA-MethaneAbatement-US'!$N:$N,"&lt;"&amp;$B27,'IEA-MethaneAbatement-US'!$N:$N,"&gt;="&amp;$A27,'IEA-MethaneAbatement-US'!$L:$L,$B$1))+(VLOOKUP($C$1,'Multipliers and Adjustments'!$A$70:$I$86,TRUNC(COLUMN(AH$2)/5)+2,FALSE)*SUMIFS('IEA-MethaneAbatement-US'!$M:$M,'IEA-MethaneAbatement-US'!$N:$N,"&lt;"&amp;$B27,'IEA-MethaneAbatement-US'!$N:$N,"&gt;="&amp;$A27,'IEA-MethaneAbatement-US'!$L:$L,$C$1))+(VLOOKUP($D$1,'Multipliers and Adjustments'!$A$70:$I$86,TRUNC(COLUMN(AH$2)/5)+2,FALSE)*SUMIFS('IEA-MethaneAbatement-US'!$M:$M,'IEA-MethaneAbatement-US'!$N:$N,"&lt;"&amp;$B27,'IEA-MethaneAbatement-US'!$N:$N,"&gt;="&amp;$A27,'IEA-MethaneAbatement-US'!$L:$L,$D$1)))*'State Downscaling Multipliers'!$B$7*(1+'EPA to IEA Scaling'!AL$10)</f>
        <v>0</v>
      </c>
      <c r="AI27" s="2">
        <f>((VLOOKUP($B$1,'Multipliers and Adjustments'!$A$70:$I$86,TRUNC(COLUMN(AI$2)/5)+2,FALSE)*SUMIFS('IEA-MethaneAbatement-US'!$M:$M,'IEA-MethaneAbatement-US'!$N:$N,"&lt;"&amp;$B27,'IEA-MethaneAbatement-US'!$N:$N,"&gt;="&amp;$A27,'IEA-MethaneAbatement-US'!$L:$L,$B$1))+(VLOOKUP($C$1,'Multipliers and Adjustments'!$A$70:$I$86,TRUNC(COLUMN(AI$2)/5)+2,FALSE)*SUMIFS('IEA-MethaneAbatement-US'!$M:$M,'IEA-MethaneAbatement-US'!$N:$N,"&lt;"&amp;$B27,'IEA-MethaneAbatement-US'!$N:$N,"&gt;="&amp;$A27,'IEA-MethaneAbatement-US'!$L:$L,$C$1))+(VLOOKUP($D$1,'Multipliers and Adjustments'!$A$70:$I$86,TRUNC(COLUMN(AI$2)/5)+2,FALSE)*SUMIFS('IEA-MethaneAbatement-US'!$M:$M,'IEA-MethaneAbatement-US'!$N:$N,"&lt;"&amp;$B27,'IEA-MethaneAbatement-US'!$N:$N,"&gt;="&amp;$A27,'IEA-MethaneAbatement-US'!$L:$L,$D$1)))*'State Downscaling Multipliers'!$B$7*(1+'EPA to IEA Scaling'!AM$10)</f>
        <v>0</v>
      </c>
      <c r="AJ27" s="2">
        <f>((VLOOKUP($B$1,'Multipliers and Adjustments'!$A$70:$I$86,TRUNC(COLUMN(AJ$2)/5)+2,FALSE)*SUMIFS('IEA-MethaneAbatement-US'!$M:$M,'IEA-MethaneAbatement-US'!$N:$N,"&lt;"&amp;$B27,'IEA-MethaneAbatement-US'!$N:$N,"&gt;="&amp;$A27,'IEA-MethaneAbatement-US'!$L:$L,$B$1))+(VLOOKUP($C$1,'Multipliers and Adjustments'!$A$70:$I$86,TRUNC(COLUMN(AJ$2)/5)+2,FALSE)*SUMIFS('IEA-MethaneAbatement-US'!$M:$M,'IEA-MethaneAbatement-US'!$N:$N,"&lt;"&amp;$B27,'IEA-MethaneAbatement-US'!$N:$N,"&gt;="&amp;$A27,'IEA-MethaneAbatement-US'!$L:$L,$C$1))+(VLOOKUP($D$1,'Multipliers and Adjustments'!$A$70:$I$86,TRUNC(COLUMN(AJ$2)/5)+2,FALSE)*SUMIFS('IEA-MethaneAbatement-US'!$M:$M,'IEA-MethaneAbatement-US'!$N:$N,"&lt;"&amp;$B27,'IEA-MethaneAbatement-US'!$N:$N,"&gt;="&amp;$A27,'IEA-MethaneAbatement-US'!$L:$L,$D$1)))*'State Downscaling Multipliers'!$B$7*(1+'EPA to IEA Scaling'!AN$10)</f>
        <v>0</v>
      </c>
      <c r="AK27" s="2">
        <f>((VLOOKUP($B$1,'Multipliers and Adjustments'!$A$70:$I$86,TRUNC(COLUMN(AK$2)/5)+2,FALSE)*SUMIFS('IEA-MethaneAbatement-US'!$M:$M,'IEA-MethaneAbatement-US'!$N:$N,"&lt;"&amp;$B27,'IEA-MethaneAbatement-US'!$N:$N,"&gt;="&amp;$A27,'IEA-MethaneAbatement-US'!$L:$L,$B$1))+(VLOOKUP($C$1,'Multipliers and Adjustments'!$A$70:$I$86,TRUNC(COLUMN(AK$2)/5)+2,FALSE)*SUMIFS('IEA-MethaneAbatement-US'!$M:$M,'IEA-MethaneAbatement-US'!$N:$N,"&lt;"&amp;$B27,'IEA-MethaneAbatement-US'!$N:$N,"&gt;="&amp;$A27,'IEA-MethaneAbatement-US'!$L:$L,$C$1))+(VLOOKUP($D$1,'Multipliers and Adjustments'!$A$70:$I$86,TRUNC(COLUMN(AK$2)/5)+2,FALSE)*SUMIFS('IEA-MethaneAbatement-US'!$M:$M,'IEA-MethaneAbatement-US'!$N:$N,"&lt;"&amp;$B27,'IEA-MethaneAbatement-US'!$N:$N,"&gt;="&amp;$A27,'IEA-MethaneAbatement-US'!$L:$L,$D$1)))*'State Downscaling Multipliers'!$B$7*(1+'EPA to IEA Scaling'!AO$10)</f>
        <v>0</v>
      </c>
      <c r="AL27" s="105">
        <f>((VLOOKUP($B$1,'Multipliers and Adjustments'!$A$70:$I$86,TRUNC(COLUMN(AL$2)/5)+2,FALSE)*SUMIFS('IEA-MethaneAbatement-US'!$M:$M,'IEA-MethaneAbatement-US'!$N:$N,"&lt;"&amp;$B27,'IEA-MethaneAbatement-US'!$N:$N,"&gt;="&amp;$A27,'IEA-MethaneAbatement-US'!$L:$L,$B$1))+(VLOOKUP($C$1,'Multipliers and Adjustments'!$A$70:$I$86,TRUNC(COLUMN(AL$2)/5)+2,FALSE)*SUMIFS('IEA-MethaneAbatement-US'!$M:$M,'IEA-MethaneAbatement-US'!$N:$N,"&lt;"&amp;$B27,'IEA-MethaneAbatement-US'!$N:$N,"&gt;="&amp;$A27,'IEA-MethaneAbatement-US'!$L:$L,$C$1))+(VLOOKUP($D$1,'Multipliers and Adjustments'!$A$70:$I$86,TRUNC(COLUMN(AL$2)/5)+2,FALSE)*SUMIFS('IEA-MethaneAbatement-US'!$M:$M,'IEA-MethaneAbatement-US'!$N:$N,"&lt;"&amp;$B27,'IEA-MethaneAbatement-US'!$N:$N,"&gt;="&amp;$A27,'IEA-MethaneAbatement-US'!$L:$L,$D$1)))*'State Downscaling Multipliers'!$B$7*(1+'EPA to IEA Scaling'!AP$10)</f>
        <v>0</v>
      </c>
    </row>
    <row r="28" spans="1:38" ht="15.75" customHeight="1" x14ac:dyDescent="0.25">
      <c r="A28" s="50">
        <f t="shared" si="1"/>
        <v>-60</v>
      </c>
      <c r="B28" s="50">
        <f t="shared" si="2"/>
        <v>-50</v>
      </c>
      <c r="C28" s="105">
        <f>((VLOOKUP($B$1,'Multipliers and Adjustments'!$A$70:$I$86,TRUNC(COLUMN(C$2)/5)+2,FALSE)*SUMIFS('IEA-MethaneAbatement-US'!$M:$M,'IEA-MethaneAbatement-US'!$N:$N,"&lt;"&amp;$B28,'IEA-MethaneAbatement-US'!$N:$N,"&gt;="&amp;$A28,'IEA-MethaneAbatement-US'!$L:$L,$B$1))+(VLOOKUP($C$1,'Multipliers and Adjustments'!$A$70:$I$86,TRUNC(COLUMN(C$2)/5)+2,FALSE)*SUMIFS('IEA-MethaneAbatement-US'!$M:$M,'IEA-MethaneAbatement-US'!$N:$N,"&lt;"&amp;$B28,'IEA-MethaneAbatement-US'!$N:$N,"&gt;="&amp;$A28,'IEA-MethaneAbatement-US'!$L:$L,$C$1))+(VLOOKUP($D$1,'Multipliers and Adjustments'!$A$70:$I$86,TRUNC(COLUMN(C$2)/5)+2,FALSE)*SUMIFS('IEA-MethaneAbatement-US'!$M:$M,'IEA-MethaneAbatement-US'!$N:$N,"&lt;"&amp;$B28,'IEA-MethaneAbatement-US'!$N:$N,"&gt;="&amp;$A28,'IEA-MethaneAbatement-US'!$L:$L,$D$1)))*'State Downscaling Multipliers'!$B$7*(1+'EPA to IEA Scaling'!G$10)</f>
        <v>0</v>
      </c>
      <c r="D28" s="2">
        <f>((VLOOKUP($B$1,'Multipliers and Adjustments'!$A$70:$I$86,TRUNC(COLUMN(D$2)/5)+2,FALSE)*SUMIFS('IEA-MethaneAbatement-US'!$M:$M,'IEA-MethaneAbatement-US'!$N:$N,"&lt;"&amp;$B28,'IEA-MethaneAbatement-US'!$N:$N,"&gt;="&amp;$A28,'IEA-MethaneAbatement-US'!$L:$L,$B$1))+(VLOOKUP($C$1,'Multipliers and Adjustments'!$A$70:$I$86,TRUNC(COLUMN(D$2)/5)+2,FALSE)*SUMIFS('IEA-MethaneAbatement-US'!$M:$M,'IEA-MethaneAbatement-US'!$N:$N,"&lt;"&amp;$B28,'IEA-MethaneAbatement-US'!$N:$N,"&gt;="&amp;$A28,'IEA-MethaneAbatement-US'!$L:$L,$C$1))+(VLOOKUP($D$1,'Multipliers and Adjustments'!$A$70:$I$86,TRUNC(COLUMN(D$2)/5)+2,FALSE)*SUMIFS('IEA-MethaneAbatement-US'!$M:$M,'IEA-MethaneAbatement-US'!$N:$N,"&lt;"&amp;$B28,'IEA-MethaneAbatement-US'!$N:$N,"&gt;="&amp;$A28,'IEA-MethaneAbatement-US'!$L:$L,$D$1)))*'State Downscaling Multipliers'!$B$7*(1+'EPA to IEA Scaling'!H$10)</f>
        <v>0</v>
      </c>
      <c r="E28" s="2">
        <f>((VLOOKUP($B$1,'Multipliers and Adjustments'!$A$70:$I$86,TRUNC(COLUMN(E$2)/5)+2,FALSE)*SUMIFS('IEA-MethaneAbatement-US'!$M:$M,'IEA-MethaneAbatement-US'!$N:$N,"&lt;"&amp;$B28,'IEA-MethaneAbatement-US'!$N:$N,"&gt;="&amp;$A28,'IEA-MethaneAbatement-US'!$L:$L,$B$1))+(VLOOKUP($C$1,'Multipliers and Adjustments'!$A$70:$I$86,TRUNC(COLUMN(E$2)/5)+2,FALSE)*SUMIFS('IEA-MethaneAbatement-US'!$M:$M,'IEA-MethaneAbatement-US'!$N:$N,"&lt;"&amp;$B28,'IEA-MethaneAbatement-US'!$N:$N,"&gt;="&amp;$A28,'IEA-MethaneAbatement-US'!$L:$L,$C$1))+(VLOOKUP($D$1,'Multipliers and Adjustments'!$A$70:$I$86,TRUNC(COLUMN(E$2)/5)+2,FALSE)*SUMIFS('IEA-MethaneAbatement-US'!$M:$M,'IEA-MethaneAbatement-US'!$N:$N,"&lt;"&amp;$B28,'IEA-MethaneAbatement-US'!$N:$N,"&gt;="&amp;$A28,'IEA-MethaneAbatement-US'!$L:$L,$D$1)))*'State Downscaling Multipliers'!$B$7*(1+'EPA to IEA Scaling'!I$10)</f>
        <v>0</v>
      </c>
      <c r="F28" s="2">
        <f>((VLOOKUP($B$1,'Multipliers and Adjustments'!$A$70:$I$86,TRUNC(COLUMN(F$2)/5)+2,FALSE)*SUMIFS('IEA-MethaneAbatement-US'!$M:$M,'IEA-MethaneAbatement-US'!$N:$N,"&lt;"&amp;$B28,'IEA-MethaneAbatement-US'!$N:$N,"&gt;="&amp;$A28,'IEA-MethaneAbatement-US'!$L:$L,$B$1))+(VLOOKUP($C$1,'Multipliers and Adjustments'!$A$70:$I$86,TRUNC(COLUMN(F$2)/5)+2,FALSE)*SUMIFS('IEA-MethaneAbatement-US'!$M:$M,'IEA-MethaneAbatement-US'!$N:$N,"&lt;"&amp;$B28,'IEA-MethaneAbatement-US'!$N:$N,"&gt;="&amp;$A28,'IEA-MethaneAbatement-US'!$L:$L,$C$1))+(VLOOKUP($D$1,'Multipliers and Adjustments'!$A$70:$I$86,TRUNC(COLUMN(F$2)/5)+2,FALSE)*SUMIFS('IEA-MethaneAbatement-US'!$M:$M,'IEA-MethaneAbatement-US'!$N:$N,"&lt;"&amp;$B28,'IEA-MethaneAbatement-US'!$N:$N,"&gt;="&amp;$A28,'IEA-MethaneAbatement-US'!$L:$L,$D$1)))*'State Downscaling Multipliers'!$B$7*(1+'EPA to IEA Scaling'!J$10)</f>
        <v>0</v>
      </c>
      <c r="G28" s="154">
        <f>((VLOOKUP($B$1,'Multipliers and Adjustments'!$A$70:$I$86,TRUNC(COLUMN(G$2)/5)+2,FALSE)*SUMIFS('IEA-MethaneAbatement-US'!$M:$M,'IEA-MethaneAbatement-US'!$N:$N,"&lt;"&amp;$B28,'IEA-MethaneAbatement-US'!$N:$N,"&gt;="&amp;$A28,'IEA-MethaneAbatement-US'!$L:$L,$B$1))+(VLOOKUP($C$1,'Multipliers and Adjustments'!$A$70:$I$86,TRUNC(COLUMN(G$2)/5)+2,FALSE)*SUMIFS('IEA-MethaneAbatement-US'!$M:$M,'IEA-MethaneAbatement-US'!$N:$N,"&lt;"&amp;$B28,'IEA-MethaneAbatement-US'!$N:$N,"&gt;="&amp;$A28,'IEA-MethaneAbatement-US'!$L:$L,$C$1))+(VLOOKUP($D$1,'Multipliers and Adjustments'!$A$70:$I$86,TRUNC(COLUMN(G$2)/5)+2,FALSE)*SUMIFS('IEA-MethaneAbatement-US'!$M:$M,'IEA-MethaneAbatement-US'!$N:$N,"&lt;"&amp;$B28,'IEA-MethaneAbatement-US'!$N:$N,"&gt;="&amp;$A28,'IEA-MethaneAbatement-US'!$L:$L,$D$1)))*'State Downscaling Multipliers'!$B$7*(1+'EPA to IEA Scaling'!K$10)</f>
        <v>0</v>
      </c>
      <c r="H28" s="105">
        <f>((VLOOKUP($B$1,'Multipliers and Adjustments'!$A$70:$I$86,TRUNC(COLUMN(H$2)/5)+2,FALSE)*SUMIFS('IEA-MethaneAbatement-US'!$M:$M,'IEA-MethaneAbatement-US'!$N:$N,"&lt;"&amp;$B28,'IEA-MethaneAbatement-US'!$N:$N,"&gt;="&amp;$A28,'IEA-MethaneAbatement-US'!$L:$L,$B$1))+(VLOOKUP($C$1,'Multipliers and Adjustments'!$A$70:$I$86,TRUNC(COLUMN(H$2)/5)+2,FALSE)*SUMIFS('IEA-MethaneAbatement-US'!$M:$M,'IEA-MethaneAbatement-US'!$N:$N,"&lt;"&amp;$B28,'IEA-MethaneAbatement-US'!$N:$N,"&gt;="&amp;$A28,'IEA-MethaneAbatement-US'!$L:$L,$C$1))+(VLOOKUP($D$1,'Multipliers and Adjustments'!$A$70:$I$86,TRUNC(COLUMN(H$2)/5)+2,FALSE)*SUMIFS('IEA-MethaneAbatement-US'!$M:$M,'IEA-MethaneAbatement-US'!$N:$N,"&lt;"&amp;$B28,'IEA-MethaneAbatement-US'!$N:$N,"&gt;="&amp;$A28,'IEA-MethaneAbatement-US'!$L:$L,$D$1)))*'State Downscaling Multipliers'!$B$7*(1+'EPA to IEA Scaling'!L$10)</f>
        <v>0</v>
      </c>
      <c r="I28" s="2">
        <f>((VLOOKUP($B$1,'Multipliers and Adjustments'!$A$70:$I$86,TRUNC(COLUMN(I$2)/5)+2,FALSE)*SUMIFS('IEA-MethaneAbatement-US'!$M:$M,'IEA-MethaneAbatement-US'!$N:$N,"&lt;"&amp;$B28,'IEA-MethaneAbatement-US'!$N:$N,"&gt;="&amp;$A28,'IEA-MethaneAbatement-US'!$L:$L,$B$1))+(VLOOKUP($C$1,'Multipliers and Adjustments'!$A$70:$I$86,TRUNC(COLUMN(I$2)/5)+2,FALSE)*SUMIFS('IEA-MethaneAbatement-US'!$M:$M,'IEA-MethaneAbatement-US'!$N:$N,"&lt;"&amp;$B28,'IEA-MethaneAbatement-US'!$N:$N,"&gt;="&amp;$A28,'IEA-MethaneAbatement-US'!$L:$L,$C$1))+(VLOOKUP($D$1,'Multipliers and Adjustments'!$A$70:$I$86,TRUNC(COLUMN(I$2)/5)+2,FALSE)*SUMIFS('IEA-MethaneAbatement-US'!$M:$M,'IEA-MethaneAbatement-US'!$N:$N,"&lt;"&amp;$B28,'IEA-MethaneAbatement-US'!$N:$N,"&gt;="&amp;$A28,'IEA-MethaneAbatement-US'!$L:$L,$D$1)))*'State Downscaling Multipliers'!$B$7*(1+'EPA to IEA Scaling'!M$10)</f>
        <v>0</v>
      </c>
      <c r="J28" s="2">
        <f>((VLOOKUP($B$1,'Multipliers and Adjustments'!$A$70:$I$86,TRUNC(COLUMN(J$2)/5)+2,FALSE)*SUMIFS('IEA-MethaneAbatement-US'!$M:$M,'IEA-MethaneAbatement-US'!$N:$N,"&lt;"&amp;$B28,'IEA-MethaneAbatement-US'!$N:$N,"&gt;="&amp;$A28,'IEA-MethaneAbatement-US'!$L:$L,$B$1))+(VLOOKUP($C$1,'Multipliers and Adjustments'!$A$70:$I$86,TRUNC(COLUMN(J$2)/5)+2,FALSE)*SUMIFS('IEA-MethaneAbatement-US'!$M:$M,'IEA-MethaneAbatement-US'!$N:$N,"&lt;"&amp;$B28,'IEA-MethaneAbatement-US'!$N:$N,"&gt;="&amp;$A28,'IEA-MethaneAbatement-US'!$L:$L,$C$1))+(VLOOKUP($D$1,'Multipliers and Adjustments'!$A$70:$I$86,TRUNC(COLUMN(J$2)/5)+2,FALSE)*SUMIFS('IEA-MethaneAbatement-US'!$M:$M,'IEA-MethaneAbatement-US'!$N:$N,"&lt;"&amp;$B28,'IEA-MethaneAbatement-US'!$N:$N,"&gt;="&amp;$A28,'IEA-MethaneAbatement-US'!$L:$L,$D$1)))*'State Downscaling Multipliers'!$B$7*(1+'EPA to IEA Scaling'!N$10)</f>
        <v>0</v>
      </c>
      <c r="K28" s="2">
        <f>((VLOOKUP($B$1,'Multipliers and Adjustments'!$A$70:$I$86,TRUNC(COLUMN(K$2)/5)+2,FALSE)*SUMIFS('IEA-MethaneAbatement-US'!$M:$M,'IEA-MethaneAbatement-US'!$N:$N,"&lt;"&amp;$B28,'IEA-MethaneAbatement-US'!$N:$N,"&gt;="&amp;$A28,'IEA-MethaneAbatement-US'!$L:$L,$B$1))+(VLOOKUP($C$1,'Multipliers and Adjustments'!$A$70:$I$86,TRUNC(COLUMN(K$2)/5)+2,FALSE)*SUMIFS('IEA-MethaneAbatement-US'!$M:$M,'IEA-MethaneAbatement-US'!$N:$N,"&lt;"&amp;$B28,'IEA-MethaneAbatement-US'!$N:$N,"&gt;="&amp;$A28,'IEA-MethaneAbatement-US'!$L:$L,$C$1))+(VLOOKUP($D$1,'Multipliers and Adjustments'!$A$70:$I$86,TRUNC(COLUMN(K$2)/5)+2,FALSE)*SUMIFS('IEA-MethaneAbatement-US'!$M:$M,'IEA-MethaneAbatement-US'!$N:$N,"&lt;"&amp;$B28,'IEA-MethaneAbatement-US'!$N:$N,"&gt;="&amp;$A28,'IEA-MethaneAbatement-US'!$L:$L,$D$1)))*'State Downscaling Multipliers'!$B$7*(1+'EPA to IEA Scaling'!O$10)</f>
        <v>0</v>
      </c>
      <c r="L28" s="2">
        <f>((VLOOKUP($B$1,'Multipliers and Adjustments'!$A$70:$I$86,TRUNC(COLUMN(L$2)/5)+2,FALSE)*SUMIFS('IEA-MethaneAbatement-US'!$M:$M,'IEA-MethaneAbatement-US'!$N:$N,"&lt;"&amp;$B28,'IEA-MethaneAbatement-US'!$N:$N,"&gt;="&amp;$A28,'IEA-MethaneAbatement-US'!$L:$L,$B$1))+(VLOOKUP($C$1,'Multipliers and Adjustments'!$A$70:$I$86,TRUNC(COLUMN(L$2)/5)+2,FALSE)*SUMIFS('IEA-MethaneAbatement-US'!$M:$M,'IEA-MethaneAbatement-US'!$N:$N,"&lt;"&amp;$B28,'IEA-MethaneAbatement-US'!$N:$N,"&gt;="&amp;$A28,'IEA-MethaneAbatement-US'!$L:$L,$C$1))+(VLOOKUP($D$1,'Multipliers and Adjustments'!$A$70:$I$86,TRUNC(COLUMN(L$2)/5)+2,FALSE)*SUMIFS('IEA-MethaneAbatement-US'!$M:$M,'IEA-MethaneAbatement-US'!$N:$N,"&lt;"&amp;$B28,'IEA-MethaneAbatement-US'!$N:$N,"&gt;="&amp;$A28,'IEA-MethaneAbatement-US'!$L:$L,$D$1)))*'State Downscaling Multipliers'!$B$7*(1+'EPA to IEA Scaling'!P$10)</f>
        <v>0</v>
      </c>
      <c r="M28" s="105">
        <f>((VLOOKUP($B$1,'Multipliers and Adjustments'!$A$70:$I$86,TRUNC(COLUMN(M$2)/5)+2,FALSE)*SUMIFS('IEA-MethaneAbatement-US'!$M:$M,'IEA-MethaneAbatement-US'!$N:$N,"&lt;"&amp;$B28,'IEA-MethaneAbatement-US'!$N:$N,"&gt;="&amp;$A28,'IEA-MethaneAbatement-US'!$L:$L,$B$1))+(VLOOKUP($C$1,'Multipliers and Adjustments'!$A$70:$I$86,TRUNC(COLUMN(M$2)/5)+2,FALSE)*SUMIFS('IEA-MethaneAbatement-US'!$M:$M,'IEA-MethaneAbatement-US'!$N:$N,"&lt;"&amp;$B28,'IEA-MethaneAbatement-US'!$N:$N,"&gt;="&amp;$A28,'IEA-MethaneAbatement-US'!$L:$L,$C$1))+(VLOOKUP($D$1,'Multipliers and Adjustments'!$A$70:$I$86,TRUNC(COLUMN(M$2)/5)+2,FALSE)*SUMIFS('IEA-MethaneAbatement-US'!$M:$M,'IEA-MethaneAbatement-US'!$N:$N,"&lt;"&amp;$B28,'IEA-MethaneAbatement-US'!$N:$N,"&gt;="&amp;$A28,'IEA-MethaneAbatement-US'!$L:$L,$D$1)))*'State Downscaling Multipliers'!$B$7*(1+'EPA to IEA Scaling'!Q$10)</f>
        <v>0</v>
      </c>
      <c r="N28" s="2">
        <f>((VLOOKUP($B$1,'Multipliers and Adjustments'!$A$70:$I$86,TRUNC(COLUMN(N$2)/5)+2,FALSE)*SUMIFS('IEA-MethaneAbatement-US'!$M:$M,'IEA-MethaneAbatement-US'!$N:$N,"&lt;"&amp;$B28,'IEA-MethaneAbatement-US'!$N:$N,"&gt;="&amp;$A28,'IEA-MethaneAbatement-US'!$L:$L,$B$1))+(VLOOKUP($C$1,'Multipliers and Adjustments'!$A$70:$I$86,TRUNC(COLUMN(N$2)/5)+2,FALSE)*SUMIFS('IEA-MethaneAbatement-US'!$M:$M,'IEA-MethaneAbatement-US'!$N:$N,"&lt;"&amp;$B28,'IEA-MethaneAbatement-US'!$N:$N,"&gt;="&amp;$A28,'IEA-MethaneAbatement-US'!$L:$L,$C$1))+(VLOOKUP($D$1,'Multipliers and Adjustments'!$A$70:$I$86,TRUNC(COLUMN(N$2)/5)+2,FALSE)*SUMIFS('IEA-MethaneAbatement-US'!$M:$M,'IEA-MethaneAbatement-US'!$N:$N,"&lt;"&amp;$B28,'IEA-MethaneAbatement-US'!$N:$N,"&gt;="&amp;$A28,'IEA-MethaneAbatement-US'!$L:$L,$D$1)))*'State Downscaling Multipliers'!$B$7*(1+'EPA to IEA Scaling'!R$10)</f>
        <v>0</v>
      </c>
      <c r="O28" s="2">
        <f>((VLOOKUP($B$1,'Multipliers and Adjustments'!$A$70:$I$86,TRUNC(COLUMN(O$2)/5)+2,FALSE)*SUMIFS('IEA-MethaneAbatement-US'!$M:$M,'IEA-MethaneAbatement-US'!$N:$N,"&lt;"&amp;$B28,'IEA-MethaneAbatement-US'!$N:$N,"&gt;="&amp;$A28,'IEA-MethaneAbatement-US'!$L:$L,$B$1))+(VLOOKUP($C$1,'Multipliers and Adjustments'!$A$70:$I$86,TRUNC(COLUMN(O$2)/5)+2,FALSE)*SUMIFS('IEA-MethaneAbatement-US'!$M:$M,'IEA-MethaneAbatement-US'!$N:$N,"&lt;"&amp;$B28,'IEA-MethaneAbatement-US'!$N:$N,"&gt;="&amp;$A28,'IEA-MethaneAbatement-US'!$L:$L,$C$1))+(VLOOKUP($D$1,'Multipliers and Adjustments'!$A$70:$I$86,TRUNC(COLUMN(O$2)/5)+2,FALSE)*SUMIFS('IEA-MethaneAbatement-US'!$M:$M,'IEA-MethaneAbatement-US'!$N:$N,"&lt;"&amp;$B28,'IEA-MethaneAbatement-US'!$N:$N,"&gt;="&amp;$A28,'IEA-MethaneAbatement-US'!$L:$L,$D$1)))*'State Downscaling Multipliers'!$B$7*(1+'EPA to IEA Scaling'!S$10)</f>
        <v>0</v>
      </c>
      <c r="P28" s="2">
        <f>((VLOOKUP($B$1,'Multipliers and Adjustments'!$A$70:$I$86,TRUNC(COLUMN(P$2)/5)+2,FALSE)*SUMIFS('IEA-MethaneAbatement-US'!$M:$M,'IEA-MethaneAbatement-US'!$N:$N,"&lt;"&amp;$B28,'IEA-MethaneAbatement-US'!$N:$N,"&gt;="&amp;$A28,'IEA-MethaneAbatement-US'!$L:$L,$B$1))+(VLOOKUP($C$1,'Multipliers and Adjustments'!$A$70:$I$86,TRUNC(COLUMN(P$2)/5)+2,FALSE)*SUMIFS('IEA-MethaneAbatement-US'!$M:$M,'IEA-MethaneAbatement-US'!$N:$N,"&lt;"&amp;$B28,'IEA-MethaneAbatement-US'!$N:$N,"&gt;="&amp;$A28,'IEA-MethaneAbatement-US'!$L:$L,$C$1))+(VLOOKUP($D$1,'Multipliers and Adjustments'!$A$70:$I$86,TRUNC(COLUMN(P$2)/5)+2,FALSE)*SUMIFS('IEA-MethaneAbatement-US'!$M:$M,'IEA-MethaneAbatement-US'!$N:$N,"&lt;"&amp;$B28,'IEA-MethaneAbatement-US'!$N:$N,"&gt;="&amp;$A28,'IEA-MethaneAbatement-US'!$L:$L,$D$1)))*'State Downscaling Multipliers'!$B$7*(1+'EPA to IEA Scaling'!T$10)</f>
        <v>0</v>
      </c>
      <c r="Q28" s="2">
        <f>((VLOOKUP($B$1,'Multipliers and Adjustments'!$A$70:$I$86,TRUNC(COLUMN(Q$2)/5)+2,FALSE)*SUMIFS('IEA-MethaneAbatement-US'!$M:$M,'IEA-MethaneAbatement-US'!$N:$N,"&lt;"&amp;$B28,'IEA-MethaneAbatement-US'!$N:$N,"&gt;="&amp;$A28,'IEA-MethaneAbatement-US'!$L:$L,$B$1))+(VLOOKUP($C$1,'Multipliers and Adjustments'!$A$70:$I$86,TRUNC(COLUMN(Q$2)/5)+2,FALSE)*SUMIFS('IEA-MethaneAbatement-US'!$M:$M,'IEA-MethaneAbatement-US'!$N:$N,"&lt;"&amp;$B28,'IEA-MethaneAbatement-US'!$N:$N,"&gt;="&amp;$A28,'IEA-MethaneAbatement-US'!$L:$L,$C$1))+(VLOOKUP($D$1,'Multipliers and Adjustments'!$A$70:$I$86,TRUNC(COLUMN(Q$2)/5)+2,FALSE)*SUMIFS('IEA-MethaneAbatement-US'!$M:$M,'IEA-MethaneAbatement-US'!$N:$N,"&lt;"&amp;$B28,'IEA-MethaneAbatement-US'!$N:$N,"&gt;="&amp;$A28,'IEA-MethaneAbatement-US'!$L:$L,$D$1)))*'State Downscaling Multipliers'!$B$7*(1+'EPA to IEA Scaling'!U$10)</f>
        <v>0</v>
      </c>
      <c r="R28" s="105">
        <f>((VLOOKUP($B$1,'Multipliers and Adjustments'!$A$70:$I$86,TRUNC(COLUMN(R$2)/5)+2,FALSE)*SUMIFS('IEA-MethaneAbatement-US'!$M:$M,'IEA-MethaneAbatement-US'!$N:$N,"&lt;"&amp;$B28,'IEA-MethaneAbatement-US'!$N:$N,"&gt;="&amp;$A28,'IEA-MethaneAbatement-US'!$L:$L,$B$1))+(VLOOKUP($C$1,'Multipliers and Adjustments'!$A$70:$I$86,TRUNC(COLUMN(R$2)/5)+2,FALSE)*SUMIFS('IEA-MethaneAbatement-US'!$M:$M,'IEA-MethaneAbatement-US'!$N:$N,"&lt;"&amp;$B28,'IEA-MethaneAbatement-US'!$N:$N,"&gt;="&amp;$A28,'IEA-MethaneAbatement-US'!$L:$L,$C$1))+(VLOOKUP($D$1,'Multipliers and Adjustments'!$A$70:$I$86,TRUNC(COLUMN(R$2)/5)+2,FALSE)*SUMIFS('IEA-MethaneAbatement-US'!$M:$M,'IEA-MethaneAbatement-US'!$N:$N,"&lt;"&amp;$B28,'IEA-MethaneAbatement-US'!$N:$N,"&gt;="&amp;$A28,'IEA-MethaneAbatement-US'!$L:$L,$D$1)))*'State Downscaling Multipliers'!$B$7*(1+'EPA to IEA Scaling'!V$10)</f>
        <v>0</v>
      </c>
      <c r="S28" s="2">
        <f>((VLOOKUP($B$1,'Multipliers and Adjustments'!$A$70:$I$86,TRUNC(COLUMN(S$2)/5)+2,FALSE)*SUMIFS('IEA-MethaneAbatement-US'!$M:$M,'IEA-MethaneAbatement-US'!$N:$N,"&lt;"&amp;$B28,'IEA-MethaneAbatement-US'!$N:$N,"&gt;="&amp;$A28,'IEA-MethaneAbatement-US'!$L:$L,$B$1))+(VLOOKUP($C$1,'Multipliers and Adjustments'!$A$70:$I$86,TRUNC(COLUMN(S$2)/5)+2,FALSE)*SUMIFS('IEA-MethaneAbatement-US'!$M:$M,'IEA-MethaneAbatement-US'!$N:$N,"&lt;"&amp;$B28,'IEA-MethaneAbatement-US'!$N:$N,"&gt;="&amp;$A28,'IEA-MethaneAbatement-US'!$L:$L,$C$1))+(VLOOKUP($D$1,'Multipliers and Adjustments'!$A$70:$I$86,TRUNC(COLUMN(S$2)/5)+2,FALSE)*SUMIFS('IEA-MethaneAbatement-US'!$M:$M,'IEA-MethaneAbatement-US'!$N:$N,"&lt;"&amp;$B28,'IEA-MethaneAbatement-US'!$N:$N,"&gt;="&amp;$A28,'IEA-MethaneAbatement-US'!$L:$L,$D$1)))*'State Downscaling Multipliers'!$B$7*(1+'EPA to IEA Scaling'!W$10)</f>
        <v>0</v>
      </c>
      <c r="T28" s="2">
        <f>((VLOOKUP($B$1,'Multipliers and Adjustments'!$A$70:$I$86,TRUNC(COLUMN(T$2)/5)+2,FALSE)*SUMIFS('IEA-MethaneAbatement-US'!$M:$M,'IEA-MethaneAbatement-US'!$N:$N,"&lt;"&amp;$B28,'IEA-MethaneAbatement-US'!$N:$N,"&gt;="&amp;$A28,'IEA-MethaneAbatement-US'!$L:$L,$B$1))+(VLOOKUP($C$1,'Multipliers and Adjustments'!$A$70:$I$86,TRUNC(COLUMN(T$2)/5)+2,FALSE)*SUMIFS('IEA-MethaneAbatement-US'!$M:$M,'IEA-MethaneAbatement-US'!$N:$N,"&lt;"&amp;$B28,'IEA-MethaneAbatement-US'!$N:$N,"&gt;="&amp;$A28,'IEA-MethaneAbatement-US'!$L:$L,$C$1))+(VLOOKUP($D$1,'Multipliers and Adjustments'!$A$70:$I$86,TRUNC(COLUMN(T$2)/5)+2,FALSE)*SUMIFS('IEA-MethaneAbatement-US'!$M:$M,'IEA-MethaneAbatement-US'!$N:$N,"&lt;"&amp;$B28,'IEA-MethaneAbatement-US'!$N:$N,"&gt;="&amp;$A28,'IEA-MethaneAbatement-US'!$L:$L,$D$1)))*'State Downscaling Multipliers'!$B$7*(1+'EPA to IEA Scaling'!X$10)</f>
        <v>0</v>
      </c>
      <c r="U28" s="2">
        <f>((VLOOKUP($B$1,'Multipliers and Adjustments'!$A$70:$I$86,TRUNC(COLUMN(U$2)/5)+2,FALSE)*SUMIFS('IEA-MethaneAbatement-US'!$M:$M,'IEA-MethaneAbatement-US'!$N:$N,"&lt;"&amp;$B28,'IEA-MethaneAbatement-US'!$N:$N,"&gt;="&amp;$A28,'IEA-MethaneAbatement-US'!$L:$L,$B$1))+(VLOOKUP($C$1,'Multipliers and Adjustments'!$A$70:$I$86,TRUNC(COLUMN(U$2)/5)+2,FALSE)*SUMIFS('IEA-MethaneAbatement-US'!$M:$M,'IEA-MethaneAbatement-US'!$N:$N,"&lt;"&amp;$B28,'IEA-MethaneAbatement-US'!$N:$N,"&gt;="&amp;$A28,'IEA-MethaneAbatement-US'!$L:$L,$C$1))+(VLOOKUP($D$1,'Multipliers and Adjustments'!$A$70:$I$86,TRUNC(COLUMN(U$2)/5)+2,FALSE)*SUMIFS('IEA-MethaneAbatement-US'!$M:$M,'IEA-MethaneAbatement-US'!$N:$N,"&lt;"&amp;$B28,'IEA-MethaneAbatement-US'!$N:$N,"&gt;="&amp;$A28,'IEA-MethaneAbatement-US'!$L:$L,$D$1)))*'State Downscaling Multipliers'!$B$7*(1+'EPA to IEA Scaling'!Y$10)</f>
        <v>0</v>
      </c>
      <c r="V28" s="2">
        <f>((VLOOKUP($B$1,'Multipliers and Adjustments'!$A$70:$I$86,TRUNC(COLUMN(V$2)/5)+2,FALSE)*SUMIFS('IEA-MethaneAbatement-US'!$M:$M,'IEA-MethaneAbatement-US'!$N:$N,"&lt;"&amp;$B28,'IEA-MethaneAbatement-US'!$N:$N,"&gt;="&amp;$A28,'IEA-MethaneAbatement-US'!$L:$L,$B$1))+(VLOOKUP($C$1,'Multipliers and Adjustments'!$A$70:$I$86,TRUNC(COLUMN(V$2)/5)+2,FALSE)*SUMIFS('IEA-MethaneAbatement-US'!$M:$M,'IEA-MethaneAbatement-US'!$N:$N,"&lt;"&amp;$B28,'IEA-MethaneAbatement-US'!$N:$N,"&gt;="&amp;$A28,'IEA-MethaneAbatement-US'!$L:$L,$C$1))+(VLOOKUP($D$1,'Multipliers and Adjustments'!$A$70:$I$86,TRUNC(COLUMN(V$2)/5)+2,FALSE)*SUMIFS('IEA-MethaneAbatement-US'!$M:$M,'IEA-MethaneAbatement-US'!$N:$N,"&lt;"&amp;$B28,'IEA-MethaneAbatement-US'!$N:$N,"&gt;="&amp;$A28,'IEA-MethaneAbatement-US'!$L:$L,$D$1)))*'State Downscaling Multipliers'!$B$7*(1+'EPA to IEA Scaling'!Z$10)</f>
        <v>0</v>
      </c>
      <c r="W28" s="105">
        <f>((VLOOKUP($B$1,'Multipliers and Adjustments'!$A$70:$I$86,TRUNC(COLUMN(W$2)/5)+2,FALSE)*SUMIFS('IEA-MethaneAbatement-US'!$M:$M,'IEA-MethaneAbatement-US'!$N:$N,"&lt;"&amp;$B28,'IEA-MethaneAbatement-US'!$N:$N,"&gt;="&amp;$A28,'IEA-MethaneAbatement-US'!$L:$L,$B$1))+(VLOOKUP($C$1,'Multipliers and Adjustments'!$A$70:$I$86,TRUNC(COLUMN(W$2)/5)+2,FALSE)*SUMIFS('IEA-MethaneAbatement-US'!$M:$M,'IEA-MethaneAbatement-US'!$N:$N,"&lt;"&amp;$B28,'IEA-MethaneAbatement-US'!$N:$N,"&gt;="&amp;$A28,'IEA-MethaneAbatement-US'!$L:$L,$C$1))+(VLOOKUP($D$1,'Multipliers and Adjustments'!$A$70:$I$86,TRUNC(COLUMN(W$2)/5)+2,FALSE)*SUMIFS('IEA-MethaneAbatement-US'!$M:$M,'IEA-MethaneAbatement-US'!$N:$N,"&lt;"&amp;$B28,'IEA-MethaneAbatement-US'!$N:$N,"&gt;="&amp;$A28,'IEA-MethaneAbatement-US'!$L:$L,$D$1)))*'State Downscaling Multipliers'!$B$7*(1+'EPA to IEA Scaling'!AA$10)</f>
        <v>0</v>
      </c>
      <c r="X28" s="2">
        <f>((VLOOKUP($B$1,'Multipliers and Adjustments'!$A$70:$I$86,TRUNC(COLUMN(X$2)/5)+2,FALSE)*SUMIFS('IEA-MethaneAbatement-US'!$M:$M,'IEA-MethaneAbatement-US'!$N:$N,"&lt;"&amp;$B28,'IEA-MethaneAbatement-US'!$N:$N,"&gt;="&amp;$A28,'IEA-MethaneAbatement-US'!$L:$L,$B$1))+(VLOOKUP($C$1,'Multipliers and Adjustments'!$A$70:$I$86,TRUNC(COLUMN(X$2)/5)+2,FALSE)*SUMIFS('IEA-MethaneAbatement-US'!$M:$M,'IEA-MethaneAbatement-US'!$N:$N,"&lt;"&amp;$B28,'IEA-MethaneAbatement-US'!$N:$N,"&gt;="&amp;$A28,'IEA-MethaneAbatement-US'!$L:$L,$C$1))+(VLOOKUP($D$1,'Multipliers and Adjustments'!$A$70:$I$86,TRUNC(COLUMN(X$2)/5)+2,FALSE)*SUMIFS('IEA-MethaneAbatement-US'!$M:$M,'IEA-MethaneAbatement-US'!$N:$N,"&lt;"&amp;$B28,'IEA-MethaneAbatement-US'!$N:$N,"&gt;="&amp;$A28,'IEA-MethaneAbatement-US'!$L:$L,$D$1)))*'State Downscaling Multipliers'!$B$7*(1+'EPA to IEA Scaling'!AB$10)</f>
        <v>0</v>
      </c>
      <c r="Y28" s="2">
        <f>((VLOOKUP($B$1,'Multipliers and Adjustments'!$A$70:$I$86,TRUNC(COLUMN(Y$2)/5)+2,FALSE)*SUMIFS('IEA-MethaneAbatement-US'!$M:$M,'IEA-MethaneAbatement-US'!$N:$N,"&lt;"&amp;$B28,'IEA-MethaneAbatement-US'!$N:$N,"&gt;="&amp;$A28,'IEA-MethaneAbatement-US'!$L:$L,$B$1))+(VLOOKUP($C$1,'Multipliers and Adjustments'!$A$70:$I$86,TRUNC(COLUMN(Y$2)/5)+2,FALSE)*SUMIFS('IEA-MethaneAbatement-US'!$M:$M,'IEA-MethaneAbatement-US'!$N:$N,"&lt;"&amp;$B28,'IEA-MethaneAbatement-US'!$N:$N,"&gt;="&amp;$A28,'IEA-MethaneAbatement-US'!$L:$L,$C$1))+(VLOOKUP($D$1,'Multipliers and Adjustments'!$A$70:$I$86,TRUNC(COLUMN(Y$2)/5)+2,FALSE)*SUMIFS('IEA-MethaneAbatement-US'!$M:$M,'IEA-MethaneAbatement-US'!$N:$N,"&lt;"&amp;$B28,'IEA-MethaneAbatement-US'!$N:$N,"&gt;="&amp;$A28,'IEA-MethaneAbatement-US'!$L:$L,$D$1)))*'State Downscaling Multipliers'!$B$7*(1+'EPA to IEA Scaling'!AC$10)</f>
        <v>0</v>
      </c>
      <c r="Z28" s="2">
        <f>((VLOOKUP($B$1,'Multipliers and Adjustments'!$A$70:$I$86,TRUNC(COLUMN(Z$2)/5)+2,FALSE)*SUMIFS('IEA-MethaneAbatement-US'!$M:$M,'IEA-MethaneAbatement-US'!$N:$N,"&lt;"&amp;$B28,'IEA-MethaneAbatement-US'!$N:$N,"&gt;="&amp;$A28,'IEA-MethaneAbatement-US'!$L:$L,$B$1))+(VLOOKUP($C$1,'Multipliers and Adjustments'!$A$70:$I$86,TRUNC(COLUMN(Z$2)/5)+2,FALSE)*SUMIFS('IEA-MethaneAbatement-US'!$M:$M,'IEA-MethaneAbatement-US'!$N:$N,"&lt;"&amp;$B28,'IEA-MethaneAbatement-US'!$N:$N,"&gt;="&amp;$A28,'IEA-MethaneAbatement-US'!$L:$L,$C$1))+(VLOOKUP($D$1,'Multipliers and Adjustments'!$A$70:$I$86,TRUNC(COLUMN(Z$2)/5)+2,FALSE)*SUMIFS('IEA-MethaneAbatement-US'!$M:$M,'IEA-MethaneAbatement-US'!$N:$N,"&lt;"&amp;$B28,'IEA-MethaneAbatement-US'!$N:$N,"&gt;="&amp;$A28,'IEA-MethaneAbatement-US'!$L:$L,$D$1)))*'State Downscaling Multipliers'!$B$7*(1+'EPA to IEA Scaling'!AD$10)</f>
        <v>0</v>
      </c>
      <c r="AA28" s="2">
        <f>((VLOOKUP($B$1,'Multipliers and Adjustments'!$A$70:$I$86,TRUNC(COLUMN(AA$2)/5)+2,FALSE)*SUMIFS('IEA-MethaneAbatement-US'!$M:$M,'IEA-MethaneAbatement-US'!$N:$N,"&lt;"&amp;$B28,'IEA-MethaneAbatement-US'!$N:$N,"&gt;="&amp;$A28,'IEA-MethaneAbatement-US'!$L:$L,$B$1))+(VLOOKUP($C$1,'Multipliers and Adjustments'!$A$70:$I$86,TRUNC(COLUMN(AA$2)/5)+2,FALSE)*SUMIFS('IEA-MethaneAbatement-US'!$M:$M,'IEA-MethaneAbatement-US'!$N:$N,"&lt;"&amp;$B28,'IEA-MethaneAbatement-US'!$N:$N,"&gt;="&amp;$A28,'IEA-MethaneAbatement-US'!$L:$L,$C$1))+(VLOOKUP($D$1,'Multipliers and Adjustments'!$A$70:$I$86,TRUNC(COLUMN(AA$2)/5)+2,FALSE)*SUMIFS('IEA-MethaneAbatement-US'!$M:$M,'IEA-MethaneAbatement-US'!$N:$N,"&lt;"&amp;$B28,'IEA-MethaneAbatement-US'!$N:$N,"&gt;="&amp;$A28,'IEA-MethaneAbatement-US'!$L:$L,$D$1)))*'State Downscaling Multipliers'!$B$7*(1+'EPA to IEA Scaling'!AE$10)</f>
        <v>0</v>
      </c>
      <c r="AB28" s="105">
        <f>((VLOOKUP($B$1,'Multipliers and Adjustments'!$A$70:$I$86,TRUNC(COLUMN(AB$2)/5)+2,FALSE)*SUMIFS('IEA-MethaneAbatement-US'!$M:$M,'IEA-MethaneAbatement-US'!$N:$N,"&lt;"&amp;$B28,'IEA-MethaneAbatement-US'!$N:$N,"&gt;="&amp;$A28,'IEA-MethaneAbatement-US'!$L:$L,$B$1))+(VLOOKUP($C$1,'Multipliers and Adjustments'!$A$70:$I$86,TRUNC(COLUMN(AB$2)/5)+2,FALSE)*SUMIFS('IEA-MethaneAbatement-US'!$M:$M,'IEA-MethaneAbatement-US'!$N:$N,"&lt;"&amp;$B28,'IEA-MethaneAbatement-US'!$N:$N,"&gt;="&amp;$A28,'IEA-MethaneAbatement-US'!$L:$L,$C$1))+(VLOOKUP($D$1,'Multipliers and Adjustments'!$A$70:$I$86,TRUNC(COLUMN(AB$2)/5)+2,FALSE)*SUMIFS('IEA-MethaneAbatement-US'!$M:$M,'IEA-MethaneAbatement-US'!$N:$N,"&lt;"&amp;$B28,'IEA-MethaneAbatement-US'!$N:$N,"&gt;="&amp;$A28,'IEA-MethaneAbatement-US'!$L:$L,$D$1)))*'State Downscaling Multipliers'!$B$7*(1+'EPA to IEA Scaling'!AF$10)</f>
        <v>0</v>
      </c>
      <c r="AC28" s="2">
        <f>((VLOOKUP($B$1,'Multipliers and Adjustments'!$A$70:$I$86,TRUNC(COLUMN(AC$2)/5)+2,FALSE)*SUMIFS('IEA-MethaneAbatement-US'!$M:$M,'IEA-MethaneAbatement-US'!$N:$N,"&lt;"&amp;$B28,'IEA-MethaneAbatement-US'!$N:$N,"&gt;="&amp;$A28,'IEA-MethaneAbatement-US'!$L:$L,$B$1))+(VLOOKUP($C$1,'Multipliers and Adjustments'!$A$70:$I$86,TRUNC(COLUMN(AC$2)/5)+2,FALSE)*SUMIFS('IEA-MethaneAbatement-US'!$M:$M,'IEA-MethaneAbatement-US'!$N:$N,"&lt;"&amp;$B28,'IEA-MethaneAbatement-US'!$N:$N,"&gt;="&amp;$A28,'IEA-MethaneAbatement-US'!$L:$L,$C$1))+(VLOOKUP($D$1,'Multipliers and Adjustments'!$A$70:$I$86,TRUNC(COLUMN(AC$2)/5)+2,FALSE)*SUMIFS('IEA-MethaneAbatement-US'!$M:$M,'IEA-MethaneAbatement-US'!$N:$N,"&lt;"&amp;$B28,'IEA-MethaneAbatement-US'!$N:$N,"&gt;="&amp;$A28,'IEA-MethaneAbatement-US'!$L:$L,$D$1)))*'State Downscaling Multipliers'!$B$7*(1+'EPA to IEA Scaling'!AG$10)</f>
        <v>0</v>
      </c>
      <c r="AD28" s="2">
        <f>((VLOOKUP($B$1,'Multipliers and Adjustments'!$A$70:$I$86,TRUNC(COLUMN(AD$2)/5)+2,FALSE)*SUMIFS('IEA-MethaneAbatement-US'!$M:$M,'IEA-MethaneAbatement-US'!$N:$N,"&lt;"&amp;$B28,'IEA-MethaneAbatement-US'!$N:$N,"&gt;="&amp;$A28,'IEA-MethaneAbatement-US'!$L:$L,$B$1))+(VLOOKUP($C$1,'Multipliers and Adjustments'!$A$70:$I$86,TRUNC(COLUMN(AD$2)/5)+2,FALSE)*SUMIFS('IEA-MethaneAbatement-US'!$M:$M,'IEA-MethaneAbatement-US'!$N:$N,"&lt;"&amp;$B28,'IEA-MethaneAbatement-US'!$N:$N,"&gt;="&amp;$A28,'IEA-MethaneAbatement-US'!$L:$L,$C$1))+(VLOOKUP($D$1,'Multipliers and Adjustments'!$A$70:$I$86,TRUNC(COLUMN(AD$2)/5)+2,FALSE)*SUMIFS('IEA-MethaneAbatement-US'!$M:$M,'IEA-MethaneAbatement-US'!$N:$N,"&lt;"&amp;$B28,'IEA-MethaneAbatement-US'!$N:$N,"&gt;="&amp;$A28,'IEA-MethaneAbatement-US'!$L:$L,$D$1)))*'State Downscaling Multipliers'!$B$7*(1+'EPA to IEA Scaling'!AH$10)</f>
        <v>0</v>
      </c>
      <c r="AE28" s="2">
        <f>((VLOOKUP($B$1,'Multipliers and Adjustments'!$A$70:$I$86,TRUNC(COLUMN(AE$2)/5)+2,FALSE)*SUMIFS('IEA-MethaneAbatement-US'!$M:$M,'IEA-MethaneAbatement-US'!$N:$N,"&lt;"&amp;$B28,'IEA-MethaneAbatement-US'!$N:$N,"&gt;="&amp;$A28,'IEA-MethaneAbatement-US'!$L:$L,$B$1))+(VLOOKUP($C$1,'Multipliers and Adjustments'!$A$70:$I$86,TRUNC(COLUMN(AE$2)/5)+2,FALSE)*SUMIFS('IEA-MethaneAbatement-US'!$M:$M,'IEA-MethaneAbatement-US'!$N:$N,"&lt;"&amp;$B28,'IEA-MethaneAbatement-US'!$N:$N,"&gt;="&amp;$A28,'IEA-MethaneAbatement-US'!$L:$L,$C$1))+(VLOOKUP($D$1,'Multipliers and Adjustments'!$A$70:$I$86,TRUNC(COLUMN(AE$2)/5)+2,FALSE)*SUMIFS('IEA-MethaneAbatement-US'!$M:$M,'IEA-MethaneAbatement-US'!$N:$N,"&lt;"&amp;$B28,'IEA-MethaneAbatement-US'!$N:$N,"&gt;="&amp;$A28,'IEA-MethaneAbatement-US'!$L:$L,$D$1)))*'State Downscaling Multipliers'!$B$7*(1+'EPA to IEA Scaling'!AI$10)</f>
        <v>0</v>
      </c>
      <c r="AF28" s="2">
        <f>((VLOOKUP($B$1,'Multipliers and Adjustments'!$A$70:$I$86,TRUNC(COLUMN(AF$2)/5)+2,FALSE)*SUMIFS('IEA-MethaneAbatement-US'!$M:$M,'IEA-MethaneAbatement-US'!$N:$N,"&lt;"&amp;$B28,'IEA-MethaneAbatement-US'!$N:$N,"&gt;="&amp;$A28,'IEA-MethaneAbatement-US'!$L:$L,$B$1))+(VLOOKUP($C$1,'Multipliers and Adjustments'!$A$70:$I$86,TRUNC(COLUMN(AF$2)/5)+2,FALSE)*SUMIFS('IEA-MethaneAbatement-US'!$M:$M,'IEA-MethaneAbatement-US'!$N:$N,"&lt;"&amp;$B28,'IEA-MethaneAbatement-US'!$N:$N,"&gt;="&amp;$A28,'IEA-MethaneAbatement-US'!$L:$L,$C$1))+(VLOOKUP($D$1,'Multipliers and Adjustments'!$A$70:$I$86,TRUNC(COLUMN(AF$2)/5)+2,FALSE)*SUMIFS('IEA-MethaneAbatement-US'!$M:$M,'IEA-MethaneAbatement-US'!$N:$N,"&lt;"&amp;$B28,'IEA-MethaneAbatement-US'!$N:$N,"&gt;="&amp;$A28,'IEA-MethaneAbatement-US'!$L:$L,$D$1)))*'State Downscaling Multipliers'!$B$7*(1+'EPA to IEA Scaling'!AJ$10)</f>
        <v>0</v>
      </c>
      <c r="AG28" s="105">
        <f>((VLOOKUP($B$1,'Multipliers and Adjustments'!$A$70:$I$86,TRUNC(COLUMN(AG$2)/5)+2,FALSE)*SUMIFS('IEA-MethaneAbatement-US'!$M:$M,'IEA-MethaneAbatement-US'!$N:$N,"&lt;"&amp;$B28,'IEA-MethaneAbatement-US'!$N:$N,"&gt;="&amp;$A28,'IEA-MethaneAbatement-US'!$L:$L,$B$1))+(VLOOKUP($C$1,'Multipliers and Adjustments'!$A$70:$I$86,TRUNC(COLUMN(AG$2)/5)+2,FALSE)*SUMIFS('IEA-MethaneAbatement-US'!$M:$M,'IEA-MethaneAbatement-US'!$N:$N,"&lt;"&amp;$B28,'IEA-MethaneAbatement-US'!$N:$N,"&gt;="&amp;$A28,'IEA-MethaneAbatement-US'!$L:$L,$C$1))+(VLOOKUP($D$1,'Multipliers and Adjustments'!$A$70:$I$86,TRUNC(COLUMN(AG$2)/5)+2,FALSE)*SUMIFS('IEA-MethaneAbatement-US'!$M:$M,'IEA-MethaneAbatement-US'!$N:$N,"&lt;"&amp;$B28,'IEA-MethaneAbatement-US'!$N:$N,"&gt;="&amp;$A28,'IEA-MethaneAbatement-US'!$L:$L,$D$1)))*'State Downscaling Multipliers'!$B$7*(1+'EPA to IEA Scaling'!AK$10)</f>
        <v>0</v>
      </c>
      <c r="AH28" s="2">
        <f>((VLOOKUP($B$1,'Multipliers and Adjustments'!$A$70:$I$86,TRUNC(COLUMN(AH$2)/5)+2,FALSE)*SUMIFS('IEA-MethaneAbatement-US'!$M:$M,'IEA-MethaneAbatement-US'!$N:$N,"&lt;"&amp;$B28,'IEA-MethaneAbatement-US'!$N:$N,"&gt;="&amp;$A28,'IEA-MethaneAbatement-US'!$L:$L,$B$1))+(VLOOKUP($C$1,'Multipliers and Adjustments'!$A$70:$I$86,TRUNC(COLUMN(AH$2)/5)+2,FALSE)*SUMIFS('IEA-MethaneAbatement-US'!$M:$M,'IEA-MethaneAbatement-US'!$N:$N,"&lt;"&amp;$B28,'IEA-MethaneAbatement-US'!$N:$N,"&gt;="&amp;$A28,'IEA-MethaneAbatement-US'!$L:$L,$C$1))+(VLOOKUP($D$1,'Multipliers and Adjustments'!$A$70:$I$86,TRUNC(COLUMN(AH$2)/5)+2,FALSE)*SUMIFS('IEA-MethaneAbatement-US'!$M:$M,'IEA-MethaneAbatement-US'!$N:$N,"&lt;"&amp;$B28,'IEA-MethaneAbatement-US'!$N:$N,"&gt;="&amp;$A28,'IEA-MethaneAbatement-US'!$L:$L,$D$1)))*'State Downscaling Multipliers'!$B$7*(1+'EPA to IEA Scaling'!AL$10)</f>
        <v>0</v>
      </c>
      <c r="AI28" s="2">
        <f>((VLOOKUP($B$1,'Multipliers and Adjustments'!$A$70:$I$86,TRUNC(COLUMN(AI$2)/5)+2,FALSE)*SUMIFS('IEA-MethaneAbatement-US'!$M:$M,'IEA-MethaneAbatement-US'!$N:$N,"&lt;"&amp;$B28,'IEA-MethaneAbatement-US'!$N:$N,"&gt;="&amp;$A28,'IEA-MethaneAbatement-US'!$L:$L,$B$1))+(VLOOKUP($C$1,'Multipliers and Adjustments'!$A$70:$I$86,TRUNC(COLUMN(AI$2)/5)+2,FALSE)*SUMIFS('IEA-MethaneAbatement-US'!$M:$M,'IEA-MethaneAbatement-US'!$N:$N,"&lt;"&amp;$B28,'IEA-MethaneAbatement-US'!$N:$N,"&gt;="&amp;$A28,'IEA-MethaneAbatement-US'!$L:$L,$C$1))+(VLOOKUP($D$1,'Multipliers and Adjustments'!$A$70:$I$86,TRUNC(COLUMN(AI$2)/5)+2,FALSE)*SUMIFS('IEA-MethaneAbatement-US'!$M:$M,'IEA-MethaneAbatement-US'!$N:$N,"&lt;"&amp;$B28,'IEA-MethaneAbatement-US'!$N:$N,"&gt;="&amp;$A28,'IEA-MethaneAbatement-US'!$L:$L,$D$1)))*'State Downscaling Multipliers'!$B$7*(1+'EPA to IEA Scaling'!AM$10)</f>
        <v>0</v>
      </c>
      <c r="AJ28" s="2">
        <f>((VLOOKUP($B$1,'Multipliers and Adjustments'!$A$70:$I$86,TRUNC(COLUMN(AJ$2)/5)+2,FALSE)*SUMIFS('IEA-MethaneAbatement-US'!$M:$M,'IEA-MethaneAbatement-US'!$N:$N,"&lt;"&amp;$B28,'IEA-MethaneAbatement-US'!$N:$N,"&gt;="&amp;$A28,'IEA-MethaneAbatement-US'!$L:$L,$B$1))+(VLOOKUP($C$1,'Multipliers and Adjustments'!$A$70:$I$86,TRUNC(COLUMN(AJ$2)/5)+2,FALSE)*SUMIFS('IEA-MethaneAbatement-US'!$M:$M,'IEA-MethaneAbatement-US'!$N:$N,"&lt;"&amp;$B28,'IEA-MethaneAbatement-US'!$N:$N,"&gt;="&amp;$A28,'IEA-MethaneAbatement-US'!$L:$L,$C$1))+(VLOOKUP($D$1,'Multipliers and Adjustments'!$A$70:$I$86,TRUNC(COLUMN(AJ$2)/5)+2,FALSE)*SUMIFS('IEA-MethaneAbatement-US'!$M:$M,'IEA-MethaneAbatement-US'!$N:$N,"&lt;"&amp;$B28,'IEA-MethaneAbatement-US'!$N:$N,"&gt;="&amp;$A28,'IEA-MethaneAbatement-US'!$L:$L,$D$1)))*'State Downscaling Multipliers'!$B$7*(1+'EPA to IEA Scaling'!AN$10)</f>
        <v>0</v>
      </c>
      <c r="AK28" s="2">
        <f>((VLOOKUP($B$1,'Multipliers and Adjustments'!$A$70:$I$86,TRUNC(COLUMN(AK$2)/5)+2,FALSE)*SUMIFS('IEA-MethaneAbatement-US'!$M:$M,'IEA-MethaneAbatement-US'!$N:$N,"&lt;"&amp;$B28,'IEA-MethaneAbatement-US'!$N:$N,"&gt;="&amp;$A28,'IEA-MethaneAbatement-US'!$L:$L,$B$1))+(VLOOKUP($C$1,'Multipliers and Adjustments'!$A$70:$I$86,TRUNC(COLUMN(AK$2)/5)+2,FALSE)*SUMIFS('IEA-MethaneAbatement-US'!$M:$M,'IEA-MethaneAbatement-US'!$N:$N,"&lt;"&amp;$B28,'IEA-MethaneAbatement-US'!$N:$N,"&gt;="&amp;$A28,'IEA-MethaneAbatement-US'!$L:$L,$C$1))+(VLOOKUP($D$1,'Multipliers and Adjustments'!$A$70:$I$86,TRUNC(COLUMN(AK$2)/5)+2,FALSE)*SUMIFS('IEA-MethaneAbatement-US'!$M:$M,'IEA-MethaneAbatement-US'!$N:$N,"&lt;"&amp;$B28,'IEA-MethaneAbatement-US'!$N:$N,"&gt;="&amp;$A28,'IEA-MethaneAbatement-US'!$L:$L,$D$1)))*'State Downscaling Multipliers'!$B$7*(1+'EPA to IEA Scaling'!AO$10)</f>
        <v>0</v>
      </c>
      <c r="AL28" s="105">
        <f>((VLOOKUP($B$1,'Multipliers and Adjustments'!$A$70:$I$86,TRUNC(COLUMN(AL$2)/5)+2,FALSE)*SUMIFS('IEA-MethaneAbatement-US'!$M:$M,'IEA-MethaneAbatement-US'!$N:$N,"&lt;"&amp;$B28,'IEA-MethaneAbatement-US'!$N:$N,"&gt;="&amp;$A28,'IEA-MethaneAbatement-US'!$L:$L,$B$1))+(VLOOKUP($C$1,'Multipliers and Adjustments'!$A$70:$I$86,TRUNC(COLUMN(AL$2)/5)+2,FALSE)*SUMIFS('IEA-MethaneAbatement-US'!$M:$M,'IEA-MethaneAbatement-US'!$N:$N,"&lt;"&amp;$B28,'IEA-MethaneAbatement-US'!$N:$N,"&gt;="&amp;$A28,'IEA-MethaneAbatement-US'!$L:$L,$C$1))+(VLOOKUP($D$1,'Multipliers and Adjustments'!$A$70:$I$86,TRUNC(COLUMN(AL$2)/5)+2,FALSE)*SUMIFS('IEA-MethaneAbatement-US'!$M:$M,'IEA-MethaneAbatement-US'!$N:$N,"&lt;"&amp;$B28,'IEA-MethaneAbatement-US'!$N:$N,"&gt;="&amp;$A28,'IEA-MethaneAbatement-US'!$L:$L,$D$1)))*'State Downscaling Multipliers'!$B$7*(1+'EPA to IEA Scaling'!AP$10)</f>
        <v>0</v>
      </c>
    </row>
    <row r="29" spans="1:38" ht="15.75" customHeight="1" x14ac:dyDescent="0.25">
      <c r="A29" s="50">
        <f t="shared" si="1"/>
        <v>-50</v>
      </c>
      <c r="B29" s="50">
        <f t="shared" si="2"/>
        <v>-40</v>
      </c>
      <c r="C29" s="105">
        <f>((VLOOKUP($B$1,'Multipliers and Adjustments'!$A$70:$I$86,TRUNC(COLUMN(C$2)/5)+2,FALSE)*SUMIFS('IEA-MethaneAbatement-US'!$M:$M,'IEA-MethaneAbatement-US'!$N:$N,"&lt;"&amp;$B29,'IEA-MethaneAbatement-US'!$N:$N,"&gt;="&amp;$A29,'IEA-MethaneAbatement-US'!$L:$L,$B$1))+(VLOOKUP($C$1,'Multipliers and Adjustments'!$A$70:$I$86,TRUNC(COLUMN(C$2)/5)+2,FALSE)*SUMIFS('IEA-MethaneAbatement-US'!$M:$M,'IEA-MethaneAbatement-US'!$N:$N,"&lt;"&amp;$B29,'IEA-MethaneAbatement-US'!$N:$N,"&gt;="&amp;$A29,'IEA-MethaneAbatement-US'!$L:$L,$C$1))+(VLOOKUP($D$1,'Multipliers and Adjustments'!$A$70:$I$86,TRUNC(COLUMN(C$2)/5)+2,FALSE)*SUMIFS('IEA-MethaneAbatement-US'!$M:$M,'IEA-MethaneAbatement-US'!$N:$N,"&lt;"&amp;$B29,'IEA-MethaneAbatement-US'!$N:$N,"&gt;="&amp;$A29,'IEA-MethaneAbatement-US'!$L:$L,$D$1)))*'State Downscaling Multipliers'!$B$7*(1+'EPA to IEA Scaling'!G$10)</f>
        <v>0</v>
      </c>
      <c r="D29" s="2">
        <f>((VLOOKUP($B$1,'Multipliers and Adjustments'!$A$70:$I$86,TRUNC(COLUMN(D$2)/5)+2,FALSE)*SUMIFS('IEA-MethaneAbatement-US'!$M:$M,'IEA-MethaneAbatement-US'!$N:$N,"&lt;"&amp;$B29,'IEA-MethaneAbatement-US'!$N:$N,"&gt;="&amp;$A29,'IEA-MethaneAbatement-US'!$L:$L,$B$1))+(VLOOKUP($C$1,'Multipliers and Adjustments'!$A$70:$I$86,TRUNC(COLUMN(D$2)/5)+2,FALSE)*SUMIFS('IEA-MethaneAbatement-US'!$M:$M,'IEA-MethaneAbatement-US'!$N:$N,"&lt;"&amp;$B29,'IEA-MethaneAbatement-US'!$N:$N,"&gt;="&amp;$A29,'IEA-MethaneAbatement-US'!$L:$L,$C$1))+(VLOOKUP($D$1,'Multipliers and Adjustments'!$A$70:$I$86,TRUNC(COLUMN(D$2)/5)+2,FALSE)*SUMIFS('IEA-MethaneAbatement-US'!$M:$M,'IEA-MethaneAbatement-US'!$N:$N,"&lt;"&amp;$B29,'IEA-MethaneAbatement-US'!$N:$N,"&gt;="&amp;$A29,'IEA-MethaneAbatement-US'!$L:$L,$D$1)))*'State Downscaling Multipliers'!$B$7*(1+'EPA to IEA Scaling'!H$10)</f>
        <v>0</v>
      </c>
      <c r="E29" s="2">
        <f>((VLOOKUP($B$1,'Multipliers and Adjustments'!$A$70:$I$86,TRUNC(COLUMN(E$2)/5)+2,FALSE)*SUMIFS('IEA-MethaneAbatement-US'!$M:$M,'IEA-MethaneAbatement-US'!$N:$N,"&lt;"&amp;$B29,'IEA-MethaneAbatement-US'!$N:$N,"&gt;="&amp;$A29,'IEA-MethaneAbatement-US'!$L:$L,$B$1))+(VLOOKUP($C$1,'Multipliers and Adjustments'!$A$70:$I$86,TRUNC(COLUMN(E$2)/5)+2,FALSE)*SUMIFS('IEA-MethaneAbatement-US'!$M:$M,'IEA-MethaneAbatement-US'!$N:$N,"&lt;"&amp;$B29,'IEA-MethaneAbatement-US'!$N:$N,"&gt;="&amp;$A29,'IEA-MethaneAbatement-US'!$L:$L,$C$1))+(VLOOKUP($D$1,'Multipliers and Adjustments'!$A$70:$I$86,TRUNC(COLUMN(E$2)/5)+2,FALSE)*SUMIFS('IEA-MethaneAbatement-US'!$M:$M,'IEA-MethaneAbatement-US'!$N:$N,"&lt;"&amp;$B29,'IEA-MethaneAbatement-US'!$N:$N,"&gt;="&amp;$A29,'IEA-MethaneAbatement-US'!$L:$L,$D$1)))*'State Downscaling Multipliers'!$B$7*(1+'EPA to IEA Scaling'!I$10)</f>
        <v>0</v>
      </c>
      <c r="F29" s="2">
        <f>((VLOOKUP($B$1,'Multipliers and Adjustments'!$A$70:$I$86,TRUNC(COLUMN(F$2)/5)+2,FALSE)*SUMIFS('IEA-MethaneAbatement-US'!$M:$M,'IEA-MethaneAbatement-US'!$N:$N,"&lt;"&amp;$B29,'IEA-MethaneAbatement-US'!$N:$N,"&gt;="&amp;$A29,'IEA-MethaneAbatement-US'!$L:$L,$B$1))+(VLOOKUP($C$1,'Multipliers and Adjustments'!$A$70:$I$86,TRUNC(COLUMN(F$2)/5)+2,FALSE)*SUMIFS('IEA-MethaneAbatement-US'!$M:$M,'IEA-MethaneAbatement-US'!$N:$N,"&lt;"&amp;$B29,'IEA-MethaneAbatement-US'!$N:$N,"&gt;="&amp;$A29,'IEA-MethaneAbatement-US'!$L:$L,$C$1))+(VLOOKUP($D$1,'Multipliers and Adjustments'!$A$70:$I$86,TRUNC(COLUMN(F$2)/5)+2,FALSE)*SUMIFS('IEA-MethaneAbatement-US'!$M:$M,'IEA-MethaneAbatement-US'!$N:$N,"&lt;"&amp;$B29,'IEA-MethaneAbatement-US'!$N:$N,"&gt;="&amp;$A29,'IEA-MethaneAbatement-US'!$L:$L,$D$1)))*'State Downscaling Multipliers'!$B$7*(1+'EPA to IEA Scaling'!J$10)</f>
        <v>0</v>
      </c>
      <c r="G29" s="154">
        <f>((VLOOKUP($B$1,'Multipliers and Adjustments'!$A$70:$I$86,TRUNC(COLUMN(G$2)/5)+2,FALSE)*SUMIFS('IEA-MethaneAbatement-US'!$M:$M,'IEA-MethaneAbatement-US'!$N:$N,"&lt;"&amp;$B29,'IEA-MethaneAbatement-US'!$N:$N,"&gt;="&amp;$A29,'IEA-MethaneAbatement-US'!$L:$L,$B$1))+(VLOOKUP($C$1,'Multipliers and Adjustments'!$A$70:$I$86,TRUNC(COLUMN(G$2)/5)+2,FALSE)*SUMIFS('IEA-MethaneAbatement-US'!$M:$M,'IEA-MethaneAbatement-US'!$N:$N,"&lt;"&amp;$B29,'IEA-MethaneAbatement-US'!$N:$N,"&gt;="&amp;$A29,'IEA-MethaneAbatement-US'!$L:$L,$C$1))+(VLOOKUP($D$1,'Multipliers and Adjustments'!$A$70:$I$86,TRUNC(COLUMN(G$2)/5)+2,FALSE)*SUMIFS('IEA-MethaneAbatement-US'!$M:$M,'IEA-MethaneAbatement-US'!$N:$N,"&lt;"&amp;$B29,'IEA-MethaneAbatement-US'!$N:$N,"&gt;="&amp;$A29,'IEA-MethaneAbatement-US'!$L:$L,$D$1)))*'State Downscaling Multipliers'!$B$7*(1+'EPA to IEA Scaling'!K$10)</f>
        <v>0</v>
      </c>
      <c r="H29" s="105">
        <f>((VLOOKUP($B$1,'Multipliers and Adjustments'!$A$70:$I$86,TRUNC(COLUMN(H$2)/5)+2,FALSE)*SUMIFS('IEA-MethaneAbatement-US'!$M:$M,'IEA-MethaneAbatement-US'!$N:$N,"&lt;"&amp;$B29,'IEA-MethaneAbatement-US'!$N:$N,"&gt;="&amp;$A29,'IEA-MethaneAbatement-US'!$L:$L,$B$1))+(VLOOKUP($C$1,'Multipliers and Adjustments'!$A$70:$I$86,TRUNC(COLUMN(H$2)/5)+2,FALSE)*SUMIFS('IEA-MethaneAbatement-US'!$M:$M,'IEA-MethaneAbatement-US'!$N:$N,"&lt;"&amp;$B29,'IEA-MethaneAbatement-US'!$N:$N,"&gt;="&amp;$A29,'IEA-MethaneAbatement-US'!$L:$L,$C$1))+(VLOOKUP($D$1,'Multipliers and Adjustments'!$A$70:$I$86,TRUNC(COLUMN(H$2)/5)+2,FALSE)*SUMIFS('IEA-MethaneAbatement-US'!$M:$M,'IEA-MethaneAbatement-US'!$N:$N,"&lt;"&amp;$B29,'IEA-MethaneAbatement-US'!$N:$N,"&gt;="&amp;$A29,'IEA-MethaneAbatement-US'!$L:$L,$D$1)))*'State Downscaling Multipliers'!$B$7*(1+'EPA to IEA Scaling'!L$10)</f>
        <v>0</v>
      </c>
      <c r="I29" s="2">
        <f>((VLOOKUP($B$1,'Multipliers and Adjustments'!$A$70:$I$86,TRUNC(COLUMN(I$2)/5)+2,FALSE)*SUMIFS('IEA-MethaneAbatement-US'!$M:$M,'IEA-MethaneAbatement-US'!$N:$N,"&lt;"&amp;$B29,'IEA-MethaneAbatement-US'!$N:$N,"&gt;="&amp;$A29,'IEA-MethaneAbatement-US'!$L:$L,$B$1))+(VLOOKUP($C$1,'Multipliers and Adjustments'!$A$70:$I$86,TRUNC(COLUMN(I$2)/5)+2,FALSE)*SUMIFS('IEA-MethaneAbatement-US'!$M:$M,'IEA-MethaneAbatement-US'!$N:$N,"&lt;"&amp;$B29,'IEA-MethaneAbatement-US'!$N:$N,"&gt;="&amp;$A29,'IEA-MethaneAbatement-US'!$L:$L,$C$1))+(VLOOKUP($D$1,'Multipliers and Adjustments'!$A$70:$I$86,TRUNC(COLUMN(I$2)/5)+2,FALSE)*SUMIFS('IEA-MethaneAbatement-US'!$M:$M,'IEA-MethaneAbatement-US'!$N:$N,"&lt;"&amp;$B29,'IEA-MethaneAbatement-US'!$N:$N,"&gt;="&amp;$A29,'IEA-MethaneAbatement-US'!$L:$L,$D$1)))*'State Downscaling Multipliers'!$B$7*(1+'EPA to IEA Scaling'!M$10)</f>
        <v>0</v>
      </c>
      <c r="J29" s="2">
        <f>((VLOOKUP($B$1,'Multipliers and Adjustments'!$A$70:$I$86,TRUNC(COLUMN(J$2)/5)+2,FALSE)*SUMIFS('IEA-MethaneAbatement-US'!$M:$M,'IEA-MethaneAbatement-US'!$N:$N,"&lt;"&amp;$B29,'IEA-MethaneAbatement-US'!$N:$N,"&gt;="&amp;$A29,'IEA-MethaneAbatement-US'!$L:$L,$B$1))+(VLOOKUP($C$1,'Multipliers and Adjustments'!$A$70:$I$86,TRUNC(COLUMN(J$2)/5)+2,FALSE)*SUMIFS('IEA-MethaneAbatement-US'!$M:$M,'IEA-MethaneAbatement-US'!$N:$N,"&lt;"&amp;$B29,'IEA-MethaneAbatement-US'!$N:$N,"&gt;="&amp;$A29,'IEA-MethaneAbatement-US'!$L:$L,$C$1))+(VLOOKUP($D$1,'Multipliers and Adjustments'!$A$70:$I$86,TRUNC(COLUMN(J$2)/5)+2,FALSE)*SUMIFS('IEA-MethaneAbatement-US'!$M:$M,'IEA-MethaneAbatement-US'!$N:$N,"&lt;"&amp;$B29,'IEA-MethaneAbatement-US'!$N:$N,"&gt;="&amp;$A29,'IEA-MethaneAbatement-US'!$L:$L,$D$1)))*'State Downscaling Multipliers'!$B$7*(1+'EPA to IEA Scaling'!N$10)</f>
        <v>0</v>
      </c>
      <c r="K29" s="2">
        <f>((VLOOKUP($B$1,'Multipliers and Adjustments'!$A$70:$I$86,TRUNC(COLUMN(K$2)/5)+2,FALSE)*SUMIFS('IEA-MethaneAbatement-US'!$M:$M,'IEA-MethaneAbatement-US'!$N:$N,"&lt;"&amp;$B29,'IEA-MethaneAbatement-US'!$N:$N,"&gt;="&amp;$A29,'IEA-MethaneAbatement-US'!$L:$L,$B$1))+(VLOOKUP($C$1,'Multipliers and Adjustments'!$A$70:$I$86,TRUNC(COLUMN(K$2)/5)+2,FALSE)*SUMIFS('IEA-MethaneAbatement-US'!$M:$M,'IEA-MethaneAbatement-US'!$N:$N,"&lt;"&amp;$B29,'IEA-MethaneAbatement-US'!$N:$N,"&gt;="&amp;$A29,'IEA-MethaneAbatement-US'!$L:$L,$C$1))+(VLOOKUP($D$1,'Multipliers and Adjustments'!$A$70:$I$86,TRUNC(COLUMN(K$2)/5)+2,FALSE)*SUMIFS('IEA-MethaneAbatement-US'!$M:$M,'IEA-MethaneAbatement-US'!$N:$N,"&lt;"&amp;$B29,'IEA-MethaneAbatement-US'!$N:$N,"&gt;="&amp;$A29,'IEA-MethaneAbatement-US'!$L:$L,$D$1)))*'State Downscaling Multipliers'!$B$7*(1+'EPA to IEA Scaling'!O$10)</f>
        <v>0</v>
      </c>
      <c r="L29" s="2">
        <f>((VLOOKUP($B$1,'Multipliers and Adjustments'!$A$70:$I$86,TRUNC(COLUMN(L$2)/5)+2,FALSE)*SUMIFS('IEA-MethaneAbatement-US'!$M:$M,'IEA-MethaneAbatement-US'!$N:$N,"&lt;"&amp;$B29,'IEA-MethaneAbatement-US'!$N:$N,"&gt;="&amp;$A29,'IEA-MethaneAbatement-US'!$L:$L,$B$1))+(VLOOKUP($C$1,'Multipliers and Adjustments'!$A$70:$I$86,TRUNC(COLUMN(L$2)/5)+2,FALSE)*SUMIFS('IEA-MethaneAbatement-US'!$M:$M,'IEA-MethaneAbatement-US'!$N:$N,"&lt;"&amp;$B29,'IEA-MethaneAbatement-US'!$N:$N,"&gt;="&amp;$A29,'IEA-MethaneAbatement-US'!$L:$L,$C$1))+(VLOOKUP($D$1,'Multipliers and Adjustments'!$A$70:$I$86,TRUNC(COLUMN(L$2)/5)+2,FALSE)*SUMIFS('IEA-MethaneAbatement-US'!$M:$M,'IEA-MethaneAbatement-US'!$N:$N,"&lt;"&amp;$B29,'IEA-MethaneAbatement-US'!$N:$N,"&gt;="&amp;$A29,'IEA-MethaneAbatement-US'!$L:$L,$D$1)))*'State Downscaling Multipliers'!$B$7*(1+'EPA to IEA Scaling'!P$10)</f>
        <v>0</v>
      </c>
      <c r="M29" s="105">
        <f>((VLOOKUP($B$1,'Multipliers and Adjustments'!$A$70:$I$86,TRUNC(COLUMN(M$2)/5)+2,FALSE)*SUMIFS('IEA-MethaneAbatement-US'!$M:$M,'IEA-MethaneAbatement-US'!$N:$N,"&lt;"&amp;$B29,'IEA-MethaneAbatement-US'!$N:$N,"&gt;="&amp;$A29,'IEA-MethaneAbatement-US'!$L:$L,$B$1))+(VLOOKUP($C$1,'Multipliers and Adjustments'!$A$70:$I$86,TRUNC(COLUMN(M$2)/5)+2,FALSE)*SUMIFS('IEA-MethaneAbatement-US'!$M:$M,'IEA-MethaneAbatement-US'!$N:$N,"&lt;"&amp;$B29,'IEA-MethaneAbatement-US'!$N:$N,"&gt;="&amp;$A29,'IEA-MethaneAbatement-US'!$L:$L,$C$1))+(VLOOKUP($D$1,'Multipliers and Adjustments'!$A$70:$I$86,TRUNC(COLUMN(M$2)/5)+2,FALSE)*SUMIFS('IEA-MethaneAbatement-US'!$M:$M,'IEA-MethaneAbatement-US'!$N:$N,"&lt;"&amp;$B29,'IEA-MethaneAbatement-US'!$N:$N,"&gt;="&amp;$A29,'IEA-MethaneAbatement-US'!$L:$L,$D$1)))*'State Downscaling Multipliers'!$B$7*(1+'EPA to IEA Scaling'!Q$10)</f>
        <v>0</v>
      </c>
      <c r="N29" s="2">
        <f>((VLOOKUP($B$1,'Multipliers and Adjustments'!$A$70:$I$86,TRUNC(COLUMN(N$2)/5)+2,FALSE)*SUMIFS('IEA-MethaneAbatement-US'!$M:$M,'IEA-MethaneAbatement-US'!$N:$N,"&lt;"&amp;$B29,'IEA-MethaneAbatement-US'!$N:$N,"&gt;="&amp;$A29,'IEA-MethaneAbatement-US'!$L:$L,$B$1))+(VLOOKUP($C$1,'Multipliers and Adjustments'!$A$70:$I$86,TRUNC(COLUMN(N$2)/5)+2,FALSE)*SUMIFS('IEA-MethaneAbatement-US'!$M:$M,'IEA-MethaneAbatement-US'!$N:$N,"&lt;"&amp;$B29,'IEA-MethaneAbatement-US'!$N:$N,"&gt;="&amp;$A29,'IEA-MethaneAbatement-US'!$L:$L,$C$1))+(VLOOKUP($D$1,'Multipliers and Adjustments'!$A$70:$I$86,TRUNC(COLUMN(N$2)/5)+2,FALSE)*SUMIFS('IEA-MethaneAbatement-US'!$M:$M,'IEA-MethaneAbatement-US'!$N:$N,"&lt;"&amp;$B29,'IEA-MethaneAbatement-US'!$N:$N,"&gt;="&amp;$A29,'IEA-MethaneAbatement-US'!$L:$L,$D$1)))*'State Downscaling Multipliers'!$B$7*(1+'EPA to IEA Scaling'!R$10)</f>
        <v>0</v>
      </c>
      <c r="O29" s="2">
        <f>((VLOOKUP($B$1,'Multipliers and Adjustments'!$A$70:$I$86,TRUNC(COLUMN(O$2)/5)+2,FALSE)*SUMIFS('IEA-MethaneAbatement-US'!$M:$M,'IEA-MethaneAbatement-US'!$N:$N,"&lt;"&amp;$B29,'IEA-MethaneAbatement-US'!$N:$N,"&gt;="&amp;$A29,'IEA-MethaneAbatement-US'!$L:$L,$B$1))+(VLOOKUP($C$1,'Multipliers and Adjustments'!$A$70:$I$86,TRUNC(COLUMN(O$2)/5)+2,FALSE)*SUMIFS('IEA-MethaneAbatement-US'!$M:$M,'IEA-MethaneAbatement-US'!$N:$N,"&lt;"&amp;$B29,'IEA-MethaneAbatement-US'!$N:$N,"&gt;="&amp;$A29,'IEA-MethaneAbatement-US'!$L:$L,$C$1))+(VLOOKUP($D$1,'Multipliers and Adjustments'!$A$70:$I$86,TRUNC(COLUMN(O$2)/5)+2,FALSE)*SUMIFS('IEA-MethaneAbatement-US'!$M:$M,'IEA-MethaneAbatement-US'!$N:$N,"&lt;"&amp;$B29,'IEA-MethaneAbatement-US'!$N:$N,"&gt;="&amp;$A29,'IEA-MethaneAbatement-US'!$L:$L,$D$1)))*'State Downscaling Multipliers'!$B$7*(1+'EPA to IEA Scaling'!S$10)</f>
        <v>0</v>
      </c>
      <c r="P29" s="2">
        <f>((VLOOKUP($B$1,'Multipliers and Adjustments'!$A$70:$I$86,TRUNC(COLUMN(P$2)/5)+2,FALSE)*SUMIFS('IEA-MethaneAbatement-US'!$M:$M,'IEA-MethaneAbatement-US'!$N:$N,"&lt;"&amp;$B29,'IEA-MethaneAbatement-US'!$N:$N,"&gt;="&amp;$A29,'IEA-MethaneAbatement-US'!$L:$L,$B$1))+(VLOOKUP($C$1,'Multipliers and Adjustments'!$A$70:$I$86,TRUNC(COLUMN(P$2)/5)+2,FALSE)*SUMIFS('IEA-MethaneAbatement-US'!$M:$M,'IEA-MethaneAbatement-US'!$N:$N,"&lt;"&amp;$B29,'IEA-MethaneAbatement-US'!$N:$N,"&gt;="&amp;$A29,'IEA-MethaneAbatement-US'!$L:$L,$C$1))+(VLOOKUP($D$1,'Multipliers and Adjustments'!$A$70:$I$86,TRUNC(COLUMN(P$2)/5)+2,FALSE)*SUMIFS('IEA-MethaneAbatement-US'!$M:$M,'IEA-MethaneAbatement-US'!$N:$N,"&lt;"&amp;$B29,'IEA-MethaneAbatement-US'!$N:$N,"&gt;="&amp;$A29,'IEA-MethaneAbatement-US'!$L:$L,$D$1)))*'State Downscaling Multipliers'!$B$7*(1+'EPA to IEA Scaling'!T$10)</f>
        <v>0</v>
      </c>
      <c r="Q29" s="2">
        <f>((VLOOKUP($B$1,'Multipliers and Adjustments'!$A$70:$I$86,TRUNC(COLUMN(Q$2)/5)+2,FALSE)*SUMIFS('IEA-MethaneAbatement-US'!$M:$M,'IEA-MethaneAbatement-US'!$N:$N,"&lt;"&amp;$B29,'IEA-MethaneAbatement-US'!$N:$N,"&gt;="&amp;$A29,'IEA-MethaneAbatement-US'!$L:$L,$B$1))+(VLOOKUP($C$1,'Multipliers and Adjustments'!$A$70:$I$86,TRUNC(COLUMN(Q$2)/5)+2,FALSE)*SUMIFS('IEA-MethaneAbatement-US'!$M:$M,'IEA-MethaneAbatement-US'!$N:$N,"&lt;"&amp;$B29,'IEA-MethaneAbatement-US'!$N:$N,"&gt;="&amp;$A29,'IEA-MethaneAbatement-US'!$L:$L,$C$1))+(VLOOKUP($D$1,'Multipliers and Adjustments'!$A$70:$I$86,TRUNC(COLUMN(Q$2)/5)+2,FALSE)*SUMIFS('IEA-MethaneAbatement-US'!$M:$M,'IEA-MethaneAbatement-US'!$N:$N,"&lt;"&amp;$B29,'IEA-MethaneAbatement-US'!$N:$N,"&gt;="&amp;$A29,'IEA-MethaneAbatement-US'!$L:$L,$D$1)))*'State Downscaling Multipliers'!$B$7*(1+'EPA to IEA Scaling'!U$10)</f>
        <v>0</v>
      </c>
      <c r="R29" s="105">
        <f>((VLOOKUP($B$1,'Multipliers and Adjustments'!$A$70:$I$86,TRUNC(COLUMN(R$2)/5)+2,FALSE)*SUMIFS('IEA-MethaneAbatement-US'!$M:$M,'IEA-MethaneAbatement-US'!$N:$N,"&lt;"&amp;$B29,'IEA-MethaneAbatement-US'!$N:$N,"&gt;="&amp;$A29,'IEA-MethaneAbatement-US'!$L:$L,$B$1))+(VLOOKUP($C$1,'Multipliers and Adjustments'!$A$70:$I$86,TRUNC(COLUMN(R$2)/5)+2,FALSE)*SUMIFS('IEA-MethaneAbatement-US'!$M:$M,'IEA-MethaneAbatement-US'!$N:$N,"&lt;"&amp;$B29,'IEA-MethaneAbatement-US'!$N:$N,"&gt;="&amp;$A29,'IEA-MethaneAbatement-US'!$L:$L,$C$1))+(VLOOKUP($D$1,'Multipliers and Adjustments'!$A$70:$I$86,TRUNC(COLUMN(R$2)/5)+2,FALSE)*SUMIFS('IEA-MethaneAbatement-US'!$M:$M,'IEA-MethaneAbatement-US'!$N:$N,"&lt;"&amp;$B29,'IEA-MethaneAbatement-US'!$N:$N,"&gt;="&amp;$A29,'IEA-MethaneAbatement-US'!$L:$L,$D$1)))*'State Downscaling Multipliers'!$B$7*(1+'EPA to IEA Scaling'!V$10)</f>
        <v>0</v>
      </c>
      <c r="S29" s="2">
        <f>((VLOOKUP($B$1,'Multipliers and Adjustments'!$A$70:$I$86,TRUNC(COLUMN(S$2)/5)+2,FALSE)*SUMIFS('IEA-MethaneAbatement-US'!$M:$M,'IEA-MethaneAbatement-US'!$N:$N,"&lt;"&amp;$B29,'IEA-MethaneAbatement-US'!$N:$N,"&gt;="&amp;$A29,'IEA-MethaneAbatement-US'!$L:$L,$B$1))+(VLOOKUP($C$1,'Multipliers and Adjustments'!$A$70:$I$86,TRUNC(COLUMN(S$2)/5)+2,FALSE)*SUMIFS('IEA-MethaneAbatement-US'!$M:$M,'IEA-MethaneAbatement-US'!$N:$N,"&lt;"&amp;$B29,'IEA-MethaneAbatement-US'!$N:$N,"&gt;="&amp;$A29,'IEA-MethaneAbatement-US'!$L:$L,$C$1))+(VLOOKUP($D$1,'Multipliers and Adjustments'!$A$70:$I$86,TRUNC(COLUMN(S$2)/5)+2,FALSE)*SUMIFS('IEA-MethaneAbatement-US'!$M:$M,'IEA-MethaneAbatement-US'!$N:$N,"&lt;"&amp;$B29,'IEA-MethaneAbatement-US'!$N:$N,"&gt;="&amp;$A29,'IEA-MethaneAbatement-US'!$L:$L,$D$1)))*'State Downscaling Multipliers'!$B$7*(1+'EPA to IEA Scaling'!W$10)</f>
        <v>0</v>
      </c>
      <c r="T29" s="2">
        <f>((VLOOKUP($B$1,'Multipliers and Adjustments'!$A$70:$I$86,TRUNC(COLUMN(T$2)/5)+2,FALSE)*SUMIFS('IEA-MethaneAbatement-US'!$M:$M,'IEA-MethaneAbatement-US'!$N:$N,"&lt;"&amp;$B29,'IEA-MethaneAbatement-US'!$N:$N,"&gt;="&amp;$A29,'IEA-MethaneAbatement-US'!$L:$L,$B$1))+(VLOOKUP($C$1,'Multipliers and Adjustments'!$A$70:$I$86,TRUNC(COLUMN(T$2)/5)+2,FALSE)*SUMIFS('IEA-MethaneAbatement-US'!$M:$M,'IEA-MethaneAbatement-US'!$N:$N,"&lt;"&amp;$B29,'IEA-MethaneAbatement-US'!$N:$N,"&gt;="&amp;$A29,'IEA-MethaneAbatement-US'!$L:$L,$C$1))+(VLOOKUP($D$1,'Multipliers and Adjustments'!$A$70:$I$86,TRUNC(COLUMN(T$2)/5)+2,FALSE)*SUMIFS('IEA-MethaneAbatement-US'!$M:$M,'IEA-MethaneAbatement-US'!$N:$N,"&lt;"&amp;$B29,'IEA-MethaneAbatement-US'!$N:$N,"&gt;="&amp;$A29,'IEA-MethaneAbatement-US'!$L:$L,$D$1)))*'State Downscaling Multipliers'!$B$7*(1+'EPA to IEA Scaling'!X$10)</f>
        <v>0</v>
      </c>
      <c r="U29" s="2">
        <f>((VLOOKUP($B$1,'Multipliers and Adjustments'!$A$70:$I$86,TRUNC(COLUMN(U$2)/5)+2,FALSE)*SUMIFS('IEA-MethaneAbatement-US'!$M:$M,'IEA-MethaneAbatement-US'!$N:$N,"&lt;"&amp;$B29,'IEA-MethaneAbatement-US'!$N:$N,"&gt;="&amp;$A29,'IEA-MethaneAbatement-US'!$L:$L,$B$1))+(VLOOKUP($C$1,'Multipliers and Adjustments'!$A$70:$I$86,TRUNC(COLUMN(U$2)/5)+2,FALSE)*SUMIFS('IEA-MethaneAbatement-US'!$M:$M,'IEA-MethaneAbatement-US'!$N:$N,"&lt;"&amp;$B29,'IEA-MethaneAbatement-US'!$N:$N,"&gt;="&amp;$A29,'IEA-MethaneAbatement-US'!$L:$L,$C$1))+(VLOOKUP($D$1,'Multipliers and Adjustments'!$A$70:$I$86,TRUNC(COLUMN(U$2)/5)+2,FALSE)*SUMIFS('IEA-MethaneAbatement-US'!$M:$M,'IEA-MethaneAbatement-US'!$N:$N,"&lt;"&amp;$B29,'IEA-MethaneAbatement-US'!$N:$N,"&gt;="&amp;$A29,'IEA-MethaneAbatement-US'!$L:$L,$D$1)))*'State Downscaling Multipliers'!$B$7*(1+'EPA to IEA Scaling'!Y$10)</f>
        <v>0</v>
      </c>
      <c r="V29" s="2">
        <f>((VLOOKUP($B$1,'Multipliers and Adjustments'!$A$70:$I$86,TRUNC(COLUMN(V$2)/5)+2,FALSE)*SUMIFS('IEA-MethaneAbatement-US'!$M:$M,'IEA-MethaneAbatement-US'!$N:$N,"&lt;"&amp;$B29,'IEA-MethaneAbatement-US'!$N:$N,"&gt;="&amp;$A29,'IEA-MethaneAbatement-US'!$L:$L,$B$1))+(VLOOKUP($C$1,'Multipliers and Adjustments'!$A$70:$I$86,TRUNC(COLUMN(V$2)/5)+2,FALSE)*SUMIFS('IEA-MethaneAbatement-US'!$M:$M,'IEA-MethaneAbatement-US'!$N:$N,"&lt;"&amp;$B29,'IEA-MethaneAbatement-US'!$N:$N,"&gt;="&amp;$A29,'IEA-MethaneAbatement-US'!$L:$L,$C$1))+(VLOOKUP($D$1,'Multipliers and Adjustments'!$A$70:$I$86,TRUNC(COLUMN(V$2)/5)+2,FALSE)*SUMIFS('IEA-MethaneAbatement-US'!$M:$M,'IEA-MethaneAbatement-US'!$N:$N,"&lt;"&amp;$B29,'IEA-MethaneAbatement-US'!$N:$N,"&gt;="&amp;$A29,'IEA-MethaneAbatement-US'!$L:$L,$D$1)))*'State Downscaling Multipliers'!$B$7*(1+'EPA to IEA Scaling'!Z$10)</f>
        <v>0</v>
      </c>
      <c r="W29" s="105">
        <f>((VLOOKUP($B$1,'Multipliers and Adjustments'!$A$70:$I$86,TRUNC(COLUMN(W$2)/5)+2,FALSE)*SUMIFS('IEA-MethaneAbatement-US'!$M:$M,'IEA-MethaneAbatement-US'!$N:$N,"&lt;"&amp;$B29,'IEA-MethaneAbatement-US'!$N:$N,"&gt;="&amp;$A29,'IEA-MethaneAbatement-US'!$L:$L,$B$1))+(VLOOKUP($C$1,'Multipliers and Adjustments'!$A$70:$I$86,TRUNC(COLUMN(W$2)/5)+2,FALSE)*SUMIFS('IEA-MethaneAbatement-US'!$M:$M,'IEA-MethaneAbatement-US'!$N:$N,"&lt;"&amp;$B29,'IEA-MethaneAbatement-US'!$N:$N,"&gt;="&amp;$A29,'IEA-MethaneAbatement-US'!$L:$L,$C$1))+(VLOOKUP($D$1,'Multipliers and Adjustments'!$A$70:$I$86,TRUNC(COLUMN(W$2)/5)+2,FALSE)*SUMIFS('IEA-MethaneAbatement-US'!$M:$M,'IEA-MethaneAbatement-US'!$N:$N,"&lt;"&amp;$B29,'IEA-MethaneAbatement-US'!$N:$N,"&gt;="&amp;$A29,'IEA-MethaneAbatement-US'!$L:$L,$D$1)))*'State Downscaling Multipliers'!$B$7*(1+'EPA to IEA Scaling'!AA$10)</f>
        <v>0</v>
      </c>
      <c r="X29" s="2">
        <f>((VLOOKUP($B$1,'Multipliers and Adjustments'!$A$70:$I$86,TRUNC(COLUMN(X$2)/5)+2,FALSE)*SUMIFS('IEA-MethaneAbatement-US'!$M:$M,'IEA-MethaneAbatement-US'!$N:$N,"&lt;"&amp;$B29,'IEA-MethaneAbatement-US'!$N:$N,"&gt;="&amp;$A29,'IEA-MethaneAbatement-US'!$L:$L,$B$1))+(VLOOKUP($C$1,'Multipliers and Adjustments'!$A$70:$I$86,TRUNC(COLUMN(X$2)/5)+2,FALSE)*SUMIFS('IEA-MethaneAbatement-US'!$M:$M,'IEA-MethaneAbatement-US'!$N:$N,"&lt;"&amp;$B29,'IEA-MethaneAbatement-US'!$N:$N,"&gt;="&amp;$A29,'IEA-MethaneAbatement-US'!$L:$L,$C$1))+(VLOOKUP($D$1,'Multipliers and Adjustments'!$A$70:$I$86,TRUNC(COLUMN(X$2)/5)+2,FALSE)*SUMIFS('IEA-MethaneAbatement-US'!$M:$M,'IEA-MethaneAbatement-US'!$N:$N,"&lt;"&amp;$B29,'IEA-MethaneAbatement-US'!$N:$N,"&gt;="&amp;$A29,'IEA-MethaneAbatement-US'!$L:$L,$D$1)))*'State Downscaling Multipliers'!$B$7*(1+'EPA to IEA Scaling'!AB$10)</f>
        <v>0</v>
      </c>
      <c r="Y29" s="2">
        <f>((VLOOKUP($B$1,'Multipliers and Adjustments'!$A$70:$I$86,TRUNC(COLUMN(Y$2)/5)+2,FALSE)*SUMIFS('IEA-MethaneAbatement-US'!$M:$M,'IEA-MethaneAbatement-US'!$N:$N,"&lt;"&amp;$B29,'IEA-MethaneAbatement-US'!$N:$N,"&gt;="&amp;$A29,'IEA-MethaneAbatement-US'!$L:$L,$B$1))+(VLOOKUP($C$1,'Multipliers and Adjustments'!$A$70:$I$86,TRUNC(COLUMN(Y$2)/5)+2,FALSE)*SUMIFS('IEA-MethaneAbatement-US'!$M:$M,'IEA-MethaneAbatement-US'!$N:$N,"&lt;"&amp;$B29,'IEA-MethaneAbatement-US'!$N:$N,"&gt;="&amp;$A29,'IEA-MethaneAbatement-US'!$L:$L,$C$1))+(VLOOKUP($D$1,'Multipliers and Adjustments'!$A$70:$I$86,TRUNC(COLUMN(Y$2)/5)+2,FALSE)*SUMIFS('IEA-MethaneAbatement-US'!$M:$M,'IEA-MethaneAbatement-US'!$N:$N,"&lt;"&amp;$B29,'IEA-MethaneAbatement-US'!$N:$N,"&gt;="&amp;$A29,'IEA-MethaneAbatement-US'!$L:$L,$D$1)))*'State Downscaling Multipliers'!$B$7*(1+'EPA to IEA Scaling'!AC$10)</f>
        <v>0</v>
      </c>
      <c r="Z29" s="2">
        <f>((VLOOKUP($B$1,'Multipliers and Adjustments'!$A$70:$I$86,TRUNC(COLUMN(Z$2)/5)+2,FALSE)*SUMIFS('IEA-MethaneAbatement-US'!$M:$M,'IEA-MethaneAbatement-US'!$N:$N,"&lt;"&amp;$B29,'IEA-MethaneAbatement-US'!$N:$N,"&gt;="&amp;$A29,'IEA-MethaneAbatement-US'!$L:$L,$B$1))+(VLOOKUP($C$1,'Multipliers and Adjustments'!$A$70:$I$86,TRUNC(COLUMN(Z$2)/5)+2,FALSE)*SUMIFS('IEA-MethaneAbatement-US'!$M:$M,'IEA-MethaneAbatement-US'!$N:$N,"&lt;"&amp;$B29,'IEA-MethaneAbatement-US'!$N:$N,"&gt;="&amp;$A29,'IEA-MethaneAbatement-US'!$L:$L,$C$1))+(VLOOKUP($D$1,'Multipliers and Adjustments'!$A$70:$I$86,TRUNC(COLUMN(Z$2)/5)+2,FALSE)*SUMIFS('IEA-MethaneAbatement-US'!$M:$M,'IEA-MethaneAbatement-US'!$N:$N,"&lt;"&amp;$B29,'IEA-MethaneAbatement-US'!$N:$N,"&gt;="&amp;$A29,'IEA-MethaneAbatement-US'!$L:$L,$D$1)))*'State Downscaling Multipliers'!$B$7*(1+'EPA to IEA Scaling'!AD$10)</f>
        <v>0</v>
      </c>
      <c r="AA29" s="2">
        <f>((VLOOKUP($B$1,'Multipliers and Adjustments'!$A$70:$I$86,TRUNC(COLUMN(AA$2)/5)+2,FALSE)*SUMIFS('IEA-MethaneAbatement-US'!$M:$M,'IEA-MethaneAbatement-US'!$N:$N,"&lt;"&amp;$B29,'IEA-MethaneAbatement-US'!$N:$N,"&gt;="&amp;$A29,'IEA-MethaneAbatement-US'!$L:$L,$B$1))+(VLOOKUP($C$1,'Multipliers and Adjustments'!$A$70:$I$86,TRUNC(COLUMN(AA$2)/5)+2,FALSE)*SUMIFS('IEA-MethaneAbatement-US'!$M:$M,'IEA-MethaneAbatement-US'!$N:$N,"&lt;"&amp;$B29,'IEA-MethaneAbatement-US'!$N:$N,"&gt;="&amp;$A29,'IEA-MethaneAbatement-US'!$L:$L,$C$1))+(VLOOKUP($D$1,'Multipliers and Adjustments'!$A$70:$I$86,TRUNC(COLUMN(AA$2)/5)+2,FALSE)*SUMIFS('IEA-MethaneAbatement-US'!$M:$M,'IEA-MethaneAbatement-US'!$N:$N,"&lt;"&amp;$B29,'IEA-MethaneAbatement-US'!$N:$N,"&gt;="&amp;$A29,'IEA-MethaneAbatement-US'!$L:$L,$D$1)))*'State Downscaling Multipliers'!$B$7*(1+'EPA to IEA Scaling'!AE$10)</f>
        <v>0</v>
      </c>
      <c r="AB29" s="105">
        <f>((VLOOKUP($B$1,'Multipliers and Adjustments'!$A$70:$I$86,TRUNC(COLUMN(AB$2)/5)+2,FALSE)*SUMIFS('IEA-MethaneAbatement-US'!$M:$M,'IEA-MethaneAbatement-US'!$N:$N,"&lt;"&amp;$B29,'IEA-MethaneAbatement-US'!$N:$N,"&gt;="&amp;$A29,'IEA-MethaneAbatement-US'!$L:$L,$B$1))+(VLOOKUP($C$1,'Multipliers and Adjustments'!$A$70:$I$86,TRUNC(COLUMN(AB$2)/5)+2,FALSE)*SUMIFS('IEA-MethaneAbatement-US'!$M:$M,'IEA-MethaneAbatement-US'!$N:$N,"&lt;"&amp;$B29,'IEA-MethaneAbatement-US'!$N:$N,"&gt;="&amp;$A29,'IEA-MethaneAbatement-US'!$L:$L,$C$1))+(VLOOKUP($D$1,'Multipliers and Adjustments'!$A$70:$I$86,TRUNC(COLUMN(AB$2)/5)+2,FALSE)*SUMIFS('IEA-MethaneAbatement-US'!$M:$M,'IEA-MethaneAbatement-US'!$N:$N,"&lt;"&amp;$B29,'IEA-MethaneAbatement-US'!$N:$N,"&gt;="&amp;$A29,'IEA-MethaneAbatement-US'!$L:$L,$D$1)))*'State Downscaling Multipliers'!$B$7*(1+'EPA to IEA Scaling'!AF$10)</f>
        <v>0</v>
      </c>
      <c r="AC29" s="2">
        <f>((VLOOKUP($B$1,'Multipliers and Adjustments'!$A$70:$I$86,TRUNC(COLUMN(AC$2)/5)+2,FALSE)*SUMIFS('IEA-MethaneAbatement-US'!$M:$M,'IEA-MethaneAbatement-US'!$N:$N,"&lt;"&amp;$B29,'IEA-MethaneAbatement-US'!$N:$N,"&gt;="&amp;$A29,'IEA-MethaneAbatement-US'!$L:$L,$B$1))+(VLOOKUP($C$1,'Multipliers and Adjustments'!$A$70:$I$86,TRUNC(COLUMN(AC$2)/5)+2,FALSE)*SUMIFS('IEA-MethaneAbatement-US'!$M:$M,'IEA-MethaneAbatement-US'!$N:$N,"&lt;"&amp;$B29,'IEA-MethaneAbatement-US'!$N:$N,"&gt;="&amp;$A29,'IEA-MethaneAbatement-US'!$L:$L,$C$1))+(VLOOKUP($D$1,'Multipliers and Adjustments'!$A$70:$I$86,TRUNC(COLUMN(AC$2)/5)+2,FALSE)*SUMIFS('IEA-MethaneAbatement-US'!$M:$M,'IEA-MethaneAbatement-US'!$N:$N,"&lt;"&amp;$B29,'IEA-MethaneAbatement-US'!$N:$N,"&gt;="&amp;$A29,'IEA-MethaneAbatement-US'!$L:$L,$D$1)))*'State Downscaling Multipliers'!$B$7*(1+'EPA to IEA Scaling'!AG$10)</f>
        <v>0</v>
      </c>
      <c r="AD29" s="2">
        <f>((VLOOKUP($B$1,'Multipliers and Adjustments'!$A$70:$I$86,TRUNC(COLUMN(AD$2)/5)+2,FALSE)*SUMIFS('IEA-MethaneAbatement-US'!$M:$M,'IEA-MethaneAbatement-US'!$N:$N,"&lt;"&amp;$B29,'IEA-MethaneAbatement-US'!$N:$N,"&gt;="&amp;$A29,'IEA-MethaneAbatement-US'!$L:$L,$B$1))+(VLOOKUP($C$1,'Multipliers and Adjustments'!$A$70:$I$86,TRUNC(COLUMN(AD$2)/5)+2,FALSE)*SUMIFS('IEA-MethaneAbatement-US'!$M:$M,'IEA-MethaneAbatement-US'!$N:$N,"&lt;"&amp;$B29,'IEA-MethaneAbatement-US'!$N:$N,"&gt;="&amp;$A29,'IEA-MethaneAbatement-US'!$L:$L,$C$1))+(VLOOKUP($D$1,'Multipliers and Adjustments'!$A$70:$I$86,TRUNC(COLUMN(AD$2)/5)+2,FALSE)*SUMIFS('IEA-MethaneAbatement-US'!$M:$M,'IEA-MethaneAbatement-US'!$N:$N,"&lt;"&amp;$B29,'IEA-MethaneAbatement-US'!$N:$N,"&gt;="&amp;$A29,'IEA-MethaneAbatement-US'!$L:$L,$D$1)))*'State Downscaling Multipliers'!$B$7*(1+'EPA to IEA Scaling'!AH$10)</f>
        <v>0</v>
      </c>
      <c r="AE29" s="2">
        <f>((VLOOKUP($B$1,'Multipliers and Adjustments'!$A$70:$I$86,TRUNC(COLUMN(AE$2)/5)+2,FALSE)*SUMIFS('IEA-MethaneAbatement-US'!$M:$M,'IEA-MethaneAbatement-US'!$N:$N,"&lt;"&amp;$B29,'IEA-MethaneAbatement-US'!$N:$N,"&gt;="&amp;$A29,'IEA-MethaneAbatement-US'!$L:$L,$B$1))+(VLOOKUP($C$1,'Multipliers and Adjustments'!$A$70:$I$86,TRUNC(COLUMN(AE$2)/5)+2,FALSE)*SUMIFS('IEA-MethaneAbatement-US'!$M:$M,'IEA-MethaneAbatement-US'!$N:$N,"&lt;"&amp;$B29,'IEA-MethaneAbatement-US'!$N:$N,"&gt;="&amp;$A29,'IEA-MethaneAbatement-US'!$L:$L,$C$1))+(VLOOKUP($D$1,'Multipliers and Adjustments'!$A$70:$I$86,TRUNC(COLUMN(AE$2)/5)+2,FALSE)*SUMIFS('IEA-MethaneAbatement-US'!$M:$M,'IEA-MethaneAbatement-US'!$N:$N,"&lt;"&amp;$B29,'IEA-MethaneAbatement-US'!$N:$N,"&gt;="&amp;$A29,'IEA-MethaneAbatement-US'!$L:$L,$D$1)))*'State Downscaling Multipliers'!$B$7*(1+'EPA to IEA Scaling'!AI$10)</f>
        <v>0</v>
      </c>
      <c r="AF29" s="2">
        <f>((VLOOKUP($B$1,'Multipliers and Adjustments'!$A$70:$I$86,TRUNC(COLUMN(AF$2)/5)+2,FALSE)*SUMIFS('IEA-MethaneAbatement-US'!$M:$M,'IEA-MethaneAbatement-US'!$N:$N,"&lt;"&amp;$B29,'IEA-MethaneAbatement-US'!$N:$N,"&gt;="&amp;$A29,'IEA-MethaneAbatement-US'!$L:$L,$B$1))+(VLOOKUP($C$1,'Multipliers and Adjustments'!$A$70:$I$86,TRUNC(COLUMN(AF$2)/5)+2,FALSE)*SUMIFS('IEA-MethaneAbatement-US'!$M:$M,'IEA-MethaneAbatement-US'!$N:$N,"&lt;"&amp;$B29,'IEA-MethaneAbatement-US'!$N:$N,"&gt;="&amp;$A29,'IEA-MethaneAbatement-US'!$L:$L,$C$1))+(VLOOKUP($D$1,'Multipliers and Adjustments'!$A$70:$I$86,TRUNC(COLUMN(AF$2)/5)+2,FALSE)*SUMIFS('IEA-MethaneAbatement-US'!$M:$M,'IEA-MethaneAbatement-US'!$N:$N,"&lt;"&amp;$B29,'IEA-MethaneAbatement-US'!$N:$N,"&gt;="&amp;$A29,'IEA-MethaneAbatement-US'!$L:$L,$D$1)))*'State Downscaling Multipliers'!$B$7*(1+'EPA to IEA Scaling'!AJ$10)</f>
        <v>0</v>
      </c>
      <c r="AG29" s="105">
        <f>((VLOOKUP($B$1,'Multipliers and Adjustments'!$A$70:$I$86,TRUNC(COLUMN(AG$2)/5)+2,FALSE)*SUMIFS('IEA-MethaneAbatement-US'!$M:$M,'IEA-MethaneAbatement-US'!$N:$N,"&lt;"&amp;$B29,'IEA-MethaneAbatement-US'!$N:$N,"&gt;="&amp;$A29,'IEA-MethaneAbatement-US'!$L:$L,$B$1))+(VLOOKUP($C$1,'Multipliers and Adjustments'!$A$70:$I$86,TRUNC(COLUMN(AG$2)/5)+2,FALSE)*SUMIFS('IEA-MethaneAbatement-US'!$M:$M,'IEA-MethaneAbatement-US'!$N:$N,"&lt;"&amp;$B29,'IEA-MethaneAbatement-US'!$N:$N,"&gt;="&amp;$A29,'IEA-MethaneAbatement-US'!$L:$L,$C$1))+(VLOOKUP($D$1,'Multipliers and Adjustments'!$A$70:$I$86,TRUNC(COLUMN(AG$2)/5)+2,FALSE)*SUMIFS('IEA-MethaneAbatement-US'!$M:$M,'IEA-MethaneAbatement-US'!$N:$N,"&lt;"&amp;$B29,'IEA-MethaneAbatement-US'!$N:$N,"&gt;="&amp;$A29,'IEA-MethaneAbatement-US'!$L:$L,$D$1)))*'State Downscaling Multipliers'!$B$7*(1+'EPA to IEA Scaling'!AK$10)</f>
        <v>0</v>
      </c>
      <c r="AH29" s="2">
        <f>((VLOOKUP($B$1,'Multipliers and Adjustments'!$A$70:$I$86,TRUNC(COLUMN(AH$2)/5)+2,FALSE)*SUMIFS('IEA-MethaneAbatement-US'!$M:$M,'IEA-MethaneAbatement-US'!$N:$N,"&lt;"&amp;$B29,'IEA-MethaneAbatement-US'!$N:$N,"&gt;="&amp;$A29,'IEA-MethaneAbatement-US'!$L:$L,$B$1))+(VLOOKUP($C$1,'Multipliers and Adjustments'!$A$70:$I$86,TRUNC(COLUMN(AH$2)/5)+2,FALSE)*SUMIFS('IEA-MethaneAbatement-US'!$M:$M,'IEA-MethaneAbatement-US'!$N:$N,"&lt;"&amp;$B29,'IEA-MethaneAbatement-US'!$N:$N,"&gt;="&amp;$A29,'IEA-MethaneAbatement-US'!$L:$L,$C$1))+(VLOOKUP($D$1,'Multipliers and Adjustments'!$A$70:$I$86,TRUNC(COLUMN(AH$2)/5)+2,FALSE)*SUMIFS('IEA-MethaneAbatement-US'!$M:$M,'IEA-MethaneAbatement-US'!$N:$N,"&lt;"&amp;$B29,'IEA-MethaneAbatement-US'!$N:$N,"&gt;="&amp;$A29,'IEA-MethaneAbatement-US'!$L:$L,$D$1)))*'State Downscaling Multipliers'!$B$7*(1+'EPA to IEA Scaling'!AL$10)</f>
        <v>0</v>
      </c>
      <c r="AI29" s="2">
        <f>((VLOOKUP($B$1,'Multipliers and Adjustments'!$A$70:$I$86,TRUNC(COLUMN(AI$2)/5)+2,FALSE)*SUMIFS('IEA-MethaneAbatement-US'!$M:$M,'IEA-MethaneAbatement-US'!$N:$N,"&lt;"&amp;$B29,'IEA-MethaneAbatement-US'!$N:$N,"&gt;="&amp;$A29,'IEA-MethaneAbatement-US'!$L:$L,$B$1))+(VLOOKUP($C$1,'Multipliers and Adjustments'!$A$70:$I$86,TRUNC(COLUMN(AI$2)/5)+2,FALSE)*SUMIFS('IEA-MethaneAbatement-US'!$M:$M,'IEA-MethaneAbatement-US'!$N:$N,"&lt;"&amp;$B29,'IEA-MethaneAbatement-US'!$N:$N,"&gt;="&amp;$A29,'IEA-MethaneAbatement-US'!$L:$L,$C$1))+(VLOOKUP($D$1,'Multipliers and Adjustments'!$A$70:$I$86,TRUNC(COLUMN(AI$2)/5)+2,FALSE)*SUMIFS('IEA-MethaneAbatement-US'!$M:$M,'IEA-MethaneAbatement-US'!$N:$N,"&lt;"&amp;$B29,'IEA-MethaneAbatement-US'!$N:$N,"&gt;="&amp;$A29,'IEA-MethaneAbatement-US'!$L:$L,$D$1)))*'State Downscaling Multipliers'!$B$7*(1+'EPA to IEA Scaling'!AM$10)</f>
        <v>0</v>
      </c>
      <c r="AJ29" s="2">
        <f>((VLOOKUP($B$1,'Multipliers and Adjustments'!$A$70:$I$86,TRUNC(COLUMN(AJ$2)/5)+2,FALSE)*SUMIFS('IEA-MethaneAbatement-US'!$M:$M,'IEA-MethaneAbatement-US'!$N:$N,"&lt;"&amp;$B29,'IEA-MethaneAbatement-US'!$N:$N,"&gt;="&amp;$A29,'IEA-MethaneAbatement-US'!$L:$L,$B$1))+(VLOOKUP($C$1,'Multipliers and Adjustments'!$A$70:$I$86,TRUNC(COLUMN(AJ$2)/5)+2,FALSE)*SUMIFS('IEA-MethaneAbatement-US'!$M:$M,'IEA-MethaneAbatement-US'!$N:$N,"&lt;"&amp;$B29,'IEA-MethaneAbatement-US'!$N:$N,"&gt;="&amp;$A29,'IEA-MethaneAbatement-US'!$L:$L,$C$1))+(VLOOKUP($D$1,'Multipliers and Adjustments'!$A$70:$I$86,TRUNC(COLUMN(AJ$2)/5)+2,FALSE)*SUMIFS('IEA-MethaneAbatement-US'!$M:$M,'IEA-MethaneAbatement-US'!$N:$N,"&lt;"&amp;$B29,'IEA-MethaneAbatement-US'!$N:$N,"&gt;="&amp;$A29,'IEA-MethaneAbatement-US'!$L:$L,$D$1)))*'State Downscaling Multipliers'!$B$7*(1+'EPA to IEA Scaling'!AN$10)</f>
        <v>0</v>
      </c>
      <c r="AK29" s="2">
        <f>((VLOOKUP($B$1,'Multipliers and Adjustments'!$A$70:$I$86,TRUNC(COLUMN(AK$2)/5)+2,FALSE)*SUMIFS('IEA-MethaneAbatement-US'!$M:$M,'IEA-MethaneAbatement-US'!$N:$N,"&lt;"&amp;$B29,'IEA-MethaneAbatement-US'!$N:$N,"&gt;="&amp;$A29,'IEA-MethaneAbatement-US'!$L:$L,$B$1))+(VLOOKUP($C$1,'Multipliers and Adjustments'!$A$70:$I$86,TRUNC(COLUMN(AK$2)/5)+2,FALSE)*SUMIFS('IEA-MethaneAbatement-US'!$M:$M,'IEA-MethaneAbatement-US'!$N:$N,"&lt;"&amp;$B29,'IEA-MethaneAbatement-US'!$N:$N,"&gt;="&amp;$A29,'IEA-MethaneAbatement-US'!$L:$L,$C$1))+(VLOOKUP($D$1,'Multipliers and Adjustments'!$A$70:$I$86,TRUNC(COLUMN(AK$2)/5)+2,FALSE)*SUMIFS('IEA-MethaneAbatement-US'!$M:$M,'IEA-MethaneAbatement-US'!$N:$N,"&lt;"&amp;$B29,'IEA-MethaneAbatement-US'!$N:$N,"&gt;="&amp;$A29,'IEA-MethaneAbatement-US'!$L:$L,$D$1)))*'State Downscaling Multipliers'!$B$7*(1+'EPA to IEA Scaling'!AO$10)</f>
        <v>0</v>
      </c>
      <c r="AL29" s="105">
        <f>((VLOOKUP($B$1,'Multipliers and Adjustments'!$A$70:$I$86,TRUNC(COLUMN(AL$2)/5)+2,FALSE)*SUMIFS('IEA-MethaneAbatement-US'!$M:$M,'IEA-MethaneAbatement-US'!$N:$N,"&lt;"&amp;$B29,'IEA-MethaneAbatement-US'!$N:$N,"&gt;="&amp;$A29,'IEA-MethaneAbatement-US'!$L:$L,$B$1))+(VLOOKUP($C$1,'Multipliers and Adjustments'!$A$70:$I$86,TRUNC(COLUMN(AL$2)/5)+2,FALSE)*SUMIFS('IEA-MethaneAbatement-US'!$M:$M,'IEA-MethaneAbatement-US'!$N:$N,"&lt;"&amp;$B29,'IEA-MethaneAbatement-US'!$N:$N,"&gt;="&amp;$A29,'IEA-MethaneAbatement-US'!$L:$L,$C$1))+(VLOOKUP($D$1,'Multipliers and Adjustments'!$A$70:$I$86,TRUNC(COLUMN(AL$2)/5)+2,FALSE)*SUMIFS('IEA-MethaneAbatement-US'!$M:$M,'IEA-MethaneAbatement-US'!$N:$N,"&lt;"&amp;$B29,'IEA-MethaneAbatement-US'!$N:$N,"&gt;="&amp;$A29,'IEA-MethaneAbatement-US'!$L:$L,$D$1)))*'State Downscaling Multipliers'!$B$7*(1+'EPA to IEA Scaling'!AP$10)</f>
        <v>0</v>
      </c>
    </row>
    <row r="30" spans="1:38" ht="15.75" customHeight="1" x14ac:dyDescent="0.25">
      <c r="A30" s="50">
        <f t="shared" si="1"/>
        <v>-40</v>
      </c>
      <c r="B30" s="50">
        <f t="shared" si="2"/>
        <v>-30</v>
      </c>
      <c r="C30" s="105">
        <f>((VLOOKUP($B$1,'Multipliers and Adjustments'!$A$70:$I$86,TRUNC(COLUMN(C$2)/5)+2,FALSE)*SUMIFS('IEA-MethaneAbatement-US'!$M:$M,'IEA-MethaneAbatement-US'!$N:$N,"&lt;"&amp;$B30,'IEA-MethaneAbatement-US'!$N:$N,"&gt;="&amp;$A30,'IEA-MethaneAbatement-US'!$L:$L,$B$1))+(VLOOKUP($C$1,'Multipliers and Adjustments'!$A$70:$I$86,TRUNC(COLUMN(C$2)/5)+2,FALSE)*SUMIFS('IEA-MethaneAbatement-US'!$M:$M,'IEA-MethaneAbatement-US'!$N:$N,"&lt;"&amp;$B30,'IEA-MethaneAbatement-US'!$N:$N,"&gt;="&amp;$A30,'IEA-MethaneAbatement-US'!$L:$L,$C$1))+(VLOOKUP($D$1,'Multipliers and Adjustments'!$A$70:$I$86,TRUNC(COLUMN(C$2)/5)+2,FALSE)*SUMIFS('IEA-MethaneAbatement-US'!$M:$M,'IEA-MethaneAbatement-US'!$N:$N,"&lt;"&amp;$B30,'IEA-MethaneAbatement-US'!$N:$N,"&gt;="&amp;$A30,'IEA-MethaneAbatement-US'!$L:$L,$D$1)))*'State Downscaling Multipliers'!$B$7*(1+'EPA to IEA Scaling'!G$10)</f>
        <v>0</v>
      </c>
      <c r="D30" s="2">
        <f>((VLOOKUP($B$1,'Multipliers and Adjustments'!$A$70:$I$86,TRUNC(COLUMN(D$2)/5)+2,FALSE)*SUMIFS('IEA-MethaneAbatement-US'!$M:$M,'IEA-MethaneAbatement-US'!$N:$N,"&lt;"&amp;$B30,'IEA-MethaneAbatement-US'!$N:$N,"&gt;="&amp;$A30,'IEA-MethaneAbatement-US'!$L:$L,$B$1))+(VLOOKUP($C$1,'Multipliers and Adjustments'!$A$70:$I$86,TRUNC(COLUMN(D$2)/5)+2,FALSE)*SUMIFS('IEA-MethaneAbatement-US'!$M:$M,'IEA-MethaneAbatement-US'!$N:$N,"&lt;"&amp;$B30,'IEA-MethaneAbatement-US'!$N:$N,"&gt;="&amp;$A30,'IEA-MethaneAbatement-US'!$L:$L,$C$1))+(VLOOKUP($D$1,'Multipliers and Adjustments'!$A$70:$I$86,TRUNC(COLUMN(D$2)/5)+2,FALSE)*SUMIFS('IEA-MethaneAbatement-US'!$M:$M,'IEA-MethaneAbatement-US'!$N:$N,"&lt;"&amp;$B30,'IEA-MethaneAbatement-US'!$N:$N,"&gt;="&amp;$A30,'IEA-MethaneAbatement-US'!$L:$L,$D$1)))*'State Downscaling Multipliers'!$B$7*(1+'EPA to IEA Scaling'!H$10)</f>
        <v>0</v>
      </c>
      <c r="E30" s="2">
        <f>((VLOOKUP($B$1,'Multipliers and Adjustments'!$A$70:$I$86,TRUNC(COLUMN(E$2)/5)+2,FALSE)*SUMIFS('IEA-MethaneAbatement-US'!$M:$M,'IEA-MethaneAbatement-US'!$N:$N,"&lt;"&amp;$B30,'IEA-MethaneAbatement-US'!$N:$N,"&gt;="&amp;$A30,'IEA-MethaneAbatement-US'!$L:$L,$B$1))+(VLOOKUP($C$1,'Multipliers and Adjustments'!$A$70:$I$86,TRUNC(COLUMN(E$2)/5)+2,FALSE)*SUMIFS('IEA-MethaneAbatement-US'!$M:$M,'IEA-MethaneAbatement-US'!$N:$N,"&lt;"&amp;$B30,'IEA-MethaneAbatement-US'!$N:$N,"&gt;="&amp;$A30,'IEA-MethaneAbatement-US'!$L:$L,$C$1))+(VLOOKUP($D$1,'Multipliers and Adjustments'!$A$70:$I$86,TRUNC(COLUMN(E$2)/5)+2,FALSE)*SUMIFS('IEA-MethaneAbatement-US'!$M:$M,'IEA-MethaneAbatement-US'!$N:$N,"&lt;"&amp;$B30,'IEA-MethaneAbatement-US'!$N:$N,"&gt;="&amp;$A30,'IEA-MethaneAbatement-US'!$L:$L,$D$1)))*'State Downscaling Multipliers'!$B$7*(1+'EPA to IEA Scaling'!I$10)</f>
        <v>0</v>
      </c>
      <c r="F30" s="2">
        <f>((VLOOKUP($B$1,'Multipliers and Adjustments'!$A$70:$I$86,TRUNC(COLUMN(F$2)/5)+2,FALSE)*SUMIFS('IEA-MethaneAbatement-US'!$M:$M,'IEA-MethaneAbatement-US'!$N:$N,"&lt;"&amp;$B30,'IEA-MethaneAbatement-US'!$N:$N,"&gt;="&amp;$A30,'IEA-MethaneAbatement-US'!$L:$L,$B$1))+(VLOOKUP($C$1,'Multipliers and Adjustments'!$A$70:$I$86,TRUNC(COLUMN(F$2)/5)+2,FALSE)*SUMIFS('IEA-MethaneAbatement-US'!$M:$M,'IEA-MethaneAbatement-US'!$N:$N,"&lt;"&amp;$B30,'IEA-MethaneAbatement-US'!$N:$N,"&gt;="&amp;$A30,'IEA-MethaneAbatement-US'!$L:$L,$C$1))+(VLOOKUP($D$1,'Multipliers and Adjustments'!$A$70:$I$86,TRUNC(COLUMN(F$2)/5)+2,FALSE)*SUMIFS('IEA-MethaneAbatement-US'!$M:$M,'IEA-MethaneAbatement-US'!$N:$N,"&lt;"&amp;$B30,'IEA-MethaneAbatement-US'!$N:$N,"&gt;="&amp;$A30,'IEA-MethaneAbatement-US'!$L:$L,$D$1)))*'State Downscaling Multipliers'!$B$7*(1+'EPA to IEA Scaling'!J$10)</f>
        <v>0</v>
      </c>
      <c r="G30" s="154">
        <f>((VLOOKUP($B$1,'Multipliers and Adjustments'!$A$70:$I$86,TRUNC(COLUMN(G$2)/5)+2,FALSE)*SUMIFS('IEA-MethaneAbatement-US'!$M:$M,'IEA-MethaneAbatement-US'!$N:$N,"&lt;"&amp;$B30,'IEA-MethaneAbatement-US'!$N:$N,"&gt;="&amp;$A30,'IEA-MethaneAbatement-US'!$L:$L,$B$1))+(VLOOKUP($C$1,'Multipliers and Adjustments'!$A$70:$I$86,TRUNC(COLUMN(G$2)/5)+2,FALSE)*SUMIFS('IEA-MethaneAbatement-US'!$M:$M,'IEA-MethaneAbatement-US'!$N:$N,"&lt;"&amp;$B30,'IEA-MethaneAbatement-US'!$N:$N,"&gt;="&amp;$A30,'IEA-MethaneAbatement-US'!$L:$L,$C$1))+(VLOOKUP($D$1,'Multipliers and Adjustments'!$A$70:$I$86,TRUNC(COLUMN(G$2)/5)+2,FALSE)*SUMIFS('IEA-MethaneAbatement-US'!$M:$M,'IEA-MethaneAbatement-US'!$N:$N,"&lt;"&amp;$B30,'IEA-MethaneAbatement-US'!$N:$N,"&gt;="&amp;$A30,'IEA-MethaneAbatement-US'!$L:$L,$D$1)))*'State Downscaling Multipliers'!$B$7*(1+'EPA to IEA Scaling'!K$10)</f>
        <v>0</v>
      </c>
      <c r="H30" s="105">
        <f>((VLOOKUP($B$1,'Multipliers and Adjustments'!$A$70:$I$86,TRUNC(COLUMN(H$2)/5)+2,FALSE)*SUMIFS('IEA-MethaneAbatement-US'!$M:$M,'IEA-MethaneAbatement-US'!$N:$N,"&lt;"&amp;$B30,'IEA-MethaneAbatement-US'!$N:$N,"&gt;="&amp;$A30,'IEA-MethaneAbatement-US'!$L:$L,$B$1))+(VLOOKUP($C$1,'Multipliers and Adjustments'!$A$70:$I$86,TRUNC(COLUMN(H$2)/5)+2,FALSE)*SUMIFS('IEA-MethaneAbatement-US'!$M:$M,'IEA-MethaneAbatement-US'!$N:$N,"&lt;"&amp;$B30,'IEA-MethaneAbatement-US'!$N:$N,"&gt;="&amp;$A30,'IEA-MethaneAbatement-US'!$L:$L,$C$1))+(VLOOKUP($D$1,'Multipliers and Adjustments'!$A$70:$I$86,TRUNC(COLUMN(H$2)/5)+2,FALSE)*SUMIFS('IEA-MethaneAbatement-US'!$M:$M,'IEA-MethaneAbatement-US'!$N:$N,"&lt;"&amp;$B30,'IEA-MethaneAbatement-US'!$N:$N,"&gt;="&amp;$A30,'IEA-MethaneAbatement-US'!$L:$L,$D$1)))*'State Downscaling Multipliers'!$B$7*(1+'EPA to IEA Scaling'!L$10)</f>
        <v>0</v>
      </c>
      <c r="I30" s="2">
        <f>((VLOOKUP($B$1,'Multipliers and Adjustments'!$A$70:$I$86,TRUNC(COLUMN(I$2)/5)+2,FALSE)*SUMIFS('IEA-MethaneAbatement-US'!$M:$M,'IEA-MethaneAbatement-US'!$N:$N,"&lt;"&amp;$B30,'IEA-MethaneAbatement-US'!$N:$N,"&gt;="&amp;$A30,'IEA-MethaneAbatement-US'!$L:$L,$B$1))+(VLOOKUP($C$1,'Multipliers and Adjustments'!$A$70:$I$86,TRUNC(COLUMN(I$2)/5)+2,FALSE)*SUMIFS('IEA-MethaneAbatement-US'!$M:$M,'IEA-MethaneAbatement-US'!$N:$N,"&lt;"&amp;$B30,'IEA-MethaneAbatement-US'!$N:$N,"&gt;="&amp;$A30,'IEA-MethaneAbatement-US'!$L:$L,$C$1))+(VLOOKUP($D$1,'Multipliers and Adjustments'!$A$70:$I$86,TRUNC(COLUMN(I$2)/5)+2,FALSE)*SUMIFS('IEA-MethaneAbatement-US'!$M:$M,'IEA-MethaneAbatement-US'!$N:$N,"&lt;"&amp;$B30,'IEA-MethaneAbatement-US'!$N:$N,"&gt;="&amp;$A30,'IEA-MethaneAbatement-US'!$L:$L,$D$1)))*'State Downscaling Multipliers'!$B$7*(1+'EPA to IEA Scaling'!M$10)</f>
        <v>0</v>
      </c>
      <c r="J30" s="2">
        <f>((VLOOKUP($B$1,'Multipliers and Adjustments'!$A$70:$I$86,TRUNC(COLUMN(J$2)/5)+2,FALSE)*SUMIFS('IEA-MethaneAbatement-US'!$M:$M,'IEA-MethaneAbatement-US'!$N:$N,"&lt;"&amp;$B30,'IEA-MethaneAbatement-US'!$N:$N,"&gt;="&amp;$A30,'IEA-MethaneAbatement-US'!$L:$L,$B$1))+(VLOOKUP($C$1,'Multipliers and Adjustments'!$A$70:$I$86,TRUNC(COLUMN(J$2)/5)+2,FALSE)*SUMIFS('IEA-MethaneAbatement-US'!$M:$M,'IEA-MethaneAbatement-US'!$N:$N,"&lt;"&amp;$B30,'IEA-MethaneAbatement-US'!$N:$N,"&gt;="&amp;$A30,'IEA-MethaneAbatement-US'!$L:$L,$C$1))+(VLOOKUP($D$1,'Multipliers and Adjustments'!$A$70:$I$86,TRUNC(COLUMN(J$2)/5)+2,FALSE)*SUMIFS('IEA-MethaneAbatement-US'!$M:$M,'IEA-MethaneAbatement-US'!$N:$N,"&lt;"&amp;$B30,'IEA-MethaneAbatement-US'!$N:$N,"&gt;="&amp;$A30,'IEA-MethaneAbatement-US'!$L:$L,$D$1)))*'State Downscaling Multipliers'!$B$7*(1+'EPA to IEA Scaling'!N$10)</f>
        <v>0</v>
      </c>
      <c r="K30" s="2">
        <f>((VLOOKUP($B$1,'Multipliers and Adjustments'!$A$70:$I$86,TRUNC(COLUMN(K$2)/5)+2,FALSE)*SUMIFS('IEA-MethaneAbatement-US'!$M:$M,'IEA-MethaneAbatement-US'!$N:$N,"&lt;"&amp;$B30,'IEA-MethaneAbatement-US'!$N:$N,"&gt;="&amp;$A30,'IEA-MethaneAbatement-US'!$L:$L,$B$1))+(VLOOKUP($C$1,'Multipliers and Adjustments'!$A$70:$I$86,TRUNC(COLUMN(K$2)/5)+2,FALSE)*SUMIFS('IEA-MethaneAbatement-US'!$M:$M,'IEA-MethaneAbatement-US'!$N:$N,"&lt;"&amp;$B30,'IEA-MethaneAbatement-US'!$N:$N,"&gt;="&amp;$A30,'IEA-MethaneAbatement-US'!$L:$L,$C$1))+(VLOOKUP($D$1,'Multipliers and Adjustments'!$A$70:$I$86,TRUNC(COLUMN(K$2)/5)+2,FALSE)*SUMIFS('IEA-MethaneAbatement-US'!$M:$M,'IEA-MethaneAbatement-US'!$N:$N,"&lt;"&amp;$B30,'IEA-MethaneAbatement-US'!$N:$N,"&gt;="&amp;$A30,'IEA-MethaneAbatement-US'!$L:$L,$D$1)))*'State Downscaling Multipliers'!$B$7*(1+'EPA to IEA Scaling'!O$10)</f>
        <v>0</v>
      </c>
      <c r="L30" s="2">
        <f>((VLOOKUP($B$1,'Multipliers and Adjustments'!$A$70:$I$86,TRUNC(COLUMN(L$2)/5)+2,FALSE)*SUMIFS('IEA-MethaneAbatement-US'!$M:$M,'IEA-MethaneAbatement-US'!$N:$N,"&lt;"&amp;$B30,'IEA-MethaneAbatement-US'!$N:$N,"&gt;="&amp;$A30,'IEA-MethaneAbatement-US'!$L:$L,$B$1))+(VLOOKUP($C$1,'Multipliers and Adjustments'!$A$70:$I$86,TRUNC(COLUMN(L$2)/5)+2,FALSE)*SUMIFS('IEA-MethaneAbatement-US'!$M:$M,'IEA-MethaneAbatement-US'!$N:$N,"&lt;"&amp;$B30,'IEA-MethaneAbatement-US'!$N:$N,"&gt;="&amp;$A30,'IEA-MethaneAbatement-US'!$L:$L,$C$1))+(VLOOKUP($D$1,'Multipliers and Adjustments'!$A$70:$I$86,TRUNC(COLUMN(L$2)/5)+2,FALSE)*SUMIFS('IEA-MethaneAbatement-US'!$M:$M,'IEA-MethaneAbatement-US'!$N:$N,"&lt;"&amp;$B30,'IEA-MethaneAbatement-US'!$N:$N,"&gt;="&amp;$A30,'IEA-MethaneAbatement-US'!$L:$L,$D$1)))*'State Downscaling Multipliers'!$B$7*(1+'EPA to IEA Scaling'!P$10)</f>
        <v>0</v>
      </c>
      <c r="M30" s="105">
        <f>((VLOOKUP($B$1,'Multipliers and Adjustments'!$A$70:$I$86,TRUNC(COLUMN(M$2)/5)+2,FALSE)*SUMIFS('IEA-MethaneAbatement-US'!$M:$M,'IEA-MethaneAbatement-US'!$N:$N,"&lt;"&amp;$B30,'IEA-MethaneAbatement-US'!$N:$N,"&gt;="&amp;$A30,'IEA-MethaneAbatement-US'!$L:$L,$B$1))+(VLOOKUP($C$1,'Multipliers and Adjustments'!$A$70:$I$86,TRUNC(COLUMN(M$2)/5)+2,FALSE)*SUMIFS('IEA-MethaneAbatement-US'!$M:$M,'IEA-MethaneAbatement-US'!$N:$N,"&lt;"&amp;$B30,'IEA-MethaneAbatement-US'!$N:$N,"&gt;="&amp;$A30,'IEA-MethaneAbatement-US'!$L:$L,$C$1))+(VLOOKUP($D$1,'Multipliers and Adjustments'!$A$70:$I$86,TRUNC(COLUMN(M$2)/5)+2,FALSE)*SUMIFS('IEA-MethaneAbatement-US'!$M:$M,'IEA-MethaneAbatement-US'!$N:$N,"&lt;"&amp;$B30,'IEA-MethaneAbatement-US'!$N:$N,"&gt;="&amp;$A30,'IEA-MethaneAbatement-US'!$L:$L,$D$1)))*'State Downscaling Multipliers'!$B$7*(1+'EPA to IEA Scaling'!Q$10)</f>
        <v>0</v>
      </c>
      <c r="N30" s="2">
        <f>((VLOOKUP($B$1,'Multipliers and Adjustments'!$A$70:$I$86,TRUNC(COLUMN(N$2)/5)+2,FALSE)*SUMIFS('IEA-MethaneAbatement-US'!$M:$M,'IEA-MethaneAbatement-US'!$N:$N,"&lt;"&amp;$B30,'IEA-MethaneAbatement-US'!$N:$N,"&gt;="&amp;$A30,'IEA-MethaneAbatement-US'!$L:$L,$B$1))+(VLOOKUP($C$1,'Multipliers and Adjustments'!$A$70:$I$86,TRUNC(COLUMN(N$2)/5)+2,FALSE)*SUMIFS('IEA-MethaneAbatement-US'!$M:$M,'IEA-MethaneAbatement-US'!$N:$N,"&lt;"&amp;$B30,'IEA-MethaneAbatement-US'!$N:$N,"&gt;="&amp;$A30,'IEA-MethaneAbatement-US'!$L:$L,$C$1))+(VLOOKUP($D$1,'Multipliers and Adjustments'!$A$70:$I$86,TRUNC(COLUMN(N$2)/5)+2,FALSE)*SUMIFS('IEA-MethaneAbatement-US'!$M:$M,'IEA-MethaneAbatement-US'!$N:$N,"&lt;"&amp;$B30,'IEA-MethaneAbatement-US'!$N:$N,"&gt;="&amp;$A30,'IEA-MethaneAbatement-US'!$L:$L,$D$1)))*'State Downscaling Multipliers'!$B$7*(1+'EPA to IEA Scaling'!R$10)</f>
        <v>0</v>
      </c>
      <c r="O30" s="2">
        <f>((VLOOKUP($B$1,'Multipliers and Adjustments'!$A$70:$I$86,TRUNC(COLUMN(O$2)/5)+2,FALSE)*SUMIFS('IEA-MethaneAbatement-US'!$M:$M,'IEA-MethaneAbatement-US'!$N:$N,"&lt;"&amp;$B30,'IEA-MethaneAbatement-US'!$N:$N,"&gt;="&amp;$A30,'IEA-MethaneAbatement-US'!$L:$L,$B$1))+(VLOOKUP($C$1,'Multipliers and Adjustments'!$A$70:$I$86,TRUNC(COLUMN(O$2)/5)+2,FALSE)*SUMIFS('IEA-MethaneAbatement-US'!$M:$M,'IEA-MethaneAbatement-US'!$N:$N,"&lt;"&amp;$B30,'IEA-MethaneAbatement-US'!$N:$N,"&gt;="&amp;$A30,'IEA-MethaneAbatement-US'!$L:$L,$C$1))+(VLOOKUP($D$1,'Multipliers and Adjustments'!$A$70:$I$86,TRUNC(COLUMN(O$2)/5)+2,FALSE)*SUMIFS('IEA-MethaneAbatement-US'!$M:$M,'IEA-MethaneAbatement-US'!$N:$N,"&lt;"&amp;$B30,'IEA-MethaneAbatement-US'!$N:$N,"&gt;="&amp;$A30,'IEA-MethaneAbatement-US'!$L:$L,$D$1)))*'State Downscaling Multipliers'!$B$7*(1+'EPA to IEA Scaling'!S$10)</f>
        <v>0</v>
      </c>
      <c r="P30" s="2">
        <f>((VLOOKUP($B$1,'Multipliers and Adjustments'!$A$70:$I$86,TRUNC(COLUMN(P$2)/5)+2,FALSE)*SUMIFS('IEA-MethaneAbatement-US'!$M:$M,'IEA-MethaneAbatement-US'!$N:$N,"&lt;"&amp;$B30,'IEA-MethaneAbatement-US'!$N:$N,"&gt;="&amp;$A30,'IEA-MethaneAbatement-US'!$L:$L,$B$1))+(VLOOKUP($C$1,'Multipliers and Adjustments'!$A$70:$I$86,TRUNC(COLUMN(P$2)/5)+2,FALSE)*SUMIFS('IEA-MethaneAbatement-US'!$M:$M,'IEA-MethaneAbatement-US'!$N:$N,"&lt;"&amp;$B30,'IEA-MethaneAbatement-US'!$N:$N,"&gt;="&amp;$A30,'IEA-MethaneAbatement-US'!$L:$L,$C$1))+(VLOOKUP($D$1,'Multipliers and Adjustments'!$A$70:$I$86,TRUNC(COLUMN(P$2)/5)+2,FALSE)*SUMIFS('IEA-MethaneAbatement-US'!$M:$M,'IEA-MethaneAbatement-US'!$N:$N,"&lt;"&amp;$B30,'IEA-MethaneAbatement-US'!$N:$N,"&gt;="&amp;$A30,'IEA-MethaneAbatement-US'!$L:$L,$D$1)))*'State Downscaling Multipliers'!$B$7*(1+'EPA to IEA Scaling'!T$10)</f>
        <v>0</v>
      </c>
      <c r="Q30" s="2">
        <f>((VLOOKUP($B$1,'Multipliers and Adjustments'!$A$70:$I$86,TRUNC(COLUMN(Q$2)/5)+2,FALSE)*SUMIFS('IEA-MethaneAbatement-US'!$M:$M,'IEA-MethaneAbatement-US'!$N:$N,"&lt;"&amp;$B30,'IEA-MethaneAbatement-US'!$N:$N,"&gt;="&amp;$A30,'IEA-MethaneAbatement-US'!$L:$L,$B$1))+(VLOOKUP($C$1,'Multipliers and Adjustments'!$A$70:$I$86,TRUNC(COLUMN(Q$2)/5)+2,FALSE)*SUMIFS('IEA-MethaneAbatement-US'!$M:$M,'IEA-MethaneAbatement-US'!$N:$N,"&lt;"&amp;$B30,'IEA-MethaneAbatement-US'!$N:$N,"&gt;="&amp;$A30,'IEA-MethaneAbatement-US'!$L:$L,$C$1))+(VLOOKUP($D$1,'Multipliers and Adjustments'!$A$70:$I$86,TRUNC(COLUMN(Q$2)/5)+2,FALSE)*SUMIFS('IEA-MethaneAbatement-US'!$M:$M,'IEA-MethaneAbatement-US'!$N:$N,"&lt;"&amp;$B30,'IEA-MethaneAbatement-US'!$N:$N,"&gt;="&amp;$A30,'IEA-MethaneAbatement-US'!$L:$L,$D$1)))*'State Downscaling Multipliers'!$B$7*(1+'EPA to IEA Scaling'!U$10)</f>
        <v>0</v>
      </c>
      <c r="R30" s="105">
        <f>((VLOOKUP($B$1,'Multipliers and Adjustments'!$A$70:$I$86,TRUNC(COLUMN(R$2)/5)+2,FALSE)*SUMIFS('IEA-MethaneAbatement-US'!$M:$M,'IEA-MethaneAbatement-US'!$N:$N,"&lt;"&amp;$B30,'IEA-MethaneAbatement-US'!$N:$N,"&gt;="&amp;$A30,'IEA-MethaneAbatement-US'!$L:$L,$B$1))+(VLOOKUP($C$1,'Multipliers and Adjustments'!$A$70:$I$86,TRUNC(COLUMN(R$2)/5)+2,FALSE)*SUMIFS('IEA-MethaneAbatement-US'!$M:$M,'IEA-MethaneAbatement-US'!$N:$N,"&lt;"&amp;$B30,'IEA-MethaneAbatement-US'!$N:$N,"&gt;="&amp;$A30,'IEA-MethaneAbatement-US'!$L:$L,$C$1))+(VLOOKUP($D$1,'Multipliers and Adjustments'!$A$70:$I$86,TRUNC(COLUMN(R$2)/5)+2,FALSE)*SUMIFS('IEA-MethaneAbatement-US'!$M:$M,'IEA-MethaneAbatement-US'!$N:$N,"&lt;"&amp;$B30,'IEA-MethaneAbatement-US'!$N:$N,"&gt;="&amp;$A30,'IEA-MethaneAbatement-US'!$L:$L,$D$1)))*'State Downscaling Multipliers'!$B$7*(1+'EPA to IEA Scaling'!V$10)</f>
        <v>0</v>
      </c>
      <c r="S30" s="2">
        <f>((VLOOKUP($B$1,'Multipliers and Adjustments'!$A$70:$I$86,TRUNC(COLUMN(S$2)/5)+2,FALSE)*SUMIFS('IEA-MethaneAbatement-US'!$M:$M,'IEA-MethaneAbatement-US'!$N:$N,"&lt;"&amp;$B30,'IEA-MethaneAbatement-US'!$N:$N,"&gt;="&amp;$A30,'IEA-MethaneAbatement-US'!$L:$L,$B$1))+(VLOOKUP($C$1,'Multipliers and Adjustments'!$A$70:$I$86,TRUNC(COLUMN(S$2)/5)+2,FALSE)*SUMIFS('IEA-MethaneAbatement-US'!$M:$M,'IEA-MethaneAbatement-US'!$N:$N,"&lt;"&amp;$B30,'IEA-MethaneAbatement-US'!$N:$N,"&gt;="&amp;$A30,'IEA-MethaneAbatement-US'!$L:$L,$C$1))+(VLOOKUP($D$1,'Multipliers and Adjustments'!$A$70:$I$86,TRUNC(COLUMN(S$2)/5)+2,FALSE)*SUMIFS('IEA-MethaneAbatement-US'!$M:$M,'IEA-MethaneAbatement-US'!$N:$N,"&lt;"&amp;$B30,'IEA-MethaneAbatement-US'!$N:$N,"&gt;="&amp;$A30,'IEA-MethaneAbatement-US'!$L:$L,$D$1)))*'State Downscaling Multipliers'!$B$7*(1+'EPA to IEA Scaling'!W$10)</f>
        <v>0</v>
      </c>
      <c r="T30" s="2">
        <f>((VLOOKUP($B$1,'Multipliers and Adjustments'!$A$70:$I$86,TRUNC(COLUMN(T$2)/5)+2,FALSE)*SUMIFS('IEA-MethaneAbatement-US'!$M:$M,'IEA-MethaneAbatement-US'!$N:$N,"&lt;"&amp;$B30,'IEA-MethaneAbatement-US'!$N:$N,"&gt;="&amp;$A30,'IEA-MethaneAbatement-US'!$L:$L,$B$1))+(VLOOKUP($C$1,'Multipliers and Adjustments'!$A$70:$I$86,TRUNC(COLUMN(T$2)/5)+2,FALSE)*SUMIFS('IEA-MethaneAbatement-US'!$M:$M,'IEA-MethaneAbatement-US'!$N:$N,"&lt;"&amp;$B30,'IEA-MethaneAbatement-US'!$N:$N,"&gt;="&amp;$A30,'IEA-MethaneAbatement-US'!$L:$L,$C$1))+(VLOOKUP($D$1,'Multipliers and Adjustments'!$A$70:$I$86,TRUNC(COLUMN(T$2)/5)+2,FALSE)*SUMIFS('IEA-MethaneAbatement-US'!$M:$M,'IEA-MethaneAbatement-US'!$N:$N,"&lt;"&amp;$B30,'IEA-MethaneAbatement-US'!$N:$N,"&gt;="&amp;$A30,'IEA-MethaneAbatement-US'!$L:$L,$D$1)))*'State Downscaling Multipliers'!$B$7*(1+'EPA to IEA Scaling'!X$10)</f>
        <v>0</v>
      </c>
      <c r="U30" s="2">
        <f>((VLOOKUP($B$1,'Multipliers and Adjustments'!$A$70:$I$86,TRUNC(COLUMN(U$2)/5)+2,FALSE)*SUMIFS('IEA-MethaneAbatement-US'!$M:$M,'IEA-MethaneAbatement-US'!$N:$N,"&lt;"&amp;$B30,'IEA-MethaneAbatement-US'!$N:$N,"&gt;="&amp;$A30,'IEA-MethaneAbatement-US'!$L:$L,$B$1))+(VLOOKUP($C$1,'Multipliers and Adjustments'!$A$70:$I$86,TRUNC(COLUMN(U$2)/5)+2,FALSE)*SUMIFS('IEA-MethaneAbatement-US'!$M:$M,'IEA-MethaneAbatement-US'!$N:$N,"&lt;"&amp;$B30,'IEA-MethaneAbatement-US'!$N:$N,"&gt;="&amp;$A30,'IEA-MethaneAbatement-US'!$L:$L,$C$1))+(VLOOKUP($D$1,'Multipliers and Adjustments'!$A$70:$I$86,TRUNC(COLUMN(U$2)/5)+2,FALSE)*SUMIFS('IEA-MethaneAbatement-US'!$M:$M,'IEA-MethaneAbatement-US'!$N:$N,"&lt;"&amp;$B30,'IEA-MethaneAbatement-US'!$N:$N,"&gt;="&amp;$A30,'IEA-MethaneAbatement-US'!$L:$L,$D$1)))*'State Downscaling Multipliers'!$B$7*(1+'EPA to IEA Scaling'!Y$10)</f>
        <v>0</v>
      </c>
      <c r="V30" s="2">
        <f>((VLOOKUP($B$1,'Multipliers and Adjustments'!$A$70:$I$86,TRUNC(COLUMN(V$2)/5)+2,FALSE)*SUMIFS('IEA-MethaneAbatement-US'!$M:$M,'IEA-MethaneAbatement-US'!$N:$N,"&lt;"&amp;$B30,'IEA-MethaneAbatement-US'!$N:$N,"&gt;="&amp;$A30,'IEA-MethaneAbatement-US'!$L:$L,$B$1))+(VLOOKUP($C$1,'Multipliers and Adjustments'!$A$70:$I$86,TRUNC(COLUMN(V$2)/5)+2,FALSE)*SUMIFS('IEA-MethaneAbatement-US'!$M:$M,'IEA-MethaneAbatement-US'!$N:$N,"&lt;"&amp;$B30,'IEA-MethaneAbatement-US'!$N:$N,"&gt;="&amp;$A30,'IEA-MethaneAbatement-US'!$L:$L,$C$1))+(VLOOKUP($D$1,'Multipliers and Adjustments'!$A$70:$I$86,TRUNC(COLUMN(V$2)/5)+2,FALSE)*SUMIFS('IEA-MethaneAbatement-US'!$M:$M,'IEA-MethaneAbatement-US'!$N:$N,"&lt;"&amp;$B30,'IEA-MethaneAbatement-US'!$N:$N,"&gt;="&amp;$A30,'IEA-MethaneAbatement-US'!$L:$L,$D$1)))*'State Downscaling Multipliers'!$B$7*(1+'EPA to IEA Scaling'!Z$10)</f>
        <v>0</v>
      </c>
      <c r="W30" s="105">
        <f>((VLOOKUP($B$1,'Multipliers and Adjustments'!$A$70:$I$86,TRUNC(COLUMN(W$2)/5)+2,FALSE)*SUMIFS('IEA-MethaneAbatement-US'!$M:$M,'IEA-MethaneAbatement-US'!$N:$N,"&lt;"&amp;$B30,'IEA-MethaneAbatement-US'!$N:$N,"&gt;="&amp;$A30,'IEA-MethaneAbatement-US'!$L:$L,$B$1))+(VLOOKUP($C$1,'Multipliers and Adjustments'!$A$70:$I$86,TRUNC(COLUMN(W$2)/5)+2,FALSE)*SUMIFS('IEA-MethaneAbatement-US'!$M:$M,'IEA-MethaneAbatement-US'!$N:$N,"&lt;"&amp;$B30,'IEA-MethaneAbatement-US'!$N:$N,"&gt;="&amp;$A30,'IEA-MethaneAbatement-US'!$L:$L,$C$1))+(VLOOKUP($D$1,'Multipliers and Adjustments'!$A$70:$I$86,TRUNC(COLUMN(W$2)/5)+2,FALSE)*SUMIFS('IEA-MethaneAbatement-US'!$M:$M,'IEA-MethaneAbatement-US'!$N:$N,"&lt;"&amp;$B30,'IEA-MethaneAbatement-US'!$N:$N,"&gt;="&amp;$A30,'IEA-MethaneAbatement-US'!$L:$L,$D$1)))*'State Downscaling Multipliers'!$B$7*(1+'EPA to IEA Scaling'!AA$10)</f>
        <v>0</v>
      </c>
      <c r="X30" s="2">
        <f>((VLOOKUP($B$1,'Multipliers and Adjustments'!$A$70:$I$86,TRUNC(COLUMN(X$2)/5)+2,FALSE)*SUMIFS('IEA-MethaneAbatement-US'!$M:$M,'IEA-MethaneAbatement-US'!$N:$N,"&lt;"&amp;$B30,'IEA-MethaneAbatement-US'!$N:$N,"&gt;="&amp;$A30,'IEA-MethaneAbatement-US'!$L:$L,$B$1))+(VLOOKUP($C$1,'Multipliers and Adjustments'!$A$70:$I$86,TRUNC(COLUMN(X$2)/5)+2,FALSE)*SUMIFS('IEA-MethaneAbatement-US'!$M:$M,'IEA-MethaneAbatement-US'!$N:$N,"&lt;"&amp;$B30,'IEA-MethaneAbatement-US'!$N:$N,"&gt;="&amp;$A30,'IEA-MethaneAbatement-US'!$L:$L,$C$1))+(VLOOKUP($D$1,'Multipliers and Adjustments'!$A$70:$I$86,TRUNC(COLUMN(X$2)/5)+2,FALSE)*SUMIFS('IEA-MethaneAbatement-US'!$M:$M,'IEA-MethaneAbatement-US'!$N:$N,"&lt;"&amp;$B30,'IEA-MethaneAbatement-US'!$N:$N,"&gt;="&amp;$A30,'IEA-MethaneAbatement-US'!$L:$L,$D$1)))*'State Downscaling Multipliers'!$B$7*(1+'EPA to IEA Scaling'!AB$10)</f>
        <v>0</v>
      </c>
      <c r="Y30" s="2">
        <f>((VLOOKUP($B$1,'Multipliers and Adjustments'!$A$70:$I$86,TRUNC(COLUMN(Y$2)/5)+2,FALSE)*SUMIFS('IEA-MethaneAbatement-US'!$M:$M,'IEA-MethaneAbatement-US'!$N:$N,"&lt;"&amp;$B30,'IEA-MethaneAbatement-US'!$N:$N,"&gt;="&amp;$A30,'IEA-MethaneAbatement-US'!$L:$L,$B$1))+(VLOOKUP($C$1,'Multipliers and Adjustments'!$A$70:$I$86,TRUNC(COLUMN(Y$2)/5)+2,FALSE)*SUMIFS('IEA-MethaneAbatement-US'!$M:$M,'IEA-MethaneAbatement-US'!$N:$N,"&lt;"&amp;$B30,'IEA-MethaneAbatement-US'!$N:$N,"&gt;="&amp;$A30,'IEA-MethaneAbatement-US'!$L:$L,$C$1))+(VLOOKUP($D$1,'Multipliers and Adjustments'!$A$70:$I$86,TRUNC(COLUMN(Y$2)/5)+2,FALSE)*SUMIFS('IEA-MethaneAbatement-US'!$M:$M,'IEA-MethaneAbatement-US'!$N:$N,"&lt;"&amp;$B30,'IEA-MethaneAbatement-US'!$N:$N,"&gt;="&amp;$A30,'IEA-MethaneAbatement-US'!$L:$L,$D$1)))*'State Downscaling Multipliers'!$B$7*(1+'EPA to IEA Scaling'!AC$10)</f>
        <v>0</v>
      </c>
      <c r="Z30" s="2">
        <f>((VLOOKUP($B$1,'Multipliers and Adjustments'!$A$70:$I$86,TRUNC(COLUMN(Z$2)/5)+2,FALSE)*SUMIFS('IEA-MethaneAbatement-US'!$M:$M,'IEA-MethaneAbatement-US'!$N:$N,"&lt;"&amp;$B30,'IEA-MethaneAbatement-US'!$N:$N,"&gt;="&amp;$A30,'IEA-MethaneAbatement-US'!$L:$L,$B$1))+(VLOOKUP($C$1,'Multipliers and Adjustments'!$A$70:$I$86,TRUNC(COLUMN(Z$2)/5)+2,FALSE)*SUMIFS('IEA-MethaneAbatement-US'!$M:$M,'IEA-MethaneAbatement-US'!$N:$N,"&lt;"&amp;$B30,'IEA-MethaneAbatement-US'!$N:$N,"&gt;="&amp;$A30,'IEA-MethaneAbatement-US'!$L:$L,$C$1))+(VLOOKUP($D$1,'Multipliers and Adjustments'!$A$70:$I$86,TRUNC(COLUMN(Z$2)/5)+2,FALSE)*SUMIFS('IEA-MethaneAbatement-US'!$M:$M,'IEA-MethaneAbatement-US'!$N:$N,"&lt;"&amp;$B30,'IEA-MethaneAbatement-US'!$N:$N,"&gt;="&amp;$A30,'IEA-MethaneAbatement-US'!$L:$L,$D$1)))*'State Downscaling Multipliers'!$B$7*(1+'EPA to IEA Scaling'!AD$10)</f>
        <v>0</v>
      </c>
      <c r="AA30" s="2">
        <f>((VLOOKUP($B$1,'Multipliers and Adjustments'!$A$70:$I$86,TRUNC(COLUMN(AA$2)/5)+2,FALSE)*SUMIFS('IEA-MethaneAbatement-US'!$M:$M,'IEA-MethaneAbatement-US'!$N:$N,"&lt;"&amp;$B30,'IEA-MethaneAbatement-US'!$N:$N,"&gt;="&amp;$A30,'IEA-MethaneAbatement-US'!$L:$L,$B$1))+(VLOOKUP($C$1,'Multipliers and Adjustments'!$A$70:$I$86,TRUNC(COLUMN(AA$2)/5)+2,FALSE)*SUMIFS('IEA-MethaneAbatement-US'!$M:$M,'IEA-MethaneAbatement-US'!$N:$N,"&lt;"&amp;$B30,'IEA-MethaneAbatement-US'!$N:$N,"&gt;="&amp;$A30,'IEA-MethaneAbatement-US'!$L:$L,$C$1))+(VLOOKUP($D$1,'Multipliers and Adjustments'!$A$70:$I$86,TRUNC(COLUMN(AA$2)/5)+2,FALSE)*SUMIFS('IEA-MethaneAbatement-US'!$M:$M,'IEA-MethaneAbatement-US'!$N:$N,"&lt;"&amp;$B30,'IEA-MethaneAbatement-US'!$N:$N,"&gt;="&amp;$A30,'IEA-MethaneAbatement-US'!$L:$L,$D$1)))*'State Downscaling Multipliers'!$B$7*(1+'EPA to IEA Scaling'!AE$10)</f>
        <v>0</v>
      </c>
      <c r="AB30" s="105">
        <f>((VLOOKUP($B$1,'Multipliers and Adjustments'!$A$70:$I$86,TRUNC(COLUMN(AB$2)/5)+2,FALSE)*SUMIFS('IEA-MethaneAbatement-US'!$M:$M,'IEA-MethaneAbatement-US'!$N:$N,"&lt;"&amp;$B30,'IEA-MethaneAbatement-US'!$N:$N,"&gt;="&amp;$A30,'IEA-MethaneAbatement-US'!$L:$L,$B$1))+(VLOOKUP($C$1,'Multipliers and Adjustments'!$A$70:$I$86,TRUNC(COLUMN(AB$2)/5)+2,FALSE)*SUMIFS('IEA-MethaneAbatement-US'!$M:$M,'IEA-MethaneAbatement-US'!$N:$N,"&lt;"&amp;$B30,'IEA-MethaneAbatement-US'!$N:$N,"&gt;="&amp;$A30,'IEA-MethaneAbatement-US'!$L:$L,$C$1))+(VLOOKUP($D$1,'Multipliers and Adjustments'!$A$70:$I$86,TRUNC(COLUMN(AB$2)/5)+2,FALSE)*SUMIFS('IEA-MethaneAbatement-US'!$M:$M,'IEA-MethaneAbatement-US'!$N:$N,"&lt;"&amp;$B30,'IEA-MethaneAbatement-US'!$N:$N,"&gt;="&amp;$A30,'IEA-MethaneAbatement-US'!$L:$L,$D$1)))*'State Downscaling Multipliers'!$B$7*(1+'EPA to IEA Scaling'!AF$10)</f>
        <v>0</v>
      </c>
      <c r="AC30" s="2">
        <f>((VLOOKUP($B$1,'Multipliers and Adjustments'!$A$70:$I$86,TRUNC(COLUMN(AC$2)/5)+2,FALSE)*SUMIFS('IEA-MethaneAbatement-US'!$M:$M,'IEA-MethaneAbatement-US'!$N:$N,"&lt;"&amp;$B30,'IEA-MethaneAbatement-US'!$N:$N,"&gt;="&amp;$A30,'IEA-MethaneAbatement-US'!$L:$L,$B$1))+(VLOOKUP($C$1,'Multipliers and Adjustments'!$A$70:$I$86,TRUNC(COLUMN(AC$2)/5)+2,FALSE)*SUMIFS('IEA-MethaneAbatement-US'!$M:$M,'IEA-MethaneAbatement-US'!$N:$N,"&lt;"&amp;$B30,'IEA-MethaneAbatement-US'!$N:$N,"&gt;="&amp;$A30,'IEA-MethaneAbatement-US'!$L:$L,$C$1))+(VLOOKUP($D$1,'Multipliers and Adjustments'!$A$70:$I$86,TRUNC(COLUMN(AC$2)/5)+2,FALSE)*SUMIFS('IEA-MethaneAbatement-US'!$M:$M,'IEA-MethaneAbatement-US'!$N:$N,"&lt;"&amp;$B30,'IEA-MethaneAbatement-US'!$N:$N,"&gt;="&amp;$A30,'IEA-MethaneAbatement-US'!$L:$L,$D$1)))*'State Downscaling Multipliers'!$B$7*(1+'EPA to IEA Scaling'!AG$10)</f>
        <v>0</v>
      </c>
      <c r="AD30" s="2">
        <f>((VLOOKUP($B$1,'Multipliers and Adjustments'!$A$70:$I$86,TRUNC(COLUMN(AD$2)/5)+2,FALSE)*SUMIFS('IEA-MethaneAbatement-US'!$M:$M,'IEA-MethaneAbatement-US'!$N:$N,"&lt;"&amp;$B30,'IEA-MethaneAbatement-US'!$N:$N,"&gt;="&amp;$A30,'IEA-MethaneAbatement-US'!$L:$L,$B$1))+(VLOOKUP($C$1,'Multipliers and Adjustments'!$A$70:$I$86,TRUNC(COLUMN(AD$2)/5)+2,FALSE)*SUMIFS('IEA-MethaneAbatement-US'!$M:$M,'IEA-MethaneAbatement-US'!$N:$N,"&lt;"&amp;$B30,'IEA-MethaneAbatement-US'!$N:$N,"&gt;="&amp;$A30,'IEA-MethaneAbatement-US'!$L:$L,$C$1))+(VLOOKUP($D$1,'Multipliers and Adjustments'!$A$70:$I$86,TRUNC(COLUMN(AD$2)/5)+2,FALSE)*SUMIFS('IEA-MethaneAbatement-US'!$M:$M,'IEA-MethaneAbatement-US'!$N:$N,"&lt;"&amp;$B30,'IEA-MethaneAbatement-US'!$N:$N,"&gt;="&amp;$A30,'IEA-MethaneAbatement-US'!$L:$L,$D$1)))*'State Downscaling Multipliers'!$B$7*(1+'EPA to IEA Scaling'!AH$10)</f>
        <v>0</v>
      </c>
      <c r="AE30" s="2">
        <f>((VLOOKUP($B$1,'Multipliers and Adjustments'!$A$70:$I$86,TRUNC(COLUMN(AE$2)/5)+2,FALSE)*SUMIFS('IEA-MethaneAbatement-US'!$M:$M,'IEA-MethaneAbatement-US'!$N:$N,"&lt;"&amp;$B30,'IEA-MethaneAbatement-US'!$N:$N,"&gt;="&amp;$A30,'IEA-MethaneAbatement-US'!$L:$L,$B$1))+(VLOOKUP($C$1,'Multipliers and Adjustments'!$A$70:$I$86,TRUNC(COLUMN(AE$2)/5)+2,FALSE)*SUMIFS('IEA-MethaneAbatement-US'!$M:$M,'IEA-MethaneAbatement-US'!$N:$N,"&lt;"&amp;$B30,'IEA-MethaneAbatement-US'!$N:$N,"&gt;="&amp;$A30,'IEA-MethaneAbatement-US'!$L:$L,$C$1))+(VLOOKUP($D$1,'Multipliers and Adjustments'!$A$70:$I$86,TRUNC(COLUMN(AE$2)/5)+2,FALSE)*SUMIFS('IEA-MethaneAbatement-US'!$M:$M,'IEA-MethaneAbatement-US'!$N:$N,"&lt;"&amp;$B30,'IEA-MethaneAbatement-US'!$N:$N,"&gt;="&amp;$A30,'IEA-MethaneAbatement-US'!$L:$L,$D$1)))*'State Downscaling Multipliers'!$B$7*(1+'EPA to IEA Scaling'!AI$10)</f>
        <v>0</v>
      </c>
      <c r="AF30" s="2">
        <f>((VLOOKUP($B$1,'Multipliers and Adjustments'!$A$70:$I$86,TRUNC(COLUMN(AF$2)/5)+2,FALSE)*SUMIFS('IEA-MethaneAbatement-US'!$M:$M,'IEA-MethaneAbatement-US'!$N:$N,"&lt;"&amp;$B30,'IEA-MethaneAbatement-US'!$N:$N,"&gt;="&amp;$A30,'IEA-MethaneAbatement-US'!$L:$L,$B$1))+(VLOOKUP($C$1,'Multipliers and Adjustments'!$A$70:$I$86,TRUNC(COLUMN(AF$2)/5)+2,FALSE)*SUMIFS('IEA-MethaneAbatement-US'!$M:$M,'IEA-MethaneAbatement-US'!$N:$N,"&lt;"&amp;$B30,'IEA-MethaneAbatement-US'!$N:$N,"&gt;="&amp;$A30,'IEA-MethaneAbatement-US'!$L:$L,$C$1))+(VLOOKUP($D$1,'Multipliers and Adjustments'!$A$70:$I$86,TRUNC(COLUMN(AF$2)/5)+2,FALSE)*SUMIFS('IEA-MethaneAbatement-US'!$M:$M,'IEA-MethaneAbatement-US'!$N:$N,"&lt;"&amp;$B30,'IEA-MethaneAbatement-US'!$N:$N,"&gt;="&amp;$A30,'IEA-MethaneAbatement-US'!$L:$L,$D$1)))*'State Downscaling Multipliers'!$B$7*(1+'EPA to IEA Scaling'!AJ$10)</f>
        <v>0</v>
      </c>
      <c r="AG30" s="105">
        <f>((VLOOKUP($B$1,'Multipliers and Adjustments'!$A$70:$I$86,TRUNC(COLUMN(AG$2)/5)+2,FALSE)*SUMIFS('IEA-MethaneAbatement-US'!$M:$M,'IEA-MethaneAbatement-US'!$N:$N,"&lt;"&amp;$B30,'IEA-MethaneAbatement-US'!$N:$N,"&gt;="&amp;$A30,'IEA-MethaneAbatement-US'!$L:$L,$B$1))+(VLOOKUP($C$1,'Multipliers and Adjustments'!$A$70:$I$86,TRUNC(COLUMN(AG$2)/5)+2,FALSE)*SUMIFS('IEA-MethaneAbatement-US'!$M:$M,'IEA-MethaneAbatement-US'!$N:$N,"&lt;"&amp;$B30,'IEA-MethaneAbatement-US'!$N:$N,"&gt;="&amp;$A30,'IEA-MethaneAbatement-US'!$L:$L,$C$1))+(VLOOKUP($D$1,'Multipliers and Adjustments'!$A$70:$I$86,TRUNC(COLUMN(AG$2)/5)+2,FALSE)*SUMIFS('IEA-MethaneAbatement-US'!$M:$M,'IEA-MethaneAbatement-US'!$N:$N,"&lt;"&amp;$B30,'IEA-MethaneAbatement-US'!$N:$N,"&gt;="&amp;$A30,'IEA-MethaneAbatement-US'!$L:$L,$D$1)))*'State Downscaling Multipliers'!$B$7*(1+'EPA to IEA Scaling'!AK$10)</f>
        <v>0</v>
      </c>
      <c r="AH30" s="2">
        <f>((VLOOKUP($B$1,'Multipliers and Adjustments'!$A$70:$I$86,TRUNC(COLUMN(AH$2)/5)+2,FALSE)*SUMIFS('IEA-MethaneAbatement-US'!$M:$M,'IEA-MethaneAbatement-US'!$N:$N,"&lt;"&amp;$B30,'IEA-MethaneAbatement-US'!$N:$N,"&gt;="&amp;$A30,'IEA-MethaneAbatement-US'!$L:$L,$B$1))+(VLOOKUP($C$1,'Multipliers and Adjustments'!$A$70:$I$86,TRUNC(COLUMN(AH$2)/5)+2,FALSE)*SUMIFS('IEA-MethaneAbatement-US'!$M:$M,'IEA-MethaneAbatement-US'!$N:$N,"&lt;"&amp;$B30,'IEA-MethaneAbatement-US'!$N:$N,"&gt;="&amp;$A30,'IEA-MethaneAbatement-US'!$L:$L,$C$1))+(VLOOKUP($D$1,'Multipliers and Adjustments'!$A$70:$I$86,TRUNC(COLUMN(AH$2)/5)+2,FALSE)*SUMIFS('IEA-MethaneAbatement-US'!$M:$M,'IEA-MethaneAbatement-US'!$N:$N,"&lt;"&amp;$B30,'IEA-MethaneAbatement-US'!$N:$N,"&gt;="&amp;$A30,'IEA-MethaneAbatement-US'!$L:$L,$D$1)))*'State Downscaling Multipliers'!$B$7*(1+'EPA to IEA Scaling'!AL$10)</f>
        <v>0</v>
      </c>
      <c r="AI30" s="2">
        <f>((VLOOKUP($B$1,'Multipliers and Adjustments'!$A$70:$I$86,TRUNC(COLUMN(AI$2)/5)+2,FALSE)*SUMIFS('IEA-MethaneAbatement-US'!$M:$M,'IEA-MethaneAbatement-US'!$N:$N,"&lt;"&amp;$B30,'IEA-MethaneAbatement-US'!$N:$N,"&gt;="&amp;$A30,'IEA-MethaneAbatement-US'!$L:$L,$B$1))+(VLOOKUP($C$1,'Multipliers and Adjustments'!$A$70:$I$86,TRUNC(COLUMN(AI$2)/5)+2,FALSE)*SUMIFS('IEA-MethaneAbatement-US'!$M:$M,'IEA-MethaneAbatement-US'!$N:$N,"&lt;"&amp;$B30,'IEA-MethaneAbatement-US'!$N:$N,"&gt;="&amp;$A30,'IEA-MethaneAbatement-US'!$L:$L,$C$1))+(VLOOKUP($D$1,'Multipliers and Adjustments'!$A$70:$I$86,TRUNC(COLUMN(AI$2)/5)+2,FALSE)*SUMIFS('IEA-MethaneAbatement-US'!$M:$M,'IEA-MethaneAbatement-US'!$N:$N,"&lt;"&amp;$B30,'IEA-MethaneAbatement-US'!$N:$N,"&gt;="&amp;$A30,'IEA-MethaneAbatement-US'!$L:$L,$D$1)))*'State Downscaling Multipliers'!$B$7*(1+'EPA to IEA Scaling'!AM$10)</f>
        <v>0</v>
      </c>
      <c r="AJ30" s="2">
        <f>((VLOOKUP($B$1,'Multipliers and Adjustments'!$A$70:$I$86,TRUNC(COLUMN(AJ$2)/5)+2,FALSE)*SUMIFS('IEA-MethaneAbatement-US'!$M:$M,'IEA-MethaneAbatement-US'!$N:$N,"&lt;"&amp;$B30,'IEA-MethaneAbatement-US'!$N:$N,"&gt;="&amp;$A30,'IEA-MethaneAbatement-US'!$L:$L,$B$1))+(VLOOKUP($C$1,'Multipliers and Adjustments'!$A$70:$I$86,TRUNC(COLUMN(AJ$2)/5)+2,FALSE)*SUMIFS('IEA-MethaneAbatement-US'!$M:$M,'IEA-MethaneAbatement-US'!$N:$N,"&lt;"&amp;$B30,'IEA-MethaneAbatement-US'!$N:$N,"&gt;="&amp;$A30,'IEA-MethaneAbatement-US'!$L:$L,$C$1))+(VLOOKUP($D$1,'Multipliers and Adjustments'!$A$70:$I$86,TRUNC(COLUMN(AJ$2)/5)+2,FALSE)*SUMIFS('IEA-MethaneAbatement-US'!$M:$M,'IEA-MethaneAbatement-US'!$N:$N,"&lt;"&amp;$B30,'IEA-MethaneAbatement-US'!$N:$N,"&gt;="&amp;$A30,'IEA-MethaneAbatement-US'!$L:$L,$D$1)))*'State Downscaling Multipliers'!$B$7*(1+'EPA to IEA Scaling'!AN$10)</f>
        <v>0</v>
      </c>
      <c r="AK30" s="2">
        <f>((VLOOKUP($B$1,'Multipliers and Adjustments'!$A$70:$I$86,TRUNC(COLUMN(AK$2)/5)+2,FALSE)*SUMIFS('IEA-MethaneAbatement-US'!$M:$M,'IEA-MethaneAbatement-US'!$N:$N,"&lt;"&amp;$B30,'IEA-MethaneAbatement-US'!$N:$N,"&gt;="&amp;$A30,'IEA-MethaneAbatement-US'!$L:$L,$B$1))+(VLOOKUP($C$1,'Multipliers and Adjustments'!$A$70:$I$86,TRUNC(COLUMN(AK$2)/5)+2,FALSE)*SUMIFS('IEA-MethaneAbatement-US'!$M:$M,'IEA-MethaneAbatement-US'!$N:$N,"&lt;"&amp;$B30,'IEA-MethaneAbatement-US'!$N:$N,"&gt;="&amp;$A30,'IEA-MethaneAbatement-US'!$L:$L,$C$1))+(VLOOKUP($D$1,'Multipliers and Adjustments'!$A$70:$I$86,TRUNC(COLUMN(AK$2)/5)+2,FALSE)*SUMIFS('IEA-MethaneAbatement-US'!$M:$M,'IEA-MethaneAbatement-US'!$N:$N,"&lt;"&amp;$B30,'IEA-MethaneAbatement-US'!$N:$N,"&gt;="&amp;$A30,'IEA-MethaneAbatement-US'!$L:$L,$D$1)))*'State Downscaling Multipliers'!$B$7*(1+'EPA to IEA Scaling'!AO$10)</f>
        <v>0</v>
      </c>
      <c r="AL30" s="105">
        <f>((VLOOKUP($B$1,'Multipliers and Adjustments'!$A$70:$I$86,TRUNC(COLUMN(AL$2)/5)+2,FALSE)*SUMIFS('IEA-MethaneAbatement-US'!$M:$M,'IEA-MethaneAbatement-US'!$N:$N,"&lt;"&amp;$B30,'IEA-MethaneAbatement-US'!$N:$N,"&gt;="&amp;$A30,'IEA-MethaneAbatement-US'!$L:$L,$B$1))+(VLOOKUP($C$1,'Multipliers and Adjustments'!$A$70:$I$86,TRUNC(COLUMN(AL$2)/5)+2,FALSE)*SUMIFS('IEA-MethaneAbatement-US'!$M:$M,'IEA-MethaneAbatement-US'!$N:$N,"&lt;"&amp;$B30,'IEA-MethaneAbatement-US'!$N:$N,"&gt;="&amp;$A30,'IEA-MethaneAbatement-US'!$L:$L,$C$1))+(VLOOKUP($D$1,'Multipliers and Adjustments'!$A$70:$I$86,TRUNC(COLUMN(AL$2)/5)+2,FALSE)*SUMIFS('IEA-MethaneAbatement-US'!$M:$M,'IEA-MethaneAbatement-US'!$N:$N,"&lt;"&amp;$B30,'IEA-MethaneAbatement-US'!$N:$N,"&gt;="&amp;$A30,'IEA-MethaneAbatement-US'!$L:$L,$D$1)))*'State Downscaling Multipliers'!$B$7*(1+'EPA to IEA Scaling'!AP$10)</f>
        <v>0</v>
      </c>
    </row>
    <row r="31" spans="1:38" ht="15.75" customHeight="1" x14ac:dyDescent="0.25">
      <c r="A31" s="50">
        <f t="shared" si="1"/>
        <v>-30</v>
      </c>
      <c r="B31" s="50">
        <f t="shared" si="2"/>
        <v>-20</v>
      </c>
      <c r="C31" s="105">
        <f>((VLOOKUP($B$1,'Multipliers and Adjustments'!$A$70:$I$86,TRUNC(COLUMN(C$2)/5)+2,FALSE)*SUMIFS('IEA-MethaneAbatement-US'!$M:$M,'IEA-MethaneAbatement-US'!$N:$N,"&lt;"&amp;$B31,'IEA-MethaneAbatement-US'!$N:$N,"&gt;="&amp;$A31,'IEA-MethaneAbatement-US'!$L:$L,$B$1))+(VLOOKUP($C$1,'Multipliers and Adjustments'!$A$70:$I$86,TRUNC(COLUMN(C$2)/5)+2,FALSE)*SUMIFS('IEA-MethaneAbatement-US'!$M:$M,'IEA-MethaneAbatement-US'!$N:$N,"&lt;"&amp;$B31,'IEA-MethaneAbatement-US'!$N:$N,"&gt;="&amp;$A31,'IEA-MethaneAbatement-US'!$L:$L,$C$1))+(VLOOKUP($D$1,'Multipliers and Adjustments'!$A$70:$I$86,TRUNC(COLUMN(C$2)/5)+2,FALSE)*SUMIFS('IEA-MethaneAbatement-US'!$M:$M,'IEA-MethaneAbatement-US'!$N:$N,"&lt;"&amp;$B31,'IEA-MethaneAbatement-US'!$N:$N,"&gt;="&amp;$A31,'IEA-MethaneAbatement-US'!$L:$L,$D$1)))*'State Downscaling Multipliers'!$B$7*(1+'EPA to IEA Scaling'!G$10)</f>
        <v>0</v>
      </c>
      <c r="D31" s="2">
        <f>((VLOOKUP($B$1,'Multipliers and Adjustments'!$A$70:$I$86,TRUNC(COLUMN(D$2)/5)+2,FALSE)*SUMIFS('IEA-MethaneAbatement-US'!$M:$M,'IEA-MethaneAbatement-US'!$N:$N,"&lt;"&amp;$B31,'IEA-MethaneAbatement-US'!$N:$N,"&gt;="&amp;$A31,'IEA-MethaneAbatement-US'!$L:$L,$B$1))+(VLOOKUP($C$1,'Multipliers and Adjustments'!$A$70:$I$86,TRUNC(COLUMN(D$2)/5)+2,FALSE)*SUMIFS('IEA-MethaneAbatement-US'!$M:$M,'IEA-MethaneAbatement-US'!$N:$N,"&lt;"&amp;$B31,'IEA-MethaneAbatement-US'!$N:$N,"&gt;="&amp;$A31,'IEA-MethaneAbatement-US'!$L:$L,$C$1))+(VLOOKUP($D$1,'Multipliers and Adjustments'!$A$70:$I$86,TRUNC(COLUMN(D$2)/5)+2,FALSE)*SUMIFS('IEA-MethaneAbatement-US'!$M:$M,'IEA-MethaneAbatement-US'!$N:$N,"&lt;"&amp;$B31,'IEA-MethaneAbatement-US'!$N:$N,"&gt;="&amp;$A31,'IEA-MethaneAbatement-US'!$L:$L,$D$1)))*'State Downscaling Multipliers'!$B$7*(1+'EPA to IEA Scaling'!H$10)</f>
        <v>0</v>
      </c>
      <c r="E31" s="2">
        <f>((VLOOKUP($B$1,'Multipliers and Adjustments'!$A$70:$I$86,TRUNC(COLUMN(E$2)/5)+2,FALSE)*SUMIFS('IEA-MethaneAbatement-US'!$M:$M,'IEA-MethaneAbatement-US'!$N:$N,"&lt;"&amp;$B31,'IEA-MethaneAbatement-US'!$N:$N,"&gt;="&amp;$A31,'IEA-MethaneAbatement-US'!$L:$L,$B$1))+(VLOOKUP($C$1,'Multipliers and Adjustments'!$A$70:$I$86,TRUNC(COLUMN(E$2)/5)+2,FALSE)*SUMIFS('IEA-MethaneAbatement-US'!$M:$M,'IEA-MethaneAbatement-US'!$N:$N,"&lt;"&amp;$B31,'IEA-MethaneAbatement-US'!$N:$N,"&gt;="&amp;$A31,'IEA-MethaneAbatement-US'!$L:$L,$C$1))+(VLOOKUP($D$1,'Multipliers and Adjustments'!$A$70:$I$86,TRUNC(COLUMN(E$2)/5)+2,FALSE)*SUMIFS('IEA-MethaneAbatement-US'!$M:$M,'IEA-MethaneAbatement-US'!$N:$N,"&lt;"&amp;$B31,'IEA-MethaneAbatement-US'!$N:$N,"&gt;="&amp;$A31,'IEA-MethaneAbatement-US'!$L:$L,$D$1)))*'State Downscaling Multipliers'!$B$7*(1+'EPA to IEA Scaling'!I$10)</f>
        <v>0</v>
      </c>
      <c r="F31" s="2">
        <f>((VLOOKUP($B$1,'Multipliers and Adjustments'!$A$70:$I$86,TRUNC(COLUMN(F$2)/5)+2,FALSE)*SUMIFS('IEA-MethaneAbatement-US'!$M:$M,'IEA-MethaneAbatement-US'!$N:$N,"&lt;"&amp;$B31,'IEA-MethaneAbatement-US'!$N:$N,"&gt;="&amp;$A31,'IEA-MethaneAbatement-US'!$L:$L,$B$1))+(VLOOKUP($C$1,'Multipliers and Adjustments'!$A$70:$I$86,TRUNC(COLUMN(F$2)/5)+2,FALSE)*SUMIFS('IEA-MethaneAbatement-US'!$M:$M,'IEA-MethaneAbatement-US'!$N:$N,"&lt;"&amp;$B31,'IEA-MethaneAbatement-US'!$N:$N,"&gt;="&amp;$A31,'IEA-MethaneAbatement-US'!$L:$L,$C$1))+(VLOOKUP($D$1,'Multipliers and Adjustments'!$A$70:$I$86,TRUNC(COLUMN(F$2)/5)+2,FALSE)*SUMIFS('IEA-MethaneAbatement-US'!$M:$M,'IEA-MethaneAbatement-US'!$N:$N,"&lt;"&amp;$B31,'IEA-MethaneAbatement-US'!$N:$N,"&gt;="&amp;$A31,'IEA-MethaneAbatement-US'!$L:$L,$D$1)))*'State Downscaling Multipliers'!$B$7*(1+'EPA to IEA Scaling'!J$10)</f>
        <v>0</v>
      </c>
      <c r="G31" s="154">
        <f>((VLOOKUP($B$1,'Multipliers and Adjustments'!$A$70:$I$86,TRUNC(COLUMN(G$2)/5)+2,FALSE)*SUMIFS('IEA-MethaneAbatement-US'!$M:$M,'IEA-MethaneAbatement-US'!$N:$N,"&lt;"&amp;$B31,'IEA-MethaneAbatement-US'!$N:$N,"&gt;="&amp;$A31,'IEA-MethaneAbatement-US'!$L:$L,$B$1))+(VLOOKUP($C$1,'Multipliers and Adjustments'!$A$70:$I$86,TRUNC(COLUMN(G$2)/5)+2,FALSE)*SUMIFS('IEA-MethaneAbatement-US'!$M:$M,'IEA-MethaneAbatement-US'!$N:$N,"&lt;"&amp;$B31,'IEA-MethaneAbatement-US'!$N:$N,"&gt;="&amp;$A31,'IEA-MethaneAbatement-US'!$L:$L,$C$1))+(VLOOKUP($D$1,'Multipliers and Adjustments'!$A$70:$I$86,TRUNC(COLUMN(G$2)/5)+2,FALSE)*SUMIFS('IEA-MethaneAbatement-US'!$M:$M,'IEA-MethaneAbatement-US'!$N:$N,"&lt;"&amp;$B31,'IEA-MethaneAbatement-US'!$N:$N,"&gt;="&amp;$A31,'IEA-MethaneAbatement-US'!$L:$L,$D$1)))*'State Downscaling Multipliers'!$B$7*(1+'EPA to IEA Scaling'!K$10)</f>
        <v>0</v>
      </c>
      <c r="H31" s="105">
        <f>((VLOOKUP($B$1,'Multipliers and Adjustments'!$A$70:$I$86,TRUNC(COLUMN(H$2)/5)+2,FALSE)*SUMIFS('IEA-MethaneAbatement-US'!$M:$M,'IEA-MethaneAbatement-US'!$N:$N,"&lt;"&amp;$B31,'IEA-MethaneAbatement-US'!$N:$N,"&gt;="&amp;$A31,'IEA-MethaneAbatement-US'!$L:$L,$B$1))+(VLOOKUP($C$1,'Multipliers and Adjustments'!$A$70:$I$86,TRUNC(COLUMN(H$2)/5)+2,FALSE)*SUMIFS('IEA-MethaneAbatement-US'!$M:$M,'IEA-MethaneAbatement-US'!$N:$N,"&lt;"&amp;$B31,'IEA-MethaneAbatement-US'!$N:$N,"&gt;="&amp;$A31,'IEA-MethaneAbatement-US'!$L:$L,$C$1))+(VLOOKUP($D$1,'Multipliers and Adjustments'!$A$70:$I$86,TRUNC(COLUMN(H$2)/5)+2,FALSE)*SUMIFS('IEA-MethaneAbatement-US'!$M:$M,'IEA-MethaneAbatement-US'!$N:$N,"&lt;"&amp;$B31,'IEA-MethaneAbatement-US'!$N:$N,"&gt;="&amp;$A31,'IEA-MethaneAbatement-US'!$L:$L,$D$1)))*'State Downscaling Multipliers'!$B$7*(1+'EPA to IEA Scaling'!L$10)</f>
        <v>0</v>
      </c>
      <c r="I31" s="2">
        <f>((VLOOKUP($B$1,'Multipliers and Adjustments'!$A$70:$I$86,TRUNC(COLUMN(I$2)/5)+2,FALSE)*SUMIFS('IEA-MethaneAbatement-US'!$M:$M,'IEA-MethaneAbatement-US'!$N:$N,"&lt;"&amp;$B31,'IEA-MethaneAbatement-US'!$N:$N,"&gt;="&amp;$A31,'IEA-MethaneAbatement-US'!$L:$L,$B$1))+(VLOOKUP($C$1,'Multipliers and Adjustments'!$A$70:$I$86,TRUNC(COLUMN(I$2)/5)+2,FALSE)*SUMIFS('IEA-MethaneAbatement-US'!$M:$M,'IEA-MethaneAbatement-US'!$N:$N,"&lt;"&amp;$B31,'IEA-MethaneAbatement-US'!$N:$N,"&gt;="&amp;$A31,'IEA-MethaneAbatement-US'!$L:$L,$C$1))+(VLOOKUP($D$1,'Multipliers and Adjustments'!$A$70:$I$86,TRUNC(COLUMN(I$2)/5)+2,FALSE)*SUMIFS('IEA-MethaneAbatement-US'!$M:$M,'IEA-MethaneAbatement-US'!$N:$N,"&lt;"&amp;$B31,'IEA-MethaneAbatement-US'!$N:$N,"&gt;="&amp;$A31,'IEA-MethaneAbatement-US'!$L:$L,$D$1)))*'State Downscaling Multipliers'!$B$7*(1+'EPA to IEA Scaling'!M$10)</f>
        <v>0</v>
      </c>
      <c r="J31" s="2">
        <f>((VLOOKUP($B$1,'Multipliers and Adjustments'!$A$70:$I$86,TRUNC(COLUMN(J$2)/5)+2,FALSE)*SUMIFS('IEA-MethaneAbatement-US'!$M:$M,'IEA-MethaneAbatement-US'!$N:$N,"&lt;"&amp;$B31,'IEA-MethaneAbatement-US'!$N:$N,"&gt;="&amp;$A31,'IEA-MethaneAbatement-US'!$L:$L,$B$1))+(VLOOKUP($C$1,'Multipliers and Adjustments'!$A$70:$I$86,TRUNC(COLUMN(J$2)/5)+2,FALSE)*SUMIFS('IEA-MethaneAbatement-US'!$M:$M,'IEA-MethaneAbatement-US'!$N:$N,"&lt;"&amp;$B31,'IEA-MethaneAbatement-US'!$N:$N,"&gt;="&amp;$A31,'IEA-MethaneAbatement-US'!$L:$L,$C$1))+(VLOOKUP($D$1,'Multipliers and Adjustments'!$A$70:$I$86,TRUNC(COLUMN(J$2)/5)+2,FALSE)*SUMIFS('IEA-MethaneAbatement-US'!$M:$M,'IEA-MethaneAbatement-US'!$N:$N,"&lt;"&amp;$B31,'IEA-MethaneAbatement-US'!$N:$N,"&gt;="&amp;$A31,'IEA-MethaneAbatement-US'!$L:$L,$D$1)))*'State Downscaling Multipliers'!$B$7*(1+'EPA to IEA Scaling'!N$10)</f>
        <v>0</v>
      </c>
      <c r="K31" s="2">
        <f>((VLOOKUP($B$1,'Multipliers and Adjustments'!$A$70:$I$86,TRUNC(COLUMN(K$2)/5)+2,FALSE)*SUMIFS('IEA-MethaneAbatement-US'!$M:$M,'IEA-MethaneAbatement-US'!$N:$N,"&lt;"&amp;$B31,'IEA-MethaneAbatement-US'!$N:$N,"&gt;="&amp;$A31,'IEA-MethaneAbatement-US'!$L:$L,$B$1))+(VLOOKUP($C$1,'Multipliers and Adjustments'!$A$70:$I$86,TRUNC(COLUMN(K$2)/5)+2,FALSE)*SUMIFS('IEA-MethaneAbatement-US'!$M:$M,'IEA-MethaneAbatement-US'!$N:$N,"&lt;"&amp;$B31,'IEA-MethaneAbatement-US'!$N:$N,"&gt;="&amp;$A31,'IEA-MethaneAbatement-US'!$L:$L,$C$1))+(VLOOKUP($D$1,'Multipliers and Adjustments'!$A$70:$I$86,TRUNC(COLUMN(K$2)/5)+2,FALSE)*SUMIFS('IEA-MethaneAbatement-US'!$M:$M,'IEA-MethaneAbatement-US'!$N:$N,"&lt;"&amp;$B31,'IEA-MethaneAbatement-US'!$N:$N,"&gt;="&amp;$A31,'IEA-MethaneAbatement-US'!$L:$L,$D$1)))*'State Downscaling Multipliers'!$B$7*(1+'EPA to IEA Scaling'!O$10)</f>
        <v>0</v>
      </c>
      <c r="L31" s="2">
        <f>((VLOOKUP($B$1,'Multipliers and Adjustments'!$A$70:$I$86,TRUNC(COLUMN(L$2)/5)+2,FALSE)*SUMIFS('IEA-MethaneAbatement-US'!$M:$M,'IEA-MethaneAbatement-US'!$N:$N,"&lt;"&amp;$B31,'IEA-MethaneAbatement-US'!$N:$N,"&gt;="&amp;$A31,'IEA-MethaneAbatement-US'!$L:$L,$B$1))+(VLOOKUP($C$1,'Multipliers and Adjustments'!$A$70:$I$86,TRUNC(COLUMN(L$2)/5)+2,FALSE)*SUMIFS('IEA-MethaneAbatement-US'!$M:$M,'IEA-MethaneAbatement-US'!$N:$N,"&lt;"&amp;$B31,'IEA-MethaneAbatement-US'!$N:$N,"&gt;="&amp;$A31,'IEA-MethaneAbatement-US'!$L:$L,$C$1))+(VLOOKUP($D$1,'Multipliers and Adjustments'!$A$70:$I$86,TRUNC(COLUMN(L$2)/5)+2,FALSE)*SUMIFS('IEA-MethaneAbatement-US'!$M:$M,'IEA-MethaneAbatement-US'!$N:$N,"&lt;"&amp;$B31,'IEA-MethaneAbatement-US'!$N:$N,"&gt;="&amp;$A31,'IEA-MethaneAbatement-US'!$L:$L,$D$1)))*'State Downscaling Multipliers'!$B$7*(1+'EPA to IEA Scaling'!P$10)</f>
        <v>0</v>
      </c>
      <c r="M31" s="105">
        <f>((VLOOKUP($B$1,'Multipliers and Adjustments'!$A$70:$I$86,TRUNC(COLUMN(M$2)/5)+2,FALSE)*SUMIFS('IEA-MethaneAbatement-US'!$M:$M,'IEA-MethaneAbatement-US'!$N:$N,"&lt;"&amp;$B31,'IEA-MethaneAbatement-US'!$N:$N,"&gt;="&amp;$A31,'IEA-MethaneAbatement-US'!$L:$L,$B$1))+(VLOOKUP($C$1,'Multipliers and Adjustments'!$A$70:$I$86,TRUNC(COLUMN(M$2)/5)+2,FALSE)*SUMIFS('IEA-MethaneAbatement-US'!$M:$M,'IEA-MethaneAbatement-US'!$N:$N,"&lt;"&amp;$B31,'IEA-MethaneAbatement-US'!$N:$N,"&gt;="&amp;$A31,'IEA-MethaneAbatement-US'!$L:$L,$C$1))+(VLOOKUP($D$1,'Multipliers and Adjustments'!$A$70:$I$86,TRUNC(COLUMN(M$2)/5)+2,FALSE)*SUMIFS('IEA-MethaneAbatement-US'!$M:$M,'IEA-MethaneAbatement-US'!$N:$N,"&lt;"&amp;$B31,'IEA-MethaneAbatement-US'!$N:$N,"&gt;="&amp;$A31,'IEA-MethaneAbatement-US'!$L:$L,$D$1)))*'State Downscaling Multipliers'!$B$7*(1+'EPA to IEA Scaling'!Q$10)</f>
        <v>0</v>
      </c>
      <c r="N31" s="2">
        <f>((VLOOKUP($B$1,'Multipliers and Adjustments'!$A$70:$I$86,TRUNC(COLUMN(N$2)/5)+2,FALSE)*SUMIFS('IEA-MethaneAbatement-US'!$M:$M,'IEA-MethaneAbatement-US'!$N:$N,"&lt;"&amp;$B31,'IEA-MethaneAbatement-US'!$N:$N,"&gt;="&amp;$A31,'IEA-MethaneAbatement-US'!$L:$L,$B$1))+(VLOOKUP($C$1,'Multipliers and Adjustments'!$A$70:$I$86,TRUNC(COLUMN(N$2)/5)+2,FALSE)*SUMIFS('IEA-MethaneAbatement-US'!$M:$M,'IEA-MethaneAbatement-US'!$N:$N,"&lt;"&amp;$B31,'IEA-MethaneAbatement-US'!$N:$N,"&gt;="&amp;$A31,'IEA-MethaneAbatement-US'!$L:$L,$C$1))+(VLOOKUP($D$1,'Multipliers and Adjustments'!$A$70:$I$86,TRUNC(COLUMN(N$2)/5)+2,FALSE)*SUMIFS('IEA-MethaneAbatement-US'!$M:$M,'IEA-MethaneAbatement-US'!$N:$N,"&lt;"&amp;$B31,'IEA-MethaneAbatement-US'!$N:$N,"&gt;="&amp;$A31,'IEA-MethaneAbatement-US'!$L:$L,$D$1)))*'State Downscaling Multipliers'!$B$7*(1+'EPA to IEA Scaling'!R$10)</f>
        <v>0</v>
      </c>
      <c r="O31" s="2">
        <f>((VLOOKUP($B$1,'Multipliers and Adjustments'!$A$70:$I$86,TRUNC(COLUMN(O$2)/5)+2,FALSE)*SUMIFS('IEA-MethaneAbatement-US'!$M:$M,'IEA-MethaneAbatement-US'!$N:$N,"&lt;"&amp;$B31,'IEA-MethaneAbatement-US'!$N:$N,"&gt;="&amp;$A31,'IEA-MethaneAbatement-US'!$L:$L,$B$1))+(VLOOKUP($C$1,'Multipliers and Adjustments'!$A$70:$I$86,TRUNC(COLUMN(O$2)/5)+2,FALSE)*SUMIFS('IEA-MethaneAbatement-US'!$M:$M,'IEA-MethaneAbatement-US'!$N:$N,"&lt;"&amp;$B31,'IEA-MethaneAbatement-US'!$N:$N,"&gt;="&amp;$A31,'IEA-MethaneAbatement-US'!$L:$L,$C$1))+(VLOOKUP($D$1,'Multipliers and Adjustments'!$A$70:$I$86,TRUNC(COLUMN(O$2)/5)+2,FALSE)*SUMIFS('IEA-MethaneAbatement-US'!$M:$M,'IEA-MethaneAbatement-US'!$N:$N,"&lt;"&amp;$B31,'IEA-MethaneAbatement-US'!$N:$N,"&gt;="&amp;$A31,'IEA-MethaneAbatement-US'!$L:$L,$D$1)))*'State Downscaling Multipliers'!$B$7*(1+'EPA to IEA Scaling'!S$10)</f>
        <v>0</v>
      </c>
      <c r="P31" s="2">
        <f>((VLOOKUP($B$1,'Multipliers and Adjustments'!$A$70:$I$86,TRUNC(COLUMN(P$2)/5)+2,FALSE)*SUMIFS('IEA-MethaneAbatement-US'!$M:$M,'IEA-MethaneAbatement-US'!$N:$N,"&lt;"&amp;$B31,'IEA-MethaneAbatement-US'!$N:$N,"&gt;="&amp;$A31,'IEA-MethaneAbatement-US'!$L:$L,$B$1))+(VLOOKUP($C$1,'Multipliers and Adjustments'!$A$70:$I$86,TRUNC(COLUMN(P$2)/5)+2,FALSE)*SUMIFS('IEA-MethaneAbatement-US'!$M:$M,'IEA-MethaneAbatement-US'!$N:$N,"&lt;"&amp;$B31,'IEA-MethaneAbatement-US'!$N:$N,"&gt;="&amp;$A31,'IEA-MethaneAbatement-US'!$L:$L,$C$1))+(VLOOKUP($D$1,'Multipliers and Adjustments'!$A$70:$I$86,TRUNC(COLUMN(P$2)/5)+2,FALSE)*SUMIFS('IEA-MethaneAbatement-US'!$M:$M,'IEA-MethaneAbatement-US'!$N:$N,"&lt;"&amp;$B31,'IEA-MethaneAbatement-US'!$N:$N,"&gt;="&amp;$A31,'IEA-MethaneAbatement-US'!$L:$L,$D$1)))*'State Downscaling Multipliers'!$B$7*(1+'EPA to IEA Scaling'!T$10)</f>
        <v>0</v>
      </c>
      <c r="Q31" s="2">
        <f>((VLOOKUP($B$1,'Multipliers and Adjustments'!$A$70:$I$86,TRUNC(COLUMN(Q$2)/5)+2,FALSE)*SUMIFS('IEA-MethaneAbatement-US'!$M:$M,'IEA-MethaneAbatement-US'!$N:$N,"&lt;"&amp;$B31,'IEA-MethaneAbatement-US'!$N:$N,"&gt;="&amp;$A31,'IEA-MethaneAbatement-US'!$L:$L,$B$1))+(VLOOKUP($C$1,'Multipliers and Adjustments'!$A$70:$I$86,TRUNC(COLUMN(Q$2)/5)+2,FALSE)*SUMIFS('IEA-MethaneAbatement-US'!$M:$M,'IEA-MethaneAbatement-US'!$N:$N,"&lt;"&amp;$B31,'IEA-MethaneAbatement-US'!$N:$N,"&gt;="&amp;$A31,'IEA-MethaneAbatement-US'!$L:$L,$C$1))+(VLOOKUP($D$1,'Multipliers and Adjustments'!$A$70:$I$86,TRUNC(COLUMN(Q$2)/5)+2,FALSE)*SUMIFS('IEA-MethaneAbatement-US'!$M:$M,'IEA-MethaneAbatement-US'!$N:$N,"&lt;"&amp;$B31,'IEA-MethaneAbatement-US'!$N:$N,"&gt;="&amp;$A31,'IEA-MethaneAbatement-US'!$L:$L,$D$1)))*'State Downscaling Multipliers'!$B$7*(1+'EPA to IEA Scaling'!U$10)</f>
        <v>0</v>
      </c>
      <c r="R31" s="105">
        <f>((VLOOKUP($B$1,'Multipliers and Adjustments'!$A$70:$I$86,TRUNC(COLUMN(R$2)/5)+2,FALSE)*SUMIFS('IEA-MethaneAbatement-US'!$M:$M,'IEA-MethaneAbatement-US'!$N:$N,"&lt;"&amp;$B31,'IEA-MethaneAbatement-US'!$N:$N,"&gt;="&amp;$A31,'IEA-MethaneAbatement-US'!$L:$L,$B$1))+(VLOOKUP($C$1,'Multipliers and Adjustments'!$A$70:$I$86,TRUNC(COLUMN(R$2)/5)+2,FALSE)*SUMIFS('IEA-MethaneAbatement-US'!$M:$M,'IEA-MethaneAbatement-US'!$N:$N,"&lt;"&amp;$B31,'IEA-MethaneAbatement-US'!$N:$N,"&gt;="&amp;$A31,'IEA-MethaneAbatement-US'!$L:$L,$C$1))+(VLOOKUP($D$1,'Multipliers and Adjustments'!$A$70:$I$86,TRUNC(COLUMN(R$2)/5)+2,FALSE)*SUMIFS('IEA-MethaneAbatement-US'!$M:$M,'IEA-MethaneAbatement-US'!$N:$N,"&lt;"&amp;$B31,'IEA-MethaneAbatement-US'!$N:$N,"&gt;="&amp;$A31,'IEA-MethaneAbatement-US'!$L:$L,$D$1)))*'State Downscaling Multipliers'!$B$7*(1+'EPA to IEA Scaling'!V$10)</f>
        <v>0</v>
      </c>
      <c r="S31" s="2">
        <f>((VLOOKUP($B$1,'Multipliers and Adjustments'!$A$70:$I$86,TRUNC(COLUMN(S$2)/5)+2,FALSE)*SUMIFS('IEA-MethaneAbatement-US'!$M:$M,'IEA-MethaneAbatement-US'!$N:$N,"&lt;"&amp;$B31,'IEA-MethaneAbatement-US'!$N:$N,"&gt;="&amp;$A31,'IEA-MethaneAbatement-US'!$L:$L,$B$1))+(VLOOKUP($C$1,'Multipliers and Adjustments'!$A$70:$I$86,TRUNC(COLUMN(S$2)/5)+2,FALSE)*SUMIFS('IEA-MethaneAbatement-US'!$M:$M,'IEA-MethaneAbatement-US'!$N:$N,"&lt;"&amp;$B31,'IEA-MethaneAbatement-US'!$N:$N,"&gt;="&amp;$A31,'IEA-MethaneAbatement-US'!$L:$L,$C$1))+(VLOOKUP($D$1,'Multipliers and Adjustments'!$A$70:$I$86,TRUNC(COLUMN(S$2)/5)+2,FALSE)*SUMIFS('IEA-MethaneAbatement-US'!$M:$M,'IEA-MethaneAbatement-US'!$N:$N,"&lt;"&amp;$B31,'IEA-MethaneAbatement-US'!$N:$N,"&gt;="&amp;$A31,'IEA-MethaneAbatement-US'!$L:$L,$D$1)))*'State Downscaling Multipliers'!$B$7*(1+'EPA to IEA Scaling'!W$10)</f>
        <v>0</v>
      </c>
      <c r="T31" s="2">
        <f>((VLOOKUP($B$1,'Multipliers and Adjustments'!$A$70:$I$86,TRUNC(COLUMN(T$2)/5)+2,FALSE)*SUMIFS('IEA-MethaneAbatement-US'!$M:$M,'IEA-MethaneAbatement-US'!$N:$N,"&lt;"&amp;$B31,'IEA-MethaneAbatement-US'!$N:$N,"&gt;="&amp;$A31,'IEA-MethaneAbatement-US'!$L:$L,$B$1))+(VLOOKUP($C$1,'Multipliers and Adjustments'!$A$70:$I$86,TRUNC(COLUMN(T$2)/5)+2,FALSE)*SUMIFS('IEA-MethaneAbatement-US'!$M:$M,'IEA-MethaneAbatement-US'!$N:$N,"&lt;"&amp;$B31,'IEA-MethaneAbatement-US'!$N:$N,"&gt;="&amp;$A31,'IEA-MethaneAbatement-US'!$L:$L,$C$1))+(VLOOKUP($D$1,'Multipliers and Adjustments'!$A$70:$I$86,TRUNC(COLUMN(T$2)/5)+2,FALSE)*SUMIFS('IEA-MethaneAbatement-US'!$M:$M,'IEA-MethaneAbatement-US'!$N:$N,"&lt;"&amp;$B31,'IEA-MethaneAbatement-US'!$N:$N,"&gt;="&amp;$A31,'IEA-MethaneAbatement-US'!$L:$L,$D$1)))*'State Downscaling Multipliers'!$B$7*(1+'EPA to IEA Scaling'!X$10)</f>
        <v>0</v>
      </c>
      <c r="U31" s="2">
        <f>((VLOOKUP($B$1,'Multipliers and Adjustments'!$A$70:$I$86,TRUNC(COLUMN(U$2)/5)+2,FALSE)*SUMIFS('IEA-MethaneAbatement-US'!$M:$M,'IEA-MethaneAbatement-US'!$N:$N,"&lt;"&amp;$B31,'IEA-MethaneAbatement-US'!$N:$N,"&gt;="&amp;$A31,'IEA-MethaneAbatement-US'!$L:$L,$B$1))+(VLOOKUP($C$1,'Multipliers and Adjustments'!$A$70:$I$86,TRUNC(COLUMN(U$2)/5)+2,FALSE)*SUMIFS('IEA-MethaneAbatement-US'!$M:$M,'IEA-MethaneAbatement-US'!$N:$N,"&lt;"&amp;$B31,'IEA-MethaneAbatement-US'!$N:$N,"&gt;="&amp;$A31,'IEA-MethaneAbatement-US'!$L:$L,$C$1))+(VLOOKUP($D$1,'Multipliers and Adjustments'!$A$70:$I$86,TRUNC(COLUMN(U$2)/5)+2,FALSE)*SUMIFS('IEA-MethaneAbatement-US'!$M:$M,'IEA-MethaneAbatement-US'!$N:$N,"&lt;"&amp;$B31,'IEA-MethaneAbatement-US'!$N:$N,"&gt;="&amp;$A31,'IEA-MethaneAbatement-US'!$L:$L,$D$1)))*'State Downscaling Multipliers'!$B$7*(1+'EPA to IEA Scaling'!Y$10)</f>
        <v>0</v>
      </c>
      <c r="V31" s="2">
        <f>((VLOOKUP($B$1,'Multipliers and Adjustments'!$A$70:$I$86,TRUNC(COLUMN(V$2)/5)+2,FALSE)*SUMIFS('IEA-MethaneAbatement-US'!$M:$M,'IEA-MethaneAbatement-US'!$N:$N,"&lt;"&amp;$B31,'IEA-MethaneAbatement-US'!$N:$N,"&gt;="&amp;$A31,'IEA-MethaneAbatement-US'!$L:$L,$B$1))+(VLOOKUP($C$1,'Multipliers and Adjustments'!$A$70:$I$86,TRUNC(COLUMN(V$2)/5)+2,FALSE)*SUMIFS('IEA-MethaneAbatement-US'!$M:$M,'IEA-MethaneAbatement-US'!$N:$N,"&lt;"&amp;$B31,'IEA-MethaneAbatement-US'!$N:$N,"&gt;="&amp;$A31,'IEA-MethaneAbatement-US'!$L:$L,$C$1))+(VLOOKUP($D$1,'Multipliers and Adjustments'!$A$70:$I$86,TRUNC(COLUMN(V$2)/5)+2,FALSE)*SUMIFS('IEA-MethaneAbatement-US'!$M:$M,'IEA-MethaneAbatement-US'!$N:$N,"&lt;"&amp;$B31,'IEA-MethaneAbatement-US'!$N:$N,"&gt;="&amp;$A31,'IEA-MethaneAbatement-US'!$L:$L,$D$1)))*'State Downscaling Multipliers'!$B$7*(1+'EPA to IEA Scaling'!Z$10)</f>
        <v>0</v>
      </c>
      <c r="W31" s="105">
        <f>((VLOOKUP($B$1,'Multipliers and Adjustments'!$A$70:$I$86,TRUNC(COLUMN(W$2)/5)+2,FALSE)*SUMIFS('IEA-MethaneAbatement-US'!$M:$M,'IEA-MethaneAbatement-US'!$N:$N,"&lt;"&amp;$B31,'IEA-MethaneAbatement-US'!$N:$N,"&gt;="&amp;$A31,'IEA-MethaneAbatement-US'!$L:$L,$B$1))+(VLOOKUP($C$1,'Multipliers and Adjustments'!$A$70:$I$86,TRUNC(COLUMN(W$2)/5)+2,FALSE)*SUMIFS('IEA-MethaneAbatement-US'!$M:$M,'IEA-MethaneAbatement-US'!$N:$N,"&lt;"&amp;$B31,'IEA-MethaneAbatement-US'!$N:$N,"&gt;="&amp;$A31,'IEA-MethaneAbatement-US'!$L:$L,$C$1))+(VLOOKUP($D$1,'Multipliers and Adjustments'!$A$70:$I$86,TRUNC(COLUMN(W$2)/5)+2,FALSE)*SUMIFS('IEA-MethaneAbatement-US'!$M:$M,'IEA-MethaneAbatement-US'!$N:$N,"&lt;"&amp;$B31,'IEA-MethaneAbatement-US'!$N:$N,"&gt;="&amp;$A31,'IEA-MethaneAbatement-US'!$L:$L,$D$1)))*'State Downscaling Multipliers'!$B$7*(1+'EPA to IEA Scaling'!AA$10)</f>
        <v>0</v>
      </c>
      <c r="X31" s="2">
        <f>((VLOOKUP($B$1,'Multipliers and Adjustments'!$A$70:$I$86,TRUNC(COLUMN(X$2)/5)+2,FALSE)*SUMIFS('IEA-MethaneAbatement-US'!$M:$M,'IEA-MethaneAbatement-US'!$N:$N,"&lt;"&amp;$B31,'IEA-MethaneAbatement-US'!$N:$N,"&gt;="&amp;$A31,'IEA-MethaneAbatement-US'!$L:$L,$B$1))+(VLOOKUP($C$1,'Multipliers and Adjustments'!$A$70:$I$86,TRUNC(COLUMN(X$2)/5)+2,FALSE)*SUMIFS('IEA-MethaneAbatement-US'!$M:$M,'IEA-MethaneAbatement-US'!$N:$N,"&lt;"&amp;$B31,'IEA-MethaneAbatement-US'!$N:$N,"&gt;="&amp;$A31,'IEA-MethaneAbatement-US'!$L:$L,$C$1))+(VLOOKUP($D$1,'Multipliers and Adjustments'!$A$70:$I$86,TRUNC(COLUMN(X$2)/5)+2,FALSE)*SUMIFS('IEA-MethaneAbatement-US'!$M:$M,'IEA-MethaneAbatement-US'!$N:$N,"&lt;"&amp;$B31,'IEA-MethaneAbatement-US'!$N:$N,"&gt;="&amp;$A31,'IEA-MethaneAbatement-US'!$L:$L,$D$1)))*'State Downscaling Multipliers'!$B$7*(1+'EPA to IEA Scaling'!AB$10)</f>
        <v>0</v>
      </c>
      <c r="Y31" s="2">
        <f>((VLOOKUP($B$1,'Multipliers and Adjustments'!$A$70:$I$86,TRUNC(COLUMN(Y$2)/5)+2,FALSE)*SUMIFS('IEA-MethaneAbatement-US'!$M:$M,'IEA-MethaneAbatement-US'!$N:$N,"&lt;"&amp;$B31,'IEA-MethaneAbatement-US'!$N:$N,"&gt;="&amp;$A31,'IEA-MethaneAbatement-US'!$L:$L,$B$1))+(VLOOKUP($C$1,'Multipliers and Adjustments'!$A$70:$I$86,TRUNC(COLUMN(Y$2)/5)+2,FALSE)*SUMIFS('IEA-MethaneAbatement-US'!$M:$M,'IEA-MethaneAbatement-US'!$N:$N,"&lt;"&amp;$B31,'IEA-MethaneAbatement-US'!$N:$N,"&gt;="&amp;$A31,'IEA-MethaneAbatement-US'!$L:$L,$C$1))+(VLOOKUP($D$1,'Multipliers and Adjustments'!$A$70:$I$86,TRUNC(COLUMN(Y$2)/5)+2,FALSE)*SUMIFS('IEA-MethaneAbatement-US'!$M:$M,'IEA-MethaneAbatement-US'!$N:$N,"&lt;"&amp;$B31,'IEA-MethaneAbatement-US'!$N:$N,"&gt;="&amp;$A31,'IEA-MethaneAbatement-US'!$L:$L,$D$1)))*'State Downscaling Multipliers'!$B$7*(1+'EPA to IEA Scaling'!AC$10)</f>
        <v>0</v>
      </c>
      <c r="Z31" s="2">
        <f>((VLOOKUP($B$1,'Multipliers and Adjustments'!$A$70:$I$86,TRUNC(COLUMN(Z$2)/5)+2,FALSE)*SUMIFS('IEA-MethaneAbatement-US'!$M:$M,'IEA-MethaneAbatement-US'!$N:$N,"&lt;"&amp;$B31,'IEA-MethaneAbatement-US'!$N:$N,"&gt;="&amp;$A31,'IEA-MethaneAbatement-US'!$L:$L,$B$1))+(VLOOKUP($C$1,'Multipliers and Adjustments'!$A$70:$I$86,TRUNC(COLUMN(Z$2)/5)+2,FALSE)*SUMIFS('IEA-MethaneAbatement-US'!$M:$M,'IEA-MethaneAbatement-US'!$N:$N,"&lt;"&amp;$B31,'IEA-MethaneAbatement-US'!$N:$N,"&gt;="&amp;$A31,'IEA-MethaneAbatement-US'!$L:$L,$C$1))+(VLOOKUP($D$1,'Multipliers and Adjustments'!$A$70:$I$86,TRUNC(COLUMN(Z$2)/5)+2,FALSE)*SUMIFS('IEA-MethaneAbatement-US'!$M:$M,'IEA-MethaneAbatement-US'!$N:$N,"&lt;"&amp;$B31,'IEA-MethaneAbatement-US'!$N:$N,"&gt;="&amp;$A31,'IEA-MethaneAbatement-US'!$L:$L,$D$1)))*'State Downscaling Multipliers'!$B$7*(1+'EPA to IEA Scaling'!AD$10)</f>
        <v>0</v>
      </c>
      <c r="AA31" s="2">
        <f>((VLOOKUP($B$1,'Multipliers and Adjustments'!$A$70:$I$86,TRUNC(COLUMN(AA$2)/5)+2,FALSE)*SUMIFS('IEA-MethaneAbatement-US'!$M:$M,'IEA-MethaneAbatement-US'!$N:$N,"&lt;"&amp;$B31,'IEA-MethaneAbatement-US'!$N:$N,"&gt;="&amp;$A31,'IEA-MethaneAbatement-US'!$L:$L,$B$1))+(VLOOKUP($C$1,'Multipliers and Adjustments'!$A$70:$I$86,TRUNC(COLUMN(AA$2)/5)+2,FALSE)*SUMIFS('IEA-MethaneAbatement-US'!$M:$M,'IEA-MethaneAbatement-US'!$N:$N,"&lt;"&amp;$B31,'IEA-MethaneAbatement-US'!$N:$N,"&gt;="&amp;$A31,'IEA-MethaneAbatement-US'!$L:$L,$C$1))+(VLOOKUP($D$1,'Multipliers and Adjustments'!$A$70:$I$86,TRUNC(COLUMN(AA$2)/5)+2,FALSE)*SUMIFS('IEA-MethaneAbatement-US'!$M:$M,'IEA-MethaneAbatement-US'!$N:$N,"&lt;"&amp;$B31,'IEA-MethaneAbatement-US'!$N:$N,"&gt;="&amp;$A31,'IEA-MethaneAbatement-US'!$L:$L,$D$1)))*'State Downscaling Multipliers'!$B$7*(1+'EPA to IEA Scaling'!AE$10)</f>
        <v>0</v>
      </c>
      <c r="AB31" s="105">
        <f>((VLOOKUP($B$1,'Multipliers and Adjustments'!$A$70:$I$86,TRUNC(COLUMN(AB$2)/5)+2,FALSE)*SUMIFS('IEA-MethaneAbatement-US'!$M:$M,'IEA-MethaneAbatement-US'!$N:$N,"&lt;"&amp;$B31,'IEA-MethaneAbatement-US'!$N:$N,"&gt;="&amp;$A31,'IEA-MethaneAbatement-US'!$L:$L,$B$1))+(VLOOKUP($C$1,'Multipliers and Adjustments'!$A$70:$I$86,TRUNC(COLUMN(AB$2)/5)+2,FALSE)*SUMIFS('IEA-MethaneAbatement-US'!$M:$M,'IEA-MethaneAbatement-US'!$N:$N,"&lt;"&amp;$B31,'IEA-MethaneAbatement-US'!$N:$N,"&gt;="&amp;$A31,'IEA-MethaneAbatement-US'!$L:$L,$C$1))+(VLOOKUP($D$1,'Multipliers and Adjustments'!$A$70:$I$86,TRUNC(COLUMN(AB$2)/5)+2,FALSE)*SUMIFS('IEA-MethaneAbatement-US'!$M:$M,'IEA-MethaneAbatement-US'!$N:$N,"&lt;"&amp;$B31,'IEA-MethaneAbatement-US'!$N:$N,"&gt;="&amp;$A31,'IEA-MethaneAbatement-US'!$L:$L,$D$1)))*'State Downscaling Multipliers'!$B$7*(1+'EPA to IEA Scaling'!AF$10)</f>
        <v>0</v>
      </c>
      <c r="AC31" s="2">
        <f>((VLOOKUP($B$1,'Multipliers and Adjustments'!$A$70:$I$86,TRUNC(COLUMN(AC$2)/5)+2,FALSE)*SUMIFS('IEA-MethaneAbatement-US'!$M:$M,'IEA-MethaneAbatement-US'!$N:$N,"&lt;"&amp;$B31,'IEA-MethaneAbatement-US'!$N:$N,"&gt;="&amp;$A31,'IEA-MethaneAbatement-US'!$L:$L,$B$1))+(VLOOKUP($C$1,'Multipliers and Adjustments'!$A$70:$I$86,TRUNC(COLUMN(AC$2)/5)+2,FALSE)*SUMIFS('IEA-MethaneAbatement-US'!$M:$M,'IEA-MethaneAbatement-US'!$N:$N,"&lt;"&amp;$B31,'IEA-MethaneAbatement-US'!$N:$N,"&gt;="&amp;$A31,'IEA-MethaneAbatement-US'!$L:$L,$C$1))+(VLOOKUP($D$1,'Multipliers and Adjustments'!$A$70:$I$86,TRUNC(COLUMN(AC$2)/5)+2,FALSE)*SUMIFS('IEA-MethaneAbatement-US'!$M:$M,'IEA-MethaneAbatement-US'!$N:$N,"&lt;"&amp;$B31,'IEA-MethaneAbatement-US'!$N:$N,"&gt;="&amp;$A31,'IEA-MethaneAbatement-US'!$L:$L,$D$1)))*'State Downscaling Multipliers'!$B$7*(1+'EPA to IEA Scaling'!AG$10)</f>
        <v>0</v>
      </c>
      <c r="AD31" s="2">
        <f>((VLOOKUP($B$1,'Multipliers and Adjustments'!$A$70:$I$86,TRUNC(COLUMN(AD$2)/5)+2,FALSE)*SUMIFS('IEA-MethaneAbatement-US'!$M:$M,'IEA-MethaneAbatement-US'!$N:$N,"&lt;"&amp;$B31,'IEA-MethaneAbatement-US'!$N:$N,"&gt;="&amp;$A31,'IEA-MethaneAbatement-US'!$L:$L,$B$1))+(VLOOKUP($C$1,'Multipliers and Adjustments'!$A$70:$I$86,TRUNC(COLUMN(AD$2)/5)+2,FALSE)*SUMIFS('IEA-MethaneAbatement-US'!$M:$M,'IEA-MethaneAbatement-US'!$N:$N,"&lt;"&amp;$B31,'IEA-MethaneAbatement-US'!$N:$N,"&gt;="&amp;$A31,'IEA-MethaneAbatement-US'!$L:$L,$C$1))+(VLOOKUP($D$1,'Multipliers and Adjustments'!$A$70:$I$86,TRUNC(COLUMN(AD$2)/5)+2,FALSE)*SUMIFS('IEA-MethaneAbatement-US'!$M:$M,'IEA-MethaneAbatement-US'!$N:$N,"&lt;"&amp;$B31,'IEA-MethaneAbatement-US'!$N:$N,"&gt;="&amp;$A31,'IEA-MethaneAbatement-US'!$L:$L,$D$1)))*'State Downscaling Multipliers'!$B$7*(1+'EPA to IEA Scaling'!AH$10)</f>
        <v>0</v>
      </c>
      <c r="AE31" s="2">
        <f>((VLOOKUP($B$1,'Multipliers and Adjustments'!$A$70:$I$86,TRUNC(COLUMN(AE$2)/5)+2,FALSE)*SUMIFS('IEA-MethaneAbatement-US'!$M:$M,'IEA-MethaneAbatement-US'!$N:$N,"&lt;"&amp;$B31,'IEA-MethaneAbatement-US'!$N:$N,"&gt;="&amp;$A31,'IEA-MethaneAbatement-US'!$L:$L,$B$1))+(VLOOKUP($C$1,'Multipliers and Adjustments'!$A$70:$I$86,TRUNC(COLUMN(AE$2)/5)+2,FALSE)*SUMIFS('IEA-MethaneAbatement-US'!$M:$M,'IEA-MethaneAbatement-US'!$N:$N,"&lt;"&amp;$B31,'IEA-MethaneAbatement-US'!$N:$N,"&gt;="&amp;$A31,'IEA-MethaneAbatement-US'!$L:$L,$C$1))+(VLOOKUP($D$1,'Multipliers and Adjustments'!$A$70:$I$86,TRUNC(COLUMN(AE$2)/5)+2,FALSE)*SUMIFS('IEA-MethaneAbatement-US'!$M:$M,'IEA-MethaneAbatement-US'!$N:$N,"&lt;"&amp;$B31,'IEA-MethaneAbatement-US'!$N:$N,"&gt;="&amp;$A31,'IEA-MethaneAbatement-US'!$L:$L,$D$1)))*'State Downscaling Multipliers'!$B$7*(1+'EPA to IEA Scaling'!AI$10)</f>
        <v>0</v>
      </c>
      <c r="AF31" s="2">
        <f>((VLOOKUP($B$1,'Multipliers and Adjustments'!$A$70:$I$86,TRUNC(COLUMN(AF$2)/5)+2,FALSE)*SUMIFS('IEA-MethaneAbatement-US'!$M:$M,'IEA-MethaneAbatement-US'!$N:$N,"&lt;"&amp;$B31,'IEA-MethaneAbatement-US'!$N:$N,"&gt;="&amp;$A31,'IEA-MethaneAbatement-US'!$L:$L,$B$1))+(VLOOKUP($C$1,'Multipliers and Adjustments'!$A$70:$I$86,TRUNC(COLUMN(AF$2)/5)+2,FALSE)*SUMIFS('IEA-MethaneAbatement-US'!$M:$M,'IEA-MethaneAbatement-US'!$N:$N,"&lt;"&amp;$B31,'IEA-MethaneAbatement-US'!$N:$N,"&gt;="&amp;$A31,'IEA-MethaneAbatement-US'!$L:$L,$C$1))+(VLOOKUP($D$1,'Multipliers and Adjustments'!$A$70:$I$86,TRUNC(COLUMN(AF$2)/5)+2,FALSE)*SUMIFS('IEA-MethaneAbatement-US'!$M:$M,'IEA-MethaneAbatement-US'!$N:$N,"&lt;"&amp;$B31,'IEA-MethaneAbatement-US'!$N:$N,"&gt;="&amp;$A31,'IEA-MethaneAbatement-US'!$L:$L,$D$1)))*'State Downscaling Multipliers'!$B$7*(1+'EPA to IEA Scaling'!AJ$10)</f>
        <v>0</v>
      </c>
      <c r="AG31" s="105">
        <f>((VLOOKUP($B$1,'Multipliers and Adjustments'!$A$70:$I$86,TRUNC(COLUMN(AG$2)/5)+2,FALSE)*SUMIFS('IEA-MethaneAbatement-US'!$M:$M,'IEA-MethaneAbatement-US'!$N:$N,"&lt;"&amp;$B31,'IEA-MethaneAbatement-US'!$N:$N,"&gt;="&amp;$A31,'IEA-MethaneAbatement-US'!$L:$L,$B$1))+(VLOOKUP($C$1,'Multipliers and Adjustments'!$A$70:$I$86,TRUNC(COLUMN(AG$2)/5)+2,FALSE)*SUMIFS('IEA-MethaneAbatement-US'!$M:$M,'IEA-MethaneAbatement-US'!$N:$N,"&lt;"&amp;$B31,'IEA-MethaneAbatement-US'!$N:$N,"&gt;="&amp;$A31,'IEA-MethaneAbatement-US'!$L:$L,$C$1))+(VLOOKUP($D$1,'Multipliers and Adjustments'!$A$70:$I$86,TRUNC(COLUMN(AG$2)/5)+2,FALSE)*SUMIFS('IEA-MethaneAbatement-US'!$M:$M,'IEA-MethaneAbatement-US'!$N:$N,"&lt;"&amp;$B31,'IEA-MethaneAbatement-US'!$N:$N,"&gt;="&amp;$A31,'IEA-MethaneAbatement-US'!$L:$L,$D$1)))*'State Downscaling Multipliers'!$B$7*(1+'EPA to IEA Scaling'!AK$10)</f>
        <v>0</v>
      </c>
      <c r="AH31" s="2">
        <f>((VLOOKUP($B$1,'Multipliers and Adjustments'!$A$70:$I$86,TRUNC(COLUMN(AH$2)/5)+2,FALSE)*SUMIFS('IEA-MethaneAbatement-US'!$M:$M,'IEA-MethaneAbatement-US'!$N:$N,"&lt;"&amp;$B31,'IEA-MethaneAbatement-US'!$N:$N,"&gt;="&amp;$A31,'IEA-MethaneAbatement-US'!$L:$L,$B$1))+(VLOOKUP($C$1,'Multipliers and Adjustments'!$A$70:$I$86,TRUNC(COLUMN(AH$2)/5)+2,FALSE)*SUMIFS('IEA-MethaneAbatement-US'!$M:$M,'IEA-MethaneAbatement-US'!$N:$N,"&lt;"&amp;$B31,'IEA-MethaneAbatement-US'!$N:$N,"&gt;="&amp;$A31,'IEA-MethaneAbatement-US'!$L:$L,$C$1))+(VLOOKUP($D$1,'Multipliers and Adjustments'!$A$70:$I$86,TRUNC(COLUMN(AH$2)/5)+2,FALSE)*SUMIFS('IEA-MethaneAbatement-US'!$M:$M,'IEA-MethaneAbatement-US'!$N:$N,"&lt;"&amp;$B31,'IEA-MethaneAbatement-US'!$N:$N,"&gt;="&amp;$A31,'IEA-MethaneAbatement-US'!$L:$L,$D$1)))*'State Downscaling Multipliers'!$B$7*(1+'EPA to IEA Scaling'!AL$10)</f>
        <v>0</v>
      </c>
      <c r="AI31" s="2">
        <f>((VLOOKUP($B$1,'Multipliers and Adjustments'!$A$70:$I$86,TRUNC(COLUMN(AI$2)/5)+2,FALSE)*SUMIFS('IEA-MethaneAbatement-US'!$M:$M,'IEA-MethaneAbatement-US'!$N:$N,"&lt;"&amp;$B31,'IEA-MethaneAbatement-US'!$N:$N,"&gt;="&amp;$A31,'IEA-MethaneAbatement-US'!$L:$L,$B$1))+(VLOOKUP($C$1,'Multipliers and Adjustments'!$A$70:$I$86,TRUNC(COLUMN(AI$2)/5)+2,FALSE)*SUMIFS('IEA-MethaneAbatement-US'!$M:$M,'IEA-MethaneAbatement-US'!$N:$N,"&lt;"&amp;$B31,'IEA-MethaneAbatement-US'!$N:$N,"&gt;="&amp;$A31,'IEA-MethaneAbatement-US'!$L:$L,$C$1))+(VLOOKUP($D$1,'Multipliers and Adjustments'!$A$70:$I$86,TRUNC(COLUMN(AI$2)/5)+2,FALSE)*SUMIFS('IEA-MethaneAbatement-US'!$M:$M,'IEA-MethaneAbatement-US'!$N:$N,"&lt;"&amp;$B31,'IEA-MethaneAbatement-US'!$N:$N,"&gt;="&amp;$A31,'IEA-MethaneAbatement-US'!$L:$L,$D$1)))*'State Downscaling Multipliers'!$B$7*(1+'EPA to IEA Scaling'!AM$10)</f>
        <v>0</v>
      </c>
      <c r="AJ31" s="2">
        <f>((VLOOKUP($B$1,'Multipliers and Adjustments'!$A$70:$I$86,TRUNC(COLUMN(AJ$2)/5)+2,FALSE)*SUMIFS('IEA-MethaneAbatement-US'!$M:$M,'IEA-MethaneAbatement-US'!$N:$N,"&lt;"&amp;$B31,'IEA-MethaneAbatement-US'!$N:$N,"&gt;="&amp;$A31,'IEA-MethaneAbatement-US'!$L:$L,$B$1))+(VLOOKUP($C$1,'Multipliers and Adjustments'!$A$70:$I$86,TRUNC(COLUMN(AJ$2)/5)+2,FALSE)*SUMIFS('IEA-MethaneAbatement-US'!$M:$M,'IEA-MethaneAbatement-US'!$N:$N,"&lt;"&amp;$B31,'IEA-MethaneAbatement-US'!$N:$N,"&gt;="&amp;$A31,'IEA-MethaneAbatement-US'!$L:$L,$C$1))+(VLOOKUP($D$1,'Multipliers and Adjustments'!$A$70:$I$86,TRUNC(COLUMN(AJ$2)/5)+2,FALSE)*SUMIFS('IEA-MethaneAbatement-US'!$M:$M,'IEA-MethaneAbatement-US'!$N:$N,"&lt;"&amp;$B31,'IEA-MethaneAbatement-US'!$N:$N,"&gt;="&amp;$A31,'IEA-MethaneAbatement-US'!$L:$L,$D$1)))*'State Downscaling Multipliers'!$B$7*(1+'EPA to IEA Scaling'!AN$10)</f>
        <v>0</v>
      </c>
      <c r="AK31" s="2">
        <f>((VLOOKUP($B$1,'Multipliers and Adjustments'!$A$70:$I$86,TRUNC(COLUMN(AK$2)/5)+2,FALSE)*SUMIFS('IEA-MethaneAbatement-US'!$M:$M,'IEA-MethaneAbatement-US'!$N:$N,"&lt;"&amp;$B31,'IEA-MethaneAbatement-US'!$N:$N,"&gt;="&amp;$A31,'IEA-MethaneAbatement-US'!$L:$L,$B$1))+(VLOOKUP($C$1,'Multipliers and Adjustments'!$A$70:$I$86,TRUNC(COLUMN(AK$2)/5)+2,FALSE)*SUMIFS('IEA-MethaneAbatement-US'!$M:$M,'IEA-MethaneAbatement-US'!$N:$N,"&lt;"&amp;$B31,'IEA-MethaneAbatement-US'!$N:$N,"&gt;="&amp;$A31,'IEA-MethaneAbatement-US'!$L:$L,$C$1))+(VLOOKUP($D$1,'Multipliers and Adjustments'!$A$70:$I$86,TRUNC(COLUMN(AK$2)/5)+2,FALSE)*SUMIFS('IEA-MethaneAbatement-US'!$M:$M,'IEA-MethaneAbatement-US'!$N:$N,"&lt;"&amp;$B31,'IEA-MethaneAbatement-US'!$N:$N,"&gt;="&amp;$A31,'IEA-MethaneAbatement-US'!$L:$L,$D$1)))*'State Downscaling Multipliers'!$B$7*(1+'EPA to IEA Scaling'!AO$10)</f>
        <v>0</v>
      </c>
      <c r="AL31" s="105">
        <f>((VLOOKUP($B$1,'Multipliers and Adjustments'!$A$70:$I$86,TRUNC(COLUMN(AL$2)/5)+2,FALSE)*SUMIFS('IEA-MethaneAbatement-US'!$M:$M,'IEA-MethaneAbatement-US'!$N:$N,"&lt;"&amp;$B31,'IEA-MethaneAbatement-US'!$N:$N,"&gt;="&amp;$A31,'IEA-MethaneAbatement-US'!$L:$L,$B$1))+(VLOOKUP($C$1,'Multipliers and Adjustments'!$A$70:$I$86,TRUNC(COLUMN(AL$2)/5)+2,FALSE)*SUMIFS('IEA-MethaneAbatement-US'!$M:$M,'IEA-MethaneAbatement-US'!$N:$N,"&lt;"&amp;$B31,'IEA-MethaneAbatement-US'!$N:$N,"&gt;="&amp;$A31,'IEA-MethaneAbatement-US'!$L:$L,$C$1))+(VLOOKUP($D$1,'Multipliers and Adjustments'!$A$70:$I$86,TRUNC(COLUMN(AL$2)/5)+2,FALSE)*SUMIFS('IEA-MethaneAbatement-US'!$M:$M,'IEA-MethaneAbatement-US'!$N:$N,"&lt;"&amp;$B31,'IEA-MethaneAbatement-US'!$N:$N,"&gt;="&amp;$A31,'IEA-MethaneAbatement-US'!$L:$L,$D$1)))*'State Downscaling Multipliers'!$B$7*(1+'EPA to IEA Scaling'!AP$10)</f>
        <v>0</v>
      </c>
    </row>
    <row r="32" spans="1:38" ht="15.75" customHeight="1" x14ac:dyDescent="0.25">
      <c r="A32" s="50">
        <f t="shared" si="1"/>
        <v>-20</v>
      </c>
      <c r="B32" s="50">
        <f t="shared" si="2"/>
        <v>-10</v>
      </c>
      <c r="C32" s="105">
        <f>((VLOOKUP($B$1,'Multipliers and Adjustments'!$A$70:$I$86,TRUNC(COLUMN(C$2)/5)+2,FALSE)*SUMIFS('IEA-MethaneAbatement-US'!$M:$M,'IEA-MethaneAbatement-US'!$N:$N,"&lt;"&amp;$B32,'IEA-MethaneAbatement-US'!$N:$N,"&gt;="&amp;$A32,'IEA-MethaneAbatement-US'!$L:$L,$B$1))+(VLOOKUP($C$1,'Multipliers and Adjustments'!$A$70:$I$86,TRUNC(COLUMN(C$2)/5)+2,FALSE)*SUMIFS('IEA-MethaneAbatement-US'!$M:$M,'IEA-MethaneAbatement-US'!$N:$N,"&lt;"&amp;$B32,'IEA-MethaneAbatement-US'!$N:$N,"&gt;="&amp;$A32,'IEA-MethaneAbatement-US'!$L:$L,$C$1))+(VLOOKUP($D$1,'Multipliers and Adjustments'!$A$70:$I$86,TRUNC(COLUMN(C$2)/5)+2,FALSE)*SUMIFS('IEA-MethaneAbatement-US'!$M:$M,'IEA-MethaneAbatement-US'!$N:$N,"&lt;"&amp;$B32,'IEA-MethaneAbatement-US'!$N:$N,"&gt;="&amp;$A32,'IEA-MethaneAbatement-US'!$L:$L,$D$1)))*'State Downscaling Multipliers'!$B$7*(1+'EPA to IEA Scaling'!G$10)</f>
        <v>0</v>
      </c>
      <c r="D32" s="2">
        <f>((VLOOKUP($B$1,'Multipliers and Adjustments'!$A$70:$I$86,TRUNC(COLUMN(D$2)/5)+2,FALSE)*SUMIFS('IEA-MethaneAbatement-US'!$M:$M,'IEA-MethaneAbatement-US'!$N:$N,"&lt;"&amp;$B32,'IEA-MethaneAbatement-US'!$N:$N,"&gt;="&amp;$A32,'IEA-MethaneAbatement-US'!$L:$L,$B$1))+(VLOOKUP($C$1,'Multipliers and Adjustments'!$A$70:$I$86,TRUNC(COLUMN(D$2)/5)+2,FALSE)*SUMIFS('IEA-MethaneAbatement-US'!$M:$M,'IEA-MethaneAbatement-US'!$N:$N,"&lt;"&amp;$B32,'IEA-MethaneAbatement-US'!$N:$N,"&gt;="&amp;$A32,'IEA-MethaneAbatement-US'!$L:$L,$C$1))+(VLOOKUP($D$1,'Multipliers and Adjustments'!$A$70:$I$86,TRUNC(COLUMN(D$2)/5)+2,FALSE)*SUMIFS('IEA-MethaneAbatement-US'!$M:$M,'IEA-MethaneAbatement-US'!$N:$N,"&lt;"&amp;$B32,'IEA-MethaneAbatement-US'!$N:$N,"&gt;="&amp;$A32,'IEA-MethaneAbatement-US'!$L:$L,$D$1)))*'State Downscaling Multipliers'!$B$7*(1+'EPA to IEA Scaling'!H$10)</f>
        <v>0</v>
      </c>
      <c r="E32" s="2">
        <f>((VLOOKUP($B$1,'Multipliers and Adjustments'!$A$70:$I$86,TRUNC(COLUMN(E$2)/5)+2,FALSE)*SUMIFS('IEA-MethaneAbatement-US'!$M:$M,'IEA-MethaneAbatement-US'!$N:$N,"&lt;"&amp;$B32,'IEA-MethaneAbatement-US'!$N:$N,"&gt;="&amp;$A32,'IEA-MethaneAbatement-US'!$L:$L,$B$1))+(VLOOKUP($C$1,'Multipliers and Adjustments'!$A$70:$I$86,TRUNC(COLUMN(E$2)/5)+2,FALSE)*SUMIFS('IEA-MethaneAbatement-US'!$M:$M,'IEA-MethaneAbatement-US'!$N:$N,"&lt;"&amp;$B32,'IEA-MethaneAbatement-US'!$N:$N,"&gt;="&amp;$A32,'IEA-MethaneAbatement-US'!$L:$L,$C$1))+(VLOOKUP($D$1,'Multipliers and Adjustments'!$A$70:$I$86,TRUNC(COLUMN(E$2)/5)+2,FALSE)*SUMIFS('IEA-MethaneAbatement-US'!$M:$M,'IEA-MethaneAbatement-US'!$N:$N,"&lt;"&amp;$B32,'IEA-MethaneAbatement-US'!$N:$N,"&gt;="&amp;$A32,'IEA-MethaneAbatement-US'!$L:$L,$D$1)))*'State Downscaling Multipliers'!$B$7*(1+'EPA to IEA Scaling'!I$10)</f>
        <v>0</v>
      </c>
      <c r="F32" s="2">
        <f>((VLOOKUP($B$1,'Multipliers and Adjustments'!$A$70:$I$86,TRUNC(COLUMN(F$2)/5)+2,FALSE)*SUMIFS('IEA-MethaneAbatement-US'!$M:$M,'IEA-MethaneAbatement-US'!$N:$N,"&lt;"&amp;$B32,'IEA-MethaneAbatement-US'!$N:$N,"&gt;="&amp;$A32,'IEA-MethaneAbatement-US'!$L:$L,$B$1))+(VLOOKUP($C$1,'Multipliers and Adjustments'!$A$70:$I$86,TRUNC(COLUMN(F$2)/5)+2,FALSE)*SUMIFS('IEA-MethaneAbatement-US'!$M:$M,'IEA-MethaneAbatement-US'!$N:$N,"&lt;"&amp;$B32,'IEA-MethaneAbatement-US'!$N:$N,"&gt;="&amp;$A32,'IEA-MethaneAbatement-US'!$L:$L,$C$1))+(VLOOKUP($D$1,'Multipliers and Adjustments'!$A$70:$I$86,TRUNC(COLUMN(F$2)/5)+2,FALSE)*SUMIFS('IEA-MethaneAbatement-US'!$M:$M,'IEA-MethaneAbatement-US'!$N:$N,"&lt;"&amp;$B32,'IEA-MethaneAbatement-US'!$N:$N,"&gt;="&amp;$A32,'IEA-MethaneAbatement-US'!$L:$L,$D$1)))*'State Downscaling Multipliers'!$B$7*(1+'EPA to IEA Scaling'!J$10)</f>
        <v>0</v>
      </c>
      <c r="G32" s="154">
        <f>((VLOOKUP($B$1,'Multipliers and Adjustments'!$A$70:$I$86,TRUNC(COLUMN(G$2)/5)+2,FALSE)*SUMIFS('IEA-MethaneAbatement-US'!$M:$M,'IEA-MethaneAbatement-US'!$N:$N,"&lt;"&amp;$B32,'IEA-MethaneAbatement-US'!$N:$N,"&gt;="&amp;$A32,'IEA-MethaneAbatement-US'!$L:$L,$B$1))+(VLOOKUP($C$1,'Multipliers and Adjustments'!$A$70:$I$86,TRUNC(COLUMN(G$2)/5)+2,FALSE)*SUMIFS('IEA-MethaneAbatement-US'!$M:$M,'IEA-MethaneAbatement-US'!$N:$N,"&lt;"&amp;$B32,'IEA-MethaneAbatement-US'!$N:$N,"&gt;="&amp;$A32,'IEA-MethaneAbatement-US'!$L:$L,$C$1))+(VLOOKUP($D$1,'Multipliers and Adjustments'!$A$70:$I$86,TRUNC(COLUMN(G$2)/5)+2,FALSE)*SUMIFS('IEA-MethaneAbatement-US'!$M:$M,'IEA-MethaneAbatement-US'!$N:$N,"&lt;"&amp;$B32,'IEA-MethaneAbatement-US'!$N:$N,"&gt;="&amp;$A32,'IEA-MethaneAbatement-US'!$L:$L,$D$1)))*'State Downscaling Multipliers'!$B$7*(1+'EPA to IEA Scaling'!K$10)</f>
        <v>0</v>
      </c>
      <c r="H32" s="105">
        <f>((VLOOKUP($B$1,'Multipliers and Adjustments'!$A$70:$I$86,TRUNC(COLUMN(H$2)/5)+2,FALSE)*SUMIFS('IEA-MethaneAbatement-US'!$M:$M,'IEA-MethaneAbatement-US'!$N:$N,"&lt;"&amp;$B32,'IEA-MethaneAbatement-US'!$N:$N,"&gt;="&amp;$A32,'IEA-MethaneAbatement-US'!$L:$L,$B$1))+(VLOOKUP($C$1,'Multipliers and Adjustments'!$A$70:$I$86,TRUNC(COLUMN(H$2)/5)+2,FALSE)*SUMIFS('IEA-MethaneAbatement-US'!$M:$M,'IEA-MethaneAbatement-US'!$N:$N,"&lt;"&amp;$B32,'IEA-MethaneAbatement-US'!$N:$N,"&gt;="&amp;$A32,'IEA-MethaneAbatement-US'!$L:$L,$C$1))+(VLOOKUP($D$1,'Multipliers and Adjustments'!$A$70:$I$86,TRUNC(COLUMN(H$2)/5)+2,FALSE)*SUMIFS('IEA-MethaneAbatement-US'!$M:$M,'IEA-MethaneAbatement-US'!$N:$N,"&lt;"&amp;$B32,'IEA-MethaneAbatement-US'!$N:$N,"&gt;="&amp;$A32,'IEA-MethaneAbatement-US'!$L:$L,$D$1)))*'State Downscaling Multipliers'!$B$7*(1+'EPA to IEA Scaling'!L$10)</f>
        <v>0</v>
      </c>
      <c r="I32" s="2">
        <f>((VLOOKUP($B$1,'Multipliers and Adjustments'!$A$70:$I$86,TRUNC(COLUMN(I$2)/5)+2,FALSE)*SUMIFS('IEA-MethaneAbatement-US'!$M:$M,'IEA-MethaneAbatement-US'!$N:$N,"&lt;"&amp;$B32,'IEA-MethaneAbatement-US'!$N:$N,"&gt;="&amp;$A32,'IEA-MethaneAbatement-US'!$L:$L,$B$1))+(VLOOKUP($C$1,'Multipliers and Adjustments'!$A$70:$I$86,TRUNC(COLUMN(I$2)/5)+2,FALSE)*SUMIFS('IEA-MethaneAbatement-US'!$M:$M,'IEA-MethaneAbatement-US'!$N:$N,"&lt;"&amp;$B32,'IEA-MethaneAbatement-US'!$N:$N,"&gt;="&amp;$A32,'IEA-MethaneAbatement-US'!$L:$L,$C$1))+(VLOOKUP($D$1,'Multipliers and Adjustments'!$A$70:$I$86,TRUNC(COLUMN(I$2)/5)+2,FALSE)*SUMIFS('IEA-MethaneAbatement-US'!$M:$M,'IEA-MethaneAbatement-US'!$N:$N,"&lt;"&amp;$B32,'IEA-MethaneAbatement-US'!$N:$N,"&gt;="&amp;$A32,'IEA-MethaneAbatement-US'!$L:$L,$D$1)))*'State Downscaling Multipliers'!$B$7*(1+'EPA to IEA Scaling'!M$10)</f>
        <v>0</v>
      </c>
      <c r="J32" s="2">
        <f>((VLOOKUP($B$1,'Multipliers and Adjustments'!$A$70:$I$86,TRUNC(COLUMN(J$2)/5)+2,FALSE)*SUMIFS('IEA-MethaneAbatement-US'!$M:$M,'IEA-MethaneAbatement-US'!$N:$N,"&lt;"&amp;$B32,'IEA-MethaneAbatement-US'!$N:$N,"&gt;="&amp;$A32,'IEA-MethaneAbatement-US'!$L:$L,$B$1))+(VLOOKUP($C$1,'Multipliers and Adjustments'!$A$70:$I$86,TRUNC(COLUMN(J$2)/5)+2,FALSE)*SUMIFS('IEA-MethaneAbatement-US'!$M:$M,'IEA-MethaneAbatement-US'!$N:$N,"&lt;"&amp;$B32,'IEA-MethaneAbatement-US'!$N:$N,"&gt;="&amp;$A32,'IEA-MethaneAbatement-US'!$L:$L,$C$1))+(VLOOKUP($D$1,'Multipliers and Adjustments'!$A$70:$I$86,TRUNC(COLUMN(J$2)/5)+2,FALSE)*SUMIFS('IEA-MethaneAbatement-US'!$M:$M,'IEA-MethaneAbatement-US'!$N:$N,"&lt;"&amp;$B32,'IEA-MethaneAbatement-US'!$N:$N,"&gt;="&amp;$A32,'IEA-MethaneAbatement-US'!$L:$L,$D$1)))*'State Downscaling Multipliers'!$B$7*(1+'EPA to IEA Scaling'!N$10)</f>
        <v>0</v>
      </c>
      <c r="K32" s="2">
        <f>((VLOOKUP($B$1,'Multipliers and Adjustments'!$A$70:$I$86,TRUNC(COLUMN(K$2)/5)+2,FALSE)*SUMIFS('IEA-MethaneAbatement-US'!$M:$M,'IEA-MethaneAbatement-US'!$N:$N,"&lt;"&amp;$B32,'IEA-MethaneAbatement-US'!$N:$N,"&gt;="&amp;$A32,'IEA-MethaneAbatement-US'!$L:$L,$B$1))+(VLOOKUP($C$1,'Multipliers and Adjustments'!$A$70:$I$86,TRUNC(COLUMN(K$2)/5)+2,FALSE)*SUMIFS('IEA-MethaneAbatement-US'!$M:$M,'IEA-MethaneAbatement-US'!$N:$N,"&lt;"&amp;$B32,'IEA-MethaneAbatement-US'!$N:$N,"&gt;="&amp;$A32,'IEA-MethaneAbatement-US'!$L:$L,$C$1))+(VLOOKUP($D$1,'Multipliers and Adjustments'!$A$70:$I$86,TRUNC(COLUMN(K$2)/5)+2,FALSE)*SUMIFS('IEA-MethaneAbatement-US'!$M:$M,'IEA-MethaneAbatement-US'!$N:$N,"&lt;"&amp;$B32,'IEA-MethaneAbatement-US'!$N:$N,"&gt;="&amp;$A32,'IEA-MethaneAbatement-US'!$L:$L,$D$1)))*'State Downscaling Multipliers'!$B$7*(1+'EPA to IEA Scaling'!O$10)</f>
        <v>0</v>
      </c>
      <c r="L32" s="2">
        <f>((VLOOKUP($B$1,'Multipliers and Adjustments'!$A$70:$I$86,TRUNC(COLUMN(L$2)/5)+2,FALSE)*SUMIFS('IEA-MethaneAbatement-US'!$M:$M,'IEA-MethaneAbatement-US'!$N:$N,"&lt;"&amp;$B32,'IEA-MethaneAbatement-US'!$N:$N,"&gt;="&amp;$A32,'IEA-MethaneAbatement-US'!$L:$L,$B$1))+(VLOOKUP($C$1,'Multipliers and Adjustments'!$A$70:$I$86,TRUNC(COLUMN(L$2)/5)+2,FALSE)*SUMIFS('IEA-MethaneAbatement-US'!$M:$M,'IEA-MethaneAbatement-US'!$N:$N,"&lt;"&amp;$B32,'IEA-MethaneAbatement-US'!$N:$N,"&gt;="&amp;$A32,'IEA-MethaneAbatement-US'!$L:$L,$C$1))+(VLOOKUP($D$1,'Multipliers and Adjustments'!$A$70:$I$86,TRUNC(COLUMN(L$2)/5)+2,FALSE)*SUMIFS('IEA-MethaneAbatement-US'!$M:$M,'IEA-MethaneAbatement-US'!$N:$N,"&lt;"&amp;$B32,'IEA-MethaneAbatement-US'!$N:$N,"&gt;="&amp;$A32,'IEA-MethaneAbatement-US'!$L:$L,$D$1)))*'State Downscaling Multipliers'!$B$7*(1+'EPA to IEA Scaling'!P$10)</f>
        <v>0</v>
      </c>
      <c r="M32" s="105">
        <f>((VLOOKUP($B$1,'Multipliers and Adjustments'!$A$70:$I$86,TRUNC(COLUMN(M$2)/5)+2,FALSE)*SUMIFS('IEA-MethaneAbatement-US'!$M:$M,'IEA-MethaneAbatement-US'!$N:$N,"&lt;"&amp;$B32,'IEA-MethaneAbatement-US'!$N:$N,"&gt;="&amp;$A32,'IEA-MethaneAbatement-US'!$L:$L,$B$1))+(VLOOKUP($C$1,'Multipliers and Adjustments'!$A$70:$I$86,TRUNC(COLUMN(M$2)/5)+2,FALSE)*SUMIFS('IEA-MethaneAbatement-US'!$M:$M,'IEA-MethaneAbatement-US'!$N:$N,"&lt;"&amp;$B32,'IEA-MethaneAbatement-US'!$N:$N,"&gt;="&amp;$A32,'IEA-MethaneAbatement-US'!$L:$L,$C$1))+(VLOOKUP($D$1,'Multipliers and Adjustments'!$A$70:$I$86,TRUNC(COLUMN(M$2)/5)+2,FALSE)*SUMIFS('IEA-MethaneAbatement-US'!$M:$M,'IEA-MethaneAbatement-US'!$N:$N,"&lt;"&amp;$B32,'IEA-MethaneAbatement-US'!$N:$N,"&gt;="&amp;$A32,'IEA-MethaneAbatement-US'!$L:$L,$D$1)))*'State Downscaling Multipliers'!$B$7*(1+'EPA to IEA Scaling'!Q$10)</f>
        <v>0</v>
      </c>
      <c r="N32" s="2">
        <f>((VLOOKUP($B$1,'Multipliers and Adjustments'!$A$70:$I$86,TRUNC(COLUMN(N$2)/5)+2,FALSE)*SUMIFS('IEA-MethaneAbatement-US'!$M:$M,'IEA-MethaneAbatement-US'!$N:$N,"&lt;"&amp;$B32,'IEA-MethaneAbatement-US'!$N:$N,"&gt;="&amp;$A32,'IEA-MethaneAbatement-US'!$L:$L,$B$1))+(VLOOKUP($C$1,'Multipliers and Adjustments'!$A$70:$I$86,TRUNC(COLUMN(N$2)/5)+2,FALSE)*SUMIFS('IEA-MethaneAbatement-US'!$M:$M,'IEA-MethaneAbatement-US'!$N:$N,"&lt;"&amp;$B32,'IEA-MethaneAbatement-US'!$N:$N,"&gt;="&amp;$A32,'IEA-MethaneAbatement-US'!$L:$L,$C$1))+(VLOOKUP($D$1,'Multipliers and Adjustments'!$A$70:$I$86,TRUNC(COLUMN(N$2)/5)+2,FALSE)*SUMIFS('IEA-MethaneAbatement-US'!$M:$M,'IEA-MethaneAbatement-US'!$N:$N,"&lt;"&amp;$B32,'IEA-MethaneAbatement-US'!$N:$N,"&gt;="&amp;$A32,'IEA-MethaneAbatement-US'!$L:$L,$D$1)))*'State Downscaling Multipliers'!$B$7*(1+'EPA to IEA Scaling'!R$10)</f>
        <v>0</v>
      </c>
      <c r="O32" s="2">
        <f>((VLOOKUP($B$1,'Multipliers and Adjustments'!$A$70:$I$86,TRUNC(COLUMN(O$2)/5)+2,FALSE)*SUMIFS('IEA-MethaneAbatement-US'!$M:$M,'IEA-MethaneAbatement-US'!$N:$N,"&lt;"&amp;$B32,'IEA-MethaneAbatement-US'!$N:$N,"&gt;="&amp;$A32,'IEA-MethaneAbatement-US'!$L:$L,$B$1))+(VLOOKUP($C$1,'Multipliers and Adjustments'!$A$70:$I$86,TRUNC(COLUMN(O$2)/5)+2,FALSE)*SUMIFS('IEA-MethaneAbatement-US'!$M:$M,'IEA-MethaneAbatement-US'!$N:$N,"&lt;"&amp;$B32,'IEA-MethaneAbatement-US'!$N:$N,"&gt;="&amp;$A32,'IEA-MethaneAbatement-US'!$L:$L,$C$1))+(VLOOKUP($D$1,'Multipliers and Adjustments'!$A$70:$I$86,TRUNC(COLUMN(O$2)/5)+2,FALSE)*SUMIFS('IEA-MethaneAbatement-US'!$M:$M,'IEA-MethaneAbatement-US'!$N:$N,"&lt;"&amp;$B32,'IEA-MethaneAbatement-US'!$N:$N,"&gt;="&amp;$A32,'IEA-MethaneAbatement-US'!$L:$L,$D$1)))*'State Downscaling Multipliers'!$B$7*(1+'EPA to IEA Scaling'!S$10)</f>
        <v>0</v>
      </c>
      <c r="P32" s="2">
        <f>((VLOOKUP($B$1,'Multipliers and Adjustments'!$A$70:$I$86,TRUNC(COLUMN(P$2)/5)+2,FALSE)*SUMIFS('IEA-MethaneAbatement-US'!$M:$M,'IEA-MethaneAbatement-US'!$N:$N,"&lt;"&amp;$B32,'IEA-MethaneAbatement-US'!$N:$N,"&gt;="&amp;$A32,'IEA-MethaneAbatement-US'!$L:$L,$B$1))+(VLOOKUP($C$1,'Multipliers and Adjustments'!$A$70:$I$86,TRUNC(COLUMN(P$2)/5)+2,FALSE)*SUMIFS('IEA-MethaneAbatement-US'!$M:$M,'IEA-MethaneAbatement-US'!$N:$N,"&lt;"&amp;$B32,'IEA-MethaneAbatement-US'!$N:$N,"&gt;="&amp;$A32,'IEA-MethaneAbatement-US'!$L:$L,$C$1))+(VLOOKUP($D$1,'Multipliers and Adjustments'!$A$70:$I$86,TRUNC(COLUMN(P$2)/5)+2,FALSE)*SUMIFS('IEA-MethaneAbatement-US'!$M:$M,'IEA-MethaneAbatement-US'!$N:$N,"&lt;"&amp;$B32,'IEA-MethaneAbatement-US'!$N:$N,"&gt;="&amp;$A32,'IEA-MethaneAbatement-US'!$L:$L,$D$1)))*'State Downscaling Multipliers'!$B$7*(1+'EPA to IEA Scaling'!T$10)</f>
        <v>0</v>
      </c>
      <c r="Q32" s="2">
        <f>((VLOOKUP($B$1,'Multipliers and Adjustments'!$A$70:$I$86,TRUNC(COLUMN(Q$2)/5)+2,FALSE)*SUMIFS('IEA-MethaneAbatement-US'!$M:$M,'IEA-MethaneAbatement-US'!$N:$N,"&lt;"&amp;$B32,'IEA-MethaneAbatement-US'!$N:$N,"&gt;="&amp;$A32,'IEA-MethaneAbatement-US'!$L:$L,$B$1))+(VLOOKUP($C$1,'Multipliers and Adjustments'!$A$70:$I$86,TRUNC(COLUMN(Q$2)/5)+2,FALSE)*SUMIFS('IEA-MethaneAbatement-US'!$M:$M,'IEA-MethaneAbatement-US'!$N:$N,"&lt;"&amp;$B32,'IEA-MethaneAbatement-US'!$N:$N,"&gt;="&amp;$A32,'IEA-MethaneAbatement-US'!$L:$L,$C$1))+(VLOOKUP($D$1,'Multipliers and Adjustments'!$A$70:$I$86,TRUNC(COLUMN(Q$2)/5)+2,FALSE)*SUMIFS('IEA-MethaneAbatement-US'!$M:$M,'IEA-MethaneAbatement-US'!$N:$N,"&lt;"&amp;$B32,'IEA-MethaneAbatement-US'!$N:$N,"&gt;="&amp;$A32,'IEA-MethaneAbatement-US'!$L:$L,$D$1)))*'State Downscaling Multipliers'!$B$7*(1+'EPA to IEA Scaling'!U$10)</f>
        <v>0</v>
      </c>
      <c r="R32" s="105">
        <f>((VLOOKUP($B$1,'Multipliers and Adjustments'!$A$70:$I$86,TRUNC(COLUMN(R$2)/5)+2,FALSE)*SUMIFS('IEA-MethaneAbatement-US'!$M:$M,'IEA-MethaneAbatement-US'!$N:$N,"&lt;"&amp;$B32,'IEA-MethaneAbatement-US'!$N:$N,"&gt;="&amp;$A32,'IEA-MethaneAbatement-US'!$L:$L,$B$1))+(VLOOKUP($C$1,'Multipliers and Adjustments'!$A$70:$I$86,TRUNC(COLUMN(R$2)/5)+2,FALSE)*SUMIFS('IEA-MethaneAbatement-US'!$M:$M,'IEA-MethaneAbatement-US'!$N:$N,"&lt;"&amp;$B32,'IEA-MethaneAbatement-US'!$N:$N,"&gt;="&amp;$A32,'IEA-MethaneAbatement-US'!$L:$L,$C$1))+(VLOOKUP($D$1,'Multipliers and Adjustments'!$A$70:$I$86,TRUNC(COLUMN(R$2)/5)+2,FALSE)*SUMIFS('IEA-MethaneAbatement-US'!$M:$M,'IEA-MethaneAbatement-US'!$N:$N,"&lt;"&amp;$B32,'IEA-MethaneAbatement-US'!$N:$N,"&gt;="&amp;$A32,'IEA-MethaneAbatement-US'!$L:$L,$D$1)))*'State Downscaling Multipliers'!$B$7*(1+'EPA to IEA Scaling'!V$10)</f>
        <v>0</v>
      </c>
      <c r="S32" s="2">
        <f>((VLOOKUP($B$1,'Multipliers and Adjustments'!$A$70:$I$86,TRUNC(COLUMN(S$2)/5)+2,FALSE)*SUMIFS('IEA-MethaneAbatement-US'!$M:$M,'IEA-MethaneAbatement-US'!$N:$N,"&lt;"&amp;$B32,'IEA-MethaneAbatement-US'!$N:$N,"&gt;="&amp;$A32,'IEA-MethaneAbatement-US'!$L:$L,$B$1))+(VLOOKUP($C$1,'Multipliers and Adjustments'!$A$70:$I$86,TRUNC(COLUMN(S$2)/5)+2,FALSE)*SUMIFS('IEA-MethaneAbatement-US'!$M:$M,'IEA-MethaneAbatement-US'!$N:$N,"&lt;"&amp;$B32,'IEA-MethaneAbatement-US'!$N:$N,"&gt;="&amp;$A32,'IEA-MethaneAbatement-US'!$L:$L,$C$1))+(VLOOKUP($D$1,'Multipliers and Adjustments'!$A$70:$I$86,TRUNC(COLUMN(S$2)/5)+2,FALSE)*SUMIFS('IEA-MethaneAbatement-US'!$M:$M,'IEA-MethaneAbatement-US'!$N:$N,"&lt;"&amp;$B32,'IEA-MethaneAbatement-US'!$N:$N,"&gt;="&amp;$A32,'IEA-MethaneAbatement-US'!$L:$L,$D$1)))*'State Downscaling Multipliers'!$B$7*(1+'EPA to IEA Scaling'!W$10)</f>
        <v>0</v>
      </c>
      <c r="T32" s="2">
        <f>((VLOOKUP($B$1,'Multipliers and Adjustments'!$A$70:$I$86,TRUNC(COLUMN(T$2)/5)+2,FALSE)*SUMIFS('IEA-MethaneAbatement-US'!$M:$M,'IEA-MethaneAbatement-US'!$N:$N,"&lt;"&amp;$B32,'IEA-MethaneAbatement-US'!$N:$N,"&gt;="&amp;$A32,'IEA-MethaneAbatement-US'!$L:$L,$B$1))+(VLOOKUP($C$1,'Multipliers and Adjustments'!$A$70:$I$86,TRUNC(COLUMN(T$2)/5)+2,FALSE)*SUMIFS('IEA-MethaneAbatement-US'!$M:$M,'IEA-MethaneAbatement-US'!$N:$N,"&lt;"&amp;$B32,'IEA-MethaneAbatement-US'!$N:$N,"&gt;="&amp;$A32,'IEA-MethaneAbatement-US'!$L:$L,$C$1))+(VLOOKUP($D$1,'Multipliers and Adjustments'!$A$70:$I$86,TRUNC(COLUMN(T$2)/5)+2,FALSE)*SUMIFS('IEA-MethaneAbatement-US'!$M:$M,'IEA-MethaneAbatement-US'!$N:$N,"&lt;"&amp;$B32,'IEA-MethaneAbatement-US'!$N:$N,"&gt;="&amp;$A32,'IEA-MethaneAbatement-US'!$L:$L,$D$1)))*'State Downscaling Multipliers'!$B$7*(1+'EPA to IEA Scaling'!X$10)</f>
        <v>0</v>
      </c>
      <c r="U32" s="2">
        <f>((VLOOKUP($B$1,'Multipliers and Adjustments'!$A$70:$I$86,TRUNC(COLUMN(U$2)/5)+2,FALSE)*SUMIFS('IEA-MethaneAbatement-US'!$M:$M,'IEA-MethaneAbatement-US'!$N:$N,"&lt;"&amp;$B32,'IEA-MethaneAbatement-US'!$N:$N,"&gt;="&amp;$A32,'IEA-MethaneAbatement-US'!$L:$L,$B$1))+(VLOOKUP($C$1,'Multipliers and Adjustments'!$A$70:$I$86,TRUNC(COLUMN(U$2)/5)+2,FALSE)*SUMIFS('IEA-MethaneAbatement-US'!$M:$M,'IEA-MethaneAbatement-US'!$N:$N,"&lt;"&amp;$B32,'IEA-MethaneAbatement-US'!$N:$N,"&gt;="&amp;$A32,'IEA-MethaneAbatement-US'!$L:$L,$C$1))+(VLOOKUP($D$1,'Multipliers and Adjustments'!$A$70:$I$86,TRUNC(COLUMN(U$2)/5)+2,FALSE)*SUMIFS('IEA-MethaneAbatement-US'!$M:$M,'IEA-MethaneAbatement-US'!$N:$N,"&lt;"&amp;$B32,'IEA-MethaneAbatement-US'!$N:$N,"&gt;="&amp;$A32,'IEA-MethaneAbatement-US'!$L:$L,$D$1)))*'State Downscaling Multipliers'!$B$7*(1+'EPA to IEA Scaling'!Y$10)</f>
        <v>0</v>
      </c>
      <c r="V32" s="2">
        <f>((VLOOKUP($B$1,'Multipliers and Adjustments'!$A$70:$I$86,TRUNC(COLUMN(V$2)/5)+2,FALSE)*SUMIFS('IEA-MethaneAbatement-US'!$M:$M,'IEA-MethaneAbatement-US'!$N:$N,"&lt;"&amp;$B32,'IEA-MethaneAbatement-US'!$N:$N,"&gt;="&amp;$A32,'IEA-MethaneAbatement-US'!$L:$L,$B$1))+(VLOOKUP($C$1,'Multipliers and Adjustments'!$A$70:$I$86,TRUNC(COLUMN(V$2)/5)+2,FALSE)*SUMIFS('IEA-MethaneAbatement-US'!$M:$M,'IEA-MethaneAbatement-US'!$N:$N,"&lt;"&amp;$B32,'IEA-MethaneAbatement-US'!$N:$N,"&gt;="&amp;$A32,'IEA-MethaneAbatement-US'!$L:$L,$C$1))+(VLOOKUP($D$1,'Multipliers and Adjustments'!$A$70:$I$86,TRUNC(COLUMN(V$2)/5)+2,FALSE)*SUMIFS('IEA-MethaneAbatement-US'!$M:$M,'IEA-MethaneAbatement-US'!$N:$N,"&lt;"&amp;$B32,'IEA-MethaneAbatement-US'!$N:$N,"&gt;="&amp;$A32,'IEA-MethaneAbatement-US'!$L:$L,$D$1)))*'State Downscaling Multipliers'!$B$7*(1+'EPA to IEA Scaling'!Z$10)</f>
        <v>0</v>
      </c>
      <c r="W32" s="105">
        <f>((VLOOKUP($B$1,'Multipliers and Adjustments'!$A$70:$I$86,TRUNC(COLUMN(W$2)/5)+2,FALSE)*SUMIFS('IEA-MethaneAbatement-US'!$M:$M,'IEA-MethaneAbatement-US'!$N:$N,"&lt;"&amp;$B32,'IEA-MethaneAbatement-US'!$N:$N,"&gt;="&amp;$A32,'IEA-MethaneAbatement-US'!$L:$L,$B$1))+(VLOOKUP($C$1,'Multipliers and Adjustments'!$A$70:$I$86,TRUNC(COLUMN(W$2)/5)+2,FALSE)*SUMIFS('IEA-MethaneAbatement-US'!$M:$M,'IEA-MethaneAbatement-US'!$N:$N,"&lt;"&amp;$B32,'IEA-MethaneAbatement-US'!$N:$N,"&gt;="&amp;$A32,'IEA-MethaneAbatement-US'!$L:$L,$C$1))+(VLOOKUP($D$1,'Multipliers and Adjustments'!$A$70:$I$86,TRUNC(COLUMN(W$2)/5)+2,FALSE)*SUMIFS('IEA-MethaneAbatement-US'!$M:$M,'IEA-MethaneAbatement-US'!$N:$N,"&lt;"&amp;$B32,'IEA-MethaneAbatement-US'!$N:$N,"&gt;="&amp;$A32,'IEA-MethaneAbatement-US'!$L:$L,$D$1)))*'State Downscaling Multipliers'!$B$7*(1+'EPA to IEA Scaling'!AA$10)</f>
        <v>0</v>
      </c>
      <c r="X32" s="2">
        <f>((VLOOKUP($B$1,'Multipliers and Adjustments'!$A$70:$I$86,TRUNC(COLUMN(X$2)/5)+2,FALSE)*SUMIFS('IEA-MethaneAbatement-US'!$M:$M,'IEA-MethaneAbatement-US'!$N:$N,"&lt;"&amp;$B32,'IEA-MethaneAbatement-US'!$N:$N,"&gt;="&amp;$A32,'IEA-MethaneAbatement-US'!$L:$L,$B$1))+(VLOOKUP($C$1,'Multipliers and Adjustments'!$A$70:$I$86,TRUNC(COLUMN(X$2)/5)+2,FALSE)*SUMIFS('IEA-MethaneAbatement-US'!$M:$M,'IEA-MethaneAbatement-US'!$N:$N,"&lt;"&amp;$B32,'IEA-MethaneAbatement-US'!$N:$N,"&gt;="&amp;$A32,'IEA-MethaneAbatement-US'!$L:$L,$C$1))+(VLOOKUP($D$1,'Multipliers and Adjustments'!$A$70:$I$86,TRUNC(COLUMN(X$2)/5)+2,FALSE)*SUMIFS('IEA-MethaneAbatement-US'!$M:$M,'IEA-MethaneAbatement-US'!$N:$N,"&lt;"&amp;$B32,'IEA-MethaneAbatement-US'!$N:$N,"&gt;="&amp;$A32,'IEA-MethaneAbatement-US'!$L:$L,$D$1)))*'State Downscaling Multipliers'!$B$7*(1+'EPA to IEA Scaling'!AB$10)</f>
        <v>0</v>
      </c>
      <c r="Y32" s="2">
        <f>((VLOOKUP($B$1,'Multipliers and Adjustments'!$A$70:$I$86,TRUNC(COLUMN(Y$2)/5)+2,FALSE)*SUMIFS('IEA-MethaneAbatement-US'!$M:$M,'IEA-MethaneAbatement-US'!$N:$N,"&lt;"&amp;$B32,'IEA-MethaneAbatement-US'!$N:$N,"&gt;="&amp;$A32,'IEA-MethaneAbatement-US'!$L:$L,$B$1))+(VLOOKUP($C$1,'Multipliers and Adjustments'!$A$70:$I$86,TRUNC(COLUMN(Y$2)/5)+2,FALSE)*SUMIFS('IEA-MethaneAbatement-US'!$M:$M,'IEA-MethaneAbatement-US'!$N:$N,"&lt;"&amp;$B32,'IEA-MethaneAbatement-US'!$N:$N,"&gt;="&amp;$A32,'IEA-MethaneAbatement-US'!$L:$L,$C$1))+(VLOOKUP($D$1,'Multipliers and Adjustments'!$A$70:$I$86,TRUNC(COLUMN(Y$2)/5)+2,FALSE)*SUMIFS('IEA-MethaneAbatement-US'!$M:$M,'IEA-MethaneAbatement-US'!$N:$N,"&lt;"&amp;$B32,'IEA-MethaneAbatement-US'!$N:$N,"&gt;="&amp;$A32,'IEA-MethaneAbatement-US'!$L:$L,$D$1)))*'State Downscaling Multipliers'!$B$7*(1+'EPA to IEA Scaling'!AC$10)</f>
        <v>0</v>
      </c>
      <c r="Z32" s="2">
        <f>((VLOOKUP($B$1,'Multipliers and Adjustments'!$A$70:$I$86,TRUNC(COLUMN(Z$2)/5)+2,FALSE)*SUMIFS('IEA-MethaneAbatement-US'!$M:$M,'IEA-MethaneAbatement-US'!$N:$N,"&lt;"&amp;$B32,'IEA-MethaneAbatement-US'!$N:$N,"&gt;="&amp;$A32,'IEA-MethaneAbatement-US'!$L:$L,$B$1))+(VLOOKUP($C$1,'Multipliers and Adjustments'!$A$70:$I$86,TRUNC(COLUMN(Z$2)/5)+2,FALSE)*SUMIFS('IEA-MethaneAbatement-US'!$M:$M,'IEA-MethaneAbatement-US'!$N:$N,"&lt;"&amp;$B32,'IEA-MethaneAbatement-US'!$N:$N,"&gt;="&amp;$A32,'IEA-MethaneAbatement-US'!$L:$L,$C$1))+(VLOOKUP($D$1,'Multipliers and Adjustments'!$A$70:$I$86,TRUNC(COLUMN(Z$2)/5)+2,FALSE)*SUMIFS('IEA-MethaneAbatement-US'!$M:$M,'IEA-MethaneAbatement-US'!$N:$N,"&lt;"&amp;$B32,'IEA-MethaneAbatement-US'!$N:$N,"&gt;="&amp;$A32,'IEA-MethaneAbatement-US'!$L:$L,$D$1)))*'State Downscaling Multipliers'!$B$7*(1+'EPA to IEA Scaling'!AD$10)</f>
        <v>0</v>
      </c>
      <c r="AA32" s="2">
        <f>((VLOOKUP($B$1,'Multipliers and Adjustments'!$A$70:$I$86,TRUNC(COLUMN(AA$2)/5)+2,FALSE)*SUMIFS('IEA-MethaneAbatement-US'!$M:$M,'IEA-MethaneAbatement-US'!$N:$N,"&lt;"&amp;$B32,'IEA-MethaneAbatement-US'!$N:$N,"&gt;="&amp;$A32,'IEA-MethaneAbatement-US'!$L:$L,$B$1))+(VLOOKUP($C$1,'Multipliers and Adjustments'!$A$70:$I$86,TRUNC(COLUMN(AA$2)/5)+2,FALSE)*SUMIFS('IEA-MethaneAbatement-US'!$M:$M,'IEA-MethaneAbatement-US'!$N:$N,"&lt;"&amp;$B32,'IEA-MethaneAbatement-US'!$N:$N,"&gt;="&amp;$A32,'IEA-MethaneAbatement-US'!$L:$L,$C$1))+(VLOOKUP($D$1,'Multipliers and Adjustments'!$A$70:$I$86,TRUNC(COLUMN(AA$2)/5)+2,FALSE)*SUMIFS('IEA-MethaneAbatement-US'!$M:$M,'IEA-MethaneAbatement-US'!$N:$N,"&lt;"&amp;$B32,'IEA-MethaneAbatement-US'!$N:$N,"&gt;="&amp;$A32,'IEA-MethaneAbatement-US'!$L:$L,$D$1)))*'State Downscaling Multipliers'!$B$7*(1+'EPA to IEA Scaling'!AE$10)</f>
        <v>0</v>
      </c>
      <c r="AB32" s="105">
        <f>((VLOOKUP($B$1,'Multipliers and Adjustments'!$A$70:$I$86,TRUNC(COLUMN(AB$2)/5)+2,FALSE)*SUMIFS('IEA-MethaneAbatement-US'!$M:$M,'IEA-MethaneAbatement-US'!$N:$N,"&lt;"&amp;$B32,'IEA-MethaneAbatement-US'!$N:$N,"&gt;="&amp;$A32,'IEA-MethaneAbatement-US'!$L:$L,$B$1))+(VLOOKUP($C$1,'Multipliers and Adjustments'!$A$70:$I$86,TRUNC(COLUMN(AB$2)/5)+2,FALSE)*SUMIFS('IEA-MethaneAbatement-US'!$M:$M,'IEA-MethaneAbatement-US'!$N:$N,"&lt;"&amp;$B32,'IEA-MethaneAbatement-US'!$N:$N,"&gt;="&amp;$A32,'IEA-MethaneAbatement-US'!$L:$L,$C$1))+(VLOOKUP($D$1,'Multipliers and Adjustments'!$A$70:$I$86,TRUNC(COLUMN(AB$2)/5)+2,FALSE)*SUMIFS('IEA-MethaneAbatement-US'!$M:$M,'IEA-MethaneAbatement-US'!$N:$N,"&lt;"&amp;$B32,'IEA-MethaneAbatement-US'!$N:$N,"&gt;="&amp;$A32,'IEA-MethaneAbatement-US'!$L:$L,$D$1)))*'State Downscaling Multipliers'!$B$7*(1+'EPA to IEA Scaling'!AF$10)</f>
        <v>0</v>
      </c>
      <c r="AC32" s="2">
        <f>((VLOOKUP($B$1,'Multipliers and Adjustments'!$A$70:$I$86,TRUNC(COLUMN(AC$2)/5)+2,FALSE)*SUMIFS('IEA-MethaneAbatement-US'!$M:$M,'IEA-MethaneAbatement-US'!$N:$N,"&lt;"&amp;$B32,'IEA-MethaneAbatement-US'!$N:$N,"&gt;="&amp;$A32,'IEA-MethaneAbatement-US'!$L:$L,$B$1))+(VLOOKUP($C$1,'Multipliers and Adjustments'!$A$70:$I$86,TRUNC(COLUMN(AC$2)/5)+2,FALSE)*SUMIFS('IEA-MethaneAbatement-US'!$M:$M,'IEA-MethaneAbatement-US'!$N:$N,"&lt;"&amp;$B32,'IEA-MethaneAbatement-US'!$N:$N,"&gt;="&amp;$A32,'IEA-MethaneAbatement-US'!$L:$L,$C$1))+(VLOOKUP($D$1,'Multipliers and Adjustments'!$A$70:$I$86,TRUNC(COLUMN(AC$2)/5)+2,FALSE)*SUMIFS('IEA-MethaneAbatement-US'!$M:$M,'IEA-MethaneAbatement-US'!$N:$N,"&lt;"&amp;$B32,'IEA-MethaneAbatement-US'!$N:$N,"&gt;="&amp;$A32,'IEA-MethaneAbatement-US'!$L:$L,$D$1)))*'State Downscaling Multipliers'!$B$7*(1+'EPA to IEA Scaling'!AG$10)</f>
        <v>0</v>
      </c>
      <c r="AD32" s="2">
        <f>((VLOOKUP($B$1,'Multipliers and Adjustments'!$A$70:$I$86,TRUNC(COLUMN(AD$2)/5)+2,FALSE)*SUMIFS('IEA-MethaneAbatement-US'!$M:$M,'IEA-MethaneAbatement-US'!$N:$N,"&lt;"&amp;$B32,'IEA-MethaneAbatement-US'!$N:$N,"&gt;="&amp;$A32,'IEA-MethaneAbatement-US'!$L:$L,$B$1))+(VLOOKUP($C$1,'Multipliers and Adjustments'!$A$70:$I$86,TRUNC(COLUMN(AD$2)/5)+2,FALSE)*SUMIFS('IEA-MethaneAbatement-US'!$M:$M,'IEA-MethaneAbatement-US'!$N:$N,"&lt;"&amp;$B32,'IEA-MethaneAbatement-US'!$N:$N,"&gt;="&amp;$A32,'IEA-MethaneAbatement-US'!$L:$L,$C$1))+(VLOOKUP($D$1,'Multipliers and Adjustments'!$A$70:$I$86,TRUNC(COLUMN(AD$2)/5)+2,FALSE)*SUMIFS('IEA-MethaneAbatement-US'!$M:$M,'IEA-MethaneAbatement-US'!$N:$N,"&lt;"&amp;$B32,'IEA-MethaneAbatement-US'!$N:$N,"&gt;="&amp;$A32,'IEA-MethaneAbatement-US'!$L:$L,$D$1)))*'State Downscaling Multipliers'!$B$7*(1+'EPA to IEA Scaling'!AH$10)</f>
        <v>0</v>
      </c>
      <c r="AE32" s="2">
        <f>((VLOOKUP($B$1,'Multipliers and Adjustments'!$A$70:$I$86,TRUNC(COLUMN(AE$2)/5)+2,FALSE)*SUMIFS('IEA-MethaneAbatement-US'!$M:$M,'IEA-MethaneAbatement-US'!$N:$N,"&lt;"&amp;$B32,'IEA-MethaneAbatement-US'!$N:$N,"&gt;="&amp;$A32,'IEA-MethaneAbatement-US'!$L:$L,$B$1))+(VLOOKUP($C$1,'Multipliers and Adjustments'!$A$70:$I$86,TRUNC(COLUMN(AE$2)/5)+2,FALSE)*SUMIFS('IEA-MethaneAbatement-US'!$M:$M,'IEA-MethaneAbatement-US'!$N:$N,"&lt;"&amp;$B32,'IEA-MethaneAbatement-US'!$N:$N,"&gt;="&amp;$A32,'IEA-MethaneAbatement-US'!$L:$L,$C$1))+(VLOOKUP($D$1,'Multipliers and Adjustments'!$A$70:$I$86,TRUNC(COLUMN(AE$2)/5)+2,FALSE)*SUMIFS('IEA-MethaneAbatement-US'!$M:$M,'IEA-MethaneAbatement-US'!$N:$N,"&lt;"&amp;$B32,'IEA-MethaneAbatement-US'!$N:$N,"&gt;="&amp;$A32,'IEA-MethaneAbatement-US'!$L:$L,$D$1)))*'State Downscaling Multipliers'!$B$7*(1+'EPA to IEA Scaling'!AI$10)</f>
        <v>0</v>
      </c>
      <c r="AF32" s="2">
        <f>((VLOOKUP($B$1,'Multipliers and Adjustments'!$A$70:$I$86,TRUNC(COLUMN(AF$2)/5)+2,FALSE)*SUMIFS('IEA-MethaneAbatement-US'!$M:$M,'IEA-MethaneAbatement-US'!$N:$N,"&lt;"&amp;$B32,'IEA-MethaneAbatement-US'!$N:$N,"&gt;="&amp;$A32,'IEA-MethaneAbatement-US'!$L:$L,$B$1))+(VLOOKUP($C$1,'Multipliers and Adjustments'!$A$70:$I$86,TRUNC(COLUMN(AF$2)/5)+2,FALSE)*SUMIFS('IEA-MethaneAbatement-US'!$M:$M,'IEA-MethaneAbatement-US'!$N:$N,"&lt;"&amp;$B32,'IEA-MethaneAbatement-US'!$N:$N,"&gt;="&amp;$A32,'IEA-MethaneAbatement-US'!$L:$L,$C$1))+(VLOOKUP($D$1,'Multipliers and Adjustments'!$A$70:$I$86,TRUNC(COLUMN(AF$2)/5)+2,FALSE)*SUMIFS('IEA-MethaneAbatement-US'!$M:$M,'IEA-MethaneAbatement-US'!$N:$N,"&lt;"&amp;$B32,'IEA-MethaneAbatement-US'!$N:$N,"&gt;="&amp;$A32,'IEA-MethaneAbatement-US'!$L:$L,$D$1)))*'State Downscaling Multipliers'!$B$7*(1+'EPA to IEA Scaling'!AJ$10)</f>
        <v>0</v>
      </c>
      <c r="AG32" s="105">
        <f>((VLOOKUP($B$1,'Multipliers and Adjustments'!$A$70:$I$86,TRUNC(COLUMN(AG$2)/5)+2,FALSE)*SUMIFS('IEA-MethaneAbatement-US'!$M:$M,'IEA-MethaneAbatement-US'!$N:$N,"&lt;"&amp;$B32,'IEA-MethaneAbatement-US'!$N:$N,"&gt;="&amp;$A32,'IEA-MethaneAbatement-US'!$L:$L,$B$1))+(VLOOKUP($C$1,'Multipliers and Adjustments'!$A$70:$I$86,TRUNC(COLUMN(AG$2)/5)+2,FALSE)*SUMIFS('IEA-MethaneAbatement-US'!$M:$M,'IEA-MethaneAbatement-US'!$N:$N,"&lt;"&amp;$B32,'IEA-MethaneAbatement-US'!$N:$N,"&gt;="&amp;$A32,'IEA-MethaneAbatement-US'!$L:$L,$C$1))+(VLOOKUP($D$1,'Multipliers and Adjustments'!$A$70:$I$86,TRUNC(COLUMN(AG$2)/5)+2,FALSE)*SUMIFS('IEA-MethaneAbatement-US'!$M:$M,'IEA-MethaneAbatement-US'!$N:$N,"&lt;"&amp;$B32,'IEA-MethaneAbatement-US'!$N:$N,"&gt;="&amp;$A32,'IEA-MethaneAbatement-US'!$L:$L,$D$1)))*'State Downscaling Multipliers'!$B$7*(1+'EPA to IEA Scaling'!AK$10)</f>
        <v>0</v>
      </c>
      <c r="AH32" s="2">
        <f>((VLOOKUP($B$1,'Multipliers and Adjustments'!$A$70:$I$86,TRUNC(COLUMN(AH$2)/5)+2,FALSE)*SUMIFS('IEA-MethaneAbatement-US'!$M:$M,'IEA-MethaneAbatement-US'!$N:$N,"&lt;"&amp;$B32,'IEA-MethaneAbatement-US'!$N:$N,"&gt;="&amp;$A32,'IEA-MethaneAbatement-US'!$L:$L,$B$1))+(VLOOKUP($C$1,'Multipliers and Adjustments'!$A$70:$I$86,TRUNC(COLUMN(AH$2)/5)+2,FALSE)*SUMIFS('IEA-MethaneAbatement-US'!$M:$M,'IEA-MethaneAbatement-US'!$N:$N,"&lt;"&amp;$B32,'IEA-MethaneAbatement-US'!$N:$N,"&gt;="&amp;$A32,'IEA-MethaneAbatement-US'!$L:$L,$C$1))+(VLOOKUP($D$1,'Multipliers and Adjustments'!$A$70:$I$86,TRUNC(COLUMN(AH$2)/5)+2,FALSE)*SUMIFS('IEA-MethaneAbatement-US'!$M:$M,'IEA-MethaneAbatement-US'!$N:$N,"&lt;"&amp;$B32,'IEA-MethaneAbatement-US'!$N:$N,"&gt;="&amp;$A32,'IEA-MethaneAbatement-US'!$L:$L,$D$1)))*'State Downscaling Multipliers'!$B$7*(1+'EPA to IEA Scaling'!AL$10)</f>
        <v>0</v>
      </c>
      <c r="AI32" s="2">
        <f>((VLOOKUP($B$1,'Multipliers and Adjustments'!$A$70:$I$86,TRUNC(COLUMN(AI$2)/5)+2,FALSE)*SUMIFS('IEA-MethaneAbatement-US'!$M:$M,'IEA-MethaneAbatement-US'!$N:$N,"&lt;"&amp;$B32,'IEA-MethaneAbatement-US'!$N:$N,"&gt;="&amp;$A32,'IEA-MethaneAbatement-US'!$L:$L,$B$1))+(VLOOKUP($C$1,'Multipliers and Adjustments'!$A$70:$I$86,TRUNC(COLUMN(AI$2)/5)+2,FALSE)*SUMIFS('IEA-MethaneAbatement-US'!$M:$M,'IEA-MethaneAbatement-US'!$N:$N,"&lt;"&amp;$B32,'IEA-MethaneAbatement-US'!$N:$N,"&gt;="&amp;$A32,'IEA-MethaneAbatement-US'!$L:$L,$C$1))+(VLOOKUP($D$1,'Multipliers and Adjustments'!$A$70:$I$86,TRUNC(COLUMN(AI$2)/5)+2,FALSE)*SUMIFS('IEA-MethaneAbatement-US'!$M:$M,'IEA-MethaneAbatement-US'!$N:$N,"&lt;"&amp;$B32,'IEA-MethaneAbatement-US'!$N:$N,"&gt;="&amp;$A32,'IEA-MethaneAbatement-US'!$L:$L,$D$1)))*'State Downscaling Multipliers'!$B$7*(1+'EPA to IEA Scaling'!AM$10)</f>
        <v>0</v>
      </c>
      <c r="AJ32" s="2">
        <f>((VLOOKUP($B$1,'Multipliers and Adjustments'!$A$70:$I$86,TRUNC(COLUMN(AJ$2)/5)+2,FALSE)*SUMIFS('IEA-MethaneAbatement-US'!$M:$M,'IEA-MethaneAbatement-US'!$N:$N,"&lt;"&amp;$B32,'IEA-MethaneAbatement-US'!$N:$N,"&gt;="&amp;$A32,'IEA-MethaneAbatement-US'!$L:$L,$B$1))+(VLOOKUP($C$1,'Multipliers and Adjustments'!$A$70:$I$86,TRUNC(COLUMN(AJ$2)/5)+2,FALSE)*SUMIFS('IEA-MethaneAbatement-US'!$M:$M,'IEA-MethaneAbatement-US'!$N:$N,"&lt;"&amp;$B32,'IEA-MethaneAbatement-US'!$N:$N,"&gt;="&amp;$A32,'IEA-MethaneAbatement-US'!$L:$L,$C$1))+(VLOOKUP($D$1,'Multipliers and Adjustments'!$A$70:$I$86,TRUNC(COLUMN(AJ$2)/5)+2,FALSE)*SUMIFS('IEA-MethaneAbatement-US'!$M:$M,'IEA-MethaneAbatement-US'!$N:$N,"&lt;"&amp;$B32,'IEA-MethaneAbatement-US'!$N:$N,"&gt;="&amp;$A32,'IEA-MethaneAbatement-US'!$L:$L,$D$1)))*'State Downscaling Multipliers'!$B$7*(1+'EPA to IEA Scaling'!AN$10)</f>
        <v>0</v>
      </c>
      <c r="AK32" s="2">
        <f>((VLOOKUP($B$1,'Multipliers and Adjustments'!$A$70:$I$86,TRUNC(COLUMN(AK$2)/5)+2,FALSE)*SUMIFS('IEA-MethaneAbatement-US'!$M:$M,'IEA-MethaneAbatement-US'!$N:$N,"&lt;"&amp;$B32,'IEA-MethaneAbatement-US'!$N:$N,"&gt;="&amp;$A32,'IEA-MethaneAbatement-US'!$L:$L,$B$1))+(VLOOKUP($C$1,'Multipliers and Adjustments'!$A$70:$I$86,TRUNC(COLUMN(AK$2)/5)+2,FALSE)*SUMIFS('IEA-MethaneAbatement-US'!$M:$M,'IEA-MethaneAbatement-US'!$N:$N,"&lt;"&amp;$B32,'IEA-MethaneAbatement-US'!$N:$N,"&gt;="&amp;$A32,'IEA-MethaneAbatement-US'!$L:$L,$C$1))+(VLOOKUP($D$1,'Multipliers and Adjustments'!$A$70:$I$86,TRUNC(COLUMN(AK$2)/5)+2,FALSE)*SUMIFS('IEA-MethaneAbatement-US'!$M:$M,'IEA-MethaneAbatement-US'!$N:$N,"&lt;"&amp;$B32,'IEA-MethaneAbatement-US'!$N:$N,"&gt;="&amp;$A32,'IEA-MethaneAbatement-US'!$L:$L,$D$1)))*'State Downscaling Multipliers'!$B$7*(1+'EPA to IEA Scaling'!AO$10)</f>
        <v>0</v>
      </c>
      <c r="AL32" s="105">
        <f>((VLOOKUP($B$1,'Multipliers and Adjustments'!$A$70:$I$86,TRUNC(COLUMN(AL$2)/5)+2,FALSE)*SUMIFS('IEA-MethaneAbatement-US'!$M:$M,'IEA-MethaneAbatement-US'!$N:$N,"&lt;"&amp;$B32,'IEA-MethaneAbatement-US'!$N:$N,"&gt;="&amp;$A32,'IEA-MethaneAbatement-US'!$L:$L,$B$1))+(VLOOKUP($C$1,'Multipliers and Adjustments'!$A$70:$I$86,TRUNC(COLUMN(AL$2)/5)+2,FALSE)*SUMIFS('IEA-MethaneAbatement-US'!$M:$M,'IEA-MethaneAbatement-US'!$N:$N,"&lt;"&amp;$B32,'IEA-MethaneAbatement-US'!$N:$N,"&gt;="&amp;$A32,'IEA-MethaneAbatement-US'!$L:$L,$C$1))+(VLOOKUP($D$1,'Multipliers and Adjustments'!$A$70:$I$86,TRUNC(COLUMN(AL$2)/5)+2,FALSE)*SUMIFS('IEA-MethaneAbatement-US'!$M:$M,'IEA-MethaneAbatement-US'!$N:$N,"&lt;"&amp;$B32,'IEA-MethaneAbatement-US'!$N:$N,"&gt;="&amp;$A32,'IEA-MethaneAbatement-US'!$L:$L,$D$1)))*'State Downscaling Multipliers'!$B$7*(1+'EPA to IEA Scaling'!AP$10)</f>
        <v>0</v>
      </c>
    </row>
    <row r="33" spans="1:38" ht="15.75" customHeight="1" x14ac:dyDescent="0.25">
      <c r="A33" s="50">
        <f t="shared" si="1"/>
        <v>-10</v>
      </c>
      <c r="B33" s="50">
        <f t="shared" si="2"/>
        <v>0</v>
      </c>
      <c r="C33" s="105">
        <f>((VLOOKUP($B$1,'Multipliers and Adjustments'!$A$70:$I$86,TRUNC(COLUMN(C$2)/5)+2,FALSE)*SUMIFS('IEA-MethaneAbatement-US'!$M:$M,'IEA-MethaneAbatement-US'!$N:$N,"&lt;"&amp;$B33,'IEA-MethaneAbatement-US'!$N:$N,"&gt;="&amp;$A33,'IEA-MethaneAbatement-US'!$L:$L,$B$1))+(VLOOKUP($C$1,'Multipliers and Adjustments'!$A$70:$I$86,TRUNC(COLUMN(C$2)/5)+2,FALSE)*SUMIFS('IEA-MethaneAbatement-US'!$M:$M,'IEA-MethaneAbatement-US'!$N:$N,"&lt;"&amp;$B33,'IEA-MethaneAbatement-US'!$N:$N,"&gt;="&amp;$A33,'IEA-MethaneAbatement-US'!$L:$L,$C$1))+(VLOOKUP($D$1,'Multipliers and Adjustments'!$A$70:$I$86,TRUNC(COLUMN(C$2)/5)+2,FALSE)*SUMIFS('IEA-MethaneAbatement-US'!$M:$M,'IEA-MethaneAbatement-US'!$N:$N,"&lt;"&amp;$B33,'IEA-MethaneAbatement-US'!$N:$N,"&gt;="&amp;$A33,'IEA-MethaneAbatement-US'!$L:$L,$D$1)))*'State Downscaling Multipliers'!$B$7*(1+'EPA to IEA Scaling'!G$10)</f>
        <v>160060670570.93243</v>
      </c>
      <c r="D33" s="2">
        <f>((VLOOKUP($B$1,'Multipliers and Adjustments'!$A$70:$I$86,TRUNC(COLUMN(D$2)/5)+2,FALSE)*SUMIFS('IEA-MethaneAbatement-US'!$M:$M,'IEA-MethaneAbatement-US'!$N:$N,"&lt;"&amp;$B33,'IEA-MethaneAbatement-US'!$N:$N,"&gt;="&amp;$A33,'IEA-MethaneAbatement-US'!$L:$L,$B$1))+(VLOOKUP($C$1,'Multipliers and Adjustments'!$A$70:$I$86,TRUNC(COLUMN(D$2)/5)+2,FALSE)*SUMIFS('IEA-MethaneAbatement-US'!$M:$M,'IEA-MethaneAbatement-US'!$N:$N,"&lt;"&amp;$B33,'IEA-MethaneAbatement-US'!$N:$N,"&gt;="&amp;$A33,'IEA-MethaneAbatement-US'!$L:$L,$C$1))+(VLOOKUP($D$1,'Multipliers and Adjustments'!$A$70:$I$86,TRUNC(COLUMN(D$2)/5)+2,FALSE)*SUMIFS('IEA-MethaneAbatement-US'!$M:$M,'IEA-MethaneAbatement-US'!$N:$N,"&lt;"&amp;$B33,'IEA-MethaneAbatement-US'!$N:$N,"&gt;="&amp;$A33,'IEA-MethaneAbatement-US'!$L:$L,$D$1)))*'State Downscaling Multipliers'!$B$7*(1+'EPA to IEA Scaling'!H$10)</f>
        <v>160060670570.93243</v>
      </c>
      <c r="E33" s="2">
        <f>((VLOOKUP($B$1,'Multipliers and Adjustments'!$A$70:$I$86,TRUNC(COLUMN(E$2)/5)+2,FALSE)*SUMIFS('IEA-MethaneAbatement-US'!$M:$M,'IEA-MethaneAbatement-US'!$N:$N,"&lt;"&amp;$B33,'IEA-MethaneAbatement-US'!$N:$N,"&gt;="&amp;$A33,'IEA-MethaneAbatement-US'!$L:$L,$B$1))+(VLOOKUP($C$1,'Multipliers and Adjustments'!$A$70:$I$86,TRUNC(COLUMN(E$2)/5)+2,FALSE)*SUMIFS('IEA-MethaneAbatement-US'!$M:$M,'IEA-MethaneAbatement-US'!$N:$N,"&lt;"&amp;$B33,'IEA-MethaneAbatement-US'!$N:$N,"&gt;="&amp;$A33,'IEA-MethaneAbatement-US'!$L:$L,$C$1))+(VLOOKUP($D$1,'Multipliers and Adjustments'!$A$70:$I$86,TRUNC(COLUMN(E$2)/5)+2,FALSE)*SUMIFS('IEA-MethaneAbatement-US'!$M:$M,'IEA-MethaneAbatement-US'!$N:$N,"&lt;"&amp;$B33,'IEA-MethaneAbatement-US'!$N:$N,"&gt;="&amp;$A33,'IEA-MethaneAbatement-US'!$L:$L,$D$1)))*'State Downscaling Multipliers'!$B$7*(1+'EPA to IEA Scaling'!I$10)</f>
        <v>163449930661.08612</v>
      </c>
      <c r="F33" s="2">
        <f>((VLOOKUP($B$1,'Multipliers and Adjustments'!$A$70:$I$86,TRUNC(COLUMN(F$2)/5)+2,FALSE)*SUMIFS('IEA-MethaneAbatement-US'!$M:$M,'IEA-MethaneAbatement-US'!$N:$N,"&lt;"&amp;$B33,'IEA-MethaneAbatement-US'!$N:$N,"&gt;="&amp;$A33,'IEA-MethaneAbatement-US'!$L:$L,$B$1))+(VLOOKUP($C$1,'Multipliers and Adjustments'!$A$70:$I$86,TRUNC(COLUMN(F$2)/5)+2,FALSE)*SUMIFS('IEA-MethaneAbatement-US'!$M:$M,'IEA-MethaneAbatement-US'!$N:$N,"&lt;"&amp;$B33,'IEA-MethaneAbatement-US'!$N:$N,"&gt;="&amp;$A33,'IEA-MethaneAbatement-US'!$L:$L,$C$1))+(VLOOKUP($D$1,'Multipliers and Adjustments'!$A$70:$I$86,TRUNC(COLUMN(F$2)/5)+2,FALSE)*SUMIFS('IEA-MethaneAbatement-US'!$M:$M,'IEA-MethaneAbatement-US'!$N:$N,"&lt;"&amp;$B33,'IEA-MethaneAbatement-US'!$N:$N,"&gt;="&amp;$A33,'IEA-MethaneAbatement-US'!$L:$L,$D$1)))*'State Downscaling Multipliers'!$B$7*(1+'EPA to IEA Scaling'!J$10)</f>
        <v>164753879851.96368</v>
      </c>
      <c r="G33" s="154">
        <f>((VLOOKUP($B$1,'Multipliers and Adjustments'!$A$70:$I$86,TRUNC(COLUMN(G$2)/5)+2,FALSE)*SUMIFS('IEA-MethaneAbatement-US'!$M:$M,'IEA-MethaneAbatement-US'!$N:$N,"&lt;"&amp;$B33,'IEA-MethaneAbatement-US'!$N:$N,"&gt;="&amp;$A33,'IEA-MethaneAbatement-US'!$L:$L,$B$1))+(VLOOKUP($C$1,'Multipliers and Adjustments'!$A$70:$I$86,TRUNC(COLUMN(G$2)/5)+2,FALSE)*SUMIFS('IEA-MethaneAbatement-US'!$M:$M,'IEA-MethaneAbatement-US'!$N:$N,"&lt;"&amp;$B33,'IEA-MethaneAbatement-US'!$N:$N,"&gt;="&amp;$A33,'IEA-MethaneAbatement-US'!$L:$L,$C$1))+(VLOOKUP($D$1,'Multipliers and Adjustments'!$A$70:$I$86,TRUNC(COLUMN(G$2)/5)+2,FALSE)*SUMIFS('IEA-MethaneAbatement-US'!$M:$M,'IEA-MethaneAbatement-US'!$N:$N,"&lt;"&amp;$B33,'IEA-MethaneAbatement-US'!$N:$N,"&gt;="&amp;$A33,'IEA-MethaneAbatement-US'!$L:$L,$D$1)))*'State Downscaling Multipliers'!$B$7*(1+'EPA to IEA Scaling'!K$10)</f>
        <v>166010771495.22565</v>
      </c>
      <c r="H33" s="105">
        <f>((VLOOKUP($B$1,'Multipliers and Adjustments'!$A$70:$I$86,TRUNC(COLUMN(H$2)/5)+2,FALSE)*SUMIFS('IEA-MethaneAbatement-US'!$M:$M,'IEA-MethaneAbatement-US'!$N:$N,"&lt;"&amp;$B33,'IEA-MethaneAbatement-US'!$N:$N,"&gt;="&amp;$A33,'IEA-MethaneAbatement-US'!$L:$L,$B$1))+(VLOOKUP($C$1,'Multipliers and Adjustments'!$A$70:$I$86,TRUNC(COLUMN(H$2)/5)+2,FALSE)*SUMIFS('IEA-MethaneAbatement-US'!$M:$M,'IEA-MethaneAbatement-US'!$N:$N,"&lt;"&amp;$B33,'IEA-MethaneAbatement-US'!$N:$N,"&gt;="&amp;$A33,'IEA-MethaneAbatement-US'!$L:$L,$C$1))+(VLOOKUP($D$1,'Multipliers and Adjustments'!$A$70:$I$86,TRUNC(COLUMN(H$2)/5)+2,FALSE)*SUMIFS('IEA-MethaneAbatement-US'!$M:$M,'IEA-MethaneAbatement-US'!$N:$N,"&lt;"&amp;$B33,'IEA-MethaneAbatement-US'!$N:$N,"&gt;="&amp;$A33,'IEA-MethaneAbatement-US'!$L:$L,$D$1)))*'State Downscaling Multipliers'!$B$7*(1+'EPA to IEA Scaling'!L$10)</f>
        <v>167180880341.08517</v>
      </c>
      <c r="I33" s="2">
        <f>((VLOOKUP($B$1,'Multipliers and Adjustments'!$A$70:$I$86,TRUNC(COLUMN(I$2)/5)+2,FALSE)*SUMIFS('IEA-MethaneAbatement-US'!$M:$M,'IEA-MethaneAbatement-US'!$N:$N,"&lt;"&amp;$B33,'IEA-MethaneAbatement-US'!$N:$N,"&gt;="&amp;$A33,'IEA-MethaneAbatement-US'!$L:$L,$B$1))+(VLOOKUP($C$1,'Multipliers and Adjustments'!$A$70:$I$86,TRUNC(COLUMN(I$2)/5)+2,FALSE)*SUMIFS('IEA-MethaneAbatement-US'!$M:$M,'IEA-MethaneAbatement-US'!$N:$N,"&lt;"&amp;$B33,'IEA-MethaneAbatement-US'!$N:$N,"&gt;="&amp;$A33,'IEA-MethaneAbatement-US'!$L:$L,$C$1))+(VLOOKUP($D$1,'Multipliers and Adjustments'!$A$70:$I$86,TRUNC(COLUMN(I$2)/5)+2,FALSE)*SUMIFS('IEA-MethaneAbatement-US'!$M:$M,'IEA-MethaneAbatement-US'!$N:$N,"&lt;"&amp;$B33,'IEA-MethaneAbatement-US'!$N:$N,"&gt;="&amp;$A33,'IEA-MethaneAbatement-US'!$L:$L,$D$1)))*'State Downscaling Multipliers'!$B$7*(1+'EPA to IEA Scaling'!M$10)</f>
        <v>168767613763.6022</v>
      </c>
      <c r="J33" s="2">
        <f>((VLOOKUP($B$1,'Multipliers and Adjustments'!$A$70:$I$86,TRUNC(COLUMN(J$2)/5)+2,FALSE)*SUMIFS('IEA-MethaneAbatement-US'!$M:$M,'IEA-MethaneAbatement-US'!$N:$N,"&lt;"&amp;$B33,'IEA-MethaneAbatement-US'!$N:$N,"&gt;="&amp;$A33,'IEA-MethaneAbatement-US'!$L:$L,$B$1))+(VLOOKUP($C$1,'Multipliers and Adjustments'!$A$70:$I$86,TRUNC(COLUMN(J$2)/5)+2,FALSE)*SUMIFS('IEA-MethaneAbatement-US'!$M:$M,'IEA-MethaneAbatement-US'!$N:$N,"&lt;"&amp;$B33,'IEA-MethaneAbatement-US'!$N:$N,"&gt;="&amp;$A33,'IEA-MethaneAbatement-US'!$L:$L,$C$1))+(VLOOKUP($D$1,'Multipliers and Adjustments'!$A$70:$I$86,TRUNC(COLUMN(J$2)/5)+2,FALSE)*SUMIFS('IEA-MethaneAbatement-US'!$M:$M,'IEA-MethaneAbatement-US'!$N:$N,"&lt;"&amp;$B33,'IEA-MethaneAbatement-US'!$N:$N,"&gt;="&amp;$A33,'IEA-MethaneAbatement-US'!$L:$L,$D$1)))*'State Downscaling Multipliers'!$B$7*(1+'EPA to IEA Scaling'!N$10)</f>
        <v>170328452531.5842</v>
      </c>
      <c r="K33" s="2">
        <f>((VLOOKUP($B$1,'Multipliers and Adjustments'!$A$70:$I$86,TRUNC(COLUMN(K$2)/5)+2,FALSE)*SUMIFS('IEA-MethaneAbatement-US'!$M:$M,'IEA-MethaneAbatement-US'!$N:$N,"&lt;"&amp;$B33,'IEA-MethaneAbatement-US'!$N:$N,"&gt;="&amp;$A33,'IEA-MethaneAbatement-US'!$L:$L,$B$1))+(VLOOKUP($C$1,'Multipliers and Adjustments'!$A$70:$I$86,TRUNC(COLUMN(K$2)/5)+2,FALSE)*SUMIFS('IEA-MethaneAbatement-US'!$M:$M,'IEA-MethaneAbatement-US'!$N:$N,"&lt;"&amp;$B33,'IEA-MethaneAbatement-US'!$N:$N,"&gt;="&amp;$A33,'IEA-MethaneAbatement-US'!$L:$L,$C$1))+(VLOOKUP($D$1,'Multipliers and Adjustments'!$A$70:$I$86,TRUNC(COLUMN(K$2)/5)+2,FALSE)*SUMIFS('IEA-MethaneAbatement-US'!$M:$M,'IEA-MethaneAbatement-US'!$N:$N,"&lt;"&amp;$B33,'IEA-MethaneAbatement-US'!$N:$N,"&gt;="&amp;$A33,'IEA-MethaneAbatement-US'!$L:$L,$D$1)))*'State Downscaling Multipliers'!$B$7*(1+'EPA to IEA Scaling'!O$10)</f>
        <v>171864025395.30154</v>
      </c>
      <c r="L33" s="2">
        <f>((VLOOKUP($B$1,'Multipliers and Adjustments'!$A$70:$I$86,TRUNC(COLUMN(L$2)/5)+2,FALSE)*SUMIFS('IEA-MethaneAbatement-US'!$M:$M,'IEA-MethaneAbatement-US'!$N:$N,"&lt;"&amp;$B33,'IEA-MethaneAbatement-US'!$N:$N,"&gt;="&amp;$A33,'IEA-MethaneAbatement-US'!$L:$L,$B$1))+(VLOOKUP($C$1,'Multipliers and Adjustments'!$A$70:$I$86,TRUNC(COLUMN(L$2)/5)+2,FALSE)*SUMIFS('IEA-MethaneAbatement-US'!$M:$M,'IEA-MethaneAbatement-US'!$N:$N,"&lt;"&amp;$B33,'IEA-MethaneAbatement-US'!$N:$N,"&gt;="&amp;$A33,'IEA-MethaneAbatement-US'!$L:$L,$C$1))+(VLOOKUP($D$1,'Multipliers and Adjustments'!$A$70:$I$86,TRUNC(COLUMN(L$2)/5)+2,FALSE)*SUMIFS('IEA-MethaneAbatement-US'!$M:$M,'IEA-MethaneAbatement-US'!$N:$N,"&lt;"&amp;$B33,'IEA-MethaneAbatement-US'!$N:$N,"&gt;="&amp;$A33,'IEA-MethaneAbatement-US'!$L:$L,$D$1)))*'State Downscaling Multipliers'!$B$7*(1+'EPA to IEA Scaling'!P$10)</f>
        <v>173374940912.80032</v>
      </c>
      <c r="M33" s="105">
        <f>((VLOOKUP($B$1,'Multipliers and Adjustments'!$A$70:$I$86,TRUNC(COLUMN(M$2)/5)+2,FALSE)*SUMIFS('IEA-MethaneAbatement-US'!$M:$M,'IEA-MethaneAbatement-US'!$N:$N,"&lt;"&amp;$B33,'IEA-MethaneAbatement-US'!$N:$N,"&gt;="&amp;$A33,'IEA-MethaneAbatement-US'!$L:$L,$B$1))+(VLOOKUP($C$1,'Multipliers and Adjustments'!$A$70:$I$86,TRUNC(COLUMN(M$2)/5)+2,FALSE)*SUMIFS('IEA-MethaneAbatement-US'!$M:$M,'IEA-MethaneAbatement-US'!$N:$N,"&lt;"&amp;$B33,'IEA-MethaneAbatement-US'!$N:$N,"&gt;="&amp;$A33,'IEA-MethaneAbatement-US'!$L:$L,$C$1))+(VLOOKUP($D$1,'Multipliers and Adjustments'!$A$70:$I$86,TRUNC(COLUMN(M$2)/5)+2,FALSE)*SUMIFS('IEA-MethaneAbatement-US'!$M:$M,'IEA-MethaneAbatement-US'!$N:$N,"&lt;"&amp;$B33,'IEA-MethaneAbatement-US'!$N:$N,"&gt;="&amp;$A33,'IEA-MethaneAbatement-US'!$L:$L,$D$1)))*'State Downscaling Multipliers'!$B$7*(1+'EPA to IEA Scaling'!Q$10)</f>
        <v>174861788254.03909</v>
      </c>
      <c r="N33" s="2">
        <f>((VLOOKUP($B$1,'Multipliers and Adjustments'!$A$70:$I$86,TRUNC(COLUMN(N$2)/5)+2,FALSE)*SUMIFS('IEA-MethaneAbatement-US'!$M:$M,'IEA-MethaneAbatement-US'!$N:$N,"&lt;"&amp;$B33,'IEA-MethaneAbatement-US'!$N:$N,"&gt;="&amp;$A33,'IEA-MethaneAbatement-US'!$L:$L,$B$1))+(VLOOKUP($C$1,'Multipliers and Adjustments'!$A$70:$I$86,TRUNC(COLUMN(N$2)/5)+2,FALSE)*SUMIFS('IEA-MethaneAbatement-US'!$M:$M,'IEA-MethaneAbatement-US'!$N:$N,"&lt;"&amp;$B33,'IEA-MethaneAbatement-US'!$N:$N,"&gt;="&amp;$A33,'IEA-MethaneAbatement-US'!$L:$L,$C$1))+(VLOOKUP($D$1,'Multipliers and Adjustments'!$A$70:$I$86,TRUNC(COLUMN(N$2)/5)+2,FALSE)*SUMIFS('IEA-MethaneAbatement-US'!$M:$M,'IEA-MethaneAbatement-US'!$N:$N,"&lt;"&amp;$B33,'IEA-MethaneAbatement-US'!$N:$N,"&gt;="&amp;$A33,'IEA-MethaneAbatement-US'!$L:$L,$D$1)))*'State Downscaling Multipliers'!$B$7*(1+'EPA to IEA Scaling'!R$10)</f>
        <v>176324498184.67361</v>
      </c>
      <c r="O33" s="2">
        <f>((VLOOKUP($B$1,'Multipliers and Adjustments'!$A$70:$I$86,TRUNC(COLUMN(O$2)/5)+2,FALSE)*SUMIFS('IEA-MethaneAbatement-US'!$M:$M,'IEA-MethaneAbatement-US'!$N:$N,"&lt;"&amp;$B33,'IEA-MethaneAbatement-US'!$N:$N,"&gt;="&amp;$A33,'IEA-MethaneAbatement-US'!$L:$L,$B$1))+(VLOOKUP($C$1,'Multipliers and Adjustments'!$A$70:$I$86,TRUNC(COLUMN(O$2)/5)+2,FALSE)*SUMIFS('IEA-MethaneAbatement-US'!$M:$M,'IEA-MethaneAbatement-US'!$N:$N,"&lt;"&amp;$B33,'IEA-MethaneAbatement-US'!$N:$N,"&gt;="&amp;$A33,'IEA-MethaneAbatement-US'!$L:$L,$C$1))+(VLOOKUP($D$1,'Multipliers and Adjustments'!$A$70:$I$86,TRUNC(COLUMN(O$2)/5)+2,FALSE)*SUMIFS('IEA-MethaneAbatement-US'!$M:$M,'IEA-MethaneAbatement-US'!$N:$N,"&lt;"&amp;$B33,'IEA-MethaneAbatement-US'!$N:$N,"&gt;="&amp;$A33,'IEA-MethaneAbatement-US'!$L:$L,$D$1)))*'State Downscaling Multipliers'!$B$7*(1+'EPA to IEA Scaling'!S$10)</f>
        <v>177776170672.93008</v>
      </c>
      <c r="P33" s="2">
        <f>((VLOOKUP($B$1,'Multipliers and Adjustments'!$A$70:$I$86,TRUNC(COLUMN(P$2)/5)+2,FALSE)*SUMIFS('IEA-MethaneAbatement-US'!$M:$M,'IEA-MethaneAbatement-US'!$N:$N,"&lt;"&amp;$B33,'IEA-MethaneAbatement-US'!$N:$N,"&gt;="&amp;$A33,'IEA-MethaneAbatement-US'!$L:$L,$B$1))+(VLOOKUP($C$1,'Multipliers and Adjustments'!$A$70:$I$86,TRUNC(COLUMN(P$2)/5)+2,FALSE)*SUMIFS('IEA-MethaneAbatement-US'!$M:$M,'IEA-MethaneAbatement-US'!$N:$N,"&lt;"&amp;$B33,'IEA-MethaneAbatement-US'!$N:$N,"&gt;="&amp;$A33,'IEA-MethaneAbatement-US'!$L:$L,$C$1))+(VLOOKUP($D$1,'Multipliers and Adjustments'!$A$70:$I$86,TRUNC(COLUMN(P$2)/5)+2,FALSE)*SUMIFS('IEA-MethaneAbatement-US'!$M:$M,'IEA-MethaneAbatement-US'!$N:$N,"&lt;"&amp;$B33,'IEA-MethaneAbatement-US'!$N:$N,"&gt;="&amp;$A33,'IEA-MethaneAbatement-US'!$L:$L,$D$1)))*'State Downscaling Multipliers'!$B$7*(1+'EPA to IEA Scaling'!T$10)</f>
        <v>179216930180.14557</v>
      </c>
      <c r="Q33" s="2">
        <f>((VLOOKUP($B$1,'Multipliers and Adjustments'!$A$70:$I$86,TRUNC(COLUMN(Q$2)/5)+2,FALSE)*SUMIFS('IEA-MethaneAbatement-US'!$M:$M,'IEA-MethaneAbatement-US'!$N:$N,"&lt;"&amp;$B33,'IEA-MethaneAbatement-US'!$N:$N,"&gt;="&amp;$A33,'IEA-MethaneAbatement-US'!$L:$L,$B$1))+(VLOOKUP($C$1,'Multipliers and Adjustments'!$A$70:$I$86,TRUNC(COLUMN(Q$2)/5)+2,FALSE)*SUMIFS('IEA-MethaneAbatement-US'!$M:$M,'IEA-MethaneAbatement-US'!$N:$N,"&lt;"&amp;$B33,'IEA-MethaneAbatement-US'!$N:$N,"&gt;="&amp;$A33,'IEA-MethaneAbatement-US'!$L:$L,$C$1))+(VLOOKUP($D$1,'Multipliers and Adjustments'!$A$70:$I$86,TRUNC(COLUMN(Q$2)/5)+2,FALSE)*SUMIFS('IEA-MethaneAbatement-US'!$M:$M,'IEA-MethaneAbatement-US'!$N:$N,"&lt;"&amp;$B33,'IEA-MethaneAbatement-US'!$N:$N,"&gt;="&amp;$A33,'IEA-MethaneAbatement-US'!$L:$L,$D$1)))*'State Downscaling Multipliers'!$B$7*(1+'EPA to IEA Scaling'!U$10)</f>
        <v>180646899303.38278</v>
      </c>
      <c r="R33" s="105">
        <f>((VLOOKUP($B$1,'Multipliers and Adjustments'!$A$70:$I$86,TRUNC(COLUMN(R$2)/5)+2,FALSE)*SUMIFS('IEA-MethaneAbatement-US'!$M:$M,'IEA-MethaneAbatement-US'!$N:$N,"&lt;"&amp;$B33,'IEA-MethaneAbatement-US'!$N:$N,"&gt;="&amp;$A33,'IEA-MethaneAbatement-US'!$L:$L,$B$1))+(VLOOKUP($C$1,'Multipliers and Adjustments'!$A$70:$I$86,TRUNC(COLUMN(R$2)/5)+2,FALSE)*SUMIFS('IEA-MethaneAbatement-US'!$M:$M,'IEA-MethaneAbatement-US'!$N:$N,"&lt;"&amp;$B33,'IEA-MethaneAbatement-US'!$N:$N,"&gt;="&amp;$A33,'IEA-MethaneAbatement-US'!$L:$L,$C$1))+(VLOOKUP($D$1,'Multipliers and Adjustments'!$A$70:$I$86,TRUNC(COLUMN(R$2)/5)+2,FALSE)*SUMIFS('IEA-MethaneAbatement-US'!$M:$M,'IEA-MethaneAbatement-US'!$N:$N,"&lt;"&amp;$B33,'IEA-MethaneAbatement-US'!$N:$N,"&gt;="&amp;$A33,'IEA-MethaneAbatement-US'!$L:$L,$D$1)))*'State Downscaling Multipliers'!$B$7*(1+'EPA to IEA Scaling'!V$10)</f>
        <v>182066198810.20447</v>
      </c>
      <c r="S33" s="2">
        <f>((VLOOKUP($B$1,'Multipliers and Adjustments'!$A$70:$I$86,TRUNC(COLUMN(S$2)/5)+2,FALSE)*SUMIFS('IEA-MethaneAbatement-US'!$M:$M,'IEA-MethaneAbatement-US'!$N:$N,"&lt;"&amp;$B33,'IEA-MethaneAbatement-US'!$N:$N,"&gt;="&amp;$A33,'IEA-MethaneAbatement-US'!$L:$L,$B$1))+(VLOOKUP($C$1,'Multipliers and Adjustments'!$A$70:$I$86,TRUNC(COLUMN(S$2)/5)+2,FALSE)*SUMIFS('IEA-MethaneAbatement-US'!$M:$M,'IEA-MethaneAbatement-US'!$N:$N,"&lt;"&amp;$B33,'IEA-MethaneAbatement-US'!$N:$N,"&gt;="&amp;$A33,'IEA-MethaneAbatement-US'!$L:$L,$C$1))+(VLOOKUP($D$1,'Multipliers and Adjustments'!$A$70:$I$86,TRUNC(COLUMN(S$2)/5)+2,FALSE)*SUMIFS('IEA-MethaneAbatement-US'!$M:$M,'IEA-MethaneAbatement-US'!$N:$N,"&lt;"&amp;$B33,'IEA-MethaneAbatement-US'!$N:$N,"&gt;="&amp;$A33,'IEA-MethaneAbatement-US'!$L:$L,$D$1)))*'State Downscaling Multipliers'!$B$7*(1+'EPA to IEA Scaling'!W$10)</f>
        <v>183352182007.38559</v>
      </c>
      <c r="T33" s="2">
        <f>((VLOOKUP($B$1,'Multipliers and Adjustments'!$A$70:$I$86,TRUNC(COLUMN(T$2)/5)+2,FALSE)*SUMIFS('IEA-MethaneAbatement-US'!$M:$M,'IEA-MethaneAbatement-US'!$N:$N,"&lt;"&amp;$B33,'IEA-MethaneAbatement-US'!$N:$N,"&gt;="&amp;$A33,'IEA-MethaneAbatement-US'!$L:$L,$B$1))+(VLOOKUP($C$1,'Multipliers and Adjustments'!$A$70:$I$86,TRUNC(COLUMN(T$2)/5)+2,FALSE)*SUMIFS('IEA-MethaneAbatement-US'!$M:$M,'IEA-MethaneAbatement-US'!$N:$N,"&lt;"&amp;$B33,'IEA-MethaneAbatement-US'!$N:$N,"&gt;="&amp;$A33,'IEA-MethaneAbatement-US'!$L:$L,$C$1))+(VLOOKUP($D$1,'Multipliers and Adjustments'!$A$70:$I$86,TRUNC(COLUMN(T$2)/5)+2,FALSE)*SUMIFS('IEA-MethaneAbatement-US'!$M:$M,'IEA-MethaneAbatement-US'!$N:$N,"&lt;"&amp;$B33,'IEA-MethaneAbatement-US'!$N:$N,"&gt;="&amp;$A33,'IEA-MethaneAbatement-US'!$L:$L,$D$1)))*'State Downscaling Multipliers'!$B$7*(1+'EPA to IEA Scaling'!X$10)</f>
        <v>184639336539.63617</v>
      </c>
      <c r="U33" s="2">
        <f>((VLOOKUP($B$1,'Multipliers and Adjustments'!$A$70:$I$86,TRUNC(COLUMN(U$2)/5)+2,FALSE)*SUMIFS('IEA-MethaneAbatement-US'!$M:$M,'IEA-MethaneAbatement-US'!$N:$N,"&lt;"&amp;$B33,'IEA-MethaneAbatement-US'!$N:$N,"&gt;="&amp;$A33,'IEA-MethaneAbatement-US'!$L:$L,$B$1))+(VLOOKUP($C$1,'Multipliers and Adjustments'!$A$70:$I$86,TRUNC(COLUMN(U$2)/5)+2,FALSE)*SUMIFS('IEA-MethaneAbatement-US'!$M:$M,'IEA-MethaneAbatement-US'!$N:$N,"&lt;"&amp;$B33,'IEA-MethaneAbatement-US'!$N:$N,"&gt;="&amp;$A33,'IEA-MethaneAbatement-US'!$L:$L,$C$1))+(VLOOKUP($D$1,'Multipliers and Adjustments'!$A$70:$I$86,TRUNC(COLUMN(U$2)/5)+2,FALSE)*SUMIFS('IEA-MethaneAbatement-US'!$M:$M,'IEA-MethaneAbatement-US'!$N:$N,"&lt;"&amp;$B33,'IEA-MethaneAbatement-US'!$N:$N,"&gt;="&amp;$A33,'IEA-MethaneAbatement-US'!$L:$L,$D$1)))*'State Downscaling Multipliers'!$B$7*(1+'EPA to IEA Scaling'!Y$10)</f>
        <v>185927664008.04678</v>
      </c>
      <c r="V33" s="2">
        <f>((VLOOKUP($B$1,'Multipliers and Adjustments'!$A$70:$I$86,TRUNC(COLUMN(V$2)/5)+2,FALSE)*SUMIFS('IEA-MethaneAbatement-US'!$M:$M,'IEA-MethaneAbatement-US'!$N:$N,"&lt;"&amp;$B33,'IEA-MethaneAbatement-US'!$N:$N,"&gt;="&amp;$A33,'IEA-MethaneAbatement-US'!$L:$L,$B$1))+(VLOOKUP($C$1,'Multipliers and Adjustments'!$A$70:$I$86,TRUNC(COLUMN(V$2)/5)+2,FALSE)*SUMIFS('IEA-MethaneAbatement-US'!$M:$M,'IEA-MethaneAbatement-US'!$N:$N,"&lt;"&amp;$B33,'IEA-MethaneAbatement-US'!$N:$N,"&gt;="&amp;$A33,'IEA-MethaneAbatement-US'!$L:$L,$C$1))+(VLOOKUP($D$1,'Multipliers and Adjustments'!$A$70:$I$86,TRUNC(COLUMN(V$2)/5)+2,FALSE)*SUMIFS('IEA-MethaneAbatement-US'!$M:$M,'IEA-MethaneAbatement-US'!$N:$N,"&lt;"&amp;$B33,'IEA-MethaneAbatement-US'!$N:$N,"&gt;="&amp;$A33,'IEA-MethaneAbatement-US'!$L:$L,$D$1)))*'State Downscaling Multipliers'!$B$7*(1+'EPA to IEA Scaling'!Z$10)</f>
        <v>187217166016.62976</v>
      </c>
      <c r="W33" s="105">
        <f>((VLOOKUP($B$1,'Multipliers and Adjustments'!$A$70:$I$86,TRUNC(COLUMN(W$2)/5)+2,FALSE)*SUMIFS('IEA-MethaneAbatement-US'!$M:$M,'IEA-MethaneAbatement-US'!$N:$N,"&lt;"&amp;$B33,'IEA-MethaneAbatement-US'!$N:$N,"&gt;="&amp;$A33,'IEA-MethaneAbatement-US'!$L:$L,$B$1))+(VLOOKUP($C$1,'Multipliers and Adjustments'!$A$70:$I$86,TRUNC(COLUMN(W$2)/5)+2,FALSE)*SUMIFS('IEA-MethaneAbatement-US'!$M:$M,'IEA-MethaneAbatement-US'!$N:$N,"&lt;"&amp;$B33,'IEA-MethaneAbatement-US'!$N:$N,"&gt;="&amp;$A33,'IEA-MethaneAbatement-US'!$L:$L,$C$1))+(VLOOKUP($D$1,'Multipliers and Adjustments'!$A$70:$I$86,TRUNC(COLUMN(W$2)/5)+2,FALSE)*SUMIFS('IEA-MethaneAbatement-US'!$M:$M,'IEA-MethaneAbatement-US'!$N:$N,"&lt;"&amp;$B33,'IEA-MethaneAbatement-US'!$N:$N,"&gt;="&amp;$A33,'IEA-MethaneAbatement-US'!$L:$L,$D$1)))*'State Downscaling Multipliers'!$B$7*(1+'EPA to IEA Scaling'!AA$10)</f>
        <v>188507844172.32016</v>
      </c>
      <c r="X33" s="2">
        <f>((VLOOKUP($B$1,'Multipliers and Adjustments'!$A$70:$I$86,TRUNC(COLUMN(X$2)/5)+2,FALSE)*SUMIFS('IEA-MethaneAbatement-US'!$M:$M,'IEA-MethaneAbatement-US'!$N:$N,"&lt;"&amp;$B33,'IEA-MethaneAbatement-US'!$N:$N,"&gt;="&amp;$A33,'IEA-MethaneAbatement-US'!$L:$L,$B$1))+(VLOOKUP($C$1,'Multipliers and Adjustments'!$A$70:$I$86,TRUNC(COLUMN(X$2)/5)+2,FALSE)*SUMIFS('IEA-MethaneAbatement-US'!$M:$M,'IEA-MethaneAbatement-US'!$N:$N,"&lt;"&amp;$B33,'IEA-MethaneAbatement-US'!$N:$N,"&gt;="&amp;$A33,'IEA-MethaneAbatement-US'!$L:$L,$C$1))+(VLOOKUP($D$1,'Multipliers and Adjustments'!$A$70:$I$86,TRUNC(COLUMN(X$2)/5)+2,FALSE)*SUMIFS('IEA-MethaneAbatement-US'!$M:$M,'IEA-MethaneAbatement-US'!$N:$N,"&lt;"&amp;$B33,'IEA-MethaneAbatement-US'!$N:$N,"&gt;="&amp;$A33,'IEA-MethaneAbatement-US'!$L:$L,$D$1)))*'State Downscaling Multipliers'!$B$7*(1+'EPA to IEA Scaling'!AB$10)</f>
        <v>189704046756.22189</v>
      </c>
      <c r="Y33" s="2">
        <f>((VLOOKUP($B$1,'Multipliers and Adjustments'!$A$70:$I$86,TRUNC(COLUMN(Y$2)/5)+2,FALSE)*SUMIFS('IEA-MethaneAbatement-US'!$M:$M,'IEA-MethaneAbatement-US'!$N:$N,"&lt;"&amp;$B33,'IEA-MethaneAbatement-US'!$N:$N,"&gt;="&amp;$A33,'IEA-MethaneAbatement-US'!$L:$L,$B$1))+(VLOOKUP($C$1,'Multipliers and Adjustments'!$A$70:$I$86,TRUNC(COLUMN(Y$2)/5)+2,FALSE)*SUMIFS('IEA-MethaneAbatement-US'!$M:$M,'IEA-MethaneAbatement-US'!$N:$N,"&lt;"&amp;$B33,'IEA-MethaneAbatement-US'!$N:$N,"&gt;="&amp;$A33,'IEA-MethaneAbatement-US'!$L:$L,$C$1))+(VLOOKUP($D$1,'Multipliers and Adjustments'!$A$70:$I$86,TRUNC(COLUMN(Y$2)/5)+2,FALSE)*SUMIFS('IEA-MethaneAbatement-US'!$M:$M,'IEA-MethaneAbatement-US'!$N:$N,"&lt;"&amp;$B33,'IEA-MethaneAbatement-US'!$N:$N,"&gt;="&amp;$A33,'IEA-MethaneAbatement-US'!$L:$L,$D$1)))*'State Downscaling Multipliers'!$B$7*(1+'EPA to IEA Scaling'!AC$10)</f>
        <v>190891144849.76984</v>
      </c>
      <c r="Z33" s="2">
        <f>((VLOOKUP($B$1,'Multipliers and Adjustments'!$A$70:$I$86,TRUNC(COLUMN(Z$2)/5)+2,FALSE)*SUMIFS('IEA-MethaneAbatement-US'!$M:$M,'IEA-MethaneAbatement-US'!$N:$N,"&lt;"&amp;$B33,'IEA-MethaneAbatement-US'!$N:$N,"&gt;="&amp;$A33,'IEA-MethaneAbatement-US'!$L:$L,$B$1))+(VLOOKUP($C$1,'Multipliers and Adjustments'!$A$70:$I$86,TRUNC(COLUMN(Z$2)/5)+2,FALSE)*SUMIFS('IEA-MethaneAbatement-US'!$M:$M,'IEA-MethaneAbatement-US'!$N:$N,"&lt;"&amp;$B33,'IEA-MethaneAbatement-US'!$N:$N,"&gt;="&amp;$A33,'IEA-MethaneAbatement-US'!$L:$L,$C$1))+(VLOOKUP($D$1,'Multipliers and Adjustments'!$A$70:$I$86,TRUNC(COLUMN(Z$2)/5)+2,FALSE)*SUMIFS('IEA-MethaneAbatement-US'!$M:$M,'IEA-MethaneAbatement-US'!$N:$N,"&lt;"&amp;$B33,'IEA-MethaneAbatement-US'!$N:$N,"&gt;="&amp;$A33,'IEA-MethaneAbatement-US'!$L:$L,$D$1)))*'State Downscaling Multipliers'!$B$7*(1+'EPA to IEA Scaling'!AD$10)</f>
        <v>192069242002.50879</v>
      </c>
      <c r="AA33" s="2">
        <f>((VLOOKUP($B$1,'Multipliers and Adjustments'!$A$70:$I$86,TRUNC(COLUMN(AA$2)/5)+2,FALSE)*SUMIFS('IEA-MethaneAbatement-US'!$M:$M,'IEA-MethaneAbatement-US'!$N:$N,"&lt;"&amp;$B33,'IEA-MethaneAbatement-US'!$N:$N,"&gt;="&amp;$A33,'IEA-MethaneAbatement-US'!$L:$L,$B$1))+(VLOOKUP($C$1,'Multipliers and Adjustments'!$A$70:$I$86,TRUNC(COLUMN(AA$2)/5)+2,FALSE)*SUMIFS('IEA-MethaneAbatement-US'!$M:$M,'IEA-MethaneAbatement-US'!$N:$N,"&lt;"&amp;$B33,'IEA-MethaneAbatement-US'!$N:$N,"&gt;="&amp;$A33,'IEA-MethaneAbatement-US'!$L:$L,$C$1))+(VLOOKUP($D$1,'Multipliers and Adjustments'!$A$70:$I$86,TRUNC(COLUMN(AA$2)/5)+2,FALSE)*SUMIFS('IEA-MethaneAbatement-US'!$M:$M,'IEA-MethaneAbatement-US'!$N:$N,"&lt;"&amp;$B33,'IEA-MethaneAbatement-US'!$N:$N,"&gt;="&amp;$A33,'IEA-MethaneAbatement-US'!$L:$L,$D$1)))*'State Downscaling Multipliers'!$B$7*(1+'EPA to IEA Scaling'!AE$10)</f>
        <v>193238440199.62714</v>
      </c>
      <c r="AB33" s="105">
        <f>((VLOOKUP($B$1,'Multipliers and Adjustments'!$A$70:$I$86,TRUNC(COLUMN(AB$2)/5)+2,FALSE)*SUMIFS('IEA-MethaneAbatement-US'!$M:$M,'IEA-MethaneAbatement-US'!$N:$N,"&lt;"&amp;$B33,'IEA-MethaneAbatement-US'!$N:$N,"&gt;="&amp;$A33,'IEA-MethaneAbatement-US'!$L:$L,$B$1))+(VLOOKUP($C$1,'Multipliers and Adjustments'!$A$70:$I$86,TRUNC(COLUMN(AB$2)/5)+2,FALSE)*SUMIFS('IEA-MethaneAbatement-US'!$M:$M,'IEA-MethaneAbatement-US'!$N:$N,"&lt;"&amp;$B33,'IEA-MethaneAbatement-US'!$N:$N,"&gt;="&amp;$A33,'IEA-MethaneAbatement-US'!$L:$L,$C$1))+(VLOOKUP($D$1,'Multipliers and Adjustments'!$A$70:$I$86,TRUNC(COLUMN(AB$2)/5)+2,FALSE)*SUMIFS('IEA-MethaneAbatement-US'!$M:$M,'IEA-MethaneAbatement-US'!$N:$N,"&lt;"&amp;$B33,'IEA-MethaneAbatement-US'!$N:$N,"&gt;="&amp;$A33,'IEA-MethaneAbatement-US'!$L:$L,$D$1)))*'State Downscaling Multipliers'!$B$7*(1+'EPA to IEA Scaling'!AF$10)</f>
        <v>194398839891.38541</v>
      </c>
      <c r="AC33" s="2">
        <f>((VLOOKUP($B$1,'Multipliers and Adjustments'!$A$70:$I$86,TRUNC(COLUMN(AC$2)/5)+2,FALSE)*SUMIFS('IEA-MethaneAbatement-US'!$M:$M,'IEA-MethaneAbatement-US'!$N:$N,"&lt;"&amp;$B33,'IEA-MethaneAbatement-US'!$N:$N,"&gt;="&amp;$A33,'IEA-MethaneAbatement-US'!$L:$L,$B$1))+(VLOOKUP($C$1,'Multipliers and Adjustments'!$A$70:$I$86,TRUNC(COLUMN(AC$2)/5)+2,FALSE)*SUMIFS('IEA-MethaneAbatement-US'!$M:$M,'IEA-MethaneAbatement-US'!$N:$N,"&lt;"&amp;$B33,'IEA-MethaneAbatement-US'!$N:$N,"&gt;="&amp;$A33,'IEA-MethaneAbatement-US'!$L:$L,$C$1))+(VLOOKUP($D$1,'Multipliers and Adjustments'!$A$70:$I$86,TRUNC(COLUMN(AC$2)/5)+2,FALSE)*SUMIFS('IEA-MethaneAbatement-US'!$M:$M,'IEA-MethaneAbatement-US'!$N:$N,"&lt;"&amp;$B33,'IEA-MethaneAbatement-US'!$N:$N,"&gt;="&amp;$A33,'IEA-MethaneAbatement-US'!$L:$L,$D$1)))*'State Downscaling Multipliers'!$B$7*(1+'EPA to IEA Scaling'!AG$10)</f>
        <v>195523294107.41702</v>
      </c>
      <c r="AD33" s="2">
        <f>((VLOOKUP($B$1,'Multipliers and Adjustments'!$A$70:$I$86,TRUNC(COLUMN(AD$2)/5)+2,FALSE)*SUMIFS('IEA-MethaneAbatement-US'!$M:$M,'IEA-MethaneAbatement-US'!$N:$N,"&lt;"&amp;$B33,'IEA-MethaneAbatement-US'!$N:$N,"&gt;="&amp;$A33,'IEA-MethaneAbatement-US'!$L:$L,$B$1))+(VLOOKUP($C$1,'Multipliers and Adjustments'!$A$70:$I$86,TRUNC(COLUMN(AD$2)/5)+2,FALSE)*SUMIFS('IEA-MethaneAbatement-US'!$M:$M,'IEA-MethaneAbatement-US'!$N:$N,"&lt;"&amp;$B33,'IEA-MethaneAbatement-US'!$N:$N,"&gt;="&amp;$A33,'IEA-MethaneAbatement-US'!$L:$L,$C$1))+(VLOOKUP($D$1,'Multipliers and Adjustments'!$A$70:$I$86,TRUNC(COLUMN(AD$2)/5)+2,FALSE)*SUMIFS('IEA-MethaneAbatement-US'!$M:$M,'IEA-MethaneAbatement-US'!$N:$N,"&lt;"&amp;$B33,'IEA-MethaneAbatement-US'!$N:$N,"&gt;="&amp;$A33,'IEA-MethaneAbatement-US'!$L:$L,$D$1)))*'State Downscaling Multipliers'!$B$7*(1+'EPA to IEA Scaling'!AH$10)</f>
        <v>196645982913.01199</v>
      </c>
      <c r="AE33" s="2">
        <f>((VLOOKUP($B$1,'Multipliers and Adjustments'!$A$70:$I$86,TRUNC(COLUMN(AE$2)/5)+2,FALSE)*SUMIFS('IEA-MethaneAbatement-US'!$M:$M,'IEA-MethaneAbatement-US'!$N:$N,"&lt;"&amp;$B33,'IEA-MethaneAbatement-US'!$N:$N,"&gt;="&amp;$A33,'IEA-MethaneAbatement-US'!$L:$L,$B$1))+(VLOOKUP($C$1,'Multipliers and Adjustments'!$A$70:$I$86,TRUNC(COLUMN(AE$2)/5)+2,FALSE)*SUMIFS('IEA-MethaneAbatement-US'!$M:$M,'IEA-MethaneAbatement-US'!$N:$N,"&lt;"&amp;$B33,'IEA-MethaneAbatement-US'!$N:$N,"&gt;="&amp;$A33,'IEA-MethaneAbatement-US'!$L:$L,$C$1))+(VLOOKUP($D$1,'Multipliers and Adjustments'!$A$70:$I$86,TRUNC(COLUMN(AE$2)/5)+2,FALSE)*SUMIFS('IEA-MethaneAbatement-US'!$M:$M,'IEA-MethaneAbatement-US'!$N:$N,"&lt;"&amp;$B33,'IEA-MethaneAbatement-US'!$N:$N,"&gt;="&amp;$A33,'IEA-MethaneAbatement-US'!$L:$L,$D$1)))*'State Downscaling Multipliers'!$B$7*(1+'EPA to IEA Scaling'!AI$10)</f>
        <v>197766910462.49051</v>
      </c>
      <c r="AF33" s="2">
        <f>((VLOOKUP($B$1,'Multipliers and Adjustments'!$A$70:$I$86,TRUNC(COLUMN(AF$2)/5)+2,FALSE)*SUMIFS('IEA-MethaneAbatement-US'!$M:$M,'IEA-MethaneAbatement-US'!$N:$N,"&lt;"&amp;$B33,'IEA-MethaneAbatement-US'!$N:$N,"&gt;="&amp;$A33,'IEA-MethaneAbatement-US'!$L:$L,$B$1))+(VLOOKUP($C$1,'Multipliers and Adjustments'!$A$70:$I$86,TRUNC(COLUMN(AF$2)/5)+2,FALSE)*SUMIFS('IEA-MethaneAbatement-US'!$M:$M,'IEA-MethaneAbatement-US'!$N:$N,"&lt;"&amp;$B33,'IEA-MethaneAbatement-US'!$N:$N,"&gt;="&amp;$A33,'IEA-MethaneAbatement-US'!$L:$L,$C$1))+(VLOOKUP($D$1,'Multipliers and Adjustments'!$A$70:$I$86,TRUNC(COLUMN(AF$2)/5)+2,FALSE)*SUMIFS('IEA-MethaneAbatement-US'!$M:$M,'IEA-MethaneAbatement-US'!$N:$N,"&lt;"&amp;$B33,'IEA-MethaneAbatement-US'!$N:$N,"&gt;="&amp;$A33,'IEA-MethaneAbatement-US'!$L:$L,$D$1)))*'State Downscaling Multipliers'!$B$7*(1+'EPA to IEA Scaling'!AJ$10)</f>
        <v>198886080897.15009</v>
      </c>
      <c r="AG33" s="105">
        <f>((VLOOKUP($B$1,'Multipliers and Adjustments'!$A$70:$I$86,TRUNC(COLUMN(AG$2)/5)+2,FALSE)*SUMIFS('IEA-MethaneAbatement-US'!$M:$M,'IEA-MethaneAbatement-US'!$N:$N,"&lt;"&amp;$B33,'IEA-MethaneAbatement-US'!$N:$N,"&gt;="&amp;$A33,'IEA-MethaneAbatement-US'!$L:$L,$B$1))+(VLOOKUP($C$1,'Multipliers and Adjustments'!$A$70:$I$86,TRUNC(COLUMN(AG$2)/5)+2,FALSE)*SUMIFS('IEA-MethaneAbatement-US'!$M:$M,'IEA-MethaneAbatement-US'!$N:$N,"&lt;"&amp;$B33,'IEA-MethaneAbatement-US'!$N:$N,"&gt;="&amp;$A33,'IEA-MethaneAbatement-US'!$L:$L,$C$1))+(VLOOKUP($D$1,'Multipliers and Adjustments'!$A$70:$I$86,TRUNC(COLUMN(AG$2)/5)+2,FALSE)*SUMIFS('IEA-MethaneAbatement-US'!$M:$M,'IEA-MethaneAbatement-US'!$N:$N,"&lt;"&amp;$B33,'IEA-MethaneAbatement-US'!$N:$N,"&gt;="&amp;$A33,'IEA-MethaneAbatement-US'!$L:$L,$D$1)))*'State Downscaling Multipliers'!$B$7*(1+'EPA to IEA Scaling'!AK$10)</f>
        <v>200003498345.31384</v>
      </c>
      <c r="AH33" s="2">
        <f>((VLOOKUP($B$1,'Multipliers and Adjustments'!$A$70:$I$86,TRUNC(COLUMN(AH$2)/5)+2,FALSE)*SUMIFS('IEA-MethaneAbatement-US'!$M:$M,'IEA-MethaneAbatement-US'!$N:$N,"&lt;"&amp;$B33,'IEA-MethaneAbatement-US'!$N:$N,"&gt;="&amp;$A33,'IEA-MethaneAbatement-US'!$L:$L,$B$1))+(VLOOKUP($C$1,'Multipliers and Adjustments'!$A$70:$I$86,TRUNC(COLUMN(AH$2)/5)+2,FALSE)*SUMIFS('IEA-MethaneAbatement-US'!$M:$M,'IEA-MethaneAbatement-US'!$N:$N,"&lt;"&amp;$B33,'IEA-MethaneAbatement-US'!$N:$N,"&gt;="&amp;$A33,'IEA-MethaneAbatement-US'!$L:$L,$C$1))+(VLOOKUP($D$1,'Multipliers and Adjustments'!$A$70:$I$86,TRUNC(COLUMN(AH$2)/5)+2,FALSE)*SUMIFS('IEA-MethaneAbatement-US'!$M:$M,'IEA-MethaneAbatement-US'!$N:$N,"&lt;"&amp;$B33,'IEA-MethaneAbatement-US'!$N:$N,"&gt;="&amp;$A33,'IEA-MethaneAbatement-US'!$L:$L,$D$1)))*'State Downscaling Multipliers'!$B$7*(1+'EPA to IEA Scaling'!AL$10)</f>
        <v>201027258025.80814</v>
      </c>
      <c r="AI33" s="2">
        <f>((VLOOKUP($B$1,'Multipliers and Adjustments'!$A$70:$I$86,TRUNC(COLUMN(AI$2)/5)+2,FALSE)*SUMIFS('IEA-MethaneAbatement-US'!$M:$M,'IEA-MethaneAbatement-US'!$N:$N,"&lt;"&amp;$B33,'IEA-MethaneAbatement-US'!$N:$N,"&gt;="&amp;$A33,'IEA-MethaneAbatement-US'!$L:$L,$B$1))+(VLOOKUP($C$1,'Multipliers and Adjustments'!$A$70:$I$86,TRUNC(COLUMN(AI$2)/5)+2,FALSE)*SUMIFS('IEA-MethaneAbatement-US'!$M:$M,'IEA-MethaneAbatement-US'!$N:$N,"&lt;"&amp;$B33,'IEA-MethaneAbatement-US'!$N:$N,"&gt;="&amp;$A33,'IEA-MethaneAbatement-US'!$L:$L,$C$1))+(VLOOKUP($D$1,'Multipliers and Adjustments'!$A$70:$I$86,TRUNC(COLUMN(AI$2)/5)+2,FALSE)*SUMIFS('IEA-MethaneAbatement-US'!$M:$M,'IEA-MethaneAbatement-US'!$N:$N,"&lt;"&amp;$B33,'IEA-MethaneAbatement-US'!$N:$N,"&gt;="&amp;$A33,'IEA-MethaneAbatement-US'!$L:$L,$D$1)))*'State Downscaling Multipliers'!$B$7*(1+'EPA to IEA Scaling'!AM$10)</f>
        <v>202052002558.79559</v>
      </c>
      <c r="AJ33" s="2">
        <f>((VLOOKUP($B$1,'Multipliers and Adjustments'!$A$70:$I$86,TRUNC(COLUMN(AJ$2)/5)+2,FALSE)*SUMIFS('IEA-MethaneAbatement-US'!$M:$M,'IEA-MethaneAbatement-US'!$N:$N,"&lt;"&amp;$B33,'IEA-MethaneAbatement-US'!$N:$N,"&gt;="&amp;$A33,'IEA-MethaneAbatement-US'!$L:$L,$B$1))+(VLOOKUP($C$1,'Multipliers and Adjustments'!$A$70:$I$86,TRUNC(COLUMN(AJ$2)/5)+2,FALSE)*SUMIFS('IEA-MethaneAbatement-US'!$M:$M,'IEA-MethaneAbatement-US'!$N:$N,"&lt;"&amp;$B33,'IEA-MethaneAbatement-US'!$N:$N,"&gt;="&amp;$A33,'IEA-MethaneAbatement-US'!$L:$L,$C$1))+(VLOOKUP($D$1,'Multipliers and Adjustments'!$A$70:$I$86,TRUNC(COLUMN(AJ$2)/5)+2,FALSE)*SUMIFS('IEA-MethaneAbatement-US'!$M:$M,'IEA-MethaneAbatement-US'!$N:$N,"&lt;"&amp;$B33,'IEA-MethaneAbatement-US'!$N:$N,"&gt;="&amp;$A33,'IEA-MethaneAbatement-US'!$L:$L,$D$1)))*'State Downscaling Multipliers'!$B$7*(1+'EPA to IEA Scaling'!AN$10)</f>
        <v>203077733366.09528</v>
      </c>
      <c r="AK33" s="2">
        <f>((VLOOKUP($B$1,'Multipliers and Adjustments'!$A$70:$I$86,TRUNC(COLUMN(AK$2)/5)+2,FALSE)*SUMIFS('IEA-MethaneAbatement-US'!$M:$M,'IEA-MethaneAbatement-US'!$N:$N,"&lt;"&amp;$B33,'IEA-MethaneAbatement-US'!$N:$N,"&gt;="&amp;$A33,'IEA-MethaneAbatement-US'!$L:$L,$B$1))+(VLOOKUP($C$1,'Multipliers and Adjustments'!$A$70:$I$86,TRUNC(COLUMN(AK$2)/5)+2,FALSE)*SUMIFS('IEA-MethaneAbatement-US'!$M:$M,'IEA-MethaneAbatement-US'!$N:$N,"&lt;"&amp;$B33,'IEA-MethaneAbatement-US'!$N:$N,"&gt;="&amp;$A33,'IEA-MethaneAbatement-US'!$L:$L,$C$1))+(VLOOKUP($D$1,'Multipliers and Adjustments'!$A$70:$I$86,TRUNC(COLUMN(AK$2)/5)+2,FALSE)*SUMIFS('IEA-MethaneAbatement-US'!$M:$M,'IEA-MethaneAbatement-US'!$N:$N,"&lt;"&amp;$B33,'IEA-MethaneAbatement-US'!$N:$N,"&gt;="&amp;$A33,'IEA-MethaneAbatement-US'!$L:$L,$D$1)))*'State Downscaling Multipliers'!$B$7*(1+'EPA to IEA Scaling'!AO$10)</f>
        <v>204104451872.26566</v>
      </c>
      <c r="AL33" s="105">
        <f>((VLOOKUP($B$1,'Multipliers and Adjustments'!$A$70:$I$86,TRUNC(COLUMN(AL$2)/5)+2,FALSE)*SUMIFS('IEA-MethaneAbatement-US'!$M:$M,'IEA-MethaneAbatement-US'!$N:$N,"&lt;"&amp;$B33,'IEA-MethaneAbatement-US'!$N:$N,"&gt;="&amp;$A33,'IEA-MethaneAbatement-US'!$L:$L,$B$1))+(VLOOKUP($C$1,'Multipliers and Adjustments'!$A$70:$I$86,TRUNC(COLUMN(AL$2)/5)+2,FALSE)*SUMIFS('IEA-MethaneAbatement-US'!$M:$M,'IEA-MethaneAbatement-US'!$N:$N,"&lt;"&amp;$B33,'IEA-MethaneAbatement-US'!$N:$N,"&gt;="&amp;$A33,'IEA-MethaneAbatement-US'!$L:$L,$C$1))+(VLOOKUP($D$1,'Multipliers and Adjustments'!$A$70:$I$86,TRUNC(COLUMN(AL$2)/5)+2,FALSE)*SUMIFS('IEA-MethaneAbatement-US'!$M:$M,'IEA-MethaneAbatement-US'!$N:$N,"&lt;"&amp;$B33,'IEA-MethaneAbatement-US'!$N:$N,"&gt;="&amp;$A33,'IEA-MethaneAbatement-US'!$L:$L,$D$1)))*'State Downscaling Multipliers'!$B$7*(1+'EPA to IEA Scaling'!AP$10)</f>
        <v>205132159504.60999</v>
      </c>
    </row>
    <row r="34" spans="1:38" ht="15.75" customHeight="1" x14ac:dyDescent="0.25">
      <c r="A34" s="51">
        <f t="shared" si="1"/>
        <v>0</v>
      </c>
      <c r="B34" s="51">
        <f>A34</f>
        <v>0</v>
      </c>
      <c r="C34" s="105">
        <f>((VLOOKUP($B$1,'Multipliers and Adjustments'!$A$70:$I$86,TRUNC(COLUMN(C$2)/5)+2,FALSE)*SUMIFS('IEA-MethaneAbatement-US'!$M:$M,'IEA-MethaneAbatement-US'!$N:$N,"&lt;"&amp;$B34,'IEA-MethaneAbatement-US'!$N:$N,"&gt;="&amp;$A34,'IEA-MethaneAbatement-US'!$L:$L,$B$1))+(VLOOKUP($C$1,'Multipliers and Adjustments'!$A$70:$I$86,TRUNC(COLUMN(C$2)/5)+2,FALSE)*SUMIFS('IEA-MethaneAbatement-US'!$M:$M,'IEA-MethaneAbatement-US'!$N:$N,"&lt;"&amp;$B34,'IEA-MethaneAbatement-US'!$N:$N,"&gt;="&amp;$A34,'IEA-MethaneAbatement-US'!$L:$L,$C$1))+(VLOOKUP($D$1,'Multipliers and Adjustments'!$A$70:$I$86,TRUNC(COLUMN(C$2)/5)+2,FALSE)*SUMIFS('IEA-MethaneAbatement-US'!$M:$M,'IEA-MethaneAbatement-US'!$N:$N,"&lt;"&amp;$B34,'IEA-MethaneAbatement-US'!$N:$N,"&gt;="&amp;$A34,'IEA-MethaneAbatement-US'!$L:$L,$D$1)))*'State Downscaling Multipliers'!$B$7*(1+'EPA to IEA Scaling'!G$10)</f>
        <v>0</v>
      </c>
      <c r="D34" s="2">
        <f>((VLOOKUP($B$1,'Multipliers and Adjustments'!$A$70:$I$86,TRUNC(COLUMN(D$2)/5)+2,FALSE)*SUMIFS('IEA-MethaneAbatement-US'!$M:$M,'IEA-MethaneAbatement-US'!$N:$N,"&lt;"&amp;$B34,'IEA-MethaneAbatement-US'!$N:$N,"&gt;="&amp;$A34,'IEA-MethaneAbatement-US'!$L:$L,$B$1))+(VLOOKUP($C$1,'Multipliers and Adjustments'!$A$70:$I$86,TRUNC(COLUMN(D$2)/5)+2,FALSE)*SUMIFS('IEA-MethaneAbatement-US'!$M:$M,'IEA-MethaneAbatement-US'!$N:$N,"&lt;"&amp;$B34,'IEA-MethaneAbatement-US'!$N:$N,"&gt;="&amp;$A34,'IEA-MethaneAbatement-US'!$L:$L,$C$1))+(VLOOKUP($D$1,'Multipliers and Adjustments'!$A$70:$I$86,TRUNC(COLUMN(D$2)/5)+2,FALSE)*SUMIFS('IEA-MethaneAbatement-US'!$M:$M,'IEA-MethaneAbatement-US'!$N:$N,"&lt;"&amp;$B34,'IEA-MethaneAbatement-US'!$N:$N,"&gt;="&amp;$A34,'IEA-MethaneAbatement-US'!$L:$L,$D$1)))*'State Downscaling Multipliers'!$B$7*(1+'EPA to IEA Scaling'!H$10)</f>
        <v>0</v>
      </c>
      <c r="E34" s="2">
        <f>((VLOOKUP($B$1,'Multipliers and Adjustments'!$A$70:$I$86,TRUNC(COLUMN(E$2)/5)+2,FALSE)*SUMIFS('IEA-MethaneAbatement-US'!$M:$M,'IEA-MethaneAbatement-US'!$N:$N,"&lt;"&amp;$B34,'IEA-MethaneAbatement-US'!$N:$N,"&gt;="&amp;$A34,'IEA-MethaneAbatement-US'!$L:$L,$B$1))+(VLOOKUP($C$1,'Multipliers and Adjustments'!$A$70:$I$86,TRUNC(COLUMN(E$2)/5)+2,FALSE)*SUMIFS('IEA-MethaneAbatement-US'!$M:$M,'IEA-MethaneAbatement-US'!$N:$N,"&lt;"&amp;$B34,'IEA-MethaneAbatement-US'!$N:$N,"&gt;="&amp;$A34,'IEA-MethaneAbatement-US'!$L:$L,$C$1))+(VLOOKUP($D$1,'Multipliers and Adjustments'!$A$70:$I$86,TRUNC(COLUMN(E$2)/5)+2,FALSE)*SUMIFS('IEA-MethaneAbatement-US'!$M:$M,'IEA-MethaneAbatement-US'!$N:$N,"&lt;"&amp;$B34,'IEA-MethaneAbatement-US'!$N:$N,"&gt;="&amp;$A34,'IEA-MethaneAbatement-US'!$L:$L,$D$1)))*'State Downscaling Multipliers'!$B$7*(1+'EPA to IEA Scaling'!I$10)</f>
        <v>0</v>
      </c>
      <c r="F34" s="2">
        <f>((VLOOKUP($B$1,'Multipliers and Adjustments'!$A$70:$I$86,TRUNC(COLUMN(F$2)/5)+2,FALSE)*SUMIFS('IEA-MethaneAbatement-US'!$M:$M,'IEA-MethaneAbatement-US'!$N:$N,"&lt;"&amp;$B34,'IEA-MethaneAbatement-US'!$N:$N,"&gt;="&amp;$A34,'IEA-MethaneAbatement-US'!$L:$L,$B$1))+(VLOOKUP($C$1,'Multipliers and Adjustments'!$A$70:$I$86,TRUNC(COLUMN(F$2)/5)+2,FALSE)*SUMIFS('IEA-MethaneAbatement-US'!$M:$M,'IEA-MethaneAbatement-US'!$N:$N,"&lt;"&amp;$B34,'IEA-MethaneAbatement-US'!$N:$N,"&gt;="&amp;$A34,'IEA-MethaneAbatement-US'!$L:$L,$C$1))+(VLOOKUP($D$1,'Multipliers and Adjustments'!$A$70:$I$86,TRUNC(COLUMN(F$2)/5)+2,FALSE)*SUMIFS('IEA-MethaneAbatement-US'!$M:$M,'IEA-MethaneAbatement-US'!$N:$N,"&lt;"&amp;$B34,'IEA-MethaneAbatement-US'!$N:$N,"&gt;="&amp;$A34,'IEA-MethaneAbatement-US'!$L:$L,$D$1)))*'State Downscaling Multipliers'!$B$7*(1+'EPA to IEA Scaling'!J$10)</f>
        <v>0</v>
      </c>
      <c r="G34" s="154">
        <f>((VLOOKUP($B$1,'Multipliers and Adjustments'!$A$70:$I$86,TRUNC(COLUMN(G$2)/5)+2,FALSE)*SUMIFS('IEA-MethaneAbatement-US'!$M:$M,'IEA-MethaneAbatement-US'!$N:$N,"&lt;"&amp;$B34,'IEA-MethaneAbatement-US'!$N:$N,"&gt;="&amp;$A34,'IEA-MethaneAbatement-US'!$L:$L,$B$1))+(VLOOKUP($C$1,'Multipliers and Adjustments'!$A$70:$I$86,TRUNC(COLUMN(G$2)/5)+2,FALSE)*SUMIFS('IEA-MethaneAbatement-US'!$M:$M,'IEA-MethaneAbatement-US'!$N:$N,"&lt;"&amp;$B34,'IEA-MethaneAbatement-US'!$N:$N,"&gt;="&amp;$A34,'IEA-MethaneAbatement-US'!$L:$L,$C$1))+(VLOOKUP($D$1,'Multipliers and Adjustments'!$A$70:$I$86,TRUNC(COLUMN(G$2)/5)+2,FALSE)*SUMIFS('IEA-MethaneAbatement-US'!$M:$M,'IEA-MethaneAbatement-US'!$N:$N,"&lt;"&amp;$B34,'IEA-MethaneAbatement-US'!$N:$N,"&gt;="&amp;$A34,'IEA-MethaneAbatement-US'!$L:$L,$D$1)))*'State Downscaling Multipliers'!$B$7*(1+'EPA to IEA Scaling'!K$10)</f>
        <v>0</v>
      </c>
      <c r="H34" s="105">
        <f>((VLOOKUP($B$1,'Multipliers and Adjustments'!$A$70:$I$86,TRUNC(COLUMN(H$2)/5)+2,FALSE)*SUMIFS('IEA-MethaneAbatement-US'!$M:$M,'IEA-MethaneAbatement-US'!$N:$N,"&lt;"&amp;$B34,'IEA-MethaneAbatement-US'!$N:$N,"&gt;="&amp;$A34,'IEA-MethaneAbatement-US'!$L:$L,$B$1))+(VLOOKUP($C$1,'Multipliers and Adjustments'!$A$70:$I$86,TRUNC(COLUMN(H$2)/5)+2,FALSE)*SUMIFS('IEA-MethaneAbatement-US'!$M:$M,'IEA-MethaneAbatement-US'!$N:$N,"&lt;"&amp;$B34,'IEA-MethaneAbatement-US'!$N:$N,"&gt;="&amp;$A34,'IEA-MethaneAbatement-US'!$L:$L,$C$1))+(VLOOKUP($D$1,'Multipliers and Adjustments'!$A$70:$I$86,TRUNC(COLUMN(H$2)/5)+2,FALSE)*SUMIFS('IEA-MethaneAbatement-US'!$M:$M,'IEA-MethaneAbatement-US'!$N:$N,"&lt;"&amp;$B34,'IEA-MethaneAbatement-US'!$N:$N,"&gt;="&amp;$A34,'IEA-MethaneAbatement-US'!$L:$L,$D$1)))*'State Downscaling Multipliers'!$B$7*(1+'EPA to IEA Scaling'!L$10)</f>
        <v>0</v>
      </c>
      <c r="I34" s="2">
        <f>((VLOOKUP($B$1,'Multipliers and Adjustments'!$A$70:$I$86,TRUNC(COLUMN(I$2)/5)+2,FALSE)*SUMIFS('IEA-MethaneAbatement-US'!$M:$M,'IEA-MethaneAbatement-US'!$N:$N,"&lt;"&amp;$B34,'IEA-MethaneAbatement-US'!$N:$N,"&gt;="&amp;$A34,'IEA-MethaneAbatement-US'!$L:$L,$B$1))+(VLOOKUP($C$1,'Multipliers and Adjustments'!$A$70:$I$86,TRUNC(COLUMN(I$2)/5)+2,FALSE)*SUMIFS('IEA-MethaneAbatement-US'!$M:$M,'IEA-MethaneAbatement-US'!$N:$N,"&lt;"&amp;$B34,'IEA-MethaneAbatement-US'!$N:$N,"&gt;="&amp;$A34,'IEA-MethaneAbatement-US'!$L:$L,$C$1))+(VLOOKUP($D$1,'Multipliers and Adjustments'!$A$70:$I$86,TRUNC(COLUMN(I$2)/5)+2,FALSE)*SUMIFS('IEA-MethaneAbatement-US'!$M:$M,'IEA-MethaneAbatement-US'!$N:$N,"&lt;"&amp;$B34,'IEA-MethaneAbatement-US'!$N:$N,"&gt;="&amp;$A34,'IEA-MethaneAbatement-US'!$L:$L,$D$1)))*'State Downscaling Multipliers'!$B$7*(1+'EPA to IEA Scaling'!M$10)</f>
        <v>0</v>
      </c>
      <c r="J34" s="2">
        <f>((VLOOKUP($B$1,'Multipliers and Adjustments'!$A$70:$I$86,TRUNC(COLUMN(J$2)/5)+2,FALSE)*SUMIFS('IEA-MethaneAbatement-US'!$M:$M,'IEA-MethaneAbatement-US'!$N:$N,"&lt;"&amp;$B34,'IEA-MethaneAbatement-US'!$N:$N,"&gt;="&amp;$A34,'IEA-MethaneAbatement-US'!$L:$L,$B$1))+(VLOOKUP($C$1,'Multipliers and Adjustments'!$A$70:$I$86,TRUNC(COLUMN(J$2)/5)+2,FALSE)*SUMIFS('IEA-MethaneAbatement-US'!$M:$M,'IEA-MethaneAbatement-US'!$N:$N,"&lt;"&amp;$B34,'IEA-MethaneAbatement-US'!$N:$N,"&gt;="&amp;$A34,'IEA-MethaneAbatement-US'!$L:$L,$C$1))+(VLOOKUP($D$1,'Multipliers and Adjustments'!$A$70:$I$86,TRUNC(COLUMN(J$2)/5)+2,FALSE)*SUMIFS('IEA-MethaneAbatement-US'!$M:$M,'IEA-MethaneAbatement-US'!$N:$N,"&lt;"&amp;$B34,'IEA-MethaneAbatement-US'!$N:$N,"&gt;="&amp;$A34,'IEA-MethaneAbatement-US'!$L:$L,$D$1)))*'State Downscaling Multipliers'!$B$7*(1+'EPA to IEA Scaling'!N$10)</f>
        <v>0</v>
      </c>
      <c r="K34" s="2">
        <f>((VLOOKUP($B$1,'Multipliers and Adjustments'!$A$70:$I$86,TRUNC(COLUMN(K$2)/5)+2,FALSE)*SUMIFS('IEA-MethaneAbatement-US'!$M:$M,'IEA-MethaneAbatement-US'!$N:$N,"&lt;"&amp;$B34,'IEA-MethaneAbatement-US'!$N:$N,"&gt;="&amp;$A34,'IEA-MethaneAbatement-US'!$L:$L,$B$1))+(VLOOKUP($C$1,'Multipliers and Adjustments'!$A$70:$I$86,TRUNC(COLUMN(K$2)/5)+2,FALSE)*SUMIFS('IEA-MethaneAbatement-US'!$M:$M,'IEA-MethaneAbatement-US'!$N:$N,"&lt;"&amp;$B34,'IEA-MethaneAbatement-US'!$N:$N,"&gt;="&amp;$A34,'IEA-MethaneAbatement-US'!$L:$L,$C$1))+(VLOOKUP($D$1,'Multipliers and Adjustments'!$A$70:$I$86,TRUNC(COLUMN(K$2)/5)+2,FALSE)*SUMIFS('IEA-MethaneAbatement-US'!$M:$M,'IEA-MethaneAbatement-US'!$N:$N,"&lt;"&amp;$B34,'IEA-MethaneAbatement-US'!$N:$N,"&gt;="&amp;$A34,'IEA-MethaneAbatement-US'!$L:$L,$D$1)))*'State Downscaling Multipliers'!$B$7*(1+'EPA to IEA Scaling'!O$10)</f>
        <v>0</v>
      </c>
      <c r="L34" s="2">
        <f>((VLOOKUP($B$1,'Multipliers and Adjustments'!$A$70:$I$86,TRUNC(COLUMN(L$2)/5)+2,FALSE)*SUMIFS('IEA-MethaneAbatement-US'!$M:$M,'IEA-MethaneAbatement-US'!$N:$N,"&lt;"&amp;$B34,'IEA-MethaneAbatement-US'!$N:$N,"&gt;="&amp;$A34,'IEA-MethaneAbatement-US'!$L:$L,$B$1))+(VLOOKUP($C$1,'Multipliers and Adjustments'!$A$70:$I$86,TRUNC(COLUMN(L$2)/5)+2,FALSE)*SUMIFS('IEA-MethaneAbatement-US'!$M:$M,'IEA-MethaneAbatement-US'!$N:$N,"&lt;"&amp;$B34,'IEA-MethaneAbatement-US'!$N:$N,"&gt;="&amp;$A34,'IEA-MethaneAbatement-US'!$L:$L,$C$1))+(VLOOKUP($D$1,'Multipliers and Adjustments'!$A$70:$I$86,TRUNC(COLUMN(L$2)/5)+2,FALSE)*SUMIFS('IEA-MethaneAbatement-US'!$M:$M,'IEA-MethaneAbatement-US'!$N:$N,"&lt;"&amp;$B34,'IEA-MethaneAbatement-US'!$N:$N,"&gt;="&amp;$A34,'IEA-MethaneAbatement-US'!$L:$L,$D$1)))*'State Downscaling Multipliers'!$B$7*(1+'EPA to IEA Scaling'!P$10)</f>
        <v>0</v>
      </c>
      <c r="M34" s="105">
        <f>((VLOOKUP($B$1,'Multipliers and Adjustments'!$A$70:$I$86,TRUNC(COLUMN(M$2)/5)+2,FALSE)*SUMIFS('IEA-MethaneAbatement-US'!$M:$M,'IEA-MethaneAbatement-US'!$N:$N,"&lt;"&amp;$B34,'IEA-MethaneAbatement-US'!$N:$N,"&gt;="&amp;$A34,'IEA-MethaneAbatement-US'!$L:$L,$B$1))+(VLOOKUP($C$1,'Multipliers and Adjustments'!$A$70:$I$86,TRUNC(COLUMN(M$2)/5)+2,FALSE)*SUMIFS('IEA-MethaneAbatement-US'!$M:$M,'IEA-MethaneAbatement-US'!$N:$N,"&lt;"&amp;$B34,'IEA-MethaneAbatement-US'!$N:$N,"&gt;="&amp;$A34,'IEA-MethaneAbatement-US'!$L:$L,$C$1))+(VLOOKUP($D$1,'Multipliers and Adjustments'!$A$70:$I$86,TRUNC(COLUMN(M$2)/5)+2,FALSE)*SUMIFS('IEA-MethaneAbatement-US'!$M:$M,'IEA-MethaneAbatement-US'!$N:$N,"&lt;"&amp;$B34,'IEA-MethaneAbatement-US'!$N:$N,"&gt;="&amp;$A34,'IEA-MethaneAbatement-US'!$L:$L,$D$1)))*'State Downscaling Multipliers'!$B$7*(1+'EPA to IEA Scaling'!Q$10)</f>
        <v>0</v>
      </c>
      <c r="N34" s="2">
        <f>((VLOOKUP($B$1,'Multipliers and Adjustments'!$A$70:$I$86,TRUNC(COLUMN(N$2)/5)+2,FALSE)*SUMIFS('IEA-MethaneAbatement-US'!$M:$M,'IEA-MethaneAbatement-US'!$N:$N,"&lt;"&amp;$B34,'IEA-MethaneAbatement-US'!$N:$N,"&gt;="&amp;$A34,'IEA-MethaneAbatement-US'!$L:$L,$B$1))+(VLOOKUP($C$1,'Multipliers and Adjustments'!$A$70:$I$86,TRUNC(COLUMN(N$2)/5)+2,FALSE)*SUMIFS('IEA-MethaneAbatement-US'!$M:$M,'IEA-MethaneAbatement-US'!$N:$N,"&lt;"&amp;$B34,'IEA-MethaneAbatement-US'!$N:$N,"&gt;="&amp;$A34,'IEA-MethaneAbatement-US'!$L:$L,$C$1))+(VLOOKUP($D$1,'Multipliers and Adjustments'!$A$70:$I$86,TRUNC(COLUMN(N$2)/5)+2,FALSE)*SUMIFS('IEA-MethaneAbatement-US'!$M:$M,'IEA-MethaneAbatement-US'!$N:$N,"&lt;"&amp;$B34,'IEA-MethaneAbatement-US'!$N:$N,"&gt;="&amp;$A34,'IEA-MethaneAbatement-US'!$L:$L,$D$1)))*'State Downscaling Multipliers'!$B$7*(1+'EPA to IEA Scaling'!R$10)</f>
        <v>0</v>
      </c>
      <c r="O34" s="2">
        <f>((VLOOKUP($B$1,'Multipliers and Adjustments'!$A$70:$I$86,TRUNC(COLUMN(O$2)/5)+2,FALSE)*SUMIFS('IEA-MethaneAbatement-US'!$M:$M,'IEA-MethaneAbatement-US'!$N:$N,"&lt;"&amp;$B34,'IEA-MethaneAbatement-US'!$N:$N,"&gt;="&amp;$A34,'IEA-MethaneAbatement-US'!$L:$L,$B$1))+(VLOOKUP($C$1,'Multipliers and Adjustments'!$A$70:$I$86,TRUNC(COLUMN(O$2)/5)+2,FALSE)*SUMIFS('IEA-MethaneAbatement-US'!$M:$M,'IEA-MethaneAbatement-US'!$N:$N,"&lt;"&amp;$B34,'IEA-MethaneAbatement-US'!$N:$N,"&gt;="&amp;$A34,'IEA-MethaneAbatement-US'!$L:$L,$C$1))+(VLOOKUP($D$1,'Multipliers and Adjustments'!$A$70:$I$86,TRUNC(COLUMN(O$2)/5)+2,FALSE)*SUMIFS('IEA-MethaneAbatement-US'!$M:$M,'IEA-MethaneAbatement-US'!$N:$N,"&lt;"&amp;$B34,'IEA-MethaneAbatement-US'!$N:$N,"&gt;="&amp;$A34,'IEA-MethaneAbatement-US'!$L:$L,$D$1)))*'State Downscaling Multipliers'!$B$7*(1+'EPA to IEA Scaling'!S$10)</f>
        <v>0</v>
      </c>
      <c r="P34" s="2">
        <f>((VLOOKUP($B$1,'Multipliers and Adjustments'!$A$70:$I$86,TRUNC(COLUMN(P$2)/5)+2,FALSE)*SUMIFS('IEA-MethaneAbatement-US'!$M:$M,'IEA-MethaneAbatement-US'!$N:$N,"&lt;"&amp;$B34,'IEA-MethaneAbatement-US'!$N:$N,"&gt;="&amp;$A34,'IEA-MethaneAbatement-US'!$L:$L,$B$1))+(VLOOKUP($C$1,'Multipliers and Adjustments'!$A$70:$I$86,TRUNC(COLUMN(P$2)/5)+2,FALSE)*SUMIFS('IEA-MethaneAbatement-US'!$M:$M,'IEA-MethaneAbatement-US'!$N:$N,"&lt;"&amp;$B34,'IEA-MethaneAbatement-US'!$N:$N,"&gt;="&amp;$A34,'IEA-MethaneAbatement-US'!$L:$L,$C$1))+(VLOOKUP($D$1,'Multipliers and Adjustments'!$A$70:$I$86,TRUNC(COLUMN(P$2)/5)+2,FALSE)*SUMIFS('IEA-MethaneAbatement-US'!$M:$M,'IEA-MethaneAbatement-US'!$N:$N,"&lt;"&amp;$B34,'IEA-MethaneAbatement-US'!$N:$N,"&gt;="&amp;$A34,'IEA-MethaneAbatement-US'!$L:$L,$D$1)))*'State Downscaling Multipliers'!$B$7*(1+'EPA to IEA Scaling'!T$10)</f>
        <v>0</v>
      </c>
      <c r="Q34" s="2">
        <f>((VLOOKUP($B$1,'Multipliers and Adjustments'!$A$70:$I$86,TRUNC(COLUMN(Q$2)/5)+2,FALSE)*SUMIFS('IEA-MethaneAbatement-US'!$M:$M,'IEA-MethaneAbatement-US'!$N:$N,"&lt;"&amp;$B34,'IEA-MethaneAbatement-US'!$N:$N,"&gt;="&amp;$A34,'IEA-MethaneAbatement-US'!$L:$L,$B$1))+(VLOOKUP($C$1,'Multipliers and Adjustments'!$A$70:$I$86,TRUNC(COLUMN(Q$2)/5)+2,FALSE)*SUMIFS('IEA-MethaneAbatement-US'!$M:$M,'IEA-MethaneAbatement-US'!$N:$N,"&lt;"&amp;$B34,'IEA-MethaneAbatement-US'!$N:$N,"&gt;="&amp;$A34,'IEA-MethaneAbatement-US'!$L:$L,$C$1))+(VLOOKUP($D$1,'Multipliers and Adjustments'!$A$70:$I$86,TRUNC(COLUMN(Q$2)/5)+2,FALSE)*SUMIFS('IEA-MethaneAbatement-US'!$M:$M,'IEA-MethaneAbatement-US'!$N:$N,"&lt;"&amp;$B34,'IEA-MethaneAbatement-US'!$N:$N,"&gt;="&amp;$A34,'IEA-MethaneAbatement-US'!$L:$L,$D$1)))*'State Downscaling Multipliers'!$B$7*(1+'EPA to IEA Scaling'!U$10)</f>
        <v>0</v>
      </c>
      <c r="R34" s="105">
        <f>((VLOOKUP($B$1,'Multipliers and Adjustments'!$A$70:$I$86,TRUNC(COLUMN(R$2)/5)+2,FALSE)*SUMIFS('IEA-MethaneAbatement-US'!$M:$M,'IEA-MethaneAbatement-US'!$N:$N,"&lt;"&amp;$B34,'IEA-MethaneAbatement-US'!$N:$N,"&gt;="&amp;$A34,'IEA-MethaneAbatement-US'!$L:$L,$B$1))+(VLOOKUP($C$1,'Multipliers and Adjustments'!$A$70:$I$86,TRUNC(COLUMN(R$2)/5)+2,FALSE)*SUMIFS('IEA-MethaneAbatement-US'!$M:$M,'IEA-MethaneAbatement-US'!$N:$N,"&lt;"&amp;$B34,'IEA-MethaneAbatement-US'!$N:$N,"&gt;="&amp;$A34,'IEA-MethaneAbatement-US'!$L:$L,$C$1))+(VLOOKUP($D$1,'Multipliers and Adjustments'!$A$70:$I$86,TRUNC(COLUMN(R$2)/5)+2,FALSE)*SUMIFS('IEA-MethaneAbatement-US'!$M:$M,'IEA-MethaneAbatement-US'!$N:$N,"&lt;"&amp;$B34,'IEA-MethaneAbatement-US'!$N:$N,"&gt;="&amp;$A34,'IEA-MethaneAbatement-US'!$L:$L,$D$1)))*'State Downscaling Multipliers'!$B$7*(1+'EPA to IEA Scaling'!V$10)</f>
        <v>0</v>
      </c>
      <c r="S34" s="2">
        <f>((VLOOKUP($B$1,'Multipliers and Adjustments'!$A$70:$I$86,TRUNC(COLUMN(S$2)/5)+2,FALSE)*SUMIFS('IEA-MethaneAbatement-US'!$M:$M,'IEA-MethaneAbatement-US'!$N:$N,"&lt;"&amp;$B34,'IEA-MethaneAbatement-US'!$N:$N,"&gt;="&amp;$A34,'IEA-MethaneAbatement-US'!$L:$L,$B$1))+(VLOOKUP($C$1,'Multipliers and Adjustments'!$A$70:$I$86,TRUNC(COLUMN(S$2)/5)+2,FALSE)*SUMIFS('IEA-MethaneAbatement-US'!$M:$M,'IEA-MethaneAbatement-US'!$N:$N,"&lt;"&amp;$B34,'IEA-MethaneAbatement-US'!$N:$N,"&gt;="&amp;$A34,'IEA-MethaneAbatement-US'!$L:$L,$C$1))+(VLOOKUP($D$1,'Multipliers and Adjustments'!$A$70:$I$86,TRUNC(COLUMN(S$2)/5)+2,FALSE)*SUMIFS('IEA-MethaneAbatement-US'!$M:$M,'IEA-MethaneAbatement-US'!$N:$N,"&lt;"&amp;$B34,'IEA-MethaneAbatement-US'!$N:$N,"&gt;="&amp;$A34,'IEA-MethaneAbatement-US'!$L:$L,$D$1)))*'State Downscaling Multipliers'!$B$7*(1+'EPA to IEA Scaling'!W$10)</f>
        <v>0</v>
      </c>
      <c r="T34" s="2">
        <f>((VLOOKUP($B$1,'Multipliers and Adjustments'!$A$70:$I$86,TRUNC(COLUMN(T$2)/5)+2,FALSE)*SUMIFS('IEA-MethaneAbatement-US'!$M:$M,'IEA-MethaneAbatement-US'!$N:$N,"&lt;"&amp;$B34,'IEA-MethaneAbatement-US'!$N:$N,"&gt;="&amp;$A34,'IEA-MethaneAbatement-US'!$L:$L,$B$1))+(VLOOKUP($C$1,'Multipliers and Adjustments'!$A$70:$I$86,TRUNC(COLUMN(T$2)/5)+2,FALSE)*SUMIFS('IEA-MethaneAbatement-US'!$M:$M,'IEA-MethaneAbatement-US'!$N:$N,"&lt;"&amp;$B34,'IEA-MethaneAbatement-US'!$N:$N,"&gt;="&amp;$A34,'IEA-MethaneAbatement-US'!$L:$L,$C$1))+(VLOOKUP($D$1,'Multipliers and Adjustments'!$A$70:$I$86,TRUNC(COLUMN(T$2)/5)+2,FALSE)*SUMIFS('IEA-MethaneAbatement-US'!$M:$M,'IEA-MethaneAbatement-US'!$N:$N,"&lt;"&amp;$B34,'IEA-MethaneAbatement-US'!$N:$N,"&gt;="&amp;$A34,'IEA-MethaneAbatement-US'!$L:$L,$D$1)))*'State Downscaling Multipliers'!$B$7*(1+'EPA to IEA Scaling'!X$10)</f>
        <v>0</v>
      </c>
      <c r="U34" s="2">
        <f>((VLOOKUP($B$1,'Multipliers and Adjustments'!$A$70:$I$86,TRUNC(COLUMN(U$2)/5)+2,FALSE)*SUMIFS('IEA-MethaneAbatement-US'!$M:$M,'IEA-MethaneAbatement-US'!$N:$N,"&lt;"&amp;$B34,'IEA-MethaneAbatement-US'!$N:$N,"&gt;="&amp;$A34,'IEA-MethaneAbatement-US'!$L:$L,$B$1))+(VLOOKUP($C$1,'Multipliers and Adjustments'!$A$70:$I$86,TRUNC(COLUMN(U$2)/5)+2,FALSE)*SUMIFS('IEA-MethaneAbatement-US'!$M:$M,'IEA-MethaneAbatement-US'!$N:$N,"&lt;"&amp;$B34,'IEA-MethaneAbatement-US'!$N:$N,"&gt;="&amp;$A34,'IEA-MethaneAbatement-US'!$L:$L,$C$1))+(VLOOKUP($D$1,'Multipliers and Adjustments'!$A$70:$I$86,TRUNC(COLUMN(U$2)/5)+2,FALSE)*SUMIFS('IEA-MethaneAbatement-US'!$M:$M,'IEA-MethaneAbatement-US'!$N:$N,"&lt;"&amp;$B34,'IEA-MethaneAbatement-US'!$N:$N,"&gt;="&amp;$A34,'IEA-MethaneAbatement-US'!$L:$L,$D$1)))*'State Downscaling Multipliers'!$B$7*(1+'EPA to IEA Scaling'!Y$10)</f>
        <v>0</v>
      </c>
      <c r="V34" s="2">
        <f>((VLOOKUP($B$1,'Multipliers and Adjustments'!$A$70:$I$86,TRUNC(COLUMN(V$2)/5)+2,FALSE)*SUMIFS('IEA-MethaneAbatement-US'!$M:$M,'IEA-MethaneAbatement-US'!$N:$N,"&lt;"&amp;$B34,'IEA-MethaneAbatement-US'!$N:$N,"&gt;="&amp;$A34,'IEA-MethaneAbatement-US'!$L:$L,$B$1))+(VLOOKUP($C$1,'Multipliers and Adjustments'!$A$70:$I$86,TRUNC(COLUMN(V$2)/5)+2,FALSE)*SUMIFS('IEA-MethaneAbatement-US'!$M:$M,'IEA-MethaneAbatement-US'!$N:$N,"&lt;"&amp;$B34,'IEA-MethaneAbatement-US'!$N:$N,"&gt;="&amp;$A34,'IEA-MethaneAbatement-US'!$L:$L,$C$1))+(VLOOKUP($D$1,'Multipliers and Adjustments'!$A$70:$I$86,TRUNC(COLUMN(V$2)/5)+2,FALSE)*SUMIFS('IEA-MethaneAbatement-US'!$M:$M,'IEA-MethaneAbatement-US'!$N:$N,"&lt;"&amp;$B34,'IEA-MethaneAbatement-US'!$N:$N,"&gt;="&amp;$A34,'IEA-MethaneAbatement-US'!$L:$L,$D$1)))*'State Downscaling Multipliers'!$B$7*(1+'EPA to IEA Scaling'!Z$10)</f>
        <v>0</v>
      </c>
      <c r="W34" s="105">
        <f>((VLOOKUP($B$1,'Multipliers and Adjustments'!$A$70:$I$86,TRUNC(COLUMN(W$2)/5)+2,FALSE)*SUMIFS('IEA-MethaneAbatement-US'!$M:$M,'IEA-MethaneAbatement-US'!$N:$N,"&lt;"&amp;$B34,'IEA-MethaneAbatement-US'!$N:$N,"&gt;="&amp;$A34,'IEA-MethaneAbatement-US'!$L:$L,$B$1))+(VLOOKUP($C$1,'Multipliers and Adjustments'!$A$70:$I$86,TRUNC(COLUMN(W$2)/5)+2,FALSE)*SUMIFS('IEA-MethaneAbatement-US'!$M:$M,'IEA-MethaneAbatement-US'!$N:$N,"&lt;"&amp;$B34,'IEA-MethaneAbatement-US'!$N:$N,"&gt;="&amp;$A34,'IEA-MethaneAbatement-US'!$L:$L,$C$1))+(VLOOKUP($D$1,'Multipliers and Adjustments'!$A$70:$I$86,TRUNC(COLUMN(W$2)/5)+2,FALSE)*SUMIFS('IEA-MethaneAbatement-US'!$M:$M,'IEA-MethaneAbatement-US'!$N:$N,"&lt;"&amp;$B34,'IEA-MethaneAbatement-US'!$N:$N,"&gt;="&amp;$A34,'IEA-MethaneAbatement-US'!$L:$L,$D$1)))*'State Downscaling Multipliers'!$B$7*(1+'EPA to IEA Scaling'!AA$10)</f>
        <v>0</v>
      </c>
      <c r="X34" s="2">
        <f>((VLOOKUP($B$1,'Multipliers and Adjustments'!$A$70:$I$86,TRUNC(COLUMN(X$2)/5)+2,FALSE)*SUMIFS('IEA-MethaneAbatement-US'!$M:$M,'IEA-MethaneAbatement-US'!$N:$N,"&lt;"&amp;$B34,'IEA-MethaneAbatement-US'!$N:$N,"&gt;="&amp;$A34,'IEA-MethaneAbatement-US'!$L:$L,$B$1))+(VLOOKUP($C$1,'Multipliers and Adjustments'!$A$70:$I$86,TRUNC(COLUMN(X$2)/5)+2,FALSE)*SUMIFS('IEA-MethaneAbatement-US'!$M:$M,'IEA-MethaneAbatement-US'!$N:$N,"&lt;"&amp;$B34,'IEA-MethaneAbatement-US'!$N:$N,"&gt;="&amp;$A34,'IEA-MethaneAbatement-US'!$L:$L,$C$1))+(VLOOKUP($D$1,'Multipliers and Adjustments'!$A$70:$I$86,TRUNC(COLUMN(X$2)/5)+2,FALSE)*SUMIFS('IEA-MethaneAbatement-US'!$M:$M,'IEA-MethaneAbatement-US'!$N:$N,"&lt;"&amp;$B34,'IEA-MethaneAbatement-US'!$N:$N,"&gt;="&amp;$A34,'IEA-MethaneAbatement-US'!$L:$L,$D$1)))*'State Downscaling Multipliers'!$B$7*(1+'EPA to IEA Scaling'!AB$10)</f>
        <v>0</v>
      </c>
      <c r="Y34" s="2">
        <f>((VLOOKUP($B$1,'Multipliers and Adjustments'!$A$70:$I$86,TRUNC(COLUMN(Y$2)/5)+2,FALSE)*SUMIFS('IEA-MethaneAbatement-US'!$M:$M,'IEA-MethaneAbatement-US'!$N:$N,"&lt;"&amp;$B34,'IEA-MethaneAbatement-US'!$N:$N,"&gt;="&amp;$A34,'IEA-MethaneAbatement-US'!$L:$L,$B$1))+(VLOOKUP($C$1,'Multipliers and Adjustments'!$A$70:$I$86,TRUNC(COLUMN(Y$2)/5)+2,FALSE)*SUMIFS('IEA-MethaneAbatement-US'!$M:$M,'IEA-MethaneAbatement-US'!$N:$N,"&lt;"&amp;$B34,'IEA-MethaneAbatement-US'!$N:$N,"&gt;="&amp;$A34,'IEA-MethaneAbatement-US'!$L:$L,$C$1))+(VLOOKUP($D$1,'Multipliers and Adjustments'!$A$70:$I$86,TRUNC(COLUMN(Y$2)/5)+2,FALSE)*SUMIFS('IEA-MethaneAbatement-US'!$M:$M,'IEA-MethaneAbatement-US'!$N:$N,"&lt;"&amp;$B34,'IEA-MethaneAbatement-US'!$N:$N,"&gt;="&amp;$A34,'IEA-MethaneAbatement-US'!$L:$L,$D$1)))*'State Downscaling Multipliers'!$B$7*(1+'EPA to IEA Scaling'!AC$10)</f>
        <v>0</v>
      </c>
      <c r="Z34" s="2">
        <f>((VLOOKUP($B$1,'Multipliers and Adjustments'!$A$70:$I$86,TRUNC(COLUMN(Z$2)/5)+2,FALSE)*SUMIFS('IEA-MethaneAbatement-US'!$M:$M,'IEA-MethaneAbatement-US'!$N:$N,"&lt;"&amp;$B34,'IEA-MethaneAbatement-US'!$N:$N,"&gt;="&amp;$A34,'IEA-MethaneAbatement-US'!$L:$L,$B$1))+(VLOOKUP($C$1,'Multipliers and Adjustments'!$A$70:$I$86,TRUNC(COLUMN(Z$2)/5)+2,FALSE)*SUMIFS('IEA-MethaneAbatement-US'!$M:$M,'IEA-MethaneAbatement-US'!$N:$N,"&lt;"&amp;$B34,'IEA-MethaneAbatement-US'!$N:$N,"&gt;="&amp;$A34,'IEA-MethaneAbatement-US'!$L:$L,$C$1))+(VLOOKUP($D$1,'Multipliers and Adjustments'!$A$70:$I$86,TRUNC(COLUMN(Z$2)/5)+2,FALSE)*SUMIFS('IEA-MethaneAbatement-US'!$M:$M,'IEA-MethaneAbatement-US'!$N:$N,"&lt;"&amp;$B34,'IEA-MethaneAbatement-US'!$N:$N,"&gt;="&amp;$A34,'IEA-MethaneAbatement-US'!$L:$L,$D$1)))*'State Downscaling Multipliers'!$B$7*(1+'EPA to IEA Scaling'!AD$10)</f>
        <v>0</v>
      </c>
      <c r="AA34" s="2">
        <f>((VLOOKUP($B$1,'Multipliers and Adjustments'!$A$70:$I$86,TRUNC(COLUMN(AA$2)/5)+2,FALSE)*SUMIFS('IEA-MethaneAbatement-US'!$M:$M,'IEA-MethaneAbatement-US'!$N:$N,"&lt;"&amp;$B34,'IEA-MethaneAbatement-US'!$N:$N,"&gt;="&amp;$A34,'IEA-MethaneAbatement-US'!$L:$L,$B$1))+(VLOOKUP($C$1,'Multipliers and Adjustments'!$A$70:$I$86,TRUNC(COLUMN(AA$2)/5)+2,FALSE)*SUMIFS('IEA-MethaneAbatement-US'!$M:$M,'IEA-MethaneAbatement-US'!$N:$N,"&lt;"&amp;$B34,'IEA-MethaneAbatement-US'!$N:$N,"&gt;="&amp;$A34,'IEA-MethaneAbatement-US'!$L:$L,$C$1))+(VLOOKUP($D$1,'Multipliers and Adjustments'!$A$70:$I$86,TRUNC(COLUMN(AA$2)/5)+2,FALSE)*SUMIFS('IEA-MethaneAbatement-US'!$M:$M,'IEA-MethaneAbatement-US'!$N:$N,"&lt;"&amp;$B34,'IEA-MethaneAbatement-US'!$N:$N,"&gt;="&amp;$A34,'IEA-MethaneAbatement-US'!$L:$L,$D$1)))*'State Downscaling Multipliers'!$B$7*(1+'EPA to IEA Scaling'!AE$10)</f>
        <v>0</v>
      </c>
      <c r="AB34" s="105">
        <f>((VLOOKUP($B$1,'Multipliers and Adjustments'!$A$70:$I$86,TRUNC(COLUMN(AB$2)/5)+2,FALSE)*SUMIFS('IEA-MethaneAbatement-US'!$M:$M,'IEA-MethaneAbatement-US'!$N:$N,"&lt;"&amp;$B34,'IEA-MethaneAbatement-US'!$N:$N,"&gt;="&amp;$A34,'IEA-MethaneAbatement-US'!$L:$L,$B$1))+(VLOOKUP($C$1,'Multipliers and Adjustments'!$A$70:$I$86,TRUNC(COLUMN(AB$2)/5)+2,FALSE)*SUMIFS('IEA-MethaneAbatement-US'!$M:$M,'IEA-MethaneAbatement-US'!$N:$N,"&lt;"&amp;$B34,'IEA-MethaneAbatement-US'!$N:$N,"&gt;="&amp;$A34,'IEA-MethaneAbatement-US'!$L:$L,$C$1))+(VLOOKUP($D$1,'Multipliers and Adjustments'!$A$70:$I$86,TRUNC(COLUMN(AB$2)/5)+2,FALSE)*SUMIFS('IEA-MethaneAbatement-US'!$M:$M,'IEA-MethaneAbatement-US'!$N:$N,"&lt;"&amp;$B34,'IEA-MethaneAbatement-US'!$N:$N,"&gt;="&amp;$A34,'IEA-MethaneAbatement-US'!$L:$L,$D$1)))*'State Downscaling Multipliers'!$B$7*(1+'EPA to IEA Scaling'!AF$10)</f>
        <v>0</v>
      </c>
      <c r="AC34" s="2">
        <f>((VLOOKUP($B$1,'Multipliers and Adjustments'!$A$70:$I$86,TRUNC(COLUMN(AC$2)/5)+2,FALSE)*SUMIFS('IEA-MethaneAbatement-US'!$M:$M,'IEA-MethaneAbatement-US'!$N:$N,"&lt;"&amp;$B34,'IEA-MethaneAbatement-US'!$N:$N,"&gt;="&amp;$A34,'IEA-MethaneAbatement-US'!$L:$L,$B$1))+(VLOOKUP($C$1,'Multipliers and Adjustments'!$A$70:$I$86,TRUNC(COLUMN(AC$2)/5)+2,FALSE)*SUMIFS('IEA-MethaneAbatement-US'!$M:$M,'IEA-MethaneAbatement-US'!$N:$N,"&lt;"&amp;$B34,'IEA-MethaneAbatement-US'!$N:$N,"&gt;="&amp;$A34,'IEA-MethaneAbatement-US'!$L:$L,$C$1))+(VLOOKUP($D$1,'Multipliers and Adjustments'!$A$70:$I$86,TRUNC(COLUMN(AC$2)/5)+2,FALSE)*SUMIFS('IEA-MethaneAbatement-US'!$M:$M,'IEA-MethaneAbatement-US'!$N:$N,"&lt;"&amp;$B34,'IEA-MethaneAbatement-US'!$N:$N,"&gt;="&amp;$A34,'IEA-MethaneAbatement-US'!$L:$L,$D$1)))*'State Downscaling Multipliers'!$B$7*(1+'EPA to IEA Scaling'!AG$10)</f>
        <v>0</v>
      </c>
      <c r="AD34" s="2">
        <f>((VLOOKUP($B$1,'Multipliers and Adjustments'!$A$70:$I$86,TRUNC(COLUMN(AD$2)/5)+2,FALSE)*SUMIFS('IEA-MethaneAbatement-US'!$M:$M,'IEA-MethaneAbatement-US'!$N:$N,"&lt;"&amp;$B34,'IEA-MethaneAbatement-US'!$N:$N,"&gt;="&amp;$A34,'IEA-MethaneAbatement-US'!$L:$L,$B$1))+(VLOOKUP($C$1,'Multipliers and Adjustments'!$A$70:$I$86,TRUNC(COLUMN(AD$2)/5)+2,FALSE)*SUMIFS('IEA-MethaneAbatement-US'!$M:$M,'IEA-MethaneAbatement-US'!$N:$N,"&lt;"&amp;$B34,'IEA-MethaneAbatement-US'!$N:$N,"&gt;="&amp;$A34,'IEA-MethaneAbatement-US'!$L:$L,$C$1))+(VLOOKUP($D$1,'Multipliers and Adjustments'!$A$70:$I$86,TRUNC(COLUMN(AD$2)/5)+2,FALSE)*SUMIFS('IEA-MethaneAbatement-US'!$M:$M,'IEA-MethaneAbatement-US'!$N:$N,"&lt;"&amp;$B34,'IEA-MethaneAbatement-US'!$N:$N,"&gt;="&amp;$A34,'IEA-MethaneAbatement-US'!$L:$L,$D$1)))*'State Downscaling Multipliers'!$B$7*(1+'EPA to IEA Scaling'!AH$10)</f>
        <v>0</v>
      </c>
      <c r="AE34" s="2">
        <f>((VLOOKUP($B$1,'Multipliers and Adjustments'!$A$70:$I$86,TRUNC(COLUMN(AE$2)/5)+2,FALSE)*SUMIFS('IEA-MethaneAbatement-US'!$M:$M,'IEA-MethaneAbatement-US'!$N:$N,"&lt;"&amp;$B34,'IEA-MethaneAbatement-US'!$N:$N,"&gt;="&amp;$A34,'IEA-MethaneAbatement-US'!$L:$L,$B$1))+(VLOOKUP($C$1,'Multipliers and Adjustments'!$A$70:$I$86,TRUNC(COLUMN(AE$2)/5)+2,FALSE)*SUMIFS('IEA-MethaneAbatement-US'!$M:$M,'IEA-MethaneAbatement-US'!$N:$N,"&lt;"&amp;$B34,'IEA-MethaneAbatement-US'!$N:$N,"&gt;="&amp;$A34,'IEA-MethaneAbatement-US'!$L:$L,$C$1))+(VLOOKUP($D$1,'Multipliers and Adjustments'!$A$70:$I$86,TRUNC(COLUMN(AE$2)/5)+2,FALSE)*SUMIFS('IEA-MethaneAbatement-US'!$M:$M,'IEA-MethaneAbatement-US'!$N:$N,"&lt;"&amp;$B34,'IEA-MethaneAbatement-US'!$N:$N,"&gt;="&amp;$A34,'IEA-MethaneAbatement-US'!$L:$L,$D$1)))*'State Downscaling Multipliers'!$B$7*(1+'EPA to IEA Scaling'!AI$10)</f>
        <v>0</v>
      </c>
      <c r="AF34" s="2">
        <f>((VLOOKUP($B$1,'Multipliers and Adjustments'!$A$70:$I$86,TRUNC(COLUMN(AF$2)/5)+2,FALSE)*SUMIFS('IEA-MethaneAbatement-US'!$M:$M,'IEA-MethaneAbatement-US'!$N:$N,"&lt;"&amp;$B34,'IEA-MethaneAbatement-US'!$N:$N,"&gt;="&amp;$A34,'IEA-MethaneAbatement-US'!$L:$L,$B$1))+(VLOOKUP($C$1,'Multipliers and Adjustments'!$A$70:$I$86,TRUNC(COLUMN(AF$2)/5)+2,FALSE)*SUMIFS('IEA-MethaneAbatement-US'!$M:$M,'IEA-MethaneAbatement-US'!$N:$N,"&lt;"&amp;$B34,'IEA-MethaneAbatement-US'!$N:$N,"&gt;="&amp;$A34,'IEA-MethaneAbatement-US'!$L:$L,$C$1))+(VLOOKUP($D$1,'Multipliers and Adjustments'!$A$70:$I$86,TRUNC(COLUMN(AF$2)/5)+2,FALSE)*SUMIFS('IEA-MethaneAbatement-US'!$M:$M,'IEA-MethaneAbatement-US'!$N:$N,"&lt;"&amp;$B34,'IEA-MethaneAbatement-US'!$N:$N,"&gt;="&amp;$A34,'IEA-MethaneAbatement-US'!$L:$L,$D$1)))*'State Downscaling Multipliers'!$B$7*(1+'EPA to IEA Scaling'!AJ$10)</f>
        <v>0</v>
      </c>
      <c r="AG34" s="105">
        <f>((VLOOKUP($B$1,'Multipliers and Adjustments'!$A$70:$I$86,TRUNC(COLUMN(AG$2)/5)+2,FALSE)*SUMIFS('IEA-MethaneAbatement-US'!$M:$M,'IEA-MethaneAbatement-US'!$N:$N,"&lt;"&amp;$B34,'IEA-MethaneAbatement-US'!$N:$N,"&gt;="&amp;$A34,'IEA-MethaneAbatement-US'!$L:$L,$B$1))+(VLOOKUP($C$1,'Multipliers and Adjustments'!$A$70:$I$86,TRUNC(COLUMN(AG$2)/5)+2,FALSE)*SUMIFS('IEA-MethaneAbatement-US'!$M:$M,'IEA-MethaneAbatement-US'!$N:$N,"&lt;"&amp;$B34,'IEA-MethaneAbatement-US'!$N:$N,"&gt;="&amp;$A34,'IEA-MethaneAbatement-US'!$L:$L,$C$1))+(VLOOKUP($D$1,'Multipliers and Adjustments'!$A$70:$I$86,TRUNC(COLUMN(AG$2)/5)+2,FALSE)*SUMIFS('IEA-MethaneAbatement-US'!$M:$M,'IEA-MethaneAbatement-US'!$N:$N,"&lt;"&amp;$B34,'IEA-MethaneAbatement-US'!$N:$N,"&gt;="&amp;$A34,'IEA-MethaneAbatement-US'!$L:$L,$D$1)))*'State Downscaling Multipliers'!$B$7*(1+'EPA to IEA Scaling'!AK$10)</f>
        <v>0</v>
      </c>
      <c r="AH34" s="2">
        <f>((VLOOKUP($B$1,'Multipliers and Adjustments'!$A$70:$I$86,TRUNC(COLUMN(AH$2)/5)+2,FALSE)*SUMIFS('IEA-MethaneAbatement-US'!$M:$M,'IEA-MethaneAbatement-US'!$N:$N,"&lt;"&amp;$B34,'IEA-MethaneAbatement-US'!$N:$N,"&gt;="&amp;$A34,'IEA-MethaneAbatement-US'!$L:$L,$B$1))+(VLOOKUP($C$1,'Multipliers and Adjustments'!$A$70:$I$86,TRUNC(COLUMN(AH$2)/5)+2,FALSE)*SUMIFS('IEA-MethaneAbatement-US'!$M:$M,'IEA-MethaneAbatement-US'!$N:$N,"&lt;"&amp;$B34,'IEA-MethaneAbatement-US'!$N:$N,"&gt;="&amp;$A34,'IEA-MethaneAbatement-US'!$L:$L,$C$1))+(VLOOKUP($D$1,'Multipliers and Adjustments'!$A$70:$I$86,TRUNC(COLUMN(AH$2)/5)+2,FALSE)*SUMIFS('IEA-MethaneAbatement-US'!$M:$M,'IEA-MethaneAbatement-US'!$N:$N,"&lt;"&amp;$B34,'IEA-MethaneAbatement-US'!$N:$N,"&gt;="&amp;$A34,'IEA-MethaneAbatement-US'!$L:$L,$D$1)))*'State Downscaling Multipliers'!$B$7*(1+'EPA to IEA Scaling'!AL$10)</f>
        <v>0</v>
      </c>
      <c r="AI34" s="2">
        <f>((VLOOKUP($B$1,'Multipliers and Adjustments'!$A$70:$I$86,TRUNC(COLUMN(AI$2)/5)+2,FALSE)*SUMIFS('IEA-MethaneAbatement-US'!$M:$M,'IEA-MethaneAbatement-US'!$N:$N,"&lt;"&amp;$B34,'IEA-MethaneAbatement-US'!$N:$N,"&gt;="&amp;$A34,'IEA-MethaneAbatement-US'!$L:$L,$B$1))+(VLOOKUP($C$1,'Multipliers and Adjustments'!$A$70:$I$86,TRUNC(COLUMN(AI$2)/5)+2,FALSE)*SUMIFS('IEA-MethaneAbatement-US'!$M:$M,'IEA-MethaneAbatement-US'!$N:$N,"&lt;"&amp;$B34,'IEA-MethaneAbatement-US'!$N:$N,"&gt;="&amp;$A34,'IEA-MethaneAbatement-US'!$L:$L,$C$1))+(VLOOKUP($D$1,'Multipliers and Adjustments'!$A$70:$I$86,TRUNC(COLUMN(AI$2)/5)+2,FALSE)*SUMIFS('IEA-MethaneAbatement-US'!$M:$M,'IEA-MethaneAbatement-US'!$N:$N,"&lt;"&amp;$B34,'IEA-MethaneAbatement-US'!$N:$N,"&gt;="&amp;$A34,'IEA-MethaneAbatement-US'!$L:$L,$D$1)))*'State Downscaling Multipliers'!$B$7*(1+'EPA to IEA Scaling'!AM$10)</f>
        <v>0</v>
      </c>
      <c r="AJ34" s="2">
        <f>((VLOOKUP($B$1,'Multipliers and Adjustments'!$A$70:$I$86,TRUNC(COLUMN(AJ$2)/5)+2,FALSE)*SUMIFS('IEA-MethaneAbatement-US'!$M:$M,'IEA-MethaneAbatement-US'!$N:$N,"&lt;"&amp;$B34,'IEA-MethaneAbatement-US'!$N:$N,"&gt;="&amp;$A34,'IEA-MethaneAbatement-US'!$L:$L,$B$1))+(VLOOKUP($C$1,'Multipliers and Adjustments'!$A$70:$I$86,TRUNC(COLUMN(AJ$2)/5)+2,FALSE)*SUMIFS('IEA-MethaneAbatement-US'!$M:$M,'IEA-MethaneAbatement-US'!$N:$N,"&lt;"&amp;$B34,'IEA-MethaneAbatement-US'!$N:$N,"&gt;="&amp;$A34,'IEA-MethaneAbatement-US'!$L:$L,$C$1))+(VLOOKUP($D$1,'Multipliers and Adjustments'!$A$70:$I$86,TRUNC(COLUMN(AJ$2)/5)+2,FALSE)*SUMIFS('IEA-MethaneAbatement-US'!$M:$M,'IEA-MethaneAbatement-US'!$N:$N,"&lt;"&amp;$B34,'IEA-MethaneAbatement-US'!$N:$N,"&gt;="&amp;$A34,'IEA-MethaneAbatement-US'!$L:$L,$D$1)))*'State Downscaling Multipliers'!$B$7*(1+'EPA to IEA Scaling'!AN$10)</f>
        <v>0</v>
      </c>
      <c r="AK34" s="2">
        <f>((VLOOKUP($B$1,'Multipliers and Adjustments'!$A$70:$I$86,TRUNC(COLUMN(AK$2)/5)+2,FALSE)*SUMIFS('IEA-MethaneAbatement-US'!$M:$M,'IEA-MethaneAbatement-US'!$N:$N,"&lt;"&amp;$B34,'IEA-MethaneAbatement-US'!$N:$N,"&gt;="&amp;$A34,'IEA-MethaneAbatement-US'!$L:$L,$B$1))+(VLOOKUP($C$1,'Multipliers and Adjustments'!$A$70:$I$86,TRUNC(COLUMN(AK$2)/5)+2,FALSE)*SUMIFS('IEA-MethaneAbatement-US'!$M:$M,'IEA-MethaneAbatement-US'!$N:$N,"&lt;"&amp;$B34,'IEA-MethaneAbatement-US'!$N:$N,"&gt;="&amp;$A34,'IEA-MethaneAbatement-US'!$L:$L,$C$1))+(VLOOKUP($D$1,'Multipliers and Adjustments'!$A$70:$I$86,TRUNC(COLUMN(AK$2)/5)+2,FALSE)*SUMIFS('IEA-MethaneAbatement-US'!$M:$M,'IEA-MethaneAbatement-US'!$N:$N,"&lt;"&amp;$B34,'IEA-MethaneAbatement-US'!$N:$N,"&gt;="&amp;$A34,'IEA-MethaneAbatement-US'!$L:$L,$D$1)))*'State Downscaling Multipliers'!$B$7*(1+'EPA to IEA Scaling'!AO$10)</f>
        <v>0</v>
      </c>
      <c r="AL34" s="105">
        <f>((VLOOKUP($B$1,'Multipliers and Adjustments'!$A$70:$I$86,TRUNC(COLUMN(AL$2)/5)+2,FALSE)*SUMIFS('IEA-MethaneAbatement-US'!$M:$M,'IEA-MethaneAbatement-US'!$N:$N,"&lt;"&amp;$B34,'IEA-MethaneAbatement-US'!$N:$N,"&gt;="&amp;$A34,'IEA-MethaneAbatement-US'!$L:$L,$B$1))+(VLOOKUP($C$1,'Multipliers and Adjustments'!$A$70:$I$86,TRUNC(COLUMN(AL$2)/5)+2,FALSE)*SUMIFS('IEA-MethaneAbatement-US'!$M:$M,'IEA-MethaneAbatement-US'!$N:$N,"&lt;"&amp;$B34,'IEA-MethaneAbatement-US'!$N:$N,"&gt;="&amp;$A34,'IEA-MethaneAbatement-US'!$L:$L,$C$1))+(VLOOKUP($D$1,'Multipliers and Adjustments'!$A$70:$I$86,TRUNC(COLUMN(AL$2)/5)+2,FALSE)*SUMIFS('IEA-MethaneAbatement-US'!$M:$M,'IEA-MethaneAbatement-US'!$N:$N,"&lt;"&amp;$B34,'IEA-MethaneAbatement-US'!$N:$N,"&gt;="&amp;$A34,'IEA-MethaneAbatement-US'!$L:$L,$D$1)))*'State Downscaling Multipliers'!$B$7*(1+'EPA to IEA Scaling'!AP$10)</f>
        <v>0</v>
      </c>
    </row>
    <row r="35" spans="1:38" ht="15.75" customHeight="1" x14ac:dyDescent="0.25">
      <c r="A35" s="52">
        <v>0.1</v>
      </c>
      <c r="B35" s="52">
        <f>A35+9.9</f>
        <v>10</v>
      </c>
      <c r="C35" s="105">
        <f>((VLOOKUP($B$1,'Multipliers and Adjustments'!$A$70:$I$86,TRUNC(COLUMN(C$2)/5)+2,FALSE)*SUMIFS('IEA-MethaneAbatement-US'!$M:$M,'IEA-MethaneAbatement-US'!$N:$N,"&lt;"&amp;$B35,'IEA-MethaneAbatement-US'!$N:$N,"&gt;="&amp;$A35,'IEA-MethaneAbatement-US'!$L:$L,$B$1))+(VLOOKUP($C$1,'Multipliers and Adjustments'!$A$70:$I$86,TRUNC(COLUMN(C$2)/5)+2,FALSE)*SUMIFS('IEA-MethaneAbatement-US'!$M:$M,'IEA-MethaneAbatement-US'!$N:$N,"&lt;"&amp;$B35,'IEA-MethaneAbatement-US'!$N:$N,"&gt;="&amp;$A35,'IEA-MethaneAbatement-US'!$L:$L,$C$1))+(VLOOKUP($D$1,'Multipliers and Adjustments'!$A$70:$I$86,TRUNC(COLUMN(C$2)/5)+2,FALSE)*SUMIFS('IEA-MethaneAbatement-US'!$M:$M,'IEA-MethaneAbatement-US'!$N:$N,"&lt;"&amp;$B35,'IEA-MethaneAbatement-US'!$N:$N,"&gt;="&amp;$A35,'IEA-MethaneAbatement-US'!$L:$L,$D$1)))*'State Downscaling Multipliers'!$B$7*(1+'EPA to IEA Scaling'!G$10)</f>
        <v>442022696880.98309</v>
      </c>
      <c r="D35" s="2">
        <f>((VLOOKUP($B$1,'Multipliers and Adjustments'!$A$70:$I$86,TRUNC(COLUMN(D$2)/5)+2,FALSE)*SUMIFS('IEA-MethaneAbatement-US'!$M:$M,'IEA-MethaneAbatement-US'!$N:$N,"&lt;"&amp;$B35,'IEA-MethaneAbatement-US'!$N:$N,"&gt;="&amp;$A35,'IEA-MethaneAbatement-US'!$L:$L,$B$1))+(VLOOKUP($C$1,'Multipliers and Adjustments'!$A$70:$I$86,TRUNC(COLUMN(D$2)/5)+2,FALSE)*SUMIFS('IEA-MethaneAbatement-US'!$M:$M,'IEA-MethaneAbatement-US'!$N:$N,"&lt;"&amp;$B35,'IEA-MethaneAbatement-US'!$N:$N,"&gt;="&amp;$A35,'IEA-MethaneAbatement-US'!$L:$L,$C$1))+(VLOOKUP($D$1,'Multipliers and Adjustments'!$A$70:$I$86,TRUNC(COLUMN(D$2)/5)+2,FALSE)*SUMIFS('IEA-MethaneAbatement-US'!$M:$M,'IEA-MethaneAbatement-US'!$N:$N,"&lt;"&amp;$B35,'IEA-MethaneAbatement-US'!$N:$N,"&gt;="&amp;$A35,'IEA-MethaneAbatement-US'!$L:$L,$D$1)))*'State Downscaling Multipliers'!$B$7*(1+'EPA to IEA Scaling'!H$10)</f>
        <v>442022696880.98309</v>
      </c>
      <c r="E35" s="2">
        <f>((VLOOKUP($B$1,'Multipliers and Adjustments'!$A$70:$I$86,TRUNC(COLUMN(E$2)/5)+2,FALSE)*SUMIFS('IEA-MethaneAbatement-US'!$M:$M,'IEA-MethaneAbatement-US'!$N:$N,"&lt;"&amp;$B35,'IEA-MethaneAbatement-US'!$N:$N,"&gt;="&amp;$A35,'IEA-MethaneAbatement-US'!$L:$L,$B$1))+(VLOOKUP($C$1,'Multipliers and Adjustments'!$A$70:$I$86,TRUNC(COLUMN(E$2)/5)+2,FALSE)*SUMIFS('IEA-MethaneAbatement-US'!$M:$M,'IEA-MethaneAbatement-US'!$N:$N,"&lt;"&amp;$B35,'IEA-MethaneAbatement-US'!$N:$N,"&gt;="&amp;$A35,'IEA-MethaneAbatement-US'!$L:$L,$C$1))+(VLOOKUP($D$1,'Multipliers and Adjustments'!$A$70:$I$86,TRUNC(COLUMN(E$2)/5)+2,FALSE)*SUMIFS('IEA-MethaneAbatement-US'!$M:$M,'IEA-MethaneAbatement-US'!$N:$N,"&lt;"&amp;$B35,'IEA-MethaneAbatement-US'!$N:$N,"&gt;="&amp;$A35,'IEA-MethaneAbatement-US'!$L:$L,$D$1)))*'State Downscaling Multipliers'!$B$7*(1+'EPA to IEA Scaling'!I$10)</f>
        <v>451382459526.84119</v>
      </c>
      <c r="F35" s="2">
        <f>((VLOOKUP($B$1,'Multipliers and Adjustments'!$A$70:$I$86,TRUNC(COLUMN(F$2)/5)+2,FALSE)*SUMIFS('IEA-MethaneAbatement-US'!$M:$M,'IEA-MethaneAbatement-US'!$N:$N,"&lt;"&amp;$B35,'IEA-MethaneAbatement-US'!$N:$N,"&gt;="&amp;$A35,'IEA-MethaneAbatement-US'!$L:$L,$B$1))+(VLOOKUP($C$1,'Multipliers and Adjustments'!$A$70:$I$86,TRUNC(COLUMN(F$2)/5)+2,FALSE)*SUMIFS('IEA-MethaneAbatement-US'!$M:$M,'IEA-MethaneAbatement-US'!$N:$N,"&lt;"&amp;$B35,'IEA-MethaneAbatement-US'!$N:$N,"&gt;="&amp;$A35,'IEA-MethaneAbatement-US'!$L:$L,$C$1))+(VLOOKUP($D$1,'Multipliers and Adjustments'!$A$70:$I$86,TRUNC(COLUMN(F$2)/5)+2,FALSE)*SUMIFS('IEA-MethaneAbatement-US'!$M:$M,'IEA-MethaneAbatement-US'!$N:$N,"&lt;"&amp;$B35,'IEA-MethaneAbatement-US'!$N:$N,"&gt;="&amp;$A35,'IEA-MethaneAbatement-US'!$L:$L,$D$1)))*'State Downscaling Multipliers'!$B$7*(1+'EPA to IEA Scaling'!J$10)</f>
        <v>454983438679.88086</v>
      </c>
      <c r="G35" s="154">
        <f>((VLOOKUP($B$1,'Multipliers and Adjustments'!$A$70:$I$86,TRUNC(COLUMN(G$2)/5)+2,FALSE)*SUMIFS('IEA-MethaneAbatement-US'!$M:$M,'IEA-MethaneAbatement-US'!$N:$N,"&lt;"&amp;$B35,'IEA-MethaneAbatement-US'!$N:$N,"&gt;="&amp;$A35,'IEA-MethaneAbatement-US'!$L:$L,$B$1))+(VLOOKUP($C$1,'Multipliers and Adjustments'!$A$70:$I$86,TRUNC(COLUMN(G$2)/5)+2,FALSE)*SUMIFS('IEA-MethaneAbatement-US'!$M:$M,'IEA-MethaneAbatement-US'!$N:$N,"&lt;"&amp;$B35,'IEA-MethaneAbatement-US'!$N:$N,"&gt;="&amp;$A35,'IEA-MethaneAbatement-US'!$L:$L,$C$1))+(VLOOKUP($D$1,'Multipliers and Adjustments'!$A$70:$I$86,TRUNC(COLUMN(G$2)/5)+2,FALSE)*SUMIFS('IEA-MethaneAbatement-US'!$M:$M,'IEA-MethaneAbatement-US'!$N:$N,"&lt;"&amp;$B35,'IEA-MethaneAbatement-US'!$N:$N,"&gt;="&amp;$A35,'IEA-MethaneAbatement-US'!$L:$L,$D$1)))*'State Downscaling Multipliers'!$B$7*(1+'EPA to IEA Scaling'!K$10)</f>
        <v>458454463959.60828</v>
      </c>
      <c r="H35" s="105">
        <f>((VLOOKUP($B$1,'Multipliers and Adjustments'!$A$70:$I$86,TRUNC(COLUMN(H$2)/5)+2,FALSE)*SUMIFS('IEA-MethaneAbatement-US'!$M:$M,'IEA-MethaneAbatement-US'!$N:$N,"&lt;"&amp;$B35,'IEA-MethaneAbatement-US'!$N:$N,"&gt;="&amp;$A35,'IEA-MethaneAbatement-US'!$L:$L,$B$1))+(VLOOKUP($C$1,'Multipliers and Adjustments'!$A$70:$I$86,TRUNC(COLUMN(H$2)/5)+2,FALSE)*SUMIFS('IEA-MethaneAbatement-US'!$M:$M,'IEA-MethaneAbatement-US'!$N:$N,"&lt;"&amp;$B35,'IEA-MethaneAbatement-US'!$N:$N,"&gt;="&amp;$A35,'IEA-MethaneAbatement-US'!$L:$L,$C$1))+(VLOOKUP($D$1,'Multipliers and Adjustments'!$A$70:$I$86,TRUNC(COLUMN(H$2)/5)+2,FALSE)*SUMIFS('IEA-MethaneAbatement-US'!$M:$M,'IEA-MethaneAbatement-US'!$N:$N,"&lt;"&amp;$B35,'IEA-MethaneAbatement-US'!$N:$N,"&gt;="&amp;$A35,'IEA-MethaneAbatement-US'!$L:$L,$D$1)))*'State Downscaling Multipliers'!$B$7*(1+'EPA to IEA Scaling'!L$10)</f>
        <v>461685830327.4126</v>
      </c>
      <c r="I35" s="2">
        <f>((VLOOKUP($B$1,'Multipliers and Adjustments'!$A$70:$I$86,TRUNC(COLUMN(I$2)/5)+2,FALSE)*SUMIFS('IEA-MethaneAbatement-US'!$M:$M,'IEA-MethaneAbatement-US'!$N:$N,"&lt;"&amp;$B35,'IEA-MethaneAbatement-US'!$N:$N,"&gt;="&amp;$A35,'IEA-MethaneAbatement-US'!$L:$L,$B$1))+(VLOOKUP($C$1,'Multipliers and Adjustments'!$A$70:$I$86,TRUNC(COLUMN(I$2)/5)+2,FALSE)*SUMIFS('IEA-MethaneAbatement-US'!$M:$M,'IEA-MethaneAbatement-US'!$N:$N,"&lt;"&amp;$B35,'IEA-MethaneAbatement-US'!$N:$N,"&gt;="&amp;$A35,'IEA-MethaneAbatement-US'!$L:$L,$C$1))+(VLOOKUP($D$1,'Multipliers and Adjustments'!$A$70:$I$86,TRUNC(COLUMN(I$2)/5)+2,FALSE)*SUMIFS('IEA-MethaneAbatement-US'!$M:$M,'IEA-MethaneAbatement-US'!$N:$N,"&lt;"&amp;$B35,'IEA-MethaneAbatement-US'!$N:$N,"&gt;="&amp;$A35,'IEA-MethaneAbatement-US'!$L:$L,$D$1)))*'State Downscaling Multipliers'!$B$7*(1+'EPA to IEA Scaling'!M$10)</f>
        <v>466067744911.11633</v>
      </c>
      <c r="J35" s="2">
        <f>((VLOOKUP($B$1,'Multipliers and Adjustments'!$A$70:$I$86,TRUNC(COLUMN(J$2)/5)+2,FALSE)*SUMIFS('IEA-MethaneAbatement-US'!$M:$M,'IEA-MethaneAbatement-US'!$N:$N,"&lt;"&amp;$B35,'IEA-MethaneAbatement-US'!$N:$N,"&gt;="&amp;$A35,'IEA-MethaneAbatement-US'!$L:$L,$B$1))+(VLOOKUP($C$1,'Multipliers and Adjustments'!$A$70:$I$86,TRUNC(COLUMN(J$2)/5)+2,FALSE)*SUMIFS('IEA-MethaneAbatement-US'!$M:$M,'IEA-MethaneAbatement-US'!$N:$N,"&lt;"&amp;$B35,'IEA-MethaneAbatement-US'!$N:$N,"&gt;="&amp;$A35,'IEA-MethaneAbatement-US'!$L:$L,$C$1))+(VLOOKUP($D$1,'Multipliers and Adjustments'!$A$70:$I$86,TRUNC(COLUMN(J$2)/5)+2,FALSE)*SUMIFS('IEA-MethaneAbatement-US'!$M:$M,'IEA-MethaneAbatement-US'!$N:$N,"&lt;"&amp;$B35,'IEA-MethaneAbatement-US'!$N:$N,"&gt;="&amp;$A35,'IEA-MethaneAbatement-US'!$L:$L,$D$1)))*'State Downscaling Multipliers'!$B$7*(1+'EPA to IEA Scaling'!N$10)</f>
        <v>470378148954.52588</v>
      </c>
      <c r="K35" s="2">
        <f>((VLOOKUP($B$1,'Multipliers and Adjustments'!$A$70:$I$86,TRUNC(COLUMN(K$2)/5)+2,FALSE)*SUMIFS('IEA-MethaneAbatement-US'!$M:$M,'IEA-MethaneAbatement-US'!$N:$N,"&lt;"&amp;$B35,'IEA-MethaneAbatement-US'!$N:$N,"&gt;="&amp;$A35,'IEA-MethaneAbatement-US'!$L:$L,$B$1))+(VLOOKUP($C$1,'Multipliers and Adjustments'!$A$70:$I$86,TRUNC(COLUMN(K$2)/5)+2,FALSE)*SUMIFS('IEA-MethaneAbatement-US'!$M:$M,'IEA-MethaneAbatement-US'!$N:$N,"&lt;"&amp;$B35,'IEA-MethaneAbatement-US'!$N:$N,"&gt;="&amp;$A35,'IEA-MethaneAbatement-US'!$L:$L,$C$1))+(VLOOKUP($D$1,'Multipliers and Adjustments'!$A$70:$I$86,TRUNC(COLUMN(K$2)/5)+2,FALSE)*SUMIFS('IEA-MethaneAbatement-US'!$M:$M,'IEA-MethaneAbatement-US'!$N:$N,"&lt;"&amp;$B35,'IEA-MethaneAbatement-US'!$N:$N,"&gt;="&amp;$A35,'IEA-MethaneAbatement-US'!$L:$L,$D$1)))*'State Downscaling Multipliers'!$B$7*(1+'EPA to IEA Scaling'!O$10)</f>
        <v>474618778811.04523</v>
      </c>
      <c r="L35" s="2">
        <f>((VLOOKUP($B$1,'Multipliers and Adjustments'!$A$70:$I$86,TRUNC(COLUMN(L$2)/5)+2,FALSE)*SUMIFS('IEA-MethaneAbatement-US'!$M:$M,'IEA-MethaneAbatement-US'!$N:$N,"&lt;"&amp;$B35,'IEA-MethaneAbatement-US'!$N:$N,"&gt;="&amp;$A35,'IEA-MethaneAbatement-US'!$L:$L,$B$1))+(VLOOKUP($C$1,'Multipliers and Adjustments'!$A$70:$I$86,TRUNC(COLUMN(L$2)/5)+2,FALSE)*SUMIFS('IEA-MethaneAbatement-US'!$M:$M,'IEA-MethaneAbatement-US'!$N:$N,"&lt;"&amp;$B35,'IEA-MethaneAbatement-US'!$N:$N,"&gt;="&amp;$A35,'IEA-MethaneAbatement-US'!$L:$L,$C$1))+(VLOOKUP($D$1,'Multipliers and Adjustments'!$A$70:$I$86,TRUNC(COLUMN(L$2)/5)+2,FALSE)*SUMIFS('IEA-MethaneAbatement-US'!$M:$M,'IEA-MethaneAbatement-US'!$N:$N,"&lt;"&amp;$B35,'IEA-MethaneAbatement-US'!$N:$N,"&gt;="&amp;$A35,'IEA-MethaneAbatement-US'!$L:$L,$D$1)))*'State Downscaling Multipliers'!$B$7*(1+'EPA to IEA Scaling'!P$10)</f>
        <v>478791315071.33893</v>
      </c>
      <c r="M35" s="105">
        <f>((VLOOKUP($B$1,'Multipliers and Adjustments'!$A$70:$I$86,TRUNC(COLUMN(M$2)/5)+2,FALSE)*SUMIFS('IEA-MethaneAbatement-US'!$M:$M,'IEA-MethaneAbatement-US'!$N:$N,"&lt;"&amp;$B35,'IEA-MethaneAbatement-US'!$N:$N,"&gt;="&amp;$A35,'IEA-MethaneAbatement-US'!$L:$L,$B$1))+(VLOOKUP($C$1,'Multipliers and Adjustments'!$A$70:$I$86,TRUNC(COLUMN(M$2)/5)+2,FALSE)*SUMIFS('IEA-MethaneAbatement-US'!$M:$M,'IEA-MethaneAbatement-US'!$N:$N,"&lt;"&amp;$B35,'IEA-MethaneAbatement-US'!$N:$N,"&gt;="&amp;$A35,'IEA-MethaneAbatement-US'!$L:$L,$C$1))+(VLOOKUP($D$1,'Multipliers and Adjustments'!$A$70:$I$86,TRUNC(COLUMN(M$2)/5)+2,FALSE)*SUMIFS('IEA-MethaneAbatement-US'!$M:$M,'IEA-MethaneAbatement-US'!$N:$N,"&lt;"&amp;$B35,'IEA-MethaneAbatement-US'!$N:$N,"&gt;="&amp;$A35,'IEA-MethaneAbatement-US'!$L:$L,$D$1)))*'State Downscaling Multipliers'!$B$7*(1+'EPA to IEA Scaling'!Q$10)</f>
        <v>482897384784.03217</v>
      </c>
      <c r="N35" s="2">
        <f>((VLOOKUP($B$1,'Multipliers and Adjustments'!$A$70:$I$86,TRUNC(COLUMN(N$2)/5)+2,FALSE)*SUMIFS('IEA-MethaneAbatement-US'!$M:$M,'IEA-MethaneAbatement-US'!$N:$N,"&lt;"&amp;$B35,'IEA-MethaneAbatement-US'!$N:$N,"&gt;="&amp;$A35,'IEA-MethaneAbatement-US'!$L:$L,$B$1))+(VLOOKUP($C$1,'Multipliers and Adjustments'!$A$70:$I$86,TRUNC(COLUMN(N$2)/5)+2,FALSE)*SUMIFS('IEA-MethaneAbatement-US'!$M:$M,'IEA-MethaneAbatement-US'!$N:$N,"&lt;"&amp;$B35,'IEA-MethaneAbatement-US'!$N:$N,"&gt;="&amp;$A35,'IEA-MethaneAbatement-US'!$L:$L,$C$1))+(VLOOKUP($D$1,'Multipliers and Adjustments'!$A$70:$I$86,TRUNC(COLUMN(N$2)/5)+2,FALSE)*SUMIFS('IEA-MethaneAbatement-US'!$M:$M,'IEA-MethaneAbatement-US'!$N:$N,"&lt;"&amp;$B35,'IEA-MethaneAbatement-US'!$N:$N,"&gt;="&amp;$A35,'IEA-MethaneAbatement-US'!$L:$L,$D$1)))*'State Downscaling Multipliers'!$B$7*(1+'EPA to IEA Scaling'!R$10)</f>
        <v>486936796751.9281</v>
      </c>
      <c r="O35" s="2">
        <f>((VLOOKUP($B$1,'Multipliers and Adjustments'!$A$70:$I$86,TRUNC(COLUMN(O$2)/5)+2,FALSE)*SUMIFS('IEA-MethaneAbatement-US'!$M:$M,'IEA-MethaneAbatement-US'!$N:$N,"&lt;"&amp;$B35,'IEA-MethaneAbatement-US'!$N:$N,"&gt;="&amp;$A35,'IEA-MethaneAbatement-US'!$L:$L,$B$1))+(VLOOKUP($C$1,'Multipliers and Adjustments'!$A$70:$I$86,TRUNC(COLUMN(O$2)/5)+2,FALSE)*SUMIFS('IEA-MethaneAbatement-US'!$M:$M,'IEA-MethaneAbatement-US'!$N:$N,"&lt;"&amp;$B35,'IEA-MethaneAbatement-US'!$N:$N,"&gt;="&amp;$A35,'IEA-MethaneAbatement-US'!$L:$L,$C$1))+(VLOOKUP($D$1,'Multipliers and Adjustments'!$A$70:$I$86,TRUNC(COLUMN(O$2)/5)+2,FALSE)*SUMIFS('IEA-MethaneAbatement-US'!$M:$M,'IEA-MethaneAbatement-US'!$N:$N,"&lt;"&amp;$B35,'IEA-MethaneAbatement-US'!$N:$N,"&gt;="&amp;$A35,'IEA-MethaneAbatement-US'!$L:$L,$D$1)))*'State Downscaling Multipliers'!$B$7*(1+'EPA to IEA Scaling'!S$10)</f>
        <v>490945727777.63367</v>
      </c>
      <c r="P35" s="2">
        <f>((VLOOKUP($B$1,'Multipliers and Adjustments'!$A$70:$I$86,TRUNC(COLUMN(P$2)/5)+2,FALSE)*SUMIFS('IEA-MethaneAbatement-US'!$M:$M,'IEA-MethaneAbatement-US'!$N:$N,"&lt;"&amp;$B35,'IEA-MethaneAbatement-US'!$N:$N,"&gt;="&amp;$A35,'IEA-MethaneAbatement-US'!$L:$L,$B$1))+(VLOOKUP($C$1,'Multipliers and Adjustments'!$A$70:$I$86,TRUNC(COLUMN(P$2)/5)+2,FALSE)*SUMIFS('IEA-MethaneAbatement-US'!$M:$M,'IEA-MethaneAbatement-US'!$N:$N,"&lt;"&amp;$B35,'IEA-MethaneAbatement-US'!$N:$N,"&gt;="&amp;$A35,'IEA-MethaneAbatement-US'!$L:$L,$C$1))+(VLOOKUP($D$1,'Multipliers and Adjustments'!$A$70:$I$86,TRUNC(COLUMN(P$2)/5)+2,FALSE)*SUMIFS('IEA-MethaneAbatement-US'!$M:$M,'IEA-MethaneAbatement-US'!$N:$N,"&lt;"&amp;$B35,'IEA-MethaneAbatement-US'!$N:$N,"&gt;="&amp;$A35,'IEA-MethaneAbatement-US'!$L:$L,$D$1)))*'State Downscaling Multipliers'!$B$7*(1+'EPA to IEA Scaling'!T$10)</f>
        <v>494924521572.91565</v>
      </c>
      <c r="Q35" s="2">
        <f>((VLOOKUP($B$1,'Multipliers and Adjustments'!$A$70:$I$86,TRUNC(COLUMN(Q$2)/5)+2,FALSE)*SUMIFS('IEA-MethaneAbatement-US'!$M:$M,'IEA-MethaneAbatement-US'!$N:$N,"&lt;"&amp;$B35,'IEA-MethaneAbatement-US'!$N:$N,"&gt;="&amp;$A35,'IEA-MethaneAbatement-US'!$L:$L,$B$1))+(VLOOKUP($C$1,'Multipliers and Adjustments'!$A$70:$I$86,TRUNC(COLUMN(Q$2)/5)+2,FALSE)*SUMIFS('IEA-MethaneAbatement-US'!$M:$M,'IEA-MethaneAbatement-US'!$N:$N,"&lt;"&amp;$B35,'IEA-MethaneAbatement-US'!$N:$N,"&gt;="&amp;$A35,'IEA-MethaneAbatement-US'!$L:$L,$C$1))+(VLOOKUP($D$1,'Multipliers and Adjustments'!$A$70:$I$86,TRUNC(COLUMN(Q$2)/5)+2,FALSE)*SUMIFS('IEA-MethaneAbatement-US'!$M:$M,'IEA-MethaneAbatement-US'!$N:$N,"&lt;"&amp;$B35,'IEA-MethaneAbatement-US'!$N:$N,"&gt;="&amp;$A35,'IEA-MethaneAbatement-US'!$L:$L,$D$1)))*'State Downscaling Multipliers'!$B$7*(1+'EPA to IEA Scaling'!U$10)</f>
        <v>498873516701.17072</v>
      </c>
      <c r="R35" s="105">
        <f>((VLOOKUP($B$1,'Multipliers and Adjustments'!$A$70:$I$86,TRUNC(COLUMN(R$2)/5)+2,FALSE)*SUMIFS('IEA-MethaneAbatement-US'!$M:$M,'IEA-MethaneAbatement-US'!$N:$N,"&lt;"&amp;$B35,'IEA-MethaneAbatement-US'!$N:$N,"&gt;="&amp;$A35,'IEA-MethaneAbatement-US'!$L:$L,$B$1))+(VLOOKUP($C$1,'Multipliers and Adjustments'!$A$70:$I$86,TRUNC(COLUMN(R$2)/5)+2,FALSE)*SUMIFS('IEA-MethaneAbatement-US'!$M:$M,'IEA-MethaneAbatement-US'!$N:$N,"&lt;"&amp;$B35,'IEA-MethaneAbatement-US'!$N:$N,"&gt;="&amp;$A35,'IEA-MethaneAbatement-US'!$L:$L,$C$1))+(VLOOKUP($D$1,'Multipliers and Adjustments'!$A$70:$I$86,TRUNC(COLUMN(R$2)/5)+2,FALSE)*SUMIFS('IEA-MethaneAbatement-US'!$M:$M,'IEA-MethaneAbatement-US'!$N:$N,"&lt;"&amp;$B35,'IEA-MethaneAbatement-US'!$N:$N,"&gt;="&amp;$A35,'IEA-MethaneAbatement-US'!$L:$L,$D$1)))*'State Downscaling Multipliers'!$B$7*(1+'EPA to IEA Scaling'!V$10)</f>
        <v>502793046673.45801</v>
      </c>
      <c r="S35" s="2">
        <f>((VLOOKUP($B$1,'Multipliers and Adjustments'!$A$70:$I$86,TRUNC(COLUMN(S$2)/5)+2,FALSE)*SUMIFS('IEA-MethaneAbatement-US'!$M:$M,'IEA-MethaneAbatement-US'!$N:$N,"&lt;"&amp;$B35,'IEA-MethaneAbatement-US'!$N:$N,"&gt;="&amp;$A35,'IEA-MethaneAbatement-US'!$L:$L,$B$1))+(VLOOKUP($C$1,'Multipliers and Adjustments'!$A$70:$I$86,TRUNC(COLUMN(S$2)/5)+2,FALSE)*SUMIFS('IEA-MethaneAbatement-US'!$M:$M,'IEA-MethaneAbatement-US'!$N:$N,"&lt;"&amp;$B35,'IEA-MethaneAbatement-US'!$N:$N,"&gt;="&amp;$A35,'IEA-MethaneAbatement-US'!$L:$L,$C$1))+(VLOOKUP($D$1,'Multipliers and Adjustments'!$A$70:$I$86,TRUNC(COLUMN(S$2)/5)+2,FALSE)*SUMIFS('IEA-MethaneAbatement-US'!$M:$M,'IEA-MethaneAbatement-US'!$N:$N,"&lt;"&amp;$B35,'IEA-MethaneAbatement-US'!$N:$N,"&gt;="&amp;$A35,'IEA-MethaneAbatement-US'!$L:$L,$D$1)))*'State Downscaling Multipliers'!$B$7*(1+'EPA to IEA Scaling'!W$10)</f>
        <v>506344411033.82239</v>
      </c>
      <c r="T35" s="2">
        <f>((VLOOKUP($B$1,'Multipliers and Adjustments'!$A$70:$I$86,TRUNC(COLUMN(T$2)/5)+2,FALSE)*SUMIFS('IEA-MethaneAbatement-US'!$M:$M,'IEA-MethaneAbatement-US'!$N:$N,"&lt;"&amp;$B35,'IEA-MethaneAbatement-US'!$N:$N,"&gt;="&amp;$A35,'IEA-MethaneAbatement-US'!$L:$L,$B$1))+(VLOOKUP($C$1,'Multipliers and Adjustments'!$A$70:$I$86,TRUNC(COLUMN(T$2)/5)+2,FALSE)*SUMIFS('IEA-MethaneAbatement-US'!$M:$M,'IEA-MethaneAbatement-US'!$N:$N,"&lt;"&amp;$B35,'IEA-MethaneAbatement-US'!$N:$N,"&gt;="&amp;$A35,'IEA-MethaneAbatement-US'!$L:$L,$C$1))+(VLOOKUP($D$1,'Multipliers and Adjustments'!$A$70:$I$86,TRUNC(COLUMN(T$2)/5)+2,FALSE)*SUMIFS('IEA-MethaneAbatement-US'!$M:$M,'IEA-MethaneAbatement-US'!$N:$N,"&lt;"&amp;$B35,'IEA-MethaneAbatement-US'!$N:$N,"&gt;="&amp;$A35,'IEA-MethaneAbatement-US'!$L:$L,$D$1)))*'State Downscaling Multipliers'!$B$7*(1+'EPA to IEA Scaling'!X$10)</f>
        <v>509899010146.88708</v>
      </c>
      <c r="U35" s="2">
        <f>((VLOOKUP($B$1,'Multipliers and Adjustments'!$A$70:$I$86,TRUNC(COLUMN(U$2)/5)+2,FALSE)*SUMIFS('IEA-MethaneAbatement-US'!$M:$M,'IEA-MethaneAbatement-US'!$N:$N,"&lt;"&amp;$B35,'IEA-MethaneAbatement-US'!$N:$N,"&gt;="&amp;$A35,'IEA-MethaneAbatement-US'!$L:$L,$B$1))+(VLOOKUP($C$1,'Multipliers and Adjustments'!$A$70:$I$86,TRUNC(COLUMN(U$2)/5)+2,FALSE)*SUMIFS('IEA-MethaneAbatement-US'!$M:$M,'IEA-MethaneAbatement-US'!$N:$N,"&lt;"&amp;$B35,'IEA-MethaneAbatement-US'!$N:$N,"&gt;="&amp;$A35,'IEA-MethaneAbatement-US'!$L:$L,$C$1))+(VLOOKUP($D$1,'Multipliers and Adjustments'!$A$70:$I$86,TRUNC(COLUMN(U$2)/5)+2,FALSE)*SUMIFS('IEA-MethaneAbatement-US'!$M:$M,'IEA-MethaneAbatement-US'!$N:$N,"&lt;"&amp;$B35,'IEA-MethaneAbatement-US'!$N:$N,"&gt;="&amp;$A35,'IEA-MethaneAbatement-US'!$L:$L,$D$1)))*'State Downscaling Multipliers'!$B$7*(1+'EPA to IEA Scaling'!Y$10)</f>
        <v>513456848434.21533</v>
      </c>
      <c r="V35" s="2">
        <f>((VLOOKUP($B$1,'Multipliers and Adjustments'!$A$70:$I$86,TRUNC(COLUMN(V$2)/5)+2,FALSE)*SUMIFS('IEA-MethaneAbatement-US'!$M:$M,'IEA-MethaneAbatement-US'!$N:$N,"&lt;"&amp;$B35,'IEA-MethaneAbatement-US'!$N:$N,"&gt;="&amp;$A35,'IEA-MethaneAbatement-US'!$L:$L,$B$1))+(VLOOKUP($C$1,'Multipliers and Adjustments'!$A$70:$I$86,TRUNC(COLUMN(V$2)/5)+2,FALSE)*SUMIFS('IEA-MethaneAbatement-US'!$M:$M,'IEA-MethaneAbatement-US'!$N:$N,"&lt;"&amp;$B35,'IEA-MethaneAbatement-US'!$N:$N,"&gt;="&amp;$A35,'IEA-MethaneAbatement-US'!$L:$L,$C$1))+(VLOOKUP($D$1,'Multipliers and Adjustments'!$A$70:$I$86,TRUNC(COLUMN(V$2)/5)+2,FALSE)*SUMIFS('IEA-MethaneAbatement-US'!$M:$M,'IEA-MethaneAbatement-US'!$N:$N,"&lt;"&amp;$B35,'IEA-MethaneAbatement-US'!$N:$N,"&gt;="&amp;$A35,'IEA-MethaneAbatement-US'!$L:$L,$D$1)))*'State Downscaling Multipliers'!$B$7*(1+'EPA to IEA Scaling'!Z$10)</f>
        <v>517017930325.43927</v>
      </c>
      <c r="W35" s="105">
        <f>((VLOOKUP($B$1,'Multipliers and Adjustments'!$A$70:$I$86,TRUNC(COLUMN(W$2)/5)+2,FALSE)*SUMIFS('IEA-MethaneAbatement-US'!$M:$M,'IEA-MethaneAbatement-US'!$N:$N,"&lt;"&amp;$B35,'IEA-MethaneAbatement-US'!$N:$N,"&gt;="&amp;$A35,'IEA-MethaneAbatement-US'!$L:$L,$B$1))+(VLOOKUP($C$1,'Multipliers and Adjustments'!$A$70:$I$86,TRUNC(COLUMN(W$2)/5)+2,FALSE)*SUMIFS('IEA-MethaneAbatement-US'!$M:$M,'IEA-MethaneAbatement-US'!$N:$N,"&lt;"&amp;$B35,'IEA-MethaneAbatement-US'!$N:$N,"&gt;="&amp;$A35,'IEA-MethaneAbatement-US'!$L:$L,$C$1))+(VLOOKUP($D$1,'Multipliers and Adjustments'!$A$70:$I$86,TRUNC(COLUMN(W$2)/5)+2,FALSE)*SUMIFS('IEA-MethaneAbatement-US'!$M:$M,'IEA-MethaneAbatement-US'!$N:$N,"&lt;"&amp;$B35,'IEA-MethaneAbatement-US'!$N:$N,"&gt;="&amp;$A35,'IEA-MethaneAbatement-US'!$L:$L,$D$1)))*'State Downscaling Multipliers'!$B$7*(1+'EPA to IEA Scaling'!AA$10)</f>
        <v>520582260258.26196</v>
      </c>
      <c r="X35" s="2">
        <f>((VLOOKUP($B$1,'Multipliers and Adjustments'!$A$70:$I$86,TRUNC(COLUMN(X$2)/5)+2,FALSE)*SUMIFS('IEA-MethaneAbatement-US'!$M:$M,'IEA-MethaneAbatement-US'!$N:$N,"&lt;"&amp;$B35,'IEA-MethaneAbatement-US'!$N:$N,"&gt;="&amp;$A35,'IEA-MethaneAbatement-US'!$L:$L,$B$1))+(VLOOKUP($C$1,'Multipliers and Adjustments'!$A$70:$I$86,TRUNC(COLUMN(X$2)/5)+2,FALSE)*SUMIFS('IEA-MethaneAbatement-US'!$M:$M,'IEA-MethaneAbatement-US'!$N:$N,"&lt;"&amp;$B35,'IEA-MethaneAbatement-US'!$N:$N,"&gt;="&amp;$A35,'IEA-MethaneAbatement-US'!$L:$L,$C$1))+(VLOOKUP($D$1,'Multipliers and Adjustments'!$A$70:$I$86,TRUNC(COLUMN(X$2)/5)+2,FALSE)*SUMIFS('IEA-MethaneAbatement-US'!$M:$M,'IEA-MethaneAbatement-US'!$N:$N,"&lt;"&amp;$B35,'IEA-MethaneAbatement-US'!$N:$N,"&gt;="&amp;$A35,'IEA-MethaneAbatement-US'!$L:$L,$D$1)))*'State Downscaling Multipliers'!$B$7*(1+'EPA to IEA Scaling'!AB$10)</f>
        <v>523885686954.31543</v>
      </c>
      <c r="Y35" s="2">
        <f>((VLOOKUP($B$1,'Multipliers and Adjustments'!$A$70:$I$86,TRUNC(COLUMN(Y$2)/5)+2,FALSE)*SUMIFS('IEA-MethaneAbatement-US'!$M:$M,'IEA-MethaneAbatement-US'!$N:$N,"&lt;"&amp;$B35,'IEA-MethaneAbatement-US'!$N:$N,"&gt;="&amp;$A35,'IEA-MethaneAbatement-US'!$L:$L,$B$1))+(VLOOKUP($C$1,'Multipliers and Adjustments'!$A$70:$I$86,TRUNC(COLUMN(Y$2)/5)+2,FALSE)*SUMIFS('IEA-MethaneAbatement-US'!$M:$M,'IEA-MethaneAbatement-US'!$N:$N,"&lt;"&amp;$B35,'IEA-MethaneAbatement-US'!$N:$N,"&gt;="&amp;$A35,'IEA-MethaneAbatement-US'!$L:$L,$C$1))+(VLOOKUP($D$1,'Multipliers and Adjustments'!$A$70:$I$86,TRUNC(COLUMN(Y$2)/5)+2,FALSE)*SUMIFS('IEA-MethaneAbatement-US'!$M:$M,'IEA-MethaneAbatement-US'!$N:$N,"&lt;"&amp;$B35,'IEA-MethaneAbatement-US'!$N:$N,"&gt;="&amp;$A35,'IEA-MethaneAbatement-US'!$L:$L,$D$1)))*'State Downscaling Multipliers'!$B$7*(1+'EPA to IEA Scaling'!AC$10)</f>
        <v>527163970738.21222</v>
      </c>
      <c r="Z35" s="2">
        <f>((VLOOKUP($B$1,'Multipliers and Adjustments'!$A$70:$I$86,TRUNC(COLUMN(Z$2)/5)+2,FALSE)*SUMIFS('IEA-MethaneAbatement-US'!$M:$M,'IEA-MethaneAbatement-US'!$N:$N,"&lt;"&amp;$B35,'IEA-MethaneAbatement-US'!$N:$N,"&gt;="&amp;$A35,'IEA-MethaneAbatement-US'!$L:$L,$B$1))+(VLOOKUP($C$1,'Multipliers and Adjustments'!$A$70:$I$86,TRUNC(COLUMN(Z$2)/5)+2,FALSE)*SUMIFS('IEA-MethaneAbatement-US'!$M:$M,'IEA-MethaneAbatement-US'!$N:$N,"&lt;"&amp;$B35,'IEA-MethaneAbatement-US'!$N:$N,"&gt;="&amp;$A35,'IEA-MethaneAbatement-US'!$L:$L,$C$1))+(VLOOKUP($D$1,'Multipliers and Adjustments'!$A$70:$I$86,TRUNC(COLUMN(Z$2)/5)+2,FALSE)*SUMIFS('IEA-MethaneAbatement-US'!$M:$M,'IEA-MethaneAbatement-US'!$N:$N,"&lt;"&amp;$B35,'IEA-MethaneAbatement-US'!$N:$N,"&gt;="&amp;$A35,'IEA-MethaneAbatement-US'!$L:$L,$D$1)))*'State Downscaling Multipliers'!$B$7*(1+'EPA to IEA Scaling'!AD$10)</f>
        <v>530417397571.82465</v>
      </c>
      <c r="AA35" s="2">
        <f>((VLOOKUP($B$1,'Multipliers and Adjustments'!$A$70:$I$86,TRUNC(COLUMN(AA$2)/5)+2,FALSE)*SUMIFS('IEA-MethaneAbatement-US'!$M:$M,'IEA-MethaneAbatement-US'!$N:$N,"&lt;"&amp;$B35,'IEA-MethaneAbatement-US'!$N:$N,"&gt;="&amp;$A35,'IEA-MethaneAbatement-US'!$L:$L,$B$1))+(VLOOKUP($C$1,'Multipliers and Adjustments'!$A$70:$I$86,TRUNC(COLUMN(AA$2)/5)+2,FALSE)*SUMIFS('IEA-MethaneAbatement-US'!$M:$M,'IEA-MethaneAbatement-US'!$N:$N,"&lt;"&amp;$B35,'IEA-MethaneAbatement-US'!$N:$N,"&gt;="&amp;$A35,'IEA-MethaneAbatement-US'!$L:$L,$C$1))+(VLOOKUP($D$1,'Multipliers and Adjustments'!$A$70:$I$86,TRUNC(COLUMN(AA$2)/5)+2,FALSE)*SUMIFS('IEA-MethaneAbatement-US'!$M:$M,'IEA-MethaneAbatement-US'!$N:$N,"&lt;"&amp;$B35,'IEA-MethaneAbatement-US'!$N:$N,"&gt;="&amp;$A35,'IEA-MethaneAbatement-US'!$L:$L,$D$1)))*'State Downscaling Multipliers'!$B$7*(1+'EPA to IEA Scaling'!AE$10)</f>
        <v>533646249096.90686</v>
      </c>
      <c r="AB35" s="105">
        <f>((VLOOKUP($B$1,'Multipliers and Adjustments'!$A$70:$I$86,TRUNC(COLUMN(AB$2)/5)+2,FALSE)*SUMIFS('IEA-MethaneAbatement-US'!$M:$M,'IEA-MethaneAbatement-US'!$N:$N,"&lt;"&amp;$B35,'IEA-MethaneAbatement-US'!$N:$N,"&gt;="&amp;$A35,'IEA-MethaneAbatement-US'!$L:$L,$B$1))+(VLOOKUP($C$1,'Multipliers and Adjustments'!$A$70:$I$86,TRUNC(COLUMN(AB$2)/5)+2,FALSE)*SUMIFS('IEA-MethaneAbatement-US'!$M:$M,'IEA-MethaneAbatement-US'!$N:$N,"&lt;"&amp;$B35,'IEA-MethaneAbatement-US'!$N:$N,"&gt;="&amp;$A35,'IEA-MethaneAbatement-US'!$L:$L,$C$1))+(VLOOKUP($D$1,'Multipliers and Adjustments'!$A$70:$I$86,TRUNC(COLUMN(AB$2)/5)+2,FALSE)*SUMIFS('IEA-MethaneAbatement-US'!$M:$M,'IEA-MethaneAbatement-US'!$N:$N,"&lt;"&amp;$B35,'IEA-MethaneAbatement-US'!$N:$N,"&gt;="&amp;$A35,'IEA-MethaneAbatement-US'!$L:$L,$D$1)))*'State Downscaling Multipliers'!$B$7*(1+'EPA to IEA Scaling'!AF$10)</f>
        <v>536850802716.3642</v>
      </c>
      <c r="AC35" s="2">
        <f>((VLOOKUP($B$1,'Multipliers and Adjustments'!$A$70:$I$86,TRUNC(COLUMN(AC$2)/5)+2,FALSE)*SUMIFS('IEA-MethaneAbatement-US'!$M:$M,'IEA-MethaneAbatement-US'!$N:$N,"&lt;"&amp;$B35,'IEA-MethaneAbatement-US'!$N:$N,"&gt;="&amp;$A35,'IEA-MethaneAbatement-US'!$L:$L,$B$1))+(VLOOKUP($C$1,'Multipliers and Adjustments'!$A$70:$I$86,TRUNC(COLUMN(AC$2)/5)+2,FALSE)*SUMIFS('IEA-MethaneAbatement-US'!$M:$M,'IEA-MethaneAbatement-US'!$N:$N,"&lt;"&amp;$B35,'IEA-MethaneAbatement-US'!$N:$N,"&gt;="&amp;$A35,'IEA-MethaneAbatement-US'!$L:$L,$C$1))+(VLOOKUP($D$1,'Multipliers and Adjustments'!$A$70:$I$86,TRUNC(COLUMN(AC$2)/5)+2,FALSE)*SUMIFS('IEA-MethaneAbatement-US'!$M:$M,'IEA-MethaneAbatement-US'!$N:$N,"&lt;"&amp;$B35,'IEA-MethaneAbatement-US'!$N:$N,"&gt;="&amp;$A35,'IEA-MethaneAbatement-US'!$L:$L,$D$1)))*'State Downscaling Multipliers'!$B$7*(1+'EPA to IEA Scaling'!AG$10)</f>
        <v>539956089501.16016</v>
      </c>
      <c r="AD35" s="2">
        <f>((VLOOKUP($B$1,'Multipliers and Adjustments'!$A$70:$I$86,TRUNC(COLUMN(AD$2)/5)+2,FALSE)*SUMIFS('IEA-MethaneAbatement-US'!$M:$M,'IEA-MethaneAbatement-US'!$N:$N,"&lt;"&amp;$B35,'IEA-MethaneAbatement-US'!$N:$N,"&gt;="&amp;$A35,'IEA-MethaneAbatement-US'!$L:$L,$B$1))+(VLOOKUP($C$1,'Multipliers and Adjustments'!$A$70:$I$86,TRUNC(COLUMN(AD$2)/5)+2,FALSE)*SUMIFS('IEA-MethaneAbatement-US'!$M:$M,'IEA-MethaneAbatement-US'!$N:$N,"&lt;"&amp;$B35,'IEA-MethaneAbatement-US'!$N:$N,"&gt;="&amp;$A35,'IEA-MethaneAbatement-US'!$L:$L,$C$1))+(VLOOKUP($D$1,'Multipliers and Adjustments'!$A$70:$I$86,TRUNC(COLUMN(AD$2)/5)+2,FALSE)*SUMIFS('IEA-MethaneAbatement-US'!$M:$M,'IEA-MethaneAbatement-US'!$N:$N,"&lt;"&amp;$B35,'IEA-MethaneAbatement-US'!$N:$N,"&gt;="&amp;$A35,'IEA-MethaneAbatement-US'!$L:$L,$D$1)))*'State Downscaling Multipliers'!$B$7*(1+'EPA to IEA Scaling'!AH$10)</f>
        <v>543056500937.88007</v>
      </c>
      <c r="AE35" s="2">
        <f>((VLOOKUP($B$1,'Multipliers and Adjustments'!$A$70:$I$86,TRUNC(COLUMN(AE$2)/5)+2,FALSE)*SUMIFS('IEA-MethaneAbatement-US'!$M:$M,'IEA-MethaneAbatement-US'!$N:$N,"&lt;"&amp;$B35,'IEA-MethaneAbatement-US'!$N:$N,"&gt;="&amp;$A35,'IEA-MethaneAbatement-US'!$L:$L,$B$1))+(VLOOKUP($C$1,'Multipliers and Adjustments'!$A$70:$I$86,TRUNC(COLUMN(AE$2)/5)+2,FALSE)*SUMIFS('IEA-MethaneAbatement-US'!$M:$M,'IEA-MethaneAbatement-US'!$N:$N,"&lt;"&amp;$B35,'IEA-MethaneAbatement-US'!$N:$N,"&gt;="&amp;$A35,'IEA-MethaneAbatement-US'!$L:$L,$C$1))+(VLOOKUP($D$1,'Multipliers and Adjustments'!$A$70:$I$86,TRUNC(COLUMN(AE$2)/5)+2,FALSE)*SUMIFS('IEA-MethaneAbatement-US'!$M:$M,'IEA-MethaneAbatement-US'!$N:$N,"&lt;"&amp;$B35,'IEA-MethaneAbatement-US'!$N:$N,"&gt;="&amp;$A35,'IEA-MethaneAbatement-US'!$L:$L,$D$1)))*'State Downscaling Multipliers'!$B$7*(1+'EPA to IEA Scaling'!AI$10)</f>
        <v>546152048499.07263</v>
      </c>
      <c r="AF35" s="2">
        <f>((VLOOKUP($B$1,'Multipliers and Adjustments'!$A$70:$I$86,TRUNC(COLUMN(AF$2)/5)+2,FALSE)*SUMIFS('IEA-MethaneAbatement-US'!$M:$M,'IEA-MethaneAbatement-US'!$N:$N,"&lt;"&amp;$B35,'IEA-MethaneAbatement-US'!$N:$N,"&gt;="&amp;$A35,'IEA-MethaneAbatement-US'!$L:$L,$B$1))+(VLOOKUP($C$1,'Multipliers and Adjustments'!$A$70:$I$86,TRUNC(COLUMN(AF$2)/5)+2,FALSE)*SUMIFS('IEA-MethaneAbatement-US'!$M:$M,'IEA-MethaneAbatement-US'!$N:$N,"&lt;"&amp;$B35,'IEA-MethaneAbatement-US'!$N:$N,"&gt;="&amp;$A35,'IEA-MethaneAbatement-US'!$L:$L,$C$1))+(VLOOKUP($D$1,'Multipliers and Adjustments'!$A$70:$I$86,TRUNC(COLUMN(AF$2)/5)+2,FALSE)*SUMIFS('IEA-MethaneAbatement-US'!$M:$M,'IEA-MethaneAbatement-US'!$N:$N,"&lt;"&amp;$B35,'IEA-MethaneAbatement-US'!$N:$N,"&gt;="&amp;$A35,'IEA-MethaneAbatement-US'!$L:$L,$D$1)))*'State Downscaling Multipliers'!$B$7*(1+'EPA to IEA Scaling'!AJ$10)</f>
        <v>549242743621.32288</v>
      </c>
      <c r="AG35" s="105">
        <f>((VLOOKUP($B$1,'Multipliers and Adjustments'!$A$70:$I$86,TRUNC(COLUMN(AG$2)/5)+2,FALSE)*SUMIFS('IEA-MethaneAbatement-US'!$M:$M,'IEA-MethaneAbatement-US'!$N:$N,"&lt;"&amp;$B35,'IEA-MethaneAbatement-US'!$N:$N,"&gt;="&amp;$A35,'IEA-MethaneAbatement-US'!$L:$L,$B$1))+(VLOOKUP($C$1,'Multipliers and Adjustments'!$A$70:$I$86,TRUNC(COLUMN(AG$2)/5)+2,FALSE)*SUMIFS('IEA-MethaneAbatement-US'!$M:$M,'IEA-MethaneAbatement-US'!$N:$N,"&lt;"&amp;$B35,'IEA-MethaneAbatement-US'!$N:$N,"&gt;="&amp;$A35,'IEA-MethaneAbatement-US'!$L:$L,$C$1))+(VLOOKUP($D$1,'Multipliers and Adjustments'!$A$70:$I$86,TRUNC(COLUMN(AG$2)/5)+2,FALSE)*SUMIFS('IEA-MethaneAbatement-US'!$M:$M,'IEA-MethaneAbatement-US'!$N:$N,"&lt;"&amp;$B35,'IEA-MethaneAbatement-US'!$N:$N,"&gt;="&amp;$A35,'IEA-MethaneAbatement-US'!$L:$L,$D$1)))*'State Downscaling Multipliers'!$B$7*(1+'EPA to IEA Scaling'!AK$10)</f>
        <v>552328597705.38599</v>
      </c>
      <c r="AH35" s="2">
        <f>((VLOOKUP($B$1,'Multipliers and Adjustments'!$A$70:$I$86,TRUNC(COLUMN(AH$2)/5)+2,FALSE)*SUMIFS('IEA-MethaneAbatement-US'!$M:$M,'IEA-MethaneAbatement-US'!$N:$N,"&lt;"&amp;$B35,'IEA-MethaneAbatement-US'!$N:$N,"&gt;="&amp;$A35,'IEA-MethaneAbatement-US'!$L:$L,$B$1))+(VLOOKUP($C$1,'Multipliers and Adjustments'!$A$70:$I$86,TRUNC(COLUMN(AH$2)/5)+2,FALSE)*SUMIFS('IEA-MethaneAbatement-US'!$M:$M,'IEA-MethaneAbatement-US'!$N:$N,"&lt;"&amp;$B35,'IEA-MethaneAbatement-US'!$N:$N,"&gt;="&amp;$A35,'IEA-MethaneAbatement-US'!$L:$L,$C$1))+(VLOOKUP($D$1,'Multipliers and Adjustments'!$A$70:$I$86,TRUNC(COLUMN(AH$2)/5)+2,FALSE)*SUMIFS('IEA-MethaneAbatement-US'!$M:$M,'IEA-MethaneAbatement-US'!$N:$N,"&lt;"&amp;$B35,'IEA-MethaneAbatement-US'!$N:$N,"&gt;="&amp;$A35,'IEA-MethaneAbatement-US'!$L:$L,$D$1)))*'State Downscaling Multipliers'!$B$7*(1+'EPA to IEA Scaling'!AL$10)</f>
        <v>555155806996.18787</v>
      </c>
      <c r="AI35" s="2">
        <f>((VLOOKUP($B$1,'Multipliers and Adjustments'!$A$70:$I$86,TRUNC(COLUMN(AI$2)/5)+2,FALSE)*SUMIFS('IEA-MethaneAbatement-US'!$M:$M,'IEA-MethaneAbatement-US'!$N:$N,"&lt;"&amp;$B35,'IEA-MethaneAbatement-US'!$N:$N,"&gt;="&amp;$A35,'IEA-MethaneAbatement-US'!$L:$L,$B$1))+(VLOOKUP($C$1,'Multipliers and Adjustments'!$A$70:$I$86,TRUNC(COLUMN(AI$2)/5)+2,FALSE)*SUMIFS('IEA-MethaneAbatement-US'!$M:$M,'IEA-MethaneAbatement-US'!$N:$N,"&lt;"&amp;$B35,'IEA-MethaneAbatement-US'!$N:$N,"&gt;="&amp;$A35,'IEA-MethaneAbatement-US'!$L:$L,$C$1))+(VLOOKUP($D$1,'Multipliers and Adjustments'!$A$70:$I$86,TRUNC(COLUMN(AI$2)/5)+2,FALSE)*SUMIFS('IEA-MethaneAbatement-US'!$M:$M,'IEA-MethaneAbatement-US'!$N:$N,"&lt;"&amp;$B35,'IEA-MethaneAbatement-US'!$N:$N,"&gt;="&amp;$A35,'IEA-MethaneAbatement-US'!$L:$L,$D$1)))*'State Downscaling Multipliers'!$B$7*(1+'EPA to IEA Scaling'!AM$10)</f>
        <v>557985736050.39868</v>
      </c>
      <c r="AJ35" s="2">
        <f>((VLOOKUP($B$1,'Multipliers and Adjustments'!$A$70:$I$86,TRUNC(COLUMN(AJ$2)/5)+2,FALSE)*SUMIFS('IEA-MethaneAbatement-US'!$M:$M,'IEA-MethaneAbatement-US'!$N:$N,"&lt;"&amp;$B35,'IEA-MethaneAbatement-US'!$N:$N,"&gt;="&amp;$A35,'IEA-MethaneAbatement-US'!$L:$L,$B$1))+(VLOOKUP($C$1,'Multipliers and Adjustments'!$A$70:$I$86,TRUNC(COLUMN(AJ$2)/5)+2,FALSE)*SUMIFS('IEA-MethaneAbatement-US'!$M:$M,'IEA-MethaneAbatement-US'!$N:$N,"&lt;"&amp;$B35,'IEA-MethaneAbatement-US'!$N:$N,"&gt;="&amp;$A35,'IEA-MethaneAbatement-US'!$L:$L,$C$1))+(VLOOKUP($D$1,'Multipliers and Adjustments'!$A$70:$I$86,TRUNC(COLUMN(AJ$2)/5)+2,FALSE)*SUMIFS('IEA-MethaneAbatement-US'!$M:$M,'IEA-MethaneAbatement-US'!$N:$N,"&lt;"&amp;$B35,'IEA-MethaneAbatement-US'!$N:$N,"&gt;="&amp;$A35,'IEA-MethaneAbatement-US'!$L:$L,$D$1)))*'State Downscaling Multipliers'!$B$7*(1+'EPA to IEA Scaling'!AN$10)</f>
        <v>560818388794.50671</v>
      </c>
      <c r="AK35" s="2">
        <f>((VLOOKUP($B$1,'Multipliers and Adjustments'!$A$70:$I$86,TRUNC(COLUMN(AK$2)/5)+2,FALSE)*SUMIFS('IEA-MethaneAbatement-US'!$M:$M,'IEA-MethaneAbatement-US'!$N:$N,"&lt;"&amp;$B35,'IEA-MethaneAbatement-US'!$N:$N,"&gt;="&amp;$A35,'IEA-MethaneAbatement-US'!$L:$L,$B$1))+(VLOOKUP($C$1,'Multipliers and Adjustments'!$A$70:$I$86,TRUNC(COLUMN(AK$2)/5)+2,FALSE)*SUMIFS('IEA-MethaneAbatement-US'!$M:$M,'IEA-MethaneAbatement-US'!$N:$N,"&lt;"&amp;$B35,'IEA-MethaneAbatement-US'!$N:$N,"&gt;="&amp;$A35,'IEA-MethaneAbatement-US'!$L:$L,$C$1))+(VLOOKUP($D$1,'Multipliers and Adjustments'!$A$70:$I$86,TRUNC(COLUMN(AK$2)/5)+2,FALSE)*SUMIFS('IEA-MethaneAbatement-US'!$M:$M,'IEA-MethaneAbatement-US'!$N:$N,"&lt;"&amp;$B35,'IEA-MethaneAbatement-US'!$N:$N,"&gt;="&amp;$A35,'IEA-MethaneAbatement-US'!$L:$L,$D$1)))*'State Downscaling Multipliers'!$B$7*(1+'EPA to IEA Scaling'!AO$10)</f>
        <v>563653769162.56494</v>
      </c>
      <c r="AL35" s="105">
        <f>((VLOOKUP($B$1,'Multipliers and Adjustments'!$A$70:$I$86,TRUNC(COLUMN(AL$2)/5)+2,FALSE)*SUMIFS('IEA-MethaneAbatement-US'!$M:$M,'IEA-MethaneAbatement-US'!$N:$N,"&lt;"&amp;$B35,'IEA-MethaneAbatement-US'!$N:$N,"&gt;="&amp;$A35,'IEA-MethaneAbatement-US'!$L:$L,$B$1))+(VLOOKUP($C$1,'Multipliers and Adjustments'!$A$70:$I$86,TRUNC(COLUMN(AL$2)/5)+2,FALSE)*SUMIFS('IEA-MethaneAbatement-US'!$M:$M,'IEA-MethaneAbatement-US'!$N:$N,"&lt;"&amp;$B35,'IEA-MethaneAbatement-US'!$N:$N,"&gt;="&amp;$A35,'IEA-MethaneAbatement-US'!$L:$L,$C$1))+(VLOOKUP($D$1,'Multipliers and Adjustments'!$A$70:$I$86,TRUNC(COLUMN(AL$2)/5)+2,FALSE)*SUMIFS('IEA-MethaneAbatement-US'!$M:$M,'IEA-MethaneAbatement-US'!$N:$N,"&lt;"&amp;$B35,'IEA-MethaneAbatement-US'!$N:$N,"&gt;="&amp;$A35,'IEA-MethaneAbatement-US'!$L:$L,$D$1)))*'State Downscaling Multipliers'!$B$7*(1+'EPA to IEA Scaling'!AP$10)</f>
        <v>566491881096.2063</v>
      </c>
    </row>
    <row r="36" spans="1:38" ht="15.75" customHeight="1" x14ac:dyDescent="0.25">
      <c r="A36" s="50">
        <f t="shared" ref="A36:A74" si="3">B35</f>
        <v>10</v>
      </c>
      <c r="B36" s="50">
        <f t="shared" ref="B36:B44" si="4">A36+10</f>
        <v>20</v>
      </c>
      <c r="C36" s="105">
        <f>((VLOOKUP($B$1,'Multipliers and Adjustments'!$A$70:$I$86,TRUNC(COLUMN(C$2)/5)+2,FALSE)*SUMIFS('IEA-MethaneAbatement-US'!$M:$M,'IEA-MethaneAbatement-US'!$N:$N,"&lt;"&amp;$B36,'IEA-MethaneAbatement-US'!$N:$N,"&gt;="&amp;$A36,'IEA-MethaneAbatement-US'!$L:$L,$B$1))+(VLOOKUP($C$1,'Multipliers and Adjustments'!$A$70:$I$86,TRUNC(COLUMN(C$2)/5)+2,FALSE)*SUMIFS('IEA-MethaneAbatement-US'!$M:$M,'IEA-MethaneAbatement-US'!$N:$N,"&lt;"&amp;$B36,'IEA-MethaneAbatement-US'!$N:$N,"&gt;="&amp;$A36,'IEA-MethaneAbatement-US'!$L:$L,$C$1))+(VLOOKUP($D$1,'Multipliers and Adjustments'!$A$70:$I$86,TRUNC(COLUMN(C$2)/5)+2,FALSE)*SUMIFS('IEA-MethaneAbatement-US'!$M:$M,'IEA-MethaneAbatement-US'!$N:$N,"&lt;"&amp;$B36,'IEA-MethaneAbatement-US'!$N:$N,"&gt;="&amp;$A36,'IEA-MethaneAbatement-US'!$L:$L,$D$1)))*'State Downscaling Multipliers'!$B$7*(1+'EPA to IEA Scaling'!G$10)</f>
        <v>171472533490.11261</v>
      </c>
      <c r="D36" s="2">
        <f>((VLOOKUP($B$1,'Multipliers and Adjustments'!$A$70:$I$86,TRUNC(COLUMN(D$2)/5)+2,FALSE)*SUMIFS('IEA-MethaneAbatement-US'!$M:$M,'IEA-MethaneAbatement-US'!$N:$N,"&lt;"&amp;$B36,'IEA-MethaneAbatement-US'!$N:$N,"&gt;="&amp;$A36,'IEA-MethaneAbatement-US'!$L:$L,$B$1))+(VLOOKUP($C$1,'Multipliers and Adjustments'!$A$70:$I$86,TRUNC(COLUMN(D$2)/5)+2,FALSE)*SUMIFS('IEA-MethaneAbatement-US'!$M:$M,'IEA-MethaneAbatement-US'!$N:$N,"&lt;"&amp;$B36,'IEA-MethaneAbatement-US'!$N:$N,"&gt;="&amp;$A36,'IEA-MethaneAbatement-US'!$L:$L,$C$1))+(VLOOKUP($D$1,'Multipliers and Adjustments'!$A$70:$I$86,TRUNC(COLUMN(D$2)/5)+2,FALSE)*SUMIFS('IEA-MethaneAbatement-US'!$M:$M,'IEA-MethaneAbatement-US'!$N:$N,"&lt;"&amp;$B36,'IEA-MethaneAbatement-US'!$N:$N,"&gt;="&amp;$A36,'IEA-MethaneAbatement-US'!$L:$L,$D$1)))*'State Downscaling Multipliers'!$B$7*(1+'EPA to IEA Scaling'!H$10)</f>
        <v>171472533490.11261</v>
      </c>
      <c r="E36" s="2">
        <f>((VLOOKUP($B$1,'Multipliers and Adjustments'!$A$70:$I$86,TRUNC(COLUMN(E$2)/5)+2,FALSE)*SUMIFS('IEA-MethaneAbatement-US'!$M:$M,'IEA-MethaneAbatement-US'!$N:$N,"&lt;"&amp;$B36,'IEA-MethaneAbatement-US'!$N:$N,"&gt;="&amp;$A36,'IEA-MethaneAbatement-US'!$L:$L,$B$1))+(VLOOKUP($C$1,'Multipliers and Adjustments'!$A$70:$I$86,TRUNC(COLUMN(E$2)/5)+2,FALSE)*SUMIFS('IEA-MethaneAbatement-US'!$M:$M,'IEA-MethaneAbatement-US'!$N:$N,"&lt;"&amp;$B36,'IEA-MethaneAbatement-US'!$N:$N,"&gt;="&amp;$A36,'IEA-MethaneAbatement-US'!$L:$L,$C$1))+(VLOOKUP($D$1,'Multipliers and Adjustments'!$A$70:$I$86,TRUNC(COLUMN(E$2)/5)+2,FALSE)*SUMIFS('IEA-MethaneAbatement-US'!$M:$M,'IEA-MethaneAbatement-US'!$N:$N,"&lt;"&amp;$B36,'IEA-MethaneAbatement-US'!$N:$N,"&gt;="&amp;$A36,'IEA-MethaneAbatement-US'!$L:$L,$D$1)))*'State Downscaling Multipliers'!$B$7*(1+'EPA to IEA Scaling'!I$10)</f>
        <v>175103438023.01617</v>
      </c>
      <c r="F36" s="2">
        <f>((VLOOKUP($B$1,'Multipliers and Adjustments'!$A$70:$I$86,TRUNC(COLUMN(F$2)/5)+2,FALSE)*SUMIFS('IEA-MethaneAbatement-US'!$M:$M,'IEA-MethaneAbatement-US'!$N:$N,"&lt;"&amp;$B36,'IEA-MethaneAbatement-US'!$N:$N,"&gt;="&amp;$A36,'IEA-MethaneAbatement-US'!$L:$L,$B$1))+(VLOOKUP($C$1,'Multipliers and Adjustments'!$A$70:$I$86,TRUNC(COLUMN(F$2)/5)+2,FALSE)*SUMIFS('IEA-MethaneAbatement-US'!$M:$M,'IEA-MethaneAbatement-US'!$N:$N,"&lt;"&amp;$B36,'IEA-MethaneAbatement-US'!$N:$N,"&gt;="&amp;$A36,'IEA-MethaneAbatement-US'!$L:$L,$C$1))+(VLOOKUP($D$1,'Multipliers and Adjustments'!$A$70:$I$86,TRUNC(COLUMN(F$2)/5)+2,FALSE)*SUMIFS('IEA-MethaneAbatement-US'!$M:$M,'IEA-MethaneAbatement-US'!$N:$N,"&lt;"&amp;$B36,'IEA-MethaneAbatement-US'!$N:$N,"&gt;="&amp;$A36,'IEA-MethaneAbatement-US'!$L:$L,$D$1)))*'State Downscaling Multipliers'!$B$7*(1+'EPA to IEA Scaling'!J$10)</f>
        <v>176500355020.20612</v>
      </c>
      <c r="G36" s="154">
        <f>((VLOOKUP($B$1,'Multipliers and Adjustments'!$A$70:$I$86,TRUNC(COLUMN(G$2)/5)+2,FALSE)*SUMIFS('IEA-MethaneAbatement-US'!$M:$M,'IEA-MethaneAbatement-US'!$N:$N,"&lt;"&amp;$B36,'IEA-MethaneAbatement-US'!$N:$N,"&gt;="&amp;$A36,'IEA-MethaneAbatement-US'!$L:$L,$B$1))+(VLOOKUP($C$1,'Multipliers and Adjustments'!$A$70:$I$86,TRUNC(COLUMN(G$2)/5)+2,FALSE)*SUMIFS('IEA-MethaneAbatement-US'!$M:$M,'IEA-MethaneAbatement-US'!$N:$N,"&lt;"&amp;$B36,'IEA-MethaneAbatement-US'!$N:$N,"&gt;="&amp;$A36,'IEA-MethaneAbatement-US'!$L:$L,$C$1))+(VLOOKUP($D$1,'Multipliers and Adjustments'!$A$70:$I$86,TRUNC(COLUMN(G$2)/5)+2,FALSE)*SUMIFS('IEA-MethaneAbatement-US'!$M:$M,'IEA-MethaneAbatement-US'!$N:$N,"&lt;"&amp;$B36,'IEA-MethaneAbatement-US'!$N:$N,"&gt;="&amp;$A36,'IEA-MethaneAbatement-US'!$L:$L,$D$1)))*'State Downscaling Multipliers'!$B$7*(1+'EPA to IEA Scaling'!K$10)</f>
        <v>177846859402.72507</v>
      </c>
      <c r="H36" s="105">
        <f>((VLOOKUP($B$1,'Multipliers and Adjustments'!$A$70:$I$86,TRUNC(COLUMN(H$2)/5)+2,FALSE)*SUMIFS('IEA-MethaneAbatement-US'!$M:$M,'IEA-MethaneAbatement-US'!$N:$N,"&lt;"&amp;$B36,'IEA-MethaneAbatement-US'!$N:$N,"&gt;="&amp;$A36,'IEA-MethaneAbatement-US'!$L:$L,$B$1))+(VLOOKUP($C$1,'Multipliers and Adjustments'!$A$70:$I$86,TRUNC(COLUMN(H$2)/5)+2,FALSE)*SUMIFS('IEA-MethaneAbatement-US'!$M:$M,'IEA-MethaneAbatement-US'!$N:$N,"&lt;"&amp;$B36,'IEA-MethaneAbatement-US'!$N:$N,"&gt;="&amp;$A36,'IEA-MethaneAbatement-US'!$L:$L,$C$1))+(VLOOKUP($D$1,'Multipliers and Adjustments'!$A$70:$I$86,TRUNC(COLUMN(H$2)/5)+2,FALSE)*SUMIFS('IEA-MethaneAbatement-US'!$M:$M,'IEA-MethaneAbatement-US'!$N:$N,"&lt;"&amp;$B36,'IEA-MethaneAbatement-US'!$N:$N,"&gt;="&amp;$A36,'IEA-MethaneAbatement-US'!$L:$L,$D$1)))*'State Downscaling Multipliers'!$B$7*(1+'EPA to IEA Scaling'!L$10)</f>
        <v>179100393625.36102</v>
      </c>
      <c r="I36" s="2">
        <f>((VLOOKUP($B$1,'Multipliers and Adjustments'!$A$70:$I$86,TRUNC(COLUMN(I$2)/5)+2,FALSE)*SUMIFS('IEA-MethaneAbatement-US'!$M:$M,'IEA-MethaneAbatement-US'!$N:$N,"&lt;"&amp;$B36,'IEA-MethaneAbatement-US'!$N:$N,"&gt;="&amp;$A36,'IEA-MethaneAbatement-US'!$L:$L,$B$1))+(VLOOKUP($C$1,'Multipliers and Adjustments'!$A$70:$I$86,TRUNC(COLUMN(I$2)/5)+2,FALSE)*SUMIFS('IEA-MethaneAbatement-US'!$M:$M,'IEA-MethaneAbatement-US'!$N:$N,"&lt;"&amp;$B36,'IEA-MethaneAbatement-US'!$N:$N,"&gt;="&amp;$A36,'IEA-MethaneAbatement-US'!$L:$L,$C$1))+(VLOOKUP($D$1,'Multipliers and Adjustments'!$A$70:$I$86,TRUNC(COLUMN(I$2)/5)+2,FALSE)*SUMIFS('IEA-MethaneAbatement-US'!$M:$M,'IEA-MethaneAbatement-US'!$N:$N,"&lt;"&amp;$B36,'IEA-MethaneAbatement-US'!$N:$N,"&gt;="&amp;$A36,'IEA-MethaneAbatement-US'!$L:$L,$D$1)))*'State Downscaling Multipliers'!$B$7*(1+'EPA to IEA Scaling'!M$10)</f>
        <v>180800256552.09952</v>
      </c>
      <c r="J36" s="2">
        <f>((VLOOKUP($B$1,'Multipliers and Adjustments'!$A$70:$I$86,TRUNC(COLUMN(J$2)/5)+2,FALSE)*SUMIFS('IEA-MethaneAbatement-US'!$M:$M,'IEA-MethaneAbatement-US'!$N:$N,"&lt;"&amp;$B36,'IEA-MethaneAbatement-US'!$N:$N,"&gt;="&amp;$A36,'IEA-MethaneAbatement-US'!$L:$L,$B$1))+(VLOOKUP($C$1,'Multipliers and Adjustments'!$A$70:$I$86,TRUNC(COLUMN(J$2)/5)+2,FALSE)*SUMIFS('IEA-MethaneAbatement-US'!$M:$M,'IEA-MethaneAbatement-US'!$N:$N,"&lt;"&amp;$B36,'IEA-MethaneAbatement-US'!$N:$N,"&gt;="&amp;$A36,'IEA-MethaneAbatement-US'!$L:$L,$C$1))+(VLOOKUP($D$1,'Multipliers and Adjustments'!$A$70:$I$86,TRUNC(COLUMN(J$2)/5)+2,FALSE)*SUMIFS('IEA-MethaneAbatement-US'!$M:$M,'IEA-MethaneAbatement-US'!$N:$N,"&lt;"&amp;$B36,'IEA-MethaneAbatement-US'!$N:$N,"&gt;="&amp;$A36,'IEA-MethaneAbatement-US'!$L:$L,$D$1)))*'State Downscaling Multipliers'!$B$7*(1+'EPA to IEA Scaling'!N$10)</f>
        <v>182472378610.3215</v>
      </c>
      <c r="K36" s="2">
        <f>((VLOOKUP($B$1,'Multipliers and Adjustments'!$A$70:$I$86,TRUNC(COLUMN(K$2)/5)+2,FALSE)*SUMIFS('IEA-MethaneAbatement-US'!$M:$M,'IEA-MethaneAbatement-US'!$N:$N,"&lt;"&amp;$B36,'IEA-MethaneAbatement-US'!$N:$N,"&gt;="&amp;$A36,'IEA-MethaneAbatement-US'!$L:$L,$B$1))+(VLOOKUP($C$1,'Multipliers and Adjustments'!$A$70:$I$86,TRUNC(COLUMN(K$2)/5)+2,FALSE)*SUMIFS('IEA-MethaneAbatement-US'!$M:$M,'IEA-MethaneAbatement-US'!$N:$N,"&lt;"&amp;$B36,'IEA-MethaneAbatement-US'!$N:$N,"&gt;="&amp;$A36,'IEA-MethaneAbatement-US'!$L:$L,$C$1))+(VLOOKUP($D$1,'Multipliers and Adjustments'!$A$70:$I$86,TRUNC(COLUMN(K$2)/5)+2,FALSE)*SUMIFS('IEA-MethaneAbatement-US'!$M:$M,'IEA-MethaneAbatement-US'!$N:$N,"&lt;"&amp;$B36,'IEA-MethaneAbatement-US'!$N:$N,"&gt;="&amp;$A36,'IEA-MethaneAbatement-US'!$L:$L,$D$1)))*'State Downscaling Multipliers'!$B$7*(1+'EPA to IEA Scaling'!O$10)</f>
        <v>184117433378.37332</v>
      </c>
      <c r="L36" s="2">
        <f>((VLOOKUP($B$1,'Multipliers and Adjustments'!$A$70:$I$86,TRUNC(COLUMN(L$2)/5)+2,FALSE)*SUMIFS('IEA-MethaneAbatement-US'!$M:$M,'IEA-MethaneAbatement-US'!$N:$N,"&lt;"&amp;$B36,'IEA-MethaneAbatement-US'!$N:$N,"&gt;="&amp;$A36,'IEA-MethaneAbatement-US'!$L:$L,$B$1))+(VLOOKUP($C$1,'Multipliers and Adjustments'!$A$70:$I$86,TRUNC(COLUMN(L$2)/5)+2,FALSE)*SUMIFS('IEA-MethaneAbatement-US'!$M:$M,'IEA-MethaneAbatement-US'!$N:$N,"&lt;"&amp;$B36,'IEA-MethaneAbatement-US'!$N:$N,"&gt;="&amp;$A36,'IEA-MethaneAbatement-US'!$L:$L,$C$1))+(VLOOKUP($D$1,'Multipliers and Adjustments'!$A$70:$I$86,TRUNC(COLUMN(L$2)/5)+2,FALSE)*SUMIFS('IEA-MethaneAbatement-US'!$M:$M,'IEA-MethaneAbatement-US'!$N:$N,"&lt;"&amp;$B36,'IEA-MethaneAbatement-US'!$N:$N,"&gt;="&amp;$A36,'IEA-MethaneAbatement-US'!$L:$L,$D$1)))*'State Downscaling Multipliers'!$B$7*(1+'EPA to IEA Scaling'!P$10)</f>
        <v>185736072802.72977</v>
      </c>
      <c r="M36" s="105">
        <f>((VLOOKUP($B$1,'Multipliers and Adjustments'!$A$70:$I$86,TRUNC(COLUMN(M$2)/5)+2,FALSE)*SUMIFS('IEA-MethaneAbatement-US'!$M:$M,'IEA-MethaneAbatement-US'!$N:$N,"&lt;"&amp;$B36,'IEA-MethaneAbatement-US'!$N:$N,"&gt;="&amp;$A36,'IEA-MethaneAbatement-US'!$L:$L,$B$1))+(VLOOKUP($C$1,'Multipliers and Adjustments'!$A$70:$I$86,TRUNC(COLUMN(M$2)/5)+2,FALSE)*SUMIFS('IEA-MethaneAbatement-US'!$M:$M,'IEA-MethaneAbatement-US'!$N:$N,"&lt;"&amp;$B36,'IEA-MethaneAbatement-US'!$N:$N,"&gt;="&amp;$A36,'IEA-MethaneAbatement-US'!$L:$L,$C$1))+(VLOOKUP($D$1,'Multipliers and Adjustments'!$A$70:$I$86,TRUNC(COLUMN(M$2)/5)+2,FALSE)*SUMIFS('IEA-MethaneAbatement-US'!$M:$M,'IEA-MethaneAbatement-US'!$N:$N,"&lt;"&amp;$B36,'IEA-MethaneAbatement-US'!$N:$N,"&gt;="&amp;$A36,'IEA-MethaneAbatement-US'!$L:$L,$D$1)))*'State Downscaling Multipliers'!$B$7*(1+'EPA to IEA Scaling'!Q$10)</f>
        <v>187328928059.46356</v>
      </c>
      <c r="N36" s="2">
        <f>((VLOOKUP($B$1,'Multipliers and Adjustments'!$A$70:$I$86,TRUNC(COLUMN(N$2)/5)+2,FALSE)*SUMIFS('IEA-MethaneAbatement-US'!$M:$M,'IEA-MethaneAbatement-US'!$N:$N,"&lt;"&amp;$B36,'IEA-MethaneAbatement-US'!$N:$N,"&gt;="&amp;$A36,'IEA-MethaneAbatement-US'!$L:$L,$B$1))+(VLOOKUP($C$1,'Multipliers and Adjustments'!$A$70:$I$86,TRUNC(COLUMN(N$2)/5)+2,FALSE)*SUMIFS('IEA-MethaneAbatement-US'!$M:$M,'IEA-MethaneAbatement-US'!$N:$N,"&lt;"&amp;$B36,'IEA-MethaneAbatement-US'!$N:$N,"&gt;="&amp;$A36,'IEA-MethaneAbatement-US'!$L:$L,$C$1))+(VLOOKUP($D$1,'Multipliers and Adjustments'!$A$70:$I$86,TRUNC(COLUMN(N$2)/5)+2,FALSE)*SUMIFS('IEA-MethaneAbatement-US'!$M:$M,'IEA-MethaneAbatement-US'!$N:$N,"&lt;"&amp;$B36,'IEA-MethaneAbatement-US'!$N:$N,"&gt;="&amp;$A36,'IEA-MethaneAbatement-US'!$L:$L,$D$1)))*'State Downscaling Multipliers'!$B$7*(1+'EPA to IEA Scaling'!R$10)</f>
        <v>188895924978.02203</v>
      </c>
      <c r="O36" s="2">
        <f>((VLOOKUP($B$1,'Multipliers and Adjustments'!$A$70:$I$86,TRUNC(COLUMN(O$2)/5)+2,FALSE)*SUMIFS('IEA-MethaneAbatement-US'!$M:$M,'IEA-MethaneAbatement-US'!$N:$N,"&lt;"&amp;$B36,'IEA-MethaneAbatement-US'!$N:$N,"&gt;="&amp;$A36,'IEA-MethaneAbatement-US'!$L:$L,$B$1))+(VLOOKUP($C$1,'Multipliers and Adjustments'!$A$70:$I$86,TRUNC(COLUMN(O$2)/5)+2,FALSE)*SUMIFS('IEA-MethaneAbatement-US'!$M:$M,'IEA-MethaneAbatement-US'!$N:$N,"&lt;"&amp;$B36,'IEA-MethaneAbatement-US'!$N:$N,"&gt;="&amp;$A36,'IEA-MethaneAbatement-US'!$L:$L,$C$1))+(VLOOKUP($D$1,'Multipliers and Adjustments'!$A$70:$I$86,TRUNC(COLUMN(O$2)/5)+2,FALSE)*SUMIFS('IEA-MethaneAbatement-US'!$M:$M,'IEA-MethaneAbatement-US'!$N:$N,"&lt;"&amp;$B36,'IEA-MethaneAbatement-US'!$N:$N,"&gt;="&amp;$A36,'IEA-MethaneAbatement-US'!$L:$L,$D$1)))*'State Downscaling Multipliers'!$B$7*(1+'EPA to IEA Scaling'!S$10)</f>
        <v>190451097516.48093</v>
      </c>
      <c r="P36" s="2">
        <f>((VLOOKUP($B$1,'Multipliers and Adjustments'!$A$70:$I$86,TRUNC(COLUMN(P$2)/5)+2,FALSE)*SUMIFS('IEA-MethaneAbatement-US'!$M:$M,'IEA-MethaneAbatement-US'!$N:$N,"&lt;"&amp;$B36,'IEA-MethaneAbatement-US'!$N:$N,"&gt;="&amp;$A36,'IEA-MethaneAbatement-US'!$L:$L,$B$1))+(VLOOKUP($C$1,'Multipliers and Adjustments'!$A$70:$I$86,TRUNC(COLUMN(P$2)/5)+2,FALSE)*SUMIFS('IEA-MethaneAbatement-US'!$M:$M,'IEA-MethaneAbatement-US'!$N:$N,"&lt;"&amp;$B36,'IEA-MethaneAbatement-US'!$N:$N,"&gt;="&amp;$A36,'IEA-MethaneAbatement-US'!$L:$L,$C$1))+(VLOOKUP($D$1,'Multipliers and Adjustments'!$A$70:$I$86,TRUNC(COLUMN(P$2)/5)+2,FALSE)*SUMIFS('IEA-MethaneAbatement-US'!$M:$M,'IEA-MethaneAbatement-US'!$N:$N,"&lt;"&amp;$B36,'IEA-MethaneAbatement-US'!$N:$N,"&gt;="&amp;$A36,'IEA-MethaneAbatement-US'!$L:$L,$D$1)))*'State Downscaling Multipliers'!$B$7*(1+'EPA to IEA Scaling'!T$10)</f>
        <v>191994579009.91077</v>
      </c>
      <c r="Q36" s="2">
        <f>((VLOOKUP($B$1,'Multipliers and Adjustments'!$A$70:$I$86,TRUNC(COLUMN(Q$2)/5)+2,FALSE)*SUMIFS('IEA-MethaneAbatement-US'!$M:$M,'IEA-MethaneAbatement-US'!$N:$N,"&lt;"&amp;$B36,'IEA-MethaneAbatement-US'!$N:$N,"&gt;="&amp;$A36,'IEA-MethaneAbatement-US'!$L:$L,$B$1))+(VLOOKUP($C$1,'Multipliers and Adjustments'!$A$70:$I$86,TRUNC(COLUMN(Q$2)/5)+2,FALSE)*SUMIFS('IEA-MethaneAbatement-US'!$M:$M,'IEA-MethaneAbatement-US'!$N:$N,"&lt;"&amp;$B36,'IEA-MethaneAbatement-US'!$N:$N,"&gt;="&amp;$A36,'IEA-MethaneAbatement-US'!$L:$L,$C$1))+(VLOOKUP($D$1,'Multipliers and Adjustments'!$A$70:$I$86,TRUNC(COLUMN(Q$2)/5)+2,FALSE)*SUMIFS('IEA-MethaneAbatement-US'!$M:$M,'IEA-MethaneAbatement-US'!$N:$N,"&lt;"&amp;$B36,'IEA-MethaneAbatement-US'!$N:$N,"&gt;="&amp;$A36,'IEA-MethaneAbatement-US'!$L:$L,$D$1)))*'State Downscaling Multipliers'!$B$7*(1+'EPA to IEA Scaling'!U$10)</f>
        <v>193526500796.19028</v>
      </c>
      <c r="R36" s="105">
        <f>((VLOOKUP($B$1,'Multipliers and Adjustments'!$A$70:$I$86,TRUNC(COLUMN(R$2)/5)+2,FALSE)*SUMIFS('IEA-MethaneAbatement-US'!$M:$M,'IEA-MethaneAbatement-US'!$N:$N,"&lt;"&amp;$B36,'IEA-MethaneAbatement-US'!$N:$N,"&gt;="&amp;$A36,'IEA-MethaneAbatement-US'!$L:$L,$B$1))+(VLOOKUP($C$1,'Multipliers and Adjustments'!$A$70:$I$86,TRUNC(COLUMN(R$2)/5)+2,FALSE)*SUMIFS('IEA-MethaneAbatement-US'!$M:$M,'IEA-MethaneAbatement-US'!$N:$N,"&lt;"&amp;$B36,'IEA-MethaneAbatement-US'!$N:$N,"&gt;="&amp;$A36,'IEA-MethaneAbatement-US'!$L:$L,$C$1))+(VLOOKUP($D$1,'Multipliers and Adjustments'!$A$70:$I$86,TRUNC(COLUMN(R$2)/5)+2,FALSE)*SUMIFS('IEA-MethaneAbatement-US'!$M:$M,'IEA-MethaneAbatement-US'!$N:$N,"&lt;"&amp;$B36,'IEA-MethaneAbatement-US'!$N:$N,"&gt;="&amp;$A36,'IEA-MethaneAbatement-US'!$L:$L,$D$1)))*'State Downscaling Multipliers'!$B$7*(1+'EPA to IEA Scaling'!V$10)</f>
        <v>195046992253.26019</v>
      </c>
      <c r="S36" s="2">
        <f>((VLOOKUP($B$1,'Multipliers and Adjustments'!$A$70:$I$86,TRUNC(COLUMN(S$2)/5)+2,FALSE)*SUMIFS('IEA-MethaneAbatement-US'!$M:$M,'IEA-MethaneAbatement-US'!$N:$N,"&lt;"&amp;$B36,'IEA-MethaneAbatement-US'!$N:$N,"&gt;="&amp;$A36,'IEA-MethaneAbatement-US'!$L:$L,$B$1))+(VLOOKUP($C$1,'Multipliers and Adjustments'!$A$70:$I$86,TRUNC(COLUMN(S$2)/5)+2,FALSE)*SUMIFS('IEA-MethaneAbatement-US'!$M:$M,'IEA-MethaneAbatement-US'!$N:$N,"&lt;"&amp;$B36,'IEA-MethaneAbatement-US'!$N:$N,"&gt;="&amp;$A36,'IEA-MethaneAbatement-US'!$L:$L,$C$1))+(VLOOKUP($D$1,'Multipliers and Adjustments'!$A$70:$I$86,TRUNC(COLUMN(S$2)/5)+2,FALSE)*SUMIFS('IEA-MethaneAbatement-US'!$M:$M,'IEA-MethaneAbatement-US'!$N:$N,"&lt;"&amp;$B36,'IEA-MethaneAbatement-US'!$N:$N,"&gt;="&amp;$A36,'IEA-MethaneAbatement-US'!$L:$L,$D$1)))*'State Downscaling Multipliers'!$B$7*(1+'EPA to IEA Scaling'!W$10)</f>
        <v>196424662333.36047</v>
      </c>
      <c r="T36" s="2">
        <f>((VLOOKUP($B$1,'Multipliers and Adjustments'!$A$70:$I$86,TRUNC(COLUMN(T$2)/5)+2,FALSE)*SUMIFS('IEA-MethaneAbatement-US'!$M:$M,'IEA-MethaneAbatement-US'!$N:$N,"&lt;"&amp;$B36,'IEA-MethaneAbatement-US'!$N:$N,"&gt;="&amp;$A36,'IEA-MethaneAbatement-US'!$L:$L,$B$1))+(VLOOKUP($C$1,'Multipliers and Adjustments'!$A$70:$I$86,TRUNC(COLUMN(T$2)/5)+2,FALSE)*SUMIFS('IEA-MethaneAbatement-US'!$M:$M,'IEA-MethaneAbatement-US'!$N:$N,"&lt;"&amp;$B36,'IEA-MethaneAbatement-US'!$N:$N,"&gt;="&amp;$A36,'IEA-MethaneAbatement-US'!$L:$L,$C$1))+(VLOOKUP($D$1,'Multipliers and Adjustments'!$A$70:$I$86,TRUNC(COLUMN(T$2)/5)+2,FALSE)*SUMIFS('IEA-MethaneAbatement-US'!$M:$M,'IEA-MethaneAbatement-US'!$N:$N,"&lt;"&amp;$B36,'IEA-MethaneAbatement-US'!$N:$N,"&gt;="&amp;$A36,'IEA-MethaneAbatement-US'!$L:$L,$D$1)))*'State Downscaling Multipliers'!$B$7*(1+'EPA to IEA Scaling'!X$10)</f>
        <v>197803587261.33319</v>
      </c>
      <c r="U36" s="2">
        <f>((VLOOKUP($B$1,'Multipliers and Adjustments'!$A$70:$I$86,TRUNC(COLUMN(U$2)/5)+2,FALSE)*SUMIFS('IEA-MethaneAbatement-US'!$M:$M,'IEA-MethaneAbatement-US'!$N:$N,"&lt;"&amp;$B36,'IEA-MethaneAbatement-US'!$N:$N,"&gt;="&amp;$A36,'IEA-MethaneAbatement-US'!$L:$L,$B$1))+(VLOOKUP($C$1,'Multipliers and Adjustments'!$A$70:$I$86,TRUNC(COLUMN(U$2)/5)+2,FALSE)*SUMIFS('IEA-MethaneAbatement-US'!$M:$M,'IEA-MethaneAbatement-US'!$N:$N,"&lt;"&amp;$B36,'IEA-MethaneAbatement-US'!$N:$N,"&gt;="&amp;$A36,'IEA-MethaneAbatement-US'!$L:$L,$C$1))+(VLOOKUP($D$1,'Multipliers and Adjustments'!$A$70:$I$86,TRUNC(COLUMN(U$2)/5)+2,FALSE)*SUMIFS('IEA-MethaneAbatement-US'!$M:$M,'IEA-MethaneAbatement-US'!$N:$N,"&lt;"&amp;$B36,'IEA-MethaneAbatement-US'!$N:$N,"&gt;="&amp;$A36,'IEA-MethaneAbatement-US'!$L:$L,$D$1)))*'State Downscaling Multipliers'!$B$7*(1+'EPA to IEA Scaling'!Y$10)</f>
        <v>199183768752.42203</v>
      </c>
      <c r="V36" s="2">
        <f>((VLOOKUP($B$1,'Multipliers and Adjustments'!$A$70:$I$86,TRUNC(COLUMN(V$2)/5)+2,FALSE)*SUMIFS('IEA-MethaneAbatement-US'!$M:$M,'IEA-MethaneAbatement-US'!$N:$N,"&lt;"&amp;$B36,'IEA-MethaneAbatement-US'!$N:$N,"&gt;="&amp;$A36,'IEA-MethaneAbatement-US'!$L:$L,$B$1))+(VLOOKUP($C$1,'Multipliers and Adjustments'!$A$70:$I$86,TRUNC(COLUMN(V$2)/5)+2,FALSE)*SUMIFS('IEA-MethaneAbatement-US'!$M:$M,'IEA-MethaneAbatement-US'!$N:$N,"&lt;"&amp;$B36,'IEA-MethaneAbatement-US'!$N:$N,"&gt;="&amp;$A36,'IEA-MethaneAbatement-US'!$L:$L,$C$1))+(VLOOKUP($D$1,'Multipliers and Adjustments'!$A$70:$I$86,TRUNC(COLUMN(V$2)/5)+2,FALSE)*SUMIFS('IEA-MethaneAbatement-US'!$M:$M,'IEA-MethaneAbatement-US'!$N:$N,"&lt;"&amp;$B36,'IEA-MethaneAbatement-US'!$N:$N,"&gt;="&amp;$A36,'IEA-MethaneAbatement-US'!$L:$L,$D$1)))*'State Downscaling Multipliers'!$B$7*(1+'EPA to IEA Scaling'!Z$10)</f>
        <v>200565208525.00079</v>
      </c>
      <c r="W36" s="105">
        <f>((VLOOKUP($B$1,'Multipliers and Adjustments'!$A$70:$I$86,TRUNC(COLUMN(W$2)/5)+2,FALSE)*SUMIFS('IEA-MethaneAbatement-US'!$M:$M,'IEA-MethaneAbatement-US'!$N:$N,"&lt;"&amp;$B36,'IEA-MethaneAbatement-US'!$N:$N,"&gt;="&amp;$A36,'IEA-MethaneAbatement-US'!$L:$L,$B$1))+(VLOOKUP($C$1,'Multipliers and Adjustments'!$A$70:$I$86,TRUNC(COLUMN(W$2)/5)+2,FALSE)*SUMIFS('IEA-MethaneAbatement-US'!$M:$M,'IEA-MethaneAbatement-US'!$N:$N,"&lt;"&amp;$B36,'IEA-MethaneAbatement-US'!$N:$N,"&gt;="&amp;$A36,'IEA-MethaneAbatement-US'!$L:$L,$C$1))+(VLOOKUP($D$1,'Multipliers and Adjustments'!$A$70:$I$86,TRUNC(COLUMN(W$2)/5)+2,FALSE)*SUMIFS('IEA-MethaneAbatement-US'!$M:$M,'IEA-MethaneAbatement-US'!$N:$N,"&lt;"&amp;$B36,'IEA-MethaneAbatement-US'!$N:$N,"&gt;="&amp;$A36,'IEA-MethaneAbatement-US'!$L:$L,$D$1)))*'State Downscaling Multipliers'!$B$7*(1+'EPA to IEA Scaling'!AA$10)</f>
        <v>201947908300.57434</v>
      </c>
      <c r="X36" s="2">
        <f>((VLOOKUP($B$1,'Multipliers and Adjustments'!$A$70:$I$86,TRUNC(COLUMN(X$2)/5)+2,FALSE)*SUMIFS('IEA-MethaneAbatement-US'!$M:$M,'IEA-MethaneAbatement-US'!$N:$N,"&lt;"&amp;$B36,'IEA-MethaneAbatement-US'!$N:$N,"&gt;="&amp;$A36,'IEA-MethaneAbatement-US'!$L:$L,$B$1))+(VLOOKUP($C$1,'Multipliers and Adjustments'!$A$70:$I$86,TRUNC(COLUMN(X$2)/5)+2,FALSE)*SUMIFS('IEA-MethaneAbatement-US'!$M:$M,'IEA-MethaneAbatement-US'!$N:$N,"&lt;"&amp;$B36,'IEA-MethaneAbatement-US'!$N:$N,"&gt;="&amp;$A36,'IEA-MethaneAbatement-US'!$L:$L,$C$1))+(VLOOKUP($D$1,'Multipliers and Adjustments'!$A$70:$I$86,TRUNC(COLUMN(X$2)/5)+2,FALSE)*SUMIFS('IEA-MethaneAbatement-US'!$M:$M,'IEA-MethaneAbatement-US'!$N:$N,"&lt;"&amp;$B36,'IEA-MethaneAbatement-US'!$N:$N,"&gt;="&amp;$A36,'IEA-MethaneAbatement-US'!$L:$L,$D$1)))*'State Downscaling Multipliers'!$B$7*(1+'EPA to IEA Scaling'!AB$10)</f>
        <v>203229396669.31229</v>
      </c>
      <c r="Y36" s="2">
        <f>((VLOOKUP($B$1,'Multipliers and Adjustments'!$A$70:$I$86,TRUNC(COLUMN(Y$2)/5)+2,FALSE)*SUMIFS('IEA-MethaneAbatement-US'!$M:$M,'IEA-MethaneAbatement-US'!$N:$N,"&lt;"&amp;$B36,'IEA-MethaneAbatement-US'!$N:$N,"&gt;="&amp;$A36,'IEA-MethaneAbatement-US'!$L:$L,$B$1))+(VLOOKUP($C$1,'Multipliers and Adjustments'!$A$70:$I$86,TRUNC(COLUMN(Y$2)/5)+2,FALSE)*SUMIFS('IEA-MethaneAbatement-US'!$M:$M,'IEA-MethaneAbatement-US'!$N:$N,"&lt;"&amp;$B36,'IEA-MethaneAbatement-US'!$N:$N,"&gt;="&amp;$A36,'IEA-MethaneAbatement-US'!$L:$L,$C$1))+(VLOOKUP($D$1,'Multipliers and Adjustments'!$A$70:$I$86,TRUNC(COLUMN(Y$2)/5)+2,FALSE)*SUMIFS('IEA-MethaneAbatement-US'!$M:$M,'IEA-MethaneAbatement-US'!$N:$N,"&lt;"&amp;$B36,'IEA-MethaneAbatement-US'!$N:$N,"&gt;="&amp;$A36,'IEA-MethaneAbatement-US'!$L:$L,$D$1)))*'State Downscaling Multipliers'!$B$7*(1+'EPA to IEA Scaling'!AC$10)</f>
        <v>204501131423.86429</v>
      </c>
      <c r="Z36" s="2">
        <f>((VLOOKUP($B$1,'Multipliers and Adjustments'!$A$70:$I$86,TRUNC(COLUMN(Z$2)/5)+2,FALSE)*SUMIFS('IEA-MethaneAbatement-US'!$M:$M,'IEA-MethaneAbatement-US'!$N:$N,"&lt;"&amp;$B36,'IEA-MethaneAbatement-US'!$N:$N,"&gt;="&amp;$A36,'IEA-MethaneAbatement-US'!$L:$L,$B$1))+(VLOOKUP($C$1,'Multipliers and Adjustments'!$A$70:$I$86,TRUNC(COLUMN(Z$2)/5)+2,FALSE)*SUMIFS('IEA-MethaneAbatement-US'!$M:$M,'IEA-MethaneAbatement-US'!$N:$N,"&lt;"&amp;$B36,'IEA-MethaneAbatement-US'!$N:$N,"&gt;="&amp;$A36,'IEA-MethaneAbatement-US'!$L:$L,$C$1))+(VLOOKUP($D$1,'Multipliers and Adjustments'!$A$70:$I$86,TRUNC(COLUMN(Z$2)/5)+2,FALSE)*SUMIFS('IEA-MethaneAbatement-US'!$M:$M,'IEA-MethaneAbatement-US'!$N:$N,"&lt;"&amp;$B36,'IEA-MethaneAbatement-US'!$N:$N,"&gt;="&amp;$A36,'IEA-MethaneAbatement-US'!$L:$L,$D$1)))*'State Downscaling Multipliers'!$B$7*(1+'EPA to IEA Scaling'!AD$10)</f>
        <v>205763223496.55811</v>
      </c>
      <c r="AA36" s="2">
        <f>((VLOOKUP($B$1,'Multipliers and Adjustments'!$A$70:$I$86,TRUNC(COLUMN(AA$2)/5)+2,FALSE)*SUMIFS('IEA-MethaneAbatement-US'!$M:$M,'IEA-MethaneAbatement-US'!$N:$N,"&lt;"&amp;$B36,'IEA-MethaneAbatement-US'!$N:$N,"&gt;="&amp;$A36,'IEA-MethaneAbatement-US'!$L:$L,$B$1))+(VLOOKUP($C$1,'Multipliers and Adjustments'!$A$70:$I$86,TRUNC(COLUMN(AA$2)/5)+2,FALSE)*SUMIFS('IEA-MethaneAbatement-US'!$M:$M,'IEA-MethaneAbatement-US'!$N:$N,"&lt;"&amp;$B36,'IEA-MethaneAbatement-US'!$N:$N,"&gt;="&amp;$A36,'IEA-MethaneAbatement-US'!$L:$L,$C$1))+(VLOOKUP($D$1,'Multipliers and Adjustments'!$A$70:$I$86,TRUNC(COLUMN(AA$2)/5)+2,FALSE)*SUMIFS('IEA-MethaneAbatement-US'!$M:$M,'IEA-MethaneAbatement-US'!$N:$N,"&lt;"&amp;$B36,'IEA-MethaneAbatement-US'!$N:$N,"&gt;="&amp;$A36,'IEA-MethaneAbatement-US'!$L:$L,$D$1)))*'State Downscaling Multipliers'!$B$7*(1+'EPA to IEA Scaling'!AE$10)</f>
        <v>207015782143.83124</v>
      </c>
      <c r="AB36" s="105">
        <f>((VLOOKUP($B$1,'Multipliers and Adjustments'!$A$70:$I$86,TRUNC(COLUMN(AB$2)/5)+2,FALSE)*SUMIFS('IEA-MethaneAbatement-US'!$M:$M,'IEA-MethaneAbatement-US'!$N:$N,"&lt;"&amp;$B36,'IEA-MethaneAbatement-US'!$N:$N,"&gt;="&amp;$A36,'IEA-MethaneAbatement-US'!$L:$L,$B$1))+(VLOOKUP($C$1,'Multipliers and Adjustments'!$A$70:$I$86,TRUNC(COLUMN(AB$2)/5)+2,FALSE)*SUMIFS('IEA-MethaneAbatement-US'!$M:$M,'IEA-MethaneAbatement-US'!$N:$N,"&lt;"&amp;$B36,'IEA-MethaneAbatement-US'!$N:$N,"&gt;="&amp;$A36,'IEA-MethaneAbatement-US'!$L:$L,$C$1))+(VLOOKUP($D$1,'Multipliers and Adjustments'!$A$70:$I$86,TRUNC(COLUMN(AB$2)/5)+2,FALSE)*SUMIFS('IEA-MethaneAbatement-US'!$M:$M,'IEA-MethaneAbatement-US'!$N:$N,"&lt;"&amp;$B36,'IEA-MethaneAbatement-US'!$N:$N,"&gt;="&amp;$A36,'IEA-MethaneAbatement-US'!$L:$L,$D$1)))*'State Downscaling Multipliers'!$B$7*(1+'EPA to IEA Scaling'!AF$10)</f>
        <v>208258914977.7572</v>
      </c>
      <c r="AC36" s="2">
        <f>((VLOOKUP($B$1,'Multipliers and Adjustments'!$A$70:$I$86,TRUNC(COLUMN(AC$2)/5)+2,FALSE)*SUMIFS('IEA-MethaneAbatement-US'!$M:$M,'IEA-MethaneAbatement-US'!$N:$N,"&lt;"&amp;$B36,'IEA-MethaneAbatement-US'!$N:$N,"&gt;="&amp;$A36,'IEA-MethaneAbatement-US'!$L:$L,$B$1))+(VLOOKUP($C$1,'Multipliers and Adjustments'!$A$70:$I$86,TRUNC(COLUMN(AC$2)/5)+2,FALSE)*SUMIFS('IEA-MethaneAbatement-US'!$M:$M,'IEA-MethaneAbatement-US'!$N:$N,"&lt;"&amp;$B36,'IEA-MethaneAbatement-US'!$N:$N,"&gt;="&amp;$A36,'IEA-MethaneAbatement-US'!$L:$L,$C$1))+(VLOOKUP($D$1,'Multipliers and Adjustments'!$A$70:$I$86,TRUNC(COLUMN(AC$2)/5)+2,FALSE)*SUMIFS('IEA-MethaneAbatement-US'!$M:$M,'IEA-MethaneAbatement-US'!$N:$N,"&lt;"&amp;$B36,'IEA-MethaneAbatement-US'!$N:$N,"&gt;="&amp;$A36,'IEA-MethaneAbatement-US'!$L:$L,$D$1)))*'State Downscaling Multipliers'!$B$7*(1+'EPA to IEA Scaling'!AG$10)</f>
        <v>209463539527.49091</v>
      </c>
      <c r="AD36" s="2">
        <f>((VLOOKUP($B$1,'Multipliers and Adjustments'!$A$70:$I$86,TRUNC(COLUMN(AD$2)/5)+2,FALSE)*SUMIFS('IEA-MethaneAbatement-US'!$M:$M,'IEA-MethaneAbatement-US'!$N:$N,"&lt;"&amp;$B36,'IEA-MethaneAbatement-US'!$N:$N,"&gt;="&amp;$A36,'IEA-MethaneAbatement-US'!$L:$L,$B$1))+(VLOOKUP($C$1,'Multipliers and Adjustments'!$A$70:$I$86,TRUNC(COLUMN(AD$2)/5)+2,FALSE)*SUMIFS('IEA-MethaneAbatement-US'!$M:$M,'IEA-MethaneAbatement-US'!$N:$N,"&lt;"&amp;$B36,'IEA-MethaneAbatement-US'!$N:$N,"&gt;="&amp;$A36,'IEA-MethaneAbatement-US'!$L:$L,$C$1))+(VLOOKUP($D$1,'Multipliers and Adjustments'!$A$70:$I$86,TRUNC(COLUMN(AD$2)/5)+2,FALSE)*SUMIFS('IEA-MethaneAbatement-US'!$M:$M,'IEA-MethaneAbatement-US'!$N:$N,"&lt;"&amp;$B36,'IEA-MethaneAbatement-US'!$N:$N,"&gt;="&amp;$A36,'IEA-MethaneAbatement-US'!$L:$L,$D$1)))*'State Downscaling Multipliers'!$B$7*(1+'EPA to IEA Scaling'!AH$10)</f>
        <v>210666272798.12933</v>
      </c>
      <c r="AE36" s="2">
        <f>((VLOOKUP($B$1,'Multipliers and Adjustments'!$A$70:$I$86,TRUNC(COLUMN(AE$2)/5)+2,FALSE)*SUMIFS('IEA-MethaneAbatement-US'!$M:$M,'IEA-MethaneAbatement-US'!$N:$N,"&lt;"&amp;$B36,'IEA-MethaneAbatement-US'!$N:$N,"&gt;="&amp;$A36,'IEA-MethaneAbatement-US'!$L:$L,$B$1))+(VLOOKUP($C$1,'Multipliers and Adjustments'!$A$70:$I$86,TRUNC(COLUMN(AE$2)/5)+2,FALSE)*SUMIFS('IEA-MethaneAbatement-US'!$M:$M,'IEA-MethaneAbatement-US'!$N:$N,"&lt;"&amp;$B36,'IEA-MethaneAbatement-US'!$N:$N,"&gt;="&amp;$A36,'IEA-MethaneAbatement-US'!$L:$L,$C$1))+(VLOOKUP($D$1,'Multipliers and Adjustments'!$A$70:$I$86,TRUNC(COLUMN(AE$2)/5)+2,FALSE)*SUMIFS('IEA-MethaneAbatement-US'!$M:$M,'IEA-MethaneAbatement-US'!$N:$N,"&lt;"&amp;$B36,'IEA-MethaneAbatement-US'!$N:$N,"&gt;="&amp;$A36,'IEA-MethaneAbatement-US'!$L:$L,$D$1)))*'State Downscaling Multipliers'!$B$7*(1+'EPA to IEA Scaling'!AI$10)</f>
        <v>211867119240.18375</v>
      </c>
      <c r="AF36" s="2">
        <f>((VLOOKUP($B$1,'Multipliers and Adjustments'!$A$70:$I$86,TRUNC(COLUMN(AF$2)/5)+2,FALSE)*SUMIFS('IEA-MethaneAbatement-US'!$M:$M,'IEA-MethaneAbatement-US'!$N:$N,"&lt;"&amp;$B36,'IEA-MethaneAbatement-US'!$N:$N,"&gt;="&amp;$A36,'IEA-MethaneAbatement-US'!$L:$L,$B$1))+(VLOOKUP($C$1,'Multipliers and Adjustments'!$A$70:$I$86,TRUNC(COLUMN(AF$2)/5)+2,FALSE)*SUMIFS('IEA-MethaneAbatement-US'!$M:$M,'IEA-MethaneAbatement-US'!$N:$N,"&lt;"&amp;$B36,'IEA-MethaneAbatement-US'!$N:$N,"&gt;="&amp;$A36,'IEA-MethaneAbatement-US'!$L:$L,$C$1))+(VLOOKUP($D$1,'Multipliers and Adjustments'!$A$70:$I$86,TRUNC(COLUMN(AF$2)/5)+2,FALSE)*SUMIFS('IEA-MethaneAbatement-US'!$M:$M,'IEA-MethaneAbatement-US'!$N:$N,"&lt;"&amp;$B36,'IEA-MethaneAbatement-US'!$N:$N,"&gt;="&amp;$A36,'IEA-MethaneAbatement-US'!$L:$L,$D$1)))*'State Downscaling Multipliers'!$B$7*(1+'EPA to IEA Scaling'!AJ$10)</f>
        <v>213066083290.21414</v>
      </c>
      <c r="AG36" s="105">
        <f>((VLOOKUP($B$1,'Multipliers and Adjustments'!$A$70:$I$86,TRUNC(COLUMN(AG$2)/5)+2,FALSE)*SUMIFS('IEA-MethaneAbatement-US'!$M:$M,'IEA-MethaneAbatement-US'!$N:$N,"&lt;"&amp;$B36,'IEA-MethaneAbatement-US'!$N:$N,"&gt;="&amp;$A36,'IEA-MethaneAbatement-US'!$L:$L,$B$1))+(VLOOKUP($C$1,'Multipliers and Adjustments'!$A$70:$I$86,TRUNC(COLUMN(AG$2)/5)+2,FALSE)*SUMIFS('IEA-MethaneAbatement-US'!$M:$M,'IEA-MethaneAbatement-US'!$N:$N,"&lt;"&amp;$B36,'IEA-MethaneAbatement-US'!$N:$N,"&gt;="&amp;$A36,'IEA-MethaneAbatement-US'!$L:$L,$C$1))+(VLOOKUP($D$1,'Multipliers and Adjustments'!$A$70:$I$86,TRUNC(COLUMN(AG$2)/5)+2,FALSE)*SUMIFS('IEA-MethaneAbatement-US'!$M:$M,'IEA-MethaneAbatement-US'!$N:$N,"&lt;"&amp;$B36,'IEA-MethaneAbatement-US'!$N:$N,"&gt;="&amp;$A36,'IEA-MethaneAbatement-US'!$L:$L,$D$1)))*'State Downscaling Multipliers'!$B$7*(1+'EPA to IEA Scaling'!AK$10)</f>
        <v>214263169370.88116</v>
      </c>
      <c r="AH36" s="2">
        <f>((VLOOKUP($B$1,'Multipliers and Adjustments'!$A$70:$I$86,TRUNC(COLUMN(AH$2)/5)+2,FALSE)*SUMIFS('IEA-MethaneAbatement-US'!$M:$M,'IEA-MethaneAbatement-US'!$N:$N,"&lt;"&amp;$B36,'IEA-MethaneAbatement-US'!$N:$N,"&gt;="&amp;$A36,'IEA-MethaneAbatement-US'!$L:$L,$B$1))+(VLOOKUP($C$1,'Multipliers and Adjustments'!$A$70:$I$86,TRUNC(COLUMN(AH$2)/5)+2,FALSE)*SUMIFS('IEA-MethaneAbatement-US'!$M:$M,'IEA-MethaneAbatement-US'!$N:$N,"&lt;"&amp;$B36,'IEA-MethaneAbatement-US'!$N:$N,"&gt;="&amp;$A36,'IEA-MethaneAbatement-US'!$L:$L,$C$1))+(VLOOKUP($D$1,'Multipliers and Adjustments'!$A$70:$I$86,TRUNC(COLUMN(AH$2)/5)+2,FALSE)*SUMIFS('IEA-MethaneAbatement-US'!$M:$M,'IEA-MethaneAbatement-US'!$N:$N,"&lt;"&amp;$B36,'IEA-MethaneAbatement-US'!$N:$N,"&gt;="&amp;$A36,'IEA-MethaneAbatement-US'!$L:$L,$D$1)))*'State Downscaling Multipliers'!$B$7*(1+'EPA to IEA Scaling'!AL$10)</f>
        <v>215359920155.90048</v>
      </c>
      <c r="AI36" s="2">
        <f>((VLOOKUP($B$1,'Multipliers and Adjustments'!$A$70:$I$86,TRUNC(COLUMN(AI$2)/5)+2,FALSE)*SUMIFS('IEA-MethaneAbatement-US'!$M:$M,'IEA-MethaneAbatement-US'!$N:$N,"&lt;"&amp;$B36,'IEA-MethaneAbatement-US'!$N:$N,"&gt;="&amp;$A36,'IEA-MethaneAbatement-US'!$L:$L,$B$1))+(VLOOKUP($C$1,'Multipliers and Adjustments'!$A$70:$I$86,TRUNC(COLUMN(AI$2)/5)+2,FALSE)*SUMIFS('IEA-MethaneAbatement-US'!$M:$M,'IEA-MethaneAbatement-US'!$N:$N,"&lt;"&amp;$B36,'IEA-MethaneAbatement-US'!$N:$N,"&gt;="&amp;$A36,'IEA-MethaneAbatement-US'!$L:$L,$C$1))+(VLOOKUP($D$1,'Multipliers and Adjustments'!$A$70:$I$86,TRUNC(COLUMN(AI$2)/5)+2,FALSE)*SUMIFS('IEA-MethaneAbatement-US'!$M:$M,'IEA-MethaneAbatement-US'!$N:$N,"&lt;"&amp;$B36,'IEA-MethaneAbatement-US'!$N:$N,"&gt;="&amp;$A36,'IEA-MethaneAbatement-US'!$L:$L,$D$1)))*'State Downscaling Multipliers'!$B$7*(1+'EPA to IEA Scaling'!AM$10)</f>
        <v>216457726010.54752</v>
      </c>
      <c r="AJ36" s="2">
        <f>((VLOOKUP($B$1,'Multipliers and Adjustments'!$A$70:$I$86,TRUNC(COLUMN(AJ$2)/5)+2,FALSE)*SUMIFS('IEA-MethaneAbatement-US'!$M:$M,'IEA-MethaneAbatement-US'!$N:$N,"&lt;"&amp;$B36,'IEA-MethaneAbatement-US'!$N:$N,"&gt;="&amp;$A36,'IEA-MethaneAbatement-US'!$L:$L,$B$1))+(VLOOKUP($C$1,'Multipliers and Adjustments'!$A$70:$I$86,TRUNC(COLUMN(AJ$2)/5)+2,FALSE)*SUMIFS('IEA-MethaneAbatement-US'!$M:$M,'IEA-MethaneAbatement-US'!$N:$N,"&lt;"&amp;$B36,'IEA-MethaneAbatement-US'!$N:$N,"&gt;="&amp;$A36,'IEA-MethaneAbatement-US'!$L:$L,$C$1))+(VLOOKUP($D$1,'Multipliers and Adjustments'!$A$70:$I$86,TRUNC(COLUMN(AJ$2)/5)+2,FALSE)*SUMIFS('IEA-MethaneAbatement-US'!$M:$M,'IEA-MethaneAbatement-US'!$N:$N,"&lt;"&amp;$B36,'IEA-MethaneAbatement-US'!$N:$N,"&gt;="&amp;$A36,'IEA-MethaneAbatement-US'!$L:$L,$D$1)))*'State Downscaling Multipliers'!$B$7*(1+'EPA to IEA Scaling'!AN$10)</f>
        <v>217556588458.01297</v>
      </c>
      <c r="AK36" s="2">
        <f>((VLOOKUP($B$1,'Multipliers and Adjustments'!$A$70:$I$86,TRUNC(COLUMN(AK$2)/5)+2,FALSE)*SUMIFS('IEA-MethaneAbatement-US'!$M:$M,'IEA-MethaneAbatement-US'!$N:$N,"&lt;"&amp;$B36,'IEA-MethaneAbatement-US'!$N:$N,"&gt;="&amp;$A36,'IEA-MethaneAbatement-US'!$L:$L,$B$1))+(VLOOKUP($C$1,'Multipliers and Adjustments'!$A$70:$I$86,TRUNC(COLUMN(AK$2)/5)+2,FALSE)*SUMIFS('IEA-MethaneAbatement-US'!$M:$M,'IEA-MethaneAbatement-US'!$N:$N,"&lt;"&amp;$B36,'IEA-MethaneAbatement-US'!$N:$N,"&gt;="&amp;$A36,'IEA-MethaneAbatement-US'!$L:$L,$C$1))+(VLOOKUP($D$1,'Multipliers and Adjustments'!$A$70:$I$86,TRUNC(COLUMN(AK$2)/5)+2,FALSE)*SUMIFS('IEA-MethaneAbatement-US'!$M:$M,'IEA-MethaneAbatement-US'!$N:$N,"&lt;"&amp;$B36,'IEA-MethaneAbatement-US'!$N:$N,"&gt;="&amp;$A36,'IEA-MethaneAbatement-US'!$L:$L,$D$1)))*'State Downscaling Multipliers'!$B$7*(1+'EPA to IEA Scaling'!AO$10)</f>
        <v>218656509024.42218</v>
      </c>
      <c r="AL36" s="105">
        <f>((VLOOKUP($B$1,'Multipliers and Adjustments'!$A$70:$I$86,TRUNC(COLUMN(AL$2)/5)+2,FALSE)*SUMIFS('IEA-MethaneAbatement-US'!$M:$M,'IEA-MethaneAbatement-US'!$N:$N,"&lt;"&amp;$B36,'IEA-MethaneAbatement-US'!$N:$N,"&gt;="&amp;$A36,'IEA-MethaneAbatement-US'!$L:$L,$B$1))+(VLOOKUP($C$1,'Multipliers and Adjustments'!$A$70:$I$86,TRUNC(COLUMN(AL$2)/5)+2,FALSE)*SUMIFS('IEA-MethaneAbatement-US'!$M:$M,'IEA-MethaneAbatement-US'!$N:$N,"&lt;"&amp;$B36,'IEA-MethaneAbatement-US'!$N:$N,"&gt;="&amp;$A36,'IEA-MethaneAbatement-US'!$L:$L,$C$1))+(VLOOKUP($D$1,'Multipliers and Adjustments'!$A$70:$I$86,TRUNC(COLUMN(AL$2)/5)+2,FALSE)*SUMIFS('IEA-MethaneAbatement-US'!$M:$M,'IEA-MethaneAbatement-US'!$N:$N,"&lt;"&amp;$B36,'IEA-MethaneAbatement-US'!$N:$N,"&gt;="&amp;$A36,'IEA-MethaneAbatement-US'!$L:$L,$D$1)))*'State Downscaling Multipliers'!$B$7*(1+'EPA to IEA Scaling'!AP$10)</f>
        <v>219757489238.841</v>
      </c>
    </row>
    <row r="37" spans="1:38" ht="15.75" customHeight="1" x14ac:dyDescent="0.25">
      <c r="A37" s="50">
        <f t="shared" si="3"/>
        <v>20</v>
      </c>
      <c r="B37" s="50">
        <f t="shared" si="4"/>
        <v>30</v>
      </c>
      <c r="C37" s="105">
        <f>((VLOOKUP($B$1,'Multipliers and Adjustments'!$A$70:$I$86,TRUNC(COLUMN(C$2)/5)+2,FALSE)*SUMIFS('IEA-MethaneAbatement-US'!$M:$M,'IEA-MethaneAbatement-US'!$N:$N,"&lt;"&amp;$B37,'IEA-MethaneAbatement-US'!$N:$N,"&gt;="&amp;$A37,'IEA-MethaneAbatement-US'!$L:$L,$B$1))+(VLOOKUP($C$1,'Multipliers and Adjustments'!$A$70:$I$86,TRUNC(COLUMN(C$2)/5)+2,FALSE)*SUMIFS('IEA-MethaneAbatement-US'!$M:$M,'IEA-MethaneAbatement-US'!$N:$N,"&lt;"&amp;$B37,'IEA-MethaneAbatement-US'!$N:$N,"&gt;="&amp;$A37,'IEA-MethaneAbatement-US'!$L:$L,$C$1))+(VLOOKUP($D$1,'Multipliers and Adjustments'!$A$70:$I$86,TRUNC(COLUMN(C$2)/5)+2,FALSE)*SUMIFS('IEA-MethaneAbatement-US'!$M:$M,'IEA-MethaneAbatement-US'!$N:$N,"&lt;"&amp;$B37,'IEA-MethaneAbatement-US'!$N:$N,"&gt;="&amp;$A37,'IEA-MethaneAbatement-US'!$L:$L,$D$1)))*'State Downscaling Multipliers'!$B$7*(1+'EPA to IEA Scaling'!G$10)</f>
        <v>11990844298.090172</v>
      </c>
      <c r="D37" s="2">
        <f>((VLOOKUP($B$1,'Multipliers and Adjustments'!$A$70:$I$86,TRUNC(COLUMN(D$2)/5)+2,FALSE)*SUMIFS('IEA-MethaneAbatement-US'!$M:$M,'IEA-MethaneAbatement-US'!$N:$N,"&lt;"&amp;$B37,'IEA-MethaneAbatement-US'!$N:$N,"&gt;="&amp;$A37,'IEA-MethaneAbatement-US'!$L:$L,$B$1))+(VLOOKUP($C$1,'Multipliers and Adjustments'!$A$70:$I$86,TRUNC(COLUMN(D$2)/5)+2,FALSE)*SUMIFS('IEA-MethaneAbatement-US'!$M:$M,'IEA-MethaneAbatement-US'!$N:$N,"&lt;"&amp;$B37,'IEA-MethaneAbatement-US'!$N:$N,"&gt;="&amp;$A37,'IEA-MethaneAbatement-US'!$L:$L,$C$1))+(VLOOKUP($D$1,'Multipliers and Adjustments'!$A$70:$I$86,TRUNC(COLUMN(D$2)/5)+2,FALSE)*SUMIFS('IEA-MethaneAbatement-US'!$M:$M,'IEA-MethaneAbatement-US'!$N:$N,"&lt;"&amp;$B37,'IEA-MethaneAbatement-US'!$N:$N,"&gt;="&amp;$A37,'IEA-MethaneAbatement-US'!$L:$L,$D$1)))*'State Downscaling Multipliers'!$B$7*(1+'EPA to IEA Scaling'!H$10)</f>
        <v>11990844298.090172</v>
      </c>
      <c r="E37" s="2">
        <f>((VLOOKUP($B$1,'Multipliers and Adjustments'!$A$70:$I$86,TRUNC(COLUMN(E$2)/5)+2,FALSE)*SUMIFS('IEA-MethaneAbatement-US'!$M:$M,'IEA-MethaneAbatement-US'!$N:$N,"&lt;"&amp;$B37,'IEA-MethaneAbatement-US'!$N:$N,"&gt;="&amp;$A37,'IEA-MethaneAbatement-US'!$L:$L,$B$1))+(VLOOKUP($C$1,'Multipliers and Adjustments'!$A$70:$I$86,TRUNC(COLUMN(E$2)/5)+2,FALSE)*SUMIFS('IEA-MethaneAbatement-US'!$M:$M,'IEA-MethaneAbatement-US'!$N:$N,"&lt;"&amp;$B37,'IEA-MethaneAbatement-US'!$N:$N,"&gt;="&amp;$A37,'IEA-MethaneAbatement-US'!$L:$L,$C$1))+(VLOOKUP($D$1,'Multipliers and Adjustments'!$A$70:$I$86,TRUNC(COLUMN(E$2)/5)+2,FALSE)*SUMIFS('IEA-MethaneAbatement-US'!$M:$M,'IEA-MethaneAbatement-US'!$N:$N,"&lt;"&amp;$B37,'IEA-MethaneAbatement-US'!$N:$N,"&gt;="&amp;$A37,'IEA-MethaneAbatement-US'!$L:$L,$D$1)))*'State Downscaling Multipliers'!$B$7*(1+'EPA to IEA Scaling'!I$10)</f>
        <v>12244748582.52058</v>
      </c>
      <c r="F37" s="2">
        <f>((VLOOKUP($B$1,'Multipliers and Adjustments'!$A$70:$I$86,TRUNC(COLUMN(F$2)/5)+2,FALSE)*SUMIFS('IEA-MethaneAbatement-US'!$M:$M,'IEA-MethaneAbatement-US'!$N:$N,"&lt;"&amp;$B37,'IEA-MethaneAbatement-US'!$N:$N,"&gt;="&amp;$A37,'IEA-MethaneAbatement-US'!$L:$L,$B$1))+(VLOOKUP($C$1,'Multipliers and Adjustments'!$A$70:$I$86,TRUNC(COLUMN(F$2)/5)+2,FALSE)*SUMIFS('IEA-MethaneAbatement-US'!$M:$M,'IEA-MethaneAbatement-US'!$N:$N,"&lt;"&amp;$B37,'IEA-MethaneAbatement-US'!$N:$N,"&gt;="&amp;$A37,'IEA-MethaneAbatement-US'!$L:$L,$C$1))+(VLOOKUP($D$1,'Multipliers and Adjustments'!$A$70:$I$86,TRUNC(COLUMN(F$2)/5)+2,FALSE)*SUMIFS('IEA-MethaneAbatement-US'!$M:$M,'IEA-MethaneAbatement-US'!$N:$N,"&lt;"&amp;$B37,'IEA-MethaneAbatement-US'!$N:$N,"&gt;="&amp;$A37,'IEA-MethaneAbatement-US'!$L:$L,$D$1)))*'State Downscaling Multipliers'!$B$7*(1+'EPA to IEA Scaling'!J$10)</f>
        <v>12342433114.671185</v>
      </c>
      <c r="G37" s="154">
        <f>((VLOOKUP($B$1,'Multipliers and Adjustments'!$A$70:$I$86,TRUNC(COLUMN(G$2)/5)+2,FALSE)*SUMIFS('IEA-MethaneAbatement-US'!$M:$M,'IEA-MethaneAbatement-US'!$N:$N,"&lt;"&amp;$B37,'IEA-MethaneAbatement-US'!$N:$N,"&gt;="&amp;$A37,'IEA-MethaneAbatement-US'!$L:$L,$B$1))+(VLOOKUP($C$1,'Multipliers and Adjustments'!$A$70:$I$86,TRUNC(COLUMN(G$2)/5)+2,FALSE)*SUMIFS('IEA-MethaneAbatement-US'!$M:$M,'IEA-MethaneAbatement-US'!$N:$N,"&lt;"&amp;$B37,'IEA-MethaneAbatement-US'!$N:$N,"&gt;="&amp;$A37,'IEA-MethaneAbatement-US'!$L:$L,$C$1))+(VLOOKUP($D$1,'Multipliers and Adjustments'!$A$70:$I$86,TRUNC(COLUMN(G$2)/5)+2,FALSE)*SUMIFS('IEA-MethaneAbatement-US'!$M:$M,'IEA-MethaneAbatement-US'!$N:$N,"&lt;"&amp;$B37,'IEA-MethaneAbatement-US'!$N:$N,"&gt;="&amp;$A37,'IEA-MethaneAbatement-US'!$L:$L,$D$1)))*'State Downscaling Multipliers'!$B$7*(1+'EPA to IEA Scaling'!K$10)</f>
        <v>12436592360.288277</v>
      </c>
      <c r="H37" s="105">
        <f>((VLOOKUP($B$1,'Multipliers and Adjustments'!$A$70:$I$86,TRUNC(COLUMN(H$2)/5)+2,FALSE)*SUMIFS('IEA-MethaneAbatement-US'!$M:$M,'IEA-MethaneAbatement-US'!$N:$N,"&lt;"&amp;$B37,'IEA-MethaneAbatement-US'!$N:$N,"&gt;="&amp;$A37,'IEA-MethaneAbatement-US'!$L:$L,$B$1))+(VLOOKUP($C$1,'Multipliers and Adjustments'!$A$70:$I$86,TRUNC(COLUMN(H$2)/5)+2,FALSE)*SUMIFS('IEA-MethaneAbatement-US'!$M:$M,'IEA-MethaneAbatement-US'!$N:$N,"&lt;"&amp;$B37,'IEA-MethaneAbatement-US'!$N:$N,"&gt;="&amp;$A37,'IEA-MethaneAbatement-US'!$L:$L,$C$1))+(VLOOKUP($D$1,'Multipliers and Adjustments'!$A$70:$I$86,TRUNC(COLUMN(H$2)/5)+2,FALSE)*SUMIFS('IEA-MethaneAbatement-US'!$M:$M,'IEA-MethaneAbatement-US'!$N:$N,"&lt;"&amp;$B37,'IEA-MethaneAbatement-US'!$N:$N,"&gt;="&amp;$A37,'IEA-MethaneAbatement-US'!$L:$L,$D$1)))*'State Downscaling Multipliers'!$B$7*(1+'EPA to IEA Scaling'!L$10)</f>
        <v>12524250327.31086</v>
      </c>
      <c r="I37" s="2">
        <f>((VLOOKUP($B$1,'Multipliers and Adjustments'!$A$70:$I$86,TRUNC(COLUMN(I$2)/5)+2,FALSE)*SUMIFS('IEA-MethaneAbatement-US'!$M:$M,'IEA-MethaneAbatement-US'!$N:$N,"&lt;"&amp;$B37,'IEA-MethaneAbatement-US'!$N:$N,"&gt;="&amp;$A37,'IEA-MethaneAbatement-US'!$L:$L,$B$1))+(VLOOKUP($C$1,'Multipliers and Adjustments'!$A$70:$I$86,TRUNC(COLUMN(I$2)/5)+2,FALSE)*SUMIFS('IEA-MethaneAbatement-US'!$M:$M,'IEA-MethaneAbatement-US'!$N:$N,"&lt;"&amp;$B37,'IEA-MethaneAbatement-US'!$N:$N,"&gt;="&amp;$A37,'IEA-MethaneAbatement-US'!$L:$L,$C$1))+(VLOOKUP($D$1,'Multipliers and Adjustments'!$A$70:$I$86,TRUNC(COLUMN(I$2)/5)+2,FALSE)*SUMIFS('IEA-MethaneAbatement-US'!$M:$M,'IEA-MethaneAbatement-US'!$N:$N,"&lt;"&amp;$B37,'IEA-MethaneAbatement-US'!$N:$N,"&gt;="&amp;$A37,'IEA-MethaneAbatement-US'!$L:$L,$D$1)))*'State Downscaling Multipliers'!$B$7*(1+'EPA to IEA Scaling'!M$10)</f>
        <v>12643119462.021538</v>
      </c>
      <c r="J37" s="2">
        <f>((VLOOKUP($B$1,'Multipliers and Adjustments'!$A$70:$I$86,TRUNC(COLUMN(J$2)/5)+2,FALSE)*SUMIFS('IEA-MethaneAbatement-US'!$M:$M,'IEA-MethaneAbatement-US'!$N:$N,"&lt;"&amp;$B37,'IEA-MethaneAbatement-US'!$N:$N,"&gt;="&amp;$A37,'IEA-MethaneAbatement-US'!$L:$L,$B$1))+(VLOOKUP($C$1,'Multipliers and Adjustments'!$A$70:$I$86,TRUNC(COLUMN(J$2)/5)+2,FALSE)*SUMIFS('IEA-MethaneAbatement-US'!$M:$M,'IEA-MethaneAbatement-US'!$N:$N,"&lt;"&amp;$B37,'IEA-MethaneAbatement-US'!$N:$N,"&gt;="&amp;$A37,'IEA-MethaneAbatement-US'!$L:$L,$C$1))+(VLOOKUP($D$1,'Multipliers and Adjustments'!$A$70:$I$86,TRUNC(COLUMN(J$2)/5)+2,FALSE)*SUMIFS('IEA-MethaneAbatement-US'!$M:$M,'IEA-MethaneAbatement-US'!$N:$N,"&lt;"&amp;$B37,'IEA-MethaneAbatement-US'!$N:$N,"&gt;="&amp;$A37,'IEA-MethaneAbatement-US'!$L:$L,$D$1)))*'State Downscaling Multipliers'!$B$7*(1+'EPA to IEA Scaling'!N$10)</f>
        <v>12760048715.001274</v>
      </c>
      <c r="K37" s="2">
        <f>((VLOOKUP($B$1,'Multipliers and Adjustments'!$A$70:$I$86,TRUNC(COLUMN(K$2)/5)+2,FALSE)*SUMIFS('IEA-MethaneAbatement-US'!$M:$M,'IEA-MethaneAbatement-US'!$N:$N,"&lt;"&amp;$B37,'IEA-MethaneAbatement-US'!$N:$N,"&gt;="&amp;$A37,'IEA-MethaneAbatement-US'!$L:$L,$B$1))+(VLOOKUP($C$1,'Multipliers and Adjustments'!$A$70:$I$86,TRUNC(COLUMN(K$2)/5)+2,FALSE)*SUMIFS('IEA-MethaneAbatement-US'!$M:$M,'IEA-MethaneAbatement-US'!$N:$N,"&lt;"&amp;$B37,'IEA-MethaneAbatement-US'!$N:$N,"&gt;="&amp;$A37,'IEA-MethaneAbatement-US'!$L:$L,$C$1))+(VLOOKUP($D$1,'Multipliers and Adjustments'!$A$70:$I$86,TRUNC(COLUMN(K$2)/5)+2,FALSE)*SUMIFS('IEA-MethaneAbatement-US'!$M:$M,'IEA-MethaneAbatement-US'!$N:$N,"&lt;"&amp;$B37,'IEA-MethaneAbatement-US'!$N:$N,"&gt;="&amp;$A37,'IEA-MethaneAbatement-US'!$L:$L,$D$1)))*'State Downscaling Multipliers'!$B$7*(1+'EPA to IEA Scaling'!O$10)</f>
        <v>12875085188.68047</v>
      </c>
      <c r="L37" s="2">
        <f>((VLOOKUP($B$1,'Multipliers and Adjustments'!$A$70:$I$86,TRUNC(COLUMN(L$2)/5)+2,FALSE)*SUMIFS('IEA-MethaneAbatement-US'!$M:$M,'IEA-MethaneAbatement-US'!$N:$N,"&lt;"&amp;$B37,'IEA-MethaneAbatement-US'!$N:$N,"&gt;="&amp;$A37,'IEA-MethaneAbatement-US'!$L:$L,$B$1))+(VLOOKUP($C$1,'Multipliers and Adjustments'!$A$70:$I$86,TRUNC(COLUMN(L$2)/5)+2,FALSE)*SUMIFS('IEA-MethaneAbatement-US'!$M:$M,'IEA-MethaneAbatement-US'!$N:$N,"&lt;"&amp;$B37,'IEA-MethaneAbatement-US'!$N:$N,"&gt;="&amp;$A37,'IEA-MethaneAbatement-US'!$L:$L,$C$1))+(VLOOKUP($D$1,'Multipliers and Adjustments'!$A$70:$I$86,TRUNC(COLUMN(L$2)/5)+2,FALSE)*SUMIFS('IEA-MethaneAbatement-US'!$M:$M,'IEA-MethaneAbatement-US'!$N:$N,"&lt;"&amp;$B37,'IEA-MethaneAbatement-US'!$N:$N,"&gt;="&amp;$A37,'IEA-MethaneAbatement-US'!$L:$L,$D$1)))*'State Downscaling Multipliers'!$B$7*(1+'EPA to IEA Scaling'!P$10)</f>
        <v>12988274472.801752</v>
      </c>
      <c r="M37" s="105">
        <f>((VLOOKUP($B$1,'Multipliers and Adjustments'!$A$70:$I$86,TRUNC(COLUMN(M$2)/5)+2,FALSE)*SUMIFS('IEA-MethaneAbatement-US'!$M:$M,'IEA-MethaneAbatement-US'!$N:$N,"&lt;"&amp;$B37,'IEA-MethaneAbatement-US'!$N:$N,"&gt;="&amp;$A37,'IEA-MethaneAbatement-US'!$L:$L,$B$1))+(VLOOKUP($C$1,'Multipliers and Adjustments'!$A$70:$I$86,TRUNC(COLUMN(M$2)/5)+2,FALSE)*SUMIFS('IEA-MethaneAbatement-US'!$M:$M,'IEA-MethaneAbatement-US'!$N:$N,"&lt;"&amp;$B37,'IEA-MethaneAbatement-US'!$N:$N,"&gt;="&amp;$A37,'IEA-MethaneAbatement-US'!$L:$L,$C$1))+(VLOOKUP($D$1,'Multipliers and Adjustments'!$A$70:$I$86,TRUNC(COLUMN(M$2)/5)+2,FALSE)*SUMIFS('IEA-MethaneAbatement-US'!$M:$M,'IEA-MethaneAbatement-US'!$N:$N,"&lt;"&amp;$B37,'IEA-MethaneAbatement-US'!$N:$N,"&gt;="&amp;$A37,'IEA-MethaneAbatement-US'!$L:$L,$D$1)))*'State Downscaling Multipliers'!$B$7*(1+'EPA to IEA Scaling'!Q$10)</f>
        <v>13099660704.661392</v>
      </c>
      <c r="N37" s="2">
        <f>((VLOOKUP($B$1,'Multipliers and Adjustments'!$A$70:$I$86,TRUNC(COLUMN(N$2)/5)+2,FALSE)*SUMIFS('IEA-MethaneAbatement-US'!$M:$M,'IEA-MethaneAbatement-US'!$N:$N,"&lt;"&amp;$B37,'IEA-MethaneAbatement-US'!$N:$N,"&gt;="&amp;$A37,'IEA-MethaneAbatement-US'!$L:$L,$B$1))+(VLOOKUP($C$1,'Multipliers and Adjustments'!$A$70:$I$86,TRUNC(COLUMN(N$2)/5)+2,FALSE)*SUMIFS('IEA-MethaneAbatement-US'!$M:$M,'IEA-MethaneAbatement-US'!$N:$N,"&lt;"&amp;$B37,'IEA-MethaneAbatement-US'!$N:$N,"&gt;="&amp;$A37,'IEA-MethaneAbatement-US'!$L:$L,$C$1))+(VLOOKUP($D$1,'Multipliers and Adjustments'!$A$70:$I$86,TRUNC(COLUMN(N$2)/5)+2,FALSE)*SUMIFS('IEA-MethaneAbatement-US'!$M:$M,'IEA-MethaneAbatement-US'!$N:$N,"&lt;"&amp;$B37,'IEA-MethaneAbatement-US'!$N:$N,"&gt;="&amp;$A37,'IEA-MethaneAbatement-US'!$L:$L,$D$1)))*'State Downscaling Multipliers'!$B$7*(1+'EPA to IEA Scaling'!R$10)</f>
        <v>13209238697.61211</v>
      </c>
      <c r="O37" s="2">
        <f>((VLOOKUP($B$1,'Multipliers and Adjustments'!$A$70:$I$86,TRUNC(COLUMN(O$2)/5)+2,FALSE)*SUMIFS('IEA-MethaneAbatement-US'!$M:$M,'IEA-MethaneAbatement-US'!$N:$N,"&lt;"&amp;$B37,'IEA-MethaneAbatement-US'!$N:$N,"&gt;="&amp;$A37,'IEA-MethaneAbatement-US'!$L:$L,$B$1))+(VLOOKUP($C$1,'Multipliers and Adjustments'!$A$70:$I$86,TRUNC(COLUMN(O$2)/5)+2,FALSE)*SUMIFS('IEA-MethaneAbatement-US'!$M:$M,'IEA-MethaneAbatement-US'!$N:$N,"&lt;"&amp;$B37,'IEA-MethaneAbatement-US'!$N:$N,"&gt;="&amp;$A37,'IEA-MethaneAbatement-US'!$L:$L,$C$1))+(VLOOKUP($D$1,'Multipliers and Adjustments'!$A$70:$I$86,TRUNC(COLUMN(O$2)/5)+2,FALSE)*SUMIFS('IEA-MethaneAbatement-US'!$M:$M,'IEA-MethaneAbatement-US'!$N:$N,"&lt;"&amp;$B37,'IEA-MethaneAbatement-US'!$N:$N,"&gt;="&amp;$A37,'IEA-MethaneAbatement-US'!$L:$L,$D$1)))*'State Downscaling Multipliers'!$B$7*(1+'EPA to IEA Scaling'!S$10)</f>
        <v>13317989827.52063</v>
      </c>
      <c r="P37" s="2">
        <f>((VLOOKUP($B$1,'Multipliers and Adjustments'!$A$70:$I$86,TRUNC(COLUMN(P$2)/5)+2,FALSE)*SUMIFS('IEA-MethaneAbatement-US'!$M:$M,'IEA-MethaneAbatement-US'!$N:$N,"&lt;"&amp;$B37,'IEA-MethaneAbatement-US'!$N:$N,"&gt;="&amp;$A37,'IEA-MethaneAbatement-US'!$L:$L,$B$1))+(VLOOKUP($C$1,'Multipliers and Adjustments'!$A$70:$I$86,TRUNC(COLUMN(P$2)/5)+2,FALSE)*SUMIFS('IEA-MethaneAbatement-US'!$M:$M,'IEA-MethaneAbatement-US'!$N:$N,"&lt;"&amp;$B37,'IEA-MethaneAbatement-US'!$N:$N,"&gt;="&amp;$A37,'IEA-MethaneAbatement-US'!$L:$L,$C$1))+(VLOOKUP($D$1,'Multipliers and Adjustments'!$A$70:$I$86,TRUNC(COLUMN(P$2)/5)+2,FALSE)*SUMIFS('IEA-MethaneAbatement-US'!$M:$M,'IEA-MethaneAbatement-US'!$N:$N,"&lt;"&amp;$B37,'IEA-MethaneAbatement-US'!$N:$N,"&gt;="&amp;$A37,'IEA-MethaneAbatement-US'!$L:$L,$D$1)))*'State Downscaling Multipliers'!$B$7*(1+'EPA to IEA Scaling'!T$10)</f>
        <v>13425923418.329611</v>
      </c>
      <c r="Q37" s="2">
        <f>((VLOOKUP($B$1,'Multipliers and Adjustments'!$A$70:$I$86,TRUNC(COLUMN(Q$2)/5)+2,FALSE)*SUMIFS('IEA-MethaneAbatement-US'!$M:$M,'IEA-MethaneAbatement-US'!$N:$N,"&lt;"&amp;$B37,'IEA-MethaneAbatement-US'!$N:$N,"&gt;="&amp;$A37,'IEA-MethaneAbatement-US'!$L:$L,$B$1))+(VLOOKUP($C$1,'Multipliers and Adjustments'!$A$70:$I$86,TRUNC(COLUMN(Q$2)/5)+2,FALSE)*SUMIFS('IEA-MethaneAbatement-US'!$M:$M,'IEA-MethaneAbatement-US'!$N:$N,"&lt;"&amp;$B37,'IEA-MethaneAbatement-US'!$N:$N,"&gt;="&amp;$A37,'IEA-MethaneAbatement-US'!$L:$L,$C$1))+(VLOOKUP($D$1,'Multipliers and Adjustments'!$A$70:$I$86,TRUNC(COLUMN(Q$2)/5)+2,FALSE)*SUMIFS('IEA-MethaneAbatement-US'!$M:$M,'IEA-MethaneAbatement-US'!$N:$N,"&lt;"&amp;$B37,'IEA-MethaneAbatement-US'!$N:$N,"&gt;="&amp;$A37,'IEA-MethaneAbatement-US'!$L:$L,$D$1)))*'State Downscaling Multipliers'!$B$7*(1+'EPA to IEA Scaling'!U$10)</f>
        <v>13533048654.320766</v>
      </c>
      <c r="R37" s="105">
        <f>((VLOOKUP($B$1,'Multipliers and Adjustments'!$A$70:$I$86,TRUNC(COLUMN(R$2)/5)+2,FALSE)*SUMIFS('IEA-MethaneAbatement-US'!$M:$M,'IEA-MethaneAbatement-US'!$N:$N,"&lt;"&amp;$B37,'IEA-MethaneAbatement-US'!$N:$N,"&gt;="&amp;$A37,'IEA-MethaneAbatement-US'!$L:$L,$B$1))+(VLOOKUP($C$1,'Multipliers and Adjustments'!$A$70:$I$86,TRUNC(COLUMN(R$2)/5)+2,FALSE)*SUMIFS('IEA-MethaneAbatement-US'!$M:$M,'IEA-MethaneAbatement-US'!$N:$N,"&lt;"&amp;$B37,'IEA-MethaneAbatement-US'!$N:$N,"&gt;="&amp;$A37,'IEA-MethaneAbatement-US'!$L:$L,$C$1))+(VLOOKUP($D$1,'Multipliers and Adjustments'!$A$70:$I$86,TRUNC(COLUMN(R$2)/5)+2,FALSE)*SUMIFS('IEA-MethaneAbatement-US'!$M:$M,'IEA-MethaneAbatement-US'!$N:$N,"&lt;"&amp;$B37,'IEA-MethaneAbatement-US'!$N:$N,"&gt;="&amp;$A37,'IEA-MethaneAbatement-US'!$L:$L,$D$1)))*'State Downscaling Multipliers'!$B$7*(1+'EPA to IEA Scaling'!V$10)</f>
        <v>13639374582.71998</v>
      </c>
      <c r="S37" s="2">
        <f>((VLOOKUP($B$1,'Multipliers and Adjustments'!$A$70:$I$86,TRUNC(COLUMN(S$2)/5)+2,FALSE)*SUMIFS('IEA-MethaneAbatement-US'!$M:$M,'IEA-MethaneAbatement-US'!$N:$N,"&lt;"&amp;$B37,'IEA-MethaneAbatement-US'!$N:$N,"&gt;="&amp;$A37,'IEA-MethaneAbatement-US'!$L:$L,$B$1))+(VLOOKUP($C$1,'Multipliers and Adjustments'!$A$70:$I$86,TRUNC(COLUMN(S$2)/5)+2,FALSE)*SUMIFS('IEA-MethaneAbatement-US'!$M:$M,'IEA-MethaneAbatement-US'!$N:$N,"&lt;"&amp;$B37,'IEA-MethaneAbatement-US'!$N:$N,"&gt;="&amp;$A37,'IEA-MethaneAbatement-US'!$L:$L,$C$1))+(VLOOKUP($D$1,'Multipliers and Adjustments'!$A$70:$I$86,TRUNC(COLUMN(S$2)/5)+2,FALSE)*SUMIFS('IEA-MethaneAbatement-US'!$M:$M,'IEA-MethaneAbatement-US'!$N:$N,"&lt;"&amp;$B37,'IEA-MethaneAbatement-US'!$N:$N,"&gt;="&amp;$A37,'IEA-MethaneAbatement-US'!$L:$L,$D$1)))*'State Downscaling Multipliers'!$B$7*(1+'EPA to IEA Scaling'!W$10)</f>
        <v>13735713203.771338</v>
      </c>
      <c r="T37" s="2">
        <f>((VLOOKUP($B$1,'Multipliers and Adjustments'!$A$70:$I$86,TRUNC(COLUMN(T$2)/5)+2,FALSE)*SUMIFS('IEA-MethaneAbatement-US'!$M:$M,'IEA-MethaneAbatement-US'!$N:$N,"&lt;"&amp;$B37,'IEA-MethaneAbatement-US'!$N:$N,"&gt;="&amp;$A37,'IEA-MethaneAbatement-US'!$L:$L,$B$1))+(VLOOKUP($C$1,'Multipliers and Adjustments'!$A$70:$I$86,TRUNC(COLUMN(T$2)/5)+2,FALSE)*SUMIFS('IEA-MethaneAbatement-US'!$M:$M,'IEA-MethaneAbatement-US'!$N:$N,"&lt;"&amp;$B37,'IEA-MethaneAbatement-US'!$N:$N,"&gt;="&amp;$A37,'IEA-MethaneAbatement-US'!$L:$L,$C$1))+(VLOOKUP($D$1,'Multipliers and Adjustments'!$A$70:$I$86,TRUNC(COLUMN(T$2)/5)+2,FALSE)*SUMIFS('IEA-MethaneAbatement-US'!$M:$M,'IEA-MethaneAbatement-US'!$N:$N,"&lt;"&amp;$B37,'IEA-MethaneAbatement-US'!$N:$N,"&gt;="&amp;$A37,'IEA-MethaneAbatement-US'!$L:$L,$D$1)))*'State Downscaling Multipliers'!$B$7*(1+'EPA to IEA Scaling'!X$10)</f>
        <v>13832139574.651485</v>
      </c>
      <c r="U37" s="2">
        <f>((VLOOKUP($B$1,'Multipliers and Adjustments'!$A$70:$I$86,TRUNC(COLUMN(U$2)/5)+2,FALSE)*SUMIFS('IEA-MethaneAbatement-US'!$M:$M,'IEA-MethaneAbatement-US'!$N:$N,"&lt;"&amp;$B37,'IEA-MethaneAbatement-US'!$N:$N,"&gt;="&amp;$A37,'IEA-MethaneAbatement-US'!$L:$L,$B$1))+(VLOOKUP($C$1,'Multipliers and Adjustments'!$A$70:$I$86,TRUNC(COLUMN(U$2)/5)+2,FALSE)*SUMIFS('IEA-MethaneAbatement-US'!$M:$M,'IEA-MethaneAbatement-US'!$N:$N,"&lt;"&amp;$B37,'IEA-MethaneAbatement-US'!$N:$N,"&gt;="&amp;$A37,'IEA-MethaneAbatement-US'!$L:$L,$C$1))+(VLOOKUP($D$1,'Multipliers and Adjustments'!$A$70:$I$86,TRUNC(COLUMN(U$2)/5)+2,FALSE)*SUMIFS('IEA-MethaneAbatement-US'!$M:$M,'IEA-MethaneAbatement-US'!$N:$N,"&lt;"&amp;$B37,'IEA-MethaneAbatement-US'!$N:$N,"&gt;="&amp;$A37,'IEA-MethaneAbatement-US'!$L:$L,$D$1)))*'State Downscaling Multipliers'!$B$7*(1+'EPA to IEA Scaling'!Y$10)</f>
        <v>13928653815.305113</v>
      </c>
      <c r="V37" s="2">
        <f>((VLOOKUP($B$1,'Multipliers and Adjustments'!$A$70:$I$86,TRUNC(COLUMN(V$2)/5)+2,FALSE)*SUMIFS('IEA-MethaneAbatement-US'!$M:$M,'IEA-MethaneAbatement-US'!$N:$N,"&lt;"&amp;$B37,'IEA-MethaneAbatement-US'!$N:$N,"&gt;="&amp;$A37,'IEA-MethaneAbatement-US'!$L:$L,$B$1))+(VLOOKUP($C$1,'Multipliers and Adjustments'!$A$70:$I$86,TRUNC(COLUMN(V$2)/5)+2,FALSE)*SUMIFS('IEA-MethaneAbatement-US'!$M:$M,'IEA-MethaneAbatement-US'!$N:$N,"&lt;"&amp;$B37,'IEA-MethaneAbatement-US'!$N:$N,"&gt;="&amp;$A37,'IEA-MethaneAbatement-US'!$L:$L,$C$1))+(VLOOKUP($D$1,'Multipliers and Adjustments'!$A$70:$I$86,TRUNC(COLUMN(V$2)/5)+2,FALSE)*SUMIFS('IEA-MethaneAbatement-US'!$M:$M,'IEA-MethaneAbatement-US'!$N:$N,"&lt;"&amp;$B37,'IEA-MethaneAbatement-US'!$N:$N,"&gt;="&amp;$A37,'IEA-MethaneAbatement-US'!$L:$L,$D$1)))*'State Downscaling Multipliers'!$B$7*(1+'EPA to IEA Scaling'!Z$10)</f>
        <v>14025256045.8958</v>
      </c>
      <c r="W37" s="105">
        <f>((VLOOKUP($B$1,'Multipliers and Adjustments'!$A$70:$I$86,TRUNC(COLUMN(W$2)/5)+2,FALSE)*SUMIFS('IEA-MethaneAbatement-US'!$M:$M,'IEA-MethaneAbatement-US'!$N:$N,"&lt;"&amp;$B37,'IEA-MethaneAbatement-US'!$N:$N,"&gt;="&amp;$A37,'IEA-MethaneAbatement-US'!$L:$L,$B$1))+(VLOOKUP($C$1,'Multipliers and Adjustments'!$A$70:$I$86,TRUNC(COLUMN(W$2)/5)+2,FALSE)*SUMIFS('IEA-MethaneAbatement-US'!$M:$M,'IEA-MethaneAbatement-US'!$N:$N,"&lt;"&amp;$B37,'IEA-MethaneAbatement-US'!$N:$N,"&gt;="&amp;$A37,'IEA-MethaneAbatement-US'!$L:$L,$C$1))+(VLOOKUP($D$1,'Multipliers and Adjustments'!$A$70:$I$86,TRUNC(COLUMN(W$2)/5)+2,FALSE)*SUMIFS('IEA-MethaneAbatement-US'!$M:$M,'IEA-MethaneAbatement-US'!$N:$N,"&lt;"&amp;$B37,'IEA-MethaneAbatement-US'!$N:$N,"&gt;="&amp;$A37,'IEA-MethaneAbatement-US'!$L:$L,$D$1)))*'State Downscaling Multipliers'!$B$7*(1+'EPA to IEA Scaling'!AA$10)</f>
        <v>14121946386.80607</v>
      </c>
      <c r="X37" s="2">
        <f>((VLOOKUP($B$1,'Multipliers and Adjustments'!$A$70:$I$86,TRUNC(COLUMN(X$2)/5)+2,FALSE)*SUMIFS('IEA-MethaneAbatement-US'!$M:$M,'IEA-MethaneAbatement-US'!$N:$N,"&lt;"&amp;$B37,'IEA-MethaneAbatement-US'!$N:$N,"&gt;="&amp;$A37,'IEA-MethaneAbatement-US'!$L:$L,$B$1))+(VLOOKUP($C$1,'Multipliers and Adjustments'!$A$70:$I$86,TRUNC(COLUMN(X$2)/5)+2,FALSE)*SUMIFS('IEA-MethaneAbatement-US'!$M:$M,'IEA-MethaneAbatement-US'!$N:$N,"&lt;"&amp;$B37,'IEA-MethaneAbatement-US'!$N:$N,"&gt;="&amp;$A37,'IEA-MethaneAbatement-US'!$L:$L,$C$1))+(VLOOKUP($D$1,'Multipliers and Adjustments'!$A$70:$I$86,TRUNC(COLUMN(X$2)/5)+2,FALSE)*SUMIFS('IEA-MethaneAbatement-US'!$M:$M,'IEA-MethaneAbatement-US'!$N:$N,"&lt;"&amp;$B37,'IEA-MethaneAbatement-US'!$N:$N,"&gt;="&amp;$A37,'IEA-MethaneAbatement-US'!$L:$L,$D$1)))*'State Downscaling Multipliers'!$B$7*(1+'EPA to IEA Scaling'!AB$10)</f>
        <v>14211559149.77511</v>
      </c>
      <c r="Y37" s="2">
        <f>((VLOOKUP($B$1,'Multipliers and Adjustments'!$A$70:$I$86,TRUNC(COLUMN(Y$2)/5)+2,FALSE)*SUMIFS('IEA-MethaneAbatement-US'!$M:$M,'IEA-MethaneAbatement-US'!$N:$N,"&lt;"&amp;$B37,'IEA-MethaneAbatement-US'!$N:$N,"&gt;="&amp;$A37,'IEA-MethaneAbatement-US'!$L:$L,$B$1))+(VLOOKUP($C$1,'Multipliers and Adjustments'!$A$70:$I$86,TRUNC(COLUMN(Y$2)/5)+2,FALSE)*SUMIFS('IEA-MethaneAbatement-US'!$M:$M,'IEA-MethaneAbatement-US'!$N:$N,"&lt;"&amp;$B37,'IEA-MethaneAbatement-US'!$N:$N,"&gt;="&amp;$A37,'IEA-MethaneAbatement-US'!$L:$L,$C$1))+(VLOOKUP($D$1,'Multipliers and Adjustments'!$A$70:$I$86,TRUNC(COLUMN(Y$2)/5)+2,FALSE)*SUMIFS('IEA-MethaneAbatement-US'!$M:$M,'IEA-MethaneAbatement-US'!$N:$N,"&lt;"&amp;$B37,'IEA-MethaneAbatement-US'!$N:$N,"&gt;="&amp;$A37,'IEA-MethaneAbatement-US'!$L:$L,$D$1)))*'State Downscaling Multipliers'!$B$7*(1+'EPA to IEA Scaling'!AC$10)</f>
        <v>14300489855.5851</v>
      </c>
      <c r="Z37" s="2">
        <f>((VLOOKUP($B$1,'Multipliers and Adjustments'!$A$70:$I$86,TRUNC(COLUMN(Z$2)/5)+2,FALSE)*SUMIFS('IEA-MethaneAbatement-US'!$M:$M,'IEA-MethaneAbatement-US'!$N:$N,"&lt;"&amp;$B37,'IEA-MethaneAbatement-US'!$N:$N,"&gt;="&amp;$A37,'IEA-MethaneAbatement-US'!$L:$L,$B$1))+(VLOOKUP($C$1,'Multipliers and Adjustments'!$A$70:$I$86,TRUNC(COLUMN(Z$2)/5)+2,FALSE)*SUMIFS('IEA-MethaneAbatement-US'!$M:$M,'IEA-MethaneAbatement-US'!$N:$N,"&lt;"&amp;$B37,'IEA-MethaneAbatement-US'!$N:$N,"&gt;="&amp;$A37,'IEA-MethaneAbatement-US'!$L:$L,$C$1))+(VLOOKUP($D$1,'Multipliers and Adjustments'!$A$70:$I$86,TRUNC(COLUMN(Z$2)/5)+2,FALSE)*SUMIFS('IEA-MethaneAbatement-US'!$M:$M,'IEA-MethaneAbatement-US'!$N:$N,"&lt;"&amp;$B37,'IEA-MethaneAbatement-US'!$N:$N,"&gt;="&amp;$A37,'IEA-MethaneAbatement-US'!$L:$L,$D$1)))*'State Downscaling Multipliers'!$B$7*(1+'EPA to IEA Scaling'!AD$10)</f>
        <v>14388746261.584948</v>
      </c>
      <c r="AA37" s="2">
        <f>((VLOOKUP($B$1,'Multipliers and Adjustments'!$A$70:$I$86,TRUNC(COLUMN(AA$2)/5)+2,FALSE)*SUMIFS('IEA-MethaneAbatement-US'!$M:$M,'IEA-MethaneAbatement-US'!$N:$N,"&lt;"&amp;$B37,'IEA-MethaneAbatement-US'!$N:$N,"&gt;="&amp;$A37,'IEA-MethaneAbatement-US'!$L:$L,$B$1))+(VLOOKUP($C$1,'Multipliers and Adjustments'!$A$70:$I$86,TRUNC(COLUMN(AA$2)/5)+2,FALSE)*SUMIFS('IEA-MethaneAbatement-US'!$M:$M,'IEA-MethaneAbatement-US'!$N:$N,"&lt;"&amp;$B37,'IEA-MethaneAbatement-US'!$N:$N,"&gt;="&amp;$A37,'IEA-MethaneAbatement-US'!$L:$L,$C$1))+(VLOOKUP($D$1,'Multipliers and Adjustments'!$A$70:$I$86,TRUNC(COLUMN(AA$2)/5)+2,FALSE)*SUMIFS('IEA-MethaneAbatement-US'!$M:$M,'IEA-MethaneAbatement-US'!$N:$N,"&lt;"&amp;$B37,'IEA-MethaneAbatement-US'!$N:$N,"&gt;="&amp;$A37,'IEA-MethaneAbatement-US'!$L:$L,$D$1)))*'State Downscaling Multipliers'!$B$7*(1+'EPA to IEA Scaling'!AE$10)</f>
        <v>14476336007.930792</v>
      </c>
      <c r="AB37" s="105">
        <f>((VLOOKUP($B$1,'Multipliers and Adjustments'!$A$70:$I$86,TRUNC(COLUMN(AB$2)/5)+2,FALSE)*SUMIFS('IEA-MethaneAbatement-US'!$M:$M,'IEA-MethaneAbatement-US'!$N:$N,"&lt;"&amp;$B37,'IEA-MethaneAbatement-US'!$N:$N,"&gt;="&amp;$A37,'IEA-MethaneAbatement-US'!$L:$L,$B$1))+(VLOOKUP($C$1,'Multipliers and Adjustments'!$A$70:$I$86,TRUNC(COLUMN(AB$2)/5)+2,FALSE)*SUMIFS('IEA-MethaneAbatement-US'!$M:$M,'IEA-MethaneAbatement-US'!$N:$N,"&lt;"&amp;$B37,'IEA-MethaneAbatement-US'!$N:$N,"&gt;="&amp;$A37,'IEA-MethaneAbatement-US'!$L:$L,$C$1))+(VLOOKUP($D$1,'Multipliers and Adjustments'!$A$70:$I$86,TRUNC(COLUMN(AB$2)/5)+2,FALSE)*SUMIFS('IEA-MethaneAbatement-US'!$M:$M,'IEA-MethaneAbatement-US'!$N:$N,"&lt;"&amp;$B37,'IEA-MethaneAbatement-US'!$N:$N,"&gt;="&amp;$A37,'IEA-MethaneAbatement-US'!$L:$L,$D$1)))*'State Downscaling Multipliers'!$B$7*(1+'EPA to IEA Scaling'!AF$10)</f>
        <v>14563266619.790617</v>
      </c>
      <c r="AC37" s="2">
        <f>((VLOOKUP($B$1,'Multipliers and Adjustments'!$A$70:$I$86,TRUNC(COLUMN(AC$2)/5)+2,FALSE)*SUMIFS('IEA-MethaneAbatement-US'!$M:$M,'IEA-MethaneAbatement-US'!$N:$N,"&lt;"&amp;$B37,'IEA-MethaneAbatement-US'!$N:$N,"&gt;="&amp;$A37,'IEA-MethaneAbatement-US'!$L:$L,$B$1))+(VLOOKUP($C$1,'Multipliers and Adjustments'!$A$70:$I$86,TRUNC(COLUMN(AC$2)/5)+2,FALSE)*SUMIFS('IEA-MethaneAbatement-US'!$M:$M,'IEA-MethaneAbatement-US'!$N:$N,"&lt;"&amp;$B37,'IEA-MethaneAbatement-US'!$N:$N,"&gt;="&amp;$A37,'IEA-MethaneAbatement-US'!$L:$L,$C$1))+(VLOOKUP($D$1,'Multipliers and Adjustments'!$A$70:$I$86,TRUNC(COLUMN(AC$2)/5)+2,FALSE)*SUMIFS('IEA-MethaneAbatement-US'!$M:$M,'IEA-MethaneAbatement-US'!$N:$N,"&lt;"&amp;$B37,'IEA-MethaneAbatement-US'!$N:$N,"&gt;="&amp;$A37,'IEA-MethaneAbatement-US'!$L:$L,$D$1)))*'State Downscaling Multipliers'!$B$7*(1+'EPA to IEA Scaling'!AG$10)</f>
        <v>14647504398.981922</v>
      </c>
      <c r="AD37" s="2">
        <f>((VLOOKUP($B$1,'Multipliers and Adjustments'!$A$70:$I$86,TRUNC(COLUMN(AD$2)/5)+2,FALSE)*SUMIFS('IEA-MethaneAbatement-US'!$M:$M,'IEA-MethaneAbatement-US'!$N:$N,"&lt;"&amp;$B37,'IEA-MethaneAbatement-US'!$N:$N,"&gt;="&amp;$A37,'IEA-MethaneAbatement-US'!$L:$L,$B$1))+(VLOOKUP($C$1,'Multipliers and Adjustments'!$A$70:$I$86,TRUNC(COLUMN(AD$2)/5)+2,FALSE)*SUMIFS('IEA-MethaneAbatement-US'!$M:$M,'IEA-MethaneAbatement-US'!$N:$N,"&lt;"&amp;$B37,'IEA-MethaneAbatement-US'!$N:$N,"&gt;="&amp;$A37,'IEA-MethaneAbatement-US'!$L:$L,$C$1))+(VLOOKUP($D$1,'Multipliers and Adjustments'!$A$70:$I$86,TRUNC(COLUMN(AD$2)/5)+2,FALSE)*SUMIFS('IEA-MethaneAbatement-US'!$M:$M,'IEA-MethaneAbatement-US'!$N:$N,"&lt;"&amp;$B37,'IEA-MethaneAbatement-US'!$N:$N,"&gt;="&amp;$A37,'IEA-MethaneAbatement-US'!$L:$L,$D$1)))*'State Downscaling Multipliers'!$B$7*(1+'EPA to IEA Scaling'!AH$10)</f>
        <v>14731609923.562567</v>
      </c>
      <c r="AE37" s="2">
        <f>((VLOOKUP($B$1,'Multipliers and Adjustments'!$A$70:$I$86,TRUNC(COLUMN(AE$2)/5)+2,FALSE)*SUMIFS('IEA-MethaneAbatement-US'!$M:$M,'IEA-MethaneAbatement-US'!$N:$N,"&lt;"&amp;$B37,'IEA-MethaneAbatement-US'!$N:$N,"&gt;="&amp;$A37,'IEA-MethaneAbatement-US'!$L:$L,$B$1))+(VLOOKUP($C$1,'Multipliers and Adjustments'!$A$70:$I$86,TRUNC(COLUMN(AE$2)/5)+2,FALSE)*SUMIFS('IEA-MethaneAbatement-US'!$M:$M,'IEA-MethaneAbatement-US'!$N:$N,"&lt;"&amp;$B37,'IEA-MethaneAbatement-US'!$N:$N,"&gt;="&amp;$A37,'IEA-MethaneAbatement-US'!$L:$L,$C$1))+(VLOOKUP($D$1,'Multipliers and Adjustments'!$A$70:$I$86,TRUNC(COLUMN(AE$2)/5)+2,FALSE)*SUMIFS('IEA-MethaneAbatement-US'!$M:$M,'IEA-MethaneAbatement-US'!$N:$N,"&lt;"&amp;$B37,'IEA-MethaneAbatement-US'!$N:$N,"&gt;="&amp;$A37,'IEA-MethaneAbatement-US'!$L:$L,$D$1)))*'State Downscaling Multipliers'!$B$7*(1+'EPA to IEA Scaling'!AI$10)</f>
        <v>14815583504.750835</v>
      </c>
      <c r="AF37" s="2">
        <f>((VLOOKUP($B$1,'Multipliers and Adjustments'!$A$70:$I$86,TRUNC(COLUMN(AF$2)/5)+2,FALSE)*SUMIFS('IEA-MethaneAbatement-US'!$M:$M,'IEA-MethaneAbatement-US'!$N:$N,"&lt;"&amp;$B37,'IEA-MethaneAbatement-US'!$N:$N,"&gt;="&amp;$A37,'IEA-MethaneAbatement-US'!$L:$L,$B$1))+(VLOOKUP($C$1,'Multipliers and Adjustments'!$A$70:$I$86,TRUNC(COLUMN(AF$2)/5)+2,FALSE)*SUMIFS('IEA-MethaneAbatement-US'!$M:$M,'IEA-MethaneAbatement-US'!$N:$N,"&lt;"&amp;$B37,'IEA-MethaneAbatement-US'!$N:$N,"&gt;="&amp;$A37,'IEA-MethaneAbatement-US'!$L:$L,$C$1))+(VLOOKUP($D$1,'Multipliers and Adjustments'!$A$70:$I$86,TRUNC(COLUMN(AF$2)/5)+2,FALSE)*SUMIFS('IEA-MethaneAbatement-US'!$M:$M,'IEA-MethaneAbatement-US'!$N:$N,"&lt;"&amp;$B37,'IEA-MethaneAbatement-US'!$N:$N,"&gt;="&amp;$A37,'IEA-MethaneAbatement-US'!$L:$L,$D$1)))*'State Downscaling Multipliers'!$B$7*(1+'EPA to IEA Scaling'!AJ$10)</f>
        <v>14899425452.789417</v>
      </c>
      <c r="AG37" s="105">
        <f>((VLOOKUP($B$1,'Multipliers and Adjustments'!$A$70:$I$86,TRUNC(COLUMN(AG$2)/5)+2,FALSE)*SUMIFS('IEA-MethaneAbatement-US'!$M:$M,'IEA-MethaneAbatement-US'!$N:$N,"&lt;"&amp;$B37,'IEA-MethaneAbatement-US'!$N:$N,"&gt;="&amp;$A37,'IEA-MethaneAbatement-US'!$L:$L,$B$1))+(VLOOKUP($C$1,'Multipliers and Adjustments'!$A$70:$I$86,TRUNC(COLUMN(AG$2)/5)+2,FALSE)*SUMIFS('IEA-MethaneAbatement-US'!$M:$M,'IEA-MethaneAbatement-US'!$N:$N,"&lt;"&amp;$B37,'IEA-MethaneAbatement-US'!$N:$N,"&gt;="&amp;$A37,'IEA-MethaneAbatement-US'!$L:$L,$C$1))+(VLOOKUP($D$1,'Multipliers and Adjustments'!$A$70:$I$86,TRUNC(COLUMN(AG$2)/5)+2,FALSE)*SUMIFS('IEA-MethaneAbatement-US'!$M:$M,'IEA-MethaneAbatement-US'!$N:$N,"&lt;"&amp;$B37,'IEA-MethaneAbatement-US'!$N:$N,"&gt;="&amp;$A37,'IEA-MethaneAbatement-US'!$L:$L,$D$1)))*'State Downscaling Multipliers'!$B$7*(1+'EPA to IEA Scaling'!AK$10)</f>
        <v>14983136076.949041</v>
      </c>
      <c r="AH37" s="2">
        <f>((VLOOKUP($B$1,'Multipliers and Adjustments'!$A$70:$I$86,TRUNC(COLUMN(AH$2)/5)+2,FALSE)*SUMIFS('IEA-MethaneAbatement-US'!$M:$M,'IEA-MethaneAbatement-US'!$N:$N,"&lt;"&amp;$B37,'IEA-MethaneAbatement-US'!$N:$N,"&gt;="&amp;$A37,'IEA-MethaneAbatement-US'!$L:$L,$B$1))+(VLOOKUP($C$1,'Multipliers and Adjustments'!$A$70:$I$86,TRUNC(COLUMN(AH$2)/5)+2,FALSE)*SUMIFS('IEA-MethaneAbatement-US'!$M:$M,'IEA-MethaneAbatement-US'!$N:$N,"&lt;"&amp;$B37,'IEA-MethaneAbatement-US'!$N:$N,"&gt;="&amp;$A37,'IEA-MethaneAbatement-US'!$L:$L,$C$1))+(VLOOKUP($D$1,'Multipliers and Adjustments'!$A$70:$I$86,TRUNC(COLUMN(AH$2)/5)+2,FALSE)*SUMIFS('IEA-MethaneAbatement-US'!$M:$M,'IEA-MethaneAbatement-US'!$N:$N,"&lt;"&amp;$B37,'IEA-MethaneAbatement-US'!$N:$N,"&gt;="&amp;$A37,'IEA-MethaneAbatement-US'!$L:$L,$D$1)))*'State Downscaling Multipliers'!$B$7*(1+'EPA to IEA Scaling'!AL$10)</f>
        <v>15059830388.447817</v>
      </c>
      <c r="AI37" s="2">
        <f>((VLOOKUP($B$1,'Multipliers and Adjustments'!$A$70:$I$86,TRUNC(COLUMN(AI$2)/5)+2,FALSE)*SUMIFS('IEA-MethaneAbatement-US'!$M:$M,'IEA-MethaneAbatement-US'!$N:$N,"&lt;"&amp;$B37,'IEA-MethaneAbatement-US'!$N:$N,"&gt;="&amp;$A37,'IEA-MethaneAbatement-US'!$L:$L,$B$1))+(VLOOKUP($C$1,'Multipliers and Adjustments'!$A$70:$I$86,TRUNC(COLUMN(AI$2)/5)+2,FALSE)*SUMIFS('IEA-MethaneAbatement-US'!$M:$M,'IEA-MethaneAbatement-US'!$N:$N,"&lt;"&amp;$B37,'IEA-MethaneAbatement-US'!$N:$N,"&gt;="&amp;$A37,'IEA-MethaneAbatement-US'!$L:$L,$C$1))+(VLOOKUP($D$1,'Multipliers and Adjustments'!$A$70:$I$86,TRUNC(COLUMN(AI$2)/5)+2,FALSE)*SUMIFS('IEA-MethaneAbatement-US'!$M:$M,'IEA-MethaneAbatement-US'!$N:$N,"&lt;"&amp;$B37,'IEA-MethaneAbatement-US'!$N:$N,"&gt;="&amp;$A37,'IEA-MethaneAbatement-US'!$L:$L,$D$1)))*'State Downscaling Multipliers'!$B$7*(1+'EPA to IEA Scaling'!AM$10)</f>
        <v>15136598479.550659</v>
      </c>
      <c r="AJ37" s="2">
        <f>((VLOOKUP($B$1,'Multipliers and Adjustments'!$A$70:$I$86,TRUNC(COLUMN(AJ$2)/5)+2,FALSE)*SUMIFS('IEA-MethaneAbatement-US'!$M:$M,'IEA-MethaneAbatement-US'!$N:$N,"&lt;"&amp;$B37,'IEA-MethaneAbatement-US'!$N:$N,"&gt;="&amp;$A37,'IEA-MethaneAbatement-US'!$L:$L,$B$1))+(VLOOKUP($C$1,'Multipliers and Adjustments'!$A$70:$I$86,TRUNC(COLUMN(AJ$2)/5)+2,FALSE)*SUMIFS('IEA-MethaneAbatement-US'!$M:$M,'IEA-MethaneAbatement-US'!$N:$N,"&lt;"&amp;$B37,'IEA-MethaneAbatement-US'!$N:$N,"&gt;="&amp;$A37,'IEA-MethaneAbatement-US'!$L:$L,$C$1))+(VLOOKUP($D$1,'Multipliers and Adjustments'!$A$70:$I$86,TRUNC(COLUMN(AJ$2)/5)+2,FALSE)*SUMIFS('IEA-MethaneAbatement-US'!$M:$M,'IEA-MethaneAbatement-US'!$N:$N,"&lt;"&amp;$B37,'IEA-MethaneAbatement-US'!$N:$N,"&gt;="&amp;$A37,'IEA-MethaneAbatement-US'!$L:$L,$D$1)))*'State Downscaling Multipliers'!$B$7*(1+'EPA to IEA Scaling'!AN$10)</f>
        <v>15213440456.772255</v>
      </c>
      <c r="AK37" s="2">
        <f>((VLOOKUP($B$1,'Multipliers and Adjustments'!$A$70:$I$86,TRUNC(COLUMN(AK$2)/5)+2,FALSE)*SUMIFS('IEA-MethaneAbatement-US'!$M:$M,'IEA-MethaneAbatement-US'!$N:$N,"&lt;"&amp;$B37,'IEA-MethaneAbatement-US'!$N:$N,"&gt;="&amp;$A37,'IEA-MethaneAbatement-US'!$L:$L,$B$1))+(VLOOKUP($C$1,'Multipliers and Adjustments'!$A$70:$I$86,TRUNC(COLUMN(AK$2)/5)+2,FALSE)*SUMIFS('IEA-MethaneAbatement-US'!$M:$M,'IEA-MethaneAbatement-US'!$N:$N,"&lt;"&amp;$B37,'IEA-MethaneAbatement-US'!$N:$N,"&gt;="&amp;$A37,'IEA-MethaneAbatement-US'!$L:$L,$C$1))+(VLOOKUP($D$1,'Multipliers and Adjustments'!$A$70:$I$86,TRUNC(COLUMN(AK$2)/5)+2,FALSE)*SUMIFS('IEA-MethaneAbatement-US'!$M:$M,'IEA-MethaneAbatement-US'!$N:$N,"&lt;"&amp;$B37,'IEA-MethaneAbatement-US'!$N:$N,"&gt;="&amp;$A37,'IEA-MethaneAbatement-US'!$L:$L,$D$1)))*'State Downscaling Multipliers'!$B$7*(1+'EPA to IEA Scaling'!AO$10)</f>
        <v>15290356426.832502</v>
      </c>
      <c r="AL37" s="105">
        <f>((VLOOKUP($B$1,'Multipliers and Adjustments'!$A$70:$I$86,TRUNC(COLUMN(AL$2)/5)+2,FALSE)*SUMIFS('IEA-MethaneAbatement-US'!$M:$M,'IEA-MethaneAbatement-US'!$N:$N,"&lt;"&amp;$B37,'IEA-MethaneAbatement-US'!$N:$N,"&gt;="&amp;$A37,'IEA-MethaneAbatement-US'!$L:$L,$B$1))+(VLOOKUP($C$1,'Multipliers and Adjustments'!$A$70:$I$86,TRUNC(COLUMN(AL$2)/5)+2,FALSE)*SUMIFS('IEA-MethaneAbatement-US'!$M:$M,'IEA-MethaneAbatement-US'!$N:$N,"&lt;"&amp;$B37,'IEA-MethaneAbatement-US'!$N:$N,"&gt;="&amp;$A37,'IEA-MethaneAbatement-US'!$L:$L,$C$1))+(VLOOKUP($D$1,'Multipliers and Adjustments'!$A$70:$I$86,TRUNC(COLUMN(AL$2)/5)+2,FALSE)*SUMIFS('IEA-MethaneAbatement-US'!$M:$M,'IEA-MethaneAbatement-US'!$N:$N,"&lt;"&amp;$B37,'IEA-MethaneAbatement-US'!$N:$N,"&gt;="&amp;$A37,'IEA-MethaneAbatement-US'!$L:$L,$D$1)))*'State Downscaling Multipliers'!$B$7*(1+'EPA to IEA Scaling'!AP$10)</f>
        <v>15367346496.656921</v>
      </c>
    </row>
    <row r="38" spans="1:38" ht="15.75" customHeight="1" x14ac:dyDescent="0.25">
      <c r="A38" s="50">
        <f t="shared" si="3"/>
        <v>30</v>
      </c>
      <c r="B38" s="50">
        <f t="shared" si="4"/>
        <v>40</v>
      </c>
      <c r="C38" s="105">
        <f>((VLOOKUP($B$1,'Multipliers and Adjustments'!$A$70:$I$86,TRUNC(COLUMN(C$2)/5)+2,FALSE)*SUMIFS('IEA-MethaneAbatement-US'!$M:$M,'IEA-MethaneAbatement-US'!$N:$N,"&lt;"&amp;$B38,'IEA-MethaneAbatement-US'!$N:$N,"&gt;="&amp;$A38,'IEA-MethaneAbatement-US'!$L:$L,$B$1))+(VLOOKUP($C$1,'Multipliers and Adjustments'!$A$70:$I$86,TRUNC(COLUMN(C$2)/5)+2,FALSE)*SUMIFS('IEA-MethaneAbatement-US'!$M:$M,'IEA-MethaneAbatement-US'!$N:$N,"&lt;"&amp;$B38,'IEA-MethaneAbatement-US'!$N:$N,"&gt;="&amp;$A38,'IEA-MethaneAbatement-US'!$L:$L,$C$1))+(VLOOKUP($D$1,'Multipliers and Adjustments'!$A$70:$I$86,TRUNC(COLUMN(C$2)/5)+2,FALSE)*SUMIFS('IEA-MethaneAbatement-US'!$M:$M,'IEA-MethaneAbatement-US'!$N:$N,"&lt;"&amp;$B38,'IEA-MethaneAbatement-US'!$N:$N,"&gt;="&amp;$A38,'IEA-MethaneAbatement-US'!$L:$L,$D$1)))*'State Downscaling Multipliers'!$B$7*(1+'EPA to IEA Scaling'!G$10)</f>
        <v>0</v>
      </c>
      <c r="D38" s="2">
        <f>((VLOOKUP($B$1,'Multipliers and Adjustments'!$A$70:$I$86,TRUNC(COLUMN(D$2)/5)+2,FALSE)*SUMIFS('IEA-MethaneAbatement-US'!$M:$M,'IEA-MethaneAbatement-US'!$N:$N,"&lt;"&amp;$B38,'IEA-MethaneAbatement-US'!$N:$N,"&gt;="&amp;$A38,'IEA-MethaneAbatement-US'!$L:$L,$B$1))+(VLOOKUP($C$1,'Multipliers and Adjustments'!$A$70:$I$86,TRUNC(COLUMN(D$2)/5)+2,FALSE)*SUMIFS('IEA-MethaneAbatement-US'!$M:$M,'IEA-MethaneAbatement-US'!$N:$N,"&lt;"&amp;$B38,'IEA-MethaneAbatement-US'!$N:$N,"&gt;="&amp;$A38,'IEA-MethaneAbatement-US'!$L:$L,$C$1))+(VLOOKUP($D$1,'Multipliers and Adjustments'!$A$70:$I$86,TRUNC(COLUMN(D$2)/5)+2,FALSE)*SUMIFS('IEA-MethaneAbatement-US'!$M:$M,'IEA-MethaneAbatement-US'!$N:$N,"&lt;"&amp;$B38,'IEA-MethaneAbatement-US'!$N:$N,"&gt;="&amp;$A38,'IEA-MethaneAbatement-US'!$L:$L,$D$1)))*'State Downscaling Multipliers'!$B$7*(1+'EPA to IEA Scaling'!H$10)</f>
        <v>0</v>
      </c>
      <c r="E38" s="2">
        <f>((VLOOKUP($B$1,'Multipliers and Adjustments'!$A$70:$I$86,TRUNC(COLUMN(E$2)/5)+2,FALSE)*SUMIFS('IEA-MethaneAbatement-US'!$M:$M,'IEA-MethaneAbatement-US'!$N:$N,"&lt;"&amp;$B38,'IEA-MethaneAbatement-US'!$N:$N,"&gt;="&amp;$A38,'IEA-MethaneAbatement-US'!$L:$L,$B$1))+(VLOOKUP($C$1,'Multipliers and Adjustments'!$A$70:$I$86,TRUNC(COLUMN(E$2)/5)+2,FALSE)*SUMIFS('IEA-MethaneAbatement-US'!$M:$M,'IEA-MethaneAbatement-US'!$N:$N,"&lt;"&amp;$B38,'IEA-MethaneAbatement-US'!$N:$N,"&gt;="&amp;$A38,'IEA-MethaneAbatement-US'!$L:$L,$C$1))+(VLOOKUP($D$1,'Multipliers and Adjustments'!$A$70:$I$86,TRUNC(COLUMN(E$2)/5)+2,FALSE)*SUMIFS('IEA-MethaneAbatement-US'!$M:$M,'IEA-MethaneAbatement-US'!$N:$N,"&lt;"&amp;$B38,'IEA-MethaneAbatement-US'!$N:$N,"&gt;="&amp;$A38,'IEA-MethaneAbatement-US'!$L:$L,$D$1)))*'State Downscaling Multipliers'!$B$7*(1+'EPA to IEA Scaling'!I$10)</f>
        <v>0</v>
      </c>
      <c r="F38" s="2">
        <f>((VLOOKUP($B$1,'Multipliers and Adjustments'!$A$70:$I$86,TRUNC(COLUMN(F$2)/5)+2,FALSE)*SUMIFS('IEA-MethaneAbatement-US'!$M:$M,'IEA-MethaneAbatement-US'!$N:$N,"&lt;"&amp;$B38,'IEA-MethaneAbatement-US'!$N:$N,"&gt;="&amp;$A38,'IEA-MethaneAbatement-US'!$L:$L,$B$1))+(VLOOKUP($C$1,'Multipliers and Adjustments'!$A$70:$I$86,TRUNC(COLUMN(F$2)/5)+2,FALSE)*SUMIFS('IEA-MethaneAbatement-US'!$M:$M,'IEA-MethaneAbatement-US'!$N:$N,"&lt;"&amp;$B38,'IEA-MethaneAbatement-US'!$N:$N,"&gt;="&amp;$A38,'IEA-MethaneAbatement-US'!$L:$L,$C$1))+(VLOOKUP($D$1,'Multipliers and Adjustments'!$A$70:$I$86,TRUNC(COLUMN(F$2)/5)+2,FALSE)*SUMIFS('IEA-MethaneAbatement-US'!$M:$M,'IEA-MethaneAbatement-US'!$N:$N,"&lt;"&amp;$B38,'IEA-MethaneAbatement-US'!$N:$N,"&gt;="&amp;$A38,'IEA-MethaneAbatement-US'!$L:$L,$D$1)))*'State Downscaling Multipliers'!$B$7*(1+'EPA to IEA Scaling'!J$10)</f>
        <v>0</v>
      </c>
      <c r="G38" s="154">
        <f>((VLOOKUP($B$1,'Multipliers and Adjustments'!$A$70:$I$86,TRUNC(COLUMN(G$2)/5)+2,FALSE)*SUMIFS('IEA-MethaneAbatement-US'!$M:$M,'IEA-MethaneAbatement-US'!$N:$N,"&lt;"&amp;$B38,'IEA-MethaneAbatement-US'!$N:$N,"&gt;="&amp;$A38,'IEA-MethaneAbatement-US'!$L:$L,$B$1))+(VLOOKUP($C$1,'Multipliers and Adjustments'!$A$70:$I$86,TRUNC(COLUMN(G$2)/5)+2,FALSE)*SUMIFS('IEA-MethaneAbatement-US'!$M:$M,'IEA-MethaneAbatement-US'!$N:$N,"&lt;"&amp;$B38,'IEA-MethaneAbatement-US'!$N:$N,"&gt;="&amp;$A38,'IEA-MethaneAbatement-US'!$L:$L,$C$1))+(VLOOKUP($D$1,'Multipliers and Adjustments'!$A$70:$I$86,TRUNC(COLUMN(G$2)/5)+2,FALSE)*SUMIFS('IEA-MethaneAbatement-US'!$M:$M,'IEA-MethaneAbatement-US'!$N:$N,"&lt;"&amp;$B38,'IEA-MethaneAbatement-US'!$N:$N,"&gt;="&amp;$A38,'IEA-MethaneAbatement-US'!$L:$L,$D$1)))*'State Downscaling Multipliers'!$B$7*(1+'EPA to IEA Scaling'!K$10)</f>
        <v>0</v>
      </c>
      <c r="H38" s="105">
        <f>((VLOOKUP($B$1,'Multipliers and Adjustments'!$A$70:$I$86,TRUNC(COLUMN(H$2)/5)+2,FALSE)*SUMIFS('IEA-MethaneAbatement-US'!$M:$M,'IEA-MethaneAbatement-US'!$N:$N,"&lt;"&amp;$B38,'IEA-MethaneAbatement-US'!$N:$N,"&gt;="&amp;$A38,'IEA-MethaneAbatement-US'!$L:$L,$B$1))+(VLOOKUP($C$1,'Multipliers and Adjustments'!$A$70:$I$86,TRUNC(COLUMN(H$2)/5)+2,FALSE)*SUMIFS('IEA-MethaneAbatement-US'!$M:$M,'IEA-MethaneAbatement-US'!$N:$N,"&lt;"&amp;$B38,'IEA-MethaneAbatement-US'!$N:$N,"&gt;="&amp;$A38,'IEA-MethaneAbatement-US'!$L:$L,$C$1))+(VLOOKUP($D$1,'Multipliers and Adjustments'!$A$70:$I$86,TRUNC(COLUMN(H$2)/5)+2,FALSE)*SUMIFS('IEA-MethaneAbatement-US'!$M:$M,'IEA-MethaneAbatement-US'!$N:$N,"&lt;"&amp;$B38,'IEA-MethaneAbatement-US'!$N:$N,"&gt;="&amp;$A38,'IEA-MethaneAbatement-US'!$L:$L,$D$1)))*'State Downscaling Multipliers'!$B$7*(1+'EPA to IEA Scaling'!L$10)</f>
        <v>0</v>
      </c>
      <c r="I38" s="2">
        <f>((VLOOKUP($B$1,'Multipliers and Adjustments'!$A$70:$I$86,TRUNC(COLUMN(I$2)/5)+2,FALSE)*SUMIFS('IEA-MethaneAbatement-US'!$M:$M,'IEA-MethaneAbatement-US'!$N:$N,"&lt;"&amp;$B38,'IEA-MethaneAbatement-US'!$N:$N,"&gt;="&amp;$A38,'IEA-MethaneAbatement-US'!$L:$L,$B$1))+(VLOOKUP($C$1,'Multipliers and Adjustments'!$A$70:$I$86,TRUNC(COLUMN(I$2)/5)+2,FALSE)*SUMIFS('IEA-MethaneAbatement-US'!$M:$M,'IEA-MethaneAbatement-US'!$N:$N,"&lt;"&amp;$B38,'IEA-MethaneAbatement-US'!$N:$N,"&gt;="&amp;$A38,'IEA-MethaneAbatement-US'!$L:$L,$C$1))+(VLOOKUP($D$1,'Multipliers and Adjustments'!$A$70:$I$86,TRUNC(COLUMN(I$2)/5)+2,FALSE)*SUMIFS('IEA-MethaneAbatement-US'!$M:$M,'IEA-MethaneAbatement-US'!$N:$N,"&lt;"&amp;$B38,'IEA-MethaneAbatement-US'!$N:$N,"&gt;="&amp;$A38,'IEA-MethaneAbatement-US'!$L:$L,$D$1)))*'State Downscaling Multipliers'!$B$7*(1+'EPA to IEA Scaling'!M$10)</f>
        <v>0</v>
      </c>
      <c r="J38" s="2">
        <f>((VLOOKUP($B$1,'Multipliers and Adjustments'!$A$70:$I$86,TRUNC(COLUMN(J$2)/5)+2,FALSE)*SUMIFS('IEA-MethaneAbatement-US'!$M:$M,'IEA-MethaneAbatement-US'!$N:$N,"&lt;"&amp;$B38,'IEA-MethaneAbatement-US'!$N:$N,"&gt;="&amp;$A38,'IEA-MethaneAbatement-US'!$L:$L,$B$1))+(VLOOKUP($C$1,'Multipliers and Adjustments'!$A$70:$I$86,TRUNC(COLUMN(J$2)/5)+2,FALSE)*SUMIFS('IEA-MethaneAbatement-US'!$M:$M,'IEA-MethaneAbatement-US'!$N:$N,"&lt;"&amp;$B38,'IEA-MethaneAbatement-US'!$N:$N,"&gt;="&amp;$A38,'IEA-MethaneAbatement-US'!$L:$L,$C$1))+(VLOOKUP($D$1,'Multipliers and Adjustments'!$A$70:$I$86,TRUNC(COLUMN(J$2)/5)+2,FALSE)*SUMIFS('IEA-MethaneAbatement-US'!$M:$M,'IEA-MethaneAbatement-US'!$N:$N,"&lt;"&amp;$B38,'IEA-MethaneAbatement-US'!$N:$N,"&gt;="&amp;$A38,'IEA-MethaneAbatement-US'!$L:$L,$D$1)))*'State Downscaling Multipliers'!$B$7*(1+'EPA to IEA Scaling'!N$10)</f>
        <v>0</v>
      </c>
      <c r="K38" s="2">
        <f>((VLOOKUP($B$1,'Multipliers and Adjustments'!$A$70:$I$86,TRUNC(COLUMN(K$2)/5)+2,FALSE)*SUMIFS('IEA-MethaneAbatement-US'!$M:$M,'IEA-MethaneAbatement-US'!$N:$N,"&lt;"&amp;$B38,'IEA-MethaneAbatement-US'!$N:$N,"&gt;="&amp;$A38,'IEA-MethaneAbatement-US'!$L:$L,$B$1))+(VLOOKUP($C$1,'Multipliers and Adjustments'!$A$70:$I$86,TRUNC(COLUMN(K$2)/5)+2,FALSE)*SUMIFS('IEA-MethaneAbatement-US'!$M:$M,'IEA-MethaneAbatement-US'!$N:$N,"&lt;"&amp;$B38,'IEA-MethaneAbatement-US'!$N:$N,"&gt;="&amp;$A38,'IEA-MethaneAbatement-US'!$L:$L,$C$1))+(VLOOKUP($D$1,'Multipliers and Adjustments'!$A$70:$I$86,TRUNC(COLUMN(K$2)/5)+2,FALSE)*SUMIFS('IEA-MethaneAbatement-US'!$M:$M,'IEA-MethaneAbatement-US'!$N:$N,"&lt;"&amp;$B38,'IEA-MethaneAbatement-US'!$N:$N,"&gt;="&amp;$A38,'IEA-MethaneAbatement-US'!$L:$L,$D$1)))*'State Downscaling Multipliers'!$B$7*(1+'EPA to IEA Scaling'!O$10)</f>
        <v>0</v>
      </c>
      <c r="L38" s="2">
        <f>((VLOOKUP($B$1,'Multipliers and Adjustments'!$A$70:$I$86,TRUNC(COLUMN(L$2)/5)+2,FALSE)*SUMIFS('IEA-MethaneAbatement-US'!$M:$M,'IEA-MethaneAbatement-US'!$N:$N,"&lt;"&amp;$B38,'IEA-MethaneAbatement-US'!$N:$N,"&gt;="&amp;$A38,'IEA-MethaneAbatement-US'!$L:$L,$B$1))+(VLOOKUP($C$1,'Multipliers and Adjustments'!$A$70:$I$86,TRUNC(COLUMN(L$2)/5)+2,FALSE)*SUMIFS('IEA-MethaneAbatement-US'!$M:$M,'IEA-MethaneAbatement-US'!$N:$N,"&lt;"&amp;$B38,'IEA-MethaneAbatement-US'!$N:$N,"&gt;="&amp;$A38,'IEA-MethaneAbatement-US'!$L:$L,$C$1))+(VLOOKUP($D$1,'Multipliers and Adjustments'!$A$70:$I$86,TRUNC(COLUMN(L$2)/5)+2,FALSE)*SUMIFS('IEA-MethaneAbatement-US'!$M:$M,'IEA-MethaneAbatement-US'!$N:$N,"&lt;"&amp;$B38,'IEA-MethaneAbatement-US'!$N:$N,"&gt;="&amp;$A38,'IEA-MethaneAbatement-US'!$L:$L,$D$1)))*'State Downscaling Multipliers'!$B$7*(1+'EPA to IEA Scaling'!P$10)</f>
        <v>0</v>
      </c>
      <c r="M38" s="105">
        <f>((VLOOKUP($B$1,'Multipliers and Adjustments'!$A$70:$I$86,TRUNC(COLUMN(M$2)/5)+2,FALSE)*SUMIFS('IEA-MethaneAbatement-US'!$M:$M,'IEA-MethaneAbatement-US'!$N:$N,"&lt;"&amp;$B38,'IEA-MethaneAbatement-US'!$N:$N,"&gt;="&amp;$A38,'IEA-MethaneAbatement-US'!$L:$L,$B$1))+(VLOOKUP($C$1,'Multipliers and Adjustments'!$A$70:$I$86,TRUNC(COLUMN(M$2)/5)+2,FALSE)*SUMIFS('IEA-MethaneAbatement-US'!$M:$M,'IEA-MethaneAbatement-US'!$N:$N,"&lt;"&amp;$B38,'IEA-MethaneAbatement-US'!$N:$N,"&gt;="&amp;$A38,'IEA-MethaneAbatement-US'!$L:$L,$C$1))+(VLOOKUP($D$1,'Multipliers and Adjustments'!$A$70:$I$86,TRUNC(COLUMN(M$2)/5)+2,FALSE)*SUMIFS('IEA-MethaneAbatement-US'!$M:$M,'IEA-MethaneAbatement-US'!$N:$N,"&lt;"&amp;$B38,'IEA-MethaneAbatement-US'!$N:$N,"&gt;="&amp;$A38,'IEA-MethaneAbatement-US'!$L:$L,$D$1)))*'State Downscaling Multipliers'!$B$7*(1+'EPA to IEA Scaling'!Q$10)</f>
        <v>0</v>
      </c>
      <c r="N38" s="2">
        <f>((VLOOKUP($B$1,'Multipliers and Adjustments'!$A$70:$I$86,TRUNC(COLUMN(N$2)/5)+2,FALSE)*SUMIFS('IEA-MethaneAbatement-US'!$M:$M,'IEA-MethaneAbatement-US'!$N:$N,"&lt;"&amp;$B38,'IEA-MethaneAbatement-US'!$N:$N,"&gt;="&amp;$A38,'IEA-MethaneAbatement-US'!$L:$L,$B$1))+(VLOOKUP($C$1,'Multipliers and Adjustments'!$A$70:$I$86,TRUNC(COLUMN(N$2)/5)+2,FALSE)*SUMIFS('IEA-MethaneAbatement-US'!$M:$M,'IEA-MethaneAbatement-US'!$N:$N,"&lt;"&amp;$B38,'IEA-MethaneAbatement-US'!$N:$N,"&gt;="&amp;$A38,'IEA-MethaneAbatement-US'!$L:$L,$C$1))+(VLOOKUP($D$1,'Multipliers and Adjustments'!$A$70:$I$86,TRUNC(COLUMN(N$2)/5)+2,FALSE)*SUMIFS('IEA-MethaneAbatement-US'!$M:$M,'IEA-MethaneAbatement-US'!$N:$N,"&lt;"&amp;$B38,'IEA-MethaneAbatement-US'!$N:$N,"&gt;="&amp;$A38,'IEA-MethaneAbatement-US'!$L:$L,$D$1)))*'State Downscaling Multipliers'!$B$7*(1+'EPA to IEA Scaling'!R$10)</f>
        <v>0</v>
      </c>
      <c r="O38" s="2">
        <f>((VLOOKUP($B$1,'Multipliers and Adjustments'!$A$70:$I$86,TRUNC(COLUMN(O$2)/5)+2,FALSE)*SUMIFS('IEA-MethaneAbatement-US'!$M:$M,'IEA-MethaneAbatement-US'!$N:$N,"&lt;"&amp;$B38,'IEA-MethaneAbatement-US'!$N:$N,"&gt;="&amp;$A38,'IEA-MethaneAbatement-US'!$L:$L,$B$1))+(VLOOKUP($C$1,'Multipliers and Adjustments'!$A$70:$I$86,TRUNC(COLUMN(O$2)/5)+2,FALSE)*SUMIFS('IEA-MethaneAbatement-US'!$M:$M,'IEA-MethaneAbatement-US'!$N:$N,"&lt;"&amp;$B38,'IEA-MethaneAbatement-US'!$N:$N,"&gt;="&amp;$A38,'IEA-MethaneAbatement-US'!$L:$L,$C$1))+(VLOOKUP($D$1,'Multipliers and Adjustments'!$A$70:$I$86,TRUNC(COLUMN(O$2)/5)+2,FALSE)*SUMIFS('IEA-MethaneAbatement-US'!$M:$M,'IEA-MethaneAbatement-US'!$N:$N,"&lt;"&amp;$B38,'IEA-MethaneAbatement-US'!$N:$N,"&gt;="&amp;$A38,'IEA-MethaneAbatement-US'!$L:$L,$D$1)))*'State Downscaling Multipliers'!$B$7*(1+'EPA to IEA Scaling'!S$10)</f>
        <v>0</v>
      </c>
      <c r="P38" s="2">
        <f>((VLOOKUP($B$1,'Multipliers and Adjustments'!$A$70:$I$86,TRUNC(COLUMN(P$2)/5)+2,FALSE)*SUMIFS('IEA-MethaneAbatement-US'!$M:$M,'IEA-MethaneAbatement-US'!$N:$N,"&lt;"&amp;$B38,'IEA-MethaneAbatement-US'!$N:$N,"&gt;="&amp;$A38,'IEA-MethaneAbatement-US'!$L:$L,$B$1))+(VLOOKUP($C$1,'Multipliers and Adjustments'!$A$70:$I$86,TRUNC(COLUMN(P$2)/5)+2,FALSE)*SUMIFS('IEA-MethaneAbatement-US'!$M:$M,'IEA-MethaneAbatement-US'!$N:$N,"&lt;"&amp;$B38,'IEA-MethaneAbatement-US'!$N:$N,"&gt;="&amp;$A38,'IEA-MethaneAbatement-US'!$L:$L,$C$1))+(VLOOKUP($D$1,'Multipliers and Adjustments'!$A$70:$I$86,TRUNC(COLUMN(P$2)/5)+2,FALSE)*SUMIFS('IEA-MethaneAbatement-US'!$M:$M,'IEA-MethaneAbatement-US'!$N:$N,"&lt;"&amp;$B38,'IEA-MethaneAbatement-US'!$N:$N,"&gt;="&amp;$A38,'IEA-MethaneAbatement-US'!$L:$L,$D$1)))*'State Downscaling Multipliers'!$B$7*(1+'EPA to IEA Scaling'!T$10)</f>
        <v>0</v>
      </c>
      <c r="Q38" s="2">
        <f>((VLOOKUP($B$1,'Multipliers and Adjustments'!$A$70:$I$86,TRUNC(COLUMN(Q$2)/5)+2,FALSE)*SUMIFS('IEA-MethaneAbatement-US'!$M:$M,'IEA-MethaneAbatement-US'!$N:$N,"&lt;"&amp;$B38,'IEA-MethaneAbatement-US'!$N:$N,"&gt;="&amp;$A38,'IEA-MethaneAbatement-US'!$L:$L,$B$1))+(VLOOKUP($C$1,'Multipliers and Adjustments'!$A$70:$I$86,TRUNC(COLUMN(Q$2)/5)+2,FALSE)*SUMIFS('IEA-MethaneAbatement-US'!$M:$M,'IEA-MethaneAbatement-US'!$N:$N,"&lt;"&amp;$B38,'IEA-MethaneAbatement-US'!$N:$N,"&gt;="&amp;$A38,'IEA-MethaneAbatement-US'!$L:$L,$C$1))+(VLOOKUP($D$1,'Multipliers and Adjustments'!$A$70:$I$86,TRUNC(COLUMN(Q$2)/5)+2,FALSE)*SUMIFS('IEA-MethaneAbatement-US'!$M:$M,'IEA-MethaneAbatement-US'!$N:$N,"&lt;"&amp;$B38,'IEA-MethaneAbatement-US'!$N:$N,"&gt;="&amp;$A38,'IEA-MethaneAbatement-US'!$L:$L,$D$1)))*'State Downscaling Multipliers'!$B$7*(1+'EPA to IEA Scaling'!U$10)</f>
        <v>0</v>
      </c>
      <c r="R38" s="105">
        <f>((VLOOKUP($B$1,'Multipliers and Adjustments'!$A$70:$I$86,TRUNC(COLUMN(R$2)/5)+2,FALSE)*SUMIFS('IEA-MethaneAbatement-US'!$M:$M,'IEA-MethaneAbatement-US'!$N:$N,"&lt;"&amp;$B38,'IEA-MethaneAbatement-US'!$N:$N,"&gt;="&amp;$A38,'IEA-MethaneAbatement-US'!$L:$L,$B$1))+(VLOOKUP($C$1,'Multipliers and Adjustments'!$A$70:$I$86,TRUNC(COLUMN(R$2)/5)+2,FALSE)*SUMIFS('IEA-MethaneAbatement-US'!$M:$M,'IEA-MethaneAbatement-US'!$N:$N,"&lt;"&amp;$B38,'IEA-MethaneAbatement-US'!$N:$N,"&gt;="&amp;$A38,'IEA-MethaneAbatement-US'!$L:$L,$C$1))+(VLOOKUP($D$1,'Multipliers and Adjustments'!$A$70:$I$86,TRUNC(COLUMN(R$2)/5)+2,FALSE)*SUMIFS('IEA-MethaneAbatement-US'!$M:$M,'IEA-MethaneAbatement-US'!$N:$N,"&lt;"&amp;$B38,'IEA-MethaneAbatement-US'!$N:$N,"&gt;="&amp;$A38,'IEA-MethaneAbatement-US'!$L:$L,$D$1)))*'State Downscaling Multipliers'!$B$7*(1+'EPA to IEA Scaling'!V$10)</f>
        <v>0</v>
      </c>
      <c r="S38" s="2">
        <f>((VLOOKUP($B$1,'Multipliers and Adjustments'!$A$70:$I$86,TRUNC(COLUMN(S$2)/5)+2,FALSE)*SUMIFS('IEA-MethaneAbatement-US'!$M:$M,'IEA-MethaneAbatement-US'!$N:$N,"&lt;"&amp;$B38,'IEA-MethaneAbatement-US'!$N:$N,"&gt;="&amp;$A38,'IEA-MethaneAbatement-US'!$L:$L,$B$1))+(VLOOKUP($C$1,'Multipliers and Adjustments'!$A$70:$I$86,TRUNC(COLUMN(S$2)/5)+2,FALSE)*SUMIFS('IEA-MethaneAbatement-US'!$M:$M,'IEA-MethaneAbatement-US'!$N:$N,"&lt;"&amp;$B38,'IEA-MethaneAbatement-US'!$N:$N,"&gt;="&amp;$A38,'IEA-MethaneAbatement-US'!$L:$L,$C$1))+(VLOOKUP($D$1,'Multipliers and Adjustments'!$A$70:$I$86,TRUNC(COLUMN(S$2)/5)+2,FALSE)*SUMIFS('IEA-MethaneAbatement-US'!$M:$M,'IEA-MethaneAbatement-US'!$N:$N,"&lt;"&amp;$B38,'IEA-MethaneAbatement-US'!$N:$N,"&gt;="&amp;$A38,'IEA-MethaneAbatement-US'!$L:$L,$D$1)))*'State Downscaling Multipliers'!$B$7*(1+'EPA to IEA Scaling'!W$10)</f>
        <v>0</v>
      </c>
      <c r="T38" s="2">
        <f>((VLOOKUP($B$1,'Multipliers and Adjustments'!$A$70:$I$86,TRUNC(COLUMN(T$2)/5)+2,FALSE)*SUMIFS('IEA-MethaneAbatement-US'!$M:$M,'IEA-MethaneAbatement-US'!$N:$N,"&lt;"&amp;$B38,'IEA-MethaneAbatement-US'!$N:$N,"&gt;="&amp;$A38,'IEA-MethaneAbatement-US'!$L:$L,$B$1))+(VLOOKUP($C$1,'Multipliers and Adjustments'!$A$70:$I$86,TRUNC(COLUMN(T$2)/5)+2,FALSE)*SUMIFS('IEA-MethaneAbatement-US'!$M:$M,'IEA-MethaneAbatement-US'!$N:$N,"&lt;"&amp;$B38,'IEA-MethaneAbatement-US'!$N:$N,"&gt;="&amp;$A38,'IEA-MethaneAbatement-US'!$L:$L,$C$1))+(VLOOKUP($D$1,'Multipliers and Adjustments'!$A$70:$I$86,TRUNC(COLUMN(T$2)/5)+2,FALSE)*SUMIFS('IEA-MethaneAbatement-US'!$M:$M,'IEA-MethaneAbatement-US'!$N:$N,"&lt;"&amp;$B38,'IEA-MethaneAbatement-US'!$N:$N,"&gt;="&amp;$A38,'IEA-MethaneAbatement-US'!$L:$L,$D$1)))*'State Downscaling Multipliers'!$B$7*(1+'EPA to IEA Scaling'!X$10)</f>
        <v>0</v>
      </c>
      <c r="U38" s="2">
        <f>((VLOOKUP($B$1,'Multipliers and Adjustments'!$A$70:$I$86,TRUNC(COLUMN(U$2)/5)+2,FALSE)*SUMIFS('IEA-MethaneAbatement-US'!$M:$M,'IEA-MethaneAbatement-US'!$N:$N,"&lt;"&amp;$B38,'IEA-MethaneAbatement-US'!$N:$N,"&gt;="&amp;$A38,'IEA-MethaneAbatement-US'!$L:$L,$B$1))+(VLOOKUP($C$1,'Multipliers and Adjustments'!$A$70:$I$86,TRUNC(COLUMN(U$2)/5)+2,FALSE)*SUMIFS('IEA-MethaneAbatement-US'!$M:$M,'IEA-MethaneAbatement-US'!$N:$N,"&lt;"&amp;$B38,'IEA-MethaneAbatement-US'!$N:$N,"&gt;="&amp;$A38,'IEA-MethaneAbatement-US'!$L:$L,$C$1))+(VLOOKUP($D$1,'Multipliers and Adjustments'!$A$70:$I$86,TRUNC(COLUMN(U$2)/5)+2,FALSE)*SUMIFS('IEA-MethaneAbatement-US'!$M:$M,'IEA-MethaneAbatement-US'!$N:$N,"&lt;"&amp;$B38,'IEA-MethaneAbatement-US'!$N:$N,"&gt;="&amp;$A38,'IEA-MethaneAbatement-US'!$L:$L,$D$1)))*'State Downscaling Multipliers'!$B$7*(1+'EPA to IEA Scaling'!Y$10)</f>
        <v>0</v>
      </c>
      <c r="V38" s="2">
        <f>((VLOOKUP($B$1,'Multipliers and Adjustments'!$A$70:$I$86,TRUNC(COLUMN(V$2)/5)+2,FALSE)*SUMIFS('IEA-MethaneAbatement-US'!$M:$M,'IEA-MethaneAbatement-US'!$N:$N,"&lt;"&amp;$B38,'IEA-MethaneAbatement-US'!$N:$N,"&gt;="&amp;$A38,'IEA-MethaneAbatement-US'!$L:$L,$B$1))+(VLOOKUP($C$1,'Multipliers and Adjustments'!$A$70:$I$86,TRUNC(COLUMN(V$2)/5)+2,FALSE)*SUMIFS('IEA-MethaneAbatement-US'!$M:$M,'IEA-MethaneAbatement-US'!$N:$N,"&lt;"&amp;$B38,'IEA-MethaneAbatement-US'!$N:$N,"&gt;="&amp;$A38,'IEA-MethaneAbatement-US'!$L:$L,$C$1))+(VLOOKUP($D$1,'Multipliers and Adjustments'!$A$70:$I$86,TRUNC(COLUMN(V$2)/5)+2,FALSE)*SUMIFS('IEA-MethaneAbatement-US'!$M:$M,'IEA-MethaneAbatement-US'!$N:$N,"&lt;"&amp;$B38,'IEA-MethaneAbatement-US'!$N:$N,"&gt;="&amp;$A38,'IEA-MethaneAbatement-US'!$L:$L,$D$1)))*'State Downscaling Multipliers'!$B$7*(1+'EPA to IEA Scaling'!Z$10)</f>
        <v>0</v>
      </c>
      <c r="W38" s="105">
        <f>((VLOOKUP($B$1,'Multipliers and Adjustments'!$A$70:$I$86,TRUNC(COLUMN(W$2)/5)+2,FALSE)*SUMIFS('IEA-MethaneAbatement-US'!$M:$M,'IEA-MethaneAbatement-US'!$N:$N,"&lt;"&amp;$B38,'IEA-MethaneAbatement-US'!$N:$N,"&gt;="&amp;$A38,'IEA-MethaneAbatement-US'!$L:$L,$B$1))+(VLOOKUP($C$1,'Multipliers and Adjustments'!$A$70:$I$86,TRUNC(COLUMN(W$2)/5)+2,FALSE)*SUMIFS('IEA-MethaneAbatement-US'!$M:$M,'IEA-MethaneAbatement-US'!$N:$N,"&lt;"&amp;$B38,'IEA-MethaneAbatement-US'!$N:$N,"&gt;="&amp;$A38,'IEA-MethaneAbatement-US'!$L:$L,$C$1))+(VLOOKUP($D$1,'Multipliers and Adjustments'!$A$70:$I$86,TRUNC(COLUMN(W$2)/5)+2,FALSE)*SUMIFS('IEA-MethaneAbatement-US'!$M:$M,'IEA-MethaneAbatement-US'!$N:$N,"&lt;"&amp;$B38,'IEA-MethaneAbatement-US'!$N:$N,"&gt;="&amp;$A38,'IEA-MethaneAbatement-US'!$L:$L,$D$1)))*'State Downscaling Multipliers'!$B$7*(1+'EPA to IEA Scaling'!AA$10)</f>
        <v>0</v>
      </c>
      <c r="X38" s="2">
        <f>((VLOOKUP($B$1,'Multipliers and Adjustments'!$A$70:$I$86,TRUNC(COLUMN(X$2)/5)+2,FALSE)*SUMIFS('IEA-MethaneAbatement-US'!$M:$M,'IEA-MethaneAbatement-US'!$N:$N,"&lt;"&amp;$B38,'IEA-MethaneAbatement-US'!$N:$N,"&gt;="&amp;$A38,'IEA-MethaneAbatement-US'!$L:$L,$B$1))+(VLOOKUP($C$1,'Multipliers and Adjustments'!$A$70:$I$86,TRUNC(COLUMN(X$2)/5)+2,FALSE)*SUMIFS('IEA-MethaneAbatement-US'!$M:$M,'IEA-MethaneAbatement-US'!$N:$N,"&lt;"&amp;$B38,'IEA-MethaneAbatement-US'!$N:$N,"&gt;="&amp;$A38,'IEA-MethaneAbatement-US'!$L:$L,$C$1))+(VLOOKUP($D$1,'Multipliers and Adjustments'!$A$70:$I$86,TRUNC(COLUMN(X$2)/5)+2,FALSE)*SUMIFS('IEA-MethaneAbatement-US'!$M:$M,'IEA-MethaneAbatement-US'!$N:$N,"&lt;"&amp;$B38,'IEA-MethaneAbatement-US'!$N:$N,"&gt;="&amp;$A38,'IEA-MethaneAbatement-US'!$L:$L,$D$1)))*'State Downscaling Multipliers'!$B$7*(1+'EPA to IEA Scaling'!AB$10)</f>
        <v>0</v>
      </c>
      <c r="Y38" s="2">
        <f>((VLOOKUP($B$1,'Multipliers and Adjustments'!$A$70:$I$86,TRUNC(COLUMN(Y$2)/5)+2,FALSE)*SUMIFS('IEA-MethaneAbatement-US'!$M:$M,'IEA-MethaneAbatement-US'!$N:$N,"&lt;"&amp;$B38,'IEA-MethaneAbatement-US'!$N:$N,"&gt;="&amp;$A38,'IEA-MethaneAbatement-US'!$L:$L,$B$1))+(VLOOKUP($C$1,'Multipliers and Adjustments'!$A$70:$I$86,TRUNC(COLUMN(Y$2)/5)+2,FALSE)*SUMIFS('IEA-MethaneAbatement-US'!$M:$M,'IEA-MethaneAbatement-US'!$N:$N,"&lt;"&amp;$B38,'IEA-MethaneAbatement-US'!$N:$N,"&gt;="&amp;$A38,'IEA-MethaneAbatement-US'!$L:$L,$C$1))+(VLOOKUP($D$1,'Multipliers and Adjustments'!$A$70:$I$86,TRUNC(COLUMN(Y$2)/5)+2,FALSE)*SUMIFS('IEA-MethaneAbatement-US'!$M:$M,'IEA-MethaneAbatement-US'!$N:$N,"&lt;"&amp;$B38,'IEA-MethaneAbatement-US'!$N:$N,"&gt;="&amp;$A38,'IEA-MethaneAbatement-US'!$L:$L,$D$1)))*'State Downscaling Multipliers'!$B$7*(1+'EPA to IEA Scaling'!AC$10)</f>
        <v>0</v>
      </c>
      <c r="Z38" s="2">
        <f>((VLOOKUP($B$1,'Multipliers and Adjustments'!$A$70:$I$86,TRUNC(COLUMN(Z$2)/5)+2,FALSE)*SUMIFS('IEA-MethaneAbatement-US'!$M:$M,'IEA-MethaneAbatement-US'!$N:$N,"&lt;"&amp;$B38,'IEA-MethaneAbatement-US'!$N:$N,"&gt;="&amp;$A38,'IEA-MethaneAbatement-US'!$L:$L,$B$1))+(VLOOKUP($C$1,'Multipliers and Adjustments'!$A$70:$I$86,TRUNC(COLUMN(Z$2)/5)+2,FALSE)*SUMIFS('IEA-MethaneAbatement-US'!$M:$M,'IEA-MethaneAbatement-US'!$N:$N,"&lt;"&amp;$B38,'IEA-MethaneAbatement-US'!$N:$N,"&gt;="&amp;$A38,'IEA-MethaneAbatement-US'!$L:$L,$C$1))+(VLOOKUP($D$1,'Multipliers and Adjustments'!$A$70:$I$86,TRUNC(COLUMN(Z$2)/5)+2,FALSE)*SUMIFS('IEA-MethaneAbatement-US'!$M:$M,'IEA-MethaneAbatement-US'!$N:$N,"&lt;"&amp;$B38,'IEA-MethaneAbatement-US'!$N:$N,"&gt;="&amp;$A38,'IEA-MethaneAbatement-US'!$L:$L,$D$1)))*'State Downscaling Multipliers'!$B$7*(1+'EPA to IEA Scaling'!AD$10)</f>
        <v>0</v>
      </c>
      <c r="AA38" s="2">
        <f>((VLOOKUP($B$1,'Multipliers and Adjustments'!$A$70:$I$86,TRUNC(COLUMN(AA$2)/5)+2,FALSE)*SUMIFS('IEA-MethaneAbatement-US'!$M:$M,'IEA-MethaneAbatement-US'!$N:$N,"&lt;"&amp;$B38,'IEA-MethaneAbatement-US'!$N:$N,"&gt;="&amp;$A38,'IEA-MethaneAbatement-US'!$L:$L,$B$1))+(VLOOKUP($C$1,'Multipliers and Adjustments'!$A$70:$I$86,TRUNC(COLUMN(AA$2)/5)+2,FALSE)*SUMIFS('IEA-MethaneAbatement-US'!$M:$M,'IEA-MethaneAbatement-US'!$N:$N,"&lt;"&amp;$B38,'IEA-MethaneAbatement-US'!$N:$N,"&gt;="&amp;$A38,'IEA-MethaneAbatement-US'!$L:$L,$C$1))+(VLOOKUP($D$1,'Multipliers and Adjustments'!$A$70:$I$86,TRUNC(COLUMN(AA$2)/5)+2,FALSE)*SUMIFS('IEA-MethaneAbatement-US'!$M:$M,'IEA-MethaneAbatement-US'!$N:$N,"&lt;"&amp;$B38,'IEA-MethaneAbatement-US'!$N:$N,"&gt;="&amp;$A38,'IEA-MethaneAbatement-US'!$L:$L,$D$1)))*'State Downscaling Multipliers'!$B$7*(1+'EPA to IEA Scaling'!AE$10)</f>
        <v>0</v>
      </c>
      <c r="AB38" s="105">
        <f>((VLOOKUP($B$1,'Multipliers and Adjustments'!$A$70:$I$86,TRUNC(COLUMN(AB$2)/5)+2,FALSE)*SUMIFS('IEA-MethaneAbatement-US'!$M:$M,'IEA-MethaneAbatement-US'!$N:$N,"&lt;"&amp;$B38,'IEA-MethaneAbatement-US'!$N:$N,"&gt;="&amp;$A38,'IEA-MethaneAbatement-US'!$L:$L,$B$1))+(VLOOKUP($C$1,'Multipliers and Adjustments'!$A$70:$I$86,TRUNC(COLUMN(AB$2)/5)+2,FALSE)*SUMIFS('IEA-MethaneAbatement-US'!$M:$M,'IEA-MethaneAbatement-US'!$N:$N,"&lt;"&amp;$B38,'IEA-MethaneAbatement-US'!$N:$N,"&gt;="&amp;$A38,'IEA-MethaneAbatement-US'!$L:$L,$C$1))+(VLOOKUP($D$1,'Multipliers and Adjustments'!$A$70:$I$86,TRUNC(COLUMN(AB$2)/5)+2,FALSE)*SUMIFS('IEA-MethaneAbatement-US'!$M:$M,'IEA-MethaneAbatement-US'!$N:$N,"&lt;"&amp;$B38,'IEA-MethaneAbatement-US'!$N:$N,"&gt;="&amp;$A38,'IEA-MethaneAbatement-US'!$L:$L,$D$1)))*'State Downscaling Multipliers'!$B$7*(1+'EPA to IEA Scaling'!AF$10)</f>
        <v>0</v>
      </c>
      <c r="AC38" s="2">
        <f>((VLOOKUP($B$1,'Multipliers and Adjustments'!$A$70:$I$86,TRUNC(COLUMN(AC$2)/5)+2,FALSE)*SUMIFS('IEA-MethaneAbatement-US'!$M:$M,'IEA-MethaneAbatement-US'!$N:$N,"&lt;"&amp;$B38,'IEA-MethaneAbatement-US'!$N:$N,"&gt;="&amp;$A38,'IEA-MethaneAbatement-US'!$L:$L,$B$1))+(VLOOKUP($C$1,'Multipliers and Adjustments'!$A$70:$I$86,TRUNC(COLUMN(AC$2)/5)+2,FALSE)*SUMIFS('IEA-MethaneAbatement-US'!$M:$M,'IEA-MethaneAbatement-US'!$N:$N,"&lt;"&amp;$B38,'IEA-MethaneAbatement-US'!$N:$N,"&gt;="&amp;$A38,'IEA-MethaneAbatement-US'!$L:$L,$C$1))+(VLOOKUP($D$1,'Multipliers and Adjustments'!$A$70:$I$86,TRUNC(COLUMN(AC$2)/5)+2,FALSE)*SUMIFS('IEA-MethaneAbatement-US'!$M:$M,'IEA-MethaneAbatement-US'!$N:$N,"&lt;"&amp;$B38,'IEA-MethaneAbatement-US'!$N:$N,"&gt;="&amp;$A38,'IEA-MethaneAbatement-US'!$L:$L,$D$1)))*'State Downscaling Multipliers'!$B$7*(1+'EPA to IEA Scaling'!AG$10)</f>
        <v>0</v>
      </c>
      <c r="AD38" s="2">
        <f>((VLOOKUP($B$1,'Multipliers and Adjustments'!$A$70:$I$86,TRUNC(COLUMN(AD$2)/5)+2,FALSE)*SUMIFS('IEA-MethaneAbatement-US'!$M:$M,'IEA-MethaneAbatement-US'!$N:$N,"&lt;"&amp;$B38,'IEA-MethaneAbatement-US'!$N:$N,"&gt;="&amp;$A38,'IEA-MethaneAbatement-US'!$L:$L,$B$1))+(VLOOKUP($C$1,'Multipliers and Adjustments'!$A$70:$I$86,TRUNC(COLUMN(AD$2)/5)+2,FALSE)*SUMIFS('IEA-MethaneAbatement-US'!$M:$M,'IEA-MethaneAbatement-US'!$N:$N,"&lt;"&amp;$B38,'IEA-MethaneAbatement-US'!$N:$N,"&gt;="&amp;$A38,'IEA-MethaneAbatement-US'!$L:$L,$C$1))+(VLOOKUP($D$1,'Multipliers and Adjustments'!$A$70:$I$86,TRUNC(COLUMN(AD$2)/5)+2,FALSE)*SUMIFS('IEA-MethaneAbatement-US'!$M:$M,'IEA-MethaneAbatement-US'!$N:$N,"&lt;"&amp;$B38,'IEA-MethaneAbatement-US'!$N:$N,"&gt;="&amp;$A38,'IEA-MethaneAbatement-US'!$L:$L,$D$1)))*'State Downscaling Multipliers'!$B$7*(1+'EPA to IEA Scaling'!AH$10)</f>
        <v>0</v>
      </c>
      <c r="AE38" s="2">
        <f>((VLOOKUP($B$1,'Multipliers and Adjustments'!$A$70:$I$86,TRUNC(COLUMN(AE$2)/5)+2,FALSE)*SUMIFS('IEA-MethaneAbatement-US'!$M:$M,'IEA-MethaneAbatement-US'!$N:$N,"&lt;"&amp;$B38,'IEA-MethaneAbatement-US'!$N:$N,"&gt;="&amp;$A38,'IEA-MethaneAbatement-US'!$L:$L,$B$1))+(VLOOKUP($C$1,'Multipliers and Adjustments'!$A$70:$I$86,TRUNC(COLUMN(AE$2)/5)+2,FALSE)*SUMIFS('IEA-MethaneAbatement-US'!$M:$M,'IEA-MethaneAbatement-US'!$N:$N,"&lt;"&amp;$B38,'IEA-MethaneAbatement-US'!$N:$N,"&gt;="&amp;$A38,'IEA-MethaneAbatement-US'!$L:$L,$C$1))+(VLOOKUP($D$1,'Multipliers and Adjustments'!$A$70:$I$86,TRUNC(COLUMN(AE$2)/5)+2,FALSE)*SUMIFS('IEA-MethaneAbatement-US'!$M:$M,'IEA-MethaneAbatement-US'!$N:$N,"&lt;"&amp;$B38,'IEA-MethaneAbatement-US'!$N:$N,"&gt;="&amp;$A38,'IEA-MethaneAbatement-US'!$L:$L,$D$1)))*'State Downscaling Multipliers'!$B$7*(1+'EPA to IEA Scaling'!AI$10)</f>
        <v>0</v>
      </c>
      <c r="AF38" s="2">
        <f>((VLOOKUP($B$1,'Multipliers and Adjustments'!$A$70:$I$86,TRUNC(COLUMN(AF$2)/5)+2,FALSE)*SUMIFS('IEA-MethaneAbatement-US'!$M:$M,'IEA-MethaneAbatement-US'!$N:$N,"&lt;"&amp;$B38,'IEA-MethaneAbatement-US'!$N:$N,"&gt;="&amp;$A38,'IEA-MethaneAbatement-US'!$L:$L,$B$1))+(VLOOKUP($C$1,'Multipliers and Adjustments'!$A$70:$I$86,TRUNC(COLUMN(AF$2)/5)+2,FALSE)*SUMIFS('IEA-MethaneAbatement-US'!$M:$M,'IEA-MethaneAbatement-US'!$N:$N,"&lt;"&amp;$B38,'IEA-MethaneAbatement-US'!$N:$N,"&gt;="&amp;$A38,'IEA-MethaneAbatement-US'!$L:$L,$C$1))+(VLOOKUP($D$1,'Multipliers and Adjustments'!$A$70:$I$86,TRUNC(COLUMN(AF$2)/5)+2,FALSE)*SUMIFS('IEA-MethaneAbatement-US'!$M:$M,'IEA-MethaneAbatement-US'!$N:$N,"&lt;"&amp;$B38,'IEA-MethaneAbatement-US'!$N:$N,"&gt;="&amp;$A38,'IEA-MethaneAbatement-US'!$L:$L,$D$1)))*'State Downscaling Multipliers'!$B$7*(1+'EPA to IEA Scaling'!AJ$10)</f>
        <v>0</v>
      </c>
      <c r="AG38" s="105">
        <f>((VLOOKUP($B$1,'Multipliers and Adjustments'!$A$70:$I$86,TRUNC(COLUMN(AG$2)/5)+2,FALSE)*SUMIFS('IEA-MethaneAbatement-US'!$M:$M,'IEA-MethaneAbatement-US'!$N:$N,"&lt;"&amp;$B38,'IEA-MethaneAbatement-US'!$N:$N,"&gt;="&amp;$A38,'IEA-MethaneAbatement-US'!$L:$L,$B$1))+(VLOOKUP($C$1,'Multipliers and Adjustments'!$A$70:$I$86,TRUNC(COLUMN(AG$2)/5)+2,FALSE)*SUMIFS('IEA-MethaneAbatement-US'!$M:$M,'IEA-MethaneAbatement-US'!$N:$N,"&lt;"&amp;$B38,'IEA-MethaneAbatement-US'!$N:$N,"&gt;="&amp;$A38,'IEA-MethaneAbatement-US'!$L:$L,$C$1))+(VLOOKUP($D$1,'Multipliers and Adjustments'!$A$70:$I$86,TRUNC(COLUMN(AG$2)/5)+2,FALSE)*SUMIFS('IEA-MethaneAbatement-US'!$M:$M,'IEA-MethaneAbatement-US'!$N:$N,"&lt;"&amp;$B38,'IEA-MethaneAbatement-US'!$N:$N,"&gt;="&amp;$A38,'IEA-MethaneAbatement-US'!$L:$L,$D$1)))*'State Downscaling Multipliers'!$B$7*(1+'EPA to IEA Scaling'!AK$10)</f>
        <v>0</v>
      </c>
      <c r="AH38" s="2">
        <f>((VLOOKUP($B$1,'Multipliers and Adjustments'!$A$70:$I$86,TRUNC(COLUMN(AH$2)/5)+2,FALSE)*SUMIFS('IEA-MethaneAbatement-US'!$M:$M,'IEA-MethaneAbatement-US'!$N:$N,"&lt;"&amp;$B38,'IEA-MethaneAbatement-US'!$N:$N,"&gt;="&amp;$A38,'IEA-MethaneAbatement-US'!$L:$L,$B$1))+(VLOOKUP($C$1,'Multipliers and Adjustments'!$A$70:$I$86,TRUNC(COLUMN(AH$2)/5)+2,FALSE)*SUMIFS('IEA-MethaneAbatement-US'!$M:$M,'IEA-MethaneAbatement-US'!$N:$N,"&lt;"&amp;$B38,'IEA-MethaneAbatement-US'!$N:$N,"&gt;="&amp;$A38,'IEA-MethaneAbatement-US'!$L:$L,$C$1))+(VLOOKUP($D$1,'Multipliers and Adjustments'!$A$70:$I$86,TRUNC(COLUMN(AH$2)/5)+2,FALSE)*SUMIFS('IEA-MethaneAbatement-US'!$M:$M,'IEA-MethaneAbatement-US'!$N:$N,"&lt;"&amp;$B38,'IEA-MethaneAbatement-US'!$N:$N,"&gt;="&amp;$A38,'IEA-MethaneAbatement-US'!$L:$L,$D$1)))*'State Downscaling Multipliers'!$B$7*(1+'EPA to IEA Scaling'!AL$10)</f>
        <v>0</v>
      </c>
      <c r="AI38" s="2">
        <f>((VLOOKUP($B$1,'Multipliers and Adjustments'!$A$70:$I$86,TRUNC(COLUMN(AI$2)/5)+2,FALSE)*SUMIFS('IEA-MethaneAbatement-US'!$M:$M,'IEA-MethaneAbatement-US'!$N:$N,"&lt;"&amp;$B38,'IEA-MethaneAbatement-US'!$N:$N,"&gt;="&amp;$A38,'IEA-MethaneAbatement-US'!$L:$L,$B$1))+(VLOOKUP($C$1,'Multipliers and Adjustments'!$A$70:$I$86,TRUNC(COLUMN(AI$2)/5)+2,FALSE)*SUMIFS('IEA-MethaneAbatement-US'!$M:$M,'IEA-MethaneAbatement-US'!$N:$N,"&lt;"&amp;$B38,'IEA-MethaneAbatement-US'!$N:$N,"&gt;="&amp;$A38,'IEA-MethaneAbatement-US'!$L:$L,$C$1))+(VLOOKUP($D$1,'Multipliers and Adjustments'!$A$70:$I$86,TRUNC(COLUMN(AI$2)/5)+2,FALSE)*SUMIFS('IEA-MethaneAbatement-US'!$M:$M,'IEA-MethaneAbatement-US'!$N:$N,"&lt;"&amp;$B38,'IEA-MethaneAbatement-US'!$N:$N,"&gt;="&amp;$A38,'IEA-MethaneAbatement-US'!$L:$L,$D$1)))*'State Downscaling Multipliers'!$B$7*(1+'EPA to IEA Scaling'!AM$10)</f>
        <v>0</v>
      </c>
      <c r="AJ38" s="2">
        <f>((VLOOKUP($B$1,'Multipliers and Adjustments'!$A$70:$I$86,TRUNC(COLUMN(AJ$2)/5)+2,FALSE)*SUMIFS('IEA-MethaneAbatement-US'!$M:$M,'IEA-MethaneAbatement-US'!$N:$N,"&lt;"&amp;$B38,'IEA-MethaneAbatement-US'!$N:$N,"&gt;="&amp;$A38,'IEA-MethaneAbatement-US'!$L:$L,$B$1))+(VLOOKUP($C$1,'Multipliers and Adjustments'!$A$70:$I$86,TRUNC(COLUMN(AJ$2)/5)+2,FALSE)*SUMIFS('IEA-MethaneAbatement-US'!$M:$M,'IEA-MethaneAbatement-US'!$N:$N,"&lt;"&amp;$B38,'IEA-MethaneAbatement-US'!$N:$N,"&gt;="&amp;$A38,'IEA-MethaneAbatement-US'!$L:$L,$C$1))+(VLOOKUP($D$1,'Multipliers and Adjustments'!$A$70:$I$86,TRUNC(COLUMN(AJ$2)/5)+2,FALSE)*SUMIFS('IEA-MethaneAbatement-US'!$M:$M,'IEA-MethaneAbatement-US'!$N:$N,"&lt;"&amp;$B38,'IEA-MethaneAbatement-US'!$N:$N,"&gt;="&amp;$A38,'IEA-MethaneAbatement-US'!$L:$L,$D$1)))*'State Downscaling Multipliers'!$B$7*(1+'EPA to IEA Scaling'!AN$10)</f>
        <v>0</v>
      </c>
      <c r="AK38" s="2">
        <f>((VLOOKUP($B$1,'Multipliers and Adjustments'!$A$70:$I$86,TRUNC(COLUMN(AK$2)/5)+2,FALSE)*SUMIFS('IEA-MethaneAbatement-US'!$M:$M,'IEA-MethaneAbatement-US'!$N:$N,"&lt;"&amp;$B38,'IEA-MethaneAbatement-US'!$N:$N,"&gt;="&amp;$A38,'IEA-MethaneAbatement-US'!$L:$L,$B$1))+(VLOOKUP($C$1,'Multipliers and Adjustments'!$A$70:$I$86,TRUNC(COLUMN(AK$2)/5)+2,FALSE)*SUMIFS('IEA-MethaneAbatement-US'!$M:$M,'IEA-MethaneAbatement-US'!$N:$N,"&lt;"&amp;$B38,'IEA-MethaneAbatement-US'!$N:$N,"&gt;="&amp;$A38,'IEA-MethaneAbatement-US'!$L:$L,$C$1))+(VLOOKUP($D$1,'Multipliers and Adjustments'!$A$70:$I$86,TRUNC(COLUMN(AK$2)/5)+2,FALSE)*SUMIFS('IEA-MethaneAbatement-US'!$M:$M,'IEA-MethaneAbatement-US'!$N:$N,"&lt;"&amp;$B38,'IEA-MethaneAbatement-US'!$N:$N,"&gt;="&amp;$A38,'IEA-MethaneAbatement-US'!$L:$L,$D$1)))*'State Downscaling Multipliers'!$B$7*(1+'EPA to IEA Scaling'!AO$10)</f>
        <v>0</v>
      </c>
      <c r="AL38" s="105">
        <f>((VLOOKUP($B$1,'Multipliers and Adjustments'!$A$70:$I$86,TRUNC(COLUMN(AL$2)/5)+2,FALSE)*SUMIFS('IEA-MethaneAbatement-US'!$M:$M,'IEA-MethaneAbatement-US'!$N:$N,"&lt;"&amp;$B38,'IEA-MethaneAbatement-US'!$N:$N,"&gt;="&amp;$A38,'IEA-MethaneAbatement-US'!$L:$L,$B$1))+(VLOOKUP($C$1,'Multipliers and Adjustments'!$A$70:$I$86,TRUNC(COLUMN(AL$2)/5)+2,FALSE)*SUMIFS('IEA-MethaneAbatement-US'!$M:$M,'IEA-MethaneAbatement-US'!$N:$N,"&lt;"&amp;$B38,'IEA-MethaneAbatement-US'!$N:$N,"&gt;="&amp;$A38,'IEA-MethaneAbatement-US'!$L:$L,$C$1))+(VLOOKUP($D$1,'Multipliers and Adjustments'!$A$70:$I$86,TRUNC(COLUMN(AL$2)/5)+2,FALSE)*SUMIFS('IEA-MethaneAbatement-US'!$M:$M,'IEA-MethaneAbatement-US'!$N:$N,"&lt;"&amp;$B38,'IEA-MethaneAbatement-US'!$N:$N,"&gt;="&amp;$A38,'IEA-MethaneAbatement-US'!$L:$L,$D$1)))*'State Downscaling Multipliers'!$B$7*(1+'EPA to IEA Scaling'!AP$10)</f>
        <v>0</v>
      </c>
    </row>
    <row r="39" spans="1:38" ht="15.75" customHeight="1" x14ac:dyDescent="0.25">
      <c r="A39" s="50">
        <f t="shared" si="3"/>
        <v>40</v>
      </c>
      <c r="B39" s="50">
        <f t="shared" si="4"/>
        <v>50</v>
      </c>
      <c r="C39" s="105">
        <f>((VLOOKUP($B$1,'Multipliers and Adjustments'!$A$70:$I$86,TRUNC(COLUMN(C$2)/5)+2,FALSE)*SUMIFS('IEA-MethaneAbatement-US'!$M:$M,'IEA-MethaneAbatement-US'!$N:$N,"&lt;"&amp;$B39,'IEA-MethaneAbatement-US'!$N:$N,"&gt;="&amp;$A39,'IEA-MethaneAbatement-US'!$L:$L,$B$1))+(VLOOKUP($C$1,'Multipliers and Adjustments'!$A$70:$I$86,TRUNC(COLUMN(C$2)/5)+2,FALSE)*SUMIFS('IEA-MethaneAbatement-US'!$M:$M,'IEA-MethaneAbatement-US'!$N:$N,"&lt;"&amp;$B39,'IEA-MethaneAbatement-US'!$N:$N,"&gt;="&amp;$A39,'IEA-MethaneAbatement-US'!$L:$L,$C$1))+(VLOOKUP($D$1,'Multipliers and Adjustments'!$A$70:$I$86,TRUNC(COLUMN(C$2)/5)+2,FALSE)*SUMIFS('IEA-MethaneAbatement-US'!$M:$M,'IEA-MethaneAbatement-US'!$N:$N,"&lt;"&amp;$B39,'IEA-MethaneAbatement-US'!$N:$N,"&gt;="&amp;$A39,'IEA-MethaneAbatement-US'!$L:$L,$D$1)))*'State Downscaling Multipliers'!$B$7*(1+'EPA to IEA Scaling'!G$10)</f>
        <v>21301956963.090012</v>
      </c>
      <c r="D39" s="2">
        <f>((VLOOKUP($B$1,'Multipliers and Adjustments'!$A$70:$I$86,TRUNC(COLUMN(D$2)/5)+2,FALSE)*SUMIFS('IEA-MethaneAbatement-US'!$M:$M,'IEA-MethaneAbatement-US'!$N:$N,"&lt;"&amp;$B39,'IEA-MethaneAbatement-US'!$N:$N,"&gt;="&amp;$A39,'IEA-MethaneAbatement-US'!$L:$L,$B$1))+(VLOOKUP($C$1,'Multipliers and Adjustments'!$A$70:$I$86,TRUNC(COLUMN(D$2)/5)+2,FALSE)*SUMIFS('IEA-MethaneAbatement-US'!$M:$M,'IEA-MethaneAbatement-US'!$N:$N,"&lt;"&amp;$B39,'IEA-MethaneAbatement-US'!$N:$N,"&gt;="&amp;$A39,'IEA-MethaneAbatement-US'!$L:$L,$C$1))+(VLOOKUP($D$1,'Multipliers and Adjustments'!$A$70:$I$86,TRUNC(COLUMN(D$2)/5)+2,FALSE)*SUMIFS('IEA-MethaneAbatement-US'!$M:$M,'IEA-MethaneAbatement-US'!$N:$N,"&lt;"&amp;$B39,'IEA-MethaneAbatement-US'!$N:$N,"&gt;="&amp;$A39,'IEA-MethaneAbatement-US'!$L:$L,$D$1)))*'State Downscaling Multipliers'!$B$7*(1+'EPA to IEA Scaling'!H$10)</f>
        <v>21301956963.090012</v>
      </c>
      <c r="E39" s="2">
        <f>((VLOOKUP($B$1,'Multipliers and Adjustments'!$A$70:$I$86,TRUNC(COLUMN(E$2)/5)+2,FALSE)*SUMIFS('IEA-MethaneAbatement-US'!$M:$M,'IEA-MethaneAbatement-US'!$N:$N,"&lt;"&amp;$B39,'IEA-MethaneAbatement-US'!$N:$N,"&gt;="&amp;$A39,'IEA-MethaneAbatement-US'!$L:$L,$B$1))+(VLOOKUP($C$1,'Multipliers and Adjustments'!$A$70:$I$86,TRUNC(COLUMN(E$2)/5)+2,FALSE)*SUMIFS('IEA-MethaneAbatement-US'!$M:$M,'IEA-MethaneAbatement-US'!$N:$N,"&lt;"&amp;$B39,'IEA-MethaneAbatement-US'!$N:$N,"&gt;="&amp;$A39,'IEA-MethaneAbatement-US'!$L:$L,$C$1))+(VLOOKUP($D$1,'Multipliers and Adjustments'!$A$70:$I$86,TRUNC(COLUMN(E$2)/5)+2,FALSE)*SUMIFS('IEA-MethaneAbatement-US'!$M:$M,'IEA-MethaneAbatement-US'!$N:$N,"&lt;"&amp;$B39,'IEA-MethaneAbatement-US'!$N:$N,"&gt;="&amp;$A39,'IEA-MethaneAbatement-US'!$L:$L,$D$1)))*'State Downscaling Multipliers'!$B$7*(1+'EPA to IEA Scaling'!I$10)</f>
        <v>21753022626.626495</v>
      </c>
      <c r="F39" s="2">
        <f>((VLOOKUP($B$1,'Multipliers and Adjustments'!$A$70:$I$86,TRUNC(COLUMN(F$2)/5)+2,FALSE)*SUMIFS('IEA-MethaneAbatement-US'!$M:$M,'IEA-MethaneAbatement-US'!$N:$N,"&lt;"&amp;$B39,'IEA-MethaneAbatement-US'!$N:$N,"&gt;="&amp;$A39,'IEA-MethaneAbatement-US'!$L:$L,$B$1))+(VLOOKUP($C$1,'Multipliers and Adjustments'!$A$70:$I$86,TRUNC(COLUMN(F$2)/5)+2,FALSE)*SUMIFS('IEA-MethaneAbatement-US'!$M:$M,'IEA-MethaneAbatement-US'!$N:$N,"&lt;"&amp;$B39,'IEA-MethaneAbatement-US'!$N:$N,"&gt;="&amp;$A39,'IEA-MethaneAbatement-US'!$L:$L,$C$1))+(VLOOKUP($D$1,'Multipliers and Adjustments'!$A$70:$I$86,TRUNC(COLUMN(F$2)/5)+2,FALSE)*SUMIFS('IEA-MethaneAbatement-US'!$M:$M,'IEA-MethaneAbatement-US'!$N:$N,"&lt;"&amp;$B39,'IEA-MethaneAbatement-US'!$N:$N,"&gt;="&amp;$A39,'IEA-MethaneAbatement-US'!$L:$L,$D$1)))*'State Downscaling Multipliers'!$B$7*(1+'EPA to IEA Scaling'!J$10)</f>
        <v>21926561007.085922</v>
      </c>
      <c r="G39" s="154">
        <f>((VLOOKUP($B$1,'Multipliers and Adjustments'!$A$70:$I$86,TRUNC(COLUMN(G$2)/5)+2,FALSE)*SUMIFS('IEA-MethaneAbatement-US'!$M:$M,'IEA-MethaneAbatement-US'!$N:$N,"&lt;"&amp;$B39,'IEA-MethaneAbatement-US'!$N:$N,"&gt;="&amp;$A39,'IEA-MethaneAbatement-US'!$L:$L,$B$1))+(VLOOKUP($C$1,'Multipliers and Adjustments'!$A$70:$I$86,TRUNC(COLUMN(G$2)/5)+2,FALSE)*SUMIFS('IEA-MethaneAbatement-US'!$M:$M,'IEA-MethaneAbatement-US'!$N:$N,"&lt;"&amp;$B39,'IEA-MethaneAbatement-US'!$N:$N,"&gt;="&amp;$A39,'IEA-MethaneAbatement-US'!$L:$L,$C$1))+(VLOOKUP($D$1,'Multipliers and Adjustments'!$A$70:$I$86,TRUNC(COLUMN(G$2)/5)+2,FALSE)*SUMIFS('IEA-MethaneAbatement-US'!$M:$M,'IEA-MethaneAbatement-US'!$N:$N,"&lt;"&amp;$B39,'IEA-MethaneAbatement-US'!$N:$N,"&gt;="&amp;$A39,'IEA-MethaneAbatement-US'!$L:$L,$D$1)))*'State Downscaling Multipliers'!$B$7*(1+'EPA to IEA Scaling'!K$10)</f>
        <v>22093836650.731117</v>
      </c>
      <c r="H39" s="105">
        <f>((VLOOKUP($B$1,'Multipliers and Adjustments'!$A$70:$I$86,TRUNC(COLUMN(H$2)/5)+2,FALSE)*SUMIFS('IEA-MethaneAbatement-US'!$M:$M,'IEA-MethaneAbatement-US'!$N:$N,"&lt;"&amp;$B39,'IEA-MethaneAbatement-US'!$N:$N,"&gt;="&amp;$A39,'IEA-MethaneAbatement-US'!$L:$L,$B$1))+(VLOOKUP($C$1,'Multipliers and Adjustments'!$A$70:$I$86,TRUNC(COLUMN(H$2)/5)+2,FALSE)*SUMIFS('IEA-MethaneAbatement-US'!$M:$M,'IEA-MethaneAbatement-US'!$N:$N,"&lt;"&amp;$B39,'IEA-MethaneAbatement-US'!$N:$N,"&gt;="&amp;$A39,'IEA-MethaneAbatement-US'!$L:$L,$C$1))+(VLOOKUP($D$1,'Multipliers and Adjustments'!$A$70:$I$86,TRUNC(COLUMN(H$2)/5)+2,FALSE)*SUMIFS('IEA-MethaneAbatement-US'!$M:$M,'IEA-MethaneAbatement-US'!$N:$N,"&lt;"&amp;$B39,'IEA-MethaneAbatement-US'!$N:$N,"&gt;="&amp;$A39,'IEA-MethaneAbatement-US'!$L:$L,$D$1)))*'State Downscaling Multipliers'!$B$7*(1+'EPA to IEA Scaling'!L$10)</f>
        <v>22249562652.55106</v>
      </c>
      <c r="I39" s="2">
        <f>((VLOOKUP($B$1,'Multipliers and Adjustments'!$A$70:$I$86,TRUNC(COLUMN(I$2)/5)+2,FALSE)*SUMIFS('IEA-MethaneAbatement-US'!$M:$M,'IEA-MethaneAbatement-US'!$N:$N,"&lt;"&amp;$B39,'IEA-MethaneAbatement-US'!$N:$N,"&gt;="&amp;$A39,'IEA-MethaneAbatement-US'!$L:$L,$B$1))+(VLOOKUP($C$1,'Multipliers and Adjustments'!$A$70:$I$86,TRUNC(COLUMN(I$2)/5)+2,FALSE)*SUMIFS('IEA-MethaneAbatement-US'!$M:$M,'IEA-MethaneAbatement-US'!$N:$N,"&lt;"&amp;$B39,'IEA-MethaneAbatement-US'!$N:$N,"&gt;="&amp;$A39,'IEA-MethaneAbatement-US'!$L:$L,$C$1))+(VLOOKUP($D$1,'Multipliers and Adjustments'!$A$70:$I$86,TRUNC(COLUMN(I$2)/5)+2,FALSE)*SUMIFS('IEA-MethaneAbatement-US'!$M:$M,'IEA-MethaneAbatement-US'!$N:$N,"&lt;"&amp;$B39,'IEA-MethaneAbatement-US'!$N:$N,"&gt;="&amp;$A39,'IEA-MethaneAbatement-US'!$L:$L,$D$1)))*'State Downscaling Multipliers'!$B$7*(1+'EPA to IEA Scaling'!M$10)</f>
        <v>22460735871.792168</v>
      </c>
      <c r="J39" s="2">
        <f>((VLOOKUP($B$1,'Multipliers and Adjustments'!$A$70:$I$86,TRUNC(COLUMN(J$2)/5)+2,FALSE)*SUMIFS('IEA-MethaneAbatement-US'!$M:$M,'IEA-MethaneAbatement-US'!$N:$N,"&lt;"&amp;$B39,'IEA-MethaneAbatement-US'!$N:$N,"&gt;="&amp;$A39,'IEA-MethaneAbatement-US'!$L:$L,$B$1))+(VLOOKUP($C$1,'Multipliers and Adjustments'!$A$70:$I$86,TRUNC(COLUMN(J$2)/5)+2,FALSE)*SUMIFS('IEA-MethaneAbatement-US'!$M:$M,'IEA-MethaneAbatement-US'!$N:$N,"&lt;"&amp;$B39,'IEA-MethaneAbatement-US'!$N:$N,"&gt;="&amp;$A39,'IEA-MethaneAbatement-US'!$L:$L,$C$1))+(VLOOKUP($D$1,'Multipliers and Adjustments'!$A$70:$I$86,TRUNC(COLUMN(J$2)/5)+2,FALSE)*SUMIFS('IEA-MethaneAbatement-US'!$M:$M,'IEA-MethaneAbatement-US'!$N:$N,"&lt;"&amp;$B39,'IEA-MethaneAbatement-US'!$N:$N,"&gt;="&amp;$A39,'IEA-MethaneAbatement-US'!$L:$L,$D$1)))*'State Downscaling Multipliers'!$B$7*(1+'EPA to IEA Scaling'!N$10)</f>
        <v>22668462855.212124</v>
      </c>
      <c r="K39" s="2">
        <f>((VLOOKUP($B$1,'Multipliers and Adjustments'!$A$70:$I$86,TRUNC(COLUMN(K$2)/5)+2,FALSE)*SUMIFS('IEA-MethaneAbatement-US'!$M:$M,'IEA-MethaneAbatement-US'!$N:$N,"&lt;"&amp;$B39,'IEA-MethaneAbatement-US'!$N:$N,"&gt;="&amp;$A39,'IEA-MethaneAbatement-US'!$L:$L,$B$1))+(VLOOKUP($C$1,'Multipliers and Adjustments'!$A$70:$I$86,TRUNC(COLUMN(K$2)/5)+2,FALSE)*SUMIFS('IEA-MethaneAbatement-US'!$M:$M,'IEA-MethaneAbatement-US'!$N:$N,"&lt;"&amp;$B39,'IEA-MethaneAbatement-US'!$N:$N,"&gt;="&amp;$A39,'IEA-MethaneAbatement-US'!$L:$L,$C$1))+(VLOOKUP($D$1,'Multipliers and Adjustments'!$A$70:$I$86,TRUNC(COLUMN(K$2)/5)+2,FALSE)*SUMIFS('IEA-MethaneAbatement-US'!$M:$M,'IEA-MethaneAbatement-US'!$N:$N,"&lt;"&amp;$B39,'IEA-MethaneAbatement-US'!$N:$N,"&gt;="&amp;$A39,'IEA-MethaneAbatement-US'!$L:$L,$D$1)))*'State Downscaling Multipliers'!$B$7*(1+'EPA to IEA Scaling'!O$10)</f>
        <v>22872827281.150848</v>
      </c>
      <c r="L39" s="2">
        <f>((VLOOKUP($B$1,'Multipliers and Adjustments'!$A$70:$I$86,TRUNC(COLUMN(L$2)/5)+2,FALSE)*SUMIFS('IEA-MethaneAbatement-US'!$M:$M,'IEA-MethaneAbatement-US'!$N:$N,"&lt;"&amp;$B39,'IEA-MethaneAbatement-US'!$N:$N,"&gt;="&amp;$A39,'IEA-MethaneAbatement-US'!$L:$L,$B$1))+(VLOOKUP($C$1,'Multipliers and Adjustments'!$A$70:$I$86,TRUNC(COLUMN(L$2)/5)+2,FALSE)*SUMIFS('IEA-MethaneAbatement-US'!$M:$M,'IEA-MethaneAbatement-US'!$N:$N,"&lt;"&amp;$B39,'IEA-MethaneAbatement-US'!$N:$N,"&gt;="&amp;$A39,'IEA-MethaneAbatement-US'!$L:$L,$C$1))+(VLOOKUP($D$1,'Multipliers and Adjustments'!$A$70:$I$86,TRUNC(COLUMN(L$2)/5)+2,FALSE)*SUMIFS('IEA-MethaneAbatement-US'!$M:$M,'IEA-MethaneAbatement-US'!$N:$N,"&lt;"&amp;$B39,'IEA-MethaneAbatement-US'!$N:$N,"&gt;="&amp;$A39,'IEA-MethaneAbatement-US'!$L:$L,$D$1)))*'State Downscaling Multipliers'!$B$7*(1+'EPA to IEA Scaling'!P$10)</f>
        <v>23073910140.63044</v>
      </c>
      <c r="M39" s="105">
        <f>((VLOOKUP($B$1,'Multipliers and Adjustments'!$A$70:$I$86,TRUNC(COLUMN(M$2)/5)+2,FALSE)*SUMIFS('IEA-MethaneAbatement-US'!$M:$M,'IEA-MethaneAbatement-US'!$N:$N,"&lt;"&amp;$B39,'IEA-MethaneAbatement-US'!$N:$N,"&gt;="&amp;$A39,'IEA-MethaneAbatement-US'!$L:$L,$B$1))+(VLOOKUP($C$1,'Multipliers and Adjustments'!$A$70:$I$86,TRUNC(COLUMN(M$2)/5)+2,FALSE)*SUMIFS('IEA-MethaneAbatement-US'!$M:$M,'IEA-MethaneAbatement-US'!$N:$N,"&lt;"&amp;$B39,'IEA-MethaneAbatement-US'!$N:$N,"&gt;="&amp;$A39,'IEA-MethaneAbatement-US'!$L:$L,$C$1))+(VLOOKUP($D$1,'Multipliers and Adjustments'!$A$70:$I$86,TRUNC(COLUMN(M$2)/5)+2,FALSE)*SUMIFS('IEA-MethaneAbatement-US'!$M:$M,'IEA-MethaneAbatement-US'!$N:$N,"&lt;"&amp;$B39,'IEA-MethaneAbatement-US'!$N:$N,"&gt;="&amp;$A39,'IEA-MethaneAbatement-US'!$L:$L,$D$1)))*'State Downscaling Multipliers'!$B$7*(1+'EPA to IEA Scaling'!Q$10)</f>
        <v>23271789844.37513</v>
      </c>
      <c r="N39" s="2">
        <f>((VLOOKUP($B$1,'Multipliers and Adjustments'!$A$70:$I$86,TRUNC(COLUMN(N$2)/5)+2,FALSE)*SUMIFS('IEA-MethaneAbatement-US'!$M:$M,'IEA-MethaneAbatement-US'!$N:$N,"&lt;"&amp;$B39,'IEA-MethaneAbatement-US'!$N:$N,"&gt;="&amp;$A39,'IEA-MethaneAbatement-US'!$L:$L,$B$1))+(VLOOKUP($C$1,'Multipliers and Adjustments'!$A$70:$I$86,TRUNC(COLUMN(N$2)/5)+2,FALSE)*SUMIFS('IEA-MethaneAbatement-US'!$M:$M,'IEA-MethaneAbatement-US'!$N:$N,"&lt;"&amp;$B39,'IEA-MethaneAbatement-US'!$N:$N,"&gt;="&amp;$A39,'IEA-MethaneAbatement-US'!$L:$L,$C$1))+(VLOOKUP($D$1,'Multipliers and Adjustments'!$A$70:$I$86,TRUNC(COLUMN(N$2)/5)+2,FALSE)*SUMIFS('IEA-MethaneAbatement-US'!$M:$M,'IEA-MethaneAbatement-US'!$N:$N,"&lt;"&amp;$B39,'IEA-MethaneAbatement-US'!$N:$N,"&gt;="&amp;$A39,'IEA-MethaneAbatement-US'!$L:$L,$D$1)))*'State Downscaling Multipliers'!$B$7*(1+'EPA to IEA Scaling'!R$10)</f>
        <v>23466457178.20998</v>
      </c>
      <c r="O39" s="2">
        <f>((VLOOKUP($B$1,'Multipliers and Adjustments'!$A$70:$I$86,TRUNC(COLUMN(O$2)/5)+2,FALSE)*SUMIFS('IEA-MethaneAbatement-US'!$M:$M,'IEA-MethaneAbatement-US'!$N:$N,"&lt;"&amp;$B39,'IEA-MethaneAbatement-US'!$N:$N,"&gt;="&amp;$A39,'IEA-MethaneAbatement-US'!$L:$L,$B$1))+(VLOOKUP($C$1,'Multipliers and Adjustments'!$A$70:$I$86,TRUNC(COLUMN(O$2)/5)+2,FALSE)*SUMIFS('IEA-MethaneAbatement-US'!$M:$M,'IEA-MethaneAbatement-US'!$N:$N,"&lt;"&amp;$B39,'IEA-MethaneAbatement-US'!$N:$N,"&gt;="&amp;$A39,'IEA-MethaneAbatement-US'!$L:$L,$C$1))+(VLOOKUP($D$1,'Multipliers and Adjustments'!$A$70:$I$86,TRUNC(COLUMN(O$2)/5)+2,FALSE)*SUMIFS('IEA-MethaneAbatement-US'!$M:$M,'IEA-MethaneAbatement-US'!$N:$N,"&lt;"&amp;$B39,'IEA-MethaneAbatement-US'!$N:$N,"&gt;="&amp;$A39,'IEA-MethaneAbatement-US'!$L:$L,$D$1)))*'State Downscaling Multipliers'!$B$7*(1+'EPA to IEA Scaling'!S$10)</f>
        <v>23659655574.537056</v>
      </c>
      <c r="P39" s="2">
        <f>((VLOOKUP($B$1,'Multipliers and Adjustments'!$A$70:$I$86,TRUNC(COLUMN(P$2)/5)+2,FALSE)*SUMIFS('IEA-MethaneAbatement-US'!$M:$M,'IEA-MethaneAbatement-US'!$N:$N,"&lt;"&amp;$B39,'IEA-MethaneAbatement-US'!$N:$N,"&gt;="&amp;$A39,'IEA-MethaneAbatement-US'!$L:$L,$B$1))+(VLOOKUP($C$1,'Multipliers and Adjustments'!$A$70:$I$86,TRUNC(COLUMN(P$2)/5)+2,FALSE)*SUMIFS('IEA-MethaneAbatement-US'!$M:$M,'IEA-MethaneAbatement-US'!$N:$N,"&lt;"&amp;$B39,'IEA-MethaneAbatement-US'!$N:$N,"&gt;="&amp;$A39,'IEA-MethaneAbatement-US'!$L:$L,$C$1))+(VLOOKUP($D$1,'Multipliers and Adjustments'!$A$70:$I$86,TRUNC(COLUMN(P$2)/5)+2,FALSE)*SUMIFS('IEA-MethaneAbatement-US'!$M:$M,'IEA-MethaneAbatement-US'!$N:$N,"&lt;"&amp;$B39,'IEA-MethaneAbatement-US'!$N:$N,"&gt;="&amp;$A39,'IEA-MethaneAbatement-US'!$L:$L,$D$1)))*'State Downscaling Multipliers'!$B$7*(1+'EPA to IEA Scaling'!T$10)</f>
        <v>23851401597.513176</v>
      </c>
      <c r="Q39" s="2">
        <f>((VLOOKUP($B$1,'Multipliers and Adjustments'!$A$70:$I$86,TRUNC(COLUMN(Q$2)/5)+2,FALSE)*SUMIFS('IEA-MethaneAbatement-US'!$M:$M,'IEA-MethaneAbatement-US'!$N:$N,"&lt;"&amp;$B39,'IEA-MethaneAbatement-US'!$N:$N,"&gt;="&amp;$A39,'IEA-MethaneAbatement-US'!$L:$L,$B$1))+(VLOOKUP($C$1,'Multipliers and Adjustments'!$A$70:$I$86,TRUNC(COLUMN(Q$2)/5)+2,FALSE)*SUMIFS('IEA-MethaneAbatement-US'!$M:$M,'IEA-MethaneAbatement-US'!$N:$N,"&lt;"&amp;$B39,'IEA-MethaneAbatement-US'!$N:$N,"&gt;="&amp;$A39,'IEA-MethaneAbatement-US'!$L:$L,$C$1))+(VLOOKUP($D$1,'Multipliers and Adjustments'!$A$70:$I$86,TRUNC(COLUMN(Q$2)/5)+2,FALSE)*SUMIFS('IEA-MethaneAbatement-US'!$M:$M,'IEA-MethaneAbatement-US'!$N:$N,"&lt;"&amp;$B39,'IEA-MethaneAbatement-US'!$N:$N,"&gt;="&amp;$A39,'IEA-MethaneAbatement-US'!$L:$L,$D$1)))*'State Downscaling Multipliers'!$B$7*(1+'EPA to IEA Scaling'!U$10)</f>
        <v>24041711563.184895</v>
      </c>
      <c r="R39" s="105">
        <f>((VLOOKUP($B$1,'Multipliers and Adjustments'!$A$70:$I$86,TRUNC(COLUMN(R$2)/5)+2,FALSE)*SUMIFS('IEA-MethaneAbatement-US'!$M:$M,'IEA-MethaneAbatement-US'!$N:$N,"&lt;"&amp;$B39,'IEA-MethaneAbatement-US'!$N:$N,"&gt;="&amp;$A39,'IEA-MethaneAbatement-US'!$L:$L,$B$1))+(VLOOKUP($C$1,'Multipliers and Adjustments'!$A$70:$I$86,TRUNC(COLUMN(R$2)/5)+2,FALSE)*SUMIFS('IEA-MethaneAbatement-US'!$M:$M,'IEA-MethaneAbatement-US'!$N:$N,"&lt;"&amp;$B39,'IEA-MethaneAbatement-US'!$N:$N,"&gt;="&amp;$A39,'IEA-MethaneAbatement-US'!$L:$L,$C$1))+(VLOOKUP($D$1,'Multipliers and Adjustments'!$A$70:$I$86,TRUNC(COLUMN(R$2)/5)+2,FALSE)*SUMIFS('IEA-MethaneAbatement-US'!$M:$M,'IEA-MethaneAbatement-US'!$N:$N,"&lt;"&amp;$B39,'IEA-MethaneAbatement-US'!$N:$N,"&gt;="&amp;$A39,'IEA-MethaneAbatement-US'!$L:$L,$D$1)))*'State Downscaling Multipliers'!$B$7*(1+'EPA to IEA Scaling'!V$10)</f>
        <v>24230601544.116547</v>
      </c>
      <c r="S39" s="2">
        <f>((VLOOKUP($B$1,'Multipliers and Adjustments'!$A$70:$I$86,TRUNC(COLUMN(S$2)/5)+2,FALSE)*SUMIFS('IEA-MethaneAbatement-US'!$M:$M,'IEA-MethaneAbatement-US'!$N:$N,"&lt;"&amp;$B39,'IEA-MethaneAbatement-US'!$N:$N,"&gt;="&amp;$A39,'IEA-MethaneAbatement-US'!$L:$L,$B$1))+(VLOOKUP($C$1,'Multipliers and Adjustments'!$A$70:$I$86,TRUNC(COLUMN(S$2)/5)+2,FALSE)*SUMIFS('IEA-MethaneAbatement-US'!$M:$M,'IEA-MethaneAbatement-US'!$N:$N,"&lt;"&amp;$B39,'IEA-MethaneAbatement-US'!$N:$N,"&gt;="&amp;$A39,'IEA-MethaneAbatement-US'!$L:$L,$C$1))+(VLOOKUP($D$1,'Multipliers and Adjustments'!$A$70:$I$86,TRUNC(COLUMN(S$2)/5)+2,FALSE)*SUMIFS('IEA-MethaneAbatement-US'!$M:$M,'IEA-MethaneAbatement-US'!$N:$N,"&lt;"&amp;$B39,'IEA-MethaneAbatement-US'!$N:$N,"&gt;="&amp;$A39,'IEA-MethaneAbatement-US'!$L:$L,$D$1)))*'State Downscaling Multipliers'!$B$7*(1+'EPA to IEA Scaling'!W$10)</f>
        <v>24401748888.582214</v>
      </c>
      <c r="T39" s="2">
        <f>((VLOOKUP($B$1,'Multipliers and Adjustments'!$A$70:$I$86,TRUNC(COLUMN(T$2)/5)+2,FALSE)*SUMIFS('IEA-MethaneAbatement-US'!$M:$M,'IEA-MethaneAbatement-US'!$N:$N,"&lt;"&amp;$B39,'IEA-MethaneAbatement-US'!$N:$N,"&gt;="&amp;$A39,'IEA-MethaneAbatement-US'!$L:$L,$B$1))+(VLOOKUP($C$1,'Multipliers and Adjustments'!$A$70:$I$86,TRUNC(COLUMN(T$2)/5)+2,FALSE)*SUMIFS('IEA-MethaneAbatement-US'!$M:$M,'IEA-MethaneAbatement-US'!$N:$N,"&lt;"&amp;$B39,'IEA-MethaneAbatement-US'!$N:$N,"&gt;="&amp;$A39,'IEA-MethaneAbatement-US'!$L:$L,$C$1))+(VLOOKUP($D$1,'Multipliers and Adjustments'!$A$70:$I$86,TRUNC(COLUMN(T$2)/5)+2,FALSE)*SUMIFS('IEA-MethaneAbatement-US'!$M:$M,'IEA-MethaneAbatement-US'!$N:$N,"&lt;"&amp;$B39,'IEA-MethaneAbatement-US'!$N:$N,"&gt;="&amp;$A39,'IEA-MethaneAbatement-US'!$L:$L,$D$1)))*'State Downscaling Multipliers'!$B$7*(1+'EPA to IEA Scaling'!X$10)</f>
        <v>24573052122.243835</v>
      </c>
      <c r="U39" s="2">
        <f>((VLOOKUP($B$1,'Multipliers and Adjustments'!$A$70:$I$86,TRUNC(COLUMN(U$2)/5)+2,FALSE)*SUMIFS('IEA-MethaneAbatement-US'!$M:$M,'IEA-MethaneAbatement-US'!$N:$N,"&lt;"&amp;$B39,'IEA-MethaneAbatement-US'!$N:$N,"&gt;="&amp;$A39,'IEA-MethaneAbatement-US'!$L:$L,$B$1))+(VLOOKUP($C$1,'Multipliers and Adjustments'!$A$70:$I$86,TRUNC(COLUMN(U$2)/5)+2,FALSE)*SUMIFS('IEA-MethaneAbatement-US'!$M:$M,'IEA-MethaneAbatement-US'!$N:$N,"&lt;"&amp;$B39,'IEA-MethaneAbatement-US'!$N:$N,"&gt;="&amp;$A39,'IEA-MethaneAbatement-US'!$L:$L,$C$1))+(VLOOKUP($D$1,'Multipliers and Adjustments'!$A$70:$I$86,TRUNC(COLUMN(U$2)/5)+2,FALSE)*SUMIFS('IEA-MethaneAbatement-US'!$M:$M,'IEA-MethaneAbatement-US'!$N:$N,"&lt;"&amp;$B39,'IEA-MethaneAbatement-US'!$N:$N,"&gt;="&amp;$A39,'IEA-MethaneAbatement-US'!$L:$L,$D$1)))*'State Downscaling Multipliers'!$B$7*(1+'EPA to IEA Scaling'!Y$10)</f>
        <v>24744511458.185371</v>
      </c>
      <c r="V39" s="2">
        <f>((VLOOKUP($B$1,'Multipliers and Adjustments'!$A$70:$I$86,TRUNC(COLUMN(V$2)/5)+2,FALSE)*SUMIFS('IEA-MethaneAbatement-US'!$M:$M,'IEA-MethaneAbatement-US'!$N:$N,"&lt;"&amp;$B39,'IEA-MethaneAbatement-US'!$N:$N,"&gt;="&amp;$A39,'IEA-MethaneAbatement-US'!$L:$L,$B$1))+(VLOOKUP($C$1,'Multipliers and Adjustments'!$A$70:$I$86,TRUNC(COLUMN(V$2)/5)+2,FALSE)*SUMIFS('IEA-MethaneAbatement-US'!$M:$M,'IEA-MethaneAbatement-US'!$N:$N,"&lt;"&amp;$B39,'IEA-MethaneAbatement-US'!$N:$N,"&gt;="&amp;$A39,'IEA-MethaneAbatement-US'!$L:$L,$C$1))+(VLOOKUP($D$1,'Multipliers and Adjustments'!$A$70:$I$86,TRUNC(COLUMN(V$2)/5)+2,FALSE)*SUMIFS('IEA-MethaneAbatement-US'!$M:$M,'IEA-MethaneAbatement-US'!$N:$N,"&lt;"&amp;$B39,'IEA-MethaneAbatement-US'!$N:$N,"&gt;="&amp;$A39,'IEA-MethaneAbatement-US'!$L:$L,$D$1)))*'State Downscaling Multipliers'!$B$7*(1+'EPA to IEA Scaling'!Z$10)</f>
        <v>24916127109.879646</v>
      </c>
      <c r="W39" s="105">
        <f>((VLOOKUP($B$1,'Multipliers and Adjustments'!$A$70:$I$86,TRUNC(COLUMN(W$2)/5)+2,FALSE)*SUMIFS('IEA-MethaneAbatement-US'!$M:$M,'IEA-MethaneAbatement-US'!$N:$N,"&lt;"&amp;$B39,'IEA-MethaneAbatement-US'!$N:$N,"&gt;="&amp;$A39,'IEA-MethaneAbatement-US'!$L:$L,$B$1))+(VLOOKUP($C$1,'Multipliers and Adjustments'!$A$70:$I$86,TRUNC(COLUMN(W$2)/5)+2,FALSE)*SUMIFS('IEA-MethaneAbatement-US'!$M:$M,'IEA-MethaneAbatement-US'!$N:$N,"&lt;"&amp;$B39,'IEA-MethaneAbatement-US'!$N:$N,"&gt;="&amp;$A39,'IEA-MethaneAbatement-US'!$L:$L,$C$1))+(VLOOKUP($D$1,'Multipliers and Adjustments'!$A$70:$I$86,TRUNC(COLUMN(W$2)/5)+2,FALSE)*SUMIFS('IEA-MethaneAbatement-US'!$M:$M,'IEA-MethaneAbatement-US'!$N:$N,"&lt;"&amp;$B39,'IEA-MethaneAbatement-US'!$N:$N,"&gt;="&amp;$A39,'IEA-MethaneAbatement-US'!$L:$L,$D$1)))*'State Downscaling Multipliers'!$B$7*(1+'EPA to IEA Scaling'!AA$10)</f>
        <v>25087899291.188442</v>
      </c>
      <c r="X39" s="2">
        <f>((VLOOKUP($B$1,'Multipliers and Adjustments'!$A$70:$I$86,TRUNC(COLUMN(X$2)/5)+2,FALSE)*SUMIFS('IEA-MethaneAbatement-US'!$M:$M,'IEA-MethaneAbatement-US'!$N:$N,"&lt;"&amp;$B39,'IEA-MethaneAbatement-US'!$N:$N,"&gt;="&amp;$A39,'IEA-MethaneAbatement-US'!$L:$L,$B$1))+(VLOOKUP($C$1,'Multipliers and Adjustments'!$A$70:$I$86,TRUNC(COLUMN(X$2)/5)+2,FALSE)*SUMIFS('IEA-MethaneAbatement-US'!$M:$M,'IEA-MethaneAbatement-US'!$N:$N,"&lt;"&amp;$B39,'IEA-MethaneAbatement-US'!$N:$N,"&gt;="&amp;$A39,'IEA-MethaneAbatement-US'!$L:$L,$C$1))+(VLOOKUP($D$1,'Multipliers and Adjustments'!$A$70:$I$86,TRUNC(COLUMN(X$2)/5)+2,FALSE)*SUMIFS('IEA-MethaneAbatement-US'!$M:$M,'IEA-MethaneAbatement-US'!$N:$N,"&lt;"&amp;$B39,'IEA-MethaneAbatement-US'!$N:$N,"&gt;="&amp;$A39,'IEA-MethaneAbatement-US'!$L:$L,$D$1)))*'State Downscaling Multipliers'!$B$7*(1+'EPA to IEA Scaling'!AB$10)</f>
        <v>25247098024.20961</v>
      </c>
      <c r="Y39" s="2">
        <f>((VLOOKUP($B$1,'Multipliers and Adjustments'!$A$70:$I$86,TRUNC(COLUMN(Y$2)/5)+2,FALSE)*SUMIFS('IEA-MethaneAbatement-US'!$M:$M,'IEA-MethaneAbatement-US'!$N:$N,"&lt;"&amp;$B39,'IEA-MethaneAbatement-US'!$N:$N,"&gt;="&amp;$A39,'IEA-MethaneAbatement-US'!$L:$L,$B$1))+(VLOOKUP($C$1,'Multipliers and Adjustments'!$A$70:$I$86,TRUNC(COLUMN(Y$2)/5)+2,FALSE)*SUMIFS('IEA-MethaneAbatement-US'!$M:$M,'IEA-MethaneAbatement-US'!$N:$N,"&lt;"&amp;$B39,'IEA-MethaneAbatement-US'!$N:$N,"&gt;="&amp;$A39,'IEA-MethaneAbatement-US'!$L:$L,$C$1))+(VLOOKUP($D$1,'Multipliers and Adjustments'!$A$70:$I$86,TRUNC(COLUMN(Y$2)/5)+2,FALSE)*SUMIFS('IEA-MethaneAbatement-US'!$M:$M,'IEA-MethaneAbatement-US'!$N:$N,"&lt;"&amp;$B39,'IEA-MethaneAbatement-US'!$N:$N,"&gt;="&amp;$A39,'IEA-MethaneAbatement-US'!$L:$L,$D$1)))*'State Downscaling Multipliers'!$B$7*(1+'EPA to IEA Scaling'!AC$10)</f>
        <v>25405085070.056194</v>
      </c>
      <c r="Z39" s="2">
        <f>((VLOOKUP($B$1,'Multipliers and Adjustments'!$A$70:$I$86,TRUNC(COLUMN(Z$2)/5)+2,FALSE)*SUMIFS('IEA-MethaneAbatement-US'!$M:$M,'IEA-MethaneAbatement-US'!$N:$N,"&lt;"&amp;$B39,'IEA-MethaneAbatement-US'!$N:$N,"&gt;="&amp;$A39,'IEA-MethaneAbatement-US'!$L:$L,$B$1))+(VLOOKUP($C$1,'Multipliers and Adjustments'!$A$70:$I$86,TRUNC(COLUMN(Z$2)/5)+2,FALSE)*SUMIFS('IEA-MethaneAbatement-US'!$M:$M,'IEA-MethaneAbatement-US'!$N:$N,"&lt;"&amp;$B39,'IEA-MethaneAbatement-US'!$N:$N,"&gt;="&amp;$A39,'IEA-MethaneAbatement-US'!$L:$L,$C$1))+(VLOOKUP($D$1,'Multipliers and Adjustments'!$A$70:$I$86,TRUNC(COLUMN(Z$2)/5)+2,FALSE)*SUMIFS('IEA-MethaneAbatement-US'!$M:$M,'IEA-MethaneAbatement-US'!$N:$N,"&lt;"&amp;$B39,'IEA-MethaneAbatement-US'!$N:$N,"&gt;="&amp;$A39,'IEA-MethaneAbatement-US'!$L:$L,$D$1)))*'State Downscaling Multipliers'!$B$7*(1+'EPA to IEA Scaling'!AD$10)</f>
        <v>25561874209.802189</v>
      </c>
      <c r="AA39" s="2">
        <f>((VLOOKUP($B$1,'Multipliers and Adjustments'!$A$70:$I$86,TRUNC(COLUMN(AA$2)/5)+2,FALSE)*SUMIFS('IEA-MethaneAbatement-US'!$M:$M,'IEA-MethaneAbatement-US'!$N:$N,"&lt;"&amp;$B39,'IEA-MethaneAbatement-US'!$N:$N,"&gt;="&amp;$A39,'IEA-MethaneAbatement-US'!$L:$L,$B$1))+(VLOOKUP($C$1,'Multipliers and Adjustments'!$A$70:$I$86,TRUNC(COLUMN(AA$2)/5)+2,FALSE)*SUMIFS('IEA-MethaneAbatement-US'!$M:$M,'IEA-MethaneAbatement-US'!$N:$N,"&lt;"&amp;$B39,'IEA-MethaneAbatement-US'!$N:$N,"&gt;="&amp;$A39,'IEA-MethaneAbatement-US'!$L:$L,$C$1))+(VLOOKUP($D$1,'Multipliers and Adjustments'!$A$70:$I$86,TRUNC(COLUMN(AA$2)/5)+2,FALSE)*SUMIFS('IEA-MethaneAbatement-US'!$M:$M,'IEA-MethaneAbatement-US'!$N:$N,"&lt;"&amp;$B39,'IEA-MethaneAbatement-US'!$N:$N,"&gt;="&amp;$A39,'IEA-MethaneAbatement-US'!$L:$L,$D$1)))*'State Downscaling Multipliers'!$B$7*(1+'EPA to IEA Scaling'!AE$10)</f>
        <v>25717479016.326477</v>
      </c>
      <c r="AB39" s="105">
        <f>((VLOOKUP($B$1,'Multipliers and Adjustments'!$A$70:$I$86,TRUNC(COLUMN(AB$2)/5)+2,FALSE)*SUMIFS('IEA-MethaneAbatement-US'!$M:$M,'IEA-MethaneAbatement-US'!$N:$N,"&lt;"&amp;$B39,'IEA-MethaneAbatement-US'!$N:$N,"&gt;="&amp;$A39,'IEA-MethaneAbatement-US'!$L:$L,$B$1))+(VLOOKUP($C$1,'Multipliers and Adjustments'!$A$70:$I$86,TRUNC(COLUMN(AB$2)/5)+2,FALSE)*SUMIFS('IEA-MethaneAbatement-US'!$M:$M,'IEA-MethaneAbatement-US'!$N:$N,"&lt;"&amp;$B39,'IEA-MethaneAbatement-US'!$N:$N,"&gt;="&amp;$A39,'IEA-MethaneAbatement-US'!$L:$L,$C$1))+(VLOOKUP($D$1,'Multipliers and Adjustments'!$A$70:$I$86,TRUNC(COLUMN(AB$2)/5)+2,FALSE)*SUMIFS('IEA-MethaneAbatement-US'!$M:$M,'IEA-MethaneAbatement-US'!$N:$N,"&lt;"&amp;$B39,'IEA-MethaneAbatement-US'!$N:$N,"&gt;="&amp;$A39,'IEA-MethaneAbatement-US'!$L:$L,$D$1)))*'State Downscaling Multipliers'!$B$7*(1+'EPA to IEA Scaling'!AF$10)</f>
        <v>25871912858.22934</v>
      </c>
      <c r="AC39" s="2">
        <f>((VLOOKUP($B$1,'Multipliers and Adjustments'!$A$70:$I$86,TRUNC(COLUMN(AC$2)/5)+2,FALSE)*SUMIFS('IEA-MethaneAbatement-US'!$M:$M,'IEA-MethaneAbatement-US'!$N:$N,"&lt;"&amp;$B39,'IEA-MethaneAbatement-US'!$N:$N,"&gt;="&amp;$A39,'IEA-MethaneAbatement-US'!$L:$L,$B$1))+(VLOOKUP($C$1,'Multipliers and Adjustments'!$A$70:$I$86,TRUNC(COLUMN(AC$2)/5)+2,FALSE)*SUMIFS('IEA-MethaneAbatement-US'!$M:$M,'IEA-MethaneAbatement-US'!$N:$N,"&lt;"&amp;$B39,'IEA-MethaneAbatement-US'!$N:$N,"&gt;="&amp;$A39,'IEA-MethaneAbatement-US'!$L:$L,$C$1))+(VLOOKUP($D$1,'Multipliers and Adjustments'!$A$70:$I$86,TRUNC(COLUMN(AC$2)/5)+2,FALSE)*SUMIFS('IEA-MethaneAbatement-US'!$M:$M,'IEA-MethaneAbatement-US'!$N:$N,"&lt;"&amp;$B39,'IEA-MethaneAbatement-US'!$N:$N,"&gt;="&amp;$A39,'IEA-MethaneAbatement-US'!$L:$L,$D$1)))*'State Downscaling Multipliers'!$B$7*(1+'EPA to IEA Scaling'!AG$10)</f>
        <v>26021562833.025963</v>
      </c>
      <c r="AD39" s="2">
        <f>((VLOOKUP($B$1,'Multipliers and Adjustments'!$A$70:$I$86,TRUNC(COLUMN(AD$2)/5)+2,FALSE)*SUMIFS('IEA-MethaneAbatement-US'!$M:$M,'IEA-MethaneAbatement-US'!$N:$N,"&lt;"&amp;$B39,'IEA-MethaneAbatement-US'!$N:$N,"&gt;="&amp;$A39,'IEA-MethaneAbatement-US'!$L:$L,$B$1))+(VLOOKUP($C$1,'Multipliers and Adjustments'!$A$70:$I$86,TRUNC(COLUMN(AD$2)/5)+2,FALSE)*SUMIFS('IEA-MethaneAbatement-US'!$M:$M,'IEA-MethaneAbatement-US'!$N:$N,"&lt;"&amp;$B39,'IEA-MethaneAbatement-US'!$N:$N,"&gt;="&amp;$A39,'IEA-MethaneAbatement-US'!$L:$L,$C$1))+(VLOOKUP($D$1,'Multipliers and Adjustments'!$A$70:$I$86,TRUNC(COLUMN(AD$2)/5)+2,FALSE)*SUMIFS('IEA-MethaneAbatement-US'!$M:$M,'IEA-MethaneAbatement-US'!$N:$N,"&lt;"&amp;$B39,'IEA-MethaneAbatement-US'!$N:$N,"&gt;="&amp;$A39,'IEA-MethaneAbatement-US'!$L:$L,$D$1)))*'State Downscaling Multipliers'!$B$7*(1+'EPA to IEA Scaling'!AH$10)</f>
        <v>26170977855.05743</v>
      </c>
      <c r="AE39" s="2">
        <f>((VLOOKUP($B$1,'Multipliers and Adjustments'!$A$70:$I$86,TRUNC(COLUMN(AE$2)/5)+2,FALSE)*SUMIFS('IEA-MethaneAbatement-US'!$M:$M,'IEA-MethaneAbatement-US'!$N:$N,"&lt;"&amp;$B39,'IEA-MethaneAbatement-US'!$N:$N,"&gt;="&amp;$A39,'IEA-MethaneAbatement-US'!$L:$L,$B$1))+(VLOOKUP($C$1,'Multipliers and Adjustments'!$A$70:$I$86,TRUNC(COLUMN(AE$2)/5)+2,FALSE)*SUMIFS('IEA-MethaneAbatement-US'!$M:$M,'IEA-MethaneAbatement-US'!$N:$N,"&lt;"&amp;$B39,'IEA-MethaneAbatement-US'!$N:$N,"&gt;="&amp;$A39,'IEA-MethaneAbatement-US'!$L:$L,$C$1))+(VLOOKUP($D$1,'Multipliers and Adjustments'!$A$70:$I$86,TRUNC(COLUMN(AE$2)/5)+2,FALSE)*SUMIFS('IEA-MethaneAbatement-US'!$M:$M,'IEA-MethaneAbatement-US'!$N:$N,"&lt;"&amp;$B39,'IEA-MethaneAbatement-US'!$N:$N,"&gt;="&amp;$A39,'IEA-MethaneAbatement-US'!$L:$L,$D$1)))*'State Downscaling Multipliers'!$B$7*(1+'EPA to IEA Scaling'!AI$10)</f>
        <v>26320158477.208775</v>
      </c>
      <c r="AF39" s="2">
        <f>((VLOOKUP($B$1,'Multipliers and Adjustments'!$A$70:$I$86,TRUNC(COLUMN(AF$2)/5)+2,FALSE)*SUMIFS('IEA-MethaneAbatement-US'!$M:$M,'IEA-MethaneAbatement-US'!$N:$N,"&lt;"&amp;$B39,'IEA-MethaneAbatement-US'!$N:$N,"&gt;="&amp;$A39,'IEA-MethaneAbatement-US'!$L:$L,$B$1))+(VLOOKUP($C$1,'Multipliers and Adjustments'!$A$70:$I$86,TRUNC(COLUMN(AF$2)/5)+2,FALSE)*SUMIFS('IEA-MethaneAbatement-US'!$M:$M,'IEA-MethaneAbatement-US'!$N:$N,"&lt;"&amp;$B39,'IEA-MethaneAbatement-US'!$N:$N,"&gt;="&amp;$A39,'IEA-MethaneAbatement-US'!$L:$L,$C$1))+(VLOOKUP($D$1,'Multipliers and Adjustments'!$A$70:$I$86,TRUNC(COLUMN(AF$2)/5)+2,FALSE)*SUMIFS('IEA-MethaneAbatement-US'!$M:$M,'IEA-MethaneAbatement-US'!$N:$N,"&lt;"&amp;$B39,'IEA-MethaneAbatement-US'!$N:$N,"&gt;="&amp;$A39,'IEA-MethaneAbatement-US'!$L:$L,$D$1)))*'State Downscaling Multipliers'!$B$7*(1+'EPA to IEA Scaling'!AJ$10)</f>
        <v>26469105250.631893</v>
      </c>
      <c r="AG39" s="105">
        <f>((VLOOKUP($B$1,'Multipliers and Adjustments'!$A$70:$I$86,TRUNC(COLUMN(AG$2)/5)+2,FALSE)*SUMIFS('IEA-MethaneAbatement-US'!$M:$M,'IEA-MethaneAbatement-US'!$N:$N,"&lt;"&amp;$B39,'IEA-MethaneAbatement-US'!$N:$N,"&gt;="&amp;$A39,'IEA-MethaneAbatement-US'!$L:$L,$B$1))+(VLOOKUP($C$1,'Multipliers and Adjustments'!$A$70:$I$86,TRUNC(COLUMN(AG$2)/5)+2,FALSE)*SUMIFS('IEA-MethaneAbatement-US'!$M:$M,'IEA-MethaneAbatement-US'!$N:$N,"&lt;"&amp;$B39,'IEA-MethaneAbatement-US'!$N:$N,"&gt;="&amp;$A39,'IEA-MethaneAbatement-US'!$L:$L,$C$1))+(VLOOKUP($D$1,'Multipliers and Adjustments'!$A$70:$I$86,TRUNC(COLUMN(AG$2)/5)+2,FALSE)*SUMIFS('IEA-MethaneAbatement-US'!$M:$M,'IEA-MethaneAbatement-US'!$N:$N,"&lt;"&amp;$B39,'IEA-MethaneAbatement-US'!$N:$N,"&gt;="&amp;$A39,'IEA-MethaneAbatement-US'!$L:$L,$D$1)))*'State Downscaling Multipliers'!$B$7*(1+'EPA to IEA Scaling'!AK$10)</f>
        <v>26617818724.751953</v>
      </c>
      <c r="AH39" s="2">
        <f>((VLOOKUP($B$1,'Multipliers and Adjustments'!$A$70:$I$86,TRUNC(COLUMN(AH$2)/5)+2,FALSE)*SUMIFS('IEA-MethaneAbatement-US'!$M:$M,'IEA-MethaneAbatement-US'!$N:$N,"&lt;"&amp;$B39,'IEA-MethaneAbatement-US'!$N:$N,"&gt;="&amp;$A39,'IEA-MethaneAbatement-US'!$L:$L,$B$1))+(VLOOKUP($C$1,'Multipliers and Adjustments'!$A$70:$I$86,TRUNC(COLUMN(AH$2)/5)+2,FALSE)*SUMIFS('IEA-MethaneAbatement-US'!$M:$M,'IEA-MethaneAbatement-US'!$N:$N,"&lt;"&amp;$B39,'IEA-MethaneAbatement-US'!$N:$N,"&gt;="&amp;$A39,'IEA-MethaneAbatement-US'!$L:$L,$C$1))+(VLOOKUP($D$1,'Multipliers and Adjustments'!$A$70:$I$86,TRUNC(COLUMN(AH$2)/5)+2,FALSE)*SUMIFS('IEA-MethaneAbatement-US'!$M:$M,'IEA-MethaneAbatement-US'!$N:$N,"&lt;"&amp;$B39,'IEA-MethaneAbatement-US'!$N:$N,"&gt;="&amp;$A39,'IEA-MethaneAbatement-US'!$L:$L,$D$1)))*'State Downscaling Multipliers'!$B$7*(1+'EPA to IEA Scaling'!AL$10)</f>
        <v>26754067589.489605</v>
      </c>
      <c r="AI39" s="2">
        <f>((VLOOKUP($B$1,'Multipliers and Adjustments'!$A$70:$I$86,TRUNC(COLUMN(AI$2)/5)+2,FALSE)*SUMIFS('IEA-MethaneAbatement-US'!$M:$M,'IEA-MethaneAbatement-US'!$N:$N,"&lt;"&amp;$B39,'IEA-MethaneAbatement-US'!$N:$N,"&gt;="&amp;$A39,'IEA-MethaneAbatement-US'!$L:$L,$B$1))+(VLOOKUP($C$1,'Multipliers and Adjustments'!$A$70:$I$86,TRUNC(COLUMN(AI$2)/5)+2,FALSE)*SUMIFS('IEA-MethaneAbatement-US'!$M:$M,'IEA-MethaneAbatement-US'!$N:$N,"&lt;"&amp;$B39,'IEA-MethaneAbatement-US'!$N:$N,"&gt;="&amp;$A39,'IEA-MethaneAbatement-US'!$L:$L,$C$1))+(VLOOKUP($D$1,'Multipliers and Adjustments'!$A$70:$I$86,TRUNC(COLUMN(AI$2)/5)+2,FALSE)*SUMIFS('IEA-MethaneAbatement-US'!$M:$M,'IEA-MethaneAbatement-US'!$N:$N,"&lt;"&amp;$B39,'IEA-MethaneAbatement-US'!$N:$N,"&gt;="&amp;$A39,'IEA-MethaneAbatement-US'!$L:$L,$D$1)))*'State Downscaling Multipliers'!$B$7*(1+'EPA to IEA Scaling'!AM$10)</f>
        <v>26890447525.060265</v>
      </c>
      <c r="AJ39" s="2">
        <f>((VLOOKUP($B$1,'Multipliers and Adjustments'!$A$70:$I$86,TRUNC(COLUMN(AJ$2)/5)+2,FALSE)*SUMIFS('IEA-MethaneAbatement-US'!$M:$M,'IEA-MethaneAbatement-US'!$N:$N,"&lt;"&amp;$B39,'IEA-MethaneAbatement-US'!$N:$N,"&gt;="&amp;$A39,'IEA-MethaneAbatement-US'!$L:$L,$B$1))+(VLOOKUP($C$1,'Multipliers and Adjustments'!$A$70:$I$86,TRUNC(COLUMN(AJ$2)/5)+2,FALSE)*SUMIFS('IEA-MethaneAbatement-US'!$M:$M,'IEA-MethaneAbatement-US'!$N:$N,"&lt;"&amp;$B39,'IEA-MethaneAbatement-US'!$N:$N,"&gt;="&amp;$A39,'IEA-MethaneAbatement-US'!$L:$L,$C$1))+(VLOOKUP($D$1,'Multipliers and Adjustments'!$A$70:$I$86,TRUNC(COLUMN(AJ$2)/5)+2,FALSE)*SUMIFS('IEA-MethaneAbatement-US'!$M:$M,'IEA-MethaneAbatement-US'!$N:$N,"&lt;"&amp;$B39,'IEA-MethaneAbatement-US'!$N:$N,"&gt;="&amp;$A39,'IEA-MethaneAbatement-US'!$L:$L,$D$1)))*'State Downscaling Multipliers'!$B$7*(1+'EPA to IEA Scaling'!AN$10)</f>
        <v>27026958720.68924</v>
      </c>
      <c r="AK39" s="2">
        <f>((VLOOKUP($B$1,'Multipliers and Adjustments'!$A$70:$I$86,TRUNC(COLUMN(AK$2)/5)+2,FALSE)*SUMIFS('IEA-MethaneAbatement-US'!$M:$M,'IEA-MethaneAbatement-US'!$N:$N,"&lt;"&amp;$B39,'IEA-MethaneAbatement-US'!$N:$N,"&gt;="&amp;$A39,'IEA-MethaneAbatement-US'!$L:$L,$B$1))+(VLOOKUP($C$1,'Multipliers and Adjustments'!$A$70:$I$86,TRUNC(COLUMN(AK$2)/5)+2,FALSE)*SUMIFS('IEA-MethaneAbatement-US'!$M:$M,'IEA-MethaneAbatement-US'!$N:$N,"&lt;"&amp;$B39,'IEA-MethaneAbatement-US'!$N:$N,"&gt;="&amp;$A39,'IEA-MethaneAbatement-US'!$L:$L,$C$1))+(VLOOKUP($D$1,'Multipliers and Adjustments'!$A$70:$I$86,TRUNC(COLUMN(AK$2)/5)+2,FALSE)*SUMIFS('IEA-MethaneAbatement-US'!$M:$M,'IEA-MethaneAbatement-US'!$N:$N,"&lt;"&amp;$B39,'IEA-MethaneAbatement-US'!$N:$N,"&gt;="&amp;$A39,'IEA-MethaneAbatement-US'!$L:$L,$D$1)))*'State Downscaling Multipliers'!$B$7*(1+'EPA to IEA Scaling'!AO$10)</f>
        <v>27163601365.966408</v>
      </c>
      <c r="AL39" s="105">
        <f>((VLOOKUP($B$1,'Multipliers and Adjustments'!$A$70:$I$86,TRUNC(COLUMN(AL$2)/5)+2,FALSE)*SUMIFS('IEA-MethaneAbatement-US'!$M:$M,'IEA-MethaneAbatement-US'!$N:$N,"&lt;"&amp;$B39,'IEA-MethaneAbatement-US'!$N:$N,"&gt;="&amp;$A39,'IEA-MethaneAbatement-US'!$L:$L,$B$1))+(VLOOKUP($C$1,'Multipliers and Adjustments'!$A$70:$I$86,TRUNC(COLUMN(AL$2)/5)+2,FALSE)*SUMIFS('IEA-MethaneAbatement-US'!$M:$M,'IEA-MethaneAbatement-US'!$N:$N,"&lt;"&amp;$B39,'IEA-MethaneAbatement-US'!$N:$N,"&gt;="&amp;$A39,'IEA-MethaneAbatement-US'!$L:$L,$C$1))+(VLOOKUP($D$1,'Multipliers and Adjustments'!$A$70:$I$86,TRUNC(COLUMN(AL$2)/5)+2,FALSE)*SUMIFS('IEA-MethaneAbatement-US'!$M:$M,'IEA-MethaneAbatement-US'!$N:$N,"&lt;"&amp;$B39,'IEA-MethaneAbatement-US'!$N:$N,"&gt;="&amp;$A39,'IEA-MethaneAbatement-US'!$L:$L,$D$1)))*'State Downscaling Multipliers'!$B$7*(1+'EPA to IEA Scaling'!AP$10)</f>
        <v>27300375650.846939</v>
      </c>
    </row>
    <row r="40" spans="1:38" ht="15.75" customHeight="1" x14ac:dyDescent="0.25">
      <c r="A40" s="50">
        <f t="shared" si="3"/>
        <v>50</v>
      </c>
      <c r="B40" s="50">
        <f t="shared" si="4"/>
        <v>60</v>
      </c>
      <c r="C40" s="105">
        <f>((VLOOKUP($B$1,'Multipliers and Adjustments'!$A$70:$I$86,TRUNC(COLUMN(C$2)/5)+2,FALSE)*SUMIFS('IEA-MethaneAbatement-US'!$M:$M,'IEA-MethaneAbatement-US'!$N:$N,"&lt;"&amp;$B40,'IEA-MethaneAbatement-US'!$N:$N,"&gt;="&amp;$A40,'IEA-MethaneAbatement-US'!$L:$L,$B$1))+(VLOOKUP($C$1,'Multipliers and Adjustments'!$A$70:$I$86,TRUNC(COLUMN(C$2)/5)+2,FALSE)*SUMIFS('IEA-MethaneAbatement-US'!$M:$M,'IEA-MethaneAbatement-US'!$N:$N,"&lt;"&amp;$B40,'IEA-MethaneAbatement-US'!$N:$N,"&gt;="&amp;$A40,'IEA-MethaneAbatement-US'!$L:$L,$C$1))+(VLOOKUP($D$1,'Multipliers and Adjustments'!$A$70:$I$86,TRUNC(COLUMN(C$2)/5)+2,FALSE)*SUMIFS('IEA-MethaneAbatement-US'!$M:$M,'IEA-MethaneAbatement-US'!$N:$N,"&lt;"&amp;$B40,'IEA-MethaneAbatement-US'!$N:$N,"&gt;="&amp;$A40,'IEA-MethaneAbatement-US'!$L:$L,$D$1)))*'State Downscaling Multipliers'!$B$7*(1+'EPA to IEA Scaling'!G$10)</f>
        <v>0</v>
      </c>
      <c r="D40" s="2">
        <f>((VLOOKUP($B$1,'Multipliers and Adjustments'!$A$70:$I$86,TRUNC(COLUMN(D$2)/5)+2,FALSE)*SUMIFS('IEA-MethaneAbatement-US'!$M:$M,'IEA-MethaneAbatement-US'!$N:$N,"&lt;"&amp;$B40,'IEA-MethaneAbatement-US'!$N:$N,"&gt;="&amp;$A40,'IEA-MethaneAbatement-US'!$L:$L,$B$1))+(VLOOKUP($C$1,'Multipliers and Adjustments'!$A$70:$I$86,TRUNC(COLUMN(D$2)/5)+2,FALSE)*SUMIFS('IEA-MethaneAbatement-US'!$M:$M,'IEA-MethaneAbatement-US'!$N:$N,"&lt;"&amp;$B40,'IEA-MethaneAbatement-US'!$N:$N,"&gt;="&amp;$A40,'IEA-MethaneAbatement-US'!$L:$L,$C$1))+(VLOOKUP($D$1,'Multipliers and Adjustments'!$A$70:$I$86,TRUNC(COLUMN(D$2)/5)+2,FALSE)*SUMIFS('IEA-MethaneAbatement-US'!$M:$M,'IEA-MethaneAbatement-US'!$N:$N,"&lt;"&amp;$B40,'IEA-MethaneAbatement-US'!$N:$N,"&gt;="&amp;$A40,'IEA-MethaneAbatement-US'!$L:$L,$D$1)))*'State Downscaling Multipliers'!$B$7*(1+'EPA to IEA Scaling'!H$10)</f>
        <v>0</v>
      </c>
      <c r="E40" s="2">
        <f>((VLOOKUP($B$1,'Multipliers and Adjustments'!$A$70:$I$86,TRUNC(COLUMN(E$2)/5)+2,FALSE)*SUMIFS('IEA-MethaneAbatement-US'!$M:$M,'IEA-MethaneAbatement-US'!$N:$N,"&lt;"&amp;$B40,'IEA-MethaneAbatement-US'!$N:$N,"&gt;="&amp;$A40,'IEA-MethaneAbatement-US'!$L:$L,$B$1))+(VLOOKUP($C$1,'Multipliers and Adjustments'!$A$70:$I$86,TRUNC(COLUMN(E$2)/5)+2,FALSE)*SUMIFS('IEA-MethaneAbatement-US'!$M:$M,'IEA-MethaneAbatement-US'!$N:$N,"&lt;"&amp;$B40,'IEA-MethaneAbatement-US'!$N:$N,"&gt;="&amp;$A40,'IEA-MethaneAbatement-US'!$L:$L,$C$1))+(VLOOKUP($D$1,'Multipliers and Adjustments'!$A$70:$I$86,TRUNC(COLUMN(E$2)/5)+2,FALSE)*SUMIFS('IEA-MethaneAbatement-US'!$M:$M,'IEA-MethaneAbatement-US'!$N:$N,"&lt;"&amp;$B40,'IEA-MethaneAbatement-US'!$N:$N,"&gt;="&amp;$A40,'IEA-MethaneAbatement-US'!$L:$L,$D$1)))*'State Downscaling Multipliers'!$B$7*(1+'EPA to IEA Scaling'!I$10)</f>
        <v>0</v>
      </c>
      <c r="F40" s="2">
        <f>((VLOOKUP($B$1,'Multipliers and Adjustments'!$A$70:$I$86,TRUNC(COLUMN(F$2)/5)+2,FALSE)*SUMIFS('IEA-MethaneAbatement-US'!$M:$M,'IEA-MethaneAbatement-US'!$N:$N,"&lt;"&amp;$B40,'IEA-MethaneAbatement-US'!$N:$N,"&gt;="&amp;$A40,'IEA-MethaneAbatement-US'!$L:$L,$B$1))+(VLOOKUP($C$1,'Multipliers and Adjustments'!$A$70:$I$86,TRUNC(COLUMN(F$2)/5)+2,FALSE)*SUMIFS('IEA-MethaneAbatement-US'!$M:$M,'IEA-MethaneAbatement-US'!$N:$N,"&lt;"&amp;$B40,'IEA-MethaneAbatement-US'!$N:$N,"&gt;="&amp;$A40,'IEA-MethaneAbatement-US'!$L:$L,$C$1))+(VLOOKUP($D$1,'Multipliers and Adjustments'!$A$70:$I$86,TRUNC(COLUMN(F$2)/5)+2,FALSE)*SUMIFS('IEA-MethaneAbatement-US'!$M:$M,'IEA-MethaneAbatement-US'!$N:$N,"&lt;"&amp;$B40,'IEA-MethaneAbatement-US'!$N:$N,"&gt;="&amp;$A40,'IEA-MethaneAbatement-US'!$L:$L,$D$1)))*'State Downscaling Multipliers'!$B$7*(1+'EPA to IEA Scaling'!J$10)</f>
        <v>0</v>
      </c>
      <c r="G40" s="154">
        <f>((VLOOKUP($B$1,'Multipliers and Adjustments'!$A$70:$I$86,TRUNC(COLUMN(G$2)/5)+2,FALSE)*SUMIFS('IEA-MethaneAbatement-US'!$M:$M,'IEA-MethaneAbatement-US'!$N:$N,"&lt;"&amp;$B40,'IEA-MethaneAbatement-US'!$N:$N,"&gt;="&amp;$A40,'IEA-MethaneAbatement-US'!$L:$L,$B$1))+(VLOOKUP($C$1,'Multipliers and Adjustments'!$A$70:$I$86,TRUNC(COLUMN(G$2)/5)+2,FALSE)*SUMIFS('IEA-MethaneAbatement-US'!$M:$M,'IEA-MethaneAbatement-US'!$N:$N,"&lt;"&amp;$B40,'IEA-MethaneAbatement-US'!$N:$N,"&gt;="&amp;$A40,'IEA-MethaneAbatement-US'!$L:$L,$C$1))+(VLOOKUP($D$1,'Multipliers and Adjustments'!$A$70:$I$86,TRUNC(COLUMN(G$2)/5)+2,FALSE)*SUMIFS('IEA-MethaneAbatement-US'!$M:$M,'IEA-MethaneAbatement-US'!$N:$N,"&lt;"&amp;$B40,'IEA-MethaneAbatement-US'!$N:$N,"&gt;="&amp;$A40,'IEA-MethaneAbatement-US'!$L:$L,$D$1)))*'State Downscaling Multipliers'!$B$7*(1+'EPA to IEA Scaling'!K$10)</f>
        <v>0</v>
      </c>
      <c r="H40" s="105">
        <f>((VLOOKUP($B$1,'Multipliers and Adjustments'!$A$70:$I$86,TRUNC(COLUMN(H$2)/5)+2,FALSE)*SUMIFS('IEA-MethaneAbatement-US'!$M:$M,'IEA-MethaneAbatement-US'!$N:$N,"&lt;"&amp;$B40,'IEA-MethaneAbatement-US'!$N:$N,"&gt;="&amp;$A40,'IEA-MethaneAbatement-US'!$L:$L,$B$1))+(VLOOKUP($C$1,'Multipliers and Adjustments'!$A$70:$I$86,TRUNC(COLUMN(H$2)/5)+2,FALSE)*SUMIFS('IEA-MethaneAbatement-US'!$M:$M,'IEA-MethaneAbatement-US'!$N:$N,"&lt;"&amp;$B40,'IEA-MethaneAbatement-US'!$N:$N,"&gt;="&amp;$A40,'IEA-MethaneAbatement-US'!$L:$L,$C$1))+(VLOOKUP($D$1,'Multipliers and Adjustments'!$A$70:$I$86,TRUNC(COLUMN(H$2)/5)+2,FALSE)*SUMIFS('IEA-MethaneAbatement-US'!$M:$M,'IEA-MethaneAbatement-US'!$N:$N,"&lt;"&amp;$B40,'IEA-MethaneAbatement-US'!$N:$N,"&gt;="&amp;$A40,'IEA-MethaneAbatement-US'!$L:$L,$D$1)))*'State Downscaling Multipliers'!$B$7*(1+'EPA to IEA Scaling'!L$10)</f>
        <v>0</v>
      </c>
      <c r="I40" s="2">
        <f>((VLOOKUP($B$1,'Multipliers and Adjustments'!$A$70:$I$86,TRUNC(COLUMN(I$2)/5)+2,FALSE)*SUMIFS('IEA-MethaneAbatement-US'!$M:$M,'IEA-MethaneAbatement-US'!$N:$N,"&lt;"&amp;$B40,'IEA-MethaneAbatement-US'!$N:$N,"&gt;="&amp;$A40,'IEA-MethaneAbatement-US'!$L:$L,$B$1))+(VLOOKUP($C$1,'Multipliers and Adjustments'!$A$70:$I$86,TRUNC(COLUMN(I$2)/5)+2,FALSE)*SUMIFS('IEA-MethaneAbatement-US'!$M:$M,'IEA-MethaneAbatement-US'!$N:$N,"&lt;"&amp;$B40,'IEA-MethaneAbatement-US'!$N:$N,"&gt;="&amp;$A40,'IEA-MethaneAbatement-US'!$L:$L,$C$1))+(VLOOKUP($D$1,'Multipliers and Adjustments'!$A$70:$I$86,TRUNC(COLUMN(I$2)/5)+2,FALSE)*SUMIFS('IEA-MethaneAbatement-US'!$M:$M,'IEA-MethaneAbatement-US'!$N:$N,"&lt;"&amp;$B40,'IEA-MethaneAbatement-US'!$N:$N,"&gt;="&amp;$A40,'IEA-MethaneAbatement-US'!$L:$L,$D$1)))*'State Downscaling Multipliers'!$B$7*(1+'EPA to IEA Scaling'!M$10)</f>
        <v>0</v>
      </c>
      <c r="J40" s="2">
        <f>((VLOOKUP($B$1,'Multipliers and Adjustments'!$A$70:$I$86,TRUNC(COLUMN(J$2)/5)+2,FALSE)*SUMIFS('IEA-MethaneAbatement-US'!$M:$M,'IEA-MethaneAbatement-US'!$N:$N,"&lt;"&amp;$B40,'IEA-MethaneAbatement-US'!$N:$N,"&gt;="&amp;$A40,'IEA-MethaneAbatement-US'!$L:$L,$B$1))+(VLOOKUP($C$1,'Multipliers and Adjustments'!$A$70:$I$86,TRUNC(COLUMN(J$2)/5)+2,FALSE)*SUMIFS('IEA-MethaneAbatement-US'!$M:$M,'IEA-MethaneAbatement-US'!$N:$N,"&lt;"&amp;$B40,'IEA-MethaneAbatement-US'!$N:$N,"&gt;="&amp;$A40,'IEA-MethaneAbatement-US'!$L:$L,$C$1))+(VLOOKUP($D$1,'Multipliers and Adjustments'!$A$70:$I$86,TRUNC(COLUMN(J$2)/5)+2,FALSE)*SUMIFS('IEA-MethaneAbatement-US'!$M:$M,'IEA-MethaneAbatement-US'!$N:$N,"&lt;"&amp;$B40,'IEA-MethaneAbatement-US'!$N:$N,"&gt;="&amp;$A40,'IEA-MethaneAbatement-US'!$L:$L,$D$1)))*'State Downscaling Multipliers'!$B$7*(1+'EPA to IEA Scaling'!N$10)</f>
        <v>0</v>
      </c>
      <c r="K40" s="2">
        <f>((VLOOKUP($B$1,'Multipliers and Adjustments'!$A$70:$I$86,TRUNC(COLUMN(K$2)/5)+2,FALSE)*SUMIFS('IEA-MethaneAbatement-US'!$M:$M,'IEA-MethaneAbatement-US'!$N:$N,"&lt;"&amp;$B40,'IEA-MethaneAbatement-US'!$N:$N,"&gt;="&amp;$A40,'IEA-MethaneAbatement-US'!$L:$L,$B$1))+(VLOOKUP($C$1,'Multipliers and Adjustments'!$A$70:$I$86,TRUNC(COLUMN(K$2)/5)+2,FALSE)*SUMIFS('IEA-MethaneAbatement-US'!$M:$M,'IEA-MethaneAbatement-US'!$N:$N,"&lt;"&amp;$B40,'IEA-MethaneAbatement-US'!$N:$N,"&gt;="&amp;$A40,'IEA-MethaneAbatement-US'!$L:$L,$C$1))+(VLOOKUP($D$1,'Multipliers and Adjustments'!$A$70:$I$86,TRUNC(COLUMN(K$2)/5)+2,FALSE)*SUMIFS('IEA-MethaneAbatement-US'!$M:$M,'IEA-MethaneAbatement-US'!$N:$N,"&lt;"&amp;$B40,'IEA-MethaneAbatement-US'!$N:$N,"&gt;="&amp;$A40,'IEA-MethaneAbatement-US'!$L:$L,$D$1)))*'State Downscaling Multipliers'!$B$7*(1+'EPA to IEA Scaling'!O$10)</f>
        <v>0</v>
      </c>
      <c r="L40" s="2">
        <f>((VLOOKUP($B$1,'Multipliers and Adjustments'!$A$70:$I$86,TRUNC(COLUMN(L$2)/5)+2,FALSE)*SUMIFS('IEA-MethaneAbatement-US'!$M:$M,'IEA-MethaneAbatement-US'!$N:$N,"&lt;"&amp;$B40,'IEA-MethaneAbatement-US'!$N:$N,"&gt;="&amp;$A40,'IEA-MethaneAbatement-US'!$L:$L,$B$1))+(VLOOKUP($C$1,'Multipliers and Adjustments'!$A$70:$I$86,TRUNC(COLUMN(L$2)/5)+2,FALSE)*SUMIFS('IEA-MethaneAbatement-US'!$M:$M,'IEA-MethaneAbatement-US'!$N:$N,"&lt;"&amp;$B40,'IEA-MethaneAbatement-US'!$N:$N,"&gt;="&amp;$A40,'IEA-MethaneAbatement-US'!$L:$L,$C$1))+(VLOOKUP($D$1,'Multipliers and Adjustments'!$A$70:$I$86,TRUNC(COLUMN(L$2)/5)+2,FALSE)*SUMIFS('IEA-MethaneAbatement-US'!$M:$M,'IEA-MethaneAbatement-US'!$N:$N,"&lt;"&amp;$B40,'IEA-MethaneAbatement-US'!$N:$N,"&gt;="&amp;$A40,'IEA-MethaneAbatement-US'!$L:$L,$D$1)))*'State Downscaling Multipliers'!$B$7*(1+'EPA to IEA Scaling'!P$10)</f>
        <v>0</v>
      </c>
      <c r="M40" s="105">
        <f>((VLOOKUP($B$1,'Multipliers and Adjustments'!$A$70:$I$86,TRUNC(COLUMN(M$2)/5)+2,FALSE)*SUMIFS('IEA-MethaneAbatement-US'!$M:$M,'IEA-MethaneAbatement-US'!$N:$N,"&lt;"&amp;$B40,'IEA-MethaneAbatement-US'!$N:$N,"&gt;="&amp;$A40,'IEA-MethaneAbatement-US'!$L:$L,$B$1))+(VLOOKUP($C$1,'Multipliers and Adjustments'!$A$70:$I$86,TRUNC(COLUMN(M$2)/5)+2,FALSE)*SUMIFS('IEA-MethaneAbatement-US'!$M:$M,'IEA-MethaneAbatement-US'!$N:$N,"&lt;"&amp;$B40,'IEA-MethaneAbatement-US'!$N:$N,"&gt;="&amp;$A40,'IEA-MethaneAbatement-US'!$L:$L,$C$1))+(VLOOKUP($D$1,'Multipliers and Adjustments'!$A$70:$I$86,TRUNC(COLUMN(M$2)/5)+2,FALSE)*SUMIFS('IEA-MethaneAbatement-US'!$M:$M,'IEA-MethaneAbatement-US'!$N:$N,"&lt;"&amp;$B40,'IEA-MethaneAbatement-US'!$N:$N,"&gt;="&amp;$A40,'IEA-MethaneAbatement-US'!$L:$L,$D$1)))*'State Downscaling Multipliers'!$B$7*(1+'EPA to IEA Scaling'!Q$10)</f>
        <v>0</v>
      </c>
      <c r="N40" s="2">
        <f>((VLOOKUP($B$1,'Multipliers and Adjustments'!$A$70:$I$86,TRUNC(COLUMN(N$2)/5)+2,FALSE)*SUMIFS('IEA-MethaneAbatement-US'!$M:$M,'IEA-MethaneAbatement-US'!$N:$N,"&lt;"&amp;$B40,'IEA-MethaneAbatement-US'!$N:$N,"&gt;="&amp;$A40,'IEA-MethaneAbatement-US'!$L:$L,$B$1))+(VLOOKUP($C$1,'Multipliers and Adjustments'!$A$70:$I$86,TRUNC(COLUMN(N$2)/5)+2,FALSE)*SUMIFS('IEA-MethaneAbatement-US'!$M:$M,'IEA-MethaneAbatement-US'!$N:$N,"&lt;"&amp;$B40,'IEA-MethaneAbatement-US'!$N:$N,"&gt;="&amp;$A40,'IEA-MethaneAbatement-US'!$L:$L,$C$1))+(VLOOKUP($D$1,'Multipliers and Adjustments'!$A$70:$I$86,TRUNC(COLUMN(N$2)/5)+2,FALSE)*SUMIFS('IEA-MethaneAbatement-US'!$M:$M,'IEA-MethaneAbatement-US'!$N:$N,"&lt;"&amp;$B40,'IEA-MethaneAbatement-US'!$N:$N,"&gt;="&amp;$A40,'IEA-MethaneAbatement-US'!$L:$L,$D$1)))*'State Downscaling Multipliers'!$B$7*(1+'EPA to IEA Scaling'!R$10)</f>
        <v>0</v>
      </c>
      <c r="O40" s="2">
        <f>((VLOOKUP($B$1,'Multipliers and Adjustments'!$A$70:$I$86,TRUNC(COLUMN(O$2)/5)+2,FALSE)*SUMIFS('IEA-MethaneAbatement-US'!$M:$M,'IEA-MethaneAbatement-US'!$N:$N,"&lt;"&amp;$B40,'IEA-MethaneAbatement-US'!$N:$N,"&gt;="&amp;$A40,'IEA-MethaneAbatement-US'!$L:$L,$B$1))+(VLOOKUP($C$1,'Multipliers and Adjustments'!$A$70:$I$86,TRUNC(COLUMN(O$2)/5)+2,FALSE)*SUMIFS('IEA-MethaneAbatement-US'!$M:$M,'IEA-MethaneAbatement-US'!$N:$N,"&lt;"&amp;$B40,'IEA-MethaneAbatement-US'!$N:$N,"&gt;="&amp;$A40,'IEA-MethaneAbatement-US'!$L:$L,$C$1))+(VLOOKUP($D$1,'Multipliers and Adjustments'!$A$70:$I$86,TRUNC(COLUMN(O$2)/5)+2,FALSE)*SUMIFS('IEA-MethaneAbatement-US'!$M:$M,'IEA-MethaneAbatement-US'!$N:$N,"&lt;"&amp;$B40,'IEA-MethaneAbatement-US'!$N:$N,"&gt;="&amp;$A40,'IEA-MethaneAbatement-US'!$L:$L,$D$1)))*'State Downscaling Multipliers'!$B$7*(1+'EPA to IEA Scaling'!S$10)</f>
        <v>0</v>
      </c>
      <c r="P40" s="2">
        <f>((VLOOKUP($B$1,'Multipliers and Adjustments'!$A$70:$I$86,TRUNC(COLUMN(P$2)/5)+2,FALSE)*SUMIFS('IEA-MethaneAbatement-US'!$M:$M,'IEA-MethaneAbatement-US'!$N:$N,"&lt;"&amp;$B40,'IEA-MethaneAbatement-US'!$N:$N,"&gt;="&amp;$A40,'IEA-MethaneAbatement-US'!$L:$L,$B$1))+(VLOOKUP($C$1,'Multipliers and Adjustments'!$A$70:$I$86,TRUNC(COLUMN(P$2)/5)+2,FALSE)*SUMIFS('IEA-MethaneAbatement-US'!$M:$M,'IEA-MethaneAbatement-US'!$N:$N,"&lt;"&amp;$B40,'IEA-MethaneAbatement-US'!$N:$N,"&gt;="&amp;$A40,'IEA-MethaneAbatement-US'!$L:$L,$C$1))+(VLOOKUP($D$1,'Multipliers and Adjustments'!$A$70:$I$86,TRUNC(COLUMN(P$2)/5)+2,FALSE)*SUMIFS('IEA-MethaneAbatement-US'!$M:$M,'IEA-MethaneAbatement-US'!$N:$N,"&lt;"&amp;$B40,'IEA-MethaneAbatement-US'!$N:$N,"&gt;="&amp;$A40,'IEA-MethaneAbatement-US'!$L:$L,$D$1)))*'State Downscaling Multipliers'!$B$7*(1+'EPA to IEA Scaling'!T$10)</f>
        <v>0</v>
      </c>
      <c r="Q40" s="2">
        <f>((VLOOKUP($B$1,'Multipliers and Adjustments'!$A$70:$I$86,TRUNC(COLUMN(Q$2)/5)+2,FALSE)*SUMIFS('IEA-MethaneAbatement-US'!$M:$M,'IEA-MethaneAbatement-US'!$N:$N,"&lt;"&amp;$B40,'IEA-MethaneAbatement-US'!$N:$N,"&gt;="&amp;$A40,'IEA-MethaneAbatement-US'!$L:$L,$B$1))+(VLOOKUP($C$1,'Multipliers and Adjustments'!$A$70:$I$86,TRUNC(COLUMN(Q$2)/5)+2,FALSE)*SUMIFS('IEA-MethaneAbatement-US'!$M:$M,'IEA-MethaneAbatement-US'!$N:$N,"&lt;"&amp;$B40,'IEA-MethaneAbatement-US'!$N:$N,"&gt;="&amp;$A40,'IEA-MethaneAbatement-US'!$L:$L,$C$1))+(VLOOKUP($D$1,'Multipliers and Adjustments'!$A$70:$I$86,TRUNC(COLUMN(Q$2)/5)+2,FALSE)*SUMIFS('IEA-MethaneAbatement-US'!$M:$M,'IEA-MethaneAbatement-US'!$N:$N,"&lt;"&amp;$B40,'IEA-MethaneAbatement-US'!$N:$N,"&gt;="&amp;$A40,'IEA-MethaneAbatement-US'!$L:$L,$D$1)))*'State Downscaling Multipliers'!$B$7*(1+'EPA to IEA Scaling'!U$10)</f>
        <v>0</v>
      </c>
      <c r="R40" s="105">
        <f>((VLOOKUP($B$1,'Multipliers and Adjustments'!$A$70:$I$86,TRUNC(COLUMN(R$2)/5)+2,FALSE)*SUMIFS('IEA-MethaneAbatement-US'!$M:$M,'IEA-MethaneAbatement-US'!$N:$N,"&lt;"&amp;$B40,'IEA-MethaneAbatement-US'!$N:$N,"&gt;="&amp;$A40,'IEA-MethaneAbatement-US'!$L:$L,$B$1))+(VLOOKUP($C$1,'Multipliers and Adjustments'!$A$70:$I$86,TRUNC(COLUMN(R$2)/5)+2,FALSE)*SUMIFS('IEA-MethaneAbatement-US'!$M:$M,'IEA-MethaneAbatement-US'!$N:$N,"&lt;"&amp;$B40,'IEA-MethaneAbatement-US'!$N:$N,"&gt;="&amp;$A40,'IEA-MethaneAbatement-US'!$L:$L,$C$1))+(VLOOKUP($D$1,'Multipliers and Adjustments'!$A$70:$I$86,TRUNC(COLUMN(R$2)/5)+2,FALSE)*SUMIFS('IEA-MethaneAbatement-US'!$M:$M,'IEA-MethaneAbatement-US'!$N:$N,"&lt;"&amp;$B40,'IEA-MethaneAbatement-US'!$N:$N,"&gt;="&amp;$A40,'IEA-MethaneAbatement-US'!$L:$L,$D$1)))*'State Downscaling Multipliers'!$B$7*(1+'EPA to IEA Scaling'!V$10)</f>
        <v>0</v>
      </c>
      <c r="S40" s="2">
        <f>((VLOOKUP($B$1,'Multipliers and Adjustments'!$A$70:$I$86,TRUNC(COLUMN(S$2)/5)+2,FALSE)*SUMIFS('IEA-MethaneAbatement-US'!$M:$M,'IEA-MethaneAbatement-US'!$N:$N,"&lt;"&amp;$B40,'IEA-MethaneAbatement-US'!$N:$N,"&gt;="&amp;$A40,'IEA-MethaneAbatement-US'!$L:$L,$B$1))+(VLOOKUP($C$1,'Multipliers and Adjustments'!$A$70:$I$86,TRUNC(COLUMN(S$2)/5)+2,FALSE)*SUMIFS('IEA-MethaneAbatement-US'!$M:$M,'IEA-MethaneAbatement-US'!$N:$N,"&lt;"&amp;$B40,'IEA-MethaneAbatement-US'!$N:$N,"&gt;="&amp;$A40,'IEA-MethaneAbatement-US'!$L:$L,$C$1))+(VLOOKUP($D$1,'Multipliers and Adjustments'!$A$70:$I$86,TRUNC(COLUMN(S$2)/5)+2,FALSE)*SUMIFS('IEA-MethaneAbatement-US'!$M:$M,'IEA-MethaneAbatement-US'!$N:$N,"&lt;"&amp;$B40,'IEA-MethaneAbatement-US'!$N:$N,"&gt;="&amp;$A40,'IEA-MethaneAbatement-US'!$L:$L,$D$1)))*'State Downscaling Multipliers'!$B$7*(1+'EPA to IEA Scaling'!W$10)</f>
        <v>0</v>
      </c>
      <c r="T40" s="2">
        <f>((VLOOKUP($B$1,'Multipliers and Adjustments'!$A$70:$I$86,TRUNC(COLUMN(T$2)/5)+2,FALSE)*SUMIFS('IEA-MethaneAbatement-US'!$M:$M,'IEA-MethaneAbatement-US'!$N:$N,"&lt;"&amp;$B40,'IEA-MethaneAbatement-US'!$N:$N,"&gt;="&amp;$A40,'IEA-MethaneAbatement-US'!$L:$L,$B$1))+(VLOOKUP($C$1,'Multipliers and Adjustments'!$A$70:$I$86,TRUNC(COLUMN(T$2)/5)+2,FALSE)*SUMIFS('IEA-MethaneAbatement-US'!$M:$M,'IEA-MethaneAbatement-US'!$N:$N,"&lt;"&amp;$B40,'IEA-MethaneAbatement-US'!$N:$N,"&gt;="&amp;$A40,'IEA-MethaneAbatement-US'!$L:$L,$C$1))+(VLOOKUP($D$1,'Multipliers and Adjustments'!$A$70:$I$86,TRUNC(COLUMN(T$2)/5)+2,FALSE)*SUMIFS('IEA-MethaneAbatement-US'!$M:$M,'IEA-MethaneAbatement-US'!$N:$N,"&lt;"&amp;$B40,'IEA-MethaneAbatement-US'!$N:$N,"&gt;="&amp;$A40,'IEA-MethaneAbatement-US'!$L:$L,$D$1)))*'State Downscaling Multipliers'!$B$7*(1+'EPA to IEA Scaling'!X$10)</f>
        <v>0</v>
      </c>
      <c r="U40" s="2">
        <f>((VLOOKUP($B$1,'Multipliers and Adjustments'!$A$70:$I$86,TRUNC(COLUMN(U$2)/5)+2,FALSE)*SUMIFS('IEA-MethaneAbatement-US'!$M:$M,'IEA-MethaneAbatement-US'!$N:$N,"&lt;"&amp;$B40,'IEA-MethaneAbatement-US'!$N:$N,"&gt;="&amp;$A40,'IEA-MethaneAbatement-US'!$L:$L,$B$1))+(VLOOKUP($C$1,'Multipliers and Adjustments'!$A$70:$I$86,TRUNC(COLUMN(U$2)/5)+2,FALSE)*SUMIFS('IEA-MethaneAbatement-US'!$M:$M,'IEA-MethaneAbatement-US'!$N:$N,"&lt;"&amp;$B40,'IEA-MethaneAbatement-US'!$N:$N,"&gt;="&amp;$A40,'IEA-MethaneAbatement-US'!$L:$L,$C$1))+(VLOOKUP($D$1,'Multipliers and Adjustments'!$A$70:$I$86,TRUNC(COLUMN(U$2)/5)+2,FALSE)*SUMIFS('IEA-MethaneAbatement-US'!$M:$M,'IEA-MethaneAbatement-US'!$N:$N,"&lt;"&amp;$B40,'IEA-MethaneAbatement-US'!$N:$N,"&gt;="&amp;$A40,'IEA-MethaneAbatement-US'!$L:$L,$D$1)))*'State Downscaling Multipliers'!$B$7*(1+'EPA to IEA Scaling'!Y$10)</f>
        <v>0</v>
      </c>
      <c r="V40" s="2">
        <f>((VLOOKUP($B$1,'Multipliers and Adjustments'!$A$70:$I$86,TRUNC(COLUMN(V$2)/5)+2,FALSE)*SUMIFS('IEA-MethaneAbatement-US'!$M:$M,'IEA-MethaneAbatement-US'!$N:$N,"&lt;"&amp;$B40,'IEA-MethaneAbatement-US'!$N:$N,"&gt;="&amp;$A40,'IEA-MethaneAbatement-US'!$L:$L,$B$1))+(VLOOKUP($C$1,'Multipliers and Adjustments'!$A$70:$I$86,TRUNC(COLUMN(V$2)/5)+2,FALSE)*SUMIFS('IEA-MethaneAbatement-US'!$M:$M,'IEA-MethaneAbatement-US'!$N:$N,"&lt;"&amp;$B40,'IEA-MethaneAbatement-US'!$N:$N,"&gt;="&amp;$A40,'IEA-MethaneAbatement-US'!$L:$L,$C$1))+(VLOOKUP($D$1,'Multipliers and Adjustments'!$A$70:$I$86,TRUNC(COLUMN(V$2)/5)+2,FALSE)*SUMIFS('IEA-MethaneAbatement-US'!$M:$M,'IEA-MethaneAbatement-US'!$N:$N,"&lt;"&amp;$B40,'IEA-MethaneAbatement-US'!$N:$N,"&gt;="&amp;$A40,'IEA-MethaneAbatement-US'!$L:$L,$D$1)))*'State Downscaling Multipliers'!$B$7*(1+'EPA to IEA Scaling'!Z$10)</f>
        <v>0</v>
      </c>
      <c r="W40" s="105">
        <f>((VLOOKUP($B$1,'Multipliers and Adjustments'!$A$70:$I$86,TRUNC(COLUMN(W$2)/5)+2,FALSE)*SUMIFS('IEA-MethaneAbatement-US'!$M:$M,'IEA-MethaneAbatement-US'!$N:$N,"&lt;"&amp;$B40,'IEA-MethaneAbatement-US'!$N:$N,"&gt;="&amp;$A40,'IEA-MethaneAbatement-US'!$L:$L,$B$1))+(VLOOKUP($C$1,'Multipliers and Adjustments'!$A$70:$I$86,TRUNC(COLUMN(W$2)/5)+2,FALSE)*SUMIFS('IEA-MethaneAbatement-US'!$M:$M,'IEA-MethaneAbatement-US'!$N:$N,"&lt;"&amp;$B40,'IEA-MethaneAbatement-US'!$N:$N,"&gt;="&amp;$A40,'IEA-MethaneAbatement-US'!$L:$L,$C$1))+(VLOOKUP($D$1,'Multipliers and Adjustments'!$A$70:$I$86,TRUNC(COLUMN(W$2)/5)+2,FALSE)*SUMIFS('IEA-MethaneAbatement-US'!$M:$M,'IEA-MethaneAbatement-US'!$N:$N,"&lt;"&amp;$B40,'IEA-MethaneAbatement-US'!$N:$N,"&gt;="&amp;$A40,'IEA-MethaneAbatement-US'!$L:$L,$D$1)))*'State Downscaling Multipliers'!$B$7*(1+'EPA to IEA Scaling'!AA$10)</f>
        <v>0</v>
      </c>
      <c r="X40" s="2">
        <f>((VLOOKUP($B$1,'Multipliers and Adjustments'!$A$70:$I$86,TRUNC(COLUMN(X$2)/5)+2,FALSE)*SUMIFS('IEA-MethaneAbatement-US'!$M:$M,'IEA-MethaneAbatement-US'!$N:$N,"&lt;"&amp;$B40,'IEA-MethaneAbatement-US'!$N:$N,"&gt;="&amp;$A40,'IEA-MethaneAbatement-US'!$L:$L,$B$1))+(VLOOKUP($C$1,'Multipliers and Adjustments'!$A$70:$I$86,TRUNC(COLUMN(X$2)/5)+2,FALSE)*SUMIFS('IEA-MethaneAbatement-US'!$M:$M,'IEA-MethaneAbatement-US'!$N:$N,"&lt;"&amp;$B40,'IEA-MethaneAbatement-US'!$N:$N,"&gt;="&amp;$A40,'IEA-MethaneAbatement-US'!$L:$L,$C$1))+(VLOOKUP($D$1,'Multipliers and Adjustments'!$A$70:$I$86,TRUNC(COLUMN(X$2)/5)+2,FALSE)*SUMIFS('IEA-MethaneAbatement-US'!$M:$M,'IEA-MethaneAbatement-US'!$N:$N,"&lt;"&amp;$B40,'IEA-MethaneAbatement-US'!$N:$N,"&gt;="&amp;$A40,'IEA-MethaneAbatement-US'!$L:$L,$D$1)))*'State Downscaling Multipliers'!$B$7*(1+'EPA to IEA Scaling'!AB$10)</f>
        <v>0</v>
      </c>
      <c r="Y40" s="2">
        <f>((VLOOKUP($B$1,'Multipliers and Adjustments'!$A$70:$I$86,TRUNC(COLUMN(Y$2)/5)+2,FALSE)*SUMIFS('IEA-MethaneAbatement-US'!$M:$M,'IEA-MethaneAbatement-US'!$N:$N,"&lt;"&amp;$B40,'IEA-MethaneAbatement-US'!$N:$N,"&gt;="&amp;$A40,'IEA-MethaneAbatement-US'!$L:$L,$B$1))+(VLOOKUP($C$1,'Multipliers and Adjustments'!$A$70:$I$86,TRUNC(COLUMN(Y$2)/5)+2,FALSE)*SUMIFS('IEA-MethaneAbatement-US'!$M:$M,'IEA-MethaneAbatement-US'!$N:$N,"&lt;"&amp;$B40,'IEA-MethaneAbatement-US'!$N:$N,"&gt;="&amp;$A40,'IEA-MethaneAbatement-US'!$L:$L,$C$1))+(VLOOKUP($D$1,'Multipliers and Adjustments'!$A$70:$I$86,TRUNC(COLUMN(Y$2)/5)+2,FALSE)*SUMIFS('IEA-MethaneAbatement-US'!$M:$M,'IEA-MethaneAbatement-US'!$N:$N,"&lt;"&amp;$B40,'IEA-MethaneAbatement-US'!$N:$N,"&gt;="&amp;$A40,'IEA-MethaneAbatement-US'!$L:$L,$D$1)))*'State Downscaling Multipliers'!$B$7*(1+'EPA to IEA Scaling'!AC$10)</f>
        <v>0</v>
      </c>
      <c r="Z40" s="2">
        <f>((VLOOKUP($B$1,'Multipliers and Adjustments'!$A$70:$I$86,TRUNC(COLUMN(Z$2)/5)+2,FALSE)*SUMIFS('IEA-MethaneAbatement-US'!$M:$M,'IEA-MethaneAbatement-US'!$N:$N,"&lt;"&amp;$B40,'IEA-MethaneAbatement-US'!$N:$N,"&gt;="&amp;$A40,'IEA-MethaneAbatement-US'!$L:$L,$B$1))+(VLOOKUP($C$1,'Multipliers and Adjustments'!$A$70:$I$86,TRUNC(COLUMN(Z$2)/5)+2,FALSE)*SUMIFS('IEA-MethaneAbatement-US'!$M:$M,'IEA-MethaneAbatement-US'!$N:$N,"&lt;"&amp;$B40,'IEA-MethaneAbatement-US'!$N:$N,"&gt;="&amp;$A40,'IEA-MethaneAbatement-US'!$L:$L,$C$1))+(VLOOKUP($D$1,'Multipliers and Adjustments'!$A$70:$I$86,TRUNC(COLUMN(Z$2)/5)+2,FALSE)*SUMIFS('IEA-MethaneAbatement-US'!$M:$M,'IEA-MethaneAbatement-US'!$N:$N,"&lt;"&amp;$B40,'IEA-MethaneAbatement-US'!$N:$N,"&gt;="&amp;$A40,'IEA-MethaneAbatement-US'!$L:$L,$D$1)))*'State Downscaling Multipliers'!$B$7*(1+'EPA to IEA Scaling'!AD$10)</f>
        <v>0</v>
      </c>
      <c r="AA40" s="2">
        <f>((VLOOKUP($B$1,'Multipliers and Adjustments'!$A$70:$I$86,TRUNC(COLUMN(AA$2)/5)+2,FALSE)*SUMIFS('IEA-MethaneAbatement-US'!$M:$M,'IEA-MethaneAbatement-US'!$N:$N,"&lt;"&amp;$B40,'IEA-MethaneAbatement-US'!$N:$N,"&gt;="&amp;$A40,'IEA-MethaneAbatement-US'!$L:$L,$B$1))+(VLOOKUP($C$1,'Multipliers and Adjustments'!$A$70:$I$86,TRUNC(COLUMN(AA$2)/5)+2,FALSE)*SUMIFS('IEA-MethaneAbatement-US'!$M:$M,'IEA-MethaneAbatement-US'!$N:$N,"&lt;"&amp;$B40,'IEA-MethaneAbatement-US'!$N:$N,"&gt;="&amp;$A40,'IEA-MethaneAbatement-US'!$L:$L,$C$1))+(VLOOKUP($D$1,'Multipliers and Adjustments'!$A$70:$I$86,TRUNC(COLUMN(AA$2)/5)+2,FALSE)*SUMIFS('IEA-MethaneAbatement-US'!$M:$M,'IEA-MethaneAbatement-US'!$N:$N,"&lt;"&amp;$B40,'IEA-MethaneAbatement-US'!$N:$N,"&gt;="&amp;$A40,'IEA-MethaneAbatement-US'!$L:$L,$D$1)))*'State Downscaling Multipliers'!$B$7*(1+'EPA to IEA Scaling'!AE$10)</f>
        <v>0</v>
      </c>
      <c r="AB40" s="105">
        <f>((VLOOKUP($B$1,'Multipliers and Adjustments'!$A$70:$I$86,TRUNC(COLUMN(AB$2)/5)+2,FALSE)*SUMIFS('IEA-MethaneAbatement-US'!$M:$M,'IEA-MethaneAbatement-US'!$N:$N,"&lt;"&amp;$B40,'IEA-MethaneAbatement-US'!$N:$N,"&gt;="&amp;$A40,'IEA-MethaneAbatement-US'!$L:$L,$B$1))+(VLOOKUP($C$1,'Multipliers and Adjustments'!$A$70:$I$86,TRUNC(COLUMN(AB$2)/5)+2,FALSE)*SUMIFS('IEA-MethaneAbatement-US'!$M:$M,'IEA-MethaneAbatement-US'!$N:$N,"&lt;"&amp;$B40,'IEA-MethaneAbatement-US'!$N:$N,"&gt;="&amp;$A40,'IEA-MethaneAbatement-US'!$L:$L,$C$1))+(VLOOKUP($D$1,'Multipliers and Adjustments'!$A$70:$I$86,TRUNC(COLUMN(AB$2)/5)+2,FALSE)*SUMIFS('IEA-MethaneAbatement-US'!$M:$M,'IEA-MethaneAbatement-US'!$N:$N,"&lt;"&amp;$B40,'IEA-MethaneAbatement-US'!$N:$N,"&gt;="&amp;$A40,'IEA-MethaneAbatement-US'!$L:$L,$D$1)))*'State Downscaling Multipliers'!$B$7*(1+'EPA to IEA Scaling'!AF$10)</f>
        <v>0</v>
      </c>
      <c r="AC40" s="2">
        <f>((VLOOKUP($B$1,'Multipliers and Adjustments'!$A$70:$I$86,TRUNC(COLUMN(AC$2)/5)+2,FALSE)*SUMIFS('IEA-MethaneAbatement-US'!$M:$M,'IEA-MethaneAbatement-US'!$N:$N,"&lt;"&amp;$B40,'IEA-MethaneAbatement-US'!$N:$N,"&gt;="&amp;$A40,'IEA-MethaneAbatement-US'!$L:$L,$B$1))+(VLOOKUP($C$1,'Multipliers and Adjustments'!$A$70:$I$86,TRUNC(COLUMN(AC$2)/5)+2,FALSE)*SUMIFS('IEA-MethaneAbatement-US'!$M:$M,'IEA-MethaneAbatement-US'!$N:$N,"&lt;"&amp;$B40,'IEA-MethaneAbatement-US'!$N:$N,"&gt;="&amp;$A40,'IEA-MethaneAbatement-US'!$L:$L,$C$1))+(VLOOKUP($D$1,'Multipliers and Adjustments'!$A$70:$I$86,TRUNC(COLUMN(AC$2)/5)+2,FALSE)*SUMIFS('IEA-MethaneAbatement-US'!$M:$M,'IEA-MethaneAbatement-US'!$N:$N,"&lt;"&amp;$B40,'IEA-MethaneAbatement-US'!$N:$N,"&gt;="&amp;$A40,'IEA-MethaneAbatement-US'!$L:$L,$D$1)))*'State Downscaling Multipliers'!$B$7*(1+'EPA to IEA Scaling'!AG$10)</f>
        <v>0</v>
      </c>
      <c r="AD40" s="2">
        <f>((VLOOKUP($B$1,'Multipliers and Adjustments'!$A$70:$I$86,TRUNC(COLUMN(AD$2)/5)+2,FALSE)*SUMIFS('IEA-MethaneAbatement-US'!$M:$M,'IEA-MethaneAbatement-US'!$N:$N,"&lt;"&amp;$B40,'IEA-MethaneAbatement-US'!$N:$N,"&gt;="&amp;$A40,'IEA-MethaneAbatement-US'!$L:$L,$B$1))+(VLOOKUP($C$1,'Multipliers and Adjustments'!$A$70:$I$86,TRUNC(COLUMN(AD$2)/5)+2,FALSE)*SUMIFS('IEA-MethaneAbatement-US'!$M:$M,'IEA-MethaneAbatement-US'!$N:$N,"&lt;"&amp;$B40,'IEA-MethaneAbatement-US'!$N:$N,"&gt;="&amp;$A40,'IEA-MethaneAbatement-US'!$L:$L,$C$1))+(VLOOKUP($D$1,'Multipliers and Adjustments'!$A$70:$I$86,TRUNC(COLUMN(AD$2)/5)+2,FALSE)*SUMIFS('IEA-MethaneAbatement-US'!$M:$M,'IEA-MethaneAbatement-US'!$N:$N,"&lt;"&amp;$B40,'IEA-MethaneAbatement-US'!$N:$N,"&gt;="&amp;$A40,'IEA-MethaneAbatement-US'!$L:$L,$D$1)))*'State Downscaling Multipliers'!$B$7*(1+'EPA to IEA Scaling'!AH$10)</f>
        <v>0</v>
      </c>
      <c r="AE40" s="2">
        <f>((VLOOKUP($B$1,'Multipliers and Adjustments'!$A$70:$I$86,TRUNC(COLUMN(AE$2)/5)+2,FALSE)*SUMIFS('IEA-MethaneAbatement-US'!$M:$M,'IEA-MethaneAbatement-US'!$N:$N,"&lt;"&amp;$B40,'IEA-MethaneAbatement-US'!$N:$N,"&gt;="&amp;$A40,'IEA-MethaneAbatement-US'!$L:$L,$B$1))+(VLOOKUP($C$1,'Multipliers and Adjustments'!$A$70:$I$86,TRUNC(COLUMN(AE$2)/5)+2,FALSE)*SUMIFS('IEA-MethaneAbatement-US'!$M:$M,'IEA-MethaneAbatement-US'!$N:$N,"&lt;"&amp;$B40,'IEA-MethaneAbatement-US'!$N:$N,"&gt;="&amp;$A40,'IEA-MethaneAbatement-US'!$L:$L,$C$1))+(VLOOKUP($D$1,'Multipliers and Adjustments'!$A$70:$I$86,TRUNC(COLUMN(AE$2)/5)+2,FALSE)*SUMIFS('IEA-MethaneAbatement-US'!$M:$M,'IEA-MethaneAbatement-US'!$N:$N,"&lt;"&amp;$B40,'IEA-MethaneAbatement-US'!$N:$N,"&gt;="&amp;$A40,'IEA-MethaneAbatement-US'!$L:$L,$D$1)))*'State Downscaling Multipliers'!$B$7*(1+'EPA to IEA Scaling'!AI$10)</f>
        <v>0</v>
      </c>
      <c r="AF40" s="2">
        <f>((VLOOKUP($B$1,'Multipliers and Adjustments'!$A$70:$I$86,TRUNC(COLUMN(AF$2)/5)+2,FALSE)*SUMIFS('IEA-MethaneAbatement-US'!$M:$M,'IEA-MethaneAbatement-US'!$N:$N,"&lt;"&amp;$B40,'IEA-MethaneAbatement-US'!$N:$N,"&gt;="&amp;$A40,'IEA-MethaneAbatement-US'!$L:$L,$B$1))+(VLOOKUP($C$1,'Multipliers and Adjustments'!$A$70:$I$86,TRUNC(COLUMN(AF$2)/5)+2,FALSE)*SUMIFS('IEA-MethaneAbatement-US'!$M:$M,'IEA-MethaneAbatement-US'!$N:$N,"&lt;"&amp;$B40,'IEA-MethaneAbatement-US'!$N:$N,"&gt;="&amp;$A40,'IEA-MethaneAbatement-US'!$L:$L,$C$1))+(VLOOKUP($D$1,'Multipliers and Adjustments'!$A$70:$I$86,TRUNC(COLUMN(AF$2)/5)+2,FALSE)*SUMIFS('IEA-MethaneAbatement-US'!$M:$M,'IEA-MethaneAbatement-US'!$N:$N,"&lt;"&amp;$B40,'IEA-MethaneAbatement-US'!$N:$N,"&gt;="&amp;$A40,'IEA-MethaneAbatement-US'!$L:$L,$D$1)))*'State Downscaling Multipliers'!$B$7*(1+'EPA to IEA Scaling'!AJ$10)</f>
        <v>0</v>
      </c>
      <c r="AG40" s="105">
        <f>((VLOOKUP($B$1,'Multipliers and Adjustments'!$A$70:$I$86,TRUNC(COLUMN(AG$2)/5)+2,FALSE)*SUMIFS('IEA-MethaneAbatement-US'!$M:$M,'IEA-MethaneAbatement-US'!$N:$N,"&lt;"&amp;$B40,'IEA-MethaneAbatement-US'!$N:$N,"&gt;="&amp;$A40,'IEA-MethaneAbatement-US'!$L:$L,$B$1))+(VLOOKUP($C$1,'Multipliers and Adjustments'!$A$70:$I$86,TRUNC(COLUMN(AG$2)/5)+2,FALSE)*SUMIFS('IEA-MethaneAbatement-US'!$M:$M,'IEA-MethaneAbatement-US'!$N:$N,"&lt;"&amp;$B40,'IEA-MethaneAbatement-US'!$N:$N,"&gt;="&amp;$A40,'IEA-MethaneAbatement-US'!$L:$L,$C$1))+(VLOOKUP($D$1,'Multipliers and Adjustments'!$A$70:$I$86,TRUNC(COLUMN(AG$2)/5)+2,FALSE)*SUMIFS('IEA-MethaneAbatement-US'!$M:$M,'IEA-MethaneAbatement-US'!$N:$N,"&lt;"&amp;$B40,'IEA-MethaneAbatement-US'!$N:$N,"&gt;="&amp;$A40,'IEA-MethaneAbatement-US'!$L:$L,$D$1)))*'State Downscaling Multipliers'!$B$7*(1+'EPA to IEA Scaling'!AK$10)</f>
        <v>0</v>
      </c>
      <c r="AH40" s="2">
        <f>((VLOOKUP($B$1,'Multipliers and Adjustments'!$A$70:$I$86,TRUNC(COLUMN(AH$2)/5)+2,FALSE)*SUMIFS('IEA-MethaneAbatement-US'!$M:$M,'IEA-MethaneAbatement-US'!$N:$N,"&lt;"&amp;$B40,'IEA-MethaneAbatement-US'!$N:$N,"&gt;="&amp;$A40,'IEA-MethaneAbatement-US'!$L:$L,$B$1))+(VLOOKUP($C$1,'Multipliers and Adjustments'!$A$70:$I$86,TRUNC(COLUMN(AH$2)/5)+2,FALSE)*SUMIFS('IEA-MethaneAbatement-US'!$M:$M,'IEA-MethaneAbatement-US'!$N:$N,"&lt;"&amp;$B40,'IEA-MethaneAbatement-US'!$N:$N,"&gt;="&amp;$A40,'IEA-MethaneAbatement-US'!$L:$L,$C$1))+(VLOOKUP($D$1,'Multipliers and Adjustments'!$A$70:$I$86,TRUNC(COLUMN(AH$2)/5)+2,FALSE)*SUMIFS('IEA-MethaneAbatement-US'!$M:$M,'IEA-MethaneAbatement-US'!$N:$N,"&lt;"&amp;$B40,'IEA-MethaneAbatement-US'!$N:$N,"&gt;="&amp;$A40,'IEA-MethaneAbatement-US'!$L:$L,$D$1)))*'State Downscaling Multipliers'!$B$7*(1+'EPA to IEA Scaling'!AL$10)</f>
        <v>0</v>
      </c>
      <c r="AI40" s="2">
        <f>((VLOOKUP($B$1,'Multipliers and Adjustments'!$A$70:$I$86,TRUNC(COLUMN(AI$2)/5)+2,FALSE)*SUMIFS('IEA-MethaneAbatement-US'!$M:$M,'IEA-MethaneAbatement-US'!$N:$N,"&lt;"&amp;$B40,'IEA-MethaneAbatement-US'!$N:$N,"&gt;="&amp;$A40,'IEA-MethaneAbatement-US'!$L:$L,$B$1))+(VLOOKUP($C$1,'Multipliers and Adjustments'!$A$70:$I$86,TRUNC(COLUMN(AI$2)/5)+2,FALSE)*SUMIFS('IEA-MethaneAbatement-US'!$M:$M,'IEA-MethaneAbatement-US'!$N:$N,"&lt;"&amp;$B40,'IEA-MethaneAbatement-US'!$N:$N,"&gt;="&amp;$A40,'IEA-MethaneAbatement-US'!$L:$L,$C$1))+(VLOOKUP($D$1,'Multipliers and Adjustments'!$A$70:$I$86,TRUNC(COLUMN(AI$2)/5)+2,FALSE)*SUMIFS('IEA-MethaneAbatement-US'!$M:$M,'IEA-MethaneAbatement-US'!$N:$N,"&lt;"&amp;$B40,'IEA-MethaneAbatement-US'!$N:$N,"&gt;="&amp;$A40,'IEA-MethaneAbatement-US'!$L:$L,$D$1)))*'State Downscaling Multipliers'!$B$7*(1+'EPA to IEA Scaling'!AM$10)</f>
        <v>0</v>
      </c>
      <c r="AJ40" s="2">
        <f>((VLOOKUP($B$1,'Multipliers and Adjustments'!$A$70:$I$86,TRUNC(COLUMN(AJ$2)/5)+2,FALSE)*SUMIFS('IEA-MethaneAbatement-US'!$M:$M,'IEA-MethaneAbatement-US'!$N:$N,"&lt;"&amp;$B40,'IEA-MethaneAbatement-US'!$N:$N,"&gt;="&amp;$A40,'IEA-MethaneAbatement-US'!$L:$L,$B$1))+(VLOOKUP($C$1,'Multipliers and Adjustments'!$A$70:$I$86,TRUNC(COLUMN(AJ$2)/5)+2,FALSE)*SUMIFS('IEA-MethaneAbatement-US'!$M:$M,'IEA-MethaneAbatement-US'!$N:$N,"&lt;"&amp;$B40,'IEA-MethaneAbatement-US'!$N:$N,"&gt;="&amp;$A40,'IEA-MethaneAbatement-US'!$L:$L,$C$1))+(VLOOKUP($D$1,'Multipliers and Adjustments'!$A$70:$I$86,TRUNC(COLUMN(AJ$2)/5)+2,FALSE)*SUMIFS('IEA-MethaneAbatement-US'!$M:$M,'IEA-MethaneAbatement-US'!$N:$N,"&lt;"&amp;$B40,'IEA-MethaneAbatement-US'!$N:$N,"&gt;="&amp;$A40,'IEA-MethaneAbatement-US'!$L:$L,$D$1)))*'State Downscaling Multipliers'!$B$7*(1+'EPA to IEA Scaling'!AN$10)</f>
        <v>0</v>
      </c>
      <c r="AK40" s="2">
        <f>((VLOOKUP($B$1,'Multipliers and Adjustments'!$A$70:$I$86,TRUNC(COLUMN(AK$2)/5)+2,FALSE)*SUMIFS('IEA-MethaneAbatement-US'!$M:$M,'IEA-MethaneAbatement-US'!$N:$N,"&lt;"&amp;$B40,'IEA-MethaneAbatement-US'!$N:$N,"&gt;="&amp;$A40,'IEA-MethaneAbatement-US'!$L:$L,$B$1))+(VLOOKUP($C$1,'Multipliers and Adjustments'!$A$70:$I$86,TRUNC(COLUMN(AK$2)/5)+2,FALSE)*SUMIFS('IEA-MethaneAbatement-US'!$M:$M,'IEA-MethaneAbatement-US'!$N:$N,"&lt;"&amp;$B40,'IEA-MethaneAbatement-US'!$N:$N,"&gt;="&amp;$A40,'IEA-MethaneAbatement-US'!$L:$L,$C$1))+(VLOOKUP($D$1,'Multipliers and Adjustments'!$A$70:$I$86,TRUNC(COLUMN(AK$2)/5)+2,FALSE)*SUMIFS('IEA-MethaneAbatement-US'!$M:$M,'IEA-MethaneAbatement-US'!$N:$N,"&lt;"&amp;$B40,'IEA-MethaneAbatement-US'!$N:$N,"&gt;="&amp;$A40,'IEA-MethaneAbatement-US'!$L:$L,$D$1)))*'State Downscaling Multipliers'!$B$7*(1+'EPA to IEA Scaling'!AO$10)</f>
        <v>0</v>
      </c>
      <c r="AL40" s="105">
        <f>((VLOOKUP($B$1,'Multipliers and Adjustments'!$A$70:$I$86,TRUNC(COLUMN(AL$2)/5)+2,FALSE)*SUMIFS('IEA-MethaneAbatement-US'!$M:$M,'IEA-MethaneAbatement-US'!$N:$N,"&lt;"&amp;$B40,'IEA-MethaneAbatement-US'!$N:$N,"&gt;="&amp;$A40,'IEA-MethaneAbatement-US'!$L:$L,$B$1))+(VLOOKUP($C$1,'Multipliers and Adjustments'!$A$70:$I$86,TRUNC(COLUMN(AL$2)/5)+2,FALSE)*SUMIFS('IEA-MethaneAbatement-US'!$M:$M,'IEA-MethaneAbatement-US'!$N:$N,"&lt;"&amp;$B40,'IEA-MethaneAbatement-US'!$N:$N,"&gt;="&amp;$A40,'IEA-MethaneAbatement-US'!$L:$L,$C$1))+(VLOOKUP($D$1,'Multipliers and Adjustments'!$A$70:$I$86,TRUNC(COLUMN(AL$2)/5)+2,FALSE)*SUMIFS('IEA-MethaneAbatement-US'!$M:$M,'IEA-MethaneAbatement-US'!$N:$N,"&lt;"&amp;$B40,'IEA-MethaneAbatement-US'!$N:$N,"&gt;="&amp;$A40,'IEA-MethaneAbatement-US'!$L:$L,$D$1)))*'State Downscaling Multipliers'!$B$7*(1+'EPA to IEA Scaling'!AP$10)</f>
        <v>0</v>
      </c>
    </row>
    <row r="41" spans="1:38" ht="15.75" customHeight="1" x14ac:dyDescent="0.25">
      <c r="A41" s="50">
        <f t="shared" si="3"/>
        <v>60</v>
      </c>
      <c r="B41" s="50">
        <f t="shared" si="4"/>
        <v>70</v>
      </c>
      <c r="C41" s="105">
        <f>((VLOOKUP($B$1,'Multipliers and Adjustments'!$A$70:$I$86,TRUNC(COLUMN(C$2)/5)+2,FALSE)*SUMIFS('IEA-MethaneAbatement-US'!$M:$M,'IEA-MethaneAbatement-US'!$N:$N,"&lt;"&amp;$B41,'IEA-MethaneAbatement-US'!$N:$N,"&gt;="&amp;$A41,'IEA-MethaneAbatement-US'!$L:$L,$B$1))+(VLOOKUP($C$1,'Multipliers and Adjustments'!$A$70:$I$86,TRUNC(COLUMN(C$2)/5)+2,FALSE)*SUMIFS('IEA-MethaneAbatement-US'!$M:$M,'IEA-MethaneAbatement-US'!$N:$N,"&lt;"&amp;$B41,'IEA-MethaneAbatement-US'!$N:$N,"&gt;="&amp;$A41,'IEA-MethaneAbatement-US'!$L:$L,$C$1))+(VLOOKUP($D$1,'Multipliers and Adjustments'!$A$70:$I$86,TRUNC(COLUMN(C$2)/5)+2,FALSE)*SUMIFS('IEA-MethaneAbatement-US'!$M:$M,'IEA-MethaneAbatement-US'!$N:$N,"&lt;"&amp;$B41,'IEA-MethaneAbatement-US'!$N:$N,"&gt;="&amp;$A41,'IEA-MethaneAbatement-US'!$L:$L,$D$1)))*'State Downscaling Multipliers'!$B$7*(1+'EPA to IEA Scaling'!G$10)</f>
        <v>0</v>
      </c>
      <c r="D41" s="2">
        <f>((VLOOKUP($B$1,'Multipliers and Adjustments'!$A$70:$I$86,TRUNC(COLUMN(D$2)/5)+2,FALSE)*SUMIFS('IEA-MethaneAbatement-US'!$M:$M,'IEA-MethaneAbatement-US'!$N:$N,"&lt;"&amp;$B41,'IEA-MethaneAbatement-US'!$N:$N,"&gt;="&amp;$A41,'IEA-MethaneAbatement-US'!$L:$L,$B$1))+(VLOOKUP($C$1,'Multipliers and Adjustments'!$A$70:$I$86,TRUNC(COLUMN(D$2)/5)+2,FALSE)*SUMIFS('IEA-MethaneAbatement-US'!$M:$M,'IEA-MethaneAbatement-US'!$N:$N,"&lt;"&amp;$B41,'IEA-MethaneAbatement-US'!$N:$N,"&gt;="&amp;$A41,'IEA-MethaneAbatement-US'!$L:$L,$C$1))+(VLOOKUP($D$1,'Multipliers and Adjustments'!$A$70:$I$86,TRUNC(COLUMN(D$2)/5)+2,FALSE)*SUMIFS('IEA-MethaneAbatement-US'!$M:$M,'IEA-MethaneAbatement-US'!$N:$N,"&lt;"&amp;$B41,'IEA-MethaneAbatement-US'!$N:$N,"&gt;="&amp;$A41,'IEA-MethaneAbatement-US'!$L:$L,$D$1)))*'State Downscaling Multipliers'!$B$7*(1+'EPA to IEA Scaling'!H$10)</f>
        <v>0</v>
      </c>
      <c r="E41" s="2">
        <f>((VLOOKUP($B$1,'Multipliers and Adjustments'!$A$70:$I$86,TRUNC(COLUMN(E$2)/5)+2,FALSE)*SUMIFS('IEA-MethaneAbatement-US'!$M:$M,'IEA-MethaneAbatement-US'!$N:$N,"&lt;"&amp;$B41,'IEA-MethaneAbatement-US'!$N:$N,"&gt;="&amp;$A41,'IEA-MethaneAbatement-US'!$L:$L,$B$1))+(VLOOKUP($C$1,'Multipliers and Adjustments'!$A$70:$I$86,TRUNC(COLUMN(E$2)/5)+2,FALSE)*SUMIFS('IEA-MethaneAbatement-US'!$M:$M,'IEA-MethaneAbatement-US'!$N:$N,"&lt;"&amp;$B41,'IEA-MethaneAbatement-US'!$N:$N,"&gt;="&amp;$A41,'IEA-MethaneAbatement-US'!$L:$L,$C$1))+(VLOOKUP($D$1,'Multipliers and Adjustments'!$A$70:$I$86,TRUNC(COLUMN(E$2)/5)+2,FALSE)*SUMIFS('IEA-MethaneAbatement-US'!$M:$M,'IEA-MethaneAbatement-US'!$N:$N,"&lt;"&amp;$B41,'IEA-MethaneAbatement-US'!$N:$N,"&gt;="&amp;$A41,'IEA-MethaneAbatement-US'!$L:$L,$D$1)))*'State Downscaling Multipliers'!$B$7*(1+'EPA to IEA Scaling'!I$10)</f>
        <v>0</v>
      </c>
      <c r="F41" s="2">
        <f>((VLOOKUP($B$1,'Multipliers and Adjustments'!$A$70:$I$86,TRUNC(COLUMN(F$2)/5)+2,FALSE)*SUMIFS('IEA-MethaneAbatement-US'!$M:$M,'IEA-MethaneAbatement-US'!$N:$N,"&lt;"&amp;$B41,'IEA-MethaneAbatement-US'!$N:$N,"&gt;="&amp;$A41,'IEA-MethaneAbatement-US'!$L:$L,$B$1))+(VLOOKUP($C$1,'Multipliers and Adjustments'!$A$70:$I$86,TRUNC(COLUMN(F$2)/5)+2,FALSE)*SUMIFS('IEA-MethaneAbatement-US'!$M:$M,'IEA-MethaneAbatement-US'!$N:$N,"&lt;"&amp;$B41,'IEA-MethaneAbatement-US'!$N:$N,"&gt;="&amp;$A41,'IEA-MethaneAbatement-US'!$L:$L,$C$1))+(VLOOKUP($D$1,'Multipliers and Adjustments'!$A$70:$I$86,TRUNC(COLUMN(F$2)/5)+2,FALSE)*SUMIFS('IEA-MethaneAbatement-US'!$M:$M,'IEA-MethaneAbatement-US'!$N:$N,"&lt;"&amp;$B41,'IEA-MethaneAbatement-US'!$N:$N,"&gt;="&amp;$A41,'IEA-MethaneAbatement-US'!$L:$L,$D$1)))*'State Downscaling Multipliers'!$B$7*(1+'EPA to IEA Scaling'!J$10)</f>
        <v>0</v>
      </c>
      <c r="G41" s="154">
        <f>((VLOOKUP($B$1,'Multipliers and Adjustments'!$A$70:$I$86,TRUNC(COLUMN(G$2)/5)+2,FALSE)*SUMIFS('IEA-MethaneAbatement-US'!$M:$M,'IEA-MethaneAbatement-US'!$N:$N,"&lt;"&amp;$B41,'IEA-MethaneAbatement-US'!$N:$N,"&gt;="&amp;$A41,'IEA-MethaneAbatement-US'!$L:$L,$B$1))+(VLOOKUP($C$1,'Multipliers and Adjustments'!$A$70:$I$86,TRUNC(COLUMN(G$2)/5)+2,FALSE)*SUMIFS('IEA-MethaneAbatement-US'!$M:$M,'IEA-MethaneAbatement-US'!$N:$N,"&lt;"&amp;$B41,'IEA-MethaneAbatement-US'!$N:$N,"&gt;="&amp;$A41,'IEA-MethaneAbatement-US'!$L:$L,$C$1))+(VLOOKUP($D$1,'Multipliers and Adjustments'!$A$70:$I$86,TRUNC(COLUMN(G$2)/5)+2,FALSE)*SUMIFS('IEA-MethaneAbatement-US'!$M:$M,'IEA-MethaneAbatement-US'!$N:$N,"&lt;"&amp;$B41,'IEA-MethaneAbatement-US'!$N:$N,"&gt;="&amp;$A41,'IEA-MethaneAbatement-US'!$L:$L,$D$1)))*'State Downscaling Multipliers'!$B$7*(1+'EPA to IEA Scaling'!K$10)</f>
        <v>0</v>
      </c>
      <c r="H41" s="105">
        <f>((VLOOKUP($B$1,'Multipliers and Adjustments'!$A$70:$I$86,TRUNC(COLUMN(H$2)/5)+2,FALSE)*SUMIFS('IEA-MethaneAbatement-US'!$M:$M,'IEA-MethaneAbatement-US'!$N:$N,"&lt;"&amp;$B41,'IEA-MethaneAbatement-US'!$N:$N,"&gt;="&amp;$A41,'IEA-MethaneAbatement-US'!$L:$L,$B$1))+(VLOOKUP($C$1,'Multipliers and Adjustments'!$A$70:$I$86,TRUNC(COLUMN(H$2)/5)+2,FALSE)*SUMIFS('IEA-MethaneAbatement-US'!$M:$M,'IEA-MethaneAbatement-US'!$N:$N,"&lt;"&amp;$B41,'IEA-MethaneAbatement-US'!$N:$N,"&gt;="&amp;$A41,'IEA-MethaneAbatement-US'!$L:$L,$C$1))+(VLOOKUP($D$1,'Multipliers and Adjustments'!$A$70:$I$86,TRUNC(COLUMN(H$2)/5)+2,FALSE)*SUMIFS('IEA-MethaneAbatement-US'!$M:$M,'IEA-MethaneAbatement-US'!$N:$N,"&lt;"&amp;$B41,'IEA-MethaneAbatement-US'!$N:$N,"&gt;="&amp;$A41,'IEA-MethaneAbatement-US'!$L:$L,$D$1)))*'State Downscaling Multipliers'!$B$7*(1+'EPA to IEA Scaling'!L$10)</f>
        <v>0</v>
      </c>
      <c r="I41" s="2">
        <f>((VLOOKUP($B$1,'Multipliers and Adjustments'!$A$70:$I$86,TRUNC(COLUMN(I$2)/5)+2,FALSE)*SUMIFS('IEA-MethaneAbatement-US'!$M:$M,'IEA-MethaneAbatement-US'!$N:$N,"&lt;"&amp;$B41,'IEA-MethaneAbatement-US'!$N:$N,"&gt;="&amp;$A41,'IEA-MethaneAbatement-US'!$L:$L,$B$1))+(VLOOKUP($C$1,'Multipliers and Adjustments'!$A$70:$I$86,TRUNC(COLUMN(I$2)/5)+2,FALSE)*SUMIFS('IEA-MethaneAbatement-US'!$M:$M,'IEA-MethaneAbatement-US'!$N:$N,"&lt;"&amp;$B41,'IEA-MethaneAbatement-US'!$N:$N,"&gt;="&amp;$A41,'IEA-MethaneAbatement-US'!$L:$L,$C$1))+(VLOOKUP($D$1,'Multipliers and Adjustments'!$A$70:$I$86,TRUNC(COLUMN(I$2)/5)+2,FALSE)*SUMIFS('IEA-MethaneAbatement-US'!$M:$M,'IEA-MethaneAbatement-US'!$N:$N,"&lt;"&amp;$B41,'IEA-MethaneAbatement-US'!$N:$N,"&gt;="&amp;$A41,'IEA-MethaneAbatement-US'!$L:$L,$D$1)))*'State Downscaling Multipliers'!$B$7*(1+'EPA to IEA Scaling'!M$10)</f>
        <v>0</v>
      </c>
      <c r="J41" s="2">
        <f>((VLOOKUP($B$1,'Multipliers and Adjustments'!$A$70:$I$86,TRUNC(COLUMN(J$2)/5)+2,FALSE)*SUMIFS('IEA-MethaneAbatement-US'!$M:$M,'IEA-MethaneAbatement-US'!$N:$N,"&lt;"&amp;$B41,'IEA-MethaneAbatement-US'!$N:$N,"&gt;="&amp;$A41,'IEA-MethaneAbatement-US'!$L:$L,$B$1))+(VLOOKUP($C$1,'Multipliers and Adjustments'!$A$70:$I$86,TRUNC(COLUMN(J$2)/5)+2,FALSE)*SUMIFS('IEA-MethaneAbatement-US'!$M:$M,'IEA-MethaneAbatement-US'!$N:$N,"&lt;"&amp;$B41,'IEA-MethaneAbatement-US'!$N:$N,"&gt;="&amp;$A41,'IEA-MethaneAbatement-US'!$L:$L,$C$1))+(VLOOKUP($D$1,'Multipliers and Adjustments'!$A$70:$I$86,TRUNC(COLUMN(J$2)/5)+2,FALSE)*SUMIFS('IEA-MethaneAbatement-US'!$M:$M,'IEA-MethaneAbatement-US'!$N:$N,"&lt;"&amp;$B41,'IEA-MethaneAbatement-US'!$N:$N,"&gt;="&amp;$A41,'IEA-MethaneAbatement-US'!$L:$L,$D$1)))*'State Downscaling Multipliers'!$B$7*(1+'EPA to IEA Scaling'!N$10)</f>
        <v>0</v>
      </c>
      <c r="K41" s="2">
        <f>((VLOOKUP($B$1,'Multipliers and Adjustments'!$A$70:$I$86,TRUNC(COLUMN(K$2)/5)+2,FALSE)*SUMIFS('IEA-MethaneAbatement-US'!$M:$M,'IEA-MethaneAbatement-US'!$N:$N,"&lt;"&amp;$B41,'IEA-MethaneAbatement-US'!$N:$N,"&gt;="&amp;$A41,'IEA-MethaneAbatement-US'!$L:$L,$B$1))+(VLOOKUP($C$1,'Multipliers and Adjustments'!$A$70:$I$86,TRUNC(COLUMN(K$2)/5)+2,FALSE)*SUMIFS('IEA-MethaneAbatement-US'!$M:$M,'IEA-MethaneAbatement-US'!$N:$N,"&lt;"&amp;$B41,'IEA-MethaneAbatement-US'!$N:$N,"&gt;="&amp;$A41,'IEA-MethaneAbatement-US'!$L:$L,$C$1))+(VLOOKUP($D$1,'Multipliers and Adjustments'!$A$70:$I$86,TRUNC(COLUMN(K$2)/5)+2,FALSE)*SUMIFS('IEA-MethaneAbatement-US'!$M:$M,'IEA-MethaneAbatement-US'!$N:$N,"&lt;"&amp;$B41,'IEA-MethaneAbatement-US'!$N:$N,"&gt;="&amp;$A41,'IEA-MethaneAbatement-US'!$L:$L,$D$1)))*'State Downscaling Multipliers'!$B$7*(1+'EPA to IEA Scaling'!O$10)</f>
        <v>0</v>
      </c>
      <c r="L41" s="2">
        <f>((VLOOKUP($B$1,'Multipliers and Adjustments'!$A$70:$I$86,TRUNC(COLUMN(L$2)/5)+2,FALSE)*SUMIFS('IEA-MethaneAbatement-US'!$M:$M,'IEA-MethaneAbatement-US'!$N:$N,"&lt;"&amp;$B41,'IEA-MethaneAbatement-US'!$N:$N,"&gt;="&amp;$A41,'IEA-MethaneAbatement-US'!$L:$L,$B$1))+(VLOOKUP($C$1,'Multipliers and Adjustments'!$A$70:$I$86,TRUNC(COLUMN(L$2)/5)+2,FALSE)*SUMIFS('IEA-MethaneAbatement-US'!$M:$M,'IEA-MethaneAbatement-US'!$N:$N,"&lt;"&amp;$B41,'IEA-MethaneAbatement-US'!$N:$N,"&gt;="&amp;$A41,'IEA-MethaneAbatement-US'!$L:$L,$C$1))+(VLOOKUP($D$1,'Multipliers and Adjustments'!$A$70:$I$86,TRUNC(COLUMN(L$2)/5)+2,FALSE)*SUMIFS('IEA-MethaneAbatement-US'!$M:$M,'IEA-MethaneAbatement-US'!$N:$N,"&lt;"&amp;$B41,'IEA-MethaneAbatement-US'!$N:$N,"&gt;="&amp;$A41,'IEA-MethaneAbatement-US'!$L:$L,$D$1)))*'State Downscaling Multipliers'!$B$7*(1+'EPA to IEA Scaling'!P$10)</f>
        <v>0</v>
      </c>
      <c r="M41" s="105">
        <f>((VLOOKUP($B$1,'Multipliers and Adjustments'!$A$70:$I$86,TRUNC(COLUMN(M$2)/5)+2,FALSE)*SUMIFS('IEA-MethaneAbatement-US'!$M:$M,'IEA-MethaneAbatement-US'!$N:$N,"&lt;"&amp;$B41,'IEA-MethaneAbatement-US'!$N:$N,"&gt;="&amp;$A41,'IEA-MethaneAbatement-US'!$L:$L,$B$1))+(VLOOKUP($C$1,'Multipliers and Adjustments'!$A$70:$I$86,TRUNC(COLUMN(M$2)/5)+2,FALSE)*SUMIFS('IEA-MethaneAbatement-US'!$M:$M,'IEA-MethaneAbatement-US'!$N:$N,"&lt;"&amp;$B41,'IEA-MethaneAbatement-US'!$N:$N,"&gt;="&amp;$A41,'IEA-MethaneAbatement-US'!$L:$L,$C$1))+(VLOOKUP($D$1,'Multipliers and Adjustments'!$A$70:$I$86,TRUNC(COLUMN(M$2)/5)+2,FALSE)*SUMIFS('IEA-MethaneAbatement-US'!$M:$M,'IEA-MethaneAbatement-US'!$N:$N,"&lt;"&amp;$B41,'IEA-MethaneAbatement-US'!$N:$N,"&gt;="&amp;$A41,'IEA-MethaneAbatement-US'!$L:$L,$D$1)))*'State Downscaling Multipliers'!$B$7*(1+'EPA to IEA Scaling'!Q$10)</f>
        <v>0</v>
      </c>
      <c r="N41" s="2">
        <f>((VLOOKUP($B$1,'Multipliers and Adjustments'!$A$70:$I$86,TRUNC(COLUMN(N$2)/5)+2,FALSE)*SUMIFS('IEA-MethaneAbatement-US'!$M:$M,'IEA-MethaneAbatement-US'!$N:$N,"&lt;"&amp;$B41,'IEA-MethaneAbatement-US'!$N:$N,"&gt;="&amp;$A41,'IEA-MethaneAbatement-US'!$L:$L,$B$1))+(VLOOKUP($C$1,'Multipliers and Adjustments'!$A$70:$I$86,TRUNC(COLUMN(N$2)/5)+2,FALSE)*SUMIFS('IEA-MethaneAbatement-US'!$M:$M,'IEA-MethaneAbatement-US'!$N:$N,"&lt;"&amp;$B41,'IEA-MethaneAbatement-US'!$N:$N,"&gt;="&amp;$A41,'IEA-MethaneAbatement-US'!$L:$L,$C$1))+(VLOOKUP($D$1,'Multipliers and Adjustments'!$A$70:$I$86,TRUNC(COLUMN(N$2)/5)+2,FALSE)*SUMIFS('IEA-MethaneAbatement-US'!$M:$M,'IEA-MethaneAbatement-US'!$N:$N,"&lt;"&amp;$B41,'IEA-MethaneAbatement-US'!$N:$N,"&gt;="&amp;$A41,'IEA-MethaneAbatement-US'!$L:$L,$D$1)))*'State Downscaling Multipliers'!$B$7*(1+'EPA to IEA Scaling'!R$10)</f>
        <v>0</v>
      </c>
      <c r="O41" s="2">
        <f>((VLOOKUP($B$1,'Multipliers and Adjustments'!$A$70:$I$86,TRUNC(COLUMN(O$2)/5)+2,FALSE)*SUMIFS('IEA-MethaneAbatement-US'!$M:$M,'IEA-MethaneAbatement-US'!$N:$N,"&lt;"&amp;$B41,'IEA-MethaneAbatement-US'!$N:$N,"&gt;="&amp;$A41,'IEA-MethaneAbatement-US'!$L:$L,$B$1))+(VLOOKUP($C$1,'Multipliers and Adjustments'!$A$70:$I$86,TRUNC(COLUMN(O$2)/5)+2,FALSE)*SUMIFS('IEA-MethaneAbatement-US'!$M:$M,'IEA-MethaneAbatement-US'!$N:$N,"&lt;"&amp;$B41,'IEA-MethaneAbatement-US'!$N:$N,"&gt;="&amp;$A41,'IEA-MethaneAbatement-US'!$L:$L,$C$1))+(VLOOKUP($D$1,'Multipliers and Adjustments'!$A$70:$I$86,TRUNC(COLUMN(O$2)/5)+2,FALSE)*SUMIFS('IEA-MethaneAbatement-US'!$M:$M,'IEA-MethaneAbatement-US'!$N:$N,"&lt;"&amp;$B41,'IEA-MethaneAbatement-US'!$N:$N,"&gt;="&amp;$A41,'IEA-MethaneAbatement-US'!$L:$L,$D$1)))*'State Downscaling Multipliers'!$B$7*(1+'EPA to IEA Scaling'!S$10)</f>
        <v>0</v>
      </c>
      <c r="P41" s="2">
        <f>((VLOOKUP($B$1,'Multipliers and Adjustments'!$A$70:$I$86,TRUNC(COLUMN(P$2)/5)+2,FALSE)*SUMIFS('IEA-MethaneAbatement-US'!$M:$M,'IEA-MethaneAbatement-US'!$N:$N,"&lt;"&amp;$B41,'IEA-MethaneAbatement-US'!$N:$N,"&gt;="&amp;$A41,'IEA-MethaneAbatement-US'!$L:$L,$B$1))+(VLOOKUP($C$1,'Multipliers and Adjustments'!$A$70:$I$86,TRUNC(COLUMN(P$2)/5)+2,FALSE)*SUMIFS('IEA-MethaneAbatement-US'!$M:$M,'IEA-MethaneAbatement-US'!$N:$N,"&lt;"&amp;$B41,'IEA-MethaneAbatement-US'!$N:$N,"&gt;="&amp;$A41,'IEA-MethaneAbatement-US'!$L:$L,$C$1))+(VLOOKUP($D$1,'Multipliers and Adjustments'!$A$70:$I$86,TRUNC(COLUMN(P$2)/5)+2,FALSE)*SUMIFS('IEA-MethaneAbatement-US'!$M:$M,'IEA-MethaneAbatement-US'!$N:$N,"&lt;"&amp;$B41,'IEA-MethaneAbatement-US'!$N:$N,"&gt;="&amp;$A41,'IEA-MethaneAbatement-US'!$L:$L,$D$1)))*'State Downscaling Multipliers'!$B$7*(1+'EPA to IEA Scaling'!T$10)</f>
        <v>0</v>
      </c>
      <c r="Q41" s="2">
        <f>((VLOOKUP($B$1,'Multipliers and Adjustments'!$A$70:$I$86,TRUNC(COLUMN(Q$2)/5)+2,FALSE)*SUMIFS('IEA-MethaneAbatement-US'!$M:$M,'IEA-MethaneAbatement-US'!$N:$N,"&lt;"&amp;$B41,'IEA-MethaneAbatement-US'!$N:$N,"&gt;="&amp;$A41,'IEA-MethaneAbatement-US'!$L:$L,$B$1))+(VLOOKUP($C$1,'Multipliers and Adjustments'!$A$70:$I$86,TRUNC(COLUMN(Q$2)/5)+2,FALSE)*SUMIFS('IEA-MethaneAbatement-US'!$M:$M,'IEA-MethaneAbatement-US'!$N:$N,"&lt;"&amp;$B41,'IEA-MethaneAbatement-US'!$N:$N,"&gt;="&amp;$A41,'IEA-MethaneAbatement-US'!$L:$L,$C$1))+(VLOOKUP($D$1,'Multipliers and Adjustments'!$A$70:$I$86,TRUNC(COLUMN(Q$2)/5)+2,FALSE)*SUMIFS('IEA-MethaneAbatement-US'!$M:$M,'IEA-MethaneAbatement-US'!$N:$N,"&lt;"&amp;$B41,'IEA-MethaneAbatement-US'!$N:$N,"&gt;="&amp;$A41,'IEA-MethaneAbatement-US'!$L:$L,$D$1)))*'State Downscaling Multipliers'!$B$7*(1+'EPA to IEA Scaling'!U$10)</f>
        <v>0</v>
      </c>
      <c r="R41" s="105">
        <f>((VLOOKUP($B$1,'Multipliers and Adjustments'!$A$70:$I$86,TRUNC(COLUMN(R$2)/5)+2,FALSE)*SUMIFS('IEA-MethaneAbatement-US'!$M:$M,'IEA-MethaneAbatement-US'!$N:$N,"&lt;"&amp;$B41,'IEA-MethaneAbatement-US'!$N:$N,"&gt;="&amp;$A41,'IEA-MethaneAbatement-US'!$L:$L,$B$1))+(VLOOKUP($C$1,'Multipliers and Adjustments'!$A$70:$I$86,TRUNC(COLUMN(R$2)/5)+2,FALSE)*SUMIFS('IEA-MethaneAbatement-US'!$M:$M,'IEA-MethaneAbatement-US'!$N:$N,"&lt;"&amp;$B41,'IEA-MethaneAbatement-US'!$N:$N,"&gt;="&amp;$A41,'IEA-MethaneAbatement-US'!$L:$L,$C$1))+(VLOOKUP($D$1,'Multipliers and Adjustments'!$A$70:$I$86,TRUNC(COLUMN(R$2)/5)+2,FALSE)*SUMIFS('IEA-MethaneAbatement-US'!$M:$M,'IEA-MethaneAbatement-US'!$N:$N,"&lt;"&amp;$B41,'IEA-MethaneAbatement-US'!$N:$N,"&gt;="&amp;$A41,'IEA-MethaneAbatement-US'!$L:$L,$D$1)))*'State Downscaling Multipliers'!$B$7*(1+'EPA to IEA Scaling'!V$10)</f>
        <v>0</v>
      </c>
      <c r="S41" s="2">
        <f>((VLOOKUP($B$1,'Multipliers and Adjustments'!$A$70:$I$86,TRUNC(COLUMN(S$2)/5)+2,FALSE)*SUMIFS('IEA-MethaneAbatement-US'!$M:$M,'IEA-MethaneAbatement-US'!$N:$N,"&lt;"&amp;$B41,'IEA-MethaneAbatement-US'!$N:$N,"&gt;="&amp;$A41,'IEA-MethaneAbatement-US'!$L:$L,$B$1))+(VLOOKUP($C$1,'Multipliers and Adjustments'!$A$70:$I$86,TRUNC(COLUMN(S$2)/5)+2,FALSE)*SUMIFS('IEA-MethaneAbatement-US'!$M:$M,'IEA-MethaneAbatement-US'!$N:$N,"&lt;"&amp;$B41,'IEA-MethaneAbatement-US'!$N:$N,"&gt;="&amp;$A41,'IEA-MethaneAbatement-US'!$L:$L,$C$1))+(VLOOKUP($D$1,'Multipliers and Adjustments'!$A$70:$I$86,TRUNC(COLUMN(S$2)/5)+2,FALSE)*SUMIFS('IEA-MethaneAbatement-US'!$M:$M,'IEA-MethaneAbatement-US'!$N:$N,"&lt;"&amp;$B41,'IEA-MethaneAbatement-US'!$N:$N,"&gt;="&amp;$A41,'IEA-MethaneAbatement-US'!$L:$L,$D$1)))*'State Downscaling Multipliers'!$B$7*(1+'EPA to IEA Scaling'!W$10)</f>
        <v>0</v>
      </c>
      <c r="T41" s="2">
        <f>((VLOOKUP($B$1,'Multipliers and Adjustments'!$A$70:$I$86,TRUNC(COLUMN(T$2)/5)+2,FALSE)*SUMIFS('IEA-MethaneAbatement-US'!$M:$M,'IEA-MethaneAbatement-US'!$N:$N,"&lt;"&amp;$B41,'IEA-MethaneAbatement-US'!$N:$N,"&gt;="&amp;$A41,'IEA-MethaneAbatement-US'!$L:$L,$B$1))+(VLOOKUP($C$1,'Multipliers and Adjustments'!$A$70:$I$86,TRUNC(COLUMN(T$2)/5)+2,FALSE)*SUMIFS('IEA-MethaneAbatement-US'!$M:$M,'IEA-MethaneAbatement-US'!$N:$N,"&lt;"&amp;$B41,'IEA-MethaneAbatement-US'!$N:$N,"&gt;="&amp;$A41,'IEA-MethaneAbatement-US'!$L:$L,$C$1))+(VLOOKUP($D$1,'Multipliers and Adjustments'!$A$70:$I$86,TRUNC(COLUMN(T$2)/5)+2,FALSE)*SUMIFS('IEA-MethaneAbatement-US'!$M:$M,'IEA-MethaneAbatement-US'!$N:$N,"&lt;"&amp;$B41,'IEA-MethaneAbatement-US'!$N:$N,"&gt;="&amp;$A41,'IEA-MethaneAbatement-US'!$L:$L,$D$1)))*'State Downscaling Multipliers'!$B$7*(1+'EPA to IEA Scaling'!X$10)</f>
        <v>0</v>
      </c>
      <c r="U41" s="2">
        <f>((VLOOKUP($B$1,'Multipliers and Adjustments'!$A$70:$I$86,TRUNC(COLUMN(U$2)/5)+2,FALSE)*SUMIFS('IEA-MethaneAbatement-US'!$M:$M,'IEA-MethaneAbatement-US'!$N:$N,"&lt;"&amp;$B41,'IEA-MethaneAbatement-US'!$N:$N,"&gt;="&amp;$A41,'IEA-MethaneAbatement-US'!$L:$L,$B$1))+(VLOOKUP($C$1,'Multipliers and Adjustments'!$A$70:$I$86,TRUNC(COLUMN(U$2)/5)+2,FALSE)*SUMIFS('IEA-MethaneAbatement-US'!$M:$M,'IEA-MethaneAbatement-US'!$N:$N,"&lt;"&amp;$B41,'IEA-MethaneAbatement-US'!$N:$N,"&gt;="&amp;$A41,'IEA-MethaneAbatement-US'!$L:$L,$C$1))+(VLOOKUP($D$1,'Multipliers and Adjustments'!$A$70:$I$86,TRUNC(COLUMN(U$2)/5)+2,FALSE)*SUMIFS('IEA-MethaneAbatement-US'!$M:$M,'IEA-MethaneAbatement-US'!$N:$N,"&lt;"&amp;$B41,'IEA-MethaneAbatement-US'!$N:$N,"&gt;="&amp;$A41,'IEA-MethaneAbatement-US'!$L:$L,$D$1)))*'State Downscaling Multipliers'!$B$7*(1+'EPA to IEA Scaling'!Y$10)</f>
        <v>0</v>
      </c>
      <c r="V41" s="2">
        <f>((VLOOKUP($B$1,'Multipliers and Adjustments'!$A$70:$I$86,TRUNC(COLUMN(V$2)/5)+2,FALSE)*SUMIFS('IEA-MethaneAbatement-US'!$M:$M,'IEA-MethaneAbatement-US'!$N:$N,"&lt;"&amp;$B41,'IEA-MethaneAbatement-US'!$N:$N,"&gt;="&amp;$A41,'IEA-MethaneAbatement-US'!$L:$L,$B$1))+(VLOOKUP($C$1,'Multipliers and Adjustments'!$A$70:$I$86,TRUNC(COLUMN(V$2)/5)+2,FALSE)*SUMIFS('IEA-MethaneAbatement-US'!$M:$M,'IEA-MethaneAbatement-US'!$N:$N,"&lt;"&amp;$B41,'IEA-MethaneAbatement-US'!$N:$N,"&gt;="&amp;$A41,'IEA-MethaneAbatement-US'!$L:$L,$C$1))+(VLOOKUP($D$1,'Multipliers and Adjustments'!$A$70:$I$86,TRUNC(COLUMN(V$2)/5)+2,FALSE)*SUMIFS('IEA-MethaneAbatement-US'!$M:$M,'IEA-MethaneAbatement-US'!$N:$N,"&lt;"&amp;$B41,'IEA-MethaneAbatement-US'!$N:$N,"&gt;="&amp;$A41,'IEA-MethaneAbatement-US'!$L:$L,$D$1)))*'State Downscaling Multipliers'!$B$7*(1+'EPA to IEA Scaling'!Z$10)</f>
        <v>0</v>
      </c>
      <c r="W41" s="105">
        <f>((VLOOKUP($B$1,'Multipliers and Adjustments'!$A$70:$I$86,TRUNC(COLUMN(W$2)/5)+2,FALSE)*SUMIFS('IEA-MethaneAbatement-US'!$M:$M,'IEA-MethaneAbatement-US'!$N:$N,"&lt;"&amp;$B41,'IEA-MethaneAbatement-US'!$N:$N,"&gt;="&amp;$A41,'IEA-MethaneAbatement-US'!$L:$L,$B$1))+(VLOOKUP($C$1,'Multipliers and Adjustments'!$A$70:$I$86,TRUNC(COLUMN(W$2)/5)+2,FALSE)*SUMIFS('IEA-MethaneAbatement-US'!$M:$M,'IEA-MethaneAbatement-US'!$N:$N,"&lt;"&amp;$B41,'IEA-MethaneAbatement-US'!$N:$N,"&gt;="&amp;$A41,'IEA-MethaneAbatement-US'!$L:$L,$C$1))+(VLOOKUP($D$1,'Multipliers and Adjustments'!$A$70:$I$86,TRUNC(COLUMN(W$2)/5)+2,FALSE)*SUMIFS('IEA-MethaneAbatement-US'!$M:$M,'IEA-MethaneAbatement-US'!$N:$N,"&lt;"&amp;$B41,'IEA-MethaneAbatement-US'!$N:$N,"&gt;="&amp;$A41,'IEA-MethaneAbatement-US'!$L:$L,$D$1)))*'State Downscaling Multipliers'!$B$7*(1+'EPA to IEA Scaling'!AA$10)</f>
        <v>0</v>
      </c>
      <c r="X41" s="2">
        <f>((VLOOKUP($B$1,'Multipliers and Adjustments'!$A$70:$I$86,TRUNC(COLUMN(X$2)/5)+2,FALSE)*SUMIFS('IEA-MethaneAbatement-US'!$M:$M,'IEA-MethaneAbatement-US'!$N:$N,"&lt;"&amp;$B41,'IEA-MethaneAbatement-US'!$N:$N,"&gt;="&amp;$A41,'IEA-MethaneAbatement-US'!$L:$L,$B$1))+(VLOOKUP($C$1,'Multipliers and Adjustments'!$A$70:$I$86,TRUNC(COLUMN(X$2)/5)+2,FALSE)*SUMIFS('IEA-MethaneAbatement-US'!$M:$M,'IEA-MethaneAbatement-US'!$N:$N,"&lt;"&amp;$B41,'IEA-MethaneAbatement-US'!$N:$N,"&gt;="&amp;$A41,'IEA-MethaneAbatement-US'!$L:$L,$C$1))+(VLOOKUP($D$1,'Multipliers and Adjustments'!$A$70:$I$86,TRUNC(COLUMN(X$2)/5)+2,FALSE)*SUMIFS('IEA-MethaneAbatement-US'!$M:$M,'IEA-MethaneAbatement-US'!$N:$N,"&lt;"&amp;$B41,'IEA-MethaneAbatement-US'!$N:$N,"&gt;="&amp;$A41,'IEA-MethaneAbatement-US'!$L:$L,$D$1)))*'State Downscaling Multipliers'!$B$7*(1+'EPA to IEA Scaling'!AB$10)</f>
        <v>0</v>
      </c>
      <c r="Y41" s="2">
        <f>((VLOOKUP($B$1,'Multipliers and Adjustments'!$A$70:$I$86,TRUNC(COLUMN(Y$2)/5)+2,FALSE)*SUMIFS('IEA-MethaneAbatement-US'!$M:$M,'IEA-MethaneAbatement-US'!$N:$N,"&lt;"&amp;$B41,'IEA-MethaneAbatement-US'!$N:$N,"&gt;="&amp;$A41,'IEA-MethaneAbatement-US'!$L:$L,$B$1))+(VLOOKUP($C$1,'Multipliers and Adjustments'!$A$70:$I$86,TRUNC(COLUMN(Y$2)/5)+2,FALSE)*SUMIFS('IEA-MethaneAbatement-US'!$M:$M,'IEA-MethaneAbatement-US'!$N:$N,"&lt;"&amp;$B41,'IEA-MethaneAbatement-US'!$N:$N,"&gt;="&amp;$A41,'IEA-MethaneAbatement-US'!$L:$L,$C$1))+(VLOOKUP($D$1,'Multipliers and Adjustments'!$A$70:$I$86,TRUNC(COLUMN(Y$2)/5)+2,FALSE)*SUMIFS('IEA-MethaneAbatement-US'!$M:$M,'IEA-MethaneAbatement-US'!$N:$N,"&lt;"&amp;$B41,'IEA-MethaneAbatement-US'!$N:$N,"&gt;="&amp;$A41,'IEA-MethaneAbatement-US'!$L:$L,$D$1)))*'State Downscaling Multipliers'!$B$7*(1+'EPA to IEA Scaling'!AC$10)</f>
        <v>0</v>
      </c>
      <c r="Z41" s="2">
        <f>((VLOOKUP($B$1,'Multipliers and Adjustments'!$A$70:$I$86,TRUNC(COLUMN(Z$2)/5)+2,FALSE)*SUMIFS('IEA-MethaneAbatement-US'!$M:$M,'IEA-MethaneAbatement-US'!$N:$N,"&lt;"&amp;$B41,'IEA-MethaneAbatement-US'!$N:$N,"&gt;="&amp;$A41,'IEA-MethaneAbatement-US'!$L:$L,$B$1))+(VLOOKUP($C$1,'Multipliers and Adjustments'!$A$70:$I$86,TRUNC(COLUMN(Z$2)/5)+2,FALSE)*SUMIFS('IEA-MethaneAbatement-US'!$M:$M,'IEA-MethaneAbatement-US'!$N:$N,"&lt;"&amp;$B41,'IEA-MethaneAbatement-US'!$N:$N,"&gt;="&amp;$A41,'IEA-MethaneAbatement-US'!$L:$L,$C$1))+(VLOOKUP($D$1,'Multipliers and Adjustments'!$A$70:$I$86,TRUNC(COLUMN(Z$2)/5)+2,FALSE)*SUMIFS('IEA-MethaneAbatement-US'!$M:$M,'IEA-MethaneAbatement-US'!$N:$N,"&lt;"&amp;$B41,'IEA-MethaneAbatement-US'!$N:$N,"&gt;="&amp;$A41,'IEA-MethaneAbatement-US'!$L:$L,$D$1)))*'State Downscaling Multipliers'!$B$7*(1+'EPA to IEA Scaling'!AD$10)</f>
        <v>0</v>
      </c>
      <c r="AA41" s="2">
        <f>((VLOOKUP($B$1,'Multipliers and Adjustments'!$A$70:$I$86,TRUNC(COLUMN(AA$2)/5)+2,FALSE)*SUMIFS('IEA-MethaneAbatement-US'!$M:$M,'IEA-MethaneAbatement-US'!$N:$N,"&lt;"&amp;$B41,'IEA-MethaneAbatement-US'!$N:$N,"&gt;="&amp;$A41,'IEA-MethaneAbatement-US'!$L:$L,$B$1))+(VLOOKUP($C$1,'Multipliers and Adjustments'!$A$70:$I$86,TRUNC(COLUMN(AA$2)/5)+2,FALSE)*SUMIFS('IEA-MethaneAbatement-US'!$M:$M,'IEA-MethaneAbatement-US'!$N:$N,"&lt;"&amp;$B41,'IEA-MethaneAbatement-US'!$N:$N,"&gt;="&amp;$A41,'IEA-MethaneAbatement-US'!$L:$L,$C$1))+(VLOOKUP($D$1,'Multipliers and Adjustments'!$A$70:$I$86,TRUNC(COLUMN(AA$2)/5)+2,FALSE)*SUMIFS('IEA-MethaneAbatement-US'!$M:$M,'IEA-MethaneAbatement-US'!$N:$N,"&lt;"&amp;$B41,'IEA-MethaneAbatement-US'!$N:$N,"&gt;="&amp;$A41,'IEA-MethaneAbatement-US'!$L:$L,$D$1)))*'State Downscaling Multipliers'!$B$7*(1+'EPA to IEA Scaling'!AE$10)</f>
        <v>0</v>
      </c>
      <c r="AB41" s="105">
        <f>((VLOOKUP($B$1,'Multipliers and Adjustments'!$A$70:$I$86,TRUNC(COLUMN(AB$2)/5)+2,FALSE)*SUMIFS('IEA-MethaneAbatement-US'!$M:$M,'IEA-MethaneAbatement-US'!$N:$N,"&lt;"&amp;$B41,'IEA-MethaneAbatement-US'!$N:$N,"&gt;="&amp;$A41,'IEA-MethaneAbatement-US'!$L:$L,$B$1))+(VLOOKUP($C$1,'Multipliers and Adjustments'!$A$70:$I$86,TRUNC(COLUMN(AB$2)/5)+2,FALSE)*SUMIFS('IEA-MethaneAbatement-US'!$M:$M,'IEA-MethaneAbatement-US'!$N:$N,"&lt;"&amp;$B41,'IEA-MethaneAbatement-US'!$N:$N,"&gt;="&amp;$A41,'IEA-MethaneAbatement-US'!$L:$L,$C$1))+(VLOOKUP($D$1,'Multipliers and Adjustments'!$A$70:$I$86,TRUNC(COLUMN(AB$2)/5)+2,FALSE)*SUMIFS('IEA-MethaneAbatement-US'!$M:$M,'IEA-MethaneAbatement-US'!$N:$N,"&lt;"&amp;$B41,'IEA-MethaneAbatement-US'!$N:$N,"&gt;="&amp;$A41,'IEA-MethaneAbatement-US'!$L:$L,$D$1)))*'State Downscaling Multipliers'!$B$7*(1+'EPA to IEA Scaling'!AF$10)</f>
        <v>0</v>
      </c>
      <c r="AC41" s="2">
        <f>((VLOOKUP($B$1,'Multipliers and Adjustments'!$A$70:$I$86,TRUNC(COLUMN(AC$2)/5)+2,FALSE)*SUMIFS('IEA-MethaneAbatement-US'!$M:$M,'IEA-MethaneAbatement-US'!$N:$N,"&lt;"&amp;$B41,'IEA-MethaneAbatement-US'!$N:$N,"&gt;="&amp;$A41,'IEA-MethaneAbatement-US'!$L:$L,$B$1))+(VLOOKUP($C$1,'Multipliers and Adjustments'!$A$70:$I$86,TRUNC(COLUMN(AC$2)/5)+2,FALSE)*SUMIFS('IEA-MethaneAbatement-US'!$M:$M,'IEA-MethaneAbatement-US'!$N:$N,"&lt;"&amp;$B41,'IEA-MethaneAbatement-US'!$N:$N,"&gt;="&amp;$A41,'IEA-MethaneAbatement-US'!$L:$L,$C$1))+(VLOOKUP($D$1,'Multipliers and Adjustments'!$A$70:$I$86,TRUNC(COLUMN(AC$2)/5)+2,FALSE)*SUMIFS('IEA-MethaneAbatement-US'!$M:$M,'IEA-MethaneAbatement-US'!$N:$N,"&lt;"&amp;$B41,'IEA-MethaneAbatement-US'!$N:$N,"&gt;="&amp;$A41,'IEA-MethaneAbatement-US'!$L:$L,$D$1)))*'State Downscaling Multipliers'!$B$7*(1+'EPA to IEA Scaling'!AG$10)</f>
        <v>0</v>
      </c>
      <c r="AD41" s="2">
        <f>((VLOOKUP($B$1,'Multipliers and Adjustments'!$A$70:$I$86,TRUNC(COLUMN(AD$2)/5)+2,FALSE)*SUMIFS('IEA-MethaneAbatement-US'!$M:$M,'IEA-MethaneAbatement-US'!$N:$N,"&lt;"&amp;$B41,'IEA-MethaneAbatement-US'!$N:$N,"&gt;="&amp;$A41,'IEA-MethaneAbatement-US'!$L:$L,$B$1))+(VLOOKUP($C$1,'Multipliers and Adjustments'!$A$70:$I$86,TRUNC(COLUMN(AD$2)/5)+2,FALSE)*SUMIFS('IEA-MethaneAbatement-US'!$M:$M,'IEA-MethaneAbatement-US'!$N:$N,"&lt;"&amp;$B41,'IEA-MethaneAbatement-US'!$N:$N,"&gt;="&amp;$A41,'IEA-MethaneAbatement-US'!$L:$L,$C$1))+(VLOOKUP($D$1,'Multipliers and Adjustments'!$A$70:$I$86,TRUNC(COLUMN(AD$2)/5)+2,FALSE)*SUMIFS('IEA-MethaneAbatement-US'!$M:$M,'IEA-MethaneAbatement-US'!$N:$N,"&lt;"&amp;$B41,'IEA-MethaneAbatement-US'!$N:$N,"&gt;="&amp;$A41,'IEA-MethaneAbatement-US'!$L:$L,$D$1)))*'State Downscaling Multipliers'!$B$7*(1+'EPA to IEA Scaling'!AH$10)</f>
        <v>0</v>
      </c>
      <c r="AE41" s="2">
        <f>((VLOOKUP($B$1,'Multipliers and Adjustments'!$A$70:$I$86,TRUNC(COLUMN(AE$2)/5)+2,FALSE)*SUMIFS('IEA-MethaneAbatement-US'!$M:$M,'IEA-MethaneAbatement-US'!$N:$N,"&lt;"&amp;$B41,'IEA-MethaneAbatement-US'!$N:$N,"&gt;="&amp;$A41,'IEA-MethaneAbatement-US'!$L:$L,$B$1))+(VLOOKUP($C$1,'Multipliers and Adjustments'!$A$70:$I$86,TRUNC(COLUMN(AE$2)/5)+2,FALSE)*SUMIFS('IEA-MethaneAbatement-US'!$M:$M,'IEA-MethaneAbatement-US'!$N:$N,"&lt;"&amp;$B41,'IEA-MethaneAbatement-US'!$N:$N,"&gt;="&amp;$A41,'IEA-MethaneAbatement-US'!$L:$L,$C$1))+(VLOOKUP($D$1,'Multipliers and Adjustments'!$A$70:$I$86,TRUNC(COLUMN(AE$2)/5)+2,FALSE)*SUMIFS('IEA-MethaneAbatement-US'!$M:$M,'IEA-MethaneAbatement-US'!$N:$N,"&lt;"&amp;$B41,'IEA-MethaneAbatement-US'!$N:$N,"&gt;="&amp;$A41,'IEA-MethaneAbatement-US'!$L:$L,$D$1)))*'State Downscaling Multipliers'!$B$7*(1+'EPA to IEA Scaling'!AI$10)</f>
        <v>0</v>
      </c>
      <c r="AF41" s="2">
        <f>((VLOOKUP($B$1,'Multipliers and Adjustments'!$A$70:$I$86,TRUNC(COLUMN(AF$2)/5)+2,FALSE)*SUMIFS('IEA-MethaneAbatement-US'!$M:$M,'IEA-MethaneAbatement-US'!$N:$N,"&lt;"&amp;$B41,'IEA-MethaneAbatement-US'!$N:$N,"&gt;="&amp;$A41,'IEA-MethaneAbatement-US'!$L:$L,$B$1))+(VLOOKUP($C$1,'Multipliers and Adjustments'!$A$70:$I$86,TRUNC(COLUMN(AF$2)/5)+2,FALSE)*SUMIFS('IEA-MethaneAbatement-US'!$M:$M,'IEA-MethaneAbatement-US'!$N:$N,"&lt;"&amp;$B41,'IEA-MethaneAbatement-US'!$N:$N,"&gt;="&amp;$A41,'IEA-MethaneAbatement-US'!$L:$L,$C$1))+(VLOOKUP($D$1,'Multipliers and Adjustments'!$A$70:$I$86,TRUNC(COLUMN(AF$2)/5)+2,FALSE)*SUMIFS('IEA-MethaneAbatement-US'!$M:$M,'IEA-MethaneAbatement-US'!$N:$N,"&lt;"&amp;$B41,'IEA-MethaneAbatement-US'!$N:$N,"&gt;="&amp;$A41,'IEA-MethaneAbatement-US'!$L:$L,$D$1)))*'State Downscaling Multipliers'!$B$7*(1+'EPA to IEA Scaling'!AJ$10)</f>
        <v>0</v>
      </c>
      <c r="AG41" s="105">
        <f>((VLOOKUP($B$1,'Multipliers and Adjustments'!$A$70:$I$86,TRUNC(COLUMN(AG$2)/5)+2,FALSE)*SUMIFS('IEA-MethaneAbatement-US'!$M:$M,'IEA-MethaneAbatement-US'!$N:$N,"&lt;"&amp;$B41,'IEA-MethaneAbatement-US'!$N:$N,"&gt;="&amp;$A41,'IEA-MethaneAbatement-US'!$L:$L,$B$1))+(VLOOKUP($C$1,'Multipliers and Adjustments'!$A$70:$I$86,TRUNC(COLUMN(AG$2)/5)+2,FALSE)*SUMIFS('IEA-MethaneAbatement-US'!$M:$M,'IEA-MethaneAbatement-US'!$N:$N,"&lt;"&amp;$B41,'IEA-MethaneAbatement-US'!$N:$N,"&gt;="&amp;$A41,'IEA-MethaneAbatement-US'!$L:$L,$C$1))+(VLOOKUP($D$1,'Multipliers and Adjustments'!$A$70:$I$86,TRUNC(COLUMN(AG$2)/5)+2,FALSE)*SUMIFS('IEA-MethaneAbatement-US'!$M:$M,'IEA-MethaneAbatement-US'!$N:$N,"&lt;"&amp;$B41,'IEA-MethaneAbatement-US'!$N:$N,"&gt;="&amp;$A41,'IEA-MethaneAbatement-US'!$L:$L,$D$1)))*'State Downscaling Multipliers'!$B$7*(1+'EPA to IEA Scaling'!AK$10)</f>
        <v>0</v>
      </c>
      <c r="AH41" s="2">
        <f>((VLOOKUP($B$1,'Multipliers and Adjustments'!$A$70:$I$86,TRUNC(COLUMN(AH$2)/5)+2,FALSE)*SUMIFS('IEA-MethaneAbatement-US'!$M:$M,'IEA-MethaneAbatement-US'!$N:$N,"&lt;"&amp;$B41,'IEA-MethaneAbatement-US'!$N:$N,"&gt;="&amp;$A41,'IEA-MethaneAbatement-US'!$L:$L,$B$1))+(VLOOKUP($C$1,'Multipliers and Adjustments'!$A$70:$I$86,TRUNC(COLUMN(AH$2)/5)+2,FALSE)*SUMIFS('IEA-MethaneAbatement-US'!$M:$M,'IEA-MethaneAbatement-US'!$N:$N,"&lt;"&amp;$B41,'IEA-MethaneAbatement-US'!$N:$N,"&gt;="&amp;$A41,'IEA-MethaneAbatement-US'!$L:$L,$C$1))+(VLOOKUP($D$1,'Multipliers and Adjustments'!$A$70:$I$86,TRUNC(COLUMN(AH$2)/5)+2,FALSE)*SUMIFS('IEA-MethaneAbatement-US'!$M:$M,'IEA-MethaneAbatement-US'!$N:$N,"&lt;"&amp;$B41,'IEA-MethaneAbatement-US'!$N:$N,"&gt;="&amp;$A41,'IEA-MethaneAbatement-US'!$L:$L,$D$1)))*'State Downscaling Multipliers'!$B$7*(1+'EPA to IEA Scaling'!AL$10)</f>
        <v>0</v>
      </c>
      <c r="AI41" s="2">
        <f>((VLOOKUP($B$1,'Multipliers and Adjustments'!$A$70:$I$86,TRUNC(COLUMN(AI$2)/5)+2,FALSE)*SUMIFS('IEA-MethaneAbatement-US'!$M:$M,'IEA-MethaneAbatement-US'!$N:$N,"&lt;"&amp;$B41,'IEA-MethaneAbatement-US'!$N:$N,"&gt;="&amp;$A41,'IEA-MethaneAbatement-US'!$L:$L,$B$1))+(VLOOKUP($C$1,'Multipliers and Adjustments'!$A$70:$I$86,TRUNC(COLUMN(AI$2)/5)+2,FALSE)*SUMIFS('IEA-MethaneAbatement-US'!$M:$M,'IEA-MethaneAbatement-US'!$N:$N,"&lt;"&amp;$B41,'IEA-MethaneAbatement-US'!$N:$N,"&gt;="&amp;$A41,'IEA-MethaneAbatement-US'!$L:$L,$C$1))+(VLOOKUP($D$1,'Multipliers and Adjustments'!$A$70:$I$86,TRUNC(COLUMN(AI$2)/5)+2,FALSE)*SUMIFS('IEA-MethaneAbatement-US'!$M:$M,'IEA-MethaneAbatement-US'!$N:$N,"&lt;"&amp;$B41,'IEA-MethaneAbatement-US'!$N:$N,"&gt;="&amp;$A41,'IEA-MethaneAbatement-US'!$L:$L,$D$1)))*'State Downscaling Multipliers'!$B$7*(1+'EPA to IEA Scaling'!AM$10)</f>
        <v>0</v>
      </c>
      <c r="AJ41" s="2">
        <f>((VLOOKUP($B$1,'Multipliers and Adjustments'!$A$70:$I$86,TRUNC(COLUMN(AJ$2)/5)+2,FALSE)*SUMIFS('IEA-MethaneAbatement-US'!$M:$M,'IEA-MethaneAbatement-US'!$N:$N,"&lt;"&amp;$B41,'IEA-MethaneAbatement-US'!$N:$N,"&gt;="&amp;$A41,'IEA-MethaneAbatement-US'!$L:$L,$B$1))+(VLOOKUP($C$1,'Multipliers and Adjustments'!$A$70:$I$86,TRUNC(COLUMN(AJ$2)/5)+2,FALSE)*SUMIFS('IEA-MethaneAbatement-US'!$M:$M,'IEA-MethaneAbatement-US'!$N:$N,"&lt;"&amp;$B41,'IEA-MethaneAbatement-US'!$N:$N,"&gt;="&amp;$A41,'IEA-MethaneAbatement-US'!$L:$L,$C$1))+(VLOOKUP($D$1,'Multipliers and Adjustments'!$A$70:$I$86,TRUNC(COLUMN(AJ$2)/5)+2,FALSE)*SUMIFS('IEA-MethaneAbatement-US'!$M:$M,'IEA-MethaneAbatement-US'!$N:$N,"&lt;"&amp;$B41,'IEA-MethaneAbatement-US'!$N:$N,"&gt;="&amp;$A41,'IEA-MethaneAbatement-US'!$L:$L,$D$1)))*'State Downscaling Multipliers'!$B$7*(1+'EPA to IEA Scaling'!AN$10)</f>
        <v>0</v>
      </c>
      <c r="AK41" s="2">
        <f>((VLOOKUP($B$1,'Multipliers and Adjustments'!$A$70:$I$86,TRUNC(COLUMN(AK$2)/5)+2,FALSE)*SUMIFS('IEA-MethaneAbatement-US'!$M:$M,'IEA-MethaneAbatement-US'!$N:$N,"&lt;"&amp;$B41,'IEA-MethaneAbatement-US'!$N:$N,"&gt;="&amp;$A41,'IEA-MethaneAbatement-US'!$L:$L,$B$1))+(VLOOKUP($C$1,'Multipliers and Adjustments'!$A$70:$I$86,TRUNC(COLUMN(AK$2)/5)+2,FALSE)*SUMIFS('IEA-MethaneAbatement-US'!$M:$M,'IEA-MethaneAbatement-US'!$N:$N,"&lt;"&amp;$B41,'IEA-MethaneAbatement-US'!$N:$N,"&gt;="&amp;$A41,'IEA-MethaneAbatement-US'!$L:$L,$C$1))+(VLOOKUP($D$1,'Multipliers and Adjustments'!$A$70:$I$86,TRUNC(COLUMN(AK$2)/5)+2,FALSE)*SUMIFS('IEA-MethaneAbatement-US'!$M:$M,'IEA-MethaneAbatement-US'!$N:$N,"&lt;"&amp;$B41,'IEA-MethaneAbatement-US'!$N:$N,"&gt;="&amp;$A41,'IEA-MethaneAbatement-US'!$L:$L,$D$1)))*'State Downscaling Multipliers'!$B$7*(1+'EPA to IEA Scaling'!AO$10)</f>
        <v>0</v>
      </c>
      <c r="AL41" s="105">
        <f>((VLOOKUP($B$1,'Multipliers and Adjustments'!$A$70:$I$86,TRUNC(COLUMN(AL$2)/5)+2,FALSE)*SUMIFS('IEA-MethaneAbatement-US'!$M:$M,'IEA-MethaneAbatement-US'!$N:$N,"&lt;"&amp;$B41,'IEA-MethaneAbatement-US'!$N:$N,"&gt;="&amp;$A41,'IEA-MethaneAbatement-US'!$L:$L,$B$1))+(VLOOKUP($C$1,'Multipliers and Adjustments'!$A$70:$I$86,TRUNC(COLUMN(AL$2)/5)+2,FALSE)*SUMIFS('IEA-MethaneAbatement-US'!$M:$M,'IEA-MethaneAbatement-US'!$N:$N,"&lt;"&amp;$B41,'IEA-MethaneAbatement-US'!$N:$N,"&gt;="&amp;$A41,'IEA-MethaneAbatement-US'!$L:$L,$C$1))+(VLOOKUP($D$1,'Multipliers and Adjustments'!$A$70:$I$86,TRUNC(COLUMN(AL$2)/5)+2,FALSE)*SUMIFS('IEA-MethaneAbatement-US'!$M:$M,'IEA-MethaneAbatement-US'!$N:$N,"&lt;"&amp;$B41,'IEA-MethaneAbatement-US'!$N:$N,"&gt;="&amp;$A41,'IEA-MethaneAbatement-US'!$L:$L,$D$1)))*'State Downscaling Multipliers'!$B$7*(1+'EPA to IEA Scaling'!AP$10)</f>
        <v>0</v>
      </c>
    </row>
    <row r="42" spans="1:38" ht="15.75" customHeight="1" x14ac:dyDescent="0.25">
      <c r="A42" s="50">
        <f t="shared" si="3"/>
        <v>70</v>
      </c>
      <c r="B42" s="50">
        <f t="shared" si="4"/>
        <v>80</v>
      </c>
      <c r="C42" s="105">
        <f>((VLOOKUP($B$1,'Multipliers and Adjustments'!$A$70:$I$86,TRUNC(COLUMN(C$2)/5)+2,FALSE)*SUMIFS('IEA-MethaneAbatement-US'!$M:$M,'IEA-MethaneAbatement-US'!$N:$N,"&lt;"&amp;$B42,'IEA-MethaneAbatement-US'!$N:$N,"&gt;="&amp;$A42,'IEA-MethaneAbatement-US'!$L:$L,$B$1))+(VLOOKUP($C$1,'Multipliers and Adjustments'!$A$70:$I$86,TRUNC(COLUMN(C$2)/5)+2,FALSE)*SUMIFS('IEA-MethaneAbatement-US'!$M:$M,'IEA-MethaneAbatement-US'!$N:$N,"&lt;"&amp;$B42,'IEA-MethaneAbatement-US'!$N:$N,"&gt;="&amp;$A42,'IEA-MethaneAbatement-US'!$L:$L,$C$1))+(VLOOKUP($D$1,'Multipliers and Adjustments'!$A$70:$I$86,TRUNC(COLUMN(C$2)/5)+2,FALSE)*SUMIFS('IEA-MethaneAbatement-US'!$M:$M,'IEA-MethaneAbatement-US'!$N:$N,"&lt;"&amp;$B42,'IEA-MethaneAbatement-US'!$N:$N,"&gt;="&amp;$A42,'IEA-MethaneAbatement-US'!$L:$L,$D$1)))*'State Downscaling Multipliers'!$B$7*(1+'EPA to IEA Scaling'!G$10)</f>
        <v>0</v>
      </c>
      <c r="D42" s="2">
        <f>((VLOOKUP($B$1,'Multipliers and Adjustments'!$A$70:$I$86,TRUNC(COLUMN(D$2)/5)+2,FALSE)*SUMIFS('IEA-MethaneAbatement-US'!$M:$M,'IEA-MethaneAbatement-US'!$N:$N,"&lt;"&amp;$B42,'IEA-MethaneAbatement-US'!$N:$N,"&gt;="&amp;$A42,'IEA-MethaneAbatement-US'!$L:$L,$B$1))+(VLOOKUP($C$1,'Multipliers and Adjustments'!$A$70:$I$86,TRUNC(COLUMN(D$2)/5)+2,FALSE)*SUMIFS('IEA-MethaneAbatement-US'!$M:$M,'IEA-MethaneAbatement-US'!$N:$N,"&lt;"&amp;$B42,'IEA-MethaneAbatement-US'!$N:$N,"&gt;="&amp;$A42,'IEA-MethaneAbatement-US'!$L:$L,$C$1))+(VLOOKUP($D$1,'Multipliers and Adjustments'!$A$70:$I$86,TRUNC(COLUMN(D$2)/5)+2,FALSE)*SUMIFS('IEA-MethaneAbatement-US'!$M:$M,'IEA-MethaneAbatement-US'!$N:$N,"&lt;"&amp;$B42,'IEA-MethaneAbatement-US'!$N:$N,"&gt;="&amp;$A42,'IEA-MethaneAbatement-US'!$L:$L,$D$1)))*'State Downscaling Multipliers'!$B$7*(1+'EPA to IEA Scaling'!H$10)</f>
        <v>0</v>
      </c>
      <c r="E42" s="2">
        <f>((VLOOKUP($B$1,'Multipliers and Adjustments'!$A$70:$I$86,TRUNC(COLUMN(E$2)/5)+2,FALSE)*SUMIFS('IEA-MethaneAbatement-US'!$M:$M,'IEA-MethaneAbatement-US'!$N:$N,"&lt;"&amp;$B42,'IEA-MethaneAbatement-US'!$N:$N,"&gt;="&amp;$A42,'IEA-MethaneAbatement-US'!$L:$L,$B$1))+(VLOOKUP($C$1,'Multipliers and Adjustments'!$A$70:$I$86,TRUNC(COLUMN(E$2)/5)+2,FALSE)*SUMIFS('IEA-MethaneAbatement-US'!$M:$M,'IEA-MethaneAbatement-US'!$N:$N,"&lt;"&amp;$B42,'IEA-MethaneAbatement-US'!$N:$N,"&gt;="&amp;$A42,'IEA-MethaneAbatement-US'!$L:$L,$C$1))+(VLOOKUP($D$1,'Multipliers and Adjustments'!$A$70:$I$86,TRUNC(COLUMN(E$2)/5)+2,FALSE)*SUMIFS('IEA-MethaneAbatement-US'!$M:$M,'IEA-MethaneAbatement-US'!$N:$N,"&lt;"&amp;$B42,'IEA-MethaneAbatement-US'!$N:$N,"&gt;="&amp;$A42,'IEA-MethaneAbatement-US'!$L:$L,$D$1)))*'State Downscaling Multipliers'!$B$7*(1+'EPA to IEA Scaling'!I$10)</f>
        <v>0</v>
      </c>
      <c r="F42" s="2">
        <f>((VLOOKUP($B$1,'Multipliers and Adjustments'!$A$70:$I$86,TRUNC(COLUMN(F$2)/5)+2,FALSE)*SUMIFS('IEA-MethaneAbatement-US'!$M:$M,'IEA-MethaneAbatement-US'!$N:$N,"&lt;"&amp;$B42,'IEA-MethaneAbatement-US'!$N:$N,"&gt;="&amp;$A42,'IEA-MethaneAbatement-US'!$L:$L,$B$1))+(VLOOKUP($C$1,'Multipliers and Adjustments'!$A$70:$I$86,TRUNC(COLUMN(F$2)/5)+2,FALSE)*SUMIFS('IEA-MethaneAbatement-US'!$M:$M,'IEA-MethaneAbatement-US'!$N:$N,"&lt;"&amp;$B42,'IEA-MethaneAbatement-US'!$N:$N,"&gt;="&amp;$A42,'IEA-MethaneAbatement-US'!$L:$L,$C$1))+(VLOOKUP($D$1,'Multipliers and Adjustments'!$A$70:$I$86,TRUNC(COLUMN(F$2)/5)+2,FALSE)*SUMIFS('IEA-MethaneAbatement-US'!$M:$M,'IEA-MethaneAbatement-US'!$N:$N,"&lt;"&amp;$B42,'IEA-MethaneAbatement-US'!$N:$N,"&gt;="&amp;$A42,'IEA-MethaneAbatement-US'!$L:$L,$D$1)))*'State Downscaling Multipliers'!$B$7*(1+'EPA to IEA Scaling'!J$10)</f>
        <v>0</v>
      </c>
      <c r="G42" s="154">
        <f>((VLOOKUP($B$1,'Multipliers and Adjustments'!$A$70:$I$86,TRUNC(COLUMN(G$2)/5)+2,FALSE)*SUMIFS('IEA-MethaneAbatement-US'!$M:$M,'IEA-MethaneAbatement-US'!$N:$N,"&lt;"&amp;$B42,'IEA-MethaneAbatement-US'!$N:$N,"&gt;="&amp;$A42,'IEA-MethaneAbatement-US'!$L:$L,$B$1))+(VLOOKUP($C$1,'Multipliers and Adjustments'!$A$70:$I$86,TRUNC(COLUMN(G$2)/5)+2,FALSE)*SUMIFS('IEA-MethaneAbatement-US'!$M:$M,'IEA-MethaneAbatement-US'!$N:$N,"&lt;"&amp;$B42,'IEA-MethaneAbatement-US'!$N:$N,"&gt;="&amp;$A42,'IEA-MethaneAbatement-US'!$L:$L,$C$1))+(VLOOKUP($D$1,'Multipliers and Adjustments'!$A$70:$I$86,TRUNC(COLUMN(G$2)/5)+2,FALSE)*SUMIFS('IEA-MethaneAbatement-US'!$M:$M,'IEA-MethaneAbatement-US'!$N:$N,"&lt;"&amp;$B42,'IEA-MethaneAbatement-US'!$N:$N,"&gt;="&amp;$A42,'IEA-MethaneAbatement-US'!$L:$L,$D$1)))*'State Downscaling Multipliers'!$B$7*(1+'EPA to IEA Scaling'!K$10)</f>
        <v>0</v>
      </c>
      <c r="H42" s="105">
        <f>((VLOOKUP($B$1,'Multipliers and Adjustments'!$A$70:$I$86,TRUNC(COLUMN(H$2)/5)+2,FALSE)*SUMIFS('IEA-MethaneAbatement-US'!$M:$M,'IEA-MethaneAbatement-US'!$N:$N,"&lt;"&amp;$B42,'IEA-MethaneAbatement-US'!$N:$N,"&gt;="&amp;$A42,'IEA-MethaneAbatement-US'!$L:$L,$B$1))+(VLOOKUP($C$1,'Multipliers and Adjustments'!$A$70:$I$86,TRUNC(COLUMN(H$2)/5)+2,FALSE)*SUMIFS('IEA-MethaneAbatement-US'!$M:$M,'IEA-MethaneAbatement-US'!$N:$N,"&lt;"&amp;$B42,'IEA-MethaneAbatement-US'!$N:$N,"&gt;="&amp;$A42,'IEA-MethaneAbatement-US'!$L:$L,$C$1))+(VLOOKUP($D$1,'Multipliers and Adjustments'!$A$70:$I$86,TRUNC(COLUMN(H$2)/5)+2,FALSE)*SUMIFS('IEA-MethaneAbatement-US'!$M:$M,'IEA-MethaneAbatement-US'!$N:$N,"&lt;"&amp;$B42,'IEA-MethaneAbatement-US'!$N:$N,"&gt;="&amp;$A42,'IEA-MethaneAbatement-US'!$L:$L,$D$1)))*'State Downscaling Multipliers'!$B$7*(1+'EPA to IEA Scaling'!L$10)</f>
        <v>0</v>
      </c>
      <c r="I42" s="2">
        <f>((VLOOKUP($B$1,'Multipliers and Adjustments'!$A$70:$I$86,TRUNC(COLUMN(I$2)/5)+2,FALSE)*SUMIFS('IEA-MethaneAbatement-US'!$M:$M,'IEA-MethaneAbatement-US'!$N:$N,"&lt;"&amp;$B42,'IEA-MethaneAbatement-US'!$N:$N,"&gt;="&amp;$A42,'IEA-MethaneAbatement-US'!$L:$L,$B$1))+(VLOOKUP($C$1,'Multipliers and Adjustments'!$A$70:$I$86,TRUNC(COLUMN(I$2)/5)+2,FALSE)*SUMIFS('IEA-MethaneAbatement-US'!$M:$M,'IEA-MethaneAbatement-US'!$N:$N,"&lt;"&amp;$B42,'IEA-MethaneAbatement-US'!$N:$N,"&gt;="&amp;$A42,'IEA-MethaneAbatement-US'!$L:$L,$C$1))+(VLOOKUP($D$1,'Multipliers and Adjustments'!$A$70:$I$86,TRUNC(COLUMN(I$2)/5)+2,FALSE)*SUMIFS('IEA-MethaneAbatement-US'!$M:$M,'IEA-MethaneAbatement-US'!$N:$N,"&lt;"&amp;$B42,'IEA-MethaneAbatement-US'!$N:$N,"&gt;="&amp;$A42,'IEA-MethaneAbatement-US'!$L:$L,$D$1)))*'State Downscaling Multipliers'!$B$7*(1+'EPA to IEA Scaling'!M$10)</f>
        <v>0</v>
      </c>
      <c r="J42" s="2">
        <f>((VLOOKUP($B$1,'Multipliers and Adjustments'!$A$70:$I$86,TRUNC(COLUMN(J$2)/5)+2,FALSE)*SUMIFS('IEA-MethaneAbatement-US'!$M:$M,'IEA-MethaneAbatement-US'!$N:$N,"&lt;"&amp;$B42,'IEA-MethaneAbatement-US'!$N:$N,"&gt;="&amp;$A42,'IEA-MethaneAbatement-US'!$L:$L,$B$1))+(VLOOKUP($C$1,'Multipliers and Adjustments'!$A$70:$I$86,TRUNC(COLUMN(J$2)/5)+2,FALSE)*SUMIFS('IEA-MethaneAbatement-US'!$M:$M,'IEA-MethaneAbatement-US'!$N:$N,"&lt;"&amp;$B42,'IEA-MethaneAbatement-US'!$N:$N,"&gt;="&amp;$A42,'IEA-MethaneAbatement-US'!$L:$L,$C$1))+(VLOOKUP($D$1,'Multipliers and Adjustments'!$A$70:$I$86,TRUNC(COLUMN(J$2)/5)+2,FALSE)*SUMIFS('IEA-MethaneAbatement-US'!$M:$M,'IEA-MethaneAbatement-US'!$N:$N,"&lt;"&amp;$B42,'IEA-MethaneAbatement-US'!$N:$N,"&gt;="&amp;$A42,'IEA-MethaneAbatement-US'!$L:$L,$D$1)))*'State Downscaling Multipliers'!$B$7*(1+'EPA to IEA Scaling'!N$10)</f>
        <v>0</v>
      </c>
      <c r="K42" s="2">
        <f>((VLOOKUP($B$1,'Multipliers and Adjustments'!$A$70:$I$86,TRUNC(COLUMN(K$2)/5)+2,FALSE)*SUMIFS('IEA-MethaneAbatement-US'!$M:$M,'IEA-MethaneAbatement-US'!$N:$N,"&lt;"&amp;$B42,'IEA-MethaneAbatement-US'!$N:$N,"&gt;="&amp;$A42,'IEA-MethaneAbatement-US'!$L:$L,$B$1))+(VLOOKUP($C$1,'Multipliers and Adjustments'!$A$70:$I$86,TRUNC(COLUMN(K$2)/5)+2,FALSE)*SUMIFS('IEA-MethaneAbatement-US'!$M:$M,'IEA-MethaneAbatement-US'!$N:$N,"&lt;"&amp;$B42,'IEA-MethaneAbatement-US'!$N:$N,"&gt;="&amp;$A42,'IEA-MethaneAbatement-US'!$L:$L,$C$1))+(VLOOKUP($D$1,'Multipliers and Adjustments'!$A$70:$I$86,TRUNC(COLUMN(K$2)/5)+2,FALSE)*SUMIFS('IEA-MethaneAbatement-US'!$M:$M,'IEA-MethaneAbatement-US'!$N:$N,"&lt;"&amp;$B42,'IEA-MethaneAbatement-US'!$N:$N,"&gt;="&amp;$A42,'IEA-MethaneAbatement-US'!$L:$L,$D$1)))*'State Downscaling Multipliers'!$B$7*(1+'EPA to IEA Scaling'!O$10)</f>
        <v>0</v>
      </c>
      <c r="L42" s="2">
        <f>((VLOOKUP($B$1,'Multipliers and Adjustments'!$A$70:$I$86,TRUNC(COLUMN(L$2)/5)+2,FALSE)*SUMIFS('IEA-MethaneAbatement-US'!$M:$M,'IEA-MethaneAbatement-US'!$N:$N,"&lt;"&amp;$B42,'IEA-MethaneAbatement-US'!$N:$N,"&gt;="&amp;$A42,'IEA-MethaneAbatement-US'!$L:$L,$B$1))+(VLOOKUP($C$1,'Multipliers and Adjustments'!$A$70:$I$86,TRUNC(COLUMN(L$2)/5)+2,FALSE)*SUMIFS('IEA-MethaneAbatement-US'!$M:$M,'IEA-MethaneAbatement-US'!$N:$N,"&lt;"&amp;$B42,'IEA-MethaneAbatement-US'!$N:$N,"&gt;="&amp;$A42,'IEA-MethaneAbatement-US'!$L:$L,$C$1))+(VLOOKUP($D$1,'Multipliers and Adjustments'!$A$70:$I$86,TRUNC(COLUMN(L$2)/5)+2,FALSE)*SUMIFS('IEA-MethaneAbatement-US'!$M:$M,'IEA-MethaneAbatement-US'!$N:$N,"&lt;"&amp;$B42,'IEA-MethaneAbatement-US'!$N:$N,"&gt;="&amp;$A42,'IEA-MethaneAbatement-US'!$L:$L,$D$1)))*'State Downscaling Multipliers'!$B$7*(1+'EPA to IEA Scaling'!P$10)</f>
        <v>0</v>
      </c>
      <c r="M42" s="105">
        <f>((VLOOKUP($B$1,'Multipliers and Adjustments'!$A$70:$I$86,TRUNC(COLUMN(M$2)/5)+2,FALSE)*SUMIFS('IEA-MethaneAbatement-US'!$M:$M,'IEA-MethaneAbatement-US'!$N:$N,"&lt;"&amp;$B42,'IEA-MethaneAbatement-US'!$N:$N,"&gt;="&amp;$A42,'IEA-MethaneAbatement-US'!$L:$L,$B$1))+(VLOOKUP($C$1,'Multipliers and Adjustments'!$A$70:$I$86,TRUNC(COLUMN(M$2)/5)+2,FALSE)*SUMIFS('IEA-MethaneAbatement-US'!$M:$M,'IEA-MethaneAbatement-US'!$N:$N,"&lt;"&amp;$B42,'IEA-MethaneAbatement-US'!$N:$N,"&gt;="&amp;$A42,'IEA-MethaneAbatement-US'!$L:$L,$C$1))+(VLOOKUP($D$1,'Multipliers and Adjustments'!$A$70:$I$86,TRUNC(COLUMN(M$2)/5)+2,FALSE)*SUMIFS('IEA-MethaneAbatement-US'!$M:$M,'IEA-MethaneAbatement-US'!$N:$N,"&lt;"&amp;$B42,'IEA-MethaneAbatement-US'!$N:$N,"&gt;="&amp;$A42,'IEA-MethaneAbatement-US'!$L:$L,$D$1)))*'State Downscaling Multipliers'!$B$7*(1+'EPA to IEA Scaling'!Q$10)</f>
        <v>0</v>
      </c>
      <c r="N42" s="2">
        <f>((VLOOKUP($B$1,'Multipliers and Adjustments'!$A$70:$I$86,TRUNC(COLUMN(N$2)/5)+2,FALSE)*SUMIFS('IEA-MethaneAbatement-US'!$M:$M,'IEA-MethaneAbatement-US'!$N:$N,"&lt;"&amp;$B42,'IEA-MethaneAbatement-US'!$N:$N,"&gt;="&amp;$A42,'IEA-MethaneAbatement-US'!$L:$L,$B$1))+(VLOOKUP($C$1,'Multipliers and Adjustments'!$A$70:$I$86,TRUNC(COLUMN(N$2)/5)+2,FALSE)*SUMIFS('IEA-MethaneAbatement-US'!$M:$M,'IEA-MethaneAbatement-US'!$N:$N,"&lt;"&amp;$B42,'IEA-MethaneAbatement-US'!$N:$N,"&gt;="&amp;$A42,'IEA-MethaneAbatement-US'!$L:$L,$C$1))+(VLOOKUP($D$1,'Multipliers and Adjustments'!$A$70:$I$86,TRUNC(COLUMN(N$2)/5)+2,FALSE)*SUMIFS('IEA-MethaneAbatement-US'!$M:$M,'IEA-MethaneAbatement-US'!$N:$N,"&lt;"&amp;$B42,'IEA-MethaneAbatement-US'!$N:$N,"&gt;="&amp;$A42,'IEA-MethaneAbatement-US'!$L:$L,$D$1)))*'State Downscaling Multipliers'!$B$7*(1+'EPA to IEA Scaling'!R$10)</f>
        <v>0</v>
      </c>
      <c r="O42" s="2">
        <f>((VLOOKUP($B$1,'Multipliers and Adjustments'!$A$70:$I$86,TRUNC(COLUMN(O$2)/5)+2,FALSE)*SUMIFS('IEA-MethaneAbatement-US'!$M:$M,'IEA-MethaneAbatement-US'!$N:$N,"&lt;"&amp;$B42,'IEA-MethaneAbatement-US'!$N:$N,"&gt;="&amp;$A42,'IEA-MethaneAbatement-US'!$L:$L,$B$1))+(VLOOKUP($C$1,'Multipliers and Adjustments'!$A$70:$I$86,TRUNC(COLUMN(O$2)/5)+2,FALSE)*SUMIFS('IEA-MethaneAbatement-US'!$M:$M,'IEA-MethaneAbatement-US'!$N:$N,"&lt;"&amp;$B42,'IEA-MethaneAbatement-US'!$N:$N,"&gt;="&amp;$A42,'IEA-MethaneAbatement-US'!$L:$L,$C$1))+(VLOOKUP($D$1,'Multipliers and Adjustments'!$A$70:$I$86,TRUNC(COLUMN(O$2)/5)+2,FALSE)*SUMIFS('IEA-MethaneAbatement-US'!$M:$M,'IEA-MethaneAbatement-US'!$N:$N,"&lt;"&amp;$B42,'IEA-MethaneAbatement-US'!$N:$N,"&gt;="&amp;$A42,'IEA-MethaneAbatement-US'!$L:$L,$D$1)))*'State Downscaling Multipliers'!$B$7*(1+'EPA to IEA Scaling'!S$10)</f>
        <v>0</v>
      </c>
      <c r="P42" s="2">
        <f>((VLOOKUP($B$1,'Multipliers and Adjustments'!$A$70:$I$86,TRUNC(COLUMN(P$2)/5)+2,FALSE)*SUMIFS('IEA-MethaneAbatement-US'!$M:$M,'IEA-MethaneAbatement-US'!$N:$N,"&lt;"&amp;$B42,'IEA-MethaneAbatement-US'!$N:$N,"&gt;="&amp;$A42,'IEA-MethaneAbatement-US'!$L:$L,$B$1))+(VLOOKUP($C$1,'Multipliers and Adjustments'!$A$70:$I$86,TRUNC(COLUMN(P$2)/5)+2,FALSE)*SUMIFS('IEA-MethaneAbatement-US'!$M:$M,'IEA-MethaneAbatement-US'!$N:$N,"&lt;"&amp;$B42,'IEA-MethaneAbatement-US'!$N:$N,"&gt;="&amp;$A42,'IEA-MethaneAbatement-US'!$L:$L,$C$1))+(VLOOKUP($D$1,'Multipliers and Adjustments'!$A$70:$I$86,TRUNC(COLUMN(P$2)/5)+2,FALSE)*SUMIFS('IEA-MethaneAbatement-US'!$M:$M,'IEA-MethaneAbatement-US'!$N:$N,"&lt;"&amp;$B42,'IEA-MethaneAbatement-US'!$N:$N,"&gt;="&amp;$A42,'IEA-MethaneAbatement-US'!$L:$L,$D$1)))*'State Downscaling Multipliers'!$B$7*(1+'EPA to IEA Scaling'!T$10)</f>
        <v>0</v>
      </c>
      <c r="Q42" s="2">
        <f>((VLOOKUP($B$1,'Multipliers and Adjustments'!$A$70:$I$86,TRUNC(COLUMN(Q$2)/5)+2,FALSE)*SUMIFS('IEA-MethaneAbatement-US'!$M:$M,'IEA-MethaneAbatement-US'!$N:$N,"&lt;"&amp;$B42,'IEA-MethaneAbatement-US'!$N:$N,"&gt;="&amp;$A42,'IEA-MethaneAbatement-US'!$L:$L,$B$1))+(VLOOKUP($C$1,'Multipliers and Adjustments'!$A$70:$I$86,TRUNC(COLUMN(Q$2)/5)+2,FALSE)*SUMIFS('IEA-MethaneAbatement-US'!$M:$M,'IEA-MethaneAbatement-US'!$N:$N,"&lt;"&amp;$B42,'IEA-MethaneAbatement-US'!$N:$N,"&gt;="&amp;$A42,'IEA-MethaneAbatement-US'!$L:$L,$C$1))+(VLOOKUP($D$1,'Multipliers and Adjustments'!$A$70:$I$86,TRUNC(COLUMN(Q$2)/5)+2,FALSE)*SUMIFS('IEA-MethaneAbatement-US'!$M:$M,'IEA-MethaneAbatement-US'!$N:$N,"&lt;"&amp;$B42,'IEA-MethaneAbatement-US'!$N:$N,"&gt;="&amp;$A42,'IEA-MethaneAbatement-US'!$L:$L,$D$1)))*'State Downscaling Multipliers'!$B$7*(1+'EPA to IEA Scaling'!U$10)</f>
        <v>0</v>
      </c>
      <c r="R42" s="105">
        <f>((VLOOKUP($B$1,'Multipliers and Adjustments'!$A$70:$I$86,TRUNC(COLUMN(R$2)/5)+2,FALSE)*SUMIFS('IEA-MethaneAbatement-US'!$M:$M,'IEA-MethaneAbatement-US'!$N:$N,"&lt;"&amp;$B42,'IEA-MethaneAbatement-US'!$N:$N,"&gt;="&amp;$A42,'IEA-MethaneAbatement-US'!$L:$L,$B$1))+(VLOOKUP($C$1,'Multipliers and Adjustments'!$A$70:$I$86,TRUNC(COLUMN(R$2)/5)+2,FALSE)*SUMIFS('IEA-MethaneAbatement-US'!$M:$M,'IEA-MethaneAbatement-US'!$N:$N,"&lt;"&amp;$B42,'IEA-MethaneAbatement-US'!$N:$N,"&gt;="&amp;$A42,'IEA-MethaneAbatement-US'!$L:$L,$C$1))+(VLOOKUP($D$1,'Multipliers and Adjustments'!$A$70:$I$86,TRUNC(COLUMN(R$2)/5)+2,FALSE)*SUMIFS('IEA-MethaneAbatement-US'!$M:$M,'IEA-MethaneAbatement-US'!$N:$N,"&lt;"&amp;$B42,'IEA-MethaneAbatement-US'!$N:$N,"&gt;="&amp;$A42,'IEA-MethaneAbatement-US'!$L:$L,$D$1)))*'State Downscaling Multipliers'!$B$7*(1+'EPA to IEA Scaling'!V$10)</f>
        <v>0</v>
      </c>
      <c r="S42" s="2">
        <f>((VLOOKUP($B$1,'Multipliers and Adjustments'!$A$70:$I$86,TRUNC(COLUMN(S$2)/5)+2,FALSE)*SUMIFS('IEA-MethaneAbatement-US'!$M:$M,'IEA-MethaneAbatement-US'!$N:$N,"&lt;"&amp;$B42,'IEA-MethaneAbatement-US'!$N:$N,"&gt;="&amp;$A42,'IEA-MethaneAbatement-US'!$L:$L,$B$1))+(VLOOKUP($C$1,'Multipliers and Adjustments'!$A$70:$I$86,TRUNC(COLUMN(S$2)/5)+2,FALSE)*SUMIFS('IEA-MethaneAbatement-US'!$M:$M,'IEA-MethaneAbatement-US'!$N:$N,"&lt;"&amp;$B42,'IEA-MethaneAbatement-US'!$N:$N,"&gt;="&amp;$A42,'IEA-MethaneAbatement-US'!$L:$L,$C$1))+(VLOOKUP($D$1,'Multipliers and Adjustments'!$A$70:$I$86,TRUNC(COLUMN(S$2)/5)+2,FALSE)*SUMIFS('IEA-MethaneAbatement-US'!$M:$M,'IEA-MethaneAbatement-US'!$N:$N,"&lt;"&amp;$B42,'IEA-MethaneAbatement-US'!$N:$N,"&gt;="&amp;$A42,'IEA-MethaneAbatement-US'!$L:$L,$D$1)))*'State Downscaling Multipliers'!$B$7*(1+'EPA to IEA Scaling'!W$10)</f>
        <v>0</v>
      </c>
      <c r="T42" s="2">
        <f>((VLOOKUP($B$1,'Multipliers and Adjustments'!$A$70:$I$86,TRUNC(COLUMN(T$2)/5)+2,FALSE)*SUMIFS('IEA-MethaneAbatement-US'!$M:$M,'IEA-MethaneAbatement-US'!$N:$N,"&lt;"&amp;$B42,'IEA-MethaneAbatement-US'!$N:$N,"&gt;="&amp;$A42,'IEA-MethaneAbatement-US'!$L:$L,$B$1))+(VLOOKUP($C$1,'Multipliers and Adjustments'!$A$70:$I$86,TRUNC(COLUMN(T$2)/5)+2,FALSE)*SUMIFS('IEA-MethaneAbatement-US'!$M:$M,'IEA-MethaneAbatement-US'!$N:$N,"&lt;"&amp;$B42,'IEA-MethaneAbatement-US'!$N:$N,"&gt;="&amp;$A42,'IEA-MethaneAbatement-US'!$L:$L,$C$1))+(VLOOKUP($D$1,'Multipliers and Adjustments'!$A$70:$I$86,TRUNC(COLUMN(T$2)/5)+2,FALSE)*SUMIFS('IEA-MethaneAbatement-US'!$M:$M,'IEA-MethaneAbatement-US'!$N:$N,"&lt;"&amp;$B42,'IEA-MethaneAbatement-US'!$N:$N,"&gt;="&amp;$A42,'IEA-MethaneAbatement-US'!$L:$L,$D$1)))*'State Downscaling Multipliers'!$B$7*(1+'EPA to IEA Scaling'!X$10)</f>
        <v>0</v>
      </c>
      <c r="U42" s="2">
        <f>((VLOOKUP($B$1,'Multipliers and Adjustments'!$A$70:$I$86,TRUNC(COLUMN(U$2)/5)+2,FALSE)*SUMIFS('IEA-MethaneAbatement-US'!$M:$M,'IEA-MethaneAbatement-US'!$N:$N,"&lt;"&amp;$B42,'IEA-MethaneAbatement-US'!$N:$N,"&gt;="&amp;$A42,'IEA-MethaneAbatement-US'!$L:$L,$B$1))+(VLOOKUP($C$1,'Multipliers and Adjustments'!$A$70:$I$86,TRUNC(COLUMN(U$2)/5)+2,FALSE)*SUMIFS('IEA-MethaneAbatement-US'!$M:$M,'IEA-MethaneAbatement-US'!$N:$N,"&lt;"&amp;$B42,'IEA-MethaneAbatement-US'!$N:$N,"&gt;="&amp;$A42,'IEA-MethaneAbatement-US'!$L:$L,$C$1))+(VLOOKUP($D$1,'Multipliers and Adjustments'!$A$70:$I$86,TRUNC(COLUMN(U$2)/5)+2,FALSE)*SUMIFS('IEA-MethaneAbatement-US'!$M:$M,'IEA-MethaneAbatement-US'!$N:$N,"&lt;"&amp;$B42,'IEA-MethaneAbatement-US'!$N:$N,"&gt;="&amp;$A42,'IEA-MethaneAbatement-US'!$L:$L,$D$1)))*'State Downscaling Multipliers'!$B$7*(1+'EPA to IEA Scaling'!Y$10)</f>
        <v>0</v>
      </c>
      <c r="V42" s="2">
        <f>((VLOOKUP($B$1,'Multipliers and Adjustments'!$A$70:$I$86,TRUNC(COLUMN(V$2)/5)+2,FALSE)*SUMIFS('IEA-MethaneAbatement-US'!$M:$M,'IEA-MethaneAbatement-US'!$N:$N,"&lt;"&amp;$B42,'IEA-MethaneAbatement-US'!$N:$N,"&gt;="&amp;$A42,'IEA-MethaneAbatement-US'!$L:$L,$B$1))+(VLOOKUP($C$1,'Multipliers and Adjustments'!$A$70:$I$86,TRUNC(COLUMN(V$2)/5)+2,FALSE)*SUMIFS('IEA-MethaneAbatement-US'!$M:$M,'IEA-MethaneAbatement-US'!$N:$N,"&lt;"&amp;$B42,'IEA-MethaneAbatement-US'!$N:$N,"&gt;="&amp;$A42,'IEA-MethaneAbatement-US'!$L:$L,$C$1))+(VLOOKUP($D$1,'Multipliers and Adjustments'!$A$70:$I$86,TRUNC(COLUMN(V$2)/5)+2,FALSE)*SUMIFS('IEA-MethaneAbatement-US'!$M:$M,'IEA-MethaneAbatement-US'!$N:$N,"&lt;"&amp;$B42,'IEA-MethaneAbatement-US'!$N:$N,"&gt;="&amp;$A42,'IEA-MethaneAbatement-US'!$L:$L,$D$1)))*'State Downscaling Multipliers'!$B$7*(1+'EPA to IEA Scaling'!Z$10)</f>
        <v>0</v>
      </c>
      <c r="W42" s="105">
        <f>((VLOOKUP($B$1,'Multipliers and Adjustments'!$A$70:$I$86,TRUNC(COLUMN(W$2)/5)+2,FALSE)*SUMIFS('IEA-MethaneAbatement-US'!$M:$M,'IEA-MethaneAbatement-US'!$N:$N,"&lt;"&amp;$B42,'IEA-MethaneAbatement-US'!$N:$N,"&gt;="&amp;$A42,'IEA-MethaneAbatement-US'!$L:$L,$B$1))+(VLOOKUP($C$1,'Multipliers and Adjustments'!$A$70:$I$86,TRUNC(COLUMN(W$2)/5)+2,FALSE)*SUMIFS('IEA-MethaneAbatement-US'!$M:$M,'IEA-MethaneAbatement-US'!$N:$N,"&lt;"&amp;$B42,'IEA-MethaneAbatement-US'!$N:$N,"&gt;="&amp;$A42,'IEA-MethaneAbatement-US'!$L:$L,$C$1))+(VLOOKUP($D$1,'Multipliers and Adjustments'!$A$70:$I$86,TRUNC(COLUMN(W$2)/5)+2,FALSE)*SUMIFS('IEA-MethaneAbatement-US'!$M:$M,'IEA-MethaneAbatement-US'!$N:$N,"&lt;"&amp;$B42,'IEA-MethaneAbatement-US'!$N:$N,"&gt;="&amp;$A42,'IEA-MethaneAbatement-US'!$L:$L,$D$1)))*'State Downscaling Multipliers'!$B$7*(1+'EPA to IEA Scaling'!AA$10)</f>
        <v>0</v>
      </c>
      <c r="X42" s="2">
        <f>((VLOOKUP($B$1,'Multipliers and Adjustments'!$A$70:$I$86,TRUNC(COLUMN(X$2)/5)+2,FALSE)*SUMIFS('IEA-MethaneAbatement-US'!$M:$M,'IEA-MethaneAbatement-US'!$N:$N,"&lt;"&amp;$B42,'IEA-MethaneAbatement-US'!$N:$N,"&gt;="&amp;$A42,'IEA-MethaneAbatement-US'!$L:$L,$B$1))+(VLOOKUP($C$1,'Multipliers and Adjustments'!$A$70:$I$86,TRUNC(COLUMN(X$2)/5)+2,FALSE)*SUMIFS('IEA-MethaneAbatement-US'!$M:$M,'IEA-MethaneAbatement-US'!$N:$N,"&lt;"&amp;$B42,'IEA-MethaneAbatement-US'!$N:$N,"&gt;="&amp;$A42,'IEA-MethaneAbatement-US'!$L:$L,$C$1))+(VLOOKUP($D$1,'Multipliers and Adjustments'!$A$70:$I$86,TRUNC(COLUMN(X$2)/5)+2,FALSE)*SUMIFS('IEA-MethaneAbatement-US'!$M:$M,'IEA-MethaneAbatement-US'!$N:$N,"&lt;"&amp;$B42,'IEA-MethaneAbatement-US'!$N:$N,"&gt;="&amp;$A42,'IEA-MethaneAbatement-US'!$L:$L,$D$1)))*'State Downscaling Multipliers'!$B$7*(1+'EPA to IEA Scaling'!AB$10)</f>
        <v>0</v>
      </c>
      <c r="Y42" s="2">
        <f>((VLOOKUP($B$1,'Multipliers and Adjustments'!$A$70:$I$86,TRUNC(COLUMN(Y$2)/5)+2,FALSE)*SUMIFS('IEA-MethaneAbatement-US'!$M:$M,'IEA-MethaneAbatement-US'!$N:$N,"&lt;"&amp;$B42,'IEA-MethaneAbatement-US'!$N:$N,"&gt;="&amp;$A42,'IEA-MethaneAbatement-US'!$L:$L,$B$1))+(VLOOKUP($C$1,'Multipliers and Adjustments'!$A$70:$I$86,TRUNC(COLUMN(Y$2)/5)+2,FALSE)*SUMIFS('IEA-MethaneAbatement-US'!$M:$M,'IEA-MethaneAbatement-US'!$N:$N,"&lt;"&amp;$B42,'IEA-MethaneAbatement-US'!$N:$N,"&gt;="&amp;$A42,'IEA-MethaneAbatement-US'!$L:$L,$C$1))+(VLOOKUP($D$1,'Multipliers and Adjustments'!$A$70:$I$86,TRUNC(COLUMN(Y$2)/5)+2,FALSE)*SUMIFS('IEA-MethaneAbatement-US'!$M:$M,'IEA-MethaneAbatement-US'!$N:$N,"&lt;"&amp;$B42,'IEA-MethaneAbatement-US'!$N:$N,"&gt;="&amp;$A42,'IEA-MethaneAbatement-US'!$L:$L,$D$1)))*'State Downscaling Multipliers'!$B$7*(1+'EPA to IEA Scaling'!AC$10)</f>
        <v>0</v>
      </c>
      <c r="Z42" s="2">
        <f>((VLOOKUP($B$1,'Multipliers and Adjustments'!$A$70:$I$86,TRUNC(COLUMN(Z$2)/5)+2,FALSE)*SUMIFS('IEA-MethaneAbatement-US'!$M:$M,'IEA-MethaneAbatement-US'!$N:$N,"&lt;"&amp;$B42,'IEA-MethaneAbatement-US'!$N:$N,"&gt;="&amp;$A42,'IEA-MethaneAbatement-US'!$L:$L,$B$1))+(VLOOKUP($C$1,'Multipliers and Adjustments'!$A$70:$I$86,TRUNC(COLUMN(Z$2)/5)+2,FALSE)*SUMIFS('IEA-MethaneAbatement-US'!$M:$M,'IEA-MethaneAbatement-US'!$N:$N,"&lt;"&amp;$B42,'IEA-MethaneAbatement-US'!$N:$N,"&gt;="&amp;$A42,'IEA-MethaneAbatement-US'!$L:$L,$C$1))+(VLOOKUP($D$1,'Multipliers and Adjustments'!$A$70:$I$86,TRUNC(COLUMN(Z$2)/5)+2,FALSE)*SUMIFS('IEA-MethaneAbatement-US'!$M:$M,'IEA-MethaneAbatement-US'!$N:$N,"&lt;"&amp;$B42,'IEA-MethaneAbatement-US'!$N:$N,"&gt;="&amp;$A42,'IEA-MethaneAbatement-US'!$L:$L,$D$1)))*'State Downscaling Multipliers'!$B$7*(1+'EPA to IEA Scaling'!AD$10)</f>
        <v>0</v>
      </c>
      <c r="AA42" s="2">
        <f>((VLOOKUP($B$1,'Multipliers and Adjustments'!$A$70:$I$86,TRUNC(COLUMN(AA$2)/5)+2,FALSE)*SUMIFS('IEA-MethaneAbatement-US'!$M:$M,'IEA-MethaneAbatement-US'!$N:$N,"&lt;"&amp;$B42,'IEA-MethaneAbatement-US'!$N:$N,"&gt;="&amp;$A42,'IEA-MethaneAbatement-US'!$L:$L,$B$1))+(VLOOKUP($C$1,'Multipliers and Adjustments'!$A$70:$I$86,TRUNC(COLUMN(AA$2)/5)+2,FALSE)*SUMIFS('IEA-MethaneAbatement-US'!$M:$M,'IEA-MethaneAbatement-US'!$N:$N,"&lt;"&amp;$B42,'IEA-MethaneAbatement-US'!$N:$N,"&gt;="&amp;$A42,'IEA-MethaneAbatement-US'!$L:$L,$C$1))+(VLOOKUP($D$1,'Multipliers and Adjustments'!$A$70:$I$86,TRUNC(COLUMN(AA$2)/5)+2,FALSE)*SUMIFS('IEA-MethaneAbatement-US'!$M:$M,'IEA-MethaneAbatement-US'!$N:$N,"&lt;"&amp;$B42,'IEA-MethaneAbatement-US'!$N:$N,"&gt;="&amp;$A42,'IEA-MethaneAbatement-US'!$L:$L,$D$1)))*'State Downscaling Multipliers'!$B$7*(1+'EPA to IEA Scaling'!AE$10)</f>
        <v>0</v>
      </c>
      <c r="AB42" s="105">
        <f>((VLOOKUP($B$1,'Multipliers and Adjustments'!$A$70:$I$86,TRUNC(COLUMN(AB$2)/5)+2,FALSE)*SUMIFS('IEA-MethaneAbatement-US'!$M:$M,'IEA-MethaneAbatement-US'!$N:$N,"&lt;"&amp;$B42,'IEA-MethaneAbatement-US'!$N:$N,"&gt;="&amp;$A42,'IEA-MethaneAbatement-US'!$L:$L,$B$1))+(VLOOKUP($C$1,'Multipliers and Adjustments'!$A$70:$I$86,TRUNC(COLUMN(AB$2)/5)+2,FALSE)*SUMIFS('IEA-MethaneAbatement-US'!$M:$M,'IEA-MethaneAbatement-US'!$N:$N,"&lt;"&amp;$B42,'IEA-MethaneAbatement-US'!$N:$N,"&gt;="&amp;$A42,'IEA-MethaneAbatement-US'!$L:$L,$C$1))+(VLOOKUP($D$1,'Multipliers and Adjustments'!$A$70:$I$86,TRUNC(COLUMN(AB$2)/5)+2,FALSE)*SUMIFS('IEA-MethaneAbatement-US'!$M:$M,'IEA-MethaneAbatement-US'!$N:$N,"&lt;"&amp;$B42,'IEA-MethaneAbatement-US'!$N:$N,"&gt;="&amp;$A42,'IEA-MethaneAbatement-US'!$L:$L,$D$1)))*'State Downscaling Multipliers'!$B$7*(1+'EPA to IEA Scaling'!AF$10)</f>
        <v>0</v>
      </c>
      <c r="AC42" s="2">
        <f>((VLOOKUP($B$1,'Multipliers and Adjustments'!$A$70:$I$86,TRUNC(COLUMN(AC$2)/5)+2,FALSE)*SUMIFS('IEA-MethaneAbatement-US'!$M:$M,'IEA-MethaneAbatement-US'!$N:$N,"&lt;"&amp;$B42,'IEA-MethaneAbatement-US'!$N:$N,"&gt;="&amp;$A42,'IEA-MethaneAbatement-US'!$L:$L,$B$1))+(VLOOKUP($C$1,'Multipliers and Adjustments'!$A$70:$I$86,TRUNC(COLUMN(AC$2)/5)+2,FALSE)*SUMIFS('IEA-MethaneAbatement-US'!$M:$M,'IEA-MethaneAbatement-US'!$N:$N,"&lt;"&amp;$B42,'IEA-MethaneAbatement-US'!$N:$N,"&gt;="&amp;$A42,'IEA-MethaneAbatement-US'!$L:$L,$C$1))+(VLOOKUP($D$1,'Multipliers and Adjustments'!$A$70:$I$86,TRUNC(COLUMN(AC$2)/5)+2,FALSE)*SUMIFS('IEA-MethaneAbatement-US'!$M:$M,'IEA-MethaneAbatement-US'!$N:$N,"&lt;"&amp;$B42,'IEA-MethaneAbatement-US'!$N:$N,"&gt;="&amp;$A42,'IEA-MethaneAbatement-US'!$L:$L,$D$1)))*'State Downscaling Multipliers'!$B$7*(1+'EPA to IEA Scaling'!AG$10)</f>
        <v>0</v>
      </c>
      <c r="AD42" s="2">
        <f>((VLOOKUP($B$1,'Multipliers and Adjustments'!$A$70:$I$86,TRUNC(COLUMN(AD$2)/5)+2,FALSE)*SUMIFS('IEA-MethaneAbatement-US'!$M:$M,'IEA-MethaneAbatement-US'!$N:$N,"&lt;"&amp;$B42,'IEA-MethaneAbatement-US'!$N:$N,"&gt;="&amp;$A42,'IEA-MethaneAbatement-US'!$L:$L,$B$1))+(VLOOKUP($C$1,'Multipliers and Adjustments'!$A$70:$I$86,TRUNC(COLUMN(AD$2)/5)+2,FALSE)*SUMIFS('IEA-MethaneAbatement-US'!$M:$M,'IEA-MethaneAbatement-US'!$N:$N,"&lt;"&amp;$B42,'IEA-MethaneAbatement-US'!$N:$N,"&gt;="&amp;$A42,'IEA-MethaneAbatement-US'!$L:$L,$C$1))+(VLOOKUP($D$1,'Multipliers and Adjustments'!$A$70:$I$86,TRUNC(COLUMN(AD$2)/5)+2,FALSE)*SUMIFS('IEA-MethaneAbatement-US'!$M:$M,'IEA-MethaneAbatement-US'!$N:$N,"&lt;"&amp;$B42,'IEA-MethaneAbatement-US'!$N:$N,"&gt;="&amp;$A42,'IEA-MethaneAbatement-US'!$L:$L,$D$1)))*'State Downscaling Multipliers'!$B$7*(1+'EPA to IEA Scaling'!AH$10)</f>
        <v>0</v>
      </c>
      <c r="AE42" s="2">
        <f>((VLOOKUP($B$1,'Multipliers and Adjustments'!$A$70:$I$86,TRUNC(COLUMN(AE$2)/5)+2,FALSE)*SUMIFS('IEA-MethaneAbatement-US'!$M:$M,'IEA-MethaneAbatement-US'!$N:$N,"&lt;"&amp;$B42,'IEA-MethaneAbatement-US'!$N:$N,"&gt;="&amp;$A42,'IEA-MethaneAbatement-US'!$L:$L,$B$1))+(VLOOKUP($C$1,'Multipliers and Adjustments'!$A$70:$I$86,TRUNC(COLUMN(AE$2)/5)+2,FALSE)*SUMIFS('IEA-MethaneAbatement-US'!$M:$M,'IEA-MethaneAbatement-US'!$N:$N,"&lt;"&amp;$B42,'IEA-MethaneAbatement-US'!$N:$N,"&gt;="&amp;$A42,'IEA-MethaneAbatement-US'!$L:$L,$C$1))+(VLOOKUP($D$1,'Multipliers and Adjustments'!$A$70:$I$86,TRUNC(COLUMN(AE$2)/5)+2,FALSE)*SUMIFS('IEA-MethaneAbatement-US'!$M:$M,'IEA-MethaneAbatement-US'!$N:$N,"&lt;"&amp;$B42,'IEA-MethaneAbatement-US'!$N:$N,"&gt;="&amp;$A42,'IEA-MethaneAbatement-US'!$L:$L,$D$1)))*'State Downscaling Multipliers'!$B$7*(1+'EPA to IEA Scaling'!AI$10)</f>
        <v>0</v>
      </c>
      <c r="AF42" s="2">
        <f>((VLOOKUP($B$1,'Multipliers and Adjustments'!$A$70:$I$86,TRUNC(COLUMN(AF$2)/5)+2,FALSE)*SUMIFS('IEA-MethaneAbatement-US'!$M:$M,'IEA-MethaneAbatement-US'!$N:$N,"&lt;"&amp;$B42,'IEA-MethaneAbatement-US'!$N:$N,"&gt;="&amp;$A42,'IEA-MethaneAbatement-US'!$L:$L,$B$1))+(VLOOKUP($C$1,'Multipliers and Adjustments'!$A$70:$I$86,TRUNC(COLUMN(AF$2)/5)+2,FALSE)*SUMIFS('IEA-MethaneAbatement-US'!$M:$M,'IEA-MethaneAbatement-US'!$N:$N,"&lt;"&amp;$B42,'IEA-MethaneAbatement-US'!$N:$N,"&gt;="&amp;$A42,'IEA-MethaneAbatement-US'!$L:$L,$C$1))+(VLOOKUP($D$1,'Multipliers and Adjustments'!$A$70:$I$86,TRUNC(COLUMN(AF$2)/5)+2,FALSE)*SUMIFS('IEA-MethaneAbatement-US'!$M:$M,'IEA-MethaneAbatement-US'!$N:$N,"&lt;"&amp;$B42,'IEA-MethaneAbatement-US'!$N:$N,"&gt;="&amp;$A42,'IEA-MethaneAbatement-US'!$L:$L,$D$1)))*'State Downscaling Multipliers'!$B$7*(1+'EPA to IEA Scaling'!AJ$10)</f>
        <v>0</v>
      </c>
      <c r="AG42" s="105">
        <f>((VLOOKUP($B$1,'Multipliers and Adjustments'!$A$70:$I$86,TRUNC(COLUMN(AG$2)/5)+2,FALSE)*SUMIFS('IEA-MethaneAbatement-US'!$M:$M,'IEA-MethaneAbatement-US'!$N:$N,"&lt;"&amp;$B42,'IEA-MethaneAbatement-US'!$N:$N,"&gt;="&amp;$A42,'IEA-MethaneAbatement-US'!$L:$L,$B$1))+(VLOOKUP($C$1,'Multipliers and Adjustments'!$A$70:$I$86,TRUNC(COLUMN(AG$2)/5)+2,FALSE)*SUMIFS('IEA-MethaneAbatement-US'!$M:$M,'IEA-MethaneAbatement-US'!$N:$N,"&lt;"&amp;$B42,'IEA-MethaneAbatement-US'!$N:$N,"&gt;="&amp;$A42,'IEA-MethaneAbatement-US'!$L:$L,$C$1))+(VLOOKUP($D$1,'Multipliers and Adjustments'!$A$70:$I$86,TRUNC(COLUMN(AG$2)/5)+2,FALSE)*SUMIFS('IEA-MethaneAbatement-US'!$M:$M,'IEA-MethaneAbatement-US'!$N:$N,"&lt;"&amp;$B42,'IEA-MethaneAbatement-US'!$N:$N,"&gt;="&amp;$A42,'IEA-MethaneAbatement-US'!$L:$L,$D$1)))*'State Downscaling Multipliers'!$B$7*(1+'EPA to IEA Scaling'!AK$10)</f>
        <v>0</v>
      </c>
      <c r="AH42" s="2">
        <f>((VLOOKUP($B$1,'Multipliers and Adjustments'!$A$70:$I$86,TRUNC(COLUMN(AH$2)/5)+2,FALSE)*SUMIFS('IEA-MethaneAbatement-US'!$M:$M,'IEA-MethaneAbatement-US'!$N:$N,"&lt;"&amp;$B42,'IEA-MethaneAbatement-US'!$N:$N,"&gt;="&amp;$A42,'IEA-MethaneAbatement-US'!$L:$L,$B$1))+(VLOOKUP($C$1,'Multipliers and Adjustments'!$A$70:$I$86,TRUNC(COLUMN(AH$2)/5)+2,FALSE)*SUMIFS('IEA-MethaneAbatement-US'!$M:$M,'IEA-MethaneAbatement-US'!$N:$N,"&lt;"&amp;$B42,'IEA-MethaneAbatement-US'!$N:$N,"&gt;="&amp;$A42,'IEA-MethaneAbatement-US'!$L:$L,$C$1))+(VLOOKUP($D$1,'Multipliers and Adjustments'!$A$70:$I$86,TRUNC(COLUMN(AH$2)/5)+2,FALSE)*SUMIFS('IEA-MethaneAbatement-US'!$M:$M,'IEA-MethaneAbatement-US'!$N:$N,"&lt;"&amp;$B42,'IEA-MethaneAbatement-US'!$N:$N,"&gt;="&amp;$A42,'IEA-MethaneAbatement-US'!$L:$L,$D$1)))*'State Downscaling Multipliers'!$B$7*(1+'EPA to IEA Scaling'!AL$10)</f>
        <v>0</v>
      </c>
      <c r="AI42" s="2">
        <f>((VLOOKUP($B$1,'Multipliers and Adjustments'!$A$70:$I$86,TRUNC(COLUMN(AI$2)/5)+2,FALSE)*SUMIFS('IEA-MethaneAbatement-US'!$M:$M,'IEA-MethaneAbatement-US'!$N:$N,"&lt;"&amp;$B42,'IEA-MethaneAbatement-US'!$N:$N,"&gt;="&amp;$A42,'IEA-MethaneAbatement-US'!$L:$L,$B$1))+(VLOOKUP($C$1,'Multipliers and Adjustments'!$A$70:$I$86,TRUNC(COLUMN(AI$2)/5)+2,FALSE)*SUMIFS('IEA-MethaneAbatement-US'!$M:$M,'IEA-MethaneAbatement-US'!$N:$N,"&lt;"&amp;$B42,'IEA-MethaneAbatement-US'!$N:$N,"&gt;="&amp;$A42,'IEA-MethaneAbatement-US'!$L:$L,$C$1))+(VLOOKUP($D$1,'Multipliers and Adjustments'!$A$70:$I$86,TRUNC(COLUMN(AI$2)/5)+2,FALSE)*SUMIFS('IEA-MethaneAbatement-US'!$M:$M,'IEA-MethaneAbatement-US'!$N:$N,"&lt;"&amp;$B42,'IEA-MethaneAbatement-US'!$N:$N,"&gt;="&amp;$A42,'IEA-MethaneAbatement-US'!$L:$L,$D$1)))*'State Downscaling Multipliers'!$B$7*(1+'EPA to IEA Scaling'!AM$10)</f>
        <v>0</v>
      </c>
      <c r="AJ42" s="2">
        <f>((VLOOKUP($B$1,'Multipliers and Adjustments'!$A$70:$I$86,TRUNC(COLUMN(AJ$2)/5)+2,FALSE)*SUMIFS('IEA-MethaneAbatement-US'!$M:$M,'IEA-MethaneAbatement-US'!$N:$N,"&lt;"&amp;$B42,'IEA-MethaneAbatement-US'!$N:$N,"&gt;="&amp;$A42,'IEA-MethaneAbatement-US'!$L:$L,$B$1))+(VLOOKUP($C$1,'Multipliers and Adjustments'!$A$70:$I$86,TRUNC(COLUMN(AJ$2)/5)+2,FALSE)*SUMIFS('IEA-MethaneAbatement-US'!$M:$M,'IEA-MethaneAbatement-US'!$N:$N,"&lt;"&amp;$B42,'IEA-MethaneAbatement-US'!$N:$N,"&gt;="&amp;$A42,'IEA-MethaneAbatement-US'!$L:$L,$C$1))+(VLOOKUP($D$1,'Multipliers and Adjustments'!$A$70:$I$86,TRUNC(COLUMN(AJ$2)/5)+2,FALSE)*SUMIFS('IEA-MethaneAbatement-US'!$M:$M,'IEA-MethaneAbatement-US'!$N:$N,"&lt;"&amp;$B42,'IEA-MethaneAbatement-US'!$N:$N,"&gt;="&amp;$A42,'IEA-MethaneAbatement-US'!$L:$L,$D$1)))*'State Downscaling Multipliers'!$B$7*(1+'EPA to IEA Scaling'!AN$10)</f>
        <v>0</v>
      </c>
      <c r="AK42" s="2">
        <f>((VLOOKUP($B$1,'Multipliers and Adjustments'!$A$70:$I$86,TRUNC(COLUMN(AK$2)/5)+2,FALSE)*SUMIFS('IEA-MethaneAbatement-US'!$M:$M,'IEA-MethaneAbatement-US'!$N:$N,"&lt;"&amp;$B42,'IEA-MethaneAbatement-US'!$N:$N,"&gt;="&amp;$A42,'IEA-MethaneAbatement-US'!$L:$L,$B$1))+(VLOOKUP($C$1,'Multipliers and Adjustments'!$A$70:$I$86,TRUNC(COLUMN(AK$2)/5)+2,FALSE)*SUMIFS('IEA-MethaneAbatement-US'!$M:$M,'IEA-MethaneAbatement-US'!$N:$N,"&lt;"&amp;$B42,'IEA-MethaneAbatement-US'!$N:$N,"&gt;="&amp;$A42,'IEA-MethaneAbatement-US'!$L:$L,$C$1))+(VLOOKUP($D$1,'Multipliers and Adjustments'!$A$70:$I$86,TRUNC(COLUMN(AK$2)/5)+2,FALSE)*SUMIFS('IEA-MethaneAbatement-US'!$M:$M,'IEA-MethaneAbatement-US'!$N:$N,"&lt;"&amp;$B42,'IEA-MethaneAbatement-US'!$N:$N,"&gt;="&amp;$A42,'IEA-MethaneAbatement-US'!$L:$L,$D$1)))*'State Downscaling Multipliers'!$B$7*(1+'EPA to IEA Scaling'!AO$10)</f>
        <v>0</v>
      </c>
      <c r="AL42" s="105">
        <f>((VLOOKUP($B$1,'Multipliers and Adjustments'!$A$70:$I$86,TRUNC(COLUMN(AL$2)/5)+2,FALSE)*SUMIFS('IEA-MethaneAbatement-US'!$M:$M,'IEA-MethaneAbatement-US'!$N:$N,"&lt;"&amp;$B42,'IEA-MethaneAbatement-US'!$N:$N,"&gt;="&amp;$A42,'IEA-MethaneAbatement-US'!$L:$L,$B$1))+(VLOOKUP($C$1,'Multipliers and Adjustments'!$A$70:$I$86,TRUNC(COLUMN(AL$2)/5)+2,FALSE)*SUMIFS('IEA-MethaneAbatement-US'!$M:$M,'IEA-MethaneAbatement-US'!$N:$N,"&lt;"&amp;$B42,'IEA-MethaneAbatement-US'!$N:$N,"&gt;="&amp;$A42,'IEA-MethaneAbatement-US'!$L:$L,$C$1))+(VLOOKUP($D$1,'Multipliers and Adjustments'!$A$70:$I$86,TRUNC(COLUMN(AL$2)/5)+2,FALSE)*SUMIFS('IEA-MethaneAbatement-US'!$M:$M,'IEA-MethaneAbatement-US'!$N:$N,"&lt;"&amp;$B42,'IEA-MethaneAbatement-US'!$N:$N,"&gt;="&amp;$A42,'IEA-MethaneAbatement-US'!$L:$L,$D$1)))*'State Downscaling Multipliers'!$B$7*(1+'EPA to IEA Scaling'!AP$10)</f>
        <v>0</v>
      </c>
    </row>
    <row r="43" spans="1:38" ht="15.75" customHeight="1" x14ac:dyDescent="0.25">
      <c r="A43" s="50">
        <f t="shared" si="3"/>
        <v>80</v>
      </c>
      <c r="B43" s="50">
        <f t="shared" si="4"/>
        <v>90</v>
      </c>
      <c r="C43" s="105">
        <f>((VLOOKUP($B$1,'Multipliers and Adjustments'!$A$70:$I$86,TRUNC(COLUMN(C$2)/5)+2,FALSE)*SUMIFS('IEA-MethaneAbatement-US'!$M:$M,'IEA-MethaneAbatement-US'!$N:$N,"&lt;"&amp;$B43,'IEA-MethaneAbatement-US'!$N:$N,"&gt;="&amp;$A43,'IEA-MethaneAbatement-US'!$L:$L,$B$1))+(VLOOKUP($C$1,'Multipliers and Adjustments'!$A$70:$I$86,TRUNC(COLUMN(C$2)/5)+2,FALSE)*SUMIFS('IEA-MethaneAbatement-US'!$M:$M,'IEA-MethaneAbatement-US'!$N:$N,"&lt;"&amp;$B43,'IEA-MethaneAbatement-US'!$N:$N,"&gt;="&amp;$A43,'IEA-MethaneAbatement-US'!$L:$L,$C$1))+(VLOOKUP($D$1,'Multipliers and Adjustments'!$A$70:$I$86,TRUNC(COLUMN(C$2)/5)+2,FALSE)*SUMIFS('IEA-MethaneAbatement-US'!$M:$M,'IEA-MethaneAbatement-US'!$N:$N,"&lt;"&amp;$B43,'IEA-MethaneAbatement-US'!$N:$N,"&gt;="&amp;$A43,'IEA-MethaneAbatement-US'!$L:$L,$D$1)))*'State Downscaling Multipliers'!$B$7*(1+'EPA to IEA Scaling'!G$10)</f>
        <v>0</v>
      </c>
      <c r="D43" s="2">
        <f>((VLOOKUP($B$1,'Multipliers and Adjustments'!$A$70:$I$86,TRUNC(COLUMN(D$2)/5)+2,FALSE)*SUMIFS('IEA-MethaneAbatement-US'!$M:$M,'IEA-MethaneAbatement-US'!$N:$N,"&lt;"&amp;$B43,'IEA-MethaneAbatement-US'!$N:$N,"&gt;="&amp;$A43,'IEA-MethaneAbatement-US'!$L:$L,$B$1))+(VLOOKUP($C$1,'Multipliers and Adjustments'!$A$70:$I$86,TRUNC(COLUMN(D$2)/5)+2,FALSE)*SUMIFS('IEA-MethaneAbatement-US'!$M:$M,'IEA-MethaneAbatement-US'!$N:$N,"&lt;"&amp;$B43,'IEA-MethaneAbatement-US'!$N:$N,"&gt;="&amp;$A43,'IEA-MethaneAbatement-US'!$L:$L,$C$1))+(VLOOKUP($D$1,'Multipliers and Adjustments'!$A$70:$I$86,TRUNC(COLUMN(D$2)/5)+2,FALSE)*SUMIFS('IEA-MethaneAbatement-US'!$M:$M,'IEA-MethaneAbatement-US'!$N:$N,"&lt;"&amp;$B43,'IEA-MethaneAbatement-US'!$N:$N,"&gt;="&amp;$A43,'IEA-MethaneAbatement-US'!$L:$L,$D$1)))*'State Downscaling Multipliers'!$B$7*(1+'EPA to IEA Scaling'!H$10)</f>
        <v>0</v>
      </c>
      <c r="E43" s="2">
        <f>((VLOOKUP($B$1,'Multipliers and Adjustments'!$A$70:$I$86,TRUNC(COLUMN(E$2)/5)+2,FALSE)*SUMIFS('IEA-MethaneAbatement-US'!$M:$M,'IEA-MethaneAbatement-US'!$N:$N,"&lt;"&amp;$B43,'IEA-MethaneAbatement-US'!$N:$N,"&gt;="&amp;$A43,'IEA-MethaneAbatement-US'!$L:$L,$B$1))+(VLOOKUP($C$1,'Multipliers and Adjustments'!$A$70:$I$86,TRUNC(COLUMN(E$2)/5)+2,FALSE)*SUMIFS('IEA-MethaneAbatement-US'!$M:$M,'IEA-MethaneAbatement-US'!$N:$N,"&lt;"&amp;$B43,'IEA-MethaneAbatement-US'!$N:$N,"&gt;="&amp;$A43,'IEA-MethaneAbatement-US'!$L:$L,$C$1))+(VLOOKUP($D$1,'Multipliers and Adjustments'!$A$70:$I$86,TRUNC(COLUMN(E$2)/5)+2,FALSE)*SUMIFS('IEA-MethaneAbatement-US'!$M:$M,'IEA-MethaneAbatement-US'!$N:$N,"&lt;"&amp;$B43,'IEA-MethaneAbatement-US'!$N:$N,"&gt;="&amp;$A43,'IEA-MethaneAbatement-US'!$L:$L,$D$1)))*'State Downscaling Multipliers'!$B$7*(1+'EPA to IEA Scaling'!I$10)</f>
        <v>0</v>
      </c>
      <c r="F43" s="2">
        <f>((VLOOKUP($B$1,'Multipliers and Adjustments'!$A$70:$I$86,TRUNC(COLUMN(F$2)/5)+2,FALSE)*SUMIFS('IEA-MethaneAbatement-US'!$M:$M,'IEA-MethaneAbatement-US'!$N:$N,"&lt;"&amp;$B43,'IEA-MethaneAbatement-US'!$N:$N,"&gt;="&amp;$A43,'IEA-MethaneAbatement-US'!$L:$L,$B$1))+(VLOOKUP($C$1,'Multipliers and Adjustments'!$A$70:$I$86,TRUNC(COLUMN(F$2)/5)+2,FALSE)*SUMIFS('IEA-MethaneAbatement-US'!$M:$M,'IEA-MethaneAbatement-US'!$N:$N,"&lt;"&amp;$B43,'IEA-MethaneAbatement-US'!$N:$N,"&gt;="&amp;$A43,'IEA-MethaneAbatement-US'!$L:$L,$C$1))+(VLOOKUP($D$1,'Multipliers and Adjustments'!$A$70:$I$86,TRUNC(COLUMN(F$2)/5)+2,FALSE)*SUMIFS('IEA-MethaneAbatement-US'!$M:$M,'IEA-MethaneAbatement-US'!$N:$N,"&lt;"&amp;$B43,'IEA-MethaneAbatement-US'!$N:$N,"&gt;="&amp;$A43,'IEA-MethaneAbatement-US'!$L:$L,$D$1)))*'State Downscaling Multipliers'!$B$7*(1+'EPA to IEA Scaling'!J$10)</f>
        <v>0</v>
      </c>
      <c r="G43" s="154">
        <f>((VLOOKUP($B$1,'Multipliers and Adjustments'!$A$70:$I$86,TRUNC(COLUMN(G$2)/5)+2,FALSE)*SUMIFS('IEA-MethaneAbatement-US'!$M:$M,'IEA-MethaneAbatement-US'!$N:$N,"&lt;"&amp;$B43,'IEA-MethaneAbatement-US'!$N:$N,"&gt;="&amp;$A43,'IEA-MethaneAbatement-US'!$L:$L,$B$1))+(VLOOKUP($C$1,'Multipliers and Adjustments'!$A$70:$I$86,TRUNC(COLUMN(G$2)/5)+2,FALSE)*SUMIFS('IEA-MethaneAbatement-US'!$M:$M,'IEA-MethaneAbatement-US'!$N:$N,"&lt;"&amp;$B43,'IEA-MethaneAbatement-US'!$N:$N,"&gt;="&amp;$A43,'IEA-MethaneAbatement-US'!$L:$L,$C$1))+(VLOOKUP($D$1,'Multipliers and Adjustments'!$A$70:$I$86,TRUNC(COLUMN(G$2)/5)+2,FALSE)*SUMIFS('IEA-MethaneAbatement-US'!$M:$M,'IEA-MethaneAbatement-US'!$N:$N,"&lt;"&amp;$B43,'IEA-MethaneAbatement-US'!$N:$N,"&gt;="&amp;$A43,'IEA-MethaneAbatement-US'!$L:$L,$D$1)))*'State Downscaling Multipliers'!$B$7*(1+'EPA to IEA Scaling'!K$10)</f>
        <v>0</v>
      </c>
      <c r="H43" s="105">
        <f>((VLOOKUP($B$1,'Multipliers and Adjustments'!$A$70:$I$86,TRUNC(COLUMN(H$2)/5)+2,FALSE)*SUMIFS('IEA-MethaneAbatement-US'!$M:$M,'IEA-MethaneAbatement-US'!$N:$N,"&lt;"&amp;$B43,'IEA-MethaneAbatement-US'!$N:$N,"&gt;="&amp;$A43,'IEA-MethaneAbatement-US'!$L:$L,$B$1))+(VLOOKUP($C$1,'Multipliers and Adjustments'!$A$70:$I$86,TRUNC(COLUMN(H$2)/5)+2,FALSE)*SUMIFS('IEA-MethaneAbatement-US'!$M:$M,'IEA-MethaneAbatement-US'!$N:$N,"&lt;"&amp;$B43,'IEA-MethaneAbatement-US'!$N:$N,"&gt;="&amp;$A43,'IEA-MethaneAbatement-US'!$L:$L,$C$1))+(VLOOKUP($D$1,'Multipliers and Adjustments'!$A$70:$I$86,TRUNC(COLUMN(H$2)/5)+2,FALSE)*SUMIFS('IEA-MethaneAbatement-US'!$M:$M,'IEA-MethaneAbatement-US'!$N:$N,"&lt;"&amp;$B43,'IEA-MethaneAbatement-US'!$N:$N,"&gt;="&amp;$A43,'IEA-MethaneAbatement-US'!$L:$L,$D$1)))*'State Downscaling Multipliers'!$B$7*(1+'EPA to IEA Scaling'!L$10)</f>
        <v>0</v>
      </c>
      <c r="I43" s="2">
        <f>((VLOOKUP($B$1,'Multipliers and Adjustments'!$A$70:$I$86,TRUNC(COLUMN(I$2)/5)+2,FALSE)*SUMIFS('IEA-MethaneAbatement-US'!$M:$M,'IEA-MethaneAbatement-US'!$N:$N,"&lt;"&amp;$B43,'IEA-MethaneAbatement-US'!$N:$N,"&gt;="&amp;$A43,'IEA-MethaneAbatement-US'!$L:$L,$B$1))+(VLOOKUP($C$1,'Multipliers and Adjustments'!$A$70:$I$86,TRUNC(COLUMN(I$2)/5)+2,FALSE)*SUMIFS('IEA-MethaneAbatement-US'!$M:$M,'IEA-MethaneAbatement-US'!$N:$N,"&lt;"&amp;$B43,'IEA-MethaneAbatement-US'!$N:$N,"&gt;="&amp;$A43,'IEA-MethaneAbatement-US'!$L:$L,$C$1))+(VLOOKUP($D$1,'Multipliers and Adjustments'!$A$70:$I$86,TRUNC(COLUMN(I$2)/5)+2,FALSE)*SUMIFS('IEA-MethaneAbatement-US'!$M:$M,'IEA-MethaneAbatement-US'!$N:$N,"&lt;"&amp;$B43,'IEA-MethaneAbatement-US'!$N:$N,"&gt;="&amp;$A43,'IEA-MethaneAbatement-US'!$L:$L,$D$1)))*'State Downscaling Multipliers'!$B$7*(1+'EPA to IEA Scaling'!M$10)</f>
        <v>0</v>
      </c>
      <c r="J43" s="2">
        <f>((VLOOKUP($B$1,'Multipliers and Adjustments'!$A$70:$I$86,TRUNC(COLUMN(J$2)/5)+2,FALSE)*SUMIFS('IEA-MethaneAbatement-US'!$M:$M,'IEA-MethaneAbatement-US'!$N:$N,"&lt;"&amp;$B43,'IEA-MethaneAbatement-US'!$N:$N,"&gt;="&amp;$A43,'IEA-MethaneAbatement-US'!$L:$L,$B$1))+(VLOOKUP($C$1,'Multipliers and Adjustments'!$A$70:$I$86,TRUNC(COLUMN(J$2)/5)+2,FALSE)*SUMIFS('IEA-MethaneAbatement-US'!$M:$M,'IEA-MethaneAbatement-US'!$N:$N,"&lt;"&amp;$B43,'IEA-MethaneAbatement-US'!$N:$N,"&gt;="&amp;$A43,'IEA-MethaneAbatement-US'!$L:$L,$C$1))+(VLOOKUP($D$1,'Multipliers and Adjustments'!$A$70:$I$86,TRUNC(COLUMN(J$2)/5)+2,FALSE)*SUMIFS('IEA-MethaneAbatement-US'!$M:$M,'IEA-MethaneAbatement-US'!$N:$N,"&lt;"&amp;$B43,'IEA-MethaneAbatement-US'!$N:$N,"&gt;="&amp;$A43,'IEA-MethaneAbatement-US'!$L:$L,$D$1)))*'State Downscaling Multipliers'!$B$7*(1+'EPA to IEA Scaling'!N$10)</f>
        <v>0</v>
      </c>
      <c r="K43" s="2">
        <f>((VLOOKUP($B$1,'Multipliers and Adjustments'!$A$70:$I$86,TRUNC(COLUMN(K$2)/5)+2,FALSE)*SUMIFS('IEA-MethaneAbatement-US'!$M:$M,'IEA-MethaneAbatement-US'!$N:$N,"&lt;"&amp;$B43,'IEA-MethaneAbatement-US'!$N:$N,"&gt;="&amp;$A43,'IEA-MethaneAbatement-US'!$L:$L,$B$1))+(VLOOKUP($C$1,'Multipliers and Adjustments'!$A$70:$I$86,TRUNC(COLUMN(K$2)/5)+2,FALSE)*SUMIFS('IEA-MethaneAbatement-US'!$M:$M,'IEA-MethaneAbatement-US'!$N:$N,"&lt;"&amp;$B43,'IEA-MethaneAbatement-US'!$N:$N,"&gt;="&amp;$A43,'IEA-MethaneAbatement-US'!$L:$L,$C$1))+(VLOOKUP($D$1,'Multipliers and Adjustments'!$A$70:$I$86,TRUNC(COLUMN(K$2)/5)+2,FALSE)*SUMIFS('IEA-MethaneAbatement-US'!$M:$M,'IEA-MethaneAbatement-US'!$N:$N,"&lt;"&amp;$B43,'IEA-MethaneAbatement-US'!$N:$N,"&gt;="&amp;$A43,'IEA-MethaneAbatement-US'!$L:$L,$D$1)))*'State Downscaling Multipliers'!$B$7*(1+'EPA to IEA Scaling'!O$10)</f>
        <v>0</v>
      </c>
      <c r="L43" s="2">
        <f>((VLOOKUP($B$1,'Multipliers and Adjustments'!$A$70:$I$86,TRUNC(COLUMN(L$2)/5)+2,FALSE)*SUMIFS('IEA-MethaneAbatement-US'!$M:$M,'IEA-MethaneAbatement-US'!$N:$N,"&lt;"&amp;$B43,'IEA-MethaneAbatement-US'!$N:$N,"&gt;="&amp;$A43,'IEA-MethaneAbatement-US'!$L:$L,$B$1))+(VLOOKUP($C$1,'Multipliers and Adjustments'!$A$70:$I$86,TRUNC(COLUMN(L$2)/5)+2,FALSE)*SUMIFS('IEA-MethaneAbatement-US'!$M:$M,'IEA-MethaneAbatement-US'!$N:$N,"&lt;"&amp;$B43,'IEA-MethaneAbatement-US'!$N:$N,"&gt;="&amp;$A43,'IEA-MethaneAbatement-US'!$L:$L,$C$1))+(VLOOKUP($D$1,'Multipliers and Adjustments'!$A$70:$I$86,TRUNC(COLUMN(L$2)/5)+2,FALSE)*SUMIFS('IEA-MethaneAbatement-US'!$M:$M,'IEA-MethaneAbatement-US'!$N:$N,"&lt;"&amp;$B43,'IEA-MethaneAbatement-US'!$N:$N,"&gt;="&amp;$A43,'IEA-MethaneAbatement-US'!$L:$L,$D$1)))*'State Downscaling Multipliers'!$B$7*(1+'EPA to IEA Scaling'!P$10)</f>
        <v>0</v>
      </c>
      <c r="M43" s="105">
        <f>((VLOOKUP($B$1,'Multipliers and Adjustments'!$A$70:$I$86,TRUNC(COLUMN(M$2)/5)+2,FALSE)*SUMIFS('IEA-MethaneAbatement-US'!$M:$M,'IEA-MethaneAbatement-US'!$N:$N,"&lt;"&amp;$B43,'IEA-MethaneAbatement-US'!$N:$N,"&gt;="&amp;$A43,'IEA-MethaneAbatement-US'!$L:$L,$B$1))+(VLOOKUP($C$1,'Multipliers and Adjustments'!$A$70:$I$86,TRUNC(COLUMN(M$2)/5)+2,FALSE)*SUMIFS('IEA-MethaneAbatement-US'!$M:$M,'IEA-MethaneAbatement-US'!$N:$N,"&lt;"&amp;$B43,'IEA-MethaneAbatement-US'!$N:$N,"&gt;="&amp;$A43,'IEA-MethaneAbatement-US'!$L:$L,$C$1))+(VLOOKUP($D$1,'Multipliers and Adjustments'!$A$70:$I$86,TRUNC(COLUMN(M$2)/5)+2,FALSE)*SUMIFS('IEA-MethaneAbatement-US'!$M:$M,'IEA-MethaneAbatement-US'!$N:$N,"&lt;"&amp;$B43,'IEA-MethaneAbatement-US'!$N:$N,"&gt;="&amp;$A43,'IEA-MethaneAbatement-US'!$L:$L,$D$1)))*'State Downscaling Multipliers'!$B$7*(1+'EPA to IEA Scaling'!Q$10)</f>
        <v>0</v>
      </c>
      <c r="N43" s="2">
        <f>((VLOOKUP($B$1,'Multipliers and Adjustments'!$A$70:$I$86,TRUNC(COLUMN(N$2)/5)+2,FALSE)*SUMIFS('IEA-MethaneAbatement-US'!$M:$M,'IEA-MethaneAbatement-US'!$N:$N,"&lt;"&amp;$B43,'IEA-MethaneAbatement-US'!$N:$N,"&gt;="&amp;$A43,'IEA-MethaneAbatement-US'!$L:$L,$B$1))+(VLOOKUP($C$1,'Multipliers and Adjustments'!$A$70:$I$86,TRUNC(COLUMN(N$2)/5)+2,FALSE)*SUMIFS('IEA-MethaneAbatement-US'!$M:$M,'IEA-MethaneAbatement-US'!$N:$N,"&lt;"&amp;$B43,'IEA-MethaneAbatement-US'!$N:$N,"&gt;="&amp;$A43,'IEA-MethaneAbatement-US'!$L:$L,$C$1))+(VLOOKUP($D$1,'Multipliers and Adjustments'!$A$70:$I$86,TRUNC(COLUMN(N$2)/5)+2,FALSE)*SUMIFS('IEA-MethaneAbatement-US'!$M:$M,'IEA-MethaneAbatement-US'!$N:$N,"&lt;"&amp;$B43,'IEA-MethaneAbatement-US'!$N:$N,"&gt;="&amp;$A43,'IEA-MethaneAbatement-US'!$L:$L,$D$1)))*'State Downscaling Multipliers'!$B$7*(1+'EPA to IEA Scaling'!R$10)</f>
        <v>0</v>
      </c>
      <c r="O43" s="2">
        <f>((VLOOKUP($B$1,'Multipliers and Adjustments'!$A$70:$I$86,TRUNC(COLUMN(O$2)/5)+2,FALSE)*SUMIFS('IEA-MethaneAbatement-US'!$M:$M,'IEA-MethaneAbatement-US'!$N:$N,"&lt;"&amp;$B43,'IEA-MethaneAbatement-US'!$N:$N,"&gt;="&amp;$A43,'IEA-MethaneAbatement-US'!$L:$L,$B$1))+(VLOOKUP($C$1,'Multipliers and Adjustments'!$A$70:$I$86,TRUNC(COLUMN(O$2)/5)+2,FALSE)*SUMIFS('IEA-MethaneAbatement-US'!$M:$M,'IEA-MethaneAbatement-US'!$N:$N,"&lt;"&amp;$B43,'IEA-MethaneAbatement-US'!$N:$N,"&gt;="&amp;$A43,'IEA-MethaneAbatement-US'!$L:$L,$C$1))+(VLOOKUP($D$1,'Multipliers and Adjustments'!$A$70:$I$86,TRUNC(COLUMN(O$2)/5)+2,FALSE)*SUMIFS('IEA-MethaneAbatement-US'!$M:$M,'IEA-MethaneAbatement-US'!$N:$N,"&lt;"&amp;$B43,'IEA-MethaneAbatement-US'!$N:$N,"&gt;="&amp;$A43,'IEA-MethaneAbatement-US'!$L:$L,$D$1)))*'State Downscaling Multipliers'!$B$7*(1+'EPA to IEA Scaling'!S$10)</f>
        <v>0</v>
      </c>
      <c r="P43" s="2">
        <f>((VLOOKUP($B$1,'Multipliers and Adjustments'!$A$70:$I$86,TRUNC(COLUMN(P$2)/5)+2,FALSE)*SUMIFS('IEA-MethaneAbatement-US'!$M:$M,'IEA-MethaneAbatement-US'!$N:$N,"&lt;"&amp;$B43,'IEA-MethaneAbatement-US'!$N:$N,"&gt;="&amp;$A43,'IEA-MethaneAbatement-US'!$L:$L,$B$1))+(VLOOKUP($C$1,'Multipliers and Adjustments'!$A$70:$I$86,TRUNC(COLUMN(P$2)/5)+2,FALSE)*SUMIFS('IEA-MethaneAbatement-US'!$M:$M,'IEA-MethaneAbatement-US'!$N:$N,"&lt;"&amp;$B43,'IEA-MethaneAbatement-US'!$N:$N,"&gt;="&amp;$A43,'IEA-MethaneAbatement-US'!$L:$L,$C$1))+(VLOOKUP($D$1,'Multipliers and Adjustments'!$A$70:$I$86,TRUNC(COLUMN(P$2)/5)+2,FALSE)*SUMIFS('IEA-MethaneAbatement-US'!$M:$M,'IEA-MethaneAbatement-US'!$N:$N,"&lt;"&amp;$B43,'IEA-MethaneAbatement-US'!$N:$N,"&gt;="&amp;$A43,'IEA-MethaneAbatement-US'!$L:$L,$D$1)))*'State Downscaling Multipliers'!$B$7*(1+'EPA to IEA Scaling'!T$10)</f>
        <v>0</v>
      </c>
      <c r="Q43" s="2">
        <f>((VLOOKUP($B$1,'Multipliers and Adjustments'!$A$70:$I$86,TRUNC(COLUMN(Q$2)/5)+2,FALSE)*SUMIFS('IEA-MethaneAbatement-US'!$M:$M,'IEA-MethaneAbatement-US'!$N:$N,"&lt;"&amp;$B43,'IEA-MethaneAbatement-US'!$N:$N,"&gt;="&amp;$A43,'IEA-MethaneAbatement-US'!$L:$L,$B$1))+(VLOOKUP($C$1,'Multipliers and Adjustments'!$A$70:$I$86,TRUNC(COLUMN(Q$2)/5)+2,FALSE)*SUMIFS('IEA-MethaneAbatement-US'!$M:$M,'IEA-MethaneAbatement-US'!$N:$N,"&lt;"&amp;$B43,'IEA-MethaneAbatement-US'!$N:$N,"&gt;="&amp;$A43,'IEA-MethaneAbatement-US'!$L:$L,$C$1))+(VLOOKUP($D$1,'Multipliers and Adjustments'!$A$70:$I$86,TRUNC(COLUMN(Q$2)/5)+2,FALSE)*SUMIFS('IEA-MethaneAbatement-US'!$M:$M,'IEA-MethaneAbatement-US'!$N:$N,"&lt;"&amp;$B43,'IEA-MethaneAbatement-US'!$N:$N,"&gt;="&amp;$A43,'IEA-MethaneAbatement-US'!$L:$L,$D$1)))*'State Downscaling Multipliers'!$B$7*(1+'EPA to IEA Scaling'!U$10)</f>
        <v>0</v>
      </c>
      <c r="R43" s="105">
        <f>((VLOOKUP($B$1,'Multipliers and Adjustments'!$A$70:$I$86,TRUNC(COLUMN(R$2)/5)+2,FALSE)*SUMIFS('IEA-MethaneAbatement-US'!$M:$M,'IEA-MethaneAbatement-US'!$N:$N,"&lt;"&amp;$B43,'IEA-MethaneAbatement-US'!$N:$N,"&gt;="&amp;$A43,'IEA-MethaneAbatement-US'!$L:$L,$B$1))+(VLOOKUP($C$1,'Multipliers and Adjustments'!$A$70:$I$86,TRUNC(COLUMN(R$2)/5)+2,FALSE)*SUMIFS('IEA-MethaneAbatement-US'!$M:$M,'IEA-MethaneAbatement-US'!$N:$N,"&lt;"&amp;$B43,'IEA-MethaneAbatement-US'!$N:$N,"&gt;="&amp;$A43,'IEA-MethaneAbatement-US'!$L:$L,$C$1))+(VLOOKUP($D$1,'Multipliers and Adjustments'!$A$70:$I$86,TRUNC(COLUMN(R$2)/5)+2,FALSE)*SUMIFS('IEA-MethaneAbatement-US'!$M:$M,'IEA-MethaneAbatement-US'!$N:$N,"&lt;"&amp;$B43,'IEA-MethaneAbatement-US'!$N:$N,"&gt;="&amp;$A43,'IEA-MethaneAbatement-US'!$L:$L,$D$1)))*'State Downscaling Multipliers'!$B$7*(1+'EPA to IEA Scaling'!V$10)</f>
        <v>0</v>
      </c>
      <c r="S43" s="2">
        <f>((VLOOKUP($B$1,'Multipliers and Adjustments'!$A$70:$I$86,TRUNC(COLUMN(S$2)/5)+2,FALSE)*SUMIFS('IEA-MethaneAbatement-US'!$M:$M,'IEA-MethaneAbatement-US'!$N:$N,"&lt;"&amp;$B43,'IEA-MethaneAbatement-US'!$N:$N,"&gt;="&amp;$A43,'IEA-MethaneAbatement-US'!$L:$L,$B$1))+(VLOOKUP($C$1,'Multipliers and Adjustments'!$A$70:$I$86,TRUNC(COLUMN(S$2)/5)+2,FALSE)*SUMIFS('IEA-MethaneAbatement-US'!$M:$M,'IEA-MethaneAbatement-US'!$N:$N,"&lt;"&amp;$B43,'IEA-MethaneAbatement-US'!$N:$N,"&gt;="&amp;$A43,'IEA-MethaneAbatement-US'!$L:$L,$C$1))+(VLOOKUP($D$1,'Multipliers and Adjustments'!$A$70:$I$86,TRUNC(COLUMN(S$2)/5)+2,FALSE)*SUMIFS('IEA-MethaneAbatement-US'!$M:$M,'IEA-MethaneAbatement-US'!$N:$N,"&lt;"&amp;$B43,'IEA-MethaneAbatement-US'!$N:$N,"&gt;="&amp;$A43,'IEA-MethaneAbatement-US'!$L:$L,$D$1)))*'State Downscaling Multipliers'!$B$7*(1+'EPA to IEA Scaling'!W$10)</f>
        <v>0</v>
      </c>
      <c r="T43" s="2">
        <f>((VLOOKUP($B$1,'Multipliers and Adjustments'!$A$70:$I$86,TRUNC(COLUMN(T$2)/5)+2,FALSE)*SUMIFS('IEA-MethaneAbatement-US'!$M:$M,'IEA-MethaneAbatement-US'!$N:$N,"&lt;"&amp;$B43,'IEA-MethaneAbatement-US'!$N:$N,"&gt;="&amp;$A43,'IEA-MethaneAbatement-US'!$L:$L,$B$1))+(VLOOKUP($C$1,'Multipliers and Adjustments'!$A$70:$I$86,TRUNC(COLUMN(T$2)/5)+2,FALSE)*SUMIFS('IEA-MethaneAbatement-US'!$M:$M,'IEA-MethaneAbatement-US'!$N:$N,"&lt;"&amp;$B43,'IEA-MethaneAbatement-US'!$N:$N,"&gt;="&amp;$A43,'IEA-MethaneAbatement-US'!$L:$L,$C$1))+(VLOOKUP($D$1,'Multipliers and Adjustments'!$A$70:$I$86,TRUNC(COLUMN(T$2)/5)+2,FALSE)*SUMIFS('IEA-MethaneAbatement-US'!$M:$M,'IEA-MethaneAbatement-US'!$N:$N,"&lt;"&amp;$B43,'IEA-MethaneAbatement-US'!$N:$N,"&gt;="&amp;$A43,'IEA-MethaneAbatement-US'!$L:$L,$D$1)))*'State Downscaling Multipliers'!$B$7*(1+'EPA to IEA Scaling'!X$10)</f>
        <v>0</v>
      </c>
      <c r="U43" s="2">
        <f>((VLOOKUP($B$1,'Multipliers and Adjustments'!$A$70:$I$86,TRUNC(COLUMN(U$2)/5)+2,FALSE)*SUMIFS('IEA-MethaneAbatement-US'!$M:$M,'IEA-MethaneAbatement-US'!$N:$N,"&lt;"&amp;$B43,'IEA-MethaneAbatement-US'!$N:$N,"&gt;="&amp;$A43,'IEA-MethaneAbatement-US'!$L:$L,$B$1))+(VLOOKUP($C$1,'Multipliers and Adjustments'!$A$70:$I$86,TRUNC(COLUMN(U$2)/5)+2,FALSE)*SUMIFS('IEA-MethaneAbatement-US'!$M:$M,'IEA-MethaneAbatement-US'!$N:$N,"&lt;"&amp;$B43,'IEA-MethaneAbatement-US'!$N:$N,"&gt;="&amp;$A43,'IEA-MethaneAbatement-US'!$L:$L,$C$1))+(VLOOKUP($D$1,'Multipliers and Adjustments'!$A$70:$I$86,TRUNC(COLUMN(U$2)/5)+2,FALSE)*SUMIFS('IEA-MethaneAbatement-US'!$M:$M,'IEA-MethaneAbatement-US'!$N:$N,"&lt;"&amp;$B43,'IEA-MethaneAbatement-US'!$N:$N,"&gt;="&amp;$A43,'IEA-MethaneAbatement-US'!$L:$L,$D$1)))*'State Downscaling Multipliers'!$B$7*(1+'EPA to IEA Scaling'!Y$10)</f>
        <v>0</v>
      </c>
      <c r="V43" s="2">
        <f>((VLOOKUP($B$1,'Multipliers and Adjustments'!$A$70:$I$86,TRUNC(COLUMN(V$2)/5)+2,FALSE)*SUMIFS('IEA-MethaneAbatement-US'!$M:$M,'IEA-MethaneAbatement-US'!$N:$N,"&lt;"&amp;$B43,'IEA-MethaneAbatement-US'!$N:$N,"&gt;="&amp;$A43,'IEA-MethaneAbatement-US'!$L:$L,$B$1))+(VLOOKUP($C$1,'Multipliers and Adjustments'!$A$70:$I$86,TRUNC(COLUMN(V$2)/5)+2,FALSE)*SUMIFS('IEA-MethaneAbatement-US'!$M:$M,'IEA-MethaneAbatement-US'!$N:$N,"&lt;"&amp;$B43,'IEA-MethaneAbatement-US'!$N:$N,"&gt;="&amp;$A43,'IEA-MethaneAbatement-US'!$L:$L,$C$1))+(VLOOKUP($D$1,'Multipliers and Adjustments'!$A$70:$I$86,TRUNC(COLUMN(V$2)/5)+2,FALSE)*SUMIFS('IEA-MethaneAbatement-US'!$M:$M,'IEA-MethaneAbatement-US'!$N:$N,"&lt;"&amp;$B43,'IEA-MethaneAbatement-US'!$N:$N,"&gt;="&amp;$A43,'IEA-MethaneAbatement-US'!$L:$L,$D$1)))*'State Downscaling Multipliers'!$B$7*(1+'EPA to IEA Scaling'!Z$10)</f>
        <v>0</v>
      </c>
      <c r="W43" s="105">
        <f>((VLOOKUP($B$1,'Multipliers and Adjustments'!$A$70:$I$86,TRUNC(COLUMN(W$2)/5)+2,FALSE)*SUMIFS('IEA-MethaneAbatement-US'!$M:$M,'IEA-MethaneAbatement-US'!$N:$N,"&lt;"&amp;$B43,'IEA-MethaneAbatement-US'!$N:$N,"&gt;="&amp;$A43,'IEA-MethaneAbatement-US'!$L:$L,$B$1))+(VLOOKUP($C$1,'Multipliers and Adjustments'!$A$70:$I$86,TRUNC(COLUMN(W$2)/5)+2,FALSE)*SUMIFS('IEA-MethaneAbatement-US'!$M:$M,'IEA-MethaneAbatement-US'!$N:$N,"&lt;"&amp;$B43,'IEA-MethaneAbatement-US'!$N:$N,"&gt;="&amp;$A43,'IEA-MethaneAbatement-US'!$L:$L,$C$1))+(VLOOKUP($D$1,'Multipliers and Adjustments'!$A$70:$I$86,TRUNC(COLUMN(W$2)/5)+2,FALSE)*SUMIFS('IEA-MethaneAbatement-US'!$M:$M,'IEA-MethaneAbatement-US'!$N:$N,"&lt;"&amp;$B43,'IEA-MethaneAbatement-US'!$N:$N,"&gt;="&amp;$A43,'IEA-MethaneAbatement-US'!$L:$L,$D$1)))*'State Downscaling Multipliers'!$B$7*(1+'EPA to IEA Scaling'!AA$10)</f>
        <v>0</v>
      </c>
      <c r="X43" s="2">
        <f>((VLOOKUP($B$1,'Multipliers and Adjustments'!$A$70:$I$86,TRUNC(COLUMN(X$2)/5)+2,FALSE)*SUMIFS('IEA-MethaneAbatement-US'!$M:$M,'IEA-MethaneAbatement-US'!$N:$N,"&lt;"&amp;$B43,'IEA-MethaneAbatement-US'!$N:$N,"&gt;="&amp;$A43,'IEA-MethaneAbatement-US'!$L:$L,$B$1))+(VLOOKUP($C$1,'Multipliers and Adjustments'!$A$70:$I$86,TRUNC(COLUMN(X$2)/5)+2,FALSE)*SUMIFS('IEA-MethaneAbatement-US'!$M:$M,'IEA-MethaneAbatement-US'!$N:$N,"&lt;"&amp;$B43,'IEA-MethaneAbatement-US'!$N:$N,"&gt;="&amp;$A43,'IEA-MethaneAbatement-US'!$L:$L,$C$1))+(VLOOKUP($D$1,'Multipliers and Adjustments'!$A$70:$I$86,TRUNC(COLUMN(X$2)/5)+2,FALSE)*SUMIFS('IEA-MethaneAbatement-US'!$M:$M,'IEA-MethaneAbatement-US'!$N:$N,"&lt;"&amp;$B43,'IEA-MethaneAbatement-US'!$N:$N,"&gt;="&amp;$A43,'IEA-MethaneAbatement-US'!$L:$L,$D$1)))*'State Downscaling Multipliers'!$B$7*(1+'EPA to IEA Scaling'!AB$10)</f>
        <v>0</v>
      </c>
      <c r="Y43" s="2">
        <f>((VLOOKUP($B$1,'Multipliers and Adjustments'!$A$70:$I$86,TRUNC(COLUMN(Y$2)/5)+2,FALSE)*SUMIFS('IEA-MethaneAbatement-US'!$M:$M,'IEA-MethaneAbatement-US'!$N:$N,"&lt;"&amp;$B43,'IEA-MethaneAbatement-US'!$N:$N,"&gt;="&amp;$A43,'IEA-MethaneAbatement-US'!$L:$L,$B$1))+(VLOOKUP($C$1,'Multipliers and Adjustments'!$A$70:$I$86,TRUNC(COLUMN(Y$2)/5)+2,FALSE)*SUMIFS('IEA-MethaneAbatement-US'!$M:$M,'IEA-MethaneAbatement-US'!$N:$N,"&lt;"&amp;$B43,'IEA-MethaneAbatement-US'!$N:$N,"&gt;="&amp;$A43,'IEA-MethaneAbatement-US'!$L:$L,$C$1))+(VLOOKUP($D$1,'Multipliers and Adjustments'!$A$70:$I$86,TRUNC(COLUMN(Y$2)/5)+2,FALSE)*SUMIFS('IEA-MethaneAbatement-US'!$M:$M,'IEA-MethaneAbatement-US'!$N:$N,"&lt;"&amp;$B43,'IEA-MethaneAbatement-US'!$N:$N,"&gt;="&amp;$A43,'IEA-MethaneAbatement-US'!$L:$L,$D$1)))*'State Downscaling Multipliers'!$B$7*(1+'EPA to IEA Scaling'!AC$10)</f>
        <v>0</v>
      </c>
      <c r="Z43" s="2">
        <f>((VLOOKUP($B$1,'Multipliers and Adjustments'!$A$70:$I$86,TRUNC(COLUMN(Z$2)/5)+2,FALSE)*SUMIFS('IEA-MethaneAbatement-US'!$M:$M,'IEA-MethaneAbatement-US'!$N:$N,"&lt;"&amp;$B43,'IEA-MethaneAbatement-US'!$N:$N,"&gt;="&amp;$A43,'IEA-MethaneAbatement-US'!$L:$L,$B$1))+(VLOOKUP($C$1,'Multipliers and Adjustments'!$A$70:$I$86,TRUNC(COLUMN(Z$2)/5)+2,FALSE)*SUMIFS('IEA-MethaneAbatement-US'!$M:$M,'IEA-MethaneAbatement-US'!$N:$N,"&lt;"&amp;$B43,'IEA-MethaneAbatement-US'!$N:$N,"&gt;="&amp;$A43,'IEA-MethaneAbatement-US'!$L:$L,$C$1))+(VLOOKUP($D$1,'Multipliers and Adjustments'!$A$70:$I$86,TRUNC(COLUMN(Z$2)/5)+2,FALSE)*SUMIFS('IEA-MethaneAbatement-US'!$M:$M,'IEA-MethaneAbatement-US'!$N:$N,"&lt;"&amp;$B43,'IEA-MethaneAbatement-US'!$N:$N,"&gt;="&amp;$A43,'IEA-MethaneAbatement-US'!$L:$L,$D$1)))*'State Downscaling Multipliers'!$B$7*(1+'EPA to IEA Scaling'!AD$10)</f>
        <v>0</v>
      </c>
      <c r="AA43" s="2">
        <f>((VLOOKUP($B$1,'Multipliers and Adjustments'!$A$70:$I$86,TRUNC(COLUMN(AA$2)/5)+2,FALSE)*SUMIFS('IEA-MethaneAbatement-US'!$M:$M,'IEA-MethaneAbatement-US'!$N:$N,"&lt;"&amp;$B43,'IEA-MethaneAbatement-US'!$N:$N,"&gt;="&amp;$A43,'IEA-MethaneAbatement-US'!$L:$L,$B$1))+(VLOOKUP($C$1,'Multipliers and Adjustments'!$A$70:$I$86,TRUNC(COLUMN(AA$2)/5)+2,FALSE)*SUMIFS('IEA-MethaneAbatement-US'!$M:$M,'IEA-MethaneAbatement-US'!$N:$N,"&lt;"&amp;$B43,'IEA-MethaneAbatement-US'!$N:$N,"&gt;="&amp;$A43,'IEA-MethaneAbatement-US'!$L:$L,$C$1))+(VLOOKUP($D$1,'Multipliers and Adjustments'!$A$70:$I$86,TRUNC(COLUMN(AA$2)/5)+2,FALSE)*SUMIFS('IEA-MethaneAbatement-US'!$M:$M,'IEA-MethaneAbatement-US'!$N:$N,"&lt;"&amp;$B43,'IEA-MethaneAbatement-US'!$N:$N,"&gt;="&amp;$A43,'IEA-MethaneAbatement-US'!$L:$L,$D$1)))*'State Downscaling Multipliers'!$B$7*(1+'EPA to IEA Scaling'!AE$10)</f>
        <v>0</v>
      </c>
      <c r="AB43" s="105">
        <f>((VLOOKUP($B$1,'Multipliers and Adjustments'!$A$70:$I$86,TRUNC(COLUMN(AB$2)/5)+2,FALSE)*SUMIFS('IEA-MethaneAbatement-US'!$M:$M,'IEA-MethaneAbatement-US'!$N:$N,"&lt;"&amp;$B43,'IEA-MethaneAbatement-US'!$N:$N,"&gt;="&amp;$A43,'IEA-MethaneAbatement-US'!$L:$L,$B$1))+(VLOOKUP($C$1,'Multipliers and Adjustments'!$A$70:$I$86,TRUNC(COLUMN(AB$2)/5)+2,FALSE)*SUMIFS('IEA-MethaneAbatement-US'!$M:$M,'IEA-MethaneAbatement-US'!$N:$N,"&lt;"&amp;$B43,'IEA-MethaneAbatement-US'!$N:$N,"&gt;="&amp;$A43,'IEA-MethaneAbatement-US'!$L:$L,$C$1))+(VLOOKUP($D$1,'Multipliers and Adjustments'!$A$70:$I$86,TRUNC(COLUMN(AB$2)/5)+2,FALSE)*SUMIFS('IEA-MethaneAbatement-US'!$M:$M,'IEA-MethaneAbatement-US'!$N:$N,"&lt;"&amp;$B43,'IEA-MethaneAbatement-US'!$N:$N,"&gt;="&amp;$A43,'IEA-MethaneAbatement-US'!$L:$L,$D$1)))*'State Downscaling Multipliers'!$B$7*(1+'EPA to IEA Scaling'!AF$10)</f>
        <v>0</v>
      </c>
      <c r="AC43" s="2">
        <f>((VLOOKUP($B$1,'Multipliers and Adjustments'!$A$70:$I$86,TRUNC(COLUMN(AC$2)/5)+2,FALSE)*SUMIFS('IEA-MethaneAbatement-US'!$M:$M,'IEA-MethaneAbatement-US'!$N:$N,"&lt;"&amp;$B43,'IEA-MethaneAbatement-US'!$N:$N,"&gt;="&amp;$A43,'IEA-MethaneAbatement-US'!$L:$L,$B$1))+(VLOOKUP($C$1,'Multipliers and Adjustments'!$A$70:$I$86,TRUNC(COLUMN(AC$2)/5)+2,FALSE)*SUMIFS('IEA-MethaneAbatement-US'!$M:$M,'IEA-MethaneAbatement-US'!$N:$N,"&lt;"&amp;$B43,'IEA-MethaneAbatement-US'!$N:$N,"&gt;="&amp;$A43,'IEA-MethaneAbatement-US'!$L:$L,$C$1))+(VLOOKUP($D$1,'Multipliers and Adjustments'!$A$70:$I$86,TRUNC(COLUMN(AC$2)/5)+2,FALSE)*SUMIFS('IEA-MethaneAbatement-US'!$M:$M,'IEA-MethaneAbatement-US'!$N:$N,"&lt;"&amp;$B43,'IEA-MethaneAbatement-US'!$N:$N,"&gt;="&amp;$A43,'IEA-MethaneAbatement-US'!$L:$L,$D$1)))*'State Downscaling Multipliers'!$B$7*(1+'EPA to IEA Scaling'!AG$10)</f>
        <v>0</v>
      </c>
      <c r="AD43" s="2">
        <f>((VLOOKUP($B$1,'Multipliers and Adjustments'!$A$70:$I$86,TRUNC(COLUMN(AD$2)/5)+2,FALSE)*SUMIFS('IEA-MethaneAbatement-US'!$M:$M,'IEA-MethaneAbatement-US'!$N:$N,"&lt;"&amp;$B43,'IEA-MethaneAbatement-US'!$N:$N,"&gt;="&amp;$A43,'IEA-MethaneAbatement-US'!$L:$L,$B$1))+(VLOOKUP($C$1,'Multipliers and Adjustments'!$A$70:$I$86,TRUNC(COLUMN(AD$2)/5)+2,FALSE)*SUMIFS('IEA-MethaneAbatement-US'!$M:$M,'IEA-MethaneAbatement-US'!$N:$N,"&lt;"&amp;$B43,'IEA-MethaneAbatement-US'!$N:$N,"&gt;="&amp;$A43,'IEA-MethaneAbatement-US'!$L:$L,$C$1))+(VLOOKUP($D$1,'Multipliers and Adjustments'!$A$70:$I$86,TRUNC(COLUMN(AD$2)/5)+2,FALSE)*SUMIFS('IEA-MethaneAbatement-US'!$M:$M,'IEA-MethaneAbatement-US'!$N:$N,"&lt;"&amp;$B43,'IEA-MethaneAbatement-US'!$N:$N,"&gt;="&amp;$A43,'IEA-MethaneAbatement-US'!$L:$L,$D$1)))*'State Downscaling Multipliers'!$B$7*(1+'EPA to IEA Scaling'!AH$10)</f>
        <v>0</v>
      </c>
      <c r="AE43" s="2">
        <f>((VLOOKUP($B$1,'Multipliers and Adjustments'!$A$70:$I$86,TRUNC(COLUMN(AE$2)/5)+2,FALSE)*SUMIFS('IEA-MethaneAbatement-US'!$M:$M,'IEA-MethaneAbatement-US'!$N:$N,"&lt;"&amp;$B43,'IEA-MethaneAbatement-US'!$N:$N,"&gt;="&amp;$A43,'IEA-MethaneAbatement-US'!$L:$L,$B$1))+(VLOOKUP($C$1,'Multipliers and Adjustments'!$A$70:$I$86,TRUNC(COLUMN(AE$2)/5)+2,FALSE)*SUMIFS('IEA-MethaneAbatement-US'!$M:$M,'IEA-MethaneAbatement-US'!$N:$N,"&lt;"&amp;$B43,'IEA-MethaneAbatement-US'!$N:$N,"&gt;="&amp;$A43,'IEA-MethaneAbatement-US'!$L:$L,$C$1))+(VLOOKUP($D$1,'Multipliers and Adjustments'!$A$70:$I$86,TRUNC(COLUMN(AE$2)/5)+2,FALSE)*SUMIFS('IEA-MethaneAbatement-US'!$M:$M,'IEA-MethaneAbatement-US'!$N:$N,"&lt;"&amp;$B43,'IEA-MethaneAbatement-US'!$N:$N,"&gt;="&amp;$A43,'IEA-MethaneAbatement-US'!$L:$L,$D$1)))*'State Downscaling Multipliers'!$B$7*(1+'EPA to IEA Scaling'!AI$10)</f>
        <v>0</v>
      </c>
      <c r="AF43" s="2">
        <f>((VLOOKUP($B$1,'Multipliers and Adjustments'!$A$70:$I$86,TRUNC(COLUMN(AF$2)/5)+2,FALSE)*SUMIFS('IEA-MethaneAbatement-US'!$M:$M,'IEA-MethaneAbatement-US'!$N:$N,"&lt;"&amp;$B43,'IEA-MethaneAbatement-US'!$N:$N,"&gt;="&amp;$A43,'IEA-MethaneAbatement-US'!$L:$L,$B$1))+(VLOOKUP($C$1,'Multipliers and Adjustments'!$A$70:$I$86,TRUNC(COLUMN(AF$2)/5)+2,FALSE)*SUMIFS('IEA-MethaneAbatement-US'!$M:$M,'IEA-MethaneAbatement-US'!$N:$N,"&lt;"&amp;$B43,'IEA-MethaneAbatement-US'!$N:$N,"&gt;="&amp;$A43,'IEA-MethaneAbatement-US'!$L:$L,$C$1))+(VLOOKUP($D$1,'Multipliers and Adjustments'!$A$70:$I$86,TRUNC(COLUMN(AF$2)/5)+2,FALSE)*SUMIFS('IEA-MethaneAbatement-US'!$M:$M,'IEA-MethaneAbatement-US'!$N:$N,"&lt;"&amp;$B43,'IEA-MethaneAbatement-US'!$N:$N,"&gt;="&amp;$A43,'IEA-MethaneAbatement-US'!$L:$L,$D$1)))*'State Downscaling Multipliers'!$B$7*(1+'EPA to IEA Scaling'!AJ$10)</f>
        <v>0</v>
      </c>
      <c r="AG43" s="105">
        <f>((VLOOKUP($B$1,'Multipliers and Adjustments'!$A$70:$I$86,TRUNC(COLUMN(AG$2)/5)+2,FALSE)*SUMIFS('IEA-MethaneAbatement-US'!$M:$M,'IEA-MethaneAbatement-US'!$N:$N,"&lt;"&amp;$B43,'IEA-MethaneAbatement-US'!$N:$N,"&gt;="&amp;$A43,'IEA-MethaneAbatement-US'!$L:$L,$B$1))+(VLOOKUP($C$1,'Multipliers and Adjustments'!$A$70:$I$86,TRUNC(COLUMN(AG$2)/5)+2,FALSE)*SUMIFS('IEA-MethaneAbatement-US'!$M:$M,'IEA-MethaneAbatement-US'!$N:$N,"&lt;"&amp;$B43,'IEA-MethaneAbatement-US'!$N:$N,"&gt;="&amp;$A43,'IEA-MethaneAbatement-US'!$L:$L,$C$1))+(VLOOKUP($D$1,'Multipliers and Adjustments'!$A$70:$I$86,TRUNC(COLUMN(AG$2)/5)+2,FALSE)*SUMIFS('IEA-MethaneAbatement-US'!$M:$M,'IEA-MethaneAbatement-US'!$N:$N,"&lt;"&amp;$B43,'IEA-MethaneAbatement-US'!$N:$N,"&gt;="&amp;$A43,'IEA-MethaneAbatement-US'!$L:$L,$D$1)))*'State Downscaling Multipliers'!$B$7*(1+'EPA to IEA Scaling'!AK$10)</f>
        <v>0</v>
      </c>
      <c r="AH43" s="2">
        <f>((VLOOKUP($B$1,'Multipliers and Adjustments'!$A$70:$I$86,TRUNC(COLUMN(AH$2)/5)+2,FALSE)*SUMIFS('IEA-MethaneAbatement-US'!$M:$M,'IEA-MethaneAbatement-US'!$N:$N,"&lt;"&amp;$B43,'IEA-MethaneAbatement-US'!$N:$N,"&gt;="&amp;$A43,'IEA-MethaneAbatement-US'!$L:$L,$B$1))+(VLOOKUP($C$1,'Multipliers and Adjustments'!$A$70:$I$86,TRUNC(COLUMN(AH$2)/5)+2,FALSE)*SUMIFS('IEA-MethaneAbatement-US'!$M:$M,'IEA-MethaneAbatement-US'!$N:$N,"&lt;"&amp;$B43,'IEA-MethaneAbatement-US'!$N:$N,"&gt;="&amp;$A43,'IEA-MethaneAbatement-US'!$L:$L,$C$1))+(VLOOKUP($D$1,'Multipliers and Adjustments'!$A$70:$I$86,TRUNC(COLUMN(AH$2)/5)+2,FALSE)*SUMIFS('IEA-MethaneAbatement-US'!$M:$M,'IEA-MethaneAbatement-US'!$N:$N,"&lt;"&amp;$B43,'IEA-MethaneAbatement-US'!$N:$N,"&gt;="&amp;$A43,'IEA-MethaneAbatement-US'!$L:$L,$D$1)))*'State Downscaling Multipliers'!$B$7*(1+'EPA to IEA Scaling'!AL$10)</f>
        <v>0</v>
      </c>
      <c r="AI43" s="2">
        <f>((VLOOKUP($B$1,'Multipliers and Adjustments'!$A$70:$I$86,TRUNC(COLUMN(AI$2)/5)+2,FALSE)*SUMIFS('IEA-MethaneAbatement-US'!$M:$M,'IEA-MethaneAbatement-US'!$N:$N,"&lt;"&amp;$B43,'IEA-MethaneAbatement-US'!$N:$N,"&gt;="&amp;$A43,'IEA-MethaneAbatement-US'!$L:$L,$B$1))+(VLOOKUP($C$1,'Multipliers and Adjustments'!$A$70:$I$86,TRUNC(COLUMN(AI$2)/5)+2,FALSE)*SUMIFS('IEA-MethaneAbatement-US'!$M:$M,'IEA-MethaneAbatement-US'!$N:$N,"&lt;"&amp;$B43,'IEA-MethaneAbatement-US'!$N:$N,"&gt;="&amp;$A43,'IEA-MethaneAbatement-US'!$L:$L,$C$1))+(VLOOKUP($D$1,'Multipliers and Adjustments'!$A$70:$I$86,TRUNC(COLUMN(AI$2)/5)+2,FALSE)*SUMIFS('IEA-MethaneAbatement-US'!$M:$M,'IEA-MethaneAbatement-US'!$N:$N,"&lt;"&amp;$B43,'IEA-MethaneAbatement-US'!$N:$N,"&gt;="&amp;$A43,'IEA-MethaneAbatement-US'!$L:$L,$D$1)))*'State Downscaling Multipliers'!$B$7*(1+'EPA to IEA Scaling'!AM$10)</f>
        <v>0</v>
      </c>
      <c r="AJ43" s="2">
        <f>((VLOOKUP($B$1,'Multipliers and Adjustments'!$A$70:$I$86,TRUNC(COLUMN(AJ$2)/5)+2,FALSE)*SUMIFS('IEA-MethaneAbatement-US'!$M:$M,'IEA-MethaneAbatement-US'!$N:$N,"&lt;"&amp;$B43,'IEA-MethaneAbatement-US'!$N:$N,"&gt;="&amp;$A43,'IEA-MethaneAbatement-US'!$L:$L,$B$1))+(VLOOKUP($C$1,'Multipliers and Adjustments'!$A$70:$I$86,TRUNC(COLUMN(AJ$2)/5)+2,FALSE)*SUMIFS('IEA-MethaneAbatement-US'!$M:$M,'IEA-MethaneAbatement-US'!$N:$N,"&lt;"&amp;$B43,'IEA-MethaneAbatement-US'!$N:$N,"&gt;="&amp;$A43,'IEA-MethaneAbatement-US'!$L:$L,$C$1))+(VLOOKUP($D$1,'Multipliers and Adjustments'!$A$70:$I$86,TRUNC(COLUMN(AJ$2)/5)+2,FALSE)*SUMIFS('IEA-MethaneAbatement-US'!$M:$M,'IEA-MethaneAbatement-US'!$N:$N,"&lt;"&amp;$B43,'IEA-MethaneAbatement-US'!$N:$N,"&gt;="&amp;$A43,'IEA-MethaneAbatement-US'!$L:$L,$D$1)))*'State Downscaling Multipliers'!$B$7*(1+'EPA to IEA Scaling'!AN$10)</f>
        <v>0</v>
      </c>
      <c r="AK43" s="2">
        <f>((VLOOKUP($B$1,'Multipliers and Adjustments'!$A$70:$I$86,TRUNC(COLUMN(AK$2)/5)+2,FALSE)*SUMIFS('IEA-MethaneAbatement-US'!$M:$M,'IEA-MethaneAbatement-US'!$N:$N,"&lt;"&amp;$B43,'IEA-MethaneAbatement-US'!$N:$N,"&gt;="&amp;$A43,'IEA-MethaneAbatement-US'!$L:$L,$B$1))+(VLOOKUP($C$1,'Multipliers and Adjustments'!$A$70:$I$86,TRUNC(COLUMN(AK$2)/5)+2,FALSE)*SUMIFS('IEA-MethaneAbatement-US'!$M:$M,'IEA-MethaneAbatement-US'!$N:$N,"&lt;"&amp;$B43,'IEA-MethaneAbatement-US'!$N:$N,"&gt;="&amp;$A43,'IEA-MethaneAbatement-US'!$L:$L,$C$1))+(VLOOKUP($D$1,'Multipliers and Adjustments'!$A$70:$I$86,TRUNC(COLUMN(AK$2)/5)+2,FALSE)*SUMIFS('IEA-MethaneAbatement-US'!$M:$M,'IEA-MethaneAbatement-US'!$N:$N,"&lt;"&amp;$B43,'IEA-MethaneAbatement-US'!$N:$N,"&gt;="&amp;$A43,'IEA-MethaneAbatement-US'!$L:$L,$D$1)))*'State Downscaling Multipliers'!$B$7*(1+'EPA to IEA Scaling'!AO$10)</f>
        <v>0</v>
      </c>
      <c r="AL43" s="105">
        <f>((VLOOKUP($B$1,'Multipliers and Adjustments'!$A$70:$I$86,TRUNC(COLUMN(AL$2)/5)+2,FALSE)*SUMIFS('IEA-MethaneAbatement-US'!$M:$M,'IEA-MethaneAbatement-US'!$N:$N,"&lt;"&amp;$B43,'IEA-MethaneAbatement-US'!$N:$N,"&gt;="&amp;$A43,'IEA-MethaneAbatement-US'!$L:$L,$B$1))+(VLOOKUP($C$1,'Multipliers and Adjustments'!$A$70:$I$86,TRUNC(COLUMN(AL$2)/5)+2,FALSE)*SUMIFS('IEA-MethaneAbatement-US'!$M:$M,'IEA-MethaneAbatement-US'!$N:$N,"&lt;"&amp;$B43,'IEA-MethaneAbatement-US'!$N:$N,"&gt;="&amp;$A43,'IEA-MethaneAbatement-US'!$L:$L,$C$1))+(VLOOKUP($D$1,'Multipliers and Adjustments'!$A$70:$I$86,TRUNC(COLUMN(AL$2)/5)+2,FALSE)*SUMIFS('IEA-MethaneAbatement-US'!$M:$M,'IEA-MethaneAbatement-US'!$N:$N,"&lt;"&amp;$B43,'IEA-MethaneAbatement-US'!$N:$N,"&gt;="&amp;$A43,'IEA-MethaneAbatement-US'!$L:$L,$D$1)))*'State Downscaling Multipliers'!$B$7*(1+'EPA to IEA Scaling'!AP$10)</f>
        <v>0</v>
      </c>
    </row>
    <row r="44" spans="1:38" ht="15.75" customHeight="1" x14ac:dyDescent="0.25">
      <c r="A44" s="50">
        <f t="shared" si="3"/>
        <v>90</v>
      </c>
      <c r="B44" s="50">
        <f t="shared" si="4"/>
        <v>100</v>
      </c>
      <c r="C44" s="105">
        <f>((VLOOKUP($B$1,'Multipliers and Adjustments'!$A$70:$I$86,TRUNC(COLUMN(C$2)/5)+2,FALSE)*SUMIFS('IEA-MethaneAbatement-US'!$M:$M,'IEA-MethaneAbatement-US'!$N:$N,"&lt;"&amp;$B44,'IEA-MethaneAbatement-US'!$N:$N,"&gt;="&amp;$A44,'IEA-MethaneAbatement-US'!$L:$L,$B$1))+(VLOOKUP($C$1,'Multipliers and Adjustments'!$A$70:$I$86,TRUNC(COLUMN(C$2)/5)+2,FALSE)*SUMIFS('IEA-MethaneAbatement-US'!$M:$M,'IEA-MethaneAbatement-US'!$N:$N,"&lt;"&amp;$B44,'IEA-MethaneAbatement-US'!$N:$N,"&gt;="&amp;$A44,'IEA-MethaneAbatement-US'!$L:$L,$C$1))+(VLOOKUP($D$1,'Multipliers and Adjustments'!$A$70:$I$86,TRUNC(COLUMN(C$2)/5)+2,FALSE)*SUMIFS('IEA-MethaneAbatement-US'!$M:$M,'IEA-MethaneAbatement-US'!$N:$N,"&lt;"&amp;$B44,'IEA-MethaneAbatement-US'!$N:$N,"&gt;="&amp;$A44,'IEA-MethaneAbatement-US'!$L:$L,$D$1)))*'State Downscaling Multipliers'!$B$7*(1+'EPA to IEA Scaling'!G$10)</f>
        <v>0</v>
      </c>
      <c r="D44" s="2">
        <f>((VLOOKUP($B$1,'Multipliers and Adjustments'!$A$70:$I$86,TRUNC(COLUMN(D$2)/5)+2,FALSE)*SUMIFS('IEA-MethaneAbatement-US'!$M:$M,'IEA-MethaneAbatement-US'!$N:$N,"&lt;"&amp;$B44,'IEA-MethaneAbatement-US'!$N:$N,"&gt;="&amp;$A44,'IEA-MethaneAbatement-US'!$L:$L,$B$1))+(VLOOKUP($C$1,'Multipliers and Adjustments'!$A$70:$I$86,TRUNC(COLUMN(D$2)/5)+2,FALSE)*SUMIFS('IEA-MethaneAbatement-US'!$M:$M,'IEA-MethaneAbatement-US'!$N:$N,"&lt;"&amp;$B44,'IEA-MethaneAbatement-US'!$N:$N,"&gt;="&amp;$A44,'IEA-MethaneAbatement-US'!$L:$L,$C$1))+(VLOOKUP($D$1,'Multipliers and Adjustments'!$A$70:$I$86,TRUNC(COLUMN(D$2)/5)+2,FALSE)*SUMIFS('IEA-MethaneAbatement-US'!$M:$M,'IEA-MethaneAbatement-US'!$N:$N,"&lt;"&amp;$B44,'IEA-MethaneAbatement-US'!$N:$N,"&gt;="&amp;$A44,'IEA-MethaneAbatement-US'!$L:$L,$D$1)))*'State Downscaling Multipliers'!$B$7*(1+'EPA to IEA Scaling'!H$10)</f>
        <v>0</v>
      </c>
      <c r="E44" s="2">
        <f>((VLOOKUP($B$1,'Multipliers and Adjustments'!$A$70:$I$86,TRUNC(COLUMN(E$2)/5)+2,FALSE)*SUMIFS('IEA-MethaneAbatement-US'!$M:$M,'IEA-MethaneAbatement-US'!$N:$N,"&lt;"&amp;$B44,'IEA-MethaneAbatement-US'!$N:$N,"&gt;="&amp;$A44,'IEA-MethaneAbatement-US'!$L:$L,$B$1))+(VLOOKUP($C$1,'Multipliers and Adjustments'!$A$70:$I$86,TRUNC(COLUMN(E$2)/5)+2,FALSE)*SUMIFS('IEA-MethaneAbatement-US'!$M:$M,'IEA-MethaneAbatement-US'!$N:$N,"&lt;"&amp;$B44,'IEA-MethaneAbatement-US'!$N:$N,"&gt;="&amp;$A44,'IEA-MethaneAbatement-US'!$L:$L,$C$1))+(VLOOKUP($D$1,'Multipliers and Adjustments'!$A$70:$I$86,TRUNC(COLUMN(E$2)/5)+2,FALSE)*SUMIFS('IEA-MethaneAbatement-US'!$M:$M,'IEA-MethaneAbatement-US'!$N:$N,"&lt;"&amp;$B44,'IEA-MethaneAbatement-US'!$N:$N,"&gt;="&amp;$A44,'IEA-MethaneAbatement-US'!$L:$L,$D$1)))*'State Downscaling Multipliers'!$B$7*(1+'EPA to IEA Scaling'!I$10)</f>
        <v>0</v>
      </c>
      <c r="F44" s="2">
        <f>((VLOOKUP($B$1,'Multipliers and Adjustments'!$A$70:$I$86,TRUNC(COLUMN(F$2)/5)+2,FALSE)*SUMIFS('IEA-MethaneAbatement-US'!$M:$M,'IEA-MethaneAbatement-US'!$N:$N,"&lt;"&amp;$B44,'IEA-MethaneAbatement-US'!$N:$N,"&gt;="&amp;$A44,'IEA-MethaneAbatement-US'!$L:$L,$B$1))+(VLOOKUP($C$1,'Multipliers and Adjustments'!$A$70:$I$86,TRUNC(COLUMN(F$2)/5)+2,FALSE)*SUMIFS('IEA-MethaneAbatement-US'!$M:$M,'IEA-MethaneAbatement-US'!$N:$N,"&lt;"&amp;$B44,'IEA-MethaneAbatement-US'!$N:$N,"&gt;="&amp;$A44,'IEA-MethaneAbatement-US'!$L:$L,$C$1))+(VLOOKUP($D$1,'Multipliers and Adjustments'!$A$70:$I$86,TRUNC(COLUMN(F$2)/5)+2,FALSE)*SUMIFS('IEA-MethaneAbatement-US'!$M:$M,'IEA-MethaneAbatement-US'!$N:$N,"&lt;"&amp;$B44,'IEA-MethaneAbatement-US'!$N:$N,"&gt;="&amp;$A44,'IEA-MethaneAbatement-US'!$L:$L,$D$1)))*'State Downscaling Multipliers'!$B$7*(1+'EPA to IEA Scaling'!J$10)</f>
        <v>0</v>
      </c>
      <c r="G44" s="154">
        <f>((VLOOKUP($B$1,'Multipliers and Adjustments'!$A$70:$I$86,TRUNC(COLUMN(G$2)/5)+2,FALSE)*SUMIFS('IEA-MethaneAbatement-US'!$M:$M,'IEA-MethaneAbatement-US'!$N:$N,"&lt;"&amp;$B44,'IEA-MethaneAbatement-US'!$N:$N,"&gt;="&amp;$A44,'IEA-MethaneAbatement-US'!$L:$L,$B$1))+(VLOOKUP($C$1,'Multipliers and Adjustments'!$A$70:$I$86,TRUNC(COLUMN(G$2)/5)+2,FALSE)*SUMIFS('IEA-MethaneAbatement-US'!$M:$M,'IEA-MethaneAbatement-US'!$N:$N,"&lt;"&amp;$B44,'IEA-MethaneAbatement-US'!$N:$N,"&gt;="&amp;$A44,'IEA-MethaneAbatement-US'!$L:$L,$C$1))+(VLOOKUP($D$1,'Multipliers and Adjustments'!$A$70:$I$86,TRUNC(COLUMN(G$2)/5)+2,FALSE)*SUMIFS('IEA-MethaneAbatement-US'!$M:$M,'IEA-MethaneAbatement-US'!$N:$N,"&lt;"&amp;$B44,'IEA-MethaneAbatement-US'!$N:$N,"&gt;="&amp;$A44,'IEA-MethaneAbatement-US'!$L:$L,$D$1)))*'State Downscaling Multipliers'!$B$7*(1+'EPA to IEA Scaling'!K$10)</f>
        <v>0</v>
      </c>
      <c r="H44" s="105">
        <f>((VLOOKUP($B$1,'Multipliers and Adjustments'!$A$70:$I$86,TRUNC(COLUMN(H$2)/5)+2,FALSE)*SUMIFS('IEA-MethaneAbatement-US'!$M:$M,'IEA-MethaneAbatement-US'!$N:$N,"&lt;"&amp;$B44,'IEA-MethaneAbatement-US'!$N:$N,"&gt;="&amp;$A44,'IEA-MethaneAbatement-US'!$L:$L,$B$1))+(VLOOKUP($C$1,'Multipliers and Adjustments'!$A$70:$I$86,TRUNC(COLUMN(H$2)/5)+2,FALSE)*SUMIFS('IEA-MethaneAbatement-US'!$M:$M,'IEA-MethaneAbatement-US'!$N:$N,"&lt;"&amp;$B44,'IEA-MethaneAbatement-US'!$N:$N,"&gt;="&amp;$A44,'IEA-MethaneAbatement-US'!$L:$L,$C$1))+(VLOOKUP($D$1,'Multipliers and Adjustments'!$A$70:$I$86,TRUNC(COLUMN(H$2)/5)+2,FALSE)*SUMIFS('IEA-MethaneAbatement-US'!$M:$M,'IEA-MethaneAbatement-US'!$N:$N,"&lt;"&amp;$B44,'IEA-MethaneAbatement-US'!$N:$N,"&gt;="&amp;$A44,'IEA-MethaneAbatement-US'!$L:$L,$D$1)))*'State Downscaling Multipliers'!$B$7*(1+'EPA to IEA Scaling'!L$10)</f>
        <v>0</v>
      </c>
      <c r="I44" s="2">
        <f>((VLOOKUP($B$1,'Multipliers and Adjustments'!$A$70:$I$86,TRUNC(COLUMN(I$2)/5)+2,FALSE)*SUMIFS('IEA-MethaneAbatement-US'!$M:$M,'IEA-MethaneAbatement-US'!$N:$N,"&lt;"&amp;$B44,'IEA-MethaneAbatement-US'!$N:$N,"&gt;="&amp;$A44,'IEA-MethaneAbatement-US'!$L:$L,$B$1))+(VLOOKUP($C$1,'Multipliers and Adjustments'!$A$70:$I$86,TRUNC(COLUMN(I$2)/5)+2,FALSE)*SUMIFS('IEA-MethaneAbatement-US'!$M:$M,'IEA-MethaneAbatement-US'!$N:$N,"&lt;"&amp;$B44,'IEA-MethaneAbatement-US'!$N:$N,"&gt;="&amp;$A44,'IEA-MethaneAbatement-US'!$L:$L,$C$1))+(VLOOKUP($D$1,'Multipliers and Adjustments'!$A$70:$I$86,TRUNC(COLUMN(I$2)/5)+2,FALSE)*SUMIFS('IEA-MethaneAbatement-US'!$M:$M,'IEA-MethaneAbatement-US'!$N:$N,"&lt;"&amp;$B44,'IEA-MethaneAbatement-US'!$N:$N,"&gt;="&amp;$A44,'IEA-MethaneAbatement-US'!$L:$L,$D$1)))*'State Downscaling Multipliers'!$B$7*(1+'EPA to IEA Scaling'!M$10)</f>
        <v>0</v>
      </c>
      <c r="J44" s="2">
        <f>((VLOOKUP($B$1,'Multipliers and Adjustments'!$A$70:$I$86,TRUNC(COLUMN(J$2)/5)+2,FALSE)*SUMIFS('IEA-MethaneAbatement-US'!$M:$M,'IEA-MethaneAbatement-US'!$N:$N,"&lt;"&amp;$B44,'IEA-MethaneAbatement-US'!$N:$N,"&gt;="&amp;$A44,'IEA-MethaneAbatement-US'!$L:$L,$B$1))+(VLOOKUP($C$1,'Multipliers and Adjustments'!$A$70:$I$86,TRUNC(COLUMN(J$2)/5)+2,FALSE)*SUMIFS('IEA-MethaneAbatement-US'!$M:$M,'IEA-MethaneAbatement-US'!$N:$N,"&lt;"&amp;$B44,'IEA-MethaneAbatement-US'!$N:$N,"&gt;="&amp;$A44,'IEA-MethaneAbatement-US'!$L:$L,$C$1))+(VLOOKUP($D$1,'Multipliers and Adjustments'!$A$70:$I$86,TRUNC(COLUMN(J$2)/5)+2,FALSE)*SUMIFS('IEA-MethaneAbatement-US'!$M:$M,'IEA-MethaneAbatement-US'!$N:$N,"&lt;"&amp;$B44,'IEA-MethaneAbatement-US'!$N:$N,"&gt;="&amp;$A44,'IEA-MethaneAbatement-US'!$L:$L,$D$1)))*'State Downscaling Multipliers'!$B$7*(1+'EPA to IEA Scaling'!N$10)</f>
        <v>0</v>
      </c>
      <c r="K44" s="2">
        <f>((VLOOKUP($B$1,'Multipliers and Adjustments'!$A$70:$I$86,TRUNC(COLUMN(K$2)/5)+2,FALSE)*SUMIFS('IEA-MethaneAbatement-US'!$M:$M,'IEA-MethaneAbatement-US'!$N:$N,"&lt;"&amp;$B44,'IEA-MethaneAbatement-US'!$N:$N,"&gt;="&amp;$A44,'IEA-MethaneAbatement-US'!$L:$L,$B$1))+(VLOOKUP($C$1,'Multipliers and Adjustments'!$A$70:$I$86,TRUNC(COLUMN(K$2)/5)+2,FALSE)*SUMIFS('IEA-MethaneAbatement-US'!$M:$M,'IEA-MethaneAbatement-US'!$N:$N,"&lt;"&amp;$B44,'IEA-MethaneAbatement-US'!$N:$N,"&gt;="&amp;$A44,'IEA-MethaneAbatement-US'!$L:$L,$C$1))+(VLOOKUP($D$1,'Multipliers and Adjustments'!$A$70:$I$86,TRUNC(COLUMN(K$2)/5)+2,FALSE)*SUMIFS('IEA-MethaneAbatement-US'!$M:$M,'IEA-MethaneAbatement-US'!$N:$N,"&lt;"&amp;$B44,'IEA-MethaneAbatement-US'!$N:$N,"&gt;="&amp;$A44,'IEA-MethaneAbatement-US'!$L:$L,$D$1)))*'State Downscaling Multipliers'!$B$7*(1+'EPA to IEA Scaling'!O$10)</f>
        <v>0</v>
      </c>
      <c r="L44" s="2">
        <f>((VLOOKUP($B$1,'Multipliers and Adjustments'!$A$70:$I$86,TRUNC(COLUMN(L$2)/5)+2,FALSE)*SUMIFS('IEA-MethaneAbatement-US'!$M:$M,'IEA-MethaneAbatement-US'!$N:$N,"&lt;"&amp;$B44,'IEA-MethaneAbatement-US'!$N:$N,"&gt;="&amp;$A44,'IEA-MethaneAbatement-US'!$L:$L,$B$1))+(VLOOKUP($C$1,'Multipliers and Adjustments'!$A$70:$I$86,TRUNC(COLUMN(L$2)/5)+2,FALSE)*SUMIFS('IEA-MethaneAbatement-US'!$M:$M,'IEA-MethaneAbatement-US'!$N:$N,"&lt;"&amp;$B44,'IEA-MethaneAbatement-US'!$N:$N,"&gt;="&amp;$A44,'IEA-MethaneAbatement-US'!$L:$L,$C$1))+(VLOOKUP($D$1,'Multipliers and Adjustments'!$A$70:$I$86,TRUNC(COLUMN(L$2)/5)+2,FALSE)*SUMIFS('IEA-MethaneAbatement-US'!$M:$M,'IEA-MethaneAbatement-US'!$N:$N,"&lt;"&amp;$B44,'IEA-MethaneAbatement-US'!$N:$N,"&gt;="&amp;$A44,'IEA-MethaneAbatement-US'!$L:$L,$D$1)))*'State Downscaling Multipliers'!$B$7*(1+'EPA to IEA Scaling'!P$10)</f>
        <v>0</v>
      </c>
      <c r="M44" s="105">
        <f>((VLOOKUP($B$1,'Multipliers and Adjustments'!$A$70:$I$86,TRUNC(COLUMN(M$2)/5)+2,FALSE)*SUMIFS('IEA-MethaneAbatement-US'!$M:$M,'IEA-MethaneAbatement-US'!$N:$N,"&lt;"&amp;$B44,'IEA-MethaneAbatement-US'!$N:$N,"&gt;="&amp;$A44,'IEA-MethaneAbatement-US'!$L:$L,$B$1))+(VLOOKUP($C$1,'Multipliers and Adjustments'!$A$70:$I$86,TRUNC(COLUMN(M$2)/5)+2,FALSE)*SUMIFS('IEA-MethaneAbatement-US'!$M:$M,'IEA-MethaneAbatement-US'!$N:$N,"&lt;"&amp;$B44,'IEA-MethaneAbatement-US'!$N:$N,"&gt;="&amp;$A44,'IEA-MethaneAbatement-US'!$L:$L,$C$1))+(VLOOKUP($D$1,'Multipliers and Adjustments'!$A$70:$I$86,TRUNC(COLUMN(M$2)/5)+2,FALSE)*SUMIFS('IEA-MethaneAbatement-US'!$M:$M,'IEA-MethaneAbatement-US'!$N:$N,"&lt;"&amp;$B44,'IEA-MethaneAbatement-US'!$N:$N,"&gt;="&amp;$A44,'IEA-MethaneAbatement-US'!$L:$L,$D$1)))*'State Downscaling Multipliers'!$B$7*(1+'EPA to IEA Scaling'!Q$10)</f>
        <v>0</v>
      </c>
      <c r="N44" s="2">
        <f>((VLOOKUP($B$1,'Multipliers and Adjustments'!$A$70:$I$86,TRUNC(COLUMN(N$2)/5)+2,FALSE)*SUMIFS('IEA-MethaneAbatement-US'!$M:$M,'IEA-MethaneAbatement-US'!$N:$N,"&lt;"&amp;$B44,'IEA-MethaneAbatement-US'!$N:$N,"&gt;="&amp;$A44,'IEA-MethaneAbatement-US'!$L:$L,$B$1))+(VLOOKUP($C$1,'Multipliers and Adjustments'!$A$70:$I$86,TRUNC(COLUMN(N$2)/5)+2,FALSE)*SUMIFS('IEA-MethaneAbatement-US'!$M:$M,'IEA-MethaneAbatement-US'!$N:$N,"&lt;"&amp;$B44,'IEA-MethaneAbatement-US'!$N:$N,"&gt;="&amp;$A44,'IEA-MethaneAbatement-US'!$L:$L,$C$1))+(VLOOKUP($D$1,'Multipliers and Adjustments'!$A$70:$I$86,TRUNC(COLUMN(N$2)/5)+2,FALSE)*SUMIFS('IEA-MethaneAbatement-US'!$M:$M,'IEA-MethaneAbatement-US'!$N:$N,"&lt;"&amp;$B44,'IEA-MethaneAbatement-US'!$N:$N,"&gt;="&amp;$A44,'IEA-MethaneAbatement-US'!$L:$L,$D$1)))*'State Downscaling Multipliers'!$B$7*(1+'EPA to IEA Scaling'!R$10)</f>
        <v>0</v>
      </c>
      <c r="O44" s="2">
        <f>((VLOOKUP($B$1,'Multipliers and Adjustments'!$A$70:$I$86,TRUNC(COLUMN(O$2)/5)+2,FALSE)*SUMIFS('IEA-MethaneAbatement-US'!$M:$M,'IEA-MethaneAbatement-US'!$N:$N,"&lt;"&amp;$B44,'IEA-MethaneAbatement-US'!$N:$N,"&gt;="&amp;$A44,'IEA-MethaneAbatement-US'!$L:$L,$B$1))+(VLOOKUP($C$1,'Multipliers and Adjustments'!$A$70:$I$86,TRUNC(COLUMN(O$2)/5)+2,FALSE)*SUMIFS('IEA-MethaneAbatement-US'!$M:$M,'IEA-MethaneAbatement-US'!$N:$N,"&lt;"&amp;$B44,'IEA-MethaneAbatement-US'!$N:$N,"&gt;="&amp;$A44,'IEA-MethaneAbatement-US'!$L:$L,$C$1))+(VLOOKUP($D$1,'Multipliers and Adjustments'!$A$70:$I$86,TRUNC(COLUMN(O$2)/5)+2,FALSE)*SUMIFS('IEA-MethaneAbatement-US'!$M:$M,'IEA-MethaneAbatement-US'!$N:$N,"&lt;"&amp;$B44,'IEA-MethaneAbatement-US'!$N:$N,"&gt;="&amp;$A44,'IEA-MethaneAbatement-US'!$L:$L,$D$1)))*'State Downscaling Multipliers'!$B$7*(1+'EPA to IEA Scaling'!S$10)</f>
        <v>0</v>
      </c>
      <c r="P44" s="2">
        <f>((VLOOKUP($B$1,'Multipliers and Adjustments'!$A$70:$I$86,TRUNC(COLUMN(P$2)/5)+2,FALSE)*SUMIFS('IEA-MethaneAbatement-US'!$M:$M,'IEA-MethaneAbatement-US'!$N:$N,"&lt;"&amp;$B44,'IEA-MethaneAbatement-US'!$N:$N,"&gt;="&amp;$A44,'IEA-MethaneAbatement-US'!$L:$L,$B$1))+(VLOOKUP($C$1,'Multipliers and Adjustments'!$A$70:$I$86,TRUNC(COLUMN(P$2)/5)+2,FALSE)*SUMIFS('IEA-MethaneAbatement-US'!$M:$M,'IEA-MethaneAbatement-US'!$N:$N,"&lt;"&amp;$B44,'IEA-MethaneAbatement-US'!$N:$N,"&gt;="&amp;$A44,'IEA-MethaneAbatement-US'!$L:$L,$C$1))+(VLOOKUP($D$1,'Multipliers and Adjustments'!$A$70:$I$86,TRUNC(COLUMN(P$2)/5)+2,FALSE)*SUMIFS('IEA-MethaneAbatement-US'!$M:$M,'IEA-MethaneAbatement-US'!$N:$N,"&lt;"&amp;$B44,'IEA-MethaneAbatement-US'!$N:$N,"&gt;="&amp;$A44,'IEA-MethaneAbatement-US'!$L:$L,$D$1)))*'State Downscaling Multipliers'!$B$7*(1+'EPA to IEA Scaling'!T$10)</f>
        <v>0</v>
      </c>
      <c r="Q44" s="2">
        <f>((VLOOKUP($B$1,'Multipliers and Adjustments'!$A$70:$I$86,TRUNC(COLUMN(Q$2)/5)+2,FALSE)*SUMIFS('IEA-MethaneAbatement-US'!$M:$M,'IEA-MethaneAbatement-US'!$N:$N,"&lt;"&amp;$B44,'IEA-MethaneAbatement-US'!$N:$N,"&gt;="&amp;$A44,'IEA-MethaneAbatement-US'!$L:$L,$B$1))+(VLOOKUP($C$1,'Multipliers and Adjustments'!$A$70:$I$86,TRUNC(COLUMN(Q$2)/5)+2,FALSE)*SUMIFS('IEA-MethaneAbatement-US'!$M:$M,'IEA-MethaneAbatement-US'!$N:$N,"&lt;"&amp;$B44,'IEA-MethaneAbatement-US'!$N:$N,"&gt;="&amp;$A44,'IEA-MethaneAbatement-US'!$L:$L,$C$1))+(VLOOKUP($D$1,'Multipliers and Adjustments'!$A$70:$I$86,TRUNC(COLUMN(Q$2)/5)+2,FALSE)*SUMIFS('IEA-MethaneAbatement-US'!$M:$M,'IEA-MethaneAbatement-US'!$N:$N,"&lt;"&amp;$B44,'IEA-MethaneAbatement-US'!$N:$N,"&gt;="&amp;$A44,'IEA-MethaneAbatement-US'!$L:$L,$D$1)))*'State Downscaling Multipliers'!$B$7*(1+'EPA to IEA Scaling'!U$10)</f>
        <v>0</v>
      </c>
      <c r="R44" s="105">
        <f>((VLOOKUP($B$1,'Multipliers and Adjustments'!$A$70:$I$86,TRUNC(COLUMN(R$2)/5)+2,FALSE)*SUMIFS('IEA-MethaneAbatement-US'!$M:$M,'IEA-MethaneAbatement-US'!$N:$N,"&lt;"&amp;$B44,'IEA-MethaneAbatement-US'!$N:$N,"&gt;="&amp;$A44,'IEA-MethaneAbatement-US'!$L:$L,$B$1))+(VLOOKUP($C$1,'Multipliers and Adjustments'!$A$70:$I$86,TRUNC(COLUMN(R$2)/5)+2,FALSE)*SUMIFS('IEA-MethaneAbatement-US'!$M:$M,'IEA-MethaneAbatement-US'!$N:$N,"&lt;"&amp;$B44,'IEA-MethaneAbatement-US'!$N:$N,"&gt;="&amp;$A44,'IEA-MethaneAbatement-US'!$L:$L,$C$1))+(VLOOKUP($D$1,'Multipliers and Adjustments'!$A$70:$I$86,TRUNC(COLUMN(R$2)/5)+2,FALSE)*SUMIFS('IEA-MethaneAbatement-US'!$M:$M,'IEA-MethaneAbatement-US'!$N:$N,"&lt;"&amp;$B44,'IEA-MethaneAbatement-US'!$N:$N,"&gt;="&amp;$A44,'IEA-MethaneAbatement-US'!$L:$L,$D$1)))*'State Downscaling Multipliers'!$B$7*(1+'EPA to IEA Scaling'!V$10)</f>
        <v>0</v>
      </c>
      <c r="S44" s="2">
        <f>((VLOOKUP($B$1,'Multipliers and Adjustments'!$A$70:$I$86,TRUNC(COLUMN(S$2)/5)+2,FALSE)*SUMIFS('IEA-MethaneAbatement-US'!$M:$M,'IEA-MethaneAbatement-US'!$N:$N,"&lt;"&amp;$B44,'IEA-MethaneAbatement-US'!$N:$N,"&gt;="&amp;$A44,'IEA-MethaneAbatement-US'!$L:$L,$B$1))+(VLOOKUP($C$1,'Multipliers and Adjustments'!$A$70:$I$86,TRUNC(COLUMN(S$2)/5)+2,FALSE)*SUMIFS('IEA-MethaneAbatement-US'!$M:$M,'IEA-MethaneAbatement-US'!$N:$N,"&lt;"&amp;$B44,'IEA-MethaneAbatement-US'!$N:$N,"&gt;="&amp;$A44,'IEA-MethaneAbatement-US'!$L:$L,$C$1))+(VLOOKUP($D$1,'Multipliers and Adjustments'!$A$70:$I$86,TRUNC(COLUMN(S$2)/5)+2,FALSE)*SUMIFS('IEA-MethaneAbatement-US'!$M:$M,'IEA-MethaneAbatement-US'!$N:$N,"&lt;"&amp;$B44,'IEA-MethaneAbatement-US'!$N:$N,"&gt;="&amp;$A44,'IEA-MethaneAbatement-US'!$L:$L,$D$1)))*'State Downscaling Multipliers'!$B$7*(1+'EPA to IEA Scaling'!W$10)</f>
        <v>0</v>
      </c>
      <c r="T44" s="2">
        <f>((VLOOKUP($B$1,'Multipliers and Adjustments'!$A$70:$I$86,TRUNC(COLUMN(T$2)/5)+2,FALSE)*SUMIFS('IEA-MethaneAbatement-US'!$M:$M,'IEA-MethaneAbatement-US'!$N:$N,"&lt;"&amp;$B44,'IEA-MethaneAbatement-US'!$N:$N,"&gt;="&amp;$A44,'IEA-MethaneAbatement-US'!$L:$L,$B$1))+(VLOOKUP($C$1,'Multipliers and Adjustments'!$A$70:$I$86,TRUNC(COLUMN(T$2)/5)+2,FALSE)*SUMIFS('IEA-MethaneAbatement-US'!$M:$M,'IEA-MethaneAbatement-US'!$N:$N,"&lt;"&amp;$B44,'IEA-MethaneAbatement-US'!$N:$N,"&gt;="&amp;$A44,'IEA-MethaneAbatement-US'!$L:$L,$C$1))+(VLOOKUP($D$1,'Multipliers and Adjustments'!$A$70:$I$86,TRUNC(COLUMN(T$2)/5)+2,FALSE)*SUMIFS('IEA-MethaneAbatement-US'!$M:$M,'IEA-MethaneAbatement-US'!$N:$N,"&lt;"&amp;$B44,'IEA-MethaneAbatement-US'!$N:$N,"&gt;="&amp;$A44,'IEA-MethaneAbatement-US'!$L:$L,$D$1)))*'State Downscaling Multipliers'!$B$7*(1+'EPA to IEA Scaling'!X$10)</f>
        <v>0</v>
      </c>
      <c r="U44" s="2">
        <f>((VLOOKUP($B$1,'Multipliers and Adjustments'!$A$70:$I$86,TRUNC(COLUMN(U$2)/5)+2,FALSE)*SUMIFS('IEA-MethaneAbatement-US'!$M:$M,'IEA-MethaneAbatement-US'!$N:$N,"&lt;"&amp;$B44,'IEA-MethaneAbatement-US'!$N:$N,"&gt;="&amp;$A44,'IEA-MethaneAbatement-US'!$L:$L,$B$1))+(VLOOKUP($C$1,'Multipliers and Adjustments'!$A$70:$I$86,TRUNC(COLUMN(U$2)/5)+2,FALSE)*SUMIFS('IEA-MethaneAbatement-US'!$M:$M,'IEA-MethaneAbatement-US'!$N:$N,"&lt;"&amp;$B44,'IEA-MethaneAbatement-US'!$N:$N,"&gt;="&amp;$A44,'IEA-MethaneAbatement-US'!$L:$L,$C$1))+(VLOOKUP($D$1,'Multipliers and Adjustments'!$A$70:$I$86,TRUNC(COLUMN(U$2)/5)+2,FALSE)*SUMIFS('IEA-MethaneAbatement-US'!$M:$M,'IEA-MethaneAbatement-US'!$N:$N,"&lt;"&amp;$B44,'IEA-MethaneAbatement-US'!$N:$N,"&gt;="&amp;$A44,'IEA-MethaneAbatement-US'!$L:$L,$D$1)))*'State Downscaling Multipliers'!$B$7*(1+'EPA to IEA Scaling'!Y$10)</f>
        <v>0</v>
      </c>
      <c r="V44" s="2">
        <f>((VLOOKUP($B$1,'Multipliers and Adjustments'!$A$70:$I$86,TRUNC(COLUMN(V$2)/5)+2,FALSE)*SUMIFS('IEA-MethaneAbatement-US'!$M:$M,'IEA-MethaneAbatement-US'!$N:$N,"&lt;"&amp;$B44,'IEA-MethaneAbatement-US'!$N:$N,"&gt;="&amp;$A44,'IEA-MethaneAbatement-US'!$L:$L,$B$1))+(VLOOKUP($C$1,'Multipliers and Adjustments'!$A$70:$I$86,TRUNC(COLUMN(V$2)/5)+2,FALSE)*SUMIFS('IEA-MethaneAbatement-US'!$M:$M,'IEA-MethaneAbatement-US'!$N:$N,"&lt;"&amp;$B44,'IEA-MethaneAbatement-US'!$N:$N,"&gt;="&amp;$A44,'IEA-MethaneAbatement-US'!$L:$L,$C$1))+(VLOOKUP($D$1,'Multipliers and Adjustments'!$A$70:$I$86,TRUNC(COLUMN(V$2)/5)+2,FALSE)*SUMIFS('IEA-MethaneAbatement-US'!$M:$M,'IEA-MethaneAbatement-US'!$N:$N,"&lt;"&amp;$B44,'IEA-MethaneAbatement-US'!$N:$N,"&gt;="&amp;$A44,'IEA-MethaneAbatement-US'!$L:$L,$D$1)))*'State Downscaling Multipliers'!$B$7*(1+'EPA to IEA Scaling'!Z$10)</f>
        <v>0</v>
      </c>
      <c r="W44" s="105">
        <f>((VLOOKUP($B$1,'Multipliers and Adjustments'!$A$70:$I$86,TRUNC(COLUMN(W$2)/5)+2,FALSE)*SUMIFS('IEA-MethaneAbatement-US'!$M:$M,'IEA-MethaneAbatement-US'!$N:$N,"&lt;"&amp;$B44,'IEA-MethaneAbatement-US'!$N:$N,"&gt;="&amp;$A44,'IEA-MethaneAbatement-US'!$L:$L,$B$1))+(VLOOKUP($C$1,'Multipliers and Adjustments'!$A$70:$I$86,TRUNC(COLUMN(W$2)/5)+2,FALSE)*SUMIFS('IEA-MethaneAbatement-US'!$M:$M,'IEA-MethaneAbatement-US'!$N:$N,"&lt;"&amp;$B44,'IEA-MethaneAbatement-US'!$N:$N,"&gt;="&amp;$A44,'IEA-MethaneAbatement-US'!$L:$L,$C$1))+(VLOOKUP($D$1,'Multipliers and Adjustments'!$A$70:$I$86,TRUNC(COLUMN(W$2)/5)+2,FALSE)*SUMIFS('IEA-MethaneAbatement-US'!$M:$M,'IEA-MethaneAbatement-US'!$N:$N,"&lt;"&amp;$B44,'IEA-MethaneAbatement-US'!$N:$N,"&gt;="&amp;$A44,'IEA-MethaneAbatement-US'!$L:$L,$D$1)))*'State Downscaling Multipliers'!$B$7*(1+'EPA to IEA Scaling'!AA$10)</f>
        <v>0</v>
      </c>
      <c r="X44" s="2">
        <f>((VLOOKUP($B$1,'Multipliers and Adjustments'!$A$70:$I$86,TRUNC(COLUMN(X$2)/5)+2,FALSE)*SUMIFS('IEA-MethaneAbatement-US'!$M:$M,'IEA-MethaneAbatement-US'!$N:$N,"&lt;"&amp;$B44,'IEA-MethaneAbatement-US'!$N:$N,"&gt;="&amp;$A44,'IEA-MethaneAbatement-US'!$L:$L,$B$1))+(VLOOKUP($C$1,'Multipliers and Adjustments'!$A$70:$I$86,TRUNC(COLUMN(X$2)/5)+2,FALSE)*SUMIFS('IEA-MethaneAbatement-US'!$M:$M,'IEA-MethaneAbatement-US'!$N:$N,"&lt;"&amp;$B44,'IEA-MethaneAbatement-US'!$N:$N,"&gt;="&amp;$A44,'IEA-MethaneAbatement-US'!$L:$L,$C$1))+(VLOOKUP($D$1,'Multipliers and Adjustments'!$A$70:$I$86,TRUNC(COLUMN(X$2)/5)+2,FALSE)*SUMIFS('IEA-MethaneAbatement-US'!$M:$M,'IEA-MethaneAbatement-US'!$N:$N,"&lt;"&amp;$B44,'IEA-MethaneAbatement-US'!$N:$N,"&gt;="&amp;$A44,'IEA-MethaneAbatement-US'!$L:$L,$D$1)))*'State Downscaling Multipliers'!$B$7*(1+'EPA to IEA Scaling'!AB$10)</f>
        <v>0</v>
      </c>
      <c r="Y44" s="2">
        <f>((VLOOKUP($B$1,'Multipliers and Adjustments'!$A$70:$I$86,TRUNC(COLUMN(Y$2)/5)+2,FALSE)*SUMIFS('IEA-MethaneAbatement-US'!$M:$M,'IEA-MethaneAbatement-US'!$N:$N,"&lt;"&amp;$B44,'IEA-MethaneAbatement-US'!$N:$N,"&gt;="&amp;$A44,'IEA-MethaneAbatement-US'!$L:$L,$B$1))+(VLOOKUP($C$1,'Multipliers and Adjustments'!$A$70:$I$86,TRUNC(COLUMN(Y$2)/5)+2,FALSE)*SUMIFS('IEA-MethaneAbatement-US'!$M:$M,'IEA-MethaneAbatement-US'!$N:$N,"&lt;"&amp;$B44,'IEA-MethaneAbatement-US'!$N:$N,"&gt;="&amp;$A44,'IEA-MethaneAbatement-US'!$L:$L,$C$1))+(VLOOKUP($D$1,'Multipliers and Adjustments'!$A$70:$I$86,TRUNC(COLUMN(Y$2)/5)+2,FALSE)*SUMIFS('IEA-MethaneAbatement-US'!$M:$M,'IEA-MethaneAbatement-US'!$N:$N,"&lt;"&amp;$B44,'IEA-MethaneAbatement-US'!$N:$N,"&gt;="&amp;$A44,'IEA-MethaneAbatement-US'!$L:$L,$D$1)))*'State Downscaling Multipliers'!$B$7*(1+'EPA to IEA Scaling'!AC$10)</f>
        <v>0</v>
      </c>
      <c r="Z44" s="2">
        <f>((VLOOKUP($B$1,'Multipliers and Adjustments'!$A$70:$I$86,TRUNC(COLUMN(Z$2)/5)+2,FALSE)*SUMIFS('IEA-MethaneAbatement-US'!$M:$M,'IEA-MethaneAbatement-US'!$N:$N,"&lt;"&amp;$B44,'IEA-MethaneAbatement-US'!$N:$N,"&gt;="&amp;$A44,'IEA-MethaneAbatement-US'!$L:$L,$B$1))+(VLOOKUP($C$1,'Multipliers and Adjustments'!$A$70:$I$86,TRUNC(COLUMN(Z$2)/5)+2,FALSE)*SUMIFS('IEA-MethaneAbatement-US'!$M:$M,'IEA-MethaneAbatement-US'!$N:$N,"&lt;"&amp;$B44,'IEA-MethaneAbatement-US'!$N:$N,"&gt;="&amp;$A44,'IEA-MethaneAbatement-US'!$L:$L,$C$1))+(VLOOKUP($D$1,'Multipliers and Adjustments'!$A$70:$I$86,TRUNC(COLUMN(Z$2)/5)+2,FALSE)*SUMIFS('IEA-MethaneAbatement-US'!$M:$M,'IEA-MethaneAbatement-US'!$N:$N,"&lt;"&amp;$B44,'IEA-MethaneAbatement-US'!$N:$N,"&gt;="&amp;$A44,'IEA-MethaneAbatement-US'!$L:$L,$D$1)))*'State Downscaling Multipliers'!$B$7*(1+'EPA to IEA Scaling'!AD$10)</f>
        <v>0</v>
      </c>
      <c r="AA44" s="2">
        <f>((VLOOKUP($B$1,'Multipliers and Adjustments'!$A$70:$I$86,TRUNC(COLUMN(AA$2)/5)+2,FALSE)*SUMIFS('IEA-MethaneAbatement-US'!$M:$M,'IEA-MethaneAbatement-US'!$N:$N,"&lt;"&amp;$B44,'IEA-MethaneAbatement-US'!$N:$N,"&gt;="&amp;$A44,'IEA-MethaneAbatement-US'!$L:$L,$B$1))+(VLOOKUP($C$1,'Multipliers and Adjustments'!$A$70:$I$86,TRUNC(COLUMN(AA$2)/5)+2,FALSE)*SUMIFS('IEA-MethaneAbatement-US'!$M:$M,'IEA-MethaneAbatement-US'!$N:$N,"&lt;"&amp;$B44,'IEA-MethaneAbatement-US'!$N:$N,"&gt;="&amp;$A44,'IEA-MethaneAbatement-US'!$L:$L,$C$1))+(VLOOKUP($D$1,'Multipliers and Adjustments'!$A$70:$I$86,TRUNC(COLUMN(AA$2)/5)+2,FALSE)*SUMIFS('IEA-MethaneAbatement-US'!$M:$M,'IEA-MethaneAbatement-US'!$N:$N,"&lt;"&amp;$B44,'IEA-MethaneAbatement-US'!$N:$N,"&gt;="&amp;$A44,'IEA-MethaneAbatement-US'!$L:$L,$D$1)))*'State Downscaling Multipliers'!$B$7*(1+'EPA to IEA Scaling'!AE$10)</f>
        <v>0</v>
      </c>
      <c r="AB44" s="105">
        <f>((VLOOKUP($B$1,'Multipliers and Adjustments'!$A$70:$I$86,TRUNC(COLUMN(AB$2)/5)+2,FALSE)*SUMIFS('IEA-MethaneAbatement-US'!$M:$M,'IEA-MethaneAbatement-US'!$N:$N,"&lt;"&amp;$B44,'IEA-MethaneAbatement-US'!$N:$N,"&gt;="&amp;$A44,'IEA-MethaneAbatement-US'!$L:$L,$B$1))+(VLOOKUP($C$1,'Multipliers and Adjustments'!$A$70:$I$86,TRUNC(COLUMN(AB$2)/5)+2,FALSE)*SUMIFS('IEA-MethaneAbatement-US'!$M:$M,'IEA-MethaneAbatement-US'!$N:$N,"&lt;"&amp;$B44,'IEA-MethaneAbatement-US'!$N:$N,"&gt;="&amp;$A44,'IEA-MethaneAbatement-US'!$L:$L,$C$1))+(VLOOKUP($D$1,'Multipliers and Adjustments'!$A$70:$I$86,TRUNC(COLUMN(AB$2)/5)+2,FALSE)*SUMIFS('IEA-MethaneAbatement-US'!$M:$M,'IEA-MethaneAbatement-US'!$N:$N,"&lt;"&amp;$B44,'IEA-MethaneAbatement-US'!$N:$N,"&gt;="&amp;$A44,'IEA-MethaneAbatement-US'!$L:$L,$D$1)))*'State Downscaling Multipliers'!$B$7*(1+'EPA to IEA Scaling'!AF$10)</f>
        <v>0</v>
      </c>
      <c r="AC44" s="2">
        <f>((VLOOKUP($B$1,'Multipliers and Adjustments'!$A$70:$I$86,TRUNC(COLUMN(AC$2)/5)+2,FALSE)*SUMIFS('IEA-MethaneAbatement-US'!$M:$M,'IEA-MethaneAbatement-US'!$N:$N,"&lt;"&amp;$B44,'IEA-MethaneAbatement-US'!$N:$N,"&gt;="&amp;$A44,'IEA-MethaneAbatement-US'!$L:$L,$B$1))+(VLOOKUP($C$1,'Multipliers and Adjustments'!$A$70:$I$86,TRUNC(COLUMN(AC$2)/5)+2,FALSE)*SUMIFS('IEA-MethaneAbatement-US'!$M:$M,'IEA-MethaneAbatement-US'!$N:$N,"&lt;"&amp;$B44,'IEA-MethaneAbatement-US'!$N:$N,"&gt;="&amp;$A44,'IEA-MethaneAbatement-US'!$L:$L,$C$1))+(VLOOKUP($D$1,'Multipliers and Adjustments'!$A$70:$I$86,TRUNC(COLUMN(AC$2)/5)+2,FALSE)*SUMIFS('IEA-MethaneAbatement-US'!$M:$M,'IEA-MethaneAbatement-US'!$N:$N,"&lt;"&amp;$B44,'IEA-MethaneAbatement-US'!$N:$N,"&gt;="&amp;$A44,'IEA-MethaneAbatement-US'!$L:$L,$D$1)))*'State Downscaling Multipliers'!$B$7*(1+'EPA to IEA Scaling'!AG$10)</f>
        <v>0</v>
      </c>
      <c r="AD44" s="2">
        <f>((VLOOKUP($B$1,'Multipliers and Adjustments'!$A$70:$I$86,TRUNC(COLUMN(AD$2)/5)+2,FALSE)*SUMIFS('IEA-MethaneAbatement-US'!$M:$M,'IEA-MethaneAbatement-US'!$N:$N,"&lt;"&amp;$B44,'IEA-MethaneAbatement-US'!$N:$N,"&gt;="&amp;$A44,'IEA-MethaneAbatement-US'!$L:$L,$B$1))+(VLOOKUP($C$1,'Multipliers and Adjustments'!$A$70:$I$86,TRUNC(COLUMN(AD$2)/5)+2,FALSE)*SUMIFS('IEA-MethaneAbatement-US'!$M:$M,'IEA-MethaneAbatement-US'!$N:$N,"&lt;"&amp;$B44,'IEA-MethaneAbatement-US'!$N:$N,"&gt;="&amp;$A44,'IEA-MethaneAbatement-US'!$L:$L,$C$1))+(VLOOKUP($D$1,'Multipliers and Adjustments'!$A$70:$I$86,TRUNC(COLUMN(AD$2)/5)+2,FALSE)*SUMIFS('IEA-MethaneAbatement-US'!$M:$M,'IEA-MethaneAbatement-US'!$N:$N,"&lt;"&amp;$B44,'IEA-MethaneAbatement-US'!$N:$N,"&gt;="&amp;$A44,'IEA-MethaneAbatement-US'!$L:$L,$D$1)))*'State Downscaling Multipliers'!$B$7*(1+'EPA to IEA Scaling'!AH$10)</f>
        <v>0</v>
      </c>
      <c r="AE44" s="2">
        <f>((VLOOKUP($B$1,'Multipliers and Adjustments'!$A$70:$I$86,TRUNC(COLUMN(AE$2)/5)+2,FALSE)*SUMIFS('IEA-MethaneAbatement-US'!$M:$M,'IEA-MethaneAbatement-US'!$N:$N,"&lt;"&amp;$B44,'IEA-MethaneAbatement-US'!$N:$N,"&gt;="&amp;$A44,'IEA-MethaneAbatement-US'!$L:$L,$B$1))+(VLOOKUP($C$1,'Multipliers and Adjustments'!$A$70:$I$86,TRUNC(COLUMN(AE$2)/5)+2,FALSE)*SUMIFS('IEA-MethaneAbatement-US'!$M:$M,'IEA-MethaneAbatement-US'!$N:$N,"&lt;"&amp;$B44,'IEA-MethaneAbatement-US'!$N:$N,"&gt;="&amp;$A44,'IEA-MethaneAbatement-US'!$L:$L,$C$1))+(VLOOKUP($D$1,'Multipliers and Adjustments'!$A$70:$I$86,TRUNC(COLUMN(AE$2)/5)+2,FALSE)*SUMIFS('IEA-MethaneAbatement-US'!$M:$M,'IEA-MethaneAbatement-US'!$N:$N,"&lt;"&amp;$B44,'IEA-MethaneAbatement-US'!$N:$N,"&gt;="&amp;$A44,'IEA-MethaneAbatement-US'!$L:$L,$D$1)))*'State Downscaling Multipliers'!$B$7*(1+'EPA to IEA Scaling'!AI$10)</f>
        <v>0</v>
      </c>
      <c r="AF44" s="2">
        <f>((VLOOKUP($B$1,'Multipliers and Adjustments'!$A$70:$I$86,TRUNC(COLUMN(AF$2)/5)+2,FALSE)*SUMIFS('IEA-MethaneAbatement-US'!$M:$M,'IEA-MethaneAbatement-US'!$N:$N,"&lt;"&amp;$B44,'IEA-MethaneAbatement-US'!$N:$N,"&gt;="&amp;$A44,'IEA-MethaneAbatement-US'!$L:$L,$B$1))+(VLOOKUP($C$1,'Multipliers and Adjustments'!$A$70:$I$86,TRUNC(COLUMN(AF$2)/5)+2,FALSE)*SUMIFS('IEA-MethaneAbatement-US'!$M:$M,'IEA-MethaneAbatement-US'!$N:$N,"&lt;"&amp;$B44,'IEA-MethaneAbatement-US'!$N:$N,"&gt;="&amp;$A44,'IEA-MethaneAbatement-US'!$L:$L,$C$1))+(VLOOKUP($D$1,'Multipliers and Adjustments'!$A$70:$I$86,TRUNC(COLUMN(AF$2)/5)+2,FALSE)*SUMIFS('IEA-MethaneAbatement-US'!$M:$M,'IEA-MethaneAbatement-US'!$N:$N,"&lt;"&amp;$B44,'IEA-MethaneAbatement-US'!$N:$N,"&gt;="&amp;$A44,'IEA-MethaneAbatement-US'!$L:$L,$D$1)))*'State Downscaling Multipliers'!$B$7*(1+'EPA to IEA Scaling'!AJ$10)</f>
        <v>0</v>
      </c>
      <c r="AG44" s="105">
        <f>((VLOOKUP($B$1,'Multipliers and Adjustments'!$A$70:$I$86,TRUNC(COLUMN(AG$2)/5)+2,FALSE)*SUMIFS('IEA-MethaneAbatement-US'!$M:$M,'IEA-MethaneAbatement-US'!$N:$N,"&lt;"&amp;$B44,'IEA-MethaneAbatement-US'!$N:$N,"&gt;="&amp;$A44,'IEA-MethaneAbatement-US'!$L:$L,$B$1))+(VLOOKUP($C$1,'Multipliers and Adjustments'!$A$70:$I$86,TRUNC(COLUMN(AG$2)/5)+2,FALSE)*SUMIFS('IEA-MethaneAbatement-US'!$M:$M,'IEA-MethaneAbatement-US'!$N:$N,"&lt;"&amp;$B44,'IEA-MethaneAbatement-US'!$N:$N,"&gt;="&amp;$A44,'IEA-MethaneAbatement-US'!$L:$L,$C$1))+(VLOOKUP($D$1,'Multipliers and Adjustments'!$A$70:$I$86,TRUNC(COLUMN(AG$2)/5)+2,FALSE)*SUMIFS('IEA-MethaneAbatement-US'!$M:$M,'IEA-MethaneAbatement-US'!$N:$N,"&lt;"&amp;$B44,'IEA-MethaneAbatement-US'!$N:$N,"&gt;="&amp;$A44,'IEA-MethaneAbatement-US'!$L:$L,$D$1)))*'State Downscaling Multipliers'!$B$7*(1+'EPA to IEA Scaling'!AK$10)</f>
        <v>0</v>
      </c>
      <c r="AH44" s="2">
        <f>((VLOOKUP($B$1,'Multipliers and Adjustments'!$A$70:$I$86,TRUNC(COLUMN(AH$2)/5)+2,FALSE)*SUMIFS('IEA-MethaneAbatement-US'!$M:$M,'IEA-MethaneAbatement-US'!$N:$N,"&lt;"&amp;$B44,'IEA-MethaneAbatement-US'!$N:$N,"&gt;="&amp;$A44,'IEA-MethaneAbatement-US'!$L:$L,$B$1))+(VLOOKUP($C$1,'Multipliers and Adjustments'!$A$70:$I$86,TRUNC(COLUMN(AH$2)/5)+2,FALSE)*SUMIFS('IEA-MethaneAbatement-US'!$M:$M,'IEA-MethaneAbatement-US'!$N:$N,"&lt;"&amp;$B44,'IEA-MethaneAbatement-US'!$N:$N,"&gt;="&amp;$A44,'IEA-MethaneAbatement-US'!$L:$L,$C$1))+(VLOOKUP($D$1,'Multipliers and Adjustments'!$A$70:$I$86,TRUNC(COLUMN(AH$2)/5)+2,FALSE)*SUMIFS('IEA-MethaneAbatement-US'!$M:$M,'IEA-MethaneAbatement-US'!$N:$N,"&lt;"&amp;$B44,'IEA-MethaneAbatement-US'!$N:$N,"&gt;="&amp;$A44,'IEA-MethaneAbatement-US'!$L:$L,$D$1)))*'State Downscaling Multipliers'!$B$7*(1+'EPA to IEA Scaling'!AL$10)</f>
        <v>0</v>
      </c>
      <c r="AI44" s="2">
        <f>((VLOOKUP($B$1,'Multipliers and Adjustments'!$A$70:$I$86,TRUNC(COLUMN(AI$2)/5)+2,FALSE)*SUMIFS('IEA-MethaneAbatement-US'!$M:$M,'IEA-MethaneAbatement-US'!$N:$N,"&lt;"&amp;$B44,'IEA-MethaneAbatement-US'!$N:$N,"&gt;="&amp;$A44,'IEA-MethaneAbatement-US'!$L:$L,$B$1))+(VLOOKUP($C$1,'Multipliers and Adjustments'!$A$70:$I$86,TRUNC(COLUMN(AI$2)/5)+2,FALSE)*SUMIFS('IEA-MethaneAbatement-US'!$M:$M,'IEA-MethaneAbatement-US'!$N:$N,"&lt;"&amp;$B44,'IEA-MethaneAbatement-US'!$N:$N,"&gt;="&amp;$A44,'IEA-MethaneAbatement-US'!$L:$L,$C$1))+(VLOOKUP($D$1,'Multipliers and Adjustments'!$A$70:$I$86,TRUNC(COLUMN(AI$2)/5)+2,FALSE)*SUMIFS('IEA-MethaneAbatement-US'!$M:$M,'IEA-MethaneAbatement-US'!$N:$N,"&lt;"&amp;$B44,'IEA-MethaneAbatement-US'!$N:$N,"&gt;="&amp;$A44,'IEA-MethaneAbatement-US'!$L:$L,$D$1)))*'State Downscaling Multipliers'!$B$7*(1+'EPA to IEA Scaling'!AM$10)</f>
        <v>0</v>
      </c>
      <c r="AJ44" s="2">
        <f>((VLOOKUP($B$1,'Multipliers and Adjustments'!$A$70:$I$86,TRUNC(COLUMN(AJ$2)/5)+2,FALSE)*SUMIFS('IEA-MethaneAbatement-US'!$M:$M,'IEA-MethaneAbatement-US'!$N:$N,"&lt;"&amp;$B44,'IEA-MethaneAbatement-US'!$N:$N,"&gt;="&amp;$A44,'IEA-MethaneAbatement-US'!$L:$L,$B$1))+(VLOOKUP($C$1,'Multipliers and Adjustments'!$A$70:$I$86,TRUNC(COLUMN(AJ$2)/5)+2,FALSE)*SUMIFS('IEA-MethaneAbatement-US'!$M:$M,'IEA-MethaneAbatement-US'!$N:$N,"&lt;"&amp;$B44,'IEA-MethaneAbatement-US'!$N:$N,"&gt;="&amp;$A44,'IEA-MethaneAbatement-US'!$L:$L,$C$1))+(VLOOKUP($D$1,'Multipliers and Adjustments'!$A$70:$I$86,TRUNC(COLUMN(AJ$2)/5)+2,FALSE)*SUMIFS('IEA-MethaneAbatement-US'!$M:$M,'IEA-MethaneAbatement-US'!$N:$N,"&lt;"&amp;$B44,'IEA-MethaneAbatement-US'!$N:$N,"&gt;="&amp;$A44,'IEA-MethaneAbatement-US'!$L:$L,$D$1)))*'State Downscaling Multipliers'!$B$7*(1+'EPA to IEA Scaling'!AN$10)</f>
        <v>0</v>
      </c>
      <c r="AK44" s="2">
        <f>((VLOOKUP($B$1,'Multipliers and Adjustments'!$A$70:$I$86,TRUNC(COLUMN(AK$2)/5)+2,FALSE)*SUMIFS('IEA-MethaneAbatement-US'!$M:$M,'IEA-MethaneAbatement-US'!$N:$N,"&lt;"&amp;$B44,'IEA-MethaneAbatement-US'!$N:$N,"&gt;="&amp;$A44,'IEA-MethaneAbatement-US'!$L:$L,$B$1))+(VLOOKUP($C$1,'Multipliers and Adjustments'!$A$70:$I$86,TRUNC(COLUMN(AK$2)/5)+2,FALSE)*SUMIFS('IEA-MethaneAbatement-US'!$M:$M,'IEA-MethaneAbatement-US'!$N:$N,"&lt;"&amp;$B44,'IEA-MethaneAbatement-US'!$N:$N,"&gt;="&amp;$A44,'IEA-MethaneAbatement-US'!$L:$L,$C$1))+(VLOOKUP($D$1,'Multipliers and Adjustments'!$A$70:$I$86,TRUNC(COLUMN(AK$2)/5)+2,FALSE)*SUMIFS('IEA-MethaneAbatement-US'!$M:$M,'IEA-MethaneAbatement-US'!$N:$N,"&lt;"&amp;$B44,'IEA-MethaneAbatement-US'!$N:$N,"&gt;="&amp;$A44,'IEA-MethaneAbatement-US'!$L:$L,$D$1)))*'State Downscaling Multipliers'!$B$7*(1+'EPA to IEA Scaling'!AO$10)</f>
        <v>0</v>
      </c>
      <c r="AL44" s="105">
        <f>((VLOOKUP($B$1,'Multipliers and Adjustments'!$A$70:$I$86,TRUNC(COLUMN(AL$2)/5)+2,FALSE)*SUMIFS('IEA-MethaneAbatement-US'!$M:$M,'IEA-MethaneAbatement-US'!$N:$N,"&lt;"&amp;$B44,'IEA-MethaneAbatement-US'!$N:$N,"&gt;="&amp;$A44,'IEA-MethaneAbatement-US'!$L:$L,$B$1))+(VLOOKUP($C$1,'Multipliers and Adjustments'!$A$70:$I$86,TRUNC(COLUMN(AL$2)/5)+2,FALSE)*SUMIFS('IEA-MethaneAbatement-US'!$M:$M,'IEA-MethaneAbatement-US'!$N:$N,"&lt;"&amp;$B44,'IEA-MethaneAbatement-US'!$N:$N,"&gt;="&amp;$A44,'IEA-MethaneAbatement-US'!$L:$L,$C$1))+(VLOOKUP($D$1,'Multipliers and Adjustments'!$A$70:$I$86,TRUNC(COLUMN(AL$2)/5)+2,FALSE)*SUMIFS('IEA-MethaneAbatement-US'!$M:$M,'IEA-MethaneAbatement-US'!$N:$N,"&lt;"&amp;$B44,'IEA-MethaneAbatement-US'!$N:$N,"&gt;="&amp;$A44,'IEA-MethaneAbatement-US'!$L:$L,$D$1)))*'State Downscaling Multipliers'!$B$7*(1+'EPA to IEA Scaling'!AP$10)</f>
        <v>0</v>
      </c>
    </row>
    <row r="45" spans="1:38" ht="15.75" customHeight="1" x14ac:dyDescent="0.25">
      <c r="A45" s="49">
        <f t="shared" si="3"/>
        <v>100</v>
      </c>
      <c r="B45" s="49">
        <f t="shared" ref="B45:B74" si="5">A45+50</f>
        <v>150</v>
      </c>
      <c r="C45" s="105">
        <f>((VLOOKUP($B$1,'Multipliers and Adjustments'!$A$70:$I$86,TRUNC(COLUMN(C$2)/5)+2,FALSE)*SUMIFS('IEA-MethaneAbatement-US'!$M:$M,'IEA-MethaneAbatement-US'!$N:$N,"&lt;"&amp;$B45,'IEA-MethaneAbatement-US'!$N:$N,"&gt;="&amp;$A45,'IEA-MethaneAbatement-US'!$L:$L,$B$1))+(VLOOKUP($C$1,'Multipliers and Adjustments'!$A$70:$I$86,TRUNC(COLUMN(C$2)/5)+2,FALSE)*SUMIFS('IEA-MethaneAbatement-US'!$M:$M,'IEA-MethaneAbatement-US'!$N:$N,"&lt;"&amp;$B45,'IEA-MethaneAbatement-US'!$N:$N,"&gt;="&amp;$A45,'IEA-MethaneAbatement-US'!$L:$L,$C$1))+(VLOOKUP($D$1,'Multipliers and Adjustments'!$A$70:$I$86,TRUNC(COLUMN(C$2)/5)+2,FALSE)*SUMIFS('IEA-MethaneAbatement-US'!$M:$M,'IEA-MethaneAbatement-US'!$N:$N,"&lt;"&amp;$B45,'IEA-MethaneAbatement-US'!$N:$N,"&gt;="&amp;$A45,'IEA-MethaneAbatement-US'!$L:$L,$D$1)))*'State Downscaling Multipliers'!$B$7*(1+'EPA to IEA Scaling'!G$10)</f>
        <v>0</v>
      </c>
      <c r="D45" s="2">
        <f>((VLOOKUP($B$1,'Multipliers and Adjustments'!$A$70:$I$86,TRUNC(COLUMN(D$2)/5)+2,FALSE)*SUMIFS('IEA-MethaneAbatement-US'!$M:$M,'IEA-MethaneAbatement-US'!$N:$N,"&lt;"&amp;$B45,'IEA-MethaneAbatement-US'!$N:$N,"&gt;="&amp;$A45,'IEA-MethaneAbatement-US'!$L:$L,$B$1))+(VLOOKUP($C$1,'Multipliers and Adjustments'!$A$70:$I$86,TRUNC(COLUMN(D$2)/5)+2,FALSE)*SUMIFS('IEA-MethaneAbatement-US'!$M:$M,'IEA-MethaneAbatement-US'!$N:$N,"&lt;"&amp;$B45,'IEA-MethaneAbatement-US'!$N:$N,"&gt;="&amp;$A45,'IEA-MethaneAbatement-US'!$L:$L,$C$1))+(VLOOKUP($D$1,'Multipliers and Adjustments'!$A$70:$I$86,TRUNC(COLUMN(D$2)/5)+2,FALSE)*SUMIFS('IEA-MethaneAbatement-US'!$M:$M,'IEA-MethaneAbatement-US'!$N:$N,"&lt;"&amp;$B45,'IEA-MethaneAbatement-US'!$N:$N,"&gt;="&amp;$A45,'IEA-MethaneAbatement-US'!$L:$L,$D$1)))*'State Downscaling Multipliers'!$B$7*(1+'EPA to IEA Scaling'!H$10)</f>
        <v>0</v>
      </c>
      <c r="E45" s="2">
        <f>((VLOOKUP($B$1,'Multipliers and Adjustments'!$A$70:$I$86,TRUNC(COLUMN(E$2)/5)+2,FALSE)*SUMIFS('IEA-MethaneAbatement-US'!$M:$M,'IEA-MethaneAbatement-US'!$N:$N,"&lt;"&amp;$B45,'IEA-MethaneAbatement-US'!$N:$N,"&gt;="&amp;$A45,'IEA-MethaneAbatement-US'!$L:$L,$B$1))+(VLOOKUP($C$1,'Multipliers and Adjustments'!$A$70:$I$86,TRUNC(COLUMN(E$2)/5)+2,FALSE)*SUMIFS('IEA-MethaneAbatement-US'!$M:$M,'IEA-MethaneAbatement-US'!$N:$N,"&lt;"&amp;$B45,'IEA-MethaneAbatement-US'!$N:$N,"&gt;="&amp;$A45,'IEA-MethaneAbatement-US'!$L:$L,$C$1))+(VLOOKUP($D$1,'Multipliers and Adjustments'!$A$70:$I$86,TRUNC(COLUMN(E$2)/5)+2,FALSE)*SUMIFS('IEA-MethaneAbatement-US'!$M:$M,'IEA-MethaneAbatement-US'!$N:$N,"&lt;"&amp;$B45,'IEA-MethaneAbatement-US'!$N:$N,"&gt;="&amp;$A45,'IEA-MethaneAbatement-US'!$L:$L,$D$1)))*'State Downscaling Multipliers'!$B$7*(1+'EPA to IEA Scaling'!I$10)</f>
        <v>0</v>
      </c>
      <c r="F45" s="2">
        <f>((VLOOKUP($B$1,'Multipliers and Adjustments'!$A$70:$I$86,TRUNC(COLUMN(F$2)/5)+2,FALSE)*SUMIFS('IEA-MethaneAbatement-US'!$M:$M,'IEA-MethaneAbatement-US'!$N:$N,"&lt;"&amp;$B45,'IEA-MethaneAbatement-US'!$N:$N,"&gt;="&amp;$A45,'IEA-MethaneAbatement-US'!$L:$L,$B$1))+(VLOOKUP($C$1,'Multipliers and Adjustments'!$A$70:$I$86,TRUNC(COLUMN(F$2)/5)+2,FALSE)*SUMIFS('IEA-MethaneAbatement-US'!$M:$M,'IEA-MethaneAbatement-US'!$N:$N,"&lt;"&amp;$B45,'IEA-MethaneAbatement-US'!$N:$N,"&gt;="&amp;$A45,'IEA-MethaneAbatement-US'!$L:$L,$C$1))+(VLOOKUP($D$1,'Multipliers and Adjustments'!$A$70:$I$86,TRUNC(COLUMN(F$2)/5)+2,FALSE)*SUMIFS('IEA-MethaneAbatement-US'!$M:$M,'IEA-MethaneAbatement-US'!$N:$N,"&lt;"&amp;$B45,'IEA-MethaneAbatement-US'!$N:$N,"&gt;="&amp;$A45,'IEA-MethaneAbatement-US'!$L:$L,$D$1)))*'State Downscaling Multipliers'!$B$7*(1+'EPA to IEA Scaling'!J$10)</f>
        <v>0</v>
      </c>
      <c r="G45" s="154">
        <f>((VLOOKUP($B$1,'Multipliers and Adjustments'!$A$70:$I$86,TRUNC(COLUMN(G$2)/5)+2,FALSE)*SUMIFS('IEA-MethaneAbatement-US'!$M:$M,'IEA-MethaneAbatement-US'!$N:$N,"&lt;"&amp;$B45,'IEA-MethaneAbatement-US'!$N:$N,"&gt;="&amp;$A45,'IEA-MethaneAbatement-US'!$L:$L,$B$1))+(VLOOKUP($C$1,'Multipliers and Adjustments'!$A$70:$I$86,TRUNC(COLUMN(G$2)/5)+2,FALSE)*SUMIFS('IEA-MethaneAbatement-US'!$M:$M,'IEA-MethaneAbatement-US'!$N:$N,"&lt;"&amp;$B45,'IEA-MethaneAbatement-US'!$N:$N,"&gt;="&amp;$A45,'IEA-MethaneAbatement-US'!$L:$L,$C$1))+(VLOOKUP($D$1,'Multipliers and Adjustments'!$A$70:$I$86,TRUNC(COLUMN(G$2)/5)+2,FALSE)*SUMIFS('IEA-MethaneAbatement-US'!$M:$M,'IEA-MethaneAbatement-US'!$N:$N,"&lt;"&amp;$B45,'IEA-MethaneAbatement-US'!$N:$N,"&gt;="&amp;$A45,'IEA-MethaneAbatement-US'!$L:$L,$D$1)))*'State Downscaling Multipliers'!$B$7*(1+'EPA to IEA Scaling'!K$10)</f>
        <v>0</v>
      </c>
      <c r="H45" s="105">
        <f>((VLOOKUP($B$1,'Multipliers and Adjustments'!$A$70:$I$86,TRUNC(COLUMN(H$2)/5)+2,FALSE)*SUMIFS('IEA-MethaneAbatement-US'!$M:$M,'IEA-MethaneAbatement-US'!$N:$N,"&lt;"&amp;$B45,'IEA-MethaneAbatement-US'!$N:$N,"&gt;="&amp;$A45,'IEA-MethaneAbatement-US'!$L:$L,$B$1))+(VLOOKUP($C$1,'Multipliers and Adjustments'!$A$70:$I$86,TRUNC(COLUMN(H$2)/5)+2,FALSE)*SUMIFS('IEA-MethaneAbatement-US'!$M:$M,'IEA-MethaneAbatement-US'!$N:$N,"&lt;"&amp;$B45,'IEA-MethaneAbatement-US'!$N:$N,"&gt;="&amp;$A45,'IEA-MethaneAbatement-US'!$L:$L,$C$1))+(VLOOKUP($D$1,'Multipliers and Adjustments'!$A$70:$I$86,TRUNC(COLUMN(H$2)/5)+2,FALSE)*SUMIFS('IEA-MethaneAbatement-US'!$M:$M,'IEA-MethaneAbatement-US'!$N:$N,"&lt;"&amp;$B45,'IEA-MethaneAbatement-US'!$N:$N,"&gt;="&amp;$A45,'IEA-MethaneAbatement-US'!$L:$L,$D$1)))*'State Downscaling Multipliers'!$B$7*(1+'EPA to IEA Scaling'!L$10)</f>
        <v>0</v>
      </c>
      <c r="I45" s="2">
        <f>((VLOOKUP($B$1,'Multipliers and Adjustments'!$A$70:$I$86,TRUNC(COLUMN(I$2)/5)+2,FALSE)*SUMIFS('IEA-MethaneAbatement-US'!$M:$M,'IEA-MethaneAbatement-US'!$N:$N,"&lt;"&amp;$B45,'IEA-MethaneAbatement-US'!$N:$N,"&gt;="&amp;$A45,'IEA-MethaneAbatement-US'!$L:$L,$B$1))+(VLOOKUP($C$1,'Multipliers and Adjustments'!$A$70:$I$86,TRUNC(COLUMN(I$2)/5)+2,FALSE)*SUMIFS('IEA-MethaneAbatement-US'!$M:$M,'IEA-MethaneAbatement-US'!$N:$N,"&lt;"&amp;$B45,'IEA-MethaneAbatement-US'!$N:$N,"&gt;="&amp;$A45,'IEA-MethaneAbatement-US'!$L:$L,$C$1))+(VLOOKUP($D$1,'Multipliers and Adjustments'!$A$70:$I$86,TRUNC(COLUMN(I$2)/5)+2,FALSE)*SUMIFS('IEA-MethaneAbatement-US'!$M:$M,'IEA-MethaneAbatement-US'!$N:$N,"&lt;"&amp;$B45,'IEA-MethaneAbatement-US'!$N:$N,"&gt;="&amp;$A45,'IEA-MethaneAbatement-US'!$L:$L,$D$1)))*'State Downscaling Multipliers'!$B$7*(1+'EPA to IEA Scaling'!M$10)</f>
        <v>0</v>
      </c>
      <c r="J45" s="2">
        <f>((VLOOKUP($B$1,'Multipliers and Adjustments'!$A$70:$I$86,TRUNC(COLUMN(J$2)/5)+2,FALSE)*SUMIFS('IEA-MethaneAbatement-US'!$M:$M,'IEA-MethaneAbatement-US'!$N:$N,"&lt;"&amp;$B45,'IEA-MethaneAbatement-US'!$N:$N,"&gt;="&amp;$A45,'IEA-MethaneAbatement-US'!$L:$L,$B$1))+(VLOOKUP($C$1,'Multipliers and Adjustments'!$A$70:$I$86,TRUNC(COLUMN(J$2)/5)+2,FALSE)*SUMIFS('IEA-MethaneAbatement-US'!$M:$M,'IEA-MethaneAbatement-US'!$N:$N,"&lt;"&amp;$B45,'IEA-MethaneAbatement-US'!$N:$N,"&gt;="&amp;$A45,'IEA-MethaneAbatement-US'!$L:$L,$C$1))+(VLOOKUP($D$1,'Multipliers and Adjustments'!$A$70:$I$86,TRUNC(COLUMN(J$2)/5)+2,FALSE)*SUMIFS('IEA-MethaneAbatement-US'!$M:$M,'IEA-MethaneAbatement-US'!$N:$N,"&lt;"&amp;$B45,'IEA-MethaneAbatement-US'!$N:$N,"&gt;="&amp;$A45,'IEA-MethaneAbatement-US'!$L:$L,$D$1)))*'State Downscaling Multipliers'!$B$7*(1+'EPA to IEA Scaling'!N$10)</f>
        <v>0</v>
      </c>
      <c r="K45" s="2">
        <f>((VLOOKUP($B$1,'Multipliers and Adjustments'!$A$70:$I$86,TRUNC(COLUMN(K$2)/5)+2,FALSE)*SUMIFS('IEA-MethaneAbatement-US'!$M:$M,'IEA-MethaneAbatement-US'!$N:$N,"&lt;"&amp;$B45,'IEA-MethaneAbatement-US'!$N:$N,"&gt;="&amp;$A45,'IEA-MethaneAbatement-US'!$L:$L,$B$1))+(VLOOKUP($C$1,'Multipliers and Adjustments'!$A$70:$I$86,TRUNC(COLUMN(K$2)/5)+2,FALSE)*SUMIFS('IEA-MethaneAbatement-US'!$M:$M,'IEA-MethaneAbatement-US'!$N:$N,"&lt;"&amp;$B45,'IEA-MethaneAbatement-US'!$N:$N,"&gt;="&amp;$A45,'IEA-MethaneAbatement-US'!$L:$L,$C$1))+(VLOOKUP($D$1,'Multipliers and Adjustments'!$A$70:$I$86,TRUNC(COLUMN(K$2)/5)+2,FALSE)*SUMIFS('IEA-MethaneAbatement-US'!$M:$M,'IEA-MethaneAbatement-US'!$N:$N,"&lt;"&amp;$B45,'IEA-MethaneAbatement-US'!$N:$N,"&gt;="&amp;$A45,'IEA-MethaneAbatement-US'!$L:$L,$D$1)))*'State Downscaling Multipliers'!$B$7*(1+'EPA to IEA Scaling'!O$10)</f>
        <v>0</v>
      </c>
      <c r="L45" s="2">
        <f>((VLOOKUP($B$1,'Multipliers and Adjustments'!$A$70:$I$86,TRUNC(COLUMN(L$2)/5)+2,FALSE)*SUMIFS('IEA-MethaneAbatement-US'!$M:$M,'IEA-MethaneAbatement-US'!$N:$N,"&lt;"&amp;$B45,'IEA-MethaneAbatement-US'!$N:$N,"&gt;="&amp;$A45,'IEA-MethaneAbatement-US'!$L:$L,$B$1))+(VLOOKUP($C$1,'Multipliers and Adjustments'!$A$70:$I$86,TRUNC(COLUMN(L$2)/5)+2,FALSE)*SUMIFS('IEA-MethaneAbatement-US'!$M:$M,'IEA-MethaneAbatement-US'!$N:$N,"&lt;"&amp;$B45,'IEA-MethaneAbatement-US'!$N:$N,"&gt;="&amp;$A45,'IEA-MethaneAbatement-US'!$L:$L,$C$1))+(VLOOKUP($D$1,'Multipliers and Adjustments'!$A$70:$I$86,TRUNC(COLUMN(L$2)/5)+2,FALSE)*SUMIFS('IEA-MethaneAbatement-US'!$M:$M,'IEA-MethaneAbatement-US'!$N:$N,"&lt;"&amp;$B45,'IEA-MethaneAbatement-US'!$N:$N,"&gt;="&amp;$A45,'IEA-MethaneAbatement-US'!$L:$L,$D$1)))*'State Downscaling Multipliers'!$B$7*(1+'EPA to IEA Scaling'!P$10)</f>
        <v>0</v>
      </c>
      <c r="M45" s="105">
        <f>((VLOOKUP($B$1,'Multipliers and Adjustments'!$A$70:$I$86,TRUNC(COLUMN(M$2)/5)+2,FALSE)*SUMIFS('IEA-MethaneAbatement-US'!$M:$M,'IEA-MethaneAbatement-US'!$N:$N,"&lt;"&amp;$B45,'IEA-MethaneAbatement-US'!$N:$N,"&gt;="&amp;$A45,'IEA-MethaneAbatement-US'!$L:$L,$B$1))+(VLOOKUP($C$1,'Multipliers and Adjustments'!$A$70:$I$86,TRUNC(COLUMN(M$2)/5)+2,FALSE)*SUMIFS('IEA-MethaneAbatement-US'!$M:$M,'IEA-MethaneAbatement-US'!$N:$N,"&lt;"&amp;$B45,'IEA-MethaneAbatement-US'!$N:$N,"&gt;="&amp;$A45,'IEA-MethaneAbatement-US'!$L:$L,$C$1))+(VLOOKUP($D$1,'Multipliers and Adjustments'!$A$70:$I$86,TRUNC(COLUMN(M$2)/5)+2,FALSE)*SUMIFS('IEA-MethaneAbatement-US'!$M:$M,'IEA-MethaneAbatement-US'!$N:$N,"&lt;"&amp;$B45,'IEA-MethaneAbatement-US'!$N:$N,"&gt;="&amp;$A45,'IEA-MethaneAbatement-US'!$L:$L,$D$1)))*'State Downscaling Multipliers'!$B$7*(1+'EPA to IEA Scaling'!Q$10)</f>
        <v>0</v>
      </c>
      <c r="N45" s="2">
        <f>((VLOOKUP($B$1,'Multipliers and Adjustments'!$A$70:$I$86,TRUNC(COLUMN(N$2)/5)+2,FALSE)*SUMIFS('IEA-MethaneAbatement-US'!$M:$M,'IEA-MethaneAbatement-US'!$N:$N,"&lt;"&amp;$B45,'IEA-MethaneAbatement-US'!$N:$N,"&gt;="&amp;$A45,'IEA-MethaneAbatement-US'!$L:$L,$B$1))+(VLOOKUP($C$1,'Multipliers and Adjustments'!$A$70:$I$86,TRUNC(COLUMN(N$2)/5)+2,FALSE)*SUMIFS('IEA-MethaneAbatement-US'!$M:$M,'IEA-MethaneAbatement-US'!$N:$N,"&lt;"&amp;$B45,'IEA-MethaneAbatement-US'!$N:$N,"&gt;="&amp;$A45,'IEA-MethaneAbatement-US'!$L:$L,$C$1))+(VLOOKUP($D$1,'Multipliers and Adjustments'!$A$70:$I$86,TRUNC(COLUMN(N$2)/5)+2,FALSE)*SUMIFS('IEA-MethaneAbatement-US'!$M:$M,'IEA-MethaneAbatement-US'!$N:$N,"&lt;"&amp;$B45,'IEA-MethaneAbatement-US'!$N:$N,"&gt;="&amp;$A45,'IEA-MethaneAbatement-US'!$L:$L,$D$1)))*'State Downscaling Multipliers'!$B$7*(1+'EPA to IEA Scaling'!R$10)</f>
        <v>0</v>
      </c>
      <c r="O45" s="2">
        <f>((VLOOKUP($B$1,'Multipliers and Adjustments'!$A$70:$I$86,TRUNC(COLUMN(O$2)/5)+2,FALSE)*SUMIFS('IEA-MethaneAbatement-US'!$M:$M,'IEA-MethaneAbatement-US'!$N:$N,"&lt;"&amp;$B45,'IEA-MethaneAbatement-US'!$N:$N,"&gt;="&amp;$A45,'IEA-MethaneAbatement-US'!$L:$L,$B$1))+(VLOOKUP($C$1,'Multipliers and Adjustments'!$A$70:$I$86,TRUNC(COLUMN(O$2)/5)+2,FALSE)*SUMIFS('IEA-MethaneAbatement-US'!$M:$M,'IEA-MethaneAbatement-US'!$N:$N,"&lt;"&amp;$B45,'IEA-MethaneAbatement-US'!$N:$N,"&gt;="&amp;$A45,'IEA-MethaneAbatement-US'!$L:$L,$C$1))+(VLOOKUP($D$1,'Multipliers and Adjustments'!$A$70:$I$86,TRUNC(COLUMN(O$2)/5)+2,FALSE)*SUMIFS('IEA-MethaneAbatement-US'!$M:$M,'IEA-MethaneAbatement-US'!$N:$N,"&lt;"&amp;$B45,'IEA-MethaneAbatement-US'!$N:$N,"&gt;="&amp;$A45,'IEA-MethaneAbatement-US'!$L:$L,$D$1)))*'State Downscaling Multipliers'!$B$7*(1+'EPA to IEA Scaling'!S$10)</f>
        <v>0</v>
      </c>
      <c r="P45" s="2">
        <f>((VLOOKUP($B$1,'Multipliers and Adjustments'!$A$70:$I$86,TRUNC(COLUMN(P$2)/5)+2,FALSE)*SUMIFS('IEA-MethaneAbatement-US'!$M:$M,'IEA-MethaneAbatement-US'!$N:$N,"&lt;"&amp;$B45,'IEA-MethaneAbatement-US'!$N:$N,"&gt;="&amp;$A45,'IEA-MethaneAbatement-US'!$L:$L,$B$1))+(VLOOKUP($C$1,'Multipliers and Adjustments'!$A$70:$I$86,TRUNC(COLUMN(P$2)/5)+2,FALSE)*SUMIFS('IEA-MethaneAbatement-US'!$M:$M,'IEA-MethaneAbatement-US'!$N:$N,"&lt;"&amp;$B45,'IEA-MethaneAbatement-US'!$N:$N,"&gt;="&amp;$A45,'IEA-MethaneAbatement-US'!$L:$L,$C$1))+(VLOOKUP($D$1,'Multipliers and Adjustments'!$A$70:$I$86,TRUNC(COLUMN(P$2)/5)+2,FALSE)*SUMIFS('IEA-MethaneAbatement-US'!$M:$M,'IEA-MethaneAbatement-US'!$N:$N,"&lt;"&amp;$B45,'IEA-MethaneAbatement-US'!$N:$N,"&gt;="&amp;$A45,'IEA-MethaneAbatement-US'!$L:$L,$D$1)))*'State Downscaling Multipliers'!$B$7*(1+'EPA to IEA Scaling'!T$10)</f>
        <v>0</v>
      </c>
      <c r="Q45" s="2">
        <f>((VLOOKUP($B$1,'Multipliers and Adjustments'!$A$70:$I$86,TRUNC(COLUMN(Q$2)/5)+2,FALSE)*SUMIFS('IEA-MethaneAbatement-US'!$M:$M,'IEA-MethaneAbatement-US'!$N:$N,"&lt;"&amp;$B45,'IEA-MethaneAbatement-US'!$N:$N,"&gt;="&amp;$A45,'IEA-MethaneAbatement-US'!$L:$L,$B$1))+(VLOOKUP($C$1,'Multipliers and Adjustments'!$A$70:$I$86,TRUNC(COLUMN(Q$2)/5)+2,FALSE)*SUMIFS('IEA-MethaneAbatement-US'!$M:$M,'IEA-MethaneAbatement-US'!$N:$N,"&lt;"&amp;$B45,'IEA-MethaneAbatement-US'!$N:$N,"&gt;="&amp;$A45,'IEA-MethaneAbatement-US'!$L:$L,$C$1))+(VLOOKUP($D$1,'Multipliers and Adjustments'!$A$70:$I$86,TRUNC(COLUMN(Q$2)/5)+2,FALSE)*SUMIFS('IEA-MethaneAbatement-US'!$M:$M,'IEA-MethaneAbatement-US'!$N:$N,"&lt;"&amp;$B45,'IEA-MethaneAbatement-US'!$N:$N,"&gt;="&amp;$A45,'IEA-MethaneAbatement-US'!$L:$L,$D$1)))*'State Downscaling Multipliers'!$B$7*(1+'EPA to IEA Scaling'!U$10)</f>
        <v>0</v>
      </c>
      <c r="R45" s="105">
        <f>((VLOOKUP($B$1,'Multipliers and Adjustments'!$A$70:$I$86,TRUNC(COLUMN(R$2)/5)+2,FALSE)*SUMIFS('IEA-MethaneAbatement-US'!$M:$M,'IEA-MethaneAbatement-US'!$N:$N,"&lt;"&amp;$B45,'IEA-MethaneAbatement-US'!$N:$N,"&gt;="&amp;$A45,'IEA-MethaneAbatement-US'!$L:$L,$B$1))+(VLOOKUP($C$1,'Multipliers and Adjustments'!$A$70:$I$86,TRUNC(COLUMN(R$2)/5)+2,FALSE)*SUMIFS('IEA-MethaneAbatement-US'!$M:$M,'IEA-MethaneAbatement-US'!$N:$N,"&lt;"&amp;$B45,'IEA-MethaneAbatement-US'!$N:$N,"&gt;="&amp;$A45,'IEA-MethaneAbatement-US'!$L:$L,$C$1))+(VLOOKUP($D$1,'Multipliers and Adjustments'!$A$70:$I$86,TRUNC(COLUMN(R$2)/5)+2,FALSE)*SUMIFS('IEA-MethaneAbatement-US'!$M:$M,'IEA-MethaneAbatement-US'!$N:$N,"&lt;"&amp;$B45,'IEA-MethaneAbatement-US'!$N:$N,"&gt;="&amp;$A45,'IEA-MethaneAbatement-US'!$L:$L,$D$1)))*'State Downscaling Multipliers'!$B$7*(1+'EPA to IEA Scaling'!V$10)</f>
        <v>0</v>
      </c>
      <c r="S45" s="2">
        <f>((VLOOKUP($B$1,'Multipliers and Adjustments'!$A$70:$I$86,TRUNC(COLUMN(S$2)/5)+2,FALSE)*SUMIFS('IEA-MethaneAbatement-US'!$M:$M,'IEA-MethaneAbatement-US'!$N:$N,"&lt;"&amp;$B45,'IEA-MethaneAbatement-US'!$N:$N,"&gt;="&amp;$A45,'IEA-MethaneAbatement-US'!$L:$L,$B$1))+(VLOOKUP($C$1,'Multipliers and Adjustments'!$A$70:$I$86,TRUNC(COLUMN(S$2)/5)+2,FALSE)*SUMIFS('IEA-MethaneAbatement-US'!$M:$M,'IEA-MethaneAbatement-US'!$N:$N,"&lt;"&amp;$B45,'IEA-MethaneAbatement-US'!$N:$N,"&gt;="&amp;$A45,'IEA-MethaneAbatement-US'!$L:$L,$C$1))+(VLOOKUP($D$1,'Multipliers and Adjustments'!$A$70:$I$86,TRUNC(COLUMN(S$2)/5)+2,FALSE)*SUMIFS('IEA-MethaneAbatement-US'!$M:$M,'IEA-MethaneAbatement-US'!$N:$N,"&lt;"&amp;$B45,'IEA-MethaneAbatement-US'!$N:$N,"&gt;="&amp;$A45,'IEA-MethaneAbatement-US'!$L:$L,$D$1)))*'State Downscaling Multipliers'!$B$7*(1+'EPA to IEA Scaling'!W$10)</f>
        <v>0</v>
      </c>
      <c r="T45" s="2">
        <f>((VLOOKUP($B$1,'Multipliers and Adjustments'!$A$70:$I$86,TRUNC(COLUMN(T$2)/5)+2,FALSE)*SUMIFS('IEA-MethaneAbatement-US'!$M:$M,'IEA-MethaneAbatement-US'!$N:$N,"&lt;"&amp;$B45,'IEA-MethaneAbatement-US'!$N:$N,"&gt;="&amp;$A45,'IEA-MethaneAbatement-US'!$L:$L,$B$1))+(VLOOKUP($C$1,'Multipliers and Adjustments'!$A$70:$I$86,TRUNC(COLUMN(T$2)/5)+2,FALSE)*SUMIFS('IEA-MethaneAbatement-US'!$M:$M,'IEA-MethaneAbatement-US'!$N:$N,"&lt;"&amp;$B45,'IEA-MethaneAbatement-US'!$N:$N,"&gt;="&amp;$A45,'IEA-MethaneAbatement-US'!$L:$L,$C$1))+(VLOOKUP($D$1,'Multipliers and Adjustments'!$A$70:$I$86,TRUNC(COLUMN(T$2)/5)+2,FALSE)*SUMIFS('IEA-MethaneAbatement-US'!$M:$M,'IEA-MethaneAbatement-US'!$N:$N,"&lt;"&amp;$B45,'IEA-MethaneAbatement-US'!$N:$N,"&gt;="&amp;$A45,'IEA-MethaneAbatement-US'!$L:$L,$D$1)))*'State Downscaling Multipliers'!$B$7*(1+'EPA to IEA Scaling'!X$10)</f>
        <v>0</v>
      </c>
      <c r="U45" s="2">
        <f>((VLOOKUP($B$1,'Multipliers and Adjustments'!$A$70:$I$86,TRUNC(COLUMN(U$2)/5)+2,FALSE)*SUMIFS('IEA-MethaneAbatement-US'!$M:$M,'IEA-MethaneAbatement-US'!$N:$N,"&lt;"&amp;$B45,'IEA-MethaneAbatement-US'!$N:$N,"&gt;="&amp;$A45,'IEA-MethaneAbatement-US'!$L:$L,$B$1))+(VLOOKUP($C$1,'Multipliers and Adjustments'!$A$70:$I$86,TRUNC(COLUMN(U$2)/5)+2,FALSE)*SUMIFS('IEA-MethaneAbatement-US'!$M:$M,'IEA-MethaneAbatement-US'!$N:$N,"&lt;"&amp;$B45,'IEA-MethaneAbatement-US'!$N:$N,"&gt;="&amp;$A45,'IEA-MethaneAbatement-US'!$L:$L,$C$1))+(VLOOKUP($D$1,'Multipliers and Adjustments'!$A$70:$I$86,TRUNC(COLUMN(U$2)/5)+2,FALSE)*SUMIFS('IEA-MethaneAbatement-US'!$M:$M,'IEA-MethaneAbatement-US'!$N:$N,"&lt;"&amp;$B45,'IEA-MethaneAbatement-US'!$N:$N,"&gt;="&amp;$A45,'IEA-MethaneAbatement-US'!$L:$L,$D$1)))*'State Downscaling Multipliers'!$B$7*(1+'EPA to IEA Scaling'!Y$10)</f>
        <v>0</v>
      </c>
      <c r="V45" s="2">
        <f>((VLOOKUP($B$1,'Multipliers and Adjustments'!$A$70:$I$86,TRUNC(COLUMN(V$2)/5)+2,FALSE)*SUMIFS('IEA-MethaneAbatement-US'!$M:$M,'IEA-MethaneAbatement-US'!$N:$N,"&lt;"&amp;$B45,'IEA-MethaneAbatement-US'!$N:$N,"&gt;="&amp;$A45,'IEA-MethaneAbatement-US'!$L:$L,$B$1))+(VLOOKUP($C$1,'Multipliers and Adjustments'!$A$70:$I$86,TRUNC(COLUMN(V$2)/5)+2,FALSE)*SUMIFS('IEA-MethaneAbatement-US'!$M:$M,'IEA-MethaneAbatement-US'!$N:$N,"&lt;"&amp;$B45,'IEA-MethaneAbatement-US'!$N:$N,"&gt;="&amp;$A45,'IEA-MethaneAbatement-US'!$L:$L,$C$1))+(VLOOKUP($D$1,'Multipliers and Adjustments'!$A$70:$I$86,TRUNC(COLUMN(V$2)/5)+2,FALSE)*SUMIFS('IEA-MethaneAbatement-US'!$M:$M,'IEA-MethaneAbatement-US'!$N:$N,"&lt;"&amp;$B45,'IEA-MethaneAbatement-US'!$N:$N,"&gt;="&amp;$A45,'IEA-MethaneAbatement-US'!$L:$L,$D$1)))*'State Downscaling Multipliers'!$B$7*(1+'EPA to IEA Scaling'!Z$10)</f>
        <v>0</v>
      </c>
      <c r="W45" s="105">
        <f>((VLOOKUP($B$1,'Multipliers and Adjustments'!$A$70:$I$86,TRUNC(COLUMN(W$2)/5)+2,FALSE)*SUMIFS('IEA-MethaneAbatement-US'!$M:$M,'IEA-MethaneAbatement-US'!$N:$N,"&lt;"&amp;$B45,'IEA-MethaneAbatement-US'!$N:$N,"&gt;="&amp;$A45,'IEA-MethaneAbatement-US'!$L:$L,$B$1))+(VLOOKUP($C$1,'Multipliers and Adjustments'!$A$70:$I$86,TRUNC(COLUMN(W$2)/5)+2,FALSE)*SUMIFS('IEA-MethaneAbatement-US'!$M:$M,'IEA-MethaneAbatement-US'!$N:$N,"&lt;"&amp;$B45,'IEA-MethaneAbatement-US'!$N:$N,"&gt;="&amp;$A45,'IEA-MethaneAbatement-US'!$L:$L,$C$1))+(VLOOKUP($D$1,'Multipliers and Adjustments'!$A$70:$I$86,TRUNC(COLUMN(W$2)/5)+2,FALSE)*SUMIFS('IEA-MethaneAbatement-US'!$M:$M,'IEA-MethaneAbatement-US'!$N:$N,"&lt;"&amp;$B45,'IEA-MethaneAbatement-US'!$N:$N,"&gt;="&amp;$A45,'IEA-MethaneAbatement-US'!$L:$L,$D$1)))*'State Downscaling Multipliers'!$B$7*(1+'EPA to IEA Scaling'!AA$10)</f>
        <v>0</v>
      </c>
      <c r="X45" s="2">
        <f>((VLOOKUP($B$1,'Multipliers and Adjustments'!$A$70:$I$86,TRUNC(COLUMN(X$2)/5)+2,FALSE)*SUMIFS('IEA-MethaneAbatement-US'!$M:$M,'IEA-MethaneAbatement-US'!$N:$N,"&lt;"&amp;$B45,'IEA-MethaneAbatement-US'!$N:$N,"&gt;="&amp;$A45,'IEA-MethaneAbatement-US'!$L:$L,$B$1))+(VLOOKUP($C$1,'Multipliers and Adjustments'!$A$70:$I$86,TRUNC(COLUMN(X$2)/5)+2,FALSE)*SUMIFS('IEA-MethaneAbatement-US'!$M:$M,'IEA-MethaneAbatement-US'!$N:$N,"&lt;"&amp;$B45,'IEA-MethaneAbatement-US'!$N:$N,"&gt;="&amp;$A45,'IEA-MethaneAbatement-US'!$L:$L,$C$1))+(VLOOKUP($D$1,'Multipliers and Adjustments'!$A$70:$I$86,TRUNC(COLUMN(X$2)/5)+2,FALSE)*SUMIFS('IEA-MethaneAbatement-US'!$M:$M,'IEA-MethaneAbatement-US'!$N:$N,"&lt;"&amp;$B45,'IEA-MethaneAbatement-US'!$N:$N,"&gt;="&amp;$A45,'IEA-MethaneAbatement-US'!$L:$L,$D$1)))*'State Downscaling Multipliers'!$B$7*(1+'EPA to IEA Scaling'!AB$10)</f>
        <v>0</v>
      </c>
      <c r="Y45" s="2">
        <f>((VLOOKUP($B$1,'Multipliers and Adjustments'!$A$70:$I$86,TRUNC(COLUMN(Y$2)/5)+2,FALSE)*SUMIFS('IEA-MethaneAbatement-US'!$M:$M,'IEA-MethaneAbatement-US'!$N:$N,"&lt;"&amp;$B45,'IEA-MethaneAbatement-US'!$N:$N,"&gt;="&amp;$A45,'IEA-MethaneAbatement-US'!$L:$L,$B$1))+(VLOOKUP($C$1,'Multipliers and Adjustments'!$A$70:$I$86,TRUNC(COLUMN(Y$2)/5)+2,FALSE)*SUMIFS('IEA-MethaneAbatement-US'!$M:$M,'IEA-MethaneAbatement-US'!$N:$N,"&lt;"&amp;$B45,'IEA-MethaneAbatement-US'!$N:$N,"&gt;="&amp;$A45,'IEA-MethaneAbatement-US'!$L:$L,$C$1))+(VLOOKUP($D$1,'Multipliers and Adjustments'!$A$70:$I$86,TRUNC(COLUMN(Y$2)/5)+2,FALSE)*SUMIFS('IEA-MethaneAbatement-US'!$M:$M,'IEA-MethaneAbatement-US'!$N:$N,"&lt;"&amp;$B45,'IEA-MethaneAbatement-US'!$N:$N,"&gt;="&amp;$A45,'IEA-MethaneAbatement-US'!$L:$L,$D$1)))*'State Downscaling Multipliers'!$B$7*(1+'EPA to IEA Scaling'!AC$10)</f>
        <v>0</v>
      </c>
      <c r="Z45" s="2">
        <f>((VLOOKUP($B$1,'Multipliers and Adjustments'!$A$70:$I$86,TRUNC(COLUMN(Z$2)/5)+2,FALSE)*SUMIFS('IEA-MethaneAbatement-US'!$M:$M,'IEA-MethaneAbatement-US'!$N:$N,"&lt;"&amp;$B45,'IEA-MethaneAbatement-US'!$N:$N,"&gt;="&amp;$A45,'IEA-MethaneAbatement-US'!$L:$L,$B$1))+(VLOOKUP($C$1,'Multipliers and Adjustments'!$A$70:$I$86,TRUNC(COLUMN(Z$2)/5)+2,FALSE)*SUMIFS('IEA-MethaneAbatement-US'!$M:$M,'IEA-MethaneAbatement-US'!$N:$N,"&lt;"&amp;$B45,'IEA-MethaneAbatement-US'!$N:$N,"&gt;="&amp;$A45,'IEA-MethaneAbatement-US'!$L:$L,$C$1))+(VLOOKUP($D$1,'Multipliers and Adjustments'!$A$70:$I$86,TRUNC(COLUMN(Z$2)/5)+2,FALSE)*SUMIFS('IEA-MethaneAbatement-US'!$M:$M,'IEA-MethaneAbatement-US'!$N:$N,"&lt;"&amp;$B45,'IEA-MethaneAbatement-US'!$N:$N,"&gt;="&amp;$A45,'IEA-MethaneAbatement-US'!$L:$L,$D$1)))*'State Downscaling Multipliers'!$B$7*(1+'EPA to IEA Scaling'!AD$10)</f>
        <v>0</v>
      </c>
      <c r="AA45" s="2">
        <f>((VLOOKUP($B$1,'Multipliers and Adjustments'!$A$70:$I$86,TRUNC(COLUMN(AA$2)/5)+2,FALSE)*SUMIFS('IEA-MethaneAbatement-US'!$M:$M,'IEA-MethaneAbatement-US'!$N:$N,"&lt;"&amp;$B45,'IEA-MethaneAbatement-US'!$N:$N,"&gt;="&amp;$A45,'IEA-MethaneAbatement-US'!$L:$L,$B$1))+(VLOOKUP($C$1,'Multipliers and Adjustments'!$A$70:$I$86,TRUNC(COLUMN(AA$2)/5)+2,FALSE)*SUMIFS('IEA-MethaneAbatement-US'!$M:$M,'IEA-MethaneAbatement-US'!$N:$N,"&lt;"&amp;$B45,'IEA-MethaneAbatement-US'!$N:$N,"&gt;="&amp;$A45,'IEA-MethaneAbatement-US'!$L:$L,$C$1))+(VLOOKUP($D$1,'Multipliers and Adjustments'!$A$70:$I$86,TRUNC(COLUMN(AA$2)/5)+2,FALSE)*SUMIFS('IEA-MethaneAbatement-US'!$M:$M,'IEA-MethaneAbatement-US'!$N:$N,"&lt;"&amp;$B45,'IEA-MethaneAbatement-US'!$N:$N,"&gt;="&amp;$A45,'IEA-MethaneAbatement-US'!$L:$L,$D$1)))*'State Downscaling Multipliers'!$B$7*(1+'EPA to IEA Scaling'!AE$10)</f>
        <v>0</v>
      </c>
      <c r="AB45" s="105">
        <f>((VLOOKUP($B$1,'Multipliers and Adjustments'!$A$70:$I$86,TRUNC(COLUMN(AB$2)/5)+2,FALSE)*SUMIFS('IEA-MethaneAbatement-US'!$M:$M,'IEA-MethaneAbatement-US'!$N:$N,"&lt;"&amp;$B45,'IEA-MethaneAbatement-US'!$N:$N,"&gt;="&amp;$A45,'IEA-MethaneAbatement-US'!$L:$L,$B$1))+(VLOOKUP($C$1,'Multipliers and Adjustments'!$A$70:$I$86,TRUNC(COLUMN(AB$2)/5)+2,FALSE)*SUMIFS('IEA-MethaneAbatement-US'!$M:$M,'IEA-MethaneAbatement-US'!$N:$N,"&lt;"&amp;$B45,'IEA-MethaneAbatement-US'!$N:$N,"&gt;="&amp;$A45,'IEA-MethaneAbatement-US'!$L:$L,$C$1))+(VLOOKUP($D$1,'Multipliers and Adjustments'!$A$70:$I$86,TRUNC(COLUMN(AB$2)/5)+2,FALSE)*SUMIFS('IEA-MethaneAbatement-US'!$M:$M,'IEA-MethaneAbatement-US'!$N:$N,"&lt;"&amp;$B45,'IEA-MethaneAbatement-US'!$N:$N,"&gt;="&amp;$A45,'IEA-MethaneAbatement-US'!$L:$L,$D$1)))*'State Downscaling Multipliers'!$B$7*(1+'EPA to IEA Scaling'!AF$10)</f>
        <v>0</v>
      </c>
      <c r="AC45" s="2">
        <f>((VLOOKUP($B$1,'Multipliers and Adjustments'!$A$70:$I$86,TRUNC(COLUMN(AC$2)/5)+2,FALSE)*SUMIFS('IEA-MethaneAbatement-US'!$M:$M,'IEA-MethaneAbatement-US'!$N:$N,"&lt;"&amp;$B45,'IEA-MethaneAbatement-US'!$N:$N,"&gt;="&amp;$A45,'IEA-MethaneAbatement-US'!$L:$L,$B$1))+(VLOOKUP($C$1,'Multipliers and Adjustments'!$A$70:$I$86,TRUNC(COLUMN(AC$2)/5)+2,FALSE)*SUMIFS('IEA-MethaneAbatement-US'!$M:$M,'IEA-MethaneAbatement-US'!$N:$N,"&lt;"&amp;$B45,'IEA-MethaneAbatement-US'!$N:$N,"&gt;="&amp;$A45,'IEA-MethaneAbatement-US'!$L:$L,$C$1))+(VLOOKUP($D$1,'Multipliers and Adjustments'!$A$70:$I$86,TRUNC(COLUMN(AC$2)/5)+2,FALSE)*SUMIFS('IEA-MethaneAbatement-US'!$M:$M,'IEA-MethaneAbatement-US'!$N:$N,"&lt;"&amp;$B45,'IEA-MethaneAbatement-US'!$N:$N,"&gt;="&amp;$A45,'IEA-MethaneAbatement-US'!$L:$L,$D$1)))*'State Downscaling Multipliers'!$B$7*(1+'EPA to IEA Scaling'!AG$10)</f>
        <v>0</v>
      </c>
      <c r="AD45" s="2">
        <f>((VLOOKUP($B$1,'Multipliers and Adjustments'!$A$70:$I$86,TRUNC(COLUMN(AD$2)/5)+2,FALSE)*SUMIFS('IEA-MethaneAbatement-US'!$M:$M,'IEA-MethaneAbatement-US'!$N:$N,"&lt;"&amp;$B45,'IEA-MethaneAbatement-US'!$N:$N,"&gt;="&amp;$A45,'IEA-MethaneAbatement-US'!$L:$L,$B$1))+(VLOOKUP($C$1,'Multipliers and Adjustments'!$A$70:$I$86,TRUNC(COLUMN(AD$2)/5)+2,FALSE)*SUMIFS('IEA-MethaneAbatement-US'!$M:$M,'IEA-MethaneAbatement-US'!$N:$N,"&lt;"&amp;$B45,'IEA-MethaneAbatement-US'!$N:$N,"&gt;="&amp;$A45,'IEA-MethaneAbatement-US'!$L:$L,$C$1))+(VLOOKUP($D$1,'Multipliers and Adjustments'!$A$70:$I$86,TRUNC(COLUMN(AD$2)/5)+2,FALSE)*SUMIFS('IEA-MethaneAbatement-US'!$M:$M,'IEA-MethaneAbatement-US'!$N:$N,"&lt;"&amp;$B45,'IEA-MethaneAbatement-US'!$N:$N,"&gt;="&amp;$A45,'IEA-MethaneAbatement-US'!$L:$L,$D$1)))*'State Downscaling Multipliers'!$B$7*(1+'EPA to IEA Scaling'!AH$10)</f>
        <v>0</v>
      </c>
      <c r="AE45" s="2">
        <f>((VLOOKUP($B$1,'Multipliers and Adjustments'!$A$70:$I$86,TRUNC(COLUMN(AE$2)/5)+2,FALSE)*SUMIFS('IEA-MethaneAbatement-US'!$M:$M,'IEA-MethaneAbatement-US'!$N:$N,"&lt;"&amp;$B45,'IEA-MethaneAbatement-US'!$N:$N,"&gt;="&amp;$A45,'IEA-MethaneAbatement-US'!$L:$L,$B$1))+(VLOOKUP($C$1,'Multipliers and Adjustments'!$A$70:$I$86,TRUNC(COLUMN(AE$2)/5)+2,FALSE)*SUMIFS('IEA-MethaneAbatement-US'!$M:$M,'IEA-MethaneAbatement-US'!$N:$N,"&lt;"&amp;$B45,'IEA-MethaneAbatement-US'!$N:$N,"&gt;="&amp;$A45,'IEA-MethaneAbatement-US'!$L:$L,$C$1))+(VLOOKUP($D$1,'Multipliers and Adjustments'!$A$70:$I$86,TRUNC(COLUMN(AE$2)/5)+2,FALSE)*SUMIFS('IEA-MethaneAbatement-US'!$M:$M,'IEA-MethaneAbatement-US'!$N:$N,"&lt;"&amp;$B45,'IEA-MethaneAbatement-US'!$N:$N,"&gt;="&amp;$A45,'IEA-MethaneAbatement-US'!$L:$L,$D$1)))*'State Downscaling Multipliers'!$B$7*(1+'EPA to IEA Scaling'!AI$10)</f>
        <v>0</v>
      </c>
      <c r="AF45" s="2">
        <f>((VLOOKUP($B$1,'Multipliers and Adjustments'!$A$70:$I$86,TRUNC(COLUMN(AF$2)/5)+2,FALSE)*SUMIFS('IEA-MethaneAbatement-US'!$M:$M,'IEA-MethaneAbatement-US'!$N:$N,"&lt;"&amp;$B45,'IEA-MethaneAbatement-US'!$N:$N,"&gt;="&amp;$A45,'IEA-MethaneAbatement-US'!$L:$L,$B$1))+(VLOOKUP($C$1,'Multipliers and Adjustments'!$A$70:$I$86,TRUNC(COLUMN(AF$2)/5)+2,FALSE)*SUMIFS('IEA-MethaneAbatement-US'!$M:$M,'IEA-MethaneAbatement-US'!$N:$N,"&lt;"&amp;$B45,'IEA-MethaneAbatement-US'!$N:$N,"&gt;="&amp;$A45,'IEA-MethaneAbatement-US'!$L:$L,$C$1))+(VLOOKUP($D$1,'Multipliers and Adjustments'!$A$70:$I$86,TRUNC(COLUMN(AF$2)/5)+2,FALSE)*SUMIFS('IEA-MethaneAbatement-US'!$M:$M,'IEA-MethaneAbatement-US'!$N:$N,"&lt;"&amp;$B45,'IEA-MethaneAbatement-US'!$N:$N,"&gt;="&amp;$A45,'IEA-MethaneAbatement-US'!$L:$L,$D$1)))*'State Downscaling Multipliers'!$B$7*(1+'EPA to IEA Scaling'!AJ$10)</f>
        <v>0</v>
      </c>
      <c r="AG45" s="105">
        <f>((VLOOKUP($B$1,'Multipliers and Adjustments'!$A$70:$I$86,TRUNC(COLUMN(AG$2)/5)+2,FALSE)*SUMIFS('IEA-MethaneAbatement-US'!$M:$M,'IEA-MethaneAbatement-US'!$N:$N,"&lt;"&amp;$B45,'IEA-MethaneAbatement-US'!$N:$N,"&gt;="&amp;$A45,'IEA-MethaneAbatement-US'!$L:$L,$B$1))+(VLOOKUP($C$1,'Multipliers and Adjustments'!$A$70:$I$86,TRUNC(COLUMN(AG$2)/5)+2,FALSE)*SUMIFS('IEA-MethaneAbatement-US'!$M:$M,'IEA-MethaneAbatement-US'!$N:$N,"&lt;"&amp;$B45,'IEA-MethaneAbatement-US'!$N:$N,"&gt;="&amp;$A45,'IEA-MethaneAbatement-US'!$L:$L,$C$1))+(VLOOKUP($D$1,'Multipliers and Adjustments'!$A$70:$I$86,TRUNC(COLUMN(AG$2)/5)+2,FALSE)*SUMIFS('IEA-MethaneAbatement-US'!$M:$M,'IEA-MethaneAbatement-US'!$N:$N,"&lt;"&amp;$B45,'IEA-MethaneAbatement-US'!$N:$N,"&gt;="&amp;$A45,'IEA-MethaneAbatement-US'!$L:$L,$D$1)))*'State Downscaling Multipliers'!$B$7*(1+'EPA to IEA Scaling'!AK$10)</f>
        <v>0</v>
      </c>
      <c r="AH45" s="2">
        <f>((VLOOKUP($B$1,'Multipliers and Adjustments'!$A$70:$I$86,TRUNC(COLUMN(AH$2)/5)+2,FALSE)*SUMIFS('IEA-MethaneAbatement-US'!$M:$M,'IEA-MethaneAbatement-US'!$N:$N,"&lt;"&amp;$B45,'IEA-MethaneAbatement-US'!$N:$N,"&gt;="&amp;$A45,'IEA-MethaneAbatement-US'!$L:$L,$B$1))+(VLOOKUP($C$1,'Multipliers and Adjustments'!$A$70:$I$86,TRUNC(COLUMN(AH$2)/5)+2,FALSE)*SUMIFS('IEA-MethaneAbatement-US'!$M:$M,'IEA-MethaneAbatement-US'!$N:$N,"&lt;"&amp;$B45,'IEA-MethaneAbatement-US'!$N:$N,"&gt;="&amp;$A45,'IEA-MethaneAbatement-US'!$L:$L,$C$1))+(VLOOKUP($D$1,'Multipliers and Adjustments'!$A$70:$I$86,TRUNC(COLUMN(AH$2)/5)+2,FALSE)*SUMIFS('IEA-MethaneAbatement-US'!$M:$M,'IEA-MethaneAbatement-US'!$N:$N,"&lt;"&amp;$B45,'IEA-MethaneAbatement-US'!$N:$N,"&gt;="&amp;$A45,'IEA-MethaneAbatement-US'!$L:$L,$D$1)))*'State Downscaling Multipliers'!$B$7*(1+'EPA to IEA Scaling'!AL$10)</f>
        <v>0</v>
      </c>
      <c r="AI45" s="2">
        <f>((VLOOKUP($B$1,'Multipliers and Adjustments'!$A$70:$I$86,TRUNC(COLUMN(AI$2)/5)+2,FALSE)*SUMIFS('IEA-MethaneAbatement-US'!$M:$M,'IEA-MethaneAbatement-US'!$N:$N,"&lt;"&amp;$B45,'IEA-MethaneAbatement-US'!$N:$N,"&gt;="&amp;$A45,'IEA-MethaneAbatement-US'!$L:$L,$B$1))+(VLOOKUP($C$1,'Multipliers and Adjustments'!$A$70:$I$86,TRUNC(COLUMN(AI$2)/5)+2,FALSE)*SUMIFS('IEA-MethaneAbatement-US'!$M:$M,'IEA-MethaneAbatement-US'!$N:$N,"&lt;"&amp;$B45,'IEA-MethaneAbatement-US'!$N:$N,"&gt;="&amp;$A45,'IEA-MethaneAbatement-US'!$L:$L,$C$1))+(VLOOKUP($D$1,'Multipliers and Adjustments'!$A$70:$I$86,TRUNC(COLUMN(AI$2)/5)+2,FALSE)*SUMIFS('IEA-MethaneAbatement-US'!$M:$M,'IEA-MethaneAbatement-US'!$N:$N,"&lt;"&amp;$B45,'IEA-MethaneAbatement-US'!$N:$N,"&gt;="&amp;$A45,'IEA-MethaneAbatement-US'!$L:$L,$D$1)))*'State Downscaling Multipliers'!$B$7*(1+'EPA to IEA Scaling'!AM$10)</f>
        <v>0</v>
      </c>
      <c r="AJ45" s="2">
        <f>((VLOOKUP($B$1,'Multipliers and Adjustments'!$A$70:$I$86,TRUNC(COLUMN(AJ$2)/5)+2,FALSE)*SUMIFS('IEA-MethaneAbatement-US'!$M:$M,'IEA-MethaneAbatement-US'!$N:$N,"&lt;"&amp;$B45,'IEA-MethaneAbatement-US'!$N:$N,"&gt;="&amp;$A45,'IEA-MethaneAbatement-US'!$L:$L,$B$1))+(VLOOKUP($C$1,'Multipliers and Adjustments'!$A$70:$I$86,TRUNC(COLUMN(AJ$2)/5)+2,FALSE)*SUMIFS('IEA-MethaneAbatement-US'!$M:$M,'IEA-MethaneAbatement-US'!$N:$N,"&lt;"&amp;$B45,'IEA-MethaneAbatement-US'!$N:$N,"&gt;="&amp;$A45,'IEA-MethaneAbatement-US'!$L:$L,$C$1))+(VLOOKUP($D$1,'Multipliers and Adjustments'!$A$70:$I$86,TRUNC(COLUMN(AJ$2)/5)+2,FALSE)*SUMIFS('IEA-MethaneAbatement-US'!$M:$M,'IEA-MethaneAbatement-US'!$N:$N,"&lt;"&amp;$B45,'IEA-MethaneAbatement-US'!$N:$N,"&gt;="&amp;$A45,'IEA-MethaneAbatement-US'!$L:$L,$D$1)))*'State Downscaling Multipliers'!$B$7*(1+'EPA to IEA Scaling'!AN$10)</f>
        <v>0</v>
      </c>
      <c r="AK45" s="2">
        <f>((VLOOKUP($B$1,'Multipliers and Adjustments'!$A$70:$I$86,TRUNC(COLUMN(AK$2)/5)+2,FALSE)*SUMIFS('IEA-MethaneAbatement-US'!$M:$M,'IEA-MethaneAbatement-US'!$N:$N,"&lt;"&amp;$B45,'IEA-MethaneAbatement-US'!$N:$N,"&gt;="&amp;$A45,'IEA-MethaneAbatement-US'!$L:$L,$B$1))+(VLOOKUP($C$1,'Multipliers and Adjustments'!$A$70:$I$86,TRUNC(COLUMN(AK$2)/5)+2,FALSE)*SUMIFS('IEA-MethaneAbatement-US'!$M:$M,'IEA-MethaneAbatement-US'!$N:$N,"&lt;"&amp;$B45,'IEA-MethaneAbatement-US'!$N:$N,"&gt;="&amp;$A45,'IEA-MethaneAbatement-US'!$L:$L,$C$1))+(VLOOKUP($D$1,'Multipliers and Adjustments'!$A$70:$I$86,TRUNC(COLUMN(AK$2)/5)+2,FALSE)*SUMIFS('IEA-MethaneAbatement-US'!$M:$M,'IEA-MethaneAbatement-US'!$N:$N,"&lt;"&amp;$B45,'IEA-MethaneAbatement-US'!$N:$N,"&gt;="&amp;$A45,'IEA-MethaneAbatement-US'!$L:$L,$D$1)))*'State Downscaling Multipliers'!$B$7*(1+'EPA to IEA Scaling'!AO$10)</f>
        <v>0</v>
      </c>
      <c r="AL45" s="105">
        <f>((VLOOKUP($B$1,'Multipliers and Adjustments'!$A$70:$I$86,TRUNC(COLUMN(AL$2)/5)+2,FALSE)*SUMIFS('IEA-MethaneAbatement-US'!$M:$M,'IEA-MethaneAbatement-US'!$N:$N,"&lt;"&amp;$B45,'IEA-MethaneAbatement-US'!$N:$N,"&gt;="&amp;$A45,'IEA-MethaneAbatement-US'!$L:$L,$B$1))+(VLOOKUP($C$1,'Multipliers and Adjustments'!$A$70:$I$86,TRUNC(COLUMN(AL$2)/5)+2,FALSE)*SUMIFS('IEA-MethaneAbatement-US'!$M:$M,'IEA-MethaneAbatement-US'!$N:$N,"&lt;"&amp;$B45,'IEA-MethaneAbatement-US'!$N:$N,"&gt;="&amp;$A45,'IEA-MethaneAbatement-US'!$L:$L,$C$1))+(VLOOKUP($D$1,'Multipliers and Adjustments'!$A$70:$I$86,TRUNC(COLUMN(AL$2)/5)+2,FALSE)*SUMIFS('IEA-MethaneAbatement-US'!$M:$M,'IEA-MethaneAbatement-US'!$N:$N,"&lt;"&amp;$B45,'IEA-MethaneAbatement-US'!$N:$N,"&gt;="&amp;$A45,'IEA-MethaneAbatement-US'!$L:$L,$D$1)))*'State Downscaling Multipliers'!$B$7*(1+'EPA to IEA Scaling'!AP$10)</f>
        <v>0</v>
      </c>
    </row>
    <row r="46" spans="1:38" ht="15.75" customHeight="1" x14ac:dyDescent="0.25">
      <c r="A46" s="49">
        <f t="shared" si="3"/>
        <v>150</v>
      </c>
      <c r="B46" s="49">
        <f t="shared" si="5"/>
        <v>200</v>
      </c>
      <c r="C46" s="105">
        <f>((VLOOKUP($B$1,'Multipliers and Adjustments'!$A$70:$I$86,TRUNC(COLUMN(C$2)/5)+2,FALSE)*SUMIFS('IEA-MethaneAbatement-US'!$M:$M,'IEA-MethaneAbatement-US'!$N:$N,"&lt;"&amp;$B46,'IEA-MethaneAbatement-US'!$N:$N,"&gt;="&amp;$A46,'IEA-MethaneAbatement-US'!$L:$L,$B$1))+(VLOOKUP($C$1,'Multipliers and Adjustments'!$A$70:$I$86,TRUNC(COLUMN(C$2)/5)+2,FALSE)*SUMIFS('IEA-MethaneAbatement-US'!$M:$M,'IEA-MethaneAbatement-US'!$N:$N,"&lt;"&amp;$B46,'IEA-MethaneAbatement-US'!$N:$N,"&gt;="&amp;$A46,'IEA-MethaneAbatement-US'!$L:$L,$C$1))+(VLOOKUP($D$1,'Multipliers and Adjustments'!$A$70:$I$86,TRUNC(COLUMN(C$2)/5)+2,FALSE)*SUMIFS('IEA-MethaneAbatement-US'!$M:$M,'IEA-MethaneAbatement-US'!$N:$N,"&lt;"&amp;$B46,'IEA-MethaneAbatement-US'!$N:$N,"&gt;="&amp;$A46,'IEA-MethaneAbatement-US'!$L:$L,$D$1)))*'State Downscaling Multipliers'!$B$7*(1+'EPA to IEA Scaling'!G$10)</f>
        <v>0</v>
      </c>
      <c r="D46" s="2">
        <f>((VLOOKUP($B$1,'Multipliers and Adjustments'!$A$70:$I$86,TRUNC(COLUMN(D$2)/5)+2,FALSE)*SUMIFS('IEA-MethaneAbatement-US'!$M:$M,'IEA-MethaneAbatement-US'!$N:$N,"&lt;"&amp;$B46,'IEA-MethaneAbatement-US'!$N:$N,"&gt;="&amp;$A46,'IEA-MethaneAbatement-US'!$L:$L,$B$1))+(VLOOKUP($C$1,'Multipliers and Adjustments'!$A$70:$I$86,TRUNC(COLUMN(D$2)/5)+2,FALSE)*SUMIFS('IEA-MethaneAbatement-US'!$M:$M,'IEA-MethaneAbatement-US'!$N:$N,"&lt;"&amp;$B46,'IEA-MethaneAbatement-US'!$N:$N,"&gt;="&amp;$A46,'IEA-MethaneAbatement-US'!$L:$L,$C$1))+(VLOOKUP($D$1,'Multipliers and Adjustments'!$A$70:$I$86,TRUNC(COLUMN(D$2)/5)+2,FALSE)*SUMIFS('IEA-MethaneAbatement-US'!$M:$M,'IEA-MethaneAbatement-US'!$N:$N,"&lt;"&amp;$B46,'IEA-MethaneAbatement-US'!$N:$N,"&gt;="&amp;$A46,'IEA-MethaneAbatement-US'!$L:$L,$D$1)))*'State Downscaling Multipliers'!$B$7*(1+'EPA to IEA Scaling'!H$10)</f>
        <v>0</v>
      </c>
      <c r="E46" s="2">
        <f>((VLOOKUP($B$1,'Multipliers and Adjustments'!$A$70:$I$86,TRUNC(COLUMN(E$2)/5)+2,FALSE)*SUMIFS('IEA-MethaneAbatement-US'!$M:$M,'IEA-MethaneAbatement-US'!$N:$N,"&lt;"&amp;$B46,'IEA-MethaneAbatement-US'!$N:$N,"&gt;="&amp;$A46,'IEA-MethaneAbatement-US'!$L:$L,$B$1))+(VLOOKUP($C$1,'Multipliers and Adjustments'!$A$70:$I$86,TRUNC(COLUMN(E$2)/5)+2,FALSE)*SUMIFS('IEA-MethaneAbatement-US'!$M:$M,'IEA-MethaneAbatement-US'!$N:$N,"&lt;"&amp;$B46,'IEA-MethaneAbatement-US'!$N:$N,"&gt;="&amp;$A46,'IEA-MethaneAbatement-US'!$L:$L,$C$1))+(VLOOKUP($D$1,'Multipliers and Adjustments'!$A$70:$I$86,TRUNC(COLUMN(E$2)/5)+2,FALSE)*SUMIFS('IEA-MethaneAbatement-US'!$M:$M,'IEA-MethaneAbatement-US'!$N:$N,"&lt;"&amp;$B46,'IEA-MethaneAbatement-US'!$N:$N,"&gt;="&amp;$A46,'IEA-MethaneAbatement-US'!$L:$L,$D$1)))*'State Downscaling Multipliers'!$B$7*(1+'EPA to IEA Scaling'!I$10)</f>
        <v>0</v>
      </c>
      <c r="F46" s="2">
        <f>((VLOOKUP($B$1,'Multipliers and Adjustments'!$A$70:$I$86,TRUNC(COLUMN(F$2)/5)+2,FALSE)*SUMIFS('IEA-MethaneAbatement-US'!$M:$M,'IEA-MethaneAbatement-US'!$N:$N,"&lt;"&amp;$B46,'IEA-MethaneAbatement-US'!$N:$N,"&gt;="&amp;$A46,'IEA-MethaneAbatement-US'!$L:$L,$B$1))+(VLOOKUP($C$1,'Multipliers and Adjustments'!$A$70:$I$86,TRUNC(COLUMN(F$2)/5)+2,FALSE)*SUMIFS('IEA-MethaneAbatement-US'!$M:$M,'IEA-MethaneAbatement-US'!$N:$N,"&lt;"&amp;$B46,'IEA-MethaneAbatement-US'!$N:$N,"&gt;="&amp;$A46,'IEA-MethaneAbatement-US'!$L:$L,$C$1))+(VLOOKUP($D$1,'Multipliers and Adjustments'!$A$70:$I$86,TRUNC(COLUMN(F$2)/5)+2,FALSE)*SUMIFS('IEA-MethaneAbatement-US'!$M:$M,'IEA-MethaneAbatement-US'!$N:$N,"&lt;"&amp;$B46,'IEA-MethaneAbatement-US'!$N:$N,"&gt;="&amp;$A46,'IEA-MethaneAbatement-US'!$L:$L,$D$1)))*'State Downscaling Multipliers'!$B$7*(1+'EPA to IEA Scaling'!J$10)</f>
        <v>0</v>
      </c>
      <c r="G46" s="154">
        <f>((VLOOKUP($B$1,'Multipliers and Adjustments'!$A$70:$I$86,TRUNC(COLUMN(G$2)/5)+2,FALSE)*SUMIFS('IEA-MethaneAbatement-US'!$M:$M,'IEA-MethaneAbatement-US'!$N:$N,"&lt;"&amp;$B46,'IEA-MethaneAbatement-US'!$N:$N,"&gt;="&amp;$A46,'IEA-MethaneAbatement-US'!$L:$L,$B$1))+(VLOOKUP($C$1,'Multipliers and Adjustments'!$A$70:$I$86,TRUNC(COLUMN(G$2)/5)+2,FALSE)*SUMIFS('IEA-MethaneAbatement-US'!$M:$M,'IEA-MethaneAbatement-US'!$N:$N,"&lt;"&amp;$B46,'IEA-MethaneAbatement-US'!$N:$N,"&gt;="&amp;$A46,'IEA-MethaneAbatement-US'!$L:$L,$C$1))+(VLOOKUP($D$1,'Multipliers and Adjustments'!$A$70:$I$86,TRUNC(COLUMN(G$2)/5)+2,FALSE)*SUMIFS('IEA-MethaneAbatement-US'!$M:$M,'IEA-MethaneAbatement-US'!$N:$N,"&lt;"&amp;$B46,'IEA-MethaneAbatement-US'!$N:$N,"&gt;="&amp;$A46,'IEA-MethaneAbatement-US'!$L:$L,$D$1)))*'State Downscaling Multipliers'!$B$7*(1+'EPA to IEA Scaling'!K$10)</f>
        <v>0</v>
      </c>
      <c r="H46" s="105">
        <f>((VLOOKUP($B$1,'Multipliers and Adjustments'!$A$70:$I$86,TRUNC(COLUMN(H$2)/5)+2,FALSE)*SUMIFS('IEA-MethaneAbatement-US'!$M:$M,'IEA-MethaneAbatement-US'!$N:$N,"&lt;"&amp;$B46,'IEA-MethaneAbatement-US'!$N:$N,"&gt;="&amp;$A46,'IEA-MethaneAbatement-US'!$L:$L,$B$1))+(VLOOKUP($C$1,'Multipliers and Adjustments'!$A$70:$I$86,TRUNC(COLUMN(H$2)/5)+2,FALSE)*SUMIFS('IEA-MethaneAbatement-US'!$M:$M,'IEA-MethaneAbatement-US'!$N:$N,"&lt;"&amp;$B46,'IEA-MethaneAbatement-US'!$N:$N,"&gt;="&amp;$A46,'IEA-MethaneAbatement-US'!$L:$L,$C$1))+(VLOOKUP($D$1,'Multipliers and Adjustments'!$A$70:$I$86,TRUNC(COLUMN(H$2)/5)+2,FALSE)*SUMIFS('IEA-MethaneAbatement-US'!$M:$M,'IEA-MethaneAbatement-US'!$N:$N,"&lt;"&amp;$B46,'IEA-MethaneAbatement-US'!$N:$N,"&gt;="&amp;$A46,'IEA-MethaneAbatement-US'!$L:$L,$D$1)))*'State Downscaling Multipliers'!$B$7*(1+'EPA to IEA Scaling'!L$10)</f>
        <v>0</v>
      </c>
      <c r="I46" s="2">
        <f>((VLOOKUP($B$1,'Multipliers and Adjustments'!$A$70:$I$86,TRUNC(COLUMN(I$2)/5)+2,FALSE)*SUMIFS('IEA-MethaneAbatement-US'!$M:$M,'IEA-MethaneAbatement-US'!$N:$N,"&lt;"&amp;$B46,'IEA-MethaneAbatement-US'!$N:$N,"&gt;="&amp;$A46,'IEA-MethaneAbatement-US'!$L:$L,$B$1))+(VLOOKUP($C$1,'Multipliers and Adjustments'!$A$70:$I$86,TRUNC(COLUMN(I$2)/5)+2,FALSE)*SUMIFS('IEA-MethaneAbatement-US'!$M:$M,'IEA-MethaneAbatement-US'!$N:$N,"&lt;"&amp;$B46,'IEA-MethaneAbatement-US'!$N:$N,"&gt;="&amp;$A46,'IEA-MethaneAbatement-US'!$L:$L,$C$1))+(VLOOKUP($D$1,'Multipliers and Adjustments'!$A$70:$I$86,TRUNC(COLUMN(I$2)/5)+2,FALSE)*SUMIFS('IEA-MethaneAbatement-US'!$M:$M,'IEA-MethaneAbatement-US'!$N:$N,"&lt;"&amp;$B46,'IEA-MethaneAbatement-US'!$N:$N,"&gt;="&amp;$A46,'IEA-MethaneAbatement-US'!$L:$L,$D$1)))*'State Downscaling Multipliers'!$B$7*(1+'EPA to IEA Scaling'!M$10)</f>
        <v>0</v>
      </c>
      <c r="J46" s="2">
        <f>((VLOOKUP($B$1,'Multipliers and Adjustments'!$A$70:$I$86,TRUNC(COLUMN(J$2)/5)+2,FALSE)*SUMIFS('IEA-MethaneAbatement-US'!$M:$M,'IEA-MethaneAbatement-US'!$N:$N,"&lt;"&amp;$B46,'IEA-MethaneAbatement-US'!$N:$N,"&gt;="&amp;$A46,'IEA-MethaneAbatement-US'!$L:$L,$B$1))+(VLOOKUP($C$1,'Multipliers and Adjustments'!$A$70:$I$86,TRUNC(COLUMN(J$2)/5)+2,FALSE)*SUMIFS('IEA-MethaneAbatement-US'!$M:$M,'IEA-MethaneAbatement-US'!$N:$N,"&lt;"&amp;$B46,'IEA-MethaneAbatement-US'!$N:$N,"&gt;="&amp;$A46,'IEA-MethaneAbatement-US'!$L:$L,$C$1))+(VLOOKUP($D$1,'Multipliers and Adjustments'!$A$70:$I$86,TRUNC(COLUMN(J$2)/5)+2,FALSE)*SUMIFS('IEA-MethaneAbatement-US'!$M:$M,'IEA-MethaneAbatement-US'!$N:$N,"&lt;"&amp;$B46,'IEA-MethaneAbatement-US'!$N:$N,"&gt;="&amp;$A46,'IEA-MethaneAbatement-US'!$L:$L,$D$1)))*'State Downscaling Multipliers'!$B$7*(1+'EPA to IEA Scaling'!N$10)</f>
        <v>0</v>
      </c>
      <c r="K46" s="2">
        <f>((VLOOKUP($B$1,'Multipliers and Adjustments'!$A$70:$I$86,TRUNC(COLUMN(K$2)/5)+2,FALSE)*SUMIFS('IEA-MethaneAbatement-US'!$M:$M,'IEA-MethaneAbatement-US'!$N:$N,"&lt;"&amp;$B46,'IEA-MethaneAbatement-US'!$N:$N,"&gt;="&amp;$A46,'IEA-MethaneAbatement-US'!$L:$L,$B$1))+(VLOOKUP($C$1,'Multipliers and Adjustments'!$A$70:$I$86,TRUNC(COLUMN(K$2)/5)+2,FALSE)*SUMIFS('IEA-MethaneAbatement-US'!$M:$M,'IEA-MethaneAbatement-US'!$N:$N,"&lt;"&amp;$B46,'IEA-MethaneAbatement-US'!$N:$N,"&gt;="&amp;$A46,'IEA-MethaneAbatement-US'!$L:$L,$C$1))+(VLOOKUP($D$1,'Multipliers and Adjustments'!$A$70:$I$86,TRUNC(COLUMN(K$2)/5)+2,FALSE)*SUMIFS('IEA-MethaneAbatement-US'!$M:$M,'IEA-MethaneAbatement-US'!$N:$N,"&lt;"&amp;$B46,'IEA-MethaneAbatement-US'!$N:$N,"&gt;="&amp;$A46,'IEA-MethaneAbatement-US'!$L:$L,$D$1)))*'State Downscaling Multipliers'!$B$7*(1+'EPA to IEA Scaling'!O$10)</f>
        <v>0</v>
      </c>
      <c r="L46" s="2">
        <f>((VLOOKUP($B$1,'Multipliers and Adjustments'!$A$70:$I$86,TRUNC(COLUMN(L$2)/5)+2,FALSE)*SUMIFS('IEA-MethaneAbatement-US'!$M:$M,'IEA-MethaneAbatement-US'!$N:$N,"&lt;"&amp;$B46,'IEA-MethaneAbatement-US'!$N:$N,"&gt;="&amp;$A46,'IEA-MethaneAbatement-US'!$L:$L,$B$1))+(VLOOKUP($C$1,'Multipliers and Adjustments'!$A$70:$I$86,TRUNC(COLUMN(L$2)/5)+2,FALSE)*SUMIFS('IEA-MethaneAbatement-US'!$M:$M,'IEA-MethaneAbatement-US'!$N:$N,"&lt;"&amp;$B46,'IEA-MethaneAbatement-US'!$N:$N,"&gt;="&amp;$A46,'IEA-MethaneAbatement-US'!$L:$L,$C$1))+(VLOOKUP($D$1,'Multipliers and Adjustments'!$A$70:$I$86,TRUNC(COLUMN(L$2)/5)+2,FALSE)*SUMIFS('IEA-MethaneAbatement-US'!$M:$M,'IEA-MethaneAbatement-US'!$N:$N,"&lt;"&amp;$B46,'IEA-MethaneAbatement-US'!$N:$N,"&gt;="&amp;$A46,'IEA-MethaneAbatement-US'!$L:$L,$D$1)))*'State Downscaling Multipliers'!$B$7*(1+'EPA to IEA Scaling'!P$10)</f>
        <v>0</v>
      </c>
      <c r="M46" s="105">
        <f>((VLOOKUP($B$1,'Multipliers and Adjustments'!$A$70:$I$86,TRUNC(COLUMN(M$2)/5)+2,FALSE)*SUMIFS('IEA-MethaneAbatement-US'!$M:$M,'IEA-MethaneAbatement-US'!$N:$N,"&lt;"&amp;$B46,'IEA-MethaneAbatement-US'!$N:$N,"&gt;="&amp;$A46,'IEA-MethaneAbatement-US'!$L:$L,$B$1))+(VLOOKUP($C$1,'Multipliers and Adjustments'!$A$70:$I$86,TRUNC(COLUMN(M$2)/5)+2,FALSE)*SUMIFS('IEA-MethaneAbatement-US'!$M:$M,'IEA-MethaneAbatement-US'!$N:$N,"&lt;"&amp;$B46,'IEA-MethaneAbatement-US'!$N:$N,"&gt;="&amp;$A46,'IEA-MethaneAbatement-US'!$L:$L,$C$1))+(VLOOKUP($D$1,'Multipliers and Adjustments'!$A$70:$I$86,TRUNC(COLUMN(M$2)/5)+2,FALSE)*SUMIFS('IEA-MethaneAbatement-US'!$M:$M,'IEA-MethaneAbatement-US'!$N:$N,"&lt;"&amp;$B46,'IEA-MethaneAbatement-US'!$N:$N,"&gt;="&amp;$A46,'IEA-MethaneAbatement-US'!$L:$L,$D$1)))*'State Downscaling Multipliers'!$B$7*(1+'EPA to IEA Scaling'!Q$10)</f>
        <v>0</v>
      </c>
      <c r="N46" s="2">
        <f>((VLOOKUP($B$1,'Multipliers and Adjustments'!$A$70:$I$86,TRUNC(COLUMN(N$2)/5)+2,FALSE)*SUMIFS('IEA-MethaneAbatement-US'!$M:$M,'IEA-MethaneAbatement-US'!$N:$N,"&lt;"&amp;$B46,'IEA-MethaneAbatement-US'!$N:$N,"&gt;="&amp;$A46,'IEA-MethaneAbatement-US'!$L:$L,$B$1))+(VLOOKUP($C$1,'Multipliers and Adjustments'!$A$70:$I$86,TRUNC(COLUMN(N$2)/5)+2,FALSE)*SUMIFS('IEA-MethaneAbatement-US'!$M:$M,'IEA-MethaneAbatement-US'!$N:$N,"&lt;"&amp;$B46,'IEA-MethaneAbatement-US'!$N:$N,"&gt;="&amp;$A46,'IEA-MethaneAbatement-US'!$L:$L,$C$1))+(VLOOKUP($D$1,'Multipliers and Adjustments'!$A$70:$I$86,TRUNC(COLUMN(N$2)/5)+2,FALSE)*SUMIFS('IEA-MethaneAbatement-US'!$M:$M,'IEA-MethaneAbatement-US'!$N:$N,"&lt;"&amp;$B46,'IEA-MethaneAbatement-US'!$N:$N,"&gt;="&amp;$A46,'IEA-MethaneAbatement-US'!$L:$L,$D$1)))*'State Downscaling Multipliers'!$B$7*(1+'EPA to IEA Scaling'!R$10)</f>
        <v>0</v>
      </c>
      <c r="O46" s="2">
        <f>((VLOOKUP($B$1,'Multipliers and Adjustments'!$A$70:$I$86,TRUNC(COLUMN(O$2)/5)+2,FALSE)*SUMIFS('IEA-MethaneAbatement-US'!$M:$M,'IEA-MethaneAbatement-US'!$N:$N,"&lt;"&amp;$B46,'IEA-MethaneAbatement-US'!$N:$N,"&gt;="&amp;$A46,'IEA-MethaneAbatement-US'!$L:$L,$B$1))+(VLOOKUP($C$1,'Multipliers and Adjustments'!$A$70:$I$86,TRUNC(COLUMN(O$2)/5)+2,FALSE)*SUMIFS('IEA-MethaneAbatement-US'!$M:$M,'IEA-MethaneAbatement-US'!$N:$N,"&lt;"&amp;$B46,'IEA-MethaneAbatement-US'!$N:$N,"&gt;="&amp;$A46,'IEA-MethaneAbatement-US'!$L:$L,$C$1))+(VLOOKUP($D$1,'Multipliers and Adjustments'!$A$70:$I$86,TRUNC(COLUMN(O$2)/5)+2,FALSE)*SUMIFS('IEA-MethaneAbatement-US'!$M:$M,'IEA-MethaneAbatement-US'!$N:$N,"&lt;"&amp;$B46,'IEA-MethaneAbatement-US'!$N:$N,"&gt;="&amp;$A46,'IEA-MethaneAbatement-US'!$L:$L,$D$1)))*'State Downscaling Multipliers'!$B$7*(1+'EPA to IEA Scaling'!S$10)</f>
        <v>0</v>
      </c>
      <c r="P46" s="2">
        <f>((VLOOKUP($B$1,'Multipliers and Adjustments'!$A$70:$I$86,TRUNC(COLUMN(P$2)/5)+2,FALSE)*SUMIFS('IEA-MethaneAbatement-US'!$M:$M,'IEA-MethaneAbatement-US'!$N:$N,"&lt;"&amp;$B46,'IEA-MethaneAbatement-US'!$N:$N,"&gt;="&amp;$A46,'IEA-MethaneAbatement-US'!$L:$L,$B$1))+(VLOOKUP($C$1,'Multipliers and Adjustments'!$A$70:$I$86,TRUNC(COLUMN(P$2)/5)+2,FALSE)*SUMIFS('IEA-MethaneAbatement-US'!$M:$M,'IEA-MethaneAbatement-US'!$N:$N,"&lt;"&amp;$B46,'IEA-MethaneAbatement-US'!$N:$N,"&gt;="&amp;$A46,'IEA-MethaneAbatement-US'!$L:$L,$C$1))+(VLOOKUP($D$1,'Multipliers and Adjustments'!$A$70:$I$86,TRUNC(COLUMN(P$2)/5)+2,FALSE)*SUMIFS('IEA-MethaneAbatement-US'!$M:$M,'IEA-MethaneAbatement-US'!$N:$N,"&lt;"&amp;$B46,'IEA-MethaneAbatement-US'!$N:$N,"&gt;="&amp;$A46,'IEA-MethaneAbatement-US'!$L:$L,$D$1)))*'State Downscaling Multipliers'!$B$7*(1+'EPA to IEA Scaling'!T$10)</f>
        <v>0</v>
      </c>
      <c r="Q46" s="2">
        <f>((VLOOKUP($B$1,'Multipliers and Adjustments'!$A$70:$I$86,TRUNC(COLUMN(Q$2)/5)+2,FALSE)*SUMIFS('IEA-MethaneAbatement-US'!$M:$M,'IEA-MethaneAbatement-US'!$N:$N,"&lt;"&amp;$B46,'IEA-MethaneAbatement-US'!$N:$N,"&gt;="&amp;$A46,'IEA-MethaneAbatement-US'!$L:$L,$B$1))+(VLOOKUP($C$1,'Multipliers and Adjustments'!$A$70:$I$86,TRUNC(COLUMN(Q$2)/5)+2,FALSE)*SUMIFS('IEA-MethaneAbatement-US'!$M:$M,'IEA-MethaneAbatement-US'!$N:$N,"&lt;"&amp;$B46,'IEA-MethaneAbatement-US'!$N:$N,"&gt;="&amp;$A46,'IEA-MethaneAbatement-US'!$L:$L,$C$1))+(VLOOKUP($D$1,'Multipliers and Adjustments'!$A$70:$I$86,TRUNC(COLUMN(Q$2)/5)+2,FALSE)*SUMIFS('IEA-MethaneAbatement-US'!$M:$M,'IEA-MethaneAbatement-US'!$N:$N,"&lt;"&amp;$B46,'IEA-MethaneAbatement-US'!$N:$N,"&gt;="&amp;$A46,'IEA-MethaneAbatement-US'!$L:$L,$D$1)))*'State Downscaling Multipliers'!$B$7*(1+'EPA to IEA Scaling'!U$10)</f>
        <v>0</v>
      </c>
      <c r="R46" s="105">
        <f>((VLOOKUP($B$1,'Multipliers and Adjustments'!$A$70:$I$86,TRUNC(COLUMN(R$2)/5)+2,FALSE)*SUMIFS('IEA-MethaneAbatement-US'!$M:$M,'IEA-MethaneAbatement-US'!$N:$N,"&lt;"&amp;$B46,'IEA-MethaneAbatement-US'!$N:$N,"&gt;="&amp;$A46,'IEA-MethaneAbatement-US'!$L:$L,$B$1))+(VLOOKUP($C$1,'Multipliers and Adjustments'!$A$70:$I$86,TRUNC(COLUMN(R$2)/5)+2,FALSE)*SUMIFS('IEA-MethaneAbatement-US'!$M:$M,'IEA-MethaneAbatement-US'!$N:$N,"&lt;"&amp;$B46,'IEA-MethaneAbatement-US'!$N:$N,"&gt;="&amp;$A46,'IEA-MethaneAbatement-US'!$L:$L,$C$1))+(VLOOKUP($D$1,'Multipliers and Adjustments'!$A$70:$I$86,TRUNC(COLUMN(R$2)/5)+2,FALSE)*SUMIFS('IEA-MethaneAbatement-US'!$M:$M,'IEA-MethaneAbatement-US'!$N:$N,"&lt;"&amp;$B46,'IEA-MethaneAbatement-US'!$N:$N,"&gt;="&amp;$A46,'IEA-MethaneAbatement-US'!$L:$L,$D$1)))*'State Downscaling Multipliers'!$B$7*(1+'EPA to IEA Scaling'!V$10)</f>
        <v>0</v>
      </c>
      <c r="S46" s="2">
        <f>((VLOOKUP($B$1,'Multipliers and Adjustments'!$A$70:$I$86,TRUNC(COLUMN(S$2)/5)+2,FALSE)*SUMIFS('IEA-MethaneAbatement-US'!$M:$M,'IEA-MethaneAbatement-US'!$N:$N,"&lt;"&amp;$B46,'IEA-MethaneAbatement-US'!$N:$N,"&gt;="&amp;$A46,'IEA-MethaneAbatement-US'!$L:$L,$B$1))+(VLOOKUP($C$1,'Multipliers and Adjustments'!$A$70:$I$86,TRUNC(COLUMN(S$2)/5)+2,FALSE)*SUMIFS('IEA-MethaneAbatement-US'!$M:$M,'IEA-MethaneAbatement-US'!$N:$N,"&lt;"&amp;$B46,'IEA-MethaneAbatement-US'!$N:$N,"&gt;="&amp;$A46,'IEA-MethaneAbatement-US'!$L:$L,$C$1))+(VLOOKUP($D$1,'Multipliers and Adjustments'!$A$70:$I$86,TRUNC(COLUMN(S$2)/5)+2,FALSE)*SUMIFS('IEA-MethaneAbatement-US'!$M:$M,'IEA-MethaneAbatement-US'!$N:$N,"&lt;"&amp;$B46,'IEA-MethaneAbatement-US'!$N:$N,"&gt;="&amp;$A46,'IEA-MethaneAbatement-US'!$L:$L,$D$1)))*'State Downscaling Multipliers'!$B$7*(1+'EPA to IEA Scaling'!W$10)</f>
        <v>0</v>
      </c>
      <c r="T46" s="2">
        <f>((VLOOKUP($B$1,'Multipliers and Adjustments'!$A$70:$I$86,TRUNC(COLUMN(T$2)/5)+2,FALSE)*SUMIFS('IEA-MethaneAbatement-US'!$M:$M,'IEA-MethaneAbatement-US'!$N:$N,"&lt;"&amp;$B46,'IEA-MethaneAbatement-US'!$N:$N,"&gt;="&amp;$A46,'IEA-MethaneAbatement-US'!$L:$L,$B$1))+(VLOOKUP($C$1,'Multipliers and Adjustments'!$A$70:$I$86,TRUNC(COLUMN(T$2)/5)+2,FALSE)*SUMIFS('IEA-MethaneAbatement-US'!$M:$M,'IEA-MethaneAbatement-US'!$N:$N,"&lt;"&amp;$B46,'IEA-MethaneAbatement-US'!$N:$N,"&gt;="&amp;$A46,'IEA-MethaneAbatement-US'!$L:$L,$C$1))+(VLOOKUP($D$1,'Multipliers and Adjustments'!$A$70:$I$86,TRUNC(COLUMN(T$2)/5)+2,FALSE)*SUMIFS('IEA-MethaneAbatement-US'!$M:$M,'IEA-MethaneAbatement-US'!$N:$N,"&lt;"&amp;$B46,'IEA-MethaneAbatement-US'!$N:$N,"&gt;="&amp;$A46,'IEA-MethaneAbatement-US'!$L:$L,$D$1)))*'State Downscaling Multipliers'!$B$7*(1+'EPA to IEA Scaling'!X$10)</f>
        <v>0</v>
      </c>
      <c r="U46" s="2">
        <f>((VLOOKUP($B$1,'Multipliers and Adjustments'!$A$70:$I$86,TRUNC(COLUMN(U$2)/5)+2,FALSE)*SUMIFS('IEA-MethaneAbatement-US'!$M:$M,'IEA-MethaneAbatement-US'!$N:$N,"&lt;"&amp;$B46,'IEA-MethaneAbatement-US'!$N:$N,"&gt;="&amp;$A46,'IEA-MethaneAbatement-US'!$L:$L,$B$1))+(VLOOKUP($C$1,'Multipliers and Adjustments'!$A$70:$I$86,TRUNC(COLUMN(U$2)/5)+2,FALSE)*SUMIFS('IEA-MethaneAbatement-US'!$M:$M,'IEA-MethaneAbatement-US'!$N:$N,"&lt;"&amp;$B46,'IEA-MethaneAbatement-US'!$N:$N,"&gt;="&amp;$A46,'IEA-MethaneAbatement-US'!$L:$L,$C$1))+(VLOOKUP($D$1,'Multipliers and Adjustments'!$A$70:$I$86,TRUNC(COLUMN(U$2)/5)+2,FALSE)*SUMIFS('IEA-MethaneAbatement-US'!$M:$M,'IEA-MethaneAbatement-US'!$N:$N,"&lt;"&amp;$B46,'IEA-MethaneAbatement-US'!$N:$N,"&gt;="&amp;$A46,'IEA-MethaneAbatement-US'!$L:$L,$D$1)))*'State Downscaling Multipliers'!$B$7*(1+'EPA to IEA Scaling'!Y$10)</f>
        <v>0</v>
      </c>
      <c r="V46" s="2">
        <f>((VLOOKUP($B$1,'Multipliers and Adjustments'!$A$70:$I$86,TRUNC(COLUMN(V$2)/5)+2,FALSE)*SUMIFS('IEA-MethaneAbatement-US'!$M:$M,'IEA-MethaneAbatement-US'!$N:$N,"&lt;"&amp;$B46,'IEA-MethaneAbatement-US'!$N:$N,"&gt;="&amp;$A46,'IEA-MethaneAbatement-US'!$L:$L,$B$1))+(VLOOKUP($C$1,'Multipliers and Adjustments'!$A$70:$I$86,TRUNC(COLUMN(V$2)/5)+2,FALSE)*SUMIFS('IEA-MethaneAbatement-US'!$M:$M,'IEA-MethaneAbatement-US'!$N:$N,"&lt;"&amp;$B46,'IEA-MethaneAbatement-US'!$N:$N,"&gt;="&amp;$A46,'IEA-MethaneAbatement-US'!$L:$L,$C$1))+(VLOOKUP($D$1,'Multipliers and Adjustments'!$A$70:$I$86,TRUNC(COLUMN(V$2)/5)+2,FALSE)*SUMIFS('IEA-MethaneAbatement-US'!$M:$M,'IEA-MethaneAbatement-US'!$N:$N,"&lt;"&amp;$B46,'IEA-MethaneAbatement-US'!$N:$N,"&gt;="&amp;$A46,'IEA-MethaneAbatement-US'!$L:$L,$D$1)))*'State Downscaling Multipliers'!$B$7*(1+'EPA to IEA Scaling'!Z$10)</f>
        <v>0</v>
      </c>
      <c r="W46" s="105">
        <f>((VLOOKUP($B$1,'Multipliers and Adjustments'!$A$70:$I$86,TRUNC(COLUMN(W$2)/5)+2,FALSE)*SUMIFS('IEA-MethaneAbatement-US'!$M:$M,'IEA-MethaneAbatement-US'!$N:$N,"&lt;"&amp;$B46,'IEA-MethaneAbatement-US'!$N:$N,"&gt;="&amp;$A46,'IEA-MethaneAbatement-US'!$L:$L,$B$1))+(VLOOKUP($C$1,'Multipliers and Adjustments'!$A$70:$I$86,TRUNC(COLUMN(W$2)/5)+2,FALSE)*SUMIFS('IEA-MethaneAbatement-US'!$M:$M,'IEA-MethaneAbatement-US'!$N:$N,"&lt;"&amp;$B46,'IEA-MethaneAbatement-US'!$N:$N,"&gt;="&amp;$A46,'IEA-MethaneAbatement-US'!$L:$L,$C$1))+(VLOOKUP($D$1,'Multipliers and Adjustments'!$A$70:$I$86,TRUNC(COLUMN(W$2)/5)+2,FALSE)*SUMIFS('IEA-MethaneAbatement-US'!$M:$M,'IEA-MethaneAbatement-US'!$N:$N,"&lt;"&amp;$B46,'IEA-MethaneAbatement-US'!$N:$N,"&gt;="&amp;$A46,'IEA-MethaneAbatement-US'!$L:$L,$D$1)))*'State Downscaling Multipliers'!$B$7*(1+'EPA to IEA Scaling'!AA$10)</f>
        <v>0</v>
      </c>
      <c r="X46" s="2">
        <f>((VLOOKUP($B$1,'Multipliers and Adjustments'!$A$70:$I$86,TRUNC(COLUMN(X$2)/5)+2,FALSE)*SUMIFS('IEA-MethaneAbatement-US'!$M:$M,'IEA-MethaneAbatement-US'!$N:$N,"&lt;"&amp;$B46,'IEA-MethaneAbatement-US'!$N:$N,"&gt;="&amp;$A46,'IEA-MethaneAbatement-US'!$L:$L,$B$1))+(VLOOKUP($C$1,'Multipliers and Adjustments'!$A$70:$I$86,TRUNC(COLUMN(X$2)/5)+2,FALSE)*SUMIFS('IEA-MethaneAbatement-US'!$M:$M,'IEA-MethaneAbatement-US'!$N:$N,"&lt;"&amp;$B46,'IEA-MethaneAbatement-US'!$N:$N,"&gt;="&amp;$A46,'IEA-MethaneAbatement-US'!$L:$L,$C$1))+(VLOOKUP($D$1,'Multipliers and Adjustments'!$A$70:$I$86,TRUNC(COLUMN(X$2)/5)+2,FALSE)*SUMIFS('IEA-MethaneAbatement-US'!$M:$M,'IEA-MethaneAbatement-US'!$N:$N,"&lt;"&amp;$B46,'IEA-MethaneAbatement-US'!$N:$N,"&gt;="&amp;$A46,'IEA-MethaneAbatement-US'!$L:$L,$D$1)))*'State Downscaling Multipliers'!$B$7*(1+'EPA to IEA Scaling'!AB$10)</f>
        <v>0</v>
      </c>
      <c r="Y46" s="2">
        <f>((VLOOKUP($B$1,'Multipliers and Adjustments'!$A$70:$I$86,TRUNC(COLUMN(Y$2)/5)+2,FALSE)*SUMIFS('IEA-MethaneAbatement-US'!$M:$M,'IEA-MethaneAbatement-US'!$N:$N,"&lt;"&amp;$B46,'IEA-MethaneAbatement-US'!$N:$N,"&gt;="&amp;$A46,'IEA-MethaneAbatement-US'!$L:$L,$B$1))+(VLOOKUP($C$1,'Multipliers and Adjustments'!$A$70:$I$86,TRUNC(COLUMN(Y$2)/5)+2,FALSE)*SUMIFS('IEA-MethaneAbatement-US'!$M:$M,'IEA-MethaneAbatement-US'!$N:$N,"&lt;"&amp;$B46,'IEA-MethaneAbatement-US'!$N:$N,"&gt;="&amp;$A46,'IEA-MethaneAbatement-US'!$L:$L,$C$1))+(VLOOKUP($D$1,'Multipliers and Adjustments'!$A$70:$I$86,TRUNC(COLUMN(Y$2)/5)+2,FALSE)*SUMIFS('IEA-MethaneAbatement-US'!$M:$M,'IEA-MethaneAbatement-US'!$N:$N,"&lt;"&amp;$B46,'IEA-MethaneAbatement-US'!$N:$N,"&gt;="&amp;$A46,'IEA-MethaneAbatement-US'!$L:$L,$D$1)))*'State Downscaling Multipliers'!$B$7*(1+'EPA to IEA Scaling'!AC$10)</f>
        <v>0</v>
      </c>
      <c r="Z46" s="2">
        <f>((VLOOKUP($B$1,'Multipliers and Adjustments'!$A$70:$I$86,TRUNC(COLUMN(Z$2)/5)+2,FALSE)*SUMIFS('IEA-MethaneAbatement-US'!$M:$M,'IEA-MethaneAbatement-US'!$N:$N,"&lt;"&amp;$B46,'IEA-MethaneAbatement-US'!$N:$N,"&gt;="&amp;$A46,'IEA-MethaneAbatement-US'!$L:$L,$B$1))+(VLOOKUP($C$1,'Multipliers and Adjustments'!$A$70:$I$86,TRUNC(COLUMN(Z$2)/5)+2,FALSE)*SUMIFS('IEA-MethaneAbatement-US'!$M:$M,'IEA-MethaneAbatement-US'!$N:$N,"&lt;"&amp;$B46,'IEA-MethaneAbatement-US'!$N:$N,"&gt;="&amp;$A46,'IEA-MethaneAbatement-US'!$L:$L,$C$1))+(VLOOKUP($D$1,'Multipliers and Adjustments'!$A$70:$I$86,TRUNC(COLUMN(Z$2)/5)+2,FALSE)*SUMIFS('IEA-MethaneAbatement-US'!$M:$M,'IEA-MethaneAbatement-US'!$N:$N,"&lt;"&amp;$B46,'IEA-MethaneAbatement-US'!$N:$N,"&gt;="&amp;$A46,'IEA-MethaneAbatement-US'!$L:$L,$D$1)))*'State Downscaling Multipliers'!$B$7*(1+'EPA to IEA Scaling'!AD$10)</f>
        <v>0</v>
      </c>
      <c r="AA46" s="2">
        <f>((VLOOKUP($B$1,'Multipliers and Adjustments'!$A$70:$I$86,TRUNC(COLUMN(AA$2)/5)+2,FALSE)*SUMIFS('IEA-MethaneAbatement-US'!$M:$M,'IEA-MethaneAbatement-US'!$N:$N,"&lt;"&amp;$B46,'IEA-MethaneAbatement-US'!$N:$N,"&gt;="&amp;$A46,'IEA-MethaneAbatement-US'!$L:$L,$B$1))+(VLOOKUP($C$1,'Multipliers and Adjustments'!$A$70:$I$86,TRUNC(COLUMN(AA$2)/5)+2,FALSE)*SUMIFS('IEA-MethaneAbatement-US'!$M:$M,'IEA-MethaneAbatement-US'!$N:$N,"&lt;"&amp;$B46,'IEA-MethaneAbatement-US'!$N:$N,"&gt;="&amp;$A46,'IEA-MethaneAbatement-US'!$L:$L,$C$1))+(VLOOKUP($D$1,'Multipliers and Adjustments'!$A$70:$I$86,TRUNC(COLUMN(AA$2)/5)+2,FALSE)*SUMIFS('IEA-MethaneAbatement-US'!$M:$M,'IEA-MethaneAbatement-US'!$N:$N,"&lt;"&amp;$B46,'IEA-MethaneAbatement-US'!$N:$N,"&gt;="&amp;$A46,'IEA-MethaneAbatement-US'!$L:$L,$D$1)))*'State Downscaling Multipliers'!$B$7*(1+'EPA to IEA Scaling'!AE$10)</f>
        <v>0</v>
      </c>
      <c r="AB46" s="105">
        <f>((VLOOKUP($B$1,'Multipliers and Adjustments'!$A$70:$I$86,TRUNC(COLUMN(AB$2)/5)+2,FALSE)*SUMIFS('IEA-MethaneAbatement-US'!$M:$M,'IEA-MethaneAbatement-US'!$N:$N,"&lt;"&amp;$B46,'IEA-MethaneAbatement-US'!$N:$N,"&gt;="&amp;$A46,'IEA-MethaneAbatement-US'!$L:$L,$B$1))+(VLOOKUP($C$1,'Multipliers and Adjustments'!$A$70:$I$86,TRUNC(COLUMN(AB$2)/5)+2,FALSE)*SUMIFS('IEA-MethaneAbatement-US'!$M:$M,'IEA-MethaneAbatement-US'!$N:$N,"&lt;"&amp;$B46,'IEA-MethaneAbatement-US'!$N:$N,"&gt;="&amp;$A46,'IEA-MethaneAbatement-US'!$L:$L,$C$1))+(VLOOKUP($D$1,'Multipliers and Adjustments'!$A$70:$I$86,TRUNC(COLUMN(AB$2)/5)+2,FALSE)*SUMIFS('IEA-MethaneAbatement-US'!$M:$M,'IEA-MethaneAbatement-US'!$N:$N,"&lt;"&amp;$B46,'IEA-MethaneAbatement-US'!$N:$N,"&gt;="&amp;$A46,'IEA-MethaneAbatement-US'!$L:$L,$D$1)))*'State Downscaling Multipliers'!$B$7*(1+'EPA to IEA Scaling'!AF$10)</f>
        <v>0</v>
      </c>
      <c r="AC46" s="2">
        <f>((VLOOKUP($B$1,'Multipliers and Adjustments'!$A$70:$I$86,TRUNC(COLUMN(AC$2)/5)+2,FALSE)*SUMIFS('IEA-MethaneAbatement-US'!$M:$M,'IEA-MethaneAbatement-US'!$N:$N,"&lt;"&amp;$B46,'IEA-MethaneAbatement-US'!$N:$N,"&gt;="&amp;$A46,'IEA-MethaneAbatement-US'!$L:$L,$B$1))+(VLOOKUP($C$1,'Multipliers and Adjustments'!$A$70:$I$86,TRUNC(COLUMN(AC$2)/5)+2,FALSE)*SUMIFS('IEA-MethaneAbatement-US'!$M:$M,'IEA-MethaneAbatement-US'!$N:$N,"&lt;"&amp;$B46,'IEA-MethaneAbatement-US'!$N:$N,"&gt;="&amp;$A46,'IEA-MethaneAbatement-US'!$L:$L,$C$1))+(VLOOKUP($D$1,'Multipliers and Adjustments'!$A$70:$I$86,TRUNC(COLUMN(AC$2)/5)+2,FALSE)*SUMIFS('IEA-MethaneAbatement-US'!$M:$M,'IEA-MethaneAbatement-US'!$N:$N,"&lt;"&amp;$B46,'IEA-MethaneAbatement-US'!$N:$N,"&gt;="&amp;$A46,'IEA-MethaneAbatement-US'!$L:$L,$D$1)))*'State Downscaling Multipliers'!$B$7*(1+'EPA to IEA Scaling'!AG$10)</f>
        <v>0</v>
      </c>
      <c r="AD46" s="2">
        <f>((VLOOKUP($B$1,'Multipliers and Adjustments'!$A$70:$I$86,TRUNC(COLUMN(AD$2)/5)+2,FALSE)*SUMIFS('IEA-MethaneAbatement-US'!$M:$M,'IEA-MethaneAbatement-US'!$N:$N,"&lt;"&amp;$B46,'IEA-MethaneAbatement-US'!$N:$N,"&gt;="&amp;$A46,'IEA-MethaneAbatement-US'!$L:$L,$B$1))+(VLOOKUP($C$1,'Multipliers and Adjustments'!$A$70:$I$86,TRUNC(COLUMN(AD$2)/5)+2,FALSE)*SUMIFS('IEA-MethaneAbatement-US'!$M:$M,'IEA-MethaneAbatement-US'!$N:$N,"&lt;"&amp;$B46,'IEA-MethaneAbatement-US'!$N:$N,"&gt;="&amp;$A46,'IEA-MethaneAbatement-US'!$L:$L,$C$1))+(VLOOKUP($D$1,'Multipliers and Adjustments'!$A$70:$I$86,TRUNC(COLUMN(AD$2)/5)+2,FALSE)*SUMIFS('IEA-MethaneAbatement-US'!$M:$M,'IEA-MethaneAbatement-US'!$N:$N,"&lt;"&amp;$B46,'IEA-MethaneAbatement-US'!$N:$N,"&gt;="&amp;$A46,'IEA-MethaneAbatement-US'!$L:$L,$D$1)))*'State Downscaling Multipliers'!$B$7*(1+'EPA to IEA Scaling'!AH$10)</f>
        <v>0</v>
      </c>
      <c r="AE46" s="2">
        <f>((VLOOKUP($B$1,'Multipliers and Adjustments'!$A$70:$I$86,TRUNC(COLUMN(AE$2)/5)+2,FALSE)*SUMIFS('IEA-MethaneAbatement-US'!$M:$M,'IEA-MethaneAbatement-US'!$N:$N,"&lt;"&amp;$B46,'IEA-MethaneAbatement-US'!$N:$N,"&gt;="&amp;$A46,'IEA-MethaneAbatement-US'!$L:$L,$B$1))+(VLOOKUP($C$1,'Multipliers and Adjustments'!$A$70:$I$86,TRUNC(COLUMN(AE$2)/5)+2,FALSE)*SUMIFS('IEA-MethaneAbatement-US'!$M:$M,'IEA-MethaneAbatement-US'!$N:$N,"&lt;"&amp;$B46,'IEA-MethaneAbatement-US'!$N:$N,"&gt;="&amp;$A46,'IEA-MethaneAbatement-US'!$L:$L,$C$1))+(VLOOKUP($D$1,'Multipliers and Adjustments'!$A$70:$I$86,TRUNC(COLUMN(AE$2)/5)+2,FALSE)*SUMIFS('IEA-MethaneAbatement-US'!$M:$M,'IEA-MethaneAbatement-US'!$N:$N,"&lt;"&amp;$B46,'IEA-MethaneAbatement-US'!$N:$N,"&gt;="&amp;$A46,'IEA-MethaneAbatement-US'!$L:$L,$D$1)))*'State Downscaling Multipliers'!$B$7*(1+'EPA to IEA Scaling'!AI$10)</f>
        <v>0</v>
      </c>
      <c r="AF46" s="2">
        <f>((VLOOKUP($B$1,'Multipliers and Adjustments'!$A$70:$I$86,TRUNC(COLUMN(AF$2)/5)+2,FALSE)*SUMIFS('IEA-MethaneAbatement-US'!$M:$M,'IEA-MethaneAbatement-US'!$N:$N,"&lt;"&amp;$B46,'IEA-MethaneAbatement-US'!$N:$N,"&gt;="&amp;$A46,'IEA-MethaneAbatement-US'!$L:$L,$B$1))+(VLOOKUP($C$1,'Multipliers and Adjustments'!$A$70:$I$86,TRUNC(COLUMN(AF$2)/5)+2,FALSE)*SUMIFS('IEA-MethaneAbatement-US'!$M:$M,'IEA-MethaneAbatement-US'!$N:$N,"&lt;"&amp;$B46,'IEA-MethaneAbatement-US'!$N:$N,"&gt;="&amp;$A46,'IEA-MethaneAbatement-US'!$L:$L,$C$1))+(VLOOKUP($D$1,'Multipliers and Adjustments'!$A$70:$I$86,TRUNC(COLUMN(AF$2)/5)+2,FALSE)*SUMIFS('IEA-MethaneAbatement-US'!$M:$M,'IEA-MethaneAbatement-US'!$N:$N,"&lt;"&amp;$B46,'IEA-MethaneAbatement-US'!$N:$N,"&gt;="&amp;$A46,'IEA-MethaneAbatement-US'!$L:$L,$D$1)))*'State Downscaling Multipliers'!$B$7*(1+'EPA to IEA Scaling'!AJ$10)</f>
        <v>0</v>
      </c>
      <c r="AG46" s="105">
        <f>((VLOOKUP($B$1,'Multipliers and Adjustments'!$A$70:$I$86,TRUNC(COLUMN(AG$2)/5)+2,FALSE)*SUMIFS('IEA-MethaneAbatement-US'!$M:$M,'IEA-MethaneAbatement-US'!$N:$N,"&lt;"&amp;$B46,'IEA-MethaneAbatement-US'!$N:$N,"&gt;="&amp;$A46,'IEA-MethaneAbatement-US'!$L:$L,$B$1))+(VLOOKUP($C$1,'Multipliers and Adjustments'!$A$70:$I$86,TRUNC(COLUMN(AG$2)/5)+2,FALSE)*SUMIFS('IEA-MethaneAbatement-US'!$M:$M,'IEA-MethaneAbatement-US'!$N:$N,"&lt;"&amp;$B46,'IEA-MethaneAbatement-US'!$N:$N,"&gt;="&amp;$A46,'IEA-MethaneAbatement-US'!$L:$L,$C$1))+(VLOOKUP($D$1,'Multipliers and Adjustments'!$A$70:$I$86,TRUNC(COLUMN(AG$2)/5)+2,FALSE)*SUMIFS('IEA-MethaneAbatement-US'!$M:$M,'IEA-MethaneAbatement-US'!$N:$N,"&lt;"&amp;$B46,'IEA-MethaneAbatement-US'!$N:$N,"&gt;="&amp;$A46,'IEA-MethaneAbatement-US'!$L:$L,$D$1)))*'State Downscaling Multipliers'!$B$7*(1+'EPA to IEA Scaling'!AK$10)</f>
        <v>0</v>
      </c>
      <c r="AH46" s="2">
        <f>((VLOOKUP($B$1,'Multipliers and Adjustments'!$A$70:$I$86,TRUNC(COLUMN(AH$2)/5)+2,FALSE)*SUMIFS('IEA-MethaneAbatement-US'!$M:$M,'IEA-MethaneAbatement-US'!$N:$N,"&lt;"&amp;$B46,'IEA-MethaneAbatement-US'!$N:$N,"&gt;="&amp;$A46,'IEA-MethaneAbatement-US'!$L:$L,$B$1))+(VLOOKUP($C$1,'Multipliers and Adjustments'!$A$70:$I$86,TRUNC(COLUMN(AH$2)/5)+2,FALSE)*SUMIFS('IEA-MethaneAbatement-US'!$M:$M,'IEA-MethaneAbatement-US'!$N:$N,"&lt;"&amp;$B46,'IEA-MethaneAbatement-US'!$N:$N,"&gt;="&amp;$A46,'IEA-MethaneAbatement-US'!$L:$L,$C$1))+(VLOOKUP($D$1,'Multipliers and Adjustments'!$A$70:$I$86,TRUNC(COLUMN(AH$2)/5)+2,FALSE)*SUMIFS('IEA-MethaneAbatement-US'!$M:$M,'IEA-MethaneAbatement-US'!$N:$N,"&lt;"&amp;$B46,'IEA-MethaneAbatement-US'!$N:$N,"&gt;="&amp;$A46,'IEA-MethaneAbatement-US'!$L:$L,$D$1)))*'State Downscaling Multipliers'!$B$7*(1+'EPA to IEA Scaling'!AL$10)</f>
        <v>0</v>
      </c>
      <c r="AI46" s="2">
        <f>((VLOOKUP($B$1,'Multipliers and Adjustments'!$A$70:$I$86,TRUNC(COLUMN(AI$2)/5)+2,FALSE)*SUMIFS('IEA-MethaneAbatement-US'!$M:$M,'IEA-MethaneAbatement-US'!$N:$N,"&lt;"&amp;$B46,'IEA-MethaneAbatement-US'!$N:$N,"&gt;="&amp;$A46,'IEA-MethaneAbatement-US'!$L:$L,$B$1))+(VLOOKUP($C$1,'Multipliers and Adjustments'!$A$70:$I$86,TRUNC(COLUMN(AI$2)/5)+2,FALSE)*SUMIFS('IEA-MethaneAbatement-US'!$M:$M,'IEA-MethaneAbatement-US'!$N:$N,"&lt;"&amp;$B46,'IEA-MethaneAbatement-US'!$N:$N,"&gt;="&amp;$A46,'IEA-MethaneAbatement-US'!$L:$L,$C$1))+(VLOOKUP($D$1,'Multipliers and Adjustments'!$A$70:$I$86,TRUNC(COLUMN(AI$2)/5)+2,FALSE)*SUMIFS('IEA-MethaneAbatement-US'!$M:$M,'IEA-MethaneAbatement-US'!$N:$N,"&lt;"&amp;$B46,'IEA-MethaneAbatement-US'!$N:$N,"&gt;="&amp;$A46,'IEA-MethaneAbatement-US'!$L:$L,$D$1)))*'State Downscaling Multipliers'!$B$7*(1+'EPA to IEA Scaling'!AM$10)</f>
        <v>0</v>
      </c>
      <c r="AJ46" s="2">
        <f>((VLOOKUP($B$1,'Multipliers and Adjustments'!$A$70:$I$86,TRUNC(COLUMN(AJ$2)/5)+2,FALSE)*SUMIFS('IEA-MethaneAbatement-US'!$M:$M,'IEA-MethaneAbatement-US'!$N:$N,"&lt;"&amp;$B46,'IEA-MethaneAbatement-US'!$N:$N,"&gt;="&amp;$A46,'IEA-MethaneAbatement-US'!$L:$L,$B$1))+(VLOOKUP($C$1,'Multipliers and Adjustments'!$A$70:$I$86,TRUNC(COLUMN(AJ$2)/5)+2,FALSE)*SUMIFS('IEA-MethaneAbatement-US'!$M:$M,'IEA-MethaneAbatement-US'!$N:$N,"&lt;"&amp;$B46,'IEA-MethaneAbatement-US'!$N:$N,"&gt;="&amp;$A46,'IEA-MethaneAbatement-US'!$L:$L,$C$1))+(VLOOKUP($D$1,'Multipliers and Adjustments'!$A$70:$I$86,TRUNC(COLUMN(AJ$2)/5)+2,FALSE)*SUMIFS('IEA-MethaneAbatement-US'!$M:$M,'IEA-MethaneAbatement-US'!$N:$N,"&lt;"&amp;$B46,'IEA-MethaneAbatement-US'!$N:$N,"&gt;="&amp;$A46,'IEA-MethaneAbatement-US'!$L:$L,$D$1)))*'State Downscaling Multipliers'!$B$7*(1+'EPA to IEA Scaling'!AN$10)</f>
        <v>0</v>
      </c>
      <c r="AK46" s="2">
        <f>((VLOOKUP($B$1,'Multipliers and Adjustments'!$A$70:$I$86,TRUNC(COLUMN(AK$2)/5)+2,FALSE)*SUMIFS('IEA-MethaneAbatement-US'!$M:$M,'IEA-MethaneAbatement-US'!$N:$N,"&lt;"&amp;$B46,'IEA-MethaneAbatement-US'!$N:$N,"&gt;="&amp;$A46,'IEA-MethaneAbatement-US'!$L:$L,$B$1))+(VLOOKUP($C$1,'Multipliers and Adjustments'!$A$70:$I$86,TRUNC(COLUMN(AK$2)/5)+2,FALSE)*SUMIFS('IEA-MethaneAbatement-US'!$M:$M,'IEA-MethaneAbatement-US'!$N:$N,"&lt;"&amp;$B46,'IEA-MethaneAbatement-US'!$N:$N,"&gt;="&amp;$A46,'IEA-MethaneAbatement-US'!$L:$L,$C$1))+(VLOOKUP($D$1,'Multipliers and Adjustments'!$A$70:$I$86,TRUNC(COLUMN(AK$2)/5)+2,FALSE)*SUMIFS('IEA-MethaneAbatement-US'!$M:$M,'IEA-MethaneAbatement-US'!$N:$N,"&lt;"&amp;$B46,'IEA-MethaneAbatement-US'!$N:$N,"&gt;="&amp;$A46,'IEA-MethaneAbatement-US'!$L:$L,$D$1)))*'State Downscaling Multipliers'!$B$7*(1+'EPA to IEA Scaling'!AO$10)</f>
        <v>0</v>
      </c>
      <c r="AL46" s="105">
        <f>((VLOOKUP($B$1,'Multipliers and Adjustments'!$A$70:$I$86,TRUNC(COLUMN(AL$2)/5)+2,FALSE)*SUMIFS('IEA-MethaneAbatement-US'!$M:$M,'IEA-MethaneAbatement-US'!$N:$N,"&lt;"&amp;$B46,'IEA-MethaneAbatement-US'!$N:$N,"&gt;="&amp;$A46,'IEA-MethaneAbatement-US'!$L:$L,$B$1))+(VLOOKUP($C$1,'Multipliers and Adjustments'!$A$70:$I$86,TRUNC(COLUMN(AL$2)/5)+2,FALSE)*SUMIFS('IEA-MethaneAbatement-US'!$M:$M,'IEA-MethaneAbatement-US'!$N:$N,"&lt;"&amp;$B46,'IEA-MethaneAbatement-US'!$N:$N,"&gt;="&amp;$A46,'IEA-MethaneAbatement-US'!$L:$L,$C$1))+(VLOOKUP($D$1,'Multipliers and Adjustments'!$A$70:$I$86,TRUNC(COLUMN(AL$2)/5)+2,FALSE)*SUMIFS('IEA-MethaneAbatement-US'!$M:$M,'IEA-MethaneAbatement-US'!$N:$N,"&lt;"&amp;$B46,'IEA-MethaneAbatement-US'!$N:$N,"&gt;="&amp;$A46,'IEA-MethaneAbatement-US'!$L:$L,$D$1)))*'State Downscaling Multipliers'!$B$7*(1+'EPA to IEA Scaling'!AP$10)</f>
        <v>0</v>
      </c>
    </row>
    <row r="47" spans="1:38" ht="15.75" customHeight="1" x14ac:dyDescent="0.25">
      <c r="A47" s="49">
        <f t="shared" si="3"/>
        <v>200</v>
      </c>
      <c r="B47" s="49">
        <f t="shared" si="5"/>
        <v>250</v>
      </c>
      <c r="C47" s="105">
        <f>((VLOOKUP($B$1,'Multipliers and Adjustments'!$A$70:$I$86,TRUNC(COLUMN(C$2)/5)+2,FALSE)*SUMIFS('IEA-MethaneAbatement-US'!$M:$M,'IEA-MethaneAbatement-US'!$N:$N,"&lt;"&amp;$B47,'IEA-MethaneAbatement-US'!$N:$N,"&gt;="&amp;$A47,'IEA-MethaneAbatement-US'!$L:$L,$B$1))+(VLOOKUP($C$1,'Multipliers and Adjustments'!$A$70:$I$86,TRUNC(COLUMN(C$2)/5)+2,FALSE)*SUMIFS('IEA-MethaneAbatement-US'!$M:$M,'IEA-MethaneAbatement-US'!$N:$N,"&lt;"&amp;$B47,'IEA-MethaneAbatement-US'!$N:$N,"&gt;="&amp;$A47,'IEA-MethaneAbatement-US'!$L:$L,$C$1))+(VLOOKUP($D$1,'Multipliers and Adjustments'!$A$70:$I$86,TRUNC(COLUMN(C$2)/5)+2,FALSE)*SUMIFS('IEA-MethaneAbatement-US'!$M:$M,'IEA-MethaneAbatement-US'!$N:$N,"&lt;"&amp;$B47,'IEA-MethaneAbatement-US'!$N:$N,"&gt;="&amp;$A47,'IEA-MethaneAbatement-US'!$L:$L,$D$1)))*'State Downscaling Multipliers'!$B$7*(1+'EPA to IEA Scaling'!G$10)</f>
        <v>19513857356.45203</v>
      </c>
      <c r="D47" s="2">
        <f>((VLOOKUP($B$1,'Multipliers and Adjustments'!$A$70:$I$86,TRUNC(COLUMN(D$2)/5)+2,FALSE)*SUMIFS('IEA-MethaneAbatement-US'!$M:$M,'IEA-MethaneAbatement-US'!$N:$N,"&lt;"&amp;$B47,'IEA-MethaneAbatement-US'!$N:$N,"&gt;="&amp;$A47,'IEA-MethaneAbatement-US'!$L:$L,$B$1))+(VLOOKUP($C$1,'Multipliers and Adjustments'!$A$70:$I$86,TRUNC(COLUMN(D$2)/5)+2,FALSE)*SUMIFS('IEA-MethaneAbatement-US'!$M:$M,'IEA-MethaneAbatement-US'!$N:$N,"&lt;"&amp;$B47,'IEA-MethaneAbatement-US'!$N:$N,"&gt;="&amp;$A47,'IEA-MethaneAbatement-US'!$L:$L,$C$1))+(VLOOKUP($D$1,'Multipliers and Adjustments'!$A$70:$I$86,TRUNC(COLUMN(D$2)/5)+2,FALSE)*SUMIFS('IEA-MethaneAbatement-US'!$M:$M,'IEA-MethaneAbatement-US'!$N:$N,"&lt;"&amp;$B47,'IEA-MethaneAbatement-US'!$N:$N,"&gt;="&amp;$A47,'IEA-MethaneAbatement-US'!$L:$L,$D$1)))*'State Downscaling Multipliers'!$B$7*(1+'EPA to IEA Scaling'!H$10)</f>
        <v>19513857356.45203</v>
      </c>
      <c r="E47" s="2">
        <f>((VLOOKUP($B$1,'Multipliers and Adjustments'!$A$70:$I$86,TRUNC(COLUMN(E$2)/5)+2,FALSE)*SUMIFS('IEA-MethaneAbatement-US'!$M:$M,'IEA-MethaneAbatement-US'!$N:$N,"&lt;"&amp;$B47,'IEA-MethaneAbatement-US'!$N:$N,"&gt;="&amp;$A47,'IEA-MethaneAbatement-US'!$L:$L,$B$1))+(VLOOKUP($C$1,'Multipliers and Adjustments'!$A$70:$I$86,TRUNC(COLUMN(E$2)/5)+2,FALSE)*SUMIFS('IEA-MethaneAbatement-US'!$M:$M,'IEA-MethaneAbatement-US'!$N:$N,"&lt;"&amp;$B47,'IEA-MethaneAbatement-US'!$N:$N,"&gt;="&amp;$A47,'IEA-MethaneAbatement-US'!$L:$L,$C$1))+(VLOOKUP($D$1,'Multipliers and Adjustments'!$A$70:$I$86,TRUNC(COLUMN(E$2)/5)+2,FALSE)*SUMIFS('IEA-MethaneAbatement-US'!$M:$M,'IEA-MethaneAbatement-US'!$N:$N,"&lt;"&amp;$B47,'IEA-MethaneAbatement-US'!$N:$N,"&gt;="&amp;$A47,'IEA-MethaneAbatement-US'!$L:$L,$D$1)))*'State Downscaling Multipliers'!$B$7*(1+'EPA to IEA Scaling'!I$10)</f>
        <v>19927060285.736679</v>
      </c>
      <c r="F47" s="2">
        <f>((VLOOKUP($B$1,'Multipliers and Adjustments'!$A$70:$I$86,TRUNC(COLUMN(F$2)/5)+2,FALSE)*SUMIFS('IEA-MethaneAbatement-US'!$M:$M,'IEA-MethaneAbatement-US'!$N:$N,"&lt;"&amp;$B47,'IEA-MethaneAbatement-US'!$N:$N,"&gt;="&amp;$A47,'IEA-MethaneAbatement-US'!$L:$L,$B$1))+(VLOOKUP($C$1,'Multipliers and Adjustments'!$A$70:$I$86,TRUNC(COLUMN(F$2)/5)+2,FALSE)*SUMIFS('IEA-MethaneAbatement-US'!$M:$M,'IEA-MethaneAbatement-US'!$N:$N,"&lt;"&amp;$B47,'IEA-MethaneAbatement-US'!$N:$N,"&gt;="&amp;$A47,'IEA-MethaneAbatement-US'!$L:$L,$C$1))+(VLOOKUP($D$1,'Multipliers and Adjustments'!$A$70:$I$86,TRUNC(COLUMN(F$2)/5)+2,FALSE)*SUMIFS('IEA-MethaneAbatement-US'!$M:$M,'IEA-MethaneAbatement-US'!$N:$N,"&lt;"&amp;$B47,'IEA-MethaneAbatement-US'!$N:$N,"&gt;="&amp;$A47,'IEA-MethaneAbatement-US'!$L:$L,$D$1)))*'State Downscaling Multipliers'!$B$7*(1+'EPA to IEA Scaling'!J$10)</f>
        <v>20086031745.871666</v>
      </c>
      <c r="G47" s="154">
        <f>((VLOOKUP($B$1,'Multipliers and Adjustments'!$A$70:$I$86,TRUNC(COLUMN(G$2)/5)+2,FALSE)*SUMIFS('IEA-MethaneAbatement-US'!$M:$M,'IEA-MethaneAbatement-US'!$N:$N,"&lt;"&amp;$B47,'IEA-MethaneAbatement-US'!$N:$N,"&gt;="&amp;$A47,'IEA-MethaneAbatement-US'!$L:$L,$B$1))+(VLOOKUP($C$1,'Multipliers and Adjustments'!$A$70:$I$86,TRUNC(COLUMN(G$2)/5)+2,FALSE)*SUMIFS('IEA-MethaneAbatement-US'!$M:$M,'IEA-MethaneAbatement-US'!$N:$N,"&lt;"&amp;$B47,'IEA-MethaneAbatement-US'!$N:$N,"&gt;="&amp;$A47,'IEA-MethaneAbatement-US'!$L:$L,$C$1))+(VLOOKUP($D$1,'Multipliers and Adjustments'!$A$70:$I$86,TRUNC(COLUMN(G$2)/5)+2,FALSE)*SUMIFS('IEA-MethaneAbatement-US'!$M:$M,'IEA-MethaneAbatement-US'!$N:$N,"&lt;"&amp;$B47,'IEA-MethaneAbatement-US'!$N:$N,"&gt;="&amp;$A47,'IEA-MethaneAbatement-US'!$L:$L,$D$1)))*'State Downscaling Multipliers'!$B$7*(1+'EPA to IEA Scaling'!K$10)</f>
        <v>20239266167.242287</v>
      </c>
      <c r="H47" s="105">
        <f>((VLOOKUP($B$1,'Multipliers and Adjustments'!$A$70:$I$86,TRUNC(COLUMN(H$2)/5)+2,FALSE)*SUMIFS('IEA-MethaneAbatement-US'!$M:$M,'IEA-MethaneAbatement-US'!$N:$N,"&lt;"&amp;$B47,'IEA-MethaneAbatement-US'!$N:$N,"&gt;="&amp;$A47,'IEA-MethaneAbatement-US'!$L:$L,$B$1))+(VLOOKUP($C$1,'Multipliers and Adjustments'!$A$70:$I$86,TRUNC(COLUMN(H$2)/5)+2,FALSE)*SUMIFS('IEA-MethaneAbatement-US'!$M:$M,'IEA-MethaneAbatement-US'!$N:$N,"&lt;"&amp;$B47,'IEA-MethaneAbatement-US'!$N:$N,"&gt;="&amp;$A47,'IEA-MethaneAbatement-US'!$L:$L,$C$1))+(VLOOKUP($D$1,'Multipliers and Adjustments'!$A$70:$I$86,TRUNC(COLUMN(H$2)/5)+2,FALSE)*SUMIFS('IEA-MethaneAbatement-US'!$M:$M,'IEA-MethaneAbatement-US'!$N:$N,"&lt;"&amp;$B47,'IEA-MethaneAbatement-US'!$N:$N,"&gt;="&amp;$A47,'IEA-MethaneAbatement-US'!$L:$L,$D$1)))*'State Downscaling Multipliers'!$B$7*(1+'EPA to IEA Scaling'!L$10)</f>
        <v>20381920430.954784</v>
      </c>
      <c r="I47" s="2">
        <f>((VLOOKUP($B$1,'Multipliers and Adjustments'!$A$70:$I$86,TRUNC(COLUMN(I$2)/5)+2,FALSE)*SUMIFS('IEA-MethaneAbatement-US'!$M:$M,'IEA-MethaneAbatement-US'!$N:$N,"&lt;"&amp;$B47,'IEA-MethaneAbatement-US'!$N:$N,"&gt;="&amp;$A47,'IEA-MethaneAbatement-US'!$L:$L,$B$1))+(VLOOKUP($C$1,'Multipliers and Adjustments'!$A$70:$I$86,TRUNC(COLUMN(I$2)/5)+2,FALSE)*SUMIFS('IEA-MethaneAbatement-US'!$M:$M,'IEA-MethaneAbatement-US'!$N:$N,"&lt;"&amp;$B47,'IEA-MethaneAbatement-US'!$N:$N,"&gt;="&amp;$A47,'IEA-MethaneAbatement-US'!$L:$L,$C$1))+(VLOOKUP($D$1,'Multipliers and Adjustments'!$A$70:$I$86,TRUNC(COLUMN(I$2)/5)+2,FALSE)*SUMIFS('IEA-MethaneAbatement-US'!$M:$M,'IEA-MethaneAbatement-US'!$N:$N,"&lt;"&amp;$B47,'IEA-MethaneAbatement-US'!$N:$N,"&gt;="&amp;$A47,'IEA-MethaneAbatement-US'!$L:$L,$D$1)))*'State Downscaling Multipliers'!$B$7*(1+'EPA to IEA Scaling'!M$10)</f>
        <v>20575367637.937408</v>
      </c>
      <c r="J47" s="2">
        <f>((VLOOKUP($B$1,'Multipliers and Adjustments'!$A$70:$I$86,TRUNC(COLUMN(J$2)/5)+2,FALSE)*SUMIFS('IEA-MethaneAbatement-US'!$M:$M,'IEA-MethaneAbatement-US'!$N:$N,"&lt;"&amp;$B47,'IEA-MethaneAbatement-US'!$N:$N,"&gt;="&amp;$A47,'IEA-MethaneAbatement-US'!$L:$L,$B$1))+(VLOOKUP($C$1,'Multipliers and Adjustments'!$A$70:$I$86,TRUNC(COLUMN(J$2)/5)+2,FALSE)*SUMIFS('IEA-MethaneAbatement-US'!$M:$M,'IEA-MethaneAbatement-US'!$N:$N,"&lt;"&amp;$B47,'IEA-MethaneAbatement-US'!$N:$N,"&gt;="&amp;$A47,'IEA-MethaneAbatement-US'!$L:$L,$C$1))+(VLOOKUP($D$1,'Multipliers and Adjustments'!$A$70:$I$86,TRUNC(COLUMN(J$2)/5)+2,FALSE)*SUMIFS('IEA-MethaneAbatement-US'!$M:$M,'IEA-MethaneAbatement-US'!$N:$N,"&lt;"&amp;$B47,'IEA-MethaneAbatement-US'!$N:$N,"&gt;="&amp;$A47,'IEA-MethaneAbatement-US'!$L:$L,$D$1)))*'State Downscaling Multipliers'!$B$7*(1+'EPA to IEA Scaling'!N$10)</f>
        <v>20765657888.291714</v>
      </c>
      <c r="K47" s="2">
        <f>((VLOOKUP($B$1,'Multipliers and Adjustments'!$A$70:$I$86,TRUNC(COLUMN(K$2)/5)+2,FALSE)*SUMIFS('IEA-MethaneAbatement-US'!$M:$M,'IEA-MethaneAbatement-US'!$N:$N,"&lt;"&amp;$B47,'IEA-MethaneAbatement-US'!$N:$N,"&gt;="&amp;$A47,'IEA-MethaneAbatement-US'!$L:$L,$B$1))+(VLOOKUP($C$1,'Multipliers and Adjustments'!$A$70:$I$86,TRUNC(COLUMN(K$2)/5)+2,FALSE)*SUMIFS('IEA-MethaneAbatement-US'!$M:$M,'IEA-MethaneAbatement-US'!$N:$N,"&lt;"&amp;$B47,'IEA-MethaneAbatement-US'!$N:$N,"&gt;="&amp;$A47,'IEA-MethaneAbatement-US'!$L:$L,$C$1))+(VLOOKUP($D$1,'Multipliers and Adjustments'!$A$70:$I$86,TRUNC(COLUMN(K$2)/5)+2,FALSE)*SUMIFS('IEA-MethaneAbatement-US'!$M:$M,'IEA-MethaneAbatement-US'!$N:$N,"&lt;"&amp;$B47,'IEA-MethaneAbatement-US'!$N:$N,"&gt;="&amp;$A47,'IEA-MethaneAbatement-US'!$L:$L,$D$1)))*'State Downscaling Multipliers'!$B$7*(1+'EPA to IEA Scaling'!O$10)</f>
        <v>20952867836.345379</v>
      </c>
      <c r="L47" s="2">
        <f>((VLOOKUP($B$1,'Multipliers and Adjustments'!$A$70:$I$86,TRUNC(COLUMN(L$2)/5)+2,FALSE)*SUMIFS('IEA-MethaneAbatement-US'!$M:$M,'IEA-MethaneAbatement-US'!$N:$N,"&lt;"&amp;$B47,'IEA-MethaneAbatement-US'!$N:$N,"&gt;="&amp;$A47,'IEA-MethaneAbatement-US'!$L:$L,$B$1))+(VLOOKUP($C$1,'Multipliers and Adjustments'!$A$70:$I$86,TRUNC(COLUMN(L$2)/5)+2,FALSE)*SUMIFS('IEA-MethaneAbatement-US'!$M:$M,'IEA-MethaneAbatement-US'!$N:$N,"&lt;"&amp;$B47,'IEA-MethaneAbatement-US'!$N:$N,"&gt;="&amp;$A47,'IEA-MethaneAbatement-US'!$L:$L,$C$1))+(VLOOKUP($D$1,'Multipliers and Adjustments'!$A$70:$I$86,TRUNC(COLUMN(L$2)/5)+2,FALSE)*SUMIFS('IEA-MethaneAbatement-US'!$M:$M,'IEA-MethaneAbatement-US'!$N:$N,"&lt;"&amp;$B47,'IEA-MethaneAbatement-US'!$N:$N,"&gt;="&amp;$A47,'IEA-MethaneAbatement-US'!$L:$L,$D$1)))*'State Downscaling Multipliers'!$B$7*(1+'EPA to IEA Scaling'!P$10)</f>
        <v>21137071674.683388</v>
      </c>
      <c r="M47" s="105">
        <f>((VLOOKUP($B$1,'Multipliers and Adjustments'!$A$70:$I$86,TRUNC(COLUMN(M$2)/5)+2,FALSE)*SUMIFS('IEA-MethaneAbatement-US'!$M:$M,'IEA-MethaneAbatement-US'!$N:$N,"&lt;"&amp;$B47,'IEA-MethaneAbatement-US'!$N:$N,"&gt;="&amp;$A47,'IEA-MethaneAbatement-US'!$L:$L,$B$1))+(VLOOKUP($C$1,'Multipliers and Adjustments'!$A$70:$I$86,TRUNC(COLUMN(M$2)/5)+2,FALSE)*SUMIFS('IEA-MethaneAbatement-US'!$M:$M,'IEA-MethaneAbatement-US'!$N:$N,"&lt;"&amp;$B47,'IEA-MethaneAbatement-US'!$N:$N,"&gt;="&amp;$A47,'IEA-MethaneAbatement-US'!$L:$L,$C$1))+(VLOOKUP($D$1,'Multipliers and Adjustments'!$A$70:$I$86,TRUNC(COLUMN(M$2)/5)+2,FALSE)*SUMIFS('IEA-MethaneAbatement-US'!$M:$M,'IEA-MethaneAbatement-US'!$N:$N,"&lt;"&amp;$B47,'IEA-MethaneAbatement-US'!$N:$N,"&gt;="&amp;$A47,'IEA-MethaneAbatement-US'!$L:$L,$D$1)))*'State Downscaling Multipliers'!$B$7*(1+'EPA to IEA Scaling'!Q$10)</f>
        <v>21318341232.184681</v>
      </c>
      <c r="N47" s="2">
        <f>((VLOOKUP($B$1,'Multipliers and Adjustments'!$A$70:$I$86,TRUNC(COLUMN(N$2)/5)+2,FALSE)*SUMIFS('IEA-MethaneAbatement-US'!$M:$M,'IEA-MethaneAbatement-US'!$N:$N,"&lt;"&amp;$B47,'IEA-MethaneAbatement-US'!$N:$N,"&gt;="&amp;$A47,'IEA-MethaneAbatement-US'!$L:$L,$B$1))+(VLOOKUP($C$1,'Multipliers and Adjustments'!$A$70:$I$86,TRUNC(COLUMN(N$2)/5)+2,FALSE)*SUMIFS('IEA-MethaneAbatement-US'!$M:$M,'IEA-MethaneAbatement-US'!$N:$N,"&lt;"&amp;$B47,'IEA-MethaneAbatement-US'!$N:$N,"&gt;="&amp;$A47,'IEA-MethaneAbatement-US'!$L:$L,$C$1))+(VLOOKUP($D$1,'Multipliers and Adjustments'!$A$70:$I$86,TRUNC(COLUMN(N$2)/5)+2,FALSE)*SUMIFS('IEA-MethaneAbatement-US'!$M:$M,'IEA-MethaneAbatement-US'!$N:$N,"&lt;"&amp;$B47,'IEA-MethaneAbatement-US'!$N:$N,"&gt;="&amp;$A47,'IEA-MethaneAbatement-US'!$L:$L,$D$1)))*'State Downscaling Multipliers'!$B$7*(1+'EPA to IEA Scaling'!R$10)</f>
        <v>21496668068.117928</v>
      </c>
      <c r="O47" s="2">
        <f>((VLOOKUP($B$1,'Multipliers and Adjustments'!$A$70:$I$86,TRUNC(COLUMN(O$2)/5)+2,FALSE)*SUMIFS('IEA-MethaneAbatement-US'!$M:$M,'IEA-MethaneAbatement-US'!$N:$N,"&lt;"&amp;$B47,'IEA-MethaneAbatement-US'!$N:$N,"&gt;="&amp;$A47,'IEA-MethaneAbatement-US'!$L:$L,$B$1))+(VLOOKUP($C$1,'Multipliers and Adjustments'!$A$70:$I$86,TRUNC(COLUMN(O$2)/5)+2,FALSE)*SUMIFS('IEA-MethaneAbatement-US'!$M:$M,'IEA-MethaneAbatement-US'!$N:$N,"&lt;"&amp;$B47,'IEA-MethaneAbatement-US'!$N:$N,"&gt;="&amp;$A47,'IEA-MethaneAbatement-US'!$L:$L,$C$1))+(VLOOKUP($D$1,'Multipliers and Adjustments'!$A$70:$I$86,TRUNC(COLUMN(O$2)/5)+2,FALSE)*SUMIFS('IEA-MethaneAbatement-US'!$M:$M,'IEA-MethaneAbatement-US'!$N:$N,"&lt;"&amp;$B47,'IEA-MethaneAbatement-US'!$N:$N,"&gt;="&amp;$A47,'IEA-MethaneAbatement-US'!$L:$L,$D$1)))*'State Downscaling Multipliers'!$B$7*(1+'EPA to IEA Scaling'!S$10)</f>
        <v>21673649270.077644</v>
      </c>
      <c r="P47" s="2">
        <f>((VLOOKUP($B$1,'Multipliers and Adjustments'!$A$70:$I$86,TRUNC(COLUMN(P$2)/5)+2,FALSE)*SUMIFS('IEA-MethaneAbatement-US'!$M:$M,'IEA-MethaneAbatement-US'!$N:$N,"&lt;"&amp;$B47,'IEA-MethaneAbatement-US'!$N:$N,"&gt;="&amp;$A47,'IEA-MethaneAbatement-US'!$L:$L,$B$1))+(VLOOKUP($C$1,'Multipliers and Adjustments'!$A$70:$I$86,TRUNC(COLUMN(P$2)/5)+2,FALSE)*SUMIFS('IEA-MethaneAbatement-US'!$M:$M,'IEA-MethaneAbatement-US'!$N:$N,"&lt;"&amp;$B47,'IEA-MethaneAbatement-US'!$N:$N,"&gt;="&amp;$A47,'IEA-MethaneAbatement-US'!$L:$L,$C$1))+(VLOOKUP($D$1,'Multipliers and Adjustments'!$A$70:$I$86,TRUNC(COLUMN(P$2)/5)+2,FALSE)*SUMIFS('IEA-MethaneAbatement-US'!$M:$M,'IEA-MethaneAbatement-US'!$N:$N,"&lt;"&amp;$B47,'IEA-MethaneAbatement-US'!$N:$N,"&gt;="&amp;$A47,'IEA-MethaneAbatement-US'!$L:$L,$D$1)))*'State Downscaling Multipliers'!$B$7*(1+'EPA to IEA Scaling'!T$10)</f>
        <v>21849300011.814953</v>
      </c>
      <c r="Q47" s="2">
        <f>((VLOOKUP($B$1,'Multipliers and Adjustments'!$A$70:$I$86,TRUNC(COLUMN(Q$2)/5)+2,FALSE)*SUMIFS('IEA-MethaneAbatement-US'!$M:$M,'IEA-MethaneAbatement-US'!$N:$N,"&lt;"&amp;$B47,'IEA-MethaneAbatement-US'!$N:$N,"&gt;="&amp;$A47,'IEA-MethaneAbatement-US'!$L:$L,$B$1))+(VLOOKUP($C$1,'Multipliers and Adjustments'!$A$70:$I$86,TRUNC(COLUMN(Q$2)/5)+2,FALSE)*SUMIFS('IEA-MethaneAbatement-US'!$M:$M,'IEA-MethaneAbatement-US'!$N:$N,"&lt;"&amp;$B47,'IEA-MethaneAbatement-US'!$N:$N,"&gt;="&amp;$A47,'IEA-MethaneAbatement-US'!$L:$L,$C$1))+(VLOOKUP($D$1,'Multipliers and Adjustments'!$A$70:$I$86,TRUNC(COLUMN(Q$2)/5)+2,FALSE)*SUMIFS('IEA-MethaneAbatement-US'!$M:$M,'IEA-MethaneAbatement-US'!$N:$N,"&lt;"&amp;$B47,'IEA-MethaneAbatement-US'!$N:$N,"&gt;="&amp;$A47,'IEA-MethaneAbatement-US'!$L:$L,$D$1)))*'State Downscaling Multipliers'!$B$7*(1+'EPA to IEA Scaling'!U$10)</f>
        <v>22023635239.797241</v>
      </c>
      <c r="R47" s="105">
        <f>((VLOOKUP($B$1,'Multipliers and Adjustments'!$A$70:$I$86,TRUNC(COLUMN(R$2)/5)+2,FALSE)*SUMIFS('IEA-MethaneAbatement-US'!$M:$M,'IEA-MethaneAbatement-US'!$N:$N,"&lt;"&amp;$B47,'IEA-MethaneAbatement-US'!$N:$N,"&gt;="&amp;$A47,'IEA-MethaneAbatement-US'!$L:$L,$B$1))+(VLOOKUP($C$1,'Multipliers and Adjustments'!$A$70:$I$86,TRUNC(COLUMN(R$2)/5)+2,FALSE)*SUMIFS('IEA-MethaneAbatement-US'!$M:$M,'IEA-MethaneAbatement-US'!$N:$N,"&lt;"&amp;$B47,'IEA-MethaneAbatement-US'!$N:$N,"&gt;="&amp;$A47,'IEA-MethaneAbatement-US'!$L:$L,$C$1))+(VLOOKUP($D$1,'Multipliers and Adjustments'!$A$70:$I$86,TRUNC(COLUMN(R$2)/5)+2,FALSE)*SUMIFS('IEA-MethaneAbatement-US'!$M:$M,'IEA-MethaneAbatement-US'!$N:$N,"&lt;"&amp;$B47,'IEA-MethaneAbatement-US'!$N:$N,"&gt;="&amp;$A47,'IEA-MethaneAbatement-US'!$L:$L,$D$1)))*'State Downscaling Multipliers'!$B$7*(1+'EPA to IEA Scaling'!V$10)</f>
        <v>22196669677.447731</v>
      </c>
      <c r="S47" s="2">
        <f>((VLOOKUP($B$1,'Multipliers and Adjustments'!$A$70:$I$86,TRUNC(COLUMN(S$2)/5)+2,FALSE)*SUMIFS('IEA-MethaneAbatement-US'!$M:$M,'IEA-MethaneAbatement-US'!$N:$N,"&lt;"&amp;$B47,'IEA-MethaneAbatement-US'!$N:$N,"&gt;="&amp;$A47,'IEA-MethaneAbatement-US'!$L:$L,$B$1))+(VLOOKUP($C$1,'Multipliers and Adjustments'!$A$70:$I$86,TRUNC(COLUMN(S$2)/5)+2,FALSE)*SUMIFS('IEA-MethaneAbatement-US'!$M:$M,'IEA-MethaneAbatement-US'!$N:$N,"&lt;"&amp;$B47,'IEA-MethaneAbatement-US'!$N:$N,"&gt;="&amp;$A47,'IEA-MethaneAbatement-US'!$L:$L,$C$1))+(VLOOKUP($D$1,'Multipliers and Adjustments'!$A$70:$I$86,TRUNC(COLUMN(S$2)/5)+2,FALSE)*SUMIFS('IEA-MethaneAbatement-US'!$M:$M,'IEA-MethaneAbatement-US'!$N:$N,"&lt;"&amp;$B47,'IEA-MethaneAbatement-US'!$N:$N,"&gt;="&amp;$A47,'IEA-MethaneAbatement-US'!$L:$L,$D$1)))*'State Downscaling Multipliers'!$B$7*(1+'EPA to IEA Scaling'!W$10)</f>
        <v>22353450806.647522</v>
      </c>
      <c r="T47" s="2">
        <f>((VLOOKUP($B$1,'Multipliers and Adjustments'!$A$70:$I$86,TRUNC(COLUMN(T$2)/5)+2,FALSE)*SUMIFS('IEA-MethaneAbatement-US'!$M:$M,'IEA-MethaneAbatement-US'!$N:$N,"&lt;"&amp;$B47,'IEA-MethaneAbatement-US'!$N:$N,"&gt;="&amp;$A47,'IEA-MethaneAbatement-US'!$L:$L,$B$1))+(VLOOKUP($C$1,'Multipliers and Adjustments'!$A$70:$I$86,TRUNC(COLUMN(T$2)/5)+2,FALSE)*SUMIFS('IEA-MethaneAbatement-US'!$M:$M,'IEA-MethaneAbatement-US'!$N:$N,"&lt;"&amp;$B47,'IEA-MethaneAbatement-US'!$N:$N,"&gt;="&amp;$A47,'IEA-MethaneAbatement-US'!$L:$L,$C$1))+(VLOOKUP($D$1,'Multipliers and Adjustments'!$A$70:$I$86,TRUNC(COLUMN(T$2)/5)+2,FALSE)*SUMIFS('IEA-MethaneAbatement-US'!$M:$M,'IEA-MethaneAbatement-US'!$N:$N,"&lt;"&amp;$B47,'IEA-MethaneAbatement-US'!$N:$N,"&gt;="&amp;$A47,'IEA-MethaneAbatement-US'!$L:$L,$D$1)))*'State Downscaling Multipliers'!$B$7*(1+'EPA to IEA Scaling'!X$10)</f>
        <v>22510374739.606541</v>
      </c>
      <c r="U47" s="2">
        <f>((VLOOKUP($B$1,'Multipliers and Adjustments'!$A$70:$I$86,TRUNC(COLUMN(U$2)/5)+2,FALSE)*SUMIFS('IEA-MethaneAbatement-US'!$M:$M,'IEA-MethaneAbatement-US'!$N:$N,"&lt;"&amp;$B47,'IEA-MethaneAbatement-US'!$N:$N,"&gt;="&amp;$A47,'IEA-MethaneAbatement-US'!$L:$L,$B$1))+(VLOOKUP($C$1,'Multipliers and Adjustments'!$A$70:$I$86,TRUNC(COLUMN(U$2)/5)+2,FALSE)*SUMIFS('IEA-MethaneAbatement-US'!$M:$M,'IEA-MethaneAbatement-US'!$N:$N,"&lt;"&amp;$B47,'IEA-MethaneAbatement-US'!$N:$N,"&gt;="&amp;$A47,'IEA-MethaneAbatement-US'!$L:$L,$C$1))+(VLOOKUP($D$1,'Multipliers and Adjustments'!$A$70:$I$86,TRUNC(COLUMN(U$2)/5)+2,FALSE)*SUMIFS('IEA-MethaneAbatement-US'!$M:$M,'IEA-MethaneAbatement-US'!$N:$N,"&lt;"&amp;$B47,'IEA-MethaneAbatement-US'!$N:$N,"&gt;="&amp;$A47,'IEA-MethaneAbatement-US'!$L:$L,$D$1)))*'State Downscaling Multipliers'!$B$7*(1+'EPA to IEA Scaling'!Y$10)</f>
        <v>22667441671.52235</v>
      </c>
      <c r="V47" s="2">
        <f>((VLOOKUP($B$1,'Multipliers and Adjustments'!$A$70:$I$86,TRUNC(COLUMN(V$2)/5)+2,FALSE)*SUMIFS('IEA-MethaneAbatement-US'!$M:$M,'IEA-MethaneAbatement-US'!$N:$N,"&lt;"&amp;$B47,'IEA-MethaneAbatement-US'!$N:$N,"&gt;="&amp;$A47,'IEA-MethaneAbatement-US'!$L:$L,$B$1))+(VLOOKUP($C$1,'Multipliers and Adjustments'!$A$70:$I$86,TRUNC(COLUMN(V$2)/5)+2,FALSE)*SUMIFS('IEA-MethaneAbatement-US'!$M:$M,'IEA-MethaneAbatement-US'!$N:$N,"&lt;"&amp;$B47,'IEA-MethaneAbatement-US'!$N:$N,"&gt;="&amp;$A47,'IEA-MethaneAbatement-US'!$L:$L,$C$1))+(VLOOKUP($D$1,'Multipliers and Adjustments'!$A$70:$I$86,TRUNC(COLUMN(V$2)/5)+2,FALSE)*SUMIFS('IEA-MethaneAbatement-US'!$M:$M,'IEA-MethaneAbatement-US'!$N:$N,"&lt;"&amp;$B47,'IEA-MethaneAbatement-US'!$N:$N,"&gt;="&amp;$A47,'IEA-MethaneAbatement-US'!$L:$L,$D$1)))*'State Downscaling Multipliers'!$B$7*(1+'EPA to IEA Scaling'!Z$10)</f>
        <v>22824651797.948727</v>
      </c>
      <c r="W47" s="105">
        <f>((VLOOKUP($B$1,'Multipliers and Adjustments'!$A$70:$I$86,TRUNC(COLUMN(W$2)/5)+2,FALSE)*SUMIFS('IEA-MethaneAbatement-US'!$M:$M,'IEA-MethaneAbatement-US'!$N:$N,"&lt;"&amp;$B47,'IEA-MethaneAbatement-US'!$N:$N,"&gt;="&amp;$A47,'IEA-MethaneAbatement-US'!$L:$L,$B$1))+(VLOOKUP($C$1,'Multipliers and Adjustments'!$A$70:$I$86,TRUNC(COLUMN(W$2)/5)+2,FALSE)*SUMIFS('IEA-MethaneAbatement-US'!$M:$M,'IEA-MethaneAbatement-US'!$N:$N,"&lt;"&amp;$B47,'IEA-MethaneAbatement-US'!$N:$N,"&gt;="&amp;$A47,'IEA-MethaneAbatement-US'!$L:$L,$C$1))+(VLOOKUP($D$1,'Multipliers and Adjustments'!$A$70:$I$86,TRUNC(COLUMN(W$2)/5)+2,FALSE)*SUMIFS('IEA-MethaneAbatement-US'!$M:$M,'IEA-MethaneAbatement-US'!$N:$N,"&lt;"&amp;$B47,'IEA-MethaneAbatement-US'!$N:$N,"&gt;="&amp;$A47,'IEA-MethaneAbatement-US'!$L:$L,$D$1)))*'State Downscaling Multipliers'!$B$7*(1+'EPA to IEA Scaling'!AA$10)</f>
        <v>22982005314.795761</v>
      </c>
      <c r="X47" s="2">
        <f>((VLOOKUP($B$1,'Multipliers and Adjustments'!$A$70:$I$86,TRUNC(COLUMN(X$2)/5)+2,FALSE)*SUMIFS('IEA-MethaneAbatement-US'!$M:$M,'IEA-MethaneAbatement-US'!$N:$N,"&lt;"&amp;$B47,'IEA-MethaneAbatement-US'!$N:$N,"&gt;="&amp;$A47,'IEA-MethaneAbatement-US'!$L:$L,$B$1))+(VLOOKUP($C$1,'Multipliers and Adjustments'!$A$70:$I$86,TRUNC(COLUMN(X$2)/5)+2,FALSE)*SUMIFS('IEA-MethaneAbatement-US'!$M:$M,'IEA-MethaneAbatement-US'!$N:$N,"&lt;"&amp;$B47,'IEA-MethaneAbatement-US'!$N:$N,"&gt;="&amp;$A47,'IEA-MethaneAbatement-US'!$L:$L,$C$1))+(VLOOKUP($D$1,'Multipliers and Adjustments'!$A$70:$I$86,TRUNC(COLUMN(X$2)/5)+2,FALSE)*SUMIFS('IEA-MethaneAbatement-US'!$M:$M,'IEA-MethaneAbatement-US'!$N:$N,"&lt;"&amp;$B47,'IEA-MethaneAbatement-US'!$N:$N,"&gt;="&amp;$A47,'IEA-MethaneAbatement-US'!$L:$L,$D$1)))*'State Downscaling Multipliers'!$B$7*(1+'EPA to IEA Scaling'!AB$10)</f>
        <v>23127840806.477856</v>
      </c>
      <c r="Y47" s="2">
        <f>((VLOOKUP($B$1,'Multipliers and Adjustments'!$A$70:$I$86,TRUNC(COLUMN(Y$2)/5)+2,FALSE)*SUMIFS('IEA-MethaneAbatement-US'!$M:$M,'IEA-MethaneAbatement-US'!$N:$N,"&lt;"&amp;$B47,'IEA-MethaneAbatement-US'!$N:$N,"&gt;="&amp;$A47,'IEA-MethaneAbatement-US'!$L:$L,$B$1))+(VLOOKUP($C$1,'Multipliers and Adjustments'!$A$70:$I$86,TRUNC(COLUMN(Y$2)/5)+2,FALSE)*SUMIFS('IEA-MethaneAbatement-US'!$M:$M,'IEA-MethaneAbatement-US'!$N:$N,"&lt;"&amp;$B47,'IEA-MethaneAbatement-US'!$N:$N,"&gt;="&amp;$A47,'IEA-MethaneAbatement-US'!$L:$L,$C$1))+(VLOOKUP($D$1,'Multipliers and Adjustments'!$A$70:$I$86,TRUNC(COLUMN(Y$2)/5)+2,FALSE)*SUMIFS('IEA-MethaneAbatement-US'!$M:$M,'IEA-MethaneAbatement-US'!$N:$N,"&lt;"&amp;$B47,'IEA-MethaneAbatement-US'!$N:$N,"&gt;="&amp;$A47,'IEA-MethaneAbatement-US'!$L:$L,$D$1)))*'State Downscaling Multipliers'!$B$7*(1+'EPA to IEA Scaling'!AC$10)</f>
        <v>23272566320.765545</v>
      </c>
      <c r="Z47" s="2">
        <f>((VLOOKUP($B$1,'Multipliers and Adjustments'!$A$70:$I$86,TRUNC(COLUMN(Z$2)/5)+2,FALSE)*SUMIFS('IEA-MethaneAbatement-US'!$M:$M,'IEA-MethaneAbatement-US'!$N:$N,"&lt;"&amp;$B47,'IEA-MethaneAbatement-US'!$N:$N,"&gt;="&amp;$A47,'IEA-MethaneAbatement-US'!$L:$L,$B$1))+(VLOOKUP($C$1,'Multipliers and Adjustments'!$A$70:$I$86,TRUNC(COLUMN(Z$2)/5)+2,FALSE)*SUMIFS('IEA-MethaneAbatement-US'!$M:$M,'IEA-MethaneAbatement-US'!$N:$N,"&lt;"&amp;$B47,'IEA-MethaneAbatement-US'!$N:$N,"&gt;="&amp;$A47,'IEA-MethaneAbatement-US'!$L:$L,$C$1))+(VLOOKUP($D$1,'Multipliers and Adjustments'!$A$70:$I$86,TRUNC(COLUMN(Z$2)/5)+2,FALSE)*SUMIFS('IEA-MethaneAbatement-US'!$M:$M,'IEA-MethaneAbatement-US'!$N:$N,"&lt;"&amp;$B47,'IEA-MethaneAbatement-US'!$N:$N,"&gt;="&amp;$A47,'IEA-MethaneAbatement-US'!$L:$L,$D$1)))*'State Downscaling Multipliers'!$B$7*(1+'EPA to IEA Scaling'!AD$10)</f>
        <v>23416194481.940857</v>
      </c>
      <c r="AA47" s="2">
        <f>((VLOOKUP($B$1,'Multipliers and Adjustments'!$A$70:$I$86,TRUNC(COLUMN(AA$2)/5)+2,FALSE)*SUMIFS('IEA-MethaneAbatement-US'!$M:$M,'IEA-MethaneAbatement-US'!$N:$N,"&lt;"&amp;$B47,'IEA-MethaneAbatement-US'!$N:$N,"&gt;="&amp;$A47,'IEA-MethaneAbatement-US'!$L:$L,$B$1))+(VLOOKUP($C$1,'Multipliers and Adjustments'!$A$70:$I$86,TRUNC(COLUMN(AA$2)/5)+2,FALSE)*SUMIFS('IEA-MethaneAbatement-US'!$M:$M,'IEA-MethaneAbatement-US'!$N:$N,"&lt;"&amp;$B47,'IEA-MethaneAbatement-US'!$N:$N,"&gt;="&amp;$A47,'IEA-MethaneAbatement-US'!$L:$L,$C$1))+(VLOOKUP($D$1,'Multipliers and Adjustments'!$A$70:$I$86,TRUNC(COLUMN(AA$2)/5)+2,FALSE)*SUMIFS('IEA-MethaneAbatement-US'!$M:$M,'IEA-MethaneAbatement-US'!$N:$N,"&lt;"&amp;$B47,'IEA-MethaneAbatement-US'!$N:$N,"&gt;="&amp;$A47,'IEA-MethaneAbatement-US'!$L:$L,$D$1)))*'State Downscaling Multipliers'!$B$7*(1+'EPA to IEA Scaling'!AE$10)</f>
        <v>23558737723.566708</v>
      </c>
      <c r="AB47" s="105">
        <f>((VLOOKUP($B$1,'Multipliers and Adjustments'!$A$70:$I$86,TRUNC(COLUMN(AB$2)/5)+2,FALSE)*SUMIFS('IEA-MethaneAbatement-US'!$M:$M,'IEA-MethaneAbatement-US'!$N:$N,"&lt;"&amp;$B47,'IEA-MethaneAbatement-US'!$N:$N,"&gt;="&amp;$A47,'IEA-MethaneAbatement-US'!$L:$L,$B$1))+(VLOOKUP($C$1,'Multipliers and Adjustments'!$A$70:$I$86,TRUNC(COLUMN(AB$2)/5)+2,FALSE)*SUMIFS('IEA-MethaneAbatement-US'!$M:$M,'IEA-MethaneAbatement-US'!$N:$N,"&lt;"&amp;$B47,'IEA-MethaneAbatement-US'!$N:$N,"&gt;="&amp;$A47,'IEA-MethaneAbatement-US'!$L:$L,$C$1))+(VLOOKUP($D$1,'Multipliers and Adjustments'!$A$70:$I$86,TRUNC(COLUMN(AB$2)/5)+2,FALSE)*SUMIFS('IEA-MethaneAbatement-US'!$M:$M,'IEA-MethaneAbatement-US'!$N:$N,"&lt;"&amp;$B47,'IEA-MethaneAbatement-US'!$N:$N,"&gt;="&amp;$A47,'IEA-MethaneAbatement-US'!$L:$L,$D$1)))*'State Downscaling Multipliers'!$B$7*(1+'EPA to IEA Scaling'!AF$10)</f>
        <v>23700208292.074711</v>
      </c>
      <c r="AC47" s="2">
        <f>((VLOOKUP($B$1,'Multipliers and Adjustments'!$A$70:$I$86,TRUNC(COLUMN(AC$2)/5)+2,FALSE)*SUMIFS('IEA-MethaneAbatement-US'!$M:$M,'IEA-MethaneAbatement-US'!$N:$N,"&lt;"&amp;$B47,'IEA-MethaneAbatement-US'!$N:$N,"&gt;="&amp;$A47,'IEA-MethaneAbatement-US'!$L:$L,$B$1))+(VLOOKUP($C$1,'Multipliers and Adjustments'!$A$70:$I$86,TRUNC(COLUMN(AC$2)/5)+2,FALSE)*SUMIFS('IEA-MethaneAbatement-US'!$M:$M,'IEA-MethaneAbatement-US'!$N:$N,"&lt;"&amp;$B47,'IEA-MethaneAbatement-US'!$N:$N,"&gt;="&amp;$A47,'IEA-MethaneAbatement-US'!$L:$L,$C$1))+(VLOOKUP($D$1,'Multipliers and Adjustments'!$A$70:$I$86,TRUNC(COLUMN(AC$2)/5)+2,FALSE)*SUMIFS('IEA-MethaneAbatement-US'!$M:$M,'IEA-MethaneAbatement-US'!$N:$N,"&lt;"&amp;$B47,'IEA-MethaneAbatement-US'!$N:$N,"&gt;="&amp;$A47,'IEA-MethaneAbatement-US'!$L:$L,$D$1)))*'State Downscaling Multipliers'!$B$7*(1+'EPA to IEA Scaling'!AG$10)</f>
        <v>23837296554.277</v>
      </c>
      <c r="AD47" s="2">
        <f>((VLOOKUP($B$1,'Multipliers and Adjustments'!$A$70:$I$86,TRUNC(COLUMN(AD$2)/5)+2,FALSE)*SUMIFS('IEA-MethaneAbatement-US'!$M:$M,'IEA-MethaneAbatement-US'!$N:$N,"&lt;"&amp;$B47,'IEA-MethaneAbatement-US'!$N:$N,"&gt;="&amp;$A47,'IEA-MethaneAbatement-US'!$L:$L,$B$1))+(VLOOKUP($C$1,'Multipliers and Adjustments'!$A$70:$I$86,TRUNC(COLUMN(AD$2)/5)+2,FALSE)*SUMIFS('IEA-MethaneAbatement-US'!$M:$M,'IEA-MethaneAbatement-US'!$N:$N,"&lt;"&amp;$B47,'IEA-MethaneAbatement-US'!$N:$N,"&gt;="&amp;$A47,'IEA-MethaneAbatement-US'!$L:$L,$C$1))+(VLOOKUP($D$1,'Multipliers and Adjustments'!$A$70:$I$86,TRUNC(COLUMN(AD$2)/5)+2,FALSE)*SUMIFS('IEA-MethaneAbatement-US'!$M:$M,'IEA-MethaneAbatement-US'!$N:$N,"&lt;"&amp;$B47,'IEA-MethaneAbatement-US'!$N:$N,"&gt;="&amp;$A47,'IEA-MethaneAbatement-US'!$L:$L,$D$1)))*'State Downscaling Multipliers'!$B$7*(1+'EPA to IEA Scaling'!AH$10)</f>
        <v>23974169585.796364</v>
      </c>
      <c r="AE47" s="2">
        <f>((VLOOKUP($B$1,'Multipliers and Adjustments'!$A$70:$I$86,TRUNC(COLUMN(AE$2)/5)+2,FALSE)*SUMIFS('IEA-MethaneAbatement-US'!$M:$M,'IEA-MethaneAbatement-US'!$N:$N,"&lt;"&amp;$B47,'IEA-MethaneAbatement-US'!$N:$N,"&gt;="&amp;$A47,'IEA-MethaneAbatement-US'!$L:$L,$B$1))+(VLOOKUP($C$1,'Multipliers and Adjustments'!$A$70:$I$86,TRUNC(COLUMN(AE$2)/5)+2,FALSE)*SUMIFS('IEA-MethaneAbatement-US'!$M:$M,'IEA-MethaneAbatement-US'!$N:$N,"&lt;"&amp;$B47,'IEA-MethaneAbatement-US'!$N:$N,"&gt;="&amp;$A47,'IEA-MethaneAbatement-US'!$L:$L,$C$1))+(VLOOKUP($D$1,'Multipliers and Adjustments'!$A$70:$I$86,TRUNC(COLUMN(AE$2)/5)+2,FALSE)*SUMIFS('IEA-MethaneAbatement-US'!$M:$M,'IEA-MethaneAbatement-US'!$N:$N,"&lt;"&amp;$B47,'IEA-MethaneAbatement-US'!$N:$N,"&gt;="&amp;$A47,'IEA-MethaneAbatement-US'!$L:$L,$D$1)))*'State Downscaling Multipliers'!$B$7*(1+'EPA to IEA Scaling'!AI$10)</f>
        <v>24110827893.108326</v>
      </c>
      <c r="AF47" s="2">
        <f>((VLOOKUP($B$1,'Multipliers and Adjustments'!$A$70:$I$86,TRUNC(COLUMN(AF$2)/5)+2,FALSE)*SUMIFS('IEA-MethaneAbatement-US'!$M:$M,'IEA-MethaneAbatement-US'!$N:$N,"&lt;"&amp;$B47,'IEA-MethaneAbatement-US'!$N:$N,"&gt;="&amp;$A47,'IEA-MethaneAbatement-US'!$L:$L,$B$1))+(VLOOKUP($C$1,'Multipliers and Adjustments'!$A$70:$I$86,TRUNC(COLUMN(AF$2)/5)+2,FALSE)*SUMIFS('IEA-MethaneAbatement-US'!$M:$M,'IEA-MethaneAbatement-US'!$N:$N,"&lt;"&amp;$B47,'IEA-MethaneAbatement-US'!$N:$N,"&gt;="&amp;$A47,'IEA-MethaneAbatement-US'!$L:$L,$C$1))+(VLOOKUP($D$1,'Multipliers and Adjustments'!$A$70:$I$86,TRUNC(COLUMN(AF$2)/5)+2,FALSE)*SUMIFS('IEA-MethaneAbatement-US'!$M:$M,'IEA-MethaneAbatement-US'!$N:$N,"&lt;"&amp;$B47,'IEA-MethaneAbatement-US'!$N:$N,"&gt;="&amp;$A47,'IEA-MethaneAbatement-US'!$L:$L,$D$1)))*'State Downscaling Multipliers'!$B$7*(1+'EPA to IEA Scaling'!AJ$10)</f>
        <v>24247271981.100739</v>
      </c>
      <c r="AG47" s="105">
        <f>((VLOOKUP($B$1,'Multipliers and Adjustments'!$A$70:$I$86,TRUNC(COLUMN(AG$2)/5)+2,FALSE)*SUMIFS('IEA-MethaneAbatement-US'!$M:$M,'IEA-MethaneAbatement-US'!$N:$N,"&lt;"&amp;$B47,'IEA-MethaneAbatement-US'!$N:$N,"&gt;="&amp;$A47,'IEA-MethaneAbatement-US'!$L:$L,$B$1))+(VLOOKUP($C$1,'Multipliers and Adjustments'!$A$70:$I$86,TRUNC(COLUMN(AG$2)/5)+2,FALSE)*SUMIFS('IEA-MethaneAbatement-US'!$M:$M,'IEA-MethaneAbatement-US'!$N:$N,"&lt;"&amp;$B47,'IEA-MethaneAbatement-US'!$N:$N,"&gt;="&amp;$A47,'IEA-MethaneAbatement-US'!$L:$L,$C$1))+(VLOOKUP($D$1,'Multipliers and Adjustments'!$A$70:$I$86,TRUNC(COLUMN(AG$2)/5)+2,FALSE)*SUMIFS('IEA-MethaneAbatement-US'!$M:$M,'IEA-MethaneAbatement-US'!$N:$N,"&lt;"&amp;$B47,'IEA-MethaneAbatement-US'!$N:$N,"&gt;="&amp;$A47,'IEA-MethaneAbatement-US'!$L:$L,$D$1)))*'State Downscaling Multipliers'!$B$7*(1+'EPA to IEA Scaling'!AK$10)</f>
        <v>24383502353.079689</v>
      </c>
      <c r="AH47" s="2">
        <f>((VLOOKUP($B$1,'Multipliers and Adjustments'!$A$70:$I$86,TRUNC(COLUMN(AH$2)/5)+2,FALSE)*SUMIFS('IEA-MethaneAbatement-US'!$M:$M,'IEA-MethaneAbatement-US'!$N:$N,"&lt;"&amp;$B47,'IEA-MethaneAbatement-US'!$N:$N,"&gt;="&amp;$A47,'IEA-MethaneAbatement-US'!$L:$L,$B$1))+(VLOOKUP($C$1,'Multipliers and Adjustments'!$A$70:$I$86,TRUNC(COLUMN(AH$2)/5)+2,FALSE)*SUMIFS('IEA-MethaneAbatement-US'!$M:$M,'IEA-MethaneAbatement-US'!$N:$N,"&lt;"&amp;$B47,'IEA-MethaneAbatement-US'!$N:$N,"&gt;="&amp;$A47,'IEA-MethaneAbatement-US'!$L:$L,$C$1))+(VLOOKUP($D$1,'Multipliers and Adjustments'!$A$70:$I$86,TRUNC(COLUMN(AH$2)/5)+2,FALSE)*SUMIFS('IEA-MethaneAbatement-US'!$M:$M,'IEA-MethaneAbatement-US'!$N:$N,"&lt;"&amp;$B47,'IEA-MethaneAbatement-US'!$N:$N,"&gt;="&amp;$A47,'IEA-MethaneAbatement-US'!$L:$L,$D$1)))*'State Downscaling Multipliers'!$B$7*(1+'EPA to IEA Scaling'!AL$10)</f>
        <v>24508314402.793049</v>
      </c>
      <c r="AI47" s="2">
        <f>((VLOOKUP($B$1,'Multipliers and Adjustments'!$A$70:$I$86,TRUNC(COLUMN(AI$2)/5)+2,FALSE)*SUMIFS('IEA-MethaneAbatement-US'!$M:$M,'IEA-MethaneAbatement-US'!$N:$N,"&lt;"&amp;$B47,'IEA-MethaneAbatement-US'!$N:$N,"&gt;="&amp;$A47,'IEA-MethaneAbatement-US'!$L:$L,$B$1))+(VLOOKUP($C$1,'Multipliers and Adjustments'!$A$70:$I$86,TRUNC(COLUMN(AI$2)/5)+2,FALSE)*SUMIFS('IEA-MethaneAbatement-US'!$M:$M,'IEA-MethaneAbatement-US'!$N:$N,"&lt;"&amp;$B47,'IEA-MethaneAbatement-US'!$N:$N,"&gt;="&amp;$A47,'IEA-MethaneAbatement-US'!$L:$L,$C$1))+(VLOOKUP($D$1,'Multipliers and Adjustments'!$A$70:$I$86,TRUNC(COLUMN(AI$2)/5)+2,FALSE)*SUMIFS('IEA-MethaneAbatement-US'!$M:$M,'IEA-MethaneAbatement-US'!$N:$N,"&lt;"&amp;$B47,'IEA-MethaneAbatement-US'!$N:$N,"&gt;="&amp;$A47,'IEA-MethaneAbatement-US'!$L:$L,$D$1)))*'State Downscaling Multipliers'!$B$7*(1+'EPA to IEA Scaling'!AM$10)</f>
        <v>24633246521.171616</v>
      </c>
      <c r="AJ47" s="2">
        <f>((VLOOKUP($B$1,'Multipliers and Adjustments'!$A$70:$I$86,TRUNC(COLUMN(AJ$2)/5)+2,FALSE)*SUMIFS('IEA-MethaneAbatement-US'!$M:$M,'IEA-MethaneAbatement-US'!$N:$N,"&lt;"&amp;$B47,'IEA-MethaneAbatement-US'!$N:$N,"&gt;="&amp;$A47,'IEA-MethaneAbatement-US'!$L:$L,$B$1))+(VLOOKUP($C$1,'Multipliers and Adjustments'!$A$70:$I$86,TRUNC(COLUMN(AJ$2)/5)+2,FALSE)*SUMIFS('IEA-MethaneAbatement-US'!$M:$M,'IEA-MethaneAbatement-US'!$N:$N,"&lt;"&amp;$B47,'IEA-MethaneAbatement-US'!$N:$N,"&gt;="&amp;$A47,'IEA-MethaneAbatement-US'!$L:$L,$C$1))+(VLOOKUP($D$1,'Multipliers and Adjustments'!$A$70:$I$86,TRUNC(COLUMN(AJ$2)/5)+2,FALSE)*SUMIFS('IEA-MethaneAbatement-US'!$M:$M,'IEA-MethaneAbatement-US'!$N:$N,"&lt;"&amp;$B47,'IEA-MethaneAbatement-US'!$N:$N,"&gt;="&amp;$A47,'IEA-MethaneAbatement-US'!$L:$L,$D$1)))*'State Downscaling Multipliers'!$B$7*(1+'EPA to IEA Scaling'!AN$10)</f>
        <v>24758298881.557014</v>
      </c>
      <c r="AK47" s="2">
        <f>((VLOOKUP($B$1,'Multipliers and Adjustments'!$A$70:$I$86,TRUNC(COLUMN(AK$2)/5)+2,FALSE)*SUMIFS('IEA-MethaneAbatement-US'!$M:$M,'IEA-MethaneAbatement-US'!$N:$N,"&lt;"&amp;$B47,'IEA-MethaneAbatement-US'!$N:$N,"&gt;="&amp;$A47,'IEA-MethaneAbatement-US'!$L:$L,$B$1))+(VLOOKUP($C$1,'Multipliers and Adjustments'!$A$70:$I$86,TRUNC(COLUMN(AK$2)/5)+2,FALSE)*SUMIFS('IEA-MethaneAbatement-US'!$M:$M,'IEA-MethaneAbatement-US'!$N:$N,"&lt;"&amp;$B47,'IEA-MethaneAbatement-US'!$N:$N,"&gt;="&amp;$A47,'IEA-MethaneAbatement-US'!$L:$L,$C$1))+(VLOOKUP($D$1,'Multipliers and Adjustments'!$A$70:$I$86,TRUNC(COLUMN(AK$2)/5)+2,FALSE)*SUMIFS('IEA-MethaneAbatement-US'!$M:$M,'IEA-MethaneAbatement-US'!$N:$N,"&lt;"&amp;$B47,'IEA-MethaneAbatement-US'!$N:$N,"&gt;="&amp;$A47,'IEA-MethaneAbatement-US'!$L:$L,$D$1)))*'State Downscaling Multipliers'!$B$7*(1+'EPA to IEA Scaling'!AO$10)</f>
        <v>24883471657.624821</v>
      </c>
      <c r="AL47" s="105">
        <f>((VLOOKUP($B$1,'Multipliers and Adjustments'!$A$70:$I$86,TRUNC(COLUMN(AL$2)/5)+2,FALSE)*SUMIFS('IEA-MethaneAbatement-US'!$M:$M,'IEA-MethaneAbatement-US'!$N:$N,"&lt;"&amp;$B47,'IEA-MethaneAbatement-US'!$N:$N,"&gt;="&amp;$A47,'IEA-MethaneAbatement-US'!$L:$L,$B$1))+(VLOOKUP($C$1,'Multipliers and Adjustments'!$A$70:$I$86,TRUNC(COLUMN(AL$2)/5)+2,FALSE)*SUMIFS('IEA-MethaneAbatement-US'!$M:$M,'IEA-MethaneAbatement-US'!$N:$N,"&lt;"&amp;$B47,'IEA-MethaneAbatement-US'!$N:$N,"&gt;="&amp;$A47,'IEA-MethaneAbatement-US'!$L:$L,$C$1))+(VLOOKUP($D$1,'Multipliers and Adjustments'!$A$70:$I$86,TRUNC(COLUMN(AL$2)/5)+2,FALSE)*SUMIFS('IEA-MethaneAbatement-US'!$M:$M,'IEA-MethaneAbatement-US'!$N:$N,"&lt;"&amp;$B47,'IEA-MethaneAbatement-US'!$N:$N,"&gt;="&amp;$A47,'IEA-MethaneAbatement-US'!$L:$L,$D$1)))*'State Downscaling Multipliers'!$B$7*(1+'EPA to IEA Scaling'!AP$10)</f>
        <v>25008765023.385254</v>
      </c>
    </row>
    <row r="48" spans="1:38" ht="15.75" customHeight="1" x14ac:dyDescent="0.25">
      <c r="A48" s="49">
        <f t="shared" si="3"/>
        <v>250</v>
      </c>
      <c r="B48" s="49">
        <f t="shared" si="5"/>
        <v>300</v>
      </c>
      <c r="C48" s="105">
        <f>((VLOOKUP($B$1,'Multipliers and Adjustments'!$A$70:$I$86,TRUNC(COLUMN(C$2)/5)+2,FALSE)*SUMIFS('IEA-MethaneAbatement-US'!$M:$M,'IEA-MethaneAbatement-US'!$N:$N,"&lt;"&amp;$B48,'IEA-MethaneAbatement-US'!$N:$N,"&gt;="&amp;$A48,'IEA-MethaneAbatement-US'!$L:$L,$B$1))+(VLOOKUP($C$1,'Multipliers and Adjustments'!$A$70:$I$86,TRUNC(COLUMN(C$2)/5)+2,FALSE)*SUMIFS('IEA-MethaneAbatement-US'!$M:$M,'IEA-MethaneAbatement-US'!$N:$N,"&lt;"&amp;$B48,'IEA-MethaneAbatement-US'!$N:$N,"&gt;="&amp;$A48,'IEA-MethaneAbatement-US'!$L:$L,$C$1))+(VLOOKUP($D$1,'Multipliers and Adjustments'!$A$70:$I$86,TRUNC(COLUMN(C$2)/5)+2,FALSE)*SUMIFS('IEA-MethaneAbatement-US'!$M:$M,'IEA-MethaneAbatement-US'!$N:$N,"&lt;"&amp;$B48,'IEA-MethaneAbatement-US'!$N:$N,"&gt;="&amp;$A48,'IEA-MethaneAbatement-US'!$L:$L,$D$1)))*'State Downscaling Multipliers'!$B$7*(1+'EPA to IEA Scaling'!G$10)</f>
        <v>0</v>
      </c>
      <c r="D48" s="2">
        <f>((VLOOKUP($B$1,'Multipliers and Adjustments'!$A$70:$I$86,TRUNC(COLUMN(D$2)/5)+2,FALSE)*SUMIFS('IEA-MethaneAbatement-US'!$M:$M,'IEA-MethaneAbatement-US'!$N:$N,"&lt;"&amp;$B48,'IEA-MethaneAbatement-US'!$N:$N,"&gt;="&amp;$A48,'IEA-MethaneAbatement-US'!$L:$L,$B$1))+(VLOOKUP($C$1,'Multipliers and Adjustments'!$A$70:$I$86,TRUNC(COLUMN(D$2)/5)+2,FALSE)*SUMIFS('IEA-MethaneAbatement-US'!$M:$M,'IEA-MethaneAbatement-US'!$N:$N,"&lt;"&amp;$B48,'IEA-MethaneAbatement-US'!$N:$N,"&gt;="&amp;$A48,'IEA-MethaneAbatement-US'!$L:$L,$C$1))+(VLOOKUP($D$1,'Multipliers and Adjustments'!$A$70:$I$86,TRUNC(COLUMN(D$2)/5)+2,FALSE)*SUMIFS('IEA-MethaneAbatement-US'!$M:$M,'IEA-MethaneAbatement-US'!$N:$N,"&lt;"&amp;$B48,'IEA-MethaneAbatement-US'!$N:$N,"&gt;="&amp;$A48,'IEA-MethaneAbatement-US'!$L:$L,$D$1)))*'State Downscaling Multipliers'!$B$7*(1+'EPA to IEA Scaling'!H$10)</f>
        <v>0</v>
      </c>
      <c r="E48" s="2">
        <f>((VLOOKUP($B$1,'Multipliers and Adjustments'!$A$70:$I$86,TRUNC(COLUMN(E$2)/5)+2,FALSE)*SUMIFS('IEA-MethaneAbatement-US'!$M:$M,'IEA-MethaneAbatement-US'!$N:$N,"&lt;"&amp;$B48,'IEA-MethaneAbatement-US'!$N:$N,"&gt;="&amp;$A48,'IEA-MethaneAbatement-US'!$L:$L,$B$1))+(VLOOKUP($C$1,'Multipliers and Adjustments'!$A$70:$I$86,TRUNC(COLUMN(E$2)/5)+2,FALSE)*SUMIFS('IEA-MethaneAbatement-US'!$M:$M,'IEA-MethaneAbatement-US'!$N:$N,"&lt;"&amp;$B48,'IEA-MethaneAbatement-US'!$N:$N,"&gt;="&amp;$A48,'IEA-MethaneAbatement-US'!$L:$L,$C$1))+(VLOOKUP($D$1,'Multipliers and Adjustments'!$A$70:$I$86,TRUNC(COLUMN(E$2)/5)+2,FALSE)*SUMIFS('IEA-MethaneAbatement-US'!$M:$M,'IEA-MethaneAbatement-US'!$N:$N,"&lt;"&amp;$B48,'IEA-MethaneAbatement-US'!$N:$N,"&gt;="&amp;$A48,'IEA-MethaneAbatement-US'!$L:$L,$D$1)))*'State Downscaling Multipliers'!$B$7*(1+'EPA to IEA Scaling'!I$10)</f>
        <v>0</v>
      </c>
      <c r="F48" s="2">
        <f>((VLOOKUP($B$1,'Multipliers and Adjustments'!$A$70:$I$86,TRUNC(COLUMN(F$2)/5)+2,FALSE)*SUMIFS('IEA-MethaneAbatement-US'!$M:$M,'IEA-MethaneAbatement-US'!$N:$N,"&lt;"&amp;$B48,'IEA-MethaneAbatement-US'!$N:$N,"&gt;="&amp;$A48,'IEA-MethaneAbatement-US'!$L:$L,$B$1))+(VLOOKUP($C$1,'Multipliers and Adjustments'!$A$70:$I$86,TRUNC(COLUMN(F$2)/5)+2,FALSE)*SUMIFS('IEA-MethaneAbatement-US'!$M:$M,'IEA-MethaneAbatement-US'!$N:$N,"&lt;"&amp;$B48,'IEA-MethaneAbatement-US'!$N:$N,"&gt;="&amp;$A48,'IEA-MethaneAbatement-US'!$L:$L,$C$1))+(VLOOKUP($D$1,'Multipliers and Adjustments'!$A$70:$I$86,TRUNC(COLUMN(F$2)/5)+2,FALSE)*SUMIFS('IEA-MethaneAbatement-US'!$M:$M,'IEA-MethaneAbatement-US'!$N:$N,"&lt;"&amp;$B48,'IEA-MethaneAbatement-US'!$N:$N,"&gt;="&amp;$A48,'IEA-MethaneAbatement-US'!$L:$L,$D$1)))*'State Downscaling Multipliers'!$B$7*(1+'EPA to IEA Scaling'!J$10)</f>
        <v>0</v>
      </c>
      <c r="G48" s="154">
        <f>((VLOOKUP($B$1,'Multipliers and Adjustments'!$A$70:$I$86,TRUNC(COLUMN(G$2)/5)+2,FALSE)*SUMIFS('IEA-MethaneAbatement-US'!$M:$M,'IEA-MethaneAbatement-US'!$N:$N,"&lt;"&amp;$B48,'IEA-MethaneAbatement-US'!$N:$N,"&gt;="&amp;$A48,'IEA-MethaneAbatement-US'!$L:$L,$B$1))+(VLOOKUP($C$1,'Multipliers and Adjustments'!$A$70:$I$86,TRUNC(COLUMN(G$2)/5)+2,FALSE)*SUMIFS('IEA-MethaneAbatement-US'!$M:$M,'IEA-MethaneAbatement-US'!$N:$N,"&lt;"&amp;$B48,'IEA-MethaneAbatement-US'!$N:$N,"&gt;="&amp;$A48,'IEA-MethaneAbatement-US'!$L:$L,$C$1))+(VLOOKUP($D$1,'Multipliers and Adjustments'!$A$70:$I$86,TRUNC(COLUMN(G$2)/5)+2,FALSE)*SUMIFS('IEA-MethaneAbatement-US'!$M:$M,'IEA-MethaneAbatement-US'!$N:$N,"&lt;"&amp;$B48,'IEA-MethaneAbatement-US'!$N:$N,"&gt;="&amp;$A48,'IEA-MethaneAbatement-US'!$L:$L,$D$1)))*'State Downscaling Multipliers'!$B$7*(1+'EPA to IEA Scaling'!K$10)</f>
        <v>0</v>
      </c>
      <c r="H48" s="105">
        <f>((VLOOKUP($B$1,'Multipliers and Adjustments'!$A$70:$I$86,TRUNC(COLUMN(H$2)/5)+2,FALSE)*SUMIFS('IEA-MethaneAbatement-US'!$M:$M,'IEA-MethaneAbatement-US'!$N:$N,"&lt;"&amp;$B48,'IEA-MethaneAbatement-US'!$N:$N,"&gt;="&amp;$A48,'IEA-MethaneAbatement-US'!$L:$L,$B$1))+(VLOOKUP($C$1,'Multipliers and Adjustments'!$A$70:$I$86,TRUNC(COLUMN(H$2)/5)+2,FALSE)*SUMIFS('IEA-MethaneAbatement-US'!$M:$M,'IEA-MethaneAbatement-US'!$N:$N,"&lt;"&amp;$B48,'IEA-MethaneAbatement-US'!$N:$N,"&gt;="&amp;$A48,'IEA-MethaneAbatement-US'!$L:$L,$C$1))+(VLOOKUP($D$1,'Multipliers and Adjustments'!$A$70:$I$86,TRUNC(COLUMN(H$2)/5)+2,FALSE)*SUMIFS('IEA-MethaneAbatement-US'!$M:$M,'IEA-MethaneAbatement-US'!$N:$N,"&lt;"&amp;$B48,'IEA-MethaneAbatement-US'!$N:$N,"&gt;="&amp;$A48,'IEA-MethaneAbatement-US'!$L:$L,$D$1)))*'State Downscaling Multipliers'!$B$7*(1+'EPA to IEA Scaling'!L$10)</f>
        <v>0</v>
      </c>
      <c r="I48" s="2">
        <f>((VLOOKUP($B$1,'Multipliers and Adjustments'!$A$70:$I$86,TRUNC(COLUMN(I$2)/5)+2,FALSE)*SUMIFS('IEA-MethaneAbatement-US'!$M:$M,'IEA-MethaneAbatement-US'!$N:$N,"&lt;"&amp;$B48,'IEA-MethaneAbatement-US'!$N:$N,"&gt;="&amp;$A48,'IEA-MethaneAbatement-US'!$L:$L,$B$1))+(VLOOKUP($C$1,'Multipliers and Adjustments'!$A$70:$I$86,TRUNC(COLUMN(I$2)/5)+2,FALSE)*SUMIFS('IEA-MethaneAbatement-US'!$M:$M,'IEA-MethaneAbatement-US'!$N:$N,"&lt;"&amp;$B48,'IEA-MethaneAbatement-US'!$N:$N,"&gt;="&amp;$A48,'IEA-MethaneAbatement-US'!$L:$L,$C$1))+(VLOOKUP($D$1,'Multipliers and Adjustments'!$A$70:$I$86,TRUNC(COLUMN(I$2)/5)+2,FALSE)*SUMIFS('IEA-MethaneAbatement-US'!$M:$M,'IEA-MethaneAbatement-US'!$N:$N,"&lt;"&amp;$B48,'IEA-MethaneAbatement-US'!$N:$N,"&gt;="&amp;$A48,'IEA-MethaneAbatement-US'!$L:$L,$D$1)))*'State Downscaling Multipliers'!$B$7*(1+'EPA to IEA Scaling'!M$10)</f>
        <v>0</v>
      </c>
      <c r="J48" s="2">
        <f>((VLOOKUP($B$1,'Multipliers and Adjustments'!$A$70:$I$86,TRUNC(COLUMN(J$2)/5)+2,FALSE)*SUMIFS('IEA-MethaneAbatement-US'!$M:$M,'IEA-MethaneAbatement-US'!$N:$N,"&lt;"&amp;$B48,'IEA-MethaneAbatement-US'!$N:$N,"&gt;="&amp;$A48,'IEA-MethaneAbatement-US'!$L:$L,$B$1))+(VLOOKUP($C$1,'Multipliers and Adjustments'!$A$70:$I$86,TRUNC(COLUMN(J$2)/5)+2,FALSE)*SUMIFS('IEA-MethaneAbatement-US'!$M:$M,'IEA-MethaneAbatement-US'!$N:$N,"&lt;"&amp;$B48,'IEA-MethaneAbatement-US'!$N:$N,"&gt;="&amp;$A48,'IEA-MethaneAbatement-US'!$L:$L,$C$1))+(VLOOKUP($D$1,'Multipliers and Adjustments'!$A$70:$I$86,TRUNC(COLUMN(J$2)/5)+2,FALSE)*SUMIFS('IEA-MethaneAbatement-US'!$M:$M,'IEA-MethaneAbatement-US'!$N:$N,"&lt;"&amp;$B48,'IEA-MethaneAbatement-US'!$N:$N,"&gt;="&amp;$A48,'IEA-MethaneAbatement-US'!$L:$L,$D$1)))*'State Downscaling Multipliers'!$B$7*(1+'EPA to IEA Scaling'!N$10)</f>
        <v>0</v>
      </c>
      <c r="K48" s="2">
        <f>((VLOOKUP($B$1,'Multipliers and Adjustments'!$A$70:$I$86,TRUNC(COLUMN(K$2)/5)+2,FALSE)*SUMIFS('IEA-MethaneAbatement-US'!$M:$M,'IEA-MethaneAbatement-US'!$N:$N,"&lt;"&amp;$B48,'IEA-MethaneAbatement-US'!$N:$N,"&gt;="&amp;$A48,'IEA-MethaneAbatement-US'!$L:$L,$B$1))+(VLOOKUP($C$1,'Multipliers and Adjustments'!$A$70:$I$86,TRUNC(COLUMN(K$2)/5)+2,FALSE)*SUMIFS('IEA-MethaneAbatement-US'!$M:$M,'IEA-MethaneAbatement-US'!$N:$N,"&lt;"&amp;$B48,'IEA-MethaneAbatement-US'!$N:$N,"&gt;="&amp;$A48,'IEA-MethaneAbatement-US'!$L:$L,$C$1))+(VLOOKUP($D$1,'Multipliers and Adjustments'!$A$70:$I$86,TRUNC(COLUMN(K$2)/5)+2,FALSE)*SUMIFS('IEA-MethaneAbatement-US'!$M:$M,'IEA-MethaneAbatement-US'!$N:$N,"&lt;"&amp;$B48,'IEA-MethaneAbatement-US'!$N:$N,"&gt;="&amp;$A48,'IEA-MethaneAbatement-US'!$L:$L,$D$1)))*'State Downscaling Multipliers'!$B$7*(1+'EPA to IEA Scaling'!O$10)</f>
        <v>0</v>
      </c>
      <c r="L48" s="2">
        <f>((VLOOKUP($B$1,'Multipliers and Adjustments'!$A$70:$I$86,TRUNC(COLUMN(L$2)/5)+2,FALSE)*SUMIFS('IEA-MethaneAbatement-US'!$M:$M,'IEA-MethaneAbatement-US'!$N:$N,"&lt;"&amp;$B48,'IEA-MethaneAbatement-US'!$N:$N,"&gt;="&amp;$A48,'IEA-MethaneAbatement-US'!$L:$L,$B$1))+(VLOOKUP($C$1,'Multipliers and Adjustments'!$A$70:$I$86,TRUNC(COLUMN(L$2)/5)+2,FALSE)*SUMIFS('IEA-MethaneAbatement-US'!$M:$M,'IEA-MethaneAbatement-US'!$N:$N,"&lt;"&amp;$B48,'IEA-MethaneAbatement-US'!$N:$N,"&gt;="&amp;$A48,'IEA-MethaneAbatement-US'!$L:$L,$C$1))+(VLOOKUP($D$1,'Multipliers and Adjustments'!$A$70:$I$86,TRUNC(COLUMN(L$2)/5)+2,FALSE)*SUMIFS('IEA-MethaneAbatement-US'!$M:$M,'IEA-MethaneAbatement-US'!$N:$N,"&lt;"&amp;$B48,'IEA-MethaneAbatement-US'!$N:$N,"&gt;="&amp;$A48,'IEA-MethaneAbatement-US'!$L:$L,$D$1)))*'State Downscaling Multipliers'!$B$7*(1+'EPA to IEA Scaling'!P$10)</f>
        <v>0</v>
      </c>
      <c r="M48" s="105">
        <f>((VLOOKUP($B$1,'Multipliers and Adjustments'!$A$70:$I$86,TRUNC(COLUMN(M$2)/5)+2,FALSE)*SUMIFS('IEA-MethaneAbatement-US'!$M:$M,'IEA-MethaneAbatement-US'!$N:$N,"&lt;"&amp;$B48,'IEA-MethaneAbatement-US'!$N:$N,"&gt;="&amp;$A48,'IEA-MethaneAbatement-US'!$L:$L,$B$1))+(VLOOKUP($C$1,'Multipliers and Adjustments'!$A$70:$I$86,TRUNC(COLUMN(M$2)/5)+2,FALSE)*SUMIFS('IEA-MethaneAbatement-US'!$M:$M,'IEA-MethaneAbatement-US'!$N:$N,"&lt;"&amp;$B48,'IEA-MethaneAbatement-US'!$N:$N,"&gt;="&amp;$A48,'IEA-MethaneAbatement-US'!$L:$L,$C$1))+(VLOOKUP($D$1,'Multipliers and Adjustments'!$A$70:$I$86,TRUNC(COLUMN(M$2)/5)+2,FALSE)*SUMIFS('IEA-MethaneAbatement-US'!$M:$M,'IEA-MethaneAbatement-US'!$N:$N,"&lt;"&amp;$B48,'IEA-MethaneAbatement-US'!$N:$N,"&gt;="&amp;$A48,'IEA-MethaneAbatement-US'!$L:$L,$D$1)))*'State Downscaling Multipliers'!$B$7*(1+'EPA to IEA Scaling'!Q$10)</f>
        <v>0</v>
      </c>
      <c r="N48" s="2">
        <f>((VLOOKUP($B$1,'Multipliers and Adjustments'!$A$70:$I$86,TRUNC(COLUMN(N$2)/5)+2,FALSE)*SUMIFS('IEA-MethaneAbatement-US'!$M:$M,'IEA-MethaneAbatement-US'!$N:$N,"&lt;"&amp;$B48,'IEA-MethaneAbatement-US'!$N:$N,"&gt;="&amp;$A48,'IEA-MethaneAbatement-US'!$L:$L,$B$1))+(VLOOKUP($C$1,'Multipliers and Adjustments'!$A$70:$I$86,TRUNC(COLUMN(N$2)/5)+2,FALSE)*SUMIFS('IEA-MethaneAbatement-US'!$M:$M,'IEA-MethaneAbatement-US'!$N:$N,"&lt;"&amp;$B48,'IEA-MethaneAbatement-US'!$N:$N,"&gt;="&amp;$A48,'IEA-MethaneAbatement-US'!$L:$L,$C$1))+(VLOOKUP($D$1,'Multipliers and Adjustments'!$A$70:$I$86,TRUNC(COLUMN(N$2)/5)+2,FALSE)*SUMIFS('IEA-MethaneAbatement-US'!$M:$M,'IEA-MethaneAbatement-US'!$N:$N,"&lt;"&amp;$B48,'IEA-MethaneAbatement-US'!$N:$N,"&gt;="&amp;$A48,'IEA-MethaneAbatement-US'!$L:$L,$D$1)))*'State Downscaling Multipliers'!$B$7*(1+'EPA to IEA Scaling'!R$10)</f>
        <v>0</v>
      </c>
      <c r="O48" s="2">
        <f>((VLOOKUP($B$1,'Multipliers and Adjustments'!$A$70:$I$86,TRUNC(COLUMN(O$2)/5)+2,FALSE)*SUMIFS('IEA-MethaneAbatement-US'!$M:$M,'IEA-MethaneAbatement-US'!$N:$N,"&lt;"&amp;$B48,'IEA-MethaneAbatement-US'!$N:$N,"&gt;="&amp;$A48,'IEA-MethaneAbatement-US'!$L:$L,$B$1))+(VLOOKUP($C$1,'Multipliers and Adjustments'!$A$70:$I$86,TRUNC(COLUMN(O$2)/5)+2,FALSE)*SUMIFS('IEA-MethaneAbatement-US'!$M:$M,'IEA-MethaneAbatement-US'!$N:$N,"&lt;"&amp;$B48,'IEA-MethaneAbatement-US'!$N:$N,"&gt;="&amp;$A48,'IEA-MethaneAbatement-US'!$L:$L,$C$1))+(VLOOKUP($D$1,'Multipliers and Adjustments'!$A$70:$I$86,TRUNC(COLUMN(O$2)/5)+2,FALSE)*SUMIFS('IEA-MethaneAbatement-US'!$M:$M,'IEA-MethaneAbatement-US'!$N:$N,"&lt;"&amp;$B48,'IEA-MethaneAbatement-US'!$N:$N,"&gt;="&amp;$A48,'IEA-MethaneAbatement-US'!$L:$L,$D$1)))*'State Downscaling Multipliers'!$B$7*(1+'EPA to IEA Scaling'!S$10)</f>
        <v>0</v>
      </c>
      <c r="P48" s="2">
        <f>((VLOOKUP($B$1,'Multipliers and Adjustments'!$A$70:$I$86,TRUNC(COLUMN(P$2)/5)+2,FALSE)*SUMIFS('IEA-MethaneAbatement-US'!$M:$M,'IEA-MethaneAbatement-US'!$N:$N,"&lt;"&amp;$B48,'IEA-MethaneAbatement-US'!$N:$N,"&gt;="&amp;$A48,'IEA-MethaneAbatement-US'!$L:$L,$B$1))+(VLOOKUP($C$1,'Multipliers and Adjustments'!$A$70:$I$86,TRUNC(COLUMN(P$2)/5)+2,FALSE)*SUMIFS('IEA-MethaneAbatement-US'!$M:$M,'IEA-MethaneAbatement-US'!$N:$N,"&lt;"&amp;$B48,'IEA-MethaneAbatement-US'!$N:$N,"&gt;="&amp;$A48,'IEA-MethaneAbatement-US'!$L:$L,$C$1))+(VLOOKUP($D$1,'Multipliers and Adjustments'!$A$70:$I$86,TRUNC(COLUMN(P$2)/5)+2,FALSE)*SUMIFS('IEA-MethaneAbatement-US'!$M:$M,'IEA-MethaneAbatement-US'!$N:$N,"&lt;"&amp;$B48,'IEA-MethaneAbatement-US'!$N:$N,"&gt;="&amp;$A48,'IEA-MethaneAbatement-US'!$L:$L,$D$1)))*'State Downscaling Multipliers'!$B$7*(1+'EPA to IEA Scaling'!T$10)</f>
        <v>0</v>
      </c>
      <c r="Q48" s="2">
        <f>((VLOOKUP($B$1,'Multipliers and Adjustments'!$A$70:$I$86,TRUNC(COLUMN(Q$2)/5)+2,FALSE)*SUMIFS('IEA-MethaneAbatement-US'!$M:$M,'IEA-MethaneAbatement-US'!$N:$N,"&lt;"&amp;$B48,'IEA-MethaneAbatement-US'!$N:$N,"&gt;="&amp;$A48,'IEA-MethaneAbatement-US'!$L:$L,$B$1))+(VLOOKUP($C$1,'Multipliers and Adjustments'!$A$70:$I$86,TRUNC(COLUMN(Q$2)/5)+2,FALSE)*SUMIFS('IEA-MethaneAbatement-US'!$M:$M,'IEA-MethaneAbatement-US'!$N:$N,"&lt;"&amp;$B48,'IEA-MethaneAbatement-US'!$N:$N,"&gt;="&amp;$A48,'IEA-MethaneAbatement-US'!$L:$L,$C$1))+(VLOOKUP($D$1,'Multipliers and Adjustments'!$A$70:$I$86,TRUNC(COLUMN(Q$2)/5)+2,FALSE)*SUMIFS('IEA-MethaneAbatement-US'!$M:$M,'IEA-MethaneAbatement-US'!$N:$N,"&lt;"&amp;$B48,'IEA-MethaneAbatement-US'!$N:$N,"&gt;="&amp;$A48,'IEA-MethaneAbatement-US'!$L:$L,$D$1)))*'State Downscaling Multipliers'!$B$7*(1+'EPA to IEA Scaling'!U$10)</f>
        <v>0</v>
      </c>
      <c r="R48" s="105">
        <f>((VLOOKUP($B$1,'Multipliers and Adjustments'!$A$70:$I$86,TRUNC(COLUMN(R$2)/5)+2,FALSE)*SUMIFS('IEA-MethaneAbatement-US'!$M:$M,'IEA-MethaneAbatement-US'!$N:$N,"&lt;"&amp;$B48,'IEA-MethaneAbatement-US'!$N:$N,"&gt;="&amp;$A48,'IEA-MethaneAbatement-US'!$L:$L,$B$1))+(VLOOKUP($C$1,'Multipliers and Adjustments'!$A$70:$I$86,TRUNC(COLUMN(R$2)/5)+2,FALSE)*SUMIFS('IEA-MethaneAbatement-US'!$M:$M,'IEA-MethaneAbatement-US'!$N:$N,"&lt;"&amp;$B48,'IEA-MethaneAbatement-US'!$N:$N,"&gt;="&amp;$A48,'IEA-MethaneAbatement-US'!$L:$L,$C$1))+(VLOOKUP($D$1,'Multipliers and Adjustments'!$A$70:$I$86,TRUNC(COLUMN(R$2)/5)+2,FALSE)*SUMIFS('IEA-MethaneAbatement-US'!$M:$M,'IEA-MethaneAbatement-US'!$N:$N,"&lt;"&amp;$B48,'IEA-MethaneAbatement-US'!$N:$N,"&gt;="&amp;$A48,'IEA-MethaneAbatement-US'!$L:$L,$D$1)))*'State Downscaling Multipliers'!$B$7*(1+'EPA to IEA Scaling'!V$10)</f>
        <v>0</v>
      </c>
      <c r="S48" s="2">
        <f>((VLOOKUP($B$1,'Multipliers and Adjustments'!$A$70:$I$86,TRUNC(COLUMN(S$2)/5)+2,FALSE)*SUMIFS('IEA-MethaneAbatement-US'!$M:$M,'IEA-MethaneAbatement-US'!$N:$N,"&lt;"&amp;$B48,'IEA-MethaneAbatement-US'!$N:$N,"&gt;="&amp;$A48,'IEA-MethaneAbatement-US'!$L:$L,$B$1))+(VLOOKUP($C$1,'Multipliers and Adjustments'!$A$70:$I$86,TRUNC(COLUMN(S$2)/5)+2,FALSE)*SUMIFS('IEA-MethaneAbatement-US'!$M:$M,'IEA-MethaneAbatement-US'!$N:$N,"&lt;"&amp;$B48,'IEA-MethaneAbatement-US'!$N:$N,"&gt;="&amp;$A48,'IEA-MethaneAbatement-US'!$L:$L,$C$1))+(VLOOKUP($D$1,'Multipliers and Adjustments'!$A$70:$I$86,TRUNC(COLUMN(S$2)/5)+2,FALSE)*SUMIFS('IEA-MethaneAbatement-US'!$M:$M,'IEA-MethaneAbatement-US'!$N:$N,"&lt;"&amp;$B48,'IEA-MethaneAbatement-US'!$N:$N,"&gt;="&amp;$A48,'IEA-MethaneAbatement-US'!$L:$L,$D$1)))*'State Downscaling Multipliers'!$B$7*(1+'EPA to IEA Scaling'!W$10)</f>
        <v>0</v>
      </c>
      <c r="T48" s="2">
        <f>((VLOOKUP($B$1,'Multipliers and Adjustments'!$A$70:$I$86,TRUNC(COLUMN(T$2)/5)+2,FALSE)*SUMIFS('IEA-MethaneAbatement-US'!$M:$M,'IEA-MethaneAbatement-US'!$N:$N,"&lt;"&amp;$B48,'IEA-MethaneAbatement-US'!$N:$N,"&gt;="&amp;$A48,'IEA-MethaneAbatement-US'!$L:$L,$B$1))+(VLOOKUP($C$1,'Multipliers and Adjustments'!$A$70:$I$86,TRUNC(COLUMN(T$2)/5)+2,FALSE)*SUMIFS('IEA-MethaneAbatement-US'!$M:$M,'IEA-MethaneAbatement-US'!$N:$N,"&lt;"&amp;$B48,'IEA-MethaneAbatement-US'!$N:$N,"&gt;="&amp;$A48,'IEA-MethaneAbatement-US'!$L:$L,$C$1))+(VLOOKUP($D$1,'Multipliers and Adjustments'!$A$70:$I$86,TRUNC(COLUMN(T$2)/5)+2,FALSE)*SUMIFS('IEA-MethaneAbatement-US'!$M:$M,'IEA-MethaneAbatement-US'!$N:$N,"&lt;"&amp;$B48,'IEA-MethaneAbatement-US'!$N:$N,"&gt;="&amp;$A48,'IEA-MethaneAbatement-US'!$L:$L,$D$1)))*'State Downscaling Multipliers'!$B$7*(1+'EPA to IEA Scaling'!X$10)</f>
        <v>0</v>
      </c>
      <c r="U48" s="2">
        <f>((VLOOKUP($B$1,'Multipliers and Adjustments'!$A$70:$I$86,TRUNC(COLUMN(U$2)/5)+2,FALSE)*SUMIFS('IEA-MethaneAbatement-US'!$M:$M,'IEA-MethaneAbatement-US'!$N:$N,"&lt;"&amp;$B48,'IEA-MethaneAbatement-US'!$N:$N,"&gt;="&amp;$A48,'IEA-MethaneAbatement-US'!$L:$L,$B$1))+(VLOOKUP($C$1,'Multipliers and Adjustments'!$A$70:$I$86,TRUNC(COLUMN(U$2)/5)+2,FALSE)*SUMIFS('IEA-MethaneAbatement-US'!$M:$M,'IEA-MethaneAbatement-US'!$N:$N,"&lt;"&amp;$B48,'IEA-MethaneAbatement-US'!$N:$N,"&gt;="&amp;$A48,'IEA-MethaneAbatement-US'!$L:$L,$C$1))+(VLOOKUP($D$1,'Multipliers and Adjustments'!$A$70:$I$86,TRUNC(COLUMN(U$2)/5)+2,FALSE)*SUMIFS('IEA-MethaneAbatement-US'!$M:$M,'IEA-MethaneAbatement-US'!$N:$N,"&lt;"&amp;$B48,'IEA-MethaneAbatement-US'!$N:$N,"&gt;="&amp;$A48,'IEA-MethaneAbatement-US'!$L:$L,$D$1)))*'State Downscaling Multipliers'!$B$7*(1+'EPA to IEA Scaling'!Y$10)</f>
        <v>0</v>
      </c>
      <c r="V48" s="2">
        <f>((VLOOKUP($B$1,'Multipliers and Adjustments'!$A$70:$I$86,TRUNC(COLUMN(V$2)/5)+2,FALSE)*SUMIFS('IEA-MethaneAbatement-US'!$M:$M,'IEA-MethaneAbatement-US'!$N:$N,"&lt;"&amp;$B48,'IEA-MethaneAbatement-US'!$N:$N,"&gt;="&amp;$A48,'IEA-MethaneAbatement-US'!$L:$L,$B$1))+(VLOOKUP($C$1,'Multipliers and Adjustments'!$A$70:$I$86,TRUNC(COLUMN(V$2)/5)+2,FALSE)*SUMIFS('IEA-MethaneAbatement-US'!$M:$M,'IEA-MethaneAbatement-US'!$N:$N,"&lt;"&amp;$B48,'IEA-MethaneAbatement-US'!$N:$N,"&gt;="&amp;$A48,'IEA-MethaneAbatement-US'!$L:$L,$C$1))+(VLOOKUP($D$1,'Multipliers and Adjustments'!$A$70:$I$86,TRUNC(COLUMN(V$2)/5)+2,FALSE)*SUMIFS('IEA-MethaneAbatement-US'!$M:$M,'IEA-MethaneAbatement-US'!$N:$N,"&lt;"&amp;$B48,'IEA-MethaneAbatement-US'!$N:$N,"&gt;="&amp;$A48,'IEA-MethaneAbatement-US'!$L:$L,$D$1)))*'State Downscaling Multipliers'!$B$7*(1+'EPA to IEA Scaling'!Z$10)</f>
        <v>0</v>
      </c>
      <c r="W48" s="105">
        <f>((VLOOKUP($B$1,'Multipliers and Adjustments'!$A$70:$I$86,TRUNC(COLUMN(W$2)/5)+2,FALSE)*SUMIFS('IEA-MethaneAbatement-US'!$M:$M,'IEA-MethaneAbatement-US'!$N:$N,"&lt;"&amp;$B48,'IEA-MethaneAbatement-US'!$N:$N,"&gt;="&amp;$A48,'IEA-MethaneAbatement-US'!$L:$L,$B$1))+(VLOOKUP($C$1,'Multipliers and Adjustments'!$A$70:$I$86,TRUNC(COLUMN(W$2)/5)+2,FALSE)*SUMIFS('IEA-MethaneAbatement-US'!$M:$M,'IEA-MethaneAbatement-US'!$N:$N,"&lt;"&amp;$B48,'IEA-MethaneAbatement-US'!$N:$N,"&gt;="&amp;$A48,'IEA-MethaneAbatement-US'!$L:$L,$C$1))+(VLOOKUP($D$1,'Multipliers and Adjustments'!$A$70:$I$86,TRUNC(COLUMN(W$2)/5)+2,FALSE)*SUMIFS('IEA-MethaneAbatement-US'!$M:$M,'IEA-MethaneAbatement-US'!$N:$N,"&lt;"&amp;$B48,'IEA-MethaneAbatement-US'!$N:$N,"&gt;="&amp;$A48,'IEA-MethaneAbatement-US'!$L:$L,$D$1)))*'State Downscaling Multipliers'!$B$7*(1+'EPA to IEA Scaling'!AA$10)</f>
        <v>0</v>
      </c>
      <c r="X48" s="2">
        <f>((VLOOKUP($B$1,'Multipliers and Adjustments'!$A$70:$I$86,TRUNC(COLUMN(X$2)/5)+2,FALSE)*SUMIFS('IEA-MethaneAbatement-US'!$M:$M,'IEA-MethaneAbatement-US'!$N:$N,"&lt;"&amp;$B48,'IEA-MethaneAbatement-US'!$N:$N,"&gt;="&amp;$A48,'IEA-MethaneAbatement-US'!$L:$L,$B$1))+(VLOOKUP($C$1,'Multipliers and Adjustments'!$A$70:$I$86,TRUNC(COLUMN(X$2)/5)+2,FALSE)*SUMIFS('IEA-MethaneAbatement-US'!$M:$M,'IEA-MethaneAbatement-US'!$N:$N,"&lt;"&amp;$B48,'IEA-MethaneAbatement-US'!$N:$N,"&gt;="&amp;$A48,'IEA-MethaneAbatement-US'!$L:$L,$C$1))+(VLOOKUP($D$1,'Multipliers and Adjustments'!$A$70:$I$86,TRUNC(COLUMN(X$2)/5)+2,FALSE)*SUMIFS('IEA-MethaneAbatement-US'!$M:$M,'IEA-MethaneAbatement-US'!$N:$N,"&lt;"&amp;$B48,'IEA-MethaneAbatement-US'!$N:$N,"&gt;="&amp;$A48,'IEA-MethaneAbatement-US'!$L:$L,$D$1)))*'State Downscaling Multipliers'!$B$7*(1+'EPA to IEA Scaling'!AB$10)</f>
        <v>0</v>
      </c>
      <c r="Y48" s="2">
        <f>((VLOOKUP($B$1,'Multipliers and Adjustments'!$A$70:$I$86,TRUNC(COLUMN(Y$2)/5)+2,FALSE)*SUMIFS('IEA-MethaneAbatement-US'!$M:$M,'IEA-MethaneAbatement-US'!$N:$N,"&lt;"&amp;$B48,'IEA-MethaneAbatement-US'!$N:$N,"&gt;="&amp;$A48,'IEA-MethaneAbatement-US'!$L:$L,$B$1))+(VLOOKUP($C$1,'Multipliers and Adjustments'!$A$70:$I$86,TRUNC(COLUMN(Y$2)/5)+2,FALSE)*SUMIFS('IEA-MethaneAbatement-US'!$M:$M,'IEA-MethaneAbatement-US'!$N:$N,"&lt;"&amp;$B48,'IEA-MethaneAbatement-US'!$N:$N,"&gt;="&amp;$A48,'IEA-MethaneAbatement-US'!$L:$L,$C$1))+(VLOOKUP($D$1,'Multipliers and Adjustments'!$A$70:$I$86,TRUNC(COLUMN(Y$2)/5)+2,FALSE)*SUMIFS('IEA-MethaneAbatement-US'!$M:$M,'IEA-MethaneAbatement-US'!$N:$N,"&lt;"&amp;$B48,'IEA-MethaneAbatement-US'!$N:$N,"&gt;="&amp;$A48,'IEA-MethaneAbatement-US'!$L:$L,$D$1)))*'State Downscaling Multipliers'!$B$7*(1+'EPA to IEA Scaling'!AC$10)</f>
        <v>0</v>
      </c>
      <c r="Z48" s="2">
        <f>((VLOOKUP($B$1,'Multipliers and Adjustments'!$A$70:$I$86,TRUNC(COLUMN(Z$2)/5)+2,FALSE)*SUMIFS('IEA-MethaneAbatement-US'!$M:$M,'IEA-MethaneAbatement-US'!$N:$N,"&lt;"&amp;$B48,'IEA-MethaneAbatement-US'!$N:$N,"&gt;="&amp;$A48,'IEA-MethaneAbatement-US'!$L:$L,$B$1))+(VLOOKUP($C$1,'Multipliers and Adjustments'!$A$70:$I$86,TRUNC(COLUMN(Z$2)/5)+2,FALSE)*SUMIFS('IEA-MethaneAbatement-US'!$M:$M,'IEA-MethaneAbatement-US'!$N:$N,"&lt;"&amp;$B48,'IEA-MethaneAbatement-US'!$N:$N,"&gt;="&amp;$A48,'IEA-MethaneAbatement-US'!$L:$L,$C$1))+(VLOOKUP($D$1,'Multipliers and Adjustments'!$A$70:$I$86,TRUNC(COLUMN(Z$2)/5)+2,FALSE)*SUMIFS('IEA-MethaneAbatement-US'!$M:$M,'IEA-MethaneAbatement-US'!$N:$N,"&lt;"&amp;$B48,'IEA-MethaneAbatement-US'!$N:$N,"&gt;="&amp;$A48,'IEA-MethaneAbatement-US'!$L:$L,$D$1)))*'State Downscaling Multipliers'!$B$7*(1+'EPA to IEA Scaling'!AD$10)</f>
        <v>0</v>
      </c>
      <c r="AA48" s="2">
        <f>((VLOOKUP($B$1,'Multipliers and Adjustments'!$A$70:$I$86,TRUNC(COLUMN(AA$2)/5)+2,FALSE)*SUMIFS('IEA-MethaneAbatement-US'!$M:$M,'IEA-MethaneAbatement-US'!$N:$N,"&lt;"&amp;$B48,'IEA-MethaneAbatement-US'!$N:$N,"&gt;="&amp;$A48,'IEA-MethaneAbatement-US'!$L:$L,$B$1))+(VLOOKUP($C$1,'Multipliers and Adjustments'!$A$70:$I$86,TRUNC(COLUMN(AA$2)/5)+2,FALSE)*SUMIFS('IEA-MethaneAbatement-US'!$M:$M,'IEA-MethaneAbatement-US'!$N:$N,"&lt;"&amp;$B48,'IEA-MethaneAbatement-US'!$N:$N,"&gt;="&amp;$A48,'IEA-MethaneAbatement-US'!$L:$L,$C$1))+(VLOOKUP($D$1,'Multipliers and Adjustments'!$A$70:$I$86,TRUNC(COLUMN(AA$2)/5)+2,FALSE)*SUMIFS('IEA-MethaneAbatement-US'!$M:$M,'IEA-MethaneAbatement-US'!$N:$N,"&lt;"&amp;$B48,'IEA-MethaneAbatement-US'!$N:$N,"&gt;="&amp;$A48,'IEA-MethaneAbatement-US'!$L:$L,$D$1)))*'State Downscaling Multipliers'!$B$7*(1+'EPA to IEA Scaling'!AE$10)</f>
        <v>0</v>
      </c>
      <c r="AB48" s="105">
        <f>((VLOOKUP($B$1,'Multipliers and Adjustments'!$A$70:$I$86,TRUNC(COLUMN(AB$2)/5)+2,FALSE)*SUMIFS('IEA-MethaneAbatement-US'!$M:$M,'IEA-MethaneAbatement-US'!$N:$N,"&lt;"&amp;$B48,'IEA-MethaneAbatement-US'!$N:$N,"&gt;="&amp;$A48,'IEA-MethaneAbatement-US'!$L:$L,$B$1))+(VLOOKUP($C$1,'Multipliers and Adjustments'!$A$70:$I$86,TRUNC(COLUMN(AB$2)/5)+2,FALSE)*SUMIFS('IEA-MethaneAbatement-US'!$M:$M,'IEA-MethaneAbatement-US'!$N:$N,"&lt;"&amp;$B48,'IEA-MethaneAbatement-US'!$N:$N,"&gt;="&amp;$A48,'IEA-MethaneAbatement-US'!$L:$L,$C$1))+(VLOOKUP($D$1,'Multipliers and Adjustments'!$A$70:$I$86,TRUNC(COLUMN(AB$2)/5)+2,FALSE)*SUMIFS('IEA-MethaneAbatement-US'!$M:$M,'IEA-MethaneAbatement-US'!$N:$N,"&lt;"&amp;$B48,'IEA-MethaneAbatement-US'!$N:$N,"&gt;="&amp;$A48,'IEA-MethaneAbatement-US'!$L:$L,$D$1)))*'State Downscaling Multipliers'!$B$7*(1+'EPA to IEA Scaling'!AF$10)</f>
        <v>0</v>
      </c>
      <c r="AC48" s="2">
        <f>((VLOOKUP($B$1,'Multipliers and Adjustments'!$A$70:$I$86,TRUNC(COLUMN(AC$2)/5)+2,FALSE)*SUMIFS('IEA-MethaneAbatement-US'!$M:$M,'IEA-MethaneAbatement-US'!$N:$N,"&lt;"&amp;$B48,'IEA-MethaneAbatement-US'!$N:$N,"&gt;="&amp;$A48,'IEA-MethaneAbatement-US'!$L:$L,$B$1))+(VLOOKUP($C$1,'Multipliers and Adjustments'!$A$70:$I$86,TRUNC(COLUMN(AC$2)/5)+2,FALSE)*SUMIFS('IEA-MethaneAbatement-US'!$M:$M,'IEA-MethaneAbatement-US'!$N:$N,"&lt;"&amp;$B48,'IEA-MethaneAbatement-US'!$N:$N,"&gt;="&amp;$A48,'IEA-MethaneAbatement-US'!$L:$L,$C$1))+(VLOOKUP($D$1,'Multipliers and Adjustments'!$A$70:$I$86,TRUNC(COLUMN(AC$2)/5)+2,FALSE)*SUMIFS('IEA-MethaneAbatement-US'!$M:$M,'IEA-MethaneAbatement-US'!$N:$N,"&lt;"&amp;$B48,'IEA-MethaneAbatement-US'!$N:$N,"&gt;="&amp;$A48,'IEA-MethaneAbatement-US'!$L:$L,$D$1)))*'State Downscaling Multipliers'!$B$7*(1+'EPA to IEA Scaling'!AG$10)</f>
        <v>0</v>
      </c>
      <c r="AD48" s="2">
        <f>((VLOOKUP($B$1,'Multipliers and Adjustments'!$A$70:$I$86,TRUNC(COLUMN(AD$2)/5)+2,FALSE)*SUMIFS('IEA-MethaneAbatement-US'!$M:$M,'IEA-MethaneAbatement-US'!$N:$N,"&lt;"&amp;$B48,'IEA-MethaneAbatement-US'!$N:$N,"&gt;="&amp;$A48,'IEA-MethaneAbatement-US'!$L:$L,$B$1))+(VLOOKUP($C$1,'Multipliers and Adjustments'!$A$70:$I$86,TRUNC(COLUMN(AD$2)/5)+2,FALSE)*SUMIFS('IEA-MethaneAbatement-US'!$M:$M,'IEA-MethaneAbatement-US'!$N:$N,"&lt;"&amp;$B48,'IEA-MethaneAbatement-US'!$N:$N,"&gt;="&amp;$A48,'IEA-MethaneAbatement-US'!$L:$L,$C$1))+(VLOOKUP($D$1,'Multipliers and Adjustments'!$A$70:$I$86,TRUNC(COLUMN(AD$2)/5)+2,FALSE)*SUMIFS('IEA-MethaneAbatement-US'!$M:$M,'IEA-MethaneAbatement-US'!$N:$N,"&lt;"&amp;$B48,'IEA-MethaneAbatement-US'!$N:$N,"&gt;="&amp;$A48,'IEA-MethaneAbatement-US'!$L:$L,$D$1)))*'State Downscaling Multipliers'!$B$7*(1+'EPA to IEA Scaling'!AH$10)</f>
        <v>0</v>
      </c>
      <c r="AE48" s="2">
        <f>((VLOOKUP($B$1,'Multipliers and Adjustments'!$A$70:$I$86,TRUNC(COLUMN(AE$2)/5)+2,FALSE)*SUMIFS('IEA-MethaneAbatement-US'!$M:$M,'IEA-MethaneAbatement-US'!$N:$N,"&lt;"&amp;$B48,'IEA-MethaneAbatement-US'!$N:$N,"&gt;="&amp;$A48,'IEA-MethaneAbatement-US'!$L:$L,$B$1))+(VLOOKUP($C$1,'Multipliers and Adjustments'!$A$70:$I$86,TRUNC(COLUMN(AE$2)/5)+2,FALSE)*SUMIFS('IEA-MethaneAbatement-US'!$M:$M,'IEA-MethaneAbatement-US'!$N:$N,"&lt;"&amp;$B48,'IEA-MethaneAbatement-US'!$N:$N,"&gt;="&amp;$A48,'IEA-MethaneAbatement-US'!$L:$L,$C$1))+(VLOOKUP($D$1,'Multipliers and Adjustments'!$A$70:$I$86,TRUNC(COLUMN(AE$2)/5)+2,FALSE)*SUMIFS('IEA-MethaneAbatement-US'!$M:$M,'IEA-MethaneAbatement-US'!$N:$N,"&lt;"&amp;$B48,'IEA-MethaneAbatement-US'!$N:$N,"&gt;="&amp;$A48,'IEA-MethaneAbatement-US'!$L:$L,$D$1)))*'State Downscaling Multipliers'!$B$7*(1+'EPA to IEA Scaling'!AI$10)</f>
        <v>0</v>
      </c>
      <c r="AF48" s="2">
        <f>((VLOOKUP($B$1,'Multipliers and Adjustments'!$A$70:$I$86,TRUNC(COLUMN(AF$2)/5)+2,FALSE)*SUMIFS('IEA-MethaneAbatement-US'!$M:$M,'IEA-MethaneAbatement-US'!$N:$N,"&lt;"&amp;$B48,'IEA-MethaneAbatement-US'!$N:$N,"&gt;="&amp;$A48,'IEA-MethaneAbatement-US'!$L:$L,$B$1))+(VLOOKUP($C$1,'Multipliers and Adjustments'!$A$70:$I$86,TRUNC(COLUMN(AF$2)/5)+2,FALSE)*SUMIFS('IEA-MethaneAbatement-US'!$M:$M,'IEA-MethaneAbatement-US'!$N:$N,"&lt;"&amp;$B48,'IEA-MethaneAbatement-US'!$N:$N,"&gt;="&amp;$A48,'IEA-MethaneAbatement-US'!$L:$L,$C$1))+(VLOOKUP($D$1,'Multipliers and Adjustments'!$A$70:$I$86,TRUNC(COLUMN(AF$2)/5)+2,FALSE)*SUMIFS('IEA-MethaneAbatement-US'!$M:$M,'IEA-MethaneAbatement-US'!$N:$N,"&lt;"&amp;$B48,'IEA-MethaneAbatement-US'!$N:$N,"&gt;="&amp;$A48,'IEA-MethaneAbatement-US'!$L:$L,$D$1)))*'State Downscaling Multipliers'!$B$7*(1+'EPA to IEA Scaling'!AJ$10)</f>
        <v>0</v>
      </c>
      <c r="AG48" s="105">
        <f>((VLOOKUP($B$1,'Multipliers and Adjustments'!$A$70:$I$86,TRUNC(COLUMN(AG$2)/5)+2,FALSE)*SUMIFS('IEA-MethaneAbatement-US'!$M:$M,'IEA-MethaneAbatement-US'!$N:$N,"&lt;"&amp;$B48,'IEA-MethaneAbatement-US'!$N:$N,"&gt;="&amp;$A48,'IEA-MethaneAbatement-US'!$L:$L,$B$1))+(VLOOKUP($C$1,'Multipliers and Adjustments'!$A$70:$I$86,TRUNC(COLUMN(AG$2)/5)+2,FALSE)*SUMIFS('IEA-MethaneAbatement-US'!$M:$M,'IEA-MethaneAbatement-US'!$N:$N,"&lt;"&amp;$B48,'IEA-MethaneAbatement-US'!$N:$N,"&gt;="&amp;$A48,'IEA-MethaneAbatement-US'!$L:$L,$C$1))+(VLOOKUP($D$1,'Multipliers and Adjustments'!$A$70:$I$86,TRUNC(COLUMN(AG$2)/5)+2,FALSE)*SUMIFS('IEA-MethaneAbatement-US'!$M:$M,'IEA-MethaneAbatement-US'!$N:$N,"&lt;"&amp;$B48,'IEA-MethaneAbatement-US'!$N:$N,"&gt;="&amp;$A48,'IEA-MethaneAbatement-US'!$L:$L,$D$1)))*'State Downscaling Multipliers'!$B$7*(1+'EPA to IEA Scaling'!AK$10)</f>
        <v>0</v>
      </c>
      <c r="AH48" s="2">
        <f>((VLOOKUP($B$1,'Multipliers and Adjustments'!$A$70:$I$86,TRUNC(COLUMN(AH$2)/5)+2,FALSE)*SUMIFS('IEA-MethaneAbatement-US'!$M:$M,'IEA-MethaneAbatement-US'!$N:$N,"&lt;"&amp;$B48,'IEA-MethaneAbatement-US'!$N:$N,"&gt;="&amp;$A48,'IEA-MethaneAbatement-US'!$L:$L,$B$1))+(VLOOKUP($C$1,'Multipliers and Adjustments'!$A$70:$I$86,TRUNC(COLUMN(AH$2)/5)+2,FALSE)*SUMIFS('IEA-MethaneAbatement-US'!$M:$M,'IEA-MethaneAbatement-US'!$N:$N,"&lt;"&amp;$B48,'IEA-MethaneAbatement-US'!$N:$N,"&gt;="&amp;$A48,'IEA-MethaneAbatement-US'!$L:$L,$C$1))+(VLOOKUP($D$1,'Multipliers and Adjustments'!$A$70:$I$86,TRUNC(COLUMN(AH$2)/5)+2,FALSE)*SUMIFS('IEA-MethaneAbatement-US'!$M:$M,'IEA-MethaneAbatement-US'!$N:$N,"&lt;"&amp;$B48,'IEA-MethaneAbatement-US'!$N:$N,"&gt;="&amp;$A48,'IEA-MethaneAbatement-US'!$L:$L,$D$1)))*'State Downscaling Multipliers'!$B$7*(1+'EPA to IEA Scaling'!AL$10)</f>
        <v>0</v>
      </c>
      <c r="AI48" s="2">
        <f>((VLOOKUP($B$1,'Multipliers and Adjustments'!$A$70:$I$86,TRUNC(COLUMN(AI$2)/5)+2,FALSE)*SUMIFS('IEA-MethaneAbatement-US'!$M:$M,'IEA-MethaneAbatement-US'!$N:$N,"&lt;"&amp;$B48,'IEA-MethaneAbatement-US'!$N:$N,"&gt;="&amp;$A48,'IEA-MethaneAbatement-US'!$L:$L,$B$1))+(VLOOKUP($C$1,'Multipliers and Adjustments'!$A$70:$I$86,TRUNC(COLUMN(AI$2)/5)+2,FALSE)*SUMIFS('IEA-MethaneAbatement-US'!$M:$M,'IEA-MethaneAbatement-US'!$N:$N,"&lt;"&amp;$B48,'IEA-MethaneAbatement-US'!$N:$N,"&gt;="&amp;$A48,'IEA-MethaneAbatement-US'!$L:$L,$C$1))+(VLOOKUP($D$1,'Multipliers and Adjustments'!$A$70:$I$86,TRUNC(COLUMN(AI$2)/5)+2,FALSE)*SUMIFS('IEA-MethaneAbatement-US'!$M:$M,'IEA-MethaneAbatement-US'!$N:$N,"&lt;"&amp;$B48,'IEA-MethaneAbatement-US'!$N:$N,"&gt;="&amp;$A48,'IEA-MethaneAbatement-US'!$L:$L,$D$1)))*'State Downscaling Multipliers'!$B$7*(1+'EPA to IEA Scaling'!AM$10)</f>
        <v>0</v>
      </c>
      <c r="AJ48" s="2">
        <f>((VLOOKUP($B$1,'Multipliers and Adjustments'!$A$70:$I$86,TRUNC(COLUMN(AJ$2)/5)+2,FALSE)*SUMIFS('IEA-MethaneAbatement-US'!$M:$M,'IEA-MethaneAbatement-US'!$N:$N,"&lt;"&amp;$B48,'IEA-MethaneAbatement-US'!$N:$N,"&gt;="&amp;$A48,'IEA-MethaneAbatement-US'!$L:$L,$B$1))+(VLOOKUP($C$1,'Multipliers and Adjustments'!$A$70:$I$86,TRUNC(COLUMN(AJ$2)/5)+2,FALSE)*SUMIFS('IEA-MethaneAbatement-US'!$M:$M,'IEA-MethaneAbatement-US'!$N:$N,"&lt;"&amp;$B48,'IEA-MethaneAbatement-US'!$N:$N,"&gt;="&amp;$A48,'IEA-MethaneAbatement-US'!$L:$L,$C$1))+(VLOOKUP($D$1,'Multipliers and Adjustments'!$A$70:$I$86,TRUNC(COLUMN(AJ$2)/5)+2,FALSE)*SUMIFS('IEA-MethaneAbatement-US'!$M:$M,'IEA-MethaneAbatement-US'!$N:$N,"&lt;"&amp;$B48,'IEA-MethaneAbatement-US'!$N:$N,"&gt;="&amp;$A48,'IEA-MethaneAbatement-US'!$L:$L,$D$1)))*'State Downscaling Multipliers'!$B$7*(1+'EPA to IEA Scaling'!AN$10)</f>
        <v>0</v>
      </c>
      <c r="AK48" s="2">
        <f>((VLOOKUP($B$1,'Multipliers and Adjustments'!$A$70:$I$86,TRUNC(COLUMN(AK$2)/5)+2,FALSE)*SUMIFS('IEA-MethaneAbatement-US'!$M:$M,'IEA-MethaneAbatement-US'!$N:$N,"&lt;"&amp;$B48,'IEA-MethaneAbatement-US'!$N:$N,"&gt;="&amp;$A48,'IEA-MethaneAbatement-US'!$L:$L,$B$1))+(VLOOKUP($C$1,'Multipliers and Adjustments'!$A$70:$I$86,TRUNC(COLUMN(AK$2)/5)+2,FALSE)*SUMIFS('IEA-MethaneAbatement-US'!$M:$M,'IEA-MethaneAbatement-US'!$N:$N,"&lt;"&amp;$B48,'IEA-MethaneAbatement-US'!$N:$N,"&gt;="&amp;$A48,'IEA-MethaneAbatement-US'!$L:$L,$C$1))+(VLOOKUP($D$1,'Multipliers and Adjustments'!$A$70:$I$86,TRUNC(COLUMN(AK$2)/5)+2,FALSE)*SUMIFS('IEA-MethaneAbatement-US'!$M:$M,'IEA-MethaneAbatement-US'!$N:$N,"&lt;"&amp;$B48,'IEA-MethaneAbatement-US'!$N:$N,"&gt;="&amp;$A48,'IEA-MethaneAbatement-US'!$L:$L,$D$1)))*'State Downscaling Multipliers'!$B$7*(1+'EPA to IEA Scaling'!AO$10)</f>
        <v>0</v>
      </c>
      <c r="AL48" s="105">
        <f>((VLOOKUP($B$1,'Multipliers and Adjustments'!$A$70:$I$86,TRUNC(COLUMN(AL$2)/5)+2,FALSE)*SUMIFS('IEA-MethaneAbatement-US'!$M:$M,'IEA-MethaneAbatement-US'!$N:$N,"&lt;"&amp;$B48,'IEA-MethaneAbatement-US'!$N:$N,"&gt;="&amp;$A48,'IEA-MethaneAbatement-US'!$L:$L,$B$1))+(VLOOKUP($C$1,'Multipliers and Adjustments'!$A$70:$I$86,TRUNC(COLUMN(AL$2)/5)+2,FALSE)*SUMIFS('IEA-MethaneAbatement-US'!$M:$M,'IEA-MethaneAbatement-US'!$N:$N,"&lt;"&amp;$B48,'IEA-MethaneAbatement-US'!$N:$N,"&gt;="&amp;$A48,'IEA-MethaneAbatement-US'!$L:$L,$C$1))+(VLOOKUP($D$1,'Multipliers and Adjustments'!$A$70:$I$86,TRUNC(COLUMN(AL$2)/5)+2,FALSE)*SUMIFS('IEA-MethaneAbatement-US'!$M:$M,'IEA-MethaneAbatement-US'!$N:$N,"&lt;"&amp;$B48,'IEA-MethaneAbatement-US'!$N:$N,"&gt;="&amp;$A48,'IEA-MethaneAbatement-US'!$L:$L,$D$1)))*'State Downscaling Multipliers'!$B$7*(1+'EPA to IEA Scaling'!AP$10)</f>
        <v>0</v>
      </c>
    </row>
    <row r="49" spans="1:38" ht="15.75" customHeight="1" x14ac:dyDescent="0.25">
      <c r="A49" s="49">
        <f t="shared" si="3"/>
        <v>300</v>
      </c>
      <c r="B49" s="49">
        <f t="shared" si="5"/>
        <v>350</v>
      </c>
      <c r="C49" s="105">
        <f>((VLOOKUP($B$1,'Multipliers and Adjustments'!$A$70:$I$86,TRUNC(COLUMN(C$2)/5)+2,FALSE)*SUMIFS('IEA-MethaneAbatement-US'!$M:$M,'IEA-MethaneAbatement-US'!$N:$N,"&lt;"&amp;$B49,'IEA-MethaneAbatement-US'!$N:$N,"&gt;="&amp;$A49,'IEA-MethaneAbatement-US'!$L:$L,$B$1))+(VLOOKUP($C$1,'Multipliers and Adjustments'!$A$70:$I$86,TRUNC(COLUMN(C$2)/5)+2,FALSE)*SUMIFS('IEA-MethaneAbatement-US'!$M:$M,'IEA-MethaneAbatement-US'!$N:$N,"&lt;"&amp;$B49,'IEA-MethaneAbatement-US'!$N:$N,"&gt;="&amp;$A49,'IEA-MethaneAbatement-US'!$L:$L,$C$1))+(VLOOKUP($D$1,'Multipliers and Adjustments'!$A$70:$I$86,TRUNC(COLUMN(C$2)/5)+2,FALSE)*SUMIFS('IEA-MethaneAbatement-US'!$M:$M,'IEA-MethaneAbatement-US'!$N:$N,"&lt;"&amp;$B49,'IEA-MethaneAbatement-US'!$N:$N,"&gt;="&amp;$A49,'IEA-MethaneAbatement-US'!$L:$L,$D$1)))*'State Downscaling Multipliers'!$B$7*(1+'EPA to IEA Scaling'!G$10)</f>
        <v>839658988.42327547</v>
      </c>
      <c r="D49" s="2">
        <f>((VLOOKUP($B$1,'Multipliers and Adjustments'!$A$70:$I$86,TRUNC(COLUMN(D$2)/5)+2,FALSE)*SUMIFS('IEA-MethaneAbatement-US'!$M:$M,'IEA-MethaneAbatement-US'!$N:$N,"&lt;"&amp;$B49,'IEA-MethaneAbatement-US'!$N:$N,"&gt;="&amp;$A49,'IEA-MethaneAbatement-US'!$L:$L,$B$1))+(VLOOKUP($C$1,'Multipliers and Adjustments'!$A$70:$I$86,TRUNC(COLUMN(D$2)/5)+2,FALSE)*SUMIFS('IEA-MethaneAbatement-US'!$M:$M,'IEA-MethaneAbatement-US'!$N:$N,"&lt;"&amp;$B49,'IEA-MethaneAbatement-US'!$N:$N,"&gt;="&amp;$A49,'IEA-MethaneAbatement-US'!$L:$L,$C$1))+(VLOOKUP($D$1,'Multipliers and Adjustments'!$A$70:$I$86,TRUNC(COLUMN(D$2)/5)+2,FALSE)*SUMIFS('IEA-MethaneAbatement-US'!$M:$M,'IEA-MethaneAbatement-US'!$N:$N,"&lt;"&amp;$B49,'IEA-MethaneAbatement-US'!$N:$N,"&gt;="&amp;$A49,'IEA-MethaneAbatement-US'!$L:$L,$D$1)))*'State Downscaling Multipliers'!$B$7*(1+'EPA to IEA Scaling'!H$10)</f>
        <v>839658988.42327547</v>
      </c>
      <c r="E49" s="2">
        <f>((VLOOKUP($B$1,'Multipliers and Adjustments'!$A$70:$I$86,TRUNC(COLUMN(E$2)/5)+2,FALSE)*SUMIFS('IEA-MethaneAbatement-US'!$M:$M,'IEA-MethaneAbatement-US'!$N:$N,"&lt;"&amp;$B49,'IEA-MethaneAbatement-US'!$N:$N,"&gt;="&amp;$A49,'IEA-MethaneAbatement-US'!$L:$L,$B$1))+(VLOOKUP($C$1,'Multipliers and Adjustments'!$A$70:$I$86,TRUNC(COLUMN(E$2)/5)+2,FALSE)*SUMIFS('IEA-MethaneAbatement-US'!$M:$M,'IEA-MethaneAbatement-US'!$N:$N,"&lt;"&amp;$B49,'IEA-MethaneAbatement-US'!$N:$N,"&gt;="&amp;$A49,'IEA-MethaneAbatement-US'!$L:$L,$C$1))+(VLOOKUP($D$1,'Multipliers and Adjustments'!$A$70:$I$86,TRUNC(COLUMN(E$2)/5)+2,FALSE)*SUMIFS('IEA-MethaneAbatement-US'!$M:$M,'IEA-MethaneAbatement-US'!$N:$N,"&lt;"&amp;$B49,'IEA-MethaneAbatement-US'!$N:$N,"&gt;="&amp;$A49,'IEA-MethaneAbatement-US'!$L:$L,$D$1)))*'State Downscaling Multipliers'!$B$7*(1+'EPA to IEA Scaling'!I$10)</f>
        <v>857438638.40631533</v>
      </c>
      <c r="F49" s="2">
        <f>((VLOOKUP($B$1,'Multipliers and Adjustments'!$A$70:$I$86,TRUNC(COLUMN(F$2)/5)+2,FALSE)*SUMIFS('IEA-MethaneAbatement-US'!$M:$M,'IEA-MethaneAbatement-US'!$N:$N,"&lt;"&amp;$B49,'IEA-MethaneAbatement-US'!$N:$N,"&gt;="&amp;$A49,'IEA-MethaneAbatement-US'!$L:$L,$B$1))+(VLOOKUP($C$1,'Multipliers and Adjustments'!$A$70:$I$86,TRUNC(COLUMN(F$2)/5)+2,FALSE)*SUMIFS('IEA-MethaneAbatement-US'!$M:$M,'IEA-MethaneAbatement-US'!$N:$N,"&lt;"&amp;$B49,'IEA-MethaneAbatement-US'!$N:$N,"&gt;="&amp;$A49,'IEA-MethaneAbatement-US'!$L:$L,$C$1))+(VLOOKUP($D$1,'Multipliers and Adjustments'!$A$70:$I$86,TRUNC(COLUMN(F$2)/5)+2,FALSE)*SUMIFS('IEA-MethaneAbatement-US'!$M:$M,'IEA-MethaneAbatement-US'!$N:$N,"&lt;"&amp;$B49,'IEA-MethaneAbatement-US'!$N:$N,"&gt;="&amp;$A49,'IEA-MethaneAbatement-US'!$L:$L,$D$1)))*'State Downscaling Multipliers'!$B$7*(1+'EPA to IEA Scaling'!J$10)</f>
        <v>864278998.7188282</v>
      </c>
      <c r="G49" s="154">
        <f>((VLOOKUP($B$1,'Multipliers and Adjustments'!$A$70:$I$86,TRUNC(COLUMN(G$2)/5)+2,FALSE)*SUMIFS('IEA-MethaneAbatement-US'!$M:$M,'IEA-MethaneAbatement-US'!$N:$N,"&lt;"&amp;$B49,'IEA-MethaneAbatement-US'!$N:$N,"&gt;="&amp;$A49,'IEA-MethaneAbatement-US'!$L:$L,$B$1))+(VLOOKUP($C$1,'Multipliers and Adjustments'!$A$70:$I$86,TRUNC(COLUMN(G$2)/5)+2,FALSE)*SUMIFS('IEA-MethaneAbatement-US'!$M:$M,'IEA-MethaneAbatement-US'!$N:$N,"&lt;"&amp;$B49,'IEA-MethaneAbatement-US'!$N:$N,"&gt;="&amp;$A49,'IEA-MethaneAbatement-US'!$L:$L,$C$1))+(VLOOKUP($D$1,'Multipliers and Adjustments'!$A$70:$I$86,TRUNC(COLUMN(G$2)/5)+2,FALSE)*SUMIFS('IEA-MethaneAbatement-US'!$M:$M,'IEA-MethaneAbatement-US'!$N:$N,"&lt;"&amp;$B49,'IEA-MethaneAbatement-US'!$N:$N,"&gt;="&amp;$A49,'IEA-MethaneAbatement-US'!$L:$L,$D$1)))*'State Downscaling Multipliers'!$B$7*(1+'EPA to IEA Scaling'!K$10)</f>
        <v>870872500.80759597</v>
      </c>
      <c r="H49" s="105">
        <f>((VLOOKUP($B$1,'Multipliers and Adjustments'!$A$70:$I$86,TRUNC(COLUMN(H$2)/5)+2,FALSE)*SUMIFS('IEA-MethaneAbatement-US'!$M:$M,'IEA-MethaneAbatement-US'!$N:$N,"&lt;"&amp;$B49,'IEA-MethaneAbatement-US'!$N:$N,"&gt;="&amp;$A49,'IEA-MethaneAbatement-US'!$L:$L,$B$1))+(VLOOKUP($C$1,'Multipliers and Adjustments'!$A$70:$I$86,TRUNC(COLUMN(H$2)/5)+2,FALSE)*SUMIFS('IEA-MethaneAbatement-US'!$M:$M,'IEA-MethaneAbatement-US'!$N:$N,"&lt;"&amp;$B49,'IEA-MethaneAbatement-US'!$N:$N,"&gt;="&amp;$A49,'IEA-MethaneAbatement-US'!$L:$L,$C$1))+(VLOOKUP($D$1,'Multipliers and Adjustments'!$A$70:$I$86,TRUNC(COLUMN(H$2)/5)+2,FALSE)*SUMIFS('IEA-MethaneAbatement-US'!$M:$M,'IEA-MethaneAbatement-US'!$N:$N,"&lt;"&amp;$B49,'IEA-MethaneAbatement-US'!$N:$N,"&gt;="&amp;$A49,'IEA-MethaneAbatement-US'!$L:$L,$D$1)))*'State Downscaling Multipliers'!$B$7*(1+'EPA to IEA Scaling'!L$10)</f>
        <v>877010750.7996459</v>
      </c>
      <c r="I49" s="2">
        <f>((VLOOKUP($B$1,'Multipliers and Adjustments'!$A$70:$I$86,TRUNC(COLUMN(I$2)/5)+2,FALSE)*SUMIFS('IEA-MethaneAbatement-US'!$M:$M,'IEA-MethaneAbatement-US'!$N:$N,"&lt;"&amp;$B49,'IEA-MethaneAbatement-US'!$N:$N,"&gt;="&amp;$A49,'IEA-MethaneAbatement-US'!$L:$L,$B$1))+(VLOOKUP($C$1,'Multipliers and Adjustments'!$A$70:$I$86,TRUNC(COLUMN(I$2)/5)+2,FALSE)*SUMIFS('IEA-MethaneAbatement-US'!$M:$M,'IEA-MethaneAbatement-US'!$N:$N,"&lt;"&amp;$B49,'IEA-MethaneAbatement-US'!$N:$N,"&gt;="&amp;$A49,'IEA-MethaneAbatement-US'!$L:$L,$C$1))+(VLOOKUP($D$1,'Multipliers and Adjustments'!$A$70:$I$86,TRUNC(COLUMN(I$2)/5)+2,FALSE)*SUMIFS('IEA-MethaneAbatement-US'!$M:$M,'IEA-MethaneAbatement-US'!$N:$N,"&lt;"&amp;$B49,'IEA-MethaneAbatement-US'!$N:$N,"&gt;="&amp;$A49,'IEA-MethaneAbatement-US'!$L:$L,$D$1)))*'State Downscaling Multipliers'!$B$7*(1+'EPA to IEA Scaling'!M$10)</f>
        <v>885334563.11216283</v>
      </c>
      <c r="J49" s="2">
        <f>((VLOOKUP($B$1,'Multipliers and Adjustments'!$A$70:$I$86,TRUNC(COLUMN(J$2)/5)+2,FALSE)*SUMIFS('IEA-MethaneAbatement-US'!$M:$M,'IEA-MethaneAbatement-US'!$N:$N,"&lt;"&amp;$B49,'IEA-MethaneAbatement-US'!$N:$N,"&gt;="&amp;$A49,'IEA-MethaneAbatement-US'!$L:$L,$B$1))+(VLOOKUP($C$1,'Multipliers and Adjustments'!$A$70:$I$86,TRUNC(COLUMN(J$2)/5)+2,FALSE)*SUMIFS('IEA-MethaneAbatement-US'!$M:$M,'IEA-MethaneAbatement-US'!$N:$N,"&lt;"&amp;$B49,'IEA-MethaneAbatement-US'!$N:$N,"&gt;="&amp;$A49,'IEA-MethaneAbatement-US'!$L:$L,$C$1))+(VLOOKUP($D$1,'Multipliers and Adjustments'!$A$70:$I$86,TRUNC(COLUMN(J$2)/5)+2,FALSE)*SUMIFS('IEA-MethaneAbatement-US'!$M:$M,'IEA-MethaneAbatement-US'!$N:$N,"&lt;"&amp;$B49,'IEA-MethaneAbatement-US'!$N:$N,"&gt;="&amp;$A49,'IEA-MethaneAbatement-US'!$L:$L,$D$1)))*'State Downscaling Multipliers'!$B$7*(1+'EPA to IEA Scaling'!N$10)</f>
        <v>893522535.18763161</v>
      </c>
      <c r="K49" s="2">
        <f>((VLOOKUP($B$1,'Multipliers and Adjustments'!$A$70:$I$86,TRUNC(COLUMN(K$2)/5)+2,FALSE)*SUMIFS('IEA-MethaneAbatement-US'!$M:$M,'IEA-MethaneAbatement-US'!$N:$N,"&lt;"&amp;$B49,'IEA-MethaneAbatement-US'!$N:$N,"&gt;="&amp;$A49,'IEA-MethaneAbatement-US'!$L:$L,$B$1))+(VLOOKUP($C$1,'Multipliers and Adjustments'!$A$70:$I$86,TRUNC(COLUMN(K$2)/5)+2,FALSE)*SUMIFS('IEA-MethaneAbatement-US'!$M:$M,'IEA-MethaneAbatement-US'!$N:$N,"&lt;"&amp;$B49,'IEA-MethaneAbatement-US'!$N:$N,"&gt;="&amp;$A49,'IEA-MethaneAbatement-US'!$L:$L,$C$1))+(VLOOKUP($D$1,'Multipliers and Adjustments'!$A$70:$I$86,TRUNC(COLUMN(K$2)/5)+2,FALSE)*SUMIFS('IEA-MethaneAbatement-US'!$M:$M,'IEA-MethaneAbatement-US'!$N:$N,"&lt;"&amp;$B49,'IEA-MethaneAbatement-US'!$N:$N,"&gt;="&amp;$A49,'IEA-MethaneAbatement-US'!$L:$L,$D$1)))*'State Downscaling Multipliers'!$B$7*(1+'EPA to IEA Scaling'!O$10)</f>
        <v>901577965.37419796</v>
      </c>
      <c r="L49" s="2">
        <f>((VLOOKUP($B$1,'Multipliers and Adjustments'!$A$70:$I$86,TRUNC(COLUMN(L$2)/5)+2,FALSE)*SUMIFS('IEA-MethaneAbatement-US'!$M:$M,'IEA-MethaneAbatement-US'!$N:$N,"&lt;"&amp;$B49,'IEA-MethaneAbatement-US'!$N:$N,"&gt;="&amp;$A49,'IEA-MethaneAbatement-US'!$L:$L,$B$1))+(VLOOKUP($C$1,'Multipliers and Adjustments'!$A$70:$I$86,TRUNC(COLUMN(L$2)/5)+2,FALSE)*SUMIFS('IEA-MethaneAbatement-US'!$M:$M,'IEA-MethaneAbatement-US'!$N:$N,"&lt;"&amp;$B49,'IEA-MethaneAbatement-US'!$N:$N,"&gt;="&amp;$A49,'IEA-MethaneAbatement-US'!$L:$L,$C$1))+(VLOOKUP($D$1,'Multipliers and Adjustments'!$A$70:$I$86,TRUNC(COLUMN(L$2)/5)+2,FALSE)*SUMIFS('IEA-MethaneAbatement-US'!$M:$M,'IEA-MethaneAbatement-US'!$N:$N,"&lt;"&amp;$B49,'IEA-MethaneAbatement-US'!$N:$N,"&gt;="&amp;$A49,'IEA-MethaneAbatement-US'!$L:$L,$D$1)))*'State Downscaling Multipliers'!$B$7*(1+'EPA to IEA Scaling'!P$10)</f>
        <v>909504046.09403253</v>
      </c>
      <c r="M49" s="105">
        <f>((VLOOKUP($B$1,'Multipliers and Adjustments'!$A$70:$I$86,TRUNC(COLUMN(M$2)/5)+2,FALSE)*SUMIFS('IEA-MethaneAbatement-US'!$M:$M,'IEA-MethaneAbatement-US'!$N:$N,"&lt;"&amp;$B49,'IEA-MethaneAbatement-US'!$N:$N,"&gt;="&amp;$A49,'IEA-MethaneAbatement-US'!$L:$L,$B$1))+(VLOOKUP($C$1,'Multipliers and Adjustments'!$A$70:$I$86,TRUNC(COLUMN(M$2)/5)+2,FALSE)*SUMIFS('IEA-MethaneAbatement-US'!$M:$M,'IEA-MethaneAbatement-US'!$N:$N,"&lt;"&amp;$B49,'IEA-MethaneAbatement-US'!$N:$N,"&gt;="&amp;$A49,'IEA-MethaneAbatement-US'!$L:$L,$C$1))+(VLOOKUP($D$1,'Multipliers and Adjustments'!$A$70:$I$86,TRUNC(COLUMN(M$2)/5)+2,FALSE)*SUMIFS('IEA-MethaneAbatement-US'!$M:$M,'IEA-MethaneAbatement-US'!$N:$N,"&lt;"&amp;$B49,'IEA-MethaneAbatement-US'!$N:$N,"&gt;="&amp;$A49,'IEA-MethaneAbatement-US'!$L:$L,$D$1)))*'State Downscaling Multipliers'!$B$7*(1+'EPA to IEA Scaling'!Q$10)</f>
        <v>917303868.06173515</v>
      </c>
      <c r="N49" s="2">
        <f>((VLOOKUP($B$1,'Multipliers and Adjustments'!$A$70:$I$86,TRUNC(COLUMN(N$2)/5)+2,FALSE)*SUMIFS('IEA-MethaneAbatement-US'!$M:$M,'IEA-MethaneAbatement-US'!$N:$N,"&lt;"&amp;$B49,'IEA-MethaneAbatement-US'!$N:$N,"&gt;="&amp;$A49,'IEA-MethaneAbatement-US'!$L:$L,$B$1))+(VLOOKUP($C$1,'Multipliers and Adjustments'!$A$70:$I$86,TRUNC(COLUMN(N$2)/5)+2,FALSE)*SUMIFS('IEA-MethaneAbatement-US'!$M:$M,'IEA-MethaneAbatement-US'!$N:$N,"&lt;"&amp;$B49,'IEA-MethaneAbatement-US'!$N:$N,"&gt;="&amp;$A49,'IEA-MethaneAbatement-US'!$L:$L,$C$1))+(VLOOKUP($D$1,'Multipliers and Adjustments'!$A$70:$I$86,TRUNC(COLUMN(N$2)/5)+2,FALSE)*SUMIFS('IEA-MethaneAbatement-US'!$M:$M,'IEA-MethaneAbatement-US'!$N:$N,"&lt;"&amp;$B49,'IEA-MethaneAbatement-US'!$N:$N,"&gt;="&amp;$A49,'IEA-MethaneAbatement-US'!$L:$L,$D$1)))*'State Downscaling Multipliers'!$B$7*(1+'EPA to IEA Scaling'!R$10)</f>
        <v>924977068.0822798</v>
      </c>
      <c r="O49" s="2">
        <f>((VLOOKUP($B$1,'Multipliers and Adjustments'!$A$70:$I$86,TRUNC(COLUMN(O$2)/5)+2,FALSE)*SUMIFS('IEA-MethaneAbatement-US'!$M:$M,'IEA-MethaneAbatement-US'!$N:$N,"&lt;"&amp;$B49,'IEA-MethaneAbatement-US'!$N:$N,"&gt;="&amp;$A49,'IEA-MethaneAbatement-US'!$L:$L,$B$1))+(VLOOKUP($C$1,'Multipliers and Adjustments'!$A$70:$I$86,TRUNC(COLUMN(O$2)/5)+2,FALSE)*SUMIFS('IEA-MethaneAbatement-US'!$M:$M,'IEA-MethaneAbatement-US'!$N:$N,"&lt;"&amp;$B49,'IEA-MethaneAbatement-US'!$N:$N,"&gt;="&amp;$A49,'IEA-MethaneAbatement-US'!$L:$L,$C$1))+(VLOOKUP($D$1,'Multipliers and Adjustments'!$A$70:$I$86,TRUNC(COLUMN(O$2)/5)+2,FALSE)*SUMIFS('IEA-MethaneAbatement-US'!$M:$M,'IEA-MethaneAbatement-US'!$N:$N,"&lt;"&amp;$B49,'IEA-MethaneAbatement-US'!$N:$N,"&gt;="&amp;$A49,'IEA-MethaneAbatement-US'!$L:$L,$D$1)))*'State Downscaling Multipliers'!$B$7*(1+'EPA to IEA Scaling'!S$10)</f>
        <v>932592367.0102644</v>
      </c>
      <c r="P49" s="2">
        <f>((VLOOKUP($B$1,'Multipliers and Adjustments'!$A$70:$I$86,TRUNC(COLUMN(P$2)/5)+2,FALSE)*SUMIFS('IEA-MethaneAbatement-US'!$M:$M,'IEA-MethaneAbatement-US'!$N:$N,"&lt;"&amp;$B49,'IEA-MethaneAbatement-US'!$N:$N,"&gt;="&amp;$A49,'IEA-MethaneAbatement-US'!$L:$L,$B$1))+(VLOOKUP($C$1,'Multipliers and Adjustments'!$A$70:$I$86,TRUNC(COLUMN(P$2)/5)+2,FALSE)*SUMIFS('IEA-MethaneAbatement-US'!$M:$M,'IEA-MethaneAbatement-US'!$N:$N,"&lt;"&amp;$B49,'IEA-MethaneAbatement-US'!$N:$N,"&gt;="&amp;$A49,'IEA-MethaneAbatement-US'!$L:$L,$C$1))+(VLOOKUP($D$1,'Multipliers and Adjustments'!$A$70:$I$86,TRUNC(COLUMN(P$2)/5)+2,FALSE)*SUMIFS('IEA-MethaneAbatement-US'!$M:$M,'IEA-MethaneAbatement-US'!$N:$N,"&lt;"&amp;$B49,'IEA-MethaneAbatement-US'!$N:$N,"&gt;="&amp;$A49,'IEA-MethaneAbatement-US'!$L:$L,$D$1)))*'State Downscaling Multipliers'!$B$7*(1+'EPA to IEA Scaling'!T$10)</f>
        <v>940150417.75486422</v>
      </c>
      <c r="Q49" s="2">
        <f>((VLOOKUP($B$1,'Multipliers and Adjustments'!$A$70:$I$86,TRUNC(COLUMN(Q$2)/5)+2,FALSE)*SUMIFS('IEA-MethaneAbatement-US'!$M:$M,'IEA-MethaneAbatement-US'!$N:$N,"&lt;"&amp;$B49,'IEA-MethaneAbatement-US'!$N:$N,"&gt;="&amp;$A49,'IEA-MethaneAbatement-US'!$L:$L,$B$1))+(VLOOKUP($C$1,'Multipliers and Adjustments'!$A$70:$I$86,TRUNC(COLUMN(Q$2)/5)+2,FALSE)*SUMIFS('IEA-MethaneAbatement-US'!$M:$M,'IEA-MethaneAbatement-US'!$N:$N,"&lt;"&amp;$B49,'IEA-MethaneAbatement-US'!$N:$N,"&gt;="&amp;$A49,'IEA-MethaneAbatement-US'!$L:$L,$C$1))+(VLOOKUP($D$1,'Multipliers and Adjustments'!$A$70:$I$86,TRUNC(COLUMN(Q$2)/5)+2,FALSE)*SUMIFS('IEA-MethaneAbatement-US'!$M:$M,'IEA-MethaneAbatement-US'!$N:$N,"&lt;"&amp;$B49,'IEA-MethaneAbatement-US'!$N:$N,"&gt;="&amp;$A49,'IEA-MethaneAbatement-US'!$L:$L,$D$1)))*'State Downscaling Multipliers'!$B$7*(1+'EPA to IEA Scaling'!U$10)</f>
        <v>947651863.44549549</v>
      </c>
      <c r="R49" s="105">
        <f>((VLOOKUP($B$1,'Multipliers and Adjustments'!$A$70:$I$86,TRUNC(COLUMN(R$2)/5)+2,FALSE)*SUMIFS('IEA-MethaneAbatement-US'!$M:$M,'IEA-MethaneAbatement-US'!$N:$N,"&lt;"&amp;$B49,'IEA-MethaneAbatement-US'!$N:$N,"&gt;="&amp;$A49,'IEA-MethaneAbatement-US'!$L:$L,$B$1))+(VLOOKUP($C$1,'Multipliers and Adjustments'!$A$70:$I$86,TRUNC(COLUMN(R$2)/5)+2,FALSE)*SUMIFS('IEA-MethaneAbatement-US'!$M:$M,'IEA-MethaneAbatement-US'!$N:$N,"&lt;"&amp;$B49,'IEA-MethaneAbatement-US'!$N:$N,"&gt;="&amp;$A49,'IEA-MethaneAbatement-US'!$L:$L,$C$1))+(VLOOKUP($D$1,'Multipliers and Adjustments'!$A$70:$I$86,TRUNC(COLUMN(R$2)/5)+2,FALSE)*SUMIFS('IEA-MethaneAbatement-US'!$M:$M,'IEA-MethaneAbatement-US'!$N:$N,"&lt;"&amp;$B49,'IEA-MethaneAbatement-US'!$N:$N,"&gt;="&amp;$A49,'IEA-MethaneAbatement-US'!$L:$L,$D$1)))*'State Downscaling Multipliers'!$B$7*(1+'EPA to IEA Scaling'!V$10)</f>
        <v>955097337.61423838</v>
      </c>
      <c r="S49" s="2">
        <f>((VLOOKUP($B$1,'Multipliers and Adjustments'!$A$70:$I$86,TRUNC(COLUMN(S$2)/5)+2,FALSE)*SUMIFS('IEA-MethaneAbatement-US'!$M:$M,'IEA-MethaneAbatement-US'!$N:$N,"&lt;"&amp;$B49,'IEA-MethaneAbatement-US'!$N:$N,"&gt;="&amp;$A49,'IEA-MethaneAbatement-US'!$L:$L,$B$1))+(VLOOKUP($C$1,'Multipliers and Adjustments'!$A$70:$I$86,TRUNC(COLUMN(S$2)/5)+2,FALSE)*SUMIFS('IEA-MethaneAbatement-US'!$M:$M,'IEA-MethaneAbatement-US'!$N:$N,"&lt;"&amp;$B49,'IEA-MethaneAbatement-US'!$N:$N,"&gt;="&amp;$A49,'IEA-MethaneAbatement-US'!$L:$L,$C$1))+(VLOOKUP($D$1,'Multipliers and Adjustments'!$A$70:$I$86,TRUNC(COLUMN(S$2)/5)+2,FALSE)*SUMIFS('IEA-MethaneAbatement-US'!$M:$M,'IEA-MethaneAbatement-US'!$N:$N,"&lt;"&amp;$B49,'IEA-MethaneAbatement-US'!$N:$N,"&gt;="&amp;$A49,'IEA-MethaneAbatement-US'!$L:$L,$D$1)))*'State Downscaling Multipliers'!$B$7*(1+'EPA to IEA Scaling'!W$10)</f>
        <v>961843450.48895562</v>
      </c>
      <c r="T49" s="2">
        <f>((VLOOKUP($B$1,'Multipliers and Adjustments'!$A$70:$I$86,TRUNC(COLUMN(T$2)/5)+2,FALSE)*SUMIFS('IEA-MethaneAbatement-US'!$M:$M,'IEA-MethaneAbatement-US'!$N:$N,"&lt;"&amp;$B49,'IEA-MethaneAbatement-US'!$N:$N,"&gt;="&amp;$A49,'IEA-MethaneAbatement-US'!$L:$L,$B$1))+(VLOOKUP($C$1,'Multipliers and Adjustments'!$A$70:$I$86,TRUNC(COLUMN(T$2)/5)+2,FALSE)*SUMIFS('IEA-MethaneAbatement-US'!$M:$M,'IEA-MethaneAbatement-US'!$N:$N,"&lt;"&amp;$B49,'IEA-MethaneAbatement-US'!$N:$N,"&gt;="&amp;$A49,'IEA-MethaneAbatement-US'!$L:$L,$C$1))+(VLOOKUP($D$1,'Multipliers and Adjustments'!$A$70:$I$86,TRUNC(COLUMN(T$2)/5)+2,FALSE)*SUMIFS('IEA-MethaneAbatement-US'!$M:$M,'IEA-MethaneAbatement-US'!$N:$N,"&lt;"&amp;$B49,'IEA-MethaneAbatement-US'!$N:$N,"&gt;="&amp;$A49,'IEA-MethaneAbatement-US'!$L:$L,$D$1)))*'State Downscaling Multipliers'!$B$7*(1+'EPA to IEA Scaling'!X$10)</f>
        <v>968595708.04628611</v>
      </c>
      <c r="U49" s="2">
        <f>((VLOOKUP($B$1,'Multipliers and Adjustments'!$A$70:$I$86,TRUNC(COLUMN(U$2)/5)+2,FALSE)*SUMIFS('IEA-MethaneAbatement-US'!$M:$M,'IEA-MethaneAbatement-US'!$N:$N,"&lt;"&amp;$B49,'IEA-MethaneAbatement-US'!$N:$N,"&gt;="&amp;$A49,'IEA-MethaneAbatement-US'!$L:$L,$B$1))+(VLOOKUP($C$1,'Multipliers and Adjustments'!$A$70:$I$86,TRUNC(COLUMN(U$2)/5)+2,FALSE)*SUMIFS('IEA-MethaneAbatement-US'!$M:$M,'IEA-MethaneAbatement-US'!$N:$N,"&lt;"&amp;$B49,'IEA-MethaneAbatement-US'!$N:$N,"&gt;="&amp;$A49,'IEA-MethaneAbatement-US'!$L:$L,$C$1))+(VLOOKUP($D$1,'Multipliers and Adjustments'!$A$70:$I$86,TRUNC(COLUMN(U$2)/5)+2,FALSE)*SUMIFS('IEA-MethaneAbatement-US'!$M:$M,'IEA-MethaneAbatement-US'!$N:$N,"&lt;"&amp;$B49,'IEA-MethaneAbatement-US'!$N:$N,"&gt;="&amp;$A49,'IEA-MethaneAbatement-US'!$L:$L,$D$1)))*'State Downscaling Multipliers'!$B$7*(1+'EPA to IEA Scaling'!Y$10)</f>
        <v>975354118.68535793</v>
      </c>
      <c r="V49" s="2">
        <f>((VLOOKUP($B$1,'Multipliers and Adjustments'!$A$70:$I$86,TRUNC(COLUMN(V$2)/5)+2,FALSE)*SUMIFS('IEA-MethaneAbatement-US'!$M:$M,'IEA-MethaneAbatement-US'!$N:$N,"&lt;"&amp;$B49,'IEA-MethaneAbatement-US'!$N:$N,"&gt;="&amp;$A49,'IEA-MethaneAbatement-US'!$L:$L,$B$1))+(VLOOKUP($C$1,'Multipliers and Adjustments'!$A$70:$I$86,TRUNC(COLUMN(V$2)/5)+2,FALSE)*SUMIFS('IEA-MethaneAbatement-US'!$M:$M,'IEA-MethaneAbatement-US'!$N:$N,"&lt;"&amp;$B49,'IEA-MethaneAbatement-US'!$N:$N,"&gt;="&amp;$A49,'IEA-MethaneAbatement-US'!$L:$L,$C$1))+(VLOOKUP($D$1,'Multipliers and Adjustments'!$A$70:$I$86,TRUNC(COLUMN(V$2)/5)+2,FALSE)*SUMIFS('IEA-MethaneAbatement-US'!$M:$M,'IEA-MethaneAbatement-US'!$N:$N,"&lt;"&amp;$B49,'IEA-MethaneAbatement-US'!$N:$N,"&gt;="&amp;$A49,'IEA-MethaneAbatement-US'!$L:$L,$D$1)))*'State Downscaling Multipliers'!$B$7*(1+'EPA to IEA Scaling'!Z$10)</f>
        <v>982118690.82062674</v>
      </c>
      <c r="W49" s="105">
        <f>((VLOOKUP($B$1,'Multipliers and Adjustments'!$A$70:$I$86,TRUNC(COLUMN(W$2)/5)+2,FALSE)*SUMIFS('IEA-MethaneAbatement-US'!$M:$M,'IEA-MethaneAbatement-US'!$N:$N,"&lt;"&amp;$B49,'IEA-MethaneAbatement-US'!$N:$N,"&gt;="&amp;$A49,'IEA-MethaneAbatement-US'!$L:$L,$B$1))+(VLOOKUP($C$1,'Multipliers and Adjustments'!$A$70:$I$86,TRUNC(COLUMN(W$2)/5)+2,FALSE)*SUMIFS('IEA-MethaneAbatement-US'!$M:$M,'IEA-MethaneAbatement-US'!$N:$N,"&lt;"&amp;$B49,'IEA-MethaneAbatement-US'!$N:$N,"&gt;="&amp;$A49,'IEA-MethaneAbatement-US'!$L:$L,$C$1))+(VLOOKUP($D$1,'Multipliers and Adjustments'!$A$70:$I$86,TRUNC(COLUMN(W$2)/5)+2,FALSE)*SUMIFS('IEA-MethaneAbatement-US'!$M:$M,'IEA-MethaneAbatement-US'!$N:$N,"&lt;"&amp;$B49,'IEA-MethaneAbatement-US'!$N:$N,"&gt;="&amp;$A49,'IEA-MethaneAbatement-US'!$L:$L,$D$1)))*'State Downscaling Multipliers'!$B$7*(1+'EPA to IEA Scaling'!AA$10)</f>
        <v>988889432.88188004</v>
      </c>
      <c r="X49" s="2">
        <f>((VLOOKUP($B$1,'Multipliers and Adjustments'!$A$70:$I$86,TRUNC(COLUMN(X$2)/5)+2,FALSE)*SUMIFS('IEA-MethaneAbatement-US'!$M:$M,'IEA-MethaneAbatement-US'!$N:$N,"&lt;"&amp;$B49,'IEA-MethaneAbatement-US'!$N:$N,"&gt;="&amp;$A49,'IEA-MethaneAbatement-US'!$L:$L,$B$1))+(VLOOKUP($C$1,'Multipliers and Adjustments'!$A$70:$I$86,TRUNC(COLUMN(X$2)/5)+2,FALSE)*SUMIFS('IEA-MethaneAbatement-US'!$M:$M,'IEA-MethaneAbatement-US'!$N:$N,"&lt;"&amp;$B49,'IEA-MethaneAbatement-US'!$N:$N,"&gt;="&amp;$A49,'IEA-MethaneAbatement-US'!$L:$L,$C$1))+(VLOOKUP($D$1,'Multipliers and Adjustments'!$A$70:$I$86,TRUNC(COLUMN(X$2)/5)+2,FALSE)*SUMIFS('IEA-MethaneAbatement-US'!$M:$M,'IEA-MethaneAbatement-US'!$N:$N,"&lt;"&amp;$B49,'IEA-MethaneAbatement-US'!$N:$N,"&gt;="&amp;$A49,'IEA-MethaneAbatement-US'!$L:$L,$D$1)))*'State Downscaling Multipliers'!$B$7*(1+'EPA to IEA Scaling'!AB$10)</f>
        <v>995164567.4790647</v>
      </c>
      <c r="Y49" s="2">
        <f>((VLOOKUP($B$1,'Multipliers and Adjustments'!$A$70:$I$86,TRUNC(COLUMN(Y$2)/5)+2,FALSE)*SUMIFS('IEA-MethaneAbatement-US'!$M:$M,'IEA-MethaneAbatement-US'!$N:$N,"&lt;"&amp;$B49,'IEA-MethaneAbatement-US'!$N:$N,"&gt;="&amp;$A49,'IEA-MethaneAbatement-US'!$L:$L,$B$1))+(VLOOKUP($C$1,'Multipliers and Adjustments'!$A$70:$I$86,TRUNC(COLUMN(Y$2)/5)+2,FALSE)*SUMIFS('IEA-MethaneAbatement-US'!$M:$M,'IEA-MethaneAbatement-US'!$N:$N,"&lt;"&amp;$B49,'IEA-MethaneAbatement-US'!$N:$N,"&gt;="&amp;$A49,'IEA-MethaneAbatement-US'!$L:$L,$C$1))+(VLOOKUP($D$1,'Multipliers and Adjustments'!$A$70:$I$86,TRUNC(COLUMN(Y$2)/5)+2,FALSE)*SUMIFS('IEA-MethaneAbatement-US'!$M:$M,'IEA-MethaneAbatement-US'!$N:$N,"&lt;"&amp;$B49,'IEA-MethaneAbatement-US'!$N:$N,"&gt;="&amp;$A49,'IEA-MethaneAbatement-US'!$L:$L,$D$1)))*'State Downscaling Multipliers'!$B$7*(1+'EPA to IEA Scaling'!AC$10)</f>
        <v>1001391941.0170629</v>
      </c>
      <c r="Z49" s="2">
        <f>((VLOOKUP($B$1,'Multipliers and Adjustments'!$A$70:$I$86,TRUNC(COLUMN(Z$2)/5)+2,FALSE)*SUMIFS('IEA-MethaneAbatement-US'!$M:$M,'IEA-MethaneAbatement-US'!$N:$N,"&lt;"&amp;$B49,'IEA-MethaneAbatement-US'!$N:$N,"&gt;="&amp;$A49,'IEA-MethaneAbatement-US'!$L:$L,$B$1))+(VLOOKUP($C$1,'Multipliers and Adjustments'!$A$70:$I$86,TRUNC(COLUMN(Z$2)/5)+2,FALSE)*SUMIFS('IEA-MethaneAbatement-US'!$M:$M,'IEA-MethaneAbatement-US'!$N:$N,"&lt;"&amp;$B49,'IEA-MethaneAbatement-US'!$N:$N,"&gt;="&amp;$A49,'IEA-MethaneAbatement-US'!$L:$L,$C$1))+(VLOOKUP($D$1,'Multipliers and Adjustments'!$A$70:$I$86,TRUNC(COLUMN(Z$2)/5)+2,FALSE)*SUMIFS('IEA-MethaneAbatement-US'!$M:$M,'IEA-MethaneAbatement-US'!$N:$N,"&lt;"&amp;$B49,'IEA-MethaneAbatement-US'!$N:$N,"&gt;="&amp;$A49,'IEA-MethaneAbatement-US'!$L:$L,$D$1)))*'State Downscaling Multipliers'!$B$7*(1+'EPA to IEA Scaling'!AD$10)</f>
        <v>1007572096.7043074</v>
      </c>
      <c r="AA49" s="2">
        <f>((VLOOKUP($B$1,'Multipliers and Adjustments'!$A$70:$I$86,TRUNC(COLUMN(AA$2)/5)+2,FALSE)*SUMIFS('IEA-MethaneAbatement-US'!$M:$M,'IEA-MethaneAbatement-US'!$N:$N,"&lt;"&amp;$B49,'IEA-MethaneAbatement-US'!$N:$N,"&gt;="&amp;$A49,'IEA-MethaneAbatement-US'!$L:$L,$B$1))+(VLOOKUP($C$1,'Multipliers and Adjustments'!$A$70:$I$86,TRUNC(COLUMN(AA$2)/5)+2,FALSE)*SUMIFS('IEA-MethaneAbatement-US'!$M:$M,'IEA-MethaneAbatement-US'!$N:$N,"&lt;"&amp;$B49,'IEA-MethaneAbatement-US'!$N:$N,"&gt;="&amp;$A49,'IEA-MethaneAbatement-US'!$L:$L,$C$1))+(VLOOKUP($D$1,'Multipliers and Adjustments'!$A$70:$I$86,TRUNC(COLUMN(AA$2)/5)+2,FALSE)*SUMIFS('IEA-MethaneAbatement-US'!$M:$M,'IEA-MethaneAbatement-US'!$N:$N,"&lt;"&amp;$B49,'IEA-MethaneAbatement-US'!$N:$N,"&gt;="&amp;$A49,'IEA-MethaneAbatement-US'!$L:$L,$D$1)))*'State Downscaling Multipliers'!$B$7*(1+'EPA to IEA Scaling'!AE$10)</f>
        <v>1013705569.5428061</v>
      </c>
      <c r="AB49" s="105">
        <f>((VLOOKUP($B$1,'Multipliers and Adjustments'!$A$70:$I$86,TRUNC(COLUMN(AB$2)/5)+2,FALSE)*SUMIFS('IEA-MethaneAbatement-US'!$M:$M,'IEA-MethaneAbatement-US'!$N:$N,"&lt;"&amp;$B49,'IEA-MethaneAbatement-US'!$N:$N,"&gt;="&amp;$A49,'IEA-MethaneAbatement-US'!$L:$L,$B$1))+(VLOOKUP($C$1,'Multipliers and Adjustments'!$A$70:$I$86,TRUNC(COLUMN(AB$2)/5)+2,FALSE)*SUMIFS('IEA-MethaneAbatement-US'!$M:$M,'IEA-MethaneAbatement-US'!$N:$N,"&lt;"&amp;$B49,'IEA-MethaneAbatement-US'!$N:$N,"&gt;="&amp;$A49,'IEA-MethaneAbatement-US'!$L:$L,$C$1))+(VLOOKUP($D$1,'Multipliers and Adjustments'!$A$70:$I$86,TRUNC(COLUMN(AB$2)/5)+2,FALSE)*SUMIFS('IEA-MethaneAbatement-US'!$M:$M,'IEA-MethaneAbatement-US'!$N:$N,"&lt;"&amp;$B49,'IEA-MethaneAbatement-US'!$N:$N,"&gt;="&amp;$A49,'IEA-MethaneAbatement-US'!$L:$L,$D$1)))*'State Downscaling Multipliers'!$B$7*(1+'EPA to IEA Scaling'!AF$10)</f>
        <v>1019792886.4825202</v>
      </c>
      <c r="AC49" s="2">
        <f>((VLOOKUP($B$1,'Multipliers and Adjustments'!$A$70:$I$86,TRUNC(COLUMN(AC$2)/5)+2,FALSE)*SUMIFS('IEA-MethaneAbatement-US'!$M:$M,'IEA-MethaneAbatement-US'!$N:$N,"&lt;"&amp;$B49,'IEA-MethaneAbatement-US'!$N:$N,"&gt;="&amp;$A49,'IEA-MethaneAbatement-US'!$L:$L,$B$1))+(VLOOKUP($C$1,'Multipliers and Adjustments'!$A$70:$I$86,TRUNC(COLUMN(AC$2)/5)+2,FALSE)*SUMIFS('IEA-MethaneAbatement-US'!$M:$M,'IEA-MethaneAbatement-US'!$N:$N,"&lt;"&amp;$B49,'IEA-MethaneAbatement-US'!$N:$N,"&gt;="&amp;$A49,'IEA-MethaneAbatement-US'!$L:$L,$C$1))+(VLOOKUP($D$1,'Multipliers and Adjustments'!$A$70:$I$86,TRUNC(COLUMN(AC$2)/5)+2,FALSE)*SUMIFS('IEA-MethaneAbatement-US'!$M:$M,'IEA-MethaneAbatement-US'!$N:$N,"&lt;"&amp;$B49,'IEA-MethaneAbatement-US'!$N:$N,"&gt;="&amp;$A49,'IEA-MethaneAbatement-US'!$L:$L,$D$1)))*'State Downscaling Multipliers'!$B$7*(1+'EPA to IEA Scaling'!AG$10)</f>
        <v>1025691637.7884694</v>
      </c>
      <c r="AD49" s="2">
        <f>((VLOOKUP($B$1,'Multipliers and Adjustments'!$A$70:$I$86,TRUNC(COLUMN(AD$2)/5)+2,FALSE)*SUMIFS('IEA-MethaneAbatement-US'!$M:$M,'IEA-MethaneAbatement-US'!$N:$N,"&lt;"&amp;$B49,'IEA-MethaneAbatement-US'!$N:$N,"&gt;="&amp;$A49,'IEA-MethaneAbatement-US'!$L:$L,$B$1))+(VLOOKUP($C$1,'Multipliers and Adjustments'!$A$70:$I$86,TRUNC(COLUMN(AD$2)/5)+2,FALSE)*SUMIFS('IEA-MethaneAbatement-US'!$M:$M,'IEA-MethaneAbatement-US'!$N:$N,"&lt;"&amp;$B49,'IEA-MethaneAbatement-US'!$N:$N,"&gt;="&amp;$A49,'IEA-MethaneAbatement-US'!$L:$L,$C$1))+(VLOOKUP($D$1,'Multipliers and Adjustments'!$A$70:$I$86,TRUNC(COLUMN(AD$2)/5)+2,FALSE)*SUMIFS('IEA-MethaneAbatement-US'!$M:$M,'IEA-MethaneAbatement-US'!$N:$N,"&lt;"&amp;$B49,'IEA-MethaneAbatement-US'!$N:$N,"&gt;="&amp;$A49,'IEA-MethaneAbatement-US'!$L:$L,$D$1)))*'State Downscaling Multipliers'!$B$7*(1+'EPA to IEA Scaling'!AH$10)</f>
        <v>1031581127.9640229</v>
      </c>
      <c r="AE49" s="2">
        <f>((VLOOKUP($B$1,'Multipliers and Adjustments'!$A$70:$I$86,TRUNC(COLUMN(AE$2)/5)+2,FALSE)*SUMIFS('IEA-MethaneAbatement-US'!$M:$M,'IEA-MethaneAbatement-US'!$N:$N,"&lt;"&amp;$B49,'IEA-MethaneAbatement-US'!$N:$N,"&gt;="&amp;$A49,'IEA-MethaneAbatement-US'!$L:$L,$B$1))+(VLOOKUP($C$1,'Multipliers and Adjustments'!$A$70:$I$86,TRUNC(COLUMN(AE$2)/5)+2,FALSE)*SUMIFS('IEA-MethaneAbatement-US'!$M:$M,'IEA-MethaneAbatement-US'!$N:$N,"&lt;"&amp;$B49,'IEA-MethaneAbatement-US'!$N:$N,"&gt;="&amp;$A49,'IEA-MethaneAbatement-US'!$L:$L,$C$1))+(VLOOKUP($D$1,'Multipliers and Adjustments'!$A$70:$I$86,TRUNC(COLUMN(AE$2)/5)+2,FALSE)*SUMIFS('IEA-MethaneAbatement-US'!$M:$M,'IEA-MethaneAbatement-US'!$N:$N,"&lt;"&amp;$B49,'IEA-MethaneAbatement-US'!$N:$N,"&gt;="&amp;$A49,'IEA-MethaneAbatement-US'!$L:$L,$D$1)))*'State Downscaling Multipliers'!$B$7*(1+'EPA to IEA Scaling'!AI$10)</f>
        <v>1037461378.8022438</v>
      </c>
      <c r="AF49" s="2">
        <f>((VLOOKUP($B$1,'Multipliers and Adjustments'!$A$70:$I$86,TRUNC(COLUMN(AF$2)/5)+2,FALSE)*SUMIFS('IEA-MethaneAbatement-US'!$M:$M,'IEA-MethaneAbatement-US'!$N:$N,"&lt;"&amp;$B49,'IEA-MethaneAbatement-US'!$N:$N,"&gt;="&amp;$A49,'IEA-MethaneAbatement-US'!$L:$L,$B$1))+(VLOOKUP($C$1,'Multipliers and Adjustments'!$A$70:$I$86,TRUNC(COLUMN(AF$2)/5)+2,FALSE)*SUMIFS('IEA-MethaneAbatement-US'!$M:$M,'IEA-MethaneAbatement-US'!$N:$N,"&lt;"&amp;$B49,'IEA-MethaneAbatement-US'!$N:$N,"&gt;="&amp;$A49,'IEA-MethaneAbatement-US'!$L:$L,$C$1))+(VLOOKUP($D$1,'Multipliers and Adjustments'!$A$70:$I$86,TRUNC(COLUMN(AF$2)/5)+2,FALSE)*SUMIFS('IEA-MethaneAbatement-US'!$M:$M,'IEA-MethaneAbatement-US'!$N:$N,"&lt;"&amp;$B49,'IEA-MethaneAbatement-US'!$N:$N,"&gt;="&amp;$A49,'IEA-MethaneAbatement-US'!$L:$L,$D$1)))*'State Downscaling Multipliers'!$B$7*(1+'EPA to IEA Scaling'!AJ$10)</f>
        <v>1043332412.0278796</v>
      </c>
      <c r="AG49" s="105">
        <f>((VLOOKUP($B$1,'Multipliers and Adjustments'!$A$70:$I$86,TRUNC(COLUMN(AG$2)/5)+2,FALSE)*SUMIFS('IEA-MethaneAbatement-US'!$M:$M,'IEA-MethaneAbatement-US'!$N:$N,"&lt;"&amp;$B49,'IEA-MethaneAbatement-US'!$N:$N,"&gt;="&amp;$A49,'IEA-MethaneAbatement-US'!$L:$L,$B$1))+(VLOOKUP($C$1,'Multipliers and Adjustments'!$A$70:$I$86,TRUNC(COLUMN(AG$2)/5)+2,FALSE)*SUMIFS('IEA-MethaneAbatement-US'!$M:$M,'IEA-MethaneAbatement-US'!$N:$N,"&lt;"&amp;$B49,'IEA-MethaneAbatement-US'!$N:$N,"&gt;="&amp;$A49,'IEA-MethaneAbatement-US'!$L:$L,$C$1))+(VLOOKUP($D$1,'Multipliers and Adjustments'!$A$70:$I$86,TRUNC(COLUMN(AG$2)/5)+2,FALSE)*SUMIFS('IEA-MethaneAbatement-US'!$M:$M,'IEA-MethaneAbatement-US'!$N:$N,"&lt;"&amp;$B49,'IEA-MethaneAbatement-US'!$N:$N,"&gt;="&amp;$A49,'IEA-MethaneAbatement-US'!$L:$L,$D$1)))*'State Downscaling Multipliers'!$B$7*(1+'EPA to IEA Scaling'!AK$10)</f>
        <v>1049194249.297616</v>
      </c>
      <c r="AH49" s="2">
        <f>((VLOOKUP($B$1,'Multipliers and Adjustments'!$A$70:$I$86,TRUNC(COLUMN(AH$2)/5)+2,FALSE)*SUMIFS('IEA-MethaneAbatement-US'!$M:$M,'IEA-MethaneAbatement-US'!$N:$N,"&lt;"&amp;$B49,'IEA-MethaneAbatement-US'!$N:$N,"&gt;="&amp;$A49,'IEA-MethaneAbatement-US'!$L:$L,$B$1))+(VLOOKUP($C$1,'Multipliers and Adjustments'!$A$70:$I$86,TRUNC(COLUMN(AH$2)/5)+2,FALSE)*SUMIFS('IEA-MethaneAbatement-US'!$M:$M,'IEA-MethaneAbatement-US'!$N:$N,"&lt;"&amp;$B49,'IEA-MethaneAbatement-US'!$N:$N,"&gt;="&amp;$A49,'IEA-MethaneAbatement-US'!$L:$L,$C$1))+(VLOOKUP($D$1,'Multipliers and Adjustments'!$A$70:$I$86,TRUNC(COLUMN(AH$2)/5)+2,FALSE)*SUMIFS('IEA-MethaneAbatement-US'!$M:$M,'IEA-MethaneAbatement-US'!$N:$N,"&lt;"&amp;$B49,'IEA-MethaneAbatement-US'!$N:$N,"&gt;="&amp;$A49,'IEA-MethaneAbatement-US'!$L:$L,$D$1)))*'State Downscaling Multipliers'!$B$7*(1+'EPA to IEA Scaling'!AL$10)</f>
        <v>1054564769.2051373</v>
      </c>
      <c r="AI49" s="2">
        <f>((VLOOKUP($B$1,'Multipliers and Adjustments'!$A$70:$I$86,TRUNC(COLUMN(AI$2)/5)+2,FALSE)*SUMIFS('IEA-MethaneAbatement-US'!$M:$M,'IEA-MethaneAbatement-US'!$N:$N,"&lt;"&amp;$B49,'IEA-MethaneAbatement-US'!$N:$N,"&gt;="&amp;$A49,'IEA-MethaneAbatement-US'!$L:$L,$B$1))+(VLOOKUP($C$1,'Multipliers and Adjustments'!$A$70:$I$86,TRUNC(COLUMN(AI$2)/5)+2,FALSE)*SUMIFS('IEA-MethaneAbatement-US'!$M:$M,'IEA-MethaneAbatement-US'!$N:$N,"&lt;"&amp;$B49,'IEA-MethaneAbatement-US'!$N:$N,"&gt;="&amp;$A49,'IEA-MethaneAbatement-US'!$L:$L,$C$1))+(VLOOKUP($D$1,'Multipliers and Adjustments'!$A$70:$I$86,TRUNC(COLUMN(AI$2)/5)+2,FALSE)*SUMIFS('IEA-MethaneAbatement-US'!$M:$M,'IEA-MethaneAbatement-US'!$N:$N,"&lt;"&amp;$B49,'IEA-MethaneAbatement-US'!$N:$N,"&gt;="&amp;$A49,'IEA-MethaneAbatement-US'!$L:$L,$D$1)))*'State Downscaling Multipliers'!$B$7*(1+'EPA to IEA Scaling'!AM$10)</f>
        <v>1059940455.5301498</v>
      </c>
      <c r="AJ49" s="2">
        <f>((VLOOKUP($B$1,'Multipliers and Adjustments'!$A$70:$I$86,TRUNC(COLUMN(AJ$2)/5)+2,FALSE)*SUMIFS('IEA-MethaneAbatement-US'!$M:$M,'IEA-MethaneAbatement-US'!$N:$N,"&lt;"&amp;$B49,'IEA-MethaneAbatement-US'!$N:$N,"&gt;="&amp;$A49,'IEA-MethaneAbatement-US'!$L:$L,$B$1))+(VLOOKUP($C$1,'Multipliers and Adjustments'!$A$70:$I$86,TRUNC(COLUMN(AJ$2)/5)+2,FALSE)*SUMIFS('IEA-MethaneAbatement-US'!$M:$M,'IEA-MethaneAbatement-US'!$N:$N,"&lt;"&amp;$B49,'IEA-MethaneAbatement-US'!$N:$N,"&gt;="&amp;$A49,'IEA-MethaneAbatement-US'!$L:$L,$C$1))+(VLOOKUP($D$1,'Multipliers and Adjustments'!$A$70:$I$86,TRUNC(COLUMN(AJ$2)/5)+2,FALSE)*SUMIFS('IEA-MethaneAbatement-US'!$M:$M,'IEA-MethaneAbatement-US'!$N:$N,"&lt;"&amp;$B49,'IEA-MethaneAbatement-US'!$N:$N,"&gt;="&amp;$A49,'IEA-MethaneAbatement-US'!$L:$L,$D$1)))*'State Downscaling Multipliers'!$B$7*(1+'EPA to IEA Scaling'!AN$10)</f>
        <v>1065321315.7313457</v>
      </c>
      <c r="AK49" s="2">
        <f>((VLOOKUP($B$1,'Multipliers and Adjustments'!$A$70:$I$86,TRUNC(COLUMN(AK$2)/5)+2,FALSE)*SUMIFS('IEA-MethaneAbatement-US'!$M:$M,'IEA-MethaneAbatement-US'!$N:$N,"&lt;"&amp;$B49,'IEA-MethaneAbatement-US'!$N:$N,"&gt;="&amp;$A49,'IEA-MethaneAbatement-US'!$L:$L,$B$1))+(VLOOKUP($C$1,'Multipliers and Adjustments'!$A$70:$I$86,TRUNC(COLUMN(AK$2)/5)+2,FALSE)*SUMIFS('IEA-MethaneAbatement-US'!$M:$M,'IEA-MethaneAbatement-US'!$N:$N,"&lt;"&amp;$B49,'IEA-MethaneAbatement-US'!$N:$N,"&gt;="&amp;$A49,'IEA-MethaneAbatement-US'!$L:$L,$C$1))+(VLOOKUP($D$1,'Multipliers and Adjustments'!$A$70:$I$86,TRUNC(COLUMN(AK$2)/5)+2,FALSE)*SUMIFS('IEA-MethaneAbatement-US'!$M:$M,'IEA-MethaneAbatement-US'!$N:$N,"&lt;"&amp;$B49,'IEA-MethaneAbatement-US'!$N:$N,"&gt;="&amp;$A49,'IEA-MethaneAbatement-US'!$L:$L,$D$1)))*'State Downscaling Multipliers'!$B$7*(1+'EPA to IEA Scaling'!AO$10)</f>
        <v>1070707357.2817867</v>
      </c>
      <c r="AL49" s="105">
        <f>((VLOOKUP($B$1,'Multipliers and Adjustments'!$A$70:$I$86,TRUNC(COLUMN(AL$2)/5)+2,FALSE)*SUMIFS('IEA-MethaneAbatement-US'!$M:$M,'IEA-MethaneAbatement-US'!$N:$N,"&lt;"&amp;$B49,'IEA-MethaneAbatement-US'!$N:$N,"&gt;="&amp;$A49,'IEA-MethaneAbatement-US'!$L:$L,$B$1))+(VLOOKUP($C$1,'Multipliers and Adjustments'!$A$70:$I$86,TRUNC(COLUMN(AL$2)/5)+2,FALSE)*SUMIFS('IEA-MethaneAbatement-US'!$M:$M,'IEA-MethaneAbatement-US'!$N:$N,"&lt;"&amp;$B49,'IEA-MethaneAbatement-US'!$N:$N,"&gt;="&amp;$A49,'IEA-MethaneAbatement-US'!$L:$L,$C$1))+(VLOOKUP($D$1,'Multipliers and Adjustments'!$A$70:$I$86,TRUNC(COLUMN(AL$2)/5)+2,FALSE)*SUMIFS('IEA-MethaneAbatement-US'!$M:$M,'IEA-MethaneAbatement-US'!$N:$N,"&lt;"&amp;$B49,'IEA-MethaneAbatement-US'!$N:$N,"&gt;="&amp;$A49,'IEA-MethaneAbatement-US'!$L:$L,$D$1)))*'State Downscaling Multipliers'!$B$7*(1+'EPA to IEA Scaling'!AP$10)</f>
        <v>1076098587.6689334</v>
      </c>
    </row>
    <row r="50" spans="1:38" ht="15.75" customHeight="1" x14ac:dyDescent="0.25">
      <c r="A50" s="49">
        <f t="shared" si="3"/>
        <v>350</v>
      </c>
      <c r="B50" s="49">
        <f t="shared" si="5"/>
        <v>400</v>
      </c>
      <c r="C50" s="105">
        <f>((VLOOKUP($B$1,'Multipliers and Adjustments'!$A$70:$I$86,TRUNC(COLUMN(C$2)/5)+2,FALSE)*SUMIFS('IEA-MethaneAbatement-US'!$M:$M,'IEA-MethaneAbatement-US'!$N:$N,"&lt;"&amp;$B50,'IEA-MethaneAbatement-US'!$N:$N,"&gt;="&amp;$A50,'IEA-MethaneAbatement-US'!$L:$L,$B$1))+(VLOOKUP($C$1,'Multipliers and Adjustments'!$A$70:$I$86,TRUNC(COLUMN(C$2)/5)+2,FALSE)*SUMIFS('IEA-MethaneAbatement-US'!$M:$M,'IEA-MethaneAbatement-US'!$N:$N,"&lt;"&amp;$B50,'IEA-MethaneAbatement-US'!$N:$N,"&gt;="&amp;$A50,'IEA-MethaneAbatement-US'!$L:$L,$C$1))+(VLOOKUP($D$1,'Multipliers and Adjustments'!$A$70:$I$86,TRUNC(COLUMN(C$2)/5)+2,FALSE)*SUMIFS('IEA-MethaneAbatement-US'!$M:$M,'IEA-MethaneAbatement-US'!$N:$N,"&lt;"&amp;$B50,'IEA-MethaneAbatement-US'!$N:$N,"&gt;="&amp;$A50,'IEA-MethaneAbatement-US'!$L:$L,$D$1)))*'State Downscaling Multipliers'!$B$7*(1+'EPA to IEA Scaling'!G$10)</f>
        <v>0</v>
      </c>
      <c r="D50" s="2">
        <f>((VLOOKUP($B$1,'Multipliers and Adjustments'!$A$70:$I$86,TRUNC(COLUMN(D$2)/5)+2,FALSE)*SUMIFS('IEA-MethaneAbatement-US'!$M:$M,'IEA-MethaneAbatement-US'!$N:$N,"&lt;"&amp;$B50,'IEA-MethaneAbatement-US'!$N:$N,"&gt;="&amp;$A50,'IEA-MethaneAbatement-US'!$L:$L,$B$1))+(VLOOKUP($C$1,'Multipliers and Adjustments'!$A$70:$I$86,TRUNC(COLUMN(D$2)/5)+2,FALSE)*SUMIFS('IEA-MethaneAbatement-US'!$M:$M,'IEA-MethaneAbatement-US'!$N:$N,"&lt;"&amp;$B50,'IEA-MethaneAbatement-US'!$N:$N,"&gt;="&amp;$A50,'IEA-MethaneAbatement-US'!$L:$L,$C$1))+(VLOOKUP($D$1,'Multipliers and Adjustments'!$A$70:$I$86,TRUNC(COLUMN(D$2)/5)+2,FALSE)*SUMIFS('IEA-MethaneAbatement-US'!$M:$M,'IEA-MethaneAbatement-US'!$N:$N,"&lt;"&amp;$B50,'IEA-MethaneAbatement-US'!$N:$N,"&gt;="&amp;$A50,'IEA-MethaneAbatement-US'!$L:$L,$D$1)))*'State Downscaling Multipliers'!$B$7*(1+'EPA to IEA Scaling'!H$10)</f>
        <v>0</v>
      </c>
      <c r="E50" s="2">
        <f>((VLOOKUP($B$1,'Multipliers and Adjustments'!$A$70:$I$86,TRUNC(COLUMN(E$2)/5)+2,FALSE)*SUMIFS('IEA-MethaneAbatement-US'!$M:$M,'IEA-MethaneAbatement-US'!$N:$N,"&lt;"&amp;$B50,'IEA-MethaneAbatement-US'!$N:$N,"&gt;="&amp;$A50,'IEA-MethaneAbatement-US'!$L:$L,$B$1))+(VLOOKUP($C$1,'Multipliers and Adjustments'!$A$70:$I$86,TRUNC(COLUMN(E$2)/5)+2,FALSE)*SUMIFS('IEA-MethaneAbatement-US'!$M:$M,'IEA-MethaneAbatement-US'!$N:$N,"&lt;"&amp;$B50,'IEA-MethaneAbatement-US'!$N:$N,"&gt;="&amp;$A50,'IEA-MethaneAbatement-US'!$L:$L,$C$1))+(VLOOKUP($D$1,'Multipliers and Adjustments'!$A$70:$I$86,TRUNC(COLUMN(E$2)/5)+2,FALSE)*SUMIFS('IEA-MethaneAbatement-US'!$M:$M,'IEA-MethaneAbatement-US'!$N:$N,"&lt;"&amp;$B50,'IEA-MethaneAbatement-US'!$N:$N,"&gt;="&amp;$A50,'IEA-MethaneAbatement-US'!$L:$L,$D$1)))*'State Downscaling Multipliers'!$B$7*(1+'EPA to IEA Scaling'!I$10)</f>
        <v>0</v>
      </c>
      <c r="F50" s="2">
        <f>((VLOOKUP($B$1,'Multipliers and Adjustments'!$A$70:$I$86,TRUNC(COLUMN(F$2)/5)+2,FALSE)*SUMIFS('IEA-MethaneAbatement-US'!$M:$M,'IEA-MethaneAbatement-US'!$N:$N,"&lt;"&amp;$B50,'IEA-MethaneAbatement-US'!$N:$N,"&gt;="&amp;$A50,'IEA-MethaneAbatement-US'!$L:$L,$B$1))+(VLOOKUP($C$1,'Multipliers and Adjustments'!$A$70:$I$86,TRUNC(COLUMN(F$2)/5)+2,FALSE)*SUMIFS('IEA-MethaneAbatement-US'!$M:$M,'IEA-MethaneAbatement-US'!$N:$N,"&lt;"&amp;$B50,'IEA-MethaneAbatement-US'!$N:$N,"&gt;="&amp;$A50,'IEA-MethaneAbatement-US'!$L:$L,$C$1))+(VLOOKUP($D$1,'Multipliers and Adjustments'!$A$70:$I$86,TRUNC(COLUMN(F$2)/5)+2,FALSE)*SUMIFS('IEA-MethaneAbatement-US'!$M:$M,'IEA-MethaneAbatement-US'!$N:$N,"&lt;"&amp;$B50,'IEA-MethaneAbatement-US'!$N:$N,"&gt;="&amp;$A50,'IEA-MethaneAbatement-US'!$L:$L,$D$1)))*'State Downscaling Multipliers'!$B$7*(1+'EPA to IEA Scaling'!J$10)</f>
        <v>0</v>
      </c>
      <c r="G50" s="154">
        <f>((VLOOKUP($B$1,'Multipliers and Adjustments'!$A$70:$I$86,TRUNC(COLUMN(G$2)/5)+2,FALSE)*SUMIFS('IEA-MethaneAbatement-US'!$M:$M,'IEA-MethaneAbatement-US'!$N:$N,"&lt;"&amp;$B50,'IEA-MethaneAbatement-US'!$N:$N,"&gt;="&amp;$A50,'IEA-MethaneAbatement-US'!$L:$L,$B$1))+(VLOOKUP($C$1,'Multipliers and Adjustments'!$A$70:$I$86,TRUNC(COLUMN(G$2)/5)+2,FALSE)*SUMIFS('IEA-MethaneAbatement-US'!$M:$M,'IEA-MethaneAbatement-US'!$N:$N,"&lt;"&amp;$B50,'IEA-MethaneAbatement-US'!$N:$N,"&gt;="&amp;$A50,'IEA-MethaneAbatement-US'!$L:$L,$C$1))+(VLOOKUP($D$1,'Multipliers and Adjustments'!$A$70:$I$86,TRUNC(COLUMN(G$2)/5)+2,FALSE)*SUMIFS('IEA-MethaneAbatement-US'!$M:$M,'IEA-MethaneAbatement-US'!$N:$N,"&lt;"&amp;$B50,'IEA-MethaneAbatement-US'!$N:$N,"&gt;="&amp;$A50,'IEA-MethaneAbatement-US'!$L:$L,$D$1)))*'State Downscaling Multipliers'!$B$7*(1+'EPA to IEA Scaling'!K$10)</f>
        <v>0</v>
      </c>
      <c r="H50" s="105">
        <f>((VLOOKUP($B$1,'Multipliers and Adjustments'!$A$70:$I$86,TRUNC(COLUMN(H$2)/5)+2,FALSE)*SUMIFS('IEA-MethaneAbatement-US'!$M:$M,'IEA-MethaneAbatement-US'!$N:$N,"&lt;"&amp;$B50,'IEA-MethaneAbatement-US'!$N:$N,"&gt;="&amp;$A50,'IEA-MethaneAbatement-US'!$L:$L,$B$1))+(VLOOKUP($C$1,'Multipliers and Adjustments'!$A$70:$I$86,TRUNC(COLUMN(H$2)/5)+2,FALSE)*SUMIFS('IEA-MethaneAbatement-US'!$M:$M,'IEA-MethaneAbatement-US'!$N:$N,"&lt;"&amp;$B50,'IEA-MethaneAbatement-US'!$N:$N,"&gt;="&amp;$A50,'IEA-MethaneAbatement-US'!$L:$L,$C$1))+(VLOOKUP($D$1,'Multipliers and Adjustments'!$A$70:$I$86,TRUNC(COLUMN(H$2)/5)+2,FALSE)*SUMIFS('IEA-MethaneAbatement-US'!$M:$M,'IEA-MethaneAbatement-US'!$N:$N,"&lt;"&amp;$B50,'IEA-MethaneAbatement-US'!$N:$N,"&gt;="&amp;$A50,'IEA-MethaneAbatement-US'!$L:$L,$D$1)))*'State Downscaling Multipliers'!$B$7*(1+'EPA to IEA Scaling'!L$10)</f>
        <v>0</v>
      </c>
      <c r="I50" s="2">
        <f>((VLOOKUP($B$1,'Multipliers and Adjustments'!$A$70:$I$86,TRUNC(COLUMN(I$2)/5)+2,FALSE)*SUMIFS('IEA-MethaneAbatement-US'!$M:$M,'IEA-MethaneAbatement-US'!$N:$N,"&lt;"&amp;$B50,'IEA-MethaneAbatement-US'!$N:$N,"&gt;="&amp;$A50,'IEA-MethaneAbatement-US'!$L:$L,$B$1))+(VLOOKUP($C$1,'Multipliers and Adjustments'!$A$70:$I$86,TRUNC(COLUMN(I$2)/5)+2,FALSE)*SUMIFS('IEA-MethaneAbatement-US'!$M:$M,'IEA-MethaneAbatement-US'!$N:$N,"&lt;"&amp;$B50,'IEA-MethaneAbatement-US'!$N:$N,"&gt;="&amp;$A50,'IEA-MethaneAbatement-US'!$L:$L,$C$1))+(VLOOKUP($D$1,'Multipliers and Adjustments'!$A$70:$I$86,TRUNC(COLUMN(I$2)/5)+2,FALSE)*SUMIFS('IEA-MethaneAbatement-US'!$M:$M,'IEA-MethaneAbatement-US'!$N:$N,"&lt;"&amp;$B50,'IEA-MethaneAbatement-US'!$N:$N,"&gt;="&amp;$A50,'IEA-MethaneAbatement-US'!$L:$L,$D$1)))*'State Downscaling Multipliers'!$B$7*(1+'EPA to IEA Scaling'!M$10)</f>
        <v>0</v>
      </c>
      <c r="J50" s="2">
        <f>((VLOOKUP($B$1,'Multipliers and Adjustments'!$A$70:$I$86,TRUNC(COLUMN(J$2)/5)+2,FALSE)*SUMIFS('IEA-MethaneAbatement-US'!$M:$M,'IEA-MethaneAbatement-US'!$N:$N,"&lt;"&amp;$B50,'IEA-MethaneAbatement-US'!$N:$N,"&gt;="&amp;$A50,'IEA-MethaneAbatement-US'!$L:$L,$B$1))+(VLOOKUP($C$1,'Multipliers and Adjustments'!$A$70:$I$86,TRUNC(COLUMN(J$2)/5)+2,FALSE)*SUMIFS('IEA-MethaneAbatement-US'!$M:$M,'IEA-MethaneAbatement-US'!$N:$N,"&lt;"&amp;$B50,'IEA-MethaneAbatement-US'!$N:$N,"&gt;="&amp;$A50,'IEA-MethaneAbatement-US'!$L:$L,$C$1))+(VLOOKUP($D$1,'Multipliers and Adjustments'!$A$70:$I$86,TRUNC(COLUMN(J$2)/5)+2,FALSE)*SUMIFS('IEA-MethaneAbatement-US'!$M:$M,'IEA-MethaneAbatement-US'!$N:$N,"&lt;"&amp;$B50,'IEA-MethaneAbatement-US'!$N:$N,"&gt;="&amp;$A50,'IEA-MethaneAbatement-US'!$L:$L,$D$1)))*'State Downscaling Multipliers'!$B$7*(1+'EPA to IEA Scaling'!N$10)</f>
        <v>0</v>
      </c>
      <c r="K50" s="2">
        <f>((VLOOKUP($B$1,'Multipliers and Adjustments'!$A$70:$I$86,TRUNC(COLUMN(K$2)/5)+2,FALSE)*SUMIFS('IEA-MethaneAbatement-US'!$M:$M,'IEA-MethaneAbatement-US'!$N:$N,"&lt;"&amp;$B50,'IEA-MethaneAbatement-US'!$N:$N,"&gt;="&amp;$A50,'IEA-MethaneAbatement-US'!$L:$L,$B$1))+(VLOOKUP($C$1,'Multipliers and Adjustments'!$A$70:$I$86,TRUNC(COLUMN(K$2)/5)+2,FALSE)*SUMIFS('IEA-MethaneAbatement-US'!$M:$M,'IEA-MethaneAbatement-US'!$N:$N,"&lt;"&amp;$B50,'IEA-MethaneAbatement-US'!$N:$N,"&gt;="&amp;$A50,'IEA-MethaneAbatement-US'!$L:$L,$C$1))+(VLOOKUP($D$1,'Multipliers and Adjustments'!$A$70:$I$86,TRUNC(COLUMN(K$2)/5)+2,FALSE)*SUMIFS('IEA-MethaneAbatement-US'!$M:$M,'IEA-MethaneAbatement-US'!$N:$N,"&lt;"&amp;$B50,'IEA-MethaneAbatement-US'!$N:$N,"&gt;="&amp;$A50,'IEA-MethaneAbatement-US'!$L:$L,$D$1)))*'State Downscaling Multipliers'!$B$7*(1+'EPA to IEA Scaling'!O$10)</f>
        <v>0</v>
      </c>
      <c r="L50" s="2">
        <f>((VLOOKUP($B$1,'Multipliers and Adjustments'!$A$70:$I$86,TRUNC(COLUMN(L$2)/5)+2,FALSE)*SUMIFS('IEA-MethaneAbatement-US'!$M:$M,'IEA-MethaneAbatement-US'!$N:$N,"&lt;"&amp;$B50,'IEA-MethaneAbatement-US'!$N:$N,"&gt;="&amp;$A50,'IEA-MethaneAbatement-US'!$L:$L,$B$1))+(VLOOKUP($C$1,'Multipliers and Adjustments'!$A$70:$I$86,TRUNC(COLUMN(L$2)/5)+2,FALSE)*SUMIFS('IEA-MethaneAbatement-US'!$M:$M,'IEA-MethaneAbatement-US'!$N:$N,"&lt;"&amp;$B50,'IEA-MethaneAbatement-US'!$N:$N,"&gt;="&amp;$A50,'IEA-MethaneAbatement-US'!$L:$L,$C$1))+(VLOOKUP($D$1,'Multipliers and Adjustments'!$A$70:$I$86,TRUNC(COLUMN(L$2)/5)+2,FALSE)*SUMIFS('IEA-MethaneAbatement-US'!$M:$M,'IEA-MethaneAbatement-US'!$N:$N,"&lt;"&amp;$B50,'IEA-MethaneAbatement-US'!$N:$N,"&gt;="&amp;$A50,'IEA-MethaneAbatement-US'!$L:$L,$D$1)))*'State Downscaling Multipliers'!$B$7*(1+'EPA to IEA Scaling'!P$10)</f>
        <v>0</v>
      </c>
      <c r="M50" s="105">
        <f>((VLOOKUP($B$1,'Multipliers and Adjustments'!$A$70:$I$86,TRUNC(COLUMN(M$2)/5)+2,FALSE)*SUMIFS('IEA-MethaneAbatement-US'!$M:$M,'IEA-MethaneAbatement-US'!$N:$N,"&lt;"&amp;$B50,'IEA-MethaneAbatement-US'!$N:$N,"&gt;="&amp;$A50,'IEA-MethaneAbatement-US'!$L:$L,$B$1))+(VLOOKUP($C$1,'Multipliers and Adjustments'!$A$70:$I$86,TRUNC(COLUMN(M$2)/5)+2,FALSE)*SUMIFS('IEA-MethaneAbatement-US'!$M:$M,'IEA-MethaneAbatement-US'!$N:$N,"&lt;"&amp;$B50,'IEA-MethaneAbatement-US'!$N:$N,"&gt;="&amp;$A50,'IEA-MethaneAbatement-US'!$L:$L,$C$1))+(VLOOKUP($D$1,'Multipliers and Adjustments'!$A$70:$I$86,TRUNC(COLUMN(M$2)/5)+2,FALSE)*SUMIFS('IEA-MethaneAbatement-US'!$M:$M,'IEA-MethaneAbatement-US'!$N:$N,"&lt;"&amp;$B50,'IEA-MethaneAbatement-US'!$N:$N,"&gt;="&amp;$A50,'IEA-MethaneAbatement-US'!$L:$L,$D$1)))*'State Downscaling Multipliers'!$B$7*(1+'EPA to IEA Scaling'!Q$10)</f>
        <v>0</v>
      </c>
      <c r="N50" s="2">
        <f>((VLOOKUP($B$1,'Multipliers and Adjustments'!$A$70:$I$86,TRUNC(COLUMN(N$2)/5)+2,FALSE)*SUMIFS('IEA-MethaneAbatement-US'!$M:$M,'IEA-MethaneAbatement-US'!$N:$N,"&lt;"&amp;$B50,'IEA-MethaneAbatement-US'!$N:$N,"&gt;="&amp;$A50,'IEA-MethaneAbatement-US'!$L:$L,$B$1))+(VLOOKUP($C$1,'Multipliers and Adjustments'!$A$70:$I$86,TRUNC(COLUMN(N$2)/5)+2,FALSE)*SUMIFS('IEA-MethaneAbatement-US'!$M:$M,'IEA-MethaneAbatement-US'!$N:$N,"&lt;"&amp;$B50,'IEA-MethaneAbatement-US'!$N:$N,"&gt;="&amp;$A50,'IEA-MethaneAbatement-US'!$L:$L,$C$1))+(VLOOKUP($D$1,'Multipliers and Adjustments'!$A$70:$I$86,TRUNC(COLUMN(N$2)/5)+2,FALSE)*SUMIFS('IEA-MethaneAbatement-US'!$M:$M,'IEA-MethaneAbatement-US'!$N:$N,"&lt;"&amp;$B50,'IEA-MethaneAbatement-US'!$N:$N,"&gt;="&amp;$A50,'IEA-MethaneAbatement-US'!$L:$L,$D$1)))*'State Downscaling Multipliers'!$B$7*(1+'EPA to IEA Scaling'!R$10)</f>
        <v>0</v>
      </c>
      <c r="O50" s="2">
        <f>((VLOOKUP($B$1,'Multipliers and Adjustments'!$A$70:$I$86,TRUNC(COLUMN(O$2)/5)+2,FALSE)*SUMIFS('IEA-MethaneAbatement-US'!$M:$M,'IEA-MethaneAbatement-US'!$N:$N,"&lt;"&amp;$B50,'IEA-MethaneAbatement-US'!$N:$N,"&gt;="&amp;$A50,'IEA-MethaneAbatement-US'!$L:$L,$B$1))+(VLOOKUP($C$1,'Multipliers and Adjustments'!$A$70:$I$86,TRUNC(COLUMN(O$2)/5)+2,FALSE)*SUMIFS('IEA-MethaneAbatement-US'!$M:$M,'IEA-MethaneAbatement-US'!$N:$N,"&lt;"&amp;$B50,'IEA-MethaneAbatement-US'!$N:$N,"&gt;="&amp;$A50,'IEA-MethaneAbatement-US'!$L:$L,$C$1))+(VLOOKUP($D$1,'Multipliers and Adjustments'!$A$70:$I$86,TRUNC(COLUMN(O$2)/5)+2,FALSE)*SUMIFS('IEA-MethaneAbatement-US'!$M:$M,'IEA-MethaneAbatement-US'!$N:$N,"&lt;"&amp;$B50,'IEA-MethaneAbatement-US'!$N:$N,"&gt;="&amp;$A50,'IEA-MethaneAbatement-US'!$L:$L,$D$1)))*'State Downscaling Multipliers'!$B$7*(1+'EPA to IEA Scaling'!S$10)</f>
        <v>0</v>
      </c>
      <c r="P50" s="2">
        <f>((VLOOKUP($B$1,'Multipliers and Adjustments'!$A$70:$I$86,TRUNC(COLUMN(P$2)/5)+2,FALSE)*SUMIFS('IEA-MethaneAbatement-US'!$M:$M,'IEA-MethaneAbatement-US'!$N:$N,"&lt;"&amp;$B50,'IEA-MethaneAbatement-US'!$N:$N,"&gt;="&amp;$A50,'IEA-MethaneAbatement-US'!$L:$L,$B$1))+(VLOOKUP($C$1,'Multipliers and Adjustments'!$A$70:$I$86,TRUNC(COLUMN(P$2)/5)+2,FALSE)*SUMIFS('IEA-MethaneAbatement-US'!$M:$M,'IEA-MethaneAbatement-US'!$N:$N,"&lt;"&amp;$B50,'IEA-MethaneAbatement-US'!$N:$N,"&gt;="&amp;$A50,'IEA-MethaneAbatement-US'!$L:$L,$C$1))+(VLOOKUP($D$1,'Multipliers and Adjustments'!$A$70:$I$86,TRUNC(COLUMN(P$2)/5)+2,FALSE)*SUMIFS('IEA-MethaneAbatement-US'!$M:$M,'IEA-MethaneAbatement-US'!$N:$N,"&lt;"&amp;$B50,'IEA-MethaneAbatement-US'!$N:$N,"&gt;="&amp;$A50,'IEA-MethaneAbatement-US'!$L:$L,$D$1)))*'State Downscaling Multipliers'!$B$7*(1+'EPA to IEA Scaling'!T$10)</f>
        <v>0</v>
      </c>
      <c r="Q50" s="2">
        <f>((VLOOKUP($B$1,'Multipliers and Adjustments'!$A$70:$I$86,TRUNC(COLUMN(Q$2)/5)+2,FALSE)*SUMIFS('IEA-MethaneAbatement-US'!$M:$M,'IEA-MethaneAbatement-US'!$N:$N,"&lt;"&amp;$B50,'IEA-MethaneAbatement-US'!$N:$N,"&gt;="&amp;$A50,'IEA-MethaneAbatement-US'!$L:$L,$B$1))+(VLOOKUP($C$1,'Multipliers and Adjustments'!$A$70:$I$86,TRUNC(COLUMN(Q$2)/5)+2,FALSE)*SUMIFS('IEA-MethaneAbatement-US'!$M:$M,'IEA-MethaneAbatement-US'!$N:$N,"&lt;"&amp;$B50,'IEA-MethaneAbatement-US'!$N:$N,"&gt;="&amp;$A50,'IEA-MethaneAbatement-US'!$L:$L,$C$1))+(VLOOKUP($D$1,'Multipliers and Adjustments'!$A$70:$I$86,TRUNC(COLUMN(Q$2)/5)+2,FALSE)*SUMIFS('IEA-MethaneAbatement-US'!$M:$M,'IEA-MethaneAbatement-US'!$N:$N,"&lt;"&amp;$B50,'IEA-MethaneAbatement-US'!$N:$N,"&gt;="&amp;$A50,'IEA-MethaneAbatement-US'!$L:$L,$D$1)))*'State Downscaling Multipliers'!$B$7*(1+'EPA to IEA Scaling'!U$10)</f>
        <v>0</v>
      </c>
      <c r="R50" s="105">
        <f>((VLOOKUP($B$1,'Multipliers and Adjustments'!$A$70:$I$86,TRUNC(COLUMN(R$2)/5)+2,FALSE)*SUMIFS('IEA-MethaneAbatement-US'!$M:$M,'IEA-MethaneAbatement-US'!$N:$N,"&lt;"&amp;$B50,'IEA-MethaneAbatement-US'!$N:$N,"&gt;="&amp;$A50,'IEA-MethaneAbatement-US'!$L:$L,$B$1))+(VLOOKUP($C$1,'Multipliers and Adjustments'!$A$70:$I$86,TRUNC(COLUMN(R$2)/5)+2,FALSE)*SUMIFS('IEA-MethaneAbatement-US'!$M:$M,'IEA-MethaneAbatement-US'!$N:$N,"&lt;"&amp;$B50,'IEA-MethaneAbatement-US'!$N:$N,"&gt;="&amp;$A50,'IEA-MethaneAbatement-US'!$L:$L,$C$1))+(VLOOKUP($D$1,'Multipliers and Adjustments'!$A$70:$I$86,TRUNC(COLUMN(R$2)/5)+2,FALSE)*SUMIFS('IEA-MethaneAbatement-US'!$M:$M,'IEA-MethaneAbatement-US'!$N:$N,"&lt;"&amp;$B50,'IEA-MethaneAbatement-US'!$N:$N,"&gt;="&amp;$A50,'IEA-MethaneAbatement-US'!$L:$L,$D$1)))*'State Downscaling Multipliers'!$B$7*(1+'EPA to IEA Scaling'!V$10)</f>
        <v>0</v>
      </c>
      <c r="S50" s="2">
        <f>((VLOOKUP($B$1,'Multipliers and Adjustments'!$A$70:$I$86,TRUNC(COLUMN(S$2)/5)+2,FALSE)*SUMIFS('IEA-MethaneAbatement-US'!$M:$M,'IEA-MethaneAbatement-US'!$N:$N,"&lt;"&amp;$B50,'IEA-MethaneAbatement-US'!$N:$N,"&gt;="&amp;$A50,'IEA-MethaneAbatement-US'!$L:$L,$B$1))+(VLOOKUP($C$1,'Multipliers and Adjustments'!$A$70:$I$86,TRUNC(COLUMN(S$2)/5)+2,FALSE)*SUMIFS('IEA-MethaneAbatement-US'!$M:$M,'IEA-MethaneAbatement-US'!$N:$N,"&lt;"&amp;$B50,'IEA-MethaneAbatement-US'!$N:$N,"&gt;="&amp;$A50,'IEA-MethaneAbatement-US'!$L:$L,$C$1))+(VLOOKUP($D$1,'Multipliers and Adjustments'!$A$70:$I$86,TRUNC(COLUMN(S$2)/5)+2,FALSE)*SUMIFS('IEA-MethaneAbatement-US'!$M:$M,'IEA-MethaneAbatement-US'!$N:$N,"&lt;"&amp;$B50,'IEA-MethaneAbatement-US'!$N:$N,"&gt;="&amp;$A50,'IEA-MethaneAbatement-US'!$L:$L,$D$1)))*'State Downscaling Multipliers'!$B$7*(1+'EPA to IEA Scaling'!W$10)</f>
        <v>0</v>
      </c>
      <c r="T50" s="2">
        <f>((VLOOKUP($B$1,'Multipliers and Adjustments'!$A$70:$I$86,TRUNC(COLUMN(T$2)/5)+2,FALSE)*SUMIFS('IEA-MethaneAbatement-US'!$M:$M,'IEA-MethaneAbatement-US'!$N:$N,"&lt;"&amp;$B50,'IEA-MethaneAbatement-US'!$N:$N,"&gt;="&amp;$A50,'IEA-MethaneAbatement-US'!$L:$L,$B$1))+(VLOOKUP($C$1,'Multipliers and Adjustments'!$A$70:$I$86,TRUNC(COLUMN(T$2)/5)+2,FALSE)*SUMIFS('IEA-MethaneAbatement-US'!$M:$M,'IEA-MethaneAbatement-US'!$N:$N,"&lt;"&amp;$B50,'IEA-MethaneAbatement-US'!$N:$N,"&gt;="&amp;$A50,'IEA-MethaneAbatement-US'!$L:$L,$C$1))+(VLOOKUP($D$1,'Multipliers and Adjustments'!$A$70:$I$86,TRUNC(COLUMN(T$2)/5)+2,FALSE)*SUMIFS('IEA-MethaneAbatement-US'!$M:$M,'IEA-MethaneAbatement-US'!$N:$N,"&lt;"&amp;$B50,'IEA-MethaneAbatement-US'!$N:$N,"&gt;="&amp;$A50,'IEA-MethaneAbatement-US'!$L:$L,$D$1)))*'State Downscaling Multipliers'!$B$7*(1+'EPA to IEA Scaling'!X$10)</f>
        <v>0</v>
      </c>
      <c r="U50" s="2">
        <f>((VLOOKUP($B$1,'Multipliers and Adjustments'!$A$70:$I$86,TRUNC(COLUMN(U$2)/5)+2,FALSE)*SUMIFS('IEA-MethaneAbatement-US'!$M:$M,'IEA-MethaneAbatement-US'!$N:$N,"&lt;"&amp;$B50,'IEA-MethaneAbatement-US'!$N:$N,"&gt;="&amp;$A50,'IEA-MethaneAbatement-US'!$L:$L,$B$1))+(VLOOKUP($C$1,'Multipliers and Adjustments'!$A$70:$I$86,TRUNC(COLUMN(U$2)/5)+2,FALSE)*SUMIFS('IEA-MethaneAbatement-US'!$M:$M,'IEA-MethaneAbatement-US'!$N:$N,"&lt;"&amp;$B50,'IEA-MethaneAbatement-US'!$N:$N,"&gt;="&amp;$A50,'IEA-MethaneAbatement-US'!$L:$L,$C$1))+(VLOOKUP($D$1,'Multipliers and Adjustments'!$A$70:$I$86,TRUNC(COLUMN(U$2)/5)+2,FALSE)*SUMIFS('IEA-MethaneAbatement-US'!$M:$M,'IEA-MethaneAbatement-US'!$N:$N,"&lt;"&amp;$B50,'IEA-MethaneAbatement-US'!$N:$N,"&gt;="&amp;$A50,'IEA-MethaneAbatement-US'!$L:$L,$D$1)))*'State Downscaling Multipliers'!$B$7*(1+'EPA to IEA Scaling'!Y$10)</f>
        <v>0</v>
      </c>
      <c r="V50" s="2">
        <f>((VLOOKUP($B$1,'Multipliers and Adjustments'!$A$70:$I$86,TRUNC(COLUMN(V$2)/5)+2,FALSE)*SUMIFS('IEA-MethaneAbatement-US'!$M:$M,'IEA-MethaneAbatement-US'!$N:$N,"&lt;"&amp;$B50,'IEA-MethaneAbatement-US'!$N:$N,"&gt;="&amp;$A50,'IEA-MethaneAbatement-US'!$L:$L,$B$1))+(VLOOKUP($C$1,'Multipliers and Adjustments'!$A$70:$I$86,TRUNC(COLUMN(V$2)/5)+2,FALSE)*SUMIFS('IEA-MethaneAbatement-US'!$M:$M,'IEA-MethaneAbatement-US'!$N:$N,"&lt;"&amp;$B50,'IEA-MethaneAbatement-US'!$N:$N,"&gt;="&amp;$A50,'IEA-MethaneAbatement-US'!$L:$L,$C$1))+(VLOOKUP($D$1,'Multipliers and Adjustments'!$A$70:$I$86,TRUNC(COLUMN(V$2)/5)+2,FALSE)*SUMIFS('IEA-MethaneAbatement-US'!$M:$M,'IEA-MethaneAbatement-US'!$N:$N,"&lt;"&amp;$B50,'IEA-MethaneAbatement-US'!$N:$N,"&gt;="&amp;$A50,'IEA-MethaneAbatement-US'!$L:$L,$D$1)))*'State Downscaling Multipliers'!$B$7*(1+'EPA to IEA Scaling'!Z$10)</f>
        <v>0</v>
      </c>
      <c r="W50" s="105">
        <f>((VLOOKUP($B$1,'Multipliers and Adjustments'!$A$70:$I$86,TRUNC(COLUMN(W$2)/5)+2,FALSE)*SUMIFS('IEA-MethaneAbatement-US'!$M:$M,'IEA-MethaneAbatement-US'!$N:$N,"&lt;"&amp;$B50,'IEA-MethaneAbatement-US'!$N:$N,"&gt;="&amp;$A50,'IEA-MethaneAbatement-US'!$L:$L,$B$1))+(VLOOKUP($C$1,'Multipliers and Adjustments'!$A$70:$I$86,TRUNC(COLUMN(W$2)/5)+2,FALSE)*SUMIFS('IEA-MethaneAbatement-US'!$M:$M,'IEA-MethaneAbatement-US'!$N:$N,"&lt;"&amp;$B50,'IEA-MethaneAbatement-US'!$N:$N,"&gt;="&amp;$A50,'IEA-MethaneAbatement-US'!$L:$L,$C$1))+(VLOOKUP($D$1,'Multipliers and Adjustments'!$A$70:$I$86,TRUNC(COLUMN(W$2)/5)+2,FALSE)*SUMIFS('IEA-MethaneAbatement-US'!$M:$M,'IEA-MethaneAbatement-US'!$N:$N,"&lt;"&amp;$B50,'IEA-MethaneAbatement-US'!$N:$N,"&gt;="&amp;$A50,'IEA-MethaneAbatement-US'!$L:$L,$D$1)))*'State Downscaling Multipliers'!$B$7*(1+'EPA to IEA Scaling'!AA$10)</f>
        <v>0</v>
      </c>
      <c r="X50" s="2">
        <f>((VLOOKUP($B$1,'Multipliers and Adjustments'!$A$70:$I$86,TRUNC(COLUMN(X$2)/5)+2,FALSE)*SUMIFS('IEA-MethaneAbatement-US'!$M:$M,'IEA-MethaneAbatement-US'!$N:$N,"&lt;"&amp;$B50,'IEA-MethaneAbatement-US'!$N:$N,"&gt;="&amp;$A50,'IEA-MethaneAbatement-US'!$L:$L,$B$1))+(VLOOKUP($C$1,'Multipliers and Adjustments'!$A$70:$I$86,TRUNC(COLUMN(X$2)/5)+2,FALSE)*SUMIFS('IEA-MethaneAbatement-US'!$M:$M,'IEA-MethaneAbatement-US'!$N:$N,"&lt;"&amp;$B50,'IEA-MethaneAbatement-US'!$N:$N,"&gt;="&amp;$A50,'IEA-MethaneAbatement-US'!$L:$L,$C$1))+(VLOOKUP($D$1,'Multipliers and Adjustments'!$A$70:$I$86,TRUNC(COLUMN(X$2)/5)+2,FALSE)*SUMIFS('IEA-MethaneAbatement-US'!$M:$M,'IEA-MethaneAbatement-US'!$N:$N,"&lt;"&amp;$B50,'IEA-MethaneAbatement-US'!$N:$N,"&gt;="&amp;$A50,'IEA-MethaneAbatement-US'!$L:$L,$D$1)))*'State Downscaling Multipliers'!$B$7*(1+'EPA to IEA Scaling'!AB$10)</f>
        <v>0</v>
      </c>
      <c r="Y50" s="2">
        <f>((VLOOKUP($B$1,'Multipliers and Adjustments'!$A$70:$I$86,TRUNC(COLUMN(Y$2)/5)+2,FALSE)*SUMIFS('IEA-MethaneAbatement-US'!$M:$M,'IEA-MethaneAbatement-US'!$N:$N,"&lt;"&amp;$B50,'IEA-MethaneAbatement-US'!$N:$N,"&gt;="&amp;$A50,'IEA-MethaneAbatement-US'!$L:$L,$B$1))+(VLOOKUP($C$1,'Multipliers and Adjustments'!$A$70:$I$86,TRUNC(COLUMN(Y$2)/5)+2,FALSE)*SUMIFS('IEA-MethaneAbatement-US'!$M:$M,'IEA-MethaneAbatement-US'!$N:$N,"&lt;"&amp;$B50,'IEA-MethaneAbatement-US'!$N:$N,"&gt;="&amp;$A50,'IEA-MethaneAbatement-US'!$L:$L,$C$1))+(VLOOKUP($D$1,'Multipliers and Adjustments'!$A$70:$I$86,TRUNC(COLUMN(Y$2)/5)+2,FALSE)*SUMIFS('IEA-MethaneAbatement-US'!$M:$M,'IEA-MethaneAbatement-US'!$N:$N,"&lt;"&amp;$B50,'IEA-MethaneAbatement-US'!$N:$N,"&gt;="&amp;$A50,'IEA-MethaneAbatement-US'!$L:$L,$D$1)))*'State Downscaling Multipliers'!$B$7*(1+'EPA to IEA Scaling'!AC$10)</f>
        <v>0</v>
      </c>
      <c r="Z50" s="2">
        <f>((VLOOKUP($B$1,'Multipliers and Adjustments'!$A$70:$I$86,TRUNC(COLUMN(Z$2)/5)+2,FALSE)*SUMIFS('IEA-MethaneAbatement-US'!$M:$M,'IEA-MethaneAbatement-US'!$N:$N,"&lt;"&amp;$B50,'IEA-MethaneAbatement-US'!$N:$N,"&gt;="&amp;$A50,'IEA-MethaneAbatement-US'!$L:$L,$B$1))+(VLOOKUP($C$1,'Multipliers and Adjustments'!$A$70:$I$86,TRUNC(COLUMN(Z$2)/5)+2,FALSE)*SUMIFS('IEA-MethaneAbatement-US'!$M:$M,'IEA-MethaneAbatement-US'!$N:$N,"&lt;"&amp;$B50,'IEA-MethaneAbatement-US'!$N:$N,"&gt;="&amp;$A50,'IEA-MethaneAbatement-US'!$L:$L,$C$1))+(VLOOKUP($D$1,'Multipliers and Adjustments'!$A$70:$I$86,TRUNC(COLUMN(Z$2)/5)+2,FALSE)*SUMIFS('IEA-MethaneAbatement-US'!$M:$M,'IEA-MethaneAbatement-US'!$N:$N,"&lt;"&amp;$B50,'IEA-MethaneAbatement-US'!$N:$N,"&gt;="&amp;$A50,'IEA-MethaneAbatement-US'!$L:$L,$D$1)))*'State Downscaling Multipliers'!$B$7*(1+'EPA to IEA Scaling'!AD$10)</f>
        <v>0</v>
      </c>
      <c r="AA50" s="2">
        <f>((VLOOKUP($B$1,'Multipliers and Adjustments'!$A$70:$I$86,TRUNC(COLUMN(AA$2)/5)+2,FALSE)*SUMIFS('IEA-MethaneAbatement-US'!$M:$M,'IEA-MethaneAbatement-US'!$N:$N,"&lt;"&amp;$B50,'IEA-MethaneAbatement-US'!$N:$N,"&gt;="&amp;$A50,'IEA-MethaneAbatement-US'!$L:$L,$B$1))+(VLOOKUP($C$1,'Multipliers and Adjustments'!$A$70:$I$86,TRUNC(COLUMN(AA$2)/5)+2,FALSE)*SUMIFS('IEA-MethaneAbatement-US'!$M:$M,'IEA-MethaneAbatement-US'!$N:$N,"&lt;"&amp;$B50,'IEA-MethaneAbatement-US'!$N:$N,"&gt;="&amp;$A50,'IEA-MethaneAbatement-US'!$L:$L,$C$1))+(VLOOKUP($D$1,'Multipliers and Adjustments'!$A$70:$I$86,TRUNC(COLUMN(AA$2)/5)+2,FALSE)*SUMIFS('IEA-MethaneAbatement-US'!$M:$M,'IEA-MethaneAbatement-US'!$N:$N,"&lt;"&amp;$B50,'IEA-MethaneAbatement-US'!$N:$N,"&gt;="&amp;$A50,'IEA-MethaneAbatement-US'!$L:$L,$D$1)))*'State Downscaling Multipliers'!$B$7*(1+'EPA to IEA Scaling'!AE$10)</f>
        <v>0</v>
      </c>
      <c r="AB50" s="105">
        <f>((VLOOKUP($B$1,'Multipliers and Adjustments'!$A$70:$I$86,TRUNC(COLUMN(AB$2)/5)+2,FALSE)*SUMIFS('IEA-MethaneAbatement-US'!$M:$M,'IEA-MethaneAbatement-US'!$N:$N,"&lt;"&amp;$B50,'IEA-MethaneAbatement-US'!$N:$N,"&gt;="&amp;$A50,'IEA-MethaneAbatement-US'!$L:$L,$B$1))+(VLOOKUP($C$1,'Multipliers and Adjustments'!$A$70:$I$86,TRUNC(COLUMN(AB$2)/5)+2,FALSE)*SUMIFS('IEA-MethaneAbatement-US'!$M:$M,'IEA-MethaneAbatement-US'!$N:$N,"&lt;"&amp;$B50,'IEA-MethaneAbatement-US'!$N:$N,"&gt;="&amp;$A50,'IEA-MethaneAbatement-US'!$L:$L,$C$1))+(VLOOKUP($D$1,'Multipliers and Adjustments'!$A$70:$I$86,TRUNC(COLUMN(AB$2)/5)+2,FALSE)*SUMIFS('IEA-MethaneAbatement-US'!$M:$M,'IEA-MethaneAbatement-US'!$N:$N,"&lt;"&amp;$B50,'IEA-MethaneAbatement-US'!$N:$N,"&gt;="&amp;$A50,'IEA-MethaneAbatement-US'!$L:$L,$D$1)))*'State Downscaling Multipliers'!$B$7*(1+'EPA to IEA Scaling'!AF$10)</f>
        <v>0</v>
      </c>
      <c r="AC50" s="2">
        <f>((VLOOKUP($B$1,'Multipliers and Adjustments'!$A$70:$I$86,TRUNC(COLUMN(AC$2)/5)+2,FALSE)*SUMIFS('IEA-MethaneAbatement-US'!$M:$M,'IEA-MethaneAbatement-US'!$N:$N,"&lt;"&amp;$B50,'IEA-MethaneAbatement-US'!$N:$N,"&gt;="&amp;$A50,'IEA-MethaneAbatement-US'!$L:$L,$B$1))+(VLOOKUP($C$1,'Multipliers and Adjustments'!$A$70:$I$86,TRUNC(COLUMN(AC$2)/5)+2,FALSE)*SUMIFS('IEA-MethaneAbatement-US'!$M:$M,'IEA-MethaneAbatement-US'!$N:$N,"&lt;"&amp;$B50,'IEA-MethaneAbatement-US'!$N:$N,"&gt;="&amp;$A50,'IEA-MethaneAbatement-US'!$L:$L,$C$1))+(VLOOKUP($D$1,'Multipliers and Adjustments'!$A$70:$I$86,TRUNC(COLUMN(AC$2)/5)+2,FALSE)*SUMIFS('IEA-MethaneAbatement-US'!$M:$M,'IEA-MethaneAbatement-US'!$N:$N,"&lt;"&amp;$B50,'IEA-MethaneAbatement-US'!$N:$N,"&gt;="&amp;$A50,'IEA-MethaneAbatement-US'!$L:$L,$D$1)))*'State Downscaling Multipliers'!$B$7*(1+'EPA to IEA Scaling'!AG$10)</f>
        <v>0</v>
      </c>
      <c r="AD50" s="2">
        <f>((VLOOKUP($B$1,'Multipliers and Adjustments'!$A$70:$I$86,TRUNC(COLUMN(AD$2)/5)+2,FALSE)*SUMIFS('IEA-MethaneAbatement-US'!$M:$M,'IEA-MethaneAbatement-US'!$N:$N,"&lt;"&amp;$B50,'IEA-MethaneAbatement-US'!$N:$N,"&gt;="&amp;$A50,'IEA-MethaneAbatement-US'!$L:$L,$B$1))+(VLOOKUP($C$1,'Multipliers and Adjustments'!$A$70:$I$86,TRUNC(COLUMN(AD$2)/5)+2,FALSE)*SUMIFS('IEA-MethaneAbatement-US'!$M:$M,'IEA-MethaneAbatement-US'!$N:$N,"&lt;"&amp;$B50,'IEA-MethaneAbatement-US'!$N:$N,"&gt;="&amp;$A50,'IEA-MethaneAbatement-US'!$L:$L,$C$1))+(VLOOKUP($D$1,'Multipliers and Adjustments'!$A$70:$I$86,TRUNC(COLUMN(AD$2)/5)+2,FALSE)*SUMIFS('IEA-MethaneAbatement-US'!$M:$M,'IEA-MethaneAbatement-US'!$N:$N,"&lt;"&amp;$B50,'IEA-MethaneAbatement-US'!$N:$N,"&gt;="&amp;$A50,'IEA-MethaneAbatement-US'!$L:$L,$D$1)))*'State Downscaling Multipliers'!$B$7*(1+'EPA to IEA Scaling'!AH$10)</f>
        <v>0</v>
      </c>
      <c r="AE50" s="2">
        <f>((VLOOKUP($B$1,'Multipliers and Adjustments'!$A$70:$I$86,TRUNC(COLUMN(AE$2)/5)+2,FALSE)*SUMIFS('IEA-MethaneAbatement-US'!$M:$M,'IEA-MethaneAbatement-US'!$N:$N,"&lt;"&amp;$B50,'IEA-MethaneAbatement-US'!$N:$N,"&gt;="&amp;$A50,'IEA-MethaneAbatement-US'!$L:$L,$B$1))+(VLOOKUP($C$1,'Multipliers and Adjustments'!$A$70:$I$86,TRUNC(COLUMN(AE$2)/5)+2,FALSE)*SUMIFS('IEA-MethaneAbatement-US'!$M:$M,'IEA-MethaneAbatement-US'!$N:$N,"&lt;"&amp;$B50,'IEA-MethaneAbatement-US'!$N:$N,"&gt;="&amp;$A50,'IEA-MethaneAbatement-US'!$L:$L,$C$1))+(VLOOKUP($D$1,'Multipliers and Adjustments'!$A$70:$I$86,TRUNC(COLUMN(AE$2)/5)+2,FALSE)*SUMIFS('IEA-MethaneAbatement-US'!$M:$M,'IEA-MethaneAbatement-US'!$N:$N,"&lt;"&amp;$B50,'IEA-MethaneAbatement-US'!$N:$N,"&gt;="&amp;$A50,'IEA-MethaneAbatement-US'!$L:$L,$D$1)))*'State Downscaling Multipliers'!$B$7*(1+'EPA to IEA Scaling'!AI$10)</f>
        <v>0</v>
      </c>
      <c r="AF50" s="2">
        <f>((VLOOKUP($B$1,'Multipliers and Adjustments'!$A$70:$I$86,TRUNC(COLUMN(AF$2)/5)+2,FALSE)*SUMIFS('IEA-MethaneAbatement-US'!$M:$M,'IEA-MethaneAbatement-US'!$N:$N,"&lt;"&amp;$B50,'IEA-MethaneAbatement-US'!$N:$N,"&gt;="&amp;$A50,'IEA-MethaneAbatement-US'!$L:$L,$B$1))+(VLOOKUP($C$1,'Multipliers and Adjustments'!$A$70:$I$86,TRUNC(COLUMN(AF$2)/5)+2,FALSE)*SUMIFS('IEA-MethaneAbatement-US'!$M:$M,'IEA-MethaneAbatement-US'!$N:$N,"&lt;"&amp;$B50,'IEA-MethaneAbatement-US'!$N:$N,"&gt;="&amp;$A50,'IEA-MethaneAbatement-US'!$L:$L,$C$1))+(VLOOKUP($D$1,'Multipliers and Adjustments'!$A$70:$I$86,TRUNC(COLUMN(AF$2)/5)+2,FALSE)*SUMIFS('IEA-MethaneAbatement-US'!$M:$M,'IEA-MethaneAbatement-US'!$N:$N,"&lt;"&amp;$B50,'IEA-MethaneAbatement-US'!$N:$N,"&gt;="&amp;$A50,'IEA-MethaneAbatement-US'!$L:$L,$D$1)))*'State Downscaling Multipliers'!$B$7*(1+'EPA to IEA Scaling'!AJ$10)</f>
        <v>0</v>
      </c>
      <c r="AG50" s="105">
        <f>((VLOOKUP($B$1,'Multipliers and Adjustments'!$A$70:$I$86,TRUNC(COLUMN(AG$2)/5)+2,FALSE)*SUMIFS('IEA-MethaneAbatement-US'!$M:$M,'IEA-MethaneAbatement-US'!$N:$N,"&lt;"&amp;$B50,'IEA-MethaneAbatement-US'!$N:$N,"&gt;="&amp;$A50,'IEA-MethaneAbatement-US'!$L:$L,$B$1))+(VLOOKUP($C$1,'Multipliers and Adjustments'!$A$70:$I$86,TRUNC(COLUMN(AG$2)/5)+2,FALSE)*SUMIFS('IEA-MethaneAbatement-US'!$M:$M,'IEA-MethaneAbatement-US'!$N:$N,"&lt;"&amp;$B50,'IEA-MethaneAbatement-US'!$N:$N,"&gt;="&amp;$A50,'IEA-MethaneAbatement-US'!$L:$L,$C$1))+(VLOOKUP($D$1,'Multipliers and Adjustments'!$A$70:$I$86,TRUNC(COLUMN(AG$2)/5)+2,FALSE)*SUMIFS('IEA-MethaneAbatement-US'!$M:$M,'IEA-MethaneAbatement-US'!$N:$N,"&lt;"&amp;$B50,'IEA-MethaneAbatement-US'!$N:$N,"&gt;="&amp;$A50,'IEA-MethaneAbatement-US'!$L:$L,$D$1)))*'State Downscaling Multipliers'!$B$7*(1+'EPA to IEA Scaling'!AK$10)</f>
        <v>0</v>
      </c>
      <c r="AH50" s="2">
        <f>((VLOOKUP($B$1,'Multipliers and Adjustments'!$A$70:$I$86,TRUNC(COLUMN(AH$2)/5)+2,FALSE)*SUMIFS('IEA-MethaneAbatement-US'!$M:$M,'IEA-MethaneAbatement-US'!$N:$N,"&lt;"&amp;$B50,'IEA-MethaneAbatement-US'!$N:$N,"&gt;="&amp;$A50,'IEA-MethaneAbatement-US'!$L:$L,$B$1))+(VLOOKUP($C$1,'Multipliers and Adjustments'!$A$70:$I$86,TRUNC(COLUMN(AH$2)/5)+2,FALSE)*SUMIFS('IEA-MethaneAbatement-US'!$M:$M,'IEA-MethaneAbatement-US'!$N:$N,"&lt;"&amp;$B50,'IEA-MethaneAbatement-US'!$N:$N,"&gt;="&amp;$A50,'IEA-MethaneAbatement-US'!$L:$L,$C$1))+(VLOOKUP($D$1,'Multipliers and Adjustments'!$A$70:$I$86,TRUNC(COLUMN(AH$2)/5)+2,FALSE)*SUMIFS('IEA-MethaneAbatement-US'!$M:$M,'IEA-MethaneAbatement-US'!$N:$N,"&lt;"&amp;$B50,'IEA-MethaneAbatement-US'!$N:$N,"&gt;="&amp;$A50,'IEA-MethaneAbatement-US'!$L:$L,$D$1)))*'State Downscaling Multipliers'!$B$7*(1+'EPA to IEA Scaling'!AL$10)</f>
        <v>0</v>
      </c>
      <c r="AI50" s="2">
        <f>((VLOOKUP($B$1,'Multipliers and Adjustments'!$A$70:$I$86,TRUNC(COLUMN(AI$2)/5)+2,FALSE)*SUMIFS('IEA-MethaneAbatement-US'!$M:$M,'IEA-MethaneAbatement-US'!$N:$N,"&lt;"&amp;$B50,'IEA-MethaneAbatement-US'!$N:$N,"&gt;="&amp;$A50,'IEA-MethaneAbatement-US'!$L:$L,$B$1))+(VLOOKUP($C$1,'Multipliers and Adjustments'!$A$70:$I$86,TRUNC(COLUMN(AI$2)/5)+2,FALSE)*SUMIFS('IEA-MethaneAbatement-US'!$M:$M,'IEA-MethaneAbatement-US'!$N:$N,"&lt;"&amp;$B50,'IEA-MethaneAbatement-US'!$N:$N,"&gt;="&amp;$A50,'IEA-MethaneAbatement-US'!$L:$L,$C$1))+(VLOOKUP($D$1,'Multipliers and Adjustments'!$A$70:$I$86,TRUNC(COLUMN(AI$2)/5)+2,FALSE)*SUMIFS('IEA-MethaneAbatement-US'!$M:$M,'IEA-MethaneAbatement-US'!$N:$N,"&lt;"&amp;$B50,'IEA-MethaneAbatement-US'!$N:$N,"&gt;="&amp;$A50,'IEA-MethaneAbatement-US'!$L:$L,$D$1)))*'State Downscaling Multipliers'!$B$7*(1+'EPA to IEA Scaling'!AM$10)</f>
        <v>0</v>
      </c>
      <c r="AJ50" s="2">
        <f>((VLOOKUP($B$1,'Multipliers and Adjustments'!$A$70:$I$86,TRUNC(COLUMN(AJ$2)/5)+2,FALSE)*SUMIFS('IEA-MethaneAbatement-US'!$M:$M,'IEA-MethaneAbatement-US'!$N:$N,"&lt;"&amp;$B50,'IEA-MethaneAbatement-US'!$N:$N,"&gt;="&amp;$A50,'IEA-MethaneAbatement-US'!$L:$L,$B$1))+(VLOOKUP($C$1,'Multipliers and Adjustments'!$A$70:$I$86,TRUNC(COLUMN(AJ$2)/5)+2,FALSE)*SUMIFS('IEA-MethaneAbatement-US'!$M:$M,'IEA-MethaneAbatement-US'!$N:$N,"&lt;"&amp;$B50,'IEA-MethaneAbatement-US'!$N:$N,"&gt;="&amp;$A50,'IEA-MethaneAbatement-US'!$L:$L,$C$1))+(VLOOKUP($D$1,'Multipliers and Adjustments'!$A$70:$I$86,TRUNC(COLUMN(AJ$2)/5)+2,FALSE)*SUMIFS('IEA-MethaneAbatement-US'!$M:$M,'IEA-MethaneAbatement-US'!$N:$N,"&lt;"&amp;$B50,'IEA-MethaneAbatement-US'!$N:$N,"&gt;="&amp;$A50,'IEA-MethaneAbatement-US'!$L:$L,$D$1)))*'State Downscaling Multipliers'!$B$7*(1+'EPA to IEA Scaling'!AN$10)</f>
        <v>0</v>
      </c>
      <c r="AK50" s="2">
        <f>((VLOOKUP($B$1,'Multipliers and Adjustments'!$A$70:$I$86,TRUNC(COLUMN(AK$2)/5)+2,FALSE)*SUMIFS('IEA-MethaneAbatement-US'!$M:$M,'IEA-MethaneAbatement-US'!$N:$N,"&lt;"&amp;$B50,'IEA-MethaneAbatement-US'!$N:$N,"&gt;="&amp;$A50,'IEA-MethaneAbatement-US'!$L:$L,$B$1))+(VLOOKUP($C$1,'Multipliers and Adjustments'!$A$70:$I$86,TRUNC(COLUMN(AK$2)/5)+2,FALSE)*SUMIFS('IEA-MethaneAbatement-US'!$M:$M,'IEA-MethaneAbatement-US'!$N:$N,"&lt;"&amp;$B50,'IEA-MethaneAbatement-US'!$N:$N,"&gt;="&amp;$A50,'IEA-MethaneAbatement-US'!$L:$L,$C$1))+(VLOOKUP($D$1,'Multipliers and Adjustments'!$A$70:$I$86,TRUNC(COLUMN(AK$2)/5)+2,FALSE)*SUMIFS('IEA-MethaneAbatement-US'!$M:$M,'IEA-MethaneAbatement-US'!$N:$N,"&lt;"&amp;$B50,'IEA-MethaneAbatement-US'!$N:$N,"&gt;="&amp;$A50,'IEA-MethaneAbatement-US'!$L:$L,$D$1)))*'State Downscaling Multipliers'!$B$7*(1+'EPA to IEA Scaling'!AO$10)</f>
        <v>0</v>
      </c>
      <c r="AL50" s="105">
        <f>((VLOOKUP($B$1,'Multipliers and Adjustments'!$A$70:$I$86,TRUNC(COLUMN(AL$2)/5)+2,FALSE)*SUMIFS('IEA-MethaneAbatement-US'!$M:$M,'IEA-MethaneAbatement-US'!$N:$N,"&lt;"&amp;$B50,'IEA-MethaneAbatement-US'!$N:$N,"&gt;="&amp;$A50,'IEA-MethaneAbatement-US'!$L:$L,$B$1))+(VLOOKUP($C$1,'Multipliers and Adjustments'!$A$70:$I$86,TRUNC(COLUMN(AL$2)/5)+2,FALSE)*SUMIFS('IEA-MethaneAbatement-US'!$M:$M,'IEA-MethaneAbatement-US'!$N:$N,"&lt;"&amp;$B50,'IEA-MethaneAbatement-US'!$N:$N,"&gt;="&amp;$A50,'IEA-MethaneAbatement-US'!$L:$L,$C$1))+(VLOOKUP($D$1,'Multipliers and Adjustments'!$A$70:$I$86,TRUNC(COLUMN(AL$2)/5)+2,FALSE)*SUMIFS('IEA-MethaneAbatement-US'!$M:$M,'IEA-MethaneAbatement-US'!$N:$N,"&lt;"&amp;$B50,'IEA-MethaneAbatement-US'!$N:$N,"&gt;="&amp;$A50,'IEA-MethaneAbatement-US'!$L:$L,$D$1)))*'State Downscaling Multipliers'!$B$7*(1+'EPA to IEA Scaling'!AP$10)</f>
        <v>0</v>
      </c>
    </row>
    <row r="51" spans="1:38" ht="15.75" customHeight="1" x14ac:dyDescent="0.25">
      <c r="A51" s="49">
        <f t="shared" si="3"/>
        <v>400</v>
      </c>
      <c r="B51" s="49">
        <f t="shared" si="5"/>
        <v>450</v>
      </c>
      <c r="C51" s="105">
        <f>((VLOOKUP($B$1,'Multipliers and Adjustments'!$A$70:$I$86,TRUNC(COLUMN(C$2)/5)+2,FALSE)*SUMIFS('IEA-MethaneAbatement-US'!$M:$M,'IEA-MethaneAbatement-US'!$N:$N,"&lt;"&amp;$B51,'IEA-MethaneAbatement-US'!$N:$N,"&gt;="&amp;$A51,'IEA-MethaneAbatement-US'!$L:$L,$B$1))+(VLOOKUP($C$1,'Multipliers and Adjustments'!$A$70:$I$86,TRUNC(COLUMN(C$2)/5)+2,FALSE)*SUMIFS('IEA-MethaneAbatement-US'!$M:$M,'IEA-MethaneAbatement-US'!$N:$N,"&lt;"&amp;$B51,'IEA-MethaneAbatement-US'!$N:$N,"&gt;="&amp;$A51,'IEA-MethaneAbatement-US'!$L:$L,$C$1))+(VLOOKUP($D$1,'Multipliers and Adjustments'!$A$70:$I$86,TRUNC(COLUMN(C$2)/5)+2,FALSE)*SUMIFS('IEA-MethaneAbatement-US'!$M:$M,'IEA-MethaneAbatement-US'!$N:$N,"&lt;"&amp;$B51,'IEA-MethaneAbatement-US'!$N:$N,"&gt;="&amp;$A51,'IEA-MethaneAbatement-US'!$L:$L,$D$1)))*'State Downscaling Multipliers'!$B$7*(1+'EPA to IEA Scaling'!G$10)</f>
        <v>0</v>
      </c>
      <c r="D51" s="2">
        <f>((VLOOKUP($B$1,'Multipliers and Adjustments'!$A$70:$I$86,TRUNC(COLUMN(D$2)/5)+2,FALSE)*SUMIFS('IEA-MethaneAbatement-US'!$M:$M,'IEA-MethaneAbatement-US'!$N:$N,"&lt;"&amp;$B51,'IEA-MethaneAbatement-US'!$N:$N,"&gt;="&amp;$A51,'IEA-MethaneAbatement-US'!$L:$L,$B$1))+(VLOOKUP($C$1,'Multipliers and Adjustments'!$A$70:$I$86,TRUNC(COLUMN(D$2)/5)+2,FALSE)*SUMIFS('IEA-MethaneAbatement-US'!$M:$M,'IEA-MethaneAbatement-US'!$N:$N,"&lt;"&amp;$B51,'IEA-MethaneAbatement-US'!$N:$N,"&gt;="&amp;$A51,'IEA-MethaneAbatement-US'!$L:$L,$C$1))+(VLOOKUP($D$1,'Multipliers and Adjustments'!$A$70:$I$86,TRUNC(COLUMN(D$2)/5)+2,FALSE)*SUMIFS('IEA-MethaneAbatement-US'!$M:$M,'IEA-MethaneAbatement-US'!$N:$N,"&lt;"&amp;$B51,'IEA-MethaneAbatement-US'!$N:$N,"&gt;="&amp;$A51,'IEA-MethaneAbatement-US'!$L:$L,$D$1)))*'State Downscaling Multipliers'!$B$7*(1+'EPA to IEA Scaling'!H$10)</f>
        <v>0</v>
      </c>
      <c r="E51" s="2">
        <f>((VLOOKUP($B$1,'Multipliers and Adjustments'!$A$70:$I$86,TRUNC(COLUMN(E$2)/5)+2,FALSE)*SUMIFS('IEA-MethaneAbatement-US'!$M:$M,'IEA-MethaneAbatement-US'!$N:$N,"&lt;"&amp;$B51,'IEA-MethaneAbatement-US'!$N:$N,"&gt;="&amp;$A51,'IEA-MethaneAbatement-US'!$L:$L,$B$1))+(VLOOKUP($C$1,'Multipliers and Adjustments'!$A$70:$I$86,TRUNC(COLUMN(E$2)/5)+2,FALSE)*SUMIFS('IEA-MethaneAbatement-US'!$M:$M,'IEA-MethaneAbatement-US'!$N:$N,"&lt;"&amp;$B51,'IEA-MethaneAbatement-US'!$N:$N,"&gt;="&amp;$A51,'IEA-MethaneAbatement-US'!$L:$L,$C$1))+(VLOOKUP($D$1,'Multipliers and Adjustments'!$A$70:$I$86,TRUNC(COLUMN(E$2)/5)+2,FALSE)*SUMIFS('IEA-MethaneAbatement-US'!$M:$M,'IEA-MethaneAbatement-US'!$N:$N,"&lt;"&amp;$B51,'IEA-MethaneAbatement-US'!$N:$N,"&gt;="&amp;$A51,'IEA-MethaneAbatement-US'!$L:$L,$D$1)))*'State Downscaling Multipliers'!$B$7*(1+'EPA to IEA Scaling'!I$10)</f>
        <v>0</v>
      </c>
      <c r="F51" s="2">
        <f>((VLOOKUP($B$1,'Multipliers and Adjustments'!$A$70:$I$86,TRUNC(COLUMN(F$2)/5)+2,FALSE)*SUMIFS('IEA-MethaneAbatement-US'!$M:$M,'IEA-MethaneAbatement-US'!$N:$N,"&lt;"&amp;$B51,'IEA-MethaneAbatement-US'!$N:$N,"&gt;="&amp;$A51,'IEA-MethaneAbatement-US'!$L:$L,$B$1))+(VLOOKUP($C$1,'Multipliers and Adjustments'!$A$70:$I$86,TRUNC(COLUMN(F$2)/5)+2,FALSE)*SUMIFS('IEA-MethaneAbatement-US'!$M:$M,'IEA-MethaneAbatement-US'!$N:$N,"&lt;"&amp;$B51,'IEA-MethaneAbatement-US'!$N:$N,"&gt;="&amp;$A51,'IEA-MethaneAbatement-US'!$L:$L,$C$1))+(VLOOKUP($D$1,'Multipliers and Adjustments'!$A$70:$I$86,TRUNC(COLUMN(F$2)/5)+2,FALSE)*SUMIFS('IEA-MethaneAbatement-US'!$M:$M,'IEA-MethaneAbatement-US'!$N:$N,"&lt;"&amp;$B51,'IEA-MethaneAbatement-US'!$N:$N,"&gt;="&amp;$A51,'IEA-MethaneAbatement-US'!$L:$L,$D$1)))*'State Downscaling Multipliers'!$B$7*(1+'EPA to IEA Scaling'!J$10)</f>
        <v>0</v>
      </c>
      <c r="G51" s="154">
        <f>((VLOOKUP($B$1,'Multipliers and Adjustments'!$A$70:$I$86,TRUNC(COLUMN(G$2)/5)+2,FALSE)*SUMIFS('IEA-MethaneAbatement-US'!$M:$M,'IEA-MethaneAbatement-US'!$N:$N,"&lt;"&amp;$B51,'IEA-MethaneAbatement-US'!$N:$N,"&gt;="&amp;$A51,'IEA-MethaneAbatement-US'!$L:$L,$B$1))+(VLOOKUP($C$1,'Multipliers and Adjustments'!$A$70:$I$86,TRUNC(COLUMN(G$2)/5)+2,FALSE)*SUMIFS('IEA-MethaneAbatement-US'!$M:$M,'IEA-MethaneAbatement-US'!$N:$N,"&lt;"&amp;$B51,'IEA-MethaneAbatement-US'!$N:$N,"&gt;="&amp;$A51,'IEA-MethaneAbatement-US'!$L:$L,$C$1))+(VLOOKUP($D$1,'Multipliers and Adjustments'!$A$70:$I$86,TRUNC(COLUMN(G$2)/5)+2,FALSE)*SUMIFS('IEA-MethaneAbatement-US'!$M:$M,'IEA-MethaneAbatement-US'!$N:$N,"&lt;"&amp;$B51,'IEA-MethaneAbatement-US'!$N:$N,"&gt;="&amp;$A51,'IEA-MethaneAbatement-US'!$L:$L,$D$1)))*'State Downscaling Multipliers'!$B$7*(1+'EPA to IEA Scaling'!K$10)</f>
        <v>0</v>
      </c>
      <c r="H51" s="105">
        <f>((VLOOKUP($B$1,'Multipliers and Adjustments'!$A$70:$I$86,TRUNC(COLUMN(H$2)/5)+2,FALSE)*SUMIFS('IEA-MethaneAbatement-US'!$M:$M,'IEA-MethaneAbatement-US'!$N:$N,"&lt;"&amp;$B51,'IEA-MethaneAbatement-US'!$N:$N,"&gt;="&amp;$A51,'IEA-MethaneAbatement-US'!$L:$L,$B$1))+(VLOOKUP($C$1,'Multipliers and Adjustments'!$A$70:$I$86,TRUNC(COLUMN(H$2)/5)+2,FALSE)*SUMIFS('IEA-MethaneAbatement-US'!$M:$M,'IEA-MethaneAbatement-US'!$N:$N,"&lt;"&amp;$B51,'IEA-MethaneAbatement-US'!$N:$N,"&gt;="&amp;$A51,'IEA-MethaneAbatement-US'!$L:$L,$C$1))+(VLOOKUP($D$1,'Multipliers and Adjustments'!$A$70:$I$86,TRUNC(COLUMN(H$2)/5)+2,FALSE)*SUMIFS('IEA-MethaneAbatement-US'!$M:$M,'IEA-MethaneAbatement-US'!$N:$N,"&lt;"&amp;$B51,'IEA-MethaneAbatement-US'!$N:$N,"&gt;="&amp;$A51,'IEA-MethaneAbatement-US'!$L:$L,$D$1)))*'State Downscaling Multipliers'!$B$7*(1+'EPA to IEA Scaling'!L$10)</f>
        <v>0</v>
      </c>
      <c r="I51" s="2">
        <f>((VLOOKUP($B$1,'Multipliers and Adjustments'!$A$70:$I$86,TRUNC(COLUMN(I$2)/5)+2,FALSE)*SUMIFS('IEA-MethaneAbatement-US'!$M:$M,'IEA-MethaneAbatement-US'!$N:$N,"&lt;"&amp;$B51,'IEA-MethaneAbatement-US'!$N:$N,"&gt;="&amp;$A51,'IEA-MethaneAbatement-US'!$L:$L,$B$1))+(VLOOKUP($C$1,'Multipliers and Adjustments'!$A$70:$I$86,TRUNC(COLUMN(I$2)/5)+2,FALSE)*SUMIFS('IEA-MethaneAbatement-US'!$M:$M,'IEA-MethaneAbatement-US'!$N:$N,"&lt;"&amp;$B51,'IEA-MethaneAbatement-US'!$N:$N,"&gt;="&amp;$A51,'IEA-MethaneAbatement-US'!$L:$L,$C$1))+(VLOOKUP($D$1,'Multipliers and Adjustments'!$A$70:$I$86,TRUNC(COLUMN(I$2)/5)+2,FALSE)*SUMIFS('IEA-MethaneAbatement-US'!$M:$M,'IEA-MethaneAbatement-US'!$N:$N,"&lt;"&amp;$B51,'IEA-MethaneAbatement-US'!$N:$N,"&gt;="&amp;$A51,'IEA-MethaneAbatement-US'!$L:$L,$D$1)))*'State Downscaling Multipliers'!$B$7*(1+'EPA to IEA Scaling'!M$10)</f>
        <v>0</v>
      </c>
      <c r="J51" s="2">
        <f>((VLOOKUP($B$1,'Multipliers and Adjustments'!$A$70:$I$86,TRUNC(COLUMN(J$2)/5)+2,FALSE)*SUMIFS('IEA-MethaneAbatement-US'!$M:$M,'IEA-MethaneAbatement-US'!$N:$N,"&lt;"&amp;$B51,'IEA-MethaneAbatement-US'!$N:$N,"&gt;="&amp;$A51,'IEA-MethaneAbatement-US'!$L:$L,$B$1))+(VLOOKUP($C$1,'Multipliers and Adjustments'!$A$70:$I$86,TRUNC(COLUMN(J$2)/5)+2,FALSE)*SUMIFS('IEA-MethaneAbatement-US'!$M:$M,'IEA-MethaneAbatement-US'!$N:$N,"&lt;"&amp;$B51,'IEA-MethaneAbatement-US'!$N:$N,"&gt;="&amp;$A51,'IEA-MethaneAbatement-US'!$L:$L,$C$1))+(VLOOKUP($D$1,'Multipliers and Adjustments'!$A$70:$I$86,TRUNC(COLUMN(J$2)/5)+2,FALSE)*SUMIFS('IEA-MethaneAbatement-US'!$M:$M,'IEA-MethaneAbatement-US'!$N:$N,"&lt;"&amp;$B51,'IEA-MethaneAbatement-US'!$N:$N,"&gt;="&amp;$A51,'IEA-MethaneAbatement-US'!$L:$L,$D$1)))*'State Downscaling Multipliers'!$B$7*(1+'EPA to IEA Scaling'!N$10)</f>
        <v>0</v>
      </c>
      <c r="K51" s="2">
        <f>((VLOOKUP($B$1,'Multipliers and Adjustments'!$A$70:$I$86,TRUNC(COLUMN(K$2)/5)+2,FALSE)*SUMIFS('IEA-MethaneAbatement-US'!$M:$M,'IEA-MethaneAbatement-US'!$N:$N,"&lt;"&amp;$B51,'IEA-MethaneAbatement-US'!$N:$N,"&gt;="&amp;$A51,'IEA-MethaneAbatement-US'!$L:$L,$B$1))+(VLOOKUP($C$1,'Multipliers and Adjustments'!$A$70:$I$86,TRUNC(COLUMN(K$2)/5)+2,FALSE)*SUMIFS('IEA-MethaneAbatement-US'!$M:$M,'IEA-MethaneAbatement-US'!$N:$N,"&lt;"&amp;$B51,'IEA-MethaneAbatement-US'!$N:$N,"&gt;="&amp;$A51,'IEA-MethaneAbatement-US'!$L:$L,$C$1))+(VLOOKUP($D$1,'Multipliers and Adjustments'!$A$70:$I$86,TRUNC(COLUMN(K$2)/5)+2,FALSE)*SUMIFS('IEA-MethaneAbatement-US'!$M:$M,'IEA-MethaneAbatement-US'!$N:$N,"&lt;"&amp;$B51,'IEA-MethaneAbatement-US'!$N:$N,"&gt;="&amp;$A51,'IEA-MethaneAbatement-US'!$L:$L,$D$1)))*'State Downscaling Multipliers'!$B$7*(1+'EPA to IEA Scaling'!O$10)</f>
        <v>0</v>
      </c>
      <c r="L51" s="2">
        <f>((VLOOKUP($B$1,'Multipliers and Adjustments'!$A$70:$I$86,TRUNC(COLUMN(L$2)/5)+2,FALSE)*SUMIFS('IEA-MethaneAbatement-US'!$M:$M,'IEA-MethaneAbatement-US'!$N:$N,"&lt;"&amp;$B51,'IEA-MethaneAbatement-US'!$N:$N,"&gt;="&amp;$A51,'IEA-MethaneAbatement-US'!$L:$L,$B$1))+(VLOOKUP($C$1,'Multipliers and Adjustments'!$A$70:$I$86,TRUNC(COLUMN(L$2)/5)+2,FALSE)*SUMIFS('IEA-MethaneAbatement-US'!$M:$M,'IEA-MethaneAbatement-US'!$N:$N,"&lt;"&amp;$B51,'IEA-MethaneAbatement-US'!$N:$N,"&gt;="&amp;$A51,'IEA-MethaneAbatement-US'!$L:$L,$C$1))+(VLOOKUP($D$1,'Multipliers and Adjustments'!$A$70:$I$86,TRUNC(COLUMN(L$2)/5)+2,FALSE)*SUMIFS('IEA-MethaneAbatement-US'!$M:$M,'IEA-MethaneAbatement-US'!$N:$N,"&lt;"&amp;$B51,'IEA-MethaneAbatement-US'!$N:$N,"&gt;="&amp;$A51,'IEA-MethaneAbatement-US'!$L:$L,$D$1)))*'State Downscaling Multipliers'!$B$7*(1+'EPA to IEA Scaling'!P$10)</f>
        <v>0</v>
      </c>
      <c r="M51" s="105">
        <f>((VLOOKUP($B$1,'Multipliers and Adjustments'!$A$70:$I$86,TRUNC(COLUMN(M$2)/5)+2,FALSE)*SUMIFS('IEA-MethaneAbatement-US'!$M:$M,'IEA-MethaneAbatement-US'!$N:$N,"&lt;"&amp;$B51,'IEA-MethaneAbatement-US'!$N:$N,"&gt;="&amp;$A51,'IEA-MethaneAbatement-US'!$L:$L,$B$1))+(VLOOKUP($C$1,'Multipliers and Adjustments'!$A$70:$I$86,TRUNC(COLUMN(M$2)/5)+2,FALSE)*SUMIFS('IEA-MethaneAbatement-US'!$M:$M,'IEA-MethaneAbatement-US'!$N:$N,"&lt;"&amp;$B51,'IEA-MethaneAbatement-US'!$N:$N,"&gt;="&amp;$A51,'IEA-MethaneAbatement-US'!$L:$L,$C$1))+(VLOOKUP($D$1,'Multipliers and Adjustments'!$A$70:$I$86,TRUNC(COLUMN(M$2)/5)+2,FALSE)*SUMIFS('IEA-MethaneAbatement-US'!$M:$M,'IEA-MethaneAbatement-US'!$N:$N,"&lt;"&amp;$B51,'IEA-MethaneAbatement-US'!$N:$N,"&gt;="&amp;$A51,'IEA-MethaneAbatement-US'!$L:$L,$D$1)))*'State Downscaling Multipliers'!$B$7*(1+'EPA to IEA Scaling'!Q$10)</f>
        <v>0</v>
      </c>
      <c r="N51" s="2">
        <f>((VLOOKUP($B$1,'Multipliers and Adjustments'!$A$70:$I$86,TRUNC(COLUMN(N$2)/5)+2,FALSE)*SUMIFS('IEA-MethaneAbatement-US'!$M:$M,'IEA-MethaneAbatement-US'!$N:$N,"&lt;"&amp;$B51,'IEA-MethaneAbatement-US'!$N:$N,"&gt;="&amp;$A51,'IEA-MethaneAbatement-US'!$L:$L,$B$1))+(VLOOKUP($C$1,'Multipliers and Adjustments'!$A$70:$I$86,TRUNC(COLUMN(N$2)/5)+2,FALSE)*SUMIFS('IEA-MethaneAbatement-US'!$M:$M,'IEA-MethaneAbatement-US'!$N:$N,"&lt;"&amp;$B51,'IEA-MethaneAbatement-US'!$N:$N,"&gt;="&amp;$A51,'IEA-MethaneAbatement-US'!$L:$L,$C$1))+(VLOOKUP($D$1,'Multipliers and Adjustments'!$A$70:$I$86,TRUNC(COLUMN(N$2)/5)+2,FALSE)*SUMIFS('IEA-MethaneAbatement-US'!$M:$M,'IEA-MethaneAbatement-US'!$N:$N,"&lt;"&amp;$B51,'IEA-MethaneAbatement-US'!$N:$N,"&gt;="&amp;$A51,'IEA-MethaneAbatement-US'!$L:$L,$D$1)))*'State Downscaling Multipliers'!$B$7*(1+'EPA to IEA Scaling'!R$10)</f>
        <v>0</v>
      </c>
      <c r="O51" s="2">
        <f>((VLOOKUP($B$1,'Multipliers and Adjustments'!$A$70:$I$86,TRUNC(COLUMN(O$2)/5)+2,FALSE)*SUMIFS('IEA-MethaneAbatement-US'!$M:$M,'IEA-MethaneAbatement-US'!$N:$N,"&lt;"&amp;$B51,'IEA-MethaneAbatement-US'!$N:$N,"&gt;="&amp;$A51,'IEA-MethaneAbatement-US'!$L:$L,$B$1))+(VLOOKUP($C$1,'Multipliers and Adjustments'!$A$70:$I$86,TRUNC(COLUMN(O$2)/5)+2,FALSE)*SUMIFS('IEA-MethaneAbatement-US'!$M:$M,'IEA-MethaneAbatement-US'!$N:$N,"&lt;"&amp;$B51,'IEA-MethaneAbatement-US'!$N:$N,"&gt;="&amp;$A51,'IEA-MethaneAbatement-US'!$L:$L,$C$1))+(VLOOKUP($D$1,'Multipliers and Adjustments'!$A$70:$I$86,TRUNC(COLUMN(O$2)/5)+2,FALSE)*SUMIFS('IEA-MethaneAbatement-US'!$M:$M,'IEA-MethaneAbatement-US'!$N:$N,"&lt;"&amp;$B51,'IEA-MethaneAbatement-US'!$N:$N,"&gt;="&amp;$A51,'IEA-MethaneAbatement-US'!$L:$L,$D$1)))*'State Downscaling Multipliers'!$B$7*(1+'EPA to IEA Scaling'!S$10)</f>
        <v>0</v>
      </c>
      <c r="P51" s="2">
        <f>((VLOOKUP($B$1,'Multipliers and Adjustments'!$A$70:$I$86,TRUNC(COLUMN(P$2)/5)+2,FALSE)*SUMIFS('IEA-MethaneAbatement-US'!$M:$M,'IEA-MethaneAbatement-US'!$N:$N,"&lt;"&amp;$B51,'IEA-MethaneAbatement-US'!$N:$N,"&gt;="&amp;$A51,'IEA-MethaneAbatement-US'!$L:$L,$B$1))+(VLOOKUP($C$1,'Multipliers and Adjustments'!$A$70:$I$86,TRUNC(COLUMN(P$2)/5)+2,FALSE)*SUMIFS('IEA-MethaneAbatement-US'!$M:$M,'IEA-MethaneAbatement-US'!$N:$N,"&lt;"&amp;$B51,'IEA-MethaneAbatement-US'!$N:$N,"&gt;="&amp;$A51,'IEA-MethaneAbatement-US'!$L:$L,$C$1))+(VLOOKUP($D$1,'Multipliers and Adjustments'!$A$70:$I$86,TRUNC(COLUMN(P$2)/5)+2,FALSE)*SUMIFS('IEA-MethaneAbatement-US'!$M:$M,'IEA-MethaneAbatement-US'!$N:$N,"&lt;"&amp;$B51,'IEA-MethaneAbatement-US'!$N:$N,"&gt;="&amp;$A51,'IEA-MethaneAbatement-US'!$L:$L,$D$1)))*'State Downscaling Multipliers'!$B$7*(1+'EPA to IEA Scaling'!T$10)</f>
        <v>0</v>
      </c>
      <c r="Q51" s="2">
        <f>((VLOOKUP($B$1,'Multipliers and Adjustments'!$A$70:$I$86,TRUNC(COLUMN(Q$2)/5)+2,FALSE)*SUMIFS('IEA-MethaneAbatement-US'!$M:$M,'IEA-MethaneAbatement-US'!$N:$N,"&lt;"&amp;$B51,'IEA-MethaneAbatement-US'!$N:$N,"&gt;="&amp;$A51,'IEA-MethaneAbatement-US'!$L:$L,$B$1))+(VLOOKUP($C$1,'Multipliers and Adjustments'!$A$70:$I$86,TRUNC(COLUMN(Q$2)/5)+2,FALSE)*SUMIFS('IEA-MethaneAbatement-US'!$M:$M,'IEA-MethaneAbatement-US'!$N:$N,"&lt;"&amp;$B51,'IEA-MethaneAbatement-US'!$N:$N,"&gt;="&amp;$A51,'IEA-MethaneAbatement-US'!$L:$L,$C$1))+(VLOOKUP($D$1,'Multipliers and Adjustments'!$A$70:$I$86,TRUNC(COLUMN(Q$2)/5)+2,FALSE)*SUMIFS('IEA-MethaneAbatement-US'!$M:$M,'IEA-MethaneAbatement-US'!$N:$N,"&lt;"&amp;$B51,'IEA-MethaneAbatement-US'!$N:$N,"&gt;="&amp;$A51,'IEA-MethaneAbatement-US'!$L:$L,$D$1)))*'State Downscaling Multipliers'!$B$7*(1+'EPA to IEA Scaling'!U$10)</f>
        <v>0</v>
      </c>
      <c r="R51" s="105">
        <f>((VLOOKUP($B$1,'Multipliers and Adjustments'!$A$70:$I$86,TRUNC(COLUMN(R$2)/5)+2,FALSE)*SUMIFS('IEA-MethaneAbatement-US'!$M:$M,'IEA-MethaneAbatement-US'!$N:$N,"&lt;"&amp;$B51,'IEA-MethaneAbatement-US'!$N:$N,"&gt;="&amp;$A51,'IEA-MethaneAbatement-US'!$L:$L,$B$1))+(VLOOKUP($C$1,'Multipliers and Adjustments'!$A$70:$I$86,TRUNC(COLUMN(R$2)/5)+2,FALSE)*SUMIFS('IEA-MethaneAbatement-US'!$M:$M,'IEA-MethaneAbatement-US'!$N:$N,"&lt;"&amp;$B51,'IEA-MethaneAbatement-US'!$N:$N,"&gt;="&amp;$A51,'IEA-MethaneAbatement-US'!$L:$L,$C$1))+(VLOOKUP($D$1,'Multipliers and Adjustments'!$A$70:$I$86,TRUNC(COLUMN(R$2)/5)+2,FALSE)*SUMIFS('IEA-MethaneAbatement-US'!$M:$M,'IEA-MethaneAbatement-US'!$N:$N,"&lt;"&amp;$B51,'IEA-MethaneAbatement-US'!$N:$N,"&gt;="&amp;$A51,'IEA-MethaneAbatement-US'!$L:$L,$D$1)))*'State Downscaling Multipliers'!$B$7*(1+'EPA to IEA Scaling'!V$10)</f>
        <v>0</v>
      </c>
      <c r="S51" s="2">
        <f>((VLOOKUP($B$1,'Multipliers and Adjustments'!$A$70:$I$86,TRUNC(COLUMN(S$2)/5)+2,FALSE)*SUMIFS('IEA-MethaneAbatement-US'!$M:$M,'IEA-MethaneAbatement-US'!$N:$N,"&lt;"&amp;$B51,'IEA-MethaneAbatement-US'!$N:$N,"&gt;="&amp;$A51,'IEA-MethaneAbatement-US'!$L:$L,$B$1))+(VLOOKUP($C$1,'Multipliers and Adjustments'!$A$70:$I$86,TRUNC(COLUMN(S$2)/5)+2,FALSE)*SUMIFS('IEA-MethaneAbatement-US'!$M:$M,'IEA-MethaneAbatement-US'!$N:$N,"&lt;"&amp;$B51,'IEA-MethaneAbatement-US'!$N:$N,"&gt;="&amp;$A51,'IEA-MethaneAbatement-US'!$L:$L,$C$1))+(VLOOKUP($D$1,'Multipliers and Adjustments'!$A$70:$I$86,TRUNC(COLUMN(S$2)/5)+2,FALSE)*SUMIFS('IEA-MethaneAbatement-US'!$M:$M,'IEA-MethaneAbatement-US'!$N:$N,"&lt;"&amp;$B51,'IEA-MethaneAbatement-US'!$N:$N,"&gt;="&amp;$A51,'IEA-MethaneAbatement-US'!$L:$L,$D$1)))*'State Downscaling Multipliers'!$B$7*(1+'EPA to IEA Scaling'!W$10)</f>
        <v>0</v>
      </c>
      <c r="T51" s="2">
        <f>((VLOOKUP($B$1,'Multipliers and Adjustments'!$A$70:$I$86,TRUNC(COLUMN(T$2)/5)+2,FALSE)*SUMIFS('IEA-MethaneAbatement-US'!$M:$M,'IEA-MethaneAbatement-US'!$N:$N,"&lt;"&amp;$B51,'IEA-MethaneAbatement-US'!$N:$N,"&gt;="&amp;$A51,'IEA-MethaneAbatement-US'!$L:$L,$B$1))+(VLOOKUP($C$1,'Multipliers and Adjustments'!$A$70:$I$86,TRUNC(COLUMN(T$2)/5)+2,FALSE)*SUMIFS('IEA-MethaneAbatement-US'!$M:$M,'IEA-MethaneAbatement-US'!$N:$N,"&lt;"&amp;$B51,'IEA-MethaneAbatement-US'!$N:$N,"&gt;="&amp;$A51,'IEA-MethaneAbatement-US'!$L:$L,$C$1))+(VLOOKUP($D$1,'Multipliers and Adjustments'!$A$70:$I$86,TRUNC(COLUMN(T$2)/5)+2,FALSE)*SUMIFS('IEA-MethaneAbatement-US'!$M:$M,'IEA-MethaneAbatement-US'!$N:$N,"&lt;"&amp;$B51,'IEA-MethaneAbatement-US'!$N:$N,"&gt;="&amp;$A51,'IEA-MethaneAbatement-US'!$L:$L,$D$1)))*'State Downscaling Multipliers'!$B$7*(1+'EPA to IEA Scaling'!X$10)</f>
        <v>0</v>
      </c>
      <c r="U51" s="2">
        <f>((VLOOKUP($B$1,'Multipliers and Adjustments'!$A$70:$I$86,TRUNC(COLUMN(U$2)/5)+2,FALSE)*SUMIFS('IEA-MethaneAbatement-US'!$M:$M,'IEA-MethaneAbatement-US'!$N:$N,"&lt;"&amp;$B51,'IEA-MethaneAbatement-US'!$N:$N,"&gt;="&amp;$A51,'IEA-MethaneAbatement-US'!$L:$L,$B$1))+(VLOOKUP($C$1,'Multipliers and Adjustments'!$A$70:$I$86,TRUNC(COLUMN(U$2)/5)+2,FALSE)*SUMIFS('IEA-MethaneAbatement-US'!$M:$M,'IEA-MethaneAbatement-US'!$N:$N,"&lt;"&amp;$B51,'IEA-MethaneAbatement-US'!$N:$N,"&gt;="&amp;$A51,'IEA-MethaneAbatement-US'!$L:$L,$C$1))+(VLOOKUP($D$1,'Multipliers and Adjustments'!$A$70:$I$86,TRUNC(COLUMN(U$2)/5)+2,FALSE)*SUMIFS('IEA-MethaneAbatement-US'!$M:$M,'IEA-MethaneAbatement-US'!$N:$N,"&lt;"&amp;$B51,'IEA-MethaneAbatement-US'!$N:$N,"&gt;="&amp;$A51,'IEA-MethaneAbatement-US'!$L:$L,$D$1)))*'State Downscaling Multipliers'!$B$7*(1+'EPA to IEA Scaling'!Y$10)</f>
        <v>0</v>
      </c>
      <c r="V51" s="2">
        <f>((VLOOKUP($B$1,'Multipliers and Adjustments'!$A$70:$I$86,TRUNC(COLUMN(V$2)/5)+2,FALSE)*SUMIFS('IEA-MethaneAbatement-US'!$M:$M,'IEA-MethaneAbatement-US'!$N:$N,"&lt;"&amp;$B51,'IEA-MethaneAbatement-US'!$N:$N,"&gt;="&amp;$A51,'IEA-MethaneAbatement-US'!$L:$L,$B$1))+(VLOOKUP($C$1,'Multipliers and Adjustments'!$A$70:$I$86,TRUNC(COLUMN(V$2)/5)+2,FALSE)*SUMIFS('IEA-MethaneAbatement-US'!$M:$M,'IEA-MethaneAbatement-US'!$N:$N,"&lt;"&amp;$B51,'IEA-MethaneAbatement-US'!$N:$N,"&gt;="&amp;$A51,'IEA-MethaneAbatement-US'!$L:$L,$C$1))+(VLOOKUP($D$1,'Multipliers and Adjustments'!$A$70:$I$86,TRUNC(COLUMN(V$2)/5)+2,FALSE)*SUMIFS('IEA-MethaneAbatement-US'!$M:$M,'IEA-MethaneAbatement-US'!$N:$N,"&lt;"&amp;$B51,'IEA-MethaneAbatement-US'!$N:$N,"&gt;="&amp;$A51,'IEA-MethaneAbatement-US'!$L:$L,$D$1)))*'State Downscaling Multipliers'!$B$7*(1+'EPA to IEA Scaling'!Z$10)</f>
        <v>0</v>
      </c>
      <c r="W51" s="105">
        <f>((VLOOKUP($B$1,'Multipliers and Adjustments'!$A$70:$I$86,TRUNC(COLUMN(W$2)/5)+2,FALSE)*SUMIFS('IEA-MethaneAbatement-US'!$M:$M,'IEA-MethaneAbatement-US'!$N:$N,"&lt;"&amp;$B51,'IEA-MethaneAbatement-US'!$N:$N,"&gt;="&amp;$A51,'IEA-MethaneAbatement-US'!$L:$L,$B$1))+(VLOOKUP($C$1,'Multipliers and Adjustments'!$A$70:$I$86,TRUNC(COLUMN(W$2)/5)+2,FALSE)*SUMIFS('IEA-MethaneAbatement-US'!$M:$M,'IEA-MethaneAbatement-US'!$N:$N,"&lt;"&amp;$B51,'IEA-MethaneAbatement-US'!$N:$N,"&gt;="&amp;$A51,'IEA-MethaneAbatement-US'!$L:$L,$C$1))+(VLOOKUP($D$1,'Multipliers and Adjustments'!$A$70:$I$86,TRUNC(COLUMN(W$2)/5)+2,FALSE)*SUMIFS('IEA-MethaneAbatement-US'!$M:$M,'IEA-MethaneAbatement-US'!$N:$N,"&lt;"&amp;$B51,'IEA-MethaneAbatement-US'!$N:$N,"&gt;="&amp;$A51,'IEA-MethaneAbatement-US'!$L:$L,$D$1)))*'State Downscaling Multipliers'!$B$7*(1+'EPA to IEA Scaling'!AA$10)</f>
        <v>0</v>
      </c>
      <c r="X51" s="2">
        <f>((VLOOKUP($B$1,'Multipliers and Adjustments'!$A$70:$I$86,TRUNC(COLUMN(X$2)/5)+2,FALSE)*SUMIFS('IEA-MethaneAbatement-US'!$M:$M,'IEA-MethaneAbatement-US'!$N:$N,"&lt;"&amp;$B51,'IEA-MethaneAbatement-US'!$N:$N,"&gt;="&amp;$A51,'IEA-MethaneAbatement-US'!$L:$L,$B$1))+(VLOOKUP($C$1,'Multipliers and Adjustments'!$A$70:$I$86,TRUNC(COLUMN(X$2)/5)+2,FALSE)*SUMIFS('IEA-MethaneAbatement-US'!$M:$M,'IEA-MethaneAbatement-US'!$N:$N,"&lt;"&amp;$B51,'IEA-MethaneAbatement-US'!$N:$N,"&gt;="&amp;$A51,'IEA-MethaneAbatement-US'!$L:$L,$C$1))+(VLOOKUP($D$1,'Multipliers and Adjustments'!$A$70:$I$86,TRUNC(COLUMN(X$2)/5)+2,FALSE)*SUMIFS('IEA-MethaneAbatement-US'!$M:$M,'IEA-MethaneAbatement-US'!$N:$N,"&lt;"&amp;$B51,'IEA-MethaneAbatement-US'!$N:$N,"&gt;="&amp;$A51,'IEA-MethaneAbatement-US'!$L:$L,$D$1)))*'State Downscaling Multipliers'!$B$7*(1+'EPA to IEA Scaling'!AB$10)</f>
        <v>0</v>
      </c>
      <c r="Y51" s="2">
        <f>((VLOOKUP($B$1,'Multipliers and Adjustments'!$A$70:$I$86,TRUNC(COLUMN(Y$2)/5)+2,FALSE)*SUMIFS('IEA-MethaneAbatement-US'!$M:$M,'IEA-MethaneAbatement-US'!$N:$N,"&lt;"&amp;$B51,'IEA-MethaneAbatement-US'!$N:$N,"&gt;="&amp;$A51,'IEA-MethaneAbatement-US'!$L:$L,$B$1))+(VLOOKUP($C$1,'Multipliers and Adjustments'!$A$70:$I$86,TRUNC(COLUMN(Y$2)/5)+2,FALSE)*SUMIFS('IEA-MethaneAbatement-US'!$M:$M,'IEA-MethaneAbatement-US'!$N:$N,"&lt;"&amp;$B51,'IEA-MethaneAbatement-US'!$N:$N,"&gt;="&amp;$A51,'IEA-MethaneAbatement-US'!$L:$L,$C$1))+(VLOOKUP($D$1,'Multipliers and Adjustments'!$A$70:$I$86,TRUNC(COLUMN(Y$2)/5)+2,FALSE)*SUMIFS('IEA-MethaneAbatement-US'!$M:$M,'IEA-MethaneAbatement-US'!$N:$N,"&lt;"&amp;$B51,'IEA-MethaneAbatement-US'!$N:$N,"&gt;="&amp;$A51,'IEA-MethaneAbatement-US'!$L:$L,$D$1)))*'State Downscaling Multipliers'!$B$7*(1+'EPA to IEA Scaling'!AC$10)</f>
        <v>0</v>
      </c>
      <c r="Z51" s="2">
        <f>((VLOOKUP($B$1,'Multipliers and Adjustments'!$A$70:$I$86,TRUNC(COLUMN(Z$2)/5)+2,FALSE)*SUMIFS('IEA-MethaneAbatement-US'!$M:$M,'IEA-MethaneAbatement-US'!$N:$N,"&lt;"&amp;$B51,'IEA-MethaneAbatement-US'!$N:$N,"&gt;="&amp;$A51,'IEA-MethaneAbatement-US'!$L:$L,$B$1))+(VLOOKUP($C$1,'Multipliers and Adjustments'!$A$70:$I$86,TRUNC(COLUMN(Z$2)/5)+2,FALSE)*SUMIFS('IEA-MethaneAbatement-US'!$M:$M,'IEA-MethaneAbatement-US'!$N:$N,"&lt;"&amp;$B51,'IEA-MethaneAbatement-US'!$N:$N,"&gt;="&amp;$A51,'IEA-MethaneAbatement-US'!$L:$L,$C$1))+(VLOOKUP($D$1,'Multipliers and Adjustments'!$A$70:$I$86,TRUNC(COLUMN(Z$2)/5)+2,FALSE)*SUMIFS('IEA-MethaneAbatement-US'!$M:$M,'IEA-MethaneAbatement-US'!$N:$N,"&lt;"&amp;$B51,'IEA-MethaneAbatement-US'!$N:$N,"&gt;="&amp;$A51,'IEA-MethaneAbatement-US'!$L:$L,$D$1)))*'State Downscaling Multipliers'!$B$7*(1+'EPA to IEA Scaling'!AD$10)</f>
        <v>0</v>
      </c>
      <c r="AA51" s="2">
        <f>((VLOOKUP($B$1,'Multipliers and Adjustments'!$A$70:$I$86,TRUNC(COLUMN(AA$2)/5)+2,FALSE)*SUMIFS('IEA-MethaneAbatement-US'!$M:$M,'IEA-MethaneAbatement-US'!$N:$N,"&lt;"&amp;$B51,'IEA-MethaneAbatement-US'!$N:$N,"&gt;="&amp;$A51,'IEA-MethaneAbatement-US'!$L:$L,$B$1))+(VLOOKUP($C$1,'Multipliers and Adjustments'!$A$70:$I$86,TRUNC(COLUMN(AA$2)/5)+2,FALSE)*SUMIFS('IEA-MethaneAbatement-US'!$M:$M,'IEA-MethaneAbatement-US'!$N:$N,"&lt;"&amp;$B51,'IEA-MethaneAbatement-US'!$N:$N,"&gt;="&amp;$A51,'IEA-MethaneAbatement-US'!$L:$L,$C$1))+(VLOOKUP($D$1,'Multipliers and Adjustments'!$A$70:$I$86,TRUNC(COLUMN(AA$2)/5)+2,FALSE)*SUMIFS('IEA-MethaneAbatement-US'!$M:$M,'IEA-MethaneAbatement-US'!$N:$N,"&lt;"&amp;$B51,'IEA-MethaneAbatement-US'!$N:$N,"&gt;="&amp;$A51,'IEA-MethaneAbatement-US'!$L:$L,$D$1)))*'State Downscaling Multipliers'!$B$7*(1+'EPA to IEA Scaling'!AE$10)</f>
        <v>0</v>
      </c>
      <c r="AB51" s="105">
        <f>((VLOOKUP($B$1,'Multipliers and Adjustments'!$A$70:$I$86,TRUNC(COLUMN(AB$2)/5)+2,FALSE)*SUMIFS('IEA-MethaneAbatement-US'!$M:$M,'IEA-MethaneAbatement-US'!$N:$N,"&lt;"&amp;$B51,'IEA-MethaneAbatement-US'!$N:$N,"&gt;="&amp;$A51,'IEA-MethaneAbatement-US'!$L:$L,$B$1))+(VLOOKUP($C$1,'Multipliers and Adjustments'!$A$70:$I$86,TRUNC(COLUMN(AB$2)/5)+2,FALSE)*SUMIFS('IEA-MethaneAbatement-US'!$M:$M,'IEA-MethaneAbatement-US'!$N:$N,"&lt;"&amp;$B51,'IEA-MethaneAbatement-US'!$N:$N,"&gt;="&amp;$A51,'IEA-MethaneAbatement-US'!$L:$L,$C$1))+(VLOOKUP($D$1,'Multipliers and Adjustments'!$A$70:$I$86,TRUNC(COLUMN(AB$2)/5)+2,FALSE)*SUMIFS('IEA-MethaneAbatement-US'!$M:$M,'IEA-MethaneAbatement-US'!$N:$N,"&lt;"&amp;$B51,'IEA-MethaneAbatement-US'!$N:$N,"&gt;="&amp;$A51,'IEA-MethaneAbatement-US'!$L:$L,$D$1)))*'State Downscaling Multipliers'!$B$7*(1+'EPA to IEA Scaling'!AF$10)</f>
        <v>0</v>
      </c>
      <c r="AC51" s="2">
        <f>((VLOOKUP($B$1,'Multipliers and Adjustments'!$A$70:$I$86,TRUNC(COLUMN(AC$2)/5)+2,FALSE)*SUMIFS('IEA-MethaneAbatement-US'!$M:$M,'IEA-MethaneAbatement-US'!$N:$N,"&lt;"&amp;$B51,'IEA-MethaneAbatement-US'!$N:$N,"&gt;="&amp;$A51,'IEA-MethaneAbatement-US'!$L:$L,$B$1))+(VLOOKUP($C$1,'Multipliers and Adjustments'!$A$70:$I$86,TRUNC(COLUMN(AC$2)/5)+2,FALSE)*SUMIFS('IEA-MethaneAbatement-US'!$M:$M,'IEA-MethaneAbatement-US'!$N:$N,"&lt;"&amp;$B51,'IEA-MethaneAbatement-US'!$N:$N,"&gt;="&amp;$A51,'IEA-MethaneAbatement-US'!$L:$L,$C$1))+(VLOOKUP($D$1,'Multipliers and Adjustments'!$A$70:$I$86,TRUNC(COLUMN(AC$2)/5)+2,FALSE)*SUMIFS('IEA-MethaneAbatement-US'!$M:$M,'IEA-MethaneAbatement-US'!$N:$N,"&lt;"&amp;$B51,'IEA-MethaneAbatement-US'!$N:$N,"&gt;="&amp;$A51,'IEA-MethaneAbatement-US'!$L:$L,$D$1)))*'State Downscaling Multipliers'!$B$7*(1+'EPA to IEA Scaling'!AG$10)</f>
        <v>0</v>
      </c>
      <c r="AD51" s="2">
        <f>((VLOOKUP($B$1,'Multipliers and Adjustments'!$A$70:$I$86,TRUNC(COLUMN(AD$2)/5)+2,FALSE)*SUMIFS('IEA-MethaneAbatement-US'!$M:$M,'IEA-MethaneAbatement-US'!$N:$N,"&lt;"&amp;$B51,'IEA-MethaneAbatement-US'!$N:$N,"&gt;="&amp;$A51,'IEA-MethaneAbatement-US'!$L:$L,$B$1))+(VLOOKUP($C$1,'Multipliers and Adjustments'!$A$70:$I$86,TRUNC(COLUMN(AD$2)/5)+2,FALSE)*SUMIFS('IEA-MethaneAbatement-US'!$M:$M,'IEA-MethaneAbatement-US'!$N:$N,"&lt;"&amp;$B51,'IEA-MethaneAbatement-US'!$N:$N,"&gt;="&amp;$A51,'IEA-MethaneAbatement-US'!$L:$L,$C$1))+(VLOOKUP($D$1,'Multipliers and Adjustments'!$A$70:$I$86,TRUNC(COLUMN(AD$2)/5)+2,FALSE)*SUMIFS('IEA-MethaneAbatement-US'!$M:$M,'IEA-MethaneAbatement-US'!$N:$N,"&lt;"&amp;$B51,'IEA-MethaneAbatement-US'!$N:$N,"&gt;="&amp;$A51,'IEA-MethaneAbatement-US'!$L:$L,$D$1)))*'State Downscaling Multipliers'!$B$7*(1+'EPA to IEA Scaling'!AH$10)</f>
        <v>0</v>
      </c>
      <c r="AE51" s="2">
        <f>((VLOOKUP($B$1,'Multipliers and Adjustments'!$A$70:$I$86,TRUNC(COLUMN(AE$2)/5)+2,FALSE)*SUMIFS('IEA-MethaneAbatement-US'!$M:$M,'IEA-MethaneAbatement-US'!$N:$N,"&lt;"&amp;$B51,'IEA-MethaneAbatement-US'!$N:$N,"&gt;="&amp;$A51,'IEA-MethaneAbatement-US'!$L:$L,$B$1))+(VLOOKUP($C$1,'Multipliers and Adjustments'!$A$70:$I$86,TRUNC(COLUMN(AE$2)/5)+2,FALSE)*SUMIFS('IEA-MethaneAbatement-US'!$M:$M,'IEA-MethaneAbatement-US'!$N:$N,"&lt;"&amp;$B51,'IEA-MethaneAbatement-US'!$N:$N,"&gt;="&amp;$A51,'IEA-MethaneAbatement-US'!$L:$L,$C$1))+(VLOOKUP($D$1,'Multipliers and Adjustments'!$A$70:$I$86,TRUNC(COLUMN(AE$2)/5)+2,FALSE)*SUMIFS('IEA-MethaneAbatement-US'!$M:$M,'IEA-MethaneAbatement-US'!$N:$N,"&lt;"&amp;$B51,'IEA-MethaneAbatement-US'!$N:$N,"&gt;="&amp;$A51,'IEA-MethaneAbatement-US'!$L:$L,$D$1)))*'State Downscaling Multipliers'!$B$7*(1+'EPA to IEA Scaling'!AI$10)</f>
        <v>0</v>
      </c>
      <c r="AF51" s="2">
        <f>((VLOOKUP($B$1,'Multipliers and Adjustments'!$A$70:$I$86,TRUNC(COLUMN(AF$2)/5)+2,FALSE)*SUMIFS('IEA-MethaneAbatement-US'!$M:$M,'IEA-MethaneAbatement-US'!$N:$N,"&lt;"&amp;$B51,'IEA-MethaneAbatement-US'!$N:$N,"&gt;="&amp;$A51,'IEA-MethaneAbatement-US'!$L:$L,$B$1))+(VLOOKUP($C$1,'Multipliers and Adjustments'!$A$70:$I$86,TRUNC(COLUMN(AF$2)/5)+2,FALSE)*SUMIFS('IEA-MethaneAbatement-US'!$M:$M,'IEA-MethaneAbatement-US'!$N:$N,"&lt;"&amp;$B51,'IEA-MethaneAbatement-US'!$N:$N,"&gt;="&amp;$A51,'IEA-MethaneAbatement-US'!$L:$L,$C$1))+(VLOOKUP($D$1,'Multipliers and Adjustments'!$A$70:$I$86,TRUNC(COLUMN(AF$2)/5)+2,FALSE)*SUMIFS('IEA-MethaneAbatement-US'!$M:$M,'IEA-MethaneAbatement-US'!$N:$N,"&lt;"&amp;$B51,'IEA-MethaneAbatement-US'!$N:$N,"&gt;="&amp;$A51,'IEA-MethaneAbatement-US'!$L:$L,$D$1)))*'State Downscaling Multipliers'!$B$7*(1+'EPA to IEA Scaling'!AJ$10)</f>
        <v>0</v>
      </c>
      <c r="AG51" s="105">
        <f>((VLOOKUP($B$1,'Multipliers and Adjustments'!$A$70:$I$86,TRUNC(COLUMN(AG$2)/5)+2,FALSE)*SUMIFS('IEA-MethaneAbatement-US'!$M:$M,'IEA-MethaneAbatement-US'!$N:$N,"&lt;"&amp;$B51,'IEA-MethaneAbatement-US'!$N:$N,"&gt;="&amp;$A51,'IEA-MethaneAbatement-US'!$L:$L,$B$1))+(VLOOKUP($C$1,'Multipliers and Adjustments'!$A$70:$I$86,TRUNC(COLUMN(AG$2)/5)+2,FALSE)*SUMIFS('IEA-MethaneAbatement-US'!$M:$M,'IEA-MethaneAbatement-US'!$N:$N,"&lt;"&amp;$B51,'IEA-MethaneAbatement-US'!$N:$N,"&gt;="&amp;$A51,'IEA-MethaneAbatement-US'!$L:$L,$C$1))+(VLOOKUP($D$1,'Multipliers and Adjustments'!$A$70:$I$86,TRUNC(COLUMN(AG$2)/5)+2,FALSE)*SUMIFS('IEA-MethaneAbatement-US'!$M:$M,'IEA-MethaneAbatement-US'!$N:$N,"&lt;"&amp;$B51,'IEA-MethaneAbatement-US'!$N:$N,"&gt;="&amp;$A51,'IEA-MethaneAbatement-US'!$L:$L,$D$1)))*'State Downscaling Multipliers'!$B$7*(1+'EPA to IEA Scaling'!AK$10)</f>
        <v>0</v>
      </c>
      <c r="AH51" s="2">
        <f>((VLOOKUP($B$1,'Multipliers and Adjustments'!$A$70:$I$86,TRUNC(COLUMN(AH$2)/5)+2,FALSE)*SUMIFS('IEA-MethaneAbatement-US'!$M:$M,'IEA-MethaneAbatement-US'!$N:$N,"&lt;"&amp;$B51,'IEA-MethaneAbatement-US'!$N:$N,"&gt;="&amp;$A51,'IEA-MethaneAbatement-US'!$L:$L,$B$1))+(VLOOKUP($C$1,'Multipliers and Adjustments'!$A$70:$I$86,TRUNC(COLUMN(AH$2)/5)+2,FALSE)*SUMIFS('IEA-MethaneAbatement-US'!$M:$M,'IEA-MethaneAbatement-US'!$N:$N,"&lt;"&amp;$B51,'IEA-MethaneAbatement-US'!$N:$N,"&gt;="&amp;$A51,'IEA-MethaneAbatement-US'!$L:$L,$C$1))+(VLOOKUP($D$1,'Multipliers and Adjustments'!$A$70:$I$86,TRUNC(COLUMN(AH$2)/5)+2,FALSE)*SUMIFS('IEA-MethaneAbatement-US'!$M:$M,'IEA-MethaneAbatement-US'!$N:$N,"&lt;"&amp;$B51,'IEA-MethaneAbatement-US'!$N:$N,"&gt;="&amp;$A51,'IEA-MethaneAbatement-US'!$L:$L,$D$1)))*'State Downscaling Multipliers'!$B$7*(1+'EPA to IEA Scaling'!AL$10)</f>
        <v>0</v>
      </c>
      <c r="AI51" s="2">
        <f>((VLOOKUP($B$1,'Multipliers and Adjustments'!$A$70:$I$86,TRUNC(COLUMN(AI$2)/5)+2,FALSE)*SUMIFS('IEA-MethaneAbatement-US'!$M:$M,'IEA-MethaneAbatement-US'!$N:$N,"&lt;"&amp;$B51,'IEA-MethaneAbatement-US'!$N:$N,"&gt;="&amp;$A51,'IEA-MethaneAbatement-US'!$L:$L,$B$1))+(VLOOKUP($C$1,'Multipliers and Adjustments'!$A$70:$I$86,TRUNC(COLUMN(AI$2)/5)+2,FALSE)*SUMIFS('IEA-MethaneAbatement-US'!$M:$M,'IEA-MethaneAbatement-US'!$N:$N,"&lt;"&amp;$B51,'IEA-MethaneAbatement-US'!$N:$N,"&gt;="&amp;$A51,'IEA-MethaneAbatement-US'!$L:$L,$C$1))+(VLOOKUP($D$1,'Multipliers and Adjustments'!$A$70:$I$86,TRUNC(COLUMN(AI$2)/5)+2,FALSE)*SUMIFS('IEA-MethaneAbatement-US'!$M:$M,'IEA-MethaneAbatement-US'!$N:$N,"&lt;"&amp;$B51,'IEA-MethaneAbatement-US'!$N:$N,"&gt;="&amp;$A51,'IEA-MethaneAbatement-US'!$L:$L,$D$1)))*'State Downscaling Multipliers'!$B$7*(1+'EPA to IEA Scaling'!AM$10)</f>
        <v>0</v>
      </c>
      <c r="AJ51" s="2">
        <f>((VLOOKUP($B$1,'Multipliers and Adjustments'!$A$70:$I$86,TRUNC(COLUMN(AJ$2)/5)+2,FALSE)*SUMIFS('IEA-MethaneAbatement-US'!$M:$M,'IEA-MethaneAbatement-US'!$N:$N,"&lt;"&amp;$B51,'IEA-MethaneAbatement-US'!$N:$N,"&gt;="&amp;$A51,'IEA-MethaneAbatement-US'!$L:$L,$B$1))+(VLOOKUP($C$1,'Multipliers and Adjustments'!$A$70:$I$86,TRUNC(COLUMN(AJ$2)/5)+2,FALSE)*SUMIFS('IEA-MethaneAbatement-US'!$M:$M,'IEA-MethaneAbatement-US'!$N:$N,"&lt;"&amp;$B51,'IEA-MethaneAbatement-US'!$N:$N,"&gt;="&amp;$A51,'IEA-MethaneAbatement-US'!$L:$L,$C$1))+(VLOOKUP($D$1,'Multipliers and Adjustments'!$A$70:$I$86,TRUNC(COLUMN(AJ$2)/5)+2,FALSE)*SUMIFS('IEA-MethaneAbatement-US'!$M:$M,'IEA-MethaneAbatement-US'!$N:$N,"&lt;"&amp;$B51,'IEA-MethaneAbatement-US'!$N:$N,"&gt;="&amp;$A51,'IEA-MethaneAbatement-US'!$L:$L,$D$1)))*'State Downscaling Multipliers'!$B$7*(1+'EPA to IEA Scaling'!AN$10)</f>
        <v>0</v>
      </c>
      <c r="AK51" s="2">
        <f>((VLOOKUP($B$1,'Multipliers and Adjustments'!$A$70:$I$86,TRUNC(COLUMN(AK$2)/5)+2,FALSE)*SUMIFS('IEA-MethaneAbatement-US'!$M:$M,'IEA-MethaneAbatement-US'!$N:$N,"&lt;"&amp;$B51,'IEA-MethaneAbatement-US'!$N:$N,"&gt;="&amp;$A51,'IEA-MethaneAbatement-US'!$L:$L,$B$1))+(VLOOKUP($C$1,'Multipliers and Adjustments'!$A$70:$I$86,TRUNC(COLUMN(AK$2)/5)+2,FALSE)*SUMIFS('IEA-MethaneAbatement-US'!$M:$M,'IEA-MethaneAbatement-US'!$N:$N,"&lt;"&amp;$B51,'IEA-MethaneAbatement-US'!$N:$N,"&gt;="&amp;$A51,'IEA-MethaneAbatement-US'!$L:$L,$C$1))+(VLOOKUP($D$1,'Multipliers and Adjustments'!$A$70:$I$86,TRUNC(COLUMN(AK$2)/5)+2,FALSE)*SUMIFS('IEA-MethaneAbatement-US'!$M:$M,'IEA-MethaneAbatement-US'!$N:$N,"&lt;"&amp;$B51,'IEA-MethaneAbatement-US'!$N:$N,"&gt;="&amp;$A51,'IEA-MethaneAbatement-US'!$L:$L,$D$1)))*'State Downscaling Multipliers'!$B$7*(1+'EPA to IEA Scaling'!AO$10)</f>
        <v>0</v>
      </c>
      <c r="AL51" s="105">
        <f>((VLOOKUP($B$1,'Multipliers and Adjustments'!$A$70:$I$86,TRUNC(COLUMN(AL$2)/5)+2,FALSE)*SUMIFS('IEA-MethaneAbatement-US'!$M:$M,'IEA-MethaneAbatement-US'!$N:$N,"&lt;"&amp;$B51,'IEA-MethaneAbatement-US'!$N:$N,"&gt;="&amp;$A51,'IEA-MethaneAbatement-US'!$L:$L,$B$1))+(VLOOKUP($C$1,'Multipliers and Adjustments'!$A$70:$I$86,TRUNC(COLUMN(AL$2)/5)+2,FALSE)*SUMIFS('IEA-MethaneAbatement-US'!$M:$M,'IEA-MethaneAbatement-US'!$N:$N,"&lt;"&amp;$B51,'IEA-MethaneAbatement-US'!$N:$N,"&gt;="&amp;$A51,'IEA-MethaneAbatement-US'!$L:$L,$C$1))+(VLOOKUP($D$1,'Multipliers and Adjustments'!$A$70:$I$86,TRUNC(COLUMN(AL$2)/5)+2,FALSE)*SUMIFS('IEA-MethaneAbatement-US'!$M:$M,'IEA-MethaneAbatement-US'!$N:$N,"&lt;"&amp;$B51,'IEA-MethaneAbatement-US'!$N:$N,"&gt;="&amp;$A51,'IEA-MethaneAbatement-US'!$L:$L,$D$1)))*'State Downscaling Multipliers'!$B$7*(1+'EPA to IEA Scaling'!AP$10)</f>
        <v>0</v>
      </c>
    </row>
    <row r="52" spans="1:38" ht="15.75" customHeight="1" x14ac:dyDescent="0.25">
      <c r="A52" s="49">
        <f t="shared" si="3"/>
        <v>450</v>
      </c>
      <c r="B52" s="49">
        <f t="shared" si="5"/>
        <v>500</v>
      </c>
      <c r="C52" s="105">
        <f>((VLOOKUP($B$1,'Multipliers and Adjustments'!$A$70:$I$86,TRUNC(COLUMN(C$2)/5)+2,FALSE)*SUMIFS('IEA-MethaneAbatement-US'!$M:$M,'IEA-MethaneAbatement-US'!$N:$N,"&lt;"&amp;$B52,'IEA-MethaneAbatement-US'!$N:$N,"&gt;="&amp;$A52,'IEA-MethaneAbatement-US'!$L:$L,$B$1))+(VLOOKUP($C$1,'Multipliers and Adjustments'!$A$70:$I$86,TRUNC(COLUMN(C$2)/5)+2,FALSE)*SUMIFS('IEA-MethaneAbatement-US'!$M:$M,'IEA-MethaneAbatement-US'!$N:$N,"&lt;"&amp;$B52,'IEA-MethaneAbatement-US'!$N:$N,"&gt;="&amp;$A52,'IEA-MethaneAbatement-US'!$L:$L,$C$1))+(VLOOKUP($D$1,'Multipliers and Adjustments'!$A$70:$I$86,TRUNC(COLUMN(C$2)/5)+2,FALSE)*SUMIFS('IEA-MethaneAbatement-US'!$M:$M,'IEA-MethaneAbatement-US'!$N:$N,"&lt;"&amp;$B52,'IEA-MethaneAbatement-US'!$N:$N,"&gt;="&amp;$A52,'IEA-MethaneAbatement-US'!$L:$L,$D$1)))*'State Downscaling Multipliers'!$B$7*(1+'EPA to IEA Scaling'!G$10)</f>
        <v>0</v>
      </c>
      <c r="D52" s="2">
        <f>((VLOOKUP($B$1,'Multipliers and Adjustments'!$A$70:$I$86,TRUNC(COLUMN(D$2)/5)+2,FALSE)*SUMIFS('IEA-MethaneAbatement-US'!$M:$M,'IEA-MethaneAbatement-US'!$N:$N,"&lt;"&amp;$B52,'IEA-MethaneAbatement-US'!$N:$N,"&gt;="&amp;$A52,'IEA-MethaneAbatement-US'!$L:$L,$B$1))+(VLOOKUP($C$1,'Multipliers and Adjustments'!$A$70:$I$86,TRUNC(COLUMN(D$2)/5)+2,FALSE)*SUMIFS('IEA-MethaneAbatement-US'!$M:$M,'IEA-MethaneAbatement-US'!$N:$N,"&lt;"&amp;$B52,'IEA-MethaneAbatement-US'!$N:$N,"&gt;="&amp;$A52,'IEA-MethaneAbatement-US'!$L:$L,$C$1))+(VLOOKUP($D$1,'Multipliers and Adjustments'!$A$70:$I$86,TRUNC(COLUMN(D$2)/5)+2,FALSE)*SUMIFS('IEA-MethaneAbatement-US'!$M:$M,'IEA-MethaneAbatement-US'!$N:$N,"&lt;"&amp;$B52,'IEA-MethaneAbatement-US'!$N:$N,"&gt;="&amp;$A52,'IEA-MethaneAbatement-US'!$L:$L,$D$1)))*'State Downscaling Multipliers'!$B$7*(1+'EPA to IEA Scaling'!H$10)</f>
        <v>0</v>
      </c>
      <c r="E52" s="2">
        <f>((VLOOKUP($B$1,'Multipliers and Adjustments'!$A$70:$I$86,TRUNC(COLUMN(E$2)/5)+2,FALSE)*SUMIFS('IEA-MethaneAbatement-US'!$M:$M,'IEA-MethaneAbatement-US'!$N:$N,"&lt;"&amp;$B52,'IEA-MethaneAbatement-US'!$N:$N,"&gt;="&amp;$A52,'IEA-MethaneAbatement-US'!$L:$L,$B$1))+(VLOOKUP($C$1,'Multipliers and Adjustments'!$A$70:$I$86,TRUNC(COLUMN(E$2)/5)+2,FALSE)*SUMIFS('IEA-MethaneAbatement-US'!$M:$M,'IEA-MethaneAbatement-US'!$N:$N,"&lt;"&amp;$B52,'IEA-MethaneAbatement-US'!$N:$N,"&gt;="&amp;$A52,'IEA-MethaneAbatement-US'!$L:$L,$C$1))+(VLOOKUP($D$1,'Multipliers and Adjustments'!$A$70:$I$86,TRUNC(COLUMN(E$2)/5)+2,FALSE)*SUMIFS('IEA-MethaneAbatement-US'!$M:$M,'IEA-MethaneAbatement-US'!$N:$N,"&lt;"&amp;$B52,'IEA-MethaneAbatement-US'!$N:$N,"&gt;="&amp;$A52,'IEA-MethaneAbatement-US'!$L:$L,$D$1)))*'State Downscaling Multipliers'!$B$7*(1+'EPA to IEA Scaling'!I$10)</f>
        <v>0</v>
      </c>
      <c r="F52" s="2">
        <f>((VLOOKUP($B$1,'Multipliers and Adjustments'!$A$70:$I$86,TRUNC(COLUMN(F$2)/5)+2,FALSE)*SUMIFS('IEA-MethaneAbatement-US'!$M:$M,'IEA-MethaneAbatement-US'!$N:$N,"&lt;"&amp;$B52,'IEA-MethaneAbatement-US'!$N:$N,"&gt;="&amp;$A52,'IEA-MethaneAbatement-US'!$L:$L,$B$1))+(VLOOKUP($C$1,'Multipliers and Adjustments'!$A$70:$I$86,TRUNC(COLUMN(F$2)/5)+2,FALSE)*SUMIFS('IEA-MethaneAbatement-US'!$M:$M,'IEA-MethaneAbatement-US'!$N:$N,"&lt;"&amp;$B52,'IEA-MethaneAbatement-US'!$N:$N,"&gt;="&amp;$A52,'IEA-MethaneAbatement-US'!$L:$L,$C$1))+(VLOOKUP($D$1,'Multipliers and Adjustments'!$A$70:$I$86,TRUNC(COLUMN(F$2)/5)+2,FALSE)*SUMIFS('IEA-MethaneAbatement-US'!$M:$M,'IEA-MethaneAbatement-US'!$N:$N,"&lt;"&amp;$B52,'IEA-MethaneAbatement-US'!$N:$N,"&gt;="&amp;$A52,'IEA-MethaneAbatement-US'!$L:$L,$D$1)))*'State Downscaling Multipliers'!$B$7*(1+'EPA to IEA Scaling'!J$10)</f>
        <v>0</v>
      </c>
      <c r="G52" s="154">
        <f>((VLOOKUP($B$1,'Multipliers and Adjustments'!$A$70:$I$86,TRUNC(COLUMN(G$2)/5)+2,FALSE)*SUMIFS('IEA-MethaneAbatement-US'!$M:$M,'IEA-MethaneAbatement-US'!$N:$N,"&lt;"&amp;$B52,'IEA-MethaneAbatement-US'!$N:$N,"&gt;="&amp;$A52,'IEA-MethaneAbatement-US'!$L:$L,$B$1))+(VLOOKUP($C$1,'Multipliers and Adjustments'!$A$70:$I$86,TRUNC(COLUMN(G$2)/5)+2,FALSE)*SUMIFS('IEA-MethaneAbatement-US'!$M:$M,'IEA-MethaneAbatement-US'!$N:$N,"&lt;"&amp;$B52,'IEA-MethaneAbatement-US'!$N:$N,"&gt;="&amp;$A52,'IEA-MethaneAbatement-US'!$L:$L,$C$1))+(VLOOKUP($D$1,'Multipliers and Adjustments'!$A$70:$I$86,TRUNC(COLUMN(G$2)/5)+2,FALSE)*SUMIFS('IEA-MethaneAbatement-US'!$M:$M,'IEA-MethaneAbatement-US'!$N:$N,"&lt;"&amp;$B52,'IEA-MethaneAbatement-US'!$N:$N,"&gt;="&amp;$A52,'IEA-MethaneAbatement-US'!$L:$L,$D$1)))*'State Downscaling Multipliers'!$B$7*(1+'EPA to IEA Scaling'!K$10)</f>
        <v>0</v>
      </c>
      <c r="H52" s="105">
        <f>((VLOOKUP($B$1,'Multipliers and Adjustments'!$A$70:$I$86,TRUNC(COLUMN(H$2)/5)+2,FALSE)*SUMIFS('IEA-MethaneAbatement-US'!$M:$M,'IEA-MethaneAbatement-US'!$N:$N,"&lt;"&amp;$B52,'IEA-MethaneAbatement-US'!$N:$N,"&gt;="&amp;$A52,'IEA-MethaneAbatement-US'!$L:$L,$B$1))+(VLOOKUP($C$1,'Multipliers and Adjustments'!$A$70:$I$86,TRUNC(COLUMN(H$2)/5)+2,FALSE)*SUMIFS('IEA-MethaneAbatement-US'!$M:$M,'IEA-MethaneAbatement-US'!$N:$N,"&lt;"&amp;$B52,'IEA-MethaneAbatement-US'!$N:$N,"&gt;="&amp;$A52,'IEA-MethaneAbatement-US'!$L:$L,$C$1))+(VLOOKUP($D$1,'Multipliers and Adjustments'!$A$70:$I$86,TRUNC(COLUMN(H$2)/5)+2,FALSE)*SUMIFS('IEA-MethaneAbatement-US'!$M:$M,'IEA-MethaneAbatement-US'!$N:$N,"&lt;"&amp;$B52,'IEA-MethaneAbatement-US'!$N:$N,"&gt;="&amp;$A52,'IEA-MethaneAbatement-US'!$L:$L,$D$1)))*'State Downscaling Multipliers'!$B$7*(1+'EPA to IEA Scaling'!L$10)</f>
        <v>0</v>
      </c>
      <c r="I52" s="2">
        <f>((VLOOKUP($B$1,'Multipliers and Adjustments'!$A$70:$I$86,TRUNC(COLUMN(I$2)/5)+2,FALSE)*SUMIFS('IEA-MethaneAbatement-US'!$M:$M,'IEA-MethaneAbatement-US'!$N:$N,"&lt;"&amp;$B52,'IEA-MethaneAbatement-US'!$N:$N,"&gt;="&amp;$A52,'IEA-MethaneAbatement-US'!$L:$L,$B$1))+(VLOOKUP($C$1,'Multipliers and Adjustments'!$A$70:$I$86,TRUNC(COLUMN(I$2)/5)+2,FALSE)*SUMIFS('IEA-MethaneAbatement-US'!$M:$M,'IEA-MethaneAbatement-US'!$N:$N,"&lt;"&amp;$B52,'IEA-MethaneAbatement-US'!$N:$N,"&gt;="&amp;$A52,'IEA-MethaneAbatement-US'!$L:$L,$C$1))+(VLOOKUP($D$1,'Multipliers and Adjustments'!$A$70:$I$86,TRUNC(COLUMN(I$2)/5)+2,FALSE)*SUMIFS('IEA-MethaneAbatement-US'!$M:$M,'IEA-MethaneAbatement-US'!$N:$N,"&lt;"&amp;$B52,'IEA-MethaneAbatement-US'!$N:$N,"&gt;="&amp;$A52,'IEA-MethaneAbatement-US'!$L:$L,$D$1)))*'State Downscaling Multipliers'!$B$7*(1+'EPA to IEA Scaling'!M$10)</f>
        <v>0</v>
      </c>
      <c r="J52" s="2">
        <f>((VLOOKUP($B$1,'Multipliers and Adjustments'!$A$70:$I$86,TRUNC(COLUMN(J$2)/5)+2,FALSE)*SUMIFS('IEA-MethaneAbatement-US'!$M:$M,'IEA-MethaneAbatement-US'!$N:$N,"&lt;"&amp;$B52,'IEA-MethaneAbatement-US'!$N:$N,"&gt;="&amp;$A52,'IEA-MethaneAbatement-US'!$L:$L,$B$1))+(VLOOKUP($C$1,'Multipliers and Adjustments'!$A$70:$I$86,TRUNC(COLUMN(J$2)/5)+2,FALSE)*SUMIFS('IEA-MethaneAbatement-US'!$M:$M,'IEA-MethaneAbatement-US'!$N:$N,"&lt;"&amp;$B52,'IEA-MethaneAbatement-US'!$N:$N,"&gt;="&amp;$A52,'IEA-MethaneAbatement-US'!$L:$L,$C$1))+(VLOOKUP($D$1,'Multipliers and Adjustments'!$A$70:$I$86,TRUNC(COLUMN(J$2)/5)+2,FALSE)*SUMIFS('IEA-MethaneAbatement-US'!$M:$M,'IEA-MethaneAbatement-US'!$N:$N,"&lt;"&amp;$B52,'IEA-MethaneAbatement-US'!$N:$N,"&gt;="&amp;$A52,'IEA-MethaneAbatement-US'!$L:$L,$D$1)))*'State Downscaling Multipliers'!$B$7*(1+'EPA to IEA Scaling'!N$10)</f>
        <v>0</v>
      </c>
      <c r="K52" s="2">
        <f>((VLOOKUP($B$1,'Multipliers and Adjustments'!$A$70:$I$86,TRUNC(COLUMN(K$2)/5)+2,FALSE)*SUMIFS('IEA-MethaneAbatement-US'!$M:$M,'IEA-MethaneAbatement-US'!$N:$N,"&lt;"&amp;$B52,'IEA-MethaneAbatement-US'!$N:$N,"&gt;="&amp;$A52,'IEA-MethaneAbatement-US'!$L:$L,$B$1))+(VLOOKUP($C$1,'Multipliers and Adjustments'!$A$70:$I$86,TRUNC(COLUMN(K$2)/5)+2,FALSE)*SUMIFS('IEA-MethaneAbatement-US'!$M:$M,'IEA-MethaneAbatement-US'!$N:$N,"&lt;"&amp;$B52,'IEA-MethaneAbatement-US'!$N:$N,"&gt;="&amp;$A52,'IEA-MethaneAbatement-US'!$L:$L,$C$1))+(VLOOKUP($D$1,'Multipliers and Adjustments'!$A$70:$I$86,TRUNC(COLUMN(K$2)/5)+2,FALSE)*SUMIFS('IEA-MethaneAbatement-US'!$M:$M,'IEA-MethaneAbatement-US'!$N:$N,"&lt;"&amp;$B52,'IEA-MethaneAbatement-US'!$N:$N,"&gt;="&amp;$A52,'IEA-MethaneAbatement-US'!$L:$L,$D$1)))*'State Downscaling Multipliers'!$B$7*(1+'EPA to IEA Scaling'!O$10)</f>
        <v>0</v>
      </c>
      <c r="L52" s="2">
        <f>((VLOOKUP($B$1,'Multipliers and Adjustments'!$A$70:$I$86,TRUNC(COLUMN(L$2)/5)+2,FALSE)*SUMIFS('IEA-MethaneAbatement-US'!$M:$M,'IEA-MethaneAbatement-US'!$N:$N,"&lt;"&amp;$B52,'IEA-MethaneAbatement-US'!$N:$N,"&gt;="&amp;$A52,'IEA-MethaneAbatement-US'!$L:$L,$B$1))+(VLOOKUP($C$1,'Multipliers and Adjustments'!$A$70:$I$86,TRUNC(COLUMN(L$2)/5)+2,FALSE)*SUMIFS('IEA-MethaneAbatement-US'!$M:$M,'IEA-MethaneAbatement-US'!$N:$N,"&lt;"&amp;$B52,'IEA-MethaneAbatement-US'!$N:$N,"&gt;="&amp;$A52,'IEA-MethaneAbatement-US'!$L:$L,$C$1))+(VLOOKUP($D$1,'Multipliers and Adjustments'!$A$70:$I$86,TRUNC(COLUMN(L$2)/5)+2,FALSE)*SUMIFS('IEA-MethaneAbatement-US'!$M:$M,'IEA-MethaneAbatement-US'!$N:$N,"&lt;"&amp;$B52,'IEA-MethaneAbatement-US'!$N:$N,"&gt;="&amp;$A52,'IEA-MethaneAbatement-US'!$L:$L,$D$1)))*'State Downscaling Multipliers'!$B$7*(1+'EPA to IEA Scaling'!P$10)</f>
        <v>0</v>
      </c>
      <c r="M52" s="105">
        <f>((VLOOKUP($B$1,'Multipliers and Adjustments'!$A$70:$I$86,TRUNC(COLUMN(M$2)/5)+2,FALSE)*SUMIFS('IEA-MethaneAbatement-US'!$M:$M,'IEA-MethaneAbatement-US'!$N:$N,"&lt;"&amp;$B52,'IEA-MethaneAbatement-US'!$N:$N,"&gt;="&amp;$A52,'IEA-MethaneAbatement-US'!$L:$L,$B$1))+(VLOOKUP($C$1,'Multipliers and Adjustments'!$A$70:$I$86,TRUNC(COLUMN(M$2)/5)+2,FALSE)*SUMIFS('IEA-MethaneAbatement-US'!$M:$M,'IEA-MethaneAbatement-US'!$N:$N,"&lt;"&amp;$B52,'IEA-MethaneAbatement-US'!$N:$N,"&gt;="&amp;$A52,'IEA-MethaneAbatement-US'!$L:$L,$C$1))+(VLOOKUP($D$1,'Multipliers and Adjustments'!$A$70:$I$86,TRUNC(COLUMN(M$2)/5)+2,FALSE)*SUMIFS('IEA-MethaneAbatement-US'!$M:$M,'IEA-MethaneAbatement-US'!$N:$N,"&lt;"&amp;$B52,'IEA-MethaneAbatement-US'!$N:$N,"&gt;="&amp;$A52,'IEA-MethaneAbatement-US'!$L:$L,$D$1)))*'State Downscaling Multipliers'!$B$7*(1+'EPA to IEA Scaling'!Q$10)</f>
        <v>0</v>
      </c>
      <c r="N52" s="2">
        <f>((VLOOKUP($B$1,'Multipliers and Adjustments'!$A$70:$I$86,TRUNC(COLUMN(N$2)/5)+2,FALSE)*SUMIFS('IEA-MethaneAbatement-US'!$M:$M,'IEA-MethaneAbatement-US'!$N:$N,"&lt;"&amp;$B52,'IEA-MethaneAbatement-US'!$N:$N,"&gt;="&amp;$A52,'IEA-MethaneAbatement-US'!$L:$L,$B$1))+(VLOOKUP($C$1,'Multipliers and Adjustments'!$A$70:$I$86,TRUNC(COLUMN(N$2)/5)+2,FALSE)*SUMIFS('IEA-MethaneAbatement-US'!$M:$M,'IEA-MethaneAbatement-US'!$N:$N,"&lt;"&amp;$B52,'IEA-MethaneAbatement-US'!$N:$N,"&gt;="&amp;$A52,'IEA-MethaneAbatement-US'!$L:$L,$C$1))+(VLOOKUP($D$1,'Multipliers and Adjustments'!$A$70:$I$86,TRUNC(COLUMN(N$2)/5)+2,FALSE)*SUMIFS('IEA-MethaneAbatement-US'!$M:$M,'IEA-MethaneAbatement-US'!$N:$N,"&lt;"&amp;$B52,'IEA-MethaneAbatement-US'!$N:$N,"&gt;="&amp;$A52,'IEA-MethaneAbatement-US'!$L:$L,$D$1)))*'State Downscaling Multipliers'!$B$7*(1+'EPA to IEA Scaling'!R$10)</f>
        <v>0</v>
      </c>
      <c r="O52" s="2">
        <f>((VLOOKUP($B$1,'Multipliers and Adjustments'!$A$70:$I$86,TRUNC(COLUMN(O$2)/5)+2,FALSE)*SUMIFS('IEA-MethaneAbatement-US'!$M:$M,'IEA-MethaneAbatement-US'!$N:$N,"&lt;"&amp;$B52,'IEA-MethaneAbatement-US'!$N:$N,"&gt;="&amp;$A52,'IEA-MethaneAbatement-US'!$L:$L,$B$1))+(VLOOKUP($C$1,'Multipliers and Adjustments'!$A$70:$I$86,TRUNC(COLUMN(O$2)/5)+2,FALSE)*SUMIFS('IEA-MethaneAbatement-US'!$M:$M,'IEA-MethaneAbatement-US'!$N:$N,"&lt;"&amp;$B52,'IEA-MethaneAbatement-US'!$N:$N,"&gt;="&amp;$A52,'IEA-MethaneAbatement-US'!$L:$L,$C$1))+(VLOOKUP($D$1,'Multipliers and Adjustments'!$A$70:$I$86,TRUNC(COLUMN(O$2)/5)+2,FALSE)*SUMIFS('IEA-MethaneAbatement-US'!$M:$M,'IEA-MethaneAbatement-US'!$N:$N,"&lt;"&amp;$B52,'IEA-MethaneAbatement-US'!$N:$N,"&gt;="&amp;$A52,'IEA-MethaneAbatement-US'!$L:$L,$D$1)))*'State Downscaling Multipliers'!$B$7*(1+'EPA to IEA Scaling'!S$10)</f>
        <v>0</v>
      </c>
      <c r="P52" s="2">
        <f>((VLOOKUP($B$1,'Multipliers and Adjustments'!$A$70:$I$86,TRUNC(COLUMN(P$2)/5)+2,FALSE)*SUMIFS('IEA-MethaneAbatement-US'!$M:$M,'IEA-MethaneAbatement-US'!$N:$N,"&lt;"&amp;$B52,'IEA-MethaneAbatement-US'!$N:$N,"&gt;="&amp;$A52,'IEA-MethaneAbatement-US'!$L:$L,$B$1))+(VLOOKUP($C$1,'Multipliers and Adjustments'!$A$70:$I$86,TRUNC(COLUMN(P$2)/5)+2,FALSE)*SUMIFS('IEA-MethaneAbatement-US'!$M:$M,'IEA-MethaneAbatement-US'!$N:$N,"&lt;"&amp;$B52,'IEA-MethaneAbatement-US'!$N:$N,"&gt;="&amp;$A52,'IEA-MethaneAbatement-US'!$L:$L,$C$1))+(VLOOKUP($D$1,'Multipliers and Adjustments'!$A$70:$I$86,TRUNC(COLUMN(P$2)/5)+2,FALSE)*SUMIFS('IEA-MethaneAbatement-US'!$M:$M,'IEA-MethaneAbatement-US'!$N:$N,"&lt;"&amp;$B52,'IEA-MethaneAbatement-US'!$N:$N,"&gt;="&amp;$A52,'IEA-MethaneAbatement-US'!$L:$L,$D$1)))*'State Downscaling Multipliers'!$B$7*(1+'EPA to IEA Scaling'!T$10)</f>
        <v>0</v>
      </c>
      <c r="Q52" s="2">
        <f>((VLOOKUP($B$1,'Multipliers and Adjustments'!$A$70:$I$86,TRUNC(COLUMN(Q$2)/5)+2,FALSE)*SUMIFS('IEA-MethaneAbatement-US'!$M:$M,'IEA-MethaneAbatement-US'!$N:$N,"&lt;"&amp;$B52,'IEA-MethaneAbatement-US'!$N:$N,"&gt;="&amp;$A52,'IEA-MethaneAbatement-US'!$L:$L,$B$1))+(VLOOKUP($C$1,'Multipliers and Adjustments'!$A$70:$I$86,TRUNC(COLUMN(Q$2)/5)+2,FALSE)*SUMIFS('IEA-MethaneAbatement-US'!$M:$M,'IEA-MethaneAbatement-US'!$N:$N,"&lt;"&amp;$B52,'IEA-MethaneAbatement-US'!$N:$N,"&gt;="&amp;$A52,'IEA-MethaneAbatement-US'!$L:$L,$C$1))+(VLOOKUP($D$1,'Multipliers and Adjustments'!$A$70:$I$86,TRUNC(COLUMN(Q$2)/5)+2,FALSE)*SUMIFS('IEA-MethaneAbatement-US'!$M:$M,'IEA-MethaneAbatement-US'!$N:$N,"&lt;"&amp;$B52,'IEA-MethaneAbatement-US'!$N:$N,"&gt;="&amp;$A52,'IEA-MethaneAbatement-US'!$L:$L,$D$1)))*'State Downscaling Multipliers'!$B$7*(1+'EPA to IEA Scaling'!U$10)</f>
        <v>0</v>
      </c>
      <c r="R52" s="105">
        <f>((VLOOKUP($B$1,'Multipliers and Adjustments'!$A$70:$I$86,TRUNC(COLUMN(R$2)/5)+2,FALSE)*SUMIFS('IEA-MethaneAbatement-US'!$M:$M,'IEA-MethaneAbatement-US'!$N:$N,"&lt;"&amp;$B52,'IEA-MethaneAbatement-US'!$N:$N,"&gt;="&amp;$A52,'IEA-MethaneAbatement-US'!$L:$L,$B$1))+(VLOOKUP($C$1,'Multipliers and Adjustments'!$A$70:$I$86,TRUNC(COLUMN(R$2)/5)+2,FALSE)*SUMIFS('IEA-MethaneAbatement-US'!$M:$M,'IEA-MethaneAbatement-US'!$N:$N,"&lt;"&amp;$B52,'IEA-MethaneAbatement-US'!$N:$N,"&gt;="&amp;$A52,'IEA-MethaneAbatement-US'!$L:$L,$C$1))+(VLOOKUP($D$1,'Multipliers and Adjustments'!$A$70:$I$86,TRUNC(COLUMN(R$2)/5)+2,FALSE)*SUMIFS('IEA-MethaneAbatement-US'!$M:$M,'IEA-MethaneAbatement-US'!$N:$N,"&lt;"&amp;$B52,'IEA-MethaneAbatement-US'!$N:$N,"&gt;="&amp;$A52,'IEA-MethaneAbatement-US'!$L:$L,$D$1)))*'State Downscaling Multipliers'!$B$7*(1+'EPA to IEA Scaling'!V$10)</f>
        <v>0</v>
      </c>
      <c r="S52" s="2">
        <f>((VLOOKUP($B$1,'Multipliers and Adjustments'!$A$70:$I$86,TRUNC(COLUMN(S$2)/5)+2,FALSE)*SUMIFS('IEA-MethaneAbatement-US'!$M:$M,'IEA-MethaneAbatement-US'!$N:$N,"&lt;"&amp;$B52,'IEA-MethaneAbatement-US'!$N:$N,"&gt;="&amp;$A52,'IEA-MethaneAbatement-US'!$L:$L,$B$1))+(VLOOKUP($C$1,'Multipliers and Adjustments'!$A$70:$I$86,TRUNC(COLUMN(S$2)/5)+2,FALSE)*SUMIFS('IEA-MethaneAbatement-US'!$M:$M,'IEA-MethaneAbatement-US'!$N:$N,"&lt;"&amp;$B52,'IEA-MethaneAbatement-US'!$N:$N,"&gt;="&amp;$A52,'IEA-MethaneAbatement-US'!$L:$L,$C$1))+(VLOOKUP($D$1,'Multipliers and Adjustments'!$A$70:$I$86,TRUNC(COLUMN(S$2)/5)+2,FALSE)*SUMIFS('IEA-MethaneAbatement-US'!$M:$M,'IEA-MethaneAbatement-US'!$N:$N,"&lt;"&amp;$B52,'IEA-MethaneAbatement-US'!$N:$N,"&gt;="&amp;$A52,'IEA-MethaneAbatement-US'!$L:$L,$D$1)))*'State Downscaling Multipliers'!$B$7*(1+'EPA to IEA Scaling'!W$10)</f>
        <v>0</v>
      </c>
      <c r="T52" s="2">
        <f>((VLOOKUP($B$1,'Multipliers and Adjustments'!$A$70:$I$86,TRUNC(COLUMN(T$2)/5)+2,FALSE)*SUMIFS('IEA-MethaneAbatement-US'!$M:$M,'IEA-MethaneAbatement-US'!$N:$N,"&lt;"&amp;$B52,'IEA-MethaneAbatement-US'!$N:$N,"&gt;="&amp;$A52,'IEA-MethaneAbatement-US'!$L:$L,$B$1))+(VLOOKUP($C$1,'Multipliers and Adjustments'!$A$70:$I$86,TRUNC(COLUMN(T$2)/5)+2,FALSE)*SUMIFS('IEA-MethaneAbatement-US'!$M:$M,'IEA-MethaneAbatement-US'!$N:$N,"&lt;"&amp;$B52,'IEA-MethaneAbatement-US'!$N:$N,"&gt;="&amp;$A52,'IEA-MethaneAbatement-US'!$L:$L,$C$1))+(VLOOKUP($D$1,'Multipliers and Adjustments'!$A$70:$I$86,TRUNC(COLUMN(T$2)/5)+2,FALSE)*SUMIFS('IEA-MethaneAbatement-US'!$M:$M,'IEA-MethaneAbatement-US'!$N:$N,"&lt;"&amp;$B52,'IEA-MethaneAbatement-US'!$N:$N,"&gt;="&amp;$A52,'IEA-MethaneAbatement-US'!$L:$L,$D$1)))*'State Downscaling Multipliers'!$B$7*(1+'EPA to IEA Scaling'!X$10)</f>
        <v>0</v>
      </c>
      <c r="U52" s="2">
        <f>((VLOOKUP($B$1,'Multipliers and Adjustments'!$A$70:$I$86,TRUNC(COLUMN(U$2)/5)+2,FALSE)*SUMIFS('IEA-MethaneAbatement-US'!$M:$M,'IEA-MethaneAbatement-US'!$N:$N,"&lt;"&amp;$B52,'IEA-MethaneAbatement-US'!$N:$N,"&gt;="&amp;$A52,'IEA-MethaneAbatement-US'!$L:$L,$B$1))+(VLOOKUP($C$1,'Multipliers and Adjustments'!$A$70:$I$86,TRUNC(COLUMN(U$2)/5)+2,FALSE)*SUMIFS('IEA-MethaneAbatement-US'!$M:$M,'IEA-MethaneAbatement-US'!$N:$N,"&lt;"&amp;$B52,'IEA-MethaneAbatement-US'!$N:$N,"&gt;="&amp;$A52,'IEA-MethaneAbatement-US'!$L:$L,$C$1))+(VLOOKUP($D$1,'Multipliers and Adjustments'!$A$70:$I$86,TRUNC(COLUMN(U$2)/5)+2,FALSE)*SUMIFS('IEA-MethaneAbatement-US'!$M:$M,'IEA-MethaneAbatement-US'!$N:$N,"&lt;"&amp;$B52,'IEA-MethaneAbatement-US'!$N:$N,"&gt;="&amp;$A52,'IEA-MethaneAbatement-US'!$L:$L,$D$1)))*'State Downscaling Multipliers'!$B$7*(1+'EPA to IEA Scaling'!Y$10)</f>
        <v>0</v>
      </c>
      <c r="V52" s="2">
        <f>((VLOOKUP($B$1,'Multipliers and Adjustments'!$A$70:$I$86,TRUNC(COLUMN(V$2)/5)+2,FALSE)*SUMIFS('IEA-MethaneAbatement-US'!$M:$M,'IEA-MethaneAbatement-US'!$N:$N,"&lt;"&amp;$B52,'IEA-MethaneAbatement-US'!$N:$N,"&gt;="&amp;$A52,'IEA-MethaneAbatement-US'!$L:$L,$B$1))+(VLOOKUP($C$1,'Multipliers and Adjustments'!$A$70:$I$86,TRUNC(COLUMN(V$2)/5)+2,FALSE)*SUMIFS('IEA-MethaneAbatement-US'!$M:$M,'IEA-MethaneAbatement-US'!$N:$N,"&lt;"&amp;$B52,'IEA-MethaneAbatement-US'!$N:$N,"&gt;="&amp;$A52,'IEA-MethaneAbatement-US'!$L:$L,$C$1))+(VLOOKUP($D$1,'Multipliers and Adjustments'!$A$70:$I$86,TRUNC(COLUMN(V$2)/5)+2,FALSE)*SUMIFS('IEA-MethaneAbatement-US'!$M:$M,'IEA-MethaneAbatement-US'!$N:$N,"&lt;"&amp;$B52,'IEA-MethaneAbatement-US'!$N:$N,"&gt;="&amp;$A52,'IEA-MethaneAbatement-US'!$L:$L,$D$1)))*'State Downscaling Multipliers'!$B$7*(1+'EPA to IEA Scaling'!Z$10)</f>
        <v>0</v>
      </c>
      <c r="W52" s="105">
        <f>((VLOOKUP($B$1,'Multipliers and Adjustments'!$A$70:$I$86,TRUNC(COLUMN(W$2)/5)+2,FALSE)*SUMIFS('IEA-MethaneAbatement-US'!$M:$M,'IEA-MethaneAbatement-US'!$N:$N,"&lt;"&amp;$B52,'IEA-MethaneAbatement-US'!$N:$N,"&gt;="&amp;$A52,'IEA-MethaneAbatement-US'!$L:$L,$B$1))+(VLOOKUP($C$1,'Multipliers and Adjustments'!$A$70:$I$86,TRUNC(COLUMN(W$2)/5)+2,FALSE)*SUMIFS('IEA-MethaneAbatement-US'!$M:$M,'IEA-MethaneAbatement-US'!$N:$N,"&lt;"&amp;$B52,'IEA-MethaneAbatement-US'!$N:$N,"&gt;="&amp;$A52,'IEA-MethaneAbatement-US'!$L:$L,$C$1))+(VLOOKUP($D$1,'Multipliers and Adjustments'!$A$70:$I$86,TRUNC(COLUMN(W$2)/5)+2,FALSE)*SUMIFS('IEA-MethaneAbatement-US'!$M:$M,'IEA-MethaneAbatement-US'!$N:$N,"&lt;"&amp;$B52,'IEA-MethaneAbatement-US'!$N:$N,"&gt;="&amp;$A52,'IEA-MethaneAbatement-US'!$L:$L,$D$1)))*'State Downscaling Multipliers'!$B$7*(1+'EPA to IEA Scaling'!AA$10)</f>
        <v>0</v>
      </c>
      <c r="X52" s="2">
        <f>((VLOOKUP($B$1,'Multipliers and Adjustments'!$A$70:$I$86,TRUNC(COLUMN(X$2)/5)+2,FALSE)*SUMIFS('IEA-MethaneAbatement-US'!$M:$M,'IEA-MethaneAbatement-US'!$N:$N,"&lt;"&amp;$B52,'IEA-MethaneAbatement-US'!$N:$N,"&gt;="&amp;$A52,'IEA-MethaneAbatement-US'!$L:$L,$B$1))+(VLOOKUP($C$1,'Multipliers and Adjustments'!$A$70:$I$86,TRUNC(COLUMN(X$2)/5)+2,FALSE)*SUMIFS('IEA-MethaneAbatement-US'!$M:$M,'IEA-MethaneAbatement-US'!$N:$N,"&lt;"&amp;$B52,'IEA-MethaneAbatement-US'!$N:$N,"&gt;="&amp;$A52,'IEA-MethaneAbatement-US'!$L:$L,$C$1))+(VLOOKUP($D$1,'Multipliers and Adjustments'!$A$70:$I$86,TRUNC(COLUMN(X$2)/5)+2,FALSE)*SUMIFS('IEA-MethaneAbatement-US'!$M:$M,'IEA-MethaneAbatement-US'!$N:$N,"&lt;"&amp;$B52,'IEA-MethaneAbatement-US'!$N:$N,"&gt;="&amp;$A52,'IEA-MethaneAbatement-US'!$L:$L,$D$1)))*'State Downscaling Multipliers'!$B$7*(1+'EPA to IEA Scaling'!AB$10)</f>
        <v>0</v>
      </c>
      <c r="Y52" s="2">
        <f>((VLOOKUP($B$1,'Multipliers and Adjustments'!$A$70:$I$86,TRUNC(COLUMN(Y$2)/5)+2,FALSE)*SUMIFS('IEA-MethaneAbatement-US'!$M:$M,'IEA-MethaneAbatement-US'!$N:$N,"&lt;"&amp;$B52,'IEA-MethaneAbatement-US'!$N:$N,"&gt;="&amp;$A52,'IEA-MethaneAbatement-US'!$L:$L,$B$1))+(VLOOKUP($C$1,'Multipliers and Adjustments'!$A$70:$I$86,TRUNC(COLUMN(Y$2)/5)+2,FALSE)*SUMIFS('IEA-MethaneAbatement-US'!$M:$M,'IEA-MethaneAbatement-US'!$N:$N,"&lt;"&amp;$B52,'IEA-MethaneAbatement-US'!$N:$N,"&gt;="&amp;$A52,'IEA-MethaneAbatement-US'!$L:$L,$C$1))+(VLOOKUP($D$1,'Multipliers and Adjustments'!$A$70:$I$86,TRUNC(COLUMN(Y$2)/5)+2,FALSE)*SUMIFS('IEA-MethaneAbatement-US'!$M:$M,'IEA-MethaneAbatement-US'!$N:$N,"&lt;"&amp;$B52,'IEA-MethaneAbatement-US'!$N:$N,"&gt;="&amp;$A52,'IEA-MethaneAbatement-US'!$L:$L,$D$1)))*'State Downscaling Multipliers'!$B$7*(1+'EPA to IEA Scaling'!AC$10)</f>
        <v>0</v>
      </c>
      <c r="Z52" s="2">
        <f>((VLOOKUP($B$1,'Multipliers and Adjustments'!$A$70:$I$86,TRUNC(COLUMN(Z$2)/5)+2,FALSE)*SUMIFS('IEA-MethaneAbatement-US'!$M:$M,'IEA-MethaneAbatement-US'!$N:$N,"&lt;"&amp;$B52,'IEA-MethaneAbatement-US'!$N:$N,"&gt;="&amp;$A52,'IEA-MethaneAbatement-US'!$L:$L,$B$1))+(VLOOKUP($C$1,'Multipliers and Adjustments'!$A$70:$I$86,TRUNC(COLUMN(Z$2)/5)+2,FALSE)*SUMIFS('IEA-MethaneAbatement-US'!$M:$M,'IEA-MethaneAbatement-US'!$N:$N,"&lt;"&amp;$B52,'IEA-MethaneAbatement-US'!$N:$N,"&gt;="&amp;$A52,'IEA-MethaneAbatement-US'!$L:$L,$C$1))+(VLOOKUP($D$1,'Multipliers and Adjustments'!$A$70:$I$86,TRUNC(COLUMN(Z$2)/5)+2,FALSE)*SUMIFS('IEA-MethaneAbatement-US'!$M:$M,'IEA-MethaneAbatement-US'!$N:$N,"&lt;"&amp;$B52,'IEA-MethaneAbatement-US'!$N:$N,"&gt;="&amp;$A52,'IEA-MethaneAbatement-US'!$L:$L,$D$1)))*'State Downscaling Multipliers'!$B$7*(1+'EPA to IEA Scaling'!AD$10)</f>
        <v>0</v>
      </c>
      <c r="AA52" s="2">
        <f>((VLOOKUP($B$1,'Multipliers and Adjustments'!$A$70:$I$86,TRUNC(COLUMN(AA$2)/5)+2,FALSE)*SUMIFS('IEA-MethaneAbatement-US'!$M:$M,'IEA-MethaneAbatement-US'!$N:$N,"&lt;"&amp;$B52,'IEA-MethaneAbatement-US'!$N:$N,"&gt;="&amp;$A52,'IEA-MethaneAbatement-US'!$L:$L,$B$1))+(VLOOKUP($C$1,'Multipliers and Adjustments'!$A$70:$I$86,TRUNC(COLUMN(AA$2)/5)+2,FALSE)*SUMIFS('IEA-MethaneAbatement-US'!$M:$M,'IEA-MethaneAbatement-US'!$N:$N,"&lt;"&amp;$B52,'IEA-MethaneAbatement-US'!$N:$N,"&gt;="&amp;$A52,'IEA-MethaneAbatement-US'!$L:$L,$C$1))+(VLOOKUP($D$1,'Multipliers and Adjustments'!$A$70:$I$86,TRUNC(COLUMN(AA$2)/5)+2,FALSE)*SUMIFS('IEA-MethaneAbatement-US'!$M:$M,'IEA-MethaneAbatement-US'!$N:$N,"&lt;"&amp;$B52,'IEA-MethaneAbatement-US'!$N:$N,"&gt;="&amp;$A52,'IEA-MethaneAbatement-US'!$L:$L,$D$1)))*'State Downscaling Multipliers'!$B$7*(1+'EPA to IEA Scaling'!AE$10)</f>
        <v>0</v>
      </c>
      <c r="AB52" s="105">
        <f>((VLOOKUP($B$1,'Multipliers and Adjustments'!$A$70:$I$86,TRUNC(COLUMN(AB$2)/5)+2,FALSE)*SUMIFS('IEA-MethaneAbatement-US'!$M:$M,'IEA-MethaneAbatement-US'!$N:$N,"&lt;"&amp;$B52,'IEA-MethaneAbatement-US'!$N:$N,"&gt;="&amp;$A52,'IEA-MethaneAbatement-US'!$L:$L,$B$1))+(VLOOKUP($C$1,'Multipliers and Adjustments'!$A$70:$I$86,TRUNC(COLUMN(AB$2)/5)+2,FALSE)*SUMIFS('IEA-MethaneAbatement-US'!$M:$M,'IEA-MethaneAbatement-US'!$N:$N,"&lt;"&amp;$B52,'IEA-MethaneAbatement-US'!$N:$N,"&gt;="&amp;$A52,'IEA-MethaneAbatement-US'!$L:$L,$C$1))+(VLOOKUP($D$1,'Multipliers and Adjustments'!$A$70:$I$86,TRUNC(COLUMN(AB$2)/5)+2,FALSE)*SUMIFS('IEA-MethaneAbatement-US'!$M:$M,'IEA-MethaneAbatement-US'!$N:$N,"&lt;"&amp;$B52,'IEA-MethaneAbatement-US'!$N:$N,"&gt;="&amp;$A52,'IEA-MethaneAbatement-US'!$L:$L,$D$1)))*'State Downscaling Multipliers'!$B$7*(1+'EPA to IEA Scaling'!AF$10)</f>
        <v>0</v>
      </c>
      <c r="AC52" s="2">
        <f>((VLOOKUP($B$1,'Multipliers and Adjustments'!$A$70:$I$86,TRUNC(COLUMN(AC$2)/5)+2,FALSE)*SUMIFS('IEA-MethaneAbatement-US'!$M:$M,'IEA-MethaneAbatement-US'!$N:$N,"&lt;"&amp;$B52,'IEA-MethaneAbatement-US'!$N:$N,"&gt;="&amp;$A52,'IEA-MethaneAbatement-US'!$L:$L,$B$1))+(VLOOKUP($C$1,'Multipliers and Adjustments'!$A$70:$I$86,TRUNC(COLUMN(AC$2)/5)+2,FALSE)*SUMIFS('IEA-MethaneAbatement-US'!$M:$M,'IEA-MethaneAbatement-US'!$N:$N,"&lt;"&amp;$B52,'IEA-MethaneAbatement-US'!$N:$N,"&gt;="&amp;$A52,'IEA-MethaneAbatement-US'!$L:$L,$C$1))+(VLOOKUP($D$1,'Multipliers and Adjustments'!$A$70:$I$86,TRUNC(COLUMN(AC$2)/5)+2,FALSE)*SUMIFS('IEA-MethaneAbatement-US'!$M:$M,'IEA-MethaneAbatement-US'!$N:$N,"&lt;"&amp;$B52,'IEA-MethaneAbatement-US'!$N:$N,"&gt;="&amp;$A52,'IEA-MethaneAbatement-US'!$L:$L,$D$1)))*'State Downscaling Multipliers'!$B$7*(1+'EPA to IEA Scaling'!AG$10)</f>
        <v>0</v>
      </c>
      <c r="AD52" s="2">
        <f>((VLOOKUP($B$1,'Multipliers and Adjustments'!$A$70:$I$86,TRUNC(COLUMN(AD$2)/5)+2,FALSE)*SUMIFS('IEA-MethaneAbatement-US'!$M:$M,'IEA-MethaneAbatement-US'!$N:$N,"&lt;"&amp;$B52,'IEA-MethaneAbatement-US'!$N:$N,"&gt;="&amp;$A52,'IEA-MethaneAbatement-US'!$L:$L,$B$1))+(VLOOKUP($C$1,'Multipliers and Adjustments'!$A$70:$I$86,TRUNC(COLUMN(AD$2)/5)+2,FALSE)*SUMIFS('IEA-MethaneAbatement-US'!$M:$M,'IEA-MethaneAbatement-US'!$N:$N,"&lt;"&amp;$B52,'IEA-MethaneAbatement-US'!$N:$N,"&gt;="&amp;$A52,'IEA-MethaneAbatement-US'!$L:$L,$C$1))+(VLOOKUP($D$1,'Multipliers and Adjustments'!$A$70:$I$86,TRUNC(COLUMN(AD$2)/5)+2,FALSE)*SUMIFS('IEA-MethaneAbatement-US'!$M:$M,'IEA-MethaneAbatement-US'!$N:$N,"&lt;"&amp;$B52,'IEA-MethaneAbatement-US'!$N:$N,"&gt;="&amp;$A52,'IEA-MethaneAbatement-US'!$L:$L,$D$1)))*'State Downscaling Multipliers'!$B$7*(1+'EPA to IEA Scaling'!AH$10)</f>
        <v>0</v>
      </c>
      <c r="AE52" s="2">
        <f>((VLOOKUP($B$1,'Multipliers and Adjustments'!$A$70:$I$86,TRUNC(COLUMN(AE$2)/5)+2,FALSE)*SUMIFS('IEA-MethaneAbatement-US'!$M:$M,'IEA-MethaneAbatement-US'!$N:$N,"&lt;"&amp;$B52,'IEA-MethaneAbatement-US'!$N:$N,"&gt;="&amp;$A52,'IEA-MethaneAbatement-US'!$L:$L,$B$1))+(VLOOKUP($C$1,'Multipliers and Adjustments'!$A$70:$I$86,TRUNC(COLUMN(AE$2)/5)+2,FALSE)*SUMIFS('IEA-MethaneAbatement-US'!$M:$M,'IEA-MethaneAbatement-US'!$N:$N,"&lt;"&amp;$B52,'IEA-MethaneAbatement-US'!$N:$N,"&gt;="&amp;$A52,'IEA-MethaneAbatement-US'!$L:$L,$C$1))+(VLOOKUP($D$1,'Multipliers and Adjustments'!$A$70:$I$86,TRUNC(COLUMN(AE$2)/5)+2,FALSE)*SUMIFS('IEA-MethaneAbatement-US'!$M:$M,'IEA-MethaneAbatement-US'!$N:$N,"&lt;"&amp;$B52,'IEA-MethaneAbatement-US'!$N:$N,"&gt;="&amp;$A52,'IEA-MethaneAbatement-US'!$L:$L,$D$1)))*'State Downscaling Multipliers'!$B$7*(1+'EPA to IEA Scaling'!AI$10)</f>
        <v>0</v>
      </c>
      <c r="AF52" s="2">
        <f>((VLOOKUP($B$1,'Multipliers and Adjustments'!$A$70:$I$86,TRUNC(COLUMN(AF$2)/5)+2,FALSE)*SUMIFS('IEA-MethaneAbatement-US'!$M:$M,'IEA-MethaneAbatement-US'!$N:$N,"&lt;"&amp;$B52,'IEA-MethaneAbatement-US'!$N:$N,"&gt;="&amp;$A52,'IEA-MethaneAbatement-US'!$L:$L,$B$1))+(VLOOKUP($C$1,'Multipliers and Adjustments'!$A$70:$I$86,TRUNC(COLUMN(AF$2)/5)+2,FALSE)*SUMIFS('IEA-MethaneAbatement-US'!$M:$M,'IEA-MethaneAbatement-US'!$N:$N,"&lt;"&amp;$B52,'IEA-MethaneAbatement-US'!$N:$N,"&gt;="&amp;$A52,'IEA-MethaneAbatement-US'!$L:$L,$C$1))+(VLOOKUP($D$1,'Multipliers and Adjustments'!$A$70:$I$86,TRUNC(COLUMN(AF$2)/5)+2,FALSE)*SUMIFS('IEA-MethaneAbatement-US'!$M:$M,'IEA-MethaneAbatement-US'!$N:$N,"&lt;"&amp;$B52,'IEA-MethaneAbatement-US'!$N:$N,"&gt;="&amp;$A52,'IEA-MethaneAbatement-US'!$L:$L,$D$1)))*'State Downscaling Multipliers'!$B$7*(1+'EPA to IEA Scaling'!AJ$10)</f>
        <v>0</v>
      </c>
      <c r="AG52" s="105">
        <f>((VLOOKUP($B$1,'Multipliers and Adjustments'!$A$70:$I$86,TRUNC(COLUMN(AG$2)/5)+2,FALSE)*SUMIFS('IEA-MethaneAbatement-US'!$M:$M,'IEA-MethaneAbatement-US'!$N:$N,"&lt;"&amp;$B52,'IEA-MethaneAbatement-US'!$N:$N,"&gt;="&amp;$A52,'IEA-MethaneAbatement-US'!$L:$L,$B$1))+(VLOOKUP($C$1,'Multipliers and Adjustments'!$A$70:$I$86,TRUNC(COLUMN(AG$2)/5)+2,FALSE)*SUMIFS('IEA-MethaneAbatement-US'!$M:$M,'IEA-MethaneAbatement-US'!$N:$N,"&lt;"&amp;$B52,'IEA-MethaneAbatement-US'!$N:$N,"&gt;="&amp;$A52,'IEA-MethaneAbatement-US'!$L:$L,$C$1))+(VLOOKUP($D$1,'Multipliers and Adjustments'!$A$70:$I$86,TRUNC(COLUMN(AG$2)/5)+2,FALSE)*SUMIFS('IEA-MethaneAbatement-US'!$M:$M,'IEA-MethaneAbatement-US'!$N:$N,"&lt;"&amp;$B52,'IEA-MethaneAbatement-US'!$N:$N,"&gt;="&amp;$A52,'IEA-MethaneAbatement-US'!$L:$L,$D$1)))*'State Downscaling Multipliers'!$B$7*(1+'EPA to IEA Scaling'!AK$10)</f>
        <v>0</v>
      </c>
      <c r="AH52" s="2">
        <f>((VLOOKUP($B$1,'Multipliers and Adjustments'!$A$70:$I$86,TRUNC(COLUMN(AH$2)/5)+2,FALSE)*SUMIFS('IEA-MethaneAbatement-US'!$M:$M,'IEA-MethaneAbatement-US'!$N:$N,"&lt;"&amp;$B52,'IEA-MethaneAbatement-US'!$N:$N,"&gt;="&amp;$A52,'IEA-MethaneAbatement-US'!$L:$L,$B$1))+(VLOOKUP($C$1,'Multipliers and Adjustments'!$A$70:$I$86,TRUNC(COLUMN(AH$2)/5)+2,FALSE)*SUMIFS('IEA-MethaneAbatement-US'!$M:$M,'IEA-MethaneAbatement-US'!$N:$N,"&lt;"&amp;$B52,'IEA-MethaneAbatement-US'!$N:$N,"&gt;="&amp;$A52,'IEA-MethaneAbatement-US'!$L:$L,$C$1))+(VLOOKUP($D$1,'Multipliers and Adjustments'!$A$70:$I$86,TRUNC(COLUMN(AH$2)/5)+2,FALSE)*SUMIFS('IEA-MethaneAbatement-US'!$M:$M,'IEA-MethaneAbatement-US'!$N:$N,"&lt;"&amp;$B52,'IEA-MethaneAbatement-US'!$N:$N,"&gt;="&amp;$A52,'IEA-MethaneAbatement-US'!$L:$L,$D$1)))*'State Downscaling Multipliers'!$B$7*(1+'EPA to IEA Scaling'!AL$10)</f>
        <v>0</v>
      </c>
      <c r="AI52" s="2">
        <f>((VLOOKUP($B$1,'Multipliers and Adjustments'!$A$70:$I$86,TRUNC(COLUMN(AI$2)/5)+2,FALSE)*SUMIFS('IEA-MethaneAbatement-US'!$M:$M,'IEA-MethaneAbatement-US'!$N:$N,"&lt;"&amp;$B52,'IEA-MethaneAbatement-US'!$N:$N,"&gt;="&amp;$A52,'IEA-MethaneAbatement-US'!$L:$L,$B$1))+(VLOOKUP($C$1,'Multipliers and Adjustments'!$A$70:$I$86,TRUNC(COLUMN(AI$2)/5)+2,FALSE)*SUMIFS('IEA-MethaneAbatement-US'!$M:$M,'IEA-MethaneAbatement-US'!$N:$N,"&lt;"&amp;$B52,'IEA-MethaneAbatement-US'!$N:$N,"&gt;="&amp;$A52,'IEA-MethaneAbatement-US'!$L:$L,$C$1))+(VLOOKUP($D$1,'Multipliers and Adjustments'!$A$70:$I$86,TRUNC(COLUMN(AI$2)/5)+2,FALSE)*SUMIFS('IEA-MethaneAbatement-US'!$M:$M,'IEA-MethaneAbatement-US'!$N:$N,"&lt;"&amp;$B52,'IEA-MethaneAbatement-US'!$N:$N,"&gt;="&amp;$A52,'IEA-MethaneAbatement-US'!$L:$L,$D$1)))*'State Downscaling Multipliers'!$B$7*(1+'EPA to IEA Scaling'!AM$10)</f>
        <v>0</v>
      </c>
      <c r="AJ52" s="2">
        <f>((VLOOKUP($B$1,'Multipliers and Adjustments'!$A$70:$I$86,TRUNC(COLUMN(AJ$2)/5)+2,FALSE)*SUMIFS('IEA-MethaneAbatement-US'!$M:$M,'IEA-MethaneAbatement-US'!$N:$N,"&lt;"&amp;$B52,'IEA-MethaneAbatement-US'!$N:$N,"&gt;="&amp;$A52,'IEA-MethaneAbatement-US'!$L:$L,$B$1))+(VLOOKUP($C$1,'Multipliers and Adjustments'!$A$70:$I$86,TRUNC(COLUMN(AJ$2)/5)+2,FALSE)*SUMIFS('IEA-MethaneAbatement-US'!$M:$M,'IEA-MethaneAbatement-US'!$N:$N,"&lt;"&amp;$B52,'IEA-MethaneAbatement-US'!$N:$N,"&gt;="&amp;$A52,'IEA-MethaneAbatement-US'!$L:$L,$C$1))+(VLOOKUP($D$1,'Multipliers and Adjustments'!$A$70:$I$86,TRUNC(COLUMN(AJ$2)/5)+2,FALSE)*SUMIFS('IEA-MethaneAbatement-US'!$M:$M,'IEA-MethaneAbatement-US'!$N:$N,"&lt;"&amp;$B52,'IEA-MethaneAbatement-US'!$N:$N,"&gt;="&amp;$A52,'IEA-MethaneAbatement-US'!$L:$L,$D$1)))*'State Downscaling Multipliers'!$B$7*(1+'EPA to IEA Scaling'!AN$10)</f>
        <v>0</v>
      </c>
      <c r="AK52" s="2">
        <f>((VLOOKUP($B$1,'Multipliers and Adjustments'!$A$70:$I$86,TRUNC(COLUMN(AK$2)/5)+2,FALSE)*SUMIFS('IEA-MethaneAbatement-US'!$M:$M,'IEA-MethaneAbatement-US'!$N:$N,"&lt;"&amp;$B52,'IEA-MethaneAbatement-US'!$N:$N,"&gt;="&amp;$A52,'IEA-MethaneAbatement-US'!$L:$L,$B$1))+(VLOOKUP($C$1,'Multipliers and Adjustments'!$A$70:$I$86,TRUNC(COLUMN(AK$2)/5)+2,FALSE)*SUMIFS('IEA-MethaneAbatement-US'!$M:$M,'IEA-MethaneAbatement-US'!$N:$N,"&lt;"&amp;$B52,'IEA-MethaneAbatement-US'!$N:$N,"&gt;="&amp;$A52,'IEA-MethaneAbatement-US'!$L:$L,$C$1))+(VLOOKUP($D$1,'Multipliers and Adjustments'!$A$70:$I$86,TRUNC(COLUMN(AK$2)/5)+2,FALSE)*SUMIFS('IEA-MethaneAbatement-US'!$M:$M,'IEA-MethaneAbatement-US'!$N:$N,"&lt;"&amp;$B52,'IEA-MethaneAbatement-US'!$N:$N,"&gt;="&amp;$A52,'IEA-MethaneAbatement-US'!$L:$L,$D$1)))*'State Downscaling Multipliers'!$B$7*(1+'EPA to IEA Scaling'!AO$10)</f>
        <v>0</v>
      </c>
      <c r="AL52" s="105">
        <f>((VLOOKUP($B$1,'Multipliers and Adjustments'!$A$70:$I$86,TRUNC(COLUMN(AL$2)/5)+2,FALSE)*SUMIFS('IEA-MethaneAbatement-US'!$M:$M,'IEA-MethaneAbatement-US'!$N:$N,"&lt;"&amp;$B52,'IEA-MethaneAbatement-US'!$N:$N,"&gt;="&amp;$A52,'IEA-MethaneAbatement-US'!$L:$L,$B$1))+(VLOOKUP($C$1,'Multipliers and Adjustments'!$A$70:$I$86,TRUNC(COLUMN(AL$2)/5)+2,FALSE)*SUMIFS('IEA-MethaneAbatement-US'!$M:$M,'IEA-MethaneAbatement-US'!$N:$N,"&lt;"&amp;$B52,'IEA-MethaneAbatement-US'!$N:$N,"&gt;="&amp;$A52,'IEA-MethaneAbatement-US'!$L:$L,$C$1))+(VLOOKUP($D$1,'Multipliers and Adjustments'!$A$70:$I$86,TRUNC(COLUMN(AL$2)/5)+2,FALSE)*SUMIFS('IEA-MethaneAbatement-US'!$M:$M,'IEA-MethaneAbatement-US'!$N:$N,"&lt;"&amp;$B52,'IEA-MethaneAbatement-US'!$N:$N,"&gt;="&amp;$A52,'IEA-MethaneAbatement-US'!$L:$L,$D$1)))*'State Downscaling Multipliers'!$B$7*(1+'EPA to IEA Scaling'!AP$10)</f>
        <v>0</v>
      </c>
    </row>
    <row r="53" spans="1:38" ht="15.75" customHeight="1" x14ac:dyDescent="0.25">
      <c r="A53" s="49">
        <f t="shared" si="3"/>
        <v>500</v>
      </c>
      <c r="B53" s="49">
        <f t="shared" si="5"/>
        <v>550</v>
      </c>
      <c r="C53" s="105">
        <f>((VLOOKUP($B$1,'Multipliers and Adjustments'!$A$70:$I$86,TRUNC(COLUMN(C$2)/5)+2,FALSE)*SUMIFS('IEA-MethaneAbatement-US'!$M:$M,'IEA-MethaneAbatement-US'!$N:$N,"&lt;"&amp;$B53,'IEA-MethaneAbatement-US'!$N:$N,"&gt;="&amp;$A53,'IEA-MethaneAbatement-US'!$L:$L,$B$1))+(VLOOKUP($C$1,'Multipliers and Adjustments'!$A$70:$I$86,TRUNC(COLUMN(C$2)/5)+2,FALSE)*SUMIFS('IEA-MethaneAbatement-US'!$M:$M,'IEA-MethaneAbatement-US'!$N:$N,"&lt;"&amp;$B53,'IEA-MethaneAbatement-US'!$N:$N,"&gt;="&amp;$A53,'IEA-MethaneAbatement-US'!$L:$L,$C$1))+(VLOOKUP($D$1,'Multipliers and Adjustments'!$A$70:$I$86,TRUNC(COLUMN(C$2)/5)+2,FALSE)*SUMIFS('IEA-MethaneAbatement-US'!$M:$M,'IEA-MethaneAbatement-US'!$N:$N,"&lt;"&amp;$B53,'IEA-MethaneAbatement-US'!$N:$N,"&gt;="&amp;$A53,'IEA-MethaneAbatement-US'!$L:$L,$D$1)))*'State Downscaling Multipliers'!$B$7*(1+'EPA to IEA Scaling'!G$10)</f>
        <v>0</v>
      </c>
      <c r="D53" s="2">
        <f>((VLOOKUP($B$1,'Multipliers and Adjustments'!$A$70:$I$86,TRUNC(COLUMN(D$2)/5)+2,FALSE)*SUMIFS('IEA-MethaneAbatement-US'!$M:$M,'IEA-MethaneAbatement-US'!$N:$N,"&lt;"&amp;$B53,'IEA-MethaneAbatement-US'!$N:$N,"&gt;="&amp;$A53,'IEA-MethaneAbatement-US'!$L:$L,$B$1))+(VLOOKUP($C$1,'Multipliers and Adjustments'!$A$70:$I$86,TRUNC(COLUMN(D$2)/5)+2,FALSE)*SUMIFS('IEA-MethaneAbatement-US'!$M:$M,'IEA-MethaneAbatement-US'!$N:$N,"&lt;"&amp;$B53,'IEA-MethaneAbatement-US'!$N:$N,"&gt;="&amp;$A53,'IEA-MethaneAbatement-US'!$L:$L,$C$1))+(VLOOKUP($D$1,'Multipliers and Adjustments'!$A$70:$I$86,TRUNC(COLUMN(D$2)/5)+2,FALSE)*SUMIFS('IEA-MethaneAbatement-US'!$M:$M,'IEA-MethaneAbatement-US'!$N:$N,"&lt;"&amp;$B53,'IEA-MethaneAbatement-US'!$N:$N,"&gt;="&amp;$A53,'IEA-MethaneAbatement-US'!$L:$L,$D$1)))*'State Downscaling Multipliers'!$B$7*(1+'EPA to IEA Scaling'!H$10)</f>
        <v>0</v>
      </c>
      <c r="E53" s="2">
        <f>((VLOOKUP($B$1,'Multipliers and Adjustments'!$A$70:$I$86,TRUNC(COLUMN(E$2)/5)+2,FALSE)*SUMIFS('IEA-MethaneAbatement-US'!$M:$M,'IEA-MethaneAbatement-US'!$N:$N,"&lt;"&amp;$B53,'IEA-MethaneAbatement-US'!$N:$N,"&gt;="&amp;$A53,'IEA-MethaneAbatement-US'!$L:$L,$B$1))+(VLOOKUP($C$1,'Multipliers and Adjustments'!$A$70:$I$86,TRUNC(COLUMN(E$2)/5)+2,FALSE)*SUMIFS('IEA-MethaneAbatement-US'!$M:$M,'IEA-MethaneAbatement-US'!$N:$N,"&lt;"&amp;$B53,'IEA-MethaneAbatement-US'!$N:$N,"&gt;="&amp;$A53,'IEA-MethaneAbatement-US'!$L:$L,$C$1))+(VLOOKUP($D$1,'Multipliers and Adjustments'!$A$70:$I$86,TRUNC(COLUMN(E$2)/5)+2,FALSE)*SUMIFS('IEA-MethaneAbatement-US'!$M:$M,'IEA-MethaneAbatement-US'!$N:$N,"&lt;"&amp;$B53,'IEA-MethaneAbatement-US'!$N:$N,"&gt;="&amp;$A53,'IEA-MethaneAbatement-US'!$L:$L,$D$1)))*'State Downscaling Multipliers'!$B$7*(1+'EPA to IEA Scaling'!I$10)</f>
        <v>0</v>
      </c>
      <c r="F53" s="2">
        <f>((VLOOKUP($B$1,'Multipliers and Adjustments'!$A$70:$I$86,TRUNC(COLUMN(F$2)/5)+2,FALSE)*SUMIFS('IEA-MethaneAbatement-US'!$M:$M,'IEA-MethaneAbatement-US'!$N:$N,"&lt;"&amp;$B53,'IEA-MethaneAbatement-US'!$N:$N,"&gt;="&amp;$A53,'IEA-MethaneAbatement-US'!$L:$L,$B$1))+(VLOOKUP($C$1,'Multipliers and Adjustments'!$A$70:$I$86,TRUNC(COLUMN(F$2)/5)+2,FALSE)*SUMIFS('IEA-MethaneAbatement-US'!$M:$M,'IEA-MethaneAbatement-US'!$N:$N,"&lt;"&amp;$B53,'IEA-MethaneAbatement-US'!$N:$N,"&gt;="&amp;$A53,'IEA-MethaneAbatement-US'!$L:$L,$C$1))+(VLOOKUP($D$1,'Multipliers and Adjustments'!$A$70:$I$86,TRUNC(COLUMN(F$2)/5)+2,FALSE)*SUMIFS('IEA-MethaneAbatement-US'!$M:$M,'IEA-MethaneAbatement-US'!$N:$N,"&lt;"&amp;$B53,'IEA-MethaneAbatement-US'!$N:$N,"&gt;="&amp;$A53,'IEA-MethaneAbatement-US'!$L:$L,$D$1)))*'State Downscaling Multipliers'!$B$7*(1+'EPA to IEA Scaling'!J$10)</f>
        <v>0</v>
      </c>
      <c r="G53" s="154">
        <f>((VLOOKUP($B$1,'Multipliers and Adjustments'!$A$70:$I$86,TRUNC(COLUMN(G$2)/5)+2,FALSE)*SUMIFS('IEA-MethaneAbatement-US'!$M:$M,'IEA-MethaneAbatement-US'!$N:$N,"&lt;"&amp;$B53,'IEA-MethaneAbatement-US'!$N:$N,"&gt;="&amp;$A53,'IEA-MethaneAbatement-US'!$L:$L,$B$1))+(VLOOKUP($C$1,'Multipliers and Adjustments'!$A$70:$I$86,TRUNC(COLUMN(G$2)/5)+2,FALSE)*SUMIFS('IEA-MethaneAbatement-US'!$M:$M,'IEA-MethaneAbatement-US'!$N:$N,"&lt;"&amp;$B53,'IEA-MethaneAbatement-US'!$N:$N,"&gt;="&amp;$A53,'IEA-MethaneAbatement-US'!$L:$L,$C$1))+(VLOOKUP($D$1,'Multipliers and Adjustments'!$A$70:$I$86,TRUNC(COLUMN(G$2)/5)+2,FALSE)*SUMIFS('IEA-MethaneAbatement-US'!$M:$M,'IEA-MethaneAbatement-US'!$N:$N,"&lt;"&amp;$B53,'IEA-MethaneAbatement-US'!$N:$N,"&gt;="&amp;$A53,'IEA-MethaneAbatement-US'!$L:$L,$D$1)))*'State Downscaling Multipliers'!$B$7*(1+'EPA to IEA Scaling'!K$10)</f>
        <v>0</v>
      </c>
      <c r="H53" s="105">
        <f>((VLOOKUP($B$1,'Multipliers and Adjustments'!$A$70:$I$86,TRUNC(COLUMN(H$2)/5)+2,FALSE)*SUMIFS('IEA-MethaneAbatement-US'!$M:$M,'IEA-MethaneAbatement-US'!$N:$N,"&lt;"&amp;$B53,'IEA-MethaneAbatement-US'!$N:$N,"&gt;="&amp;$A53,'IEA-MethaneAbatement-US'!$L:$L,$B$1))+(VLOOKUP($C$1,'Multipliers and Adjustments'!$A$70:$I$86,TRUNC(COLUMN(H$2)/5)+2,FALSE)*SUMIFS('IEA-MethaneAbatement-US'!$M:$M,'IEA-MethaneAbatement-US'!$N:$N,"&lt;"&amp;$B53,'IEA-MethaneAbatement-US'!$N:$N,"&gt;="&amp;$A53,'IEA-MethaneAbatement-US'!$L:$L,$C$1))+(VLOOKUP($D$1,'Multipliers and Adjustments'!$A$70:$I$86,TRUNC(COLUMN(H$2)/5)+2,FALSE)*SUMIFS('IEA-MethaneAbatement-US'!$M:$M,'IEA-MethaneAbatement-US'!$N:$N,"&lt;"&amp;$B53,'IEA-MethaneAbatement-US'!$N:$N,"&gt;="&amp;$A53,'IEA-MethaneAbatement-US'!$L:$L,$D$1)))*'State Downscaling Multipliers'!$B$7*(1+'EPA to IEA Scaling'!L$10)</f>
        <v>0</v>
      </c>
      <c r="I53" s="2">
        <f>((VLOOKUP($B$1,'Multipliers and Adjustments'!$A$70:$I$86,TRUNC(COLUMN(I$2)/5)+2,FALSE)*SUMIFS('IEA-MethaneAbatement-US'!$M:$M,'IEA-MethaneAbatement-US'!$N:$N,"&lt;"&amp;$B53,'IEA-MethaneAbatement-US'!$N:$N,"&gt;="&amp;$A53,'IEA-MethaneAbatement-US'!$L:$L,$B$1))+(VLOOKUP($C$1,'Multipliers and Adjustments'!$A$70:$I$86,TRUNC(COLUMN(I$2)/5)+2,FALSE)*SUMIFS('IEA-MethaneAbatement-US'!$M:$M,'IEA-MethaneAbatement-US'!$N:$N,"&lt;"&amp;$B53,'IEA-MethaneAbatement-US'!$N:$N,"&gt;="&amp;$A53,'IEA-MethaneAbatement-US'!$L:$L,$C$1))+(VLOOKUP($D$1,'Multipliers and Adjustments'!$A$70:$I$86,TRUNC(COLUMN(I$2)/5)+2,FALSE)*SUMIFS('IEA-MethaneAbatement-US'!$M:$M,'IEA-MethaneAbatement-US'!$N:$N,"&lt;"&amp;$B53,'IEA-MethaneAbatement-US'!$N:$N,"&gt;="&amp;$A53,'IEA-MethaneAbatement-US'!$L:$L,$D$1)))*'State Downscaling Multipliers'!$B$7*(1+'EPA to IEA Scaling'!M$10)</f>
        <v>0</v>
      </c>
      <c r="J53" s="2">
        <f>((VLOOKUP($B$1,'Multipliers and Adjustments'!$A$70:$I$86,TRUNC(COLUMN(J$2)/5)+2,FALSE)*SUMIFS('IEA-MethaneAbatement-US'!$M:$M,'IEA-MethaneAbatement-US'!$N:$N,"&lt;"&amp;$B53,'IEA-MethaneAbatement-US'!$N:$N,"&gt;="&amp;$A53,'IEA-MethaneAbatement-US'!$L:$L,$B$1))+(VLOOKUP($C$1,'Multipliers and Adjustments'!$A$70:$I$86,TRUNC(COLUMN(J$2)/5)+2,FALSE)*SUMIFS('IEA-MethaneAbatement-US'!$M:$M,'IEA-MethaneAbatement-US'!$N:$N,"&lt;"&amp;$B53,'IEA-MethaneAbatement-US'!$N:$N,"&gt;="&amp;$A53,'IEA-MethaneAbatement-US'!$L:$L,$C$1))+(VLOOKUP($D$1,'Multipliers and Adjustments'!$A$70:$I$86,TRUNC(COLUMN(J$2)/5)+2,FALSE)*SUMIFS('IEA-MethaneAbatement-US'!$M:$M,'IEA-MethaneAbatement-US'!$N:$N,"&lt;"&amp;$B53,'IEA-MethaneAbatement-US'!$N:$N,"&gt;="&amp;$A53,'IEA-MethaneAbatement-US'!$L:$L,$D$1)))*'State Downscaling Multipliers'!$B$7*(1+'EPA to IEA Scaling'!N$10)</f>
        <v>0</v>
      </c>
      <c r="K53" s="2">
        <f>((VLOOKUP($B$1,'Multipliers and Adjustments'!$A$70:$I$86,TRUNC(COLUMN(K$2)/5)+2,FALSE)*SUMIFS('IEA-MethaneAbatement-US'!$M:$M,'IEA-MethaneAbatement-US'!$N:$N,"&lt;"&amp;$B53,'IEA-MethaneAbatement-US'!$N:$N,"&gt;="&amp;$A53,'IEA-MethaneAbatement-US'!$L:$L,$B$1))+(VLOOKUP($C$1,'Multipliers and Adjustments'!$A$70:$I$86,TRUNC(COLUMN(K$2)/5)+2,FALSE)*SUMIFS('IEA-MethaneAbatement-US'!$M:$M,'IEA-MethaneAbatement-US'!$N:$N,"&lt;"&amp;$B53,'IEA-MethaneAbatement-US'!$N:$N,"&gt;="&amp;$A53,'IEA-MethaneAbatement-US'!$L:$L,$C$1))+(VLOOKUP($D$1,'Multipliers and Adjustments'!$A$70:$I$86,TRUNC(COLUMN(K$2)/5)+2,FALSE)*SUMIFS('IEA-MethaneAbatement-US'!$M:$M,'IEA-MethaneAbatement-US'!$N:$N,"&lt;"&amp;$B53,'IEA-MethaneAbatement-US'!$N:$N,"&gt;="&amp;$A53,'IEA-MethaneAbatement-US'!$L:$L,$D$1)))*'State Downscaling Multipliers'!$B$7*(1+'EPA to IEA Scaling'!O$10)</f>
        <v>0</v>
      </c>
      <c r="L53" s="2">
        <f>((VLOOKUP($B$1,'Multipliers and Adjustments'!$A$70:$I$86,TRUNC(COLUMN(L$2)/5)+2,FALSE)*SUMIFS('IEA-MethaneAbatement-US'!$M:$M,'IEA-MethaneAbatement-US'!$N:$N,"&lt;"&amp;$B53,'IEA-MethaneAbatement-US'!$N:$N,"&gt;="&amp;$A53,'IEA-MethaneAbatement-US'!$L:$L,$B$1))+(VLOOKUP($C$1,'Multipliers and Adjustments'!$A$70:$I$86,TRUNC(COLUMN(L$2)/5)+2,FALSE)*SUMIFS('IEA-MethaneAbatement-US'!$M:$M,'IEA-MethaneAbatement-US'!$N:$N,"&lt;"&amp;$B53,'IEA-MethaneAbatement-US'!$N:$N,"&gt;="&amp;$A53,'IEA-MethaneAbatement-US'!$L:$L,$C$1))+(VLOOKUP($D$1,'Multipliers and Adjustments'!$A$70:$I$86,TRUNC(COLUMN(L$2)/5)+2,FALSE)*SUMIFS('IEA-MethaneAbatement-US'!$M:$M,'IEA-MethaneAbatement-US'!$N:$N,"&lt;"&amp;$B53,'IEA-MethaneAbatement-US'!$N:$N,"&gt;="&amp;$A53,'IEA-MethaneAbatement-US'!$L:$L,$D$1)))*'State Downscaling Multipliers'!$B$7*(1+'EPA to IEA Scaling'!P$10)</f>
        <v>0</v>
      </c>
      <c r="M53" s="105">
        <f>((VLOOKUP($B$1,'Multipliers and Adjustments'!$A$70:$I$86,TRUNC(COLUMN(M$2)/5)+2,FALSE)*SUMIFS('IEA-MethaneAbatement-US'!$M:$M,'IEA-MethaneAbatement-US'!$N:$N,"&lt;"&amp;$B53,'IEA-MethaneAbatement-US'!$N:$N,"&gt;="&amp;$A53,'IEA-MethaneAbatement-US'!$L:$L,$B$1))+(VLOOKUP($C$1,'Multipliers and Adjustments'!$A$70:$I$86,TRUNC(COLUMN(M$2)/5)+2,FALSE)*SUMIFS('IEA-MethaneAbatement-US'!$M:$M,'IEA-MethaneAbatement-US'!$N:$N,"&lt;"&amp;$B53,'IEA-MethaneAbatement-US'!$N:$N,"&gt;="&amp;$A53,'IEA-MethaneAbatement-US'!$L:$L,$C$1))+(VLOOKUP($D$1,'Multipliers and Adjustments'!$A$70:$I$86,TRUNC(COLUMN(M$2)/5)+2,FALSE)*SUMIFS('IEA-MethaneAbatement-US'!$M:$M,'IEA-MethaneAbatement-US'!$N:$N,"&lt;"&amp;$B53,'IEA-MethaneAbatement-US'!$N:$N,"&gt;="&amp;$A53,'IEA-MethaneAbatement-US'!$L:$L,$D$1)))*'State Downscaling Multipliers'!$B$7*(1+'EPA to IEA Scaling'!Q$10)</f>
        <v>0</v>
      </c>
      <c r="N53" s="2">
        <f>((VLOOKUP($B$1,'Multipliers and Adjustments'!$A$70:$I$86,TRUNC(COLUMN(N$2)/5)+2,FALSE)*SUMIFS('IEA-MethaneAbatement-US'!$M:$M,'IEA-MethaneAbatement-US'!$N:$N,"&lt;"&amp;$B53,'IEA-MethaneAbatement-US'!$N:$N,"&gt;="&amp;$A53,'IEA-MethaneAbatement-US'!$L:$L,$B$1))+(VLOOKUP($C$1,'Multipliers and Adjustments'!$A$70:$I$86,TRUNC(COLUMN(N$2)/5)+2,FALSE)*SUMIFS('IEA-MethaneAbatement-US'!$M:$M,'IEA-MethaneAbatement-US'!$N:$N,"&lt;"&amp;$B53,'IEA-MethaneAbatement-US'!$N:$N,"&gt;="&amp;$A53,'IEA-MethaneAbatement-US'!$L:$L,$C$1))+(VLOOKUP($D$1,'Multipliers and Adjustments'!$A$70:$I$86,TRUNC(COLUMN(N$2)/5)+2,FALSE)*SUMIFS('IEA-MethaneAbatement-US'!$M:$M,'IEA-MethaneAbatement-US'!$N:$N,"&lt;"&amp;$B53,'IEA-MethaneAbatement-US'!$N:$N,"&gt;="&amp;$A53,'IEA-MethaneAbatement-US'!$L:$L,$D$1)))*'State Downscaling Multipliers'!$B$7*(1+'EPA to IEA Scaling'!R$10)</f>
        <v>0</v>
      </c>
      <c r="O53" s="2">
        <f>((VLOOKUP($B$1,'Multipliers and Adjustments'!$A$70:$I$86,TRUNC(COLUMN(O$2)/5)+2,FALSE)*SUMIFS('IEA-MethaneAbatement-US'!$M:$M,'IEA-MethaneAbatement-US'!$N:$N,"&lt;"&amp;$B53,'IEA-MethaneAbatement-US'!$N:$N,"&gt;="&amp;$A53,'IEA-MethaneAbatement-US'!$L:$L,$B$1))+(VLOOKUP($C$1,'Multipliers and Adjustments'!$A$70:$I$86,TRUNC(COLUMN(O$2)/5)+2,FALSE)*SUMIFS('IEA-MethaneAbatement-US'!$M:$M,'IEA-MethaneAbatement-US'!$N:$N,"&lt;"&amp;$B53,'IEA-MethaneAbatement-US'!$N:$N,"&gt;="&amp;$A53,'IEA-MethaneAbatement-US'!$L:$L,$C$1))+(VLOOKUP($D$1,'Multipliers and Adjustments'!$A$70:$I$86,TRUNC(COLUMN(O$2)/5)+2,FALSE)*SUMIFS('IEA-MethaneAbatement-US'!$M:$M,'IEA-MethaneAbatement-US'!$N:$N,"&lt;"&amp;$B53,'IEA-MethaneAbatement-US'!$N:$N,"&gt;="&amp;$A53,'IEA-MethaneAbatement-US'!$L:$L,$D$1)))*'State Downscaling Multipliers'!$B$7*(1+'EPA to IEA Scaling'!S$10)</f>
        <v>0</v>
      </c>
      <c r="P53" s="2">
        <f>((VLOOKUP($B$1,'Multipliers and Adjustments'!$A$70:$I$86,TRUNC(COLUMN(P$2)/5)+2,FALSE)*SUMIFS('IEA-MethaneAbatement-US'!$M:$M,'IEA-MethaneAbatement-US'!$N:$N,"&lt;"&amp;$B53,'IEA-MethaneAbatement-US'!$N:$N,"&gt;="&amp;$A53,'IEA-MethaneAbatement-US'!$L:$L,$B$1))+(VLOOKUP($C$1,'Multipliers and Adjustments'!$A$70:$I$86,TRUNC(COLUMN(P$2)/5)+2,FALSE)*SUMIFS('IEA-MethaneAbatement-US'!$M:$M,'IEA-MethaneAbatement-US'!$N:$N,"&lt;"&amp;$B53,'IEA-MethaneAbatement-US'!$N:$N,"&gt;="&amp;$A53,'IEA-MethaneAbatement-US'!$L:$L,$C$1))+(VLOOKUP($D$1,'Multipliers and Adjustments'!$A$70:$I$86,TRUNC(COLUMN(P$2)/5)+2,FALSE)*SUMIFS('IEA-MethaneAbatement-US'!$M:$M,'IEA-MethaneAbatement-US'!$N:$N,"&lt;"&amp;$B53,'IEA-MethaneAbatement-US'!$N:$N,"&gt;="&amp;$A53,'IEA-MethaneAbatement-US'!$L:$L,$D$1)))*'State Downscaling Multipliers'!$B$7*(1+'EPA to IEA Scaling'!T$10)</f>
        <v>0</v>
      </c>
      <c r="Q53" s="2">
        <f>((VLOOKUP($B$1,'Multipliers and Adjustments'!$A$70:$I$86,TRUNC(COLUMN(Q$2)/5)+2,FALSE)*SUMIFS('IEA-MethaneAbatement-US'!$M:$M,'IEA-MethaneAbatement-US'!$N:$N,"&lt;"&amp;$B53,'IEA-MethaneAbatement-US'!$N:$N,"&gt;="&amp;$A53,'IEA-MethaneAbatement-US'!$L:$L,$B$1))+(VLOOKUP($C$1,'Multipliers and Adjustments'!$A$70:$I$86,TRUNC(COLUMN(Q$2)/5)+2,FALSE)*SUMIFS('IEA-MethaneAbatement-US'!$M:$M,'IEA-MethaneAbatement-US'!$N:$N,"&lt;"&amp;$B53,'IEA-MethaneAbatement-US'!$N:$N,"&gt;="&amp;$A53,'IEA-MethaneAbatement-US'!$L:$L,$C$1))+(VLOOKUP($D$1,'Multipliers and Adjustments'!$A$70:$I$86,TRUNC(COLUMN(Q$2)/5)+2,FALSE)*SUMIFS('IEA-MethaneAbatement-US'!$M:$M,'IEA-MethaneAbatement-US'!$N:$N,"&lt;"&amp;$B53,'IEA-MethaneAbatement-US'!$N:$N,"&gt;="&amp;$A53,'IEA-MethaneAbatement-US'!$L:$L,$D$1)))*'State Downscaling Multipliers'!$B$7*(1+'EPA to IEA Scaling'!U$10)</f>
        <v>0</v>
      </c>
      <c r="R53" s="105">
        <f>((VLOOKUP($B$1,'Multipliers and Adjustments'!$A$70:$I$86,TRUNC(COLUMN(R$2)/5)+2,FALSE)*SUMIFS('IEA-MethaneAbatement-US'!$M:$M,'IEA-MethaneAbatement-US'!$N:$N,"&lt;"&amp;$B53,'IEA-MethaneAbatement-US'!$N:$N,"&gt;="&amp;$A53,'IEA-MethaneAbatement-US'!$L:$L,$B$1))+(VLOOKUP($C$1,'Multipliers and Adjustments'!$A$70:$I$86,TRUNC(COLUMN(R$2)/5)+2,FALSE)*SUMIFS('IEA-MethaneAbatement-US'!$M:$M,'IEA-MethaneAbatement-US'!$N:$N,"&lt;"&amp;$B53,'IEA-MethaneAbatement-US'!$N:$N,"&gt;="&amp;$A53,'IEA-MethaneAbatement-US'!$L:$L,$C$1))+(VLOOKUP($D$1,'Multipliers and Adjustments'!$A$70:$I$86,TRUNC(COLUMN(R$2)/5)+2,FALSE)*SUMIFS('IEA-MethaneAbatement-US'!$M:$M,'IEA-MethaneAbatement-US'!$N:$N,"&lt;"&amp;$B53,'IEA-MethaneAbatement-US'!$N:$N,"&gt;="&amp;$A53,'IEA-MethaneAbatement-US'!$L:$L,$D$1)))*'State Downscaling Multipliers'!$B$7*(1+'EPA to IEA Scaling'!V$10)</f>
        <v>0</v>
      </c>
      <c r="S53" s="2">
        <f>((VLOOKUP($B$1,'Multipliers and Adjustments'!$A$70:$I$86,TRUNC(COLUMN(S$2)/5)+2,FALSE)*SUMIFS('IEA-MethaneAbatement-US'!$M:$M,'IEA-MethaneAbatement-US'!$N:$N,"&lt;"&amp;$B53,'IEA-MethaneAbatement-US'!$N:$N,"&gt;="&amp;$A53,'IEA-MethaneAbatement-US'!$L:$L,$B$1))+(VLOOKUP($C$1,'Multipliers and Adjustments'!$A$70:$I$86,TRUNC(COLUMN(S$2)/5)+2,FALSE)*SUMIFS('IEA-MethaneAbatement-US'!$M:$M,'IEA-MethaneAbatement-US'!$N:$N,"&lt;"&amp;$B53,'IEA-MethaneAbatement-US'!$N:$N,"&gt;="&amp;$A53,'IEA-MethaneAbatement-US'!$L:$L,$C$1))+(VLOOKUP($D$1,'Multipliers and Adjustments'!$A$70:$I$86,TRUNC(COLUMN(S$2)/5)+2,FALSE)*SUMIFS('IEA-MethaneAbatement-US'!$M:$M,'IEA-MethaneAbatement-US'!$N:$N,"&lt;"&amp;$B53,'IEA-MethaneAbatement-US'!$N:$N,"&gt;="&amp;$A53,'IEA-MethaneAbatement-US'!$L:$L,$D$1)))*'State Downscaling Multipliers'!$B$7*(1+'EPA to IEA Scaling'!W$10)</f>
        <v>0</v>
      </c>
      <c r="T53" s="2">
        <f>((VLOOKUP($B$1,'Multipliers and Adjustments'!$A$70:$I$86,TRUNC(COLUMN(T$2)/5)+2,FALSE)*SUMIFS('IEA-MethaneAbatement-US'!$M:$M,'IEA-MethaneAbatement-US'!$N:$N,"&lt;"&amp;$B53,'IEA-MethaneAbatement-US'!$N:$N,"&gt;="&amp;$A53,'IEA-MethaneAbatement-US'!$L:$L,$B$1))+(VLOOKUP($C$1,'Multipliers and Adjustments'!$A$70:$I$86,TRUNC(COLUMN(T$2)/5)+2,FALSE)*SUMIFS('IEA-MethaneAbatement-US'!$M:$M,'IEA-MethaneAbatement-US'!$N:$N,"&lt;"&amp;$B53,'IEA-MethaneAbatement-US'!$N:$N,"&gt;="&amp;$A53,'IEA-MethaneAbatement-US'!$L:$L,$C$1))+(VLOOKUP($D$1,'Multipliers and Adjustments'!$A$70:$I$86,TRUNC(COLUMN(T$2)/5)+2,FALSE)*SUMIFS('IEA-MethaneAbatement-US'!$M:$M,'IEA-MethaneAbatement-US'!$N:$N,"&lt;"&amp;$B53,'IEA-MethaneAbatement-US'!$N:$N,"&gt;="&amp;$A53,'IEA-MethaneAbatement-US'!$L:$L,$D$1)))*'State Downscaling Multipliers'!$B$7*(1+'EPA to IEA Scaling'!X$10)</f>
        <v>0</v>
      </c>
      <c r="U53" s="2">
        <f>((VLOOKUP($B$1,'Multipliers and Adjustments'!$A$70:$I$86,TRUNC(COLUMN(U$2)/5)+2,FALSE)*SUMIFS('IEA-MethaneAbatement-US'!$M:$M,'IEA-MethaneAbatement-US'!$N:$N,"&lt;"&amp;$B53,'IEA-MethaneAbatement-US'!$N:$N,"&gt;="&amp;$A53,'IEA-MethaneAbatement-US'!$L:$L,$B$1))+(VLOOKUP($C$1,'Multipliers and Adjustments'!$A$70:$I$86,TRUNC(COLUMN(U$2)/5)+2,FALSE)*SUMIFS('IEA-MethaneAbatement-US'!$M:$M,'IEA-MethaneAbatement-US'!$N:$N,"&lt;"&amp;$B53,'IEA-MethaneAbatement-US'!$N:$N,"&gt;="&amp;$A53,'IEA-MethaneAbatement-US'!$L:$L,$C$1))+(VLOOKUP($D$1,'Multipliers and Adjustments'!$A$70:$I$86,TRUNC(COLUMN(U$2)/5)+2,FALSE)*SUMIFS('IEA-MethaneAbatement-US'!$M:$M,'IEA-MethaneAbatement-US'!$N:$N,"&lt;"&amp;$B53,'IEA-MethaneAbatement-US'!$N:$N,"&gt;="&amp;$A53,'IEA-MethaneAbatement-US'!$L:$L,$D$1)))*'State Downscaling Multipliers'!$B$7*(1+'EPA to IEA Scaling'!Y$10)</f>
        <v>0</v>
      </c>
      <c r="V53" s="2">
        <f>((VLOOKUP($B$1,'Multipliers and Adjustments'!$A$70:$I$86,TRUNC(COLUMN(V$2)/5)+2,FALSE)*SUMIFS('IEA-MethaneAbatement-US'!$M:$M,'IEA-MethaneAbatement-US'!$N:$N,"&lt;"&amp;$B53,'IEA-MethaneAbatement-US'!$N:$N,"&gt;="&amp;$A53,'IEA-MethaneAbatement-US'!$L:$L,$B$1))+(VLOOKUP($C$1,'Multipliers and Adjustments'!$A$70:$I$86,TRUNC(COLUMN(V$2)/5)+2,FALSE)*SUMIFS('IEA-MethaneAbatement-US'!$M:$M,'IEA-MethaneAbatement-US'!$N:$N,"&lt;"&amp;$B53,'IEA-MethaneAbatement-US'!$N:$N,"&gt;="&amp;$A53,'IEA-MethaneAbatement-US'!$L:$L,$C$1))+(VLOOKUP($D$1,'Multipliers and Adjustments'!$A$70:$I$86,TRUNC(COLUMN(V$2)/5)+2,FALSE)*SUMIFS('IEA-MethaneAbatement-US'!$M:$M,'IEA-MethaneAbatement-US'!$N:$N,"&lt;"&amp;$B53,'IEA-MethaneAbatement-US'!$N:$N,"&gt;="&amp;$A53,'IEA-MethaneAbatement-US'!$L:$L,$D$1)))*'State Downscaling Multipliers'!$B$7*(1+'EPA to IEA Scaling'!Z$10)</f>
        <v>0</v>
      </c>
      <c r="W53" s="105">
        <f>((VLOOKUP($B$1,'Multipliers and Adjustments'!$A$70:$I$86,TRUNC(COLUMN(W$2)/5)+2,FALSE)*SUMIFS('IEA-MethaneAbatement-US'!$M:$M,'IEA-MethaneAbatement-US'!$N:$N,"&lt;"&amp;$B53,'IEA-MethaneAbatement-US'!$N:$N,"&gt;="&amp;$A53,'IEA-MethaneAbatement-US'!$L:$L,$B$1))+(VLOOKUP($C$1,'Multipliers and Adjustments'!$A$70:$I$86,TRUNC(COLUMN(W$2)/5)+2,FALSE)*SUMIFS('IEA-MethaneAbatement-US'!$M:$M,'IEA-MethaneAbatement-US'!$N:$N,"&lt;"&amp;$B53,'IEA-MethaneAbatement-US'!$N:$N,"&gt;="&amp;$A53,'IEA-MethaneAbatement-US'!$L:$L,$C$1))+(VLOOKUP($D$1,'Multipliers and Adjustments'!$A$70:$I$86,TRUNC(COLUMN(W$2)/5)+2,FALSE)*SUMIFS('IEA-MethaneAbatement-US'!$M:$M,'IEA-MethaneAbatement-US'!$N:$N,"&lt;"&amp;$B53,'IEA-MethaneAbatement-US'!$N:$N,"&gt;="&amp;$A53,'IEA-MethaneAbatement-US'!$L:$L,$D$1)))*'State Downscaling Multipliers'!$B$7*(1+'EPA to IEA Scaling'!AA$10)</f>
        <v>0</v>
      </c>
      <c r="X53" s="2">
        <f>((VLOOKUP($B$1,'Multipliers and Adjustments'!$A$70:$I$86,TRUNC(COLUMN(X$2)/5)+2,FALSE)*SUMIFS('IEA-MethaneAbatement-US'!$M:$M,'IEA-MethaneAbatement-US'!$N:$N,"&lt;"&amp;$B53,'IEA-MethaneAbatement-US'!$N:$N,"&gt;="&amp;$A53,'IEA-MethaneAbatement-US'!$L:$L,$B$1))+(VLOOKUP($C$1,'Multipliers and Adjustments'!$A$70:$I$86,TRUNC(COLUMN(X$2)/5)+2,FALSE)*SUMIFS('IEA-MethaneAbatement-US'!$M:$M,'IEA-MethaneAbatement-US'!$N:$N,"&lt;"&amp;$B53,'IEA-MethaneAbatement-US'!$N:$N,"&gt;="&amp;$A53,'IEA-MethaneAbatement-US'!$L:$L,$C$1))+(VLOOKUP($D$1,'Multipliers and Adjustments'!$A$70:$I$86,TRUNC(COLUMN(X$2)/5)+2,FALSE)*SUMIFS('IEA-MethaneAbatement-US'!$M:$M,'IEA-MethaneAbatement-US'!$N:$N,"&lt;"&amp;$B53,'IEA-MethaneAbatement-US'!$N:$N,"&gt;="&amp;$A53,'IEA-MethaneAbatement-US'!$L:$L,$D$1)))*'State Downscaling Multipliers'!$B$7*(1+'EPA to IEA Scaling'!AB$10)</f>
        <v>0</v>
      </c>
      <c r="Y53" s="2">
        <f>((VLOOKUP($B$1,'Multipliers and Adjustments'!$A$70:$I$86,TRUNC(COLUMN(Y$2)/5)+2,FALSE)*SUMIFS('IEA-MethaneAbatement-US'!$M:$M,'IEA-MethaneAbatement-US'!$N:$N,"&lt;"&amp;$B53,'IEA-MethaneAbatement-US'!$N:$N,"&gt;="&amp;$A53,'IEA-MethaneAbatement-US'!$L:$L,$B$1))+(VLOOKUP($C$1,'Multipliers and Adjustments'!$A$70:$I$86,TRUNC(COLUMN(Y$2)/5)+2,FALSE)*SUMIFS('IEA-MethaneAbatement-US'!$M:$M,'IEA-MethaneAbatement-US'!$N:$N,"&lt;"&amp;$B53,'IEA-MethaneAbatement-US'!$N:$N,"&gt;="&amp;$A53,'IEA-MethaneAbatement-US'!$L:$L,$C$1))+(VLOOKUP($D$1,'Multipliers and Adjustments'!$A$70:$I$86,TRUNC(COLUMN(Y$2)/5)+2,FALSE)*SUMIFS('IEA-MethaneAbatement-US'!$M:$M,'IEA-MethaneAbatement-US'!$N:$N,"&lt;"&amp;$B53,'IEA-MethaneAbatement-US'!$N:$N,"&gt;="&amp;$A53,'IEA-MethaneAbatement-US'!$L:$L,$D$1)))*'State Downscaling Multipliers'!$B$7*(1+'EPA to IEA Scaling'!AC$10)</f>
        <v>0</v>
      </c>
      <c r="Z53" s="2">
        <f>((VLOOKUP($B$1,'Multipliers and Adjustments'!$A$70:$I$86,TRUNC(COLUMN(Z$2)/5)+2,FALSE)*SUMIFS('IEA-MethaneAbatement-US'!$M:$M,'IEA-MethaneAbatement-US'!$N:$N,"&lt;"&amp;$B53,'IEA-MethaneAbatement-US'!$N:$N,"&gt;="&amp;$A53,'IEA-MethaneAbatement-US'!$L:$L,$B$1))+(VLOOKUP($C$1,'Multipliers and Adjustments'!$A$70:$I$86,TRUNC(COLUMN(Z$2)/5)+2,FALSE)*SUMIFS('IEA-MethaneAbatement-US'!$M:$M,'IEA-MethaneAbatement-US'!$N:$N,"&lt;"&amp;$B53,'IEA-MethaneAbatement-US'!$N:$N,"&gt;="&amp;$A53,'IEA-MethaneAbatement-US'!$L:$L,$C$1))+(VLOOKUP($D$1,'Multipliers and Adjustments'!$A$70:$I$86,TRUNC(COLUMN(Z$2)/5)+2,FALSE)*SUMIFS('IEA-MethaneAbatement-US'!$M:$M,'IEA-MethaneAbatement-US'!$N:$N,"&lt;"&amp;$B53,'IEA-MethaneAbatement-US'!$N:$N,"&gt;="&amp;$A53,'IEA-MethaneAbatement-US'!$L:$L,$D$1)))*'State Downscaling Multipliers'!$B$7*(1+'EPA to IEA Scaling'!AD$10)</f>
        <v>0</v>
      </c>
      <c r="AA53" s="2">
        <f>((VLOOKUP($B$1,'Multipliers and Adjustments'!$A$70:$I$86,TRUNC(COLUMN(AA$2)/5)+2,FALSE)*SUMIFS('IEA-MethaneAbatement-US'!$M:$M,'IEA-MethaneAbatement-US'!$N:$N,"&lt;"&amp;$B53,'IEA-MethaneAbatement-US'!$N:$N,"&gt;="&amp;$A53,'IEA-MethaneAbatement-US'!$L:$L,$B$1))+(VLOOKUP($C$1,'Multipliers and Adjustments'!$A$70:$I$86,TRUNC(COLUMN(AA$2)/5)+2,FALSE)*SUMIFS('IEA-MethaneAbatement-US'!$M:$M,'IEA-MethaneAbatement-US'!$N:$N,"&lt;"&amp;$B53,'IEA-MethaneAbatement-US'!$N:$N,"&gt;="&amp;$A53,'IEA-MethaneAbatement-US'!$L:$L,$C$1))+(VLOOKUP($D$1,'Multipliers and Adjustments'!$A$70:$I$86,TRUNC(COLUMN(AA$2)/5)+2,FALSE)*SUMIFS('IEA-MethaneAbatement-US'!$M:$M,'IEA-MethaneAbatement-US'!$N:$N,"&lt;"&amp;$B53,'IEA-MethaneAbatement-US'!$N:$N,"&gt;="&amp;$A53,'IEA-MethaneAbatement-US'!$L:$L,$D$1)))*'State Downscaling Multipliers'!$B$7*(1+'EPA to IEA Scaling'!AE$10)</f>
        <v>0</v>
      </c>
      <c r="AB53" s="105">
        <f>((VLOOKUP($B$1,'Multipliers and Adjustments'!$A$70:$I$86,TRUNC(COLUMN(AB$2)/5)+2,FALSE)*SUMIFS('IEA-MethaneAbatement-US'!$M:$M,'IEA-MethaneAbatement-US'!$N:$N,"&lt;"&amp;$B53,'IEA-MethaneAbatement-US'!$N:$N,"&gt;="&amp;$A53,'IEA-MethaneAbatement-US'!$L:$L,$B$1))+(VLOOKUP($C$1,'Multipliers and Adjustments'!$A$70:$I$86,TRUNC(COLUMN(AB$2)/5)+2,FALSE)*SUMIFS('IEA-MethaneAbatement-US'!$M:$M,'IEA-MethaneAbatement-US'!$N:$N,"&lt;"&amp;$B53,'IEA-MethaneAbatement-US'!$N:$N,"&gt;="&amp;$A53,'IEA-MethaneAbatement-US'!$L:$L,$C$1))+(VLOOKUP($D$1,'Multipliers and Adjustments'!$A$70:$I$86,TRUNC(COLUMN(AB$2)/5)+2,FALSE)*SUMIFS('IEA-MethaneAbatement-US'!$M:$M,'IEA-MethaneAbatement-US'!$N:$N,"&lt;"&amp;$B53,'IEA-MethaneAbatement-US'!$N:$N,"&gt;="&amp;$A53,'IEA-MethaneAbatement-US'!$L:$L,$D$1)))*'State Downscaling Multipliers'!$B$7*(1+'EPA to IEA Scaling'!AF$10)</f>
        <v>0</v>
      </c>
      <c r="AC53" s="2">
        <f>((VLOOKUP($B$1,'Multipliers and Adjustments'!$A$70:$I$86,TRUNC(COLUMN(AC$2)/5)+2,FALSE)*SUMIFS('IEA-MethaneAbatement-US'!$M:$M,'IEA-MethaneAbatement-US'!$N:$N,"&lt;"&amp;$B53,'IEA-MethaneAbatement-US'!$N:$N,"&gt;="&amp;$A53,'IEA-MethaneAbatement-US'!$L:$L,$B$1))+(VLOOKUP($C$1,'Multipliers and Adjustments'!$A$70:$I$86,TRUNC(COLUMN(AC$2)/5)+2,FALSE)*SUMIFS('IEA-MethaneAbatement-US'!$M:$M,'IEA-MethaneAbatement-US'!$N:$N,"&lt;"&amp;$B53,'IEA-MethaneAbatement-US'!$N:$N,"&gt;="&amp;$A53,'IEA-MethaneAbatement-US'!$L:$L,$C$1))+(VLOOKUP($D$1,'Multipliers and Adjustments'!$A$70:$I$86,TRUNC(COLUMN(AC$2)/5)+2,FALSE)*SUMIFS('IEA-MethaneAbatement-US'!$M:$M,'IEA-MethaneAbatement-US'!$N:$N,"&lt;"&amp;$B53,'IEA-MethaneAbatement-US'!$N:$N,"&gt;="&amp;$A53,'IEA-MethaneAbatement-US'!$L:$L,$D$1)))*'State Downscaling Multipliers'!$B$7*(1+'EPA to IEA Scaling'!AG$10)</f>
        <v>0</v>
      </c>
      <c r="AD53" s="2">
        <f>((VLOOKUP($B$1,'Multipliers and Adjustments'!$A$70:$I$86,TRUNC(COLUMN(AD$2)/5)+2,FALSE)*SUMIFS('IEA-MethaneAbatement-US'!$M:$M,'IEA-MethaneAbatement-US'!$N:$N,"&lt;"&amp;$B53,'IEA-MethaneAbatement-US'!$N:$N,"&gt;="&amp;$A53,'IEA-MethaneAbatement-US'!$L:$L,$B$1))+(VLOOKUP($C$1,'Multipliers and Adjustments'!$A$70:$I$86,TRUNC(COLUMN(AD$2)/5)+2,FALSE)*SUMIFS('IEA-MethaneAbatement-US'!$M:$M,'IEA-MethaneAbatement-US'!$N:$N,"&lt;"&amp;$B53,'IEA-MethaneAbatement-US'!$N:$N,"&gt;="&amp;$A53,'IEA-MethaneAbatement-US'!$L:$L,$C$1))+(VLOOKUP($D$1,'Multipliers and Adjustments'!$A$70:$I$86,TRUNC(COLUMN(AD$2)/5)+2,FALSE)*SUMIFS('IEA-MethaneAbatement-US'!$M:$M,'IEA-MethaneAbatement-US'!$N:$N,"&lt;"&amp;$B53,'IEA-MethaneAbatement-US'!$N:$N,"&gt;="&amp;$A53,'IEA-MethaneAbatement-US'!$L:$L,$D$1)))*'State Downscaling Multipliers'!$B$7*(1+'EPA to IEA Scaling'!AH$10)</f>
        <v>0</v>
      </c>
      <c r="AE53" s="2">
        <f>((VLOOKUP($B$1,'Multipliers and Adjustments'!$A$70:$I$86,TRUNC(COLUMN(AE$2)/5)+2,FALSE)*SUMIFS('IEA-MethaneAbatement-US'!$M:$M,'IEA-MethaneAbatement-US'!$N:$N,"&lt;"&amp;$B53,'IEA-MethaneAbatement-US'!$N:$N,"&gt;="&amp;$A53,'IEA-MethaneAbatement-US'!$L:$L,$B$1))+(VLOOKUP($C$1,'Multipliers and Adjustments'!$A$70:$I$86,TRUNC(COLUMN(AE$2)/5)+2,FALSE)*SUMIFS('IEA-MethaneAbatement-US'!$M:$M,'IEA-MethaneAbatement-US'!$N:$N,"&lt;"&amp;$B53,'IEA-MethaneAbatement-US'!$N:$N,"&gt;="&amp;$A53,'IEA-MethaneAbatement-US'!$L:$L,$C$1))+(VLOOKUP($D$1,'Multipliers and Adjustments'!$A$70:$I$86,TRUNC(COLUMN(AE$2)/5)+2,FALSE)*SUMIFS('IEA-MethaneAbatement-US'!$M:$M,'IEA-MethaneAbatement-US'!$N:$N,"&lt;"&amp;$B53,'IEA-MethaneAbatement-US'!$N:$N,"&gt;="&amp;$A53,'IEA-MethaneAbatement-US'!$L:$L,$D$1)))*'State Downscaling Multipliers'!$B$7*(1+'EPA to IEA Scaling'!AI$10)</f>
        <v>0</v>
      </c>
      <c r="AF53" s="2">
        <f>((VLOOKUP($B$1,'Multipliers and Adjustments'!$A$70:$I$86,TRUNC(COLUMN(AF$2)/5)+2,FALSE)*SUMIFS('IEA-MethaneAbatement-US'!$M:$M,'IEA-MethaneAbatement-US'!$N:$N,"&lt;"&amp;$B53,'IEA-MethaneAbatement-US'!$N:$N,"&gt;="&amp;$A53,'IEA-MethaneAbatement-US'!$L:$L,$B$1))+(VLOOKUP($C$1,'Multipliers and Adjustments'!$A$70:$I$86,TRUNC(COLUMN(AF$2)/5)+2,FALSE)*SUMIFS('IEA-MethaneAbatement-US'!$M:$M,'IEA-MethaneAbatement-US'!$N:$N,"&lt;"&amp;$B53,'IEA-MethaneAbatement-US'!$N:$N,"&gt;="&amp;$A53,'IEA-MethaneAbatement-US'!$L:$L,$C$1))+(VLOOKUP($D$1,'Multipliers and Adjustments'!$A$70:$I$86,TRUNC(COLUMN(AF$2)/5)+2,FALSE)*SUMIFS('IEA-MethaneAbatement-US'!$M:$M,'IEA-MethaneAbatement-US'!$N:$N,"&lt;"&amp;$B53,'IEA-MethaneAbatement-US'!$N:$N,"&gt;="&amp;$A53,'IEA-MethaneAbatement-US'!$L:$L,$D$1)))*'State Downscaling Multipliers'!$B$7*(1+'EPA to IEA Scaling'!AJ$10)</f>
        <v>0</v>
      </c>
      <c r="AG53" s="105">
        <f>((VLOOKUP($B$1,'Multipliers and Adjustments'!$A$70:$I$86,TRUNC(COLUMN(AG$2)/5)+2,FALSE)*SUMIFS('IEA-MethaneAbatement-US'!$M:$M,'IEA-MethaneAbatement-US'!$N:$N,"&lt;"&amp;$B53,'IEA-MethaneAbatement-US'!$N:$N,"&gt;="&amp;$A53,'IEA-MethaneAbatement-US'!$L:$L,$B$1))+(VLOOKUP($C$1,'Multipliers and Adjustments'!$A$70:$I$86,TRUNC(COLUMN(AG$2)/5)+2,FALSE)*SUMIFS('IEA-MethaneAbatement-US'!$M:$M,'IEA-MethaneAbatement-US'!$N:$N,"&lt;"&amp;$B53,'IEA-MethaneAbatement-US'!$N:$N,"&gt;="&amp;$A53,'IEA-MethaneAbatement-US'!$L:$L,$C$1))+(VLOOKUP($D$1,'Multipliers and Adjustments'!$A$70:$I$86,TRUNC(COLUMN(AG$2)/5)+2,FALSE)*SUMIFS('IEA-MethaneAbatement-US'!$M:$M,'IEA-MethaneAbatement-US'!$N:$N,"&lt;"&amp;$B53,'IEA-MethaneAbatement-US'!$N:$N,"&gt;="&amp;$A53,'IEA-MethaneAbatement-US'!$L:$L,$D$1)))*'State Downscaling Multipliers'!$B$7*(1+'EPA to IEA Scaling'!AK$10)</f>
        <v>0</v>
      </c>
      <c r="AH53" s="2">
        <f>((VLOOKUP($B$1,'Multipliers and Adjustments'!$A$70:$I$86,TRUNC(COLUMN(AH$2)/5)+2,FALSE)*SUMIFS('IEA-MethaneAbatement-US'!$M:$M,'IEA-MethaneAbatement-US'!$N:$N,"&lt;"&amp;$B53,'IEA-MethaneAbatement-US'!$N:$N,"&gt;="&amp;$A53,'IEA-MethaneAbatement-US'!$L:$L,$B$1))+(VLOOKUP($C$1,'Multipliers and Adjustments'!$A$70:$I$86,TRUNC(COLUMN(AH$2)/5)+2,FALSE)*SUMIFS('IEA-MethaneAbatement-US'!$M:$M,'IEA-MethaneAbatement-US'!$N:$N,"&lt;"&amp;$B53,'IEA-MethaneAbatement-US'!$N:$N,"&gt;="&amp;$A53,'IEA-MethaneAbatement-US'!$L:$L,$C$1))+(VLOOKUP($D$1,'Multipliers and Adjustments'!$A$70:$I$86,TRUNC(COLUMN(AH$2)/5)+2,FALSE)*SUMIFS('IEA-MethaneAbatement-US'!$M:$M,'IEA-MethaneAbatement-US'!$N:$N,"&lt;"&amp;$B53,'IEA-MethaneAbatement-US'!$N:$N,"&gt;="&amp;$A53,'IEA-MethaneAbatement-US'!$L:$L,$D$1)))*'State Downscaling Multipliers'!$B$7*(1+'EPA to IEA Scaling'!AL$10)</f>
        <v>0</v>
      </c>
      <c r="AI53" s="2">
        <f>((VLOOKUP($B$1,'Multipliers and Adjustments'!$A$70:$I$86,TRUNC(COLUMN(AI$2)/5)+2,FALSE)*SUMIFS('IEA-MethaneAbatement-US'!$M:$M,'IEA-MethaneAbatement-US'!$N:$N,"&lt;"&amp;$B53,'IEA-MethaneAbatement-US'!$N:$N,"&gt;="&amp;$A53,'IEA-MethaneAbatement-US'!$L:$L,$B$1))+(VLOOKUP($C$1,'Multipliers and Adjustments'!$A$70:$I$86,TRUNC(COLUMN(AI$2)/5)+2,FALSE)*SUMIFS('IEA-MethaneAbatement-US'!$M:$M,'IEA-MethaneAbatement-US'!$N:$N,"&lt;"&amp;$B53,'IEA-MethaneAbatement-US'!$N:$N,"&gt;="&amp;$A53,'IEA-MethaneAbatement-US'!$L:$L,$C$1))+(VLOOKUP($D$1,'Multipliers and Adjustments'!$A$70:$I$86,TRUNC(COLUMN(AI$2)/5)+2,FALSE)*SUMIFS('IEA-MethaneAbatement-US'!$M:$M,'IEA-MethaneAbatement-US'!$N:$N,"&lt;"&amp;$B53,'IEA-MethaneAbatement-US'!$N:$N,"&gt;="&amp;$A53,'IEA-MethaneAbatement-US'!$L:$L,$D$1)))*'State Downscaling Multipliers'!$B$7*(1+'EPA to IEA Scaling'!AM$10)</f>
        <v>0</v>
      </c>
      <c r="AJ53" s="2">
        <f>((VLOOKUP($B$1,'Multipliers and Adjustments'!$A$70:$I$86,TRUNC(COLUMN(AJ$2)/5)+2,FALSE)*SUMIFS('IEA-MethaneAbatement-US'!$M:$M,'IEA-MethaneAbatement-US'!$N:$N,"&lt;"&amp;$B53,'IEA-MethaneAbatement-US'!$N:$N,"&gt;="&amp;$A53,'IEA-MethaneAbatement-US'!$L:$L,$B$1))+(VLOOKUP($C$1,'Multipliers and Adjustments'!$A$70:$I$86,TRUNC(COLUMN(AJ$2)/5)+2,FALSE)*SUMIFS('IEA-MethaneAbatement-US'!$M:$M,'IEA-MethaneAbatement-US'!$N:$N,"&lt;"&amp;$B53,'IEA-MethaneAbatement-US'!$N:$N,"&gt;="&amp;$A53,'IEA-MethaneAbatement-US'!$L:$L,$C$1))+(VLOOKUP($D$1,'Multipliers and Adjustments'!$A$70:$I$86,TRUNC(COLUMN(AJ$2)/5)+2,FALSE)*SUMIFS('IEA-MethaneAbatement-US'!$M:$M,'IEA-MethaneAbatement-US'!$N:$N,"&lt;"&amp;$B53,'IEA-MethaneAbatement-US'!$N:$N,"&gt;="&amp;$A53,'IEA-MethaneAbatement-US'!$L:$L,$D$1)))*'State Downscaling Multipliers'!$B$7*(1+'EPA to IEA Scaling'!AN$10)</f>
        <v>0</v>
      </c>
      <c r="AK53" s="2">
        <f>((VLOOKUP($B$1,'Multipliers and Adjustments'!$A$70:$I$86,TRUNC(COLUMN(AK$2)/5)+2,FALSE)*SUMIFS('IEA-MethaneAbatement-US'!$M:$M,'IEA-MethaneAbatement-US'!$N:$N,"&lt;"&amp;$B53,'IEA-MethaneAbatement-US'!$N:$N,"&gt;="&amp;$A53,'IEA-MethaneAbatement-US'!$L:$L,$B$1))+(VLOOKUP($C$1,'Multipliers and Adjustments'!$A$70:$I$86,TRUNC(COLUMN(AK$2)/5)+2,FALSE)*SUMIFS('IEA-MethaneAbatement-US'!$M:$M,'IEA-MethaneAbatement-US'!$N:$N,"&lt;"&amp;$B53,'IEA-MethaneAbatement-US'!$N:$N,"&gt;="&amp;$A53,'IEA-MethaneAbatement-US'!$L:$L,$C$1))+(VLOOKUP($D$1,'Multipliers and Adjustments'!$A$70:$I$86,TRUNC(COLUMN(AK$2)/5)+2,FALSE)*SUMIFS('IEA-MethaneAbatement-US'!$M:$M,'IEA-MethaneAbatement-US'!$N:$N,"&lt;"&amp;$B53,'IEA-MethaneAbatement-US'!$N:$N,"&gt;="&amp;$A53,'IEA-MethaneAbatement-US'!$L:$L,$D$1)))*'State Downscaling Multipliers'!$B$7*(1+'EPA to IEA Scaling'!AO$10)</f>
        <v>0</v>
      </c>
      <c r="AL53" s="105">
        <f>((VLOOKUP($B$1,'Multipliers and Adjustments'!$A$70:$I$86,TRUNC(COLUMN(AL$2)/5)+2,FALSE)*SUMIFS('IEA-MethaneAbatement-US'!$M:$M,'IEA-MethaneAbatement-US'!$N:$N,"&lt;"&amp;$B53,'IEA-MethaneAbatement-US'!$N:$N,"&gt;="&amp;$A53,'IEA-MethaneAbatement-US'!$L:$L,$B$1))+(VLOOKUP($C$1,'Multipliers and Adjustments'!$A$70:$I$86,TRUNC(COLUMN(AL$2)/5)+2,FALSE)*SUMIFS('IEA-MethaneAbatement-US'!$M:$M,'IEA-MethaneAbatement-US'!$N:$N,"&lt;"&amp;$B53,'IEA-MethaneAbatement-US'!$N:$N,"&gt;="&amp;$A53,'IEA-MethaneAbatement-US'!$L:$L,$C$1))+(VLOOKUP($D$1,'Multipliers and Adjustments'!$A$70:$I$86,TRUNC(COLUMN(AL$2)/5)+2,FALSE)*SUMIFS('IEA-MethaneAbatement-US'!$M:$M,'IEA-MethaneAbatement-US'!$N:$N,"&lt;"&amp;$B53,'IEA-MethaneAbatement-US'!$N:$N,"&gt;="&amp;$A53,'IEA-MethaneAbatement-US'!$L:$L,$D$1)))*'State Downscaling Multipliers'!$B$7*(1+'EPA to IEA Scaling'!AP$10)</f>
        <v>0</v>
      </c>
    </row>
    <row r="54" spans="1:38" ht="15.75" customHeight="1" x14ac:dyDescent="0.25">
      <c r="A54" s="49">
        <f t="shared" si="3"/>
        <v>550</v>
      </c>
      <c r="B54" s="49">
        <f t="shared" si="5"/>
        <v>600</v>
      </c>
      <c r="C54" s="105">
        <f>((VLOOKUP($B$1,'Multipliers and Adjustments'!$A$70:$I$86,TRUNC(COLUMN(C$2)/5)+2,FALSE)*SUMIFS('IEA-MethaneAbatement-US'!$M:$M,'IEA-MethaneAbatement-US'!$N:$N,"&lt;"&amp;$B54,'IEA-MethaneAbatement-US'!$N:$N,"&gt;="&amp;$A54,'IEA-MethaneAbatement-US'!$L:$L,$B$1))+(VLOOKUP($C$1,'Multipliers and Adjustments'!$A$70:$I$86,TRUNC(COLUMN(C$2)/5)+2,FALSE)*SUMIFS('IEA-MethaneAbatement-US'!$M:$M,'IEA-MethaneAbatement-US'!$N:$N,"&lt;"&amp;$B54,'IEA-MethaneAbatement-US'!$N:$N,"&gt;="&amp;$A54,'IEA-MethaneAbatement-US'!$L:$L,$C$1))+(VLOOKUP($D$1,'Multipliers and Adjustments'!$A$70:$I$86,TRUNC(COLUMN(C$2)/5)+2,FALSE)*SUMIFS('IEA-MethaneAbatement-US'!$M:$M,'IEA-MethaneAbatement-US'!$N:$N,"&lt;"&amp;$B54,'IEA-MethaneAbatement-US'!$N:$N,"&gt;="&amp;$A54,'IEA-MethaneAbatement-US'!$L:$L,$D$1)))*'State Downscaling Multipliers'!$B$7*(1+'EPA to IEA Scaling'!G$10)</f>
        <v>0</v>
      </c>
      <c r="D54" s="2">
        <f>((VLOOKUP($B$1,'Multipliers and Adjustments'!$A$70:$I$86,TRUNC(COLUMN(D$2)/5)+2,FALSE)*SUMIFS('IEA-MethaneAbatement-US'!$M:$M,'IEA-MethaneAbatement-US'!$N:$N,"&lt;"&amp;$B54,'IEA-MethaneAbatement-US'!$N:$N,"&gt;="&amp;$A54,'IEA-MethaneAbatement-US'!$L:$L,$B$1))+(VLOOKUP($C$1,'Multipliers and Adjustments'!$A$70:$I$86,TRUNC(COLUMN(D$2)/5)+2,FALSE)*SUMIFS('IEA-MethaneAbatement-US'!$M:$M,'IEA-MethaneAbatement-US'!$N:$N,"&lt;"&amp;$B54,'IEA-MethaneAbatement-US'!$N:$N,"&gt;="&amp;$A54,'IEA-MethaneAbatement-US'!$L:$L,$C$1))+(VLOOKUP($D$1,'Multipliers and Adjustments'!$A$70:$I$86,TRUNC(COLUMN(D$2)/5)+2,FALSE)*SUMIFS('IEA-MethaneAbatement-US'!$M:$M,'IEA-MethaneAbatement-US'!$N:$N,"&lt;"&amp;$B54,'IEA-MethaneAbatement-US'!$N:$N,"&gt;="&amp;$A54,'IEA-MethaneAbatement-US'!$L:$L,$D$1)))*'State Downscaling Multipliers'!$B$7*(1+'EPA to IEA Scaling'!H$10)</f>
        <v>0</v>
      </c>
      <c r="E54" s="2">
        <f>((VLOOKUP($B$1,'Multipliers and Adjustments'!$A$70:$I$86,TRUNC(COLUMN(E$2)/5)+2,FALSE)*SUMIFS('IEA-MethaneAbatement-US'!$M:$M,'IEA-MethaneAbatement-US'!$N:$N,"&lt;"&amp;$B54,'IEA-MethaneAbatement-US'!$N:$N,"&gt;="&amp;$A54,'IEA-MethaneAbatement-US'!$L:$L,$B$1))+(VLOOKUP($C$1,'Multipliers and Adjustments'!$A$70:$I$86,TRUNC(COLUMN(E$2)/5)+2,FALSE)*SUMIFS('IEA-MethaneAbatement-US'!$M:$M,'IEA-MethaneAbatement-US'!$N:$N,"&lt;"&amp;$B54,'IEA-MethaneAbatement-US'!$N:$N,"&gt;="&amp;$A54,'IEA-MethaneAbatement-US'!$L:$L,$C$1))+(VLOOKUP($D$1,'Multipliers and Adjustments'!$A$70:$I$86,TRUNC(COLUMN(E$2)/5)+2,FALSE)*SUMIFS('IEA-MethaneAbatement-US'!$M:$M,'IEA-MethaneAbatement-US'!$N:$N,"&lt;"&amp;$B54,'IEA-MethaneAbatement-US'!$N:$N,"&gt;="&amp;$A54,'IEA-MethaneAbatement-US'!$L:$L,$D$1)))*'State Downscaling Multipliers'!$B$7*(1+'EPA to IEA Scaling'!I$10)</f>
        <v>0</v>
      </c>
      <c r="F54" s="2">
        <f>((VLOOKUP($B$1,'Multipliers and Adjustments'!$A$70:$I$86,TRUNC(COLUMN(F$2)/5)+2,FALSE)*SUMIFS('IEA-MethaneAbatement-US'!$M:$M,'IEA-MethaneAbatement-US'!$N:$N,"&lt;"&amp;$B54,'IEA-MethaneAbatement-US'!$N:$N,"&gt;="&amp;$A54,'IEA-MethaneAbatement-US'!$L:$L,$B$1))+(VLOOKUP($C$1,'Multipliers and Adjustments'!$A$70:$I$86,TRUNC(COLUMN(F$2)/5)+2,FALSE)*SUMIFS('IEA-MethaneAbatement-US'!$M:$M,'IEA-MethaneAbatement-US'!$N:$N,"&lt;"&amp;$B54,'IEA-MethaneAbatement-US'!$N:$N,"&gt;="&amp;$A54,'IEA-MethaneAbatement-US'!$L:$L,$C$1))+(VLOOKUP($D$1,'Multipliers and Adjustments'!$A$70:$I$86,TRUNC(COLUMN(F$2)/5)+2,FALSE)*SUMIFS('IEA-MethaneAbatement-US'!$M:$M,'IEA-MethaneAbatement-US'!$N:$N,"&lt;"&amp;$B54,'IEA-MethaneAbatement-US'!$N:$N,"&gt;="&amp;$A54,'IEA-MethaneAbatement-US'!$L:$L,$D$1)))*'State Downscaling Multipliers'!$B$7*(1+'EPA to IEA Scaling'!J$10)</f>
        <v>0</v>
      </c>
      <c r="G54" s="154">
        <f>((VLOOKUP($B$1,'Multipliers and Adjustments'!$A$70:$I$86,TRUNC(COLUMN(G$2)/5)+2,FALSE)*SUMIFS('IEA-MethaneAbatement-US'!$M:$M,'IEA-MethaneAbatement-US'!$N:$N,"&lt;"&amp;$B54,'IEA-MethaneAbatement-US'!$N:$N,"&gt;="&amp;$A54,'IEA-MethaneAbatement-US'!$L:$L,$B$1))+(VLOOKUP($C$1,'Multipliers and Adjustments'!$A$70:$I$86,TRUNC(COLUMN(G$2)/5)+2,FALSE)*SUMIFS('IEA-MethaneAbatement-US'!$M:$M,'IEA-MethaneAbatement-US'!$N:$N,"&lt;"&amp;$B54,'IEA-MethaneAbatement-US'!$N:$N,"&gt;="&amp;$A54,'IEA-MethaneAbatement-US'!$L:$L,$C$1))+(VLOOKUP($D$1,'Multipliers and Adjustments'!$A$70:$I$86,TRUNC(COLUMN(G$2)/5)+2,FALSE)*SUMIFS('IEA-MethaneAbatement-US'!$M:$M,'IEA-MethaneAbatement-US'!$N:$N,"&lt;"&amp;$B54,'IEA-MethaneAbatement-US'!$N:$N,"&gt;="&amp;$A54,'IEA-MethaneAbatement-US'!$L:$L,$D$1)))*'State Downscaling Multipliers'!$B$7*(1+'EPA to IEA Scaling'!K$10)</f>
        <v>0</v>
      </c>
      <c r="H54" s="105">
        <f>((VLOOKUP($B$1,'Multipliers and Adjustments'!$A$70:$I$86,TRUNC(COLUMN(H$2)/5)+2,FALSE)*SUMIFS('IEA-MethaneAbatement-US'!$M:$M,'IEA-MethaneAbatement-US'!$N:$N,"&lt;"&amp;$B54,'IEA-MethaneAbatement-US'!$N:$N,"&gt;="&amp;$A54,'IEA-MethaneAbatement-US'!$L:$L,$B$1))+(VLOOKUP($C$1,'Multipliers and Adjustments'!$A$70:$I$86,TRUNC(COLUMN(H$2)/5)+2,FALSE)*SUMIFS('IEA-MethaneAbatement-US'!$M:$M,'IEA-MethaneAbatement-US'!$N:$N,"&lt;"&amp;$B54,'IEA-MethaneAbatement-US'!$N:$N,"&gt;="&amp;$A54,'IEA-MethaneAbatement-US'!$L:$L,$C$1))+(VLOOKUP($D$1,'Multipliers and Adjustments'!$A$70:$I$86,TRUNC(COLUMN(H$2)/5)+2,FALSE)*SUMIFS('IEA-MethaneAbatement-US'!$M:$M,'IEA-MethaneAbatement-US'!$N:$N,"&lt;"&amp;$B54,'IEA-MethaneAbatement-US'!$N:$N,"&gt;="&amp;$A54,'IEA-MethaneAbatement-US'!$L:$L,$D$1)))*'State Downscaling Multipliers'!$B$7*(1+'EPA to IEA Scaling'!L$10)</f>
        <v>0</v>
      </c>
      <c r="I54" s="2">
        <f>((VLOOKUP($B$1,'Multipliers and Adjustments'!$A$70:$I$86,TRUNC(COLUMN(I$2)/5)+2,FALSE)*SUMIFS('IEA-MethaneAbatement-US'!$M:$M,'IEA-MethaneAbatement-US'!$N:$N,"&lt;"&amp;$B54,'IEA-MethaneAbatement-US'!$N:$N,"&gt;="&amp;$A54,'IEA-MethaneAbatement-US'!$L:$L,$B$1))+(VLOOKUP($C$1,'Multipliers and Adjustments'!$A$70:$I$86,TRUNC(COLUMN(I$2)/5)+2,FALSE)*SUMIFS('IEA-MethaneAbatement-US'!$M:$M,'IEA-MethaneAbatement-US'!$N:$N,"&lt;"&amp;$B54,'IEA-MethaneAbatement-US'!$N:$N,"&gt;="&amp;$A54,'IEA-MethaneAbatement-US'!$L:$L,$C$1))+(VLOOKUP($D$1,'Multipliers and Adjustments'!$A$70:$I$86,TRUNC(COLUMN(I$2)/5)+2,FALSE)*SUMIFS('IEA-MethaneAbatement-US'!$M:$M,'IEA-MethaneAbatement-US'!$N:$N,"&lt;"&amp;$B54,'IEA-MethaneAbatement-US'!$N:$N,"&gt;="&amp;$A54,'IEA-MethaneAbatement-US'!$L:$L,$D$1)))*'State Downscaling Multipliers'!$B$7*(1+'EPA to IEA Scaling'!M$10)</f>
        <v>0</v>
      </c>
      <c r="J54" s="2">
        <f>((VLOOKUP($B$1,'Multipliers and Adjustments'!$A$70:$I$86,TRUNC(COLUMN(J$2)/5)+2,FALSE)*SUMIFS('IEA-MethaneAbatement-US'!$M:$M,'IEA-MethaneAbatement-US'!$N:$N,"&lt;"&amp;$B54,'IEA-MethaneAbatement-US'!$N:$N,"&gt;="&amp;$A54,'IEA-MethaneAbatement-US'!$L:$L,$B$1))+(VLOOKUP($C$1,'Multipliers and Adjustments'!$A$70:$I$86,TRUNC(COLUMN(J$2)/5)+2,FALSE)*SUMIFS('IEA-MethaneAbatement-US'!$M:$M,'IEA-MethaneAbatement-US'!$N:$N,"&lt;"&amp;$B54,'IEA-MethaneAbatement-US'!$N:$N,"&gt;="&amp;$A54,'IEA-MethaneAbatement-US'!$L:$L,$C$1))+(VLOOKUP($D$1,'Multipliers and Adjustments'!$A$70:$I$86,TRUNC(COLUMN(J$2)/5)+2,FALSE)*SUMIFS('IEA-MethaneAbatement-US'!$M:$M,'IEA-MethaneAbatement-US'!$N:$N,"&lt;"&amp;$B54,'IEA-MethaneAbatement-US'!$N:$N,"&gt;="&amp;$A54,'IEA-MethaneAbatement-US'!$L:$L,$D$1)))*'State Downscaling Multipliers'!$B$7*(1+'EPA to IEA Scaling'!N$10)</f>
        <v>0</v>
      </c>
      <c r="K54" s="2">
        <f>((VLOOKUP($B$1,'Multipliers and Adjustments'!$A$70:$I$86,TRUNC(COLUMN(K$2)/5)+2,FALSE)*SUMIFS('IEA-MethaneAbatement-US'!$M:$M,'IEA-MethaneAbatement-US'!$N:$N,"&lt;"&amp;$B54,'IEA-MethaneAbatement-US'!$N:$N,"&gt;="&amp;$A54,'IEA-MethaneAbatement-US'!$L:$L,$B$1))+(VLOOKUP($C$1,'Multipliers and Adjustments'!$A$70:$I$86,TRUNC(COLUMN(K$2)/5)+2,FALSE)*SUMIFS('IEA-MethaneAbatement-US'!$M:$M,'IEA-MethaneAbatement-US'!$N:$N,"&lt;"&amp;$B54,'IEA-MethaneAbatement-US'!$N:$N,"&gt;="&amp;$A54,'IEA-MethaneAbatement-US'!$L:$L,$C$1))+(VLOOKUP($D$1,'Multipliers and Adjustments'!$A$70:$I$86,TRUNC(COLUMN(K$2)/5)+2,FALSE)*SUMIFS('IEA-MethaneAbatement-US'!$M:$M,'IEA-MethaneAbatement-US'!$N:$N,"&lt;"&amp;$B54,'IEA-MethaneAbatement-US'!$N:$N,"&gt;="&amp;$A54,'IEA-MethaneAbatement-US'!$L:$L,$D$1)))*'State Downscaling Multipliers'!$B$7*(1+'EPA to IEA Scaling'!O$10)</f>
        <v>0</v>
      </c>
      <c r="L54" s="2">
        <f>((VLOOKUP($B$1,'Multipliers and Adjustments'!$A$70:$I$86,TRUNC(COLUMN(L$2)/5)+2,FALSE)*SUMIFS('IEA-MethaneAbatement-US'!$M:$M,'IEA-MethaneAbatement-US'!$N:$N,"&lt;"&amp;$B54,'IEA-MethaneAbatement-US'!$N:$N,"&gt;="&amp;$A54,'IEA-MethaneAbatement-US'!$L:$L,$B$1))+(VLOOKUP($C$1,'Multipliers and Adjustments'!$A$70:$I$86,TRUNC(COLUMN(L$2)/5)+2,FALSE)*SUMIFS('IEA-MethaneAbatement-US'!$M:$M,'IEA-MethaneAbatement-US'!$N:$N,"&lt;"&amp;$B54,'IEA-MethaneAbatement-US'!$N:$N,"&gt;="&amp;$A54,'IEA-MethaneAbatement-US'!$L:$L,$C$1))+(VLOOKUP($D$1,'Multipliers and Adjustments'!$A$70:$I$86,TRUNC(COLUMN(L$2)/5)+2,FALSE)*SUMIFS('IEA-MethaneAbatement-US'!$M:$M,'IEA-MethaneAbatement-US'!$N:$N,"&lt;"&amp;$B54,'IEA-MethaneAbatement-US'!$N:$N,"&gt;="&amp;$A54,'IEA-MethaneAbatement-US'!$L:$L,$D$1)))*'State Downscaling Multipliers'!$B$7*(1+'EPA to IEA Scaling'!P$10)</f>
        <v>0</v>
      </c>
      <c r="M54" s="105">
        <f>((VLOOKUP($B$1,'Multipliers and Adjustments'!$A$70:$I$86,TRUNC(COLUMN(M$2)/5)+2,FALSE)*SUMIFS('IEA-MethaneAbatement-US'!$M:$M,'IEA-MethaneAbatement-US'!$N:$N,"&lt;"&amp;$B54,'IEA-MethaneAbatement-US'!$N:$N,"&gt;="&amp;$A54,'IEA-MethaneAbatement-US'!$L:$L,$B$1))+(VLOOKUP($C$1,'Multipliers and Adjustments'!$A$70:$I$86,TRUNC(COLUMN(M$2)/5)+2,FALSE)*SUMIFS('IEA-MethaneAbatement-US'!$M:$M,'IEA-MethaneAbatement-US'!$N:$N,"&lt;"&amp;$B54,'IEA-MethaneAbatement-US'!$N:$N,"&gt;="&amp;$A54,'IEA-MethaneAbatement-US'!$L:$L,$C$1))+(VLOOKUP($D$1,'Multipliers and Adjustments'!$A$70:$I$86,TRUNC(COLUMN(M$2)/5)+2,FALSE)*SUMIFS('IEA-MethaneAbatement-US'!$M:$M,'IEA-MethaneAbatement-US'!$N:$N,"&lt;"&amp;$B54,'IEA-MethaneAbatement-US'!$N:$N,"&gt;="&amp;$A54,'IEA-MethaneAbatement-US'!$L:$L,$D$1)))*'State Downscaling Multipliers'!$B$7*(1+'EPA to IEA Scaling'!Q$10)</f>
        <v>0</v>
      </c>
      <c r="N54" s="2">
        <f>((VLOOKUP($B$1,'Multipliers and Adjustments'!$A$70:$I$86,TRUNC(COLUMN(N$2)/5)+2,FALSE)*SUMIFS('IEA-MethaneAbatement-US'!$M:$M,'IEA-MethaneAbatement-US'!$N:$N,"&lt;"&amp;$B54,'IEA-MethaneAbatement-US'!$N:$N,"&gt;="&amp;$A54,'IEA-MethaneAbatement-US'!$L:$L,$B$1))+(VLOOKUP($C$1,'Multipliers and Adjustments'!$A$70:$I$86,TRUNC(COLUMN(N$2)/5)+2,FALSE)*SUMIFS('IEA-MethaneAbatement-US'!$M:$M,'IEA-MethaneAbatement-US'!$N:$N,"&lt;"&amp;$B54,'IEA-MethaneAbatement-US'!$N:$N,"&gt;="&amp;$A54,'IEA-MethaneAbatement-US'!$L:$L,$C$1))+(VLOOKUP($D$1,'Multipliers and Adjustments'!$A$70:$I$86,TRUNC(COLUMN(N$2)/5)+2,FALSE)*SUMIFS('IEA-MethaneAbatement-US'!$M:$M,'IEA-MethaneAbatement-US'!$N:$N,"&lt;"&amp;$B54,'IEA-MethaneAbatement-US'!$N:$N,"&gt;="&amp;$A54,'IEA-MethaneAbatement-US'!$L:$L,$D$1)))*'State Downscaling Multipliers'!$B$7*(1+'EPA to IEA Scaling'!R$10)</f>
        <v>0</v>
      </c>
      <c r="O54" s="2">
        <f>((VLOOKUP($B$1,'Multipliers and Adjustments'!$A$70:$I$86,TRUNC(COLUMN(O$2)/5)+2,FALSE)*SUMIFS('IEA-MethaneAbatement-US'!$M:$M,'IEA-MethaneAbatement-US'!$N:$N,"&lt;"&amp;$B54,'IEA-MethaneAbatement-US'!$N:$N,"&gt;="&amp;$A54,'IEA-MethaneAbatement-US'!$L:$L,$B$1))+(VLOOKUP($C$1,'Multipliers and Adjustments'!$A$70:$I$86,TRUNC(COLUMN(O$2)/5)+2,FALSE)*SUMIFS('IEA-MethaneAbatement-US'!$M:$M,'IEA-MethaneAbatement-US'!$N:$N,"&lt;"&amp;$B54,'IEA-MethaneAbatement-US'!$N:$N,"&gt;="&amp;$A54,'IEA-MethaneAbatement-US'!$L:$L,$C$1))+(VLOOKUP($D$1,'Multipliers and Adjustments'!$A$70:$I$86,TRUNC(COLUMN(O$2)/5)+2,FALSE)*SUMIFS('IEA-MethaneAbatement-US'!$M:$M,'IEA-MethaneAbatement-US'!$N:$N,"&lt;"&amp;$B54,'IEA-MethaneAbatement-US'!$N:$N,"&gt;="&amp;$A54,'IEA-MethaneAbatement-US'!$L:$L,$D$1)))*'State Downscaling Multipliers'!$B$7*(1+'EPA to IEA Scaling'!S$10)</f>
        <v>0</v>
      </c>
      <c r="P54" s="2">
        <f>((VLOOKUP($B$1,'Multipliers and Adjustments'!$A$70:$I$86,TRUNC(COLUMN(P$2)/5)+2,FALSE)*SUMIFS('IEA-MethaneAbatement-US'!$M:$M,'IEA-MethaneAbatement-US'!$N:$N,"&lt;"&amp;$B54,'IEA-MethaneAbatement-US'!$N:$N,"&gt;="&amp;$A54,'IEA-MethaneAbatement-US'!$L:$L,$B$1))+(VLOOKUP($C$1,'Multipliers and Adjustments'!$A$70:$I$86,TRUNC(COLUMN(P$2)/5)+2,FALSE)*SUMIFS('IEA-MethaneAbatement-US'!$M:$M,'IEA-MethaneAbatement-US'!$N:$N,"&lt;"&amp;$B54,'IEA-MethaneAbatement-US'!$N:$N,"&gt;="&amp;$A54,'IEA-MethaneAbatement-US'!$L:$L,$C$1))+(VLOOKUP($D$1,'Multipliers and Adjustments'!$A$70:$I$86,TRUNC(COLUMN(P$2)/5)+2,FALSE)*SUMIFS('IEA-MethaneAbatement-US'!$M:$M,'IEA-MethaneAbatement-US'!$N:$N,"&lt;"&amp;$B54,'IEA-MethaneAbatement-US'!$N:$N,"&gt;="&amp;$A54,'IEA-MethaneAbatement-US'!$L:$L,$D$1)))*'State Downscaling Multipliers'!$B$7*(1+'EPA to IEA Scaling'!T$10)</f>
        <v>0</v>
      </c>
      <c r="Q54" s="2">
        <f>((VLOOKUP($B$1,'Multipliers and Adjustments'!$A$70:$I$86,TRUNC(COLUMN(Q$2)/5)+2,FALSE)*SUMIFS('IEA-MethaneAbatement-US'!$M:$M,'IEA-MethaneAbatement-US'!$N:$N,"&lt;"&amp;$B54,'IEA-MethaneAbatement-US'!$N:$N,"&gt;="&amp;$A54,'IEA-MethaneAbatement-US'!$L:$L,$B$1))+(VLOOKUP($C$1,'Multipliers and Adjustments'!$A$70:$I$86,TRUNC(COLUMN(Q$2)/5)+2,FALSE)*SUMIFS('IEA-MethaneAbatement-US'!$M:$M,'IEA-MethaneAbatement-US'!$N:$N,"&lt;"&amp;$B54,'IEA-MethaneAbatement-US'!$N:$N,"&gt;="&amp;$A54,'IEA-MethaneAbatement-US'!$L:$L,$C$1))+(VLOOKUP($D$1,'Multipliers and Adjustments'!$A$70:$I$86,TRUNC(COLUMN(Q$2)/5)+2,FALSE)*SUMIFS('IEA-MethaneAbatement-US'!$M:$M,'IEA-MethaneAbatement-US'!$N:$N,"&lt;"&amp;$B54,'IEA-MethaneAbatement-US'!$N:$N,"&gt;="&amp;$A54,'IEA-MethaneAbatement-US'!$L:$L,$D$1)))*'State Downscaling Multipliers'!$B$7*(1+'EPA to IEA Scaling'!U$10)</f>
        <v>0</v>
      </c>
      <c r="R54" s="105">
        <f>((VLOOKUP($B$1,'Multipliers and Adjustments'!$A$70:$I$86,TRUNC(COLUMN(R$2)/5)+2,FALSE)*SUMIFS('IEA-MethaneAbatement-US'!$M:$M,'IEA-MethaneAbatement-US'!$N:$N,"&lt;"&amp;$B54,'IEA-MethaneAbatement-US'!$N:$N,"&gt;="&amp;$A54,'IEA-MethaneAbatement-US'!$L:$L,$B$1))+(VLOOKUP($C$1,'Multipliers and Adjustments'!$A$70:$I$86,TRUNC(COLUMN(R$2)/5)+2,FALSE)*SUMIFS('IEA-MethaneAbatement-US'!$M:$M,'IEA-MethaneAbatement-US'!$N:$N,"&lt;"&amp;$B54,'IEA-MethaneAbatement-US'!$N:$N,"&gt;="&amp;$A54,'IEA-MethaneAbatement-US'!$L:$L,$C$1))+(VLOOKUP($D$1,'Multipliers and Adjustments'!$A$70:$I$86,TRUNC(COLUMN(R$2)/5)+2,FALSE)*SUMIFS('IEA-MethaneAbatement-US'!$M:$M,'IEA-MethaneAbatement-US'!$N:$N,"&lt;"&amp;$B54,'IEA-MethaneAbatement-US'!$N:$N,"&gt;="&amp;$A54,'IEA-MethaneAbatement-US'!$L:$L,$D$1)))*'State Downscaling Multipliers'!$B$7*(1+'EPA to IEA Scaling'!V$10)</f>
        <v>0</v>
      </c>
      <c r="S54" s="2">
        <f>((VLOOKUP($B$1,'Multipliers and Adjustments'!$A$70:$I$86,TRUNC(COLUMN(S$2)/5)+2,FALSE)*SUMIFS('IEA-MethaneAbatement-US'!$M:$M,'IEA-MethaneAbatement-US'!$N:$N,"&lt;"&amp;$B54,'IEA-MethaneAbatement-US'!$N:$N,"&gt;="&amp;$A54,'IEA-MethaneAbatement-US'!$L:$L,$B$1))+(VLOOKUP($C$1,'Multipliers and Adjustments'!$A$70:$I$86,TRUNC(COLUMN(S$2)/5)+2,FALSE)*SUMIFS('IEA-MethaneAbatement-US'!$M:$M,'IEA-MethaneAbatement-US'!$N:$N,"&lt;"&amp;$B54,'IEA-MethaneAbatement-US'!$N:$N,"&gt;="&amp;$A54,'IEA-MethaneAbatement-US'!$L:$L,$C$1))+(VLOOKUP($D$1,'Multipliers and Adjustments'!$A$70:$I$86,TRUNC(COLUMN(S$2)/5)+2,FALSE)*SUMIFS('IEA-MethaneAbatement-US'!$M:$M,'IEA-MethaneAbatement-US'!$N:$N,"&lt;"&amp;$B54,'IEA-MethaneAbatement-US'!$N:$N,"&gt;="&amp;$A54,'IEA-MethaneAbatement-US'!$L:$L,$D$1)))*'State Downscaling Multipliers'!$B$7*(1+'EPA to IEA Scaling'!W$10)</f>
        <v>0</v>
      </c>
      <c r="T54" s="2">
        <f>((VLOOKUP($B$1,'Multipliers and Adjustments'!$A$70:$I$86,TRUNC(COLUMN(T$2)/5)+2,FALSE)*SUMIFS('IEA-MethaneAbatement-US'!$M:$M,'IEA-MethaneAbatement-US'!$N:$N,"&lt;"&amp;$B54,'IEA-MethaneAbatement-US'!$N:$N,"&gt;="&amp;$A54,'IEA-MethaneAbatement-US'!$L:$L,$B$1))+(VLOOKUP($C$1,'Multipliers and Adjustments'!$A$70:$I$86,TRUNC(COLUMN(T$2)/5)+2,FALSE)*SUMIFS('IEA-MethaneAbatement-US'!$M:$M,'IEA-MethaneAbatement-US'!$N:$N,"&lt;"&amp;$B54,'IEA-MethaneAbatement-US'!$N:$N,"&gt;="&amp;$A54,'IEA-MethaneAbatement-US'!$L:$L,$C$1))+(VLOOKUP($D$1,'Multipliers and Adjustments'!$A$70:$I$86,TRUNC(COLUMN(T$2)/5)+2,FALSE)*SUMIFS('IEA-MethaneAbatement-US'!$M:$M,'IEA-MethaneAbatement-US'!$N:$N,"&lt;"&amp;$B54,'IEA-MethaneAbatement-US'!$N:$N,"&gt;="&amp;$A54,'IEA-MethaneAbatement-US'!$L:$L,$D$1)))*'State Downscaling Multipliers'!$B$7*(1+'EPA to IEA Scaling'!X$10)</f>
        <v>0</v>
      </c>
      <c r="U54" s="2">
        <f>((VLOOKUP($B$1,'Multipliers and Adjustments'!$A$70:$I$86,TRUNC(COLUMN(U$2)/5)+2,FALSE)*SUMIFS('IEA-MethaneAbatement-US'!$M:$M,'IEA-MethaneAbatement-US'!$N:$N,"&lt;"&amp;$B54,'IEA-MethaneAbatement-US'!$N:$N,"&gt;="&amp;$A54,'IEA-MethaneAbatement-US'!$L:$L,$B$1))+(VLOOKUP($C$1,'Multipliers and Adjustments'!$A$70:$I$86,TRUNC(COLUMN(U$2)/5)+2,FALSE)*SUMIFS('IEA-MethaneAbatement-US'!$M:$M,'IEA-MethaneAbatement-US'!$N:$N,"&lt;"&amp;$B54,'IEA-MethaneAbatement-US'!$N:$N,"&gt;="&amp;$A54,'IEA-MethaneAbatement-US'!$L:$L,$C$1))+(VLOOKUP($D$1,'Multipliers and Adjustments'!$A$70:$I$86,TRUNC(COLUMN(U$2)/5)+2,FALSE)*SUMIFS('IEA-MethaneAbatement-US'!$M:$M,'IEA-MethaneAbatement-US'!$N:$N,"&lt;"&amp;$B54,'IEA-MethaneAbatement-US'!$N:$N,"&gt;="&amp;$A54,'IEA-MethaneAbatement-US'!$L:$L,$D$1)))*'State Downscaling Multipliers'!$B$7*(1+'EPA to IEA Scaling'!Y$10)</f>
        <v>0</v>
      </c>
      <c r="V54" s="2">
        <f>((VLOOKUP($B$1,'Multipliers and Adjustments'!$A$70:$I$86,TRUNC(COLUMN(V$2)/5)+2,FALSE)*SUMIFS('IEA-MethaneAbatement-US'!$M:$M,'IEA-MethaneAbatement-US'!$N:$N,"&lt;"&amp;$B54,'IEA-MethaneAbatement-US'!$N:$N,"&gt;="&amp;$A54,'IEA-MethaneAbatement-US'!$L:$L,$B$1))+(VLOOKUP($C$1,'Multipliers and Adjustments'!$A$70:$I$86,TRUNC(COLUMN(V$2)/5)+2,FALSE)*SUMIFS('IEA-MethaneAbatement-US'!$M:$M,'IEA-MethaneAbatement-US'!$N:$N,"&lt;"&amp;$B54,'IEA-MethaneAbatement-US'!$N:$N,"&gt;="&amp;$A54,'IEA-MethaneAbatement-US'!$L:$L,$C$1))+(VLOOKUP($D$1,'Multipliers and Adjustments'!$A$70:$I$86,TRUNC(COLUMN(V$2)/5)+2,FALSE)*SUMIFS('IEA-MethaneAbatement-US'!$M:$M,'IEA-MethaneAbatement-US'!$N:$N,"&lt;"&amp;$B54,'IEA-MethaneAbatement-US'!$N:$N,"&gt;="&amp;$A54,'IEA-MethaneAbatement-US'!$L:$L,$D$1)))*'State Downscaling Multipliers'!$B$7*(1+'EPA to IEA Scaling'!Z$10)</f>
        <v>0</v>
      </c>
      <c r="W54" s="105">
        <f>((VLOOKUP($B$1,'Multipliers and Adjustments'!$A$70:$I$86,TRUNC(COLUMN(W$2)/5)+2,FALSE)*SUMIFS('IEA-MethaneAbatement-US'!$M:$M,'IEA-MethaneAbatement-US'!$N:$N,"&lt;"&amp;$B54,'IEA-MethaneAbatement-US'!$N:$N,"&gt;="&amp;$A54,'IEA-MethaneAbatement-US'!$L:$L,$B$1))+(VLOOKUP($C$1,'Multipliers and Adjustments'!$A$70:$I$86,TRUNC(COLUMN(W$2)/5)+2,FALSE)*SUMIFS('IEA-MethaneAbatement-US'!$M:$M,'IEA-MethaneAbatement-US'!$N:$N,"&lt;"&amp;$B54,'IEA-MethaneAbatement-US'!$N:$N,"&gt;="&amp;$A54,'IEA-MethaneAbatement-US'!$L:$L,$C$1))+(VLOOKUP($D$1,'Multipliers and Adjustments'!$A$70:$I$86,TRUNC(COLUMN(W$2)/5)+2,FALSE)*SUMIFS('IEA-MethaneAbatement-US'!$M:$M,'IEA-MethaneAbatement-US'!$N:$N,"&lt;"&amp;$B54,'IEA-MethaneAbatement-US'!$N:$N,"&gt;="&amp;$A54,'IEA-MethaneAbatement-US'!$L:$L,$D$1)))*'State Downscaling Multipliers'!$B$7*(1+'EPA to IEA Scaling'!AA$10)</f>
        <v>0</v>
      </c>
      <c r="X54" s="2">
        <f>((VLOOKUP($B$1,'Multipliers and Adjustments'!$A$70:$I$86,TRUNC(COLUMN(X$2)/5)+2,FALSE)*SUMIFS('IEA-MethaneAbatement-US'!$M:$M,'IEA-MethaneAbatement-US'!$N:$N,"&lt;"&amp;$B54,'IEA-MethaneAbatement-US'!$N:$N,"&gt;="&amp;$A54,'IEA-MethaneAbatement-US'!$L:$L,$B$1))+(VLOOKUP($C$1,'Multipliers and Adjustments'!$A$70:$I$86,TRUNC(COLUMN(X$2)/5)+2,FALSE)*SUMIFS('IEA-MethaneAbatement-US'!$M:$M,'IEA-MethaneAbatement-US'!$N:$N,"&lt;"&amp;$B54,'IEA-MethaneAbatement-US'!$N:$N,"&gt;="&amp;$A54,'IEA-MethaneAbatement-US'!$L:$L,$C$1))+(VLOOKUP($D$1,'Multipliers and Adjustments'!$A$70:$I$86,TRUNC(COLUMN(X$2)/5)+2,FALSE)*SUMIFS('IEA-MethaneAbatement-US'!$M:$M,'IEA-MethaneAbatement-US'!$N:$N,"&lt;"&amp;$B54,'IEA-MethaneAbatement-US'!$N:$N,"&gt;="&amp;$A54,'IEA-MethaneAbatement-US'!$L:$L,$D$1)))*'State Downscaling Multipliers'!$B$7*(1+'EPA to IEA Scaling'!AB$10)</f>
        <v>0</v>
      </c>
      <c r="Y54" s="2">
        <f>((VLOOKUP($B$1,'Multipliers and Adjustments'!$A$70:$I$86,TRUNC(COLUMN(Y$2)/5)+2,FALSE)*SUMIFS('IEA-MethaneAbatement-US'!$M:$M,'IEA-MethaneAbatement-US'!$N:$N,"&lt;"&amp;$B54,'IEA-MethaneAbatement-US'!$N:$N,"&gt;="&amp;$A54,'IEA-MethaneAbatement-US'!$L:$L,$B$1))+(VLOOKUP($C$1,'Multipliers and Adjustments'!$A$70:$I$86,TRUNC(COLUMN(Y$2)/5)+2,FALSE)*SUMIFS('IEA-MethaneAbatement-US'!$M:$M,'IEA-MethaneAbatement-US'!$N:$N,"&lt;"&amp;$B54,'IEA-MethaneAbatement-US'!$N:$N,"&gt;="&amp;$A54,'IEA-MethaneAbatement-US'!$L:$L,$C$1))+(VLOOKUP($D$1,'Multipliers and Adjustments'!$A$70:$I$86,TRUNC(COLUMN(Y$2)/5)+2,FALSE)*SUMIFS('IEA-MethaneAbatement-US'!$M:$M,'IEA-MethaneAbatement-US'!$N:$N,"&lt;"&amp;$B54,'IEA-MethaneAbatement-US'!$N:$N,"&gt;="&amp;$A54,'IEA-MethaneAbatement-US'!$L:$L,$D$1)))*'State Downscaling Multipliers'!$B$7*(1+'EPA to IEA Scaling'!AC$10)</f>
        <v>0</v>
      </c>
      <c r="Z54" s="2">
        <f>((VLOOKUP($B$1,'Multipliers and Adjustments'!$A$70:$I$86,TRUNC(COLUMN(Z$2)/5)+2,FALSE)*SUMIFS('IEA-MethaneAbatement-US'!$M:$M,'IEA-MethaneAbatement-US'!$N:$N,"&lt;"&amp;$B54,'IEA-MethaneAbatement-US'!$N:$N,"&gt;="&amp;$A54,'IEA-MethaneAbatement-US'!$L:$L,$B$1))+(VLOOKUP($C$1,'Multipliers and Adjustments'!$A$70:$I$86,TRUNC(COLUMN(Z$2)/5)+2,FALSE)*SUMIFS('IEA-MethaneAbatement-US'!$M:$M,'IEA-MethaneAbatement-US'!$N:$N,"&lt;"&amp;$B54,'IEA-MethaneAbatement-US'!$N:$N,"&gt;="&amp;$A54,'IEA-MethaneAbatement-US'!$L:$L,$C$1))+(VLOOKUP($D$1,'Multipliers and Adjustments'!$A$70:$I$86,TRUNC(COLUMN(Z$2)/5)+2,FALSE)*SUMIFS('IEA-MethaneAbatement-US'!$M:$M,'IEA-MethaneAbatement-US'!$N:$N,"&lt;"&amp;$B54,'IEA-MethaneAbatement-US'!$N:$N,"&gt;="&amp;$A54,'IEA-MethaneAbatement-US'!$L:$L,$D$1)))*'State Downscaling Multipliers'!$B$7*(1+'EPA to IEA Scaling'!AD$10)</f>
        <v>0</v>
      </c>
      <c r="AA54" s="2">
        <f>((VLOOKUP($B$1,'Multipliers and Adjustments'!$A$70:$I$86,TRUNC(COLUMN(AA$2)/5)+2,FALSE)*SUMIFS('IEA-MethaneAbatement-US'!$M:$M,'IEA-MethaneAbatement-US'!$N:$N,"&lt;"&amp;$B54,'IEA-MethaneAbatement-US'!$N:$N,"&gt;="&amp;$A54,'IEA-MethaneAbatement-US'!$L:$L,$B$1))+(VLOOKUP($C$1,'Multipliers and Adjustments'!$A$70:$I$86,TRUNC(COLUMN(AA$2)/5)+2,FALSE)*SUMIFS('IEA-MethaneAbatement-US'!$M:$M,'IEA-MethaneAbatement-US'!$N:$N,"&lt;"&amp;$B54,'IEA-MethaneAbatement-US'!$N:$N,"&gt;="&amp;$A54,'IEA-MethaneAbatement-US'!$L:$L,$C$1))+(VLOOKUP($D$1,'Multipliers and Adjustments'!$A$70:$I$86,TRUNC(COLUMN(AA$2)/5)+2,FALSE)*SUMIFS('IEA-MethaneAbatement-US'!$M:$M,'IEA-MethaneAbatement-US'!$N:$N,"&lt;"&amp;$B54,'IEA-MethaneAbatement-US'!$N:$N,"&gt;="&amp;$A54,'IEA-MethaneAbatement-US'!$L:$L,$D$1)))*'State Downscaling Multipliers'!$B$7*(1+'EPA to IEA Scaling'!AE$10)</f>
        <v>0</v>
      </c>
      <c r="AB54" s="105">
        <f>((VLOOKUP($B$1,'Multipliers and Adjustments'!$A$70:$I$86,TRUNC(COLUMN(AB$2)/5)+2,FALSE)*SUMIFS('IEA-MethaneAbatement-US'!$M:$M,'IEA-MethaneAbatement-US'!$N:$N,"&lt;"&amp;$B54,'IEA-MethaneAbatement-US'!$N:$N,"&gt;="&amp;$A54,'IEA-MethaneAbatement-US'!$L:$L,$B$1))+(VLOOKUP($C$1,'Multipliers and Adjustments'!$A$70:$I$86,TRUNC(COLUMN(AB$2)/5)+2,FALSE)*SUMIFS('IEA-MethaneAbatement-US'!$M:$M,'IEA-MethaneAbatement-US'!$N:$N,"&lt;"&amp;$B54,'IEA-MethaneAbatement-US'!$N:$N,"&gt;="&amp;$A54,'IEA-MethaneAbatement-US'!$L:$L,$C$1))+(VLOOKUP($D$1,'Multipliers and Adjustments'!$A$70:$I$86,TRUNC(COLUMN(AB$2)/5)+2,FALSE)*SUMIFS('IEA-MethaneAbatement-US'!$M:$M,'IEA-MethaneAbatement-US'!$N:$N,"&lt;"&amp;$B54,'IEA-MethaneAbatement-US'!$N:$N,"&gt;="&amp;$A54,'IEA-MethaneAbatement-US'!$L:$L,$D$1)))*'State Downscaling Multipliers'!$B$7*(1+'EPA to IEA Scaling'!AF$10)</f>
        <v>0</v>
      </c>
      <c r="AC54" s="2">
        <f>((VLOOKUP($B$1,'Multipliers and Adjustments'!$A$70:$I$86,TRUNC(COLUMN(AC$2)/5)+2,FALSE)*SUMIFS('IEA-MethaneAbatement-US'!$M:$M,'IEA-MethaneAbatement-US'!$N:$N,"&lt;"&amp;$B54,'IEA-MethaneAbatement-US'!$N:$N,"&gt;="&amp;$A54,'IEA-MethaneAbatement-US'!$L:$L,$B$1))+(VLOOKUP($C$1,'Multipliers and Adjustments'!$A$70:$I$86,TRUNC(COLUMN(AC$2)/5)+2,FALSE)*SUMIFS('IEA-MethaneAbatement-US'!$M:$M,'IEA-MethaneAbatement-US'!$N:$N,"&lt;"&amp;$B54,'IEA-MethaneAbatement-US'!$N:$N,"&gt;="&amp;$A54,'IEA-MethaneAbatement-US'!$L:$L,$C$1))+(VLOOKUP($D$1,'Multipliers and Adjustments'!$A$70:$I$86,TRUNC(COLUMN(AC$2)/5)+2,FALSE)*SUMIFS('IEA-MethaneAbatement-US'!$M:$M,'IEA-MethaneAbatement-US'!$N:$N,"&lt;"&amp;$B54,'IEA-MethaneAbatement-US'!$N:$N,"&gt;="&amp;$A54,'IEA-MethaneAbatement-US'!$L:$L,$D$1)))*'State Downscaling Multipliers'!$B$7*(1+'EPA to IEA Scaling'!AG$10)</f>
        <v>0</v>
      </c>
      <c r="AD54" s="2">
        <f>((VLOOKUP($B$1,'Multipliers and Adjustments'!$A$70:$I$86,TRUNC(COLUMN(AD$2)/5)+2,FALSE)*SUMIFS('IEA-MethaneAbatement-US'!$M:$M,'IEA-MethaneAbatement-US'!$N:$N,"&lt;"&amp;$B54,'IEA-MethaneAbatement-US'!$N:$N,"&gt;="&amp;$A54,'IEA-MethaneAbatement-US'!$L:$L,$B$1))+(VLOOKUP($C$1,'Multipliers and Adjustments'!$A$70:$I$86,TRUNC(COLUMN(AD$2)/5)+2,FALSE)*SUMIFS('IEA-MethaneAbatement-US'!$M:$M,'IEA-MethaneAbatement-US'!$N:$N,"&lt;"&amp;$B54,'IEA-MethaneAbatement-US'!$N:$N,"&gt;="&amp;$A54,'IEA-MethaneAbatement-US'!$L:$L,$C$1))+(VLOOKUP($D$1,'Multipliers and Adjustments'!$A$70:$I$86,TRUNC(COLUMN(AD$2)/5)+2,FALSE)*SUMIFS('IEA-MethaneAbatement-US'!$M:$M,'IEA-MethaneAbatement-US'!$N:$N,"&lt;"&amp;$B54,'IEA-MethaneAbatement-US'!$N:$N,"&gt;="&amp;$A54,'IEA-MethaneAbatement-US'!$L:$L,$D$1)))*'State Downscaling Multipliers'!$B$7*(1+'EPA to IEA Scaling'!AH$10)</f>
        <v>0</v>
      </c>
      <c r="AE54" s="2">
        <f>((VLOOKUP($B$1,'Multipliers and Adjustments'!$A$70:$I$86,TRUNC(COLUMN(AE$2)/5)+2,FALSE)*SUMIFS('IEA-MethaneAbatement-US'!$M:$M,'IEA-MethaneAbatement-US'!$N:$N,"&lt;"&amp;$B54,'IEA-MethaneAbatement-US'!$N:$N,"&gt;="&amp;$A54,'IEA-MethaneAbatement-US'!$L:$L,$B$1))+(VLOOKUP($C$1,'Multipliers and Adjustments'!$A$70:$I$86,TRUNC(COLUMN(AE$2)/5)+2,FALSE)*SUMIFS('IEA-MethaneAbatement-US'!$M:$M,'IEA-MethaneAbatement-US'!$N:$N,"&lt;"&amp;$B54,'IEA-MethaneAbatement-US'!$N:$N,"&gt;="&amp;$A54,'IEA-MethaneAbatement-US'!$L:$L,$C$1))+(VLOOKUP($D$1,'Multipliers and Adjustments'!$A$70:$I$86,TRUNC(COLUMN(AE$2)/5)+2,FALSE)*SUMIFS('IEA-MethaneAbatement-US'!$M:$M,'IEA-MethaneAbatement-US'!$N:$N,"&lt;"&amp;$B54,'IEA-MethaneAbatement-US'!$N:$N,"&gt;="&amp;$A54,'IEA-MethaneAbatement-US'!$L:$L,$D$1)))*'State Downscaling Multipliers'!$B$7*(1+'EPA to IEA Scaling'!AI$10)</f>
        <v>0</v>
      </c>
      <c r="AF54" s="2">
        <f>((VLOOKUP($B$1,'Multipliers and Adjustments'!$A$70:$I$86,TRUNC(COLUMN(AF$2)/5)+2,FALSE)*SUMIFS('IEA-MethaneAbatement-US'!$M:$M,'IEA-MethaneAbatement-US'!$N:$N,"&lt;"&amp;$B54,'IEA-MethaneAbatement-US'!$N:$N,"&gt;="&amp;$A54,'IEA-MethaneAbatement-US'!$L:$L,$B$1))+(VLOOKUP($C$1,'Multipliers and Adjustments'!$A$70:$I$86,TRUNC(COLUMN(AF$2)/5)+2,FALSE)*SUMIFS('IEA-MethaneAbatement-US'!$M:$M,'IEA-MethaneAbatement-US'!$N:$N,"&lt;"&amp;$B54,'IEA-MethaneAbatement-US'!$N:$N,"&gt;="&amp;$A54,'IEA-MethaneAbatement-US'!$L:$L,$C$1))+(VLOOKUP($D$1,'Multipliers and Adjustments'!$A$70:$I$86,TRUNC(COLUMN(AF$2)/5)+2,FALSE)*SUMIFS('IEA-MethaneAbatement-US'!$M:$M,'IEA-MethaneAbatement-US'!$N:$N,"&lt;"&amp;$B54,'IEA-MethaneAbatement-US'!$N:$N,"&gt;="&amp;$A54,'IEA-MethaneAbatement-US'!$L:$L,$D$1)))*'State Downscaling Multipliers'!$B$7*(1+'EPA to IEA Scaling'!AJ$10)</f>
        <v>0</v>
      </c>
      <c r="AG54" s="105">
        <f>((VLOOKUP($B$1,'Multipliers and Adjustments'!$A$70:$I$86,TRUNC(COLUMN(AG$2)/5)+2,FALSE)*SUMIFS('IEA-MethaneAbatement-US'!$M:$M,'IEA-MethaneAbatement-US'!$N:$N,"&lt;"&amp;$B54,'IEA-MethaneAbatement-US'!$N:$N,"&gt;="&amp;$A54,'IEA-MethaneAbatement-US'!$L:$L,$B$1))+(VLOOKUP($C$1,'Multipliers and Adjustments'!$A$70:$I$86,TRUNC(COLUMN(AG$2)/5)+2,FALSE)*SUMIFS('IEA-MethaneAbatement-US'!$M:$M,'IEA-MethaneAbatement-US'!$N:$N,"&lt;"&amp;$B54,'IEA-MethaneAbatement-US'!$N:$N,"&gt;="&amp;$A54,'IEA-MethaneAbatement-US'!$L:$L,$C$1))+(VLOOKUP($D$1,'Multipliers and Adjustments'!$A$70:$I$86,TRUNC(COLUMN(AG$2)/5)+2,FALSE)*SUMIFS('IEA-MethaneAbatement-US'!$M:$M,'IEA-MethaneAbatement-US'!$N:$N,"&lt;"&amp;$B54,'IEA-MethaneAbatement-US'!$N:$N,"&gt;="&amp;$A54,'IEA-MethaneAbatement-US'!$L:$L,$D$1)))*'State Downscaling Multipliers'!$B$7*(1+'EPA to IEA Scaling'!AK$10)</f>
        <v>0</v>
      </c>
      <c r="AH54" s="2">
        <f>((VLOOKUP($B$1,'Multipliers and Adjustments'!$A$70:$I$86,TRUNC(COLUMN(AH$2)/5)+2,FALSE)*SUMIFS('IEA-MethaneAbatement-US'!$M:$M,'IEA-MethaneAbatement-US'!$N:$N,"&lt;"&amp;$B54,'IEA-MethaneAbatement-US'!$N:$N,"&gt;="&amp;$A54,'IEA-MethaneAbatement-US'!$L:$L,$B$1))+(VLOOKUP($C$1,'Multipliers and Adjustments'!$A$70:$I$86,TRUNC(COLUMN(AH$2)/5)+2,FALSE)*SUMIFS('IEA-MethaneAbatement-US'!$M:$M,'IEA-MethaneAbatement-US'!$N:$N,"&lt;"&amp;$B54,'IEA-MethaneAbatement-US'!$N:$N,"&gt;="&amp;$A54,'IEA-MethaneAbatement-US'!$L:$L,$C$1))+(VLOOKUP($D$1,'Multipliers and Adjustments'!$A$70:$I$86,TRUNC(COLUMN(AH$2)/5)+2,FALSE)*SUMIFS('IEA-MethaneAbatement-US'!$M:$M,'IEA-MethaneAbatement-US'!$N:$N,"&lt;"&amp;$B54,'IEA-MethaneAbatement-US'!$N:$N,"&gt;="&amp;$A54,'IEA-MethaneAbatement-US'!$L:$L,$D$1)))*'State Downscaling Multipliers'!$B$7*(1+'EPA to IEA Scaling'!AL$10)</f>
        <v>0</v>
      </c>
      <c r="AI54" s="2">
        <f>((VLOOKUP($B$1,'Multipliers and Adjustments'!$A$70:$I$86,TRUNC(COLUMN(AI$2)/5)+2,FALSE)*SUMIFS('IEA-MethaneAbatement-US'!$M:$M,'IEA-MethaneAbatement-US'!$N:$N,"&lt;"&amp;$B54,'IEA-MethaneAbatement-US'!$N:$N,"&gt;="&amp;$A54,'IEA-MethaneAbatement-US'!$L:$L,$B$1))+(VLOOKUP($C$1,'Multipliers and Adjustments'!$A$70:$I$86,TRUNC(COLUMN(AI$2)/5)+2,FALSE)*SUMIFS('IEA-MethaneAbatement-US'!$M:$M,'IEA-MethaneAbatement-US'!$N:$N,"&lt;"&amp;$B54,'IEA-MethaneAbatement-US'!$N:$N,"&gt;="&amp;$A54,'IEA-MethaneAbatement-US'!$L:$L,$C$1))+(VLOOKUP($D$1,'Multipliers and Adjustments'!$A$70:$I$86,TRUNC(COLUMN(AI$2)/5)+2,FALSE)*SUMIFS('IEA-MethaneAbatement-US'!$M:$M,'IEA-MethaneAbatement-US'!$N:$N,"&lt;"&amp;$B54,'IEA-MethaneAbatement-US'!$N:$N,"&gt;="&amp;$A54,'IEA-MethaneAbatement-US'!$L:$L,$D$1)))*'State Downscaling Multipliers'!$B$7*(1+'EPA to IEA Scaling'!AM$10)</f>
        <v>0</v>
      </c>
      <c r="AJ54" s="2">
        <f>((VLOOKUP($B$1,'Multipliers and Adjustments'!$A$70:$I$86,TRUNC(COLUMN(AJ$2)/5)+2,FALSE)*SUMIFS('IEA-MethaneAbatement-US'!$M:$M,'IEA-MethaneAbatement-US'!$N:$N,"&lt;"&amp;$B54,'IEA-MethaneAbatement-US'!$N:$N,"&gt;="&amp;$A54,'IEA-MethaneAbatement-US'!$L:$L,$B$1))+(VLOOKUP($C$1,'Multipliers and Adjustments'!$A$70:$I$86,TRUNC(COLUMN(AJ$2)/5)+2,FALSE)*SUMIFS('IEA-MethaneAbatement-US'!$M:$M,'IEA-MethaneAbatement-US'!$N:$N,"&lt;"&amp;$B54,'IEA-MethaneAbatement-US'!$N:$N,"&gt;="&amp;$A54,'IEA-MethaneAbatement-US'!$L:$L,$C$1))+(VLOOKUP($D$1,'Multipliers and Adjustments'!$A$70:$I$86,TRUNC(COLUMN(AJ$2)/5)+2,FALSE)*SUMIFS('IEA-MethaneAbatement-US'!$M:$M,'IEA-MethaneAbatement-US'!$N:$N,"&lt;"&amp;$B54,'IEA-MethaneAbatement-US'!$N:$N,"&gt;="&amp;$A54,'IEA-MethaneAbatement-US'!$L:$L,$D$1)))*'State Downscaling Multipliers'!$B$7*(1+'EPA to IEA Scaling'!AN$10)</f>
        <v>0</v>
      </c>
      <c r="AK54" s="2">
        <f>((VLOOKUP($B$1,'Multipliers and Adjustments'!$A$70:$I$86,TRUNC(COLUMN(AK$2)/5)+2,FALSE)*SUMIFS('IEA-MethaneAbatement-US'!$M:$M,'IEA-MethaneAbatement-US'!$N:$N,"&lt;"&amp;$B54,'IEA-MethaneAbatement-US'!$N:$N,"&gt;="&amp;$A54,'IEA-MethaneAbatement-US'!$L:$L,$B$1))+(VLOOKUP($C$1,'Multipliers and Adjustments'!$A$70:$I$86,TRUNC(COLUMN(AK$2)/5)+2,FALSE)*SUMIFS('IEA-MethaneAbatement-US'!$M:$M,'IEA-MethaneAbatement-US'!$N:$N,"&lt;"&amp;$B54,'IEA-MethaneAbatement-US'!$N:$N,"&gt;="&amp;$A54,'IEA-MethaneAbatement-US'!$L:$L,$C$1))+(VLOOKUP($D$1,'Multipliers and Adjustments'!$A$70:$I$86,TRUNC(COLUMN(AK$2)/5)+2,FALSE)*SUMIFS('IEA-MethaneAbatement-US'!$M:$M,'IEA-MethaneAbatement-US'!$N:$N,"&lt;"&amp;$B54,'IEA-MethaneAbatement-US'!$N:$N,"&gt;="&amp;$A54,'IEA-MethaneAbatement-US'!$L:$L,$D$1)))*'State Downscaling Multipliers'!$B$7*(1+'EPA to IEA Scaling'!AO$10)</f>
        <v>0</v>
      </c>
      <c r="AL54" s="105">
        <f>((VLOOKUP($B$1,'Multipliers and Adjustments'!$A$70:$I$86,TRUNC(COLUMN(AL$2)/5)+2,FALSE)*SUMIFS('IEA-MethaneAbatement-US'!$M:$M,'IEA-MethaneAbatement-US'!$N:$N,"&lt;"&amp;$B54,'IEA-MethaneAbatement-US'!$N:$N,"&gt;="&amp;$A54,'IEA-MethaneAbatement-US'!$L:$L,$B$1))+(VLOOKUP($C$1,'Multipliers and Adjustments'!$A$70:$I$86,TRUNC(COLUMN(AL$2)/5)+2,FALSE)*SUMIFS('IEA-MethaneAbatement-US'!$M:$M,'IEA-MethaneAbatement-US'!$N:$N,"&lt;"&amp;$B54,'IEA-MethaneAbatement-US'!$N:$N,"&gt;="&amp;$A54,'IEA-MethaneAbatement-US'!$L:$L,$C$1))+(VLOOKUP($D$1,'Multipliers and Adjustments'!$A$70:$I$86,TRUNC(COLUMN(AL$2)/5)+2,FALSE)*SUMIFS('IEA-MethaneAbatement-US'!$M:$M,'IEA-MethaneAbatement-US'!$N:$N,"&lt;"&amp;$B54,'IEA-MethaneAbatement-US'!$N:$N,"&gt;="&amp;$A54,'IEA-MethaneAbatement-US'!$L:$L,$D$1)))*'State Downscaling Multipliers'!$B$7*(1+'EPA to IEA Scaling'!AP$10)</f>
        <v>0</v>
      </c>
    </row>
    <row r="55" spans="1:38" ht="15.75" customHeight="1" x14ac:dyDescent="0.25">
      <c r="A55" s="49">
        <f t="shared" si="3"/>
        <v>600</v>
      </c>
      <c r="B55" s="49">
        <f t="shared" si="5"/>
        <v>650</v>
      </c>
      <c r="C55" s="105">
        <f>((VLOOKUP($B$1,'Multipliers and Adjustments'!$A$70:$I$86,TRUNC(COLUMN(C$2)/5)+2,FALSE)*SUMIFS('IEA-MethaneAbatement-US'!$M:$M,'IEA-MethaneAbatement-US'!$N:$N,"&lt;"&amp;$B55,'IEA-MethaneAbatement-US'!$N:$N,"&gt;="&amp;$A55,'IEA-MethaneAbatement-US'!$L:$L,$B$1))+(VLOOKUP($C$1,'Multipliers and Adjustments'!$A$70:$I$86,TRUNC(COLUMN(C$2)/5)+2,FALSE)*SUMIFS('IEA-MethaneAbatement-US'!$M:$M,'IEA-MethaneAbatement-US'!$N:$N,"&lt;"&amp;$B55,'IEA-MethaneAbatement-US'!$N:$N,"&gt;="&amp;$A55,'IEA-MethaneAbatement-US'!$L:$L,$C$1))+(VLOOKUP($D$1,'Multipliers and Adjustments'!$A$70:$I$86,TRUNC(COLUMN(C$2)/5)+2,FALSE)*SUMIFS('IEA-MethaneAbatement-US'!$M:$M,'IEA-MethaneAbatement-US'!$N:$N,"&lt;"&amp;$B55,'IEA-MethaneAbatement-US'!$N:$N,"&gt;="&amp;$A55,'IEA-MethaneAbatement-US'!$L:$L,$D$1)))*'State Downscaling Multipliers'!$B$7*(1+'EPA to IEA Scaling'!G$10)</f>
        <v>0</v>
      </c>
      <c r="D55" s="2">
        <f>((VLOOKUP($B$1,'Multipliers and Adjustments'!$A$70:$I$86,TRUNC(COLUMN(D$2)/5)+2,FALSE)*SUMIFS('IEA-MethaneAbatement-US'!$M:$M,'IEA-MethaneAbatement-US'!$N:$N,"&lt;"&amp;$B55,'IEA-MethaneAbatement-US'!$N:$N,"&gt;="&amp;$A55,'IEA-MethaneAbatement-US'!$L:$L,$B$1))+(VLOOKUP($C$1,'Multipliers and Adjustments'!$A$70:$I$86,TRUNC(COLUMN(D$2)/5)+2,FALSE)*SUMIFS('IEA-MethaneAbatement-US'!$M:$M,'IEA-MethaneAbatement-US'!$N:$N,"&lt;"&amp;$B55,'IEA-MethaneAbatement-US'!$N:$N,"&gt;="&amp;$A55,'IEA-MethaneAbatement-US'!$L:$L,$C$1))+(VLOOKUP($D$1,'Multipliers and Adjustments'!$A$70:$I$86,TRUNC(COLUMN(D$2)/5)+2,FALSE)*SUMIFS('IEA-MethaneAbatement-US'!$M:$M,'IEA-MethaneAbatement-US'!$N:$N,"&lt;"&amp;$B55,'IEA-MethaneAbatement-US'!$N:$N,"&gt;="&amp;$A55,'IEA-MethaneAbatement-US'!$L:$L,$D$1)))*'State Downscaling Multipliers'!$B$7*(1+'EPA to IEA Scaling'!H$10)</f>
        <v>0</v>
      </c>
      <c r="E55" s="2">
        <f>((VLOOKUP($B$1,'Multipliers and Adjustments'!$A$70:$I$86,TRUNC(COLUMN(E$2)/5)+2,FALSE)*SUMIFS('IEA-MethaneAbatement-US'!$M:$M,'IEA-MethaneAbatement-US'!$N:$N,"&lt;"&amp;$B55,'IEA-MethaneAbatement-US'!$N:$N,"&gt;="&amp;$A55,'IEA-MethaneAbatement-US'!$L:$L,$B$1))+(VLOOKUP($C$1,'Multipliers and Adjustments'!$A$70:$I$86,TRUNC(COLUMN(E$2)/5)+2,FALSE)*SUMIFS('IEA-MethaneAbatement-US'!$M:$M,'IEA-MethaneAbatement-US'!$N:$N,"&lt;"&amp;$B55,'IEA-MethaneAbatement-US'!$N:$N,"&gt;="&amp;$A55,'IEA-MethaneAbatement-US'!$L:$L,$C$1))+(VLOOKUP($D$1,'Multipliers and Adjustments'!$A$70:$I$86,TRUNC(COLUMN(E$2)/5)+2,FALSE)*SUMIFS('IEA-MethaneAbatement-US'!$M:$M,'IEA-MethaneAbatement-US'!$N:$N,"&lt;"&amp;$B55,'IEA-MethaneAbatement-US'!$N:$N,"&gt;="&amp;$A55,'IEA-MethaneAbatement-US'!$L:$L,$D$1)))*'State Downscaling Multipliers'!$B$7*(1+'EPA to IEA Scaling'!I$10)</f>
        <v>0</v>
      </c>
      <c r="F55" s="2">
        <f>((VLOOKUP($B$1,'Multipliers and Adjustments'!$A$70:$I$86,TRUNC(COLUMN(F$2)/5)+2,FALSE)*SUMIFS('IEA-MethaneAbatement-US'!$M:$M,'IEA-MethaneAbatement-US'!$N:$N,"&lt;"&amp;$B55,'IEA-MethaneAbatement-US'!$N:$N,"&gt;="&amp;$A55,'IEA-MethaneAbatement-US'!$L:$L,$B$1))+(VLOOKUP($C$1,'Multipliers and Adjustments'!$A$70:$I$86,TRUNC(COLUMN(F$2)/5)+2,FALSE)*SUMIFS('IEA-MethaneAbatement-US'!$M:$M,'IEA-MethaneAbatement-US'!$N:$N,"&lt;"&amp;$B55,'IEA-MethaneAbatement-US'!$N:$N,"&gt;="&amp;$A55,'IEA-MethaneAbatement-US'!$L:$L,$C$1))+(VLOOKUP($D$1,'Multipliers and Adjustments'!$A$70:$I$86,TRUNC(COLUMN(F$2)/5)+2,FALSE)*SUMIFS('IEA-MethaneAbatement-US'!$M:$M,'IEA-MethaneAbatement-US'!$N:$N,"&lt;"&amp;$B55,'IEA-MethaneAbatement-US'!$N:$N,"&gt;="&amp;$A55,'IEA-MethaneAbatement-US'!$L:$L,$D$1)))*'State Downscaling Multipliers'!$B$7*(1+'EPA to IEA Scaling'!J$10)</f>
        <v>0</v>
      </c>
      <c r="G55" s="154">
        <f>((VLOOKUP($B$1,'Multipliers and Adjustments'!$A$70:$I$86,TRUNC(COLUMN(G$2)/5)+2,FALSE)*SUMIFS('IEA-MethaneAbatement-US'!$M:$M,'IEA-MethaneAbatement-US'!$N:$N,"&lt;"&amp;$B55,'IEA-MethaneAbatement-US'!$N:$N,"&gt;="&amp;$A55,'IEA-MethaneAbatement-US'!$L:$L,$B$1))+(VLOOKUP($C$1,'Multipliers and Adjustments'!$A$70:$I$86,TRUNC(COLUMN(G$2)/5)+2,FALSE)*SUMIFS('IEA-MethaneAbatement-US'!$M:$M,'IEA-MethaneAbatement-US'!$N:$N,"&lt;"&amp;$B55,'IEA-MethaneAbatement-US'!$N:$N,"&gt;="&amp;$A55,'IEA-MethaneAbatement-US'!$L:$L,$C$1))+(VLOOKUP($D$1,'Multipliers and Adjustments'!$A$70:$I$86,TRUNC(COLUMN(G$2)/5)+2,FALSE)*SUMIFS('IEA-MethaneAbatement-US'!$M:$M,'IEA-MethaneAbatement-US'!$N:$N,"&lt;"&amp;$B55,'IEA-MethaneAbatement-US'!$N:$N,"&gt;="&amp;$A55,'IEA-MethaneAbatement-US'!$L:$L,$D$1)))*'State Downscaling Multipliers'!$B$7*(1+'EPA to IEA Scaling'!K$10)</f>
        <v>0</v>
      </c>
      <c r="H55" s="105">
        <f>((VLOOKUP($B$1,'Multipliers and Adjustments'!$A$70:$I$86,TRUNC(COLUMN(H$2)/5)+2,FALSE)*SUMIFS('IEA-MethaneAbatement-US'!$M:$M,'IEA-MethaneAbatement-US'!$N:$N,"&lt;"&amp;$B55,'IEA-MethaneAbatement-US'!$N:$N,"&gt;="&amp;$A55,'IEA-MethaneAbatement-US'!$L:$L,$B$1))+(VLOOKUP($C$1,'Multipliers and Adjustments'!$A$70:$I$86,TRUNC(COLUMN(H$2)/5)+2,FALSE)*SUMIFS('IEA-MethaneAbatement-US'!$M:$M,'IEA-MethaneAbatement-US'!$N:$N,"&lt;"&amp;$B55,'IEA-MethaneAbatement-US'!$N:$N,"&gt;="&amp;$A55,'IEA-MethaneAbatement-US'!$L:$L,$C$1))+(VLOOKUP($D$1,'Multipliers and Adjustments'!$A$70:$I$86,TRUNC(COLUMN(H$2)/5)+2,FALSE)*SUMIFS('IEA-MethaneAbatement-US'!$M:$M,'IEA-MethaneAbatement-US'!$N:$N,"&lt;"&amp;$B55,'IEA-MethaneAbatement-US'!$N:$N,"&gt;="&amp;$A55,'IEA-MethaneAbatement-US'!$L:$L,$D$1)))*'State Downscaling Multipliers'!$B$7*(1+'EPA to IEA Scaling'!L$10)</f>
        <v>0</v>
      </c>
      <c r="I55" s="2">
        <f>((VLOOKUP($B$1,'Multipliers and Adjustments'!$A$70:$I$86,TRUNC(COLUMN(I$2)/5)+2,FALSE)*SUMIFS('IEA-MethaneAbatement-US'!$M:$M,'IEA-MethaneAbatement-US'!$N:$N,"&lt;"&amp;$B55,'IEA-MethaneAbatement-US'!$N:$N,"&gt;="&amp;$A55,'IEA-MethaneAbatement-US'!$L:$L,$B$1))+(VLOOKUP($C$1,'Multipliers and Adjustments'!$A$70:$I$86,TRUNC(COLUMN(I$2)/5)+2,FALSE)*SUMIFS('IEA-MethaneAbatement-US'!$M:$M,'IEA-MethaneAbatement-US'!$N:$N,"&lt;"&amp;$B55,'IEA-MethaneAbatement-US'!$N:$N,"&gt;="&amp;$A55,'IEA-MethaneAbatement-US'!$L:$L,$C$1))+(VLOOKUP($D$1,'Multipliers and Adjustments'!$A$70:$I$86,TRUNC(COLUMN(I$2)/5)+2,FALSE)*SUMIFS('IEA-MethaneAbatement-US'!$M:$M,'IEA-MethaneAbatement-US'!$N:$N,"&lt;"&amp;$B55,'IEA-MethaneAbatement-US'!$N:$N,"&gt;="&amp;$A55,'IEA-MethaneAbatement-US'!$L:$L,$D$1)))*'State Downscaling Multipliers'!$B$7*(1+'EPA to IEA Scaling'!M$10)</f>
        <v>0</v>
      </c>
      <c r="J55" s="2">
        <f>((VLOOKUP($B$1,'Multipliers and Adjustments'!$A$70:$I$86,TRUNC(COLUMN(J$2)/5)+2,FALSE)*SUMIFS('IEA-MethaneAbatement-US'!$M:$M,'IEA-MethaneAbatement-US'!$N:$N,"&lt;"&amp;$B55,'IEA-MethaneAbatement-US'!$N:$N,"&gt;="&amp;$A55,'IEA-MethaneAbatement-US'!$L:$L,$B$1))+(VLOOKUP($C$1,'Multipliers and Adjustments'!$A$70:$I$86,TRUNC(COLUMN(J$2)/5)+2,FALSE)*SUMIFS('IEA-MethaneAbatement-US'!$M:$M,'IEA-MethaneAbatement-US'!$N:$N,"&lt;"&amp;$B55,'IEA-MethaneAbatement-US'!$N:$N,"&gt;="&amp;$A55,'IEA-MethaneAbatement-US'!$L:$L,$C$1))+(VLOOKUP($D$1,'Multipliers and Adjustments'!$A$70:$I$86,TRUNC(COLUMN(J$2)/5)+2,FALSE)*SUMIFS('IEA-MethaneAbatement-US'!$M:$M,'IEA-MethaneAbatement-US'!$N:$N,"&lt;"&amp;$B55,'IEA-MethaneAbatement-US'!$N:$N,"&gt;="&amp;$A55,'IEA-MethaneAbatement-US'!$L:$L,$D$1)))*'State Downscaling Multipliers'!$B$7*(1+'EPA to IEA Scaling'!N$10)</f>
        <v>0</v>
      </c>
      <c r="K55" s="2">
        <f>((VLOOKUP($B$1,'Multipliers and Adjustments'!$A$70:$I$86,TRUNC(COLUMN(K$2)/5)+2,FALSE)*SUMIFS('IEA-MethaneAbatement-US'!$M:$M,'IEA-MethaneAbatement-US'!$N:$N,"&lt;"&amp;$B55,'IEA-MethaneAbatement-US'!$N:$N,"&gt;="&amp;$A55,'IEA-MethaneAbatement-US'!$L:$L,$B$1))+(VLOOKUP($C$1,'Multipliers and Adjustments'!$A$70:$I$86,TRUNC(COLUMN(K$2)/5)+2,FALSE)*SUMIFS('IEA-MethaneAbatement-US'!$M:$M,'IEA-MethaneAbatement-US'!$N:$N,"&lt;"&amp;$B55,'IEA-MethaneAbatement-US'!$N:$N,"&gt;="&amp;$A55,'IEA-MethaneAbatement-US'!$L:$L,$C$1))+(VLOOKUP($D$1,'Multipliers and Adjustments'!$A$70:$I$86,TRUNC(COLUMN(K$2)/5)+2,FALSE)*SUMIFS('IEA-MethaneAbatement-US'!$M:$M,'IEA-MethaneAbatement-US'!$N:$N,"&lt;"&amp;$B55,'IEA-MethaneAbatement-US'!$N:$N,"&gt;="&amp;$A55,'IEA-MethaneAbatement-US'!$L:$L,$D$1)))*'State Downscaling Multipliers'!$B$7*(1+'EPA to IEA Scaling'!O$10)</f>
        <v>0</v>
      </c>
      <c r="L55" s="2">
        <f>((VLOOKUP($B$1,'Multipliers and Adjustments'!$A$70:$I$86,TRUNC(COLUMN(L$2)/5)+2,FALSE)*SUMIFS('IEA-MethaneAbatement-US'!$M:$M,'IEA-MethaneAbatement-US'!$N:$N,"&lt;"&amp;$B55,'IEA-MethaneAbatement-US'!$N:$N,"&gt;="&amp;$A55,'IEA-MethaneAbatement-US'!$L:$L,$B$1))+(VLOOKUP($C$1,'Multipliers and Adjustments'!$A$70:$I$86,TRUNC(COLUMN(L$2)/5)+2,FALSE)*SUMIFS('IEA-MethaneAbatement-US'!$M:$M,'IEA-MethaneAbatement-US'!$N:$N,"&lt;"&amp;$B55,'IEA-MethaneAbatement-US'!$N:$N,"&gt;="&amp;$A55,'IEA-MethaneAbatement-US'!$L:$L,$C$1))+(VLOOKUP($D$1,'Multipliers and Adjustments'!$A$70:$I$86,TRUNC(COLUMN(L$2)/5)+2,FALSE)*SUMIFS('IEA-MethaneAbatement-US'!$M:$M,'IEA-MethaneAbatement-US'!$N:$N,"&lt;"&amp;$B55,'IEA-MethaneAbatement-US'!$N:$N,"&gt;="&amp;$A55,'IEA-MethaneAbatement-US'!$L:$L,$D$1)))*'State Downscaling Multipliers'!$B$7*(1+'EPA to IEA Scaling'!P$10)</f>
        <v>0</v>
      </c>
      <c r="M55" s="105">
        <f>((VLOOKUP($B$1,'Multipliers and Adjustments'!$A$70:$I$86,TRUNC(COLUMN(M$2)/5)+2,FALSE)*SUMIFS('IEA-MethaneAbatement-US'!$M:$M,'IEA-MethaneAbatement-US'!$N:$N,"&lt;"&amp;$B55,'IEA-MethaneAbatement-US'!$N:$N,"&gt;="&amp;$A55,'IEA-MethaneAbatement-US'!$L:$L,$B$1))+(VLOOKUP($C$1,'Multipliers and Adjustments'!$A$70:$I$86,TRUNC(COLUMN(M$2)/5)+2,FALSE)*SUMIFS('IEA-MethaneAbatement-US'!$M:$M,'IEA-MethaneAbatement-US'!$N:$N,"&lt;"&amp;$B55,'IEA-MethaneAbatement-US'!$N:$N,"&gt;="&amp;$A55,'IEA-MethaneAbatement-US'!$L:$L,$C$1))+(VLOOKUP($D$1,'Multipliers and Adjustments'!$A$70:$I$86,TRUNC(COLUMN(M$2)/5)+2,FALSE)*SUMIFS('IEA-MethaneAbatement-US'!$M:$M,'IEA-MethaneAbatement-US'!$N:$N,"&lt;"&amp;$B55,'IEA-MethaneAbatement-US'!$N:$N,"&gt;="&amp;$A55,'IEA-MethaneAbatement-US'!$L:$L,$D$1)))*'State Downscaling Multipliers'!$B$7*(1+'EPA to IEA Scaling'!Q$10)</f>
        <v>0</v>
      </c>
      <c r="N55" s="2">
        <f>((VLOOKUP($B$1,'Multipliers and Adjustments'!$A$70:$I$86,TRUNC(COLUMN(N$2)/5)+2,FALSE)*SUMIFS('IEA-MethaneAbatement-US'!$M:$M,'IEA-MethaneAbatement-US'!$N:$N,"&lt;"&amp;$B55,'IEA-MethaneAbatement-US'!$N:$N,"&gt;="&amp;$A55,'IEA-MethaneAbatement-US'!$L:$L,$B$1))+(VLOOKUP($C$1,'Multipliers and Adjustments'!$A$70:$I$86,TRUNC(COLUMN(N$2)/5)+2,FALSE)*SUMIFS('IEA-MethaneAbatement-US'!$M:$M,'IEA-MethaneAbatement-US'!$N:$N,"&lt;"&amp;$B55,'IEA-MethaneAbatement-US'!$N:$N,"&gt;="&amp;$A55,'IEA-MethaneAbatement-US'!$L:$L,$C$1))+(VLOOKUP($D$1,'Multipliers and Adjustments'!$A$70:$I$86,TRUNC(COLUMN(N$2)/5)+2,FALSE)*SUMIFS('IEA-MethaneAbatement-US'!$M:$M,'IEA-MethaneAbatement-US'!$N:$N,"&lt;"&amp;$B55,'IEA-MethaneAbatement-US'!$N:$N,"&gt;="&amp;$A55,'IEA-MethaneAbatement-US'!$L:$L,$D$1)))*'State Downscaling Multipliers'!$B$7*(1+'EPA to IEA Scaling'!R$10)</f>
        <v>0</v>
      </c>
      <c r="O55" s="2">
        <f>((VLOOKUP($B$1,'Multipliers and Adjustments'!$A$70:$I$86,TRUNC(COLUMN(O$2)/5)+2,FALSE)*SUMIFS('IEA-MethaneAbatement-US'!$M:$M,'IEA-MethaneAbatement-US'!$N:$N,"&lt;"&amp;$B55,'IEA-MethaneAbatement-US'!$N:$N,"&gt;="&amp;$A55,'IEA-MethaneAbatement-US'!$L:$L,$B$1))+(VLOOKUP($C$1,'Multipliers and Adjustments'!$A$70:$I$86,TRUNC(COLUMN(O$2)/5)+2,FALSE)*SUMIFS('IEA-MethaneAbatement-US'!$M:$M,'IEA-MethaneAbatement-US'!$N:$N,"&lt;"&amp;$B55,'IEA-MethaneAbatement-US'!$N:$N,"&gt;="&amp;$A55,'IEA-MethaneAbatement-US'!$L:$L,$C$1))+(VLOOKUP($D$1,'Multipliers and Adjustments'!$A$70:$I$86,TRUNC(COLUMN(O$2)/5)+2,FALSE)*SUMIFS('IEA-MethaneAbatement-US'!$M:$M,'IEA-MethaneAbatement-US'!$N:$N,"&lt;"&amp;$B55,'IEA-MethaneAbatement-US'!$N:$N,"&gt;="&amp;$A55,'IEA-MethaneAbatement-US'!$L:$L,$D$1)))*'State Downscaling Multipliers'!$B$7*(1+'EPA to IEA Scaling'!S$10)</f>
        <v>0</v>
      </c>
      <c r="P55" s="2">
        <f>((VLOOKUP($B$1,'Multipliers and Adjustments'!$A$70:$I$86,TRUNC(COLUMN(P$2)/5)+2,FALSE)*SUMIFS('IEA-MethaneAbatement-US'!$M:$M,'IEA-MethaneAbatement-US'!$N:$N,"&lt;"&amp;$B55,'IEA-MethaneAbatement-US'!$N:$N,"&gt;="&amp;$A55,'IEA-MethaneAbatement-US'!$L:$L,$B$1))+(VLOOKUP($C$1,'Multipliers and Adjustments'!$A$70:$I$86,TRUNC(COLUMN(P$2)/5)+2,FALSE)*SUMIFS('IEA-MethaneAbatement-US'!$M:$M,'IEA-MethaneAbatement-US'!$N:$N,"&lt;"&amp;$B55,'IEA-MethaneAbatement-US'!$N:$N,"&gt;="&amp;$A55,'IEA-MethaneAbatement-US'!$L:$L,$C$1))+(VLOOKUP($D$1,'Multipliers and Adjustments'!$A$70:$I$86,TRUNC(COLUMN(P$2)/5)+2,FALSE)*SUMIFS('IEA-MethaneAbatement-US'!$M:$M,'IEA-MethaneAbatement-US'!$N:$N,"&lt;"&amp;$B55,'IEA-MethaneAbatement-US'!$N:$N,"&gt;="&amp;$A55,'IEA-MethaneAbatement-US'!$L:$L,$D$1)))*'State Downscaling Multipliers'!$B$7*(1+'EPA to IEA Scaling'!T$10)</f>
        <v>0</v>
      </c>
      <c r="Q55" s="2">
        <f>((VLOOKUP($B$1,'Multipliers and Adjustments'!$A$70:$I$86,TRUNC(COLUMN(Q$2)/5)+2,FALSE)*SUMIFS('IEA-MethaneAbatement-US'!$M:$M,'IEA-MethaneAbatement-US'!$N:$N,"&lt;"&amp;$B55,'IEA-MethaneAbatement-US'!$N:$N,"&gt;="&amp;$A55,'IEA-MethaneAbatement-US'!$L:$L,$B$1))+(VLOOKUP($C$1,'Multipliers and Adjustments'!$A$70:$I$86,TRUNC(COLUMN(Q$2)/5)+2,FALSE)*SUMIFS('IEA-MethaneAbatement-US'!$M:$M,'IEA-MethaneAbatement-US'!$N:$N,"&lt;"&amp;$B55,'IEA-MethaneAbatement-US'!$N:$N,"&gt;="&amp;$A55,'IEA-MethaneAbatement-US'!$L:$L,$C$1))+(VLOOKUP($D$1,'Multipliers and Adjustments'!$A$70:$I$86,TRUNC(COLUMN(Q$2)/5)+2,FALSE)*SUMIFS('IEA-MethaneAbatement-US'!$M:$M,'IEA-MethaneAbatement-US'!$N:$N,"&lt;"&amp;$B55,'IEA-MethaneAbatement-US'!$N:$N,"&gt;="&amp;$A55,'IEA-MethaneAbatement-US'!$L:$L,$D$1)))*'State Downscaling Multipliers'!$B$7*(1+'EPA to IEA Scaling'!U$10)</f>
        <v>0</v>
      </c>
      <c r="R55" s="105">
        <f>((VLOOKUP($B$1,'Multipliers and Adjustments'!$A$70:$I$86,TRUNC(COLUMN(R$2)/5)+2,FALSE)*SUMIFS('IEA-MethaneAbatement-US'!$M:$M,'IEA-MethaneAbatement-US'!$N:$N,"&lt;"&amp;$B55,'IEA-MethaneAbatement-US'!$N:$N,"&gt;="&amp;$A55,'IEA-MethaneAbatement-US'!$L:$L,$B$1))+(VLOOKUP($C$1,'Multipliers and Adjustments'!$A$70:$I$86,TRUNC(COLUMN(R$2)/5)+2,FALSE)*SUMIFS('IEA-MethaneAbatement-US'!$M:$M,'IEA-MethaneAbatement-US'!$N:$N,"&lt;"&amp;$B55,'IEA-MethaneAbatement-US'!$N:$N,"&gt;="&amp;$A55,'IEA-MethaneAbatement-US'!$L:$L,$C$1))+(VLOOKUP($D$1,'Multipliers and Adjustments'!$A$70:$I$86,TRUNC(COLUMN(R$2)/5)+2,FALSE)*SUMIFS('IEA-MethaneAbatement-US'!$M:$M,'IEA-MethaneAbatement-US'!$N:$N,"&lt;"&amp;$B55,'IEA-MethaneAbatement-US'!$N:$N,"&gt;="&amp;$A55,'IEA-MethaneAbatement-US'!$L:$L,$D$1)))*'State Downscaling Multipliers'!$B$7*(1+'EPA to IEA Scaling'!V$10)</f>
        <v>0</v>
      </c>
      <c r="S55" s="2">
        <f>((VLOOKUP($B$1,'Multipliers and Adjustments'!$A$70:$I$86,TRUNC(COLUMN(S$2)/5)+2,FALSE)*SUMIFS('IEA-MethaneAbatement-US'!$M:$M,'IEA-MethaneAbatement-US'!$N:$N,"&lt;"&amp;$B55,'IEA-MethaneAbatement-US'!$N:$N,"&gt;="&amp;$A55,'IEA-MethaneAbatement-US'!$L:$L,$B$1))+(VLOOKUP($C$1,'Multipliers and Adjustments'!$A$70:$I$86,TRUNC(COLUMN(S$2)/5)+2,FALSE)*SUMIFS('IEA-MethaneAbatement-US'!$M:$M,'IEA-MethaneAbatement-US'!$N:$N,"&lt;"&amp;$B55,'IEA-MethaneAbatement-US'!$N:$N,"&gt;="&amp;$A55,'IEA-MethaneAbatement-US'!$L:$L,$C$1))+(VLOOKUP($D$1,'Multipliers and Adjustments'!$A$70:$I$86,TRUNC(COLUMN(S$2)/5)+2,FALSE)*SUMIFS('IEA-MethaneAbatement-US'!$M:$M,'IEA-MethaneAbatement-US'!$N:$N,"&lt;"&amp;$B55,'IEA-MethaneAbatement-US'!$N:$N,"&gt;="&amp;$A55,'IEA-MethaneAbatement-US'!$L:$L,$D$1)))*'State Downscaling Multipliers'!$B$7*(1+'EPA to IEA Scaling'!W$10)</f>
        <v>0</v>
      </c>
      <c r="T55" s="2">
        <f>((VLOOKUP($B$1,'Multipliers and Adjustments'!$A$70:$I$86,TRUNC(COLUMN(T$2)/5)+2,FALSE)*SUMIFS('IEA-MethaneAbatement-US'!$M:$M,'IEA-MethaneAbatement-US'!$N:$N,"&lt;"&amp;$B55,'IEA-MethaneAbatement-US'!$N:$N,"&gt;="&amp;$A55,'IEA-MethaneAbatement-US'!$L:$L,$B$1))+(VLOOKUP($C$1,'Multipliers and Adjustments'!$A$70:$I$86,TRUNC(COLUMN(T$2)/5)+2,FALSE)*SUMIFS('IEA-MethaneAbatement-US'!$M:$M,'IEA-MethaneAbatement-US'!$N:$N,"&lt;"&amp;$B55,'IEA-MethaneAbatement-US'!$N:$N,"&gt;="&amp;$A55,'IEA-MethaneAbatement-US'!$L:$L,$C$1))+(VLOOKUP($D$1,'Multipliers and Adjustments'!$A$70:$I$86,TRUNC(COLUMN(T$2)/5)+2,FALSE)*SUMIFS('IEA-MethaneAbatement-US'!$M:$M,'IEA-MethaneAbatement-US'!$N:$N,"&lt;"&amp;$B55,'IEA-MethaneAbatement-US'!$N:$N,"&gt;="&amp;$A55,'IEA-MethaneAbatement-US'!$L:$L,$D$1)))*'State Downscaling Multipliers'!$B$7*(1+'EPA to IEA Scaling'!X$10)</f>
        <v>0</v>
      </c>
      <c r="U55" s="2">
        <f>((VLOOKUP($B$1,'Multipliers and Adjustments'!$A$70:$I$86,TRUNC(COLUMN(U$2)/5)+2,FALSE)*SUMIFS('IEA-MethaneAbatement-US'!$M:$M,'IEA-MethaneAbatement-US'!$N:$N,"&lt;"&amp;$B55,'IEA-MethaneAbatement-US'!$N:$N,"&gt;="&amp;$A55,'IEA-MethaneAbatement-US'!$L:$L,$B$1))+(VLOOKUP($C$1,'Multipliers and Adjustments'!$A$70:$I$86,TRUNC(COLUMN(U$2)/5)+2,FALSE)*SUMIFS('IEA-MethaneAbatement-US'!$M:$M,'IEA-MethaneAbatement-US'!$N:$N,"&lt;"&amp;$B55,'IEA-MethaneAbatement-US'!$N:$N,"&gt;="&amp;$A55,'IEA-MethaneAbatement-US'!$L:$L,$C$1))+(VLOOKUP($D$1,'Multipliers and Adjustments'!$A$70:$I$86,TRUNC(COLUMN(U$2)/5)+2,FALSE)*SUMIFS('IEA-MethaneAbatement-US'!$M:$M,'IEA-MethaneAbatement-US'!$N:$N,"&lt;"&amp;$B55,'IEA-MethaneAbatement-US'!$N:$N,"&gt;="&amp;$A55,'IEA-MethaneAbatement-US'!$L:$L,$D$1)))*'State Downscaling Multipliers'!$B$7*(1+'EPA to IEA Scaling'!Y$10)</f>
        <v>0</v>
      </c>
      <c r="V55" s="2">
        <f>((VLOOKUP($B$1,'Multipliers and Adjustments'!$A$70:$I$86,TRUNC(COLUMN(V$2)/5)+2,FALSE)*SUMIFS('IEA-MethaneAbatement-US'!$M:$M,'IEA-MethaneAbatement-US'!$N:$N,"&lt;"&amp;$B55,'IEA-MethaneAbatement-US'!$N:$N,"&gt;="&amp;$A55,'IEA-MethaneAbatement-US'!$L:$L,$B$1))+(VLOOKUP($C$1,'Multipliers and Adjustments'!$A$70:$I$86,TRUNC(COLUMN(V$2)/5)+2,FALSE)*SUMIFS('IEA-MethaneAbatement-US'!$M:$M,'IEA-MethaneAbatement-US'!$N:$N,"&lt;"&amp;$B55,'IEA-MethaneAbatement-US'!$N:$N,"&gt;="&amp;$A55,'IEA-MethaneAbatement-US'!$L:$L,$C$1))+(VLOOKUP($D$1,'Multipliers and Adjustments'!$A$70:$I$86,TRUNC(COLUMN(V$2)/5)+2,FALSE)*SUMIFS('IEA-MethaneAbatement-US'!$M:$M,'IEA-MethaneAbatement-US'!$N:$N,"&lt;"&amp;$B55,'IEA-MethaneAbatement-US'!$N:$N,"&gt;="&amp;$A55,'IEA-MethaneAbatement-US'!$L:$L,$D$1)))*'State Downscaling Multipliers'!$B$7*(1+'EPA to IEA Scaling'!Z$10)</f>
        <v>0</v>
      </c>
      <c r="W55" s="105">
        <f>((VLOOKUP($B$1,'Multipliers and Adjustments'!$A$70:$I$86,TRUNC(COLUMN(W$2)/5)+2,FALSE)*SUMIFS('IEA-MethaneAbatement-US'!$M:$M,'IEA-MethaneAbatement-US'!$N:$N,"&lt;"&amp;$B55,'IEA-MethaneAbatement-US'!$N:$N,"&gt;="&amp;$A55,'IEA-MethaneAbatement-US'!$L:$L,$B$1))+(VLOOKUP($C$1,'Multipliers and Adjustments'!$A$70:$I$86,TRUNC(COLUMN(W$2)/5)+2,FALSE)*SUMIFS('IEA-MethaneAbatement-US'!$M:$M,'IEA-MethaneAbatement-US'!$N:$N,"&lt;"&amp;$B55,'IEA-MethaneAbatement-US'!$N:$N,"&gt;="&amp;$A55,'IEA-MethaneAbatement-US'!$L:$L,$C$1))+(VLOOKUP($D$1,'Multipliers and Adjustments'!$A$70:$I$86,TRUNC(COLUMN(W$2)/5)+2,FALSE)*SUMIFS('IEA-MethaneAbatement-US'!$M:$M,'IEA-MethaneAbatement-US'!$N:$N,"&lt;"&amp;$B55,'IEA-MethaneAbatement-US'!$N:$N,"&gt;="&amp;$A55,'IEA-MethaneAbatement-US'!$L:$L,$D$1)))*'State Downscaling Multipliers'!$B$7*(1+'EPA to IEA Scaling'!AA$10)</f>
        <v>0</v>
      </c>
      <c r="X55" s="2">
        <f>((VLOOKUP($B$1,'Multipliers and Adjustments'!$A$70:$I$86,TRUNC(COLUMN(X$2)/5)+2,FALSE)*SUMIFS('IEA-MethaneAbatement-US'!$M:$M,'IEA-MethaneAbatement-US'!$N:$N,"&lt;"&amp;$B55,'IEA-MethaneAbatement-US'!$N:$N,"&gt;="&amp;$A55,'IEA-MethaneAbatement-US'!$L:$L,$B$1))+(VLOOKUP($C$1,'Multipliers and Adjustments'!$A$70:$I$86,TRUNC(COLUMN(X$2)/5)+2,FALSE)*SUMIFS('IEA-MethaneAbatement-US'!$M:$M,'IEA-MethaneAbatement-US'!$N:$N,"&lt;"&amp;$B55,'IEA-MethaneAbatement-US'!$N:$N,"&gt;="&amp;$A55,'IEA-MethaneAbatement-US'!$L:$L,$C$1))+(VLOOKUP($D$1,'Multipliers and Adjustments'!$A$70:$I$86,TRUNC(COLUMN(X$2)/5)+2,FALSE)*SUMIFS('IEA-MethaneAbatement-US'!$M:$M,'IEA-MethaneAbatement-US'!$N:$N,"&lt;"&amp;$B55,'IEA-MethaneAbatement-US'!$N:$N,"&gt;="&amp;$A55,'IEA-MethaneAbatement-US'!$L:$L,$D$1)))*'State Downscaling Multipliers'!$B$7*(1+'EPA to IEA Scaling'!AB$10)</f>
        <v>0</v>
      </c>
      <c r="Y55" s="2">
        <f>((VLOOKUP($B$1,'Multipliers and Adjustments'!$A$70:$I$86,TRUNC(COLUMN(Y$2)/5)+2,FALSE)*SUMIFS('IEA-MethaneAbatement-US'!$M:$M,'IEA-MethaneAbatement-US'!$N:$N,"&lt;"&amp;$B55,'IEA-MethaneAbatement-US'!$N:$N,"&gt;="&amp;$A55,'IEA-MethaneAbatement-US'!$L:$L,$B$1))+(VLOOKUP($C$1,'Multipliers and Adjustments'!$A$70:$I$86,TRUNC(COLUMN(Y$2)/5)+2,FALSE)*SUMIFS('IEA-MethaneAbatement-US'!$M:$M,'IEA-MethaneAbatement-US'!$N:$N,"&lt;"&amp;$B55,'IEA-MethaneAbatement-US'!$N:$N,"&gt;="&amp;$A55,'IEA-MethaneAbatement-US'!$L:$L,$C$1))+(VLOOKUP($D$1,'Multipliers and Adjustments'!$A$70:$I$86,TRUNC(COLUMN(Y$2)/5)+2,FALSE)*SUMIFS('IEA-MethaneAbatement-US'!$M:$M,'IEA-MethaneAbatement-US'!$N:$N,"&lt;"&amp;$B55,'IEA-MethaneAbatement-US'!$N:$N,"&gt;="&amp;$A55,'IEA-MethaneAbatement-US'!$L:$L,$D$1)))*'State Downscaling Multipliers'!$B$7*(1+'EPA to IEA Scaling'!AC$10)</f>
        <v>0</v>
      </c>
      <c r="Z55" s="2">
        <f>((VLOOKUP($B$1,'Multipliers and Adjustments'!$A$70:$I$86,TRUNC(COLUMN(Z$2)/5)+2,FALSE)*SUMIFS('IEA-MethaneAbatement-US'!$M:$M,'IEA-MethaneAbatement-US'!$N:$N,"&lt;"&amp;$B55,'IEA-MethaneAbatement-US'!$N:$N,"&gt;="&amp;$A55,'IEA-MethaneAbatement-US'!$L:$L,$B$1))+(VLOOKUP($C$1,'Multipliers and Adjustments'!$A$70:$I$86,TRUNC(COLUMN(Z$2)/5)+2,FALSE)*SUMIFS('IEA-MethaneAbatement-US'!$M:$M,'IEA-MethaneAbatement-US'!$N:$N,"&lt;"&amp;$B55,'IEA-MethaneAbatement-US'!$N:$N,"&gt;="&amp;$A55,'IEA-MethaneAbatement-US'!$L:$L,$C$1))+(VLOOKUP($D$1,'Multipliers and Adjustments'!$A$70:$I$86,TRUNC(COLUMN(Z$2)/5)+2,FALSE)*SUMIFS('IEA-MethaneAbatement-US'!$M:$M,'IEA-MethaneAbatement-US'!$N:$N,"&lt;"&amp;$B55,'IEA-MethaneAbatement-US'!$N:$N,"&gt;="&amp;$A55,'IEA-MethaneAbatement-US'!$L:$L,$D$1)))*'State Downscaling Multipliers'!$B$7*(1+'EPA to IEA Scaling'!AD$10)</f>
        <v>0</v>
      </c>
      <c r="AA55" s="2">
        <f>((VLOOKUP($B$1,'Multipliers and Adjustments'!$A$70:$I$86,TRUNC(COLUMN(AA$2)/5)+2,FALSE)*SUMIFS('IEA-MethaneAbatement-US'!$M:$M,'IEA-MethaneAbatement-US'!$N:$N,"&lt;"&amp;$B55,'IEA-MethaneAbatement-US'!$N:$N,"&gt;="&amp;$A55,'IEA-MethaneAbatement-US'!$L:$L,$B$1))+(VLOOKUP($C$1,'Multipliers and Adjustments'!$A$70:$I$86,TRUNC(COLUMN(AA$2)/5)+2,FALSE)*SUMIFS('IEA-MethaneAbatement-US'!$M:$M,'IEA-MethaneAbatement-US'!$N:$N,"&lt;"&amp;$B55,'IEA-MethaneAbatement-US'!$N:$N,"&gt;="&amp;$A55,'IEA-MethaneAbatement-US'!$L:$L,$C$1))+(VLOOKUP($D$1,'Multipliers and Adjustments'!$A$70:$I$86,TRUNC(COLUMN(AA$2)/5)+2,FALSE)*SUMIFS('IEA-MethaneAbatement-US'!$M:$M,'IEA-MethaneAbatement-US'!$N:$N,"&lt;"&amp;$B55,'IEA-MethaneAbatement-US'!$N:$N,"&gt;="&amp;$A55,'IEA-MethaneAbatement-US'!$L:$L,$D$1)))*'State Downscaling Multipliers'!$B$7*(1+'EPA to IEA Scaling'!AE$10)</f>
        <v>0</v>
      </c>
      <c r="AB55" s="105">
        <f>((VLOOKUP($B$1,'Multipliers and Adjustments'!$A$70:$I$86,TRUNC(COLUMN(AB$2)/5)+2,FALSE)*SUMIFS('IEA-MethaneAbatement-US'!$M:$M,'IEA-MethaneAbatement-US'!$N:$N,"&lt;"&amp;$B55,'IEA-MethaneAbatement-US'!$N:$N,"&gt;="&amp;$A55,'IEA-MethaneAbatement-US'!$L:$L,$B$1))+(VLOOKUP($C$1,'Multipliers and Adjustments'!$A$70:$I$86,TRUNC(COLUMN(AB$2)/5)+2,FALSE)*SUMIFS('IEA-MethaneAbatement-US'!$M:$M,'IEA-MethaneAbatement-US'!$N:$N,"&lt;"&amp;$B55,'IEA-MethaneAbatement-US'!$N:$N,"&gt;="&amp;$A55,'IEA-MethaneAbatement-US'!$L:$L,$C$1))+(VLOOKUP($D$1,'Multipliers and Adjustments'!$A$70:$I$86,TRUNC(COLUMN(AB$2)/5)+2,FALSE)*SUMIFS('IEA-MethaneAbatement-US'!$M:$M,'IEA-MethaneAbatement-US'!$N:$N,"&lt;"&amp;$B55,'IEA-MethaneAbatement-US'!$N:$N,"&gt;="&amp;$A55,'IEA-MethaneAbatement-US'!$L:$L,$D$1)))*'State Downscaling Multipliers'!$B$7*(1+'EPA to IEA Scaling'!AF$10)</f>
        <v>0</v>
      </c>
      <c r="AC55" s="2">
        <f>((VLOOKUP($B$1,'Multipliers and Adjustments'!$A$70:$I$86,TRUNC(COLUMN(AC$2)/5)+2,FALSE)*SUMIFS('IEA-MethaneAbatement-US'!$M:$M,'IEA-MethaneAbatement-US'!$N:$N,"&lt;"&amp;$B55,'IEA-MethaneAbatement-US'!$N:$N,"&gt;="&amp;$A55,'IEA-MethaneAbatement-US'!$L:$L,$B$1))+(VLOOKUP($C$1,'Multipliers and Adjustments'!$A$70:$I$86,TRUNC(COLUMN(AC$2)/5)+2,FALSE)*SUMIFS('IEA-MethaneAbatement-US'!$M:$M,'IEA-MethaneAbatement-US'!$N:$N,"&lt;"&amp;$B55,'IEA-MethaneAbatement-US'!$N:$N,"&gt;="&amp;$A55,'IEA-MethaneAbatement-US'!$L:$L,$C$1))+(VLOOKUP($D$1,'Multipliers and Adjustments'!$A$70:$I$86,TRUNC(COLUMN(AC$2)/5)+2,FALSE)*SUMIFS('IEA-MethaneAbatement-US'!$M:$M,'IEA-MethaneAbatement-US'!$N:$N,"&lt;"&amp;$B55,'IEA-MethaneAbatement-US'!$N:$N,"&gt;="&amp;$A55,'IEA-MethaneAbatement-US'!$L:$L,$D$1)))*'State Downscaling Multipliers'!$B$7*(1+'EPA to IEA Scaling'!AG$10)</f>
        <v>0</v>
      </c>
      <c r="AD55" s="2">
        <f>((VLOOKUP($B$1,'Multipliers and Adjustments'!$A$70:$I$86,TRUNC(COLUMN(AD$2)/5)+2,FALSE)*SUMIFS('IEA-MethaneAbatement-US'!$M:$M,'IEA-MethaneAbatement-US'!$N:$N,"&lt;"&amp;$B55,'IEA-MethaneAbatement-US'!$N:$N,"&gt;="&amp;$A55,'IEA-MethaneAbatement-US'!$L:$L,$B$1))+(VLOOKUP($C$1,'Multipliers and Adjustments'!$A$70:$I$86,TRUNC(COLUMN(AD$2)/5)+2,FALSE)*SUMIFS('IEA-MethaneAbatement-US'!$M:$M,'IEA-MethaneAbatement-US'!$N:$N,"&lt;"&amp;$B55,'IEA-MethaneAbatement-US'!$N:$N,"&gt;="&amp;$A55,'IEA-MethaneAbatement-US'!$L:$L,$C$1))+(VLOOKUP($D$1,'Multipliers and Adjustments'!$A$70:$I$86,TRUNC(COLUMN(AD$2)/5)+2,FALSE)*SUMIFS('IEA-MethaneAbatement-US'!$M:$M,'IEA-MethaneAbatement-US'!$N:$N,"&lt;"&amp;$B55,'IEA-MethaneAbatement-US'!$N:$N,"&gt;="&amp;$A55,'IEA-MethaneAbatement-US'!$L:$L,$D$1)))*'State Downscaling Multipliers'!$B$7*(1+'EPA to IEA Scaling'!AH$10)</f>
        <v>0</v>
      </c>
      <c r="AE55" s="2">
        <f>((VLOOKUP($B$1,'Multipliers and Adjustments'!$A$70:$I$86,TRUNC(COLUMN(AE$2)/5)+2,FALSE)*SUMIFS('IEA-MethaneAbatement-US'!$M:$M,'IEA-MethaneAbatement-US'!$N:$N,"&lt;"&amp;$B55,'IEA-MethaneAbatement-US'!$N:$N,"&gt;="&amp;$A55,'IEA-MethaneAbatement-US'!$L:$L,$B$1))+(VLOOKUP($C$1,'Multipliers and Adjustments'!$A$70:$I$86,TRUNC(COLUMN(AE$2)/5)+2,FALSE)*SUMIFS('IEA-MethaneAbatement-US'!$M:$M,'IEA-MethaneAbatement-US'!$N:$N,"&lt;"&amp;$B55,'IEA-MethaneAbatement-US'!$N:$N,"&gt;="&amp;$A55,'IEA-MethaneAbatement-US'!$L:$L,$C$1))+(VLOOKUP($D$1,'Multipliers and Adjustments'!$A$70:$I$86,TRUNC(COLUMN(AE$2)/5)+2,FALSE)*SUMIFS('IEA-MethaneAbatement-US'!$M:$M,'IEA-MethaneAbatement-US'!$N:$N,"&lt;"&amp;$B55,'IEA-MethaneAbatement-US'!$N:$N,"&gt;="&amp;$A55,'IEA-MethaneAbatement-US'!$L:$L,$D$1)))*'State Downscaling Multipliers'!$B$7*(1+'EPA to IEA Scaling'!AI$10)</f>
        <v>0</v>
      </c>
      <c r="AF55" s="2">
        <f>((VLOOKUP($B$1,'Multipliers and Adjustments'!$A$70:$I$86,TRUNC(COLUMN(AF$2)/5)+2,FALSE)*SUMIFS('IEA-MethaneAbatement-US'!$M:$M,'IEA-MethaneAbatement-US'!$N:$N,"&lt;"&amp;$B55,'IEA-MethaneAbatement-US'!$N:$N,"&gt;="&amp;$A55,'IEA-MethaneAbatement-US'!$L:$L,$B$1))+(VLOOKUP($C$1,'Multipliers and Adjustments'!$A$70:$I$86,TRUNC(COLUMN(AF$2)/5)+2,FALSE)*SUMIFS('IEA-MethaneAbatement-US'!$M:$M,'IEA-MethaneAbatement-US'!$N:$N,"&lt;"&amp;$B55,'IEA-MethaneAbatement-US'!$N:$N,"&gt;="&amp;$A55,'IEA-MethaneAbatement-US'!$L:$L,$C$1))+(VLOOKUP($D$1,'Multipliers and Adjustments'!$A$70:$I$86,TRUNC(COLUMN(AF$2)/5)+2,FALSE)*SUMIFS('IEA-MethaneAbatement-US'!$M:$M,'IEA-MethaneAbatement-US'!$N:$N,"&lt;"&amp;$B55,'IEA-MethaneAbatement-US'!$N:$N,"&gt;="&amp;$A55,'IEA-MethaneAbatement-US'!$L:$L,$D$1)))*'State Downscaling Multipliers'!$B$7*(1+'EPA to IEA Scaling'!AJ$10)</f>
        <v>0</v>
      </c>
      <c r="AG55" s="105">
        <f>((VLOOKUP($B$1,'Multipliers and Adjustments'!$A$70:$I$86,TRUNC(COLUMN(AG$2)/5)+2,FALSE)*SUMIFS('IEA-MethaneAbatement-US'!$M:$M,'IEA-MethaneAbatement-US'!$N:$N,"&lt;"&amp;$B55,'IEA-MethaneAbatement-US'!$N:$N,"&gt;="&amp;$A55,'IEA-MethaneAbatement-US'!$L:$L,$B$1))+(VLOOKUP($C$1,'Multipliers and Adjustments'!$A$70:$I$86,TRUNC(COLUMN(AG$2)/5)+2,FALSE)*SUMIFS('IEA-MethaneAbatement-US'!$M:$M,'IEA-MethaneAbatement-US'!$N:$N,"&lt;"&amp;$B55,'IEA-MethaneAbatement-US'!$N:$N,"&gt;="&amp;$A55,'IEA-MethaneAbatement-US'!$L:$L,$C$1))+(VLOOKUP($D$1,'Multipliers and Adjustments'!$A$70:$I$86,TRUNC(COLUMN(AG$2)/5)+2,FALSE)*SUMIFS('IEA-MethaneAbatement-US'!$M:$M,'IEA-MethaneAbatement-US'!$N:$N,"&lt;"&amp;$B55,'IEA-MethaneAbatement-US'!$N:$N,"&gt;="&amp;$A55,'IEA-MethaneAbatement-US'!$L:$L,$D$1)))*'State Downscaling Multipliers'!$B$7*(1+'EPA to IEA Scaling'!AK$10)</f>
        <v>0</v>
      </c>
      <c r="AH55" s="2">
        <f>((VLOOKUP($B$1,'Multipliers and Adjustments'!$A$70:$I$86,TRUNC(COLUMN(AH$2)/5)+2,FALSE)*SUMIFS('IEA-MethaneAbatement-US'!$M:$M,'IEA-MethaneAbatement-US'!$N:$N,"&lt;"&amp;$B55,'IEA-MethaneAbatement-US'!$N:$N,"&gt;="&amp;$A55,'IEA-MethaneAbatement-US'!$L:$L,$B$1))+(VLOOKUP($C$1,'Multipliers and Adjustments'!$A$70:$I$86,TRUNC(COLUMN(AH$2)/5)+2,FALSE)*SUMIFS('IEA-MethaneAbatement-US'!$M:$M,'IEA-MethaneAbatement-US'!$N:$N,"&lt;"&amp;$B55,'IEA-MethaneAbatement-US'!$N:$N,"&gt;="&amp;$A55,'IEA-MethaneAbatement-US'!$L:$L,$C$1))+(VLOOKUP($D$1,'Multipliers and Adjustments'!$A$70:$I$86,TRUNC(COLUMN(AH$2)/5)+2,FALSE)*SUMIFS('IEA-MethaneAbatement-US'!$M:$M,'IEA-MethaneAbatement-US'!$N:$N,"&lt;"&amp;$B55,'IEA-MethaneAbatement-US'!$N:$N,"&gt;="&amp;$A55,'IEA-MethaneAbatement-US'!$L:$L,$D$1)))*'State Downscaling Multipliers'!$B$7*(1+'EPA to IEA Scaling'!AL$10)</f>
        <v>0</v>
      </c>
      <c r="AI55" s="2">
        <f>((VLOOKUP($B$1,'Multipliers and Adjustments'!$A$70:$I$86,TRUNC(COLUMN(AI$2)/5)+2,FALSE)*SUMIFS('IEA-MethaneAbatement-US'!$M:$M,'IEA-MethaneAbatement-US'!$N:$N,"&lt;"&amp;$B55,'IEA-MethaneAbatement-US'!$N:$N,"&gt;="&amp;$A55,'IEA-MethaneAbatement-US'!$L:$L,$B$1))+(VLOOKUP($C$1,'Multipliers and Adjustments'!$A$70:$I$86,TRUNC(COLUMN(AI$2)/5)+2,FALSE)*SUMIFS('IEA-MethaneAbatement-US'!$M:$M,'IEA-MethaneAbatement-US'!$N:$N,"&lt;"&amp;$B55,'IEA-MethaneAbatement-US'!$N:$N,"&gt;="&amp;$A55,'IEA-MethaneAbatement-US'!$L:$L,$C$1))+(VLOOKUP($D$1,'Multipliers and Adjustments'!$A$70:$I$86,TRUNC(COLUMN(AI$2)/5)+2,FALSE)*SUMIFS('IEA-MethaneAbatement-US'!$M:$M,'IEA-MethaneAbatement-US'!$N:$N,"&lt;"&amp;$B55,'IEA-MethaneAbatement-US'!$N:$N,"&gt;="&amp;$A55,'IEA-MethaneAbatement-US'!$L:$L,$D$1)))*'State Downscaling Multipliers'!$B$7*(1+'EPA to IEA Scaling'!AM$10)</f>
        <v>0</v>
      </c>
      <c r="AJ55" s="2">
        <f>((VLOOKUP($B$1,'Multipliers and Adjustments'!$A$70:$I$86,TRUNC(COLUMN(AJ$2)/5)+2,FALSE)*SUMIFS('IEA-MethaneAbatement-US'!$M:$M,'IEA-MethaneAbatement-US'!$N:$N,"&lt;"&amp;$B55,'IEA-MethaneAbatement-US'!$N:$N,"&gt;="&amp;$A55,'IEA-MethaneAbatement-US'!$L:$L,$B$1))+(VLOOKUP($C$1,'Multipliers and Adjustments'!$A$70:$I$86,TRUNC(COLUMN(AJ$2)/5)+2,FALSE)*SUMIFS('IEA-MethaneAbatement-US'!$M:$M,'IEA-MethaneAbatement-US'!$N:$N,"&lt;"&amp;$B55,'IEA-MethaneAbatement-US'!$N:$N,"&gt;="&amp;$A55,'IEA-MethaneAbatement-US'!$L:$L,$C$1))+(VLOOKUP($D$1,'Multipliers and Adjustments'!$A$70:$I$86,TRUNC(COLUMN(AJ$2)/5)+2,FALSE)*SUMIFS('IEA-MethaneAbatement-US'!$M:$M,'IEA-MethaneAbatement-US'!$N:$N,"&lt;"&amp;$B55,'IEA-MethaneAbatement-US'!$N:$N,"&gt;="&amp;$A55,'IEA-MethaneAbatement-US'!$L:$L,$D$1)))*'State Downscaling Multipliers'!$B$7*(1+'EPA to IEA Scaling'!AN$10)</f>
        <v>0</v>
      </c>
      <c r="AK55" s="2">
        <f>((VLOOKUP($B$1,'Multipliers and Adjustments'!$A$70:$I$86,TRUNC(COLUMN(AK$2)/5)+2,FALSE)*SUMIFS('IEA-MethaneAbatement-US'!$M:$M,'IEA-MethaneAbatement-US'!$N:$N,"&lt;"&amp;$B55,'IEA-MethaneAbatement-US'!$N:$N,"&gt;="&amp;$A55,'IEA-MethaneAbatement-US'!$L:$L,$B$1))+(VLOOKUP($C$1,'Multipliers and Adjustments'!$A$70:$I$86,TRUNC(COLUMN(AK$2)/5)+2,FALSE)*SUMIFS('IEA-MethaneAbatement-US'!$M:$M,'IEA-MethaneAbatement-US'!$N:$N,"&lt;"&amp;$B55,'IEA-MethaneAbatement-US'!$N:$N,"&gt;="&amp;$A55,'IEA-MethaneAbatement-US'!$L:$L,$C$1))+(VLOOKUP($D$1,'Multipliers and Adjustments'!$A$70:$I$86,TRUNC(COLUMN(AK$2)/5)+2,FALSE)*SUMIFS('IEA-MethaneAbatement-US'!$M:$M,'IEA-MethaneAbatement-US'!$N:$N,"&lt;"&amp;$B55,'IEA-MethaneAbatement-US'!$N:$N,"&gt;="&amp;$A55,'IEA-MethaneAbatement-US'!$L:$L,$D$1)))*'State Downscaling Multipliers'!$B$7*(1+'EPA to IEA Scaling'!AO$10)</f>
        <v>0</v>
      </c>
      <c r="AL55" s="105">
        <f>((VLOOKUP($B$1,'Multipliers and Adjustments'!$A$70:$I$86,TRUNC(COLUMN(AL$2)/5)+2,FALSE)*SUMIFS('IEA-MethaneAbatement-US'!$M:$M,'IEA-MethaneAbatement-US'!$N:$N,"&lt;"&amp;$B55,'IEA-MethaneAbatement-US'!$N:$N,"&gt;="&amp;$A55,'IEA-MethaneAbatement-US'!$L:$L,$B$1))+(VLOOKUP($C$1,'Multipliers and Adjustments'!$A$70:$I$86,TRUNC(COLUMN(AL$2)/5)+2,FALSE)*SUMIFS('IEA-MethaneAbatement-US'!$M:$M,'IEA-MethaneAbatement-US'!$N:$N,"&lt;"&amp;$B55,'IEA-MethaneAbatement-US'!$N:$N,"&gt;="&amp;$A55,'IEA-MethaneAbatement-US'!$L:$L,$C$1))+(VLOOKUP($D$1,'Multipliers and Adjustments'!$A$70:$I$86,TRUNC(COLUMN(AL$2)/5)+2,FALSE)*SUMIFS('IEA-MethaneAbatement-US'!$M:$M,'IEA-MethaneAbatement-US'!$N:$N,"&lt;"&amp;$B55,'IEA-MethaneAbatement-US'!$N:$N,"&gt;="&amp;$A55,'IEA-MethaneAbatement-US'!$L:$L,$D$1)))*'State Downscaling Multipliers'!$B$7*(1+'EPA to IEA Scaling'!AP$10)</f>
        <v>0</v>
      </c>
    </row>
    <row r="56" spans="1:38" ht="15.75" customHeight="1" x14ac:dyDescent="0.25">
      <c r="A56" s="49">
        <f t="shared" si="3"/>
        <v>650</v>
      </c>
      <c r="B56" s="49">
        <f t="shared" si="5"/>
        <v>700</v>
      </c>
      <c r="C56" s="105">
        <f>((VLOOKUP($B$1,'Multipliers and Adjustments'!$A$70:$I$86,TRUNC(COLUMN(C$2)/5)+2,FALSE)*SUMIFS('IEA-MethaneAbatement-US'!$M:$M,'IEA-MethaneAbatement-US'!$N:$N,"&lt;"&amp;$B56,'IEA-MethaneAbatement-US'!$N:$N,"&gt;="&amp;$A56,'IEA-MethaneAbatement-US'!$L:$L,$B$1))+(VLOOKUP($C$1,'Multipliers and Adjustments'!$A$70:$I$86,TRUNC(COLUMN(C$2)/5)+2,FALSE)*SUMIFS('IEA-MethaneAbatement-US'!$M:$M,'IEA-MethaneAbatement-US'!$N:$N,"&lt;"&amp;$B56,'IEA-MethaneAbatement-US'!$N:$N,"&gt;="&amp;$A56,'IEA-MethaneAbatement-US'!$L:$L,$C$1))+(VLOOKUP($D$1,'Multipliers and Adjustments'!$A$70:$I$86,TRUNC(COLUMN(C$2)/5)+2,FALSE)*SUMIFS('IEA-MethaneAbatement-US'!$M:$M,'IEA-MethaneAbatement-US'!$N:$N,"&lt;"&amp;$B56,'IEA-MethaneAbatement-US'!$N:$N,"&gt;="&amp;$A56,'IEA-MethaneAbatement-US'!$L:$L,$D$1)))*'State Downscaling Multipliers'!$B$7*(1+'EPA to IEA Scaling'!G$10)</f>
        <v>0</v>
      </c>
      <c r="D56" s="2">
        <f>((VLOOKUP($B$1,'Multipliers and Adjustments'!$A$70:$I$86,TRUNC(COLUMN(D$2)/5)+2,FALSE)*SUMIFS('IEA-MethaneAbatement-US'!$M:$M,'IEA-MethaneAbatement-US'!$N:$N,"&lt;"&amp;$B56,'IEA-MethaneAbatement-US'!$N:$N,"&gt;="&amp;$A56,'IEA-MethaneAbatement-US'!$L:$L,$B$1))+(VLOOKUP($C$1,'Multipliers and Adjustments'!$A$70:$I$86,TRUNC(COLUMN(D$2)/5)+2,FALSE)*SUMIFS('IEA-MethaneAbatement-US'!$M:$M,'IEA-MethaneAbatement-US'!$N:$N,"&lt;"&amp;$B56,'IEA-MethaneAbatement-US'!$N:$N,"&gt;="&amp;$A56,'IEA-MethaneAbatement-US'!$L:$L,$C$1))+(VLOOKUP($D$1,'Multipliers and Adjustments'!$A$70:$I$86,TRUNC(COLUMN(D$2)/5)+2,FALSE)*SUMIFS('IEA-MethaneAbatement-US'!$M:$M,'IEA-MethaneAbatement-US'!$N:$N,"&lt;"&amp;$B56,'IEA-MethaneAbatement-US'!$N:$N,"&gt;="&amp;$A56,'IEA-MethaneAbatement-US'!$L:$L,$D$1)))*'State Downscaling Multipliers'!$B$7*(1+'EPA to IEA Scaling'!H$10)</f>
        <v>0</v>
      </c>
      <c r="E56" s="2">
        <f>((VLOOKUP($B$1,'Multipliers and Adjustments'!$A$70:$I$86,TRUNC(COLUMN(E$2)/5)+2,FALSE)*SUMIFS('IEA-MethaneAbatement-US'!$M:$M,'IEA-MethaneAbatement-US'!$N:$N,"&lt;"&amp;$B56,'IEA-MethaneAbatement-US'!$N:$N,"&gt;="&amp;$A56,'IEA-MethaneAbatement-US'!$L:$L,$B$1))+(VLOOKUP($C$1,'Multipliers and Adjustments'!$A$70:$I$86,TRUNC(COLUMN(E$2)/5)+2,FALSE)*SUMIFS('IEA-MethaneAbatement-US'!$M:$M,'IEA-MethaneAbatement-US'!$N:$N,"&lt;"&amp;$B56,'IEA-MethaneAbatement-US'!$N:$N,"&gt;="&amp;$A56,'IEA-MethaneAbatement-US'!$L:$L,$C$1))+(VLOOKUP($D$1,'Multipliers and Adjustments'!$A$70:$I$86,TRUNC(COLUMN(E$2)/5)+2,FALSE)*SUMIFS('IEA-MethaneAbatement-US'!$M:$M,'IEA-MethaneAbatement-US'!$N:$N,"&lt;"&amp;$B56,'IEA-MethaneAbatement-US'!$N:$N,"&gt;="&amp;$A56,'IEA-MethaneAbatement-US'!$L:$L,$D$1)))*'State Downscaling Multipliers'!$B$7*(1+'EPA to IEA Scaling'!I$10)</f>
        <v>0</v>
      </c>
      <c r="F56" s="2">
        <f>((VLOOKUP($B$1,'Multipliers and Adjustments'!$A$70:$I$86,TRUNC(COLUMN(F$2)/5)+2,FALSE)*SUMIFS('IEA-MethaneAbatement-US'!$M:$M,'IEA-MethaneAbatement-US'!$N:$N,"&lt;"&amp;$B56,'IEA-MethaneAbatement-US'!$N:$N,"&gt;="&amp;$A56,'IEA-MethaneAbatement-US'!$L:$L,$B$1))+(VLOOKUP($C$1,'Multipliers and Adjustments'!$A$70:$I$86,TRUNC(COLUMN(F$2)/5)+2,FALSE)*SUMIFS('IEA-MethaneAbatement-US'!$M:$M,'IEA-MethaneAbatement-US'!$N:$N,"&lt;"&amp;$B56,'IEA-MethaneAbatement-US'!$N:$N,"&gt;="&amp;$A56,'IEA-MethaneAbatement-US'!$L:$L,$C$1))+(VLOOKUP($D$1,'Multipliers and Adjustments'!$A$70:$I$86,TRUNC(COLUMN(F$2)/5)+2,FALSE)*SUMIFS('IEA-MethaneAbatement-US'!$M:$M,'IEA-MethaneAbatement-US'!$N:$N,"&lt;"&amp;$B56,'IEA-MethaneAbatement-US'!$N:$N,"&gt;="&amp;$A56,'IEA-MethaneAbatement-US'!$L:$L,$D$1)))*'State Downscaling Multipliers'!$B$7*(1+'EPA to IEA Scaling'!J$10)</f>
        <v>0</v>
      </c>
      <c r="G56" s="154">
        <f>((VLOOKUP($B$1,'Multipliers and Adjustments'!$A$70:$I$86,TRUNC(COLUMN(G$2)/5)+2,FALSE)*SUMIFS('IEA-MethaneAbatement-US'!$M:$M,'IEA-MethaneAbatement-US'!$N:$N,"&lt;"&amp;$B56,'IEA-MethaneAbatement-US'!$N:$N,"&gt;="&amp;$A56,'IEA-MethaneAbatement-US'!$L:$L,$B$1))+(VLOOKUP($C$1,'Multipliers and Adjustments'!$A$70:$I$86,TRUNC(COLUMN(G$2)/5)+2,FALSE)*SUMIFS('IEA-MethaneAbatement-US'!$M:$M,'IEA-MethaneAbatement-US'!$N:$N,"&lt;"&amp;$B56,'IEA-MethaneAbatement-US'!$N:$N,"&gt;="&amp;$A56,'IEA-MethaneAbatement-US'!$L:$L,$C$1))+(VLOOKUP($D$1,'Multipliers and Adjustments'!$A$70:$I$86,TRUNC(COLUMN(G$2)/5)+2,FALSE)*SUMIFS('IEA-MethaneAbatement-US'!$M:$M,'IEA-MethaneAbatement-US'!$N:$N,"&lt;"&amp;$B56,'IEA-MethaneAbatement-US'!$N:$N,"&gt;="&amp;$A56,'IEA-MethaneAbatement-US'!$L:$L,$D$1)))*'State Downscaling Multipliers'!$B$7*(1+'EPA to IEA Scaling'!K$10)</f>
        <v>0</v>
      </c>
      <c r="H56" s="105">
        <f>((VLOOKUP($B$1,'Multipliers and Adjustments'!$A$70:$I$86,TRUNC(COLUMN(H$2)/5)+2,FALSE)*SUMIFS('IEA-MethaneAbatement-US'!$M:$M,'IEA-MethaneAbatement-US'!$N:$N,"&lt;"&amp;$B56,'IEA-MethaneAbatement-US'!$N:$N,"&gt;="&amp;$A56,'IEA-MethaneAbatement-US'!$L:$L,$B$1))+(VLOOKUP($C$1,'Multipliers and Adjustments'!$A$70:$I$86,TRUNC(COLUMN(H$2)/5)+2,FALSE)*SUMIFS('IEA-MethaneAbatement-US'!$M:$M,'IEA-MethaneAbatement-US'!$N:$N,"&lt;"&amp;$B56,'IEA-MethaneAbatement-US'!$N:$N,"&gt;="&amp;$A56,'IEA-MethaneAbatement-US'!$L:$L,$C$1))+(VLOOKUP($D$1,'Multipliers and Adjustments'!$A$70:$I$86,TRUNC(COLUMN(H$2)/5)+2,FALSE)*SUMIFS('IEA-MethaneAbatement-US'!$M:$M,'IEA-MethaneAbatement-US'!$N:$N,"&lt;"&amp;$B56,'IEA-MethaneAbatement-US'!$N:$N,"&gt;="&amp;$A56,'IEA-MethaneAbatement-US'!$L:$L,$D$1)))*'State Downscaling Multipliers'!$B$7*(1+'EPA to IEA Scaling'!L$10)</f>
        <v>0</v>
      </c>
      <c r="I56" s="2">
        <f>((VLOOKUP($B$1,'Multipliers and Adjustments'!$A$70:$I$86,TRUNC(COLUMN(I$2)/5)+2,FALSE)*SUMIFS('IEA-MethaneAbatement-US'!$M:$M,'IEA-MethaneAbatement-US'!$N:$N,"&lt;"&amp;$B56,'IEA-MethaneAbatement-US'!$N:$N,"&gt;="&amp;$A56,'IEA-MethaneAbatement-US'!$L:$L,$B$1))+(VLOOKUP($C$1,'Multipliers and Adjustments'!$A$70:$I$86,TRUNC(COLUMN(I$2)/5)+2,FALSE)*SUMIFS('IEA-MethaneAbatement-US'!$M:$M,'IEA-MethaneAbatement-US'!$N:$N,"&lt;"&amp;$B56,'IEA-MethaneAbatement-US'!$N:$N,"&gt;="&amp;$A56,'IEA-MethaneAbatement-US'!$L:$L,$C$1))+(VLOOKUP($D$1,'Multipliers and Adjustments'!$A$70:$I$86,TRUNC(COLUMN(I$2)/5)+2,FALSE)*SUMIFS('IEA-MethaneAbatement-US'!$M:$M,'IEA-MethaneAbatement-US'!$N:$N,"&lt;"&amp;$B56,'IEA-MethaneAbatement-US'!$N:$N,"&gt;="&amp;$A56,'IEA-MethaneAbatement-US'!$L:$L,$D$1)))*'State Downscaling Multipliers'!$B$7*(1+'EPA to IEA Scaling'!M$10)</f>
        <v>0</v>
      </c>
      <c r="J56" s="2">
        <f>((VLOOKUP($B$1,'Multipliers and Adjustments'!$A$70:$I$86,TRUNC(COLUMN(J$2)/5)+2,FALSE)*SUMIFS('IEA-MethaneAbatement-US'!$M:$M,'IEA-MethaneAbatement-US'!$N:$N,"&lt;"&amp;$B56,'IEA-MethaneAbatement-US'!$N:$N,"&gt;="&amp;$A56,'IEA-MethaneAbatement-US'!$L:$L,$B$1))+(VLOOKUP($C$1,'Multipliers and Adjustments'!$A$70:$I$86,TRUNC(COLUMN(J$2)/5)+2,FALSE)*SUMIFS('IEA-MethaneAbatement-US'!$M:$M,'IEA-MethaneAbatement-US'!$N:$N,"&lt;"&amp;$B56,'IEA-MethaneAbatement-US'!$N:$N,"&gt;="&amp;$A56,'IEA-MethaneAbatement-US'!$L:$L,$C$1))+(VLOOKUP($D$1,'Multipliers and Adjustments'!$A$70:$I$86,TRUNC(COLUMN(J$2)/5)+2,FALSE)*SUMIFS('IEA-MethaneAbatement-US'!$M:$M,'IEA-MethaneAbatement-US'!$N:$N,"&lt;"&amp;$B56,'IEA-MethaneAbatement-US'!$N:$N,"&gt;="&amp;$A56,'IEA-MethaneAbatement-US'!$L:$L,$D$1)))*'State Downscaling Multipliers'!$B$7*(1+'EPA to IEA Scaling'!N$10)</f>
        <v>0</v>
      </c>
      <c r="K56" s="2">
        <f>((VLOOKUP($B$1,'Multipliers and Adjustments'!$A$70:$I$86,TRUNC(COLUMN(K$2)/5)+2,FALSE)*SUMIFS('IEA-MethaneAbatement-US'!$M:$M,'IEA-MethaneAbatement-US'!$N:$N,"&lt;"&amp;$B56,'IEA-MethaneAbatement-US'!$N:$N,"&gt;="&amp;$A56,'IEA-MethaneAbatement-US'!$L:$L,$B$1))+(VLOOKUP($C$1,'Multipliers and Adjustments'!$A$70:$I$86,TRUNC(COLUMN(K$2)/5)+2,FALSE)*SUMIFS('IEA-MethaneAbatement-US'!$M:$M,'IEA-MethaneAbatement-US'!$N:$N,"&lt;"&amp;$B56,'IEA-MethaneAbatement-US'!$N:$N,"&gt;="&amp;$A56,'IEA-MethaneAbatement-US'!$L:$L,$C$1))+(VLOOKUP($D$1,'Multipliers and Adjustments'!$A$70:$I$86,TRUNC(COLUMN(K$2)/5)+2,FALSE)*SUMIFS('IEA-MethaneAbatement-US'!$M:$M,'IEA-MethaneAbatement-US'!$N:$N,"&lt;"&amp;$B56,'IEA-MethaneAbatement-US'!$N:$N,"&gt;="&amp;$A56,'IEA-MethaneAbatement-US'!$L:$L,$D$1)))*'State Downscaling Multipliers'!$B$7*(1+'EPA to IEA Scaling'!O$10)</f>
        <v>0</v>
      </c>
      <c r="L56" s="2">
        <f>((VLOOKUP($B$1,'Multipliers and Adjustments'!$A$70:$I$86,TRUNC(COLUMN(L$2)/5)+2,FALSE)*SUMIFS('IEA-MethaneAbatement-US'!$M:$M,'IEA-MethaneAbatement-US'!$N:$N,"&lt;"&amp;$B56,'IEA-MethaneAbatement-US'!$N:$N,"&gt;="&amp;$A56,'IEA-MethaneAbatement-US'!$L:$L,$B$1))+(VLOOKUP($C$1,'Multipliers and Adjustments'!$A$70:$I$86,TRUNC(COLUMN(L$2)/5)+2,FALSE)*SUMIFS('IEA-MethaneAbatement-US'!$M:$M,'IEA-MethaneAbatement-US'!$N:$N,"&lt;"&amp;$B56,'IEA-MethaneAbatement-US'!$N:$N,"&gt;="&amp;$A56,'IEA-MethaneAbatement-US'!$L:$L,$C$1))+(VLOOKUP($D$1,'Multipliers and Adjustments'!$A$70:$I$86,TRUNC(COLUMN(L$2)/5)+2,FALSE)*SUMIFS('IEA-MethaneAbatement-US'!$M:$M,'IEA-MethaneAbatement-US'!$N:$N,"&lt;"&amp;$B56,'IEA-MethaneAbatement-US'!$N:$N,"&gt;="&amp;$A56,'IEA-MethaneAbatement-US'!$L:$L,$D$1)))*'State Downscaling Multipliers'!$B$7*(1+'EPA to IEA Scaling'!P$10)</f>
        <v>0</v>
      </c>
      <c r="M56" s="105">
        <f>((VLOOKUP($B$1,'Multipliers and Adjustments'!$A$70:$I$86,TRUNC(COLUMN(M$2)/5)+2,FALSE)*SUMIFS('IEA-MethaneAbatement-US'!$M:$M,'IEA-MethaneAbatement-US'!$N:$N,"&lt;"&amp;$B56,'IEA-MethaneAbatement-US'!$N:$N,"&gt;="&amp;$A56,'IEA-MethaneAbatement-US'!$L:$L,$B$1))+(VLOOKUP($C$1,'Multipliers and Adjustments'!$A$70:$I$86,TRUNC(COLUMN(M$2)/5)+2,FALSE)*SUMIFS('IEA-MethaneAbatement-US'!$M:$M,'IEA-MethaneAbatement-US'!$N:$N,"&lt;"&amp;$B56,'IEA-MethaneAbatement-US'!$N:$N,"&gt;="&amp;$A56,'IEA-MethaneAbatement-US'!$L:$L,$C$1))+(VLOOKUP($D$1,'Multipliers and Adjustments'!$A$70:$I$86,TRUNC(COLUMN(M$2)/5)+2,FALSE)*SUMIFS('IEA-MethaneAbatement-US'!$M:$M,'IEA-MethaneAbatement-US'!$N:$N,"&lt;"&amp;$B56,'IEA-MethaneAbatement-US'!$N:$N,"&gt;="&amp;$A56,'IEA-MethaneAbatement-US'!$L:$L,$D$1)))*'State Downscaling Multipliers'!$B$7*(1+'EPA to IEA Scaling'!Q$10)</f>
        <v>0</v>
      </c>
      <c r="N56" s="2">
        <f>((VLOOKUP($B$1,'Multipliers and Adjustments'!$A$70:$I$86,TRUNC(COLUMN(N$2)/5)+2,FALSE)*SUMIFS('IEA-MethaneAbatement-US'!$M:$M,'IEA-MethaneAbatement-US'!$N:$N,"&lt;"&amp;$B56,'IEA-MethaneAbatement-US'!$N:$N,"&gt;="&amp;$A56,'IEA-MethaneAbatement-US'!$L:$L,$B$1))+(VLOOKUP($C$1,'Multipliers and Adjustments'!$A$70:$I$86,TRUNC(COLUMN(N$2)/5)+2,FALSE)*SUMIFS('IEA-MethaneAbatement-US'!$M:$M,'IEA-MethaneAbatement-US'!$N:$N,"&lt;"&amp;$B56,'IEA-MethaneAbatement-US'!$N:$N,"&gt;="&amp;$A56,'IEA-MethaneAbatement-US'!$L:$L,$C$1))+(VLOOKUP($D$1,'Multipliers and Adjustments'!$A$70:$I$86,TRUNC(COLUMN(N$2)/5)+2,FALSE)*SUMIFS('IEA-MethaneAbatement-US'!$M:$M,'IEA-MethaneAbatement-US'!$N:$N,"&lt;"&amp;$B56,'IEA-MethaneAbatement-US'!$N:$N,"&gt;="&amp;$A56,'IEA-MethaneAbatement-US'!$L:$L,$D$1)))*'State Downscaling Multipliers'!$B$7*(1+'EPA to IEA Scaling'!R$10)</f>
        <v>0</v>
      </c>
      <c r="O56" s="2">
        <f>((VLOOKUP($B$1,'Multipliers and Adjustments'!$A$70:$I$86,TRUNC(COLUMN(O$2)/5)+2,FALSE)*SUMIFS('IEA-MethaneAbatement-US'!$M:$M,'IEA-MethaneAbatement-US'!$N:$N,"&lt;"&amp;$B56,'IEA-MethaneAbatement-US'!$N:$N,"&gt;="&amp;$A56,'IEA-MethaneAbatement-US'!$L:$L,$B$1))+(VLOOKUP($C$1,'Multipliers and Adjustments'!$A$70:$I$86,TRUNC(COLUMN(O$2)/5)+2,FALSE)*SUMIFS('IEA-MethaneAbatement-US'!$M:$M,'IEA-MethaneAbatement-US'!$N:$N,"&lt;"&amp;$B56,'IEA-MethaneAbatement-US'!$N:$N,"&gt;="&amp;$A56,'IEA-MethaneAbatement-US'!$L:$L,$C$1))+(VLOOKUP($D$1,'Multipliers and Adjustments'!$A$70:$I$86,TRUNC(COLUMN(O$2)/5)+2,FALSE)*SUMIFS('IEA-MethaneAbatement-US'!$M:$M,'IEA-MethaneAbatement-US'!$N:$N,"&lt;"&amp;$B56,'IEA-MethaneAbatement-US'!$N:$N,"&gt;="&amp;$A56,'IEA-MethaneAbatement-US'!$L:$L,$D$1)))*'State Downscaling Multipliers'!$B$7*(1+'EPA to IEA Scaling'!S$10)</f>
        <v>0</v>
      </c>
      <c r="P56" s="2">
        <f>((VLOOKUP($B$1,'Multipliers and Adjustments'!$A$70:$I$86,TRUNC(COLUMN(P$2)/5)+2,FALSE)*SUMIFS('IEA-MethaneAbatement-US'!$M:$M,'IEA-MethaneAbatement-US'!$N:$N,"&lt;"&amp;$B56,'IEA-MethaneAbatement-US'!$N:$N,"&gt;="&amp;$A56,'IEA-MethaneAbatement-US'!$L:$L,$B$1))+(VLOOKUP($C$1,'Multipliers and Adjustments'!$A$70:$I$86,TRUNC(COLUMN(P$2)/5)+2,FALSE)*SUMIFS('IEA-MethaneAbatement-US'!$M:$M,'IEA-MethaneAbatement-US'!$N:$N,"&lt;"&amp;$B56,'IEA-MethaneAbatement-US'!$N:$N,"&gt;="&amp;$A56,'IEA-MethaneAbatement-US'!$L:$L,$C$1))+(VLOOKUP($D$1,'Multipliers and Adjustments'!$A$70:$I$86,TRUNC(COLUMN(P$2)/5)+2,FALSE)*SUMIFS('IEA-MethaneAbatement-US'!$M:$M,'IEA-MethaneAbatement-US'!$N:$N,"&lt;"&amp;$B56,'IEA-MethaneAbatement-US'!$N:$N,"&gt;="&amp;$A56,'IEA-MethaneAbatement-US'!$L:$L,$D$1)))*'State Downscaling Multipliers'!$B$7*(1+'EPA to IEA Scaling'!T$10)</f>
        <v>0</v>
      </c>
      <c r="Q56" s="2">
        <f>((VLOOKUP($B$1,'Multipliers and Adjustments'!$A$70:$I$86,TRUNC(COLUMN(Q$2)/5)+2,FALSE)*SUMIFS('IEA-MethaneAbatement-US'!$M:$M,'IEA-MethaneAbatement-US'!$N:$N,"&lt;"&amp;$B56,'IEA-MethaneAbatement-US'!$N:$N,"&gt;="&amp;$A56,'IEA-MethaneAbatement-US'!$L:$L,$B$1))+(VLOOKUP($C$1,'Multipliers and Adjustments'!$A$70:$I$86,TRUNC(COLUMN(Q$2)/5)+2,FALSE)*SUMIFS('IEA-MethaneAbatement-US'!$M:$M,'IEA-MethaneAbatement-US'!$N:$N,"&lt;"&amp;$B56,'IEA-MethaneAbatement-US'!$N:$N,"&gt;="&amp;$A56,'IEA-MethaneAbatement-US'!$L:$L,$C$1))+(VLOOKUP($D$1,'Multipliers and Adjustments'!$A$70:$I$86,TRUNC(COLUMN(Q$2)/5)+2,FALSE)*SUMIFS('IEA-MethaneAbatement-US'!$M:$M,'IEA-MethaneAbatement-US'!$N:$N,"&lt;"&amp;$B56,'IEA-MethaneAbatement-US'!$N:$N,"&gt;="&amp;$A56,'IEA-MethaneAbatement-US'!$L:$L,$D$1)))*'State Downscaling Multipliers'!$B$7*(1+'EPA to IEA Scaling'!U$10)</f>
        <v>0</v>
      </c>
      <c r="R56" s="105">
        <f>((VLOOKUP($B$1,'Multipliers and Adjustments'!$A$70:$I$86,TRUNC(COLUMN(R$2)/5)+2,FALSE)*SUMIFS('IEA-MethaneAbatement-US'!$M:$M,'IEA-MethaneAbatement-US'!$N:$N,"&lt;"&amp;$B56,'IEA-MethaneAbatement-US'!$N:$N,"&gt;="&amp;$A56,'IEA-MethaneAbatement-US'!$L:$L,$B$1))+(VLOOKUP($C$1,'Multipliers and Adjustments'!$A$70:$I$86,TRUNC(COLUMN(R$2)/5)+2,FALSE)*SUMIFS('IEA-MethaneAbatement-US'!$M:$M,'IEA-MethaneAbatement-US'!$N:$N,"&lt;"&amp;$B56,'IEA-MethaneAbatement-US'!$N:$N,"&gt;="&amp;$A56,'IEA-MethaneAbatement-US'!$L:$L,$C$1))+(VLOOKUP($D$1,'Multipliers and Adjustments'!$A$70:$I$86,TRUNC(COLUMN(R$2)/5)+2,FALSE)*SUMIFS('IEA-MethaneAbatement-US'!$M:$M,'IEA-MethaneAbatement-US'!$N:$N,"&lt;"&amp;$B56,'IEA-MethaneAbatement-US'!$N:$N,"&gt;="&amp;$A56,'IEA-MethaneAbatement-US'!$L:$L,$D$1)))*'State Downscaling Multipliers'!$B$7*(1+'EPA to IEA Scaling'!V$10)</f>
        <v>0</v>
      </c>
      <c r="S56" s="2">
        <f>((VLOOKUP($B$1,'Multipliers and Adjustments'!$A$70:$I$86,TRUNC(COLUMN(S$2)/5)+2,FALSE)*SUMIFS('IEA-MethaneAbatement-US'!$M:$M,'IEA-MethaneAbatement-US'!$N:$N,"&lt;"&amp;$B56,'IEA-MethaneAbatement-US'!$N:$N,"&gt;="&amp;$A56,'IEA-MethaneAbatement-US'!$L:$L,$B$1))+(VLOOKUP($C$1,'Multipliers and Adjustments'!$A$70:$I$86,TRUNC(COLUMN(S$2)/5)+2,FALSE)*SUMIFS('IEA-MethaneAbatement-US'!$M:$M,'IEA-MethaneAbatement-US'!$N:$N,"&lt;"&amp;$B56,'IEA-MethaneAbatement-US'!$N:$N,"&gt;="&amp;$A56,'IEA-MethaneAbatement-US'!$L:$L,$C$1))+(VLOOKUP($D$1,'Multipliers and Adjustments'!$A$70:$I$86,TRUNC(COLUMN(S$2)/5)+2,FALSE)*SUMIFS('IEA-MethaneAbatement-US'!$M:$M,'IEA-MethaneAbatement-US'!$N:$N,"&lt;"&amp;$B56,'IEA-MethaneAbatement-US'!$N:$N,"&gt;="&amp;$A56,'IEA-MethaneAbatement-US'!$L:$L,$D$1)))*'State Downscaling Multipliers'!$B$7*(1+'EPA to IEA Scaling'!W$10)</f>
        <v>0</v>
      </c>
      <c r="T56" s="2">
        <f>((VLOOKUP($B$1,'Multipliers and Adjustments'!$A$70:$I$86,TRUNC(COLUMN(T$2)/5)+2,FALSE)*SUMIFS('IEA-MethaneAbatement-US'!$M:$M,'IEA-MethaneAbatement-US'!$N:$N,"&lt;"&amp;$B56,'IEA-MethaneAbatement-US'!$N:$N,"&gt;="&amp;$A56,'IEA-MethaneAbatement-US'!$L:$L,$B$1))+(VLOOKUP($C$1,'Multipliers and Adjustments'!$A$70:$I$86,TRUNC(COLUMN(T$2)/5)+2,FALSE)*SUMIFS('IEA-MethaneAbatement-US'!$M:$M,'IEA-MethaneAbatement-US'!$N:$N,"&lt;"&amp;$B56,'IEA-MethaneAbatement-US'!$N:$N,"&gt;="&amp;$A56,'IEA-MethaneAbatement-US'!$L:$L,$C$1))+(VLOOKUP($D$1,'Multipliers and Adjustments'!$A$70:$I$86,TRUNC(COLUMN(T$2)/5)+2,FALSE)*SUMIFS('IEA-MethaneAbatement-US'!$M:$M,'IEA-MethaneAbatement-US'!$N:$N,"&lt;"&amp;$B56,'IEA-MethaneAbatement-US'!$N:$N,"&gt;="&amp;$A56,'IEA-MethaneAbatement-US'!$L:$L,$D$1)))*'State Downscaling Multipliers'!$B$7*(1+'EPA to IEA Scaling'!X$10)</f>
        <v>0</v>
      </c>
      <c r="U56" s="2">
        <f>((VLOOKUP($B$1,'Multipliers and Adjustments'!$A$70:$I$86,TRUNC(COLUMN(U$2)/5)+2,FALSE)*SUMIFS('IEA-MethaneAbatement-US'!$M:$M,'IEA-MethaneAbatement-US'!$N:$N,"&lt;"&amp;$B56,'IEA-MethaneAbatement-US'!$N:$N,"&gt;="&amp;$A56,'IEA-MethaneAbatement-US'!$L:$L,$B$1))+(VLOOKUP($C$1,'Multipliers and Adjustments'!$A$70:$I$86,TRUNC(COLUMN(U$2)/5)+2,FALSE)*SUMIFS('IEA-MethaneAbatement-US'!$M:$M,'IEA-MethaneAbatement-US'!$N:$N,"&lt;"&amp;$B56,'IEA-MethaneAbatement-US'!$N:$N,"&gt;="&amp;$A56,'IEA-MethaneAbatement-US'!$L:$L,$C$1))+(VLOOKUP($D$1,'Multipliers and Adjustments'!$A$70:$I$86,TRUNC(COLUMN(U$2)/5)+2,FALSE)*SUMIFS('IEA-MethaneAbatement-US'!$M:$M,'IEA-MethaneAbatement-US'!$N:$N,"&lt;"&amp;$B56,'IEA-MethaneAbatement-US'!$N:$N,"&gt;="&amp;$A56,'IEA-MethaneAbatement-US'!$L:$L,$D$1)))*'State Downscaling Multipliers'!$B$7*(1+'EPA to IEA Scaling'!Y$10)</f>
        <v>0</v>
      </c>
      <c r="V56" s="2">
        <f>((VLOOKUP($B$1,'Multipliers and Adjustments'!$A$70:$I$86,TRUNC(COLUMN(V$2)/5)+2,FALSE)*SUMIFS('IEA-MethaneAbatement-US'!$M:$M,'IEA-MethaneAbatement-US'!$N:$N,"&lt;"&amp;$B56,'IEA-MethaneAbatement-US'!$N:$N,"&gt;="&amp;$A56,'IEA-MethaneAbatement-US'!$L:$L,$B$1))+(VLOOKUP($C$1,'Multipliers and Adjustments'!$A$70:$I$86,TRUNC(COLUMN(V$2)/5)+2,FALSE)*SUMIFS('IEA-MethaneAbatement-US'!$M:$M,'IEA-MethaneAbatement-US'!$N:$N,"&lt;"&amp;$B56,'IEA-MethaneAbatement-US'!$N:$N,"&gt;="&amp;$A56,'IEA-MethaneAbatement-US'!$L:$L,$C$1))+(VLOOKUP($D$1,'Multipliers and Adjustments'!$A$70:$I$86,TRUNC(COLUMN(V$2)/5)+2,FALSE)*SUMIFS('IEA-MethaneAbatement-US'!$M:$M,'IEA-MethaneAbatement-US'!$N:$N,"&lt;"&amp;$B56,'IEA-MethaneAbatement-US'!$N:$N,"&gt;="&amp;$A56,'IEA-MethaneAbatement-US'!$L:$L,$D$1)))*'State Downscaling Multipliers'!$B$7*(1+'EPA to IEA Scaling'!Z$10)</f>
        <v>0</v>
      </c>
      <c r="W56" s="105">
        <f>((VLOOKUP($B$1,'Multipliers and Adjustments'!$A$70:$I$86,TRUNC(COLUMN(W$2)/5)+2,FALSE)*SUMIFS('IEA-MethaneAbatement-US'!$M:$M,'IEA-MethaneAbatement-US'!$N:$N,"&lt;"&amp;$B56,'IEA-MethaneAbatement-US'!$N:$N,"&gt;="&amp;$A56,'IEA-MethaneAbatement-US'!$L:$L,$B$1))+(VLOOKUP($C$1,'Multipliers and Adjustments'!$A$70:$I$86,TRUNC(COLUMN(W$2)/5)+2,FALSE)*SUMIFS('IEA-MethaneAbatement-US'!$M:$M,'IEA-MethaneAbatement-US'!$N:$N,"&lt;"&amp;$B56,'IEA-MethaneAbatement-US'!$N:$N,"&gt;="&amp;$A56,'IEA-MethaneAbatement-US'!$L:$L,$C$1))+(VLOOKUP($D$1,'Multipliers and Adjustments'!$A$70:$I$86,TRUNC(COLUMN(W$2)/5)+2,FALSE)*SUMIFS('IEA-MethaneAbatement-US'!$M:$M,'IEA-MethaneAbatement-US'!$N:$N,"&lt;"&amp;$B56,'IEA-MethaneAbatement-US'!$N:$N,"&gt;="&amp;$A56,'IEA-MethaneAbatement-US'!$L:$L,$D$1)))*'State Downscaling Multipliers'!$B$7*(1+'EPA to IEA Scaling'!AA$10)</f>
        <v>0</v>
      </c>
      <c r="X56" s="2">
        <f>((VLOOKUP($B$1,'Multipliers and Adjustments'!$A$70:$I$86,TRUNC(COLUMN(X$2)/5)+2,FALSE)*SUMIFS('IEA-MethaneAbatement-US'!$M:$M,'IEA-MethaneAbatement-US'!$N:$N,"&lt;"&amp;$B56,'IEA-MethaneAbatement-US'!$N:$N,"&gt;="&amp;$A56,'IEA-MethaneAbatement-US'!$L:$L,$B$1))+(VLOOKUP($C$1,'Multipliers and Adjustments'!$A$70:$I$86,TRUNC(COLUMN(X$2)/5)+2,FALSE)*SUMIFS('IEA-MethaneAbatement-US'!$M:$M,'IEA-MethaneAbatement-US'!$N:$N,"&lt;"&amp;$B56,'IEA-MethaneAbatement-US'!$N:$N,"&gt;="&amp;$A56,'IEA-MethaneAbatement-US'!$L:$L,$C$1))+(VLOOKUP($D$1,'Multipliers and Adjustments'!$A$70:$I$86,TRUNC(COLUMN(X$2)/5)+2,FALSE)*SUMIFS('IEA-MethaneAbatement-US'!$M:$M,'IEA-MethaneAbatement-US'!$N:$N,"&lt;"&amp;$B56,'IEA-MethaneAbatement-US'!$N:$N,"&gt;="&amp;$A56,'IEA-MethaneAbatement-US'!$L:$L,$D$1)))*'State Downscaling Multipliers'!$B$7*(1+'EPA to IEA Scaling'!AB$10)</f>
        <v>0</v>
      </c>
      <c r="Y56" s="2">
        <f>((VLOOKUP($B$1,'Multipliers and Adjustments'!$A$70:$I$86,TRUNC(COLUMN(Y$2)/5)+2,FALSE)*SUMIFS('IEA-MethaneAbatement-US'!$M:$M,'IEA-MethaneAbatement-US'!$N:$N,"&lt;"&amp;$B56,'IEA-MethaneAbatement-US'!$N:$N,"&gt;="&amp;$A56,'IEA-MethaneAbatement-US'!$L:$L,$B$1))+(VLOOKUP($C$1,'Multipliers and Adjustments'!$A$70:$I$86,TRUNC(COLUMN(Y$2)/5)+2,FALSE)*SUMIFS('IEA-MethaneAbatement-US'!$M:$M,'IEA-MethaneAbatement-US'!$N:$N,"&lt;"&amp;$B56,'IEA-MethaneAbatement-US'!$N:$N,"&gt;="&amp;$A56,'IEA-MethaneAbatement-US'!$L:$L,$C$1))+(VLOOKUP($D$1,'Multipliers and Adjustments'!$A$70:$I$86,TRUNC(COLUMN(Y$2)/5)+2,FALSE)*SUMIFS('IEA-MethaneAbatement-US'!$M:$M,'IEA-MethaneAbatement-US'!$N:$N,"&lt;"&amp;$B56,'IEA-MethaneAbatement-US'!$N:$N,"&gt;="&amp;$A56,'IEA-MethaneAbatement-US'!$L:$L,$D$1)))*'State Downscaling Multipliers'!$B$7*(1+'EPA to IEA Scaling'!AC$10)</f>
        <v>0</v>
      </c>
      <c r="Z56" s="2">
        <f>((VLOOKUP($B$1,'Multipliers and Adjustments'!$A$70:$I$86,TRUNC(COLUMN(Z$2)/5)+2,FALSE)*SUMIFS('IEA-MethaneAbatement-US'!$M:$M,'IEA-MethaneAbatement-US'!$N:$N,"&lt;"&amp;$B56,'IEA-MethaneAbatement-US'!$N:$N,"&gt;="&amp;$A56,'IEA-MethaneAbatement-US'!$L:$L,$B$1))+(VLOOKUP($C$1,'Multipliers and Adjustments'!$A$70:$I$86,TRUNC(COLUMN(Z$2)/5)+2,FALSE)*SUMIFS('IEA-MethaneAbatement-US'!$M:$M,'IEA-MethaneAbatement-US'!$N:$N,"&lt;"&amp;$B56,'IEA-MethaneAbatement-US'!$N:$N,"&gt;="&amp;$A56,'IEA-MethaneAbatement-US'!$L:$L,$C$1))+(VLOOKUP($D$1,'Multipliers and Adjustments'!$A$70:$I$86,TRUNC(COLUMN(Z$2)/5)+2,FALSE)*SUMIFS('IEA-MethaneAbatement-US'!$M:$M,'IEA-MethaneAbatement-US'!$N:$N,"&lt;"&amp;$B56,'IEA-MethaneAbatement-US'!$N:$N,"&gt;="&amp;$A56,'IEA-MethaneAbatement-US'!$L:$L,$D$1)))*'State Downscaling Multipliers'!$B$7*(1+'EPA to IEA Scaling'!AD$10)</f>
        <v>0</v>
      </c>
      <c r="AA56" s="2">
        <f>((VLOOKUP($B$1,'Multipliers and Adjustments'!$A$70:$I$86,TRUNC(COLUMN(AA$2)/5)+2,FALSE)*SUMIFS('IEA-MethaneAbatement-US'!$M:$M,'IEA-MethaneAbatement-US'!$N:$N,"&lt;"&amp;$B56,'IEA-MethaneAbatement-US'!$N:$N,"&gt;="&amp;$A56,'IEA-MethaneAbatement-US'!$L:$L,$B$1))+(VLOOKUP($C$1,'Multipliers and Adjustments'!$A$70:$I$86,TRUNC(COLUMN(AA$2)/5)+2,FALSE)*SUMIFS('IEA-MethaneAbatement-US'!$M:$M,'IEA-MethaneAbatement-US'!$N:$N,"&lt;"&amp;$B56,'IEA-MethaneAbatement-US'!$N:$N,"&gt;="&amp;$A56,'IEA-MethaneAbatement-US'!$L:$L,$C$1))+(VLOOKUP($D$1,'Multipliers and Adjustments'!$A$70:$I$86,TRUNC(COLUMN(AA$2)/5)+2,FALSE)*SUMIFS('IEA-MethaneAbatement-US'!$M:$M,'IEA-MethaneAbatement-US'!$N:$N,"&lt;"&amp;$B56,'IEA-MethaneAbatement-US'!$N:$N,"&gt;="&amp;$A56,'IEA-MethaneAbatement-US'!$L:$L,$D$1)))*'State Downscaling Multipliers'!$B$7*(1+'EPA to IEA Scaling'!AE$10)</f>
        <v>0</v>
      </c>
      <c r="AB56" s="105">
        <f>((VLOOKUP($B$1,'Multipliers and Adjustments'!$A$70:$I$86,TRUNC(COLUMN(AB$2)/5)+2,FALSE)*SUMIFS('IEA-MethaneAbatement-US'!$M:$M,'IEA-MethaneAbatement-US'!$N:$N,"&lt;"&amp;$B56,'IEA-MethaneAbatement-US'!$N:$N,"&gt;="&amp;$A56,'IEA-MethaneAbatement-US'!$L:$L,$B$1))+(VLOOKUP($C$1,'Multipliers and Adjustments'!$A$70:$I$86,TRUNC(COLUMN(AB$2)/5)+2,FALSE)*SUMIFS('IEA-MethaneAbatement-US'!$M:$M,'IEA-MethaneAbatement-US'!$N:$N,"&lt;"&amp;$B56,'IEA-MethaneAbatement-US'!$N:$N,"&gt;="&amp;$A56,'IEA-MethaneAbatement-US'!$L:$L,$C$1))+(VLOOKUP($D$1,'Multipliers and Adjustments'!$A$70:$I$86,TRUNC(COLUMN(AB$2)/5)+2,FALSE)*SUMIFS('IEA-MethaneAbatement-US'!$M:$M,'IEA-MethaneAbatement-US'!$N:$N,"&lt;"&amp;$B56,'IEA-MethaneAbatement-US'!$N:$N,"&gt;="&amp;$A56,'IEA-MethaneAbatement-US'!$L:$L,$D$1)))*'State Downscaling Multipliers'!$B$7*(1+'EPA to IEA Scaling'!AF$10)</f>
        <v>0</v>
      </c>
      <c r="AC56" s="2">
        <f>((VLOOKUP($B$1,'Multipliers and Adjustments'!$A$70:$I$86,TRUNC(COLUMN(AC$2)/5)+2,FALSE)*SUMIFS('IEA-MethaneAbatement-US'!$M:$M,'IEA-MethaneAbatement-US'!$N:$N,"&lt;"&amp;$B56,'IEA-MethaneAbatement-US'!$N:$N,"&gt;="&amp;$A56,'IEA-MethaneAbatement-US'!$L:$L,$B$1))+(VLOOKUP($C$1,'Multipliers and Adjustments'!$A$70:$I$86,TRUNC(COLUMN(AC$2)/5)+2,FALSE)*SUMIFS('IEA-MethaneAbatement-US'!$M:$M,'IEA-MethaneAbatement-US'!$N:$N,"&lt;"&amp;$B56,'IEA-MethaneAbatement-US'!$N:$N,"&gt;="&amp;$A56,'IEA-MethaneAbatement-US'!$L:$L,$C$1))+(VLOOKUP($D$1,'Multipliers and Adjustments'!$A$70:$I$86,TRUNC(COLUMN(AC$2)/5)+2,FALSE)*SUMIFS('IEA-MethaneAbatement-US'!$M:$M,'IEA-MethaneAbatement-US'!$N:$N,"&lt;"&amp;$B56,'IEA-MethaneAbatement-US'!$N:$N,"&gt;="&amp;$A56,'IEA-MethaneAbatement-US'!$L:$L,$D$1)))*'State Downscaling Multipliers'!$B$7*(1+'EPA to IEA Scaling'!AG$10)</f>
        <v>0</v>
      </c>
      <c r="AD56" s="2">
        <f>((VLOOKUP($B$1,'Multipliers and Adjustments'!$A$70:$I$86,TRUNC(COLUMN(AD$2)/5)+2,FALSE)*SUMIFS('IEA-MethaneAbatement-US'!$M:$M,'IEA-MethaneAbatement-US'!$N:$N,"&lt;"&amp;$B56,'IEA-MethaneAbatement-US'!$N:$N,"&gt;="&amp;$A56,'IEA-MethaneAbatement-US'!$L:$L,$B$1))+(VLOOKUP($C$1,'Multipliers and Adjustments'!$A$70:$I$86,TRUNC(COLUMN(AD$2)/5)+2,FALSE)*SUMIFS('IEA-MethaneAbatement-US'!$M:$M,'IEA-MethaneAbatement-US'!$N:$N,"&lt;"&amp;$B56,'IEA-MethaneAbatement-US'!$N:$N,"&gt;="&amp;$A56,'IEA-MethaneAbatement-US'!$L:$L,$C$1))+(VLOOKUP($D$1,'Multipliers and Adjustments'!$A$70:$I$86,TRUNC(COLUMN(AD$2)/5)+2,FALSE)*SUMIFS('IEA-MethaneAbatement-US'!$M:$M,'IEA-MethaneAbatement-US'!$N:$N,"&lt;"&amp;$B56,'IEA-MethaneAbatement-US'!$N:$N,"&gt;="&amp;$A56,'IEA-MethaneAbatement-US'!$L:$L,$D$1)))*'State Downscaling Multipliers'!$B$7*(1+'EPA to IEA Scaling'!AH$10)</f>
        <v>0</v>
      </c>
      <c r="AE56" s="2">
        <f>((VLOOKUP($B$1,'Multipliers and Adjustments'!$A$70:$I$86,TRUNC(COLUMN(AE$2)/5)+2,FALSE)*SUMIFS('IEA-MethaneAbatement-US'!$M:$M,'IEA-MethaneAbatement-US'!$N:$N,"&lt;"&amp;$B56,'IEA-MethaneAbatement-US'!$N:$N,"&gt;="&amp;$A56,'IEA-MethaneAbatement-US'!$L:$L,$B$1))+(VLOOKUP($C$1,'Multipliers and Adjustments'!$A$70:$I$86,TRUNC(COLUMN(AE$2)/5)+2,FALSE)*SUMIFS('IEA-MethaneAbatement-US'!$M:$M,'IEA-MethaneAbatement-US'!$N:$N,"&lt;"&amp;$B56,'IEA-MethaneAbatement-US'!$N:$N,"&gt;="&amp;$A56,'IEA-MethaneAbatement-US'!$L:$L,$C$1))+(VLOOKUP($D$1,'Multipliers and Adjustments'!$A$70:$I$86,TRUNC(COLUMN(AE$2)/5)+2,FALSE)*SUMIFS('IEA-MethaneAbatement-US'!$M:$M,'IEA-MethaneAbatement-US'!$N:$N,"&lt;"&amp;$B56,'IEA-MethaneAbatement-US'!$N:$N,"&gt;="&amp;$A56,'IEA-MethaneAbatement-US'!$L:$L,$D$1)))*'State Downscaling Multipliers'!$B$7*(1+'EPA to IEA Scaling'!AI$10)</f>
        <v>0</v>
      </c>
      <c r="AF56" s="2">
        <f>((VLOOKUP($B$1,'Multipliers and Adjustments'!$A$70:$I$86,TRUNC(COLUMN(AF$2)/5)+2,FALSE)*SUMIFS('IEA-MethaneAbatement-US'!$M:$M,'IEA-MethaneAbatement-US'!$N:$N,"&lt;"&amp;$B56,'IEA-MethaneAbatement-US'!$N:$N,"&gt;="&amp;$A56,'IEA-MethaneAbatement-US'!$L:$L,$B$1))+(VLOOKUP($C$1,'Multipliers and Adjustments'!$A$70:$I$86,TRUNC(COLUMN(AF$2)/5)+2,FALSE)*SUMIFS('IEA-MethaneAbatement-US'!$M:$M,'IEA-MethaneAbatement-US'!$N:$N,"&lt;"&amp;$B56,'IEA-MethaneAbatement-US'!$N:$N,"&gt;="&amp;$A56,'IEA-MethaneAbatement-US'!$L:$L,$C$1))+(VLOOKUP($D$1,'Multipliers and Adjustments'!$A$70:$I$86,TRUNC(COLUMN(AF$2)/5)+2,FALSE)*SUMIFS('IEA-MethaneAbatement-US'!$M:$M,'IEA-MethaneAbatement-US'!$N:$N,"&lt;"&amp;$B56,'IEA-MethaneAbatement-US'!$N:$N,"&gt;="&amp;$A56,'IEA-MethaneAbatement-US'!$L:$L,$D$1)))*'State Downscaling Multipliers'!$B$7*(1+'EPA to IEA Scaling'!AJ$10)</f>
        <v>0</v>
      </c>
      <c r="AG56" s="105">
        <f>((VLOOKUP($B$1,'Multipliers and Adjustments'!$A$70:$I$86,TRUNC(COLUMN(AG$2)/5)+2,FALSE)*SUMIFS('IEA-MethaneAbatement-US'!$M:$M,'IEA-MethaneAbatement-US'!$N:$N,"&lt;"&amp;$B56,'IEA-MethaneAbatement-US'!$N:$N,"&gt;="&amp;$A56,'IEA-MethaneAbatement-US'!$L:$L,$B$1))+(VLOOKUP($C$1,'Multipliers and Adjustments'!$A$70:$I$86,TRUNC(COLUMN(AG$2)/5)+2,FALSE)*SUMIFS('IEA-MethaneAbatement-US'!$M:$M,'IEA-MethaneAbatement-US'!$N:$N,"&lt;"&amp;$B56,'IEA-MethaneAbatement-US'!$N:$N,"&gt;="&amp;$A56,'IEA-MethaneAbatement-US'!$L:$L,$C$1))+(VLOOKUP($D$1,'Multipliers and Adjustments'!$A$70:$I$86,TRUNC(COLUMN(AG$2)/5)+2,FALSE)*SUMIFS('IEA-MethaneAbatement-US'!$M:$M,'IEA-MethaneAbatement-US'!$N:$N,"&lt;"&amp;$B56,'IEA-MethaneAbatement-US'!$N:$N,"&gt;="&amp;$A56,'IEA-MethaneAbatement-US'!$L:$L,$D$1)))*'State Downscaling Multipliers'!$B$7*(1+'EPA to IEA Scaling'!AK$10)</f>
        <v>0</v>
      </c>
      <c r="AH56" s="2">
        <f>((VLOOKUP($B$1,'Multipliers and Adjustments'!$A$70:$I$86,TRUNC(COLUMN(AH$2)/5)+2,FALSE)*SUMIFS('IEA-MethaneAbatement-US'!$M:$M,'IEA-MethaneAbatement-US'!$N:$N,"&lt;"&amp;$B56,'IEA-MethaneAbatement-US'!$N:$N,"&gt;="&amp;$A56,'IEA-MethaneAbatement-US'!$L:$L,$B$1))+(VLOOKUP($C$1,'Multipliers and Adjustments'!$A$70:$I$86,TRUNC(COLUMN(AH$2)/5)+2,FALSE)*SUMIFS('IEA-MethaneAbatement-US'!$M:$M,'IEA-MethaneAbatement-US'!$N:$N,"&lt;"&amp;$B56,'IEA-MethaneAbatement-US'!$N:$N,"&gt;="&amp;$A56,'IEA-MethaneAbatement-US'!$L:$L,$C$1))+(VLOOKUP($D$1,'Multipliers and Adjustments'!$A$70:$I$86,TRUNC(COLUMN(AH$2)/5)+2,FALSE)*SUMIFS('IEA-MethaneAbatement-US'!$M:$M,'IEA-MethaneAbatement-US'!$N:$N,"&lt;"&amp;$B56,'IEA-MethaneAbatement-US'!$N:$N,"&gt;="&amp;$A56,'IEA-MethaneAbatement-US'!$L:$L,$D$1)))*'State Downscaling Multipliers'!$B$7*(1+'EPA to IEA Scaling'!AL$10)</f>
        <v>0</v>
      </c>
      <c r="AI56" s="2">
        <f>((VLOOKUP($B$1,'Multipliers and Adjustments'!$A$70:$I$86,TRUNC(COLUMN(AI$2)/5)+2,FALSE)*SUMIFS('IEA-MethaneAbatement-US'!$M:$M,'IEA-MethaneAbatement-US'!$N:$N,"&lt;"&amp;$B56,'IEA-MethaneAbatement-US'!$N:$N,"&gt;="&amp;$A56,'IEA-MethaneAbatement-US'!$L:$L,$B$1))+(VLOOKUP($C$1,'Multipliers and Adjustments'!$A$70:$I$86,TRUNC(COLUMN(AI$2)/5)+2,FALSE)*SUMIFS('IEA-MethaneAbatement-US'!$M:$M,'IEA-MethaneAbatement-US'!$N:$N,"&lt;"&amp;$B56,'IEA-MethaneAbatement-US'!$N:$N,"&gt;="&amp;$A56,'IEA-MethaneAbatement-US'!$L:$L,$C$1))+(VLOOKUP($D$1,'Multipliers and Adjustments'!$A$70:$I$86,TRUNC(COLUMN(AI$2)/5)+2,FALSE)*SUMIFS('IEA-MethaneAbatement-US'!$M:$M,'IEA-MethaneAbatement-US'!$N:$N,"&lt;"&amp;$B56,'IEA-MethaneAbatement-US'!$N:$N,"&gt;="&amp;$A56,'IEA-MethaneAbatement-US'!$L:$L,$D$1)))*'State Downscaling Multipliers'!$B$7*(1+'EPA to IEA Scaling'!AM$10)</f>
        <v>0</v>
      </c>
      <c r="AJ56" s="2">
        <f>((VLOOKUP($B$1,'Multipliers and Adjustments'!$A$70:$I$86,TRUNC(COLUMN(AJ$2)/5)+2,FALSE)*SUMIFS('IEA-MethaneAbatement-US'!$M:$M,'IEA-MethaneAbatement-US'!$N:$N,"&lt;"&amp;$B56,'IEA-MethaneAbatement-US'!$N:$N,"&gt;="&amp;$A56,'IEA-MethaneAbatement-US'!$L:$L,$B$1))+(VLOOKUP($C$1,'Multipliers and Adjustments'!$A$70:$I$86,TRUNC(COLUMN(AJ$2)/5)+2,FALSE)*SUMIFS('IEA-MethaneAbatement-US'!$M:$M,'IEA-MethaneAbatement-US'!$N:$N,"&lt;"&amp;$B56,'IEA-MethaneAbatement-US'!$N:$N,"&gt;="&amp;$A56,'IEA-MethaneAbatement-US'!$L:$L,$C$1))+(VLOOKUP($D$1,'Multipliers and Adjustments'!$A$70:$I$86,TRUNC(COLUMN(AJ$2)/5)+2,FALSE)*SUMIFS('IEA-MethaneAbatement-US'!$M:$M,'IEA-MethaneAbatement-US'!$N:$N,"&lt;"&amp;$B56,'IEA-MethaneAbatement-US'!$N:$N,"&gt;="&amp;$A56,'IEA-MethaneAbatement-US'!$L:$L,$D$1)))*'State Downscaling Multipliers'!$B$7*(1+'EPA to IEA Scaling'!AN$10)</f>
        <v>0</v>
      </c>
      <c r="AK56" s="2">
        <f>((VLOOKUP($B$1,'Multipliers and Adjustments'!$A$70:$I$86,TRUNC(COLUMN(AK$2)/5)+2,FALSE)*SUMIFS('IEA-MethaneAbatement-US'!$M:$M,'IEA-MethaneAbatement-US'!$N:$N,"&lt;"&amp;$B56,'IEA-MethaneAbatement-US'!$N:$N,"&gt;="&amp;$A56,'IEA-MethaneAbatement-US'!$L:$L,$B$1))+(VLOOKUP($C$1,'Multipliers and Adjustments'!$A$70:$I$86,TRUNC(COLUMN(AK$2)/5)+2,FALSE)*SUMIFS('IEA-MethaneAbatement-US'!$M:$M,'IEA-MethaneAbatement-US'!$N:$N,"&lt;"&amp;$B56,'IEA-MethaneAbatement-US'!$N:$N,"&gt;="&amp;$A56,'IEA-MethaneAbatement-US'!$L:$L,$C$1))+(VLOOKUP($D$1,'Multipliers and Adjustments'!$A$70:$I$86,TRUNC(COLUMN(AK$2)/5)+2,FALSE)*SUMIFS('IEA-MethaneAbatement-US'!$M:$M,'IEA-MethaneAbatement-US'!$N:$N,"&lt;"&amp;$B56,'IEA-MethaneAbatement-US'!$N:$N,"&gt;="&amp;$A56,'IEA-MethaneAbatement-US'!$L:$L,$D$1)))*'State Downscaling Multipliers'!$B$7*(1+'EPA to IEA Scaling'!AO$10)</f>
        <v>0</v>
      </c>
      <c r="AL56" s="105">
        <f>((VLOOKUP($B$1,'Multipliers and Adjustments'!$A$70:$I$86,TRUNC(COLUMN(AL$2)/5)+2,FALSE)*SUMIFS('IEA-MethaneAbatement-US'!$M:$M,'IEA-MethaneAbatement-US'!$N:$N,"&lt;"&amp;$B56,'IEA-MethaneAbatement-US'!$N:$N,"&gt;="&amp;$A56,'IEA-MethaneAbatement-US'!$L:$L,$B$1))+(VLOOKUP($C$1,'Multipliers and Adjustments'!$A$70:$I$86,TRUNC(COLUMN(AL$2)/5)+2,FALSE)*SUMIFS('IEA-MethaneAbatement-US'!$M:$M,'IEA-MethaneAbatement-US'!$N:$N,"&lt;"&amp;$B56,'IEA-MethaneAbatement-US'!$N:$N,"&gt;="&amp;$A56,'IEA-MethaneAbatement-US'!$L:$L,$C$1))+(VLOOKUP($D$1,'Multipliers and Adjustments'!$A$70:$I$86,TRUNC(COLUMN(AL$2)/5)+2,FALSE)*SUMIFS('IEA-MethaneAbatement-US'!$M:$M,'IEA-MethaneAbatement-US'!$N:$N,"&lt;"&amp;$B56,'IEA-MethaneAbatement-US'!$N:$N,"&gt;="&amp;$A56,'IEA-MethaneAbatement-US'!$L:$L,$D$1)))*'State Downscaling Multipliers'!$B$7*(1+'EPA to IEA Scaling'!AP$10)</f>
        <v>0</v>
      </c>
    </row>
    <row r="57" spans="1:38" ht="15.75" customHeight="1" x14ac:dyDescent="0.25">
      <c r="A57" s="49">
        <f t="shared" si="3"/>
        <v>700</v>
      </c>
      <c r="B57" s="49">
        <f t="shared" si="5"/>
        <v>750</v>
      </c>
      <c r="C57" s="105">
        <f>((VLOOKUP($B$1,'Multipliers and Adjustments'!$A$70:$I$86,TRUNC(COLUMN(C$2)/5)+2,FALSE)*SUMIFS('IEA-MethaneAbatement-US'!$M:$M,'IEA-MethaneAbatement-US'!$N:$N,"&lt;"&amp;$B57,'IEA-MethaneAbatement-US'!$N:$N,"&gt;="&amp;$A57,'IEA-MethaneAbatement-US'!$L:$L,$B$1))+(VLOOKUP($C$1,'Multipliers and Adjustments'!$A$70:$I$86,TRUNC(COLUMN(C$2)/5)+2,FALSE)*SUMIFS('IEA-MethaneAbatement-US'!$M:$M,'IEA-MethaneAbatement-US'!$N:$N,"&lt;"&amp;$B57,'IEA-MethaneAbatement-US'!$N:$N,"&gt;="&amp;$A57,'IEA-MethaneAbatement-US'!$L:$L,$C$1))+(VLOOKUP($D$1,'Multipliers and Adjustments'!$A$70:$I$86,TRUNC(COLUMN(C$2)/5)+2,FALSE)*SUMIFS('IEA-MethaneAbatement-US'!$M:$M,'IEA-MethaneAbatement-US'!$N:$N,"&lt;"&amp;$B57,'IEA-MethaneAbatement-US'!$N:$N,"&gt;="&amp;$A57,'IEA-MethaneAbatement-US'!$L:$L,$D$1)))*'State Downscaling Multipliers'!$B$7*(1+'EPA to IEA Scaling'!G$10)</f>
        <v>0</v>
      </c>
      <c r="D57" s="2">
        <f>((VLOOKUP($B$1,'Multipliers and Adjustments'!$A$70:$I$86,TRUNC(COLUMN(D$2)/5)+2,FALSE)*SUMIFS('IEA-MethaneAbatement-US'!$M:$M,'IEA-MethaneAbatement-US'!$N:$N,"&lt;"&amp;$B57,'IEA-MethaneAbatement-US'!$N:$N,"&gt;="&amp;$A57,'IEA-MethaneAbatement-US'!$L:$L,$B$1))+(VLOOKUP($C$1,'Multipliers and Adjustments'!$A$70:$I$86,TRUNC(COLUMN(D$2)/5)+2,FALSE)*SUMIFS('IEA-MethaneAbatement-US'!$M:$M,'IEA-MethaneAbatement-US'!$N:$N,"&lt;"&amp;$B57,'IEA-MethaneAbatement-US'!$N:$N,"&gt;="&amp;$A57,'IEA-MethaneAbatement-US'!$L:$L,$C$1))+(VLOOKUP($D$1,'Multipliers and Adjustments'!$A$70:$I$86,TRUNC(COLUMN(D$2)/5)+2,FALSE)*SUMIFS('IEA-MethaneAbatement-US'!$M:$M,'IEA-MethaneAbatement-US'!$N:$N,"&lt;"&amp;$B57,'IEA-MethaneAbatement-US'!$N:$N,"&gt;="&amp;$A57,'IEA-MethaneAbatement-US'!$L:$L,$D$1)))*'State Downscaling Multipliers'!$B$7*(1+'EPA to IEA Scaling'!H$10)</f>
        <v>0</v>
      </c>
      <c r="E57" s="2">
        <f>((VLOOKUP($B$1,'Multipliers and Adjustments'!$A$70:$I$86,TRUNC(COLUMN(E$2)/5)+2,FALSE)*SUMIFS('IEA-MethaneAbatement-US'!$M:$M,'IEA-MethaneAbatement-US'!$N:$N,"&lt;"&amp;$B57,'IEA-MethaneAbatement-US'!$N:$N,"&gt;="&amp;$A57,'IEA-MethaneAbatement-US'!$L:$L,$B$1))+(VLOOKUP($C$1,'Multipliers and Adjustments'!$A$70:$I$86,TRUNC(COLUMN(E$2)/5)+2,FALSE)*SUMIFS('IEA-MethaneAbatement-US'!$M:$M,'IEA-MethaneAbatement-US'!$N:$N,"&lt;"&amp;$B57,'IEA-MethaneAbatement-US'!$N:$N,"&gt;="&amp;$A57,'IEA-MethaneAbatement-US'!$L:$L,$C$1))+(VLOOKUP($D$1,'Multipliers and Adjustments'!$A$70:$I$86,TRUNC(COLUMN(E$2)/5)+2,FALSE)*SUMIFS('IEA-MethaneAbatement-US'!$M:$M,'IEA-MethaneAbatement-US'!$N:$N,"&lt;"&amp;$B57,'IEA-MethaneAbatement-US'!$N:$N,"&gt;="&amp;$A57,'IEA-MethaneAbatement-US'!$L:$L,$D$1)))*'State Downscaling Multipliers'!$B$7*(1+'EPA to IEA Scaling'!I$10)</f>
        <v>0</v>
      </c>
      <c r="F57" s="2">
        <f>((VLOOKUP($B$1,'Multipliers and Adjustments'!$A$70:$I$86,TRUNC(COLUMN(F$2)/5)+2,FALSE)*SUMIFS('IEA-MethaneAbatement-US'!$M:$M,'IEA-MethaneAbatement-US'!$N:$N,"&lt;"&amp;$B57,'IEA-MethaneAbatement-US'!$N:$N,"&gt;="&amp;$A57,'IEA-MethaneAbatement-US'!$L:$L,$B$1))+(VLOOKUP($C$1,'Multipliers and Adjustments'!$A$70:$I$86,TRUNC(COLUMN(F$2)/5)+2,FALSE)*SUMIFS('IEA-MethaneAbatement-US'!$M:$M,'IEA-MethaneAbatement-US'!$N:$N,"&lt;"&amp;$B57,'IEA-MethaneAbatement-US'!$N:$N,"&gt;="&amp;$A57,'IEA-MethaneAbatement-US'!$L:$L,$C$1))+(VLOOKUP($D$1,'Multipliers and Adjustments'!$A$70:$I$86,TRUNC(COLUMN(F$2)/5)+2,FALSE)*SUMIFS('IEA-MethaneAbatement-US'!$M:$M,'IEA-MethaneAbatement-US'!$N:$N,"&lt;"&amp;$B57,'IEA-MethaneAbatement-US'!$N:$N,"&gt;="&amp;$A57,'IEA-MethaneAbatement-US'!$L:$L,$D$1)))*'State Downscaling Multipliers'!$B$7*(1+'EPA to IEA Scaling'!J$10)</f>
        <v>0</v>
      </c>
      <c r="G57" s="154">
        <f>((VLOOKUP($B$1,'Multipliers and Adjustments'!$A$70:$I$86,TRUNC(COLUMN(G$2)/5)+2,FALSE)*SUMIFS('IEA-MethaneAbatement-US'!$M:$M,'IEA-MethaneAbatement-US'!$N:$N,"&lt;"&amp;$B57,'IEA-MethaneAbatement-US'!$N:$N,"&gt;="&amp;$A57,'IEA-MethaneAbatement-US'!$L:$L,$B$1))+(VLOOKUP($C$1,'Multipliers and Adjustments'!$A$70:$I$86,TRUNC(COLUMN(G$2)/5)+2,FALSE)*SUMIFS('IEA-MethaneAbatement-US'!$M:$M,'IEA-MethaneAbatement-US'!$N:$N,"&lt;"&amp;$B57,'IEA-MethaneAbatement-US'!$N:$N,"&gt;="&amp;$A57,'IEA-MethaneAbatement-US'!$L:$L,$C$1))+(VLOOKUP($D$1,'Multipliers and Adjustments'!$A$70:$I$86,TRUNC(COLUMN(G$2)/5)+2,FALSE)*SUMIFS('IEA-MethaneAbatement-US'!$M:$M,'IEA-MethaneAbatement-US'!$N:$N,"&lt;"&amp;$B57,'IEA-MethaneAbatement-US'!$N:$N,"&gt;="&amp;$A57,'IEA-MethaneAbatement-US'!$L:$L,$D$1)))*'State Downscaling Multipliers'!$B$7*(1+'EPA to IEA Scaling'!K$10)</f>
        <v>0</v>
      </c>
      <c r="H57" s="105">
        <f>((VLOOKUP($B$1,'Multipliers and Adjustments'!$A$70:$I$86,TRUNC(COLUMN(H$2)/5)+2,FALSE)*SUMIFS('IEA-MethaneAbatement-US'!$M:$M,'IEA-MethaneAbatement-US'!$N:$N,"&lt;"&amp;$B57,'IEA-MethaneAbatement-US'!$N:$N,"&gt;="&amp;$A57,'IEA-MethaneAbatement-US'!$L:$L,$B$1))+(VLOOKUP($C$1,'Multipliers and Adjustments'!$A$70:$I$86,TRUNC(COLUMN(H$2)/5)+2,FALSE)*SUMIFS('IEA-MethaneAbatement-US'!$M:$M,'IEA-MethaneAbatement-US'!$N:$N,"&lt;"&amp;$B57,'IEA-MethaneAbatement-US'!$N:$N,"&gt;="&amp;$A57,'IEA-MethaneAbatement-US'!$L:$L,$C$1))+(VLOOKUP($D$1,'Multipliers and Adjustments'!$A$70:$I$86,TRUNC(COLUMN(H$2)/5)+2,FALSE)*SUMIFS('IEA-MethaneAbatement-US'!$M:$M,'IEA-MethaneAbatement-US'!$N:$N,"&lt;"&amp;$B57,'IEA-MethaneAbatement-US'!$N:$N,"&gt;="&amp;$A57,'IEA-MethaneAbatement-US'!$L:$L,$D$1)))*'State Downscaling Multipliers'!$B$7*(1+'EPA to IEA Scaling'!L$10)</f>
        <v>0</v>
      </c>
      <c r="I57" s="2">
        <f>((VLOOKUP($B$1,'Multipliers and Adjustments'!$A$70:$I$86,TRUNC(COLUMN(I$2)/5)+2,FALSE)*SUMIFS('IEA-MethaneAbatement-US'!$M:$M,'IEA-MethaneAbatement-US'!$N:$N,"&lt;"&amp;$B57,'IEA-MethaneAbatement-US'!$N:$N,"&gt;="&amp;$A57,'IEA-MethaneAbatement-US'!$L:$L,$B$1))+(VLOOKUP($C$1,'Multipliers and Adjustments'!$A$70:$I$86,TRUNC(COLUMN(I$2)/5)+2,FALSE)*SUMIFS('IEA-MethaneAbatement-US'!$M:$M,'IEA-MethaneAbatement-US'!$N:$N,"&lt;"&amp;$B57,'IEA-MethaneAbatement-US'!$N:$N,"&gt;="&amp;$A57,'IEA-MethaneAbatement-US'!$L:$L,$C$1))+(VLOOKUP($D$1,'Multipliers and Adjustments'!$A$70:$I$86,TRUNC(COLUMN(I$2)/5)+2,FALSE)*SUMIFS('IEA-MethaneAbatement-US'!$M:$M,'IEA-MethaneAbatement-US'!$N:$N,"&lt;"&amp;$B57,'IEA-MethaneAbatement-US'!$N:$N,"&gt;="&amp;$A57,'IEA-MethaneAbatement-US'!$L:$L,$D$1)))*'State Downscaling Multipliers'!$B$7*(1+'EPA to IEA Scaling'!M$10)</f>
        <v>0</v>
      </c>
      <c r="J57" s="2">
        <f>((VLOOKUP($B$1,'Multipliers and Adjustments'!$A$70:$I$86,TRUNC(COLUMN(J$2)/5)+2,FALSE)*SUMIFS('IEA-MethaneAbatement-US'!$M:$M,'IEA-MethaneAbatement-US'!$N:$N,"&lt;"&amp;$B57,'IEA-MethaneAbatement-US'!$N:$N,"&gt;="&amp;$A57,'IEA-MethaneAbatement-US'!$L:$L,$B$1))+(VLOOKUP($C$1,'Multipliers and Adjustments'!$A$70:$I$86,TRUNC(COLUMN(J$2)/5)+2,FALSE)*SUMIFS('IEA-MethaneAbatement-US'!$M:$M,'IEA-MethaneAbatement-US'!$N:$N,"&lt;"&amp;$B57,'IEA-MethaneAbatement-US'!$N:$N,"&gt;="&amp;$A57,'IEA-MethaneAbatement-US'!$L:$L,$C$1))+(VLOOKUP($D$1,'Multipliers and Adjustments'!$A$70:$I$86,TRUNC(COLUMN(J$2)/5)+2,FALSE)*SUMIFS('IEA-MethaneAbatement-US'!$M:$M,'IEA-MethaneAbatement-US'!$N:$N,"&lt;"&amp;$B57,'IEA-MethaneAbatement-US'!$N:$N,"&gt;="&amp;$A57,'IEA-MethaneAbatement-US'!$L:$L,$D$1)))*'State Downscaling Multipliers'!$B$7*(1+'EPA to IEA Scaling'!N$10)</f>
        <v>0</v>
      </c>
      <c r="K57" s="2">
        <f>((VLOOKUP($B$1,'Multipliers and Adjustments'!$A$70:$I$86,TRUNC(COLUMN(K$2)/5)+2,FALSE)*SUMIFS('IEA-MethaneAbatement-US'!$M:$M,'IEA-MethaneAbatement-US'!$N:$N,"&lt;"&amp;$B57,'IEA-MethaneAbatement-US'!$N:$N,"&gt;="&amp;$A57,'IEA-MethaneAbatement-US'!$L:$L,$B$1))+(VLOOKUP($C$1,'Multipliers and Adjustments'!$A$70:$I$86,TRUNC(COLUMN(K$2)/5)+2,FALSE)*SUMIFS('IEA-MethaneAbatement-US'!$M:$M,'IEA-MethaneAbatement-US'!$N:$N,"&lt;"&amp;$B57,'IEA-MethaneAbatement-US'!$N:$N,"&gt;="&amp;$A57,'IEA-MethaneAbatement-US'!$L:$L,$C$1))+(VLOOKUP($D$1,'Multipliers and Adjustments'!$A$70:$I$86,TRUNC(COLUMN(K$2)/5)+2,FALSE)*SUMIFS('IEA-MethaneAbatement-US'!$M:$M,'IEA-MethaneAbatement-US'!$N:$N,"&lt;"&amp;$B57,'IEA-MethaneAbatement-US'!$N:$N,"&gt;="&amp;$A57,'IEA-MethaneAbatement-US'!$L:$L,$D$1)))*'State Downscaling Multipliers'!$B$7*(1+'EPA to IEA Scaling'!O$10)</f>
        <v>0</v>
      </c>
      <c r="L57" s="2">
        <f>((VLOOKUP($B$1,'Multipliers and Adjustments'!$A$70:$I$86,TRUNC(COLUMN(L$2)/5)+2,FALSE)*SUMIFS('IEA-MethaneAbatement-US'!$M:$M,'IEA-MethaneAbatement-US'!$N:$N,"&lt;"&amp;$B57,'IEA-MethaneAbatement-US'!$N:$N,"&gt;="&amp;$A57,'IEA-MethaneAbatement-US'!$L:$L,$B$1))+(VLOOKUP($C$1,'Multipliers and Adjustments'!$A$70:$I$86,TRUNC(COLUMN(L$2)/5)+2,FALSE)*SUMIFS('IEA-MethaneAbatement-US'!$M:$M,'IEA-MethaneAbatement-US'!$N:$N,"&lt;"&amp;$B57,'IEA-MethaneAbatement-US'!$N:$N,"&gt;="&amp;$A57,'IEA-MethaneAbatement-US'!$L:$L,$C$1))+(VLOOKUP($D$1,'Multipliers and Adjustments'!$A$70:$I$86,TRUNC(COLUMN(L$2)/5)+2,FALSE)*SUMIFS('IEA-MethaneAbatement-US'!$M:$M,'IEA-MethaneAbatement-US'!$N:$N,"&lt;"&amp;$B57,'IEA-MethaneAbatement-US'!$N:$N,"&gt;="&amp;$A57,'IEA-MethaneAbatement-US'!$L:$L,$D$1)))*'State Downscaling Multipliers'!$B$7*(1+'EPA to IEA Scaling'!P$10)</f>
        <v>0</v>
      </c>
      <c r="M57" s="105">
        <f>((VLOOKUP($B$1,'Multipliers and Adjustments'!$A$70:$I$86,TRUNC(COLUMN(M$2)/5)+2,FALSE)*SUMIFS('IEA-MethaneAbatement-US'!$M:$M,'IEA-MethaneAbatement-US'!$N:$N,"&lt;"&amp;$B57,'IEA-MethaneAbatement-US'!$N:$N,"&gt;="&amp;$A57,'IEA-MethaneAbatement-US'!$L:$L,$B$1))+(VLOOKUP($C$1,'Multipliers and Adjustments'!$A$70:$I$86,TRUNC(COLUMN(M$2)/5)+2,FALSE)*SUMIFS('IEA-MethaneAbatement-US'!$M:$M,'IEA-MethaneAbatement-US'!$N:$N,"&lt;"&amp;$B57,'IEA-MethaneAbatement-US'!$N:$N,"&gt;="&amp;$A57,'IEA-MethaneAbatement-US'!$L:$L,$C$1))+(VLOOKUP($D$1,'Multipliers and Adjustments'!$A$70:$I$86,TRUNC(COLUMN(M$2)/5)+2,FALSE)*SUMIFS('IEA-MethaneAbatement-US'!$M:$M,'IEA-MethaneAbatement-US'!$N:$N,"&lt;"&amp;$B57,'IEA-MethaneAbatement-US'!$N:$N,"&gt;="&amp;$A57,'IEA-MethaneAbatement-US'!$L:$L,$D$1)))*'State Downscaling Multipliers'!$B$7*(1+'EPA to IEA Scaling'!Q$10)</f>
        <v>0</v>
      </c>
      <c r="N57" s="2">
        <f>((VLOOKUP($B$1,'Multipliers and Adjustments'!$A$70:$I$86,TRUNC(COLUMN(N$2)/5)+2,FALSE)*SUMIFS('IEA-MethaneAbatement-US'!$M:$M,'IEA-MethaneAbatement-US'!$N:$N,"&lt;"&amp;$B57,'IEA-MethaneAbatement-US'!$N:$N,"&gt;="&amp;$A57,'IEA-MethaneAbatement-US'!$L:$L,$B$1))+(VLOOKUP($C$1,'Multipliers and Adjustments'!$A$70:$I$86,TRUNC(COLUMN(N$2)/5)+2,FALSE)*SUMIFS('IEA-MethaneAbatement-US'!$M:$M,'IEA-MethaneAbatement-US'!$N:$N,"&lt;"&amp;$B57,'IEA-MethaneAbatement-US'!$N:$N,"&gt;="&amp;$A57,'IEA-MethaneAbatement-US'!$L:$L,$C$1))+(VLOOKUP($D$1,'Multipliers and Adjustments'!$A$70:$I$86,TRUNC(COLUMN(N$2)/5)+2,FALSE)*SUMIFS('IEA-MethaneAbatement-US'!$M:$M,'IEA-MethaneAbatement-US'!$N:$N,"&lt;"&amp;$B57,'IEA-MethaneAbatement-US'!$N:$N,"&gt;="&amp;$A57,'IEA-MethaneAbatement-US'!$L:$L,$D$1)))*'State Downscaling Multipliers'!$B$7*(1+'EPA to IEA Scaling'!R$10)</f>
        <v>0</v>
      </c>
      <c r="O57" s="2">
        <f>((VLOOKUP($B$1,'Multipliers and Adjustments'!$A$70:$I$86,TRUNC(COLUMN(O$2)/5)+2,FALSE)*SUMIFS('IEA-MethaneAbatement-US'!$M:$M,'IEA-MethaneAbatement-US'!$N:$N,"&lt;"&amp;$B57,'IEA-MethaneAbatement-US'!$N:$N,"&gt;="&amp;$A57,'IEA-MethaneAbatement-US'!$L:$L,$B$1))+(VLOOKUP($C$1,'Multipliers and Adjustments'!$A$70:$I$86,TRUNC(COLUMN(O$2)/5)+2,FALSE)*SUMIFS('IEA-MethaneAbatement-US'!$M:$M,'IEA-MethaneAbatement-US'!$N:$N,"&lt;"&amp;$B57,'IEA-MethaneAbatement-US'!$N:$N,"&gt;="&amp;$A57,'IEA-MethaneAbatement-US'!$L:$L,$C$1))+(VLOOKUP($D$1,'Multipliers and Adjustments'!$A$70:$I$86,TRUNC(COLUMN(O$2)/5)+2,FALSE)*SUMIFS('IEA-MethaneAbatement-US'!$M:$M,'IEA-MethaneAbatement-US'!$N:$N,"&lt;"&amp;$B57,'IEA-MethaneAbatement-US'!$N:$N,"&gt;="&amp;$A57,'IEA-MethaneAbatement-US'!$L:$L,$D$1)))*'State Downscaling Multipliers'!$B$7*(1+'EPA to IEA Scaling'!S$10)</f>
        <v>0</v>
      </c>
      <c r="P57" s="2">
        <f>((VLOOKUP($B$1,'Multipliers and Adjustments'!$A$70:$I$86,TRUNC(COLUMN(P$2)/5)+2,FALSE)*SUMIFS('IEA-MethaneAbatement-US'!$M:$M,'IEA-MethaneAbatement-US'!$N:$N,"&lt;"&amp;$B57,'IEA-MethaneAbatement-US'!$N:$N,"&gt;="&amp;$A57,'IEA-MethaneAbatement-US'!$L:$L,$B$1))+(VLOOKUP($C$1,'Multipliers and Adjustments'!$A$70:$I$86,TRUNC(COLUMN(P$2)/5)+2,FALSE)*SUMIFS('IEA-MethaneAbatement-US'!$M:$M,'IEA-MethaneAbatement-US'!$N:$N,"&lt;"&amp;$B57,'IEA-MethaneAbatement-US'!$N:$N,"&gt;="&amp;$A57,'IEA-MethaneAbatement-US'!$L:$L,$C$1))+(VLOOKUP($D$1,'Multipliers and Adjustments'!$A$70:$I$86,TRUNC(COLUMN(P$2)/5)+2,FALSE)*SUMIFS('IEA-MethaneAbatement-US'!$M:$M,'IEA-MethaneAbatement-US'!$N:$N,"&lt;"&amp;$B57,'IEA-MethaneAbatement-US'!$N:$N,"&gt;="&amp;$A57,'IEA-MethaneAbatement-US'!$L:$L,$D$1)))*'State Downscaling Multipliers'!$B$7*(1+'EPA to IEA Scaling'!T$10)</f>
        <v>0</v>
      </c>
      <c r="Q57" s="2">
        <f>((VLOOKUP($B$1,'Multipliers and Adjustments'!$A$70:$I$86,TRUNC(COLUMN(Q$2)/5)+2,FALSE)*SUMIFS('IEA-MethaneAbatement-US'!$M:$M,'IEA-MethaneAbatement-US'!$N:$N,"&lt;"&amp;$B57,'IEA-MethaneAbatement-US'!$N:$N,"&gt;="&amp;$A57,'IEA-MethaneAbatement-US'!$L:$L,$B$1))+(VLOOKUP($C$1,'Multipliers and Adjustments'!$A$70:$I$86,TRUNC(COLUMN(Q$2)/5)+2,FALSE)*SUMIFS('IEA-MethaneAbatement-US'!$M:$M,'IEA-MethaneAbatement-US'!$N:$N,"&lt;"&amp;$B57,'IEA-MethaneAbatement-US'!$N:$N,"&gt;="&amp;$A57,'IEA-MethaneAbatement-US'!$L:$L,$C$1))+(VLOOKUP($D$1,'Multipliers and Adjustments'!$A$70:$I$86,TRUNC(COLUMN(Q$2)/5)+2,FALSE)*SUMIFS('IEA-MethaneAbatement-US'!$M:$M,'IEA-MethaneAbatement-US'!$N:$N,"&lt;"&amp;$B57,'IEA-MethaneAbatement-US'!$N:$N,"&gt;="&amp;$A57,'IEA-MethaneAbatement-US'!$L:$L,$D$1)))*'State Downscaling Multipliers'!$B$7*(1+'EPA to IEA Scaling'!U$10)</f>
        <v>0</v>
      </c>
      <c r="R57" s="105">
        <f>((VLOOKUP($B$1,'Multipliers and Adjustments'!$A$70:$I$86,TRUNC(COLUMN(R$2)/5)+2,FALSE)*SUMIFS('IEA-MethaneAbatement-US'!$M:$M,'IEA-MethaneAbatement-US'!$N:$N,"&lt;"&amp;$B57,'IEA-MethaneAbatement-US'!$N:$N,"&gt;="&amp;$A57,'IEA-MethaneAbatement-US'!$L:$L,$B$1))+(VLOOKUP($C$1,'Multipliers and Adjustments'!$A$70:$I$86,TRUNC(COLUMN(R$2)/5)+2,FALSE)*SUMIFS('IEA-MethaneAbatement-US'!$M:$M,'IEA-MethaneAbatement-US'!$N:$N,"&lt;"&amp;$B57,'IEA-MethaneAbatement-US'!$N:$N,"&gt;="&amp;$A57,'IEA-MethaneAbatement-US'!$L:$L,$C$1))+(VLOOKUP($D$1,'Multipliers and Adjustments'!$A$70:$I$86,TRUNC(COLUMN(R$2)/5)+2,FALSE)*SUMIFS('IEA-MethaneAbatement-US'!$M:$M,'IEA-MethaneAbatement-US'!$N:$N,"&lt;"&amp;$B57,'IEA-MethaneAbatement-US'!$N:$N,"&gt;="&amp;$A57,'IEA-MethaneAbatement-US'!$L:$L,$D$1)))*'State Downscaling Multipliers'!$B$7*(1+'EPA to IEA Scaling'!V$10)</f>
        <v>0</v>
      </c>
      <c r="S57" s="2">
        <f>((VLOOKUP($B$1,'Multipliers and Adjustments'!$A$70:$I$86,TRUNC(COLUMN(S$2)/5)+2,FALSE)*SUMIFS('IEA-MethaneAbatement-US'!$M:$M,'IEA-MethaneAbatement-US'!$N:$N,"&lt;"&amp;$B57,'IEA-MethaneAbatement-US'!$N:$N,"&gt;="&amp;$A57,'IEA-MethaneAbatement-US'!$L:$L,$B$1))+(VLOOKUP($C$1,'Multipliers and Adjustments'!$A$70:$I$86,TRUNC(COLUMN(S$2)/5)+2,FALSE)*SUMIFS('IEA-MethaneAbatement-US'!$M:$M,'IEA-MethaneAbatement-US'!$N:$N,"&lt;"&amp;$B57,'IEA-MethaneAbatement-US'!$N:$N,"&gt;="&amp;$A57,'IEA-MethaneAbatement-US'!$L:$L,$C$1))+(VLOOKUP($D$1,'Multipliers and Adjustments'!$A$70:$I$86,TRUNC(COLUMN(S$2)/5)+2,FALSE)*SUMIFS('IEA-MethaneAbatement-US'!$M:$M,'IEA-MethaneAbatement-US'!$N:$N,"&lt;"&amp;$B57,'IEA-MethaneAbatement-US'!$N:$N,"&gt;="&amp;$A57,'IEA-MethaneAbatement-US'!$L:$L,$D$1)))*'State Downscaling Multipliers'!$B$7*(1+'EPA to IEA Scaling'!W$10)</f>
        <v>0</v>
      </c>
      <c r="T57" s="2">
        <f>((VLOOKUP($B$1,'Multipliers and Adjustments'!$A$70:$I$86,TRUNC(COLUMN(T$2)/5)+2,FALSE)*SUMIFS('IEA-MethaneAbatement-US'!$M:$M,'IEA-MethaneAbatement-US'!$N:$N,"&lt;"&amp;$B57,'IEA-MethaneAbatement-US'!$N:$N,"&gt;="&amp;$A57,'IEA-MethaneAbatement-US'!$L:$L,$B$1))+(VLOOKUP($C$1,'Multipliers and Adjustments'!$A$70:$I$86,TRUNC(COLUMN(T$2)/5)+2,FALSE)*SUMIFS('IEA-MethaneAbatement-US'!$M:$M,'IEA-MethaneAbatement-US'!$N:$N,"&lt;"&amp;$B57,'IEA-MethaneAbatement-US'!$N:$N,"&gt;="&amp;$A57,'IEA-MethaneAbatement-US'!$L:$L,$C$1))+(VLOOKUP($D$1,'Multipliers and Adjustments'!$A$70:$I$86,TRUNC(COLUMN(T$2)/5)+2,FALSE)*SUMIFS('IEA-MethaneAbatement-US'!$M:$M,'IEA-MethaneAbatement-US'!$N:$N,"&lt;"&amp;$B57,'IEA-MethaneAbatement-US'!$N:$N,"&gt;="&amp;$A57,'IEA-MethaneAbatement-US'!$L:$L,$D$1)))*'State Downscaling Multipliers'!$B$7*(1+'EPA to IEA Scaling'!X$10)</f>
        <v>0</v>
      </c>
      <c r="U57" s="2">
        <f>((VLOOKUP($B$1,'Multipliers and Adjustments'!$A$70:$I$86,TRUNC(COLUMN(U$2)/5)+2,FALSE)*SUMIFS('IEA-MethaneAbatement-US'!$M:$M,'IEA-MethaneAbatement-US'!$N:$N,"&lt;"&amp;$B57,'IEA-MethaneAbatement-US'!$N:$N,"&gt;="&amp;$A57,'IEA-MethaneAbatement-US'!$L:$L,$B$1))+(VLOOKUP($C$1,'Multipliers and Adjustments'!$A$70:$I$86,TRUNC(COLUMN(U$2)/5)+2,FALSE)*SUMIFS('IEA-MethaneAbatement-US'!$M:$M,'IEA-MethaneAbatement-US'!$N:$N,"&lt;"&amp;$B57,'IEA-MethaneAbatement-US'!$N:$N,"&gt;="&amp;$A57,'IEA-MethaneAbatement-US'!$L:$L,$C$1))+(VLOOKUP($D$1,'Multipliers and Adjustments'!$A$70:$I$86,TRUNC(COLUMN(U$2)/5)+2,FALSE)*SUMIFS('IEA-MethaneAbatement-US'!$M:$M,'IEA-MethaneAbatement-US'!$N:$N,"&lt;"&amp;$B57,'IEA-MethaneAbatement-US'!$N:$N,"&gt;="&amp;$A57,'IEA-MethaneAbatement-US'!$L:$L,$D$1)))*'State Downscaling Multipliers'!$B$7*(1+'EPA to IEA Scaling'!Y$10)</f>
        <v>0</v>
      </c>
      <c r="V57" s="2">
        <f>((VLOOKUP($B$1,'Multipliers and Adjustments'!$A$70:$I$86,TRUNC(COLUMN(V$2)/5)+2,FALSE)*SUMIFS('IEA-MethaneAbatement-US'!$M:$M,'IEA-MethaneAbatement-US'!$N:$N,"&lt;"&amp;$B57,'IEA-MethaneAbatement-US'!$N:$N,"&gt;="&amp;$A57,'IEA-MethaneAbatement-US'!$L:$L,$B$1))+(VLOOKUP($C$1,'Multipliers and Adjustments'!$A$70:$I$86,TRUNC(COLUMN(V$2)/5)+2,FALSE)*SUMIFS('IEA-MethaneAbatement-US'!$M:$M,'IEA-MethaneAbatement-US'!$N:$N,"&lt;"&amp;$B57,'IEA-MethaneAbatement-US'!$N:$N,"&gt;="&amp;$A57,'IEA-MethaneAbatement-US'!$L:$L,$C$1))+(VLOOKUP($D$1,'Multipliers and Adjustments'!$A$70:$I$86,TRUNC(COLUMN(V$2)/5)+2,FALSE)*SUMIFS('IEA-MethaneAbatement-US'!$M:$M,'IEA-MethaneAbatement-US'!$N:$N,"&lt;"&amp;$B57,'IEA-MethaneAbatement-US'!$N:$N,"&gt;="&amp;$A57,'IEA-MethaneAbatement-US'!$L:$L,$D$1)))*'State Downscaling Multipliers'!$B$7*(1+'EPA to IEA Scaling'!Z$10)</f>
        <v>0</v>
      </c>
      <c r="W57" s="105">
        <f>((VLOOKUP($B$1,'Multipliers and Adjustments'!$A$70:$I$86,TRUNC(COLUMN(W$2)/5)+2,FALSE)*SUMIFS('IEA-MethaneAbatement-US'!$M:$M,'IEA-MethaneAbatement-US'!$N:$N,"&lt;"&amp;$B57,'IEA-MethaneAbatement-US'!$N:$N,"&gt;="&amp;$A57,'IEA-MethaneAbatement-US'!$L:$L,$B$1))+(VLOOKUP($C$1,'Multipliers and Adjustments'!$A$70:$I$86,TRUNC(COLUMN(W$2)/5)+2,FALSE)*SUMIFS('IEA-MethaneAbatement-US'!$M:$M,'IEA-MethaneAbatement-US'!$N:$N,"&lt;"&amp;$B57,'IEA-MethaneAbatement-US'!$N:$N,"&gt;="&amp;$A57,'IEA-MethaneAbatement-US'!$L:$L,$C$1))+(VLOOKUP($D$1,'Multipliers and Adjustments'!$A$70:$I$86,TRUNC(COLUMN(W$2)/5)+2,FALSE)*SUMIFS('IEA-MethaneAbatement-US'!$M:$M,'IEA-MethaneAbatement-US'!$N:$N,"&lt;"&amp;$B57,'IEA-MethaneAbatement-US'!$N:$N,"&gt;="&amp;$A57,'IEA-MethaneAbatement-US'!$L:$L,$D$1)))*'State Downscaling Multipliers'!$B$7*(1+'EPA to IEA Scaling'!AA$10)</f>
        <v>0</v>
      </c>
      <c r="X57" s="2">
        <f>((VLOOKUP($B$1,'Multipliers and Adjustments'!$A$70:$I$86,TRUNC(COLUMN(X$2)/5)+2,FALSE)*SUMIFS('IEA-MethaneAbatement-US'!$M:$M,'IEA-MethaneAbatement-US'!$N:$N,"&lt;"&amp;$B57,'IEA-MethaneAbatement-US'!$N:$N,"&gt;="&amp;$A57,'IEA-MethaneAbatement-US'!$L:$L,$B$1))+(VLOOKUP($C$1,'Multipliers and Adjustments'!$A$70:$I$86,TRUNC(COLUMN(X$2)/5)+2,FALSE)*SUMIFS('IEA-MethaneAbatement-US'!$M:$M,'IEA-MethaneAbatement-US'!$N:$N,"&lt;"&amp;$B57,'IEA-MethaneAbatement-US'!$N:$N,"&gt;="&amp;$A57,'IEA-MethaneAbatement-US'!$L:$L,$C$1))+(VLOOKUP($D$1,'Multipliers and Adjustments'!$A$70:$I$86,TRUNC(COLUMN(X$2)/5)+2,FALSE)*SUMIFS('IEA-MethaneAbatement-US'!$M:$M,'IEA-MethaneAbatement-US'!$N:$N,"&lt;"&amp;$B57,'IEA-MethaneAbatement-US'!$N:$N,"&gt;="&amp;$A57,'IEA-MethaneAbatement-US'!$L:$L,$D$1)))*'State Downscaling Multipliers'!$B$7*(1+'EPA to IEA Scaling'!AB$10)</f>
        <v>0</v>
      </c>
      <c r="Y57" s="2">
        <f>((VLOOKUP($B$1,'Multipliers and Adjustments'!$A$70:$I$86,TRUNC(COLUMN(Y$2)/5)+2,FALSE)*SUMIFS('IEA-MethaneAbatement-US'!$M:$M,'IEA-MethaneAbatement-US'!$N:$N,"&lt;"&amp;$B57,'IEA-MethaneAbatement-US'!$N:$N,"&gt;="&amp;$A57,'IEA-MethaneAbatement-US'!$L:$L,$B$1))+(VLOOKUP($C$1,'Multipliers and Adjustments'!$A$70:$I$86,TRUNC(COLUMN(Y$2)/5)+2,FALSE)*SUMIFS('IEA-MethaneAbatement-US'!$M:$M,'IEA-MethaneAbatement-US'!$N:$N,"&lt;"&amp;$B57,'IEA-MethaneAbatement-US'!$N:$N,"&gt;="&amp;$A57,'IEA-MethaneAbatement-US'!$L:$L,$C$1))+(VLOOKUP($D$1,'Multipliers and Adjustments'!$A$70:$I$86,TRUNC(COLUMN(Y$2)/5)+2,FALSE)*SUMIFS('IEA-MethaneAbatement-US'!$M:$M,'IEA-MethaneAbatement-US'!$N:$N,"&lt;"&amp;$B57,'IEA-MethaneAbatement-US'!$N:$N,"&gt;="&amp;$A57,'IEA-MethaneAbatement-US'!$L:$L,$D$1)))*'State Downscaling Multipliers'!$B$7*(1+'EPA to IEA Scaling'!AC$10)</f>
        <v>0</v>
      </c>
      <c r="Z57" s="2">
        <f>((VLOOKUP($B$1,'Multipliers and Adjustments'!$A$70:$I$86,TRUNC(COLUMN(Z$2)/5)+2,FALSE)*SUMIFS('IEA-MethaneAbatement-US'!$M:$M,'IEA-MethaneAbatement-US'!$N:$N,"&lt;"&amp;$B57,'IEA-MethaneAbatement-US'!$N:$N,"&gt;="&amp;$A57,'IEA-MethaneAbatement-US'!$L:$L,$B$1))+(VLOOKUP($C$1,'Multipliers and Adjustments'!$A$70:$I$86,TRUNC(COLUMN(Z$2)/5)+2,FALSE)*SUMIFS('IEA-MethaneAbatement-US'!$M:$M,'IEA-MethaneAbatement-US'!$N:$N,"&lt;"&amp;$B57,'IEA-MethaneAbatement-US'!$N:$N,"&gt;="&amp;$A57,'IEA-MethaneAbatement-US'!$L:$L,$C$1))+(VLOOKUP($D$1,'Multipliers and Adjustments'!$A$70:$I$86,TRUNC(COLUMN(Z$2)/5)+2,FALSE)*SUMIFS('IEA-MethaneAbatement-US'!$M:$M,'IEA-MethaneAbatement-US'!$N:$N,"&lt;"&amp;$B57,'IEA-MethaneAbatement-US'!$N:$N,"&gt;="&amp;$A57,'IEA-MethaneAbatement-US'!$L:$L,$D$1)))*'State Downscaling Multipliers'!$B$7*(1+'EPA to IEA Scaling'!AD$10)</f>
        <v>0</v>
      </c>
      <c r="AA57" s="2">
        <f>((VLOOKUP($B$1,'Multipliers and Adjustments'!$A$70:$I$86,TRUNC(COLUMN(AA$2)/5)+2,FALSE)*SUMIFS('IEA-MethaneAbatement-US'!$M:$M,'IEA-MethaneAbatement-US'!$N:$N,"&lt;"&amp;$B57,'IEA-MethaneAbatement-US'!$N:$N,"&gt;="&amp;$A57,'IEA-MethaneAbatement-US'!$L:$L,$B$1))+(VLOOKUP($C$1,'Multipliers and Adjustments'!$A$70:$I$86,TRUNC(COLUMN(AA$2)/5)+2,FALSE)*SUMIFS('IEA-MethaneAbatement-US'!$M:$M,'IEA-MethaneAbatement-US'!$N:$N,"&lt;"&amp;$B57,'IEA-MethaneAbatement-US'!$N:$N,"&gt;="&amp;$A57,'IEA-MethaneAbatement-US'!$L:$L,$C$1))+(VLOOKUP($D$1,'Multipliers and Adjustments'!$A$70:$I$86,TRUNC(COLUMN(AA$2)/5)+2,FALSE)*SUMIFS('IEA-MethaneAbatement-US'!$M:$M,'IEA-MethaneAbatement-US'!$N:$N,"&lt;"&amp;$B57,'IEA-MethaneAbatement-US'!$N:$N,"&gt;="&amp;$A57,'IEA-MethaneAbatement-US'!$L:$L,$D$1)))*'State Downscaling Multipliers'!$B$7*(1+'EPA to IEA Scaling'!AE$10)</f>
        <v>0</v>
      </c>
      <c r="AB57" s="105">
        <f>((VLOOKUP($B$1,'Multipliers and Adjustments'!$A$70:$I$86,TRUNC(COLUMN(AB$2)/5)+2,FALSE)*SUMIFS('IEA-MethaneAbatement-US'!$M:$M,'IEA-MethaneAbatement-US'!$N:$N,"&lt;"&amp;$B57,'IEA-MethaneAbatement-US'!$N:$N,"&gt;="&amp;$A57,'IEA-MethaneAbatement-US'!$L:$L,$B$1))+(VLOOKUP($C$1,'Multipliers and Adjustments'!$A$70:$I$86,TRUNC(COLUMN(AB$2)/5)+2,FALSE)*SUMIFS('IEA-MethaneAbatement-US'!$M:$M,'IEA-MethaneAbatement-US'!$N:$N,"&lt;"&amp;$B57,'IEA-MethaneAbatement-US'!$N:$N,"&gt;="&amp;$A57,'IEA-MethaneAbatement-US'!$L:$L,$C$1))+(VLOOKUP($D$1,'Multipliers and Adjustments'!$A$70:$I$86,TRUNC(COLUMN(AB$2)/5)+2,FALSE)*SUMIFS('IEA-MethaneAbatement-US'!$M:$M,'IEA-MethaneAbatement-US'!$N:$N,"&lt;"&amp;$B57,'IEA-MethaneAbatement-US'!$N:$N,"&gt;="&amp;$A57,'IEA-MethaneAbatement-US'!$L:$L,$D$1)))*'State Downscaling Multipliers'!$B$7*(1+'EPA to IEA Scaling'!AF$10)</f>
        <v>0</v>
      </c>
      <c r="AC57" s="2">
        <f>((VLOOKUP($B$1,'Multipliers and Adjustments'!$A$70:$I$86,TRUNC(COLUMN(AC$2)/5)+2,FALSE)*SUMIFS('IEA-MethaneAbatement-US'!$M:$M,'IEA-MethaneAbatement-US'!$N:$N,"&lt;"&amp;$B57,'IEA-MethaneAbatement-US'!$N:$N,"&gt;="&amp;$A57,'IEA-MethaneAbatement-US'!$L:$L,$B$1))+(VLOOKUP($C$1,'Multipliers and Adjustments'!$A$70:$I$86,TRUNC(COLUMN(AC$2)/5)+2,FALSE)*SUMIFS('IEA-MethaneAbatement-US'!$M:$M,'IEA-MethaneAbatement-US'!$N:$N,"&lt;"&amp;$B57,'IEA-MethaneAbatement-US'!$N:$N,"&gt;="&amp;$A57,'IEA-MethaneAbatement-US'!$L:$L,$C$1))+(VLOOKUP($D$1,'Multipliers and Adjustments'!$A$70:$I$86,TRUNC(COLUMN(AC$2)/5)+2,FALSE)*SUMIFS('IEA-MethaneAbatement-US'!$M:$M,'IEA-MethaneAbatement-US'!$N:$N,"&lt;"&amp;$B57,'IEA-MethaneAbatement-US'!$N:$N,"&gt;="&amp;$A57,'IEA-MethaneAbatement-US'!$L:$L,$D$1)))*'State Downscaling Multipliers'!$B$7*(1+'EPA to IEA Scaling'!AG$10)</f>
        <v>0</v>
      </c>
      <c r="AD57" s="2">
        <f>((VLOOKUP($B$1,'Multipliers and Adjustments'!$A$70:$I$86,TRUNC(COLUMN(AD$2)/5)+2,FALSE)*SUMIFS('IEA-MethaneAbatement-US'!$M:$M,'IEA-MethaneAbatement-US'!$N:$N,"&lt;"&amp;$B57,'IEA-MethaneAbatement-US'!$N:$N,"&gt;="&amp;$A57,'IEA-MethaneAbatement-US'!$L:$L,$B$1))+(VLOOKUP($C$1,'Multipliers and Adjustments'!$A$70:$I$86,TRUNC(COLUMN(AD$2)/5)+2,FALSE)*SUMIFS('IEA-MethaneAbatement-US'!$M:$M,'IEA-MethaneAbatement-US'!$N:$N,"&lt;"&amp;$B57,'IEA-MethaneAbatement-US'!$N:$N,"&gt;="&amp;$A57,'IEA-MethaneAbatement-US'!$L:$L,$C$1))+(VLOOKUP($D$1,'Multipliers and Adjustments'!$A$70:$I$86,TRUNC(COLUMN(AD$2)/5)+2,FALSE)*SUMIFS('IEA-MethaneAbatement-US'!$M:$M,'IEA-MethaneAbatement-US'!$N:$N,"&lt;"&amp;$B57,'IEA-MethaneAbatement-US'!$N:$N,"&gt;="&amp;$A57,'IEA-MethaneAbatement-US'!$L:$L,$D$1)))*'State Downscaling Multipliers'!$B$7*(1+'EPA to IEA Scaling'!AH$10)</f>
        <v>0</v>
      </c>
      <c r="AE57" s="2">
        <f>((VLOOKUP($B$1,'Multipliers and Adjustments'!$A$70:$I$86,TRUNC(COLUMN(AE$2)/5)+2,FALSE)*SUMIFS('IEA-MethaneAbatement-US'!$M:$M,'IEA-MethaneAbatement-US'!$N:$N,"&lt;"&amp;$B57,'IEA-MethaneAbatement-US'!$N:$N,"&gt;="&amp;$A57,'IEA-MethaneAbatement-US'!$L:$L,$B$1))+(VLOOKUP($C$1,'Multipliers and Adjustments'!$A$70:$I$86,TRUNC(COLUMN(AE$2)/5)+2,FALSE)*SUMIFS('IEA-MethaneAbatement-US'!$M:$M,'IEA-MethaneAbatement-US'!$N:$N,"&lt;"&amp;$B57,'IEA-MethaneAbatement-US'!$N:$N,"&gt;="&amp;$A57,'IEA-MethaneAbatement-US'!$L:$L,$C$1))+(VLOOKUP($D$1,'Multipliers and Adjustments'!$A$70:$I$86,TRUNC(COLUMN(AE$2)/5)+2,FALSE)*SUMIFS('IEA-MethaneAbatement-US'!$M:$M,'IEA-MethaneAbatement-US'!$N:$N,"&lt;"&amp;$B57,'IEA-MethaneAbatement-US'!$N:$N,"&gt;="&amp;$A57,'IEA-MethaneAbatement-US'!$L:$L,$D$1)))*'State Downscaling Multipliers'!$B$7*(1+'EPA to IEA Scaling'!AI$10)</f>
        <v>0</v>
      </c>
      <c r="AF57" s="2">
        <f>((VLOOKUP($B$1,'Multipliers and Adjustments'!$A$70:$I$86,TRUNC(COLUMN(AF$2)/5)+2,FALSE)*SUMIFS('IEA-MethaneAbatement-US'!$M:$M,'IEA-MethaneAbatement-US'!$N:$N,"&lt;"&amp;$B57,'IEA-MethaneAbatement-US'!$N:$N,"&gt;="&amp;$A57,'IEA-MethaneAbatement-US'!$L:$L,$B$1))+(VLOOKUP($C$1,'Multipliers and Adjustments'!$A$70:$I$86,TRUNC(COLUMN(AF$2)/5)+2,FALSE)*SUMIFS('IEA-MethaneAbatement-US'!$M:$M,'IEA-MethaneAbatement-US'!$N:$N,"&lt;"&amp;$B57,'IEA-MethaneAbatement-US'!$N:$N,"&gt;="&amp;$A57,'IEA-MethaneAbatement-US'!$L:$L,$C$1))+(VLOOKUP($D$1,'Multipliers and Adjustments'!$A$70:$I$86,TRUNC(COLUMN(AF$2)/5)+2,FALSE)*SUMIFS('IEA-MethaneAbatement-US'!$M:$M,'IEA-MethaneAbatement-US'!$N:$N,"&lt;"&amp;$B57,'IEA-MethaneAbatement-US'!$N:$N,"&gt;="&amp;$A57,'IEA-MethaneAbatement-US'!$L:$L,$D$1)))*'State Downscaling Multipliers'!$B$7*(1+'EPA to IEA Scaling'!AJ$10)</f>
        <v>0</v>
      </c>
      <c r="AG57" s="105">
        <f>((VLOOKUP($B$1,'Multipliers and Adjustments'!$A$70:$I$86,TRUNC(COLUMN(AG$2)/5)+2,FALSE)*SUMIFS('IEA-MethaneAbatement-US'!$M:$M,'IEA-MethaneAbatement-US'!$N:$N,"&lt;"&amp;$B57,'IEA-MethaneAbatement-US'!$N:$N,"&gt;="&amp;$A57,'IEA-MethaneAbatement-US'!$L:$L,$B$1))+(VLOOKUP($C$1,'Multipliers and Adjustments'!$A$70:$I$86,TRUNC(COLUMN(AG$2)/5)+2,FALSE)*SUMIFS('IEA-MethaneAbatement-US'!$M:$M,'IEA-MethaneAbatement-US'!$N:$N,"&lt;"&amp;$B57,'IEA-MethaneAbatement-US'!$N:$N,"&gt;="&amp;$A57,'IEA-MethaneAbatement-US'!$L:$L,$C$1))+(VLOOKUP($D$1,'Multipliers and Adjustments'!$A$70:$I$86,TRUNC(COLUMN(AG$2)/5)+2,FALSE)*SUMIFS('IEA-MethaneAbatement-US'!$M:$M,'IEA-MethaneAbatement-US'!$N:$N,"&lt;"&amp;$B57,'IEA-MethaneAbatement-US'!$N:$N,"&gt;="&amp;$A57,'IEA-MethaneAbatement-US'!$L:$L,$D$1)))*'State Downscaling Multipliers'!$B$7*(1+'EPA to IEA Scaling'!AK$10)</f>
        <v>0</v>
      </c>
      <c r="AH57" s="2">
        <f>((VLOOKUP($B$1,'Multipliers and Adjustments'!$A$70:$I$86,TRUNC(COLUMN(AH$2)/5)+2,FALSE)*SUMIFS('IEA-MethaneAbatement-US'!$M:$M,'IEA-MethaneAbatement-US'!$N:$N,"&lt;"&amp;$B57,'IEA-MethaneAbatement-US'!$N:$N,"&gt;="&amp;$A57,'IEA-MethaneAbatement-US'!$L:$L,$B$1))+(VLOOKUP($C$1,'Multipliers and Adjustments'!$A$70:$I$86,TRUNC(COLUMN(AH$2)/5)+2,FALSE)*SUMIFS('IEA-MethaneAbatement-US'!$M:$M,'IEA-MethaneAbatement-US'!$N:$N,"&lt;"&amp;$B57,'IEA-MethaneAbatement-US'!$N:$N,"&gt;="&amp;$A57,'IEA-MethaneAbatement-US'!$L:$L,$C$1))+(VLOOKUP($D$1,'Multipliers and Adjustments'!$A$70:$I$86,TRUNC(COLUMN(AH$2)/5)+2,FALSE)*SUMIFS('IEA-MethaneAbatement-US'!$M:$M,'IEA-MethaneAbatement-US'!$N:$N,"&lt;"&amp;$B57,'IEA-MethaneAbatement-US'!$N:$N,"&gt;="&amp;$A57,'IEA-MethaneAbatement-US'!$L:$L,$D$1)))*'State Downscaling Multipliers'!$B$7*(1+'EPA to IEA Scaling'!AL$10)</f>
        <v>0</v>
      </c>
      <c r="AI57" s="2">
        <f>((VLOOKUP($B$1,'Multipliers and Adjustments'!$A$70:$I$86,TRUNC(COLUMN(AI$2)/5)+2,FALSE)*SUMIFS('IEA-MethaneAbatement-US'!$M:$M,'IEA-MethaneAbatement-US'!$N:$N,"&lt;"&amp;$B57,'IEA-MethaneAbatement-US'!$N:$N,"&gt;="&amp;$A57,'IEA-MethaneAbatement-US'!$L:$L,$B$1))+(VLOOKUP($C$1,'Multipliers and Adjustments'!$A$70:$I$86,TRUNC(COLUMN(AI$2)/5)+2,FALSE)*SUMIFS('IEA-MethaneAbatement-US'!$M:$M,'IEA-MethaneAbatement-US'!$N:$N,"&lt;"&amp;$B57,'IEA-MethaneAbatement-US'!$N:$N,"&gt;="&amp;$A57,'IEA-MethaneAbatement-US'!$L:$L,$C$1))+(VLOOKUP($D$1,'Multipliers and Adjustments'!$A$70:$I$86,TRUNC(COLUMN(AI$2)/5)+2,FALSE)*SUMIFS('IEA-MethaneAbatement-US'!$M:$M,'IEA-MethaneAbatement-US'!$N:$N,"&lt;"&amp;$B57,'IEA-MethaneAbatement-US'!$N:$N,"&gt;="&amp;$A57,'IEA-MethaneAbatement-US'!$L:$L,$D$1)))*'State Downscaling Multipliers'!$B$7*(1+'EPA to IEA Scaling'!AM$10)</f>
        <v>0</v>
      </c>
      <c r="AJ57" s="2">
        <f>((VLOOKUP($B$1,'Multipliers and Adjustments'!$A$70:$I$86,TRUNC(COLUMN(AJ$2)/5)+2,FALSE)*SUMIFS('IEA-MethaneAbatement-US'!$M:$M,'IEA-MethaneAbatement-US'!$N:$N,"&lt;"&amp;$B57,'IEA-MethaneAbatement-US'!$N:$N,"&gt;="&amp;$A57,'IEA-MethaneAbatement-US'!$L:$L,$B$1))+(VLOOKUP($C$1,'Multipliers and Adjustments'!$A$70:$I$86,TRUNC(COLUMN(AJ$2)/5)+2,FALSE)*SUMIFS('IEA-MethaneAbatement-US'!$M:$M,'IEA-MethaneAbatement-US'!$N:$N,"&lt;"&amp;$B57,'IEA-MethaneAbatement-US'!$N:$N,"&gt;="&amp;$A57,'IEA-MethaneAbatement-US'!$L:$L,$C$1))+(VLOOKUP($D$1,'Multipliers and Adjustments'!$A$70:$I$86,TRUNC(COLUMN(AJ$2)/5)+2,FALSE)*SUMIFS('IEA-MethaneAbatement-US'!$M:$M,'IEA-MethaneAbatement-US'!$N:$N,"&lt;"&amp;$B57,'IEA-MethaneAbatement-US'!$N:$N,"&gt;="&amp;$A57,'IEA-MethaneAbatement-US'!$L:$L,$D$1)))*'State Downscaling Multipliers'!$B$7*(1+'EPA to IEA Scaling'!AN$10)</f>
        <v>0</v>
      </c>
      <c r="AK57" s="2">
        <f>((VLOOKUP($B$1,'Multipliers and Adjustments'!$A$70:$I$86,TRUNC(COLUMN(AK$2)/5)+2,FALSE)*SUMIFS('IEA-MethaneAbatement-US'!$M:$M,'IEA-MethaneAbatement-US'!$N:$N,"&lt;"&amp;$B57,'IEA-MethaneAbatement-US'!$N:$N,"&gt;="&amp;$A57,'IEA-MethaneAbatement-US'!$L:$L,$B$1))+(VLOOKUP($C$1,'Multipliers and Adjustments'!$A$70:$I$86,TRUNC(COLUMN(AK$2)/5)+2,FALSE)*SUMIFS('IEA-MethaneAbatement-US'!$M:$M,'IEA-MethaneAbatement-US'!$N:$N,"&lt;"&amp;$B57,'IEA-MethaneAbatement-US'!$N:$N,"&gt;="&amp;$A57,'IEA-MethaneAbatement-US'!$L:$L,$C$1))+(VLOOKUP($D$1,'Multipliers and Adjustments'!$A$70:$I$86,TRUNC(COLUMN(AK$2)/5)+2,FALSE)*SUMIFS('IEA-MethaneAbatement-US'!$M:$M,'IEA-MethaneAbatement-US'!$N:$N,"&lt;"&amp;$B57,'IEA-MethaneAbatement-US'!$N:$N,"&gt;="&amp;$A57,'IEA-MethaneAbatement-US'!$L:$L,$D$1)))*'State Downscaling Multipliers'!$B$7*(1+'EPA to IEA Scaling'!AO$10)</f>
        <v>0</v>
      </c>
      <c r="AL57" s="105">
        <f>((VLOOKUP($B$1,'Multipliers and Adjustments'!$A$70:$I$86,TRUNC(COLUMN(AL$2)/5)+2,FALSE)*SUMIFS('IEA-MethaneAbatement-US'!$M:$M,'IEA-MethaneAbatement-US'!$N:$N,"&lt;"&amp;$B57,'IEA-MethaneAbatement-US'!$N:$N,"&gt;="&amp;$A57,'IEA-MethaneAbatement-US'!$L:$L,$B$1))+(VLOOKUP($C$1,'Multipliers and Adjustments'!$A$70:$I$86,TRUNC(COLUMN(AL$2)/5)+2,FALSE)*SUMIFS('IEA-MethaneAbatement-US'!$M:$M,'IEA-MethaneAbatement-US'!$N:$N,"&lt;"&amp;$B57,'IEA-MethaneAbatement-US'!$N:$N,"&gt;="&amp;$A57,'IEA-MethaneAbatement-US'!$L:$L,$C$1))+(VLOOKUP($D$1,'Multipliers and Adjustments'!$A$70:$I$86,TRUNC(COLUMN(AL$2)/5)+2,FALSE)*SUMIFS('IEA-MethaneAbatement-US'!$M:$M,'IEA-MethaneAbatement-US'!$N:$N,"&lt;"&amp;$B57,'IEA-MethaneAbatement-US'!$N:$N,"&gt;="&amp;$A57,'IEA-MethaneAbatement-US'!$L:$L,$D$1)))*'State Downscaling Multipliers'!$B$7*(1+'EPA to IEA Scaling'!AP$10)</f>
        <v>0</v>
      </c>
    </row>
    <row r="58" spans="1:38" ht="15.75" customHeight="1" x14ac:dyDescent="0.25">
      <c r="A58" s="49">
        <f t="shared" si="3"/>
        <v>750</v>
      </c>
      <c r="B58" s="49">
        <f t="shared" si="5"/>
        <v>800</v>
      </c>
      <c r="C58" s="105">
        <f>((VLOOKUP($B$1,'Multipliers and Adjustments'!$A$70:$I$86,TRUNC(COLUMN(C$2)/5)+2,FALSE)*SUMIFS('IEA-MethaneAbatement-US'!$M:$M,'IEA-MethaneAbatement-US'!$N:$N,"&lt;"&amp;$B58,'IEA-MethaneAbatement-US'!$N:$N,"&gt;="&amp;$A58,'IEA-MethaneAbatement-US'!$L:$L,$B$1))+(VLOOKUP($C$1,'Multipliers and Adjustments'!$A$70:$I$86,TRUNC(COLUMN(C$2)/5)+2,FALSE)*SUMIFS('IEA-MethaneAbatement-US'!$M:$M,'IEA-MethaneAbatement-US'!$N:$N,"&lt;"&amp;$B58,'IEA-MethaneAbatement-US'!$N:$N,"&gt;="&amp;$A58,'IEA-MethaneAbatement-US'!$L:$L,$C$1))+(VLOOKUP($D$1,'Multipliers and Adjustments'!$A$70:$I$86,TRUNC(COLUMN(C$2)/5)+2,FALSE)*SUMIFS('IEA-MethaneAbatement-US'!$M:$M,'IEA-MethaneAbatement-US'!$N:$N,"&lt;"&amp;$B58,'IEA-MethaneAbatement-US'!$N:$N,"&gt;="&amp;$A58,'IEA-MethaneAbatement-US'!$L:$L,$D$1)))*'State Downscaling Multipliers'!$B$7*(1+'EPA to IEA Scaling'!G$10)</f>
        <v>0</v>
      </c>
      <c r="D58" s="2">
        <f>((VLOOKUP($B$1,'Multipliers and Adjustments'!$A$70:$I$86,TRUNC(COLUMN(D$2)/5)+2,FALSE)*SUMIFS('IEA-MethaneAbatement-US'!$M:$M,'IEA-MethaneAbatement-US'!$N:$N,"&lt;"&amp;$B58,'IEA-MethaneAbatement-US'!$N:$N,"&gt;="&amp;$A58,'IEA-MethaneAbatement-US'!$L:$L,$B$1))+(VLOOKUP($C$1,'Multipliers and Adjustments'!$A$70:$I$86,TRUNC(COLUMN(D$2)/5)+2,FALSE)*SUMIFS('IEA-MethaneAbatement-US'!$M:$M,'IEA-MethaneAbatement-US'!$N:$N,"&lt;"&amp;$B58,'IEA-MethaneAbatement-US'!$N:$N,"&gt;="&amp;$A58,'IEA-MethaneAbatement-US'!$L:$L,$C$1))+(VLOOKUP($D$1,'Multipliers and Adjustments'!$A$70:$I$86,TRUNC(COLUMN(D$2)/5)+2,FALSE)*SUMIFS('IEA-MethaneAbatement-US'!$M:$M,'IEA-MethaneAbatement-US'!$N:$N,"&lt;"&amp;$B58,'IEA-MethaneAbatement-US'!$N:$N,"&gt;="&amp;$A58,'IEA-MethaneAbatement-US'!$L:$L,$D$1)))*'State Downscaling Multipliers'!$B$7*(1+'EPA to IEA Scaling'!H$10)</f>
        <v>0</v>
      </c>
      <c r="E58" s="2">
        <f>((VLOOKUP($B$1,'Multipliers and Adjustments'!$A$70:$I$86,TRUNC(COLUMN(E$2)/5)+2,FALSE)*SUMIFS('IEA-MethaneAbatement-US'!$M:$M,'IEA-MethaneAbatement-US'!$N:$N,"&lt;"&amp;$B58,'IEA-MethaneAbatement-US'!$N:$N,"&gt;="&amp;$A58,'IEA-MethaneAbatement-US'!$L:$L,$B$1))+(VLOOKUP($C$1,'Multipliers and Adjustments'!$A$70:$I$86,TRUNC(COLUMN(E$2)/5)+2,FALSE)*SUMIFS('IEA-MethaneAbatement-US'!$M:$M,'IEA-MethaneAbatement-US'!$N:$N,"&lt;"&amp;$B58,'IEA-MethaneAbatement-US'!$N:$N,"&gt;="&amp;$A58,'IEA-MethaneAbatement-US'!$L:$L,$C$1))+(VLOOKUP($D$1,'Multipliers and Adjustments'!$A$70:$I$86,TRUNC(COLUMN(E$2)/5)+2,FALSE)*SUMIFS('IEA-MethaneAbatement-US'!$M:$M,'IEA-MethaneAbatement-US'!$N:$N,"&lt;"&amp;$B58,'IEA-MethaneAbatement-US'!$N:$N,"&gt;="&amp;$A58,'IEA-MethaneAbatement-US'!$L:$L,$D$1)))*'State Downscaling Multipliers'!$B$7*(1+'EPA to IEA Scaling'!I$10)</f>
        <v>0</v>
      </c>
      <c r="F58" s="2">
        <f>((VLOOKUP($B$1,'Multipliers and Adjustments'!$A$70:$I$86,TRUNC(COLUMN(F$2)/5)+2,FALSE)*SUMIFS('IEA-MethaneAbatement-US'!$M:$M,'IEA-MethaneAbatement-US'!$N:$N,"&lt;"&amp;$B58,'IEA-MethaneAbatement-US'!$N:$N,"&gt;="&amp;$A58,'IEA-MethaneAbatement-US'!$L:$L,$B$1))+(VLOOKUP($C$1,'Multipliers and Adjustments'!$A$70:$I$86,TRUNC(COLUMN(F$2)/5)+2,FALSE)*SUMIFS('IEA-MethaneAbatement-US'!$M:$M,'IEA-MethaneAbatement-US'!$N:$N,"&lt;"&amp;$B58,'IEA-MethaneAbatement-US'!$N:$N,"&gt;="&amp;$A58,'IEA-MethaneAbatement-US'!$L:$L,$C$1))+(VLOOKUP($D$1,'Multipliers and Adjustments'!$A$70:$I$86,TRUNC(COLUMN(F$2)/5)+2,FALSE)*SUMIFS('IEA-MethaneAbatement-US'!$M:$M,'IEA-MethaneAbatement-US'!$N:$N,"&lt;"&amp;$B58,'IEA-MethaneAbatement-US'!$N:$N,"&gt;="&amp;$A58,'IEA-MethaneAbatement-US'!$L:$L,$D$1)))*'State Downscaling Multipliers'!$B$7*(1+'EPA to IEA Scaling'!J$10)</f>
        <v>0</v>
      </c>
      <c r="G58" s="154">
        <f>((VLOOKUP($B$1,'Multipliers and Adjustments'!$A$70:$I$86,TRUNC(COLUMN(G$2)/5)+2,FALSE)*SUMIFS('IEA-MethaneAbatement-US'!$M:$M,'IEA-MethaneAbatement-US'!$N:$N,"&lt;"&amp;$B58,'IEA-MethaneAbatement-US'!$N:$N,"&gt;="&amp;$A58,'IEA-MethaneAbatement-US'!$L:$L,$B$1))+(VLOOKUP($C$1,'Multipliers and Adjustments'!$A$70:$I$86,TRUNC(COLUMN(G$2)/5)+2,FALSE)*SUMIFS('IEA-MethaneAbatement-US'!$M:$M,'IEA-MethaneAbatement-US'!$N:$N,"&lt;"&amp;$B58,'IEA-MethaneAbatement-US'!$N:$N,"&gt;="&amp;$A58,'IEA-MethaneAbatement-US'!$L:$L,$C$1))+(VLOOKUP($D$1,'Multipliers and Adjustments'!$A$70:$I$86,TRUNC(COLUMN(G$2)/5)+2,FALSE)*SUMIFS('IEA-MethaneAbatement-US'!$M:$M,'IEA-MethaneAbatement-US'!$N:$N,"&lt;"&amp;$B58,'IEA-MethaneAbatement-US'!$N:$N,"&gt;="&amp;$A58,'IEA-MethaneAbatement-US'!$L:$L,$D$1)))*'State Downscaling Multipliers'!$B$7*(1+'EPA to IEA Scaling'!K$10)</f>
        <v>0</v>
      </c>
      <c r="H58" s="105">
        <f>((VLOOKUP($B$1,'Multipliers and Adjustments'!$A$70:$I$86,TRUNC(COLUMN(H$2)/5)+2,FALSE)*SUMIFS('IEA-MethaneAbatement-US'!$M:$M,'IEA-MethaneAbatement-US'!$N:$N,"&lt;"&amp;$B58,'IEA-MethaneAbatement-US'!$N:$N,"&gt;="&amp;$A58,'IEA-MethaneAbatement-US'!$L:$L,$B$1))+(VLOOKUP($C$1,'Multipliers and Adjustments'!$A$70:$I$86,TRUNC(COLUMN(H$2)/5)+2,FALSE)*SUMIFS('IEA-MethaneAbatement-US'!$M:$M,'IEA-MethaneAbatement-US'!$N:$N,"&lt;"&amp;$B58,'IEA-MethaneAbatement-US'!$N:$N,"&gt;="&amp;$A58,'IEA-MethaneAbatement-US'!$L:$L,$C$1))+(VLOOKUP($D$1,'Multipliers and Adjustments'!$A$70:$I$86,TRUNC(COLUMN(H$2)/5)+2,FALSE)*SUMIFS('IEA-MethaneAbatement-US'!$M:$M,'IEA-MethaneAbatement-US'!$N:$N,"&lt;"&amp;$B58,'IEA-MethaneAbatement-US'!$N:$N,"&gt;="&amp;$A58,'IEA-MethaneAbatement-US'!$L:$L,$D$1)))*'State Downscaling Multipliers'!$B$7*(1+'EPA to IEA Scaling'!L$10)</f>
        <v>0</v>
      </c>
      <c r="I58" s="2">
        <f>((VLOOKUP($B$1,'Multipliers and Adjustments'!$A$70:$I$86,TRUNC(COLUMN(I$2)/5)+2,FALSE)*SUMIFS('IEA-MethaneAbatement-US'!$M:$M,'IEA-MethaneAbatement-US'!$N:$N,"&lt;"&amp;$B58,'IEA-MethaneAbatement-US'!$N:$N,"&gt;="&amp;$A58,'IEA-MethaneAbatement-US'!$L:$L,$B$1))+(VLOOKUP($C$1,'Multipliers and Adjustments'!$A$70:$I$86,TRUNC(COLUMN(I$2)/5)+2,FALSE)*SUMIFS('IEA-MethaneAbatement-US'!$M:$M,'IEA-MethaneAbatement-US'!$N:$N,"&lt;"&amp;$B58,'IEA-MethaneAbatement-US'!$N:$N,"&gt;="&amp;$A58,'IEA-MethaneAbatement-US'!$L:$L,$C$1))+(VLOOKUP($D$1,'Multipliers and Adjustments'!$A$70:$I$86,TRUNC(COLUMN(I$2)/5)+2,FALSE)*SUMIFS('IEA-MethaneAbatement-US'!$M:$M,'IEA-MethaneAbatement-US'!$N:$N,"&lt;"&amp;$B58,'IEA-MethaneAbatement-US'!$N:$N,"&gt;="&amp;$A58,'IEA-MethaneAbatement-US'!$L:$L,$D$1)))*'State Downscaling Multipliers'!$B$7*(1+'EPA to IEA Scaling'!M$10)</f>
        <v>0</v>
      </c>
      <c r="J58" s="2">
        <f>((VLOOKUP($B$1,'Multipliers and Adjustments'!$A$70:$I$86,TRUNC(COLUMN(J$2)/5)+2,FALSE)*SUMIFS('IEA-MethaneAbatement-US'!$M:$M,'IEA-MethaneAbatement-US'!$N:$N,"&lt;"&amp;$B58,'IEA-MethaneAbatement-US'!$N:$N,"&gt;="&amp;$A58,'IEA-MethaneAbatement-US'!$L:$L,$B$1))+(VLOOKUP($C$1,'Multipliers and Adjustments'!$A$70:$I$86,TRUNC(COLUMN(J$2)/5)+2,FALSE)*SUMIFS('IEA-MethaneAbatement-US'!$M:$M,'IEA-MethaneAbatement-US'!$N:$N,"&lt;"&amp;$B58,'IEA-MethaneAbatement-US'!$N:$N,"&gt;="&amp;$A58,'IEA-MethaneAbatement-US'!$L:$L,$C$1))+(VLOOKUP($D$1,'Multipliers and Adjustments'!$A$70:$I$86,TRUNC(COLUMN(J$2)/5)+2,FALSE)*SUMIFS('IEA-MethaneAbatement-US'!$M:$M,'IEA-MethaneAbatement-US'!$N:$N,"&lt;"&amp;$B58,'IEA-MethaneAbatement-US'!$N:$N,"&gt;="&amp;$A58,'IEA-MethaneAbatement-US'!$L:$L,$D$1)))*'State Downscaling Multipliers'!$B$7*(1+'EPA to IEA Scaling'!N$10)</f>
        <v>0</v>
      </c>
      <c r="K58" s="2">
        <f>((VLOOKUP($B$1,'Multipliers and Adjustments'!$A$70:$I$86,TRUNC(COLUMN(K$2)/5)+2,FALSE)*SUMIFS('IEA-MethaneAbatement-US'!$M:$M,'IEA-MethaneAbatement-US'!$N:$N,"&lt;"&amp;$B58,'IEA-MethaneAbatement-US'!$N:$N,"&gt;="&amp;$A58,'IEA-MethaneAbatement-US'!$L:$L,$B$1))+(VLOOKUP($C$1,'Multipliers and Adjustments'!$A$70:$I$86,TRUNC(COLUMN(K$2)/5)+2,FALSE)*SUMIFS('IEA-MethaneAbatement-US'!$M:$M,'IEA-MethaneAbatement-US'!$N:$N,"&lt;"&amp;$B58,'IEA-MethaneAbatement-US'!$N:$N,"&gt;="&amp;$A58,'IEA-MethaneAbatement-US'!$L:$L,$C$1))+(VLOOKUP($D$1,'Multipliers and Adjustments'!$A$70:$I$86,TRUNC(COLUMN(K$2)/5)+2,FALSE)*SUMIFS('IEA-MethaneAbatement-US'!$M:$M,'IEA-MethaneAbatement-US'!$N:$N,"&lt;"&amp;$B58,'IEA-MethaneAbatement-US'!$N:$N,"&gt;="&amp;$A58,'IEA-MethaneAbatement-US'!$L:$L,$D$1)))*'State Downscaling Multipliers'!$B$7*(1+'EPA to IEA Scaling'!O$10)</f>
        <v>0</v>
      </c>
      <c r="L58" s="2">
        <f>((VLOOKUP($B$1,'Multipliers and Adjustments'!$A$70:$I$86,TRUNC(COLUMN(L$2)/5)+2,FALSE)*SUMIFS('IEA-MethaneAbatement-US'!$M:$M,'IEA-MethaneAbatement-US'!$N:$N,"&lt;"&amp;$B58,'IEA-MethaneAbatement-US'!$N:$N,"&gt;="&amp;$A58,'IEA-MethaneAbatement-US'!$L:$L,$B$1))+(VLOOKUP($C$1,'Multipliers and Adjustments'!$A$70:$I$86,TRUNC(COLUMN(L$2)/5)+2,FALSE)*SUMIFS('IEA-MethaneAbatement-US'!$M:$M,'IEA-MethaneAbatement-US'!$N:$N,"&lt;"&amp;$B58,'IEA-MethaneAbatement-US'!$N:$N,"&gt;="&amp;$A58,'IEA-MethaneAbatement-US'!$L:$L,$C$1))+(VLOOKUP($D$1,'Multipliers and Adjustments'!$A$70:$I$86,TRUNC(COLUMN(L$2)/5)+2,FALSE)*SUMIFS('IEA-MethaneAbatement-US'!$M:$M,'IEA-MethaneAbatement-US'!$N:$N,"&lt;"&amp;$B58,'IEA-MethaneAbatement-US'!$N:$N,"&gt;="&amp;$A58,'IEA-MethaneAbatement-US'!$L:$L,$D$1)))*'State Downscaling Multipliers'!$B$7*(1+'EPA to IEA Scaling'!P$10)</f>
        <v>0</v>
      </c>
      <c r="M58" s="105">
        <f>((VLOOKUP($B$1,'Multipliers and Adjustments'!$A$70:$I$86,TRUNC(COLUMN(M$2)/5)+2,FALSE)*SUMIFS('IEA-MethaneAbatement-US'!$M:$M,'IEA-MethaneAbatement-US'!$N:$N,"&lt;"&amp;$B58,'IEA-MethaneAbatement-US'!$N:$N,"&gt;="&amp;$A58,'IEA-MethaneAbatement-US'!$L:$L,$B$1))+(VLOOKUP($C$1,'Multipliers and Adjustments'!$A$70:$I$86,TRUNC(COLUMN(M$2)/5)+2,FALSE)*SUMIFS('IEA-MethaneAbatement-US'!$M:$M,'IEA-MethaneAbatement-US'!$N:$N,"&lt;"&amp;$B58,'IEA-MethaneAbatement-US'!$N:$N,"&gt;="&amp;$A58,'IEA-MethaneAbatement-US'!$L:$L,$C$1))+(VLOOKUP($D$1,'Multipliers and Adjustments'!$A$70:$I$86,TRUNC(COLUMN(M$2)/5)+2,FALSE)*SUMIFS('IEA-MethaneAbatement-US'!$M:$M,'IEA-MethaneAbatement-US'!$N:$N,"&lt;"&amp;$B58,'IEA-MethaneAbatement-US'!$N:$N,"&gt;="&amp;$A58,'IEA-MethaneAbatement-US'!$L:$L,$D$1)))*'State Downscaling Multipliers'!$B$7*(1+'EPA to IEA Scaling'!Q$10)</f>
        <v>0</v>
      </c>
      <c r="N58" s="2">
        <f>((VLOOKUP($B$1,'Multipliers and Adjustments'!$A$70:$I$86,TRUNC(COLUMN(N$2)/5)+2,FALSE)*SUMIFS('IEA-MethaneAbatement-US'!$M:$M,'IEA-MethaneAbatement-US'!$N:$N,"&lt;"&amp;$B58,'IEA-MethaneAbatement-US'!$N:$N,"&gt;="&amp;$A58,'IEA-MethaneAbatement-US'!$L:$L,$B$1))+(VLOOKUP($C$1,'Multipliers and Adjustments'!$A$70:$I$86,TRUNC(COLUMN(N$2)/5)+2,FALSE)*SUMIFS('IEA-MethaneAbatement-US'!$M:$M,'IEA-MethaneAbatement-US'!$N:$N,"&lt;"&amp;$B58,'IEA-MethaneAbatement-US'!$N:$N,"&gt;="&amp;$A58,'IEA-MethaneAbatement-US'!$L:$L,$C$1))+(VLOOKUP($D$1,'Multipliers and Adjustments'!$A$70:$I$86,TRUNC(COLUMN(N$2)/5)+2,FALSE)*SUMIFS('IEA-MethaneAbatement-US'!$M:$M,'IEA-MethaneAbatement-US'!$N:$N,"&lt;"&amp;$B58,'IEA-MethaneAbatement-US'!$N:$N,"&gt;="&amp;$A58,'IEA-MethaneAbatement-US'!$L:$L,$D$1)))*'State Downscaling Multipliers'!$B$7*(1+'EPA to IEA Scaling'!R$10)</f>
        <v>0</v>
      </c>
      <c r="O58" s="2">
        <f>((VLOOKUP($B$1,'Multipliers and Adjustments'!$A$70:$I$86,TRUNC(COLUMN(O$2)/5)+2,FALSE)*SUMIFS('IEA-MethaneAbatement-US'!$M:$M,'IEA-MethaneAbatement-US'!$N:$N,"&lt;"&amp;$B58,'IEA-MethaneAbatement-US'!$N:$N,"&gt;="&amp;$A58,'IEA-MethaneAbatement-US'!$L:$L,$B$1))+(VLOOKUP($C$1,'Multipliers and Adjustments'!$A$70:$I$86,TRUNC(COLUMN(O$2)/5)+2,FALSE)*SUMIFS('IEA-MethaneAbatement-US'!$M:$M,'IEA-MethaneAbatement-US'!$N:$N,"&lt;"&amp;$B58,'IEA-MethaneAbatement-US'!$N:$N,"&gt;="&amp;$A58,'IEA-MethaneAbatement-US'!$L:$L,$C$1))+(VLOOKUP($D$1,'Multipliers and Adjustments'!$A$70:$I$86,TRUNC(COLUMN(O$2)/5)+2,FALSE)*SUMIFS('IEA-MethaneAbatement-US'!$M:$M,'IEA-MethaneAbatement-US'!$N:$N,"&lt;"&amp;$B58,'IEA-MethaneAbatement-US'!$N:$N,"&gt;="&amp;$A58,'IEA-MethaneAbatement-US'!$L:$L,$D$1)))*'State Downscaling Multipliers'!$B$7*(1+'EPA to IEA Scaling'!S$10)</f>
        <v>0</v>
      </c>
      <c r="P58" s="2">
        <f>((VLOOKUP($B$1,'Multipliers and Adjustments'!$A$70:$I$86,TRUNC(COLUMN(P$2)/5)+2,FALSE)*SUMIFS('IEA-MethaneAbatement-US'!$M:$M,'IEA-MethaneAbatement-US'!$N:$N,"&lt;"&amp;$B58,'IEA-MethaneAbatement-US'!$N:$N,"&gt;="&amp;$A58,'IEA-MethaneAbatement-US'!$L:$L,$B$1))+(VLOOKUP($C$1,'Multipliers and Adjustments'!$A$70:$I$86,TRUNC(COLUMN(P$2)/5)+2,FALSE)*SUMIFS('IEA-MethaneAbatement-US'!$M:$M,'IEA-MethaneAbatement-US'!$N:$N,"&lt;"&amp;$B58,'IEA-MethaneAbatement-US'!$N:$N,"&gt;="&amp;$A58,'IEA-MethaneAbatement-US'!$L:$L,$C$1))+(VLOOKUP($D$1,'Multipliers and Adjustments'!$A$70:$I$86,TRUNC(COLUMN(P$2)/5)+2,FALSE)*SUMIFS('IEA-MethaneAbatement-US'!$M:$M,'IEA-MethaneAbatement-US'!$N:$N,"&lt;"&amp;$B58,'IEA-MethaneAbatement-US'!$N:$N,"&gt;="&amp;$A58,'IEA-MethaneAbatement-US'!$L:$L,$D$1)))*'State Downscaling Multipliers'!$B$7*(1+'EPA to IEA Scaling'!T$10)</f>
        <v>0</v>
      </c>
      <c r="Q58" s="2">
        <f>((VLOOKUP($B$1,'Multipliers and Adjustments'!$A$70:$I$86,TRUNC(COLUMN(Q$2)/5)+2,FALSE)*SUMIFS('IEA-MethaneAbatement-US'!$M:$M,'IEA-MethaneAbatement-US'!$N:$N,"&lt;"&amp;$B58,'IEA-MethaneAbatement-US'!$N:$N,"&gt;="&amp;$A58,'IEA-MethaneAbatement-US'!$L:$L,$B$1))+(VLOOKUP($C$1,'Multipliers and Adjustments'!$A$70:$I$86,TRUNC(COLUMN(Q$2)/5)+2,FALSE)*SUMIFS('IEA-MethaneAbatement-US'!$M:$M,'IEA-MethaneAbatement-US'!$N:$N,"&lt;"&amp;$B58,'IEA-MethaneAbatement-US'!$N:$N,"&gt;="&amp;$A58,'IEA-MethaneAbatement-US'!$L:$L,$C$1))+(VLOOKUP($D$1,'Multipliers and Adjustments'!$A$70:$I$86,TRUNC(COLUMN(Q$2)/5)+2,FALSE)*SUMIFS('IEA-MethaneAbatement-US'!$M:$M,'IEA-MethaneAbatement-US'!$N:$N,"&lt;"&amp;$B58,'IEA-MethaneAbatement-US'!$N:$N,"&gt;="&amp;$A58,'IEA-MethaneAbatement-US'!$L:$L,$D$1)))*'State Downscaling Multipliers'!$B$7*(1+'EPA to IEA Scaling'!U$10)</f>
        <v>0</v>
      </c>
      <c r="R58" s="105">
        <f>((VLOOKUP($B$1,'Multipliers and Adjustments'!$A$70:$I$86,TRUNC(COLUMN(R$2)/5)+2,FALSE)*SUMIFS('IEA-MethaneAbatement-US'!$M:$M,'IEA-MethaneAbatement-US'!$N:$N,"&lt;"&amp;$B58,'IEA-MethaneAbatement-US'!$N:$N,"&gt;="&amp;$A58,'IEA-MethaneAbatement-US'!$L:$L,$B$1))+(VLOOKUP($C$1,'Multipliers and Adjustments'!$A$70:$I$86,TRUNC(COLUMN(R$2)/5)+2,FALSE)*SUMIFS('IEA-MethaneAbatement-US'!$M:$M,'IEA-MethaneAbatement-US'!$N:$N,"&lt;"&amp;$B58,'IEA-MethaneAbatement-US'!$N:$N,"&gt;="&amp;$A58,'IEA-MethaneAbatement-US'!$L:$L,$C$1))+(VLOOKUP($D$1,'Multipliers and Adjustments'!$A$70:$I$86,TRUNC(COLUMN(R$2)/5)+2,FALSE)*SUMIFS('IEA-MethaneAbatement-US'!$M:$M,'IEA-MethaneAbatement-US'!$N:$N,"&lt;"&amp;$B58,'IEA-MethaneAbatement-US'!$N:$N,"&gt;="&amp;$A58,'IEA-MethaneAbatement-US'!$L:$L,$D$1)))*'State Downscaling Multipliers'!$B$7*(1+'EPA to IEA Scaling'!V$10)</f>
        <v>0</v>
      </c>
      <c r="S58" s="2">
        <f>((VLOOKUP($B$1,'Multipliers and Adjustments'!$A$70:$I$86,TRUNC(COLUMN(S$2)/5)+2,FALSE)*SUMIFS('IEA-MethaneAbatement-US'!$M:$M,'IEA-MethaneAbatement-US'!$N:$N,"&lt;"&amp;$B58,'IEA-MethaneAbatement-US'!$N:$N,"&gt;="&amp;$A58,'IEA-MethaneAbatement-US'!$L:$L,$B$1))+(VLOOKUP($C$1,'Multipliers and Adjustments'!$A$70:$I$86,TRUNC(COLUMN(S$2)/5)+2,FALSE)*SUMIFS('IEA-MethaneAbatement-US'!$M:$M,'IEA-MethaneAbatement-US'!$N:$N,"&lt;"&amp;$B58,'IEA-MethaneAbatement-US'!$N:$N,"&gt;="&amp;$A58,'IEA-MethaneAbatement-US'!$L:$L,$C$1))+(VLOOKUP($D$1,'Multipliers and Adjustments'!$A$70:$I$86,TRUNC(COLUMN(S$2)/5)+2,FALSE)*SUMIFS('IEA-MethaneAbatement-US'!$M:$M,'IEA-MethaneAbatement-US'!$N:$N,"&lt;"&amp;$B58,'IEA-MethaneAbatement-US'!$N:$N,"&gt;="&amp;$A58,'IEA-MethaneAbatement-US'!$L:$L,$D$1)))*'State Downscaling Multipliers'!$B$7*(1+'EPA to IEA Scaling'!W$10)</f>
        <v>0</v>
      </c>
      <c r="T58" s="2">
        <f>((VLOOKUP($B$1,'Multipliers and Adjustments'!$A$70:$I$86,TRUNC(COLUMN(T$2)/5)+2,FALSE)*SUMIFS('IEA-MethaneAbatement-US'!$M:$M,'IEA-MethaneAbatement-US'!$N:$N,"&lt;"&amp;$B58,'IEA-MethaneAbatement-US'!$N:$N,"&gt;="&amp;$A58,'IEA-MethaneAbatement-US'!$L:$L,$B$1))+(VLOOKUP($C$1,'Multipliers and Adjustments'!$A$70:$I$86,TRUNC(COLUMN(T$2)/5)+2,FALSE)*SUMIFS('IEA-MethaneAbatement-US'!$M:$M,'IEA-MethaneAbatement-US'!$N:$N,"&lt;"&amp;$B58,'IEA-MethaneAbatement-US'!$N:$N,"&gt;="&amp;$A58,'IEA-MethaneAbatement-US'!$L:$L,$C$1))+(VLOOKUP($D$1,'Multipliers and Adjustments'!$A$70:$I$86,TRUNC(COLUMN(T$2)/5)+2,FALSE)*SUMIFS('IEA-MethaneAbatement-US'!$M:$M,'IEA-MethaneAbatement-US'!$N:$N,"&lt;"&amp;$B58,'IEA-MethaneAbatement-US'!$N:$N,"&gt;="&amp;$A58,'IEA-MethaneAbatement-US'!$L:$L,$D$1)))*'State Downscaling Multipliers'!$B$7*(1+'EPA to IEA Scaling'!X$10)</f>
        <v>0</v>
      </c>
      <c r="U58" s="2">
        <f>((VLOOKUP($B$1,'Multipliers and Adjustments'!$A$70:$I$86,TRUNC(COLUMN(U$2)/5)+2,FALSE)*SUMIFS('IEA-MethaneAbatement-US'!$M:$M,'IEA-MethaneAbatement-US'!$N:$N,"&lt;"&amp;$B58,'IEA-MethaneAbatement-US'!$N:$N,"&gt;="&amp;$A58,'IEA-MethaneAbatement-US'!$L:$L,$B$1))+(VLOOKUP($C$1,'Multipliers and Adjustments'!$A$70:$I$86,TRUNC(COLUMN(U$2)/5)+2,FALSE)*SUMIFS('IEA-MethaneAbatement-US'!$M:$M,'IEA-MethaneAbatement-US'!$N:$N,"&lt;"&amp;$B58,'IEA-MethaneAbatement-US'!$N:$N,"&gt;="&amp;$A58,'IEA-MethaneAbatement-US'!$L:$L,$C$1))+(VLOOKUP($D$1,'Multipliers and Adjustments'!$A$70:$I$86,TRUNC(COLUMN(U$2)/5)+2,FALSE)*SUMIFS('IEA-MethaneAbatement-US'!$M:$M,'IEA-MethaneAbatement-US'!$N:$N,"&lt;"&amp;$B58,'IEA-MethaneAbatement-US'!$N:$N,"&gt;="&amp;$A58,'IEA-MethaneAbatement-US'!$L:$L,$D$1)))*'State Downscaling Multipliers'!$B$7*(1+'EPA to IEA Scaling'!Y$10)</f>
        <v>0</v>
      </c>
      <c r="V58" s="2">
        <f>((VLOOKUP($B$1,'Multipliers and Adjustments'!$A$70:$I$86,TRUNC(COLUMN(V$2)/5)+2,FALSE)*SUMIFS('IEA-MethaneAbatement-US'!$M:$M,'IEA-MethaneAbatement-US'!$N:$N,"&lt;"&amp;$B58,'IEA-MethaneAbatement-US'!$N:$N,"&gt;="&amp;$A58,'IEA-MethaneAbatement-US'!$L:$L,$B$1))+(VLOOKUP($C$1,'Multipliers and Adjustments'!$A$70:$I$86,TRUNC(COLUMN(V$2)/5)+2,FALSE)*SUMIFS('IEA-MethaneAbatement-US'!$M:$M,'IEA-MethaneAbatement-US'!$N:$N,"&lt;"&amp;$B58,'IEA-MethaneAbatement-US'!$N:$N,"&gt;="&amp;$A58,'IEA-MethaneAbatement-US'!$L:$L,$C$1))+(VLOOKUP($D$1,'Multipliers and Adjustments'!$A$70:$I$86,TRUNC(COLUMN(V$2)/5)+2,FALSE)*SUMIFS('IEA-MethaneAbatement-US'!$M:$M,'IEA-MethaneAbatement-US'!$N:$N,"&lt;"&amp;$B58,'IEA-MethaneAbatement-US'!$N:$N,"&gt;="&amp;$A58,'IEA-MethaneAbatement-US'!$L:$L,$D$1)))*'State Downscaling Multipliers'!$B$7*(1+'EPA to IEA Scaling'!Z$10)</f>
        <v>0</v>
      </c>
      <c r="W58" s="105">
        <f>((VLOOKUP($B$1,'Multipliers and Adjustments'!$A$70:$I$86,TRUNC(COLUMN(W$2)/5)+2,FALSE)*SUMIFS('IEA-MethaneAbatement-US'!$M:$M,'IEA-MethaneAbatement-US'!$N:$N,"&lt;"&amp;$B58,'IEA-MethaneAbatement-US'!$N:$N,"&gt;="&amp;$A58,'IEA-MethaneAbatement-US'!$L:$L,$B$1))+(VLOOKUP($C$1,'Multipliers and Adjustments'!$A$70:$I$86,TRUNC(COLUMN(W$2)/5)+2,FALSE)*SUMIFS('IEA-MethaneAbatement-US'!$M:$M,'IEA-MethaneAbatement-US'!$N:$N,"&lt;"&amp;$B58,'IEA-MethaneAbatement-US'!$N:$N,"&gt;="&amp;$A58,'IEA-MethaneAbatement-US'!$L:$L,$C$1))+(VLOOKUP($D$1,'Multipliers and Adjustments'!$A$70:$I$86,TRUNC(COLUMN(W$2)/5)+2,FALSE)*SUMIFS('IEA-MethaneAbatement-US'!$M:$M,'IEA-MethaneAbatement-US'!$N:$N,"&lt;"&amp;$B58,'IEA-MethaneAbatement-US'!$N:$N,"&gt;="&amp;$A58,'IEA-MethaneAbatement-US'!$L:$L,$D$1)))*'State Downscaling Multipliers'!$B$7*(1+'EPA to IEA Scaling'!AA$10)</f>
        <v>0</v>
      </c>
      <c r="X58" s="2">
        <f>((VLOOKUP($B$1,'Multipliers and Adjustments'!$A$70:$I$86,TRUNC(COLUMN(X$2)/5)+2,FALSE)*SUMIFS('IEA-MethaneAbatement-US'!$M:$M,'IEA-MethaneAbatement-US'!$N:$N,"&lt;"&amp;$B58,'IEA-MethaneAbatement-US'!$N:$N,"&gt;="&amp;$A58,'IEA-MethaneAbatement-US'!$L:$L,$B$1))+(VLOOKUP($C$1,'Multipliers and Adjustments'!$A$70:$I$86,TRUNC(COLUMN(X$2)/5)+2,FALSE)*SUMIFS('IEA-MethaneAbatement-US'!$M:$M,'IEA-MethaneAbatement-US'!$N:$N,"&lt;"&amp;$B58,'IEA-MethaneAbatement-US'!$N:$N,"&gt;="&amp;$A58,'IEA-MethaneAbatement-US'!$L:$L,$C$1))+(VLOOKUP($D$1,'Multipliers and Adjustments'!$A$70:$I$86,TRUNC(COLUMN(X$2)/5)+2,FALSE)*SUMIFS('IEA-MethaneAbatement-US'!$M:$M,'IEA-MethaneAbatement-US'!$N:$N,"&lt;"&amp;$B58,'IEA-MethaneAbatement-US'!$N:$N,"&gt;="&amp;$A58,'IEA-MethaneAbatement-US'!$L:$L,$D$1)))*'State Downscaling Multipliers'!$B$7*(1+'EPA to IEA Scaling'!AB$10)</f>
        <v>0</v>
      </c>
      <c r="Y58" s="2">
        <f>((VLOOKUP($B$1,'Multipliers and Adjustments'!$A$70:$I$86,TRUNC(COLUMN(Y$2)/5)+2,FALSE)*SUMIFS('IEA-MethaneAbatement-US'!$M:$M,'IEA-MethaneAbatement-US'!$N:$N,"&lt;"&amp;$B58,'IEA-MethaneAbatement-US'!$N:$N,"&gt;="&amp;$A58,'IEA-MethaneAbatement-US'!$L:$L,$B$1))+(VLOOKUP($C$1,'Multipliers and Adjustments'!$A$70:$I$86,TRUNC(COLUMN(Y$2)/5)+2,FALSE)*SUMIFS('IEA-MethaneAbatement-US'!$M:$M,'IEA-MethaneAbatement-US'!$N:$N,"&lt;"&amp;$B58,'IEA-MethaneAbatement-US'!$N:$N,"&gt;="&amp;$A58,'IEA-MethaneAbatement-US'!$L:$L,$C$1))+(VLOOKUP($D$1,'Multipliers and Adjustments'!$A$70:$I$86,TRUNC(COLUMN(Y$2)/5)+2,FALSE)*SUMIFS('IEA-MethaneAbatement-US'!$M:$M,'IEA-MethaneAbatement-US'!$N:$N,"&lt;"&amp;$B58,'IEA-MethaneAbatement-US'!$N:$N,"&gt;="&amp;$A58,'IEA-MethaneAbatement-US'!$L:$L,$D$1)))*'State Downscaling Multipliers'!$B$7*(1+'EPA to IEA Scaling'!AC$10)</f>
        <v>0</v>
      </c>
      <c r="Z58" s="2">
        <f>((VLOOKUP($B$1,'Multipliers and Adjustments'!$A$70:$I$86,TRUNC(COLUMN(Z$2)/5)+2,FALSE)*SUMIFS('IEA-MethaneAbatement-US'!$M:$M,'IEA-MethaneAbatement-US'!$N:$N,"&lt;"&amp;$B58,'IEA-MethaneAbatement-US'!$N:$N,"&gt;="&amp;$A58,'IEA-MethaneAbatement-US'!$L:$L,$B$1))+(VLOOKUP($C$1,'Multipliers and Adjustments'!$A$70:$I$86,TRUNC(COLUMN(Z$2)/5)+2,FALSE)*SUMIFS('IEA-MethaneAbatement-US'!$M:$M,'IEA-MethaneAbatement-US'!$N:$N,"&lt;"&amp;$B58,'IEA-MethaneAbatement-US'!$N:$N,"&gt;="&amp;$A58,'IEA-MethaneAbatement-US'!$L:$L,$C$1))+(VLOOKUP($D$1,'Multipliers and Adjustments'!$A$70:$I$86,TRUNC(COLUMN(Z$2)/5)+2,FALSE)*SUMIFS('IEA-MethaneAbatement-US'!$M:$M,'IEA-MethaneAbatement-US'!$N:$N,"&lt;"&amp;$B58,'IEA-MethaneAbatement-US'!$N:$N,"&gt;="&amp;$A58,'IEA-MethaneAbatement-US'!$L:$L,$D$1)))*'State Downscaling Multipliers'!$B$7*(1+'EPA to IEA Scaling'!AD$10)</f>
        <v>0</v>
      </c>
      <c r="AA58" s="2">
        <f>((VLOOKUP($B$1,'Multipliers and Adjustments'!$A$70:$I$86,TRUNC(COLUMN(AA$2)/5)+2,FALSE)*SUMIFS('IEA-MethaneAbatement-US'!$M:$M,'IEA-MethaneAbatement-US'!$N:$N,"&lt;"&amp;$B58,'IEA-MethaneAbatement-US'!$N:$N,"&gt;="&amp;$A58,'IEA-MethaneAbatement-US'!$L:$L,$B$1))+(VLOOKUP($C$1,'Multipliers and Adjustments'!$A$70:$I$86,TRUNC(COLUMN(AA$2)/5)+2,FALSE)*SUMIFS('IEA-MethaneAbatement-US'!$M:$M,'IEA-MethaneAbatement-US'!$N:$N,"&lt;"&amp;$B58,'IEA-MethaneAbatement-US'!$N:$N,"&gt;="&amp;$A58,'IEA-MethaneAbatement-US'!$L:$L,$C$1))+(VLOOKUP($D$1,'Multipliers and Adjustments'!$A$70:$I$86,TRUNC(COLUMN(AA$2)/5)+2,FALSE)*SUMIFS('IEA-MethaneAbatement-US'!$M:$M,'IEA-MethaneAbatement-US'!$N:$N,"&lt;"&amp;$B58,'IEA-MethaneAbatement-US'!$N:$N,"&gt;="&amp;$A58,'IEA-MethaneAbatement-US'!$L:$L,$D$1)))*'State Downscaling Multipliers'!$B$7*(1+'EPA to IEA Scaling'!AE$10)</f>
        <v>0</v>
      </c>
      <c r="AB58" s="105">
        <f>((VLOOKUP($B$1,'Multipliers and Adjustments'!$A$70:$I$86,TRUNC(COLUMN(AB$2)/5)+2,FALSE)*SUMIFS('IEA-MethaneAbatement-US'!$M:$M,'IEA-MethaneAbatement-US'!$N:$N,"&lt;"&amp;$B58,'IEA-MethaneAbatement-US'!$N:$N,"&gt;="&amp;$A58,'IEA-MethaneAbatement-US'!$L:$L,$B$1))+(VLOOKUP($C$1,'Multipliers and Adjustments'!$A$70:$I$86,TRUNC(COLUMN(AB$2)/5)+2,FALSE)*SUMIFS('IEA-MethaneAbatement-US'!$M:$M,'IEA-MethaneAbatement-US'!$N:$N,"&lt;"&amp;$B58,'IEA-MethaneAbatement-US'!$N:$N,"&gt;="&amp;$A58,'IEA-MethaneAbatement-US'!$L:$L,$C$1))+(VLOOKUP($D$1,'Multipliers and Adjustments'!$A$70:$I$86,TRUNC(COLUMN(AB$2)/5)+2,FALSE)*SUMIFS('IEA-MethaneAbatement-US'!$M:$M,'IEA-MethaneAbatement-US'!$N:$N,"&lt;"&amp;$B58,'IEA-MethaneAbatement-US'!$N:$N,"&gt;="&amp;$A58,'IEA-MethaneAbatement-US'!$L:$L,$D$1)))*'State Downscaling Multipliers'!$B$7*(1+'EPA to IEA Scaling'!AF$10)</f>
        <v>0</v>
      </c>
      <c r="AC58" s="2">
        <f>((VLOOKUP($B$1,'Multipliers and Adjustments'!$A$70:$I$86,TRUNC(COLUMN(AC$2)/5)+2,FALSE)*SUMIFS('IEA-MethaneAbatement-US'!$M:$M,'IEA-MethaneAbatement-US'!$N:$N,"&lt;"&amp;$B58,'IEA-MethaneAbatement-US'!$N:$N,"&gt;="&amp;$A58,'IEA-MethaneAbatement-US'!$L:$L,$B$1))+(VLOOKUP($C$1,'Multipliers and Adjustments'!$A$70:$I$86,TRUNC(COLUMN(AC$2)/5)+2,FALSE)*SUMIFS('IEA-MethaneAbatement-US'!$M:$M,'IEA-MethaneAbatement-US'!$N:$N,"&lt;"&amp;$B58,'IEA-MethaneAbatement-US'!$N:$N,"&gt;="&amp;$A58,'IEA-MethaneAbatement-US'!$L:$L,$C$1))+(VLOOKUP($D$1,'Multipliers and Adjustments'!$A$70:$I$86,TRUNC(COLUMN(AC$2)/5)+2,FALSE)*SUMIFS('IEA-MethaneAbatement-US'!$M:$M,'IEA-MethaneAbatement-US'!$N:$N,"&lt;"&amp;$B58,'IEA-MethaneAbatement-US'!$N:$N,"&gt;="&amp;$A58,'IEA-MethaneAbatement-US'!$L:$L,$D$1)))*'State Downscaling Multipliers'!$B$7*(1+'EPA to IEA Scaling'!AG$10)</f>
        <v>0</v>
      </c>
      <c r="AD58" s="2">
        <f>((VLOOKUP($B$1,'Multipliers and Adjustments'!$A$70:$I$86,TRUNC(COLUMN(AD$2)/5)+2,FALSE)*SUMIFS('IEA-MethaneAbatement-US'!$M:$M,'IEA-MethaneAbatement-US'!$N:$N,"&lt;"&amp;$B58,'IEA-MethaneAbatement-US'!$N:$N,"&gt;="&amp;$A58,'IEA-MethaneAbatement-US'!$L:$L,$B$1))+(VLOOKUP($C$1,'Multipliers and Adjustments'!$A$70:$I$86,TRUNC(COLUMN(AD$2)/5)+2,FALSE)*SUMIFS('IEA-MethaneAbatement-US'!$M:$M,'IEA-MethaneAbatement-US'!$N:$N,"&lt;"&amp;$B58,'IEA-MethaneAbatement-US'!$N:$N,"&gt;="&amp;$A58,'IEA-MethaneAbatement-US'!$L:$L,$C$1))+(VLOOKUP($D$1,'Multipliers and Adjustments'!$A$70:$I$86,TRUNC(COLUMN(AD$2)/5)+2,FALSE)*SUMIFS('IEA-MethaneAbatement-US'!$M:$M,'IEA-MethaneAbatement-US'!$N:$N,"&lt;"&amp;$B58,'IEA-MethaneAbatement-US'!$N:$N,"&gt;="&amp;$A58,'IEA-MethaneAbatement-US'!$L:$L,$D$1)))*'State Downscaling Multipliers'!$B$7*(1+'EPA to IEA Scaling'!AH$10)</f>
        <v>0</v>
      </c>
      <c r="AE58" s="2">
        <f>((VLOOKUP($B$1,'Multipliers and Adjustments'!$A$70:$I$86,TRUNC(COLUMN(AE$2)/5)+2,FALSE)*SUMIFS('IEA-MethaneAbatement-US'!$M:$M,'IEA-MethaneAbatement-US'!$N:$N,"&lt;"&amp;$B58,'IEA-MethaneAbatement-US'!$N:$N,"&gt;="&amp;$A58,'IEA-MethaneAbatement-US'!$L:$L,$B$1))+(VLOOKUP($C$1,'Multipliers and Adjustments'!$A$70:$I$86,TRUNC(COLUMN(AE$2)/5)+2,FALSE)*SUMIFS('IEA-MethaneAbatement-US'!$M:$M,'IEA-MethaneAbatement-US'!$N:$N,"&lt;"&amp;$B58,'IEA-MethaneAbatement-US'!$N:$N,"&gt;="&amp;$A58,'IEA-MethaneAbatement-US'!$L:$L,$C$1))+(VLOOKUP($D$1,'Multipliers and Adjustments'!$A$70:$I$86,TRUNC(COLUMN(AE$2)/5)+2,FALSE)*SUMIFS('IEA-MethaneAbatement-US'!$M:$M,'IEA-MethaneAbatement-US'!$N:$N,"&lt;"&amp;$B58,'IEA-MethaneAbatement-US'!$N:$N,"&gt;="&amp;$A58,'IEA-MethaneAbatement-US'!$L:$L,$D$1)))*'State Downscaling Multipliers'!$B$7*(1+'EPA to IEA Scaling'!AI$10)</f>
        <v>0</v>
      </c>
      <c r="AF58" s="2">
        <f>((VLOOKUP($B$1,'Multipliers and Adjustments'!$A$70:$I$86,TRUNC(COLUMN(AF$2)/5)+2,FALSE)*SUMIFS('IEA-MethaneAbatement-US'!$M:$M,'IEA-MethaneAbatement-US'!$N:$N,"&lt;"&amp;$B58,'IEA-MethaneAbatement-US'!$N:$N,"&gt;="&amp;$A58,'IEA-MethaneAbatement-US'!$L:$L,$B$1))+(VLOOKUP($C$1,'Multipliers and Adjustments'!$A$70:$I$86,TRUNC(COLUMN(AF$2)/5)+2,FALSE)*SUMIFS('IEA-MethaneAbatement-US'!$M:$M,'IEA-MethaneAbatement-US'!$N:$N,"&lt;"&amp;$B58,'IEA-MethaneAbatement-US'!$N:$N,"&gt;="&amp;$A58,'IEA-MethaneAbatement-US'!$L:$L,$C$1))+(VLOOKUP($D$1,'Multipliers and Adjustments'!$A$70:$I$86,TRUNC(COLUMN(AF$2)/5)+2,FALSE)*SUMIFS('IEA-MethaneAbatement-US'!$M:$M,'IEA-MethaneAbatement-US'!$N:$N,"&lt;"&amp;$B58,'IEA-MethaneAbatement-US'!$N:$N,"&gt;="&amp;$A58,'IEA-MethaneAbatement-US'!$L:$L,$D$1)))*'State Downscaling Multipliers'!$B$7*(1+'EPA to IEA Scaling'!AJ$10)</f>
        <v>0</v>
      </c>
      <c r="AG58" s="105">
        <f>((VLOOKUP($B$1,'Multipliers and Adjustments'!$A$70:$I$86,TRUNC(COLUMN(AG$2)/5)+2,FALSE)*SUMIFS('IEA-MethaneAbatement-US'!$M:$M,'IEA-MethaneAbatement-US'!$N:$N,"&lt;"&amp;$B58,'IEA-MethaneAbatement-US'!$N:$N,"&gt;="&amp;$A58,'IEA-MethaneAbatement-US'!$L:$L,$B$1))+(VLOOKUP($C$1,'Multipliers and Adjustments'!$A$70:$I$86,TRUNC(COLUMN(AG$2)/5)+2,FALSE)*SUMIFS('IEA-MethaneAbatement-US'!$M:$M,'IEA-MethaneAbatement-US'!$N:$N,"&lt;"&amp;$B58,'IEA-MethaneAbatement-US'!$N:$N,"&gt;="&amp;$A58,'IEA-MethaneAbatement-US'!$L:$L,$C$1))+(VLOOKUP($D$1,'Multipliers and Adjustments'!$A$70:$I$86,TRUNC(COLUMN(AG$2)/5)+2,FALSE)*SUMIFS('IEA-MethaneAbatement-US'!$M:$M,'IEA-MethaneAbatement-US'!$N:$N,"&lt;"&amp;$B58,'IEA-MethaneAbatement-US'!$N:$N,"&gt;="&amp;$A58,'IEA-MethaneAbatement-US'!$L:$L,$D$1)))*'State Downscaling Multipliers'!$B$7*(1+'EPA to IEA Scaling'!AK$10)</f>
        <v>0</v>
      </c>
      <c r="AH58" s="2">
        <f>((VLOOKUP($B$1,'Multipliers and Adjustments'!$A$70:$I$86,TRUNC(COLUMN(AH$2)/5)+2,FALSE)*SUMIFS('IEA-MethaneAbatement-US'!$M:$M,'IEA-MethaneAbatement-US'!$N:$N,"&lt;"&amp;$B58,'IEA-MethaneAbatement-US'!$N:$N,"&gt;="&amp;$A58,'IEA-MethaneAbatement-US'!$L:$L,$B$1))+(VLOOKUP($C$1,'Multipliers and Adjustments'!$A$70:$I$86,TRUNC(COLUMN(AH$2)/5)+2,FALSE)*SUMIFS('IEA-MethaneAbatement-US'!$M:$M,'IEA-MethaneAbatement-US'!$N:$N,"&lt;"&amp;$B58,'IEA-MethaneAbatement-US'!$N:$N,"&gt;="&amp;$A58,'IEA-MethaneAbatement-US'!$L:$L,$C$1))+(VLOOKUP($D$1,'Multipliers and Adjustments'!$A$70:$I$86,TRUNC(COLUMN(AH$2)/5)+2,FALSE)*SUMIFS('IEA-MethaneAbatement-US'!$M:$M,'IEA-MethaneAbatement-US'!$N:$N,"&lt;"&amp;$B58,'IEA-MethaneAbatement-US'!$N:$N,"&gt;="&amp;$A58,'IEA-MethaneAbatement-US'!$L:$L,$D$1)))*'State Downscaling Multipliers'!$B$7*(1+'EPA to IEA Scaling'!AL$10)</f>
        <v>0</v>
      </c>
      <c r="AI58" s="2">
        <f>((VLOOKUP($B$1,'Multipliers and Adjustments'!$A$70:$I$86,TRUNC(COLUMN(AI$2)/5)+2,FALSE)*SUMIFS('IEA-MethaneAbatement-US'!$M:$M,'IEA-MethaneAbatement-US'!$N:$N,"&lt;"&amp;$B58,'IEA-MethaneAbatement-US'!$N:$N,"&gt;="&amp;$A58,'IEA-MethaneAbatement-US'!$L:$L,$B$1))+(VLOOKUP($C$1,'Multipliers and Adjustments'!$A$70:$I$86,TRUNC(COLUMN(AI$2)/5)+2,FALSE)*SUMIFS('IEA-MethaneAbatement-US'!$M:$M,'IEA-MethaneAbatement-US'!$N:$N,"&lt;"&amp;$B58,'IEA-MethaneAbatement-US'!$N:$N,"&gt;="&amp;$A58,'IEA-MethaneAbatement-US'!$L:$L,$C$1))+(VLOOKUP($D$1,'Multipliers and Adjustments'!$A$70:$I$86,TRUNC(COLUMN(AI$2)/5)+2,FALSE)*SUMIFS('IEA-MethaneAbatement-US'!$M:$M,'IEA-MethaneAbatement-US'!$N:$N,"&lt;"&amp;$B58,'IEA-MethaneAbatement-US'!$N:$N,"&gt;="&amp;$A58,'IEA-MethaneAbatement-US'!$L:$L,$D$1)))*'State Downscaling Multipliers'!$B$7*(1+'EPA to IEA Scaling'!AM$10)</f>
        <v>0</v>
      </c>
      <c r="AJ58" s="2">
        <f>((VLOOKUP($B$1,'Multipliers and Adjustments'!$A$70:$I$86,TRUNC(COLUMN(AJ$2)/5)+2,FALSE)*SUMIFS('IEA-MethaneAbatement-US'!$M:$M,'IEA-MethaneAbatement-US'!$N:$N,"&lt;"&amp;$B58,'IEA-MethaneAbatement-US'!$N:$N,"&gt;="&amp;$A58,'IEA-MethaneAbatement-US'!$L:$L,$B$1))+(VLOOKUP($C$1,'Multipliers and Adjustments'!$A$70:$I$86,TRUNC(COLUMN(AJ$2)/5)+2,FALSE)*SUMIFS('IEA-MethaneAbatement-US'!$M:$M,'IEA-MethaneAbatement-US'!$N:$N,"&lt;"&amp;$B58,'IEA-MethaneAbatement-US'!$N:$N,"&gt;="&amp;$A58,'IEA-MethaneAbatement-US'!$L:$L,$C$1))+(VLOOKUP($D$1,'Multipliers and Adjustments'!$A$70:$I$86,TRUNC(COLUMN(AJ$2)/5)+2,FALSE)*SUMIFS('IEA-MethaneAbatement-US'!$M:$M,'IEA-MethaneAbatement-US'!$N:$N,"&lt;"&amp;$B58,'IEA-MethaneAbatement-US'!$N:$N,"&gt;="&amp;$A58,'IEA-MethaneAbatement-US'!$L:$L,$D$1)))*'State Downscaling Multipliers'!$B$7*(1+'EPA to IEA Scaling'!AN$10)</f>
        <v>0</v>
      </c>
      <c r="AK58" s="2">
        <f>((VLOOKUP($B$1,'Multipliers and Adjustments'!$A$70:$I$86,TRUNC(COLUMN(AK$2)/5)+2,FALSE)*SUMIFS('IEA-MethaneAbatement-US'!$M:$M,'IEA-MethaneAbatement-US'!$N:$N,"&lt;"&amp;$B58,'IEA-MethaneAbatement-US'!$N:$N,"&gt;="&amp;$A58,'IEA-MethaneAbatement-US'!$L:$L,$B$1))+(VLOOKUP($C$1,'Multipliers and Adjustments'!$A$70:$I$86,TRUNC(COLUMN(AK$2)/5)+2,FALSE)*SUMIFS('IEA-MethaneAbatement-US'!$M:$M,'IEA-MethaneAbatement-US'!$N:$N,"&lt;"&amp;$B58,'IEA-MethaneAbatement-US'!$N:$N,"&gt;="&amp;$A58,'IEA-MethaneAbatement-US'!$L:$L,$C$1))+(VLOOKUP($D$1,'Multipliers and Adjustments'!$A$70:$I$86,TRUNC(COLUMN(AK$2)/5)+2,FALSE)*SUMIFS('IEA-MethaneAbatement-US'!$M:$M,'IEA-MethaneAbatement-US'!$N:$N,"&lt;"&amp;$B58,'IEA-MethaneAbatement-US'!$N:$N,"&gt;="&amp;$A58,'IEA-MethaneAbatement-US'!$L:$L,$D$1)))*'State Downscaling Multipliers'!$B$7*(1+'EPA to IEA Scaling'!AO$10)</f>
        <v>0</v>
      </c>
      <c r="AL58" s="105">
        <f>((VLOOKUP($B$1,'Multipliers and Adjustments'!$A$70:$I$86,TRUNC(COLUMN(AL$2)/5)+2,FALSE)*SUMIFS('IEA-MethaneAbatement-US'!$M:$M,'IEA-MethaneAbatement-US'!$N:$N,"&lt;"&amp;$B58,'IEA-MethaneAbatement-US'!$N:$N,"&gt;="&amp;$A58,'IEA-MethaneAbatement-US'!$L:$L,$B$1))+(VLOOKUP($C$1,'Multipliers and Adjustments'!$A$70:$I$86,TRUNC(COLUMN(AL$2)/5)+2,FALSE)*SUMIFS('IEA-MethaneAbatement-US'!$M:$M,'IEA-MethaneAbatement-US'!$N:$N,"&lt;"&amp;$B58,'IEA-MethaneAbatement-US'!$N:$N,"&gt;="&amp;$A58,'IEA-MethaneAbatement-US'!$L:$L,$C$1))+(VLOOKUP($D$1,'Multipliers and Adjustments'!$A$70:$I$86,TRUNC(COLUMN(AL$2)/5)+2,FALSE)*SUMIFS('IEA-MethaneAbatement-US'!$M:$M,'IEA-MethaneAbatement-US'!$N:$N,"&lt;"&amp;$B58,'IEA-MethaneAbatement-US'!$N:$N,"&gt;="&amp;$A58,'IEA-MethaneAbatement-US'!$L:$L,$D$1)))*'State Downscaling Multipliers'!$B$7*(1+'EPA to IEA Scaling'!AP$10)</f>
        <v>0</v>
      </c>
    </row>
    <row r="59" spans="1:38" ht="15.75" customHeight="1" x14ac:dyDescent="0.25">
      <c r="A59" s="49">
        <f t="shared" si="3"/>
        <v>800</v>
      </c>
      <c r="B59" s="49">
        <f t="shared" si="5"/>
        <v>850</v>
      </c>
      <c r="C59" s="105">
        <f>((VLOOKUP($B$1,'Multipliers and Adjustments'!$A$70:$I$86,TRUNC(COLUMN(C$2)/5)+2,FALSE)*SUMIFS('IEA-MethaneAbatement-US'!$M:$M,'IEA-MethaneAbatement-US'!$N:$N,"&lt;"&amp;$B59,'IEA-MethaneAbatement-US'!$N:$N,"&gt;="&amp;$A59,'IEA-MethaneAbatement-US'!$L:$L,$B$1))+(VLOOKUP($C$1,'Multipliers and Adjustments'!$A$70:$I$86,TRUNC(COLUMN(C$2)/5)+2,FALSE)*SUMIFS('IEA-MethaneAbatement-US'!$M:$M,'IEA-MethaneAbatement-US'!$N:$N,"&lt;"&amp;$B59,'IEA-MethaneAbatement-US'!$N:$N,"&gt;="&amp;$A59,'IEA-MethaneAbatement-US'!$L:$L,$C$1))+(VLOOKUP($D$1,'Multipliers and Adjustments'!$A$70:$I$86,TRUNC(COLUMN(C$2)/5)+2,FALSE)*SUMIFS('IEA-MethaneAbatement-US'!$M:$M,'IEA-MethaneAbatement-US'!$N:$N,"&lt;"&amp;$B59,'IEA-MethaneAbatement-US'!$N:$N,"&gt;="&amp;$A59,'IEA-MethaneAbatement-US'!$L:$L,$D$1)))*'State Downscaling Multipliers'!$B$7*(1+'EPA to IEA Scaling'!G$10)</f>
        <v>0</v>
      </c>
      <c r="D59" s="2">
        <f>((VLOOKUP($B$1,'Multipliers and Adjustments'!$A$70:$I$86,TRUNC(COLUMN(D$2)/5)+2,FALSE)*SUMIFS('IEA-MethaneAbatement-US'!$M:$M,'IEA-MethaneAbatement-US'!$N:$N,"&lt;"&amp;$B59,'IEA-MethaneAbatement-US'!$N:$N,"&gt;="&amp;$A59,'IEA-MethaneAbatement-US'!$L:$L,$B$1))+(VLOOKUP($C$1,'Multipliers and Adjustments'!$A$70:$I$86,TRUNC(COLUMN(D$2)/5)+2,FALSE)*SUMIFS('IEA-MethaneAbatement-US'!$M:$M,'IEA-MethaneAbatement-US'!$N:$N,"&lt;"&amp;$B59,'IEA-MethaneAbatement-US'!$N:$N,"&gt;="&amp;$A59,'IEA-MethaneAbatement-US'!$L:$L,$C$1))+(VLOOKUP($D$1,'Multipliers and Adjustments'!$A$70:$I$86,TRUNC(COLUMN(D$2)/5)+2,FALSE)*SUMIFS('IEA-MethaneAbatement-US'!$M:$M,'IEA-MethaneAbatement-US'!$N:$N,"&lt;"&amp;$B59,'IEA-MethaneAbatement-US'!$N:$N,"&gt;="&amp;$A59,'IEA-MethaneAbatement-US'!$L:$L,$D$1)))*'State Downscaling Multipliers'!$B$7*(1+'EPA to IEA Scaling'!H$10)</f>
        <v>0</v>
      </c>
      <c r="E59" s="2">
        <f>((VLOOKUP($B$1,'Multipliers and Adjustments'!$A$70:$I$86,TRUNC(COLUMN(E$2)/5)+2,FALSE)*SUMIFS('IEA-MethaneAbatement-US'!$M:$M,'IEA-MethaneAbatement-US'!$N:$N,"&lt;"&amp;$B59,'IEA-MethaneAbatement-US'!$N:$N,"&gt;="&amp;$A59,'IEA-MethaneAbatement-US'!$L:$L,$B$1))+(VLOOKUP($C$1,'Multipliers and Adjustments'!$A$70:$I$86,TRUNC(COLUMN(E$2)/5)+2,FALSE)*SUMIFS('IEA-MethaneAbatement-US'!$M:$M,'IEA-MethaneAbatement-US'!$N:$N,"&lt;"&amp;$B59,'IEA-MethaneAbatement-US'!$N:$N,"&gt;="&amp;$A59,'IEA-MethaneAbatement-US'!$L:$L,$C$1))+(VLOOKUP($D$1,'Multipliers and Adjustments'!$A$70:$I$86,TRUNC(COLUMN(E$2)/5)+2,FALSE)*SUMIFS('IEA-MethaneAbatement-US'!$M:$M,'IEA-MethaneAbatement-US'!$N:$N,"&lt;"&amp;$B59,'IEA-MethaneAbatement-US'!$N:$N,"&gt;="&amp;$A59,'IEA-MethaneAbatement-US'!$L:$L,$D$1)))*'State Downscaling Multipliers'!$B$7*(1+'EPA to IEA Scaling'!I$10)</f>
        <v>0</v>
      </c>
      <c r="F59" s="2">
        <f>((VLOOKUP($B$1,'Multipliers and Adjustments'!$A$70:$I$86,TRUNC(COLUMN(F$2)/5)+2,FALSE)*SUMIFS('IEA-MethaneAbatement-US'!$M:$M,'IEA-MethaneAbatement-US'!$N:$N,"&lt;"&amp;$B59,'IEA-MethaneAbatement-US'!$N:$N,"&gt;="&amp;$A59,'IEA-MethaneAbatement-US'!$L:$L,$B$1))+(VLOOKUP($C$1,'Multipliers and Adjustments'!$A$70:$I$86,TRUNC(COLUMN(F$2)/5)+2,FALSE)*SUMIFS('IEA-MethaneAbatement-US'!$M:$M,'IEA-MethaneAbatement-US'!$N:$N,"&lt;"&amp;$B59,'IEA-MethaneAbatement-US'!$N:$N,"&gt;="&amp;$A59,'IEA-MethaneAbatement-US'!$L:$L,$C$1))+(VLOOKUP($D$1,'Multipliers and Adjustments'!$A$70:$I$86,TRUNC(COLUMN(F$2)/5)+2,FALSE)*SUMIFS('IEA-MethaneAbatement-US'!$M:$M,'IEA-MethaneAbatement-US'!$N:$N,"&lt;"&amp;$B59,'IEA-MethaneAbatement-US'!$N:$N,"&gt;="&amp;$A59,'IEA-MethaneAbatement-US'!$L:$L,$D$1)))*'State Downscaling Multipliers'!$B$7*(1+'EPA to IEA Scaling'!J$10)</f>
        <v>0</v>
      </c>
      <c r="G59" s="154">
        <f>((VLOOKUP($B$1,'Multipliers and Adjustments'!$A$70:$I$86,TRUNC(COLUMN(G$2)/5)+2,FALSE)*SUMIFS('IEA-MethaneAbatement-US'!$M:$M,'IEA-MethaneAbatement-US'!$N:$N,"&lt;"&amp;$B59,'IEA-MethaneAbatement-US'!$N:$N,"&gt;="&amp;$A59,'IEA-MethaneAbatement-US'!$L:$L,$B$1))+(VLOOKUP($C$1,'Multipliers and Adjustments'!$A$70:$I$86,TRUNC(COLUMN(G$2)/5)+2,FALSE)*SUMIFS('IEA-MethaneAbatement-US'!$M:$M,'IEA-MethaneAbatement-US'!$N:$N,"&lt;"&amp;$B59,'IEA-MethaneAbatement-US'!$N:$N,"&gt;="&amp;$A59,'IEA-MethaneAbatement-US'!$L:$L,$C$1))+(VLOOKUP($D$1,'Multipliers and Adjustments'!$A$70:$I$86,TRUNC(COLUMN(G$2)/5)+2,FALSE)*SUMIFS('IEA-MethaneAbatement-US'!$M:$M,'IEA-MethaneAbatement-US'!$N:$N,"&lt;"&amp;$B59,'IEA-MethaneAbatement-US'!$N:$N,"&gt;="&amp;$A59,'IEA-MethaneAbatement-US'!$L:$L,$D$1)))*'State Downscaling Multipliers'!$B$7*(1+'EPA to IEA Scaling'!K$10)</f>
        <v>0</v>
      </c>
      <c r="H59" s="105">
        <f>((VLOOKUP($B$1,'Multipliers and Adjustments'!$A$70:$I$86,TRUNC(COLUMN(H$2)/5)+2,FALSE)*SUMIFS('IEA-MethaneAbatement-US'!$M:$M,'IEA-MethaneAbatement-US'!$N:$N,"&lt;"&amp;$B59,'IEA-MethaneAbatement-US'!$N:$N,"&gt;="&amp;$A59,'IEA-MethaneAbatement-US'!$L:$L,$B$1))+(VLOOKUP($C$1,'Multipliers and Adjustments'!$A$70:$I$86,TRUNC(COLUMN(H$2)/5)+2,FALSE)*SUMIFS('IEA-MethaneAbatement-US'!$M:$M,'IEA-MethaneAbatement-US'!$N:$N,"&lt;"&amp;$B59,'IEA-MethaneAbatement-US'!$N:$N,"&gt;="&amp;$A59,'IEA-MethaneAbatement-US'!$L:$L,$C$1))+(VLOOKUP($D$1,'Multipliers and Adjustments'!$A$70:$I$86,TRUNC(COLUMN(H$2)/5)+2,FALSE)*SUMIFS('IEA-MethaneAbatement-US'!$M:$M,'IEA-MethaneAbatement-US'!$N:$N,"&lt;"&amp;$B59,'IEA-MethaneAbatement-US'!$N:$N,"&gt;="&amp;$A59,'IEA-MethaneAbatement-US'!$L:$L,$D$1)))*'State Downscaling Multipliers'!$B$7*(1+'EPA to IEA Scaling'!L$10)</f>
        <v>0</v>
      </c>
      <c r="I59" s="2">
        <f>((VLOOKUP($B$1,'Multipliers and Adjustments'!$A$70:$I$86,TRUNC(COLUMN(I$2)/5)+2,FALSE)*SUMIFS('IEA-MethaneAbatement-US'!$M:$M,'IEA-MethaneAbatement-US'!$N:$N,"&lt;"&amp;$B59,'IEA-MethaneAbatement-US'!$N:$N,"&gt;="&amp;$A59,'IEA-MethaneAbatement-US'!$L:$L,$B$1))+(VLOOKUP($C$1,'Multipliers and Adjustments'!$A$70:$I$86,TRUNC(COLUMN(I$2)/5)+2,FALSE)*SUMIFS('IEA-MethaneAbatement-US'!$M:$M,'IEA-MethaneAbatement-US'!$N:$N,"&lt;"&amp;$B59,'IEA-MethaneAbatement-US'!$N:$N,"&gt;="&amp;$A59,'IEA-MethaneAbatement-US'!$L:$L,$C$1))+(VLOOKUP($D$1,'Multipliers and Adjustments'!$A$70:$I$86,TRUNC(COLUMN(I$2)/5)+2,FALSE)*SUMIFS('IEA-MethaneAbatement-US'!$M:$M,'IEA-MethaneAbatement-US'!$N:$N,"&lt;"&amp;$B59,'IEA-MethaneAbatement-US'!$N:$N,"&gt;="&amp;$A59,'IEA-MethaneAbatement-US'!$L:$L,$D$1)))*'State Downscaling Multipliers'!$B$7*(1+'EPA to IEA Scaling'!M$10)</f>
        <v>0</v>
      </c>
      <c r="J59" s="2">
        <f>((VLOOKUP($B$1,'Multipliers and Adjustments'!$A$70:$I$86,TRUNC(COLUMN(J$2)/5)+2,FALSE)*SUMIFS('IEA-MethaneAbatement-US'!$M:$M,'IEA-MethaneAbatement-US'!$N:$N,"&lt;"&amp;$B59,'IEA-MethaneAbatement-US'!$N:$N,"&gt;="&amp;$A59,'IEA-MethaneAbatement-US'!$L:$L,$B$1))+(VLOOKUP($C$1,'Multipliers and Adjustments'!$A$70:$I$86,TRUNC(COLUMN(J$2)/5)+2,FALSE)*SUMIFS('IEA-MethaneAbatement-US'!$M:$M,'IEA-MethaneAbatement-US'!$N:$N,"&lt;"&amp;$B59,'IEA-MethaneAbatement-US'!$N:$N,"&gt;="&amp;$A59,'IEA-MethaneAbatement-US'!$L:$L,$C$1))+(VLOOKUP($D$1,'Multipliers and Adjustments'!$A$70:$I$86,TRUNC(COLUMN(J$2)/5)+2,FALSE)*SUMIFS('IEA-MethaneAbatement-US'!$M:$M,'IEA-MethaneAbatement-US'!$N:$N,"&lt;"&amp;$B59,'IEA-MethaneAbatement-US'!$N:$N,"&gt;="&amp;$A59,'IEA-MethaneAbatement-US'!$L:$L,$D$1)))*'State Downscaling Multipliers'!$B$7*(1+'EPA to IEA Scaling'!N$10)</f>
        <v>0</v>
      </c>
      <c r="K59" s="2">
        <f>((VLOOKUP($B$1,'Multipliers and Adjustments'!$A$70:$I$86,TRUNC(COLUMN(K$2)/5)+2,FALSE)*SUMIFS('IEA-MethaneAbatement-US'!$M:$M,'IEA-MethaneAbatement-US'!$N:$N,"&lt;"&amp;$B59,'IEA-MethaneAbatement-US'!$N:$N,"&gt;="&amp;$A59,'IEA-MethaneAbatement-US'!$L:$L,$B$1))+(VLOOKUP($C$1,'Multipliers and Adjustments'!$A$70:$I$86,TRUNC(COLUMN(K$2)/5)+2,FALSE)*SUMIFS('IEA-MethaneAbatement-US'!$M:$M,'IEA-MethaneAbatement-US'!$N:$N,"&lt;"&amp;$B59,'IEA-MethaneAbatement-US'!$N:$N,"&gt;="&amp;$A59,'IEA-MethaneAbatement-US'!$L:$L,$C$1))+(VLOOKUP($D$1,'Multipliers and Adjustments'!$A$70:$I$86,TRUNC(COLUMN(K$2)/5)+2,FALSE)*SUMIFS('IEA-MethaneAbatement-US'!$M:$M,'IEA-MethaneAbatement-US'!$N:$N,"&lt;"&amp;$B59,'IEA-MethaneAbatement-US'!$N:$N,"&gt;="&amp;$A59,'IEA-MethaneAbatement-US'!$L:$L,$D$1)))*'State Downscaling Multipliers'!$B$7*(1+'EPA to IEA Scaling'!O$10)</f>
        <v>0</v>
      </c>
      <c r="L59" s="2">
        <f>((VLOOKUP($B$1,'Multipliers and Adjustments'!$A$70:$I$86,TRUNC(COLUMN(L$2)/5)+2,FALSE)*SUMIFS('IEA-MethaneAbatement-US'!$M:$M,'IEA-MethaneAbatement-US'!$N:$N,"&lt;"&amp;$B59,'IEA-MethaneAbatement-US'!$N:$N,"&gt;="&amp;$A59,'IEA-MethaneAbatement-US'!$L:$L,$B$1))+(VLOOKUP($C$1,'Multipliers and Adjustments'!$A$70:$I$86,TRUNC(COLUMN(L$2)/5)+2,FALSE)*SUMIFS('IEA-MethaneAbatement-US'!$M:$M,'IEA-MethaneAbatement-US'!$N:$N,"&lt;"&amp;$B59,'IEA-MethaneAbatement-US'!$N:$N,"&gt;="&amp;$A59,'IEA-MethaneAbatement-US'!$L:$L,$C$1))+(VLOOKUP($D$1,'Multipliers and Adjustments'!$A$70:$I$86,TRUNC(COLUMN(L$2)/5)+2,FALSE)*SUMIFS('IEA-MethaneAbatement-US'!$M:$M,'IEA-MethaneAbatement-US'!$N:$N,"&lt;"&amp;$B59,'IEA-MethaneAbatement-US'!$N:$N,"&gt;="&amp;$A59,'IEA-MethaneAbatement-US'!$L:$L,$D$1)))*'State Downscaling Multipliers'!$B$7*(1+'EPA to IEA Scaling'!P$10)</f>
        <v>0</v>
      </c>
      <c r="M59" s="105">
        <f>((VLOOKUP($B$1,'Multipliers and Adjustments'!$A$70:$I$86,TRUNC(COLUMN(M$2)/5)+2,FALSE)*SUMIFS('IEA-MethaneAbatement-US'!$M:$M,'IEA-MethaneAbatement-US'!$N:$N,"&lt;"&amp;$B59,'IEA-MethaneAbatement-US'!$N:$N,"&gt;="&amp;$A59,'IEA-MethaneAbatement-US'!$L:$L,$B$1))+(VLOOKUP($C$1,'Multipliers and Adjustments'!$A$70:$I$86,TRUNC(COLUMN(M$2)/5)+2,FALSE)*SUMIFS('IEA-MethaneAbatement-US'!$M:$M,'IEA-MethaneAbatement-US'!$N:$N,"&lt;"&amp;$B59,'IEA-MethaneAbatement-US'!$N:$N,"&gt;="&amp;$A59,'IEA-MethaneAbatement-US'!$L:$L,$C$1))+(VLOOKUP($D$1,'Multipliers and Adjustments'!$A$70:$I$86,TRUNC(COLUMN(M$2)/5)+2,FALSE)*SUMIFS('IEA-MethaneAbatement-US'!$M:$M,'IEA-MethaneAbatement-US'!$N:$N,"&lt;"&amp;$B59,'IEA-MethaneAbatement-US'!$N:$N,"&gt;="&amp;$A59,'IEA-MethaneAbatement-US'!$L:$L,$D$1)))*'State Downscaling Multipliers'!$B$7*(1+'EPA to IEA Scaling'!Q$10)</f>
        <v>0</v>
      </c>
      <c r="N59" s="2">
        <f>((VLOOKUP($B$1,'Multipliers and Adjustments'!$A$70:$I$86,TRUNC(COLUMN(N$2)/5)+2,FALSE)*SUMIFS('IEA-MethaneAbatement-US'!$M:$M,'IEA-MethaneAbatement-US'!$N:$N,"&lt;"&amp;$B59,'IEA-MethaneAbatement-US'!$N:$N,"&gt;="&amp;$A59,'IEA-MethaneAbatement-US'!$L:$L,$B$1))+(VLOOKUP($C$1,'Multipliers and Adjustments'!$A$70:$I$86,TRUNC(COLUMN(N$2)/5)+2,FALSE)*SUMIFS('IEA-MethaneAbatement-US'!$M:$M,'IEA-MethaneAbatement-US'!$N:$N,"&lt;"&amp;$B59,'IEA-MethaneAbatement-US'!$N:$N,"&gt;="&amp;$A59,'IEA-MethaneAbatement-US'!$L:$L,$C$1))+(VLOOKUP($D$1,'Multipliers and Adjustments'!$A$70:$I$86,TRUNC(COLUMN(N$2)/5)+2,FALSE)*SUMIFS('IEA-MethaneAbatement-US'!$M:$M,'IEA-MethaneAbatement-US'!$N:$N,"&lt;"&amp;$B59,'IEA-MethaneAbatement-US'!$N:$N,"&gt;="&amp;$A59,'IEA-MethaneAbatement-US'!$L:$L,$D$1)))*'State Downscaling Multipliers'!$B$7*(1+'EPA to IEA Scaling'!R$10)</f>
        <v>0</v>
      </c>
      <c r="O59" s="2">
        <f>((VLOOKUP($B$1,'Multipliers and Adjustments'!$A$70:$I$86,TRUNC(COLUMN(O$2)/5)+2,FALSE)*SUMIFS('IEA-MethaneAbatement-US'!$M:$M,'IEA-MethaneAbatement-US'!$N:$N,"&lt;"&amp;$B59,'IEA-MethaneAbatement-US'!$N:$N,"&gt;="&amp;$A59,'IEA-MethaneAbatement-US'!$L:$L,$B$1))+(VLOOKUP($C$1,'Multipliers and Adjustments'!$A$70:$I$86,TRUNC(COLUMN(O$2)/5)+2,FALSE)*SUMIFS('IEA-MethaneAbatement-US'!$M:$M,'IEA-MethaneAbatement-US'!$N:$N,"&lt;"&amp;$B59,'IEA-MethaneAbatement-US'!$N:$N,"&gt;="&amp;$A59,'IEA-MethaneAbatement-US'!$L:$L,$C$1))+(VLOOKUP($D$1,'Multipliers and Adjustments'!$A$70:$I$86,TRUNC(COLUMN(O$2)/5)+2,FALSE)*SUMIFS('IEA-MethaneAbatement-US'!$M:$M,'IEA-MethaneAbatement-US'!$N:$N,"&lt;"&amp;$B59,'IEA-MethaneAbatement-US'!$N:$N,"&gt;="&amp;$A59,'IEA-MethaneAbatement-US'!$L:$L,$D$1)))*'State Downscaling Multipliers'!$B$7*(1+'EPA to IEA Scaling'!S$10)</f>
        <v>0</v>
      </c>
      <c r="P59" s="2">
        <f>((VLOOKUP($B$1,'Multipliers and Adjustments'!$A$70:$I$86,TRUNC(COLUMN(P$2)/5)+2,FALSE)*SUMIFS('IEA-MethaneAbatement-US'!$M:$M,'IEA-MethaneAbatement-US'!$N:$N,"&lt;"&amp;$B59,'IEA-MethaneAbatement-US'!$N:$N,"&gt;="&amp;$A59,'IEA-MethaneAbatement-US'!$L:$L,$B$1))+(VLOOKUP($C$1,'Multipliers and Adjustments'!$A$70:$I$86,TRUNC(COLUMN(P$2)/5)+2,FALSE)*SUMIFS('IEA-MethaneAbatement-US'!$M:$M,'IEA-MethaneAbatement-US'!$N:$N,"&lt;"&amp;$B59,'IEA-MethaneAbatement-US'!$N:$N,"&gt;="&amp;$A59,'IEA-MethaneAbatement-US'!$L:$L,$C$1))+(VLOOKUP($D$1,'Multipliers and Adjustments'!$A$70:$I$86,TRUNC(COLUMN(P$2)/5)+2,FALSE)*SUMIFS('IEA-MethaneAbatement-US'!$M:$M,'IEA-MethaneAbatement-US'!$N:$N,"&lt;"&amp;$B59,'IEA-MethaneAbatement-US'!$N:$N,"&gt;="&amp;$A59,'IEA-MethaneAbatement-US'!$L:$L,$D$1)))*'State Downscaling Multipliers'!$B$7*(1+'EPA to IEA Scaling'!T$10)</f>
        <v>0</v>
      </c>
      <c r="Q59" s="2">
        <f>((VLOOKUP($B$1,'Multipliers and Adjustments'!$A$70:$I$86,TRUNC(COLUMN(Q$2)/5)+2,FALSE)*SUMIFS('IEA-MethaneAbatement-US'!$M:$M,'IEA-MethaneAbatement-US'!$N:$N,"&lt;"&amp;$B59,'IEA-MethaneAbatement-US'!$N:$N,"&gt;="&amp;$A59,'IEA-MethaneAbatement-US'!$L:$L,$B$1))+(VLOOKUP($C$1,'Multipliers and Adjustments'!$A$70:$I$86,TRUNC(COLUMN(Q$2)/5)+2,FALSE)*SUMIFS('IEA-MethaneAbatement-US'!$M:$M,'IEA-MethaneAbatement-US'!$N:$N,"&lt;"&amp;$B59,'IEA-MethaneAbatement-US'!$N:$N,"&gt;="&amp;$A59,'IEA-MethaneAbatement-US'!$L:$L,$C$1))+(VLOOKUP($D$1,'Multipliers and Adjustments'!$A$70:$I$86,TRUNC(COLUMN(Q$2)/5)+2,FALSE)*SUMIFS('IEA-MethaneAbatement-US'!$M:$M,'IEA-MethaneAbatement-US'!$N:$N,"&lt;"&amp;$B59,'IEA-MethaneAbatement-US'!$N:$N,"&gt;="&amp;$A59,'IEA-MethaneAbatement-US'!$L:$L,$D$1)))*'State Downscaling Multipliers'!$B$7*(1+'EPA to IEA Scaling'!U$10)</f>
        <v>0</v>
      </c>
      <c r="R59" s="105">
        <f>((VLOOKUP($B$1,'Multipliers and Adjustments'!$A$70:$I$86,TRUNC(COLUMN(R$2)/5)+2,FALSE)*SUMIFS('IEA-MethaneAbatement-US'!$M:$M,'IEA-MethaneAbatement-US'!$N:$N,"&lt;"&amp;$B59,'IEA-MethaneAbatement-US'!$N:$N,"&gt;="&amp;$A59,'IEA-MethaneAbatement-US'!$L:$L,$B$1))+(VLOOKUP($C$1,'Multipliers and Adjustments'!$A$70:$I$86,TRUNC(COLUMN(R$2)/5)+2,FALSE)*SUMIFS('IEA-MethaneAbatement-US'!$M:$M,'IEA-MethaneAbatement-US'!$N:$N,"&lt;"&amp;$B59,'IEA-MethaneAbatement-US'!$N:$N,"&gt;="&amp;$A59,'IEA-MethaneAbatement-US'!$L:$L,$C$1))+(VLOOKUP($D$1,'Multipliers and Adjustments'!$A$70:$I$86,TRUNC(COLUMN(R$2)/5)+2,FALSE)*SUMIFS('IEA-MethaneAbatement-US'!$M:$M,'IEA-MethaneAbatement-US'!$N:$N,"&lt;"&amp;$B59,'IEA-MethaneAbatement-US'!$N:$N,"&gt;="&amp;$A59,'IEA-MethaneAbatement-US'!$L:$L,$D$1)))*'State Downscaling Multipliers'!$B$7*(1+'EPA to IEA Scaling'!V$10)</f>
        <v>0</v>
      </c>
      <c r="S59" s="2">
        <f>((VLOOKUP($B$1,'Multipliers and Adjustments'!$A$70:$I$86,TRUNC(COLUMN(S$2)/5)+2,FALSE)*SUMIFS('IEA-MethaneAbatement-US'!$M:$M,'IEA-MethaneAbatement-US'!$N:$N,"&lt;"&amp;$B59,'IEA-MethaneAbatement-US'!$N:$N,"&gt;="&amp;$A59,'IEA-MethaneAbatement-US'!$L:$L,$B$1))+(VLOOKUP($C$1,'Multipliers and Adjustments'!$A$70:$I$86,TRUNC(COLUMN(S$2)/5)+2,FALSE)*SUMIFS('IEA-MethaneAbatement-US'!$M:$M,'IEA-MethaneAbatement-US'!$N:$N,"&lt;"&amp;$B59,'IEA-MethaneAbatement-US'!$N:$N,"&gt;="&amp;$A59,'IEA-MethaneAbatement-US'!$L:$L,$C$1))+(VLOOKUP($D$1,'Multipliers and Adjustments'!$A$70:$I$86,TRUNC(COLUMN(S$2)/5)+2,FALSE)*SUMIFS('IEA-MethaneAbatement-US'!$M:$M,'IEA-MethaneAbatement-US'!$N:$N,"&lt;"&amp;$B59,'IEA-MethaneAbatement-US'!$N:$N,"&gt;="&amp;$A59,'IEA-MethaneAbatement-US'!$L:$L,$D$1)))*'State Downscaling Multipliers'!$B$7*(1+'EPA to IEA Scaling'!W$10)</f>
        <v>0</v>
      </c>
      <c r="T59" s="2">
        <f>((VLOOKUP($B$1,'Multipliers and Adjustments'!$A$70:$I$86,TRUNC(COLUMN(T$2)/5)+2,FALSE)*SUMIFS('IEA-MethaneAbatement-US'!$M:$M,'IEA-MethaneAbatement-US'!$N:$N,"&lt;"&amp;$B59,'IEA-MethaneAbatement-US'!$N:$N,"&gt;="&amp;$A59,'IEA-MethaneAbatement-US'!$L:$L,$B$1))+(VLOOKUP($C$1,'Multipliers and Adjustments'!$A$70:$I$86,TRUNC(COLUMN(T$2)/5)+2,FALSE)*SUMIFS('IEA-MethaneAbatement-US'!$M:$M,'IEA-MethaneAbatement-US'!$N:$N,"&lt;"&amp;$B59,'IEA-MethaneAbatement-US'!$N:$N,"&gt;="&amp;$A59,'IEA-MethaneAbatement-US'!$L:$L,$C$1))+(VLOOKUP($D$1,'Multipliers and Adjustments'!$A$70:$I$86,TRUNC(COLUMN(T$2)/5)+2,FALSE)*SUMIFS('IEA-MethaneAbatement-US'!$M:$M,'IEA-MethaneAbatement-US'!$N:$N,"&lt;"&amp;$B59,'IEA-MethaneAbatement-US'!$N:$N,"&gt;="&amp;$A59,'IEA-MethaneAbatement-US'!$L:$L,$D$1)))*'State Downscaling Multipliers'!$B$7*(1+'EPA to IEA Scaling'!X$10)</f>
        <v>0</v>
      </c>
      <c r="U59" s="2">
        <f>((VLOOKUP($B$1,'Multipliers and Adjustments'!$A$70:$I$86,TRUNC(COLUMN(U$2)/5)+2,FALSE)*SUMIFS('IEA-MethaneAbatement-US'!$M:$M,'IEA-MethaneAbatement-US'!$N:$N,"&lt;"&amp;$B59,'IEA-MethaneAbatement-US'!$N:$N,"&gt;="&amp;$A59,'IEA-MethaneAbatement-US'!$L:$L,$B$1))+(VLOOKUP($C$1,'Multipliers and Adjustments'!$A$70:$I$86,TRUNC(COLUMN(U$2)/5)+2,FALSE)*SUMIFS('IEA-MethaneAbatement-US'!$M:$M,'IEA-MethaneAbatement-US'!$N:$N,"&lt;"&amp;$B59,'IEA-MethaneAbatement-US'!$N:$N,"&gt;="&amp;$A59,'IEA-MethaneAbatement-US'!$L:$L,$C$1))+(VLOOKUP($D$1,'Multipliers and Adjustments'!$A$70:$I$86,TRUNC(COLUMN(U$2)/5)+2,FALSE)*SUMIFS('IEA-MethaneAbatement-US'!$M:$M,'IEA-MethaneAbatement-US'!$N:$N,"&lt;"&amp;$B59,'IEA-MethaneAbatement-US'!$N:$N,"&gt;="&amp;$A59,'IEA-MethaneAbatement-US'!$L:$L,$D$1)))*'State Downscaling Multipliers'!$B$7*(1+'EPA to IEA Scaling'!Y$10)</f>
        <v>0</v>
      </c>
      <c r="V59" s="2">
        <f>((VLOOKUP($B$1,'Multipliers and Adjustments'!$A$70:$I$86,TRUNC(COLUMN(V$2)/5)+2,FALSE)*SUMIFS('IEA-MethaneAbatement-US'!$M:$M,'IEA-MethaneAbatement-US'!$N:$N,"&lt;"&amp;$B59,'IEA-MethaneAbatement-US'!$N:$N,"&gt;="&amp;$A59,'IEA-MethaneAbatement-US'!$L:$L,$B$1))+(VLOOKUP($C$1,'Multipliers and Adjustments'!$A$70:$I$86,TRUNC(COLUMN(V$2)/5)+2,FALSE)*SUMIFS('IEA-MethaneAbatement-US'!$M:$M,'IEA-MethaneAbatement-US'!$N:$N,"&lt;"&amp;$B59,'IEA-MethaneAbatement-US'!$N:$N,"&gt;="&amp;$A59,'IEA-MethaneAbatement-US'!$L:$L,$C$1))+(VLOOKUP($D$1,'Multipliers and Adjustments'!$A$70:$I$86,TRUNC(COLUMN(V$2)/5)+2,FALSE)*SUMIFS('IEA-MethaneAbatement-US'!$M:$M,'IEA-MethaneAbatement-US'!$N:$N,"&lt;"&amp;$B59,'IEA-MethaneAbatement-US'!$N:$N,"&gt;="&amp;$A59,'IEA-MethaneAbatement-US'!$L:$L,$D$1)))*'State Downscaling Multipliers'!$B$7*(1+'EPA to IEA Scaling'!Z$10)</f>
        <v>0</v>
      </c>
      <c r="W59" s="105">
        <f>((VLOOKUP($B$1,'Multipliers and Adjustments'!$A$70:$I$86,TRUNC(COLUMN(W$2)/5)+2,FALSE)*SUMIFS('IEA-MethaneAbatement-US'!$M:$M,'IEA-MethaneAbatement-US'!$N:$N,"&lt;"&amp;$B59,'IEA-MethaneAbatement-US'!$N:$N,"&gt;="&amp;$A59,'IEA-MethaneAbatement-US'!$L:$L,$B$1))+(VLOOKUP($C$1,'Multipliers and Adjustments'!$A$70:$I$86,TRUNC(COLUMN(W$2)/5)+2,FALSE)*SUMIFS('IEA-MethaneAbatement-US'!$M:$M,'IEA-MethaneAbatement-US'!$N:$N,"&lt;"&amp;$B59,'IEA-MethaneAbatement-US'!$N:$N,"&gt;="&amp;$A59,'IEA-MethaneAbatement-US'!$L:$L,$C$1))+(VLOOKUP($D$1,'Multipliers and Adjustments'!$A$70:$I$86,TRUNC(COLUMN(W$2)/5)+2,FALSE)*SUMIFS('IEA-MethaneAbatement-US'!$M:$M,'IEA-MethaneAbatement-US'!$N:$N,"&lt;"&amp;$B59,'IEA-MethaneAbatement-US'!$N:$N,"&gt;="&amp;$A59,'IEA-MethaneAbatement-US'!$L:$L,$D$1)))*'State Downscaling Multipliers'!$B$7*(1+'EPA to IEA Scaling'!AA$10)</f>
        <v>0</v>
      </c>
      <c r="X59" s="2">
        <f>((VLOOKUP($B$1,'Multipliers and Adjustments'!$A$70:$I$86,TRUNC(COLUMN(X$2)/5)+2,FALSE)*SUMIFS('IEA-MethaneAbatement-US'!$M:$M,'IEA-MethaneAbatement-US'!$N:$N,"&lt;"&amp;$B59,'IEA-MethaneAbatement-US'!$N:$N,"&gt;="&amp;$A59,'IEA-MethaneAbatement-US'!$L:$L,$B$1))+(VLOOKUP($C$1,'Multipliers and Adjustments'!$A$70:$I$86,TRUNC(COLUMN(X$2)/5)+2,FALSE)*SUMIFS('IEA-MethaneAbatement-US'!$M:$M,'IEA-MethaneAbatement-US'!$N:$N,"&lt;"&amp;$B59,'IEA-MethaneAbatement-US'!$N:$N,"&gt;="&amp;$A59,'IEA-MethaneAbatement-US'!$L:$L,$C$1))+(VLOOKUP($D$1,'Multipliers and Adjustments'!$A$70:$I$86,TRUNC(COLUMN(X$2)/5)+2,FALSE)*SUMIFS('IEA-MethaneAbatement-US'!$M:$M,'IEA-MethaneAbatement-US'!$N:$N,"&lt;"&amp;$B59,'IEA-MethaneAbatement-US'!$N:$N,"&gt;="&amp;$A59,'IEA-MethaneAbatement-US'!$L:$L,$D$1)))*'State Downscaling Multipliers'!$B$7*(1+'EPA to IEA Scaling'!AB$10)</f>
        <v>0</v>
      </c>
      <c r="Y59" s="2">
        <f>((VLOOKUP($B$1,'Multipliers and Adjustments'!$A$70:$I$86,TRUNC(COLUMN(Y$2)/5)+2,FALSE)*SUMIFS('IEA-MethaneAbatement-US'!$M:$M,'IEA-MethaneAbatement-US'!$N:$N,"&lt;"&amp;$B59,'IEA-MethaneAbatement-US'!$N:$N,"&gt;="&amp;$A59,'IEA-MethaneAbatement-US'!$L:$L,$B$1))+(VLOOKUP($C$1,'Multipliers and Adjustments'!$A$70:$I$86,TRUNC(COLUMN(Y$2)/5)+2,FALSE)*SUMIFS('IEA-MethaneAbatement-US'!$M:$M,'IEA-MethaneAbatement-US'!$N:$N,"&lt;"&amp;$B59,'IEA-MethaneAbatement-US'!$N:$N,"&gt;="&amp;$A59,'IEA-MethaneAbatement-US'!$L:$L,$C$1))+(VLOOKUP($D$1,'Multipliers and Adjustments'!$A$70:$I$86,TRUNC(COLUMN(Y$2)/5)+2,FALSE)*SUMIFS('IEA-MethaneAbatement-US'!$M:$M,'IEA-MethaneAbatement-US'!$N:$N,"&lt;"&amp;$B59,'IEA-MethaneAbatement-US'!$N:$N,"&gt;="&amp;$A59,'IEA-MethaneAbatement-US'!$L:$L,$D$1)))*'State Downscaling Multipliers'!$B$7*(1+'EPA to IEA Scaling'!AC$10)</f>
        <v>0</v>
      </c>
      <c r="Z59" s="2">
        <f>((VLOOKUP($B$1,'Multipliers and Adjustments'!$A$70:$I$86,TRUNC(COLUMN(Z$2)/5)+2,FALSE)*SUMIFS('IEA-MethaneAbatement-US'!$M:$M,'IEA-MethaneAbatement-US'!$N:$N,"&lt;"&amp;$B59,'IEA-MethaneAbatement-US'!$N:$N,"&gt;="&amp;$A59,'IEA-MethaneAbatement-US'!$L:$L,$B$1))+(VLOOKUP($C$1,'Multipliers and Adjustments'!$A$70:$I$86,TRUNC(COLUMN(Z$2)/5)+2,FALSE)*SUMIFS('IEA-MethaneAbatement-US'!$M:$M,'IEA-MethaneAbatement-US'!$N:$N,"&lt;"&amp;$B59,'IEA-MethaneAbatement-US'!$N:$N,"&gt;="&amp;$A59,'IEA-MethaneAbatement-US'!$L:$L,$C$1))+(VLOOKUP($D$1,'Multipliers and Adjustments'!$A$70:$I$86,TRUNC(COLUMN(Z$2)/5)+2,FALSE)*SUMIFS('IEA-MethaneAbatement-US'!$M:$M,'IEA-MethaneAbatement-US'!$N:$N,"&lt;"&amp;$B59,'IEA-MethaneAbatement-US'!$N:$N,"&gt;="&amp;$A59,'IEA-MethaneAbatement-US'!$L:$L,$D$1)))*'State Downscaling Multipliers'!$B$7*(1+'EPA to IEA Scaling'!AD$10)</f>
        <v>0</v>
      </c>
      <c r="AA59" s="2">
        <f>((VLOOKUP($B$1,'Multipliers and Adjustments'!$A$70:$I$86,TRUNC(COLUMN(AA$2)/5)+2,FALSE)*SUMIFS('IEA-MethaneAbatement-US'!$M:$M,'IEA-MethaneAbatement-US'!$N:$N,"&lt;"&amp;$B59,'IEA-MethaneAbatement-US'!$N:$N,"&gt;="&amp;$A59,'IEA-MethaneAbatement-US'!$L:$L,$B$1))+(VLOOKUP($C$1,'Multipliers and Adjustments'!$A$70:$I$86,TRUNC(COLUMN(AA$2)/5)+2,FALSE)*SUMIFS('IEA-MethaneAbatement-US'!$M:$M,'IEA-MethaneAbatement-US'!$N:$N,"&lt;"&amp;$B59,'IEA-MethaneAbatement-US'!$N:$N,"&gt;="&amp;$A59,'IEA-MethaneAbatement-US'!$L:$L,$C$1))+(VLOOKUP($D$1,'Multipliers and Adjustments'!$A$70:$I$86,TRUNC(COLUMN(AA$2)/5)+2,FALSE)*SUMIFS('IEA-MethaneAbatement-US'!$M:$M,'IEA-MethaneAbatement-US'!$N:$N,"&lt;"&amp;$B59,'IEA-MethaneAbatement-US'!$N:$N,"&gt;="&amp;$A59,'IEA-MethaneAbatement-US'!$L:$L,$D$1)))*'State Downscaling Multipliers'!$B$7*(1+'EPA to IEA Scaling'!AE$10)</f>
        <v>0</v>
      </c>
      <c r="AB59" s="105">
        <f>((VLOOKUP($B$1,'Multipliers and Adjustments'!$A$70:$I$86,TRUNC(COLUMN(AB$2)/5)+2,FALSE)*SUMIFS('IEA-MethaneAbatement-US'!$M:$M,'IEA-MethaneAbatement-US'!$N:$N,"&lt;"&amp;$B59,'IEA-MethaneAbatement-US'!$N:$N,"&gt;="&amp;$A59,'IEA-MethaneAbatement-US'!$L:$L,$B$1))+(VLOOKUP($C$1,'Multipliers and Adjustments'!$A$70:$I$86,TRUNC(COLUMN(AB$2)/5)+2,FALSE)*SUMIFS('IEA-MethaneAbatement-US'!$M:$M,'IEA-MethaneAbatement-US'!$N:$N,"&lt;"&amp;$B59,'IEA-MethaneAbatement-US'!$N:$N,"&gt;="&amp;$A59,'IEA-MethaneAbatement-US'!$L:$L,$C$1))+(VLOOKUP($D$1,'Multipliers and Adjustments'!$A$70:$I$86,TRUNC(COLUMN(AB$2)/5)+2,FALSE)*SUMIFS('IEA-MethaneAbatement-US'!$M:$M,'IEA-MethaneAbatement-US'!$N:$N,"&lt;"&amp;$B59,'IEA-MethaneAbatement-US'!$N:$N,"&gt;="&amp;$A59,'IEA-MethaneAbatement-US'!$L:$L,$D$1)))*'State Downscaling Multipliers'!$B$7*(1+'EPA to IEA Scaling'!AF$10)</f>
        <v>0</v>
      </c>
      <c r="AC59" s="2">
        <f>((VLOOKUP($B$1,'Multipliers and Adjustments'!$A$70:$I$86,TRUNC(COLUMN(AC$2)/5)+2,FALSE)*SUMIFS('IEA-MethaneAbatement-US'!$M:$M,'IEA-MethaneAbatement-US'!$N:$N,"&lt;"&amp;$B59,'IEA-MethaneAbatement-US'!$N:$N,"&gt;="&amp;$A59,'IEA-MethaneAbatement-US'!$L:$L,$B$1))+(VLOOKUP($C$1,'Multipliers and Adjustments'!$A$70:$I$86,TRUNC(COLUMN(AC$2)/5)+2,FALSE)*SUMIFS('IEA-MethaneAbatement-US'!$M:$M,'IEA-MethaneAbatement-US'!$N:$N,"&lt;"&amp;$B59,'IEA-MethaneAbatement-US'!$N:$N,"&gt;="&amp;$A59,'IEA-MethaneAbatement-US'!$L:$L,$C$1))+(VLOOKUP($D$1,'Multipliers and Adjustments'!$A$70:$I$86,TRUNC(COLUMN(AC$2)/5)+2,FALSE)*SUMIFS('IEA-MethaneAbatement-US'!$M:$M,'IEA-MethaneAbatement-US'!$N:$N,"&lt;"&amp;$B59,'IEA-MethaneAbatement-US'!$N:$N,"&gt;="&amp;$A59,'IEA-MethaneAbatement-US'!$L:$L,$D$1)))*'State Downscaling Multipliers'!$B$7*(1+'EPA to IEA Scaling'!AG$10)</f>
        <v>0</v>
      </c>
      <c r="AD59" s="2">
        <f>((VLOOKUP($B$1,'Multipliers and Adjustments'!$A$70:$I$86,TRUNC(COLUMN(AD$2)/5)+2,FALSE)*SUMIFS('IEA-MethaneAbatement-US'!$M:$M,'IEA-MethaneAbatement-US'!$N:$N,"&lt;"&amp;$B59,'IEA-MethaneAbatement-US'!$N:$N,"&gt;="&amp;$A59,'IEA-MethaneAbatement-US'!$L:$L,$B$1))+(VLOOKUP($C$1,'Multipliers and Adjustments'!$A$70:$I$86,TRUNC(COLUMN(AD$2)/5)+2,FALSE)*SUMIFS('IEA-MethaneAbatement-US'!$M:$M,'IEA-MethaneAbatement-US'!$N:$N,"&lt;"&amp;$B59,'IEA-MethaneAbatement-US'!$N:$N,"&gt;="&amp;$A59,'IEA-MethaneAbatement-US'!$L:$L,$C$1))+(VLOOKUP($D$1,'Multipliers and Adjustments'!$A$70:$I$86,TRUNC(COLUMN(AD$2)/5)+2,FALSE)*SUMIFS('IEA-MethaneAbatement-US'!$M:$M,'IEA-MethaneAbatement-US'!$N:$N,"&lt;"&amp;$B59,'IEA-MethaneAbatement-US'!$N:$N,"&gt;="&amp;$A59,'IEA-MethaneAbatement-US'!$L:$L,$D$1)))*'State Downscaling Multipliers'!$B$7*(1+'EPA to IEA Scaling'!AH$10)</f>
        <v>0</v>
      </c>
      <c r="AE59" s="2">
        <f>((VLOOKUP($B$1,'Multipliers and Adjustments'!$A$70:$I$86,TRUNC(COLUMN(AE$2)/5)+2,FALSE)*SUMIFS('IEA-MethaneAbatement-US'!$M:$M,'IEA-MethaneAbatement-US'!$N:$N,"&lt;"&amp;$B59,'IEA-MethaneAbatement-US'!$N:$N,"&gt;="&amp;$A59,'IEA-MethaneAbatement-US'!$L:$L,$B$1))+(VLOOKUP($C$1,'Multipliers and Adjustments'!$A$70:$I$86,TRUNC(COLUMN(AE$2)/5)+2,FALSE)*SUMIFS('IEA-MethaneAbatement-US'!$M:$M,'IEA-MethaneAbatement-US'!$N:$N,"&lt;"&amp;$B59,'IEA-MethaneAbatement-US'!$N:$N,"&gt;="&amp;$A59,'IEA-MethaneAbatement-US'!$L:$L,$C$1))+(VLOOKUP($D$1,'Multipliers and Adjustments'!$A$70:$I$86,TRUNC(COLUMN(AE$2)/5)+2,FALSE)*SUMIFS('IEA-MethaneAbatement-US'!$M:$M,'IEA-MethaneAbatement-US'!$N:$N,"&lt;"&amp;$B59,'IEA-MethaneAbatement-US'!$N:$N,"&gt;="&amp;$A59,'IEA-MethaneAbatement-US'!$L:$L,$D$1)))*'State Downscaling Multipliers'!$B$7*(1+'EPA to IEA Scaling'!AI$10)</f>
        <v>0</v>
      </c>
      <c r="AF59" s="2">
        <f>((VLOOKUP($B$1,'Multipliers and Adjustments'!$A$70:$I$86,TRUNC(COLUMN(AF$2)/5)+2,FALSE)*SUMIFS('IEA-MethaneAbatement-US'!$M:$M,'IEA-MethaneAbatement-US'!$N:$N,"&lt;"&amp;$B59,'IEA-MethaneAbatement-US'!$N:$N,"&gt;="&amp;$A59,'IEA-MethaneAbatement-US'!$L:$L,$B$1))+(VLOOKUP($C$1,'Multipliers and Adjustments'!$A$70:$I$86,TRUNC(COLUMN(AF$2)/5)+2,FALSE)*SUMIFS('IEA-MethaneAbatement-US'!$M:$M,'IEA-MethaneAbatement-US'!$N:$N,"&lt;"&amp;$B59,'IEA-MethaneAbatement-US'!$N:$N,"&gt;="&amp;$A59,'IEA-MethaneAbatement-US'!$L:$L,$C$1))+(VLOOKUP($D$1,'Multipliers and Adjustments'!$A$70:$I$86,TRUNC(COLUMN(AF$2)/5)+2,FALSE)*SUMIFS('IEA-MethaneAbatement-US'!$M:$M,'IEA-MethaneAbatement-US'!$N:$N,"&lt;"&amp;$B59,'IEA-MethaneAbatement-US'!$N:$N,"&gt;="&amp;$A59,'IEA-MethaneAbatement-US'!$L:$L,$D$1)))*'State Downscaling Multipliers'!$B$7*(1+'EPA to IEA Scaling'!AJ$10)</f>
        <v>0</v>
      </c>
      <c r="AG59" s="105">
        <f>((VLOOKUP($B$1,'Multipliers and Adjustments'!$A$70:$I$86,TRUNC(COLUMN(AG$2)/5)+2,FALSE)*SUMIFS('IEA-MethaneAbatement-US'!$M:$M,'IEA-MethaneAbatement-US'!$N:$N,"&lt;"&amp;$B59,'IEA-MethaneAbatement-US'!$N:$N,"&gt;="&amp;$A59,'IEA-MethaneAbatement-US'!$L:$L,$B$1))+(VLOOKUP($C$1,'Multipliers and Adjustments'!$A$70:$I$86,TRUNC(COLUMN(AG$2)/5)+2,FALSE)*SUMIFS('IEA-MethaneAbatement-US'!$M:$M,'IEA-MethaneAbatement-US'!$N:$N,"&lt;"&amp;$B59,'IEA-MethaneAbatement-US'!$N:$N,"&gt;="&amp;$A59,'IEA-MethaneAbatement-US'!$L:$L,$C$1))+(VLOOKUP($D$1,'Multipliers and Adjustments'!$A$70:$I$86,TRUNC(COLUMN(AG$2)/5)+2,FALSE)*SUMIFS('IEA-MethaneAbatement-US'!$M:$M,'IEA-MethaneAbatement-US'!$N:$N,"&lt;"&amp;$B59,'IEA-MethaneAbatement-US'!$N:$N,"&gt;="&amp;$A59,'IEA-MethaneAbatement-US'!$L:$L,$D$1)))*'State Downscaling Multipliers'!$B$7*(1+'EPA to IEA Scaling'!AK$10)</f>
        <v>0</v>
      </c>
      <c r="AH59" s="2">
        <f>((VLOOKUP($B$1,'Multipliers and Adjustments'!$A$70:$I$86,TRUNC(COLUMN(AH$2)/5)+2,FALSE)*SUMIFS('IEA-MethaneAbatement-US'!$M:$M,'IEA-MethaneAbatement-US'!$N:$N,"&lt;"&amp;$B59,'IEA-MethaneAbatement-US'!$N:$N,"&gt;="&amp;$A59,'IEA-MethaneAbatement-US'!$L:$L,$B$1))+(VLOOKUP($C$1,'Multipliers and Adjustments'!$A$70:$I$86,TRUNC(COLUMN(AH$2)/5)+2,FALSE)*SUMIFS('IEA-MethaneAbatement-US'!$M:$M,'IEA-MethaneAbatement-US'!$N:$N,"&lt;"&amp;$B59,'IEA-MethaneAbatement-US'!$N:$N,"&gt;="&amp;$A59,'IEA-MethaneAbatement-US'!$L:$L,$C$1))+(VLOOKUP($D$1,'Multipliers and Adjustments'!$A$70:$I$86,TRUNC(COLUMN(AH$2)/5)+2,FALSE)*SUMIFS('IEA-MethaneAbatement-US'!$M:$M,'IEA-MethaneAbatement-US'!$N:$N,"&lt;"&amp;$B59,'IEA-MethaneAbatement-US'!$N:$N,"&gt;="&amp;$A59,'IEA-MethaneAbatement-US'!$L:$L,$D$1)))*'State Downscaling Multipliers'!$B$7*(1+'EPA to IEA Scaling'!AL$10)</f>
        <v>0</v>
      </c>
      <c r="AI59" s="2">
        <f>((VLOOKUP($B$1,'Multipliers and Adjustments'!$A$70:$I$86,TRUNC(COLUMN(AI$2)/5)+2,FALSE)*SUMIFS('IEA-MethaneAbatement-US'!$M:$M,'IEA-MethaneAbatement-US'!$N:$N,"&lt;"&amp;$B59,'IEA-MethaneAbatement-US'!$N:$N,"&gt;="&amp;$A59,'IEA-MethaneAbatement-US'!$L:$L,$B$1))+(VLOOKUP($C$1,'Multipliers and Adjustments'!$A$70:$I$86,TRUNC(COLUMN(AI$2)/5)+2,FALSE)*SUMIFS('IEA-MethaneAbatement-US'!$M:$M,'IEA-MethaneAbatement-US'!$N:$N,"&lt;"&amp;$B59,'IEA-MethaneAbatement-US'!$N:$N,"&gt;="&amp;$A59,'IEA-MethaneAbatement-US'!$L:$L,$C$1))+(VLOOKUP($D$1,'Multipliers and Adjustments'!$A$70:$I$86,TRUNC(COLUMN(AI$2)/5)+2,FALSE)*SUMIFS('IEA-MethaneAbatement-US'!$M:$M,'IEA-MethaneAbatement-US'!$N:$N,"&lt;"&amp;$B59,'IEA-MethaneAbatement-US'!$N:$N,"&gt;="&amp;$A59,'IEA-MethaneAbatement-US'!$L:$L,$D$1)))*'State Downscaling Multipliers'!$B$7*(1+'EPA to IEA Scaling'!AM$10)</f>
        <v>0</v>
      </c>
      <c r="AJ59" s="2">
        <f>((VLOOKUP($B$1,'Multipliers and Adjustments'!$A$70:$I$86,TRUNC(COLUMN(AJ$2)/5)+2,FALSE)*SUMIFS('IEA-MethaneAbatement-US'!$M:$M,'IEA-MethaneAbatement-US'!$N:$N,"&lt;"&amp;$B59,'IEA-MethaneAbatement-US'!$N:$N,"&gt;="&amp;$A59,'IEA-MethaneAbatement-US'!$L:$L,$B$1))+(VLOOKUP($C$1,'Multipliers and Adjustments'!$A$70:$I$86,TRUNC(COLUMN(AJ$2)/5)+2,FALSE)*SUMIFS('IEA-MethaneAbatement-US'!$M:$M,'IEA-MethaneAbatement-US'!$N:$N,"&lt;"&amp;$B59,'IEA-MethaneAbatement-US'!$N:$N,"&gt;="&amp;$A59,'IEA-MethaneAbatement-US'!$L:$L,$C$1))+(VLOOKUP($D$1,'Multipliers and Adjustments'!$A$70:$I$86,TRUNC(COLUMN(AJ$2)/5)+2,FALSE)*SUMIFS('IEA-MethaneAbatement-US'!$M:$M,'IEA-MethaneAbatement-US'!$N:$N,"&lt;"&amp;$B59,'IEA-MethaneAbatement-US'!$N:$N,"&gt;="&amp;$A59,'IEA-MethaneAbatement-US'!$L:$L,$D$1)))*'State Downscaling Multipliers'!$B$7*(1+'EPA to IEA Scaling'!AN$10)</f>
        <v>0</v>
      </c>
      <c r="AK59" s="2">
        <f>((VLOOKUP($B$1,'Multipliers and Adjustments'!$A$70:$I$86,TRUNC(COLUMN(AK$2)/5)+2,FALSE)*SUMIFS('IEA-MethaneAbatement-US'!$M:$M,'IEA-MethaneAbatement-US'!$N:$N,"&lt;"&amp;$B59,'IEA-MethaneAbatement-US'!$N:$N,"&gt;="&amp;$A59,'IEA-MethaneAbatement-US'!$L:$L,$B$1))+(VLOOKUP($C$1,'Multipliers and Adjustments'!$A$70:$I$86,TRUNC(COLUMN(AK$2)/5)+2,FALSE)*SUMIFS('IEA-MethaneAbatement-US'!$M:$M,'IEA-MethaneAbatement-US'!$N:$N,"&lt;"&amp;$B59,'IEA-MethaneAbatement-US'!$N:$N,"&gt;="&amp;$A59,'IEA-MethaneAbatement-US'!$L:$L,$C$1))+(VLOOKUP($D$1,'Multipliers and Adjustments'!$A$70:$I$86,TRUNC(COLUMN(AK$2)/5)+2,FALSE)*SUMIFS('IEA-MethaneAbatement-US'!$M:$M,'IEA-MethaneAbatement-US'!$N:$N,"&lt;"&amp;$B59,'IEA-MethaneAbatement-US'!$N:$N,"&gt;="&amp;$A59,'IEA-MethaneAbatement-US'!$L:$L,$D$1)))*'State Downscaling Multipliers'!$B$7*(1+'EPA to IEA Scaling'!AO$10)</f>
        <v>0</v>
      </c>
      <c r="AL59" s="105">
        <f>((VLOOKUP($B$1,'Multipliers and Adjustments'!$A$70:$I$86,TRUNC(COLUMN(AL$2)/5)+2,FALSE)*SUMIFS('IEA-MethaneAbatement-US'!$M:$M,'IEA-MethaneAbatement-US'!$N:$N,"&lt;"&amp;$B59,'IEA-MethaneAbatement-US'!$N:$N,"&gt;="&amp;$A59,'IEA-MethaneAbatement-US'!$L:$L,$B$1))+(VLOOKUP($C$1,'Multipliers and Adjustments'!$A$70:$I$86,TRUNC(COLUMN(AL$2)/5)+2,FALSE)*SUMIFS('IEA-MethaneAbatement-US'!$M:$M,'IEA-MethaneAbatement-US'!$N:$N,"&lt;"&amp;$B59,'IEA-MethaneAbatement-US'!$N:$N,"&gt;="&amp;$A59,'IEA-MethaneAbatement-US'!$L:$L,$C$1))+(VLOOKUP($D$1,'Multipliers and Adjustments'!$A$70:$I$86,TRUNC(COLUMN(AL$2)/5)+2,FALSE)*SUMIFS('IEA-MethaneAbatement-US'!$M:$M,'IEA-MethaneAbatement-US'!$N:$N,"&lt;"&amp;$B59,'IEA-MethaneAbatement-US'!$N:$N,"&gt;="&amp;$A59,'IEA-MethaneAbatement-US'!$L:$L,$D$1)))*'State Downscaling Multipliers'!$B$7*(1+'EPA to IEA Scaling'!AP$10)</f>
        <v>0</v>
      </c>
    </row>
    <row r="60" spans="1:38" ht="15.75" customHeight="1" x14ac:dyDescent="0.25">
      <c r="A60" s="49">
        <f t="shared" si="3"/>
        <v>850</v>
      </c>
      <c r="B60" s="49">
        <f t="shared" si="5"/>
        <v>900</v>
      </c>
      <c r="C60" s="105">
        <f>((VLOOKUP($B$1,'Multipliers and Adjustments'!$A$70:$I$86,TRUNC(COLUMN(C$2)/5)+2,FALSE)*SUMIFS('IEA-MethaneAbatement-US'!$M:$M,'IEA-MethaneAbatement-US'!$N:$N,"&lt;"&amp;$B60,'IEA-MethaneAbatement-US'!$N:$N,"&gt;="&amp;$A60,'IEA-MethaneAbatement-US'!$L:$L,$B$1))+(VLOOKUP($C$1,'Multipliers and Adjustments'!$A$70:$I$86,TRUNC(COLUMN(C$2)/5)+2,FALSE)*SUMIFS('IEA-MethaneAbatement-US'!$M:$M,'IEA-MethaneAbatement-US'!$N:$N,"&lt;"&amp;$B60,'IEA-MethaneAbatement-US'!$N:$N,"&gt;="&amp;$A60,'IEA-MethaneAbatement-US'!$L:$L,$C$1))+(VLOOKUP($D$1,'Multipliers and Adjustments'!$A$70:$I$86,TRUNC(COLUMN(C$2)/5)+2,FALSE)*SUMIFS('IEA-MethaneAbatement-US'!$M:$M,'IEA-MethaneAbatement-US'!$N:$N,"&lt;"&amp;$B60,'IEA-MethaneAbatement-US'!$N:$N,"&gt;="&amp;$A60,'IEA-MethaneAbatement-US'!$L:$L,$D$1)))*'State Downscaling Multipliers'!$B$7*(1+'EPA to IEA Scaling'!G$10)</f>
        <v>0</v>
      </c>
      <c r="D60" s="2">
        <f>((VLOOKUP($B$1,'Multipliers and Adjustments'!$A$70:$I$86,TRUNC(COLUMN(D$2)/5)+2,FALSE)*SUMIFS('IEA-MethaneAbatement-US'!$M:$M,'IEA-MethaneAbatement-US'!$N:$N,"&lt;"&amp;$B60,'IEA-MethaneAbatement-US'!$N:$N,"&gt;="&amp;$A60,'IEA-MethaneAbatement-US'!$L:$L,$B$1))+(VLOOKUP($C$1,'Multipliers and Adjustments'!$A$70:$I$86,TRUNC(COLUMN(D$2)/5)+2,FALSE)*SUMIFS('IEA-MethaneAbatement-US'!$M:$M,'IEA-MethaneAbatement-US'!$N:$N,"&lt;"&amp;$B60,'IEA-MethaneAbatement-US'!$N:$N,"&gt;="&amp;$A60,'IEA-MethaneAbatement-US'!$L:$L,$C$1))+(VLOOKUP($D$1,'Multipliers and Adjustments'!$A$70:$I$86,TRUNC(COLUMN(D$2)/5)+2,FALSE)*SUMIFS('IEA-MethaneAbatement-US'!$M:$M,'IEA-MethaneAbatement-US'!$N:$N,"&lt;"&amp;$B60,'IEA-MethaneAbatement-US'!$N:$N,"&gt;="&amp;$A60,'IEA-MethaneAbatement-US'!$L:$L,$D$1)))*'State Downscaling Multipliers'!$B$7*(1+'EPA to IEA Scaling'!H$10)</f>
        <v>0</v>
      </c>
      <c r="E60" s="2">
        <f>((VLOOKUP($B$1,'Multipliers and Adjustments'!$A$70:$I$86,TRUNC(COLUMN(E$2)/5)+2,FALSE)*SUMIFS('IEA-MethaneAbatement-US'!$M:$M,'IEA-MethaneAbatement-US'!$N:$N,"&lt;"&amp;$B60,'IEA-MethaneAbatement-US'!$N:$N,"&gt;="&amp;$A60,'IEA-MethaneAbatement-US'!$L:$L,$B$1))+(VLOOKUP($C$1,'Multipliers and Adjustments'!$A$70:$I$86,TRUNC(COLUMN(E$2)/5)+2,FALSE)*SUMIFS('IEA-MethaneAbatement-US'!$M:$M,'IEA-MethaneAbatement-US'!$N:$N,"&lt;"&amp;$B60,'IEA-MethaneAbatement-US'!$N:$N,"&gt;="&amp;$A60,'IEA-MethaneAbatement-US'!$L:$L,$C$1))+(VLOOKUP($D$1,'Multipliers and Adjustments'!$A$70:$I$86,TRUNC(COLUMN(E$2)/5)+2,FALSE)*SUMIFS('IEA-MethaneAbatement-US'!$M:$M,'IEA-MethaneAbatement-US'!$N:$N,"&lt;"&amp;$B60,'IEA-MethaneAbatement-US'!$N:$N,"&gt;="&amp;$A60,'IEA-MethaneAbatement-US'!$L:$L,$D$1)))*'State Downscaling Multipliers'!$B$7*(1+'EPA to IEA Scaling'!I$10)</f>
        <v>0</v>
      </c>
      <c r="F60" s="2">
        <f>((VLOOKUP($B$1,'Multipliers and Adjustments'!$A$70:$I$86,TRUNC(COLUMN(F$2)/5)+2,FALSE)*SUMIFS('IEA-MethaneAbatement-US'!$M:$M,'IEA-MethaneAbatement-US'!$N:$N,"&lt;"&amp;$B60,'IEA-MethaneAbatement-US'!$N:$N,"&gt;="&amp;$A60,'IEA-MethaneAbatement-US'!$L:$L,$B$1))+(VLOOKUP($C$1,'Multipliers and Adjustments'!$A$70:$I$86,TRUNC(COLUMN(F$2)/5)+2,FALSE)*SUMIFS('IEA-MethaneAbatement-US'!$M:$M,'IEA-MethaneAbatement-US'!$N:$N,"&lt;"&amp;$B60,'IEA-MethaneAbatement-US'!$N:$N,"&gt;="&amp;$A60,'IEA-MethaneAbatement-US'!$L:$L,$C$1))+(VLOOKUP($D$1,'Multipliers and Adjustments'!$A$70:$I$86,TRUNC(COLUMN(F$2)/5)+2,FALSE)*SUMIFS('IEA-MethaneAbatement-US'!$M:$M,'IEA-MethaneAbatement-US'!$N:$N,"&lt;"&amp;$B60,'IEA-MethaneAbatement-US'!$N:$N,"&gt;="&amp;$A60,'IEA-MethaneAbatement-US'!$L:$L,$D$1)))*'State Downscaling Multipliers'!$B$7*(1+'EPA to IEA Scaling'!J$10)</f>
        <v>0</v>
      </c>
      <c r="G60" s="154">
        <f>((VLOOKUP($B$1,'Multipliers and Adjustments'!$A$70:$I$86,TRUNC(COLUMN(G$2)/5)+2,FALSE)*SUMIFS('IEA-MethaneAbatement-US'!$M:$M,'IEA-MethaneAbatement-US'!$N:$N,"&lt;"&amp;$B60,'IEA-MethaneAbatement-US'!$N:$N,"&gt;="&amp;$A60,'IEA-MethaneAbatement-US'!$L:$L,$B$1))+(VLOOKUP($C$1,'Multipliers and Adjustments'!$A$70:$I$86,TRUNC(COLUMN(G$2)/5)+2,FALSE)*SUMIFS('IEA-MethaneAbatement-US'!$M:$M,'IEA-MethaneAbatement-US'!$N:$N,"&lt;"&amp;$B60,'IEA-MethaneAbatement-US'!$N:$N,"&gt;="&amp;$A60,'IEA-MethaneAbatement-US'!$L:$L,$C$1))+(VLOOKUP($D$1,'Multipliers and Adjustments'!$A$70:$I$86,TRUNC(COLUMN(G$2)/5)+2,FALSE)*SUMIFS('IEA-MethaneAbatement-US'!$M:$M,'IEA-MethaneAbatement-US'!$N:$N,"&lt;"&amp;$B60,'IEA-MethaneAbatement-US'!$N:$N,"&gt;="&amp;$A60,'IEA-MethaneAbatement-US'!$L:$L,$D$1)))*'State Downscaling Multipliers'!$B$7*(1+'EPA to IEA Scaling'!K$10)</f>
        <v>0</v>
      </c>
      <c r="H60" s="105">
        <f>((VLOOKUP($B$1,'Multipliers and Adjustments'!$A$70:$I$86,TRUNC(COLUMN(H$2)/5)+2,FALSE)*SUMIFS('IEA-MethaneAbatement-US'!$M:$M,'IEA-MethaneAbatement-US'!$N:$N,"&lt;"&amp;$B60,'IEA-MethaneAbatement-US'!$N:$N,"&gt;="&amp;$A60,'IEA-MethaneAbatement-US'!$L:$L,$B$1))+(VLOOKUP($C$1,'Multipliers and Adjustments'!$A$70:$I$86,TRUNC(COLUMN(H$2)/5)+2,FALSE)*SUMIFS('IEA-MethaneAbatement-US'!$M:$M,'IEA-MethaneAbatement-US'!$N:$N,"&lt;"&amp;$B60,'IEA-MethaneAbatement-US'!$N:$N,"&gt;="&amp;$A60,'IEA-MethaneAbatement-US'!$L:$L,$C$1))+(VLOOKUP($D$1,'Multipliers and Adjustments'!$A$70:$I$86,TRUNC(COLUMN(H$2)/5)+2,FALSE)*SUMIFS('IEA-MethaneAbatement-US'!$M:$M,'IEA-MethaneAbatement-US'!$N:$N,"&lt;"&amp;$B60,'IEA-MethaneAbatement-US'!$N:$N,"&gt;="&amp;$A60,'IEA-MethaneAbatement-US'!$L:$L,$D$1)))*'State Downscaling Multipliers'!$B$7*(1+'EPA to IEA Scaling'!L$10)</f>
        <v>0</v>
      </c>
      <c r="I60" s="2">
        <f>((VLOOKUP($B$1,'Multipliers and Adjustments'!$A$70:$I$86,TRUNC(COLUMN(I$2)/5)+2,FALSE)*SUMIFS('IEA-MethaneAbatement-US'!$M:$M,'IEA-MethaneAbatement-US'!$N:$N,"&lt;"&amp;$B60,'IEA-MethaneAbatement-US'!$N:$N,"&gt;="&amp;$A60,'IEA-MethaneAbatement-US'!$L:$L,$B$1))+(VLOOKUP($C$1,'Multipliers and Adjustments'!$A$70:$I$86,TRUNC(COLUMN(I$2)/5)+2,FALSE)*SUMIFS('IEA-MethaneAbatement-US'!$M:$M,'IEA-MethaneAbatement-US'!$N:$N,"&lt;"&amp;$B60,'IEA-MethaneAbatement-US'!$N:$N,"&gt;="&amp;$A60,'IEA-MethaneAbatement-US'!$L:$L,$C$1))+(VLOOKUP($D$1,'Multipliers and Adjustments'!$A$70:$I$86,TRUNC(COLUMN(I$2)/5)+2,FALSE)*SUMIFS('IEA-MethaneAbatement-US'!$M:$M,'IEA-MethaneAbatement-US'!$N:$N,"&lt;"&amp;$B60,'IEA-MethaneAbatement-US'!$N:$N,"&gt;="&amp;$A60,'IEA-MethaneAbatement-US'!$L:$L,$D$1)))*'State Downscaling Multipliers'!$B$7*(1+'EPA to IEA Scaling'!M$10)</f>
        <v>0</v>
      </c>
      <c r="J60" s="2">
        <f>((VLOOKUP($B$1,'Multipliers and Adjustments'!$A$70:$I$86,TRUNC(COLUMN(J$2)/5)+2,FALSE)*SUMIFS('IEA-MethaneAbatement-US'!$M:$M,'IEA-MethaneAbatement-US'!$N:$N,"&lt;"&amp;$B60,'IEA-MethaneAbatement-US'!$N:$N,"&gt;="&amp;$A60,'IEA-MethaneAbatement-US'!$L:$L,$B$1))+(VLOOKUP($C$1,'Multipliers and Adjustments'!$A$70:$I$86,TRUNC(COLUMN(J$2)/5)+2,FALSE)*SUMIFS('IEA-MethaneAbatement-US'!$M:$M,'IEA-MethaneAbatement-US'!$N:$N,"&lt;"&amp;$B60,'IEA-MethaneAbatement-US'!$N:$N,"&gt;="&amp;$A60,'IEA-MethaneAbatement-US'!$L:$L,$C$1))+(VLOOKUP($D$1,'Multipliers and Adjustments'!$A$70:$I$86,TRUNC(COLUMN(J$2)/5)+2,FALSE)*SUMIFS('IEA-MethaneAbatement-US'!$M:$M,'IEA-MethaneAbatement-US'!$N:$N,"&lt;"&amp;$B60,'IEA-MethaneAbatement-US'!$N:$N,"&gt;="&amp;$A60,'IEA-MethaneAbatement-US'!$L:$L,$D$1)))*'State Downscaling Multipliers'!$B$7*(1+'EPA to IEA Scaling'!N$10)</f>
        <v>0</v>
      </c>
      <c r="K60" s="2">
        <f>((VLOOKUP($B$1,'Multipliers and Adjustments'!$A$70:$I$86,TRUNC(COLUMN(K$2)/5)+2,FALSE)*SUMIFS('IEA-MethaneAbatement-US'!$M:$M,'IEA-MethaneAbatement-US'!$N:$N,"&lt;"&amp;$B60,'IEA-MethaneAbatement-US'!$N:$N,"&gt;="&amp;$A60,'IEA-MethaneAbatement-US'!$L:$L,$B$1))+(VLOOKUP($C$1,'Multipliers and Adjustments'!$A$70:$I$86,TRUNC(COLUMN(K$2)/5)+2,FALSE)*SUMIFS('IEA-MethaneAbatement-US'!$M:$M,'IEA-MethaneAbatement-US'!$N:$N,"&lt;"&amp;$B60,'IEA-MethaneAbatement-US'!$N:$N,"&gt;="&amp;$A60,'IEA-MethaneAbatement-US'!$L:$L,$C$1))+(VLOOKUP($D$1,'Multipliers and Adjustments'!$A$70:$I$86,TRUNC(COLUMN(K$2)/5)+2,FALSE)*SUMIFS('IEA-MethaneAbatement-US'!$M:$M,'IEA-MethaneAbatement-US'!$N:$N,"&lt;"&amp;$B60,'IEA-MethaneAbatement-US'!$N:$N,"&gt;="&amp;$A60,'IEA-MethaneAbatement-US'!$L:$L,$D$1)))*'State Downscaling Multipliers'!$B$7*(1+'EPA to IEA Scaling'!O$10)</f>
        <v>0</v>
      </c>
      <c r="L60" s="2">
        <f>((VLOOKUP($B$1,'Multipliers and Adjustments'!$A$70:$I$86,TRUNC(COLUMN(L$2)/5)+2,FALSE)*SUMIFS('IEA-MethaneAbatement-US'!$M:$M,'IEA-MethaneAbatement-US'!$N:$N,"&lt;"&amp;$B60,'IEA-MethaneAbatement-US'!$N:$N,"&gt;="&amp;$A60,'IEA-MethaneAbatement-US'!$L:$L,$B$1))+(VLOOKUP($C$1,'Multipliers and Adjustments'!$A$70:$I$86,TRUNC(COLUMN(L$2)/5)+2,FALSE)*SUMIFS('IEA-MethaneAbatement-US'!$M:$M,'IEA-MethaneAbatement-US'!$N:$N,"&lt;"&amp;$B60,'IEA-MethaneAbatement-US'!$N:$N,"&gt;="&amp;$A60,'IEA-MethaneAbatement-US'!$L:$L,$C$1))+(VLOOKUP($D$1,'Multipliers and Adjustments'!$A$70:$I$86,TRUNC(COLUMN(L$2)/5)+2,FALSE)*SUMIFS('IEA-MethaneAbatement-US'!$M:$M,'IEA-MethaneAbatement-US'!$N:$N,"&lt;"&amp;$B60,'IEA-MethaneAbatement-US'!$N:$N,"&gt;="&amp;$A60,'IEA-MethaneAbatement-US'!$L:$L,$D$1)))*'State Downscaling Multipliers'!$B$7*(1+'EPA to IEA Scaling'!P$10)</f>
        <v>0</v>
      </c>
      <c r="M60" s="105">
        <f>((VLOOKUP($B$1,'Multipliers and Adjustments'!$A$70:$I$86,TRUNC(COLUMN(M$2)/5)+2,FALSE)*SUMIFS('IEA-MethaneAbatement-US'!$M:$M,'IEA-MethaneAbatement-US'!$N:$N,"&lt;"&amp;$B60,'IEA-MethaneAbatement-US'!$N:$N,"&gt;="&amp;$A60,'IEA-MethaneAbatement-US'!$L:$L,$B$1))+(VLOOKUP($C$1,'Multipliers and Adjustments'!$A$70:$I$86,TRUNC(COLUMN(M$2)/5)+2,FALSE)*SUMIFS('IEA-MethaneAbatement-US'!$M:$M,'IEA-MethaneAbatement-US'!$N:$N,"&lt;"&amp;$B60,'IEA-MethaneAbatement-US'!$N:$N,"&gt;="&amp;$A60,'IEA-MethaneAbatement-US'!$L:$L,$C$1))+(VLOOKUP($D$1,'Multipliers and Adjustments'!$A$70:$I$86,TRUNC(COLUMN(M$2)/5)+2,FALSE)*SUMIFS('IEA-MethaneAbatement-US'!$M:$M,'IEA-MethaneAbatement-US'!$N:$N,"&lt;"&amp;$B60,'IEA-MethaneAbatement-US'!$N:$N,"&gt;="&amp;$A60,'IEA-MethaneAbatement-US'!$L:$L,$D$1)))*'State Downscaling Multipliers'!$B$7*(1+'EPA to IEA Scaling'!Q$10)</f>
        <v>0</v>
      </c>
      <c r="N60" s="2">
        <f>((VLOOKUP($B$1,'Multipliers and Adjustments'!$A$70:$I$86,TRUNC(COLUMN(N$2)/5)+2,FALSE)*SUMIFS('IEA-MethaneAbatement-US'!$M:$M,'IEA-MethaneAbatement-US'!$N:$N,"&lt;"&amp;$B60,'IEA-MethaneAbatement-US'!$N:$N,"&gt;="&amp;$A60,'IEA-MethaneAbatement-US'!$L:$L,$B$1))+(VLOOKUP($C$1,'Multipliers and Adjustments'!$A$70:$I$86,TRUNC(COLUMN(N$2)/5)+2,FALSE)*SUMIFS('IEA-MethaneAbatement-US'!$M:$M,'IEA-MethaneAbatement-US'!$N:$N,"&lt;"&amp;$B60,'IEA-MethaneAbatement-US'!$N:$N,"&gt;="&amp;$A60,'IEA-MethaneAbatement-US'!$L:$L,$C$1))+(VLOOKUP($D$1,'Multipliers and Adjustments'!$A$70:$I$86,TRUNC(COLUMN(N$2)/5)+2,FALSE)*SUMIFS('IEA-MethaneAbatement-US'!$M:$M,'IEA-MethaneAbatement-US'!$N:$N,"&lt;"&amp;$B60,'IEA-MethaneAbatement-US'!$N:$N,"&gt;="&amp;$A60,'IEA-MethaneAbatement-US'!$L:$L,$D$1)))*'State Downscaling Multipliers'!$B$7*(1+'EPA to IEA Scaling'!R$10)</f>
        <v>0</v>
      </c>
      <c r="O60" s="2">
        <f>((VLOOKUP($B$1,'Multipliers and Adjustments'!$A$70:$I$86,TRUNC(COLUMN(O$2)/5)+2,FALSE)*SUMIFS('IEA-MethaneAbatement-US'!$M:$M,'IEA-MethaneAbatement-US'!$N:$N,"&lt;"&amp;$B60,'IEA-MethaneAbatement-US'!$N:$N,"&gt;="&amp;$A60,'IEA-MethaneAbatement-US'!$L:$L,$B$1))+(VLOOKUP($C$1,'Multipliers and Adjustments'!$A$70:$I$86,TRUNC(COLUMN(O$2)/5)+2,FALSE)*SUMIFS('IEA-MethaneAbatement-US'!$M:$M,'IEA-MethaneAbatement-US'!$N:$N,"&lt;"&amp;$B60,'IEA-MethaneAbatement-US'!$N:$N,"&gt;="&amp;$A60,'IEA-MethaneAbatement-US'!$L:$L,$C$1))+(VLOOKUP($D$1,'Multipliers and Adjustments'!$A$70:$I$86,TRUNC(COLUMN(O$2)/5)+2,FALSE)*SUMIFS('IEA-MethaneAbatement-US'!$M:$M,'IEA-MethaneAbatement-US'!$N:$N,"&lt;"&amp;$B60,'IEA-MethaneAbatement-US'!$N:$N,"&gt;="&amp;$A60,'IEA-MethaneAbatement-US'!$L:$L,$D$1)))*'State Downscaling Multipliers'!$B$7*(1+'EPA to IEA Scaling'!S$10)</f>
        <v>0</v>
      </c>
      <c r="P60" s="2">
        <f>((VLOOKUP($B$1,'Multipliers and Adjustments'!$A$70:$I$86,TRUNC(COLUMN(P$2)/5)+2,FALSE)*SUMIFS('IEA-MethaneAbatement-US'!$M:$M,'IEA-MethaneAbatement-US'!$N:$N,"&lt;"&amp;$B60,'IEA-MethaneAbatement-US'!$N:$N,"&gt;="&amp;$A60,'IEA-MethaneAbatement-US'!$L:$L,$B$1))+(VLOOKUP($C$1,'Multipliers and Adjustments'!$A$70:$I$86,TRUNC(COLUMN(P$2)/5)+2,FALSE)*SUMIFS('IEA-MethaneAbatement-US'!$M:$M,'IEA-MethaneAbatement-US'!$N:$N,"&lt;"&amp;$B60,'IEA-MethaneAbatement-US'!$N:$N,"&gt;="&amp;$A60,'IEA-MethaneAbatement-US'!$L:$L,$C$1))+(VLOOKUP($D$1,'Multipliers and Adjustments'!$A$70:$I$86,TRUNC(COLUMN(P$2)/5)+2,FALSE)*SUMIFS('IEA-MethaneAbatement-US'!$M:$M,'IEA-MethaneAbatement-US'!$N:$N,"&lt;"&amp;$B60,'IEA-MethaneAbatement-US'!$N:$N,"&gt;="&amp;$A60,'IEA-MethaneAbatement-US'!$L:$L,$D$1)))*'State Downscaling Multipliers'!$B$7*(1+'EPA to IEA Scaling'!T$10)</f>
        <v>0</v>
      </c>
      <c r="Q60" s="2">
        <f>((VLOOKUP($B$1,'Multipliers and Adjustments'!$A$70:$I$86,TRUNC(COLUMN(Q$2)/5)+2,FALSE)*SUMIFS('IEA-MethaneAbatement-US'!$M:$M,'IEA-MethaneAbatement-US'!$N:$N,"&lt;"&amp;$B60,'IEA-MethaneAbatement-US'!$N:$N,"&gt;="&amp;$A60,'IEA-MethaneAbatement-US'!$L:$L,$B$1))+(VLOOKUP($C$1,'Multipliers and Adjustments'!$A$70:$I$86,TRUNC(COLUMN(Q$2)/5)+2,FALSE)*SUMIFS('IEA-MethaneAbatement-US'!$M:$M,'IEA-MethaneAbatement-US'!$N:$N,"&lt;"&amp;$B60,'IEA-MethaneAbatement-US'!$N:$N,"&gt;="&amp;$A60,'IEA-MethaneAbatement-US'!$L:$L,$C$1))+(VLOOKUP($D$1,'Multipliers and Adjustments'!$A$70:$I$86,TRUNC(COLUMN(Q$2)/5)+2,FALSE)*SUMIFS('IEA-MethaneAbatement-US'!$M:$M,'IEA-MethaneAbatement-US'!$N:$N,"&lt;"&amp;$B60,'IEA-MethaneAbatement-US'!$N:$N,"&gt;="&amp;$A60,'IEA-MethaneAbatement-US'!$L:$L,$D$1)))*'State Downscaling Multipliers'!$B$7*(1+'EPA to IEA Scaling'!U$10)</f>
        <v>0</v>
      </c>
      <c r="R60" s="105">
        <f>((VLOOKUP($B$1,'Multipliers and Adjustments'!$A$70:$I$86,TRUNC(COLUMN(R$2)/5)+2,FALSE)*SUMIFS('IEA-MethaneAbatement-US'!$M:$M,'IEA-MethaneAbatement-US'!$N:$N,"&lt;"&amp;$B60,'IEA-MethaneAbatement-US'!$N:$N,"&gt;="&amp;$A60,'IEA-MethaneAbatement-US'!$L:$L,$B$1))+(VLOOKUP($C$1,'Multipliers and Adjustments'!$A$70:$I$86,TRUNC(COLUMN(R$2)/5)+2,FALSE)*SUMIFS('IEA-MethaneAbatement-US'!$M:$M,'IEA-MethaneAbatement-US'!$N:$N,"&lt;"&amp;$B60,'IEA-MethaneAbatement-US'!$N:$N,"&gt;="&amp;$A60,'IEA-MethaneAbatement-US'!$L:$L,$C$1))+(VLOOKUP($D$1,'Multipliers and Adjustments'!$A$70:$I$86,TRUNC(COLUMN(R$2)/5)+2,FALSE)*SUMIFS('IEA-MethaneAbatement-US'!$M:$M,'IEA-MethaneAbatement-US'!$N:$N,"&lt;"&amp;$B60,'IEA-MethaneAbatement-US'!$N:$N,"&gt;="&amp;$A60,'IEA-MethaneAbatement-US'!$L:$L,$D$1)))*'State Downscaling Multipliers'!$B$7*(1+'EPA to IEA Scaling'!V$10)</f>
        <v>0</v>
      </c>
      <c r="S60" s="2">
        <f>((VLOOKUP($B$1,'Multipliers and Adjustments'!$A$70:$I$86,TRUNC(COLUMN(S$2)/5)+2,FALSE)*SUMIFS('IEA-MethaneAbatement-US'!$M:$M,'IEA-MethaneAbatement-US'!$N:$N,"&lt;"&amp;$B60,'IEA-MethaneAbatement-US'!$N:$N,"&gt;="&amp;$A60,'IEA-MethaneAbatement-US'!$L:$L,$B$1))+(VLOOKUP($C$1,'Multipliers and Adjustments'!$A$70:$I$86,TRUNC(COLUMN(S$2)/5)+2,FALSE)*SUMIFS('IEA-MethaneAbatement-US'!$M:$M,'IEA-MethaneAbatement-US'!$N:$N,"&lt;"&amp;$B60,'IEA-MethaneAbatement-US'!$N:$N,"&gt;="&amp;$A60,'IEA-MethaneAbatement-US'!$L:$L,$C$1))+(VLOOKUP($D$1,'Multipliers and Adjustments'!$A$70:$I$86,TRUNC(COLUMN(S$2)/5)+2,FALSE)*SUMIFS('IEA-MethaneAbatement-US'!$M:$M,'IEA-MethaneAbatement-US'!$N:$N,"&lt;"&amp;$B60,'IEA-MethaneAbatement-US'!$N:$N,"&gt;="&amp;$A60,'IEA-MethaneAbatement-US'!$L:$L,$D$1)))*'State Downscaling Multipliers'!$B$7*(1+'EPA to IEA Scaling'!W$10)</f>
        <v>0</v>
      </c>
      <c r="T60" s="2">
        <f>((VLOOKUP($B$1,'Multipliers and Adjustments'!$A$70:$I$86,TRUNC(COLUMN(T$2)/5)+2,FALSE)*SUMIFS('IEA-MethaneAbatement-US'!$M:$M,'IEA-MethaneAbatement-US'!$N:$N,"&lt;"&amp;$B60,'IEA-MethaneAbatement-US'!$N:$N,"&gt;="&amp;$A60,'IEA-MethaneAbatement-US'!$L:$L,$B$1))+(VLOOKUP($C$1,'Multipliers and Adjustments'!$A$70:$I$86,TRUNC(COLUMN(T$2)/5)+2,FALSE)*SUMIFS('IEA-MethaneAbatement-US'!$M:$M,'IEA-MethaneAbatement-US'!$N:$N,"&lt;"&amp;$B60,'IEA-MethaneAbatement-US'!$N:$N,"&gt;="&amp;$A60,'IEA-MethaneAbatement-US'!$L:$L,$C$1))+(VLOOKUP($D$1,'Multipliers and Adjustments'!$A$70:$I$86,TRUNC(COLUMN(T$2)/5)+2,FALSE)*SUMIFS('IEA-MethaneAbatement-US'!$M:$M,'IEA-MethaneAbatement-US'!$N:$N,"&lt;"&amp;$B60,'IEA-MethaneAbatement-US'!$N:$N,"&gt;="&amp;$A60,'IEA-MethaneAbatement-US'!$L:$L,$D$1)))*'State Downscaling Multipliers'!$B$7*(1+'EPA to IEA Scaling'!X$10)</f>
        <v>0</v>
      </c>
      <c r="U60" s="2">
        <f>((VLOOKUP($B$1,'Multipliers and Adjustments'!$A$70:$I$86,TRUNC(COLUMN(U$2)/5)+2,FALSE)*SUMIFS('IEA-MethaneAbatement-US'!$M:$M,'IEA-MethaneAbatement-US'!$N:$N,"&lt;"&amp;$B60,'IEA-MethaneAbatement-US'!$N:$N,"&gt;="&amp;$A60,'IEA-MethaneAbatement-US'!$L:$L,$B$1))+(VLOOKUP($C$1,'Multipliers and Adjustments'!$A$70:$I$86,TRUNC(COLUMN(U$2)/5)+2,FALSE)*SUMIFS('IEA-MethaneAbatement-US'!$M:$M,'IEA-MethaneAbatement-US'!$N:$N,"&lt;"&amp;$B60,'IEA-MethaneAbatement-US'!$N:$N,"&gt;="&amp;$A60,'IEA-MethaneAbatement-US'!$L:$L,$C$1))+(VLOOKUP($D$1,'Multipliers and Adjustments'!$A$70:$I$86,TRUNC(COLUMN(U$2)/5)+2,FALSE)*SUMIFS('IEA-MethaneAbatement-US'!$M:$M,'IEA-MethaneAbatement-US'!$N:$N,"&lt;"&amp;$B60,'IEA-MethaneAbatement-US'!$N:$N,"&gt;="&amp;$A60,'IEA-MethaneAbatement-US'!$L:$L,$D$1)))*'State Downscaling Multipliers'!$B$7*(1+'EPA to IEA Scaling'!Y$10)</f>
        <v>0</v>
      </c>
      <c r="V60" s="2">
        <f>((VLOOKUP($B$1,'Multipliers and Adjustments'!$A$70:$I$86,TRUNC(COLUMN(V$2)/5)+2,FALSE)*SUMIFS('IEA-MethaneAbatement-US'!$M:$M,'IEA-MethaneAbatement-US'!$N:$N,"&lt;"&amp;$B60,'IEA-MethaneAbatement-US'!$N:$N,"&gt;="&amp;$A60,'IEA-MethaneAbatement-US'!$L:$L,$B$1))+(VLOOKUP($C$1,'Multipliers and Adjustments'!$A$70:$I$86,TRUNC(COLUMN(V$2)/5)+2,FALSE)*SUMIFS('IEA-MethaneAbatement-US'!$M:$M,'IEA-MethaneAbatement-US'!$N:$N,"&lt;"&amp;$B60,'IEA-MethaneAbatement-US'!$N:$N,"&gt;="&amp;$A60,'IEA-MethaneAbatement-US'!$L:$L,$C$1))+(VLOOKUP($D$1,'Multipliers and Adjustments'!$A$70:$I$86,TRUNC(COLUMN(V$2)/5)+2,FALSE)*SUMIFS('IEA-MethaneAbatement-US'!$M:$M,'IEA-MethaneAbatement-US'!$N:$N,"&lt;"&amp;$B60,'IEA-MethaneAbatement-US'!$N:$N,"&gt;="&amp;$A60,'IEA-MethaneAbatement-US'!$L:$L,$D$1)))*'State Downscaling Multipliers'!$B$7*(1+'EPA to IEA Scaling'!Z$10)</f>
        <v>0</v>
      </c>
      <c r="W60" s="105">
        <f>((VLOOKUP($B$1,'Multipliers and Adjustments'!$A$70:$I$86,TRUNC(COLUMN(W$2)/5)+2,FALSE)*SUMIFS('IEA-MethaneAbatement-US'!$M:$M,'IEA-MethaneAbatement-US'!$N:$N,"&lt;"&amp;$B60,'IEA-MethaneAbatement-US'!$N:$N,"&gt;="&amp;$A60,'IEA-MethaneAbatement-US'!$L:$L,$B$1))+(VLOOKUP($C$1,'Multipliers and Adjustments'!$A$70:$I$86,TRUNC(COLUMN(W$2)/5)+2,FALSE)*SUMIFS('IEA-MethaneAbatement-US'!$M:$M,'IEA-MethaneAbatement-US'!$N:$N,"&lt;"&amp;$B60,'IEA-MethaneAbatement-US'!$N:$N,"&gt;="&amp;$A60,'IEA-MethaneAbatement-US'!$L:$L,$C$1))+(VLOOKUP($D$1,'Multipliers and Adjustments'!$A$70:$I$86,TRUNC(COLUMN(W$2)/5)+2,FALSE)*SUMIFS('IEA-MethaneAbatement-US'!$M:$M,'IEA-MethaneAbatement-US'!$N:$N,"&lt;"&amp;$B60,'IEA-MethaneAbatement-US'!$N:$N,"&gt;="&amp;$A60,'IEA-MethaneAbatement-US'!$L:$L,$D$1)))*'State Downscaling Multipliers'!$B$7*(1+'EPA to IEA Scaling'!AA$10)</f>
        <v>0</v>
      </c>
      <c r="X60" s="2">
        <f>((VLOOKUP($B$1,'Multipliers and Adjustments'!$A$70:$I$86,TRUNC(COLUMN(X$2)/5)+2,FALSE)*SUMIFS('IEA-MethaneAbatement-US'!$M:$M,'IEA-MethaneAbatement-US'!$N:$N,"&lt;"&amp;$B60,'IEA-MethaneAbatement-US'!$N:$N,"&gt;="&amp;$A60,'IEA-MethaneAbatement-US'!$L:$L,$B$1))+(VLOOKUP($C$1,'Multipliers and Adjustments'!$A$70:$I$86,TRUNC(COLUMN(X$2)/5)+2,FALSE)*SUMIFS('IEA-MethaneAbatement-US'!$M:$M,'IEA-MethaneAbatement-US'!$N:$N,"&lt;"&amp;$B60,'IEA-MethaneAbatement-US'!$N:$N,"&gt;="&amp;$A60,'IEA-MethaneAbatement-US'!$L:$L,$C$1))+(VLOOKUP($D$1,'Multipliers and Adjustments'!$A$70:$I$86,TRUNC(COLUMN(X$2)/5)+2,FALSE)*SUMIFS('IEA-MethaneAbatement-US'!$M:$M,'IEA-MethaneAbatement-US'!$N:$N,"&lt;"&amp;$B60,'IEA-MethaneAbatement-US'!$N:$N,"&gt;="&amp;$A60,'IEA-MethaneAbatement-US'!$L:$L,$D$1)))*'State Downscaling Multipliers'!$B$7*(1+'EPA to IEA Scaling'!AB$10)</f>
        <v>0</v>
      </c>
      <c r="Y60" s="2">
        <f>((VLOOKUP($B$1,'Multipliers and Adjustments'!$A$70:$I$86,TRUNC(COLUMN(Y$2)/5)+2,FALSE)*SUMIFS('IEA-MethaneAbatement-US'!$M:$M,'IEA-MethaneAbatement-US'!$N:$N,"&lt;"&amp;$B60,'IEA-MethaneAbatement-US'!$N:$N,"&gt;="&amp;$A60,'IEA-MethaneAbatement-US'!$L:$L,$B$1))+(VLOOKUP($C$1,'Multipliers and Adjustments'!$A$70:$I$86,TRUNC(COLUMN(Y$2)/5)+2,FALSE)*SUMIFS('IEA-MethaneAbatement-US'!$M:$M,'IEA-MethaneAbatement-US'!$N:$N,"&lt;"&amp;$B60,'IEA-MethaneAbatement-US'!$N:$N,"&gt;="&amp;$A60,'IEA-MethaneAbatement-US'!$L:$L,$C$1))+(VLOOKUP($D$1,'Multipliers and Adjustments'!$A$70:$I$86,TRUNC(COLUMN(Y$2)/5)+2,FALSE)*SUMIFS('IEA-MethaneAbatement-US'!$M:$M,'IEA-MethaneAbatement-US'!$N:$N,"&lt;"&amp;$B60,'IEA-MethaneAbatement-US'!$N:$N,"&gt;="&amp;$A60,'IEA-MethaneAbatement-US'!$L:$L,$D$1)))*'State Downscaling Multipliers'!$B$7*(1+'EPA to IEA Scaling'!AC$10)</f>
        <v>0</v>
      </c>
      <c r="Z60" s="2">
        <f>((VLOOKUP($B$1,'Multipliers and Adjustments'!$A$70:$I$86,TRUNC(COLUMN(Z$2)/5)+2,FALSE)*SUMIFS('IEA-MethaneAbatement-US'!$M:$M,'IEA-MethaneAbatement-US'!$N:$N,"&lt;"&amp;$B60,'IEA-MethaneAbatement-US'!$N:$N,"&gt;="&amp;$A60,'IEA-MethaneAbatement-US'!$L:$L,$B$1))+(VLOOKUP($C$1,'Multipliers and Adjustments'!$A$70:$I$86,TRUNC(COLUMN(Z$2)/5)+2,FALSE)*SUMIFS('IEA-MethaneAbatement-US'!$M:$M,'IEA-MethaneAbatement-US'!$N:$N,"&lt;"&amp;$B60,'IEA-MethaneAbatement-US'!$N:$N,"&gt;="&amp;$A60,'IEA-MethaneAbatement-US'!$L:$L,$C$1))+(VLOOKUP($D$1,'Multipliers and Adjustments'!$A$70:$I$86,TRUNC(COLUMN(Z$2)/5)+2,FALSE)*SUMIFS('IEA-MethaneAbatement-US'!$M:$M,'IEA-MethaneAbatement-US'!$N:$N,"&lt;"&amp;$B60,'IEA-MethaneAbatement-US'!$N:$N,"&gt;="&amp;$A60,'IEA-MethaneAbatement-US'!$L:$L,$D$1)))*'State Downscaling Multipliers'!$B$7*(1+'EPA to IEA Scaling'!AD$10)</f>
        <v>0</v>
      </c>
      <c r="AA60" s="2">
        <f>((VLOOKUP($B$1,'Multipliers and Adjustments'!$A$70:$I$86,TRUNC(COLUMN(AA$2)/5)+2,FALSE)*SUMIFS('IEA-MethaneAbatement-US'!$M:$M,'IEA-MethaneAbatement-US'!$N:$N,"&lt;"&amp;$B60,'IEA-MethaneAbatement-US'!$N:$N,"&gt;="&amp;$A60,'IEA-MethaneAbatement-US'!$L:$L,$B$1))+(VLOOKUP($C$1,'Multipliers and Adjustments'!$A$70:$I$86,TRUNC(COLUMN(AA$2)/5)+2,FALSE)*SUMIFS('IEA-MethaneAbatement-US'!$M:$M,'IEA-MethaneAbatement-US'!$N:$N,"&lt;"&amp;$B60,'IEA-MethaneAbatement-US'!$N:$N,"&gt;="&amp;$A60,'IEA-MethaneAbatement-US'!$L:$L,$C$1))+(VLOOKUP($D$1,'Multipliers and Adjustments'!$A$70:$I$86,TRUNC(COLUMN(AA$2)/5)+2,FALSE)*SUMIFS('IEA-MethaneAbatement-US'!$M:$M,'IEA-MethaneAbatement-US'!$N:$N,"&lt;"&amp;$B60,'IEA-MethaneAbatement-US'!$N:$N,"&gt;="&amp;$A60,'IEA-MethaneAbatement-US'!$L:$L,$D$1)))*'State Downscaling Multipliers'!$B$7*(1+'EPA to IEA Scaling'!AE$10)</f>
        <v>0</v>
      </c>
      <c r="AB60" s="105">
        <f>((VLOOKUP($B$1,'Multipliers and Adjustments'!$A$70:$I$86,TRUNC(COLUMN(AB$2)/5)+2,FALSE)*SUMIFS('IEA-MethaneAbatement-US'!$M:$M,'IEA-MethaneAbatement-US'!$N:$N,"&lt;"&amp;$B60,'IEA-MethaneAbatement-US'!$N:$N,"&gt;="&amp;$A60,'IEA-MethaneAbatement-US'!$L:$L,$B$1))+(VLOOKUP($C$1,'Multipliers and Adjustments'!$A$70:$I$86,TRUNC(COLUMN(AB$2)/5)+2,FALSE)*SUMIFS('IEA-MethaneAbatement-US'!$M:$M,'IEA-MethaneAbatement-US'!$N:$N,"&lt;"&amp;$B60,'IEA-MethaneAbatement-US'!$N:$N,"&gt;="&amp;$A60,'IEA-MethaneAbatement-US'!$L:$L,$C$1))+(VLOOKUP($D$1,'Multipliers and Adjustments'!$A$70:$I$86,TRUNC(COLUMN(AB$2)/5)+2,FALSE)*SUMIFS('IEA-MethaneAbatement-US'!$M:$M,'IEA-MethaneAbatement-US'!$N:$N,"&lt;"&amp;$B60,'IEA-MethaneAbatement-US'!$N:$N,"&gt;="&amp;$A60,'IEA-MethaneAbatement-US'!$L:$L,$D$1)))*'State Downscaling Multipliers'!$B$7*(1+'EPA to IEA Scaling'!AF$10)</f>
        <v>0</v>
      </c>
      <c r="AC60" s="2">
        <f>((VLOOKUP($B$1,'Multipliers and Adjustments'!$A$70:$I$86,TRUNC(COLUMN(AC$2)/5)+2,FALSE)*SUMIFS('IEA-MethaneAbatement-US'!$M:$M,'IEA-MethaneAbatement-US'!$N:$N,"&lt;"&amp;$B60,'IEA-MethaneAbatement-US'!$N:$N,"&gt;="&amp;$A60,'IEA-MethaneAbatement-US'!$L:$L,$B$1))+(VLOOKUP($C$1,'Multipliers and Adjustments'!$A$70:$I$86,TRUNC(COLUMN(AC$2)/5)+2,FALSE)*SUMIFS('IEA-MethaneAbatement-US'!$M:$M,'IEA-MethaneAbatement-US'!$N:$N,"&lt;"&amp;$B60,'IEA-MethaneAbatement-US'!$N:$N,"&gt;="&amp;$A60,'IEA-MethaneAbatement-US'!$L:$L,$C$1))+(VLOOKUP($D$1,'Multipliers and Adjustments'!$A$70:$I$86,TRUNC(COLUMN(AC$2)/5)+2,FALSE)*SUMIFS('IEA-MethaneAbatement-US'!$M:$M,'IEA-MethaneAbatement-US'!$N:$N,"&lt;"&amp;$B60,'IEA-MethaneAbatement-US'!$N:$N,"&gt;="&amp;$A60,'IEA-MethaneAbatement-US'!$L:$L,$D$1)))*'State Downscaling Multipliers'!$B$7*(1+'EPA to IEA Scaling'!AG$10)</f>
        <v>0</v>
      </c>
      <c r="AD60" s="2">
        <f>((VLOOKUP($B$1,'Multipliers and Adjustments'!$A$70:$I$86,TRUNC(COLUMN(AD$2)/5)+2,FALSE)*SUMIFS('IEA-MethaneAbatement-US'!$M:$M,'IEA-MethaneAbatement-US'!$N:$N,"&lt;"&amp;$B60,'IEA-MethaneAbatement-US'!$N:$N,"&gt;="&amp;$A60,'IEA-MethaneAbatement-US'!$L:$L,$B$1))+(VLOOKUP($C$1,'Multipliers and Adjustments'!$A$70:$I$86,TRUNC(COLUMN(AD$2)/5)+2,FALSE)*SUMIFS('IEA-MethaneAbatement-US'!$M:$M,'IEA-MethaneAbatement-US'!$N:$N,"&lt;"&amp;$B60,'IEA-MethaneAbatement-US'!$N:$N,"&gt;="&amp;$A60,'IEA-MethaneAbatement-US'!$L:$L,$C$1))+(VLOOKUP($D$1,'Multipliers and Adjustments'!$A$70:$I$86,TRUNC(COLUMN(AD$2)/5)+2,FALSE)*SUMIFS('IEA-MethaneAbatement-US'!$M:$M,'IEA-MethaneAbatement-US'!$N:$N,"&lt;"&amp;$B60,'IEA-MethaneAbatement-US'!$N:$N,"&gt;="&amp;$A60,'IEA-MethaneAbatement-US'!$L:$L,$D$1)))*'State Downscaling Multipliers'!$B$7*(1+'EPA to IEA Scaling'!AH$10)</f>
        <v>0</v>
      </c>
      <c r="AE60" s="2">
        <f>((VLOOKUP($B$1,'Multipliers and Adjustments'!$A$70:$I$86,TRUNC(COLUMN(AE$2)/5)+2,FALSE)*SUMIFS('IEA-MethaneAbatement-US'!$M:$M,'IEA-MethaneAbatement-US'!$N:$N,"&lt;"&amp;$B60,'IEA-MethaneAbatement-US'!$N:$N,"&gt;="&amp;$A60,'IEA-MethaneAbatement-US'!$L:$L,$B$1))+(VLOOKUP($C$1,'Multipliers and Adjustments'!$A$70:$I$86,TRUNC(COLUMN(AE$2)/5)+2,FALSE)*SUMIFS('IEA-MethaneAbatement-US'!$M:$M,'IEA-MethaneAbatement-US'!$N:$N,"&lt;"&amp;$B60,'IEA-MethaneAbatement-US'!$N:$N,"&gt;="&amp;$A60,'IEA-MethaneAbatement-US'!$L:$L,$C$1))+(VLOOKUP($D$1,'Multipliers and Adjustments'!$A$70:$I$86,TRUNC(COLUMN(AE$2)/5)+2,FALSE)*SUMIFS('IEA-MethaneAbatement-US'!$M:$M,'IEA-MethaneAbatement-US'!$N:$N,"&lt;"&amp;$B60,'IEA-MethaneAbatement-US'!$N:$N,"&gt;="&amp;$A60,'IEA-MethaneAbatement-US'!$L:$L,$D$1)))*'State Downscaling Multipliers'!$B$7*(1+'EPA to IEA Scaling'!AI$10)</f>
        <v>0</v>
      </c>
      <c r="AF60" s="2">
        <f>((VLOOKUP($B$1,'Multipliers and Adjustments'!$A$70:$I$86,TRUNC(COLUMN(AF$2)/5)+2,FALSE)*SUMIFS('IEA-MethaneAbatement-US'!$M:$M,'IEA-MethaneAbatement-US'!$N:$N,"&lt;"&amp;$B60,'IEA-MethaneAbatement-US'!$N:$N,"&gt;="&amp;$A60,'IEA-MethaneAbatement-US'!$L:$L,$B$1))+(VLOOKUP($C$1,'Multipliers and Adjustments'!$A$70:$I$86,TRUNC(COLUMN(AF$2)/5)+2,FALSE)*SUMIFS('IEA-MethaneAbatement-US'!$M:$M,'IEA-MethaneAbatement-US'!$N:$N,"&lt;"&amp;$B60,'IEA-MethaneAbatement-US'!$N:$N,"&gt;="&amp;$A60,'IEA-MethaneAbatement-US'!$L:$L,$C$1))+(VLOOKUP($D$1,'Multipliers and Adjustments'!$A$70:$I$86,TRUNC(COLUMN(AF$2)/5)+2,FALSE)*SUMIFS('IEA-MethaneAbatement-US'!$M:$M,'IEA-MethaneAbatement-US'!$N:$N,"&lt;"&amp;$B60,'IEA-MethaneAbatement-US'!$N:$N,"&gt;="&amp;$A60,'IEA-MethaneAbatement-US'!$L:$L,$D$1)))*'State Downscaling Multipliers'!$B$7*(1+'EPA to IEA Scaling'!AJ$10)</f>
        <v>0</v>
      </c>
      <c r="AG60" s="105">
        <f>((VLOOKUP($B$1,'Multipliers and Adjustments'!$A$70:$I$86,TRUNC(COLUMN(AG$2)/5)+2,FALSE)*SUMIFS('IEA-MethaneAbatement-US'!$M:$M,'IEA-MethaneAbatement-US'!$N:$N,"&lt;"&amp;$B60,'IEA-MethaneAbatement-US'!$N:$N,"&gt;="&amp;$A60,'IEA-MethaneAbatement-US'!$L:$L,$B$1))+(VLOOKUP($C$1,'Multipliers and Adjustments'!$A$70:$I$86,TRUNC(COLUMN(AG$2)/5)+2,FALSE)*SUMIFS('IEA-MethaneAbatement-US'!$M:$M,'IEA-MethaneAbatement-US'!$N:$N,"&lt;"&amp;$B60,'IEA-MethaneAbatement-US'!$N:$N,"&gt;="&amp;$A60,'IEA-MethaneAbatement-US'!$L:$L,$C$1))+(VLOOKUP($D$1,'Multipliers and Adjustments'!$A$70:$I$86,TRUNC(COLUMN(AG$2)/5)+2,FALSE)*SUMIFS('IEA-MethaneAbatement-US'!$M:$M,'IEA-MethaneAbatement-US'!$N:$N,"&lt;"&amp;$B60,'IEA-MethaneAbatement-US'!$N:$N,"&gt;="&amp;$A60,'IEA-MethaneAbatement-US'!$L:$L,$D$1)))*'State Downscaling Multipliers'!$B$7*(1+'EPA to IEA Scaling'!AK$10)</f>
        <v>0</v>
      </c>
      <c r="AH60" s="2">
        <f>((VLOOKUP($B$1,'Multipliers and Adjustments'!$A$70:$I$86,TRUNC(COLUMN(AH$2)/5)+2,FALSE)*SUMIFS('IEA-MethaneAbatement-US'!$M:$M,'IEA-MethaneAbatement-US'!$N:$N,"&lt;"&amp;$B60,'IEA-MethaneAbatement-US'!$N:$N,"&gt;="&amp;$A60,'IEA-MethaneAbatement-US'!$L:$L,$B$1))+(VLOOKUP($C$1,'Multipliers and Adjustments'!$A$70:$I$86,TRUNC(COLUMN(AH$2)/5)+2,FALSE)*SUMIFS('IEA-MethaneAbatement-US'!$M:$M,'IEA-MethaneAbatement-US'!$N:$N,"&lt;"&amp;$B60,'IEA-MethaneAbatement-US'!$N:$N,"&gt;="&amp;$A60,'IEA-MethaneAbatement-US'!$L:$L,$C$1))+(VLOOKUP($D$1,'Multipliers and Adjustments'!$A$70:$I$86,TRUNC(COLUMN(AH$2)/5)+2,FALSE)*SUMIFS('IEA-MethaneAbatement-US'!$M:$M,'IEA-MethaneAbatement-US'!$N:$N,"&lt;"&amp;$B60,'IEA-MethaneAbatement-US'!$N:$N,"&gt;="&amp;$A60,'IEA-MethaneAbatement-US'!$L:$L,$D$1)))*'State Downscaling Multipliers'!$B$7*(1+'EPA to IEA Scaling'!AL$10)</f>
        <v>0</v>
      </c>
      <c r="AI60" s="2">
        <f>((VLOOKUP($B$1,'Multipliers and Adjustments'!$A$70:$I$86,TRUNC(COLUMN(AI$2)/5)+2,FALSE)*SUMIFS('IEA-MethaneAbatement-US'!$M:$M,'IEA-MethaneAbatement-US'!$N:$N,"&lt;"&amp;$B60,'IEA-MethaneAbatement-US'!$N:$N,"&gt;="&amp;$A60,'IEA-MethaneAbatement-US'!$L:$L,$B$1))+(VLOOKUP($C$1,'Multipliers and Adjustments'!$A$70:$I$86,TRUNC(COLUMN(AI$2)/5)+2,FALSE)*SUMIFS('IEA-MethaneAbatement-US'!$M:$M,'IEA-MethaneAbatement-US'!$N:$N,"&lt;"&amp;$B60,'IEA-MethaneAbatement-US'!$N:$N,"&gt;="&amp;$A60,'IEA-MethaneAbatement-US'!$L:$L,$C$1))+(VLOOKUP($D$1,'Multipliers and Adjustments'!$A$70:$I$86,TRUNC(COLUMN(AI$2)/5)+2,FALSE)*SUMIFS('IEA-MethaneAbatement-US'!$M:$M,'IEA-MethaneAbatement-US'!$N:$N,"&lt;"&amp;$B60,'IEA-MethaneAbatement-US'!$N:$N,"&gt;="&amp;$A60,'IEA-MethaneAbatement-US'!$L:$L,$D$1)))*'State Downscaling Multipliers'!$B$7*(1+'EPA to IEA Scaling'!AM$10)</f>
        <v>0</v>
      </c>
      <c r="AJ60" s="2">
        <f>((VLOOKUP($B$1,'Multipliers and Adjustments'!$A$70:$I$86,TRUNC(COLUMN(AJ$2)/5)+2,FALSE)*SUMIFS('IEA-MethaneAbatement-US'!$M:$M,'IEA-MethaneAbatement-US'!$N:$N,"&lt;"&amp;$B60,'IEA-MethaneAbatement-US'!$N:$N,"&gt;="&amp;$A60,'IEA-MethaneAbatement-US'!$L:$L,$B$1))+(VLOOKUP($C$1,'Multipliers and Adjustments'!$A$70:$I$86,TRUNC(COLUMN(AJ$2)/5)+2,FALSE)*SUMIFS('IEA-MethaneAbatement-US'!$M:$M,'IEA-MethaneAbatement-US'!$N:$N,"&lt;"&amp;$B60,'IEA-MethaneAbatement-US'!$N:$N,"&gt;="&amp;$A60,'IEA-MethaneAbatement-US'!$L:$L,$C$1))+(VLOOKUP($D$1,'Multipliers and Adjustments'!$A$70:$I$86,TRUNC(COLUMN(AJ$2)/5)+2,FALSE)*SUMIFS('IEA-MethaneAbatement-US'!$M:$M,'IEA-MethaneAbatement-US'!$N:$N,"&lt;"&amp;$B60,'IEA-MethaneAbatement-US'!$N:$N,"&gt;="&amp;$A60,'IEA-MethaneAbatement-US'!$L:$L,$D$1)))*'State Downscaling Multipliers'!$B$7*(1+'EPA to IEA Scaling'!AN$10)</f>
        <v>0</v>
      </c>
      <c r="AK60" s="2">
        <f>((VLOOKUP($B$1,'Multipliers and Adjustments'!$A$70:$I$86,TRUNC(COLUMN(AK$2)/5)+2,FALSE)*SUMIFS('IEA-MethaneAbatement-US'!$M:$M,'IEA-MethaneAbatement-US'!$N:$N,"&lt;"&amp;$B60,'IEA-MethaneAbatement-US'!$N:$N,"&gt;="&amp;$A60,'IEA-MethaneAbatement-US'!$L:$L,$B$1))+(VLOOKUP($C$1,'Multipliers and Adjustments'!$A$70:$I$86,TRUNC(COLUMN(AK$2)/5)+2,FALSE)*SUMIFS('IEA-MethaneAbatement-US'!$M:$M,'IEA-MethaneAbatement-US'!$N:$N,"&lt;"&amp;$B60,'IEA-MethaneAbatement-US'!$N:$N,"&gt;="&amp;$A60,'IEA-MethaneAbatement-US'!$L:$L,$C$1))+(VLOOKUP($D$1,'Multipliers and Adjustments'!$A$70:$I$86,TRUNC(COLUMN(AK$2)/5)+2,FALSE)*SUMIFS('IEA-MethaneAbatement-US'!$M:$M,'IEA-MethaneAbatement-US'!$N:$N,"&lt;"&amp;$B60,'IEA-MethaneAbatement-US'!$N:$N,"&gt;="&amp;$A60,'IEA-MethaneAbatement-US'!$L:$L,$D$1)))*'State Downscaling Multipliers'!$B$7*(1+'EPA to IEA Scaling'!AO$10)</f>
        <v>0</v>
      </c>
      <c r="AL60" s="105">
        <f>((VLOOKUP($B$1,'Multipliers and Adjustments'!$A$70:$I$86,TRUNC(COLUMN(AL$2)/5)+2,FALSE)*SUMIFS('IEA-MethaneAbatement-US'!$M:$M,'IEA-MethaneAbatement-US'!$N:$N,"&lt;"&amp;$B60,'IEA-MethaneAbatement-US'!$N:$N,"&gt;="&amp;$A60,'IEA-MethaneAbatement-US'!$L:$L,$B$1))+(VLOOKUP($C$1,'Multipliers and Adjustments'!$A$70:$I$86,TRUNC(COLUMN(AL$2)/5)+2,FALSE)*SUMIFS('IEA-MethaneAbatement-US'!$M:$M,'IEA-MethaneAbatement-US'!$N:$N,"&lt;"&amp;$B60,'IEA-MethaneAbatement-US'!$N:$N,"&gt;="&amp;$A60,'IEA-MethaneAbatement-US'!$L:$L,$C$1))+(VLOOKUP($D$1,'Multipliers and Adjustments'!$A$70:$I$86,TRUNC(COLUMN(AL$2)/5)+2,FALSE)*SUMIFS('IEA-MethaneAbatement-US'!$M:$M,'IEA-MethaneAbatement-US'!$N:$N,"&lt;"&amp;$B60,'IEA-MethaneAbatement-US'!$N:$N,"&gt;="&amp;$A60,'IEA-MethaneAbatement-US'!$L:$L,$D$1)))*'State Downscaling Multipliers'!$B$7*(1+'EPA to IEA Scaling'!AP$10)</f>
        <v>0</v>
      </c>
    </row>
    <row r="61" spans="1:38" ht="15.75" customHeight="1" x14ac:dyDescent="0.25">
      <c r="A61" s="49">
        <f t="shared" si="3"/>
        <v>900</v>
      </c>
      <c r="B61" s="49">
        <f t="shared" si="5"/>
        <v>950</v>
      </c>
      <c r="C61" s="105">
        <f>((VLOOKUP($B$1,'Multipliers and Adjustments'!$A$70:$I$86,TRUNC(COLUMN(C$2)/5)+2,FALSE)*SUMIFS('IEA-MethaneAbatement-US'!$M:$M,'IEA-MethaneAbatement-US'!$N:$N,"&lt;"&amp;$B61,'IEA-MethaneAbatement-US'!$N:$N,"&gt;="&amp;$A61,'IEA-MethaneAbatement-US'!$L:$L,$B$1))+(VLOOKUP($C$1,'Multipliers and Adjustments'!$A$70:$I$86,TRUNC(COLUMN(C$2)/5)+2,FALSE)*SUMIFS('IEA-MethaneAbatement-US'!$M:$M,'IEA-MethaneAbatement-US'!$N:$N,"&lt;"&amp;$B61,'IEA-MethaneAbatement-US'!$N:$N,"&gt;="&amp;$A61,'IEA-MethaneAbatement-US'!$L:$L,$C$1))+(VLOOKUP($D$1,'Multipliers and Adjustments'!$A$70:$I$86,TRUNC(COLUMN(C$2)/5)+2,FALSE)*SUMIFS('IEA-MethaneAbatement-US'!$M:$M,'IEA-MethaneAbatement-US'!$N:$N,"&lt;"&amp;$B61,'IEA-MethaneAbatement-US'!$N:$N,"&gt;="&amp;$A61,'IEA-MethaneAbatement-US'!$L:$L,$D$1)))*'State Downscaling Multipliers'!$B$7*(1+'EPA to IEA Scaling'!G$10)</f>
        <v>0</v>
      </c>
      <c r="D61" s="2">
        <f>((VLOOKUP($B$1,'Multipliers and Adjustments'!$A$70:$I$86,TRUNC(COLUMN(D$2)/5)+2,FALSE)*SUMIFS('IEA-MethaneAbatement-US'!$M:$M,'IEA-MethaneAbatement-US'!$N:$N,"&lt;"&amp;$B61,'IEA-MethaneAbatement-US'!$N:$N,"&gt;="&amp;$A61,'IEA-MethaneAbatement-US'!$L:$L,$B$1))+(VLOOKUP($C$1,'Multipliers and Adjustments'!$A$70:$I$86,TRUNC(COLUMN(D$2)/5)+2,FALSE)*SUMIFS('IEA-MethaneAbatement-US'!$M:$M,'IEA-MethaneAbatement-US'!$N:$N,"&lt;"&amp;$B61,'IEA-MethaneAbatement-US'!$N:$N,"&gt;="&amp;$A61,'IEA-MethaneAbatement-US'!$L:$L,$C$1))+(VLOOKUP($D$1,'Multipliers and Adjustments'!$A$70:$I$86,TRUNC(COLUMN(D$2)/5)+2,FALSE)*SUMIFS('IEA-MethaneAbatement-US'!$M:$M,'IEA-MethaneAbatement-US'!$N:$N,"&lt;"&amp;$B61,'IEA-MethaneAbatement-US'!$N:$N,"&gt;="&amp;$A61,'IEA-MethaneAbatement-US'!$L:$L,$D$1)))*'State Downscaling Multipliers'!$B$7*(1+'EPA to IEA Scaling'!H$10)</f>
        <v>0</v>
      </c>
      <c r="E61" s="2">
        <f>((VLOOKUP($B$1,'Multipliers and Adjustments'!$A$70:$I$86,TRUNC(COLUMN(E$2)/5)+2,FALSE)*SUMIFS('IEA-MethaneAbatement-US'!$M:$M,'IEA-MethaneAbatement-US'!$N:$N,"&lt;"&amp;$B61,'IEA-MethaneAbatement-US'!$N:$N,"&gt;="&amp;$A61,'IEA-MethaneAbatement-US'!$L:$L,$B$1))+(VLOOKUP($C$1,'Multipliers and Adjustments'!$A$70:$I$86,TRUNC(COLUMN(E$2)/5)+2,FALSE)*SUMIFS('IEA-MethaneAbatement-US'!$M:$M,'IEA-MethaneAbatement-US'!$N:$N,"&lt;"&amp;$B61,'IEA-MethaneAbatement-US'!$N:$N,"&gt;="&amp;$A61,'IEA-MethaneAbatement-US'!$L:$L,$C$1))+(VLOOKUP($D$1,'Multipliers and Adjustments'!$A$70:$I$86,TRUNC(COLUMN(E$2)/5)+2,FALSE)*SUMIFS('IEA-MethaneAbatement-US'!$M:$M,'IEA-MethaneAbatement-US'!$N:$N,"&lt;"&amp;$B61,'IEA-MethaneAbatement-US'!$N:$N,"&gt;="&amp;$A61,'IEA-MethaneAbatement-US'!$L:$L,$D$1)))*'State Downscaling Multipliers'!$B$7*(1+'EPA to IEA Scaling'!I$10)</f>
        <v>0</v>
      </c>
      <c r="F61" s="2">
        <f>((VLOOKUP($B$1,'Multipliers and Adjustments'!$A$70:$I$86,TRUNC(COLUMN(F$2)/5)+2,FALSE)*SUMIFS('IEA-MethaneAbatement-US'!$M:$M,'IEA-MethaneAbatement-US'!$N:$N,"&lt;"&amp;$B61,'IEA-MethaneAbatement-US'!$N:$N,"&gt;="&amp;$A61,'IEA-MethaneAbatement-US'!$L:$L,$B$1))+(VLOOKUP($C$1,'Multipliers and Adjustments'!$A$70:$I$86,TRUNC(COLUMN(F$2)/5)+2,FALSE)*SUMIFS('IEA-MethaneAbatement-US'!$M:$M,'IEA-MethaneAbatement-US'!$N:$N,"&lt;"&amp;$B61,'IEA-MethaneAbatement-US'!$N:$N,"&gt;="&amp;$A61,'IEA-MethaneAbatement-US'!$L:$L,$C$1))+(VLOOKUP($D$1,'Multipliers and Adjustments'!$A$70:$I$86,TRUNC(COLUMN(F$2)/5)+2,FALSE)*SUMIFS('IEA-MethaneAbatement-US'!$M:$M,'IEA-MethaneAbatement-US'!$N:$N,"&lt;"&amp;$B61,'IEA-MethaneAbatement-US'!$N:$N,"&gt;="&amp;$A61,'IEA-MethaneAbatement-US'!$L:$L,$D$1)))*'State Downscaling Multipliers'!$B$7*(1+'EPA to IEA Scaling'!J$10)</f>
        <v>0</v>
      </c>
      <c r="G61" s="154">
        <f>((VLOOKUP($B$1,'Multipliers and Adjustments'!$A$70:$I$86,TRUNC(COLUMN(G$2)/5)+2,FALSE)*SUMIFS('IEA-MethaneAbatement-US'!$M:$M,'IEA-MethaneAbatement-US'!$N:$N,"&lt;"&amp;$B61,'IEA-MethaneAbatement-US'!$N:$N,"&gt;="&amp;$A61,'IEA-MethaneAbatement-US'!$L:$L,$B$1))+(VLOOKUP($C$1,'Multipliers and Adjustments'!$A$70:$I$86,TRUNC(COLUMN(G$2)/5)+2,FALSE)*SUMIFS('IEA-MethaneAbatement-US'!$M:$M,'IEA-MethaneAbatement-US'!$N:$N,"&lt;"&amp;$B61,'IEA-MethaneAbatement-US'!$N:$N,"&gt;="&amp;$A61,'IEA-MethaneAbatement-US'!$L:$L,$C$1))+(VLOOKUP($D$1,'Multipliers and Adjustments'!$A$70:$I$86,TRUNC(COLUMN(G$2)/5)+2,FALSE)*SUMIFS('IEA-MethaneAbatement-US'!$M:$M,'IEA-MethaneAbatement-US'!$N:$N,"&lt;"&amp;$B61,'IEA-MethaneAbatement-US'!$N:$N,"&gt;="&amp;$A61,'IEA-MethaneAbatement-US'!$L:$L,$D$1)))*'State Downscaling Multipliers'!$B$7*(1+'EPA to IEA Scaling'!K$10)</f>
        <v>0</v>
      </c>
      <c r="H61" s="105">
        <f>((VLOOKUP($B$1,'Multipliers and Adjustments'!$A$70:$I$86,TRUNC(COLUMN(H$2)/5)+2,FALSE)*SUMIFS('IEA-MethaneAbatement-US'!$M:$M,'IEA-MethaneAbatement-US'!$N:$N,"&lt;"&amp;$B61,'IEA-MethaneAbatement-US'!$N:$N,"&gt;="&amp;$A61,'IEA-MethaneAbatement-US'!$L:$L,$B$1))+(VLOOKUP($C$1,'Multipliers and Adjustments'!$A$70:$I$86,TRUNC(COLUMN(H$2)/5)+2,FALSE)*SUMIFS('IEA-MethaneAbatement-US'!$M:$M,'IEA-MethaneAbatement-US'!$N:$N,"&lt;"&amp;$B61,'IEA-MethaneAbatement-US'!$N:$N,"&gt;="&amp;$A61,'IEA-MethaneAbatement-US'!$L:$L,$C$1))+(VLOOKUP($D$1,'Multipliers and Adjustments'!$A$70:$I$86,TRUNC(COLUMN(H$2)/5)+2,FALSE)*SUMIFS('IEA-MethaneAbatement-US'!$M:$M,'IEA-MethaneAbatement-US'!$N:$N,"&lt;"&amp;$B61,'IEA-MethaneAbatement-US'!$N:$N,"&gt;="&amp;$A61,'IEA-MethaneAbatement-US'!$L:$L,$D$1)))*'State Downscaling Multipliers'!$B$7*(1+'EPA to IEA Scaling'!L$10)</f>
        <v>0</v>
      </c>
      <c r="I61" s="2">
        <f>((VLOOKUP($B$1,'Multipliers and Adjustments'!$A$70:$I$86,TRUNC(COLUMN(I$2)/5)+2,FALSE)*SUMIFS('IEA-MethaneAbatement-US'!$M:$M,'IEA-MethaneAbatement-US'!$N:$N,"&lt;"&amp;$B61,'IEA-MethaneAbatement-US'!$N:$N,"&gt;="&amp;$A61,'IEA-MethaneAbatement-US'!$L:$L,$B$1))+(VLOOKUP($C$1,'Multipliers and Adjustments'!$A$70:$I$86,TRUNC(COLUMN(I$2)/5)+2,FALSE)*SUMIFS('IEA-MethaneAbatement-US'!$M:$M,'IEA-MethaneAbatement-US'!$N:$N,"&lt;"&amp;$B61,'IEA-MethaneAbatement-US'!$N:$N,"&gt;="&amp;$A61,'IEA-MethaneAbatement-US'!$L:$L,$C$1))+(VLOOKUP($D$1,'Multipliers and Adjustments'!$A$70:$I$86,TRUNC(COLUMN(I$2)/5)+2,FALSE)*SUMIFS('IEA-MethaneAbatement-US'!$M:$M,'IEA-MethaneAbatement-US'!$N:$N,"&lt;"&amp;$B61,'IEA-MethaneAbatement-US'!$N:$N,"&gt;="&amp;$A61,'IEA-MethaneAbatement-US'!$L:$L,$D$1)))*'State Downscaling Multipliers'!$B$7*(1+'EPA to IEA Scaling'!M$10)</f>
        <v>0</v>
      </c>
      <c r="J61" s="2">
        <f>((VLOOKUP($B$1,'Multipliers and Adjustments'!$A$70:$I$86,TRUNC(COLUMN(J$2)/5)+2,FALSE)*SUMIFS('IEA-MethaneAbatement-US'!$M:$M,'IEA-MethaneAbatement-US'!$N:$N,"&lt;"&amp;$B61,'IEA-MethaneAbatement-US'!$N:$N,"&gt;="&amp;$A61,'IEA-MethaneAbatement-US'!$L:$L,$B$1))+(VLOOKUP($C$1,'Multipliers and Adjustments'!$A$70:$I$86,TRUNC(COLUMN(J$2)/5)+2,FALSE)*SUMIFS('IEA-MethaneAbatement-US'!$M:$M,'IEA-MethaneAbatement-US'!$N:$N,"&lt;"&amp;$B61,'IEA-MethaneAbatement-US'!$N:$N,"&gt;="&amp;$A61,'IEA-MethaneAbatement-US'!$L:$L,$C$1))+(VLOOKUP($D$1,'Multipliers and Adjustments'!$A$70:$I$86,TRUNC(COLUMN(J$2)/5)+2,FALSE)*SUMIFS('IEA-MethaneAbatement-US'!$M:$M,'IEA-MethaneAbatement-US'!$N:$N,"&lt;"&amp;$B61,'IEA-MethaneAbatement-US'!$N:$N,"&gt;="&amp;$A61,'IEA-MethaneAbatement-US'!$L:$L,$D$1)))*'State Downscaling Multipliers'!$B$7*(1+'EPA to IEA Scaling'!N$10)</f>
        <v>0</v>
      </c>
      <c r="K61" s="2">
        <f>((VLOOKUP($B$1,'Multipliers and Adjustments'!$A$70:$I$86,TRUNC(COLUMN(K$2)/5)+2,FALSE)*SUMIFS('IEA-MethaneAbatement-US'!$M:$M,'IEA-MethaneAbatement-US'!$N:$N,"&lt;"&amp;$B61,'IEA-MethaneAbatement-US'!$N:$N,"&gt;="&amp;$A61,'IEA-MethaneAbatement-US'!$L:$L,$B$1))+(VLOOKUP($C$1,'Multipliers and Adjustments'!$A$70:$I$86,TRUNC(COLUMN(K$2)/5)+2,FALSE)*SUMIFS('IEA-MethaneAbatement-US'!$M:$M,'IEA-MethaneAbatement-US'!$N:$N,"&lt;"&amp;$B61,'IEA-MethaneAbatement-US'!$N:$N,"&gt;="&amp;$A61,'IEA-MethaneAbatement-US'!$L:$L,$C$1))+(VLOOKUP($D$1,'Multipliers and Adjustments'!$A$70:$I$86,TRUNC(COLUMN(K$2)/5)+2,FALSE)*SUMIFS('IEA-MethaneAbatement-US'!$M:$M,'IEA-MethaneAbatement-US'!$N:$N,"&lt;"&amp;$B61,'IEA-MethaneAbatement-US'!$N:$N,"&gt;="&amp;$A61,'IEA-MethaneAbatement-US'!$L:$L,$D$1)))*'State Downscaling Multipliers'!$B$7*(1+'EPA to IEA Scaling'!O$10)</f>
        <v>0</v>
      </c>
      <c r="L61" s="2">
        <f>((VLOOKUP($B$1,'Multipliers and Adjustments'!$A$70:$I$86,TRUNC(COLUMN(L$2)/5)+2,FALSE)*SUMIFS('IEA-MethaneAbatement-US'!$M:$M,'IEA-MethaneAbatement-US'!$N:$N,"&lt;"&amp;$B61,'IEA-MethaneAbatement-US'!$N:$N,"&gt;="&amp;$A61,'IEA-MethaneAbatement-US'!$L:$L,$B$1))+(VLOOKUP($C$1,'Multipliers and Adjustments'!$A$70:$I$86,TRUNC(COLUMN(L$2)/5)+2,FALSE)*SUMIFS('IEA-MethaneAbatement-US'!$M:$M,'IEA-MethaneAbatement-US'!$N:$N,"&lt;"&amp;$B61,'IEA-MethaneAbatement-US'!$N:$N,"&gt;="&amp;$A61,'IEA-MethaneAbatement-US'!$L:$L,$C$1))+(VLOOKUP($D$1,'Multipliers and Adjustments'!$A$70:$I$86,TRUNC(COLUMN(L$2)/5)+2,FALSE)*SUMIFS('IEA-MethaneAbatement-US'!$M:$M,'IEA-MethaneAbatement-US'!$N:$N,"&lt;"&amp;$B61,'IEA-MethaneAbatement-US'!$N:$N,"&gt;="&amp;$A61,'IEA-MethaneAbatement-US'!$L:$L,$D$1)))*'State Downscaling Multipliers'!$B$7*(1+'EPA to IEA Scaling'!P$10)</f>
        <v>0</v>
      </c>
      <c r="M61" s="105">
        <f>((VLOOKUP($B$1,'Multipliers and Adjustments'!$A$70:$I$86,TRUNC(COLUMN(M$2)/5)+2,FALSE)*SUMIFS('IEA-MethaneAbatement-US'!$M:$M,'IEA-MethaneAbatement-US'!$N:$N,"&lt;"&amp;$B61,'IEA-MethaneAbatement-US'!$N:$N,"&gt;="&amp;$A61,'IEA-MethaneAbatement-US'!$L:$L,$B$1))+(VLOOKUP($C$1,'Multipliers and Adjustments'!$A$70:$I$86,TRUNC(COLUMN(M$2)/5)+2,FALSE)*SUMIFS('IEA-MethaneAbatement-US'!$M:$M,'IEA-MethaneAbatement-US'!$N:$N,"&lt;"&amp;$B61,'IEA-MethaneAbatement-US'!$N:$N,"&gt;="&amp;$A61,'IEA-MethaneAbatement-US'!$L:$L,$C$1))+(VLOOKUP($D$1,'Multipliers and Adjustments'!$A$70:$I$86,TRUNC(COLUMN(M$2)/5)+2,FALSE)*SUMIFS('IEA-MethaneAbatement-US'!$M:$M,'IEA-MethaneAbatement-US'!$N:$N,"&lt;"&amp;$B61,'IEA-MethaneAbatement-US'!$N:$N,"&gt;="&amp;$A61,'IEA-MethaneAbatement-US'!$L:$L,$D$1)))*'State Downscaling Multipliers'!$B$7*(1+'EPA to IEA Scaling'!Q$10)</f>
        <v>0</v>
      </c>
      <c r="N61" s="2">
        <f>((VLOOKUP($B$1,'Multipliers and Adjustments'!$A$70:$I$86,TRUNC(COLUMN(N$2)/5)+2,FALSE)*SUMIFS('IEA-MethaneAbatement-US'!$M:$M,'IEA-MethaneAbatement-US'!$N:$N,"&lt;"&amp;$B61,'IEA-MethaneAbatement-US'!$N:$N,"&gt;="&amp;$A61,'IEA-MethaneAbatement-US'!$L:$L,$B$1))+(VLOOKUP($C$1,'Multipliers and Adjustments'!$A$70:$I$86,TRUNC(COLUMN(N$2)/5)+2,FALSE)*SUMIFS('IEA-MethaneAbatement-US'!$M:$M,'IEA-MethaneAbatement-US'!$N:$N,"&lt;"&amp;$B61,'IEA-MethaneAbatement-US'!$N:$N,"&gt;="&amp;$A61,'IEA-MethaneAbatement-US'!$L:$L,$C$1))+(VLOOKUP($D$1,'Multipliers and Adjustments'!$A$70:$I$86,TRUNC(COLUMN(N$2)/5)+2,FALSE)*SUMIFS('IEA-MethaneAbatement-US'!$M:$M,'IEA-MethaneAbatement-US'!$N:$N,"&lt;"&amp;$B61,'IEA-MethaneAbatement-US'!$N:$N,"&gt;="&amp;$A61,'IEA-MethaneAbatement-US'!$L:$L,$D$1)))*'State Downscaling Multipliers'!$B$7*(1+'EPA to IEA Scaling'!R$10)</f>
        <v>0</v>
      </c>
      <c r="O61" s="2">
        <f>((VLOOKUP($B$1,'Multipliers and Adjustments'!$A$70:$I$86,TRUNC(COLUMN(O$2)/5)+2,FALSE)*SUMIFS('IEA-MethaneAbatement-US'!$M:$M,'IEA-MethaneAbatement-US'!$N:$N,"&lt;"&amp;$B61,'IEA-MethaneAbatement-US'!$N:$N,"&gt;="&amp;$A61,'IEA-MethaneAbatement-US'!$L:$L,$B$1))+(VLOOKUP($C$1,'Multipliers and Adjustments'!$A$70:$I$86,TRUNC(COLUMN(O$2)/5)+2,FALSE)*SUMIFS('IEA-MethaneAbatement-US'!$M:$M,'IEA-MethaneAbatement-US'!$N:$N,"&lt;"&amp;$B61,'IEA-MethaneAbatement-US'!$N:$N,"&gt;="&amp;$A61,'IEA-MethaneAbatement-US'!$L:$L,$C$1))+(VLOOKUP($D$1,'Multipliers and Adjustments'!$A$70:$I$86,TRUNC(COLUMN(O$2)/5)+2,FALSE)*SUMIFS('IEA-MethaneAbatement-US'!$M:$M,'IEA-MethaneAbatement-US'!$N:$N,"&lt;"&amp;$B61,'IEA-MethaneAbatement-US'!$N:$N,"&gt;="&amp;$A61,'IEA-MethaneAbatement-US'!$L:$L,$D$1)))*'State Downscaling Multipliers'!$B$7*(1+'EPA to IEA Scaling'!S$10)</f>
        <v>0</v>
      </c>
      <c r="P61" s="2">
        <f>((VLOOKUP($B$1,'Multipliers and Adjustments'!$A$70:$I$86,TRUNC(COLUMN(P$2)/5)+2,FALSE)*SUMIFS('IEA-MethaneAbatement-US'!$M:$M,'IEA-MethaneAbatement-US'!$N:$N,"&lt;"&amp;$B61,'IEA-MethaneAbatement-US'!$N:$N,"&gt;="&amp;$A61,'IEA-MethaneAbatement-US'!$L:$L,$B$1))+(VLOOKUP($C$1,'Multipliers and Adjustments'!$A$70:$I$86,TRUNC(COLUMN(P$2)/5)+2,FALSE)*SUMIFS('IEA-MethaneAbatement-US'!$M:$M,'IEA-MethaneAbatement-US'!$N:$N,"&lt;"&amp;$B61,'IEA-MethaneAbatement-US'!$N:$N,"&gt;="&amp;$A61,'IEA-MethaneAbatement-US'!$L:$L,$C$1))+(VLOOKUP($D$1,'Multipliers and Adjustments'!$A$70:$I$86,TRUNC(COLUMN(P$2)/5)+2,FALSE)*SUMIFS('IEA-MethaneAbatement-US'!$M:$M,'IEA-MethaneAbatement-US'!$N:$N,"&lt;"&amp;$B61,'IEA-MethaneAbatement-US'!$N:$N,"&gt;="&amp;$A61,'IEA-MethaneAbatement-US'!$L:$L,$D$1)))*'State Downscaling Multipliers'!$B$7*(1+'EPA to IEA Scaling'!T$10)</f>
        <v>0</v>
      </c>
      <c r="Q61" s="2">
        <f>((VLOOKUP($B$1,'Multipliers and Adjustments'!$A$70:$I$86,TRUNC(COLUMN(Q$2)/5)+2,FALSE)*SUMIFS('IEA-MethaneAbatement-US'!$M:$M,'IEA-MethaneAbatement-US'!$N:$N,"&lt;"&amp;$B61,'IEA-MethaneAbatement-US'!$N:$N,"&gt;="&amp;$A61,'IEA-MethaneAbatement-US'!$L:$L,$B$1))+(VLOOKUP($C$1,'Multipliers and Adjustments'!$A$70:$I$86,TRUNC(COLUMN(Q$2)/5)+2,FALSE)*SUMIFS('IEA-MethaneAbatement-US'!$M:$M,'IEA-MethaneAbatement-US'!$N:$N,"&lt;"&amp;$B61,'IEA-MethaneAbatement-US'!$N:$N,"&gt;="&amp;$A61,'IEA-MethaneAbatement-US'!$L:$L,$C$1))+(VLOOKUP($D$1,'Multipliers and Adjustments'!$A$70:$I$86,TRUNC(COLUMN(Q$2)/5)+2,FALSE)*SUMIFS('IEA-MethaneAbatement-US'!$M:$M,'IEA-MethaneAbatement-US'!$N:$N,"&lt;"&amp;$B61,'IEA-MethaneAbatement-US'!$N:$N,"&gt;="&amp;$A61,'IEA-MethaneAbatement-US'!$L:$L,$D$1)))*'State Downscaling Multipliers'!$B$7*(1+'EPA to IEA Scaling'!U$10)</f>
        <v>0</v>
      </c>
      <c r="R61" s="105">
        <f>((VLOOKUP($B$1,'Multipliers and Adjustments'!$A$70:$I$86,TRUNC(COLUMN(R$2)/5)+2,FALSE)*SUMIFS('IEA-MethaneAbatement-US'!$M:$M,'IEA-MethaneAbatement-US'!$N:$N,"&lt;"&amp;$B61,'IEA-MethaneAbatement-US'!$N:$N,"&gt;="&amp;$A61,'IEA-MethaneAbatement-US'!$L:$L,$B$1))+(VLOOKUP($C$1,'Multipliers and Adjustments'!$A$70:$I$86,TRUNC(COLUMN(R$2)/5)+2,FALSE)*SUMIFS('IEA-MethaneAbatement-US'!$M:$M,'IEA-MethaneAbatement-US'!$N:$N,"&lt;"&amp;$B61,'IEA-MethaneAbatement-US'!$N:$N,"&gt;="&amp;$A61,'IEA-MethaneAbatement-US'!$L:$L,$C$1))+(VLOOKUP($D$1,'Multipliers and Adjustments'!$A$70:$I$86,TRUNC(COLUMN(R$2)/5)+2,FALSE)*SUMIFS('IEA-MethaneAbatement-US'!$M:$M,'IEA-MethaneAbatement-US'!$N:$N,"&lt;"&amp;$B61,'IEA-MethaneAbatement-US'!$N:$N,"&gt;="&amp;$A61,'IEA-MethaneAbatement-US'!$L:$L,$D$1)))*'State Downscaling Multipliers'!$B$7*(1+'EPA to IEA Scaling'!V$10)</f>
        <v>0</v>
      </c>
      <c r="S61" s="2">
        <f>((VLOOKUP($B$1,'Multipliers and Adjustments'!$A$70:$I$86,TRUNC(COLUMN(S$2)/5)+2,FALSE)*SUMIFS('IEA-MethaneAbatement-US'!$M:$M,'IEA-MethaneAbatement-US'!$N:$N,"&lt;"&amp;$B61,'IEA-MethaneAbatement-US'!$N:$N,"&gt;="&amp;$A61,'IEA-MethaneAbatement-US'!$L:$L,$B$1))+(VLOOKUP($C$1,'Multipliers and Adjustments'!$A$70:$I$86,TRUNC(COLUMN(S$2)/5)+2,FALSE)*SUMIFS('IEA-MethaneAbatement-US'!$M:$M,'IEA-MethaneAbatement-US'!$N:$N,"&lt;"&amp;$B61,'IEA-MethaneAbatement-US'!$N:$N,"&gt;="&amp;$A61,'IEA-MethaneAbatement-US'!$L:$L,$C$1))+(VLOOKUP($D$1,'Multipliers and Adjustments'!$A$70:$I$86,TRUNC(COLUMN(S$2)/5)+2,FALSE)*SUMIFS('IEA-MethaneAbatement-US'!$M:$M,'IEA-MethaneAbatement-US'!$N:$N,"&lt;"&amp;$B61,'IEA-MethaneAbatement-US'!$N:$N,"&gt;="&amp;$A61,'IEA-MethaneAbatement-US'!$L:$L,$D$1)))*'State Downscaling Multipliers'!$B$7*(1+'EPA to IEA Scaling'!W$10)</f>
        <v>0</v>
      </c>
      <c r="T61" s="2">
        <f>((VLOOKUP($B$1,'Multipliers and Adjustments'!$A$70:$I$86,TRUNC(COLUMN(T$2)/5)+2,FALSE)*SUMIFS('IEA-MethaneAbatement-US'!$M:$M,'IEA-MethaneAbatement-US'!$N:$N,"&lt;"&amp;$B61,'IEA-MethaneAbatement-US'!$N:$N,"&gt;="&amp;$A61,'IEA-MethaneAbatement-US'!$L:$L,$B$1))+(VLOOKUP($C$1,'Multipliers and Adjustments'!$A$70:$I$86,TRUNC(COLUMN(T$2)/5)+2,FALSE)*SUMIFS('IEA-MethaneAbatement-US'!$M:$M,'IEA-MethaneAbatement-US'!$N:$N,"&lt;"&amp;$B61,'IEA-MethaneAbatement-US'!$N:$N,"&gt;="&amp;$A61,'IEA-MethaneAbatement-US'!$L:$L,$C$1))+(VLOOKUP($D$1,'Multipliers and Adjustments'!$A$70:$I$86,TRUNC(COLUMN(T$2)/5)+2,FALSE)*SUMIFS('IEA-MethaneAbatement-US'!$M:$M,'IEA-MethaneAbatement-US'!$N:$N,"&lt;"&amp;$B61,'IEA-MethaneAbatement-US'!$N:$N,"&gt;="&amp;$A61,'IEA-MethaneAbatement-US'!$L:$L,$D$1)))*'State Downscaling Multipliers'!$B$7*(1+'EPA to IEA Scaling'!X$10)</f>
        <v>0</v>
      </c>
      <c r="U61" s="2">
        <f>((VLOOKUP($B$1,'Multipliers and Adjustments'!$A$70:$I$86,TRUNC(COLUMN(U$2)/5)+2,FALSE)*SUMIFS('IEA-MethaneAbatement-US'!$M:$M,'IEA-MethaneAbatement-US'!$N:$N,"&lt;"&amp;$B61,'IEA-MethaneAbatement-US'!$N:$N,"&gt;="&amp;$A61,'IEA-MethaneAbatement-US'!$L:$L,$B$1))+(VLOOKUP($C$1,'Multipliers and Adjustments'!$A$70:$I$86,TRUNC(COLUMN(U$2)/5)+2,FALSE)*SUMIFS('IEA-MethaneAbatement-US'!$M:$M,'IEA-MethaneAbatement-US'!$N:$N,"&lt;"&amp;$B61,'IEA-MethaneAbatement-US'!$N:$N,"&gt;="&amp;$A61,'IEA-MethaneAbatement-US'!$L:$L,$C$1))+(VLOOKUP($D$1,'Multipliers and Adjustments'!$A$70:$I$86,TRUNC(COLUMN(U$2)/5)+2,FALSE)*SUMIFS('IEA-MethaneAbatement-US'!$M:$M,'IEA-MethaneAbatement-US'!$N:$N,"&lt;"&amp;$B61,'IEA-MethaneAbatement-US'!$N:$N,"&gt;="&amp;$A61,'IEA-MethaneAbatement-US'!$L:$L,$D$1)))*'State Downscaling Multipliers'!$B$7*(1+'EPA to IEA Scaling'!Y$10)</f>
        <v>0</v>
      </c>
      <c r="V61" s="2">
        <f>((VLOOKUP($B$1,'Multipliers and Adjustments'!$A$70:$I$86,TRUNC(COLUMN(V$2)/5)+2,FALSE)*SUMIFS('IEA-MethaneAbatement-US'!$M:$M,'IEA-MethaneAbatement-US'!$N:$N,"&lt;"&amp;$B61,'IEA-MethaneAbatement-US'!$N:$N,"&gt;="&amp;$A61,'IEA-MethaneAbatement-US'!$L:$L,$B$1))+(VLOOKUP($C$1,'Multipliers and Adjustments'!$A$70:$I$86,TRUNC(COLUMN(V$2)/5)+2,FALSE)*SUMIFS('IEA-MethaneAbatement-US'!$M:$M,'IEA-MethaneAbatement-US'!$N:$N,"&lt;"&amp;$B61,'IEA-MethaneAbatement-US'!$N:$N,"&gt;="&amp;$A61,'IEA-MethaneAbatement-US'!$L:$L,$C$1))+(VLOOKUP($D$1,'Multipliers and Adjustments'!$A$70:$I$86,TRUNC(COLUMN(V$2)/5)+2,FALSE)*SUMIFS('IEA-MethaneAbatement-US'!$M:$M,'IEA-MethaneAbatement-US'!$N:$N,"&lt;"&amp;$B61,'IEA-MethaneAbatement-US'!$N:$N,"&gt;="&amp;$A61,'IEA-MethaneAbatement-US'!$L:$L,$D$1)))*'State Downscaling Multipliers'!$B$7*(1+'EPA to IEA Scaling'!Z$10)</f>
        <v>0</v>
      </c>
      <c r="W61" s="105">
        <f>((VLOOKUP($B$1,'Multipliers and Adjustments'!$A$70:$I$86,TRUNC(COLUMN(W$2)/5)+2,FALSE)*SUMIFS('IEA-MethaneAbatement-US'!$M:$M,'IEA-MethaneAbatement-US'!$N:$N,"&lt;"&amp;$B61,'IEA-MethaneAbatement-US'!$N:$N,"&gt;="&amp;$A61,'IEA-MethaneAbatement-US'!$L:$L,$B$1))+(VLOOKUP($C$1,'Multipliers and Adjustments'!$A$70:$I$86,TRUNC(COLUMN(W$2)/5)+2,FALSE)*SUMIFS('IEA-MethaneAbatement-US'!$M:$M,'IEA-MethaneAbatement-US'!$N:$N,"&lt;"&amp;$B61,'IEA-MethaneAbatement-US'!$N:$N,"&gt;="&amp;$A61,'IEA-MethaneAbatement-US'!$L:$L,$C$1))+(VLOOKUP($D$1,'Multipliers and Adjustments'!$A$70:$I$86,TRUNC(COLUMN(W$2)/5)+2,FALSE)*SUMIFS('IEA-MethaneAbatement-US'!$M:$M,'IEA-MethaneAbatement-US'!$N:$N,"&lt;"&amp;$B61,'IEA-MethaneAbatement-US'!$N:$N,"&gt;="&amp;$A61,'IEA-MethaneAbatement-US'!$L:$L,$D$1)))*'State Downscaling Multipliers'!$B$7*(1+'EPA to IEA Scaling'!AA$10)</f>
        <v>0</v>
      </c>
      <c r="X61" s="2">
        <f>((VLOOKUP($B$1,'Multipliers and Adjustments'!$A$70:$I$86,TRUNC(COLUMN(X$2)/5)+2,FALSE)*SUMIFS('IEA-MethaneAbatement-US'!$M:$M,'IEA-MethaneAbatement-US'!$N:$N,"&lt;"&amp;$B61,'IEA-MethaneAbatement-US'!$N:$N,"&gt;="&amp;$A61,'IEA-MethaneAbatement-US'!$L:$L,$B$1))+(VLOOKUP($C$1,'Multipliers and Adjustments'!$A$70:$I$86,TRUNC(COLUMN(X$2)/5)+2,FALSE)*SUMIFS('IEA-MethaneAbatement-US'!$M:$M,'IEA-MethaneAbatement-US'!$N:$N,"&lt;"&amp;$B61,'IEA-MethaneAbatement-US'!$N:$N,"&gt;="&amp;$A61,'IEA-MethaneAbatement-US'!$L:$L,$C$1))+(VLOOKUP($D$1,'Multipliers and Adjustments'!$A$70:$I$86,TRUNC(COLUMN(X$2)/5)+2,FALSE)*SUMIFS('IEA-MethaneAbatement-US'!$M:$M,'IEA-MethaneAbatement-US'!$N:$N,"&lt;"&amp;$B61,'IEA-MethaneAbatement-US'!$N:$N,"&gt;="&amp;$A61,'IEA-MethaneAbatement-US'!$L:$L,$D$1)))*'State Downscaling Multipliers'!$B$7*(1+'EPA to IEA Scaling'!AB$10)</f>
        <v>0</v>
      </c>
      <c r="Y61" s="2">
        <f>((VLOOKUP($B$1,'Multipliers and Adjustments'!$A$70:$I$86,TRUNC(COLUMN(Y$2)/5)+2,FALSE)*SUMIFS('IEA-MethaneAbatement-US'!$M:$M,'IEA-MethaneAbatement-US'!$N:$N,"&lt;"&amp;$B61,'IEA-MethaneAbatement-US'!$N:$N,"&gt;="&amp;$A61,'IEA-MethaneAbatement-US'!$L:$L,$B$1))+(VLOOKUP($C$1,'Multipliers and Adjustments'!$A$70:$I$86,TRUNC(COLUMN(Y$2)/5)+2,FALSE)*SUMIFS('IEA-MethaneAbatement-US'!$M:$M,'IEA-MethaneAbatement-US'!$N:$N,"&lt;"&amp;$B61,'IEA-MethaneAbatement-US'!$N:$N,"&gt;="&amp;$A61,'IEA-MethaneAbatement-US'!$L:$L,$C$1))+(VLOOKUP($D$1,'Multipliers and Adjustments'!$A$70:$I$86,TRUNC(COLUMN(Y$2)/5)+2,FALSE)*SUMIFS('IEA-MethaneAbatement-US'!$M:$M,'IEA-MethaneAbatement-US'!$N:$N,"&lt;"&amp;$B61,'IEA-MethaneAbatement-US'!$N:$N,"&gt;="&amp;$A61,'IEA-MethaneAbatement-US'!$L:$L,$D$1)))*'State Downscaling Multipliers'!$B$7*(1+'EPA to IEA Scaling'!AC$10)</f>
        <v>0</v>
      </c>
      <c r="Z61" s="2">
        <f>((VLOOKUP($B$1,'Multipliers and Adjustments'!$A$70:$I$86,TRUNC(COLUMN(Z$2)/5)+2,FALSE)*SUMIFS('IEA-MethaneAbatement-US'!$M:$M,'IEA-MethaneAbatement-US'!$N:$N,"&lt;"&amp;$B61,'IEA-MethaneAbatement-US'!$N:$N,"&gt;="&amp;$A61,'IEA-MethaneAbatement-US'!$L:$L,$B$1))+(VLOOKUP($C$1,'Multipliers and Adjustments'!$A$70:$I$86,TRUNC(COLUMN(Z$2)/5)+2,FALSE)*SUMIFS('IEA-MethaneAbatement-US'!$M:$M,'IEA-MethaneAbatement-US'!$N:$N,"&lt;"&amp;$B61,'IEA-MethaneAbatement-US'!$N:$N,"&gt;="&amp;$A61,'IEA-MethaneAbatement-US'!$L:$L,$C$1))+(VLOOKUP($D$1,'Multipliers and Adjustments'!$A$70:$I$86,TRUNC(COLUMN(Z$2)/5)+2,FALSE)*SUMIFS('IEA-MethaneAbatement-US'!$M:$M,'IEA-MethaneAbatement-US'!$N:$N,"&lt;"&amp;$B61,'IEA-MethaneAbatement-US'!$N:$N,"&gt;="&amp;$A61,'IEA-MethaneAbatement-US'!$L:$L,$D$1)))*'State Downscaling Multipliers'!$B$7*(1+'EPA to IEA Scaling'!AD$10)</f>
        <v>0</v>
      </c>
      <c r="AA61" s="2">
        <f>((VLOOKUP($B$1,'Multipliers and Adjustments'!$A$70:$I$86,TRUNC(COLUMN(AA$2)/5)+2,FALSE)*SUMIFS('IEA-MethaneAbatement-US'!$M:$M,'IEA-MethaneAbatement-US'!$N:$N,"&lt;"&amp;$B61,'IEA-MethaneAbatement-US'!$N:$N,"&gt;="&amp;$A61,'IEA-MethaneAbatement-US'!$L:$L,$B$1))+(VLOOKUP($C$1,'Multipliers and Adjustments'!$A$70:$I$86,TRUNC(COLUMN(AA$2)/5)+2,FALSE)*SUMIFS('IEA-MethaneAbatement-US'!$M:$M,'IEA-MethaneAbatement-US'!$N:$N,"&lt;"&amp;$B61,'IEA-MethaneAbatement-US'!$N:$N,"&gt;="&amp;$A61,'IEA-MethaneAbatement-US'!$L:$L,$C$1))+(VLOOKUP($D$1,'Multipliers and Adjustments'!$A$70:$I$86,TRUNC(COLUMN(AA$2)/5)+2,FALSE)*SUMIFS('IEA-MethaneAbatement-US'!$M:$M,'IEA-MethaneAbatement-US'!$N:$N,"&lt;"&amp;$B61,'IEA-MethaneAbatement-US'!$N:$N,"&gt;="&amp;$A61,'IEA-MethaneAbatement-US'!$L:$L,$D$1)))*'State Downscaling Multipliers'!$B$7*(1+'EPA to IEA Scaling'!AE$10)</f>
        <v>0</v>
      </c>
      <c r="AB61" s="105">
        <f>((VLOOKUP($B$1,'Multipliers and Adjustments'!$A$70:$I$86,TRUNC(COLUMN(AB$2)/5)+2,FALSE)*SUMIFS('IEA-MethaneAbatement-US'!$M:$M,'IEA-MethaneAbatement-US'!$N:$N,"&lt;"&amp;$B61,'IEA-MethaneAbatement-US'!$N:$N,"&gt;="&amp;$A61,'IEA-MethaneAbatement-US'!$L:$L,$B$1))+(VLOOKUP($C$1,'Multipliers and Adjustments'!$A$70:$I$86,TRUNC(COLUMN(AB$2)/5)+2,FALSE)*SUMIFS('IEA-MethaneAbatement-US'!$M:$M,'IEA-MethaneAbatement-US'!$N:$N,"&lt;"&amp;$B61,'IEA-MethaneAbatement-US'!$N:$N,"&gt;="&amp;$A61,'IEA-MethaneAbatement-US'!$L:$L,$C$1))+(VLOOKUP($D$1,'Multipliers and Adjustments'!$A$70:$I$86,TRUNC(COLUMN(AB$2)/5)+2,FALSE)*SUMIFS('IEA-MethaneAbatement-US'!$M:$M,'IEA-MethaneAbatement-US'!$N:$N,"&lt;"&amp;$B61,'IEA-MethaneAbatement-US'!$N:$N,"&gt;="&amp;$A61,'IEA-MethaneAbatement-US'!$L:$L,$D$1)))*'State Downscaling Multipliers'!$B$7*(1+'EPA to IEA Scaling'!AF$10)</f>
        <v>0</v>
      </c>
      <c r="AC61" s="2">
        <f>((VLOOKUP($B$1,'Multipliers and Adjustments'!$A$70:$I$86,TRUNC(COLUMN(AC$2)/5)+2,FALSE)*SUMIFS('IEA-MethaneAbatement-US'!$M:$M,'IEA-MethaneAbatement-US'!$N:$N,"&lt;"&amp;$B61,'IEA-MethaneAbatement-US'!$N:$N,"&gt;="&amp;$A61,'IEA-MethaneAbatement-US'!$L:$L,$B$1))+(VLOOKUP($C$1,'Multipliers and Adjustments'!$A$70:$I$86,TRUNC(COLUMN(AC$2)/5)+2,FALSE)*SUMIFS('IEA-MethaneAbatement-US'!$M:$M,'IEA-MethaneAbatement-US'!$N:$N,"&lt;"&amp;$B61,'IEA-MethaneAbatement-US'!$N:$N,"&gt;="&amp;$A61,'IEA-MethaneAbatement-US'!$L:$L,$C$1))+(VLOOKUP($D$1,'Multipliers and Adjustments'!$A$70:$I$86,TRUNC(COLUMN(AC$2)/5)+2,FALSE)*SUMIFS('IEA-MethaneAbatement-US'!$M:$M,'IEA-MethaneAbatement-US'!$N:$N,"&lt;"&amp;$B61,'IEA-MethaneAbatement-US'!$N:$N,"&gt;="&amp;$A61,'IEA-MethaneAbatement-US'!$L:$L,$D$1)))*'State Downscaling Multipliers'!$B$7*(1+'EPA to IEA Scaling'!AG$10)</f>
        <v>0</v>
      </c>
      <c r="AD61" s="2">
        <f>((VLOOKUP($B$1,'Multipliers and Adjustments'!$A$70:$I$86,TRUNC(COLUMN(AD$2)/5)+2,FALSE)*SUMIFS('IEA-MethaneAbatement-US'!$M:$M,'IEA-MethaneAbatement-US'!$N:$N,"&lt;"&amp;$B61,'IEA-MethaneAbatement-US'!$N:$N,"&gt;="&amp;$A61,'IEA-MethaneAbatement-US'!$L:$L,$B$1))+(VLOOKUP($C$1,'Multipliers and Adjustments'!$A$70:$I$86,TRUNC(COLUMN(AD$2)/5)+2,FALSE)*SUMIFS('IEA-MethaneAbatement-US'!$M:$M,'IEA-MethaneAbatement-US'!$N:$N,"&lt;"&amp;$B61,'IEA-MethaneAbatement-US'!$N:$N,"&gt;="&amp;$A61,'IEA-MethaneAbatement-US'!$L:$L,$C$1))+(VLOOKUP($D$1,'Multipliers and Adjustments'!$A$70:$I$86,TRUNC(COLUMN(AD$2)/5)+2,FALSE)*SUMIFS('IEA-MethaneAbatement-US'!$M:$M,'IEA-MethaneAbatement-US'!$N:$N,"&lt;"&amp;$B61,'IEA-MethaneAbatement-US'!$N:$N,"&gt;="&amp;$A61,'IEA-MethaneAbatement-US'!$L:$L,$D$1)))*'State Downscaling Multipliers'!$B$7*(1+'EPA to IEA Scaling'!AH$10)</f>
        <v>0</v>
      </c>
      <c r="AE61" s="2">
        <f>((VLOOKUP($B$1,'Multipliers and Adjustments'!$A$70:$I$86,TRUNC(COLUMN(AE$2)/5)+2,FALSE)*SUMIFS('IEA-MethaneAbatement-US'!$M:$M,'IEA-MethaneAbatement-US'!$N:$N,"&lt;"&amp;$B61,'IEA-MethaneAbatement-US'!$N:$N,"&gt;="&amp;$A61,'IEA-MethaneAbatement-US'!$L:$L,$B$1))+(VLOOKUP($C$1,'Multipliers and Adjustments'!$A$70:$I$86,TRUNC(COLUMN(AE$2)/5)+2,FALSE)*SUMIFS('IEA-MethaneAbatement-US'!$M:$M,'IEA-MethaneAbatement-US'!$N:$N,"&lt;"&amp;$B61,'IEA-MethaneAbatement-US'!$N:$N,"&gt;="&amp;$A61,'IEA-MethaneAbatement-US'!$L:$L,$C$1))+(VLOOKUP($D$1,'Multipliers and Adjustments'!$A$70:$I$86,TRUNC(COLUMN(AE$2)/5)+2,FALSE)*SUMIFS('IEA-MethaneAbatement-US'!$M:$M,'IEA-MethaneAbatement-US'!$N:$N,"&lt;"&amp;$B61,'IEA-MethaneAbatement-US'!$N:$N,"&gt;="&amp;$A61,'IEA-MethaneAbatement-US'!$L:$L,$D$1)))*'State Downscaling Multipliers'!$B$7*(1+'EPA to IEA Scaling'!AI$10)</f>
        <v>0</v>
      </c>
      <c r="AF61" s="2">
        <f>((VLOOKUP($B$1,'Multipliers and Adjustments'!$A$70:$I$86,TRUNC(COLUMN(AF$2)/5)+2,FALSE)*SUMIFS('IEA-MethaneAbatement-US'!$M:$M,'IEA-MethaneAbatement-US'!$N:$N,"&lt;"&amp;$B61,'IEA-MethaneAbatement-US'!$N:$N,"&gt;="&amp;$A61,'IEA-MethaneAbatement-US'!$L:$L,$B$1))+(VLOOKUP($C$1,'Multipliers and Adjustments'!$A$70:$I$86,TRUNC(COLUMN(AF$2)/5)+2,FALSE)*SUMIFS('IEA-MethaneAbatement-US'!$M:$M,'IEA-MethaneAbatement-US'!$N:$N,"&lt;"&amp;$B61,'IEA-MethaneAbatement-US'!$N:$N,"&gt;="&amp;$A61,'IEA-MethaneAbatement-US'!$L:$L,$C$1))+(VLOOKUP($D$1,'Multipliers and Adjustments'!$A$70:$I$86,TRUNC(COLUMN(AF$2)/5)+2,FALSE)*SUMIFS('IEA-MethaneAbatement-US'!$M:$M,'IEA-MethaneAbatement-US'!$N:$N,"&lt;"&amp;$B61,'IEA-MethaneAbatement-US'!$N:$N,"&gt;="&amp;$A61,'IEA-MethaneAbatement-US'!$L:$L,$D$1)))*'State Downscaling Multipliers'!$B$7*(1+'EPA to IEA Scaling'!AJ$10)</f>
        <v>0</v>
      </c>
      <c r="AG61" s="105">
        <f>((VLOOKUP($B$1,'Multipliers and Adjustments'!$A$70:$I$86,TRUNC(COLUMN(AG$2)/5)+2,FALSE)*SUMIFS('IEA-MethaneAbatement-US'!$M:$M,'IEA-MethaneAbatement-US'!$N:$N,"&lt;"&amp;$B61,'IEA-MethaneAbatement-US'!$N:$N,"&gt;="&amp;$A61,'IEA-MethaneAbatement-US'!$L:$L,$B$1))+(VLOOKUP($C$1,'Multipliers and Adjustments'!$A$70:$I$86,TRUNC(COLUMN(AG$2)/5)+2,FALSE)*SUMIFS('IEA-MethaneAbatement-US'!$M:$M,'IEA-MethaneAbatement-US'!$N:$N,"&lt;"&amp;$B61,'IEA-MethaneAbatement-US'!$N:$N,"&gt;="&amp;$A61,'IEA-MethaneAbatement-US'!$L:$L,$C$1))+(VLOOKUP($D$1,'Multipliers and Adjustments'!$A$70:$I$86,TRUNC(COLUMN(AG$2)/5)+2,FALSE)*SUMIFS('IEA-MethaneAbatement-US'!$M:$M,'IEA-MethaneAbatement-US'!$N:$N,"&lt;"&amp;$B61,'IEA-MethaneAbatement-US'!$N:$N,"&gt;="&amp;$A61,'IEA-MethaneAbatement-US'!$L:$L,$D$1)))*'State Downscaling Multipliers'!$B$7*(1+'EPA to IEA Scaling'!AK$10)</f>
        <v>0</v>
      </c>
      <c r="AH61" s="2">
        <f>((VLOOKUP($B$1,'Multipliers and Adjustments'!$A$70:$I$86,TRUNC(COLUMN(AH$2)/5)+2,FALSE)*SUMIFS('IEA-MethaneAbatement-US'!$M:$M,'IEA-MethaneAbatement-US'!$N:$N,"&lt;"&amp;$B61,'IEA-MethaneAbatement-US'!$N:$N,"&gt;="&amp;$A61,'IEA-MethaneAbatement-US'!$L:$L,$B$1))+(VLOOKUP($C$1,'Multipliers and Adjustments'!$A$70:$I$86,TRUNC(COLUMN(AH$2)/5)+2,FALSE)*SUMIFS('IEA-MethaneAbatement-US'!$M:$M,'IEA-MethaneAbatement-US'!$N:$N,"&lt;"&amp;$B61,'IEA-MethaneAbatement-US'!$N:$N,"&gt;="&amp;$A61,'IEA-MethaneAbatement-US'!$L:$L,$C$1))+(VLOOKUP($D$1,'Multipliers and Adjustments'!$A$70:$I$86,TRUNC(COLUMN(AH$2)/5)+2,FALSE)*SUMIFS('IEA-MethaneAbatement-US'!$M:$M,'IEA-MethaneAbatement-US'!$N:$N,"&lt;"&amp;$B61,'IEA-MethaneAbatement-US'!$N:$N,"&gt;="&amp;$A61,'IEA-MethaneAbatement-US'!$L:$L,$D$1)))*'State Downscaling Multipliers'!$B$7*(1+'EPA to IEA Scaling'!AL$10)</f>
        <v>0</v>
      </c>
      <c r="AI61" s="2">
        <f>((VLOOKUP($B$1,'Multipliers and Adjustments'!$A$70:$I$86,TRUNC(COLUMN(AI$2)/5)+2,FALSE)*SUMIFS('IEA-MethaneAbatement-US'!$M:$M,'IEA-MethaneAbatement-US'!$N:$N,"&lt;"&amp;$B61,'IEA-MethaneAbatement-US'!$N:$N,"&gt;="&amp;$A61,'IEA-MethaneAbatement-US'!$L:$L,$B$1))+(VLOOKUP($C$1,'Multipliers and Adjustments'!$A$70:$I$86,TRUNC(COLUMN(AI$2)/5)+2,FALSE)*SUMIFS('IEA-MethaneAbatement-US'!$M:$M,'IEA-MethaneAbatement-US'!$N:$N,"&lt;"&amp;$B61,'IEA-MethaneAbatement-US'!$N:$N,"&gt;="&amp;$A61,'IEA-MethaneAbatement-US'!$L:$L,$C$1))+(VLOOKUP($D$1,'Multipliers and Adjustments'!$A$70:$I$86,TRUNC(COLUMN(AI$2)/5)+2,FALSE)*SUMIFS('IEA-MethaneAbatement-US'!$M:$M,'IEA-MethaneAbatement-US'!$N:$N,"&lt;"&amp;$B61,'IEA-MethaneAbatement-US'!$N:$N,"&gt;="&amp;$A61,'IEA-MethaneAbatement-US'!$L:$L,$D$1)))*'State Downscaling Multipliers'!$B$7*(1+'EPA to IEA Scaling'!AM$10)</f>
        <v>0</v>
      </c>
      <c r="AJ61" s="2">
        <f>((VLOOKUP($B$1,'Multipliers and Adjustments'!$A$70:$I$86,TRUNC(COLUMN(AJ$2)/5)+2,FALSE)*SUMIFS('IEA-MethaneAbatement-US'!$M:$M,'IEA-MethaneAbatement-US'!$N:$N,"&lt;"&amp;$B61,'IEA-MethaneAbatement-US'!$N:$N,"&gt;="&amp;$A61,'IEA-MethaneAbatement-US'!$L:$L,$B$1))+(VLOOKUP($C$1,'Multipliers and Adjustments'!$A$70:$I$86,TRUNC(COLUMN(AJ$2)/5)+2,FALSE)*SUMIFS('IEA-MethaneAbatement-US'!$M:$M,'IEA-MethaneAbatement-US'!$N:$N,"&lt;"&amp;$B61,'IEA-MethaneAbatement-US'!$N:$N,"&gt;="&amp;$A61,'IEA-MethaneAbatement-US'!$L:$L,$C$1))+(VLOOKUP($D$1,'Multipliers and Adjustments'!$A$70:$I$86,TRUNC(COLUMN(AJ$2)/5)+2,FALSE)*SUMIFS('IEA-MethaneAbatement-US'!$M:$M,'IEA-MethaneAbatement-US'!$N:$N,"&lt;"&amp;$B61,'IEA-MethaneAbatement-US'!$N:$N,"&gt;="&amp;$A61,'IEA-MethaneAbatement-US'!$L:$L,$D$1)))*'State Downscaling Multipliers'!$B$7*(1+'EPA to IEA Scaling'!AN$10)</f>
        <v>0</v>
      </c>
      <c r="AK61" s="2">
        <f>((VLOOKUP($B$1,'Multipliers and Adjustments'!$A$70:$I$86,TRUNC(COLUMN(AK$2)/5)+2,FALSE)*SUMIFS('IEA-MethaneAbatement-US'!$M:$M,'IEA-MethaneAbatement-US'!$N:$N,"&lt;"&amp;$B61,'IEA-MethaneAbatement-US'!$N:$N,"&gt;="&amp;$A61,'IEA-MethaneAbatement-US'!$L:$L,$B$1))+(VLOOKUP($C$1,'Multipliers and Adjustments'!$A$70:$I$86,TRUNC(COLUMN(AK$2)/5)+2,FALSE)*SUMIFS('IEA-MethaneAbatement-US'!$M:$M,'IEA-MethaneAbatement-US'!$N:$N,"&lt;"&amp;$B61,'IEA-MethaneAbatement-US'!$N:$N,"&gt;="&amp;$A61,'IEA-MethaneAbatement-US'!$L:$L,$C$1))+(VLOOKUP($D$1,'Multipliers and Adjustments'!$A$70:$I$86,TRUNC(COLUMN(AK$2)/5)+2,FALSE)*SUMIFS('IEA-MethaneAbatement-US'!$M:$M,'IEA-MethaneAbatement-US'!$N:$N,"&lt;"&amp;$B61,'IEA-MethaneAbatement-US'!$N:$N,"&gt;="&amp;$A61,'IEA-MethaneAbatement-US'!$L:$L,$D$1)))*'State Downscaling Multipliers'!$B$7*(1+'EPA to IEA Scaling'!AO$10)</f>
        <v>0</v>
      </c>
      <c r="AL61" s="105">
        <f>((VLOOKUP($B$1,'Multipliers and Adjustments'!$A$70:$I$86,TRUNC(COLUMN(AL$2)/5)+2,FALSE)*SUMIFS('IEA-MethaneAbatement-US'!$M:$M,'IEA-MethaneAbatement-US'!$N:$N,"&lt;"&amp;$B61,'IEA-MethaneAbatement-US'!$N:$N,"&gt;="&amp;$A61,'IEA-MethaneAbatement-US'!$L:$L,$B$1))+(VLOOKUP($C$1,'Multipliers and Adjustments'!$A$70:$I$86,TRUNC(COLUMN(AL$2)/5)+2,FALSE)*SUMIFS('IEA-MethaneAbatement-US'!$M:$M,'IEA-MethaneAbatement-US'!$N:$N,"&lt;"&amp;$B61,'IEA-MethaneAbatement-US'!$N:$N,"&gt;="&amp;$A61,'IEA-MethaneAbatement-US'!$L:$L,$C$1))+(VLOOKUP($D$1,'Multipliers and Adjustments'!$A$70:$I$86,TRUNC(COLUMN(AL$2)/5)+2,FALSE)*SUMIFS('IEA-MethaneAbatement-US'!$M:$M,'IEA-MethaneAbatement-US'!$N:$N,"&lt;"&amp;$B61,'IEA-MethaneAbatement-US'!$N:$N,"&gt;="&amp;$A61,'IEA-MethaneAbatement-US'!$L:$L,$D$1)))*'State Downscaling Multipliers'!$B$7*(1+'EPA to IEA Scaling'!AP$10)</f>
        <v>0</v>
      </c>
    </row>
    <row r="62" spans="1:38" ht="15.75" customHeight="1" x14ac:dyDescent="0.25">
      <c r="A62" s="49">
        <f t="shared" si="3"/>
        <v>950</v>
      </c>
      <c r="B62" s="49">
        <f t="shared" si="5"/>
        <v>1000</v>
      </c>
      <c r="C62" s="105">
        <f>((VLOOKUP($B$1,'Multipliers and Adjustments'!$A$70:$I$86,TRUNC(COLUMN(C$2)/5)+2,FALSE)*SUMIFS('IEA-MethaneAbatement-US'!$M:$M,'IEA-MethaneAbatement-US'!$N:$N,"&lt;"&amp;$B62,'IEA-MethaneAbatement-US'!$N:$N,"&gt;="&amp;$A62,'IEA-MethaneAbatement-US'!$L:$L,$B$1))+(VLOOKUP($C$1,'Multipliers and Adjustments'!$A$70:$I$86,TRUNC(COLUMN(C$2)/5)+2,FALSE)*SUMIFS('IEA-MethaneAbatement-US'!$M:$M,'IEA-MethaneAbatement-US'!$N:$N,"&lt;"&amp;$B62,'IEA-MethaneAbatement-US'!$N:$N,"&gt;="&amp;$A62,'IEA-MethaneAbatement-US'!$L:$L,$C$1))+(VLOOKUP($D$1,'Multipliers and Adjustments'!$A$70:$I$86,TRUNC(COLUMN(C$2)/5)+2,FALSE)*SUMIFS('IEA-MethaneAbatement-US'!$M:$M,'IEA-MethaneAbatement-US'!$N:$N,"&lt;"&amp;$B62,'IEA-MethaneAbatement-US'!$N:$N,"&gt;="&amp;$A62,'IEA-MethaneAbatement-US'!$L:$L,$D$1)))*'State Downscaling Multipliers'!$B$7*(1+'EPA to IEA Scaling'!G$10)</f>
        <v>0</v>
      </c>
      <c r="D62" s="2">
        <f>((VLOOKUP($B$1,'Multipliers and Adjustments'!$A$70:$I$86,TRUNC(COLUMN(D$2)/5)+2,FALSE)*SUMIFS('IEA-MethaneAbatement-US'!$M:$M,'IEA-MethaneAbatement-US'!$N:$N,"&lt;"&amp;$B62,'IEA-MethaneAbatement-US'!$N:$N,"&gt;="&amp;$A62,'IEA-MethaneAbatement-US'!$L:$L,$B$1))+(VLOOKUP($C$1,'Multipliers and Adjustments'!$A$70:$I$86,TRUNC(COLUMN(D$2)/5)+2,FALSE)*SUMIFS('IEA-MethaneAbatement-US'!$M:$M,'IEA-MethaneAbatement-US'!$N:$N,"&lt;"&amp;$B62,'IEA-MethaneAbatement-US'!$N:$N,"&gt;="&amp;$A62,'IEA-MethaneAbatement-US'!$L:$L,$C$1))+(VLOOKUP($D$1,'Multipliers and Adjustments'!$A$70:$I$86,TRUNC(COLUMN(D$2)/5)+2,FALSE)*SUMIFS('IEA-MethaneAbatement-US'!$M:$M,'IEA-MethaneAbatement-US'!$N:$N,"&lt;"&amp;$B62,'IEA-MethaneAbatement-US'!$N:$N,"&gt;="&amp;$A62,'IEA-MethaneAbatement-US'!$L:$L,$D$1)))*'State Downscaling Multipliers'!$B$7*(1+'EPA to IEA Scaling'!H$10)</f>
        <v>0</v>
      </c>
      <c r="E62" s="2">
        <f>((VLOOKUP($B$1,'Multipliers and Adjustments'!$A$70:$I$86,TRUNC(COLUMN(E$2)/5)+2,FALSE)*SUMIFS('IEA-MethaneAbatement-US'!$M:$M,'IEA-MethaneAbatement-US'!$N:$N,"&lt;"&amp;$B62,'IEA-MethaneAbatement-US'!$N:$N,"&gt;="&amp;$A62,'IEA-MethaneAbatement-US'!$L:$L,$B$1))+(VLOOKUP($C$1,'Multipliers and Adjustments'!$A$70:$I$86,TRUNC(COLUMN(E$2)/5)+2,FALSE)*SUMIFS('IEA-MethaneAbatement-US'!$M:$M,'IEA-MethaneAbatement-US'!$N:$N,"&lt;"&amp;$B62,'IEA-MethaneAbatement-US'!$N:$N,"&gt;="&amp;$A62,'IEA-MethaneAbatement-US'!$L:$L,$C$1))+(VLOOKUP($D$1,'Multipliers and Adjustments'!$A$70:$I$86,TRUNC(COLUMN(E$2)/5)+2,FALSE)*SUMIFS('IEA-MethaneAbatement-US'!$M:$M,'IEA-MethaneAbatement-US'!$N:$N,"&lt;"&amp;$B62,'IEA-MethaneAbatement-US'!$N:$N,"&gt;="&amp;$A62,'IEA-MethaneAbatement-US'!$L:$L,$D$1)))*'State Downscaling Multipliers'!$B$7*(1+'EPA to IEA Scaling'!I$10)</f>
        <v>0</v>
      </c>
      <c r="F62" s="2">
        <f>((VLOOKUP($B$1,'Multipliers and Adjustments'!$A$70:$I$86,TRUNC(COLUMN(F$2)/5)+2,FALSE)*SUMIFS('IEA-MethaneAbatement-US'!$M:$M,'IEA-MethaneAbatement-US'!$N:$N,"&lt;"&amp;$B62,'IEA-MethaneAbatement-US'!$N:$N,"&gt;="&amp;$A62,'IEA-MethaneAbatement-US'!$L:$L,$B$1))+(VLOOKUP($C$1,'Multipliers and Adjustments'!$A$70:$I$86,TRUNC(COLUMN(F$2)/5)+2,FALSE)*SUMIFS('IEA-MethaneAbatement-US'!$M:$M,'IEA-MethaneAbatement-US'!$N:$N,"&lt;"&amp;$B62,'IEA-MethaneAbatement-US'!$N:$N,"&gt;="&amp;$A62,'IEA-MethaneAbatement-US'!$L:$L,$C$1))+(VLOOKUP($D$1,'Multipliers and Adjustments'!$A$70:$I$86,TRUNC(COLUMN(F$2)/5)+2,FALSE)*SUMIFS('IEA-MethaneAbatement-US'!$M:$M,'IEA-MethaneAbatement-US'!$N:$N,"&lt;"&amp;$B62,'IEA-MethaneAbatement-US'!$N:$N,"&gt;="&amp;$A62,'IEA-MethaneAbatement-US'!$L:$L,$D$1)))*'State Downscaling Multipliers'!$B$7*(1+'EPA to IEA Scaling'!J$10)</f>
        <v>0</v>
      </c>
      <c r="G62" s="154">
        <f>((VLOOKUP($B$1,'Multipliers and Adjustments'!$A$70:$I$86,TRUNC(COLUMN(G$2)/5)+2,FALSE)*SUMIFS('IEA-MethaneAbatement-US'!$M:$M,'IEA-MethaneAbatement-US'!$N:$N,"&lt;"&amp;$B62,'IEA-MethaneAbatement-US'!$N:$N,"&gt;="&amp;$A62,'IEA-MethaneAbatement-US'!$L:$L,$B$1))+(VLOOKUP($C$1,'Multipliers and Adjustments'!$A$70:$I$86,TRUNC(COLUMN(G$2)/5)+2,FALSE)*SUMIFS('IEA-MethaneAbatement-US'!$M:$M,'IEA-MethaneAbatement-US'!$N:$N,"&lt;"&amp;$B62,'IEA-MethaneAbatement-US'!$N:$N,"&gt;="&amp;$A62,'IEA-MethaneAbatement-US'!$L:$L,$C$1))+(VLOOKUP($D$1,'Multipliers and Adjustments'!$A$70:$I$86,TRUNC(COLUMN(G$2)/5)+2,FALSE)*SUMIFS('IEA-MethaneAbatement-US'!$M:$M,'IEA-MethaneAbatement-US'!$N:$N,"&lt;"&amp;$B62,'IEA-MethaneAbatement-US'!$N:$N,"&gt;="&amp;$A62,'IEA-MethaneAbatement-US'!$L:$L,$D$1)))*'State Downscaling Multipliers'!$B$7*(1+'EPA to IEA Scaling'!K$10)</f>
        <v>0</v>
      </c>
      <c r="H62" s="105">
        <f>((VLOOKUP($B$1,'Multipliers and Adjustments'!$A$70:$I$86,TRUNC(COLUMN(H$2)/5)+2,FALSE)*SUMIFS('IEA-MethaneAbatement-US'!$M:$M,'IEA-MethaneAbatement-US'!$N:$N,"&lt;"&amp;$B62,'IEA-MethaneAbatement-US'!$N:$N,"&gt;="&amp;$A62,'IEA-MethaneAbatement-US'!$L:$L,$B$1))+(VLOOKUP($C$1,'Multipliers and Adjustments'!$A$70:$I$86,TRUNC(COLUMN(H$2)/5)+2,FALSE)*SUMIFS('IEA-MethaneAbatement-US'!$M:$M,'IEA-MethaneAbatement-US'!$N:$N,"&lt;"&amp;$B62,'IEA-MethaneAbatement-US'!$N:$N,"&gt;="&amp;$A62,'IEA-MethaneAbatement-US'!$L:$L,$C$1))+(VLOOKUP($D$1,'Multipliers and Adjustments'!$A$70:$I$86,TRUNC(COLUMN(H$2)/5)+2,FALSE)*SUMIFS('IEA-MethaneAbatement-US'!$M:$M,'IEA-MethaneAbatement-US'!$N:$N,"&lt;"&amp;$B62,'IEA-MethaneAbatement-US'!$N:$N,"&gt;="&amp;$A62,'IEA-MethaneAbatement-US'!$L:$L,$D$1)))*'State Downscaling Multipliers'!$B$7*(1+'EPA to IEA Scaling'!L$10)</f>
        <v>0</v>
      </c>
      <c r="I62" s="2">
        <f>((VLOOKUP($B$1,'Multipliers and Adjustments'!$A$70:$I$86,TRUNC(COLUMN(I$2)/5)+2,FALSE)*SUMIFS('IEA-MethaneAbatement-US'!$M:$M,'IEA-MethaneAbatement-US'!$N:$N,"&lt;"&amp;$B62,'IEA-MethaneAbatement-US'!$N:$N,"&gt;="&amp;$A62,'IEA-MethaneAbatement-US'!$L:$L,$B$1))+(VLOOKUP($C$1,'Multipliers and Adjustments'!$A$70:$I$86,TRUNC(COLUMN(I$2)/5)+2,FALSE)*SUMIFS('IEA-MethaneAbatement-US'!$M:$M,'IEA-MethaneAbatement-US'!$N:$N,"&lt;"&amp;$B62,'IEA-MethaneAbatement-US'!$N:$N,"&gt;="&amp;$A62,'IEA-MethaneAbatement-US'!$L:$L,$C$1))+(VLOOKUP($D$1,'Multipliers and Adjustments'!$A$70:$I$86,TRUNC(COLUMN(I$2)/5)+2,FALSE)*SUMIFS('IEA-MethaneAbatement-US'!$M:$M,'IEA-MethaneAbatement-US'!$N:$N,"&lt;"&amp;$B62,'IEA-MethaneAbatement-US'!$N:$N,"&gt;="&amp;$A62,'IEA-MethaneAbatement-US'!$L:$L,$D$1)))*'State Downscaling Multipliers'!$B$7*(1+'EPA to IEA Scaling'!M$10)</f>
        <v>0</v>
      </c>
      <c r="J62" s="2">
        <f>((VLOOKUP($B$1,'Multipliers and Adjustments'!$A$70:$I$86,TRUNC(COLUMN(J$2)/5)+2,FALSE)*SUMIFS('IEA-MethaneAbatement-US'!$M:$M,'IEA-MethaneAbatement-US'!$N:$N,"&lt;"&amp;$B62,'IEA-MethaneAbatement-US'!$N:$N,"&gt;="&amp;$A62,'IEA-MethaneAbatement-US'!$L:$L,$B$1))+(VLOOKUP($C$1,'Multipliers and Adjustments'!$A$70:$I$86,TRUNC(COLUMN(J$2)/5)+2,FALSE)*SUMIFS('IEA-MethaneAbatement-US'!$M:$M,'IEA-MethaneAbatement-US'!$N:$N,"&lt;"&amp;$B62,'IEA-MethaneAbatement-US'!$N:$N,"&gt;="&amp;$A62,'IEA-MethaneAbatement-US'!$L:$L,$C$1))+(VLOOKUP($D$1,'Multipliers and Adjustments'!$A$70:$I$86,TRUNC(COLUMN(J$2)/5)+2,FALSE)*SUMIFS('IEA-MethaneAbatement-US'!$M:$M,'IEA-MethaneAbatement-US'!$N:$N,"&lt;"&amp;$B62,'IEA-MethaneAbatement-US'!$N:$N,"&gt;="&amp;$A62,'IEA-MethaneAbatement-US'!$L:$L,$D$1)))*'State Downscaling Multipliers'!$B$7*(1+'EPA to IEA Scaling'!N$10)</f>
        <v>0</v>
      </c>
      <c r="K62" s="2">
        <f>((VLOOKUP($B$1,'Multipliers and Adjustments'!$A$70:$I$86,TRUNC(COLUMN(K$2)/5)+2,FALSE)*SUMIFS('IEA-MethaneAbatement-US'!$M:$M,'IEA-MethaneAbatement-US'!$N:$N,"&lt;"&amp;$B62,'IEA-MethaneAbatement-US'!$N:$N,"&gt;="&amp;$A62,'IEA-MethaneAbatement-US'!$L:$L,$B$1))+(VLOOKUP($C$1,'Multipliers and Adjustments'!$A$70:$I$86,TRUNC(COLUMN(K$2)/5)+2,FALSE)*SUMIFS('IEA-MethaneAbatement-US'!$M:$M,'IEA-MethaneAbatement-US'!$N:$N,"&lt;"&amp;$B62,'IEA-MethaneAbatement-US'!$N:$N,"&gt;="&amp;$A62,'IEA-MethaneAbatement-US'!$L:$L,$C$1))+(VLOOKUP($D$1,'Multipliers and Adjustments'!$A$70:$I$86,TRUNC(COLUMN(K$2)/5)+2,FALSE)*SUMIFS('IEA-MethaneAbatement-US'!$M:$M,'IEA-MethaneAbatement-US'!$N:$N,"&lt;"&amp;$B62,'IEA-MethaneAbatement-US'!$N:$N,"&gt;="&amp;$A62,'IEA-MethaneAbatement-US'!$L:$L,$D$1)))*'State Downscaling Multipliers'!$B$7*(1+'EPA to IEA Scaling'!O$10)</f>
        <v>0</v>
      </c>
      <c r="L62" s="2">
        <f>((VLOOKUP($B$1,'Multipliers and Adjustments'!$A$70:$I$86,TRUNC(COLUMN(L$2)/5)+2,FALSE)*SUMIFS('IEA-MethaneAbatement-US'!$M:$M,'IEA-MethaneAbatement-US'!$N:$N,"&lt;"&amp;$B62,'IEA-MethaneAbatement-US'!$N:$N,"&gt;="&amp;$A62,'IEA-MethaneAbatement-US'!$L:$L,$B$1))+(VLOOKUP($C$1,'Multipliers and Adjustments'!$A$70:$I$86,TRUNC(COLUMN(L$2)/5)+2,FALSE)*SUMIFS('IEA-MethaneAbatement-US'!$M:$M,'IEA-MethaneAbatement-US'!$N:$N,"&lt;"&amp;$B62,'IEA-MethaneAbatement-US'!$N:$N,"&gt;="&amp;$A62,'IEA-MethaneAbatement-US'!$L:$L,$C$1))+(VLOOKUP($D$1,'Multipliers and Adjustments'!$A$70:$I$86,TRUNC(COLUMN(L$2)/5)+2,FALSE)*SUMIFS('IEA-MethaneAbatement-US'!$M:$M,'IEA-MethaneAbatement-US'!$N:$N,"&lt;"&amp;$B62,'IEA-MethaneAbatement-US'!$N:$N,"&gt;="&amp;$A62,'IEA-MethaneAbatement-US'!$L:$L,$D$1)))*'State Downscaling Multipliers'!$B$7*(1+'EPA to IEA Scaling'!P$10)</f>
        <v>0</v>
      </c>
      <c r="M62" s="105">
        <f>((VLOOKUP($B$1,'Multipliers and Adjustments'!$A$70:$I$86,TRUNC(COLUMN(M$2)/5)+2,FALSE)*SUMIFS('IEA-MethaneAbatement-US'!$M:$M,'IEA-MethaneAbatement-US'!$N:$N,"&lt;"&amp;$B62,'IEA-MethaneAbatement-US'!$N:$N,"&gt;="&amp;$A62,'IEA-MethaneAbatement-US'!$L:$L,$B$1))+(VLOOKUP($C$1,'Multipliers and Adjustments'!$A$70:$I$86,TRUNC(COLUMN(M$2)/5)+2,FALSE)*SUMIFS('IEA-MethaneAbatement-US'!$M:$M,'IEA-MethaneAbatement-US'!$N:$N,"&lt;"&amp;$B62,'IEA-MethaneAbatement-US'!$N:$N,"&gt;="&amp;$A62,'IEA-MethaneAbatement-US'!$L:$L,$C$1))+(VLOOKUP($D$1,'Multipliers and Adjustments'!$A$70:$I$86,TRUNC(COLUMN(M$2)/5)+2,FALSE)*SUMIFS('IEA-MethaneAbatement-US'!$M:$M,'IEA-MethaneAbatement-US'!$N:$N,"&lt;"&amp;$B62,'IEA-MethaneAbatement-US'!$N:$N,"&gt;="&amp;$A62,'IEA-MethaneAbatement-US'!$L:$L,$D$1)))*'State Downscaling Multipliers'!$B$7*(1+'EPA to IEA Scaling'!Q$10)</f>
        <v>0</v>
      </c>
      <c r="N62" s="2">
        <f>((VLOOKUP($B$1,'Multipliers and Adjustments'!$A$70:$I$86,TRUNC(COLUMN(N$2)/5)+2,FALSE)*SUMIFS('IEA-MethaneAbatement-US'!$M:$M,'IEA-MethaneAbatement-US'!$N:$N,"&lt;"&amp;$B62,'IEA-MethaneAbatement-US'!$N:$N,"&gt;="&amp;$A62,'IEA-MethaneAbatement-US'!$L:$L,$B$1))+(VLOOKUP($C$1,'Multipliers and Adjustments'!$A$70:$I$86,TRUNC(COLUMN(N$2)/5)+2,FALSE)*SUMIFS('IEA-MethaneAbatement-US'!$M:$M,'IEA-MethaneAbatement-US'!$N:$N,"&lt;"&amp;$B62,'IEA-MethaneAbatement-US'!$N:$N,"&gt;="&amp;$A62,'IEA-MethaneAbatement-US'!$L:$L,$C$1))+(VLOOKUP($D$1,'Multipliers and Adjustments'!$A$70:$I$86,TRUNC(COLUMN(N$2)/5)+2,FALSE)*SUMIFS('IEA-MethaneAbatement-US'!$M:$M,'IEA-MethaneAbatement-US'!$N:$N,"&lt;"&amp;$B62,'IEA-MethaneAbatement-US'!$N:$N,"&gt;="&amp;$A62,'IEA-MethaneAbatement-US'!$L:$L,$D$1)))*'State Downscaling Multipliers'!$B$7*(1+'EPA to IEA Scaling'!R$10)</f>
        <v>0</v>
      </c>
      <c r="O62" s="2">
        <f>((VLOOKUP($B$1,'Multipliers and Adjustments'!$A$70:$I$86,TRUNC(COLUMN(O$2)/5)+2,FALSE)*SUMIFS('IEA-MethaneAbatement-US'!$M:$M,'IEA-MethaneAbatement-US'!$N:$N,"&lt;"&amp;$B62,'IEA-MethaneAbatement-US'!$N:$N,"&gt;="&amp;$A62,'IEA-MethaneAbatement-US'!$L:$L,$B$1))+(VLOOKUP($C$1,'Multipliers and Adjustments'!$A$70:$I$86,TRUNC(COLUMN(O$2)/5)+2,FALSE)*SUMIFS('IEA-MethaneAbatement-US'!$M:$M,'IEA-MethaneAbatement-US'!$N:$N,"&lt;"&amp;$B62,'IEA-MethaneAbatement-US'!$N:$N,"&gt;="&amp;$A62,'IEA-MethaneAbatement-US'!$L:$L,$C$1))+(VLOOKUP($D$1,'Multipliers and Adjustments'!$A$70:$I$86,TRUNC(COLUMN(O$2)/5)+2,FALSE)*SUMIFS('IEA-MethaneAbatement-US'!$M:$M,'IEA-MethaneAbatement-US'!$N:$N,"&lt;"&amp;$B62,'IEA-MethaneAbatement-US'!$N:$N,"&gt;="&amp;$A62,'IEA-MethaneAbatement-US'!$L:$L,$D$1)))*'State Downscaling Multipliers'!$B$7*(1+'EPA to IEA Scaling'!S$10)</f>
        <v>0</v>
      </c>
      <c r="P62" s="2">
        <f>((VLOOKUP($B$1,'Multipliers and Adjustments'!$A$70:$I$86,TRUNC(COLUMN(P$2)/5)+2,FALSE)*SUMIFS('IEA-MethaneAbatement-US'!$M:$M,'IEA-MethaneAbatement-US'!$N:$N,"&lt;"&amp;$B62,'IEA-MethaneAbatement-US'!$N:$N,"&gt;="&amp;$A62,'IEA-MethaneAbatement-US'!$L:$L,$B$1))+(VLOOKUP($C$1,'Multipliers and Adjustments'!$A$70:$I$86,TRUNC(COLUMN(P$2)/5)+2,FALSE)*SUMIFS('IEA-MethaneAbatement-US'!$M:$M,'IEA-MethaneAbatement-US'!$N:$N,"&lt;"&amp;$B62,'IEA-MethaneAbatement-US'!$N:$N,"&gt;="&amp;$A62,'IEA-MethaneAbatement-US'!$L:$L,$C$1))+(VLOOKUP($D$1,'Multipliers and Adjustments'!$A$70:$I$86,TRUNC(COLUMN(P$2)/5)+2,FALSE)*SUMIFS('IEA-MethaneAbatement-US'!$M:$M,'IEA-MethaneAbatement-US'!$N:$N,"&lt;"&amp;$B62,'IEA-MethaneAbatement-US'!$N:$N,"&gt;="&amp;$A62,'IEA-MethaneAbatement-US'!$L:$L,$D$1)))*'State Downscaling Multipliers'!$B$7*(1+'EPA to IEA Scaling'!T$10)</f>
        <v>0</v>
      </c>
      <c r="Q62" s="2">
        <f>((VLOOKUP($B$1,'Multipliers and Adjustments'!$A$70:$I$86,TRUNC(COLUMN(Q$2)/5)+2,FALSE)*SUMIFS('IEA-MethaneAbatement-US'!$M:$M,'IEA-MethaneAbatement-US'!$N:$N,"&lt;"&amp;$B62,'IEA-MethaneAbatement-US'!$N:$N,"&gt;="&amp;$A62,'IEA-MethaneAbatement-US'!$L:$L,$B$1))+(VLOOKUP($C$1,'Multipliers and Adjustments'!$A$70:$I$86,TRUNC(COLUMN(Q$2)/5)+2,FALSE)*SUMIFS('IEA-MethaneAbatement-US'!$M:$M,'IEA-MethaneAbatement-US'!$N:$N,"&lt;"&amp;$B62,'IEA-MethaneAbatement-US'!$N:$N,"&gt;="&amp;$A62,'IEA-MethaneAbatement-US'!$L:$L,$C$1))+(VLOOKUP($D$1,'Multipliers and Adjustments'!$A$70:$I$86,TRUNC(COLUMN(Q$2)/5)+2,FALSE)*SUMIFS('IEA-MethaneAbatement-US'!$M:$M,'IEA-MethaneAbatement-US'!$N:$N,"&lt;"&amp;$B62,'IEA-MethaneAbatement-US'!$N:$N,"&gt;="&amp;$A62,'IEA-MethaneAbatement-US'!$L:$L,$D$1)))*'State Downscaling Multipliers'!$B$7*(1+'EPA to IEA Scaling'!U$10)</f>
        <v>0</v>
      </c>
      <c r="R62" s="105">
        <f>((VLOOKUP($B$1,'Multipliers and Adjustments'!$A$70:$I$86,TRUNC(COLUMN(R$2)/5)+2,FALSE)*SUMIFS('IEA-MethaneAbatement-US'!$M:$M,'IEA-MethaneAbatement-US'!$N:$N,"&lt;"&amp;$B62,'IEA-MethaneAbatement-US'!$N:$N,"&gt;="&amp;$A62,'IEA-MethaneAbatement-US'!$L:$L,$B$1))+(VLOOKUP($C$1,'Multipliers and Adjustments'!$A$70:$I$86,TRUNC(COLUMN(R$2)/5)+2,FALSE)*SUMIFS('IEA-MethaneAbatement-US'!$M:$M,'IEA-MethaneAbatement-US'!$N:$N,"&lt;"&amp;$B62,'IEA-MethaneAbatement-US'!$N:$N,"&gt;="&amp;$A62,'IEA-MethaneAbatement-US'!$L:$L,$C$1))+(VLOOKUP($D$1,'Multipliers and Adjustments'!$A$70:$I$86,TRUNC(COLUMN(R$2)/5)+2,FALSE)*SUMIFS('IEA-MethaneAbatement-US'!$M:$M,'IEA-MethaneAbatement-US'!$N:$N,"&lt;"&amp;$B62,'IEA-MethaneAbatement-US'!$N:$N,"&gt;="&amp;$A62,'IEA-MethaneAbatement-US'!$L:$L,$D$1)))*'State Downscaling Multipliers'!$B$7*(1+'EPA to IEA Scaling'!V$10)</f>
        <v>0</v>
      </c>
      <c r="S62" s="2">
        <f>((VLOOKUP($B$1,'Multipliers and Adjustments'!$A$70:$I$86,TRUNC(COLUMN(S$2)/5)+2,FALSE)*SUMIFS('IEA-MethaneAbatement-US'!$M:$M,'IEA-MethaneAbatement-US'!$N:$N,"&lt;"&amp;$B62,'IEA-MethaneAbatement-US'!$N:$N,"&gt;="&amp;$A62,'IEA-MethaneAbatement-US'!$L:$L,$B$1))+(VLOOKUP($C$1,'Multipliers and Adjustments'!$A$70:$I$86,TRUNC(COLUMN(S$2)/5)+2,FALSE)*SUMIFS('IEA-MethaneAbatement-US'!$M:$M,'IEA-MethaneAbatement-US'!$N:$N,"&lt;"&amp;$B62,'IEA-MethaneAbatement-US'!$N:$N,"&gt;="&amp;$A62,'IEA-MethaneAbatement-US'!$L:$L,$C$1))+(VLOOKUP($D$1,'Multipliers and Adjustments'!$A$70:$I$86,TRUNC(COLUMN(S$2)/5)+2,FALSE)*SUMIFS('IEA-MethaneAbatement-US'!$M:$M,'IEA-MethaneAbatement-US'!$N:$N,"&lt;"&amp;$B62,'IEA-MethaneAbatement-US'!$N:$N,"&gt;="&amp;$A62,'IEA-MethaneAbatement-US'!$L:$L,$D$1)))*'State Downscaling Multipliers'!$B$7*(1+'EPA to IEA Scaling'!W$10)</f>
        <v>0</v>
      </c>
      <c r="T62" s="2">
        <f>((VLOOKUP($B$1,'Multipliers and Adjustments'!$A$70:$I$86,TRUNC(COLUMN(T$2)/5)+2,FALSE)*SUMIFS('IEA-MethaneAbatement-US'!$M:$M,'IEA-MethaneAbatement-US'!$N:$N,"&lt;"&amp;$B62,'IEA-MethaneAbatement-US'!$N:$N,"&gt;="&amp;$A62,'IEA-MethaneAbatement-US'!$L:$L,$B$1))+(VLOOKUP($C$1,'Multipliers and Adjustments'!$A$70:$I$86,TRUNC(COLUMN(T$2)/5)+2,FALSE)*SUMIFS('IEA-MethaneAbatement-US'!$M:$M,'IEA-MethaneAbatement-US'!$N:$N,"&lt;"&amp;$B62,'IEA-MethaneAbatement-US'!$N:$N,"&gt;="&amp;$A62,'IEA-MethaneAbatement-US'!$L:$L,$C$1))+(VLOOKUP($D$1,'Multipliers and Adjustments'!$A$70:$I$86,TRUNC(COLUMN(T$2)/5)+2,FALSE)*SUMIFS('IEA-MethaneAbatement-US'!$M:$M,'IEA-MethaneAbatement-US'!$N:$N,"&lt;"&amp;$B62,'IEA-MethaneAbatement-US'!$N:$N,"&gt;="&amp;$A62,'IEA-MethaneAbatement-US'!$L:$L,$D$1)))*'State Downscaling Multipliers'!$B$7*(1+'EPA to IEA Scaling'!X$10)</f>
        <v>0</v>
      </c>
      <c r="U62" s="2">
        <f>((VLOOKUP($B$1,'Multipliers and Adjustments'!$A$70:$I$86,TRUNC(COLUMN(U$2)/5)+2,FALSE)*SUMIFS('IEA-MethaneAbatement-US'!$M:$M,'IEA-MethaneAbatement-US'!$N:$N,"&lt;"&amp;$B62,'IEA-MethaneAbatement-US'!$N:$N,"&gt;="&amp;$A62,'IEA-MethaneAbatement-US'!$L:$L,$B$1))+(VLOOKUP($C$1,'Multipliers and Adjustments'!$A$70:$I$86,TRUNC(COLUMN(U$2)/5)+2,FALSE)*SUMIFS('IEA-MethaneAbatement-US'!$M:$M,'IEA-MethaneAbatement-US'!$N:$N,"&lt;"&amp;$B62,'IEA-MethaneAbatement-US'!$N:$N,"&gt;="&amp;$A62,'IEA-MethaneAbatement-US'!$L:$L,$C$1))+(VLOOKUP($D$1,'Multipliers and Adjustments'!$A$70:$I$86,TRUNC(COLUMN(U$2)/5)+2,FALSE)*SUMIFS('IEA-MethaneAbatement-US'!$M:$M,'IEA-MethaneAbatement-US'!$N:$N,"&lt;"&amp;$B62,'IEA-MethaneAbatement-US'!$N:$N,"&gt;="&amp;$A62,'IEA-MethaneAbatement-US'!$L:$L,$D$1)))*'State Downscaling Multipliers'!$B$7*(1+'EPA to IEA Scaling'!Y$10)</f>
        <v>0</v>
      </c>
      <c r="V62" s="2">
        <f>((VLOOKUP($B$1,'Multipliers and Adjustments'!$A$70:$I$86,TRUNC(COLUMN(V$2)/5)+2,FALSE)*SUMIFS('IEA-MethaneAbatement-US'!$M:$M,'IEA-MethaneAbatement-US'!$N:$N,"&lt;"&amp;$B62,'IEA-MethaneAbatement-US'!$N:$N,"&gt;="&amp;$A62,'IEA-MethaneAbatement-US'!$L:$L,$B$1))+(VLOOKUP($C$1,'Multipliers and Adjustments'!$A$70:$I$86,TRUNC(COLUMN(V$2)/5)+2,FALSE)*SUMIFS('IEA-MethaneAbatement-US'!$M:$M,'IEA-MethaneAbatement-US'!$N:$N,"&lt;"&amp;$B62,'IEA-MethaneAbatement-US'!$N:$N,"&gt;="&amp;$A62,'IEA-MethaneAbatement-US'!$L:$L,$C$1))+(VLOOKUP($D$1,'Multipliers and Adjustments'!$A$70:$I$86,TRUNC(COLUMN(V$2)/5)+2,FALSE)*SUMIFS('IEA-MethaneAbatement-US'!$M:$M,'IEA-MethaneAbatement-US'!$N:$N,"&lt;"&amp;$B62,'IEA-MethaneAbatement-US'!$N:$N,"&gt;="&amp;$A62,'IEA-MethaneAbatement-US'!$L:$L,$D$1)))*'State Downscaling Multipliers'!$B$7*(1+'EPA to IEA Scaling'!Z$10)</f>
        <v>0</v>
      </c>
      <c r="W62" s="105">
        <f>((VLOOKUP($B$1,'Multipliers and Adjustments'!$A$70:$I$86,TRUNC(COLUMN(W$2)/5)+2,FALSE)*SUMIFS('IEA-MethaneAbatement-US'!$M:$M,'IEA-MethaneAbatement-US'!$N:$N,"&lt;"&amp;$B62,'IEA-MethaneAbatement-US'!$N:$N,"&gt;="&amp;$A62,'IEA-MethaneAbatement-US'!$L:$L,$B$1))+(VLOOKUP($C$1,'Multipliers and Adjustments'!$A$70:$I$86,TRUNC(COLUMN(W$2)/5)+2,FALSE)*SUMIFS('IEA-MethaneAbatement-US'!$M:$M,'IEA-MethaneAbatement-US'!$N:$N,"&lt;"&amp;$B62,'IEA-MethaneAbatement-US'!$N:$N,"&gt;="&amp;$A62,'IEA-MethaneAbatement-US'!$L:$L,$C$1))+(VLOOKUP($D$1,'Multipliers and Adjustments'!$A$70:$I$86,TRUNC(COLUMN(W$2)/5)+2,FALSE)*SUMIFS('IEA-MethaneAbatement-US'!$M:$M,'IEA-MethaneAbatement-US'!$N:$N,"&lt;"&amp;$B62,'IEA-MethaneAbatement-US'!$N:$N,"&gt;="&amp;$A62,'IEA-MethaneAbatement-US'!$L:$L,$D$1)))*'State Downscaling Multipliers'!$B$7*(1+'EPA to IEA Scaling'!AA$10)</f>
        <v>0</v>
      </c>
      <c r="X62" s="2">
        <f>((VLOOKUP($B$1,'Multipliers and Adjustments'!$A$70:$I$86,TRUNC(COLUMN(X$2)/5)+2,FALSE)*SUMIFS('IEA-MethaneAbatement-US'!$M:$M,'IEA-MethaneAbatement-US'!$N:$N,"&lt;"&amp;$B62,'IEA-MethaneAbatement-US'!$N:$N,"&gt;="&amp;$A62,'IEA-MethaneAbatement-US'!$L:$L,$B$1))+(VLOOKUP($C$1,'Multipliers and Adjustments'!$A$70:$I$86,TRUNC(COLUMN(X$2)/5)+2,FALSE)*SUMIFS('IEA-MethaneAbatement-US'!$M:$M,'IEA-MethaneAbatement-US'!$N:$N,"&lt;"&amp;$B62,'IEA-MethaneAbatement-US'!$N:$N,"&gt;="&amp;$A62,'IEA-MethaneAbatement-US'!$L:$L,$C$1))+(VLOOKUP($D$1,'Multipliers and Adjustments'!$A$70:$I$86,TRUNC(COLUMN(X$2)/5)+2,FALSE)*SUMIFS('IEA-MethaneAbatement-US'!$M:$M,'IEA-MethaneAbatement-US'!$N:$N,"&lt;"&amp;$B62,'IEA-MethaneAbatement-US'!$N:$N,"&gt;="&amp;$A62,'IEA-MethaneAbatement-US'!$L:$L,$D$1)))*'State Downscaling Multipliers'!$B$7*(1+'EPA to IEA Scaling'!AB$10)</f>
        <v>0</v>
      </c>
      <c r="Y62" s="2">
        <f>((VLOOKUP($B$1,'Multipliers and Adjustments'!$A$70:$I$86,TRUNC(COLUMN(Y$2)/5)+2,FALSE)*SUMIFS('IEA-MethaneAbatement-US'!$M:$M,'IEA-MethaneAbatement-US'!$N:$N,"&lt;"&amp;$B62,'IEA-MethaneAbatement-US'!$N:$N,"&gt;="&amp;$A62,'IEA-MethaneAbatement-US'!$L:$L,$B$1))+(VLOOKUP($C$1,'Multipliers and Adjustments'!$A$70:$I$86,TRUNC(COLUMN(Y$2)/5)+2,FALSE)*SUMIFS('IEA-MethaneAbatement-US'!$M:$M,'IEA-MethaneAbatement-US'!$N:$N,"&lt;"&amp;$B62,'IEA-MethaneAbatement-US'!$N:$N,"&gt;="&amp;$A62,'IEA-MethaneAbatement-US'!$L:$L,$C$1))+(VLOOKUP($D$1,'Multipliers and Adjustments'!$A$70:$I$86,TRUNC(COLUMN(Y$2)/5)+2,FALSE)*SUMIFS('IEA-MethaneAbatement-US'!$M:$M,'IEA-MethaneAbatement-US'!$N:$N,"&lt;"&amp;$B62,'IEA-MethaneAbatement-US'!$N:$N,"&gt;="&amp;$A62,'IEA-MethaneAbatement-US'!$L:$L,$D$1)))*'State Downscaling Multipliers'!$B$7*(1+'EPA to IEA Scaling'!AC$10)</f>
        <v>0</v>
      </c>
      <c r="Z62" s="2">
        <f>((VLOOKUP($B$1,'Multipliers and Adjustments'!$A$70:$I$86,TRUNC(COLUMN(Z$2)/5)+2,FALSE)*SUMIFS('IEA-MethaneAbatement-US'!$M:$M,'IEA-MethaneAbatement-US'!$N:$N,"&lt;"&amp;$B62,'IEA-MethaneAbatement-US'!$N:$N,"&gt;="&amp;$A62,'IEA-MethaneAbatement-US'!$L:$L,$B$1))+(VLOOKUP($C$1,'Multipliers and Adjustments'!$A$70:$I$86,TRUNC(COLUMN(Z$2)/5)+2,FALSE)*SUMIFS('IEA-MethaneAbatement-US'!$M:$M,'IEA-MethaneAbatement-US'!$N:$N,"&lt;"&amp;$B62,'IEA-MethaneAbatement-US'!$N:$N,"&gt;="&amp;$A62,'IEA-MethaneAbatement-US'!$L:$L,$C$1))+(VLOOKUP($D$1,'Multipliers and Adjustments'!$A$70:$I$86,TRUNC(COLUMN(Z$2)/5)+2,FALSE)*SUMIFS('IEA-MethaneAbatement-US'!$M:$M,'IEA-MethaneAbatement-US'!$N:$N,"&lt;"&amp;$B62,'IEA-MethaneAbatement-US'!$N:$N,"&gt;="&amp;$A62,'IEA-MethaneAbatement-US'!$L:$L,$D$1)))*'State Downscaling Multipliers'!$B$7*(1+'EPA to IEA Scaling'!AD$10)</f>
        <v>0</v>
      </c>
      <c r="AA62" s="2">
        <f>((VLOOKUP($B$1,'Multipliers and Adjustments'!$A$70:$I$86,TRUNC(COLUMN(AA$2)/5)+2,FALSE)*SUMIFS('IEA-MethaneAbatement-US'!$M:$M,'IEA-MethaneAbatement-US'!$N:$N,"&lt;"&amp;$B62,'IEA-MethaneAbatement-US'!$N:$N,"&gt;="&amp;$A62,'IEA-MethaneAbatement-US'!$L:$L,$B$1))+(VLOOKUP($C$1,'Multipliers and Adjustments'!$A$70:$I$86,TRUNC(COLUMN(AA$2)/5)+2,FALSE)*SUMIFS('IEA-MethaneAbatement-US'!$M:$M,'IEA-MethaneAbatement-US'!$N:$N,"&lt;"&amp;$B62,'IEA-MethaneAbatement-US'!$N:$N,"&gt;="&amp;$A62,'IEA-MethaneAbatement-US'!$L:$L,$C$1))+(VLOOKUP($D$1,'Multipliers and Adjustments'!$A$70:$I$86,TRUNC(COLUMN(AA$2)/5)+2,FALSE)*SUMIFS('IEA-MethaneAbatement-US'!$M:$M,'IEA-MethaneAbatement-US'!$N:$N,"&lt;"&amp;$B62,'IEA-MethaneAbatement-US'!$N:$N,"&gt;="&amp;$A62,'IEA-MethaneAbatement-US'!$L:$L,$D$1)))*'State Downscaling Multipliers'!$B$7*(1+'EPA to IEA Scaling'!AE$10)</f>
        <v>0</v>
      </c>
      <c r="AB62" s="105">
        <f>((VLOOKUP($B$1,'Multipliers and Adjustments'!$A$70:$I$86,TRUNC(COLUMN(AB$2)/5)+2,FALSE)*SUMIFS('IEA-MethaneAbatement-US'!$M:$M,'IEA-MethaneAbatement-US'!$N:$N,"&lt;"&amp;$B62,'IEA-MethaneAbatement-US'!$N:$N,"&gt;="&amp;$A62,'IEA-MethaneAbatement-US'!$L:$L,$B$1))+(VLOOKUP($C$1,'Multipliers and Adjustments'!$A$70:$I$86,TRUNC(COLUMN(AB$2)/5)+2,FALSE)*SUMIFS('IEA-MethaneAbatement-US'!$M:$M,'IEA-MethaneAbatement-US'!$N:$N,"&lt;"&amp;$B62,'IEA-MethaneAbatement-US'!$N:$N,"&gt;="&amp;$A62,'IEA-MethaneAbatement-US'!$L:$L,$C$1))+(VLOOKUP($D$1,'Multipliers and Adjustments'!$A$70:$I$86,TRUNC(COLUMN(AB$2)/5)+2,FALSE)*SUMIFS('IEA-MethaneAbatement-US'!$M:$M,'IEA-MethaneAbatement-US'!$N:$N,"&lt;"&amp;$B62,'IEA-MethaneAbatement-US'!$N:$N,"&gt;="&amp;$A62,'IEA-MethaneAbatement-US'!$L:$L,$D$1)))*'State Downscaling Multipliers'!$B$7*(1+'EPA to IEA Scaling'!AF$10)</f>
        <v>0</v>
      </c>
      <c r="AC62" s="2">
        <f>((VLOOKUP($B$1,'Multipliers and Adjustments'!$A$70:$I$86,TRUNC(COLUMN(AC$2)/5)+2,FALSE)*SUMIFS('IEA-MethaneAbatement-US'!$M:$M,'IEA-MethaneAbatement-US'!$N:$N,"&lt;"&amp;$B62,'IEA-MethaneAbatement-US'!$N:$N,"&gt;="&amp;$A62,'IEA-MethaneAbatement-US'!$L:$L,$B$1))+(VLOOKUP($C$1,'Multipliers and Adjustments'!$A$70:$I$86,TRUNC(COLUMN(AC$2)/5)+2,FALSE)*SUMIFS('IEA-MethaneAbatement-US'!$M:$M,'IEA-MethaneAbatement-US'!$N:$N,"&lt;"&amp;$B62,'IEA-MethaneAbatement-US'!$N:$N,"&gt;="&amp;$A62,'IEA-MethaneAbatement-US'!$L:$L,$C$1))+(VLOOKUP($D$1,'Multipliers and Adjustments'!$A$70:$I$86,TRUNC(COLUMN(AC$2)/5)+2,FALSE)*SUMIFS('IEA-MethaneAbatement-US'!$M:$M,'IEA-MethaneAbatement-US'!$N:$N,"&lt;"&amp;$B62,'IEA-MethaneAbatement-US'!$N:$N,"&gt;="&amp;$A62,'IEA-MethaneAbatement-US'!$L:$L,$D$1)))*'State Downscaling Multipliers'!$B$7*(1+'EPA to IEA Scaling'!AG$10)</f>
        <v>0</v>
      </c>
      <c r="AD62" s="2">
        <f>((VLOOKUP($B$1,'Multipliers and Adjustments'!$A$70:$I$86,TRUNC(COLUMN(AD$2)/5)+2,FALSE)*SUMIFS('IEA-MethaneAbatement-US'!$M:$M,'IEA-MethaneAbatement-US'!$N:$N,"&lt;"&amp;$B62,'IEA-MethaneAbatement-US'!$N:$N,"&gt;="&amp;$A62,'IEA-MethaneAbatement-US'!$L:$L,$B$1))+(VLOOKUP($C$1,'Multipliers and Adjustments'!$A$70:$I$86,TRUNC(COLUMN(AD$2)/5)+2,FALSE)*SUMIFS('IEA-MethaneAbatement-US'!$M:$M,'IEA-MethaneAbatement-US'!$N:$N,"&lt;"&amp;$B62,'IEA-MethaneAbatement-US'!$N:$N,"&gt;="&amp;$A62,'IEA-MethaneAbatement-US'!$L:$L,$C$1))+(VLOOKUP($D$1,'Multipliers and Adjustments'!$A$70:$I$86,TRUNC(COLUMN(AD$2)/5)+2,FALSE)*SUMIFS('IEA-MethaneAbatement-US'!$M:$M,'IEA-MethaneAbatement-US'!$N:$N,"&lt;"&amp;$B62,'IEA-MethaneAbatement-US'!$N:$N,"&gt;="&amp;$A62,'IEA-MethaneAbatement-US'!$L:$L,$D$1)))*'State Downscaling Multipliers'!$B$7*(1+'EPA to IEA Scaling'!AH$10)</f>
        <v>0</v>
      </c>
      <c r="AE62" s="2">
        <f>((VLOOKUP($B$1,'Multipliers and Adjustments'!$A$70:$I$86,TRUNC(COLUMN(AE$2)/5)+2,FALSE)*SUMIFS('IEA-MethaneAbatement-US'!$M:$M,'IEA-MethaneAbatement-US'!$N:$N,"&lt;"&amp;$B62,'IEA-MethaneAbatement-US'!$N:$N,"&gt;="&amp;$A62,'IEA-MethaneAbatement-US'!$L:$L,$B$1))+(VLOOKUP($C$1,'Multipliers and Adjustments'!$A$70:$I$86,TRUNC(COLUMN(AE$2)/5)+2,FALSE)*SUMIFS('IEA-MethaneAbatement-US'!$M:$M,'IEA-MethaneAbatement-US'!$N:$N,"&lt;"&amp;$B62,'IEA-MethaneAbatement-US'!$N:$N,"&gt;="&amp;$A62,'IEA-MethaneAbatement-US'!$L:$L,$C$1))+(VLOOKUP($D$1,'Multipliers and Adjustments'!$A$70:$I$86,TRUNC(COLUMN(AE$2)/5)+2,FALSE)*SUMIFS('IEA-MethaneAbatement-US'!$M:$M,'IEA-MethaneAbatement-US'!$N:$N,"&lt;"&amp;$B62,'IEA-MethaneAbatement-US'!$N:$N,"&gt;="&amp;$A62,'IEA-MethaneAbatement-US'!$L:$L,$D$1)))*'State Downscaling Multipliers'!$B$7*(1+'EPA to IEA Scaling'!AI$10)</f>
        <v>0</v>
      </c>
      <c r="AF62" s="2">
        <f>((VLOOKUP($B$1,'Multipliers and Adjustments'!$A$70:$I$86,TRUNC(COLUMN(AF$2)/5)+2,FALSE)*SUMIFS('IEA-MethaneAbatement-US'!$M:$M,'IEA-MethaneAbatement-US'!$N:$N,"&lt;"&amp;$B62,'IEA-MethaneAbatement-US'!$N:$N,"&gt;="&amp;$A62,'IEA-MethaneAbatement-US'!$L:$L,$B$1))+(VLOOKUP($C$1,'Multipliers and Adjustments'!$A$70:$I$86,TRUNC(COLUMN(AF$2)/5)+2,FALSE)*SUMIFS('IEA-MethaneAbatement-US'!$M:$M,'IEA-MethaneAbatement-US'!$N:$N,"&lt;"&amp;$B62,'IEA-MethaneAbatement-US'!$N:$N,"&gt;="&amp;$A62,'IEA-MethaneAbatement-US'!$L:$L,$C$1))+(VLOOKUP($D$1,'Multipliers and Adjustments'!$A$70:$I$86,TRUNC(COLUMN(AF$2)/5)+2,FALSE)*SUMIFS('IEA-MethaneAbatement-US'!$M:$M,'IEA-MethaneAbatement-US'!$N:$N,"&lt;"&amp;$B62,'IEA-MethaneAbatement-US'!$N:$N,"&gt;="&amp;$A62,'IEA-MethaneAbatement-US'!$L:$L,$D$1)))*'State Downscaling Multipliers'!$B$7*(1+'EPA to IEA Scaling'!AJ$10)</f>
        <v>0</v>
      </c>
      <c r="AG62" s="105">
        <f>((VLOOKUP($B$1,'Multipliers and Adjustments'!$A$70:$I$86,TRUNC(COLUMN(AG$2)/5)+2,FALSE)*SUMIFS('IEA-MethaneAbatement-US'!$M:$M,'IEA-MethaneAbatement-US'!$N:$N,"&lt;"&amp;$B62,'IEA-MethaneAbatement-US'!$N:$N,"&gt;="&amp;$A62,'IEA-MethaneAbatement-US'!$L:$L,$B$1))+(VLOOKUP($C$1,'Multipliers and Adjustments'!$A$70:$I$86,TRUNC(COLUMN(AG$2)/5)+2,FALSE)*SUMIFS('IEA-MethaneAbatement-US'!$M:$M,'IEA-MethaneAbatement-US'!$N:$N,"&lt;"&amp;$B62,'IEA-MethaneAbatement-US'!$N:$N,"&gt;="&amp;$A62,'IEA-MethaneAbatement-US'!$L:$L,$C$1))+(VLOOKUP($D$1,'Multipliers and Adjustments'!$A$70:$I$86,TRUNC(COLUMN(AG$2)/5)+2,FALSE)*SUMIFS('IEA-MethaneAbatement-US'!$M:$M,'IEA-MethaneAbatement-US'!$N:$N,"&lt;"&amp;$B62,'IEA-MethaneAbatement-US'!$N:$N,"&gt;="&amp;$A62,'IEA-MethaneAbatement-US'!$L:$L,$D$1)))*'State Downscaling Multipliers'!$B$7*(1+'EPA to IEA Scaling'!AK$10)</f>
        <v>0</v>
      </c>
      <c r="AH62" s="2">
        <f>((VLOOKUP($B$1,'Multipliers and Adjustments'!$A$70:$I$86,TRUNC(COLUMN(AH$2)/5)+2,FALSE)*SUMIFS('IEA-MethaneAbatement-US'!$M:$M,'IEA-MethaneAbatement-US'!$N:$N,"&lt;"&amp;$B62,'IEA-MethaneAbatement-US'!$N:$N,"&gt;="&amp;$A62,'IEA-MethaneAbatement-US'!$L:$L,$B$1))+(VLOOKUP($C$1,'Multipliers and Adjustments'!$A$70:$I$86,TRUNC(COLUMN(AH$2)/5)+2,FALSE)*SUMIFS('IEA-MethaneAbatement-US'!$M:$M,'IEA-MethaneAbatement-US'!$N:$N,"&lt;"&amp;$B62,'IEA-MethaneAbatement-US'!$N:$N,"&gt;="&amp;$A62,'IEA-MethaneAbatement-US'!$L:$L,$C$1))+(VLOOKUP($D$1,'Multipliers and Adjustments'!$A$70:$I$86,TRUNC(COLUMN(AH$2)/5)+2,FALSE)*SUMIFS('IEA-MethaneAbatement-US'!$M:$M,'IEA-MethaneAbatement-US'!$N:$N,"&lt;"&amp;$B62,'IEA-MethaneAbatement-US'!$N:$N,"&gt;="&amp;$A62,'IEA-MethaneAbatement-US'!$L:$L,$D$1)))*'State Downscaling Multipliers'!$B$7*(1+'EPA to IEA Scaling'!AL$10)</f>
        <v>0</v>
      </c>
      <c r="AI62" s="2">
        <f>((VLOOKUP($B$1,'Multipliers and Adjustments'!$A$70:$I$86,TRUNC(COLUMN(AI$2)/5)+2,FALSE)*SUMIFS('IEA-MethaneAbatement-US'!$M:$M,'IEA-MethaneAbatement-US'!$N:$N,"&lt;"&amp;$B62,'IEA-MethaneAbatement-US'!$N:$N,"&gt;="&amp;$A62,'IEA-MethaneAbatement-US'!$L:$L,$B$1))+(VLOOKUP($C$1,'Multipliers and Adjustments'!$A$70:$I$86,TRUNC(COLUMN(AI$2)/5)+2,FALSE)*SUMIFS('IEA-MethaneAbatement-US'!$M:$M,'IEA-MethaneAbatement-US'!$N:$N,"&lt;"&amp;$B62,'IEA-MethaneAbatement-US'!$N:$N,"&gt;="&amp;$A62,'IEA-MethaneAbatement-US'!$L:$L,$C$1))+(VLOOKUP($D$1,'Multipliers and Adjustments'!$A$70:$I$86,TRUNC(COLUMN(AI$2)/5)+2,FALSE)*SUMIFS('IEA-MethaneAbatement-US'!$M:$M,'IEA-MethaneAbatement-US'!$N:$N,"&lt;"&amp;$B62,'IEA-MethaneAbatement-US'!$N:$N,"&gt;="&amp;$A62,'IEA-MethaneAbatement-US'!$L:$L,$D$1)))*'State Downscaling Multipliers'!$B$7*(1+'EPA to IEA Scaling'!AM$10)</f>
        <v>0</v>
      </c>
      <c r="AJ62" s="2">
        <f>((VLOOKUP($B$1,'Multipliers and Adjustments'!$A$70:$I$86,TRUNC(COLUMN(AJ$2)/5)+2,FALSE)*SUMIFS('IEA-MethaneAbatement-US'!$M:$M,'IEA-MethaneAbatement-US'!$N:$N,"&lt;"&amp;$B62,'IEA-MethaneAbatement-US'!$N:$N,"&gt;="&amp;$A62,'IEA-MethaneAbatement-US'!$L:$L,$B$1))+(VLOOKUP($C$1,'Multipliers and Adjustments'!$A$70:$I$86,TRUNC(COLUMN(AJ$2)/5)+2,FALSE)*SUMIFS('IEA-MethaneAbatement-US'!$M:$M,'IEA-MethaneAbatement-US'!$N:$N,"&lt;"&amp;$B62,'IEA-MethaneAbatement-US'!$N:$N,"&gt;="&amp;$A62,'IEA-MethaneAbatement-US'!$L:$L,$C$1))+(VLOOKUP($D$1,'Multipliers and Adjustments'!$A$70:$I$86,TRUNC(COLUMN(AJ$2)/5)+2,FALSE)*SUMIFS('IEA-MethaneAbatement-US'!$M:$M,'IEA-MethaneAbatement-US'!$N:$N,"&lt;"&amp;$B62,'IEA-MethaneAbatement-US'!$N:$N,"&gt;="&amp;$A62,'IEA-MethaneAbatement-US'!$L:$L,$D$1)))*'State Downscaling Multipliers'!$B$7*(1+'EPA to IEA Scaling'!AN$10)</f>
        <v>0</v>
      </c>
      <c r="AK62" s="2">
        <f>((VLOOKUP($B$1,'Multipliers and Adjustments'!$A$70:$I$86,TRUNC(COLUMN(AK$2)/5)+2,FALSE)*SUMIFS('IEA-MethaneAbatement-US'!$M:$M,'IEA-MethaneAbatement-US'!$N:$N,"&lt;"&amp;$B62,'IEA-MethaneAbatement-US'!$N:$N,"&gt;="&amp;$A62,'IEA-MethaneAbatement-US'!$L:$L,$B$1))+(VLOOKUP($C$1,'Multipliers and Adjustments'!$A$70:$I$86,TRUNC(COLUMN(AK$2)/5)+2,FALSE)*SUMIFS('IEA-MethaneAbatement-US'!$M:$M,'IEA-MethaneAbatement-US'!$N:$N,"&lt;"&amp;$B62,'IEA-MethaneAbatement-US'!$N:$N,"&gt;="&amp;$A62,'IEA-MethaneAbatement-US'!$L:$L,$C$1))+(VLOOKUP($D$1,'Multipliers and Adjustments'!$A$70:$I$86,TRUNC(COLUMN(AK$2)/5)+2,FALSE)*SUMIFS('IEA-MethaneAbatement-US'!$M:$M,'IEA-MethaneAbatement-US'!$N:$N,"&lt;"&amp;$B62,'IEA-MethaneAbatement-US'!$N:$N,"&gt;="&amp;$A62,'IEA-MethaneAbatement-US'!$L:$L,$D$1)))*'State Downscaling Multipliers'!$B$7*(1+'EPA to IEA Scaling'!AO$10)</f>
        <v>0</v>
      </c>
      <c r="AL62" s="105">
        <f>((VLOOKUP($B$1,'Multipliers and Adjustments'!$A$70:$I$86,TRUNC(COLUMN(AL$2)/5)+2,FALSE)*SUMIFS('IEA-MethaneAbatement-US'!$M:$M,'IEA-MethaneAbatement-US'!$N:$N,"&lt;"&amp;$B62,'IEA-MethaneAbatement-US'!$N:$N,"&gt;="&amp;$A62,'IEA-MethaneAbatement-US'!$L:$L,$B$1))+(VLOOKUP($C$1,'Multipliers and Adjustments'!$A$70:$I$86,TRUNC(COLUMN(AL$2)/5)+2,FALSE)*SUMIFS('IEA-MethaneAbatement-US'!$M:$M,'IEA-MethaneAbatement-US'!$N:$N,"&lt;"&amp;$B62,'IEA-MethaneAbatement-US'!$N:$N,"&gt;="&amp;$A62,'IEA-MethaneAbatement-US'!$L:$L,$C$1))+(VLOOKUP($D$1,'Multipliers and Adjustments'!$A$70:$I$86,TRUNC(COLUMN(AL$2)/5)+2,FALSE)*SUMIFS('IEA-MethaneAbatement-US'!$M:$M,'IEA-MethaneAbatement-US'!$N:$N,"&lt;"&amp;$B62,'IEA-MethaneAbatement-US'!$N:$N,"&gt;="&amp;$A62,'IEA-MethaneAbatement-US'!$L:$L,$D$1)))*'State Downscaling Multipliers'!$B$7*(1+'EPA to IEA Scaling'!AP$10)</f>
        <v>0</v>
      </c>
    </row>
    <row r="63" spans="1:38" ht="15.75" customHeight="1" x14ac:dyDescent="0.25">
      <c r="A63" s="49">
        <f t="shared" si="3"/>
        <v>1000</v>
      </c>
      <c r="B63" s="49">
        <f t="shared" si="5"/>
        <v>1050</v>
      </c>
      <c r="C63" s="105">
        <f>((VLOOKUP($B$1,'Multipliers and Adjustments'!$A$70:$I$86,TRUNC(COLUMN(C$2)/5)+2,FALSE)*SUMIFS('IEA-MethaneAbatement-US'!$M:$M,'IEA-MethaneAbatement-US'!$N:$N,"&lt;"&amp;$B63,'IEA-MethaneAbatement-US'!$N:$N,"&gt;="&amp;$A63,'IEA-MethaneAbatement-US'!$L:$L,$B$1))+(VLOOKUP($C$1,'Multipliers and Adjustments'!$A$70:$I$86,TRUNC(COLUMN(C$2)/5)+2,FALSE)*SUMIFS('IEA-MethaneAbatement-US'!$M:$M,'IEA-MethaneAbatement-US'!$N:$N,"&lt;"&amp;$B63,'IEA-MethaneAbatement-US'!$N:$N,"&gt;="&amp;$A63,'IEA-MethaneAbatement-US'!$L:$L,$C$1))+(VLOOKUP($D$1,'Multipliers and Adjustments'!$A$70:$I$86,TRUNC(COLUMN(C$2)/5)+2,FALSE)*SUMIFS('IEA-MethaneAbatement-US'!$M:$M,'IEA-MethaneAbatement-US'!$N:$N,"&lt;"&amp;$B63,'IEA-MethaneAbatement-US'!$N:$N,"&gt;="&amp;$A63,'IEA-MethaneAbatement-US'!$L:$L,$D$1)))*'State Downscaling Multipliers'!$B$7*(1+'EPA to IEA Scaling'!G$10)</f>
        <v>0</v>
      </c>
      <c r="D63" s="2">
        <f>((VLOOKUP($B$1,'Multipliers and Adjustments'!$A$70:$I$86,TRUNC(COLUMN(D$2)/5)+2,FALSE)*SUMIFS('IEA-MethaneAbatement-US'!$M:$M,'IEA-MethaneAbatement-US'!$N:$N,"&lt;"&amp;$B63,'IEA-MethaneAbatement-US'!$N:$N,"&gt;="&amp;$A63,'IEA-MethaneAbatement-US'!$L:$L,$B$1))+(VLOOKUP($C$1,'Multipliers and Adjustments'!$A$70:$I$86,TRUNC(COLUMN(D$2)/5)+2,FALSE)*SUMIFS('IEA-MethaneAbatement-US'!$M:$M,'IEA-MethaneAbatement-US'!$N:$N,"&lt;"&amp;$B63,'IEA-MethaneAbatement-US'!$N:$N,"&gt;="&amp;$A63,'IEA-MethaneAbatement-US'!$L:$L,$C$1))+(VLOOKUP($D$1,'Multipliers and Adjustments'!$A$70:$I$86,TRUNC(COLUMN(D$2)/5)+2,FALSE)*SUMIFS('IEA-MethaneAbatement-US'!$M:$M,'IEA-MethaneAbatement-US'!$N:$N,"&lt;"&amp;$B63,'IEA-MethaneAbatement-US'!$N:$N,"&gt;="&amp;$A63,'IEA-MethaneAbatement-US'!$L:$L,$D$1)))*'State Downscaling Multipliers'!$B$7*(1+'EPA to IEA Scaling'!H$10)</f>
        <v>0</v>
      </c>
      <c r="E63" s="2">
        <f>((VLOOKUP($B$1,'Multipliers and Adjustments'!$A$70:$I$86,TRUNC(COLUMN(E$2)/5)+2,FALSE)*SUMIFS('IEA-MethaneAbatement-US'!$M:$M,'IEA-MethaneAbatement-US'!$N:$N,"&lt;"&amp;$B63,'IEA-MethaneAbatement-US'!$N:$N,"&gt;="&amp;$A63,'IEA-MethaneAbatement-US'!$L:$L,$B$1))+(VLOOKUP($C$1,'Multipliers and Adjustments'!$A$70:$I$86,TRUNC(COLUMN(E$2)/5)+2,FALSE)*SUMIFS('IEA-MethaneAbatement-US'!$M:$M,'IEA-MethaneAbatement-US'!$N:$N,"&lt;"&amp;$B63,'IEA-MethaneAbatement-US'!$N:$N,"&gt;="&amp;$A63,'IEA-MethaneAbatement-US'!$L:$L,$C$1))+(VLOOKUP($D$1,'Multipliers and Adjustments'!$A$70:$I$86,TRUNC(COLUMN(E$2)/5)+2,FALSE)*SUMIFS('IEA-MethaneAbatement-US'!$M:$M,'IEA-MethaneAbatement-US'!$N:$N,"&lt;"&amp;$B63,'IEA-MethaneAbatement-US'!$N:$N,"&gt;="&amp;$A63,'IEA-MethaneAbatement-US'!$L:$L,$D$1)))*'State Downscaling Multipliers'!$B$7*(1+'EPA to IEA Scaling'!I$10)</f>
        <v>0</v>
      </c>
      <c r="F63" s="2">
        <f>((VLOOKUP($B$1,'Multipliers and Adjustments'!$A$70:$I$86,TRUNC(COLUMN(F$2)/5)+2,FALSE)*SUMIFS('IEA-MethaneAbatement-US'!$M:$M,'IEA-MethaneAbatement-US'!$N:$N,"&lt;"&amp;$B63,'IEA-MethaneAbatement-US'!$N:$N,"&gt;="&amp;$A63,'IEA-MethaneAbatement-US'!$L:$L,$B$1))+(VLOOKUP($C$1,'Multipliers and Adjustments'!$A$70:$I$86,TRUNC(COLUMN(F$2)/5)+2,FALSE)*SUMIFS('IEA-MethaneAbatement-US'!$M:$M,'IEA-MethaneAbatement-US'!$N:$N,"&lt;"&amp;$B63,'IEA-MethaneAbatement-US'!$N:$N,"&gt;="&amp;$A63,'IEA-MethaneAbatement-US'!$L:$L,$C$1))+(VLOOKUP($D$1,'Multipliers and Adjustments'!$A$70:$I$86,TRUNC(COLUMN(F$2)/5)+2,FALSE)*SUMIFS('IEA-MethaneAbatement-US'!$M:$M,'IEA-MethaneAbatement-US'!$N:$N,"&lt;"&amp;$B63,'IEA-MethaneAbatement-US'!$N:$N,"&gt;="&amp;$A63,'IEA-MethaneAbatement-US'!$L:$L,$D$1)))*'State Downscaling Multipliers'!$B$7*(1+'EPA to IEA Scaling'!J$10)</f>
        <v>0</v>
      </c>
      <c r="G63" s="154">
        <f>((VLOOKUP($B$1,'Multipliers and Adjustments'!$A$70:$I$86,TRUNC(COLUMN(G$2)/5)+2,FALSE)*SUMIFS('IEA-MethaneAbatement-US'!$M:$M,'IEA-MethaneAbatement-US'!$N:$N,"&lt;"&amp;$B63,'IEA-MethaneAbatement-US'!$N:$N,"&gt;="&amp;$A63,'IEA-MethaneAbatement-US'!$L:$L,$B$1))+(VLOOKUP($C$1,'Multipliers and Adjustments'!$A$70:$I$86,TRUNC(COLUMN(G$2)/5)+2,FALSE)*SUMIFS('IEA-MethaneAbatement-US'!$M:$M,'IEA-MethaneAbatement-US'!$N:$N,"&lt;"&amp;$B63,'IEA-MethaneAbatement-US'!$N:$N,"&gt;="&amp;$A63,'IEA-MethaneAbatement-US'!$L:$L,$C$1))+(VLOOKUP($D$1,'Multipliers and Adjustments'!$A$70:$I$86,TRUNC(COLUMN(G$2)/5)+2,FALSE)*SUMIFS('IEA-MethaneAbatement-US'!$M:$M,'IEA-MethaneAbatement-US'!$N:$N,"&lt;"&amp;$B63,'IEA-MethaneAbatement-US'!$N:$N,"&gt;="&amp;$A63,'IEA-MethaneAbatement-US'!$L:$L,$D$1)))*'State Downscaling Multipliers'!$B$7*(1+'EPA to IEA Scaling'!K$10)</f>
        <v>0</v>
      </c>
      <c r="H63" s="105">
        <f>((VLOOKUP($B$1,'Multipliers and Adjustments'!$A$70:$I$86,TRUNC(COLUMN(H$2)/5)+2,FALSE)*SUMIFS('IEA-MethaneAbatement-US'!$M:$M,'IEA-MethaneAbatement-US'!$N:$N,"&lt;"&amp;$B63,'IEA-MethaneAbatement-US'!$N:$N,"&gt;="&amp;$A63,'IEA-MethaneAbatement-US'!$L:$L,$B$1))+(VLOOKUP($C$1,'Multipliers and Adjustments'!$A$70:$I$86,TRUNC(COLUMN(H$2)/5)+2,FALSE)*SUMIFS('IEA-MethaneAbatement-US'!$M:$M,'IEA-MethaneAbatement-US'!$N:$N,"&lt;"&amp;$B63,'IEA-MethaneAbatement-US'!$N:$N,"&gt;="&amp;$A63,'IEA-MethaneAbatement-US'!$L:$L,$C$1))+(VLOOKUP($D$1,'Multipliers and Adjustments'!$A$70:$I$86,TRUNC(COLUMN(H$2)/5)+2,FALSE)*SUMIFS('IEA-MethaneAbatement-US'!$M:$M,'IEA-MethaneAbatement-US'!$N:$N,"&lt;"&amp;$B63,'IEA-MethaneAbatement-US'!$N:$N,"&gt;="&amp;$A63,'IEA-MethaneAbatement-US'!$L:$L,$D$1)))*'State Downscaling Multipliers'!$B$7*(1+'EPA to IEA Scaling'!L$10)</f>
        <v>0</v>
      </c>
      <c r="I63" s="2">
        <f>((VLOOKUP($B$1,'Multipliers and Adjustments'!$A$70:$I$86,TRUNC(COLUMN(I$2)/5)+2,FALSE)*SUMIFS('IEA-MethaneAbatement-US'!$M:$M,'IEA-MethaneAbatement-US'!$N:$N,"&lt;"&amp;$B63,'IEA-MethaneAbatement-US'!$N:$N,"&gt;="&amp;$A63,'IEA-MethaneAbatement-US'!$L:$L,$B$1))+(VLOOKUP($C$1,'Multipliers and Adjustments'!$A$70:$I$86,TRUNC(COLUMN(I$2)/5)+2,FALSE)*SUMIFS('IEA-MethaneAbatement-US'!$M:$M,'IEA-MethaneAbatement-US'!$N:$N,"&lt;"&amp;$B63,'IEA-MethaneAbatement-US'!$N:$N,"&gt;="&amp;$A63,'IEA-MethaneAbatement-US'!$L:$L,$C$1))+(VLOOKUP($D$1,'Multipliers and Adjustments'!$A$70:$I$86,TRUNC(COLUMN(I$2)/5)+2,FALSE)*SUMIFS('IEA-MethaneAbatement-US'!$M:$M,'IEA-MethaneAbatement-US'!$N:$N,"&lt;"&amp;$B63,'IEA-MethaneAbatement-US'!$N:$N,"&gt;="&amp;$A63,'IEA-MethaneAbatement-US'!$L:$L,$D$1)))*'State Downscaling Multipliers'!$B$7*(1+'EPA to IEA Scaling'!M$10)</f>
        <v>0</v>
      </c>
      <c r="J63" s="2">
        <f>((VLOOKUP($B$1,'Multipliers and Adjustments'!$A$70:$I$86,TRUNC(COLUMN(J$2)/5)+2,FALSE)*SUMIFS('IEA-MethaneAbatement-US'!$M:$M,'IEA-MethaneAbatement-US'!$N:$N,"&lt;"&amp;$B63,'IEA-MethaneAbatement-US'!$N:$N,"&gt;="&amp;$A63,'IEA-MethaneAbatement-US'!$L:$L,$B$1))+(VLOOKUP($C$1,'Multipliers and Adjustments'!$A$70:$I$86,TRUNC(COLUMN(J$2)/5)+2,FALSE)*SUMIFS('IEA-MethaneAbatement-US'!$M:$M,'IEA-MethaneAbatement-US'!$N:$N,"&lt;"&amp;$B63,'IEA-MethaneAbatement-US'!$N:$N,"&gt;="&amp;$A63,'IEA-MethaneAbatement-US'!$L:$L,$C$1))+(VLOOKUP($D$1,'Multipliers and Adjustments'!$A$70:$I$86,TRUNC(COLUMN(J$2)/5)+2,FALSE)*SUMIFS('IEA-MethaneAbatement-US'!$M:$M,'IEA-MethaneAbatement-US'!$N:$N,"&lt;"&amp;$B63,'IEA-MethaneAbatement-US'!$N:$N,"&gt;="&amp;$A63,'IEA-MethaneAbatement-US'!$L:$L,$D$1)))*'State Downscaling Multipliers'!$B$7*(1+'EPA to IEA Scaling'!N$10)</f>
        <v>0</v>
      </c>
      <c r="K63" s="2">
        <f>((VLOOKUP($B$1,'Multipliers and Adjustments'!$A$70:$I$86,TRUNC(COLUMN(K$2)/5)+2,FALSE)*SUMIFS('IEA-MethaneAbatement-US'!$M:$M,'IEA-MethaneAbatement-US'!$N:$N,"&lt;"&amp;$B63,'IEA-MethaneAbatement-US'!$N:$N,"&gt;="&amp;$A63,'IEA-MethaneAbatement-US'!$L:$L,$B$1))+(VLOOKUP($C$1,'Multipliers and Adjustments'!$A$70:$I$86,TRUNC(COLUMN(K$2)/5)+2,FALSE)*SUMIFS('IEA-MethaneAbatement-US'!$M:$M,'IEA-MethaneAbatement-US'!$N:$N,"&lt;"&amp;$B63,'IEA-MethaneAbatement-US'!$N:$N,"&gt;="&amp;$A63,'IEA-MethaneAbatement-US'!$L:$L,$C$1))+(VLOOKUP($D$1,'Multipliers and Adjustments'!$A$70:$I$86,TRUNC(COLUMN(K$2)/5)+2,FALSE)*SUMIFS('IEA-MethaneAbatement-US'!$M:$M,'IEA-MethaneAbatement-US'!$N:$N,"&lt;"&amp;$B63,'IEA-MethaneAbatement-US'!$N:$N,"&gt;="&amp;$A63,'IEA-MethaneAbatement-US'!$L:$L,$D$1)))*'State Downscaling Multipliers'!$B$7*(1+'EPA to IEA Scaling'!O$10)</f>
        <v>0</v>
      </c>
      <c r="L63" s="2">
        <f>((VLOOKUP($B$1,'Multipliers and Adjustments'!$A$70:$I$86,TRUNC(COLUMN(L$2)/5)+2,FALSE)*SUMIFS('IEA-MethaneAbatement-US'!$M:$M,'IEA-MethaneAbatement-US'!$N:$N,"&lt;"&amp;$B63,'IEA-MethaneAbatement-US'!$N:$N,"&gt;="&amp;$A63,'IEA-MethaneAbatement-US'!$L:$L,$B$1))+(VLOOKUP($C$1,'Multipliers and Adjustments'!$A$70:$I$86,TRUNC(COLUMN(L$2)/5)+2,FALSE)*SUMIFS('IEA-MethaneAbatement-US'!$M:$M,'IEA-MethaneAbatement-US'!$N:$N,"&lt;"&amp;$B63,'IEA-MethaneAbatement-US'!$N:$N,"&gt;="&amp;$A63,'IEA-MethaneAbatement-US'!$L:$L,$C$1))+(VLOOKUP($D$1,'Multipliers and Adjustments'!$A$70:$I$86,TRUNC(COLUMN(L$2)/5)+2,FALSE)*SUMIFS('IEA-MethaneAbatement-US'!$M:$M,'IEA-MethaneAbatement-US'!$N:$N,"&lt;"&amp;$B63,'IEA-MethaneAbatement-US'!$N:$N,"&gt;="&amp;$A63,'IEA-MethaneAbatement-US'!$L:$L,$D$1)))*'State Downscaling Multipliers'!$B$7*(1+'EPA to IEA Scaling'!P$10)</f>
        <v>0</v>
      </c>
      <c r="M63" s="105">
        <f>((VLOOKUP($B$1,'Multipliers and Adjustments'!$A$70:$I$86,TRUNC(COLUMN(M$2)/5)+2,FALSE)*SUMIFS('IEA-MethaneAbatement-US'!$M:$M,'IEA-MethaneAbatement-US'!$N:$N,"&lt;"&amp;$B63,'IEA-MethaneAbatement-US'!$N:$N,"&gt;="&amp;$A63,'IEA-MethaneAbatement-US'!$L:$L,$B$1))+(VLOOKUP($C$1,'Multipliers and Adjustments'!$A$70:$I$86,TRUNC(COLUMN(M$2)/5)+2,FALSE)*SUMIFS('IEA-MethaneAbatement-US'!$M:$M,'IEA-MethaneAbatement-US'!$N:$N,"&lt;"&amp;$B63,'IEA-MethaneAbatement-US'!$N:$N,"&gt;="&amp;$A63,'IEA-MethaneAbatement-US'!$L:$L,$C$1))+(VLOOKUP($D$1,'Multipliers and Adjustments'!$A$70:$I$86,TRUNC(COLUMN(M$2)/5)+2,FALSE)*SUMIFS('IEA-MethaneAbatement-US'!$M:$M,'IEA-MethaneAbatement-US'!$N:$N,"&lt;"&amp;$B63,'IEA-MethaneAbatement-US'!$N:$N,"&gt;="&amp;$A63,'IEA-MethaneAbatement-US'!$L:$L,$D$1)))*'State Downscaling Multipliers'!$B$7*(1+'EPA to IEA Scaling'!Q$10)</f>
        <v>0</v>
      </c>
      <c r="N63" s="2">
        <f>((VLOOKUP($B$1,'Multipliers and Adjustments'!$A$70:$I$86,TRUNC(COLUMN(N$2)/5)+2,FALSE)*SUMIFS('IEA-MethaneAbatement-US'!$M:$M,'IEA-MethaneAbatement-US'!$N:$N,"&lt;"&amp;$B63,'IEA-MethaneAbatement-US'!$N:$N,"&gt;="&amp;$A63,'IEA-MethaneAbatement-US'!$L:$L,$B$1))+(VLOOKUP($C$1,'Multipliers and Adjustments'!$A$70:$I$86,TRUNC(COLUMN(N$2)/5)+2,FALSE)*SUMIFS('IEA-MethaneAbatement-US'!$M:$M,'IEA-MethaneAbatement-US'!$N:$N,"&lt;"&amp;$B63,'IEA-MethaneAbatement-US'!$N:$N,"&gt;="&amp;$A63,'IEA-MethaneAbatement-US'!$L:$L,$C$1))+(VLOOKUP($D$1,'Multipliers and Adjustments'!$A$70:$I$86,TRUNC(COLUMN(N$2)/5)+2,FALSE)*SUMIFS('IEA-MethaneAbatement-US'!$M:$M,'IEA-MethaneAbatement-US'!$N:$N,"&lt;"&amp;$B63,'IEA-MethaneAbatement-US'!$N:$N,"&gt;="&amp;$A63,'IEA-MethaneAbatement-US'!$L:$L,$D$1)))*'State Downscaling Multipliers'!$B$7*(1+'EPA to IEA Scaling'!R$10)</f>
        <v>0</v>
      </c>
      <c r="O63" s="2">
        <f>((VLOOKUP($B$1,'Multipliers and Adjustments'!$A$70:$I$86,TRUNC(COLUMN(O$2)/5)+2,FALSE)*SUMIFS('IEA-MethaneAbatement-US'!$M:$M,'IEA-MethaneAbatement-US'!$N:$N,"&lt;"&amp;$B63,'IEA-MethaneAbatement-US'!$N:$N,"&gt;="&amp;$A63,'IEA-MethaneAbatement-US'!$L:$L,$B$1))+(VLOOKUP($C$1,'Multipliers and Adjustments'!$A$70:$I$86,TRUNC(COLUMN(O$2)/5)+2,FALSE)*SUMIFS('IEA-MethaneAbatement-US'!$M:$M,'IEA-MethaneAbatement-US'!$N:$N,"&lt;"&amp;$B63,'IEA-MethaneAbatement-US'!$N:$N,"&gt;="&amp;$A63,'IEA-MethaneAbatement-US'!$L:$L,$C$1))+(VLOOKUP($D$1,'Multipliers and Adjustments'!$A$70:$I$86,TRUNC(COLUMN(O$2)/5)+2,FALSE)*SUMIFS('IEA-MethaneAbatement-US'!$M:$M,'IEA-MethaneAbatement-US'!$N:$N,"&lt;"&amp;$B63,'IEA-MethaneAbatement-US'!$N:$N,"&gt;="&amp;$A63,'IEA-MethaneAbatement-US'!$L:$L,$D$1)))*'State Downscaling Multipliers'!$B$7*(1+'EPA to IEA Scaling'!S$10)</f>
        <v>0</v>
      </c>
      <c r="P63" s="2">
        <f>((VLOOKUP($B$1,'Multipliers and Adjustments'!$A$70:$I$86,TRUNC(COLUMN(P$2)/5)+2,FALSE)*SUMIFS('IEA-MethaneAbatement-US'!$M:$M,'IEA-MethaneAbatement-US'!$N:$N,"&lt;"&amp;$B63,'IEA-MethaneAbatement-US'!$N:$N,"&gt;="&amp;$A63,'IEA-MethaneAbatement-US'!$L:$L,$B$1))+(VLOOKUP($C$1,'Multipliers and Adjustments'!$A$70:$I$86,TRUNC(COLUMN(P$2)/5)+2,FALSE)*SUMIFS('IEA-MethaneAbatement-US'!$M:$M,'IEA-MethaneAbatement-US'!$N:$N,"&lt;"&amp;$B63,'IEA-MethaneAbatement-US'!$N:$N,"&gt;="&amp;$A63,'IEA-MethaneAbatement-US'!$L:$L,$C$1))+(VLOOKUP($D$1,'Multipliers and Adjustments'!$A$70:$I$86,TRUNC(COLUMN(P$2)/5)+2,FALSE)*SUMIFS('IEA-MethaneAbatement-US'!$M:$M,'IEA-MethaneAbatement-US'!$N:$N,"&lt;"&amp;$B63,'IEA-MethaneAbatement-US'!$N:$N,"&gt;="&amp;$A63,'IEA-MethaneAbatement-US'!$L:$L,$D$1)))*'State Downscaling Multipliers'!$B$7*(1+'EPA to IEA Scaling'!T$10)</f>
        <v>0</v>
      </c>
      <c r="Q63" s="2">
        <f>((VLOOKUP($B$1,'Multipliers and Adjustments'!$A$70:$I$86,TRUNC(COLUMN(Q$2)/5)+2,FALSE)*SUMIFS('IEA-MethaneAbatement-US'!$M:$M,'IEA-MethaneAbatement-US'!$N:$N,"&lt;"&amp;$B63,'IEA-MethaneAbatement-US'!$N:$N,"&gt;="&amp;$A63,'IEA-MethaneAbatement-US'!$L:$L,$B$1))+(VLOOKUP($C$1,'Multipliers and Adjustments'!$A$70:$I$86,TRUNC(COLUMN(Q$2)/5)+2,FALSE)*SUMIFS('IEA-MethaneAbatement-US'!$M:$M,'IEA-MethaneAbatement-US'!$N:$N,"&lt;"&amp;$B63,'IEA-MethaneAbatement-US'!$N:$N,"&gt;="&amp;$A63,'IEA-MethaneAbatement-US'!$L:$L,$C$1))+(VLOOKUP($D$1,'Multipliers and Adjustments'!$A$70:$I$86,TRUNC(COLUMN(Q$2)/5)+2,FALSE)*SUMIFS('IEA-MethaneAbatement-US'!$M:$M,'IEA-MethaneAbatement-US'!$N:$N,"&lt;"&amp;$B63,'IEA-MethaneAbatement-US'!$N:$N,"&gt;="&amp;$A63,'IEA-MethaneAbatement-US'!$L:$L,$D$1)))*'State Downscaling Multipliers'!$B$7*(1+'EPA to IEA Scaling'!U$10)</f>
        <v>0</v>
      </c>
      <c r="R63" s="105">
        <f>((VLOOKUP($B$1,'Multipliers and Adjustments'!$A$70:$I$86,TRUNC(COLUMN(R$2)/5)+2,FALSE)*SUMIFS('IEA-MethaneAbatement-US'!$M:$M,'IEA-MethaneAbatement-US'!$N:$N,"&lt;"&amp;$B63,'IEA-MethaneAbatement-US'!$N:$N,"&gt;="&amp;$A63,'IEA-MethaneAbatement-US'!$L:$L,$B$1))+(VLOOKUP($C$1,'Multipliers and Adjustments'!$A$70:$I$86,TRUNC(COLUMN(R$2)/5)+2,FALSE)*SUMIFS('IEA-MethaneAbatement-US'!$M:$M,'IEA-MethaneAbatement-US'!$N:$N,"&lt;"&amp;$B63,'IEA-MethaneAbatement-US'!$N:$N,"&gt;="&amp;$A63,'IEA-MethaneAbatement-US'!$L:$L,$C$1))+(VLOOKUP($D$1,'Multipliers and Adjustments'!$A$70:$I$86,TRUNC(COLUMN(R$2)/5)+2,FALSE)*SUMIFS('IEA-MethaneAbatement-US'!$M:$M,'IEA-MethaneAbatement-US'!$N:$N,"&lt;"&amp;$B63,'IEA-MethaneAbatement-US'!$N:$N,"&gt;="&amp;$A63,'IEA-MethaneAbatement-US'!$L:$L,$D$1)))*'State Downscaling Multipliers'!$B$7*(1+'EPA to IEA Scaling'!V$10)</f>
        <v>0</v>
      </c>
      <c r="S63" s="2">
        <f>((VLOOKUP($B$1,'Multipliers and Adjustments'!$A$70:$I$86,TRUNC(COLUMN(S$2)/5)+2,FALSE)*SUMIFS('IEA-MethaneAbatement-US'!$M:$M,'IEA-MethaneAbatement-US'!$N:$N,"&lt;"&amp;$B63,'IEA-MethaneAbatement-US'!$N:$N,"&gt;="&amp;$A63,'IEA-MethaneAbatement-US'!$L:$L,$B$1))+(VLOOKUP($C$1,'Multipliers and Adjustments'!$A$70:$I$86,TRUNC(COLUMN(S$2)/5)+2,FALSE)*SUMIFS('IEA-MethaneAbatement-US'!$M:$M,'IEA-MethaneAbatement-US'!$N:$N,"&lt;"&amp;$B63,'IEA-MethaneAbatement-US'!$N:$N,"&gt;="&amp;$A63,'IEA-MethaneAbatement-US'!$L:$L,$C$1))+(VLOOKUP($D$1,'Multipliers and Adjustments'!$A$70:$I$86,TRUNC(COLUMN(S$2)/5)+2,FALSE)*SUMIFS('IEA-MethaneAbatement-US'!$M:$M,'IEA-MethaneAbatement-US'!$N:$N,"&lt;"&amp;$B63,'IEA-MethaneAbatement-US'!$N:$N,"&gt;="&amp;$A63,'IEA-MethaneAbatement-US'!$L:$L,$D$1)))*'State Downscaling Multipliers'!$B$7*(1+'EPA to IEA Scaling'!W$10)</f>
        <v>0</v>
      </c>
      <c r="T63" s="2">
        <f>((VLOOKUP($B$1,'Multipliers and Adjustments'!$A$70:$I$86,TRUNC(COLUMN(T$2)/5)+2,FALSE)*SUMIFS('IEA-MethaneAbatement-US'!$M:$M,'IEA-MethaneAbatement-US'!$N:$N,"&lt;"&amp;$B63,'IEA-MethaneAbatement-US'!$N:$N,"&gt;="&amp;$A63,'IEA-MethaneAbatement-US'!$L:$L,$B$1))+(VLOOKUP($C$1,'Multipliers and Adjustments'!$A$70:$I$86,TRUNC(COLUMN(T$2)/5)+2,FALSE)*SUMIFS('IEA-MethaneAbatement-US'!$M:$M,'IEA-MethaneAbatement-US'!$N:$N,"&lt;"&amp;$B63,'IEA-MethaneAbatement-US'!$N:$N,"&gt;="&amp;$A63,'IEA-MethaneAbatement-US'!$L:$L,$C$1))+(VLOOKUP($D$1,'Multipliers and Adjustments'!$A$70:$I$86,TRUNC(COLUMN(T$2)/5)+2,FALSE)*SUMIFS('IEA-MethaneAbatement-US'!$M:$M,'IEA-MethaneAbatement-US'!$N:$N,"&lt;"&amp;$B63,'IEA-MethaneAbatement-US'!$N:$N,"&gt;="&amp;$A63,'IEA-MethaneAbatement-US'!$L:$L,$D$1)))*'State Downscaling Multipliers'!$B$7*(1+'EPA to IEA Scaling'!X$10)</f>
        <v>0</v>
      </c>
      <c r="U63" s="2">
        <f>((VLOOKUP($B$1,'Multipliers and Adjustments'!$A$70:$I$86,TRUNC(COLUMN(U$2)/5)+2,FALSE)*SUMIFS('IEA-MethaneAbatement-US'!$M:$M,'IEA-MethaneAbatement-US'!$N:$N,"&lt;"&amp;$B63,'IEA-MethaneAbatement-US'!$N:$N,"&gt;="&amp;$A63,'IEA-MethaneAbatement-US'!$L:$L,$B$1))+(VLOOKUP($C$1,'Multipliers and Adjustments'!$A$70:$I$86,TRUNC(COLUMN(U$2)/5)+2,FALSE)*SUMIFS('IEA-MethaneAbatement-US'!$M:$M,'IEA-MethaneAbatement-US'!$N:$N,"&lt;"&amp;$B63,'IEA-MethaneAbatement-US'!$N:$N,"&gt;="&amp;$A63,'IEA-MethaneAbatement-US'!$L:$L,$C$1))+(VLOOKUP($D$1,'Multipliers and Adjustments'!$A$70:$I$86,TRUNC(COLUMN(U$2)/5)+2,FALSE)*SUMIFS('IEA-MethaneAbatement-US'!$M:$M,'IEA-MethaneAbatement-US'!$N:$N,"&lt;"&amp;$B63,'IEA-MethaneAbatement-US'!$N:$N,"&gt;="&amp;$A63,'IEA-MethaneAbatement-US'!$L:$L,$D$1)))*'State Downscaling Multipliers'!$B$7*(1+'EPA to IEA Scaling'!Y$10)</f>
        <v>0</v>
      </c>
      <c r="V63" s="2">
        <f>((VLOOKUP($B$1,'Multipliers and Adjustments'!$A$70:$I$86,TRUNC(COLUMN(V$2)/5)+2,FALSE)*SUMIFS('IEA-MethaneAbatement-US'!$M:$M,'IEA-MethaneAbatement-US'!$N:$N,"&lt;"&amp;$B63,'IEA-MethaneAbatement-US'!$N:$N,"&gt;="&amp;$A63,'IEA-MethaneAbatement-US'!$L:$L,$B$1))+(VLOOKUP($C$1,'Multipliers and Adjustments'!$A$70:$I$86,TRUNC(COLUMN(V$2)/5)+2,FALSE)*SUMIFS('IEA-MethaneAbatement-US'!$M:$M,'IEA-MethaneAbatement-US'!$N:$N,"&lt;"&amp;$B63,'IEA-MethaneAbatement-US'!$N:$N,"&gt;="&amp;$A63,'IEA-MethaneAbatement-US'!$L:$L,$C$1))+(VLOOKUP($D$1,'Multipliers and Adjustments'!$A$70:$I$86,TRUNC(COLUMN(V$2)/5)+2,FALSE)*SUMIFS('IEA-MethaneAbatement-US'!$M:$M,'IEA-MethaneAbatement-US'!$N:$N,"&lt;"&amp;$B63,'IEA-MethaneAbatement-US'!$N:$N,"&gt;="&amp;$A63,'IEA-MethaneAbatement-US'!$L:$L,$D$1)))*'State Downscaling Multipliers'!$B$7*(1+'EPA to IEA Scaling'!Z$10)</f>
        <v>0</v>
      </c>
      <c r="W63" s="105">
        <f>((VLOOKUP($B$1,'Multipliers and Adjustments'!$A$70:$I$86,TRUNC(COLUMN(W$2)/5)+2,FALSE)*SUMIFS('IEA-MethaneAbatement-US'!$M:$M,'IEA-MethaneAbatement-US'!$N:$N,"&lt;"&amp;$B63,'IEA-MethaneAbatement-US'!$N:$N,"&gt;="&amp;$A63,'IEA-MethaneAbatement-US'!$L:$L,$B$1))+(VLOOKUP($C$1,'Multipliers and Adjustments'!$A$70:$I$86,TRUNC(COLUMN(W$2)/5)+2,FALSE)*SUMIFS('IEA-MethaneAbatement-US'!$M:$M,'IEA-MethaneAbatement-US'!$N:$N,"&lt;"&amp;$B63,'IEA-MethaneAbatement-US'!$N:$N,"&gt;="&amp;$A63,'IEA-MethaneAbatement-US'!$L:$L,$C$1))+(VLOOKUP($D$1,'Multipliers and Adjustments'!$A$70:$I$86,TRUNC(COLUMN(W$2)/5)+2,FALSE)*SUMIFS('IEA-MethaneAbatement-US'!$M:$M,'IEA-MethaneAbatement-US'!$N:$N,"&lt;"&amp;$B63,'IEA-MethaneAbatement-US'!$N:$N,"&gt;="&amp;$A63,'IEA-MethaneAbatement-US'!$L:$L,$D$1)))*'State Downscaling Multipliers'!$B$7*(1+'EPA to IEA Scaling'!AA$10)</f>
        <v>0</v>
      </c>
      <c r="X63" s="2">
        <f>((VLOOKUP($B$1,'Multipliers and Adjustments'!$A$70:$I$86,TRUNC(COLUMN(X$2)/5)+2,FALSE)*SUMIFS('IEA-MethaneAbatement-US'!$M:$M,'IEA-MethaneAbatement-US'!$N:$N,"&lt;"&amp;$B63,'IEA-MethaneAbatement-US'!$N:$N,"&gt;="&amp;$A63,'IEA-MethaneAbatement-US'!$L:$L,$B$1))+(VLOOKUP($C$1,'Multipliers and Adjustments'!$A$70:$I$86,TRUNC(COLUMN(X$2)/5)+2,FALSE)*SUMIFS('IEA-MethaneAbatement-US'!$M:$M,'IEA-MethaneAbatement-US'!$N:$N,"&lt;"&amp;$B63,'IEA-MethaneAbatement-US'!$N:$N,"&gt;="&amp;$A63,'IEA-MethaneAbatement-US'!$L:$L,$C$1))+(VLOOKUP($D$1,'Multipliers and Adjustments'!$A$70:$I$86,TRUNC(COLUMN(X$2)/5)+2,FALSE)*SUMIFS('IEA-MethaneAbatement-US'!$M:$M,'IEA-MethaneAbatement-US'!$N:$N,"&lt;"&amp;$B63,'IEA-MethaneAbatement-US'!$N:$N,"&gt;="&amp;$A63,'IEA-MethaneAbatement-US'!$L:$L,$D$1)))*'State Downscaling Multipliers'!$B$7*(1+'EPA to IEA Scaling'!AB$10)</f>
        <v>0</v>
      </c>
      <c r="Y63" s="2">
        <f>((VLOOKUP($B$1,'Multipliers and Adjustments'!$A$70:$I$86,TRUNC(COLUMN(Y$2)/5)+2,FALSE)*SUMIFS('IEA-MethaneAbatement-US'!$M:$M,'IEA-MethaneAbatement-US'!$N:$N,"&lt;"&amp;$B63,'IEA-MethaneAbatement-US'!$N:$N,"&gt;="&amp;$A63,'IEA-MethaneAbatement-US'!$L:$L,$B$1))+(VLOOKUP($C$1,'Multipliers and Adjustments'!$A$70:$I$86,TRUNC(COLUMN(Y$2)/5)+2,FALSE)*SUMIFS('IEA-MethaneAbatement-US'!$M:$M,'IEA-MethaneAbatement-US'!$N:$N,"&lt;"&amp;$B63,'IEA-MethaneAbatement-US'!$N:$N,"&gt;="&amp;$A63,'IEA-MethaneAbatement-US'!$L:$L,$C$1))+(VLOOKUP($D$1,'Multipliers and Adjustments'!$A$70:$I$86,TRUNC(COLUMN(Y$2)/5)+2,FALSE)*SUMIFS('IEA-MethaneAbatement-US'!$M:$M,'IEA-MethaneAbatement-US'!$N:$N,"&lt;"&amp;$B63,'IEA-MethaneAbatement-US'!$N:$N,"&gt;="&amp;$A63,'IEA-MethaneAbatement-US'!$L:$L,$D$1)))*'State Downscaling Multipliers'!$B$7*(1+'EPA to IEA Scaling'!AC$10)</f>
        <v>0</v>
      </c>
      <c r="Z63" s="2">
        <f>((VLOOKUP($B$1,'Multipliers and Adjustments'!$A$70:$I$86,TRUNC(COLUMN(Z$2)/5)+2,FALSE)*SUMIFS('IEA-MethaneAbatement-US'!$M:$M,'IEA-MethaneAbatement-US'!$N:$N,"&lt;"&amp;$B63,'IEA-MethaneAbatement-US'!$N:$N,"&gt;="&amp;$A63,'IEA-MethaneAbatement-US'!$L:$L,$B$1))+(VLOOKUP($C$1,'Multipliers and Adjustments'!$A$70:$I$86,TRUNC(COLUMN(Z$2)/5)+2,FALSE)*SUMIFS('IEA-MethaneAbatement-US'!$M:$M,'IEA-MethaneAbatement-US'!$N:$N,"&lt;"&amp;$B63,'IEA-MethaneAbatement-US'!$N:$N,"&gt;="&amp;$A63,'IEA-MethaneAbatement-US'!$L:$L,$C$1))+(VLOOKUP($D$1,'Multipliers and Adjustments'!$A$70:$I$86,TRUNC(COLUMN(Z$2)/5)+2,FALSE)*SUMIFS('IEA-MethaneAbatement-US'!$M:$M,'IEA-MethaneAbatement-US'!$N:$N,"&lt;"&amp;$B63,'IEA-MethaneAbatement-US'!$N:$N,"&gt;="&amp;$A63,'IEA-MethaneAbatement-US'!$L:$L,$D$1)))*'State Downscaling Multipliers'!$B$7*(1+'EPA to IEA Scaling'!AD$10)</f>
        <v>0</v>
      </c>
      <c r="AA63" s="2">
        <f>((VLOOKUP($B$1,'Multipliers and Adjustments'!$A$70:$I$86,TRUNC(COLUMN(AA$2)/5)+2,FALSE)*SUMIFS('IEA-MethaneAbatement-US'!$M:$M,'IEA-MethaneAbatement-US'!$N:$N,"&lt;"&amp;$B63,'IEA-MethaneAbatement-US'!$N:$N,"&gt;="&amp;$A63,'IEA-MethaneAbatement-US'!$L:$L,$B$1))+(VLOOKUP($C$1,'Multipliers and Adjustments'!$A$70:$I$86,TRUNC(COLUMN(AA$2)/5)+2,FALSE)*SUMIFS('IEA-MethaneAbatement-US'!$M:$M,'IEA-MethaneAbatement-US'!$N:$N,"&lt;"&amp;$B63,'IEA-MethaneAbatement-US'!$N:$N,"&gt;="&amp;$A63,'IEA-MethaneAbatement-US'!$L:$L,$C$1))+(VLOOKUP($D$1,'Multipliers and Adjustments'!$A$70:$I$86,TRUNC(COLUMN(AA$2)/5)+2,FALSE)*SUMIFS('IEA-MethaneAbatement-US'!$M:$M,'IEA-MethaneAbatement-US'!$N:$N,"&lt;"&amp;$B63,'IEA-MethaneAbatement-US'!$N:$N,"&gt;="&amp;$A63,'IEA-MethaneAbatement-US'!$L:$L,$D$1)))*'State Downscaling Multipliers'!$B$7*(1+'EPA to IEA Scaling'!AE$10)</f>
        <v>0</v>
      </c>
      <c r="AB63" s="105">
        <f>((VLOOKUP($B$1,'Multipliers and Adjustments'!$A$70:$I$86,TRUNC(COLUMN(AB$2)/5)+2,FALSE)*SUMIFS('IEA-MethaneAbatement-US'!$M:$M,'IEA-MethaneAbatement-US'!$N:$N,"&lt;"&amp;$B63,'IEA-MethaneAbatement-US'!$N:$N,"&gt;="&amp;$A63,'IEA-MethaneAbatement-US'!$L:$L,$B$1))+(VLOOKUP($C$1,'Multipliers and Adjustments'!$A$70:$I$86,TRUNC(COLUMN(AB$2)/5)+2,FALSE)*SUMIFS('IEA-MethaneAbatement-US'!$M:$M,'IEA-MethaneAbatement-US'!$N:$N,"&lt;"&amp;$B63,'IEA-MethaneAbatement-US'!$N:$N,"&gt;="&amp;$A63,'IEA-MethaneAbatement-US'!$L:$L,$C$1))+(VLOOKUP($D$1,'Multipliers and Adjustments'!$A$70:$I$86,TRUNC(COLUMN(AB$2)/5)+2,FALSE)*SUMIFS('IEA-MethaneAbatement-US'!$M:$M,'IEA-MethaneAbatement-US'!$N:$N,"&lt;"&amp;$B63,'IEA-MethaneAbatement-US'!$N:$N,"&gt;="&amp;$A63,'IEA-MethaneAbatement-US'!$L:$L,$D$1)))*'State Downscaling Multipliers'!$B$7*(1+'EPA to IEA Scaling'!AF$10)</f>
        <v>0</v>
      </c>
      <c r="AC63" s="2">
        <f>((VLOOKUP($B$1,'Multipliers and Adjustments'!$A$70:$I$86,TRUNC(COLUMN(AC$2)/5)+2,FALSE)*SUMIFS('IEA-MethaneAbatement-US'!$M:$M,'IEA-MethaneAbatement-US'!$N:$N,"&lt;"&amp;$B63,'IEA-MethaneAbatement-US'!$N:$N,"&gt;="&amp;$A63,'IEA-MethaneAbatement-US'!$L:$L,$B$1))+(VLOOKUP($C$1,'Multipliers and Adjustments'!$A$70:$I$86,TRUNC(COLUMN(AC$2)/5)+2,FALSE)*SUMIFS('IEA-MethaneAbatement-US'!$M:$M,'IEA-MethaneAbatement-US'!$N:$N,"&lt;"&amp;$B63,'IEA-MethaneAbatement-US'!$N:$N,"&gt;="&amp;$A63,'IEA-MethaneAbatement-US'!$L:$L,$C$1))+(VLOOKUP($D$1,'Multipliers and Adjustments'!$A$70:$I$86,TRUNC(COLUMN(AC$2)/5)+2,FALSE)*SUMIFS('IEA-MethaneAbatement-US'!$M:$M,'IEA-MethaneAbatement-US'!$N:$N,"&lt;"&amp;$B63,'IEA-MethaneAbatement-US'!$N:$N,"&gt;="&amp;$A63,'IEA-MethaneAbatement-US'!$L:$L,$D$1)))*'State Downscaling Multipliers'!$B$7*(1+'EPA to IEA Scaling'!AG$10)</f>
        <v>0</v>
      </c>
      <c r="AD63" s="2">
        <f>((VLOOKUP($B$1,'Multipliers and Adjustments'!$A$70:$I$86,TRUNC(COLUMN(AD$2)/5)+2,FALSE)*SUMIFS('IEA-MethaneAbatement-US'!$M:$M,'IEA-MethaneAbatement-US'!$N:$N,"&lt;"&amp;$B63,'IEA-MethaneAbatement-US'!$N:$N,"&gt;="&amp;$A63,'IEA-MethaneAbatement-US'!$L:$L,$B$1))+(VLOOKUP($C$1,'Multipliers and Adjustments'!$A$70:$I$86,TRUNC(COLUMN(AD$2)/5)+2,FALSE)*SUMIFS('IEA-MethaneAbatement-US'!$M:$M,'IEA-MethaneAbatement-US'!$N:$N,"&lt;"&amp;$B63,'IEA-MethaneAbatement-US'!$N:$N,"&gt;="&amp;$A63,'IEA-MethaneAbatement-US'!$L:$L,$C$1))+(VLOOKUP($D$1,'Multipliers and Adjustments'!$A$70:$I$86,TRUNC(COLUMN(AD$2)/5)+2,FALSE)*SUMIFS('IEA-MethaneAbatement-US'!$M:$M,'IEA-MethaneAbatement-US'!$N:$N,"&lt;"&amp;$B63,'IEA-MethaneAbatement-US'!$N:$N,"&gt;="&amp;$A63,'IEA-MethaneAbatement-US'!$L:$L,$D$1)))*'State Downscaling Multipliers'!$B$7*(1+'EPA to IEA Scaling'!AH$10)</f>
        <v>0</v>
      </c>
      <c r="AE63" s="2">
        <f>((VLOOKUP($B$1,'Multipliers and Adjustments'!$A$70:$I$86,TRUNC(COLUMN(AE$2)/5)+2,FALSE)*SUMIFS('IEA-MethaneAbatement-US'!$M:$M,'IEA-MethaneAbatement-US'!$N:$N,"&lt;"&amp;$B63,'IEA-MethaneAbatement-US'!$N:$N,"&gt;="&amp;$A63,'IEA-MethaneAbatement-US'!$L:$L,$B$1))+(VLOOKUP($C$1,'Multipliers and Adjustments'!$A$70:$I$86,TRUNC(COLUMN(AE$2)/5)+2,FALSE)*SUMIFS('IEA-MethaneAbatement-US'!$M:$M,'IEA-MethaneAbatement-US'!$N:$N,"&lt;"&amp;$B63,'IEA-MethaneAbatement-US'!$N:$N,"&gt;="&amp;$A63,'IEA-MethaneAbatement-US'!$L:$L,$C$1))+(VLOOKUP($D$1,'Multipliers and Adjustments'!$A$70:$I$86,TRUNC(COLUMN(AE$2)/5)+2,FALSE)*SUMIFS('IEA-MethaneAbatement-US'!$M:$M,'IEA-MethaneAbatement-US'!$N:$N,"&lt;"&amp;$B63,'IEA-MethaneAbatement-US'!$N:$N,"&gt;="&amp;$A63,'IEA-MethaneAbatement-US'!$L:$L,$D$1)))*'State Downscaling Multipliers'!$B$7*(1+'EPA to IEA Scaling'!AI$10)</f>
        <v>0</v>
      </c>
      <c r="AF63" s="2">
        <f>((VLOOKUP($B$1,'Multipliers and Adjustments'!$A$70:$I$86,TRUNC(COLUMN(AF$2)/5)+2,FALSE)*SUMIFS('IEA-MethaneAbatement-US'!$M:$M,'IEA-MethaneAbatement-US'!$N:$N,"&lt;"&amp;$B63,'IEA-MethaneAbatement-US'!$N:$N,"&gt;="&amp;$A63,'IEA-MethaneAbatement-US'!$L:$L,$B$1))+(VLOOKUP($C$1,'Multipliers and Adjustments'!$A$70:$I$86,TRUNC(COLUMN(AF$2)/5)+2,FALSE)*SUMIFS('IEA-MethaneAbatement-US'!$M:$M,'IEA-MethaneAbatement-US'!$N:$N,"&lt;"&amp;$B63,'IEA-MethaneAbatement-US'!$N:$N,"&gt;="&amp;$A63,'IEA-MethaneAbatement-US'!$L:$L,$C$1))+(VLOOKUP($D$1,'Multipliers and Adjustments'!$A$70:$I$86,TRUNC(COLUMN(AF$2)/5)+2,FALSE)*SUMIFS('IEA-MethaneAbatement-US'!$M:$M,'IEA-MethaneAbatement-US'!$N:$N,"&lt;"&amp;$B63,'IEA-MethaneAbatement-US'!$N:$N,"&gt;="&amp;$A63,'IEA-MethaneAbatement-US'!$L:$L,$D$1)))*'State Downscaling Multipliers'!$B$7*(1+'EPA to IEA Scaling'!AJ$10)</f>
        <v>0</v>
      </c>
      <c r="AG63" s="105">
        <f>((VLOOKUP($B$1,'Multipliers and Adjustments'!$A$70:$I$86,TRUNC(COLUMN(AG$2)/5)+2,FALSE)*SUMIFS('IEA-MethaneAbatement-US'!$M:$M,'IEA-MethaneAbatement-US'!$N:$N,"&lt;"&amp;$B63,'IEA-MethaneAbatement-US'!$N:$N,"&gt;="&amp;$A63,'IEA-MethaneAbatement-US'!$L:$L,$B$1))+(VLOOKUP($C$1,'Multipliers and Adjustments'!$A$70:$I$86,TRUNC(COLUMN(AG$2)/5)+2,FALSE)*SUMIFS('IEA-MethaneAbatement-US'!$M:$M,'IEA-MethaneAbatement-US'!$N:$N,"&lt;"&amp;$B63,'IEA-MethaneAbatement-US'!$N:$N,"&gt;="&amp;$A63,'IEA-MethaneAbatement-US'!$L:$L,$C$1))+(VLOOKUP($D$1,'Multipliers and Adjustments'!$A$70:$I$86,TRUNC(COLUMN(AG$2)/5)+2,FALSE)*SUMIFS('IEA-MethaneAbatement-US'!$M:$M,'IEA-MethaneAbatement-US'!$N:$N,"&lt;"&amp;$B63,'IEA-MethaneAbatement-US'!$N:$N,"&gt;="&amp;$A63,'IEA-MethaneAbatement-US'!$L:$L,$D$1)))*'State Downscaling Multipliers'!$B$7*(1+'EPA to IEA Scaling'!AK$10)</f>
        <v>0</v>
      </c>
      <c r="AH63" s="2">
        <f>((VLOOKUP($B$1,'Multipliers and Adjustments'!$A$70:$I$86,TRUNC(COLUMN(AH$2)/5)+2,FALSE)*SUMIFS('IEA-MethaneAbatement-US'!$M:$M,'IEA-MethaneAbatement-US'!$N:$N,"&lt;"&amp;$B63,'IEA-MethaneAbatement-US'!$N:$N,"&gt;="&amp;$A63,'IEA-MethaneAbatement-US'!$L:$L,$B$1))+(VLOOKUP($C$1,'Multipliers and Adjustments'!$A$70:$I$86,TRUNC(COLUMN(AH$2)/5)+2,FALSE)*SUMIFS('IEA-MethaneAbatement-US'!$M:$M,'IEA-MethaneAbatement-US'!$N:$N,"&lt;"&amp;$B63,'IEA-MethaneAbatement-US'!$N:$N,"&gt;="&amp;$A63,'IEA-MethaneAbatement-US'!$L:$L,$C$1))+(VLOOKUP($D$1,'Multipliers and Adjustments'!$A$70:$I$86,TRUNC(COLUMN(AH$2)/5)+2,FALSE)*SUMIFS('IEA-MethaneAbatement-US'!$M:$M,'IEA-MethaneAbatement-US'!$N:$N,"&lt;"&amp;$B63,'IEA-MethaneAbatement-US'!$N:$N,"&gt;="&amp;$A63,'IEA-MethaneAbatement-US'!$L:$L,$D$1)))*'State Downscaling Multipliers'!$B$7*(1+'EPA to IEA Scaling'!AL$10)</f>
        <v>0</v>
      </c>
      <c r="AI63" s="2">
        <f>((VLOOKUP($B$1,'Multipliers and Adjustments'!$A$70:$I$86,TRUNC(COLUMN(AI$2)/5)+2,FALSE)*SUMIFS('IEA-MethaneAbatement-US'!$M:$M,'IEA-MethaneAbatement-US'!$N:$N,"&lt;"&amp;$B63,'IEA-MethaneAbatement-US'!$N:$N,"&gt;="&amp;$A63,'IEA-MethaneAbatement-US'!$L:$L,$B$1))+(VLOOKUP($C$1,'Multipliers and Adjustments'!$A$70:$I$86,TRUNC(COLUMN(AI$2)/5)+2,FALSE)*SUMIFS('IEA-MethaneAbatement-US'!$M:$M,'IEA-MethaneAbatement-US'!$N:$N,"&lt;"&amp;$B63,'IEA-MethaneAbatement-US'!$N:$N,"&gt;="&amp;$A63,'IEA-MethaneAbatement-US'!$L:$L,$C$1))+(VLOOKUP($D$1,'Multipliers and Adjustments'!$A$70:$I$86,TRUNC(COLUMN(AI$2)/5)+2,FALSE)*SUMIFS('IEA-MethaneAbatement-US'!$M:$M,'IEA-MethaneAbatement-US'!$N:$N,"&lt;"&amp;$B63,'IEA-MethaneAbatement-US'!$N:$N,"&gt;="&amp;$A63,'IEA-MethaneAbatement-US'!$L:$L,$D$1)))*'State Downscaling Multipliers'!$B$7*(1+'EPA to IEA Scaling'!AM$10)</f>
        <v>0</v>
      </c>
      <c r="AJ63" s="2">
        <f>((VLOOKUP($B$1,'Multipliers and Adjustments'!$A$70:$I$86,TRUNC(COLUMN(AJ$2)/5)+2,FALSE)*SUMIFS('IEA-MethaneAbatement-US'!$M:$M,'IEA-MethaneAbatement-US'!$N:$N,"&lt;"&amp;$B63,'IEA-MethaneAbatement-US'!$N:$N,"&gt;="&amp;$A63,'IEA-MethaneAbatement-US'!$L:$L,$B$1))+(VLOOKUP($C$1,'Multipliers and Adjustments'!$A$70:$I$86,TRUNC(COLUMN(AJ$2)/5)+2,FALSE)*SUMIFS('IEA-MethaneAbatement-US'!$M:$M,'IEA-MethaneAbatement-US'!$N:$N,"&lt;"&amp;$B63,'IEA-MethaneAbatement-US'!$N:$N,"&gt;="&amp;$A63,'IEA-MethaneAbatement-US'!$L:$L,$C$1))+(VLOOKUP($D$1,'Multipliers and Adjustments'!$A$70:$I$86,TRUNC(COLUMN(AJ$2)/5)+2,FALSE)*SUMIFS('IEA-MethaneAbatement-US'!$M:$M,'IEA-MethaneAbatement-US'!$N:$N,"&lt;"&amp;$B63,'IEA-MethaneAbatement-US'!$N:$N,"&gt;="&amp;$A63,'IEA-MethaneAbatement-US'!$L:$L,$D$1)))*'State Downscaling Multipliers'!$B$7*(1+'EPA to IEA Scaling'!AN$10)</f>
        <v>0</v>
      </c>
      <c r="AK63" s="2">
        <f>((VLOOKUP($B$1,'Multipliers and Adjustments'!$A$70:$I$86,TRUNC(COLUMN(AK$2)/5)+2,FALSE)*SUMIFS('IEA-MethaneAbatement-US'!$M:$M,'IEA-MethaneAbatement-US'!$N:$N,"&lt;"&amp;$B63,'IEA-MethaneAbatement-US'!$N:$N,"&gt;="&amp;$A63,'IEA-MethaneAbatement-US'!$L:$L,$B$1))+(VLOOKUP($C$1,'Multipliers and Adjustments'!$A$70:$I$86,TRUNC(COLUMN(AK$2)/5)+2,FALSE)*SUMIFS('IEA-MethaneAbatement-US'!$M:$M,'IEA-MethaneAbatement-US'!$N:$N,"&lt;"&amp;$B63,'IEA-MethaneAbatement-US'!$N:$N,"&gt;="&amp;$A63,'IEA-MethaneAbatement-US'!$L:$L,$C$1))+(VLOOKUP($D$1,'Multipliers and Adjustments'!$A$70:$I$86,TRUNC(COLUMN(AK$2)/5)+2,FALSE)*SUMIFS('IEA-MethaneAbatement-US'!$M:$M,'IEA-MethaneAbatement-US'!$N:$N,"&lt;"&amp;$B63,'IEA-MethaneAbatement-US'!$N:$N,"&gt;="&amp;$A63,'IEA-MethaneAbatement-US'!$L:$L,$D$1)))*'State Downscaling Multipliers'!$B$7*(1+'EPA to IEA Scaling'!AO$10)</f>
        <v>0</v>
      </c>
      <c r="AL63" s="105">
        <f>((VLOOKUP($B$1,'Multipliers and Adjustments'!$A$70:$I$86,TRUNC(COLUMN(AL$2)/5)+2,FALSE)*SUMIFS('IEA-MethaneAbatement-US'!$M:$M,'IEA-MethaneAbatement-US'!$N:$N,"&lt;"&amp;$B63,'IEA-MethaneAbatement-US'!$N:$N,"&gt;="&amp;$A63,'IEA-MethaneAbatement-US'!$L:$L,$B$1))+(VLOOKUP($C$1,'Multipliers and Adjustments'!$A$70:$I$86,TRUNC(COLUMN(AL$2)/5)+2,FALSE)*SUMIFS('IEA-MethaneAbatement-US'!$M:$M,'IEA-MethaneAbatement-US'!$N:$N,"&lt;"&amp;$B63,'IEA-MethaneAbatement-US'!$N:$N,"&gt;="&amp;$A63,'IEA-MethaneAbatement-US'!$L:$L,$C$1))+(VLOOKUP($D$1,'Multipliers and Adjustments'!$A$70:$I$86,TRUNC(COLUMN(AL$2)/5)+2,FALSE)*SUMIFS('IEA-MethaneAbatement-US'!$M:$M,'IEA-MethaneAbatement-US'!$N:$N,"&lt;"&amp;$B63,'IEA-MethaneAbatement-US'!$N:$N,"&gt;="&amp;$A63,'IEA-MethaneAbatement-US'!$L:$L,$D$1)))*'State Downscaling Multipliers'!$B$7*(1+'EPA to IEA Scaling'!AP$10)</f>
        <v>0</v>
      </c>
    </row>
    <row r="64" spans="1:38" ht="15.75" customHeight="1" x14ac:dyDescent="0.25">
      <c r="A64" s="49">
        <f t="shared" si="3"/>
        <v>1050</v>
      </c>
      <c r="B64" s="49">
        <f t="shared" si="5"/>
        <v>1100</v>
      </c>
      <c r="C64" s="105">
        <f>((VLOOKUP($B$1,'Multipliers and Adjustments'!$A$70:$I$86,TRUNC(COLUMN(C$2)/5)+2,FALSE)*SUMIFS('IEA-MethaneAbatement-US'!$M:$M,'IEA-MethaneAbatement-US'!$N:$N,"&lt;"&amp;$B64,'IEA-MethaneAbatement-US'!$N:$N,"&gt;="&amp;$A64,'IEA-MethaneAbatement-US'!$L:$L,$B$1))+(VLOOKUP($C$1,'Multipliers and Adjustments'!$A$70:$I$86,TRUNC(COLUMN(C$2)/5)+2,FALSE)*SUMIFS('IEA-MethaneAbatement-US'!$M:$M,'IEA-MethaneAbatement-US'!$N:$N,"&lt;"&amp;$B64,'IEA-MethaneAbatement-US'!$N:$N,"&gt;="&amp;$A64,'IEA-MethaneAbatement-US'!$L:$L,$C$1))+(VLOOKUP($D$1,'Multipliers and Adjustments'!$A$70:$I$86,TRUNC(COLUMN(C$2)/5)+2,FALSE)*SUMIFS('IEA-MethaneAbatement-US'!$M:$M,'IEA-MethaneAbatement-US'!$N:$N,"&lt;"&amp;$B64,'IEA-MethaneAbatement-US'!$N:$N,"&gt;="&amp;$A64,'IEA-MethaneAbatement-US'!$L:$L,$D$1)))*'State Downscaling Multipliers'!$B$7*(1+'EPA to IEA Scaling'!G$10)</f>
        <v>0</v>
      </c>
      <c r="D64" s="2">
        <f>((VLOOKUP($B$1,'Multipliers and Adjustments'!$A$70:$I$86,TRUNC(COLUMN(D$2)/5)+2,FALSE)*SUMIFS('IEA-MethaneAbatement-US'!$M:$M,'IEA-MethaneAbatement-US'!$N:$N,"&lt;"&amp;$B64,'IEA-MethaneAbatement-US'!$N:$N,"&gt;="&amp;$A64,'IEA-MethaneAbatement-US'!$L:$L,$B$1))+(VLOOKUP($C$1,'Multipliers and Adjustments'!$A$70:$I$86,TRUNC(COLUMN(D$2)/5)+2,FALSE)*SUMIFS('IEA-MethaneAbatement-US'!$M:$M,'IEA-MethaneAbatement-US'!$N:$N,"&lt;"&amp;$B64,'IEA-MethaneAbatement-US'!$N:$N,"&gt;="&amp;$A64,'IEA-MethaneAbatement-US'!$L:$L,$C$1))+(VLOOKUP($D$1,'Multipliers and Adjustments'!$A$70:$I$86,TRUNC(COLUMN(D$2)/5)+2,FALSE)*SUMIFS('IEA-MethaneAbatement-US'!$M:$M,'IEA-MethaneAbatement-US'!$N:$N,"&lt;"&amp;$B64,'IEA-MethaneAbatement-US'!$N:$N,"&gt;="&amp;$A64,'IEA-MethaneAbatement-US'!$L:$L,$D$1)))*'State Downscaling Multipliers'!$B$7*(1+'EPA to IEA Scaling'!H$10)</f>
        <v>0</v>
      </c>
      <c r="E64" s="2">
        <f>((VLOOKUP($B$1,'Multipliers and Adjustments'!$A$70:$I$86,TRUNC(COLUMN(E$2)/5)+2,FALSE)*SUMIFS('IEA-MethaneAbatement-US'!$M:$M,'IEA-MethaneAbatement-US'!$N:$N,"&lt;"&amp;$B64,'IEA-MethaneAbatement-US'!$N:$N,"&gt;="&amp;$A64,'IEA-MethaneAbatement-US'!$L:$L,$B$1))+(VLOOKUP($C$1,'Multipliers and Adjustments'!$A$70:$I$86,TRUNC(COLUMN(E$2)/5)+2,FALSE)*SUMIFS('IEA-MethaneAbatement-US'!$M:$M,'IEA-MethaneAbatement-US'!$N:$N,"&lt;"&amp;$B64,'IEA-MethaneAbatement-US'!$N:$N,"&gt;="&amp;$A64,'IEA-MethaneAbatement-US'!$L:$L,$C$1))+(VLOOKUP($D$1,'Multipliers and Adjustments'!$A$70:$I$86,TRUNC(COLUMN(E$2)/5)+2,FALSE)*SUMIFS('IEA-MethaneAbatement-US'!$M:$M,'IEA-MethaneAbatement-US'!$N:$N,"&lt;"&amp;$B64,'IEA-MethaneAbatement-US'!$N:$N,"&gt;="&amp;$A64,'IEA-MethaneAbatement-US'!$L:$L,$D$1)))*'State Downscaling Multipliers'!$B$7*(1+'EPA to IEA Scaling'!I$10)</f>
        <v>0</v>
      </c>
      <c r="F64" s="2">
        <f>((VLOOKUP($B$1,'Multipliers and Adjustments'!$A$70:$I$86,TRUNC(COLUMN(F$2)/5)+2,FALSE)*SUMIFS('IEA-MethaneAbatement-US'!$M:$M,'IEA-MethaneAbatement-US'!$N:$N,"&lt;"&amp;$B64,'IEA-MethaneAbatement-US'!$N:$N,"&gt;="&amp;$A64,'IEA-MethaneAbatement-US'!$L:$L,$B$1))+(VLOOKUP($C$1,'Multipliers and Adjustments'!$A$70:$I$86,TRUNC(COLUMN(F$2)/5)+2,FALSE)*SUMIFS('IEA-MethaneAbatement-US'!$M:$M,'IEA-MethaneAbatement-US'!$N:$N,"&lt;"&amp;$B64,'IEA-MethaneAbatement-US'!$N:$N,"&gt;="&amp;$A64,'IEA-MethaneAbatement-US'!$L:$L,$C$1))+(VLOOKUP($D$1,'Multipliers and Adjustments'!$A$70:$I$86,TRUNC(COLUMN(F$2)/5)+2,FALSE)*SUMIFS('IEA-MethaneAbatement-US'!$M:$M,'IEA-MethaneAbatement-US'!$N:$N,"&lt;"&amp;$B64,'IEA-MethaneAbatement-US'!$N:$N,"&gt;="&amp;$A64,'IEA-MethaneAbatement-US'!$L:$L,$D$1)))*'State Downscaling Multipliers'!$B$7*(1+'EPA to IEA Scaling'!J$10)</f>
        <v>0</v>
      </c>
      <c r="G64" s="154">
        <f>((VLOOKUP($B$1,'Multipliers and Adjustments'!$A$70:$I$86,TRUNC(COLUMN(G$2)/5)+2,FALSE)*SUMIFS('IEA-MethaneAbatement-US'!$M:$M,'IEA-MethaneAbatement-US'!$N:$N,"&lt;"&amp;$B64,'IEA-MethaneAbatement-US'!$N:$N,"&gt;="&amp;$A64,'IEA-MethaneAbatement-US'!$L:$L,$B$1))+(VLOOKUP($C$1,'Multipliers and Adjustments'!$A$70:$I$86,TRUNC(COLUMN(G$2)/5)+2,FALSE)*SUMIFS('IEA-MethaneAbatement-US'!$M:$M,'IEA-MethaneAbatement-US'!$N:$N,"&lt;"&amp;$B64,'IEA-MethaneAbatement-US'!$N:$N,"&gt;="&amp;$A64,'IEA-MethaneAbatement-US'!$L:$L,$C$1))+(VLOOKUP($D$1,'Multipliers and Adjustments'!$A$70:$I$86,TRUNC(COLUMN(G$2)/5)+2,FALSE)*SUMIFS('IEA-MethaneAbatement-US'!$M:$M,'IEA-MethaneAbatement-US'!$N:$N,"&lt;"&amp;$B64,'IEA-MethaneAbatement-US'!$N:$N,"&gt;="&amp;$A64,'IEA-MethaneAbatement-US'!$L:$L,$D$1)))*'State Downscaling Multipliers'!$B$7*(1+'EPA to IEA Scaling'!K$10)</f>
        <v>0</v>
      </c>
      <c r="H64" s="105">
        <f>((VLOOKUP($B$1,'Multipliers and Adjustments'!$A$70:$I$86,TRUNC(COLUMN(H$2)/5)+2,FALSE)*SUMIFS('IEA-MethaneAbatement-US'!$M:$M,'IEA-MethaneAbatement-US'!$N:$N,"&lt;"&amp;$B64,'IEA-MethaneAbatement-US'!$N:$N,"&gt;="&amp;$A64,'IEA-MethaneAbatement-US'!$L:$L,$B$1))+(VLOOKUP($C$1,'Multipliers and Adjustments'!$A$70:$I$86,TRUNC(COLUMN(H$2)/5)+2,FALSE)*SUMIFS('IEA-MethaneAbatement-US'!$M:$M,'IEA-MethaneAbatement-US'!$N:$N,"&lt;"&amp;$B64,'IEA-MethaneAbatement-US'!$N:$N,"&gt;="&amp;$A64,'IEA-MethaneAbatement-US'!$L:$L,$C$1))+(VLOOKUP($D$1,'Multipliers and Adjustments'!$A$70:$I$86,TRUNC(COLUMN(H$2)/5)+2,FALSE)*SUMIFS('IEA-MethaneAbatement-US'!$M:$M,'IEA-MethaneAbatement-US'!$N:$N,"&lt;"&amp;$B64,'IEA-MethaneAbatement-US'!$N:$N,"&gt;="&amp;$A64,'IEA-MethaneAbatement-US'!$L:$L,$D$1)))*'State Downscaling Multipliers'!$B$7*(1+'EPA to IEA Scaling'!L$10)</f>
        <v>0</v>
      </c>
      <c r="I64" s="2">
        <f>((VLOOKUP($B$1,'Multipliers and Adjustments'!$A$70:$I$86,TRUNC(COLUMN(I$2)/5)+2,FALSE)*SUMIFS('IEA-MethaneAbatement-US'!$M:$M,'IEA-MethaneAbatement-US'!$N:$N,"&lt;"&amp;$B64,'IEA-MethaneAbatement-US'!$N:$N,"&gt;="&amp;$A64,'IEA-MethaneAbatement-US'!$L:$L,$B$1))+(VLOOKUP($C$1,'Multipliers and Adjustments'!$A$70:$I$86,TRUNC(COLUMN(I$2)/5)+2,FALSE)*SUMIFS('IEA-MethaneAbatement-US'!$M:$M,'IEA-MethaneAbatement-US'!$N:$N,"&lt;"&amp;$B64,'IEA-MethaneAbatement-US'!$N:$N,"&gt;="&amp;$A64,'IEA-MethaneAbatement-US'!$L:$L,$C$1))+(VLOOKUP($D$1,'Multipliers and Adjustments'!$A$70:$I$86,TRUNC(COLUMN(I$2)/5)+2,FALSE)*SUMIFS('IEA-MethaneAbatement-US'!$M:$M,'IEA-MethaneAbatement-US'!$N:$N,"&lt;"&amp;$B64,'IEA-MethaneAbatement-US'!$N:$N,"&gt;="&amp;$A64,'IEA-MethaneAbatement-US'!$L:$L,$D$1)))*'State Downscaling Multipliers'!$B$7*(1+'EPA to IEA Scaling'!M$10)</f>
        <v>0</v>
      </c>
      <c r="J64" s="2">
        <f>((VLOOKUP($B$1,'Multipliers and Adjustments'!$A$70:$I$86,TRUNC(COLUMN(J$2)/5)+2,FALSE)*SUMIFS('IEA-MethaneAbatement-US'!$M:$M,'IEA-MethaneAbatement-US'!$N:$N,"&lt;"&amp;$B64,'IEA-MethaneAbatement-US'!$N:$N,"&gt;="&amp;$A64,'IEA-MethaneAbatement-US'!$L:$L,$B$1))+(VLOOKUP($C$1,'Multipliers and Adjustments'!$A$70:$I$86,TRUNC(COLUMN(J$2)/5)+2,FALSE)*SUMIFS('IEA-MethaneAbatement-US'!$M:$M,'IEA-MethaneAbatement-US'!$N:$N,"&lt;"&amp;$B64,'IEA-MethaneAbatement-US'!$N:$N,"&gt;="&amp;$A64,'IEA-MethaneAbatement-US'!$L:$L,$C$1))+(VLOOKUP($D$1,'Multipliers and Adjustments'!$A$70:$I$86,TRUNC(COLUMN(J$2)/5)+2,FALSE)*SUMIFS('IEA-MethaneAbatement-US'!$M:$M,'IEA-MethaneAbatement-US'!$N:$N,"&lt;"&amp;$B64,'IEA-MethaneAbatement-US'!$N:$N,"&gt;="&amp;$A64,'IEA-MethaneAbatement-US'!$L:$L,$D$1)))*'State Downscaling Multipliers'!$B$7*(1+'EPA to IEA Scaling'!N$10)</f>
        <v>0</v>
      </c>
      <c r="K64" s="2">
        <f>((VLOOKUP($B$1,'Multipliers and Adjustments'!$A$70:$I$86,TRUNC(COLUMN(K$2)/5)+2,FALSE)*SUMIFS('IEA-MethaneAbatement-US'!$M:$M,'IEA-MethaneAbatement-US'!$N:$N,"&lt;"&amp;$B64,'IEA-MethaneAbatement-US'!$N:$N,"&gt;="&amp;$A64,'IEA-MethaneAbatement-US'!$L:$L,$B$1))+(VLOOKUP($C$1,'Multipliers and Adjustments'!$A$70:$I$86,TRUNC(COLUMN(K$2)/5)+2,FALSE)*SUMIFS('IEA-MethaneAbatement-US'!$M:$M,'IEA-MethaneAbatement-US'!$N:$N,"&lt;"&amp;$B64,'IEA-MethaneAbatement-US'!$N:$N,"&gt;="&amp;$A64,'IEA-MethaneAbatement-US'!$L:$L,$C$1))+(VLOOKUP($D$1,'Multipliers and Adjustments'!$A$70:$I$86,TRUNC(COLUMN(K$2)/5)+2,FALSE)*SUMIFS('IEA-MethaneAbatement-US'!$M:$M,'IEA-MethaneAbatement-US'!$N:$N,"&lt;"&amp;$B64,'IEA-MethaneAbatement-US'!$N:$N,"&gt;="&amp;$A64,'IEA-MethaneAbatement-US'!$L:$L,$D$1)))*'State Downscaling Multipliers'!$B$7*(1+'EPA to IEA Scaling'!O$10)</f>
        <v>0</v>
      </c>
      <c r="L64" s="2">
        <f>((VLOOKUP($B$1,'Multipliers and Adjustments'!$A$70:$I$86,TRUNC(COLUMN(L$2)/5)+2,FALSE)*SUMIFS('IEA-MethaneAbatement-US'!$M:$M,'IEA-MethaneAbatement-US'!$N:$N,"&lt;"&amp;$B64,'IEA-MethaneAbatement-US'!$N:$N,"&gt;="&amp;$A64,'IEA-MethaneAbatement-US'!$L:$L,$B$1))+(VLOOKUP($C$1,'Multipliers and Adjustments'!$A$70:$I$86,TRUNC(COLUMN(L$2)/5)+2,FALSE)*SUMIFS('IEA-MethaneAbatement-US'!$M:$M,'IEA-MethaneAbatement-US'!$N:$N,"&lt;"&amp;$B64,'IEA-MethaneAbatement-US'!$N:$N,"&gt;="&amp;$A64,'IEA-MethaneAbatement-US'!$L:$L,$C$1))+(VLOOKUP($D$1,'Multipliers and Adjustments'!$A$70:$I$86,TRUNC(COLUMN(L$2)/5)+2,FALSE)*SUMIFS('IEA-MethaneAbatement-US'!$M:$M,'IEA-MethaneAbatement-US'!$N:$N,"&lt;"&amp;$B64,'IEA-MethaneAbatement-US'!$N:$N,"&gt;="&amp;$A64,'IEA-MethaneAbatement-US'!$L:$L,$D$1)))*'State Downscaling Multipliers'!$B$7*(1+'EPA to IEA Scaling'!P$10)</f>
        <v>0</v>
      </c>
      <c r="M64" s="105">
        <f>((VLOOKUP($B$1,'Multipliers and Adjustments'!$A$70:$I$86,TRUNC(COLUMN(M$2)/5)+2,FALSE)*SUMIFS('IEA-MethaneAbatement-US'!$M:$M,'IEA-MethaneAbatement-US'!$N:$N,"&lt;"&amp;$B64,'IEA-MethaneAbatement-US'!$N:$N,"&gt;="&amp;$A64,'IEA-MethaneAbatement-US'!$L:$L,$B$1))+(VLOOKUP($C$1,'Multipliers and Adjustments'!$A$70:$I$86,TRUNC(COLUMN(M$2)/5)+2,FALSE)*SUMIFS('IEA-MethaneAbatement-US'!$M:$M,'IEA-MethaneAbatement-US'!$N:$N,"&lt;"&amp;$B64,'IEA-MethaneAbatement-US'!$N:$N,"&gt;="&amp;$A64,'IEA-MethaneAbatement-US'!$L:$L,$C$1))+(VLOOKUP($D$1,'Multipliers and Adjustments'!$A$70:$I$86,TRUNC(COLUMN(M$2)/5)+2,FALSE)*SUMIFS('IEA-MethaneAbatement-US'!$M:$M,'IEA-MethaneAbatement-US'!$N:$N,"&lt;"&amp;$B64,'IEA-MethaneAbatement-US'!$N:$N,"&gt;="&amp;$A64,'IEA-MethaneAbatement-US'!$L:$L,$D$1)))*'State Downscaling Multipliers'!$B$7*(1+'EPA to IEA Scaling'!Q$10)</f>
        <v>0</v>
      </c>
      <c r="N64" s="2">
        <f>((VLOOKUP($B$1,'Multipliers and Adjustments'!$A$70:$I$86,TRUNC(COLUMN(N$2)/5)+2,FALSE)*SUMIFS('IEA-MethaneAbatement-US'!$M:$M,'IEA-MethaneAbatement-US'!$N:$N,"&lt;"&amp;$B64,'IEA-MethaneAbatement-US'!$N:$N,"&gt;="&amp;$A64,'IEA-MethaneAbatement-US'!$L:$L,$B$1))+(VLOOKUP($C$1,'Multipliers and Adjustments'!$A$70:$I$86,TRUNC(COLUMN(N$2)/5)+2,FALSE)*SUMIFS('IEA-MethaneAbatement-US'!$M:$M,'IEA-MethaneAbatement-US'!$N:$N,"&lt;"&amp;$B64,'IEA-MethaneAbatement-US'!$N:$N,"&gt;="&amp;$A64,'IEA-MethaneAbatement-US'!$L:$L,$C$1))+(VLOOKUP($D$1,'Multipliers and Adjustments'!$A$70:$I$86,TRUNC(COLUMN(N$2)/5)+2,FALSE)*SUMIFS('IEA-MethaneAbatement-US'!$M:$M,'IEA-MethaneAbatement-US'!$N:$N,"&lt;"&amp;$B64,'IEA-MethaneAbatement-US'!$N:$N,"&gt;="&amp;$A64,'IEA-MethaneAbatement-US'!$L:$L,$D$1)))*'State Downscaling Multipliers'!$B$7*(1+'EPA to IEA Scaling'!R$10)</f>
        <v>0</v>
      </c>
      <c r="O64" s="2">
        <f>((VLOOKUP($B$1,'Multipliers and Adjustments'!$A$70:$I$86,TRUNC(COLUMN(O$2)/5)+2,FALSE)*SUMIFS('IEA-MethaneAbatement-US'!$M:$M,'IEA-MethaneAbatement-US'!$N:$N,"&lt;"&amp;$B64,'IEA-MethaneAbatement-US'!$N:$N,"&gt;="&amp;$A64,'IEA-MethaneAbatement-US'!$L:$L,$B$1))+(VLOOKUP($C$1,'Multipliers and Adjustments'!$A$70:$I$86,TRUNC(COLUMN(O$2)/5)+2,FALSE)*SUMIFS('IEA-MethaneAbatement-US'!$M:$M,'IEA-MethaneAbatement-US'!$N:$N,"&lt;"&amp;$B64,'IEA-MethaneAbatement-US'!$N:$N,"&gt;="&amp;$A64,'IEA-MethaneAbatement-US'!$L:$L,$C$1))+(VLOOKUP($D$1,'Multipliers and Adjustments'!$A$70:$I$86,TRUNC(COLUMN(O$2)/5)+2,FALSE)*SUMIFS('IEA-MethaneAbatement-US'!$M:$M,'IEA-MethaneAbatement-US'!$N:$N,"&lt;"&amp;$B64,'IEA-MethaneAbatement-US'!$N:$N,"&gt;="&amp;$A64,'IEA-MethaneAbatement-US'!$L:$L,$D$1)))*'State Downscaling Multipliers'!$B$7*(1+'EPA to IEA Scaling'!S$10)</f>
        <v>0</v>
      </c>
      <c r="P64" s="2">
        <f>((VLOOKUP($B$1,'Multipliers and Adjustments'!$A$70:$I$86,TRUNC(COLUMN(P$2)/5)+2,FALSE)*SUMIFS('IEA-MethaneAbatement-US'!$M:$M,'IEA-MethaneAbatement-US'!$N:$N,"&lt;"&amp;$B64,'IEA-MethaneAbatement-US'!$N:$N,"&gt;="&amp;$A64,'IEA-MethaneAbatement-US'!$L:$L,$B$1))+(VLOOKUP($C$1,'Multipliers and Adjustments'!$A$70:$I$86,TRUNC(COLUMN(P$2)/5)+2,FALSE)*SUMIFS('IEA-MethaneAbatement-US'!$M:$M,'IEA-MethaneAbatement-US'!$N:$N,"&lt;"&amp;$B64,'IEA-MethaneAbatement-US'!$N:$N,"&gt;="&amp;$A64,'IEA-MethaneAbatement-US'!$L:$L,$C$1))+(VLOOKUP($D$1,'Multipliers and Adjustments'!$A$70:$I$86,TRUNC(COLUMN(P$2)/5)+2,FALSE)*SUMIFS('IEA-MethaneAbatement-US'!$M:$M,'IEA-MethaneAbatement-US'!$N:$N,"&lt;"&amp;$B64,'IEA-MethaneAbatement-US'!$N:$N,"&gt;="&amp;$A64,'IEA-MethaneAbatement-US'!$L:$L,$D$1)))*'State Downscaling Multipliers'!$B$7*(1+'EPA to IEA Scaling'!T$10)</f>
        <v>0</v>
      </c>
      <c r="Q64" s="2">
        <f>((VLOOKUP($B$1,'Multipliers and Adjustments'!$A$70:$I$86,TRUNC(COLUMN(Q$2)/5)+2,FALSE)*SUMIFS('IEA-MethaneAbatement-US'!$M:$M,'IEA-MethaneAbatement-US'!$N:$N,"&lt;"&amp;$B64,'IEA-MethaneAbatement-US'!$N:$N,"&gt;="&amp;$A64,'IEA-MethaneAbatement-US'!$L:$L,$B$1))+(VLOOKUP($C$1,'Multipliers and Adjustments'!$A$70:$I$86,TRUNC(COLUMN(Q$2)/5)+2,FALSE)*SUMIFS('IEA-MethaneAbatement-US'!$M:$M,'IEA-MethaneAbatement-US'!$N:$N,"&lt;"&amp;$B64,'IEA-MethaneAbatement-US'!$N:$N,"&gt;="&amp;$A64,'IEA-MethaneAbatement-US'!$L:$L,$C$1))+(VLOOKUP($D$1,'Multipliers and Adjustments'!$A$70:$I$86,TRUNC(COLUMN(Q$2)/5)+2,FALSE)*SUMIFS('IEA-MethaneAbatement-US'!$M:$M,'IEA-MethaneAbatement-US'!$N:$N,"&lt;"&amp;$B64,'IEA-MethaneAbatement-US'!$N:$N,"&gt;="&amp;$A64,'IEA-MethaneAbatement-US'!$L:$L,$D$1)))*'State Downscaling Multipliers'!$B$7*(1+'EPA to IEA Scaling'!U$10)</f>
        <v>0</v>
      </c>
      <c r="R64" s="105">
        <f>((VLOOKUP($B$1,'Multipliers and Adjustments'!$A$70:$I$86,TRUNC(COLUMN(R$2)/5)+2,FALSE)*SUMIFS('IEA-MethaneAbatement-US'!$M:$M,'IEA-MethaneAbatement-US'!$N:$N,"&lt;"&amp;$B64,'IEA-MethaneAbatement-US'!$N:$N,"&gt;="&amp;$A64,'IEA-MethaneAbatement-US'!$L:$L,$B$1))+(VLOOKUP($C$1,'Multipliers and Adjustments'!$A$70:$I$86,TRUNC(COLUMN(R$2)/5)+2,FALSE)*SUMIFS('IEA-MethaneAbatement-US'!$M:$M,'IEA-MethaneAbatement-US'!$N:$N,"&lt;"&amp;$B64,'IEA-MethaneAbatement-US'!$N:$N,"&gt;="&amp;$A64,'IEA-MethaneAbatement-US'!$L:$L,$C$1))+(VLOOKUP($D$1,'Multipliers and Adjustments'!$A$70:$I$86,TRUNC(COLUMN(R$2)/5)+2,FALSE)*SUMIFS('IEA-MethaneAbatement-US'!$M:$M,'IEA-MethaneAbatement-US'!$N:$N,"&lt;"&amp;$B64,'IEA-MethaneAbatement-US'!$N:$N,"&gt;="&amp;$A64,'IEA-MethaneAbatement-US'!$L:$L,$D$1)))*'State Downscaling Multipliers'!$B$7*(1+'EPA to IEA Scaling'!V$10)</f>
        <v>0</v>
      </c>
      <c r="S64" s="2">
        <f>((VLOOKUP($B$1,'Multipliers and Adjustments'!$A$70:$I$86,TRUNC(COLUMN(S$2)/5)+2,FALSE)*SUMIFS('IEA-MethaneAbatement-US'!$M:$M,'IEA-MethaneAbatement-US'!$N:$N,"&lt;"&amp;$B64,'IEA-MethaneAbatement-US'!$N:$N,"&gt;="&amp;$A64,'IEA-MethaneAbatement-US'!$L:$L,$B$1))+(VLOOKUP($C$1,'Multipliers and Adjustments'!$A$70:$I$86,TRUNC(COLUMN(S$2)/5)+2,FALSE)*SUMIFS('IEA-MethaneAbatement-US'!$M:$M,'IEA-MethaneAbatement-US'!$N:$N,"&lt;"&amp;$B64,'IEA-MethaneAbatement-US'!$N:$N,"&gt;="&amp;$A64,'IEA-MethaneAbatement-US'!$L:$L,$C$1))+(VLOOKUP($D$1,'Multipliers and Adjustments'!$A$70:$I$86,TRUNC(COLUMN(S$2)/5)+2,FALSE)*SUMIFS('IEA-MethaneAbatement-US'!$M:$M,'IEA-MethaneAbatement-US'!$N:$N,"&lt;"&amp;$B64,'IEA-MethaneAbatement-US'!$N:$N,"&gt;="&amp;$A64,'IEA-MethaneAbatement-US'!$L:$L,$D$1)))*'State Downscaling Multipliers'!$B$7*(1+'EPA to IEA Scaling'!W$10)</f>
        <v>0</v>
      </c>
      <c r="T64" s="2">
        <f>((VLOOKUP($B$1,'Multipliers and Adjustments'!$A$70:$I$86,TRUNC(COLUMN(T$2)/5)+2,FALSE)*SUMIFS('IEA-MethaneAbatement-US'!$M:$M,'IEA-MethaneAbatement-US'!$N:$N,"&lt;"&amp;$B64,'IEA-MethaneAbatement-US'!$N:$N,"&gt;="&amp;$A64,'IEA-MethaneAbatement-US'!$L:$L,$B$1))+(VLOOKUP($C$1,'Multipliers and Adjustments'!$A$70:$I$86,TRUNC(COLUMN(T$2)/5)+2,FALSE)*SUMIFS('IEA-MethaneAbatement-US'!$M:$M,'IEA-MethaneAbatement-US'!$N:$N,"&lt;"&amp;$B64,'IEA-MethaneAbatement-US'!$N:$N,"&gt;="&amp;$A64,'IEA-MethaneAbatement-US'!$L:$L,$C$1))+(VLOOKUP($D$1,'Multipliers and Adjustments'!$A$70:$I$86,TRUNC(COLUMN(T$2)/5)+2,FALSE)*SUMIFS('IEA-MethaneAbatement-US'!$M:$M,'IEA-MethaneAbatement-US'!$N:$N,"&lt;"&amp;$B64,'IEA-MethaneAbatement-US'!$N:$N,"&gt;="&amp;$A64,'IEA-MethaneAbatement-US'!$L:$L,$D$1)))*'State Downscaling Multipliers'!$B$7*(1+'EPA to IEA Scaling'!X$10)</f>
        <v>0</v>
      </c>
      <c r="U64" s="2">
        <f>((VLOOKUP($B$1,'Multipliers and Adjustments'!$A$70:$I$86,TRUNC(COLUMN(U$2)/5)+2,FALSE)*SUMIFS('IEA-MethaneAbatement-US'!$M:$M,'IEA-MethaneAbatement-US'!$N:$N,"&lt;"&amp;$B64,'IEA-MethaneAbatement-US'!$N:$N,"&gt;="&amp;$A64,'IEA-MethaneAbatement-US'!$L:$L,$B$1))+(VLOOKUP($C$1,'Multipliers and Adjustments'!$A$70:$I$86,TRUNC(COLUMN(U$2)/5)+2,FALSE)*SUMIFS('IEA-MethaneAbatement-US'!$M:$M,'IEA-MethaneAbatement-US'!$N:$N,"&lt;"&amp;$B64,'IEA-MethaneAbatement-US'!$N:$N,"&gt;="&amp;$A64,'IEA-MethaneAbatement-US'!$L:$L,$C$1))+(VLOOKUP($D$1,'Multipliers and Adjustments'!$A$70:$I$86,TRUNC(COLUMN(U$2)/5)+2,FALSE)*SUMIFS('IEA-MethaneAbatement-US'!$M:$M,'IEA-MethaneAbatement-US'!$N:$N,"&lt;"&amp;$B64,'IEA-MethaneAbatement-US'!$N:$N,"&gt;="&amp;$A64,'IEA-MethaneAbatement-US'!$L:$L,$D$1)))*'State Downscaling Multipliers'!$B$7*(1+'EPA to IEA Scaling'!Y$10)</f>
        <v>0</v>
      </c>
      <c r="V64" s="2">
        <f>((VLOOKUP($B$1,'Multipliers and Adjustments'!$A$70:$I$86,TRUNC(COLUMN(V$2)/5)+2,FALSE)*SUMIFS('IEA-MethaneAbatement-US'!$M:$M,'IEA-MethaneAbatement-US'!$N:$N,"&lt;"&amp;$B64,'IEA-MethaneAbatement-US'!$N:$N,"&gt;="&amp;$A64,'IEA-MethaneAbatement-US'!$L:$L,$B$1))+(VLOOKUP($C$1,'Multipliers and Adjustments'!$A$70:$I$86,TRUNC(COLUMN(V$2)/5)+2,FALSE)*SUMIFS('IEA-MethaneAbatement-US'!$M:$M,'IEA-MethaneAbatement-US'!$N:$N,"&lt;"&amp;$B64,'IEA-MethaneAbatement-US'!$N:$N,"&gt;="&amp;$A64,'IEA-MethaneAbatement-US'!$L:$L,$C$1))+(VLOOKUP($D$1,'Multipliers and Adjustments'!$A$70:$I$86,TRUNC(COLUMN(V$2)/5)+2,FALSE)*SUMIFS('IEA-MethaneAbatement-US'!$M:$M,'IEA-MethaneAbatement-US'!$N:$N,"&lt;"&amp;$B64,'IEA-MethaneAbatement-US'!$N:$N,"&gt;="&amp;$A64,'IEA-MethaneAbatement-US'!$L:$L,$D$1)))*'State Downscaling Multipliers'!$B$7*(1+'EPA to IEA Scaling'!Z$10)</f>
        <v>0</v>
      </c>
      <c r="W64" s="105">
        <f>((VLOOKUP($B$1,'Multipliers and Adjustments'!$A$70:$I$86,TRUNC(COLUMN(W$2)/5)+2,FALSE)*SUMIFS('IEA-MethaneAbatement-US'!$M:$M,'IEA-MethaneAbatement-US'!$N:$N,"&lt;"&amp;$B64,'IEA-MethaneAbatement-US'!$N:$N,"&gt;="&amp;$A64,'IEA-MethaneAbatement-US'!$L:$L,$B$1))+(VLOOKUP($C$1,'Multipliers and Adjustments'!$A$70:$I$86,TRUNC(COLUMN(W$2)/5)+2,FALSE)*SUMIFS('IEA-MethaneAbatement-US'!$M:$M,'IEA-MethaneAbatement-US'!$N:$N,"&lt;"&amp;$B64,'IEA-MethaneAbatement-US'!$N:$N,"&gt;="&amp;$A64,'IEA-MethaneAbatement-US'!$L:$L,$C$1))+(VLOOKUP($D$1,'Multipliers and Adjustments'!$A$70:$I$86,TRUNC(COLUMN(W$2)/5)+2,FALSE)*SUMIFS('IEA-MethaneAbatement-US'!$M:$M,'IEA-MethaneAbatement-US'!$N:$N,"&lt;"&amp;$B64,'IEA-MethaneAbatement-US'!$N:$N,"&gt;="&amp;$A64,'IEA-MethaneAbatement-US'!$L:$L,$D$1)))*'State Downscaling Multipliers'!$B$7*(1+'EPA to IEA Scaling'!AA$10)</f>
        <v>0</v>
      </c>
      <c r="X64" s="2">
        <f>((VLOOKUP($B$1,'Multipliers and Adjustments'!$A$70:$I$86,TRUNC(COLUMN(X$2)/5)+2,FALSE)*SUMIFS('IEA-MethaneAbatement-US'!$M:$M,'IEA-MethaneAbatement-US'!$N:$N,"&lt;"&amp;$B64,'IEA-MethaneAbatement-US'!$N:$N,"&gt;="&amp;$A64,'IEA-MethaneAbatement-US'!$L:$L,$B$1))+(VLOOKUP($C$1,'Multipliers and Adjustments'!$A$70:$I$86,TRUNC(COLUMN(X$2)/5)+2,FALSE)*SUMIFS('IEA-MethaneAbatement-US'!$M:$M,'IEA-MethaneAbatement-US'!$N:$N,"&lt;"&amp;$B64,'IEA-MethaneAbatement-US'!$N:$N,"&gt;="&amp;$A64,'IEA-MethaneAbatement-US'!$L:$L,$C$1))+(VLOOKUP($D$1,'Multipliers and Adjustments'!$A$70:$I$86,TRUNC(COLUMN(X$2)/5)+2,FALSE)*SUMIFS('IEA-MethaneAbatement-US'!$M:$M,'IEA-MethaneAbatement-US'!$N:$N,"&lt;"&amp;$B64,'IEA-MethaneAbatement-US'!$N:$N,"&gt;="&amp;$A64,'IEA-MethaneAbatement-US'!$L:$L,$D$1)))*'State Downscaling Multipliers'!$B$7*(1+'EPA to IEA Scaling'!AB$10)</f>
        <v>0</v>
      </c>
      <c r="Y64" s="2">
        <f>((VLOOKUP($B$1,'Multipliers and Adjustments'!$A$70:$I$86,TRUNC(COLUMN(Y$2)/5)+2,FALSE)*SUMIFS('IEA-MethaneAbatement-US'!$M:$M,'IEA-MethaneAbatement-US'!$N:$N,"&lt;"&amp;$B64,'IEA-MethaneAbatement-US'!$N:$N,"&gt;="&amp;$A64,'IEA-MethaneAbatement-US'!$L:$L,$B$1))+(VLOOKUP($C$1,'Multipliers and Adjustments'!$A$70:$I$86,TRUNC(COLUMN(Y$2)/5)+2,FALSE)*SUMIFS('IEA-MethaneAbatement-US'!$M:$M,'IEA-MethaneAbatement-US'!$N:$N,"&lt;"&amp;$B64,'IEA-MethaneAbatement-US'!$N:$N,"&gt;="&amp;$A64,'IEA-MethaneAbatement-US'!$L:$L,$C$1))+(VLOOKUP($D$1,'Multipliers and Adjustments'!$A$70:$I$86,TRUNC(COLUMN(Y$2)/5)+2,FALSE)*SUMIFS('IEA-MethaneAbatement-US'!$M:$M,'IEA-MethaneAbatement-US'!$N:$N,"&lt;"&amp;$B64,'IEA-MethaneAbatement-US'!$N:$N,"&gt;="&amp;$A64,'IEA-MethaneAbatement-US'!$L:$L,$D$1)))*'State Downscaling Multipliers'!$B$7*(1+'EPA to IEA Scaling'!AC$10)</f>
        <v>0</v>
      </c>
      <c r="Z64" s="2">
        <f>((VLOOKUP($B$1,'Multipliers and Adjustments'!$A$70:$I$86,TRUNC(COLUMN(Z$2)/5)+2,FALSE)*SUMIFS('IEA-MethaneAbatement-US'!$M:$M,'IEA-MethaneAbatement-US'!$N:$N,"&lt;"&amp;$B64,'IEA-MethaneAbatement-US'!$N:$N,"&gt;="&amp;$A64,'IEA-MethaneAbatement-US'!$L:$L,$B$1))+(VLOOKUP($C$1,'Multipliers and Adjustments'!$A$70:$I$86,TRUNC(COLUMN(Z$2)/5)+2,FALSE)*SUMIFS('IEA-MethaneAbatement-US'!$M:$M,'IEA-MethaneAbatement-US'!$N:$N,"&lt;"&amp;$B64,'IEA-MethaneAbatement-US'!$N:$N,"&gt;="&amp;$A64,'IEA-MethaneAbatement-US'!$L:$L,$C$1))+(VLOOKUP($D$1,'Multipliers and Adjustments'!$A$70:$I$86,TRUNC(COLUMN(Z$2)/5)+2,FALSE)*SUMIFS('IEA-MethaneAbatement-US'!$M:$M,'IEA-MethaneAbatement-US'!$N:$N,"&lt;"&amp;$B64,'IEA-MethaneAbatement-US'!$N:$N,"&gt;="&amp;$A64,'IEA-MethaneAbatement-US'!$L:$L,$D$1)))*'State Downscaling Multipliers'!$B$7*(1+'EPA to IEA Scaling'!AD$10)</f>
        <v>0</v>
      </c>
      <c r="AA64" s="2">
        <f>((VLOOKUP($B$1,'Multipliers and Adjustments'!$A$70:$I$86,TRUNC(COLUMN(AA$2)/5)+2,FALSE)*SUMIFS('IEA-MethaneAbatement-US'!$M:$M,'IEA-MethaneAbatement-US'!$N:$N,"&lt;"&amp;$B64,'IEA-MethaneAbatement-US'!$N:$N,"&gt;="&amp;$A64,'IEA-MethaneAbatement-US'!$L:$L,$B$1))+(VLOOKUP($C$1,'Multipliers and Adjustments'!$A$70:$I$86,TRUNC(COLUMN(AA$2)/5)+2,FALSE)*SUMIFS('IEA-MethaneAbatement-US'!$M:$M,'IEA-MethaneAbatement-US'!$N:$N,"&lt;"&amp;$B64,'IEA-MethaneAbatement-US'!$N:$N,"&gt;="&amp;$A64,'IEA-MethaneAbatement-US'!$L:$L,$C$1))+(VLOOKUP($D$1,'Multipliers and Adjustments'!$A$70:$I$86,TRUNC(COLUMN(AA$2)/5)+2,FALSE)*SUMIFS('IEA-MethaneAbatement-US'!$M:$M,'IEA-MethaneAbatement-US'!$N:$N,"&lt;"&amp;$B64,'IEA-MethaneAbatement-US'!$N:$N,"&gt;="&amp;$A64,'IEA-MethaneAbatement-US'!$L:$L,$D$1)))*'State Downscaling Multipliers'!$B$7*(1+'EPA to IEA Scaling'!AE$10)</f>
        <v>0</v>
      </c>
      <c r="AB64" s="105">
        <f>((VLOOKUP($B$1,'Multipliers and Adjustments'!$A$70:$I$86,TRUNC(COLUMN(AB$2)/5)+2,FALSE)*SUMIFS('IEA-MethaneAbatement-US'!$M:$M,'IEA-MethaneAbatement-US'!$N:$N,"&lt;"&amp;$B64,'IEA-MethaneAbatement-US'!$N:$N,"&gt;="&amp;$A64,'IEA-MethaneAbatement-US'!$L:$L,$B$1))+(VLOOKUP($C$1,'Multipliers and Adjustments'!$A$70:$I$86,TRUNC(COLUMN(AB$2)/5)+2,FALSE)*SUMIFS('IEA-MethaneAbatement-US'!$M:$M,'IEA-MethaneAbatement-US'!$N:$N,"&lt;"&amp;$B64,'IEA-MethaneAbatement-US'!$N:$N,"&gt;="&amp;$A64,'IEA-MethaneAbatement-US'!$L:$L,$C$1))+(VLOOKUP($D$1,'Multipliers and Adjustments'!$A$70:$I$86,TRUNC(COLUMN(AB$2)/5)+2,FALSE)*SUMIFS('IEA-MethaneAbatement-US'!$M:$M,'IEA-MethaneAbatement-US'!$N:$N,"&lt;"&amp;$B64,'IEA-MethaneAbatement-US'!$N:$N,"&gt;="&amp;$A64,'IEA-MethaneAbatement-US'!$L:$L,$D$1)))*'State Downscaling Multipliers'!$B$7*(1+'EPA to IEA Scaling'!AF$10)</f>
        <v>0</v>
      </c>
      <c r="AC64" s="2">
        <f>((VLOOKUP($B$1,'Multipliers and Adjustments'!$A$70:$I$86,TRUNC(COLUMN(AC$2)/5)+2,FALSE)*SUMIFS('IEA-MethaneAbatement-US'!$M:$M,'IEA-MethaneAbatement-US'!$N:$N,"&lt;"&amp;$B64,'IEA-MethaneAbatement-US'!$N:$N,"&gt;="&amp;$A64,'IEA-MethaneAbatement-US'!$L:$L,$B$1))+(VLOOKUP($C$1,'Multipliers and Adjustments'!$A$70:$I$86,TRUNC(COLUMN(AC$2)/5)+2,FALSE)*SUMIFS('IEA-MethaneAbatement-US'!$M:$M,'IEA-MethaneAbatement-US'!$N:$N,"&lt;"&amp;$B64,'IEA-MethaneAbatement-US'!$N:$N,"&gt;="&amp;$A64,'IEA-MethaneAbatement-US'!$L:$L,$C$1))+(VLOOKUP($D$1,'Multipliers and Adjustments'!$A$70:$I$86,TRUNC(COLUMN(AC$2)/5)+2,FALSE)*SUMIFS('IEA-MethaneAbatement-US'!$M:$M,'IEA-MethaneAbatement-US'!$N:$N,"&lt;"&amp;$B64,'IEA-MethaneAbatement-US'!$N:$N,"&gt;="&amp;$A64,'IEA-MethaneAbatement-US'!$L:$L,$D$1)))*'State Downscaling Multipliers'!$B$7*(1+'EPA to IEA Scaling'!AG$10)</f>
        <v>0</v>
      </c>
      <c r="AD64" s="2">
        <f>((VLOOKUP($B$1,'Multipliers and Adjustments'!$A$70:$I$86,TRUNC(COLUMN(AD$2)/5)+2,FALSE)*SUMIFS('IEA-MethaneAbatement-US'!$M:$M,'IEA-MethaneAbatement-US'!$N:$N,"&lt;"&amp;$B64,'IEA-MethaneAbatement-US'!$N:$N,"&gt;="&amp;$A64,'IEA-MethaneAbatement-US'!$L:$L,$B$1))+(VLOOKUP($C$1,'Multipliers and Adjustments'!$A$70:$I$86,TRUNC(COLUMN(AD$2)/5)+2,FALSE)*SUMIFS('IEA-MethaneAbatement-US'!$M:$M,'IEA-MethaneAbatement-US'!$N:$N,"&lt;"&amp;$B64,'IEA-MethaneAbatement-US'!$N:$N,"&gt;="&amp;$A64,'IEA-MethaneAbatement-US'!$L:$L,$C$1))+(VLOOKUP($D$1,'Multipliers and Adjustments'!$A$70:$I$86,TRUNC(COLUMN(AD$2)/5)+2,FALSE)*SUMIFS('IEA-MethaneAbatement-US'!$M:$M,'IEA-MethaneAbatement-US'!$N:$N,"&lt;"&amp;$B64,'IEA-MethaneAbatement-US'!$N:$N,"&gt;="&amp;$A64,'IEA-MethaneAbatement-US'!$L:$L,$D$1)))*'State Downscaling Multipliers'!$B$7*(1+'EPA to IEA Scaling'!AH$10)</f>
        <v>0</v>
      </c>
      <c r="AE64" s="2">
        <f>((VLOOKUP($B$1,'Multipliers and Adjustments'!$A$70:$I$86,TRUNC(COLUMN(AE$2)/5)+2,FALSE)*SUMIFS('IEA-MethaneAbatement-US'!$M:$M,'IEA-MethaneAbatement-US'!$N:$N,"&lt;"&amp;$B64,'IEA-MethaneAbatement-US'!$N:$N,"&gt;="&amp;$A64,'IEA-MethaneAbatement-US'!$L:$L,$B$1))+(VLOOKUP($C$1,'Multipliers and Adjustments'!$A$70:$I$86,TRUNC(COLUMN(AE$2)/5)+2,FALSE)*SUMIFS('IEA-MethaneAbatement-US'!$M:$M,'IEA-MethaneAbatement-US'!$N:$N,"&lt;"&amp;$B64,'IEA-MethaneAbatement-US'!$N:$N,"&gt;="&amp;$A64,'IEA-MethaneAbatement-US'!$L:$L,$C$1))+(VLOOKUP($D$1,'Multipliers and Adjustments'!$A$70:$I$86,TRUNC(COLUMN(AE$2)/5)+2,FALSE)*SUMIFS('IEA-MethaneAbatement-US'!$M:$M,'IEA-MethaneAbatement-US'!$N:$N,"&lt;"&amp;$B64,'IEA-MethaneAbatement-US'!$N:$N,"&gt;="&amp;$A64,'IEA-MethaneAbatement-US'!$L:$L,$D$1)))*'State Downscaling Multipliers'!$B$7*(1+'EPA to IEA Scaling'!AI$10)</f>
        <v>0</v>
      </c>
      <c r="AF64" s="2">
        <f>((VLOOKUP($B$1,'Multipliers and Adjustments'!$A$70:$I$86,TRUNC(COLUMN(AF$2)/5)+2,FALSE)*SUMIFS('IEA-MethaneAbatement-US'!$M:$M,'IEA-MethaneAbatement-US'!$N:$N,"&lt;"&amp;$B64,'IEA-MethaneAbatement-US'!$N:$N,"&gt;="&amp;$A64,'IEA-MethaneAbatement-US'!$L:$L,$B$1))+(VLOOKUP($C$1,'Multipliers and Adjustments'!$A$70:$I$86,TRUNC(COLUMN(AF$2)/5)+2,FALSE)*SUMIFS('IEA-MethaneAbatement-US'!$M:$M,'IEA-MethaneAbatement-US'!$N:$N,"&lt;"&amp;$B64,'IEA-MethaneAbatement-US'!$N:$N,"&gt;="&amp;$A64,'IEA-MethaneAbatement-US'!$L:$L,$C$1))+(VLOOKUP($D$1,'Multipliers and Adjustments'!$A$70:$I$86,TRUNC(COLUMN(AF$2)/5)+2,FALSE)*SUMIFS('IEA-MethaneAbatement-US'!$M:$M,'IEA-MethaneAbatement-US'!$N:$N,"&lt;"&amp;$B64,'IEA-MethaneAbatement-US'!$N:$N,"&gt;="&amp;$A64,'IEA-MethaneAbatement-US'!$L:$L,$D$1)))*'State Downscaling Multipliers'!$B$7*(1+'EPA to IEA Scaling'!AJ$10)</f>
        <v>0</v>
      </c>
      <c r="AG64" s="105">
        <f>((VLOOKUP($B$1,'Multipliers and Adjustments'!$A$70:$I$86,TRUNC(COLUMN(AG$2)/5)+2,FALSE)*SUMIFS('IEA-MethaneAbatement-US'!$M:$M,'IEA-MethaneAbatement-US'!$N:$N,"&lt;"&amp;$B64,'IEA-MethaneAbatement-US'!$N:$N,"&gt;="&amp;$A64,'IEA-MethaneAbatement-US'!$L:$L,$B$1))+(VLOOKUP($C$1,'Multipliers and Adjustments'!$A$70:$I$86,TRUNC(COLUMN(AG$2)/5)+2,FALSE)*SUMIFS('IEA-MethaneAbatement-US'!$M:$M,'IEA-MethaneAbatement-US'!$N:$N,"&lt;"&amp;$B64,'IEA-MethaneAbatement-US'!$N:$N,"&gt;="&amp;$A64,'IEA-MethaneAbatement-US'!$L:$L,$C$1))+(VLOOKUP($D$1,'Multipliers and Adjustments'!$A$70:$I$86,TRUNC(COLUMN(AG$2)/5)+2,FALSE)*SUMIFS('IEA-MethaneAbatement-US'!$M:$M,'IEA-MethaneAbatement-US'!$N:$N,"&lt;"&amp;$B64,'IEA-MethaneAbatement-US'!$N:$N,"&gt;="&amp;$A64,'IEA-MethaneAbatement-US'!$L:$L,$D$1)))*'State Downscaling Multipliers'!$B$7*(1+'EPA to IEA Scaling'!AK$10)</f>
        <v>0</v>
      </c>
      <c r="AH64" s="2">
        <f>((VLOOKUP($B$1,'Multipliers and Adjustments'!$A$70:$I$86,TRUNC(COLUMN(AH$2)/5)+2,FALSE)*SUMIFS('IEA-MethaneAbatement-US'!$M:$M,'IEA-MethaneAbatement-US'!$N:$N,"&lt;"&amp;$B64,'IEA-MethaneAbatement-US'!$N:$N,"&gt;="&amp;$A64,'IEA-MethaneAbatement-US'!$L:$L,$B$1))+(VLOOKUP($C$1,'Multipliers and Adjustments'!$A$70:$I$86,TRUNC(COLUMN(AH$2)/5)+2,FALSE)*SUMIFS('IEA-MethaneAbatement-US'!$M:$M,'IEA-MethaneAbatement-US'!$N:$N,"&lt;"&amp;$B64,'IEA-MethaneAbatement-US'!$N:$N,"&gt;="&amp;$A64,'IEA-MethaneAbatement-US'!$L:$L,$C$1))+(VLOOKUP($D$1,'Multipliers and Adjustments'!$A$70:$I$86,TRUNC(COLUMN(AH$2)/5)+2,FALSE)*SUMIFS('IEA-MethaneAbatement-US'!$M:$M,'IEA-MethaneAbatement-US'!$N:$N,"&lt;"&amp;$B64,'IEA-MethaneAbatement-US'!$N:$N,"&gt;="&amp;$A64,'IEA-MethaneAbatement-US'!$L:$L,$D$1)))*'State Downscaling Multipliers'!$B$7*(1+'EPA to IEA Scaling'!AL$10)</f>
        <v>0</v>
      </c>
      <c r="AI64" s="2">
        <f>((VLOOKUP($B$1,'Multipliers and Adjustments'!$A$70:$I$86,TRUNC(COLUMN(AI$2)/5)+2,FALSE)*SUMIFS('IEA-MethaneAbatement-US'!$M:$M,'IEA-MethaneAbatement-US'!$N:$N,"&lt;"&amp;$B64,'IEA-MethaneAbatement-US'!$N:$N,"&gt;="&amp;$A64,'IEA-MethaneAbatement-US'!$L:$L,$B$1))+(VLOOKUP($C$1,'Multipliers and Adjustments'!$A$70:$I$86,TRUNC(COLUMN(AI$2)/5)+2,FALSE)*SUMIFS('IEA-MethaneAbatement-US'!$M:$M,'IEA-MethaneAbatement-US'!$N:$N,"&lt;"&amp;$B64,'IEA-MethaneAbatement-US'!$N:$N,"&gt;="&amp;$A64,'IEA-MethaneAbatement-US'!$L:$L,$C$1))+(VLOOKUP($D$1,'Multipliers and Adjustments'!$A$70:$I$86,TRUNC(COLUMN(AI$2)/5)+2,FALSE)*SUMIFS('IEA-MethaneAbatement-US'!$M:$M,'IEA-MethaneAbatement-US'!$N:$N,"&lt;"&amp;$B64,'IEA-MethaneAbatement-US'!$N:$N,"&gt;="&amp;$A64,'IEA-MethaneAbatement-US'!$L:$L,$D$1)))*'State Downscaling Multipliers'!$B$7*(1+'EPA to IEA Scaling'!AM$10)</f>
        <v>0</v>
      </c>
      <c r="AJ64" s="2">
        <f>((VLOOKUP($B$1,'Multipliers and Adjustments'!$A$70:$I$86,TRUNC(COLUMN(AJ$2)/5)+2,FALSE)*SUMIFS('IEA-MethaneAbatement-US'!$M:$M,'IEA-MethaneAbatement-US'!$N:$N,"&lt;"&amp;$B64,'IEA-MethaneAbatement-US'!$N:$N,"&gt;="&amp;$A64,'IEA-MethaneAbatement-US'!$L:$L,$B$1))+(VLOOKUP($C$1,'Multipliers and Adjustments'!$A$70:$I$86,TRUNC(COLUMN(AJ$2)/5)+2,FALSE)*SUMIFS('IEA-MethaneAbatement-US'!$M:$M,'IEA-MethaneAbatement-US'!$N:$N,"&lt;"&amp;$B64,'IEA-MethaneAbatement-US'!$N:$N,"&gt;="&amp;$A64,'IEA-MethaneAbatement-US'!$L:$L,$C$1))+(VLOOKUP($D$1,'Multipliers and Adjustments'!$A$70:$I$86,TRUNC(COLUMN(AJ$2)/5)+2,FALSE)*SUMIFS('IEA-MethaneAbatement-US'!$M:$M,'IEA-MethaneAbatement-US'!$N:$N,"&lt;"&amp;$B64,'IEA-MethaneAbatement-US'!$N:$N,"&gt;="&amp;$A64,'IEA-MethaneAbatement-US'!$L:$L,$D$1)))*'State Downscaling Multipliers'!$B$7*(1+'EPA to IEA Scaling'!AN$10)</f>
        <v>0</v>
      </c>
      <c r="AK64" s="2">
        <f>((VLOOKUP($B$1,'Multipliers and Adjustments'!$A$70:$I$86,TRUNC(COLUMN(AK$2)/5)+2,FALSE)*SUMIFS('IEA-MethaneAbatement-US'!$M:$M,'IEA-MethaneAbatement-US'!$N:$N,"&lt;"&amp;$B64,'IEA-MethaneAbatement-US'!$N:$N,"&gt;="&amp;$A64,'IEA-MethaneAbatement-US'!$L:$L,$B$1))+(VLOOKUP($C$1,'Multipliers and Adjustments'!$A$70:$I$86,TRUNC(COLUMN(AK$2)/5)+2,FALSE)*SUMIFS('IEA-MethaneAbatement-US'!$M:$M,'IEA-MethaneAbatement-US'!$N:$N,"&lt;"&amp;$B64,'IEA-MethaneAbatement-US'!$N:$N,"&gt;="&amp;$A64,'IEA-MethaneAbatement-US'!$L:$L,$C$1))+(VLOOKUP($D$1,'Multipliers and Adjustments'!$A$70:$I$86,TRUNC(COLUMN(AK$2)/5)+2,FALSE)*SUMIFS('IEA-MethaneAbatement-US'!$M:$M,'IEA-MethaneAbatement-US'!$N:$N,"&lt;"&amp;$B64,'IEA-MethaneAbatement-US'!$N:$N,"&gt;="&amp;$A64,'IEA-MethaneAbatement-US'!$L:$L,$D$1)))*'State Downscaling Multipliers'!$B$7*(1+'EPA to IEA Scaling'!AO$10)</f>
        <v>0</v>
      </c>
      <c r="AL64" s="105">
        <f>((VLOOKUP($B$1,'Multipliers and Adjustments'!$A$70:$I$86,TRUNC(COLUMN(AL$2)/5)+2,FALSE)*SUMIFS('IEA-MethaneAbatement-US'!$M:$M,'IEA-MethaneAbatement-US'!$N:$N,"&lt;"&amp;$B64,'IEA-MethaneAbatement-US'!$N:$N,"&gt;="&amp;$A64,'IEA-MethaneAbatement-US'!$L:$L,$B$1))+(VLOOKUP($C$1,'Multipliers and Adjustments'!$A$70:$I$86,TRUNC(COLUMN(AL$2)/5)+2,FALSE)*SUMIFS('IEA-MethaneAbatement-US'!$M:$M,'IEA-MethaneAbatement-US'!$N:$N,"&lt;"&amp;$B64,'IEA-MethaneAbatement-US'!$N:$N,"&gt;="&amp;$A64,'IEA-MethaneAbatement-US'!$L:$L,$C$1))+(VLOOKUP($D$1,'Multipliers and Adjustments'!$A$70:$I$86,TRUNC(COLUMN(AL$2)/5)+2,FALSE)*SUMIFS('IEA-MethaneAbatement-US'!$M:$M,'IEA-MethaneAbatement-US'!$N:$N,"&lt;"&amp;$B64,'IEA-MethaneAbatement-US'!$N:$N,"&gt;="&amp;$A64,'IEA-MethaneAbatement-US'!$L:$L,$D$1)))*'State Downscaling Multipliers'!$B$7*(1+'EPA to IEA Scaling'!AP$10)</f>
        <v>0</v>
      </c>
    </row>
    <row r="65" spans="1:38" ht="15.75" customHeight="1" x14ac:dyDescent="0.25">
      <c r="A65" s="49">
        <f t="shared" si="3"/>
        <v>1100</v>
      </c>
      <c r="B65" s="49">
        <f t="shared" si="5"/>
        <v>1150</v>
      </c>
      <c r="C65" s="105">
        <f>((VLOOKUP($B$1,'Multipliers and Adjustments'!$A$70:$I$86,TRUNC(COLUMN(C$2)/5)+2,FALSE)*SUMIFS('IEA-MethaneAbatement-US'!$M:$M,'IEA-MethaneAbatement-US'!$N:$N,"&lt;"&amp;$B65,'IEA-MethaneAbatement-US'!$N:$N,"&gt;="&amp;$A65,'IEA-MethaneAbatement-US'!$L:$L,$B$1))+(VLOOKUP($C$1,'Multipliers and Adjustments'!$A$70:$I$86,TRUNC(COLUMN(C$2)/5)+2,FALSE)*SUMIFS('IEA-MethaneAbatement-US'!$M:$M,'IEA-MethaneAbatement-US'!$N:$N,"&lt;"&amp;$B65,'IEA-MethaneAbatement-US'!$N:$N,"&gt;="&amp;$A65,'IEA-MethaneAbatement-US'!$L:$L,$C$1))+(VLOOKUP($D$1,'Multipliers and Adjustments'!$A$70:$I$86,TRUNC(COLUMN(C$2)/5)+2,FALSE)*SUMIFS('IEA-MethaneAbatement-US'!$M:$M,'IEA-MethaneAbatement-US'!$N:$N,"&lt;"&amp;$B65,'IEA-MethaneAbatement-US'!$N:$N,"&gt;="&amp;$A65,'IEA-MethaneAbatement-US'!$L:$L,$D$1)))*'State Downscaling Multipliers'!$B$7*(1+'EPA to IEA Scaling'!G$10)</f>
        <v>0</v>
      </c>
      <c r="D65" s="2">
        <f>((VLOOKUP($B$1,'Multipliers and Adjustments'!$A$70:$I$86,TRUNC(COLUMN(D$2)/5)+2,FALSE)*SUMIFS('IEA-MethaneAbatement-US'!$M:$M,'IEA-MethaneAbatement-US'!$N:$N,"&lt;"&amp;$B65,'IEA-MethaneAbatement-US'!$N:$N,"&gt;="&amp;$A65,'IEA-MethaneAbatement-US'!$L:$L,$B$1))+(VLOOKUP($C$1,'Multipliers and Adjustments'!$A$70:$I$86,TRUNC(COLUMN(D$2)/5)+2,FALSE)*SUMIFS('IEA-MethaneAbatement-US'!$M:$M,'IEA-MethaneAbatement-US'!$N:$N,"&lt;"&amp;$B65,'IEA-MethaneAbatement-US'!$N:$N,"&gt;="&amp;$A65,'IEA-MethaneAbatement-US'!$L:$L,$C$1))+(VLOOKUP($D$1,'Multipliers and Adjustments'!$A$70:$I$86,TRUNC(COLUMN(D$2)/5)+2,FALSE)*SUMIFS('IEA-MethaneAbatement-US'!$M:$M,'IEA-MethaneAbatement-US'!$N:$N,"&lt;"&amp;$B65,'IEA-MethaneAbatement-US'!$N:$N,"&gt;="&amp;$A65,'IEA-MethaneAbatement-US'!$L:$L,$D$1)))*'State Downscaling Multipliers'!$B$7*(1+'EPA to IEA Scaling'!H$10)</f>
        <v>0</v>
      </c>
      <c r="E65" s="2">
        <f>((VLOOKUP($B$1,'Multipliers and Adjustments'!$A$70:$I$86,TRUNC(COLUMN(E$2)/5)+2,FALSE)*SUMIFS('IEA-MethaneAbatement-US'!$M:$M,'IEA-MethaneAbatement-US'!$N:$N,"&lt;"&amp;$B65,'IEA-MethaneAbatement-US'!$N:$N,"&gt;="&amp;$A65,'IEA-MethaneAbatement-US'!$L:$L,$B$1))+(VLOOKUP($C$1,'Multipliers and Adjustments'!$A$70:$I$86,TRUNC(COLUMN(E$2)/5)+2,FALSE)*SUMIFS('IEA-MethaneAbatement-US'!$M:$M,'IEA-MethaneAbatement-US'!$N:$N,"&lt;"&amp;$B65,'IEA-MethaneAbatement-US'!$N:$N,"&gt;="&amp;$A65,'IEA-MethaneAbatement-US'!$L:$L,$C$1))+(VLOOKUP($D$1,'Multipliers and Adjustments'!$A$70:$I$86,TRUNC(COLUMN(E$2)/5)+2,FALSE)*SUMIFS('IEA-MethaneAbatement-US'!$M:$M,'IEA-MethaneAbatement-US'!$N:$N,"&lt;"&amp;$B65,'IEA-MethaneAbatement-US'!$N:$N,"&gt;="&amp;$A65,'IEA-MethaneAbatement-US'!$L:$L,$D$1)))*'State Downscaling Multipliers'!$B$7*(1+'EPA to IEA Scaling'!I$10)</f>
        <v>0</v>
      </c>
      <c r="F65" s="2">
        <f>((VLOOKUP($B$1,'Multipliers and Adjustments'!$A$70:$I$86,TRUNC(COLUMN(F$2)/5)+2,FALSE)*SUMIFS('IEA-MethaneAbatement-US'!$M:$M,'IEA-MethaneAbatement-US'!$N:$N,"&lt;"&amp;$B65,'IEA-MethaneAbatement-US'!$N:$N,"&gt;="&amp;$A65,'IEA-MethaneAbatement-US'!$L:$L,$B$1))+(VLOOKUP($C$1,'Multipliers and Adjustments'!$A$70:$I$86,TRUNC(COLUMN(F$2)/5)+2,FALSE)*SUMIFS('IEA-MethaneAbatement-US'!$M:$M,'IEA-MethaneAbatement-US'!$N:$N,"&lt;"&amp;$B65,'IEA-MethaneAbatement-US'!$N:$N,"&gt;="&amp;$A65,'IEA-MethaneAbatement-US'!$L:$L,$C$1))+(VLOOKUP($D$1,'Multipliers and Adjustments'!$A$70:$I$86,TRUNC(COLUMN(F$2)/5)+2,FALSE)*SUMIFS('IEA-MethaneAbatement-US'!$M:$M,'IEA-MethaneAbatement-US'!$N:$N,"&lt;"&amp;$B65,'IEA-MethaneAbatement-US'!$N:$N,"&gt;="&amp;$A65,'IEA-MethaneAbatement-US'!$L:$L,$D$1)))*'State Downscaling Multipliers'!$B$7*(1+'EPA to IEA Scaling'!J$10)</f>
        <v>0</v>
      </c>
      <c r="G65" s="154">
        <f>((VLOOKUP($B$1,'Multipliers and Adjustments'!$A$70:$I$86,TRUNC(COLUMN(G$2)/5)+2,FALSE)*SUMIFS('IEA-MethaneAbatement-US'!$M:$M,'IEA-MethaneAbatement-US'!$N:$N,"&lt;"&amp;$B65,'IEA-MethaneAbatement-US'!$N:$N,"&gt;="&amp;$A65,'IEA-MethaneAbatement-US'!$L:$L,$B$1))+(VLOOKUP($C$1,'Multipliers and Adjustments'!$A$70:$I$86,TRUNC(COLUMN(G$2)/5)+2,FALSE)*SUMIFS('IEA-MethaneAbatement-US'!$M:$M,'IEA-MethaneAbatement-US'!$N:$N,"&lt;"&amp;$B65,'IEA-MethaneAbatement-US'!$N:$N,"&gt;="&amp;$A65,'IEA-MethaneAbatement-US'!$L:$L,$C$1))+(VLOOKUP($D$1,'Multipliers and Adjustments'!$A$70:$I$86,TRUNC(COLUMN(G$2)/5)+2,FALSE)*SUMIFS('IEA-MethaneAbatement-US'!$M:$M,'IEA-MethaneAbatement-US'!$N:$N,"&lt;"&amp;$B65,'IEA-MethaneAbatement-US'!$N:$N,"&gt;="&amp;$A65,'IEA-MethaneAbatement-US'!$L:$L,$D$1)))*'State Downscaling Multipliers'!$B$7*(1+'EPA to IEA Scaling'!K$10)</f>
        <v>0</v>
      </c>
      <c r="H65" s="105">
        <f>((VLOOKUP($B$1,'Multipliers and Adjustments'!$A$70:$I$86,TRUNC(COLUMN(H$2)/5)+2,FALSE)*SUMIFS('IEA-MethaneAbatement-US'!$M:$M,'IEA-MethaneAbatement-US'!$N:$N,"&lt;"&amp;$B65,'IEA-MethaneAbatement-US'!$N:$N,"&gt;="&amp;$A65,'IEA-MethaneAbatement-US'!$L:$L,$B$1))+(VLOOKUP($C$1,'Multipliers and Adjustments'!$A$70:$I$86,TRUNC(COLUMN(H$2)/5)+2,FALSE)*SUMIFS('IEA-MethaneAbatement-US'!$M:$M,'IEA-MethaneAbatement-US'!$N:$N,"&lt;"&amp;$B65,'IEA-MethaneAbatement-US'!$N:$N,"&gt;="&amp;$A65,'IEA-MethaneAbatement-US'!$L:$L,$C$1))+(VLOOKUP($D$1,'Multipliers and Adjustments'!$A$70:$I$86,TRUNC(COLUMN(H$2)/5)+2,FALSE)*SUMIFS('IEA-MethaneAbatement-US'!$M:$M,'IEA-MethaneAbatement-US'!$N:$N,"&lt;"&amp;$B65,'IEA-MethaneAbatement-US'!$N:$N,"&gt;="&amp;$A65,'IEA-MethaneAbatement-US'!$L:$L,$D$1)))*'State Downscaling Multipliers'!$B$7*(1+'EPA to IEA Scaling'!L$10)</f>
        <v>0</v>
      </c>
      <c r="I65" s="2">
        <f>((VLOOKUP($B$1,'Multipliers and Adjustments'!$A$70:$I$86,TRUNC(COLUMN(I$2)/5)+2,FALSE)*SUMIFS('IEA-MethaneAbatement-US'!$M:$M,'IEA-MethaneAbatement-US'!$N:$N,"&lt;"&amp;$B65,'IEA-MethaneAbatement-US'!$N:$N,"&gt;="&amp;$A65,'IEA-MethaneAbatement-US'!$L:$L,$B$1))+(VLOOKUP($C$1,'Multipliers and Adjustments'!$A$70:$I$86,TRUNC(COLUMN(I$2)/5)+2,FALSE)*SUMIFS('IEA-MethaneAbatement-US'!$M:$M,'IEA-MethaneAbatement-US'!$N:$N,"&lt;"&amp;$B65,'IEA-MethaneAbatement-US'!$N:$N,"&gt;="&amp;$A65,'IEA-MethaneAbatement-US'!$L:$L,$C$1))+(VLOOKUP($D$1,'Multipliers and Adjustments'!$A$70:$I$86,TRUNC(COLUMN(I$2)/5)+2,FALSE)*SUMIFS('IEA-MethaneAbatement-US'!$M:$M,'IEA-MethaneAbatement-US'!$N:$N,"&lt;"&amp;$B65,'IEA-MethaneAbatement-US'!$N:$N,"&gt;="&amp;$A65,'IEA-MethaneAbatement-US'!$L:$L,$D$1)))*'State Downscaling Multipliers'!$B$7*(1+'EPA to IEA Scaling'!M$10)</f>
        <v>0</v>
      </c>
      <c r="J65" s="2">
        <f>((VLOOKUP($B$1,'Multipliers and Adjustments'!$A$70:$I$86,TRUNC(COLUMN(J$2)/5)+2,FALSE)*SUMIFS('IEA-MethaneAbatement-US'!$M:$M,'IEA-MethaneAbatement-US'!$N:$N,"&lt;"&amp;$B65,'IEA-MethaneAbatement-US'!$N:$N,"&gt;="&amp;$A65,'IEA-MethaneAbatement-US'!$L:$L,$B$1))+(VLOOKUP($C$1,'Multipliers and Adjustments'!$A$70:$I$86,TRUNC(COLUMN(J$2)/5)+2,FALSE)*SUMIFS('IEA-MethaneAbatement-US'!$M:$M,'IEA-MethaneAbatement-US'!$N:$N,"&lt;"&amp;$B65,'IEA-MethaneAbatement-US'!$N:$N,"&gt;="&amp;$A65,'IEA-MethaneAbatement-US'!$L:$L,$C$1))+(VLOOKUP($D$1,'Multipliers and Adjustments'!$A$70:$I$86,TRUNC(COLUMN(J$2)/5)+2,FALSE)*SUMIFS('IEA-MethaneAbatement-US'!$M:$M,'IEA-MethaneAbatement-US'!$N:$N,"&lt;"&amp;$B65,'IEA-MethaneAbatement-US'!$N:$N,"&gt;="&amp;$A65,'IEA-MethaneAbatement-US'!$L:$L,$D$1)))*'State Downscaling Multipliers'!$B$7*(1+'EPA to IEA Scaling'!N$10)</f>
        <v>0</v>
      </c>
      <c r="K65" s="2">
        <f>((VLOOKUP($B$1,'Multipliers and Adjustments'!$A$70:$I$86,TRUNC(COLUMN(K$2)/5)+2,FALSE)*SUMIFS('IEA-MethaneAbatement-US'!$M:$M,'IEA-MethaneAbatement-US'!$N:$N,"&lt;"&amp;$B65,'IEA-MethaneAbatement-US'!$N:$N,"&gt;="&amp;$A65,'IEA-MethaneAbatement-US'!$L:$L,$B$1))+(VLOOKUP($C$1,'Multipliers and Adjustments'!$A$70:$I$86,TRUNC(COLUMN(K$2)/5)+2,FALSE)*SUMIFS('IEA-MethaneAbatement-US'!$M:$M,'IEA-MethaneAbatement-US'!$N:$N,"&lt;"&amp;$B65,'IEA-MethaneAbatement-US'!$N:$N,"&gt;="&amp;$A65,'IEA-MethaneAbatement-US'!$L:$L,$C$1))+(VLOOKUP($D$1,'Multipliers and Adjustments'!$A$70:$I$86,TRUNC(COLUMN(K$2)/5)+2,FALSE)*SUMIFS('IEA-MethaneAbatement-US'!$M:$M,'IEA-MethaneAbatement-US'!$N:$N,"&lt;"&amp;$B65,'IEA-MethaneAbatement-US'!$N:$N,"&gt;="&amp;$A65,'IEA-MethaneAbatement-US'!$L:$L,$D$1)))*'State Downscaling Multipliers'!$B$7*(1+'EPA to IEA Scaling'!O$10)</f>
        <v>0</v>
      </c>
      <c r="L65" s="2">
        <f>((VLOOKUP($B$1,'Multipliers and Adjustments'!$A$70:$I$86,TRUNC(COLUMN(L$2)/5)+2,FALSE)*SUMIFS('IEA-MethaneAbatement-US'!$M:$M,'IEA-MethaneAbatement-US'!$N:$N,"&lt;"&amp;$B65,'IEA-MethaneAbatement-US'!$N:$N,"&gt;="&amp;$A65,'IEA-MethaneAbatement-US'!$L:$L,$B$1))+(VLOOKUP($C$1,'Multipliers and Adjustments'!$A$70:$I$86,TRUNC(COLUMN(L$2)/5)+2,FALSE)*SUMIFS('IEA-MethaneAbatement-US'!$M:$M,'IEA-MethaneAbatement-US'!$N:$N,"&lt;"&amp;$B65,'IEA-MethaneAbatement-US'!$N:$N,"&gt;="&amp;$A65,'IEA-MethaneAbatement-US'!$L:$L,$C$1))+(VLOOKUP($D$1,'Multipliers and Adjustments'!$A$70:$I$86,TRUNC(COLUMN(L$2)/5)+2,FALSE)*SUMIFS('IEA-MethaneAbatement-US'!$M:$M,'IEA-MethaneAbatement-US'!$N:$N,"&lt;"&amp;$B65,'IEA-MethaneAbatement-US'!$N:$N,"&gt;="&amp;$A65,'IEA-MethaneAbatement-US'!$L:$L,$D$1)))*'State Downscaling Multipliers'!$B$7*(1+'EPA to IEA Scaling'!P$10)</f>
        <v>0</v>
      </c>
      <c r="M65" s="105">
        <f>((VLOOKUP($B$1,'Multipliers and Adjustments'!$A$70:$I$86,TRUNC(COLUMN(M$2)/5)+2,FALSE)*SUMIFS('IEA-MethaneAbatement-US'!$M:$M,'IEA-MethaneAbatement-US'!$N:$N,"&lt;"&amp;$B65,'IEA-MethaneAbatement-US'!$N:$N,"&gt;="&amp;$A65,'IEA-MethaneAbatement-US'!$L:$L,$B$1))+(VLOOKUP($C$1,'Multipliers and Adjustments'!$A$70:$I$86,TRUNC(COLUMN(M$2)/5)+2,FALSE)*SUMIFS('IEA-MethaneAbatement-US'!$M:$M,'IEA-MethaneAbatement-US'!$N:$N,"&lt;"&amp;$B65,'IEA-MethaneAbatement-US'!$N:$N,"&gt;="&amp;$A65,'IEA-MethaneAbatement-US'!$L:$L,$C$1))+(VLOOKUP($D$1,'Multipliers and Adjustments'!$A$70:$I$86,TRUNC(COLUMN(M$2)/5)+2,FALSE)*SUMIFS('IEA-MethaneAbatement-US'!$M:$M,'IEA-MethaneAbatement-US'!$N:$N,"&lt;"&amp;$B65,'IEA-MethaneAbatement-US'!$N:$N,"&gt;="&amp;$A65,'IEA-MethaneAbatement-US'!$L:$L,$D$1)))*'State Downscaling Multipliers'!$B$7*(1+'EPA to IEA Scaling'!Q$10)</f>
        <v>0</v>
      </c>
      <c r="N65" s="2">
        <f>((VLOOKUP($B$1,'Multipliers and Adjustments'!$A$70:$I$86,TRUNC(COLUMN(N$2)/5)+2,FALSE)*SUMIFS('IEA-MethaneAbatement-US'!$M:$M,'IEA-MethaneAbatement-US'!$N:$N,"&lt;"&amp;$B65,'IEA-MethaneAbatement-US'!$N:$N,"&gt;="&amp;$A65,'IEA-MethaneAbatement-US'!$L:$L,$B$1))+(VLOOKUP($C$1,'Multipliers and Adjustments'!$A$70:$I$86,TRUNC(COLUMN(N$2)/5)+2,FALSE)*SUMIFS('IEA-MethaneAbatement-US'!$M:$M,'IEA-MethaneAbatement-US'!$N:$N,"&lt;"&amp;$B65,'IEA-MethaneAbatement-US'!$N:$N,"&gt;="&amp;$A65,'IEA-MethaneAbatement-US'!$L:$L,$C$1))+(VLOOKUP($D$1,'Multipliers and Adjustments'!$A$70:$I$86,TRUNC(COLUMN(N$2)/5)+2,FALSE)*SUMIFS('IEA-MethaneAbatement-US'!$M:$M,'IEA-MethaneAbatement-US'!$N:$N,"&lt;"&amp;$B65,'IEA-MethaneAbatement-US'!$N:$N,"&gt;="&amp;$A65,'IEA-MethaneAbatement-US'!$L:$L,$D$1)))*'State Downscaling Multipliers'!$B$7*(1+'EPA to IEA Scaling'!R$10)</f>
        <v>0</v>
      </c>
      <c r="O65" s="2">
        <f>((VLOOKUP($B$1,'Multipliers and Adjustments'!$A$70:$I$86,TRUNC(COLUMN(O$2)/5)+2,FALSE)*SUMIFS('IEA-MethaneAbatement-US'!$M:$M,'IEA-MethaneAbatement-US'!$N:$N,"&lt;"&amp;$B65,'IEA-MethaneAbatement-US'!$N:$N,"&gt;="&amp;$A65,'IEA-MethaneAbatement-US'!$L:$L,$B$1))+(VLOOKUP($C$1,'Multipliers and Adjustments'!$A$70:$I$86,TRUNC(COLUMN(O$2)/5)+2,FALSE)*SUMIFS('IEA-MethaneAbatement-US'!$M:$M,'IEA-MethaneAbatement-US'!$N:$N,"&lt;"&amp;$B65,'IEA-MethaneAbatement-US'!$N:$N,"&gt;="&amp;$A65,'IEA-MethaneAbatement-US'!$L:$L,$C$1))+(VLOOKUP($D$1,'Multipliers and Adjustments'!$A$70:$I$86,TRUNC(COLUMN(O$2)/5)+2,FALSE)*SUMIFS('IEA-MethaneAbatement-US'!$M:$M,'IEA-MethaneAbatement-US'!$N:$N,"&lt;"&amp;$B65,'IEA-MethaneAbatement-US'!$N:$N,"&gt;="&amp;$A65,'IEA-MethaneAbatement-US'!$L:$L,$D$1)))*'State Downscaling Multipliers'!$B$7*(1+'EPA to IEA Scaling'!S$10)</f>
        <v>0</v>
      </c>
      <c r="P65" s="2">
        <f>((VLOOKUP($B$1,'Multipliers and Adjustments'!$A$70:$I$86,TRUNC(COLUMN(P$2)/5)+2,FALSE)*SUMIFS('IEA-MethaneAbatement-US'!$M:$M,'IEA-MethaneAbatement-US'!$N:$N,"&lt;"&amp;$B65,'IEA-MethaneAbatement-US'!$N:$N,"&gt;="&amp;$A65,'IEA-MethaneAbatement-US'!$L:$L,$B$1))+(VLOOKUP($C$1,'Multipliers and Adjustments'!$A$70:$I$86,TRUNC(COLUMN(P$2)/5)+2,FALSE)*SUMIFS('IEA-MethaneAbatement-US'!$M:$M,'IEA-MethaneAbatement-US'!$N:$N,"&lt;"&amp;$B65,'IEA-MethaneAbatement-US'!$N:$N,"&gt;="&amp;$A65,'IEA-MethaneAbatement-US'!$L:$L,$C$1))+(VLOOKUP($D$1,'Multipliers and Adjustments'!$A$70:$I$86,TRUNC(COLUMN(P$2)/5)+2,FALSE)*SUMIFS('IEA-MethaneAbatement-US'!$M:$M,'IEA-MethaneAbatement-US'!$N:$N,"&lt;"&amp;$B65,'IEA-MethaneAbatement-US'!$N:$N,"&gt;="&amp;$A65,'IEA-MethaneAbatement-US'!$L:$L,$D$1)))*'State Downscaling Multipliers'!$B$7*(1+'EPA to IEA Scaling'!T$10)</f>
        <v>0</v>
      </c>
      <c r="Q65" s="2">
        <f>((VLOOKUP($B$1,'Multipliers and Adjustments'!$A$70:$I$86,TRUNC(COLUMN(Q$2)/5)+2,FALSE)*SUMIFS('IEA-MethaneAbatement-US'!$M:$M,'IEA-MethaneAbatement-US'!$N:$N,"&lt;"&amp;$B65,'IEA-MethaneAbatement-US'!$N:$N,"&gt;="&amp;$A65,'IEA-MethaneAbatement-US'!$L:$L,$B$1))+(VLOOKUP($C$1,'Multipliers and Adjustments'!$A$70:$I$86,TRUNC(COLUMN(Q$2)/5)+2,FALSE)*SUMIFS('IEA-MethaneAbatement-US'!$M:$M,'IEA-MethaneAbatement-US'!$N:$N,"&lt;"&amp;$B65,'IEA-MethaneAbatement-US'!$N:$N,"&gt;="&amp;$A65,'IEA-MethaneAbatement-US'!$L:$L,$C$1))+(VLOOKUP($D$1,'Multipliers and Adjustments'!$A$70:$I$86,TRUNC(COLUMN(Q$2)/5)+2,FALSE)*SUMIFS('IEA-MethaneAbatement-US'!$M:$M,'IEA-MethaneAbatement-US'!$N:$N,"&lt;"&amp;$B65,'IEA-MethaneAbatement-US'!$N:$N,"&gt;="&amp;$A65,'IEA-MethaneAbatement-US'!$L:$L,$D$1)))*'State Downscaling Multipliers'!$B$7*(1+'EPA to IEA Scaling'!U$10)</f>
        <v>0</v>
      </c>
      <c r="R65" s="105">
        <f>((VLOOKUP($B$1,'Multipliers and Adjustments'!$A$70:$I$86,TRUNC(COLUMN(R$2)/5)+2,FALSE)*SUMIFS('IEA-MethaneAbatement-US'!$M:$M,'IEA-MethaneAbatement-US'!$N:$N,"&lt;"&amp;$B65,'IEA-MethaneAbatement-US'!$N:$N,"&gt;="&amp;$A65,'IEA-MethaneAbatement-US'!$L:$L,$B$1))+(VLOOKUP($C$1,'Multipliers and Adjustments'!$A$70:$I$86,TRUNC(COLUMN(R$2)/5)+2,FALSE)*SUMIFS('IEA-MethaneAbatement-US'!$M:$M,'IEA-MethaneAbatement-US'!$N:$N,"&lt;"&amp;$B65,'IEA-MethaneAbatement-US'!$N:$N,"&gt;="&amp;$A65,'IEA-MethaneAbatement-US'!$L:$L,$C$1))+(VLOOKUP($D$1,'Multipliers and Adjustments'!$A$70:$I$86,TRUNC(COLUMN(R$2)/5)+2,FALSE)*SUMIFS('IEA-MethaneAbatement-US'!$M:$M,'IEA-MethaneAbatement-US'!$N:$N,"&lt;"&amp;$B65,'IEA-MethaneAbatement-US'!$N:$N,"&gt;="&amp;$A65,'IEA-MethaneAbatement-US'!$L:$L,$D$1)))*'State Downscaling Multipliers'!$B$7*(1+'EPA to IEA Scaling'!V$10)</f>
        <v>0</v>
      </c>
      <c r="S65" s="2">
        <f>((VLOOKUP($B$1,'Multipliers and Adjustments'!$A$70:$I$86,TRUNC(COLUMN(S$2)/5)+2,FALSE)*SUMIFS('IEA-MethaneAbatement-US'!$M:$M,'IEA-MethaneAbatement-US'!$N:$N,"&lt;"&amp;$B65,'IEA-MethaneAbatement-US'!$N:$N,"&gt;="&amp;$A65,'IEA-MethaneAbatement-US'!$L:$L,$B$1))+(VLOOKUP($C$1,'Multipliers and Adjustments'!$A$70:$I$86,TRUNC(COLUMN(S$2)/5)+2,FALSE)*SUMIFS('IEA-MethaneAbatement-US'!$M:$M,'IEA-MethaneAbatement-US'!$N:$N,"&lt;"&amp;$B65,'IEA-MethaneAbatement-US'!$N:$N,"&gt;="&amp;$A65,'IEA-MethaneAbatement-US'!$L:$L,$C$1))+(VLOOKUP($D$1,'Multipliers and Adjustments'!$A$70:$I$86,TRUNC(COLUMN(S$2)/5)+2,FALSE)*SUMIFS('IEA-MethaneAbatement-US'!$M:$M,'IEA-MethaneAbatement-US'!$N:$N,"&lt;"&amp;$B65,'IEA-MethaneAbatement-US'!$N:$N,"&gt;="&amp;$A65,'IEA-MethaneAbatement-US'!$L:$L,$D$1)))*'State Downscaling Multipliers'!$B$7*(1+'EPA to IEA Scaling'!W$10)</f>
        <v>0</v>
      </c>
      <c r="T65" s="2">
        <f>((VLOOKUP($B$1,'Multipliers and Adjustments'!$A$70:$I$86,TRUNC(COLUMN(T$2)/5)+2,FALSE)*SUMIFS('IEA-MethaneAbatement-US'!$M:$M,'IEA-MethaneAbatement-US'!$N:$N,"&lt;"&amp;$B65,'IEA-MethaneAbatement-US'!$N:$N,"&gt;="&amp;$A65,'IEA-MethaneAbatement-US'!$L:$L,$B$1))+(VLOOKUP($C$1,'Multipliers and Adjustments'!$A$70:$I$86,TRUNC(COLUMN(T$2)/5)+2,FALSE)*SUMIFS('IEA-MethaneAbatement-US'!$M:$M,'IEA-MethaneAbatement-US'!$N:$N,"&lt;"&amp;$B65,'IEA-MethaneAbatement-US'!$N:$N,"&gt;="&amp;$A65,'IEA-MethaneAbatement-US'!$L:$L,$C$1))+(VLOOKUP($D$1,'Multipliers and Adjustments'!$A$70:$I$86,TRUNC(COLUMN(T$2)/5)+2,FALSE)*SUMIFS('IEA-MethaneAbatement-US'!$M:$M,'IEA-MethaneAbatement-US'!$N:$N,"&lt;"&amp;$B65,'IEA-MethaneAbatement-US'!$N:$N,"&gt;="&amp;$A65,'IEA-MethaneAbatement-US'!$L:$L,$D$1)))*'State Downscaling Multipliers'!$B$7*(1+'EPA to IEA Scaling'!X$10)</f>
        <v>0</v>
      </c>
      <c r="U65" s="2">
        <f>((VLOOKUP($B$1,'Multipliers and Adjustments'!$A$70:$I$86,TRUNC(COLUMN(U$2)/5)+2,FALSE)*SUMIFS('IEA-MethaneAbatement-US'!$M:$M,'IEA-MethaneAbatement-US'!$N:$N,"&lt;"&amp;$B65,'IEA-MethaneAbatement-US'!$N:$N,"&gt;="&amp;$A65,'IEA-MethaneAbatement-US'!$L:$L,$B$1))+(VLOOKUP($C$1,'Multipliers and Adjustments'!$A$70:$I$86,TRUNC(COLUMN(U$2)/5)+2,FALSE)*SUMIFS('IEA-MethaneAbatement-US'!$M:$M,'IEA-MethaneAbatement-US'!$N:$N,"&lt;"&amp;$B65,'IEA-MethaneAbatement-US'!$N:$N,"&gt;="&amp;$A65,'IEA-MethaneAbatement-US'!$L:$L,$C$1))+(VLOOKUP($D$1,'Multipliers and Adjustments'!$A$70:$I$86,TRUNC(COLUMN(U$2)/5)+2,FALSE)*SUMIFS('IEA-MethaneAbatement-US'!$M:$M,'IEA-MethaneAbatement-US'!$N:$N,"&lt;"&amp;$B65,'IEA-MethaneAbatement-US'!$N:$N,"&gt;="&amp;$A65,'IEA-MethaneAbatement-US'!$L:$L,$D$1)))*'State Downscaling Multipliers'!$B$7*(1+'EPA to IEA Scaling'!Y$10)</f>
        <v>0</v>
      </c>
      <c r="V65" s="2">
        <f>((VLOOKUP($B$1,'Multipliers and Adjustments'!$A$70:$I$86,TRUNC(COLUMN(V$2)/5)+2,FALSE)*SUMIFS('IEA-MethaneAbatement-US'!$M:$M,'IEA-MethaneAbatement-US'!$N:$N,"&lt;"&amp;$B65,'IEA-MethaneAbatement-US'!$N:$N,"&gt;="&amp;$A65,'IEA-MethaneAbatement-US'!$L:$L,$B$1))+(VLOOKUP($C$1,'Multipliers and Adjustments'!$A$70:$I$86,TRUNC(COLUMN(V$2)/5)+2,FALSE)*SUMIFS('IEA-MethaneAbatement-US'!$M:$M,'IEA-MethaneAbatement-US'!$N:$N,"&lt;"&amp;$B65,'IEA-MethaneAbatement-US'!$N:$N,"&gt;="&amp;$A65,'IEA-MethaneAbatement-US'!$L:$L,$C$1))+(VLOOKUP($D$1,'Multipliers and Adjustments'!$A$70:$I$86,TRUNC(COLUMN(V$2)/5)+2,FALSE)*SUMIFS('IEA-MethaneAbatement-US'!$M:$M,'IEA-MethaneAbatement-US'!$N:$N,"&lt;"&amp;$B65,'IEA-MethaneAbatement-US'!$N:$N,"&gt;="&amp;$A65,'IEA-MethaneAbatement-US'!$L:$L,$D$1)))*'State Downscaling Multipliers'!$B$7*(1+'EPA to IEA Scaling'!Z$10)</f>
        <v>0</v>
      </c>
      <c r="W65" s="105">
        <f>((VLOOKUP($B$1,'Multipliers and Adjustments'!$A$70:$I$86,TRUNC(COLUMN(W$2)/5)+2,FALSE)*SUMIFS('IEA-MethaneAbatement-US'!$M:$M,'IEA-MethaneAbatement-US'!$N:$N,"&lt;"&amp;$B65,'IEA-MethaneAbatement-US'!$N:$N,"&gt;="&amp;$A65,'IEA-MethaneAbatement-US'!$L:$L,$B$1))+(VLOOKUP($C$1,'Multipliers and Adjustments'!$A$70:$I$86,TRUNC(COLUMN(W$2)/5)+2,FALSE)*SUMIFS('IEA-MethaneAbatement-US'!$M:$M,'IEA-MethaneAbatement-US'!$N:$N,"&lt;"&amp;$B65,'IEA-MethaneAbatement-US'!$N:$N,"&gt;="&amp;$A65,'IEA-MethaneAbatement-US'!$L:$L,$C$1))+(VLOOKUP($D$1,'Multipliers and Adjustments'!$A$70:$I$86,TRUNC(COLUMN(W$2)/5)+2,FALSE)*SUMIFS('IEA-MethaneAbatement-US'!$M:$M,'IEA-MethaneAbatement-US'!$N:$N,"&lt;"&amp;$B65,'IEA-MethaneAbatement-US'!$N:$N,"&gt;="&amp;$A65,'IEA-MethaneAbatement-US'!$L:$L,$D$1)))*'State Downscaling Multipliers'!$B$7*(1+'EPA to IEA Scaling'!AA$10)</f>
        <v>0</v>
      </c>
      <c r="X65" s="2">
        <f>((VLOOKUP($B$1,'Multipliers and Adjustments'!$A$70:$I$86,TRUNC(COLUMN(X$2)/5)+2,FALSE)*SUMIFS('IEA-MethaneAbatement-US'!$M:$M,'IEA-MethaneAbatement-US'!$N:$N,"&lt;"&amp;$B65,'IEA-MethaneAbatement-US'!$N:$N,"&gt;="&amp;$A65,'IEA-MethaneAbatement-US'!$L:$L,$B$1))+(VLOOKUP($C$1,'Multipliers and Adjustments'!$A$70:$I$86,TRUNC(COLUMN(X$2)/5)+2,FALSE)*SUMIFS('IEA-MethaneAbatement-US'!$M:$M,'IEA-MethaneAbatement-US'!$N:$N,"&lt;"&amp;$B65,'IEA-MethaneAbatement-US'!$N:$N,"&gt;="&amp;$A65,'IEA-MethaneAbatement-US'!$L:$L,$C$1))+(VLOOKUP($D$1,'Multipliers and Adjustments'!$A$70:$I$86,TRUNC(COLUMN(X$2)/5)+2,FALSE)*SUMIFS('IEA-MethaneAbatement-US'!$M:$M,'IEA-MethaneAbatement-US'!$N:$N,"&lt;"&amp;$B65,'IEA-MethaneAbatement-US'!$N:$N,"&gt;="&amp;$A65,'IEA-MethaneAbatement-US'!$L:$L,$D$1)))*'State Downscaling Multipliers'!$B$7*(1+'EPA to IEA Scaling'!AB$10)</f>
        <v>0</v>
      </c>
      <c r="Y65" s="2">
        <f>((VLOOKUP($B$1,'Multipliers and Adjustments'!$A$70:$I$86,TRUNC(COLUMN(Y$2)/5)+2,FALSE)*SUMIFS('IEA-MethaneAbatement-US'!$M:$M,'IEA-MethaneAbatement-US'!$N:$N,"&lt;"&amp;$B65,'IEA-MethaneAbatement-US'!$N:$N,"&gt;="&amp;$A65,'IEA-MethaneAbatement-US'!$L:$L,$B$1))+(VLOOKUP($C$1,'Multipliers and Adjustments'!$A$70:$I$86,TRUNC(COLUMN(Y$2)/5)+2,FALSE)*SUMIFS('IEA-MethaneAbatement-US'!$M:$M,'IEA-MethaneAbatement-US'!$N:$N,"&lt;"&amp;$B65,'IEA-MethaneAbatement-US'!$N:$N,"&gt;="&amp;$A65,'IEA-MethaneAbatement-US'!$L:$L,$C$1))+(VLOOKUP($D$1,'Multipliers and Adjustments'!$A$70:$I$86,TRUNC(COLUMN(Y$2)/5)+2,FALSE)*SUMIFS('IEA-MethaneAbatement-US'!$M:$M,'IEA-MethaneAbatement-US'!$N:$N,"&lt;"&amp;$B65,'IEA-MethaneAbatement-US'!$N:$N,"&gt;="&amp;$A65,'IEA-MethaneAbatement-US'!$L:$L,$D$1)))*'State Downscaling Multipliers'!$B$7*(1+'EPA to IEA Scaling'!AC$10)</f>
        <v>0</v>
      </c>
      <c r="Z65" s="2">
        <f>((VLOOKUP($B$1,'Multipliers and Adjustments'!$A$70:$I$86,TRUNC(COLUMN(Z$2)/5)+2,FALSE)*SUMIFS('IEA-MethaneAbatement-US'!$M:$M,'IEA-MethaneAbatement-US'!$N:$N,"&lt;"&amp;$B65,'IEA-MethaneAbatement-US'!$N:$N,"&gt;="&amp;$A65,'IEA-MethaneAbatement-US'!$L:$L,$B$1))+(VLOOKUP($C$1,'Multipliers and Adjustments'!$A$70:$I$86,TRUNC(COLUMN(Z$2)/5)+2,FALSE)*SUMIFS('IEA-MethaneAbatement-US'!$M:$M,'IEA-MethaneAbatement-US'!$N:$N,"&lt;"&amp;$B65,'IEA-MethaneAbatement-US'!$N:$N,"&gt;="&amp;$A65,'IEA-MethaneAbatement-US'!$L:$L,$C$1))+(VLOOKUP($D$1,'Multipliers and Adjustments'!$A$70:$I$86,TRUNC(COLUMN(Z$2)/5)+2,FALSE)*SUMIFS('IEA-MethaneAbatement-US'!$M:$M,'IEA-MethaneAbatement-US'!$N:$N,"&lt;"&amp;$B65,'IEA-MethaneAbatement-US'!$N:$N,"&gt;="&amp;$A65,'IEA-MethaneAbatement-US'!$L:$L,$D$1)))*'State Downscaling Multipliers'!$B$7*(1+'EPA to IEA Scaling'!AD$10)</f>
        <v>0</v>
      </c>
      <c r="AA65" s="2">
        <f>((VLOOKUP($B$1,'Multipliers and Adjustments'!$A$70:$I$86,TRUNC(COLUMN(AA$2)/5)+2,FALSE)*SUMIFS('IEA-MethaneAbatement-US'!$M:$M,'IEA-MethaneAbatement-US'!$N:$N,"&lt;"&amp;$B65,'IEA-MethaneAbatement-US'!$N:$N,"&gt;="&amp;$A65,'IEA-MethaneAbatement-US'!$L:$L,$B$1))+(VLOOKUP($C$1,'Multipliers and Adjustments'!$A$70:$I$86,TRUNC(COLUMN(AA$2)/5)+2,FALSE)*SUMIFS('IEA-MethaneAbatement-US'!$M:$M,'IEA-MethaneAbatement-US'!$N:$N,"&lt;"&amp;$B65,'IEA-MethaneAbatement-US'!$N:$N,"&gt;="&amp;$A65,'IEA-MethaneAbatement-US'!$L:$L,$C$1))+(VLOOKUP($D$1,'Multipliers and Adjustments'!$A$70:$I$86,TRUNC(COLUMN(AA$2)/5)+2,FALSE)*SUMIFS('IEA-MethaneAbatement-US'!$M:$M,'IEA-MethaneAbatement-US'!$N:$N,"&lt;"&amp;$B65,'IEA-MethaneAbatement-US'!$N:$N,"&gt;="&amp;$A65,'IEA-MethaneAbatement-US'!$L:$L,$D$1)))*'State Downscaling Multipliers'!$B$7*(1+'EPA to IEA Scaling'!AE$10)</f>
        <v>0</v>
      </c>
      <c r="AB65" s="105">
        <f>((VLOOKUP($B$1,'Multipliers and Adjustments'!$A$70:$I$86,TRUNC(COLUMN(AB$2)/5)+2,FALSE)*SUMIFS('IEA-MethaneAbatement-US'!$M:$M,'IEA-MethaneAbatement-US'!$N:$N,"&lt;"&amp;$B65,'IEA-MethaneAbatement-US'!$N:$N,"&gt;="&amp;$A65,'IEA-MethaneAbatement-US'!$L:$L,$B$1))+(VLOOKUP($C$1,'Multipliers and Adjustments'!$A$70:$I$86,TRUNC(COLUMN(AB$2)/5)+2,FALSE)*SUMIFS('IEA-MethaneAbatement-US'!$M:$M,'IEA-MethaneAbatement-US'!$N:$N,"&lt;"&amp;$B65,'IEA-MethaneAbatement-US'!$N:$N,"&gt;="&amp;$A65,'IEA-MethaneAbatement-US'!$L:$L,$C$1))+(VLOOKUP($D$1,'Multipliers and Adjustments'!$A$70:$I$86,TRUNC(COLUMN(AB$2)/5)+2,FALSE)*SUMIFS('IEA-MethaneAbatement-US'!$M:$M,'IEA-MethaneAbatement-US'!$N:$N,"&lt;"&amp;$B65,'IEA-MethaneAbatement-US'!$N:$N,"&gt;="&amp;$A65,'IEA-MethaneAbatement-US'!$L:$L,$D$1)))*'State Downscaling Multipliers'!$B$7*(1+'EPA to IEA Scaling'!AF$10)</f>
        <v>0</v>
      </c>
      <c r="AC65" s="2">
        <f>((VLOOKUP($B$1,'Multipliers and Adjustments'!$A$70:$I$86,TRUNC(COLUMN(AC$2)/5)+2,FALSE)*SUMIFS('IEA-MethaneAbatement-US'!$M:$M,'IEA-MethaneAbatement-US'!$N:$N,"&lt;"&amp;$B65,'IEA-MethaneAbatement-US'!$N:$N,"&gt;="&amp;$A65,'IEA-MethaneAbatement-US'!$L:$L,$B$1))+(VLOOKUP($C$1,'Multipliers and Adjustments'!$A$70:$I$86,TRUNC(COLUMN(AC$2)/5)+2,FALSE)*SUMIFS('IEA-MethaneAbatement-US'!$M:$M,'IEA-MethaneAbatement-US'!$N:$N,"&lt;"&amp;$B65,'IEA-MethaneAbatement-US'!$N:$N,"&gt;="&amp;$A65,'IEA-MethaneAbatement-US'!$L:$L,$C$1))+(VLOOKUP($D$1,'Multipliers and Adjustments'!$A$70:$I$86,TRUNC(COLUMN(AC$2)/5)+2,FALSE)*SUMIFS('IEA-MethaneAbatement-US'!$M:$M,'IEA-MethaneAbatement-US'!$N:$N,"&lt;"&amp;$B65,'IEA-MethaneAbatement-US'!$N:$N,"&gt;="&amp;$A65,'IEA-MethaneAbatement-US'!$L:$L,$D$1)))*'State Downscaling Multipliers'!$B$7*(1+'EPA to IEA Scaling'!AG$10)</f>
        <v>0</v>
      </c>
      <c r="AD65" s="2">
        <f>((VLOOKUP($B$1,'Multipliers and Adjustments'!$A$70:$I$86,TRUNC(COLUMN(AD$2)/5)+2,FALSE)*SUMIFS('IEA-MethaneAbatement-US'!$M:$M,'IEA-MethaneAbatement-US'!$N:$N,"&lt;"&amp;$B65,'IEA-MethaneAbatement-US'!$N:$N,"&gt;="&amp;$A65,'IEA-MethaneAbatement-US'!$L:$L,$B$1))+(VLOOKUP($C$1,'Multipliers and Adjustments'!$A$70:$I$86,TRUNC(COLUMN(AD$2)/5)+2,FALSE)*SUMIFS('IEA-MethaneAbatement-US'!$M:$M,'IEA-MethaneAbatement-US'!$N:$N,"&lt;"&amp;$B65,'IEA-MethaneAbatement-US'!$N:$N,"&gt;="&amp;$A65,'IEA-MethaneAbatement-US'!$L:$L,$C$1))+(VLOOKUP($D$1,'Multipliers and Adjustments'!$A$70:$I$86,TRUNC(COLUMN(AD$2)/5)+2,FALSE)*SUMIFS('IEA-MethaneAbatement-US'!$M:$M,'IEA-MethaneAbatement-US'!$N:$N,"&lt;"&amp;$B65,'IEA-MethaneAbatement-US'!$N:$N,"&gt;="&amp;$A65,'IEA-MethaneAbatement-US'!$L:$L,$D$1)))*'State Downscaling Multipliers'!$B$7*(1+'EPA to IEA Scaling'!AH$10)</f>
        <v>0</v>
      </c>
      <c r="AE65" s="2">
        <f>((VLOOKUP($B$1,'Multipliers and Adjustments'!$A$70:$I$86,TRUNC(COLUMN(AE$2)/5)+2,FALSE)*SUMIFS('IEA-MethaneAbatement-US'!$M:$M,'IEA-MethaneAbatement-US'!$N:$N,"&lt;"&amp;$B65,'IEA-MethaneAbatement-US'!$N:$N,"&gt;="&amp;$A65,'IEA-MethaneAbatement-US'!$L:$L,$B$1))+(VLOOKUP($C$1,'Multipliers and Adjustments'!$A$70:$I$86,TRUNC(COLUMN(AE$2)/5)+2,FALSE)*SUMIFS('IEA-MethaneAbatement-US'!$M:$M,'IEA-MethaneAbatement-US'!$N:$N,"&lt;"&amp;$B65,'IEA-MethaneAbatement-US'!$N:$N,"&gt;="&amp;$A65,'IEA-MethaneAbatement-US'!$L:$L,$C$1))+(VLOOKUP($D$1,'Multipliers and Adjustments'!$A$70:$I$86,TRUNC(COLUMN(AE$2)/5)+2,FALSE)*SUMIFS('IEA-MethaneAbatement-US'!$M:$M,'IEA-MethaneAbatement-US'!$N:$N,"&lt;"&amp;$B65,'IEA-MethaneAbatement-US'!$N:$N,"&gt;="&amp;$A65,'IEA-MethaneAbatement-US'!$L:$L,$D$1)))*'State Downscaling Multipliers'!$B$7*(1+'EPA to IEA Scaling'!AI$10)</f>
        <v>0</v>
      </c>
      <c r="AF65" s="2">
        <f>((VLOOKUP($B$1,'Multipliers and Adjustments'!$A$70:$I$86,TRUNC(COLUMN(AF$2)/5)+2,FALSE)*SUMIFS('IEA-MethaneAbatement-US'!$M:$M,'IEA-MethaneAbatement-US'!$N:$N,"&lt;"&amp;$B65,'IEA-MethaneAbatement-US'!$N:$N,"&gt;="&amp;$A65,'IEA-MethaneAbatement-US'!$L:$L,$B$1))+(VLOOKUP($C$1,'Multipliers and Adjustments'!$A$70:$I$86,TRUNC(COLUMN(AF$2)/5)+2,FALSE)*SUMIFS('IEA-MethaneAbatement-US'!$M:$M,'IEA-MethaneAbatement-US'!$N:$N,"&lt;"&amp;$B65,'IEA-MethaneAbatement-US'!$N:$N,"&gt;="&amp;$A65,'IEA-MethaneAbatement-US'!$L:$L,$C$1))+(VLOOKUP($D$1,'Multipliers and Adjustments'!$A$70:$I$86,TRUNC(COLUMN(AF$2)/5)+2,FALSE)*SUMIFS('IEA-MethaneAbatement-US'!$M:$M,'IEA-MethaneAbatement-US'!$N:$N,"&lt;"&amp;$B65,'IEA-MethaneAbatement-US'!$N:$N,"&gt;="&amp;$A65,'IEA-MethaneAbatement-US'!$L:$L,$D$1)))*'State Downscaling Multipliers'!$B$7*(1+'EPA to IEA Scaling'!AJ$10)</f>
        <v>0</v>
      </c>
      <c r="AG65" s="105">
        <f>((VLOOKUP($B$1,'Multipliers and Adjustments'!$A$70:$I$86,TRUNC(COLUMN(AG$2)/5)+2,FALSE)*SUMIFS('IEA-MethaneAbatement-US'!$M:$M,'IEA-MethaneAbatement-US'!$N:$N,"&lt;"&amp;$B65,'IEA-MethaneAbatement-US'!$N:$N,"&gt;="&amp;$A65,'IEA-MethaneAbatement-US'!$L:$L,$B$1))+(VLOOKUP($C$1,'Multipliers and Adjustments'!$A$70:$I$86,TRUNC(COLUMN(AG$2)/5)+2,FALSE)*SUMIFS('IEA-MethaneAbatement-US'!$M:$M,'IEA-MethaneAbatement-US'!$N:$N,"&lt;"&amp;$B65,'IEA-MethaneAbatement-US'!$N:$N,"&gt;="&amp;$A65,'IEA-MethaneAbatement-US'!$L:$L,$C$1))+(VLOOKUP($D$1,'Multipliers and Adjustments'!$A$70:$I$86,TRUNC(COLUMN(AG$2)/5)+2,FALSE)*SUMIFS('IEA-MethaneAbatement-US'!$M:$M,'IEA-MethaneAbatement-US'!$N:$N,"&lt;"&amp;$B65,'IEA-MethaneAbatement-US'!$N:$N,"&gt;="&amp;$A65,'IEA-MethaneAbatement-US'!$L:$L,$D$1)))*'State Downscaling Multipliers'!$B$7*(1+'EPA to IEA Scaling'!AK$10)</f>
        <v>0</v>
      </c>
      <c r="AH65" s="2">
        <f>((VLOOKUP($B$1,'Multipliers and Adjustments'!$A$70:$I$86,TRUNC(COLUMN(AH$2)/5)+2,FALSE)*SUMIFS('IEA-MethaneAbatement-US'!$M:$M,'IEA-MethaneAbatement-US'!$N:$N,"&lt;"&amp;$B65,'IEA-MethaneAbatement-US'!$N:$N,"&gt;="&amp;$A65,'IEA-MethaneAbatement-US'!$L:$L,$B$1))+(VLOOKUP($C$1,'Multipliers and Adjustments'!$A$70:$I$86,TRUNC(COLUMN(AH$2)/5)+2,FALSE)*SUMIFS('IEA-MethaneAbatement-US'!$M:$M,'IEA-MethaneAbatement-US'!$N:$N,"&lt;"&amp;$B65,'IEA-MethaneAbatement-US'!$N:$N,"&gt;="&amp;$A65,'IEA-MethaneAbatement-US'!$L:$L,$C$1))+(VLOOKUP($D$1,'Multipliers and Adjustments'!$A$70:$I$86,TRUNC(COLUMN(AH$2)/5)+2,FALSE)*SUMIFS('IEA-MethaneAbatement-US'!$M:$M,'IEA-MethaneAbatement-US'!$N:$N,"&lt;"&amp;$B65,'IEA-MethaneAbatement-US'!$N:$N,"&gt;="&amp;$A65,'IEA-MethaneAbatement-US'!$L:$L,$D$1)))*'State Downscaling Multipliers'!$B$7*(1+'EPA to IEA Scaling'!AL$10)</f>
        <v>0</v>
      </c>
      <c r="AI65" s="2">
        <f>((VLOOKUP($B$1,'Multipliers and Adjustments'!$A$70:$I$86,TRUNC(COLUMN(AI$2)/5)+2,FALSE)*SUMIFS('IEA-MethaneAbatement-US'!$M:$M,'IEA-MethaneAbatement-US'!$N:$N,"&lt;"&amp;$B65,'IEA-MethaneAbatement-US'!$N:$N,"&gt;="&amp;$A65,'IEA-MethaneAbatement-US'!$L:$L,$B$1))+(VLOOKUP($C$1,'Multipliers and Adjustments'!$A$70:$I$86,TRUNC(COLUMN(AI$2)/5)+2,FALSE)*SUMIFS('IEA-MethaneAbatement-US'!$M:$M,'IEA-MethaneAbatement-US'!$N:$N,"&lt;"&amp;$B65,'IEA-MethaneAbatement-US'!$N:$N,"&gt;="&amp;$A65,'IEA-MethaneAbatement-US'!$L:$L,$C$1))+(VLOOKUP($D$1,'Multipliers and Adjustments'!$A$70:$I$86,TRUNC(COLUMN(AI$2)/5)+2,FALSE)*SUMIFS('IEA-MethaneAbatement-US'!$M:$M,'IEA-MethaneAbatement-US'!$N:$N,"&lt;"&amp;$B65,'IEA-MethaneAbatement-US'!$N:$N,"&gt;="&amp;$A65,'IEA-MethaneAbatement-US'!$L:$L,$D$1)))*'State Downscaling Multipliers'!$B$7*(1+'EPA to IEA Scaling'!AM$10)</f>
        <v>0</v>
      </c>
      <c r="AJ65" s="2">
        <f>((VLOOKUP($B$1,'Multipliers and Adjustments'!$A$70:$I$86,TRUNC(COLUMN(AJ$2)/5)+2,FALSE)*SUMIFS('IEA-MethaneAbatement-US'!$M:$M,'IEA-MethaneAbatement-US'!$N:$N,"&lt;"&amp;$B65,'IEA-MethaneAbatement-US'!$N:$N,"&gt;="&amp;$A65,'IEA-MethaneAbatement-US'!$L:$L,$B$1))+(VLOOKUP($C$1,'Multipliers and Adjustments'!$A$70:$I$86,TRUNC(COLUMN(AJ$2)/5)+2,FALSE)*SUMIFS('IEA-MethaneAbatement-US'!$M:$M,'IEA-MethaneAbatement-US'!$N:$N,"&lt;"&amp;$B65,'IEA-MethaneAbatement-US'!$N:$N,"&gt;="&amp;$A65,'IEA-MethaneAbatement-US'!$L:$L,$C$1))+(VLOOKUP($D$1,'Multipliers and Adjustments'!$A$70:$I$86,TRUNC(COLUMN(AJ$2)/5)+2,FALSE)*SUMIFS('IEA-MethaneAbatement-US'!$M:$M,'IEA-MethaneAbatement-US'!$N:$N,"&lt;"&amp;$B65,'IEA-MethaneAbatement-US'!$N:$N,"&gt;="&amp;$A65,'IEA-MethaneAbatement-US'!$L:$L,$D$1)))*'State Downscaling Multipliers'!$B$7*(1+'EPA to IEA Scaling'!AN$10)</f>
        <v>0</v>
      </c>
      <c r="AK65" s="2">
        <f>((VLOOKUP($B$1,'Multipliers and Adjustments'!$A$70:$I$86,TRUNC(COLUMN(AK$2)/5)+2,FALSE)*SUMIFS('IEA-MethaneAbatement-US'!$M:$M,'IEA-MethaneAbatement-US'!$N:$N,"&lt;"&amp;$B65,'IEA-MethaneAbatement-US'!$N:$N,"&gt;="&amp;$A65,'IEA-MethaneAbatement-US'!$L:$L,$B$1))+(VLOOKUP($C$1,'Multipliers and Adjustments'!$A$70:$I$86,TRUNC(COLUMN(AK$2)/5)+2,FALSE)*SUMIFS('IEA-MethaneAbatement-US'!$M:$M,'IEA-MethaneAbatement-US'!$N:$N,"&lt;"&amp;$B65,'IEA-MethaneAbatement-US'!$N:$N,"&gt;="&amp;$A65,'IEA-MethaneAbatement-US'!$L:$L,$C$1))+(VLOOKUP($D$1,'Multipliers and Adjustments'!$A$70:$I$86,TRUNC(COLUMN(AK$2)/5)+2,FALSE)*SUMIFS('IEA-MethaneAbatement-US'!$M:$M,'IEA-MethaneAbatement-US'!$N:$N,"&lt;"&amp;$B65,'IEA-MethaneAbatement-US'!$N:$N,"&gt;="&amp;$A65,'IEA-MethaneAbatement-US'!$L:$L,$D$1)))*'State Downscaling Multipliers'!$B$7*(1+'EPA to IEA Scaling'!AO$10)</f>
        <v>0</v>
      </c>
      <c r="AL65" s="105">
        <f>((VLOOKUP($B$1,'Multipliers and Adjustments'!$A$70:$I$86,TRUNC(COLUMN(AL$2)/5)+2,FALSE)*SUMIFS('IEA-MethaneAbatement-US'!$M:$M,'IEA-MethaneAbatement-US'!$N:$N,"&lt;"&amp;$B65,'IEA-MethaneAbatement-US'!$N:$N,"&gt;="&amp;$A65,'IEA-MethaneAbatement-US'!$L:$L,$B$1))+(VLOOKUP($C$1,'Multipliers and Adjustments'!$A$70:$I$86,TRUNC(COLUMN(AL$2)/5)+2,FALSE)*SUMIFS('IEA-MethaneAbatement-US'!$M:$M,'IEA-MethaneAbatement-US'!$N:$N,"&lt;"&amp;$B65,'IEA-MethaneAbatement-US'!$N:$N,"&gt;="&amp;$A65,'IEA-MethaneAbatement-US'!$L:$L,$C$1))+(VLOOKUP($D$1,'Multipliers and Adjustments'!$A$70:$I$86,TRUNC(COLUMN(AL$2)/5)+2,FALSE)*SUMIFS('IEA-MethaneAbatement-US'!$M:$M,'IEA-MethaneAbatement-US'!$N:$N,"&lt;"&amp;$B65,'IEA-MethaneAbatement-US'!$N:$N,"&gt;="&amp;$A65,'IEA-MethaneAbatement-US'!$L:$L,$D$1)))*'State Downscaling Multipliers'!$B$7*(1+'EPA to IEA Scaling'!AP$10)</f>
        <v>0</v>
      </c>
    </row>
    <row r="66" spans="1:38" ht="15.75" customHeight="1" x14ac:dyDescent="0.25">
      <c r="A66" s="49">
        <f t="shared" si="3"/>
        <v>1150</v>
      </c>
      <c r="B66" s="49">
        <f t="shared" si="5"/>
        <v>1200</v>
      </c>
      <c r="C66" s="105">
        <f>((VLOOKUP($B$1,'Multipliers and Adjustments'!$A$70:$I$86,TRUNC(COLUMN(C$2)/5)+2,FALSE)*SUMIFS('IEA-MethaneAbatement-US'!$M:$M,'IEA-MethaneAbatement-US'!$N:$N,"&lt;"&amp;$B66,'IEA-MethaneAbatement-US'!$N:$N,"&gt;="&amp;$A66,'IEA-MethaneAbatement-US'!$L:$L,$B$1))+(VLOOKUP($C$1,'Multipliers and Adjustments'!$A$70:$I$86,TRUNC(COLUMN(C$2)/5)+2,FALSE)*SUMIFS('IEA-MethaneAbatement-US'!$M:$M,'IEA-MethaneAbatement-US'!$N:$N,"&lt;"&amp;$B66,'IEA-MethaneAbatement-US'!$N:$N,"&gt;="&amp;$A66,'IEA-MethaneAbatement-US'!$L:$L,$C$1))+(VLOOKUP($D$1,'Multipliers and Adjustments'!$A$70:$I$86,TRUNC(COLUMN(C$2)/5)+2,FALSE)*SUMIFS('IEA-MethaneAbatement-US'!$M:$M,'IEA-MethaneAbatement-US'!$N:$N,"&lt;"&amp;$B66,'IEA-MethaneAbatement-US'!$N:$N,"&gt;="&amp;$A66,'IEA-MethaneAbatement-US'!$L:$L,$D$1)))*'State Downscaling Multipliers'!$B$7*(1+'EPA to IEA Scaling'!G$10)</f>
        <v>0</v>
      </c>
      <c r="D66" s="2">
        <f>((VLOOKUP($B$1,'Multipliers and Adjustments'!$A$70:$I$86,TRUNC(COLUMN(D$2)/5)+2,FALSE)*SUMIFS('IEA-MethaneAbatement-US'!$M:$M,'IEA-MethaneAbatement-US'!$N:$N,"&lt;"&amp;$B66,'IEA-MethaneAbatement-US'!$N:$N,"&gt;="&amp;$A66,'IEA-MethaneAbatement-US'!$L:$L,$B$1))+(VLOOKUP($C$1,'Multipliers and Adjustments'!$A$70:$I$86,TRUNC(COLUMN(D$2)/5)+2,FALSE)*SUMIFS('IEA-MethaneAbatement-US'!$M:$M,'IEA-MethaneAbatement-US'!$N:$N,"&lt;"&amp;$B66,'IEA-MethaneAbatement-US'!$N:$N,"&gt;="&amp;$A66,'IEA-MethaneAbatement-US'!$L:$L,$C$1))+(VLOOKUP($D$1,'Multipliers and Adjustments'!$A$70:$I$86,TRUNC(COLUMN(D$2)/5)+2,FALSE)*SUMIFS('IEA-MethaneAbatement-US'!$M:$M,'IEA-MethaneAbatement-US'!$N:$N,"&lt;"&amp;$B66,'IEA-MethaneAbatement-US'!$N:$N,"&gt;="&amp;$A66,'IEA-MethaneAbatement-US'!$L:$L,$D$1)))*'State Downscaling Multipliers'!$B$7*(1+'EPA to IEA Scaling'!H$10)</f>
        <v>0</v>
      </c>
      <c r="E66" s="2">
        <f>((VLOOKUP($B$1,'Multipliers and Adjustments'!$A$70:$I$86,TRUNC(COLUMN(E$2)/5)+2,FALSE)*SUMIFS('IEA-MethaneAbatement-US'!$M:$M,'IEA-MethaneAbatement-US'!$N:$N,"&lt;"&amp;$B66,'IEA-MethaneAbatement-US'!$N:$N,"&gt;="&amp;$A66,'IEA-MethaneAbatement-US'!$L:$L,$B$1))+(VLOOKUP($C$1,'Multipliers and Adjustments'!$A$70:$I$86,TRUNC(COLUMN(E$2)/5)+2,FALSE)*SUMIFS('IEA-MethaneAbatement-US'!$M:$M,'IEA-MethaneAbatement-US'!$N:$N,"&lt;"&amp;$B66,'IEA-MethaneAbatement-US'!$N:$N,"&gt;="&amp;$A66,'IEA-MethaneAbatement-US'!$L:$L,$C$1))+(VLOOKUP($D$1,'Multipliers and Adjustments'!$A$70:$I$86,TRUNC(COLUMN(E$2)/5)+2,FALSE)*SUMIFS('IEA-MethaneAbatement-US'!$M:$M,'IEA-MethaneAbatement-US'!$N:$N,"&lt;"&amp;$B66,'IEA-MethaneAbatement-US'!$N:$N,"&gt;="&amp;$A66,'IEA-MethaneAbatement-US'!$L:$L,$D$1)))*'State Downscaling Multipliers'!$B$7*(1+'EPA to IEA Scaling'!I$10)</f>
        <v>0</v>
      </c>
      <c r="F66" s="2">
        <f>((VLOOKUP($B$1,'Multipliers and Adjustments'!$A$70:$I$86,TRUNC(COLUMN(F$2)/5)+2,FALSE)*SUMIFS('IEA-MethaneAbatement-US'!$M:$M,'IEA-MethaneAbatement-US'!$N:$N,"&lt;"&amp;$B66,'IEA-MethaneAbatement-US'!$N:$N,"&gt;="&amp;$A66,'IEA-MethaneAbatement-US'!$L:$L,$B$1))+(VLOOKUP($C$1,'Multipliers and Adjustments'!$A$70:$I$86,TRUNC(COLUMN(F$2)/5)+2,FALSE)*SUMIFS('IEA-MethaneAbatement-US'!$M:$M,'IEA-MethaneAbatement-US'!$N:$N,"&lt;"&amp;$B66,'IEA-MethaneAbatement-US'!$N:$N,"&gt;="&amp;$A66,'IEA-MethaneAbatement-US'!$L:$L,$C$1))+(VLOOKUP($D$1,'Multipliers and Adjustments'!$A$70:$I$86,TRUNC(COLUMN(F$2)/5)+2,FALSE)*SUMIFS('IEA-MethaneAbatement-US'!$M:$M,'IEA-MethaneAbatement-US'!$N:$N,"&lt;"&amp;$B66,'IEA-MethaneAbatement-US'!$N:$N,"&gt;="&amp;$A66,'IEA-MethaneAbatement-US'!$L:$L,$D$1)))*'State Downscaling Multipliers'!$B$7*(1+'EPA to IEA Scaling'!J$10)</f>
        <v>0</v>
      </c>
      <c r="G66" s="154">
        <f>((VLOOKUP($B$1,'Multipliers and Adjustments'!$A$70:$I$86,TRUNC(COLUMN(G$2)/5)+2,FALSE)*SUMIFS('IEA-MethaneAbatement-US'!$M:$M,'IEA-MethaneAbatement-US'!$N:$N,"&lt;"&amp;$B66,'IEA-MethaneAbatement-US'!$N:$N,"&gt;="&amp;$A66,'IEA-MethaneAbatement-US'!$L:$L,$B$1))+(VLOOKUP($C$1,'Multipliers and Adjustments'!$A$70:$I$86,TRUNC(COLUMN(G$2)/5)+2,FALSE)*SUMIFS('IEA-MethaneAbatement-US'!$M:$M,'IEA-MethaneAbatement-US'!$N:$N,"&lt;"&amp;$B66,'IEA-MethaneAbatement-US'!$N:$N,"&gt;="&amp;$A66,'IEA-MethaneAbatement-US'!$L:$L,$C$1))+(VLOOKUP($D$1,'Multipliers and Adjustments'!$A$70:$I$86,TRUNC(COLUMN(G$2)/5)+2,FALSE)*SUMIFS('IEA-MethaneAbatement-US'!$M:$M,'IEA-MethaneAbatement-US'!$N:$N,"&lt;"&amp;$B66,'IEA-MethaneAbatement-US'!$N:$N,"&gt;="&amp;$A66,'IEA-MethaneAbatement-US'!$L:$L,$D$1)))*'State Downscaling Multipliers'!$B$7*(1+'EPA to IEA Scaling'!K$10)</f>
        <v>0</v>
      </c>
      <c r="H66" s="105">
        <f>((VLOOKUP($B$1,'Multipliers and Adjustments'!$A$70:$I$86,TRUNC(COLUMN(H$2)/5)+2,FALSE)*SUMIFS('IEA-MethaneAbatement-US'!$M:$M,'IEA-MethaneAbatement-US'!$N:$N,"&lt;"&amp;$B66,'IEA-MethaneAbatement-US'!$N:$N,"&gt;="&amp;$A66,'IEA-MethaneAbatement-US'!$L:$L,$B$1))+(VLOOKUP($C$1,'Multipliers and Adjustments'!$A$70:$I$86,TRUNC(COLUMN(H$2)/5)+2,FALSE)*SUMIFS('IEA-MethaneAbatement-US'!$M:$M,'IEA-MethaneAbatement-US'!$N:$N,"&lt;"&amp;$B66,'IEA-MethaneAbatement-US'!$N:$N,"&gt;="&amp;$A66,'IEA-MethaneAbatement-US'!$L:$L,$C$1))+(VLOOKUP($D$1,'Multipliers and Adjustments'!$A$70:$I$86,TRUNC(COLUMN(H$2)/5)+2,FALSE)*SUMIFS('IEA-MethaneAbatement-US'!$M:$M,'IEA-MethaneAbatement-US'!$N:$N,"&lt;"&amp;$B66,'IEA-MethaneAbatement-US'!$N:$N,"&gt;="&amp;$A66,'IEA-MethaneAbatement-US'!$L:$L,$D$1)))*'State Downscaling Multipliers'!$B$7*(1+'EPA to IEA Scaling'!L$10)</f>
        <v>0</v>
      </c>
      <c r="I66" s="2">
        <f>((VLOOKUP($B$1,'Multipliers and Adjustments'!$A$70:$I$86,TRUNC(COLUMN(I$2)/5)+2,FALSE)*SUMIFS('IEA-MethaneAbatement-US'!$M:$M,'IEA-MethaneAbatement-US'!$N:$N,"&lt;"&amp;$B66,'IEA-MethaneAbatement-US'!$N:$N,"&gt;="&amp;$A66,'IEA-MethaneAbatement-US'!$L:$L,$B$1))+(VLOOKUP($C$1,'Multipliers and Adjustments'!$A$70:$I$86,TRUNC(COLUMN(I$2)/5)+2,FALSE)*SUMIFS('IEA-MethaneAbatement-US'!$M:$M,'IEA-MethaneAbatement-US'!$N:$N,"&lt;"&amp;$B66,'IEA-MethaneAbatement-US'!$N:$N,"&gt;="&amp;$A66,'IEA-MethaneAbatement-US'!$L:$L,$C$1))+(VLOOKUP($D$1,'Multipliers and Adjustments'!$A$70:$I$86,TRUNC(COLUMN(I$2)/5)+2,FALSE)*SUMIFS('IEA-MethaneAbatement-US'!$M:$M,'IEA-MethaneAbatement-US'!$N:$N,"&lt;"&amp;$B66,'IEA-MethaneAbatement-US'!$N:$N,"&gt;="&amp;$A66,'IEA-MethaneAbatement-US'!$L:$L,$D$1)))*'State Downscaling Multipliers'!$B$7*(1+'EPA to IEA Scaling'!M$10)</f>
        <v>0</v>
      </c>
      <c r="J66" s="2">
        <f>((VLOOKUP($B$1,'Multipliers and Adjustments'!$A$70:$I$86,TRUNC(COLUMN(J$2)/5)+2,FALSE)*SUMIFS('IEA-MethaneAbatement-US'!$M:$M,'IEA-MethaneAbatement-US'!$N:$N,"&lt;"&amp;$B66,'IEA-MethaneAbatement-US'!$N:$N,"&gt;="&amp;$A66,'IEA-MethaneAbatement-US'!$L:$L,$B$1))+(VLOOKUP($C$1,'Multipliers and Adjustments'!$A$70:$I$86,TRUNC(COLUMN(J$2)/5)+2,FALSE)*SUMIFS('IEA-MethaneAbatement-US'!$M:$M,'IEA-MethaneAbatement-US'!$N:$N,"&lt;"&amp;$B66,'IEA-MethaneAbatement-US'!$N:$N,"&gt;="&amp;$A66,'IEA-MethaneAbatement-US'!$L:$L,$C$1))+(VLOOKUP($D$1,'Multipliers and Adjustments'!$A$70:$I$86,TRUNC(COLUMN(J$2)/5)+2,FALSE)*SUMIFS('IEA-MethaneAbatement-US'!$M:$M,'IEA-MethaneAbatement-US'!$N:$N,"&lt;"&amp;$B66,'IEA-MethaneAbatement-US'!$N:$N,"&gt;="&amp;$A66,'IEA-MethaneAbatement-US'!$L:$L,$D$1)))*'State Downscaling Multipliers'!$B$7*(1+'EPA to IEA Scaling'!N$10)</f>
        <v>0</v>
      </c>
      <c r="K66" s="2">
        <f>((VLOOKUP($B$1,'Multipliers and Adjustments'!$A$70:$I$86,TRUNC(COLUMN(K$2)/5)+2,FALSE)*SUMIFS('IEA-MethaneAbatement-US'!$M:$M,'IEA-MethaneAbatement-US'!$N:$N,"&lt;"&amp;$B66,'IEA-MethaneAbatement-US'!$N:$N,"&gt;="&amp;$A66,'IEA-MethaneAbatement-US'!$L:$L,$B$1))+(VLOOKUP($C$1,'Multipliers and Adjustments'!$A$70:$I$86,TRUNC(COLUMN(K$2)/5)+2,FALSE)*SUMIFS('IEA-MethaneAbatement-US'!$M:$M,'IEA-MethaneAbatement-US'!$N:$N,"&lt;"&amp;$B66,'IEA-MethaneAbatement-US'!$N:$N,"&gt;="&amp;$A66,'IEA-MethaneAbatement-US'!$L:$L,$C$1))+(VLOOKUP($D$1,'Multipliers and Adjustments'!$A$70:$I$86,TRUNC(COLUMN(K$2)/5)+2,FALSE)*SUMIFS('IEA-MethaneAbatement-US'!$M:$M,'IEA-MethaneAbatement-US'!$N:$N,"&lt;"&amp;$B66,'IEA-MethaneAbatement-US'!$N:$N,"&gt;="&amp;$A66,'IEA-MethaneAbatement-US'!$L:$L,$D$1)))*'State Downscaling Multipliers'!$B$7*(1+'EPA to IEA Scaling'!O$10)</f>
        <v>0</v>
      </c>
      <c r="L66" s="2">
        <f>((VLOOKUP($B$1,'Multipliers and Adjustments'!$A$70:$I$86,TRUNC(COLUMN(L$2)/5)+2,FALSE)*SUMIFS('IEA-MethaneAbatement-US'!$M:$M,'IEA-MethaneAbatement-US'!$N:$N,"&lt;"&amp;$B66,'IEA-MethaneAbatement-US'!$N:$N,"&gt;="&amp;$A66,'IEA-MethaneAbatement-US'!$L:$L,$B$1))+(VLOOKUP($C$1,'Multipliers and Adjustments'!$A$70:$I$86,TRUNC(COLUMN(L$2)/5)+2,FALSE)*SUMIFS('IEA-MethaneAbatement-US'!$M:$M,'IEA-MethaneAbatement-US'!$N:$N,"&lt;"&amp;$B66,'IEA-MethaneAbatement-US'!$N:$N,"&gt;="&amp;$A66,'IEA-MethaneAbatement-US'!$L:$L,$C$1))+(VLOOKUP($D$1,'Multipliers and Adjustments'!$A$70:$I$86,TRUNC(COLUMN(L$2)/5)+2,FALSE)*SUMIFS('IEA-MethaneAbatement-US'!$M:$M,'IEA-MethaneAbatement-US'!$N:$N,"&lt;"&amp;$B66,'IEA-MethaneAbatement-US'!$N:$N,"&gt;="&amp;$A66,'IEA-MethaneAbatement-US'!$L:$L,$D$1)))*'State Downscaling Multipliers'!$B$7*(1+'EPA to IEA Scaling'!P$10)</f>
        <v>0</v>
      </c>
      <c r="M66" s="105">
        <f>((VLOOKUP($B$1,'Multipliers and Adjustments'!$A$70:$I$86,TRUNC(COLUMN(M$2)/5)+2,FALSE)*SUMIFS('IEA-MethaneAbatement-US'!$M:$M,'IEA-MethaneAbatement-US'!$N:$N,"&lt;"&amp;$B66,'IEA-MethaneAbatement-US'!$N:$N,"&gt;="&amp;$A66,'IEA-MethaneAbatement-US'!$L:$L,$B$1))+(VLOOKUP($C$1,'Multipliers and Adjustments'!$A$70:$I$86,TRUNC(COLUMN(M$2)/5)+2,FALSE)*SUMIFS('IEA-MethaneAbatement-US'!$M:$M,'IEA-MethaneAbatement-US'!$N:$N,"&lt;"&amp;$B66,'IEA-MethaneAbatement-US'!$N:$N,"&gt;="&amp;$A66,'IEA-MethaneAbatement-US'!$L:$L,$C$1))+(VLOOKUP($D$1,'Multipliers and Adjustments'!$A$70:$I$86,TRUNC(COLUMN(M$2)/5)+2,FALSE)*SUMIFS('IEA-MethaneAbatement-US'!$M:$M,'IEA-MethaneAbatement-US'!$N:$N,"&lt;"&amp;$B66,'IEA-MethaneAbatement-US'!$N:$N,"&gt;="&amp;$A66,'IEA-MethaneAbatement-US'!$L:$L,$D$1)))*'State Downscaling Multipliers'!$B$7*(1+'EPA to IEA Scaling'!Q$10)</f>
        <v>0</v>
      </c>
      <c r="N66" s="2">
        <f>((VLOOKUP($B$1,'Multipliers and Adjustments'!$A$70:$I$86,TRUNC(COLUMN(N$2)/5)+2,FALSE)*SUMIFS('IEA-MethaneAbatement-US'!$M:$M,'IEA-MethaneAbatement-US'!$N:$N,"&lt;"&amp;$B66,'IEA-MethaneAbatement-US'!$N:$N,"&gt;="&amp;$A66,'IEA-MethaneAbatement-US'!$L:$L,$B$1))+(VLOOKUP($C$1,'Multipliers and Adjustments'!$A$70:$I$86,TRUNC(COLUMN(N$2)/5)+2,FALSE)*SUMIFS('IEA-MethaneAbatement-US'!$M:$M,'IEA-MethaneAbatement-US'!$N:$N,"&lt;"&amp;$B66,'IEA-MethaneAbatement-US'!$N:$N,"&gt;="&amp;$A66,'IEA-MethaneAbatement-US'!$L:$L,$C$1))+(VLOOKUP($D$1,'Multipliers and Adjustments'!$A$70:$I$86,TRUNC(COLUMN(N$2)/5)+2,FALSE)*SUMIFS('IEA-MethaneAbatement-US'!$M:$M,'IEA-MethaneAbatement-US'!$N:$N,"&lt;"&amp;$B66,'IEA-MethaneAbatement-US'!$N:$N,"&gt;="&amp;$A66,'IEA-MethaneAbatement-US'!$L:$L,$D$1)))*'State Downscaling Multipliers'!$B$7*(1+'EPA to IEA Scaling'!R$10)</f>
        <v>0</v>
      </c>
      <c r="O66" s="2">
        <f>((VLOOKUP($B$1,'Multipliers and Adjustments'!$A$70:$I$86,TRUNC(COLUMN(O$2)/5)+2,FALSE)*SUMIFS('IEA-MethaneAbatement-US'!$M:$M,'IEA-MethaneAbatement-US'!$N:$N,"&lt;"&amp;$B66,'IEA-MethaneAbatement-US'!$N:$N,"&gt;="&amp;$A66,'IEA-MethaneAbatement-US'!$L:$L,$B$1))+(VLOOKUP($C$1,'Multipliers and Adjustments'!$A$70:$I$86,TRUNC(COLUMN(O$2)/5)+2,FALSE)*SUMIFS('IEA-MethaneAbatement-US'!$M:$M,'IEA-MethaneAbatement-US'!$N:$N,"&lt;"&amp;$B66,'IEA-MethaneAbatement-US'!$N:$N,"&gt;="&amp;$A66,'IEA-MethaneAbatement-US'!$L:$L,$C$1))+(VLOOKUP($D$1,'Multipliers and Adjustments'!$A$70:$I$86,TRUNC(COLUMN(O$2)/5)+2,FALSE)*SUMIFS('IEA-MethaneAbatement-US'!$M:$M,'IEA-MethaneAbatement-US'!$N:$N,"&lt;"&amp;$B66,'IEA-MethaneAbatement-US'!$N:$N,"&gt;="&amp;$A66,'IEA-MethaneAbatement-US'!$L:$L,$D$1)))*'State Downscaling Multipliers'!$B$7*(1+'EPA to IEA Scaling'!S$10)</f>
        <v>0</v>
      </c>
      <c r="P66" s="2">
        <f>((VLOOKUP($B$1,'Multipliers and Adjustments'!$A$70:$I$86,TRUNC(COLUMN(P$2)/5)+2,FALSE)*SUMIFS('IEA-MethaneAbatement-US'!$M:$M,'IEA-MethaneAbatement-US'!$N:$N,"&lt;"&amp;$B66,'IEA-MethaneAbatement-US'!$N:$N,"&gt;="&amp;$A66,'IEA-MethaneAbatement-US'!$L:$L,$B$1))+(VLOOKUP($C$1,'Multipliers and Adjustments'!$A$70:$I$86,TRUNC(COLUMN(P$2)/5)+2,FALSE)*SUMIFS('IEA-MethaneAbatement-US'!$M:$M,'IEA-MethaneAbatement-US'!$N:$N,"&lt;"&amp;$B66,'IEA-MethaneAbatement-US'!$N:$N,"&gt;="&amp;$A66,'IEA-MethaneAbatement-US'!$L:$L,$C$1))+(VLOOKUP($D$1,'Multipliers and Adjustments'!$A$70:$I$86,TRUNC(COLUMN(P$2)/5)+2,FALSE)*SUMIFS('IEA-MethaneAbatement-US'!$M:$M,'IEA-MethaneAbatement-US'!$N:$N,"&lt;"&amp;$B66,'IEA-MethaneAbatement-US'!$N:$N,"&gt;="&amp;$A66,'IEA-MethaneAbatement-US'!$L:$L,$D$1)))*'State Downscaling Multipliers'!$B$7*(1+'EPA to IEA Scaling'!T$10)</f>
        <v>0</v>
      </c>
      <c r="Q66" s="2">
        <f>((VLOOKUP($B$1,'Multipliers and Adjustments'!$A$70:$I$86,TRUNC(COLUMN(Q$2)/5)+2,FALSE)*SUMIFS('IEA-MethaneAbatement-US'!$M:$M,'IEA-MethaneAbatement-US'!$N:$N,"&lt;"&amp;$B66,'IEA-MethaneAbatement-US'!$N:$N,"&gt;="&amp;$A66,'IEA-MethaneAbatement-US'!$L:$L,$B$1))+(VLOOKUP($C$1,'Multipliers and Adjustments'!$A$70:$I$86,TRUNC(COLUMN(Q$2)/5)+2,FALSE)*SUMIFS('IEA-MethaneAbatement-US'!$M:$M,'IEA-MethaneAbatement-US'!$N:$N,"&lt;"&amp;$B66,'IEA-MethaneAbatement-US'!$N:$N,"&gt;="&amp;$A66,'IEA-MethaneAbatement-US'!$L:$L,$C$1))+(VLOOKUP($D$1,'Multipliers and Adjustments'!$A$70:$I$86,TRUNC(COLUMN(Q$2)/5)+2,FALSE)*SUMIFS('IEA-MethaneAbatement-US'!$M:$M,'IEA-MethaneAbatement-US'!$N:$N,"&lt;"&amp;$B66,'IEA-MethaneAbatement-US'!$N:$N,"&gt;="&amp;$A66,'IEA-MethaneAbatement-US'!$L:$L,$D$1)))*'State Downscaling Multipliers'!$B$7*(1+'EPA to IEA Scaling'!U$10)</f>
        <v>0</v>
      </c>
      <c r="R66" s="105">
        <f>((VLOOKUP($B$1,'Multipliers and Adjustments'!$A$70:$I$86,TRUNC(COLUMN(R$2)/5)+2,FALSE)*SUMIFS('IEA-MethaneAbatement-US'!$M:$M,'IEA-MethaneAbatement-US'!$N:$N,"&lt;"&amp;$B66,'IEA-MethaneAbatement-US'!$N:$N,"&gt;="&amp;$A66,'IEA-MethaneAbatement-US'!$L:$L,$B$1))+(VLOOKUP($C$1,'Multipliers and Adjustments'!$A$70:$I$86,TRUNC(COLUMN(R$2)/5)+2,FALSE)*SUMIFS('IEA-MethaneAbatement-US'!$M:$M,'IEA-MethaneAbatement-US'!$N:$N,"&lt;"&amp;$B66,'IEA-MethaneAbatement-US'!$N:$N,"&gt;="&amp;$A66,'IEA-MethaneAbatement-US'!$L:$L,$C$1))+(VLOOKUP($D$1,'Multipliers and Adjustments'!$A$70:$I$86,TRUNC(COLUMN(R$2)/5)+2,FALSE)*SUMIFS('IEA-MethaneAbatement-US'!$M:$M,'IEA-MethaneAbatement-US'!$N:$N,"&lt;"&amp;$B66,'IEA-MethaneAbatement-US'!$N:$N,"&gt;="&amp;$A66,'IEA-MethaneAbatement-US'!$L:$L,$D$1)))*'State Downscaling Multipliers'!$B$7*(1+'EPA to IEA Scaling'!V$10)</f>
        <v>0</v>
      </c>
      <c r="S66" s="2">
        <f>((VLOOKUP($B$1,'Multipliers and Adjustments'!$A$70:$I$86,TRUNC(COLUMN(S$2)/5)+2,FALSE)*SUMIFS('IEA-MethaneAbatement-US'!$M:$M,'IEA-MethaneAbatement-US'!$N:$N,"&lt;"&amp;$B66,'IEA-MethaneAbatement-US'!$N:$N,"&gt;="&amp;$A66,'IEA-MethaneAbatement-US'!$L:$L,$B$1))+(VLOOKUP($C$1,'Multipliers and Adjustments'!$A$70:$I$86,TRUNC(COLUMN(S$2)/5)+2,FALSE)*SUMIFS('IEA-MethaneAbatement-US'!$M:$M,'IEA-MethaneAbatement-US'!$N:$N,"&lt;"&amp;$B66,'IEA-MethaneAbatement-US'!$N:$N,"&gt;="&amp;$A66,'IEA-MethaneAbatement-US'!$L:$L,$C$1))+(VLOOKUP($D$1,'Multipliers and Adjustments'!$A$70:$I$86,TRUNC(COLUMN(S$2)/5)+2,FALSE)*SUMIFS('IEA-MethaneAbatement-US'!$M:$M,'IEA-MethaneAbatement-US'!$N:$N,"&lt;"&amp;$B66,'IEA-MethaneAbatement-US'!$N:$N,"&gt;="&amp;$A66,'IEA-MethaneAbatement-US'!$L:$L,$D$1)))*'State Downscaling Multipliers'!$B$7*(1+'EPA to IEA Scaling'!W$10)</f>
        <v>0</v>
      </c>
      <c r="T66" s="2">
        <f>((VLOOKUP($B$1,'Multipliers and Adjustments'!$A$70:$I$86,TRUNC(COLUMN(T$2)/5)+2,FALSE)*SUMIFS('IEA-MethaneAbatement-US'!$M:$M,'IEA-MethaneAbatement-US'!$N:$N,"&lt;"&amp;$B66,'IEA-MethaneAbatement-US'!$N:$N,"&gt;="&amp;$A66,'IEA-MethaneAbatement-US'!$L:$L,$B$1))+(VLOOKUP($C$1,'Multipliers and Adjustments'!$A$70:$I$86,TRUNC(COLUMN(T$2)/5)+2,FALSE)*SUMIFS('IEA-MethaneAbatement-US'!$M:$M,'IEA-MethaneAbatement-US'!$N:$N,"&lt;"&amp;$B66,'IEA-MethaneAbatement-US'!$N:$N,"&gt;="&amp;$A66,'IEA-MethaneAbatement-US'!$L:$L,$C$1))+(VLOOKUP($D$1,'Multipliers and Adjustments'!$A$70:$I$86,TRUNC(COLUMN(T$2)/5)+2,FALSE)*SUMIFS('IEA-MethaneAbatement-US'!$M:$M,'IEA-MethaneAbatement-US'!$N:$N,"&lt;"&amp;$B66,'IEA-MethaneAbatement-US'!$N:$N,"&gt;="&amp;$A66,'IEA-MethaneAbatement-US'!$L:$L,$D$1)))*'State Downscaling Multipliers'!$B$7*(1+'EPA to IEA Scaling'!X$10)</f>
        <v>0</v>
      </c>
      <c r="U66" s="2">
        <f>((VLOOKUP($B$1,'Multipliers and Adjustments'!$A$70:$I$86,TRUNC(COLUMN(U$2)/5)+2,FALSE)*SUMIFS('IEA-MethaneAbatement-US'!$M:$M,'IEA-MethaneAbatement-US'!$N:$N,"&lt;"&amp;$B66,'IEA-MethaneAbatement-US'!$N:$N,"&gt;="&amp;$A66,'IEA-MethaneAbatement-US'!$L:$L,$B$1))+(VLOOKUP($C$1,'Multipliers and Adjustments'!$A$70:$I$86,TRUNC(COLUMN(U$2)/5)+2,FALSE)*SUMIFS('IEA-MethaneAbatement-US'!$M:$M,'IEA-MethaneAbatement-US'!$N:$N,"&lt;"&amp;$B66,'IEA-MethaneAbatement-US'!$N:$N,"&gt;="&amp;$A66,'IEA-MethaneAbatement-US'!$L:$L,$C$1))+(VLOOKUP($D$1,'Multipliers and Adjustments'!$A$70:$I$86,TRUNC(COLUMN(U$2)/5)+2,FALSE)*SUMIFS('IEA-MethaneAbatement-US'!$M:$M,'IEA-MethaneAbatement-US'!$N:$N,"&lt;"&amp;$B66,'IEA-MethaneAbatement-US'!$N:$N,"&gt;="&amp;$A66,'IEA-MethaneAbatement-US'!$L:$L,$D$1)))*'State Downscaling Multipliers'!$B$7*(1+'EPA to IEA Scaling'!Y$10)</f>
        <v>0</v>
      </c>
      <c r="V66" s="2">
        <f>((VLOOKUP($B$1,'Multipliers and Adjustments'!$A$70:$I$86,TRUNC(COLUMN(V$2)/5)+2,FALSE)*SUMIFS('IEA-MethaneAbatement-US'!$M:$M,'IEA-MethaneAbatement-US'!$N:$N,"&lt;"&amp;$B66,'IEA-MethaneAbatement-US'!$N:$N,"&gt;="&amp;$A66,'IEA-MethaneAbatement-US'!$L:$L,$B$1))+(VLOOKUP($C$1,'Multipliers and Adjustments'!$A$70:$I$86,TRUNC(COLUMN(V$2)/5)+2,FALSE)*SUMIFS('IEA-MethaneAbatement-US'!$M:$M,'IEA-MethaneAbatement-US'!$N:$N,"&lt;"&amp;$B66,'IEA-MethaneAbatement-US'!$N:$N,"&gt;="&amp;$A66,'IEA-MethaneAbatement-US'!$L:$L,$C$1))+(VLOOKUP($D$1,'Multipliers and Adjustments'!$A$70:$I$86,TRUNC(COLUMN(V$2)/5)+2,FALSE)*SUMIFS('IEA-MethaneAbatement-US'!$M:$M,'IEA-MethaneAbatement-US'!$N:$N,"&lt;"&amp;$B66,'IEA-MethaneAbatement-US'!$N:$N,"&gt;="&amp;$A66,'IEA-MethaneAbatement-US'!$L:$L,$D$1)))*'State Downscaling Multipliers'!$B$7*(1+'EPA to IEA Scaling'!Z$10)</f>
        <v>0</v>
      </c>
      <c r="W66" s="105">
        <f>((VLOOKUP($B$1,'Multipliers and Adjustments'!$A$70:$I$86,TRUNC(COLUMN(W$2)/5)+2,FALSE)*SUMIFS('IEA-MethaneAbatement-US'!$M:$M,'IEA-MethaneAbatement-US'!$N:$N,"&lt;"&amp;$B66,'IEA-MethaneAbatement-US'!$N:$N,"&gt;="&amp;$A66,'IEA-MethaneAbatement-US'!$L:$L,$B$1))+(VLOOKUP($C$1,'Multipliers and Adjustments'!$A$70:$I$86,TRUNC(COLUMN(W$2)/5)+2,FALSE)*SUMIFS('IEA-MethaneAbatement-US'!$M:$M,'IEA-MethaneAbatement-US'!$N:$N,"&lt;"&amp;$B66,'IEA-MethaneAbatement-US'!$N:$N,"&gt;="&amp;$A66,'IEA-MethaneAbatement-US'!$L:$L,$C$1))+(VLOOKUP($D$1,'Multipliers and Adjustments'!$A$70:$I$86,TRUNC(COLUMN(W$2)/5)+2,FALSE)*SUMIFS('IEA-MethaneAbatement-US'!$M:$M,'IEA-MethaneAbatement-US'!$N:$N,"&lt;"&amp;$B66,'IEA-MethaneAbatement-US'!$N:$N,"&gt;="&amp;$A66,'IEA-MethaneAbatement-US'!$L:$L,$D$1)))*'State Downscaling Multipliers'!$B$7*(1+'EPA to IEA Scaling'!AA$10)</f>
        <v>0</v>
      </c>
      <c r="X66" s="2">
        <f>((VLOOKUP($B$1,'Multipliers and Adjustments'!$A$70:$I$86,TRUNC(COLUMN(X$2)/5)+2,FALSE)*SUMIFS('IEA-MethaneAbatement-US'!$M:$M,'IEA-MethaneAbatement-US'!$N:$N,"&lt;"&amp;$B66,'IEA-MethaneAbatement-US'!$N:$N,"&gt;="&amp;$A66,'IEA-MethaneAbatement-US'!$L:$L,$B$1))+(VLOOKUP($C$1,'Multipliers and Adjustments'!$A$70:$I$86,TRUNC(COLUMN(X$2)/5)+2,FALSE)*SUMIFS('IEA-MethaneAbatement-US'!$M:$M,'IEA-MethaneAbatement-US'!$N:$N,"&lt;"&amp;$B66,'IEA-MethaneAbatement-US'!$N:$N,"&gt;="&amp;$A66,'IEA-MethaneAbatement-US'!$L:$L,$C$1))+(VLOOKUP($D$1,'Multipliers and Adjustments'!$A$70:$I$86,TRUNC(COLUMN(X$2)/5)+2,FALSE)*SUMIFS('IEA-MethaneAbatement-US'!$M:$M,'IEA-MethaneAbatement-US'!$N:$N,"&lt;"&amp;$B66,'IEA-MethaneAbatement-US'!$N:$N,"&gt;="&amp;$A66,'IEA-MethaneAbatement-US'!$L:$L,$D$1)))*'State Downscaling Multipliers'!$B$7*(1+'EPA to IEA Scaling'!AB$10)</f>
        <v>0</v>
      </c>
      <c r="Y66" s="2">
        <f>((VLOOKUP($B$1,'Multipliers and Adjustments'!$A$70:$I$86,TRUNC(COLUMN(Y$2)/5)+2,FALSE)*SUMIFS('IEA-MethaneAbatement-US'!$M:$M,'IEA-MethaneAbatement-US'!$N:$N,"&lt;"&amp;$B66,'IEA-MethaneAbatement-US'!$N:$N,"&gt;="&amp;$A66,'IEA-MethaneAbatement-US'!$L:$L,$B$1))+(VLOOKUP($C$1,'Multipliers and Adjustments'!$A$70:$I$86,TRUNC(COLUMN(Y$2)/5)+2,FALSE)*SUMIFS('IEA-MethaneAbatement-US'!$M:$M,'IEA-MethaneAbatement-US'!$N:$N,"&lt;"&amp;$B66,'IEA-MethaneAbatement-US'!$N:$N,"&gt;="&amp;$A66,'IEA-MethaneAbatement-US'!$L:$L,$C$1))+(VLOOKUP($D$1,'Multipliers and Adjustments'!$A$70:$I$86,TRUNC(COLUMN(Y$2)/5)+2,FALSE)*SUMIFS('IEA-MethaneAbatement-US'!$M:$M,'IEA-MethaneAbatement-US'!$N:$N,"&lt;"&amp;$B66,'IEA-MethaneAbatement-US'!$N:$N,"&gt;="&amp;$A66,'IEA-MethaneAbatement-US'!$L:$L,$D$1)))*'State Downscaling Multipliers'!$B$7*(1+'EPA to IEA Scaling'!AC$10)</f>
        <v>0</v>
      </c>
      <c r="Z66" s="2">
        <f>((VLOOKUP($B$1,'Multipliers and Adjustments'!$A$70:$I$86,TRUNC(COLUMN(Z$2)/5)+2,FALSE)*SUMIFS('IEA-MethaneAbatement-US'!$M:$M,'IEA-MethaneAbatement-US'!$N:$N,"&lt;"&amp;$B66,'IEA-MethaneAbatement-US'!$N:$N,"&gt;="&amp;$A66,'IEA-MethaneAbatement-US'!$L:$L,$B$1))+(VLOOKUP($C$1,'Multipliers and Adjustments'!$A$70:$I$86,TRUNC(COLUMN(Z$2)/5)+2,FALSE)*SUMIFS('IEA-MethaneAbatement-US'!$M:$M,'IEA-MethaneAbatement-US'!$N:$N,"&lt;"&amp;$B66,'IEA-MethaneAbatement-US'!$N:$N,"&gt;="&amp;$A66,'IEA-MethaneAbatement-US'!$L:$L,$C$1))+(VLOOKUP($D$1,'Multipliers and Adjustments'!$A$70:$I$86,TRUNC(COLUMN(Z$2)/5)+2,FALSE)*SUMIFS('IEA-MethaneAbatement-US'!$M:$M,'IEA-MethaneAbatement-US'!$N:$N,"&lt;"&amp;$B66,'IEA-MethaneAbatement-US'!$N:$N,"&gt;="&amp;$A66,'IEA-MethaneAbatement-US'!$L:$L,$D$1)))*'State Downscaling Multipliers'!$B$7*(1+'EPA to IEA Scaling'!AD$10)</f>
        <v>0</v>
      </c>
      <c r="AA66" s="2">
        <f>((VLOOKUP($B$1,'Multipliers and Adjustments'!$A$70:$I$86,TRUNC(COLUMN(AA$2)/5)+2,FALSE)*SUMIFS('IEA-MethaneAbatement-US'!$M:$M,'IEA-MethaneAbatement-US'!$N:$N,"&lt;"&amp;$B66,'IEA-MethaneAbatement-US'!$N:$N,"&gt;="&amp;$A66,'IEA-MethaneAbatement-US'!$L:$L,$B$1))+(VLOOKUP($C$1,'Multipliers and Adjustments'!$A$70:$I$86,TRUNC(COLUMN(AA$2)/5)+2,FALSE)*SUMIFS('IEA-MethaneAbatement-US'!$M:$M,'IEA-MethaneAbatement-US'!$N:$N,"&lt;"&amp;$B66,'IEA-MethaneAbatement-US'!$N:$N,"&gt;="&amp;$A66,'IEA-MethaneAbatement-US'!$L:$L,$C$1))+(VLOOKUP($D$1,'Multipliers and Adjustments'!$A$70:$I$86,TRUNC(COLUMN(AA$2)/5)+2,FALSE)*SUMIFS('IEA-MethaneAbatement-US'!$M:$M,'IEA-MethaneAbatement-US'!$N:$N,"&lt;"&amp;$B66,'IEA-MethaneAbatement-US'!$N:$N,"&gt;="&amp;$A66,'IEA-MethaneAbatement-US'!$L:$L,$D$1)))*'State Downscaling Multipliers'!$B$7*(1+'EPA to IEA Scaling'!AE$10)</f>
        <v>0</v>
      </c>
      <c r="AB66" s="105">
        <f>((VLOOKUP($B$1,'Multipliers and Adjustments'!$A$70:$I$86,TRUNC(COLUMN(AB$2)/5)+2,FALSE)*SUMIFS('IEA-MethaneAbatement-US'!$M:$M,'IEA-MethaneAbatement-US'!$N:$N,"&lt;"&amp;$B66,'IEA-MethaneAbatement-US'!$N:$N,"&gt;="&amp;$A66,'IEA-MethaneAbatement-US'!$L:$L,$B$1))+(VLOOKUP($C$1,'Multipliers and Adjustments'!$A$70:$I$86,TRUNC(COLUMN(AB$2)/5)+2,FALSE)*SUMIFS('IEA-MethaneAbatement-US'!$M:$M,'IEA-MethaneAbatement-US'!$N:$N,"&lt;"&amp;$B66,'IEA-MethaneAbatement-US'!$N:$N,"&gt;="&amp;$A66,'IEA-MethaneAbatement-US'!$L:$L,$C$1))+(VLOOKUP($D$1,'Multipliers and Adjustments'!$A$70:$I$86,TRUNC(COLUMN(AB$2)/5)+2,FALSE)*SUMIFS('IEA-MethaneAbatement-US'!$M:$M,'IEA-MethaneAbatement-US'!$N:$N,"&lt;"&amp;$B66,'IEA-MethaneAbatement-US'!$N:$N,"&gt;="&amp;$A66,'IEA-MethaneAbatement-US'!$L:$L,$D$1)))*'State Downscaling Multipliers'!$B$7*(1+'EPA to IEA Scaling'!AF$10)</f>
        <v>0</v>
      </c>
      <c r="AC66" s="2">
        <f>((VLOOKUP($B$1,'Multipliers and Adjustments'!$A$70:$I$86,TRUNC(COLUMN(AC$2)/5)+2,FALSE)*SUMIFS('IEA-MethaneAbatement-US'!$M:$M,'IEA-MethaneAbatement-US'!$N:$N,"&lt;"&amp;$B66,'IEA-MethaneAbatement-US'!$N:$N,"&gt;="&amp;$A66,'IEA-MethaneAbatement-US'!$L:$L,$B$1))+(VLOOKUP($C$1,'Multipliers and Adjustments'!$A$70:$I$86,TRUNC(COLUMN(AC$2)/5)+2,FALSE)*SUMIFS('IEA-MethaneAbatement-US'!$M:$M,'IEA-MethaneAbatement-US'!$N:$N,"&lt;"&amp;$B66,'IEA-MethaneAbatement-US'!$N:$N,"&gt;="&amp;$A66,'IEA-MethaneAbatement-US'!$L:$L,$C$1))+(VLOOKUP($D$1,'Multipliers and Adjustments'!$A$70:$I$86,TRUNC(COLUMN(AC$2)/5)+2,FALSE)*SUMIFS('IEA-MethaneAbatement-US'!$M:$M,'IEA-MethaneAbatement-US'!$N:$N,"&lt;"&amp;$B66,'IEA-MethaneAbatement-US'!$N:$N,"&gt;="&amp;$A66,'IEA-MethaneAbatement-US'!$L:$L,$D$1)))*'State Downscaling Multipliers'!$B$7*(1+'EPA to IEA Scaling'!AG$10)</f>
        <v>0</v>
      </c>
      <c r="AD66" s="2">
        <f>((VLOOKUP($B$1,'Multipliers and Adjustments'!$A$70:$I$86,TRUNC(COLUMN(AD$2)/5)+2,FALSE)*SUMIFS('IEA-MethaneAbatement-US'!$M:$M,'IEA-MethaneAbatement-US'!$N:$N,"&lt;"&amp;$B66,'IEA-MethaneAbatement-US'!$N:$N,"&gt;="&amp;$A66,'IEA-MethaneAbatement-US'!$L:$L,$B$1))+(VLOOKUP($C$1,'Multipliers and Adjustments'!$A$70:$I$86,TRUNC(COLUMN(AD$2)/5)+2,FALSE)*SUMIFS('IEA-MethaneAbatement-US'!$M:$M,'IEA-MethaneAbatement-US'!$N:$N,"&lt;"&amp;$B66,'IEA-MethaneAbatement-US'!$N:$N,"&gt;="&amp;$A66,'IEA-MethaneAbatement-US'!$L:$L,$C$1))+(VLOOKUP($D$1,'Multipliers and Adjustments'!$A$70:$I$86,TRUNC(COLUMN(AD$2)/5)+2,FALSE)*SUMIFS('IEA-MethaneAbatement-US'!$M:$M,'IEA-MethaneAbatement-US'!$N:$N,"&lt;"&amp;$B66,'IEA-MethaneAbatement-US'!$N:$N,"&gt;="&amp;$A66,'IEA-MethaneAbatement-US'!$L:$L,$D$1)))*'State Downscaling Multipliers'!$B$7*(1+'EPA to IEA Scaling'!AH$10)</f>
        <v>0</v>
      </c>
      <c r="AE66" s="2">
        <f>((VLOOKUP($B$1,'Multipliers and Adjustments'!$A$70:$I$86,TRUNC(COLUMN(AE$2)/5)+2,FALSE)*SUMIFS('IEA-MethaneAbatement-US'!$M:$M,'IEA-MethaneAbatement-US'!$N:$N,"&lt;"&amp;$B66,'IEA-MethaneAbatement-US'!$N:$N,"&gt;="&amp;$A66,'IEA-MethaneAbatement-US'!$L:$L,$B$1))+(VLOOKUP($C$1,'Multipliers and Adjustments'!$A$70:$I$86,TRUNC(COLUMN(AE$2)/5)+2,FALSE)*SUMIFS('IEA-MethaneAbatement-US'!$M:$M,'IEA-MethaneAbatement-US'!$N:$N,"&lt;"&amp;$B66,'IEA-MethaneAbatement-US'!$N:$N,"&gt;="&amp;$A66,'IEA-MethaneAbatement-US'!$L:$L,$C$1))+(VLOOKUP($D$1,'Multipliers and Adjustments'!$A$70:$I$86,TRUNC(COLUMN(AE$2)/5)+2,FALSE)*SUMIFS('IEA-MethaneAbatement-US'!$M:$M,'IEA-MethaneAbatement-US'!$N:$N,"&lt;"&amp;$B66,'IEA-MethaneAbatement-US'!$N:$N,"&gt;="&amp;$A66,'IEA-MethaneAbatement-US'!$L:$L,$D$1)))*'State Downscaling Multipliers'!$B$7*(1+'EPA to IEA Scaling'!AI$10)</f>
        <v>0</v>
      </c>
      <c r="AF66" s="2">
        <f>((VLOOKUP($B$1,'Multipliers and Adjustments'!$A$70:$I$86,TRUNC(COLUMN(AF$2)/5)+2,FALSE)*SUMIFS('IEA-MethaneAbatement-US'!$M:$M,'IEA-MethaneAbatement-US'!$N:$N,"&lt;"&amp;$B66,'IEA-MethaneAbatement-US'!$N:$N,"&gt;="&amp;$A66,'IEA-MethaneAbatement-US'!$L:$L,$B$1))+(VLOOKUP($C$1,'Multipliers and Adjustments'!$A$70:$I$86,TRUNC(COLUMN(AF$2)/5)+2,FALSE)*SUMIFS('IEA-MethaneAbatement-US'!$M:$M,'IEA-MethaneAbatement-US'!$N:$N,"&lt;"&amp;$B66,'IEA-MethaneAbatement-US'!$N:$N,"&gt;="&amp;$A66,'IEA-MethaneAbatement-US'!$L:$L,$C$1))+(VLOOKUP($D$1,'Multipliers and Adjustments'!$A$70:$I$86,TRUNC(COLUMN(AF$2)/5)+2,FALSE)*SUMIFS('IEA-MethaneAbatement-US'!$M:$M,'IEA-MethaneAbatement-US'!$N:$N,"&lt;"&amp;$B66,'IEA-MethaneAbatement-US'!$N:$N,"&gt;="&amp;$A66,'IEA-MethaneAbatement-US'!$L:$L,$D$1)))*'State Downscaling Multipliers'!$B$7*(1+'EPA to IEA Scaling'!AJ$10)</f>
        <v>0</v>
      </c>
      <c r="AG66" s="105">
        <f>((VLOOKUP($B$1,'Multipliers and Adjustments'!$A$70:$I$86,TRUNC(COLUMN(AG$2)/5)+2,FALSE)*SUMIFS('IEA-MethaneAbatement-US'!$M:$M,'IEA-MethaneAbatement-US'!$N:$N,"&lt;"&amp;$B66,'IEA-MethaneAbatement-US'!$N:$N,"&gt;="&amp;$A66,'IEA-MethaneAbatement-US'!$L:$L,$B$1))+(VLOOKUP($C$1,'Multipliers and Adjustments'!$A$70:$I$86,TRUNC(COLUMN(AG$2)/5)+2,FALSE)*SUMIFS('IEA-MethaneAbatement-US'!$M:$M,'IEA-MethaneAbatement-US'!$N:$N,"&lt;"&amp;$B66,'IEA-MethaneAbatement-US'!$N:$N,"&gt;="&amp;$A66,'IEA-MethaneAbatement-US'!$L:$L,$C$1))+(VLOOKUP($D$1,'Multipliers and Adjustments'!$A$70:$I$86,TRUNC(COLUMN(AG$2)/5)+2,FALSE)*SUMIFS('IEA-MethaneAbatement-US'!$M:$M,'IEA-MethaneAbatement-US'!$N:$N,"&lt;"&amp;$B66,'IEA-MethaneAbatement-US'!$N:$N,"&gt;="&amp;$A66,'IEA-MethaneAbatement-US'!$L:$L,$D$1)))*'State Downscaling Multipliers'!$B$7*(1+'EPA to IEA Scaling'!AK$10)</f>
        <v>0</v>
      </c>
      <c r="AH66" s="2">
        <f>((VLOOKUP($B$1,'Multipliers and Adjustments'!$A$70:$I$86,TRUNC(COLUMN(AH$2)/5)+2,FALSE)*SUMIFS('IEA-MethaneAbatement-US'!$M:$M,'IEA-MethaneAbatement-US'!$N:$N,"&lt;"&amp;$B66,'IEA-MethaneAbatement-US'!$N:$N,"&gt;="&amp;$A66,'IEA-MethaneAbatement-US'!$L:$L,$B$1))+(VLOOKUP($C$1,'Multipliers and Adjustments'!$A$70:$I$86,TRUNC(COLUMN(AH$2)/5)+2,FALSE)*SUMIFS('IEA-MethaneAbatement-US'!$M:$M,'IEA-MethaneAbatement-US'!$N:$N,"&lt;"&amp;$B66,'IEA-MethaneAbatement-US'!$N:$N,"&gt;="&amp;$A66,'IEA-MethaneAbatement-US'!$L:$L,$C$1))+(VLOOKUP($D$1,'Multipliers and Adjustments'!$A$70:$I$86,TRUNC(COLUMN(AH$2)/5)+2,FALSE)*SUMIFS('IEA-MethaneAbatement-US'!$M:$M,'IEA-MethaneAbatement-US'!$N:$N,"&lt;"&amp;$B66,'IEA-MethaneAbatement-US'!$N:$N,"&gt;="&amp;$A66,'IEA-MethaneAbatement-US'!$L:$L,$D$1)))*'State Downscaling Multipliers'!$B$7*(1+'EPA to IEA Scaling'!AL$10)</f>
        <v>0</v>
      </c>
      <c r="AI66" s="2">
        <f>((VLOOKUP($B$1,'Multipliers and Adjustments'!$A$70:$I$86,TRUNC(COLUMN(AI$2)/5)+2,FALSE)*SUMIFS('IEA-MethaneAbatement-US'!$M:$M,'IEA-MethaneAbatement-US'!$N:$N,"&lt;"&amp;$B66,'IEA-MethaneAbatement-US'!$N:$N,"&gt;="&amp;$A66,'IEA-MethaneAbatement-US'!$L:$L,$B$1))+(VLOOKUP($C$1,'Multipliers and Adjustments'!$A$70:$I$86,TRUNC(COLUMN(AI$2)/5)+2,FALSE)*SUMIFS('IEA-MethaneAbatement-US'!$M:$M,'IEA-MethaneAbatement-US'!$N:$N,"&lt;"&amp;$B66,'IEA-MethaneAbatement-US'!$N:$N,"&gt;="&amp;$A66,'IEA-MethaneAbatement-US'!$L:$L,$C$1))+(VLOOKUP($D$1,'Multipliers and Adjustments'!$A$70:$I$86,TRUNC(COLUMN(AI$2)/5)+2,FALSE)*SUMIFS('IEA-MethaneAbatement-US'!$M:$M,'IEA-MethaneAbatement-US'!$N:$N,"&lt;"&amp;$B66,'IEA-MethaneAbatement-US'!$N:$N,"&gt;="&amp;$A66,'IEA-MethaneAbatement-US'!$L:$L,$D$1)))*'State Downscaling Multipliers'!$B$7*(1+'EPA to IEA Scaling'!AM$10)</f>
        <v>0</v>
      </c>
      <c r="AJ66" s="2">
        <f>((VLOOKUP($B$1,'Multipliers and Adjustments'!$A$70:$I$86,TRUNC(COLUMN(AJ$2)/5)+2,FALSE)*SUMIFS('IEA-MethaneAbatement-US'!$M:$M,'IEA-MethaneAbatement-US'!$N:$N,"&lt;"&amp;$B66,'IEA-MethaneAbatement-US'!$N:$N,"&gt;="&amp;$A66,'IEA-MethaneAbatement-US'!$L:$L,$B$1))+(VLOOKUP($C$1,'Multipliers and Adjustments'!$A$70:$I$86,TRUNC(COLUMN(AJ$2)/5)+2,FALSE)*SUMIFS('IEA-MethaneAbatement-US'!$M:$M,'IEA-MethaneAbatement-US'!$N:$N,"&lt;"&amp;$B66,'IEA-MethaneAbatement-US'!$N:$N,"&gt;="&amp;$A66,'IEA-MethaneAbatement-US'!$L:$L,$C$1))+(VLOOKUP($D$1,'Multipliers and Adjustments'!$A$70:$I$86,TRUNC(COLUMN(AJ$2)/5)+2,FALSE)*SUMIFS('IEA-MethaneAbatement-US'!$M:$M,'IEA-MethaneAbatement-US'!$N:$N,"&lt;"&amp;$B66,'IEA-MethaneAbatement-US'!$N:$N,"&gt;="&amp;$A66,'IEA-MethaneAbatement-US'!$L:$L,$D$1)))*'State Downscaling Multipliers'!$B$7*(1+'EPA to IEA Scaling'!AN$10)</f>
        <v>0</v>
      </c>
      <c r="AK66" s="2">
        <f>((VLOOKUP($B$1,'Multipliers and Adjustments'!$A$70:$I$86,TRUNC(COLUMN(AK$2)/5)+2,FALSE)*SUMIFS('IEA-MethaneAbatement-US'!$M:$M,'IEA-MethaneAbatement-US'!$N:$N,"&lt;"&amp;$B66,'IEA-MethaneAbatement-US'!$N:$N,"&gt;="&amp;$A66,'IEA-MethaneAbatement-US'!$L:$L,$B$1))+(VLOOKUP($C$1,'Multipliers and Adjustments'!$A$70:$I$86,TRUNC(COLUMN(AK$2)/5)+2,FALSE)*SUMIFS('IEA-MethaneAbatement-US'!$M:$M,'IEA-MethaneAbatement-US'!$N:$N,"&lt;"&amp;$B66,'IEA-MethaneAbatement-US'!$N:$N,"&gt;="&amp;$A66,'IEA-MethaneAbatement-US'!$L:$L,$C$1))+(VLOOKUP($D$1,'Multipliers and Adjustments'!$A$70:$I$86,TRUNC(COLUMN(AK$2)/5)+2,FALSE)*SUMIFS('IEA-MethaneAbatement-US'!$M:$M,'IEA-MethaneAbatement-US'!$N:$N,"&lt;"&amp;$B66,'IEA-MethaneAbatement-US'!$N:$N,"&gt;="&amp;$A66,'IEA-MethaneAbatement-US'!$L:$L,$D$1)))*'State Downscaling Multipliers'!$B$7*(1+'EPA to IEA Scaling'!AO$10)</f>
        <v>0</v>
      </c>
      <c r="AL66" s="105">
        <f>((VLOOKUP($B$1,'Multipliers and Adjustments'!$A$70:$I$86,TRUNC(COLUMN(AL$2)/5)+2,FALSE)*SUMIFS('IEA-MethaneAbatement-US'!$M:$M,'IEA-MethaneAbatement-US'!$N:$N,"&lt;"&amp;$B66,'IEA-MethaneAbatement-US'!$N:$N,"&gt;="&amp;$A66,'IEA-MethaneAbatement-US'!$L:$L,$B$1))+(VLOOKUP($C$1,'Multipliers and Adjustments'!$A$70:$I$86,TRUNC(COLUMN(AL$2)/5)+2,FALSE)*SUMIFS('IEA-MethaneAbatement-US'!$M:$M,'IEA-MethaneAbatement-US'!$N:$N,"&lt;"&amp;$B66,'IEA-MethaneAbatement-US'!$N:$N,"&gt;="&amp;$A66,'IEA-MethaneAbatement-US'!$L:$L,$C$1))+(VLOOKUP($D$1,'Multipliers and Adjustments'!$A$70:$I$86,TRUNC(COLUMN(AL$2)/5)+2,FALSE)*SUMIFS('IEA-MethaneAbatement-US'!$M:$M,'IEA-MethaneAbatement-US'!$N:$N,"&lt;"&amp;$B66,'IEA-MethaneAbatement-US'!$N:$N,"&gt;="&amp;$A66,'IEA-MethaneAbatement-US'!$L:$L,$D$1)))*'State Downscaling Multipliers'!$B$7*(1+'EPA to IEA Scaling'!AP$10)</f>
        <v>0</v>
      </c>
    </row>
    <row r="67" spans="1:38" ht="15.75" customHeight="1" x14ac:dyDescent="0.25">
      <c r="A67" s="49">
        <f t="shared" si="3"/>
        <v>1200</v>
      </c>
      <c r="B67" s="49">
        <f t="shared" si="5"/>
        <v>1250</v>
      </c>
      <c r="C67" s="105">
        <f>((VLOOKUP($B$1,'Multipliers and Adjustments'!$A$70:$I$86,TRUNC(COLUMN(C$2)/5)+2,FALSE)*SUMIFS('IEA-MethaneAbatement-US'!$M:$M,'IEA-MethaneAbatement-US'!$N:$N,"&lt;"&amp;$B67,'IEA-MethaneAbatement-US'!$N:$N,"&gt;="&amp;$A67,'IEA-MethaneAbatement-US'!$L:$L,$B$1))+(VLOOKUP($C$1,'Multipliers and Adjustments'!$A$70:$I$86,TRUNC(COLUMN(C$2)/5)+2,FALSE)*SUMIFS('IEA-MethaneAbatement-US'!$M:$M,'IEA-MethaneAbatement-US'!$N:$N,"&lt;"&amp;$B67,'IEA-MethaneAbatement-US'!$N:$N,"&gt;="&amp;$A67,'IEA-MethaneAbatement-US'!$L:$L,$C$1))+(VLOOKUP($D$1,'Multipliers and Adjustments'!$A$70:$I$86,TRUNC(COLUMN(C$2)/5)+2,FALSE)*SUMIFS('IEA-MethaneAbatement-US'!$M:$M,'IEA-MethaneAbatement-US'!$N:$N,"&lt;"&amp;$B67,'IEA-MethaneAbatement-US'!$N:$N,"&gt;="&amp;$A67,'IEA-MethaneAbatement-US'!$L:$L,$D$1)))*'State Downscaling Multipliers'!$B$7*(1+'EPA to IEA Scaling'!G$10)</f>
        <v>0</v>
      </c>
      <c r="D67" s="2">
        <f>((VLOOKUP($B$1,'Multipliers and Adjustments'!$A$70:$I$86,TRUNC(COLUMN(D$2)/5)+2,FALSE)*SUMIFS('IEA-MethaneAbatement-US'!$M:$M,'IEA-MethaneAbatement-US'!$N:$N,"&lt;"&amp;$B67,'IEA-MethaneAbatement-US'!$N:$N,"&gt;="&amp;$A67,'IEA-MethaneAbatement-US'!$L:$L,$B$1))+(VLOOKUP($C$1,'Multipliers and Adjustments'!$A$70:$I$86,TRUNC(COLUMN(D$2)/5)+2,FALSE)*SUMIFS('IEA-MethaneAbatement-US'!$M:$M,'IEA-MethaneAbatement-US'!$N:$N,"&lt;"&amp;$B67,'IEA-MethaneAbatement-US'!$N:$N,"&gt;="&amp;$A67,'IEA-MethaneAbatement-US'!$L:$L,$C$1))+(VLOOKUP($D$1,'Multipliers and Adjustments'!$A$70:$I$86,TRUNC(COLUMN(D$2)/5)+2,FALSE)*SUMIFS('IEA-MethaneAbatement-US'!$M:$M,'IEA-MethaneAbatement-US'!$N:$N,"&lt;"&amp;$B67,'IEA-MethaneAbatement-US'!$N:$N,"&gt;="&amp;$A67,'IEA-MethaneAbatement-US'!$L:$L,$D$1)))*'State Downscaling Multipliers'!$B$7*(1+'EPA to IEA Scaling'!H$10)</f>
        <v>0</v>
      </c>
      <c r="E67" s="2">
        <f>((VLOOKUP($B$1,'Multipliers and Adjustments'!$A$70:$I$86,TRUNC(COLUMN(E$2)/5)+2,FALSE)*SUMIFS('IEA-MethaneAbatement-US'!$M:$M,'IEA-MethaneAbatement-US'!$N:$N,"&lt;"&amp;$B67,'IEA-MethaneAbatement-US'!$N:$N,"&gt;="&amp;$A67,'IEA-MethaneAbatement-US'!$L:$L,$B$1))+(VLOOKUP($C$1,'Multipliers and Adjustments'!$A$70:$I$86,TRUNC(COLUMN(E$2)/5)+2,FALSE)*SUMIFS('IEA-MethaneAbatement-US'!$M:$M,'IEA-MethaneAbatement-US'!$N:$N,"&lt;"&amp;$B67,'IEA-MethaneAbatement-US'!$N:$N,"&gt;="&amp;$A67,'IEA-MethaneAbatement-US'!$L:$L,$C$1))+(VLOOKUP($D$1,'Multipliers and Adjustments'!$A$70:$I$86,TRUNC(COLUMN(E$2)/5)+2,FALSE)*SUMIFS('IEA-MethaneAbatement-US'!$M:$M,'IEA-MethaneAbatement-US'!$N:$N,"&lt;"&amp;$B67,'IEA-MethaneAbatement-US'!$N:$N,"&gt;="&amp;$A67,'IEA-MethaneAbatement-US'!$L:$L,$D$1)))*'State Downscaling Multipliers'!$B$7*(1+'EPA to IEA Scaling'!I$10)</f>
        <v>0</v>
      </c>
      <c r="F67" s="2">
        <f>((VLOOKUP($B$1,'Multipliers and Adjustments'!$A$70:$I$86,TRUNC(COLUMN(F$2)/5)+2,FALSE)*SUMIFS('IEA-MethaneAbatement-US'!$M:$M,'IEA-MethaneAbatement-US'!$N:$N,"&lt;"&amp;$B67,'IEA-MethaneAbatement-US'!$N:$N,"&gt;="&amp;$A67,'IEA-MethaneAbatement-US'!$L:$L,$B$1))+(VLOOKUP($C$1,'Multipliers and Adjustments'!$A$70:$I$86,TRUNC(COLUMN(F$2)/5)+2,FALSE)*SUMIFS('IEA-MethaneAbatement-US'!$M:$M,'IEA-MethaneAbatement-US'!$N:$N,"&lt;"&amp;$B67,'IEA-MethaneAbatement-US'!$N:$N,"&gt;="&amp;$A67,'IEA-MethaneAbatement-US'!$L:$L,$C$1))+(VLOOKUP($D$1,'Multipliers and Adjustments'!$A$70:$I$86,TRUNC(COLUMN(F$2)/5)+2,FALSE)*SUMIFS('IEA-MethaneAbatement-US'!$M:$M,'IEA-MethaneAbatement-US'!$N:$N,"&lt;"&amp;$B67,'IEA-MethaneAbatement-US'!$N:$N,"&gt;="&amp;$A67,'IEA-MethaneAbatement-US'!$L:$L,$D$1)))*'State Downscaling Multipliers'!$B$7*(1+'EPA to IEA Scaling'!J$10)</f>
        <v>0</v>
      </c>
      <c r="G67" s="154">
        <f>((VLOOKUP($B$1,'Multipliers and Adjustments'!$A$70:$I$86,TRUNC(COLUMN(G$2)/5)+2,FALSE)*SUMIFS('IEA-MethaneAbatement-US'!$M:$M,'IEA-MethaneAbatement-US'!$N:$N,"&lt;"&amp;$B67,'IEA-MethaneAbatement-US'!$N:$N,"&gt;="&amp;$A67,'IEA-MethaneAbatement-US'!$L:$L,$B$1))+(VLOOKUP($C$1,'Multipliers and Adjustments'!$A$70:$I$86,TRUNC(COLUMN(G$2)/5)+2,FALSE)*SUMIFS('IEA-MethaneAbatement-US'!$M:$M,'IEA-MethaneAbatement-US'!$N:$N,"&lt;"&amp;$B67,'IEA-MethaneAbatement-US'!$N:$N,"&gt;="&amp;$A67,'IEA-MethaneAbatement-US'!$L:$L,$C$1))+(VLOOKUP($D$1,'Multipliers and Adjustments'!$A$70:$I$86,TRUNC(COLUMN(G$2)/5)+2,FALSE)*SUMIFS('IEA-MethaneAbatement-US'!$M:$M,'IEA-MethaneAbatement-US'!$N:$N,"&lt;"&amp;$B67,'IEA-MethaneAbatement-US'!$N:$N,"&gt;="&amp;$A67,'IEA-MethaneAbatement-US'!$L:$L,$D$1)))*'State Downscaling Multipliers'!$B$7*(1+'EPA to IEA Scaling'!K$10)</f>
        <v>0</v>
      </c>
      <c r="H67" s="105">
        <f>((VLOOKUP($B$1,'Multipliers and Adjustments'!$A$70:$I$86,TRUNC(COLUMN(H$2)/5)+2,FALSE)*SUMIFS('IEA-MethaneAbatement-US'!$M:$M,'IEA-MethaneAbatement-US'!$N:$N,"&lt;"&amp;$B67,'IEA-MethaneAbatement-US'!$N:$N,"&gt;="&amp;$A67,'IEA-MethaneAbatement-US'!$L:$L,$B$1))+(VLOOKUP($C$1,'Multipliers and Adjustments'!$A$70:$I$86,TRUNC(COLUMN(H$2)/5)+2,FALSE)*SUMIFS('IEA-MethaneAbatement-US'!$M:$M,'IEA-MethaneAbatement-US'!$N:$N,"&lt;"&amp;$B67,'IEA-MethaneAbatement-US'!$N:$N,"&gt;="&amp;$A67,'IEA-MethaneAbatement-US'!$L:$L,$C$1))+(VLOOKUP($D$1,'Multipliers and Adjustments'!$A$70:$I$86,TRUNC(COLUMN(H$2)/5)+2,FALSE)*SUMIFS('IEA-MethaneAbatement-US'!$M:$M,'IEA-MethaneAbatement-US'!$N:$N,"&lt;"&amp;$B67,'IEA-MethaneAbatement-US'!$N:$N,"&gt;="&amp;$A67,'IEA-MethaneAbatement-US'!$L:$L,$D$1)))*'State Downscaling Multipliers'!$B$7*(1+'EPA to IEA Scaling'!L$10)</f>
        <v>0</v>
      </c>
      <c r="I67" s="2">
        <f>((VLOOKUP($B$1,'Multipliers and Adjustments'!$A$70:$I$86,TRUNC(COLUMN(I$2)/5)+2,FALSE)*SUMIFS('IEA-MethaneAbatement-US'!$M:$M,'IEA-MethaneAbatement-US'!$N:$N,"&lt;"&amp;$B67,'IEA-MethaneAbatement-US'!$N:$N,"&gt;="&amp;$A67,'IEA-MethaneAbatement-US'!$L:$L,$B$1))+(VLOOKUP($C$1,'Multipliers and Adjustments'!$A$70:$I$86,TRUNC(COLUMN(I$2)/5)+2,FALSE)*SUMIFS('IEA-MethaneAbatement-US'!$M:$M,'IEA-MethaneAbatement-US'!$N:$N,"&lt;"&amp;$B67,'IEA-MethaneAbatement-US'!$N:$N,"&gt;="&amp;$A67,'IEA-MethaneAbatement-US'!$L:$L,$C$1))+(VLOOKUP($D$1,'Multipliers and Adjustments'!$A$70:$I$86,TRUNC(COLUMN(I$2)/5)+2,FALSE)*SUMIFS('IEA-MethaneAbatement-US'!$M:$M,'IEA-MethaneAbatement-US'!$N:$N,"&lt;"&amp;$B67,'IEA-MethaneAbatement-US'!$N:$N,"&gt;="&amp;$A67,'IEA-MethaneAbatement-US'!$L:$L,$D$1)))*'State Downscaling Multipliers'!$B$7*(1+'EPA to IEA Scaling'!M$10)</f>
        <v>0</v>
      </c>
      <c r="J67" s="2">
        <f>((VLOOKUP($B$1,'Multipliers and Adjustments'!$A$70:$I$86,TRUNC(COLUMN(J$2)/5)+2,FALSE)*SUMIFS('IEA-MethaneAbatement-US'!$M:$M,'IEA-MethaneAbatement-US'!$N:$N,"&lt;"&amp;$B67,'IEA-MethaneAbatement-US'!$N:$N,"&gt;="&amp;$A67,'IEA-MethaneAbatement-US'!$L:$L,$B$1))+(VLOOKUP($C$1,'Multipliers and Adjustments'!$A$70:$I$86,TRUNC(COLUMN(J$2)/5)+2,FALSE)*SUMIFS('IEA-MethaneAbatement-US'!$M:$M,'IEA-MethaneAbatement-US'!$N:$N,"&lt;"&amp;$B67,'IEA-MethaneAbatement-US'!$N:$N,"&gt;="&amp;$A67,'IEA-MethaneAbatement-US'!$L:$L,$C$1))+(VLOOKUP($D$1,'Multipliers and Adjustments'!$A$70:$I$86,TRUNC(COLUMN(J$2)/5)+2,FALSE)*SUMIFS('IEA-MethaneAbatement-US'!$M:$M,'IEA-MethaneAbatement-US'!$N:$N,"&lt;"&amp;$B67,'IEA-MethaneAbatement-US'!$N:$N,"&gt;="&amp;$A67,'IEA-MethaneAbatement-US'!$L:$L,$D$1)))*'State Downscaling Multipliers'!$B$7*(1+'EPA to IEA Scaling'!N$10)</f>
        <v>0</v>
      </c>
      <c r="K67" s="2">
        <f>((VLOOKUP($B$1,'Multipliers and Adjustments'!$A$70:$I$86,TRUNC(COLUMN(K$2)/5)+2,FALSE)*SUMIFS('IEA-MethaneAbatement-US'!$M:$M,'IEA-MethaneAbatement-US'!$N:$N,"&lt;"&amp;$B67,'IEA-MethaneAbatement-US'!$N:$N,"&gt;="&amp;$A67,'IEA-MethaneAbatement-US'!$L:$L,$B$1))+(VLOOKUP($C$1,'Multipliers and Adjustments'!$A$70:$I$86,TRUNC(COLUMN(K$2)/5)+2,FALSE)*SUMIFS('IEA-MethaneAbatement-US'!$M:$M,'IEA-MethaneAbatement-US'!$N:$N,"&lt;"&amp;$B67,'IEA-MethaneAbatement-US'!$N:$N,"&gt;="&amp;$A67,'IEA-MethaneAbatement-US'!$L:$L,$C$1))+(VLOOKUP($D$1,'Multipliers and Adjustments'!$A$70:$I$86,TRUNC(COLUMN(K$2)/5)+2,FALSE)*SUMIFS('IEA-MethaneAbatement-US'!$M:$M,'IEA-MethaneAbatement-US'!$N:$N,"&lt;"&amp;$B67,'IEA-MethaneAbatement-US'!$N:$N,"&gt;="&amp;$A67,'IEA-MethaneAbatement-US'!$L:$L,$D$1)))*'State Downscaling Multipliers'!$B$7*(1+'EPA to IEA Scaling'!O$10)</f>
        <v>0</v>
      </c>
      <c r="L67" s="2">
        <f>((VLOOKUP($B$1,'Multipliers and Adjustments'!$A$70:$I$86,TRUNC(COLUMN(L$2)/5)+2,FALSE)*SUMIFS('IEA-MethaneAbatement-US'!$M:$M,'IEA-MethaneAbatement-US'!$N:$N,"&lt;"&amp;$B67,'IEA-MethaneAbatement-US'!$N:$N,"&gt;="&amp;$A67,'IEA-MethaneAbatement-US'!$L:$L,$B$1))+(VLOOKUP($C$1,'Multipliers and Adjustments'!$A$70:$I$86,TRUNC(COLUMN(L$2)/5)+2,FALSE)*SUMIFS('IEA-MethaneAbatement-US'!$M:$M,'IEA-MethaneAbatement-US'!$N:$N,"&lt;"&amp;$B67,'IEA-MethaneAbatement-US'!$N:$N,"&gt;="&amp;$A67,'IEA-MethaneAbatement-US'!$L:$L,$C$1))+(VLOOKUP($D$1,'Multipliers and Adjustments'!$A$70:$I$86,TRUNC(COLUMN(L$2)/5)+2,FALSE)*SUMIFS('IEA-MethaneAbatement-US'!$M:$M,'IEA-MethaneAbatement-US'!$N:$N,"&lt;"&amp;$B67,'IEA-MethaneAbatement-US'!$N:$N,"&gt;="&amp;$A67,'IEA-MethaneAbatement-US'!$L:$L,$D$1)))*'State Downscaling Multipliers'!$B$7*(1+'EPA to IEA Scaling'!P$10)</f>
        <v>0</v>
      </c>
      <c r="M67" s="105">
        <f>((VLOOKUP($B$1,'Multipliers and Adjustments'!$A$70:$I$86,TRUNC(COLUMN(M$2)/5)+2,FALSE)*SUMIFS('IEA-MethaneAbatement-US'!$M:$M,'IEA-MethaneAbatement-US'!$N:$N,"&lt;"&amp;$B67,'IEA-MethaneAbatement-US'!$N:$N,"&gt;="&amp;$A67,'IEA-MethaneAbatement-US'!$L:$L,$B$1))+(VLOOKUP($C$1,'Multipliers and Adjustments'!$A$70:$I$86,TRUNC(COLUMN(M$2)/5)+2,FALSE)*SUMIFS('IEA-MethaneAbatement-US'!$M:$M,'IEA-MethaneAbatement-US'!$N:$N,"&lt;"&amp;$B67,'IEA-MethaneAbatement-US'!$N:$N,"&gt;="&amp;$A67,'IEA-MethaneAbatement-US'!$L:$L,$C$1))+(VLOOKUP($D$1,'Multipliers and Adjustments'!$A$70:$I$86,TRUNC(COLUMN(M$2)/5)+2,FALSE)*SUMIFS('IEA-MethaneAbatement-US'!$M:$M,'IEA-MethaneAbatement-US'!$N:$N,"&lt;"&amp;$B67,'IEA-MethaneAbatement-US'!$N:$N,"&gt;="&amp;$A67,'IEA-MethaneAbatement-US'!$L:$L,$D$1)))*'State Downscaling Multipliers'!$B$7*(1+'EPA to IEA Scaling'!Q$10)</f>
        <v>0</v>
      </c>
      <c r="N67" s="2">
        <f>((VLOOKUP($B$1,'Multipliers and Adjustments'!$A$70:$I$86,TRUNC(COLUMN(N$2)/5)+2,FALSE)*SUMIFS('IEA-MethaneAbatement-US'!$M:$M,'IEA-MethaneAbatement-US'!$N:$N,"&lt;"&amp;$B67,'IEA-MethaneAbatement-US'!$N:$N,"&gt;="&amp;$A67,'IEA-MethaneAbatement-US'!$L:$L,$B$1))+(VLOOKUP($C$1,'Multipliers and Adjustments'!$A$70:$I$86,TRUNC(COLUMN(N$2)/5)+2,FALSE)*SUMIFS('IEA-MethaneAbatement-US'!$M:$M,'IEA-MethaneAbatement-US'!$N:$N,"&lt;"&amp;$B67,'IEA-MethaneAbatement-US'!$N:$N,"&gt;="&amp;$A67,'IEA-MethaneAbatement-US'!$L:$L,$C$1))+(VLOOKUP($D$1,'Multipliers and Adjustments'!$A$70:$I$86,TRUNC(COLUMN(N$2)/5)+2,FALSE)*SUMIFS('IEA-MethaneAbatement-US'!$M:$M,'IEA-MethaneAbatement-US'!$N:$N,"&lt;"&amp;$B67,'IEA-MethaneAbatement-US'!$N:$N,"&gt;="&amp;$A67,'IEA-MethaneAbatement-US'!$L:$L,$D$1)))*'State Downscaling Multipliers'!$B$7*(1+'EPA to IEA Scaling'!R$10)</f>
        <v>0</v>
      </c>
      <c r="O67" s="2">
        <f>((VLOOKUP($B$1,'Multipliers and Adjustments'!$A$70:$I$86,TRUNC(COLUMN(O$2)/5)+2,FALSE)*SUMIFS('IEA-MethaneAbatement-US'!$M:$M,'IEA-MethaneAbatement-US'!$N:$N,"&lt;"&amp;$B67,'IEA-MethaneAbatement-US'!$N:$N,"&gt;="&amp;$A67,'IEA-MethaneAbatement-US'!$L:$L,$B$1))+(VLOOKUP($C$1,'Multipliers and Adjustments'!$A$70:$I$86,TRUNC(COLUMN(O$2)/5)+2,FALSE)*SUMIFS('IEA-MethaneAbatement-US'!$M:$M,'IEA-MethaneAbatement-US'!$N:$N,"&lt;"&amp;$B67,'IEA-MethaneAbatement-US'!$N:$N,"&gt;="&amp;$A67,'IEA-MethaneAbatement-US'!$L:$L,$C$1))+(VLOOKUP($D$1,'Multipliers and Adjustments'!$A$70:$I$86,TRUNC(COLUMN(O$2)/5)+2,FALSE)*SUMIFS('IEA-MethaneAbatement-US'!$M:$M,'IEA-MethaneAbatement-US'!$N:$N,"&lt;"&amp;$B67,'IEA-MethaneAbatement-US'!$N:$N,"&gt;="&amp;$A67,'IEA-MethaneAbatement-US'!$L:$L,$D$1)))*'State Downscaling Multipliers'!$B$7*(1+'EPA to IEA Scaling'!S$10)</f>
        <v>0</v>
      </c>
      <c r="P67" s="2">
        <f>((VLOOKUP($B$1,'Multipliers and Adjustments'!$A$70:$I$86,TRUNC(COLUMN(P$2)/5)+2,FALSE)*SUMIFS('IEA-MethaneAbatement-US'!$M:$M,'IEA-MethaneAbatement-US'!$N:$N,"&lt;"&amp;$B67,'IEA-MethaneAbatement-US'!$N:$N,"&gt;="&amp;$A67,'IEA-MethaneAbatement-US'!$L:$L,$B$1))+(VLOOKUP($C$1,'Multipliers and Adjustments'!$A$70:$I$86,TRUNC(COLUMN(P$2)/5)+2,FALSE)*SUMIFS('IEA-MethaneAbatement-US'!$M:$M,'IEA-MethaneAbatement-US'!$N:$N,"&lt;"&amp;$B67,'IEA-MethaneAbatement-US'!$N:$N,"&gt;="&amp;$A67,'IEA-MethaneAbatement-US'!$L:$L,$C$1))+(VLOOKUP($D$1,'Multipliers and Adjustments'!$A$70:$I$86,TRUNC(COLUMN(P$2)/5)+2,FALSE)*SUMIFS('IEA-MethaneAbatement-US'!$M:$M,'IEA-MethaneAbatement-US'!$N:$N,"&lt;"&amp;$B67,'IEA-MethaneAbatement-US'!$N:$N,"&gt;="&amp;$A67,'IEA-MethaneAbatement-US'!$L:$L,$D$1)))*'State Downscaling Multipliers'!$B$7*(1+'EPA to IEA Scaling'!T$10)</f>
        <v>0</v>
      </c>
      <c r="Q67" s="2">
        <f>((VLOOKUP($B$1,'Multipliers and Adjustments'!$A$70:$I$86,TRUNC(COLUMN(Q$2)/5)+2,FALSE)*SUMIFS('IEA-MethaneAbatement-US'!$M:$M,'IEA-MethaneAbatement-US'!$N:$N,"&lt;"&amp;$B67,'IEA-MethaneAbatement-US'!$N:$N,"&gt;="&amp;$A67,'IEA-MethaneAbatement-US'!$L:$L,$B$1))+(VLOOKUP($C$1,'Multipliers and Adjustments'!$A$70:$I$86,TRUNC(COLUMN(Q$2)/5)+2,FALSE)*SUMIFS('IEA-MethaneAbatement-US'!$M:$M,'IEA-MethaneAbatement-US'!$N:$N,"&lt;"&amp;$B67,'IEA-MethaneAbatement-US'!$N:$N,"&gt;="&amp;$A67,'IEA-MethaneAbatement-US'!$L:$L,$C$1))+(VLOOKUP($D$1,'Multipliers and Adjustments'!$A$70:$I$86,TRUNC(COLUMN(Q$2)/5)+2,FALSE)*SUMIFS('IEA-MethaneAbatement-US'!$M:$M,'IEA-MethaneAbatement-US'!$N:$N,"&lt;"&amp;$B67,'IEA-MethaneAbatement-US'!$N:$N,"&gt;="&amp;$A67,'IEA-MethaneAbatement-US'!$L:$L,$D$1)))*'State Downscaling Multipliers'!$B$7*(1+'EPA to IEA Scaling'!U$10)</f>
        <v>0</v>
      </c>
      <c r="R67" s="105">
        <f>((VLOOKUP($B$1,'Multipliers and Adjustments'!$A$70:$I$86,TRUNC(COLUMN(R$2)/5)+2,FALSE)*SUMIFS('IEA-MethaneAbatement-US'!$M:$M,'IEA-MethaneAbatement-US'!$N:$N,"&lt;"&amp;$B67,'IEA-MethaneAbatement-US'!$N:$N,"&gt;="&amp;$A67,'IEA-MethaneAbatement-US'!$L:$L,$B$1))+(VLOOKUP($C$1,'Multipliers and Adjustments'!$A$70:$I$86,TRUNC(COLUMN(R$2)/5)+2,FALSE)*SUMIFS('IEA-MethaneAbatement-US'!$M:$M,'IEA-MethaneAbatement-US'!$N:$N,"&lt;"&amp;$B67,'IEA-MethaneAbatement-US'!$N:$N,"&gt;="&amp;$A67,'IEA-MethaneAbatement-US'!$L:$L,$C$1))+(VLOOKUP($D$1,'Multipliers and Adjustments'!$A$70:$I$86,TRUNC(COLUMN(R$2)/5)+2,FALSE)*SUMIFS('IEA-MethaneAbatement-US'!$M:$M,'IEA-MethaneAbatement-US'!$N:$N,"&lt;"&amp;$B67,'IEA-MethaneAbatement-US'!$N:$N,"&gt;="&amp;$A67,'IEA-MethaneAbatement-US'!$L:$L,$D$1)))*'State Downscaling Multipliers'!$B$7*(1+'EPA to IEA Scaling'!V$10)</f>
        <v>0</v>
      </c>
      <c r="S67" s="2">
        <f>((VLOOKUP($B$1,'Multipliers and Adjustments'!$A$70:$I$86,TRUNC(COLUMN(S$2)/5)+2,FALSE)*SUMIFS('IEA-MethaneAbatement-US'!$M:$M,'IEA-MethaneAbatement-US'!$N:$N,"&lt;"&amp;$B67,'IEA-MethaneAbatement-US'!$N:$N,"&gt;="&amp;$A67,'IEA-MethaneAbatement-US'!$L:$L,$B$1))+(VLOOKUP($C$1,'Multipliers and Adjustments'!$A$70:$I$86,TRUNC(COLUMN(S$2)/5)+2,FALSE)*SUMIFS('IEA-MethaneAbatement-US'!$M:$M,'IEA-MethaneAbatement-US'!$N:$N,"&lt;"&amp;$B67,'IEA-MethaneAbatement-US'!$N:$N,"&gt;="&amp;$A67,'IEA-MethaneAbatement-US'!$L:$L,$C$1))+(VLOOKUP($D$1,'Multipliers and Adjustments'!$A$70:$I$86,TRUNC(COLUMN(S$2)/5)+2,FALSE)*SUMIFS('IEA-MethaneAbatement-US'!$M:$M,'IEA-MethaneAbatement-US'!$N:$N,"&lt;"&amp;$B67,'IEA-MethaneAbatement-US'!$N:$N,"&gt;="&amp;$A67,'IEA-MethaneAbatement-US'!$L:$L,$D$1)))*'State Downscaling Multipliers'!$B$7*(1+'EPA to IEA Scaling'!W$10)</f>
        <v>0</v>
      </c>
      <c r="T67" s="2">
        <f>((VLOOKUP($B$1,'Multipliers and Adjustments'!$A$70:$I$86,TRUNC(COLUMN(T$2)/5)+2,FALSE)*SUMIFS('IEA-MethaneAbatement-US'!$M:$M,'IEA-MethaneAbatement-US'!$N:$N,"&lt;"&amp;$B67,'IEA-MethaneAbatement-US'!$N:$N,"&gt;="&amp;$A67,'IEA-MethaneAbatement-US'!$L:$L,$B$1))+(VLOOKUP($C$1,'Multipliers and Adjustments'!$A$70:$I$86,TRUNC(COLUMN(T$2)/5)+2,FALSE)*SUMIFS('IEA-MethaneAbatement-US'!$M:$M,'IEA-MethaneAbatement-US'!$N:$N,"&lt;"&amp;$B67,'IEA-MethaneAbatement-US'!$N:$N,"&gt;="&amp;$A67,'IEA-MethaneAbatement-US'!$L:$L,$C$1))+(VLOOKUP($D$1,'Multipliers and Adjustments'!$A$70:$I$86,TRUNC(COLUMN(T$2)/5)+2,FALSE)*SUMIFS('IEA-MethaneAbatement-US'!$M:$M,'IEA-MethaneAbatement-US'!$N:$N,"&lt;"&amp;$B67,'IEA-MethaneAbatement-US'!$N:$N,"&gt;="&amp;$A67,'IEA-MethaneAbatement-US'!$L:$L,$D$1)))*'State Downscaling Multipliers'!$B$7*(1+'EPA to IEA Scaling'!X$10)</f>
        <v>0</v>
      </c>
      <c r="U67" s="2">
        <f>((VLOOKUP($B$1,'Multipliers and Adjustments'!$A$70:$I$86,TRUNC(COLUMN(U$2)/5)+2,FALSE)*SUMIFS('IEA-MethaneAbatement-US'!$M:$M,'IEA-MethaneAbatement-US'!$N:$N,"&lt;"&amp;$B67,'IEA-MethaneAbatement-US'!$N:$N,"&gt;="&amp;$A67,'IEA-MethaneAbatement-US'!$L:$L,$B$1))+(VLOOKUP($C$1,'Multipliers and Adjustments'!$A$70:$I$86,TRUNC(COLUMN(U$2)/5)+2,FALSE)*SUMIFS('IEA-MethaneAbatement-US'!$M:$M,'IEA-MethaneAbatement-US'!$N:$N,"&lt;"&amp;$B67,'IEA-MethaneAbatement-US'!$N:$N,"&gt;="&amp;$A67,'IEA-MethaneAbatement-US'!$L:$L,$C$1))+(VLOOKUP($D$1,'Multipliers and Adjustments'!$A$70:$I$86,TRUNC(COLUMN(U$2)/5)+2,FALSE)*SUMIFS('IEA-MethaneAbatement-US'!$M:$M,'IEA-MethaneAbatement-US'!$N:$N,"&lt;"&amp;$B67,'IEA-MethaneAbatement-US'!$N:$N,"&gt;="&amp;$A67,'IEA-MethaneAbatement-US'!$L:$L,$D$1)))*'State Downscaling Multipliers'!$B$7*(1+'EPA to IEA Scaling'!Y$10)</f>
        <v>0</v>
      </c>
      <c r="V67" s="2">
        <f>((VLOOKUP($B$1,'Multipliers and Adjustments'!$A$70:$I$86,TRUNC(COLUMN(V$2)/5)+2,FALSE)*SUMIFS('IEA-MethaneAbatement-US'!$M:$M,'IEA-MethaneAbatement-US'!$N:$N,"&lt;"&amp;$B67,'IEA-MethaneAbatement-US'!$N:$N,"&gt;="&amp;$A67,'IEA-MethaneAbatement-US'!$L:$L,$B$1))+(VLOOKUP($C$1,'Multipliers and Adjustments'!$A$70:$I$86,TRUNC(COLUMN(V$2)/5)+2,FALSE)*SUMIFS('IEA-MethaneAbatement-US'!$M:$M,'IEA-MethaneAbatement-US'!$N:$N,"&lt;"&amp;$B67,'IEA-MethaneAbatement-US'!$N:$N,"&gt;="&amp;$A67,'IEA-MethaneAbatement-US'!$L:$L,$C$1))+(VLOOKUP($D$1,'Multipliers and Adjustments'!$A$70:$I$86,TRUNC(COLUMN(V$2)/5)+2,FALSE)*SUMIFS('IEA-MethaneAbatement-US'!$M:$M,'IEA-MethaneAbatement-US'!$N:$N,"&lt;"&amp;$B67,'IEA-MethaneAbatement-US'!$N:$N,"&gt;="&amp;$A67,'IEA-MethaneAbatement-US'!$L:$L,$D$1)))*'State Downscaling Multipliers'!$B$7*(1+'EPA to IEA Scaling'!Z$10)</f>
        <v>0</v>
      </c>
      <c r="W67" s="105">
        <f>((VLOOKUP($B$1,'Multipliers and Adjustments'!$A$70:$I$86,TRUNC(COLUMN(W$2)/5)+2,FALSE)*SUMIFS('IEA-MethaneAbatement-US'!$M:$M,'IEA-MethaneAbatement-US'!$N:$N,"&lt;"&amp;$B67,'IEA-MethaneAbatement-US'!$N:$N,"&gt;="&amp;$A67,'IEA-MethaneAbatement-US'!$L:$L,$B$1))+(VLOOKUP($C$1,'Multipliers and Adjustments'!$A$70:$I$86,TRUNC(COLUMN(W$2)/5)+2,FALSE)*SUMIFS('IEA-MethaneAbatement-US'!$M:$M,'IEA-MethaneAbatement-US'!$N:$N,"&lt;"&amp;$B67,'IEA-MethaneAbatement-US'!$N:$N,"&gt;="&amp;$A67,'IEA-MethaneAbatement-US'!$L:$L,$C$1))+(VLOOKUP($D$1,'Multipliers and Adjustments'!$A$70:$I$86,TRUNC(COLUMN(W$2)/5)+2,FALSE)*SUMIFS('IEA-MethaneAbatement-US'!$M:$M,'IEA-MethaneAbatement-US'!$N:$N,"&lt;"&amp;$B67,'IEA-MethaneAbatement-US'!$N:$N,"&gt;="&amp;$A67,'IEA-MethaneAbatement-US'!$L:$L,$D$1)))*'State Downscaling Multipliers'!$B$7*(1+'EPA to IEA Scaling'!AA$10)</f>
        <v>0</v>
      </c>
      <c r="X67" s="2">
        <f>((VLOOKUP($B$1,'Multipliers and Adjustments'!$A$70:$I$86,TRUNC(COLUMN(X$2)/5)+2,FALSE)*SUMIFS('IEA-MethaneAbatement-US'!$M:$M,'IEA-MethaneAbatement-US'!$N:$N,"&lt;"&amp;$B67,'IEA-MethaneAbatement-US'!$N:$N,"&gt;="&amp;$A67,'IEA-MethaneAbatement-US'!$L:$L,$B$1))+(VLOOKUP($C$1,'Multipliers and Adjustments'!$A$70:$I$86,TRUNC(COLUMN(X$2)/5)+2,FALSE)*SUMIFS('IEA-MethaneAbatement-US'!$M:$M,'IEA-MethaneAbatement-US'!$N:$N,"&lt;"&amp;$B67,'IEA-MethaneAbatement-US'!$N:$N,"&gt;="&amp;$A67,'IEA-MethaneAbatement-US'!$L:$L,$C$1))+(VLOOKUP($D$1,'Multipliers and Adjustments'!$A$70:$I$86,TRUNC(COLUMN(X$2)/5)+2,FALSE)*SUMIFS('IEA-MethaneAbatement-US'!$M:$M,'IEA-MethaneAbatement-US'!$N:$N,"&lt;"&amp;$B67,'IEA-MethaneAbatement-US'!$N:$N,"&gt;="&amp;$A67,'IEA-MethaneAbatement-US'!$L:$L,$D$1)))*'State Downscaling Multipliers'!$B$7*(1+'EPA to IEA Scaling'!AB$10)</f>
        <v>0</v>
      </c>
      <c r="Y67" s="2">
        <f>((VLOOKUP($B$1,'Multipliers and Adjustments'!$A$70:$I$86,TRUNC(COLUMN(Y$2)/5)+2,FALSE)*SUMIFS('IEA-MethaneAbatement-US'!$M:$M,'IEA-MethaneAbatement-US'!$N:$N,"&lt;"&amp;$B67,'IEA-MethaneAbatement-US'!$N:$N,"&gt;="&amp;$A67,'IEA-MethaneAbatement-US'!$L:$L,$B$1))+(VLOOKUP($C$1,'Multipliers and Adjustments'!$A$70:$I$86,TRUNC(COLUMN(Y$2)/5)+2,FALSE)*SUMIFS('IEA-MethaneAbatement-US'!$M:$M,'IEA-MethaneAbatement-US'!$N:$N,"&lt;"&amp;$B67,'IEA-MethaneAbatement-US'!$N:$N,"&gt;="&amp;$A67,'IEA-MethaneAbatement-US'!$L:$L,$C$1))+(VLOOKUP($D$1,'Multipliers and Adjustments'!$A$70:$I$86,TRUNC(COLUMN(Y$2)/5)+2,FALSE)*SUMIFS('IEA-MethaneAbatement-US'!$M:$M,'IEA-MethaneAbatement-US'!$N:$N,"&lt;"&amp;$B67,'IEA-MethaneAbatement-US'!$N:$N,"&gt;="&amp;$A67,'IEA-MethaneAbatement-US'!$L:$L,$D$1)))*'State Downscaling Multipliers'!$B$7*(1+'EPA to IEA Scaling'!AC$10)</f>
        <v>0</v>
      </c>
      <c r="Z67" s="2">
        <f>((VLOOKUP($B$1,'Multipliers and Adjustments'!$A$70:$I$86,TRUNC(COLUMN(Z$2)/5)+2,FALSE)*SUMIFS('IEA-MethaneAbatement-US'!$M:$M,'IEA-MethaneAbatement-US'!$N:$N,"&lt;"&amp;$B67,'IEA-MethaneAbatement-US'!$N:$N,"&gt;="&amp;$A67,'IEA-MethaneAbatement-US'!$L:$L,$B$1))+(VLOOKUP($C$1,'Multipliers and Adjustments'!$A$70:$I$86,TRUNC(COLUMN(Z$2)/5)+2,FALSE)*SUMIFS('IEA-MethaneAbatement-US'!$M:$M,'IEA-MethaneAbatement-US'!$N:$N,"&lt;"&amp;$B67,'IEA-MethaneAbatement-US'!$N:$N,"&gt;="&amp;$A67,'IEA-MethaneAbatement-US'!$L:$L,$C$1))+(VLOOKUP($D$1,'Multipliers and Adjustments'!$A$70:$I$86,TRUNC(COLUMN(Z$2)/5)+2,FALSE)*SUMIFS('IEA-MethaneAbatement-US'!$M:$M,'IEA-MethaneAbatement-US'!$N:$N,"&lt;"&amp;$B67,'IEA-MethaneAbatement-US'!$N:$N,"&gt;="&amp;$A67,'IEA-MethaneAbatement-US'!$L:$L,$D$1)))*'State Downscaling Multipliers'!$B$7*(1+'EPA to IEA Scaling'!AD$10)</f>
        <v>0</v>
      </c>
      <c r="AA67" s="2">
        <f>((VLOOKUP($B$1,'Multipliers and Adjustments'!$A$70:$I$86,TRUNC(COLUMN(AA$2)/5)+2,FALSE)*SUMIFS('IEA-MethaneAbatement-US'!$M:$M,'IEA-MethaneAbatement-US'!$N:$N,"&lt;"&amp;$B67,'IEA-MethaneAbatement-US'!$N:$N,"&gt;="&amp;$A67,'IEA-MethaneAbatement-US'!$L:$L,$B$1))+(VLOOKUP($C$1,'Multipliers and Adjustments'!$A$70:$I$86,TRUNC(COLUMN(AA$2)/5)+2,FALSE)*SUMIFS('IEA-MethaneAbatement-US'!$M:$M,'IEA-MethaneAbatement-US'!$N:$N,"&lt;"&amp;$B67,'IEA-MethaneAbatement-US'!$N:$N,"&gt;="&amp;$A67,'IEA-MethaneAbatement-US'!$L:$L,$C$1))+(VLOOKUP($D$1,'Multipliers and Adjustments'!$A$70:$I$86,TRUNC(COLUMN(AA$2)/5)+2,FALSE)*SUMIFS('IEA-MethaneAbatement-US'!$M:$M,'IEA-MethaneAbatement-US'!$N:$N,"&lt;"&amp;$B67,'IEA-MethaneAbatement-US'!$N:$N,"&gt;="&amp;$A67,'IEA-MethaneAbatement-US'!$L:$L,$D$1)))*'State Downscaling Multipliers'!$B$7*(1+'EPA to IEA Scaling'!AE$10)</f>
        <v>0</v>
      </c>
      <c r="AB67" s="105">
        <f>((VLOOKUP($B$1,'Multipliers and Adjustments'!$A$70:$I$86,TRUNC(COLUMN(AB$2)/5)+2,FALSE)*SUMIFS('IEA-MethaneAbatement-US'!$M:$M,'IEA-MethaneAbatement-US'!$N:$N,"&lt;"&amp;$B67,'IEA-MethaneAbatement-US'!$N:$N,"&gt;="&amp;$A67,'IEA-MethaneAbatement-US'!$L:$L,$B$1))+(VLOOKUP($C$1,'Multipliers and Adjustments'!$A$70:$I$86,TRUNC(COLUMN(AB$2)/5)+2,FALSE)*SUMIFS('IEA-MethaneAbatement-US'!$M:$M,'IEA-MethaneAbatement-US'!$N:$N,"&lt;"&amp;$B67,'IEA-MethaneAbatement-US'!$N:$N,"&gt;="&amp;$A67,'IEA-MethaneAbatement-US'!$L:$L,$C$1))+(VLOOKUP($D$1,'Multipliers and Adjustments'!$A$70:$I$86,TRUNC(COLUMN(AB$2)/5)+2,FALSE)*SUMIFS('IEA-MethaneAbatement-US'!$M:$M,'IEA-MethaneAbatement-US'!$N:$N,"&lt;"&amp;$B67,'IEA-MethaneAbatement-US'!$N:$N,"&gt;="&amp;$A67,'IEA-MethaneAbatement-US'!$L:$L,$D$1)))*'State Downscaling Multipliers'!$B$7*(1+'EPA to IEA Scaling'!AF$10)</f>
        <v>0</v>
      </c>
      <c r="AC67" s="2">
        <f>((VLOOKUP($B$1,'Multipliers and Adjustments'!$A$70:$I$86,TRUNC(COLUMN(AC$2)/5)+2,FALSE)*SUMIFS('IEA-MethaneAbatement-US'!$M:$M,'IEA-MethaneAbatement-US'!$N:$N,"&lt;"&amp;$B67,'IEA-MethaneAbatement-US'!$N:$N,"&gt;="&amp;$A67,'IEA-MethaneAbatement-US'!$L:$L,$B$1))+(VLOOKUP($C$1,'Multipliers and Adjustments'!$A$70:$I$86,TRUNC(COLUMN(AC$2)/5)+2,FALSE)*SUMIFS('IEA-MethaneAbatement-US'!$M:$M,'IEA-MethaneAbatement-US'!$N:$N,"&lt;"&amp;$B67,'IEA-MethaneAbatement-US'!$N:$N,"&gt;="&amp;$A67,'IEA-MethaneAbatement-US'!$L:$L,$C$1))+(VLOOKUP($D$1,'Multipliers and Adjustments'!$A$70:$I$86,TRUNC(COLUMN(AC$2)/5)+2,FALSE)*SUMIFS('IEA-MethaneAbatement-US'!$M:$M,'IEA-MethaneAbatement-US'!$N:$N,"&lt;"&amp;$B67,'IEA-MethaneAbatement-US'!$N:$N,"&gt;="&amp;$A67,'IEA-MethaneAbatement-US'!$L:$L,$D$1)))*'State Downscaling Multipliers'!$B$7*(1+'EPA to IEA Scaling'!AG$10)</f>
        <v>0</v>
      </c>
      <c r="AD67" s="2">
        <f>((VLOOKUP($B$1,'Multipliers and Adjustments'!$A$70:$I$86,TRUNC(COLUMN(AD$2)/5)+2,FALSE)*SUMIFS('IEA-MethaneAbatement-US'!$M:$M,'IEA-MethaneAbatement-US'!$N:$N,"&lt;"&amp;$B67,'IEA-MethaneAbatement-US'!$N:$N,"&gt;="&amp;$A67,'IEA-MethaneAbatement-US'!$L:$L,$B$1))+(VLOOKUP($C$1,'Multipliers and Adjustments'!$A$70:$I$86,TRUNC(COLUMN(AD$2)/5)+2,FALSE)*SUMIFS('IEA-MethaneAbatement-US'!$M:$M,'IEA-MethaneAbatement-US'!$N:$N,"&lt;"&amp;$B67,'IEA-MethaneAbatement-US'!$N:$N,"&gt;="&amp;$A67,'IEA-MethaneAbatement-US'!$L:$L,$C$1))+(VLOOKUP($D$1,'Multipliers and Adjustments'!$A$70:$I$86,TRUNC(COLUMN(AD$2)/5)+2,FALSE)*SUMIFS('IEA-MethaneAbatement-US'!$M:$M,'IEA-MethaneAbatement-US'!$N:$N,"&lt;"&amp;$B67,'IEA-MethaneAbatement-US'!$N:$N,"&gt;="&amp;$A67,'IEA-MethaneAbatement-US'!$L:$L,$D$1)))*'State Downscaling Multipliers'!$B$7*(1+'EPA to IEA Scaling'!AH$10)</f>
        <v>0</v>
      </c>
      <c r="AE67" s="2">
        <f>((VLOOKUP($B$1,'Multipliers and Adjustments'!$A$70:$I$86,TRUNC(COLUMN(AE$2)/5)+2,FALSE)*SUMIFS('IEA-MethaneAbatement-US'!$M:$M,'IEA-MethaneAbatement-US'!$N:$N,"&lt;"&amp;$B67,'IEA-MethaneAbatement-US'!$N:$N,"&gt;="&amp;$A67,'IEA-MethaneAbatement-US'!$L:$L,$B$1))+(VLOOKUP($C$1,'Multipliers and Adjustments'!$A$70:$I$86,TRUNC(COLUMN(AE$2)/5)+2,FALSE)*SUMIFS('IEA-MethaneAbatement-US'!$M:$M,'IEA-MethaneAbatement-US'!$N:$N,"&lt;"&amp;$B67,'IEA-MethaneAbatement-US'!$N:$N,"&gt;="&amp;$A67,'IEA-MethaneAbatement-US'!$L:$L,$C$1))+(VLOOKUP($D$1,'Multipliers and Adjustments'!$A$70:$I$86,TRUNC(COLUMN(AE$2)/5)+2,FALSE)*SUMIFS('IEA-MethaneAbatement-US'!$M:$M,'IEA-MethaneAbatement-US'!$N:$N,"&lt;"&amp;$B67,'IEA-MethaneAbatement-US'!$N:$N,"&gt;="&amp;$A67,'IEA-MethaneAbatement-US'!$L:$L,$D$1)))*'State Downscaling Multipliers'!$B$7*(1+'EPA to IEA Scaling'!AI$10)</f>
        <v>0</v>
      </c>
      <c r="AF67" s="2">
        <f>((VLOOKUP($B$1,'Multipliers and Adjustments'!$A$70:$I$86,TRUNC(COLUMN(AF$2)/5)+2,FALSE)*SUMIFS('IEA-MethaneAbatement-US'!$M:$M,'IEA-MethaneAbatement-US'!$N:$N,"&lt;"&amp;$B67,'IEA-MethaneAbatement-US'!$N:$N,"&gt;="&amp;$A67,'IEA-MethaneAbatement-US'!$L:$L,$B$1))+(VLOOKUP($C$1,'Multipliers and Adjustments'!$A$70:$I$86,TRUNC(COLUMN(AF$2)/5)+2,FALSE)*SUMIFS('IEA-MethaneAbatement-US'!$M:$M,'IEA-MethaneAbatement-US'!$N:$N,"&lt;"&amp;$B67,'IEA-MethaneAbatement-US'!$N:$N,"&gt;="&amp;$A67,'IEA-MethaneAbatement-US'!$L:$L,$C$1))+(VLOOKUP($D$1,'Multipliers and Adjustments'!$A$70:$I$86,TRUNC(COLUMN(AF$2)/5)+2,FALSE)*SUMIFS('IEA-MethaneAbatement-US'!$M:$M,'IEA-MethaneAbatement-US'!$N:$N,"&lt;"&amp;$B67,'IEA-MethaneAbatement-US'!$N:$N,"&gt;="&amp;$A67,'IEA-MethaneAbatement-US'!$L:$L,$D$1)))*'State Downscaling Multipliers'!$B$7*(1+'EPA to IEA Scaling'!AJ$10)</f>
        <v>0</v>
      </c>
      <c r="AG67" s="105">
        <f>((VLOOKUP($B$1,'Multipliers and Adjustments'!$A$70:$I$86,TRUNC(COLUMN(AG$2)/5)+2,FALSE)*SUMIFS('IEA-MethaneAbatement-US'!$M:$M,'IEA-MethaneAbatement-US'!$N:$N,"&lt;"&amp;$B67,'IEA-MethaneAbatement-US'!$N:$N,"&gt;="&amp;$A67,'IEA-MethaneAbatement-US'!$L:$L,$B$1))+(VLOOKUP($C$1,'Multipliers and Adjustments'!$A$70:$I$86,TRUNC(COLUMN(AG$2)/5)+2,FALSE)*SUMIFS('IEA-MethaneAbatement-US'!$M:$M,'IEA-MethaneAbatement-US'!$N:$N,"&lt;"&amp;$B67,'IEA-MethaneAbatement-US'!$N:$N,"&gt;="&amp;$A67,'IEA-MethaneAbatement-US'!$L:$L,$C$1))+(VLOOKUP($D$1,'Multipliers and Adjustments'!$A$70:$I$86,TRUNC(COLUMN(AG$2)/5)+2,FALSE)*SUMIFS('IEA-MethaneAbatement-US'!$M:$M,'IEA-MethaneAbatement-US'!$N:$N,"&lt;"&amp;$B67,'IEA-MethaneAbatement-US'!$N:$N,"&gt;="&amp;$A67,'IEA-MethaneAbatement-US'!$L:$L,$D$1)))*'State Downscaling Multipliers'!$B$7*(1+'EPA to IEA Scaling'!AK$10)</f>
        <v>0</v>
      </c>
      <c r="AH67" s="2">
        <f>((VLOOKUP($B$1,'Multipliers and Adjustments'!$A$70:$I$86,TRUNC(COLUMN(AH$2)/5)+2,FALSE)*SUMIFS('IEA-MethaneAbatement-US'!$M:$M,'IEA-MethaneAbatement-US'!$N:$N,"&lt;"&amp;$B67,'IEA-MethaneAbatement-US'!$N:$N,"&gt;="&amp;$A67,'IEA-MethaneAbatement-US'!$L:$L,$B$1))+(VLOOKUP($C$1,'Multipliers and Adjustments'!$A$70:$I$86,TRUNC(COLUMN(AH$2)/5)+2,FALSE)*SUMIFS('IEA-MethaneAbatement-US'!$M:$M,'IEA-MethaneAbatement-US'!$N:$N,"&lt;"&amp;$B67,'IEA-MethaneAbatement-US'!$N:$N,"&gt;="&amp;$A67,'IEA-MethaneAbatement-US'!$L:$L,$C$1))+(VLOOKUP($D$1,'Multipliers and Adjustments'!$A$70:$I$86,TRUNC(COLUMN(AH$2)/5)+2,FALSE)*SUMIFS('IEA-MethaneAbatement-US'!$M:$M,'IEA-MethaneAbatement-US'!$N:$N,"&lt;"&amp;$B67,'IEA-MethaneAbatement-US'!$N:$N,"&gt;="&amp;$A67,'IEA-MethaneAbatement-US'!$L:$L,$D$1)))*'State Downscaling Multipliers'!$B$7*(1+'EPA to IEA Scaling'!AL$10)</f>
        <v>0</v>
      </c>
      <c r="AI67" s="2">
        <f>((VLOOKUP($B$1,'Multipliers and Adjustments'!$A$70:$I$86,TRUNC(COLUMN(AI$2)/5)+2,FALSE)*SUMIFS('IEA-MethaneAbatement-US'!$M:$M,'IEA-MethaneAbatement-US'!$N:$N,"&lt;"&amp;$B67,'IEA-MethaneAbatement-US'!$N:$N,"&gt;="&amp;$A67,'IEA-MethaneAbatement-US'!$L:$L,$B$1))+(VLOOKUP($C$1,'Multipliers and Adjustments'!$A$70:$I$86,TRUNC(COLUMN(AI$2)/5)+2,FALSE)*SUMIFS('IEA-MethaneAbatement-US'!$M:$M,'IEA-MethaneAbatement-US'!$N:$N,"&lt;"&amp;$B67,'IEA-MethaneAbatement-US'!$N:$N,"&gt;="&amp;$A67,'IEA-MethaneAbatement-US'!$L:$L,$C$1))+(VLOOKUP($D$1,'Multipliers and Adjustments'!$A$70:$I$86,TRUNC(COLUMN(AI$2)/5)+2,FALSE)*SUMIFS('IEA-MethaneAbatement-US'!$M:$M,'IEA-MethaneAbatement-US'!$N:$N,"&lt;"&amp;$B67,'IEA-MethaneAbatement-US'!$N:$N,"&gt;="&amp;$A67,'IEA-MethaneAbatement-US'!$L:$L,$D$1)))*'State Downscaling Multipliers'!$B$7*(1+'EPA to IEA Scaling'!AM$10)</f>
        <v>0</v>
      </c>
      <c r="AJ67" s="2">
        <f>((VLOOKUP($B$1,'Multipliers and Adjustments'!$A$70:$I$86,TRUNC(COLUMN(AJ$2)/5)+2,FALSE)*SUMIFS('IEA-MethaneAbatement-US'!$M:$M,'IEA-MethaneAbatement-US'!$N:$N,"&lt;"&amp;$B67,'IEA-MethaneAbatement-US'!$N:$N,"&gt;="&amp;$A67,'IEA-MethaneAbatement-US'!$L:$L,$B$1))+(VLOOKUP($C$1,'Multipliers and Adjustments'!$A$70:$I$86,TRUNC(COLUMN(AJ$2)/5)+2,FALSE)*SUMIFS('IEA-MethaneAbatement-US'!$M:$M,'IEA-MethaneAbatement-US'!$N:$N,"&lt;"&amp;$B67,'IEA-MethaneAbatement-US'!$N:$N,"&gt;="&amp;$A67,'IEA-MethaneAbatement-US'!$L:$L,$C$1))+(VLOOKUP($D$1,'Multipliers and Adjustments'!$A$70:$I$86,TRUNC(COLUMN(AJ$2)/5)+2,FALSE)*SUMIFS('IEA-MethaneAbatement-US'!$M:$M,'IEA-MethaneAbatement-US'!$N:$N,"&lt;"&amp;$B67,'IEA-MethaneAbatement-US'!$N:$N,"&gt;="&amp;$A67,'IEA-MethaneAbatement-US'!$L:$L,$D$1)))*'State Downscaling Multipliers'!$B$7*(1+'EPA to IEA Scaling'!AN$10)</f>
        <v>0</v>
      </c>
      <c r="AK67" s="2">
        <f>((VLOOKUP($B$1,'Multipliers and Adjustments'!$A$70:$I$86,TRUNC(COLUMN(AK$2)/5)+2,FALSE)*SUMIFS('IEA-MethaneAbatement-US'!$M:$M,'IEA-MethaneAbatement-US'!$N:$N,"&lt;"&amp;$B67,'IEA-MethaneAbatement-US'!$N:$N,"&gt;="&amp;$A67,'IEA-MethaneAbatement-US'!$L:$L,$B$1))+(VLOOKUP($C$1,'Multipliers and Adjustments'!$A$70:$I$86,TRUNC(COLUMN(AK$2)/5)+2,FALSE)*SUMIFS('IEA-MethaneAbatement-US'!$M:$M,'IEA-MethaneAbatement-US'!$N:$N,"&lt;"&amp;$B67,'IEA-MethaneAbatement-US'!$N:$N,"&gt;="&amp;$A67,'IEA-MethaneAbatement-US'!$L:$L,$C$1))+(VLOOKUP($D$1,'Multipliers and Adjustments'!$A$70:$I$86,TRUNC(COLUMN(AK$2)/5)+2,FALSE)*SUMIFS('IEA-MethaneAbatement-US'!$M:$M,'IEA-MethaneAbatement-US'!$N:$N,"&lt;"&amp;$B67,'IEA-MethaneAbatement-US'!$N:$N,"&gt;="&amp;$A67,'IEA-MethaneAbatement-US'!$L:$L,$D$1)))*'State Downscaling Multipliers'!$B$7*(1+'EPA to IEA Scaling'!AO$10)</f>
        <v>0</v>
      </c>
      <c r="AL67" s="105">
        <f>((VLOOKUP($B$1,'Multipliers and Adjustments'!$A$70:$I$86,TRUNC(COLUMN(AL$2)/5)+2,FALSE)*SUMIFS('IEA-MethaneAbatement-US'!$M:$M,'IEA-MethaneAbatement-US'!$N:$N,"&lt;"&amp;$B67,'IEA-MethaneAbatement-US'!$N:$N,"&gt;="&amp;$A67,'IEA-MethaneAbatement-US'!$L:$L,$B$1))+(VLOOKUP($C$1,'Multipliers and Adjustments'!$A$70:$I$86,TRUNC(COLUMN(AL$2)/5)+2,FALSE)*SUMIFS('IEA-MethaneAbatement-US'!$M:$M,'IEA-MethaneAbatement-US'!$N:$N,"&lt;"&amp;$B67,'IEA-MethaneAbatement-US'!$N:$N,"&gt;="&amp;$A67,'IEA-MethaneAbatement-US'!$L:$L,$C$1))+(VLOOKUP($D$1,'Multipliers and Adjustments'!$A$70:$I$86,TRUNC(COLUMN(AL$2)/5)+2,FALSE)*SUMIFS('IEA-MethaneAbatement-US'!$M:$M,'IEA-MethaneAbatement-US'!$N:$N,"&lt;"&amp;$B67,'IEA-MethaneAbatement-US'!$N:$N,"&gt;="&amp;$A67,'IEA-MethaneAbatement-US'!$L:$L,$D$1)))*'State Downscaling Multipliers'!$B$7*(1+'EPA to IEA Scaling'!AP$10)</f>
        <v>0</v>
      </c>
    </row>
    <row r="68" spans="1:38" ht="15.75" customHeight="1" x14ac:dyDescent="0.25">
      <c r="A68" s="49">
        <f t="shared" si="3"/>
        <v>1250</v>
      </c>
      <c r="B68" s="49">
        <f t="shared" si="5"/>
        <v>1300</v>
      </c>
      <c r="C68" s="105">
        <f>((VLOOKUP($B$1,'Multipliers and Adjustments'!$A$70:$I$86,TRUNC(COLUMN(C$2)/5)+2,FALSE)*SUMIFS('IEA-MethaneAbatement-US'!$M:$M,'IEA-MethaneAbatement-US'!$N:$N,"&lt;"&amp;$B68,'IEA-MethaneAbatement-US'!$N:$N,"&gt;="&amp;$A68,'IEA-MethaneAbatement-US'!$L:$L,$B$1))+(VLOOKUP($C$1,'Multipliers and Adjustments'!$A$70:$I$86,TRUNC(COLUMN(C$2)/5)+2,FALSE)*SUMIFS('IEA-MethaneAbatement-US'!$M:$M,'IEA-MethaneAbatement-US'!$N:$N,"&lt;"&amp;$B68,'IEA-MethaneAbatement-US'!$N:$N,"&gt;="&amp;$A68,'IEA-MethaneAbatement-US'!$L:$L,$C$1))+(VLOOKUP($D$1,'Multipliers and Adjustments'!$A$70:$I$86,TRUNC(COLUMN(C$2)/5)+2,FALSE)*SUMIFS('IEA-MethaneAbatement-US'!$M:$M,'IEA-MethaneAbatement-US'!$N:$N,"&lt;"&amp;$B68,'IEA-MethaneAbatement-US'!$N:$N,"&gt;="&amp;$A68,'IEA-MethaneAbatement-US'!$L:$L,$D$1)))*'State Downscaling Multipliers'!$B$7*(1+'EPA to IEA Scaling'!G$10)</f>
        <v>0</v>
      </c>
      <c r="D68" s="2">
        <f>((VLOOKUP($B$1,'Multipliers and Adjustments'!$A$70:$I$86,TRUNC(COLUMN(D$2)/5)+2,FALSE)*SUMIFS('IEA-MethaneAbatement-US'!$M:$M,'IEA-MethaneAbatement-US'!$N:$N,"&lt;"&amp;$B68,'IEA-MethaneAbatement-US'!$N:$N,"&gt;="&amp;$A68,'IEA-MethaneAbatement-US'!$L:$L,$B$1))+(VLOOKUP($C$1,'Multipliers and Adjustments'!$A$70:$I$86,TRUNC(COLUMN(D$2)/5)+2,FALSE)*SUMIFS('IEA-MethaneAbatement-US'!$M:$M,'IEA-MethaneAbatement-US'!$N:$N,"&lt;"&amp;$B68,'IEA-MethaneAbatement-US'!$N:$N,"&gt;="&amp;$A68,'IEA-MethaneAbatement-US'!$L:$L,$C$1))+(VLOOKUP($D$1,'Multipliers and Adjustments'!$A$70:$I$86,TRUNC(COLUMN(D$2)/5)+2,FALSE)*SUMIFS('IEA-MethaneAbatement-US'!$M:$M,'IEA-MethaneAbatement-US'!$N:$N,"&lt;"&amp;$B68,'IEA-MethaneAbatement-US'!$N:$N,"&gt;="&amp;$A68,'IEA-MethaneAbatement-US'!$L:$L,$D$1)))*'State Downscaling Multipliers'!$B$7*(1+'EPA to IEA Scaling'!H$10)</f>
        <v>0</v>
      </c>
      <c r="E68" s="2">
        <f>((VLOOKUP($B$1,'Multipliers and Adjustments'!$A$70:$I$86,TRUNC(COLUMN(E$2)/5)+2,FALSE)*SUMIFS('IEA-MethaneAbatement-US'!$M:$M,'IEA-MethaneAbatement-US'!$N:$N,"&lt;"&amp;$B68,'IEA-MethaneAbatement-US'!$N:$N,"&gt;="&amp;$A68,'IEA-MethaneAbatement-US'!$L:$L,$B$1))+(VLOOKUP($C$1,'Multipliers and Adjustments'!$A$70:$I$86,TRUNC(COLUMN(E$2)/5)+2,FALSE)*SUMIFS('IEA-MethaneAbatement-US'!$M:$M,'IEA-MethaneAbatement-US'!$N:$N,"&lt;"&amp;$B68,'IEA-MethaneAbatement-US'!$N:$N,"&gt;="&amp;$A68,'IEA-MethaneAbatement-US'!$L:$L,$C$1))+(VLOOKUP($D$1,'Multipliers and Adjustments'!$A$70:$I$86,TRUNC(COLUMN(E$2)/5)+2,FALSE)*SUMIFS('IEA-MethaneAbatement-US'!$M:$M,'IEA-MethaneAbatement-US'!$N:$N,"&lt;"&amp;$B68,'IEA-MethaneAbatement-US'!$N:$N,"&gt;="&amp;$A68,'IEA-MethaneAbatement-US'!$L:$L,$D$1)))*'State Downscaling Multipliers'!$B$7*(1+'EPA to IEA Scaling'!I$10)</f>
        <v>0</v>
      </c>
      <c r="F68" s="2">
        <f>((VLOOKUP($B$1,'Multipliers and Adjustments'!$A$70:$I$86,TRUNC(COLUMN(F$2)/5)+2,FALSE)*SUMIFS('IEA-MethaneAbatement-US'!$M:$M,'IEA-MethaneAbatement-US'!$N:$N,"&lt;"&amp;$B68,'IEA-MethaneAbatement-US'!$N:$N,"&gt;="&amp;$A68,'IEA-MethaneAbatement-US'!$L:$L,$B$1))+(VLOOKUP($C$1,'Multipliers and Adjustments'!$A$70:$I$86,TRUNC(COLUMN(F$2)/5)+2,FALSE)*SUMIFS('IEA-MethaneAbatement-US'!$M:$M,'IEA-MethaneAbatement-US'!$N:$N,"&lt;"&amp;$B68,'IEA-MethaneAbatement-US'!$N:$N,"&gt;="&amp;$A68,'IEA-MethaneAbatement-US'!$L:$L,$C$1))+(VLOOKUP($D$1,'Multipliers and Adjustments'!$A$70:$I$86,TRUNC(COLUMN(F$2)/5)+2,FALSE)*SUMIFS('IEA-MethaneAbatement-US'!$M:$M,'IEA-MethaneAbatement-US'!$N:$N,"&lt;"&amp;$B68,'IEA-MethaneAbatement-US'!$N:$N,"&gt;="&amp;$A68,'IEA-MethaneAbatement-US'!$L:$L,$D$1)))*'State Downscaling Multipliers'!$B$7*(1+'EPA to IEA Scaling'!J$10)</f>
        <v>0</v>
      </c>
      <c r="G68" s="154">
        <f>((VLOOKUP($B$1,'Multipliers and Adjustments'!$A$70:$I$86,TRUNC(COLUMN(G$2)/5)+2,FALSE)*SUMIFS('IEA-MethaneAbatement-US'!$M:$M,'IEA-MethaneAbatement-US'!$N:$N,"&lt;"&amp;$B68,'IEA-MethaneAbatement-US'!$N:$N,"&gt;="&amp;$A68,'IEA-MethaneAbatement-US'!$L:$L,$B$1))+(VLOOKUP($C$1,'Multipliers and Adjustments'!$A$70:$I$86,TRUNC(COLUMN(G$2)/5)+2,FALSE)*SUMIFS('IEA-MethaneAbatement-US'!$M:$M,'IEA-MethaneAbatement-US'!$N:$N,"&lt;"&amp;$B68,'IEA-MethaneAbatement-US'!$N:$N,"&gt;="&amp;$A68,'IEA-MethaneAbatement-US'!$L:$L,$C$1))+(VLOOKUP($D$1,'Multipliers and Adjustments'!$A$70:$I$86,TRUNC(COLUMN(G$2)/5)+2,FALSE)*SUMIFS('IEA-MethaneAbatement-US'!$M:$M,'IEA-MethaneAbatement-US'!$N:$N,"&lt;"&amp;$B68,'IEA-MethaneAbatement-US'!$N:$N,"&gt;="&amp;$A68,'IEA-MethaneAbatement-US'!$L:$L,$D$1)))*'State Downscaling Multipliers'!$B$7*(1+'EPA to IEA Scaling'!K$10)</f>
        <v>0</v>
      </c>
      <c r="H68" s="105">
        <f>((VLOOKUP($B$1,'Multipliers and Adjustments'!$A$70:$I$86,TRUNC(COLUMN(H$2)/5)+2,FALSE)*SUMIFS('IEA-MethaneAbatement-US'!$M:$M,'IEA-MethaneAbatement-US'!$N:$N,"&lt;"&amp;$B68,'IEA-MethaneAbatement-US'!$N:$N,"&gt;="&amp;$A68,'IEA-MethaneAbatement-US'!$L:$L,$B$1))+(VLOOKUP($C$1,'Multipliers and Adjustments'!$A$70:$I$86,TRUNC(COLUMN(H$2)/5)+2,FALSE)*SUMIFS('IEA-MethaneAbatement-US'!$M:$M,'IEA-MethaneAbatement-US'!$N:$N,"&lt;"&amp;$B68,'IEA-MethaneAbatement-US'!$N:$N,"&gt;="&amp;$A68,'IEA-MethaneAbatement-US'!$L:$L,$C$1))+(VLOOKUP($D$1,'Multipliers and Adjustments'!$A$70:$I$86,TRUNC(COLUMN(H$2)/5)+2,FALSE)*SUMIFS('IEA-MethaneAbatement-US'!$M:$M,'IEA-MethaneAbatement-US'!$N:$N,"&lt;"&amp;$B68,'IEA-MethaneAbatement-US'!$N:$N,"&gt;="&amp;$A68,'IEA-MethaneAbatement-US'!$L:$L,$D$1)))*'State Downscaling Multipliers'!$B$7*(1+'EPA to IEA Scaling'!L$10)</f>
        <v>0</v>
      </c>
      <c r="I68" s="2">
        <f>((VLOOKUP($B$1,'Multipliers and Adjustments'!$A$70:$I$86,TRUNC(COLUMN(I$2)/5)+2,FALSE)*SUMIFS('IEA-MethaneAbatement-US'!$M:$M,'IEA-MethaneAbatement-US'!$N:$N,"&lt;"&amp;$B68,'IEA-MethaneAbatement-US'!$N:$N,"&gt;="&amp;$A68,'IEA-MethaneAbatement-US'!$L:$L,$B$1))+(VLOOKUP($C$1,'Multipliers and Adjustments'!$A$70:$I$86,TRUNC(COLUMN(I$2)/5)+2,FALSE)*SUMIFS('IEA-MethaneAbatement-US'!$M:$M,'IEA-MethaneAbatement-US'!$N:$N,"&lt;"&amp;$B68,'IEA-MethaneAbatement-US'!$N:$N,"&gt;="&amp;$A68,'IEA-MethaneAbatement-US'!$L:$L,$C$1))+(VLOOKUP($D$1,'Multipliers and Adjustments'!$A$70:$I$86,TRUNC(COLUMN(I$2)/5)+2,FALSE)*SUMIFS('IEA-MethaneAbatement-US'!$M:$M,'IEA-MethaneAbatement-US'!$N:$N,"&lt;"&amp;$B68,'IEA-MethaneAbatement-US'!$N:$N,"&gt;="&amp;$A68,'IEA-MethaneAbatement-US'!$L:$L,$D$1)))*'State Downscaling Multipliers'!$B$7*(1+'EPA to IEA Scaling'!M$10)</f>
        <v>0</v>
      </c>
      <c r="J68" s="2">
        <f>((VLOOKUP($B$1,'Multipliers and Adjustments'!$A$70:$I$86,TRUNC(COLUMN(J$2)/5)+2,FALSE)*SUMIFS('IEA-MethaneAbatement-US'!$M:$M,'IEA-MethaneAbatement-US'!$N:$N,"&lt;"&amp;$B68,'IEA-MethaneAbatement-US'!$N:$N,"&gt;="&amp;$A68,'IEA-MethaneAbatement-US'!$L:$L,$B$1))+(VLOOKUP($C$1,'Multipliers and Adjustments'!$A$70:$I$86,TRUNC(COLUMN(J$2)/5)+2,FALSE)*SUMIFS('IEA-MethaneAbatement-US'!$M:$M,'IEA-MethaneAbatement-US'!$N:$N,"&lt;"&amp;$B68,'IEA-MethaneAbatement-US'!$N:$N,"&gt;="&amp;$A68,'IEA-MethaneAbatement-US'!$L:$L,$C$1))+(VLOOKUP($D$1,'Multipliers and Adjustments'!$A$70:$I$86,TRUNC(COLUMN(J$2)/5)+2,FALSE)*SUMIFS('IEA-MethaneAbatement-US'!$M:$M,'IEA-MethaneAbatement-US'!$N:$N,"&lt;"&amp;$B68,'IEA-MethaneAbatement-US'!$N:$N,"&gt;="&amp;$A68,'IEA-MethaneAbatement-US'!$L:$L,$D$1)))*'State Downscaling Multipliers'!$B$7*(1+'EPA to IEA Scaling'!N$10)</f>
        <v>0</v>
      </c>
      <c r="K68" s="2">
        <f>((VLOOKUP($B$1,'Multipliers and Adjustments'!$A$70:$I$86,TRUNC(COLUMN(K$2)/5)+2,FALSE)*SUMIFS('IEA-MethaneAbatement-US'!$M:$M,'IEA-MethaneAbatement-US'!$N:$N,"&lt;"&amp;$B68,'IEA-MethaneAbatement-US'!$N:$N,"&gt;="&amp;$A68,'IEA-MethaneAbatement-US'!$L:$L,$B$1))+(VLOOKUP($C$1,'Multipliers and Adjustments'!$A$70:$I$86,TRUNC(COLUMN(K$2)/5)+2,FALSE)*SUMIFS('IEA-MethaneAbatement-US'!$M:$M,'IEA-MethaneAbatement-US'!$N:$N,"&lt;"&amp;$B68,'IEA-MethaneAbatement-US'!$N:$N,"&gt;="&amp;$A68,'IEA-MethaneAbatement-US'!$L:$L,$C$1))+(VLOOKUP($D$1,'Multipliers and Adjustments'!$A$70:$I$86,TRUNC(COLUMN(K$2)/5)+2,FALSE)*SUMIFS('IEA-MethaneAbatement-US'!$M:$M,'IEA-MethaneAbatement-US'!$N:$N,"&lt;"&amp;$B68,'IEA-MethaneAbatement-US'!$N:$N,"&gt;="&amp;$A68,'IEA-MethaneAbatement-US'!$L:$L,$D$1)))*'State Downscaling Multipliers'!$B$7*(1+'EPA to IEA Scaling'!O$10)</f>
        <v>0</v>
      </c>
      <c r="L68" s="2">
        <f>((VLOOKUP($B$1,'Multipliers and Adjustments'!$A$70:$I$86,TRUNC(COLUMN(L$2)/5)+2,FALSE)*SUMIFS('IEA-MethaneAbatement-US'!$M:$M,'IEA-MethaneAbatement-US'!$N:$N,"&lt;"&amp;$B68,'IEA-MethaneAbatement-US'!$N:$N,"&gt;="&amp;$A68,'IEA-MethaneAbatement-US'!$L:$L,$B$1))+(VLOOKUP($C$1,'Multipliers and Adjustments'!$A$70:$I$86,TRUNC(COLUMN(L$2)/5)+2,FALSE)*SUMIFS('IEA-MethaneAbatement-US'!$M:$M,'IEA-MethaneAbatement-US'!$N:$N,"&lt;"&amp;$B68,'IEA-MethaneAbatement-US'!$N:$N,"&gt;="&amp;$A68,'IEA-MethaneAbatement-US'!$L:$L,$C$1))+(VLOOKUP($D$1,'Multipliers and Adjustments'!$A$70:$I$86,TRUNC(COLUMN(L$2)/5)+2,FALSE)*SUMIFS('IEA-MethaneAbatement-US'!$M:$M,'IEA-MethaneAbatement-US'!$N:$N,"&lt;"&amp;$B68,'IEA-MethaneAbatement-US'!$N:$N,"&gt;="&amp;$A68,'IEA-MethaneAbatement-US'!$L:$L,$D$1)))*'State Downscaling Multipliers'!$B$7*(1+'EPA to IEA Scaling'!P$10)</f>
        <v>0</v>
      </c>
      <c r="M68" s="105">
        <f>((VLOOKUP($B$1,'Multipliers and Adjustments'!$A$70:$I$86,TRUNC(COLUMN(M$2)/5)+2,FALSE)*SUMIFS('IEA-MethaneAbatement-US'!$M:$M,'IEA-MethaneAbatement-US'!$N:$N,"&lt;"&amp;$B68,'IEA-MethaneAbatement-US'!$N:$N,"&gt;="&amp;$A68,'IEA-MethaneAbatement-US'!$L:$L,$B$1))+(VLOOKUP($C$1,'Multipliers and Adjustments'!$A$70:$I$86,TRUNC(COLUMN(M$2)/5)+2,FALSE)*SUMIFS('IEA-MethaneAbatement-US'!$M:$M,'IEA-MethaneAbatement-US'!$N:$N,"&lt;"&amp;$B68,'IEA-MethaneAbatement-US'!$N:$N,"&gt;="&amp;$A68,'IEA-MethaneAbatement-US'!$L:$L,$C$1))+(VLOOKUP($D$1,'Multipliers and Adjustments'!$A$70:$I$86,TRUNC(COLUMN(M$2)/5)+2,FALSE)*SUMIFS('IEA-MethaneAbatement-US'!$M:$M,'IEA-MethaneAbatement-US'!$N:$N,"&lt;"&amp;$B68,'IEA-MethaneAbatement-US'!$N:$N,"&gt;="&amp;$A68,'IEA-MethaneAbatement-US'!$L:$L,$D$1)))*'State Downscaling Multipliers'!$B$7*(1+'EPA to IEA Scaling'!Q$10)</f>
        <v>0</v>
      </c>
      <c r="N68" s="2">
        <f>((VLOOKUP($B$1,'Multipliers and Adjustments'!$A$70:$I$86,TRUNC(COLUMN(N$2)/5)+2,FALSE)*SUMIFS('IEA-MethaneAbatement-US'!$M:$M,'IEA-MethaneAbatement-US'!$N:$N,"&lt;"&amp;$B68,'IEA-MethaneAbatement-US'!$N:$N,"&gt;="&amp;$A68,'IEA-MethaneAbatement-US'!$L:$L,$B$1))+(VLOOKUP($C$1,'Multipliers and Adjustments'!$A$70:$I$86,TRUNC(COLUMN(N$2)/5)+2,FALSE)*SUMIFS('IEA-MethaneAbatement-US'!$M:$M,'IEA-MethaneAbatement-US'!$N:$N,"&lt;"&amp;$B68,'IEA-MethaneAbatement-US'!$N:$N,"&gt;="&amp;$A68,'IEA-MethaneAbatement-US'!$L:$L,$C$1))+(VLOOKUP($D$1,'Multipliers and Adjustments'!$A$70:$I$86,TRUNC(COLUMN(N$2)/5)+2,FALSE)*SUMIFS('IEA-MethaneAbatement-US'!$M:$M,'IEA-MethaneAbatement-US'!$N:$N,"&lt;"&amp;$B68,'IEA-MethaneAbatement-US'!$N:$N,"&gt;="&amp;$A68,'IEA-MethaneAbatement-US'!$L:$L,$D$1)))*'State Downscaling Multipliers'!$B$7*(1+'EPA to IEA Scaling'!R$10)</f>
        <v>0</v>
      </c>
      <c r="O68" s="2">
        <f>((VLOOKUP($B$1,'Multipliers and Adjustments'!$A$70:$I$86,TRUNC(COLUMN(O$2)/5)+2,FALSE)*SUMIFS('IEA-MethaneAbatement-US'!$M:$M,'IEA-MethaneAbatement-US'!$N:$N,"&lt;"&amp;$B68,'IEA-MethaneAbatement-US'!$N:$N,"&gt;="&amp;$A68,'IEA-MethaneAbatement-US'!$L:$L,$B$1))+(VLOOKUP($C$1,'Multipliers and Adjustments'!$A$70:$I$86,TRUNC(COLUMN(O$2)/5)+2,FALSE)*SUMIFS('IEA-MethaneAbatement-US'!$M:$M,'IEA-MethaneAbatement-US'!$N:$N,"&lt;"&amp;$B68,'IEA-MethaneAbatement-US'!$N:$N,"&gt;="&amp;$A68,'IEA-MethaneAbatement-US'!$L:$L,$C$1))+(VLOOKUP($D$1,'Multipliers and Adjustments'!$A$70:$I$86,TRUNC(COLUMN(O$2)/5)+2,FALSE)*SUMIFS('IEA-MethaneAbatement-US'!$M:$M,'IEA-MethaneAbatement-US'!$N:$N,"&lt;"&amp;$B68,'IEA-MethaneAbatement-US'!$N:$N,"&gt;="&amp;$A68,'IEA-MethaneAbatement-US'!$L:$L,$D$1)))*'State Downscaling Multipliers'!$B$7*(1+'EPA to IEA Scaling'!S$10)</f>
        <v>0</v>
      </c>
      <c r="P68" s="2">
        <f>((VLOOKUP($B$1,'Multipliers and Adjustments'!$A$70:$I$86,TRUNC(COLUMN(P$2)/5)+2,FALSE)*SUMIFS('IEA-MethaneAbatement-US'!$M:$M,'IEA-MethaneAbatement-US'!$N:$N,"&lt;"&amp;$B68,'IEA-MethaneAbatement-US'!$N:$N,"&gt;="&amp;$A68,'IEA-MethaneAbatement-US'!$L:$L,$B$1))+(VLOOKUP($C$1,'Multipliers and Adjustments'!$A$70:$I$86,TRUNC(COLUMN(P$2)/5)+2,FALSE)*SUMIFS('IEA-MethaneAbatement-US'!$M:$M,'IEA-MethaneAbatement-US'!$N:$N,"&lt;"&amp;$B68,'IEA-MethaneAbatement-US'!$N:$N,"&gt;="&amp;$A68,'IEA-MethaneAbatement-US'!$L:$L,$C$1))+(VLOOKUP($D$1,'Multipliers and Adjustments'!$A$70:$I$86,TRUNC(COLUMN(P$2)/5)+2,FALSE)*SUMIFS('IEA-MethaneAbatement-US'!$M:$M,'IEA-MethaneAbatement-US'!$N:$N,"&lt;"&amp;$B68,'IEA-MethaneAbatement-US'!$N:$N,"&gt;="&amp;$A68,'IEA-MethaneAbatement-US'!$L:$L,$D$1)))*'State Downscaling Multipliers'!$B$7*(1+'EPA to IEA Scaling'!T$10)</f>
        <v>0</v>
      </c>
      <c r="Q68" s="2">
        <f>((VLOOKUP($B$1,'Multipliers and Adjustments'!$A$70:$I$86,TRUNC(COLUMN(Q$2)/5)+2,FALSE)*SUMIFS('IEA-MethaneAbatement-US'!$M:$M,'IEA-MethaneAbatement-US'!$N:$N,"&lt;"&amp;$B68,'IEA-MethaneAbatement-US'!$N:$N,"&gt;="&amp;$A68,'IEA-MethaneAbatement-US'!$L:$L,$B$1))+(VLOOKUP($C$1,'Multipliers and Adjustments'!$A$70:$I$86,TRUNC(COLUMN(Q$2)/5)+2,FALSE)*SUMIFS('IEA-MethaneAbatement-US'!$M:$M,'IEA-MethaneAbatement-US'!$N:$N,"&lt;"&amp;$B68,'IEA-MethaneAbatement-US'!$N:$N,"&gt;="&amp;$A68,'IEA-MethaneAbatement-US'!$L:$L,$C$1))+(VLOOKUP($D$1,'Multipliers and Adjustments'!$A$70:$I$86,TRUNC(COLUMN(Q$2)/5)+2,FALSE)*SUMIFS('IEA-MethaneAbatement-US'!$M:$M,'IEA-MethaneAbatement-US'!$N:$N,"&lt;"&amp;$B68,'IEA-MethaneAbatement-US'!$N:$N,"&gt;="&amp;$A68,'IEA-MethaneAbatement-US'!$L:$L,$D$1)))*'State Downscaling Multipliers'!$B$7*(1+'EPA to IEA Scaling'!U$10)</f>
        <v>0</v>
      </c>
      <c r="R68" s="105">
        <f>((VLOOKUP($B$1,'Multipliers and Adjustments'!$A$70:$I$86,TRUNC(COLUMN(R$2)/5)+2,FALSE)*SUMIFS('IEA-MethaneAbatement-US'!$M:$M,'IEA-MethaneAbatement-US'!$N:$N,"&lt;"&amp;$B68,'IEA-MethaneAbatement-US'!$N:$N,"&gt;="&amp;$A68,'IEA-MethaneAbatement-US'!$L:$L,$B$1))+(VLOOKUP($C$1,'Multipliers and Adjustments'!$A$70:$I$86,TRUNC(COLUMN(R$2)/5)+2,FALSE)*SUMIFS('IEA-MethaneAbatement-US'!$M:$M,'IEA-MethaneAbatement-US'!$N:$N,"&lt;"&amp;$B68,'IEA-MethaneAbatement-US'!$N:$N,"&gt;="&amp;$A68,'IEA-MethaneAbatement-US'!$L:$L,$C$1))+(VLOOKUP($D$1,'Multipliers and Adjustments'!$A$70:$I$86,TRUNC(COLUMN(R$2)/5)+2,FALSE)*SUMIFS('IEA-MethaneAbatement-US'!$M:$M,'IEA-MethaneAbatement-US'!$N:$N,"&lt;"&amp;$B68,'IEA-MethaneAbatement-US'!$N:$N,"&gt;="&amp;$A68,'IEA-MethaneAbatement-US'!$L:$L,$D$1)))*'State Downscaling Multipliers'!$B$7*(1+'EPA to IEA Scaling'!V$10)</f>
        <v>0</v>
      </c>
      <c r="S68" s="2">
        <f>((VLOOKUP($B$1,'Multipliers and Adjustments'!$A$70:$I$86,TRUNC(COLUMN(S$2)/5)+2,FALSE)*SUMIFS('IEA-MethaneAbatement-US'!$M:$M,'IEA-MethaneAbatement-US'!$N:$N,"&lt;"&amp;$B68,'IEA-MethaneAbatement-US'!$N:$N,"&gt;="&amp;$A68,'IEA-MethaneAbatement-US'!$L:$L,$B$1))+(VLOOKUP($C$1,'Multipliers and Adjustments'!$A$70:$I$86,TRUNC(COLUMN(S$2)/5)+2,FALSE)*SUMIFS('IEA-MethaneAbatement-US'!$M:$M,'IEA-MethaneAbatement-US'!$N:$N,"&lt;"&amp;$B68,'IEA-MethaneAbatement-US'!$N:$N,"&gt;="&amp;$A68,'IEA-MethaneAbatement-US'!$L:$L,$C$1))+(VLOOKUP($D$1,'Multipliers and Adjustments'!$A$70:$I$86,TRUNC(COLUMN(S$2)/5)+2,FALSE)*SUMIFS('IEA-MethaneAbatement-US'!$M:$M,'IEA-MethaneAbatement-US'!$N:$N,"&lt;"&amp;$B68,'IEA-MethaneAbatement-US'!$N:$N,"&gt;="&amp;$A68,'IEA-MethaneAbatement-US'!$L:$L,$D$1)))*'State Downscaling Multipliers'!$B$7*(1+'EPA to IEA Scaling'!W$10)</f>
        <v>0</v>
      </c>
      <c r="T68" s="2">
        <f>((VLOOKUP($B$1,'Multipliers and Adjustments'!$A$70:$I$86,TRUNC(COLUMN(T$2)/5)+2,FALSE)*SUMIFS('IEA-MethaneAbatement-US'!$M:$M,'IEA-MethaneAbatement-US'!$N:$N,"&lt;"&amp;$B68,'IEA-MethaneAbatement-US'!$N:$N,"&gt;="&amp;$A68,'IEA-MethaneAbatement-US'!$L:$L,$B$1))+(VLOOKUP($C$1,'Multipliers and Adjustments'!$A$70:$I$86,TRUNC(COLUMN(T$2)/5)+2,FALSE)*SUMIFS('IEA-MethaneAbatement-US'!$M:$M,'IEA-MethaneAbatement-US'!$N:$N,"&lt;"&amp;$B68,'IEA-MethaneAbatement-US'!$N:$N,"&gt;="&amp;$A68,'IEA-MethaneAbatement-US'!$L:$L,$C$1))+(VLOOKUP($D$1,'Multipliers and Adjustments'!$A$70:$I$86,TRUNC(COLUMN(T$2)/5)+2,FALSE)*SUMIFS('IEA-MethaneAbatement-US'!$M:$M,'IEA-MethaneAbatement-US'!$N:$N,"&lt;"&amp;$B68,'IEA-MethaneAbatement-US'!$N:$N,"&gt;="&amp;$A68,'IEA-MethaneAbatement-US'!$L:$L,$D$1)))*'State Downscaling Multipliers'!$B$7*(1+'EPA to IEA Scaling'!X$10)</f>
        <v>0</v>
      </c>
      <c r="U68" s="2">
        <f>((VLOOKUP($B$1,'Multipliers and Adjustments'!$A$70:$I$86,TRUNC(COLUMN(U$2)/5)+2,FALSE)*SUMIFS('IEA-MethaneAbatement-US'!$M:$M,'IEA-MethaneAbatement-US'!$N:$N,"&lt;"&amp;$B68,'IEA-MethaneAbatement-US'!$N:$N,"&gt;="&amp;$A68,'IEA-MethaneAbatement-US'!$L:$L,$B$1))+(VLOOKUP($C$1,'Multipliers and Adjustments'!$A$70:$I$86,TRUNC(COLUMN(U$2)/5)+2,FALSE)*SUMIFS('IEA-MethaneAbatement-US'!$M:$M,'IEA-MethaneAbatement-US'!$N:$N,"&lt;"&amp;$B68,'IEA-MethaneAbatement-US'!$N:$N,"&gt;="&amp;$A68,'IEA-MethaneAbatement-US'!$L:$L,$C$1))+(VLOOKUP($D$1,'Multipliers and Adjustments'!$A$70:$I$86,TRUNC(COLUMN(U$2)/5)+2,FALSE)*SUMIFS('IEA-MethaneAbatement-US'!$M:$M,'IEA-MethaneAbatement-US'!$N:$N,"&lt;"&amp;$B68,'IEA-MethaneAbatement-US'!$N:$N,"&gt;="&amp;$A68,'IEA-MethaneAbatement-US'!$L:$L,$D$1)))*'State Downscaling Multipliers'!$B$7*(1+'EPA to IEA Scaling'!Y$10)</f>
        <v>0</v>
      </c>
      <c r="V68" s="2">
        <f>((VLOOKUP($B$1,'Multipliers and Adjustments'!$A$70:$I$86,TRUNC(COLUMN(V$2)/5)+2,FALSE)*SUMIFS('IEA-MethaneAbatement-US'!$M:$M,'IEA-MethaneAbatement-US'!$N:$N,"&lt;"&amp;$B68,'IEA-MethaneAbatement-US'!$N:$N,"&gt;="&amp;$A68,'IEA-MethaneAbatement-US'!$L:$L,$B$1))+(VLOOKUP($C$1,'Multipliers and Adjustments'!$A$70:$I$86,TRUNC(COLUMN(V$2)/5)+2,FALSE)*SUMIFS('IEA-MethaneAbatement-US'!$M:$M,'IEA-MethaneAbatement-US'!$N:$N,"&lt;"&amp;$B68,'IEA-MethaneAbatement-US'!$N:$N,"&gt;="&amp;$A68,'IEA-MethaneAbatement-US'!$L:$L,$C$1))+(VLOOKUP($D$1,'Multipliers and Adjustments'!$A$70:$I$86,TRUNC(COLUMN(V$2)/5)+2,FALSE)*SUMIFS('IEA-MethaneAbatement-US'!$M:$M,'IEA-MethaneAbatement-US'!$N:$N,"&lt;"&amp;$B68,'IEA-MethaneAbatement-US'!$N:$N,"&gt;="&amp;$A68,'IEA-MethaneAbatement-US'!$L:$L,$D$1)))*'State Downscaling Multipliers'!$B$7*(1+'EPA to IEA Scaling'!Z$10)</f>
        <v>0</v>
      </c>
      <c r="W68" s="105">
        <f>((VLOOKUP($B$1,'Multipliers and Adjustments'!$A$70:$I$86,TRUNC(COLUMN(W$2)/5)+2,FALSE)*SUMIFS('IEA-MethaneAbatement-US'!$M:$M,'IEA-MethaneAbatement-US'!$N:$N,"&lt;"&amp;$B68,'IEA-MethaneAbatement-US'!$N:$N,"&gt;="&amp;$A68,'IEA-MethaneAbatement-US'!$L:$L,$B$1))+(VLOOKUP($C$1,'Multipliers and Adjustments'!$A$70:$I$86,TRUNC(COLUMN(W$2)/5)+2,FALSE)*SUMIFS('IEA-MethaneAbatement-US'!$M:$M,'IEA-MethaneAbatement-US'!$N:$N,"&lt;"&amp;$B68,'IEA-MethaneAbatement-US'!$N:$N,"&gt;="&amp;$A68,'IEA-MethaneAbatement-US'!$L:$L,$C$1))+(VLOOKUP($D$1,'Multipliers and Adjustments'!$A$70:$I$86,TRUNC(COLUMN(W$2)/5)+2,FALSE)*SUMIFS('IEA-MethaneAbatement-US'!$M:$M,'IEA-MethaneAbatement-US'!$N:$N,"&lt;"&amp;$B68,'IEA-MethaneAbatement-US'!$N:$N,"&gt;="&amp;$A68,'IEA-MethaneAbatement-US'!$L:$L,$D$1)))*'State Downscaling Multipliers'!$B$7*(1+'EPA to IEA Scaling'!AA$10)</f>
        <v>0</v>
      </c>
      <c r="X68" s="2">
        <f>((VLOOKUP($B$1,'Multipliers and Adjustments'!$A$70:$I$86,TRUNC(COLUMN(X$2)/5)+2,FALSE)*SUMIFS('IEA-MethaneAbatement-US'!$M:$M,'IEA-MethaneAbatement-US'!$N:$N,"&lt;"&amp;$B68,'IEA-MethaneAbatement-US'!$N:$N,"&gt;="&amp;$A68,'IEA-MethaneAbatement-US'!$L:$L,$B$1))+(VLOOKUP($C$1,'Multipliers and Adjustments'!$A$70:$I$86,TRUNC(COLUMN(X$2)/5)+2,FALSE)*SUMIFS('IEA-MethaneAbatement-US'!$M:$M,'IEA-MethaneAbatement-US'!$N:$N,"&lt;"&amp;$B68,'IEA-MethaneAbatement-US'!$N:$N,"&gt;="&amp;$A68,'IEA-MethaneAbatement-US'!$L:$L,$C$1))+(VLOOKUP($D$1,'Multipliers and Adjustments'!$A$70:$I$86,TRUNC(COLUMN(X$2)/5)+2,FALSE)*SUMIFS('IEA-MethaneAbatement-US'!$M:$M,'IEA-MethaneAbatement-US'!$N:$N,"&lt;"&amp;$B68,'IEA-MethaneAbatement-US'!$N:$N,"&gt;="&amp;$A68,'IEA-MethaneAbatement-US'!$L:$L,$D$1)))*'State Downscaling Multipliers'!$B$7*(1+'EPA to IEA Scaling'!AB$10)</f>
        <v>0</v>
      </c>
      <c r="Y68" s="2">
        <f>((VLOOKUP($B$1,'Multipliers and Adjustments'!$A$70:$I$86,TRUNC(COLUMN(Y$2)/5)+2,FALSE)*SUMIFS('IEA-MethaneAbatement-US'!$M:$M,'IEA-MethaneAbatement-US'!$N:$N,"&lt;"&amp;$B68,'IEA-MethaneAbatement-US'!$N:$N,"&gt;="&amp;$A68,'IEA-MethaneAbatement-US'!$L:$L,$B$1))+(VLOOKUP($C$1,'Multipliers and Adjustments'!$A$70:$I$86,TRUNC(COLUMN(Y$2)/5)+2,FALSE)*SUMIFS('IEA-MethaneAbatement-US'!$M:$M,'IEA-MethaneAbatement-US'!$N:$N,"&lt;"&amp;$B68,'IEA-MethaneAbatement-US'!$N:$N,"&gt;="&amp;$A68,'IEA-MethaneAbatement-US'!$L:$L,$C$1))+(VLOOKUP($D$1,'Multipliers and Adjustments'!$A$70:$I$86,TRUNC(COLUMN(Y$2)/5)+2,FALSE)*SUMIFS('IEA-MethaneAbatement-US'!$M:$M,'IEA-MethaneAbatement-US'!$N:$N,"&lt;"&amp;$B68,'IEA-MethaneAbatement-US'!$N:$N,"&gt;="&amp;$A68,'IEA-MethaneAbatement-US'!$L:$L,$D$1)))*'State Downscaling Multipliers'!$B$7*(1+'EPA to IEA Scaling'!AC$10)</f>
        <v>0</v>
      </c>
      <c r="Z68" s="2">
        <f>((VLOOKUP($B$1,'Multipliers and Adjustments'!$A$70:$I$86,TRUNC(COLUMN(Z$2)/5)+2,FALSE)*SUMIFS('IEA-MethaneAbatement-US'!$M:$M,'IEA-MethaneAbatement-US'!$N:$N,"&lt;"&amp;$B68,'IEA-MethaneAbatement-US'!$N:$N,"&gt;="&amp;$A68,'IEA-MethaneAbatement-US'!$L:$L,$B$1))+(VLOOKUP($C$1,'Multipliers and Adjustments'!$A$70:$I$86,TRUNC(COLUMN(Z$2)/5)+2,FALSE)*SUMIFS('IEA-MethaneAbatement-US'!$M:$M,'IEA-MethaneAbatement-US'!$N:$N,"&lt;"&amp;$B68,'IEA-MethaneAbatement-US'!$N:$N,"&gt;="&amp;$A68,'IEA-MethaneAbatement-US'!$L:$L,$C$1))+(VLOOKUP($D$1,'Multipliers and Adjustments'!$A$70:$I$86,TRUNC(COLUMN(Z$2)/5)+2,FALSE)*SUMIFS('IEA-MethaneAbatement-US'!$M:$M,'IEA-MethaneAbatement-US'!$N:$N,"&lt;"&amp;$B68,'IEA-MethaneAbatement-US'!$N:$N,"&gt;="&amp;$A68,'IEA-MethaneAbatement-US'!$L:$L,$D$1)))*'State Downscaling Multipliers'!$B$7*(1+'EPA to IEA Scaling'!AD$10)</f>
        <v>0</v>
      </c>
      <c r="AA68" s="2">
        <f>((VLOOKUP($B$1,'Multipliers and Adjustments'!$A$70:$I$86,TRUNC(COLUMN(AA$2)/5)+2,FALSE)*SUMIFS('IEA-MethaneAbatement-US'!$M:$M,'IEA-MethaneAbatement-US'!$N:$N,"&lt;"&amp;$B68,'IEA-MethaneAbatement-US'!$N:$N,"&gt;="&amp;$A68,'IEA-MethaneAbatement-US'!$L:$L,$B$1))+(VLOOKUP($C$1,'Multipliers and Adjustments'!$A$70:$I$86,TRUNC(COLUMN(AA$2)/5)+2,FALSE)*SUMIFS('IEA-MethaneAbatement-US'!$M:$M,'IEA-MethaneAbatement-US'!$N:$N,"&lt;"&amp;$B68,'IEA-MethaneAbatement-US'!$N:$N,"&gt;="&amp;$A68,'IEA-MethaneAbatement-US'!$L:$L,$C$1))+(VLOOKUP($D$1,'Multipliers and Adjustments'!$A$70:$I$86,TRUNC(COLUMN(AA$2)/5)+2,FALSE)*SUMIFS('IEA-MethaneAbatement-US'!$M:$M,'IEA-MethaneAbatement-US'!$N:$N,"&lt;"&amp;$B68,'IEA-MethaneAbatement-US'!$N:$N,"&gt;="&amp;$A68,'IEA-MethaneAbatement-US'!$L:$L,$D$1)))*'State Downscaling Multipliers'!$B$7*(1+'EPA to IEA Scaling'!AE$10)</f>
        <v>0</v>
      </c>
      <c r="AB68" s="105">
        <f>((VLOOKUP($B$1,'Multipliers and Adjustments'!$A$70:$I$86,TRUNC(COLUMN(AB$2)/5)+2,FALSE)*SUMIFS('IEA-MethaneAbatement-US'!$M:$M,'IEA-MethaneAbatement-US'!$N:$N,"&lt;"&amp;$B68,'IEA-MethaneAbatement-US'!$N:$N,"&gt;="&amp;$A68,'IEA-MethaneAbatement-US'!$L:$L,$B$1))+(VLOOKUP($C$1,'Multipliers and Adjustments'!$A$70:$I$86,TRUNC(COLUMN(AB$2)/5)+2,FALSE)*SUMIFS('IEA-MethaneAbatement-US'!$M:$M,'IEA-MethaneAbatement-US'!$N:$N,"&lt;"&amp;$B68,'IEA-MethaneAbatement-US'!$N:$N,"&gt;="&amp;$A68,'IEA-MethaneAbatement-US'!$L:$L,$C$1))+(VLOOKUP($D$1,'Multipliers and Adjustments'!$A$70:$I$86,TRUNC(COLUMN(AB$2)/5)+2,FALSE)*SUMIFS('IEA-MethaneAbatement-US'!$M:$M,'IEA-MethaneAbatement-US'!$N:$N,"&lt;"&amp;$B68,'IEA-MethaneAbatement-US'!$N:$N,"&gt;="&amp;$A68,'IEA-MethaneAbatement-US'!$L:$L,$D$1)))*'State Downscaling Multipliers'!$B$7*(1+'EPA to IEA Scaling'!AF$10)</f>
        <v>0</v>
      </c>
      <c r="AC68" s="2">
        <f>((VLOOKUP($B$1,'Multipliers and Adjustments'!$A$70:$I$86,TRUNC(COLUMN(AC$2)/5)+2,FALSE)*SUMIFS('IEA-MethaneAbatement-US'!$M:$M,'IEA-MethaneAbatement-US'!$N:$N,"&lt;"&amp;$B68,'IEA-MethaneAbatement-US'!$N:$N,"&gt;="&amp;$A68,'IEA-MethaneAbatement-US'!$L:$L,$B$1))+(VLOOKUP($C$1,'Multipliers and Adjustments'!$A$70:$I$86,TRUNC(COLUMN(AC$2)/5)+2,FALSE)*SUMIFS('IEA-MethaneAbatement-US'!$M:$M,'IEA-MethaneAbatement-US'!$N:$N,"&lt;"&amp;$B68,'IEA-MethaneAbatement-US'!$N:$N,"&gt;="&amp;$A68,'IEA-MethaneAbatement-US'!$L:$L,$C$1))+(VLOOKUP($D$1,'Multipliers and Adjustments'!$A$70:$I$86,TRUNC(COLUMN(AC$2)/5)+2,FALSE)*SUMIFS('IEA-MethaneAbatement-US'!$M:$M,'IEA-MethaneAbatement-US'!$N:$N,"&lt;"&amp;$B68,'IEA-MethaneAbatement-US'!$N:$N,"&gt;="&amp;$A68,'IEA-MethaneAbatement-US'!$L:$L,$D$1)))*'State Downscaling Multipliers'!$B$7*(1+'EPA to IEA Scaling'!AG$10)</f>
        <v>0</v>
      </c>
      <c r="AD68" s="2">
        <f>((VLOOKUP($B$1,'Multipliers and Adjustments'!$A$70:$I$86,TRUNC(COLUMN(AD$2)/5)+2,FALSE)*SUMIFS('IEA-MethaneAbatement-US'!$M:$M,'IEA-MethaneAbatement-US'!$N:$N,"&lt;"&amp;$B68,'IEA-MethaneAbatement-US'!$N:$N,"&gt;="&amp;$A68,'IEA-MethaneAbatement-US'!$L:$L,$B$1))+(VLOOKUP($C$1,'Multipliers and Adjustments'!$A$70:$I$86,TRUNC(COLUMN(AD$2)/5)+2,FALSE)*SUMIFS('IEA-MethaneAbatement-US'!$M:$M,'IEA-MethaneAbatement-US'!$N:$N,"&lt;"&amp;$B68,'IEA-MethaneAbatement-US'!$N:$N,"&gt;="&amp;$A68,'IEA-MethaneAbatement-US'!$L:$L,$C$1))+(VLOOKUP($D$1,'Multipliers and Adjustments'!$A$70:$I$86,TRUNC(COLUMN(AD$2)/5)+2,FALSE)*SUMIFS('IEA-MethaneAbatement-US'!$M:$M,'IEA-MethaneAbatement-US'!$N:$N,"&lt;"&amp;$B68,'IEA-MethaneAbatement-US'!$N:$N,"&gt;="&amp;$A68,'IEA-MethaneAbatement-US'!$L:$L,$D$1)))*'State Downscaling Multipliers'!$B$7*(1+'EPA to IEA Scaling'!AH$10)</f>
        <v>0</v>
      </c>
      <c r="AE68" s="2">
        <f>((VLOOKUP($B$1,'Multipliers and Adjustments'!$A$70:$I$86,TRUNC(COLUMN(AE$2)/5)+2,FALSE)*SUMIFS('IEA-MethaneAbatement-US'!$M:$M,'IEA-MethaneAbatement-US'!$N:$N,"&lt;"&amp;$B68,'IEA-MethaneAbatement-US'!$N:$N,"&gt;="&amp;$A68,'IEA-MethaneAbatement-US'!$L:$L,$B$1))+(VLOOKUP($C$1,'Multipliers and Adjustments'!$A$70:$I$86,TRUNC(COLUMN(AE$2)/5)+2,FALSE)*SUMIFS('IEA-MethaneAbatement-US'!$M:$M,'IEA-MethaneAbatement-US'!$N:$N,"&lt;"&amp;$B68,'IEA-MethaneAbatement-US'!$N:$N,"&gt;="&amp;$A68,'IEA-MethaneAbatement-US'!$L:$L,$C$1))+(VLOOKUP($D$1,'Multipliers and Adjustments'!$A$70:$I$86,TRUNC(COLUMN(AE$2)/5)+2,FALSE)*SUMIFS('IEA-MethaneAbatement-US'!$M:$M,'IEA-MethaneAbatement-US'!$N:$N,"&lt;"&amp;$B68,'IEA-MethaneAbatement-US'!$N:$N,"&gt;="&amp;$A68,'IEA-MethaneAbatement-US'!$L:$L,$D$1)))*'State Downscaling Multipliers'!$B$7*(1+'EPA to IEA Scaling'!AI$10)</f>
        <v>0</v>
      </c>
      <c r="AF68" s="2">
        <f>((VLOOKUP($B$1,'Multipliers and Adjustments'!$A$70:$I$86,TRUNC(COLUMN(AF$2)/5)+2,FALSE)*SUMIFS('IEA-MethaneAbatement-US'!$M:$M,'IEA-MethaneAbatement-US'!$N:$N,"&lt;"&amp;$B68,'IEA-MethaneAbatement-US'!$N:$N,"&gt;="&amp;$A68,'IEA-MethaneAbatement-US'!$L:$L,$B$1))+(VLOOKUP($C$1,'Multipliers and Adjustments'!$A$70:$I$86,TRUNC(COLUMN(AF$2)/5)+2,FALSE)*SUMIFS('IEA-MethaneAbatement-US'!$M:$M,'IEA-MethaneAbatement-US'!$N:$N,"&lt;"&amp;$B68,'IEA-MethaneAbatement-US'!$N:$N,"&gt;="&amp;$A68,'IEA-MethaneAbatement-US'!$L:$L,$C$1))+(VLOOKUP($D$1,'Multipliers and Adjustments'!$A$70:$I$86,TRUNC(COLUMN(AF$2)/5)+2,FALSE)*SUMIFS('IEA-MethaneAbatement-US'!$M:$M,'IEA-MethaneAbatement-US'!$N:$N,"&lt;"&amp;$B68,'IEA-MethaneAbatement-US'!$N:$N,"&gt;="&amp;$A68,'IEA-MethaneAbatement-US'!$L:$L,$D$1)))*'State Downscaling Multipliers'!$B$7*(1+'EPA to IEA Scaling'!AJ$10)</f>
        <v>0</v>
      </c>
      <c r="AG68" s="105">
        <f>((VLOOKUP($B$1,'Multipliers and Adjustments'!$A$70:$I$86,TRUNC(COLUMN(AG$2)/5)+2,FALSE)*SUMIFS('IEA-MethaneAbatement-US'!$M:$M,'IEA-MethaneAbatement-US'!$N:$N,"&lt;"&amp;$B68,'IEA-MethaneAbatement-US'!$N:$N,"&gt;="&amp;$A68,'IEA-MethaneAbatement-US'!$L:$L,$B$1))+(VLOOKUP($C$1,'Multipliers and Adjustments'!$A$70:$I$86,TRUNC(COLUMN(AG$2)/5)+2,FALSE)*SUMIFS('IEA-MethaneAbatement-US'!$M:$M,'IEA-MethaneAbatement-US'!$N:$N,"&lt;"&amp;$B68,'IEA-MethaneAbatement-US'!$N:$N,"&gt;="&amp;$A68,'IEA-MethaneAbatement-US'!$L:$L,$C$1))+(VLOOKUP($D$1,'Multipliers and Adjustments'!$A$70:$I$86,TRUNC(COLUMN(AG$2)/5)+2,FALSE)*SUMIFS('IEA-MethaneAbatement-US'!$M:$M,'IEA-MethaneAbatement-US'!$N:$N,"&lt;"&amp;$B68,'IEA-MethaneAbatement-US'!$N:$N,"&gt;="&amp;$A68,'IEA-MethaneAbatement-US'!$L:$L,$D$1)))*'State Downscaling Multipliers'!$B$7*(1+'EPA to IEA Scaling'!AK$10)</f>
        <v>0</v>
      </c>
      <c r="AH68" s="2">
        <f>((VLOOKUP($B$1,'Multipliers and Adjustments'!$A$70:$I$86,TRUNC(COLUMN(AH$2)/5)+2,FALSE)*SUMIFS('IEA-MethaneAbatement-US'!$M:$M,'IEA-MethaneAbatement-US'!$N:$N,"&lt;"&amp;$B68,'IEA-MethaneAbatement-US'!$N:$N,"&gt;="&amp;$A68,'IEA-MethaneAbatement-US'!$L:$L,$B$1))+(VLOOKUP($C$1,'Multipliers and Adjustments'!$A$70:$I$86,TRUNC(COLUMN(AH$2)/5)+2,FALSE)*SUMIFS('IEA-MethaneAbatement-US'!$M:$M,'IEA-MethaneAbatement-US'!$N:$N,"&lt;"&amp;$B68,'IEA-MethaneAbatement-US'!$N:$N,"&gt;="&amp;$A68,'IEA-MethaneAbatement-US'!$L:$L,$C$1))+(VLOOKUP($D$1,'Multipliers and Adjustments'!$A$70:$I$86,TRUNC(COLUMN(AH$2)/5)+2,FALSE)*SUMIFS('IEA-MethaneAbatement-US'!$M:$M,'IEA-MethaneAbatement-US'!$N:$N,"&lt;"&amp;$B68,'IEA-MethaneAbatement-US'!$N:$N,"&gt;="&amp;$A68,'IEA-MethaneAbatement-US'!$L:$L,$D$1)))*'State Downscaling Multipliers'!$B$7*(1+'EPA to IEA Scaling'!AL$10)</f>
        <v>0</v>
      </c>
      <c r="AI68" s="2">
        <f>((VLOOKUP($B$1,'Multipliers and Adjustments'!$A$70:$I$86,TRUNC(COLUMN(AI$2)/5)+2,FALSE)*SUMIFS('IEA-MethaneAbatement-US'!$M:$M,'IEA-MethaneAbatement-US'!$N:$N,"&lt;"&amp;$B68,'IEA-MethaneAbatement-US'!$N:$N,"&gt;="&amp;$A68,'IEA-MethaneAbatement-US'!$L:$L,$B$1))+(VLOOKUP($C$1,'Multipliers and Adjustments'!$A$70:$I$86,TRUNC(COLUMN(AI$2)/5)+2,FALSE)*SUMIFS('IEA-MethaneAbatement-US'!$M:$M,'IEA-MethaneAbatement-US'!$N:$N,"&lt;"&amp;$B68,'IEA-MethaneAbatement-US'!$N:$N,"&gt;="&amp;$A68,'IEA-MethaneAbatement-US'!$L:$L,$C$1))+(VLOOKUP($D$1,'Multipliers and Adjustments'!$A$70:$I$86,TRUNC(COLUMN(AI$2)/5)+2,FALSE)*SUMIFS('IEA-MethaneAbatement-US'!$M:$M,'IEA-MethaneAbatement-US'!$N:$N,"&lt;"&amp;$B68,'IEA-MethaneAbatement-US'!$N:$N,"&gt;="&amp;$A68,'IEA-MethaneAbatement-US'!$L:$L,$D$1)))*'State Downscaling Multipliers'!$B$7*(1+'EPA to IEA Scaling'!AM$10)</f>
        <v>0</v>
      </c>
      <c r="AJ68" s="2">
        <f>((VLOOKUP($B$1,'Multipliers and Adjustments'!$A$70:$I$86,TRUNC(COLUMN(AJ$2)/5)+2,FALSE)*SUMIFS('IEA-MethaneAbatement-US'!$M:$M,'IEA-MethaneAbatement-US'!$N:$N,"&lt;"&amp;$B68,'IEA-MethaneAbatement-US'!$N:$N,"&gt;="&amp;$A68,'IEA-MethaneAbatement-US'!$L:$L,$B$1))+(VLOOKUP($C$1,'Multipliers and Adjustments'!$A$70:$I$86,TRUNC(COLUMN(AJ$2)/5)+2,FALSE)*SUMIFS('IEA-MethaneAbatement-US'!$M:$M,'IEA-MethaneAbatement-US'!$N:$N,"&lt;"&amp;$B68,'IEA-MethaneAbatement-US'!$N:$N,"&gt;="&amp;$A68,'IEA-MethaneAbatement-US'!$L:$L,$C$1))+(VLOOKUP($D$1,'Multipliers and Adjustments'!$A$70:$I$86,TRUNC(COLUMN(AJ$2)/5)+2,FALSE)*SUMIFS('IEA-MethaneAbatement-US'!$M:$M,'IEA-MethaneAbatement-US'!$N:$N,"&lt;"&amp;$B68,'IEA-MethaneAbatement-US'!$N:$N,"&gt;="&amp;$A68,'IEA-MethaneAbatement-US'!$L:$L,$D$1)))*'State Downscaling Multipliers'!$B$7*(1+'EPA to IEA Scaling'!AN$10)</f>
        <v>0</v>
      </c>
      <c r="AK68" s="2">
        <f>((VLOOKUP($B$1,'Multipliers and Adjustments'!$A$70:$I$86,TRUNC(COLUMN(AK$2)/5)+2,FALSE)*SUMIFS('IEA-MethaneAbatement-US'!$M:$M,'IEA-MethaneAbatement-US'!$N:$N,"&lt;"&amp;$B68,'IEA-MethaneAbatement-US'!$N:$N,"&gt;="&amp;$A68,'IEA-MethaneAbatement-US'!$L:$L,$B$1))+(VLOOKUP($C$1,'Multipliers and Adjustments'!$A$70:$I$86,TRUNC(COLUMN(AK$2)/5)+2,FALSE)*SUMIFS('IEA-MethaneAbatement-US'!$M:$M,'IEA-MethaneAbatement-US'!$N:$N,"&lt;"&amp;$B68,'IEA-MethaneAbatement-US'!$N:$N,"&gt;="&amp;$A68,'IEA-MethaneAbatement-US'!$L:$L,$C$1))+(VLOOKUP($D$1,'Multipliers and Adjustments'!$A$70:$I$86,TRUNC(COLUMN(AK$2)/5)+2,FALSE)*SUMIFS('IEA-MethaneAbatement-US'!$M:$M,'IEA-MethaneAbatement-US'!$N:$N,"&lt;"&amp;$B68,'IEA-MethaneAbatement-US'!$N:$N,"&gt;="&amp;$A68,'IEA-MethaneAbatement-US'!$L:$L,$D$1)))*'State Downscaling Multipliers'!$B$7*(1+'EPA to IEA Scaling'!AO$10)</f>
        <v>0</v>
      </c>
      <c r="AL68" s="105">
        <f>((VLOOKUP($B$1,'Multipliers and Adjustments'!$A$70:$I$86,TRUNC(COLUMN(AL$2)/5)+2,FALSE)*SUMIFS('IEA-MethaneAbatement-US'!$M:$M,'IEA-MethaneAbatement-US'!$N:$N,"&lt;"&amp;$B68,'IEA-MethaneAbatement-US'!$N:$N,"&gt;="&amp;$A68,'IEA-MethaneAbatement-US'!$L:$L,$B$1))+(VLOOKUP($C$1,'Multipliers and Adjustments'!$A$70:$I$86,TRUNC(COLUMN(AL$2)/5)+2,FALSE)*SUMIFS('IEA-MethaneAbatement-US'!$M:$M,'IEA-MethaneAbatement-US'!$N:$N,"&lt;"&amp;$B68,'IEA-MethaneAbatement-US'!$N:$N,"&gt;="&amp;$A68,'IEA-MethaneAbatement-US'!$L:$L,$C$1))+(VLOOKUP($D$1,'Multipliers and Adjustments'!$A$70:$I$86,TRUNC(COLUMN(AL$2)/5)+2,FALSE)*SUMIFS('IEA-MethaneAbatement-US'!$M:$M,'IEA-MethaneAbatement-US'!$N:$N,"&lt;"&amp;$B68,'IEA-MethaneAbatement-US'!$N:$N,"&gt;="&amp;$A68,'IEA-MethaneAbatement-US'!$L:$L,$D$1)))*'State Downscaling Multipliers'!$B$7*(1+'EPA to IEA Scaling'!AP$10)</f>
        <v>0</v>
      </c>
    </row>
    <row r="69" spans="1:38" ht="15.75" customHeight="1" x14ac:dyDescent="0.25">
      <c r="A69" s="49">
        <f t="shared" si="3"/>
        <v>1300</v>
      </c>
      <c r="B69" s="49">
        <f t="shared" si="5"/>
        <v>1350</v>
      </c>
      <c r="C69" s="105">
        <f>((VLOOKUP($B$1,'Multipliers and Adjustments'!$A$70:$I$86,TRUNC(COLUMN(C$2)/5)+2,FALSE)*SUMIFS('IEA-MethaneAbatement-US'!$M:$M,'IEA-MethaneAbatement-US'!$N:$N,"&lt;"&amp;$B69,'IEA-MethaneAbatement-US'!$N:$N,"&gt;="&amp;$A69,'IEA-MethaneAbatement-US'!$L:$L,$B$1))+(VLOOKUP($C$1,'Multipliers and Adjustments'!$A$70:$I$86,TRUNC(COLUMN(C$2)/5)+2,FALSE)*SUMIFS('IEA-MethaneAbatement-US'!$M:$M,'IEA-MethaneAbatement-US'!$N:$N,"&lt;"&amp;$B69,'IEA-MethaneAbatement-US'!$N:$N,"&gt;="&amp;$A69,'IEA-MethaneAbatement-US'!$L:$L,$C$1))+(VLOOKUP($D$1,'Multipliers and Adjustments'!$A$70:$I$86,TRUNC(COLUMN(C$2)/5)+2,FALSE)*SUMIFS('IEA-MethaneAbatement-US'!$M:$M,'IEA-MethaneAbatement-US'!$N:$N,"&lt;"&amp;$B69,'IEA-MethaneAbatement-US'!$N:$N,"&gt;="&amp;$A69,'IEA-MethaneAbatement-US'!$L:$L,$D$1)))*'State Downscaling Multipliers'!$B$7*(1+'EPA to IEA Scaling'!G$10)</f>
        <v>0</v>
      </c>
      <c r="D69" s="2">
        <f>((VLOOKUP($B$1,'Multipliers and Adjustments'!$A$70:$I$86,TRUNC(COLUMN(D$2)/5)+2,FALSE)*SUMIFS('IEA-MethaneAbatement-US'!$M:$M,'IEA-MethaneAbatement-US'!$N:$N,"&lt;"&amp;$B69,'IEA-MethaneAbatement-US'!$N:$N,"&gt;="&amp;$A69,'IEA-MethaneAbatement-US'!$L:$L,$B$1))+(VLOOKUP($C$1,'Multipliers and Adjustments'!$A$70:$I$86,TRUNC(COLUMN(D$2)/5)+2,FALSE)*SUMIFS('IEA-MethaneAbatement-US'!$M:$M,'IEA-MethaneAbatement-US'!$N:$N,"&lt;"&amp;$B69,'IEA-MethaneAbatement-US'!$N:$N,"&gt;="&amp;$A69,'IEA-MethaneAbatement-US'!$L:$L,$C$1))+(VLOOKUP($D$1,'Multipliers and Adjustments'!$A$70:$I$86,TRUNC(COLUMN(D$2)/5)+2,FALSE)*SUMIFS('IEA-MethaneAbatement-US'!$M:$M,'IEA-MethaneAbatement-US'!$N:$N,"&lt;"&amp;$B69,'IEA-MethaneAbatement-US'!$N:$N,"&gt;="&amp;$A69,'IEA-MethaneAbatement-US'!$L:$L,$D$1)))*'State Downscaling Multipliers'!$B$7*(1+'EPA to IEA Scaling'!H$10)</f>
        <v>0</v>
      </c>
      <c r="E69" s="2">
        <f>((VLOOKUP($B$1,'Multipliers and Adjustments'!$A$70:$I$86,TRUNC(COLUMN(E$2)/5)+2,FALSE)*SUMIFS('IEA-MethaneAbatement-US'!$M:$M,'IEA-MethaneAbatement-US'!$N:$N,"&lt;"&amp;$B69,'IEA-MethaneAbatement-US'!$N:$N,"&gt;="&amp;$A69,'IEA-MethaneAbatement-US'!$L:$L,$B$1))+(VLOOKUP($C$1,'Multipliers and Adjustments'!$A$70:$I$86,TRUNC(COLUMN(E$2)/5)+2,FALSE)*SUMIFS('IEA-MethaneAbatement-US'!$M:$M,'IEA-MethaneAbatement-US'!$N:$N,"&lt;"&amp;$B69,'IEA-MethaneAbatement-US'!$N:$N,"&gt;="&amp;$A69,'IEA-MethaneAbatement-US'!$L:$L,$C$1))+(VLOOKUP($D$1,'Multipliers and Adjustments'!$A$70:$I$86,TRUNC(COLUMN(E$2)/5)+2,FALSE)*SUMIFS('IEA-MethaneAbatement-US'!$M:$M,'IEA-MethaneAbatement-US'!$N:$N,"&lt;"&amp;$B69,'IEA-MethaneAbatement-US'!$N:$N,"&gt;="&amp;$A69,'IEA-MethaneAbatement-US'!$L:$L,$D$1)))*'State Downscaling Multipliers'!$B$7*(1+'EPA to IEA Scaling'!I$10)</f>
        <v>0</v>
      </c>
      <c r="F69" s="2">
        <f>((VLOOKUP($B$1,'Multipliers and Adjustments'!$A$70:$I$86,TRUNC(COLUMN(F$2)/5)+2,FALSE)*SUMIFS('IEA-MethaneAbatement-US'!$M:$M,'IEA-MethaneAbatement-US'!$N:$N,"&lt;"&amp;$B69,'IEA-MethaneAbatement-US'!$N:$N,"&gt;="&amp;$A69,'IEA-MethaneAbatement-US'!$L:$L,$B$1))+(VLOOKUP($C$1,'Multipliers and Adjustments'!$A$70:$I$86,TRUNC(COLUMN(F$2)/5)+2,FALSE)*SUMIFS('IEA-MethaneAbatement-US'!$M:$M,'IEA-MethaneAbatement-US'!$N:$N,"&lt;"&amp;$B69,'IEA-MethaneAbatement-US'!$N:$N,"&gt;="&amp;$A69,'IEA-MethaneAbatement-US'!$L:$L,$C$1))+(VLOOKUP($D$1,'Multipliers and Adjustments'!$A$70:$I$86,TRUNC(COLUMN(F$2)/5)+2,FALSE)*SUMIFS('IEA-MethaneAbatement-US'!$M:$M,'IEA-MethaneAbatement-US'!$N:$N,"&lt;"&amp;$B69,'IEA-MethaneAbatement-US'!$N:$N,"&gt;="&amp;$A69,'IEA-MethaneAbatement-US'!$L:$L,$D$1)))*'State Downscaling Multipliers'!$B$7*(1+'EPA to IEA Scaling'!J$10)</f>
        <v>0</v>
      </c>
      <c r="G69" s="154">
        <f>((VLOOKUP($B$1,'Multipliers and Adjustments'!$A$70:$I$86,TRUNC(COLUMN(G$2)/5)+2,FALSE)*SUMIFS('IEA-MethaneAbatement-US'!$M:$M,'IEA-MethaneAbatement-US'!$N:$N,"&lt;"&amp;$B69,'IEA-MethaneAbatement-US'!$N:$N,"&gt;="&amp;$A69,'IEA-MethaneAbatement-US'!$L:$L,$B$1))+(VLOOKUP($C$1,'Multipliers and Adjustments'!$A$70:$I$86,TRUNC(COLUMN(G$2)/5)+2,FALSE)*SUMIFS('IEA-MethaneAbatement-US'!$M:$M,'IEA-MethaneAbatement-US'!$N:$N,"&lt;"&amp;$B69,'IEA-MethaneAbatement-US'!$N:$N,"&gt;="&amp;$A69,'IEA-MethaneAbatement-US'!$L:$L,$C$1))+(VLOOKUP($D$1,'Multipliers and Adjustments'!$A$70:$I$86,TRUNC(COLUMN(G$2)/5)+2,FALSE)*SUMIFS('IEA-MethaneAbatement-US'!$M:$M,'IEA-MethaneAbatement-US'!$N:$N,"&lt;"&amp;$B69,'IEA-MethaneAbatement-US'!$N:$N,"&gt;="&amp;$A69,'IEA-MethaneAbatement-US'!$L:$L,$D$1)))*'State Downscaling Multipliers'!$B$7*(1+'EPA to IEA Scaling'!K$10)</f>
        <v>0</v>
      </c>
      <c r="H69" s="105">
        <f>((VLOOKUP($B$1,'Multipliers and Adjustments'!$A$70:$I$86,TRUNC(COLUMN(H$2)/5)+2,FALSE)*SUMIFS('IEA-MethaneAbatement-US'!$M:$M,'IEA-MethaneAbatement-US'!$N:$N,"&lt;"&amp;$B69,'IEA-MethaneAbatement-US'!$N:$N,"&gt;="&amp;$A69,'IEA-MethaneAbatement-US'!$L:$L,$B$1))+(VLOOKUP($C$1,'Multipliers and Adjustments'!$A$70:$I$86,TRUNC(COLUMN(H$2)/5)+2,FALSE)*SUMIFS('IEA-MethaneAbatement-US'!$M:$M,'IEA-MethaneAbatement-US'!$N:$N,"&lt;"&amp;$B69,'IEA-MethaneAbatement-US'!$N:$N,"&gt;="&amp;$A69,'IEA-MethaneAbatement-US'!$L:$L,$C$1))+(VLOOKUP($D$1,'Multipliers and Adjustments'!$A$70:$I$86,TRUNC(COLUMN(H$2)/5)+2,FALSE)*SUMIFS('IEA-MethaneAbatement-US'!$M:$M,'IEA-MethaneAbatement-US'!$N:$N,"&lt;"&amp;$B69,'IEA-MethaneAbatement-US'!$N:$N,"&gt;="&amp;$A69,'IEA-MethaneAbatement-US'!$L:$L,$D$1)))*'State Downscaling Multipliers'!$B$7*(1+'EPA to IEA Scaling'!L$10)</f>
        <v>0</v>
      </c>
      <c r="I69" s="2">
        <f>((VLOOKUP($B$1,'Multipliers and Adjustments'!$A$70:$I$86,TRUNC(COLUMN(I$2)/5)+2,FALSE)*SUMIFS('IEA-MethaneAbatement-US'!$M:$M,'IEA-MethaneAbatement-US'!$N:$N,"&lt;"&amp;$B69,'IEA-MethaneAbatement-US'!$N:$N,"&gt;="&amp;$A69,'IEA-MethaneAbatement-US'!$L:$L,$B$1))+(VLOOKUP($C$1,'Multipliers and Adjustments'!$A$70:$I$86,TRUNC(COLUMN(I$2)/5)+2,FALSE)*SUMIFS('IEA-MethaneAbatement-US'!$M:$M,'IEA-MethaneAbatement-US'!$N:$N,"&lt;"&amp;$B69,'IEA-MethaneAbatement-US'!$N:$N,"&gt;="&amp;$A69,'IEA-MethaneAbatement-US'!$L:$L,$C$1))+(VLOOKUP($D$1,'Multipliers and Adjustments'!$A$70:$I$86,TRUNC(COLUMN(I$2)/5)+2,FALSE)*SUMIFS('IEA-MethaneAbatement-US'!$M:$M,'IEA-MethaneAbatement-US'!$N:$N,"&lt;"&amp;$B69,'IEA-MethaneAbatement-US'!$N:$N,"&gt;="&amp;$A69,'IEA-MethaneAbatement-US'!$L:$L,$D$1)))*'State Downscaling Multipliers'!$B$7*(1+'EPA to IEA Scaling'!M$10)</f>
        <v>0</v>
      </c>
      <c r="J69" s="2">
        <f>((VLOOKUP($B$1,'Multipliers and Adjustments'!$A$70:$I$86,TRUNC(COLUMN(J$2)/5)+2,FALSE)*SUMIFS('IEA-MethaneAbatement-US'!$M:$M,'IEA-MethaneAbatement-US'!$N:$N,"&lt;"&amp;$B69,'IEA-MethaneAbatement-US'!$N:$N,"&gt;="&amp;$A69,'IEA-MethaneAbatement-US'!$L:$L,$B$1))+(VLOOKUP($C$1,'Multipliers and Adjustments'!$A$70:$I$86,TRUNC(COLUMN(J$2)/5)+2,FALSE)*SUMIFS('IEA-MethaneAbatement-US'!$M:$M,'IEA-MethaneAbatement-US'!$N:$N,"&lt;"&amp;$B69,'IEA-MethaneAbatement-US'!$N:$N,"&gt;="&amp;$A69,'IEA-MethaneAbatement-US'!$L:$L,$C$1))+(VLOOKUP($D$1,'Multipliers and Adjustments'!$A$70:$I$86,TRUNC(COLUMN(J$2)/5)+2,FALSE)*SUMIFS('IEA-MethaneAbatement-US'!$M:$M,'IEA-MethaneAbatement-US'!$N:$N,"&lt;"&amp;$B69,'IEA-MethaneAbatement-US'!$N:$N,"&gt;="&amp;$A69,'IEA-MethaneAbatement-US'!$L:$L,$D$1)))*'State Downscaling Multipliers'!$B$7*(1+'EPA to IEA Scaling'!N$10)</f>
        <v>0</v>
      </c>
      <c r="K69" s="2">
        <f>((VLOOKUP($B$1,'Multipliers and Adjustments'!$A$70:$I$86,TRUNC(COLUMN(K$2)/5)+2,FALSE)*SUMIFS('IEA-MethaneAbatement-US'!$M:$M,'IEA-MethaneAbatement-US'!$N:$N,"&lt;"&amp;$B69,'IEA-MethaneAbatement-US'!$N:$N,"&gt;="&amp;$A69,'IEA-MethaneAbatement-US'!$L:$L,$B$1))+(VLOOKUP($C$1,'Multipliers and Adjustments'!$A$70:$I$86,TRUNC(COLUMN(K$2)/5)+2,FALSE)*SUMIFS('IEA-MethaneAbatement-US'!$M:$M,'IEA-MethaneAbatement-US'!$N:$N,"&lt;"&amp;$B69,'IEA-MethaneAbatement-US'!$N:$N,"&gt;="&amp;$A69,'IEA-MethaneAbatement-US'!$L:$L,$C$1))+(VLOOKUP($D$1,'Multipliers and Adjustments'!$A$70:$I$86,TRUNC(COLUMN(K$2)/5)+2,FALSE)*SUMIFS('IEA-MethaneAbatement-US'!$M:$M,'IEA-MethaneAbatement-US'!$N:$N,"&lt;"&amp;$B69,'IEA-MethaneAbatement-US'!$N:$N,"&gt;="&amp;$A69,'IEA-MethaneAbatement-US'!$L:$L,$D$1)))*'State Downscaling Multipliers'!$B$7*(1+'EPA to IEA Scaling'!O$10)</f>
        <v>0</v>
      </c>
      <c r="L69" s="2">
        <f>((VLOOKUP($B$1,'Multipliers and Adjustments'!$A$70:$I$86,TRUNC(COLUMN(L$2)/5)+2,FALSE)*SUMIFS('IEA-MethaneAbatement-US'!$M:$M,'IEA-MethaneAbatement-US'!$N:$N,"&lt;"&amp;$B69,'IEA-MethaneAbatement-US'!$N:$N,"&gt;="&amp;$A69,'IEA-MethaneAbatement-US'!$L:$L,$B$1))+(VLOOKUP($C$1,'Multipliers and Adjustments'!$A$70:$I$86,TRUNC(COLUMN(L$2)/5)+2,FALSE)*SUMIFS('IEA-MethaneAbatement-US'!$M:$M,'IEA-MethaneAbatement-US'!$N:$N,"&lt;"&amp;$B69,'IEA-MethaneAbatement-US'!$N:$N,"&gt;="&amp;$A69,'IEA-MethaneAbatement-US'!$L:$L,$C$1))+(VLOOKUP($D$1,'Multipliers and Adjustments'!$A$70:$I$86,TRUNC(COLUMN(L$2)/5)+2,FALSE)*SUMIFS('IEA-MethaneAbatement-US'!$M:$M,'IEA-MethaneAbatement-US'!$N:$N,"&lt;"&amp;$B69,'IEA-MethaneAbatement-US'!$N:$N,"&gt;="&amp;$A69,'IEA-MethaneAbatement-US'!$L:$L,$D$1)))*'State Downscaling Multipliers'!$B$7*(1+'EPA to IEA Scaling'!P$10)</f>
        <v>0</v>
      </c>
      <c r="M69" s="105">
        <f>((VLOOKUP($B$1,'Multipliers and Adjustments'!$A$70:$I$86,TRUNC(COLUMN(M$2)/5)+2,FALSE)*SUMIFS('IEA-MethaneAbatement-US'!$M:$M,'IEA-MethaneAbatement-US'!$N:$N,"&lt;"&amp;$B69,'IEA-MethaneAbatement-US'!$N:$N,"&gt;="&amp;$A69,'IEA-MethaneAbatement-US'!$L:$L,$B$1))+(VLOOKUP($C$1,'Multipliers and Adjustments'!$A$70:$I$86,TRUNC(COLUMN(M$2)/5)+2,FALSE)*SUMIFS('IEA-MethaneAbatement-US'!$M:$M,'IEA-MethaneAbatement-US'!$N:$N,"&lt;"&amp;$B69,'IEA-MethaneAbatement-US'!$N:$N,"&gt;="&amp;$A69,'IEA-MethaneAbatement-US'!$L:$L,$C$1))+(VLOOKUP($D$1,'Multipliers and Adjustments'!$A$70:$I$86,TRUNC(COLUMN(M$2)/5)+2,FALSE)*SUMIFS('IEA-MethaneAbatement-US'!$M:$M,'IEA-MethaneAbatement-US'!$N:$N,"&lt;"&amp;$B69,'IEA-MethaneAbatement-US'!$N:$N,"&gt;="&amp;$A69,'IEA-MethaneAbatement-US'!$L:$L,$D$1)))*'State Downscaling Multipliers'!$B$7*(1+'EPA to IEA Scaling'!Q$10)</f>
        <v>0</v>
      </c>
      <c r="N69" s="2">
        <f>((VLOOKUP($B$1,'Multipliers and Adjustments'!$A$70:$I$86,TRUNC(COLUMN(N$2)/5)+2,FALSE)*SUMIFS('IEA-MethaneAbatement-US'!$M:$M,'IEA-MethaneAbatement-US'!$N:$N,"&lt;"&amp;$B69,'IEA-MethaneAbatement-US'!$N:$N,"&gt;="&amp;$A69,'IEA-MethaneAbatement-US'!$L:$L,$B$1))+(VLOOKUP($C$1,'Multipliers and Adjustments'!$A$70:$I$86,TRUNC(COLUMN(N$2)/5)+2,FALSE)*SUMIFS('IEA-MethaneAbatement-US'!$M:$M,'IEA-MethaneAbatement-US'!$N:$N,"&lt;"&amp;$B69,'IEA-MethaneAbatement-US'!$N:$N,"&gt;="&amp;$A69,'IEA-MethaneAbatement-US'!$L:$L,$C$1))+(VLOOKUP($D$1,'Multipliers and Adjustments'!$A$70:$I$86,TRUNC(COLUMN(N$2)/5)+2,FALSE)*SUMIFS('IEA-MethaneAbatement-US'!$M:$M,'IEA-MethaneAbatement-US'!$N:$N,"&lt;"&amp;$B69,'IEA-MethaneAbatement-US'!$N:$N,"&gt;="&amp;$A69,'IEA-MethaneAbatement-US'!$L:$L,$D$1)))*'State Downscaling Multipliers'!$B$7*(1+'EPA to IEA Scaling'!R$10)</f>
        <v>0</v>
      </c>
      <c r="O69" s="2">
        <f>((VLOOKUP($B$1,'Multipliers and Adjustments'!$A$70:$I$86,TRUNC(COLUMN(O$2)/5)+2,FALSE)*SUMIFS('IEA-MethaneAbatement-US'!$M:$M,'IEA-MethaneAbatement-US'!$N:$N,"&lt;"&amp;$B69,'IEA-MethaneAbatement-US'!$N:$N,"&gt;="&amp;$A69,'IEA-MethaneAbatement-US'!$L:$L,$B$1))+(VLOOKUP($C$1,'Multipliers and Adjustments'!$A$70:$I$86,TRUNC(COLUMN(O$2)/5)+2,FALSE)*SUMIFS('IEA-MethaneAbatement-US'!$M:$M,'IEA-MethaneAbatement-US'!$N:$N,"&lt;"&amp;$B69,'IEA-MethaneAbatement-US'!$N:$N,"&gt;="&amp;$A69,'IEA-MethaneAbatement-US'!$L:$L,$C$1))+(VLOOKUP($D$1,'Multipliers and Adjustments'!$A$70:$I$86,TRUNC(COLUMN(O$2)/5)+2,FALSE)*SUMIFS('IEA-MethaneAbatement-US'!$M:$M,'IEA-MethaneAbatement-US'!$N:$N,"&lt;"&amp;$B69,'IEA-MethaneAbatement-US'!$N:$N,"&gt;="&amp;$A69,'IEA-MethaneAbatement-US'!$L:$L,$D$1)))*'State Downscaling Multipliers'!$B$7*(1+'EPA to IEA Scaling'!S$10)</f>
        <v>0</v>
      </c>
      <c r="P69" s="2">
        <f>((VLOOKUP($B$1,'Multipliers and Adjustments'!$A$70:$I$86,TRUNC(COLUMN(P$2)/5)+2,FALSE)*SUMIFS('IEA-MethaneAbatement-US'!$M:$M,'IEA-MethaneAbatement-US'!$N:$N,"&lt;"&amp;$B69,'IEA-MethaneAbatement-US'!$N:$N,"&gt;="&amp;$A69,'IEA-MethaneAbatement-US'!$L:$L,$B$1))+(VLOOKUP($C$1,'Multipliers and Adjustments'!$A$70:$I$86,TRUNC(COLUMN(P$2)/5)+2,FALSE)*SUMIFS('IEA-MethaneAbatement-US'!$M:$M,'IEA-MethaneAbatement-US'!$N:$N,"&lt;"&amp;$B69,'IEA-MethaneAbatement-US'!$N:$N,"&gt;="&amp;$A69,'IEA-MethaneAbatement-US'!$L:$L,$C$1))+(VLOOKUP($D$1,'Multipliers and Adjustments'!$A$70:$I$86,TRUNC(COLUMN(P$2)/5)+2,FALSE)*SUMIFS('IEA-MethaneAbatement-US'!$M:$M,'IEA-MethaneAbatement-US'!$N:$N,"&lt;"&amp;$B69,'IEA-MethaneAbatement-US'!$N:$N,"&gt;="&amp;$A69,'IEA-MethaneAbatement-US'!$L:$L,$D$1)))*'State Downscaling Multipliers'!$B$7*(1+'EPA to IEA Scaling'!T$10)</f>
        <v>0</v>
      </c>
      <c r="Q69" s="2">
        <f>((VLOOKUP($B$1,'Multipliers and Adjustments'!$A$70:$I$86,TRUNC(COLUMN(Q$2)/5)+2,FALSE)*SUMIFS('IEA-MethaneAbatement-US'!$M:$M,'IEA-MethaneAbatement-US'!$N:$N,"&lt;"&amp;$B69,'IEA-MethaneAbatement-US'!$N:$N,"&gt;="&amp;$A69,'IEA-MethaneAbatement-US'!$L:$L,$B$1))+(VLOOKUP($C$1,'Multipliers and Adjustments'!$A$70:$I$86,TRUNC(COLUMN(Q$2)/5)+2,FALSE)*SUMIFS('IEA-MethaneAbatement-US'!$M:$M,'IEA-MethaneAbatement-US'!$N:$N,"&lt;"&amp;$B69,'IEA-MethaneAbatement-US'!$N:$N,"&gt;="&amp;$A69,'IEA-MethaneAbatement-US'!$L:$L,$C$1))+(VLOOKUP($D$1,'Multipliers and Adjustments'!$A$70:$I$86,TRUNC(COLUMN(Q$2)/5)+2,FALSE)*SUMIFS('IEA-MethaneAbatement-US'!$M:$M,'IEA-MethaneAbatement-US'!$N:$N,"&lt;"&amp;$B69,'IEA-MethaneAbatement-US'!$N:$N,"&gt;="&amp;$A69,'IEA-MethaneAbatement-US'!$L:$L,$D$1)))*'State Downscaling Multipliers'!$B$7*(1+'EPA to IEA Scaling'!U$10)</f>
        <v>0</v>
      </c>
      <c r="R69" s="105">
        <f>((VLOOKUP($B$1,'Multipliers and Adjustments'!$A$70:$I$86,TRUNC(COLUMN(R$2)/5)+2,FALSE)*SUMIFS('IEA-MethaneAbatement-US'!$M:$M,'IEA-MethaneAbatement-US'!$N:$N,"&lt;"&amp;$B69,'IEA-MethaneAbatement-US'!$N:$N,"&gt;="&amp;$A69,'IEA-MethaneAbatement-US'!$L:$L,$B$1))+(VLOOKUP($C$1,'Multipliers and Adjustments'!$A$70:$I$86,TRUNC(COLUMN(R$2)/5)+2,FALSE)*SUMIFS('IEA-MethaneAbatement-US'!$M:$M,'IEA-MethaneAbatement-US'!$N:$N,"&lt;"&amp;$B69,'IEA-MethaneAbatement-US'!$N:$N,"&gt;="&amp;$A69,'IEA-MethaneAbatement-US'!$L:$L,$C$1))+(VLOOKUP($D$1,'Multipliers and Adjustments'!$A$70:$I$86,TRUNC(COLUMN(R$2)/5)+2,FALSE)*SUMIFS('IEA-MethaneAbatement-US'!$M:$M,'IEA-MethaneAbatement-US'!$N:$N,"&lt;"&amp;$B69,'IEA-MethaneAbatement-US'!$N:$N,"&gt;="&amp;$A69,'IEA-MethaneAbatement-US'!$L:$L,$D$1)))*'State Downscaling Multipliers'!$B$7*(1+'EPA to IEA Scaling'!V$10)</f>
        <v>0</v>
      </c>
      <c r="S69" s="2">
        <f>((VLOOKUP($B$1,'Multipliers and Adjustments'!$A$70:$I$86,TRUNC(COLUMN(S$2)/5)+2,FALSE)*SUMIFS('IEA-MethaneAbatement-US'!$M:$M,'IEA-MethaneAbatement-US'!$N:$N,"&lt;"&amp;$B69,'IEA-MethaneAbatement-US'!$N:$N,"&gt;="&amp;$A69,'IEA-MethaneAbatement-US'!$L:$L,$B$1))+(VLOOKUP($C$1,'Multipliers and Adjustments'!$A$70:$I$86,TRUNC(COLUMN(S$2)/5)+2,FALSE)*SUMIFS('IEA-MethaneAbatement-US'!$M:$M,'IEA-MethaneAbatement-US'!$N:$N,"&lt;"&amp;$B69,'IEA-MethaneAbatement-US'!$N:$N,"&gt;="&amp;$A69,'IEA-MethaneAbatement-US'!$L:$L,$C$1))+(VLOOKUP($D$1,'Multipliers and Adjustments'!$A$70:$I$86,TRUNC(COLUMN(S$2)/5)+2,FALSE)*SUMIFS('IEA-MethaneAbatement-US'!$M:$M,'IEA-MethaneAbatement-US'!$N:$N,"&lt;"&amp;$B69,'IEA-MethaneAbatement-US'!$N:$N,"&gt;="&amp;$A69,'IEA-MethaneAbatement-US'!$L:$L,$D$1)))*'State Downscaling Multipliers'!$B$7*(1+'EPA to IEA Scaling'!W$10)</f>
        <v>0</v>
      </c>
      <c r="T69" s="2">
        <f>((VLOOKUP($B$1,'Multipliers and Adjustments'!$A$70:$I$86,TRUNC(COLUMN(T$2)/5)+2,FALSE)*SUMIFS('IEA-MethaneAbatement-US'!$M:$M,'IEA-MethaneAbatement-US'!$N:$N,"&lt;"&amp;$B69,'IEA-MethaneAbatement-US'!$N:$N,"&gt;="&amp;$A69,'IEA-MethaneAbatement-US'!$L:$L,$B$1))+(VLOOKUP($C$1,'Multipliers and Adjustments'!$A$70:$I$86,TRUNC(COLUMN(T$2)/5)+2,FALSE)*SUMIFS('IEA-MethaneAbatement-US'!$M:$M,'IEA-MethaneAbatement-US'!$N:$N,"&lt;"&amp;$B69,'IEA-MethaneAbatement-US'!$N:$N,"&gt;="&amp;$A69,'IEA-MethaneAbatement-US'!$L:$L,$C$1))+(VLOOKUP($D$1,'Multipliers and Adjustments'!$A$70:$I$86,TRUNC(COLUMN(T$2)/5)+2,FALSE)*SUMIFS('IEA-MethaneAbatement-US'!$M:$M,'IEA-MethaneAbatement-US'!$N:$N,"&lt;"&amp;$B69,'IEA-MethaneAbatement-US'!$N:$N,"&gt;="&amp;$A69,'IEA-MethaneAbatement-US'!$L:$L,$D$1)))*'State Downscaling Multipliers'!$B$7*(1+'EPA to IEA Scaling'!X$10)</f>
        <v>0</v>
      </c>
      <c r="U69" s="2">
        <f>((VLOOKUP($B$1,'Multipliers and Adjustments'!$A$70:$I$86,TRUNC(COLUMN(U$2)/5)+2,FALSE)*SUMIFS('IEA-MethaneAbatement-US'!$M:$M,'IEA-MethaneAbatement-US'!$N:$N,"&lt;"&amp;$B69,'IEA-MethaneAbatement-US'!$N:$N,"&gt;="&amp;$A69,'IEA-MethaneAbatement-US'!$L:$L,$B$1))+(VLOOKUP($C$1,'Multipliers and Adjustments'!$A$70:$I$86,TRUNC(COLUMN(U$2)/5)+2,FALSE)*SUMIFS('IEA-MethaneAbatement-US'!$M:$M,'IEA-MethaneAbatement-US'!$N:$N,"&lt;"&amp;$B69,'IEA-MethaneAbatement-US'!$N:$N,"&gt;="&amp;$A69,'IEA-MethaneAbatement-US'!$L:$L,$C$1))+(VLOOKUP($D$1,'Multipliers and Adjustments'!$A$70:$I$86,TRUNC(COLUMN(U$2)/5)+2,FALSE)*SUMIFS('IEA-MethaneAbatement-US'!$M:$M,'IEA-MethaneAbatement-US'!$N:$N,"&lt;"&amp;$B69,'IEA-MethaneAbatement-US'!$N:$N,"&gt;="&amp;$A69,'IEA-MethaneAbatement-US'!$L:$L,$D$1)))*'State Downscaling Multipliers'!$B$7*(1+'EPA to IEA Scaling'!Y$10)</f>
        <v>0</v>
      </c>
      <c r="V69" s="2">
        <f>((VLOOKUP($B$1,'Multipliers and Adjustments'!$A$70:$I$86,TRUNC(COLUMN(V$2)/5)+2,FALSE)*SUMIFS('IEA-MethaneAbatement-US'!$M:$M,'IEA-MethaneAbatement-US'!$N:$N,"&lt;"&amp;$B69,'IEA-MethaneAbatement-US'!$N:$N,"&gt;="&amp;$A69,'IEA-MethaneAbatement-US'!$L:$L,$B$1))+(VLOOKUP($C$1,'Multipliers and Adjustments'!$A$70:$I$86,TRUNC(COLUMN(V$2)/5)+2,FALSE)*SUMIFS('IEA-MethaneAbatement-US'!$M:$M,'IEA-MethaneAbatement-US'!$N:$N,"&lt;"&amp;$B69,'IEA-MethaneAbatement-US'!$N:$N,"&gt;="&amp;$A69,'IEA-MethaneAbatement-US'!$L:$L,$C$1))+(VLOOKUP($D$1,'Multipliers and Adjustments'!$A$70:$I$86,TRUNC(COLUMN(V$2)/5)+2,FALSE)*SUMIFS('IEA-MethaneAbatement-US'!$M:$M,'IEA-MethaneAbatement-US'!$N:$N,"&lt;"&amp;$B69,'IEA-MethaneAbatement-US'!$N:$N,"&gt;="&amp;$A69,'IEA-MethaneAbatement-US'!$L:$L,$D$1)))*'State Downscaling Multipliers'!$B$7*(1+'EPA to IEA Scaling'!Z$10)</f>
        <v>0</v>
      </c>
      <c r="W69" s="105">
        <f>((VLOOKUP($B$1,'Multipliers and Adjustments'!$A$70:$I$86,TRUNC(COLUMN(W$2)/5)+2,FALSE)*SUMIFS('IEA-MethaneAbatement-US'!$M:$M,'IEA-MethaneAbatement-US'!$N:$N,"&lt;"&amp;$B69,'IEA-MethaneAbatement-US'!$N:$N,"&gt;="&amp;$A69,'IEA-MethaneAbatement-US'!$L:$L,$B$1))+(VLOOKUP($C$1,'Multipliers and Adjustments'!$A$70:$I$86,TRUNC(COLUMN(W$2)/5)+2,FALSE)*SUMIFS('IEA-MethaneAbatement-US'!$M:$M,'IEA-MethaneAbatement-US'!$N:$N,"&lt;"&amp;$B69,'IEA-MethaneAbatement-US'!$N:$N,"&gt;="&amp;$A69,'IEA-MethaneAbatement-US'!$L:$L,$C$1))+(VLOOKUP($D$1,'Multipliers and Adjustments'!$A$70:$I$86,TRUNC(COLUMN(W$2)/5)+2,FALSE)*SUMIFS('IEA-MethaneAbatement-US'!$M:$M,'IEA-MethaneAbatement-US'!$N:$N,"&lt;"&amp;$B69,'IEA-MethaneAbatement-US'!$N:$N,"&gt;="&amp;$A69,'IEA-MethaneAbatement-US'!$L:$L,$D$1)))*'State Downscaling Multipliers'!$B$7*(1+'EPA to IEA Scaling'!AA$10)</f>
        <v>0</v>
      </c>
      <c r="X69" s="2">
        <f>((VLOOKUP($B$1,'Multipliers and Adjustments'!$A$70:$I$86,TRUNC(COLUMN(X$2)/5)+2,FALSE)*SUMIFS('IEA-MethaneAbatement-US'!$M:$M,'IEA-MethaneAbatement-US'!$N:$N,"&lt;"&amp;$B69,'IEA-MethaneAbatement-US'!$N:$N,"&gt;="&amp;$A69,'IEA-MethaneAbatement-US'!$L:$L,$B$1))+(VLOOKUP($C$1,'Multipliers and Adjustments'!$A$70:$I$86,TRUNC(COLUMN(X$2)/5)+2,FALSE)*SUMIFS('IEA-MethaneAbatement-US'!$M:$M,'IEA-MethaneAbatement-US'!$N:$N,"&lt;"&amp;$B69,'IEA-MethaneAbatement-US'!$N:$N,"&gt;="&amp;$A69,'IEA-MethaneAbatement-US'!$L:$L,$C$1))+(VLOOKUP($D$1,'Multipliers and Adjustments'!$A$70:$I$86,TRUNC(COLUMN(X$2)/5)+2,FALSE)*SUMIFS('IEA-MethaneAbatement-US'!$M:$M,'IEA-MethaneAbatement-US'!$N:$N,"&lt;"&amp;$B69,'IEA-MethaneAbatement-US'!$N:$N,"&gt;="&amp;$A69,'IEA-MethaneAbatement-US'!$L:$L,$D$1)))*'State Downscaling Multipliers'!$B$7*(1+'EPA to IEA Scaling'!AB$10)</f>
        <v>0</v>
      </c>
      <c r="Y69" s="2">
        <f>((VLOOKUP($B$1,'Multipliers and Adjustments'!$A$70:$I$86,TRUNC(COLUMN(Y$2)/5)+2,FALSE)*SUMIFS('IEA-MethaneAbatement-US'!$M:$M,'IEA-MethaneAbatement-US'!$N:$N,"&lt;"&amp;$B69,'IEA-MethaneAbatement-US'!$N:$N,"&gt;="&amp;$A69,'IEA-MethaneAbatement-US'!$L:$L,$B$1))+(VLOOKUP($C$1,'Multipliers and Adjustments'!$A$70:$I$86,TRUNC(COLUMN(Y$2)/5)+2,FALSE)*SUMIFS('IEA-MethaneAbatement-US'!$M:$M,'IEA-MethaneAbatement-US'!$N:$N,"&lt;"&amp;$B69,'IEA-MethaneAbatement-US'!$N:$N,"&gt;="&amp;$A69,'IEA-MethaneAbatement-US'!$L:$L,$C$1))+(VLOOKUP($D$1,'Multipliers and Adjustments'!$A$70:$I$86,TRUNC(COLUMN(Y$2)/5)+2,FALSE)*SUMIFS('IEA-MethaneAbatement-US'!$M:$M,'IEA-MethaneAbatement-US'!$N:$N,"&lt;"&amp;$B69,'IEA-MethaneAbatement-US'!$N:$N,"&gt;="&amp;$A69,'IEA-MethaneAbatement-US'!$L:$L,$D$1)))*'State Downscaling Multipliers'!$B$7*(1+'EPA to IEA Scaling'!AC$10)</f>
        <v>0</v>
      </c>
      <c r="Z69" s="2">
        <f>((VLOOKUP($B$1,'Multipliers and Adjustments'!$A$70:$I$86,TRUNC(COLUMN(Z$2)/5)+2,FALSE)*SUMIFS('IEA-MethaneAbatement-US'!$M:$M,'IEA-MethaneAbatement-US'!$N:$N,"&lt;"&amp;$B69,'IEA-MethaneAbatement-US'!$N:$N,"&gt;="&amp;$A69,'IEA-MethaneAbatement-US'!$L:$L,$B$1))+(VLOOKUP($C$1,'Multipliers and Adjustments'!$A$70:$I$86,TRUNC(COLUMN(Z$2)/5)+2,FALSE)*SUMIFS('IEA-MethaneAbatement-US'!$M:$M,'IEA-MethaneAbatement-US'!$N:$N,"&lt;"&amp;$B69,'IEA-MethaneAbatement-US'!$N:$N,"&gt;="&amp;$A69,'IEA-MethaneAbatement-US'!$L:$L,$C$1))+(VLOOKUP($D$1,'Multipliers and Adjustments'!$A$70:$I$86,TRUNC(COLUMN(Z$2)/5)+2,FALSE)*SUMIFS('IEA-MethaneAbatement-US'!$M:$M,'IEA-MethaneAbatement-US'!$N:$N,"&lt;"&amp;$B69,'IEA-MethaneAbatement-US'!$N:$N,"&gt;="&amp;$A69,'IEA-MethaneAbatement-US'!$L:$L,$D$1)))*'State Downscaling Multipliers'!$B$7*(1+'EPA to IEA Scaling'!AD$10)</f>
        <v>0</v>
      </c>
      <c r="AA69" s="2">
        <f>((VLOOKUP($B$1,'Multipliers and Adjustments'!$A$70:$I$86,TRUNC(COLUMN(AA$2)/5)+2,FALSE)*SUMIFS('IEA-MethaneAbatement-US'!$M:$M,'IEA-MethaneAbatement-US'!$N:$N,"&lt;"&amp;$B69,'IEA-MethaneAbatement-US'!$N:$N,"&gt;="&amp;$A69,'IEA-MethaneAbatement-US'!$L:$L,$B$1))+(VLOOKUP($C$1,'Multipliers and Adjustments'!$A$70:$I$86,TRUNC(COLUMN(AA$2)/5)+2,FALSE)*SUMIFS('IEA-MethaneAbatement-US'!$M:$M,'IEA-MethaneAbatement-US'!$N:$N,"&lt;"&amp;$B69,'IEA-MethaneAbatement-US'!$N:$N,"&gt;="&amp;$A69,'IEA-MethaneAbatement-US'!$L:$L,$C$1))+(VLOOKUP($D$1,'Multipliers and Adjustments'!$A$70:$I$86,TRUNC(COLUMN(AA$2)/5)+2,FALSE)*SUMIFS('IEA-MethaneAbatement-US'!$M:$M,'IEA-MethaneAbatement-US'!$N:$N,"&lt;"&amp;$B69,'IEA-MethaneAbatement-US'!$N:$N,"&gt;="&amp;$A69,'IEA-MethaneAbatement-US'!$L:$L,$D$1)))*'State Downscaling Multipliers'!$B$7*(1+'EPA to IEA Scaling'!AE$10)</f>
        <v>0</v>
      </c>
      <c r="AB69" s="105">
        <f>((VLOOKUP($B$1,'Multipliers and Adjustments'!$A$70:$I$86,TRUNC(COLUMN(AB$2)/5)+2,FALSE)*SUMIFS('IEA-MethaneAbatement-US'!$M:$M,'IEA-MethaneAbatement-US'!$N:$N,"&lt;"&amp;$B69,'IEA-MethaneAbatement-US'!$N:$N,"&gt;="&amp;$A69,'IEA-MethaneAbatement-US'!$L:$L,$B$1))+(VLOOKUP($C$1,'Multipliers and Adjustments'!$A$70:$I$86,TRUNC(COLUMN(AB$2)/5)+2,FALSE)*SUMIFS('IEA-MethaneAbatement-US'!$M:$M,'IEA-MethaneAbatement-US'!$N:$N,"&lt;"&amp;$B69,'IEA-MethaneAbatement-US'!$N:$N,"&gt;="&amp;$A69,'IEA-MethaneAbatement-US'!$L:$L,$C$1))+(VLOOKUP($D$1,'Multipliers and Adjustments'!$A$70:$I$86,TRUNC(COLUMN(AB$2)/5)+2,FALSE)*SUMIFS('IEA-MethaneAbatement-US'!$M:$M,'IEA-MethaneAbatement-US'!$N:$N,"&lt;"&amp;$B69,'IEA-MethaneAbatement-US'!$N:$N,"&gt;="&amp;$A69,'IEA-MethaneAbatement-US'!$L:$L,$D$1)))*'State Downscaling Multipliers'!$B$7*(1+'EPA to IEA Scaling'!AF$10)</f>
        <v>0</v>
      </c>
      <c r="AC69" s="2">
        <f>((VLOOKUP($B$1,'Multipliers and Adjustments'!$A$70:$I$86,TRUNC(COLUMN(AC$2)/5)+2,FALSE)*SUMIFS('IEA-MethaneAbatement-US'!$M:$M,'IEA-MethaneAbatement-US'!$N:$N,"&lt;"&amp;$B69,'IEA-MethaneAbatement-US'!$N:$N,"&gt;="&amp;$A69,'IEA-MethaneAbatement-US'!$L:$L,$B$1))+(VLOOKUP($C$1,'Multipliers and Adjustments'!$A$70:$I$86,TRUNC(COLUMN(AC$2)/5)+2,FALSE)*SUMIFS('IEA-MethaneAbatement-US'!$M:$M,'IEA-MethaneAbatement-US'!$N:$N,"&lt;"&amp;$B69,'IEA-MethaneAbatement-US'!$N:$N,"&gt;="&amp;$A69,'IEA-MethaneAbatement-US'!$L:$L,$C$1))+(VLOOKUP($D$1,'Multipliers and Adjustments'!$A$70:$I$86,TRUNC(COLUMN(AC$2)/5)+2,FALSE)*SUMIFS('IEA-MethaneAbatement-US'!$M:$M,'IEA-MethaneAbatement-US'!$N:$N,"&lt;"&amp;$B69,'IEA-MethaneAbatement-US'!$N:$N,"&gt;="&amp;$A69,'IEA-MethaneAbatement-US'!$L:$L,$D$1)))*'State Downscaling Multipliers'!$B$7*(1+'EPA to IEA Scaling'!AG$10)</f>
        <v>0</v>
      </c>
      <c r="AD69" s="2">
        <f>((VLOOKUP($B$1,'Multipliers and Adjustments'!$A$70:$I$86,TRUNC(COLUMN(AD$2)/5)+2,FALSE)*SUMIFS('IEA-MethaneAbatement-US'!$M:$M,'IEA-MethaneAbatement-US'!$N:$N,"&lt;"&amp;$B69,'IEA-MethaneAbatement-US'!$N:$N,"&gt;="&amp;$A69,'IEA-MethaneAbatement-US'!$L:$L,$B$1))+(VLOOKUP($C$1,'Multipliers and Adjustments'!$A$70:$I$86,TRUNC(COLUMN(AD$2)/5)+2,FALSE)*SUMIFS('IEA-MethaneAbatement-US'!$M:$M,'IEA-MethaneAbatement-US'!$N:$N,"&lt;"&amp;$B69,'IEA-MethaneAbatement-US'!$N:$N,"&gt;="&amp;$A69,'IEA-MethaneAbatement-US'!$L:$L,$C$1))+(VLOOKUP($D$1,'Multipliers and Adjustments'!$A$70:$I$86,TRUNC(COLUMN(AD$2)/5)+2,FALSE)*SUMIFS('IEA-MethaneAbatement-US'!$M:$M,'IEA-MethaneAbatement-US'!$N:$N,"&lt;"&amp;$B69,'IEA-MethaneAbatement-US'!$N:$N,"&gt;="&amp;$A69,'IEA-MethaneAbatement-US'!$L:$L,$D$1)))*'State Downscaling Multipliers'!$B$7*(1+'EPA to IEA Scaling'!AH$10)</f>
        <v>0</v>
      </c>
      <c r="AE69" s="2">
        <f>((VLOOKUP($B$1,'Multipliers and Adjustments'!$A$70:$I$86,TRUNC(COLUMN(AE$2)/5)+2,FALSE)*SUMIFS('IEA-MethaneAbatement-US'!$M:$M,'IEA-MethaneAbatement-US'!$N:$N,"&lt;"&amp;$B69,'IEA-MethaneAbatement-US'!$N:$N,"&gt;="&amp;$A69,'IEA-MethaneAbatement-US'!$L:$L,$B$1))+(VLOOKUP($C$1,'Multipliers and Adjustments'!$A$70:$I$86,TRUNC(COLUMN(AE$2)/5)+2,FALSE)*SUMIFS('IEA-MethaneAbatement-US'!$M:$M,'IEA-MethaneAbatement-US'!$N:$N,"&lt;"&amp;$B69,'IEA-MethaneAbatement-US'!$N:$N,"&gt;="&amp;$A69,'IEA-MethaneAbatement-US'!$L:$L,$C$1))+(VLOOKUP($D$1,'Multipliers and Adjustments'!$A$70:$I$86,TRUNC(COLUMN(AE$2)/5)+2,FALSE)*SUMIFS('IEA-MethaneAbatement-US'!$M:$M,'IEA-MethaneAbatement-US'!$N:$N,"&lt;"&amp;$B69,'IEA-MethaneAbatement-US'!$N:$N,"&gt;="&amp;$A69,'IEA-MethaneAbatement-US'!$L:$L,$D$1)))*'State Downscaling Multipliers'!$B$7*(1+'EPA to IEA Scaling'!AI$10)</f>
        <v>0</v>
      </c>
      <c r="AF69" s="2">
        <f>((VLOOKUP($B$1,'Multipliers and Adjustments'!$A$70:$I$86,TRUNC(COLUMN(AF$2)/5)+2,FALSE)*SUMIFS('IEA-MethaneAbatement-US'!$M:$M,'IEA-MethaneAbatement-US'!$N:$N,"&lt;"&amp;$B69,'IEA-MethaneAbatement-US'!$N:$N,"&gt;="&amp;$A69,'IEA-MethaneAbatement-US'!$L:$L,$B$1))+(VLOOKUP($C$1,'Multipliers and Adjustments'!$A$70:$I$86,TRUNC(COLUMN(AF$2)/5)+2,FALSE)*SUMIFS('IEA-MethaneAbatement-US'!$M:$M,'IEA-MethaneAbatement-US'!$N:$N,"&lt;"&amp;$B69,'IEA-MethaneAbatement-US'!$N:$N,"&gt;="&amp;$A69,'IEA-MethaneAbatement-US'!$L:$L,$C$1))+(VLOOKUP($D$1,'Multipliers and Adjustments'!$A$70:$I$86,TRUNC(COLUMN(AF$2)/5)+2,FALSE)*SUMIFS('IEA-MethaneAbatement-US'!$M:$M,'IEA-MethaneAbatement-US'!$N:$N,"&lt;"&amp;$B69,'IEA-MethaneAbatement-US'!$N:$N,"&gt;="&amp;$A69,'IEA-MethaneAbatement-US'!$L:$L,$D$1)))*'State Downscaling Multipliers'!$B$7*(1+'EPA to IEA Scaling'!AJ$10)</f>
        <v>0</v>
      </c>
      <c r="AG69" s="105">
        <f>((VLOOKUP($B$1,'Multipliers and Adjustments'!$A$70:$I$86,TRUNC(COLUMN(AG$2)/5)+2,FALSE)*SUMIFS('IEA-MethaneAbatement-US'!$M:$M,'IEA-MethaneAbatement-US'!$N:$N,"&lt;"&amp;$B69,'IEA-MethaneAbatement-US'!$N:$N,"&gt;="&amp;$A69,'IEA-MethaneAbatement-US'!$L:$L,$B$1))+(VLOOKUP($C$1,'Multipliers and Adjustments'!$A$70:$I$86,TRUNC(COLUMN(AG$2)/5)+2,FALSE)*SUMIFS('IEA-MethaneAbatement-US'!$M:$M,'IEA-MethaneAbatement-US'!$N:$N,"&lt;"&amp;$B69,'IEA-MethaneAbatement-US'!$N:$N,"&gt;="&amp;$A69,'IEA-MethaneAbatement-US'!$L:$L,$C$1))+(VLOOKUP($D$1,'Multipliers and Adjustments'!$A$70:$I$86,TRUNC(COLUMN(AG$2)/5)+2,FALSE)*SUMIFS('IEA-MethaneAbatement-US'!$M:$M,'IEA-MethaneAbatement-US'!$N:$N,"&lt;"&amp;$B69,'IEA-MethaneAbatement-US'!$N:$N,"&gt;="&amp;$A69,'IEA-MethaneAbatement-US'!$L:$L,$D$1)))*'State Downscaling Multipliers'!$B$7*(1+'EPA to IEA Scaling'!AK$10)</f>
        <v>0</v>
      </c>
      <c r="AH69" s="2">
        <f>((VLOOKUP($B$1,'Multipliers and Adjustments'!$A$70:$I$86,TRUNC(COLUMN(AH$2)/5)+2,FALSE)*SUMIFS('IEA-MethaneAbatement-US'!$M:$M,'IEA-MethaneAbatement-US'!$N:$N,"&lt;"&amp;$B69,'IEA-MethaneAbatement-US'!$N:$N,"&gt;="&amp;$A69,'IEA-MethaneAbatement-US'!$L:$L,$B$1))+(VLOOKUP($C$1,'Multipliers and Adjustments'!$A$70:$I$86,TRUNC(COLUMN(AH$2)/5)+2,FALSE)*SUMIFS('IEA-MethaneAbatement-US'!$M:$M,'IEA-MethaneAbatement-US'!$N:$N,"&lt;"&amp;$B69,'IEA-MethaneAbatement-US'!$N:$N,"&gt;="&amp;$A69,'IEA-MethaneAbatement-US'!$L:$L,$C$1))+(VLOOKUP($D$1,'Multipliers and Adjustments'!$A$70:$I$86,TRUNC(COLUMN(AH$2)/5)+2,FALSE)*SUMIFS('IEA-MethaneAbatement-US'!$M:$M,'IEA-MethaneAbatement-US'!$N:$N,"&lt;"&amp;$B69,'IEA-MethaneAbatement-US'!$N:$N,"&gt;="&amp;$A69,'IEA-MethaneAbatement-US'!$L:$L,$D$1)))*'State Downscaling Multipliers'!$B$7*(1+'EPA to IEA Scaling'!AL$10)</f>
        <v>0</v>
      </c>
      <c r="AI69" s="2">
        <f>((VLOOKUP($B$1,'Multipliers and Adjustments'!$A$70:$I$86,TRUNC(COLUMN(AI$2)/5)+2,FALSE)*SUMIFS('IEA-MethaneAbatement-US'!$M:$M,'IEA-MethaneAbatement-US'!$N:$N,"&lt;"&amp;$B69,'IEA-MethaneAbatement-US'!$N:$N,"&gt;="&amp;$A69,'IEA-MethaneAbatement-US'!$L:$L,$B$1))+(VLOOKUP($C$1,'Multipliers and Adjustments'!$A$70:$I$86,TRUNC(COLUMN(AI$2)/5)+2,FALSE)*SUMIFS('IEA-MethaneAbatement-US'!$M:$M,'IEA-MethaneAbatement-US'!$N:$N,"&lt;"&amp;$B69,'IEA-MethaneAbatement-US'!$N:$N,"&gt;="&amp;$A69,'IEA-MethaneAbatement-US'!$L:$L,$C$1))+(VLOOKUP($D$1,'Multipliers and Adjustments'!$A$70:$I$86,TRUNC(COLUMN(AI$2)/5)+2,FALSE)*SUMIFS('IEA-MethaneAbatement-US'!$M:$M,'IEA-MethaneAbatement-US'!$N:$N,"&lt;"&amp;$B69,'IEA-MethaneAbatement-US'!$N:$N,"&gt;="&amp;$A69,'IEA-MethaneAbatement-US'!$L:$L,$D$1)))*'State Downscaling Multipliers'!$B$7*(1+'EPA to IEA Scaling'!AM$10)</f>
        <v>0</v>
      </c>
      <c r="AJ69" s="2">
        <f>((VLOOKUP($B$1,'Multipliers and Adjustments'!$A$70:$I$86,TRUNC(COLUMN(AJ$2)/5)+2,FALSE)*SUMIFS('IEA-MethaneAbatement-US'!$M:$M,'IEA-MethaneAbatement-US'!$N:$N,"&lt;"&amp;$B69,'IEA-MethaneAbatement-US'!$N:$N,"&gt;="&amp;$A69,'IEA-MethaneAbatement-US'!$L:$L,$B$1))+(VLOOKUP($C$1,'Multipliers and Adjustments'!$A$70:$I$86,TRUNC(COLUMN(AJ$2)/5)+2,FALSE)*SUMIFS('IEA-MethaneAbatement-US'!$M:$M,'IEA-MethaneAbatement-US'!$N:$N,"&lt;"&amp;$B69,'IEA-MethaneAbatement-US'!$N:$N,"&gt;="&amp;$A69,'IEA-MethaneAbatement-US'!$L:$L,$C$1))+(VLOOKUP($D$1,'Multipliers and Adjustments'!$A$70:$I$86,TRUNC(COLUMN(AJ$2)/5)+2,FALSE)*SUMIFS('IEA-MethaneAbatement-US'!$M:$M,'IEA-MethaneAbatement-US'!$N:$N,"&lt;"&amp;$B69,'IEA-MethaneAbatement-US'!$N:$N,"&gt;="&amp;$A69,'IEA-MethaneAbatement-US'!$L:$L,$D$1)))*'State Downscaling Multipliers'!$B$7*(1+'EPA to IEA Scaling'!AN$10)</f>
        <v>0</v>
      </c>
      <c r="AK69" s="2">
        <f>((VLOOKUP($B$1,'Multipliers and Adjustments'!$A$70:$I$86,TRUNC(COLUMN(AK$2)/5)+2,FALSE)*SUMIFS('IEA-MethaneAbatement-US'!$M:$M,'IEA-MethaneAbatement-US'!$N:$N,"&lt;"&amp;$B69,'IEA-MethaneAbatement-US'!$N:$N,"&gt;="&amp;$A69,'IEA-MethaneAbatement-US'!$L:$L,$B$1))+(VLOOKUP($C$1,'Multipliers and Adjustments'!$A$70:$I$86,TRUNC(COLUMN(AK$2)/5)+2,FALSE)*SUMIFS('IEA-MethaneAbatement-US'!$M:$M,'IEA-MethaneAbatement-US'!$N:$N,"&lt;"&amp;$B69,'IEA-MethaneAbatement-US'!$N:$N,"&gt;="&amp;$A69,'IEA-MethaneAbatement-US'!$L:$L,$C$1))+(VLOOKUP($D$1,'Multipliers and Adjustments'!$A$70:$I$86,TRUNC(COLUMN(AK$2)/5)+2,FALSE)*SUMIFS('IEA-MethaneAbatement-US'!$M:$M,'IEA-MethaneAbatement-US'!$N:$N,"&lt;"&amp;$B69,'IEA-MethaneAbatement-US'!$N:$N,"&gt;="&amp;$A69,'IEA-MethaneAbatement-US'!$L:$L,$D$1)))*'State Downscaling Multipliers'!$B$7*(1+'EPA to IEA Scaling'!AO$10)</f>
        <v>0</v>
      </c>
      <c r="AL69" s="105">
        <f>((VLOOKUP($B$1,'Multipliers and Adjustments'!$A$70:$I$86,TRUNC(COLUMN(AL$2)/5)+2,FALSE)*SUMIFS('IEA-MethaneAbatement-US'!$M:$M,'IEA-MethaneAbatement-US'!$N:$N,"&lt;"&amp;$B69,'IEA-MethaneAbatement-US'!$N:$N,"&gt;="&amp;$A69,'IEA-MethaneAbatement-US'!$L:$L,$B$1))+(VLOOKUP($C$1,'Multipliers and Adjustments'!$A$70:$I$86,TRUNC(COLUMN(AL$2)/5)+2,FALSE)*SUMIFS('IEA-MethaneAbatement-US'!$M:$M,'IEA-MethaneAbatement-US'!$N:$N,"&lt;"&amp;$B69,'IEA-MethaneAbatement-US'!$N:$N,"&gt;="&amp;$A69,'IEA-MethaneAbatement-US'!$L:$L,$C$1))+(VLOOKUP($D$1,'Multipliers and Adjustments'!$A$70:$I$86,TRUNC(COLUMN(AL$2)/5)+2,FALSE)*SUMIFS('IEA-MethaneAbatement-US'!$M:$M,'IEA-MethaneAbatement-US'!$N:$N,"&lt;"&amp;$B69,'IEA-MethaneAbatement-US'!$N:$N,"&gt;="&amp;$A69,'IEA-MethaneAbatement-US'!$L:$L,$D$1)))*'State Downscaling Multipliers'!$B$7*(1+'EPA to IEA Scaling'!AP$10)</f>
        <v>0</v>
      </c>
    </row>
    <row r="70" spans="1:38" ht="15.75" customHeight="1" x14ac:dyDescent="0.25">
      <c r="A70" s="49">
        <f t="shared" si="3"/>
        <v>1350</v>
      </c>
      <c r="B70" s="49">
        <f t="shared" si="5"/>
        <v>1400</v>
      </c>
      <c r="C70" s="105">
        <f>((VLOOKUP($B$1,'Multipliers and Adjustments'!$A$70:$I$86,TRUNC(COLUMN(C$2)/5)+2,FALSE)*SUMIFS('IEA-MethaneAbatement-US'!$M:$M,'IEA-MethaneAbatement-US'!$N:$N,"&lt;"&amp;$B70,'IEA-MethaneAbatement-US'!$N:$N,"&gt;="&amp;$A70,'IEA-MethaneAbatement-US'!$L:$L,$B$1))+(VLOOKUP($C$1,'Multipliers and Adjustments'!$A$70:$I$86,TRUNC(COLUMN(C$2)/5)+2,FALSE)*SUMIFS('IEA-MethaneAbatement-US'!$M:$M,'IEA-MethaneAbatement-US'!$N:$N,"&lt;"&amp;$B70,'IEA-MethaneAbatement-US'!$N:$N,"&gt;="&amp;$A70,'IEA-MethaneAbatement-US'!$L:$L,$C$1))+(VLOOKUP($D$1,'Multipliers and Adjustments'!$A$70:$I$86,TRUNC(COLUMN(C$2)/5)+2,FALSE)*SUMIFS('IEA-MethaneAbatement-US'!$M:$M,'IEA-MethaneAbatement-US'!$N:$N,"&lt;"&amp;$B70,'IEA-MethaneAbatement-US'!$N:$N,"&gt;="&amp;$A70,'IEA-MethaneAbatement-US'!$L:$L,$D$1)))*'State Downscaling Multipliers'!$B$7*(1+'EPA to IEA Scaling'!G$10)</f>
        <v>0</v>
      </c>
      <c r="D70" s="2">
        <f>((VLOOKUP($B$1,'Multipliers and Adjustments'!$A$70:$I$86,TRUNC(COLUMN(D$2)/5)+2,FALSE)*SUMIFS('IEA-MethaneAbatement-US'!$M:$M,'IEA-MethaneAbatement-US'!$N:$N,"&lt;"&amp;$B70,'IEA-MethaneAbatement-US'!$N:$N,"&gt;="&amp;$A70,'IEA-MethaneAbatement-US'!$L:$L,$B$1))+(VLOOKUP($C$1,'Multipliers and Adjustments'!$A$70:$I$86,TRUNC(COLUMN(D$2)/5)+2,FALSE)*SUMIFS('IEA-MethaneAbatement-US'!$M:$M,'IEA-MethaneAbatement-US'!$N:$N,"&lt;"&amp;$B70,'IEA-MethaneAbatement-US'!$N:$N,"&gt;="&amp;$A70,'IEA-MethaneAbatement-US'!$L:$L,$C$1))+(VLOOKUP($D$1,'Multipliers and Adjustments'!$A$70:$I$86,TRUNC(COLUMN(D$2)/5)+2,FALSE)*SUMIFS('IEA-MethaneAbatement-US'!$M:$M,'IEA-MethaneAbatement-US'!$N:$N,"&lt;"&amp;$B70,'IEA-MethaneAbatement-US'!$N:$N,"&gt;="&amp;$A70,'IEA-MethaneAbatement-US'!$L:$L,$D$1)))*'State Downscaling Multipliers'!$B$7*(1+'EPA to IEA Scaling'!H$10)</f>
        <v>0</v>
      </c>
      <c r="E70" s="2">
        <f>((VLOOKUP($B$1,'Multipliers and Adjustments'!$A$70:$I$86,TRUNC(COLUMN(E$2)/5)+2,FALSE)*SUMIFS('IEA-MethaneAbatement-US'!$M:$M,'IEA-MethaneAbatement-US'!$N:$N,"&lt;"&amp;$B70,'IEA-MethaneAbatement-US'!$N:$N,"&gt;="&amp;$A70,'IEA-MethaneAbatement-US'!$L:$L,$B$1))+(VLOOKUP($C$1,'Multipliers and Adjustments'!$A$70:$I$86,TRUNC(COLUMN(E$2)/5)+2,FALSE)*SUMIFS('IEA-MethaneAbatement-US'!$M:$M,'IEA-MethaneAbatement-US'!$N:$N,"&lt;"&amp;$B70,'IEA-MethaneAbatement-US'!$N:$N,"&gt;="&amp;$A70,'IEA-MethaneAbatement-US'!$L:$L,$C$1))+(VLOOKUP($D$1,'Multipliers and Adjustments'!$A$70:$I$86,TRUNC(COLUMN(E$2)/5)+2,FALSE)*SUMIFS('IEA-MethaneAbatement-US'!$M:$M,'IEA-MethaneAbatement-US'!$N:$N,"&lt;"&amp;$B70,'IEA-MethaneAbatement-US'!$N:$N,"&gt;="&amp;$A70,'IEA-MethaneAbatement-US'!$L:$L,$D$1)))*'State Downscaling Multipliers'!$B$7*(1+'EPA to IEA Scaling'!I$10)</f>
        <v>0</v>
      </c>
      <c r="F70" s="2">
        <f>((VLOOKUP($B$1,'Multipliers and Adjustments'!$A$70:$I$86,TRUNC(COLUMN(F$2)/5)+2,FALSE)*SUMIFS('IEA-MethaneAbatement-US'!$M:$M,'IEA-MethaneAbatement-US'!$N:$N,"&lt;"&amp;$B70,'IEA-MethaneAbatement-US'!$N:$N,"&gt;="&amp;$A70,'IEA-MethaneAbatement-US'!$L:$L,$B$1))+(VLOOKUP($C$1,'Multipliers and Adjustments'!$A$70:$I$86,TRUNC(COLUMN(F$2)/5)+2,FALSE)*SUMIFS('IEA-MethaneAbatement-US'!$M:$M,'IEA-MethaneAbatement-US'!$N:$N,"&lt;"&amp;$B70,'IEA-MethaneAbatement-US'!$N:$N,"&gt;="&amp;$A70,'IEA-MethaneAbatement-US'!$L:$L,$C$1))+(VLOOKUP($D$1,'Multipliers and Adjustments'!$A$70:$I$86,TRUNC(COLUMN(F$2)/5)+2,FALSE)*SUMIFS('IEA-MethaneAbatement-US'!$M:$M,'IEA-MethaneAbatement-US'!$N:$N,"&lt;"&amp;$B70,'IEA-MethaneAbatement-US'!$N:$N,"&gt;="&amp;$A70,'IEA-MethaneAbatement-US'!$L:$L,$D$1)))*'State Downscaling Multipliers'!$B$7*(1+'EPA to IEA Scaling'!J$10)</f>
        <v>0</v>
      </c>
      <c r="G70" s="154">
        <f>((VLOOKUP($B$1,'Multipliers and Adjustments'!$A$70:$I$86,TRUNC(COLUMN(G$2)/5)+2,FALSE)*SUMIFS('IEA-MethaneAbatement-US'!$M:$M,'IEA-MethaneAbatement-US'!$N:$N,"&lt;"&amp;$B70,'IEA-MethaneAbatement-US'!$N:$N,"&gt;="&amp;$A70,'IEA-MethaneAbatement-US'!$L:$L,$B$1))+(VLOOKUP($C$1,'Multipliers and Adjustments'!$A$70:$I$86,TRUNC(COLUMN(G$2)/5)+2,FALSE)*SUMIFS('IEA-MethaneAbatement-US'!$M:$M,'IEA-MethaneAbatement-US'!$N:$N,"&lt;"&amp;$B70,'IEA-MethaneAbatement-US'!$N:$N,"&gt;="&amp;$A70,'IEA-MethaneAbatement-US'!$L:$L,$C$1))+(VLOOKUP($D$1,'Multipliers and Adjustments'!$A$70:$I$86,TRUNC(COLUMN(G$2)/5)+2,FALSE)*SUMIFS('IEA-MethaneAbatement-US'!$M:$M,'IEA-MethaneAbatement-US'!$N:$N,"&lt;"&amp;$B70,'IEA-MethaneAbatement-US'!$N:$N,"&gt;="&amp;$A70,'IEA-MethaneAbatement-US'!$L:$L,$D$1)))*'State Downscaling Multipliers'!$B$7*(1+'EPA to IEA Scaling'!K$10)</f>
        <v>0</v>
      </c>
      <c r="H70" s="105">
        <f>((VLOOKUP($B$1,'Multipliers and Adjustments'!$A$70:$I$86,TRUNC(COLUMN(H$2)/5)+2,FALSE)*SUMIFS('IEA-MethaneAbatement-US'!$M:$M,'IEA-MethaneAbatement-US'!$N:$N,"&lt;"&amp;$B70,'IEA-MethaneAbatement-US'!$N:$N,"&gt;="&amp;$A70,'IEA-MethaneAbatement-US'!$L:$L,$B$1))+(VLOOKUP($C$1,'Multipliers and Adjustments'!$A$70:$I$86,TRUNC(COLUMN(H$2)/5)+2,FALSE)*SUMIFS('IEA-MethaneAbatement-US'!$M:$M,'IEA-MethaneAbatement-US'!$N:$N,"&lt;"&amp;$B70,'IEA-MethaneAbatement-US'!$N:$N,"&gt;="&amp;$A70,'IEA-MethaneAbatement-US'!$L:$L,$C$1))+(VLOOKUP($D$1,'Multipliers and Adjustments'!$A$70:$I$86,TRUNC(COLUMN(H$2)/5)+2,FALSE)*SUMIFS('IEA-MethaneAbatement-US'!$M:$M,'IEA-MethaneAbatement-US'!$N:$N,"&lt;"&amp;$B70,'IEA-MethaneAbatement-US'!$N:$N,"&gt;="&amp;$A70,'IEA-MethaneAbatement-US'!$L:$L,$D$1)))*'State Downscaling Multipliers'!$B$7*(1+'EPA to IEA Scaling'!L$10)</f>
        <v>0</v>
      </c>
      <c r="I70" s="2">
        <f>((VLOOKUP($B$1,'Multipliers and Adjustments'!$A$70:$I$86,TRUNC(COLUMN(I$2)/5)+2,FALSE)*SUMIFS('IEA-MethaneAbatement-US'!$M:$M,'IEA-MethaneAbatement-US'!$N:$N,"&lt;"&amp;$B70,'IEA-MethaneAbatement-US'!$N:$N,"&gt;="&amp;$A70,'IEA-MethaneAbatement-US'!$L:$L,$B$1))+(VLOOKUP($C$1,'Multipliers and Adjustments'!$A$70:$I$86,TRUNC(COLUMN(I$2)/5)+2,FALSE)*SUMIFS('IEA-MethaneAbatement-US'!$M:$M,'IEA-MethaneAbatement-US'!$N:$N,"&lt;"&amp;$B70,'IEA-MethaneAbatement-US'!$N:$N,"&gt;="&amp;$A70,'IEA-MethaneAbatement-US'!$L:$L,$C$1))+(VLOOKUP($D$1,'Multipliers and Adjustments'!$A$70:$I$86,TRUNC(COLUMN(I$2)/5)+2,FALSE)*SUMIFS('IEA-MethaneAbatement-US'!$M:$M,'IEA-MethaneAbatement-US'!$N:$N,"&lt;"&amp;$B70,'IEA-MethaneAbatement-US'!$N:$N,"&gt;="&amp;$A70,'IEA-MethaneAbatement-US'!$L:$L,$D$1)))*'State Downscaling Multipliers'!$B$7*(1+'EPA to IEA Scaling'!M$10)</f>
        <v>0</v>
      </c>
      <c r="J70" s="2">
        <f>((VLOOKUP($B$1,'Multipliers and Adjustments'!$A$70:$I$86,TRUNC(COLUMN(J$2)/5)+2,FALSE)*SUMIFS('IEA-MethaneAbatement-US'!$M:$M,'IEA-MethaneAbatement-US'!$N:$N,"&lt;"&amp;$B70,'IEA-MethaneAbatement-US'!$N:$N,"&gt;="&amp;$A70,'IEA-MethaneAbatement-US'!$L:$L,$B$1))+(VLOOKUP($C$1,'Multipliers and Adjustments'!$A$70:$I$86,TRUNC(COLUMN(J$2)/5)+2,FALSE)*SUMIFS('IEA-MethaneAbatement-US'!$M:$M,'IEA-MethaneAbatement-US'!$N:$N,"&lt;"&amp;$B70,'IEA-MethaneAbatement-US'!$N:$N,"&gt;="&amp;$A70,'IEA-MethaneAbatement-US'!$L:$L,$C$1))+(VLOOKUP($D$1,'Multipliers and Adjustments'!$A$70:$I$86,TRUNC(COLUMN(J$2)/5)+2,FALSE)*SUMIFS('IEA-MethaneAbatement-US'!$M:$M,'IEA-MethaneAbatement-US'!$N:$N,"&lt;"&amp;$B70,'IEA-MethaneAbatement-US'!$N:$N,"&gt;="&amp;$A70,'IEA-MethaneAbatement-US'!$L:$L,$D$1)))*'State Downscaling Multipliers'!$B$7*(1+'EPA to IEA Scaling'!N$10)</f>
        <v>0</v>
      </c>
      <c r="K70" s="2">
        <f>((VLOOKUP($B$1,'Multipliers and Adjustments'!$A$70:$I$86,TRUNC(COLUMN(K$2)/5)+2,FALSE)*SUMIFS('IEA-MethaneAbatement-US'!$M:$M,'IEA-MethaneAbatement-US'!$N:$N,"&lt;"&amp;$B70,'IEA-MethaneAbatement-US'!$N:$N,"&gt;="&amp;$A70,'IEA-MethaneAbatement-US'!$L:$L,$B$1))+(VLOOKUP($C$1,'Multipliers and Adjustments'!$A$70:$I$86,TRUNC(COLUMN(K$2)/5)+2,FALSE)*SUMIFS('IEA-MethaneAbatement-US'!$M:$M,'IEA-MethaneAbatement-US'!$N:$N,"&lt;"&amp;$B70,'IEA-MethaneAbatement-US'!$N:$N,"&gt;="&amp;$A70,'IEA-MethaneAbatement-US'!$L:$L,$C$1))+(VLOOKUP($D$1,'Multipliers and Adjustments'!$A$70:$I$86,TRUNC(COLUMN(K$2)/5)+2,FALSE)*SUMIFS('IEA-MethaneAbatement-US'!$M:$M,'IEA-MethaneAbatement-US'!$N:$N,"&lt;"&amp;$B70,'IEA-MethaneAbatement-US'!$N:$N,"&gt;="&amp;$A70,'IEA-MethaneAbatement-US'!$L:$L,$D$1)))*'State Downscaling Multipliers'!$B$7*(1+'EPA to IEA Scaling'!O$10)</f>
        <v>0</v>
      </c>
      <c r="L70" s="2">
        <f>((VLOOKUP($B$1,'Multipliers and Adjustments'!$A$70:$I$86,TRUNC(COLUMN(L$2)/5)+2,FALSE)*SUMIFS('IEA-MethaneAbatement-US'!$M:$M,'IEA-MethaneAbatement-US'!$N:$N,"&lt;"&amp;$B70,'IEA-MethaneAbatement-US'!$N:$N,"&gt;="&amp;$A70,'IEA-MethaneAbatement-US'!$L:$L,$B$1))+(VLOOKUP($C$1,'Multipliers and Adjustments'!$A$70:$I$86,TRUNC(COLUMN(L$2)/5)+2,FALSE)*SUMIFS('IEA-MethaneAbatement-US'!$M:$M,'IEA-MethaneAbatement-US'!$N:$N,"&lt;"&amp;$B70,'IEA-MethaneAbatement-US'!$N:$N,"&gt;="&amp;$A70,'IEA-MethaneAbatement-US'!$L:$L,$C$1))+(VLOOKUP($D$1,'Multipliers and Adjustments'!$A$70:$I$86,TRUNC(COLUMN(L$2)/5)+2,FALSE)*SUMIFS('IEA-MethaneAbatement-US'!$M:$M,'IEA-MethaneAbatement-US'!$N:$N,"&lt;"&amp;$B70,'IEA-MethaneAbatement-US'!$N:$N,"&gt;="&amp;$A70,'IEA-MethaneAbatement-US'!$L:$L,$D$1)))*'State Downscaling Multipliers'!$B$7*(1+'EPA to IEA Scaling'!P$10)</f>
        <v>0</v>
      </c>
      <c r="M70" s="105">
        <f>((VLOOKUP($B$1,'Multipliers and Adjustments'!$A$70:$I$86,TRUNC(COLUMN(M$2)/5)+2,FALSE)*SUMIFS('IEA-MethaneAbatement-US'!$M:$M,'IEA-MethaneAbatement-US'!$N:$N,"&lt;"&amp;$B70,'IEA-MethaneAbatement-US'!$N:$N,"&gt;="&amp;$A70,'IEA-MethaneAbatement-US'!$L:$L,$B$1))+(VLOOKUP($C$1,'Multipliers and Adjustments'!$A$70:$I$86,TRUNC(COLUMN(M$2)/5)+2,FALSE)*SUMIFS('IEA-MethaneAbatement-US'!$M:$M,'IEA-MethaneAbatement-US'!$N:$N,"&lt;"&amp;$B70,'IEA-MethaneAbatement-US'!$N:$N,"&gt;="&amp;$A70,'IEA-MethaneAbatement-US'!$L:$L,$C$1))+(VLOOKUP($D$1,'Multipliers and Adjustments'!$A$70:$I$86,TRUNC(COLUMN(M$2)/5)+2,FALSE)*SUMIFS('IEA-MethaneAbatement-US'!$M:$M,'IEA-MethaneAbatement-US'!$N:$N,"&lt;"&amp;$B70,'IEA-MethaneAbatement-US'!$N:$N,"&gt;="&amp;$A70,'IEA-MethaneAbatement-US'!$L:$L,$D$1)))*'State Downscaling Multipliers'!$B$7*(1+'EPA to IEA Scaling'!Q$10)</f>
        <v>0</v>
      </c>
      <c r="N70" s="2">
        <f>((VLOOKUP($B$1,'Multipliers and Adjustments'!$A$70:$I$86,TRUNC(COLUMN(N$2)/5)+2,FALSE)*SUMIFS('IEA-MethaneAbatement-US'!$M:$M,'IEA-MethaneAbatement-US'!$N:$N,"&lt;"&amp;$B70,'IEA-MethaneAbatement-US'!$N:$N,"&gt;="&amp;$A70,'IEA-MethaneAbatement-US'!$L:$L,$B$1))+(VLOOKUP($C$1,'Multipliers and Adjustments'!$A$70:$I$86,TRUNC(COLUMN(N$2)/5)+2,FALSE)*SUMIFS('IEA-MethaneAbatement-US'!$M:$M,'IEA-MethaneAbatement-US'!$N:$N,"&lt;"&amp;$B70,'IEA-MethaneAbatement-US'!$N:$N,"&gt;="&amp;$A70,'IEA-MethaneAbatement-US'!$L:$L,$C$1))+(VLOOKUP($D$1,'Multipliers and Adjustments'!$A$70:$I$86,TRUNC(COLUMN(N$2)/5)+2,FALSE)*SUMIFS('IEA-MethaneAbatement-US'!$M:$M,'IEA-MethaneAbatement-US'!$N:$N,"&lt;"&amp;$B70,'IEA-MethaneAbatement-US'!$N:$N,"&gt;="&amp;$A70,'IEA-MethaneAbatement-US'!$L:$L,$D$1)))*'State Downscaling Multipliers'!$B$7*(1+'EPA to IEA Scaling'!R$10)</f>
        <v>0</v>
      </c>
      <c r="O70" s="2">
        <f>((VLOOKUP($B$1,'Multipliers and Adjustments'!$A$70:$I$86,TRUNC(COLUMN(O$2)/5)+2,FALSE)*SUMIFS('IEA-MethaneAbatement-US'!$M:$M,'IEA-MethaneAbatement-US'!$N:$N,"&lt;"&amp;$B70,'IEA-MethaneAbatement-US'!$N:$N,"&gt;="&amp;$A70,'IEA-MethaneAbatement-US'!$L:$L,$B$1))+(VLOOKUP($C$1,'Multipliers and Adjustments'!$A$70:$I$86,TRUNC(COLUMN(O$2)/5)+2,FALSE)*SUMIFS('IEA-MethaneAbatement-US'!$M:$M,'IEA-MethaneAbatement-US'!$N:$N,"&lt;"&amp;$B70,'IEA-MethaneAbatement-US'!$N:$N,"&gt;="&amp;$A70,'IEA-MethaneAbatement-US'!$L:$L,$C$1))+(VLOOKUP($D$1,'Multipliers and Adjustments'!$A$70:$I$86,TRUNC(COLUMN(O$2)/5)+2,FALSE)*SUMIFS('IEA-MethaneAbatement-US'!$M:$M,'IEA-MethaneAbatement-US'!$N:$N,"&lt;"&amp;$B70,'IEA-MethaneAbatement-US'!$N:$N,"&gt;="&amp;$A70,'IEA-MethaneAbatement-US'!$L:$L,$D$1)))*'State Downscaling Multipliers'!$B$7*(1+'EPA to IEA Scaling'!S$10)</f>
        <v>0</v>
      </c>
      <c r="P70" s="2">
        <f>((VLOOKUP($B$1,'Multipliers and Adjustments'!$A$70:$I$86,TRUNC(COLUMN(P$2)/5)+2,FALSE)*SUMIFS('IEA-MethaneAbatement-US'!$M:$M,'IEA-MethaneAbatement-US'!$N:$N,"&lt;"&amp;$B70,'IEA-MethaneAbatement-US'!$N:$N,"&gt;="&amp;$A70,'IEA-MethaneAbatement-US'!$L:$L,$B$1))+(VLOOKUP($C$1,'Multipliers and Adjustments'!$A$70:$I$86,TRUNC(COLUMN(P$2)/5)+2,FALSE)*SUMIFS('IEA-MethaneAbatement-US'!$M:$M,'IEA-MethaneAbatement-US'!$N:$N,"&lt;"&amp;$B70,'IEA-MethaneAbatement-US'!$N:$N,"&gt;="&amp;$A70,'IEA-MethaneAbatement-US'!$L:$L,$C$1))+(VLOOKUP($D$1,'Multipliers and Adjustments'!$A$70:$I$86,TRUNC(COLUMN(P$2)/5)+2,FALSE)*SUMIFS('IEA-MethaneAbatement-US'!$M:$M,'IEA-MethaneAbatement-US'!$N:$N,"&lt;"&amp;$B70,'IEA-MethaneAbatement-US'!$N:$N,"&gt;="&amp;$A70,'IEA-MethaneAbatement-US'!$L:$L,$D$1)))*'State Downscaling Multipliers'!$B$7*(1+'EPA to IEA Scaling'!T$10)</f>
        <v>0</v>
      </c>
      <c r="Q70" s="2">
        <f>((VLOOKUP($B$1,'Multipliers and Adjustments'!$A$70:$I$86,TRUNC(COLUMN(Q$2)/5)+2,FALSE)*SUMIFS('IEA-MethaneAbatement-US'!$M:$M,'IEA-MethaneAbatement-US'!$N:$N,"&lt;"&amp;$B70,'IEA-MethaneAbatement-US'!$N:$N,"&gt;="&amp;$A70,'IEA-MethaneAbatement-US'!$L:$L,$B$1))+(VLOOKUP($C$1,'Multipliers and Adjustments'!$A$70:$I$86,TRUNC(COLUMN(Q$2)/5)+2,FALSE)*SUMIFS('IEA-MethaneAbatement-US'!$M:$M,'IEA-MethaneAbatement-US'!$N:$N,"&lt;"&amp;$B70,'IEA-MethaneAbatement-US'!$N:$N,"&gt;="&amp;$A70,'IEA-MethaneAbatement-US'!$L:$L,$C$1))+(VLOOKUP($D$1,'Multipliers and Adjustments'!$A$70:$I$86,TRUNC(COLUMN(Q$2)/5)+2,FALSE)*SUMIFS('IEA-MethaneAbatement-US'!$M:$M,'IEA-MethaneAbatement-US'!$N:$N,"&lt;"&amp;$B70,'IEA-MethaneAbatement-US'!$N:$N,"&gt;="&amp;$A70,'IEA-MethaneAbatement-US'!$L:$L,$D$1)))*'State Downscaling Multipliers'!$B$7*(1+'EPA to IEA Scaling'!U$10)</f>
        <v>0</v>
      </c>
      <c r="R70" s="105">
        <f>((VLOOKUP($B$1,'Multipliers and Adjustments'!$A$70:$I$86,TRUNC(COLUMN(R$2)/5)+2,FALSE)*SUMIFS('IEA-MethaneAbatement-US'!$M:$M,'IEA-MethaneAbatement-US'!$N:$N,"&lt;"&amp;$B70,'IEA-MethaneAbatement-US'!$N:$N,"&gt;="&amp;$A70,'IEA-MethaneAbatement-US'!$L:$L,$B$1))+(VLOOKUP($C$1,'Multipliers and Adjustments'!$A$70:$I$86,TRUNC(COLUMN(R$2)/5)+2,FALSE)*SUMIFS('IEA-MethaneAbatement-US'!$M:$M,'IEA-MethaneAbatement-US'!$N:$N,"&lt;"&amp;$B70,'IEA-MethaneAbatement-US'!$N:$N,"&gt;="&amp;$A70,'IEA-MethaneAbatement-US'!$L:$L,$C$1))+(VLOOKUP($D$1,'Multipliers and Adjustments'!$A$70:$I$86,TRUNC(COLUMN(R$2)/5)+2,FALSE)*SUMIFS('IEA-MethaneAbatement-US'!$M:$M,'IEA-MethaneAbatement-US'!$N:$N,"&lt;"&amp;$B70,'IEA-MethaneAbatement-US'!$N:$N,"&gt;="&amp;$A70,'IEA-MethaneAbatement-US'!$L:$L,$D$1)))*'State Downscaling Multipliers'!$B$7*(1+'EPA to IEA Scaling'!V$10)</f>
        <v>0</v>
      </c>
      <c r="S70" s="2">
        <f>((VLOOKUP($B$1,'Multipliers and Adjustments'!$A$70:$I$86,TRUNC(COLUMN(S$2)/5)+2,FALSE)*SUMIFS('IEA-MethaneAbatement-US'!$M:$M,'IEA-MethaneAbatement-US'!$N:$N,"&lt;"&amp;$B70,'IEA-MethaneAbatement-US'!$N:$N,"&gt;="&amp;$A70,'IEA-MethaneAbatement-US'!$L:$L,$B$1))+(VLOOKUP($C$1,'Multipliers and Adjustments'!$A$70:$I$86,TRUNC(COLUMN(S$2)/5)+2,FALSE)*SUMIFS('IEA-MethaneAbatement-US'!$M:$M,'IEA-MethaneAbatement-US'!$N:$N,"&lt;"&amp;$B70,'IEA-MethaneAbatement-US'!$N:$N,"&gt;="&amp;$A70,'IEA-MethaneAbatement-US'!$L:$L,$C$1))+(VLOOKUP($D$1,'Multipliers and Adjustments'!$A$70:$I$86,TRUNC(COLUMN(S$2)/5)+2,FALSE)*SUMIFS('IEA-MethaneAbatement-US'!$M:$M,'IEA-MethaneAbatement-US'!$N:$N,"&lt;"&amp;$B70,'IEA-MethaneAbatement-US'!$N:$N,"&gt;="&amp;$A70,'IEA-MethaneAbatement-US'!$L:$L,$D$1)))*'State Downscaling Multipliers'!$B$7*(1+'EPA to IEA Scaling'!W$10)</f>
        <v>0</v>
      </c>
      <c r="T70" s="2">
        <f>((VLOOKUP($B$1,'Multipliers and Adjustments'!$A$70:$I$86,TRUNC(COLUMN(T$2)/5)+2,FALSE)*SUMIFS('IEA-MethaneAbatement-US'!$M:$M,'IEA-MethaneAbatement-US'!$N:$N,"&lt;"&amp;$B70,'IEA-MethaneAbatement-US'!$N:$N,"&gt;="&amp;$A70,'IEA-MethaneAbatement-US'!$L:$L,$B$1))+(VLOOKUP($C$1,'Multipliers and Adjustments'!$A$70:$I$86,TRUNC(COLUMN(T$2)/5)+2,FALSE)*SUMIFS('IEA-MethaneAbatement-US'!$M:$M,'IEA-MethaneAbatement-US'!$N:$N,"&lt;"&amp;$B70,'IEA-MethaneAbatement-US'!$N:$N,"&gt;="&amp;$A70,'IEA-MethaneAbatement-US'!$L:$L,$C$1))+(VLOOKUP($D$1,'Multipliers and Adjustments'!$A$70:$I$86,TRUNC(COLUMN(T$2)/5)+2,FALSE)*SUMIFS('IEA-MethaneAbatement-US'!$M:$M,'IEA-MethaneAbatement-US'!$N:$N,"&lt;"&amp;$B70,'IEA-MethaneAbatement-US'!$N:$N,"&gt;="&amp;$A70,'IEA-MethaneAbatement-US'!$L:$L,$D$1)))*'State Downscaling Multipliers'!$B$7*(1+'EPA to IEA Scaling'!X$10)</f>
        <v>0</v>
      </c>
      <c r="U70" s="2">
        <f>((VLOOKUP($B$1,'Multipliers and Adjustments'!$A$70:$I$86,TRUNC(COLUMN(U$2)/5)+2,FALSE)*SUMIFS('IEA-MethaneAbatement-US'!$M:$M,'IEA-MethaneAbatement-US'!$N:$N,"&lt;"&amp;$B70,'IEA-MethaneAbatement-US'!$N:$N,"&gt;="&amp;$A70,'IEA-MethaneAbatement-US'!$L:$L,$B$1))+(VLOOKUP($C$1,'Multipliers and Adjustments'!$A$70:$I$86,TRUNC(COLUMN(U$2)/5)+2,FALSE)*SUMIFS('IEA-MethaneAbatement-US'!$M:$M,'IEA-MethaneAbatement-US'!$N:$N,"&lt;"&amp;$B70,'IEA-MethaneAbatement-US'!$N:$N,"&gt;="&amp;$A70,'IEA-MethaneAbatement-US'!$L:$L,$C$1))+(VLOOKUP($D$1,'Multipliers and Adjustments'!$A$70:$I$86,TRUNC(COLUMN(U$2)/5)+2,FALSE)*SUMIFS('IEA-MethaneAbatement-US'!$M:$M,'IEA-MethaneAbatement-US'!$N:$N,"&lt;"&amp;$B70,'IEA-MethaneAbatement-US'!$N:$N,"&gt;="&amp;$A70,'IEA-MethaneAbatement-US'!$L:$L,$D$1)))*'State Downscaling Multipliers'!$B$7*(1+'EPA to IEA Scaling'!Y$10)</f>
        <v>0</v>
      </c>
      <c r="V70" s="2">
        <f>((VLOOKUP($B$1,'Multipliers and Adjustments'!$A$70:$I$86,TRUNC(COLUMN(V$2)/5)+2,FALSE)*SUMIFS('IEA-MethaneAbatement-US'!$M:$M,'IEA-MethaneAbatement-US'!$N:$N,"&lt;"&amp;$B70,'IEA-MethaneAbatement-US'!$N:$N,"&gt;="&amp;$A70,'IEA-MethaneAbatement-US'!$L:$L,$B$1))+(VLOOKUP($C$1,'Multipliers and Adjustments'!$A$70:$I$86,TRUNC(COLUMN(V$2)/5)+2,FALSE)*SUMIFS('IEA-MethaneAbatement-US'!$M:$M,'IEA-MethaneAbatement-US'!$N:$N,"&lt;"&amp;$B70,'IEA-MethaneAbatement-US'!$N:$N,"&gt;="&amp;$A70,'IEA-MethaneAbatement-US'!$L:$L,$C$1))+(VLOOKUP($D$1,'Multipliers and Adjustments'!$A$70:$I$86,TRUNC(COLUMN(V$2)/5)+2,FALSE)*SUMIFS('IEA-MethaneAbatement-US'!$M:$M,'IEA-MethaneAbatement-US'!$N:$N,"&lt;"&amp;$B70,'IEA-MethaneAbatement-US'!$N:$N,"&gt;="&amp;$A70,'IEA-MethaneAbatement-US'!$L:$L,$D$1)))*'State Downscaling Multipliers'!$B$7*(1+'EPA to IEA Scaling'!Z$10)</f>
        <v>0</v>
      </c>
      <c r="W70" s="105">
        <f>((VLOOKUP($B$1,'Multipliers and Adjustments'!$A$70:$I$86,TRUNC(COLUMN(W$2)/5)+2,FALSE)*SUMIFS('IEA-MethaneAbatement-US'!$M:$M,'IEA-MethaneAbatement-US'!$N:$N,"&lt;"&amp;$B70,'IEA-MethaneAbatement-US'!$N:$N,"&gt;="&amp;$A70,'IEA-MethaneAbatement-US'!$L:$L,$B$1))+(VLOOKUP($C$1,'Multipliers and Adjustments'!$A$70:$I$86,TRUNC(COLUMN(W$2)/5)+2,FALSE)*SUMIFS('IEA-MethaneAbatement-US'!$M:$M,'IEA-MethaneAbatement-US'!$N:$N,"&lt;"&amp;$B70,'IEA-MethaneAbatement-US'!$N:$N,"&gt;="&amp;$A70,'IEA-MethaneAbatement-US'!$L:$L,$C$1))+(VLOOKUP($D$1,'Multipliers and Adjustments'!$A$70:$I$86,TRUNC(COLUMN(W$2)/5)+2,FALSE)*SUMIFS('IEA-MethaneAbatement-US'!$M:$M,'IEA-MethaneAbatement-US'!$N:$N,"&lt;"&amp;$B70,'IEA-MethaneAbatement-US'!$N:$N,"&gt;="&amp;$A70,'IEA-MethaneAbatement-US'!$L:$L,$D$1)))*'State Downscaling Multipliers'!$B$7*(1+'EPA to IEA Scaling'!AA$10)</f>
        <v>0</v>
      </c>
      <c r="X70" s="2">
        <f>((VLOOKUP($B$1,'Multipliers and Adjustments'!$A$70:$I$86,TRUNC(COLUMN(X$2)/5)+2,FALSE)*SUMIFS('IEA-MethaneAbatement-US'!$M:$M,'IEA-MethaneAbatement-US'!$N:$N,"&lt;"&amp;$B70,'IEA-MethaneAbatement-US'!$N:$N,"&gt;="&amp;$A70,'IEA-MethaneAbatement-US'!$L:$L,$B$1))+(VLOOKUP($C$1,'Multipliers and Adjustments'!$A$70:$I$86,TRUNC(COLUMN(X$2)/5)+2,FALSE)*SUMIFS('IEA-MethaneAbatement-US'!$M:$M,'IEA-MethaneAbatement-US'!$N:$N,"&lt;"&amp;$B70,'IEA-MethaneAbatement-US'!$N:$N,"&gt;="&amp;$A70,'IEA-MethaneAbatement-US'!$L:$L,$C$1))+(VLOOKUP($D$1,'Multipliers and Adjustments'!$A$70:$I$86,TRUNC(COLUMN(X$2)/5)+2,FALSE)*SUMIFS('IEA-MethaneAbatement-US'!$M:$M,'IEA-MethaneAbatement-US'!$N:$N,"&lt;"&amp;$B70,'IEA-MethaneAbatement-US'!$N:$N,"&gt;="&amp;$A70,'IEA-MethaneAbatement-US'!$L:$L,$D$1)))*'State Downscaling Multipliers'!$B$7*(1+'EPA to IEA Scaling'!AB$10)</f>
        <v>0</v>
      </c>
      <c r="Y70" s="2">
        <f>((VLOOKUP($B$1,'Multipliers and Adjustments'!$A$70:$I$86,TRUNC(COLUMN(Y$2)/5)+2,FALSE)*SUMIFS('IEA-MethaneAbatement-US'!$M:$M,'IEA-MethaneAbatement-US'!$N:$N,"&lt;"&amp;$B70,'IEA-MethaneAbatement-US'!$N:$N,"&gt;="&amp;$A70,'IEA-MethaneAbatement-US'!$L:$L,$B$1))+(VLOOKUP($C$1,'Multipliers and Adjustments'!$A$70:$I$86,TRUNC(COLUMN(Y$2)/5)+2,FALSE)*SUMIFS('IEA-MethaneAbatement-US'!$M:$M,'IEA-MethaneAbatement-US'!$N:$N,"&lt;"&amp;$B70,'IEA-MethaneAbatement-US'!$N:$N,"&gt;="&amp;$A70,'IEA-MethaneAbatement-US'!$L:$L,$C$1))+(VLOOKUP($D$1,'Multipliers and Adjustments'!$A$70:$I$86,TRUNC(COLUMN(Y$2)/5)+2,FALSE)*SUMIFS('IEA-MethaneAbatement-US'!$M:$M,'IEA-MethaneAbatement-US'!$N:$N,"&lt;"&amp;$B70,'IEA-MethaneAbatement-US'!$N:$N,"&gt;="&amp;$A70,'IEA-MethaneAbatement-US'!$L:$L,$D$1)))*'State Downscaling Multipliers'!$B$7*(1+'EPA to IEA Scaling'!AC$10)</f>
        <v>0</v>
      </c>
      <c r="Z70" s="2">
        <f>((VLOOKUP($B$1,'Multipliers and Adjustments'!$A$70:$I$86,TRUNC(COLUMN(Z$2)/5)+2,FALSE)*SUMIFS('IEA-MethaneAbatement-US'!$M:$M,'IEA-MethaneAbatement-US'!$N:$N,"&lt;"&amp;$B70,'IEA-MethaneAbatement-US'!$N:$N,"&gt;="&amp;$A70,'IEA-MethaneAbatement-US'!$L:$L,$B$1))+(VLOOKUP($C$1,'Multipliers and Adjustments'!$A$70:$I$86,TRUNC(COLUMN(Z$2)/5)+2,FALSE)*SUMIFS('IEA-MethaneAbatement-US'!$M:$M,'IEA-MethaneAbatement-US'!$N:$N,"&lt;"&amp;$B70,'IEA-MethaneAbatement-US'!$N:$N,"&gt;="&amp;$A70,'IEA-MethaneAbatement-US'!$L:$L,$C$1))+(VLOOKUP($D$1,'Multipliers and Adjustments'!$A$70:$I$86,TRUNC(COLUMN(Z$2)/5)+2,FALSE)*SUMIFS('IEA-MethaneAbatement-US'!$M:$M,'IEA-MethaneAbatement-US'!$N:$N,"&lt;"&amp;$B70,'IEA-MethaneAbatement-US'!$N:$N,"&gt;="&amp;$A70,'IEA-MethaneAbatement-US'!$L:$L,$D$1)))*'State Downscaling Multipliers'!$B$7*(1+'EPA to IEA Scaling'!AD$10)</f>
        <v>0</v>
      </c>
      <c r="AA70" s="2">
        <f>((VLOOKUP($B$1,'Multipliers and Adjustments'!$A$70:$I$86,TRUNC(COLUMN(AA$2)/5)+2,FALSE)*SUMIFS('IEA-MethaneAbatement-US'!$M:$M,'IEA-MethaneAbatement-US'!$N:$N,"&lt;"&amp;$B70,'IEA-MethaneAbatement-US'!$N:$N,"&gt;="&amp;$A70,'IEA-MethaneAbatement-US'!$L:$L,$B$1))+(VLOOKUP($C$1,'Multipliers and Adjustments'!$A$70:$I$86,TRUNC(COLUMN(AA$2)/5)+2,FALSE)*SUMIFS('IEA-MethaneAbatement-US'!$M:$M,'IEA-MethaneAbatement-US'!$N:$N,"&lt;"&amp;$B70,'IEA-MethaneAbatement-US'!$N:$N,"&gt;="&amp;$A70,'IEA-MethaneAbatement-US'!$L:$L,$C$1))+(VLOOKUP($D$1,'Multipliers and Adjustments'!$A$70:$I$86,TRUNC(COLUMN(AA$2)/5)+2,FALSE)*SUMIFS('IEA-MethaneAbatement-US'!$M:$M,'IEA-MethaneAbatement-US'!$N:$N,"&lt;"&amp;$B70,'IEA-MethaneAbatement-US'!$N:$N,"&gt;="&amp;$A70,'IEA-MethaneAbatement-US'!$L:$L,$D$1)))*'State Downscaling Multipliers'!$B$7*(1+'EPA to IEA Scaling'!AE$10)</f>
        <v>0</v>
      </c>
      <c r="AB70" s="105">
        <f>((VLOOKUP($B$1,'Multipliers and Adjustments'!$A$70:$I$86,TRUNC(COLUMN(AB$2)/5)+2,FALSE)*SUMIFS('IEA-MethaneAbatement-US'!$M:$M,'IEA-MethaneAbatement-US'!$N:$N,"&lt;"&amp;$B70,'IEA-MethaneAbatement-US'!$N:$N,"&gt;="&amp;$A70,'IEA-MethaneAbatement-US'!$L:$L,$B$1))+(VLOOKUP($C$1,'Multipliers and Adjustments'!$A$70:$I$86,TRUNC(COLUMN(AB$2)/5)+2,FALSE)*SUMIFS('IEA-MethaneAbatement-US'!$M:$M,'IEA-MethaneAbatement-US'!$N:$N,"&lt;"&amp;$B70,'IEA-MethaneAbatement-US'!$N:$N,"&gt;="&amp;$A70,'IEA-MethaneAbatement-US'!$L:$L,$C$1))+(VLOOKUP($D$1,'Multipliers and Adjustments'!$A$70:$I$86,TRUNC(COLUMN(AB$2)/5)+2,FALSE)*SUMIFS('IEA-MethaneAbatement-US'!$M:$M,'IEA-MethaneAbatement-US'!$N:$N,"&lt;"&amp;$B70,'IEA-MethaneAbatement-US'!$N:$N,"&gt;="&amp;$A70,'IEA-MethaneAbatement-US'!$L:$L,$D$1)))*'State Downscaling Multipliers'!$B$7*(1+'EPA to IEA Scaling'!AF$10)</f>
        <v>0</v>
      </c>
      <c r="AC70" s="2">
        <f>((VLOOKUP($B$1,'Multipliers and Adjustments'!$A$70:$I$86,TRUNC(COLUMN(AC$2)/5)+2,FALSE)*SUMIFS('IEA-MethaneAbatement-US'!$M:$M,'IEA-MethaneAbatement-US'!$N:$N,"&lt;"&amp;$B70,'IEA-MethaneAbatement-US'!$N:$N,"&gt;="&amp;$A70,'IEA-MethaneAbatement-US'!$L:$L,$B$1))+(VLOOKUP($C$1,'Multipliers and Adjustments'!$A$70:$I$86,TRUNC(COLUMN(AC$2)/5)+2,FALSE)*SUMIFS('IEA-MethaneAbatement-US'!$M:$M,'IEA-MethaneAbatement-US'!$N:$N,"&lt;"&amp;$B70,'IEA-MethaneAbatement-US'!$N:$N,"&gt;="&amp;$A70,'IEA-MethaneAbatement-US'!$L:$L,$C$1))+(VLOOKUP($D$1,'Multipliers and Adjustments'!$A$70:$I$86,TRUNC(COLUMN(AC$2)/5)+2,FALSE)*SUMIFS('IEA-MethaneAbatement-US'!$M:$M,'IEA-MethaneAbatement-US'!$N:$N,"&lt;"&amp;$B70,'IEA-MethaneAbatement-US'!$N:$N,"&gt;="&amp;$A70,'IEA-MethaneAbatement-US'!$L:$L,$D$1)))*'State Downscaling Multipliers'!$B$7*(1+'EPA to IEA Scaling'!AG$10)</f>
        <v>0</v>
      </c>
      <c r="AD70" s="2">
        <f>((VLOOKUP($B$1,'Multipliers and Adjustments'!$A$70:$I$86,TRUNC(COLUMN(AD$2)/5)+2,FALSE)*SUMIFS('IEA-MethaneAbatement-US'!$M:$M,'IEA-MethaneAbatement-US'!$N:$N,"&lt;"&amp;$B70,'IEA-MethaneAbatement-US'!$N:$N,"&gt;="&amp;$A70,'IEA-MethaneAbatement-US'!$L:$L,$B$1))+(VLOOKUP($C$1,'Multipliers and Adjustments'!$A$70:$I$86,TRUNC(COLUMN(AD$2)/5)+2,FALSE)*SUMIFS('IEA-MethaneAbatement-US'!$M:$M,'IEA-MethaneAbatement-US'!$N:$N,"&lt;"&amp;$B70,'IEA-MethaneAbatement-US'!$N:$N,"&gt;="&amp;$A70,'IEA-MethaneAbatement-US'!$L:$L,$C$1))+(VLOOKUP($D$1,'Multipliers and Adjustments'!$A$70:$I$86,TRUNC(COLUMN(AD$2)/5)+2,FALSE)*SUMIFS('IEA-MethaneAbatement-US'!$M:$M,'IEA-MethaneAbatement-US'!$N:$N,"&lt;"&amp;$B70,'IEA-MethaneAbatement-US'!$N:$N,"&gt;="&amp;$A70,'IEA-MethaneAbatement-US'!$L:$L,$D$1)))*'State Downscaling Multipliers'!$B$7*(1+'EPA to IEA Scaling'!AH$10)</f>
        <v>0</v>
      </c>
      <c r="AE70" s="2">
        <f>((VLOOKUP($B$1,'Multipliers and Adjustments'!$A$70:$I$86,TRUNC(COLUMN(AE$2)/5)+2,FALSE)*SUMIFS('IEA-MethaneAbatement-US'!$M:$M,'IEA-MethaneAbatement-US'!$N:$N,"&lt;"&amp;$B70,'IEA-MethaneAbatement-US'!$N:$N,"&gt;="&amp;$A70,'IEA-MethaneAbatement-US'!$L:$L,$B$1))+(VLOOKUP($C$1,'Multipliers and Adjustments'!$A$70:$I$86,TRUNC(COLUMN(AE$2)/5)+2,FALSE)*SUMIFS('IEA-MethaneAbatement-US'!$M:$M,'IEA-MethaneAbatement-US'!$N:$N,"&lt;"&amp;$B70,'IEA-MethaneAbatement-US'!$N:$N,"&gt;="&amp;$A70,'IEA-MethaneAbatement-US'!$L:$L,$C$1))+(VLOOKUP($D$1,'Multipliers and Adjustments'!$A$70:$I$86,TRUNC(COLUMN(AE$2)/5)+2,FALSE)*SUMIFS('IEA-MethaneAbatement-US'!$M:$M,'IEA-MethaneAbatement-US'!$N:$N,"&lt;"&amp;$B70,'IEA-MethaneAbatement-US'!$N:$N,"&gt;="&amp;$A70,'IEA-MethaneAbatement-US'!$L:$L,$D$1)))*'State Downscaling Multipliers'!$B$7*(1+'EPA to IEA Scaling'!AI$10)</f>
        <v>0</v>
      </c>
      <c r="AF70" s="2">
        <f>((VLOOKUP($B$1,'Multipliers and Adjustments'!$A$70:$I$86,TRUNC(COLUMN(AF$2)/5)+2,FALSE)*SUMIFS('IEA-MethaneAbatement-US'!$M:$M,'IEA-MethaneAbatement-US'!$N:$N,"&lt;"&amp;$B70,'IEA-MethaneAbatement-US'!$N:$N,"&gt;="&amp;$A70,'IEA-MethaneAbatement-US'!$L:$L,$B$1))+(VLOOKUP($C$1,'Multipliers and Adjustments'!$A$70:$I$86,TRUNC(COLUMN(AF$2)/5)+2,FALSE)*SUMIFS('IEA-MethaneAbatement-US'!$M:$M,'IEA-MethaneAbatement-US'!$N:$N,"&lt;"&amp;$B70,'IEA-MethaneAbatement-US'!$N:$N,"&gt;="&amp;$A70,'IEA-MethaneAbatement-US'!$L:$L,$C$1))+(VLOOKUP($D$1,'Multipliers and Adjustments'!$A$70:$I$86,TRUNC(COLUMN(AF$2)/5)+2,FALSE)*SUMIFS('IEA-MethaneAbatement-US'!$M:$M,'IEA-MethaneAbatement-US'!$N:$N,"&lt;"&amp;$B70,'IEA-MethaneAbatement-US'!$N:$N,"&gt;="&amp;$A70,'IEA-MethaneAbatement-US'!$L:$L,$D$1)))*'State Downscaling Multipliers'!$B$7*(1+'EPA to IEA Scaling'!AJ$10)</f>
        <v>0</v>
      </c>
      <c r="AG70" s="105">
        <f>((VLOOKUP($B$1,'Multipliers and Adjustments'!$A$70:$I$86,TRUNC(COLUMN(AG$2)/5)+2,FALSE)*SUMIFS('IEA-MethaneAbatement-US'!$M:$M,'IEA-MethaneAbatement-US'!$N:$N,"&lt;"&amp;$B70,'IEA-MethaneAbatement-US'!$N:$N,"&gt;="&amp;$A70,'IEA-MethaneAbatement-US'!$L:$L,$B$1))+(VLOOKUP($C$1,'Multipliers and Adjustments'!$A$70:$I$86,TRUNC(COLUMN(AG$2)/5)+2,FALSE)*SUMIFS('IEA-MethaneAbatement-US'!$M:$M,'IEA-MethaneAbatement-US'!$N:$N,"&lt;"&amp;$B70,'IEA-MethaneAbatement-US'!$N:$N,"&gt;="&amp;$A70,'IEA-MethaneAbatement-US'!$L:$L,$C$1))+(VLOOKUP($D$1,'Multipliers and Adjustments'!$A$70:$I$86,TRUNC(COLUMN(AG$2)/5)+2,FALSE)*SUMIFS('IEA-MethaneAbatement-US'!$M:$M,'IEA-MethaneAbatement-US'!$N:$N,"&lt;"&amp;$B70,'IEA-MethaneAbatement-US'!$N:$N,"&gt;="&amp;$A70,'IEA-MethaneAbatement-US'!$L:$L,$D$1)))*'State Downscaling Multipliers'!$B$7*(1+'EPA to IEA Scaling'!AK$10)</f>
        <v>0</v>
      </c>
      <c r="AH70" s="2">
        <f>((VLOOKUP($B$1,'Multipliers and Adjustments'!$A$70:$I$86,TRUNC(COLUMN(AH$2)/5)+2,FALSE)*SUMIFS('IEA-MethaneAbatement-US'!$M:$M,'IEA-MethaneAbatement-US'!$N:$N,"&lt;"&amp;$B70,'IEA-MethaneAbatement-US'!$N:$N,"&gt;="&amp;$A70,'IEA-MethaneAbatement-US'!$L:$L,$B$1))+(VLOOKUP($C$1,'Multipliers and Adjustments'!$A$70:$I$86,TRUNC(COLUMN(AH$2)/5)+2,FALSE)*SUMIFS('IEA-MethaneAbatement-US'!$M:$M,'IEA-MethaneAbatement-US'!$N:$N,"&lt;"&amp;$B70,'IEA-MethaneAbatement-US'!$N:$N,"&gt;="&amp;$A70,'IEA-MethaneAbatement-US'!$L:$L,$C$1))+(VLOOKUP($D$1,'Multipliers and Adjustments'!$A$70:$I$86,TRUNC(COLUMN(AH$2)/5)+2,FALSE)*SUMIFS('IEA-MethaneAbatement-US'!$M:$M,'IEA-MethaneAbatement-US'!$N:$N,"&lt;"&amp;$B70,'IEA-MethaneAbatement-US'!$N:$N,"&gt;="&amp;$A70,'IEA-MethaneAbatement-US'!$L:$L,$D$1)))*'State Downscaling Multipliers'!$B$7*(1+'EPA to IEA Scaling'!AL$10)</f>
        <v>0</v>
      </c>
      <c r="AI70" s="2">
        <f>((VLOOKUP($B$1,'Multipliers and Adjustments'!$A$70:$I$86,TRUNC(COLUMN(AI$2)/5)+2,FALSE)*SUMIFS('IEA-MethaneAbatement-US'!$M:$M,'IEA-MethaneAbatement-US'!$N:$N,"&lt;"&amp;$B70,'IEA-MethaneAbatement-US'!$N:$N,"&gt;="&amp;$A70,'IEA-MethaneAbatement-US'!$L:$L,$B$1))+(VLOOKUP($C$1,'Multipliers and Adjustments'!$A$70:$I$86,TRUNC(COLUMN(AI$2)/5)+2,FALSE)*SUMIFS('IEA-MethaneAbatement-US'!$M:$M,'IEA-MethaneAbatement-US'!$N:$N,"&lt;"&amp;$B70,'IEA-MethaneAbatement-US'!$N:$N,"&gt;="&amp;$A70,'IEA-MethaneAbatement-US'!$L:$L,$C$1))+(VLOOKUP($D$1,'Multipliers and Adjustments'!$A$70:$I$86,TRUNC(COLUMN(AI$2)/5)+2,FALSE)*SUMIFS('IEA-MethaneAbatement-US'!$M:$M,'IEA-MethaneAbatement-US'!$N:$N,"&lt;"&amp;$B70,'IEA-MethaneAbatement-US'!$N:$N,"&gt;="&amp;$A70,'IEA-MethaneAbatement-US'!$L:$L,$D$1)))*'State Downscaling Multipliers'!$B$7*(1+'EPA to IEA Scaling'!AM$10)</f>
        <v>0</v>
      </c>
      <c r="AJ70" s="2">
        <f>((VLOOKUP($B$1,'Multipliers and Adjustments'!$A$70:$I$86,TRUNC(COLUMN(AJ$2)/5)+2,FALSE)*SUMIFS('IEA-MethaneAbatement-US'!$M:$M,'IEA-MethaneAbatement-US'!$N:$N,"&lt;"&amp;$B70,'IEA-MethaneAbatement-US'!$N:$N,"&gt;="&amp;$A70,'IEA-MethaneAbatement-US'!$L:$L,$B$1))+(VLOOKUP($C$1,'Multipliers and Adjustments'!$A$70:$I$86,TRUNC(COLUMN(AJ$2)/5)+2,FALSE)*SUMIFS('IEA-MethaneAbatement-US'!$M:$M,'IEA-MethaneAbatement-US'!$N:$N,"&lt;"&amp;$B70,'IEA-MethaneAbatement-US'!$N:$N,"&gt;="&amp;$A70,'IEA-MethaneAbatement-US'!$L:$L,$C$1))+(VLOOKUP($D$1,'Multipliers and Adjustments'!$A$70:$I$86,TRUNC(COLUMN(AJ$2)/5)+2,FALSE)*SUMIFS('IEA-MethaneAbatement-US'!$M:$M,'IEA-MethaneAbatement-US'!$N:$N,"&lt;"&amp;$B70,'IEA-MethaneAbatement-US'!$N:$N,"&gt;="&amp;$A70,'IEA-MethaneAbatement-US'!$L:$L,$D$1)))*'State Downscaling Multipliers'!$B$7*(1+'EPA to IEA Scaling'!AN$10)</f>
        <v>0</v>
      </c>
      <c r="AK70" s="2">
        <f>((VLOOKUP($B$1,'Multipliers and Adjustments'!$A$70:$I$86,TRUNC(COLUMN(AK$2)/5)+2,FALSE)*SUMIFS('IEA-MethaneAbatement-US'!$M:$M,'IEA-MethaneAbatement-US'!$N:$N,"&lt;"&amp;$B70,'IEA-MethaneAbatement-US'!$N:$N,"&gt;="&amp;$A70,'IEA-MethaneAbatement-US'!$L:$L,$B$1))+(VLOOKUP($C$1,'Multipliers and Adjustments'!$A$70:$I$86,TRUNC(COLUMN(AK$2)/5)+2,FALSE)*SUMIFS('IEA-MethaneAbatement-US'!$M:$M,'IEA-MethaneAbatement-US'!$N:$N,"&lt;"&amp;$B70,'IEA-MethaneAbatement-US'!$N:$N,"&gt;="&amp;$A70,'IEA-MethaneAbatement-US'!$L:$L,$C$1))+(VLOOKUP($D$1,'Multipliers and Adjustments'!$A$70:$I$86,TRUNC(COLUMN(AK$2)/5)+2,FALSE)*SUMIFS('IEA-MethaneAbatement-US'!$M:$M,'IEA-MethaneAbatement-US'!$N:$N,"&lt;"&amp;$B70,'IEA-MethaneAbatement-US'!$N:$N,"&gt;="&amp;$A70,'IEA-MethaneAbatement-US'!$L:$L,$D$1)))*'State Downscaling Multipliers'!$B$7*(1+'EPA to IEA Scaling'!AO$10)</f>
        <v>0</v>
      </c>
      <c r="AL70" s="105">
        <f>((VLOOKUP($B$1,'Multipliers and Adjustments'!$A$70:$I$86,TRUNC(COLUMN(AL$2)/5)+2,FALSE)*SUMIFS('IEA-MethaneAbatement-US'!$M:$M,'IEA-MethaneAbatement-US'!$N:$N,"&lt;"&amp;$B70,'IEA-MethaneAbatement-US'!$N:$N,"&gt;="&amp;$A70,'IEA-MethaneAbatement-US'!$L:$L,$B$1))+(VLOOKUP($C$1,'Multipliers and Adjustments'!$A$70:$I$86,TRUNC(COLUMN(AL$2)/5)+2,FALSE)*SUMIFS('IEA-MethaneAbatement-US'!$M:$M,'IEA-MethaneAbatement-US'!$N:$N,"&lt;"&amp;$B70,'IEA-MethaneAbatement-US'!$N:$N,"&gt;="&amp;$A70,'IEA-MethaneAbatement-US'!$L:$L,$C$1))+(VLOOKUP($D$1,'Multipliers and Adjustments'!$A$70:$I$86,TRUNC(COLUMN(AL$2)/5)+2,FALSE)*SUMIFS('IEA-MethaneAbatement-US'!$M:$M,'IEA-MethaneAbatement-US'!$N:$N,"&lt;"&amp;$B70,'IEA-MethaneAbatement-US'!$N:$N,"&gt;="&amp;$A70,'IEA-MethaneAbatement-US'!$L:$L,$D$1)))*'State Downscaling Multipliers'!$B$7*(1+'EPA to IEA Scaling'!AP$10)</f>
        <v>0</v>
      </c>
    </row>
    <row r="71" spans="1:38" ht="15.75" customHeight="1" x14ac:dyDescent="0.25">
      <c r="A71" s="49">
        <f t="shared" si="3"/>
        <v>1400</v>
      </c>
      <c r="B71" s="49">
        <f t="shared" si="5"/>
        <v>1450</v>
      </c>
      <c r="C71" s="105">
        <f>((VLOOKUP($B$1,'Multipliers and Adjustments'!$A$70:$I$86,TRUNC(COLUMN(C$2)/5)+2,FALSE)*SUMIFS('IEA-MethaneAbatement-US'!$M:$M,'IEA-MethaneAbatement-US'!$N:$N,"&lt;"&amp;$B71,'IEA-MethaneAbatement-US'!$N:$N,"&gt;="&amp;$A71,'IEA-MethaneAbatement-US'!$L:$L,$B$1))+(VLOOKUP($C$1,'Multipliers and Adjustments'!$A$70:$I$86,TRUNC(COLUMN(C$2)/5)+2,FALSE)*SUMIFS('IEA-MethaneAbatement-US'!$M:$M,'IEA-MethaneAbatement-US'!$N:$N,"&lt;"&amp;$B71,'IEA-MethaneAbatement-US'!$N:$N,"&gt;="&amp;$A71,'IEA-MethaneAbatement-US'!$L:$L,$C$1))+(VLOOKUP($D$1,'Multipliers and Adjustments'!$A$70:$I$86,TRUNC(COLUMN(C$2)/5)+2,FALSE)*SUMIFS('IEA-MethaneAbatement-US'!$M:$M,'IEA-MethaneAbatement-US'!$N:$N,"&lt;"&amp;$B71,'IEA-MethaneAbatement-US'!$N:$N,"&gt;="&amp;$A71,'IEA-MethaneAbatement-US'!$L:$L,$D$1)))*'State Downscaling Multipliers'!$B$7*(1+'EPA to IEA Scaling'!G$10)</f>
        <v>0</v>
      </c>
      <c r="D71" s="2">
        <f>((VLOOKUP($B$1,'Multipliers and Adjustments'!$A$70:$I$86,TRUNC(COLUMN(D$2)/5)+2,FALSE)*SUMIFS('IEA-MethaneAbatement-US'!$M:$M,'IEA-MethaneAbatement-US'!$N:$N,"&lt;"&amp;$B71,'IEA-MethaneAbatement-US'!$N:$N,"&gt;="&amp;$A71,'IEA-MethaneAbatement-US'!$L:$L,$B$1))+(VLOOKUP($C$1,'Multipliers and Adjustments'!$A$70:$I$86,TRUNC(COLUMN(D$2)/5)+2,FALSE)*SUMIFS('IEA-MethaneAbatement-US'!$M:$M,'IEA-MethaneAbatement-US'!$N:$N,"&lt;"&amp;$B71,'IEA-MethaneAbatement-US'!$N:$N,"&gt;="&amp;$A71,'IEA-MethaneAbatement-US'!$L:$L,$C$1))+(VLOOKUP($D$1,'Multipliers and Adjustments'!$A$70:$I$86,TRUNC(COLUMN(D$2)/5)+2,FALSE)*SUMIFS('IEA-MethaneAbatement-US'!$M:$M,'IEA-MethaneAbatement-US'!$N:$N,"&lt;"&amp;$B71,'IEA-MethaneAbatement-US'!$N:$N,"&gt;="&amp;$A71,'IEA-MethaneAbatement-US'!$L:$L,$D$1)))*'State Downscaling Multipliers'!$B$7*(1+'EPA to IEA Scaling'!H$10)</f>
        <v>0</v>
      </c>
      <c r="E71" s="2">
        <f>((VLOOKUP($B$1,'Multipliers and Adjustments'!$A$70:$I$86,TRUNC(COLUMN(E$2)/5)+2,FALSE)*SUMIFS('IEA-MethaneAbatement-US'!$M:$M,'IEA-MethaneAbatement-US'!$N:$N,"&lt;"&amp;$B71,'IEA-MethaneAbatement-US'!$N:$N,"&gt;="&amp;$A71,'IEA-MethaneAbatement-US'!$L:$L,$B$1))+(VLOOKUP($C$1,'Multipliers and Adjustments'!$A$70:$I$86,TRUNC(COLUMN(E$2)/5)+2,FALSE)*SUMIFS('IEA-MethaneAbatement-US'!$M:$M,'IEA-MethaneAbatement-US'!$N:$N,"&lt;"&amp;$B71,'IEA-MethaneAbatement-US'!$N:$N,"&gt;="&amp;$A71,'IEA-MethaneAbatement-US'!$L:$L,$C$1))+(VLOOKUP($D$1,'Multipliers and Adjustments'!$A$70:$I$86,TRUNC(COLUMN(E$2)/5)+2,FALSE)*SUMIFS('IEA-MethaneAbatement-US'!$M:$M,'IEA-MethaneAbatement-US'!$N:$N,"&lt;"&amp;$B71,'IEA-MethaneAbatement-US'!$N:$N,"&gt;="&amp;$A71,'IEA-MethaneAbatement-US'!$L:$L,$D$1)))*'State Downscaling Multipliers'!$B$7*(1+'EPA to IEA Scaling'!I$10)</f>
        <v>0</v>
      </c>
      <c r="F71" s="2">
        <f>((VLOOKUP($B$1,'Multipliers and Adjustments'!$A$70:$I$86,TRUNC(COLUMN(F$2)/5)+2,FALSE)*SUMIFS('IEA-MethaneAbatement-US'!$M:$M,'IEA-MethaneAbatement-US'!$N:$N,"&lt;"&amp;$B71,'IEA-MethaneAbatement-US'!$N:$N,"&gt;="&amp;$A71,'IEA-MethaneAbatement-US'!$L:$L,$B$1))+(VLOOKUP($C$1,'Multipliers and Adjustments'!$A$70:$I$86,TRUNC(COLUMN(F$2)/5)+2,FALSE)*SUMIFS('IEA-MethaneAbatement-US'!$M:$M,'IEA-MethaneAbatement-US'!$N:$N,"&lt;"&amp;$B71,'IEA-MethaneAbatement-US'!$N:$N,"&gt;="&amp;$A71,'IEA-MethaneAbatement-US'!$L:$L,$C$1))+(VLOOKUP($D$1,'Multipliers and Adjustments'!$A$70:$I$86,TRUNC(COLUMN(F$2)/5)+2,FALSE)*SUMIFS('IEA-MethaneAbatement-US'!$M:$M,'IEA-MethaneAbatement-US'!$N:$N,"&lt;"&amp;$B71,'IEA-MethaneAbatement-US'!$N:$N,"&gt;="&amp;$A71,'IEA-MethaneAbatement-US'!$L:$L,$D$1)))*'State Downscaling Multipliers'!$B$7*(1+'EPA to IEA Scaling'!J$10)</f>
        <v>0</v>
      </c>
      <c r="G71" s="154">
        <f>((VLOOKUP($B$1,'Multipliers and Adjustments'!$A$70:$I$86,TRUNC(COLUMN(G$2)/5)+2,FALSE)*SUMIFS('IEA-MethaneAbatement-US'!$M:$M,'IEA-MethaneAbatement-US'!$N:$N,"&lt;"&amp;$B71,'IEA-MethaneAbatement-US'!$N:$N,"&gt;="&amp;$A71,'IEA-MethaneAbatement-US'!$L:$L,$B$1))+(VLOOKUP($C$1,'Multipliers and Adjustments'!$A$70:$I$86,TRUNC(COLUMN(G$2)/5)+2,FALSE)*SUMIFS('IEA-MethaneAbatement-US'!$M:$M,'IEA-MethaneAbatement-US'!$N:$N,"&lt;"&amp;$B71,'IEA-MethaneAbatement-US'!$N:$N,"&gt;="&amp;$A71,'IEA-MethaneAbatement-US'!$L:$L,$C$1))+(VLOOKUP($D$1,'Multipliers and Adjustments'!$A$70:$I$86,TRUNC(COLUMN(G$2)/5)+2,FALSE)*SUMIFS('IEA-MethaneAbatement-US'!$M:$M,'IEA-MethaneAbatement-US'!$N:$N,"&lt;"&amp;$B71,'IEA-MethaneAbatement-US'!$N:$N,"&gt;="&amp;$A71,'IEA-MethaneAbatement-US'!$L:$L,$D$1)))*'State Downscaling Multipliers'!$B$7*(1+'EPA to IEA Scaling'!K$10)</f>
        <v>0</v>
      </c>
      <c r="H71" s="105">
        <f>((VLOOKUP($B$1,'Multipliers and Adjustments'!$A$70:$I$86,TRUNC(COLUMN(H$2)/5)+2,FALSE)*SUMIFS('IEA-MethaneAbatement-US'!$M:$M,'IEA-MethaneAbatement-US'!$N:$N,"&lt;"&amp;$B71,'IEA-MethaneAbatement-US'!$N:$N,"&gt;="&amp;$A71,'IEA-MethaneAbatement-US'!$L:$L,$B$1))+(VLOOKUP($C$1,'Multipliers and Adjustments'!$A$70:$I$86,TRUNC(COLUMN(H$2)/5)+2,FALSE)*SUMIFS('IEA-MethaneAbatement-US'!$M:$M,'IEA-MethaneAbatement-US'!$N:$N,"&lt;"&amp;$B71,'IEA-MethaneAbatement-US'!$N:$N,"&gt;="&amp;$A71,'IEA-MethaneAbatement-US'!$L:$L,$C$1))+(VLOOKUP($D$1,'Multipliers and Adjustments'!$A$70:$I$86,TRUNC(COLUMN(H$2)/5)+2,FALSE)*SUMIFS('IEA-MethaneAbatement-US'!$M:$M,'IEA-MethaneAbatement-US'!$N:$N,"&lt;"&amp;$B71,'IEA-MethaneAbatement-US'!$N:$N,"&gt;="&amp;$A71,'IEA-MethaneAbatement-US'!$L:$L,$D$1)))*'State Downscaling Multipliers'!$B$7*(1+'EPA to IEA Scaling'!L$10)</f>
        <v>0</v>
      </c>
      <c r="I71" s="2">
        <f>((VLOOKUP($B$1,'Multipliers and Adjustments'!$A$70:$I$86,TRUNC(COLUMN(I$2)/5)+2,FALSE)*SUMIFS('IEA-MethaneAbatement-US'!$M:$M,'IEA-MethaneAbatement-US'!$N:$N,"&lt;"&amp;$B71,'IEA-MethaneAbatement-US'!$N:$N,"&gt;="&amp;$A71,'IEA-MethaneAbatement-US'!$L:$L,$B$1))+(VLOOKUP($C$1,'Multipliers and Adjustments'!$A$70:$I$86,TRUNC(COLUMN(I$2)/5)+2,FALSE)*SUMIFS('IEA-MethaneAbatement-US'!$M:$M,'IEA-MethaneAbatement-US'!$N:$N,"&lt;"&amp;$B71,'IEA-MethaneAbatement-US'!$N:$N,"&gt;="&amp;$A71,'IEA-MethaneAbatement-US'!$L:$L,$C$1))+(VLOOKUP($D$1,'Multipliers and Adjustments'!$A$70:$I$86,TRUNC(COLUMN(I$2)/5)+2,FALSE)*SUMIFS('IEA-MethaneAbatement-US'!$M:$M,'IEA-MethaneAbatement-US'!$N:$N,"&lt;"&amp;$B71,'IEA-MethaneAbatement-US'!$N:$N,"&gt;="&amp;$A71,'IEA-MethaneAbatement-US'!$L:$L,$D$1)))*'State Downscaling Multipliers'!$B$7*(1+'EPA to IEA Scaling'!M$10)</f>
        <v>0</v>
      </c>
      <c r="J71" s="2">
        <f>((VLOOKUP($B$1,'Multipliers and Adjustments'!$A$70:$I$86,TRUNC(COLUMN(J$2)/5)+2,FALSE)*SUMIFS('IEA-MethaneAbatement-US'!$M:$M,'IEA-MethaneAbatement-US'!$N:$N,"&lt;"&amp;$B71,'IEA-MethaneAbatement-US'!$N:$N,"&gt;="&amp;$A71,'IEA-MethaneAbatement-US'!$L:$L,$B$1))+(VLOOKUP($C$1,'Multipliers and Adjustments'!$A$70:$I$86,TRUNC(COLUMN(J$2)/5)+2,FALSE)*SUMIFS('IEA-MethaneAbatement-US'!$M:$M,'IEA-MethaneAbatement-US'!$N:$N,"&lt;"&amp;$B71,'IEA-MethaneAbatement-US'!$N:$N,"&gt;="&amp;$A71,'IEA-MethaneAbatement-US'!$L:$L,$C$1))+(VLOOKUP($D$1,'Multipliers and Adjustments'!$A$70:$I$86,TRUNC(COLUMN(J$2)/5)+2,FALSE)*SUMIFS('IEA-MethaneAbatement-US'!$M:$M,'IEA-MethaneAbatement-US'!$N:$N,"&lt;"&amp;$B71,'IEA-MethaneAbatement-US'!$N:$N,"&gt;="&amp;$A71,'IEA-MethaneAbatement-US'!$L:$L,$D$1)))*'State Downscaling Multipliers'!$B$7*(1+'EPA to IEA Scaling'!N$10)</f>
        <v>0</v>
      </c>
      <c r="K71" s="2">
        <f>((VLOOKUP($B$1,'Multipliers and Adjustments'!$A$70:$I$86,TRUNC(COLUMN(K$2)/5)+2,FALSE)*SUMIFS('IEA-MethaneAbatement-US'!$M:$M,'IEA-MethaneAbatement-US'!$N:$N,"&lt;"&amp;$B71,'IEA-MethaneAbatement-US'!$N:$N,"&gt;="&amp;$A71,'IEA-MethaneAbatement-US'!$L:$L,$B$1))+(VLOOKUP($C$1,'Multipliers and Adjustments'!$A$70:$I$86,TRUNC(COLUMN(K$2)/5)+2,FALSE)*SUMIFS('IEA-MethaneAbatement-US'!$M:$M,'IEA-MethaneAbatement-US'!$N:$N,"&lt;"&amp;$B71,'IEA-MethaneAbatement-US'!$N:$N,"&gt;="&amp;$A71,'IEA-MethaneAbatement-US'!$L:$L,$C$1))+(VLOOKUP($D$1,'Multipliers and Adjustments'!$A$70:$I$86,TRUNC(COLUMN(K$2)/5)+2,FALSE)*SUMIFS('IEA-MethaneAbatement-US'!$M:$M,'IEA-MethaneAbatement-US'!$N:$N,"&lt;"&amp;$B71,'IEA-MethaneAbatement-US'!$N:$N,"&gt;="&amp;$A71,'IEA-MethaneAbatement-US'!$L:$L,$D$1)))*'State Downscaling Multipliers'!$B$7*(1+'EPA to IEA Scaling'!O$10)</f>
        <v>0</v>
      </c>
      <c r="L71" s="2">
        <f>((VLOOKUP($B$1,'Multipliers and Adjustments'!$A$70:$I$86,TRUNC(COLUMN(L$2)/5)+2,FALSE)*SUMIFS('IEA-MethaneAbatement-US'!$M:$M,'IEA-MethaneAbatement-US'!$N:$N,"&lt;"&amp;$B71,'IEA-MethaneAbatement-US'!$N:$N,"&gt;="&amp;$A71,'IEA-MethaneAbatement-US'!$L:$L,$B$1))+(VLOOKUP($C$1,'Multipliers and Adjustments'!$A$70:$I$86,TRUNC(COLUMN(L$2)/5)+2,FALSE)*SUMIFS('IEA-MethaneAbatement-US'!$M:$M,'IEA-MethaneAbatement-US'!$N:$N,"&lt;"&amp;$B71,'IEA-MethaneAbatement-US'!$N:$N,"&gt;="&amp;$A71,'IEA-MethaneAbatement-US'!$L:$L,$C$1))+(VLOOKUP($D$1,'Multipliers and Adjustments'!$A$70:$I$86,TRUNC(COLUMN(L$2)/5)+2,FALSE)*SUMIFS('IEA-MethaneAbatement-US'!$M:$M,'IEA-MethaneAbatement-US'!$N:$N,"&lt;"&amp;$B71,'IEA-MethaneAbatement-US'!$N:$N,"&gt;="&amp;$A71,'IEA-MethaneAbatement-US'!$L:$L,$D$1)))*'State Downscaling Multipliers'!$B$7*(1+'EPA to IEA Scaling'!P$10)</f>
        <v>0</v>
      </c>
      <c r="M71" s="105">
        <f>((VLOOKUP($B$1,'Multipliers and Adjustments'!$A$70:$I$86,TRUNC(COLUMN(M$2)/5)+2,FALSE)*SUMIFS('IEA-MethaneAbatement-US'!$M:$M,'IEA-MethaneAbatement-US'!$N:$N,"&lt;"&amp;$B71,'IEA-MethaneAbatement-US'!$N:$N,"&gt;="&amp;$A71,'IEA-MethaneAbatement-US'!$L:$L,$B$1))+(VLOOKUP($C$1,'Multipliers and Adjustments'!$A$70:$I$86,TRUNC(COLUMN(M$2)/5)+2,FALSE)*SUMIFS('IEA-MethaneAbatement-US'!$M:$M,'IEA-MethaneAbatement-US'!$N:$N,"&lt;"&amp;$B71,'IEA-MethaneAbatement-US'!$N:$N,"&gt;="&amp;$A71,'IEA-MethaneAbatement-US'!$L:$L,$C$1))+(VLOOKUP($D$1,'Multipliers and Adjustments'!$A$70:$I$86,TRUNC(COLUMN(M$2)/5)+2,FALSE)*SUMIFS('IEA-MethaneAbatement-US'!$M:$M,'IEA-MethaneAbatement-US'!$N:$N,"&lt;"&amp;$B71,'IEA-MethaneAbatement-US'!$N:$N,"&gt;="&amp;$A71,'IEA-MethaneAbatement-US'!$L:$L,$D$1)))*'State Downscaling Multipliers'!$B$7*(1+'EPA to IEA Scaling'!Q$10)</f>
        <v>0</v>
      </c>
      <c r="N71" s="2">
        <f>((VLOOKUP($B$1,'Multipliers and Adjustments'!$A$70:$I$86,TRUNC(COLUMN(N$2)/5)+2,FALSE)*SUMIFS('IEA-MethaneAbatement-US'!$M:$M,'IEA-MethaneAbatement-US'!$N:$N,"&lt;"&amp;$B71,'IEA-MethaneAbatement-US'!$N:$N,"&gt;="&amp;$A71,'IEA-MethaneAbatement-US'!$L:$L,$B$1))+(VLOOKUP($C$1,'Multipliers and Adjustments'!$A$70:$I$86,TRUNC(COLUMN(N$2)/5)+2,FALSE)*SUMIFS('IEA-MethaneAbatement-US'!$M:$M,'IEA-MethaneAbatement-US'!$N:$N,"&lt;"&amp;$B71,'IEA-MethaneAbatement-US'!$N:$N,"&gt;="&amp;$A71,'IEA-MethaneAbatement-US'!$L:$L,$C$1))+(VLOOKUP($D$1,'Multipliers and Adjustments'!$A$70:$I$86,TRUNC(COLUMN(N$2)/5)+2,FALSE)*SUMIFS('IEA-MethaneAbatement-US'!$M:$M,'IEA-MethaneAbatement-US'!$N:$N,"&lt;"&amp;$B71,'IEA-MethaneAbatement-US'!$N:$N,"&gt;="&amp;$A71,'IEA-MethaneAbatement-US'!$L:$L,$D$1)))*'State Downscaling Multipliers'!$B$7*(1+'EPA to IEA Scaling'!R$10)</f>
        <v>0</v>
      </c>
      <c r="O71" s="2">
        <f>((VLOOKUP($B$1,'Multipliers and Adjustments'!$A$70:$I$86,TRUNC(COLUMN(O$2)/5)+2,FALSE)*SUMIFS('IEA-MethaneAbatement-US'!$M:$M,'IEA-MethaneAbatement-US'!$N:$N,"&lt;"&amp;$B71,'IEA-MethaneAbatement-US'!$N:$N,"&gt;="&amp;$A71,'IEA-MethaneAbatement-US'!$L:$L,$B$1))+(VLOOKUP($C$1,'Multipliers and Adjustments'!$A$70:$I$86,TRUNC(COLUMN(O$2)/5)+2,FALSE)*SUMIFS('IEA-MethaneAbatement-US'!$M:$M,'IEA-MethaneAbatement-US'!$N:$N,"&lt;"&amp;$B71,'IEA-MethaneAbatement-US'!$N:$N,"&gt;="&amp;$A71,'IEA-MethaneAbatement-US'!$L:$L,$C$1))+(VLOOKUP($D$1,'Multipliers and Adjustments'!$A$70:$I$86,TRUNC(COLUMN(O$2)/5)+2,FALSE)*SUMIFS('IEA-MethaneAbatement-US'!$M:$M,'IEA-MethaneAbatement-US'!$N:$N,"&lt;"&amp;$B71,'IEA-MethaneAbatement-US'!$N:$N,"&gt;="&amp;$A71,'IEA-MethaneAbatement-US'!$L:$L,$D$1)))*'State Downscaling Multipliers'!$B$7*(1+'EPA to IEA Scaling'!S$10)</f>
        <v>0</v>
      </c>
      <c r="P71" s="2">
        <f>((VLOOKUP($B$1,'Multipliers and Adjustments'!$A$70:$I$86,TRUNC(COLUMN(P$2)/5)+2,FALSE)*SUMIFS('IEA-MethaneAbatement-US'!$M:$M,'IEA-MethaneAbatement-US'!$N:$N,"&lt;"&amp;$B71,'IEA-MethaneAbatement-US'!$N:$N,"&gt;="&amp;$A71,'IEA-MethaneAbatement-US'!$L:$L,$B$1))+(VLOOKUP($C$1,'Multipliers and Adjustments'!$A$70:$I$86,TRUNC(COLUMN(P$2)/5)+2,FALSE)*SUMIFS('IEA-MethaneAbatement-US'!$M:$M,'IEA-MethaneAbatement-US'!$N:$N,"&lt;"&amp;$B71,'IEA-MethaneAbatement-US'!$N:$N,"&gt;="&amp;$A71,'IEA-MethaneAbatement-US'!$L:$L,$C$1))+(VLOOKUP($D$1,'Multipliers and Adjustments'!$A$70:$I$86,TRUNC(COLUMN(P$2)/5)+2,FALSE)*SUMIFS('IEA-MethaneAbatement-US'!$M:$M,'IEA-MethaneAbatement-US'!$N:$N,"&lt;"&amp;$B71,'IEA-MethaneAbatement-US'!$N:$N,"&gt;="&amp;$A71,'IEA-MethaneAbatement-US'!$L:$L,$D$1)))*'State Downscaling Multipliers'!$B$7*(1+'EPA to IEA Scaling'!T$10)</f>
        <v>0</v>
      </c>
      <c r="Q71" s="2">
        <f>((VLOOKUP($B$1,'Multipliers and Adjustments'!$A$70:$I$86,TRUNC(COLUMN(Q$2)/5)+2,FALSE)*SUMIFS('IEA-MethaneAbatement-US'!$M:$M,'IEA-MethaneAbatement-US'!$N:$N,"&lt;"&amp;$B71,'IEA-MethaneAbatement-US'!$N:$N,"&gt;="&amp;$A71,'IEA-MethaneAbatement-US'!$L:$L,$B$1))+(VLOOKUP($C$1,'Multipliers and Adjustments'!$A$70:$I$86,TRUNC(COLUMN(Q$2)/5)+2,FALSE)*SUMIFS('IEA-MethaneAbatement-US'!$M:$M,'IEA-MethaneAbatement-US'!$N:$N,"&lt;"&amp;$B71,'IEA-MethaneAbatement-US'!$N:$N,"&gt;="&amp;$A71,'IEA-MethaneAbatement-US'!$L:$L,$C$1))+(VLOOKUP($D$1,'Multipliers and Adjustments'!$A$70:$I$86,TRUNC(COLUMN(Q$2)/5)+2,FALSE)*SUMIFS('IEA-MethaneAbatement-US'!$M:$M,'IEA-MethaneAbatement-US'!$N:$N,"&lt;"&amp;$B71,'IEA-MethaneAbatement-US'!$N:$N,"&gt;="&amp;$A71,'IEA-MethaneAbatement-US'!$L:$L,$D$1)))*'State Downscaling Multipliers'!$B$7*(1+'EPA to IEA Scaling'!U$10)</f>
        <v>0</v>
      </c>
      <c r="R71" s="105">
        <f>((VLOOKUP($B$1,'Multipliers and Adjustments'!$A$70:$I$86,TRUNC(COLUMN(R$2)/5)+2,FALSE)*SUMIFS('IEA-MethaneAbatement-US'!$M:$M,'IEA-MethaneAbatement-US'!$N:$N,"&lt;"&amp;$B71,'IEA-MethaneAbatement-US'!$N:$N,"&gt;="&amp;$A71,'IEA-MethaneAbatement-US'!$L:$L,$B$1))+(VLOOKUP($C$1,'Multipliers and Adjustments'!$A$70:$I$86,TRUNC(COLUMN(R$2)/5)+2,FALSE)*SUMIFS('IEA-MethaneAbatement-US'!$M:$M,'IEA-MethaneAbatement-US'!$N:$N,"&lt;"&amp;$B71,'IEA-MethaneAbatement-US'!$N:$N,"&gt;="&amp;$A71,'IEA-MethaneAbatement-US'!$L:$L,$C$1))+(VLOOKUP($D$1,'Multipliers and Adjustments'!$A$70:$I$86,TRUNC(COLUMN(R$2)/5)+2,FALSE)*SUMIFS('IEA-MethaneAbatement-US'!$M:$M,'IEA-MethaneAbatement-US'!$N:$N,"&lt;"&amp;$B71,'IEA-MethaneAbatement-US'!$N:$N,"&gt;="&amp;$A71,'IEA-MethaneAbatement-US'!$L:$L,$D$1)))*'State Downscaling Multipliers'!$B$7*(1+'EPA to IEA Scaling'!V$10)</f>
        <v>0</v>
      </c>
      <c r="S71" s="2">
        <f>((VLOOKUP($B$1,'Multipliers and Adjustments'!$A$70:$I$86,TRUNC(COLUMN(S$2)/5)+2,FALSE)*SUMIFS('IEA-MethaneAbatement-US'!$M:$M,'IEA-MethaneAbatement-US'!$N:$N,"&lt;"&amp;$B71,'IEA-MethaneAbatement-US'!$N:$N,"&gt;="&amp;$A71,'IEA-MethaneAbatement-US'!$L:$L,$B$1))+(VLOOKUP($C$1,'Multipliers and Adjustments'!$A$70:$I$86,TRUNC(COLUMN(S$2)/5)+2,FALSE)*SUMIFS('IEA-MethaneAbatement-US'!$M:$M,'IEA-MethaneAbatement-US'!$N:$N,"&lt;"&amp;$B71,'IEA-MethaneAbatement-US'!$N:$N,"&gt;="&amp;$A71,'IEA-MethaneAbatement-US'!$L:$L,$C$1))+(VLOOKUP($D$1,'Multipliers and Adjustments'!$A$70:$I$86,TRUNC(COLUMN(S$2)/5)+2,FALSE)*SUMIFS('IEA-MethaneAbatement-US'!$M:$M,'IEA-MethaneAbatement-US'!$N:$N,"&lt;"&amp;$B71,'IEA-MethaneAbatement-US'!$N:$N,"&gt;="&amp;$A71,'IEA-MethaneAbatement-US'!$L:$L,$D$1)))*'State Downscaling Multipliers'!$B$7*(1+'EPA to IEA Scaling'!W$10)</f>
        <v>0</v>
      </c>
      <c r="T71" s="2">
        <f>((VLOOKUP($B$1,'Multipliers and Adjustments'!$A$70:$I$86,TRUNC(COLUMN(T$2)/5)+2,FALSE)*SUMIFS('IEA-MethaneAbatement-US'!$M:$M,'IEA-MethaneAbatement-US'!$N:$N,"&lt;"&amp;$B71,'IEA-MethaneAbatement-US'!$N:$N,"&gt;="&amp;$A71,'IEA-MethaneAbatement-US'!$L:$L,$B$1))+(VLOOKUP($C$1,'Multipliers and Adjustments'!$A$70:$I$86,TRUNC(COLUMN(T$2)/5)+2,FALSE)*SUMIFS('IEA-MethaneAbatement-US'!$M:$M,'IEA-MethaneAbatement-US'!$N:$N,"&lt;"&amp;$B71,'IEA-MethaneAbatement-US'!$N:$N,"&gt;="&amp;$A71,'IEA-MethaneAbatement-US'!$L:$L,$C$1))+(VLOOKUP($D$1,'Multipliers and Adjustments'!$A$70:$I$86,TRUNC(COLUMN(T$2)/5)+2,FALSE)*SUMIFS('IEA-MethaneAbatement-US'!$M:$M,'IEA-MethaneAbatement-US'!$N:$N,"&lt;"&amp;$B71,'IEA-MethaneAbatement-US'!$N:$N,"&gt;="&amp;$A71,'IEA-MethaneAbatement-US'!$L:$L,$D$1)))*'State Downscaling Multipliers'!$B$7*(1+'EPA to IEA Scaling'!X$10)</f>
        <v>0</v>
      </c>
      <c r="U71" s="2">
        <f>((VLOOKUP($B$1,'Multipliers and Adjustments'!$A$70:$I$86,TRUNC(COLUMN(U$2)/5)+2,FALSE)*SUMIFS('IEA-MethaneAbatement-US'!$M:$M,'IEA-MethaneAbatement-US'!$N:$N,"&lt;"&amp;$B71,'IEA-MethaneAbatement-US'!$N:$N,"&gt;="&amp;$A71,'IEA-MethaneAbatement-US'!$L:$L,$B$1))+(VLOOKUP($C$1,'Multipliers and Adjustments'!$A$70:$I$86,TRUNC(COLUMN(U$2)/5)+2,FALSE)*SUMIFS('IEA-MethaneAbatement-US'!$M:$M,'IEA-MethaneAbatement-US'!$N:$N,"&lt;"&amp;$B71,'IEA-MethaneAbatement-US'!$N:$N,"&gt;="&amp;$A71,'IEA-MethaneAbatement-US'!$L:$L,$C$1))+(VLOOKUP($D$1,'Multipliers and Adjustments'!$A$70:$I$86,TRUNC(COLUMN(U$2)/5)+2,FALSE)*SUMIFS('IEA-MethaneAbatement-US'!$M:$M,'IEA-MethaneAbatement-US'!$N:$N,"&lt;"&amp;$B71,'IEA-MethaneAbatement-US'!$N:$N,"&gt;="&amp;$A71,'IEA-MethaneAbatement-US'!$L:$L,$D$1)))*'State Downscaling Multipliers'!$B$7*(1+'EPA to IEA Scaling'!Y$10)</f>
        <v>0</v>
      </c>
      <c r="V71" s="2">
        <f>((VLOOKUP($B$1,'Multipliers and Adjustments'!$A$70:$I$86,TRUNC(COLUMN(V$2)/5)+2,FALSE)*SUMIFS('IEA-MethaneAbatement-US'!$M:$M,'IEA-MethaneAbatement-US'!$N:$N,"&lt;"&amp;$B71,'IEA-MethaneAbatement-US'!$N:$N,"&gt;="&amp;$A71,'IEA-MethaneAbatement-US'!$L:$L,$B$1))+(VLOOKUP($C$1,'Multipliers and Adjustments'!$A$70:$I$86,TRUNC(COLUMN(V$2)/5)+2,FALSE)*SUMIFS('IEA-MethaneAbatement-US'!$M:$M,'IEA-MethaneAbatement-US'!$N:$N,"&lt;"&amp;$B71,'IEA-MethaneAbatement-US'!$N:$N,"&gt;="&amp;$A71,'IEA-MethaneAbatement-US'!$L:$L,$C$1))+(VLOOKUP($D$1,'Multipliers and Adjustments'!$A$70:$I$86,TRUNC(COLUMN(V$2)/5)+2,FALSE)*SUMIFS('IEA-MethaneAbatement-US'!$M:$M,'IEA-MethaneAbatement-US'!$N:$N,"&lt;"&amp;$B71,'IEA-MethaneAbatement-US'!$N:$N,"&gt;="&amp;$A71,'IEA-MethaneAbatement-US'!$L:$L,$D$1)))*'State Downscaling Multipliers'!$B$7*(1+'EPA to IEA Scaling'!Z$10)</f>
        <v>0</v>
      </c>
      <c r="W71" s="105">
        <f>((VLOOKUP($B$1,'Multipliers and Adjustments'!$A$70:$I$86,TRUNC(COLUMN(W$2)/5)+2,FALSE)*SUMIFS('IEA-MethaneAbatement-US'!$M:$M,'IEA-MethaneAbatement-US'!$N:$N,"&lt;"&amp;$B71,'IEA-MethaneAbatement-US'!$N:$N,"&gt;="&amp;$A71,'IEA-MethaneAbatement-US'!$L:$L,$B$1))+(VLOOKUP($C$1,'Multipliers and Adjustments'!$A$70:$I$86,TRUNC(COLUMN(W$2)/5)+2,FALSE)*SUMIFS('IEA-MethaneAbatement-US'!$M:$M,'IEA-MethaneAbatement-US'!$N:$N,"&lt;"&amp;$B71,'IEA-MethaneAbatement-US'!$N:$N,"&gt;="&amp;$A71,'IEA-MethaneAbatement-US'!$L:$L,$C$1))+(VLOOKUP($D$1,'Multipliers and Adjustments'!$A$70:$I$86,TRUNC(COLUMN(W$2)/5)+2,FALSE)*SUMIFS('IEA-MethaneAbatement-US'!$M:$M,'IEA-MethaneAbatement-US'!$N:$N,"&lt;"&amp;$B71,'IEA-MethaneAbatement-US'!$N:$N,"&gt;="&amp;$A71,'IEA-MethaneAbatement-US'!$L:$L,$D$1)))*'State Downscaling Multipliers'!$B$7*(1+'EPA to IEA Scaling'!AA$10)</f>
        <v>0</v>
      </c>
      <c r="X71" s="2">
        <f>((VLOOKUP($B$1,'Multipliers and Adjustments'!$A$70:$I$86,TRUNC(COLUMN(X$2)/5)+2,FALSE)*SUMIFS('IEA-MethaneAbatement-US'!$M:$M,'IEA-MethaneAbatement-US'!$N:$N,"&lt;"&amp;$B71,'IEA-MethaneAbatement-US'!$N:$N,"&gt;="&amp;$A71,'IEA-MethaneAbatement-US'!$L:$L,$B$1))+(VLOOKUP($C$1,'Multipliers and Adjustments'!$A$70:$I$86,TRUNC(COLUMN(X$2)/5)+2,FALSE)*SUMIFS('IEA-MethaneAbatement-US'!$M:$M,'IEA-MethaneAbatement-US'!$N:$N,"&lt;"&amp;$B71,'IEA-MethaneAbatement-US'!$N:$N,"&gt;="&amp;$A71,'IEA-MethaneAbatement-US'!$L:$L,$C$1))+(VLOOKUP($D$1,'Multipliers and Adjustments'!$A$70:$I$86,TRUNC(COLUMN(X$2)/5)+2,FALSE)*SUMIFS('IEA-MethaneAbatement-US'!$M:$M,'IEA-MethaneAbatement-US'!$N:$N,"&lt;"&amp;$B71,'IEA-MethaneAbatement-US'!$N:$N,"&gt;="&amp;$A71,'IEA-MethaneAbatement-US'!$L:$L,$D$1)))*'State Downscaling Multipliers'!$B$7*(1+'EPA to IEA Scaling'!AB$10)</f>
        <v>0</v>
      </c>
      <c r="Y71" s="2">
        <f>((VLOOKUP($B$1,'Multipliers and Adjustments'!$A$70:$I$86,TRUNC(COLUMN(Y$2)/5)+2,FALSE)*SUMIFS('IEA-MethaneAbatement-US'!$M:$M,'IEA-MethaneAbatement-US'!$N:$N,"&lt;"&amp;$B71,'IEA-MethaneAbatement-US'!$N:$N,"&gt;="&amp;$A71,'IEA-MethaneAbatement-US'!$L:$L,$B$1))+(VLOOKUP($C$1,'Multipliers and Adjustments'!$A$70:$I$86,TRUNC(COLUMN(Y$2)/5)+2,FALSE)*SUMIFS('IEA-MethaneAbatement-US'!$M:$M,'IEA-MethaneAbatement-US'!$N:$N,"&lt;"&amp;$B71,'IEA-MethaneAbatement-US'!$N:$N,"&gt;="&amp;$A71,'IEA-MethaneAbatement-US'!$L:$L,$C$1))+(VLOOKUP($D$1,'Multipliers and Adjustments'!$A$70:$I$86,TRUNC(COLUMN(Y$2)/5)+2,FALSE)*SUMIFS('IEA-MethaneAbatement-US'!$M:$M,'IEA-MethaneAbatement-US'!$N:$N,"&lt;"&amp;$B71,'IEA-MethaneAbatement-US'!$N:$N,"&gt;="&amp;$A71,'IEA-MethaneAbatement-US'!$L:$L,$D$1)))*'State Downscaling Multipliers'!$B$7*(1+'EPA to IEA Scaling'!AC$10)</f>
        <v>0</v>
      </c>
      <c r="Z71" s="2">
        <f>((VLOOKUP($B$1,'Multipliers and Adjustments'!$A$70:$I$86,TRUNC(COLUMN(Z$2)/5)+2,FALSE)*SUMIFS('IEA-MethaneAbatement-US'!$M:$M,'IEA-MethaneAbatement-US'!$N:$N,"&lt;"&amp;$B71,'IEA-MethaneAbatement-US'!$N:$N,"&gt;="&amp;$A71,'IEA-MethaneAbatement-US'!$L:$L,$B$1))+(VLOOKUP($C$1,'Multipliers and Adjustments'!$A$70:$I$86,TRUNC(COLUMN(Z$2)/5)+2,FALSE)*SUMIFS('IEA-MethaneAbatement-US'!$M:$M,'IEA-MethaneAbatement-US'!$N:$N,"&lt;"&amp;$B71,'IEA-MethaneAbatement-US'!$N:$N,"&gt;="&amp;$A71,'IEA-MethaneAbatement-US'!$L:$L,$C$1))+(VLOOKUP($D$1,'Multipliers and Adjustments'!$A$70:$I$86,TRUNC(COLUMN(Z$2)/5)+2,FALSE)*SUMIFS('IEA-MethaneAbatement-US'!$M:$M,'IEA-MethaneAbatement-US'!$N:$N,"&lt;"&amp;$B71,'IEA-MethaneAbatement-US'!$N:$N,"&gt;="&amp;$A71,'IEA-MethaneAbatement-US'!$L:$L,$D$1)))*'State Downscaling Multipliers'!$B$7*(1+'EPA to IEA Scaling'!AD$10)</f>
        <v>0</v>
      </c>
      <c r="AA71" s="2">
        <f>((VLOOKUP($B$1,'Multipliers and Adjustments'!$A$70:$I$86,TRUNC(COLUMN(AA$2)/5)+2,FALSE)*SUMIFS('IEA-MethaneAbatement-US'!$M:$M,'IEA-MethaneAbatement-US'!$N:$N,"&lt;"&amp;$B71,'IEA-MethaneAbatement-US'!$N:$N,"&gt;="&amp;$A71,'IEA-MethaneAbatement-US'!$L:$L,$B$1))+(VLOOKUP($C$1,'Multipliers and Adjustments'!$A$70:$I$86,TRUNC(COLUMN(AA$2)/5)+2,FALSE)*SUMIFS('IEA-MethaneAbatement-US'!$M:$M,'IEA-MethaneAbatement-US'!$N:$N,"&lt;"&amp;$B71,'IEA-MethaneAbatement-US'!$N:$N,"&gt;="&amp;$A71,'IEA-MethaneAbatement-US'!$L:$L,$C$1))+(VLOOKUP($D$1,'Multipliers and Adjustments'!$A$70:$I$86,TRUNC(COLUMN(AA$2)/5)+2,FALSE)*SUMIFS('IEA-MethaneAbatement-US'!$M:$M,'IEA-MethaneAbatement-US'!$N:$N,"&lt;"&amp;$B71,'IEA-MethaneAbatement-US'!$N:$N,"&gt;="&amp;$A71,'IEA-MethaneAbatement-US'!$L:$L,$D$1)))*'State Downscaling Multipliers'!$B$7*(1+'EPA to IEA Scaling'!AE$10)</f>
        <v>0</v>
      </c>
      <c r="AB71" s="105">
        <f>((VLOOKUP($B$1,'Multipliers and Adjustments'!$A$70:$I$86,TRUNC(COLUMN(AB$2)/5)+2,FALSE)*SUMIFS('IEA-MethaneAbatement-US'!$M:$M,'IEA-MethaneAbatement-US'!$N:$N,"&lt;"&amp;$B71,'IEA-MethaneAbatement-US'!$N:$N,"&gt;="&amp;$A71,'IEA-MethaneAbatement-US'!$L:$L,$B$1))+(VLOOKUP($C$1,'Multipliers and Adjustments'!$A$70:$I$86,TRUNC(COLUMN(AB$2)/5)+2,FALSE)*SUMIFS('IEA-MethaneAbatement-US'!$M:$M,'IEA-MethaneAbatement-US'!$N:$N,"&lt;"&amp;$B71,'IEA-MethaneAbatement-US'!$N:$N,"&gt;="&amp;$A71,'IEA-MethaneAbatement-US'!$L:$L,$C$1))+(VLOOKUP($D$1,'Multipliers and Adjustments'!$A$70:$I$86,TRUNC(COLUMN(AB$2)/5)+2,FALSE)*SUMIFS('IEA-MethaneAbatement-US'!$M:$M,'IEA-MethaneAbatement-US'!$N:$N,"&lt;"&amp;$B71,'IEA-MethaneAbatement-US'!$N:$N,"&gt;="&amp;$A71,'IEA-MethaneAbatement-US'!$L:$L,$D$1)))*'State Downscaling Multipliers'!$B$7*(1+'EPA to IEA Scaling'!AF$10)</f>
        <v>0</v>
      </c>
      <c r="AC71" s="2">
        <f>((VLOOKUP($B$1,'Multipliers and Adjustments'!$A$70:$I$86,TRUNC(COLUMN(AC$2)/5)+2,FALSE)*SUMIFS('IEA-MethaneAbatement-US'!$M:$M,'IEA-MethaneAbatement-US'!$N:$N,"&lt;"&amp;$B71,'IEA-MethaneAbatement-US'!$N:$N,"&gt;="&amp;$A71,'IEA-MethaneAbatement-US'!$L:$L,$B$1))+(VLOOKUP($C$1,'Multipliers and Adjustments'!$A$70:$I$86,TRUNC(COLUMN(AC$2)/5)+2,FALSE)*SUMIFS('IEA-MethaneAbatement-US'!$M:$M,'IEA-MethaneAbatement-US'!$N:$N,"&lt;"&amp;$B71,'IEA-MethaneAbatement-US'!$N:$N,"&gt;="&amp;$A71,'IEA-MethaneAbatement-US'!$L:$L,$C$1))+(VLOOKUP($D$1,'Multipliers and Adjustments'!$A$70:$I$86,TRUNC(COLUMN(AC$2)/5)+2,FALSE)*SUMIFS('IEA-MethaneAbatement-US'!$M:$M,'IEA-MethaneAbatement-US'!$N:$N,"&lt;"&amp;$B71,'IEA-MethaneAbatement-US'!$N:$N,"&gt;="&amp;$A71,'IEA-MethaneAbatement-US'!$L:$L,$D$1)))*'State Downscaling Multipliers'!$B$7*(1+'EPA to IEA Scaling'!AG$10)</f>
        <v>0</v>
      </c>
      <c r="AD71" s="2">
        <f>((VLOOKUP($B$1,'Multipliers and Adjustments'!$A$70:$I$86,TRUNC(COLUMN(AD$2)/5)+2,FALSE)*SUMIFS('IEA-MethaneAbatement-US'!$M:$M,'IEA-MethaneAbatement-US'!$N:$N,"&lt;"&amp;$B71,'IEA-MethaneAbatement-US'!$N:$N,"&gt;="&amp;$A71,'IEA-MethaneAbatement-US'!$L:$L,$B$1))+(VLOOKUP($C$1,'Multipliers and Adjustments'!$A$70:$I$86,TRUNC(COLUMN(AD$2)/5)+2,FALSE)*SUMIFS('IEA-MethaneAbatement-US'!$M:$M,'IEA-MethaneAbatement-US'!$N:$N,"&lt;"&amp;$B71,'IEA-MethaneAbatement-US'!$N:$N,"&gt;="&amp;$A71,'IEA-MethaneAbatement-US'!$L:$L,$C$1))+(VLOOKUP($D$1,'Multipliers and Adjustments'!$A$70:$I$86,TRUNC(COLUMN(AD$2)/5)+2,FALSE)*SUMIFS('IEA-MethaneAbatement-US'!$M:$M,'IEA-MethaneAbatement-US'!$N:$N,"&lt;"&amp;$B71,'IEA-MethaneAbatement-US'!$N:$N,"&gt;="&amp;$A71,'IEA-MethaneAbatement-US'!$L:$L,$D$1)))*'State Downscaling Multipliers'!$B$7*(1+'EPA to IEA Scaling'!AH$10)</f>
        <v>0</v>
      </c>
      <c r="AE71" s="2">
        <f>((VLOOKUP($B$1,'Multipliers and Adjustments'!$A$70:$I$86,TRUNC(COLUMN(AE$2)/5)+2,FALSE)*SUMIFS('IEA-MethaneAbatement-US'!$M:$M,'IEA-MethaneAbatement-US'!$N:$N,"&lt;"&amp;$B71,'IEA-MethaneAbatement-US'!$N:$N,"&gt;="&amp;$A71,'IEA-MethaneAbatement-US'!$L:$L,$B$1))+(VLOOKUP($C$1,'Multipliers and Adjustments'!$A$70:$I$86,TRUNC(COLUMN(AE$2)/5)+2,FALSE)*SUMIFS('IEA-MethaneAbatement-US'!$M:$M,'IEA-MethaneAbatement-US'!$N:$N,"&lt;"&amp;$B71,'IEA-MethaneAbatement-US'!$N:$N,"&gt;="&amp;$A71,'IEA-MethaneAbatement-US'!$L:$L,$C$1))+(VLOOKUP($D$1,'Multipliers and Adjustments'!$A$70:$I$86,TRUNC(COLUMN(AE$2)/5)+2,FALSE)*SUMIFS('IEA-MethaneAbatement-US'!$M:$M,'IEA-MethaneAbatement-US'!$N:$N,"&lt;"&amp;$B71,'IEA-MethaneAbatement-US'!$N:$N,"&gt;="&amp;$A71,'IEA-MethaneAbatement-US'!$L:$L,$D$1)))*'State Downscaling Multipliers'!$B$7*(1+'EPA to IEA Scaling'!AI$10)</f>
        <v>0</v>
      </c>
      <c r="AF71" s="2">
        <f>((VLOOKUP($B$1,'Multipliers and Adjustments'!$A$70:$I$86,TRUNC(COLUMN(AF$2)/5)+2,FALSE)*SUMIFS('IEA-MethaneAbatement-US'!$M:$M,'IEA-MethaneAbatement-US'!$N:$N,"&lt;"&amp;$B71,'IEA-MethaneAbatement-US'!$N:$N,"&gt;="&amp;$A71,'IEA-MethaneAbatement-US'!$L:$L,$B$1))+(VLOOKUP($C$1,'Multipliers and Adjustments'!$A$70:$I$86,TRUNC(COLUMN(AF$2)/5)+2,FALSE)*SUMIFS('IEA-MethaneAbatement-US'!$M:$M,'IEA-MethaneAbatement-US'!$N:$N,"&lt;"&amp;$B71,'IEA-MethaneAbatement-US'!$N:$N,"&gt;="&amp;$A71,'IEA-MethaneAbatement-US'!$L:$L,$C$1))+(VLOOKUP($D$1,'Multipliers and Adjustments'!$A$70:$I$86,TRUNC(COLUMN(AF$2)/5)+2,FALSE)*SUMIFS('IEA-MethaneAbatement-US'!$M:$M,'IEA-MethaneAbatement-US'!$N:$N,"&lt;"&amp;$B71,'IEA-MethaneAbatement-US'!$N:$N,"&gt;="&amp;$A71,'IEA-MethaneAbatement-US'!$L:$L,$D$1)))*'State Downscaling Multipliers'!$B$7*(1+'EPA to IEA Scaling'!AJ$10)</f>
        <v>0</v>
      </c>
      <c r="AG71" s="105">
        <f>((VLOOKUP($B$1,'Multipliers and Adjustments'!$A$70:$I$86,TRUNC(COLUMN(AG$2)/5)+2,FALSE)*SUMIFS('IEA-MethaneAbatement-US'!$M:$M,'IEA-MethaneAbatement-US'!$N:$N,"&lt;"&amp;$B71,'IEA-MethaneAbatement-US'!$N:$N,"&gt;="&amp;$A71,'IEA-MethaneAbatement-US'!$L:$L,$B$1))+(VLOOKUP($C$1,'Multipliers and Adjustments'!$A$70:$I$86,TRUNC(COLUMN(AG$2)/5)+2,FALSE)*SUMIFS('IEA-MethaneAbatement-US'!$M:$M,'IEA-MethaneAbatement-US'!$N:$N,"&lt;"&amp;$B71,'IEA-MethaneAbatement-US'!$N:$N,"&gt;="&amp;$A71,'IEA-MethaneAbatement-US'!$L:$L,$C$1))+(VLOOKUP($D$1,'Multipliers and Adjustments'!$A$70:$I$86,TRUNC(COLUMN(AG$2)/5)+2,FALSE)*SUMIFS('IEA-MethaneAbatement-US'!$M:$M,'IEA-MethaneAbatement-US'!$N:$N,"&lt;"&amp;$B71,'IEA-MethaneAbatement-US'!$N:$N,"&gt;="&amp;$A71,'IEA-MethaneAbatement-US'!$L:$L,$D$1)))*'State Downscaling Multipliers'!$B$7*(1+'EPA to IEA Scaling'!AK$10)</f>
        <v>0</v>
      </c>
      <c r="AH71" s="2">
        <f>((VLOOKUP($B$1,'Multipliers and Adjustments'!$A$70:$I$86,TRUNC(COLUMN(AH$2)/5)+2,FALSE)*SUMIFS('IEA-MethaneAbatement-US'!$M:$M,'IEA-MethaneAbatement-US'!$N:$N,"&lt;"&amp;$B71,'IEA-MethaneAbatement-US'!$N:$N,"&gt;="&amp;$A71,'IEA-MethaneAbatement-US'!$L:$L,$B$1))+(VLOOKUP($C$1,'Multipliers and Adjustments'!$A$70:$I$86,TRUNC(COLUMN(AH$2)/5)+2,FALSE)*SUMIFS('IEA-MethaneAbatement-US'!$M:$M,'IEA-MethaneAbatement-US'!$N:$N,"&lt;"&amp;$B71,'IEA-MethaneAbatement-US'!$N:$N,"&gt;="&amp;$A71,'IEA-MethaneAbatement-US'!$L:$L,$C$1))+(VLOOKUP($D$1,'Multipliers and Adjustments'!$A$70:$I$86,TRUNC(COLUMN(AH$2)/5)+2,FALSE)*SUMIFS('IEA-MethaneAbatement-US'!$M:$M,'IEA-MethaneAbatement-US'!$N:$N,"&lt;"&amp;$B71,'IEA-MethaneAbatement-US'!$N:$N,"&gt;="&amp;$A71,'IEA-MethaneAbatement-US'!$L:$L,$D$1)))*'State Downscaling Multipliers'!$B$7*(1+'EPA to IEA Scaling'!AL$10)</f>
        <v>0</v>
      </c>
      <c r="AI71" s="2">
        <f>((VLOOKUP($B$1,'Multipliers and Adjustments'!$A$70:$I$86,TRUNC(COLUMN(AI$2)/5)+2,FALSE)*SUMIFS('IEA-MethaneAbatement-US'!$M:$M,'IEA-MethaneAbatement-US'!$N:$N,"&lt;"&amp;$B71,'IEA-MethaneAbatement-US'!$N:$N,"&gt;="&amp;$A71,'IEA-MethaneAbatement-US'!$L:$L,$B$1))+(VLOOKUP($C$1,'Multipliers and Adjustments'!$A$70:$I$86,TRUNC(COLUMN(AI$2)/5)+2,FALSE)*SUMIFS('IEA-MethaneAbatement-US'!$M:$M,'IEA-MethaneAbatement-US'!$N:$N,"&lt;"&amp;$B71,'IEA-MethaneAbatement-US'!$N:$N,"&gt;="&amp;$A71,'IEA-MethaneAbatement-US'!$L:$L,$C$1))+(VLOOKUP($D$1,'Multipliers and Adjustments'!$A$70:$I$86,TRUNC(COLUMN(AI$2)/5)+2,FALSE)*SUMIFS('IEA-MethaneAbatement-US'!$M:$M,'IEA-MethaneAbatement-US'!$N:$N,"&lt;"&amp;$B71,'IEA-MethaneAbatement-US'!$N:$N,"&gt;="&amp;$A71,'IEA-MethaneAbatement-US'!$L:$L,$D$1)))*'State Downscaling Multipliers'!$B$7*(1+'EPA to IEA Scaling'!AM$10)</f>
        <v>0</v>
      </c>
      <c r="AJ71" s="2">
        <f>((VLOOKUP($B$1,'Multipliers and Adjustments'!$A$70:$I$86,TRUNC(COLUMN(AJ$2)/5)+2,FALSE)*SUMIFS('IEA-MethaneAbatement-US'!$M:$M,'IEA-MethaneAbatement-US'!$N:$N,"&lt;"&amp;$B71,'IEA-MethaneAbatement-US'!$N:$N,"&gt;="&amp;$A71,'IEA-MethaneAbatement-US'!$L:$L,$B$1))+(VLOOKUP($C$1,'Multipliers and Adjustments'!$A$70:$I$86,TRUNC(COLUMN(AJ$2)/5)+2,FALSE)*SUMIFS('IEA-MethaneAbatement-US'!$M:$M,'IEA-MethaneAbatement-US'!$N:$N,"&lt;"&amp;$B71,'IEA-MethaneAbatement-US'!$N:$N,"&gt;="&amp;$A71,'IEA-MethaneAbatement-US'!$L:$L,$C$1))+(VLOOKUP($D$1,'Multipliers and Adjustments'!$A$70:$I$86,TRUNC(COLUMN(AJ$2)/5)+2,FALSE)*SUMIFS('IEA-MethaneAbatement-US'!$M:$M,'IEA-MethaneAbatement-US'!$N:$N,"&lt;"&amp;$B71,'IEA-MethaneAbatement-US'!$N:$N,"&gt;="&amp;$A71,'IEA-MethaneAbatement-US'!$L:$L,$D$1)))*'State Downscaling Multipliers'!$B$7*(1+'EPA to IEA Scaling'!AN$10)</f>
        <v>0</v>
      </c>
      <c r="AK71" s="2">
        <f>((VLOOKUP($B$1,'Multipliers and Adjustments'!$A$70:$I$86,TRUNC(COLUMN(AK$2)/5)+2,FALSE)*SUMIFS('IEA-MethaneAbatement-US'!$M:$M,'IEA-MethaneAbatement-US'!$N:$N,"&lt;"&amp;$B71,'IEA-MethaneAbatement-US'!$N:$N,"&gt;="&amp;$A71,'IEA-MethaneAbatement-US'!$L:$L,$B$1))+(VLOOKUP($C$1,'Multipliers and Adjustments'!$A$70:$I$86,TRUNC(COLUMN(AK$2)/5)+2,FALSE)*SUMIFS('IEA-MethaneAbatement-US'!$M:$M,'IEA-MethaneAbatement-US'!$N:$N,"&lt;"&amp;$B71,'IEA-MethaneAbatement-US'!$N:$N,"&gt;="&amp;$A71,'IEA-MethaneAbatement-US'!$L:$L,$C$1))+(VLOOKUP($D$1,'Multipliers and Adjustments'!$A$70:$I$86,TRUNC(COLUMN(AK$2)/5)+2,FALSE)*SUMIFS('IEA-MethaneAbatement-US'!$M:$M,'IEA-MethaneAbatement-US'!$N:$N,"&lt;"&amp;$B71,'IEA-MethaneAbatement-US'!$N:$N,"&gt;="&amp;$A71,'IEA-MethaneAbatement-US'!$L:$L,$D$1)))*'State Downscaling Multipliers'!$B$7*(1+'EPA to IEA Scaling'!AO$10)</f>
        <v>0</v>
      </c>
      <c r="AL71" s="105">
        <f>((VLOOKUP($B$1,'Multipliers and Adjustments'!$A$70:$I$86,TRUNC(COLUMN(AL$2)/5)+2,FALSE)*SUMIFS('IEA-MethaneAbatement-US'!$M:$M,'IEA-MethaneAbatement-US'!$N:$N,"&lt;"&amp;$B71,'IEA-MethaneAbatement-US'!$N:$N,"&gt;="&amp;$A71,'IEA-MethaneAbatement-US'!$L:$L,$B$1))+(VLOOKUP($C$1,'Multipliers and Adjustments'!$A$70:$I$86,TRUNC(COLUMN(AL$2)/5)+2,FALSE)*SUMIFS('IEA-MethaneAbatement-US'!$M:$M,'IEA-MethaneAbatement-US'!$N:$N,"&lt;"&amp;$B71,'IEA-MethaneAbatement-US'!$N:$N,"&gt;="&amp;$A71,'IEA-MethaneAbatement-US'!$L:$L,$C$1))+(VLOOKUP($D$1,'Multipliers and Adjustments'!$A$70:$I$86,TRUNC(COLUMN(AL$2)/5)+2,FALSE)*SUMIFS('IEA-MethaneAbatement-US'!$M:$M,'IEA-MethaneAbatement-US'!$N:$N,"&lt;"&amp;$B71,'IEA-MethaneAbatement-US'!$N:$N,"&gt;="&amp;$A71,'IEA-MethaneAbatement-US'!$L:$L,$D$1)))*'State Downscaling Multipliers'!$B$7*(1+'EPA to IEA Scaling'!AP$10)</f>
        <v>0</v>
      </c>
    </row>
    <row r="72" spans="1:38" ht="15.75" customHeight="1" x14ac:dyDescent="0.25">
      <c r="A72" s="49">
        <f t="shared" si="3"/>
        <v>1450</v>
      </c>
      <c r="B72" s="49">
        <f t="shared" si="5"/>
        <v>1500</v>
      </c>
      <c r="C72" s="105">
        <f>((VLOOKUP($B$1,'Multipliers and Adjustments'!$A$70:$I$86,TRUNC(COLUMN(C$2)/5)+2,FALSE)*SUMIFS('IEA-MethaneAbatement-US'!$M:$M,'IEA-MethaneAbatement-US'!$N:$N,"&lt;"&amp;$B72,'IEA-MethaneAbatement-US'!$N:$N,"&gt;="&amp;$A72,'IEA-MethaneAbatement-US'!$L:$L,$B$1))+(VLOOKUP($C$1,'Multipliers and Adjustments'!$A$70:$I$86,TRUNC(COLUMN(C$2)/5)+2,FALSE)*SUMIFS('IEA-MethaneAbatement-US'!$M:$M,'IEA-MethaneAbatement-US'!$N:$N,"&lt;"&amp;$B72,'IEA-MethaneAbatement-US'!$N:$N,"&gt;="&amp;$A72,'IEA-MethaneAbatement-US'!$L:$L,$C$1))+(VLOOKUP($D$1,'Multipliers and Adjustments'!$A$70:$I$86,TRUNC(COLUMN(C$2)/5)+2,FALSE)*SUMIFS('IEA-MethaneAbatement-US'!$M:$M,'IEA-MethaneAbatement-US'!$N:$N,"&lt;"&amp;$B72,'IEA-MethaneAbatement-US'!$N:$N,"&gt;="&amp;$A72,'IEA-MethaneAbatement-US'!$L:$L,$D$1)))*'State Downscaling Multipliers'!$B$7*(1+'EPA to IEA Scaling'!G$10)</f>
        <v>0</v>
      </c>
      <c r="D72" s="2">
        <f>((VLOOKUP($B$1,'Multipliers and Adjustments'!$A$70:$I$86,TRUNC(COLUMN(D$2)/5)+2,FALSE)*SUMIFS('IEA-MethaneAbatement-US'!$M:$M,'IEA-MethaneAbatement-US'!$N:$N,"&lt;"&amp;$B72,'IEA-MethaneAbatement-US'!$N:$N,"&gt;="&amp;$A72,'IEA-MethaneAbatement-US'!$L:$L,$B$1))+(VLOOKUP($C$1,'Multipliers and Adjustments'!$A$70:$I$86,TRUNC(COLUMN(D$2)/5)+2,FALSE)*SUMIFS('IEA-MethaneAbatement-US'!$M:$M,'IEA-MethaneAbatement-US'!$N:$N,"&lt;"&amp;$B72,'IEA-MethaneAbatement-US'!$N:$N,"&gt;="&amp;$A72,'IEA-MethaneAbatement-US'!$L:$L,$C$1))+(VLOOKUP($D$1,'Multipliers and Adjustments'!$A$70:$I$86,TRUNC(COLUMN(D$2)/5)+2,FALSE)*SUMIFS('IEA-MethaneAbatement-US'!$M:$M,'IEA-MethaneAbatement-US'!$N:$N,"&lt;"&amp;$B72,'IEA-MethaneAbatement-US'!$N:$N,"&gt;="&amp;$A72,'IEA-MethaneAbatement-US'!$L:$L,$D$1)))*'State Downscaling Multipliers'!$B$7*(1+'EPA to IEA Scaling'!H$10)</f>
        <v>0</v>
      </c>
      <c r="E72" s="2">
        <f>((VLOOKUP($B$1,'Multipliers and Adjustments'!$A$70:$I$86,TRUNC(COLUMN(E$2)/5)+2,FALSE)*SUMIFS('IEA-MethaneAbatement-US'!$M:$M,'IEA-MethaneAbatement-US'!$N:$N,"&lt;"&amp;$B72,'IEA-MethaneAbatement-US'!$N:$N,"&gt;="&amp;$A72,'IEA-MethaneAbatement-US'!$L:$L,$B$1))+(VLOOKUP($C$1,'Multipliers and Adjustments'!$A$70:$I$86,TRUNC(COLUMN(E$2)/5)+2,FALSE)*SUMIFS('IEA-MethaneAbatement-US'!$M:$M,'IEA-MethaneAbatement-US'!$N:$N,"&lt;"&amp;$B72,'IEA-MethaneAbatement-US'!$N:$N,"&gt;="&amp;$A72,'IEA-MethaneAbatement-US'!$L:$L,$C$1))+(VLOOKUP($D$1,'Multipliers and Adjustments'!$A$70:$I$86,TRUNC(COLUMN(E$2)/5)+2,FALSE)*SUMIFS('IEA-MethaneAbatement-US'!$M:$M,'IEA-MethaneAbatement-US'!$N:$N,"&lt;"&amp;$B72,'IEA-MethaneAbatement-US'!$N:$N,"&gt;="&amp;$A72,'IEA-MethaneAbatement-US'!$L:$L,$D$1)))*'State Downscaling Multipliers'!$B$7*(1+'EPA to IEA Scaling'!I$10)</f>
        <v>0</v>
      </c>
      <c r="F72" s="2">
        <f>((VLOOKUP($B$1,'Multipliers and Adjustments'!$A$70:$I$86,TRUNC(COLUMN(F$2)/5)+2,FALSE)*SUMIFS('IEA-MethaneAbatement-US'!$M:$M,'IEA-MethaneAbatement-US'!$N:$N,"&lt;"&amp;$B72,'IEA-MethaneAbatement-US'!$N:$N,"&gt;="&amp;$A72,'IEA-MethaneAbatement-US'!$L:$L,$B$1))+(VLOOKUP($C$1,'Multipliers and Adjustments'!$A$70:$I$86,TRUNC(COLUMN(F$2)/5)+2,FALSE)*SUMIFS('IEA-MethaneAbatement-US'!$M:$M,'IEA-MethaneAbatement-US'!$N:$N,"&lt;"&amp;$B72,'IEA-MethaneAbatement-US'!$N:$N,"&gt;="&amp;$A72,'IEA-MethaneAbatement-US'!$L:$L,$C$1))+(VLOOKUP($D$1,'Multipliers and Adjustments'!$A$70:$I$86,TRUNC(COLUMN(F$2)/5)+2,FALSE)*SUMIFS('IEA-MethaneAbatement-US'!$M:$M,'IEA-MethaneAbatement-US'!$N:$N,"&lt;"&amp;$B72,'IEA-MethaneAbatement-US'!$N:$N,"&gt;="&amp;$A72,'IEA-MethaneAbatement-US'!$L:$L,$D$1)))*'State Downscaling Multipliers'!$B$7*(1+'EPA to IEA Scaling'!J$10)</f>
        <v>0</v>
      </c>
      <c r="G72" s="154">
        <f>((VLOOKUP($B$1,'Multipliers and Adjustments'!$A$70:$I$86,TRUNC(COLUMN(G$2)/5)+2,FALSE)*SUMIFS('IEA-MethaneAbatement-US'!$M:$M,'IEA-MethaneAbatement-US'!$N:$N,"&lt;"&amp;$B72,'IEA-MethaneAbatement-US'!$N:$N,"&gt;="&amp;$A72,'IEA-MethaneAbatement-US'!$L:$L,$B$1))+(VLOOKUP($C$1,'Multipliers and Adjustments'!$A$70:$I$86,TRUNC(COLUMN(G$2)/5)+2,FALSE)*SUMIFS('IEA-MethaneAbatement-US'!$M:$M,'IEA-MethaneAbatement-US'!$N:$N,"&lt;"&amp;$B72,'IEA-MethaneAbatement-US'!$N:$N,"&gt;="&amp;$A72,'IEA-MethaneAbatement-US'!$L:$L,$C$1))+(VLOOKUP($D$1,'Multipliers and Adjustments'!$A$70:$I$86,TRUNC(COLUMN(G$2)/5)+2,FALSE)*SUMIFS('IEA-MethaneAbatement-US'!$M:$M,'IEA-MethaneAbatement-US'!$N:$N,"&lt;"&amp;$B72,'IEA-MethaneAbatement-US'!$N:$N,"&gt;="&amp;$A72,'IEA-MethaneAbatement-US'!$L:$L,$D$1)))*'State Downscaling Multipliers'!$B$7*(1+'EPA to IEA Scaling'!K$10)</f>
        <v>0</v>
      </c>
      <c r="H72" s="105">
        <f>((VLOOKUP($B$1,'Multipliers and Adjustments'!$A$70:$I$86,TRUNC(COLUMN(H$2)/5)+2,FALSE)*SUMIFS('IEA-MethaneAbatement-US'!$M:$M,'IEA-MethaneAbatement-US'!$N:$N,"&lt;"&amp;$B72,'IEA-MethaneAbatement-US'!$N:$N,"&gt;="&amp;$A72,'IEA-MethaneAbatement-US'!$L:$L,$B$1))+(VLOOKUP($C$1,'Multipliers and Adjustments'!$A$70:$I$86,TRUNC(COLUMN(H$2)/5)+2,FALSE)*SUMIFS('IEA-MethaneAbatement-US'!$M:$M,'IEA-MethaneAbatement-US'!$N:$N,"&lt;"&amp;$B72,'IEA-MethaneAbatement-US'!$N:$N,"&gt;="&amp;$A72,'IEA-MethaneAbatement-US'!$L:$L,$C$1))+(VLOOKUP($D$1,'Multipliers and Adjustments'!$A$70:$I$86,TRUNC(COLUMN(H$2)/5)+2,FALSE)*SUMIFS('IEA-MethaneAbatement-US'!$M:$M,'IEA-MethaneAbatement-US'!$N:$N,"&lt;"&amp;$B72,'IEA-MethaneAbatement-US'!$N:$N,"&gt;="&amp;$A72,'IEA-MethaneAbatement-US'!$L:$L,$D$1)))*'State Downscaling Multipliers'!$B$7*(1+'EPA to IEA Scaling'!L$10)</f>
        <v>0</v>
      </c>
      <c r="I72" s="2">
        <f>((VLOOKUP($B$1,'Multipliers and Adjustments'!$A$70:$I$86,TRUNC(COLUMN(I$2)/5)+2,FALSE)*SUMIFS('IEA-MethaneAbatement-US'!$M:$M,'IEA-MethaneAbatement-US'!$N:$N,"&lt;"&amp;$B72,'IEA-MethaneAbatement-US'!$N:$N,"&gt;="&amp;$A72,'IEA-MethaneAbatement-US'!$L:$L,$B$1))+(VLOOKUP($C$1,'Multipliers and Adjustments'!$A$70:$I$86,TRUNC(COLUMN(I$2)/5)+2,FALSE)*SUMIFS('IEA-MethaneAbatement-US'!$M:$M,'IEA-MethaneAbatement-US'!$N:$N,"&lt;"&amp;$B72,'IEA-MethaneAbatement-US'!$N:$N,"&gt;="&amp;$A72,'IEA-MethaneAbatement-US'!$L:$L,$C$1))+(VLOOKUP($D$1,'Multipliers and Adjustments'!$A$70:$I$86,TRUNC(COLUMN(I$2)/5)+2,FALSE)*SUMIFS('IEA-MethaneAbatement-US'!$M:$M,'IEA-MethaneAbatement-US'!$N:$N,"&lt;"&amp;$B72,'IEA-MethaneAbatement-US'!$N:$N,"&gt;="&amp;$A72,'IEA-MethaneAbatement-US'!$L:$L,$D$1)))*'State Downscaling Multipliers'!$B$7*(1+'EPA to IEA Scaling'!M$10)</f>
        <v>0</v>
      </c>
      <c r="J72" s="2">
        <f>((VLOOKUP($B$1,'Multipliers and Adjustments'!$A$70:$I$86,TRUNC(COLUMN(J$2)/5)+2,FALSE)*SUMIFS('IEA-MethaneAbatement-US'!$M:$M,'IEA-MethaneAbatement-US'!$N:$N,"&lt;"&amp;$B72,'IEA-MethaneAbatement-US'!$N:$N,"&gt;="&amp;$A72,'IEA-MethaneAbatement-US'!$L:$L,$B$1))+(VLOOKUP($C$1,'Multipliers and Adjustments'!$A$70:$I$86,TRUNC(COLUMN(J$2)/5)+2,FALSE)*SUMIFS('IEA-MethaneAbatement-US'!$M:$M,'IEA-MethaneAbatement-US'!$N:$N,"&lt;"&amp;$B72,'IEA-MethaneAbatement-US'!$N:$N,"&gt;="&amp;$A72,'IEA-MethaneAbatement-US'!$L:$L,$C$1))+(VLOOKUP($D$1,'Multipliers and Adjustments'!$A$70:$I$86,TRUNC(COLUMN(J$2)/5)+2,FALSE)*SUMIFS('IEA-MethaneAbatement-US'!$M:$M,'IEA-MethaneAbatement-US'!$N:$N,"&lt;"&amp;$B72,'IEA-MethaneAbatement-US'!$N:$N,"&gt;="&amp;$A72,'IEA-MethaneAbatement-US'!$L:$L,$D$1)))*'State Downscaling Multipliers'!$B$7*(1+'EPA to IEA Scaling'!N$10)</f>
        <v>0</v>
      </c>
      <c r="K72" s="2">
        <f>((VLOOKUP($B$1,'Multipliers and Adjustments'!$A$70:$I$86,TRUNC(COLUMN(K$2)/5)+2,FALSE)*SUMIFS('IEA-MethaneAbatement-US'!$M:$M,'IEA-MethaneAbatement-US'!$N:$N,"&lt;"&amp;$B72,'IEA-MethaneAbatement-US'!$N:$N,"&gt;="&amp;$A72,'IEA-MethaneAbatement-US'!$L:$L,$B$1))+(VLOOKUP($C$1,'Multipliers and Adjustments'!$A$70:$I$86,TRUNC(COLUMN(K$2)/5)+2,FALSE)*SUMIFS('IEA-MethaneAbatement-US'!$M:$M,'IEA-MethaneAbatement-US'!$N:$N,"&lt;"&amp;$B72,'IEA-MethaneAbatement-US'!$N:$N,"&gt;="&amp;$A72,'IEA-MethaneAbatement-US'!$L:$L,$C$1))+(VLOOKUP($D$1,'Multipliers and Adjustments'!$A$70:$I$86,TRUNC(COLUMN(K$2)/5)+2,FALSE)*SUMIFS('IEA-MethaneAbatement-US'!$M:$M,'IEA-MethaneAbatement-US'!$N:$N,"&lt;"&amp;$B72,'IEA-MethaneAbatement-US'!$N:$N,"&gt;="&amp;$A72,'IEA-MethaneAbatement-US'!$L:$L,$D$1)))*'State Downscaling Multipliers'!$B$7*(1+'EPA to IEA Scaling'!O$10)</f>
        <v>0</v>
      </c>
      <c r="L72" s="2">
        <f>((VLOOKUP($B$1,'Multipliers and Adjustments'!$A$70:$I$86,TRUNC(COLUMN(L$2)/5)+2,FALSE)*SUMIFS('IEA-MethaneAbatement-US'!$M:$M,'IEA-MethaneAbatement-US'!$N:$N,"&lt;"&amp;$B72,'IEA-MethaneAbatement-US'!$N:$N,"&gt;="&amp;$A72,'IEA-MethaneAbatement-US'!$L:$L,$B$1))+(VLOOKUP($C$1,'Multipliers and Adjustments'!$A$70:$I$86,TRUNC(COLUMN(L$2)/5)+2,FALSE)*SUMIFS('IEA-MethaneAbatement-US'!$M:$M,'IEA-MethaneAbatement-US'!$N:$N,"&lt;"&amp;$B72,'IEA-MethaneAbatement-US'!$N:$N,"&gt;="&amp;$A72,'IEA-MethaneAbatement-US'!$L:$L,$C$1))+(VLOOKUP($D$1,'Multipliers and Adjustments'!$A$70:$I$86,TRUNC(COLUMN(L$2)/5)+2,FALSE)*SUMIFS('IEA-MethaneAbatement-US'!$M:$M,'IEA-MethaneAbatement-US'!$N:$N,"&lt;"&amp;$B72,'IEA-MethaneAbatement-US'!$N:$N,"&gt;="&amp;$A72,'IEA-MethaneAbatement-US'!$L:$L,$D$1)))*'State Downscaling Multipliers'!$B$7*(1+'EPA to IEA Scaling'!P$10)</f>
        <v>0</v>
      </c>
      <c r="M72" s="105">
        <f>((VLOOKUP($B$1,'Multipliers and Adjustments'!$A$70:$I$86,TRUNC(COLUMN(M$2)/5)+2,FALSE)*SUMIFS('IEA-MethaneAbatement-US'!$M:$M,'IEA-MethaneAbatement-US'!$N:$N,"&lt;"&amp;$B72,'IEA-MethaneAbatement-US'!$N:$N,"&gt;="&amp;$A72,'IEA-MethaneAbatement-US'!$L:$L,$B$1))+(VLOOKUP($C$1,'Multipliers and Adjustments'!$A$70:$I$86,TRUNC(COLUMN(M$2)/5)+2,FALSE)*SUMIFS('IEA-MethaneAbatement-US'!$M:$M,'IEA-MethaneAbatement-US'!$N:$N,"&lt;"&amp;$B72,'IEA-MethaneAbatement-US'!$N:$N,"&gt;="&amp;$A72,'IEA-MethaneAbatement-US'!$L:$L,$C$1))+(VLOOKUP($D$1,'Multipliers and Adjustments'!$A$70:$I$86,TRUNC(COLUMN(M$2)/5)+2,FALSE)*SUMIFS('IEA-MethaneAbatement-US'!$M:$M,'IEA-MethaneAbatement-US'!$N:$N,"&lt;"&amp;$B72,'IEA-MethaneAbatement-US'!$N:$N,"&gt;="&amp;$A72,'IEA-MethaneAbatement-US'!$L:$L,$D$1)))*'State Downscaling Multipliers'!$B$7*(1+'EPA to IEA Scaling'!Q$10)</f>
        <v>0</v>
      </c>
      <c r="N72" s="2">
        <f>((VLOOKUP($B$1,'Multipliers and Adjustments'!$A$70:$I$86,TRUNC(COLUMN(N$2)/5)+2,FALSE)*SUMIFS('IEA-MethaneAbatement-US'!$M:$M,'IEA-MethaneAbatement-US'!$N:$N,"&lt;"&amp;$B72,'IEA-MethaneAbatement-US'!$N:$N,"&gt;="&amp;$A72,'IEA-MethaneAbatement-US'!$L:$L,$B$1))+(VLOOKUP($C$1,'Multipliers and Adjustments'!$A$70:$I$86,TRUNC(COLUMN(N$2)/5)+2,FALSE)*SUMIFS('IEA-MethaneAbatement-US'!$M:$M,'IEA-MethaneAbatement-US'!$N:$N,"&lt;"&amp;$B72,'IEA-MethaneAbatement-US'!$N:$N,"&gt;="&amp;$A72,'IEA-MethaneAbatement-US'!$L:$L,$C$1))+(VLOOKUP($D$1,'Multipliers and Adjustments'!$A$70:$I$86,TRUNC(COLUMN(N$2)/5)+2,FALSE)*SUMIFS('IEA-MethaneAbatement-US'!$M:$M,'IEA-MethaneAbatement-US'!$N:$N,"&lt;"&amp;$B72,'IEA-MethaneAbatement-US'!$N:$N,"&gt;="&amp;$A72,'IEA-MethaneAbatement-US'!$L:$L,$D$1)))*'State Downscaling Multipliers'!$B$7*(1+'EPA to IEA Scaling'!R$10)</f>
        <v>0</v>
      </c>
      <c r="O72" s="2">
        <f>((VLOOKUP($B$1,'Multipliers and Adjustments'!$A$70:$I$86,TRUNC(COLUMN(O$2)/5)+2,FALSE)*SUMIFS('IEA-MethaneAbatement-US'!$M:$M,'IEA-MethaneAbatement-US'!$N:$N,"&lt;"&amp;$B72,'IEA-MethaneAbatement-US'!$N:$N,"&gt;="&amp;$A72,'IEA-MethaneAbatement-US'!$L:$L,$B$1))+(VLOOKUP($C$1,'Multipliers and Adjustments'!$A$70:$I$86,TRUNC(COLUMN(O$2)/5)+2,FALSE)*SUMIFS('IEA-MethaneAbatement-US'!$M:$M,'IEA-MethaneAbatement-US'!$N:$N,"&lt;"&amp;$B72,'IEA-MethaneAbatement-US'!$N:$N,"&gt;="&amp;$A72,'IEA-MethaneAbatement-US'!$L:$L,$C$1))+(VLOOKUP($D$1,'Multipliers and Adjustments'!$A$70:$I$86,TRUNC(COLUMN(O$2)/5)+2,FALSE)*SUMIFS('IEA-MethaneAbatement-US'!$M:$M,'IEA-MethaneAbatement-US'!$N:$N,"&lt;"&amp;$B72,'IEA-MethaneAbatement-US'!$N:$N,"&gt;="&amp;$A72,'IEA-MethaneAbatement-US'!$L:$L,$D$1)))*'State Downscaling Multipliers'!$B$7*(1+'EPA to IEA Scaling'!S$10)</f>
        <v>0</v>
      </c>
      <c r="P72" s="2">
        <f>((VLOOKUP($B$1,'Multipliers and Adjustments'!$A$70:$I$86,TRUNC(COLUMN(P$2)/5)+2,FALSE)*SUMIFS('IEA-MethaneAbatement-US'!$M:$M,'IEA-MethaneAbatement-US'!$N:$N,"&lt;"&amp;$B72,'IEA-MethaneAbatement-US'!$N:$N,"&gt;="&amp;$A72,'IEA-MethaneAbatement-US'!$L:$L,$B$1))+(VLOOKUP($C$1,'Multipliers and Adjustments'!$A$70:$I$86,TRUNC(COLUMN(P$2)/5)+2,FALSE)*SUMIFS('IEA-MethaneAbatement-US'!$M:$M,'IEA-MethaneAbatement-US'!$N:$N,"&lt;"&amp;$B72,'IEA-MethaneAbatement-US'!$N:$N,"&gt;="&amp;$A72,'IEA-MethaneAbatement-US'!$L:$L,$C$1))+(VLOOKUP($D$1,'Multipliers and Adjustments'!$A$70:$I$86,TRUNC(COLUMN(P$2)/5)+2,FALSE)*SUMIFS('IEA-MethaneAbatement-US'!$M:$M,'IEA-MethaneAbatement-US'!$N:$N,"&lt;"&amp;$B72,'IEA-MethaneAbatement-US'!$N:$N,"&gt;="&amp;$A72,'IEA-MethaneAbatement-US'!$L:$L,$D$1)))*'State Downscaling Multipliers'!$B$7*(1+'EPA to IEA Scaling'!T$10)</f>
        <v>0</v>
      </c>
      <c r="Q72" s="2">
        <f>((VLOOKUP($B$1,'Multipliers and Adjustments'!$A$70:$I$86,TRUNC(COLUMN(Q$2)/5)+2,FALSE)*SUMIFS('IEA-MethaneAbatement-US'!$M:$M,'IEA-MethaneAbatement-US'!$N:$N,"&lt;"&amp;$B72,'IEA-MethaneAbatement-US'!$N:$N,"&gt;="&amp;$A72,'IEA-MethaneAbatement-US'!$L:$L,$B$1))+(VLOOKUP($C$1,'Multipliers and Adjustments'!$A$70:$I$86,TRUNC(COLUMN(Q$2)/5)+2,FALSE)*SUMIFS('IEA-MethaneAbatement-US'!$M:$M,'IEA-MethaneAbatement-US'!$N:$N,"&lt;"&amp;$B72,'IEA-MethaneAbatement-US'!$N:$N,"&gt;="&amp;$A72,'IEA-MethaneAbatement-US'!$L:$L,$C$1))+(VLOOKUP($D$1,'Multipliers and Adjustments'!$A$70:$I$86,TRUNC(COLUMN(Q$2)/5)+2,FALSE)*SUMIFS('IEA-MethaneAbatement-US'!$M:$M,'IEA-MethaneAbatement-US'!$N:$N,"&lt;"&amp;$B72,'IEA-MethaneAbatement-US'!$N:$N,"&gt;="&amp;$A72,'IEA-MethaneAbatement-US'!$L:$L,$D$1)))*'State Downscaling Multipliers'!$B$7*(1+'EPA to IEA Scaling'!U$10)</f>
        <v>0</v>
      </c>
      <c r="R72" s="105">
        <f>((VLOOKUP($B$1,'Multipliers and Adjustments'!$A$70:$I$86,TRUNC(COLUMN(R$2)/5)+2,FALSE)*SUMIFS('IEA-MethaneAbatement-US'!$M:$M,'IEA-MethaneAbatement-US'!$N:$N,"&lt;"&amp;$B72,'IEA-MethaneAbatement-US'!$N:$N,"&gt;="&amp;$A72,'IEA-MethaneAbatement-US'!$L:$L,$B$1))+(VLOOKUP($C$1,'Multipliers and Adjustments'!$A$70:$I$86,TRUNC(COLUMN(R$2)/5)+2,FALSE)*SUMIFS('IEA-MethaneAbatement-US'!$M:$M,'IEA-MethaneAbatement-US'!$N:$N,"&lt;"&amp;$B72,'IEA-MethaneAbatement-US'!$N:$N,"&gt;="&amp;$A72,'IEA-MethaneAbatement-US'!$L:$L,$C$1))+(VLOOKUP($D$1,'Multipliers and Adjustments'!$A$70:$I$86,TRUNC(COLUMN(R$2)/5)+2,FALSE)*SUMIFS('IEA-MethaneAbatement-US'!$M:$M,'IEA-MethaneAbatement-US'!$N:$N,"&lt;"&amp;$B72,'IEA-MethaneAbatement-US'!$N:$N,"&gt;="&amp;$A72,'IEA-MethaneAbatement-US'!$L:$L,$D$1)))*'State Downscaling Multipliers'!$B$7*(1+'EPA to IEA Scaling'!V$10)</f>
        <v>0</v>
      </c>
      <c r="S72" s="2">
        <f>((VLOOKUP($B$1,'Multipliers and Adjustments'!$A$70:$I$86,TRUNC(COLUMN(S$2)/5)+2,FALSE)*SUMIFS('IEA-MethaneAbatement-US'!$M:$M,'IEA-MethaneAbatement-US'!$N:$N,"&lt;"&amp;$B72,'IEA-MethaneAbatement-US'!$N:$N,"&gt;="&amp;$A72,'IEA-MethaneAbatement-US'!$L:$L,$B$1))+(VLOOKUP($C$1,'Multipliers and Adjustments'!$A$70:$I$86,TRUNC(COLUMN(S$2)/5)+2,FALSE)*SUMIFS('IEA-MethaneAbatement-US'!$M:$M,'IEA-MethaneAbatement-US'!$N:$N,"&lt;"&amp;$B72,'IEA-MethaneAbatement-US'!$N:$N,"&gt;="&amp;$A72,'IEA-MethaneAbatement-US'!$L:$L,$C$1))+(VLOOKUP($D$1,'Multipliers and Adjustments'!$A$70:$I$86,TRUNC(COLUMN(S$2)/5)+2,FALSE)*SUMIFS('IEA-MethaneAbatement-US'!$M:$M,'IEA-MethaneAbatement-US'!$N:$N,"&lt;"&amp;$B72,'IEA-MethaneAbatement-US'!$N:$N,"&gt;="&amp;$A72,'IEA-MethaneAbatement-US'!$L:$L,$D$1)))*'State Downscaling Multipliers'!$B$7*(1+'EPA to IEA Scaling'!W$10)</f>
        <v>0</v>
      </c>
      <c r="T72" s="2">
        <f>((VLOOKUP($B$1,'Multipliers and Adjustments'!$A$70:$I$86,TRUNC(COLUMN(T$2)/5)+2,FALSE)*SUMIFS('IEA-MethaneAbatement-US'!$M:$M,'IEA-MethaneAbatement-US'!$N:$N,"&lt;"&amp;$B72,'IEA-MethaneAbatement-US'!$N:$N,"&gt;="&amp;$A72,'IEA-MethaneAbatement-US'!$L:$L,$B$1))+(VLOOKUP($C$1,'Multipliers and Adjustments'!$A$70:$I$86,TRUNC(COLUMN(T$2)/5)+2,FALSE)*SUMIFS('IEA-MethaneAbatement-US'!$M:$M,'IEA-MethaneAbatement-US'!$N:$N,"&lt;"&amp;$B72,'IEA-MethaneAbatement-US'!$N:$N,"&gt;="&amp;$A72,'IEA-MethaneAbatement-US'!$L:$L,$C$1))+(VLOOKUP($D$1,'Multipliers and Adjustments'!$A$70:$I$86,TRUNC(COLUMN(T$2)/5)+2,FALSE)*SUMIFS('IEA-MethaneAbatement-US'!$M:$M,'IEA-MethaneAbatement-US'!$N:$N,"&lt;"&amp;$B72,'IEA-MethaneAbatement-US'!$N:$N,"&gt;="&amp;$A72,'IEA-MethaneAbatement-US'!$L:$L,$D$1)))*'State Downscaling Multipliers'!$B$7*(1+'EPA to IEA Scaling'!X$10)</f>
        <v>0</v>
      </c>
      <c r="U72" s="2">
        <f>((VLOOKUP($B$1,'Multipliers and Adjustments'!$A$70:$I$86,TRUNC(COLUMN(U$2)/5)+2,FALSE)*SUMIFS('IEA-MethaneAbatement-US'!$M:$M,'IEA-MethaneAbatement-US'!$N:$N,"&lt;"&amp;$B72,'IEA-MethaneAbatement-US'!$N:$N,"&gt;="&amp;$A72,'IEA-MethaneAbatement-US'!$L:$L,$B$1))+(VLOOKUP($C$1,'Multipliers and Adjustments'!$A$70:$I$86,TRUNC(COLUMN(U$2)/5)+2,FALSE)*SUMIFS('IEA-MethaneAbatement-US'!$M:$M,'IEA-MethaneAbatement-US'!$N:$N,"&lt;"&amp;$B72,'IEA-MethaneAbatement-US'!$N:$N,"&gt;="&amp;$A72,'IEA-MethaneAbatement-US'!$L:$L,$C$1))+(VLOOKUP($D$1,'Multipliers and Adjustments'!$A$70:$I$86,TRUNC(COLUMN(U$2)/5)+2,FALSE)*SUMIFS('IEA-MethaneAbatement-US'!$M:$M,'IEA-MethaneAbatement-US'!$N:$N,"&lt;"&amp;$B72,'IEA-MethaneAbatement-US'!$N:$N,"&gt;="&amp;$A72,'IEA-MethaneAbatement-US'!$L:$L,$D$1)))*'State Downscaling Multipliers'!$B$7*(1+'EPA to IEA Scaling'!Y$10)</f>
        <v>0</v>
      </c>
      <c r="V72" s="2">
        <f>((VLOOKUP($B$1,'Multipliers and Adjustments'!$A$70:$I$86,TRUNC(COLUMN(V$2)/5)+2,FALSE)*SUMIFS('IEA-MethaneAbatement-US'!$M:$M,'IEA-MethaneAbatement-US'!$N:$N,"&lt;"&amp;$B72,'IEA-MethaneAbatement-US'!$N:$N,"&gt;="&amp;$A72,'IEA-MethaneAbatement-US'!$L:$L,$B$1))+(VLOOKUP($C$1,'Multipliers and Adjustments'!$A$70:$I$86,TRUNC(COLUMN(V$2)/5)+2,FALSE)*SUMIFS('IEA-MethaneAbatement-US'!$M:$M,'IEA-MethaneAbatement-US'!$N:$N,"&lt;"&amp;$B72,'IEA-MethaneAbatement-US'!$N:$N,"&gt;="&amp;$A72,'IEA-MethaneAbatement-US'!$L:$L,$C$1))+(VLOOKUP($D$1,'Multipliers and Adjustments'!$A$70:$I$86,TRUNC(COLUMN(V$2)/5)+2,FALSE)*SUMIFS('IEA-MethaneAbatement-US'!$M:$M,'IEA-MethaneAbatement-US'!$N:$N,"&lt;"&amp;$B72,'IEA-MethaneAbatement-US'!$N:$N,"&gt;="&amp;$A72,'IEA-MethaneAbatement-US'!$L:$L,$D$1)))*'State Downscaling Multipliers'!$B$7*(1+'EPA to IEA Scaling'!Z$10)</f>
        <v>0</v>
      </c>
      <c r="W72" s="105">
        <f>((VLOOKUP($B$1,'Multipliers and Adjustments'!$A$70:$I$86,TRUNC(COLUMN(W$2)/5)+2,FALSE)*SUMIFS('IEA-MethaneAbatement-US'!$M:$M,'IEA-MethaneAbatement-US'!$N:$N,"&lt;"&amp;$B72,'IEA-MethaneAbatement-US'!$N:$N,"&gt;="&amp;$A72,'IEA-MethaneAbatement-US'!$L:$L,$B$1))+(VLOOKUP($C$1,'Multipliers and Adjustments'!$A$70:$I$86,TRUNC(COLUMN(W$2)/5)+2,FALSE)*SUMIFS('IEA-MethaneAbatement-US'!$M:$M,'IEA-MethaneAbatement-US'!$N:$N,"&lt;"&amp;$B72,'IEA-MethaneAbatement-US'!$N:$N,"&gt;="&amp;$A72,'IEA-MethaneAbatement-US'!$L:$L,$C$1))+(VLOOKUP($D$1,'Multipliers and Adjustments'!$A$70:$I$86,TRUNC(COLUMN(W$2)/5)+2,FALSE)*SUMIFS('IEA-MethaneAbatement-US'!$M:$M,'IEA-MethaneAbatement-US'!$N:$N,"&lt;"&amp;$B72,'IEA-MethaneAbatement-US'!$N:$N,"&gt;="&amp;$A72,'IEA-MethaneAbatement-US'!$L:$L,$D$1)))*'State Downscaling Multipliers'!$B$7*(1+'EPA to IEA Scaling'!AA$10)</f>
        <v>0</v>
      </c>
      <c r="X72" s="2">
        <f>((VLOOKUP($B$1,'Multipliers and Adjustments'!$A$70:$I$86,TRUNC(COLUMN(X$2)/5)+2,FALSE)*SUMIFS('IEA-MethaneAbatement-US'!$M:$M,'IEA-MethaneAbatement-US'!$N:$N,"&lt;"&amp;$B72,'IEA-MethaneAbatement-US'!$N:$N,"&gt;="&amp;$A72,'IEA-MethaneAbatement-US'!$L:$L,$B$1))+(VLOOKUP($C$1,'Multipliers and Adjustments'!$A$70:$I$86,TRUNC(COLUMN(X$2)/5)+2,FALSE)*SUMIFS('IEA-MethaneAbatement-US'!$M:$M,'IEA-MethaneAbatement-US'!$N:$N,"&lt;"&amp;$B72,'IEA-MethaneAbatement-US'!$N:$N,"&gt;="&amp;$A72,'IEA-MethaneAbatement-US'!$L:$L,$C$1))+(VLOOKUP($D$1,'Multipliers and Adjustments'!$A$70:$I$86,TRUNC(COLUMN(X$2)/5)+2,FALSE)*SUMIFS('IEA-MethaneAbatement-US'!$M:$M,'IEA-MethaneAbatement-US'!$N:$N,"&lt;"&amp;$B72,'IEA-MethaneAbatement-US'!$N:$N,"&gt;="&amp;$A72,'IEA-MethaneAbatement-US'!$L:$L,$D$1)))*'State Downscaling Multipliers'!$B$7*(1+'EPA to IEA Scaling'!AB$10)</f>
        <v>0</v>
      </c>
      <c r="Y72" s="2">
        <f>((VLOOKUP($B$1,'Multipliers and Adjustments'!$A$70:$I$86,TRUNC(COLUMN(Y$2)/5)+2,FALSE)*SUMIFS('IEA-MethaneAbatement-US'!$M:$M,'IEA-MethaneAbatement-US'!$N:$N,"&lt;"&amp;$B72,'IEA-MethaneAbatement-US'!$N:$N,"&gt;="&amp;$A72,'IEA-MethaneAbatement-US'!$L:$L,$B$1))+(VLOOKUP($C$1,'Multipliers and Adjustments'!$A$70:$I$86,TRUNC(COLUMN(Y$2)/5)+2,FALSE)*SUMIFS('IEA-MethaneAbatement-US'!$M:$M,'IEA-MethaneAbatement-US'!$N:$N,"&lt;"&amp;$B72,'IEA-MethaneAbatement-US'!$N:$N,"&gt;="&amp;$A72,'IEA-MethaneAbatement-US'!$L:$L,$C$1))+(VLOOKUP($D$1,'Multipliers and Adjustments'!$A$70:$I$86,TRUNC(COLUMN(Y$2)/5)+2,FALSE)*SUMIFS('IEA-MethaneAbatement-US'!$M:$M,'IEA-MethaneAbatement-US'!$N:$N,"&lt;"&amp;$B72,'IEA-MethaneAbatement-US'!$N:$N,"&gt;="&amp;$A72,'IEA-MethaneAbatement-US'!$L:$L,$D$1)))*'State Downscaling Multipliers'!$B$7*(1+'EPA to IEA Scaling'!AC$10)</f>
        <v>0</v>
      </c>
      <c r="Z72" s="2">
        <f>((VLOOKUP($B$1,'Multipliers and Adjustments'!$A$70:$I$86,TRUNC(COLUMN(Z$2)/5)+2,FALSE)*SUMIFS('IEA-MethaneAbatement-US'!$M:$M,'IEA-MethaneAbatement-US'!$N:$N,"&lt;"&amp;$B72,'IEA-MethaneAbatement-US'!$N:$N,"&gt;="&amp;$A72,'IEA-MethaneAbatement-US'!$L:$L,$B$1))+(VLOOKUP($C$1,'Multipliers and Adjustments'!$A$70:$I$86,TRUNC(COLUMN(Z$2)/5)+2,FALSE)*SUMIFS('IEA-MethaneAbatement-US'!$M:$M,'IEA-MethaneAbatement-US'!$N:$N,"&lt;"&amp;$B72,'IEA-MethaneAbatement-US'!$N:$N,"&gt;="&amp;$A72,'IEA-MethaneAbatement-US'!$L:$L,$C$1))+(VLOOKUP($D$1,'Multipliers and Adjustments'!$A$70:$I$86,TRUNC(COLUMN(Z$2)/5)+2,FALSE)*SUMIFS('IEA-MethaneAbatement-US'!$M:$M,'IEA-MethaneAbatement-US'!$N:$N,"&lt;"&amp;$B72,'IEA-MethaneAbatement-US'!$N:$N,"&gt;="&amp;$A72,'IEA-MethaneAbatement-US'!$L:$L,$D$1)))*'State Downscaling Multipliers'!$B$7*(1+'EPA to IEA Scaling'!AD$10)</f>
        <v>0</v>
      </c>
      <c r="AA72" s="2">
        <f>((VLOOKUP($B$1,'Multipliers and Adjustments'!$A$70:$I$86,TRUNC(COLUMN(AA$2)/5)+2,FALSE)*SUMIFS('IEA-MethaneAbatement-US'!$M:$M,'IEA-MethaneAbatement-US'!$N:$N,"&lt;"&amp;$B72,'IEA-MethaneAbatement-US'!$N:$N,"&gt;="&amp;$A72,'IEA-MethaneAbatement-US'!$L:$L,$B$1))+(VLOOKUP($C$1,'Multipliers and Adjustments'!$A$70:$I$86,TRUNC(COLUMN(AA$2)/5)+2,FALSE)*SUMIFS('IEA-MethaneAbatement-US'!$M:$M,'IEA-MethaneAbatement-US'!$N:$N,"&lt;"&amp;$B72,'IEA-MethaneAbatement-US'!$N:$N,"&gt;="&amp;$A72,'IEA-MethaneAbatement-US'!$L:$L,$C$1))+(VLOOKUP($D$1,'Multipliers and Adjustments'!$A$70:$I$86,TRUNC(COLUMN(AA$2)/5)+2,FALSE)*SUMIFS('IEA-MethaneAbatement-US'!$M:$M,'IEA-MethaneAbatement-US'!$N:$N,"&lt;"&amp;$B72,'IEA-MethaneAbatement-US'!$N:$N,"&gt;="&amp;$A72,'IEA-MethaneAbatement-US'!$L:$L,$D$1)))*'State Downscaling Multipliers'!$B$7*(1+'EPA to IEA Scaling'!AE$10)</f>
        <v>0</v>
      </c>
      <c r="AB72" s="105">
        <f>((VLOOKUP($B$1,'Multipliers and Adjustments'!$A$70:$I$86,TRUNC(COLUMN(AB$2)/5)+2,FALSE)*SUMIFS('IEA-MethaneAbatement-US'!$M:$M,'IEA-MethaneAbatement-US'!$N:$N,"&lt;"&amp;$B72,'IEA-MethaneAbatement-US'!$N:$N,"&gt;="&amp;$A72,'IEA-MethaneAbatement-US'!$L:$L,$B$1))+(VLOOKUP($C$1,'Multipliers and Adjustments'!$A$70:$I$86,TRUNC(COLUMN(AB$2)/5)+2,FALSE)*SUMIFS('IEA-MethaneAbatement-US'!$M:$M,'IEA-MethaneAbatement-US'!$N:$N,"&lt;"&amp;$B72,'IEA-MethaneAbatement-US'!$N:$N,"&gt;="&amp;$A72,'IEA-MethaneAbatement-US'!$L:$L,$C$1))+(VLOOKUP($D$1,'Multipliers and Adjustments'!$A$70:$I$86,TRUNC(COLUMN(AB$2)/5)+2,FALSE)*SUMIFS('IEA-MethaneAbatement-US'!$M:$M,'IEA-MethaneAbatement-US'!$N:$N,"&lt;"&amp;$B72,'IEA-MethaneAbatement-US'!$N:$N,"&gt;="&amp;$A72,'IEA-MethaneAbatement-US'!$L:$L,$D$1)))*'State Downscaling Multipliers'!$B$7*(1+'EPA to IEA Scaling'!AF$10)</f>
        <v>0</v>
      </c>
      <c r="AC72" s="2">
        <f>((VLOOKUP($B$1,'Multipliers and Adjustments'!$A$70:$I$86,TRUNC(COLUMN(AC$2)/5)+2,FALSE)*SUMIFS('IEA-MethaneAbatement-US'!$M:$M,'IEA-MethaneAbatement-US'!$N:$N,"&lt;"&amp;$B72,'IEA-MethaneAbatement-US'!$N:$N,"&gt;="&amp;$A72,'IEA-MethaneAbatement-US'!$L:$L,$B$1))+(VLOOKUP($C$1,'Multipliers and Adjustments'!$A$70:$I$86,TRUNC(COLUMN(AC$2)/5)+2,FALSE)*SUMIFS('IEA-MethaneAbatement-US'!$M:$M,'IEA-MethaneAbatement-US'!$N:$N,"&lt;"&amp;$B72,'IEA-MethaneAbatement-US'!$N:$N,"&gt;="&amp;$A72,'IEA-MethaneAbatement-US'!$L:$L,$C$1))+(VLOOKUP($D$1,'Multipliers and Adjustments'!$A$70:$I$86,TRUNC(COLUMN(AC$2)/5)+2,FALSE)*SUMIFS('IEA-MethaneAbatement-US'!$M:$M,'IEA-MethaneAbatement-US'!$N:$N,"&lt;"&amp;$B72,'IEA-MethaneAbatement-US'!$N:$N,"&gt;="&amp;$A72,'IEA-MethaneAbatement-US'!$L:$L,$D$1)))*'State Downscaling Multipliers'!$B$7*(1+'EPA to IEA Scaling'!AG$10)</f>
        <v>0</v>
      </c>
      <c r="AD72" s="2">
        <f>((VLOOKUP($B$1,'Multipliers and Adjustments'!$A$70:$I$86,TRUNC(COLUMN(AD$2)/5)+2,FALSE)*SUMIFS('IEA-MethaneAbatement-US'!$M:$M,'IEA-MethaneAbatement-US'!$N:$N,"&lt;"&amp;$B72,'IEA-MethaneAbatement-US'!$N:$N,"&gt;="&amp;$A72,'IEA-MethaneAbatement-US'!$L:$L,$B$1))+(VLOOKUP($C$1,'Multipliers and Adjustments'!$A$70:$I$86,TRUNC(COLUMN(AD$2)/5)+2,FALSE)*SUMIFS('IEA-MethaneAbatement-US'!$M:$M,'IEA-MethaneAbatement-US'!$N:$N,"&lt;"&amp;$B72,'IEA-MethaneAbatement-US'!$N:$N,"&gt;="&amp;$A72,'IEA-MethaneAbatement-US'!$L:$L,$C$1))+(VLOOKUP($D$1,'Multipliers and Adjustments'!$A$70:$I$86,TRUNC(COLUMN(AD$2)/5)+2,FALSE)*SUMIFS('IEA-MethaneAbatement-US'!$M:$M,'IEA-MethaneAbatement-US'!$N:$N,"&lt;"&amp;$B72,'IEA-MethaneAbatement-US'!$N:$N,"&gt;="&amp;$A72,'IEA-MethaneAbatement-US'!$L:$L,$D$1)))*'State Downscaling Multipliers'!$B$7*(1+'EPA to IEA Scaling'!AH$10)</f>
        <v>0</v>
      </c>
      <c r="AE72" s="2">
        <f>((VLOOKUP($B$1,'Multipliers and Adjustments'!$A$70:$I$86,TRUNC(COLUMN(AE$2)/5)+2,FALSE)*SUMIFS('IEA-MethaneAbatement-US'!$M:$M,'IEA-MethaneAbatement-US'!$N:$N,"&lt;"&amp;$B72,'IEA-MethaneAbatement-US'!$N:$N,"&gt;="&amp;$A72,'IEA-MethaneAbatement-US'!$L:$L,$B$1))+(VLOOKUP($C$1,'Multipliers and Adjustments'!$A$70:$I$86,TRUNC(COLUMN(AE$2)/5)+2,FALSE)*SUMIFS('IEA-MethaneAbatement-US'!$M:$M,'IEA-MethaneAbatement-US'!$N:$N,"&lt;"&amp;$B72,'IEA-MethaneAbatement-US'!$N:$N,"&gt;="&amp;$A72,'IEA-MethaneAbatement-US'!$L:$L,$C$1))+(VLOOKUP($D$1,'Multipliers and Adjustments'!$A$70:$I$86,TRUNC(COLUMN(AE$2)/5)+2,FALSE)*SUMIFS('IEA-MethaneAbatement-US'!$M:$M,'IEA-MethaneAbatement-US'!$N:$N,"&lt;"&amp;$B72,'IEA-MethaneAbatement-US'!$N:$N,"&gt;="&amp;$A72,'IEA-MethaneAbatement-US'!$L:$L,$D$1)))*'State Downscaling Multipliers'!$B$7*(1+'EPA to IEA Scaling'!AI$10)</f>
        <v>0</v>
      </c>
      <c r="AF72" s="2">
        <f>((VLOOKUP($B$1,'Multipliers and Adjustments'!$A$70:$I$86,TRUNC(COLUMN(AF$2)/5)+2,FALSE)*SUMIFS('IEA-MethaneAbatement-US'!$M:$M,'IEA-MethaneAbatement-US'!$N:$N,"&lt;"&amp;$B72,'IEA-MethaneAbatement-US'!$N:$N,"&gt;="&amp;$A72,'IEA-MethaneAbatement-US'!$L:$L,$B$1))+(VLOOKUP($C$1,'Multipliers and Adjustments'!$A$70:$I$86,TRUNC(COLUMN(AF$2)/5)+2,FALSE)*SUMIFS('IEA-MethaneAbatement-US'!$M:$M,'IEA-MethaneAbatement-US'!$N:$N,"&lt;"&amp;$B72,'IEA-MethaneAbatement-US'!$N:$N,"&gt;="&amp;$A72,'IEA-MethaneAbatement-US'!$L:$L,$C$1))+(VLOOKUP($D$1,'Multipliers and Adjustments'!$A$70:$I$86,TRUNC(COLUMN(AF$2)/5)+2,FALSE)*SUMIFS('IEA-MethaneAbatement-US'!$M:$M,'IEA-MethaneAbatement-US'!$N:$N,"&lt;"&amp;$B72,'IEA-MethaneAbatement-US'!$N:$N,"&gt;="&amp;$A72,'IEA-MethaneAbatement-US'!$L:$L,$D$1)))*'State Downscaling Multipliers'!$B$7*(1+'EPA to IEA Scaling'!AJ$10)</f>
        <v>0</v>
      </c>
      <c r="AG72" s="105">
        <f>((VLOOKUP($B$1,'Multipliers and Adjustments'!$A$70:$I$86,TRUNC(COLUMN(AG$2)/5)+2,FALSE)*SUMIFS('IEA-MethaneAbatement-US'!$M:$M,'IEA-MethaneAbatement-US'!$N:$N,"&lt;"&amp;$B72,'IEA-MethaneAbatement-US'!$N:$N,"&gt;="&amp;$A72,'IEA-MethaneAbatement-US'!$L:$L,$B$1))+(VLOOKUP($C$1,'Multipliers and Adjustments'!$A$70:$I$86,TRUNC(COLUMN(AG$2)/5)+2,FALSE)*SUMIFS('IEA-MethaneAbatement-US'!$M:$M,'IEA-MethaneAbatement-US'!$N:$N,"&lt;"&amp;$B72,'IEA-MethaneAbatement-US'!$N:$N,"&gt;="&amp;$A72,'IEA-MethaneAbatement-US'!$L:$L,$C$1))+(VLOOKUP($D$1,'Multipliers and Adjustments'!$A$70:$I$86,TRUNC(COLUMN(AG$2)/5)+2,FALSE)*SUMIFS('IEA-MethaneAbatement-US'!$M:$M,'IEA-MethaneAbatement-US'!$N:$N,"&lt;"&amp;$B72,'IEA-MethaneAbatement-US'!$N:$N,"&gt;="&amp;$A72,'IEA-MethaneAbatement-US'!$L:$L,$D$1)))*'State Downscaling Multipliers'!$B$7*(1+'EPA to IEA Scaling'!AK$10)</f>
        <v>0</v>
      </c>
      <c r="AH72" s="2">
        <f>((VLOOKUP($B$1,'Multipliers and Adjustments'!$A$70:$I$86,TRUNC(COLUMN(AH$2)/5)+2,FALSE)*SUMIFS('IEA-MethaneAbatement-US'!$M:$M,'IEA-MethaneAbatement-US'!$N:$N,"&lt;"&amp;$B72,'IEA-MethaneAbatement-US'!$N:$N,"&gt;="&amp;$A72,'IEA-MethaneAbatement-US'!$L:$L,$B$1))+(VLOOKUP($C$1,'Multipliers and Adjustments'!$A$70:$I$86,TRUNC(COLUMN(AH$2)/5)+2,FALSE)*SUMIFS('IEA-MethaneAbatement-US'!$M:$M,'IEA-MethaneAbatement-US'!$N:$N,"&lt;"&amp;$B72,'IEA-MethaneAbatement-US'!$N:$N,"&gt;="&amp;$A72,'IEA-MethaneAbatement-US'!$L:$L,$C$1))+(VLOOKUP($D$1,'Multipliers and Adjustments'!$A$70:$I$86,TRUNC(COLUMN(AH$2)/5)+2,FALSE)*SUMIFS('IEA-MethaneAbatement-US'!$M:$M,'IEA-MethaneAbatement-US'!$N:$N,"&lt;"&amp;$B72,'IEA-MethaneAbatement-US'!$N:$N,"&gt;="&amp;$A72,'IEA-MethaneAbatement-US'!$L:$L,$D$1)))*'State Downscaling Multipliers'!$B$7*(1+'EPA to IEA Scaling'!AL$10)</f>
        <v>0</v>
      </c>
      <c r="AI72" s="2">
        <f>((VLOOKUP($B$1,'Multipliers and Adjustments'!$A$70:$I$86,TRUNC(COLUMN(AI$2)/5)+2,FALSE)*SUMIFS('IEA-MethaneAbatement-US'!$M:$M,'IEA-MethaneAbatement-US'!$N:$N,"&lt;"&amp;$B72,'IEA-MethaneAbatement-US'!$N:$N,"&gt;="&amp;$A72,'IEA-MethaneAbatement-US'!$L:$L,$B$1))+(VLOOKUP($C$1,'Multipliers and Adjustments'!$A$70:$I$86,TRUNC(COLUMN(AI$2)/5)+2,FALSE)*SUMIFS('IEA-MethaneAbatement-US'!$M:$M,'IEA-MethaneAbatement-US'!$N:$N,"&lt;"&amp;$B72,'IEA-MethaneAbatement-US'!$N:$N,"&gt;="&amp;$A72,'IEA-MethaneAbatement-US'!$L:$L,$C$1))+(VLOOKUP($D$1,'Multipliers and Adjustments'!$A$70:$I$86,TRUNC(COLUMN(AI$2)/5)+2,FALSE)*SUMIFS('IEA-MethaneAbatement-US'!$M:$M,'IEA-MethaneAbatement-US'!$N:$N,"&lt;"&amp;$B72,'IEA-MethaneAbatement-US'!$N:$N,"&gt;="&amp;$A72,'IEA-MethaneAbatement-US'!$L:$L,$D$1)))*'State Downscaling Multipliers'!$B$7*(1+'EPA to IEA Scaling'!AM$10)</f>
        <v>0</v>
      </c>
      <c r="AJ72" s="2">
        <f>((VLOOKUP($B$1,'Multipliers and Adjustments'!$A$70:$I$86,TRUNC(COLUMN(AJ$2)/5)+2,FALSE)*SUMIFS('IEA-MethaneAbatement-US'!$M:$M,'IEA-MethaneAbatement-US'!$N:$N,"&lt;"&amp;$B72,'IEA-MethaneAbatement-US'!$N:$N,"&gt;="&amp;$A72,'IEA-MethaneAbatement-US'!$L:$L,$B$1))+(VLOOKUP($C$1,'Multipliers and Adjustments'!$A$70:$I$86,TRUNC(COLUMN(AJ$2)/5)+2,FALSE)*SUMIFS('IEA-MethaneAbatement-US'!$M:$M,'IEA-MethaneAbatement-US'!$N:$N,"&lt;"&amp;$B72,'IEA-MethaneAbatement-US'!$N:$N,"&gt;="&amp;$A72,'IEA-MethaneAbatement-US'!$L:$L,$C$1))+(VLOOKUP($D$1,'Multipliers and Adjustments'!$A$70:$I$86,TRUNC(COLUMN(AJ$2)/5)+2,FALSE)*SUMIFS('IEA-MethaneAbatement-US'!$M:$M,'IEA-MethaneAbatement-US'!$N:$N,"&lt;"&amp;$B72,'IEA-MethaneAbatement-US'!$N:$N,"&gt;="&amp;$A72,'IEA-MethaneAbatement-US'!$L:$L,$D$1)))*'State Downscaling Multipliers'!$B$7*(1+'EPA to IEA Scaling'!AN$10)</f>
        <v>0</v>
      </c>
      <c r="AK72" s="2">
        <f>((VLOOKUP($B$1,'Multipliers and Adjustments'!$A$70:$I$86,TRUNC(COLUMN(AK$2)/5)+2,FALSE)*SUMIFS('IEA-MethaneAbatement-US'!$M:$M,'IEA-MethaneAbatement-US'!$N:$N,"&lt;"&amp;$B72,'IEA-MethaneAbatement-US'!$N:$N,"&gt;="&amp;$A72,'IEA-MethaneAbatement-US'!$L:$L,$B$1))+(VLOOKUP($C$1,'Multipliers and Adjustments'!$A$70:$I$86,TRUNC(COLUMN(AK$2)/5)+2,FALSE)*SUMIFS('IEA-MethaneAbatement-US'!$M:$M,'IEA-MethaneAbatement-US'!$N:$N,"&lt;"&amp;$B72,'IEA-MethaneAbatement-US'!$N:$N,"&gt;="&amp;$A72,'IEA-MethaneAbatement-US'!$L:$L,$C$1))+(VLOOKUP($D$1,'Multipliers and Adjustments'!$A$70:$I$86,TRUNC(COLUMN(AK$2)/5)+2,FALSE)*SUMIFS('IEA-MethaneAbatement-US'!$M:$M,'IEA-MethaneAbatement-US'!$N:$N,"&lt;"&amp;$B72,'IEA-MethaneAbatement-US'!$N:$N,"&gt;="&amp;$A72,'IEA-MethaneAbatement-US'!$L:$L,$D$1)))*'State Downscaling Multipliers'!$B$7*(1+'EPA to IEA Scaling'!AO$10)</f>
        <v>0</v>
      </c>
      <c r="AL72" s="105">
        <f>((VLOOKUP($B$1,'Multipliers and Adjustments'!$A$70:$I$86,TRUNC(COLUMN(AL$2)/5)+2,FALSE)*SUMIFS('IEA-MethaneAbatement-US'!$M:$M,'IEA-MethaneAbatement-US'!$N:$N,"&lt;"&amp;$B72,'IEA-MethaneAbatement-US'!$N:$N,"&gt;="&amp;$A72,'IEA-MethaneAbatement-US'!$L:$L,$B$1))+(VLOOKUP($C$1,'Multipliers and Adjustments'!$A$70:$I$86,TRUNC(COLUMN(AL$2)/5)+2,FALSE)*SUMIFS('IEA-MethaneAbatement-US'!$M:$M,'IEA-MethaneAbatement-US'!$N:$N,"&lt;"&amp;$B72,'IEA-MethaneAbatement-US'!$N:$N,"&gt;="&amp;$A72,'IEA-MethaneAbatement-US'!$L:$L,$C$1))+(VLOOKUP($D$1,'Multipliers and Adjustments'!$A$70:$I$86,TRUNC(COLUMN(AL$2)/5)+2,FALSE)*SUMIFS('IEA-MethaneAbatement-US'!$M:$M,'IEA-MethaneAbatement-US'!$N:$N,"&lt;"&amp;$B72,'IEA-MethaneAbatement-US'!$N:$N,"&gt;="&amp;$A72,'IEA-MethaneAbatement-US'!$L:$L,$D$1)))*'State Downscaling Multipliers'!$B$7*(1+'EPA to IEA Scaling'!AP$10)</f>
        <v>0</v>
      </c>
    </row>
    <row r="73" spans="1:38" ht="15.75" customHeight="1" x14ac:dyDescent="0.25">
      <c r="A73" s="49">
        <f t="shared" si="3"/>
        <v>1500</v>
      </c>
      <c r="B73" s="49">
        <f t="shared" si="5"/>
        <v>1550</v>
      </c>
      <c r="C73" s="105">
        <f>((VLOOKUP($B$1,'Multipliers and Adjustments'!$A$70:$I$86,TRUNC(COLUMN(C$2)/5)+2,FALSE)*SUMIFS('IEA-MethaneAbatement-US'!$M:$M,'IEA-MethaneAbatement-US'!$N:$N,"&lt;"&amp;$B73,'IEA-MethaneAbatement-US'!$N:$N,"&gt;="&amp;$A73,'IEA-MethaneAbatement-US'!$L:$L,$B$1))+(VLOOKUP($C$1,'Multipliers and Adjustments'!$A$70:$I$86,TRUNC(COLUMN(C$2)/5)+2,FALSE)*SUMIFS('IEA-MethaneAbatement-US'!$M:$M,'IEA-MethaneAbatement-US'!$N:$N,"&lt;"&amp;$B73,'IEA-MethaneAbatement-US'!$N:$N,"&gt;="&amp;$A73,'IEA-MethaneAbatement-US'!$L:$L,$C$1))+(VLOOKUP($D$1,'Multipliers and Adjustments'!$A$70:$I$86,TRUNC(COLUMN(C$2)/5)+2,FALSE)*SUMIFS('IEA-MethaneAbatement-US'!$M:$M,'IEA-MethaneAbatement-US'!$N:$N,"&lt;"&amp;$B73,'IEA-MethaneAbatement-US'!$N:$N,"&gt;="&amp;$A73,'IEA-MethaneAbatement-US'!$L:$L,$D$1)))*'State Downscaling Multipliers'!$B$7*(1+'EPA to IEA Scaling'!G$10)</f>
        <v>0</v>
      </c>
      <c r="D73" s="2">
        <f>((VLOOKUP($B$1,'Multipliers and Adjustments'!$A$70:$I$86,TRUNC(COLUMN(D$2)/5)+2,FALSE)*SUMIFS('IEA-MethaneAbatement-US'!$M:$M,'IEA-MethaneAbatement-US'!$N:$N,"&lt;"&amp;$B73,'IEA-MethaneAbatement-US'!$N:$N,"&gt;="&amp;$A73,'IEA-MethaneAbatement-US'!$L:$L,$B$1))+(VLOOKUP($C$1,'Multipliers and Adjustments'!$A$70:$I$86,TRUNC(COLUMN(D$2)/5)+2,FALSE)*SUMIFS('IEA-MethaneAbatement-US'!$M:$M,'IEA-MethaneAbatement-US'!$N:$N,"&lt;"&amp;$B73,'IEA-MethaneAbatement-US'!$N:$N,"&gt;="&amp;$A73,'IEA-MethaneAbatement-US'!$L:$L,$C$1))+(VLOOKUP($D$1,'Multipliers and Adjustments'!$A$70:$I$86,TRUNC(COLUMN(D$2)/5)+2,FALSE)*SUMIFS('IEA-MethaneAbatement-US'!$M:$M,'IEA-MethaneAbatement-US'!$N:$N,"&lt;"&amp;$B73,'IEA-MethaneAbatement-US'!$N:$N,"&gt;="&amp;$A73,'IEA-MethaneAbatement-US'!$L:$L,$D$1)))*'State Downscaling Multipliers'!$B$7*(1+'EPA to IEA Scaling'!H$10)</f>
        <v>0</v>
      </c>
      <c r="E73" s="2">
        <f>((VLOOKUP($B$1,'Multipliers and Adjustments'!$A$70:$I$86,TRUNC(COLUMN(E$2)/5)+2,FALSE)*SUMIFS('IEA-MethaneAbatement-US'!$M:$M,'IEA-MethaneAbatement-US'!$N:$N,"&lt;"&amp;$B73,'IEA-MethaneAbatement-US'!$N:$N,"&gt;="&amp;$A73,'IEA-MethaneAbatement-US'!$L:$L,$B$1))+(VLOOKUP($C$1,'Multipliers and Adjustments'!$A$70:$I$86,TRUNC(COLUMN(E$2)/5)+2,FALSE)*SUMIFS('IEA-MethaneAbatement-US'!$M:$M,'IEA-MethaneAbatement-US'!$N:$N,"&lt;"&amp;$B73,'IEA-MethaneAbatement-US'!$N:$N,"&gt;="&amp;$A73,'IEA-MethaneAbatement-US'!$L:$L,$C$1))+(VLOOKUP($D$1,'Multipliers and Adjustments'!$A$70:$I$86,TRUNC(COLUMN(E$2)/5)+2,FALSE)*SUMIFS('IEA-MethaneAbatement-US'!$M:$M,'IEA-MethaneAbatement-US'!$N:$N,"&lt;"&amp;$B73,'IEA-MethaneAbatement-US'!$N:$N,"&gt;="&amp;$A73,'IEA-MethaneAbatement-US'!$L:$L,$D$1)))*'State Downscaling Multipliers'!$B$7*(1+'EPA to IEA Scaling'!I$10)</f>
        <v>0</v>
      </c>
      <c r="F73" s="2">
        <f>((VLOOKUP($B$1,'Multipliers and Adjustments'!$A$70:$I$86,TRUNC(COLUMN(F$2)/5)+2,FALSE)*SUMIFS('IEA-MethaneAbatement-US'!$M:$M,'IEA-MethaneAbatement-US'!$N:$N,"&lt;"&amp;$B73,'IEA-MethaneAbatement-US'!$N:$N,"&gt;="&amp;$A73,'IEA-MethaneAbatement-US'!$L:$L,$B$1))+(VLOOKUP($C$1,'Multipliers and Adjustments'!$A$70:$I$86,TRUNC(COLUMN(F$2)/5)+2,FALSE)*SUMIFS('IEA-MethaneAbatement-US'!$M:$M,'IEA-MethaneAbatement-US'!$N:$N,"&lt;"&amp;$B73,'IEA-MethaneAbatement-US'!$N:$N,"&gt;="&amp;$A73,'IEA-MethaneAbatement-US'!$L:$L,$C$1))+(VLOOKUP($D$1,'Multipliers and Adjustments'!$A$70:$I$86,TRUNC(COLUMN(F$2)/5)+2,FALSE)*SUMIFS('IEA-MethaneAbatement-US'!$M:$M,'IEA-MethaneAbatement-US'!$N:$N,"&lt;"&amp;$B73,'IEA-MethaneAbatement-US'!$N:$N,"&gt;="&amp;$A73,'IEA-MethaneAbatement-US'!$L:$L,$D$1)))*'State Downscaling Multipliers'!$B$7*(1+'EPA to IEA Scaling'!J$10)</f>
        <v>0</v>
      </c>
      <c r="G73" s="154">
        <f>((VLOOKUP($B$1,'Multipliers and Adjustments'!$A$70:$I$86,TRUNC(COLUMN(G$2)/5)+2,FALSE)*SUMIFS('IEA-MethaneAbatement-US'!$M:$M,'IEA-MethaneAbatement-US'!$N:$N,"&lt;"&amp;$B73,'IEA-MethaneAbatement-US'!$N:$N,"&gt;="&amp;$A73,'IEA-MethaneAbatement-US'!$L:$L,$B$1))+(VLOOKUP($C$1,'Multipliers and Adjustments'!$A$70:$I$86,TRUNC(COLUMN(G$2)/5)+2,FALSE)*SUMIFS('IEA-MethaneAbatement-US'!$M:$M,'IEA-MethaneAbatement-US'!$N:$N,"&lt;"&amp;$B73,'IEA-MethaneAbatement-US'!$N:$N,"&gt;="&amp;$A73,'IEA-MethaneAbatement-US'!$L:$L,$C$1))+(VLOOKUP($D$1,'Multipliers and Adjustments'!$A$70:$I$86,TRUNC(COLUMN(G$2)/5)+2,FALSE)*SUMIFS('IEA-MethaneAbatement-US'!$M:$M,'IEA-MethaneAbatement-US'!$N:$N,"&lt;"&amp;$B73,'IEA-MethaneAbatement-US'!$N:$N,"&gt;="&amp;$A73,'IEA-MethaneAbatement-US'!$L:$L,$D$1)))*'State Downscaling Multipliers'!$B$7*(1+'EPA to IEA Scaling'!K$10)</f>
        <v>0</v>
      </c>
      <c r="H73" s="105">
        <f>((VLOOKUP($B$1,'Multipliers and Adjustments'!$A$70:$I$86,TRUNC(COLUMN(H$2)/5)+2,FALSE)*SUMIFS('IEA-MethaneAbatement-US'!$M:$M,'IEA-MethaneAbatement-US'!$N:$N,"&lt;"&amp;$B73,'IEA-MethaneAbatement-US'!$N:$N,"&gt;="&amp;$A73,'IEA-MethaneAbatement-US'!$L:$L,$B$1))+(VLOOKUP($C$1,'Multipliers and Adjustments'!$A$70:$I$86,TRUNC(COLUMN(H$2)/5)+2,FALSE)*SUMIFS('IEA-MethaneAbatement-US'!$M:$M,'IEA-MethaneAbatement-US'!$N:$N,"&lt;"&amp;$B73,'IEA-MethaneAbatement-US'!$N:$N,"&gt;="&amp;$A73,'IEA-MethaneAbatement-US'!$L:$L,$C$1))+(VLOOKUP($D$1,'Multipliers and Adjustments'!$A$70:$I$86,TRUNC(COLUMN(H$2)/5)+2,FALSE)*SUMIFS('IEA-MethaneAbatement-US'!$M:$M,'IEA-MethaneAbatement-US'!$N:$N,"&lt;"&amp;$B73,'IEA-MethaneAbatement-US'!$N:$N,"&gt;="&amp;$A73,'IEA-MethaneAbatement-US'!$L:$L,$D$1)))*'State Downscaling Multipliers'!$B$7*(1+'EPA to IEA Scaling'!L$10)</f>
        <v>0</v>
      </c>
      <c r="I73" s="2">
        <f>((VLOOKUP($B$1,'Multipliers and Adjustments'!$A$70:$I$86,TRUNC(COLUMN(I$2)/5)+2,FALSE)*SUMIFS('IEA-MethaneAbatement-US'!$M:$M,'IEA-MethaneAbatement-US'!$N:$N,"&lt;"&amp;$B73,'IEA-MethaneAbatement-US'!$N:$N,"&gt;="&amp;$A73,'IEA-MethaneAbatement-US'!$L:$L,$B$1))+(VLOOKUP($C$1,'Multipliers and Adjustments'!$A$70:$I$86,TRUNC(COLUMN(I$2)/5)+2,FALSE)*SUMIFS('IEA-MethaneAbatement-US'!$M:$M,'IEA-MethaneAbatement-US'!$N:$N,"&lt;"&amp;$B73,'IEA-MethaneAbatement-US'!$N:$N,"&gt;="&amp;$A73,'IEA-MethaneAbatement-US'!$L:$L,$C$1))+(VLOOKUP($D$1,'Multipliers and Adjustments'!$A$70:$I$86,TRUNC(COLUMN(I$2)/5)+2,FALSE)*SUMIFS('IEA-MethaneAbatement-US'!$M:$M,'IEA-MethaneAbatement-US'!$N:$N,"&lt;"&amp;$B73,'IEA-MethaneAbatement-US'!$N:$N,"&gt;="&amp;$A73,'IEA-MethaneAbatement-US'!$L:$L,$D$1)))*'State Downscaling Multipliers'!$B$7*(1+'EPA to IEA Scaling'!M$10)</f>
        <v>0</v>
      </c>
      <c r="J73" s="2">
        <f>((VLOOKUP($B$1,'Multipliers and Adjustments'!$A$70:$I$86,TRUNC(COLUMN(J$2)/5)+2,FALSE)*SUMIFS('IEA-MethaneAbatement-US'!$M:$M,'IEA-MethaneAbatement-US'!$N:$N,"&lt;"&amp;$B73,'IEA-MethaneAbatement-US'!$N:$N,"&gt;="&amp;$A73,'IEA-MethaneAbatement-US'!$L:$L,$B$1))+(VLOOKUP($C$1,'Multipliers and Adjustments'!$A$70:$I$86,TRUNC(COLUMN(J$2)/5)+2,FALSE)*SUMIFS('IEA-MethaneAbatement-US'!$M:$M,'IEA-MethaneAbatement-US'!$N:$N,"&lt;"&amp;$B73,'IEA-MethaneAbatement-US'!$N:$N,"&gt;="&amp;$A73,'IEA-MethaneAbatement-US'!$L:$L,$C$1))+(VLOOKUP($D$1,'Multipliers and Adjustments'!$A$70:$I$86,TRUNC(COLUMN(J$2)/5)+2,FALSE)*SUMIFS('IEA-MethaneAbatement-US'!$M:$M,'IEA-MethaneAbatement-US'!$N:$N,"&lt;"&amp;$B73,'IEA-MethaneAbatement-US'!$N:$N,"&gt;="&amp;$A73,'IEA-MethaneAbatement-US'!$L:$L,$D$1)))*'State Downscaling Multipliers'!$B$7*(1+'EPA to IEA Scaling'!N$10)</f>
        <v>0</v>
      </c>
      <c r="K73" s="2">
        <f>((VLOOKUP($B$1,'Multipliers and Adjustments'!$A$70:$I$86,TRUNC(COLUMN(K$2)/5)+2,FALSE)*SUMIFS('IEA-MethaneAbatement-US'!$M:$M,'IEA-MethaneAbatement-US'!$N:$N,"&lt;"&amp;$B73,'IEA-MethaneAbatement-US'!$N:$N,"&gt;="&amp;$A73,'IEA-MethaneAbatement-US'!$L:$L,$B$1))+(VLOOKUP($C$1,'Multipliers and Adjustments'!$A$70:$I$86,TRUNC(COLUMN(K$2)/5)+2,FALSE)*SUMIFS('IEA-MethaneAbatement-US'!$M:$M,'IEA-MethaneAbatement-US'!$N:$N,"&lt;"&amp;$B73,'IEA-MethaneAbatement-US'!$N:$N,"&gt;="&amp;$A73,'IEA-MethaneAbatement-US'!$L:$L,$C$1))+(VLOOKUP($D$1,'Multipliers and Adjustments'!$A$70:$I$86,TRUNC(COLUMN(K$2)/5)+2,FALSE)*SUMIFS('IEA-MethaneAbatement-US'!$M:$M,'IEA-MethaneAbatement-US'!$N:$N,"&lt;"&amp;$B73,'IEA-MethaneAbatement-US'!$N:$N,"&gt;="&amp;$A73,'IEA-MethaneAbatement-US'!$L:$L,$D$1)))*'State Downscaling Multipliers'!$B$7*(1+'EPA to IEA Scaling'!O$10)</f>
        <v>0</v>
      </c>
      <c r="L73" s="2">
        <f>((VLOOKUP($B$1,'Multipliers and Adjustments'!$A$70:$I$86,TRUNC(COLUMN(L$2)/5)+2,FALSE)*SUMIFS('IEA-MethaneAbatement-US'!$M:$M,'IEA-MethaneAbatement-US'!$N:$N,"&lt;"&amp;$B73,'IEA-MethaneAbatement-US'!$N:$N,"&gt;="&amp;$A73,'IEA-MethaneAbatement-US'!$L:$L,$B$1))+(VLOOKUP($C$1,'Multipliers and Adjustments'!$A$70:$I$86,TRUNC(COLUMN(L$2)/5)+2,FALSE)*SUMIFS('IEA-MethaneAbatement-US'!$M:$M,'IEA-MethaneAbatement-US'!$N:$N,"&lt;"&amp;$B73,'IEA-MethaneAbatement-US'!$N:$N,"&gt;="&amp;$A73,'IEA-MethaneAbatement-US'!$L:$L,$C$1))+(VLOOKUP($D$1,'Multipliers and Adjustments'!$A$70:$I$86,TRUNC(COLUMN(L$2)/5)+2,FALSE)*SUMIFS('IEA-MethaneAbatement-US'!$M:$M,'IEA-MethaneAbatement-US'!$N:$N,"&lt;"&amp;$B73,'IEA-MethaneAbatement-US'!$N:$N,"&gt;="&amp;$A73,'IEA-MethaneAbatement-US'!$L:$L,$D$1)))*'State Downscaling Multipliers'!$B$7*(1+'EPA to IEA Scaling'!P$10)</f>
        <v>0</v>
      </c>
      <c r="M73" s="105">
        <f>((VLOOKUP($B$1,'Multipliers and Adjustments'!$A$70:$I$86,TRUNC(COLUMN(M$2)/5)+2,FALSE)*SUMIFS('IEA-MethaneAbatement-US'!$M:$M,'IEA-MethaneAbatement-US'!$N:$N,"&lt;"&amp;$B73,'IEA-MethaneAbatement-US'!$N:$N,"&gt;="&amp;$A73,'IEA-MethaneAbatement-US'!$L:$L,$B$1))+(VLOOKUP($C$1,'Multipliers and Adjustments'!$A$70:$I$86,TRUNC(COLUMN(M$2)/5)+2,FALSE)*SUMIFS('IEA-MethaneAbatement-US'!$M:$M,'IEA-MethaneAbatement-US'!$N:$N,"&lt;"&amp;$B73,'IEA-MethaneAbatement-US'!$N:$N,"&gt;="&amp;$A73,'IEA-MethaneAbatement-US'!$L:$L,$C$1))+(VLOOKUP($D$1,'Multipliers and Adjustments'!$A$70:$I$86,TRUNC(COLUMN(M$2)/5)+2,FALSE)*SUMIFS('IEA-MethaneAbatement-US'!$M:$M,'IEA-MethaneAbatement-US'!$N:$N,"&lt;"&amp;$B73,'IEA-MethaneAbatement-US'!$N:$N,"&gt;="&amp;$A73,'IEA-MethaneAbatement-US'!$L:$L,$D$1)))*'State Downscaling Multipliers'!$B$7*(1+'EPA to IEA Scaling'!Q$10)</f>
        <v>0</v>
      </c>
      <c r="N73" s="2">
        <f>((VLOOKUP($B$1,'Multipliers and Adjustments'!$A$70:$I$86,TRUNC(COLUMN(N$2)/5)+2,FALSE)*SUMIFS('IEA-MethaneAbatement-US'!$M:$M,'IEA-MethaneAbatement-US'!$N:$N,"&lt;"&amp;$B73,'IEA-MethaneAbatement-US'!$N:$N,"&gt;="&amp;$A73,'IEA-MethaneAbatement-US'!$L:$L,$B$1))+(VLOOKUP($C$1,'Multipliers and Adjustments'!$A$70:$I$86,TRUNC(COLUMN(N$2)/5)+2,FALSE)*SUMIFS('IEA-MethaneAbatement-US'!$M:$M,'IEA-MethaneAbatement-US'!$N:$N,"&lt;"&amp;$B73,'IEA-MethaneAbatement-US'!$N:$N,"&gt;="&amp;$A73,'IEA-MethaneAbatement-US'!$L:$L,$C$1))+(VLOOKUP($D$1,'Multipliers and Adjustments'!$A$70:$I$86,TRUNC(COLUMN(N$2)/5)+2,FALSE)*SUMIFS('IEA-MethaneAbatement-US'!$M:$M,'IEA-MethaneAbatement-US'!$N:$N,"&lt;"&amp;$B73,'IEA-MethaneAbatement-US'!$N:$N,"&gt;="&amp;$A73,'IEA-MethaneAbatement-US'!$L:$L,$D$1)))*'State Downscaling Multipliers'!$B$7*(1+'EPA to IEA Scaling'!R$10)</f>
        <v>0</v>
      </c>
      <c r="O73" s="2">
        <f>((VLOOKUP($B$1,'Multipliers and Adjustments'!$A$70:$I$86,TRUNC(COLUMN(O$2)/5)+2,FALSE)*SUMIFS('IEA-MethaneAbatement-US'!$M:$M,'IEA-MethaneAbatement-US'!$N:$N,"&lt;"&amp;$B73,'IEA-MethaneAbatement-US'!$N:$N,"&gt;="&amp;$A73,'IEA-MethaneAbatement-US'!$L:$L,$B$1))+(VLOOKUP($C$1,'Multipliers and Adjustments'!$A$70:$I$86,TRUNC(COLUMN(O$2)/5)+2,FALSE)*SUMIFS('IEA-MethaneAbatement-US'!$M:$M,'IEA-MethaneAbatement-US'!$N:$N,"&lt;"&amp;$B73,'IEA-MethaneAbatement-US'!$N:$N,"&gt;="&amp;$A73,'IEA-MethaneAbatement-US'!$L:$L,$C$1))+(VLOOKUP($D$1,'Multipliers and Adjustments'!$A$70:$I$86,TRUNC(COLUMN(O$2)/5)+2,FALSE)*SUMIFS('IEA-MethaneAbatement-US'!$M:$M,'IEA-MethaneAbatement-US'!$N:$N,"&lt;"&amp;$B73,'IEA-MethaneAbatement-US'!$N:$N,"&gt;="&amp;$A73,'IEA-MethaneAbatement-US'!$L:$L,$D$1)))*'State Downscaling Multipliers'!$B$7*(1+'EPA to IEA Scaling'!S$10)</f>
        <v>0</v>
      </c>
      <c r="P73" s="2">
        <f>((VLOOKUP($B$1,'Multipliers and Adjustments'!$A$70:$I$86,TRUNC(COLUMN(P$2)/5)+2,FALSE)*SUMIFS('IEA-MethaneAbatement-US'!$M:$M,'IEA-MethaneAbatement-US'!$N:$N,"&lt;"&amp;$B73,'IEA-MethaneAbatement-US'!$N:$N,"&gt;="&amp;$A73,'IEA-MethaneAbatement-US'!$L:$L,$B$1))+(VLOOKUP($C$1,'Multipliers and Adjustments'!$A$70:$I$86,TRUNC(COLUMN(P$2)/5)+2,FALSE)*SUMIFS('IEA-MethaneAbatement-US'!$M:$M,'IEA-MethaneAbatement-US'!$N:$N,"&lt;"&amp;$B73,'IEA-MethaneAbatement-US'!$N:$N,"&gt;="&amp;$A73,'IEA-MethaneAbatement-US'!$L:$L,$C$1))+(VLOOKUP($D$1,'Multipliers and Adjustments'!$A$70:$I$86,TRUNC(COLUMN(P$2)/5)+2,FALSE)*SUMIFS('IEA-MethaneAbatement-US'!$M:$M,'IEA-MethaneAbatement-US'!$N:$N,"&lt;"&amp;$B73,'IEA-MethaneAbatement-US'!$N:$N,"&gt;="&amp;$A73,'IEA-MethaneAbatement-US'!$L:$L,$D$1)))*'State Downscaling Multipliers'!$B$7*(1+'EPA to IEA Scaling'!T$10)</f>
        <v>0</v>
      </c>
      <c r="Q73" s="2">
        <f>((VLOOKUP($B$1,'Multipliers and Adjustments'!$A$70:$I$86,TRUNC(COLUMN(Q$2)/5)+2,FALSE)*SUMIFS('IEA-MethaneAbatement-US'!$M:$M,'IEA-MethaneAbatement-US'!$N:$N,"&lt;"&amp;$B73,'IEA-MethaneAbatement-US'!$N:$N,"&gt;="&amp;$A73,'IEA-MethaneAbatement-US'!$L:$L,$B$1))+(VLOOKUP($C$1,'Multipliers and Adjustments'!$A$70:$I$86,TRUNC(COLUMN(Q$2)/5)+2,FALSE)*SUMIFS('IEA-MethaneAbatement-US'!$M:$M,'IEA-MethaneAbatement-US'!$N:$N,"&lt;"&amp;$B73,'IEA-MethaneAbatement-US'!$N:$N,"&gt;="&amp;$A73,'IEA-MethaneAbatement-US'!$L:$L,$C$1))+(VLOOKUP($D$1,'Multipliers and Adjustments'!$A$70:$I$86,TRUNC(COLUMN(Q$2)/5)+2,FALSE)*SUMIFS('IEA-MethaneAbatement-US'!$M:$M,'IEA-MethaneAbatement-US'!$N:$N,"&lt;"&amp;$B73,'IEA-MethaneAbatement-US'!$N:$N,"&gt;="&amp;$A73,'IEA-MethaneAbatement-US'!$L:$L,$D$1)))*'State Downscaling Multipliers'!$B$7*(1+'EPA to IEA Scaling'!U$10)</f>
        <v>0</v>
      </c>
      <c r="R73" s="105">
        <f>((VLOOKUP($B$1,'Multipliers and Adjustments'!$A$70:$I$86,TRUNC(COLUMN(R$2)/5)+2,FALSE)*SUMIFS('IEA-MethaneAbatement-US'!$M:$M,'IEA-MethaneAbatement-US'!$N:$N,"&lt;"&amp;$B73,'IEA-MethaneAbatement-US'!$N:$N,"&gt;="&amp;$A73,'IEA-MethaneAbatement-US'!$L:$L,$B$1))+(VLOOKUP($C$1,'Multipliers and Adjustments'!$A$70:$I$86,TRUNC(COLUMN(R$2)/5)+2,FALSE)*SUMIFS('IEA-MethaneAbatement-US'!$M:$M,'IEA-MethaneAbatement-US'!$N:$N,"&lt;"&amp;$B73,'IEA-MethaneAbatement-US'!$N:$N,"&gt;="&amp;$A73,'IEA-MethaneAbatement-US'!$L:$L,$C$1))+(VLOOKUP($D$1,'Multipliers and Adjustments'!$A$70:$I$86,TRUNC(COLUMN(R$2)/5)+2,FALSE)*SUMIFS('IEA-MethaneAbatement-US'!$M:$M,'IEA-MethaneAbatement-US'!$N:$N,"&lt;"&amp;$B73,'IEA-MethaneAbatement-US'!$N:$N,"&gt;="&amp;$A73,'IEA-MethaneAbatement-US'!$L:$L,$D$1)))*'State Downscaling Multipliers'!$B$7*(1+'EPA to IEA Scaling'!V$10)</f>
        <v>0</v>
      </c>
      <c r="S73" s="2">
        <f>((VLOOKUP($B$1,'Multipliers and Adjustments'!$A$70:$I$86,TRUNC(COLUMN(S$2)/5)+2,FALSE)*SUMIFS('IEA-MethaneAbatement-US'!$M:$M,'IEA-MethaneAbatement-US'!$N:$N,"&lt;"&amp;$B73,'IEA-MethaneAbatement-US'!$N:$N,"&gt;="&amp;$A73,'IEA-MethaneAbatement-US'!$L:$L,$B$1))+(VLOOKUP($C$1,'Multipliers and Adjustments'!$A$70:$I$86,TRUNC(COLUMN(S$2)/5)+2,FALSE)*SUMIFS('IEA-MethaneAbatement-US'!$M:$M,'IEA-MethaneAbatement-US'!$N:$N,"&lt;"&amp;$B73,'IEA-MethaneAbatement-US'!$N:$N,"&gt;="&amp;$A73,'IEA-MethaneAbatement-US'!$L:$L,$C$1))+(VLOOKUP($D$1,'Multipliers and Adjustments'!$A$70:$I$86,TRUNC(COLUMN(S$2)/5)+2,FALSE)*SUMIFS('IEA-MethaneAbatement-US'!$M:$M,'IEA-MethaneAbatement-US'!$N:$N,"&lt;"&amp;$B73,'IEA-MethaneAbatement-US'!$N:$N,"&gt;="&amp;$A73,'IEA-MethaneAbatement-US'!$L:$L,$D$1)))*'State Downscaling Multipliers'!$B$7*(1+'EPA to IEA Scaling'!W$10)</f>
        <v>0</v>
      </c>
      <c r="T73" s="2">
        <f>((VLOOKUP($B$1,'Multipliers and Adjustments'!$A$70:$I$86,TRUNC(COLUMN(T$2)/5)+2,FALSE)*SUMIFS('IEA-MethaneAbatement-US'!$M:$M,'IEA-MethaneAbatement-US'!$N:$N,"&lt;"&amp;$B73,'IEA-MethaneAbatement-US'!$N:$N,"&gt;="&amp;$A73,'IEA-MethaneAbatement-US'!$L:$L,$B$1))+(VLOOKUP($C$1,'Multipliers and Adjustments'!$A$70:$I$86,TRUNC(COLUMN(T$2)/5)+2,FALSE)*SUMIFS('IEA-MethaneAbatement-US'!$M:$M,'IEA-MethaneAbatement-US'!$N:$N,"&lt;"&amp;$B73,'IEA-MethaneAbatement-US'!$N:$N,"&gt;="&amp;$A73,'IEA-MethaneAbatement-US'!$L:$L,$C$1))+(VLOOKUP($D$1,'Multipliers and Adjustments'!$A$70:$I$86,TRUNC(COLUMN(T$2)/5)+2,FALSE)*SUMIFS('IEA-MethaneAbatement-US'!$M:$M,'IEA-MethaneAbatement-US'!$N:$N,"&lt;"&amp;$B73,'IEA-MethaneAbatement-US'!$N:$N,"&gt;="&amp;$A73,'IEA-MethaneAbatement-US'!$L:$L,$D$1)))*'State Downscaling Multipliers'!$B$7*(1+'EPA to IEA Scaling'!X$10)</f>
        <v>0</v>
      </c>
      <c r="U73" s="2">
        <f>((VLOOKUP($B$1,'Multipliers and Adjustments'!$A$70:$I$86,TRUNC(COLUMN(U$2)/5)+2,FALSE)*SUMIFS('IEA-MethaneAbatement-US'!$M:$M,'IEA-MethaneAbatement-US'!$N:$N,"&lt;"&amp;$B73,'IEA-MethaneAbatement-US'!$N:$N,"&gt;="&amp;$A73,'IEA-MethaneAbatement-US'!$L:$L,$B$1))+(VLOOKUP($C$1,'Multipliers and Adjustments'!$A$70:$I$86,TRUNC(COLUMN(U$2)/5)+2,FALSE)*SUMIFS('IEA-MethaneAbatement-US'!$M:$M,'IEA-MethaneAbatement-US'!$N:$N,"&lt;"&amp;$B73,'IEA-MethaneAbatement-US'!$N:$N,"&gt;="&amp;$A73,'IEA-MethaneAbatement-US'!$L:$L,$C$1))+(VLOOKUP($D$1,'Multipliers and Adjustments'!$A$70:$I$86,TRUNC(COLUMN(U$2)/5)+2,FALSE)*SUMIFS('IEA-MethaneAbatement-US'!$M:$M,'IEA-MethaneAbatement-US'!$N:$N,"&lt;"&amp;$B73,'IEA-MethaneAbatement-US'!$N:$N,"&gt;="&amp;$A73,'IEA-MethaneAbatement-US'!$L:$L,$D$1)))*'State Downscaling Multipliers'!$B$7*(1+'EPA to IEA Scaling'!Y$10)</f>
        <v>0</v>
      </c>
      <c r="V73" s="2">
        <f>((VLOOKUP($B$1,'Multipliers and Adjustments'!$A$70:$I$86,TRUNC(COLUMN(V$2)/5)+2,FALSE)*SUMIFS('IEA-MethaneAbatement-US'!$M:$M,'IEA-MethaneAbatement-US'!$N:$N,"&lt;"&amp;$B73,'IEA-MethaneAbatement-US'!$N:$N,"&gt;="&amp;$A73,'IEA-MethaneAbatement-US'!$L:$L,$B$1))+(VLOOKUP($C$1,'Multipliers and Adjustments'!$A$70:$I$86,TRUNC(COLUMN(V$2)/5)+2,FALSE)*SUMIFS('IEA-MethaneAbatement-US'!$M:$M,'IEA-MethaneAbatement-US'!$N:$N,"&lt;"&amp;$B73,'IEA-MethaneAbatement-US'!$N:$N,"&gt;="&amp;$A73,'IEA-MethaneAbatement-US'!$L:$L,$C$1))+(VLOOKUP($D$1,'Multipliers and Adjustments'!$A$70:$I$86,TRUNC(COLUMN(V$2)/5)+2,FALSE)*SUMIFS('IEA-MethaneAbatement-US'!$M:$M,'IEA-MethaneAbatement-US'!$N:$N,"&lt;"&amp;$B73,'IEA-MethaneAbatement-US'!$N:$N,"&gt;="&amp;$A73,'IEA-MethaneAbatement-US'!$L:$L,$D$1)))*'State Downscaling Multipliers'!$B$7*(1+'EPA to IEA Scaling'!Z$10)</f>
        <v>0</v>
      </c>
      <c r="W73" s="105">
        <f>((VLOOKUP($B$1,'Multipliers and Adjustments'!$A$70:$I$86,TRUNC(COLUMN(W$2)/5)+2,FALSE)*SUMIFS('IEA-MethaneAbatement-US'!$M:$M,'IEA-MethaneAbatement-US'!$N:$N,"&lt;"&amp;$B73,'IEA-MethaneAbatement-US'!$N:$N,"&gt;="&amp;$A73,'IEA-MethaneAbatement-US'!$L:$L,$B$1))+(VLOOKUP($C$1,'Multipliers and Adjustments'!$A$70:$I$86,TRUNC(COLUMN(W$2)/5)+2,FALSE)*SUMIFS('IEA-MethaneAbatement-US'!$M:$M,'IEA-MethaneAbatement-US'!$N:$N,"&lt;"&amp;$B73,'IEA-MethaneAbatement-US'!$N:$N,"&gt;="&amp;$A73,'IEA-MethaneAbatement-US'!$L:$L,$C$1))+(VLOOKUP($D$1,'Multipliers and Adjustments'!$A$70:$I$86,TRUNC(COLUMN(W$2)/5)+2,FALSE)*SUMIFS('IEA-MethaneAbatement-US'!$M:$M,'IEA-MethaneAbatement-US'!$N:$N,"&lt;"&amp;$B73,'IEA-MethaneAbatement-US'!$N:$N,"&gt;="&amp;$A73,'IEA-MethaneAbatement-US'!$L:$L,$D$1)))*'State Downscaling Multipliers'!$B$7*(1+'EPA to IEA Scaling'!AA$10)</f>
        <v>0</v>
      </c>
      <c r="X73" s="2">
        <f>((VLOOKUP($B$1,'Multipliers and Adjustments'!$A$70:$I$86,TRUNC(COLUMN(X$2)/5)+2,FALSE)*SUMIFS('IEA-MethaneAbatement-US'!$M:$M,'IEA-MethaneAbatement-US'!$N:$N,"&lt;"&amp;$B73,'IEA-MethaneAbatement-US'!$N:$N,"&gt;="&amp;$A73,'IEA-MethaneAbatement-US'!$L:$L,$B$1))+(VLOOKUP($C$1,'Multipliers and Adjustments'!$A$70:$I$86,TRUNC(COLUMN(X$2)/5)+2,FALSE)*SUMIFS('IEA-MethaneAbatement-US'!$M:$M,'IEA-MethaneAbatement-US'!$N:$N,"&lt;"&amp;$B73,'IEA-MethaneAbatement-US'!$N:$N,"&gt;="&amp;$A73,'IEA-MethaneAbatement-US'!$L:$L,$C$1))+(VLOOKUP($D$1,'Multipliers and Adjustments'!$A$70:$I$86,TRUNC(COLUMN(X$2)/5)+2,FALSE)*SUMIFS('IEA-MethaneAbatement-US'!$M:$M,'IEA-MethaneAbatement-US'!$N:$N,"&lt;"&amp;$B73,'IEA-MethaneAbatement-US'!$N:$N,"&gt;="&amp;$A73,'IEA-MethaneAbatement-US'!$L:$L,$D$1)))*'State Downscaling Multipliers'!$B$7*(1+'EPA to IEA Scaling'!AB$10)</f>
        <v>0</v>
      </c>
      <c r="Y73" s="2">
        <f>((VLOOKUP($B$1,'Multipliers and Adjustments'!$A$70:$I$86,TRUNC(COLUMN(Y$2)/5)+2,FALSE)*SUMIFS('IEA-MethaneAbatement-US'!$M:$M,'IEA-MethaneAbatement-US'!$N:$N,"&lt;"&amp;$B73,'IEA-MethaneAbatement-US'!$N:$N,"&gt;="&amp;$A73,'IEA-MethaneAbatement-US'!$L:$L,$B$1))+(VLOOKUP($C$1,'Multipliers and Adjustments'!$A$70:$I$86,TRUNC(COLUMN(Y$2)/5)+2,FALSE)*SUMIFS('IEA-MethaneAbatement-US'!$M:$M,'IEA-MethaneAbatement-US'!$N:$N,"&lt;"&amp;$B73,'IEA-MethaneAbatement-US'!$N:$N,"&gt;="&amp;$A73,'IEA-MethaneAbatement-US'!$L:$L,$C$1))+(VLOOKUP($D$1,'Multipliers and Adjustments'!$A$70:$I$86,TRUNC(COLUMN(Y$2)/5)+2,FALSE)*SUMIFS('IEA-MethaneAbatement-US'!$M:$M,'IEA-MethaneAbatement-US'!$N:$N,"&lt;"&amp;$B73,'IEA-MethaneAbatement-US'!$N:$N,"&gt;="&amp;$A73,'IEA-MethaneAbatement-US'!$L:$L,$D$1)))*'State Downscaling Multipliers'!$B$7*(1+'EPA to IEA Scaling'!AC$10)</f>
        <v>0</v>
      </c>
      <c r="Z73" s="2">
        <f>((VLOOKUP($B$1,'Multipliers and Adjustments'!$A$70:$I$86,TRUNC(COLUMN(Z$2)/5)+2,FALSE)*SUMIFS('IEA-MethaneAbatement-US'!$M:$M,'IEA-MethaneAbatement-US'!$N:$N,"&lt;"&amp;$B73,'IEA-MethaneAbatement-US'!$N:$N,"&gt;="&amp;$A73,'IEA-MethaneAbatement-US'!$L:$L,$B$1))+(VLOOKUP($C$1,'Multipliers and Adjustments'!$A$70:$I$86,TRUNC(COLUMN(Z$2)/5)+2,FALSE)*SUMIFS('IEA-MethaneAbatement-US'!$M:$M,'IEA-MethaneAbatement-US'!$N:$N,"&lt;"&amp;$B73,'IEA-MethaneAbatement-US'!$N:$N,"&gt;="&amp;$A73,'IEA-MethaneAbatement-US'!$L:$L,$C$1))+(VLOOKUP($D$1,'Multipliers and Adjustments'!$A$70:$I$86,TRUNC(COLUMN(Z$2)/5)+2,FALSE)*SUMIFS('IEA-MethaneAbatement-US'!$M:$M,'IEA-MethaneAbatement-US'!$N:$N,"&lt;"&amp;$B73,'IEA-MethaneAbatement-US'!$N:$N,"&gt;="&amp;$A73,'IEA-MethaneAbatement-US'!$L:$L,$D$1)))*'State Downscaling Multipliers'!$B$7*(1+'EPA to IEA Scaling'!AD$10)</f>
        <v>0</v>
      </c>
      <c r="AA73" s="2">
        <f>((VLOOKUP($B$1,'Multipliers and Adjustments'!$A$70:$I$86,TRUNC(COLUMN(AA$2)/5)+2,FALSE)*SUMIFS('IEA-MethaneAbatement-US'!$M:$M,'IEA-MethaneAbatement-US'!$N:$N,"&lt;"&amp;$B73,'IEA-MethaneAbatement-US'!$N:$N,"&gt;="&amp;$A73,'IEA-MethaneAbatement-US'!$L:$L,$B$1))+(VLOOKUP($C$1,'Multipliers and Adjustments'!$A$70:$I$86,TRUNC(COLUMN(AA$2)/5)+2,FALSE)*SUMIFS('IEA-MethaneAbatement-US'!$M:$M,'IEA-MethaneAbatement-US'!$N:$N,"&lt;"&amp;$B73,'IEA-MethaneAbatement-US'!$N:$N,"&gt;="&amp;$A73,'IEA-MethaneAbatement-US'!$L:$L,$C$1))+(VLOOKUP($D$1,'Multipliers and Adjustments'!$A$70:$I$86,TRUNC(COLUMN(AA$2)/5)+2,FALSE)*SUMIFS('IEA-MethaneAbatement-US'!$M:$M,'IEA-MethaneAbatement-US'!$N:$N,"&lt;"&amp;$B73,'IEA-MethaneAbatement-US'!$N:$N,"&gt;="&amp;$A73,'IEA-MethaneAbatement-US'!$L:$L,$D$1)))*'State Downscaling Multipliers'!$B$7*(1+'EPA to IEA Scaling'!AE$10)</f>
        <v>0</v>
      </c>
      <c r="AB73" s="105">
        <f>((VLOOKUP($B$1,'Multipliers and Adjustments'!$A$70:$I$86,TRUNC(COLUMN(AB$2)/5)+2,FALSE)*SUMIFS('IEA-MethaneAbatement-US'!$M:$M,'IEA-MethaneAbatement-US'!$N:$N,"&lt;"&amp;$B73,'IEA-MethaneAbatement-US'!$N:$N,"&gt;="&amp;$A73,'IEA-MethaneAbatement-US'!$L:$L,$B$1))+(VLOOKUP($C$1,'Multipliers and Adjustments'!$A$70:$I$86,TRUNC(COLUMN(AB$2)/5)+2,FALSE)*SUMIFS('IEA-MethaneAbatement-US'!$M:$M,'IEA-MethaneAbatement-US'!$N:$N,"&lt;"&amp;$B73,'IEA-MethaneAbatement-US'!$N:$N,"&gt;="&amp;$A73,'IEA-MethaneAbatement-US'!$L:$L,$C$1))+(VLOOKUP($D$1,'Multipliers and Adjustments'!$A$70:$I$86,TRUNC(COLUMN(AB$2)/5)+2,FALSE)*SUMIFS('IEA-MethaneAbatement-US'!$M:$M,'IEA-MethaneAbatement-US'!$N:$N,"&lt;"&amp;$B73,'IEA-MethaneAbatement-US'!$N:$N,"&gt;="&amp;$A73,'IEA-MethaneAbatement-US'!$L:$L,$D$1)))*'State Downscaling Multipliers'!$B$7*(1+'EPA to IEA Scaling'!AF$10)</f>
        <v>0</v>
      </c>
      <c r="AC73" s="2">
        <f>((VLOOKUP($B$1,'Multipliers and Adjustments'!$A$70:$I$86,TRUNC(COLUMN(AC$2)/5)+2,FALSE)*SUMIFS('IEA-MethaneAbatement-US'!$M:$M,'IEA-MethaneAbatement-US'!$N:$N,"&lt;"&amp;$B73,'IEA-MethaneAbatement-US'!$N:$N,"&gt;="&amp;$A73,'IEA-MethaneAbatement-US'!$L:$L,$B$1))+(VLOOKUP($C$1,'Multipliers and Adjustments'!$A$70:$I$86,TRUNC(COLUMN(AC$2)/5)+2,FALSE)*SUMIFS('IEA-MethaneAbatement-US'!$M:$M,'IEA-MethaneAbatement-US'!$N:$N,"&lt;"&amp;$B73,'IEA-MethaneAbatement-US'!$N:$N,"&gt;="&amp;$A73,'IEA-MethaneAbatement-US'!$L:$L,$C$1))+(VLOOKUP($D$1,'Multipliers and Adjustments'!$A$70:$I$86,TRUNC(COLUMN(AC$2)/5)+2,FALSE)*SUMIFS('IEA-MethaneAbatement-US'!$M:$M,'IEA-MethaneAbatement-US'!$N:$N,"&lt;"&amp;$B73,'IEA-MethaneAbatement-US'!$N:$N,"&gt;="&amp;$A73,'IEA-MethaneAbatement-US'!$L:$L,$D$1)))*'State Downscaling Multipliers'!$B$7*(1+'EPA to IEA Scaling'!AG$10)</f>
        <v>0</v>
      </c>
      <c r="AD73" s="2">
        <f>((VLOOKUP($B$1,'Multipliers and Adjustments'!$A$70:$I$86,TRUNC(COLUMN(AD$2)/5)+2,FALSE)*SUMIFS('IEA-MethaneAbatement-US'!$M:$M,'IEA-MethaneAbatement-US'!$N:$N,"&lt;"&amp;$B73,'IEA-MethaneAbatement-US'!$N:$N,"&gt;="&amp;$A73,'IEA-MethaneAbatement-US'!$L:$L,$B$1))+(VLOOKUP($C$1,'Multipliers and Adjustments'!$A$70:$I$86,TRUNC(COLUMN(AD$2)/5)+2,FALSE)*SUMIFS('IEA-MethaneAbatement-US'!$M:$M,'IEA-MethaneAbatement-US'!$N:$N,"&lt;"&amp;$B73,'IEA-MethaneAbatement-US'!$N:$N,"&gt;="&amp;$A73,'IEA-MethaneAbatement-US'!$L:$L,$C$1))+(VLOOKUP($D$1,'Multipliers and Adjustments'!$A$70:$I$86,TRUNC(COLUMN(AD$2)/5)+2,FALSE)*SUMIFS('IEA-MethaneAbatement-US'!$M:$M,'IEA-MethaneAbatement-US'!$N:$N,"&lt;"&amp;$B73,'IEA-MethaneAbatement-US'!$N:$N,"&gt;="&amp;$A73,'IEA-MethaneAbatement-US'!$L:$L,$D$1)))*'State Downscaling Multipliers'!$B$7*(1+'EPA to IEA Scaling'!AH$10)</f>
        <v>0</v>
      </c>
      <c r="AE73" s="2">
        <f>((VLOOKUP($B$1,'Multipliers and Adjustments'!$A$70:$I$86,TRUNC(COLUMN(AE$2)/5)+2,FALSE)*SUMIFS('IEA-MethaneAbatement-US'!$M:$M,'IEA-MethaneAbatement-US'!$N:$N,"&lt;"&amp;$B73,'IEA-MethaneAbatement-US'!$N:$N,"&gt;="&amp;$A73,'IEA-MethaneAbatement-US'!$L:$L,$B$1))+(VLOOKUP($C$1,'Multipliers and Adjustments'!$A$70:$I$86,TRUNC(COLUMN(AE$2)/5)+2,FALSE)*SUMIFS('IEA-MethaneAbatement-US'!$M:$M,'IEA-MethaneAbatement-US'!$N:$N,"&lt;"&amp;$B73,'IEA-MethaneAbatement-US'!$N:$N,"&gt;="&amp;$A73,'IEA-MethaneAbatement-US'!$L:$L,$C$1))+(VLOOKUP($D$1,'Multipliers and Adjustments'!$A$70:$I$86,TRUNC(COLUMN(AE$2)/5)+2,FALSE)*SUMIFS('IEA-MethaneAbatement-US'!$M:$M,'IEA-MethaneAbatement-US'!$N:$N,"&lt;"&amp;$B73,'IEA-MethaneAbatement-US'!$N:$N,"&gt;="&amp;$A73,'IEA-MethaneAbatement-US'!$L:$L,$D$1)))*'State Downscaling Multipliers'!$B$7*(1+'EPA to IEA Scaling'!AI$10)</f>
        <v>0</v>
      </c>
      <c r="AF73" s="2">
        <f>((VLOOKUP($B$1,'Multipliers and Adjustments'!$A$70:$I$86,TRUNC(COLUMN(AF$2)/5)+2,FALSE)*SUMIFS('IEA-MethaneAbatement-US'!$M:$M,'IEA-MethaneAbatement-US'!$N:$N,"&lt;"&amp;$B73,'IEA-MethaneAbatement-US'!$N:$N,"&gt;="&amp;$A73,'IEA-MethaneAbatement-US'!$L:$L,$B$1))+(VLOOKUP($C$1,'Multipliers and Adjustments'!$A$70:$I$86,TRUNC(COLUMN(AF$2)/5)+2,FALSE)*SUMIFS('IEA-MethaneAbatement-US'!$M:$M,'IEA-MethaneAbatement-US'!$N:$N,"&lt;"&amp;$B73,'IEA-MethaneAbatement-US'!$N:$N,"&gt;="&amp;$A73,'IEA-MethaneAbatement-US'!$L:$L,$C$1))+(VLOOKUP($D$1,'Multipliers and Adjustments'!$A$70:$I$86,TRUNC(COLUMN(AF$2)/5)+2,FALSE)*SUMIFS('IEA-MethaneAbatement-US'!$M:$M,'IEA-MethaneAbatement-US'!$N:$N,"&lt;"&amp;$B73,'IEA-MethaneAbatement-US'!$N:$N,"&gt;="&amp;$A73,'IEA-MethaneAbatement-US'!$L:$L,$D$1)))*'State Downscaling Multipliers'!$B$7*(1+'EPA to IEA Scaling'!AJ$10)</f>
        <v>0</v>
      </c>
      <c r="AG73" s="105">
        <f>((VLOOKUP($B$1,'Multipliers and Adjustments'!$A$70:$I$86,TRUNC(COLUMN(AG$2)/5)+2,FALSE)*SUMIFS('IEA-MethaneAbatement-US'!$M:$M,'IEA-MethaneAbatement-US'!$N:$N,"&lt;"&amp;$B73,'IEA-MethaneAbatement-US'!$N:$N,"&gt;="&amp;$A73,'IEA-MethaneAbatement-US'!$L:$L,$B$1))+(VLOOKUP($C$1,'Multipliers and Adjustments'!$A$70:$I$86,TRUNC(COLUMN(AG$2)/5)+2,FALSE)*SUMIFS('IEA-MethaneAbatement-US'!$M:$M,'IEA-MethaneAbatement-US'!$N:$N,"&lt;"&amp;$B73,'IEA-MethaneAbatement-US'!$N:$N,"&gt;="&amp;$A73,'IEA-MethaneAbatement-US'!$L:$L,$C$1))+(VLOOKUP($D$1,'Multipliers and Adjustments'!$A$70:$I$86,TRUNC(COLUMN(AG$2)/5)+2,FALSE)*SUMIFS('IEA-MethaneAbatement-US'!$M:$M,'IEA-MethaneAbatement-US'!$N:$N,"&lt;"&amp;$B73,'IEA-MethaneAbatement-US'!$N:$N,"&gt;="&amp;$A73,'IEA-MethaneAbatement-US'!$L:$L,$D$1)))*'State Downscaling Multipliers'!$B$7*(1+'EPA to IEA Scaling'!AK$10)</f>
        <v>0</v>
      </c>
      <c r="AH73" s="2">
        <f>((VLOOKUP($B$1,'Multipliers and Adjustments'!$A$70:$I$86,TRUNC(COLUMN(AH$2)/5)+2,FALSE)*SUMIFS('IEA-MethaneAbatement-US'!$M:$M,'IEA-MethaneAbatement-US'!$N:$N,"&lt;"&amp;$B73,'IEA-MethaneAbatement-US'!$N:$N,"&gt;="&amp;$A73,'IEA-MethaneAbatement-US'!$L:$L,$B$1))+(VLOOKUP($C$1,'Multipliers and Adjustments'!$A$70:$I$86,TRUNC(COLUMN(AH$2)/5)+2,FALSE)*SUMIFS('IEA-MethaneAbatement-US'!$M:$M,'IEA-MethaneAbatement-US'!$N:$N,"&lt;"&amp;$B73,'IEA-MethaneAbatement-US'!$N:$N,"&gt;="&amp;$A73,'IEA-MethaneAbatement-US'!$L:$L,$C$1))+(VLOOKUP($D$1,'Multipliers and Adjustments'!$A$70:$I$86,TRUNC(COLUMN(AH$2)/5)+2,FALSE)*SUMIFS('IEA-MethaneAbatement-US'!$M:$M,'IEA-MethaneAbatement-US'!$N:$N,"&lt;"&amp;$B73,'IEA-MethaneAbatement-US'!$N:$N,"&gt;="&amp;$A73,'IEA-MethaneAbatement-US'!$L:$L,$D$1)))*'State Downscaling Multipliers'!$B$7*(1+'EPA to IEA Scaling'!AL$10)</f>
        <v>0</v>
      </c>
      <c r="AI73" s="2">
        <f>((VLOOKUP($B$1,'Multipliers and Adjustments'!$A$70:$I$86,TRUNC(COLUMN(AI$2)/5)+2,FALSE)*SUMIFS('IEA-MethaneAbatement-US'!$M:$M,'IEA-MethaneAbatement-US'!$N:$N,"&lt;"&amp;$B73,'IEA-MethaneAbatement-US'!$N:$N,"&gt;="&amp;$A73,'IEA-MethaneAbatement-US'!$L:$L,$B$1))+(VLOOKUP($C$1,'Multipliers and Adjustments'!$A$70:$I$86,TRUNC(COLUMN(AI$2)/5)+2,FALSE)*SUMIFS('IEA-MethaneAbatement-US'!$M:$M,'IEA-MethaneAbatement-US'!$N:$N,"&lt;"&amp;$B73,'IEA-MethaneAbatement-US'!$N:$N,"&gt;="&amp;$A73,'IEA-MethaneAbatement-US'!$L:$L,$C$1))+(VLOOKUP($D$1,'Multipliers and Adjustments'!$A$70:$I$86,TRUNC(COLUMN(AI$2)/5)+2,FALSE)*SUMIFS('IEA-MethaneAbatement-US'!$M:$M,'IEA-MethaneAbatement-US'!$N:$N,"&lt;"&amp;$B73,'IEA-MethaneAbatement-US'!$N:$N,"&gt;="&amp;$A73,'IEA-MethaneAbatement-US'!$L:$L,$D$1)))*'State Downscaling Multipliers'!$B$7*(1+'EPA to IEA Scaling'!AM$10)</f>
        <v>0</v>
      </c>
      <c r="AJ73" s="2">
        <f>((VLOOKUP($B$1,'Multipliers and Adjustments'!$A$70:$I$86,TRUNC(COLUMN(AJ$2)/5)+2,FALSE)*SUMIFS('IEA-MethaneAbatement-US'!$M:$M,'IEA-MethaneAbatement-US'!$N:$N,"&lt;"&amp;$B73,'IEA-MethaneAbatement-US'!$N:$N,"&gt;="&amp;$A73,'IEA-MethaneAbatement-US'!$L:$L,$B$1))+(VLOOKUP($C$1,'Multipliers and Adjustments'!$A$70:$I$86,TRUNC(COLUMN(AJ$2)/5)+2,FALSE)*SUMIFS('IEA-MethaneAbatement-US'!$M:$M,'IEA-MethaneAbatement-US'!$N:$N,"&lt;"&amp;$B73,'IEA-MethaneAbatement-US'!$N:$N,"&gt;="&amp;$A73,'IEA-MethaneAbatement-US'!$L:$L,$C$1))+(VLOOKUP($D$1,'Multipliers and Adjustments'!$A$70:$I$86,TRUNC(COLUMN(AJ$2)/5)+2,FALSE)*SUMIFS('IEA-MethaneAbatement-US'!$M:$M,'IEA-MethaneAbatement-US'!$N:$N,"&lt;"&amp;$B73,'IEA-MethaneAbatement-US'!$N:$N,"&gt;="&amp;$A73,'IEA-MethaneAbatement-US'!$L:$L,$D$1)))*'State Downscaling Multipliers'!$B$7*(1+'EPA to IEA Scaling'!AN$10)</f>
        <v>0</v>
      </c>
      <c r="AK73" s="2">
        <f>((VLOOKUP($B$1,'Multipliers and Adjustments'!$A$70:$I$86,TRUNC(COLUMN(AK$2)/5)+2,FALSE)*SUMIFS('IEA-MethaneAbatement-US'!$M:$M,'IEA-MethaneAbatement-US'!$N:$N,"&lt;"&amp;$B73,'IEA-MethaneAbatement-US'!$N:$N,"&gt;="&amp;$A73,'IEA-MethaneAbatement-US'!$L:$L,$B$1))+(VLOOKUP($C$1,'Multipliers and Adjustments'!$A$70:$I$86,TRUNC(COLUMN(AK$2)/5)+2,FALSE)*SUMIFS('IEA-MethaneAbatement-US'!$M:$M,'IEA-MethaneAbatement-US'!$N:$N,"&lt;"&amp;$B73,'IEA-MethaneAbatement-US'!$N:$N,"&gt;="&amp;$A73,'IEA-MethaneAbatement-US'!$L:$L,$C$1))+(VLOOKUP($D$1,'Multipliers and Adjustments'!$A$70:$I$86,TRUNC(COLUMN(AK$2)/5)+2,FALSE)*SUMIFS('IEA-MethaneAbatement-US'!$M:$M,'IEA-MethaneAbatement-US'!$N:$N,"&lt;"&amp;$B73,'IEA-MethaneAbatement-US'!$N:$N,"&gt;="&amp;$A73,'IEA-MethaneAbatement-US'!$L:$L,$D$1)))*'State Downscaling Multipliers'!$B$7*(1+'EPA to IEA Scaling'!AO$10)</f>
        <v>0</v>
      </c>
      <c r="AL73" s="105">
        <f>((VLOOKUP($B$1,'Multipliers and Adjustments'!$A$70:$I$86,TRUNC(COLUMN(AL$2)/5)+2,FALSE)*SUMIFS('IEA-MethaneAbatement-US'!$M:$M,'IEA-MethaneAbatement-US'!$N:$N,"&lt;"&amp;$B73,'IEA-MethaneAbatement-US'!$N:$N,"&gt;="&amp;$A73,'IEA-MethaneAbatement-US'!$L:$L,$B$1))+(VLOOKUP($C$1,'Multipliers and Adjustments'!$A$70:$I$86,TRUNC(COLUMN(AL$2)/5)+2,FALSE)*SUMIFS('IEA-MethaneAbatement-US'!$M:$M,'IEA-MethaneAbatement-US'!$N:$N,"&lt;"&amp;$B73,'IEA-MethaneAbatement-US'!$N:$N,"&gt;="&amp;$A73,'IEA-MethaneAbatement-US'!$L:$L,$C$1))+(VLOOKUP($D$1,'Multipliers and Adjustments'!$A$70:$I$86,TRUNC(COLUMN(AL$2)/5)+2,FALSE)*SUMIFS('IEA-MethaneAbatement-US'!$M:$M,'IEA-MethaneAbatement-US'!$N:$N,"&lt;"&amp;$B73,'IEA-MethaneAbatement-US'!$N:$N,"&gt;="&amp;$A73,'IEA-MethaneAbatement-US'!$L:$L,$D$1)))*'State Downscaling Multipliers'!$B$7*(1+'EPA to IEA Scaling'!AP$10)</f>
        <v>0</v>
      </c>
    </row>
    <row r="74" spans="1:38" ht="15.75" customHeight="1" thickBot="1" x14ac:dyDescent="0.3">
      <c r="A74" s="49">
        <f t="shared" si="3"/>
        <v>1550</v>
      </c>
      <c r="B74" s="49">
        <f t="shared" si="5"/>
        <v>1600</v>
      </c>
      <c r="C74" s="105">
        <f>((VLOOKUP($B$1,'Multipliers and Adjustments'!$A$70:$I$86,TRUNC(COLUMN(C$2)/5)+2,FALSE)*SUMIFS('IEA-MethaneAbatement-US'!$M:$M,'IEA-MethaneAbatement-US'!$N:$N,"&lt;"&amp;$B74,'IEA-MethaneAbatement-US'!$N:$N,"&gt;="&amp;$A74,'IEA-MethaneAbatement-US'!$L:$L,$B$1))+(VLOOKUP($C$1,'Multipliers and Adjustments'!$A$70:$I$86,TRUNC(COLUMN(C$2)/5)+2,FALSE)*SUMIFS('IEA-MethaneAbatement-US'!$M:$M,'IEA-MethaneAbatement-US'!$N:$N,"&lt;"&amp;$B74,'IEA-MethaneAbatement-US'!$N:$N,"&gt;="&amp;$A74,'IEA-MethaneAbatement-US'!$L:$L,$C$1))+(VLOOKUP($D$1,'Multipliers and Adjustments'!$A$70:$I$86,TRUNC(COLUMN(C$2)/5)+2,FALSE)*SUMIFS('IEA-MethaneAbatement-US'!$M:$M,'IEA-MethaneAbatement-US'!$N:$N,"&lt;"&amp;$B74,'IEA-MethaneAbatement-US'!$N:$N,"&gt;="&amp;$A74,'IEA-MethaneAbatement-US'!$L:$L,$D$1)))*'State Downscaling Multipliers'!$B$7*(1+'EPA to IEA Scaling'!G$10)</f>
        <v>0</v>
      </c>
      <c r="D74" s="2">
        <f>((VLOOKUP($B$1,'Multipliers and Adjustments'!$A$70:$I$86,TRUNC(COLUMN(D$2)/5)+2,FALSE)*SUMIFS('IEA-MethaneAbatement-US'!$M:$M,'IEA-MethaneAbatement-US'!$N:$N,"&lt;"&amp;$B74,'IEA-MethaneAbatement-US'!$N:$N,"&gt;="&amp;$A74,'IEA-MethaneAbatement-US'!$L:$L,$B$1))+(VLOOKUP($C$1,'Multipliers and Adjustments'!$A$70:$I$86,TRUNC(COLUMN(D$2)/5)+2,FALSE)*SUMIFS('IEA-MethaneAbatement-US'!$M:$M,'IEA-MethaneAbatement-US'!$N:$N,"&lt;"&amp;$B74,'IEA-MethaneAbatement-US'!$N:$N,"&gt;="&amp;$A74,'IEA-MethaneAbatement-US'!$L:$L,$C$1))+(VLOOKUP($D$1,'Multipliers and Adjustments'!$A$70:$I$86,TRUNC(COLUMN(D$2)/5)+2,FALSE)*SUMIFS('IEA-MethaneAbatement-US'!$M:$M,'IEA-MethaneAbatement-US'!$N:$N,"&lt;"&amp;$B74,'IEA-MethaneAbatement-US'!$N:$N,"&gt;="&amp;$A74,'IEA-MethaneAbatement-US'!$L:$L,$D$1)))*'State Downscaling Multipliers'!$B$7*(1+'EPA to IEA Scaling'!H$10)</f>
        <v>0</v>
      </c>
      <c r="E74" s="2">
        <f>((VLOOKUP($B$1,'Multipliers and Adjustments'!$A$70:$I$86,TRUNC(COLUMN(E$2)/5)+2,FALSE)*SUMIFS('IEA-MethaneAbatement-US'!$M:$M,'IEA-MethaneAbatement-US'!$N:$N,"&lt;"&amp;$B74,'IEA-MethaneAbatement-US'!$N:$N,"&gt;="&amp;$A74,'IEA-MethaneAbatement-US'!$L:$L,$B$1))+(VLOOKUP($C$1,'Multipliers and Adjustments'!$A$70:$I$86,TRUNC(COLUMN(E$2)/5)+2,FALSE)*SUMIFS('IEA-MethaneAbatement-US'!$M:$M,'IEA-MethaneAbatement-US'!$N:$N,"&lt;"&amp;$B74,'IEA-MethaneAbatement-US'!$N:$N,"&gt;="&amp;$A74,'IEA-MethaneAbatement-US'!$L:$L,$C$1))+(VLOOKUP($D$1,'Multipliers and Adjustments'!$A$70:$I$86,TRUNC(COLUMN(E$2)/5)+2,FALSE)*SUMIFS('IEA-MethaneAbatement-US'!$M:$M,'IEA-MethaneAbatement-US'!$N:$N,"&lt;"&amp;$B74,'IEA-MethaneAbatement-US'!$N:$N,"&gt;="&amp;$A74,'IEA-MethaneAbatement-US'!$L:$L,$D$1)))*'State Downscaling Multipliers'!$B$7*(1+'EPA to IEA Scaling'!I$10)</f>
        <v>0</v>
      </c>
      <c r="F74" s="2">
        <f>((VLOOKUP($B$1,'Multipliers and Adjustments'!$A$70:$I$86,TRUNC(COLUMN(F$2)/5)+2,FALSE)*SUMIFS('IEA-MethaneAbatement-US'!$M:$M,'IEA-MethaneAbatement-US'!$N:$N,"&lt;"&amp;$B74,'IEA-MethaneAbatement-US'!$N:$N,"&gt;="&amp;$A74,'IEA-MethaneAbatement-US'!$L:$L,$B$1))+(VLOOKUP($C$1,'Multipliers and Adjustments'!$A$70:$I$86,TRUNC(COLUMN(F$2)/5)+2,FALSE)*SUMIFS('IEA-MethaneAbatement-US'!$M:$M,'IEA-MethaneAbatement-US'!$N:$N,"&lt;"&amp;$B74,'IEA-MethaneAbatement-US'!$N:$N,"&gt;="&amp;$A74,'IEA-MethaneAbatement-US'!$L:$L,$C$1))+(VLOOKUP($D$1,'Multipliers and Adjustments'!$A$70:$I$86,TRUNC(COLUMN(F$2)/5)+2,FALSE)*SUMIFS('IEA-MethaneAbatement-US'!$M:$M,'IEA-MethaneAbatement-US'!$N:$N,"&lt;"&amp;$B74,'IEA-MethaneAbatement-US'!$N:$N,"&gt;="&amp;$A74,'IEA-MethaneAbatement-US'!$L:$L,$D$1)))*'State Downscaling Multipliers'!$B$7*(1+'EPA to IEA Scaling'!J$10)</f>
        <v>0</v>
      </c>
      <c r="G74" s="170">
        <f>((VLOOKUP($B$1,'Multipliers and Adjustments'!$A$70:$I$86,TRUNC(COLUMN(G$2)/5)+2,FALSE)*SUMIFS('IEA-MethaneAbatement-US'!$M:$M,'IEA-MethaneAbatement-US'!$N:$N,"&lt;"&amp;$B74,'IEA-MethaneAbatement-US'!$N:$N,"&gt;="&amp;$A74,'IEA-MethaneAbatement-US'!$L:$L,$B$1))+(VLOOKUP($C$1,'Multipliers and Adjustments'!$A$70:$I$86,TRUNC(COLUMN(G$2)/5)+2,FALSE)*SUMIFS('IEA-MethaneAbatement-US'!$M:$M,'IEA-MethaneAbatement-US'!$N:$N,"&lt;"&amp;$B74,'IEA-MethaneAbatement-US'!$N:$N,"&gt;="&amp;$A74,'IEA-MethaneAbatement-US'!$L:$L,$C$1))+(VLOOKUP($D$1,'Multipliers and Adjustments'!$A$70:$I$86,TRUNC(COLUMN(G$2)/5)+2,FALSE)*SUMIFS('IEA-MethaneAbatement-US'!$M:$M,'IEA-MethaneAbatement-US'!$N:$N,"&lt;"&amp;$B74,'IEA-MethaneAbatement-US'!$N:$N,"&gt;="&amp;$A74,'IEA-MethaneAbatement-US'!$L:$L,$D$1)))*'State Downscaling Multipliers'!$B$7*(1+'EPA to IEA Scaling'!K$10)</f>
        <v>0</v>
      </c>
      <c r="H74" s="105">
        <f>((VLOOKUP($B$1,'Multipliers and Adjustments'!$A$70:$I$86,TRUNC(COLUMN(H$2)/5)+2,FALSE)*SUMIFS('IEA-MethaneAbatement-US'!$M:$M,'IEA-MethaneAbatement-US'!$N:$N,"&lt;"&amp;$B74,'IEA-MethaneAbatement-US'!$N:$N,"&gt;="&amp;$A74,'IEA-MethaneAbatement-US'!$L:$L,$B$1))+(VLOOKUP($C$1,'Multipliers and Adjustments'!$A$70:$I$86,TRUNC(COLUMN(H$2)/5)+2,FALSE)*SUMIFS('IEA-MethaneAbatement-US'!$M:$M,'IEA-MethaneAbatement-US'!$N:$N,"&lt;"&amp;$B74,'IEA-MethaneAbatement-US'!$N:$N,"&gt;="&amp;$A74,'IEA-MethaneAbatement-US'!$L:$L,$C$1))+(VLOOKUP($D$1,'Multipliers and Adjustments'!$A$70:$I$86,TRUNC(COLUMN(H$2)/5)+2,FALSE)*SUMIFS('IEA-MethaneAbatement-US'!$M:$M,'IEA-MethaneAbatement-US'!$N:$N,"&lt;"&amp;$B74,'IEA-MethaneAbatement-US'!$N:$N,"&gt;="&amp;$A74,'IEA-MethaneAbatement-US'!$L:$L,$D$1)))*'State Downscaling Multipliers'!$B$7*(1+'EPA to IEA Scaling'!L$10)</f>
        <v>0</v>
      </c>
      <c r="I74" s="2">
        <f>((VLOOKUP($B$1,'Multipliers and Adjustments'!$A$70:$I$86,TRUNC(COLUMN(I$2)/5)+2,FALSE)*SUMIFS('IEA-MethaneAbatement-US'!$M:$M,'IEA-MethaneAbatement-US'!$N:$N,"&lt;"&amp;$B74,'IEA-MethaneAbatement-US'!$N:$N,"&gt;="&amp;$A74,'IEA-MethaneAbatement-US'!$L:$L,$B$1))+(VLOOKUP($C$1,'Multipliers and Adjustments'!$A$70:$I$86,TRUNC(COLUMN(I$2)/5)+2,FALSE)*SUMIFS('IEA-MethaneAbatement-US'!$M:$M,'IEA-MethaneAbatement-US'!$N:$N,"&lt;"&amp;$B74,'IEA-MethaneAbatement-US'!$N:$N,"&gt;="&amp;$A74,'IEA-MethaneAbatement-US'!$L:$L,$C$1))+(VLOOKUP($D$1,'Multipliers and Adjustments'!$A$70:$I$86,TRUNC(COLUMN(I$2)/5)+2,FALSE)*SUMIFS('IEA-MethaneAbatement-US'!$M:$M,'IEA-MethaneAbatement-US'!$N:$N,"&lt;"&amp;$B74,'IEA-MethaneAbatement-US'!$N:$N,"&gt;="&amp;$A74,'IEA-MethaneAbatement-US'!$L:$L,$D$1)))*'State Downscaling Multipliers'!$B$7*(1+'EPA to IEA Scaling'!M$10)</f>
        <v>0</v>
      </c>
      <c r="J74" s="2">
        <f>((VLOOKUP($B$1,'Multipliers and Adjustments'!$A$70:$I$86,TRUNC(COLUMN(J$2)/5)+2,FALSE)*SUMIFS('IEA-MethaneAbatement-US'!$M:$M,'IEA-MethaneAbatement-US'!$N:$N,"&lt;"&amp;$B74,'IEA-MethaneAbatement-US'!$N:$N,"&gt;="&amp;$A74,'IEA-MethaneAbatement-US'!$L:$L,$B$1))+(VLOOKUP($C$1,'Multipliers and Adjustments'!$A$70:$I$86,TRUNC(COLUMN(J$2)/5)+2,FALSE)*SUMIFS('IEA-MethaneAbatement-US'!$M:$M,'IEA-MethaneAbatement-US'!$N:$N,"&lt;"&amp;$B74,'IEA-MethaneAbatement-US'!$N:$N,"&gt;="&amp;$A74,'IEA-MethaneAbatement-US'!$L:$L,$C$1))+(VLOOKUP($D$1,'Multipliers and Adjustments'!$A$70:$I$86,TRUNC(COLUMN(J$2)/5)+2,FALSE)*SUMIFS('IEA-MethaneAbatement-US'!$M:$M,'IEA-MethaneAbatement-US'!$N:$N,"&lt;"&amp;$B74,'IEA-MethaneAbatement-US'!$N:$N,"&gt;="&amp;$A74,'IEA-MethaneAbatement-US'!$L:$L,$D$1)))*'State Downscaling Multipliers'!$B$7*(1+'EPA to IEA Scaling'!N$10)</f>
        <v>0</v>
      </c>
      <c r="K74" s="2">
        <f>((VLOOKUP($B$1,'Multipliers and Adjustments'!$A$70:$I$86,TRUNC(COLUMN(K$2)/5)+2,FALSE)*SUMIFS('IEA-MethaneAbatement-US'!$M:$M,'IEA-MethaneAbatement-US'!$N:$N,"&lt;"&amp;$B74,'IEA-MethaneAbatement-US'!$N:$N,"&gt;="&amp;$A74,'IEA-MethaneAbatement-US'!$L:$L,$B$1))+(VLOOKUP($C$1,'Multipliers and Adjustments'!$A$70:$I$86,TRUNC(COLUMN(K$2)/5)+2,FALSE)*SUMIFS('IEA-MethaneAbatement-US'!$M:$M,'IEA-MethaneAbatement-US'!$N:$N,"&lt;"&amp;$B74,'IEA-MethaneAbatement-US'!$N:$N,"&gt;="&amp;$A74,'IEA-MethaneAbatement-US'!$L:$L,$C$1))+(VLOOKUP($D$1,'Multipliers and Adjustments'!$A$70:$I$86,TRUNC(COLUMN(K$2)/5)+2,FALSE)*SUMIFS('IEA-MethaneAbatement-US'!$M:$M,'IEA-MethaneAbatement-US'!$N:$N,"&lt;"&amp;$B74,'IEA-MethaneAbatement-US'!$N:$N,"&gt;="&amp;$A74,'IEA-MethaneAbatement-US'!$L:$L,$D$1)))*'State Downscaling Multipliers'!$B$7*(1+'EPA to IEA Scaling'!O$10)</f>
        <v>0</v>
      </c>
      <c r="L74" s="2">
        <f>((VLOOKUP($B$1,'Multipliers and Adjustments'!$A$70:$I$86,TRUNC(COLUMN(L$2)/5)+2,FALSE)*SUMIFS('IEA-MethaneAbatement-US'!$M:$M,'IEA-MethaneAbatement-US'!$N:$N,"&lt;"&amp;$B74,'IEA-MethaneAbatement-US'!$N:$N,"&gt;="&amp;$A74,'IEA-MethaneAbatement-US'!$L:$L,$B$1))+(VLOOKUP($C$1,'Multipliers and Adjustments'!$A$70:$I$86,TRUNC(COLUMN(L$2)/5)+2,FALSE)*SUMIFS('IEA-MethaneAbatement-US'!$M:$M,'IEA-MethaneAbatement-US'!$N:$N,"&lt;"&amp;$B74,'IEA-MethaneAbatement-US'!$N:$N,"&gt;="&amp;$A74,'IEA-MethaneAbatement-US'!$L:$L,$C$1))+(VLOOKUP($D$1,'Multipliers and Adjustments'!$A$70:$I$86,TRUNC(COLUMN(L$2)/5)+2,FALSE)*SUMIFS('IEA-MethaneAbatement-US'!$M:$M,'IEA-MethaneAbatement-US'!$N:$N,"&lt;"&amp;$B74,'IEA-MethaneAbatement-US'!$N:$N,"&gt;="&amp;$A74,'IEA-MethaneAbatement-US'!$L:$L,$D$1)))*'State Downscaling Multipliers'!$B$7*(1+'EPA to IEA Scaling'!P$10)</f>
        <v>0</v>
      </c>
      <c r="M74" s="105">
        <f>((VLOOKUP($B$1,'Multipliers and Adjustments'!$A$70:$I$86,TRUNC(COLUMN(M$2)/5)+2,FALSE)*SUMIFS('IEA-MethaneAbatement-US'!$M:$M,'IEA-MethaneAbatement-US'!$N:$N,"&lt;"&amp;$B74,'IEA-MethaneAbatement-US'!$N:$N,"&gt;="&amp;$A74,'IEA-MethaneAbatement-US'!$L:$L,$B$1))+(VLOOKUP($C$1,'Multipliers and Adjustments'!$A$70:$I$86,TRUNC(COLUMN(M$2)/5)+2,FALSE)*SUMIFS('IEA-MethaneAbatement-US'!$M:$M,'IEA-MethaneAbatement-US'!$N:$N,"&lt;"&amp;$B74,'IEA-MethaneAbatement-US'!$N:$N,"&gt;="&amp;$A74,'IEA-MethaneAbatement-US'!$L:$L,$C$1))+(VLOOKUP($D$1,'Multipliers and Adjustments'!$A$70:$I$86,TRUNC(COLUMN(M$2)/5)+2,FALSE)*SUMIFS('IEA-MethaneAbatement-US'!$M:$M,'IEA-MethaneAbatement-US'!$N:$N,"&lt;"&amp;$B74,'IEA-MethaneAbatement-US'!$N:$N,"&gt;="&amp;$A74,'IEA-MethaneAbatement-US'!$L:$L,$D$1)))*'State Downscaling Multipliers'!$B$7*(1+'EPA to IEA Scaling'!Q$10)</f>
        <v>0</v>
      </c>
      <c r="N74" s="2">
        <f>((VLOOKUP($B$1,'Multipliers and Adjustments'!$A$70:$I$86,TRUNC(COLUMN(N$2)/5)+2,FALSE)*SUMIFS('IEA-MethaneAbatement-US'!$M:$M,'IEA-MethaneAbatement-US'!$N:$N,"&lt;"&amp;$B74,'IEA-MethaneAbatement-US'!$N:$N,"&gt;="&amp;$A74,'IEA-MethaneAbatement-US'!$L:$L,$B$1))+(VLOOKUP($C$1,'Multipliers and Adjustments'!$A$70:$I$86,TRUNC(COLUMN(N$2)/5)+2,FALSE)*SUMIFS('IEA-MethaneAbatement-US'!$M:$M,'IEA-MethaneAbatement-US'!$N:$N,"&lt;"&amp;$B74,'IEA-MethaneAbatement-US'!$N:$N,"&gt;="&amp;$A74,'IEA-MethaneAbatement-US'!$L:$L,$C$1))+(VLOOKUP($D$1,'Multipliers and Adjustments'!$A$70:$I$86,TRUNC(COLUMN(N$2)/5)+2,FALSE)*SUMIFS('IEA-MethaneAbatement-US'!$M:$M,'IEA-MethaneAbatement-US'!$N:$N,"&lt;"&amp;$B74,'IEA-MethaneAbatement-US'!$N:$N,"&gt;="&amp;$A74,'IEA-MethaneAbatement-US'!$L:$L,$D$1)))*'State Downscaling Multipliers'!$B$7*(1+'EPA to IEA Scaling'!R$10)</f>
        <v>0</v>
      </c>
      <c r="O74" s="2">
        <f>((VLOOKUP($B$1,'Multipliers and Adjustments'!$A$70:$I$86,TRUNC(COLUMN(O$2)/5)+2,FALSE)*SUMIFS('IEA-MethaneAbatement-US'!$M:$M,'IEA-MethaneAbatement-US'!$N:$N,"&lt;"&amp;$B74,'IEA-MethaneAbatement-US'!$N:$N,"&gt;="&amp;$A74,'IEA-MethaneAbatement-US'!$L:$L,$B$1))+(VLOOKUP($C$1,'Multipliers and Adjustments'!$A$70:$I$86,TRUNC(COLUMN(O$2)/5)+2,FALSE)*SUMIFS('IEA-MethaneAbatement-US'!$M:$M,'IEA-MethaneAbatement-US'!$N:$N,"&lt;"&amp;$B74,'IEA-MethaneAbatement-US'!$N:$N,"&gt;="&amp;$A74,'IEA-MethaneAbatement-US'!$L:$L,$C$1))+(VLOOKUP($D$1,'Multipliers and Adjustments'!$A$70:$I$86,TRUNC(COLUMN(O$2)/5)+2,FALSE)*SUMIFS('IEA-MethaneAbatement-US'!$M:$M,'IEA-MethaneAbatement-US'!$N:$N,"&lt;"&amp;$B74,'IEA-MethaneAbatement-US'!$N:$N,"&gt;="&amp;$A74,'IEA-MethaneAbatement-US'!$L:$L,$D$1)))*'State Downscaling Multipliers'!$B$7*(1+'EPA to IEA Scaling'!S$10)</f>
        <v>0</v>
      </c>
      <c r="P74" s="2">
        <f>((VLOOKUP($B$1,'Multipliers and Adjustments'!$A$70:$I$86,TRUNC(COLUMN(P$2)/5)+2,FALSE)*SUMIFS('IEA-MethaneAbatement-US'!$M:$M,'IEA-MethaneAbatement-US'!$N:$N,"&lt;"&amp;$B74,'IEA-MethaneAbatement-US'!$N:$N,"&gt;="&amp;$A74,'IEA-MethaneAbatement-US'!$L:$L,$B$1))+(VLOOKUP($C$1,'Multipliers and Adjustments'!$A$70:$I$86,TRUNC(COLUMN(P$2)/5)+2,FALSE)*SUMIFS('IEA-MethaneAbatement-US'!$M:$M,'IEA-MethaneAbatement-US'!$N:$N,"&lt;"&amp;$B74,'IEA-MethaneAbatement-US'!$N:$N,"&gt;="&amp;$A74,'IEA-MethaneAbatement-US'!$L:$L,$C$1))+(VLOOKUP($D$1,'Multipliers and Adjustments'!$A$70:$I$86,TRUNC(COLUMN(P$2)/5)+2,FALSE)*SUMIFS('IEA-MethaneAbatement-US'!$M:$M,'IEA-MethaneAbatement-US'!$N:$N,"&lt;"&amp;$B74,'IEA-MethaneAbatement-US'!$N:$N,"&gt;="&amp;$A74,'IEA-MethaneAbatement-US'!$L:$L,$D$1)))*'State Downscaling Multipliers'!$B$7*(1+'EPA to IEA Scaling'!T$10)</f>
        <v>0</v>
      </c>
      <c r="Q74" s="2">
        <f>((VLOOKUP($B$1,'Multipliers and Adjustments'!$A$70:$I$86,TRUNC(COLUMN(Q$2)/5)+2,FALSE)*SUMIFS('IEA-MethaneAbatement-US'!$M:$M,'IEA-MethaneAbatement-US'!$N:$N,"&lt;"&amp;$B74,'IEA-MethaneAbatement-US'!$N:$N,"&gt;="&amp;$A74,'IEA-MethaneAbatement-US'!$L:$L,$B$1))+(VLOOKUP($C$1,'Multipliers and Adjustments'!$A$70:$I$86,TRUNC(COLUMN(Q$2)/5)+2,FALSE)*SUMIFS('IEA-MethaneAbatement-US'!$M:$M,'IEA-MethaneAbatement-US'!$N:$N,"&lt;"&amp;$B74,'IEA-MethaneAbatement-US'!$N:$N,"&gt;="&amp;$A74,'IEA-MethaneAbatement-US'!$L:$L,$C$1))+(VLOOKUP($D$1,'Multipliers and Adjustments'!$A$70:$I$86,TRUNC(COLUMN(Q$2)/5)+2,FALSE)*SUMIFS('IEA-MethaneAbatement-US'!$M:$M,'IEA-MethaneAbatement-US'!$N:$N,"&lt;"&amp;$B74,'IEA-MethaneAbatement-US'!$N:$N,"&gt;="&amp;$A74,'IEA-MethaneAbatement-US'!$L:$L,$D$1)))*'State Downscaling Multipliers'!$B$7*(1+'EPA to IEA Scaling'!U$10)</f>
        <v>0</v>
      </c>
      <c r="R74" s="105">
        <f>((VLOOKUP($B$1,'Multipliers and Adjustments'!$A$70:$I$86,TRUNC(COLUMN(R$2)/5)+2,FALSE)*SUMIFS('IEA-MethaneAbatement-US'!$M:$M,'IEA-MethaneAbatement-US'!$N:$N,"&lt;"&amp;$B74,'IEA-MethaneAbatement-US'!$N:$N,"&gt;="&amp;$A74,'IEA-MethaneAbatement-US'!$L:$L,$B$1))+(VLOOKUP($C$1,'Multipliers and Adjustments'!$A$70:$I$86,TRUNC(COLUMN(R$2)/5)+2,FALSE)*SUMIFS('IEA-MethaneAbatement-US'!$M:$M,'IEA-MethaneAbatement-US'!$N:$N,"&lt;"&amp;$B74,'IEA-MethaneAbatement-US'!$N:$N,"&gt;="&amp;$A74,'IEA-MethaneAbatement-US'!$L:$L,$C$1))+(VLOOKUP($D$1,'Multipliers and Adjustments'!$A$70:$I$86,TRUNC(COLUMN(R$2)/5)+2,FALSE)*SUMIFS('IEA-MethaneAbatement-US'!$M:$M,'IEA-MethaneAbatement-US'!$N:$N,"&lt;"&amp;$B74,'IEA-MethaneAbatement-US'!$N:$N,"&gt;="&amp;$A74,'IEA-MethaneAbatement-US'!$L:$L,$D$1)))*'State Downscaling Multipliers'!$B$7*(1+'EPA to IEA Scaling'!V$10)</f>
        <v>0</v>
      </c>
      <c r="S74" s="2">
        <f>((VLOOKUP($B$1,'Multipliers and Adjustments'!$A$70:$I$86,TRUNC(COLUMN(S$2)/5)+2,FALSE)*SUMIFS('IEA-MethaneAbatement-US'!$M:$M,'IEA-MethaneAbatement-US'!$N:$N,"&lt;"&amp;$B74,'IEA-MethaneAbatement-US'!$N:$N,"&gt;="&amp;$A74,'IEA-MethaneAbatement-US'!$L:$L,$B$1))+(VLOOKUP($C$1,'Multipliers and Adjustments'!$A$70:$I$86,TRUNC(COLUMN(S$2)/5)+2,FALSE)*SUMIFS('IEA-MethaneAbatement-US'!$M:$M,'IEA-MethaneAbatement-US'!$N:$N,"&lt;"&amp;$B74,'IEA-MethaneAbatement-US'!$N:$N,"&gt;="&amp;$A74,'IEA-MethaneAbatement-US'!$L:$L,$C$1))+(VLOOKUP($D$1,'Multipliers and Adjustments'!$A$70:$I$86,TRUNC(COLUMN(S$2)/5)+2,FALSE)*SUMIFS('IEA-MethaneAbatement-US'!$M:$M,'IEA-MethaneAbatement-US'!$N:$N,"&lt;"&amp;$B74,'IEA-MethaneAbatement-US'!$N:$N,"&gt;="&amp;$A74,'IEA-MethaneAbatement-US'!$L:$L,$D$1)))*'State Downscaling Multipliers'!$B$7*(1+'EPA to IEA Scaling'!W$10)</f>
        <v>0</v>
      </c>
      <c r="T74" s="2">
        <f>((VLOOKUP($B$1,'Multipliers and Adjustments'!$A$70:$I$86,TRUNC(COLUMN(T$2)/5)+2,FALSE)*SUMIFS('IEA-MethaneAbatement-US'!$M:$M,'IEA-MethaneAbatement-US'!$N:$N,"&lt;"&amp;$B74,'IEA-MethaneAbatement-US'!$N:$N,"&gt;="&amp;$A74,'IEA-MethaneAbatement-US'!$L:$L,$B$1))+(VLOOKUP($C$1,'Multipliers and Adjustments'!$A$70:$I$86,TRUNC(COLUMN(T$2)/5)+2,FALSE)*SUMIFS('IEA-MethaneAbatement-US'!$M:$M,'IEA-MethaneAbatement-US'!$N:$N,"&lt;"&amp;$B74,'IEA-MethaneAbatement-US'!$N:$N,"&gt;="&amp;$A74,'IEA-MethaneAbatement-US'!$L:$L,$C$1))+(VLOOKUP($D$1,'Multipliers and Adjustments'!$A$70:$I$86,TRUNC(COLUMN(T$2)/5)+2,FALSE)*SUMIFS('IEA-MethaneAbatement-US'!$M:$M,'IEA-MethaneAbatement-US'!$N:$N,"&lt;"&amp;$B74,'IEA-MethaneAbatement-US'!$N:$N,"&gt;="&amp;$A74,'IEA-MethaneAbatement-US'!$L:$L,$D$1)))*'State Downscaling Multipliers'!$B$7*(1+'EPA to IEA Scaling'!X$10)</f>
        <v>0</v>
      </c>
      <c r="U74" s="2">
        <f>((VLOOKUP($B$1,'Multipliers and Adjustments'!$A$70:$I$86,TRUNC(COLUMN(U$2)/5)+2,FALSE)*SUMIFS('IEA-MethaneAbatement-US'!$M:$M,'IEA-MethaneAbatement-US'!$N:$N,"&lt;"&amp;$B74,'IEA-MethaneAbatement-US'!$N:$N,"&gt;="&amp;$A74,'IEA-MethaneAbatement-US'!$L:$L,$B$1))+(VLOOKUP($C$1,'Multipliers and Adjustments'!$A$70:$I$86,TRUNC(COLUMN(U$2)/5)+2,FALSE)*SUMIFS('IEA-MethaneAbatement-US'!$M:$M,'IEA-MethaneAbatement-US'!$N:$N,"&lt;"&amp;$B74,'IEA-MethaneAbatement-US'!$N:$N,"&gt;="&amp;$A74,'IEA-MethaneAbatement-US'!$L:$L,$C$1))+(VLOOKUP($D$1,'Multipliers and Adjustments'!$A$70:$I$86,TRUNC(COLUMN(U$2)/5)+2,FALSE)*SUMIFS('IEA-MethaneAbatement-US'!$M:$M,'IEA-MethaneAbatement-US'!$N:$N,"&lt;"&amp;$B74,'IEA-MethaneAbatement-US'!$N:$N,"&gt;="&amp;$A74,'IEA-MethaneAbatement-US'!$L:$L,$D$1)))*'State Downscaling Multipliers'!$B$7*(1+'EPA to IEA Scaling'!Y$10)</f>
        <v>0</v>
      </c>
      <c r="V74" s="2">
        <f>((VLOOKUP($B$1,'Multipliers and Adjustments'!$A$70:$I$86,TRUNC(COLUMN(V$2)/5)+2,FALSE)*SUMIFS('IEA-MethaneAbatement-US'!$M:$M,'IEA-MethaneAbatement-US'!$N:$N,"&lt;"&amp;$B74,'IEA-MethaneAbatement-US'!$N:$N,"&gt;="&amp;$A74,'IEA-MethaneAbatement-US'!$L:$L,$B$1))+(VLOOKUP($C$1,'Multipliers and Adjustments'!$A$70:$I$86,TRUNC(COLUMN(V$2)/5)+2,FALSE)*SUMIFS('IEA-MethaneAbatement-US'!$M:$M,'IEA-MethaneAbatement-US'!$N:$N,"&lt;"&amp;$B74,'IEA-MethaneAbatement-US'!$N:$N,"&gt;="&amp;$A74,'IEA-MethaneAbatement-US'!$L:$L,$C$1))+(VLOOKUP($D$1,'Multipliers and Adjustments'!$A$70:$I$86,TRUNC(COLUMN(V$2)/5)+2,FALSE)*SUMIFS('IEA-MethaneAbatement-US'!$M:$M,'IEA-MethaneAbatement-US'!$N:$N,"&lt;"&amp;$B74,'IEA-MethaneAbatement-US'!$N:$N,"&gt;="&amp;$A74,'IEA-MethaneAbatement-US'!$L:$L,$D$1)))*'State Downscaling Multipliers'!$B$7*(1+'EPA to IEA Scaling'!Z$10)</f>
        <v>0</v>
      </c>
      <c r="W74" s="105">
        <f>((VLOOKUP($B$1,'Multipliers and Adjustments'!$A$70:$I$86,TRUNC(COLUMN(W$2)/5)+2,FALSE)*SUMIFS('IEA-MethaneAbatement-US'!$M:$M,'IEA-MethaneAbatement-US'!$N:$N,"&lt;"&amp;$B74,'IEA-MethaneAbatement-US'!$N:$N,"&gt;="&amp;$A74,'IEA-MethaneAbatement-US'!$L:$L,$B$1))+(VLOOKUP($C$1,'Multipliers and Adjustments'!$A$70:$I$86,TRUNC(COLUMN(W$2)/5)+2,FALSE)*SUMIFS('IEA-MethaneAbatement-US'!$M:$M,'IEA-MethaneAbatement-US'!$N:$N,"&lt;"&amp;$B74,'IEA-MethaneAbatement-US'!$N:$N,"&gt;="&amp;$A74,'IEA-MethaneAbatement-US'!$L:$L,$C$1))+(VLOOKUP($D$1,'Multipliers and Adjustments'!$A$70:$I$86,TRUNC(COLUMN(W$2)/5)+2,FALSE)*SUMIFS('IEA-MethaneAbatement-US'!$M:$M,'IEA-MethaneAbatement-US'!$N:$N,"&lt;"&amp;$B74,'IEA-MethaneAbatement-US'!$N:$N,"&gt;="&amp;$A74,'IEA-MethaneAbatement-US'!$L:$L,$D$1)))*'State Downscaling Multipliers'!$B$7*(1+'EPA to IEA Scaling'!AA$10)</f>
        <v>0</v>
      </c>
      <c r="X74" s="2">
        <f>((VLOOKUP($B$1,'Multipliers and Adjustments'!$A$70:$I$86,TRUNC(COLUMN(X$2)/5)+2,FALSE)*SUMIFS('IEA-MethaneAbatement-US'!$M:$M,'IEA-MethaneAbatement-US'!$N:$N,"&lt;"&amp;$B74,'IEA-MethaneAbatement-US'!$N:$N,"&gt;="&amp;$A74,'IEA-MethaneAbatement-US'!$L:$L,$B$1))+(VLOOKUP($C$1,'Multipliers and Adjustments'!$A$70:$I$86,TRUNC(COLUMN(X$2)/5)+2,FALSE)*SUMIFS('IEA-MethaneAbatement-US'!$M:$M,'IEA-MethaneAbatement-US'!$N:$N,"&lt;"&amp;$B74,'IEA-MethaneAbatement-US'!$N:$N,"&gt;="&amp;$A74,'IEA-MethaneAbatement-US'!$L:$L,$C$1))+(VLOOKUP($D$1,'Multipliers and Adjustments'!$A$70:$I$86,TRUNC(COLUMN(X$2)/5)+2,FALSE)*SUMIFS('IEA-MethaneAbatement-US'!$M:$M,'IEA-MethaneAbatement-US'!$N:$N,"&lt;"&amp;$B74,'IEA-MethaneAbatement-US'!$N:$N,"&gt;="&amp;$A74,'IEA-MethaneAbatement-US'!$L:$L,$D$1)))*'State Downscaling Multipliers'!$B$7*(1+'EPA to IEA Scaling'!AB$10)</f>
        <v>0</v>
      </c>
      <c r="Y74" s="2">
        <f>((VLOOKUP($B$1,'Multipliers and Adjustments'!$A$70:$I$86,TRUNC(COLUMN(Y$2)/5)+2,FALSE)*SUMIFS('IEA-MethaneAbatement-US'!$M:$M,'IEA-MethaneAbatement-US'!$N:$N,"&lt;"&amp;$B74,'IEA-MethaneAbatement-US'!$N:$N,"&gt;="&amp;$A74,'IEA-MethaneAbatement-US'!$L:$L,$B$1))+(VLOOKUP($C$1,'Multipliers and Adjustments'!$A$70:$I$86,TRUNC(COLUMN(Y$2)/5)+2,FALSE)*SUMIFS('IEA-MethaneAbatement-US'!$M:$M,'IEA-MethaneAbatement-US'!$N:$N,"&lt;"&amp;$B74,'IEA-MethaneAbatement-US'!$N:$N,"&gt;="&amp;$A74,'IEA-MethaneAbatement-US'!$L:$L,$C$1))+(VLOOKUP($D$1,'Multipliers and Adjustments'!$A$70:$I$86,TRUNC(COLUMN(Y$2)/5)+2,FALSE)*SUMIFS('IEA-MethaneAbatement-US'!$M:$M,'IEA-MethaneAbatement-US'!$N:$N,"&lt;"&amp;$B74,'IEA-MethaneAbatement-US'!$N:$N,"&gt;="&amp;$A74,'IEA-MethaneAbatement-US'!$L:$L,$D$1)))*'State Downscaling Multipliers'!$B$7*(1+'EPA to IEA Scaling'!AC$10)</f>
        <v>0</v>
      </c>
      <c r="Z74" s="2">
        <f>((VLOOKUP($B$1,'Multipliers and Adjustments'!$A$70:$I$86,TRUNC(COLUMN(Z$2)/5)+2,FALSE)*SUMIFS('IEA-MethaneAbatement-US'!$M:$M,'IEA-MethaneAbatement-US'!$N:$N,"&lt;"&amp;$B74,'IEA-MethaneAbatement-US'!$N:$N,"&gt;="&amp;$A74,'IEA-MethaneAbatement-US'!$L:$L,$B$1))+(VLOOKUP($C$1,'Multipliers and Adjustments'!$A$70:$I$86,TRUNC(COLUMN(Z$2)/5)+2,FALSE)*SUMIFS('IEA-MethaneAbatement-US'!$M:$M,'IEA-MethaneAbatement-US'!$N:$N,"&lt;"&amp;$B74,'IEA-MethaneAbatement-US'!$N:$N,"&gt;="&amp;$A74,'IEA-MethaneAbatement-US'!$L:$L,$C$1))+(VLOOKUP($D$1,'Multipliers and Adjustments'!$A$70:$I$86,TRUNC(COLUMN(Z$2)/5)+2,FALSE)*SUMIFS('IEA-MethaneAbatement-US'!$M:$M,'IEA-MethaneAbatement-US'!$N:$N,"&lt;"&amp;$B74,'IEA-MethaneAbatement-US'!$N:$N,"&gt;="&amp;$A74,'IEA-MethaneAbatement-US'!$L:$L,$D$1)))*'State Downscaling Multipliers'!$B$7*(1+'EPA to IEA Scaling'!AD$10)</f>
        <v>0</v>
      </c>
      <c r="AA74" s="2">
        <f>((VLOOKUP($B$1,'Multipliers and Adjustments'!$A$70:$I$86,TRUNC(COLUMN(AA$2)/5)+2,FALSE)*SUMIFS('IEA-MethaneAbatement-US'!$M:$M,'IEA-MethaneAbatement-US'!$N:$N,"&lt;"&amp;$B74,'IEA-MethaneAbatement-US'!$N:$N,"&gt;="&amp;$A74,'IEA-MethaneAbatement-US'!$L:$L,$B$1))+(VLOOKUP($C$1,'Multipliers and Adjustments'!$A$70:$I$86,TRUNC(COLUMN(AA$2)/5)+2,FALSE)*SUMIFS('IEA-MethaneAbatement-US'!$M:$M,'IEA-MethaneAbatement-US'!$N:$N,"&lt;"&amp;$B74,'IEA-MethaneAbatement-US'!$N:$N,"&gt;="&amp;$A74,'IEA-MethaneAbatement-US'!$L:$L,$C$1))+(VLOOKUP($D$1,'Multipliers and Adjustments'!$A$70:$I$86,TRUNC(COLUMN(AA$2)/5)+2,FALSE)*SUMIFS('IEA-MethaneAbatement-US'!$M:$M,'IEA-MethaneAbatement-US'!$N:$N,"&lt;"&amp;$B74,'IEA-MethaneAbatement-US'!$N:$N,"&gt;="&amp;$A74,'IEA-MethaneAbatement-US'!$L:$L,$D$1)))*'State Downscaling Multipliers'!$B$7*(1+'EPA to IEA Scaling'!AE$10)</f>
        <v>0</v>
      </c>
      <c r="AB74" s="105">
        <f>((VLOOKUP($B$1,'Multipliers and Adjustments'!$A$70:$I$86,TRUNC(COLUMN(AB$2)/5)+2,FALSE)*SUMIFS('IEA-MethaneAbatement-US'!$M:$M,'IEA-MethaneAbatement-US'!$N:$N,"&lt;"&amp;$B74,'IEA-MethaneAbatement-US'!$N:$N,"&gt;="&amp;$A74,'IEA-MethaneAbatement-US'!$L:$L,$B$1))+(VLOOKUP($C$1,'Multipliers and Adjustments'!$A$70:$I$86,TRUNC(COLUMN(AB$2)/5)+2,FALSE)*SUMIFS('IEA-MethaneAbatement-US'!$M:$M,'IEA-MethaneAbatement-US'!$N:$N,"&lt;"&amp;$B74,'IEA-MethaneAbatement-US'!$N:$N,"&gt;="&amp;$A74,'IEA-MethaneAbatement-US'!$L:$L,$C$1))+(VLOOKUP($D$1,'Multipliers and Adjustments'!$A$70:$I$86,TRUNC(COLUMN(AB$2)/5)+2,FALSE)*SUMIFS('IEA-MethaneAbatement-US'!$M:$M,'IEA-MethaneAbatement-US'!$N:$N,"&lt;"&amp;$B74,'IEA-MethaneAbatement-US'!$N:$N,"&gt;="&amp;$A74,'IEA-MethaneAbatement-US'!$L:$L,$D$1)))*'State Downscaling Multipliers'!$B$7*(1+'EPA to IEA Scaling'!AF$10)</f>
        <v>0</v>
      </c>
      <c r="AC74" s="2">
        <f>((VLOOKUP($B$1,'Multipliers and Adjustments'!$A$70:$I$86,TRUNC(COLUMN(AC$2)/5)+2,FALSE)*SUMIFS('IEA-MethaneAbatement-US'!$M:$M,'IEA-MethaneAbatement-US'!$N:$N,"&lt;"&amp;$B74,'IEA-MethaneAbatement-US'!$N:$N,"&gt;="&amp;$A74,'IEA-MethaneAbatement-US'!$L:$L,$B$1))+(VLOOKUP($C$1,'Multipliers and Adjustments'!$A$70:$I$86,TRUNC(COLUMN(AC$2)/5)+2,FALSE)*SUMIFS('IEA-MethaneAbatement-US'!$M:$M,'IEA-MethaneAbatement-US'!$N:$N,"&lt;"&amp;$B74,'IEA-MethaneAbatement-US'!$N:$N,"&gt;="&amp;$A74,'IEA-MethaneAbatement-US'!$L:$L,$C$1))+(VLOOKUP($D$1,'Multipliers and Adjustments'!$A$70:$I$86,TRUNC(COLUMN(AC$2)/5)+2,FALSE)*SUMIFS('IEA-MethaneAbatement-US'!$M:$M,'IEA-MethaneAbatement-US'!$N:$N,"&lt;"&amp;$B74,'IEA-MethaneAbatement-US'!$N:$N,"&gt;="&amp;$A74,'IEA-MethaneAbatement-US'!$L:$L,$D$1)))*'State Downscaling Multipliers'!$B$7*(1+'EPA to IEA Scaling'!AG$10)</f>
        <v>0</v>
      </c>
      <c r="AD74" s="2">
        <f>((VLOOKUP($B$1,'Multipliers and Adjustments'!$A$70:$I$86,TRUNC(COLUMN(AD$2)/5)+2,FALSE)*SUMIFS('IEA-MethaneAbatement-US'!$M:$M,'IEA-MethaneAbatement-US'!$N:$N,"&lt;"&amp;$B74,'IEA-MethaneAbatement-US'!$N:$N,"&gt;="&amp;$A74,'IEA-MethaneAbatement-US'!$L:$L,$B$1))+(VLOOKUP($C$1,'Multipliers and Adjustments'!$A$70:$I$86,TRUNC(COLUMN(AD$2)/5)+2,FALSE)*SUMIFS('IEA-MethaneAbatement-US'!$M:$M,'IEA-MethaneAbatement-US'!$N:$N,"&lt;"&amp;$B74,'IEA-MethaneAbatement-US'!$N:$N,"&gt;="&amp;$A74,'IEA-MethaneAbatement-US'!$L:$L,$C$1))+(VLOOKUP($D$1,'Multipliers and Adjustments'!$A$70:$I$86,TRUNC(COLUMN(AD$2)/5)+2,FALSE)*SUMIFS('IEA-MethaneAbatement-US'!$M:$M,'IEA-MethaneAbatement-US'!$N:$N,"&lt;"&amp;$B74,'IEA-MethaneAbatement-US'!$N:$N,"&gt;="&amp;$A74,'IEA-MethaneAbatement-US'!$L:$L,$D$1)))*'State Downscaling Multipliers'!$B$7*(1+'EPA to IEA Scaling'!AH$10)</f>
        <v>0</v>
      </c>
      <c r="AE74" s="2">
        <f>((VLOOKUP($B$1,'Multipliers and Adjustments'!$A$70:$I$86,TRUNC(COLUMN(AE$2)/5)+2,FALSE)*SUMIFS('IEA-MethaneAbatement-US'!$M:$M,'IEA-MethaneAbatement-US'!$N:$N,"&lt;"&amp;$B74,'IEA-MethaneAbatement-US'!$N:$N,"&gt;="&amp;$A74,'IEA-MethaneAbatement-US'!$L:$L,$B$1))+(VLOOKUP($C$1,'Multipliers and Adjustments'!$A$70:$I$86,TRUNC(COLUMN(AE$2)/5)+2,FALSE)*SUMIFS('IEA-MethaneAbatement-US'!$M:$M,'IEA-MethaneAbatement-US'!$N:$N,"&lt;"&amp;$B74,'IEA-MethaneAbatement-US'!$N:$N,"&gt;="&amp;$A74,'IEA-MethaneAbatement-US'!$L:$L,$C$1))+(VLOOKUP($D$1,'Multipliers and Adjustments'!$A$70:$I$86,TRUNC(COLUMN(AE$2)/5)+2,FALSE)*SUMIFS('IEA-MethaneAbatement-US'!$M:$M,'IEA-MethaneAbatement-US'!$N:$N,"&lt;"&amp;$B74,'IEA-MethaneAbatement-US'!$N:$N,"&gt;="&amp;$A74,'IEA-MethaneAbatement-US'!$L:$L,$D$1)))*'State Downscaling Multipliers'!$B$7*(1+'EPA to IEA Scaling'!AI$10)</f>
        <v>0</v>
      </c>
      <c r="AF74" s="2">
        <f>((VLOOKUP($B$1,'Multipliers and Adjustments'!$A$70:$I$86,TRUNC(COLUMN(AF$2)/5)+2,FALSE)*SUMIFS('IEA-MethaneAbatement-US'!$M:$M,'IEA-MethaneAbatement-US'!$N:$N,"&lt;"&amp;$B74,'IEA-MethaneAbatement-US'!$N:$N,"&gt;="&amp;$A74,'IEA-MethaneAbatement-US'!$L:$L,$B$1))+(VLOOKUP($C$1,'Multipliers and Adjustments'!$A$70:$I$86,TRUNC(COLUMN(AF$2)/5)+2,FALSE)*SUMIFS('IEA-MethaneAbatement-US'!$M:$M,'IEA-MethaneAbatement-US'!$N:$N,"&lt;"&amp;$B74,'IEA-MethaneAbatement-US'!$N:$N,"&gt;="&amp;$A74,'IEA-MethaneAbatement-US'!$L:$L,$C$1))+(VLOOKUP($D$1,'Multipliers and Adjustments'!$A$70:$I$86,TRUNC(COLUMN(AF$2)/5)+2,FALSE)*SUMIFS('IEA-MethaneAbatement-US'!$M:$M,'IEA-MethaneAbatement-US'!$N:$N,"&lt;"&amp;$B74,'IEA-MethaneAbatement-US'!$N:$N,"&gt;="&amp;$A74,'IEA-MethaneAbatement-US'!$L:$L,$D$1)))*'State Downscaling Multipliers'!$B$7*(1+'EPA to IEA Scaling'!AJ$10)</f>
        <v>0</v>
      </c>
      <c r="AG74" s="105">
        <f>((VLOOKUP($B$1,'Multipliers and Adjustments'!$A$70:$I$86,TRUNC(COLUMN(AG$2)/5)+2,FALSE)*SUMIFS('IEA-MethaneAbatement-US'!$M:$M,'IEA-MethaneAbatement-US'!$N:$N,"&lt;"&amp;$B74,'IEA-MethaneAbatement-US'!$N:$N,"&gt;="&amp;$A74,'IEA-MethaneAbatement-US'!$L:$L,$B$1))+(VLOOKUP($C$1,'Multipliers and Adjustments'!$A$70:$I$86,TRUNC(COLUMN(AG$2)/5)+2,FALSE)*SUMIFS('IEA-MethaneAbatement-US'!$M:$M,'IEA-MethaneAbatement-US'!$N:$N,"&lt;"&amp;$B74,'IEA-MethaneAbatement-US'!$N:$N,"&gt;="&amp;$A74,'IEA-MethaneAbatement-US'!$L:$L,$C$1))+(VLOOKUP($D$1,'Multipliers and Adjustments'!$A$70:$I$86,TRUNC(COLUMN(AG$2)/5)+2,FALSE)*SUMIFS('IEA-MethaneAbatement-US'!$M:$M,'IEA-MethaneAbatement-US'!$N:$N,"&lt;"&amp;$B74,'IEA-MethaneAbatement-US'!$N:$N,"&gt;="&amp;$A74,'IEA-MethaneAbatement-US'!$L:$L,$D$1)))*'State Downscaling Multipliers'!$B$7*(1+'EPA to IEA Scaling'!AK$10)</f>
        <v>0</v>
      </c>
      <c r="AH74" s="2">
        <f>((VLOOKUP($B$1,'Multipliers and Adjustments'!$A$70:$I$86,TRUNC(COLUMN(AH$2)/5)+2,FALSE)*SUMIFS('IEA-MethaneAbatement-US'!$M:$M,'IEA-MethaneAbatement-US'!$N:$N,"&lt;"&amp;$B74,'IEA-MethaneAbatement-US'!$N:$N,"&gt;="&amp;$A74,'IEA-MethaneAbatement-US'!$L:$L,$B$1))+(VLOOKUP($C$1,'Multipliers and Adjustments'!$A$70:$I$86,TRUNC(COLUMN(AH$2)/5)+2,FALSE)*SUMIFS('IEA-MethaneAbatement-US'!$M:$M,'IEA-MethaneAbatement-US'!$N:$N,"&lt;"&amp;$B74,'IEA-MethaneAbatement-US'!$N:$N,"&gt;="&amp;$A74,'IEA-MethaneAbatement-US'!$L:$L,$C$1))+(VLOOKUP($D$1,'Multipliers and Adjustments'!$A$70:$I$86,TRUNC(COLUMN(AH$2)/5)+2,FALSE)*SUMIFS('IEA-MethaneAbatement-US'!$M:$M,'IEA-MethaneAbatement-US'!$N:$N,"&lt;"&amp;$B74,'IEA-MethaneAbatement-US'!$N:$N,"&gt;="&amp;$A74,'IEA-MethaneAbatement-US'!$L:$L,$D$1)))*'State Downscaling Multipliers'!$B$7*(1+'EPA to IEA Scaling'!AL$10)</f>
        <v>0</v>
      </c>
      <c r="AI74" s="2">
        <f>((VLOOKUP($B$1,'Multipliers and Adjustments'!$A$70:$I$86,TRUNC(COLUMN(AI$2)/5)+2,FALSE)*SUMIFS('IEA-MethaneAbatement-US'!$M:$M,'IEA-MethaneAbatement-US'!$N:$N,"&lt;"&amp;$B74,'IEA-MethaneAbatement-US'!$N:$N,"&gt;="&amp;$A74,'IEA-MethaneAbatement-US'!$L:$L,$B$1))+(VLOOKUP($C$1,'Multipliers and Adjustments'!$A$70:$I$86,TRUNC(COLUMN(AI$2)/5)+2,FALSE)*SUMIFS('IEA-MethaneAbatement-US'!$M:$M,'IEA-MethaneAbatement-US'!$N:$N,"&lt;"&amp;$B74,'IEA-MethaneAbatement-US'!$N:$N,"&gt;="&amp;$A74,'IEA-MethaneAbatement-US'!$L:$L,$C$1))+(VLOOKUP($D$1,'Multipliers and Adjustments'!$A$70:$I$86,TRUNC(COLUMN(AI$2)/5)+2,FALSE)*SUMIFS('IEA-MethaneAbatement-US'!$M:$M,'IEA-MethaneAbatement-US'!$N:$N,"&lt;"&amp;$B74,'IEA-MethaneAbatement-US'!$N:$N,"&gt;="&amp;$A74,'IEA-MethaneAbatement-US'!$L:$L,$D$1)))*'State Downscaling Multipliers'!$B$7*(1+'EPA to IEA Scaling'!AM$10)</f>
        <v>0</v>
      </c>
      <c r="AJ74" s="2">
        <f>((VLOOKUP($B$1,'Multipliers and Adjustments'!$A$70:$I$86,TRUNC(COLUMN(AJ$2)/5)+2,FALSE)*SUMIFS('IEA-MethaneAbatement-US'!$M:$M,'IEA-MethaneAbatement-US'!$N:$N,"&lt;"&amp;$B74,'IEA-MethaneAbatement-US'!$N:$N,"&gt;="&amp;$A74,'IEA-MethaneAbatement-US'!$L:$L,$B$1))+(VLOOKUP($C$1,'Multipliers and Adjustments'!$A$70:$I$86,TRUNC(COLUMN(AJ$2)/5)+2,FALSE)*SUMIFS('IEA-MethaneAbatement-US'!$M:$M,'IEA-MethaneAbatement-US'!$N:$N,"&lt;"&amp;$B74,'IEA-MethaneAbatement-US'!$N:$N,"&gt;="&amp;$A74,'IEA-MethaneAbatement-US'!$L:$L,$C$1))+(VLOOKUP($D$1,'Multipliers and Adjustments'!$A$70:$I$86,TRUNC(COLUMN(AJ$2)/5)+2,FALSE)*SUMIFS('IEA-MethaneAbatement-US'!$M:$M,'IEA-MethaneAbatement-US'!$N:$N,"&lt;"&amp;$B74,'IEA-MethaneAbatement-US'!$N:$N,"&gt;="&amp;$A74,'IEA-MethaneAbatement-US'!$L:$L,$D$1)))*'State Downscaling Multipliers'!$B$7*(1+'EPA to IEA Scaling'!AN$10)</f>
        <v>0</v>
      </c>
      <c r="AK74" s="2">
        <f>((VLOOKUP($B$1,'Multipliers and Adjustments'!$A$70:$I$86,TRUNC(COLUMN(AK$2)/5)+2,FALSE)*SUMIFS('IEA-MethaneAbatement-US'!$M:$M,'IEA-MethaneAbatement-US'!$N:$N,"&lt;"&amp;$B74,'IEA-MethaneAbatement-US'!$N:$N,"&gt;="&amp;$A74,'IEA-MethaneAbatement-US'!$L:$L,$B$1))+(VLOOKUP($C$1,'Multipliers and Adjustments'!$A$70:$I$86,TRUNC(COLUMN(AK$2)/5)+2,FALSE)*SUMIFS('IEA-MethaneAbatement-US'!$M:$M,'IEA-MethaneAbatement-US'!$N:$N,"&lt;"&amp;$B74,'IEA-MethaneAbatement-US'!$N:$N,"&gt;="&amp;$A74,'IEA-MethaneAbatement-US'!$L:$L,$C$1))+(VLOOKUP($D$1,'Multipliers and Adjustments'!$A$70:$I$86,TRUNC(COLUMN(AK$2)/5)+2,FALSE)*SUMIFS('IEA-MethaneAbatement-US'!$M:$M,'IEA-MethaneAbatement-US'!$N:$N,"&lt;"&amp;$B74,'IEA-MethaneAbatement-US'!$N:$N,"&gt;="&amp;$A74,'IEA-MethaneAbatement-US'!$L:$L,$D$1)))*'State Downscaling Multipliers'!$B$7*(1+'EPA to IEA Scaling'!AO$10)</f>
        <v>0</v>
      </c>
      <c r="AL74" s="105">
        <f>((VLOOKUP($B$1,'Multipliers and Adjustments'!$A$70:$I$86,TRUNC(COLUMN(AL$2)/5)+2,FALSE)*SUMIFS('IEA-MethaneAbatement-US'!$M:$M,'IEA-MethaneAbatement-US'!$N:$N,"&lt;"&amp;$B74,'IEA-MethaneAbatement-US'!$N:$N,"&gt;="&amp;$A74,'IEA-MethaneAbatement-US'!$L:$L,$B$1))+(VLOOKUP($C$1,'Multipliers and Adjustments'!$A$70:$I$86,TRUNC(COLUMN(AL$2)/5)+2,FALSE)*SUMIFS('IEA-MethaneAbatement-US'!$M:$M,'IEA-MethaneAbatement-US'!$N:$N,"&lt;"&amp;$B74,'IEA-MethaneAbatement-US'!$N:$N,"&gt;="&amp;$A74,'IEA-MethaneAbatement-US'!$L:$L,$C$1))+(VLOOKUP($D$1,'Multipliers and Adjustments'!$A$70:$I$86,TRUNC(COLUMN(AL$2)/5)+2,FALSE)*SUMIFS('IEA-MethaneAbatement-US'!$M:$M,'IEA-MethaneAbatement-US'!$N:$N,"&lt;"&amp;$B74,'IEA-MethaneAbatement-US'!$N:$N,"&gt;="&amp;$A74,'IEA-MethaneAbatement-US'!$L:$L,$D$1)))*'State Downscaling Multipliers'!$B$7*(1+'EPA to IEA Scaling'!AP$10)</f>
        <v>0</v>
      </c>
    </row>
    <row r="75" spans="1:38" ht="15.75" customHeight="1" x14ac:dyDescent="0.25">
      <c r="A75" s="49"/>
      <c r="B75" s="49"/>
    </row>
    <row r="76" spans="1:38" ht="15.75" customHeight="1" x14ac:dyDescent="0.25">
      <c r="A76" s="49"/>
      <c r="B76" s="49"/>
    </row>
    <row r="77" spans="1:38" ht="15.75" customHeight="1" x14ac:dyDescent="0.25">
      <c r="A77" s="49"/>
      <c r="B77" s="49"/>
    </row>
    <row r="78" spans="1:38" ht="15.75" customHeight="1" x14ac:dyDescent="0.25">
      <c r="A78" s="49"/>
      <c r="B78" s="49"/>
    </row>
    <row r="79" spans="1:38" ht="15.75" customHeight="1" x14ac:dyDescent="0.25">
      <c r="A79" s="49"/>
      <c r="B79" s="49"/>
    </row>
    <row r="80" spans="1:38" ht="15.75" customHeight="1" x14ac:dyDescent="0.25">
      <c r="A80" s="49"/>
      <c r="B80" s="49"/>
    </row>
    <row r="81" spans="1:2" ht="15.75" customHeight="1" x14ac:dyDescent="0.25">
      <c r="A81" s="49"/>
      <c r="B81" s="49"/>
    </row>
    <row r="82" spans="1:2" ht="15.75" customHeight="1" x14ac:dyDescent="0.25">
      <c r="A82" s="49"/>
      <c r="B82" s="49"/>
    </row>
    <row r="83" spans="1:2" ht="15.75" customHeight="1" x14ac:dyDescent="0.25">
      <c r="A83" s="49"/>
      <c r="B83" s="49"/>
    </row>
    <row r="84" spans="1:2" ht="15.75" customHeight="1" x14ac:dyDescent="0.25">
      <c r="A84" s="49"/>
      <c r="B84" s="49"/>
    </row>
    <row r="85" spans="1:2" ht="15.75" customHeight="1" x14ac:dyDescent="0.25">
      <c r="A85" s="49"/>
      <c r="B85" s="49"/>
    </row>
    <row r="86" spans="1:2" ht="15.75" customHeight="1" x14ac:dyDescent="0.25">
      <c r="A86" s="49"/>
      <c r="B86" s="49"/>
    </row>
    <row r="87" spans="1:2" ht="15.75" customHeight="1" x14ac:dyDescent="0.25">
      <c r="A87" s="49"/>
      <c r="B87" s="49"/>
    </row>
    <row r="88" spans="1:2" ht="15.75" customHeight="1" x14ac:dyDescent="0.25">
      <c r="A88" s="49"/>
      <c r="B88" s="49"/>
    </row>
    <row r="89" spans="1:2" ht="15.75" customHeight="1" x14ac:dyDescent="0.25">
      <c r="A89" s="49"/>
      <c r="B89" s="49"/>
    </row>
    <row r="90" spans="1:2" ht="15.75" customHeight="1" x14ac:dyDescent="0.25">
      <c r="A90" s="49"/>
      <c r="B90" s="49"/>
    </row>
    <row r="91" spans="1:2" ht="15.75" customHeight="1" x14ac:dyDescent="0.25">
      <c r="A91" s="49"/>
      <c r="B91" s="49"/>
    </row>
    <row r="92" spans="1:2" ht="15.75" customHeight="1" x14ac:dyDescent="0.25">
      <c r="A92" s="49"/>
      <c r="B92" s="49"/>
    </row>
    <row r="93" spans="1:2" ht="15.75" customHeight="1" x14ac:dyDescent="0.25">
      <c r="A93" s="49"/>
      <c r="B93" s="49"/>
    </row>
    <row r="94" spans="1:2" ht="15.75" customHeight="1" x14ac:dyDescent="0.25">
      <c r="A94" s="49"/>
      <c r="B94" s="49"/>
    </row>
    <row r="95" spans="1:2" ht="15.75" customHeight="1" x14ac:dyDescent="0.25">
      <c r="A95" s="49"/>
      <c r="B95" s="49"/>
    </row>
    <row r="96" spans="1:2" ht="15.75" customHeight="1" x14ac:dyDescent="0.25">
      <c r="A96" s="49"/>
      <c r="B96" s="49"/>
    </row>
    <row r="97" spans="1:2" ht="15.75" customHeight="1" x14ac:dyDescent="0.25">
      <c r="A97" s="49"/>
      <c r="B97" s="49"/>
    </row>
    <row r="98" spans="1:2" ht="15.75" customHeight="1" x14ac:dyDescent="0.25">
      <c r="A98" s="49"/>
      <c r="B98" s="49"/>
    </row>
    <row r="99" spans="1:2" ht="15.75" customHeight="1" x14ac:dyDescent="0.25">
      <c r="A99" s="49"/>
      <c r="B99" s="49"/>
    </row>
    <row r="100" spans="1:2" ht="15.75" customHeight="1" x14ac:dyDescent="0.25">
      <c r="A100" s="49"/>
      <c r="B100" s="49"/>
    </row>
    <row r="101" spans="1:2" ht="15.75" customHeight="1" x14ac:dyDescent="0.25">
      <c r="A101" s="49"/>
      <c r="B101" s="49"/>
    </row>
    <row r="102" spans="1:2" ht="15.75" customHeight="1" x14ac:dyDescent="0.25">
      <c r="A102" s="49"/>
      <c r="B102" s="49"/>
    </row>
    <row r="103" spans="1:2" ht="15.75" customHeight="1" x14ac:dyDescent="0.25">
      <c r="A103" s="49"/>
      <c r="B103" s="49"/>
    </row>
    <row r="104" spans="1:2" ht="15.75" customHeight="1" x14ac:dyDescent="0.25">
      <c r="A104" s="49"/>
      <c r="B104" s="49"/>
    </row>
    <row r="105" spans="1:2" ht="15.75" customHeight="1" x14ac:dyDescent="0.25">
      <c r="A105" s="49"/>
      <c r="B105" s="49"/>
    </row>
    <row r="106" spans="1:2" ht="15.75" customHeight="1" x14ac:dyDescent="0.25">
      <c r="A106" s="49"/>
      <c r="B106" s="49"/>
    </row>
    <row r="107" spans="1:2" ht="15.75" customHeight="1" x14ac:dyDescent="0.25">
      <c r="A107" s="49"/>
      <c r="B107" s="49"/>
    </row>
    <row r="108" spans="1:2" ht="15.75" customHeight="1" x14ac:dyDescent="0.25">
      <c r="A108" s="49"/>
      <c r="B108" s="49"/>
    </row>
    <row r="109" spans="1:2" ht="15.75" customHeight="1" x14ac:dyDescent="0.25">
      <c r="A109" s="49"/>
      <c r="B109" s="49"/>
    </row>
    <row r="110" spans="1:2" ht="15.75" customHeight="1" x14ac:dyDescent="0.25">
      <c r="A110" s="49"/>
      <c r="B110" s="49"/>
    </row>
    <row r="111" spans="1:2" ht="15.75" customHeight="1" x14ac:dyDescent="0.25">
      <c r="A111" s="49"/>
      <c r="B111" s="49"/>
    </row>
    <row r="112" spans="1:2" ht="15.75" customHeight="1" x14ac:dyDescent="0.25">
      <c r="A112" s="49"/>
      <c r="B112" s="49"/>
    </row>
    <row r="113" spans="1:2" ht="15.75" customHeight="1" x14ac:dyDescent="0.25">
      <c r="A113" s="49"/>
      <c r="B113" s="49"/>
    </row>
    <row r="114" spans="1:2" ht="15.75" customHeight="1" x14ac:dyDescent="0.25">
      <c r="A114" s="49"/>
      <c r="B114" s="49"/>
    </row>
    <row r="115" spans="1:2" ht="15.75" customHeight="1" x14ac:dyDescent="0.25">
      <c r="A115" s="49"/>
      <c r="B115" s="49"/>
    </row>
    <row r="116" spans="1:2" ht="15.75" customHeight="1" x14ac:dyDescent="0.25">
      <c r="A116" s="49"/>
      <c r="B116" s="49"/>
    </row>
    <row r="117" spans="1:2" ht="15.75" customHeight="1" x14ac:dyDescent="0.25">
      <c r="A117" s="49"/>
      <c r="B117" s="49"/>
    </row>
    <row r="118" spans="1:2" ht="15.75" customHeight="1" x14ac:dyDescent="0.25">
      <c r="A118" s="49"/>
      <c r="B118" s="49"/>
    </row>
    <row r="119" spans="1:2" ht="15.75" customHeight="1" x14ac:dyDescent="0.25">
      <c r="A119" s="49"/>
      <c r="B119" s="49"/>
    </row>
    <row r="120" spans="1:2" ht="15.75" customHeight="1" x14ac:dyDescent="0.25">
      <c r="A120" s="49"/>
      <c r="B120" s="49"/>
    </row>
    <row r="121" spans="1:2" ht="15.75" customHeight="1" x14ac:dyDescent="0.25">
      <c r="A121" s="49"/>
      <c r="B121" s="49"/>
    </row>
    <row r="122" spans="1:2" ht="15.75" customHeight="1" x14ac:dyDescent="0.25">
      <c r="A122" s="49"/>
      <c r="B122" s="49"/>
    </row>
    <row r="123" spans="1:2" ht="15.75" customHeight="1" x14ac:dyDescent="0.25">
      <c r="A123" s="49"/>
      <c r="B123" s="49"/>
    </row>
    <row r="124" spans="1:2" ht="15.75" customHeight="1" x14ac:dyDescent="0.25">
      <c r="A124" s="49"/>
      <c r="B124" s="49"/>
    </row>
    <row r="125" spans="1:2" ht="15.75" customHeight="1" x14ac:dyDescent="0.25">
      <c r="A125" s="49"/>
      <c r="B125" s="49"/>
    </row>
    <row r="126" spans="1:2" ht="15.75" customHeight="1" x14ac:dyDescent="0.25">
      <c r="A126" s="49"/>
      <c r="B126" s="49"/>
    </row>
    <row r="127" spans="1:2" ht="15.75" customHeight="1" x14ac:dyDescent="0.25">
      <c r="A127" s="49"/>
      <c r="B127" s="49"/>
    </row>
    <row r="128" spans="1:2" ht="15.75" customHeight="1" x14ac:dyDescent="0.25">
      <c r="A128" s="49"/>
      <c r="B128" s="49"/>
    </row>
    <row r="129" spans="1:2" ht="15.75" customHeight="1" x14ac:dyDescent="0.25">
      <c r="A129" s="49"/>
      <c r="B129" s="49"/>
    </row>
    <row r="130" spans="1:2" ht="15.75" customHeight="1" x14ac:dyDescent="0.25">
      <c r="A130" s="49"/>
      <c r="B130" s="49"/>
    </row>
    <row r="131" spans="1:2" ht="15.75" customHeight="1" x14ac:dyDescent="0.25">
      <c r="A131" s="49"/>
      <c r="B131" s="49"/>
    </row>
    <row r="132" spans="1:2" ht="15.75" customHeight="1" x14ac:dyDescent="0.25">
      <c r="A132" s="49"/>
      <c r="B132" s="49"/>
    </row>
    <row r="133" spans="1:2" ht="15.75" customHeight="1" x14ac:dyDescent="0.25">
      <c r="A133" s="49"/>
      <c r="B133" s="49"/>
    </row>
    <row r="134" spans="1:2" ht="15.75" customHeight="1" x14ac:dyDescent="0.25">
      <c r="A134" s="49"/>
      <c r="B134" s="49"/>
    </row>
    <row r="135" spans="1:2" ht="15.75" customHeight="1" x14ac:dyDescent="0.25">
      <c r="A135" s="49"/>
      <c r="B135" s="49"/>
    </row>
    <row r="136" spans="1:2" ht="15.75" customHeight="1" x14ac:dyDescent="0.25">
      <c r="A136" s="49"/>
      <c r="B136" s="49"/>
    </row>
    <row r="137" spans="1:2" ht="15.75" customHeight="1" x14ac:dyDescent="0.25">
      <c r="A137" s="49"/>
      <c r="B137" s="49"/>
    </row>
    <row r="138" spans="1:2" ht="15.75" customHeight="1" x14ac:dyDescent="0.25">
      <c r="A138" s="49"/>
      <c r="B138" s="49"/>
    </row>
    <row r="139" spans="1:2" ht="15.75" customHeight="1" x14ac:dyDescent="0.25">
      <c r="A139" s="49"/>
      <c r="B139" s="49"/>
    </row>
    <row r="140" spans="1:2" ht="15.75" customHeight="1" x14ac:dyDescent="0.25">
      <c r="A140" s="49"/>
      <c r="B140" s="49"/>
    </row>
    <row r="141" spans="1:2" ht="15.75" customHeight="1" x14ac:dyDescent="0.25">
      <c r="A141" s="49"/>
      <c r="B141" s="49"/>
    </row>
    <row r="142" spans="1:2" ht="15.75" customHeight="1" x14ac:dyDescent="0.25">
      <c r="A142" s="49"/>
      <c r="B142" s="49"/>
    </row>
    <row r="143" spans="1:2" ht="15.75" customHeight="1" x14ac:dyDescent="0.25">
      <c r="A143" s="49"/>
      <c r="B143" s="49"/>
    </row>
    <row r="144" spans="1:2" ht="15.75" customHeight="1" x14ac:dyDescent="0.25">
      <c r="A144" s="49"/>
      <c r="B144" s="49"/>
    </row>
    <row r="145" spans="1:2" ht="15.75" customHeight="1" x14ac:dyDescent="0.25">
      <c r="A145" s="49"/>
      <c r="B145" s="49"/>
    </row>
    <row r="146" spans="1:2" ht="15.75" customHeight="1" x14ac:dyDescent="0.25">
      <c r="A146" s="49"/>
      <c r="B146" s="49"/>
    </row>
    <row r="147" spans="1:2" ht="15.75" customHeight="1" x14ac:dyDescent="0.25">
      <c r="A147" s="49"/>
      <c r="B147" s="49"/>
    </row>
    <row r="148" spans="1:2" ht="15.75" customHeight="1" x14ac:dyDescent="0.25">
      <c r="A148" s="49"/>
      <c r="B148" s="49"/>
    </row>
    <row r="149" spans="1:2" ht="15.75" customHeight="1" x14ac:dyDescent="0.25">
      <c r="A149" s="49"/>
      <c r="B149" s="49"/>
    </row>
    <row r="150" spans="1:2" ht="15.75" customHeight="1" x14ac:dyDescent="0.25">
      <c r="A150" s="49"/>
      <c r="B150" s="49"/>
    </row>
    <row r="151" spans="1:2" ht="15.75" customHeight="1" x14ac:dyDescent="0.25">
      <c r="A151" s="49"/>
      <c r="B151" s="49"/>
    </row>
    <row r="152" spans="1:2" ht="15.75" customHeight="1" x14ac:dyDescent="0.25">
      <c r="A152" s="49"/>
      <c r="B152" s="49"/>
    </row>
    <row r="153" spans="1:2" ht="15.75" customHeight="1" x14ac:dyDescent="0.25">
      <c r="A153" s="49"/>
      <c r="B153" s="49"/>
    </row>
    <row r="154" spans="1:2" ht="15.75" customHeight="1" x14ac:dyDescent="0.25">
      <c r="A154" s="49"/>
      <c r="B154" s="49"/>
    </row>
    <row r="155" spans="1:2" ht="15.75" customHeight="1" x14ac:dyDescent="0.25">
      <c r="A155" s="49"/>
      <c r="B155" s="49"/>
    </row>
    <row r="156" spans="1:2" ht="15.75" customHeight="1" x14ac:dyDescent="0.25">
      <c r="A156" s="49"/>
      <c r="B156" s="49"/>
    </row>
    <row r="157" spans="1:2" ht="15.75" customHeight="1" x14ac:dyDescent="0.25">
      <c r="A157" s="49"/>
      <c r="B157" s="49"/>
    </row>
    <row r="158" spans="1:2" ht="15.75" customHeight="1" x14ac:dyDescent="0.25">
      <c r="A158" s="49"/>
      <c r="B158" s="49"/>
    </row>
    <row r="159" spans="1:2" ht="15.75" customHeight="1" x14ac:dyDescent="0.25">
      <c r="A159" s="49"/>
      <c r="B159" s="49"/>
    </row>
    <row r="160" spans="1:2" ht="15.75" customHeight="1" x14ac:dyDescent="0.25">
      <c r="A160" s="49"/>
      <c r="B160" s="49"/>
    </row>
    <row r="161" spans="1:2" ht="15.75" customHeight="1" x14ac:dyDescent="0.25">
      <c r="A161" s="49"/>
      <c r="B161" s="49"/>
    </row>
    <row r="162" spans="1:2" ht="15.75" customHeight="1" x14ac:dyDescent="0.25">
      <c r="A162" s="49"/>
      <c r="B162" s="49"/>
    </row>
    <row r="163" spans="1:2" ht="15.75" customHeight="1" x14ac:dyDescent="0.25">
      <c r="A163" s="49"/>
      <c r="B163" s="49"/>
    </row>
    <row r="164" spans="1:2" ht="15.75" customHeight="1" x14ac:dyDescent="0.25">
      <c r="A164" s="49"/>
      <c r="B164" s="49"/>
    </row>
    <row r="165" spans="1:2" ht="15.75" customHeight="1" x14ac:dyDescent="0.25">
      <c r="A165" s="49"/>
      <c r="B165" s="49"/>
    </row>
    <row r="166" spans="1:2" ht="15.75" customHeight="1" x14ac:dyDescent="0.25">
      <c r="A166" s="49"/>
      <c r="B166" s="49"/>
    </row>
    <row r="167" spans="1:2" ht="15.75" customHeight="1" x14ac:dyDescent="0.25">
      <c r="A167" s="49"/>
      <c r="B167" s="49"/>
    </row>
    <row r="168" spans="1:2" ht="15.75" customHeight="1" x14ac:dyDescent="0.25">
      <c r="A168" s="49"/>
      <c r="B168" s="49"/>
    </row>
    <row r="169" spans="1:2" ht="15.75" customHeight="1" x14ac:dyDescent="0.25">
      <c r="A169" s="49"/>
      <c r="B169" s="49"/>
    </row>
    <row r="170" spans="1:2" ht="15.75" customHeight="1" x14ac:dyDescent="0.25">
      <c r="A170" s="49"/>
      <c r="B170" s="49"/>
    </row>
    <row r="171" spans="1:2" ht="15.75" customHeight="1" x14ac:dyDescent="0.25">
      <c r="A171" s="49"/>
      <c r="B171" s="49"/>
    </row>
    <row r="172" spans="1:2" ht="15.75" customHeight="1" x14ac:dyDescent="0.25">
      <c r="A172" s="49"/>
      <c r="B172" s="49"/>
    </row>
    <row r="173" spans="1:2" ht="15.75" customHeight="1" x14ac:dyDescent="0.25">
      <c r="A173" s="49"/>
      <c r="B173" s="49"/>
    </row>
    <row r="174" spans="1:2" ht="15.75" customHeight="1" x14ac:dyDescent="0.25">
      <c r="A174" s="49"/>
      <c r="B174" s="49"/>
    </row>
    <row r="175" spans="1:2" ht="15.75" customHeight="1" x14ac:dyDescent="0.25">
      <c r="A175" s="49"/>
      <c r="B175" s="49"/>
    </row>
    <row r="176" spans="1:2" ht="15.75" customHeight="1" x14ac:dyDescent="0.25">
      <c r="A176" s="49"/>
      <c r="B176" s="49"/>
    </row>
    <row r="177" spans="1:2" ht="15.75" customHeight="1" x14ac:dyDescent="0.25">
      <c r="A177" s="49"/>
      <c r="B177" s="49"/>
    </row>
    <row r="178" spans="1:2" ht="15.75" customHeight="1" x14ac:dyDescent="0.25">
      <c r="A178" s="49"/>
      <c r="B178" s="49"/>
    </row>
    <row r="179" spans="1:2" ht="15.75" customHeight="1" x14ac:dyDescent="0.25">
      <c r="A179" s="49"/>
      <c r="B179" s="49"/>
    </row>
    <row r="180" spans="1:2" ht="15.75" customHeight="1" x14ac:dyDescent="0.25">
      <c r="A180" s="49"/>
      <c r="B180" s="49"/>
    </row>
    <row r="181" spans="1:2" ht="15.75" customHeight="1" x14ac:dyDescent="0.25">
      <c r="A181" s="49"/>
      <c r="B181" s="49"/>
    </row>
    <row r="182" spans="1:2" ht="15.75" customHeight="1" x14ac:dyDescent="0.25">
      <c r="A182" s="49"/>
      <c r="B182" s="49"/>
    </row>
    <row r="183" spans="1:2" ht="15.75" customHeight="1" x14ac:dyDescent="0.25">
      <c r="A183" s="49"/>
      <c r="B183" s="49"/>
    </row>
    <row r="184" spans="1:2" ht="15.75" customHeight="1" x14ac:dyDescent="0.25">
      <c r="A184" s="49"/>
      <c r="B184" s="49"/>
    </row>
    <row r="185" spans="1:2" ht="15.75" customHeight="1" x14ac:dyDescent="0.25">
      <c r="A185" s="49"/>
      <c r="B185" s="49"/>
    </row>
    <row r="186" spans="1:2" ht="15.75" customHeight="1" x14ac:dyDescent="0.25">
      <c r="A186" s="49"/>
      <c r="B186" s="49"/>
    </row>
    <row r="187" spans="1:2" ht="15.75" customHeight="1" x14ac:dyDescent="0.25">
      <c r="A187" s="49"/>
      <c r="B187" s="49"/>
    </row>
    <row r="188" spans="1:2" ht="15.75" customHeight="1" x14ac:dyDescent="0.25">
      <c r="A188" s="49"/>
      <c r="B188" s="49"/>
    </row>
    <row r="189" spans="1:2" ht="15.75" customHeight="1" x14ac:dyDescent="0.25">
      <c r="A189" s="49"/>
      <c r="B189" s="49"/>
    </row>
    <row r="190" spans="1:2" ht="15.75" customHeight="1" x14ac:dyDescent="0.25">
      <c r="A190" s="49"/>
      <c r="B190" s="49"/>
    </row>
    <row r="191" spans="1:2" ht="15.75" customHeight="1" x14ac:dyDescent="0.25">
      <c r="A191" s="49"/>
      <c r="B191" s="49"/>
    </row>
    <row r="192" spans="1:2" ht="15.75" customHeight="1" x14ac:dyDescent="0.25">
      <c r="A192" s="49"/>
      <c r="B192" s="49"/>
    </row>
    <row r="193" spans="1:2" ht="15.75" customHeight="1" x14ac:dyDescent="0.25">
      <c r="A193" s="49"/>
      <c r="B193" s="49"/>
    </row>
    <row r="194" spans="1:2" ht="15.75" customHeight="1" x14ac:dyDescent="0.25">
      <c r="A194" s="49"/>
      <c r="B194" s="49"/>
    </row>
    <row r="195" spans="1:2" ht="15.75" customHeight="1" x14ac:dyDescent="0.25">
      <c r="A195" s="49"/>
      <c r="B195" s="49"/>
    </row>
    <row r="196" spans="1:2" ht="15.75" customHeight="1" x14ac:dyDescent="0.25">
      <c r="A196" s="49"/>
      <c r="B196" s="49"/>
    </row>
    <row r="197" spans="1:2" ht="15.75" customHeight="1" x14ac:dyDescent="0.25">
      <c r="A197" s="49"/>
      <c r="B197" s="49"/>
    </row>
    <row r="198" spans="1:2" ht="15.75" customHeight="1" x14ac:dyDescent="0.25">
      <c r="A198" s="49"/>
      <c r="B198" s="49"/>
    </row>
    <row r="199" spans="1:2" ht="15.75" customHeight="1" x14ac:dyDescent="0.25">
      <c r="A199" s="49"/>
      <c r="B199" s="49"/>
    </row>
    <row r="200" spans="1:2" ht="15.75" customHeight="1" x14ac:dyDescent="0.25">
      <c r="A200" s="49"/>
      <c r="B200" s="49"/>
    </row>
    <row r="201" spans="1:2" ht="15.75" customHeight="1" x14ac:dyDescent="0.25">
      <c r="A201" s="49"/>
      <c r="B201" s="49"/>
    </row>
    <row r="202" spans="1:2" ht="15.75" customHeight="1" x14ac:dyDescent="0.25">
      <c r="A202" s="49"/>
      <c r="B202" s="49"/>
    </row>
    <row r="203" spans="1:2" ht="15.75" customHeight="1" x14ac:dyDescent="0.25">
      <c r="A203" s="49"/>
      <c r="B203" s="49"/>
    </row>
    <row r="204" spans="1:2" ht="15.75" customHeight="1" x14ac:dyDescent="0.25">
      <c r="A204" s="49"/>
      <c r="B204" s="49"/>
    </row>
    <row r="205" spans="1:2" ht="15.75" customHeight="1" x14ac:dyDescent="0.25">
      <c r="A205" s="49"/>
      <c r="B205" s="49"/>
    </row>
    <row r="206" spans="1:2" ht="15.75" customHeight="1" x14ac:dyDescent="0.25">
      <c r="A206" s="49"/>
      <c r="B206" s="49"/>
    </row>
    <row r="207" spans="1:2" ht="15.75" customHeight="1" x14ac:dyDescent="0.25">
      <c r="A207" s="49"/>
      <c r="B207" s="49"/>
    </row>
    <row r="208" spans="1:2" ht="15.75" customHeight="1" x14ac:dyDescent="0.25">
      <c r="A208" s="49"/>
      <c r="B208" s="49"/>
    </row>
    <row r="209" spans="1:2" ht="15.75" customHeight="1" x14ac:dyDescent="0.25">
      <c r="A209" s="49"/>
      <c r="B209" s="49"/>
    </row>
    <row r="210" spans="1:2" ht="15.75" customHeight="1" x14ac:dyDescent="0.25">
      <c r="A210" s="49"/>
      <c r="B210" s="49"/>
    </row>
    <row r="211" spans="1:2" ht="15.75" customHeight="1" x14ac:dyDescent="0.25">
      <c r="A211" s="49"/>
      <c r="B211" s="49"/>
    </row>
    <row r="212" spans="1:2" ht="15.75" customHeight="1" x14ac:dyDescent="0.25">
      <c r="A212" s="49"/>
      <c r="B212" s="49"/>
    </row>
    <row r="213" spans="1:2" ht="15.75" customHeight="1" x14ac:dyDescent="0.25">
      <c r="A213" s="49"/>
      <c r="B213" s="49"/>
    </row>
    <row r="214" spans="1:2" ht="15.75" customHeight="1" x14ac:dyDescent="0.25">
      <c r="A214" s="49"/>
      <c r="B214" s="49"/>
    </row>
    <row r="215" spans="1:2" ht="15.75" customHeight="1" x14ac:dyDescent="0.25">
      <c r="A215" s="49"/>
      <c r="B215" s="49"/>
    </row>
    <row r="216" spans="1:2" ht="15.75" customHeight="1" x14ac:dyDescent="0.25">
      <c r="A216" s="49"/>
      <c r="B216" s="49"/>
    </row>
    <row r="217" spans="1:2" ht="15.75" customHeight="1" x14ac:dyDescent="0.25">
      <c r="A217" s="49"/>
      <c r="B217" s="49"/>
    </row>
    <row r="218" spans="1:2" ht="15.75" customHeight="1" x14ac:dyDescent="0.25">
      <c r="A218" s="49"/>
      <c r="B218" s="49"/>
    </row>
    <row r="219" spans="1:2" ht="15.75" customHeight="1" x14ac:dyDescent="0.25">
      <c r="A219" s="49"/>
      <c r="B219" s="49"/>
    </row>
    <row r="220" spans="1:2" ht="15.75" customHeight="1" x14ac:dyDescent="0.25">
      <c r="A220" s="49"/>
      <c r="B220" s="49"/>
    </row>
    <row r="221" spans="1:2" ht="15.75" customHeight="1" x14ac:dyDescent="0.25">
      <c r="A221" s="49"/>
      <c r="B221" s="49"/>
    </row>
    <row r="222" spans="1:2" ht="15.75" customHeight="1" x14ac:dyDescent="0.25">
      <c r="A222" s="49"/>
      <c r="B222" s="49"/>
    </row>
    <row r="223" spans="1:2" ht="15.75" customHeight="1" x14ac:dyDescent="0.25">
      <c r="A223" s="49"/>
      <c r="B223" s="49"/>
    </row>
    <row r="224" spans="1:2" ht="15.75" customHeight="1" x14ac:dyDescent="0.25">
      <c r="A224" s="49"/>
      <c r="B224" s="49"/>
    </row>
    <row r="225" spans="1:2" ht="15.75" customHeight="1" x14ac:dyDescent="0.25">
      <c r="A225" s="49"/>
      <c r="B225" s="49"/>
    </row>
    <row r="226" spans="1:2" ht="15.75" customHeight="1" x14ac:dyDescent="0.25">
      <c r="A226" s="49"/>
      <c r="B226" s="49"/>
    </row>
    <row r="227" spans="1:2" ht="15.75" customHeight="1" x14ac:dyDescent="0.25">
      <c r="A227" s="49"/>
      <c r="B227" s="49"/>
    </row>
    <row r="228" spans="1:2" ht="15.75" customHeight="1" x14ac:dyDescent="0.25">
      <c r="A228" s="49"/>
      <c r="B228" s="49"/>
    </row>
    <row r="229" spans="1:2" ht="15.75" customHeight="1" x14ac:dyDescent="0.25">
      <c r="A229" s="49"/>
      <c r="B229" s="49"/>
    </row>
    <row r="230" spans="1:2" ht="15.75" customHeight="1" x14ac:dyDescent="0.25">
      <c r="A230" s="49"/>
      <c r="B230" s="49"/>
    </row>
    <row r="231" spans="1:2" ht="15.75" customHeight="1" x14ac:dyDescent="0.25">
      <c r="A231" s="49"/>
      <c r="B231" s="49"/>
    </row>
    <row r="232" spans="1:2" ht="15.75" customHeight="1" x14ac:dyDescent="0.25">
      <c r="A232" s="49"/>
      <c r="B232" s="49"/>
    </row>
    <row r="233" spans="1:2" ht="15.75" customHeight="1" x14ac:dyDescent="0.25">
      <c r="A233" s="49"/>
      <c r="B233" s="49"/>
    </row>
    <row r="234" spans="1:2" ht="15.75" customHeight="1" x14ac:dyDescent="0.25">
      <c r="A234" s="49"/>
      <c r="B234" s="49"/>
    </row>
    <row r="235" spans="1:2" ht="15.75" customHeight="1" x14ac:dyDescent="0.25">
      <c r="A235" s="49"/>
      <c r="B235" s="49"/>
    </row>
    <row r="236" spans="1:2" ht="15.75" customHeight="1" x14ac:dyDescent="0.25">
      <c r="A236" s="49"/>
      <c r="B236" s="49"/>
    </row>
    <row r="237" spans="1:2" ht="15.75" customHeight="1" x14ac:dyDescent="0.25">
      <c r="A237" s="49"/>
      <c r="B237" s="49"/>
    </row>
    <row r="238" spans="1:2" ht="15.75" customHeight="1" x14ac:dyDescent="0.25">
      <c r="A238" s="49"/>
      <c r="B238" s="49"/>
    </row>
    <row r="239" spans="1:2" ht="15.75" customHeight="1" x14ac:dyDescent="0.25">
      <c r="A239" s="49"/>
      <c r="B239" s="49"/>
    </row>
    <row r="240" spans="1:2" ht="15.75" customHeight="1" x14ac:dyDescent="0.25">
      <c r="A240" s="49"/>
      <c r="B240" s="49"/>
    </row>
    <row r="241" spans="1:2" ht="15.75" customHeight="1" x14ac:dyDescent="0.25">
      <c r="A241" s="49"/>
      <c r="B241" s="49"/>
    </row>
    <row r="242" spans="1:2" ht="15.75" customHeight="1" x14ac:dyDescent="0.25">
      <c r="A242" s="49"/>
      <c r="B242" s="49"/>
    </row>
    <row r="243" spans="1:2" ht="15.75" customHeight="1" x14ac:dyDescent="0.25">
      <c r="A243" s="49"/>
      <c r="B243" s="49"/>
    </row>
    <row r="244" spans="1:2" ht="15.75" customHeight="1" x14ac:dyDescent="0.25">
      <c r="A244" s="49"/>
      <c r="B244" s="49"/>
    </row>
    <row r="245" spans="1:2" ht="15.75" customHeight="1" x14ac:dyDescent="0.25">
      <c r="A245" s="49"/>
      <c r="B245" s="49"/>
    </row>
    <row r="246" spans="1:2" ht="15.75" customHeight="1" x14ac:dyDescent="0.25">
      <c r="A246" s="49"/>
      <c r="B246" s="49"/>
    </row>
    <row r="247" spans="1:2" ht="15.75" customHeight="1" x14ac:dyDescent="0.25">
      <c r="A247" s="49"/>
      <c r="B247" s="49"/>
    </row>
    <row r="248" spans="1:2" ht="15.75" customHeight="1" x14ac:dyDescent="0.25">
      <c r="A248" s="49"/>
      <c r="B248" s="49"/>
    </row>
    <row r="249" spans="1:2" ht="15.75" customHeight="1" x14ac:dyDescent="0.25">
      <c r="A249" s="49"/>
      <c r="B249" s="49"/>
    </row>
    <row r="250" spans="1:2" ht="15.75" customHeight="1" x14ac:dyDescent="0.25">
      <c r="A250" s="49"/>
      <c r="B250" s="49"/>
    </row>
    <row r="251" spans="1:2" ht="15.75" customHeight="1" x14ac:dyDescent="0.25">
      <c r="A251" s="49"/>
      <c r="B251" s="49"/>
    </row>
    <row r="252" spans="1:2" ht="15.75" customHeight="1" x14ac:dyDescent="0.25">
      <c r="A252" s="49"/>
      <c r="B252" s="49"/>
    </row>
    <row r="253" spans="1:2" ht="15.75" customHeight="1" x14ac:dyDescent="0.25">
      <c r="A253" s="49"/>
      <c r="B253" s="49"/>
    </row>
    <row r="254" spans="1:2" ht="15.75" customHeight="1" x14ac:dyDescent="0.25">
      <c r="A254" s="49"/>
      <c r="B254" s="49"/>
    </row>
    <row r="255" spans="1:2" ht="15.75" customHeight="1" x14ac:dyDescent="0.25">
      <c r="A255" s="49"/>
      <c r="B255" s="49"/>
    </row>
    <row r="256" spans="1:2" ht="15.75" customHeight="1" x14ac:dyDescent="0.25">
      <c r="A256" s="49"/>
      <c r="B256" s="49"/>
    </row>
    <row r="257" spans="1:2" ht="15.75" customHeight="1" x14ac:dyDescent="0.25">
      <c r="A257" s="49"/>
      <c r="B257" s="49"/>
    </row>
    <row r="258" spans="1:2" ht="15.75" customHeight="1" x14ac:dyDescent="0.25">
      <c r="A258" s="49"/>
      <c r="B258" s="49"/>
    </row>
    <row r="259" spans="1:2" ht="15.75" customHeight="1" x14ac:dyDescent="0.25">
      <c r="A259" s="49"/>
      <c r="B259" s="49"/>
    </row>
    <row r="260" spans="1:2" ht="15.75" customHeight="1" x14ac:dyDescent="0.25">
      <c r="A260" s="49"/>
      <c r="B260" s="49"/>
    </row>
    <row r="261" spans="1:2" ht="15.75" customHeight="1" x14ac:dyDescent="0.25">
      <c r="A261" s="49"/>
      <c r="B261" s="49"/>
    </row>
    <row r="262" spans="1:2" ht="15.75" customHeight="1" x14ac:dyDescent="0.25">
      <c r="A262" s="49"/>
      <c r="B262" s="49"/>
    </row>
    <row r="263" spans="1:2" ht="15.75" customHeight="1" x14ac:dyDescent="0.25">
      <c r="A263" s="49"/>
      <c r="B263" s="49"/>
    </row>
    <row r="264" spans="1:2" ht="15.75" customHeight="1" x14ac:dyDescent="0.25">
      <c r="A264" s="49"/>
      <c r="B264" s="49"/>
    </row>
    <row r="265" spans="1:2" ht="15.75" customHeight="1" x14ac:dyDescent="0.25">
      <c r="A265" s="49"/>
      <c r="B265" s="49"/>
    </row>
    <row r="266" spans="1:2" ht="15.75" customHeight="1" x14ac:dyDescent="0.25">
      <c r="A266" s="49"/>
      <c r="B266" s="49"/>
    </row>
    <row r="267" spans="1:2" ht="15.75" customHeight="1" x14ac:dyDescent="0.25">
      <c r="A267" s="49"/>
      <c r="B267" s="49"/>
    </row>
    <row r="268" spans="1:2" ht="15.75" customHeight="1" x14ac:dyDescent="0.25">
      <c r="A268" s="49"/>
      <c r="B268" s="49"/>
    </row>
    <row r="269" spans="1:2" ht="15.75" customHeight="1" x14ac:dyDescent="0.25">
      <c r="A269" s="49"/>
      <c r="B269" s="49"/>
    </row>
    <row r="270" spans="1:2" ht="15.75" customHeight="1" x14ac:dyDescent="0.25">
      <c r="A270" s="49"/>
      <c r="B270" s="49"/>
    </row>
    <row r="271" spans="1:2" ht="15.75" customHeight="1" x14ac:dyDescent="0.25">
      <c r="A271" s="49"/>
      <c r="B271" s="49"/>
    </row>
    <row r="272" spans="1:2" ht="15.75" customHeight="1" x14ac:dyDescent="0.25">
      <c r="A272" s="49"/>
      <c r="B272" s="49"/>
    </row>
    <row r="273" spans="1:2" ht="15.75" customHeight="1" x14ac:dyDescent="0.25">
      <c r="A273" s="49"/>
      <c r="B273" s="49"/>
    </row>
    <row r="274" spans="1:2" ht="15.75" customHeight="1" x14ac:dyDescent="0.25">
      <c r="A274" s="49"/>
      <c r="B274" s="49"/>
    </row>
    <row r="275" spans="1:2" ht="15.75" customHeight="1" x14ac:dyDescent="0.25">
      <c r="A275" s="49"/>
      <c r="B275" s="49"/>
    </row>
    <row r="276" spans="1:2" ht="15.75" customHeight="1" x14ac:dyDescent="0.25">
      <c r="A276" s="49"/>
      <c r="B276" s="49"/>
    </row>
    <row r="277" spans="1:2" ht="15.75" customHeight="1" x14ac:dyDescent="0.25">
      <c r="A277" s="49"/>
      <c r="B277" s="49"/>
    </row>
    <row r="278" spans="1:2" ht="15.75" customHeight="1" x14ac:dyDescent="0.25">
      <c r="A278" s="49"/>
      <c r="B278" s="49"/>
    </row>
    <row r="279" spans="1:2" ht="15.75" customHeight="1" x14ac:dyDescent="0.25">
      <c r="A279" s="49"/>
      <c r="B279" s="49"/>
    </row>
    <row r="280" spans="1:2" ht="15.75" customHeight="1" x14ac:dyDescent="0.25">
      <c r="A280" s="49"/>
      <c r="B280" s="49"/>
    </row>
    <row r="281" spans="1:2" ht="15.75" customHeight="1" x14ac:dyDescent="0.25">
      <c r="A281" s="49"/>
      <c r="B281" s="49"/>
    </row>
    <row r="282" spans="1:2" ht="15.75" customHeight="1" x14ac:dyDescent="0.25">
      <c r="A282" s="49"/>
      <c r="B282" s="49"/>
    </row>
    <row r="283" spans="1:2" ht="15.75" customHeight="1" x14ac:dyDescent="0.25">
      <c r="A283" s="49"/>
      <c r="B283" s="49"/>
    </row>
    <row r="284" spans="1:2" ht="15.75" customHeight="1" x14ac:dyDescent="0.25">
      <c r="A284" s="49"/>
      <c r="B284" s="49"/>
    </row>
    <row r="285" spans="1:2" ht="15.75" customHeight="1" x14ac:dyDescent="0.25">
      <c r="A285" s="49"/>
      <c r="B285" s="49"/>
    </row>
    <row r="286" spans="1:2" ht="15.75" customHeight="1" x14ac:dyDescent="0.25">
      <c r="A286" s="49"/>
      <c r="B286" s="49"/>
    </row>
    <row r="287" spans="1:2" ht="15.75" customHeight="1" x14ac:dyDescent="0.25">
      <c r="A287" s="49"/>
      <c r="B287" s="49"/>
    </row>
    <row r="288" spans="1:2" ht="15.75" customHeight="1" x14ac:dyDescent="0.25">
      <c r="A288" s="49"/>
      <c r="B288" s="49"/>
    </row>
    <row r="289" spans="1:2" ht="15.75" customHeight="1" x14ac:dyDescent="0.25">
      <c r="A289" s="49"/>
      <c r="B289" s="49"/>
    </row>
    <row r="290" spans="1:2" ht="15.75" customHeight="1" x14ac:dyDescent="0.25">
      <c r="A290" s="49"/>
      <c r="B290" s="49"/>
    </row>
    <row r="291" spans="1:2" ht="15.75" customHeight="1" x14ac:dyDescent="0.25">
      <c r="A291" s="49"/>
      <c r="B291" s="49"/>
    </row>
    <row r="292" spans="1:2" ht="15.75" customHeight="1" x14ac:dyDescent="0.25">
      <c r="A292" s="49"/>
      <c r="B292" s="49"/>
    </row>
    <row r="293" spans="1:2" ht="15.75" customHeight="1" x14ac:dyDescent="0.25">
      <c r="A293" s="49"/>
      <c r="B293" s="49"/>
    </row>
    <row r="294" spans="1:2" ht="15.75" customHeight="1" x14ac:dyDescent="0.25">
      <c r="A294" s="49"/>
      <c r="B294" s="49"/>
    </row>
    <row r="295" spans="1:2" ht="15.75" customHeight="1" x14ac:dyDescent="0.25">
      <c r="A295" s="49"/>
      <c r="B295" s="49"/>
    </row>
    <row r="296" spans="1:2" ht="15.75" customHeight="1" x14ac:dyDescent="0.25">
      <c r="A296" s="49"/>
      <c r="B296" s="49"/>
    </row>
    <row r="297" spans="1:2" ht="15.75" customHeight="1" x14ac:dyDescent="0.25">
      <c r="A297" s="49"/>
      <c r="B297" s="49"/>
    </row>
    <row r="298" spans="1:2" ht="15.75" customHeight="1" x14ac:dyDescent="0.25">
      <c r="A298" s="49"/>
      <c r="B298" s="49"/>
    </row>
    <row r="299" spans="1:2" ht="15.75" customHeight="1" x14ac:dyDescent="0.25">
      <c r="A299" s="49"/>
      <c r="B299" s="49"/>
    </row>
    <row r="300" spans="1:2" ht="15.75" customHeight="1" x14ac:dyDescent="0.25">
      <c r="A300" s="49"/>
      <c r="B300" s="49"/>
    </row>
    <row r="301" spans="1:2" ht="15.75" customHeight="1" x14ac:dyDescent="0.25">
      <c r="A301" s="49"/>
      <c r="B301" s="49"/>
    </row>
    <row r="302" spans="1:2" ht="15.75" customHeight="1" x14ac:dyDescent="0.25">
      <c r="A302" s="49"/>
      <c r="B302" s="49"/>
    </row>
    <row r="303" spans="1:2" ht="15.75" customHeight="1" x14ac:dyDescent="0.25">
      <c r="A303" s="49"/>
      <c r="B303" s="49"/>
    </row>
    <row r="304" spans="1:2" ht="15.75" customHeight="1" x14ac:dyDescent="0.25">
      <c r="A304" s="49"/>
      <c r="B304" s="49"/>
    </row>
    <row r="305" spans="1:2" ht="15.75" customHeight="1" x14ac:dyDescent="0.25">
      <c r="A305" s="49"/>
      <c r="B305" s="49"/>
    </row>
    <row r="306" spans="1:2" ht="15.75" customHeight="1" x14ac:dyDescent="0.25">
      <c r="A306" s="49"/>
      <c r="B306" s="49"/>
    </row>
    <row r="307" spans="1:2" ht="15.75" customHeight="1" x14ac:dyDescent="0.25">
      <c r="A307" s="49"/>
      <c r="B307" s="49"/>
    </row>
    <row r="308" spans="1:2" ht="15.75" customHeight="1" x14ac:dyDescent="0.25">
      <c r="A308" s="49"/>
      <c r="B308" s="49"/>
    </row>
    <row r="309" spans="1:2" ht="15.75" customHeight="1" x14ac:dyDescent="0.25">
      <c r="A309" s="49"/>
      <c r="B309" s="49"/>
    </row>
    <row r="310" spans="1:2" ht="15.75" customHeight="1" x14ac:dyDescent="0.25">
      <c r="A310" s="49"/>
      <c r="B310" s="49"/>
    </row>
    <row r="311" spans="1:2" ht="15.75" customHeight="1" x14ac:dyDescent="0.25">
      <c r="A311" s="49"/>
      <c r="B311" s="49"/>
    </row>
    <row r="312" spans="1:2" ht="15.75" customHeight="1" x14ac:dyDescent="0.25">
      <c r="A312" s="49"/>
      <c r="B312" s="49"/>
    </row>
    <row r="313" spans="1:2" ht="15.75" customHeight="1" x14ac:dyDescent="0.25">
      <c r="A313" s="49"/>
      <c r="B313" s="49"/>
    </row>
    <row r="314" spans="1:2" ht="15.75" customHeight="1" x14ac:dyDescent="0.25">
      <c r="A314" s="49"/>
      <c r="B314" s="49"/>
    </row>
    <row r="315" spans="1:2" ht="15.75" customHeight="1" x14ac:dyDescent="0.25">
      <c r="A315" s="49"/>
      <c r="B315" s="49"/>
    </row>
    <row r="316" spans="1:2" ht="15.75" customHeight="1" x14ac:dyDescent="0.25">
      <c r="A316" s="49"/>
      <c r="B316" s="49"/>
    </row>
    <row r="317" spans="1:2" ht="15.75" customHeight="1" x14ac:dyDescent="0.25">
      <c r="A317" s="49"/>
      <c r="B317" s="49"/>
    </row>
    <row r="318" spans="1:2" ht="15.75" customHeight="1" x14ac:dyDescent="0.25">
      <c r="A318" s="49"/>
      <c r="B318" s="49"/>
    </row>
    <row r="319" spans="1:2" ht="15.75" customHeight="1" x14ac:dyDescent="0.25">
      <c r="A319" s="49"/>
      <c r="B319" s="49"/>
    </row>
    <row r="320" spans="1:2" ht="15.75" customHeight="1" x14ac:dyDescent="0.25">
      <c r="A320" s="49"/>
      <c r="B320" s="49"/>
    </row>
    <row r="321" spans="1:2" ht="15.75" customHeight="1" x14ac:dyDescent="0.25">
      <c r="A321" s="49"/>
      <c r="B321" s="49"/>
    </row>
    <row r="322" spans="1:2" ht="15.75" customHeight="1" x14ac:dyDescent="0.25">
      <c r="A322" s="49"/>
      <c r="B322" s="49"/>
    </row>
    <row r="323" spans="1:2" ht="15.75" customHeight="1" x14ac:dyDescent="0.25">
      <c r="A323" s="49"/>
      <c r="B323" s="49"/>
    </row>
    <row r="324" spans="1:2" ht="15.75" customHeight="1" x14ac:dyDescent="0.25">
      <c r="A324" s="49"/>
      <c r="B324" s="49"/>
    </row>
    <row r="325" spans="1:2" ht="15.75" customHeight="1" x14ac:dyDescent="0.25">
      <c r="A325" s="49"/>
      <c r="B325" s="49"/>
    </row>
    <row r="326" spans="1:2" ht="15.75" customHeight="1" x14ac:dyDescent="0.25">
      <c r="A326" s="49"/>
      <c r="B326" s="49"/>
    </row>
    <row r="327" spans="1:2" ht="15.75" customHeight="1" x14ac:dyDescent="0.25">
      <c r="A327" s="49"/>
      <c r="B327" s="49"/>
    </row>
    <row r="328" spans="1:2" ht="15.75" customHeight="1" x14ac:dyDescent="0.25">
      <c r="A328" s="49"/>
      <c r="B328" s="49"/>
    </row>
    <row r="329" spans="1:2" ht="15.75" customHeight="1" x14ac:dyDescent="0.25">
      <c r="A329" s="49"/>
      <c r="B329" s="49"/>
    </row>
    <row r="330" spans="1:2" ht="15.75" customHeight="1" x14ac:dyDescent="0.25">
      <c r="A330" s="49"/>
      <c r="B330" s="49"/>
    </row>
    <row r="331" spans="1:2" ht="15.75" customHeight="1" x14ac:dyDescent="0.25">
      <c r="A331" s="49"/>
      <c r="B331" s="49"/>
    </row>
    <row r="332" spans="1:2" ht="15.75" customHeight="1" x14ac:dyDescent="0.25">
      <c r="A332" s="49"/>
      <c r="B332" s="49"/>
    </row>
    <row r="333" spans="1:2" ht="15.75" customHeight="1" x14ac:dyDescent="0.25">
      <c r="A333" s="49"/>
      <c r="B333" s="49"/>
    </row>
    <row r="334" spans="1:2" ht="15.75" customHeight="1" x14ac:dyDescent="0.25">
      <c r="A334" s="49"/>
      <c r="B334" s="49"/>
    </row>
    <row r="335" spans="1:2" ht="15.75" customHeight="1" x14ac:dyDescent="0.25">
      <c r="A335" s="49"/>
      <c r="B335" s="49"/>
    </row>
    <row r="336" spans="1:2" ht="15.75" customHeight="1" x14ac:dyDescent="0.25">
      <c r="A336" s="49"/>
      <c r="B336" s="49"/>
    </row>
    <row r="337" spans="1:2" ht="15.75" customHeight="1" x14ac:dyDescent="0.25">
      <c r="A337" s="49"/>
      <c r="B337" s="49"/>
    </row>
    <row r="338" spans="1:2" ht="15.75" customHeight="1" x14ac:dyDescent="0.25">
      <c r="A338" s="49"/>
      <c r="B338" s="49"/>
    </row>
    <row r="339" spans="1:2" ht="15.75" customHeight="1" x14ac:dyDescent="0.25">
      <c r="A339" s="49"/>
      <c r="B339" s="49"/>
    </row>
    <row r="340" spans="1:2" ht="15.75" customHeight="1" x14ac:dyDescent="0.25">
      <c r="A340" s="49"/>
      <c r="B340" s="49"/>
    </row>
    <row r="341" spans="1:2" ht="15.75" customHeight="1" x14ac:dyDescent="0.25">
      <c r="A341" s="49"/>
      <c r="B341" s="49"/>
    </row>
    <row r="342" spans="1:2" ht="15.75" customHeight="1" x14ac:dyDescent="0.25">
      <c r="A342" s="49"/>
      <c r="B342" s="49"/>
    </row>
    <row r="343" spans="1:2" ht="15.75" customHeight="1" x14ac:dyDescent="0.25">
      <c r="A343" s="49"/>
      <c r="B343" s="49"/>
    </row>
    <row r="344" spans="1:2" ht="15.75" customHeight="1" x14ac:dyDescent="0.25">
      <c r="A344" s="49"/>
      <c r="B344" s="49"/>
    </row>
    <row r="345" spans="1:2" ht="15.75" customHeight="1" x14ac:dyDescent="0.25">
      <c r="A345" s="49"/>
      <c r="B345" s="49"/>
    </row>
    <row r="346" spans="1:2" ht="15.75" customHeight="1" x14ac:dyDescent="0.25">
      <c r="A346" s="49"/>
      <c r="B346" s="49"/>
    </row>
    <row r="347" spans="1:2" ht="15.75" customHeight="1" x14ac:dyDescent="0.25">
      <c r="A347" s="49"/>
      <c r="B347" s="49"/>
    </row>
    <row r="348" spans="1:2" ht="15.75" customHeight="1" x14ac:dyDescent="0.25">
      <c r="A348" s="49"/>
      <c r="B348" s="49"/>
    </row>
    <row r="349" spans="1:2" ht="15.75" customHeight="1" x14ac:dyDescent="0.25">
      <c r="A349" s="49"/>
      <c r="B349" s="49"/>
    </row>
    <row r="350" spans="1:2" ht="15.75" customHeight="1" x14ac:dyDescent="0.25">
      <c r="A350" s="49"/>
      <c r="B350" s="49"/>
    </row>
    <row r="351" spans="1:2" ht="15.75" customHeight="1" x14ac:dyDescent="0.25">
      <c r="A351" s="49"/>
      <c r="B351" s="49"/>
    </row>
    <row r="352" spans="1:2" ht="15.75" customHeight="1" x14ac:dyDescent="0.25">
      <c r="A352" s="49"/>
      <c r="B352" s="49"/>
    </row>
    <row r="353" spans="1:2" ht="15.75" customHeight="1" x14ac:dyDescent="0.25">
      <c r="A353" s="49"/>
      <c r="B353" s="49"/>
    </row>
    <row r="354" spans="1:2" ht="15.75" customHeight="1" x14ac:dyDescent="0.25">
      <c r="A354" s="49"/>
      <c r="B354" s="49"/>
    </row>
    <row r="355" spans="1:2" ht="15.75" customHeight="1" x14ac:dyDescent="0.25">
      <c r="A355" s="49"/>
      <c r="B355" s="49"/>
    </row>
    <row r="356" spans="1:2" ht="15.75" customHeight="1" x14ac:dyDescent="0.25">
      <c r="A356" s="49"/>
      <c r="B356" s="49"/>
    </row>
    <row r="357" spans="1:2" ht="15.75" customHeight="1" x14ac:dyDescent="0.25">
      <c r="A357" s="49"/>
      <c r="B357" s="49"/>
    </row>
    <row r="358" spans="1:2" ht="15.75" customHeight="1" x14ac:dyDescent="0.25">
      <c r="A358" s="49"/>
      <c r="B358" s="49"/>
    </row>
    <row r="359" spans="1:2" ht="15.75" customHeight="1" x14ac:dyDescent="0.25">
      <c r="A359" s="49"/>
      <c r="B359" s="49"/>
    </row>
    <row r="360" spans="1:2" ht="15.75" customHeight="1" x14ac:dyDescent="0.25">
      <c r="A360" s="49"/>
      <c r="B360" s="49"/>
    </row>
    <row r="361" spans="1:2" ht="15.75" customHeight="1" x14ac:dyDescent="0.25">
      <c r="A361" s="49"/>
      <c r="B361" s="49"/>
    </row>
    <row r="362" spans="1:2" ht="15.75" customHeight="1" x14ac:dyDescent="0.25">
      <c r="A362" s="49"/>
      <c r="B362" s="49"/>
    </row>
    <row r="363" spans="1:2" ht="15.75" customHeight="1" x14ac:dyDescent="0.25">
      <c r="A363" s="49"/>
      <c r="B363" s="49"/>
    </row>
    <row r="364" spans="1:2" ht="15.75" customHeight="1" x14ac:dyDescent="0.25">
      <c r="A364" s="49"/>
      <c r="B364" s="49"/>
    </row>
    <row r="365" spans="1:2" ht="15.75" customHeight="1" x14ac:dyDescent="0.25">
      <c r="A365" s="49"/>
      <c r="B365" s="49"/>
    </row>
    <row r="366" spans="1:2" ht="15.75" customHeight="1" x14ac:dyDescent="0.25">
      <c r="A366" s="49"/>
      <c r="B366" s="49"/>
    </row>
    <row r="367" spans="1:2" ht="15.75" customHeight="1" x14ac:dyDescent="0.25">
      <c r="A367" s="49"/>
      <c r="B367" s="49"/>
    </row>
    <row r="368" spans="1:2" ht="15.75" customHeight="1" x14ac:dyDescent="0.25">
      <c r="A368" s="49"/>
      <c r="B368" s="49"/>
    </row>
    <row r="369" spans="1:2" ht="15.75" customHeight="1" x14ac:dyDescent="0.25">
      <c r="A369" s="49"/>
      <c r="B369" s="49"/>
    </row>
    <row r="370" spans="1:2" ht="15.75" customHeight="1" x14ac:dyDescent="0.25">
      <c r="A370" s="49"/>
      <c r="B370" s="49"/>
    </row>
    <row r="371" spans="1:2" ht="15.75" customHeight="1" x14ac:dyDescent="0.25">
      <c r="A371" s="49"/>
      <c r="B371" s="49"/>
    </row>
    <row r="372" spans="1:2" ht="15.75" customHeight="1" x14ac:dyDescent="0.25">
      <c r="A372" s="49"/>
      <c r="B372" s="49"/>
    </row>
    <row r="373" spans="1:2" ht="15.75" customHeight="1" x14ac:dyDescent="0.25">
      <c r="A373" s="49"/>
      <c r="B373" s="49"/>
    </row>
    <row r="374" spans="1:2" ht="15.75" customHeight="1" x14ac:dyDescent="0.25">
      <c r="A374" s="49"/>
      <c r="B374" s="49"/>
    </row>
    <row r="375" spans="1:2" ht="15.75" customHeight="1" x14ac:dyDescent="0.25">
      <c r="A375" s="49"/>
      <c r="B375" s="49"/>
    </row>
    <row r="376" spans="1:2" ht="15.75" customHeight="1" x14ac:dyDescent="0.25">
      <c r="A376" s="49"/>
      <c r="B376" s="49"/>
    </row>
    <row r="377" spans="1:2" ht="15.75" customHeight="1" x14ac:dyDescent="0.25">
      <c r="A377" s="49"/>
      <c r="B377" s="49"/>
    </row>
    <row r="378" spans="1:2" ht="15.75" customHeight="1" x14ac:dyDescent="0.25">
      <c r="A378" s="49"/>
      <c r="B378" s="49"/>
    </row>
    <row r="379" spans="1:2" ht="15.75" customHeight="1" x14ac:dyDescent="0.25">
      <c r="A379" s="49"/>
      <c r="B379" s="49"/>
    </row>
    <row r="380" spans="1:2" ht="15.75" customHeight="1" x14ac:dyDescent="0.25">
      <c r="A380" s="49"/>
      <c r="B380" s="49"/>
    </row>
    <row r="381" spans="1:2" ht="15.75" customHeight="1" x14ac:dyDescent="0.25">
      <c r="A381" s="49"/>
      <c r="B381" s="49"/>
    </row>
    <row r="382" spans="1:2" ht="15.75" customHeight="1" x14ac:dyDescent="0.25">
      <c r="A382" s="49"/>
      <c r="B382" s="49"/>
    </row>
    <row r="383" spans="1:2" ht="15.75" customHeight="1" x14ac:dyDescent="0.25">
      <c r="A383" s="49"/>
      <c r="B383" s="49"/>
    </row>
    <row r="384" spans="1:2" ht="15.75" customHeight="1" x14ac:dyDescent="0.25">
      <c r="A384" s="49"/>
      <c r="B384" s="49"/>
    </row>
    <row r="385" spans="1:2" ht="15.75" customHeight="1" x14ac:dyDescent="0.25">
      <c r="A385" s="49"/>
      <c r="B385" s="49"/>
    </row>
    <row r="386" spans="1:2" ht="15.75" customHeight="1" x14ac:dyDescent="0.25">
      <c r="A386" s="49"/>
      <c r="B386" s="49"/>
    </row>
    <row r="387" spans="1:2" ht="15.75" customHeight="1" x14ac:dyDescent="0.25">
      <c r="A387" s="49"/>
      <c r="B387" s="49"/>
    </row>
    <row r="388" spans="1:2" ht="15.75" customHeight="1" x14ac:dyDescent="0.25">
      <c r="A388" s="49"/>
      <c r="B388" s="49"/>
    </row>
    <row r="389" spans="1:2" ht="15.75" customHeight="1" x14ac:dyDescent="0.25">
      <c r="A389" s="49"/>
      <c r="B389" s="49"/>
    </row>
    <row r="390" spans="1:2" ht="15.75" customHeight="1" x14ac:dyDescent="0.25">
      <c r="A390" s="49"/>
      <c r="B390" s="49"/>
    </row>
    <row r="391" spans="1:2" ht="15.75" customHeight="1" x14ac:dyDescent="0.25">
      <c r="A391" s="49"/>
      <c r="B391" s="49"/>
    </row>
    <row r="392" spans="1:2" ht="15.75" customHeight="1" x14ac:dyDescent="0.25">
      <c r="A392" s="49"/>
      <c r="B392" s="49"/>
    </row>
    <row r="393" spans="1:2" ht="15.75" customHeight="1" x14ac:dyDescent="0.25">
      <c r="A393" s="49"/>
      <c r="B393" s="49"/>
    </row>
    <row r="394" spans="1:2" ht="15.75" customHeight="1" x14ac:dyDescent="0.25">
      <c r="A394" s="49"/>
      <c r="B394" s="49"/>
    </row>
    <row r="395" spans="1:2" ht="15.75" customHeight="1" x14ac:dyDescent="0.25">
      <c r="A395" s="49"/>
      <c r="B395" s="49"/>
    </row>
    <row r="396" spans="1:2" ht="15.75" customHeight="1" x14ac:dyDescent="0.25">
      <c r="A396" s="49"/>
      <c r="B396" s="49"/>
    </row>
    <row r="397" spans="1:2" ht="15.75" customHeight="1" x14ac:dyDescent="0.25">
      <c r="A397" s="49"/>
      <c r="B397" s="49"/>
    </row>
    <row r="398" spans="1:2" ht="15.75" customHeight="1" x14ac:dyDescent="0.25">
      <c r="A398" s="49"/>
      <c r="B398" s="49"/>
    </row>
    <row r="399" spans="1:2" ht="15.75" customHeight="1" x14ac:dyDescent="0.25">
      <c r="A399" s="49"/>
      <c r="B399" s="49"/>
    </row>
    <row r="400" spans="1:2" ht="15.75" customHeight="1" x14ac:dyDescent="0.25">
      <c r="A400" s="49"/>
      <c r="B400" s="49"/>
    </row>
    <row r="401" spans="1:2" ht="15.75" customHeight="1" x14ac:dyDescent="0.25">
      <c r="A401" s="49"/>
      <c r="B401" s="49"/>
    </row>
    <row r="402" spans="1:2" ht="15.75" customHeight="1" x14ac:dyDescent="0.25">
      <c r="A402" s="49"/>
      <c r="B402" s="49"/>
    </row>
    <row r="403" spans="1:2" ht="15.75" customHeight="1" x14ac:dyDescent="0.25">
      <c r="A403" s="49"/>
      <c r="B403" s="49"/>
    </row>
    <row r="404" spans="1:2" ht="15.75" customHeight="1" x14ac:dyDescent="0.25">
      <c r="A404" s="49"/>
      <c r="B404" s="49"/>
    </row>
    <row r="405" spans="1:2" ht="15.75" customHeight="1" x14ac:dyDescent="0.25">
      <c r="A405" s="49"/>
      <c r="B405" s="49"/>
    </row>
    <row r="406" spans="1:2" ht="15.75" customHeight="1" x14ac:dyDescent="0.25">
      <c r="A406" s="49"/>
      <c r="B406" s="49"/>
    </row>
    <row r="407" spans="1:2" ht="15.75" customHeight="1" x14ac:dyDescent="0.25">
      <c r="A407" s="49"/>
      <c r="B407" s="49"/>
    </row>
    <row r="408" spans="1:2" ht="15.75" customHeight="1" x14ac:dyDescent="0.25">
      <c r="A408" s="49"/>
      <c r="B408" s="49"/>
    </row>
    <row r="409" spans="1:2" ht="15.75" customHeight="1" x14ac:dyDescent="0.25">
      <c r="A409" s="49"/>
      <c r="B409" s="49"/>
    </row>
    <row r="410" spans="1:2" ht="15.75" customHeight="1" x14ac:dyDescent="0.25">
      <c r="A410" s="49"/>
      <c r="B410" s="49"/>
    </row>
    <row r="411" spans="1:2" ht="15.75" customHeight="1" x14ac:dyDescent="0.25">
      <c r="A411" s="49"/>
      <c r="B411" s="49"/>
    </row>
    <row r="412" spans="1:2" ht="15.75" customHeight="1" x14ac:dyDescent="0.25">
      <c r="A412" s="49"/>
      <c r="B412" s="49"/>
    </row>
    <row r="413" spans="1:2" ht="15.75" customHeight="1" x14ac:dyDescent="0.25">
      <c r="A413" s="49"/>
      <c r="B413" s="49"/>
    </row>
    <row r="414" spans="1:2" ht="15.75" customHeight="1" x14ac:dyDescent="0.25">
      <c r="A414" s="49"/>
      <c r="B414" s="49"/>
    </row>
    <row r="415" spans="1:2" ht="15.75" customHeight="1" x14ac:dyDescent="0.25">
      <c r="A415" s="49"/>
      <c r="B415" s="49"/>
    </row>
    <row r="416" spans="1:2" ht="15.75" customHeight="1" x14ac:dyDescent="0.25">
      <c r="A416" s="49"/>
      <c r="B416" s="49"/>
    </row>
    <row r="417" spans="1:2" ht="15.75" customHeight="1" x14ac:dyDescent="0.25">
      <c r="A417" s="49"/>
      <c r="B417" s="49"/>
    </row>
    <row r="418" spans="1:2" ht="15.75" customHeight="1" x14ac:dyDescent="0.25">
      <c r="A418" s="49"/>
      <c r="B418" s="49"/>
    </row>
    <row r="419" spans="1:2" ht="15.75" customHeight="1" x14ac:dyDescent="0.25">
      <c r="A419" s="49"/>
      <c r="B419" s="49"/>
    </row>
    <row r="420" spans="1:2" ht="15.75" customHeight="1" x14ac:dyDescent="0.25">
      <c r="A420" s="49"/>
      <c r="B420" s="49"/>
    </row>
    <row r="421" spans="1:2" ht="15.75" customHeight="1" x14ac:dyDescent="0.25">
      <c r="A421" s="49"/>
      <c r="B421" s="49"/>
    </row>
    <row r="422" spans="1:2" ht="15.75" customHeight="1" x14ac:dyDescent="0.25">
      <c r="A422" s="49"/>
      <c r="B422" s="49"/>
    </row>
    <row r="423" spans="1:2" ht="15.75" customHeight="1" x14ac:dyDescent="0.25">
      <c r="A423" s="49"/>
      <c r="B423" s="49"/>
    </row>
    <row r="424" spans="1:2" ht="15.75" customHeight="1" x14ac:dyDescent="0.25">
      <c r="A424" s="49"/>
      <c r="B424" s="49"/>
    </row>
    <row r="425" spans="1:2" ht="15.75" customHeight="1" x14ac:dyDescent="0.25">
      <c r="A425" s="49"/>
      <c r="B425" s="49"/>
    </row>
    <row r="426" spans="1:2" ht="15.75" customHeight="1" x14ac:dyDescent="0.25">
      <c r="A426" s="49"/>
      <c r="B426" s="49"/>
    </row>
    <row r="427" spans="1:2" ht="15.75" customHeight="1" x14ac:dyDescent="0.25">
      <c r="A427" s="49"/>
      <c r="B427" s="49"/>
    </row>
    <row r="428" spans="1:2" ht="15.75" customHeight="1" x14ac:dyDescent="0.25">
      <c r="A428" s="49"/>
      <c r="B428" s="49"/>
    </row>
    <row r="429" spans="1:2" ht="15.75" customHeight="1" x14ac:dyDescent="0.25">
      <c r="A429" s="49"/>
      <c r="B429" s="49"/>
    </row>
    <row r="430" spans="1:2" ht="15.75" customHeight="1" x14ac:dyDescent="0.25">
      <c r="A430" s="49"/>
      <c r="B430" s="49"/>
    </row>
    <row r="431" spans="1:2" ht="15.75" customHeight="1" x14ac:dyDescent="0.25">
      <c r="A431" s="49"/>
      <c r="B431" s="49"/>
    </row>
    <row r="432" spans="1:2" ht="15.75" customHeight="1" x14ac:dyDescent="0.25">
      <c r="A432" s="49"/>
      <c r="B432" s="49"/>
    </row>
    <row r="433" spans="1:2" ht="15.75" customHeight="1" x14ac:dyDescent="0.25">
      <c r="A433" s="49"/>
      <c r="B433" s="49"/>
    </row>
    <row r="434" spans="1:2" ht="15.75" customHeight="1" x14ac:dyDescent="0.25">
      <c r="A434" s="49"/>
      <c r="B434" s="49"/>
    </row>
    <row r="435" spans="1:2" ht="15.75" customHeight="1" x14ac:dyDescent="0.25">
      <c r="A435" s="49"/>
      <c r="B435" s="49"/>
    </row>
    <row r="436" spans="1:2" ht="15.75" customHeight="1" x14ac:dyDescent="0.25">
      <c r="A436" s="49"/>
      <c r="B436" s="49"/>
    </row>
    <row r="437" spans="1:2" ht="15.75" customHeight="1" x14ac:dyDescent="0.25">
      <c r="A437" s="49"/>
      <c r="B437" s="49"/>
    </row>
    <row r="438" spans="1:2" ht="15.75" customHeight="1" x14ac:dyDescent="0.25">
      <c r="A438" s="49"/>
      <c r="B438" s="49"/>
    </row>
    <row r="439" spans="1:2" ht="15.75" customHeight="1" x14ac:dyDescent="0.25">
      <c r="A439" s="49"/>
      <c r="B439" s="49"/>
    </row>
    <row r="440" spans="1:2" ht="15.75" customHeight="1" x14ac:dyDescent="0.25">
      <c r="A440" s="49"/>
      <c r="B440" s="49"/>
    </row>
    <row r="441" spans="1:2" ht="15.75" customHeight="1" x14ac:dyDescent="0.25">
      <c r="A441" s="49"/>
      <c r="B441" s="49"/>
    </row>
    <row r="442" spans="1:2" ht="15.75" customHeight="1" x14ac:dyDescent="0.25">
      <c r="A442" s="49"/>
      <c r="B442" s="49"/>
    </row>
    <row r="443" spans="1:2" ht="15.75" customHeight="1" x14ac:dyDescent="0.25">
      <c r="A443" s="49"/>
      <c r="B443" s="49"/>
    </row>
    <row r="444" spans="1:2" ht="15.75" customHeight="1" x14ac:dyDescent="0.25">
      <c r="A444" s="49"/>
      <c r="B444" s="49"/>
    </row>
    <row r="445" spans="1:2" ht="15.75" customHeight="1" x14ac:dyDescent="0.25">
      <c r="A445" s="49"/>
      <c r="B445" s="49"/>
    </row>
    <row r="446" spans="1:2" ht="15.75" customHeight="1" x14ac:dyDescent="0.25">
      <c r="A446" s="49"/>
      <c r="B446" s="49"/>
    </row>
    <row r="447" spans="1:2" ht="15.75" customHeight="1" x14ac:dyDescent="0.25">
      <c r="A447" s="49"/>
      <c r="B447" s="49"/>
    </row>
    <row r="448" spans="1:2" ht="15.75" customHeight="1" x14ac:dyDescent="0.25">
      <c r="A448" s="49"/>
      <c r="B448" s="49"/>
    </row>
    <row r="449" spans="1:2" ht="15.75" customHeight="1" x14ac:dyDescent="0.25">
      <c r="A449" s="49"/>
      <c r="B449" s="49"/>
    </row>
    <row r="450" spans="1:2" ht="15.75" customHeight="1" x14ac:dyDescent="0.25">
      <c r="A450" s="49"/>
      <c r="B450" s="49"/>
    </row>
    <row r="451" spans="1:2" ht="15.75" customHeight="1" x14ac:dyDescent="0.25">
      <c r="A451" s="49"/>
      <c r="B451" s="49"/>
    </row>
    <row r="452" spans="1:2" ht="15.75" customHeight="1" x14ac:dyDescent="0.25">
      <c r="A452" s="49"/>
      <c r="B452" s="49"/>
    </row>
    <row r="453" spans="1:2" ht="15.75" customHeight="1" x14ac:dyDescent="0.25">
      <c r="A453" s="49"/>
      <c r="B453" s="49"/>
    </row>
    <row r="454" spans="1:2" ht="15.75" customHeight="1" x14ac:dyDescent="0.25">
      <c r="A454" s="49"/>
      <c r="B454" s="49"/>
    </row>
    <row r="455" spans="1:2" ht="15.75" customHeight="1" x14ac:dyDescent="0.25">
      <c r="A455" s="49"/>
      <c r="B455" s="49"/>
    </row>
    <row r="456" spans="1:2" ht="15.75" customHeight="1" x14ac:dyDescent="0.25">
      <c r="A456" s="49"/>
      <c r="B456" s="49"/>
    </row>
    <row r="457" spans="1:2" ht="15.75" customHeight="1" x14ac:dyDescent="0.25">
      <c r="A457" s="49"/>
      <c r="B457" s="49"/>
    </row>
    <row r="458" spans="1:2" ht="15.75" customHeight="1" x14ac:dyDescent="0.25">
      <c r="A458" s="49"/>
      <c r="B458" s="49"/>
    </row>
    <row r="459" spans="1:2" ht="15.75" customHeight="1" x14ac:dyDescent="0.25">
      <c r="A459" s="49"/>
      <c r="B459" s="49"/>
    </row>
    <row r="460" spans="1:2" ht="15.75" customHeight="1" x14ac:dyDescent="0.25">
      <c r="A460" s="49"/>
      <c r="B460" s="49"/>
    </row>
    <row r="461" spans="1:2" ht="15.75" customHeight="1" x14ac:dyDescent="0.25">
      <c r="A461" s="49"/>
      <c r="B461" s="49"/>
    </row>
    <row r="462" spans="1:2" ht="15.75" customHeight="1" x14ac:dyDescent="0.25">
      <c r="A462" s="49"/>
      <c r="B462" s="49"/>
    </row>
    <row r="463" spans="1:2" ht="15.75" customHeight="1" x14ac:dyDescent="0.25">
      <c r="A463" s="49"/>
      <c r="B463" s="49"/>
    </row>
    <row r="464" spans="1:2" ht="15.75" customHeight="1" x14ac:dyDescent="0.25">
      <c r="A464" s="49"/>
      <c r="B464" s="49"/>
    </row>
    <row r="465" spans="1:2" ht="15.75" customHeight="1" x14ac:dyDescent="0.25">
      <c r="A465" s="49"/>
      <c r="B465" s="49"/>
    </row>
    <row r="466" spans="1:2" ht="15.75" customHeight="1" x14ac:dyDescent="0.25">
      <c r="A466" s="49"/>
      <c r="B466" s="49"/>
    </row>
    <row r="467" spans="1:2" ht="15.75" customHeight="1" x14ac:dyDescent="0.25">
      <c r="A467" s="49"/>
      <c r="B467" s="49"/>
    </row>
    <row r="468" spans="1:2" ht="15.75" customHeight="1" x14ac:dyDescent="0.25">
      <c r="A468" s="49"/>
      <c r="B468" s="49"/>
    </row>
    <row r="469" spans="1:2" ht="15.75" customHeight="1" x14ac:dyDescent="0.25">
      <c r="A469" s="49"/>
      <c r="B469" s="49"/>
    </row>
    <row r="470" spans="1:2" ht="15.75" customHeight="1" x14ac:dyDescent="0.25">
      <c r="A470" s="49"/>
      <c r="B470" s="49"/>
    </row>
    <row r="471" spans="1:2" ht="15.75" customHeight="1" x14ac:dyDescent="0.25">
      <c r="A471" s="49"/>
      <c r="B471" s="49"/>
    </row>
    <row r="472" spans="1:2" ht="15.75" customHeight="1" x14ac:dyDescent="0.25">
      <c r="A472" s="49"/>
      <c r="B472" s="49"/>
    </row>
    <row r="473" spans="1:2" ht="15.75" customHeight="1" x14ac:dyDescent="0.25">
      <c r="A473" s="49"/>
      <c r="B473" s="49"/>
    </row>
    <row r="474" spans="1:2" ht="15.75" customHeight="1" x14ac:dyDescent="0.25">
      <c r="A474" s="49"/>
      <c r="B474" s="49"/>
    </row>
    <row r="475" spans="1:2" ht="15.75" customHeight="1" x14ac:dyDescent="0.25">
      <c r="A475" s="49"/>
      <c r="B475" s="49"/>
    </row>
    <row r="476" spans="1:2" ht="15.75" customHeight="1" x14ac:dyDescent="0.25">
      <c r="A476" s="49"/>
      <c r="B476" s="49"/>
    </row>
    <row r="477" spans="1:2" ht="15.75" customHeight="1" x14ac:dyDescent="0.25">
      <c r="A477" s="49"/>
      <c r="B477" s="49"/>
    </row>
    <row r="478" spans="1:2" ht="15.75" customHeight="1" x14ac:dyDescent="0.25">
      <c r="A478" s="49"/>
      <c r="B478" s="49"/>
    </row>
    <row r="479" spans="1:2" ht="15.75" customHeight="1" x14ac:dyDescent="0.25">
      <c r="A479" s="49"/>
      <c r="B479" s="49"/>
    </row>
    <row r="480" spans="1:2" ht="15.75" customHeight="1" x14ac:dyDescent="0.25">
      <c r="A480" s="49"/>
      <c r="B480" s="49"/>
    </row>
    <row r="481" spans="1:2" ht="15.75" customHeight="1" x14ac:dyDescent="0.25">
      <c r="A481" s="49"/>
      <c r="B481" s="49"/>
    </row>
    <row r="482" spans="1:2" ht="15.75" customHeight="1" x14ac:dyDescent="0.25">
      <c r="A482" s="49"/>
      <c r="B482" s="49"/>
    </row>
    <row r="483" spans="1:2" ht="15.75" customHeight="1" x14ac:dyDescent="0.25">
      <c r="A483" s="49"/>
      <c r="B483" s="49"/>
    </row>
    <row r="484" spans="1:2" ht="15.75" customHeight="1" x14ac:dyDescent="0.25">
      <c r="A484" s="49"/>
      <c r="B484" s="49"/>
    </row>
    <row r="485" spans="1:2" ht="15.75" customHeight="1" x14ac:dyDescent="0.25">
      <c r="A485" s="49"/>
      <c r="B485" s="49"/>
    </row>
    <row r="486" spans="1:2" ht="15.75" customHeight="1" x14ac:dyDescent="0.25">
      <c r="A486" s="49"/>
      <c r="B486" s="49"/>
    </row>
    <row r="487" spans="1:2" ht="15.75" customHeight="1" x14ac:dyDescent="0.25">
      <c r="A487" s="49"/>
      <c r="B487" s="49"/>
    </row>
    <row r="488" spans="1:2" ht="15.75" customHeight="1" x14ac:dyDescent="0.25">
      <c r="A488" s="49"/>
      <c r="B488" s="49"/>
    </row>
    <row r="489" spans="1:2" ht="15.75" customHeight="1" x14ac:dyDescent="0.25">
      <c r="A489" s="49"/>
      <c r="B489" s="49"/>
    </row>
    <row r="490" spans="1:2" ht="15.75" customHeight="1" x14ac:dyDescent="0.25">
      <c r="A490" s="49"/>
      <c r="B490" s="49"/>
    </row>
    <row r="491" spans="1:2" ht="15.75" customHeight="1" x14ac:dyDescent="0.25">
      <c r="A491" s="49"/>
      <c r="B491" s="49"/>
    </row>
    <row r="492" spans="1:2" ht="15.75" customHeight="1" x14ac:dyDescent="0.25">
      <c r="A492" s="49"/>
      <c r="B492" s="49"/>
    </row>
    <row r="493" spans="1:2" ht="15.75" customHeight="1" x14ac:dyDescent="0.25">
      <c r="A493" s="49"/>
      <c r="B493" s="49"/>
    </row>
    <row r="494" spans="1:2" ht="15.75" customHeight="1" x14ac:dyDescent="0.25">
      <c r="A494" s="49"/>
      <c r="B494" s="49"/>
    </row>
    <row r="495" spans="1:2" ht="15.75" customHeight="1" x14ac:dyDescent="0.25">
      <c r="A495" s="49"/>
      <c r="B495" s="49"/>
    </row>
    <row r="496" spans="1:2" ht="15.75" customHeight="1" x14ac:dyDescent="0.25">
      <c r="A496" s="49"/>
      <c r="B496" s="49"/>
    </row>
    <row r="497" spans="1:2" ht="15.75" customHeight="1" x14ac:dyDescent="0.25">
      <c r="A497" s="49"/>
      <c r="B497" s="49"/>
    </row>
    <row r="498" spans="1:2" ht="15.75" customHeight="1" x14ac:dyDescent="0.25">
      <c r="A498" s="49"/>
      <c r="B498" s="49"/>
    </row>
    <row r="499" spans="1:2" ht="15.75" customHeight="1" x14ac:dyDescent="0.25">
      <c r="A499" s="49"/>
      <c r="B499" s="49"/>
    </row>
    <row r="500" spans="1:2" ht="15.75" customHeight="1" x14ac:dyDescent="0.25">
      <c r="A500" s="49"/>
      <c r="B500" s="49"/>
    </row>
    <row r="501" spans="1:2" ht="15.75" customHeight="1" x14ac:dyDescent="0.25">
      <c r="A501" s="49"/>
      <c r="B501" s="49"/>
    </row>
    <row r="502" spans="1:2" ht="15.75" customHeight="1" x14ac:dyDescent="0.25">
      <c r="A502" s="49"/>
      <c r="B502" s="49"/>
    </row>
    <row r="503" spans="1:2" ht="15.75" customHeight="1" x14ac:dyDescent="0.25">
      <c r="A503" s="49"/>
      <c r="B503" s="49"/>
    </row>
    <row r="504" spans="1:2" ht="15.75" customHeight="1" x14ac:dyDescent="0.25">
      <c r="A504" s="49"/>
      <c r="B504" s="49"/>
    </row>
    <row r="505" spans="1:2" ht="15.75" customHeight="1" x14ac:dyDescent="0.25">
      <c r="A505" s="49"/>
      <c r="B505" s="49"/>
    </row>
    <row r="506" spans="1:2" ht="15.75" customHeight="1" x14ac:dyDescent="0.25">
      <c r="A506" s="49"/>
      <c r="B506" s="49"/>
    </row>
    <row r="507" spans="1:2" ht="15.75" customHeight="1" x14ac:dyDescent="0.25">
      <c r="A507" s="49"/>
      <c r="B507" s="49"/>
    </row>
    <row r="508" spans="1:2" ht="15.75" customHeight="1" x14ac:dyDescent="0.25">
      <c r="A508" s="49"/>
      <c r="B508" s="49"/>
    </row>
    <row r="509" spans="1:2" ht="15.75" customHeight="1" x14ac:dyDescent="0.25">
      <c r="A509" s="49"/>
      <c r="B509" s="49"/>
    </row>
    <row r="510" spans="1:2" ht="15.75" customHeight="1" x14ac:dyDescent="0.25">
      <c r="A510" s="49"/>
      <c r="B510" s="49"/>
    </row>
    <row r="511" spans="1:2" ht="15.75" customHeight="1" x14ac:dyDescent="0.25">
      <c r="A511" s="49"/>
      <c r="B511" s="49"/>
    </row>
    <row r="512" spans="1:2" ht="15.75" customHeight="1" x14ac:dyDescent="0.25">
      <c r="A512" s="49"/>
      <c r="B512" s="49"/>
    </row>
    <row r="513" spans="1:2" ht="15.75" customHeight="1" x14ac:dyDescent="0.25">
      <c r="A513" s="49"/>
      <c r="B513" s="49"/>
    </row>
    <row r="514" spans="1:2" ht="15.75" customHeight="1" x14ac:dyDescent="0.25">
      <c r="A514" s="49"/>
      <c r="B514" s="49"/>
    </row>
    <row r="515" spans="1:2" ht="15.75" customHeight="1" x14ac:dyDescent="0.25">
      <c r="A515" s="49"/>
      <c r="B515" s="49"/>
    </row>
    <row r="516" spans="1:2" ht="15.75" customHeight="1" x14ac:dyDescent="0.25">
      <c r="A516" s="49"/>
      <c r="B516" s="49"/>
    </row>
    <row r="517" spans="1:2" ht="15.75" customHeight="1" x14ac:dyDescent="0.25">
      <c r="A517" s="49"/>
      <c r="B517" s="49"/>
    </row>
    <row r="518" spans="1:2" ht="15.75" customHeight="1" x14ac:dyDescent="0.25">
      <c r="A518" s="49"/>
      <c r="B518" s="49"/>
    </row>
    <row r="519" spans="1:2" ht="15.75" customHeight="1" x14ac:dyDescent="0.25">
      <c r="A519" s="49"/>
      <c r="B519" s="49"/>
    </row>
    <row r="520" spans="1:2" ht="15.75" customHeight="1" x14ac:dyDescent="0.25">
      <c r="A520" s="49"/>
      <c r="B520" s="49"/>
    </row>
    <row r="521" spans="1:2" ht="15.75" customHeight="1" x14ac:dyDescent="0.25">
      <c r="A521" s="49"/>
      <c r="B521" s="49"/>
    </row>
    <row r="522" spans="1:2" ht="15.75" customHeight="1" x14ac:dyDescent="0.25">
      <c r="A522" s="49"/>
      <c r="B522" s="49"/>
    </row>
    <row r="523" spans="1:2" ht="15.75" customHeight="1" x14ac:dyDescent="0.25">
      <c r="A523" s="49"/>
      <c r="B523" s="49"/>
    </row>
    <row r="524" spans="1:2" ht="15.75" customHeight="1" x14ac:dyDescent="0.25">
      <c r="A524" s="49"/>
      <c r="B524" s="49"/>
    </row>
    <row r="525" spans="1:2" ht="15.75" customHeight="1" x14ac:dyDescent="0.25">
      <c r="A525" s="49"/>
      <c r="B525" s="49"/>
    </row>
    <row r="526" spans="1:2" ht="15.75" customHeight="1" x14ac:dyDescent="0.25">
      <c r="A526" s="49"/>
      <c r="B526" s="49"/>
    </row>
    <row r="527" spans="1:2" ht="15.75" customHeight="1" x14ac:dyDescent="0.25">
      <c r="A527" s="49"/>
      <c r="B527" s="49"/>
    </row>
    <row r="528" spans="1:2" ht="15.75" customHeight="1" x14ac:dyDescent="0.25">
      <c r="A528" s="49"/>
      <c r="B528" s="49"/>
    </row>
    <row r="529" spans="1:2" ht="15.75" customHeight="1" x14ac:dyDescent="0.25">
      <c r="A529" s="49"/>
      <c r="B529" s="49"/>
    </row>
    <row r="530" spans="1:2" ht="15.75" customHeight="1" x14ac:dyDescent="0.25">
      <c r="A530" s="49"/>
      <c r="B530" s="49"/>
    </row>
    <row r="531" spans="1:2" ht="15.75" customHeight="1" x14ac:dyDescent="0.25">
      <c r="A531" s="49"/>
      <c r="B531" s="49"/>
    </row>
    <row r="532" spans="1:2" ht="15.75" customHeight="1" x14ac:dyDescent="0.25">
      <c r="A532" s="49"/>
      <c r="B532" s="49"/>
    </row>
    <row r="533" spans="1:2" ht="15.75" customHeight="1" x14ac:dyDescent="0.25">
      <c r="A533" s="49"/>
      <c r="B533" s="49"/>
    </row>
    <row r="534" spans="1:2" ht="15.75" customHeight="1" x14ac:dyDescent="0.25">
      <c r="A534" s="49"/>
      <c r="B534" s="49"/>
    </row>
    <row r="535" spans="1:2" ht="15.75" customHeight="1" x14ac:dyDescent="0.25">
      <c r="A535" s="49"/>
      <c r="B535" s="49"/>
    </row>
    <row r="536" spans="1:2" ht="15.75" customHeight="1" x14ac:dyDescent="0.25">
      <c r="A536" s="49"/>
      <c r="B536" s="49"/>
    </row>
    <row r="537" spans="1:2" ht="15.75" customHeight="1" x14ac:dyDescent="0.25">
      <c r="A537" s="49"/>
      <c r="B537" s="49"/>
    </row>
    <row r="538" spans="1:2" ht="15.75" customHeight="1" x14ac:dyDescent="0.25">
      <c r="A538" s="49"/>
      <c r="B538" s="49"/>
    </row>
    <row r="539" spans="1:2" ht="15.75" customHeight="1" x14ac:dyDescent="0.25">
      <c r="A539" s="49"/>
      <c r="B539" s="49"/>
    </row>
    <row r="540" spans="1:2" ht="15.75" customHeight="1" x14ac:dyDescent="0.25">
      <c r="A540" s="49"/>
      <c r="B540" s="49"/>
    </row>
    <row r="541" spans="1:2" ht="15.75" customHeight="1" x14ac:dyDescent="0.25">
      <c r="A541" s="49"/>
      <c r="B541" s="49"/>
    </row>
    <row r="542" spans="1:2" ht="15.75" customHeight="1" x14ac:dyDescent="0.25">
      <c r="A542" s="49"/>
      <c r="B542" s="49"/>
    </row>
    <row r="543" spans="1:2" ht="15.75" customHeight="1" x14ac:dyDescent="0.25">
      <c r="A543" s="49"/>
      <c r="B543" s="49"/>
    </row>
    <row r="544" spans="1:2" ht="15.75" customHeight="1" x14ac:dyDescent="0.25">
      <c r="A544" s="49"/>
      <c r="B544" s="49"/>
    </row>
    <row r="545" spans="1:2" ht="15.75" customHeight="1" x14ac:dyDescent="0.25">
      <c r="A545" s="49"/>
      <c r="B545" s="49"/>
    </row>
    <row r="546" spans="1:2" ht="15.75" customHeight="1" x14ac:dyDescent="0.25">
      <c r="A546" s="49"/>
      <c r="B546" s="49"/>
    </row>
    <row r="547" spans="1:2" ht="15.75" customHeight="1" x14ac:dyDescent="0.25">
      <c r="A547" s="49"/>
      <c r="B547" s="49"/>
    </row>
    <row r="548" spans="1:2" ht="15.75" customHeight="1" x14ac:dyDescent="0.25">
      <c r="A548" s="49"/>
      <c r="B548" s="49"/>
    </row>
    <row r="549" spans="1:2" ht="15.75" customHeight="1" x14ac:dyDescent="0.25">
      <c r="A549" s="49"/>
      <c r="B549" s="49"/>
    </row>
    <row r="550" spans="1:2" ht="15.75" customHeight="1" x14ac:dyDescent="0.25">
      <c r="A550" s="49"/>
      <c r="B550" s="49"/>
    </row>
    <row r="551" spans="1:2" ht="15.75" customHeight="1" x14ac:dyDescent="0.25">
      <c r="A551" s="49"/>
      <c r="B551" s="49"/>
    </row>
    <row r="552" spans="1:2" ht="15.75" customHeight="1" x14ac:dyDescent="0.25">
      <c r="A552" s="49"/>
      <c r="B552" s="49"/>
    </row>
    <row r="553" spans="1:2" ht="15.75" customHeight="1" x14ac:dyDescent="0.25">
      <c r="A553" s="49"/>
      <c r="B553" s="49"/>
    </row>
    <row r="554" spans="1:2" ht="15.75" customHeight="1" x14ac:dyDescent="0.25">
      <c r="A554" s="49"/>
      <c r="B554" s="49"/>
    </row>
    <row r="555" spans="1:2" ht="15.75" customHeight="1" x14ac:dyDescent="0.25">
      <c r="A555" s="49"/>
      <c r="B555" s="49"/>
    </row>
    <row r="556" spans="1:2" ht="15.75" customHeight="1" x14ac:dyDescent="0.25">
      <c r="A556" s="49"/>
      <c r="B556" s="49"/>
    </row>
    <row r="557" spans="1:2" ht="15.75" customHeight="1" x14ac:dyDescent="0.25">
      <c r="A557" s="49"/>
      <c r="B557" s="49"/>
    </row>
    <row r="558" spans="1:2" ht="15.75" customHeight="1" x14ac:dyDescent="0.25">
      <c r="A558" s="49"/>
      <c r="B558" s="49"/>
    </row>
    <row r="559" spans="1:2" ht="15.75" customHeight="1" x14ac:dyDescent="0.25">
      <c r="A559" s="49"/>
      <c r="B559" s="49"/>
    </row>
    <row r="560" spans="1:2" ht="15.75" customHeight="1" x14ac:dyDescent="0.25">
      <c r="A560" s="49"/>
      <c r="B560" s="49"/>
    </row>
    <row r="561" spans="1:2" ht="15.75" customHeight="1" x14ac:dyDescent="0.25">
      <c r="A561" s="49"/>
      <c r="B561" s="49"/>
    </row>
    <row r="562" spans="1:2" ht="15.75" customHeight="1" x14ac:dyDescent="0.25">
      <c r="A562" s="49"/>
      <c r="B562" s="49"/>
    </row>
    <row r="563" spans="1:2" ht="15.75" customHeight="1" x14ac:dyDescent="0.25">
      <c r="A563" s="49"/>
      <c r="B563" s="49"/>
    </row>
    <row r="564" spans="1:2" ht="15.75" customHeight="1" x14ac:dyDescent="0.25">
      <c r="A564" s="49"/>
      <c r="B564" s="49"/>
    </row>
    <row r="565" spans="1:2" ht="15.75" customHeight="1" x14ac:dyDescent="0.25">
      <c r="A565" s="49"/>
      <c r="B565" s="49"/>
    </row>
    <row r="566" spans="1:2" ht="15.75" customHeight="1" x14ac:dyDescent="0.25">
      <c r="A566" s="49"/>
      <c r="B566" s="49"/>
    </row>
    <row r="567" spans="1:2" ht="15.75" customHeight="1" x14ac:dyDescent="0.25">
      <c r="A567" s="49"/>
      <c r="B567" s="49"/>
    </row>
    <row r="568" spans="1:2" ht="15.75" customHeight="1" x14ac:dyDescent="0.25">
      <c r="A568" s="49"/>
      <c r="B568" s="49"/>
    </row>
    <row r="569" spans="1:2" ht="15.75" customHeight="1" x14ac:dyDescent="0.25">
      <c r="A569" s="49"/>
      <c r="B569" s="49"/>
    </row>
    <row r="570" spans="1:2" ht="15.75" customHeight="1" x14ac:dyDescent="0.25">
      <c r="A570" s="49"/>
      <c r="B570" s="49"/>
    </row>
    <row r="571" spans="1:2" ht="15.75" customHeight="1" x14ac:dyDescent="0.25">
      <c r="A571" s="49"/>
      <c r="B571" s="49"/>
    </row>
    <row r="572" spans="1:2" ht="15.75" customHeight="1" x14ac:dyDescent="0.25">
      <c r="A572" s="49"/>
      <c r="B572" s="49"/>
    </row>
    <row r="573" spans="1:2" ht="15.75" customHeight="1" x14ac:dyDescent="0.25">
      <c r="A573" s="49"/>
      <c r="B573" s="49"/>
    </row>
    <row r="574" spans="1:2" ht="15.75" customHeight="1" x14ac:dyDescent="0.25">
      <c r="A574" s="49"/>
      <c r="B574" s="49"/>
    </row>
    <row r="575" spans="1:2" ht="15.75" customHeight="1" x14ac:dyDescent="0.25">
      <c r="A575" s="49"/>
      <c r="B575" s="49"/>
    </row>
    <row r="576" spans="1:2" ht="15.75" customHeight="1" x14ac:dyDescent="0.25">
      <c r="A576" s="49"/>
      <c r="B576" s="49"/>
    </row>
    <row r="577" spans="1:2" ht="15.75" customHeight="1" x14ac:dyDescent="0.25">
      <c r="A577" s="49"/>
      <c r="B577" s="49"/>
    </row>
    <row r="578" spans="1:2" ht="15.75" customHeight="1" x14ac:dyDescent="0.25">
      <c r="A578" s="49"/>
      <c r="B578" s="49"/>
    </row>
    <row r="579" spans="1:2" ht="15.75" customHeight="1" x14ac:dyDescent="0.25">
      <c r="A579" s="49"/>
      <c r="B579" s="49"/>
    </row>
    <row r="580" spans="1:2" ht="15.75" customHeight="1" x14ac:dyDescent="0.25">
      <c r="A580" s="49"/>
      <c r="B580" s="49"/>
    </row>
    <row r="581" spans="1:2" ht="15.75" customHeight="1" x14ac:dyDescent="0.25">
      <c r="A581" s="49"/>
      <c r="B581" s="49"/>
    </row>
    <row r="582" spans="1:2" ht="15.75" customHeight="1" x14ac:dyDescent="0.25">
      <c r="A582" s="49"/>
      <c r="B582" s="49"/>
    </row>
    <row r="583" spans="1:2" ht="15.75" customHeight="1" x14ac:dyDescent="0.25">
      <c r="A583" s="49"/>
      <c r="B583" s="49"/>
    </row>
    <row r="584" spans="1:2" ht="15.75" customHeight="1" x14ac:dyDescent="0.25">
      <c r="A584" s="49"/>
      <c r="B584" s="49"/>
    </row>
    <row r="585" spans="1:2" ht="15.75" customHeight="1" x14ac:dyDescent="0.25">
      <c r="A585" s="49"/>
      <c r="B585" s="49"/>
    </row>
    <row r="586" spans="1:2" ht="15.75" customHeight="1" x14ac:dyDescent="0.25">
      <c r="A586" s="49"/>
      <c r="B586" s="49"/>
    </row>
    <row r="587" spans="1:2" ht="15.75" customHeight="1" x14ac:dyDescent="0.25">
      <c r="A587" s="49"/>
      <c r="B587" s="49"/>
    </row>
    <row r="588" spans="1:2" ht="15.75" customHeight="1" x14ac:dyDescent="0.25">
      <c r="A588" s="49"/>
      <c r="B588" s="49"/>
    </row>
    <row r="589" spans="1:2" ht="15.75" customHeight="1" x14ac:dyDescent="0.25">
      <c r="A589" s="49"/>
      <c r="B589" s="49"/>
    </row>
    <row r="590" spans="1:2" ht="15.75" customHeight="1" x14ac:dyDescent="0.25">
      <c r="A590" s="49"/>
      <c r="B590" s="49"/>
    </row>
    <row r="591" spans="1:2" ht="15.75" customHeight="1" x14ac:dyDescent="0.25">
      <c r="A591" s="49"/>
      <c r="B591" s="49"/>
    </row>
    <row r="592" spans="1:2" ht="15.75" customHeight="1" x14ac:dyDescent="0.25">
      <c r="A592" s="49"/>
      <c r="B592" s="49"/>
    </row>
    <row r="593" spans="1:2" ht="15.75" customHeight="1" x14ac:dyDescent="0.25">
      <c r="A593" s="49"/>
      <c r="B593" s="49"/>
    </row>
    <row r="594" spans="1:2" ht="15.75" customHeight="1" x14ac:dyDescent="0.25">
      <c r="A594" s="49"/>
      <c r="B594" s="49"/>
    </row>
    <row r="595" spans="1:2" ht="15.75" customHeight="1" x14ac:dyDescent="0.25">
      <c r="A595" s="49"/>
      <c r="B595" s="49"/>
    </row>
    <row r="596" spans="1:2" ht="15.75" customHeight="1" x14ac:dyDescent="0.25">
      <c r="A596" s="49"/>
      <c r="B596" s="49"/>
    </row>
    <row r="597" spans="1:2" ht="15.75" customHeight="1" x14ac:dyDescent="0.25">
      <c r="A597" s="49"/>
      <c r="B597" s="49"/>
    </row>
    <row r="598" spans="1:2" ht="15.75" customHeight="1" x14ac:dyDescent="0.25">
      <c r="A598" s="49"/>
      <c r="B598" s="49"/>
    </row>
    <row r="599" spans="1:2" ht="15.75" customHeight="1" x14ac:dyDescent="0.25">
      <c r="A599" s="49"/>
      <c r="B599" s="49"/>
    </row>
    <row r="600" spans="1:2" ht="15.75" customHeight="1" x14ac:dyDescent="0.25">
      <c r="A600" s="49"/>
      <c r="B600" s="49"/>
    </row>
    <row r="601" spans="1:2" ht="15.75" customHeight="1" x14ac:dyDescent="0.25">
      <c r="A601" s="49"/>
      <c r="B601" s="49"/>
    </row>
    <row r="602" spans="1:2" ht="15.75" customHeight="1" x14ac:dyDescent="0.25">
      <c r="A602" s="49"/>
      <c r="B602" s="49"/>
    </row>
    <row r="603" spans="1:2" ht="15.75" customHeight="1" x14ac:dyDescent="0.25">
      <c r="A603" s="49"/>
      <c r="B603" s="49"/>
    </row>
    <row r="604" spans="1:2" ht="15.75" customHeight="1" x14ac:dyDescent="0.25">
      <c r="A604" s="49"/>
      <c r="B604" s="49"/>
    </row>
    <row r="605" spans="1:2" ht="15.75" customHeight="1" x14ac:dyDescent="0.25">
      <c r="A605" s="49"/>
      <c r="B605" s="49"/>
    </row>
    <row r="606" spans="1:2" ht="15.75" customHeight="1" x14ac:dyDescent="0.25">
      <c r="A606" s="49"/>
      <c r="B606" s="49"/>
    </row>
    <row r="607" spans="1:2" ht="15.75" customHeight="1" x14ac:dyDescent="0.25">
      <c r="A607" s="49"/>
      <c r="B607" s="49"/>
    </row>
    <row r="608" spans="1:2" ht="15.75" customHeight="1" x14ac:dyDescent="0.25">
      <c r="A608" s="49"/>
      <c r="B608" s="49"/>
    </row>
    <row r="609" spans="1:2" ht="15.75" customHeight="1" x14ac:dyDescent="0.25">
      <c r="A609" s="49"/>
      <c r="B609" s="49"/>
    </row>
    <row r="610" spans="1:2" ht="15.75" customHeight="1" x14ac:dyDescent="0.25">
      <c r="A610" s="49"/>
      <c r="B610" s="49"/>
    </row>
    <row r="611" spans="1:2" ht="15.75" customHeight="1" x14ac:dyDescent="0.25">
      <c r="A611" s="49"/>
      <c r="B611" s="49"/>
    </row>
    <row r="612" spans="1:2" ht="15.75" customHeight="1" x14ac:dyDescent="0.25">
      <c r="A612" s="49"/>
      <c r="B612" s="49"/>
    </row>
    <row r="613" spans="1:2" ht="15.75" customHeight="1" x14ac:dyDescent="0.25">
      <c r="A613" s="49"/>
      <c r="B613" s="49"/>
    </row>
    <row r="614" spans="1:2" ht="15.75" customHeight="1" x14ac:dyDescent="0.25">
      <c r="A614" s="49"/>
      <c r="B614" s="49"/>
    </row>
    <row r="615" spans="1:2" ht="15.75" customHeight="1" x14ac:dyDescent="0.25">
      <c r="A615" s="49"/>
      <c r="B615" s="49"/>
    </row>
    <row r="616" spans="1:2" ht="15.75" customHeight="1" x14ac:dyDescent="0.25">
      <c r="A616" s="49"/>
      <c r="B616" s="49"/>
    </row>
    <row r="617" spans="1:2" ht="15.75" customHeight="1" x14ac:dyDescent="0.25">
      <c r="A617" s="49"/>
      <c r="B617" s="49"/>
    </row>
    <row r="618" spans="1:2" ht="15.75" customHeight="1" x14ac:dyDescent="0.25">
      <c r="A618" s="49"/>
      <c r="B618" s="49"/>
    </row>
    <row r="619" spans="1:2" ht="15.75" customHeight="1" x14ac:dyDescent="0.25">
      <c r="A619" s="49"/>
      <c r="B619" s="49"/>
    </row>
    <row r="620" spans="1:2" ht="15.75" customHeight="1" x14ac:dyDescent="0.25">
      <c r="A620" s="49"/>
      <c r="B620" s="49"/>
    </row>
    <row r="621" spans="1:2" ht="15.75" customHeight="1" x14ac:dyDescent="0.25">
      <c r="A621" s="49"/>
      <c r="B621" s="49"/>
    </row>
    <row r="622" spans="1:2" ht="15.75" customHeight="1" x14ac:dyDescent="0.25">
      <c r="A622" s="49"/>
      <c r="B622" s="49"/>
    </row>
    <row r="623" spans="1:2" ht="15.75" customHeight="1" x14ac:dyDescent="0.25">
      <c r="A623" s="49"/>
      <c r="B623" s="49"/>
    </row>
    <row r="624" spans="1:2" ht="15.75" customHeight="1" x14ac:dyDescent="0.25">
      <c r="A624" s="49"/>
      <c r="B624" s="49"/>
    </row>
    <row r="625" spans="1:2" ht="15.75" customHeight="1" x14ac:dyDescent="0.25">
      <c r="A625" s="49"/>
      <c r="B625" s="49"/>
    </row>
    <row r="626" spans="1:2" ht="15.75" customHeight="1" x14ac:dyDescent="0.25">
      <c r="A626" s="49"/>
      <c r="B626" s="49"/>
    </row>
    <row r="627" spans="1:2" ht="15.75" customHeight="1" x14ac:dyDescent="0.25">
      <c r="A627" s="49"/>
      <c r="B627" s="49"/>
    </row>
    <row r="628" spans="1:2" ht="15.75" customHeight="1" x14ac:dyDescent="0.25">
      <c r="A628" s="49"/>
      <c r="B628" s="49"/>
    </row>
    <row r="629" spans="1:2" ht="15.75" customHeight="1" x14ac:dyDescent="0.25">
      <c r="A629" s="49"/>
      <c r="B629" s="49"/>
    </row>
    <row r="630" spans="1:2" ht="15.75" customHeight="1" x14ac:dyDescent="0.25">
      <c r="A630" s="49"/>
      <c r="B630" s="49"/>
    </row>
    <row r="631" spans="1:2" ht="15.75" customHeight="1" x14ac:dyDescent="0.25">
      <c r="A631" s="49"/>
      <c r="B631" s="49"/>
    </row>
    <row r="632" spans="1:2" ht="15.75" customHeight="1" x14ac:dyDescent="0.25">
      <c r="A632" s="49"/>
      <c r="B632" s="49"/>
    </row>
    <row r="633" spans="1:2" ht="15.75" customHeight="1" x14ac:dyDescent="0.25">
      <c r="A633" s="49"/>
      <c r="B633" s="49"/>
    </row>
    <row r="634" spans="1:2" ht="15.75" customHeight="1" x14ac:dyDescent="0.25">
      <c r="A634" s="49"/>
      <c r="B634" s="49"/>
    </row>
    <row r="635" spans="1:2" ht="15.75" customHeight="1" x14ac:dyDescent="0.25">
      <c r="A635" s="49"/>
      <c r="B635" s="49"/>
    </row>
    <row r="636" spans="1:2" ht="15.75" customHeight="1" x14ac:dyDescent="0.25">
      <c r="A636" s="49"/>
      <c r="B636" s="49"/>
    </row>
    <row r="637" spans="1:2" ht="15.75" customHeight="1" x14ac:dyDescent="0.25">
      <c r="A637" s="49"/>
      <c r="B637" s="49"/>
    </row>
    <row r="638" spans="1:2" ht="15.75" customHeight="1" x14ac:dyDescent="0.25">
      <c r="A638" s="49"/>
      <c r="B638" s="49"/>
    </row>
    <row r="639" spans="1:2" ht="15.75" customHeight="1" x14ac:dyDescent="0.25">
      <c r="A639" s="49"/>
      <c r="B639" s="49"/>
    </row>
    <row r="640" spans="1:2" ht="15.75" customHeight="1" x14ac:dyDescent="0.25">
      <c r="A640" s="49"/>
      <c r="B640" s="49"/>
    </row>
    <row r="641" spans="1:2" ht="15.75" customHeight="1" x14ac:dyDescent="0.25">
      <c r="A641" s="49"/>
      <c r="B641" s="49"/>
    </row>
    <row r="642" spans="1:2" ht="15.75" customHeight="1" x14ac:dyDescent="0.25">
      <c r="A642" s="49"/>
      <c r="B642" s="49"/>
    </row>
    <row r="643" spans="1:2" ht="15.75" customHeight="1" x14ac:dyDescent="0.25">
      <c r="A643" s="49"/>
      <c r="B643" s="49"/>
    </row>
    <row r="644" spans="1:2" ht="15.75" customHeight="1" x14ac:dyDescent="0.25">
      <c r="A644" s="49"/>
      <c r="B644" s="49"/>
    </row>
    <row r="645" spans="1:2" ht="15.75" customHeight="1" x14ac:dyDescent="0.25">
      <c r="A645" s="49"/>
      <c r="B645" s="49"/>
    </row>
    <row r="646" spans="1:2" ht="15.75" customHeight="1" x14ac:dyDescent="0.25">
      <c r="A646" s="49"/>
      <c r="B646" s="49"/>
    </row>
    <row r="647" spans="1:2" ht="15.75" customHeight="1" x14ac:dyDescent="0.25">
      <c r="A647" s="49"/>
      <c r="B647" s="49"/>
    </row>
    <row r="648" spans="1:2" ht="15.75" customHeight="1" x14ac:dyDescent="0.25">
      <c r="A648" s="49"/>
      <c r="B648" s="49"/>
    </row>
    <row r="649" spans="1:2" ht="15.75" customHeight="1" x14ac:dyDescent="0.25">
      <c r="A649" s="49"/>
      <c r="B649" s="49"/>
    </row>
    <row r="650" spans="1:2" ht="15.75" customHeight="1" x14ac:dyDescent="0.25">
      <c r="A650" s="49"/>
      <c r="B650" s="49"/>
    </row>
    <row r="651" spans="1:2" ht="15.75" customHeight="1" x14ac:dyDescent="0.25">
      <c r="A651" s="49"/>
      <c r="B651" s="49"/>
    </row>
    <row r="652" spans="1:2" ht="15.75" customHeight="1" x14ac:dyDescent="0.25">
      <c r="A652" s="49"/>
      <c r="B652" s="49"/>
    </row>
    <row r="653" spans="1:2" ht="15.75" customHeight="1" x14ac:dyDescent="0.25">
      <c r="A653" s="49"/>
      <c r="B653" s="49"/>
    </row>
    <row r="654" spans="1:2" ht="15.75" customHeight="1" x14ac:dyDescent="0.25">
      <c r="A654" s="49"/>
      <c r="B654" s="49"/>
    </row>
    <row r="655" spans="1:2" ht="15.75" customHeight="1" x14ac:dyDescent="0.25">
      <c r="A655" s="49"/>
      <c r="B655" s="49"/>
    </row>
    <row r="656" spans="1:2" ht="15.75" customHeight="1" x14ac:dyDescent="0.25">
      <c r="A656" s="49"/>
      <c r="B656" s="49"/>
    </row>
    <row r="657" spans="1:2" ht="15.75" customHeight="1" x14ac:dyDescent="0.25">
      <c r="A657" s="49"/>
      <c r="B657" s="49"/>
    </row>
    <row r="658" spans="1:2" ht="15.75" customHeight="1" x14ac:dyDescent="0.25">
      <c r="A658" s="49"/>
      <c r="B658" s="49"/>
    </row>
    <row r="659" spans="1:2" ht="15.75" customHeight="1" x14ac:dyDescent="0.25">
      <c r="A659" s="49"/>
      <c r="B659" s="49"/>
    </row>
    <row r="660" spans="1:2" ht="15.75" customHeight="1" x14ac:dyDescent="0.25">
      <c r="A660" s="49"/>
      <c r="B660" s="49"/>
    </row>
    <row r="661" spans="1:2" ht="15.75" customHeight="1" x14ac:dyDescent="0.25">
      <c r="A661" s="49"/>
      <c r="B661" s="49"/>
    </row>
    <row r="662" spans="1:2" ht="15.75" customHeight="1" x14ac:dyDescent="0.25">
      <c r="A662" s="49"/>
      <c r="B662" s="49"/>
    </row>
    <row r="663" spans="1:2" ht="15.75" customHeight="1" x14ac:dyDescent="0.25">
      <c r="A663" s="49"/>
      <c r="B663" s="49"/>
    </row>
    <row r="664" spans="1:2" ht="15.75" customHeight="1" x14ac:dyDescent="0.25">
      <c r="A664" s="49"/>
      <c r="B664" s="49"/>
    </row>
    <row r="665" spans="1:2" ht="15.75" customHeight="1" x14ac:dyDescent="0.25">
      <c r="A665" s="49"/>
      <c r="B665" s="49"/>
    </row>
    <row r="666" spans="1:2" ht="15.75" customHeight="1" x14ac:dyDescent="0.25">
      <c r="A666" s="49"/>
      <c r="B666" s="49"/>
    </row>
    <row r="667" spans="1:2" ht="15.75" customHeight="1" x14ac:dyDescent="0.25">
      <c r="A667" s="49"/>
      <c r="B667" s="49"/>
    </row>
    <row r="668" spans="1:2" ht="15.75" customHeight="1" x14ac:dyDescent="0.25">
      <c r="A668" s="49"/>
      <c r="B668" s="49"/>
    </row>
    <row r="669" spans="1:2" ht="15.75" customHeight="1" x14ac:dyDescent="0.25">
      <c r="A669" s="49"/>
      <c r="B669" s="49"/>
    </row>
    <row r="670" spans="1:2" ht="15.75" customHeight="1" x14ac:dyDescent="0.25">
      <c r="A670" s="49"/>
      <c r="B670" s="49"/>
    </row>
    <row r="671" spans="1:2" ht="15.75" customHeight="1" x14ac:dyDescent="0.25">
      <c r="A671" s="49"/>
      <c r="B671" s="49"/>
    </row>
    <row r="672" spans="1:2" ht="15.75" customHeight="1" x14ac:dyDescent="0.25">
      <c r="A672" s="49"/>
      <c r="B672" s="49"/>
    </row>
    <row r="673" spans="1:2" ht="15.75" customHeight="1" x14ac:dyDescent="0.25">
      <c r="A673" s="49"/>
      <c r="B673" s="49"/>
    </row>
    <row r="674" spans="1:2" ht="15.75" customHeight="1" x14ac:dyDescent="0.25">
      <c r="A674" s="49"/>
      <c r="B674" s="49"/>
    </row>
    <row r="675" spans="1:2" ht="15.75" customHeight="1" x14ac:dyDescent="0.25">
      <c r="A675" s="49"/>
      <c r="B675" s="49"/>
    </row>
    <row r="676" spans="1:2" ht="15.75" customHeight="1" x14ac:dyDescent="0.25">
      <c r="A676" s="49"/>
      <c r="B676" s="49"/>
    </row>
    <row r="677" spans="1:2" ht="15.75" customHeight="1" x14ac:dyDescent="0.25">
      <c r="A677" s="49"/>
      <c r="B677" s="49"/>
    </row>
    <row r="678" spans="1:2" ht="15.75" customHeight="1" x14ac:dyDescent="0.25">
      <c r="A678" s="49"/>
      <c r="B678" s="49"/>
    </row>
    <row r="679" spans="1:2" ht="15.75" customHeight="1" x14ac:dyDescent="0.25">
      <c r="A679" s="49"/>
      <c r="B679" s="49"/>
    </row>
    <row r="680" spans="1:2" ht="15.75" customHeight="1" x14ac:dyDescent="0.25">
      <c r="A680" s="49"/>
      <c r="B680" s="49"/>
    </row>
    <row r="681" spans="1:2" ht="15.75" customHeight="1" x14ac:dyDescent="0.25">
      <c r="A681" s="49"/>
      <c r="B681" s="49"/>
    </row>
    <row r="682" spans="1:2" ht="15.75" customHeight="1" x14ac:dyDescent="0.25">
      <c r="A682" s="49"/>
      <c r="B682" s="49"/>
    </row>
    <row r="683" spans="1:2" ht="15.75" customHeight="1" x14ac:dyDescent="0.25">
      <c r="A683" s="49"/>
      <c r="B683" s="49"/>
    </row>
    <row r="684" spans="1:2" ht="15.75" customHeight="1" x14ac:dyDescent="0.25">
      <c r="A684" s="49"/>
      <c r="B684" s="49"/>
    </row>
    <row r="685" spans="1:2" ht="15.75" customHeight="1" x14ac:dyDescent="0.25">
      <c r="A685" s="49"/>
      <c r="B685" s="49"/>
    </row>
    <row r="686" spans="1:2" ht="15.75" customHeight="1" x14ac:dyDescent="0.25">
      <c r="A686" s="49"/>
      <c r="B686" s="49"/>
    </row>
    <row r="687" spans="1:2" ht="15.75" customHeight="1" x14ac:dyDescent="0.25">
      <c r="A687" s="49"/>
      <c r="B687" s="49"/>
    </row>
    <row r="688" spans="1:2" ht="15.75" customHeight="1" x14ac:dyDescent="0.25">
      <c r="A688" s="49"/>
      <c r="B688" s="49"/>
    </row>
    <row r="689" spans="1:2" ht="15.75" customHeight="1" x14ac:dyDescent="0.25">
      <c r="A689" s="49"/>
      <c r="B689" s="49"/>
    </row>
    <row r="690" spans="1:2" ht="15.75" customHeight="1" x14ac:dyDescent="0.25">
      <c r="A690" s="49"/>
      <c r="B690" s="49"/>
    </row>
    <row r="691" spans="1:2" ht="15.75" customHeight="1" x14ac:dyDescent="0.25">
      <c r="A691" s="49"/>
      <c r="B691" s="49"/>
    </row>
    <row r="692" spans="1:2" ht="15.75" customHeight="1" x14ac:dyDescent="0.25">
      <c r="A692" s="49"/>
      <c r="B692" s="49"/>
    </row>
    <row r="693" spans="1:2" ht="15.75" customHeight="1" x14ac:dyDescent="0.25">
      <c r="A693" s="49"/>
      <c r="B693" s="49"/>
    </row>
    <row r="694" spans="1:2" ht="15.75" customHeight="1" x14ac:dyDescent="0.25">
      <c r="A694" s="49"/>
      <c r="B694" s="49"/>
    </row>
    <row r="695" spans="1:2" ht="15.75" customHeight="1" x14ac:dyDescent="0.25">
      <c r="A695" s="49"/>
      <c r="B695" s="49"/>
    </row>
    <row r="696" spans="1:2" ht="15.75" customHeight="1" x14ac:dyDescent="0.25">
      <c r="A696" s="49"/>
      <c r="B696" s="49"/>
    </row>
    <row r="697" spans="1:2" ht="15.75" customHeight="1" x14ac:dyDescent="0.25">
      <c r="A697" s="49"/>
      <c r="B697" s="49"/>
    </row>
    <row r="698" spans="1:2" ht="15.75" customHeight="1" x14ac:dyDescent="0.25">
      <c r="A698" s="49"/>
      <c r="B698" s="49"/>
    </row>
    <row r="699" spans="1:2" ht="15.75" customHeight="1" x14ac:dyDescent="0.25">
      <c r="A699" s="49"/>
      <c r="B699" s="49"/>
    </row>
    <row r="700" spans="1:2" ht="15.75" customHeight="1" x14ac:dyDescent="0.25">
      <c r="A700" s="49"/>
      <c r="B700" s="49"/>
    </row>
    <row r="701" spans="1:2" ht="15.75" customHeight="1" x14ac:dyDescent="0.25">
      <c r="A701" s="49"/>
      <c r="B701" s="49"/>
    </row>
    <row r="702" spans="1:2" ht="15.75" customHeight="1" x14ac:dyDescent="0.25">
      <c r="A702" s="49"/>
      <c r="B702" s="49"/>
    </row>
    <row r="703" spans="1:2" ht="15.75" customHeight="1" x14ac:dyDescent="0.25">
      <c r="A703" s="49"/>
      <c r="B703" s="49"/>
    </row>
    <row r="704" spans="1:2" ht="15.75" customHeight="1" x14ac:dyDescent="0.25">
      <c r="A704" s="49"/>
      <c r="B704" s="49"/>
    </row>
    <row r="705" spans="1:2" ht="15.75" customHeight="1" x14ac:dyDescent="0.25">
      <c r="A705" s="49"/>
      <c r="B705" s="49"/>
    </row>
    <row r="706" spans="1:2" ht="15.75" customHeight="1" x14ac:dyDescent="0.25">
      <c r="A706" s="49"/>
      <c r="B706" s="49"/>
    </row>
    <row r="707" spans="1:2" ht="15.75" customHeight="1" x14ac:dyDescent="0.25">
      <c r="A707" s="49"/>
      <c r="B707" s="49"/>
    </row>
    <row r="708" spans="1:2" ht="15.75" customHeight="1" x14ac:dyDescent="0.25">
      <c r="A708" s="49"/>
      <c r="B708" s="49"/>
    </row>
    <row r="709" spans="1:2" ht="15.75" customHeight="1" x14ac:dyDescent="0.25">
      <c r="A709" s="49"/>
      <c r="B709" s="49"/>
    </row>
    <row r="710" spans="1:2" ht="15.75" customHeight="1" x14ac:dyDescent="0.25">
      <c r="A710" s="49"/>
      <c r="B710" s="49"/>
    </row>
    <row r="711" spans="1:2" ht="15.75" customHeight="1" x14ac:dyDescent="0.25">
      <c r="A711" s="49"/>
      <c r="B711" s="49"/>
    </row>
    <row r="712" spans="1:2" ht="15.75" customHeight="1" x14ac:dyDescent="0.25">
      <c r="A712" s="49"/>
      <c r="B712" s="49"/>
    </row>
    <row r="713" spans="1:2" ht="15.75" customHeight="1" x14ac:dyDescent="0.25">
      <c r="A713" s="49"/>
      <c r="B713" s="49"/>
    </row>
    <row r="714" spans="1:2" ht="15.75" customHeight="1" x14ac:dyDescent="0.25">
      <c r="A714" s="49"/>
      <c r="B714" s="49"/>
    </row>
    <row r="715" spans="1:2" ht="15.75" customHeight="1" x14ac:dyDescent="0.25">
      <c r="A715" s="49"/>
      <c r="B715" s="49"/>
    </row>
    <row r="716" spans="1:2" ht="15.75" customHeight="1" x14ac:dyDescent="0.25">
      <c r="A716" s="49"/>
      <c r="B716" s="49"/>
    </row>
    <row r="717" spans="1:2" ht="15.75" customHeight="1" x14ac:dyDescent="0.25">
      <c r="A717" s="49"/>
      <c r="B717" s="49"/>
    </row>
    <row r="718" spans="1:2" ht="15.75" customHeight="1" x14ac:dyDescent="0.25">
      <c r="A718" s="49"/>
      <c r="B718" s="49"/>
    </row>
    <row r="719" spans="1:2" ht="15.75" customHeight="1" x14ac:dyDescent="0.25">
      <c r="A719" s="49"/>
      <c r="B719" s="49"/>
    </row>
    <row r="720" spans="1:2" ht="15.75" customHeight="1" x14ac:dyDescent="0.25">
      <c r="A720" s="49"/>
      <c r="B720" s="49"/>
    </row>
    <row r="721" spans="1:2" ht="15.75" customHeight="1" x14ac:dyDescent="0.25">
      <c r="A721" s="49"/>
      <c r="B721" s="49"/>
    </row>
    <row r="722" spans="1:2" ht="15.75" customHeight="1" x14ac:dyDescent="0.25">
      <c r="A722" s="49"/>
      <c r="B722" s="49"/>
    </row>
    <row r="723" spans="1:2" ht="15.75" customHeight="1" x14ac:dyDescent="0.25">
      <c r="A723" s="49"/>
      <c r="B723" s="49"/>
    </row>
    <row r="724" spans="1:2" ht="15.75" customHeight="1" x14ac:dyDescent="0.25">
      <c r="A724" s="49"/>
      <c r="B724" s="49"/>
    </row>
    <row r="725" spans="1:2" ht="15.75" customHeight="1" x14ac:dyDescent="0.25">
      <c r="A725" s="49"/>
      <c r="B725" s="49"/>
    </row>
    <row r="726" spans="1:2" ht="15.75" customHeight="1" x14ac:dyDescent="0.25">
      <c r="A726" s="49"/>
      <c r="B726" s="49"/>
    </row>
    <row r="727" spans="1:2" ht="15.75" customHeight="1" x14ac:dyDescent="0.25">
      <c r="A727" s="49"/>
      <c r="B727" s="49"/>
    </row>
    <row r="728" spans="1:2" ht="15.75" customHeight="1" x14ac:dyDescent="0.25">
      <c r="A728" s="49"/>
      <c r="B728" s="49"/>
    </row>
    <row r="729" spans="1:2" ht="15.75" customHeight="1" x14ac:dyDescent="0.25">
      <c r="A729" s="49"/>
      <c r="B729" s="49"/>
    </row>
    <row r="730" spans="1:2" ht="15.75" customHeight="1" x14ac:dyDescent="0.25">
      <c r="A730" s="49"/>
      <c r="B730" s="49"/>
    </row>
    <row r="731" spans="1:2" ht="15.75" customHeight="1" x14ac:dyDescent="0.25">
      <c r="A731" s="49"/>
      <c r="B731" s="49"/>
    </row>
    <row r="732" spans="1:2" ht="15.75" customHeight="1" x14ac:dyDescent="0.25">
      <c r="A732" s="49"/>
      <c r="B732" s="49"/>
    </row>
    <row r="733" spans="1:2" ht="15.75" customHeight="1" x14ac:dyDescent="0.25">
      <c r="A733" s="49"/>
      <c r="B733" s="49"/>
    </row>
    <row r="734" spans="1:2" ht="15.75" customHeight="1" x14ac:dyDescent="0.25">
      <c r="A734" s="49"/>
      <c r="B734" s="49"/>
    </row>
    <row r="735" spans="1:2" ht="15.75" customHeight="1" x14ac:dyDescent="0.25">
      <c r="A735" s="49"/>
      <c r="B735" s="49"/>
    </row>
    <row r="736" spans="1:2" ht="15.75" customHeight="1" x14ac:dyDescent="0.25">
      <c r="A736" s="49"/>
      <c r="B736" s="49"/>
    </row>
    <row r="737" spans="1:2" ht="15.75" customHeight="1" x14ac:dyDescent="0.25">
      <c r="A737" s="49"/>
      <c r="B737" s="49"/>
    </row>
    <row r="738" spans="1:2" ht="15.75" customHeight="1" x14ac:dyDescent="0.25">
      <c r="A738" s="49"/>
      <c r="B738" s="49"/>
    </row>
    <row r="739" spans="1:2" ht="15.75" customHeight="1" x14ac:dyDescent="0.25">
      <c r="A739" s="49"/>
      <c r="B739" s="49"/>
    </row>
    <row r="740" spans="1:2" ht="15.75" customHeight="1" x14ac:dyDescent="0.25">
      <c r="A740" s="49"/>
      <c r="B740" s="49"/>
    </row>
    <row r="741" spans="1:2" ht="15.75" customHeight="1" x14ac:dyDescent="0.25">
      <c r="A741" s="49"/>
      <c r="B741" s="49"/>
    </row>
    <row r="742" spans="1:2" ht="15.75" customHeight="1" x14ac:dyDescent="0.25">
      <c r="A742" s="49"/>
      <c r="B742" s="49"/>
    </row>
    <row r="743" spans="1:2" ht="15.75" customHeight="1" x14ac:dyDescent="0.25">
      <c r="A743" s="49"/>
      <c r="B743" s="49"/>
    </row>
    <row r="744" spans="1:2" ht="15.75" customHeight="1" x14ac:dyDescent="0.25">
      <c r="A744" s="49"/>
      <c r="B744" s="49"/>
    </row>
    <row r="745" spans="1:2" ht="15.75" customHeight="1" x14ac:dyDescent="0.25">
      <c r="A745" s="49"/>
      <c r="B745" s="49"/>
    </row>
    <row r="746" spans="1:2" ht="15.75" customHeight="1" x14ac:dyDescent="0.25">
      <c r="A746" s="49"/>
      <c r="B746" s="49"/>
    </row>
    <row r="747" spans="1:2" ht="15.75" customHeight="1" x14ac:dyDescent="0.25">
      <c r="A747" s="49"/>
      <c r="B747" s="49"/>
    </row>
    <row r="748" spans="1:2" ht="15.75" customHeight="1" x14ac:dyDescent="0.25">
      <c r="A748" s="49"/>
      <c r="B748" s="49"/>
    </row>
    <row r="749" spans="1:2" ht="15.75" customHeight="1" x14ac:dyDescent="0.25">
      <c r="A749" s="49"/>
      <c r="B749" s="49"/>
    </row>
    <row r="750" spans="1:2" ht="15.75" customHeight="1" x14ac:dyDescent="0.25">
      <c r="A750" s="49"/>
      <c r="B750" s="49"/>
    </row>
    <row r="751" spans="1:2" ht="15.75" customHeight="1" x14ac:dyDescent="0.25">
      <c r="A751" s="49"/>
      <c r="B751" s="49"/>
    </row>
    <row r="752" spans="1:2" ht="15.75" customHeight="1" x14ac:dyDescent="0.25">
      <c r="A752" s="49"/>
      <c r="B752" s="49"/>
    </row>
    <row r="753" spans="1:2" ht="15.75" customHeight="1" x14ac:dyDescent="0.25">
      <c r="A753" s="49"/>
      <c r="B753" s="49"/>
    </row>
    <row r="754" spans="1:2" ht="15.75" customHeight="1" x14ac:dyDescent="0.25">
      <c r="A754" s="49"/>
      <c r="B754" s="49"/>
    </row>
    <row r="755" spans="1:2" ht="15.75" customHeight="1" x14ac:dyDescent="0.25">
      <c r="A755" s="49"/>
      <c r="B755" s="49"/>
    </row>
    <row r="756" spans="1:2" ht="15.75" customHeight="1" x14ac:dyDescent="0.25">
      <c r="A756" s="49"/>
      <c r="B756" s="49"/>
    </row>
    <row r="757" spans="1:2" ht="15.75" customHeight="1" x14ac:dyDescent="0.25">
      <c r="A757" s="49"/>
      <c r="B757" s="49"/>
    </row>
    <row r="758" spans="1:2" ht="15.75" customHeight="1" x14ac:dyDescent="0.25">
      <c r="A758" s="49"/>
      <c r="B758" s="49"/>
    </row>
    <row r="759" spans="1:2" ht="15.75" customHeight="1" x14ac:dyDescent="0.25">
      <c r="A759" s="49"/>
      <c r="B759" s="49"/>
    </row>
    <row r="760" spans="1:2" ht="15.75" customHeight="1" x14ac:dyDescent="0.25">
      <c r="A760" s="49"/>
      <c r="B760" s="49"/>
    </row>
    <row r="761" spans="1:2" ht="15.75" customHeight="1" x14ac:dyDescent="0.25">
      <c r="A761" s="49"/>
      <c r="B761" s="49"/>
    </row>
    <row r="762" spans="1:2" ht="15.75" customHeight="1" x14ac:dyDescent="0.25">
      <c r="A762" s="49"/>
      <c r="B762" s="49"/>
    </row>
    <row r="763" spans="1:2" ht="15.75" customHeight="1" x14ac:dyDescent="0.25">
      <c r="A763" s="49"/>
      <c r="B763" s="49"/>
    </row>
    <row r="764" spans="1:2" ht="15.75" customHeight="1" x14ac:dyDescent="0.25">
      <c r="A764" s="49"/>
      <c r="B764" s="49"/>
    </row>
    <row r="765" spans="1:2" ht="15.75" customHeight="1" x14ac:dyDescent="0.25">
      <c r="A765" s="49"/>
      <c r="B765" s="49"/>
    </row>
    <row r="766" spans="1:2" ht="15.75" customHeight="1" x14ac:dyDescent="0.25">
      <c r="A766" s="49"/>
      <c r="B766" s="49"/>
    </row>
    <row r="767" spans="1:2" ht="15.75" customHeight="1" x14ac:dyDescent="0.25">
      <c r="A767" s="49"/>
      <c r="B767" s="49"/>
    </row>
    <row r="768" spans="1:2" ht="15.75" customHeight="1" x14ac:dyDescent="0.25">
      <c r="A768" s="49"/>
      <c r="B768" s="49"/>
    </row>
    <row r="769" spans="1:2" ht="15.75" customHeight="1" x14ac:dyDescent="0.25">
      <c r="A769" s="49"/>
      <c r="B769" s="49"/>
    </row>
    <row r="770" spans="1:2" ht="15.75" customHeight="1" x14ac:dyDescent="0.25">
      <c r="A770" s="49"/>
      <c r="B770" s="49"/>
    </row>
    <row r="771" spans="1:2" ht="15.75" customHeight="1" x14ac:dyDescent="0.25">
      <c r="A771" s="49"/>
      <c r="B771" s="49"/>
    </row>
    <row r="772" spans="1:2" ht="15.75" customHeight="1" x14ac:dyDescent="0.25">
      <c r="A772" s="49"/>
      <c r="B772" s="49"/>
    </row>
    <row r="773" spans="1:2" ht="15.75" customHeight="1" x14ac:dyDescent="0.25">
      <c r="A773" s="49"/>
      <c r="B773" s="49"/>
    </row>
    <row r="774" spans="1:2" ht="15.75" customHeight="1" x14ac:dyDescent="0.25">
      <c r="A774" s="49"/>
      <c r="B774" s="49"/>
    </row>
    <row r="775" spans="1:2" ht="15.75" customHeight="1" x14ac:dyDescent="0.25">
      <c r="A775" s="49"/>
      <c r="B775" s="49"/>
    </row>
    <row r="776" spans="1:2" ht="15.75" customHeight="1" x14ac:dyDescent="0.25">
      <c r="A776" s="49"/>
      <c r="B776" s="49"/>
    </row>
    <row r="777" spans="1:2" ht="15.75" customHeight="1" x14ac:dyDescent="0.25">
      <c r="A777" s="49"/>
      <c r="B777" s="49"/>
    </row>
    <row r="778" spans="1:2" ht="15.75" customHeight="1" x14ac:dyDescent="0.25">
      <c r="A778" s="49"/>
      <c r="B778" s="49"/>
    </row>
    <row r="779" spans="1:2" ht="15.75" customHeight="1" x14ac:dyDescent="0.25">
      <c r="A779" s="49"/>
      <c r="B779" s="49"/>
    </row>
    <row r="780" spans="1:2" ht="15.75" customHeight="1" x14ac:dyDescent="0.25">
      <c r="A780" s="49"/>
      <c r="B780" s="49"/>
    </row>
    <row r="781" spans="1:2" ht="15.75" customHeight="1" x14ac:dyDescent="0.25">
      <c r="A781" s="49"/>
      <c r="B781" s="49"/>
    </row>
    <row r="782" spans="1:2" ht="15.75" customHeight="1" x14ac:dyDescent="0.25">
      <c r="A782" s="49"/>
      <c r="B782" s="49"/>
    </row>
    <row r="783" spans="1:2" ht="15.75" customHeight="1" x14ac:dyDescent="0.25">
      <c r="A783" s="49"/>
      <c r="B783" s="49"/>
    </row>
    <row r="784" spans="1:2" ht="15.75" customHeight="1" x14ac:dyDescent="0.25">
      <c r="A784" s="49"/>
      <c r="B784" s="49"/>
    </row>
    <row r="785" spans="1:2" ht="15.75" customHeight="1" x14ac:dyDescent="0.25">
      <c r="A785" s="49"/>
      <c r="B785" s="49"/>
    </row>
    <row r="786" spans="1:2" ht="15.75" customHeight="1" x14ac:dyDescent="0.25">
      <c r="A786" s="49"/>
      <c r="B786" s="49"/>
    </row>
    <row r="787" spans="1:2" ht="15.75" customHeight="1" x14ac:dyDescent="0.25">
      <c r="A787" s="49"/>
      <c r="B787" s="49"/>
    </row>
    <row r="788" spans="1:2" ht="15.75" customHeight="1" x14ac:dyDescent="0.25">
      <c r="A788" s="49"/>
      <c r="B788" s="49"/>
    </row>
    <row r="789" spans="1:2" ht="15.75" customHeight="1" x14ac:dyDescent="0.25">
      <c r="A789" s="49"/>
      <c r="B789" s="49"/>
    </row>
    <row r="790" spans="1:2" ht="15.75" customHeight="1" x14ac:dyDescent="0.25">
      <c r="A790" s="49"/>
      <c r="B790" s="49"/>
    </row>
    <row r="791" spans="1:2" ht="15.75" customHeight="1" x14ac:dyDescent="0.25">
      <c r="A791" s="49"/>
      <c r="B791" s="49"/>
    </row>
    <row r="792" spans="1:2" ht="15.75" customHeight="1" x14ac:dyDescent="0.25">
      <c r="A792" s="49"/>
      <c r="B792" s="49"/>
    </row>
    <row r="793" spans="1:2" ht="15.75" customHeight="1" x14ac:dyDescent="0.25">
      <c r="A793" s="49"/>
      <c r="B793" s="49"/>
    </row>
    <row r="794" spans="1:2" ht="15.75" customHeight="1" x14ac:dyDescent="0.25">
      <c r="A794" s="49"/>
      <c r="B794" s="49"/>
    </row>
    <row r="795" spans="1:2" ht="15.75" customHeight="1" x14ac:dyDescent="0.25">
      <c r="A795" s="49"/>
      <c r="B795" s="49"/>
    </row>
    <row r="796" spans="1:2" ht="15.75" customHeight="1" x14ac:dyDescent="0.25">
      <c r="A796" s="49"/>
      <c r="B796" s="49"/>
    </row>
    <row r="797" spans="1:2" ht="15.75" customHeight="1" x14ac:dyDescent="0.25">
      <c r="A797" s="49"/>
      <c r="B797" s="49"/>
    </row>
    <row r="798" spans="1:2" ht="15.75" customHeight="1" x14ac:dyDescent="0.25">
      <c r="A798" s="49"/>
      <c r="B798" s="49"/>
    </row>
    <row r="799" spans="1:2" ht="15.75" customHeight="1" x14ac:dyDescent="0.25">
      <c r="A799" s="49"/>
      <c r="B799" s="49"/>
    </row>
    <row r="800" spans="1:2" ht="15.75" customHeight="1" x14ac:dyDescent="0.25">
      <c r="A800" s="49"/>
      <c r="B800" s="49"/>
    </row>
    <row r="801" spans="1:2" ht="15.75" customHeight="1" x14ac:dyDescent="0.25">
      <c r="A801" s="49"/>
      <c r="B801" s="49"/>
    </row>
    <row r="802" spans="1:2" ht="15.75" customHeight="1" x14ac:dyDescent="0.25">
      <c r="A802" s="49"/>
      <c r="B802" s="49"/>
    </row>
    <row r="803" spans="1:2" ht="15.75" customHeight="1" x14ac:dyDescent="0.25">
      <c r="A803" s="49"/>
      <c r="B803" s="49"/>
    </row>
    <row r="804" spans="1:2" ht="15.75" customHeight="1" x14ac:dyDescent="0.25">
      <c r="A804" s="49"/>
      <c r="B804" s="49"/>
    </row>
    <row r="805" spans="1:2" ht="15.75" customHeight="1" x14ac:dyDescent="0.25">
      <c r="A805" s="49"/>
      <c r="B805" s="49"/>
    </row>
    <row r="806" spans="1:2" ht="15.75" customHeight="1" x14ac:dyDescent="0.25">
      <c r="A806" s="49"/>
      <c r="B806" s="49"/>
    </row>
    <row r="807" spans="1:2" ht="15.75" customHeight="1" x14ac:dyDescent="0.25">
      <c r="A807" s="49"/>
      <c r="B807" s="49"/>
    </row>
    <row r="808" spans="1:2" ht="15.75" customHeight="1" x14ac:dyDescent="0.25">
      <c r="A808" s="49"/>
      <c r="B808" s="49"/>
    </row>
    <row r="809" spans="1:2" ht="15.75" customHeight="1" x14ac:dyDescent="0.25">
      <c r="A809" s="49"/>
      <c r="B809" s="49"/>
    </row>
    <row r="810" spans="1:2" ht="15.75" customHeight="1" x14ac:dyDescent="0.25">
      <c r="A810" s="49"/>
      <c r="B810" s="49"/>
    </row>
    <row r="811" spans="1:2" ht="15.75" customHeight="1" x14ac:dyDescent="0.25">
      <c r="A811" s="49"/>
      <c r="B811" s="49"/>
    </row>
    <row r="812" spans="1:2" ht="15.75" customHeight="1" x14ac:dyDescent="0.25">
      <c r="A812" s="49"/>
      <c r="B812" s="49"/>
    </row>
    <row r="813" spans="1:2" ht="15.75" customHeight="1" x14ac:dyDescent="0.25">
      <c r="A813" s="49"/>
      <c r="B813" s="49"/>
    </row>
    <row r="814" spans="1:2" ht="15.75" customHeight="1" x14ac:dyDescent="0.25">
      <c r="A814" s="49"/>
      <c r="B814" s="49"/>
    </row>
    <row r="815" spans="1:2" ht="15.75" customHeight="1" x14ac:dyDescent="0.25">
      <c r="A815" s="49"/>
      <c r="B815" s="49"/>
    </row>
    <row r="816" spans="1:2" ht="15.75" customHeight="1" x14ac:dyDescent="0.25">
      <c r="A816" s="49"/>
      <c r="B816" s="49"/>
    </row>
    <row r="817" spans="1:2" ht="15.75" customHeight="1" x14ac:dyDescent="0.25">
      <c r="A817" s="49"/>
      <c r="B817" s="49"/>
    </row>
    <row r="818" spans="1:2" ht="15.75" customHeight="1" x14ac:dyDescent="0.25">
      <c r="A818" s="49"/>
      <c r="B818" s="49"/>
    </row>
    <row r="819" spans="1:2" ht="15.75" customHeight="1" x14ac:dyDescent="0.25">
      <c r="A819" s="49"/>
      <c r="B819" s="49"/>
    </row>
    <row r="820" spans="1:2" ht="15.75" customHeight="1" x14ac:dyDescent="0.25">
      <c r="A820" s="49"/>
      <c r="B820" s="49"/>
    </row>
    <row r="821" spans="1:2" ht="15.75" customHeight="1" x14ac:dyDescent="0.25">
      <c r="A821" s="49"/>
      <c r="B821" s="49"/>
    </row>
    <row r="822" spans="1:2" ht="15.75" customHeight="1" x14ac:dyDescent="0.25">
      <c r="A822" s="49"/>
      <c r="B822" s="49"/>
    </row>
    <row r="823" spans="1:2" ht="15.75" customHeight="1" x14ac:dyDescent="0.25">
      <c r="A823" s="49"/>
      <c r="B823" s="49"/>
    </row>
    <row r="824" spans="1:2" ht="15.75" customHeight="1" x14ac:dyDescent="0.25">
      <c r="A824" s="49"/>
      <c r="B824" s="49"/>
    </row>
    <row r="825" spans="1:2" ht="15.75" customHeight="1" x14ac:dyDescent="0.25">
      <c r="A825" s="49"/>
      <c r="B825" s="49"/>
    </row>
    <row r="826" spans="1:2" ht="15.75" customHeight="1" x14ac:dyDescent="0.25">
      <c r="A826" s="49"/>
      <c r="B826" s="49"/>
    </row>
    <row r="827" spans="1:2" ht="15.75" customHeight="1" x14ac:dyDescent="0.25">
      <c r="A827" s="49"/>
      <c r="B827" s="49"/>
    </row>
    <row r="828" spans="1:2" ht="15.75" customHeight="1" x14ac:dyDescent="0.25">
      <c r="A828" s="49"/>
      <c r="B828" s="49"/>
    </row>
    <row r="829" spans="1:2" ht="15.75" customHeight="1" x14ac:dyDescent="0.25">
      <c r="A829" s="49"/>
      <c r="B829" s="49"/>
    </row>
    <row r="830" spans="1:2" ht="15.75" customHeight="1" x14ac:dyDescent="0.25">
      <c r="A830" s="49"/>
      <c r="B830" s="49"/>
    </row>
    <row r="831" spans="1:2" ht="15.75" customHeight="1" x14ac:dyDescent="0.25">
      <c r="A831" s="49"/>
      <c r="B831" s="49"/>
    </row>
    <row r="832" spans="1:2" ht="15.75" customHeight="1" x14ac:dyDescent="0.25">
      <c r="A832" s="49"/>
      <c r="B832" s="49"/>
    </row>
    <row r="833" spans="1:2" ht="15.75" customHeight="1" x14ac:dyDescent="0.25">
      <c r="A833" s="49"/>
      <c r="B833" s="49"/>
    </row>
    <row r="834" spans="1:2" ht="15.75" customHeight="1" x14ac:dyDescent="0.25">
      <c r="A834" s="49"/>
      <c r="B834" s="49"/>
    </row>
    <row r="835" spans="1:2" ht="15.75" customHeight="1" x14ac:dyDescent="0.25">
      <c r="A835" s="49"/>
      <c r="B835" s="49"/>
    </row>
    <row r="836" spans="1:2" ht="15.75" customHeight="1" x14ac:dyDescent="0.25">
      <c r="A836" s="49"/>
      <c r="B836" s="49"/>
    </row>
    <row r="837" spans="1:2" ht="15.75" customHeight="1" x14ac:dyDescent="0.25">
      <c r="A837" s="49"/>
      <c r="B837" s="49"/>
    </row>
    <row r="838" spans="1:2" ht="15.75" customHeight="1" x14ac:dyDescent="0.25">
      <c r="A838" s="49"/>
      <c r="B838" s="49"/>
    </row>
    <row r="839" spans="1:2" ht="15.75" customHeight="1" x14ac:dyDescent="0.25">
      <c r="A839" s="49"/>
      <c r="B839" s="49"/>
    </row>
    <row r="840" spans="1:2" ht="15.75" customHeight="1" x14ac:dyDescent="0.25">
      <c r="A840" s="49"/>
      <c r="B840" s="49"/>
    </row>
    <row r="841" spans="1:2" ht="15.75" customHeight="1" x14ac:dyDescent="0.25">
      <c r="A841" s="49"/>
      <c r="B841" s="49"/>
    </row>
    <row r="842" spans="1:2" ht="15.75" customHeight="1" x14ac:dyDescent="0.25">
      <c r="A842" s="49"/>
      <c r="B842" s="49"/>
    </row>
    <row r="843" spans="1:2" ht="15.75" customHeight="1" x14ac:dyDescent="0.25">
      <c r="A843" s="49"/>
      <c r="B843" s="49"/>
    </row>
    <row r="844" spans="1:2" ht="15.75" customHeight="1" x14ac:dyDescent="0.25">
      <c r="A844" s="49"/>
      <c r="B844" s="49"/>
    </row>
    <row r="845" spans="1:2" ht="15.75" customHeight="1" x14ac:dyDescent="0.25">
      <c r="A845" s="49"/>
      <c r="B845" s="49"/>
    </row>
    <row r="846" spans="1:2" ht="15.75" customHeight="1" x14ac:dyDescent="0.25">
      <c r="A846" s="49"/>
      <c r="B846" s="49"/>
    </row>
    <row r="847" spans="1:2" ht="15.75" customHeight="1" x14ac:dyDescent="0.25">
      <c r="A847" s="49"/>
      <c r="B847" s="49"/>
    </row>
    <row r="848" spans="1:2" ht="15.75" customHeight="1" x14ac:dyDescent="0.25">
      <c r="A848" s="49"/>
      <c r="B848" s="49"/>
    </row>
    <row r="849" spans="1:2" ht="15.75" customHeight="1" x14ac:dyDescent="0.25">
      <c r="A849" s="49"/>
      <c r="B849" s="49"/>
    </row>
    <row r="850" spans="1:2" ht="15.75" customHeight="1" x14ac:dyDescent="0.25">
      <c r="A850" s="49"/>
      <c r="B850" s="49"/>
    </row>
    <row r="851" spans="1:2" ht="15.75" customHeight="1" x14ac:dyDescent="0.25">
      <c r="A851" s="49"/>
      <c r="B851" s="49"/>
    </row>
    <row r="852" spans="1:2" ht="15.75" customHeight="1" x14ac:dyDescent="0.25">
      <c r="A852" s="49"/>
      <c r="B852" s="49"/>
    </row>
    <row r="853" spans="1:2" ht="15.75" customHeight="1" x14ac:dyDescent="0.25">
      <c r="A853" s="49"/>
      <c r="B853" s="49"/>
    </row>
    <row r="854" spans="1:2" ht="15.75" customHeight="1" x14ac:dyDescent="0.25">
      <c r="A854" s="49"/>
      <c r="B854" s="49"/>
    </row>
    <row r="855" spans="1:2" ht="15.75" customHeight="1" x14ac:dyDescent="0.25">
      <c r="A855" s="49"/>
      <c r="B855" s="49"/>
    </row>
    <row r="856" spans="1:2" ht="15.75" customHeight="1" x14ac:dyDescent="0.25">
      <c r="A856" s="49"/>
      <c r="B856" s="49"/>
    </row>
    <row r="857" spans="1:2" ht="15.75" customHeight="1" x14ac:dyDescent="0.25">
      <c r="A857" s="49"/>
      <c r="B857" s="49"/>
    </row>
    <row r="858" spans="1:2" ht="15.75" customHeight="1" x14ac:dyDescent="0.25">
      <c r="A858" s="49"/>
      <c r="B858" s="49"/>
    </row>
    <row r="859" spans="1:2" ht="15.75" customHeight="1" x14ac:dyDescent="0.25">
      <c r="A859" s="49"/>
      <c r="B859" s="49"/>
    </row>
    <row r="860" spans="1:2" ht="15.75" customHeight="1" x14ac:dyDescent="0.25">
      <c r="A860" s="49"/>
      <c r="B860" s="49"/>
    </row>
    <row r="861" spans="1:2" ht="15.75" customHeight="1" x14ac:dyDescent="0.25">
      <c r="A861" s="49"/>
      <c r="B861" s="49"/>
    </row>
    <row r="862" spans="1:2" ht="15.75" customHeight="1" x14ac:dyDescent="0.25">
      <c r="A862" s="49"/>
      <c r="B862" s="49"/>
    </row>
    <row r="863" spans="1:2" ht="15.75" customHeight="1" x14ac:dyDescent="0.25">
      <c r="A863" s="49"/>
      <c r="B863" s="49"/>
    </row>
    <row r="864" spans="1:2" ht="15.75" customHeight="1" x14ac:dyDescent="0.25">
      <c r="A864" s="49"/>
      <c r="B864" s="49"/>
    </row>
    <row r="865" spans="1:2" ht="15.75" customHeight="1" x14ac:dyDescent="0.25">
      <c r="A865" s="49"/>
      <c r="B865" s="49"/>
    </row>
    <row r="866" spans="1:2" ht="15.75" customHeight="1" x14ac:dyDescent="0.25">
      <c r="A866" s="49"/>
      <c r="B866" s="49"/>
    </row>
    <row r="867" spans="1:2" ht="15.75" customHeight="1" x14ac:dyDescent="0.25">
      <c r="A867" s="49"/>
      <c r="B867" s="49"/>
    </row>
    <row r="868" spans="1:2" ht="15.75" customHeight="1" x14ac:dyDescent="0.25">
      <c r="A868" s="49"/>
      <c r="B868" s="49"/>
    </row>
    <row r="869" spans="1:2" ht="15.75" customHeight="1" x14ac:dyDescent="0.25">
      <c r="A869" s="49"/>
      <c r="B869" s="49"/>
    </row>
    <row r="870" spans="1:2" ht="15.75" customHeight="1" x14ac:dyDescent="0.25">
      <c r="A870" s="49"/>
      <c r="B870" s="49"/>
    </row>
    <row r="871" spans="1:2" ht="15.75" customHeight="1" x14ac:dyDescent="0.25">
      <c r="A871" s="49"/>
      <c r="B871" s="49"/>
    </row>
    <row r="872" spans="1:2" ht="15.75" customHeight="1" x14ac:dyDescent="0.25">
      <c r="A872" s="49"/>
      <c r="B872" s="49"/>
    </row>
    <row r="873" spans="1:2" ht="15.75" customHeight="1" x14ac:dyDescent="0.25">
      <c r="A873" s="49"/>
      <c r="B873" s="49"/>
    </row>
    <row r="874" spans="1:2" ht="15.75" customHeight="1" x14ac:dyDescent="0.25">
      <c r="A874" s="49"/>
      <c r="B874" s="49"/>
    </row>
    <row r="875" spans="1:2" ht="15.75" customHeight="1" x14ac:dyDescent="0.25">
      <c r="A875" s="49"/>
      <c r="B875" s="49"/>
    </row>
    <row r="876" spans="1:2" ht="15.75" customHeight="1" x14ac:dyDescent="0.25">
      <c r="A876" s="49"/>
      <c r="B876" s="49"/>
    </row>
    <row r="877" spans="1:2" ht="15.75" customHeight="1" x14ac:dyDescent="0.25">
      <c r="A877" s="49"/>
      <c r="B877" s="49"/>
    </row>
    <row r="878" spans="1:2" ht="15.75" customHeight="1" x14ac:dyDescent="0.25">
      <c r="A878" s="49"/>
      <c r="B878" s="49"/>
    </row>
    <row r="879" spans="1:2" ht="15.75" customHeight="1" x14ac:dyDescent="0.25">
      <c r="A879" s="49"/>
      <c r="B879" s="49"/>
    </row>
    <row r="880" spans="1:2" ht="15.75" customHeight="1" x14ac:dyDescent="0.25">
      <c r="A880" s="49"/>
      <c r="B880" s="49"/>
    </row>
    <row r="881" spans="1:2" ht="15.75" customHeight="1" x14ac:dyDescent="0.25">
      <c r="A881" s="49"/>
      <c r="B881" s="49"/>
    </row>
    <row r="882" spans="1:2" ht="15.75" customHeight="1" x14ac:dyDescent="0.25">
      <c r="A882" s="49"/>
      <c r="B882" s="49"/>
    </row>
    <row r="883" spans="1:2" ht="15.75" customHeight="1" x14ac:dyDescent="0.25">
      <c r="A883" s="49"/>
      <c r="B883" s="49"/>
    </row>
    <row r="884" spans="1:2" ht="15.75" customHeight="1" x14ac:dyDescent="0.25">
      <c r="A884" s="49"/>
      <c r="B884" s="49"/>
    </row>
    <row r="885" spans="1:2" ht="15.75" customHeight="1" x14ac:dyDescent="0.25">
      <c r="A885" s="49"/>
      <c r="B885" s="49"/>
    </row>
    <row r="886" spans="1:2" ht="15.75" customHeight="1" x14ac:dyDescent="0.25">
      <c r="A886" s="49"/>
      <c r="B886" s="49"/>
    </row>
    <row r="887" spans="1:2" ht="15.75" customHeight="1" x14ac:dyDescent="0.25">
      <c r="A887" s="49"/>
      <c r="B887" s="49"/>
    </row>
    <row r="888" spans="1:2" ht="15.75" customHeight="1" x14ac:dyDescent="0.25">
      <c r="A888" s="49"/>
      <c r="B888" s="49"/>
    </row>
    <row r="889" spans="1:2" ht="15.75" customHeight="1" x14ac:dyDescent="0.25">
      <c r="A889" s="49"/>
      <c r="B889" s="49"/>
    </row>
    <row r="890" spans="1:2" ht="15.75" customHeight="1" x14ac:dyDescent="0.25">
      <c r="A890" s="49"/>
      <c r="B890" s="49"/>
    </row>
    <row r="891" spans="1:2" ht="15.75" customHeight="1" x14ac:dyDescent="0.25">
      <c r="A891" s="49"/>
      <c r="B891" s="49"/>
    </row>
    <row r="892" spans="1:2" ht="15.75" customHeight="1" x14ac:dyDescent="0.25">
      <c r="A892" s="49"/>
      <c r="B892" s="49"/>
    </row>
    <row r="893" spans="1:2" ht="15.75" customHeight="1" x14ac:dyDescent="0.25">
      <c r="A893" s="49"/>
      <c r="B893" s="49"/>
    </row>
    <row r="894" spans="1:2" ht="15.75" customHeight="1" x14ac:dyDescent="0.25">
      <c r="A894" s="49"/>
      <c r="B894" s="49"/>
    </row>
    <row r="895" spans="1:2" ht="15.75" customHeight="1" x14ac:dyDescent="0.25">
      <c r="A895" s="49"/>
      <c r="B895" s="49"/>
    </row>
    <row r="896" spans="1:2" ht="15.75" customHeight="1" x14ac:dyDescent="0.25">
      <c r="A896" s="49"/>
      <c r="B896" s="49"/>
    </row>
    <row r="897" spans="1:2" ht="15.75" customHeight="1" x14ac:dyDescent="0.25">
      <c r="A897" s="49"/>
      <c r="B897" s="49"/>
    </row>
    <row r="898" spans="1:2" ht="15.75" customHeight="1" x14ac:dyDescent="0.25">
      <c r="A898" s="49"/>
      <c r="B898" s="49"/>
    </row>
    <row r="899" spans="1:2" ht="15.75" customHeight="1" x14ac:dyDescent="0.25">
      <c r="A899" s="49"/>
      <c r="B899" s="49"/>
    </row>
    <row r="900" spans="1:2" ht="15.75" customHeight="1" x14ac:dyDescent="0.25">
      <c r="A900" s="49"/>
      <c r="B900" s="49"/>
    </row>
    <row r="901" spans="1:2" ht="15.75" customHeight="1" x14ac:dyDescent="0.25">
      <c r="A901" s="49"/>
      <c r="B901" s="49"/>
    </row>
    <row r="902" spans="1:2" ht="15.75" customHeight="1" x14ac:dyDescent="0.25">
      <c r="A902" s="49"/>
      <c r="B902" s="49"/>
    </row>
    <row r="903" spans="1:2" ht="15.75" customHeight="1" x14ac:dyDescent="0.25">
      <c r="A903" s="49"/>
      <c r="B903" s="49"/>
    </row>
    <row r="904" spans="1:2" ht="15.75" customHeight="1" x14ac:dyDescent="0.25">
      <c r="A904" s="49"/>
      <c r="B904" s="49"/>
    </row>
    <row r="905" spans="1:2" ht="15.75" customHeight="1" x14ac:dyDescent="0.25">
      <c r="A905" s="49"/>
      <c r="B905" s="49"/>
    </row>
    <row r="906" spans="1:2" ht="15.75" customHeight="1" x14ac:dyDescent="0.25">
      <c r="A906" s="49"/>
      <c r="B906" s="49"/>
    </row>
    <row r="907" spans="1:2" ht="15.75" customHeight="1" x14ac:dyDescent="0.25">
      <c r="A907" s="49"/>
      <c r="B907" s="49"/>
    </row>
    <row r="908" spans="1:2" ht="15.75" customHeight="1" x14ac:dyDescent="0.25">
      <c r="A908" s="49"/>
      <c r="B908" s="49"/>
    </row>
    <row r="909" spans="1:2" ht="15.75" customHeight="1" x14ac:dyDescent="0.25">
      <c r="A909" s="49"/>
      <c r="B909" s="49"/>
    </row>
    <row r="910" spans="1:2" ht="15.75" customHeight="1" x14ac:dyDescent="0.25">
      <c r="A910" s="49"/>
      <c r="B910" s="49"/>
    </row>
    <row r="911" spans="1:2" ht="15.75" customHeight="1" x14ac:dyDescent="0.25">
      <c r="A911" s="49"/>
      <c r="B911" s="49"/>
    </row>
    <row r="912" spans="1:2" ht="15.75" customHeight="1" x14ac:dyDescent="0.25">
      <c r="A912" s="49"/>
      <c r="B912" s="49"/>
    </row>
    <row r="913" spans="1:2" ht="15.75" customHeight="1" x14ac:dyDescent="0.25">
      <c r="A913" s="49"/>
      <c r="B913" s="49"/>
    </row>
    <row r="914" spans="1:2" ht="15.75" customHeight="1" x14ac:dyDescent="0.25">
      <c r="A914" s="49"/>
      <c r="B914" s="49"/>
    </row>
    <row r="915" spans="1:2" ht="15.75" customHeight="1" x14ac:dyDescent="0.25">
      <c r="A915" s="49"/>
      <c r="B915" s="49"/>
    </row>
    <row r="916" spans="1:2" ht="15.75" customHeight="1" x14ac:dyDescent="0.25">
      <c r="A916" s="49"/>
      <c r="B916" s="49"/>
    </row>
    <row r="917" spans="1:2" ht="15.75" customHeight="1" x14ac:dyDescent="0.25">
      <c r="A917" s="49"/>
      <c r="B917" s="49"/>
    </row>
    <row r="918" spans="1:2" ht="15.75" customHeight="1" x14ac:dyDescent="0.25">
      <c r="A918" s="49"/>
      <c r="B918" s="49"/>
    </row>
    <row r="919" spans="1:2" ht="15.75" customHeight="1" x14ac:dyDescent="0.25">
      <c r="A919" s="49"/>
      <c r="B919" s="49"/>
    </row>
    <row r="920" spans="1:2" ht="15.75" customHeight="1" x14ac:dyDescent="0.25">
      <c r="A920" s="49"/>
      <c r="B920" s="49"/>
    </row>
    <row r="921" spans="1:2" ht="15.75" customHeight="1" x14ac:dyDescent="0.25">
      <c r="A921" s="49"/>
      <c r="B921" s="49"/>
    </row>
    <row r="922" spans="1:2" ht="15.75" customHeight="1" x14ac:dyDescent="0.25">
      <c r="A922" s="49"/>
      <c r="B922" s="49"/>
    </row>
    <row r="923" spans="1:2" ht="15.75" customHeight="1" x14ac:dyDescent="0.25">
      <c r="A923" s="49"/>
      <c r="B923" s="49"/>
    </row>
    <row r="924" spans="1:2" ht="15.75" customHeight="1" x14ac:dyDescent="0.25">
      <c r="A924" s="49"/>
      <c r="B924" s="49"/>
    </row>
    <row r="925" spans="1:2" ht="15.75" customHeight="1" x14ac:dyDescent="0.25">
      <c r="A925" s="49"/>
      <c r="B925" s="49"/>
    </row>
    <row r="926" spans="1:2" ht="15.75" customHeight="1" x14ac:dyDescent="0.25">
      <c r="A926" s="49"/>
      <c r="B926" s="49"/>
    </row>
    <row r="927" spans="1:2" ht="15.75" customHeight="1" x14ac:dyDescent="0.25">
      <c r="A927" s="49"/>
      <c r="B927" s="49"/>
    </row>
    <row r="928" spans="1:2" ht="15.75" customHeight="1" x14ac:dyDescent="0.25">
      <c r="A928" s="49"/>
      <c r="B928" s="49"/>
    </row>
    <row r="929" spans="1:2" ht="15.75" customHeight="1" x14ac:dyDescent="0.25">
      <c r="A929" s="49"/>
      <c r="B929" s="49"/>
    </row>
    <row r="930" spans="1:2" ht="15.75" customHeight="1" x14ac:dyDescent="0.25">
      <c r="A930" s="49"/>
      <c r="B930" s="49"/>
    </row>
    <row r="931" spans="1:2" ht="15.75" customHeight="1" x14ac:dyDescent="0.25">
      <c r="A931" s="49"/>
      <c r="B931" s="49"/>
    </row>
    <row r="932" spans="1:2" ht="15.75" customHeight="1" x14ac:dyDescent="0.25">
      <c r="A932" s="49"/>
      <c r="B932" s="49"/>
    </row>
    <row r="933" spans="1:2" ht="15.75" customHeight="1" x14ac:dyDescent="0.25">
      <c r="A933" s="49"/>
      <c r="B933" s="49"/>
    </row>
    <row r="934" spans="1:2" ht="15.75" customHeight="1" x14ac:dyDescent="0.25">
      <c r="A934" s="49"/>
      <c r="B934" s="49"/>
    </row>
    <row r="935" spans="1:2" ht="15.75" customHeight="1" x14ac:dyDescent="0.25">
      <c r="A935" s="49"/>
      <c r="B935" s="49"/>
    </row>
    <row r="936" spans="1:2" ht="15.75" customHeight="1" x14ac:dyDescent="0.25">
      <c r="A936" s="49"/>
      <c r="B936" s="49"/>
    </row>
    <row r="937" spans="1:2" ht="15.75" customHeight="1" x14ac:dyDescent="0.25">
      <c r="A937" s="49"/>
      <c r="B937" s="49"/>
    </row>
    <row r="938" spans="1:2" ht="15.75" customHeight="1" x14ac:dyDescent="0.25">
      <c r="A938" s="49"/>
      <c r="B938" s="49"/>
    </row>
    <row r="939" spans="1:2" ht="15.75" customHeight="1" x14ac:dyDescent="0.25">
      <c r="A939" s="49"/>
      <c r="B939" s="49"/>
    </row>
    <row r="940" spans="1:2" ht="15.75" customHeight="1" x14ac:dyDescent="0.25">
      <c r="A940" s="49"/>
      <c r="B940" s="49"/>
    </row>
    <row r="941" spans="1:2" ht="15.75" customHeight="1" x14ac:dyDescent="0.25">
      <c r="A941" s="49"/>
      <c r="B941" s="49"/>
    </row>
    <row r="942" spans="1:2" ht="15.75" customHeight="1" x14ac:dyDescent="0.25">
      <c r="A942" s="49"/>
      <c r="B942" s="49"/>
    </row>
    <row r="943" spans="1:2" ht="15.75" customHeight="1" x14ac:dyDescent="0.25">
      <c r="A943" s="49"/>
      <c r="B943" s="49"/>
    </row>
    <row r="944" spans="1:2" ht="15.75" customHeight="1" x14ac:dyDescent="0.25">
      <c r="A944" s="49"/>
      <c r="B944" s="49"/>
    </row>
    <row r="945" spans="1:2" ht="15.75" customHeight="1" x14ac:dyDescent="0.25">
      <c r="A945" s="49"/>
      <c r="B945" s="49"/>
    </row>
    <row r="946" spans="1:2" ht="15.75" customHeight="1" x14ac:dyDescent="0.25">
      <c r="A946" s="49"/>
      <c r="B946" s="49"/>
    </row>
    <row r="947" spans="1:2" ht="15.75" customHeight="1" x14ac:dyDescent="0.25">
      <c r="A947" s="49"/>
      <c r="B947" s="49"/>
    </row>
    <row r="948" spans="1:2" ht="15.75" customHeight="1" x14ac:dyDescent="0.25">
      <c r="A948" s="49"/>
      <c r="B948" s="49"/>
    </row>
    <row r="949" spans="1:2" ht="15.75" customHeight="1" x14ac:dyDescent="0.25">
      <c r="A949" s="49"/>
      <c r="B949" s="49"/>
    </row>
    <row r="950" spans="1:2" ht="15.75" customHeight="1" x14ac:dyDescent="0.25">
      <c r="A950" s="49"/>
      <c r="B950" s="49"/>
    </row>
    <row r="951" spans="1:2" ht="15.75" customHeight="1" x14ac:dyDescent="0.25">
      <c r="A951" s="49"/>
      <c r="B951" s="49"/>
    </row>
    <row r="952" spans="1:2" ht="15.75" customHeight="1" x14ac:dyDescent="0.25">
      <c r="A952" s="49"/>
      <c r="B952" s="49"/>
    </row>
    <row r="953" spans="1:2" ht="15.75" customHeight="1" x14ac:dyDescent="0.25">
      <c r="A953" s="49"/>
      <c r="B953" s="49"/>
    </row>
    <row r="954" spans="1:2" ht="15.75" customHeight="1" x14ac:dyDescent="0.25">
      <c r="A954" s="49"/>
      <c r="B954" s="49"/>
    </row>
    <row r="955" spans="1:2" ht="15.75" customHeight="1" x14ac:dyDescent="0.25">
      <c r="A955" s="49"/>
      <c r="B955" s="49"/>
    </row>
    <row r="956" spans="1:2" ht="15.75" customHeight="1" x14ac:dyDescent="0.25">
      <c r="A956" s="49"/>
      <c r="B956" s="49"/>
    </row>
    <row r="957" spans="1:2" ht="15.75" customHeight="1" x14ac:dyDescent="0.25">
      <c r="A957" s="49"/>
      <c r="B957" s="49"/>
    </row>
    <row r="958" spans="1:2" ht="15.75" customHeight="1" x14ac:dyDescent="0.25">
      <c r="A958" s="49"/>
      <c r="B958" s="49"/>
    </row>
    <row r="959" spans="1:2" ht="15.75" customHeight="1" x14ac:dyDescent="0.25">
      <c r="A959" s="49"/>
      <c r="B959" s="49"/>
    </row>
    <row r="960" spans="1:2" ht="15.75" customHeight="1" x14ac:dyDescent="0.25">
      <c r="A960" s="49"/>
      <c r="B960" s="49"/>
    </row>
    <row r="961" spans="1:2" ht="15.75" customHeight="1" x14ac:dyDescent="0.25">
      <c r="A961" s="49"/>
      <c r="B961" s="49"/>
    </row>
    <row r="962" spans="1:2" ht="15.75" customHeight="1" x14ac:dyDescent="0.25">
      <c r="A962" s="49"/>
      <c r="B962" s="49"/>
    </row>
    <row r="963" spans="1:2" ht="15.75" customHeight="1" x14ac:dyDescent="0.25">
      <c r="A963" s="49"/>
      <c r="B963" s="49"/>
    </row>
    <row r="964" spans="1:2" ht="15.75" customHeight="1" x14ac:dyDescent="0.25">
      <c r="A964" s="49"/>
      <c r="B964" s="49"/>
    </row>
    <row r="965" spans="1:2" ht="15.75" customHeight="1" x14ac:dyDescent="0.25">
      <c r="A965" s="49"/>
      <c r="B965" s="49"/>
    </row>
    <row r="966" spans="1:2" ht="15.75" customHeight="1" x14ac:dyDescent="0.25">
      <c r="A966" s="49"/>
      <c r="B966" s="49"/>
    </row>
    <row r="967" spans="1:2" ht="15.75" customHeight="1" x14ac:dyDescent="0.25">
      <c r="A967" s="49"/>
      <c r="B967" s="49"/>
    </row>
    <row r="968" spans="1:2" ht="15.75" customHeight="1" x14ac:dyDescent="0.25">
      <c r="A968" s="49"/>
      <c r="B968" s="49"/>
    </row>
    <row r="969" spans="1:2" ht="15.75" customHeight="1" x14ac:dyDescent="0.25">
      <c r="A969" s="49"/>
      <c r="B969" s="49"/>
    </row>
    <row r="970" spans="1:2" ht="15.75" customHeight="1" x14ac:dyDescent="0.25">
      <c r="A970" s="49"/>
      <c r="B970" s="49"/>
    </row>
    <row r="971" spans="1:2" ht="15.75" customHeight="1" x14ac:dyDescent="0.25">
      <c r="A971" s="49"/>
      <c r="B971" s="49"/>
    </row>
    <row r="972" spans="1:2" ht="15.75" customHeight="1" x14ac:dyDescent="0.25">
      <c r="A972" s="49"/>
      <c r="B972" s="49"/>
    </row>
    <row r="973" spans="1:2" ht="15.75" customHeight="1" x14ac:dyDescent="0.25">
      <c r="A973" s="49"/>
      <c r="B973" s="49"/>
    </row>
    <row r="974" spans="1:2" ht="15.75" customHeight="1" x14ac:dyDescent="0.25">
      <c r="A974" s="49"/>
      <c r="B974" s="49"/>
    </row>
    <row r="975" spans="1:2" ht="15.75" customHeight="1" x14ac:dyDescent="0.25">
      <c r="A975" s="49"/>
      <c r="B975" s="49"/>
    </row>
    <row r="976" spans="1:2" ht="15.75" customHeight="1" x14ac:dyDescent="0.25">
      <c r="A976" s="49"/>
      <c r="B976" s="49"/>
    </row>
    <row r="977" spans="1:2" ht="15.75" customHeight="1" x14ac:dyDescent="0.25">
      <c r="A977" s="49"/>
      <c r="B977" s="49"/>
    </row>
    <row r="978" spans="1:2" ht="15.75" customHeight="1" x14ac:dyDescent="0.25">
      <c r="A978" s="49"/>
      <c r="B978" s="49"/>
    </row>
    <row r="979" spans="1:2" ht="15.75" customHeight="1" x14ac:dyDescent="0.25">
      <c r="A979" s="49"/>
      <c r="B979" s="49"/>
    </row>
    <row r="980" spans="1:2" ht="15.75" customHeight="1" x14ac:dyDescent="0.25">
      <c r="A980" s="49"/>
      <c r="B980" s="49"/>
    </row>
    <row r="981" spans="1:2" ht="15.75" customHeight="1" x14ac:dyDescent="0.25">
      <c r="A981" s="49"/>
      <c r="B981" s="49"/>
    </row>
    <row r="982" spans="1:2" ht="15.75" customHeight="1" x14ac:dyDescent="0.25">
      <c r="A982" s="49"/>
      <c r="B982" s="49"/>
    </row>
    <row r="983" spans="1:2" ht="15.75" customHeight="1" x14ac:dyDescent="0.25">
      <c r="A983" s="49"/>
      <c r="B983" s="49"/>
    </row>
    <row r="984" spans="1:2" ht="15.75" customHeight="1" x14ac:dyDescent="0.25">
      <c r="A984" s="49"/>
      <c r="B984" s="49"/>
    </row>
    <row r="985" spans="1:2" ht="15.75" customHeight="1" x14ac:dyDescent="0.25">
      <c r="A985" s="49"/>
      <c r="B985" s="49"/>
    </row>
    <row r="986" spans="1:2" ht="15.75" customHeight="1" x14ac:dyDescent="0.25">
      <c r="A986" s="49"/>
      <c r="B986" s="49"/>
    </row>
    <row r="987" spans="1:2" ht="15.75" customHeight="1" x14ac:dyDescent="0.25">
      <c r="A987" s="49"/>
      <c r="B987" s="49"/>
    </row>
    <row r="988" spans="1:2" ht="15.75" customHeight="1" x14ac:dyDescent="0.25">
      <c r="A988" s="49"/>
      <c r="B988" s="49"/>
    </row>
    <row r="989" spans="1:2" ht="15.75" customHeight="1" x14ac:dyDescent="0.25">
      <c r="A989" s="49"/>
      <c r="B989" s="49"/>
    </row>
    <row r="990" spans="1:2" ht="15.75" customHeight="1" x14ac:dyDescent="0.25">
      <c r="A990" s="49"/>
      <c r="B990" s="49"/>
    </row>
    <row r="991" spans="1:2" ht="15.75" customHeight="1" x14ac:dyDescent="0.25">
      <c r="A991" s="49"/>
      <c r="B991" s="49"/>
    </row>
    <row r="992" spans="1:2" ht="15.75" customHeight="1" x14ac:dyDescent="0.25">
      <c r="A992" s="49"/>
      <c r="B992" s="49"/>
    </row>
    <row r="993" spans="1:2" ht="15.75" customHeight="1" x14ac:dyDescent="0.25">
      <c r="A993" s="49"/>
      <c r="B993" s="49"/>
    </row>
    <row r="994" spans="1:2" ht="15.75" customHeight="1" x14ac:dyDescent="0.25">
      <c r="A994" s="49"/>
      <c r="B994" s="49"/>
    </row>
    <row r="995" spans="1:2" ht="15.75" customHeight="1" x14ac:dyDescent="0.25">
      <c r="A995" s="49"/>
      <c r="B995" s="49"/>
    </row>
    <row r="996" spans="1:2" ht="15.75" customHeight="1" x14ac:dyDescent="0.25">
      <c r="A996" s="49"/>
      <c r="B996" s="49"/>
    </row>
    <row r="997" spans="1:2" ht="15.75" customHeight="1" x14ac:dyDescent="0.25">
      <c r="A997" s="49"/>
      <c r="B997" s="49"/>
    </row>
    <row r="998" spans="1:2" ht="15.75" customHeight="1" x14ac:dyDescent="0.25">
      <c r="A998" s="49"/>
      <c r="B998" s="49"/>
    </row>
    <row r="999" spans="1:2" ht="15.75" customHeight="1" x14ac:dyDescent="0.25">
      <c r="A999" s="49"/>
      <c r="B999" s="49"/>
    </row>
    <row r="1000" spans="1:2" ht="15.75" customHeight="1" x14ac:dyDescent="0.25">
      <c r="A1000" s="49"/>
      <c r="B1000" s="49"/>
    </row>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2F5496"/>
  </sheetPr>
  <dimension ref="A1:AL1000"/>
  <sheetViews>
    <sheetView workbookViewId="0"/>
  </sheetViews>
  <sheetFormatPr defaultColWidth="12.625" defaultRowHeight="15" customHeight="1" x14ac:dyDescent="0.2"/>
  <cols>
    <col min="1" max="2" width="21.25" customWidth="1"/>
    <col min="3" max="3" width="14.75" style="161" customWidth="1"/>
    <col min="4" max="6" width="7.625" customWidth="1"/>
    <col min="7" max="7" width="12.25" style="171" customWidth="1"/>
    <col min="8" max="38" width="7.625" customWidth="1"/>
  </cols>
  <sheetData>
    <row r="1" spans="1:38" ht="15.75" thickBot="1" x14ac:dyDescent="0.3">
      <c r="A1" s="104" t="s">
        <v>1139</v>
      </c>
      <c r="B1" s="153" t="s">
        <v>693</v>
      </c>
      <c r="C1" s="160" t="s">
        <v>694</v>
      </c>
      <c r="D1" s="153" t="s">
        <v>695</v>
      </c>
      <c r="E1" s="7" t="s">
        <v>1138</v>
      </c>
    </row>
    <row r="2" spans="1:38" x14ac:dyDescent="0.25">
      <c r="A2" s="48" t="s">
        <v>974</v>
      </c>
      <c r="B2" s="48" t="s">
        <v>975</v>
      </c>
      <c r="C2" s="1">
        <v>2015</v>
      </c>
      <c r="D2" s="1">
        <v>2016</v>
      </c>
      <c r="E2" s="1">
        <v>2017</v>
      </c>
      <c r="F2" s="1">
        <v>2018</v>
      </c>
      <c r="G2" s="169">
        <v>2019</v>
      </c>
      <c r="H2" s="1">
        <v>2020</v>
      </c>
      <c r="I2" s="1">
        <v>2021</v>
      </c>
      <c r="J2" s="1">
        <v>2022</v>
      </c>
      <c r="K2" s="1">
        <v>2023</v>
      </c>
      <c r="L2" s="1">
        <v>2024</v>
      </c>
      <c r="M2" s="1">
        <v>2025</v>
      </c>
      <c r="N2" s="1">
        <v>2026</v>
      </c>
      <c r="O2" s="1">
        <v>2027</v>
      </c>
      <c r="P2" s="1">
        <v>2028</v>
      </c>
      <c r="Q2" s="1">
        <v>2029</v>
      </c>
      <c r="R2" s="1">
        <v>2030</v>
      </c>
      <c r="S2" s="1">
        <v>2031</v>
      </c>
      <c r="T2" s="1">
        <v>2032</v>
      </c>
      <c r="U2" s="1">
        <v>2033</v>
      </c>
      <c r="V2" s="1">
        <v>2034</v>
      </c>
      <c r="W2" s="1">
        <v>2035</v>
      </c>
      <c r="X2" s="1">
        <v>2036</v>
      </c>
      <c r="Y2" s="1">
        <v>2037</v>
      </c>
      <c r="Z2" s="1">
        <v>2038</v>
      </c>
      <c r="AA2" s="1">
        <v>2039</v>
      </c>
      <c r="AB2" s="1">
        <v>2040</v>
      </c>
      <c r="AC2" s="1">
        <v>2041</v>
      </c>
      <c r="AD2" s="1">
        <v>2042</v>
      </c>
      <c r="AE2" s="1">
        <v>2043</v>
      </c>
      <c r="AF2" s="1">
        <v>2044</v>
      </c>
      <c r="AG2" s="1">
        <v>2045</v>
      </c>
      <c r="AH2" s="1">
        <v>2046</v>
      </c>
      <c r="AI2" s="1">
        <v>2047</v>
      </c>
      <c r="AJ2" s="1">
        <v>2048</v>
      </c>
      <c r="AK2" s="1">
        <v>2049</v>
      </c>
      <c r="AL2" s="1">
        <v>2050</v>
      </c>
    </row>
    <row r="3" spans="1:38" x14ac:dyDescent="0.25">
      <c r="A3" s="49">
        <v>-1150</v>
      </c>
      <c r="B3" s="49">
        <f t="shared" ref="B3:B23" si="0">A3+50</f>
        <v>-1100</v>
      </c>
      <c r="C3" s="165">
        <f>((VLOOKUP($B$1,'Multipliers and Adjustments'!$A$70:$I$86,TRUNC(COLUMN(C$2)/5)+2,FALSE)*SUMIFS('IEA-MethaneAbatement-US'!$M:$M,'IEA-MethaneAbatement-US'!$N:$N,"&lt;"&amp;$B3,'IEA-MethaneAbatement-US'!$N:$N,"&gt;="&amp;$A3,'IEA-MethaneAbatement-US'!$L:$L,$B$1))+(VLOOKUP($C$1,'Multipliers and Adjustments'!$A$70:$I$86,TRUNC(COLUMN(C$2)/5)+2,FALSE)*SUMIFS('IEA-MethaneAbatement-US'!$M:$M,'IEA-MethaneAbatement-US'!$N:$N,"&lt;"&amp;$B3,'IEA-MethaneAbatement-US'!$N:$N,"&gt;="&amp;$A3,'IEA-MethaneAbatement-US'!$L:$L,$C$1))+(VLOOKUP($D$1,'Multipliers and Adjustments'!$A$70:$I$86,TRUNC(COLUMN(C$2)/5)+2,FALSE)*SUMIFS('IEA-MethaneAbatement-US'!$M:$M,'IEA-MethaneAbatement-US'!$N:$N,"&lt;"&amp;$B3,'IEA-MethaneAbatement-US'!$N:$N,"&gt;="&amp;$A3,'IEA-MethaneAbatement-US'!$L:$L,$D$1)))*'State Downscaling Multipliers'!$B$7*(1+'EPA to IEA Scaling'!G$10)</f>
        <v>0</v>
      </c>
      <c r="D3" s="165">
        <f>((VLOOKUP($B$1,'Multipliers and Adjustments'!$A$70:$I$86,TRUNC(COLUMN(D$2)/5)+2,FALSE)*SUMIFS('IEA-MethaneAbatement-US'!$M:$M,'IEA-MethaneAbatement-US'!$N:$N,"&lt;"&amp;$B3,'IEA-MethaneAbatement-US'!$N:$N,"&gt;="&amp;$A3,'IEA-MethaneAbatement-US'!$L:$L,$B$1))+(VLOOKUP($C$1,'Multipliers and Adjustments'!$A$70:$I$86,TRUNC(COLUMN(D$2)/5)+2,FALSE)*SUMIFS('IEA-MethaneAbatement-US'!$M:$M,'IEA-MethaneAbatement-US'!$N:$N,"&lt;"&amp;$B3,'IEA-MethaneAbatement-US'!$N:$N,"&gt;="&amp;$A3,'IEA-MethaneAbatement-US'!$L:$L,$C$1))+(VLOOKUP($D$1,'Multipliers and Adjustments'!$A$70:$I$86,TRUNC(COLUMN(D$2)/5)+2,FALSE)*SUMIFS('IEA-MethaneAbatement-US'!$M:$M,'IEA-MethaneAbatement-US'!$N:$N,"&lt;"&amp;$B3,'IEA-MethaneAbatement-US'!$N:$N,"&gt;="&amp;$A3,'IEA-MethaneAbatement-US'!$L:$L,$D$1)))*'State Downscaling Multipliers'!$B$7*(1+'EPA to IEA Scaling'!H$10)</f>
        <v>0</v>
      </c>
      <c r="E3" s="165">
        <f>((VLOOKUP($B$1,'Multipliers and Adjustments'!$A$70:$I$86,TRUNC(COLUMN(E$2)/5)+2,FALSE)*SUMIFS('IEA-MethaneAbatement-US'!$M:$M,'IEA-MethaneAbatement-US'!$N:$N,"&lt;"&amp;$B3,'IEA-MethaneAbatement-US'!$N:$N,"&gt;="&amp;$A3,'IEA-MethaneAbatement-US'!$L:$L,$B$1))+(VLOOKUP($C$1,'Multipliers and Adjustments'!$A$70:$I$86,TRUNC(COLUMN(E$2)/5)+2,FALSE)*SUMIFS('IEA-MethaneAbatement-US'!$M:$M,'IEA-MethaneAbatement-US'!$N:$N,"&lt;"&amp;$B3,'IEA-MethaneAbatement-US'!$N:$N,"&gt;="&amp;$A3,'IEA-MethaneAbatement-US'!$L:$L,$C$1))+(VLOOKUP($D$1,'Multipliers and Adjustments'!$A$70:$I$86,TRUNC(COLUMN(E$2)/5)+2,FALSE)*SUMIFS('IEA-MethaneAbatement-US'!$M:$M,'IEA-MethaneAbatement-US'!$N:$N,"&lt;"&amp;$B3,'IEA-MethaneAbatement-US'!$N:$N,"&gt;="&amp;$A3,'IEA-MethaneAbatement-US'!$L:$L,$D$1)))*'State Downscaling Multipliers'!$B$7*(1+'EPA to IEA Scaling'!I$10)</f>
        <v>0</v>
      </c>
      <c r="F3" s="165">
        <f>((VLOOKUP($B$1,'Multipliers and Adjustments'!$A$70:$I$86,TRUNC(COLUMN(F$2)/5)+2,FALSE)*SUMIFS('IEA-MethaneAbatement-US'!$M:$M,'IEA-MethaneAbatement-US'!$N:$N,"&lt;"&amp;$B3,'IEA-MethaneAbatement-US'!$N:$N,"&gt;="&amp;$A3,'IEA-MethaneAbatement-US'!$L:$L,$B$1))+(VLOOKUP($C$1,'Multipliers and Adjustments'!$A$70:$I$86,TRUNC(COLUMN(F$2)/5)+2,FALSE)*SUMIFS('IEA-MethaneAbatement-US'!$M:$M,'IEA-MethaneAbatement-US'!$N:$N,"&lt;"&amp;$B3,'IEA-MethaneAbatement-US'!$N:$N,"&gt;="&amp;$A3,'IEA-MethaneAbatement-US'!$L:$L,$C$1))+(VLOOKUP($D$1,'Multipliers and Adjustments'!$A$70:$I$86,TRUNC(COLUMN(F$2)/5)+2,FALSE)*SUMIFS('IEA-MethaneAbatement-US'!$M:$M,'IEA-MethaneAbatement-US'!$N:$N,"&lt;"&amp;$B3,'IEA-MethaneAbatement-US'!$N:$N,"&gt;="&amp;$A3,'IEA-MethaneAbatement-US'!$L:$L,$D$1)))*'State Downscaling Multipliers'!$B$7*(1+'EPA to IEA Scaling'!J$10)</f>
        <v>0</v>
      </c>
      <c r="G3" s="166">
        <f>((VLOOKUP($B$1,'Multipliers and Adjustments'!$A$70:$I$86,TRUNC(COLUMN(G$2)/5)+2,FALSE)*SUMIFS('IEA-MethaneAbatement-US'!$M:$M,'IEA-MethaneAbatement-US'!$N:$N,"&lt;"&amp;$B3,'IEA-MethaneAbatement-US'!$N:$N,"&gt;="&amp;$A3,'IEA-MethaneAbatement-US'!$L:$L,$B$1))+(VLOOKUP($C$1,'Multipliers and Adjustments'!$A$70:$I$86,TRUNC(COLUMN(G$2)/5)+2,FALSE)*SUMIFS('IEA-MethaneAbatement-US'!$M:$M,'IEA-MethaneAbatement-US'!$N:$N,"&lt;"&amp;$B3,'IEA-MethaneAbatement-US'!$N:$N,"&gt;="&amp;$A3,'IEA-MethaneAbatement-US'!$L:$L,$C$1))+(VLOOKUP($D$1,'Multipliers and Adjustments'!$A$70:$I$86,TRUNC(COLUMN(G$2)/5)+2,FALSE)*SUMIFS('IEA-MethaneAbatement-US'!$M:$M,'IEA-MethaneAbatement-US'!$N:$N,"&lt;"&amp;$B3,'IEA-MethaneAbatement-US'!$N:$N,"&gt;="&amp;$A3,'IEA-MethaneAbatement-US'!$L:$L,$D$1)))*'State Downscaling Multipliers'!$B$7*(1+'EPA to IEA Scaling'!K$10)</f>
        <v>0</v>
      </c>
      <c r="H3" s="167">
        <f>((VLOOKUP($B$1,'Multipliers and Adjustments'!$A$70:$I$86,TRUNC(COLUMN(H$2)/5)+2,FALSE)*SUMIFS('IEA-MethaneAbatement-US'!$M:$M,'IEA-MethaneAbatement-US'!$N:$N,"&lt;"&amp;$B3,'IEA-MethaneAbatement-US'!$N:$N,"&gt;="&amp;$A3,'IEA-MethaneAbatement-US'!$L:$L,$B$1))+(VLOOKUP($C$1,'Multipliers and Adjustments'!$A$70:$I$86,TRUNC(COLUMN(H$2)/5)+2,FALSE)*SUMIFS('IEA-MethaneAbatement-US'!$M:$M,'IEA-MethaneAbatement-US'!$N:$N,"&lt;"&amp;$B3,'IEA-MethaneAbatement-US'!$N:$N,"&gt;="&amp;$A3,'IEA-MethaneAbatement-US'!$L:$L,$C$1))+(VLOOKUP($D$1,'Multipliers and Adjustments'!$A$70:$I$86,TRUNC(COLUMN(H$2)/5)+2,FALSE)*SUMIFS('IEA-MethaneAbatement-US'!$M:$M,'IEA-MethaneAbatement-US'!$N:$N,"&lt;"&amp;$B3,'IEA-MethaneAbatement-US'!$N:$N,"&gt;="&amp;$A3,'IEA-MethaneAbatement-US'!$L:$L,$D$1)))*'State Downscaling Multipliers'!$B$7*(1+'EPA to IEA Scaling'!L$10)</f>
        <v>0</v>
      </c>
      <c r="I3" s="165">
        <f>((VLOOKUP($B$1,'Multipliers and Adjustments'!$A$70:$I$86,TRUNC(COLUMN(I$2)/5)+2,FALSE)*SUMIFS('IEA-MethaneAbatement-US'!$M:$M,'IEA-MethaneAbatement-US'!$N:$N,"&lt;"&amp;$B3,'IEA-MethaneAbatement-US'!$N:$N,"&gt;="&amp;$A3,'IEA-MethaneAbatement-US'!$L:$L,$B$1))+(VLOOKUP($C$1,'Multipliers and Adjustments'!$A$70:$I$86,TRUNC(COLUMN(I$2)/5)+2,FALSE)*SUMIFS('IEA-MethaneAbatement-US'!$M:$M,'IEA-MethaneAbatement-US'!$N:$N,"&lt;"&amp;$B3,'IEA-MethaneAbatement-US'!$N:$N,"&gt;="&amp;$A3,'IEA-MethaneAbatement-US'!$L:$L,$C$1))+(VLOOKUP($D$1,'Multipliers and Adjustments'!$A$70:$I$86,TRUNC(COLUMN(I$2)/5)+2,FALSE)*SUMIFS('IEA-MethaneAbatement-US'!$M:$M,'IEA-MethaneAbatement-US'!$N:$N,"&lt;"&amp;$B3,'IEA-MethaneAbatement-US'!$N:$N,"&gt;="&amp;$A3,'IEA-MethaneAbatement-US'!$L:$L,$D$1)))*'State Downscaling Multipliers'!$B$7*(1+'EPA to IEA Scaling'!M$10)</f>
        <v>0</v>
      </c>
      <c r="J3" s="165">
        <f>((VLOOKUP($B$1,'Multipliers and Adjustments'!$A$70:$I$86,TRUNC(COLUMN(J$2)/5)+2,FALSE)*SUMIFS('IEA-MethaneAbatement-US'!$M:$M,'IEA-MethaneAbatement-US'!$N:$N,"&lt;"&amp;$B3,'IEA-MethaneAbatement-US'!$N:$N,"&gt;="&amp;$A3,'IEA-MethaneAbatement-US'!$L:$L,$B$1))+(VLOOKUP($C$1,'Multipliers and Adjustments'!$A$70:$I$86,TRUNC(COLUMN(J$2)/5)+2,FALSE)*SUMIFS('IEA-MethaneAbatement-US'!$M:$M,'IEA-MethaneAbatement-US'!$N:$N,"&lt;"&amp;$B3,'IEA-MethaneAbatement-US'!$N:$N,"&gt;="&amp;$A3,'IEA-MethaneAbatement-US'!$L:$L,$C$1))+(VLOOKUP($D$1,'Multipliers and Adjustments'!$A$70:$I$86,TRUNC(COLUMN(J$2)/5)+2,FALSE)*SUMIFS('IEA-MethaneAbatement-US'!$M:$M,'IEA-MethaneAbatement-US'!$N:$N,"&lt;"&amp;$B3,'IEA-MethaneAbatement-US'!$N:$N,"&gt;="&amp;$A3,'IEA-MethaneAbatement-US'!$L:$L,$D$1)))*'State Downscaling Multipliers'!$B$7*(1+'EPA to IEA Scaling'!N$10)</f>
        <v>0</v>
      </c>
      <c r="K3" s="165">
        <f>((VLOOKUP($B$1,'Multipliers and Adjustments'!$A$70:$I$86,TRUNC(COLUMN(K$2)/5)+2,FALSE)*SUMIFS('IEA-MethaneAbatement-US'!$M:$M,'IEA-MethaneAbatement-US'!$N:$N,"&lt;"&amp;$B3,'IEA-MethaneAbatement-US'!$N:$N,"&gt;="&amp;$A3,'IEA-MethaneAbatement-US'!$L:$L,$B$1))+(VLOOKUP($C$1,'Multipliers and Adjustments'!$A$70:$I$86,TRUNC(COLUMN(K$2)/5)+2,FALSE)*SUMIFS('IEA-MethaneAbatement-US'!$M:$M,'IEA-MethaneAbatement-US'!$N:$N,"&lt;"&amp;$B3,'IEA-MethaneAbatement-US'!$N:$N,"&gt;="&amp;$A3,'IEA-MethaneAbatement-US'!$L:$L,$C$1))+(VLOOKUP($D$1,'Multipliers and Adjustments'!$A$70:$I$86,TRUNC(COLUMN(K$2)/5)+2,FALSE)*SUMIFS('IEA-MethaneAbatement-US'!$M:$M,'IEA-MethaneAbatement-US'!$N:$N,"&lt;"&amp;$B3,'IEA-MethaneAbatement-US'!$N:$N,"&gt;="&amp;$A3,'IEA-MethaneAbatement-US'!$L:$L,$D$1)))*'State Downscaling Multipliers'!$B$7*(1+'EPA to IEA Scaling'!O$10)</f>
        <v>0</v>
      </c>
      <c r="L3" s="165">
        <f>((VLOOKUP($B$1,'Multipliers and Adjustments'!$A$70:$I$86,TRUNC(COLUMN(L$2)/5)+2,FALSE)*SUMIFS('IEA-MethaneAbatement-US'!$M:$M,'IEA-MethaneAbatement-US'!$N:$N,"&lt;"&amp;$B3,'IEA-MethaneAbatement-US'!$N:$N,"&gt;="&amp;$A3,'IEA-MethaneAbatement-US'!$L:$L,$B$1))+(VLOOKUP($C$1,'Multipliers and Adjustments'!$A$70:$I$86,TRUNC(COLUMN(L$2)/5)+2,FALSE)*SUMIFS('IEA-MethaneAbatement-US'!$M:$M,'IEA-MethaneAbatement-US'!$N:$N,"&lt;"&amp;$B3,'IEA-MethaneAbatement-US'!$N:$N,"&gt;="&amp;$A3,'IEA-MethaneAbatement-US'!$L:$L,$C$1))+(VLOOKUP($D$1,'Multipliers and Adjustments'!$A$70:$I$86,TRUNC(COLUMN(L$2)/5)+2,FALSE)*SUMIFS('IEA-MethaneAbatement-US'!$M:$M,'IEA-MethaneAbatement-US'!$N:$N,"&lt;"&amp;$B3,'IEA-MethaneAbatement-US'!$N:$N,"&gt;="&amp;$A3,'IEA-MethaneAbatement-US'!$L:$L,$D$1)))*'State Downscaling Multipliers'!$B$7*(1+'EPA to IEA Scaling'!P$10)</f>
        <v>0</v>
      </c>
      <c r="M3" s="167">
        <f>((VLOOKUP($B$1,'Multipliers and Adjustments'!$A$70:$I$86,TRUNC(COLUMN(M$2)/5)+2,FALSE)*SUMIFS('IEA-MethaneAbatement-US'!$M:$M,'IEA-MethaneAbatement-US'!$N:$N,"&lt;"&amp;$B3,'IEA-MethaneAbatement-US'!$N:$N,"&gt;="&amp;$A3,'IEA-MethaneAbatement-US'!$L:$L,$B$1))+(VLOOKUP($C$1,'Multipliers and Adjustments'!$A$70:$I$86,TRUNC(COLUMN(M$2)/5)+2,FALSE)*SUMIFS('IEA-MethaneAbatement-US'!$M:$M,'IEA-MethaneAbatement-US'!$N:$N,"&lt;"&amp;$B3,'IEA-MethaneAbatement-US'!$N:$N,"&gt;="&amp;$A3,'IEA-MethaneAbatement-US'!$L:$L,$C$1))+(VLOOKUP($D$1,'Multipliers and Adjustments'!$A$70:$I$86,TRUNC(COLUMN(M$2)/5)+2,FALSE)*SUMIFS('IEA-MethaneAbatement-US'!$M:$M,'IEA-MethaneAbatement-US'!$N:$N,"&lt;"&amp;$B3,'IEA-MethaneAbatement-US'!$N:$N,"&gt;="&amp;$A3,'IEA-MethaneAbatement-US'!$L:$L,$D$1)))*'State Downscaling Multipliers'!$B$7*(1+'EPA to IEA Scaling'!Q$10)</f>
        <v>0</v>
      </c>
      <c r="N3" s="165">
        <f>((VLOOKUP($B$1,'Multipliers and Adjustments'!$A$70:$I$86,TRUNC(COLUMN(N$2)/5)+2,FALSE)*SUMIFS('IEA-MethaneAbatement-US'!$M:$M,'IEA-MethaneAbatement-US'!$N:$N,"&lt;"&amp;$B3,'IEA-MethaneAbatement-US'!$N:$N,"&gt;="&amp;$A3,'IEA-MethaneAbatement-US'!$L:$L,$B$1))+(VLOOKUP($C$1,'Multipliers and Adjustments'!$A$70:$I$86,TRUNC(COLUMN(N$2)/5)+2,FALSE)*SUMIFS('IEA-MethaneAbatement-US'!$M:$M,'IEA-MethaneAbatement-US'!$N:$N,"&lt;"&amp;$B3,'IEA-MethaneAbatement-US'!$N:$N,"&gt;="&amp;$A3,'IEA-MethaneAbatement-US'!$L:$L,$C$1))+(VLOOKUP($D$1,'Multipliers and Adjustments'!$A$70:$I$86,TRUNC(COLUMN(N$2)/5)+2,FALSE)*SUMIFS('IEA-MethaneAbatement-US'!$M:$M,'IEA-MethaneAbatement-US'!$N:$N,"&lt;"&amp;$B3,'IEA-MethaneAbatement-US'!$N:$N,"&gt;="&amp;$A3,'IEA-MethaneAbatement-US'!$L:$L,$D$1)))*'State Downscaling Multipliers'!$B$7*(1+'EPA to IEA Scaling'!R$10)</f>
        <v>0</v>
      </c>
      <c r="O3" s="165">
        <f>((VLOOKUP($B$1,'Multipliers and Adjustments'!$A$70:$I$86,TRUNC(COLUMN(O$2)/5)+2,FALSE)*SUMIFS('IEA-MethaneAbatement-US'!$M:$M,'IEA-MethaneAbatement-US'!$N:$N,"&lt;"&amp;$B3,'IEA-MethaneAbatement-US'!$N:$N,"&gt;="&amp;$A3,'IEA-MethaneAbatement-US'!$L:$L,$B$1))+(VLOOKUP($C$1,'Multipliers and Adjustments'!$A$70:$I$86,TRUNC(COLUMN(O$2)/5)+2,FALSE)*SUMIFS('IEA-MethaneAbatement-US'!$M:$M,'IEA-MethaneAbatement-US'!$N:$N,"&lt;"&amp;$B3,'IEA-MethaneAbatement-US'!$N:$N,"&gt;="&amp;$A3,'IEA-MethaneAbatement-US'!$L:$L,$C$1))+(VLOOKUP($D$1,'Multipliers and Adjustments'!$A$70:$I$86,TRUNC(COLUMN(O$2)/5)+2,FALSE)*SUMIFS('IEA-MethaneAbatement-US'!$M:$M,'IEA-MethaneAbatement-US'!$N:$N,"&lt;"&amp;$B3,'IEA-MethaneAbatement-US'!$N:$N,"&gt;="&amp;$A3,'IEA-MethaneAbatement-US'!$L:$L,$D$1)))*'State Downscaling Multipliers'!$B$7*(1+'EPA to IEA Scaling'!S$10)</f>
        <v>0</v>
      </c>
      <c r="P3" s="165">
        <f>((VLOOKUP($B$1,'Multipliers and Adjustments'!$A$70:$I$86,TRUNC(COLUMN(P$2)/5)+2,FALSE)*SUMIFS('IEA-MethaneAbatement-US'!$M:$M,'IEA-MethaneAbatement-US'!$N:$N,"&lt;"&amp;$B3,'IEA-MethaneAbatement-US'!$N:$N,"&gt;="&amp;$A3,'IEA-MethaneAbatement-US'!$L:$L,$B$1))+(VLOOKUP($C$1,'Multipliers and Adjustments'!$A$70:$I$86,TRUNC(COLUMN(P$2)/5)+2,FALSE)*SUMIFS('IEA-MethaneAbatement-US'!$M:$M,'IEA-MethaneAbatement-US'!$N:$N,"&lt;"&amp;$B3,'IEA-MethaneAbatement-US'!$N:$N,"&gt;="&amp;$A3,'IEA-MethaneAbatement-US'!$L:$L,$C$1))+(VLOOKUP($D$1,'Multipliers and Adjustments'!$A$70:$I$86,TRUNC(COLUMN(P$2)/5)+2,FALSE)*SUMIFS('IEA-MethaneAbatement-US'!$M:$M,'IEA-MethaneAbatement-US'!$N:$N,"&lt;"&amp;$B3,'IEA-MethaneAbatement-US'!$N:$N,"&gt;="&amp;$A3,'IEA-MethaneAbatement-US'!$L:$L,$D$1)))*'State Downscaling Multipliers'!$B$7*(1+'EPA to IEA Scaling'!T$10)</f>
        <v>0</v>
      </c>
      <c r="Q3" s="165">
        <f>((VLOOKUP($B$1,'Multipliers and Adjustments'!$A$70:$I$86,TRUNC(COLUMN(Q$2)/5)+2,FALSE)*SUMIFS('IEA-MethaneAbatement-US'!$M:$M,'IEA-MethaneAbatement-US'!$N:$N,"&lt;"&amp;$B3,'IEA-MethaneAbatement-US'!$N:$N,"&gt;="&amp;$A3,'IEA-MethaneAbatement-US'!$L:$L,$B$1))+(VLOOKUP($C$1,'Multipliers and Adjustments'!$A$70:$I$86,TRUNC(COLUMN(Q$2)/5)+2,FALSE)*SUMIFS('IEA-MethaneAbatement-US'!$M:$M,'IEA-MethaneAbatement-US'!$N:$N,"&lt;"&amp;$B3,'IEA-MethaneAbatement-US'!$N:$N,"&gt;="&amp;$A3,'IEA-MethaneAbatement-US'!$L:$L,$C$1))+(VLOOKUP($D$1,'Multipliers and Adjustments'!$A$70:$I$86,TRUNC(COLUMN(Q$2)/5)+2,FALSE)*SUMIFS('IEA-MethaneAbatement-US'!$M:$M,'IEA-MethaneAbatement-US'!$N:$N,"&lt;"&amp;$B3,'IEA-MethaneAbatement-US'!$N:$N,"&gt;="&amp;$A3,'IEA-MethaneAbatement-US'!$L:$L,$D$1)))*'State Downscaling Multipliers'!$B$7*(1+'EPA to IEA Scaling'!U$10)</f>
        <v>0</v>
      </c>
      <c r="R3" s="167">
        <f>((VLOOKUP($B$1,'Multipliers and Adjustments'!$A$70:$I$86,TRUNC(COLUMN(R$2)/5)+2,FALSE)*SUMIFS('IEA-MethaneAbatement-US'!$M:$M,'IEA-MethaneAbatement-US'!$N:$N,"&lt;"&amp;$B3,'IEA-MethaneAbatement-US'!$N:$N,"&gt;="&amp;$A3,'IEA-MethaneAbatement-US'!$L:$L,$B$1))+(VLOOKUP($C$1,'Multipliers and Adjustments'!$A$70:$I$86,TRUNC(COLUMN(R$2)/5)+2,FALSE)*SUMIFS('IEA-MethaneAbatement-US'!$M:$M,'IEA-MethaneAbatement-US'!$N:$N,"&lt;"&amp;$B3,'IEA-MethaneAbatement-US'!$N:$N,"&gt;="&amp;$A3,'IEA-MethaneAbatement-US'!$L:$L,$C$1))+(VLOOKUP($D$1,'Multipliers and Adjustments'!$A$70:$I$86,TRUNC(COLUMN(R$2)/5)+2,FALSE)*SUMIFS('IEA-MethaneAbatement-US'!$M:$M,'IEA-MethaneAbatement-US'!$N:$N,"&lt;"&amp;$B3,'IEA-MethaneAbatement-US'!$N:$N,"&gt;="&amp;$A3,'IEA-MethaneAbatement-US'!$L:$L,$D$1)))*'State Downscaling Multipliers'!$B$7*(1+'EPA to IEA Scaling'!V$10)</f>
        <v>0</v>
      </c>
      <c r="S3" s="165">
        <f>((VLOOKUP($B$1,'Multipliers and Adjustments'!$A$70:$I$86,TRUNC(COLUMN(S$2)/5)+2,FALSE)*SUMIFS('IEA-MethaneAbatement-US'!$M:$M,'IEA-MethaneAbatement-US'!$N:$N,"&lt;"&amp;$B3,'IEA-MethaneAbatement-US'!$N:$N,"&gt;="&amp;$A3,'IEA-MethaneAbatement-US'!$L:$L,$B$1))+(VLOOKUP($C$1,'Multipliers and Adjustments'!$A$70:$I$86,TRUNC(COLUMN(S$2)/5)+2,FALSE)*SUMIFS('IEA-MethaneAbatement-US'!$M:$M,'IEA-MethaneAbatement-US'!$N:$N,"&lt;"&amp;$B3,'IEA-MethaneAbatement-US'!$N:$N,"&gt;="&amp;$A3,'IEA-MethaneAbatement-US'!$L:$L,$C$1))+(VLOOKUP($D$1,'Multipliers and Adjustments'!$A$70:$I$86,TRUNC(COLUMN(S$2)/5)+2,FALSE)*SUMIFS('IEA-MethaneAbatement-US'!$M:$M,'IEA-MethaneAbatement-US'!$N:$N,"&lt;"&amp;$B3,'IEA-MethaneAbatement-US'!$N:$N,"&gt;="&amp;$A3,'IEA-MethaneAbatement-US'!$L:$L,$D$1)))*'State Downscaling Multipliers'!$B$7*(1+'EPA to IEA Scaling'!W$10)</f>
        <v>0</v>
      </c>
      <c r="T3" s="165">
        <f>((VLOOKUP($B$1,'Multipliers and Adjustments'!$A$70:$I$86,TRUNC(COLUMN(T$2)/5)+2,FALSE)*SUMIFS('IEA-MethaneAbatement-US'!$M:$M,'IEA-MethaneAbatement-US'!$N:$N,"&lt;"&amp;$B3,'IEA-MethaneAbatement-US'!$N:$N,"&gt;="&amp;$A3,'IEA-MethaneAbatement-US'!$L:$L,$B$1))+(VLOOKUP($C$1,'Multipliers and Adjustments'!$A$70:$I$86,TRUNC(COLUMN(T$2)/5)+2,FALSE)*SUMIFS('IEA-MethaneAbatement-US'!$M:$M,'IEA-MethaneAbatement-US'!$N:$N,"&lt;"&amp;$B3,'IEA-MethaneAbatement-US'!$N:$N,"&gt;="&amp;$A3,'IEA-MethaneAbatement-US'!$L:$L,$C$1))+(VLOOKUP($D$1,'Multipliers and Adjustments'!$A$70:$I$86,TRUNC(COLUMN(T$2)/5)+2,FALSE)*SUMIFS('IEA-MethaneAbatement-US'!$M:$M,'IEA-MethaneAbatement-US'!$N:$N,"&lt;"&amp;$B3,'IEA-MethaneAbatement-US'!$N:$N,"&gt;="&amp;$A3,'IEA-MethaneAbatement-US'!$L:$L,$D$1)))*'State Downscaling Multipliers'!$B$7*(1+'EPA to IEA Scaling'!X$10)</f>
        <v>0</v>
      </c>
      <c r="U3" s="165">
        <f>((VLOOKUP($B$1,'Multipliers and Adjustments'!$A$70:$I$86,TRUNC(COLUMN(U$2)/5)+2,FALSE)*SUMIFS('IEA-MethaneAbatement-US'!$M:$M,'IEA-MethaneAbatement-US'!$N:$N,"&lt;"&amp;$B3,'IEA-MethaneAbatement-US'!$N:$N,"&gt;="&amp;$A3,'IEA-MethaneAbatement-US'!$L:$L,$B$1))+(VLOOKUP($C$1,'Multipliers and Adjustments'!$A$70:$I$86,TRUNC(COLUMN(U$2)/5)+2,FALSE)*SUMIFS('IEA-MethaneAbatement-US'!$M:$M,'IEA-MethaneAbatement-US'!$N:$N,"&lt;"&amp;$B3,'IEA-MethaneAbatement-US'!$N:$N,"&gt;="&amp;$A3,'IEA-MethaneAbatement-US'!$L:$L,$C$1))+(VLOOKUP($D$1,'Multipliers and Adjustments'!$A$70:$I$86,TRUNC(COLUMN(U$2)/5)+2,FALSE)*SUMIFS('IEA-MethaneAbatement-US'!$M:$M,'IEA-MethaneAbatement-US'!$N:$N,"&lt;"&amp;$B3,'IEA-MethaneAbatement-US'!$N:$N,"&gt;="&amp;$A3,'IEA-MethaneAbatement-US'!$L:$L,$D$1)))*'State Downscaling Multipliers'!$B$7*(1+'EPA to IEA Scaling'!Y$10)</f>
        <v>0</v>
      </c>
      <c r="V3" s="165">
        <f>((VLOOKUP($B$1,'Multipliers and Adjustments'!$A$70:$I$86,TRUNC(COLUMN(V$2)/5)+2,FALSE)*SUMIFS('IEA-MethaneAbatement-US'!$M:$M,'IEA-MethaneAbatement-US'!$N:$N,"&lt;"&amp;$B3,'IEA-MethaneAbatement-US'!$N:$N,"&gt;="&amp;$A3,'IEA-MethaneAbatement-US'!$L:$L,$B$1))+(VLOOKUP($C$1,'Multipliers and Adjustments'!$A$70:$I$86,TRUNC(COLUMN(V$2)/5)+2,FALSE)*SUMIFS('IEA-MethaneAbatement-US'!$M:$M,'IEA-MethaneAbatement-US'!$N:$N,"&lt;"&amp;$B3,'IEA-MethaneAbatement-US'!$N:$N,"&gt;="&amp;$A3,'IEA-MethaneAbatement-US'!$L:$L,$C$1))+(VLOOKUP($D$1,'Multipliers and Adjustments'!$A$70:$I$86,TRUNC(COLUMN(V$2)/5)+2,FALSE)*SUMIFS('IEA-MethaneAbatement-US'!$M:$M,'IEA-MethaneAbatement-US'!$N:$N,"&lt;"&amp;$B3,'IEA-MethaneAbatement-US'!$N:$N,"&gt;="&amp;$A3,'IEA-MethaneAbatement-US'!$L:$L,$D$1)))*'State Downscaling Multipliers'!$B$7*(1+'EPA to IEA Scaling'!Z$10)</f>
        <v>0</v>
      </c>
      <c r="W3" s="167">
        <f>((VLOOKUP($B$1,'Multipliers and Adjustments'!$A$70:$I$86,TRUNC(COLUMN(W$2)/5)+2,FALSE)*SUMIFS('IEA-MethaneAbatement-US'!$M:$M,'IEA-MethaneAbatement-US'!$N:$N,"&lt;"&amp;$B3,'IEA-MethaneAbatement-US'!$N:$N,"&gt;="&amp;$A3,'IEA-MethaneAbatement-US'!$L:$L,$B$1))+(VLOOKUP($C$1,'Multipliers and Adjustments'!$A$70:$I$86,TRUNC(COLUMN(W$2)/5)+2,FALSE)*SUMIFS('IEA-MethaneAbatement-US'!$M:$M,'IEA-MethaneAbatement-US'!$N:$N,"&lt;"&amp;$B3,'IEA-MethaneAbatement-US'!$N:$N,"&gt;="&amp;$A3,'IEA-MethaneAbatement-US'!$L:$L,$C$1))+(VLOOKUP($D$1,'Multipliers and Adjustments'!$A$70:$I$86,TRUNC(COLUMN(W$2)/5)+2,FALSE)*SUMIFS('IEA-MethaneAbatement-US'!$M:$M,'IEA-MethaneAbatement-US'!$N:$N,"&lt;"&amp;$B3,'IEA-MethaneAbatement-US'!$N:$N,"&gt;="&amp;$A3,'IEA-MethaneAbatement-US'!$L:$L,$D$1)))*'State Downscaling Multipliers'!$B$7*(1+'EPA to IEA Scaling'!AA$10)</f>
        <v>0</v>
      </c>
      <c r="X3" s="165">
        <f>((VLOOKUP($B$1,'Multipliers and Adjustments'!$A$70:$I$86,TRUNC(COLUMN(X$2)/5)+2,FALSE)*SUMIFS('IEA-MethaneAbatement-US'!$M:$M,'IEA-MethaneAbatement-US'!$N:$N,"&lt;"&amp;$B3,'IEA-MethaneAbatement-US'!$N:$N,"&gt;="&amp;$A3,'IEA-MethaneAbatement-US'!$L:$L,$B$1))+(VLOOKUP($C$1,'Multipliers and Adjustments'!$A$70:$I$86,TRUNC(COLUMN(X$2)/5)+2,FALSE)*SUMIFS('IEA-MethaneAbatement-US'!$M:$M,'IEA-MethaneAbatement-US'!$N:$N,"&lt;"&amp;$B3,'IEA-MethaneAbatement-US'!$N:$N,"&gt;="&amp;$A3,'IEA-MethaneAbatement-US'!$L:$L,$C$1))+(VLOOKUP($D$1,'Multipliers and Adjustments'!$A$70:$I$86,TRUNC(COLUMN(X$2)/5)+2,FALSE)*SUMIFS('IEA-MethaneAbatement-US'!$M:$M,'IEA-MethaneAbatement-US'!$N:$N,"&lt;"&amp;$B3,'IEA-MethaneAbatement-US'!$N:$N,"&gt;="&amp;$A3,'IEA-MethaneAbatement-US'!$L:$L,$D$1)))*'State Downscaling Multipliers'!$B$7*(1+'EPA to IEA Scaling'!AB$10)</f>
        <v>0</v>
      </c>
      <c r="Y3" s="165">
        <f>((VLOOKUP($B$1,'Multipliers and Adjustments'!$A$70:$I$86,TRUNC(COLUMN(Y$2)/5)+2,FALSE)*SUMIFS('IEA-MethaneAbatement-US'!$M:$M,'IEA-MethaneAbatement-US'!$N:$N,"&lt;"&amp;$B3,'IEA-MethaneAbatement-US'!$N:$N,"&gt;="&amp;$A3,'IEA-MethaneAbatement-US'!$L:$L,$B$1))+(VLOOKUP($C$1,'Multipliers and Adjustments'!$A$70:$I$86,TRUNC(COLUMN(Y$2)/5)+2,FALSE)*SUMIFS('IEA-MethaneAbatement-US'!$M:$M,'IEA-MethaneAbatement-US'!$N:$N,"&lt;"&amp;$B3,'IEA-MethaneAbatement-US'!$N:$N,"&gt;="&amp;$A3,'IEA-MethaneAbatement-US'!$L:$L,$C$1))+(VLOOKUP($D$1,'Multipliers and Adjustments'!$A$70:$I$86,TRUNC(COLUMN(Y$2)/5)+2,FALSE)*SUMIFS('IEA-MethaneAbatement-US'!$M:$M,'IEA-MethaneAbatement-US'!$N:$N,"&lt;"&amp;$B3,'IEA-MethaneAbatement-US'!$N:$N,"&gt;="&amp;$A3,'IEA-MethaneAbatement-US'!$L:$L,$D$1)))*'State Downscaling Multipliers'!$B$7*(1+'EPA to IEA Scaling'!AC$10)</f>
        <v>0</v>
      </c>
      <c r="Z3" s="165">
        <f>((VLOOKUP($B$1,'Multipliers and Adjustments'!$A$70:$I$86,TRUNC(COLUMN(Z$2)/5)+2,FALSE)*SUMIFS('IEA-MethaneAbatement-US'!$M:$M,'IEA-MethaneAbatement-US'!$N:$N,"&lt;"&amp;$B3,'IEA-MethaneAbatement-US'!$N:$N,"&gt;="&amp;$A3,'IEA-MethaneAbatement-US'!$L:$L,$B$1))+(VLOOKUP($C$1,'Multipliers and Adjustments'!$A$70:$I$86,TRUNC(COLUMN(Z$2)/5)+2,FALSE)*SUMIFS('IEA-MethaneAbatement-US'!$M:$M,'IEA-MethaneAbatement-US'!$N:$N,"&lt;"&amp;$B3,'IEA-MethaneAbatement-US'!$N:$N,"&gt;="&amp;$A3,'IEA-MethaneAbatement-US'!$L:$L,$C$1))+(VLOOKUP($D$1,'Multipliers and Adjustments'!$A$70:$I$86,TRUNC(COLUMN(Z$2)/5)+2,FALSE)*SUMIFS('IEA-MethaneAbatement-US'!$M:$M,'IEA-MethaneAbatement-US'!$N:$N,"&lt;"&amp;$B3,'IEA-MethaneAbatement-US'!$N:$N,"&gt;="&amp;$A3,'IEA-MethaneAbatement-US'!$L:$L,$D$1)))*'State Downscaling Multipliers'!$B$7*(1+'EPA to IEA Scaling'!AD$10)</f>
        <v>0</v>
      </c>
      <c r="AA3" s="165">
        <f>((VLOOKUP($B$1,'Multipliers and Adjustments'!$A$70:$I$86,TRUNC(COLUMN(AA$2)/5)+2,FALSE)*SUMIFS('IEA-MethaneAbatement-US'!$M:$M,'IEA-MethaneAbatement-US'!$N:$N,"&lt;"&amp;$B3,'IEA-MethaneAbatement-US'!$N:$N,"&gt;="&amp;$A3,'IEA-MethaneAbatement-US'!$L:$L,$B$1))+(VLOOKUP($C$1,'Multipliers and Adjustments'!$A$70:$I$86,TRUNC(COLUMN(AA$2)/5)+2,FALSE)*SUMIFS('IEA-MethaneAbatement-US'!$M:$M,'IEA-MethaneAbatement-US'!$N:$N,"&lt;"&amp;$B3,'IEA-MethaneAbatement-US'!$N:$N,"&gt;="&amp;$A3,'IEA-MethaneAbatement-US'!$L:$L,$C$1))+(VLOOKUP($D$1,'Multipliers and Adjustments'!$A$70:$I$86,TRUNC(COLUMN(AA$2)/5)+2,FALSE)*SUMIFS('IEA-MethaneAbatement-US'!$M:$M,'IEA-MethaneAbatement-US'!$N:$N,"&lt;"&amp;$B3,'IEA-MethaneAbatement-US'!$N:$N,"&gt;="&amp;$A3,'IEA-MethaneAbatement-US'!$L:$L,$D$1)))*'State Downscaling Multipliers'!$B$7*(1+'EPA to IEA Scaling'!AE$10)</f>
        <v>0</v>
      </c>
      <c r="AB3" s="167">
        <f>((VLOOKUP($B$1,'Multipliers and Adjustments'!$A$70:$I$86,TRUNC(COLUMN(AB$2)/5)+2,FALSE)*SUMIFS('IEA-MethaneAbatement-US'!$M:$M,'IEA-MethaneAbatement-US'!$N:$N,"&lt;"&amp;$B3,'IEA-MethaneAbatement-US'!$N:$N,"&gt;="&amp;$A3,'IEA-MethaneAbatement-US'!$L:$L,$B$1))+(VLOOKUP($C$1,'Multipliers and Adjustments'!$A$70:$I$86,TRUNC(COLUMN(AB$2)/5)+2,FALSE)*SUMIFS('IEA-MethaneAbatement-US'!$M:$M,'IEA-MethaneAbatement-US'!$N:$N,"&lt;"&amp;$B3,'IEA-MethaneAbatement-US'!$N:$N,"&gt;="&amp;$A3,'IEA-MethaneAbatement-US'!$L:$L,$C$1))+(VLOOKUP($D$1,'Multipliers and Adjustments'!$A$70:$I$86,TRUNC(COLUMN(AB$2)/5)+2,FALSE)*SUMIFS('IEA-MethaneAbatement-US'!$M:$M,'IEA-MethaneAbatement-US'!$N:$N,"&lt;"&amp;$B3,'IEA-MethaneAbatement-US'!$N:$N,"&gt;="&amp;$A3,'IEA-MethaneAbatement-US'!$L:$L,$D$1)))*'State Downscaling Multipliers'!$B$7*(1+'EPA to IEA Scaling'!AF$10)</f>
        <v>0</v>
      </c>
      <c r="AC3" s="165">
        <f>((VLOOKUP($B$1,'Multipliers and Adjustments'!$A$70:$I$86,TRUNC(COLUMN(AC$2)/5)+2,FALSE)*SUMIFS('IEA-MethaneAbatement-US'!$M:$M,'IEA-MethaneAbatement-US'!$N:$N,"&lt;"&amp;$B3,'IEA-MethaneAbatement-US'!$N:$N,"&gt;="&amp;$A3,'IEA-MethaneAbatement-US'!$L:$L,$B$1))+(VLOOKUP($C$1,'Multipliers and Adjustments'!$A$70:$I$86,TRUNC(COLUMN(AC$2)/5)+2,FALSE)*SUMIFS('IEA-MethaneAbatement-US'!$M:$M,'IEA-MethaneAbatement-US'!$N:$N,"&lt;"&amp;$B3,'IEA-MethaneAbatement-US'!$N:$N,"&gt;="&amp;$A3,'IEA-MethaneAbatement-US'!$L:$L,$C$1))+(VLOOKUP($D$1,'Multipliers and Adjustments'!$A$70:$I$86,TRUNC(COLUMN(AC$2)/5)+2,FALSE)*SUMIFS('IEA-MethaneAbatement-US'!$M:$M,'IEA-MethaneAbatement-US'!$N:$N,"&lt;"&amp;$B3,'IEA-MethaneAbatement-US'!$N:$N,"&gt;="&amp;$A3,'IEA-MethaneAbatement-US'!$L:$L,$D$1)))*'State Downscaling Multipliers'!$B$7*(1+'EPA to IEA Scaling'!AG$10)</f>
        <v>0</v>
      </c>
      <c r="AD3" s="165">
        <f>((VLOOKUP($B$1,'Multipliers and Adjustments'!$A$70:$I$86,TRUNC(COLUMN(AD$2)/5)+2,FALSE)*SUMIFS('IEA-MethaneAbatement-US'!$M:$M,'IEA-MethaneAbatement-US'!$N:$N,"&lt;"&amp;$B3,'IEA-MethaneAbatement-US'!$N:$N,"&gt;="&amp;$A3,'IEA-MethaneAbatement-US'!$L:$L,$B$1))+(VLOOKUP($C$1,'Multipliers and Adjustments'!$A$70:$I$86,TRUNC(COLUMN(AD$2)/5)+2,FALSE)*SUMIFS('IEA-MethaneAbatement-US'!$M:$M,'IEA-MethaneAbatement-US'!$N:$N,"&lt;"&amp;$B3,'IEA-MethaneAbatement-US'!$N:$N,"&gt;="&amp;$A3,'IEA-MethaneAbatement-US'!$L:$L,$C$1))+(VLOOKUP($D$1,'Multipliers and Adjustments'!$A$70:$I$86,TRUNC(COLUMN(AD$2)/5)+2,FALSE)*SUMIFS('IEA-MethaneAbatement-US'!$M:$M,'IEA-MethaneAbatement-US'!$N:$N,"&lt;"&amp;$B3,'IEA-MethaneAbatement-US'!$N:$N,"&gt;="&amp;$A3,'IEA-MethaneAbatement-US'!$L:$L,$D$1)))*'State Downscaling Multipliers'!$B$7*(1+'EPA to IEA Scaling'!AH$10)</f>
        <v>0</v>
      </c>
      <c r="AE3" s="165">
        <f>((VLOOKUP($B$1,'Multipliers and Adjustments'!$A$70:$I$86,TRUNC(COLUMN(AE$2)/5)+2,FALSE)*SUMIFS('IEA-MethaneAbatement-US'!$M:$M,'IEA-MethaneAbatement-US'!$N:$N,"&lt;"&amp;$B3,'IEA-MethaneAbatement-US'!$N:$N,"&gt;="&amp;$A3,'IEA-MethaneAbatement-US'!$L:$L,$B$1))+(VLOOKUP($C$1,'Multipliers and Adjustments'!$A$70:$I$86,TRUNC(COLUMN(AE$2)/5)+2,FALSE)*SUMIFS('IEA-MethaneAbatement-US'!$M:$M,'IEA-MethaneAbatement-US'!$N:$N,"&lt;"&amp;$B3,'IEA-MethaneAbatement-US'!$N:$N,"&gt;="&amp;$A3,'IEA-MethaneAbatement-US'!$L:$L,$C$1))+(VLOOKUP($D$1,'Multipliers and Adjustments'!$A$70:$I$86,TRUNC(COLUMN(AE$2)/5)+2,FALSE)*SUMIFS('IEA-MethaneAbatement-US'!$M:$M,'IEA-MethaneAbatement-US'!$N:$N,"&lt;"&amp;$B3,'IEA-MethaneAbatement-US'!$N:$N,"&gt;="&amp;$A3,'IEA-MethaneAbatement-US'!$L:$L,$D$1)))*'State Downscaling Multipliers'!$B$7*(1+'EPA to IEA Scaling'!AI$10)</f>
        <v>0</v>
      </c>
      <c r="AF3" s="165">
        <f>((VLOOKUP($B$1,'Multipliers and Adjustments'!$A$70:$I$86,TRUNC(COLUMN(AF$2)/5)+2,FALSE)*SUMIFS('IEA-MethaneAbatement-US'!$M:$M,'IEA-MethaneAbatement-US'!$N:$N,"&lt;"&amp;$B3,'IEA-MethaneAbatement-US'!$N:$N,"&gt;="&amp;$A3,'IEA-MethaneAbatement-US'!$L:$L,$B$1))+(VLOOKUP($C$1,'Multipliers and Adjustments'!$A$70:$I$86,TRUNC(COLUMN(AF$2)/5)+2,FALSE)*SUMIFS('IEA-MethaneAbatement-US'!$M:$M,'IEA-MethaneAbatement-US'!$N:$N,"&lt;"&amp;$B3,'IEA-MethaneAbatement-US'!$N:$N,"&gt;="&amp;$A3,'IEA-MethaneAbatement-US'!$L:$L,$C$1))+(VLOOKUP($D$1,'Multipliers and Adjustments'!$A$70:$I$86,TRUNC(COLUMN(AF$2)/5)+2,FALSE)*SUMIFS('IEA-MethaneAbatement-US'!$M:$M,'IEA-MethaneAbatement-US'!$N:$N,"&lt;"&amp;$B3,'IEA-MethaneAbatement-US'!$N:$N,"&gt;="&amp;$A3,'IEA-MethaneAbatement-US'!$L:$L,$D$1)))*'State Downscaling Multipliers'!$B$7*(1+'EPA to IEA Scaling'!AJ$10)</f>
        <v>0</v>
      </c>
      <c r="AG3" s="167">
        <f>((VLOOKUP($B$1,'Multipliers and Adjustments'!$A$70:$I$86,TRUNC(COLUMN(AG$2)/5)+2,FALSE)*SUMIFS('IEA-MethaneAbatement-US'!$M:$M,'IEA-MethaneAbatement-US'!$N:$N,"&lt;"&amp;$B3,'IEA-MethaneAbatement-US'!$N:$N,"&gt;="&amp;$A3,'IEA-MethaneAbatement-US'!$L:$L,$B$1))+(VLOOKUP($C$1,'Multipliers and Adjustments'!$A$70:$I$86,TRUNC(COLUMN(AG$2)/5)+2,FALSE)*SUMIFS('IEA-MethaneAbatement-US'!$M:$M,'IEA-MethaneAbatement-US'!$N:$N,"&lt;"&amp;$B3,'IEA-MethaneAbatement-US'!$N:$N,"&gt;="&amp;$A3,'IEA-MethaneAbatement-US'!$L:$L,$C$1))+(VLOOKUP($D$1,'Multipliers and Adjustments'!$A$70:$I$86,TRUNC(COLUMN(AG$2)/5)+2,FALSE)*SUMIFS('IEA-MethaneAbatement-US'!$M:$M,'IEA-MethaneAbatement-US'!$N:$N,"&lt;"&amp;$B3,'IEA-MethaneAbatement-US'!$N:$N,"&gt;="&amp;$A3,'IEA-MethaneAbatement-US'!$L:$L,$D$1)))*'State Downscaling Multipliers'!$B$7*(1+'EPA to IEA Scaling'!AK$10)</f>
        <v>0</v>
      </c>
      <c r="AH3" s="165">
        <f>((VLOOKUP($B$1,'Multipliers and Adjustments'!$A$70:$I$86,TRUNC(COLUMN(AH$2)/5)+2,FALSE)*SUMIFS('IEA-MethaneAbatement-US'!$M:$M,'IEA-MethaneAbatement-US'!$N:$N,"&lt;"&amp;$B3,'IEA-MethaneAbatement-US'!$N:$N,"&gt;="&amp;$A3,'IEA-MethaneAbatement-US'!$L:$L,$B$1))+(VLOOKUP($C$1,'Multipliers and Adjustments'!$A$70:$I$86,TRUNC(COLUMN(AH$2)/5)+2,FALSE)*SUMIFS('IEA-MethaneAbatement-US'!$M:$M,'IEA-MethaneAbatement-US'!$N:$N,"&lt;"&amp;$B3,'IEA-MethaneAbatement-US'!$N:$N,"&gt;="&amp;$A3,'IEA-MethaneAbatement-US'!$L:$L,$C$1))+(VLOOKUP($D$1,'Multipliers and Adjustments'!$A$70:$I$86,TRUNC(COLUMN(AH$2)/5)+2,FALSE)*SUMIFS('IEA-MethaneAbatement-US'!$M:$M,'IEA-MethaneAbatement-US'!$N:$N,"&lt;"&amp;$B3,'IEA-MethaneAbatement-US'!$N:$N,"&gt;="&amp;$A3,'IEA-MethaneAbatement-US'!$L:$L,$D$1)))*'State Downscaling Multipliers'!$B$7*(1+'EPA to IEA Scaling'!AL$10)</f>
        <v>0</v>
      </c>
      <c r="AI3" s="165">
        <f>((VLOOKUP($B$1,'Multipliers and Adjustments'!$A$70:$I$86,TRUNC(COLUMN(AI$2)/5)+2,FALSE)*SUMIFS('IEA-MethaneAbatement-US'!$M:$M,'IEA-MethaneAbatement-US'!$N:$N,"&lt;"&amp;$B3,'IEA-MethaneAbatement-US'!$N:$N,"&gt;="&amp;$A3,'IEA-MethaneAbatement-US'!$L:$L,$B$1))+(VLOOKUP($C$1,'Multipliers and Adjustments'!$A$70:$I$86,TRUNC(COLUMN(AI$2)/5)+2,FALSE)*SUMIFS('IEA-MethaneAbatement-US'!$M:$M,'IEA-MethaneAbatement-US'!$N:$N,"&lt;"&amp;$B3,'IEA-MethaneAbatement-US'!$N:$N,"&gt;="&amp;$A3,'IEA-MethaneAbatement-US'!$L:$L,$C$1))+(VLOOKUP($D$1,'Multipliers and Adjustments'!$A$70:$I$86,TRUNC(COLUMN(AI$2)/5)+2,FALSE)*SUMIFS('IEA-MethaneAbatement-US'!$M:$M,'IEA-MethaneAbatement-US'!$N:$N,"&lt;"&amp;$B3,'IEA-MethaneAbatement-US'!$N:$N,"&gt;="&amp;$A3,'IEA-MethaneAbatement-US'!$L:$L,$D$1)))*'State Downscaling Multipliers'!$B$7*(1+'EPA to IEA Scaling'!AM$10)</f>
        <v>0</v>
      </c>
      <c r="AJ3" s="165">
        <f>((VLOOKUP($B$1,'Multipliers and Adjustments'!$A$70:$I$86,TRUNC(COLUMN(AJ$2)/5)+2,FALSE)*SUMIFS('IEA-MethaneAbatement-US'!$M:$M,'IEA-MethaneAbatement-US'!$N:$N,"&lt;"&amp;$B3,'IEA-MethaneAbatement-US'!$N:$N,"&gt;="&amp;$A3,'IEA-MethaneAbatement-US'!$L:$L,$B$1))+(VLOOKUP($C$1,'Multipliers and Adjustments'!$A$70:$I$86,TRUNC(COLUMN(AJ$2)/5)+2,FALSE)*SUMIFS('IEA-MethaneAbatement-US'!$M:$M,'IEA-MethaneAbatement-US'!$N:$N,"&lt;"&amp;$B3,'IEA-MethaneAbatement-US'!$N:$N,"&gt;="&amp;$A3,'IEA-MethaneAbatement-US'!$L:$L,$C$1))+(VLOOKUP($D$1,'Multipliers and Adjustments'!$A$70:$I$86,TRUNC(COLUMN(AJ$2)/5)+2,FALSE)*SUMIFS('IEA-MethaneAbatement-US'!$M:$M,'IEA-MethaneAbatement-US'!$N:$N,"&lt;"&amp;$B3,'IEA-MethaneAbatement-US'!$N:$N,"&gt;="&amp;$A3,'IEA-MethaneAbatement-US'!$L:$L,$D$1)))*'State Downscaling Multipliers'!$B$7*(1+'EPA to IEA Scaling'!AN$10)</f>
        <v>0</v>
      </c>
      <c r="AK3" s="165">
        <f>((VLOOKUP($B$1,'Multipliers and Adjustments'!$A$70:$I$86,TRUNC(COLUMN(AK$2)/5)+2,FALSE)*SUMIFS('IEA-MethaneAbatement-US'!$M:$M,'IEA-MethaneAbatement-US'!$N:$N,"&lt;"&amp;$B3,'IEA-MethaneAbatement-US'!$N:$N,"&gt;="&amp;$A3,'IEA-MethaneAbatement-US'!$L:$L,$B$1))+(VLOOKUP($C$1,'Multipliers and Adjustments'!$A$70:$I$86,TRUNC(COLUMN(AK$2)/5)+2,FALSE)*SUMIFS('IEA-MethaneAbatement-US'!$M:$M,'IEA-MethaneAbatement-US'!$N:$N,"&lt;"&amp;$B3,'IEA-MethaneAbatement-US'!$N:$N,"&gt;="&amp;$A3,'IEA-MethaneAbatement-US'!$L:$L,$C$1))+(VLOOKUP($D$1,'Multipliers and Adjustments'!$A$70:$I$86,TRUNC(COLUMN(AK$2)/5)+2,FALSE)*SUMIFS('IEA-MethaneAbatement-US'!$M:$M,'IEA-MethaneAbatement-US'!$N:$N,"&lt;"&amp;$B3,'IEA-MethaneAbatement-US'!$N:$N,"&gt;="&amp;$A3,'IEA-MethaneAbatement-US'!$L:$L,$D$1)))*'State Downscaling Multipliers'!$B$7*(1+'EPA to IEA Scaling'!AO$10)</f>
        <v>0</v>
      </c>
      <c r="AL3" s="167">
        <f>((VLOOKUP($B$1,'Multipliers and Adjustments'!$A$70:$I$86,TRUNC(COLUMN(AL$2)/5)+2,FALSE)*SUMIFS('IEA-MethaneAbatement-US'!$M:$M,'IEA-MethaneAbatement-US'!$N:$N,"&lt;"&amp;$B3,'IEA-MethaneAbatement-US'!$N:$N,"&gt;="&amp;$A3,'IEA-MethaneAbatement-US'!$L:$L,$B$1))+(VLOOKUP($C$1,'Multipliers and Adjustments'!$A$70:$I$86,TRUNC(COLUMN(AL$2)/5)+2,FALSE)*SUMIFS('IEA-MethaneAbatement-US'!$M:$M,'IEA-MethaneAbatement-US'!$N:$N,"&lt;"&amp;$B3,'IEA-MethaneAbatement-US'!$N:$N,"&gt;="&amp;$A3,'IEA-MethaneAbatement-US'!$L:$L,$C$1))+(VLOOKUP($D$1,'Multipliers and Adjustments'!$A$70:$I$86,TRUNC(COLUMN(AL$2)/5)+2,FALSE)*SUMIFS('IEA-MethaneAbatement-US'!$M:$M,'IEA-MethaneAbatement-US'!$N:$N,"&lt;"&amp;$B3,'IEA-MethaneAbatement-US'!$N:$N,"&gt;="&amp;$A3,'IEA-MethaneAbatement-US'!$L:$L,$D$1)))*'State Downscaling Multipliers'!$B$7*(1+'EPA to IEA Scaling'!AP$10)</f>
        <v>0</v>
      </c>
    </row>
    <row r="4" spans="1:38" x14ac:dyDescent="0.25">
      <c r="A4" s="49">
        <f t="shared" ref="A4:A34" si="1">B3</f>
        <v>-1100</v>
      </c>
      <c r="B4" s="49">
        <f t="shared" si="0"/>
        <v>-1050</v>
      </c>
      <c r="C4" s="165">
        <f>((VLOOKUP($B$1,'Multipliers and Adjustments'!$A$70:$I$86,TRUNC(COLUMN(C$2)/5)+2,FALSE)*SUMIFS('IEA-MethaneAbatement-US'!$M:$M,'IEA-MethaneAbatement-US'!$N:$N,"&lt;"&amp;$B4,'IEA-MethaneAbatement-US'!$N:$N,"&gt;="&amp;$A4,'IEA-MethaneAbatement-US'!$L:$L,$B$1))+(VLOOKUP($C$1,'Multipliers and Adjustments'!$A$70:$I$86,TRUNC(COLUMN(C$2)/5)+2,FALSE)*SUMIFS('IEA-MethaneAbatement-US'!$M:$M,'IEA-MethaneAbatement-US'!$N:$N,"&lt;"&amp;$B4,'IEA-MethaneAbatement-US'!$N:$N,"&gt;="&amp;$A4,'IEA-MethaneAbatement-US'!$L:$L,$C$1))+(VLOOKUP($D$1,'Multipliers and Adjustments'!$A$70:$I$86,TRUNC(COLUMN(C$2)/5)+2,FALSE)*SUMIFS('IEA-MethaneAbatement-US'!$M:$M,'IEA-MethaneAbatement-US'!$N:$N,"&lt;"&amp;$B4,'IEA-MethaneAbatement-US'!$N:$N,"&gt;="&amp;$A4,'IEA-MethaneAbatement-US'!$L:$L,$D$1)))*'State Downscaling Multipliers'!$B$7*(1+'EPA to IEA Scaling'!G$10)</f>
        <v>0</v>
      </c>
      <c r="D4" s="165">
        <f>((VLOOKUP($B$1,'Multipliers and Adjustments'!$A$70:$I$86,TRUNC(COLUMN(D$2)/5)+2,FALSE)*SUMIFS('IEA-MethaneAbatement-US'!$M:$M,'IEA-MethaneAbatement-US'!$N:$N,"&lt;"&amp;$B4,'IEA-MethaneAbatement-US'!$N:$N,"&gt;="&amp;$A4,'IEA-MethaneAbatement-US'!$L:$L,$B$1))+(VLOOKUP($C$1,'Multipliers and Adjustments'!$A$70:$I$86,TRUNC(COLUMN(D$2)/5)+2,FALSE)*SUMIFS('IEA-MethaneAbatement-US'!$M:$M,'IEA-MethaneAbatement-US'!$N:$N,"&lt;"&amp;$B4,'IEA-MethaneAbatement-US'!$N:$N,"&gt;="&amp;$A4,'IEA-MethaneAbatement-US'!$L:$L,$C$1))+(VLOOKUP($D$1,'Multipliers and Adjustments'!$A$70:$I$86,TRUNC(COLUMN(D$2)/5)+2,FALSE)*SUMIFS('IEA-MethaneAbatement-US'!$M:$M,'IEA-MethaneAbatement-US'!$N:$N,"&lt;"&amp;$B4,'IEA-MethaneAbatement-US'!$N:$N,"&gt;="&amp;$A4,'IEA-MethaneAbatement-US'!$L:$L,$D$1)))*'State Downscaling Multipliers'!$B$7*(1+'EPA to IEA Scaling'!H$10)</f>
        <v>0</v>
      </c>
      <c r="E4" s="165">
        <f>((VLOOKUP($B$1,'Multipliers and Adjustments'!$A$70:$I$86,TRUNC(COLUMN(E$2)/5)+2,FALSE)*SUMIFS('IEA-MethaneAbatement-US'!$M:$M,'IEA-MethaneAbatement-US'!$N:$N,"&lt;"&amp;$B4,'IEA-MethaneAbatement-US'!$N:$N,"&gt;="&amp;$A4,'IEA-MethaneAbatement-US'!$L:$L,$B$1))+(VLOOKUP($C$1,'Multipliers and Adjustments'!$A$70:$I$86,TRUNC(COLUMN(E$2)/5)+2,FALSE)*SUMIFS('IEA-MethaneAbatement-US'!$M:$M,'IEA-MethaneAbatement-US'!$N:$N,"&lt;"&amp;$B4,'IEA-MethaneAbatement-US'!$N:$N,"&gt;="&amp;$A4,'IEA-MethaneAbatement-US'!$L:$L,$C$1))+(VLOOKUP($D$1,'Multipliers and Adjustments'!$A$70:$I$86,TRUNC(COLUMN(E$2)/5)+2,FALSE)*SUMIFS('IEA-MethaneAbatement-US'!$M:$M,'IEA-MethaneAbatement-US'!$N:$N,"&lt;"&amp;$B4,'IEA-MethaneAbatement-US'!$N:$N,"&gt;="&amp;$A4,'IEA-MethaneAbatement-US'!$L:$L,$D$1)))*'State Downscaling Multipliers'!$B$7*(1+'EPA to IEA Scaling'!I$10)</f>
        <v>0</v>
      </c>
      <c r="F4" s="165">
        <f>((VLOOKUP($B$1,'Multipliers and Adjustments'!$A$70:$I$86,TRUNC(COLUMN(F$2)/5)+2,FALSE)*SUMIFS('IEA-MethaneAbatement-US'!$M:$M,'IEA-MethaneAbatement-US'!$N:$N,"&lt;"&amp;$B4,'IEA-MethaneAbatement-US'!$N:$N,"&gt;="&amp;$A4,'IEA-MethaneAbatement-US'!$L:$L,$B$1))+(VLOOKUP($C$1,'Multipliers and Adjustments'!$A$70:$I$86,TRUNC(COLUMN(F$2)/5)+2,FALSE)*SUMIFS('IEA-MethaneAbatement-US'!$M:$M,'IEA-MethaneAbatement-US'!$N:$N,"&lt;"&amp;$B4,'IEA-MethaneAbatement-US'!$N:$N,"&gt;="&amp;$A4,'IEA-MethaneAbatement-US'!$L:$L,$C$1))+(VLOOKUP($D$1,'Multipliers and Adjustments'!$A$70:$I$86,TRUNC(COLUMN(F$2)/5)+2,FALSE)*SUMIFS('IEA-MethaneAbatement-US'!$M:$M,'IEA-MethaneAbatement-US'!$N:$N,"&lt;"&amp;$B4,'IEA-MethaneAbatement-US'!$N:$N,"&gt;="&amp;$A4,'IEA-MethaneAbatement-US'!$L:$L,$D$1)))*'State Downscaling Multipliers'!$B$7*(1+'EPA to IEA Scaling'!J$10)</f>
        <v>0</v>
      </c>
      <c r="G4" s="166">
        <f>((VLOOKUP($B$1,'Multipliers and Adjustments'!$A$70:$I$86,TRUNC(COLUMN(G$2)/5)+2,FALSE)*SUMIFS('IEA-MethaneAbatement-US'!$M:$M,'IEA-MethaneAbatement-US'!$N:$N,"&lt;"&amp;$B4,'IEA-MethaneAbatement-US'!$N:$N,"&gt;="&amp;$A4,'IEA-MethaneAbatement-US'!$L:$L,$B$1))+(VLOOKUP($C$1,'Multipliers and Adjustments'!$A$70:$I$86,TRUNC(COLUMN(G$2)/5)+2,FALSE)*SUMIFS('IEA-MethaneAbatement-US'!$M:$M,'IEA-MethaneAbatement-US'!$N:$N,"&lt;"&amp;$B4,'IEA-MethaneAbatement-US'!$N:$N,"&gt;="&amp;$A4,'IEA-MethaneAbatement-US'!$L:$L,$C$1))+(VLOOKUP($D$1,'Multipliers and Adjustments'!$A$70:$I$86,TRUNC(COLUMN(G$2)/5)+2,FALSE)*SUMIFS('IEA-MethaneAbatement-US'!$M:$M,'IEA-MethaneAbatement-US'!$N:$N,"&lt;"&amp;$B4,'IEA-MethaneAbatement-US'!$N:$N,"&gt;="&amp;$A4,'IEA-MethaneAbatement-US'!$L:$L,$D$1)))*'State Downscaling Multipliers'!$B$7*(1+'EPA to IEA Scaling'!K$10)</f>
        <v>0</v>
      </c>
      <c r="H4" s="167">
        <f>((VLOOKUP($B$1,'Multipliers and Adjustments'!$A$70:$I$86,TRUNC(COLUMN(H$2)/5)+2,FALSE)*SUMIFS('IEA-MethaneAbatement-US'!$M:$M,'IEA-MethaneAbatement-US'!$N:$N,"&lt;"&amp;$B4,'IEA-MethaneAbatement-US'!$N:$N,"&gt;="&amp;$A4,'IEA-MethaneAbatement-US'!$L:$L,$B$1))+(VLOOKUP($C$1,'Multipliers and Adjustments'!$A$70:$I$86,TRUNC(COLUMN(H$2)/5)+2,FALSE)*SUMIFS('IEA-MethaneAbatement-US'!$M:$M,'IEA-MethaneAbatement-US'!$N:$N,"&lt;"&amp;$B4,'IEA-MethaneAbatement-US'!$N:$N,"&gt;="&amp;$A4,'IEA-MethaneAbatement-US'!$L:$L,$C$1))+(VLOOKUP($D$1,'Multipliers and Adjustments'!$A$70:$I$86,TRUNC(COLUMN(H$2)/5)+2,FALSE)*SUMIFS('IEA-MethaneAbatement-US'!$M:$M,'IEA-MethaneAbatement-US'!$N:$N,"&lt;"&amp;$B4,'IEA-MethaneAbatement-US'!$N:$N,"&gt;="&amp;$A4,'IEA-MethaneAbatement-US'!$L:$L,$D$1)))*'State Downscaling Multipliers'!$B$7*(1+'EPA to IEA Scaling'!L$10)</f>
        <v>0</v>
      </c>
      <c r="I4" s="165">
        <f>((VLOOKUP($B$1,'Multipliers and Adjustments'!$A$70:$I$86,TRUNC(COLUMN(I$2)/5)+2,FALSE)*SUMIFS('IEA-MethaneAbatement-US'!$M:$M,'IEA-MethaneAbatement-US'!$N:$N,"&lt;"&amp;$B4,'IEA-MethaneAbatement-US'!$N:$N,"&gt;="&amp;$A4,'IEA-MethaneAbatement-US'!$L:$L,$B$1))+(VLOOKUP($C$1,'Multipliers and Adjustments'!$A$70:$I$86,TRUNC(COLUMN(I$2)/5)+2,FALSE)*SUMIFS('IEA-MethaneAbatement-US'!$M:$M,'IEA-MethaneAbatement-US'!$N:$N,"&lt;"&amp;$B4,'IEA-MethaneAbatement-US'!$N:$N,"&gt;="&amp;$A4,'IEA-MethaneAbatement-US'!$L:$L,$C$1))+(VLOOKUP($D$1,'Multipliers and Adjustments'!$A$70:$I$86,TRUNC(COLUMN(I$2)/5)+2,FALSE)*SUMIFS('IEA-MethaneAbatement-US'!$M:$M,'IEA-MethaneAbatement-US'!$N:$N,"&lt;"&amp;$B4,'IEA-MethaneAbatement-US'!$N:$N,"&gt;="&amp;$A4,'IEA-MethaneAbatement-US'!$L:$L,$D$1)))*'State Downscaling Multipliers'!$B$7*(1+'EPA to IEA Scaling'!M$10)</f>
        <v>0</v>
      </c>
      <c r="J4" s="165">
        <f>((VLOOKUP($B$1,'Multipliers and Adjustments'!$A$70:$I$86,TRUNC(COLUMN(J$2)/5)+2,FALSE)*SUMIFS('IEA-MethaneAbatement-US'!$M:$M,'IEA-MethaneAbatement-US'!$N:$N,"&lt;"&amp;$B4,'IEA-MethaneAbatement-US'!$N:$N,"&gt;="&amp;$A4,'IEA-MethaneAbatement-US'!$L:$L,$B$1))+(VLOOKUP($C$1,'Multipliers and Adjustments'!$A$70:$I$86,TRUNC(COLUMN(J$2)/5)+2,FALSE)*SUMIFS('IEA-MethaneAbatement-US'!$M:$M,'IEA-MethaneAbatement-US'!$N:$N,"&lt;"&amp;$B4,'IEA-MethaneAbatement-US'!$N:$N,"&gt;="&amp;$A4,'IEA-MethaneAbatement-US'!$L:$L,$C$1))+(VLOOKUP($D$1,'Multipliers and Adjustments'!$A$70:$I$86,TRUNC(COLUMN(J$2)/5)+2,FALSE)*SUMIFS('IEA-MethaneAbatement-US'!$M:$M,'IEA-MethaneAbatement-US'!$N:$N,"&lt;"&amp;$B4,'IEA-MethaneAbatement-US'!$N:$N,"&gt;="&amp;$A4,'IEA-MethaneAbatement-US'!$L:$L,$D$1)))*'State Downscaling Multipliers'!$B$7*(1+'EPA to IEA Scaling'!N$10)</f>
        <v>0</v>
      </c>
      <c r="K4" s="165">
        <f>((VLOOKUP($B$1,'Multipliers and Adjustments'!$A$70:$I$86,TRUNC(COLUMN(K$2)/5)+2,FALSE)*SUMIFS('IEA-MethaneAbatement-US'!$M:$M,'IEA-MethaneAbatement-US'!$N:$N,"&lt;"&amp;$B4,'IEA-MethaneAbatement-US'!$N:$N,"&gt;="&amp;$A4,'IEA-MethaneAbatement-US'!$L:$L,$B$1))+(VLOOKUP($C$1,'Multipliers and Adjustments'!$A$70:$I$86,TRUNC(COLUMN(K$2)/5)+2,FALSE)*SUMIFS('IEA-MethaneAbatement-US'!$M:$M,'IEA-MethaneAbatement-US'!$N:$N,"&lt;"&amp;$B4,'IEA-MethaneAbatement-US'!$N:$N,"&gt;="&amp;$A4,'IEA-MethaneAbatement-US'!$L:$L,$C$1))+(VLOOKUP($D$1,'Multipliers and Adjustments'!$A$70:$I$86,TRUNC(COLUMN(K$2)/5)+2,FALSE)*SUMIFS('IEA-MethaneAbatement-US'!$M:$M,'IEA-MethaneAbatement-US'!$N:$N,"&lt;"&amp;$B4,'IEA-MethaneAbatement-US'!$N:$N,"&gt;="&amp;$A4,'IEA-MethaneAbatement-US'!$L:$L,$D$1)))*'State Downscaling Multipliers'!$B$7*(1+'EPA to IEA Scaling'!O$10)</f>
        <v>0</v>
      </c>
      <c r="L4" s="165">
        <f>((VLOOKUP($B$1,'Multipliers and Adjustments'!$A$70:$I$86,TRUNC(COLUMN(L$2)/5)+2,FALSE)*SUMIFS('IEA-MethaneAbatement-US'!$M:$M,'IEA-MethaneAbatement-US'!$N:$N,"&lt;"&amp;$B4,'IEA-MethaneAbatement-US'!$N:$N,"&gt;="&amp;$A4,'IEA-MethaneAbatement-US'!$L:$L,$B$1))+(VLOOKUP($C$1,'Multipliers and Adjustments'!$A$70:$I$86,TRUNC(COLUMN(L$2)/5)+2,FALSE)*SUMIFS('IEA-MethaneAbatement-US'!$M:$M,'IEA-MethaneAbatement-US'!$N:$N,"&lt;"&amp;$B4,'IEA-MethaneAbatement-US'!$N:$N,"&gt;="&amp;$A4,'IEA-MethaneAbatement-US'!$L:$L,$C$1))+(VLOOKUP($D$1,'Multipliers and Adjustments'!$A$70:$I$86,TRUNC(COLUMN(L$2)/5)+2,FALSE)*SUMIFS('IEA-MethaneAbatement-US'!$M:$M,'IEA-MethaneAbatement-US'!$N:$N,"&lt;"&amp;$B4,'IEA-MethaneAbatement-US'!$N:$N,"&gt;="&amp;$A4,'IEA-MethaneAbatement-US'!$L:$L,$D$1)))*'State Downscaling Multipliers'!$B$7*(1+'EPA to IEA Scaling'!P$10)</f>
        <v>0</v>
      </c>
      <c r="M4" s="167">
        <f>((VLOOKUP($B$1,'Multipliers and Adjustments'!$A$70:$I$86,TRUNC(COLUMN(M$2)/5)+2,FALSE)*SUMIFS('IEA-MethaneAbatement-US'!$M:$M,'IEA-MethaneAbatement-US'!$N:$N,"&lt;"&amp;$B4,'IEA-MethaneAbatement-US'!$N:$N,"&gt;="&amp;$A4,'IEA-MethaneAbatement-US'!$L:$L,$B$1))+(VLOOKUP($C$1,'Multipliers and Adjustments'!$A$70:$I$86,TRUNC(COLUMN(M$2)/5)+2,FALSE)*SUMIFS('IEA-MethaneAbatement-US'!$M:$M,'IEA-MethaneAbatement-US'!$N:$N,"&lt;"&amp;$B4,'IEA-MethaneAbatement-US'!$N:$N,"&gt;="&amp;$A4,'IEA-MethaneAbatement-US'!$L:$L,$C$1))+(VLOOKUP($D$1,'Multipliers and Adjustments'!$A$70:$I$86,TRUNC(COLUMN(M$2)/5)+2,FALSE)*SUMIFS('IEA-MethaneAbatement-US'!$M:$M,'IEA-MethaneAbatement-US'!$N:$N,"&lt;"&amp;$B4,'IEA-MethaneAbatement-US'!$N:$N,"&gt;="&amp;$A4,'IEA-MethaneAbatement-US'!$L:$L,$D$1)))*'State Downscaling Multipliers'!$B$7*(1+'EPA to IEA Scaling'!Q$10)</f>
        <v>0</v>
      </c>
      <c r="N4" s="165">
        <f>((VLOOKUP($B$1,'Multipliers and Adjustments'!$A$70:$I$86,TRUNC(COLUMN(N$2)/5)+2,FALSE)*SUMIFS('IEA-MethaneAbatement-US'!$M:$M,'IEA-MethaneAbatement-US'!$N:$N,"&lt;"&amp;$B4,'IEA-MethaneAbatement-US'!$N:$N,"&gt;="&amp;$A4,'IEA-MethaneAbatement-US'!$L:$L,$B$1))+(VLOOKUP($C$1,'Multipliers and Adjustments'!$A$70:$I$86,TRUNC(COLUMN(N$2)/5)+2,FALSE)*SUMIFS('IEA-MethaneAbatement-US'!$M:$M,'IEA-MethaneAbatement-US'!$N:$N,"&lt;"&amp;$B4,'IEA-MethaneAbatement-US'!$N:$N,"&gt;="&amp;$A4,'IEA-MethaneAbatement-US'!$L:$L,$C$1))+(VLOOKUP($D$1,'Multipliers and Adjustments'!$A$70:$I$86,TRUNC(COLUMN(N$2)/5)+2,FALSE)*SUMIFS('IEA-MethaneAbatement-US'!$M:$M,'IEA-MethaneAbatement-US'!$N:$N,"&lt;"&amp;$B4,'IEA-MethaneAbatement-US'!$N:$N,"&gt;="&amp;$A4,'IEA-MethaneAbatement-US'!$L:$L,$D$1)))*'State Downscaling Multipliers'!$B$7*(1+'EPA to IEA Scaling'!R$10)</f>
        <v>0</v>
      </c>
      <c r="O4" s="165">
        <f>((VLOOKUP($B$1,'Multipliers and Adjustments'!$A$70:$I$86,TRUNC(COLUMN(O$2)/5)+2,FALSE)*SUMIFS('IEA-MethaneAbatement-US'!$M:$M,'IEA-MethaneAbatement-US'!$N:$N,"&lt;"&amp;$B4,'IEA-MethaneAbatement-US'!$N:$N,"&gt;="&amp;$A4,'IEA-MethaneAbatement-US'!$L:$L,$B$1))+(VLOOKUP($C$1,'Multipliers and Adjustments'!$A$70:$I$86,TRUNC(COLUMN(O$2)/5)+2,FALSE)*SUMIFS('IEA-MethaneAbatement-US'!$M:$M,'IEA-MethaneAbatement-US'!$N:$N,"&lt;"&amp;$B4,'IEA-MethaneAbatement-US'!$N:$N,"&gt;="&amp;$A4,'IEA-MethaneAbatement-US'!$L:$L,$C$1))+(VLOOKUP($D$1,'Multipliers and Adjustments'!$A$70:$I$86,TRUNC(COLUMN(O$2)/5)+2,FALSE)*SUMIFS('IEA-MethaneAbatement-US'!$M:$M,'IEA-MethaneAbatement-US'!$N:$N,"&lt;"&amp;$B4,'IEA-MethaneAbatement-US'!$N:$N,"&gt;="&amp;$A4,'IEA-MethaneAbatement-US'!$L:$L,$D$1)))*'State Downscaling Multipliers'!$B$7*(1+'EPA to IEA Scaling'!S$10)</f>
        <v>0</v>
      </c>
      <c r="P4" s="165">
        <f>((VLOOKUP($B$1,'Multipliers and Adjustments'!$A$70:$I$86,TRUNC(COLUMN(P$2)/5)+2,FALSE)*SUMIFS('IEA-MethaneAbatement-US'!$M:$M,'IEA-MethaneAbatement-US'!$N:$N,"&lt;"&amp;$B4,'IEA-MethaneAbatement-US'!$N:$N,"&gt;="&amp;$A4,'IEA-MethaneAbatement-US'!$L:$L,$B$1))+(VLOOKUP($C$1,'Multipliers and Adjustments'!$A$70:$I$86,TRUNC(COLUMN(P$2)/5)+2,FALSE)*SUMIFS('IEA-MethaneAbatement-US'!$M:$M,'IEA-MethaneAbatement-US'!$N:$N,"&lt;"&amp;$B4,'IEA-MethaneAbatement-US'!$N:$N,"&gt;="&amp;$A4,'IEA-MethaneAbatement-US'!$L:$L,$C$1))+(VLOOKUP($D$1,'Multipliers and Adjustments'!$A$70:$I$86,TRUNC(COLUMN(P$2)/5)+2,FALSE)*SUMIFS('IEA-MethaneAbatement-US'!$M:$M,'IEA-MethaneAbatement-US'!$N:$N,"&lt;"&amp;$B4,'IEA-MethaneAbatement-US'!$N:$N,"&gt;="&amp;$A4,'IEA-MethaneAbatement-US'!$L:$L,$D$1)))*'State Downscaling Multipliers'!$B$7*(1+'EPA to IEA Scaling'!T$10)</f>
        <v>0</v>
      </c>
      <c r="Q4" s="165">
        <f>((VLOOKUP($B$1,'Multipliers and Adjustments'!$A$70:$I$86,TRUNC(COLUMN(Q$2)/5)+2,FALSE)*SUMIFS('IEA-MethaneAbatement-US'!$M:$M,'IEA-MethaneAbatement-US'!$N:$N,"&lt;"&amp;$B4,'IEA-MethaneAbatement-US'!$N:$N,"&gt;="&amp;$A4,'IEA-MethaneAbatement-US'!$L:$L,$B$1))+(VLOOKUP($C$1,'Multipliers and Adjustments'!$A$70:$I$86,TRUNC(COLUMN(Q$2)/5)+2,FALSE)*SUMIFS('IEA-MethaneAbatement-US'!$M:$M,'IEA-MethaneAbatement-US'!$N:$N,"&lt;"&amp;$B4,'IEA-MethaneAbatement-US'!$N:$N,"&gt;="&amp;$A4,'IEA-MethaneAbatement-US'!$L:$L,$C$1))+(VLOOKUP($D$1,'Multipliers and Adjustments'!$A$70:$I$86,TRUNC(COLUMN(Q$2)/5)+2,FALSE)*SUMIFS('IEA-MethaneAbatement-US'!$M:$M,'IEA-MethaneAbatement-US'!$N:$N,"&lt;"&amp;$B4,'IEA-MethaneAbatement-US'!$N:$N,"&gt;="&amp;$A4,'IEA-MethaneAbatement-US'!$L:$L,$D$1)))*'State Downscaling Multipliers'!$B$7*(1+'EPA to IEA Scaling'!U$10)</f>
        <v>0</v>
      </c>
      <c r="R4" s="167">
        <f>((VLOOKUP($B$1,'Multipliers and Adjustments'!$A$70:$I$86,TRUNC(COLUMN(R$2)/5)+2,FALSE)*SUMIFS('IEA-MethaneAbatement-US'!$M:$M,'IEA-MethaneAbatement-US'!$N:$N,"&lt;"&amp;$B4,'IEA-MethaneAbatement-US'!$N:$N,"&gt;="&amp;$A4,'IEA-MethaneAbatement-US'!$L:$L,$B$1))+(VLOOKUP($C$1,'Multipliers and Adjustments'!$A$70:$I$86,TRUNC(COLUMN(R$2)/5)+2,FALSE)*SUMIFS('IEA-MethaneAbatement-US'!$M:$M,'IEA-MethaneAbatement-US'!$N:$N,"&lt;"&amp;$B4,'IEA-MethaneAbatement-US'!$N:$N,"&gt;="&amp;$A4,'IEA-MethaneAbatement-US'!$L:$L,$C$1))+(VLOOKUP($D$1,'Multipliers and Adjustments'!$A$70:$I$86,TRUNC(COLUMN(R$2)/5)+2,FALSE)*SUMIFS('IEA-MethaneAbatement-US'!$M:$M,'IEA-MethaneAbatement-US'!$N:$N,"&lt;"&amp;$B4,'IEA-MethaneAbatement-US'!$N:$N,"&gt;="&amp;$A4,'IEA-MethaneAbatement-US'!$L:$L,$D$1)))*'State Downscaling Multipliers'!$B$7*(1+'EPA to IEA Scaling'!V$10)</f>
        <v>0</v>
      </c>
      <c r="S4" s="165">
        <f>((VLOOKUP($B$1,'Multipliers and Adjustments'!$A$70:$I$86,TRUNC(COLUMN(S$2)/5)+2,FALSE)*SUMIFS('IEA-MethaneAbatement-US'!$M:$M,'IEA-MethaneAbatement-US'!$N:$N,"&lt;"&amp;$B4,'IEA-MethaneAbatement-US'!$N:$N,"&gt;="&amp;$A4,'IEA-MethaneAbatement-US'!$L:$L,$B$1))+(VLOOKUP($C$1,'Multipliers and Adjustments'!$A$70:$I$86,TRUNC(COLUMN(S$2)/5)+2,FALSE)*SUMIFS('IEA-MethaneAbatement-US'!$M:$M,'IEA-MethaneAbatement-US'!$N:$N,"&lt;"&amp;$B4,'IEA-MethaneAbatement-US'!$N:$N,"&gt;="&amp;$A4,'IEA-MethaneAbatement-US'!$L:$L,$C$1))+(VLOOKUP($D$1,'Multipliers and Adjustments'!$A$70:$I$86,TRUNC(COLUMN(S$2)/5)+2,FALSE)*SUMIFS('IEA-MethaneAbatement-US'!$M:$M,'IEA-MethaneAbatement-US'!$N:$N,"&lt;"&amp;$B4,'IEA-MethaneAbatement-US'!$N:$N,"&gt;="&amp;$A4,'IEA-MethaneAbatement-US'!$L:$L,$D$1)))*'State Downscaling Multipliers'!$B$7*(1+'EPA to IEA Scaling'!W$10)</f>
        <v>0</v>
      </c>
      <c r="T4" s="165">
        <f>((VLOOKUP($B$1,'Multipliers and Adjustments'!$A$70:$I$86,TRUNC(COLUMN(T$2)/5)+2,FALSE)*SUMIFS('IEA-MethaneAbatement-US'!$M:$M,'IEA-MethaneAbatement-US'!$N:$N,"&lt;"&amp;$B4,'IEA-MethaneAbatement-US'!$N:$N,"&gt;="&amp;$A4,'IEA-MethaneAbatement-US'!$L:$L,$B$1))+(VLOOKUP($C$1,'Multipliers and Adjustments'!$A$70:$I$86,TRUNC(COLUMN(T$2)/5)+2,FALSE)*SUMIFS('IEA-MethaneAbatement-US'!$M:$M,'IEA-MethaneAbatement-US'!$N:$N,"&lt;"&amp;$B4,'IEA-MethaneAbatement-US'!$N:$N,"&gt;="&amp;$A4,'IEA-MethaneAbatement-US'!$L:$L,$C$1))+(VLOOKUP($D$1,'Multipliers and Adjustments'!$A$70:$I$86,TRUNC(COLUMN(T$2)/5)+2,FALSE)*SUMIFS('IEA-MethaneAbatement-US'!$M:$M,'IEA-MethaneAbatement-US'!$N:$N,"&lt;"&amp;$B4,'IEA-MethaneAbatement-US'!$N:$N,"&gt;="&amp;$A4,'IEA-MethaneAbatement-US'!$L:$L,$D$1)))*'State Downscaling Multipliers'!$B$7*(1+'EPA to IEA Scaling'!X$10)</f>
        <v>0</v>
      </c>
      <c r="U4" s="165">
        <f>((VLOOKUP($B$1,'Multipliers and Adjustments'!$A$70:$I$86,TRUNC(COLUMN(U$2)/5)+2,FALSE)*SUMIFS('IEA-MethaneAbatement-US'!$M:$M,'IEA-MethaneAbatement-US'!$N:$N,"&lt;"&amp;$B4,'IEA-MethaneAbatement-US'!$N:$N,"&gt;="&amp;$A4,'IEA-MethaneAbatement-US'!$L:$L,$B$1))+(VLOOKUP($C$1,'Multipliers and Adjustments'!$A$70:$I$86,TRUNC(COLUMN(U$2)/5)+2,FALSE)*SUMIFS('IEA-MethaneAbatement-US'!$M:$M,'IEA-MethaneAbatement-US'!$N:$N,"&lt;"&amp;$B4,'IEA-MethaneAbatement-US'!$N:$N,"&gt;="&amp;$A4,'IEA-MethaneAbatement-US'!$L:$L,$C$1))+(VLOOKUP($D$1,'Multipliers and Adjustments'!$A$70:$I$86,TRUNC(COLUMN(U$2)/5)+2,FALSE)*SUMIFS('IEA-MethaneAbatement-US'!$M:$M,'IEA-MethaneAbatement-US'!$N:$N,"&lt;"&amp;$B4,'IEA-MethaneAbatement-US'!$N:$N,"&gt;="&amp;$A4,'IEA-MethaneAbatement-US'!$L:$L,$D$1)))*'State Downscaling Multipliers'!$B$7*(1+'EPA to IEA Scaling'!Y$10)</f>
        <v>0</v>
      </c>
      <c r="V4" s="165">
        <f>((VLOOKUP($B$1,'Multipliers and Adjustments'!$A$70:$I$86,TRUNC(COLUMN(V$2)/5)+2,FALSE)*SUMIFS('IEA-MethaneAbatement-US'!$M:$M,'IEA-MethaneAbatement-US'!$N:$N,"&lt;"&amp;$B4,'IEA-MethaneAbatement-US'!$N:$N,"&gt;="&amp;$A4,'IEA-MethaneAbatement-US'!$L:$L,$B$1))+(VLOOKUP($C$1,'Multipliers and Adjustments'!$A$70:$I$86,TRUNC(COLUMN(V$2)/5)+2,FALSE)*SUMIFS('IEA-MethaneAbatement-US'!$M:$M,'IEA-MethaneAbatement-US'!$N:$N,"&lt;"&amp;$B4,'IEA-MethaneAbatement-US'!$N:$N,"&gt;="&amp;$A4,'IEA-MethaneAbatement-US'!$L:$L,$C$1))+(VLOOKUP($D$1,'Multipliers and Adjustments'!$A$70:$I$86,TRUNC(COLUMN(V$2)/5)+2,FALSE)*SUMIFS('IEA-MethaneAbatement-US'!$M:$M,'IEA-MethaneAbatement-US'!$N:$N,"&lt;"&amp;$B4,'IEA-MethaneAbatement-US'!$N:$N,"&gt;="&amp;$A4,'IEA-MethaneAbatement-US'!$L:$L,$D$1)))*'State Downscaling Multipliers'!$B$7*(1+'EPA to IEA Scaling'!Z$10)</f>
        <v>0</v>
      </c>
      <c r="W4" s="167">
        <f>((VLOOKUP($B$1,'Multipliers and Adjustments'!$A$70:$I$86,TRUNC(COLUMN(W$2)/5)+2,FALSE)*SUMIFS('IEA-MethaneAbatement-US'!$M:$M,'IEA-MethaneAbatement-US'!$N:$N,"&lt;"&amp;$B4,'IEA-MethaneAbatement-US'!$N:$N,"&gt;="&amp;$A4,'IEA-MethaneAbatement-US'!$L:$L,$B$1))+(VLOOKUP($C$1,'Multipliers and Adjustments'!$A$70:$I$86,TRUNC(COLUMN(W$2)/5)+2,FALSE)*SUMIFS('IEA-MethaneAbatement-US'!$M:$M,'IEA-MethaneAbatement-US'!$N:$N,"&lt;"&amp;$B4,'IEA-MethaneAbatement-US'!$N:$N,"&gt;="&amp;$A4,'IEA-MethaneAbatement-US'!$L:$L,$C$1))+(VLOOKUP($D$1,'Multipliers and Adjustments'!$A$70:$I$86,TRUNC(COLUMN(W$2)/5)+2,FALSE)*SUMIFS('IEA-MethaneAbatement-US'!$M:$M,'IEA-MethaneAbatement-US'!$N:$N,"&lt;"&amp;$B4,'IEA-MethaneAbatement-US'!$N:$N,"&gt;="&amp;$A4,'IEA-MethaneAbatement-US'!$L:$L,$D$1)))*'State Downscaling Multipliers'!$B$7*(1+'EPA to IEA Scaling'!AA$10)</f>
        <v>0</v>
      </c>
      <c r="X4" s="165">
        <f>((VLOOKUP($B$1,'Multipliers and Adjustments'!$A$70:$I$86,TRUNC(COLUMN(X$2)/5)+2,FALSE)*SUMIFS('IEA-MethaneAbatement-US'!$M:$M,'IEA-MethaneAbatement-US'!$N:$N,"&lt;"&amp;$B4,'IEA-MethaneAbatement-US'!$N:$N,"&gt;="&amp;$A4,'IEA-MethaneAbatement-US'!$L:$L,$B$1))+(VLOOKUP($C$1,'Multipliers and Adjustments'!$A$70:$I$86,TRUNC(COLUMN(X$2)/5)+2,FALSE)*SUMIFS('IEA-MethaneAbatement-US'!$M:$M,'IEA-MethaneAbatement-US'!$N:$N,"&lt;"&amp;$B4,'IEA-MethaneAbatement-US'!$N:$N,"&gt;="&amp;$A4,'IEA-MethaneAbatement-US'!$L:$L,$C$1))+(VLOOKUP($D$1,'Multipliers and Adjustments'!$A$70:$I$86,TRUNC(COLUMN(X$2)/5)+2,FALSE)*SUMIFS('IEA-MethaneAbatement-US'!$M:$M,'IEA-MethaneAbatement-US'!$N:$N,"&lt;"&amp;$B4,'IEA-MethaneAbatement-US'!$N:$N,"&gt;="&amp;$A4,'IEA-MethaneAbatement-US'!$L:$L,$D$1)))*'State Downscaling Multipliers'!$B$7*(1+'EPA to IEA Scaling'!AB$10)</f>
        <v>0</v>
      </c>
      <c r="Y4" s="165">
        <f>((VLOOKUP($B$1,'Multipliers and Adjustments'!$A$70:$I$86,TRUNC(COLUMN(Y$2)/5)+2,FALSE)*SUMIFS('IEA-MethaneAbatement-US'!$M:$M,'IEA-MethaneAbatement-US'!$N:$N,"&lt;"&amp;$B4,'IEA-MethaneAbatement-US'!$N:$N,"&gt;="&amp;$A4,'IEA-MethaneAbatement-US'!$L:$L,$B$1))+(VLOOKUP($C$1,'Multipliers and Adjustments'!$A$70:$I$86,TRUNC(COLUMN(Y$2)/5)+2,FALSE)*SUMIFS('IEA-MethaneAbatement-US'!$M:$M,'IEA-MethaneAbatement-US'!$N:$N,"&lt;"&amp;$B4,'IEA-MethaneAbatement-US'!$N:$N,"&gt;="&amp;$A4,'IEA-MethaneAbatement-US'!$L:$L,$C$1))+(VLOOKUP($D$1,'Multipliers and Adjustments'!$A$70:$I$86,TRUNC(COLUMN(Y$2)/5)+2,FALSE)*SUMIFS('IEA-MethaneAbatement-US'!$M:$M,'IEA-MethaneAbatement-US'!$N:$N,"&lt;"&amp;$B4,'IEA-MethaneAbatement-US'!$N:$N,"&gt;="&amp;$A4,'IEA-MethaneAbatement-US'!$L:$L,$D$1)))*'State Downscaling Multipliers'!$B$7*(1+'EPA to IEA Scaling'!AC$10)</f>
        <v>0</v>
      </c>
      <c r="Z4" s="165">
        <f>((VLOOKUP($B$1,'Multipliers and Adjustments'!$A$70:$I$86,TRUNC(COLUMN(Z$2)/5)+2,FALSE)*SUMIFS('IEA-MethaneAbatement-US'!$M:$M,'IEA-MethaneAbatement-US'!$N:$N,"&lt;"&amp;$B4,'IEA-MethaneAbatement-US'!$N:$N,"&gt;="&amp;$A4,'IEA-MethaneAbatement-US'!$L:$L,$B$1))+(VLOOKUP($C$1,'Multipliers and Adjustments'!$A$70:$I$86,TRUNC(COLUMN(Z$2)/5)+2,FALSE)*SUMIFS('IEA-MethaneAbatement-US'!$M:$M,'IEA-MethaneAbatement-US'!$N:$N,"&lt;"&amp;$B4,'IEA-MethaneAbatement-US'!$N:$N,"&gt;="&amp;$A4,'IEA-MethaneAbatement-US'!$L:$L,$C$1))+(VLOOKUP($D$1,'Multipliers and Adjustments'!$A$70:$I$86,TRUNC(COLUMN(Z$2)/5)+2,FALSE)*SUMIFS('IEA-MethaneAbatement-US'!$M:$M,'IEA-MethaneAbatement-US'!$N:$N,"&lt;"&amp;$B4,'IEA-MethaneAbatement-US'!$N:$N,"&gt;="&amp;$A4,'IEA-MethaneAbatement-US'!$L:$L,$D$1)))*'State Downscaling Multipliers'!$B$7*(1+'EPA to IEA Scaling'!AD$10)</f>
        <v>0</v>
      </c>
      <c r="AA4" s="165">
        <f>((VLOOKUP($B$1,'Multipliers and Adjustments'!$A$70:$I$86,TRUNC(COLUMN(AA$2)/5)+2,FALSE)*SUMIFS('IEA-MethaneAbatement-US'!$M:$M,'IEA-MethaneAbatement-US'!$N:$N,"&lt;"&amp;$B4,'IEA-MethaneAbatement-US'!$N:$N,"&gt;="&amp;$A4,'IEA-MethaneAbatement-US'!$L:$L,$B$1))+(VLOOKUP($C$1,'Multipliers and Adjustments'!$A$70:$I$86,TRUNC(COLUMN(AA$2)/5)+2,FALSE)*SUMIFS('IEA-MethaneAbatement-US'!$M:$M,'IEA-MethaneAbatement-US'!$N:$N,"&lt;"&amp;$B4,'IEA-MethaneAbatement-US'!$N:$N,"&gt;="&amp;$A4,'IEA-MethaneAbatement-US'!$L:$L,$C$1))+(VLOOKUP($D$1,'Multipliers and Adjustments'!$A$70:$I$86,TRUNC(COLUMN(AA$2)/5)+2,FALSE)*SUMIFS('IEA-MethaneAbatement-US'!$M:$M,'IEA-MethaneAbatement-US'!$N:$N,"&lt;"&amp;$B4,'IEA-MethaneAbatement-US'!$N:$N,"&gt;="&amp;$A4,'IEA-MethaneAbatement-US'!$L:$L,$D$1)))*'State Downscaling Multipliers'!$B$7*(1+'EPA to IEA Scaling'!AE$10)</f>
        <v>0</v>
      </c>
      <c r="AB4" s="167">
        <f>((VLOOKUP($B$1,'Multipliers and Adjustments'!$A$70:$I$86,TRUNC(COLUMN(AB$2)/5)+2,FALSE)*SUMIFS('IEA-MethaneAbatement-US'!$M:$M,'IEA-MethaneAbatement-US'!$N:$N,"&lt;"&amp;$B4,'IEA-MethaneAbatement-US'!$N:$N,"&gt;="&amp;$A4,'IEA-MethaneAbatement-US'!$L:$L,$B$1))+(VLOOKUP($C$1,'Multipliers and Adjustments'!$A$70:$I$86,TRUNC(COLUMN(AB$2)/5)+2,FALSE)*SUMIFS('IEA-MethaneAbatement-US'!$M:$M,'IEA-MethaneAbatement-US'!$N:$N,"&lt;"&amp;$B4,'IEA-MethaneAbatement-US'!$N:$N,"&gt;="&amp;$A4,'IEA-MethaneAbatement-US'!$L:$L,$C$1))+(VLOOKUP($D$1,'Multipliers and Adjustments'!$A$70:$I$86,TRUNC(COLUMN(AB$2)/5)+2,FALSE)*SUMIFS('IEA-MethaneAbatement-US'!$M:$M,'IEA-MethaneAbatement-US'!$N:$N,"&lt;"&amp;$B4,'IEA-MethaneAbatement-US'!$N:$N,"&gt;="&amp;$A4,'IEA-MethaneAbatement-US'!$L:$L,$D$1)))*'State Downscaling Multipliers'!$B$7*(1+'EPA to IEA Scaling'!AF$10)</f>
        <v>0</v>
      </c>
      <c r="AC4" s="165">
        <f>((VLOOKUP($B$1,'Multipliers and Adjustments'!$A$70:$I$86,TRUNC(COLUMN(AC$2)/5)+2,FALSE)*SUMIFS('IEA-MethaneAbatement-US'!$M:$M,'IEA-MethaneAbatement-US'!$N:$N,"&lt;"&amp;$B4,'IEA-MethaneAbatement-US'!$N:$N,"&gt;="&amp;$A4,'IEA-MethaneAbatement-US'!$L:$L,$B$1))+(VLOOKUP($C$1,'Multipliers and Adjustments'!$A$70:$I$86,TRUNC(COLUMN(AC$2)/5)+2,FALSE)*SUMIFS('IEA-MethaneAbatement-US'!$M:$M,'IEA-MethaneAbatement-US'!$N:$N,"&lt;"&amp;$B4,'IEA-MethaneAbatement-US'!$N:$N,"&gt;="&amp;$A4,'IEA-MethaneAbatement-US'!$L:$L,$C$1))+(VLOOKUP($D$1,'Multipliers and Adjustments'!$A$70:$I$86,TRUNC(COLUMN(AC$2)/5)+2,FALSE)*SUMIFS('IEA-MethaneAbatement-US'!$M:$M,'IEA-MethaneAbatement-US'!$N:$N,"&lt;"&amp;$B4,'IEA-MethaneAbatement-US'!$N:$N,"&gt;="&amp;$A4,'IEA-MethaneAbatement-US'!$L:$L,$D$1)))*'State Downscaling Multipliers'!$B$7*(1+'EPA to IEA Scaling'!AG$10)</f>
        <v>0</v>
      </c>
      <c r="AD4" s="165">
        <f>((VLOOKUP($B$1,'Multipliers and Adjustments'!$A$70:$I$86,TRUNC(COLUMN(AD$2)/5)+2,FALSE)*SUMIFS('IEA-MethaneAbatement-US'!$M:$M,'IEA-MethaneAbatement-US'!$N:$N,"&lt;"&amp;$B4,'IEA-MethaneAbatement-US'!$N:$N,"&gt;="&amp;$A4,'IEA-MethaneAbatement-US'!$L:$L,$B$1))+(VLOOKUP($C$1,'Multipliers and Adjustments'!$A$70:$I$86,TRUNC(COLUMN(AD$2)/5)+2,FALSE)*SUMIFS('IEA-MethaneAbatement-US'!$M:$M,'IEA-MethaneAbatement-US'!$N:$N,"&lt;"&amp;$B4,'IEA-MethaneAbatement-US'!$N:$N,"&gt;="&amp;$A4,'IEA-MethaneAbatement-US'!$L:$L,$C$1))+(VLOOKUP($D$1,'Multipliers and Adjustments'!$A$70:$I$86,TRUNC(COLUMN(AD$2)/5)+2,FALSE)*SUMIFS('IEA-MethaneAbatement-US'!$M:$M,'IEA-MethaneAbatement-US'!$N:$N,"&lt;"&amp;$B4,'IEA-MethaneAbatement-US'!$N:$N,"&gt;="&amp;$A4,'IEA-MethaneAbatement-US'!$L:$L,$D$1)))*'State Downscaling Multipliers'!$B$7*(1+'EPA to IEA Scaling'!AH$10)</f>
        <v>0</v>
      </c>
      <c r="AE4" s="165">
        <f>((VLOOKUP($B$1,'Multipliers and Adjustments'!$A$70:$I$86,TRUNC(COLUMN(AE$2)/5)+2,FALSE)*SUMIFS('IEA-MethaneAbatement-US'!$M:$M,'IEA-MethaneAbatement-US'!$N:$N,"&lt;"&amp;$B4,'IEA-MethaneAbatement-US'!$N:$N,"&gt;="&amp;$A4,'IEA-MethaneAbatement-US'!$L:$L,$B$1))+(VLOOKUP($C$1,'Multipliers and Adjustments'!$A$70:$I$86,TRUNC(COLUMN(AE$2)/5)+2,FALSE)*SUMIFS('IEA-MethaneAbatement-US'!$M:$M,'IEA-MethaneAbatement-US'!$N:$N,"&lt;"&amp;$B4,'IEA-MethaneAbatement-US'!$N:$N,"&gt;="&amp;$A4,'IEA-MethaneAbatement-US'!$L:$L,$C$1))+(VLOOKUP($D$1,'Multipliers and Adjustments'!$A$70:$I$86,TRUNC(COLUMN(AE$2)/5)+2,FALSE)*SUMIFS('IEA-MethaneAbatement-US'!$M:$M,'IEA-MethaneAbatement-US'!$N:$N,"&lt;"&amp;$B4,'IEA-MethaneAbatement-US'!$N:$N,"&gt;="&amp;$A4,'IEA-MethaneAbatement-US'!$L:$L,$D$1)))*'State Downscaling Multipliers'!$B$7*(1+'EPA to IEA Scaling'!AI$10)</f>
        <v>0</v>
      </c>
      <c r="AF4" s="165">
        <f>((VLOOKUP($B$1,'Multipliers and Adjustments'!$A$70:$I$86,TRUNC(COLUMN(AF$2)/5)+2,FALSE)*SUMIFS('IEA-MethaneAbatement-US'!$M:$M,'IEA-MethaneAbatement-US'!$N:$N,"&lt;"&amp;$B4,'IEA-MethaneAbatement-US'!$N:$N,"&gt;="&amp;$A4,'IEA-MethaneAbatement-US'!$L:$L,$B$1))+(VLOOKUP($C$1,'Multipliers and Adjustments'!$A$70:$I$86,TRUNC(COLUMN(AF$2)/5)+2,FALSE)*SUMIFS('IEA-MethaneAbatement-US'!$M:$M,'IEA-MethaneAbatement-US'!$N:$N,"&lt;"&amp;$B4,'IEA-MethaneAbatement-US'!$N:$N,"&gt;="&amp;$A4,'IEA-MethaneAbatement-US'!$L:$L,$C$1))+(VLOOKUP($D$1,'Multipliers and Adjustments'!$A$70:$I$86,TRUNC(COLUMN(AF$2)/5)+2,FALSE)*SUMIFS('IEA-MethaneAbatement-US'!$M:$M,'IEA-MethaneAbatement-US'!$N:$N,"&lt;"&amp;$B4,'IEA-MethaneAbatement-US'!$N:$N,"&gt;="&amp;$A4,'IEA-MethaneAbatement-US'!$L:$L,$D$1)))*'State Downscaling Multipliers'!$B$7*(1+'EPA to IEA Scaling'!AJ$10)</f>
        <v>0</v>
      </c>
      <c r="AG4" s="167">
        <f>((VLOOKUP($B$1,'Multipliers and Adjustments'!$A$70:$I$86,TRUNC(COLUMN(AG$2)/5)+2,FALSE)*SUMIFS('IEA-MethaneAbatement-US'!$M:$M,'IEA-MethaneAbatement-US'!$N:$N,"&lt;"&amp;$B4,'IEA-MethaneAbatement-US'!$N:$N,"&gt;="&amp;$A4,'IEA-MethaneAbatement-US'!$L:$L,$B$1))+(VLOOKUP($C$1,'Multipliers and Adjustments'!$A$70:$I$86,TRUNC(COLUMN(AG$2)/5)+2,FALSE)*SUMIFS('IEA-MethaneAbatement-US'!$M:$M,'IEA-MethaneAbatement-US'!$N:$N,"&lt;"&amp;$B4,'IEA-MethaneAbatement-US'!$N:$N,"&gt;="&amp;$A4,'IEA-MethaneAbatement-US'!$L:$L,$C$1))+(VLOOKUP($D$1,'Multipliers and Adjustments'!$A$70:$I$86,TRUNC(COLUMN(AG$2)/5)+2,FALSE)*SUMIFS('IEA-MethaneAbatement-US'!$M:$M,'IEA-MethaneAbatement-US'!$N:$N,"&lt;"&amp;$B4,'IEA-MethaneAbatement-US'!$N:$N,"&gt;="&amp;$A4,'IEA-MethaneAbatement-US'!$L:$L,$D$1)))*'State Downscaling Multipliers'!$B$7*(1+'EPA to IEA Scaling'!AK$10)</f>
        <v>0</v>
      </c>
      <c r="AH4" s="165">
        <f>((VLOOKUP($B$1,'Multipliers and Adjustments'!$A$70:$I$86,TRUNC(COLUMN(AH$2)/5)+2,FALSE)*SUMIFS('IEA-MethaneAbatement-US'!$M:$M,'IEA-MethaneAbatement-US'!$N:$N,"&lt;"&amp;$B4,'IEA-MethaneAbatement-US'!$N:$N,"&gt;="&amp;$A4,'IEA-MethaneAbatement-US'!$L:$L,$B$1))+(VLOOKUP($C$1,'Multipliers and Adjustments'!$A$70:$I$86,TRUNC(COLUMN(AH$2)/5)+2,FALSE)*SUMIFS('IEA-MethaneAbatement-US'!$M:$M,'IEA-MethaneAbatement-US'!$N:$N,"&lt;"&amp;$B4,'IEA-MethaneAbatement-US'!$N:$N,"&gt;="&amp;$A4,'IEA-MethaneAbatement-US'!$L:$L,$C$1))+(VLOOKUP($D$1,'Multipliers and Adjustments'!$A$70:$I$86,TRUNC(COLUMN(AH$2)/5)+2,FALSE)*SUMIFS('IEA-MethaneAbatement-US'!$M:$M,'IEA-MethaneAbatement-US'!$N:$N,"&lt;"&amp;$B4,'IEA-MethaneAbatement-US'!$N:$N,"&gt;="&amp;$A4,'IEA-MethaneAbatement-US'!$L:$L,$D$1)))*'State Downscaling Multipliers'!$B$7*(1+'EPA to IEA Scaling'!AL$10)</f>
        <v>0</v>
      </c>
      <c r="AI4" s="165">
        <f>((VLOOKUP($B$1,'Multipliers and Adjustments'!$A$70:$I$86,TRUNC(COLUMN(AI$2)/5)+2,FALSE)*SUMIFS('IEA-MethaneAbatement-US'!$M:$M,'IEA-MethaneAbatement-US'!$N:$N,"&lt;"&amp;$B4,'IEA-MethaneAbatement-US'!$N:$N,"&gt;="&amp;$A4,'IEA-MethaneAbatement-US'!$L:$L,$B$1))+(VLOOKUP($C$1,'Multipliers and Adjustments'!$A$70:$I$86,TRUNC(COLUMN(AI$2)/5)+2,FALSE)*SUMIFS('IEA-MethaneAbatement-US'!$M:$M,'IEA-MethaneAbatement-US'!$N:$N,"&lt;"&amp;$B4,'IEA-MethaneAbatement-US'!$N:$N,"&gt;="&amp;$A4,'IEA-MethaneAbatement-US'!$L:$L,$C$1))+(VLOOKUP($D$1,'Multipliers and Adjustments'!$A$70:$I$86,TRUNC(COLUMN(AI$2)/5)+2,FALSE)*SUMIFS('IEA-MethaneAbatement-US'!$M:$M,'IEA-MethaneAbatement-US'!$N:$N,"&lt;"&amp;$B4,'IEA-MethaneAbatement-US'!$N:$N,"&gt;="&amp;$A4,'IEA-MethaneAbatement-US'!$L:$L,$D$1)))*'State Downscaling Multipliers'!$B$7*(1+'EPA to IEA Scaling'!AM$10)</f>
        <v>0</v>
      </c>
      <c r="AJ4" s="165">
        <f>((VLOOKUP($B$1,'Multipliers and Adjustments'!$A$70:$I$86,TRUNC(COLUMN(AJ$2)/5)+2,FALSE)*SUMIFS('IEA-MethaneAbatement-US'!$M:$M,'IEA-MethaneAbatement-US'!$N:$N,"&lt;"&amp;$B4,'IEA-MethaneAbatement-US'!$N:$N,"&gt;="&amp;$A4,'IEA-MethaneAbatement-US'!$L:$L,$B$1))+(VLOOKUP($C$1,'Multipliers and Adjustments'!$A$70:$I$86,TRUNC(COLUMN(AJ$2)/5)+2,FALSE)*SUMIFS('IEA-MethaneAbatement-US'!$M:$M,'IEA-MethaneAbatement-US'!$N:$N,"&lt;"&amp;$B4,'IEA-MethaneAbatement-US'!$N:$N,"&gt;="&amp;$A4,'IEA-MethaneAbatement-US'!$L:$L,$C$1))+(VLOOKUP($D$1,'Multipliers and Adjustments'!$A$70:$I$86,TRUNC(COLUMN(AJ$2)/5)+2,FALSE)*SUMIFS('IEA-MethaneAbatement-US'!$M:$M,'IEA-MethaneAbatement-US'!$N:$N,"&lt;"&amp;$B4,'IEA-MethaneAbatement-US'!$N:$N,"&gt;="&amp;$A4,'IEA-MethaneAbatement-US'!$L:$L,$D$1)))*'State Downscaling Multipliers'!$B$7*(1+'EPA to IEA Scaling'!AN$10)</f>
        <v>0</v>
      </c>
      <c r="AK4" s="165">
        <f>((VLOOKUP($B$1,'Multipliers and Adjustments'!$A$70:$I$86,TRUNC(COLUMN(AK$2)/5)+2,FALSE)*SUMIFS('IEA-MethaneAbatement-US'!$M:$M,'IEA-MethaneAbatement-US'!$N:$N,"&lt;"&amp;$B4,'IEA-MethaneAbatement-US'!$N:$N,"&gt;="&amp;$A4,'IEA-MethaneAbatement-US'!$L:$L,$B$1))+(VLOOKUP($C$1,'Multipliers and Adjustments'!$A$70:$I$86,TRUNC(COLUMN(AK$2)/5)+2,FALSE)*SUMIFS('IEA-MethaneAbatement-US'!$M:$M,'IEA-MethaneAbatement-US'!$N:$N,"&lt;"&amp;$B4,'IEA-MethaneAbatement-US'!$N:$N,"&gt;="&amp;$A4,'IEA-MethaneAbatement-US'!$L:$L,$C$1))+(VLOOKUP($D$1,'Multipliers and Adjustments'!$A$70:$I$86,TRUNC(COLUMN(AK$2)/5)+2,FALSE)*SUMIFS('IEA-MethaneAbatement-US'!$M:$M,'IEA-MethaneAbatement-US'!$N:$N,"&lt;"&amp;$B4,'IEA-MethaneAbatement-US'!$N:$N,"&gt;="&amp;$A4,'IEA-MethaneAbatement-US'!$L:$L,$D$1)))*'State Downscaling Multipliers'!$B$7*(1+'EPA to IEA Scaling'!AO$10)</f>
        <v>0</v>
      </c>
      <c r="AL4" s="167">
        <f>((VLOOKUP($B$1,'Multipliers and Adjustments'!$A$70:$I$86,TRUNC(COLUMN(AL$2)/5)+2,FALSE)*SUMIFS('IEA-MethaneAbatement-US'!$M:$M,'IEA-MethaneAbatement-US'!$N:$N,"&lt;"&amp;$B4,'IEA-MethaneAbatement-US'!$N:$N,"&gt;="&amp;$A4,'IEA-MethaneAbatement-US'!$L:$L,$B$1))+(VLOOKUP($C$1,'Multipliers and Adjustments'!$A$70:$I$86,TRUNC(COLUMN(AL$2)/5)+2,FALSE)*SUMIFS('IEA-MethaneAbatement-US'!$M:$M,'IEA-MethaneAbatement-US'!$N:$N,"&lt;"&amp;$B4,'IEA-MethaneAbatement-US'!$N:$N,"&gt;="&amp;$A4,'IEA-MethaneAbatement-US'!$L:$L,$C$1))+(VLOOKUP($D$1,'Multipliers and Adjustments'!$A$70:$I$86,TRUNC(COLUMN(AL$2)/5)+2,FALSE)*SUMIFS('IEA-MethaneAbatement-US'!$M:$M,'IEA-MethaneAbatement-US'!$N:$N,"&lt;"&amp;$B4,'IEA-MethaneAbatement-US'!$N:$N,"&gt;="&amp;$A4,'IEA-MethaneAbatement-US'!$L:$L,$D$1)))*'State Downscaling Multipliers'!$B$7*(1+'EPA to IEA Scaling'!AP$10)</f>
        <v>0</v>
      </c>
    </row>
    <row r="5" spans="1:38" x14ac:dyDescent="0.25">
      <c r="A5" s="49">
        <f t="shared" si="1"/>
        <v>-1050</v>
      </c>
      <c r="B5" s="49">
        <f t="shared" si="0"/>
        <v>-1000</v>
      </c>
      <c r="C5" s="165">
        <f>((VLOOKUP($B$1,'Multipliers and Adjustments'!$A$70:$I$86,TRUNC(COLUMN(C$2)/5)+2,FALSE)*SUMIFS('IEA-MethaneAbatement-US'!$M:$M,'IEA-MethaneAbatement-US'!$N:$N,"&lt;"&amp;$B5,'IEA-MethaneAbatement-US'!$N:$N,"&gt;="&amp;$A5,'IEA-MethaneAbatement-US'!$L:$L,$B$1))+(VLOOKUP($C$1,'Multipliers and Adjustments'!$A$70:$I$86,TRUNC(COLUMN(C$2)/5)+2,FALSE)*SUMIFS('IEA-MethaneAbatement-US'!$M:$M,'IEA-MethaneAbatement-US'!$N:$N,"&lt;"&amp;$B5,'IEA-MethaneAbatement-US'!$N:$N,"&gt;="&amp;$A5,'IEA-MethaneAbatement-US'!$L:$L,$C$1))+(VLOOKUP($D$1,'Multipliers and Adjustments'!$A$70:$I$86,TRUNC(COLUMN(C$2)/5)+2,FALSE)*SUMIFS('IEA-MethaneAbatement-US'!$M:$M,'IEA-MethaneAbatement-US'!$N:$N,"&lt;"&amp;$B5,'IEA-MethaneAbatement-US'!$N:$N,"&gt;="&amp;$A5,'IEA-MethaneAbatement-US'!$L:$L,$D$1)))*'State Downscaling Multipliers'!$B$7*(1+'EPA to IEA Scaling'!G$10)</f>
        <v>0</v>
      </c>
      <c r="D5" s="165">
        <f>((VLOOKUP($B$1,'Multipliers and Adjustments'!$A$70:$I$86,TRUNC(COLUMN(D$2)/5)+2,FALSE)*SUMIFS('IEA-MethaneAbatement-US'!$M:$M,'IEA-MethaneAbatement-US'!$N:$N,"&lt;"&amp;$B5,'IEA-MethaneAbatement-US'!$N:$N,"&gt;="&amp;$A5,'IEA-MethaneAbatement-US'!$L:$L,$B$1))+(VLOOKUP($C$1,'Multipliers and Adjustments'!$A$70:$I$86,TRUNC(COLUMN(D$2)/5)+2,FALSE)*SUMIFS('IEA-MethaneAbatement-US'!$M:$M,'IEA-MethaneAbatement-US'!$N:$N,"&lt;"&amp;$B5,'IEA-MethaneAbatement-US'!$N:$N,"&gt;="&amp;$A5,'IEA-MethaneAbatement-US'!$L:$L,$C$1))+(VLOOKUP($D$1,'Multipliers and Adjustments'!$A$70:$I$86,TRUNC(COLUMN(D$2)/5)+2,FALSE)*SUMIFS('IEA-MethaneAbatement-US'!$M:$M,'IEA-MethaneAbatement-US'!$N:$N,"&lt;"&amp;$B5,'IEA-MethaneAbatement-US'!$N:$N,"&gt;="&amp;$A5,'IEA-MethaneAbatement-US'!$L:$L,$D$1)))*'State Downscaling Multipliers'!$B$7*(1+'EPA to IEA Scaling'!H$10)</f>
        <v>0</v>
      </c>
      <c r="E5" s="165">
        <f>((VLOOKUP($B$1,'Multipliers and Adjustments'!$A$70:$I$86,TRUNC(COLUMN(E$2)/5)+2,FALSE)*SUMIFS('IEA-MethaneAbatement-US'!$M:$M,'IEA-MethaneAbatement-US'!$N:$N,"&lt;"&amp;$B5,'IEA-MethaneAbatement-US'!$N:$N,"&gt;="&amp;$A5,'IEA-MethaneAbatement-US'!$L:$L,$B$1))+(VLOOKUP($C$1,'Multipliers and Adjustments'!$A$70:$I$86,TRUNC(COLUMN(E$2)/5)+2,FALSE)*SUMIFS('IEA-MethaneAbatement-US'!$M:$M,'IEA-MethaneAbatement-US'!$N:$N,"&lt;"&amp;$B5,'IEA-MethaneAbatement-US'!$N:$N,"&gt;="&amp;$A5,'IEA-MethaneAbatement-US'!$L:$L,$C$1))+(VLOOKUP($D$1,'Multipliers and Adjustments'!$A$70:$I$86,TRUNC(COLUMN(E$2)/5)+2,FALSE)*SUMIFS('IEA-MethaneAbatement-US'!$M:$M,'IEA-MethaneAbatement-US'!$N:$N,"&lt;"&amp;$B5,'IEA-MethaneAbatement-US'!$N:$N,"&gt;="&amp;$A5,'IEA-MethaneAbatement-US'!$L:$L,$D$1)))*'State Downscaling Multipliers'!$B$7*(1+'EPA to IEA Scaling'!I$10)</f>
        <v>0</v>
      </c>
      <c r="F5" s="165">
        <f>((VLOOKUP($B$1,'Multipliers and Adjustments'!$A$70:$I$86,TRUNC(COLUMN(F$2)/5)+2,FALSE)*SUMIFS('IEA-MethaneAbatement-US'!$M:$M,'IEA-MethaneAbatement-US'!$N:$N,"&lt;"&amp;$B5,'IEA-MethaneAbatement-US'!$N:$N,"&gt;="&amp;$A5,'IEA-MethaneAbatement-US'!$L:$L,$B$1))+(VLOOKUP($C$1,'Multipliers and Adjustments'!$A$70:$I$86,TRUNC(COLUMN(F$2)/5)+2,FALSE)*SUMIFS('IEA-MethaneAbatement-US'!$M:$M,'IEA-MethaneAbatement-US'!$N:$N,"&lt;"&amp;$B5,'IEA-MethaneAbatement-US'!$N:$N,"&gt;="&amp;$A5,'IEA-MethaneAbatement-US'!$L:$L,$C$1))+(VLOOKUP($D$1,'Multipliers and Adjustments'!$A$70:$I$86,TRUNC(COLUMN(F$2)/5)+2,FALSE)*SUMIFS('IEA-MethaneAbatement-US'!$M:$M,'IEA-MethaneAbatement-US'!$N:$N,"&lt;"&amp;$B5,'IEA-MethaneAbatement-US'!$N:$N,"&gt;="&amp;$A5,'IEA-MethaneAbatement-US'!$L:$L,$D$1)))*'State Downscaling Multipliers'!$B$7*(1+'EPA to IEA Scaling'!J$10)</f>
        <v>0</v>
      </c>
      <c r="G5" s="166">
        <f>((VLOOKUP($B$1,'Multipliers and Adjustments'!$A$70:$I$86,TRUNC(COLUMN(G$2)/5)+2,FALSE)*SUMIFS('IEA-MethaneAbatement-US'!$M:$M,'IEA-MethaneAbatement-US'!$N:$N,"&lt;"&amp;$B5,'IEA-MethaneAbatement-US'!$N:$N,"&gt;="&amp;$A5,'IEA-MethaneAbatement-US'!$L:$L,$B$1))+(VLOOKUP($C$1,'Multipliers and Adjustments'!$A$70:$I$86,TRUNC(COLUMN(G$2)/5)+2,FALSE)*SUMIFS('IEA-MethaneAbatement-US'!$M:$M,'IEA-MethaneAbatement-US'!$N:$N,"&lt;"&amp;$B5,'IEA-MethaneAbatement-US'!$N:$N,"&gt;="&amp;$A5,'IEA-MethaneAbatement-US'!$L:$L,$C$1))+(VLOOKUP($D$1,'Multipliers and Adjustments'!$A$70:$I$86,TRUNC(COLUMN(G$2)/5)+2,FALSE)*SUMIFS('IEA-MethaneAbatement-US'!$M:$M,'IEA-MethaneAbatement-US'!$N:$N,"&lt;"&amp;$B5,'IEA-MethaneAbatement-US'!$N:$N,"&gt;="&amp;$A5,'IEA-MethaneAbatement-US'!$L:$L,$D$1)))*'State Downscaling Multipliers'!$B$7*(1+'EPA to IEA Scaling'!K$10)</f>
        <v>0</v>
      </c>
      <c r="H5" s="167">
        <f>((VLOOKUP($B$1,'Multipliers and Adjustments'!$A$70:$I$86,TRUNC(COLUMN(H$2)/5)+2,FALSE)*SUMIFS('IEA-MethaneAbatement-US'!$M:$M,'IEA-MethaneAbatement-US'!$N:$N,"&lt;"&amp;$B5,'IEA-MethaneAbatement-US'!$N:$N,"&gt;="&amp;$A5,'IEA-MethaneAbatement-US'!$L:$L,$B$1))+(VLOOKUP($C$1,'Multipliers and Adjustments'!$A$70:$I$86,TRUNC(COLUMN(H$2)/5)+2,FALSE)*SUMIFS('IEA-MethaneAbatement-US'!$M:$M,'IEA-MethaneAbatement-US'!$N:$N,"&lt;"&amp;$B5,'IEA-MethaneAbatement-US'!$N:$N,"&gt;="&amp;$A5,'IEA-MethaneAbatement-US'!$L:$L,$C$1))+(VLOOKUP($D$1,'Multipliers and Adjustments'!$A$70:$I$86,TRUNC(COLUMN(H$2)/5)+2,FALSE)*SUMIFS('IEA-MethaneAbatement-US'!$M:$M,'IEA-MethaneAbatement-US'!$N:$N,"&lt;"&amp;$B5,'IEA-MethaneAbatement-US'!$N:$N,"&gt;="&amp;$A5,'IEA-MethaneAbatement-US'!$L:$L,$D$1)))*'State Downscaling Multipliers'!$B$7*(1+'EPA to IEA Scaling'!L$10)</f>
        <v>0</v>
      </c>
      <c r="I5" s="165">
        <f>((VLOOKUP($B$1,'Multipliers and Adjustments'!$A$70:$I$86,TRUNC(COLUMN(I$2)/5)+2,FALSE)*SUMIFS('IEA-MethaneAbatement-US'!$M:$M,'IEA-MethaneAbatement-US'!$N:$N,"&lt;"&amp;$B5,'IEA-MethaneAbatement-US'!$N:$N,"&gt;="&amp;$A5,'IEA-MethaneAbatement-US'!$L:$L,$B$1))+(VLOOKUP($C$1,'Multipliers and Adjustments'!$A$70:$I$86,TRUNC(COLUMN(I$2)/5)+2,FALSE)*SUMIFS('IEA-MethaneAbatement-US'!$M:$M,'IEA-MethaneAbatement-US'!$N:$N,"&lt;"&amp;$B5,'IEA-MethaneAbatement-US'!$N:$N,"&gt;="&amp;$A5,'IEA-MethaneAbatement-US'!$L:$L,$C$1))+(VLOOKUP($D$1,'Multipliers and Adjustments'!$A$70:$I$86,TRUNC(COLUMN(I$2)/5)+2,FALSE)*SUMIFS('IEA-MethaneAbatement-US'!$M:$M,'IEA-MethaneAbatement-US'!$N:$N,"&lt;"&amp;$B5,'IEA-MethaneAbatement-US'!$N:$N,"&gt;="&amp;$A5,'IEA-MethaneAbatement-US'!$L:$L,$D$1)))*'State Downscaling Multipliers'!$B$7*(1+'EPA to IEA Scaling'!M$10)</f>
        <v>0</v>
      </c>
      <c r="J5" s="165">
        <f>((VLOOKUP($B$1,'Multipliers and Adjustments'!$A$70:$I$86,TRUNC(COLUMN(J$2)/5)+2,FALSE)*SUMIFS('IEA-MethaneAbatement-US'!$M:$M,'IEA-MethaneAbatement-US'!$N:$N,"&lt;"&amp;$B5,'IEA-MethaneAbatement-US'!$N:$N,"&gt;="&amp;$A5,'IEA-MethaneAbatement-US'!$L:$L,$B$1))+(VLOOKUP($C$1,'Multipliers and Adjustments'!$A$70:$I$86,TRUNC(COLUMN(J$2)/5)+2,FALSE)*SUMIFS('IEA-MethaneAbatement-US'!$M:$M,'IEA-MethaneAbatement-US'!$N:$N,"&lt;"&amp;$B5,'IEA-MethaneAbatement-US'!$N:$N,"&gt;="&amp;$A5,'IEA-MethaneAbatement-US'!$L:$L,$C$1))+(VLOOKUP($D$1,'Multipliers and Adjustments'!$A$70:$I$86,TRUNC(COLUMN(J$2)/5)+2,FALSE)*SUMIFS('IEA-MethaneAbatement-US'!$M:$M,'IEA-MethaneAbatement-US'!$N:$N,"&lt;"&amp;$B5,'IEA-MethaneAbatement-US'!$N:$N,"&gt;="&amp;$A5,'IEA-MethaneAbatement-US'!$L:$L,$D$1)))*'State Downscaling Multipliers'!$B$7*(1+'EPA to IEA Scaling'!N$10)</f>
        <v>0</v>
      </c>
      <c r="K5" s="165">
        <f>((VLOOKUP($B$1,'Multipliers and Adjustments'!$A$70:$I$86,TRUNC(COLUMN(K$2)/5)+2,FALSE)*SUMIFS('IEA-MethaneAbatement-US'!$M:$M,'IEA-MethaneAbatement-US'!$N:$N,"&lt;"&amp;$B5,'IEA-MethaneAbatement-US'!$N:$N,"&gt;="&amp;$A5,'IEA-MethaneAbatement-US'!$L:$L,$B$1))+(VLOOKUP($C$1,'Multipliers and Adjustments'!$A$70:$I$86,TRUNC(COLUMN(K$2)/5)+2,FALSE)*SUMIFS('IEA-MethaneAbatement-US'!$M:$M,'IEA-MethaneAbatement-US'!$N:$N,"&lt;"&amp;$B5,'IEA-MethaneAbatement-US'!$N:$N,"&gt;="&amp;$A5,'IEA-MethaneAbatement-US'!$L:$L,$C$1))+(VLOOKUP($D$1,'Multipliers and Adjustments'!$A$70:$I$86,TRUNC(COLUMN(K$2)/5)+2,FALSE)*SUMIFS('IEA-MethaneAbatement-US'!$M:$M,'IEA-MethaneAbatement-US'!$N:$N,"&lt;"&amp;$B5,'IEA-MethaneAbatement-US'!$N:$N,"&gt;="&amp;$A5,'IEA-MethaneAbatement-US'!$L:$L,$D$1)))*'State Downscaling Multipliers'!$B$7*(1+'EPA to IEA Scaling'!O$10)</f>
        <v>0</v>
      </c>
      <c r="L5" s="165">
        <f>((VLOOKUP($B$1,'Multipliers and Adjustments'!$A$70:$I$86,TRUNC(COLUMN(L$2)/5)+2,FALSE)*SUMIFS('IEA-MethaneAbatement-US'!$M:$M,'IEA-MethaneAbatement-US'!$N:$N,"&lt;"&amp;$B5,'IEA-MethaneAbatement-US'!$N:$N,"&gt;="&amp;$A5,'IEA-MethaneAbatement-US'!$L:$L,$B$1))+(VLOOKUP($C$1,'Multipliers and Adjustments'!$A$70:$I$86,TRUNC(COLUMN(L$2)/5)+2,FALSE)*SUMIFS('IEA-MethaneAbatement-US'!$M:$M,'IEA-MethaneAbatement-US'!$N:$N,"&lt;"&amp;$B5,'IEA-MethaneAbatement-US'!$N:$N,"&gt;="&amp;$A5,'IEA-MethaneAbatement-US'!$L:$L,$C$1))+(VLOOKUP($D$1,'Multipliers and Adjustments'!$A$70:$I$86,TRUNC(COLUMN(L$2)/5)+2,FALSE)*SUMIFS('IEA-MethaneAbatement-US'!$M:$M,'IEA-MethaneAbatement-US'!$N:$N,"&lt;"&amp;$B5,'IEA-MethaneAbatement-US'!$N:$N,"&gt;="&amp;$A5,'IEA-MethaneAbatement-US'!$L:$L,$D$1)))*'State Downscaling Multipliers'!$B$7*(1+'EPA to IEA Scaling'!P$10)</f>
        <v>0</v>
      </c>
      <c r="M5" s="167">
        <f>((VLOOKUP($B$1,'Multipliers and Adjustments'!$A$70:$I$86,TRUNC(COLUMN(M$2)/5)+2,FALSE)*SUMIFS('IEA-MethaneAbatement-US'!$M:$M,'IEA-MethaneAbatement-US'!$N:$N,"&lt;"&amp;$B5,'IEA-MethaneAbatement-US'!$N:$N,"&gt;="&amp;$A5,'IEA-MethaneAbatement-US'!$L:$L,$B$1))+(VLOOKUP($C$1,'Multipliers and Adjustments'!$A$70:$I$86,TRUNC(COLUMN(M$2)/5)+2,FALSE)*SUMIFS('IEA-MethaneAbatement-US'!$M:$M,'IEA-MethaneAbatement-US'!$N:$N,"&lt;"&amp;$B5,'IEA-MethaneAbatement-US'!$N:$N,"&gt;="&amp;$A5,'IEA-MethaneAbatement-US'!$L:$L,$C$1))+(VLOOKUP($D$1,'Multipliers and Adjustments'!$A$70:$I$86,TRUNC(COLUMN(M$2)/5)+2,FALSE)*SUMIFS('IEA-MethaneAbatement-US'!$M:$M,'IEA-MethaneAbatement-US'!$N:$N,"&lt;"&amp;$B5,'IEA-MethaneAbatement-US'!$N:$N,"&gt;="&amp;$A5,'IEA-MethaneAbatement-US'!$L:$L,$D$1)))*'State Downscaling Multipliers'!$B$7*(1+'EPA to IEA Scaling'!Q$10)</f>
        <v>0</v>
      </c>
      <c r="N5" s="165">
        <f>((VLOOKUP($B$1,'Multipliers and Adjustments'!$A$70:$I$86,TRUNC(COLUMN(N$2)/5)+2,FALSE)*SUMIFS('IEA-MethaneAbatement-US'!$M:$M,'IEA-MethaneAbatement-US'!$N:$N,"&lt;"&amp;$B5,'IEA-MethaneAbatement-US'!$N:$N,"&gt;="&amp;$A5,'IEA-MethaneAbatement-US'!$L:$L,$B$1))+(VLOOKUP($C$1,'Multipliers and Adjustments'!$A$70:$I$86,TRUNC(COLUMN(N$2)/5)+2,FALSE)*SUMIFS('IEA-MethaneAbatement-US'!$M:$M,'IEA-MethaneAbatement-US'!$N:$N,"&lt;"&amp;$B5,'IEA-MethaneAbatement-US'!$N:$N,"&gt;="&amp;$A5,'IEA-MethaneAbatement-US'!$L:$L,$C$1))+(VLOOKUP($D$1,'Multipliers and Adjustments'!$A$70:$I$86,TRUNC(COLUMN(N$2)/5)+2,FALSE)*SUMIFS('IEA-MethaneAbatement-US'!$M:$M,'IEA-MethaneAbatement-US'!$N:$N,"&lt;"&amp;$B5,'IEA-MethaneAbatement-US'!$N:$N,"&gt;="&amp;$A5,'IEA-MethaneAbatement-US'!$L:$L,$D$1)))*'State Downscaling Multipliers'!$B$7*(1+'EPA to IEA Scaling'!R$10)</f>
        <v>0</v>
      </c>
      <c r="O5" s="165">
        <f>((VLOOKUP($B$1,'Multipliers and Adjustments'!$A$70:$I$86,TRUNC(COLUMN(O$2)/5)+2,FALSE)*SUMIFS('IEA-MethaneAbatement-US'!$M:$M,'IEA-MethaneAbatement-US'!$N:$N,"&lt;"&amp;$B5,'IEA-MethaneAbatement-US'!$N:$N,"&gt;="&amp;$A5,'IEA-MethaneAbatement-US'!$L:$L,$B$1))+(VLOOKUP($C$1,'Multipliers and Adjustments'!$A$70:$I$86,TRUNC(COLUMN(O$2)/5)+2,FALSE)*SUMIFS('IEA-MethaneAbatement-US'!$M:$M,'IEA-MethaneAbatement-US'!$N:$N,"&lt;"&amp;$B5,'IEA-MethaneAbatement-US'!$N:$N,"&gt;="&amp;$A5,'IEA-MethaneAbatement-US'!$L:$L,$C$1))+(VLOOKUP($D$1,'Multipliers and Adjustments'!$A$70:$I$86,TRUNC(COLUMN(O$2)/5)+2,FALSE)*SUMIFS('IEA-MethaneAbatement-US'!$M:$M,'IEA-MethaneAbatement-US'!$N:$N,"&lt;"&amp;$B5,'IEA-MethaneAbatement-US'!$N:$N,"&gt;="&amp;$A5,'IEA-MethaneAbatement-US'!$L:$L,$D$1)))*'State Downscaling Multipliers'!$B$7*(1+'EPA to IEA Scaling'!S$10)</f>
        <v>0</v>
      </c>
      <c r="P5" s="165">
        <f>((VLOOKUP($B$1,'Multipliers and Adjustments'!$A$70:$I$86,TRUNC(COLUMN(P$2)/5)+2,FALSE)*SUMIFS('IEA-MethaneAbatement-US'!$M:$M,'IEA-MethaneAbatement-US'!$N:$N,"&lt;"&amp;$B5,'IEA-MethaneAbatement-US'!$N:$N,"&gt;="&amp;$A5,'IEA-MethaneAbatement-US'!$L:$L,$B$1))+(VLOOKUP($C$1,'Multipliers and Adjustments'!$A$70:$I$86,TRUNC(COLUMN(P$2)/5)+2,FALSE)*SUMIFS('IEA-MethaneAbatement-US'!$M:$M,'IEA-MethaneAbatement-US'!$N:$N,"&lt;"&amp;$B5,'IEA-MethaneAbatement-US'!$N:$N,"&gt;="&amp;$A5,'IEA-MethaneAbatement-US'!$L:$L,$C$1))+(VLOOKUP($D$1,'Multipliers and Adjustments'!$A$70:$I$86,TRUNC(COLUMN(P$2)/5)+2,FALSE)*SUMIFS('IEA-MethaneAbatement-US'!$M:$M,'IEA-MethaneAbatement-US'!$N:$N,"&lt;"&amp;$B5,'IEA-MethaneAbatement-US'!$N:$N,"&gt;="&amp;$A5,'IEA-MethaneAbatement-US'!$L:$L,$D$1)))*'State Downscaling Multipliers'!$B$7*(1+'EPA to IEA Scaling'!T$10)</f>
        <v>0</v>
      </c>
      <c r="Q5" s="165">
        <f>((VLOOKUP($B$1,'Multipliers and Adjustments'!$A$70:$I$86,TRUNC(COLUMN(Q$2)/5)+2,FALSE)*SUMIFS('IEA-MethaneAbatement-US'!$M:$M,'IEA-MethaneAbatement-US'!$N:$N,"&lt;"&amp;$B5,'IEA-MethaneAbatement-US'!$N:$N,"&gt;="&amp;$A5,'IEA-MethaneAbatement-US'!$L:$L,$B$1))+(VLOOKUP($C$1,'Multipliers and Adjustments'!$A$70:$I$86,TRUNC(COLUMN(Q$2)/5)+2,FALSE)*SUMIFS('IEA-MethaneAbatement-US'!$M:$M,'IEA-MethaneAbatement-US'!$N:$N,"&lt;"&amp;$B5,'IEA-MethaneAbatement-US'!$N:$N,"&gt;="&amp;$A5,'IEA-MethaneAbatement-US'!$L:$L,$C$1))+(VLOOKUP($D$1,'Multipliers and Adjustments'!$A$70:$I$86,TRUNC(COLUMN(Q$2)/5)+2,FALSE)*SUMIFS('IEA-MethaneAbatement-US'!$M:$M,'IEA-MethaneAbatement-US'!$N:$N,"&lt;"&amp;$B5,'IEA-MethaneAbatement-US'!$N:$N,"&gt;="&amp;$A5,'IEA-MethaneAbatement-US'!$L:$L,$D$1)))*'State Downscaling Multipliers'!$B$7*(1+'EPA to IEA Scaling'!U$10)</f>
        <v>0</v>
      </c>
      <c r="R5" s="167">
        <f>((VLOOKUP($B$1,'Multipliers and Adjustments'!$A$70:$I$86,TRUNC(COLUMN(R$2)/5)+2,FALSE)*SUMIFS('IEA-MethaneAbatement-US'!$M:$M,'IEA-MethaneAbatement-US'!$N:$N,"&lt;"&amp;$B5,'IEA-MethaneAbatement-US'!$N:$N,"&gt;="&amp;$A5,'IEA-MethaneAbatement-US'!$L:$L,$B$1))+(VLOOKUP($C$1,'Multipliers and Adjustments'!$A$70:$I$86,TRUNC(COLUMN(R$2)/5)+2,FALSE)*SUMIFS('IEA-MethaneAbatement-US'!$M:$M,'IEA-MethaneAbatement-US'!$N:$N,"&lt;"&amp;$B5,'IEA-MethaneAbatement-US'!$N:$N,"&gt;="&amp;$A5,'IEA-MethaneAbatement-US'!$L:$L,$C$1))+(VLOOKUP($D$1,'Multipliers and Adjustments'!$A$70:$I$86,TRUNC(COLUMN(R$2)/5)+2,FALSE)*SUMIFS('IEA-MethaneAbatement-US'!$M:$M,'IEA-MethaneAbatement-US'!$N:$N,"&lt;"&amp;$B5,'IEA-MethaneAbatement-US'!$N:$N,"&gt;="&amp;$A5,'IEA-MethaneAbatement-US'!$L:$L,$D$1)))*'State Downscaling Multipliers'!$B$7*(1+'EPA to IEA Scaling'!V$10)</f>
        <v>0</v>
      </c>
      <c r="S5" s="165">
        <f>((VLOOKUP($B$1,'Multipliers and Adjustments'!$A$70:$I$86,TRUNC(COLUMN(S$2)/5)+2,FALSE)*SUMIFS('IEA-MethaneAbatement-US'!$M:$M,'IEA-MethaneAbatement-US'!$N:$N,"&lt;"&amp;$B5,'IEA-MethaneAbatement-US'!$N:$N,"&gt;="&amp;$A5,'IEA-MethaneAbatement-US'!$L:$L,$B$1))+(VLOOKUP($C$1,'Multipliers and Adjustments'!$A$70:$I$86,TRUNC(COLUMN(S$2)/5)+2,FALSE)*SUMIFS('IEA-MethaneAbatement-US'!$M:$M,'IEA-MethaneAbatement-US'!$N:$N,"&lt;"&amp;$B5,'IEA-MethaneAbatement-US'!$N:$N,"&gt;="&amp;$A5,'IEA-MethaneAbatement-US'!$L:$L,$C$1))+(VLOOKUP($D$1,'Multipliers and Adjustments'!$A$70:$I$86,TRUNC(COLUMN(S$2)/5)+2,FALSE)*SUMIFS('IEA-MethaneAbatement-US'!$M:$M,'IEA-MethaneAbatement-US'!$N:$N,"&lt;"&amp;$B5,'IEA-MethaneAbatement-US'!$N:$N,"&gt;="&amp;$A5,'IEA-MethaneAbatement-US'!$L:$L,$D$1)))*'State Downscaling Multipliers'!$B$7*(1+'EPA to IEA Scaling'!W$10)</f>
        <v>0</v>
      </c>
      <c r="T5" s="165">
        <f>((VLOOKUP($B$1,'Multipliers and Adjustments'!$A$70:$I$86,TRUNC(COLUMN(T$2)/5)+2,FALSE)*SUMIFS('IEA-MethaneAbatement-US'!$M:$M,'IEA-MethaneAbatement-US'!$N:$N,"&lt;"&amp;$B5,'IEA-MethaneAbatement-US'!$N:$N,"&gt;="&amp;$A5,'IEA-MethaneAbatement-US'!$L:$L,$B$1))+(VLOOKUP($C$1,'Multipliers and Adjustments'!$A$70:$I$86,TRUNC(COLUMN(T$2)/5)+2,FALSE)*SUMIFS('IEA-MethaneAbatement-US'!$M:$M,'IEA-MethaneAbatement-US'!$N:$N,"&lt;"&amp;$B5,'IEA-MethaneAbatement-US'!$N:$N,"&gt;="&amp;$A5,'IEA-MethaneAbatement-US'!$L:$L,$C$1))+(VLOOKUP($D$1,'Multipliers and Adjustments'!$A$70:$I$86,TRUNC(COLUMN(T$2)/5)+2,FALSE)*SUMIFS('IEA-MethaneAbatement-US'!$M:$M,'IEA-MethaneAbatement-US'!$N:$N,"&lt;"&amp;$B5,'IEA-MethaneAbatement-US'!$N:$N,"&gt;="&amp;$A5,'IEA-MethaneAbatement-US'!$L:$L,$D$1)))*'State Downscaling Multipliers'!$B$7*(1+'EPA to IEA Scaling'!X$10)</f>
        <v>0</v>
      </c>
      <c r="U5" s="165">
        <f>((VLOOKUP($B$1,'Multipliers and Adjustments'!$A$70:$I$86,TRUNC(COLUMN(U$2)/5)+2,FALSE)*SUMIFS('IEA-MethaneAbatement-US'!$M:$M,'IEA-MethaneAbatement-US'!$N:$N,"&lt;"&amp;$B5,'IEA-MethaneAbatement-US'!$N:$N,"&gt;="&amp;$A5,'IEA-MethaneAbatement-US'!$L:$L,$B$1))+(VLOOKUP($C$1,'Multipliers and Adjustments'!$A$70:$I$86,TRUNC(COLUMN(U$2)/5)+2,FALSE)*SUMIFS('IEA-MethaneAbatement-US'!$M:$M,'IEA-MethaneAbatement-US'!$N:$N,"&lt;"&amp;$B5,'IEA-MethaneAbatement-US'!$N:$N,"&gt;="&amp;$A5,'IEA-MethaneAbatement-US'!$L:$L,$C$1))+(VLOOKUP($D$1,'Multipliers and Adjustments'!$A$70:$I$86,TRUNC(COLUMN(U$2)/5)+2,FALSE)*SUMIFS('IEA-MethaneAbatement-US'!$M:$M,'IEA-MethaneAbatement-US'!$N:$N,"&lt;"&amp;$B5,'IEA-MethaneAbatement-US'!$N:$N,"&gt;="&amp;$A5,'IEA-MethaneAbatement-US'!$L:$L,$D$1)))*'State Downscaling Multipliers'!$B$7*(1+'EPA to IEA Scaling'!Y$10)</f>
        <v>0</v>
      </c>
      <c r="V5" s="165">
        <f>((VLOOKUP($B$1,'Multipliers and Adjustments'!$A$70:$I$86,TRUNC(COLUMN(V$2)/5)+2,FALSE)*SUMIFS('IEA-MethaneAbatement-US'!$M:$M,'IEA-MethaneAbatement-US'!$N:$N,"&lt;"&amp;$B5,'IEA-MethaneAbatement-US'!$N:$N,"&gt;="&amp;$A5,'IEA-MethaneAbatement-US'!$L:$L,$B$1))+(VLOOKUP($C$1,'Multipliers and Adjustments'!$A$70:$I$86,TRUNC(COLUMN(V$2)/5)+2,FALSE)*SUMIFS('IEA-MethaneAbatement-US'!$M:$M,'IEA-MethaneAbatement-US'!$N:$N,"&lt;"&amp;$B5,'IEA-MethaneAbatement-US'!$N:$N,"&gt;="&amp;$A5,'IEA-MethaneAbatement-US'!$L:$L,$C$1))+(VLOOKUP($D$1,'Multipliers and Adjustments'!$A$70:$I$86,TRUNC(COLUMN(V$2)/5)+2,FALSE)*SUMIFS('IEA-MethaneAbatement-US'!$M:$M,'IEA-MethaneAbatement-US'!$N:$N,"&lt;"&amp;$B5,'IEA-MethaneAbatement-US'!$N:$N,"&gt;="&amp;$A5,'IEA-MethaneAbatement-US'!$L:$L,$D$1)))*'State Downscaling Multipliers'!$B$7*(1+'EPA to IEA Scaling'!Z$10)</f>
        <v>0</v>
      </c>
      <c r="W5" s="167">
        <f>((VLOOKUP($B$1,'Multipliers and Adjustments'!$A$70:$I$86,TRUNC(COLUMN(W$2)/5)+2,FALSE)*SUMIFS('IEA-MethaneAbatement-US'!$M:$M,'IEA-MethaneAbatement-US'!$N:$N,"&lt;"&amp;$B5,'IEA-MethaneAbatement-US'!$N:$N,"&gt;="&amp;$A5,'IEA-MethaneAbatement-US'!$L:$L,$B$1))+(VLOOKUP($C$1,'Multipliers and Adjustments'!$A$70:$I$86,TRUNC(COLUMN(W$2)/5)+2,FALSE)*SUMIFS('IEA-MethaneAbatement-US'!$M:$M,'IEA-MethaneAbatement-US'!$N:$N,"&lt;"&amp;$B5,'IEA-MethaneAbatement-US'!$N:$N,"&gt;="&amp;$A5,'IEA-MethaneAbatement-US'!$L:$L,$C$1))+(VLOOKUP($D$1,'Multipliers and Adjustments'!$A$70:$I$86,TRUNC(COLUMN(W$2)/5)+2,FALSE)*SUMIFS('IEA-MethaneAbatement-US'!$M:$M,'IEA-MethaneAbatement-US'!$N:$N,"&lt;"&amp;$B5,'IEA-MethaneAbatement-US'!$N:$N,"&gt;="&amp;$A5,'IEA-MethaneAbatement-US'!$L:$L,$D$1)))*'State Downscaling Multipliers'!$B$7*(1+'EPA to IEA Scaling'!AA$10)</f>
        <v>0</v>
      </c>
      <c r="X5" s="165">
        <f>((VLOOKUP($B$1,'Multipliers and Adjustments'!$A$70:$I$86,TRUNC(COLUMN(X$2)/5)+2,FALSE)*SUMIFS('IEA-MethaneAbatement-US'!$M:$M,'IEA-MethaneAbatement-US'!$N:$N,"&lt;"&amp;$B5,'IEA-MethaneAbatement-US'!$N:$N,"&gt;="&amp;$A5,'IEA-MethaneAbatement-US'!$L:$L,$B$1))+(VLOOKUP($C$1,'Multipliers and Adjustments'!$A$70:$I$86,TRUNC(COLUMN(X$2)/5)+2,FALSE)*SUMIFS('IEA-MethaneAbatement-US'!$M:$M,'IEA-MethaneAbatement-US'!$N:$N,"&lt;"&amp;$B5,'IEA-MethaneAbatement-US'!$N:$N,"&gt;="&amp;$A5,'IEA-MethaneAbatement-US'!$L:$L,$C$1))+(VLOOKUP($D$1,'Multipliers and Adjustments'!$A$70:$I$86,TRUNC(COLUMN(X$2)/5)+2,FALSE)*SUMIFS('IEA-MethaneAbatement-US'!$M:$M,'IEA-MethaneAbatement-US'!$N:$N,"&lt;"&amp;$B5,'IEA-MethaneAbatement-US'!$N:$N,"&gt;="&amp;$A5,'IEA-MethaneAbatement-US'!$L:$L,$D$1)))*'State Downscaling Multipliers'!$B$7*(1+'EPA to IEA Scaling'!AB$10)</f>
        <v>0</v>
      </c>
      <c r="Y5" s="165">
        <f>((VLOOKUP($B$1,'Multipliers and Adjustments'!$A$70:$I$86,TRUNC(COLUMN(Y$2)/5)+2,FALSE)*SUMIFS('IEA-MethaneAbatement-US'!$M:$M,'IEA-MethaneAbatement-US'!$N:$N,"&lt;"&amp;$B5,'IEA-MethaneAbatement-US'!$N:$N,"&gt;="&amp;$A5,'IEA-MethaneAbatement-US'!$L:$L,$B$1))+(VLOOKUP($C$1,'Multipliers and Adjustments'!$A$70:$I$86,TRUNC(COLUMN(Y$2)/5)+2,FALSE)*SUMIFS('IEA-MethaneAbatement-US'!$M:$M,'IEA-MethaneAbatement-US'!$N:$N,"&lt;"&amp;$B5,'IEA-MethaneAbatement-US'!$N:$N,"&gt;="&amp;$A5,'IEA-MethaneAbatement-US'!$L:$L,$C$1))+(VLOOKUP($D$1,'Multipliers and Adjustments'!$A$70:$I$86,TRUNC(COLUMN(Y$2)/5)+2,FALSE)*SUMIFS('IEA-MethaneAbatement-US'!$M:$M,'IEA-MethaneAbatement-US'!$N:$N,"&lt;"&amp;$B5,'IEA-MethaneAbatement-US'!$N:$N,"&gt;="&amp;$A5,'IEA-MethaneAbatement-US'!$L:$L,$D$1)))*'State Downscaling Multipliers'!$B$7*(1+'EPA to IEA Scaling'!AC$10)</f>
        <v>0</v>
      </c>
      <c r="Z5" s="165">
        <f>((VLOOKUP($B$1,'Multipliers and Adjustments'!$A$70:$I$86,TRUNC(COLUMN(Z$2)/5)+2,FALSE)*SUMIFS('IEA-MethaneAbatement-US'!$M:$M,'IEA-MethaneAbatement-US'!$N:$N,"&lt;"&amp;$B5,'IEA-MethaneAbatement-US'!$N:$N,"&gt;="&amp;$A5,'IEA-MethaneAbatement-US'!$L:$L,$B$1))+(VLOOKUP($C$1,'Multipliers and Adjustments'!$A$70:$I$86,TRUNC(COLUMN(Z$2)/5)+2,FALSE)*SUMIFS('IEA-MethaneAbatement-US'!$M:$M,'IEA-MethaneAbatement-US'!$N:$N,"&lt;"&amp;$B5,'IEA-MethaneAbatement-US'!$N:$N,"&gt;="&amp;$A5,'IEA-MethaneAbatement-US'!$L:$L,$C$1))+(VLOOKUP($D$1,'Multipliers and Adjustments'!$A$70:$I$86,TRUNC(COLUMN(Z$2)/5)+2,FALSE)*SUMIFS('IEA-MethaneAbatement-US'!$M:$M,'IEA-MethaneAbatement-US'!$N:$N,"&lt;"&amp;$B5,'IEA-MethaneAbatement-US'!$N:$N,"&gt;="&amp;$A5,'IEA-MethaneAbatement-US'!$L:$L,$D$1)))*'State Downscaling Multipliers'!$B$7*(1+'EPA to IEA Scaling'!AD$10)</f>
        <v>0</v>
      </c>
      <c r="AA5" s="165">
        <f>((VLOOKUP($B$1,'Multipliers and Adjustments'!$A$70:$I$86,TRUNC(COLUMN(AA$2)/5)+2,FALSE)*SUMIFS('IEA-MethaneAbatement-US'!$M:$M,'IEA-MethaneAbatement-US'!$N:$N,"&lt;"&amp;$B5,'IEA-MethaneAbatement-US'!$N:$N,"&gt;="&amp;$A5,'IEA-MethaneAbatement-US'!$L:$L,$B$1))+(VLOOKUP($C$1,'Multipliers and Adjustments'!$A$70:$I$86,TRUNC(COLUMN(AA$2)/5)+2,FALSE)*SUMIFS('IEA-MethaneAbatement-US'!$M:$M,'IEA-MethaneAbatement-US'!$N:$N,"&lt;"&amp;$B5,'IEA-MethaneAbatement-US'!$N:$N,"&gt;="&amp;$A5,'IEA-MethaneAbatement-US'!$L:$L,$C$1))+(VLOOKUP($D$1,'Multipliers and Adjustments'!$A$70:$I$86,TRUNC(COLUMN(AA$2)/5)+2,FALSE)*SUMIFS('IEA-MethaneAbatement-US'!$M:$M,'IEA-MethaneAbatement-US'!$N:$N,"&lt;"&amp;$B5,'IEA-MethaneAbatement-US'!$N:$N,"&gt;="&amp;$A5,'IEA-MethaneAbatement-US'!$L:$L,$D$1)))*'State Downscaling Multipliers'!$B$7*(1+'EPA to IEA Scaling'!AE$10)</f>
        <v>0</v>
      </c>
      <c r="AB5" s="167">
        <f>((VLOOKUP($B$1,'Multipliers and Adjustments'!$A$70:$I$86,TRUNC(COLUMN(AB$2)/5)+2,FALSE)*SUMIFS('IEA-MethaneAbatement-US'!$M:$M,'IEA-MethaneAbatement-US'!$N:$N,"&lt;"&amp;$B5,'IEA-MethaneAbatement-US'!$N:$N,"&gt;="&amp;$A5,'IEA-MethaneAbatement-US'!$L:$L,$B$1))+(VLOOKUP($C$1,'Multipliers and Adjustments'!$A$70:$I$86,TRUNC(COLUMN(AB$2)/5)+2,FALSE)*SUMIFS('IEA-MethaneAbatement-US'!$M:$M,'IEA-MethaneAbatement-US'!$N:$N,"&lt;"&amp;$B5,'IEA-MethaneAbatement-US'!$N:$N,"&gt;="&amp;$A5,'IEA-MethaneAbatement-US'!$L:$L,$C$1))+(VLOOKUP($D$1,'Multipliers and Adjustments'!$A$70:$I$86,TRUNC(COLUMN(AB$2)/5)+2,FALSE)*SUMIFS('IEA-MethaneAbatement-US'!$M:$M,'IEA-MethaneAbatement-US'!$N:$N,"&lt;"&amp;$B5,'IEA-MethaneAbatement-US'!$N:$N,"&gt;="&amp;$A5,'IEA-MethaneAbatement-US'!$L:$L,$D$1)))*'State Downscaling Multipliers'!$B$7*(1+'EPA to IEA Scaling'!AF$10)</f>
        <v>0</v>
      </c>
      <c r="AC5" s="165">
        <f>((VLOOKUP($B$1,'Multipliers and Adjustments'!$A$70:$I$86,TRUNC(COLUMN(AC$2)/5)+2,FALSE)*SUMIFS('IEA-MethaneAbatement-US'!$M:$M,'IEA-MethaneAbatement-US'!$N:$N,"&lt;"&amp;$B5,'IEA-MethaneAbatement-US'!$N:$N,"&gt;="&amp;$A5,'IEA-MethaneAbatement-US'!$L:$L,$B$1))+(VLOOKUP($C$1,'Multipliers and Adjustments'!$A$70:$I$86,TRUNC(COLUMN(AC$2)/5)+2,FALSE)*SUMIFS('IEA-MethaneAbatement-US'!$M:$M,'IEA-MethaneAbatement-US'!$N:$N,"&lt;"&amp;$B5,'IEA-MethaneAbatement-US'!$N:$N,"&gt;="&amp;$A5,'IEA-MethaneAbatement-US'!$L:$L,$C$1))+(VLOOKUP($D$1,'Multipliers and Adjustments'!$A$70:$I$86,TRUNC(COLUMN(AC$2)/5)+2,FALSE)*SUMIFS('IEA-MethaneAbatement-US'!$M:$M,'IEA-MethaneAbatement-US'!$N:$N,"&lt;"&amp;$B5,'IEA-MethaneAbatement-US'!$N:$N,"&gt;="&amp;$A5,'IEA-MethaneAbatement-US'!$L:$L,$D$1)))*'State Downscaling Multipliers'!$B$7*(1+'EPA to IEA Scaling'!AG$10)</f>
        <v>0</v>
      </c>
      <c r="AD5" s="165">
        <f>((VLOOKUP($B$1,'Multipliers and Adjustments'!$A$70:$I$86,TRUNC(COLUMN(AD$2)/5)+2,FALSE)*SUMIFS('IEA-MethaneAbatement-US'!$M:$M,'IEA-MethaneAbatement-US'!$N:$N,"&lt;"&amp;$B5,'IEA-MethaneAbatement-US'!$N:$N,"&gt;="&amp;$A5,'IEA-MethaneAbatement-US'!$L:$L,$B$1))+(VLOOKUP($C$1,'Multipliers and Adjustments'!$A$70:$I$86,TRUNC(COLUMN(AD$2)/5)+2,FALSE)*SUMIFS('IEA-MethaneAbatement-US'!$M:$M,'IEA-MethaneAbatement-US'!$N:$N,"&lt;"&amp;$B5,'IEA-MethaneAbatement-US'!$N:$N,"&gt;="&amp;$A5,'IEA-MethaneAbatement-US'!$L:$L,$C$1))+(VLOOKUP($D$1,'Multipliers and Adjustments'!$A$70:$I$86,TRUNC(COLUMN(AD$2)/5)+2,FALSE)*SUMIFS('IEA-MethaneAbatement-US'!$M:$M,'IEA-MethaneAbatement-US'!$N:$N,"&lt;"&amp;$B5,'IEA-MethaneAbatement-US'!$N:$N,"&gt;="&amp;$A5,'IEA-MethaneAbatement-US'!$L:$L,$D$1)))*'State Downscaling Multipliers'!$B$7*(1+'EPA to IEA Scaling'!AH$10)</f>
        <v>0</v>
      </c>
      <c r="AE5" s="165">
        <f>((VLOOKUP($B$1,'Multipliers and Adjustments'!$A$70:$I$86,TRUNC(COLUMN(AE$2)/5)+2,FALSE)*SUMIFS('IEA-MethaneAbatement-US'!$M:$M,'IEA-MethaneAbatement-US'!$N:$N,"&lt;"&amp;$B5,'IEA-MethaneAbatement-US'!$N:$N,"&gt;="&amp;$A5,'IEA-MethaneAbatement-US'!$L:$L,$B$1))+(VLOOKUP($C$1,'Multipliers and Adjustments'!$A$70:$I$86,TRUNC(COLUMN(AE$2)/5)+2,FALSE)*SUMIFS('IEA-MethaneAbatement-US'!$M:$M,'IEA-MethaneAbatement-US'!$N:$N,"&lt;"&amp;$B5,'IEA-MethaneAbatement-US'!$N:$N,"&gt;="&amp;$A5,'IEA-MethaneAbatement-US'!$L:$L,$C$1))+(VLOOKUP($D$1,'Multipliers and Adjustments'!$A$70:$I$86,TRUNC(COLUMN(AE$2)/5)+2,FALSE)*SUMIFS('IEA-MethaneAbatement-US'!$M:$M,'IEA-MethaneAbatement-US'!$N:$N,"&lt;"&amp;$B5,'IEA-MethaneAbatement-US'!$N:$N,"&gt;="&amp;$A5,'IEA-MethaneAbatement-US'!$L:$L,$D$1)))*'State Downscaling Multipliers'!$B$7*(1+'EPA to IEA Scaling'!AI$10)</f>
        <v>0</v>
      </c>
      <c r="AF5" s="165">
        <f>((VLOOKUP($B$1,'Multipliers and Adjustments'!$A$70:$I$86,TRUNC(COLUMN(AF$2)/5)+2,FALSE)*SUMIFS('IEA-MethaneAbatement-US'!$M:$M,'IEA-MethaneAbatement-US'!$N:$N,"&lt;"&amp;$B5,'IEA-MethaneAbatement-US'!$N:$N,"&gt;="&amp;$A5,'IEA-MethaneAbatement-US'!$L:$L,$B$1))+(VLOOKUP($C$1,'Multipliers and Adjustments'!$A$70:$I$86,TRUNC(COLUMN(AF$2)/5)+2,FALSE)*SUMIFS('IEA-MethaneAbatement-US'!$M:$M,'IEA-MethaneAbatement-US'!$N:$N,"&lt;"&amp;$B5,'IEA-MethaneAbatement-US'!$N:$N,"&gt;="&amp;$A5,'IEA-MethaneAbatement-US'!$L:$L,$C$1))+(VLOOKUP($D$1,'Multipliers and Adjustments'!$A$70:$I$86,TRUNC(COLUMN(AF$2)/5)+2,FALSE)*SUMIFS('IEA-MethaneAbatement-US'!$M:$M,'IEA-MethaneAbatement-US'!$N:$N,"&lt;"&amp;$B5,'IEA-MethaneAbatement-US'!$N:$N,"&gt;="&amp;$A5,'IEA-MethaneAbatement-US'!$L:$L,$D$1)))*'State Downscaling Multipliers'!$B$7*(1+'EPA to IEA Scaling'!AJ$10)</f>
        <v>0</v>
      </c>
      <c r="AG5" s="167">
        <f>((VLOOKUP($B$1,'Multipliers and Adjustments'!$A$70:$I$86,TRUNC(COLUMN(AG$2)/5)+2,FALSE)*SUMIFS('IEA-MethaneAbatement-US'!$M:$M,'IEA-MethaneAbatement-US'!$N:$N,"&lt;"&amp;$B5,'IEA-MethaneAbatement-US'!$N:$N,"&gt;="&amp;$A5,'IEA-MethaneAbatement-US'!$L:$L,$B$1))+(VLOOKUP($C$1,'Multipliers and Adjustments'!$A$70:$I$86,TRUNC(COLUMN(AG$2)/5)+2,FALSE)*SUMIFS('IEA-MethaneAbatement-US'!$M:$M,'IEA-MethaneAbatement-US'!$N:$N,"&lt;"&amp;$B5,'IEA-MethaneAbatement-US'!$N:$N,"&gt;="&amp;$A5,'IEA-MethaneAbatement-US'!$L:$L,$C$1))+(VLOOKUP($D$1,'Multipliers and Adjustments'!$A$70:$I$86,TRUNC(COLUMN(AG$2)/5)+2,FALSE)*SUMIFS('IEA-MethaneAbatement-US'!$M:$M,'IEA-MethaneAbatement-US'!$N:$N,"&lt;"&amp;$B5,'IEA-MethaneAbatement-US'!$N:$N,"&gt;="&amp;$A5,'IEA-MethaneAbatement-US'!$L:$L,$D$1)))*'State Downscaling Multipliers'!$B$7*(1+'EPA to IEA Scaling'!AK$10)</f>
        <v>0</v>
      </c>
      <c r="AH5" s="165">
        <f>((VLOOKUP($B$1,'Multipliers and Adjustments'!$A$70:$I$86,TRUNC(COLUMN(AH$2)/5)+2,FALSE)*SUMIFS('IEA-MethaneAbatement-US'!$M:$M,'IEA-MethaneAbatement-US'!$N:$N,"&lt;"&amp;$B5,'IEA-MethaneAbatement-US'!$N:$N,"&gt;="&amp;$A5,'IEA-MethaneAbatement-US'!$L:$L,$B$1))+(VLOOKUP($C$1,'Multipliers and Adjustments'!$A$70:$I$86,TRUNC(COLUMN(AH$2)/5)+2,FALSE)*SUMIFS('IEA-MethaneAbatement-US'!$M:$M,'IEA-MethaneAbatement-US'!$N:$N,"&lt;"&amp;$B5,'IEA-MethaneAbatement-US'!$N:$N,"&gt;="&amp;$A5,'IEA-MethaneAbatement-US'!$L:$L,$C$1))+(VLOOKUP($D$1,'Multipliers and Adjustments'!$A$70:$I$86,TRUNC(COLUMN(AH$2)/5)+2,FALSE)*SUMIFS('IEA-MethaneAbatement-US'!$M:$M,'IEA-MethaneAbatement-US'!$N:$N,"&lt;"&amp;$B5,'IEA-MethaneAbatement-US'!$N:$N,"&gt;="&amp;$A5,'IEA-MethaneAbatement-US'!$L:$L,$D$1)))*'State Downscaling Multipliers'!$B$7*(1+'EPA to IEA Scaling'!AL$10)</f>
        <v>0</v>
      </c>
      <c r="AI5" s="165">
        <f>((VLOOKUP($B$1,'Multipliers and Adjustments'!$A$70:$I$86,TRUNC(COLUMN(AI$2)/5)+2,FALSE)*SUMIFS('IEA-MethaneAbatement-US'!$M:$M,'IEA-MethaneAbatement-US'!$N:$N,"&lt;"&amp;$B5,'IEA-MethaneAbatement-US'!$N:$N,"&gt;="&amp;$A5,'IEA-MethaneAbatement-US'!$L:$L,$B$1))+(VLOOKUP($C$1,'Multipliers and Adjustments'!$A$70:$I$86,TRUNC(COLUMN(AI$2)/5)+2,FALSE)*SUMIFS('IEA-MethaneAbatement-US'!$M:$M,'IEA-MethaneAbatement-US'!$N:$N,"&lt;"&amp;$B5,'IEA-MethaneAbatement-US'!$N:$N,"&gt;="&amp;$A5,'IEA-MethaneAbatement-US'!$L:$L,$C$1))+(VLOOKUP($D$1,'Multipliers and Adjustments'!$A$70:$I$86,TRUNC(COLUMN(AI$2)/5)+2,FALSE)*SUMIFS('IEA-MethaneAbatement-US'!$M:$M,'IEA-MethaneAbatement-US'!$N:$N,"&lt;"&amp;$B5,'IEA-MethaneAbatement-US'!$N:$N,"&gt;="&amp;$A5,'IEA-MethaneAbatement-US'!$L:$L,$D$1)))*'State Downscaling Multipliers'!$B$7*(1+'EPA to IEA Scaling'!AM$10)</f>
        <v>0</v>
      </c>
      <c r="AJ5" s="165">
        <f>((VLOOKUP($B$1,'Multipliers and Adjustments'!$A$70:$I$86,TRUNC(COLUMN(AJ$2)/5)+2,FALSE)*SUMIFS('IEA-MethaneAbatement-US'!$M:$M,'IEA-MethaneAbatement-US'!$N:$N,"&lt;"&amp;$B5,'IEA-MethaneAbatement-US'!$N:$N,"&gt;="&amp;$A5,'IEA-MethaneAbatement-US'!$L:$L,$B$1))+(VLOOKUP($C$1,'Multipliers and Adjustments'!$A$70:$I$86,TRUNC(COLUMN(AJ$2)/5)+2,FALSE)*SUMIFS('IEA-MethaneAbatement-US'!$M:$M,'IEA-MethaneAbatement-US'!$N:$N,"&lt;"&amp;$B5,'IEA-MethaneAbatement-US'!$N:$N,"&gt;="&amp;$A5,'IEA-MethaneAbatement-US'!$L:$L,$C$1))+(VLOOKUP($D$1,'Multipliers and Adjustments'!$A$70:$I$86,TRUNC(COLUMN(AJ$2)/5)+2,FALSE)*SUMIFS('IEA-MethaneAbatement-US'!$M:$M,'IEA-MethaneAbatement-US'!$N:$N,"&lt;"&amp;$B5,'IEA-MethaneAbatement-US'!$N:$N,"&gt;="&amp;$A5,'IEA-MethaneAbatement-US'!$L:$L,$D$1)))*'State Downscaling Multipliers'!$B$7*(1+'EPA to IEA Scaling'!AN$10)</f>
        <v>0</v>
      </c>
      <c r="AK5" s="165">
        <f>((VLOOKUP($B$1,'Multipliers and Adjustments'!$A$70:$I$86,TRUNC(COLUMN(AK$2)/5)+2,FALSE)*SUMIFS('IEA-MethaneAbatement-US'!$M:$M,'IEA-MethaneAbatement-US'!$N:$N,"&lt;"&amp;$B5,'IEA-MethaneAbatement-US'!$N:$N,"&gt;="&amp;$A5,'IEA-MethaneAbatement-US'!$L:$L,$B$1))+(VLOOKUP($C$1,'Multipliers and Adjustments'!$A$70:$I$86,TRUNC(COLUMN(AK$2)/5)+2,FALSE)*SUMIFS('IEA-MethaneAbatement-US'!$M:$M,'IEA-MethaneAbatement-US'!$N:$N,"&lt;"&amp;$B5,'IEA-MethaneAbatement-US'!$N:$N,"&gt;="&amp;$A5,'IEA-MethaneAbatement-US'!$L:$L,$C$1))+(VLOOKUP($D$1,'Multipliers and Adjustments'!$A$70:$I$86,TRUNC(COLUMN(AK$2)/5)+2,FALSE)*SUMIFS('IEA-MethaneAbatement-US'!$M:$M,'IEA-MethaneAbatement-US'!$N:$N,"&lt;"&amp;$B5,'IEA-MethaneAbatement-US'!$N:$N,"&gt;="&amp;$A5,'IEA-MethaneAbatement-US'!$L:$L,$D$1)))*'State Downscaling Multipliers'!$B$7*(1+'EPA to IEA Scaling'!AO$10)</f>
        <v>0</v>
      </c>
      <c r="AL5" s="167">
        <f>((VLOOKUP($B$1,'Multipliers and Adjustments'!$A$70:$I$86,TRUNC(COLUMN(AL$2)/5)+2,FALSE)*SUMIFS('IEA-MethaneAbatement-US'!$M:$M,'IEA-MethaneAbatement-US'!$N:$N,"&lt;"&amp;$B5,'IEA-MethaneAbatement-US'!$N:$N,"&gt;="&amp;$A5,'IEA-MethaneAbatement-US'!$L:$L,$B$1))+(VLOOKUP($C$1,'Multipliers and Adjustments'!$A$70:$I$86,TRUNC(COLUMN(AL$2)/5)+2,FALSE)*SUMIFS('IEA-MethaneAbatement-US'!$M:$M,'IEA-MethaneAbatement-US'!$N:$N,"&lt;"&amp;$B5,'IEA-MethaneAbatement-US'!$N:$N,"&gt;="&amp;$A5,'IEA-MethaneAbatement-US'!$L:$L,$C$1))+(VLOOKUP($D$1,'Multipliers and Adjustments'!$A$70:$I$86,TRUNC(COLUMN(AL$2)/5)+2,FALSE)*SUMIFS('IEA-MethaneAbatement-US'!$M:$M,'IEA-MethaneAbatement-US'!$N:$N,"&lt;"&amp;$B5,'IEA-MethaneAbatement-US'!$N:$N,"&gt;="&amp;$A5,'IEA-MethaneAbatement-US'!$L:$L,$D$1)))*'State Downscaling Multipliers'!$B$7*(1+'EPA to IEA Scaling'!AP$10)</f>
        <v>0</v>
      </c>
    </row>
    <row r="6" spans="1:38" x14ac:dyDescent="0.25">
      <c r="A6" s="49">
        <f t="shared" si="1"/>
        <v>-1000</v>
      </c>
      <c r="B6" s="49">
        <f t="shared" si="0"/>
        <v>-950</v>
      </c>
      <c r="C6" s="165">
        <f>((VLOOKUP($B$1,'Multipliers and Adjustments'!$A$70:$I$86,TRUNC(COLUMN(C$2)/5)+2,FALSE)*SUMIFS('IEA-MethaneAbatement-US'!$M:$M,'IEA-MethaneAbatement-US'!$N:$N,"&lt;"&amp;$B6,'IEA-MethaneAbatement-US'!$N:$N,"&gt;="&amp;$A6,'IEA-MethaneAbatement-US'!$L:$L,$B$1))+(VLOOKUP($C$1,'Multipliers and Adjustments'!$A$70:$I$86,TRUNC(COLUMN(C$2)/5)+2,FALSE)*SUMIFS('IEA-MethaneAbatement-US'!$M:$M,'IEA-MethaneAbatement-US'!$N:$N,"&lt;"&amp;$B6,'IEA-MethaneAbatement-US'!$N:$N,"&gt;="&amp;$A6,'IEA-MethaneAbatement-US'!$L:$L,$C$1))+(VLOOKUP($D$1,'Multipliers and Adjustments'!$A$70:$I$86,TRUNC(COLUMN(C$2)/5)+2,FALSE)*SUMIFS('IEA-MethaneAbatement-US'!$M:$M,'IEA-MethaneAbatement-US'!$N:$N,"&lt;"&amp;$B6,'IEA-MethaneAbatement-US'!$N:$N,"&gt;="&amp;$A6,'IEA-MethaneAbatement-US'!$L:$L,$D$1)))*'State Downscaling Multipliers'!$B$7*(1+'EPA to IEA Scaling'!G$10)</f>
        <v>0</v>
      </c>
      <c r="D6" s="165">
        <f>((VLOOKUP($B$1,'Multipliers and Adjustments'!$A$70:$I$86,TRUNC(COLUMN(D$2)/5)+2,FALSE)*SUMIFS('IEA-MethaneAbatement-US'!$M:$M,'IEA-MethaneAbatement-US'!$N:$N,"&lt;"&amp;$B6,'IEA-MethaneAbatement-US'!$N:$N,"&gt;="&amp;$A6,'IEA-MethaneAbatement-US'!$L:$L,$B$1))+(VLOOKUP($C$1,'Multipliers and Adjustments'!$A$70:$I$86,TRUNC(COLUMN(D$2)/5)+2,FALSE)*SUMIFS('IEA-MethaneAbatement-US'!$M:$M,'IEA-MethaneAbatement-US'!$N:$N,"&lt;"&amp;$B6,'IEA-MethaneAbatement-US'!$N:$N,"&gt;="&amp;$A6,'IEA-MethaneAbatement-US'!$L:$L,$C$1))+(VLOOKUP($D$1,'Multipliers and Adjustments'!$A$70:$I$86,TRUNC(COLUMN(D$2)/5)+2,FALSE)*SUMIFS('IEA-MethaneAbatement-US'!$M:$M,'IEA-MethaneAbatement-US'!$N:$N,"&lt;"&amp;$B6,'IEA-MethaneAbatement-US'!$N:$N,"&gt;="&amp;$A6,'IEA-MethaneAbatement-US'!$L:$L,$D$1)))*'State Downscaling Multipliers'!$B$7*(1+'EPA to IEA Scaling'!H$10)</f>
        <v>0</v>
      </c>
      <c r="E6" s="165">
        <f>((VLOOKUP($B$1,'Multipliers and Adjustments'!$A$70:$I$86,TRUNC(COLUMN(E$2)/5)+2,FALSE)*SUMIFS('IEA-MethaneAbatement-US'!$M:$M,'IEA-MethaneAbatement-US'!$N:$N,"&lt;"&amp;$B6,'IEA-MethaneAbatement-US'!$N:$N,"&gt;="&amp;$A6,'IEA-MethaneAbatement-US'!$L:$L,$B$1))+(VLOOKUP($C$1,'Multipliers and Adjustments'!$A$70:$I$86,TRUNC(COLUMN(E$2)/5)+2,FALSE)*SUMIFS('IEA-MethaneAbatement-US'!$M:$M,'IEA-MethaneAbatement-US'!$N:$N,"&lt;"&amp;$B6,'IEA-MethaneAbatement-US'!$N:$N,"&gt;="&amp;$A6,'IEA-MethaneAbatement-US'!$L:$L,$C$1))+(VLOOKUP($D$1,'Multipliers and Adjustments'!$A$70:$I$86,TRUNC(COLUMN(E$2)/5)+2,FALSE)*SUMIFS('IEA-MethaneAbatement-US'!$M:$M,'IEA-MethaneAbatement-US'!$N:$N,"&lt;"&amp;$B6,'IEA-MethaneAbatement-US'!$N:$N,"&gt;="&amp;$A6,'IEA-MethaneAbatement-US'!$L:$L,$D$1)))*'State Downscaling Multipliers'!$B$7*(1+'EPA to IEA Scaling'!I$10)</f>
        <v>0</v>
      </c>
      <c r="F6" s="165">
        <f>((VLOOKUP($B$1,'Multipliers and Adjustments'!$A$70:$I$86,TRUNC(COLUMN(F$2)/5)+2,FALSE)*SUMIFS('IEA-MethaneAbatement-US'!$M:$M,'IEA-MethaneAbatement-US'!$N:$N,"&lt;"&amp;$B6,'IEA-MethaneAbatement-US'!$N:$N,"&gt;="&amp;$A6,'IEA-MethaneAbatement-US'!$L:$L,$B$1))+(VLOOKUP($C$1,'Multipliers and Adjustments'!$A$70:$I$86,TRUNC(COLUMN(F$2)/5)+2,FALSE)*SUMIFS('IEA-MethaneAbatement-US'!$M:$M,'IEA-MethaneAbatement-US'!$N:$N,"&lt;"&amp;$B6,'IEA-MethaneAbatement-US'!$N:$N,"&gt;="&amp;$A6,'IEA-MethaneAbatement-US'!$L:$L,$C$1))+(VLOOKUP($D$1,'Multipliers and Adjustments'!$A$70:$I$86,TRUNC(COLUMN(F$2)/5)+2,FALSE)*SUMIFS('IEA-MethaneAbatement-US'!$M:$M,'IEA-MethaneAbatement-US'!$N:$N,"&lt;"&amp;$B6,'IEA-MethaneAbatement-US'!$N:$N,"&gt;="&amp;$A6,'IEA-MethaneAbatement-US'!$L:$L,$D$1)))*'State Downscaling Multipliers'!$B$7*(1+'EPA to IEA Scaling'!J$10)</f>
        <v>0</v>
      </c>
      <c r="G6" s="166">
        <f>((VLOOKUP($B$1,'Multipliers and Adjustments'!$A$70:$I$86,TRUNC(COLUMN(G$2)/5)+2,FALSE)*SUMIFS('IEA-MethaneAbatement-US'!$M:$M,'IEA-MethaneAbatement-US'!$N:$N,"&lt;"&amp;$B6,'IEA-MethaneAbatement-US'!$N:$N,"&gt;="&amp;$A6,'IEA-MethaneAbatement-US'!$L:$L,$B$1))+(VLOOKUP($C$1,'Multipliers and Adjustments'!$A$70:$I$86,TRUNC(COLUMN(G$2)/5)+2,FALSE)*SUMIFS('IEA-MethaneAbatement-US'!$M:$M,'IEA-MethaneAbatement-US'!$N:$N,"&lt;"&amp;$B6,'IEA-MethaneAbatement-US'!$N:$N,"&gt;="&amp;$A6,'IEA-MethaneAbatement-US'!$L:$L,$C$1))+(VLOOKUP($D$1,'Multipliers and Adjustments'!$A$70:$I$86,TRUNC(COLUMN(G$2)/5)+2,FALSE)*SUMIFS('IEA-MethaneAbatement-US'!$M:$M,'IEA-MethaneAbatement-US'!$N:$N,"&lt;"&amp;$B6,'IEA-MethaneAbatement-US'!$N:$N,"&gt;="&amp;$A6,'IEA-MethaneAbatement-US'!$L:$L,$D$1)))*'State Downscaling Multipliers'!$B$7*(1+'EPA to IEA Scaling'!K$10)</f>
        <v>0</v>
      </c>
      <c r="H6" s="167">
        <f>((VLOOKUP($B$1,'Multipliers and Adjustments'!$A$70:$I$86,TRUNC(COLUMN(H$2)/5)+2,FALSE)*SUMIFS('IEA-MethaneAbatement-US'!$M:$M,'IEA-MethaneAbatement-US'!$N:$N,"&lt;"&amp;$B6,'IEA-MethaneAbatement-US'!$N:$N,"&gt;="&amp;$A6,'IEA-MethaneAbatement-US'!$L:$L,$B$1))+(VLOOKUP($C$1,'Multipliers and Adjustments'!$A$70:$I$86,TRUNC(COLUMN(H$2)/5)+2,FALSE)*SUMIFS('IEA-MethaneAbatement-US'!$M:$M,'IEA-MethaneAbatement-US'!$N:$N,"&lt;"&amp;$B6,'IEA-MethaneAbatement-US'!$N:$N,"&gt;="&amp;$A6,'IEA-MethaneAbatement-US'!$L:$L,$C$1))+(VLOOKUP($D$1,'Multipliers and Adjustments'!$A$70:$I$86,TRUNC(COLUMN(H$2)/5)+2,FALSE)*SUMIFS('IEA-MethaneAbatement-US'!$M:$M,'IEA-MethaneAbatement-US'!$N:$N,"&lt;"&amp;$B6,'IEA-MethaneAbatement-US'!$N:$N,"&gt;="&amp;$A6,'IEA-MethaneAbatement-US'!$L:$L,$D$1)))*'State Downscaling Multipliers'!$B$7*(1+'EPA to IEA Scaling'!L$10)</f>
        <v>0</v>
      </c>
      <c r="I6" s="165">
        <f>((VLOOKUP($B$1,'Multipliers and Adjustments'!$A$70:$I$86,TRUNC(COLUMN(I$2)/5)+2,FALSE)*SUMIFS('IEA-MethaneAbatement-US'!$M:$M,'IEA-MethaneAbatement-US'!$N:$N,"&lt;"&amp;$B6,'IEA-MethaneAbatement-US'!$N:$N,"&gt;="&amp;$A6,'IEA-MethaneAbatement-US'!$L:$L,$B$1))+(VLOOKUP($C$1,'Multipliers and Adjustments'!$A$70:$I$86,TRUNC(COLUMN(I$2)/5)+2,FALSE)*SUMIFS('IEA-MethaneAbatement-US'!$M:$M,'IEA-MethaneAbatement-US'!$N:$N,"&lt;"&amp;$B6,'IEA-MethaneAbatement-US'!$N:$N,"&gt;="&amp;$A6,'IEA-MethaneAbatement-US'!$L:$L,$C$1))+(VLOOKUP($D$1,'Multipliers and Adjustments'!$A$70:$I$86,TRUNC(COLUMN(I$2)/5)+2,FALSE)*SUMIFS('IEA-MethaneAbatement-US'!$M:$M,'IEA-MethaneAbatement-US'!$N:$N,"&lt;"&amp;$B6,'IEA-MethaneAbatement-US'!$N:$N,"&gt;="&amp;$A6,'IEA-MethaneAbatement-US'!$L:$L,$D$1)))*'State Downscaling Multipliers'!$B$7*(1+'EPA to IEA Scaling'!M$10)</f>
        <v>0</v>
      </c>
      <c r="J6" s="165">
        <f>((VLOOKUP($B$1,'Multipliers and Adjustments'!$A$70:$I$86,TRUNC(COLUMN(J$2)/5)+2,FALSE)*SUMIFS('IEA-MethaneAbatement-US'!$M:$M,'IEA-MethaneAbatement-US'!$N:$N,"&lt;"&amp;$B6,'IEA-MethaneAbatement-US'!$N:$N,"&gt;="&amp;$A6,'IEA-MethaneAbatement-US'!$L:$L,$B$1))+(VLOOKUP($C$1,'Multipliers and Adjustments'!$A$70:$I$86,TRUNC(COLUMN(J$2)/5)+2,FALSE)*SUMIFS('IEA-MethaneAbatement-US'!$M:$M,'IEA-MethaneAbatement-US'!$N:$N,"&lt;"&amp;$B6,'IEA-MethaneAbatement-US'!$N:$N,"&gt;="&amp;$A6,'IEA-MethaneAbatement-US'!$L:$L,$C$1))+(VLOOKUP($D$1,'Multipliers and Adjustments'!$A$70:$I$86,TRUNC(COLUMN(J$2)/5)+2,FALSE)*SUMIFS('IEA-MethaneAbatement-US'!$M:$M,'IEA-MethaneAbatement-US'!$N:$N,"&lt;"&amp;$B6,'IEA-MethaneAbatement-US'!$N:$N,"&gt;="&amp;$A6,'IEA-MethaneAbatement-US'!$L:$L,$D$1)))*'State Downscaling Multipliers'!$B$7*(1+'EPA to IEA Scaling'!N$10)</f>
        <v>0</v>
      </c>
      <c r="K6" s="165">
        <f>((VLOOKUP($B$1,'Multipliers and Adjustments'!$A$70:$I$86,TRUNC(COLUMN(K$2)/5)+2,FALSE)*SUMIFS('IEA-MethaneAbatement-US'!$M:$M,'IEA-MethaneAbatement-US'!$N:$N,"&lt;"&amp;$B6,'IEA-MethaneAbatement-US'!$N:$N,"&gt;="&amp;$A6,'IEA-MethaneAbatement-US'!$L:$L,$B$1))+(VLOOKUP($C$1,'Multipliers and Adjustments'!$A$70:$I$86,TRUNC(COLUMN(K$2)/5)+2,FALSE)*SUMIFS('IEA-MethaneAbatement-US'!$M:$M,'IEA-MethaneAbatement-US'!$N:$N,"&lt;"&amp;$B6,'IEA-MethaneAbatement-US'!$N:$N,"&gt;="&amp;$A6,'IEA-MethaneAbatement-US'!$L:$L,$C$1))+(VLOOKUP($D$1,'Multipliers and Adjustments'!$A$70:$I$86,TRUNC(COLUMN(K$2)/5)+2,FALSE)*SUMIFS('IEA-MethaneAbatement-US'!$M:$M,'IEA-MethaneAbatement-US'!$N:$N,"&lt;"&amp;$B6,'IEA-MethaneAbatement-US'!$N:$N,"&gt;="&amp;$A6,'IEA-MethaneAbatement-US'!$L:$L,$D$1)))*'State Downscaling Multipliers'!$B$7*(1+'EPA to IEA Scaling'!O$10)</f>
        <v>0</v>
      </c>
      <c r="L6" s="165">
        <f>((VLOOKUP($B$1,'Multipliers and Adjustments'!$A$70:$I$86,TRUNC(COLUMN(L$2)/5)+2,FALSE)*SUMIFS('IEA-MethaneAbatement-US'!$M:$M,'IEA-MethaneAbatement-US'!$N:$N,"&lt;"&amp;$B6,'IEA-MethaneAbatement-US'!$N:$N,"&gt;="&amp;$A6,'IEA-MethaneAbatement-US'!$L:$L,$B$1))+(VLOOKUP($C$1,'Multipliers and Adjustments'!$A$70:$I$86,TRUNC(COLUMN(L$2)/5)+2,FALSE)*SUMIFS('IEA-MethaneAbatement-US'!$M:$M,'IEA-MethaneAbatement-US'!$N:$N,"&lt;"&amp;$B6,'IEA-MethaneAbatement-US'!$N:$N,"&gt;="&amp;$A6,'IEA-MethaneAbatement-US'!$L:$L,$C$1))+(VLOOKUP($D$1,'Multipliers and Adjustments'!$A$70:$I$86,TRUNC(COLUMN(L$2)/5)+2,FALSE)*SUMIFS('IEA-MethaneAbatement-US'!$M:$M,'IEA-MethaneAbatement-US'!$N:$N,"&lt;"&amp;$B6,'IEA-MethaneAbatement-US'!$N:$N,"&gt;="&amp;$A6,'IEA-MethaneAbatement-US'!$L:$L,$D$1)))*'State Downscaling Multipliers'!$B$7*(1+'EPA to IEA Scaling'!P$10)</f>
        <v>0</v>
      </c>
      <c r="M6" s="167">
        <f>((VLOOKUP($B$1,'Multipliers and Adjustments'!$A$70:$I$86,TRUNC(COLUMN(M$2)/5)+2,FALSE)*SUMIFS('IEA-MethaneAbatement-US'!$M:$M,'IEA-MethaneAbatement-US'!$N:$N,"&lt;"&amp;$B6,'IEA-MethaneAbatement-US'!$N:$N,"&gt;="&amp;$A6,'IEA-MethaneAbatement-US'!$L:$L,$B$1))+(VLOOKUP($C$1,'Multipliers and Adjustments'!$A$70:$I$86,TRUNC(COLUMN(M$2)/5)+2,FALSE)*SUMIFS('IEA-MethaneAbatement-US'!$M:$M,'IEA-MethaneAbatement-US'!$N:$N,"&lt;"&amp;$B6,'IEA-MethaneAbatement-US'!$N:$N,"&gt;="&amp;$A6,'IEA-MethaneAbatement-US'!$L:$L,$C$1))+(VLOOKUP($D$1,'Multipliers and Adjustments'!$A$70:$I$86,TRUNC(COLUMN(M$2)/5)+2,FALSE)*SUMIFS('IEA-MethaneAbatement-US'!$M:$M,'IEA-MethaneAbatement-US'!$N:$N,"&lt;"&amp;$B6,'IEA-MethaneAbatement-US'!$N:$N,"&gt;="&amp;$A6,'IEA-MethaneAbatement-US'!$L:$L,$D$1)))*'State Downscaling Multipliers'!$B$7*(1+'EPA to IEA Scaling'!Q$10)</f>
        <v>0</v>
      </c>
      <c r="N6" s="165">
        <f>((VLOOKUP($B$1,'Multipliers and Adjustments'!$A$70:$I$86,TRUNC(COLUMN(N$2)/5)+2,FALSE)*SUMIFS('IEA-MethaneAbatement-US'!$M:$M,'IEA-MethaneAbatement-US'!$N:$N,"&lt;"&amp;$B6,'IEA-MethaneAbatement-US'!$N:$N,"&gt;="&amp;$A6,'IEA-MethaneAbatement-US'!$L:$L,$B$1))+(VLOOKUP($C$1,'Multipliers and Adjustments'!$A$70:$I$86,TRUNC(COLUMN(N$2)/5)+2,FALSE)*SUMIFS('IEA-MethaneAbatement-US'!$M:$M,'IEA-MethaneAbatement-US'!$N:$N,"&lt;"&amp;$B6,'IEA-MethaneAbatement-US'!$N:$N,"&gt;="&amp;$A6,'IEA-MethaneAbatement-US'!$L:$L,$C$1))+(VLOOKUP($D$1,'Multipliers and Adjustments'!$A$70:$I$86,TRUNC(COLUMN(N$2)/5)+2,FALSE)*SUMIFS('IEA-MethaneAbatement-US'!$M:$M,'IEA-MethaneAbatement-US'!$N:$N,"&lt;"&amp;$B6,'IEA-MethaneAbatement-US'!$N:$N,"&gt;="&amp;$A6,'IEA-MethaneAbatement-US'!$L:$L,$D$1)))*'State Downscaling Multipliers'!$B$7*(1+'EPA to IEA Scaling'!R$10)</f>
        <v>0</v>
      </c>
      <c r="O6" s="165">
        <f>((VLOOKUP($B$1,'Multipliers and Adjustments'!$A$70:$I$86,TRUNC(COLUMN(O$2)/5)+2,FALSE)*SUMIFS('IEA-MethaneAbatement-US'!$M:$M,'IEA-MethaneAbatement-US'!$N:$N,"&lt;"&amp;$B6,'IEA-MethaneAbatement-US'!$N:$N,"&gt;="&amp;$A6,'IEA-MethaneAbatement-US'!$L:$L,$B$1))+(VLOOKUP($C$1,'Multipliers and Adjustments'!$A$70:$I$86,TRUNC(COLUMN(O$2)/5)+2,FALSE)*SUMIFS('IEA-MethaneAbatement-US'!$M:$M,'IEA-MethaneAbatement-US'!$N:$N,"&lt;"&amp;$B6,'IEA-MethaneAbatement-US'!$N:$N,"&gt;="&amp;$A6,'IEA-MethaneAbatement-US'!$L:$L,$C$1))+(VLOOKUP($D$1,'Multipliers and Adjustments'!$A$70:$I$86,TRUNC(COLUMN(O$2)/5)+2,FALSE)*SUMIFS('IEA-MethaneAbatement-US'!$M:$M,'IEA-MethaneAbatement-US'!$N:$N,"&lt;"&amp;$B6,'IEA-MethaneAbatement-US'!$N:$N,"&gt;="&amp;$A6,'IEA-MethaneAbatement-US'!$L:$L,$D$1)))*'State Downscaling Multipliers'!$B$7*(1+'EPA to IEA Scaling'!S$10)</f>
        <v>0</v>
      </c>
      <c r="P6" s="165">
        <f>((VLOOKUP($B$1,'Multipliers and Adjustments'!$A$70:$I$86,TRUNC(COLUMN(P$2)/5)+2,FALSE)*SUMIFS('IEA-MethaneAbatement-US'!$M:$M,'IEA-MethaneAbatement-US'!$N:$N,"&lt;"&amp;$B6,'IEA-MethaneAbatement-US'!$N:$N,"&gt;="&amp;$A6,'IEA-MethaneAbatement-US'!$L:$L,$B$1))+(VLOOKUP($C$1,'Multipliers and Adjustments'!$A$70:$I$86,TRUNC(COLUMN(P$2)/5)+2,FALSE)*SUMIFS('IEA-MethaneAbatement-US'!$M:$M,'IEA-MethaneAbatement-US'!$N:$N,"&lt;"&amp;$B6,'IEA-MethaneAbatement-US'!$N:$N,"&gt;="&amp;$A6,'IEA-MethaneAbatement-US'!$L:$L,$C$1))+(VLOOKUP($D$1,'Multipliers and Adjustments'!$A$70:$I$86,TRUNC(COLUMN(P$2)/5)+2,FALSE)*SUMIFS('IEA-MethaneAbatement-US'!$M:$M,'IEA-MethaneAbatement-US'!$N:$N,"&lt;"&amp;$B6,'IEA-MethaneAbatement-US'!$N:$N,"&gt;="&amp;$A6,'IEA-MethaneAbatement-US'!$L:$L,$D$1)))*'State Downscaling Multipliers'!$B$7*(1+'EPA to IEA Scaling'!T$10)</f>
        <v>0</v>
      </c>
      <c r="Q6" s="165">
        <f>((VLOOKUP($B$1,'Multipliers and Adjustments'!$A$70:$I$86,TRUNC(COLUMN(Q$2)/5)+2,FALSE)*SUMIFS('IEA-MethaneAbatement-US'!$M:$M,'IEA-MethaneAbatement-US'!$N:$N,"&lt;"&amp;$B6,'IEA-MethaneAbatement-US'!$N:$N,"&gt;="&amp;$A6,'IEA-MethaneAbatement-US'!$L:$L,$B$1))+(VLOOKUP($C$1,'Multipliers and Adjustments'!$A$70:$I$86,TRUNC(COLUMN(Q$2)/5)+2,FALSE)*SUMIFS('IEA-MethaneAbatement-US'!$M:$M,'IEA-MethaneAbatement-US'!$N:$N,"&lt;"&amp;$B6,'IEA-MethaneAbatement-US'!$N:$N,"&gt;="&amp;$A6,'IEA-MethaneAbatement-US'!$L:$L,$C$1))+(VLOOKUP($D$1,'Multipliers and Adjustments'!$A$70:$I$86,TRUNC(COLUMN(Q$2)/5)+2,FALSE)*SUMIFS('IEA-MethaneAbatement-US'!$M:$M,'IEA-MethaneAbatement-US'!$N:$N,"&lt;"&amp;$B6,'IEA-MethaneAbatement-US'!$N:$N,"&gt;="&amp;$A6,'IEA-MethaneAbatement-US'!$L:$L,$D$1)))*'State Downscaling Multipliers'!$B$7*(1+'EPA to IEA Scaling'!U$10)</f>
        <v>0</v>
      </c>
      <c r="R6" s="167">
        <f>((VLOOKUP($B$1,'Multipliers and Adjustments'!$A$70:$I$86,TRUNC(COLUMN(R$2)/5)+2,FALSE)*SUMIFS('IEA-MethaneAbatement-US'!$M:$M,'IEA-MethaneAbatement-US'!$N:$N,"&lt;"&amp;$B6,'IEA-MethaneAbatement-US'!$N:$N,"&gt;="&amp;$A6,'IEA-MethaneAbatement-US'!$L:$L,$B$1))+(VLOOKUP($C$1,'Multipliers and Adjustments'!$A$70:$I$86,TRUNC(COLUMN(R$2)/5)+2,FALSE)*SUMIFS('IEA-MethaneAbatement-US'!$M:$M,'IEA-MethaneAbatement-US'!$N:$N,"&lt;"&amp;$B6,'IEA-MethaneAbatement-US'!$N:$N,"&gt;="&amp;$A6,'IEA-MethaneAbatement-US'!$L:$L,$C$1))+(VLOOKUP($D$1,'Multipliers and Adjustments'!$A$70:$I$86,TRUNC(COLUMN(R$2)/5)+2,FALSE)*SUMIFS('IEA-MethaneAbatement-US'!$M:$M,'IEA-MethaneAbatement-US'!$N:$N,"&lt;"&amp;$B6,'IEA-MethaneAbatement-US'!$N:$N,"&gt;="&amp;$A6,'IEA-MethaneAbatement-US'!$L:$L,$D$1)))*'State Downscaling Multipliers'!$B$7*(1+'EPA to IEA Scaling'!V$10)</f>
        <v>0</v>
      </c>
      <c r="S6" s="165">
        <f>((VLOOKUP($B$1,'Multipliers and Adjustments'!$A$70:$I$86,TRUNC(COLUMN(S$2)/5)+2,FALSE)*SUMIFS('IEA-MethaneAbatement-US'!$M:$M,'IEA-MethaneAbatement-US'!$N:$N,"&lt;"&amp;$B6,'IEA-MethaneAbatement-US'!$N:$N,"&gt;="&amp;$A6,'IEA-MethaneAbatement-US'!$L:$L,$B$1))+(VLOOKUP($C$1,'Multipliers and Adjustments'!$A$70:$I$86,TRUNC(COLUMN(S$2)/5)+2,FALSE)*SUMIFS('IEA-MethaneAbatement-US'!$M:$M,'IEA-MethaneAbatement-US'!$N:$N,"&lt;"&amp;$B6,'IEA-MethaneAbatement-US'!$N:$N,"&gt;="&amp;$A6,'IEA-MethaneAbatement-US'!$L:$L,$C$1))+(VLOOKUP($D$1,'Multipliers and Adjustments'!$A$70:$I$86,TRUNC(COLUMN(S$2)/5)+2,FALSE)*SUMIFS('IEA-MethaneAbatement-US'!$M:$M,'IEA-MethaneAbatement-US'!$N:$N,"&lt;"&amp;$B6,'IEA-MethaneAbatement-US'!$N:$N,"&gt;="&amp;$A6,'IEA-MethaneAbatement-US'!$L:$L,$D$1)))*'State Downscaling Multipliers'!$B$7*(1+'EPA to IEA Scaling'!W$10)</f>
        <v>0</v>
      </c>
      <c r="T6" s="165">
        <f>((VLOOKUP($B$1,'Multipliers and Adjustments'!$A$70:$I$86,TRUNC(COLUMN(T$2)/5)+2,FALSE)*SUMIFS('IEA-MethaneAbatement-US'!$M:$M,'IEA-MethaneAbatement-US'!$N:$N,"&lt;"&amp;$B6,'IEA-MethaneAbatement-US'!$N:$N,"&gt;="&amp;$A6,'IEA-MethaneAbatement-US'!$L:$L,$B$1))+(VLOOKUP($C$1,'Multipliers and Adjustments'!$A$70:$I$86,TRUNC(COLUMN(T$2)/5)+2,FALSE)*SUMIFS('IEA-MethaneAbatement-US'!$M:$M,'IEA-MethaneAbatement-US'!$N:$N,"&lt;"&amp;$B6,'IEA-MethaneAbatement-US'!$N:$N,"&gt;="&amp;$A6,'IEA-MethaneAbatement-US'!$L:$L,$C$1))+(VLOOKUP($D$1,'Multipliers and Adjustments'!$A$70:$I$86,TRUNC(COLUMN(T$2)/5)+2,FALSE)*SUMIFS('IEA-MethaneAbatement-US'!$M:$M,'IEA-MethaneAbatement-US'!$N:$N,"&lt;"&amp;$B6,'IEA-MethaneAbatement-US'!$N:$N,"&gt;="&amp;$A6,'IEA-MethaneAbatement-US'!$L:$L,$D$1)))*'State Downscaling Multipliers'!$B$7*(1+'EPA to IEA Scaling'!X$10)</f>
        <v>0</v>
      </c>
      <c r="U6" s="165">
        <f>((VLOOKUP($B$1,'Multipliers and Adjustments'!$A$70:$I$86,TRUNC(COLUMN(U$2)/5)+2,FALSE)*SUMIFS('IEA-MethaneAbatement-US'!$M:$M,'IEA-MethaneAbatement-US'!$N:$N,"&lt;"&amp;$B6,'IEA-MethaneAbatement-US'!$N:$N,"&gt;="&amp;$A6,'IEA-MethaneAbatement-US'!$L:$L,$B$1))+(VLOOKUP($C$1,'Multipliers and Adjustments'!$A$70:$I$86,TRUNC(COLUMN(U$2)/5)+2,FALSE)*SUMIFS('IEA-MethaneAbatement-US'!$M:$M,'IEA-MethaneAbatement-US'!$N:$N,"&lt;"&amp;$B6,'IEA-MethaneAbatement-US'!$N:$N,"&gt;="&amp;$A6,'IEA-MethaneAbatement-US'!$L:$L,$C$1))+(VLOOKUP($D$1,'Multipliers and Adjustments'!$A$70:$I$86,TRUNC(COLUMN(U$2)/5)+2,FALSE)*SUMIFS('IEA-MethaneAbatement-US'!$M:$M,'IEA-MethaneAbatement-US'!$N:$N,"&lt;"&amp;$B6,'IEA-MethaneAbatement-US'!$N:$N,"&gt;="&amp;$A6,'IEA-MethaneAbatement-US'!$L:$L,$D$1)))*'State Downscaling Multipliers'!$B$7*(1+'EPA to IEA Scaling'!Y$10)</f>
        <v>0</v>
      </c>
      <c r="V6" s="165">
        <f>((VLOOKUP($B$1,'Multipliers and Adjustments'!$A$70:$I$86,TRUNC(COLUMN(V$2)/5)+2,FALSE)*SUMIFS('IEA-MethaneAbatement-US'!$M:$M,'IEA-MethaneAbatement-US'!$N:$N,"&lt;"&amp;$B6,'IEA-MethaneAbatement-US'!$N:$N,"&gt;="&amp;$A6,'IEA-MethaneAbatement-US'!$L:$L,$B$1))+(VLOOKUP($C$1,'Multipliers and Adjustments'!$A$70:$I$86,TRUNC(COLUMN(V$2)/5)+2,FALSE)*SUMIFS('IEA-MethaneAbatement-US'!$M:$M,'IEA-MethaneAbatement-US'!$N:$N,"&lt;"&amp;$B6,'IEA-MethaneAbatement-US'!$N:$N,"&gt;="&amp;$A6,'IEA-MethaneAbatement-US'!$L:$L,$C$1))+(VLOOKUP($D$1,'Multipliers and Adjustments'!$A$70:$I$86,TRUNC(COLUMN(V$2)/5)+2,FALSE)*SUMIFS('IEA-MethaneAbatement-US'!$M:$M,'IEA-MethaneAbatement-US'!$N:$N,"&lt;"&amp;$B6,'IEA-MethaneAbatement-US'!$N:$N,"&gt;="&amp;$A6,'IEA-MethaneAbatement-US'!$L:$L,$D$1)))*'State Downscaling Multipliers'!$B$7*(1+'EPA to IEA Scaling'!Z$10)</f>
        <v>0</v>
      </c>
      <c r="W6" s="167">
        <f>((VLOOKUP($B$1,'Multipliers and Adjustments'!$A$70:$I$86,TRUNC(COLUMN(W$2)/5)+2,FALSE)*SUMIFS('IEA-MethaneAbatement-US'!$M:$M,'IEA-MethaneAbatement-US'!$N:$N,"&lt;"&amp;$B6,'IEA-MethaneAbatement-US'!$N:$N,"&gt;="&amp;$A6,'IEA-MethaneAbatement-US'!$L:$L,$B$1))+(VLOOKUP($C$1,'Multipliers and Adjustments'!$A$70:$I$86,TRUNC(COLUMN(W$2)/5)+2,FALSE)*SUMIFS('IEA-MethaneAbatement-US'!$M:$M,'IEA-MethaneAbatement-US'!$N:$N,"&lt;"&amp;$B6,'IEA-MethaneAbatement-US'!$N:$N,"&gt;="&amp;$A6,'IEA-MethaneAbatement-US'!$L:$L,$C$1))+(VLOOKUP($D$1,'Multipliers and Adjustments'!$A$70:$I$86,TRUNC(COLUMN(W$2)/5)+2,FALSE)*SUMIFS('IEA-MethaneAbatement-US'!$M:$M,'IEA-MethaneAbatement-US'!$N:$N,"&lt;"&amp;$B6,'IEA-MethaneAbatement-US'!$N:$N,"&gt;="&amp;$A6,'IEA-MethaneAbatement-US'!$L:$L,$D$1)))*'State Downscaling Multipliers'!$B$7*(1+'EPA to IEA Scaling'!AA$10)</f>
        <v>0</v>
      </c>
      <c r="X6" s="165">
        <f>((VLOOKUP($B$1,'Multipliers and Adjustments'!$A$70:$I$86,TRUNC(COLUMN(X$2)/5)+2,FALSE)*SUMIFS('IEA-MethaneAbatement-US'!$M:$M,'IEA-MethaneAbatement-US'!$N:$N,"&lt;"&amp;$B6,'IEA-MethaneAbatement-US'!$N:$N,"&gt;="&amp;$A6,'IEA-MethaneAbatement-US'!$L:$L,$B$1))+(VLOOKUP($C$1,'Multipliers and Adjustments'!$A$70:$I$86,TRUNC(COLUMN(X$2)/5)+2,FALSE)*SUMIFS('IEA-MethaneAbatement-US'!$M:$M,'IEA-MethaneAbatement-US'!$N:$N,"&lt;"&amp;$B6,'IEA-MethaneAbatement-US'!$N:$N,"&gt;="&amp;$A6,'IEA-MethaneAbatement-US'!$L:$L,$C$1))+(VLOOKUP($D$1,'Multipliers and Adjustments'!$A$70:$I$86,TRUNC(COLUMN(X$2)/5)+2,FALSE)*SUMIFS('IEA-MethaneAbatement-US'!$M:$M,'IEA-MethaneAbatement-US'!$N:$N,"&lt;"&amp;$B6,'IEA-MethaneAbatement-US'!$N:$N,"&gt;="&amp;$A6,'IEA-MethaneAbatement-US'!$L:$L,$D$1)))*'State Downscaling Multipliers'!$B$7*(1+'EPA to IEA Scaling'!AB$10)</f>
        <v>0</v>
      </c>
      <c r="Y6" s="165">
        <f>((VLOOKUP($B$1,'Multipliers and Adjustments'!$A$70:$I$86,TRUNC(COLUMN(Y$2)/5)+2,FALSE)*SUMIFS('IEA-MethaneAbatement-US'!$M:$M,'IEA-MethaneAbatement-US'!$N:$N,"&lt;"&amp;$B6,'IEA-MethaneAbatement-US'!$N:$N,"&gt;="&amp;$A6,'IEA-MethaneAbatement-US'!$L:$L,$B$1))+(VLOOKUP($C$1,'Multipliers and Adjustments'!$A$70:$I$86,TRUNC(COLUMN(Y$2)/5)+2,FALSE)*SUMIFS('IEA-MethaneAbatement-US'!$M:$M,'IEA-MethaneAbatement-US'!$N:$N,"&lt;"&amp;$B6,'IEA-MethaneAbatement-US'!$N:$N,"&gt;="&amp;$A6,'IEA-MethaneAbatement-US'!$L:$L,$C$1))+(VLOOKUP($D$1,'Multipliers and Adjustments'!$A$70:$I$86,TRUNC(COLUMN(Y$2)/5)+2,FALSE)*SUMIFS('IEA-MethaneAbatement-US'!$M:$M,'IEA-MethaneAbatement-US'!$N:$N,"&lt;"&amp;$B6,'IEA-MethaneAbatement-US'!$N:$N,"&gt;="&amp;$A6,'IEA-MethaneAbatement-US'!$L:$L,$D$1)))*'State Downscaling Multipliers'!$B$7*(1+'EPA to IEA Scaling'!AC$10)</f>
        <v>0</v>
      </c>
      <c r="Z6" s="165">
        <f>((VLOOKUP($B$1,'Multipliers and Adjustments'!$A$70:$I$86,TRUNC(COLUMN(Z$2)/5)+2,FALSE)*SUMIFS('IEA-MethaneAbatement-US'!$M:$M,'IEA-MethaneAbatement-US'!$N:$N,"&lt;"&amp;$B6,'IEA-MethaneAbatement-US'!$N:$N,"&gt;="&amp;$A6,'IEA-MethaneAbatement-US'!$L:$L,$B$1))+(VLOOKUP($C$1,'Multipliers and Adjustments'!$A$70:$I$86,TRUNC(COLUMN(Z$2)/5)+2,FALSE)*SUMIFS('IEA-MethaneAbatement-US'!$M:$M,'IEA-MethaneAbatement-US'!$N:$N,"&lt;"&amp;$B6,'IEA-MethaneAbatement-US'!$N:$N,"&gt;="&amp;$A6,'IEA-MethaneAbatement-US'!$L:$L,$C$1))+(VLOOKUP($D$1,'Multipliers and Adjustments'!$A$70:$I$86,TRUNC(COLUMN(Z$2)/5)+2,FALSE)*SUMIFS('IEA-MethaneAbatement-US'!$M:$M,'IEA-MethaneAbatement-US'!$N:$N,"&lt;"&amp;$B6,'IEA-MethaneAbatement-US'!$N:$N,"&gt;="&amp;$A6,'IEA-MethaneAbatement-US'!$L:$L,$D$1)))*'State Downscaling Multipliers'!$B$7*(1+'EPA to IEA Scaling'!AD$10)</f>
        <v>0</v>
      </c>
      <c r="AA6" s="165">
        <f>((VLOOKUP($B$1,'Multipliers and Adjustments'!$A$70:$I$86,TRUNC(COLUMN(AA$2)/5)+2,FALSE)*SUMIFS('IEA-MethaneAbatement-US'!$M:$M,'IEA-MethaneAbatement-US'!$N:$N,"&lt;"&amp;$B6,'IEA-MethaneAbatement-US'!$N:$N,"&gt;="&amp;$A6,'IEA-MethaneAbatement-US'!$L:$L,$B$1))+(VLOOKUP($C$1,'Multipliers and Adjustments'!$A$70:$I$86,TRUNC(COLUMN(AA$2)/5)+2,FALSE)*SUMIFS('IEA-MethaneAbatement-US'!$M:$M,'IEA-MethaneAbatement-US'!$N:$N,"&lt;"&amp;$B6,'IEA-MethaneAbatement-US'!$N:$N,"&gt;="&amp;$A6,'IEA-MethaneAbatement-US'!$L:$L,$C$1))+(VLOOKUP($D$1,'Multipliers and Adjustments'!$A$70:$I$86,TRUNC(COLUMN(AA$2)/5)+2,FALSE)*SUMIFS('IEA-MethaneAbatement-US'!$M:$M,'IEA-MethaneAbatement-US'!$N:$N,"&lt;"&amp;$B6,'IEA-MethaneAbatement-US'!$N:$N,"&gt;="&amp;$A6,'IEA-MethaneAbatement-US'!$L:$L,$D$1)))*'State Downscaling Multipliers'!$B$7*(1+'EPA to IEA Scaling'!AE$10)</f>
        <v>0</v>
      </c>
      <c r="AB6" s="167">
        <f>((VLOOKUP($B$1,'Multipliers and Adjustments'!$A$70:$I$86,TRUNC(COLUMN(AB$2)/5)+2,FALSE)*SUMIFS('IEA-MethaneAbatement-US'!$M:$M,'IEA-MethaneAbatement-US'!$N:$N,"&lt;"&amp;$B6,'IEA-MethaneAbatement-US'!$N:$N,"&gt;="&amp;$A6,'IEA-MethaneAbatement-US'!$L:$L,$B$1))+(VLOOKUP($C$1,'Multipliers and Adjustments'!$A$70:$I$86,TRUNC(COLUMN(AB$2)/5)+2,FALSE)*SUMIFS('IEA-MethaneAbatement-US'!$M:$M,'IEA-MethaneAbatement-US'!$N:$N,"&lt;"&amp;$B6,'IEA-MethaneAbatement-US'!$N:$N,"&gt;="&amp;$A6,'IEA-MethaneAbatement-US'!$L:$L,$C$1))+(VLOOKUP($D$1,'Multipliers and Adjustments'!$A$70:$I$86,TRUNC(COLUMN(AB$2)/5)+2,FALSE)*SUMIFS('IEA-MethaneAbatement-US'!$M:$M,'IEA-MethaneAbatement-US'!$N:$N,"&lt;"&amp;$B6,'IEA-MethaneAbatement-US'!$N:$N,"&gt;="&amp;$A6,'IEA-MethaneAbatement-US'!$L:$L,$D$1)))*'State Downscaling Multipliers'!$B$7*(1+'EPA to IEA Scaling'!AF$10)</f>
        <v>0</v>
      </c>
      <c r="AC6" s="165">
        <f>((VLOOKUP($B$1,'Multipliers and Adjustments'!$A$70:$I$86,TRUNC(COLUMN(AC$2)/5)+2,FALSE)*SUMIFS('IEA-MethaneAbatement-US'!$M:$M,'IEA-MethaneAbatement-US'!$N:$N,"&lt;"&amp;$B6,'IEA-MethaneAbatement-US'!$N:$N,"&gt;="&amp;$A6,'IEA-MethaneAbatement-US'!$L:$L,$B$1))+(VLOOKUP($C$1,'Multipliers and Adjustments'!$A$70:$I$86,TRUNC(COLUMN(AC$2)/5)+2,FALSE)*SUMIFS('IEA-MethaneAbatement-US'!$M:$M,'IEA-MethaneAbatement-US'!$N:$N,"&lt;"&amp;$B6,'IEA-MethaneAbatement-US'!$N:$N,"&gt;="&amp;$A6,'IEA-MethaneAbatement-US'!$L:$L,$C$1))+(VLOOKUP($D$1,'Multipliers and Adjustments'!$A$70:$I$86,TRUNC(COLUMN(AC$2)/5)+2,FALSE)*SUMIFS('IEA-MethaneAbatement-US'!$M:$M,'IEA-MethaneAbatement-US'!$N:$N,"&lt;"&amp;$B6,'IEA-MethaneAbatement-US'!$N:$N,"&gt;="&amp;$A6,'IEA-MethaneAbatement-US'!$L:$L,$D$1)))*'State Downscaling Multipliers'!$B$7*(1+'EPA to IEA Scaling'!AG$10)</f>
        <v>0</v>
      </c>
      <c r="AD6" s="165">
        <f>((VLOOKUP($B$1,'Multipliers and Adjustments'!$A$70:$I$86,TRUNC(COLUMN(AD$2)/5)+2,FALSE)*SUMIFS('IEA-MethaneAbatement-US'!$M:$M,'IEA-MethaneAbatement-US'!$N:$N,"&lt;"&amp;$B6,'IEA-MethaneAbatement-US'!$N:$N,"&gt;="&amp;$A6,'IEA-MethaneAbatement-US'!$L:$L,$B$1))+(VLOOKUP($C$1,'Multipliers and Adjustments'!$A$70:$I$86,TRUNC(COLUMN(AD$2)/5)+2,FALSE)*SUMIFS('IEA-MethaneAbatement-US'!$M:$M,'IEA-MethaneAbatement-US'!$N:$N,"&lt;"&amp;$B6,'IEA-MethaneAbatement-US'!$N:$N,"&gt;="&amp;$A6,'IEA-MethaneAbatement-US'!$L:$L,$C$1))+(VLOOKUP($D$1,'Multipliers and Adjustments'!$A$70:$I$86,TRUNC(COLUMN(AD$2)/5)+2,FALSE)*SUMIFS('IEA-MethaneAbatement-US'!$M:$M,'IEA-MethaneAbatement-US'!$N:$N,"&lt;"&amp;$B6,'IEA-MethaneAbatement-US'!$N:$N,"&gt;="&amp;$A6,'IEA-MethaneAbatement-US'!$L:$L,$D$1)))*'State Downscaling Multipliers'!$B$7*(1+'EPA to IEA Scaling'!AH$10)</f>
        <v>0</v>
      </c>
      <c r="AE6" s="165">
        <f>((VLOOKUP($B$1,'Multipliers and Adjustments'!$A$70:$I$86,TRUNC(COLUMN(AE$2)/5)+2,FALSE)*SUMIFS('IEA-MethaneAbatement-US'!$M:$M,'IEA-MethaneAbatement-US'!$N:$N,"&lt;"&amp;$B6,'IEA-MethaneAbatement-US'!$N:$N,"&gt;="&amp;$A6,'IEA-MethaneAbatement-US'!$L:$L,$B$1))+(VLOOKUP($C$1,'Multipliers and Adjustments'!$A$70:$I$86,TRUNC(COLUMN(AE$2)/5)+2,FALSE)*SUMIFS('IEA-MethaneAbatement-US'!$M:$M,'IEA-MethaneAbatement-US'!$N:$N,"&lt;"&amp;$B6,'IEA-MethaneAbatement-US'!$N:$N,"&gt;="&amp;$A6,'IEA-MethaneAbatement-US'!$L:$L,$C$1))+(VLOOKUP($D$1,'Multipliers and Adjustments'!$A$70:$I$86,TRUNC(COLUMN(AE$2)/5)+2,FALSE)*SUMIFS('IEA-MethaneAbatement-US'!$M:$M,'IEA-MethaneAbatement-US'!$N:$N,"&lt;"&amp;$B6,'IEA-MethaneAbatement-US'!$N:$N,"&gt;="&amp;$A6,'IEA-MethaneAbatement-US'!$L:$L,$D$1)))*'State Downscaling Multipliers'!$B$7*(1+'EPA to IEA Scaling'!AI$10)</f>
        <v>0</v>
      </c>
      <c r="AF6" s="165">
        <f>((VLOOKUP($B$1,'Multipliers and Adjustments'!$A$70:$I$86,TRUNC(COLUMN(AF$2)/5)+2,FALSE)*SUMIFS('IEA-MethaneAbatement-US'!$M:$M,'IEA-MethaneAbatement-US'!$N:$N,"&lt;"&amp;$B6,'IEA-MethaneAbatement-US'!$N:$N,"&gt;="&amp;$A6,'IEA-MethaneAbatement-US'!$L:$L,$B$1))+(VLOOKUP($C$1,'Multipliers and Adjustments'!$A$70:$I$86,TRUNC(COLUMN(AF$2)/5)+2,FALSE)*SUMIFS('IEA-MethaneAbatement-US'!$M:$M,'IEA-MethaneAbatement-US'!$N:$N,"&lt;"&amp;$B6,'IEA-MethaneAbatement-US'!$N:$N,"&gt;="&amp;$A6,'IEA-MethaneAbatement-US'!$L:$L,$C$1))+(VLOOKUP($D$1,'Multipliers and Adjustments'!$A$70:$I$86,TRUNC(COLUMN(AF$2)/5)+2,FALSE)*SUMIFS('IEA-MethaneAbatement-US'!$M:$M,'IEA-MethaneAbatement-US'!$N:$N,"&lt;"&amp;$B6,'IEA-MethaneAbatement-US'!$N:$N,"&gt;="&amp;$A6,'IEA-MethaneAbatement-US'!$L:$L,$D$1)))*'State Downscaling Multipliers'!$B$7*(1+'EPA to IEA Scaling'!AJ$10)</f>
        <v>0</v>
      </c>
      <c r="AG6" s="167">
        <f>((VLOOKUP($B$1,'Multipliers and Adjustments'!$A$70:$I$86,TRUNC(COLUMN(AG$2)/5)+2,FALSE)*SUMIFS('IEA-MethaneAbatement-US'!$M:$M,'IEA-MethaneAbatement-US'!$N:$N,"&lt;"&amp;$B6,'IEA-MethaneAbatement-US'!$N:$N,"&gt;="&amp;$A6,'IEA-MethaneAbatement-US'!$L:$L,$B$1))+(VLOOKUP($C$1,'Multipliers and Adjustments'!$A$70:$I$86,TRUNC(COLUMN(AG$2)/5)+2,FALSE)*SUMIFS('IEA-MethaneAbatement-US'!$M:$M,'IEA-MethaneAbatement-US'!$N:$N,"&lt;"&amp;$B6,'IEA-MethaneAbatement-US'!$N:$N,"&gt;="&amp;$A6,'IEA-MethaneAbatement-US'!$L:$L,$C$1))+(VLOOKUP($D$1,'Multipliers and Adjustments'!$A$70:$I$86,TRUNC(COLUMN(AG$2)/5)+2,FALSE)*SUMIFS('IEA-MethaneAbatement-US'!$M:$M,'IEA-MethaneAbatement-US'!$N:$N,"&lt;"&amp;$B6,'IEA-MethaneAbatement-US'!$N:$N,"&gt;="&amp;$A6,'IEA-MethaneAbatement-US'!$L:$L,$D$1)))*'State Downscaling Multipliers'!$B$7*(1+'EPA to IEA Scaling'!AK$10)</f>
        <v>0</v>
      </c>
      <c r="AH6" s="165">
        <f>((VLOOKUP($B$1,'Multipliers and Adjustments'!$A$70:$I$86,TRUNC(COLUMN(AH$2)/5)+2,FALSE)*SUMIFS('IEA-MethaneAbatement-US'!$M:$M,'IEA-MethaneAbatement-US'!$N:$N,"&lt;"&amp;$B6,'IEA-MethaneAbatement-US'!$N:$N,"&gt;="&amp;$A6,'IEA-MethaneAbatement-US'!$L:$L,$B$1))+(VLOOKUP($C$1,'Multipliers and Adjustments'!$A$70:$I$86,TRUNC(COLUMN(AH$2)/5)+2,FALSE)*SUMIFS('IEA-MethaneAbatement-US'!$M:$M,'IEA-MethaneAbatement-US'!$N:$N,"&lt;"&amp;$B6,'IEA-MethaneAbatement-US'!$N:$N,"&gt;="&amp;$A6,'IEA-MethaneAbatement-US'!$L:$L,$C$1))+(VLOOKUP($D$1,'Multipliers and Adjustments'!$A$70:$I$86,TRUNC(COLUMN(AH$2)/5)+2,FALSE)*SUMIFS('IEA-MethaneAbatement-US'!$M:$M,'IEA-MethaneAbatement-US'!$N:$N,"&lt;"&amp;$B6,'IEA-MethaneAbatement-US'!$N:$N,"&gt;="&amp;$A6,'IEA-MethaneAbatement-US'!$L:$L,$D$1)))*'State Downscaling Multipliers'!$B$7*(1+'EPA to IEA Scaling'!AL$10)</f>
        <v>0</v>
      </c>
      <c r="AI6" s="165">
        <f>((VLOOKUP($B$1,'Multipliers and Adjustments'!$A$70:$I$86,TRUNC(COLUMN(AI$2)/5)+2,FALSE)*SUMIFS('IEA-MethaneAbatement-US'!$M:$M,'IEA-MethaneAbatement-US'!$N:$N,"&lt;"&amp;$B6,'IEA-MethaneAbatement-US'!$N:$N,"&gt;="&amp;$A6,'IEA-MethaneAbatement-US'!$L:$L,$B$1))+(VLOOKUP($C$1,'Multipliers and Adjustments'!$A$70:$I$86,TRUNC(COLUMN(AI$2)/5)+2,FALSE)*SUMIFS('IEA-MethaneAbatement-US'!$M:$M,'IEA-MethaneAbatement-US'!$N:$N,"&lt;"&amp;$B6,'IEA-MethaneAbatement-US'!$N:$N,"&gt;="&amp;$A6,'IEA-MethaneAbatement-US'!$L:$L,$C$1))+(VLOOKUP($D$1,'Multipliers and Adjustments'!$A$70:$I$86,TRUNC(COLUMN(AI$2)/5)+2,FALSE)*SUMIFS('IEA-MethaneAbatement-US'!$M:$M,'IEA-MethaneAbatement-US'!$N:$N,"&lt;"&amp;$B6,'IEA-MethaneAbatement-US'!$N:$N,"&gt;="&amp;$A6,'IEA-MethaneAbatement-US'!$L:$L,$D$1)))*'State Downscaling Multipliers'!$B$7*(1+'EPA to IEA Scaling'!AM$10)</f>
        <v>0</v>
      </c>
      <c r="AJ6" s="165">
        <f>((VLOOKUP($B$1,'Multipliers and Adjustments'!$A$70:$I$86,TRUNC(COLUMN(AJ$2)/5)+2,FALSE)*SUMIFS('IEA-MethaneAbatement-US'!$M:$M,'IEA-MethaneAbatement-US'!$N:$N,"&lt;"&amp;$B6,'IEA-MethaneAbatement-US'!$N:$N,"&gt;="&amp;$A6,'IEA-MethaneAbatement-US'!$L:$L,$B$1))+(VLOOKUP($C$1,'Multipliers and Adjustments'!$A$70:$I$86,TRUNC(COLUMN(AJ$2)/5)+2,FALSE)*SUMIFS('IEA-MethaneAbatement-US'!$M:$M,'IEA-MethaneAbatement-US'!$N:$N,"&lt;"&amp;$B6,'IEA-MethaneAbatement-US'!$N:$N,"&gt;="&amp;$A6,'IEA-MethaneAbatement-US'!$L:$L,$C$1))+(VLOOKUP($D$1,'Multipliers and Adjustments'!$A$70:$I$86,TRUNC(COLUMN(AJ$2)/5)+2,FALSE)*SUMIFS('IEA-MethaneAbatement-US'!$M:$M,'IEA-MethaneAbatement-US'!$N:$N,"&lt;"&amp;$B6,'IEA-MethaneAbatement-US'!$N:$N,"&gt;="&amp;$A6,'IEA-MethaneAbatement-US'!$L:$L,$D$1)))*'State Downscaling Multipliers'!$B$7*(1+'EPA to IEA Scaling'!AN$10)</f>
        <v>0</v>
      </c>
      <c r="AK6" s="165">
        <f>((VLOOKUP($B$1,'Multipliers and Adjustments'!$A$70:$I$86,TRUNC(COLUMN(AK$2)/5)+2,FALSE)*SUMIFS('IEA-MethaneAbatement-US'!$M:$M,'IEA-MethaneAbatement-US'!$N:$N,"&lt;"&amp;$B6,'IEA-MethaneAbatement-US'!$N:$N,"&gt;="&amp;$A6,'IEA-MethaneAbatement-US'!$L:$L,$B$1))+(VLOOKUP($C$1,'Multipliers and Adjustments'!$A$70:$I$86,TRUNC(COLUMN(AK$2)/5)+2,FALSE)*SUMIFS('IEA-MethaneAbatement-US'!$M:$M,'IEA-MethaneAbatement-US'!$N:$N,"&lt;"&amp;$B6,'IEA-MethaneAbatement-US'!$N:$N,"&gt;="&amp;$A6,'IEA-MethaneAbatement-US'!$L:$L,$C$1))+(VLOOKUP($D$1,'Multipliers and Adjustments'!$A$70:$I$86,TRUNC(COLUMN(AK$2)/5)+2,FALSE)*SUMIFS('IEA-MethaneAbatement-US'!$M:$M,'IEA-MethaneAbatement-US'!$N:$N,"&lt;"&amp;$B6,'IEA-MethaneAbatement-US'!$N:$N,"&gt;="&amp;$A6,'IEA-MethaneAbatement-US'!$L:$L,$D$1)))*'State Downscaling Multipliers'!$B$7*(1+'EPA to IEA Scaling'!AO$10)</f>
        <v>0</v>
      </c>
      <c r="AL6" s="167">
        <f>((VLOOKUP($B$1,'Multipliers and Adjustments'!$A$70:$I$86,TRUNC(COLUMN(AL$2)/5)+2,FALSE)*SUMIFS('IEA-MethaneAbatement-US'!$M:$M,'IEA-MethaneAbatement-US'!$N:$N,"&lt;"&amp;$B6,'IEA-MethaneAbatement-US'!$N:$N,"&gt;="&amp;$A6,'IEA-MethaneAbatement-US'!$L:$L,$B$1))+(VLOOKUP($C$1,'Multipliers and Adjustments'!$A$70:$I$86,TRUNC(COLUMN(AL$2)/5)+2,FALSE)*SUMIFS('IEA-MethaneAbatement-US'!$M:$M,'IEA-MethaneAbatement-US'!$N:$N,"&lt;"&amp;$B6,'IEA-MethaneAbatement-US'!$N:$N,"&gt;="&amp;$A6,'IEA-MethaneAbatement-US'!$L:$L,$C$1))+(VLOOKUP($D$1,'Multipliers and Adjustments'!$A$70:$I$86,TRUNC(COLUMN(AL$2)/5)+2,FALSE)*SUMIFS('IEA-MethaneAbatement-US'!$M:$M,'IEA-MethaneAbatement-US'!$N:$N,"&lt;"&amp;$B6,'IEA-MethaneAbatement-US'!$N:$N,"&gt;="&amp;$A6,'IEA-MethaneAbatement-US'!$L:$L,$D$1)))*'State Downscaling Multipliers'!$B$7*(1+'EPA to IEA Scaling'!AP$10)</f>
        <v>0</v>
      </c>
    </row>
    <row r="7" spans="1:38" x14ac:dyDescent="0.25">
      <c r="A7" s="49">
        <f t="shared" si="1"/>
        <v>-950</v>
      </c>
      <c r="B7" s="49">
        <f t="shared" si="0"/>
        <v>-900</v>
      </c>
      <c r="C7" s="165">
        <f>((VLOOKUP($B$1,'Multipliers and Adjustments'!$A$70:$I$86,TRUNC(COLUMN(C$2)/5)+2,FALSE)*SUMIFS('IEA-MethaneAbatement-US'!$M:$M,'IEA-MethaneAbatement-US'!$N:$N,"&lt;"&amp;$B7,'IEA-MethaneAbatement-US'!$N:$N,"&gt;="&amp;$A7,'IEA-MethaneAbatement-US'!$L:$L,$B$1))+(VLOOKUP($C$1,'Multipliers and Adjustments'!$A$70:$I$86,TRUNC(COLUMN(C$2)/5)+2,FALSE)*SUMIFS('IEA-MethaneAbatement-US'!$M:$M,'IEA-MethaneAbatement-US'!$N:$N,"&lt;"&amp;$B7,'IEA-MethaneAbatement-US'!$N:$N,"&gt;="&amp;$A7,'IEA-MethaneAbatement-US'!$L:$L,$C$1))+(VLOOKUP($D$1,'Multipliers and Adjustments'!$A$70:$I$86,TRUNC(COLUMN(C$2)/5)+2,FALSE)*SUMIFS('IEA-MethaneAbatement-US'!$M:$M,'IEA-MethaneAbatement-US'!$N:$N,"&lt;"&amp;$B7,'IEA-MethaneAbatement-US'!$N:$N,"&gt;="&amp;$A7,'IEA-MethaneAbatement-US'!$L:$L,$D$1)))*'State Downscaling Multipliers'!$B$7*(1+'EPA to IEA Scaling'!G$10)</f>
        <v>0</v>
      </c>
      <c r="D7" s="165">
        <f>((VLOOKUP($B$1,'Multipliers and Adjustments'!$A$70:$I$86,TRUNC(COLUMN(D$2)/5)+2,FALSE)*SUMIFS('IEA-MethaneAbatement-US'!$M:$M,'IEA-MethaneAbatement-US'!$N:$N,"&lt;"&amp;$B7,'IEA-MethaneAbatement-US'!$N:$N,"&gt;="&amp;$A7,'IEA-MethaneAbatement-US'!$L:$L,$B$1))+(VLOOKUP($C$1,'Multipliers and Adjustments'!$A$70:$I$86,TRUNC(COLUMN(D$2)/5)+2,FALSE)*SUMIFS('IEA-MethaneAbatement-US'!$M:$M,'IEA-MethaneAbatement-US'!$N:$N,"&lt;"&amp;$B7,'IEA-MethaneAbatement-US'!$N:$N,"&gt;="&amp;$A7,'IEA-MethaneAbatement-US'!$L:$L,$C$1))+(VLOOKUP($D$1,'Multipliers and Adjustments'!$A$70:$I$86,TRUNC(COLUMN(D$2)/5)+2,FALSE)*SUMIFS('IEA-MethaneAbatement-US'!$M:$M,'IEA-MethaneAbatement-US'!$N:$N,"&lt;"&amp;$B7,'IEA-MethaneAbatement-US'!$N:$N,"&gt;="&amp;$A7,'IEA-MethaneAbatement-US'!$L:$L,$D$1)))*'State Downscaling Multipliers'!$B$7*(1+'EPA to IEA Scaling'!H$10)</f>
        <v>0</v>
      </c>
      <c r="E7" s="165">
        <f>((VLOOKUP($B$1,'Multipliers and Adjustments'!$A$70:$I$86,TRUNC(COLUMN(E$2)/5)+2,FALSE)*SUMIFS('IEA-MethaneAbatement-US'!$M:$M,'IEA-MethaneAbatement-US'!$N:$N,"&lt;"&amp;$B7,'IEA-MethaneAbatement-US'!$N:$N,"&gt;="&amp;$A7,'IEA-MethaneAbatement-US'!$L:$L,$B$1))+(VLOOKUP($C$1,'Multipliers and Adjustments'!$A$70:$I$86,TRUNC(COLUMN(E$2)/5)+2,FALSE)*SUMIFS('IEA-MethaneAbatement-US'!$M:$M,'IEA-MethaneAbatement-US'!$N:$N,"&lt;"&amp;$B7,'IEA-MethaneAbatement-US'!$N:$N,"&gt;="&amp;$A7,'IEA-MethaneAbatement-US'!$L:$L,$C$1))+(VLOOKUP($D$1,'Multipliers and Adjustments'!$A$70:$I$86,TRUNC(COLUMN(E$2)/5)+2,FALSE)*SUMIFS('IEA-MethaneAbatement-US'!$M:$M,'IEA-MethaneAbatement-US'!$N:$N,"&lt;"&amp;$B7,'IEA-MethaneAbatement-US'!$N:$N,"&gt;="&amp;$A7,'IEA-MethaneAbatement-US'!$L:$L,$D$1)))*'State Downscaling Multipliers'!$B$7*(1+'EPA to IEA Scaling'!I$10)</f>
        <v>0</v>
      </c>
      <c r="F7" s="165">
        <f>((VLOOKUP($B$1,'Multipliers and Adjustments'!$A$70:$I$86,TRUNC(COLUMN(F$2)/5)+2,FALSE)*SUMIFS('IEA-MethaneAbatement-US'!$M:$M,'IEA-MethaneAbatement-US'!$N:$N,"&lt;"&amp;$B7,'IEA-MethaneAbatement-US'!$N:$N,"&gt;="&amp;$A7,'IEA-MethaneAbatement-US'!$L:$L,$B$1))+(VLOOKUP($C$1,'Multipliers and Adjustments'!$A$70:$I$86,TRUNC(COLUMN(F$2)/5)+2,FALSE)*SUMIFS('IEA-MethaneAbatement-US'!$M:$M,'IEA-MethaneAbatement-US'!$N:$N,"&lt;"&amp;$B7,'IEA-MethaneAbatement-US'!$N:$N,"&gt;="&amp;$A7,'IEA-MethaneAbatement-US'!$L:$L,$C$1))+(VLOOKUP($D$1,'Multipliers and Adjustments'!$A$70:$I$86,TRUNC(COLUMN(F$2)/5)+2,FALSE)*SUMIFS('IEA-MethaneAbatement-US'!$M:$M,'IEA-MethaneAbatement-US'!$N:$N,"&lt;"&amp;$B7,'IEA-MethaneAbatement-US'!$N:$N,"&gt;="&amp;$A7,'IEA-MethaneAbatement-US'!$L:$L,$D$1)))*'State Downscaling Multipliers'!$B$7*(1+'EPA to IEA Scaling'!J$10)</f>
        <v>0</v>
      </c>
      <c r="G7" s="166">
        <f>((VLOOKUP($B$1,'Multipliers and Adjustments'!$A$70:$I$86,TRUNC(COLUMN(G$2)/5)+2,FALSE)*SUMIFS('IEA-MethaneAbatement-US'!$M:$M,'IEA-MethaneAbatement-US'!$N:$N,"&lt;"&amp;$B7,'IEA-MethaneAbatement-US'!$N:$N,"&gt;="&amp;$A7,'IEA-MethaneAbatement-US'!$L:$L,$B$1))+(VLOOKUP($C$1,'Multipliers and Adjustments'!$A$70:$I$86,TRUNC(COLUMN(G$2)/5)+2,FALSE)*SUMIFS('IEA-MethaneAbatement-US'!$M:$M,'IEA-MethaneAbatement-US'!$N:$N,"&lt;"&amp;$B7,'IEA-MethaneAbatement-US'!$N:$N,"&gt;="&amp;$A7,'IEA-MethaneAbatement-US'!$L:$L,$C$1))+(VLOOKUP($D$1,'Multipliers and Adjustments'!$A$70:$I$86,TRUNC(COLUMN(G$2)/5)+2,FALSE)*SUMIFS('IEA-MethaneAbatement-US'!$M:$M,'IEA-MethaneAbatement-US'!$N:$N,"&lt;"&amp;$B7,'IEA-MethaneAbatement-US'!$N:$N,"&gt;="&amp;$A7,'IEA-MethaneAbatement-US'!$L:$L,$D$1)))*'State Downscaling Multipliers'!$B$7*(1+'EPA to IEA Scaling'!K$10)</f>
        <v>0</v>
      </c>
      <c r="H7" s="167">
        <f>((VLOOKUP($B$1,'Multipliers and Adjustments'!$A$70:$I$86,TRUNC(COLUMN(H$2)/5)+2,FALSE)*SUMIFS('IEA-MethaneAbatement-US'!$M:$M,'IEA-MethaneAbatement-US'!$N:$N,"&lt;"&amp;$B7,'IEA-MethaneAbatement-US'!$N:$N,"&gt;="&amp;$A7,'IEA-MethaneAbatement-US'!$L:$L,$B$1))+(VLOOKUP($C$1,'Multipliers and Adjustments'!$A$70:$I$86,TRUNC(COLUMN(H$2)/5)+2,FALSE)*SUMIFS('IEA-MethaneAbatement-US'!$M:$M,'IEA-MethaneAbatement-US'!$N:$N,"&lt;"&amp;$B7,'IEA-MethaneAbatement-US'!$N:$N,"&gt;="&amp;$A7,'IEA-MethaneAbatement-US'!$L:$L,$C$1))+(VLOOKUP($D$1,'Multipliers and Adjustments'!$A$70:$I$86,TRUNC(COLUMN(H$2)/5)+2,FALSE)*SUMIFS('IEA-MethaneAbatement-US'!$M:$M,'IEA-MethaneAbatement-US'!$N:$N,"&lt;"&amp;$B7,'IEA-MethaneAbatement-US'!$N:$N,"&gt;="&amp;$A7,'IEA-MethaneAbatement-US'!$L:$L,$D$1)))*'State Downscaling Multipliers'!$B$7*(1+'EPA to IEA Scaling'!L$10)</f>
        <v>0</v>
      </c>
      <c r="I7" s="165">
        <f>((VLOOKUP($B$1,'Multipliers and Adjustments'!$A$70:$I$86,TRUNC(COLUMN(I$2)/5)+2,FALSE)*SUMIFS('IEA-MethaneAbatement-US'!$M:$M,'IEA-MethaneAbatement-US'!$N:$N,"&lt;"&amp;$B7,'IEA-MethaneAbatement-US'!$N:$N,"&gt;="&amp;$A7,'IEA-MethaneAbatement-US'!$L:$L,$B$1))+(VLOOKUP($C$1,'Multipliers and Adjustments'!$A$70:$I$86,TRUNC(COLUMN(I$2)/5)+2,FALSE)*SUMIFS('IEA-MethaneAbatement-US'!$M:$M,'IEA-MethaneAbatement-US'!$N:$N,"&lt;"&amp;$B7,'IEA-MethaneAbatement-US'!$N:$N,"&gt;="&amp;$A7,'IEA-MethaneAbatement-US'!$L:$L,$C$1))+(VLOOKUP($D$1,'Multipliers and Adjustments'!$A$70:$I$86,TRUNC(COLUMN(I$2)/5)+2,FALSE)*SUMIFS('IEA-MethaneAbatement-US'!$M:$M,'IEA-MethaneAbatement-US'!$N:$N,"&lt;"&amp;$B7,'IEA-MethaneAbatement-US'!$N:$N,"&gt;="&amp;$A7,'IEA-MethaneAbatement-US'!$L:$L,$D$1)))*'State Downscaling Multipliers'!$B$7*(1+'EPA to IEA Scaling'!M$10)</f>
        <v>0</v>
      </c>
      <c r="J7" s="165">
        <f>((VLOOKUP($B$1,'Multipliers and Adjustments'!$A$70:$I$86,TRUNC(COLUMN(J$2)/5)+2,FALSE)*SUMIFS('IEA-MethaneAbatement-US'!$M:$M,'IEA-MethaneAbatement-US'!$N:$N,"&lt;"&amp;$B7,'IEA-MethaneAbatement-US'!$N:$N,"&gt;="&amp;$A7,'IEA-MethaneAbatement-US'!$L:$L,$B$1))+(VLOOKUP($C$1,'Multipliers and Adjustments'!$A$70:$I$86,TRUNC(COLUMN(J$2)/5)+2,FALSE)*SUMIFS('IEA-MethaneAbatement-US'!$M:$M,'IEA-MethaneAbatement-US'!$N:$N,"&lt;"&amp;$B7,'IEA-MethaneAbatement-US'!$N:$N,"&gt;="&amp;$A7,'IEA-MethaneAbatement-US'!$L:$L,$C$1))+(VLOOKUP($D$1,'Multipliers and Adjustments'!$A$70:$I$86,TRUNC(COLUMN(J$2)/5)+2,FALSE)*SUMIFS('IEA-MethaneAbatement-US'!$M:$M,'IEA-MethaneAbatement-US'!$N:$N,"&lt;"&amp;$B7,'IEA-MethaneAbatement-US'!$N:$N,"&gt;="&amp;$A7,'IEA-MethaneAbatement-US'!$L:$L,$D$1)))*'State Downscaling Multipliers'!$B$7*(1+'EPA to IEA Scaling'!N$10)</f>
        <v>0</v>
      </c>
      <c r="K7" s="165">
        <f>((VLOOKUP($B$1,'Multipliers and Adjustments'!$A$70:$I$86,TRUNC(COLUMN(K$2)/5)+2,FALSE)*SUMIFS('IEA-MethaneAbatement-US'!$M:$M,'IEA-MethaneAbatement-US'!$N:$N,"&lt;"&amp;$B7,'IEA-MethaneAbatement-US'!$N:$N,"&gt;="&amp;$A7,'IEA-MethaneAbatement-US'!$L:$L,$B$1))+(VLOOKUP($C$1,'Multipliers and Adjustments'!$A$70:$I$86,TRUNC(COLUMN(K$2)/5)+2,FALSE)*SUMIFS('IEA-MethaneAbatement-US'!$M:$M,'IEA-MethaneAbatement-US'!$N:$N,"&lt;"&amp;$B7,'IEA-MethaneAbatement-US'!$N:$N,"&gt;="&amp;$A7,'IEA-MethaneAbatement-US'!$L:$L,$C$1))+(VLOOKUP($D$1,'Multipliers and Adjustments'!$A$70:$I$86,TRUNC(COLUMN(K$2)/5)+2,FALSE)*SUMIFS('IEA-MethaneAbatement-US'!$M:$M,'IEA-MethaneAbatement-US'!$N:$N,"&lt;"&amp;$B7,'IEA-MethaneAbatement-US'!$N:$N,"&gt;="&amp;$A7,'IEA-MethaneAbatement-US'!$L:$L,$D$1)))*'State Downscaling Multipliers'!$B$7*(1+'EPA to IEA Scaling'!O$10)</f>
        <v>0</v>
      </c>
      <c r="L7" s="165">
        <f>((VLOOKUP($B$1,'Multipliers and Adjustments'!$A$70:$I$86,TRUNC(COLUMN(L$2)/5)+2,FALSE)*SUMIFS('IEA-MethaneAbatement-US'!$M:$M,'IEA-MethaneAbatement-US'!$N:$N,"&lt;"&amp;$B7,'IEA-MethaneAbatement-US'!$N:$N,"&gt;="&amp;$A7,'IEA-MethaneAbatement-US'!$L:$L,$B$1))+(VLOOKUP($C$1,'Multipliers and Adjustments'!$A$70:$I$86,TRUNC(COLUMN(L$2)/5)+2,FALSE)*SUMIFS('IEA-MethaneAbatement-US'!$M:$M,'IEA-MethaneAbatement-US'!$N:$N,"&lt;"&amp;$B7,'IEA-MethaneAbatement-US'!$N:$N,"&gt;="&amp;$A7,'IEA-MethaneAbatement-US'!$L:$L,$C$1))+(VLOOKUP($D$1,'Multipliers and Adjustments'!$A$70:$I$86,TRUNC(COLUMN(L$2)/5)+2,FALSE)*SUMIFS('IEA-MethaneAbatement-US'!$M:$M,'IEA-MethaneAbatement-US'!$N:$N,"&lt;"&amp;$B7,'IEA-MethaneAbatement-US'!$N:$N,"&gt;="&amp;$A7,'IEA-MethaneAbatement-US'!$L:$L,$D$1)))*'State Downscaling Multipliers'!$B$7*(1+'EPA to IEA Scaling'!P$10)</f>
        <v>0</v>
      </c>
      <c r="M7" s="167">
        <f>((VLOOKUP($B$1,'Multipliers and Adjustments'!$A$70:$I$86,TRUNC(COLUMN(M$2)/5)+2,FALSE)*SUMIFS('IEA-MethaneAbatement-US'!$M:$M,'IEA-MethaneAbatement-US'!$N:$N,"&lt;"&amp;$B7,'IEA-MethaneAbatement-US'!$N:$N,"&gt;="&amp;$A7,'IEA-MethaneAbatement-US'!$L:$L,$B$1))+(VLOOKUP($C$1,'Multipliers and Adjustments'!$A$70:$I$86,TRUNC(COLUMN(M$2)/5)+2,FALSE)*SUMIFS('IEA-MethaneAbatement-US'!$M:$M,'IEA-MethaneAbatement-US'!$N:$N,"&lt;"&amp;$B7,'IEA-MethaneAbatement-US'!$N:$N,"&gt;="&amp;$A7,'IEA-MethaneAbatement-US'!$L:$L,$C$1))+(VLOOKUP($D$1,'Multipliers and Adjustments'!$A$70:$I$86,TRUNC(COLUMN(M$2)/5)+2,FALSE)*SUMIFS('IEA-MethaneAbatement-US'!$M:$M,'IEA-MethaneAbatement-US'!$N:$N,"&lt;"&amp;$B7,'IEA-MethaneAbatement-US'!$N:$N,"&gt;="&amp;$A7,'IEA-MethaneAbatement-US'!$L:$L,$D$1)))*'State Downscaling Multipliers'!$B$7*(1+'EPA to IEA Scaling'!Q$10)</f>
        <v>0</v>
      </c>
      <c r="N7" s="165">
        <f>((VLOOKUP($B$1,'Multipliers and Adjustments'!$A$70:$I$86,TRUNC(COLUMN(N$2)/5)+2,FALSE)*SUMIFS('IEA-MethaneAbatement-US'!$M:$M,'IEA-MethaneAbatement-US'!$N:$N,"&lt;"&amp;$B7,'IEA-MethaneAbatement-US'!$N:$N,"&gt;="&amp;$A7,'IEA-MethaneAbatement-US'!$L:$L,$B$1))+(VLOOKUP($C$1,'Multipliers and Adjustments'!$A$70:$I$86,TRUNC(COLUMN(N$2)/5)+2,FALSE)*SUMIFS('IEA-MethaneAbatement-US'!$M:$M,'IEA-MethaneAbatement-US'!$N:$N,"&lt;"&amp;$B7,'IEA-MethaneAbatement-US'!$N:$N,"&gt;="&amp;$A7,'IEA-MethaneAbatement-US'!$L:$L,$C$1))+(VLOOKUP($D$1,'Multipliers and Adjustments'!$A$70:$I$86,TRUNC(COLUMN(N$2)/5)+2,FALSE)*SUMIFS('IEA-MethaneAbatement-US'!$M:$M,'IEA-MethaneAbatement-US'!$N:$N,"&lt;"&amp;$B7,'IEA-MethaneAbatement-US'!$N:$N,"&gt;="&amp;$A7,'IEA-MethaneAbatement-US'!$L:$L,$D$1)))*'State Downscaling Multipliers'!$B$7*(1+'EPA to IEA Scaling'!R$10)</f>
        <v>0</v>
      </c>
      <c r="O7" s="165">
        <f>((VLOOKUP($B$1,'Multipliers and Adjustments'!$A$70:$I$86,TRUNC(COLUMN(O$2)/5)+2,FALSE)*SUMIFS('IEA-MethaneAbatement-US'!$M:$M,'IEA-MethaneAbatement-US'!$N:$N,"&lt;"&amp;$B7,'IEA-MethaneAbatement-US'!$N:$N,"&gt;="&amp;$A7,'IEA-MethaneAbatement-US'!$L:$L,$B$1))+(VLOOKUP($C$1,'Multipliers and Adjustments'!$A$70:$I$86,TRUNC(COLUMN(O$2)/5)+2,FALSE)*SUMIFS('IEA-MethaneAbatement-US'!$M:$M,'IEA-MethaneAbatement-US'!$N:$N,"&lt;"&amp;$B7,'IEA-MethaneAbatement-US'!$N:$N,"&gt;="&amp;$A7,'IEA-MethaneAbatement-US'!$L:$L,$C$1))+(VLOOKUP($D$1,'Multipliers and Adjustments'!$A$70:$I$86,TRUNC(COLUMN(O$2)/5)+2,FALSE)*SUMIFS('IEA-MethaneAbatement-US'!$M:$M,'IEA-MethaneAbatement-US'!$N:$N,"&lt;"&amp;$B7,'IEA-MethaneAbatement-US'!$N:$N,"&gt;="&amp;$A7,'IEA-MethaneAbatement-US'!$L:$L,$D$1)))*'State Downscaling Multipliers'!$B$7*(1+'EPA to IEA Scaling'!S$10)</f>
        <v>0</v>
      </c>
      <c r="P7" s="165">
        <f>((VLOOKUP($B$1,'Multipliers and Adjustments'!$A$70:$I$86,TRUNC(COLUMN(P$2)/5)+2,FALSE)*SUMIFS('IEA-MethaneAbatement-US'!$M:$M,'IEA-MethaneAbatement-US'!$N:$N,"&lt;"&amp;$B7,'IEA-MethaneAbatement-US'!$N:$N,"&gt;="&amp;$A7,'IEA-MethaneAbatement-US'!$L:$L,$B$1))+(VLOOKUP($C$1,'Multipliers and Adjustments'!$A$70:$I$86,TRUNC(COLUMN(P$2)/5)+2,FALSE)*SUMIFS('IEA-MethaneAbatement-US'!$M:$M,'IEA-MethaneAbatement-US'!$N:$N,"&lt;"&amp;$B7,'IEA-MethaneAbatement-US'!$N:$N,"&gt;="&amp;$A7,'IEA-MethaneAbatement-US'!$L:$L,$C$1))+(VLOOKUP($D$1,'Multipliers and Adjustments'!$A$70:$I$86,TRUNC(COLUMN(P$2)/5)+2,FALSE)*SUMIFS('IEA-MethaneAbatement-US'!$M:$M,'IEA-MethaneAbatement-US'!$N:$N,"&lt;"&amp;$B7,'IEA-MethaneAbatement-US'!$N:$N,"&gt;="&amp;$A7,'IEA-MethaneAbatement-US'!$L:$L,$D$1)))*'State Downscaling Multipliers'!$B$7*(1+'EPA to IEA Scaling'!T$10)</f>
        <v>0</v>
      </c>
      <c r="Q7" s="165">
        <f>((VLOOKUP($B$1,'Multipliers and Adjustments'!$A$70:$I$86,TRUNC(COLUMN(Q$2)/5)+2,FALSE)*SUMIFS('IEA-MethaneAbatement-US'!$M:$M,'IEA-MethaneAbatement-US'!$N:$N,"&lt;"&amp;$B7,'IEA-MethaneAbatement-US'!$N:$N,"&gt;="&amp;$A7,'IEA-MethaneAbatement-US'!$L:$L,$B$1))+(VLOOKUP($C$1,'Multipliers and Adjustments'!$A$70:$I$86,TRUNC(COLUMN(Q$2)/5)+2,FALSE)*SUMIFS('IEA-MethaneAbatement-US'!$M:$M,'IEA-MethaneAbatement-US'!$N:$N,"&lt;"&amp;$B7,'IEA-MethaneAbatement-US'!$N:$N,"&gt;="&amp;$A7,'IEA-MethaneAbatement-US'!$L:$L,$C$1))+(VLOOKUP($D$1,'Multipliers and Adjustments'!$A$70:$I$86,TRUNC(COLUMN(Q$2)/5)+2,FALSE)*SUMIFS('IEA-MethaneAbatement-US'!$M:$M,'IEA-MethaneAbatement-US'!$N:$N,"&lt;"&amp;$B7,'IEA-MethaneAbatement-US'!$N:$N,"&gt;="&amp;$A7,'IEA-MethaneAbatement-US'!$L:$L,$D$1)))*'State Downscaling Multipliers'!$B$7*(1+'EPA to IEA Scaling'!U$10)</f>
        <v>0</v>
      </c>
      <c r="R7" s="167">
        <f>((VLOOKUP($B$1,'Multipliers and Adjustments'!$A$70:$I$86,TRUNC(COLUMN(R$2)/5)+2,FALSE)*SUMIFS('IEA-MethaneAbatement-US'!$M:$M,'IEA-MethaneAbatement-US'!$N:$N,"&lt;"&amp;$B7,'IEA-MethaneAbatement-US'!$N:$N,"&gt;="&amp;$A7,'IEA-MethaneAbatement-US'!$L:$L,$B$1))+(VLOOKUP($C$1,'Multipliers and Adjustments'!$A$70:$I$86,TRUNC(COLUMN(R$2)/5)+2,FALSE)*SUMIFS('IEA-MethaneAbatement-US'!$M:$M,'IEA-MethaneAbatement-US'!$N:$N,"&lt;"&amp;$B7,'IEA-MethaneAbatement-US'!$N:$N,"&gt;="&amp;$A7,'IEA-MethaneAbatement-US'!$L:$L,$C$1))+(VLOOKUP($D$1,'Multipliers and Adjustments'!$A$70:$I$86,TRUNC(COLUMN(R$2)/5)+2,FALSE)*SUMIFS('IEA-MethaneAbatement-US'!$M:$M,'IEA-MethaneAbatement-US'!$N:$N,"&lt;"&amp;$B7,'IEA-MethaneAbatement-US'!$N:$N,"&gt;="&amp;$A7,'IEA-MethaneAbatement-US'!$L:$L,$D$1)))*'State Downscaling Multipliers'!$B$7*(1+'EPA to IEA Scaling'!V$10)</f>
        <v>0</v>
      </c>
      <c r="S7" s="165">
        <f>((VLOOKUP($B$1,'Multipliers and Adjustments'!$A$70:$I$86,TRUNC(COLUMN(S$2)/5)+2,FALSE)*SUMIFS('IEA-MethaneAbatement-US'!$M:$M,'IEA-MethaneAbatement-US'!$N:$N,"&lt;"&amp;$B7,'IEA-MethaneAbatement-US'!$N:$N,"&gt;="&amp;$A7,'IEA-MethaneAbatement-US'!$L:$L,$B$1))+(VLOOKUP($C$1,'Multipliers and Adjustments'!$A$70:$I$86,TRUNC(COLUMN(S$2)/5)+2,FALSE)*SUMIFS('IEA-MethaneAbatement-US'!$M:$M,'IEA-MethaneAbatement-US'!$N:$N,"&lt;"&amp;$B7,'IEA-MethaneAbatement-US'!$N:$N,"&gt;="&amp;$A7,'IEA-MethaneAbatement-US'!$L:$L,$C$1))+(VLOOKUP($D$1,'Multipliers and Adjustments'!$A$70:$I$86,TRUNC(COLUMN(S$2)/5)+2,FALSE)*SUMIFS('IEA-MethaneAbatement-US'!$M:$M,'IEA-MethaneAbatement-US'!$N:$N,"&lt;"&amp;$B7,'IEA-MethaneAbatement-US'!$N:$N,"&gt;="&amp;$A7,'IEA-MethaneAbatement-US'!$L:$L,$D$1)))*'State Downscaling Multipliers'!$B$7*(1+'EPA to IEA Scaling'!W$10)</f>
        <v>0</v>
      </c>
      <c r="T7" s="165">
        <f>((VLOOKUP($B$1,'Multipliers and Adjustments'!$A$70:$I$86,TRUNC(COLUMN(T$2)/5)+2,FALSE)*SUMIFS('IEA-MethaneAbatement-US'!$M:$M,'IEA-MethaneAbatement-US'!$N:$N,"&lt;"&amp;$B7,'IEA-MethaneAbatement-US'!$N:$N,"&gt;="&amp;$A7,'IEA-MethaneAbatement-US'!$L:$L,$B$1))+(VLOOKUP($C$1,'Multipliers and Adjustments'!$A$70:$I$86,TRUNC(COLUMN(T$2)/5)+2,FALSE)*SUMIFS('IEA-MethaneAbatement-US'!$M:$M,'IEA-MethaneAbatement-US'!$N:$N,"&lt;"&amp;$B7,'IEA-MethaneAbatement-US'!$N:$N,"&gt;="&amp;$A7,'IEA-MethaneAbatement-US'!$L:$L,$C$1))+(VLOOKUP($D$1,'Multipliers and Adjustments'!$A$70:$I$86,TRUNC(COLUMN(T$2)/5)+2,FALSE)*SUMIFS('IEA-MethaneAbatement-US'!$M:$M,'IEA-MethaneAbatement-US'!$N:$N,"&lt;"&amp;$B7,'IEA-MethaneAbatement-US'!$N:$N,"&gt;="&amp;$A7,'IEA-MethaneAbatement-US'!$L:$L,$D$1)))*'State Downscaling Multipliers'!$B$7*(1+'EPA to IEA Scaling'!X$10)</f>
        <v>0</v>
      </c>
      <c r="U7" s="165">
        <f>((VLOOKUP($B$1,'Multipliers and Adjustments'!$A$70:$I$86,TRUNC(COLUMN(U$2)/5)+2,FALSE)*SUMIFS('IEA-MethaneAbatement-US'!$M:$M,'IEA-MethaneAbatement-US'!$N:$N,"&lt;"&amp;$B7,'IEA-MethaneAbatement-US'!$N:$N,"&gt;="&amp;$A7,'IEA-MethaneAbatement-US'!$L:$L,$B$1))+(VLOOKUP($C$1,'Multipliers and Adjustments'!$A$70:$I$86,TRUNC(COLUMN(U$2)/5)+2,FALSE)*SUMIFS('IEA-MethaneAbatement-US'!$M:$M,'IEA-MethaneAbatement-US'!$N:$N,"&lt;"&amp;$B7,'IEA-MethaneAbatement-US'!$N:$N,"&gt;="&amp;$A7,'IEA-MethaneAbatement-US'!$L:$L,$C$1))+(VLOOKUP($D$1,'Multipliers and Adjustments'!$A$70:$I$86,TRUNC(COLUMN(U$2)/5)+2,FALSE)*SUMIFS('IEA-MethaneAbatement-US'!$M:$M,'IEA-MethaneAbatement-US'!$N:$N,"&lt;"&amp;$B7,'IEA-MethaneAbatement-US'!$N:$N,"&gt;="&amp;$A7,'IEA-MethaneAbatement-US'!$L:$L,$D$1)))*'State Downscaling Multipliers'!$B$7*(1+'EPA to IEA Scaling'!Y$10)</f>
        <v>0</v>
      </c>
      <c r="V7" s="165">
        <f>((VLOOKUP($B$1,'Multipliers and Adjustments'!$A$70:$I$86,TRUNC(COLUMN(V$2)/5)+2,FALSE)*SUMIFS('IEA-MethaneAbatement-US'!$M:$M,'IEA-MethaneAbatement-US'!$N:$N,"&lt;"&amp;$B7,'IEA-MethaneAbatement-US'!$N:$N,"&gt;="&amp;$A7,'IEA-MethaneAbatement-US'!$L:$L,$B$1))+(VLOOKUP($C$1,'Multipliers and Adjustments'!$A$70:$I$86,TRUNC(COLUMN(V$2)/5)+2,FALSE)*SUMIFS('IEA-MethaneAbatement-US'!$M:$M,'IEA-MethaneAbatement-US'!$N:$N,"&lt;"&amp;$B7,'IEA-MethaneAbatement-US'!$N:$N,"&gt;="&amp;$A7,'IEA-MethaneAbatement-US'!$L:$L,$C$1))+(VLOOKUP($D$1,'Multipliers and Adjustments'!$A$70:$I$86,TRUNC(COLUMN(V$2)/5)+2,FALSE)*SUMIFS('IEA-MethaneAbatement-US'!$M:$M,'IEA-MethaneAbatement-US'!$N:$N,"&lt;"&amp;$B7,'IEA-MethaneAbatement-US'!$N:$N,"&gt;="&amp;$A7,'IEA-MethaneAbatement-US'!$L:$L,$D$1)))*'State Downscaling Multipliers'!$B$7*(1+'EPA to IEA Scaling'!Z$10)</f>
        <v>0</v>
      </c>
      <c r="W7" s="167">
        <f>((VLOOKUP($B$1,'Multipliers and Adjustments'!$A$70:$I$86,TRUNC(COLUMN(W$2)/5)+2,FALSE)*SUMIFS('IEA-MethaneAbatement-US'!$M:$M,'IEA-MethaneAbatement-US'!$N:$N,"&lt;"&amp;$B7,'IEA-MethaneAbatement-US'!$N:$N,"&gt;="&amp;$A7,'IEA-MethaneAbatement-US'!$L:$L,$B$1))+(VLOOKUP($C$1,'Multipliers and Adjustments'!$A$70:$I$86,TRUNC(COLUMN(W$2)/5)+2,FALSE)*SUMIFS('IEA-MethaneAbatement-US'!$M:$M,'IEA-MethaneAbatement-US'!$N:$N,"&lt;"&amp;$B7,'IEA-MethaneAbatement-US'!$N:$N,"&gt;="&amp;$A7,'IEA-MethaneAbatement-US'!$L:$L,$C$1))+(VLOOKUP($D$1,'Multipliers and Adjustments'!$A$70:$I$86,TRUNC(COLUMN(W$2)/5)+2,FALSE)*SUMIFS('IEA-MethaneAbatement-US'!$M:$M,'IEA-MethaneAbatement-US'!$N:$N,"&lt;"&amp;$B7,'IEA-MethaneAbatement-US'!$N:$N,"&gt;="&amp;$A7,'IEA-MethaneAbatement-US'!$L:$L,$D$1)))*'State Downscaling Multipliers'!$B$7*(1+'EPA to IEA Scaling'!AA$10)</f>
        <v>0</v>
      </c>
      <c r="X7" s="165">
        <f>((VLOOKUP($B$1,'Multipliers and Adjustments'!$A$70:$I$86,TRUNC(COLUMN(X$2)/5)+2,FALSE)*SUMIFS('IEA-MethaneAbatement-US'!$M:$M,'IEA-MethaneAbatement-US'!$N:$N,"&lt;"&amp;$B7,'IEA-MethaneAbatement-US'!$N:$N,"&gt;="&amp;$A7,'IEA-MethaneAbatement-US'!$L:$L,$B$1))+(VLOOKUP($C$1,'Multipliers and Adjustments'!$A$70:$I$86,TRUNC(COLUMN(X$2)/5)+2,FALSE)*SUMIFS('IEA-MethaneAbatement-US'!$M:$M,'IEA-MethaneAbatement-US'!$N:$N,"&lt;"&amp;$B7,'IEA-MethaneAbatement-US'!$N:$N,"&gt;="&amp;$A7,'IEA-MethaneAbatement-US'!$L:$L,$C$1))+(VLOOKUP($D$1,'Multipliers and Adjustments'!$A$70:$I$86,TRUNC(COLUMN(X$2)/5)+2,FALSE)*SUMIFS('IEA-MethaneAbatement-US'!$M:$M,'IEA-MethaneAbatement-US'!$N:$N,"&lt;"&amp;$B7,'IEA-MethaneAbatement-US'!$N:$N,"&gt;="&amp;$A7,'IEA-MethaneAbatement-US'!$L:$L,$D$1)))*'State Downscaling Multipliers'!$B$7*(1+'EPA to IEA Scaling'!AB$10)</f>
        <v>0</v>
      </c>
      <c r="Y7" s="165">
        <f>((VLOOKUP($B$1,'Multipliers and Adjustments'!$A$70:$I$86,TRUNC(COLUMN(Y$2)/5)+2,FALSE)*SUMIFS('IEA-MethaneAbatement-US'!$M:$M,'IEA-MethaneAbatement-US'!$N:$N,"&lt;"&amp;$B7,'IEA-MethaneAbatement-US'!$N:$N,"&gt;="&amp;$A7,'IEA-MethaneAbatement-US'!$L:$L,$B$1))+(VLOOKUP($C$1,'Multipliers and Adjustments'!$A$70:$I$86,TRUNC(COLUMN(Y$2)/5)+2,FALSE)*SUMIFS('IEA-MethaneAbatement-US'!$M:$M,'IEA-MethaneAbatement-US'!$N:$N,"&lt;"&amp;$B7,'IEA-MethaneAbatement-US'!$N:$N,"&gt;="&amp;$A7,'IEA-MethaneAbatement-US'!$L:$L,$C$1))+(VLOOKUP($D$1,'Multipliers and Adjustments'!$A$70:$I$86,TRUNC(COLUMN(Y$2)/5)+2,FALSE)*SUMIFS('IEA-MethaneAbatement-US'!$M:$M,'IEA-MethaneAbatement-US'!$N:$N,"&lt;"&amp;$B7,'IEA-MethaneAbatement-US'!$N:$N,"&gt;="&amp;$A7,'IEA-MethaneAbatement-US'!$L:$L,$D$1)))*'State Downscaling Multipliers'!$B$7*(1+'EPA to IEA Scaling'!AC$10)</f>
        <v>0</v>
      </c>
      <c r="Z7" s="165">
        <f>((VLOOKUP($B$1,'Multipliers and Adjustments'!$A$70:$I$86,TRUNC(COLUMN(Z$2)/5)+2,FALSE)*SUMIFS('IEA-MethaneAbatement-US'!$M:$M,'IEA-MethaneAbatement-US'!$N:$N,"&lt;"&amp;$B7,'IEA-MethaneAbatement-US'!$N:$N,"&gt;="&amp;$A7,'IEA-MethaneAbatement-US'!$L:$L,$B$1))+(VLOOKUP($C$1,'Multipliers and Adjustments'!$A$70:$I$86,TRUNC(COLUMN(Z$2)/5)+2,FALSE)*SUMIFS('IEA-MethaneAbatement-US'!$M:$M,'IEA-MethaneAbatement-US'!$N:$N,"&lt;"&amp;$B7,'IEA-MethaneAbatement-US'!$N:$N,"&gt;="&amp;$A7,'IEA-MethaneAbatement-US'!$L:$L,$C$1))+(VLOOKUP($D$1,'Multipliers and Adjustments'!$A$70:$I$86,TRUNC(COLUMN(Z$2)/5)+2,FALSE)*SUMIFS('IEA-MethaneAbatement-US'!$M:$M,'IEA-MethaneAbatement-US'!$N:$N,"&lt;"&amp;$B7,'IEA-MethaneAbatement-US'!$N:$N,"&gt;="&amp;$A7,'IEA-MethaneAbatement-US'!$L:$L,$D$1)))*'State Downscaling Multipliers'!$B$7*(1+'EPA to IEA Scaling'!AD$10)</f>
        <v>0</v>
      </c>
      <c r="AA7" s="165">
        <f>((VLOOKUP($B$1,'Multipliers and Adjustments'!$A$70:$I$86,TRUNC(COLUMN(AA$2)/5)+2,FALSE)*SUMIFS('IEA-MethaneAbatement-US'!$M:$M,'IEA-MethaneAbatement-US'!$N:$N,"&lt;"&amp;$B7,'IEA-MethaneAbatement-US'!$N:$N,"&gt;="&amp;$A7,'IEA-MethaneAbatement-US'!$L:$L,$B$1))+(VLOOKUP($C$1,'Multipliers and Adjustments'!$A$70:$I$86,TRUNC(COLUMN(AA$2)/5)+2,FALSE)*SUMIFS('IEA-MethaneAbatement-US'!$M:$M,'IEA-MethaneAbatement-US'!$N:$N,"&lt;"&amp;$B7,'IEA-MethaneAbatement-US'!$N:$N,"&gt;="&amp;$A7,'IEA-MethaneAbatement-US'!$L:$L,$C$1))+(VLOOKUP($D$1,'Multipliers and Adjustments'!$A$70:$I$86,TRUNC(COLUMN(AA$2)/5)+2,FALSE)*SUMIFS('IEA-MethaneAbatement-US'!$M:$M,'IEA-MethaneAbatement-US'!$N:$N,"&lt;"&amp;$B7,'IEA-MethaneAbatement-US'!$N:$N,"&gt;="&amp;$A7,'IEA-MethaneAbatement-US'!$L:$L,$D$1)))*'State Downscaling Multipliers'!$B$7*(1+'EPA to IEA Scaling'!AE$10)</f>
        <v>0</v>
      </c>
      <c r="AB7" s="167">
        <f>((VLOOKUP($B$1,'Multipliers and Adjustments'!$A$70:$I$86,TRUNC(COLUMN(AB$2)/5)+2,FALSE)*SUMIFS('IEA-MethaneAbatement-US'!$M:$M,'IEA-MethaneAbatement-US'!$N:$N,"&lt;"&amp;$B7,'IEA-MethaneAbatement-US'!$N:$N,"&gt;="&amp;$A7,'IEA-MethaneAbatement-US'!$L:$L,$B$1))+(VLOOKUP($C$1,'Multipliers and Adjustments'!$A$70:$I$86,TRUNC(COLUMN(AB$2)/5)+2,FALSE)*SUMIFS('IEA-MethaneAbatement-US'!$M:$M,'IEA-MethaneAbatement-US'!$N:$N,"&lt;"&amp;$B7,'IEA-MethaneAbatement-US'!$N:$N,"&gt;="&amp;$A7,'IEA-MethaneAbatement-US'!$L:$L,$C$1))+(VLOOKUP($D$1,'Multipliers and Adjustments'!$A$70:$I$86,TRUNC(COLUMN(AB$2)/5)+2,FALSE)*SUMIFS('IEA-MethaneAbatement-US'!$M:$M,'IEA-MethaneAbatement-US'!$N:$N,"&lt;"&amp;$B7,'IEA-MethaneAbatement-US'!$N:$N,"&gt;="&amp;$A7,'IEA-MethaneAbatement-US'!$L:$L,$D$1)))*'State Downscaling Multipliers'!$B$7*(1+'EPA to IEA Scaling'!AF$10)</f>
        <v>0</v>
      </c>
      <c r="AC7" s="165">
        <f>((VLOOKUP($B$1,'Multipliers and Adjustments'!$A$70:$I$86,TRUNC(COLUMN(AC$2)/5)+2,FALSE)*SUMIFS('IEA-MethaneAbatement-US'!$M:$M,'IEA-MethaneAbatement-US'!$N:$N,"&lt;"&amp;$B7,'IEA-MethaneAbatement-US'!$N:$N,"&gt;="&amp;$A7,'IEA-MethaneAbatement-US'!$L:$L,$B$1))+(VLOOKUP($C$1,'Multipliers and Adjustments'!$A$70:$I$86,TRUNC(COLUMN(AC$2)/5)+2,FALSE)*SUMIFS('IEA-MethaneAbatement-US'!$M:$M,'IEA-MethaneAbatement-US'!$N:$N,"&lt;"&amp;$B7,'IEA-MethaneAbatement-US'!$N:$N,"&gt;="&amp;$A7,'IEA-MethaneAbatement-US'!$L:$L,$C$1))+(VLOOKUP($D$1,'Multipliers and Adjustments'!$A$70:$I$86,TRUNC(COLUMN(AC$2)/5)+2,FALSE)*SUMIFS('IEA-MethaneAbatement-US'!$M:$M,'IEA-MethaneAbatement-US'!$N:$N,"&lt;"&amp;$B7,'IEA-MethaneAbatement-US'!$N:$N,"&gt;="&amp;$A7,'IEA-MethaneAbatement-US'!$L:$L,$D$1)))*'State Downscaling Multipliers'!$B$7*(1+'EPA to IEA Scaling'!AG$10)</f>
        <v>0</v>
      </c>
      <c r="AD7" s="165">
        <f>((VLOOKUP($B$1,'Multipliers and Adjustments'!$A$70:$I$86,TRUNC(COLUMN(AD$2)/5)+2,FALSE)*SUMIFS('IEA-MethaneAbatement-US'!$M:$M,'IEA-MethaneAbatement-US'!$N:$N,"&lt;"&amp;$B7,'IEA-MethaneAbatement-US'!$N:$N,"&gt;="&amp;$A7,'IEA-MethaneAbatement-US'!$L:$L,$B$1))+(VLOOKUP($C$1,'Multipliers and Adjustments'!$A$70:$I$86,TRUNC(COLUMN(AD$2)/5)+2,FALSE)*SUMIFS('IEA-MethaneAbatement-US'!$M:$M,'IEA-MethaneAbatement-US'!$N:$N,"&lt;"&amp;$B7,'IEA-MethaneAbatement-US'!$N:$N,"&gt;="&amp;$A7,'IEA-MethaneAbatement-US'!$L:$L,$C$1))+(VLOOKUP($D$1,'Multipliers and Adjustments'!$A$70:$I$86,TRUNC(COLUMN(AD$2)/5)+2,FALSE)*SUMIFS('IEA-MethaneAbatement-US'!$M:$M,'IEA-MethaneAbatement-US'!$N:$N,"&lt;"&amp;$B7,'IEA-MethaneAbatement-US'!$N:$N,"&gt;="&amp;$A7,'IEA-MethaneAbatement-US'!$L:$L,$D$1)))*'State Downscaling Multipliers'!$B$7*(1+'EPA to IEA Scaling'!AH$10)</f>
        <v>0</v>
      </c>
      <c r="AE7" s="165">
        <f>((VLOOKUP($B$1,'Multipliers and Adjustments'!$A$70:$I$86,TRUNC(COLUMN(AE$2)/5)+2,FALSE)*SUMIFS('IEA-MethaneAbatement-US'!$M:$M,'IEA-MethaneAbatement-US'!$N:$N,"&lt;"&amp;$B7,'IEA-MethaneAbatement-US'!$N:$N,"&gt;="&amp;$A7,'IEA-MethaneAbatement-US'!$L:$L,$B$1))+(VLOOKUP($C$1,'Multipliers and Adjustments'!$A$70:$I$86,TRUNC(COLUMN(AE$2)/5)+2,FALSE)*SUMIFS('IEA-MethaneAbatement-US'!$M:$M,'IEA-MethaneAbatement-US'!$N:$N,"&lt;"&amp;$B7,'IEA-MethaneAbatement-US'!$N:$N,"&gt;="&amp;$A7,'IEA-MethaneAbatement-US'!$L:$L,$C$1))+(VLOOKUP($D$1,'Multipliers and Adjustments'!$A$70:$I$86,TRUNC(COLUMN(AE$2)/5)+2,FALSE)*SUMIFS('IEA-MethaneAbatement-US'!$M:$M,'IEA-MethaneAbatement-US'!$N:$N,"&lt;"&amp;$B7,'IEA-MethaneAbatement-US'!$N:$N,"&gt;="&amp;$A7,'IEA-MethaneAbatement-US'!$L:$L,$D$1)))*'State Downscaling Multipliers'!$B$7*(1+'EPA to IEA Scaling'!AI$10)</f>
        <v>0</v>
      </c>
      <c r="AF7" s="165">
        <f>((VLOOKUP($B$1,'Multipliers and Adjustments'!$A$70:$I$86,TRUNC(COLUMN(AF$2)/5)+2,FALSE)*SUMIFS('IEA-MethaneAbatement-US'!$M:$M,'IEA-MethaneAbatement-US'!$N:$N,"&lt;"&amp;$B7,'IEA-MethaneAbatement-US'!$N:$N,"&gt;="&amp;$A7,'IEA-MethaneAbatement-US'!$L:$L,$B$1))+(VLOOKUP($C$1,'Multipliers and Adjustments'!$A$70:$I$86,TRUNC(COLUMN(AF$2)/5)+2,FALSE)*SUMIFS('IEA-MethaneAbatement-US'!$M:$M,'IEA-MethaneAbatement-US'!$N:$N,"&lt;"&amp;$B7,'IEA-MethaneAbatement-US'!$N:$N,"&gt;="&amp;$A7,'IEA-MethaneAbatement-US'!$L:$L,$C$1))+(VLOOKUP($D$1,'Multipliers and Adjustments'!$A$70:$I$86,TRUNC(COLUMN(AF$2)/5)+2,FALSE)*SUMIFS('IEA-MethaneAbatement-US'!$M:$M,'IEA-MethaneAbatement-US'!$N:$N,"&lt;"&amp;$B7,'IEA-MethaneAbatement-US'!$N:$N,"&gt;="&amp;$A7,'IEA-MethaneAbatement-US'!$L:$L,$D$1)))*'State Downscaling Multipliers'!$B$7*(1+'EPA to IEA Scaling'!AJ$10)</f>
        <v>0</v>
      </c>
      <c r="AG7" s="167">
        <f>((VLOOKUP($B$1,'Multipliers and Adjustments'!$A$70:$I$86,TRUNC(COLUMN(AG$2)/5)+2,FALSE)*SUMIFS('IEA-MethaneAbatement-US'!$M:$M,'IEA-MethaneAbatement-US'!$N:$N,"&lt;"&amp;$B7,'IEA-MethaneAbatement-US'!$N:$N,"&gt;="&amp;$A7,'IEA-MethaneAbatement-US'!$L:$L,$B$1))+(VLOOKUP($C$1,'Multipliers and Adjustments'!$A$70:$I$86,TRUNC(COLUMN(AG$2)/5)+2,FALSE)*SUMIFS('IEA-MethaneAbatement-US'!$M:$M,'IEA-MethaneAbatement-US'!$N:$N,"&lt;"&amp;$B7,'IEA-MethaneAbatement-US'!$N:$N,"&gt;="&amp;$A7,'IEA-MethaneAbatement-US'!$L:$L,$C$1))+(VLOOKUP($D$1,'Multipliers and Adjustments'!$A$70:$I$86,TRUNC(COLUMN(AG$2)/5)+2,FALSE)*SUMIFS('IEA-MethaneAbatement-US'!$M:$M,'IEA-MethaneAbatement-US'!$N:$N,"&lt;"&amp;$B7,'IEA-MethaneAbatement-US'!$N:$N,"&gt;="&amp;$A7,'IEA-MethaneAbatement-US'!$L:$L,$D$1)))*'State Downscaling Multipliers'!$B$7*(1+'EPA to IEA Scaling'!AK$10)</f>
        <v>0</v>
      </c>
      <c r="AH7" s="165">
        <f>((VLOOKUP($B$1,'Multipliers and Adjustments'!$A$70:$I$86,TRUNC(COLUMN(AH$2)/5)+2,FALSE)*SUMIFS('IEA-MethaneAbatement-US'!$M:$M,'IEA-MethaneAbatement-US'!$N:$N,"&lt;"&amp;$B7,'IEA-MethaneAbatement-US'!$N:$N,"&gt;="&amp;$A7,'IEA-MethaneAbatement-US'!$L:$L,$B$1))+(VLOOKUP($C$1,'Multipliers and Adjustments'!$A$70:$I$86,TRUNC(COLUMN(AH$2)/5)+2,FALSE)*SUMIFS('IEA-MethaneAbatement-US'!$M:$M,'IEA-MethaneAbatement-US'!$N:$N,"&lt;"&amp;$B7,'IEA-MethaneAbatement-US'!$N:$N,"&gt;="&amp;$A7,'IEA-MethaneAbatement-US'!$L:$L,$C$1))+(VLOOKUP($D$1,'Multipliers and Adjustments'!$A$70:$I$86,TRUNC(COLUMN(AH$2)/5)+2,FALSE)*SUMIFS('IEA-MethaneAbatement-US'!$M:$M,'IEA-MethaneAbatement-US'!$N:$N,"&lt;"&amp;$B7,'IEA-MethaneAbatement-US'!$N:$N,"&gt;="&amp;$A7,'IEA-MethaneAbatement-US'!$L:$L,$D$1)))*'State Downscaling Multipliers'!$B$7*(1+'EPA to IEA Scaling'!AL$10)</f>
        <v>0</v>
      </c>
      <c r="AI7" s="165">
        <f>((VLOOKUP($B$1,'Multipliers and Adjustments'!$A$70:$I$86,TRUNC(COLUMN(AI$2)/5)+2,FALSE)*SUMIFS('IEA-MethaneAbatement-US'!$M:$M,'IEA-MethaneAbatement-US'!$N:$N,"&lt;"&amp;$B7,'IEA-MethaneAbatement-US'!$N:$N,"&gt;="&amp;$A7,'IEA-MethaneAbatement-US'!$L:$L,$B$1))+(VLOOKUP($C$1,'Multipliers and Adjustments'!$A$70:$I$86,TRUNC(COLUMN(AI$2)/5)+2,FALSE)*SUMIFS('IEA-MethaneAbatement-US'!$M:$M,'IEA-MethaneAbatement-US'!$N:$N,"&lt;"&amp;$B7,'IEA-MethaneAbatement-US'!$N:$N,"&gt;="&amp;$A7,'IEA-MethaneAbatement-US'!$L:$L,$C$1))+(VLOOKUP($D$1,'Multipliers and Adjustments'!$A$70:$I$86,TRUNC(COLUMN(AI$2)/5)+2,FALSE)*SUMIFS('IEA-MethaneAbatement-US'!$M:$M,'IEA-MethaneAbatement-US'!$N:$N,"&lt;"&amp;$B7,'IEA-MethaneAbatement-US'!$N:$N,"&gt;="&amp;$A7,'IEA-MethaneAbatement-US'!$L:$L,$D$1)))*'State Downscaling Multipliers'!$B$7*(1+'EPA to IEA Scaling'!AM$10)</f>
        <v>0</v>
      </c>
      <c r="AJ7" s="165">
        <f>((VLOOKUP($B$1,'Multipliers and Adjustments'!$A$70:$I$86,TRUNC(COLUMN(AJ$2)/5)+2,FALSE)*SUMIFS('IEA-MethaneAbatement-US'!$M:$M,'IEA-MethaneAbatement-US'!$N:$N,"&lt;"&amp;$B7,'IEA-MethaneAbatement-US'!$N:$N,"&gt;="&amp;$A7,'IEA-MethaneAbatement-US'!$L:$L,$B$1))+(VLOOKUP($C$1,'Multipliers and Adjustments'!$A$70:$I$86,TRUNC(COLUMN(AJ$2)/5)+2,FALSE)*SUMIFS('IEA-MethaneAbatement-US'!$M:$M,'IEA-MethaneAbatement-US'!$N:$N,"&lt;"&amp;$B7,'IEA-MethaneAbatement-US'!$N:$N,"&gt;="&amp;$A7,'IEA-MethaneAbatement-US'!$L:$L,$C$1))+(VLOOKUP($D$1,'Multipliers and Adjustments'!$A$70:$I$86,TRUNC(COLUMN(AJ$2)/5)+2,FALSE)*SUMIFS('IEA-MethaneAbatement-US'!$M:$M,'IEA-MethaneAbatement-US'!$N:$N,"&lt;"&amp;$B7,'IEA-MethaneAbatement-US'!$N:$N,"&gt;="&amp;$A7,'IEA-MethaneAbatement-US'!$L:$L,$D$1)))*'State Downscaling Multipliers'!$B$7*(1+'EPA to IEA Scaling'!AN$10)</f>
        <v>0</v>
      </c>
      <c r="AK7" s="165">
        <f>((VLOOKUP($B$1,'Multipliers and Adjustments'!$A$70:$I$86,TRUNC(COLUMN(AK$2)/5)+2,FALSE)*SUMIFS('IEA-MethaneAbatement-US'!$M:$M,'IEA-MethaneAbatement-US'!$N:$N,"&lt;"&amp;$B7,'IEA-MethaneAbatement-US'!$N:$N,"&gt;="&amp;$A7,'IEA-MethaneAbatement-US'!$L:$L,$B$1))+(VLOOKUP($C$1,'Multipliers and Adjustments'!$A$70:$I$86,TRUNC(COLUMN(AK$2)/5)+2,FALSE)*SUMIFS('IEA-MethaneAbatement-US'!$M:$M,'IEA-MethaneAbatement-US'!$N:$N,"&lt;"&amp;$B7,'IEA-MethaneAbatement-US'!$N:$N,"&gt;="&amp;$A7,'IEA-MethaneAbatement-US'!$L:$L,$C$1))+(VLOOKUP($D$1,'Multipliers and Adjustments'!$A$70:$I$86,TRUNC(COLUMN(AK$2)/5)+2,FALSE)*SUMIFS('IEA-MethaneAbatement-US'!$M:$M,'IEA-MethaneAbatement-US'!$N:$N,"&lt;"&amp;$B7,'IEA-MethaneAbatement-US'!$N:$N,"&gt;="&amp;$A7,'IEA-MethaneAbatement-US'!$L:$L,$D$1)))*'State Downscaling Multipliers'!$B$7*(1+'EPA to IEA Scaling'!AO$10)</f>
        <v>0</v>
      </c>
      <c r="AL7" s="167">
        <f>((VLOOKUP($B$1,'Multipliers and Adjustments'!$A$70:$I$86,TRUNC(COLUMN(AL$2)/5)+2,FALSE)*SUMIFS('IEA-MethaneAbatement-US'!$M:$M,'IEA-MethaneAbatement-US'!$N:$N,"&lt;"&amp;$B7,'IEA-MethaneAbatement-US'!$N:$N,"&gt;="&amp;$A7,'IEA-MethaneAbatement-US'!$L:$L,$B$1))+(VLOOKUP($C$1,'Multipliers and Adjustments'!$A$70:$I$86,TRUNC(COLUMN(AL$2)/5)+2,FALSE)*SUMIFS('IEA-MethaneAbatement-US'!$M:$M,'IEA-MethaneAbatement-US'!$N:$N,"&lt;"&amp;$B7,'IEA-MethaneAbatement-US'!$N:$N,"&gt;="&amp;$A7,'IEA-MethaneAbatement-US'!$L:$L,$C$1))+(VLOOKUP($D$1,'Multipliers and Adjustments'!$A$70:$I$86,TRUNC(COLUMN(AL$2)/5)+2,FALSE)*SUMIFS('IEA-MethaneAbatement-US'!$M:$M,'IEA-MethaneAbatement-US'!$N:$N,"&lt;"&amp;$B7,'IEA-MethaneAbatement-US'!$N:$N,"&gt;="&amp;$A7,'IEA-MethaneAbatement-US'!$L:$L,$D$1)))*'State Downscaling Multipliers'!$B$7*(1+'EPA to IEA Scaling'!AP$10)</f>
        <v>0</v>
      </c>
    </row>
    <row r="8" spans="1:38" x14ac:dyDescent="0.25">
      <c r="A8" s="49">
        <f t="shared" si="1"/>
        <v>-900</v>
      </c>
      <c r="B8" s="49">
        <f t="shared" si="0"/>
        <v>-850</v>
      </c>
      <c r="C8" s="165">
        <f>((VLOOKUP($B$1,'Multipliers and Adjustments'!$A$70:$I$86,TRUNC(COLUMN(C$2)/5)+2,FALSE)*SUMIFS('IEA-MethaneAbatement-US'!$M:$M,'IEA-MethaneAbatement-US'!$N:$N,"&lt;"&amp;$B8,'IEA-MethaneAbatement-US'!$N:$N,"&gt;="&amp;$A8,'IEA-MethaneAbatement-US'!$L:$L,$B$1))+(VLOOKUP($C$1,'Multipliers and Adjustments'!$A$70:$I$86,TRUNC(COLUMN(C$2)/5)+2,FALSE)*SUMIFS('IEA-MethaneAbatement-US'!$M:$M,'IEA-MethaneAbatement-US'!$N:$N,"&lt;"&amp;$B8,'IEA-MethaneAbatement-US'!$N:$N,"&gt;="&amp;$A8,'IEA-MethaneAbatement-US'!$L:$L,$C$1))+(VLOOKUP($D$1,'Multipliers and Adjustments'!$A$70:$I$86,TRUNC(COLUMN(C$2)/5)+2,FALSE)*SUMIFS('IEA-MethaneAbatement-US'!$M:$M,'IEA-MethaneAbatement-US'!$N:$N,"&lt;"&amp;$B8,'IEA-MethaneAbatement-US'!$N:$N,"&gt;="&amp;$A8,'IEA-MethaneAbatement-US'!$L:$L,$D$1)))*'State Downscaling Multipliers'!$B$7*(1+'EPA to IEA Scaling'!G$10)</f>
        <v>0</v>
      </c>
      <c r="D8" s="165">
        <f>((VLOOKUP($B$1,'Multipliers and Adjustments'!$A$70:$I$86,TRUNC(COLUMN(D$2)/5)+2,FALSE)*SUMIFS('IEA-MethaneAbatement-US'!$M:$M,'IEA-MethaneAbatement-US'!$N:$N,"&lt;"&amp;$B8,'IEA-MethaneAbatement-US'!$N:$N,"&gt;="&amp;$A8,'IEA-MethaneAbatement-US'!$L:$L,$B$1))+(VLOOKUP($C$1,'Multipliers and Adjustments'!$A$70:$I$86,TRUNC(COLUMN(D$2)/5)+2,FALSE)*SUMIFS('IEA-MethaneAbatement-US'!$M:$M,'IEA-MethaneAbatement-US'!$N:$N,"&lt;"&amp;$B8,'IEA-MethaneAbatement-US'!$N:$N,"&gt;="&amp;$A8,'IEA-MethaneAbatement-US'!$L:$L,$C$1))+(VLOOKUP($D$1,'Multipliers and Adjustments'!$A$70:$I$86,TRUNC(COLUMN(D$2)/5)+2,FALSE)*SUMIFS('IEA-MethaneAbatement-US'!$M:$M,'IEA-MethaneAbatement-US'!$N:$N,"&lt;"&amp;$B8,'IEA-MethaneAbatement-US'!$N:$N,"&gt;="&amp;$A8,'IEA-MethaneAbatement-US'!$L:$L,$D$1)))*'State Downscaling Multipliers'!$B$7*(1+'EPA to IEA Scaling'!H$10)</f>
        <v>0</v>
      </c>
      <c r="E8" s="165">
        <f>((VLOOKUP($B$1,'Multipliers and Adjustments'!$A$70:$I$86,TRUNC(COLUMN(E$2)/5)+2,FALSE)*SUMIFS('IEA-MethaneAbatement-US'!$M:$M,'IEA-MethaneAbatement-US'!$N:$N,"&lt;"&amp;$B8,'IEA-MethaneAbatement-US'!$N:$N,"&gt;="&amp;$A8,'IEA-MethaneAbatement-US'!$L:$L,$B$1))+(VLOOKUP($C$1,'Multipliers and Adjustments'!$A$70:$I$86,TRUNC(COLUMN(E$2)/5)+2,FALSE)*SUMIFS('IEA-MethaneAbatement-US'!$M:$M,'IEA-MethaneAbatement-US'!$N:$N,"&lt;"&amp;$B8,'IEA-MethaneAbatement-US'!$N:$N,"&gt;="&amp;$A8,'IEA-MethaneAbatement-US'!$L:$L,$C$1))+(VLOOKUP($D$1,'Multipliers and Adjustments'!$A$70:$I$86,TRUNC(COLUMN(E$2)/5)+2,FALSE)*SUMIFS('IEA-MethaneAbatement-US'!$M:$M,'IEA-MethaneAbatement-US'!$N:$N,"&lt;"&amp;$B8,'IEA-MethaneAbatement-US'!$N:$N,"&gt;="&amp;$A8,'IEA-MethaneAbatement-US'!$L:$L,$D$1)))*'State Downscaling Multipliers'!$B$7*(1+'EPA to IEA Scaling'!I$10)</f>
        <v>0</v>
      </c>
      <c r="F8" s="165">
        <f>((VLOOKUP($B$1,'Multipliers and Adjustments'!$A$70:$I$86,TRUNC(COLUMN(F$2)/5)+2,FALSE)*SUMIFS('IEA-MethaneAbatement-US'!$M:$M,'IEA-MethaneAbatement-US'!$N:$N,"&lt;"&amp;$B8,'IEA-MethaneAbatement-US'!$N:$N,"&gt;="&amp;$A8,'IEA-MethaneAbatement-US'!$L:$L,$B$1))+(VLOOKUP($C$1,'Multipliers and Adjustments'!$A$70:$I$86,TRUNC(COLUMN(F$2)/5)+2,FALSE)*SUMIFS('IEA-MethaneAbatement-US'!$M:$M,'IEA-MethaneAbatement-US'!$N:$N,"&lt;"&amp;$B8,'IEA-MethaneAbatement-US'!$N:$N,"&gt;="&amp;$A8,'IEA-MethaneAbatement-US'!$L:$L,$C$1))+(VLOOKUP($D$1,'Multipliers and Adjustments'!$A$70:$I$86,TRUNC(COLUMN(F$2)/5)+2,FALSE)*SUMIFS('IEA-MethaneAbatement-US'!$M:$M,'IEA-MethaneAbatement-US'!$N:$N,"&lt;"&amp;$B8,'IEA-MethaneAbatement-US'!$N:$N,"&gt;="&amp;$A8,'IEA-MethaneAbatement-US'!$L:$L,$D$1)))*'State Downscaling Multipliers'!$B$7*(1+'EPA to IEA Scaling'!J$10)</f>
        <v>0</v>
      </c>
      <c r="G8" s="166">
        <f>((VLOOKUP($B$1,'Multipliers and Adjustments'!$A$70:$I$86,TRUNC(COLUMN(G$2)/5)+2,FALSE)*SUMIFS('IEA-MethaneAbatement-US'!$M:$M,'IEA-MethaneAbatement-US'!$N:$N,"&lt;"&amp;$B8,'IEA-MethaneAbatement-US'!$N:$N,"&gt;="&amp;$A8,'IEA-MethaneAbatement-US'!$L:$L,$B$1))+(VLOOKUP($C$1,'Multipliers and Adjustments'!$A$70:$I$86,TRUNC(COLUMN(G$2)/5)+2,FALSE)*SUMIFS('IEA-MethaneAbatement-US'!$M:$M,'IEA-MethaneAbatement-US'!$N:$N,"&lt;"&amp;$B8,'IEA-MethaneAbatement-US'!$N:$N,"&gt;="&amp;$A8,'IEA-MethaneAbatement-US'!$L:$L,$C$1))+(VLOOKUP($D$1,'Multipliers and Adjustments'!$A$70:$I$86,TRUNC(COLUMN(G$2)/5)+2,FALSE)*SUMIFS('IEA-MethaneAbatement-US'!$M:$M,'IEA-MethaneAbatement-US'!$N:$N,"&lt;"&amp;$B8,'IEA-MethaneAbatement-US'!$N:$N,"&gt;="&amp;$A8,'IEA-MethaneAbatement-US'!$L:$L,$D$1)))*'State Downscaling Multipliers'!$B$7*(1+'EPA to IEA Scaling'!K$10)</f>
        <v>0</v>
      </c>
      <c r="H8" s="167">
        <f>((VLOOKUP($B$1,'Multipliers and Adjustments'!$A$70:$I$86,TRUNC(COLUMN(H$2)/5)+2,FALSE)*SUMIFS('IEA-MethaneAbatement-US'!$M:$M,'IEA-MethaneAbatement-US'!$N:$N,"&lt;"&amp;$B8,'IEA-MethaneAbatement-US'!$N:$N,"&gt;="&amp;$A8,'IEA-MethaneAbatement-US'!$L:$L,$B$1))+(VLOOKUP($C$1,'Multipliers and Adjustments'!$A$70:$I$86,TRUNC(COLUMN(H$2)/5)+2,FALSE)*SUMIFS('IEA-MethaneAbatement-US'!$M:$M,'IEA-MethaneAbatement-US'!$N:$N,"&lt;"&amp;$B8,'IEA-MethaneAbatement-US'!$N:$N,"&gt;="&amp;$A8,'IEA-MethaneAbatement-US'!$L:$L,$C$1))+(VLOOKUP($D$1,'Multipliers and Adjustments'!$A$70:$I$86,TRUNC(COLUMN(H$2)/5)+2,FALSE)*SUMIFS('IEA-MethaneAbatement-US'!$M:$M,'IEA-MethaneAbatement-US'!$N:$N,"&lt;"&amp;$B8,'IEA-MethaneAbatement-US'!$N:$N,"&gt;="&amp;$A8,'IEA-MethaneAbatement-US'!$L:$L,$D$1)))*'State Downscaling Multipliers'!$B$7*(1+'EPA to IEA Scaling'!L$10)</f>
        <v>0</v>
      </c>
      <c r="I8" s="165">
        <f>((VLOOKUP($B$1,'Multipliers and Adjustments'!$A$70:$I$86,TRUNC(COLUMN(I$2)/5)+2,FALSE)*SUMIFS('IEA-MethaneAbatement-US'!$M:$M,'IEA-MethaneAbatement-US'!$N:$N,"&lt;"&amp;$B8,'IEA-MethaneAbatement-US'!$N:$N,"&gt;="&amp;$A8,'IEA-MethaneAbatement-US'!$L:$L,$B$1))+(VLOOKUP($C$1,'Multipliers and Adjustments'!$A$70:$I$86,TRUNC(COLUMN(I$2)/5)+2,FALSE)*SUMIFS('IEA-MethaneAbatement-US'!$M:$M,'IEA-MethaneAbatement-US'!$N:$N,"&lt;"&amp;$B8,'IEA-MethaneAbatement-US'!$N:$N,"&gt;="&amp;$A8,'IEA-MethaneAbatement-US'!$L:$L,$C$1))+(VLOOKUP($D$1,'Multipliers and Adjustments'!$A$70:$I$86,TRUNC(COLUMN(I$2)/5)+2,FALSE)*SUMIFS('IEA-MethaneAbatement-US'!$M:$M,'IEA-MethaneAbatement-US'!$N:$N,"&lt;"&amp;$B8,'IEA-MethaneAbatement-US'!$N:$N,"&gt;="&amp;$A8,'IEA-MethaneAbatement-US'!$L:$L,$D$1)))*'State Downscaling Multipliers'!$B$7*(1+'EPA to IEA Scaling'!M$10)</f>
        <v>0</v>
      </c>
      <c r="J8" s="165">
        <f>((VLOOKUP($B$1,'Multipliers and Adjustments'!$A$70:$I$86,TRUNC(COLUMN(J$2)/5)+2,FALSE)*SUMIFS('IEA-MethaneAbatement-US'!$M:$M,'IEA-MethaneAbatement-US'!$N:$N,"&lt;"&amp;$B8,'IEA-MethaneAbatement-US'!$N:$N,"&gt;="&amp;$A8,'IEA-MethaneAbatement-US'!$L:$L,$B$1))+(VLOOKUP($C$1,'Multipliers and Adjustments'!$A$70:$I$86,TRUNC(COLUMN(J$2)/5)+2,FALSE)*SUMIFS('IEA-MethaneAbatement-US'!$M:$M,'IEA-MethaneAbatement-US'!$N:$N,"&lt;"&amp;$B8,'IEA-MethaneAbatement-US'!$N:$N,"&gt;="&amp;$A8,'IEA-MethaneAbatement-US'!$L:$L,$C$1))+(VLOOKUP($D$1,'Multipliers and Adjustments'!$A$70:$I$86,TRUNC(COLUMN(J$2)/5)+2,FALSE)*SUMIFS('IEA-MethaneAbatement-US'!$M:$M,'IEA-MethaneAbatement-US'!$N:$N,"&lt;"&amp;$B8,'IEA-MethaneAbatement-US'!$N:$N,"&gt;="&amp;$A8,'IEA-MethaneAbatement-US'!$L:$L,$D$1)))*'State Downscaling Multipliers'!$B$7*(1+'EPA to IEA Scaling'!N$10)</f>
        <v>0</v>
      </c>
      <c r="K8" s="165">
        <f>((VLOOKUP($B$1,'Multipliers and Adjustments'!$A$70:$I$86,TRUNC(COLUMN(K$2)/5)+2,FALSE)*SUMIFS('IEA-MethaneAbatement-US'!$M:$M,'IEA-MethaneAbatement-US'!$N:$N,"&lt;"&amp;$B8,'IEA-MethaneAbatement-US'!$N:$N,"&gt;="&amp;$A8,'IEA-MethaneAbatement-US'!$L:$L,$B$1))+(VLOOKUP($C$1,'Multipliers and Adjustments'!$A$70:$I$86,TRUNC(COLUMN(K$2)/5)+2,FALSE)*SUMIFS('IEA-MethaneAbatement-US'!$M:$M,'IEA-MethaneAbatement-US'!$N:$N,"&lt;"&amp;$B8,'IEA-MethaneAbatement-US'!$N:$N,"&gt;="&amp;$A8,'IEA-MethaneAbatement-US'!$L:$L,$C$1))+(VLOOKUP($D$1,'Multipliers and Adjustments'!$A$70:$I$86,TRUNC(COLUMN(K$2)/5)+2,FALSE)*SUMIFS('IEA-MethaneAbatement-US'!$M:$M,'IEA-MethaneAbatement-US'!$N:$N,"&lt;"&amp;$B8,'IEA-MethaneAbatement-US'!$N:$N,"&gt;="&amp;$A8,'IEA-MethaneAbatement-US'!$L:$L,$D$1)))*'State Downscaling Multipliers'!$B$7*(1+'EPA to IEA Scaling'!O$10)</f>
        <v>0</v>
      </c>
      <c r="L8" s="165">
        <f>((VLOOKUP($B$1,'Multipliers and Adjustments'!$A$70:$I$86,TRUNC(COLUMN(L$2)/5)+2,FALSE)*SUMIFS('IEA-MethaneAbatement-US'!$M:$M,'IEA-MethaneAbatement-US'!$N:$N,"&lt;"&amp;$B8,'IEA-MethaneAbatement-US'!$N:$N,"&gt;="&amp;$A8,'IEA-MethaneAbatement-US'!$L:$L,$B$1))+(VLOOKUP($C$1,'Multipliers and Adjustments'!$A$70:$I$86,TRUNC(COLUMN(L$2)/5)+2,FALSE)*SUMIFS('IEA-MethaneAbatement-US'!$M:$M,'IEA-MethaneAbatement-US'!$N:$N,"&lt;"&amp;$B8,'IEA-MethaneAbatement-US'!$N:$N,"&gt;="&amp;$A8,'IEA-MethaneAbatement-US'!$L:$L,$C$1))+(VLOOKUP($D$1,'Multipliers and Adjustments'!$A$70:$I$86,TRUNC(COLUMN(L$2)/5)+2,FALSE)*SUMIFS('IEA-MethaneAbatement-US'!$M:$M,'IEA-MethaneAbatement-US'!$N:$N,"&lt;"&amp;$B8,'IEA-MethaneAbatement-US'!$N:$N,"&gt;="&amp;$A8,'IEA-MethaneAbatement-US'!$L:$L,$D$1)))*'State Downscaling Multipliers'!$B$7*(1+'EPA to IEA Scaling'!P$10)</f>
        <v>0</v>
      </c>
      <c r="M8" s="167">
        <f>((VLOOKUP($B$1,'Multipliers and Adjustments'!$A$70:$I$86,TRUNC(COLUMN(M$2)/5)+2,FALSE)*SUMIFS('IEA-MethaneAbatement-US'!$M:$M,'IEA-MethaneAbatement-US'!$N:$N,"&lt;"&amp;$B8,'IEA-MethaneAbatement-US'!$N:$N,"&gt;="&amp;$A8,'IEA-MethaneAbatement-US'!$L:$L,$B$1))+(VLOOKUP($C$1,'Multipliers and Adjustments'!$A$70:$I$86,TRUNC(COLUMN(M$2)/5)+2,FALSE)*SUMIFS('IEA-MethaneAbatement-US'!$M:$M,'IEA-MethaneAbatement-US'!$N:$N,"&lt;"&amp;$B8,'IEA-MethaneAbatement-US'!$N:$N,"&gt;="&amp;$A8,'IEA-MethaneAbatement-US'!$L:$L,$C$1))+(VLOOKUP($D$1,'Multipliers and Adjustments'!$A$70:$I$86,TRUNC(COLUMN(M$2)/5)+2,FALSE)*SUMIFS('IEA-MethaneAbatement-US'!$M:$M,'IEA-MethaneAbatement-US'!$N:$N,"&lt;"&amp;$B8,'IEA-MethaneAbatement-US'!$N:$N,"&gt;="&amp;$A8,'IEA-MethaneAbatement-US'!$L:$L,$D$1)))*'State Downscaling Multipliers'!$B$7*(1+'EPA to IEA Scaling'!Q$10)</f>
        <v>0</v>
      </c>
      <c r="N8" s="165">
        <f>((VLOOKUP($B$1,'Multipliers and Adjustments'!$A$70:$I$86,TRUNC(COLUMN(N$2)/5)+2,FALSE)*SUMIFS('IEA-MethaneAbatement-US'!$M:$M,'IEA-MethaneAbatement-US'!$N:$N,"&lt;"&amp;$B8,'IEA-MethaneAbatement-US'!$N:$N,"&gt;="&amp;$A8,'IEA-MethaneAbatement-US'!$L:$L,$B$1))+(VLOOKUP($C$1,'Multipliers and Adjustments'!$A$70:$I$86,TRUNC(COLUMN(N$2)/5)+2,FALSE)*SUMIFS('IEA-MethaneAbatement-US'!$M:$M,'IEA-MethaneAbatement-US'!$N:$N,"&lt;"&amp;$B8,'IEA-MethaneAbatement-US'!$N:$N,"&gt;="&amp;$A8,'IEA-MethaneAbatement-US'!$L:$L,$C$1))+(VLOOKUP($D$1,'Multipliers and Adjustments'!$A$70:$I$86,TRUNC(COLUMN(N$2)/5)+2,FALSE)*SUMIFS('IEA-MethaneAbatement-US'!$M:$M,'IEA-MethaneAbatement-US'!$N:$N,"&lt;"&amp;$B8,'IEA-MethaneAbatement-US'!$N:$N,"&gt;="&amp;$A8,'IEA-MethaneAbatement-US'!$L:$L,$D$1)))*'State Downscaling Multipliers'!$B$7*(1+'EPA to IEA Scaling'!R$10)</f>
        <v>0</v>
      </c>
      <c r="O8" s="165">
        <f>((VLOOKUP($B$1,'Multipliers and Adjustments'!$A$70:$I$86,TRUNC(COLUMN(O$2)/5)+2,FALSE)*SUMIFS('IEA-MethaneAbatement-US'!$M:$M,'IEA-MethaneAbatement-US'!$N:$N,"&lt;"&amp;$B8,'IEA-MethaneAbatement-US'!$N:$N,"&gt;="&amp;$A8,'IEA-MethaneAbatement-US'!$L:$L,$B$1))+(VLOOKUP($C$1,'Multipliers and Adjustments'!$A$70:$I$86,TRUNC(COLUMN(O$2)/5)+2,FALSE)*SUMIFS('IEA-MethaneAbatement-US'!$M:$M,'IEA-MethaneAbatement-US'!$N:$N,"&lt;"&amp;$B8,'IEA-MethaneAbatement-US'!$N:$N,"&gt;="&amp;$A8,'IEA-MethaneAbatement-US'!$L:$L,$C$1))+(VLOOKUP($D$1,'Multipliers and Adjustments'!$A$70:$I$86,TRUNC(COLUMN(O$2)/5)+2,FALSE)*SUMIFS('IEA-MethaneAbatement-US'!$M:$M,'IEA-MethaneAbatement-US'!$N:$N,"&lt;"&amp;$B8,'IEA-MethaneAbatement-US'!$N:$N,"&gt;="&amp;$A8,'IEA-MethaneAbatement-US'!$L:$L,$D$1)))*'State Downscaling Multipliers'!$B$7*(1+'EPA to IEA Scaling'!S$10)</f>
        <v>0</v>
      </c>
      <c r="P8" s="165">
        <f>((VLOOKUP($B$1,'Multipliers and Adjustments'!$A$70:$I$86,TRUNC(COLUMN(P$2)/5)+2,FALSE)*SUMIFS('IEA-MethaneAbatement-US'!$M:$M,'IEA-MethaneAbatement-US'!$N:$N,"&lt;"&amp;$B8,'IEA-MethaneAbatement-US'!$N:$N,"&gt;="&amp;$A8,'IEA-MethaneAbatement-US'!$L:$L,$B$1))+(VLOOKUP($C$1,'Multipliers and Adjustments'!$A$70:$I$86,TRUNC(COLUMN(P$2)/5)+2,FALSE)*SUMIFS('IEA-MethaneAbatement-US'!$M:$M,'IEA-MethaneAbatement-US'!$N:$N,"&lt;"&amp;$B8,'IEA-MethaneAbatement-US'!$N:$N,"&gt;="&amp;$A8,'IEA-MethaneAbatement-US'!$L:$L,$C$1))+(VLOOKUP($D$1,'Multipliers and Adjustments'!$A$70:$I$86,TRUNC(COLUMN(P$2)/5)+2,FALSE)*SUMIFS('IEA-MethaneAbatement-US'!$M:$M,'IEA-MethaneAbatement-US'!$N:$N,"&lt;"&amp;$B8,'IEA-MethaneAbatement-US'!$N:$N,"&gt;="&amp;$A8,'IEA-MethaneAbatement-US'!$L:$L,$D$1)))*'State Downscaling Multipliers'!$B$7*(1+'EPA to IEA Scaling'!T$10)</f>
        <v>0</v>
      </c>
      <c r="Q8" s="165">
        <f>((VLOOKUP($B$1,'Multipliers and Adjustments'!$A$70:$I$86,TRUNC(COLUMN(Q$2)/5)+2,FALSE)*SUMIFS('IEA-MethaneAbatement-US'!$M:$M,'IEA-MethaneAbatement-US'!$N:$N,"&lt;"&amp;$B8,'IEA-MethaneAbatement-US'!$N:$N,"&gt;="&amp;$A8,'IEA-MethaneAbatement-US'!$L:$L,$B$1))+(VLOOKUP($C$1,'Multipliers and Adjustments'!$A$70:$I$86,TRUNC(COLUMN(Q$2)/5)+2,FALSE)*SUMIFS('IEA-MethaneAbatement-US'!$M:$M,'IEA-MethaneAbatement-US'!$N:$N,"&lt;"&amp;$B8,'IEA-MethaneAbatement-US'!$N:$N,"&gt;="&amp;$A8,'IEA-MethaneAbatement-US'!$L:$L,$C$1))+(VLOOKUP($D$1,'Multipliers and Adjustments'!$A$70:$I$86,TRUNC(COLUMN(Q$2)/5)+2,FALSE)*SUMIFS('IEA-MethaneAbatement-US'!$M:$M,'IEA-MethaneAbatement-US'!$N:$N,"&lt;"&amp;$B8,'IEA-MethaneAbatement-US'!$N:$N,"&gt;="&amp;$A8,'IEA-MethaneAbatement-US'!$L:$L,$D$1)))*'State Downscaling Multipliers'!$B$7*(1+'EPA to IEA Scaling'!U$10)</f>
        <v>0</v>
      </c>
      <c r="R8" s="167">
        <f>((VLOOKUP($B$1,'Multipliers and Adjustments'!$A$70:$I$86,TRUNC(COLUMN(R$2)/5)+2,FALSE)*SUMIFS('IEA-MethaneAbatement-US'!$M:$M,'IEA-MethaneAbatement-US'!$N:$N,"&lt;"&amp;$B8,'IEA-MethaneAbatement-US'!$N:$N,"&gt;="&amp;$A8,'IEA-MethaneAbatement-US'!$L:$L,$B$1))+(VLOOKUP($C$1,'Multipliers and Adjustments'!$A$70:$I$86,TRUNC(COLUMN(R$2)/5)+2,FALSE)*SUMIFS('IEA-MethaneAbatement-US'!$M:$M,'IEA-MethaneAbatement-US'!$N:$N,"&lt;"&amp;$B8,'IEA-MethaneAbatement-US'!$N:$N,"&gt;="&amp;$A8,'IEA-MethaneAbatement-US'!$L:$L,$C$1))+(VLOOKUP($D$1,'Multipliers and Adjustments'!$A$70:$I$86,TRUNC(COLUMN(R$2)/5)+2,FALSE)*SUMIFS('IEA-MethaneAbatement-US'!$M:$M,'IEA-MethaneAbatement-US'!$N:$N,"&lt;"&amp;$B8,'IEA-MethaneAbatement-US'!$N:$N,"&gt;="&amp;$A8,'IEA-MethaneAbatement-US'!$L:$L,$D$1)))*'State Downscaling Multipliers'!$B$7*(1+'EPA to IEA Scaling'!V$10)</f>
        <v>0</v>
      </c>
      <c r="S8" s="165">
        <f>((VLOOKUP($B$1,'Multipliers and Adjustments'!$A$70:$I$86,TRUNC(COLUMN(S$2)/5)+2,FALSE)*SUMIFS('IEA-MethaneAbatement-US'!$M:$M,'IEA-MethaneAbatement-US'!$N:$N,"&lt;"&amp;$B8,'IEA-MethaneAbatement-US'!$N:$N,"&gt;="&amp;$A8,'IEA-MethaneAbatement-US'!$L:$L,$B$1))+(VLOOKUP($C$1,'Multipliers and Adjustments'!$A$70:$I$86,TRUNC(COLUMN(S$2)/5)+2,FALSE)*SUMIFS('IEA-MethaneAbatement-US'!$M:$M,'IEA-MethaneAbatement-US'!$N:$N,"&lt;"&amp;$B8,'IEA-MethaneAbatement-US'!$N:$N,"&gt;="&amp;$A8,'IEA-MethaneAbatement-US'!$L:$L,$C$1))+(VLOOKUP($D$1,'Multipliers and Adjustments'!$A$70:$I$86,TRUNC(COLUMN(S$2)/5)+2,FALSE)*SUMIFS('IEA-MethaneAbatement-US'!$M:$M,'IEA-MethaneAbatement-US'!$N:$N,"&lt;"&amp;$B8,'IEA-MethaneAbatement-US'!$N:$N,"&gt;="&amp;$A8,'IEA-MethaneAbatement-US'!$L:$L,$D$1)))*'State Downscaling Multipliers'!$B$7*(1+'EPA to IEA Scaling'!W$10)</f>
        <v>0</v>
      </c>
      <c r="T8" s="165">
        <f>((VLOOKUP($B$1,'Multipliers and Adjustments'!$A$70:$I$86,TRUNC(COLUMN(T$2)/5)+2,FALSE)*SUMIFS('IEA-MethaneAbatement-US'!$M:$M,'IEA-MethaneAbatement-US'!$N:$N,"&lt;"&amp;$B8,'IEA-MethaneAbatement-US'!$N:$N,"&gt;="&amp;$A8,'IEA-MethaneAbatement-US'!$L:$L,$B$1))+(VLOOKUP($C$1,'Multipliers and Adjustments'!$A$70:$I$86,TRUNC(COLUMN(T$2)/5)+2,FALSE)*SUMIFS('IEA-MethaneAbatement-US'!$M:$M,'IEA-MethaneAbatement-US'!$N:$N,"&lt;"&amp;$B8,'IEA-MethaneAbatement-US'!$N:$N,"&gt;="&amp;$A8,'IEA-MethaneAbatement-US'!$L:$L,$C$1))+(VLOOKUP($D$1,'Multipliers and Adjustments'!$A$70:$I$86,TRUNC(COLUMN(T$2)/5)+2,FALSE)*SUMIFS('IEA-MethaneAbatement-US'!$M:$M,'IEA-MethaneAbatement-US'!$N:$N,"&lt;"&amp;$B8,'IEA-MethaneAbatement-US'!$N:$N,"&gt;="&amp;$A8,'IEA-MethaneAbatement-US'!$L:$L,$D$1)))*'State Downscaling Multipliers'!$B$7*(1+'EPA to IEA Scaling'!X$10)</f>
        <v>0</v>
      </c>
      <c r="U8" s="165">
        <f>((VLOOKUP($B$1,'Multipliers and Adjustments'!$A$70:$I$86,TRUNC(COLUMN(U$2)/5)+2,FALSE)*SUMIFS('IEA-MethaneAbatement-US'!$M:$M,'IEA-MethaneAbatement-US'!$N:$N,"&lt;"&amp;$B8,'IEA-MethaneAbatement-US'!$N:$N,"&gt;="&amp;$A8,'IEA-MethaneAbatement-US'!$L:$L,$B$1))+(VLOOKUP($C$1,'Multipliers and Adjustments'!$A$70:$I$86,TRUNC(COLUMN(U$2)/5)+2,FALSE)*SUMIFS('IEA-MethaneAbatement-US'!$M:$M,'IEA-MethaneAbatement-US'!$N:$N,"&lt;"&amp;$B8,'IEA-MethaneAbatement-US'!$N:$N,"&gt;="&amp;$A8,'IEA-MethaneAbatement-US'!$L:$L,$C$1))+(VLOOKUP($D$1,'Multipliers and Adjustments'!$A$70:$I$86,TRUNC(COLUMN(U$2)/5)+2,FALSE)*SUMIFS('IEA-MethaneAbatement-US'!$M:$M,'IEA-MethaneAbatement-US'!$N:$N,"&lt;"&amp;$B8,'IEA-MethaneAbatement-US'!$N:$N,"&gt;="&amp;$A8,'IEA-MethaneAbatement-US'!$L:$L,$D$1)))*'State Downscaling Multipliers'!$B$7*(1+'EPA to IEA Scaling'!Y$10)</f>
        <v>0</v>
      </c>
      <c r="V8" s="165">
        <f>((VLOOKUP($B$1,'Multipliers and Adjustments'!$A$70:$I$86,TRUNC(COLUMN(V$2)/5)+2,FALSE)*SUMIFS('IEA-MethaneAbatement-US'!$M:$M,'IEA-MethaneAbatement-US'!$N:$N,"&lt;"&amp;$B8,'IEA-MethaneAbatement-US'!$N:$N,"&gt;="&amp;$A8,'IEA-MethaneAbatement-US'!$L:$L,$B$1))+(VLOOKUP($C$1,'Multipliers and Adjustments'!$A$70:$I$86,TRUNC(COLUMN(V$2)/5)+2,FALSE)*SUMIFS('IEA-MethaneAbatement-US'!$M:$M,'IEA-MethaneAbatement-US'!$N:$N,"&lt;"&amp;$B8,'IEA-MethaneAbatement-US'!$N:$N,"&gt;="&amp;$A8,'IEA-MethaneAbatement-US'!$L:$L,$C$1))+(VLOOKUP($D$1,'Multipliers and Adjustments'!$A$70:$I$86,TRUNC(COLUMN(V$2)/5)+2,FALSE)*SUMIFS('IEA-MethaneAbatement-US'!$M:$M,'IEA-MethaneAbatement-US'!$N:$N,"&lt;"&amp;$B8,'IEA-MethaneAbatement-US'!$N:$N,"&gt;="&amp;$A8,'IEA-MethaneAbatement-US'!$L:$L,$D$1)))*'State Downscaling Multipliers'!$B$7*(1+'EPA to IEA Scaling'!Z$10)</f>
        <v>0</v>
      </c>
      <c r="W8" s="167">
        <f>((VLOOKUP($B$1,'Multipliers and Adjustments'!$A$70:$I$86,TRUNC(COLUMN(W$2)/5)+2,FALSE)*SUMIFS('IEA-MethaneAbatement-US'!$M:$M,'IEA-MethaneAbatement-US'!$N:$N,"&lt;"&amp;$B8,'IEA-MethaneAbatement-US'!$N:$N,"&gt;="&amp;$A8,'IEA-MethaneAbatement-US'!$L:$L,$B$1))+(VLOOKUP($C$1,'Multipliers and Adjustments'!$A$70:$I$86,TRUNC(COLUMN(W$2)/5)+2,FALSE)*SUMIFS('IEA-MethaneAbatement-US'!$M:$M,'IEA-MethaneAbatement-US'!$N:$N,"&lt;"&amp;$B8,'IEA-MethaneAbatement-US'!$N:$N,"&gt;="&amp;$A8,'IEA-MethaneAbatement-US'!$L:$L,$C$1))+(VLOOKUP($D$1,'Multipliers and Adjustments'!$A$70:$I$86,TRUNC(COLUMN(W$2)/5)+2,FALSE)*SUMIFS('IEA-MethaneAbatement-US'!$M:$M,'IEA-MethaneAbatement-US'!$N:$N,"&lt;"&amp;$B8,'IEA-MethaneAbatement-US'!$N:$N,"&gt;="&amp;$A8,'IEA-MethaneAbatement-US'!$L:$L,$D$1)))*'State Downscaling Multipliers'!$B$7*(1+'EPA to IEA Scaling'!AA$10)</f>
        <v>0</v>
      </c>
      <c r="X8" s="165">
        <f>((VLOOKUP($B$1,'Multipliers and Adjustments'!$A$70:$I$86,TRUNC(COLUMN(X$2)/5)+2,FALSE)*SUMIFS('IEA-MethaneAbatement-US'!$M:$M,'IEA-MethaneAbatement-US'!$N:$N,"&lt;"&amp;$B8,'IEA-MethaneAbatement-US'!$N:$N,"&gt;="&amp;$A8,'IEA-MethaneAbatement-US'!$L:$L,$B$1))+(VLOOKUP($C$1,'Multipliers and Adjustments'!$A$70:$I$86,TRUNC(COLUMN(X$2)/5)+2,FALSE)*SUMIFS('IEA-MethaneAbatement-US'!$M:$M,'IEA-MethaneAbatement-US'!$N:$N,"&lt;"&amp;$B8,'IEA-MethaneAbatement-US'!$N:$N,"&gt;="&amp;$A8,'IEA-MethaneAbatement-US'!$L:$L,$C$1))+(VLOOKUP($D$1,'Multipliers and Adjustments'!$A$70:$I$86,TRUNC(COLUMN(X$2)/5)+2,FALSE)*SUMIFS('IEA-MethaneAbatement-US'!$M:$M,'IEA-MethaneAbatement-US'!$N:$N,"&lt;"&amp;$B8,'IEA-MethaneAbatement-US'!$N:$N,"&gt;="&amp;$A8,'IEA-MethaneAbatement-US'!$L:$L,$D$1)))*'State Downscaling Multipliers'!$B$7*(1+'EPA to IEA Scaling'!AB$10)</f>
        <v>0</v>
      </c>
      <c r="Y8" s="165">
        <f>((VLOOKUP($B$1,'Multipliers and Adjustments'!$A$70:$I$86,TRUNC(COLUMN(Y$2)/5)+2,FALSE)*SUMIFS('IEA-MethaneAbatement-US'!$M:$M,'IEA-MethaneAbatement-US'!$N:$N,"&lt;"&amp;$B8,'IEA-MethaneAbatement-US'!$N:$N,"&gt;="&amp;$A8,'IEA-MethaneAbatement-US'!$L:$L,$B$1))+(VLOOKUP($C$1,'Multipliers and Adjustments'!$A$70:$I$86,TRUNC(COLUMN(Y$2)/5)+2,FALSE)*SUMIFS('IEA-MethaneAbatement-US'!$M:$M,'IEA-MethaneAbatement-US'!$N:$N,"&lt;"&amp;$B8,'IEA-MethaneAbatement-US'!$N:$N,"&gt;="&amp;$A8,'IEA-MethaneAbatement-US'!$L:$L,$C$1))+(VLOOKUP($D$1,'Multipliers and Adjustments'!$A$70:$I$86,TRUNC(COLUMN(Y$2)/5)+2,FALSE)*SUMIFS('IEA-MethaneAbatement-US'!$M:$M,'IEA-MethaneAbatement-US'!$N:$N,"&lt;"&amp;$B8,'IEA-MethaneAbatement-US'!$N:$N,"&gt;="&amp;$A8,'IEA-MethaneAbatement-US'!$L:$L,$D$1)))*'State Downscaling Multipliers'!$B$7*(1+'EPA to IEA Scaling'!AC$10)</f>
        <v>0</v>
      </c>
      <c r="Z8" s="165">
        <f>((VLOOKUP($B$1,'Multipliers and Adjustments'!$A$70:$I$86,TRUNC(COLUMN(Z$2)/5)+2,FALSE)*SUMIFS('IEA-MethaneAbatement-US'!$M:$M,'IEA-MethaneAbatement-US'!$N:$N,"&lt;"&amp;$B8,'IEA-MethaneAbatement-US'!$N:$N,"&gt;="&amp;$A8,'IEA-MethaneAbatement-US'!$L:$L,$B$1))+(VLOOKUP($C$1,'Multipliers and Adjustments'!$A$70:$I$86,TRUNC(COLUMN(Z$2)/5)+2,FALSE)*SUMIFS('IEA-MethaneAbatement-US'!$M:$M,'IEA-MethaneAbatement-US'!$N:$N,"&lt;"&amp;$B8,'IEA-MethaneAbatement-US'!$N:$N,"&gt;="&amp;$A8,'IEA-MethaneAbatement-US'!$L:$L,$C$1))+(VLOOKUP($D$1,'Multipliers and Adjustments'!$A$70:$I$86,TRUNC(COLUMN(Z$2)/5)+2,FALSE)*SUMIFS('IEA-MethaneAbatement-US'!$M:$M,'IEA-MethaneAbatement-US'!$N:$N,"&lt;"&amp;$B8,'IEA-MethaneAbatement-US'!$N:$N,"&gt;="&amp;$A8,'IEA-MethaneAbatement-US'!$L:$L,$D$1)))*'State Downscaling Multipliers'!$B$7*(1+'EPA to IEA Scaling'!AD$10)</f>
        <v>0</v>
      </c>
      <c r="AA8" s="165">
        <f>((VLOOKUP($B$1,'Multipliers and Adjustments'!$A$70:$I$86,TRUNC(COLUMN(AA$2)/5)+2,FALSE)*SUMIFS('IEA-MethaneAbatement-US'!$M:$M,'IEA-MethaneAbatement-US'!$N:$N,"&lt;"&amp;$B8,'IEA-MethaneAbatement-US'!$N:$N,"&gt;="&amp;$A8,'IEA-MethaneAbatement-US'!$L:$L,$B$1))+(VLOOKUP($C$1,'Multipliers and Adjustments'!$A$70:$I$86,TRUNC(COLUMN(AA$2)/5)+2,FALSE)*SUMIFS('IEA-MethaneAbatement-US'!$M:$M,'IEA-MethaneAbatement-US'!$N:$N,"&lt;"&amp;$B8,'IEA-MethaneAbatement-US'!$N:$N,"&gt;="&amp;$A8,'IEA-MethaneAbatement-US'!$L:$L,$C$1))+(VLOOKUP($D$1,'Multipliers and Adjustments'!$A$70:$I$86,TRUNC(COLUMN(AA$2)/5)+2,FALSE)*SUMIFS('IEA-MethaneAbatement-US'!$M:$M,'IEA-MethaneAbatement-US'!$N:$N,"&lt;"&amp;$B8,'IEA-MethaneAbatement-US'!$N:$N,"&gt;="&amp;$A8,'IEA-MethaneAbatement-US'!$L:$L,$D$1)))*'State Downscaling Multipliers'!$B$7*(1+'EPA to IEA Scaling'!AE$10)</f>
        <v>0</v>
      </c>
      <c r="AB8" s="167">
        <f>((VLOOKUP($B$1,'Multipliers and Adjustments'!$A$70:$I$86,TRUNC(COLUMN(AB$2)/5)+2,FALSE)*SUMIFS('IEA-MethaneAbatement-US'!$M:$M,'IEA-MethaneAbatement-US'!$N:$N,"&lt;"&amp;$B8,'IEA-MethaneAbatement-US'!$N:$N,"&gt;="&amp;$A8,'IEA-MethaneAbatement-US'!$L:$L,$B$1))+(VLOOKUP($C$1,'Multipliers and Adjustments'!$A$70:$I$86,TRUNC(COLUMN(AB$2)/5)+2,FALSE)*SUMIFS('IEA-MethaneAbatement-US'!$M:$M,'IEA-MethaneAbatement-US'!$N:$N,"&lt;"&amp;$B8,'IEA-MethaneAbatement-US'!$N:$N,"&gt;="&amp;$A8,'IEA-MethaneAbatement-US'!$L:$L,$C$1))+(VLOOKUP($D$1,'Multipliers and Adjustments'!$A$70:$I$86,TRUNC(COLUMN(AB$2)/5)+2,FALSE)*SUMIFS('IEA-MethaneAbatement-US'!$M:$M,'IEA-MethaneAbatement-US'!$N:$N,"&lt;"&amp;$B8,'IEA-MethaneAbatement-US'!$N:$N,"&gt;="&amp;$A8,'IEA-MethaneAbatement-US'!$L:$L,$D$1)))*'State Downscaling Multipliers'!$B$7*(1+'EPA to IEA Scaling'!AF$10)</f>
        <v>0</v>
      </c>
      <c r="AC8" s="165">
        <f>((VLOOKUP($B$1,'Multipliers and Adjustments'!$A$70:$I$86,TRUNC(COLUMN(AC$2)/5)+2,FALSE)*SUMIFS('IEA-MethaneAbatement-US'!$M:$M,'IEA-MethaneAbatement-US'!$N:$N,"&lt;"&amp;$B8,'IEA-MethaneAbatement-US'!$N:$N,"&gt;="&amp;$A8,'IEA-MethaneAbatement-US'!$L:$L,$B$1))+(VLOOKUP($C$1,'Multipliers and Adjustments'!$A$70:$I$86,TRUNC(COLUMN(AC$2)/5)+2,FALSE)*SUMIFS('IEA-MethaneAbatement-US'!$M:$M,'IEA-MethaneAbatement-US'!$N:$N,"&lt;"&amp;$B8,'IEA-MethaneAbatement-US'!$N:$N,"&gt;="&amp;$A8,'IEA-MethaneAbatement-US'!$L:$L,$C$1))+(VLOOKUP($D$1,'Multipliers and Adjustments'!$A$70:$I$86,TRUNC(COLUMN(AC$2)/5)+2,FALSE)*SUMIFS('IEA-MethaneAbatement-US'!$M:$M,'IEA-MethaneAbatement-US'!$N:$N,"&lt;"&amp;$B8,'IEA-MethaneAbatement-US'!$N:$N,"&gt;="&amp;$A8,'IEA-MethaneAbatement-US'!$L:$L,$D$1)))*'State Downscaling Multipliers'!$B$7*(1+'EPA to IEA Scaling'!AG$10)</f>
        <v>0</v>
      </c>
      <c r="AD8" s="165">
        <f>((VLOOKUP($B$1,'Multipliers and Adjustments'!$A$70:$I$86,TRUNC(COLUMN(AD$2)/5)+2,FALSE)*SUMIFS('IEA-MethaneAbatement-US'!$M:$M,'IEA-MethaneAbatement-US'!$N:$N,"&lt;"&amp;$B8,'IEA-MethaneAbatement-US'!$N:$N,"&gt;="&amp;$A8,'IEA-MethaneAbatement-US'!$L:$L,$B$1))+(VLOOKUP($C$1,'Multipliers and Adjustments'!$A$70:$I$86,TRUNC(COLUMN(AD$2)/5)+2,FALSE)*SUMIFS('IEA-MethaneAbatement-US'!$M:$M,'IEA-MethaneAbatement-US'!$N:$N,"&lt;"&amp;$B8,'IEA-MethaneAbatement-US'!$N:$N,"&gt;="&amp;$A8,'IEA-MethaneAbatement-US'!$L:$L,$C$1))+(VLOOKUP($D$1,'Multipliers and Adjustments'!$A$70:$I$86,TRUNC(COLUMN(AD$2)/5)+2,FALSE)*SUMIFS('IEA-MethaneAbatement-US'!$M:$M,'IEA-MethaneAbatement-US'!$N:$N,"&lt;"&amp;$B8,'IEA-MethaneAbatement-US'!$N:$N,"&gt;="&amp;$A8,'IEA-MethaneAbatement-US'!$L:$L,$D$1)))*'State Downscaling Multipliers'!$B$7*(1+'EPA to IEA Scaling'!AH$10)</f>
        <v>0</v>
      </c>
      <c r="AE8" s="165">
        <f>((VLOOKUP($B$1,'Multipliers and Adjustments'!$A$70:$I$86,TRUNC(COLUMN(AE$2)/5)+2,FALSE)*SUMIFS('IEA-MethaneAbatement-US'!$M:$M,'IEA-MethaneAbatement-US'!$N:$N,"&lt;"&amp;$B8,'IEA-MethaneAbatement-US'!$N:$N,"&gt;="&amp;$A8,'IEA-MethaneAbatement-US'!$L:$L,$B$1))+(VLOOKUP($C$1,'Multipliers and Adjustments'!$A$70:$I$86,TRUNC(COLUMN(AE$2)/5)+2,FALSE)*SUMIFS('IEA-MethaneAbatement-US'!$M:$M,'IEA-MethaneAbatement-US'!$N:$N,"&lt;"&amp;$B8,'IEA-MethaneAbatement-US'!$N:$N,"&gt;="&amp;$A8,'IEA-MethaneAbatement-US'!$L:$L,$C$1))+(VLOOKUP($D$1,'Multipliers and Adjustments'!$A$70:$I$86,TRUNC(COLUMN(AE$2)/5)+2,FALSE)*SUMIFS('IEA-MethaneAbatement-US'!$M:$M,'IEA-MethaneAbatement-US'!$N:$N,"&lt;"&amp;$B8,'IEA-MethaneAbatement-US'!$N:$N,"&gt;="&amp;$A8,'IEA-MethaneAbatement-US'!$L:$L,$D$1)))*'State Downscaling Multipliers'!$B$7*(1+'EPA to IEA Scaling'!AI$10)</f>
        <v>0</v>
      </c>
      <c r="AF8" s="165">
        <f>((VLOOKUP($B$1,'Multipliers and Adjustments'!$A$70:$I$86,TRUNC(COLUMN(AF$2)/5)+2,FALSE)*SUMIFS('IEA-MethaneAbatement-US'!$M:$M,'IEA-MethaneAbatement-US'!$N:$N,"&lt;"&amp;$B8,'IEA-MethaneAbatement-US'!$N:$N,"&gt;="&amp;$A8,'IEA-MethaneAbatement-US'!$L:$L,$B$1))+(VLOOKUP($C$1,'Multipliers and Adjustments'!$A$70:$I$86,TRUNC(COLUMN(AF$2)/5)+2,FALSE)*SUMIFS('IEA-MethaneAbatement-US'!$M:$M,'IEA-MethaneAbatement-US'!$N:$N,"&lt;"&amp;$B8,'IEA-MethaneAbatement-US'!$N:$N,"&gt;="&amp;$A8,'IEA-MethaneAbatement-US'!$L:$L,$C$1))+(VLOOKUP($D$1,'Multipliers and Adjustments'!$A$70:$I$86,TRUNC(COLUMN(AF$2)/5)+2,FALSE)*SUMIFS('IEA-MethaneAbatement-US'!$M:$M,'IEA-MethaneAbatement-US'!$N:$N,"&lt;"&amp;$B8,'IEA-MethaneAbatement-US'!$N:$N,"&gt;="&amp;$A8,'IEA-MethaneAbatement-US'!$L:$L,$D$1)))*'State Downscaling Multipliers'!$B$7*(1+'EPA to IEA Scaling'!AJ$10)</f>
        <v>0</v>
      </c>
      <c r="AG8" s="167">
        <f>((VLOOKUP($B$1,'Multipliers and Adjustments'!$A$70:$I$86,TRUNC(COLUMN(AG$2)/5)+2,FALSE)*SUMIFS('IEA-MethaneAbatement-US'!$M:$M,'IEA-MethaneAbatement-US'!$N:$N,"&lt;"&amp;$B8,'IEA-MethaneAbatement-US'!$N:$N,"&gt;="&amp;$A8,'IEA-MethaneAbatement-US'!$L:$L,$B$1))+(VLOOKUP($C$1,'Multipliers and Adjustments'!$A$70:$I$86,TRUNC(COLUMN(AG$2)/5)+2,FALSE)*SUMIFS('IEA-MethaneAbatement-US'!$M:$M,'IEA-MethaneAbatement-US'!$N:$N,"&lt;"&amp;$B8,'IEA-MethaneAbatement-US'!$N:$N,"&gt;="&amp;$A8,'IEA-MethaneAbatement-US'!$L:$L,$C$1))+(VLOOKUP($D$1,'Multipliers and Adjustments'!$A$70:$I$86,TRUNC(COLUMN(AG$2)/5)+2,FALSE)*SUMIFS('IEA-MethaneAbatement-US'!$M:$M,'IEA-MethaneAbatement-US'!$N:$N,"&lt;"&amp;$B8,'IEA-MethaneAbatement-US'!$N:$N,"&gt;="&amp;$A8,'IEA-MethaneAbatement-US'!$L:$L,$D$1)))*'State Downscaling Multipliers'!$B$7*(1+'EPA to IEA Scaling'!AK$10)</f>
        <v>0</v>
      </c>
      <c r="AH8" s="165">
        <f>((VLOOKUP($B$1,'Multipliers and Adjustments'!$A$70:$I$86,TRUNC(COLUMN(AH$2)/5)+2,FALSE)*SUMIFS('IEA-MethaneAbatement-US'!$M:$M,'IEA-MethaneAbatement-US'!$N:$N,"&lt;"&amp;$B8,'IEA-MethaneAbatement-US'!$N:$N,"&gt;="&amp;$A8,'IEA-MethaneAbatement-US'!$L:$L,$B$1))+(VLOOKUP($C$1,'Multipliers and Adjustments'!$A$70:$I$86,TRUNC(COLUMN(AH$2)/5)+2,FALSE)*SUMIFS('IEA-MethaneAbatement-US'!$M:$M,'IEA-MethaneAbatement-US'!$N:$N,"&lt;"&amp;$B8,'IEA-MethaneAbatement-US'!$N:$N,"&gt;="&amp;$A8,'IEA-MethaneAbatement-US'!$L:$L,$C$1))+(VLOOKUP($D$1,'Multipliers and Adjustments'!$A$70:$I$86,TRUNC(COLUMN(AH$2)/5)+2,FALSE)*SUMIFS('IEA-MethaneAbatement-US'!$M:$M,'IEA-MethaneAbatement-US'!$N:$N,"&lt;"&amp;$B8,'IEA-MethaneAbatement-US'!$N:$N,"&gt;="&amp;$A8,'IEA-MethaneAbatement-US'!$L:$L,$D$1)))*'State Downscaling Multipliers'!$B$7*(1+'EPA to IEA Scaling'!AL$10)</f>
        <v>0</v>
      </c>
      <c r="AI8" s="165">
        <f>((VLOOKUP($B$1,'Multipliers and Adjustments'!$A$70:$I$86,TRUNC(COLUMN(AI$2)/5)+2,FALSE)*SUMIFS('IEA-MethaneAbatement-US'!$M:$M,'IEA-MethaneAbatement-US'!$N:$N,"&lt;"&amp;$B8,'IEA-MethaneAbatement-US'!$N:$N,"&gt;="&amp;$A8,'IEA-MethaneAbatement-US'!$L:$L,$B$1))+(VLOOKUP($C$1,'Multipliers and Adjustments'!$A$70:$I$86,TRUNC(COLUMN(AI$2)/5)+2,FALSE)*SUMIFS('IEA-MethaneAbatement-US'!$M:$M,'IEA-MethaneAbatement-US'!$N:$N,"&lt;"&amp;$B8,'IEA-MethaneAbatement-US'!$N:$N,"&gt;="&amp;$A8,'IEA-MethaneAbatement-US'!$L:$L,$C$1))+(VLOOKUP($D$1,'Multipliers and Adjustments'!$A$70:$I$86,TRUNC(COLUMN(AI$2)/5)+2,FALSE)*SUMIFS('IEA-MethaneAbatement-US'!$M:$M,'IEA-MethaneAbatement-US'!$N:$N,"&lt;"&amp;$B8,'IEA-MethaneAbatement-US'!$N:$N,"&gt;="&amp;$A8,'IEA-MethaneAbatement-US'!$L:$L,$D$1)))*'State Downscaling Multipliers'!$B$7*(1+'EPA to IEA Scaling'!AM$10)</f>
        <v>0</v>
      </c>
      <c r="AJ8" s="165">
        <f>((VLOOKUP($B$1,'Multipliers and Adjustments'!$A$70:$I$86,TRUNC(COLUMN(AJ$2)/5)+2,FALSE)*SUMIFS('IEA-MethaneAbatement-US'!$M:$M,'IEA-MethaneAbatement-US'!$N:$N,"&lt;"&amp;$B8,'IEA-MethaneAbatement-US'!$N:$N,"&gt;="&amp;$A8,'IEA-MethaneAbatement-US'!$L:$L,$B$1))+(VLOOKUP($C$1,'Multipliers and Adjustments'!$A$70:$I$86,TRUNC(COLUMN(AJ$2)/5)+2,FALSE)*SUMIFS('IEA-MethaneAbatement-US'!$M:$M,'IEA-MethaneAbatement-US'!$N:$N,"&lt;"&amp;$B8,'IEA-MethaneAbatement-US'!$N:$N,"&gt;="&amp;$A8,'IEA-MethaneAbatement-US'!$L:$L,$C$1))+(VLOOKUP($D$1,'Multipliers and Adjustments'!$A$70:$I$86,TRUNC(COLUMN(AJ$2)/5)+2,FALSE)*SUMIFS('IEA-MethaneAbatement-US'!$M:$M,'IEA-MethaneAbatement-US'!$N:$N,"&lt;"&amp;$B8,'IEA-MethaneAbatement-US'!$N:$N,"&gt;="&amp;$A8,'IEA-MethaneAbatement-US'!$L:$L,$D$1)))*'State Downscaling Multipliers'!$B$7*(1+'EPA to IEA Scaling'!AN$10)</f>
        <v>0</v>
      </c>
      <c r="AK8" s="165">
        <f>((VLOOKUP($B$1,'Multipliers and Adjustments'!$A$70:$I$86,TRUNC(COLUMN(AK$2)/5)+2,FALSE)*SUMIFS('IEA-MethaneAbatement-US'!$M:$M,'IEA-MethaneAbatement-US'!$N:$N,"&lt;"&amp;$B8,'IEA-MethaneAbatement-US'!$N:$N,"&gt;="&amp;$A8,'IEA-MethaneAbatement-US'!$L:$L,$B$1))+(VLOOKUP($C$1,'Multipliers and Adjustments'!$A$70:$I$86,TRUNC(COLUMN(AK$2)/5)+2,FALSE)*SUMIFS('IEA-MethaneAbatement-US'!$M:$M,'IEA-MethaneAbatement-US'!$N:$N,"&lt;"&amp;$B8,'IEA-MethaneAbatement-US'!$N:$N,"&gt;="&amp;$A8,'IEA-MethaneAbatement-US'!$L:$L,$C$1))+(VLOOKUP($D$1,'Multipliers and Adjustments'!$A$70:$I$86,TRUNC(COLUMN(AK$2)/5)+2,FALSE)*SUMIFS('IEA-MethaneAbatement-US'!$M:$M,'IEA-MethaneAbatement-US'!$N:$N,"&lt;"&amp;$B8,'IEA-MethaneAbatement-US'!$N:$N,"&gt;="&amp;$A8,'IEA-MethaneAbatement-US'!$L:$L,$D$1)))*'State Downscaling Multipliers'!$B$7*(1+'EPA to IEA Scaling'!AO$10)</f>
        <v>0</v>
      </c>
      <c r="AL8" s="167">
        <f>((VLOOKUP($B$1,'Multipliers and Adjustments'!$A$70:$I$86,TRUNC(COLUMN(AL$2)/5)+2,FALSE)*SUMIFS('IEA-MethaneAbatement-US'!$M:$M,'IEA-MethaneAbatement-US'!$N:$N,"&lt;"&amp;$B8,'IEA-MethaneAbatement-US'!$N:$N,"&gt;="&amp;$A8,'IEA-MethaneAbatement-US'!$L:$L,$B$1))+(VLOOKUP($C$1,'Multipliers and Adjustments'!$A$70:$I$86,TRUNC(COLUMN(AL$2)/5)+2,FALSE)*SUMIFS('IEA-MethaneAbatement-US'!$M:$M,'IEA-MethaneAbatement-US'!$N:$N,"&lt;"&amp;$B8,'IEA-MethaneAbatement-US'!$N:$N,"&gt;="&amp;$A8,'IEA-MethaneAbatement-US'!$L:$L,$C$1))+(VLOOKUP($D$1,'Multipliers and Adjustments'!$A$70:$I$86,TRUNC(COLUMN(AL$2)/5)+2,FALSE)*SUMIFS('IEA-MethaneAbatement-US'!$M:$M,'IEA-MethaneAbatement-US'!$N:$N,"&lt;"&amp;$B8,'IEA-MethaneAbatement-US'!$N:$N,"&gt;="&amp;$A8,'IEA-MethaneAbatement-US'!$L:$L,$D$1)))*'State Downscaling Multipliers'!$B$7*(1+'EPA to IEA Scaling'!AP$10)</f>
        <v>0</v>
      </c>
    </row>
    <row r="9" spans="1:38" x14ac:dyDescent="0.25">
      <c r="A9" s="49">
        <f t="shared" si="1"/>
        <v>-850</v>
      </c>
      <c r="B9" s="49">
        <f t="shared" si="0"/>
        <v>-800</v>
      </c>
      <c r="C9" s="165">
        <f>((VLOOKUP($B$1,'Multipliers and Adjustments'!$A$70:$I$86,TRUNC(COLUMN(C$2)/5)+2,FALSE)*SUMIFS('IEA-MethaneAbatement-US'!$M:$M,'IEA-MethaneAbatement-US'!$N:$N,"&lt;"&amp;$B9,'IEA-MethaneAbatement-US'!$N:$N,"&gt;="&amp;$A9,'IEA-MethaneAbatement-US'!$L:$L,$B$1))+(VLOOKUP($C$1,'Multipliers and Adjustments'!$A$70:$I$86,TRUNC(COLUMN(C$2)/5)+2,FALSE)*SUMIFS('IEA-MethaneAbatement-US'!$M:$M,'IEA-MethaneAbatement-US'!$N:$N,"&lt;"&amp;$B9,'IEA-MethaneAbatement-US'!$N:$N,"&gt;="&amp;$A9,'IEA-MethaneAbatement-US'!$L:$L,$C$1))+(VLOOKUP($D$1,'Multipliers and Adjustments'!$A$70:$I$86,TRUNC(COLUMN(C$2)/5)+2,FALSE)*SUMIFS('IEA-MethaneAbatement-US'!$M:$M,'IEA-MethaneAbatement-US'!$N:$N,"&lt;"&amp;$B9,'IEA-MethaneAbatement-US'!$N:$N,"&gt;="&amp;$A9,'IEA-MethaneAbatement-US'!$L:$L,$D$1)))*'State Downscaling Multipliers'!$B$7*(1+'EPA to IEA Scaling'!G$10)</f>
        <v>0</v>
      </c>
      <c r="D9" s="165">
        <f>((VLOOKUP($B$1,'Multipliers and Adjustments'!$A$70:$I$86,TRUNC(COLUMN(D$2)/5)+2,FALSE)*SUMIFS('IEA-MethaneAbatement-US'!$M:$M,'IEA-MethaneAbatement-US'!$N:$N,"&lt;"&amp;$B9,'IEA-MethaneAbatement-US'!$N:$N,"&gt;="&amp;$A9,'IEA-MethaneAbatement-US'!$L:$L,$B$1))+(VLOOKUP($C$1,'Multipliers and Adjustments'!$A$70:$I$86,TRUNC(COLUMN(D$2)/5)+2,FALSE)*SUMIFS('IEA-MethaneAbatement-US'!$M:$M,'IEA-MethaneAbatement-US'!$N:$N,"&lt;"&amp;$B9,'IEA-MethaneAbatement-US'!$N:$N,"&gt;="&amp;$A9,'IEA-MethaneAbatement-US'!$L:$L,$C$1))+(VLOOKUP($D$1,'Multipliers and Adjustments'!$A$70:$I$86,TRUNC(COLUMN(D$2)/5)+2,FALSE)*SUMIFS('IEA-MethaneAbatement-US'!$M:$M,'IEA-MethaneAbatement-US'!$N:$N,"&lt;"&amp;$B9,'IEA-MethaneAbatement-US'!$N:$N,"&gt;="&amp;$A9,'IEA-MethaneAbatement-US'!$L:$L,$D$1)))*'State Downscaling Multipliers'!$B$7*(1+'EPA to IEA Scaling'!H$10)</f>
        <v>0</v>
      </c>
      <c r="E9" s="165">
        <f>((VLOOKUP($B$1,'Multipliers and Adjustments'!$A$70:$I$86,TRUNC(COLUMN(E$2)/5)+2,FALSE)*SUMIFS('IEA-MethaneAbatement-US'!$M:$M,'IEA-MethaneAbatement-US'!$N:$N,"&lt;"&amp;$B9,'IEA-MethaneAbatement-US'!$N:$N,"&gt;="&amp;$A9,'IEA-MethaneAbatement-US'!$L:$L,$B$1))+(VLOOKUP($C$1,'Multipliers and Adjustments'!$A$70:$I$86,TRUNC(COLUMN(E$2)/5)+2,FALSE)*SUMIFS('IEA-MethaneAbatement-US'!$M:$M,'IEA-MethaneAbatement-US'!$N:$N,"&lt;"&amp;$B9,'IEA-MethaneAbatement-US'!$N:$N,"&gt;="&amp;$A9,'IEA-MethaneAbatement-US'!$L:$L,$C$1))+(VLOOKUP($D$1,'Multipliers and Adjustments'!$A$70:$I$86,TRUNC(COLUMN(E$2)/5)+2,FALSE)*SUMIFS('IEA-MethaneAbatement-US'!$M:$M,'IEA-MethaneAbatement-US'!$N:$N,"&lt;"&amp;$B9,'IEA-MethaneAbatement-US'!$N:$N,"&gt;="&amp;$A9,'IEA-MethaneAbatement-US'!$L:$L,$D$1)))*'State Downscaling Multipliers'!$B$7*(1+'EPA to IEA Scaling'!I$10)</f>
        <v>0</v>
      </c>
      <c r="F9" s="165">
        <f>((VLOOKUP($B$1,'Multipliers and Adjustments'!$A$70:$I$86,TRUNC(COLUMN(F$2)/5)+2,FALSE)*SUMIFS('IEA-MethaneAbatement-US'!$M:$M,'IEA-MethaneAbatement-US'!$N:$N,"&lt;"&amp;$B9,'IEA-MethaneAbatement-US'!$N:$N,"&gt;="&amp;$A9,'IEA-MethaneAbatement-US'!$L:$L,$B$1))+(VLOOKUP($C$1,'Multipliers and Adjustments'!$A$70:$I$86,TRUNC(COLUMN(F$2)/5)+2,FALSE)*SUMIFS('IEA-MethaneAbatement-US'!$M:$M,'IEA-MethaneAbatement-US'!$N:$N,"&lt;"&amp;$B9,'IEA-MethaneAbatement-US'!$N:$N,"&gt;="&amp;$A9,'IEA-MethaneAbatement-US'!$L:$L,$C$1))+(VLOOKUP($D$1,'Multipliers and Adjustments'!$A$70:$I$86,TRUNC(COLUMN(F$2)/5)+2,FALSE)*SUMIFS('IEA-MethaneAbatement-US'!$M:$M,'IEA-MethaneAbatement-US'!$N:$N,"&lt;"&amp;$B9,'IEA-MethaneAbatement-US'!$N:$N,"&gt;="&amp;$A9,'IEA-MethaneAbatement-US'!$L:$L,$D$1)))*'State Downscaling Multipliers'!$B$7*(1+'EPA to IEA Scaling'!J$10)</f>
        <v>0</v>
      </c>
      <c r="G9" s="166">
        <f>((VLOOKUP($B$1,'Multipliers and Adjustments'!$A$70:$I$86,TRUNC(COLUMN(G$2)/5)+2,FALSE)*SUMIFS('IEA-MethaneAbatement-US'!$M:$M,'IEA-MethaneAbatement-US'!$N:$N,"&lt;"&amp;$B9,'IEA-MethaneAbatement-US'!$N:$N,"&gt;="&amp;$A9,'IEA-MethaneAbatement-US'!$L:$L,$B$1))+(VLOOKUP($C$1,'Multipliers and Adjustments'!$A$70:$I$86,TRUNC(COLUMN(G$2)/5)+2,FALSE)*SUMIFS('IEA-MethaneAbatement-US'!$M:$M,'IEA-MethaneAbatement-US'!$N:$N,"&lt;"&amp;$B9,'IEA-MethaneAbatement-US'!$N:$N,"&gt;="&amp;$A9,'IEA-MethaneAbatement-US'!$L:$L,$C$1))+(VLOOKUP($D$1,'Multipliers and Adjustments'!$A$70:$I$86,TRUNC(COLUMN(G$2)/5)+2,FALSE)*SUMIFS('IEA-MethaneAbatement-US'!$M:$M,'IEA-MethaneAbatement-US'!$N:$N,"&lt;"&amp;$B9,'IEA-MethaneAbatement-US'!$N:$N,"&gt;="&amp;$A9,'IEA-MethaneAbatement-US'!$L:$L,$D$1)))*'State Downscaling Multipliers'!$B$7*(1+'EPA to IEA Scaling'!K$10)</f>
        <v>0</v>
      </c>
      <c r="H9" s="167">
        <f>((VLOOKUP($B$1,'Multipliers and Adjustments'!$A$70:$I$86,TRUNC(COLUMN(H$2)/5)+2,FALSE)*SUMIFS('IEA-MethaneAbatement-US'!$M:$M,'IEA-MethaneAbatement-US'!$N:$N,"&lt;"&amp;$B9,'IEA-MethaneAbatement-US'!$N:$N,"&gt;="&amp;$A9,'IEA-MethaneAbatement-US'!$L:$L,$B$1))+(VLOOKUP($C$1,'Multipliers and Adjustments'!$A$70:$I$86,TRUNC(COLUMN(H$2)/5)+2,FALSE)*SUMIFS('IEA-MethaneAbatement-US'!$M:$M,'IEA-MethaneAbatement-US'!$N:$N,"&lt;"&amp;$B9,'IEA-MethaneAbatement-US'!$N:$N,"&gt;="&amp;$A9,'IEA-MethaneAbatement-US'!$L:$L,$C$1))+(VLOOKUP($D$1,'Multipliers and Adjustments'!$A$70:$I$86,TRUNC(COLUMN(H$2)/5)+2,FALSE)*SUMIFS('IEA-MethaneAbatement-US'!$M:$M,'IEA-MethaneAbatement-US'!$N:$N,"&lt;"&amp;$B9,'IEA-MethaneAbatement-US'!$N:$N,"&gt;="&amp;$A9,'IEA-MethaneAbatement-US'!$L:$L,$D$1)))*'State Downscaling Multipliers'!$B$7*(1+'EPA to IEA Scaling'!L$10)</f>
        <v>0</v>
      </c>
      <c r="I9" s="165">
        <f>((VLOOKUP($B$1,'Multipliers and Adjustments'!$A$70:$I$86,TRUNC(COLUMN(I$2)/5)+2,FALSE)*SUMIFS('IEA-MethaneAbatement-US'!$M:$M,'IEA-MethaneAbatement-US'!$N:$N,"&lt;"&amp;$B9,'IEA-MethaneAbatement-US'!$N:$N,"&gt;="&amp;$A9,'IEA-MethaneAbatement-US'!$L:$L,$B$1))+(VLOOKUP($C$1,'Multipliers and Adjustments'!$A$70:$I$86,TRUNC(COLUMN(I$2)/5)+2,FALSE)*SUMIFS('IEA-MethaneAbatement-US'!$M:$M,'IEA-MethaneAbatement-US'!$N:$N,"&lt;"&amp;$B9,'IEA-MethaneAbatement-US'!$N:$N,"&gt;="&amp;$A9,'IEA-MethaneAbatement-US'!$L:$L,$C$1))+(VLOOKUP($D$1,'Multipliers and Adjustments'!$A$70:$I$86,TRUNC(COLUMN(I$2)/5)+2,FALSE)*SUMIFS('IEA-MethaneAbatement-US'!$M:$M,'IEA-MethaneAbatement-US'!$N:$N,"&lt;"&amp;$B9,'IEA-MethaneAbatement-US'!$N:$N,"&gt;="&amp;$A9,'IEA-MethaneAbatement-US'!$L:$L,$D$1)))*'State Downscaling Multipliers'!$B$7*(1+'EPA to IEA Scaling'!M$10)</f>
        <v>0</v>
      </c>
      <c r="J9" s="165">
        <f>((VLOOKUP($B$1,'Multipliers and Adjustments'!$A$70:$I$86,TRUNC(COLUMN(J$2)/5)+2,FALSE)*SUMIFS('IEA-MethaneAbatement-US'!$M:$M,'IEA-MethaneAbatement-US'!$N:$N,"&lt;"&amp;$B9,'IEA-MethaneAbatement-US'!$N:$N,"&gt;="&amp;$A9,'IEA-MethaneAbatement-US'!$L:$L,$B$1))+(VLOOKUP($C$1,'Multipliers and Adjustments'!$A$70:$I$86,TRUNC(COLUMN(J$2)/5)+2,FALSE)*SUMIFS('IEA-MethaneAbatement-US'!$M:$M,'IEA-MethaneAbatement-US'!$N:$N,"&lt;"&amp;$B9,'IEA-MethaneAbatement-US'!$N:$N,"&gt;="&amp;$A9,'IEA-MethaneAbatement-US'!$L:$L,$C$1))+(VLOOKUP($D$1,'Multipliers and Adjustments'!$A$70:$I$86,TRUNC(COLUMN(J$2)/5)+2,FALSE)*SUMIFS('IEA-MethaneAbatement-US'!$M:$M,'IEA-MethaneAbatement-US'!$N:$N,"&lt;"&amp;$B9,'IEA-MethaneAbatement-US'!$N:$N,"&gt;="&amp;$A9,'IEA-MethaneAbatement-US'!$L:$L,$D$1)))*'State Downscaling Multipliers'!$B$7*(1+'EPA to IEA Scaling'!N$10)</f>
        <v>0</v>
      </c>
      <c r="K9" s="165">
        <f>((VLOOKUP($B$1,'Multipliers and Adjustments'!$A$70:$I$86,TRUNC(COLUMN(K$2)/5)+2,FALSE)*SUMIFS('IEA-MethaneAbatement-US'!$M:$M,'IEA-MethaneAbatement-US'!$N:$N,"&lt;"&amp;$B9,'IEA-MethaneAbatement-US'!$N:$N,"&gt;="&amp;$A9,'IEA-MethaneAbatement-US'!$L:$L,$B$1))+(VLOOKUP($C$1,'Multipliers and Adjustments'!$A$70:$I$86,TRUNC(COLUMN(K$2)/5)+2,FALSE)*SUMIFS('IEA-MethaneAbatement-US'!$M:$M,'IEA-MethaneAbatement-US'!$N:$N,"&lt;"&amp;$B9,'IEA-MethaneAbatement-US'!$N:$N,"&gt;="&amp;$A9,'IEA-MethaneAbatement-US'!$L:$L,$C$1))+(VLOOKUP($D$1,'Multipliers and Adjustments'!$A$70:$I$86,TRUNC(COLUMN(K$2)/5)+2,FALSE)*SUMIFS('IEA-MethaneAbatement-US'!$M:$M,'IEA-MethaneAbatement-US'!$N:$N,"&lt;"&amp;$B9,'IEA-MethaneAbatement-US'!$N:$N,"&gt;="&amp;$A9,'IEA-MethaneAbatement-US'!$L:$L,$D$1)))*'State Downscaling Multipliers'!$B$7*(1+'EPA to IEA Scaling'!O$10)</f>
        <v>0</v>
      </c>
      <c r="L9" s="165">
        <f>((VLOOKUP($B$1,'Multipliers and Adjustments'!$A$70:$I$86,TRUNC(COLUMN(L$2)/5)+2,FALSE)*SUMIFS('IEA-MethaneAbatement-US'!$M:$M,'IEA-MethaneAbatement-US'!$N:$N,"&lt;"&amp;$B9,'IEA-MethaneAbatement-US'!$N:$N,"&gt;="&amp;$A9,'IEA-MethaneAbatement-US'!$L:$L,$B$1))+(VLOOKUP($C$1,'Multipliers and Adjustments'!$A$70:$I$86,TRUNC(COLUMN(L$2)/5)+2,FALSE)*SUMIFS('IEA-MethaneAbatement-US'!$M:$M,'IEA-MethaneAbatement-US'!$N:$N,"&lt;"&amp;$B9,'IEA-MethaneAbatement-US'!$N:$N,"&gt;="&amp;$A9,'IEA-MethaneAbatement-US'!$L:$L,$C$1))+(VLOOKUP($D$1,'Multipliers and Adjustments'!$A$70:$I$86,TRUNC(COLUMN(L$2)/5)+2,FALSE)*SUMIFS('IEA-MethaneAbatement-US'!$M:$M,'IEA-MethaneAbatement-US'!$N:$N,"&lt;"&amp;$B9,'IEA-MethaneAbatement-US'!$N:$N,"&gt;="&amp;$A9,'IEA-MethaneAbatement-US'!$L:$L,$D$1)))*'State Downscaling Multipliers'!$B$7*(1+'EPA to IEA Scaling'!P$10)</f>
        <v>0</v>
      </c>
      <c r="M9" s="167">
        <f>((VLOOKUP($B$1,'Multipliers and Adjustments'!$A$70:$I$86,TRUNC(COLUMN(M$2)/5)+2,FALSE)*SUMIFS('IEA-MethaneAbatement-US'!$M:$M,'IEA-MethaneAbatement-US'!$N:$N,"&lt;"&amp;$B9,'IEA-MethaneAbatement-US'!$N:$N,"&gt;="&amp;$A9,'IEA-MethaneAbatement-US'!$L:$L,$B$1))+(VLOOKUP($C$1,'Multipliers and Adjustments'!$A$70:$I$86,TRUNC(COLUMN(M$2)/5)+2,FALSE)*SUMIFS('IEA-MethaneAbatement-US'!$M:$M,'IEA-MethaneAbatement-US'!$N:$N,"&lt;"&amp;$B9,'IEA-MethaneAbatement-US'!$N:$N,"&gt;="&amp;$A9,'IEA-MethaneAbatement-US'!$L:$L,$C$1))+(VLOOKUP($D$1,'Multipliers and Adjustments'!$A$70:$I$86,TRUNC(COLUMN(M$2)/5)+2,FALSE)*SUMIFS('IEA-MethaneAbatement-US'!$M:$M,'IEA-MethaneAbatement-US'!$N:$N,"&lt;"&amp;$B9,'IEA-MethaneAbatement-US'!$N:$N,"&gt;="&amp;$A9,'IEA-MethaneAbatement-US'!$L:$L,$D$1)))*'State Downscaling Multipliers'!$B$7*(1+'EPA to IEA Scaling'!Q$10)</f>
        <v>0</v>
      </c>
      <c r="N9" s="165">
        <f>((VLOOKUP($B$1,'Multipliers and Adjustments'!$A$70:$I$86,TRUNC(COLUMN(N$2)/5)+2,FALSE)*SUMIFS('IEA-MethaneAbatement-US'!$M:$M,'IEA-MethaneAbatement-US'!$N:$N,"&lt;"&amp;$B9,'IEA-MethaneAbatement-US'!$N:$N,"&gt;="&amp;$A9,'IEA-MethaneAbatement-US'!$L:$L,$B$1))+(VLOOKUP($C$1,'Multipliers and Adjustments'!$A$70:$I$86,TRUNC(COLUMN(N$2)/5)+2,FALSE)*SUMIFS('IEA-MethaneAbatement-US'!$M:$M,'IEA-MethaneAbatement-US'!$N:$N,"&lt;"&amp;$B9,'IEA-MethaneAbatement-US'!$N:$N,"&gt;="&amp;$A9,'IEA-MethaneAbatement-US'!$L:$L,$C$1))+(VLOOKUP($D$1,'Multipliers and Adjustments'!$A$70:$I$86,TRUNC(COLUMN(N$2)/5)+2,FALSE)*SUMIFS('IEA-MethaneAbatement-US'!$M:$M,'IEA-MethaneAbatement-US'!$N:$N,"&lt;"&amp;$B9,'IEA-MethaneAbatement-US'!$N:$N,"&gt;="&amp;$A9,'IEA-MethaneAbatement-US'!$L:$L,$D$1)))*'State Downscaling Multipliers'!$B$7*(1+'EPA to IEA Scaling'!R$10)</f>
        <v>0</v>
      </c>
      <c r="O9" s="165">
        <f>((VLOOKUP($B$1,'Multipliers and Adjustments'!$A$70:$I$86,TRUNC(COLUMN(O$2)/5)+2,FALSE)*SUMIFS('IEA-MethaneAbatement-US'!$M:$M,'IEA-MethaneAbatement-US'!$N:$N,"&lt;"&amp;$B9,'IEA-MethaneAbatement-US'!$N:$N,"&gt;="&amp;$A9,'IEA-MethaneAbatement-US'!$L:$L,$B$1))+(VLOOKUP($C$1,'Multipliers and Adjustments'!$A$70:$I$86,TRUNC(COLUMN(O$2)/5)+2,FALSE)*SUMIFS('IEA-MethaneAbatement-US'!$M:$M,'IEA-MethaneAbatement-US'!$N:$N,"&lt;"&amp;$B9,'IEA-MethaneAbatement-US'!$N:$N,"&gt;="&amp;$A9,'IEA-MethaneAbatement-US'!$L:$L,$C$1))+(VLOOKUP($D$1,'Multipliers and Adjustments'!$A$70:$I$86,TRUNC(COLUMN(O$2)/5)+2,FALSE)*SUMIFS('IEA-MethaneAbatement-US'!$M:$M,'IEA-MethaneAbatement-US'!$N:$N,"&lt;"&amp;$B9,'IEA-MethaneAbatement-US'!$N:$N,"&gt;="&amp;$A9,'IEA-MethaneAbatement-US'!$L:$L,$D$1)))*'State Downscaling Multipliers'!$B$7*(1+'EPA to IEA Scaling'!S$10)</f>
        <v>0</v>
      </c>
      <c r="P9" s="165">
        <f>((VLOOKUP($B$1,'Multipliers and Adjustments'!$A$70:$I$86,TRUNC(COLUMN(P$2)/5)+2,FALSE)*SUMIFS('IEA-MethaneAbatement-US'!$M:$M,'IEA-MethaneAbatement-US'!$N:$N,"&lt;"&amp;$B9,'IEA-MethaneAbatement-US'!$N:$N,"&gt;="&amp;$A9,'IEA-MethaneAbatement-US'!$L:$L,$B$1))+(VLOOKUP($C$1,'Multipliers and Adjustments'!$A$70:$I$86,TRUNC(COLUMN(P$2)/5)+2,FALSE)*SUMIFS('IEA-MethaneAbatement-US'!$M:$M,'IEA-MethaneAbatement-US'!$N:$N,"&lt;"&amp;$B9,'IEA-MethaneAbatement-US'!$N:$N,"&gt;="&amp;$A9,'IEA-MethaneAbatement-US'!$L:$L,$C$1))+(VLOOKUP($D$1,'Multipliers and Adjustments'!$A$70:$I$86,TRUNC(COLUMN(P$2)/5)+2,FALSE)*SUMIFS('IEA-MethaneAbatement-US'!$M:$M,'IEA-MethaneAbatement-US'!$N:$N,"&lt;"&amp;$B9,'IEA-MethaneAbatement-US'!$N:$N,"&gt;="&amp;$A9,'IEA-MethaneAbatement-US'!$L:$L,$D$1)))*'State Downscaling Multipliers'!$B$7*(1+'EPA to IEA Scaling'!T$10)</f>
        <v>0</v>
      </c>
      <c r="Q9" s="165">
        <f>((VLOOKUP($B$1,'Multipliers and Adjustments'!$A$70:$I$86,TRUNC(COLUMN(Q$2)/5)+2,FALSE)*SUMIFS('IEA-MethaneAbatement-US'!$M:$M,'IEA-MethaneAbatement-US'!$N:$N,"&lt;"&amp;$B9,'IEA-MethaneAbatement-US'!$N:$N,"&gt;="&amp;$A9,'IEA-MethaneAbatement-US'!$L:$L,$B$1))+(VLOOKUP($C$1,'Multipliers and Adjustments'!$A$70:$I$86,TRUNC(COLUMN(Q$2)/5)+2,FALSE)*SUMIFS('IEA-MethaneAbatement-US'!$M:$M,'IEA-MethaneAbatement-US'!$N:$N,"&lt;"&amp;$B9,'IEA-MethaneAbatement-US'!$N:$N,"&gt;="&amp;$A9,'IEA-MethaneAbatement-US'!$L:$L,$C$1))+(VLOOKUP($D$1,'Multipliers and Adjustments'!$A$70:$I$86,TRUNC(COLUMN(Q$2)/5)+2,FALSE)*SUMIFS('IEA-MethaneAbatement-US'!$M:$M,'IEA-MethaneAbatement-US'!$N:$N,"&lt;"&amp;$B9,'IEA-MethaneAbatement-US'!$N:$N,"&gt;="&amp;$A9,'IEA-MethaneAbatement-US'!$L:$L,$D$1)))*'State Downscaling Multipliers'!$B$7*(1+'EPA to IEA Scaling'!U$10)</f>
        <v>0</v>
      </c>
      <c r="R9" s="167">
        <f>((VLOOKUP($B$1,'Multipliers and Adjustments'!$A$70:$I$86,TRUNC(COLUMN(R$2)/5)+2,FALSE)*SUMIFS('IEA-MethaneAbatement-US'!$M:$M,'IEA-MethaneAbatement-US'!$N:$N,"&lt;"&amp;$B9,'IEA-MethaneAbatement-US'!$N:$N,"&gt;="&amp;$A9,'IEA-MethaneAbatement-US'!$L:$L,$B$1))+(VLOOKUP($C$1,'Multipliers and Adjustments'!$A$70:$I$86,TRUNC(COLUMN(R$2)/5)+2,FALSE)*SUMIFS('IEA-MethaneAbatement-US'!$M:$M,'IEA-MethaneAbatement-US'!$N:$N,"&lt;"&amp;$B9,'IEA-MethaneAbatement-US'!$N:$N,"&gt;="&amp;$A9,'IEA-MethaneAbatement-US'!$L:$L,$C$1))+(VLOOKUP($D$1,'Multipliers and Adjustments'!$A$70:$I$86,TRUNC(COLUMN(R$2)/5)+2,FALSE)*SUMIFS('IEA-MethaneAbatement-US'!$M:$M,'IEA-MethaneAbatement-US'!$N:$N,"&lt;"&amp;$B9,'IEA-MethaneAbatement-US'!$N:$N,"&gt;="&amp;$A9,'IEA-MethaneAbatement-US'!$L:$L,$D$1)))*'State Downscaling Multipliers'!$B$7*(1+'EPA to IEA Scaling'!V$10)</f>
        <v>0</v>
      </c>
      <c r="S9" s="165">
        <f>((VLOOKUP($B$1,'Multipliers and Adjustments'!$A$70:$I$86,TRUNC(COLUMN(S$2)/5)+2,FALSE)*SUMIFS('IEA-MethaneAbatement-US'!$M:$M,'IEA-MethaneAbatement-US'!$N:$N,"&lt;"&amp;$B9,'IEA-MethaneAbatement-US'!$N:$N,"&gt;="&amp;$A9,'IEA-MethaneAbatement-US'!$L:$L,$B$1))+(VLOOKUP($C$1,'Multipliers and Adjustments'!$A$70:$I$86,TRUNC(COLUMN(S$2)/5)+2,FALSE)*SUMIFS('IEA-MethaneAbatement-US'!$M:$M,'IEA-MethaneAbatement-US'!$N:$N,"&lt;"&amp;$B9,'IEA-MethaneAbatement-US'!$N:$N,"&gt;="&amp;$A9,'IEA-MethaneAbatement-US'!$L:$L,$C$1))+(VLOOKUP($D$1,'Multipliers and Adjustments'!$A$70:$I$86,TRUNC(COLUMN(S$2)/5)+2,FALSE)*SUMIFS('IEA-MethaneAbatement-US'!$M:$M,'IEA-MethaneAbatement-US'!$N:$N,"&lt;"&amp;$B9,'IEA-MethaneAbatement-US'!$N:$N,"&gt;="&amp;$A9,'IEA-MethaneAbatement-US'!$L:$L,$D$1)))*'State Downscaling Multipliers'!$B$7*(1+'EPA to IEA Scaling'!W$10)</f>
        <v>0</v>
      </c>
      <c r="T9" s="165">
        <f>((VLOOKUP($B$1,'Multipliers and Adjustments'!$A$70:$I$86,TRUNC(COLUMN(T$2)/5)+2,FALSE)*SUMIFS('IEA-MethaneAbatement-US'!$M:$M,'IEA-MethaneAbatement-US'!$N:$N,"&lt;"&amp;$B9,'IEA-MethaneAbatement-US'!$N:$N,"&gt;="&amp;$A9,'IEA-MethaneAbatement-US'!$L:$L,$B$1))+(VLOOKUP($C$1,'Multipliers and Adjustments'!$A$70:$I$86,TRUNC(COLUMN(T$2)/5)+2,FALSE)*SUMIFS('IEA-MethaneAbatement-US'!$M:$M,'IEA-MethaneAbatement-US'!$N:$N,"&lt;"&amp;$B9,'IEA-MethaneAbatement-US'!$N:$N,"&gt;="&amp;$A9,'IEA-MethaneAbatement-US'!$L:$L,$C$1))+(VLOOKUP($D$1,'Multipliers and Adjustments'!$A$70:$I$86,TRUNC(COLUMN(T$2)/5)+2,FALSE)*SUMIFS('IEA-MethaneAbatement-US'!$M:$M,'IEA-MethaneAbatement-US'!$N:$N,"&lt;"&amp;$B9,'IEA-MethaneAbatement-US'!$N:$N,"&gt;="&amp;$A9,'IEA-MethaneAbatement-US'!$L:$L,$D$1)))*'State Downscaling Multipliers'!$B$7*(1+'EPA to IEA Scaling'!X$10)</f>
        <v>0</v>
      </c>
      <c r="U9" s="165">
        <f>((VLOOKUP($B$1,'Multipliers and Adjustments'!$A$70:$I$86,TRUNC(COLUMN(U$2)/5)+2,FALSE)*SUMIFS('IEA-MethaneAbatement-US'!$M:$M,'IEA-MethaneAbatement-US'!$N:$N,"&lt;"&amp;$B9,'IEA-MethaneAbatement-US'!$N:$N,"&gt;="&amp;$A9,'IEA-MethaneAbatement-US'!$L:$L,$B$1))+(VLOOKUP($C$1,'Multipliers and Adjustments'!$A$70:$I$86,TRUNC(COLUMN(U$2)/5)+2,FALSE)*SUMIFS('IEA-MethaneAbatement-US'!$M:$M,'IEA-MethaneAbatement-US'!$N:$N,"&lt;"&amp;$B9,'IEA-MethaneAbatement-US'!$N:$N,"&gt;="&amp;$A9,'IEA-MethaneAbatement-US'!$L:$L,$C$1))+(VLOOKUP($D$1,'Multipliers and Adjustments'!$A$70:$I$86,TRUNC(COLUMN(U$2)/5)+2,FALSE)*SUMIFS('IEA-MethaneAbatement-US'!$M:$M,'IEA-MethaneAbatement-US'!$N:$N,"&lt;"&amp;$B9,'IEA-MethaneAbatement-US'!$N:$N,"&gt;="&amp;$A9,'IEA-MethaneAbatement-US'!$L:$L,$D$1)))*'State Downscaling Multipliers'!$B$7*(1+'EPA to IEA Scaling'!Y$10)</f>
        <v>0</v>
      </c>
      <c r="V9" s="165">
        <f>((VLOOKUP($B$1,'Multipliers and Adjustments'!$A$70:$I$86,TRUNC(COLUMN(V$2)/5)+2,FALSE)*SUMIFS('IEA-MethaneAbatement-US'!$M:$M,'IEA-MethaneAbatement-US'!$N:$N,"&lt;"&amp;$B9,'IEA-MethaneAbatement-US'!$N:$N,"&gt;="&amp;$A9,'IEA-MethaneAbatement-US'!$L:$L,$B$1))+(VLOOKUP($C$1,'Multipliers and Adjustments'!$A$70:$I$86,TRUNC(COLUMN(V$2)/5)+2,FALSE)*SUMIFS('IEA-MethaneAbatement-US'!$M:$M,'IEA-MethaneAbatement-US'!$N:$N,"&lt;"&amp;$B9,'IEA-MethaneAbatement-US'!$N:$N,"&gt;="&amp;$A9,'IEA-MethaneAbatement-US'!$L:$L,$C$1))+(VLOOKUP($D$1,'Multipliers and Adjustments'!$A$70:$I$86,TRUNC(COLUMN(V$2)/5)+2,FALSE)*SUMIFS('IEA-MethaneAbatement-US'!$M:$M,'IEA-MethaneAbatement-US'!$N:$N,"&lt;"&amp;$B9,'IEA-MethaneAbatement-US'!$N:$N,"&gt;="&amp;$A9,'IEA-MethaneAbatement-US'!$L:$L,$D$1)))*'State Downscaling Multipliers'!$B$7*(1+'EPA to IEA Scaling'!Z$10)</f>
        <v>0</v>
      </c>
      <c r="W9" s="167">
        <f>((VLOOKUP($B$1,'Multipliers and Adjustments'!$A$70:$I$86,TRUNC(COLUMN(W$2)/5)+2,FALSE)*SUMIFS('IEA-MethaneAbatement-US'!$M:$M,'IEA-MethaneAbatement-US'!$N:$N,"&lt;"&amp;$B9,'IEA-MethaneAbatement-US'!$N:$N,"&gt;="&amp;$A9,'IEA-MethaneAbatement-US'!$L:$L,$B$1))+(VLOOKUP($C$1,'Multipliers and Adjustments'!$A$70:$I$86,TRUNC(COLUMN(W$2)/5)+2,FALSE)*SUMIFS('IEA-MethaneAbatement-US'!$M:$M,'IEA-MethaneAbatement-US'!$N:$N,"&lt;"&amp;$B9,'IEA-MethaneAbatement-US'!$N:$N,"&gt;="&amp;$A9,'IEA-MethaneAbatement-US'!$L:$L,$C$1))+(VLOOKUP($D$1,'Multipliers and Adjustments'!$A$70:$I$86,TRUNC(COLUMN(W$2)/5)+2,FALSE)*SUMIFS('IEA-MethaneAbatement-US'!$M:$M,'IEA-MethaneAbatement-US'!$N:$N,"&lt;"&amp;$B9,'IEA-MethaneAbatement-US'!$N:$N,"&gt;="&amp;$A9,'IEA-MethaneAbatement-US'!$L:$L,$D$1)))*'State Downscaling Multipliers'!$B$7*(1+'EPA to IEA Scaling'!AA$10)</f>
        <v>0</v>
      </c>
      <c r="X9" s="165">
        <f>((VLOOKUP($B$1,'Multipliers and Adjustments'!$A$70:$I$86,TRUNC(COLUMN(X$2)/5)+2,FALSE)*SUMIFS('IEA-MethaneAbatement-US'!$M:$M,'IEA-MethaneAbatement-US'!$N:$N,"&lt;"&amp;$B9,'IEA-MethaneAbatement-US'!$N:$N,"&gt;="&amp;$A9,'IEA-MethaneAbatement-US'!$L:$L,$B$1))+(VLOOKUP($C$1,'Multipliers and Adjustments'!$A$70:$I$86,TRUNC(COLUMN(X$2)/5)+2,FALSE)*SUMIFS('IEA-MethaneAbatement-US'!$M:$M,'IEA-MethaneAbatement-US'!$N:$N,"&lt;"&amp;$B9,'IEA-MethaneAbatement-US'!$N:$N,"&gt;="&amp;$A9,'IEA-MethaneAbatement-US'!$L:$L,$C$1))+(VLOOKUP($D$1,'Multipliers and Adjustments'!$A$70:$I$86,TRUNC(COLUMN(X$2)/5)+2,FALSE)*SUMIFS('IEA-MethaneAbatement-US'!$M:$M,'IEA-MethaneAbatement-US'!$N:$N,"&lt;"&amp;$B9,'IEA-MethaneAbatement-US'!$N:$N,"&gt;="&amp;$A9,'IEA-MethaneAbatement-US'!$L:$L,$D$1)))*'State Downscaling Multipliers'!$B$7*(1+'EPA to IEA Scaling'!AB$10)</f>
        <v>0</v>
      </c>
      <c r="Y9" s="165">
        <f>((VLOOKUP($B$1,'Multipliers and Adjustments'!$A$70:$I$86,TRUNC(COLUMN(Y$2)/5)+2,FALSE)*SUMIFS('IEA-MethaneAbatement-US'!$M:$M,'IEA-MethaneAbatement-US'!$N:$N,"&lt;"&amp;$B9,'IEA-MethaneAbatement-US'!$N:$N,"&gt;="&amp;$A9,'IEA-MethaneAbatement-US'!$L:$L,$B$1))+(VLOOKUP($C$1,'Multipliers and Adjustments'!$A$70:$I$86,TRUNC(COLUMN(Y$2)/5)+2,FALSE)*SUMIFS('IEA-MethaneAbatement-US'!$M:$M,'IEA-MethaneAbatement-US'!$N:$N,"&lt;"&amp;$B9,'IEA-MethaneAbatement-US'!$N:$N,"&gt;="&amp;$A9,'IEA-MethaneAbatement-US'!$L:$L,$C$1))+(VLOOKUP($D$1,'Multipliers and Adjustments'!$A$70:$I$86,TRUNC(COLUMN(Y$2)/5)+2,FALSE)*SUMIFS('IEA-MethaneAbatement-US'!$M:$M,'IEA-MethaneAbatement-US'!$N:$N,"&lt;"&amp;$B9,'IEA-MethaneAbatement-US'!$N:$N,"&gt;="&amp;$A9,'IEA-MethaneAbatement-US'!$L:$L,$D$1)))*'State Downscaling Multipliers'!$B$7*(1+'EPA to IEA Scaling'!AC$10)</f>
        <v>0</v>
      </c>
      <c r="Z9" s="165">
        <f>((VLOOKUP($B$1,'Multipliers and Adjustments'!$A$70:$I$86,TRUNC(COLUMN(Z$2)/5)+2,FALSE)*SUMIFS('IEA-MethaneAbatement-US'!$M:$M,'IEA-MethaneAbatement-US'!$N:$N,"&lt;"&amp;$B9,'IEA-MethaneAbatement-US'!$N:$N,"&gt;="&amp;$A9,'IEA-MethaneAbatement-US'!$L:$L,$B$1))+(VLOOKUP($C$1,'Multipliers and Adjustments'!$A$70:$I$86,TRUNC(COLUMN(Z$2)/5)+2,FALSE)*SUMIFS('IEA-MethaneAbatement-US'!$M:$M,'IEA-MethaneAbatement-US'!$N:$N,"&lt;"&amp;$B9,'IEA-MethaneAbatement-US'!$N:$N,"&gt;="&amp;$A9,'IEA-MethaneAbatement-US'!$L:$L,$C$1))+(VLOOKUP($D$1,'Multipliers and Adjustments'!$A$70:$I$86,TRUNC(COLUMN(Z$2)/5)+2,FALSE)*SUMIFS('IEA-MethaneAbatement-US'!$M:$M,'IEA-MethaneAbatement-US'!$N:$N,"&lt;"&amp;$B9,'IEA-MethaneAbatement-US'!$N:$N,"&gt;="&amp;$A9,'IEA-MethaneAbatement-US'!$L:$L,$D$1)))*'State Downscaling Multipliers'!$B$7*(1+'EPA to IEA Scaling'!AD$10)</f>
        <v>0</v>
      </c>
      <c r="AA9" s="165">
        <f>((VLOOKUP($B$1,'Multipliers and Adjustments'!$A$70:$I$86,TRUNC(COLUMN(AA$2)/5)+2,FALSE)*SUMIFS('IEA-MethaneAbatement-US'!$M:$M,'IEA-MethaneAbatement-US'!$N:$N,"&lt;"&amp;$B9,'IEA-MethaneAbatement-US'!$N:$N,"&gt;="&amp;$A9,'IEA-MethaneAbatement-US'!$L:$L,$B$1))+(VLOOKUP($C$1,'Multipliers and Adjustments'!$A$70:$I$86,TRUNC(COLUMN(AA$2)/5)+2,FALSE)*SUMIFS('IEA-MethaneAbatement-US'!$M:$M,'IEA-MethaneAbatement-US'!$N:$N,"&lt;"&amp;$B9,'IEA-MethaneAbatement-US'!$N:$N,"&gt;="&amp;$A9,'IEA-MethaneAbatement-US'!$L:$L,$C$1))+(VLOOKUP($D$1,'Multipliers and Adjustments'!$A$70:$I$86,TRUNC(COLUMN(AA$2)/5)+2,FALSE)*SUMIFS('IEA-MethaneAbatement-US'!$M:$M,'IEA-MethaneAbatement-US'!$N:$N,"&lt;"&amp;$B9,'IEA-MethaneAbatement-US'!$N:$N,"&gt;="&amp;$A9,'IEA-MethaneAbatement-US'!$L:$L,$D$1)))*'State Downscaling Multipliers'!$B$7*(1+'EPA to IEA Scaling'!AE$10)</f>
        <v>0</v>
      </c>
      <c r="AB9" s="167">
        <f>((VLOOKUP($B$1,'Multipliers and Adjustments'!$A$70:$I$86,TRUNC(COLUMN(AB$2)/5)+2,FALSE)*SUMIFS('IEA-MethaneAbatement-US'!$M:$M,'IEA-MethaneAbatement-US'!$N:$N,"&lt;"&amp;$B9,'IEA-MethaneAbatement-US'!$N:$N,"&gt;="&amp;$A9,'IEA-MethaneAbatement-US'!$L:$L,$B$1))+(VLOOKUP($C$1,'Multipliers and Adjustments'!$A$70:$I$86,TRUNC(COLUMN(AB$2)/5)+2,FALSE)*SUMIFS('IEA-MethaneAbatement-US'!$M:$M,'IEA-MethaneAbatement-US'!$N:$N,"&lt;"&amp;$B9,'IEA-MethaneAbatement-US'!$N:$N,"&gt;="&amp;$A9,'IEA-MethaneAbatement-US'!$L:$L,$C$1))+(VLOOKUP($D$1,'Multipliers and Adjustments'!$A$70:$I$86,TRUNC(COLUMN(AB$2)/5)+2,FALSE)*SUMIFS('IEA-MethaneAbatement-US'!$M:$M,'IEA-MethaneAbatement-US'!$N:$N,"&lt;"&amp;$B9,'IEA-MethaneAbatement-US'!$N:$N,"&gt;="&amp;$A9,'IEA-MethaneAbatement-US'!$L:$L,$D$1)))*'State Downscaling Multipliers'!$B$7*(1+'EPA to IEA Scaling'!AF$10)</f>
        <v>0</v>
      </c>
      <c r="AC9" s="165">
        <f>((VLOOKUP($B$1,'Multipliers and Adjustments'!$A$70:$I$86,TRUNC(COLUMN(AC$2)/5)+2,FALSE)*SUMIFS('IEA-MethaneAbatement-US'!$M:$M,'IEA-MethaneAbatement-US'!$N:$N,"&lt;"&amp;$B9,'IEA-MethaneAbatement-US'!$N:$N,"&gt;="&amp;$A9,'IEA-MethaneAbatement-US'!$L:$L,$B$1))+(VLOOKUP($C$1,'Multipliers and Adjustments'!$A$70:$I$86,TRUNC(COLUMN(AC$2)/5)+2,FALSE)*SUMIFS('IEA-MethaneAbatement-US'!$M:$M,'IEA-MethaneAbatement-US'!$N:$N,"&lt;"&amp;$B9,'IEA-MethaneAbatement-US'!$N:$N,"&gt;="&amp;$A9,'IEA-MethaneAbatement-US'!$L:$L,$C$1))+(VLOOKUP($D$1,'Multipliers and Adjustments'!$A$70:$I$86,TRUNC(COLUMN(AC$2)/5)+2,FALSE)*SUMIFS('IEA-MethaneAbatement-US'!$M:$M,'IEA-MethaneAbatement-US'!$N:$N,"&lt;"&amp;$B9,'IEA-MethaneAbatement-US'!$N:$N,"&gt;="&amp;$A9,'IEA-MethaneAbatement-US'!$L:$L,$D$1)))*'State Downscaling Multipliers'!$B$7*(1+'EPA to IEA Scaling'!AG$10)</f>
        <v>0</v>
      </c>
      <c r="AD9" s="165">
        <f>((VLOOKUP($B$1,'Multipliers and Adjustments'!$A$70:$I$86,TRUNC(COLUMN(AD$2)/5)+2,FALSE)*SUMIFS('IEA-MethaneAbatement-US'!$M:$M,'IEA-MethaneAbatement-US'!$N:$N,"&lt;"&amp;$B9,'IEA-MethaneAbatement-US'!$N:$N,"&gt;="&amp;$A9,'IEA-MethaneAbatement-US'!$L:$L,$B$1))+(VLOOKUP($C$1,'Multipliers and Adjustments'!$A$70:$I$86,TRUNC(COLUMN(AD$2)/5)+2,FALSE)*SUMIFS('IEA-MethaneAbatement-US'!$M:$M,'IEA-MethaneAbatement-US'!$N:$N,"&lt;"&amp;$B9,'IEA-MethaneAbatement-US'!$N:$N,"&gt;="&amp;$A9,'IEA-MethaneAbatement-US'!$L:$L,$C$1))+(VLOOKUP($D$1,'Multipliers and Adjustments'!$A$70:$I$86,TRUNC(COLUMN(AD$2)/5)+2,FALSE)*SUMIFS('IEA-MethaneAbatement-US'!$M:$M,'IEA-MethaneAbatement-US'!$N:$N,"&lt;"&amp;$B9,'IEA-MethaneAbatement-US'!$N:$N,"&gt;="&amp;$A9,'IEA-MethaneAbatement-US'!$L:$L,$D$1)))*'State Downscaling Multipliers'!$B$7*(1+'EPA to IEA Scaling'!AH$10)</f>
        <v>0</v>
      </c>
      <c r="AE9" s="165">
        <f>((VLOOKUP($B$1,'Multipliers and Adjustments'!$A$70:$I$86,TRUNC(COLUMN(AE$2)/5)+2,FALSE)*SUMIFS('IEA-MethaneAbatement-US'!$M:$M,'IEA-MethaneAbatement-US'!$N:$N,"&lt;"&amp;$B9,'IEA-MethaneAbatement-US'!$N:$N,"&gt;="&amp;$A9,'IEA-MethaneAbatement-US'!$L:$L,$B$1))+(VLOOKUP($C$1,'Multipliers and Adjustments'!$A$70:$I$86,TRUNC(COLUMN(AE$2)/5)+2,FALSE)*SUMIFS('IEA-MethaneAbatement-US'!$M:$M,'IEA-MethaneAbatement-US'!$N:$N,"&lt;"&amp;$B9,'IEA-MethaneAbatement-US'!$N:$N,"&gt;="&amp;$A9,'IEA-MethaneAbatement-US'!$L:$L,$C$1))+(VLOOKUP($D$1,'Multipliers and Adjustments'!$A$70:$I$86,TRUNC(COLUMN(AE$2)/5)+2,FALSE)*SUMIFS('IEA-MethaneAbatement-US'!$M:$M,'IEA-MethaneAbatement-US'!$N:$N,"&lt;"&amp;$B9,'IEA-MethaneAbatement-US'!$N:$N,"&gt;="&amp;$A9,'IEA-MethaneAbatement-US'!$L:$L,$D$1)))*'State Downscaling Multipliers'!$B$7*(1+'EPA to IEA Scaling'!AI$10)</f>
        <v>0</v>
      </c>
      <c r="AF9" s="165">
        <f>((VLOOKUP($B$1,'Multipliers and Adjustments'!$A$70:$I$86,TRUNC(COLUMN(AF$2)/5)+2,FALSE)*SUMIFS('IEA-MethaneAbatement-US'!$M:$M,'IEA-MethaneAbatement-US'!$N:$N,"&lt;"&amp;$B9,'IEA-MethaneAbatement-US'!$N:$N,"&gt;="&amp;$A9,'IEA-MethaneAbatement-US'!$L:$L,$B$1))+(VLOOKUP($C$1,'Multipliers and Adjustments'!$A$70:$I$86,TRUNC(COLUMN(AF$2)/5)+2,FALSE)*SUMIFS('IEA-MethaneAbatement-US'!$M:$M,'IEA-MethaneAbatement-US'!$N:$N,"&lt;"&amp;$B9,'IEA-MethaneAbatement-US'!$N:$N,"&gt;="&amp;$A9,'IEA-MethaneAbatement-US'!$L:$L,$C$1))+(VLOOKUP($D$1,'Multipliers and Adjustments'!$A$70:$I$86,TRUNC(COLUMN(AF$2)/5)+2,FALSE)*SUMIFS('IEA-MethaneAbatement-US'!$M:$M,'IEA-MethaneAbatement-US'!$N:$N,"&lt;"&amp;$B9,'IEA-MethaneAbatement-US'!$N:$N,"&gt;="&amp;$A9,'IEA-MethaneAbatement-US'!$L:$L,$D$1)))*'State Downscaling Multipliers'!$B$7*(1+'EPA to IEA Scaling'!AJ$10)</f>
        <v>0</v>
      </c>
      <c r="AG9" s="167">
        <f>((VLOOKUP($B$1,'Multipliers and Adjustments'!$A$70:$I$86,TRUNC(COLUMN(AG$2)/5)+2,FALSE)*SUMIFS('IEA-MethaneAbatement-US'!$M:$M,'IEA-MethaneAbatement-US'!$N:$N,"&lt;"&amp;$B9,'IEA-MethaneAbatement-US'!$N:$N,"&gt;="&amp;$A9,'IEA-MethaneAbatement-US'!$L:$L,$B$1))+(VLOOKUP($C$1,'Multipliers and Adjustments'!$A$70:$I$86,TRUNC(COLUMN(AG$2)/5)+2,FALSE)*SUMIFS('IEA-MethaneAbatement-US'!$M:$M,'IEA-MethaneAbatement-US'!$N:$N,"&lt;"&amp;$B9,'IEA-MethaneAbatement-US'!$N:$N,"&gt;="&amp;$A9,'IEA-MethaneAbatement-US'!$L:$L,$C$1))+(VLOOKUP($D$1,'Multipliers and Adjustments'!$A$70:$I$86,TRUNC(COLUMN(AG$2)/5)+2,FALSE)*SUMIFS('IEA-MethaneAbatement-US'!$M:$M,'IEA-MethaneAbatement-US'!$N:$N,"&lt;"&amp;$B9,'IEA-MethaneAbatement-US'!$N:$N,"&gt;="&amp;$A9,'IEA-MethaneAbatement-US'!$L:$L,$D$1)))*'State Downscaling Multipliers'!$B$7*(1+'EPA to IEA Scaling'!AK$10)</f>
        <v>0</v>
      </c>
      <c r="AH9" s="165">
        <f>((VLOOKUP($B$1,'Multipliers and Adjustments'!$A$70:$I$86,TRUNC(COLUMN(AH$2)/5)+2,FALSE)*SUMIFS('IEA-MethaneAbatement-US'!$M:$M,'IEA-MethaneAbatement-US'!$N:$N,"&lt;"&amp;$B9,'IEA-MethaneAbatement-US'!$N:$N,"&gt;="&amp;$A9,'IEA-MethaneAbatement-US'!$L:$L,$B$1))+(VLOOKUP($C$1,'Multipliers and Adjustments'!$A$70:$I$86,TRUNC(COLUMN(AH$2)/5)+2,FALSE)*SUMIFS('IEA-MethaneAbatement-US'!$M:$M,'IEA-MethaneAbatement-US'!$N:$N,"&lt;"&amp;$B9,'IEA-MethaneAbatement-US'!$N:$N,"&gt;="&amp;$A9,'IEA-MethaneAbatement-US'!$L:$L,$C$1))+(VLOOKUP($D$1,'Multipliers and Adjustments'!$A$70:$I$86,TRUNC(COLUMN(AH$2)/5)+2,FALSE)*SUMIFS('IEA-MethaneAbatement-US'!$M:$M,'IEA-MethaneAbatement-US'!$N:$N,"&lt;"&amp;$B9,'IEA-MethaneAbatement-US'!$N:$N,"&gt;="&amp;$A9,'IEA-MethaneAbatement-US'!$L:$L,$D$1)))*'State Downscaling Multipliers'!$B$7*(1+'EPA to IEA Scaling'!AL$10)</f>
        <v>0</v>
      </c>
      <c r="AI9" s="165">
        <f>((VLOOKUP($B$1,'Multipliers and Adjustments'!$A$70:$I$86,TRUNC(COLUMN(AI$2)/5)+2,FALSE)*SUMIFS('IEA-MethaneAbatement-US'!$M:$M,'IEA-MethaneAbatement-US'!$N:$N,"&lt;"&amp;$B9,'IEA-MethaneAbatement-US'!$N:$N,"&gt;="&amp;$A9,'IEA-MethaneAbatement-US'!$L:$L,$B$1))+(VLOOKUP($C$1,'Multipliers and Adjustments'!$A$70:$I$86,TRUNC(COLUMN(AI$2)/5)+2,FALSE)*SUMIFS('IEA-MethaneAbatement-US'!$M:$M,'IEA-MethaneAbatement-US'!$N:$N,"&lt;"&amp;$B9,'IEA-MethaneAbatement-US'!$N:$N,"&gt;="&amp;$A9,'IEA-MethaneAbatement-US'!$L:$L,$C$1))+(VLOOKUP($D$1,'Multipliers and Adjustments'!$A$70:$I$86,TRUNC(COLUMN(AI$2)/5)+2,FALSE)*SUMIFS('IEA-MethaneAbatement-US'!$M:$M,'IEA-MethaneAbatement-US'!$N:$N,"&lt;"&amp;$B9,'IEA-MethaneAbatement-US'!$N:$N,"&gt;="&amp;$A9,'IEA-MethaneAbatement-US'!$L:$L,$D$1)))*'State Downscaling Multipliers'!$B$7*(1+'EPA to IEA Scaling'!AM$10)</f>
        <v>0</v>
      </c>
      <c r="AJ9" s="165">
        <f>((VLOOKUP($B$1,'Multipliers and Adjustments'!$A$70:$I$86,TRUNC(COLUMN(AJ$2)/5)+2,FALSE)*SUMIFS('IEA-MethaneAbatement-US'!$M:$M,'IEA-MethaneAbatement-US'!$N:$N,"&lt;"&amp;$B9,'IEA-MethaneAbatement-US'!$N:$N,"&gt;="&amp;$A9,'IEA-MethaneAbatement-US'!$L:$L,$B$1))+(VLOOKUP($C$1,'Multipliers and Adjustments'!$A$70:$I$86,TRUNC(COLUMN(AJ$2)/5)+2,FALSE)*SUMIFS('IEA-MethaneAbatement-US'!$M:$M,'IEA-MethaneAbatement-US'!$N:$N,"&lt;"&amp;$B9,'IEA-MethaneAbatement-US'!$N:$N,"&gt;="&amp;$A9,'IEA-MethaneAbatement-US'!$L:$L,$C$1))+(VLOOKUP($D$1,'Multipliers and Adjustments'!$A$70:$I$86,TRUNC(COLUMN(AJ$2)/5)+2,FALSE)*SUMIFS('IEA-MethaneAbatement-US'!$M:$M,'IEA-MethaneAbatement-US'!$N:$N,"&lt;"&amp;$B9,'IEA-MethaneAbatement-US'!$N:$N,"&gt;="&amp;$A9,'IEA-MethaneAbatement-US'!$L:$L,$D$1)))*'State Downscaling Multipliers'!$B$7*(1+'EPA to IEA Scaling'!AN$10)</f>
        <v>0</v>
      </c>
      <c r="AK9" s="165">
        <f>((VLOOKUP($B$1,'Multipliers and Adjustments'!$A$70:$I$86,TRUNC(COLUMN(AK$2)/5)+2,FALSE)*SUMIFS('IEA-MethaneAbatement-US'!$M:$M,'IEA-MethaneAbatement-US'!$N:$N,"&lt;"&amp;$B9,'IEA-MethaneAbatement-US'!$N:$N,"&gt;="&amp;$A9,'IEA-MethaneAbatement-US'!$L:$L,$B$1))+(VLOOKUP($C$1,'Multipliers and Adjustments'!$A$70:$I$86,TRUNC(COLUMN(AK$2)/5)+2,FALSE)*SUMIFS('IEA-MethaneAbatement-US'!$M:$M,'IEA-MethaneAbatement-US'!$N:$N,"&lt;"&amp;$B9,'IEA-MethaneAbatement-US'!$N:$N,"&gt;="&amp;$A9,'IEA-MethaneAbatement-US'!$L:$L,$C$1))+(VLOOKUP($D$1,'Multipliers and Adjustments'!$A$70:$I$86,TRUNC(COLUMN(AK$2)/5)+2,FALSE)*SUMIFS('IEA-MethaneAbatement-US'!$M:$M,'IEA-MethaneAbatement-US'!$N:$N,"&lt;"&amp;$B9,'IEA-MethaneAbatement-US'!$N:$N,"&gt;="&amp;$A9,'IEA-MethaneAbatement-US'!$L:$L,$D$1)))*'State Downscaling Multipliers'!$B$7*(1+'EPA to IEA Scaling'!AO$10)</f>
        <v>0</v>
      </c>
      <c r="AL9" s="167">
        <f>((VLOOKUP($B$1,'Multipliers and Adjustments'!$A$70:$I$86,TRUNC(COLUMN(AL$2)/5)+2,FALSE)*SUMIFS('IEA-MethaneAbatement-US'!$M:$M,'IEA-MethaneAbatement-US'!$N:$N,"&lt;"&amp;$B9,'IEA-MethaneAbatement-US'!$N:$N,"&gt;="&amp;$A9,'IEA-MethaneAbatement-US'!$L:$L,$B$1))+(VLOOKUP($C$1,'Multipliers and Adjustments'!$A$70:$I$86,TRUNC(COLUMN(AL$2)/5)+2,FALSE)*SUMIFS('IEA-MethaneAbatement-US'!$M:$M,'IEA-MethaneAbatement-US'!$N:$N,"&lt;"&amp;$B9,'IEA-MethaneAbatement-US'!$N:$N,"&gt;="&amp;$A9,'IEA-MethaneAbatement-US'!$L:$L,$C$1))+(VLOOKUP($D$1,'Multipliers and Adjustments'!$A$70:$I$86,TRUNC(COLUMN(AL$2)/5)+2,FALSE)*SUMIFS('IEA-MethaneAbatement-US'!$M:$M,'IEA-MethaneAbatement-US'!$N:$N,"&lt;"&amp;$B9,'IEA-MethaneAbatement-US'!$N:$N,"&gt;="&amp;$A9,'IEA-MethaneAbatement-US'!$L:$L,$D$1)))*'State Downscaling Multipliers'!$B$7*(1+'EPA to IEA Scaling'!AP$10)</f>
        <v>0</v>
      </c>
    </row>
    <row r="10" spans="1:38" x14ac:dyDescent="0.25">
      <c r="A10" s="49">
        <f t="shared" si="1"/>
        <v>-800</v>
      </c>
      <c r="B10" s="49">
        <f t="shared" si="0"/>
        <v>-750</v>
      </c>
      <c r="C10" s="165">
        <f>((VLOOKUP($B$1,'Multipliers and Adjustments'!$A$70:$I$86,TRUNC(COLUMN(C$2)/5)+2,FALSE)*SUMIFS('IEA-MethaneAbatement-US'!$M:$M,'IEA-MethaneAbatement-US'!$N:$N,"&lt;"&amp;$B10,'IEA-MethaneAbatement-US'!$N:$N,"&gt;="&amp;$A10,'IEA-MethaneAbatement-US'!$L:$L,$B$1))+(VLOOKUP($C$1,'Multipliers and Adjustments'!$A$70:$I$86,TRUNC(COLUMN(C$2)/5)+2,FALSE)*SUMIFS('IEA-MethaneAbatement-US'!$M:$M,'IEA-MethaneAbatement-US'!$N:$N,"&lt;"&amp;$B10,'IEA-MethaneAbatement-US'!$N:$N,"&gt;="&amp;$A10,'IEA-MethaneAbatement-US'!$L:$L,$C$1))+(VLOOKUP($D$1,'Multipliers and Adjustments'!$A$70:$I$86,TRUNC(COLUMN(C$2)/5)+2,FALSE)*SUMIFS('IEA-MethaneAbatement-US'!$M:$M,'IEA-MethaneAbatement-US'!$N:$N,"&lt;"&amp;$B10,'IEA-MethaneAbatement-US'!$N:$N,"&gt;="&amp;$A10,'IEA-MethaneAbatement-US'!$L:$L,$D$1)))*'State Downscaling Multipliers'!$B$7*(1+'EPA to IEA Scaling'!G$10)</f>
        <v>0</v>
      </c>
      <c r="D10" s="165">
        <f>((VLOOKUP($B$1,'Multipliers and Adjustments'!$A$70:$I$86,TRUNC(COLUMN(D$2)/5)+2,FALSE)*SUMIFS('IEA-MethaneAbatement-US'!$M:$M,'IEA-MethaneAbatement-US'!$N:$N,"&lt;"&amp;$B10,'IEA-MethaneAbatement-US'!$N:$N,"&gt;="&amp;$A10,'IEA-MethaneAbatement-US'!$L:$L,$B$1))+(VLOOKUP($C$1,'Multipliers and Adjustments'!$A$70:$I$86,TRUNC(COLUMN(D$2)/5)+2,FALSE)*SUMIFS('IEA-MethaneAbatement-US'!$M:$M,'IEA-MethaneAbatement-US'!$N:$N,"&lt;"&amp;$B10,'IEA-MethaneAbatement-US'!$N:$N,"&gt;="&amp;$A10,'IEA-MethaneAbatement-US'!$L:$L,$C$1))+(VLOOKUP($D$1,'Multipliers and Adjustments'!$A$70:$I$86,TRUNC(COLUMN(D$2)/5)+2,FALSE)*SUMIFS('IEA-MethaneAbatement-US'!$M:$M,'IEA-MethaneAbatement-US'!$N:$N,"&lt;"&amp;$B10,'IEA-MethaneAbatement-US'!$N:$N,"&gt;="&amp;$A10,'IEA-MethaneAbatement-US'!$L:$L,$D$1)))*'State Downscaling Multipliers'!$B$7*(1+'EPA to IEA Scaling'!H$10)</f>
        <v>0</v>
      </c>
      <c r="E10" s="165">
        <f>((VLOOKUP($B$1,'Multipliers and Adjustments'!$A$70:$I$86,TRUNC(COLUMN(E$2)/5)+2,FALSE)*SUMIFS('IEA-MethaneAbatement-US'!$M:$M,'IEA-MethaneAbatement-US'!$N:$N,"&lt;"&amp;$B10,'IEA-MethaneAbatement-US'!$N:$N,"&gt;="&amp;$A10,'IEA-MethaneAbatement-US'!$L:$L,$B$1))+(VLOOKUP($C$1,'Multipliers and Adjustments'!$A$70:$I$86,TRUNC(COLUMN(E$2)/5)+2,FALSE)*SUMIFS('IEA-MethaneAbatement-US'!$M:$M,'IEA-MethaneAbatement-US'!$N:$N,"&lt;"&amp;$B10,'IEA-MethaneAbatement-US'!$N:$N,"&gt;="&amp;$A10,'IEA-MethaneAbatement-US'!$L:$L,$C$1))+(VLOOKUP($D$1,'Multipliers and Adjustments'!$A$70:$I$86,TRUNC(COLUMN(E$2)/5)+2,FALSE)*SUMIFS('IEA-MethaneAbatement-US'!$M:$M,'IEA-MethaneAbatement-US'!$N:$N,"&lt;"&amp;$B10,'IEA-MethaneAbatement-US'!$N:$N,"&gt;="&amp;$A10,'IEA-MethaneAbatement-US'!$L:$L,$D$1)))*'State Downscaling Multipliers'!$B$7*(1+'EPA to IEA Scaling'!I$10)</f>
        <v>0</v>
      </c>
      <c r="F10" s="165">
        <f>((VLOOKUP($B$1,'Multipliers and Adjustments'!$A$70:$I$86,TRUNC(COLUMN(F$2)/5)+2,FALSE)*SUMIFS('IEA-MethaneAbatement-US'!$M:$M,'IEA-MethaneAbatement-US'!$N:$N,"&lt;"&amp;$B10,'IEA-MethaneAbatement-US'!$N:$N,"&gt;="&amp;$A10,'IEA-MethaneAbatement-US'!$L:$L,$B$1))+(VLOOKUP($C$1,'Multipliers and Adjustments'!$A$70:$I$86,TRUNC(COLUMN(F$2)/5)+2,FALSE)*SUMIFS('IEA-MethaneAbatement-US'!$M:$M,'IEA-MethaneAbatement-US'!$N:$N,"&lt;"&amp;$B10,'IEA-MethaneAbatement-US'!$N:$N,"&gt;="&amp;$A10,'IEA-MethaneAbatement-US'!$L:$L,$C$1))+(VLOOKUP($D$1,'Multipliers and Adjustments'!$A$70:$I$86,TRUNC(COLUMN(F$2)/5)+2,FALSE)*SUMIFS('IEA-MethaneAbatement-US'!$M:$M,'IEA-MethaneAbatement-US'!$N:$N,"&lt;"&amp;$B10,'IEA-MethaneAbatement-US'!$N:$N,"&gt;="&amp;$A10,'IEA-MethaneAbatement-US'!$L:$L,$D$1)))*'State Downscaling Multipliers'!$B$7*(1+'EPA to IEA Scaling'!J$10)</f>
        <v>0</v>
      </c>
      <c r="G10" s="166">
        <f>((VLOOKUP($B$1,'Multipliers and Adjustments'!$A$70:$I$86,TRUNC(COLUMN(G$2)/5)+2,FALSE)*SUMIFS('IEA-MethaneAbatement-US'!$M:$M,'IEA-MethaneAbatement-US'!$N:$N,"&lt;"&amp;$B10,'IEA-MethaneAbatement-US'!$N:$N,"&gt;="&amp;$A10,'IEA-MethaneAbatement-US'!$L:$L,$B$1))+(VLOOKUP($C$1,'Multipliers and Adjustments'!$A$70:$I$86,TRUNC(COLUMN(G$2)/5)+2,FALSE)*SUMIFS('IEA-MethaneAbatement-US'!$M:$M,'IEA-MethaneAbatement-US'!$N:$N,"&lt;"&amp;$B10,'IEA-MethaneAbatement-US'!$N:$N,"&gt;="&amp;$A10,'IEA-MethaneAbatement-US'!$L:$L,$C$1))+(VLOOKUP($D$1,'Multipliers and Adjustments'!$A$70:$I$86,TRUNC(COLUMN(G$2)/5)+2,FALSE)*SUMIFS('IEA-MethaneAbatement-US'!$M:$M,'IEA-MethaneAbatement-US'!$N:$N,"&lt;"&amp;$B10,'IEA-MethaneAbatement-US'!$N:$N,"&gt;="&amp;$A10,'IEA-MethaneAbatement-US'!$L:$L,$D$1)))*'State Downscaling Multipliers'!$B$7*(1+'EPA to IEA Scaling'!K$10)</f>
        <v>0</v>
      </c>
      <c r="H10" s="167">
        <f>((VLOOKUP($B$1,'Multipliers and Adjustments'!$A$70:$I$86,TRUNC(COLUMN(H$2)/5)+2,FALSE)*SUMIFS('IEA-MethaneAbatement-US'!$M:$M,'IEA-MethaneAbatement-US'!$N:$N,"&lt;"&amp;$B10,'IEA-MethaneAbatement-US'!$N:$N,"&gt;="&amp;$A10,'IEA-MethaneAbatement-US'!$L:$L,$B$1))+(VLOOKUP($C$1,'Multipliers and Adjustments'!$A$70:$I$86,TRUNC(COLUMN(H$2)/5)+2,FALSE)*SUMIFS('IEA-MethaneAbatement-US'!$M:$M,'IEA-MethaneAbatement-US'!$N:$N,"&lt;"&amp;$B10,'IEA-MethaneAbatement-US'!$N:$N,"&gt;="&amp;$A10,'IEA-MethaneAbatement-US'!$L:$L,$C$1))+(VLOOKUP($D$1,'Multipliers and Adjustments'!$A$70:$I$86,TRUNC(COLUMN(H$2)/5)+2,FALSE)*SUMIFS('IEA-MethaneAbatement-US'!$M:$M,'IEA-MethaneAbatement-US'!$N:$N,"&lt;"&amp;$B10,'IEA-MethaneAbatement-US'!$N:$N,"&gt;="&amp;$A10,'IEA-MethaneAbatement-US'!$L:$L,$D$1)))*'State Downscaling Multipliers'!$B$7*(1+'EPA to IEA Scaling'!L$10)</f>
        <v>0</v>
      </c>
      <c r="I10" s="165">
        <f>((VLOOKUP($B$1,'Multipliers and Adjustments'!$A$70:$I$86,TRUNC(COLUMN(I$2)/5)+2,FALSE)*SUMIFS('IEA-MethaneAbatement-US'!$M:$M,'IEA-MethaneAbatement-US'!$N:$N,"&lt;"&amp;$B10,'IEA-MethaneAbatement-US'!$N:$N,"&gt;="&amp;$A10,'IEA-MethaneAbatement-US'!$L:$L,$B$1))+(VLOOKUP($C$1,'Multipliers and Adjustments'!$A$70:$I$86,TRUNC(COLUMN(I$2)/5)+2,FALSE)*SUMIFS('IEA-MethaneAbatement-US'!$M:$M,'IEA-MethaneAbatement-US'!$N:$N,"&lt;"&amp;$B10,'IEA-MethaneAbatement-US'!$N:$N,"&gt;="&amp;$A10,'IEA-MethaneAbatement-US'!$L:$L,$C$1))+(VLOOKUP($D$1,'Multipliers and Adjustments'!$A$70:$I$86,TRUNC(COLUMN(I$2)/5)+2,FALSE)*SUMIFS('IEA-MethaneAbatement-US'!$M:$M,'IEA-MethaneAbatement-US'!$N:$N,"&lt;"&amp;$B10,'IEA-MethaneAbatement-US'!$N:$N,"&gt;="&amp;$A10,'IEA-MethaneAbatement-US'!$L:$L,$D$1)))*'State Downscaling Multipliers'!$B$7*(1+'EPA to IEA Scaling'!M$10)</f>
        <v>0</v>
      </c>
      <c r="J10" s="165">
        <f>((VLOOKUP($B$1,'Multipliers and Adjustments'!$A$70:$I$86,TRUNC(COLUMN(J$2)/5)+2,FALSE)*SUMIFS('IEA-MethaneAbatement-US'!$M:$M,'IEA-MethaneAbatement-US'!$N:$N,"&lt;"&amp;$B10,'IEA-MethaneAbatement-US'!$N:$N,"&gt;="&amp;$A10,'IEA-MethaneAbatement-US'!$L:$L,$B$1))+(VLOOKUP($C$1,'Multipliers and Adjustments'!$A$70:$I$86,TRUNC(COLUMN(J$2)/5)+2,FALSE)*SUMIFS('IEA-MethaneAbatement-US'!$M:$M,'IEA-MethaneAbatement-US'!$N:$N,"&lt;"&amp;$B10,'IEA-MethaneAbatement-US'!$N:$N,"&gt;="&amp;$A10,'IEA-MethaneAbatement-US'!$L:$L,$C$1))+(VLOOKUP($D$1,'Multipliers and Adjustments'!$A$70:$I$86,TRUNC(COLUMN(J$2)/5)+2,FALSE)*SUMIFS('IEA-MethaneAbatement-US'!$M:$M,'IEA-MethaneAbatement-US'!$N:$N,"&lt;"&amp;$B10,'IEA-MethaneAbatement-US'!$N:$N,"&gt;="&amp;$A10,'IEA-MethaneAbatement-US'!$L:$L,$D$1)))*'State Downscaling Multipliers'!$B$7*(1+'EPA to IEA Scaling'!N$10)</f>
        <v>0</v>
      </c>
      <c r="K10" s="165">
        <f>((VLOOKUP($B$1,'Multipliers and Adjustments'!$A$70:$I$86,TRUNC(COLUMN(K$2)/5)+2,FALSE)*SUMIFS('IEA-MethaneAbatement-US'!$M:$M,'IEA-MethaneAbatement-US'!$N:$N,"&lt;"&amp;$B10,'IEA-MethaneAbatement-US'!$N:$N,"&gt;="&amp;$A10,'IEA-MethaneAbatement-US'!$L:$L,$B$1))+(VLOOKUP($C$1,'Multipliers and Adjustments'!$A$70:$I$86,TRUNC(COLUMN(K$2)/5)+2,FALSE)*SUMIFS('IEA-MethaneAbatement-US'!$M:$M,'IEA-MethaneAbatement-US'!$N:$N,"&lt;"&amp;$B10,'IEA-MethaneAbatement-US'!$N:$N,"&gt;="&amp;$A10,'IEA-MethaneAbatement-US'!$L:$L,$C$1))+(VLOOKUP($D$1,'Multipliers and Adjustments'!$A$70:$I$86,TRUNC(COLUMN(K$2)/5)+2,FALSE)*SUMIFS('IEA-MethaneAbatement-US'!$M:$M,'IEA-MethaneAbatement-US'!$N:$N,"&lt;"&amp;$B10,'IEA-MethaneAbatement-US'!$N:$N,"&gt;="&amp;$A10,'IEA-MethaneAbatement-US'!$L:$L,$D$1)))*'State Downscaling Multipliers'!$B$7*(1+'EPA to IEA Scaling'!O$10)</f>
        <v>0</v>
      </c>
      <c r="L10" s="165">
        <f>((VLOOKUP($B$1,'Multipliers and Adjustments'!$A$70:$I$86,TRUNC(COLUMN(L$2)/5)+2,FALSE)*SUMIFS('IEA-MethaneAbatement-US'!$M:$M,'IEA-MethaneAbatement-US'!$N:$N,"&lt;"&amp;$B10,'IEA-MethaneAbatement-US'!$N:$N,"&gt;="&amp;$A10,'IEA-MethaneAbatement-US'!$L:$L,$B$1))+(VLOOKUP($C$1,'Multipliers and Adjustments'!$A$70:$I$86,TRUNC(COLUMN(L$2)/5)+2,FALSE)*SUMIFS('IEA-MethaneAbatement-US'!$M:$M,'IEA-MethaneAbatement-US'!$N:$N,"&lt;"&amp;$B10,'IEA-MethaneAbatement-US'!$N:$N,"&gt;="&amp;$A10,'IEA-MethaneAbatement-US'!$L:$L,$C$1))+(VLOOKUP($D$1,'Multipliers and Adjustments'!$A$70:$I$86,TRUNC(COLUMN(L$2)/5)+2,FALSE)*SUMIFS('IEA-MethaneAbatement-US'!$M:$M,'IEA-MethaneAbatement-US'!$N:$N,"&lt;"&amp;$B10,'IEA-MethaneAbatement-US'!$N:$N,"&gt;="&amp;$A10,'IEA-MethaneAbatement-US'!$L:$L,$D$1)))*'State Downscaling Multipliers'!$B$7*(1+'EPA to IEA Scaling'!P$10)</f>
        <v>0</v>
      </c>
      <c r="M10" s="167">
        <f>((VLOOKUP($B$1,'Multipliers and Adjustments'!$A$70:$I$86,TRUNC(COLUMN(M$2)/5)+2,FALSE)*SUMIFS('IEA-MethaneAbatement-US'!$M:$M,'IEA-MethaneAbatement-US'!$N:$N,"&lt;"&amp;$B10,'IEA-MethaneAbatement-US'!$N:$N,"&gt;="&amp;$A10,'IEA-MethaneAbatement-US'!$L:$L,$B$1))+(VLOOKUP($C$1,'Multipliers and Adjustments'!$A$70:$I$86,TRUNC(COLUMN(M$2)/5)+2,FALSE)*SUMIFS('IEA-MethaneAbatement-US'!$M:$M,'IEA-MethaneAbatement-US'!$N:$N,"&lt;"&amp;$B10,'IEA-MethaneAbatement-US'!$N:$N,"&gt;="&amp;$A10,'IEA-MethaneAbatement-US'!$L:$L,$C$1))+(VLOOKUP($D$1,'Multipliers and Adjustments'!$A$70:$I$86,TRUNC(COLUMN(M$2)/5)+2,FALSE)*SUMIFS('IEA-MethaneAbatement-US'!$M:$M,'IEA-MethaneAbatement-US'!$N:$N,"&lt;"&amp;$B10,'IEA-MethaneAbatement-US'!$N:$N,"&gt;="&amp;$A10,'IEA-MethaneAbatement-US'!$L:$L,$D$1)))*'State Downscaling Multipliers'!$B$7*(1+'EPA to IEA Scaling'!Q$10)</f>
        <v>0</v>
      </c>
      <c r="N10" s="165">
        <f>((VLOOKUP($B$1,'Multipliers and Adjustments'!$A$70:$I$86,TRUNC(COLUMN(N$2)/5)+2,FALSE)*SUMIFS('IEA-MethaneAbatement-US'!$M:$M,'IEA-MethaneAbatement-US'!$N:$N,"&lt;"&amp;$B10,'IEA-MethaneAbatement-US'!$N:$N,"&gt;="&amp;$A10,'IEA-MethaneAbatement-US'!$L:$L,$B$1))+(VLOOKUP($C$1,'Multipliers and Adjustments'!$A$70:$I$86,TRUNC(COLUMN(N$2)/5)+2,FALSE)*SUMIFS('IEA-MethaneAbatement-US'!$M:$M,'IEA-MethaneAbatement-US'!$N:$N,"&lt;"&amp;$B10,'IEA-MethaneAbatement-US'!$N:$N,"&gt;="&amp;$A10,'IEA-MethaneAbatement-US'!$L:$L,$C$1))+(VLOOKUP($D$1,'Multipliers and Adjustments'!$A$70:$I$86,TRUNC(COLUMN(N$2)/5)+2,FALSE)*SUMIFS('IEA-MethaneAbatement-US'!$M:$M,'IEA-MethaneAbatement-US'!$N:$N,"&lt;"&amp;$B10,'IEA-MethaneAbatement-US'!$N:$N,"&gt;="&amp;$A10,'IEA-MethaneAbatement-US'!$L:$L,$D$1)))*'State Downscaling Multipliers'!$B$7*(1+'EPA to IEA Scaling'!R$10)</f>
        <v>0</v>
      </c>
      <c r="O10" s="165">
        <f>((VLOOKUP($B$1,'Multipliers and Adjustments'!$A$70:$I$86,TRUNC(COLUMN(O$2)/5)+2,FALSE)*SUMIFS('IEA-MethaneAbatement-US'!$M:$M,'IEA-MethaneAbatement-US'!$N:$N,"&lt;"&amp;$B10,'IEA-MethaneAbatement-US'!$N:$N,"&gt;="&amp;$A10,'IEA-MethaneAbatement-US'!$L:$L,$B$1))+(VLOOKUP($C$1,'Multipliers and Adjustments'!$A$70:$I$86,TRUNC(COLUMN(O$2)/5)+2,FALSE)*SUMIFS('IEA-MethaneAbatement-US'!$M:$M,'IEA-MethaneAbatement-US'!$N:$N,"&lt;"&amp;$B10,'IEA-MethaneAbatement-US'!$N:$N,"&gt;="&amp;$A10,'IEA-MethaneAbatement-US'!$L:$L,$C$1))+(VLOOKUP($D$1,'Multipliers and Adjustments'!$A$70:$I$86,TRUNC(COLUMN(O$2)/5)+2,FALSE)*SUMIFS('IEA-MethaneAbatement-US'!$M:$M,'IEA-MethaneAbatement-US'!$N:$N,"&lt;"&amp;$B10,'IEA-MethaneAbatement-US'!$N:$N,"&gt;="&amp;$A10,'IEA-MethaneAbatement-US'!$L:$L,$D$1)))*'State Downscaling Multipliers'!$B$7*(1+'EPA to IEA Scaling'!S$10)</f>
        <v>0</v>
      </c>
      <c r="P10" s="165">
        <f>((VLOOKUP($B$1,'Multipliers and Adjustments'!$A$70:$I$86,TRUNC(COLUMN(P$2)/5)+2,FALSE)*SUMIFS('IEA-MethaneAbatement-US'!$M:$M,'IEA-MethaneAbatement-US'!$N:$N,"&lt;"&amp;$B10,'IEA-MethaneAbatement-US'!$N:$N,"&gt;="&amp;$A10,'IEA-MethaneAbatement-US'!$L:$L,$B$1))+(VLOOKUP($C$1,'Multipliers and Adjustments'!$A$70:$I$86,TRUNC(COLUMN(P$2)/5)+2,FALSE)*SUMIFS('IEA-MethaneAbatement-US'!$M:$M,'IEA-MethaneAbatement-US'!$N:$N,"&lt;"&amp;$B10,'IEA-MethaneAbatement-US'!$N:$N,"&gt;="&amp;$A10,'IEA-MethaneAbatement-US'!$L:$L,$C$1))+(VLOOKUP($D$1,'Multipliers and Adjustments'!$A$70:$I$86,TRUNC(COLUMN(P$2)/5)+2,FALSE)*SUMIFS('IEA-MethaneAbatement-US'!$M:$M,'IEA-MethaneAbatement-US'!$N:$N,"&lt;"&amp;$B10,'IEA-MethaneAbatement-US'!$N:$N,"&gt;="&amp;$A10,'IEA-MethaneAbatement-US'!$L:$L,$D$1)))*'State Downscaling Multipliers'!$B$7*(1+'EPA to IEA Scaling'!T$10)</f>
        <v>0</v>
      </c>
      <c r="Q10" s="165">
        <f>((VLOOKUP($B$1,'Multipliers and Adjustments'!$A$70:$I$86,TRUNC(COLUMN(Q$2)/5)+2,FALSE)*SUMIFS('IEA-MethaneAbatement-US'!$M:$M,'IEA-MethaneAbatement-US'!$N:$N,"&lt;"&amp;$B10,'IEA-MethaneAbatement-US'!$N:$N,"&gt;="&amp;$A10,'IEA-MethaneAbatement-US'!$L:$L,$B$1))+(VLOOKUP($C$1,'Multipliers and Adjustments'!$A$70:$I$86,TRUNC(COLUMN(Q$2)/5)+2,FALSE)*SUMIFS('IEA-MethaneAbatement-US'!$M:$M,'IEA-MethaneAbatement-US'!$N:$N,"&lt;"&amp;$B10,'IEA-MethaneAbatement-US'!$N:$N,"&gt;="&amp;$A10,'IEA-MethaneAbatement-US'!$L:$L,$C$1))+(VLOOKUP($D$1,'Multipliers and Adjustments'!$A$70:$I$86,TRUNC(COLUMN(Q$2)/5)+2,FALSE)*SUMIFS('IEA-MethaneAbatement-US'!$M:$M,'IEA-MethaneAbatement-US'!$N:$N,"&lt;"&amp;$B10,'IEA-MethaneAbatement-US'!$N:$N,"&gt;="&amp;$A10,'IEA-MethaneAbatement-US'!$L:$L,$D$1)))*'State Downscaling Multipliers'!$B$7*(1+'EPA to IEA Scaling'!U$10)</f>
        <v>0</v>
      </c>
      <c r="R10" s="167">
        <f>((VLOOKUP($B$1,'Multipliers and Adjustments'!$A$70:$I$86,TRUNC(COLUMN(R$2)/5)+2,FALSE)*SUMIFS('IEA-MethaneAbatement-US'!$M:$M,'IEA-MethaneAbatement-US'!$N:$N,"&lt;"&amp;$B10,'IEA-MethaneAbatement-US'!$N:$N,"&gt;="&amp;$A10,'IEA-MethaneAbatement-US'!$L:$L,$B$1))+(VLOOKUP($C$1,'Multipliers and Adjustments'!$A$70:$I$86,TRUNC(COLUMN(R$2)/5)+2,FALSE)*SUMIFS('IEA-MethaneAbatement-US'!$M:$M,'IEA-MethaneAbatement-US'!$N:$N,"&lt;"&amp;$B10,'IEA-MethaneAbatement-US'!$N:$N,"&gt;="&amp;$A10,'IEA-MethaneAbatement-US'!$L:$L,$C$1))+(VLOOKUP($D$1,'Multipliers and Adjustments'!$A$70:$I$86,TRUNC(COLUMN(R$2)/5)+2,FALSE)*SUMIFS('IEA-MethaneAbatement-US'!$M:$M,'IEA-MethaneAbatement-US'!$N:$N,"&lt;"&amp;$B10,'IEA-MethaneAbatement-US'!$N:$N,"&gt;="&amp;$A10,'IEA-MethaneAbatement-US'!$L:$L,$D$1)))*'State Downscaling Multipliers'!$B$7*(1+'EPA to IEA Scaling'!V$10)</f>
        <v>0</v>
      </c>
      <c r="S10" s="165">
        <f>((VLOOKUP($B$1,'Multipliers and Adjustments'!$A$70:$I$86,TRUNC(COLUMN(S$2)/5)+2,FALSE)*SUMIFS('IEA-MethaneAbatement-US'!$M:$M,'IEA-MethaneAbatement-US'!$N:$N,"&lt;"&amp;$B10,'IEA-MethaneAbatement-US'!$N:$N,"&gt;="&amp;$A10,'IEA-MethaneAbatement-US'!$L:$L,$B$1))+(VLOOKUP($C$1,'Multipliers and Adjustments'!$A$70:$I$86,TRUNC(COLUMN(S$2)/5)+2,FALSE)*SUMIFS('IEA-MethaneAbatement-US'!$M:$M,'IEA-MethaneAbatement-US'!$N:$N,"&lt;"&amp;$B10,'IEA-MethaneAbatement-US'!$N:$N,"&gt;="&amp;$A10,'IEA-MethaneAbatement-US'!$L:$L,$C$1))+(VLOOKUP($D$1,'Multipliers and Adjustments'!$A$70:$I$86,TRUNC(COLUMN(S$2)/5)+2,FALSE)*SUMIFS('IEA-MethaneAbatement-US'!$M:$M,'IEA-MethaneAbatement-US'!$N:$N,"&lt;"&amp;$B10,'IEA-MethaneAbatement-US'!$N:$N,"&gt;="&amp;$A10,'IEA-MethaneAbatement-US'!$L:$L,$D$1)))*'State Downscaling Multipliers'!$B$7*(1+'EPA to IEA Scaling'!W$10)</f>
        <v>0</v>
      </c>
      <c r="T10" s="165">
        <f>((VLOOKUP($B$1,'Multipliers and Adjustments'!$A$70:$I$86,TRUNC(COLUMN(T$2)/5)+2,FALSE)*SUMIFS('IEA-MethaneAbatement-US'!$M:$M,'IEA-MethaneAbatement-US'!$N:$N,"&lt;"&amp;$B10,'IEA-MethaneAbatement-US'!$N:$N,"&gt;="&amp;$A10,'IEA-MethaneAbatement-US'!$L:$L,$B$1))+(VLOOKUP($C$1,'Multipliers and Adjustments'!$A$70:$I$86,TRUNC(COLUMN(T$2)/5)+2,FALSE)*SUMIFS('IEA-MethaneAbatement-US'!$M:$M,'IEA-MethaneAbatement-US'!$N:$N,"&lt;"&amp;$B10,'IEA-MethaneAbatement-US'!$N:$N,"&gt;="&amp;$A10,'IEA-MethaneAbatement-US'!$L:$L,$C$1))+(VLOOKUP($D$1,'Multipliers and Adjustments'!$A$70:$I$86,TRUNC(COLUMN(T$2)/5)+2,FALSE)*SUMIFS('IEA-MethaneAbatement-US'!$M:$M,'IEA-MethaneAbatement-US'!$N:$N,"&lt;"&amp;$B10,'IEA-MethaneAbatement-US'!$N:$N,"&gt;="&amp;$A10,'IEA-MethaneAbatement-US'!$L:$L,$D$1)))*'State Downscaling Multipliers'!$B$7*(1+'EPA to IEA Scaling'!X$10)</f>
        <v>0</v>
      </c>
      <c r="U10" s="165">
        <f>((VLOOKUP($B$1,'Multipliers and Adjustments'!$A$70:$I$86,TRUNC(COLUMN(U$2)/5)+2,FALSE)*SUMIFS('IEA-MethaneAbatement-US'!$M:$M,'IEA-MethaneAbatement-US'!$N:$N,"&lt;"&amp;$B10,'IEA-MethaneAbatement-US'!$N:$N,"&gt;="&amp;$A10,'IEA-MethaneAbatement-US'!$L:$L,$B$1))+(VLOOKUP($C$1,'Multipliers and Adjustments'!$A$70:$I$86,TRUNC(COLUMN(U$2)/5)+2,FALSE)*SUMIFS('IEA-MethaneAbatement-US'!$M:$M,'IEA-MethaneAbatement-US'!$N:$N,"&lt;"&amp;$B10,'IEA-MethaneAbatement-US'!$N:$N,"&gt;="&amp;$A10,'IEA-MethaneAbatement-US'!$L:$L,$C$1))+(VLOOKUP($D$1,'Multipliers and Adjustments'!$A$70:$I$86,TRUNC(COLUMN(U$2)/5)+2,FALSE)*SUMIFS('IEA-MethaneAbatement-US'!$M:$M,'IEA-MethaneAbatement-US'!$N:$N,"&lt;"&amp;$B10,'IEA-MethaneAbatement-US'!$N:$N,"&gt;="&amp;$A10,'IEA-MethaneAbatement-US'!$L:$L,$D$1)))*'State Downscaling Multipliers'!$B$7*(1+'EPA to IEA Scaling'!Y$10)</f>
        <v>0</v>
      </c>
      <c r="V10" s="165">
        <f>((VLOOKUP($B$1,'Multipliers and Adjustments'!$A$70:$I$86,TRUNC(COLUMN(V$2)/5)+2,FALSE)*SUMIFS('IEA-MethaneAbatement-US'!$M:$M,'IEA-MethaneAbatement-US'!$N:$N,"&lt;"&amp;$B10,'IEA-MethaneAbatement-US'!$N:$N,"&gt;="&amp;$A10,'IEA-MethaneAbatement-US'!$L:$L,$B$1))+(VLOOKUP($C$1,'Multipliers and Adjustments'!$A$70:$I$86,TRUNC(COLUMN(V$2)/5)+2,FALSE)*SUMIFS('IEA-MethaneAbatement-US'!$M:$M,'IEA-MethaneAbatement-US'!$N:$N,"&lt;"&amp;$B10,'IEA-MethaneAbatement-US'!$N:$N,"&gt;="&amp;$A10,'IEA-MethaneAbatement-US'!$L:$L,$C$1))+(VLOOKUP($D$1,'Multipliers and Adjustments'!$A$70:$I$86,TRUNC(COLUMN(V$2)/5)+2,FALSE)*SUMIFS('IEA-MethaneAbatement-US'!$M:$M,'IEA-MethaneAbatement-US'!$N:$N,"&lt;"&amp;$B10,'IEA-MethaneAbatement-US'!$N:$N,"&gt;="&amp;$A10,'IEA-MethaneAbatement-US'!$L:$L,$D$1)))*'State Downscaling Multipliers'!$B$7*(1+'EPA to IEA Scaling'!Z$10)</f>
        <v>0</v>
      </c>
      <c r="W10" s="167">
        <f>((VLOOKUP($B$1,'Multipliers and Adjustments'!$A$70:$I$86,TRUNC(COLUMN(W$2)/5)+2,FALSE)*SUMIFS('IEA-MethaneAbatement-US'!$M:$M,'IEA-MethaneAbatement-US'!$N:$N,"&lt;"&amp;$B10,'IEA-MethaneAbatement-US'!$N:$N,"&gt;="&amp;$A10,'IEA-MethaneAbatement-US'!$L:$L,$B$1))+(VLOOKUP($C$1,'Multipliers and Adjustments'!$A$70:$I$86,TRUNC(COLUMN(W$2)/5)+2,FALSE)*SUMIFS('IEA-MethaneAbatement-US'!$M:$M,'IEA-MethaneAbatement-US'!$N:$N,"&lt;"&amp;$B10,'IEA-MethaneAbatement-US'!$N:$N,"&gt;="&amp;$A10,'IEA-MethaneAbatement-US'!$L:$L,$C$1))+(VLOOKUP($D$1,'Multipliers and Adjustments'!$A$70:$I$86,TRUNC(COLUMN(W$2)/5)+2,FALSE)*SUMIFS('IEA-MethaneAbatement-US'!$M:$M,'IEA-MethaneAbatement-US'!$N:$N,"&lt;"&amp;$B10,'IEA-MethaneAbatement-US'!$N:$N,"&gt;="&amp;$A10,'IEA-MethaneAbatement-US'!$L:$L,$D$1)))*'State Downscaling Multipliers'!$B$7*(1+'EPA to IEA Scaling'!AA$10)</f>
        <v>0</v>
      </c>
      <c r="X10" s="165">
        <f>((VLOOKUP($B$1,'Multipliers and Adjustments'!$A$70:$I$86,TRUNC(COLUMN(X$2)/5)+2,FALSE)*SUMIFS('IEA-MethaneAbatement-US'!$M:$M,'IEA-MethaneAbatement-US'!$N:$N,"&lt;"&amp;$B10,'IEA-MethaneAbatement-US'!$N:$N,"&gt;="&amp;$A10,'IEA-MethaneAbatement-US'!$L:$L,$B$1))+(VLOOKUP($C$1,'Multipliers and Adjustments'!$A$70:$I$86,TRUNC(COLUMN(X$2)/5)+2,FALSE)*SUMIFS('IEA-MethaneAbatement-US'!$M:$M,'IEA-MethaneAbatement-US'!$N:$N,"&lt;"&amp;$B10,'IEA-MethaneAbatement-US'!$N:$N,"&gt;="&amp;$A10,'IEA-MethaneAbatement-US'!$L:$L,$C$1))+(VLOOKUP($D$1,'Multipliers and Adjustments'!$A$70:$I$86,TRUNC(COLUMN(X$2)/5)+2,FALSE)*SUMIFS('IEA-MethaneAbatement-US'!$M:$M,'IEA-MethaneAbatement-US'!$N:$N,"&lt;"&amp;$B10,'IEA-MethaneAbatement-US'!$N:$N,"&gt;="&amp;$A10,'IEA-MethaneAbatement-US'!$L:$L,$D$1)))*'State Downscaling Multipliers'!$B$7*(1+'EPA to IEA Scaling'!AB$10)</f>
        <v>0</v>
      </c>
      <c r="Y10" s="165">
        <f>((VLOOKUP($B$1,'Multipliers and Adjustments'!$A$70:$I$86,TRUNC(COLUMN(Y$2)/5)+2,FALSE)*SUMIFS('IEA-MethaneAbatement-US'!$M:$M,'IEA-MethaneAbatement-US'!$N:$N,"&lt;"&amp;$B10,'IEA-MethaneAbatement-US'!$N:$N,"&gt;="&amp;$A10,'IEA-MethaneAbatement-US'!$L:$L,$B$1))+(VLOOKUP($C$1,'Multipliers and Adjustments'!$A$70:$I$86,TRUNC(COLUMN(Y$2)/5)+2,FALSE)*SUMIFS('IEA-MethaneAbatement-US'!$M:$M,'IEA-MethaneAbatement-US'!$N:$N,"&lt;"&amp;$B10,'IEA-MethaneAbatement-US'!$N:$N,"&gt;="&amp;$A10,'IEA-MethaneAbatement-US'!$L:$L,$C$1))+(VLOOKUP($D$1,'Multipliers and Adjustments'!$A$70:$I$86,TRUNC(COLUMN(Y$2)/5)+2,FALSE)*SUMIFS('IEA-MethaneAbatement-US'!$M:$M,'IEA-MethaneAbatement-US'!$N:$N,"&lt;"&amp;$B10,'IEA-MethaneAbatement-US'!$N:$N,"&gt;="&amp;$A10,'IEA-MethaneAbatement-US'!$L:$L,$D$1)))*'State Downscaling Multipliers'!$B$7*(1+'EPA to IEA Scaling'!AC$10)</f>
        <v>0</v>
      </c>
      <c r="Z10" s="165">
        <f>((VLOOKUP($B$1,'Multipliers and Adjustments'!$A$70:$I$86,TRUNC(COLUMN(Z$2)/5)+2,FALSE)*SUMIFS('IEA-MethaneAbatement-US'!$M:$M,'IEA-MethaneAbatement-US'!$N:$N,"&lt;"&amp;$B10,'IEA-MethaneAbatement-US'!$N:$N,"&gt;="&amp;$A10,'IEA-MethaneAbatement-US'!$L:$L,$B$1))+(VLOOKUP($C$1,'Multipliers and Adjustments'!$A$70:$I$86,TRUNC(COLUMN(Z$2)/5)+2,FALSE)*SUMIFS('IEA-MethaneAbatement-US'!$M:$M,'IEA-MethaneAbatement-US'!$N:$N,"&lt;"&amp;$B10,'IEA-MethaneAbatement-US'!$N:$N,"&gt;="&amp;$A10,'IEA-MethaneAbatement-US'!$L:$L,$C$1))+(VLOOKUP($D$1,'Multipliers and Adjustments'!$A$70:$I$86,TRUNC(COLUMN(Z$2)/5)+2,FALSE)*SUMIFS('IEA-MethaneAbatement-US'!$M:$M,'IEA-MethaneAbatement-US'!$N:$N,"&lt;"&amp;$B10,'IEA-MethaneAbatement-US'!$N:$N,"&gt;="&amp;$A10,'IEA-MethaneAbatement-US'!$L:$L,$D$1)))*'State Downscaling Multipliers'!$B$7*(1+'EPA to IEA Scaling'!AD$10)</f>
        <v>0</v>
      </c>
      <c r="AA10" s="165">
        <f>((VLOOKUP($B$1,'Multipliers and Adjustments'!$A$70:$I$86,TRUNC(COLUMN(AA$2)/5)+2,FALSE)*SUMIFS('IEA-MethaneAbatement-US'!$M:$M,'IEA-MethaneAbatement-US'!$N:$N,"&lt;"&amp;$B10,'IEA-MethaneAbatement-US'!$N:$N,"&gt;="&amp;$A10,'IEA-MethaneAbatement-US'!$L:$L,$B$1))+(VLOOKUP($C$1,'Multipliers and Adjustments'!$A$70:$I$86,TRUNC(COLUMN(AA$2)/5)+2,FALSE)*SUMIFS('IEA-MethaneAbatement-US'!$M:$M,'IEA-MethaneAbatement-US'!$N:$N,"&lt;"&amp;$B10,'IEA-MethaneAbatement-US'!$N:$N,"&gt;="&amp;$A10,'IEA-MethaneAbatement-US'!$L:$L,$C$1))+(VLOOKUP($D$1,'Multipliers and Adjustments'!$A$70:$I$86,TRUNC(COLUMN(AA$2)/5)+2,FALSE)*SUMIFS('IEA-MethaneAbatement-US'!$M:$M,'IEA-MethaneAbatement-US'!$N:$N,"&lt;"&amp;$B10,'IEA-MethaneAbatement-US'!$N:$N,"&gt;="&amp;$A10,'IEA-MethaneAbatement-US'!$L:$L,$D$1)))*'State Downscaling Multipliers'!$B$7*(1+'EPA to IEA Scaling'!AE$10)</f>
        <v>0</v>
      </c>
      <c r="AB10" s="167">
        <f>((VLOOKUP($B$1,'Multipliers and Adjustments'!$A$70:$I$86,TRUNC(COLUMN(AB$2)/5)+2,FALSE)*SUMIFS('IEA-MethaneAbatement-US'!$M:$M,'IEA-MethaneAbatement-US'!$N:$N,"&lt;"&amp;$B10,'IEA-MethaneAbatement-US'!$N:$N,"&gt;="&amp;$A10,'IEA-MethaneAbatement-US'!$L:$L,$B$1))+(VLOOKUP($C$1,'Multipliers and Adjustments'!$A$70:$I$86,TRUNC(COLUMN(AB$2)/5)+2,FALSE)*SUMIFS('IEA-MethaneAbatement-US'!$M:$M,'IEA-MethaneAbatement-US'!$N:$N,"&lt;"&amp;$B10,'IEA-MethaneAbatement-US'!$N:$N,"&gt;="&amp;$A10,'IEA-MethaneAbatement-US'!$L:$L,$C$1))+(VLOOKUP($D$1,'Multipliers and Adjustments'!$A$70:$I$86,TRUNC(COLUMN(AB$2)/5)+2,FALSE)*SUMIFS('IEA-MethaneAbatement-US'!$M:$M,'IEA-MethaneAbatement-US'!$N:$N,"&lt;"&amp;$B10,'IEA-MethaneAbatement-US'!$N:$N,"&gt;="&amp;$A10,'IEA-MethaneAbatement-US'!$L:$L,$D$1)))*'State Downscaling Multipliers'!$B$7*(1+'EPA to IEA Scaling'!AF$10)</f>
        <v>0</v>
      </c>
      <c r="AC10" s="165">
        <f>((VLOOKUP($B$1,'Multipliers and Adjustments'!$A$70:$I$86,TRUNC(COLUMN(AC$2)/5)+2,FALSE)*SUMIFS('IEA-MethaneAbatement-US'!$M:$M,'IEA-MethaneAbatement-US'!$N:$N,"&lt;"&amp;$B10,'IEA-MethaneAbatement-US'!$N:$N,"&gt;="&amp;$A10,'IEA-MethaneAbatement-US'!$L:$L,$B$1))+(VLOOKUP($C$1,'Multipliers and Adjustments'!$A$70:$I$86,TRUNC(COLUMN(AC$2)/5)+2,FALSE)*SUMIFS('IEA-MethaneAbatement-US'!$M:$M,'IEA-MethaneAbatement-US'!$N:$N,"&lt;"&amp;$B10,'IEA-MethaneAbatement-US'!$N:$N,"&gt;="&amp;$A10,'IEA-MethaneAbatement-US'!$L:$L,$C$1))+(VLOOKUP($D$1,'Multipliers and Adjustments'!$A$70:$I$86,TRUNC(COLUMN(AC$2)/5)+2,FALSE)*SUMIFS('IEA-MethaneAbatement-US'!$M:$M,'IEA-MethaneAbatement-US'!$N:$N,"&lt;"&amp;$B10,'IEA-MethaneAbatement-US'!$N:$N,"&gt;="&amp;$A10,'IEA-MethaneAbatement-US'!$L:$L,$D$1)))*'State Downscaling Multipliers'!$B$7*(1+'EPA to IEA Scaling'!AG$10)</f>
        <v>0</v>
      </c>
      <c r="AD10" s="165">
        <f>((VLOOKUP($B$1,'Multipliers and Adjustments'!$A$70:$I$86,TRUNC(COLUMN(AD$2)/5)+2,FALSE)*SUMIFS('IEA-MethaneAbatement-US'!$M:$M,'IEA-MethaneAbatement-US'!$N:$N,"&lt;"&amp;$B10,'IEA-MethaneAbatement-US'!$N:$N,"&gt;="&amp;$A10,'IEA-MethaneAbatement-US'!$L:$L,$B$1))+(VLOOKUP($C$1,'Multipliers and Adjustments'!$A$70:$I$86,TRUNC(COLUMN(AD$2)/5)+2,FALSE)*SUMIFS('IEA-MethaneAbatement-US'!$M:$M,'IEA-MethaneAbatement-US'!$N:$N,"&lt;"&amp;$B10,'IEA-MethaneAbatement-US'!$N:$N,"&gt;="&amp;$A10,'IEA-MethaneAbatement-US'!$L:$L,$C$1))+(VLOOKUP($D$1,'Multipliers and Adjustments'!$A$70:$I$86,TRUNC(COLUMN(AD$2)/5)+2,FALSE)*SUMIFS('IEA-MethaneAbatement-US'!$M:$M,'IEA-MethaneAbatement-US'!$N:$N,"&lt;"&amp;$B10,'IEA-MethaneAbatement-US'!$N:$N,"&gt;="&amp;$A10,'IEA-MethaneAbatement-US'!$L:$L,$D$1)))*'State Downscaling Multipliers'!$B$7*(1+'EPA to IEA Scaling'!AH$10)</f>
        <v>0</v>
      </c>
      <c r="AE10" s="165">
        <f>((VLOOKUP($B$1,'Multipliers and Adjustments'!$A$70:$I$86,TRUNC(COLUMN(AE$2)/5)+2,FALSE)*SUMIFS('IEA-MethaneAbatement-US'!$M:$M,'IEA-MethaneAbatement-US'!$N:$N,"&lt;"&amp;$B10,'IEA-MethaneAbatement-US'!$N:$N,"&gt;="&amp;$A10,'IEA-MethaneAbatement-US'!$L:$L,$B$1))+(VLOOKUP($C$1,'Multipliers and Adjustments'!$A$70:$I$86,TRUNC(COLUMN(AE$2)/5)+2,FALSE)*SUMIFS('IEA-MethaneAbatement-US'!$M:$M,'IEA-MethaneAbatement-US'!$N:$N,"&lt;"&amp;$B10,'IEA-MethaneAbatement-US'!$N:$N,"&gt;="&amp;$A10,'IEA-MethaneAbatement-US'!$L:$L,$C$1))+(VLOOKUP($D$1,'Multipliers and Adjustments'!$A$70:$I$86,TRUNC(COLUMN(AE$2)/5)+2,FALSE)*SUMIFS('IEA-MethaneAbatement-US'!$M:$M,'IEA-MethaneAbatement-US'!$N:$N,"&lt;"&amp;$B10,'IEA-MethaneAbatement-US'!$N:$N,"&gt;="&amp;$A10,'IEA-MethaneAbatement-US'!$L:$L,$D$1)))*'State Downscaling Multipliers'!$B$7*(1+'EPA to IEA Scaling'!AI$10)</f>
        <v>0</v>
      </c>
      <c r="AF10" s="165">
        <f>((VLOOKUP($B$1,'Multipliers and Adjustments'!$A$70:$I$86,TRUNC(COLUMN(AF$2)/5)+2,FALSE)*SUMIFS('IEA-MethaneAbatement-US'!$M:$M,'IEA-MethaneAbatement-US'!$N:$N,"&lt;"&amp;$B10,'IEA-MethaneAbatement-US'!$N:$N,"&gt;="&amp;$A10,'IEA-MethaneAbatement-US'!$L:$L,$B$1))+(VLOOKUP($C$1,'Multipliers and Adjustments'!$A$70:$I$86,TRUNC(COLUMN(AF$2)/5)+2,FALSE)*SUMIFS('IEA-MethaneAbatement-US'!$M:$M,'IEA-MethaneAbatement-US'!$N:$N,"&lt;"&amp;$B10,'IEA-MethaneAbatement-US'!$N:$N,"&gt;="&amp;$A10,'IEA-MethaneAbatement-US'!$L:$L,$C$1))+(VLOOKUP($D$1,'Multipliers and Adjustments'!$A$70:$I$86,TRUNC(COLUMN(AF$2)/5)+2,FALSE)*SUMIFS('IEA-MethaneAbatement-US'!$M:$M,'IEA-MethaneAbatement-US'!$N:$N,"&lt;"&amp;$B10,'IEA-MethaneAbatement-US'!$N:$N,"&gt;="&amp;$A10,'IEA-MethaneAbatement-US'!$L:$L,$D$1)))*'State Downscaling Multipliers'!$B$7*(1+'EPA to IEA Scaling'!AJ$10)</f>
        <v>0</v>
      </c>
      <c r="AG10" s="167">
        <f>((VLOOKUP($B$1,'Multipliers and Adjustments'!$A$70:$I$86,TRUNC(COLUMN(AG$2)/5)+2,FALSE)*SUMIFS('IEA-MethaneAbatement-US'!$M:$M,'IEA-MethaneAbatement-US'!$N:$N,"&lt;"&amp;$B10,'IEA-MethaneAbatement-US'!$N:$N,"&gt;="&amp;$A10,'IEA-MethaneAbatement-US'!$L:$L,$B$1))+(VLOOKUP($C$1,'Multipliers and Adjustments'!$A$70:$I$86,TRUNC(COLUMN(AG$2)/5)+2,FALSE)*SUMIFS('IEA-MethaneAbatement-US'!$M:$M,'IEA-MethaneAbatement-US'!$N:$N,"&lt;"&amp;$B10,'IEA-MethaneAbatement-US'!$N:$N,"&gt;="&amp;$A10,'IEA-MethaneAbatement-US'!$L:$L,$C$1))+(VLOOKUP($D$1,'Multipliers and Adjustments'!$A$70:$I$86,TRUNC(COLUMN(AG$2)/5)+2,FALSE)*SUMIFS('IEA-MethaneAbatement-US'!$M:$M,'IEA-MethaneAbatement-US'!$N:$N,"&lt;"&amp;$B10,'IEA-MethaneAbatement-US'!$N:$N,"&gt;="&amp;$A10,'IEA-MethaneAbatement-US'!$L:$L,$D$1)))*'State Downscaling Multipliers'!$B$7*(1+'EPA to IEA Scaling'!AK$10)</f>
        <v>0</v>
      </c>
      <c r="AH10" s="165">
        <f>((VLOOKUP($B$1,'Multipliers and Adjustments'!$A$70:$I$86,TRUNC(COLUMN(AH$2)/5)+2,FALSE)*SUMIFS('IEA-MethaneAbatement-US'!$M:$M,'IEA-MethaneAbatement-US'!$N:$N,"&lt;"&amp;$B10,'IEA-MethaneAbatement-US'!$N:$N,"&gt;="&amp;$A10,'IEA-MethaneAbatement-US'!$L:$L,$B$1))+(VLOOKUP($C$1,'Multipliers and Adjustments'!$A$70:$I$86,TRUNC(COLUMN(AH$2)/5)+2,FALSE)*SUMIFS('IEA-MethaneAbatement-US'!$M:$M,'IEA-MethaneAbatement-US'!$N:$N,"&lt;"&amp;$B10,'IEA-MethaneAbatement-US'!$N:$N,"&gt;="&amp;$A10,'IEA-MethaneAbatement-US'!$L:$L,$C$1))+(VLOOKUP($D$1,'Multipliers and Adjustments'!$A$70:$I$86,TRUNC(COLUMN(AH$2)/5)+2,FALSE)*SUMIFS('IEA-MethaneAbatement-US'!$M:$M,'IEA-MethaneAbatement-US'!$N:$N,"&lt;"&amp;$B10,'IEA-MethaneAbatement-US'!$N:$N,"&gt;="&amp;$A10,'IEA-MethaneAbatement-US'!$L:$L,$D$1)))*'State Downscaling Multipliers'!$B$7*(1+'EPA to IEA Scaling'!AL$10)</f>
        <v>0</v>
      </c>
      <c r="AI10" s="165">
        <f>((VLOOKUP($B$1,'Multipliers and Adjustments'!$A$70:$I$86,TRUNC(COLUMN(AI$2)/5)+2,FALSE)*SUMIFS('IEA-MethaneAbatement-US'!$M:$M,'IEA-MethaneAbatement-US'!$N:$N,"&lt;"&amp;$B10,'IEA-MethaneAbatement-US'!$N:$N,"&gt;="&amp;$A10,'IEA-MethaneAbatement-US'!$L:$L,$B$1))+(VLOOKUP($C$1,'Multipliers and Adjustments'!$A$70:$I$86,TRUNC(COLUMN(AI$2)/5)+2,FALSE)*SUMIFS('IEA-MethaneAbatement-US'!$M:$M,'IEA-MethaneAbatement-US'!$N:$N,"&lt;"&amp;$B10,'IEA-MethaneAbatement-US'!$N:$N,"&gt;="&amp;$A10,'IEA-MethaneAbatement-US'!$L:$L,$C$1))+(VLOOKUP($D$1,'Multipliers and Adjustments'!$A$70:$I$86,TRUNC(COLUMN(AI$2)/5)+2,FALSE)*SUMIFS('IEA-MethaneAbatement-US'!$M:$M,'IEA-MethaneAbatement-US'!$N:$N,"&lt;"&amp;$B10,'IEA-MethaneAbatement-US'!$N:$N,"&gt;="&amp;$A10,'IEA-MethaneAbatement-US'!$L:$L,$D$1)))*'State Downscaling Multipliers'!$B$7*(1+'EPA to IEA Scaling'!AM$10)</f>
        <v>0</v>
      </c>
      <c r="AJ10" s="165">
        <f>((VLOOKUP($B$1,'Multipliers and Adjustments'!$A$70:$I$86,TRUNC(COLUMN(AJ$2)/5)+2,FALSE)*SUMIFS('IEA-MethaneAbatement-US'!$M:$M,'IEA-MethaneAbatement-US'!$N:$N,"&lt;"&amp;$B10,'IEA-MethaneAbatement-US'!$N:$N,"&gt;="&amp;$A10,'IEA-MethaneAbatement-US'!$L:$L,$B$1))+(VLOOKUP($C$1,'Multipliers and Adjustments'!$A$70:$I$86,TRUNC(COLUMN(AJ$2)/5)+2,FALSE)*SUMIFS('IEA-MethaneAbatement-US'!$M:$M,'IEA-MethaneAbatement-US'!$N:$N,"&lt;"&amp;$B10,'IEA-MethaneAbatement-US'!$N:$N,"&gt;="&amp;$A10,'IEA-MethaneAbatement-US'!$L:$L,$C$1))+(VLOOKUP($D$1,'Multipliers and Adjustments'!$A$70:$I$86,TRUNC(COLUMN(AJ$2)/5)+2,FALSE)*SUMIFS('IEA-MethaneAbatement-US'!$M:$M,'IEA-MethaneAbatement-US'!$N:$N,"&lt;"&amp;$B10,'IEA-MethaneAbatement-US'!$N:$N,"&gt;="&amp;$A10,'IEA-MethaneAbatement-US'!$L:$L,$D$1)))*'State Downscaling Multipliers'!$B$7*(1+'EPA to IEA Scaling'!AN$10)</f>
        <v>0</v>
      </c>
      <c r="AK10" s="165">
        <f>((VLOOKUP($B$1,'Multipliers and Adjustments'!$A$70:$I$86,TRUNC(COLUMN(AK$2)/5)+2,FALSE)*SUMIFS('IEA-MethaneAbatement-US'!$M:$M,'IEA-MethaneAbatement-US'!$N:$N,"&lt;"&amp;$B10,'IEA-MethaneAbatement-US'!$N:$N,"&gt;="&amp;$A10,'IEA-MethaneAbatement-US'!$L:$L,$B$1))+(VLOOKUP($C$1,'Multipliers and Adjustments'!$A$70:$I$86,TRUNC(COLUMN(AK$2)/5)+2,FALSE)*SUMIFS('IEA-MethaneAbatement-US'!$M:$M,'IEA-MethaneAbatement-US'!$N:$N,"&lt;"&amp;$B10,'IEA-MethaneAbatement-US'!$N:$N,"&gt;="&amp;$A10,'IEA-MethaneAbatement-US'!$L:$L,$C$1))+(VLOOKUP($D$1,'Multipliers and Adjustments'!$A$70:$I$86,TRUNC(COLUMN(AK$2)/5)+2,FALSE)*SUMIFS('IEA-MethaneAbatement-US'!$M:$M,'IEA-MethaneAbatement-US'!$N:$N,"&lt;"&amp;$B10,'IEA-MethaneAbatement-US'!$N:$N,"&gt;="&amp;$A10,'IEA-MethaneAbatement-US'!$L:$L,$D$1)))*'State Downscaling Multipliers'!$B$7*(1+'EPA to IEA Scaling'!AO$10)</f>
        <v>0</v>
      </c>
      <c r="AL10" s="167">
        <f>((VLOOKUP($B$1,'Multipliers and Adjustments'!$A$70:$I$86,TRUNC(COLUMN(AL$2)/5)+2,FALSE)*SUMIFS('IEA-MethaneAbatement-US'!$M:$M,'IEA-MethaneAbatement-US'!$N:$N,"&lt;"&amp;$B10,'IEA-MethaneAbatement-US'!$N:$N,"&gt;="&amp;$A10,'IEA-MethaneAbatement-US'!$L:$L,$B$1))+(VLOOKUP($C$1,'Multipliers and Adjustments'!$A$70:$I$86,TRUNC(COLUMN(AL$2)/5)+2,FALSE)*SUMIFS('IEA-MethaneAbatement-US'!$M:$M,'IEA-MethaneAbatement-US'!$N:$N,"&lt;"&amp;$B10,'IEA-MethaneAbatement-US'!$N:$N,"&gt;="&amp;$A10,'IEA-MethaneAbatement-US'!$L:$L,$C$1))+(VLOOKUP($D$1,'Multipliers and Adjustments'!$A$70:$I$86,TRUNC(COLUMN(AL$2)/5)+2,FALSE)*SUMIFS('IEA-MethaneAbatement-US'!$M:$M,'IEA-MethaneAbatement-US'!$N:$N,"&lt;"&amp;$B10,'IEA-MethaneAbatement-US'!$N:$N,"&gt;="&amp;$A10,'IEA-MethaneAbatement-US'!$L:$L,$D$1)))*'State Downscaling Multipliers'!$B$7*(1+'EPA to IEA Scaling'!AP$10)</f>
        <v>0</v>
      </c>
    </row>
    <row r="11" spans="1:38" x14ac:dyDescent="0.25">
      <c r="A11" s="49">
        <f t="shared" si="1"/>
        <v>-750</v>
      </c>
      <c r="B11" s="49">
        <f t="shared" si="0"/>
        <v>-700</v>
      </c>
      <c r="C11" s="165">
        <f>((VLOOKUP($B$1,'Multipliers and Adjustments'!$A$70:$I$86,TRUNC(COLUMN(C$2)/5)+2,FALSE)*SUMIFS('IEA-MethaneAbatement-US'!$M:$M,'IEA-MethaneAbatement-US'!$N:$N,"&lt;"&amp;$B11,'IEA-MethaneAbatement-US'!$N:$N,"&gt;="&amp;$A11,'IEA-MethaneAbatement-US'!$L:$L,$B$1))+(VLOOKUP($C$1,'Multipliers and Adjustments'!$A$70:$I$86,TRUNC(COLUMN(C$2)/5)+2,FALSE)*SUMIFS('IEA-MethaneAbatement-US'!$M:$M,'IEA-MethaneAbatement-US'!$N:$N,"&lt;"&amp;$B11,'IEA-MethaneAbatement-US'!$N:$N,"&gt;="&amp;$A11,'IEA-MethaneAbatement-US'!$L:$L,$C$1))+(VLOOKUP($D$1,'Multipliers and Adjustments'!$A$70:$I$86,TRUNC(COLUMN(C$2)/5)+2,FALSE)*SUMIFS('IEA-MethaneAbatement-US'!$M:$M,'IEA-MethaneAbatement-US'!$N:$N,"&lt;"&amp;$B11,'IEA-MethaneAbatement-US'!$N:$N,"&gt;="&amp;$A11,'IEA-MethaneAbatement-US'!$L:$L,$D$1)))*'State Downscaling Multipliers'!$B$7*(1+'EPA to IEA Scaling'!G$10)</f>
        <v>0</v>
      </c>
      <c r="D11" s="165">
        <f>((VLOOKUP($B$1,'Multipliers and Adjustments'!$A$70:$I$86,TRUNC(COLUMN(D$2)/5)+2,FALSE)*SUMIFS('IEA-MethaneAbatement-US'!$M:$M,'IEA-MethaneAbatement-US'!$N:$N,"&lt;"&amp;$B11,'IEA-MethaneAbatement-US'!$N:$N,"&gt;="&amp;$A11,'IEA-MethaneAbatement-US'!$L:$L,$B$1))+(VLOOKUP($C$1,'Multipliers and Adjustments'!$A$70:$I$86,TRUNC(COLUMN(D$2)/5)+2,FALSE)*SUMIFS('IEA-MethaneAbatement-US'!$M:$M,'IEA-MethaneAbatement-US'!$N:$N,"&lt;"&amp;$B11,'IEA-MethaneAbatement-US'!$N:$N,"&gt;="&amp;$A11,'IEA-MethaneAbatement-US'!$L:$L,$C$1))+(VLOOKUP($D$1,'Multipliers and Adjustments'!$A$70:$I$86,TRUNC(COLUMN(D$2)/5)+2,FALSE)*SUMIFS('IEA-MethaneAbatement-US'!$M:$M,'IEA-MethaneAbatement-US'!$N:$N,"&lt;"&amp;$B11,'IEA-MethaneAbatement-US'!$N:$N,"&gt;="&amp;$A11,'IEA-MethaneAbatement-US'!$L:$L,$D$1)))*'State Downscaling Multipliers'!$B$7*(1+'EPA to IEA Scaling'!H$10)</f>
        <v>0</v>
      </c>
      <c r="E11" s="165">
        <f>((VLOOKUP($B$1,'Multipliers and Adjustments'!$A$70:$I$86,TRUNC(COLUMN(E$2)/5)+2,FALSE)*SUMIFS('IEA-MethaneAbatement-US'!$M:$M,'IEA-MethaneAbatement-US'!$N:$N,"&lt;"&amp;$B11,'IEA-MethaneAbatement-US'!$N:$N,"&gt;="&amp;$A11,'IEA-MethaneAbatement-US'!$L:$L,$B$1))+(VLOOKUP($C$1,'Multipliers and Adjustments'!$A$70:$I$86,TRUNC(COLUMN(E$2)/5)+2,FALSE)*SUMIFS('IEA-MethaneAbatement-US'!$M:$M,'IEA-MethaneAbatement-US'!$N:$N,"&lt;"&amp;$B11,'IEA-MethaneAbatement-US'!$N:$N,"&gt;="&amp;$A11,'IEA-MethaneAbatement-US'!$L:$L,$C$1))+(VLOOKUP($D$1,'Multipliers and Adjustments'!$A$70:$I$86,TRUNC(COLUMN(E$2)/5)+2,FALSE)*SUMIFS('IEA-MethaneAbatement-US'!$M:$M,'IEA-MethaneAbatement-US'!$N:$N,"&lt;"&amp;$B11,'IEA-MethaneAbatement-US'!$N:$N,"&gt;="&amp;$A11,'IEA-MethaneAbatement-US'!$L:$L,$D$1)))*'State Downscaling Multipliers'!$B$7*(1+'EPA to IEA Scaling'!I$10)</f>
        <v>0</v>
      </c>
      <c r="F11" s="165">
        <f>((VLOOKUP($B$1,'Multipliers and Adjustments'!$A$70:$I$86,TRUNC(COLUMN(F$2)/5)+2,FALSE)*SUMIFS('IEA-MethaneAbatement-US'!$M:$M,'IEA-MethaneAbatement-US'!$N:$N,"&lt;"&amp;$B11,'IEA-MethaneAbatement-US'!$N:$N,"&gt;="&amp;$A11,'IEA-MethaneAbatement-US'!$L:$L,$B$1))+(VLOOKUP($C$1,'Multipliers and Adjustments'!$A$70:$I$86,TRUNC(COLUMN(F$2)/5)+2,FALSE)*SUMIFS('IEA-MethaneAbatement-US'!$M:$M,'IEA-MethaneAbatement-US'!$N:$N,"&lt;"&amp;$B11,'IEA-MethaneAbatement-US'!$N:$N,"&gt;="&amp;$A11,'IEA-MethaneAbatement-US'!$L:$L,$C$1))+(VLOOKUP($D$1,'Multipliers and Adjustments'!$A$70:$I$86,TRUNC(COLUMN(F$2)/5)+2,FALSE)*SUMIFS('IEA-MethaneAbatement-US'!$M:$M,'IEA-MethaneAbatement-US'!$N:$N,"&lt;"&amp;$B11,'IEA-MethaneAbatement-US'!$N:$N,"&gt;="&amp;$A11,'IEA-MethaneAbatement-US'!$L:$L,$D$1)))*'State Downscaling Multipliers'!$B$7*(1+'EPA to IEA Scaling'!J$10)</f>
        <v>0</v>
      </c>
      <c r="G11" s="166">
        <f>((VLOOKUP($B$1,'Multipliers and Adjustments'!$A$70:$I$86,TRUNC(COLUMN(G$2)/5)+2,FALSE)*SUMIFS('IEA-MethaneAbatement-US'!$M:$M,'IEA-MethaneAbatement-US'!$N:$N,"&lt;"&amp;$B11,'IEA-MethaneAbatement-US'!$N:$N,"&gt;="&amp;$A11,'IEA-MethaneAbatement-US'!$L:$L,$B$1))+(VLOOKUP($C$1,'Multipliers and Adjustments'!$A$70:$I$86,TRUNC(COLUMN(G$2)/5)+2,FALSE)*SUMIFS('IEA-MethaneAbatement-US'!$M:$M,'IEA-MethaneAbatement-US'!$N:$N,"&lt;"&amp;$B11,'IEA-MethaneAbatement-US'!$N:$N,"&gt;="&amp;$A11,'IEA-MethaneAbatement-US'!$L:$L,$C$1))+(VLOOKUP($D$1,'Multipliers and Adjustments'!$A$70:$I$86,TRUNC(COLUMN(G$2)/5)+2,FALSE)*SUMIFS('IEA-MethaneAbatement-US'!$M:$M,'IEA-MethaneAbatement-US'!$N:$N,"&lt;"&amp;$B11,'IEA-MethaneAbatement-US'!$N:$N,"&gt;="&amp;$A11,'IEA-MethaneAbatement-US'!$L:$L,$D$1)))*'State Downscaling Multipliers'!$B$7*(1+'EPA to IEA Scaling'!K$10)</f>
        <v>0</v>
      </c>
      <c r="H11" s="167">
        <f>((VLOOKUP($B$1,'Multipliers and Adjustments'!$A$70:$I$86,TRUNC(COLUMN(H$2)/5)+2,FALSE)*SUMIFS('IEA-MethaneAbatement-US'!$M:$M,'IEA-MethaneAbatement-US'!$N:$N,"&lt;"&amp;$B11,'IEA-MethaneAbatement-US'!$N:$N,"&gt;="&amp;$A11,'IEA-MethaneAbatement-US'!$L:$L,$B$1))+(VLOOKUP($C$1,'Multipliers and Adjustments'!$A$70:$I$86,TRUNC(COLUMN(H$2)/5)+2,FALSE)*SUMIFS('IEA-MethaneAbatement-US'!$M:$M,'IEA-MethaneAbatement-US'!$N:$N,"&lt;"&amp;$B11,'IEA-MethaneAbatement-US'!$N:$N,"&gt;="&amp;$A11,'IEA-MethaneAbatement-US'!$L:$L,$C$1))+(VLOOKUP($D$1,'Multipliers and Adjustments'!$A$70:$I$86,TRUNC(COLUMN(H$2)/5)+2,FALSE)*SUMIFS('IEA-MethaneAbatement-US'!$M:$M,'IEA-MethaneAbatement-US'!$N:$N,"&lt;"&amp;$B11,'IEA-MethaneAbatement-US'!$N:$N,"&gt;="&amp;$A11,'IEA-MethaneAbatement-US'!$L:$L,$D$1)))*'State Downscaling Multipliers'!$B$7*(1+'EPA to IEA Scaling'!L$10)</f>
        <v>0</v>
      </c>
      <c r="I11" s="165">
        <f>((VLOOKUP($B$1,'Multipliers and Adjustments'!$A$70:$I$86,TRUNC(COLUMN(I$2)/5)+2,FALSE)*SUMIFS('IEA-MethaneAbatement-US'!$M:$M,'IEA-MethaneAbatement-US'!$N:$N,"&lt;"&amp;$B11,'IEA-MethaneAbatement-US'!$N:$N,"&gt;="&amp;$A11,'IEA-MethaneAbatement-US'!$L:$L,$B$1))+(VLOOKUP($C$1,'Multipliers and Adjustments'!$A$70:$I$86,TRUNC(COLUMN(I$2)/5)+2,FALSE)*SUMIFS('IEA-MethaneAbatement-US'!$M:$M,'IEA-MethaneAbatement-US'!$N:$N,"&lt;"&amp;$B11,'IEA-MethaneAbatement-US'!$N:$N,"&gt;="&amp;$A11,'IEA-MethaneAbatement-US'!$L:$L,$C$1))+(VLOOKUP($D$1,'Multipliers and Adjustments'!$A$70:$I$86,TRUNC(COLUMN(I$2)/5)+2,FALSE)*SUMIFS('IEA-MethaneAbatement-US'!$M:$M,'IEA-MethaneAbatement-US'!$N:$N,"&lt;"&amp;$B11,'IEA-MethaneAbatement-US'!$N:$N,"&gt;="&amp;$A11,'IEA-MethaneAbatement-US'!$L:$L,$D$1)))*'State Downscaling Multipliers'!$B$7*(1+'EPA to IEA Scaling'!M$10)</f>
        <v>0</v>
      </c>
      <c r="J11" s="165">
        <f>((VLOOKUP($B$1,'Multipliers and Adjustments'!$A$70:$I$86,TRUNC(COLUMN(J$2)/5)+2,FALSE)*SUMIFS('IEA-MethaneAbatement-US'!$M:$M,'IEA-MethaneAbatement-US'!$N:$N,"&lt;"&amp;$B11,'IEA-MethaneAbatement-US'!$N:$N,"&gt;="&amp;$A11,'IEA-MethaneAbatement-US'!$L:$L,$B$1))+(VLOOKUP($C$1,'Multipliers and Adjustments'!$A$70:$I$86,TRUNC(COLUMN(J$2)/5)+2,FALSE)*SUMIFS('IEA-MethaneAbatement-US'!$M:$M,'IEA-MethaneAbatement-US'!$N:$N,"&lt;"&amp;$B11,'IEA-MethaneAbatement-US'!$N:$N,"&gt;="&amp;$A11,'IEA-MethaneAbatement-US'!$L:$L,$C$1))+(VLOOKUP($D$1,'Multipliers and Adjustments'!$A$70:$I$86,TRUNC(COLUMN(J$2)/5)+2,FALSE)*SUMIFS('IEA-MethaneAbatement-US'!$M:$M,'IEA-MethaneAbatement-US'!$N:$N,"&lt;"&amp;$B11,'IEA-MethaneAbatement-US'!$N:$N,"&gt;="&amp;$A11,'IEA-MethaneAbatement-US'!$L:$L,$D$1)))*'State Downscaling Multipliers'!$B$7*(1+'EPA to IEA Scaling'!N$10)</f>
        <v>0</v>
      </c>
      <c r="K11" s="165">
        <f>((VLOOKUP($B$1,'Multipliers and Adjustments'!$A$70:$I$86,TRUNC(COLUMN(K$2)/5)+2,FALSE)*SUMIFS('IEA-MethaneAbatement-US'!$M:$M,'IEA-MethaneAbatement-US'!$N:$N,"&lt;"&amp;$B11,'IEA-MethaneAbatement-US'!$N:$N,"&gt;="&amp;$A11,'IEA-MethaneAbatement-US'!$L:$L,$B$1))+(VLOOKUP($C$1,'Multipliers and Adjustments'!$A$70:$I$86,TRUNC(COLUMN(K$2)/5)+2,FALSE)*SUMIFS('IEA-MethaneAbatement-US'!$M:$M,'IEA-MethaneAbatement-US'!$N:$N,"&lt;"&amp;$B11,'IEA-MethaneAbatement-US'!$N:$N,"&gt;="&amp;$A11,'IEA-MethaneAbatement-US'!$L:$L,$C$1))+(VLOOKUP($D$1,'Multipliers and Adjustments'!$A$70:$I$86,TRUNC(COLUMN(K$2)/5)+2,FALSE)*SUMIFS('IEA-MethaneAbatement-US'!$M:$M,'IEA-MethaneAbatement-US'!$N:$N,"&lt;"&amp;$B11,'IEA-MethaneAbatement-US'!$N:$N,"&gt;="&amp;$A11,'IEA-MethaneAbatement-US'!$L:$L,$D$1)))*'State Downscaling Multipliers'!$B$7*(1+'EPA to IEA Scaling'!O$10)</f>
        <v>0</v>
      </c>
      <c r="L11" s="165">
        <f>((VLOOKUP($B$1,'Multipliers and Adjustments'!$A$70:$I$86,TRUNC(COLUMN(L$2)/5)+2,FALSE)*SUMIFS('IEA-MethaneAbatement-US'!$M:$M,'IEA-MethaneAbatement-US'!$N:$N,"&lt;"&amp;$B11,'IEA-MethaneAbatement-US'!$N:$N,"&gt;="&amp;$A11,'IEA-MethaneAbatement-US'!$L:$L,$B$1))+(VLOOKUP($C$1,'Multipliers and Adjustments'!$A$70:$I$86,TRUNC(COLUMN(L$2)/5)+2,FALSE)*SUMIFS('IEA-MethaneAbatement-US'!$M:$M,'IEA-MethaneAbatement-US'!$N:$N,"&lt;"&amp;$B11,'IEA-MethaneAbatement-US'!$N:$N,"&gt;="&amp;$A11,'IEA-MethaneAbatement-US'!$L:$L,$C$1))+(VLOOKUP($D$1,'Multipliers and Adjustments'!$A$70:$I$86,TRUNC(COLUMN(L$2)/5)+2,FALSE)*SUMIFS('IEA-MethaneAbatement-US'!$M:$M,'IEA-MethaneAbatement-US'!$N:$N,"&lt;"&amp;$B11,'IEA-MethaneAbatement-US'!$N:$N,"&gt;="&amp;$A11,'IEA-MethaneAbatement-US'!$L:$L,$D$1)))*'State Downscaling Multipliers'!$B$7*(1+'EPA to IEA Scaling'!P$10)</f>
        <v>0</v>
      </c>
      <c r="M11" s="167">
        <f>((VLOOKUP($B$1,'Multipliers and Adjustments'!$A$70:$I$86,TRUNC(COLUMN(M$2)/5)+2,FALSE)*SUMIFS('IEA-MethaneAbatement-US'!$M:$M,'IEA-MethaneAbatement-US'!$N:$N,"&lt;"&amp;$B11,'IEA-MethaneAbatement-US'!$N:$N,"&gt;="&amp;$A11,'IEA-MethaneAbatement-US'!$L:$L,$B$1))+(VLOOKUP($C$1,'Multipliers and Adjustments'!$A$70:$I$86,TRUNC(COLUMN(M$2)/5)+2,FALSE)*SUMIFS('IEA-MethaneAbatement-US'!$M:$M,'IEA-MethaneAbatement-US'!$N:$N,"&lt;"&amp;$B11,'IEA-MethaneAbatement-US'!$N:$N,"&gt;="&amp;$A11,'IEA-MethaneAbatement-US'!$L:$L,$C$1))+(VLOOKUP($D$1,'Multipliers and Adjustments'!$A$70:$I$86,TRUNC(COLUMN(M$2)/5)+2,FALSE)*SUMIFS('IEA-MethaneAbatement-US'!$M:$M,'IEA-MethaneAbatement-US'!$N:$N,"&lt;"&amp;$B11,'IEA-MethaneAbatement-US'!$N:$N,"&gt;="&amp;$A11,'IEA-MethaneAbatement-US'!$L:$L,$D$1)))*'State Downscaling Multipliers'!$B$7*(1+'EPA to IEA Scaling'!Q$10)</f>
        <v>0</v>
      </c>
      <c r="N11" s="165">
        <f>((VLOOKUP($B$1,'Multipliers and Adjustments'!$A$70:$I$86,TRUNC(COLUMN(N$2)/5)+2,FALSE)*SUMIFS('IEA-MethaneAbatement-US'!$M:$M,'IEA-MethaneAbatement-US'!$N:$N,"&lt;"&amp;$B11,'IEA-MethaneAbatement-US'!$N:$N,"&gt;="&amp;$A11,'IEA-MethaneAbatement-US'!$L:$L,$B$1))+(VLOOKUP($C$1,'Multipliers and Adjustments'!$A$70:$I$86,TRUNC(COLUMN(N$2)/5)+2,FALSE)*SUMIFS('IEA-MethaneAbatement-US'!$M:$M,'IEA-MethaneAbatement-US'!$N:$N,"&lt;"&amp;$B11,'IEA-MethaneAbatement-US'!$N:$N,"&gt;="&amp;$A11,'IEA-MethaneAbatement-US'!$L:$L,$C$1))+(VLOOKUP($D$1,'Multipliers and Adjustments'!$A$70:$I$86,TRUNC(COLUMN(N$2)/5)+2,FALSE)*SUMIFS('IEA-MethaneAbatement-US'!$M:$M,'IEA-MethaneAbatement-US'!$N:$N,"&lt;"&amp;$B11,'IEA-MethaneAbatement-US'!$N:$N,"&gt;="&amp;$A11,'IEA-MethaneAbatement-US'!$L:$L,$D$1)))*'State Downscaling Multipliers'!$B$7*(1+'EPA to IEA Scaling'!R$10)</f>
        <v>0</v>
      </c>
      <c r="O11" s="165">
        <f>((VLOOKUP($B$1,'Multipliers and Adjustments'!$A$70:$I$86,TRUNC(COLUMN(O$2)/5)+2,FALSE)*SUMIFS('IEA-MethaneAbatement-US'!$M:$M,'IEA-MethaneAbatement-US'!$N:$N,"&lt;"&amp;$B11,'IEA-MethaneAbatement-US'!$N:$N,"&gt;="&amp;$A11,'IEA-MethaneAbatement-US'!$L:$L,$B$1))+(VLOOKUP($C$1,'Multipliers and Adjustments'!$A$70:$I$86,TRUNC(COLUMN(O$2)/5)+2,FALSE)*SUMIFS('IEA-MethaneAbatement-US'!$M:$M,'IEA-MethaneAbatement-US'!$N:$N,"&lt;"&amp;$B11,'IEA-MethaneAbatement-US'!$N:$N,"&gt;="&amp;$A11,'IEA-MethaneAbatement-US'!$L:$L,$C$1))+(VLOOKUP($D$1,'Multipliers and Adjustments'!$A$70:$I$86,TRUNC(COLUMN(O$2)/5)+2,FALSE)*SUMIFS('IEA-MethaneAbatement-US'!$M:$M,'IEA-MethaneAbatement-US'!$N:$N,"&lt;"&amp;$B11,'IEA-MethaneAbatement-US'!$N:$N,"&gt;="&amp;$A11,'IEA-MethaneAbatement-US'!$L:$L,$D$1)))*'State Downscaling Multipliers'!$B$7*(1+'EPA to IEA Scaling'!S$10)</f>
        <v>0</v>
      </c>
      <c r="P11" s="165">
        <f>((VLOOKUP($B$1,'Multipliers and Adjustments'!$A$70:$I$86,TRUNC(COLUMN(P$2)/5)+2,FALSE)*SUMIFS('IEA-MethaneAbatement-US'!$M:$M,'IEA-MethaneAbatement-US'!$N:$N,"&lt;"&amp;$B11,'IEA-MethaneAbatement-US'!$N:$N,"&gt;="&amp;$A11,'IEA-MethaneAbatement-US'!$L:$L,$B$1))+(VLOOKUP($C$1,'Multipliers and Adjustments'!$A$70:$I$86,TRUNC(COLUMN(P$2)/5)+2,FALSE)*SUMIFS('IEA-MethaneAbatement-US'!$M:$M,'IEA-MethaneAbatement-US'!$N:$N,"&lt;"&amp;$B11,'IEA-MethaneAbatement-US'!$N:$N,"&gt;="&amp;$A11,'IEA-MethaneAbatement-US'!$L:$L,$C$1))+(VLOOKUP($D$1,'Multipliers and Adjustments'!$A$70:$I$86,TRUNC(COLUMN(P$2)/5)+2,FALSE)*SUMIFS('IEA-MethaneAbatement-US'!$M:$M,'IEA-MethaneAbatement-US'!$N:$N,"&lt;"&amp;$B11,'IEA-MethaneAbatement-US'!$N:$N,"&gt;="&amp;$A11,'IEA-MethaneAbatement-US'!$L:$L,$D$1)))*'State Downscaling Multipliers'!$B$7*(1+'EPA to IEA Scaling'!T$10)</f>
        <v>0</v>
      </c>
      <c r="Q11" s="165">
        <f>((VLOOKUP($B$1,'Multipliers and Adjustments'!$A$70:$I$86,TRUNC(COLUMN(Q$2)/5)+2,FALSE)*SUMIFS('IEA-MethaneAbatement-US'!$M:$M,'IEA-MethaneAbatement-US'!$N:$N,"&lt;"&amp;$B11,'IEA-MethaneAbatement-US'!$N:$N,"&gt;="&amp;$A11,'IEA-MethaneAbatement-US'!$L:$L,$B$1))+(VLOOKUP($C$1,'Multipliers and Adjustments'!$A$70:$I$86,TRUNC(COLUMN(Q$2)/5)+2,FALSE)*SUMIFS('IEA-MethaneAbatement-US'!$M:$M,'IEA-MethaneAbatement-US'!$N:$N,"&lt;"&amp;$B11,'IEA-MethaneAbatement-US'!$N:$N,"&gt;="&amp;$A11,'IEA-MethaneAbatement-US'!$L:$L,$C$1))+(VLOOKUP($D$1,'Multipliers and Adjustments'!$A$70:$I$86,TRUNC(COLUMN(Q$2)/5)+2,FALSE)*SUMIFS('IEA-MethaneAbatement-US'!$M:$M,'IEA-MethaneAbatement-US'!$N:$N,"&lt;"&amp;$B11,'IEA-MethaneAbatement-US'!$N:$N,"&gt;="&amp;$A11,'IEA-MethaneAbatement-US'!$L:$L,$D$1)))*'State Downscaling Multipliers'!$B$7*(1+'EPA to IEA Scaling'!U$10)</f>
        <v>0</v>
      </c>
      <c r="R11" s="167">
        <f>((VLOOKUP($B$1,'Multipliers and Adjustments'!$A$70:$I$86,TRUNC(COLUMN(R$2)/5)+2,FALSE)*SUMIFS('IEA-MethaneAbatement-US'!$M:$M,'IEA-MethaneAbatement-US'!$N:$N,"&lt;"&amp;$B11,'IEA-MethaneAbatement-US'!$N:$N,"&gt;="&amp;$A11,'IEA-MethaneAbatement-US'!$L:$L,$B$1))+(VLOOKUP($C$1,'Multipliers and Adjustments'!$A$70:$I$86,TRUNC(COLUMN(R$2)/5)+2,FALSE)*SUMIFS('IEA-MethaneAbatement-US'!$M:$M,'IEA-MethaneAbatement-US'!$N:$N,"&lt;"&amp;$B11,'IEA-MethaneAbatement-US'!$N:$N,"&gt;="&amp;$A11,'IEA-MethaneAbatement-US'!$L:$L,$C$1))+(VLOOKUP($D$1,'Multipliers and Adjustments'!$A$70:$I$86,TRUNC(COLUMN(R$2)/5)+2,FALSE)*SUMIFS('IEA-MethaneAbatement-US'!$M:$M,'IEA-MethaneAbatement-US'!$N:$N,"&lt;"&amp;$B11,'IEA-MethaneAbatement-US'!$N:$N,"&gt;="&amp;$A11,'IEA-MethaneAbatement-US'!$L:$L,$D$1)))*'State Downscaling Multipliers'!$B$7*(1+'EPA to IEA Scaling'!V$10)</f>
        <v>0</v>
      </c>
      <c r="S11" s="165">
        <f>((VLOOKUP($B$1,'Multipliers and Adjustments'!$A$70:$I$86,TRUNC(COLUMN(S$2)/5)+2,FALSE)*SUMIFS('IEA-MethaneAbatement-US'!$M:$M,'IEA-MethaneAbatement-US'!$N:$N,"&lt;"&amp;$B11,'IEA-MethaneAbatement-US'!$N:$N,"&gt;="&amp;$A11,'IEA-MethaneAbatement-US'!$L:$L,$B$1))+(VLOOKUP($C$1,'Multipliers and Adjustments'!$A$70:$I$86,TRUNC(COLUMN(S$2)/5)+2,FALSE)*SUMIFS('IEA-MethaneAbatement-US'!$M:$M,'IEA-MethaneAbatement-US'!$N:$N,"&lt;"&amp;$B11,'IEA-MethaneAbatement-US'!$N:$N,"&gt;="&amp;$A11,'IEA-MethaneAbatement-US'!$L:$L,$C$1))+(VLOOKUP($D$1,'Multipliers and Adjustments'!$A$70:$I$86,TRUNC(COLUMN(S$2)/5)+2,FALSE)*SUMIFS('IEA-MethaneAbatement-US'!$M:$M,'IEA-MethaneAbatement-US'!$N:$N,"&lt;"&amp;$B11,'IEA-MethaneAbatement-US'!$N:$N,"&gt;="&amp;$A11,'IEA-MethaneAbatement-US'!$L:$L,$D$1)))*'State Downscaling Multipliers'!$B$7*(1+'EPA to IEA Scaling'!W$10)</f>
        <v>0</v>
      </c>
      <c r="T11" s="165">
        <f>((VLOOKUP($B$1,'Multipliers and Adjustments'!$A$70:$I$86,TRUNC(COLUMN(T$2)/5)+2,FALSE)*SUMIFS('IEA-MethaneAbatement-US'!$M:$M,'IEA-MethaneAbatement-US'!$N:$N,"&lt;"&amp;$B11,'IEA-MethaneAbatement-US'!$N:$N,"&gt;="&amp;$A11,'IEA-MethaneAbatement-US'!$L:$L,$B$1))+(VLOOKUP($C$1,'Multipliers and Adjustments'!$A$70:$I$86,TRUNC(COLUMN(T$2)/5)+2,FALSE)*SUMIFS('IEA-MethaneAbatement-US'!$M:$M,'IEA-MethaneAbatement-US'!$N:$N,"&lt;"&amp;$B11,'IEA-MethaneAbatement-US'!$N:$N,"&gt;="&amp;$A11,'IEA-MethaneAbatement-US'!$L:$L,$C$1))+(VLOOKUP($D$1,'Multipliers and Adjustments'!$A$70:$I$86,TRUNC(COLUMN(T$2)/5)+2,FALSE)*SUMIFS('IEA-MethaneAbatement-US'!$M:$M,'IEA-MethaneAbatement-US'!$N:$N,"&lt;"&amp;$B11,'IEA-MethaneAbatement-US'!$N:$N,"&gt;="&amp;$A11,'IEA-MethaneAbatement-US'!$L:$L,$D$1)))*'State Downscaling Multipliers'!$B$7*(1+'EPA to IEA Scaling'!X$10)</f>
        <v>0</v>
      </c>
      <c r="U11" s="165">
        <f>((VLOOKUP($B$1,'Multipliers and Adjustments'!$A$70:$I$86,TRUNC(COLUMN(U$2)/5)+2,FALSE)*SUMIFS('IEA-MethaneAbatement-US'!$M:$M,'IEA-MethaneAbatement-US'!$N:$N,"&lt;"&amp;$B11,'IEA-MethaneAbatement-US'!$N:$N,"&gt;="&amp;$A11,'IEA-MethaneAbatement-US'!$L:$L,$B$1))+(VLOOKUP($C$1,'Multipliers and Adjustments'!$A$70:$I$86,TRUNC(COLUMN(U$2)/5)+2,FALSE)*SUMIFS('IEA-MethaneAbatement-US'!$M:$M,'IEA-MethaneAbatement-US'!$N:$N,"&lt;"&amp;$B11,'IEA-MethaneAbatement-US'!$N:$N,"&gt;="&amp;$A11,'IEA-MethaneAbatement-US'!$L:$L,$C$1))+(VLOOKUP($D$1,'Multipliers and Adjustments'!$A$70:$I$86,TRUNC(COLUMN(U$2)/5)+2,FALSE)*SUMIFS('IEA-MethaneAbatement-US'!$M:$M,'IEA-MethaneAbatement-US'!$N:$N,"&lt;"&amp;$B11,'IEA-MethaneAbatement-US'!$N:$N,"&gt;="&amp;$A11,'IEA-MethaneAbatement-US'!$L:$L,$D$1)))*'State Downscaling Multipliers'!$B$7*(1+'EPA to IEA Scaling'!Y$10)</f>
        <v>0</v>
      </c>
      <c r="V11" s="165">
        <f>((VLOOKUP($B$1,'Multipliers and Adjustments'!$A$70:$I$86,TRUNC(COLUMN(V$2)/5)+2,FALSE)*SUMIFS('IEA-MethaneAbatement-US'!$M:$M,'IEA-MethaneAbatement-US'!$N:$N,"&lt;"&amp;$B11,'IEA-MethaneAbatement-US'!$N:$N,"&gt;="&amp;$A11,'IEA-MethaneAbatement-US'!$L:$L,$B$1))+(VLOOKUP($C$1,'Multipliers and Adjustments'!$A$70:$I$86,TRUNC(COLUMN(V$2)/5)+2,FALSE)*SUMIFS('IEA-MethaneAbatement-US'!$M:$M,'IEA-MethaneAbatement-US'!$N:$N,"&lt;"&amp;$B11,'IEA-MethaneAbatement-US'!$N:$N,"&gt;="&amp;$A11,'IEA-MethaneAbatement-US'!$L:$L,$C$1))+(VLOOKUP($D$1,'Multipliers and Adjustments'!$A$70:$I$86,TRUNC(COLUMN(V$2)/5)+2,FALSE)*SUMIFS('IEA-MethaneAbatement-US'!$M:$M,'IEA-MethaneAbatement-US'!$N:$N,"&lt;"&amp;$B11,'IEA-MethaneAbatement-US'!$N:$N,"&gt;="&amp;$A11,'IEA-MethaneAbatement-US'!$L:$L,$D$1)))*'State Downscaling Multipliers'!$B$7*(1+'EPA to IEA Scaling'!Z$10)</f>
        <v>0</v>
      </c>
      <c r="W11" s="167">
        <f>((VLOOKUP($B$1,'Multipliers and Adjustments'!$A$70:$I$86,TRUNC(COLUMN(W$2)/5)+2,FALSE)*SUMIFS('IEA-MethaneAbatement-US'!$M:$M,'IEA-MethaneAbatement-US'!$N:$N,"&lt;"&amp;$B11,'IEA-MethaneAbatement-US'!$N:$N,"&gt;="&amp;$A11,'IEA-MethaneAbatement-US'!$L:$L,$B$1))+(VLOOKUP($C$1,'Multipliers and Adjustments'!$A$70:$I$86,TRUNC(COLUMN(W$2)/5)+2,FALSE)*SUMIFS('IEA-MethaneAbatement-US'!$M:$M,'IEA-MethaneAbatement-US'!$N:$N,"&lt;"&amp;$B11,'IEA-MethaneAbatement-US'!$N:$N,"&gt;="&amp;$A11,'IEA-MethaneAbatement-US'!$L:$L,$C$1))+(VLOOKUP($D$1,'Multipliers and Adjustments'!$A$70:$I$86,TRUNC(COLUMN(W$2)/5)+2,FALSE)*SUMIFS('IEA-MethaneAbatement-US'!$M:$M,'IEA-MethaneAbatement-US'!$N:$N,"&lt;"&amp;$B11,'IEA-MethaneAbatement-US'!$N:$N,"&gt;="&amp;$A11,'IEA-MethaneAbatement-US'!$L:$L,$D$1)))*'State Downscaling Multipliers'!$B$7*(1+'EPA to IEA Scaling'!AA$10)</f>
        <v>0</v>
      </c>
      <c r="X11" s="165">
        <f>((VLOOKUP($B$1,'Multipliers and Adjustments'!$A$70:$I$86,TRUNC(COLUMN(X$2)/5)+2,FALSE)*SUMIFS('IEA-MethaneAbatement-US'!$M:$M,'IEA-MethaneAbatement-US'!$N:$N,"&lt;"&amp;$B11,'IEA-MethaneAbatement-US'!$N:$N,"&gt;="&amp;$A11,'IEA-MethaneAbatement-US'!$L:$L,$B$1))+(VLOOKUP($C$1,'Multipliers and Adjustments'!$A$70:$I$86,TRUNC(COLUMN(X$2)/5)+2,FALSE)*SUMIFS('IEA-MethaneAbatement-US'!$M:$M,'IEA-MethaneAbatement-US'!$N:$N,"&lt;"&amp;$B11,'IEA-MethaneAbatement-US'!$N:$N,"&gt;="&amp;$A11,'IEA-MethaneAbatement-US'!$L:$L,$C$1))+(VLOOKUP($D$1,'Multipliers and Adjustments'!$A$70:$I$86,TRUNC(COLUMN(X$2)/5)+2,FALSE)*SUMIFS('IEA-MethaneAbatement-US'!$M:$M,'IEA-MethaneAbatement-US'!$N:$N,"&lt;"&amp;$B11,'IEA-MethaneAbatement-US'!$N:$N,"&gt;="&amp;$A11,'IEA-MethaneAbatement-US'!$L:$L,$D$1)))*'State Downscaling Multipliers'!$B$7*(1+'EPA to IEA Scaling'!AB$10)</f>
        <v>0</v>
      </c>
      <c r="Y11" s="165">
        <f>((VLOOKUP($B$1,'Multipliers and Adjustments'!$A$70:$I$86,TRUNC(COLUMN(Y$2)/5)+2,FALSE)*SUMIFS('IEA-MethaneAbatement-US'!$M:$M,'IEA-MethaneAbatement-US'!$N:$N,"&lt;"&amp;$B11,'IEA-MethaneAbatement-US'!$N:$N,"&gt;="&amp;$A11,'IEA-MethaneAbatement-US'!$L:$L,$B$1))+(VLOOKUP($C$1,'Multipliers and Adjustments'!$A$70:$I$86,TRUNC(COLUMN(Y$2)/5)+2,FALSE)*SUMIFS('IEA-MethaneAbatement-US'!$M:$M,'IEA-MethaneAbatement-US'!$N:$N,"&lt;"&amp;$B11,'IEA-MethaneAbatement-US'!$N:$N,"&gt;="&amp;$A11,'IEA-MethaneAbatement-US'!$L:$L,$C$1))+(VLOOKUP($D$1,'Multipliers and Adjustments'!$A$70:$I$86,TRUNC(COLUMN(Y$2)/5)+2,FALSE)*SUMIFS('IEA-MethaneAbatement-US'!$M:$M,'IEA-MethaneAbatement-US'!$N:$N,"&lt;"&amp;$B11,'IEA-MethaneAbatement-US'!$N:$N,"&gt;="&amp;$A11,'IEA-MethaneAbatement-US'!$L:$L,$D$1)))*'State Downscaling Multipliers'!$B$7*(1+'EPA to IEA Scaling'!AC$10)</f>
        <v>0</v>
      </c>
      <c r="Z11" s="165">
        <f>((VLOOKUP($B$1,'Multipliers and Adjustments'!$A$70:$I$86,TRUNC(COLUMN(Z$2)/5)+2,FALSE)*SUMIFS('IEA-MethaneAbatement-US'!$M:$M,'IEA-MethaneAbatement-US'!$N:$N,"&lt;"&amp;$B11,'IEA-MethaneAbatement-US'!$N:$N,"&gt;="&amp;$A11,'IEA-MethaneAbatement-US'!$L:$L,$B$1))+(VLOOKUP($C$1,'Multipliers and Adjustments'!$A$70:$I$86,TRUNC(COLUMN(Z$2)/5)+2,FALSE)*SUMIFS('IEA-MethaneAbatement-US'!$M:$M,'IEA-MethaneAbatement-US'!$N:$N,"&lt;"&amp;$B11,'IEA-MethaneAbatement-US'!$N:$N,"&gt;="&amp;$A11,'IEA-MethaneAbatement-US'!$L:$L,$C$1))+(VLOOKUP($D$1,'Multipliers and Adjustments'!$A$70:$I$86,TRUNC(COLUMN(Z$2)/5)+2,FALSE)*SUMIFS('IEA-MethaneAbatement-US'!$M:$M,'IEA-MethaneAbatement-US'!$N:$N,"&lt;"&amp;$B11,'IEA-MethaneAbatement-US'!$N:$N,"&gt;="&amp;$A11,'IEA-MethaneAbatement-US'!$L:$L,$D$1)))*'State Downscaling Multipliers'!$B$7*(1+'EPA to IEA Scaling'!AD$10)</f>
        <v>0</v>
      </c>
      <c r="AA11" s="165">
        <f>((VLOOKUP($B$1,'Multipliers and Adjustments'!$A$70:$I$86,TRUNC(COLUMN(AA$2)/5)+2,FALSE)*SUMIFS('IEA-MethaneAbatement-US'!$M:$M,'IEA-MethaneAbatement-US'!$N:$N,"&lt;"&amp;$B11,'IEA-MethaneAbatement-US'!$N:$N,"&gt;="&amp;$A11,'IEA-MethaneAbatement-US'!$L:$L,$B$1))+(VLOOKUP($C$1,'Multipliers and Adjustments'!$A$70:$I$86,TRUNC(COLUMN(AA$2)/5)+2,FALSE)*SUMIFS('IEA-MethaneAbatement-US'!$M:$M,'IEA-MethaneAbatement-US'!$N:$N,"&lt;"&amp;$B11,'IEA-MethaneAbatement-US'!$N:$N,"&gt;="&amp;$A11,'IEA-MethaneAbatement-US'!$L:$L,$C$1))+(VLOOKUP($D$1,'Multipliers and Adjustments'!$A$70:$I$86,TRUNC(COLUMN(AA$2)/5)+2,FALSE)*SUMIFS('IEA-MethaneAbatement-US'!$M:$M,'IEA-MethaneAbatement-US'!$N:$N,"&lt;"&amp;$B11,'IEA-MethaneAbatement-US'!$N:$N,"&gt;="&amp;$A11,'IEA-MethaneAbatement-US'!$L:$L,$D$1)))*'State Downscaling Multipliers'!$B$7*(1+'EPA to IEA Scaling'!AE$10)</f>
        <v>0</v>
      </c>
      <c r="AB11" s="167">
        <f>((VLOOKUP($B$1,'Multipliers and Adjustments'!$A$70:$I$86,TRUNC(COLUMN(AB$2)/5)+2,FALSE)*SUMIFS('IEA-MethaneAbatement-US'!$M:$M,'IEA-MethaneAbatement-US'!$N:$N,"&lt;"&amp;$B11,'IEA-MethaneAbatement-US'!$N:$N,"&gt;="&amp;$A11,'IEA-MethaneAbatement-US'!$L:$L,$B$1))+(VLOOKUP($C$1,'Multipliers and Adjustments'!$A$70:$I$86,TRUNC(COLUMN(AB$2)/5)+2,FALSE)*SUMIFS('IEA-MethaneAbatement-US'!$M:$M,'IEA-MethaneAbatement-US'!$N:$N,"&lt;"&amp;$B11,'IEA-MethaneAbatement-US'!$N:$N,"&gt;="&amp;$A11,'IEA-MethaneAbatement-US'!$L:$L,$C$1))+(VLOOKUP($D$1,'Multipliers and Adjustments'!$A$70:$I$86,TRUNC(COLUMN(AB$2)/5)+2,FALSE)*SUMIFS('IEA-MethaneAbatement-US'!$M:$M,'IEA-MethaneAbatement-US'!$N:$N,"&lt;"&amp;$B11,'IEA-MethaneAbatement-US'!$N:$N,"&gt;="&amp;$A11,'IEA-MethaneAbatement-US'!$L:$L,$D$1)))*'State Downscaling Multipliers'!$B$7*(1+'EPA to IEA Scaling'!AF$10)</f>
        <v>0</v>
      </c>
      <c r="AC11" s="165">
        <f>((VLOOKUP($B$1,'Multipliers and Adjustments'!$A$70:$I$86,TRUNC(COLUMN(AC$2)/5)+2,FALSE)*SUMIFS('IEA-MethaneAbatement-US'!$M:$M,'IEA-MethaneAbatement-US'!$N:$N,"&lt;"&amp;$B11,'IEA-MethaneAbatement-US'!$N:$N,"&gt;="&amp;$A11,'IEA-MethaneAbatement-US'!$L:$L,$B$1))+(VLOOKUP($C$1,'Multipliers and Adjustments'!$A$70:$I$86,TRUNC(COLUMN(AC$2)/5)+2,FALSE)*SUMIFS('IEA-MethaneAbatement-US'!$M:$M,'IEA-MethaneAbatement-US'!$N:$N,"&lt;"&amp;$B11,'IEA-MethaneAbatement-US'!$N:$N,"&gt;="&amp;$A11,'IEA-MethaneAbatement-US'!$L:$L,$C$1))+(VLOOKUP($D$1,'Multipliers and Adjustments'!$A$70:$I$86,TRUNC(COLUMN(AC$2)/5)+2,FALSE)*SUMIFS('IEA-MethaneAbatement-US'!$M:$M,'IEA-MethaneAbatement-US'!$N:$N,"&lt;"&amp;$B11,'IEA-MethaneAbatement-US'!$N:$N,"&gt;="&amp;$A11,'IEA-MethaneAbatement-US'!$L:$L,$D$1)))*'State Downscaling Multipliers'!$B$7*(1+'EPA to IEA Scaling'!AG$10)</f>
        <v>0</v>
      </c>
      <c r="AD11" s="165">
        <f>((VLOOKUP($B$1,'Multipliers and Adjustments'!$A$70:$I$86,TRUNC(COLUMN(AD$2)/5)+2,FALSE)*SUMIFS('IEA-MethaneAbatement-US'!$M:$M,'IEA-MethaneAbatement-US'!$N:$N,"&lt;"&amp;$B11,'IEA-MethaneAbatement-US'!$N:$N,"&gt;="&amp;$A11,'IEA-MethaneAbatement-US'!$L:$L,$B$1))+(VLOOKUP($C$1,'Multipliers and Adjustments'!$A$70:$I$86,TRUNC(COLUMN(AD$2)/5)+2,FALSE)*SUMIFS('IEA-MethaneAbatement-US'!$M:$M,'IEA-MethaneAbatement-US'!$N:$N,"&lt;"&amp;$B11,'IEA-MethaneAbatement-US'!$N:$N,"&gt;="&amp;$A11,'IEA-MethaneAbatement-US'!$L:$L,$C$1))+(VLOOKUP($D$1,'Multipliers and Adjustments'!$A$70:$I$86,TRUNC(COLUMN(AD$2)/5)+2,FALSE)*SUMIFS('IEA-MethaneAbatement-US'!$M:$M,'IEA-MethaneAbatement-US'!$N:$N,"&lt;"&amp;$B11,'IEA-MethaneAbatement-US'!$N:$N,"&gt;="&amp;$A11,'IEA-MethaneAbatement-US'!$L:$L,$D$1)))*'State Downscaling Multipliers'!$B$7*(1+'EPA to IEA Scaling'!AH$10)</f>
        <v>0</v>
      </c>
      <c r="AE11" s="165">
        <f>((VLOOKUP($B$1,'Multipliers and Adjustments'!$A$70:$I$86,TRUNC(COLUMN(AE$2)/5)+2,FALSE)*SUMIFS('IEA-MethaneAbatement-US'!$M:$M,'IEA-MethaneAbatement-US'!$N:$N,"&lt;"&amp;$B11,'IEA-MethaneAbatement-US'!$N:$N,"&gt;="&amp;$A11,'IEA-MethaneAbatement-US'!$L:$L,$B$1))+(VLOOKUP($C$1,'Multipliers and Adjustments'!$A$70:$I$86,TRUNC(COLUMN(AE$2)/5)+2,FALSE)*SUMIFS('IEA-MethaneAbatement-US'!$M:$M,'IEA-MethaneAbatement-US'!$N:$N,"&lt;"&amp;$B11,'IEA-MethaneAbatement-US'!$N:$N,"&gt;="&amp;$A11,'IEA-MethaneAbatement-US'!$L:$L,$C$1))+(VLOOKUP($D$1,'Multipliers and Adjustments'!$A$70:$I$86,TRUNC(COLUMN(AE$2)/5)+2,FALSE)*SUMIFS('IEA-MethaneAbatement-US'!$M:$M,'IEA-MethaneAbatement-US'!$N:$N,"&lt;"&amp;$B11,'IEA-MethaneAbatement-US'!$N:$N,"&gt;="&amp;$A11,'IEA-MethaneAbatement-US'!$L:$L,$D$1)))*'State Downscaling Multipliers'!$B$7*(1+'EPA to IEA Scaling'!AI$10)</f>
        <v>0</v>
      </c>
      <c r="AF11" s="165">
        <f>((VLOOKUP($B$1,'Multipliers and Adjustments'!$A$70:$I$86,TRUNC(COLUMN(AF$2)/5)+2,FALSE)*SUMIFS('IEA-MethaneAbatement-US'!$M:$M,'IEA-MethaneAbatement-US'!$N:$N,"&lt;"&amp;$B11,'IEA-MethaneAbatement-US'!$N:$N,"&gt;="&amp;$A11,'IEA-MethaneAbatement-US'!$L:$L,$B$1))+(VLOOKUP($C$1,'Multipliers and Adjustments'!$A$70:$I$86,TRUNC(COLUMN(AF$2)/5)+2,FALSE)*SUMIFS('IEA-MethaneAbatement-US'!$M:$M,'IEA-MethaneAbatement-US'!$N:$N,"&lt;"&amp;$B11,'IEA-MethaneAbatement-US'!$N:$N,"&gt;="&amp;$A11,'IEA-MethaneAbatement-US'!$L:$L,$C$1))+(VLOOKUP($D$1,'Multipliers and Adjustments'!$A$70:$I$86,TRUNC(COLUMN(AF$2)/5)+2,FALSE)*SUMIFS('IEA-MethaneAbatement-US'!$M:$M,'IEA-MethaneAbatement-US'!$N:$N,"&lt;"&amp;$B11,'IEA-MethaneAbatement-US'!$N:$N,"&gt;="&amp;$A11,'IEA-MethaneAbatement-US'!$L:$L,$D$1)))*'State Downscaling Multipliers'!$B$7*(1+'EPA to IEA Scaling'!AJ$10)</f>
        <v>0</v>
      </c>
      <c r="AG11" s="167">
        <f>((VLOOKUP($B$1,'Multipliers and Adjustments'!$A$70:$I$86,TRUNC(COLUMN(AG$2)/5)+2,FALSE)*SUMIFS('IEA-MethaneAbatement-US'!$M:$M,'IEA-MethaneAbatement-US'!$N:$N,"&lt;"&amp;$B11,'IEA-MethaneAbatement-US'!$N:$N,"&gt;="&amp;$A11,'IEA-MethaneAbatement-US'!$L:$L,$B$1))+(VLOOKUP($C$1,'Multipliers and Adjustments'!$A$70:$I$86,TRUNC(COLUMN(AG$2)/5)+2,FALSE)*SUMIFS('IEA-MethaneAbatement-US'!$M:$M,'IEA-MethaneAbatement-US'!$N:$N,"&lt;"&amp;$B11,'IEA-MethaneAbatement-US'!$N:$N,"&gt;="&amp;$A11,'IEA-MethaneAbatement-US'!$L:$L,$C$1))+(VLOOKUP($D$1,'Multipliers and Adjustments'!$A$70:$I$86,TRUNC(COLUMN(AG$2)/5)+2,FALSE)*SUMIFS('IEA-MethaneAbatement-US'!$M:$M,'IEA-MethaneAbatement-US'!$N:$N,"&lt;"&amp;$B11,'IEA-MethaneAbatement-US'!$N:$N,"&gt;="&amp;$A11,'IEA-MethaneAbatement-US'!$L:$L,$D$1)))*'State Downscaling Multipliers'!$B$7*(1+'EPA to IEA Scaling'!AK$10)</f>
        <v>0</v>
      </c>
      <c r="AH11" s="165">
        <f>((VLOOKUP($B$1,'Multipliers and Adjustments'!$A$70:$I$86,TRUNC(COLUMN(AH$2)/5)+2,FALSE)*SUMIFS('IEA-MethaneAbatement-US'!$M:$M,'IEA-MethaneAbatement-US'!$N:$N,"&lt;"&amp;$B11,'IEA-MethaneAbatement-US'!$N:$N,"&gt;="&amp;$A11,'IEA-MethaneAbatement-US'!$L:$L,$B$1))+(VLOOKUP($C$1,'Multipliers and Adjustments'!$A$70:$I$86,TRUNC(COLUMN(AH$2)/5)+2,FALSE)*SUMIFS('IEA-MethaneAbatement-US'!$M:$M,'IEA-MethaneAbatement-US'!$N:$N,"&lt;"&amp;$B11,'IEA-MethaneAbatement-US'!$N:$N,"&gt;="&amp;$A11,'IEA-MethaneAbatement-US'!$L:$L,$C$1))+(VLOOKUP($D$1,'Multipliers and Adjustments'!$A$70:$I$86,TRUNC(COLUMN(AH$2)/5)+2,FALSE)*SUMIFS('IEA-MethaneAbatement-US'!$M:$M,'IEA-MethaneAbatement-US'!$N:$N,"&lt;"&amp;$B11,'IEA-MethaneAbatement-US'!$N:$N,"&gt;="&amp;$A11,'IEA-MethaneAbatement-US'!$L:$L,$D$1)))*'State Downscaling Multipliers'!$B$7*(1+'EPA to IEA Scaling'!AL$10)</f>
        <v>0</v>
      </c>
      <c r="AI11" s="165">
        <f>((VLOOKUP($B$1,'Multipliers and Adjustments'!$A$70:$I$86,TRUNC(COLUMN(AI$2)/5)+2,FALSE)*SUMIFS('IEA-MethaneAbatement-US'!$M:$M,'IEA-MethaneAbatement-US'!$N:$N,"&lt;"&amp;$B11,'IEA-MethaneAbatement-US'!$N:$N,"&gt;="&amp;$A11,'IEA-MethaneAbatement-US'!$L:$L,$B$1))+(VLOOKUP($C$1,'Multipliers and Adjustments'!$A$70:$I$86,TRUNC(COLUMN(AI$2)/5)+2,FALSE)*SUMIFS('IEA-MethaneAbatement-US'!$M:$M,'IEA-MethaneAbatement-US'!$N:$N,"&lt;"&amp;$B11,'IEA-MethaneAbatement-US'!$N:$N,"&gt;="&amp;$A11,'IEA-MethaneAbatement-US'!$L:$L,$C$1))+(VLOOKUP($D$1,'Multipliers and Adjustments'!$A$70:$I$86,TRUNC(COLUMN(AI$2)/5)+2,FALSE)*SUMIFS('IEA-MethaneAbatement-US'!$M:$M,'IEA-MethaneAbatement-US'!$N:$N,"&lt;"&amp;$B11,'IEA-MethaneAbatement-US'!$N:$N,"&gt;="&amp;$A11,'IEA-MethaneAbatement-US'!$L:$L,$D$1)))*'State Downscaling Multipliers'!$B$7*(1+'EPA to IEA Scaling'!AM$10)</f>
        <v>0</v>
      </c>
      <c r="AJ11" s="165">
        <f>((VLOOKUP($B$1,'Multipliers and Adjustments'!$A$70:$I$86,TRUNC(COLUMN(AJ$2)/5)+2,FALSE)*SUMIFS('IEA-MethaneAbatement-US'!$M:$M,'IEA-MethaneAbatement-US'!$N:$N,"&lt;"&amp;$B11,'IEA-MethaneAbatement-US'!$N:$N,"&gt;="&amp;$A11,'IEA-MethaneAbatement-US'!$L:$L,$B$1))+(VLOOKUP($C$1,'Multipliers and Adjustments'!$A$70:$I$86,TRUNC(COLUMN(AJ$2)/5)+2,FALSE)*SUMIFS('IEA-MethaneAbatement-US'!$M:$M,'IEA-MethaneAbatement-US'!$N:$N,"&lt;"&amp;$B11,'IEA-MethaneAbatement-US'!$N:$N,"&gt;="&amp;$A11,'IEA-MethaneAbatement-US'!$L:$L,$C$1))+(VLOOKUP($D$1,'Multipliers and Adjustments'!$A$70:$I$86,TRUNC(COLUMN(AJ$2)/5)+2,FALSE)*SUMIFS('IEA-MethaneAbatement-US'!$M:$M,'IEA-MethaneAbatement-US'!$N:$N,"&lt;"&amp;$B11,'IEA-MethaneAbatement-US'!$N:$N,"&gt;="&amp;$A11,'IEA-MethaneAbatement-US'!$L:$L,$D$1)))*'State Downscaling Multipliers'!$B$7*(1+'EPA to IEA Scaling'!AN$10)</f>
        <v>0</v>
      </c>
      <c r="AK11" s="165">
        <f>((VLOOKUP($B$1,'Multipliers and Adjustments'!$A$70:$I$86,TRUNC(COLUMN(AK$2)/5)+2,FALSE)*SUMIFS('IEA-MethaneAbatement-US'!$M:$M,'IEA-MethaneAbatement-US'!$N:$N,"&lt;"&amp;$B11,'IEA-MethaneAbatement-US'!$N:$N,"&gt;="&amp;$A11,'IEA-MethaneAbatement-US'!$L:$L,$B$1))+(VLOOKUP($C$1,'Multipliers and Adjustments'!$A$70:$I$86,TRUNC(COLUMN(AK$2)/5)+2,FALSE)*SUMIFS('IEA-MethaneAbatement-US'!$M:$M,'IEA-MethaneAbatement-US'!$N:$N,"&lt;"&amp;$B11,'IEA-MethaneAbatement-US'!$N:$N,"&gt;="&amp;$A11,'IEA-MethaneAbatement-US'!$L:$L,$C$1))+(VLOOKUP($D$1,'Multipliers and Adjustments'!$A$70:$I$86,TRUNC(COLUMN(AK$2)/5)+2,FALSE)*SUMIFS('IEA-MethaneAbatement-US'!$M:$M,'IEA-MethaneAbatement-US'!$N:$N,"&lt;"&amp;$B11,'IEA-MethaneAbatement-US'!$N:$N,"&gt;="&amp;$A11,'IEA-MethaneAbatement-US'!$L:$L,$D$1)))*'State Downscaling Multipliers'!$B$7*(1+'EPA to IEA Scaling'!AO$10)</f>
        <v>0</v>
      </c>
      <c r="AL11" s="167">
        <f>((VLOOKUP($B$1,'Multipliers and Adjustments'!$A$70:$I$86,TRUNC(COLUMN(AL$2)/5)+2,FALSE)*SUMIFS('IEA-MethaneAbatement-US'!$M:$M,'IEA-MethaneAbatement-US'!$N:$N,"&lt;"&amp;$B11,'IEA-MethaneAbatement-US'!$N:$N,"&gt;="&amp;$A11,'IEA-MethaneAbatement-US'!$L:$L,$B$1))+(VLOOKUP($C$1,'Multipliers and Adjustments'!$A$70:$I$86,TRUNC(COLUMN(AL$2)/5)+2,FALSE)*SUMIFS('IEA-MethaneAbatement-US'!$M:$M,'IEA-MethaneAbatement-US'!$N:$N,"&lt;"&amp;$B11,'IEA-MethaneAbatement-US'!$N:$N,"&gt;="&amp;$A11,'IEA-MethaneAbatement-US'!$L:$L,$C$1))+(VLOOKUP($D$1,'Multipliers and Adjustments'!$A$70:$I$86,TRUNC(COLUMN(AL$2)/5)+2,FALSE)*SUMIFS('IEA-MethaneAbatement-US'!$M:$M,'IEA-MethaneAbatement-US'!$N:$N,"&lt;"&amp;$B11,'IEA-MethaneAbatement-US'!$N:$N,"&gt;="&amp;$A11,'IEA-MethaneAbatement-US'!$L:$L,$D$1)))*'State Downscaling Multipliers'!$B$7*(1+'EPA to IEA Scaling'!AP$10)</f>
        <v>0</v>
      </c>
    </row>
    <row r="12" spans="1:38" x14ac:dyDescent="0.25">
      <c r="A12" s="49">
        <f t="shared" si="1"/>
        <v>-700</v>
      </c>
      <c r="B12" s="49">
        <f t="shared" si="0"/>
        <v>-650</v>
      </c>
      <c r="C12" s="165">
        <f>((VLOOKUP($B$1,'Multipliers and Adjustments'!$A$70:$I$86,TRUNC(COLUMN(C$2)/5)+2,FALSE)*SUMIFS('IEA-MethaneAbatement-US'!$M:$M,'IEA-MethaneAbatement-US'!$N:$N,"&lt;"&amp;$B12,'IEA-MethaneAbatement-US'!$N:$N,"&gt;="&amp;$A12,'IEA-MethaneAbatement-US'!$L:$L,$B$1))+(VLOOKUP($C$1,'Multipliers and Adjustments'!$A$70:$I$86,TRUNC(COLUMN(C$2)/5)+2,FALSE)*SUMIFS('IEA-MethaneAbatement-US'!$M:$M,'IEA-MethaneAbatement-US'!$N:$N,"&lt;"&amp;$B12,'IEA-MethaneAbatement-US'!$N:$N,"&gt;="&amp;$A12,'IEA-MethaneAbatement-US'!$L:$L,$C$1))+(VLOOKUP($D$1,'Multipliers and Adjustments'!$A$70:$I$86,TRUNC(COLUMN(C$2)/5)+2,FALSE)*SUMIFS('IEA-MethaneAbatement-US'!$M:$M,'IEA-MethaneAbatement-US'!$N:$N,"&lt;"&amp;$B12,'IEA-MethaneAbatement-US'!$N:$N,"&gt;="&amp;$A12,'IEA-MethaneAbatement-US'!$L:$L,$D$1)))*'State Downscaling Multipliers'!$B$7*(1+'EPA to IEA Scaling'!G$10)</f>
        <v>0</v>
      </c>
      <c r="D12" s="165">
        <f>((VLOOKUP($B$1,'Multipliers and Adjustments'!$A$70:$I$86,TRUNC(COLUMN(D$2)/5)+2,FALSE)*SUMIFS('IEA-MethaneAbatement-US'!$M:$M,'IEA-MethaneAbatement-US'!$N:$N,"&lt;"&amp;$B12,'IEA-MethaneAbatement-US'!$N:$N,"&gt;="&amp;$A12,'IEA-MethaneAbatement-US'!$L:$L,$B$1))+(VLOOKUP($C$1,'Multipliers and Adjustments'!$A$70:$I$86,TRUNC(COLUMN(D$2)/5)+2,FALSE)*SUMIFS('IEA-MethaneAbatement-US'!$M:$M,'IEA-MethaneAbatement-US'!$N:$N,"&lt;"&amp;$B12,'IEA-MethaneAbatement-US'!$N:$N,"&gt;="&amp;$A12,'IEA-MethaneAbatement-US'!$L:$L,$C$1))+(VLOOKUP($D$1,'Multipliers and Adjustments'!$A$70:$I$86,TRUNC(COLUMN(D$2)/5)+2,FALSE)*SUMIFS('IEA-MethaneAbatement-US'!$M:$M,'IEA-MethaneAbatement-US'!$N:$N,"&lt;"&amp;$B12,'IEA-MethaneAbatement-US'!$N:$N,"&gt;="&amp;$A12,'IEA-MethaneAbatement-US'!$L:$L,$D$1)))*'State Downscaling Multipliers'!$B$7*(1+'EPA to IEA Scaling'!H$10)</f>
        <v>0</v>
      </c>
      <c r="E12" s="165">
        <f>((VLOOKUP($B$1,'Multipliers and Adjustments'!$A$70:$I$86,TRUNC(COLUMN(E$2)/5)+2,FALSE)*SUMIFS('IEA-MethaneAbatement-US'!$M:$M,'IEA-MethaneAbatement-US'!$N:$N,"&lt;"&amp;$B12,'IEA-MethaneAbatement-US'!$N:$N,"&gt;="&amp;$A12,'IEA-MethaneAbatement-US'!$L:$L,$B$1))+(VLOOKUP($C$1,'Multipliers and Adjustments'!$A$70:$I$86,TRUNC(COLUMN(E$2)/5)+2,FALSE)*SUMIFS('IEA-MethaneAbatement-US'!$M:$M,'IEA-MethaneAbatement-US'!$N:$N,"&lt;"&amp;$B12,'IEA-MethaneAbatement-US'!$N:$N,"&gt;="&amp;$A12,'IEA-MethaneAbatement-US'!$L:$L,$C$1))+(VLOOKUP($D$1,'Multipliers and Adjustments'!$A$70:$I$86,TRUNC(COLUMN(E$2)/5)+2,FALSE)*SUMIFS('IEA-MethaneAbatement-US'!$M:$M,'IEA-MethaneAbatement-US'!$N:$N,"&lt;"&amp;$B12,'IEA-MethaneAbatement-US'!$N:$N,"&gt;="&amp;$A12,'IEA-MethaneAbatement-US'!$L:$L,$D$1)))*'State Downscaling Multipliers'!$B$7*(1+'EPA to IEA Scaling'!I$10)</f>
        <v>0</v>
      </c>
      <c r="F12" s="165">
        <f>((VLOOKUP($B$1,'Multipliers and Adjustments'!$A$70:$I$86,TRUNC(COLUMN(F$2)/5)+2,FALSE)*SUMIFS('IEA-MethaneAbatement-US'!$M:$M,'IEA-MethaneAbatement-US'!$N:$N,"&lt;"&amp;$B12,'IEA-MethaneAbatement-US'!$N:$N,"&gt;="&amp;$A12,'IEA-MethaneAbatement-US'!$L:$L,$B$1))+(VLOOKUP($C$1,'Multipliers and Adjustments'!$A$70:$I$86,TRUNC(COLUMN(F$2)/5)+2,FALSE)*SUMIFS('IEA-MethaneAbatement-US'!$M:$M,'IEA-MethaneAbatement-US'!$N:$N,"&lt;"&amp;$B12,'IEA-MethaneAbatement-US'!$N:$N,"&gt;="&amp;$A12,'IEA-MethaneAbatement-US'!$L:$L,$C$1))+(VLOOKUP($D$1,'Multipliers and Adjustments'!$A$70:$I$86,TRUNC(COLUMN(F$2)/5)+2,FALSE)*SUMIFS('IEA-MethaneAbatement-US'!$M:$M,'IEA-MethaneAbatement-US'!$N:$N,"&lt;"&amp;$B12,'IEA-MethaneAbatement-US'!$N:$N,"&gt;="&amp;$A12,'IEA-MethaneAbatement-US'!$L:$L,$D$1)))*'State Downscaling Multipliers'!$B$7*(1+'EPA to IEA Scaling'!J$10)</f>
        <v>0</v>
      </c>
      <c r="G12" s="166">
        <f>((VLOOKUP($B$1,'Multipliers and Adjustments'!$A$70:$I$86,TRUNC(COLUMN(G$2)/5)+2,FALSE)*SUMIFS('IEA-MethaneAbatement-US'!$M:$M,'IEA-MethaneAbatement-US'!$N:$N,"&lt;"&amp;$B12,'IEA-MethaneAbatement-US'!$N:$N,"&gt;="&amp;$A12,'IEA-MethaneAbatement-US'!$L:$L,$B$1))+(VLOOKUP($C$1,'Multipliers and Adjustments'!$A$70:$I$86,TRUNC(COLUMN(G$2)/5)+2,FALSE)*SUMIFS('IEA-MethaneAbatement-US'!$M:$M,'IEA-MethaneAbatement-US'!$N:$N,"&lt;"&amp;$B12,'IEA-MethaneAbatement-US'!$N:$N,"&gt;="&amp;$A12,'IEA-MethaneAbatement-US'!$L:$L,$C$1))+(VLOOKUP($D$1,'Multipliers and Adjustments'!$A$70:$I$86,TRUNC(COLUMN(G$2)/5)+2,FALSE)*SUMIFS('IEA-MethaneAbatement-US'!$M:$M,'IEA-MethaneAbatement-US'!$N:$N,"&lt;"&amp;$B12,'IEA-MethaneAbatement-US'!$N:$N,"&gt;="&amp;$A12,'IEA-MethaneAbatement-US'!$L:$L,$D$1)))*'State Downscaling Multipliers'!$B$7*(1+'EPA to IEA Scaling'!K$10)</f>
        <v>0</v>
      </c>
      <c r="H12" s="167">
        <f>((VLOOKUP($B$1,'Multipliers and Adjustments'!$A$70:$I$86,TRUNC(COLUMN(H$2)/5)+2,FALSE)*SUMIFS('IEA-MethaneAbatement-US'!$M:$M,'IEA-MethaneAbatement-US'!$N:$N,"&lt;"&amp;$B12,'IEA-MethaneAbatement-US'!$N:$N,"&gt;="&amp;$A12,'IEA-MethaneAbatement-US'!$L:$L,$B$1))+(VLOOKUP($C$1,'Multipliers and Adjustments'!$A$70:$I$86,TRUNC(COLUMN(H$2)/5)+2,FALSE)*SUMIFS('IEA-MethaneAbatement-US'!$M:$M,'IEA-MethaneAbatement-US'!$N:$N,"&lt;"&amp;$B12,'IEA-MethaneAbatement-US'!$N:$N,"&gt;="&amp;$A12,'IEA-MethaneAbatement-US'!$L:$L,$C$1))+(VLOOKUP($D$1,'Multipliers and Adjustments'!$A$70:$I$86,TRUNC(COLUMN(H$2)/5)+2,FALSE)*SUMIFS('IEA-MethaneAbatement-US'!$M:$M,'IEA-MethaneAbatement-US'!$N:$N,"&lt;"&amp;$B12,'IEA-MethaneAbatement-US'!$N:$N,"&gt;="&amp;$A12,'IEA-MethaneAbatement-US'!$L:$L,$D$1)))*'State Downscaling Multipliers'!$B$7*(1+'EPA to IEA Scaling'!L$10)</f>
        <v>0</v>
      </c>
      <c r="I12" s="165">
        <f>((VLOOKUP($B$1,'Multipliers and Adjustments'!$A$70:$I$86,TRUNC(COLUMN(I$2)/5)+2,FALSE)*SUMIFS('IEA-MethaneAbatement-US'!$M:$M,'IEA-MethaneAbatement-US'!$N:$N,"&lt;"&amp;$B12,'IEA-MethaneAbatement-US'!$N:$N,"&gt;="&amp;$A12,'IEA-MethaneAbatement-US'!$L:$L,$B$1))+(VLOOKUP($C$1,'Multipliers and Adjustments'!$A$70:$I$86,TRUNC(COLUMN(I$2)/5)+2,FALSE)*SUMIFS('IEA-MethaneAbatement-US'!$M:$M,'IEA-MethaneAbatement-US'!$N:$N,"&lt;"&amp;$B12,'IEA-MethaneAbatement-US'!$N:$N,"&gt;="&amp;$A12,'IEA-MethaneAbatement-US'!$L:$L,$C$1))+(VLOOKUP($D$1,'Multipliers and Adjustments'!$A$70:$I$86,TRUNC(COLUMN(I$2)/5)+2,FALSE)*SUMIFS('IEA-MethaneAbatement-US'!$M:$M,'IEA-MethaneAbatement-US'!$N:$N,"&lt;"&amp;$B12,'IEA-MethaneAbatement-US'!$N:$N,"&gt;="&amp;$A12,'IEA-MethaneAbatement-US'!$L:$L,$D$1)))*'State Downscaling Multipliers'!$B$7*(1+'EPA to IEA Scaling'!M$10)</f>
        <v>0</v>
      </c>
      <c r="J12" s="165">
        <f>((VLOOKUP($B$1,'Multipliers and Adjustments'!$A$70:$I$86,TRUNC(COLUMN(J$2)/5)+2,FALSE)*SUMIFS('IEA-MethaneAbatement-US'!$M:$M,'IEA-MethaneAbatement-US'!$N:$N,"&lt;"&amp;$B12,'IEA-MethaneAbatement-US'!$N:$N,"&gt;="&amp;$A12,'IEA-MethaneAbatement-US'!$L:$L,$B$1))+(VLOOKUP($C$1,'Multipliers and Adjustments'!$A$70:$I$86,TRUNC(COLUMN(J$2)/5)+2,FALSE)*SUMIFS('IEA-MethaneAbatement-US'!$M:$M,'IEA-MethaneAbatement-US'!$N:$N,"&lt;"&amp;$B12,'IEA-MethaneAbatement-US'!$N:$N,"&gt;="&amp;$A12,'IEA-MethaneAbatement-US'!$L:$L,$C$1))+(VLOOKUP($D$1,'Multipliers and Adjustments'!$A$70:$I$86,TRUNC(COLUMN(J$2)/5)+2,FALSE)*SUMIFS('IEA-MethaneAbatement-US'!$M:$M,'IEA-MethaneAbatement-US'!$N:$N,"&lt;"&amp;$B12,'IEA-MethaneAbatement-US'!$N:$N,"&gt;="&amp;$A12,'IEA-MethaneAbatement-US'!$L:$L,$D$1)))*'State Downscaling Multipliers'!$B$7*(1+'EPA to IEA Scaling'!N$10)</f>
        <v>0</v>
      </c>
      <c r="K12" s="165">
        <f>((VLOOKUP($B$1,'Multipliers and Adjustments'!$A$70:$I$86,TRUNC(COLUMN(K$2)/5)+2,FALSE)*SUMIFS('IEA-MethaneAbatement-US'!$M:$M,'IEA-MethaneAbatement-US'!$N:$N,"&lt;"&amp;$B12,'IEA-MethaneAbatement-US'!$N:$N,"&gt;="&amp;$A12,'IEA-MethaneAbatement-US'!$L:$L,$B$1))+(VLOOKUP($C$1,'Multipliers and Adjustments'!$A$70:$I$86,TRUNC(COLUMN(K$2)/5)+2,FALSE)*SUMIFS('IEA-MethaneAbatement-US'!$M:$M,'IEA-MethaneAbatement-US'!$N:$N,"&lt;"&amp;$B12,'IEA-MethaneAbatement-US'!$N:$N,"&gt;="&amp;$A12,'IEA-MethaneAbatement-US'!$L:$L,$C$1))+(VLOOKUP($D$1,'Multipliers and Adjustments'!$A$70:$I$86,TRUNC(COLUMN(K$2)/5)+2,FALSE)*SUMIFS('IEA-MethaneAbatement-US'!$M:$M,'IEA-MethaneAbatement-US'!$N:$N,"&lt;"&amp;$B12,'IEA-MethaneAbatement-US'!$N:$N,"&gt;="&amp;$A12,'IEA-MethaneAbatement-US'!$L:$L,$D$1)))*'State Downscaling Multipliers'!$B$7*(1+'EPA to IEA Scaling'!O$10)</f>
        <v>0</v>
      </c>
      <c r="L12" s="165">
        <f>((VLOOKUP($B$1,'Multipliers and Adjustments'!$A$70:$I$86,TRUNC(COLUMN(L$2)/5)+2,FALSE)*SUMIFS('IEA-MethaneAbatement-US'!$M:$M,'IEA-MethaneAbatement-US'!$N:$N,"&lt;"&amp;$B12,'IEA-MethaneAbatement-US'!$N:$N,"&gt;="&amp;$A12,'IEA-MethaneAbatement-US'!$L:$L,$B$1))+(VLOOKUP($C$1,'Multipliers and Adjustments'!$A$70:$I$86,TRUNC(COLUMN(L$2)/5)+2,FALSE)*SUMIFS('IEA-MethaneAbatement-US'!$M:$M,'IEA-MethaneAbatement-US'!$N:$N,"&lt;"&amp;$B12,'IEA-MethaneAbatement-US'!$N:$N,"&gt;="&amp;$A12,'IEA-MethaneAbatement-US'!$L:$L,$C$1))+(VLOOKUP($D$1,'Multipliers and Adjustments'!$A$70:$I$86,TRUNC(COLUMN(L$2)/5)+2,FALSE)*SUMIFS('IEA-MethaneAbatement-US'!$M:$M,'IEA-MethaneAbatement-US'!$N:$N,"&lt;"&amp;$B12,'IEA-MethaneAbatement-US'!$N:$N,"&gt;="&amp;$A12,'IEA-MethaneAbatement-US'!$L:$L,$D$1)))*'State Downscaling Multipliers'!$B$7*(1+'EPA to IEA Scaling'!P$10)</f>
        <v>0</v>
      </c>
      <c r="M12" s="167">
        <f>((VLOOKUP($B$1,'Multipliers and Adjustments'!$A$70:$I$86,TRUNC(COLUMN(M$2)/5)+2,FALSE)*SUMIFS('IEA-MethaneAbatement-US'!$M:$M,'IEA-MethaneAbatement-US'!$N:$N,"&lt;"&amp;$B12,'IEA-MethaneAbatement-US'!$N:$N,"&gt;="&amp;$A12,'IEA-MethaneAbatement-US'!$L:$L,$B$1))+(VLOOKUP($C$1,'Multipliers and Adjustments'!$A$70:$I$86,TRUNC(COLUMN(M$2)/5)+2,FALSE)*SUMIFS('IEA-MethaneAbatement-US'!$M:$M,'IEA-MethaneAbatement-US'!$N:$N,"&lt;"&amp;$B12,'IEA-MethaneAbatement-US'!$N:$N,"&gt;="&amp;$A12,'IEA-MethaneAbatement-US'!$L:$L,$C$1))+(VLOOKUP($D$1,'Multipliers and Adjustments'!$A$70:$I$86,TRUNC(COLUMN(M$2)/5)+2,FALSE)*SUMIFS('IEA-MethaneAbatement-US'!$M:$M,'IEA-MethaneAbatement-US'!$N:$N,"&lt;"&amp;$B12,'IEA-MethaneAbatement-US'!$N:$N,"&gt;="&amp;$A12,'IEA-MethaneAbatement-US'!$L:$L,$D$1)))*'State Downscaling Multipliers'!$B$7*(1+'EPA to IEA Scaling'!Q$10)</f>
        <v>0</v>
      </c>
      <c r="N12" s="165">
        <f>((VLOOKUP($B$1,'Multipliers and Adjustments'!$A$70:$I$86,TRUNC(COLUMN(N$2)/5)+2,FALSE)*SUMIFS('IEA-MethaneAbatement-US'!$M:$M,'IEA-MethaneAbatement-US'!$N:$N,"&lt;"&amp;$B12,'IEA-MethaneAbatement-US'!$N:$N,"&gt;="&amp;$A12,'IEA-MethaneAbatement-US'!$L:$L,$B$1))+(VLOOKUP($C$1,'Multipliers and Adjustments'!$A$70:$I$86,TRUNC(COLUMN(N$2)/5)+2,FALSE)*SUMIFS('IEA-MethaneAbatement-US'!$M:$M,'IEA-MethaneAbatement-US'!$N:$N,"&lt;"&amp;$B12,'IEA-MethaneAbatement-US'!$N:$N,"&gt;="&amp;$A12,'IEA-MethaneAbatement-US'!$L:$L,$C$1))+(VLOOKUP($D$1,'Multipliers and Adjustments'!$A$70:$I$86,TRUNC(COLUMN(N$2)/5)+2,FALSE)*SUMIFS('IEA-MethaneAbatement-US'!$M:$M,'IEA-MethaneAbatement-US'!$N:$N,"&lt;"&amp;$B12,'IEA-MethaneAbatement-US'!$N:$N,"&gt;="&amp;$A12,'IEA-MethaneAbatement-US'!$L:$L,$D$1)))*'State Downscaling Multipliers'!$B$7*(1+'EPA to IEA Scaling'!R$10)</f>
        <v>0</v>
      </c>
      <c r="O12" s="165">
        <f>((VLOOKUP($B$1,'Multipliers and Adjustments'!$A$70:$I$86,TRUNC(COLUMN(O$2)/5)+2,FALSE)*SUMIFS('IEA-MethaneAbatement-US'!$M:$M,'IEA-MethaneAbatement-US'!$N:$N,"&lt;"&amp;$B12,'IEA-MethaneAbatement-US'!$N:$N,"&gt;="&amp;$A12,'IEA-MethaneAbatement-US'!$L:$L,$B$1))+(VLOOKUP($C$1,'Multipliers and Adjustments'!$A$70:$I$86,TRUNC(COLUMN(O$2)/5)+2,FALSE)*SUMIFS('IEA-MethaneAbatement-US'!$M:$M,'IEA-MethaneAbatement-US'!$N:$N,"&lt;"&amp;$B12,'IEA-MethaneAbatement-US'!$N:$N,"&gt;="&amp;$A12,'IEA-MethaneAbatement-US'!$L:$L,$C$1))+(VLOOKUP($D$1,'Multipliers and Adjustments'!$A$70:$I$86,TRUNC(COLUMN(O$2)/5)+2,FALSE)*SUMIFS('IEA-MethaneAbatement-US'!$M:$M,'IEA-MethaneAbatement-US'!$N:$N,"&lt;"&amp;$B12,'IEA-MethaneAbatement-US'!$N:$N,"&gt;="&amp;$A12,'IEA-MethaneAbatement-US'!$L:$L,$D$1)))*'State Downscaling Multipliers'!$B$7*(1+'EPA to IEA Scaling'!S$10)</f>
        <v>0</v>
      </c>
      <c r="P12" s="165">
        <f>((VLOOKUP($B$1,'Multipliers and Adjustments'!$A$70:$I$86,TRUNC(COLUMN(P$2)/5)+2,FALSE)*SUMIFS('IEA-MethaneAbatement-US'!$M:$M,'IEA-MethaneAbatement-US'!$N:$N,"&lt;"&amp;$B12,'IEA-MethaneAbatement-US'!$N:$N,"&gt;="&amp;$A12,'IEA-MethaneAbatement-US'!$L:$L,$B$1))+(VLOOKUP($C$1,'Multipliers and Adjustments'!$A$70:$I$86,TRUNC(COLUMN(P$2)/5)+2,FALSE)*SUMIFS('IEA-MethaneAbatement-US'!$M:$M,'IEA-MethaneAbatement-US'!$N:$N,"&lt;"&amp;$B12,'IEA-MethaneAbatement-US'!$N:$N,"&gt;="&amp;$A12,'IEA-MethaneAbatement-US'!$L:$L,$C$1))+(VLOOKUP($D$1,'Multipliers and Adjustments'!$A$70:$I$86,TRUNC(COLUMN(P$2)/5)+2,FALSE)*SUMIFS('IEA-MethaneAbatement-US'!$M:$M,'IEA-MethaneAbatement-US'!$N:$N,"&lt;"&amp;$B12,'IEA-MethaneAbatement-US'!$N:$N,"&gt;="&amp;$A12,'IEA-MethaneAbatement-US'!$L:$L,$D$1)))*'State Downscaling Multipliers'!$B$7*(1+'EPA to IEA Scaling'!T$10)</f>
        <v>0</v>
      </c>
      <c r="Q12" s="165">
        <f>((VLOOKUP($B$1,'Multipliers and Adjustments'!$A$70:$I$86,TRUNC(COLUMN(Q$2)/5)+2,FALSE)*SUMIFS('IEA-MethaneAbatement-US'!$M:$M,'IEA-MethaneAbatement-US'!$N:$N,"&lt;"&amp;$B12,'IEA-MethaneAbatement-US'!$N:$N,"&gt;="&amp;$A12,'IEA-MethaneAbatement-US'!$L:$L,$B$1))+(VLOOKUP($C$1,'Multipliers and Adjustments'!$A$70:$I$86,TRUNC(COLUMN(Q$2)/5)+2,FALSE)*SUMIFS('IEA-MethaneAbatement-US'!$M:$M,'IEA-MethaneAbatement-US'!$N:$N,"&lt;"&amp;$B12,'IEA-MethaneAbatement-US'!$N:$N,"&gt;="&amp;$A12,'IEA-MethaneAbatement-US'!$L:$L,$C$1))+(VLOOKUP($D$1,'Multipliers and Adjustments'!$A$70:$I$86,TRUNC(COLUMN(Q$2)/5)+2,FALSE)*SUMIFS('IEA-MethaneAbatement-US'!$M:$M,'IEA-MethaneAbatement-US'!$N:$N,"&lt;"&amp;$B12,'IEA-MethaneAbatement-US'!$N:$N,"&gt;="&amp;$A12,'IEA-MethaneAbatement-US'!$L:$L,$D$1)))*'State Downscaling Multipliers'!$B$7*(1+'EPA to IEA Scaling'!U$10)</f>
        <v>0</v>
      </c>
      <c r="R12" s="167">
        <f>((VLOOKUP($B$1,'Multipliers and Adjustments'!$A$70:$I$86,TRUNC(COLUMN(R$2)/5)+2,FALSE)*SUMIFS('IEA-MethaneAbatement-US'!$M:$M,'IEA-MethaneAbatement-US'!$N:$N,"&lt;"&amp;$B12,'IEA-MethaneAbatement-US'!$N:$N,"&gt;="&amp;$A12,'IEA-MethaneAbatement-US'!$L:$L,$B$1))+(VLOOKUP($C$1,'Multipliers and Adjustments'!$A$70:$I$86,TRUNC(COLUMN(R$2)/5)+2,FALSE)*SUMIFS('IEA-MethaneAbatement-US'!$M:$M,'IEA-MethaneAbatement-US'!$N:$N,"&lt;"&amp;$B12,'IEA-MethaneAbatement-US'!$N:$N,"&gt;="&amp;$A12,'IEA-MethaneAbatement-US'!$L:$L,$C$1))+(VLOOKUP($D$1,'Multipliers and Adjustments'!$A$70:$I$86,TRUNC(COLUMN(R$2)/5)+2,FALSE)*SUMIFS('IEA-MethaneAbatement-US'!$M:$M,'IEA-MethaneAbatement-US'!$N:$N,"&lt;"&amp;$B12,'IEA-MethaneAbatement-US'!$N:$N,"&gt;="&amp;$A12,'IEA-MethaneAbatement-US'!$L:$L,$D$1)))*'State Downscaling Multipliers'!$B$7*(1+'EPA to IEA Scaling'!V$10)</f>
        <v>0</v>
      </c>
      <c r="S12" s="165">
        <f>((VLOOKUP($B$1,'Multipliers and Adjustments'!$A$70:$I$86,TRUNC(COLUMN(S$2)/5)+2,FALSE)*SUMIFS('IEA-MethaneAbatement-US'!$M:$M,'IEA-MethaneAbatement-US'!$N:$N,"&lt;"&amp;$B12,'IEA-MethaneAbatement-US'!$N:$N,"&gt;="&amp;$A12,'IEA-MethaneAbatement-US'!$L:$L,$B$1))+(VLOOKUP($C$1,'Multipliers and Adjustments'!$A$70:$I$86,TRUNC(COLUMN(S$2)/5)+2,FALSE)*SUMIFS('IEA-MethaneAbatement-US'!$M:$M,'IEA-MethaneAbatement-US'!$N:$N,"&lt;"&amp;$B12,'IEA-MethaneAbatement-US'!$N:$N,"&gt;="&amp;$A12,'IEA-MethaneAbatement-US'!$L:$L,$C$1))+(VLOOKUP($D$1,'Multipliers and Adjustments'!$A$70:$I$86,TRUNC(COLUMN(S$2)/5)+2,FALSE)*SUMIFS('IEA-MethaneAbatement-US'!$M:$M,'IEA-MethaneAbatement-US'!$N:$N,"&lt;"&amp;$B12,'IEA-MethaneAbatement-US'!$N:$N,"&gt;="&amp;$A12,'IEA-MethaneAbatement-US'!$L:$L,$D$1)))*'State Downscaling Multipliers'!$B$7*(1+'EPA to IEA Scaling'!W$10)</f>
        <v>0</v>
      </c>
      <c r="T12" s="165">
        <f>((VLOOKUP($B$1,'Multipliers and Adjustments'!$A$70:$I$86,TRUNC(COLUMN(T$2)/5)+2,FALSE)*SUMIFS('IEA-MethaneAbatement-US'!$M:$M,'IEA-MethaneAbatement-US'!$N:$N,"&lt;"&amp;$B12,'IEA-MethaneAbatement-US'!$N:$N,"&gt;="&amp;$A12,'IEA-MethaneAbatement-US'!$L:$L,$B$1))+(VLOOKUP($C$1,'Multipliers and Adjustments'!$A$70:$I$86,TRUNC(COLUMN(T$2)/5)+2,FALSE)*SUMIFS('IEA-MethaneAbatement-US'!$M:$M,'IEA-MethaneAbatement-US'!$N:$N,"&lt;"&amp;$B12,'IEA-MethaneAbatement-US'!$N:$N,"&gt;="&amp;$A12,'IEA-MethaneAbatement-US'!$L:$L,$C$1))+(VLOOKUP($D$1,'Multipliers and Adjustments'!$A$70:$I$86,TRUNC(COLUMN(T$2)/5)+2,FALSE)*SUMIFS('IEA-MethaneAbatement-US'!$M:$M,'IEA-MethaneAbatement-US'!$N:$N,"&lt;"&amp;$B12,'IEA-MethaneAbatement-US'!$N:$N,"&gt;="&amp;$A12,'IEA-MethaneAbatement-US'!$L:$L,$D$1)))*'State Downscaling Multipliers'!$B$7*(1+'EPA to IEA Scaling'!X$10)</f>
        <v>0</v>
      </c>
      <c r="U12" s="165">
        <f>((VLOOKUP($B$1,'Multipliers and Adjustments'!$A$70:$I$86,TRUNC(COLUMN(U$2)/5)+2,FALSE)*SUMIFS('IEA-MethaneAbatement-US'!$M:$M,'IEA-MethaneAbatement-US'!$N:$N,"&lt;"&amp;$B12,'IEA-MethaneAbatement-US'!$N:$N,"&gt;="&amp;$A12,'IEA-MethaneAbatement-US'!$L:$L,$B$1))+(VLOOKUP($C$1,'Multipliers and Adjustments'!$A$70:$I$86,TRUNC(COLUMN(U$2)/5)+2,FALSE)*SUMIFS('IEA-MethaneAbatement-US'!$M:$M,'IEA-MethaneAbatement-US'!$N:$N,"&lt;"&amp;$B12,'IEA-MethaneAbatement-US'!$N:$N,"&gt;="&amp;$A12,'IEA-MethaneAbatement-US'!$L:$L,$C$1))+(VLOOKUP($D$1,'Multipliers and Adjustments'!$A$70:$I$86,TRUNC(COLUMN(U$2)/5)+2,FALSE)*SUMIFS('IEA-MethaneAbatement-US'!$M:$M,'IEA-MethaneAbatement-US'!$N:$N,"&lt;"&amp;$B12,'IEA-MethaneAbatement-US'!$N:$N,"&gt;="&amp;$A12,'IEA-MethaneAbatement-US'!$L:$L,$D$1)))*'State Downscaling Multipliers'!$B$7*(1+'EPA to IEA Scaling'!Y$10)</f>
        <v>0</v>
      </c>
      <c r="V12" s="165">
        <f>((VLOOKUP($B$1,'Multipliers and Adjustments'!$A$70:$I$86,TRUNC(COLUMN(V$2)/5)+2,FALSE)*SUMIFS('IEA-MethaneAbatement-US'!$M:$M,'IEA-MethaneAbatement-US'!$N:$N,"&lt;"&amp;$B12,'IEA-MethaneAbatement-US'!$N:$N,"&gt;="&amp;$A12,'IEA-MethaneAbatement-US'!$L:$L,$B$1))+(VLOOKUP($C$1,'Multipliers and Adjustments'!$A$70:$I$86,TRUNC(COLUMN(V$2)/5)+2,FALSE)*SUMIFS('IEA-MethaneAbatement-US'!$M:$M,'IEA-MethaneAbatement-US'!$N:$N,"&lt;"&amp;$B12,'IEA-MethaneAbatement-US'!$N:$N,"&gt;="&amp;$A12,'IEA-MethaneAbatement-US'!$L:$L,$C$1))+(VLOOKUP($D$1,'Multipliers and Adjustments'!$A$70:$I$86,TRUNC(COLUMN(V$2)/5)+2,FALSE)*SUMIFS('IEA-MethaneAbatement-US'!$M:$M,'IEA-MethaneAbatement-US'!$N:$N,"&lt;"&amp;$B12,'IEA-MethaneAbatement-US'!$N:$N,"&gt;="&amp;$A12,'IEA-MethaneAbatement-US'!$L:$L,$D$1)))*'State Downscaling Multipliers'!$B$7*(1+'EPA to IEA Scaling'!Z$10)</f>
        <v>0</v>
      </c>
      <c r="W12" s="167">
        <f>((VLOOKUP($B$1,'Multipliers and Adjustments'!$A$70:$I$86,TRUNC(COLUMN(W$2)/5)+2,FALSE)*SUMIFS('IEA-MethaneAbatement-US'!$M:$M,'IEA-MethaneAbatement-US'!$N:$N,"&lt;"&amp;$B12,'IEA-MethaneAbatement-US'!$N:$N,"&gt;="&amp;$A12,'IEA-MethaneAbatement-US'!$L:$L,$B$1))+(VLOOKUP($C$1,'Multipliers and Adjustments'!$A$70:$I$86,TRUNC(COLUMN(W$2)/5)+2,FALSE)*SUMIFS('IEA-MethaneAbatement-US'!$M:$M,'IEA-MethaneAbatement-US'!$N:$N,"&lt;"&amp;$B12,'IEA-MethaneAbatement-US'!$N:$N,"&gt;="&amp;$A12,'IEA-MethaneAbatement-US'!$L:$L,$C$1))+(VLOOKUP($D$1,'Multipliers and Adjustments'!$A$70:$I$86,TRUNC(COLUMN(W$2)/5)+2,FALSE)*SUMIFS('IEA-MethaneAbatement-US'!$M:$M,'IEA-MethaneAbatement-US'!$N:$N,"&lt;"&amp;$B12,'IEA-MethaneAbatement-US'!$N:$N,"&gt;="&amp;$A12,'IEA-MethaneAbatement-US'!$L:$L,$D$1)))*'State Downscaling Multipliers'!$B$7*(1+'EPA to IEA Scaling'!AA$10)</f>
        <v>0</v>
      </c>
      <c r="X12" s="165">
        <f>((VLOOKUP($B$1,'Multipliers and Adjustments'!$A$70:$I$86,TRUNC(COLUMN(X$2)/5)+2,FALSE)*SUMIFS('IEA-MethaneAbatement-US'!$M:$M,'IEA-MethaneAbatement-US'!$N:$N,"&lt;"&amp;$B12,'IEA-MethaneAbatement-US'!$N:$N,"&gt;="&amp;$A12,'IEA-MethaneAbatement-US'!$L:$L,$B$1))+(VLOOKUP($C$1,'Multipliers and Adjustments'!$A$70:$I$86,TRUNC(COLUMN(X$2)/5)+2,FALSE)*SUMIFS('IEA-MethaneAbatement-US'!$M:$M,'IEA-MethaneAbatement-US'!$N:$N,"&lt;"&amp;$B12,'IEA-MethaneAbatement-US'!$N:$N,"&gt;="&amp;$A12,'IEA-MethaneAbatement-US'!$L:$L,$C$1))+(VLOOKUP($D$1,'Multipliers and Adjustments'!$A$70:$I$86,TRUNC(COLUMN(X$2)/5)+2,FALSE)*SUMIFS('IEA-MethaneAbatement-US'!$M:$M,'IEA-MethaneAbatement-US'!$N:$N,"&lt;"&amp;$B12,'IEA-MethaneAbatement-US'!$N:$N,"&gt;="&amp;$A12,'IEA-MethaneAbatement-US'!$L:$L,$D$1)))*'State Downscaling Multipliers'!$B$7*(1+'EPA to IEA Scaling'!AB$10)</f>
        <v>0</v>
      </c>
      <c r="Y12" s="165">
        <f>((VLOOKUP($B$1,'Multipliers and Adjustments'!$A$70:$I$86,TRUNC(COLUMN(Y$2)/5)+2,FALSE)*SUMIFS('IEA-MethaneAbatement-US'!$M:$M,'IEA-MethaneAbatement-US'!$N:$N,"&lt;"&amp;$B12,'IEA-MethaneAbatement-US'!$N:$N,"&gt;="&amp;$A12,'IEA-MethaneAbatement-US'!$L:$L,$B$1))+(VLOOKUP($C$1,'Multipliers and Adjustments'!$A$70:$I$86,TRUNC(COLUMN(Y$2)/5)+2,FALSE)*SUMIFS('IEA-MethaneAbatement-US'!$M:$M,'IEA-MethaneAbatement-US'!$N:$N,"&lt;"&amp;$B12,'IEA-MethaneAbatement-US'!$N:$N,"&gt;="&amp;$A12,'IEA-MethaneAbatement-US'!$L:$L,$C$1))+(VLOOKUP($D$1,'Multipliers and Adjustments'!$A$70:$I$86,TRUNC(COLUMN(Y$2)/5)+2,FALSE)*SUMIFS('IEA-MethaneAbatement-US'!$M:$M,'IEA-MethaneAbatement-US'!$N:$N,"&lt;"&amp;$B12,'IEA-MethaneAbatement-US'!$N:$N,"&gt;="&amp;$A12,'IEA-MethaneAbatement-US'!$L:$L,$D$1)))*'State Downscaling Multipliers'!$B$7*(1+'EPA to IEA Scaling'!AC$10)</f>
        <v>0</v>
      </c>
      <c r="Z12" s="165">
        <f>((VLOOKUP($B$1,'Multipliers and Adjustments'!$A$70:$I$86,TRUNC(COLUMN(Z$2)/5)+2,FALSE)*SUMIFS('IEA-MethaneAbatement-US'!$M:$M,'IEA-MethaneAbatement-US'!$N:$N,"&lt;"&amp;$B12,'IEA-MethaneAbatement-US'!$N:$N,"&gt;="&amp;$A12,'IEA-MethaneAbatement-US'!$L:$L,$B$1))+(VLOOKUP($C$1,'Multipliers and Adjustments'!$A$70:$I$86,TRUNC(COLUMN(Z$2)/5)+2,FALSE)*SUMIFS('IEA-MethaneAbatement-US'!$M:$M,'IEA-MethaneAbatement-US'!$N:$N,"&lt;"&amp;$B12,'IEA-MethaneAbatement-US'!$N:$N,"&gt;="&amp;$A12,'IEA-MethaneAbatement-US'!$L:$L,$C$1))+(VLOOKUP($D$1,'Multipliers and Adjustments'!$A$70:$I$86,TRUNC(COLUMN(Z$2)/5)+2,FALSE)*SUMIFS('IEA-MethaneAbatement-US'!$M:$M,'IEA-MethaneAbatement-US'!$N:$N,"&lt;"&amp;$B12,'IEA-MethaneAbatement-US'!$N:$N,"&gt;="&amp;$A12,'IEA-MethaneAbatement-US'!$L:$L,$D$1)))*'State Downscaling Multipliers'!$B$7*(1+'EPA to IEA Scaling'!AD$10)</f>
        <v>0</v>
      </c>
      <c r="AA12" s="165">
        <f>((VLOOKUP($B$1,'Multipliers and Adjustments'!$A$70:$I$86,TRUNC(COLUMN(AA$2)/5)+2,FALSE)*SUMIFS('IEA-MethaneAbatement-US'!$M:$M,'IEA-MethaneAbatement-US'!$N:$N,"&lt;"&amp;$B12,'IEA-MethaneAbatement-US'!$N:$N,"&gt;="&amp;$A12,'IEA-MethaneAbatement-US'!$L:$L,$B$1))+(VLOOKUP($C$1,'Multipliers and Adjustments'!$A$70:$I$86,TRUNC(COLUMN(AA$2)/5)+2,FALSE)*SUMIFS('IEA-MethaneAbatement-US'!$M:$M,'IEA-MethaneAbatement-US'!$N:$N,"&lt;"&amp;$B12,'IEA-MethaneAbatement-US'!$N:$N,"&gt;="&amp;$A12,'IEA-MethaneAbatement-US'!$L:$L,$C$1))+(VLOOKUP($D$1,'Multipliers and Adjustments'!$A$70:$I$86,TRUNC(COLUMN(AA$2)/5)+2,FALSE)*SUMIFS('IEA-MethaneAbatement-US'!$M:$M,'IEA-MethaneAbatement-US'!$N:$N,"&lt;"&amp;$B12,'IEA-MethaneAbatement-US'!$N:$N,"&gt;="&amp;$A12,'IEA-MethaneAbatement-US'!$L:$L,$D$1)))*'State Downscaling Multipliers'!$B$7*(1+'EPA to IEA Scaling'!AE$10)</f>
        <v>0</v>
      </c>
      <c r="AB12" s="167">
        <f>((VLOOKUP($B$1,'Multipliers and Adjustments'!$A$70:$I$86,TRUNC(COLUMN(AB$2)/5)+2,FALSE)*SUMIFS('IEA-MethaneAbatement-US'!$M:$M,'IEA-MethaneAbatement-US'!$N:$N,"&lt;"&amp;$B12,'IEA-MethaneAbatement-US'!$N:$N,"&gt;="&amp;$A12,'IEA-MethaneAbatement-US'!$L:$L,$B$1))+(VLOOKUP($C$1,'Multipliers and Adjustments'!$A$70:$I$86,TRUNC(COLUMN(AB$2)/5)+2,FALSE)*SUMIFS('IEA-MethaneAbatement-US'!$M:$M,'IEA-MethaneAbatement-US'!$N:$N,"&lt;"&amp;$B12,'IEA-MethaneAbatement-US'!$N:$N,"&gt;="&amp;$A12,'IEA-MethaneAbatement-US'!$L:$L,$C$1))+(VLOOKUP($D$1,'Multipliers and Adjustments'!$A$70:$I$86,TRUNC(COLUMN(AB$2)/5)+2,FALSE)*SUMIFS('IEA-MethaneAbatement-US'!$M:$M,'IEA-MethaneAbatement-US'!$N:$N,"&lt;"&amp;$B12,'IEA-MethaneAbatement-US'!$N:$N,"&gt;="&amp;$A12,'IEA-MethaneAbatement-US'!$L:$L,$D$1)))*'State Downscaling Multipliers'!$B$7*(1+'EPA to IEA Scaling'!AF$10)</f>
        <v>0</v>
      </c>
      <c r="AC12" s="165">
        <f>((VLOOKUP($B$1,'Multipliers and Adjustments'!$A$70:$I$86,TRUNC(COLUMN(AC$2)/5)+2,FALSE)*SUMIFS('IEA-MethaneAbatement-US'!$M:$M,'IEA-MethaneAbatement-US'!$N:$N,"&lt;"&amp;$B12,'IEA-MethaneAbatement-US'!$N:$N,"&gt;="&amp;$A12,'IEA-MethaneAbatement-US'!$L:$L,$B$1))+(VLOOKUP($C$1,'Multipliers and Adjustments'!$A$70:$I$86,TRUNC(COLUMN(AC$2)/5)+2,FALSE)*SUMIFS('IEA-MethaneAbatement-US'!$M:$M,'IEA-MethaneAbatement-US'!$N:$N,"&lt;"&amp;$B12,'IEA-MethaneAbatement-US'!$N:$N,"&gt;="&amp;$A12,'IEA-MethaneAbatement-US'!$L:$L,$C$1))+(VLOOKUP($D$1,'Multipliers and Adjustments'!$A$70:$I$86,TRUNC(COLUMN(AC$2)/5)+2,FALSE)*SUMIFS('IEA-MethaneAbatement-US'!$M:$M,'IEA-MethaneAbatement-US'!$N:$N,"&lt;"&amp;$B12,'IEA-MethaneAbatement-US'!$N:$N,"&gt;="&amp;$A12,'IEA-MethaneAbatement-US'!$L:$L,$D$1)))*'State Downscaling Multipliers'!$B$7*(1+'EPA to IEA Scaling'!AG$10)</f>
        <v>0</v>
      </c>
      <c r="AD12" s="165">
        <f>((VLOOKUP($B$1,'Multipliers and Adjustments'!$A$70:$I$86,TRUNC(COLUMN(AD$2)/5)+2,FALSE)*SUMIFS('IEA-MethaneAbatement-US'!$M:$M,'IEA-MethaneAbatement-US'!$N:$N,"&lt;"&amp;$B12,'IEA-MethaneAbatement-US'!$N:$N,"&gt;="&amp;$A12,'IEA-MethaneAbatement-US'!$L:$L,$B$1))+(VLOOKUP($C$1,'Multipliers and Adjustments'!$A$70:$I$86,TRUNC(COLUMN(AD$2)/5)+2,FALSE)*SUMIFS('IEA-MethaneAbatement-US'!$M:$M,'IEA-MethaneAbatement-US'!$N:$N,"&lt;"&amp;$B12,'IEA-MethaneAbatement-US'!$N:$N,"&gt;="&amp;$A12,'IEA-MethaneAbatement-US'!$L:$L,$C$1))+(VLOOKUP($D$1,'Multipliers and Adjustments'!$A$70:$I$86,TRUNC(COLUMN(AD$2)/5)+2,FALSE)*SUMIFS('IEA-MethaneAbatement-US'!$M:$M,'IEA-MethaneAbatement-US'!$N:$N,"&lt;"&amp;$B12,'IEA-MethaneAbatement-US'!$N:$N,"&gt;="&amp;$A12,'IEA-MethaneAbatement-US'!$L:$L,$D$1)))*'State Downscaling Multipliers'!$B$7*(1+'EPA to IEA Scaling'!AH$10)</f>
        <v>0</v>
      </c>
      <c r="AE12" s="165">
        <f>((VLOOKUP($B$1,'Multipliers and Adjustments'!$A$70:$I$86,TRUNC(COLUMN(AE$2)/5)+2,FALSE)*SUMIFS('IEA-MethaneAbatement-US'!$M:$M,'IEA-MethaneAbatement-US'!$N:$N,"&lt;"&amp;$B12,'IEA-MethaneAbatement-US'!$N:$N,"&gt;="&amp;$A12,'IEA-MethaneAbatement-US'!$L:$L,$B$1))+(VLOOKUP($C$1,'Multipliers and Adjustments'!$A$70:$I$86,TRUNC(COLUMN(AE$2)/5)+2,FALSE)*SUMIFS('IEA-MethaneAbatement-US'!$M:$M,'IEA-MethaneAbatement-US'!$N:$N,"&lt;"&amp;$B12,'IEA-MethaneAbatement-US'!$N:$N,"&gt;="&amp;$A12,'IEA-MethaneAbatement-US'!$L:$L,$C$1))+(VLOOKUP($D$1,'Multipliers and Adjustments'!$A$70:$I$86,TRUNC(COLUMN(AE$2)/5)+2,FALSE)*SUMIFS('IEA-MethaneAbatement-US'!$M:$M,'IEA-MethaneAbatement-US'!$N:$N,"&lt;"&amp;$B12,'IEA-MethaneAbatement-US'!$N:$N,"&gt;="&amp;$A12,'IEA-MethaneAbatement-US'!$L:$L,$D$1)))*'State Downscaling Multipliers'!$B$7*(1+'EPA to IEA Scaling'!AI$10)</f>
        <v>0</v>
      </c>
      <c r="AF12" s="165">
        <f>((VLOOKUP($B$1,'Multipliers and Adjustments'!$A$70:$I$86,TRUNC(COLUMN(AF$2)/5)+2,FALSE)*SUMIFS('IEA-MethaneAbatement-US'!$M:$M,'IEA-MethaneAbatement-US'!$N:$N,"&lt;"&amp;$B12,'IEA-MethaneAbatement-US'!$N:$N,"&gt;="&amp;$A12,'IEA-MethaneAbatement-US'!$L:$L,$B$1))+(VLOOKUP($C$1,'Multipliers and Adjustments'!$A$70:$I$86,TRUNC(COLUMN(AF$2)/5)+2,FALSE)*SUMIFS('IEA-MethaneAbatement-US'!$M:$M,'IEA-MethaneAbatement-US'!$N:$N,"&lt;"&amp;$B12,'IEA-MethaneAbatement-US'!$N:$N,"&gt;="&amp;$A12,'IEA-MethaneAbatement-US'!$L:$L,$C$1))+(VLOOKUP($D$1,'Multipliers and Adjustments'!$A$70:$I$86,TRUNC(COLUMN(AF$2)/5)+2,FALSE)*SUMIFS('IEA-MethaneAbatement-US'!$M:$M,'IEA-MethaneAbatement-US'!$N:$N,"&lt;"&amp;$B12,'IEA-MethaneAbatement-US'!$N:$N,"&gt;="&amp;$A12,'IEA-MethaneAbatement-US'!$L:$L,$D$1)))*'State Downscaling Multipliers'!$B$7*(1+'EPA to IEA Scaling'!AJ$10)</f>
        <v>0</v>
      </c>
      <c r="AG12" s="167">
        <f>((VLOOKUP($B$1,'Multipliers and Adjustments'!$A$70:$I$86,TRUNC(COLUMN(AG$2)/5)+2,FALSE)*SUMIFS('IEA-MethaneAbatement-US'!$M:$M,'IEA-MethaneAbatement-US'!$N:$N,"&lt;"&amp;$B12,'IEA-MethaneAbatement-US'!$N:$N,"&gt;="&amp;$A12,'IEA-MethaneAbatement-US'!$L:$L,$B$1))+(VLOOKUP($C$1,'Multipliers and Adjustments'!$A$70:$I$86,TRUNC(COLUMN(AG$2)/5)+2,FALSE)*SUMIFS('IEA-MethaneAbatement-US'!$M:$M,'IEA-MethaneAbatement-US'!$N:$N,"&lt;"&amp;$B12,'IEA-MethaneAbatement-US'!$N:$N,"&gt;="&amp;$A12,'IEA-MethaneAbatement-US'!$L:$L,$C$1))+(VLOOKUP($D$1,'Multipliers and Adjustments'!$A$70:$I$86,TRUNC(COLUMN(AG$2)/5)+2,FALSE)*SUMIFS('IEA-MethaneAbatement-US'!$M:$M,'IEA-MethaneAbatement-US'!$N:$N,"&lt;"&amp;$B12,'IEA-MethaneAbatement-US'!$N:$N,"&gt;="&amp;$A12,'IEA-MethaneAbatement-US'!$L:$L,$D$1)))*'State Downscaling Multipliers'!$B$7*(1+'EPA to IEA Scaling'!AK$10)</f>
        <v>0</v>
      </c>
      <c r="AH12" s="165">
        <f>((VLOOKUP($B$1,'Multipliers and Adjustments'!$A$70:$I$86,TRUNC(COLUMN(AH$2)/5)+2,FALSE)*SUMIFS('IEA-MethaneAbatement-US'!$M:$M,'IEA-MethaneAbatement-US'!$N:$N,"&lt;"&amp;$B12,'IEA-MethaneAbatement-US'!$N:$N,"&gt;="&amp;$A12,'IEA-MethaneAbatement-US'!$L:$L,$B$1))+(VLOOKUP($C$1,'Multipliers and Adjustments'!$A$70:$I$86,TRUNC(COLUMN(AH$2)/5)+2,FALSE)*SUMIFS('IEA-MethaneAbatement-US'!$M:$M,'IEA-MethaneAbatement-US'!$N:$N,"&lt;"&amp;$B12,'IEA-MethaneAbatement-US'!$N:$N,"&gt;="&amp;$A12,'IEA-MethaneAbatement-US'!$L:$L,$C$1))+(VLOOKUP($D$1,'Multipliers and Adjustments'!$A$70:$I$86,TRUNC(COLUMN(AH$2)/5)+2,FALSE)*SUMIFS('IEA-MethaneAbatement-US'!$M:$M,'IEA-MethaneAbatement-US'!$N:$N,"&lt;"&amp;$B12,'IEA-MethaneAbatement-US'!$N:$N,"&gt;="&amp;$A12,'IEA-MethaneAbatement-US'!$L:$L,$D$1)))*'State Downscaling Multipliers'!$B$7*(1+'EPA to IEA Scaling'!AL$10)</f>
        <v>0</v>
      </c>
      <c r="AI12" s="165">
        <f>((VLOOKUP($B$1,'Multipliers and Adjustments'!$A$70:$I$86,TRUNC(COLUMN(AI$2)/5)+2,FALSE)*SUMIFS('IEA-MethaneAbatement-US'!$M:$M,'IEA-MethaneAbatement-US'!$N:$N,"&lt;"&amp;$B12,'IEA-MethaneAbatement-US'!$N:$N,"&gt;="&amp;$A12,'IEA-MethaneAbatement-US'!$L:$L,$B$1))+(VLOOKUP($C$1,'Multipliers and Adjustments'!$A$70:$I$86,TRUNC(COLUMN(AI$2)/5)+2,FALSE)*SUMIFS('IEA-MethaneAbatement-US'!$M:$M,'IEA-MethaneAbatement-US'!$N:$N,"&lt;"&amp;$B12,'IEA-MethaneAbatement-US'!$N:$N,"&gt;="&amp;$A12,'IEA-MethaneAbatement-US'!$L:$L,$C$1))+(VLOOKUP($D$1,'Multipliers and Adjustments'!$A$70:$I$86,TRUNC(COLUMN(AI$2)/5)+2,FALSE)*SUMIFS('IEA-MethaneAbatement-US'!$M:$M,'IEA-MethaneAbatement-US'!$N:$N,"&lt;"&amp;$B12,'IEA-MethaneAbatement-US'!$N:$N,"&gt;="&amp;$A12,'IEA-MethaneAbatement-US'!$L:$L,$D$1)))*'State Downscaling Multipliers'!$B$7*(1+'EPA to IEA Scaling'!AM$10)</f>
        <v>0</v>
      </c>
      <c r="AJ12" s="165">
        <f>((VLOOKUP($B$1,'Multipliers and Adjustments'!$A$70:$I$86,TRUNC(COLUMN(AJ$2)/5)+2,FALSE)*SUMIFS('IEA-MethaneAbatement-US'!$M:$M,'IEA-MethaneAbatement-US'!$N:$N,"&lt;"&amp;$B12,'IEA-MethaneAbatement-US'!$N:$N,"&gt;="&amp;$A12,'IEA-MethaneAbatement-US'!$L:$L,$B$1))+(VLOOKUP($C$1,'Multipliers and Adjustments'!$A$70:$I$86,TRUNC(COLUMN(AJ$2)/5)+2,FALSE)*SUMIFS('IEA-MethaneAbatement-US'!$M:$M,'IEA-MethaneAbatement-US'!$N:$N,"&lt;"&amp;$B12,'IEA-MethaneAbatement-US'!$N:$N,"&gt;="&amp;$A12,'IEA-MethaneAbatement-US'!$L:$L,$C$1))+(VLOOKUP($D$1,'Multipliers and Adjustments'!$A$70:$I$86,TRUNC(COLUMN(AJ$2)/5)+2,FALSE)*SUMIFS('IEA-MethaneAbatement-US'!$M:$M,'IEA-MethaneAbatement-US'!$N:$N,"&lt;"&amp;$B12,'IEA-MethaneAbatement-US'!$N:$N,"&gt;="&amp;$A12,'IEA-MethaneAbatement-US'!$L:$L,$D$1)))*'State Downscaling Multipliers'!$B$7*(1+'EPA to IEA Scaling'!AN$10)</f>
        <v>0</v>
      </c>
      <c r="AK12" s="165">
        <f>((VLOOKUP($B$1,'Multipliers and Adjustments'!$A$70:$I$86,TRUNC(COLUMN(AK$2)/5)+2,FALSE)*SUMIFS('IEA-MethaneAbatement-US'!$M:$M,'IEA-MethaneAbatement-US'!$N:$N,"&lt;"&amp;$B12,'IEA-MethaneAbatement-US'!$N:$N,"&gt;="&amp;$A12,'IEA-MethaneAbatement-US'!$L:$L,$B$1))+(VLOOKUP($C$1,'Multipliers and Adjustments'!$A$70:$I$86,TRUNC(COLUMN(AK$2)/5)+2,FALSE)*SUMIFS('IEA-MethaneAbatement-US'!$M:$M,'IEA-MethaneAbatement-US'!$N:$N,"&lt;"&amp;$B12,'IEA-MethaneAbatement-US'!$N:$N,"&gt;="&amp;$A12,'IEA-MethaneAbatement-US'!$L:$L,$C$1))+(VLOOKUP($D$1,'Multipliers and Adjustments'!$A$70:$I$86,TRUNC(COLUMN(AK$2)/5)+2,FALSE)*SUMIFS('IEA-MethaneAbatement-US'!$M:$M,'IEA-MethaneAbatement-US'!$N:$N,"&lt;"&amp;$B12,'IEA-MethaneAbatement-US'!$N:$N,"&gt;="&amp;$A12,'IEA-MethaneAbatement-US'!$L:$L,$D$1)))*'State Downscaling Multipliers'!$B$7*(1+'EPA to IEA Scaling'!AO$10)</f>
        <v>0</v>
      </c>
      <c r="AL12" s="167">
        <f>((VLOOKUP($B$1,'Multipliers and Adjustments'!$A$70:$I$86,TRUNC(COLUMN(AL$2)/5)+2,FALSE)*SUMIFS('IEA-MethaneAbatement-US'!$M:$M,'IEA-MethaneAbatement-US'!$N:$N,"&lt;"&amp;$B12,'IEA-MethaneAbatement-US'!$N:$N,"&gt;="&amp;$A12,'IEA-MethaneAbatement-US'!$L:$L,$B$1))+(VLOOKUP($C$1,'Multipliers and Adjustments'!$A$70:$I$86,TRUNC(COLUMN(AL$2)/5)+2,FALSE)*SUMIFS('IEA-MethaneAbatement-US'!$M:$M,'IEA-MethaneAbatement-US'!$N:$N,"&lt;"&amp;$B12,'IEA-MethaneAbatement-US'!$N:$N,"&gt;="&amp;$A12,'IEA-MethaneAbatement-US'!$L:$L,$C$1))+(VLOOKUP($D$1,'Multipliers and Adjustments'!$A$70:$I$86,TRUNC(COLUMN(AL$2)/5)+2,FALSE)*SUMIFS('IEA-MethaneAbatement-US'!$M:$M,'IEA-MethaneAbatement-US'!$N:$N,"&lt;"&amp;$B12,'IEA-MethaneAbatement-US'!$N:$N,"&gt;="&amp;$A12,'IEA-MethaneAbatement-US'!$L:$L,$D$1)))*'State Downscaling Multipliers'!$B$7*(1+'EPA to IEA Scaling'!AP$10)</f>
        <v>0</v>
      </c>
    </row>
    <row r="13" spans="1:38" x14ac:dyDescent="0.25">
      <c r="A13" s="49">
        <f t="shared" si="1"/>
        <v>-650</v>
      </c>
      <c r="B13" s="49">
        <f t="shared" si="0"/>
        <v>-600</v>
      </c>
      <c r="C13" s="165">
        <f>((VLOOKUP($B$1,'Multipliers and Adjustments'!$A$70:$I$86,TRUNC(COLUMN(C$2)/5)+2,FALSE)*SUMIFS('IEA-MethaneAbatement-US'!$M:$M,'IEA-MethaneAbatement-US'!$N:$N,"&lt;"&amp;$B13,'IEA-MethaneAbatement-US'!$N:$N,"&gt;="&amp;$A13,'IEA-MethaneAbatement-US'!$L:$L,$B$1))+(VLOOKUP($C$1,'Multipliers and Adjustments'!$A$70:$I$86,TRUNC(COLUMN(C$2)/5)+2,FALSE)*SUMIFS('IEA-MethaneAbatement-US'!$M:$M,'IEA-MethaneAbatement-US'!$N:$N,"&lt;"&amp;$B13,'IEA-MethaneAbatement-US'!$N:$N,"&gt;="&amp;$A13,'IEA-MethaneAbatement-US'!$L:$L,$C$1))+(VLOOKUP($D$1,'Multipliers and Adjustments'!$A$70:$I$86,TRUNC(COLUMN(C$2)/5)+2,FALSE)*SUMIFS('IEA-MethaneAbatement-US'!$M:$M,'IEA-MethaneAbatement-US'!$N:$N,"&lt;"&amp;$B13,'IEA-MethaneAbatement-US'!$N:$N,"&gt;="&amp;$A13,'IEA-MethaneAbatement-US'!$L:$L,$D$1)))*'State Downscaling Multipliers'!$B$7*(1+'EPA to IEA Scaling'!G$10)</f>
        <v>0</v>
      </c>
      <c r="D13" s="165">
        <f>((VLOOKUP($B$1,'Multipliers and Adjustments'!$A$70:$I$86,TRUNC(COLUMN(D$2)/5)+2,FALSE)*SUMIFS('IEA-MethaneAbatement-US'!$M:$M,'IEA-MethaneAbatement-US'!$N:$N,"&lt;"&amp;$B13,'IEA-MethaneAbatement-US'!$N:$N,"&gt;="&amp;$A13,'IEA-MethaneAbatement-US'!$L:$L,$B$1))+(VLOOKUP($C$1,'Multipliers and Adjustments'!$A$70:$I$86,TRUNC(COLUMN(D$2)/5)+2,FALSE)*SUMIFS('IEA-MethaneAbatement-US'!$M:$M,'IEA-MethaneAbatement-US'!$N:$N,"&lt;"&amp;$B13,'IEA-MethaneAbatement-US'!$N:$N,"&gt;="&amp;$A13,'IEA-MethaneAbatement-US'!$L:$L,$C$1))+(VLOOKUP($D$1,'Multipliers and Adjustments'!$A$70:$I$86,TRUNC(COLUMN(D$2)/5)+2,FALSE)*SUMIFS('IEA-MethaneAbatement-US'!$M:$M,'IEA-MethaneAbatement-US'!$N:$N,"&lt;"&amp;$B13,'IEA-MethaneAbatement-US'!$N:$N,"&gt;="&amp;$A13,'IEA-MethaneAbatement-US'!$L:$L,$D$1)))*'State Downscaling Multipliers'!$B$7*(1+'EPA to IEA Scaling'!H$10)</f>
        <v>0</v>
      </c>
      <c r="E13" s="165">
        <f>((VLOOKUP($B$1,'Multipliers and Adjustments'!$A$70:$I$86,TRUNC(COLUMN(E$2)/5)+2,FALSE)*SUMIFS('IEA-MethaneAbatement-US'!$M:$M,'IEA-MethaneAbatement-US'!$N:$N,"&lt;"&amp;$B13,'IEA-MethaneAbatement-US'!$N:$N,"&gt;="&amp;$A13,'IEA-MethaneAbatement-US'!$L:$L,$B$1))+(VLOOKUP($C$1,'Multipliers and Adjustments'!$A$70:$I$86,TRUNC(COLUMN(E$2)/5)+2,FALSE)*SUMIFS('IEA-MethaneAbatement-US'!$M:$M,'IEA-MethaneAbatement-US'!$N:$N,"&lt;"&amp;$B13,'IEA-MethaneAbatement-US'!$N:$N,"&gt;="&amp;$A13,'IEA-MethaneAbatement-US'!$L:$L,$C$1))+(VLOOKUP($D$1,'Multipliers and Adjustments'!$A$70:$I$86,TRUNC(COLUMN(E$2)/5)+2,FALSE)*SUMIFS('IEA-MethaneAbatement-US'!$M:$M,'IEA-MethaneAbatement-US'!$N:$N,"&lt;"&amp;$B13,'IEA-MethaneAbatement-US'!$N:$N,"&gt;="&amp;$A13,'IEA-MethaneAbatement-US'!$L:$L,$D$1)))*'State Downscaling Multipliers'!$B$7*(1+'EPA to IEA Scaling'!I$10)</f>
        <v>0</v>
      </c>
      <c r="F13" s="165">
        <f>((VLOOKUP($B$1,'Multipliers and Adjustments'!$A$70:$I$86,TRUNC(COLUMN(F$2)/5)+2,FALSE)*SUMIFS('IEA-MethaneAbatement-US'!$M:$M,'IEA-MethaneAbatement-US'!$N:$N,"&lt;"&amp;$B13,'IEA-MethaneAbatement-US'!$N:$N,"&gt;="&amp;$A13,'IEA-MethaneAbatement-US'!$L:$L,$B$1))+(VLOOKUP($C$1,'Multipliers and Adjustments'!$A$70:$I$86,TRUNC(COLUMN(F$2)/5)+2,FALSE)*SUMIFS('IEA-MethaneAbatement-US'!$M:$M,'IEA-MethaneAbatement-US'!$N:$N,"&lt;"&amp;$B13,'IEA-MethaneAbatement-US'!$N:$N,"&gt;="&amp;$A13,'IEA-MethaneAbatement-US'!$L:$L,$C$1))+(VLOOKUP($D$1,'Multipliers and Adjustments'!$A$70:$I$86,TRUNC(COLUMN(F$2)/5)+2,FALSE)*SUMIFS('IEA-MethaneAbatement-US'!$M:$M,'IEA-MethaneAbatement-US'!$N:$N,"&lt;"&amp;$B13,'IEA-MethaneAbatement-US'!$N:$N,"&gt;="&amp;$A13,'IEA-MethaneAbatement-US'!$L:$L,$D$1)))*'State Downscaling Multipliers'!$B$7*(1+'EPA to IEA Scaling'!J$10)</f>
        <v>0</v>
      </c>
      <c r="G13" s="166">
        <f>((VLOOKUP($B$1,'Multipliers and Adjustments'!$A$70:$I$86,TRUNC(COLUMN(G$2)/5)+2,FALSE)*SUMIFS('IEA-MethaneAbatement-US'!$M:$M,'IEA-MethaneAbatement-US'!$N:$N,"&lt;"&amp;$B13,'IEA-MethaneAbatement-US'!$N:$N,"&gt;="&amp;$A13,'IEA-MethaneAbatement-US'!$L:$L,$B$1))+(VLOOKUP($C$1,'Multipliers and Adjustments'!$A$70:$I$86,TRUNC(COLUMN(G$2)/5)+2,FALSE)*SUMIFS('IEA-MethaneAbatement-US'!$M:$M,'IEA-MethaneAbatement-US'!$N:$N,"&lt;"&amp;$B13,'IEA-MethaneAbatement-US'!$N:$N,"&gt;="&amp;$A13,'IEA-MethaneAbatement-US'!$L:$L,$C$1))+(VLOOKUP($D$1,'Multipliers and Adjustments'!$A$70:$I$86,TRUNC(COLUMN(G$2)/5)+2,FALSE)*SUMIFS('IEA-MethaneAbatement-US'!$M:$M,'IEA-MethaneAbatement-US'!$N:$N,"&lt;"&amp;$B13,'IEA-MethaneAbatement-US'!$N:$N,"&gt;="&amp;$A13,'IEA-MethaneAbatement-US'!$L:$L,$D$1)))*'State Downscaling Multipliers'!$B$7*(1+'EPA to IEA Scaling'!K$10)</f>
        <v>0</v>
      </c>
      <c r="H13" s="167">
        <f>((VLOOKUP($B$1,'Multipliers and Adjustments'!$A$70:$I$86,TRUNC(COLUMN(H$2)/5)+2,FALSE)*SUMIFS('IEA-MethaneAbatement-US'!$M:$M,'IEA-MethaneAbatement-US'!$N:$N,"&lt;"&amp;$B13,'IEA-MethaneAbatement-US'!$N:$N,"&gt;="&amp;$A13,'IEA-MethaneAbatement-US'!$L:$L,$B$1))+(VLOOKUP($C$1,'Multipliers and Adjustments'!$A$70:$I$86,TRUNC(COLUMN(H$2)/5)+2,FALSE)*SUMIFS('IEA-MethaneAbatement-US'!$M:$M,'IEA-MethaneAbatement-US'!$N:$N,"&lt;"&amp;$B13,'IEA-MethaneAbatement-US'!$N:$N,"&gt;="&amp;$A13,'IEA-MethaneAbatement-US'!$L:$L,$C$1))+(VLOOKUP($D$1,'Multipliers and Adjustments'!$A$70:$I$86,TRUNC(COLUMN(H$2)/5)+2,FALSE)*SUMIFS('IEA-MethaneAbatement-US'!$M:$M,'IEA-MethaneAbatement-US'!$N:$N,"&lt;"&amp;$B13,'IEA-MethaneAbatement-US'!$N:$N,"&gt;="&amp;$A13,'IEA-MethaneAbatement-US'!$L:$L,$D$1)))*'State Downscaling Multipliers'!$B$7*(1+'EPA to IEA Scaling'!L$10)</f>
        <v>0</v>
      </c>
      <c r="I13" s="165">
        <f>((VLOOKUP($B$1,'Multipliers and Adjustments'!$A$70:$I$86,TRUNC(COLUMN(I$2)/5)+2,FALSE)*SUMIFS('IEA-MethaneAbatement-US'!$M:$M,'IEA-MethaneAbatement-US'!$N:$N,"&lt;"&amp;$B13,'IEA-MethaneAbatement-US'!$N:$N,"&gt;="&amp;$A13,'IEA-MethaneAbatement-US'!$L:$L,$B$1))+(VLOOKUP($C$1,'Multipliers and Adjustments'!$A$70:$I$86,TRUNC(COLUMN(I$2)/5)+2,FALSE)*SUMIFS('IEA-MethaneAbatement-US'!$M:$M,'IEA-MethaneAbatement-US'!$N:$N,"&lt;"&amp;$B13,'IEA-MethaneAbatement-US'!$N:$N,"&gt;="&amp;$A13,'IEA-MethaneAbatement-US'!$L:$L,$C$1))+(VLOOKUP($D$1,'Multipliers and Adjustments'!$A$70:$I$86,TRUNC(COLUMN(I$2)/5)+2,FALSE)*SUMIFS('IEA-MethaneAbatement-US'!$M:$M,'IEA-MethaneAbatement-US'!$N:$N,"&lt;"&amp;$B13,'IEA-MethaneAbatement-US'!$N:$N,"&gt;="&amp;$A13,'IEA-MethaneAbatement-US'!$L:$L,$D$1)))*'State Downscaling Multipliers'!$B$7*(1+'EPA to IEA Scaling'!M$10)</f>
        <v>0</v>
      </c>
      <c r="J13" s="165">
        <f>((VLOOKUP($B$1,'Multipliers and Adjustments'!$A$70:$I$86,TRUNC(COLUMN(J$2)/5)+2,FALSE)*SUMIFS('IEA-MethaneAbatement-US'!$M:$M,'IEA-MethaneAbatement-US'!$N:$N,"&lt;"&amp;$B13,'IEA-MethaneAbatement-US'!$N:$N,"&gt;="&amp;$A13,'IEA-MethaneAbatement-US'!$L:$L,$B$1))+(VLOOKUP($C$1,'Multipliers and Adjustments'!$A$70:$I$86,TRUNC(COLUMN(J$2)/5)+2,FALSE)*SUMIFS('IEA-MethaneAbatement-US'!$M:$M,'IEA-MethaneAbatement-US'!$N:$N,"&lt;"&amp;$B13,'IEA-MethaneAbatement-US'!$N:$N,"&gt;="&amp;$A13,'IEA-MethaneAbatement-US'!$L:$L,$C$1))+(VLOOKUP($D$1,'Multipliers and Adjustments'!$A$70:$I$86,TRUNC(COLUMN(J$2)/5)+2,FALSE)*SUMIFS('IEA-MethaneAbatement-US'!$M:$M,'IEA-MethaneAbatement-US'!$N:$N,"&lt;"&amp;$B13,'IEA-MethaneAbatement-US'!$N:$N,"&gt;="&amp;$A13,'IEA-MethaneAbatement-US'!$L:$L,$D$1)))*'State Downscaling Multipliers'!$B$7*(1+'EPA to IEA Scaling'!N$10)</f>
        <v>0</v>
      </c>
      <c r="K13" s="165">
        <f>((VLOOKUP($B$1,'Multipliers and Adjustments'!$A$70:$I$86,TRUNC(COLUMN(K$2)/5)+2,FALSE)*SUMIFS('IEA-MethaneAbatement-US'!$M:$M,'IEA-MethaneAbatement-US'!$N:$N,"&lt;"&amp;$B13,'IEA-MethaneAbatement-US'!$N:$N,"&gt;="&amp;$A13,'IEA-MethaneAbatement-US'!$L:$L,$B$1))+(VLOOKUP($C$1,'Multipliers and Adjustments'!$A$70:$I$86,TRUNC(COLUMN(K$2)/5)+2,FALSE)*SUMIFS('IEA-MethaneAbatement-US'!$M:$M,'IEA-MethaneAbatement-US'!$N:$N,"&lt;"&amp;$B13,'IEA-MethaneAbatement-US'!$N:$N,"&gt;="&amp;$A13,'IEA-MethaneAbatement-US'!$L:$L,$C$1))+(VLOOKUP($D$1,'Multipliers and Adjustments'!$A$70:$I$86,TRUNC(COLUMN(K$2)/5)+2,FALSE)*SUMIFS('IEA-MethaneAbatement-US'!$M:$M,'IEA-MethaneAbatement-US'!$N:$N,"&lt;"&amp;$B13,'IEA-MethaneAbatement-US'!$N:$N,"&gt;="&amp;$A13,'IEA-MethaneAbatement-US'!$L:$L,$D$1)))*'State Downscaling Multipliers'!$B$7*(1+'EPA to IEA Scaling'!O$10)</f>
        <v>0</v>
      </c>
      <c r="L13" s="165">
        <f>((VLOOKUP($B$1,'Multipliers and Adjustments'!$A$70:$I$86,TRUNC(COLUMN(L$2)/5)+2,FALSE)*SUMIFS('IEA-MethaneAbatement-US'!$M:$M,'IEA-MethaneAbatement-US'!$N:$N,"&lt;"&amp;$B13,'IEA-MethaneAbatement-US'!$N:$N,"&gt;="&amp;$A13,'IEA-MethaneAbatement-US'!$L:$L,$B$1))+(VLOOKUP($C$1,'Multipliers and Adjustments'!$A$70:$I$86,TRUNC(COLUMN(L$2)/5)+2,FALSE)*SUMIFS('IEA-MethaneAbatement-US'!$M:$M,'IEA-MethaneAbatement-US'!$N:$N,"&lt;"&amp;$B13,'IEA-MethaneAbatement-US'!$N:$N,"&gt;="&amp;$A13,'IEA-MethaneAbatement-US'!$L:$L,$C$1))+(VLOOKUP($D$1,'Multipliers and Adjustments'!$A$70:$I$86,TRUNC(COLUMN(L$2)/5)+2,FALSE)*SUMIFS('IEA-MethaneAbatement-US'!$M:$M,'IEA-MethaneAbatement-US'!$N:$N,"&lt;"&amp;$B13,'IEA-MethaneAbatement-US'!$N:$N,"&gt;="&amp;$A13,'IEA-MethaneAbatement-US'!$L:$L,$D$1)))*'State Downscaling Multipliers'!$B$7*(1+'EPA to IEA Scaling'!P$10)</f>
        <v>0</v>
      </c>
      <c r="M13" s="167">
        <f>((VLOOKUP($B$1,'Multipliers and Adjustments'!$A$70:$I$86,TRUNC(COLUMN(M$2)/5)+2,FALSE)*SUMIFS('IEA-MethaneAbatement-US'!$M:$M,'IEA-MethaneAbatement-US'!$N:$N,"&lt;"&amp;$B13,'IEA-MethaneAbatement-US'!$N:$N,"&gt;="&amp;$A13,'IEA-MethaneAbatement-US'!$L:$L,$B$1))+(VLOOKUP($C$1,'Multipliers and Adjustments'!$A$70:$I$86,TRUNC(COLUMN(M$2)/5)+2,FALSE)*SUMIFS('IEA-MethaneAbatement-US'!$M:$M,'IEA-MethaneAbatement-US'!$N:$N,"&lt;"&amp;$B13,'IEA-MethaneAbatement-US'!$N:$N,"&gt;="&amp;$A13,'IEA-MethaneAbatement-US'!$L:$L,$C$1))+(VLOOKUP($D$1,'Multipliers and Adjustments'!$A$70:$I$86,TRUNC(COLUMN(M$2)/5)+2,FALSE)*SUMIFS('IEA-MethaneAbatement-US'!$M:$M,'IEA-MethaneAbatement-US'!$N:$N,"&lt;"&amp;$B13,'IEA-MethaneAbatement-US'!$N:$N,"&gt;="&amp;$A13,'IEA-MethaneAbatement-US'!$L:$L,$D$1)))*'State Downscaling Multipliers'!$B$7*(1+'EPA to IEA Scaling'!Q$10)</f>
        <v>0</v>
      </c>
      <c r="N13" s="165">
        <f>((VLOOKUP($B$1,'Multipliers and Adjustments'!$A$70:$I$86,TRUNC(COLUMN(N$2)/5)+2,FALSE)*SUMIFS('IEA-MethaneAbatement-US'!$M:$M,'IEA-MethaneAbatement-US'!$N:$N,"&lt;"&amp;$B13,'IEA-MethaneAbatement-US'!$N:$N,"&gt;="&amp;$A13,'IEA-MethaneAbatement-US'!$L:$L,$B$1))+(VLOOKUP($C$1,'Multipliers and Adjustments'!$A$70:$I$86,TRUNC(COLUMN(N$2)/5)+2,FALSE)*SUMIFS('IEA-MethaneAbatement-US'!$M:$M,'IEA-MethaneAbatement-US'!$N:$N,"&lt;"&amp;$B13,'IEA-MethaneAbatement-US'!$N:$N,"&gt;="&amp;$A13,'IEA-MethaneAbatement-US'!$L:$L,$C$1))+(VLOOKUP($D$1,'Multipliers and Adjustments'!$A$70:$I$86,TRUNC(COLUMN(N$2)/5)+2,FALSE)*SUMIFS('IEA-MethaneAbatement-US'!$M:$M,'IEA-MethaneAbatement-US'!$N:$N,"&lt;"&amp;$B13,'IEA-MethaneAbatement-US'!$N:$N,"&gt;="&amp;$A13,'IEA-MethaneAbatement-US'!$L:$L,$D$1)))*'State Downscaling Multipliers'!$B$7*(1+'EPA to IEA Scaling'!R$10)</f>
        <v>0</v>
      </c>
      <c r="O13" s="165">
        <f>((VLOOKUP($B$1,'Multipliers and Adjustments'!$A$70:$I$86,TRUNC(COLUMN(O$2)/5)+2,FALSE)*SUMIFS('IEA-MethaneAbatement-US'!$M:$M,'IEA-MethaneAbatement-US'!$N:$N,"&lt;"&amp;$B13,'IEA-MethaneAbatement-US'!$N:$N,"&gt;="&amp;$A13,'IEA-MethaneAbatement-US'!$L:$L,$B$1))+(VLOOKUP($C$1,'Multipliers and Adjustments'!$A$70:$I$86,TRUNC(COLUMN(O$2)/5)+2,FALSE)*SUMIFS('IEA-MethaneAbatement-US'!$M:$M,'IEA-MethaneAbatement-US'!$N:$N,"&lt;"&amp;$B13,'IEA-MethaneAbatement-US'!$N:$N,"&gt;="&amp;$A13,'IEA-MethaneAbatement-US'!$L:$L,$C$1))+(VLOOKUP($D$1,'Multipliers and Adjustments'!$A$70:$I$86,TRUNC(COLUMN(O$2)/5)+2,FALSE)*SUMIFS('IEA-MethaneAbatement-US'!$M:$M,'IEA-MethaneAbatement-US'!$N:$N,"&lt;"&amp;$B13,'IEA-MethaneAbatement-US'!$N:$N,"&gt;="&amp;$A13,'IEA-MethaneAbatement-US'!$L:$L,$D$1)))*'State Downscaling Multipliers'!$B$7*(1+'EPA to IEA Scaling'!S$10)</f>
        <v>0</v>
      </c>
      <c r="P13" s="165">
        <f>((VLOOKUP($B$1,'Multipliers and Adjustments'!$A$70:$I$86,TRUNC(COLUMN(P$2)/5)+2,FALSE)*SUMIFS('IEA-MethaneAbatement-US'!$M:$M,'IEA-MethaneAbatement-US'!$N:$N,"&lt;"&amp;$B13,'IEA-MethaneAbatement-US'!$N:$N,"&gt;="&amp;$A13,'IEA-MethaneAbatement-US'!$L:$L,$B$1))+(VLOOKUP($C$1,'Multipliers and Adjustments'!$A$70:$I$86,TRUNC(COLUMN(P$2)/5)+2,FALSE)*SUMIFS('IEA-MethaneAbatement-US'!$M:$M,'IEA-MethaneAbatement-US'!$N:$N,"&lt;"&amp;$B13,'IEA-MethaneAbatement-US'!$N:$N,"&gt;="&amp;$A13,'IEA-MethaneAbatement-US'!$L:$L,$C$1))+(VLOOKUP($D$1,'Multipliers and Adjustments'!$A$70:$I$86,TRUNC(COLUMN(P$2)/5)+2,FALSE)*SUMIFS('IEA-MethaneAbatement-US'!$M:$M,'IEA-MethaneAbatement-US'!$N:$N,"&lt;"&amp;$B13,'IEA-MethaneAbatement-US'!$N:$N,"&gt;="&amp;$A13,'IEA-MethaneAbatement-US'!$L:$L,$D$1)))*'State Downscaling Multipliers'!$B$7*(1+'EPA to IEA Scaling'!T$10)</f>
        <v>0</v>
      </c>
      <c r="Q13" s="165">
        <f>((VLOOKUP($B$1,'Multipliers and Adjustments'!$A$70:$I$86,TRUNC(COLUMN(Q$2)/5)+2,FALSE)*SUMIFS('IEA-MethaneAbatement-US'!$M:$M,'IEA-MethaneAbatement-US'!$N:$N,"&lt;"&amp;$B13,'IEA-MethaneAbatement-US'!$N:$N,"&gt;="&amp;$A13,'IEA-MethaneAbatement-US'!$L:$L,$B$1))+(VLOOKUP($C$1,'Multipliers and Adjustments'!$A$70:$I$86,TRUNC(COLUMN(Q$2)/5)+2,FALSE)*SUMIFS('IEA-MethaneAbatement-US'!$M:$M,'IEA-MethaneAbatement-US'!$N:$N,"&lt;"&amp;$B13,'IEA-MethaneAbatement-US'!$N:$N,"&gt;="&amp;$A13,'IEA-MethaneAbatement-US'!$L:$L,$C$1))+(VLOOKUP($D$1,'Multipliers and Adjustments'!$A$70:$I$86,TRUNC(COLUMN(Q$2)/5)+2,FALSE)*SUMIFS('IEA-MethaneAbatement-US'!$M:$M,'IEA-MethaneAbatement-US'!$N:$N,"&lt;"&amp;$B13,'IEA-MethaneAbatement-US'!$N:$N,"&gt;="&amp;$A13,'IEA-MethaneAbatement-US'!$L:$L,$D$1)))*'State Downscaling Multipliers'!$B$7*(1+'EPA to IEA Scaling'!U$10)</f>
        <v>0</v>
      </c>
      <c r="R13" s="167">
        <f>((VLOOKUP($B$1,'Multipliers and Adjustments'!$A$70:$I$86,TRUNC(COLUMN(R$2)/5)+2,FALSE)*SUMIFS('IEA-MethaneAbatement-US'!$M:$M,'IEA-MethaneAbatement-US'!$N:$N,"&lt;"&amp;$B13,'IEA-MethaneAbatement-US'!$N:$N,"&gt;="&amp;$A13,'IEA-MethaneAbatement-US'!$L:$L,$B$1))+(VLOOKUP($C$1,'Multipliers and Adjustments'!$A$70:$I$86,TRUNC(COLUMN(R$2)/5)+2,FALSE)*SUMIFS('IEA-MethaneAbatement-US'!$M:$M,'IEA-MethaneAbatement-US'!$N:$N,"&lt;"&amp;$B13,'IEA-MethaneAbatement-US'!$N:$N,"&gt;="&amp;$A13,'IEA-MethaneAbatement-US'!$L:$L,$C$1))+(VLOOKUP($D$1,'Multipliers and Adjustments'!$A$70:$I$86,TRUNC(COLUMN(R$2)/5)+2,FALSE)*SUMIFS('IEA-MethaneAbatement-US'!$M:$M,'IEA-MethaneAbatement-US'!$N:$N,"&lt;"&amp;$B13,'IEA-MethaneAbatement-US'!$N:$N,"&gt;="&amp;$A13,'IEA-MethaneAbatement-US'!$L:$L,$D$1)))*'State Downscaling Multipliers'!$B$7*(1+'EPA to IEA Scaling'!V$10)</f>
        <v>0</v>
      </c>
      <c r="S13" s="165">
        <f>((VLOOKUP($B$1,'Multipliers and Adjustments'!$A$70:$I$86,TRUNC(COLUMN(S$2)/5)+2,FALSE)*SUMIFS('IEA-MethaneAbatement-US'!$M:$M,'IEA-MethaneAbatement-US'!$N:$N,"&lt;"&amp;$B13,'IEA-MethaneAbatement-US'!$N:$N,"&gt;="&amp;$A13,'IEA-MethaneAbatement-US'!$L:$L,$B$1))+(VLOOKUP($C$1,'Multipliers and Adjustments'!$A$70:$I$86,TRUNC(COLUMN(S$2)/5)+2,FALSE)*SUMIFS('IEA-MethaneAbatement-US'!$M:$M,'IEA-MethaneAbatement-US'!$N:$N,"&lt;"&amp;$B13,'IEA-MethaneAbatement-US'!$N:$N,"&gt;="&amp;$A13,'IEA-MethaneAbatement-US'!$L:$L,$C$1))+(VLOOKUP($D$1,'Multipliers and Adjustments'!$A$70:$I$86,TRUNC(COLUMN(S$2)/5)+2,FALSE)*SUMIFS('IEA-MethaneAbatement-US'!$M:$M,'IEA-MethaneAbatement-US'!$N:$N,"&lt;"&amp;$B13,'IEA-MethaneAbatement-US'!$N:$N,"&gt;="&amp;$A13,'IEA-MethaneAbatement-US'!$L:$L,$D$1)))*'State Downscaling Multipliers'!$B$7*(1+'EPA to IEA Scaling'!W$10)</f>
        <v>0</v>
      </c>
      <c r="T13" s="165">
        <f>((VLOOKUP($B$1,'Multipliers and Adjustments'!$A$70:$I$86,TRUNC(COLUMN(T$2)/5)+2,FALSE)*SUMIFS('IEA-MethaneAbatement-US'!$M:$M,'IEA-MethaneAbatement-US'!$N:$N,"&lt;"&amp;$B13,'IEA-MethaneAbatement-US'!$N:$N,"&gt;="&amp;$A13,'IEA-MethaneAbatement-US'!$L:$L,$B$1))+(VLOOKUP($C$1,'Multipliers and Adjustments'!$A$70:$I$86,TRUNC(COLUMN(T$2)/5)+2,FALSE)*SUMIFS('IEA-MethaneAbatement-US'!$M:$M,'IEA-MethaneAbatement-US'!$N:$N,"&lt;"&amp;$B13,'IEA-MethaneAbatement-US'!$N:$N,"&gt;="&amp;$A13,'IEA-MethaneAbatement-US'!$L:$L,$C$1))+(VLOOKUP($D$1,'Multipliers and Adjustments'!$A$70:$I$86,TRUNC(COLUMN(T$2)/5)+2,FALSE)*SUMIFS('IEA-MethaneAbatement-US'!$M:$M,'IEA-MethaneAbatement-US'!$N:$N,"&lt;"&amp;$B13,'IEA-MethaneAbatement-US'!$N:$N,"&gt;="&amp;$A13,'IEA-MethaneAbatement-US'!$L:$L,$D$1)))*'State Downscaling Multipliers'!$B$7*(1+'EPA to IEA Scaling'!X$10)</f>
        <v>0</v>
      </c>
      <c r="U13" s="165">
        <f>((VLOOKUP($B$1,'Multipliers and Adjustments'!$A$70:$I$86,TRUNC(COLUMN(U$2)/5)+2,FALSE)*SUMIFS('IEA-MethaneAbatement-US'!$M:$M,'IEA-MethaneAbatement-US'!$N:$N,"&lt;"&amp;$B13,'IEA-MethaneAbatement-US'!$N:$N,"&gt;="&amp;$A13,'IEA-MethaneAbatement-US'!$L:$L,$B$1))+(VLOOKUP($C$1,'Multipliers and Adjustments'!$A$70:$I$86,TRUNC(COLUMN(U$2)/5)+2,FALSE)*SUMIFS('IEA-MethaneAbatement-US'!$M:$M,'IEA-MethaneAbatement-US'!$N:$N,"&lt;"&amp;$B13,'IEA-MethaneAbatement-US'!$N:$N,"&gt;="&amp;$A13,'IEA-MethaneAbatement-US'!$L:$L,$C$1))+(VLOOKUP($D$1,'Multipliers and Adjustments'!$A$70:$I$86,TRUNC(COLUMN(U$2)/5)+2,FALSE)*SUMIFS('IEA-MethaneAbatement-US'!$M:$M,'IEA-MethaneAbatement-US'!$N:$N,"&lt;"&amp;$B13,'IEA-MethaneAbatement-US'!$N:$N,"&gt;="&amp;$A13,'IEA-MethaneAbatement-US'!$L:$L,$D$1)))*'State Downscaling Multipliers'!$B$7*(1+'EPA to IEA Scaling'!Y$10)</f>
        <v>0</v>
      </c>
      <c r="V13" s="165">
        <f>((VLOOKUP($B$1,'Multipliers and Adjustments'!$A$70:$I$86,TRUNC(COLUMN(V$2)/5)+2,FALSE)*SUMIFS('IEA-MethaneAbatement-US'!$M:$M,'IEA-MethaneAbatement-US'!$N:$N,"&lt;"&amp;$B13,'IEA-MethaneAbatement-US'!$N:$N,"&gt;="&amp;$A13,'IEA-MethaneAbatement-US'!$L:$L,$B$1))+(VLOOKUP($C$1,'Multipliers and Adjustments'!$A$70:$I$86,TRUNC(COLUMN(V$2)/5)+2,FALSE)*SUMIFS('IEA-MethaneAbatement-US'!$M:$M,'IEA-MethaneAbatement-US'!$N:$N,"&lt;"&amp;$B13,'IEA-MethaneAbatement-US'!$N:$N,"&gt;="&amp;$A13,'IEA-MethaneAbatement-US'!$L:$L,$C$1))+(VLOOKUP($D$1,'Multipliers and Adjustments'!$A$70:$I$86,TRUNC(COLUMN(V$2)/5)+2,FALSE)*SUMIFS('IEA-MethaneAbatement-US'!$M:$M,'IEA-MethaneAbatement-US'!$N:$N,"&lt;"&amp;$B13,'IEA-MethaneAbatement-US'!$N:$N,"&gt;="&amp;$A13,'IEA-MethaneAbatement-US'!$L:$L,$D$1)))*'State Downscaling Multipliers'!$B$7*(1+'EPA to IEA Scaling'!Z$10)</f>
        <v>0</v>
      </c>
      <c r="W13" s="167">
        <f>((VLOOKUP($B$1,'Multipliers and Adjustments'!$A$70:$I$86,TRUNC(COLUMN(W$2)/5)+2,FALSE)*SUMIFS('IEA-MethaneAbatement-US'!$M:$M,'IEA-MethaneAbatement-US'!$N:$N,"&lt;"&amp;$B13,'IEA-MethaneAbatement-US'!$N:$N,"&gt;="&amp;$A13,'IEA-MethaneAbatement-US'!$L:$L,$B$1))+(VLOOKUP($C$1,'Multipliers and Adjustments'!$A$70:$I$86,TRUNC(COLUMN(W$2)/5)+2,FALSE)*SUMIFS('IEA-MethaneAbatement-US'!$M:$M,'IEA-MethaneAbatement-US'!$N:$N,"&lt;"&amp;$B13,'IEA-MethaneAbatement-US'!$N:$N,"&gt;="&amp;$A13,'IEA-MethaneAbatement-US'!$L:$L,$C$1))+(VLOOKUP($D$1,'Multipliers and Adjustments'!$A$70:$I$86,TRUNC(COLUMN(W$2)/5)+2,FALSE)*SUMIFS('IEA-MethaneAbatement-US'!$M:$M,'IEA-MethaneAbatement-US'!$N:$N,"&lt;"&amp;$B13,'IEA-MethaneAbatement-US'!$N:$N,"&gt;="&amp;$A13,'IEA-MethaneAbatement-US'!$L:$L,$D$1)))*'State Downscaling Multipliers'!$B$7*(1+'EPA to IEA Scaling'!AA$10)</f>
        <v>0</v>
      </c>
      <c r="X13" s="165">
        <f>((VLOOKUP($B$1,'Multipliers and Adjustments'!$A$70:$I$86,TRUNC(COLUMN(X$2)/5)+2,FALSE)*SUMIFS('IEA-MethaneAbatement-US'!$M:$M,'IEA-MethaneAbatement-US'!$N:$N,"&lt;"&amp;$B13,'IEA-MethaneAbatement-US'!$N:$N,"&gt;="&amp;$A13,'IEA-MethaneAbatement-US'!$L:$L,$B$1))+(VLOOKUP($C$1,'Multipliers and Adjustments'!$A$70:$I$86,TRUNC(COLUMN(X$2)/5)+2,FALSE)*SUMIFS('IEA-MethaneAbatement-US'!$M:$M,'IEA-MethaneAbatement-US'!$N:$N,"&lt;"&amp;$B13,'IEA-MethaneAbatement-US'!$N:$N,"&gt;="&amp;$A13,'IEA-MethaneAbatement-US'!$L:$L,$C$1))+(VLOOKUP($D$1,'Multipliers and Adjustments'!$A$70:$I$86,TRUNC(COLUMN(X$2)/5)+2,FALSE)*SUMIFS('IEA-MethaneAbatement-US'!$M:$M,'IEA-MethaneAbatement-US'!$N:$N,"&lt;"&amp;$B13,'IEA-MethaneAbatement-US'!$N:$N,"&gt;="&amp;$A13,'IEA-MethaneAbatement-US'!$L:$L,$D$1)))*'State Downscaling Multipliers'!$B$7*(1+'EPA to IEA Scaling'!AB$10)</f>
        <v>0</v>
      </c>
      <c r="Y13" s="165">
        <f>((VLOOKUP($B$1,'Multipliers and Adjustments'!$A$70:$I$86,TRUNC(COLUMN(Y$2)/5)+2,FALSE)*SUMIFS('IEA-MethaneAbatement-US'!$M:$M,'IEA-MethaneAbatement-US'!$N:$N,"&lt;"&amp;$B13,'IEA-MethaneAbatement-US'!$N:$N,"&gt;="&amp;$A13,'IEA-MethaneAbatement-US'!$L:$L,$B$1))+(VLOOKUP($C$1,'Multipliers and Adjustments'!$A$70:$I$86,TRUNC(COLUMN(Y$2)/5)+2,FALSE)*SUMIFS('IEA-MethaneAbatement-US'!$M:$M,'IEA-MethaneAbatement-US'!$N:$N,"&lt;"&amp;$B13,'IEA-MethaneAbatement-US'!$N:$N,"&gt;="&amp;$A13,'IEA-MethaneAbatement-US'!$L:$L,$C$1))+(VLOOKUP($D$1,'Multipliers and Adjustments'!$A$70:$I$86,TRUNC(COLUMN(Y$2)/5)+2,FALSE)*SUMIFS('IEA-MethaneAbatement-US'!$M:$M,'IEA-MethaneAbatement-US'!$N:$N,"&lt;"&amp;$B13,'IEA-MethaneAbatement-US'!$N:$N,"&gt;="&amp;$A13,'IEA-MethaneAbatement-US'!$L:$L,$D$1)))*'State Downscaling Multipliers'!$B$7*(1+'EPA to IEA Scaling'!AC$10)</f>
        <v>0</v>
      </c>
      <c r="Z13" s="165">
        <f>((VLOOKUP($B$1,'Multipliers and Adjustments'!$A$70:$I$86,TRUNC(COLUMN(Z$2)/5)+2,FALSE)*SUMIFS('IEA-MethaneAbatement-US'!$M:$M,'IEA-MethaneAbatement-US'!$N:$N,"&lt;"&amp;$B13,'IEA-MethaneAbatement-US'!$N:$N,"&gt;="&amp;$A13,'IEA-MethaneAbatement-US'!$L:$L,$B$1))+(VLOOKUP($C$1,'Multipliers and Adjustments'!$A$70:$I$86,TRUNC(COLUMN(Z$2)/5)+2,FALSE)*SUMIFS('IEA-MethaneAbatement-US'!$M:$M,'IEA-MethaneAbatement-US'!$N:$N,"&lt;"&amp;$B13,'IEA-MethaneAbatement-US'!$N:$N,"&gt;="&amp;$A13,'IEA-MethaneAbatement-US'!$L:$L,$C$1))+(VLOOKUP($D$1,'Multipliers and Adjustments'!$A$70:$I$86,TRUNC(COLUMN(Z$2)/5)+2,FALSE)*SUMIFS('IEA-MethaneAbatement-US'!$M:$M,'IEA-MethaneAbatement-US'!$N:$N,"&lt;"&amp;$B13,'IEA-MethaneAbatement-US'!$N:$N,"&gt;="&amp;$A13,'IEA-MethaneAbatement-US'!$L:$L,$D$1)))*'State Downscaling Multipliers'!$B$7*(1+'EPA to IEA Scaling'!AD$10)</f>
        <v>0</v>
      </c>
      <c r="AA13" s="165">
        <f>((VLOOKUP($B$1,'Multipliers and Adjustments'!$A$70:$I$86,TRUNC(COLUMN(AA$2)/5)+2,FALSE)*SUMIFS('IEA-MethaneAbatement-US'!$M:$M,'IEA-MethaneAbatement-US'!$N:$N,"&lt;"&amp;$B13,'IEA-MethaneAbatement-US'!$N:$N,"&gt;="&amp;$A13,'IEA-MethaneAbatement-US'!$L:$L,$B$1))+(VLOOKUP($C$1,'Multipliers and Adjustments'!$A$70:$I$86,TRUNC(COLUMN(AA$2)/5)+2,FALSE)*SUMIFS('IEA-MethaneAbatement-US'!$M:$M,'IEA-MethaneAbatement-US'!$N:$N,"&lt;"&amp;$B13,'IEA-MethaneAbatement-US'!$N:$N,"&gt;="&amp;$A13,'IEA-MethaneAbatement-US'!$L:$L,$C$1))+(VLOOKUP($D$1,'Multipliers and Adjustments'!$A$70:$I$86,TRUNC(COLUMN(AA$2)/5)+2,FALSE)*SUMIFS('IEA-MethaneAbatement-US'!$M:$M,'IEA-MethaneAbatement-US'!$N:$N,"&lt;"&amp;$B13,'IEA-MethaneAbatement-US'!$N:$N,"&gt;="&amp;$A13,'IEA-MethaneAbatement-US'!$L:$L,$D$1)))*'State Downscaling Multipliers'!$B$7*(1+'EPA to IEA Scaling'!AE$10)</f>
        <v>0</v>
      </c>
      <c r="AB13" s="167">
        <f>((VLOOKUP($B$1,'Multipliers and Adjustments'!$A$70:$I$86,TRUNC(COLUMN(AB$2)/5)+2,FALSE)*SUMIFS('IEA-MethaneAbatement-US'!$M:$M,'IEA-MethaneAbatement-US'!$N:$N,"&lt;"&amp;$B13,'IEA-MethaneAbatement-US'!$N:$N,"&gt;="&amp;$A13,'IEA-MethaneAbatement-US'!$L:$L,$B$1))+(VLOOKUP($C$1,'Multipliers and Adjustments'!$A$70:$I$86,TRUNC(COLUMN(AB$2)/5)+2,FALSE)*SUMIFS('IEA-MethaneAbatement-US'!$M:$M,'IEA-MethaneAbatement-US'!$N:$N,"&lt;"&amp;$B13,'IEA-MethaneAbatement-US'!$N:$N,"&gt;="&amp;$A13,'IEA-MethaneAbatement-US'!$L:$L,$C$1))+(VLOOKUP($D$1,'Multipliers and Adjustments'!$A$70:$I$86,TRUNC(COLUMN(AB$2)/5)+2,FALSE)*SUMIFS('IEA-MethaneAbatement-US'!$M:$M,'IEA-MethaneAbatement-US'!$N:$N,"&lt;"&amp;$B13,'IEA-MethaneAbatement-US'!$N:$N,"&gt;="&amp;$A13,'IEA-MethaneAbatement-US'!$L:$L,$D$1)))*'State Downscaling Multipliers'!$B$7*(1+'EPA to IEA Scaling'!AF$10)</f>
        <v>0</v>
      </c>
      <c r="AC13" s="165">
        <f>((VLOOKUP($B$1,'Multipliers and Adjustments'!$A$70:$I$86,TRUNC(COLUMN(AC$2)/5)+2,FALSE)*SUMIFS('IEA-MethaneAbatement-US'!$M:$M,'IEA-MethaneAbatement-US'!$N:$N,"&lt;"&amp;$B13,'IEA-MethaneAbatement-US'!$N:$N,"&gt;="&amp;$A13,'IEA-MethaneAbatement-US'!$L:$L,$B$1))+(VLOOKUP($C$1,'Multipliers and Adjustments'!$A$70:$I$86,TRUNC(COLUMN(AC$2)/5)+2,FALSE)*SUMIFS('IEA-MethaneAbatement-US'!$M:$M,'IEA-MethaneAbatement-US'!$N:$N,"&lt;"&amp;$B13,'IEA-MethaneAbatement-US'!$N:$N,"&gt;="&amp;$A13,'IEA-MethaneAbatement-US'!$L:$L,$C$1))+(VLOOKUP($D$1,'Multipliers and Adjustments'!$A$70:$I$86,TRUNC(COLUMN(AC$2)/5)+2,FALSE)*SUMIFS('IEA-MethaneAbatement-US'!$M:$M,'IEA-MethaneAbatement-US'!$N:$N,"&lt;"&amp;$B13,'IEA-MethaneAbatement-US'!$N:$N,"&gt;="&amp;$A13,'IEA-MethaneAbatement-US'!$L:$L,$D$1)))*'State Downscaling Multipliers'!$B$7*(1+'EPA to IEA Scaling'!AG$10)</f>
        <v>0</v>
      </c>
      <c r="AD13" s="165">
        <f>((VLOOKUP($B$1,'Multipliers and Adjustments'!$A$70:$I$86,TRUNC(COLUMN(AD$2)/5)+2,FALSE)*SUMIFS('IEA-MethaneAbatement-US'!$M:$M,'IEA-MethaneAbatement-US'!$N:$N,"&lt;"&amp;$B13,'IEA-MethaneAbatement-US'!$N:$N,"&gt;="&amp;$A13,'IEA-MethaneAbatement-US'!$L:$L,$B$1))+(VLOOKUP($C$1,'Multipliers and Adjustments'!$A$70:$I$86,TRUNC(COLUMN(AD$2)/5)+2,FALSE)*SUMIFS('IEA-MethaneAbatement-US'!$M:$M,'IEA-MethaneAbatement-US'!$N:$N,"&lt;"&amp;$B13,'IEA-MethaneAbatement-US'!$N:$N,"&gt;="&amp;$A13,'IEA-MethaneAbatement-US'!$L:$L,$C$1))+(VLOOKUP($D$1,'Multipliers and Adjustments'!$A$70:$I$86,TRUNC(COLUMN(AD$2)/5)+2,FALSE)*SUMIFS('IEA-MethaneAbatement-US'!$M:$M,'IEA-MethaneAbatement-US'!$N:$N,"&lt;"&amp;$B13,'IEA-MethaneAbatement-US'!$N:$N,"&gt;="&amp;$A13,'IEA-MethaneAbatement-US'!$L:$L,$D$1)))*'State Downscaling Multipliers'!$B$7*(1+'EPA to IEA Scaling'!AH$10)</f>
        <v>0</v>
      </c>
      <c r="AE13" s="165">
        <f>((VLOOKUP($B$1,'Multipliers and Adjustments'!$A$70:$I$86,TRUNC(COLUMN(AE$2)/5)+2,FALSE)*SUMIFS('IEA-MethaneAbatement-US'!$M:$M,'IEA-MethaneAbatement-US'!$N:$N,"&lt;"&amp;$B13,'IEA-MethaneAbatement-US'!$N:$N,"&gt;="&amp;$A13,'IEA-MethaneAbatement-US'!$L:$L,$B$1))+(VLOOKUP($C$1,'Multipliers and Adjustments'!$A$70:$I$86,TRUNC(COLUMN(AE$2)/5)+2,FALSE)*SUMIFS('IEA-MethaneAbatement-US'!$M:$M,'IEA-MethaneAbatement-US'!$N:$N,"&lt;"&amp;$B13,'IEA-MethaneAbatement-US'!$N:$N,"&gt;="&amp;$A13,'IEA-MethaneAbatement-US'!$L:$L,$C$1))+(VLOOKUP($D$1,'Multipliers and Adjustments'!$A$70:$I$86,TRUNC(COLUMN(AE$2)/5)+2,FALSE)*SUMIFS('IEA-MethaneAbatement-US'!$M:$M,'IEA-MethaneAbatement-US'!$N:$N,"&lt;"&amp;$B13,'IEA-MethaneAbatement-US'!$N:$N,"&gt;="&amp;$A13,'IEA-MethaneAbatement-US'!$L:$L,$D$1)))*'State Downscaling Multipliers'!$B$7*(1+'EPA to IEA Scaling'!AI$10)</f>
        <v>0</v>
      </c>
      <c r="AF13" s="165">
        <f>((VLOOKUP($B$1,'Multipliers and Adjustments'!$A$70:$I$86,TRUNC(COLUMN(AF$2)/5)+2,FALSE)*SUMIFS('IEA-MethaneAbatement-US'!$M:$M,'IEA-MethaneAbatement-US'!$N:$N,"&lt;"&amp;$B13,'IEA-MethaneAbatement-US'!$N:$N,"&gt;="&amp;$A13,'IEA-MethaneAbatement-US'!$L:$L,$B$1))+(VLOOKUP($C$1,'Multipliers and Adjustments'!$A$70:$I$86,TRUNC(COLUMN(AF$2)/5)+2,FALSE)*SUMIFS('IEA-MethaneAbatement-US'!$M:$M,'IEA-MethaneAbatement-US'!$N:$N,"&lt;"&amp;$B13,'IEA-MethaneAbatement-US'!$N:$N,"&gt;="&amp;$A13,'IEA-MethaneAbatement-US'!$L:$L,$C$1))+(VLOOKUP($D$1,'Multipliers and Adjustments'!$A$70:$I$86,TRUNC(COLUMN(AF$2)/5)+2,FALSE)*SUMIFS('IEA-MethaneAbatement-US'!$M:$M,'IEA-MethaneAbatement-US'!$N:$N,"&lt;"&amp;$B13,'IEA-MethaneAbatement-US'!$N:$N,"&gt;="&amp;$A13,'IEA-MethaneAbatement-US'!$L:$L,$D$1)))*'State Downscaling Multipliers'!$B$7*(1+'EPA to IEA Scaling'!AJ$10)</f>
        <v>0</v>
      </c>
      <c r="AG13" s="167">
        <f>((VLOOKUP($B$1,'Multipliers and Adjustments'!$A$70:$I$86,TRUNC(COLUMN(AG$2)/5)+2,FALSE)*SUMIFS('IEA-MethaneAbatement-US'!$M:$M,'IEA-MethaneAbatement-US'!$N:$N,"&lt;"&amp;$B13,'IEA-MethaneAbatement-US'!$N:$N,"&gt;="&amp;$A13,'IEA-MethaneAbatement-US'!$L:$L,$B$1))+(VLOOKUP($C$1,'Multipliers and Adjustments'!$A$70:$I$86,TRUNC(COLUMN(AG$2)/5)+2,FALSE)*SUMIFS('IEA-MethaneAbatement-US'!$M:$M,'IEA-MethaneAbatement-US'!$N:$N,"&lt;"&amp;$B13,'IEA-MethaneAbatement-US'!$N:$N,"&gt;="&amp;$A13,'IEA-MethaneAbatement-US'!$L:$L,$C$1))+(VLOOKUP($D$1,'Multipliers and Adjustments'!$A$70:$I$86,TRUNC(COLUMN(AG$2)/5)+2,FALSE)*SUMIFS('IEA-MethaneAbatement-US'!$M:$M,'IEA-MethaneAbatement-US'!$N:$N,"&lt;"&amp;$B13,'IEA-MethaneAbatement-US'!$N:$N,"&gt;="&amp;$A13,'IEA-MethaneAbatement-US'!$L:$L,$D$1)))*'State Downscaling Multipliers'!$B$7*(1+'EPA to IEA Scaling'!AK$10)</f>
        <v>0</v>
      </c>
      <c r="AH13" s="165">
        <f>((VLOOKUP($B$1,'Multipliers and Adjustments'!$A$70:$I$86,TRUNC(COLUMN(AH$2)/5)+2,FALSE)*SUMIFS('IEA-MethaneAbatement-US'!$M:$M,'IEA-MethaneAbatement-US'!$N:$N,"&lt;"&amp;$B13,'IEA-MethaneAbatement-US'!$N:$N,"&gt;="&amp;$A13,'IEA-MethaneAbatement-US'!$L:$L,$B$1))+(VLOOKUP($C$1,'Multipliers and Adjustments'!$A$70:$I$86,TRUNC(COLUMN(AH$2)/5)+2,FALSE)*SUMIFS('IEA-MethaneAbatement-US'!$M:$M,'IEA-MethaneAbatement-US'!$N:$N,"&lt;"&amp;$B13,'IEA-MethaneAbatement-US'!$N:$N,"&gt;="&amp;$A13,'IEA-MethaneAbatement-US'!$L:$L,$C$1))+(VLOOKUP($D$1,'Multipliers and Adjustments'!$A$70:$I$86,TRUNC(COLUMN(AH$2)/5)+2,FALSE)*SUMIFS('IEA-MethaneAbatement-US'!$M:$M,'IEA-MethaneAbatement-US'!$N:$N,"&lt;"&amp;$B13,'IEA-MethaneAbatement-US'!$N:$N,"&gt;="&amp;$A13,'IEA-MethaneAbatement-US'!$L:$L,$D$1)))*'State Downscaling Multipliers'!$B$7*(1+'EPA to IEA Scaling'!AL$10)</f>
        <v>0</v>
      </c>
      <c r="AI13" s="165">
        <f>((VLOOKUP($B$1,'Multipliers and Adjustments'!$A$70:$I$86,TRUNC(COLUMN(AI$2)/5)+2,FALSE)*SUMIFS('IEA-MethaneAbatement-US'!$M:$M,'IEA-MethaneAbatement-US'!$N:$N,"&lt;"&amp;$B13,'IEA-MethaneAbatement-US'!$N:$N,"&gt;="&amp;$A13,'IEA-MethaneAbatement-US'!$L:$L,$B$1))+(VLOOKUP($C$1,'Multipliers and Adjustments'!$A$70:$I$86,TRUNC(COLUMN(AI$2)/5)+2,FALSE)*SUMIFS('IEA-MethaneAbatement-US'!$M:$M,'IEA-MethaneAbatement-US'!$N:$N,"&lt;"&amp;$B13,'IEA-MethaneAbatement-US'!$N:$N,"&gt;="&amp;$A13,'IEA-MethaneAbatement-US'!$L:$L,$C$1))+(VLOOKUP($D$1,'Multipliers and Adjustments'!$A$70:$I$86,TRUNC(COLUMN(AI$2)/5)+2,FALSE)*SUMIFS('IEA-MethaneAbatement-US'!$M:$M,'IEA-MethaneAbatement-US'!$N:$N,"&lt;"&amp;$B13,'IEA-MethaneAbatement-US'!$N:$N,"&gt;="&amp;$A13,'IEA-MethaneAbatement-US'!$L:$L,$D$1)))*'State Downscaling Multipliers'!$B$7*(1+'EPA to IEA Scaling'!AM$10)</f>
        <v>0</v>
      </c>
      <c r="AJ13" s="165">
        <f>((VLOOKUP($B$1,'Multipliers and Adjustments'!$A$70:$I$86,TRUNC(COLUMN(AJ$2)/5)+2,FALSE)*SUMIFS('IEA-MethaneAbatement-US'!$M:$M,'IEA-MethaneAbatement-US'!$N:$N,"&lt;"&amp;$B13,'IEA-MethaneAbatement-US'!$N:$N,"&gt;="&amp;$A13,'IEA-MethaneAbatement-US'!$L:$L,$B$1))+(VLOOKUP($C$1,'Multipliers and Adjustments'!$A$70:$I$86,TRUNC(COLUMN(AJ$2)/5)+2,FALSE)*SUMIFS('IEA-MethaneAbatement-US'!$M:$M,'IEA-MethaneAbatement-US'!$N:$N,"&lt;"&amp;$B13,'IEA-MethaneAbatement-US'!$N:$N,"&gt;="&amp;$A13,'IEA-MethaneAbatement-US'!$L:$L,$C$1))+(VLOOKUP($D$1,'Multipliers and Adjustments'!$A$70:$I$86,TRUNC(COLUMN(AJ$2)/5)+2,FALSE)*SUMIFS('IEA-MethaneAbatement-US'!$M:$M,'IEA-MethaneAbatement-US'!$N:$N,"&lt;"&amp;$B13,'IEA-MethaneAbatement-US'!$N:$N,"&gt;="&amp;$A13,'IEA-MethaneAbatement-US'!$L:$L,$D$1)))*'State Downscaling Multipliers'!$B$7*(1+'EPA to IEA Scaling'!AN$10)</f>
        <v>0</v>
      </c>
      <c r="AK13" s="165">
        <f>((VLOOKUP($B$1,'Multipliers and Adjustments'!$A$70:$I$86,TRUNC(COLUMN(AK$2)/5)+2,FALSE)*SUMIFS('IEA-MethaneAbatement-US'!$M:$M,'IEA-MethaneAbatement-US'!$N:$N,"&lt;"&amp;$B13,'IEA-MethaneAbatement-US'!$N:$N,"&gt;="&amp;$A13,'IEA-MethaneAbatement-US'!$L:$L,$B$1))+(VLOOKUP($C$1,'Multipliers and Adjustments'!$A$70:$I$86,TRUNC(COLUMN(AK$2)/5)+2,FALSE)*SUMIFS('IEA-MethaneAbatement-US'!$M:$M,'IEA-MethaneAbatement-US'!$N:$N,"&lt;"&amp;$B13,'IEA-MethaneAbatement-US'!$N:$N,"&gt;="&amp;$A13,'IEA-MethaneAbatement-US'!$L:$L,$C$1))+(VLOOKUP($D$1,'Multipliers and Adjustments'!$A$70:$I$86,TRUNC(COLUMN(AK$2)/5)+2,FALSE)*SUMIFS('IEA-MethaneAbatement-US'!$M:$M,'IEA-MethaneAbatement-US'!$N:$N,"&lt;"&amp;$B13,'IEA-MethaneAbatement-US'!$N:$N,"&gt;="&amp;$A13,'IEA-MethaneAbatement-US'!$L:$L,$D$1)))*'State Downscaling Multipliers'!$B$7*(1+'EPA to IEA Scaling'!AO$10)</f>
        <v>0</v>
      </c>
      <c r="AL13" s="167">
        <f>((VLOOKUP($B$1,'Multipliers and Adjustments'!$A$70:$I$86,TRUNC(COLUMN(AL$2)/5)+2,FALSE)*SUMIFS('IEA-MethaneAbatement-US'!$M:$M,'IEA-MethaneAbatement-US'!$N:$N,"&lt;"&amp;$B13,'IEA-MethaneAbatement-US'!$N:$N,"&gt;="&amp;$A13,'IEA-MethaneAbatement-US'!$L:$L,$B$1))+(VLOOKUP($C$1,'Multipliers and Adjustments'!$A$70:$I$86,TRUNC(COLUMN(AL$2)/5)+2,FALSE)*SUMIFS('IEA-MethaneAbatement-US'!$M:$M,'IEA-MethaneAbatement-US'!$N:$N,"&lt;"&amp;$B13,'IEA-MethaneAbatement-US'!$N:$N,"&gt;="&amp;$A13,'IEA-MethaneAbatement-US'!$L:$L,$C$1))+(VLOOKUP($D$1,'Multipliers and Adjustments'!$A$70:$I$86,TRUNC(COLUMN(AL$2)/5)+2,FALSE)*SUMIFS('IEA-MethaneAbatement-US'!$M:$M,'IEA-MethaneAbatement-US'!$N:$N,"&lt;"&amp;$B13,'IEA-MethaneAbatement-US'!$N:$N,"&gt;="&amp;$A13,'IEA-MethaneAbatement-US'!$L:$L,$D$1)))*'State Downscaling Multipliers'!$B$7*(1+'EPA to IEA Scaling'!AP$10)</f>
        <v>0</v>
      </c>
    </row>
    <row r="14" spans="1:38" x14ac:dyDescent="0.25">
      <c r="A14" s="49">
        <f t="shared" si="1"/>
        <v>-600</v>
      </c>
      <c r="B14" s="49">
        <f t="shared" si="0"/>
        <v>-550</v>
      </c>
      <c r="C14" s="165">
        <f>((VLOOKUP($B$1,'Multipliers and Adjustments'!$A$70:$I$86,TRUNC(COLUMN(C$2)/5)+2,FALSE)*SUMIFS('IEA-MethaneAbatement-US'!$M:$M,'IEA-MethaneAbatement-US'!$N:$N,"&lt;"&amp;$B14,'IEA-MethaneAbatement-US'!$N:$N,"&gt;="&amp;$A14,'IEA-MethaneAbatement-US'!$L:$L,$B$1))+(VLOOKUP($C$1,'Multipliers and Adjustments'!$A$70:$I$86,TRUNC(COLUMN(C$2)/5)+2,FALSE)*SUMIFS('IEA-MethaneAbatement-US'!$M:$M,'IEA-MethaneAbatement-US'!$N:$N,"&lt;"&amp;$B14,'IEA-MethaneAbatement-US'!$N:$N,"&gt;="&amp;$A14,'IEA-MethaneAbatement-US'!$L:$L,$C$1))+(VLOOKUP($D$1,'Multipliers and Adjustments'!$A$70:$I$86,TRUNC(COLUMN(C$2)/5)+2,FALSE)*SUMIFS('IEA-MethaneAbatement-US'!$M:$M,'IEA-MethaneAbatement-US'!$N:$N,"&lt;"&amp;$B14,'IEA-MethaneAbatement-US'!$N:$N,"&gt;="&amp;$A14,'IEA-MethaneAbatement-US'!$L:$L,$D$1)))*'State Downscaling Multipliers'!$B$7*(1+'EPA to IEA Scaling'!G$10)</f>
        <v>0</v>
      </c>
      <c r="D14" s="165">
        <f>((VLOOKUP($B$1,'Multipliers and Adjustments'!$A$70:$I$86,TRUNC(COLUMN(D$2)/5)+2,FALSE)*SUMIFS('IEA-MethaneAbatement-US'!$M:$M,'IEA-MethaneAbatement-US'!$N:$N,"&lt;"&amp;$B14,'IEA-MethaneAbatement-US'!$N:$N,"&gt;="&amp;$A14,'IEA-MethaneAbatement-US'!$L:$L,$B$1))+(VLOOKUP($C$1,'Multipliers and Adjustments'!$A$70:$I$86,TRUNC(COLUMN(D$2)/5)+2,FALSE)*SUMIFS('IEA-MethaneAbatement-US'!$M:$M,'IEA-MethaneAbatement-US'!$N:$N,"&lt;"&amp;$B14,'IEA-MethaneAbatement-US'!$N:$N,"&gt;="&amp;$A14,'IEA-MethaneAbatement-US'!$L:$L,$C$1))+(VLOOKUP($D$1,'Multipliers and Adjustments'!$A$70:$I$86,TRUNC(COLUMN(D$2)/5)+2,FALSE)*SUMIFS('IEA-MethaneAbatement-US'!$M:$M,'IEA-MethaneAbatement-US'!$N:$N,"&lt;"&amp;$B14,'IEA-MethaneAbatement-US'!$N:$N,"&gt;="&amp;$A14,'IEA-MethaneAbatement-US'!$L:$L,$D$1)))*'State Downscaling Multipliers'!$B$7*(1+'EPA to IEA Scaling'!H$10)</f>
        <v>0</v>
      </c>
      <c r="E14" s="165">
        <f>((VLOOKUP($B$1,'Multipliers and Adjustments'!$A$70:$I$86,TRUNC(COLUMN(E$2)/5)+2,FALSE)*SUMIFS('IEA-MethaneAbatement-US'!$M:$M,'IEA-MethaneAbatement-US'!$N:$N,"&lt;"&amp;$B14,'IEA-MethaneAbatement-US'!$N:$N,"&gt;="&amp;$A14,'IEA-MethaneAbatement-US'!$L:$L,$B$1))+(VLOOKUP($C$1,'Multipliers and Adjustments'!$A$70:$I$86,TRUNC(COLUMN(E$2)/5)+2,FALSE)*SUMIFS('IEA-MethaneAbatement-US'!$M:$M,'IEA-MethaneAbatement-US'!$N:$N,"&lt;"&amp;$B14,'IEA-MethaneAbatement-US'!$N:$N,"&gt;="&amp;$A14,'IEA-MethaneAbatement-US'!$L:$L,$C$1))+(VLOOKUP($D$1,'Multipliers and Adjustments'!$A$70:$I$86,TRUNC(COLUMN(E$2)/5)+2,FALSE)*SUMIFS('IEA-MethaneAbatement-US'!$M:$M,'IEA-MethaneAbatement-US'!$N:$N,"&lt;"&amp;$B14,'IEA-MethaneAbatement-US'!$N:$N,"&gt;="&amp;$A14,'IEA-MethaneAbatement-US'!$L:$L,$D$1)))*'State Downscaling Multipliers'!$B$7*(1+'EPA to IEA Scaling'!I$10)</f>
        <v>0</v>
      </c>
      <c r="F14" s="165">
        <f>((VLOOKUP($B$1,'Multipliers and Adjustments'!$A$70:$I$86,TRUNC(COLUMN(F$2)/5)+2,FALSE)*SUMIFS('IEA-MethaneAbatement-US'!$M:$M,'IEA-MethaneAbatement-US'!$N:$N,"&lt;"&amp;$B14,'IEA-MethaneAbatement-US'!$N:$N,"&gt;="&amp;$A14,'IEA-MethaneAbatement-US'!$L:$L,$B$1))+(VLOOKUP($C$1,'Multipliers and Adjustments'!$A$70:$I$86,TRUNC(COLUMN(F$2)/5)+2,FALSE)*SUMIFS('IEA-MethaneAbatement-US'!$M:$M,'IEA-MethaneAbatement-US'!$N:$N,"&lt;"&amp;$B14,'IEA-MethaneAbatement-US'!$N:$N,"&gt;="&amp;$A14,'IEA-MethaneAbatement-US'!$L:$L,$C$1))+(VLOOKUP($D$1,'Multipliers and Adjustments'!$A$70:$I$86,TRUNC(COLUMN(F$2)/5)+2,FALSE)*SUMIFS('IEA-MethaneAbatement-US'!$M:$M,'IEA-MethaneAbatement-US'!$N:$N,"&lt;"&amp;$B14,'IEA-MethaneAbatement-US'!$N:$N,"&gt;="&amp;$A14,'IEA-MethaneAbatement-US'!$L:$L,$D$1)))*'State Downscaling Multipliers'!$B$7*(1+'EPA to IEA Scaling'!J$10)</f>
        <v>0</v>
      </c>
      <c r="G14" s="166">
        <f>((VLOOKUP($B$1,'Multipliers and Adjustments'!$A$70:$I$86,TRUNC(COLUMN(G$2)/5)+2,FALSE)*SUMIFS('IEA-MethaneAbatement-US'!$M:$M,'IEA-MethaneAbatement-US'!$N:$N,"&lt;"&amp;$B14,'IEA-MethaneAbatement-US'!$N:$N,"&gt;="&amp;$A14,'IEA-MethaneAbatement-US'!$L:$L,$B$1))+(VLOOKUP($C$1,'Multipliers and Adjustments'!$A$70:$I$86,TRUNC(COLUMN(G$2)/5)+2,FALSE)*SUMIFS('IEA-MethaneAbatement-US'!$M:$M,'IEA-MethaneAbatement-US'!$N:$N,"&lt;"&amp;$B14,'IEA-MethaneAbatement-US'!$N:$N,"&gt;="&amp;$A14,'IEA-MethaneAbatement-US'!$L:$L,$C$1))+(VLOOKUP($D$1,'Multipliers and Adjustments'!$A$70:$I$86,TRUNC(COLUMN(G$2)/5)+2,FALSE)*SUMIFS('IEA-MethaneAbatement-US'!$M:$M,'IEA-MethaneAbatement-US'!$N:$N,"&lt;"&amp;$B14,'IEA-MethaneAbatement-US'!$N:$N,"&gt;="&amp;$A14,'IEA-MethaneAbatement-US'!$L:$L,$D$1)))*'State Downscaling Multipliers'!$B$7*(1+'EPA to IEA Scaling'!K$10)</f>
        <v>0</v>
      </c>
      <c r="H14" s="167">
        <f>((VLOOKUP($B$1,'Multipliers and Adjustments'!$A$70:$I$86,TRUNC(COLUMN(H$2)/5)+2,FALSE)*SUMIFS('IEA-MethaneAbatement-US'!$M:$M,'IEA-MethaneAbatement-US'!$N:$N,"&lt;"&amp;$B14,'IEA-MethaneAbatement-US'!$N:$N,"&gt;="&amp;$A14,'IEA-MethaneAbatement-US'!$L:$L,$B$1))+(VLOOKUP($C$1,'Multipliers and Adjustments'!$A$70:$I$86,TRUNC(COLUMN(H$2)/5)+2,FALSE)*SUMIFS('IEA-MethaneAbatement-US'!$M:$M,'IEA-MethaneAbatement-US'!$N:$N,"&lt;"&amp;$B14,'IEA-MethaneAbatement-US'!$N:$N,"&gt;="&amp;$A14,'IEA-MethaneAbatement-US'!$L:$L,$C$1))+(VLOOKUP($D$1,'Multipliers and Adjustments'!$A$70:$I$86,TRUNC(COLUMN(H$2)/5)+2,FALSE)*SUMIFS('IEA-MethaneAbatement-US'!$M:$M,'IEA-MethaneAbatement-US'!$N:$N,"&lt;"&amp;$B14,'IEA-MethaneAbatement-US'!$N:$N,"&gt;="&amp;$A14,'IEA-MethaneAbatement-US'!$L:$L,$D$1)))*'State Downscaling Multipliers'!$B$7*(1+'EPA to IEA Scaling'!L$10)</f>
        <v>0</v>
      </c>
      <c r="I14" s="165">
        <f>((VLOOKUP($B$1,'Multipliers and Adjustments'!$A$70:$I$86,TRUNC(COLUMN(I$2)/5)+2,FALSE)*SUMIFS('IEA-MethaneAbatement-US'!$M:$M,'IEA-MethaneAbatement-US'!$N:$N,"&lt;"&amp;$B14,'IEA-MethaneAbatement-US'!$N:$N,"&gt;="&amp;$A14,'IEA-MethaneAbatement-US'!$L:$L,$B$1))+(VLOOKUP($C$1,'Multipliers and Adjustments'!$A$70:$I$86,TRUNC(COLUMN(I$2)/5)+2,FALSE)*SUMIFS('IEA-MethaneAbatement-US'!$M:$M,'IEA-MethaneAbatement-US'!$N:$N,"&lt;"&amp;$B14,'IEA-MethaneAbatement-US'!$N:$N,"&gt;="&amp;$A14,'IEA-MethaneAbatement-US'!$L:$L,$C$1))+(VLOOKUP($D$1,'Multipliers and Adjustments'!$A$70:$I$86,TRUNC(COLUMN(I$2)/5)+2,FALSE)*SUMIFS('IEA-MethaneAbatement-US'!$M:$M,'IEA-MethaneAbatement-US'!$N:$N,"&lt;"&amp;$B14,'IEA-MethaneAbatement-US'!$N:$N,"&gt;="&amp;$A14,'IEA-MethaneAbatement-US'!$L:$L,$D$1)))*'State Downscaling Multipliers'!$B$7*(1+'EPA to IEA Scaling'!M$10)</f>
        <v>0</v>
      </c>
      <c r="J14" s="165">
        <f>((VLOOKUP($B$1,'Multipliers and Adjustments'!$A$70:$I$86,TRUNC(COLUMN(J$2)/5)+2,FALSE)*SUMIFS('IEA-MethaneAbatement-US'!$M:$M,'IEA-MethaneAbatement-US'!$N:$N,"&lt;"&amp;$B14,'IEA-MethaneAbatement-US'!$N:$N,"&gt;="&amp;$A14,'IEA-MethaneAbatement-US'!$L:$L,$B$1))+(VLOOKUP($C$1,'Multipliers and Adjustments'!$A$70:$I$86,TRUNC(COLUMN(J$2)/5)+2,FALSE)*SUMIFS('IEA-MethaneAbatement-US'!$M:$M,'IEA-MethaneAbatement-US'!$N:$N,"&lt;"&amp;$B14,'IEA-MethaneAbatement-US'!$N:$N,"&gt;="&amp;$A14,'IEA-MethaneAbatement-US'!$L:$L,$C$1))+(VLOOKUP($D$1,'Multipliers and Adjustments'!$A$70:$I$86,TRUNC(COLUMN(J$2)/5)+2,FALSE)*SUMIFS('IEA-MethaneAbatement-US'!$M:$M,'IEA-MethaneAbatement-US'!$N:$N,"&lt;"&amp;$B14,'IEA-MethaneAbatement-US'!$N:$N,"&gt;="&amp;$A14,'IEA-MethaneAbatement-US'!$L:$L,$D$1)))*'State Downscaling Multipliers'!$B$7*(1+'EPA to IEA Scaling'!N$10)</f>
        <v>0</v>
      </c>
      <c r="K14" s="165">
        <f>((VLOOKUP($B$1,'Multipliers and Adjustments'!$A$70:$I$86,TRUNC(COLUMN(K$2)/5)+2,FALSE)*SUMIFS('IEA-MethaneAbatement-US'!$M:$M,'IEA-MethaneAbatement-US'!$N:$N,"&lt;"&amp;$B14,'IEA-MethaneAbatement-US'!$N:$N,"&gt;="&amp;$A14,'IEA-MethaneAbatement-US'!$L:$L,$B$1))+(VLOOKUP($C$1,'Multipliers and Adjustments'!$A$70:$I$86,TRUNC(COLUMN(K$2)/5)+2,FALSE)*SUMIFS('IEA-MethaneAbatement-US'!$M:$M,'IEA-MethaneAbatement-US'!$N:$N,"&lt;"&amp;$B14,'IEA-MethaneAbatement-US'!$N:$N,"&gt;="&amp;$A14,'IEA-MethaneAbatement-US'!$L:$L,$C$1))+(VLOOKUP($D$1,'Multipliers and Adjustments'!$A$70:$I$86,TRUNC(COLUMN(K$2)/5)+2,FALSE)*SUMIFS('IEA-MethaneAbatement-US'!$M:$M,'IEA-MethaneAbatement-US'!$N:$N,"&lt;"&amp;$B14,'IEA-MethaneAbatement-US'!$N:$N,"&gt;="&amp;$A14,'IEA-MethaneAbatement-US'!$L:$L,$D$1)))*'State Downscaling Multipliers'!$B$7*(1+'EPA to IEA Scaling'!O$10)</f>
        <v>0</v>
      </c>
      <c r="L14" s="165">
        <f>((VLOOKUP($B$1,'Multipliers and Adjustments'!$A$70:$I$86,TRUNC(COLUMN(L$2)/5)+2,FALSE)*SUMIFS('IEA-MethaneAbatement-US'!$M:$M,'IEA-MethaneAbatement-US'!$N:$N,"&lt;"&amp;$B14,'IEA-MethaneAbatement-US'!$N:$N,"&gt;="&amp;$A14,'IEA-MethaneAbatement-US'!$L:$L,$B$1))+(VLOOKUP($C$1,'Multipliers and Adjustments'!$A$70:$I$86,TRUNC(COLUMN(L$2)/5)+2,FALSE)*SUMIFS('IEA-MethaneAbatement-US'!$M:$M,'IEA-MethaneAbatement-US'!$N:$N,"&lt;"&amp;$B14,'IEA-MethaneAbatement-US'!$N:$N,"&gt;="&amp;$A14,'IEA-MethaneAbatement-US'!$L:$L,$C$1))+(VLOOKUP($D$1,'Multipliers and Adjustments'!$A$70:$I$86,TRUNC(COLUMN(L$2)/5)+2,FALSE)*SUMIFS('IEA-MethaneAbatement-US'!$M:$M,'IEA-MethaneAbatement-US'!$N:$N,"&lt;"&amp;$B14,'IEA-MethaneAbatement-US'!$N:$N,"&gt;="&amp;$A14,'IEA-MethaneAbatement-US'!$L:$L,$D$1)))*'State Downscaling Multipliers'!$B$7*(1+'EPA to IEA Scaling'!P$10)</f>
        <v>0</v>
      </c>
      <c r="M14" s="167">
        <f>((VLOOKUP($B$1,'Multipliers and Adjustments'!$A$70:$I$86,TRUNC(COLUMN(M$2)/5)+2,FALSE)*SUMIFS('IEA-MethaneAbatement-US'!$M:$M,'IEA-MethaneAbatement-US'!$N:$N,"&lt;"&amp;$B14,'IEA-MethaneAbatement-US'!$N:$N,"&gt;="&amp;$A14,'IEA-MethaneAbatement-US'!$L:$L,$B$1))+(VLOOKUP($C$1,'Multipliers and Adjustments'!$A$70:$I$86,TRUNC(COLUMN(M$2)/5)+2,FALSE)*SUMIFS('IEA-MethaneAbatement-US'!$M:$M,'IEA-MethaneAbatement-US'!$N:$N,"&lt;"&amp;$B14,'IEA-MethaneAbatement-US'!$N:$N,"&gt;="&amp;$A14,'IEA-MethaneAbatement-US'!$L:$L,$C$1))+(VLOOKUP($D$1,'Multipliers and Adjustments'!$A$70:$I$86,TRUNC(COLUMN(M$2)/5)+2,FALSE)*SUMIFS('IEA-MethaneAbatement-US'!$M:$M,'IEA-MethaneAbatement-US'!$N:$N,"&lt;"&amp;$B14,'IEA-MethaneAbatement-US'!$N:$N,"&gt;="&amp;$A14,'IEA-MethaneAbatement-US'!$L:$L,$D$1)))*'State Downscaling Multipliers'!$B$7*(1+'EPA to IEA Scaling'!Q$10)</f>
        <v>0</v>
      </c>
      <c r="N14" s="165">
        <f>((VLOOKUP($B$1,'Multipliers and Adjustments'!$A$70:$I$86,TRUNC(COLUMN(N$2)/5)+2,FALSE)*SUMIFS('IEA-MethaneAbatement-US'!$M:$M,'IEA-MethaneAbatement-US'!$N:$N,"&lt;"&amp;$B14,'IEA-MethaneAbatement-US'!$N:$N,"&gt;="&amp;$A14,'IEA-MethaneAbatement-US'!$L:$L,$B$1))+(VLOOKUP($C$1,'Multipliers and Adjustments'!$A$70:$I$86,TRUNC(COLUMN(N$2)/5)+2,FALSE)*SUMIFS('IEA-MethaneAbatement-US'!$M:$M,'IEA-MethaneAbatement-US'!$N:$N,"&lt;"&amp;$B14,'IEA-MethaneAbatement-US'!$N:$N,"&gt;="&amp;$A14,'IEA-MethaneAbatement-US'!$L:$L,$C$1))+(VLOOKUP($D$1,'Multipliers and Adjustments'!$A$70:$I$86,TRUNC(COLUMN(N$2)/5)+2,FALSE)*SUMIFS('IEA-MethaneAbatement-US'!$M:$M,'IEA-MethaneAbatement-US'!$N:$N,"&lt;"&amp;$B14,'IEA-MethaneAbatement-US'!$N:$N,"&gt;="&amp;$A14,'IEA-MethaneAbatement-US'!$L:$L,$D$1)))*'State Downscaling Multipliers'!$B$7*(1+'EPA to IEA Scaling'!R$10)</f>
        <v>0</v>
      </c>
      <c r="O14" s="165">
        <f>((VLOOKUP($B$1,'Multipliers and Adjustments'!$A$70:$I$86,TRUNC(COLUMN(O$2)/5)+2,FALSE)*SUMIFS('IEA-MethaneAbatement-US'!$M:$M,'IEA-MethaneAbatement-US'!$N:$N,"&lt;"&amp;$B14,'IEA-MethaneAbatement-US'!$N:$N,"&gt;="&amp;$A14,'IEA-MethaneAbatement-US'!$L:$L,$B$1))+(VLOOKUP($C$1,'Multipliers and Adjustments'!$A$70:$I$86,TRUNC(COLUMN(O$2)/5)+2,FALSE)*SUMIFS('IEA-MethaneAbatement-US'!$M:$M,'IEA-MethaneAbatement-US'!$N:$N,"&lt;"&amp;$B14,'IEA-MethaneAbatement-US'!$N:$N,"&gt;="&amp;$A14,'IEA-MethaneAbatement-US'!$L:$L,$C$1))+(VLOOKUP($D$1,'Multipliers and Adjustments'!$A$70:$I$86,TRUNC(COLUMN(O$2)/5)+2,FALSE)*SUMIFS('IEA-MethaneAbatement-US'!$M:$M,'IEA-MethaneAbatement-US'!$N:$N,"&lt;"&amp;$B14,'IEA-MethaneAbatement-US'!$N:$N,"&gt;="&amp;$A14,'IEA-MethaneAbatement-US'!$L:$L,$D$1)))*'State Downscaling Multipliers'!$B$7*(1+'EPA to IEA Scaling'!S$10)</f>
        <v>0</v>
      </c>
      <c r="P14" s="165">
        <f>((VLOOKUP($B$1,'Multipliers and Adjustments'!$A$70:$I$86,TRUNC(COLUMN(P$2)/5)+2,FALSE)*SUMIFS('IEA-MethaneAbatement-US'!$M:$M,'IEA-MethaneAbatement-US'!$N:$N,"&lt;"&amp;$B14,'IEA-MethaneAbatement-US'!$N:$N,"&gt;="&amp;$A14,'IEA-MethaneAbatement-US'!$L:$L,$B$1))+(VLOOKUP($C$1,'Multipliers and Adjustments'!$A$70:$I$86,TRUNC(COLUMN(P$2)/5)+2,FALSE)*SUMIFS('IEA-MethaneAbatement-US'!$M:$M,'IEA-MethaneAbatement-US'!$N:$N,"&lt;"&amp;$B14,'IEA-MethaneAbatement-US'!$N:$N,"&gt;="&amp;$A14,'IEA-MethaneAbatement-US'!$L:$L,$C$1))+(VLOOKUP($D$1,'Multipliers and Adjustments'!$A$70:$I$86,TRUNC(COLUMN(P$2)/5)+2,FALSE)*SUMIFS('IEA-MethaneAbatement-US'!$M:$M,'IEA-MethaneAbatement-US'!$N:$N,"&lt;"&amp;$B14,'IEA-MethaneAbatement-US'!$N:$N,"&gt;="&amp;$A14,'IEA-MethaneAbatement-US'!$L:$L,$D$1)))*'State Downscaling Multipliers'!$B$7*(1+'EPA to IEA Scaling'!T$10)</f>
        <v>0</v>
      </c>
      <c r="Q14" s="165">
        <f>((VLOOKUP($B$1,'Multipliers and Adjustments'!$A$70:$I$86,TRUNC(COLUMN(Q$2)/5)+2,FALSE)*SUMIFS('IEA-MethaneAbatement-US'!$M:$M,'IEA-MethaneAbatement-US'!$N:$N,"&lt;"&amp;$B14,'IEA-MethaneAbatement-US'!$N:$N,"&gt;="&amp;$A14,'IEA-MethaneAbatement-US'!$L:$L,$B$1))+(VLOOKUP($C$1,'Multipliers and Adjustments'!$A$70:$I$86,TRUNC(COLUMN(Q$2)/5)+2,FALSE)*SUMIFS('IEA-MethaneAbatement-US'!$M:$M,'IEA-MethaneAbatement-US'!$N:$N,"&lt;"&amp;$B14,'IEA-MethaneAbatement-US'!$N:$N,"&gt;="&amp;$A14,'IEA-MethaneAbatement-US'!$L:$L,$C$1))+(VLOOKUP($D$1,'Multipliers and Adjustments'!$A$70:$I$86,TRUNC(COLUMN(Q$2)/5)+2,FALSE)*SUMIFS('IEA-MethaneAbatement-US'!$M:$M,'IEA-MethaneAbatement-US'!$N:$N,"&lt;"&amp;$B14,'IEA-MethaneAbatement-US'!$N:$N,"&gt;="&amp;$A14,'IEA-MethaneAbatement-US'!$L:$L,$D$1)))*'State Downscaling Multipliers'!$B$7*(1+'EPA to IEA Scaling'!U$10)</f>
        <v>0</v>
      </c>
      <c r="R14" s="167">
        <f>((VLOOKUP($B$1,'Multipliers and Adjustments'!$A$70:$I$86,TRUNC(COLUMN(R$2)/5)+2,FALSE)*SUMIFS('IEA-MethaneAbatement-US'!$M:$M,'IEA-MethaneAbatement-US'!$N:$N,"&lt;"&amp;$B14,'IEA-MethaneAbatement-US'!$N:$N,"&gt;="&amp;$A14,'IEA-MethaneAbatement-US'!$L:$L,$B$1))+(VLOOKUP($C$1,'Multipliers and Adjustments'!$A$70:$I$86,TRUNC(COLUMN(R$2)/5)+2,FALSE)*SUMIFS('IEA-MethaneAbatement-US'!$M:$M,'IEA-MethaneAbatement-US'!$N:$N,"&lt;"&amp;$B14,'IEA-MethaneAbatement-US'!$N:$N,"&gt;="&amp;$A14,'IEA-MethaneAbatement-US'!$L:$L,$C$1))+(VLOOKUP($D$1,'Multipliers and Adjustments'!$A$70:$I$86,TRUNC(COLUMN(R$2)/5)+2,FALSE)*SUMIFS('IEA-MethaneAbatement-US'!$M:$M,'IEA-MethaneAbatement-US'!$N:$N,"&lt;"&amp;$B14,'IEA-MethaneAbatement-US'!$N:$N,"&gt;="&amp;$A14,'IEA-MethaneAbatement-US'!$L:$L,$D$1)))*'State Downscaling Multipliers'!$B$7*(1+'EPA to IEA Scaling'!V$10)</f>
        <v>0</v>
      </c>
      <c r="S14" s="165">
        <f>((VLOOKUP($B$1,'Multipliers and Adjustments'!$A$70:$I$86,TRUNC(COLUMN(S$2)/5)+2,FALSE)*SUMIFS('IEA-MethaneAbatement-US'!$M:$M,'IEA-MethaneAbatement-US'!$N:$N,"&lt;"&amp;$B14,'IEA-MethaneAbatement-US'!$N:$N,"&gt;="&amp;$A14,'IEA-MethaneAbatement-US'!$L:$L,$B$1))+(VLOOKUP($C$1,'Multipliers and Adjustments'!$A$70:$I$86,TRUNC(COLUMN(S$2)/5)+2,FALSE)*SUMIFS('IEA-MethaneAbatement-US'!$M:$M,'IEA-MethaneAbatement-US'!$N:$N,"&lt;"&amp;$B14,'IEA-MethaneAbatement-US'!$N:$N,"&gt;="&amp;$A14,'IEA-MethaneAbatement-US'!$L:$L,$C$1))+(VLOOKUP($D$1,'Multipliers and Adjustments'!$A$70:$I$86,TRUNC(COLUMN(S$2)/5)+2,FALSE)*SUMIFS('IEA-MethaneAbatement-US'!$M:$M,'IEA-MethaneAbatement-US'!$N:$N,"&lt;"&amp;$B14,'IEA-MethaneAbatement-US'!$N:$N,"&gt;="&amp;$A14,'IEA-MethaneAbatement-US'!$L:$L,$D$1)))*'State Downscaling Multipliers'!$B$7*(1+'EPA to IEA Scaling'!W$10)</f>
        <v>0</v>
      </c>
      <c r="T14" s="165">
        <f>((VLOOKUP($B$1,'Multipliers and Adjustments'!$A$70:$I$86,TRUNC(COLUMN(T$2)/5)+2,FALSE)*SUMIFS('IEA-MethaneAbatement-US'!$M:$M,'IEA-MethaneAbatement-US'!$N:$N,"&lt;"&amp;$B14,'IEA-MethaneAbatement-US'!$N:$N,"&gt;="&amp;$A14,'IEA-MethaneAbatement-US'!$L:$L,$B$1))+(VLOOKUP($C$1,'Multipliers and Adjustments'!$A$70:$I$86,TRUNC(COLUMN(T$2)/5)+2,FALSE)*SUMIFS('IEA-MethaneAbatement-US'!$M:$M,'IEA-MethaneAbatement-US'!$N:$N,"&lt;"&amp;$B14,'IEA-MethaneAbatement-US'!$N:$N,"&gt;="&amp;$A14,'IEA-MethaneAbatement-US'!$L:$L,$C$1))+(VLOOKUP($D$1,'Multipliers and Adjustments'!$A$70:$I$86,TRUNC(COLUMN(T$2)/5)+2,FALSE)*SUMIFS('IEA-MethaneAbatement-US'!$M:$M,'IEA-MethaneAbatement-US'!$N:$N,"&lt;"&amp;$B14,'IEA-MethaneAbatement-US'!$N:$N,"&gt;="&amp;$A14,'IEA-MethaneAbatement-US'!$L:$L,$D$1)))*'State Downscaling Multipliers'!$B$7*(1+'EPA to IEA Scaling'!X$10)</f>
        <v>0</v>
      </c>
      <c r="U14" s="165">
        <f>((VLOOKUP($B$1,'Multipliers and Adjustments'!$A$70:$I$86,TRUNC(COLUMN(U$2)/5)+2,FALSE)*SUMIFS('IEA-MethaneAbatement-US'!$M:$M,'IEA-MethaneAbatement-US'!$N:$N,"&lt;"&amp;$B14,'IEA-MethaneAbatement-US'!$N:$N,"&gt;="&amp;$A14,'IEA-MethaneAbatement-US'!$L:$L,$B$1))+(VLOOKUP($C$1,'Multipliers and Adjustments'!$A$70:$I$86,TRUNC(COLUMN(U$2)/5)+2,FALSE)*SUMIFS('IEA-MethaneAbatement-US'!$M:$M,'IEA-MethaneAbatement-US'!$N:$N,"&lt;"&amp;$B14,'IEA-MethaneAbatement-US'!$N:$N,"&gt;="&amp;$A14,'IEA-MethaneAbatement-US'!$L:$L,$C$1))+(VLOOKUP($D$1,'Multipliers and Adjustments'!$A$70:$I$86,TRUNC(COLUMN(U$2)/5)+2,FALSE)*SUMIFS('IEA-MethaneAbatement-US'!$M:$M,'IEA-MethaneAbatement-US'!$N:$N,"&lt;"&amp;$B14,'IEA-MethaneAbatement-US'!$N:$N,"&gt;="&amp;$A14,'IEA-MethaneAbatement-US'!$L:$L,$D$1)))*'State Downscaling Multipliers'!$B$7*(1+'EPA to IEA Scaling'!Y$10)</f>
        <v>0</v>
      </c>
      <c r="V14" s="165">
        <f>((VLOOKUP($B$1,'Multipliers and Adjustments'!$A$70:$I$86,TRUNC(COLUMN(V$2)/5)+2,FALSE)*SUMIFS('IEA-MethaneAbatement-US'!$M:$M,'IEA-MethaneAbatement-US'!$N:$N,"&lt;"&amp;$B14,'IEA-MethaneAbatement-US'!$N:$N,"&gt;="&amp;$A14,'IEA-MethaneAbatement-US'!$L:$L,$B$1))+(VLOOKUP($C$1,'Multipliers and Adjustments'!$A$70:$I$86,TRUNC(COLUMN(V$2)/5)+2,FALSE)*SUMIFS('IEA-MethaneAbatement-US'!$M:$M,'IEA-MethaneAbatement-US'!$N:$N,"&lt;"&amp;$B14,'IEA-MethaneAbatement-US'!$N:$N,"&gt;="&amp;$A14,'IEA-MethaneAbatement-US'!$L:$L,$C$1))+(VLOOKUP($D$1,'Multipliers and Adjustments'!$A$70:$I$86,TRUNC(COLUMN(V$2)/5)+2,FALSE)*SUMIFS('IEA-MethaneAbatement-US'!$M:$M,'IEA-MethaneAbatement-US'!$N:$N,"&lt;"&amp;$B14,'IEA-MethaneAbatement-US'!$N:$N,"&gt;="&amp;$A14,'IEA-MethaneAbatement-US'!$L:$L,$D$1)))*'State Downscaling Multipliers'!$B$7*(1+'EPA to IEA Scaling'!Z$10)</f>
        <v>0</v>
      </c>
      <c r="W14" s="167">
        <f>((VLOOKUP($B$1,'Multipliers and Adjustments'!$A$70:$I$86,TRUNC(COLUMN(W$2)/5)+2,FALSE)*SUMIFS('IEA-MethaneAbatement-US'!$M:$M,'IEA-MethaneAbatement-US'!$N:$N,"&lt;"&amp;$B14,'IEA-MethaneAbatement-US'!$N:$N,"&gt;="&amp;$A14,'IEA-MethaneAbatement-US'!$L:$L,$B$1))+(VLOOKUP($C$1,'Multipliers and Adjustments'!$A$70:$I$86,TRUNC(COLUMN(W$2)/5)+2,FALSE)*SUMIFS('IEA-MethaneAbatement-US'!$M:$M,'IEA-MethaneAbatement-US'!$N:$N,"&lt;"&amp;$B14,'IEA-MethaneAbatement-US'!$N:$N,"&gt;="&amp;$A14,'IEA-MethaneAbatement-US'!$L:$L,$C$1))+(VLOOKUP($D$1,'Multipliers and Adjustments'!$A$70:$I$86,TRUNC(COLUMN(W$2)/5)+2,FALSE)*SUMIFS('IEA-MethaneAbatement-US'!$M:$M,'IEA-MethaneAbatement-US'!$N:$N,"&lt;"&amp;$B14,'IEA-MethaneAbatement-US'!$N:$N,"&gt;="&amp;$A14,'IEA-MethaneAbatement-US'!$L:$L,$D$1)))*'State Downscaling Multipliers'!$B$7*(1+'EPA to IEA Scaling'!AA$10)</f>
        <v>0</v>
      </c>
      <c r="X14" s="165">
        <f>((VLOOKUP($B$1,'Multipliers and Adjustments'!$A$70:$I$86,TRUNC(COLUMN(X$2)/5)+2,FALSE)*SUMIFS('IEA-MethaneAbatement-US'!$M:$M,'IEA-MethaneAbatement-US'!$N:$N,"&lt;"&amp;$B14,'IEA-MethaneAbatement-US'!$N:$N,"&gt;="&amp;$A14,'IEA-MethaneAbatement-US'!$L:$L,$B$1))+(VLOOKUP($C$1,'Multipliers and Adjustments'!$A$70:$I$86,TRUNC(COLUMN(X$2)/5)+2,FALSE)*SUMIFS('IEA-MethaneAbatement-US'!$M:$M,'IEA-MethaneAbatement-US'!$N:$N,"&lt;"&amp;$B14,'IEA-MethaneAbatement-US'!$N:$N,"&gt;="&amp;$A14,'IEA-MethaneAbatement-US'!$L:$L,$C$1))+(VLOOKUP($D$1,'Multipliers and Adjustments'!$A$70:$I$86,TRUNC(COLUMN(X$2)/5)+2,FALSE)*SUMIFS('IEA-MethaneAbatement-US'!$M:$M,'IEA-MethaneAbatement-US'!$N:$N,"&lt;"&amp;$B14,'IEA-MethaneAbatement-US'!$N:$N,"&gt;="&amp;$A14,'IEA-MethaneAbatement-US'!$L:$L,$D$1)))*'State Downscaling Multipliers'!$B$7*(1+'EPA to IEA Scaling'!AB$10)</f>
        <v>0</v>
      </c>
      <c r="Y14" s="165">
        <f>((VLOOKUP($B$1,'Multipliers and Adjustments'!$A$70:$I$86,TRUNC(COLUMN(Y$2)/5)+2,FALSE)*SUMIFS('IEA-MethaneAbatement-US'!$M:$M,'IEA-MethaneAbatement-US'!$N:$N,"&lt;"&amp;$B14,'IEA-MethaneAbatement-US'!$N:$N,"&gt;="&amp;$A14,'IEA-MethaneAbatement-US'!$L:$L,$B$1))+(VLOOKUP($C$1,'Multipliers and Adjustments'!$A$70:$I$86,TRUNC(COLUMN(Y$2)/5)+2,FALSE)*SUMIFS('IEA-MethaneAbatement-US'!$M:$M,'IEA-MethaneAbatement-US'!$N:$N,"&lt;"&amp;$B14,'IEA-MethaneAbatement-US'!$N:$N,"&gt;="&amp;$A14,'IEA-MethaneAbatement-US'!$L:$L,$C$1))+(VLOOKUP($D$1,'Multipliers and Adjustments'!$A$70:$I$86,TRUNC(COLUMN(Y$2)/5)+2,FALSE)*SUMIFS('IEA-MethaneAbatement-US'!$M:$M,'IEA-MethaneAbatement-US'!$N:$N,"&lt;"&amp;$B14,'IEA-MethaneAbatement-US'!$N:$N,"&gt;="&amp;$A14,'IEA-MethaneAbatement-US'!$L:$L,$D$1)))*'State Downscaling Multipliers'!$B$7*(1+'EPA to IEA Scaling'!AC$10)</f>
        <v>0</v>
      </c>
      <c r="Z14" s="165">
        <f>((VLOOKUP($B$1,'Multipliers and Adjustments'!$A$70:$I$86,TRUNC(COLUMN(Z$2)/5)+2,FALSE)*SUMIFS('IEA-MethaneAbatement-US'!$M:$M,'IEA-MethaneAbatement-US'!$N:$N,"&lt;"&amp;$B14,'IEA-MethaneAbatement-US'!$N:$N,"&gt;="&amp;$A14,'IEA-MethaneAbatement-US'!$L:$L,$B$1))+(VLOOKUP($C$1,'Multipliers and Adjustments'!$A$70:$I$86,TRUNC(COLUMN(Z$2)/5)+2,FALSE)*SUMIFS('IEA-MethaneAbatement-US'!$M:$M,'IEA-MethaneAbatement-US'!$N:$N,"&lt;"&amp;$B14,'IEA-MethaneAbatement-US'!$N:$N,"&gt;="&amp;$A14,'IEA-MethaneAbatement-US'!$L:$L,$C$1))+(VLOOKUP($D$1,'Multipliers and Adjustments'!$A$70:$I$86,TRUNC(COLUMN(Z$2)/5)+2,FALSE)*SUMIFS('IEA-MethaneAbatement-US'!$M:$M,'IEA-MethaneAbatement-US'!$N:$N,"&lt;"&amp;$B14,'IEA-MethaneAbatement-US'!$N:$N,"&gt;="&amp;$A14,'IEA-MethaneAbatement-US'!$L:$L,$D$1)))*'State Downscaling Multipliers'!$B$7*(1+'EPA to IEA Scaling'!AD$10)</f>
        <v>0</v>
      </c>
      <c r="AA14" s="165">
        <f>((VLOOKUP($B$1,'Multipliers and Adjustments'!$A$70:$I$86,TRUNC(COLUMN(AA$2)/5)+2,FALSE)*SUMIFS('IEA-MethaneAbatement-US'!$M:$M,'IEA-MethaneAbatement-US'!$N:$N,"&lt;"&amp;$B14,'IEA-MethaneAbatement-US'!$N:$N,"&gt;="&amp;$A14,'IEA-MethaneAbatement-US'!$L:$L,$B$1))+(VLOOKUP($C$1,'Multipliers and Adjustments'!$A$70:$I$86,TRUNC(COLUMN(AA$2)/5)+2,FALSE)*SUMIFS('IEA-MethaneAbatement-US'!$M:$M,'IEA-MethaneAbatement-US'!$N:$N,"&lt;"&amp;$B14,'IEA-MethaneAbatement-US'!$N:$N,"&gt;="&amp;$A14,'IEA-MethaneAbatement-US'!$L:$L,$C$1))+(VLOOKUP($D$1,'Multipliers and Adjustments'!$A$70:$I$86,TRUNC(COLUMN(AA$2)/5)+2,FALSE)*SUMIFS('IEA-MethaneAbatement-US'!$M:$M,'IEA-MethaneAbatement-US'!$N:$N,"&lt;"&amp;$B14,'IEA-MethaneAbatement-US'!$N:$N,"&gt;="&amp;$A14,'IEA-MethaneAbatement-US'!$L:$L,$D$1)))*'State Downscaling Multipliers'!$B$7*(1+'EPA to IEA Scaling'!AE$10)</f>
        <v>0</v>
      </c>
      <c r="AB14" s="167">
        <f>((VLOOKUP($B$1,'Multipliers and Adjustments'!$A$70:$I$86,TRUNC(COLUMN(AB$2)/5)+2,FALSE)*SUMIFS('IEA-MethaneAbatement-US'!$M:$M,'IEA-MethaneAbatement-US'!$N:$N,"&lt;"&amp;$B14,'IEA-MethaneAbatement-US'!$N:$N,"&gt;="&amp;$A14,'IEA-MethaneAbatement-US'!$L:$L,$B$1))+(VLOOKUP($C$1,'Multipliers and Adjustments'!$A$70:$I$86,TRUNC(COLUMN(AB$2)/5)+2,FALSE)*SUMIFS('IEA-MethaneAbatement-US'!$M:$M,'IEA-MethaneAbatement-US'!$N:$N,"&lt;"&amp;$B14,'IEA-MethaneAbatement-US'!$N:$N,"&gt;="&amp;$A14,'IEA-MethaneAbatement-US'!$L:$L,$C$1))+(VLOOKUP($D$1,'Multipliers and Adjustments'!$A$70:$I$86,TRUNC(COLUMN(AB$2)/5)+2,FALSE)*SUMIFS('IEA-MethaneAbatement-US'!$M:$M,'IEA-MethaneAbatement-US'!$N:$N,"&lt;"&amp;$B14,'IEA-MethaneAbatement-US'!$N:$N,"&gt;="&amp;$A14,'IEA-MethaneAbatement-US'!$L:$L,$D$1)))*'State Downscaling Multipliers'!$B$7*(1+'EPA to IEA Scaling'!AF$10)</f>
        <v>0</v>
      </c>
      <c r="AC14" s="165">
        <f>((VLOOKUP($B$1,'Multipliers and Adjustments'!$A$70:$I$86,TRUNC(COLUMN(AC$2)/5)+2,FALSE)*SUMIFS('IEA-MethaneAbatement-US'!$M:$M,'IEA-MethaneAbatement-US'!$N:$N,"&lt;"&amp;$B14,'IEA-MethaneAbatement-US'!$N:$N,"&gt;="&amp;$A14,'IEA-MethaneAbatement-US'!$L:$L,$B$1))+(VLOOKUP($C$1,'Multipliers and Adjustments'!$A$70:$I$86,TRUNC(COLUMN(AC$2)/5)+2,FALSE)*SUMIFS('IEA-MethaneAbatement-US'!$M:$M,'IEA-MethaneAbatement-US'!$N:$N,"&lt;"&amp;$B14,'IEA-MethaneAbatement-US'!$N:$N,"&gt;="&amp;$A14,'IEA-MethaneAbatement-US'!$L:$L,$C$1))+(VLOOKUP($D$1,'Multipliers and Adjustments'!$A$70:$I$86,TRUNC(COLUMN(AC$2)/5)+2,FALSE)*SUMIFS('IEA-MethaneAbatement-US'!$M:$M,'IEA-MethaneAbatement-US'!$N:$N,"&lt;"&amp;$B14,'IEA-MethaneAbatement-US'!$N:$N,"&gt;="&amp;$A14,'IEA-MethaneAbatement-US'!$L:$L,$D$1)))*'State Downscaling Multipliers'!$B$7*(1+'EPA to IEA Scaling'!AG$10)</f>
        <v>0</v>
      </c>
      <c r="AD14" s="165">
        <f>((VLOOKUP($B$1,'Multipliers and Adjustments'!$A$70:$I$86,TRUNC(COLUMN(AD$2)/5)+2,FALSE)*SUMIFS('IEA-MethaneAbatement-US'!$M:$M,'IEA-MethaneAbatement-US'!$N:$N,"&lt;"&amp;$B14,'IEA-MethaneAbatement-US'!$N:$N,"&gt;="&amp;$A14,'IEA-MethaneAbatement-US'!$L:$L,$B$1))+(VLOOKUP($C$1,'Multipliers and Adjustments'!$A$70:$I$86,TRUNC(COLUMN(AD$2)/5)+2,FALSE)*SUMIFS('IEA-MethaneAbatement-US'!$M:$M,'IEA-MethaneAbatement-US'!$N:$N,"&lt;"&amp;$B14,'IEA-MethaneAbatement-US'!$N:$N,"&gt;="&amp;$A14,'IEA-MethaneAbatement-US'!$L:$L,$C$1))+(VLOOKUP($D$1,'Multipliers and Adjustments'!$A$70:$I$86,TRUNC(COLUMN(AD$2)/5)+2,FALSE)*SUMIFS('IEA-MethaneAbatement-US'!$M:$M,'IEA-MethaneAbatement-US'!$N:$N,"&lt;"&amp;$B14,'IEA-MethaneAbatement-US'!$N:$N,"&gt;="&amp;$A14,'IEA-MethaneAbatement-US'!$L:$L,$D$1)))*'State Downscaling Multipliers'!$B$7*(1+'EPA to IEA Scaling'!AH$10)</f>
        <v>0</v>
      </c>
      <c r="AE14" s="165">
        <f>((VLOOKUP($B$1,'Multipliers and Adjustments'!$A$70:$I$86,TRUNC(COLUMN(AE$2)/5)+2,FALSE)*SUMIFS('IEA-MethaneAbatement-US'!$M:$M,'IEA-MethaneAbatement-US'!$N:$N,"&lt;"&amp;$B14,'IEA-MethaneAbatement-US'!$N:$N,"&gt;="&amp;$A14,'IEA-MethaneAbatement-US'!$L:$L,$B$1))+(VLOOKUP($C$1,'Multipliers and Adjustments'!$A$70:$I$86,TRUNC(COLUMN(AE$2)/5)+2,FALSE)*SUMIFS('IEA-MethaneAbatement-US'!$M:$M,'IEA-MethaneAbatement-US'!$N:$N,"&lt;"&amp;$B14,'IEA-MethaneAbatement-US'!$N:$N,"&gt;="&amp;$A14,'IEA-MethaneAbatement-US'!$L:$L,$C$1))+(VLOOKUP($D$1,'Multipliers and Adjustments'!$A$70:$I$86,TRUNC(COLUMN(AE$2)/5)+2,FALSE)*SUMIFS('IEA-MethaneAbatement-US'!$M:$M,'IEA-MethaneAbatement-US'!$N:$N,"&lt;"&amp;$B14,'IEA-MethaneAbatement-US'!$N:$N,"&gt;="&amp;$A14,'IEA-MethaneAbatement-US'!$L:$L,$D$1)))*'State Downscaling Multipliers'!$B$7*(1+'EPA to IEA Scaling'!AI$10)</f>
        <v>0</v>
      </c>
      <c r="AF14" s="165">
        <f>((VLOOKUP($B$1,'Multipliers and Adjustments'!$A$70:$I$86,TRUNC(COLUMN(AF$2)/5)+2,FALSE)*SUMIFS('IEA-MethaneAbatement-US'!$M:$M,'IEA-MethaneAbatement-US'!$N:$N,"&lt;"&amp;$B14,'IEA-MethaneAbatement-US'!$N:$N,"&gt;="&amp;$A14,'IEA-MethaneAbatement-US'!$L:$L,$B$1))+(VLOOKUP($C$1,'Multipliers and Adjustments'!$A$70:$I$86,TRUNC(COLUMN(AF$2)/5)+2,FALSE)*SUMIFS('IEA-MethaneAbatement-US'!$M:$M,'IEA-MethaneAbatement-US'!$N:$N,"&lt;"&amp;$B14,'IEA-MethaneAbatement-US'!$N:$N,"&gt;="&amp;$A14,'IEA-MethaneAbatement-US'!$L:$L,$C$1))+(VLOOKUP($D$1,'Multipliers and Adjustments'!$A$70:$I$86,TRUNC(COLUMN(AF$2)/5)+2,FALSE)*SUMIFS('IEA-MethaneAbatement-US'!$M:$M,'IEA-MethaneAbatement-US'!$N:$N,"&lt;"&amp;$B14,'IEA-MethaneAbatement-US'!$N:$N,"&gt;="&amp;$A14,'IEA-MethaneAbatement-US'!$L:$L,$D$1)))*'State Downscaling Multipliers'!$B$7*(1+'EPA to IEA Scaling'!AJ$10)</f>
        <v>0</v>
      </c>
      <c r="AG14" s="167">
        <f>((VLOOKUP($B$1,'Multipliers and Adjustments'!$A$70:$I$86,TRUNC(COLUMN(AG$2)/5)+2,FALSE)*SUMIFS('IEA-MethaneAbatement-US'!$M:$M,'IEA-MethaneAbatement-US'!$N:$N,"&lt;"&amp;$B14,'IEA-MethaneAbatement-US'!$N:$N,"&gt;="&amp;$A14,'IEA-MethaneAbatement-US'!$L:$L,$B$1))+(VLOOKUP($C$1,'Multipliers and Adjustments'!$A$70:$I$86,TRUNC(COLUMN(AG$2)/5)+2,FALSE)*SUMIFS('IEA-MethaneAbatement-US'!$M:$M,'IEA-MethaneAbatement-US'!$N:$N,"&lt;"&amp;$B14,'IEA-MethaneAbatement-US'!$N:$N,"&gt;="&amp;$A14,'IEA-MethaneAbatement-US'!$L:$L,$C$1))+(VLOOKUP($D$1,'Multipliers and Adjustments'!$A$70:$I$86,TRUNC(COLUMN(AG$2)/5)+2,FALSE)*SUMIFS('IEA-MethaneAbatement-US'!$M:$M,'IEA-MethaneAbatement-US'!$N:$N,"&lt;"&amp;$B14,'IEA-MethaneAbatement-US'!$N:$N,"&gt;="&amp;$A14,'IEA-MethaneAbatement-US'!$L:$L,$D$1)))*'State Downscaling Multipliers'!$B$7*(1+'EPA to IEA Scaling'!AK$10)</f>
        <v>0</v>
      </c>
      <c r="AH14" s="165">
        <f>((VLOOKUP($B$1,'Multipliers and Adjustments'!$A$70:$I$86,TRUNC(COLUMN(AH$2)/5)+2,FALSE)*SUMIFS('IEA-MethaneAbatement-US'!$M:$M,'IEA-MethaneAbatement-US'!$N:$N,"&lt;"&amp;$B14,'IEA-MethaneAbatement-US'!$N:$N,"&gt;="&amp;$A14,'IEA-MethaneAbatement-US'!$L:$L,$B$1))+(VLOOKUP($C$1,'Multipliers and Adjustments'!$A$70:$I$86,TRUNC(COLUMN(AH$2)/5)+2,FALSE)*SUMIFS('IEA-MethaneAbatement-US'!$M:$M,'IEA-MethaneAbatement-US'!$N:$N,"&lt;"&amp;$B14,'IEA-MethaneAbatement-US'!$N:$N,"&gt;="&amp;$A14,'IEA-MethaneAbatement-US'!$L:$L,$C$1))+(VLOOKUP($D$1,'Multipliers and Adjustments'!$A$70:$I$86,TRUNC(COLUMN(AH$2)/5)+2,FALSE)*SUMIFS('IEA-MethaneAbatement-US'!$M:$M,'IEA-MethaneAbatement-US'!$N:$N,"&lt;"&amp;$B14,'IEA-MethaneAbatement-US'!$N:$N,"&gt;="&amp;$A14,'IEA-MethaneAbatement-US'!$L:$L,$D$1)))*'State Downscaling Multipliers'!$B$7*(1+'EPA to IEA Scaling'!AL$10)</f>
        <v>0</v>
      </c>
      <c r="AI14" s="165">
        <f>((VLOOKUP($B$1,'Multipliers and Adjustments'!$A$70:$I$86,TRUNC(COLUMN(AI$2)/5)+2,FALSE)*SUMIFS('IEA-MethaneAbatement-US'!$M:$M,'IEA-MethaneAbatement-US'!$N:$N,"&lt;"&amp;$B14,'IEA-MethaneAbatement-US'!$N:$N,"&gt;="&amp;$A14,'IEA-MethaneAbatement-US'!$L:$L,$B$1))+(VLOOKUP($C$1,'Multipliers and Adjustments'!$A$70:$I$86,TRUNC(COLUMN(AI$2)/5)+2,FALSE)*SUMIFS('IEA-MethaneAbatement-US'!$M:$M,'IEA-MethaneAbatement-US'!$N:$N,"&lt;"&amp;$B14,'IEA-MethaneAbatement-US'!$N:$N,"&gt;="&amp;$A14,'IEA-MethaneAbatement-US'!$L:$L,$C$1))+(VLOOKUP($D$1,'Multipliers and Adjustments'!$A$70:$I$86,TRUNC(COLUMN(AI$2)/5)+2,FALSE)*SUMIFS('IEA-MethaneAbatement-US'!$M:$M,'IEA-MethaneAbatement-US'!$N:$N,"&lt;"&amp;$B14,'IEA-MethaneAbatement-US'!$N:$N,"&gt;="&amp;$A14,'IEA-MethaneAbatement-US'!$L:$L,$D$1)))*'State Downscaling Multipliers'!$B$7*(1+'EPA to IEA Scaling'!AM$10)</f>
        <v>0</v>
      </c>
      <c r="AJ14" s="165">
        <f>((VLOOKUP($B$1,'Multipliers and Adjustments'!$A$70:$I$86,TRUNC(COLUMN(AJ$2)/5)+2,FALSE)*SUMIFS('IEA-MethaneAbatement-US'!$M:$M,'IEA-MethaneAbatement-US'!$N:$N,"&lt;"&amp;$B14,'IEA-MethaneAbatement-US'!$N:$N,"&gt;="&amp;$A14,'IEA-MethaneAbatement-US'!$L:$L,$B$1))+(VLOOKUP($C$1,'Multipliers and Adjustments'!$A$70:$I$86,TRUNC(COLUMN(AJ$2)/5)+2,FALSE)*SUMIFS('IEA-MethaneAbatement-US'!$M:$M,'IEA-MethaneAbatement-US'!$N:$N,"&lt;"&amp;$B14,'IEA-MethaneAbatement-US'!$N:$N,"&gt;="&amp;$A14,'IEA-MethaneAbatement-US'!$L:$L,$C$1))+(VLOOKUP($D$1,'Multipliers and Adjustments'!$A$70:$I$86,TRUNC(COLUMN(AJ$2)/5)+2,FALSE)*SUMIFS('IEA-MethaneAbatement-US'!$M:$M,'IEA-MethaneAbatement-US'!$N:$N,"&lt;"&amp;$B14,'IEA-MethaneAbatement-US'!$N:$N,"&gt;="&amp;$A14,'IEA-MethaneAbatement-US'!$L:$L,$D$1)))*'State Downscaling Multipliers'!$B$7*(1+'EPA to IEA Scaling'!AN$10)</f>
        <v>0</v>
      </c>
      <c r="AK14" s="165">
        <f>((VLOOKUP($B$1,'Multipliers and Adjustments'!$A$70:$I$86,TRUNC(COLUMN(AK$2)/5)+2,FALSE)*SUMIFS('IEA-MethaneAbatement-US'!$M:$M,'IEA-MethaneAbatement-US'!$N:$N,"&lt;"&amp;$B14,'IEA-MethaneAbatement-US'!$N:$N,"&gt;="&amp;$A14,'IEA-MethaneAbatement-US'!$L:$L,$B$1))+(VLOOKUP($C$1,'Multipliers and Adjustments'!$A$70:$I$86,TRUNC(COLUMN(AK$2)/5)+2,FALSE)*SUMIFS('IEA-MethaneAbatement-US'!$M:$M,'IEA-MethaneAbatement-US'!$N:$N,"&lt;"&amp;$B14,'IEA-MethaneAbatement-US'!$N:$N,"&gt;="&amp;$A14,'IEA-MethaneAbatement-US'!$L:$L,$C$1))+(VLOOKUP($D$1,'Multipliers and Adjustments'!$A$70:$I$86,TRUNC(COLUMN(AK$2)/5)+2,FALSE)*SUMIFS('IEA-MethaneAbatement-US'!$M:$M,'IEA-MethaneAbatement-US'!$N:$N,"&lt;"&amp;$B14,'IEA-MethaneAbatement-US'!$N:$N,"&gt;="&amp;$A14,'IEA-MethaneAbatement-US'!$L:$L,$D$1)))*'State Downscaling Multipliers'!$B$7*(1+'EPA to IEA Scaling'!AO$10)</f>
        <v>0</v>
      </c>
      <c r="AL14" s="167">
        <f>((VLOOKUP($B$1,'Multipliers and Adjustments'!$A$70:$I$86,TRUNC(COLUMN(AL$2)/5)+2,FALSE)*SUMIFS('IEA-MethaneAbatement-US'!$M:$M,'IEA-MethaneAbatement-US'!$N:$N,"&lt;"&amp;$B14,'IEA-MethaneAbatement-US'!$N:$N,"&gt;="&amp;$A14,'IEA-MethaneAbatement-US'!$L:$L,$B$1))+(VLOOKUP($C$1,'Multipliers and Adjustments'!$A$70:$I$86,TRUNC(COLUMN(AL$2)/5)+2,FALSE)*SUMIFS('IEA-MethaneAbatement-US'!$M:$M,'IEA-MethaneAbatement-US'!$N:$N,"&lt;"&amp;$B14,'IEA-MethaneAbatement-US'!$N:$N,"&gt;="&amp;$A14,'IEA-MethaneAbatement-US'!$L:$L,$C$1))+(VLOOKUP($D$1,'Multipliers and Adjustments'!$A$70:$I$86,TRUNC(COLUMN(AL$2)/5)+2,FALSE)*SUMIFS('IEA-MethaneAbatement-US'!$M:$M,'IEA-MethaneAbatement-US'!$N:$N,"&lt;"&amp;$B14,'IEA-MethaneAbatement-US'!$N:$N,"&gt;="&amp;$A14,'IEA-MethaneAbatement-US'!$L:$L,$D$1)))*'State Downscaling Multipliers'!$B$7*(1+'EPA to IEA Scaling'!AP$10)</f>
        <v>0</v>
      </c>
    </row>
    <row r="15" spans="1:38" x14ac:dyDescent="0.25">
      <c r="A15" s="49">
        <f t="shared" si="1"/>
        <v>-550</v>
      </c>
      <c r="B15" s="49">
        <f t="shared" si="0"/>
        <v>-500</v>
      </c>
      <c r="C15" s="165">
        <f>((VLOOKUP($B$1,'Multipliers and Adjustments'!$A$70:$I$86,TRUNC(COLUMN(C$2)/5)+2,FALSE)*SUMIFS('IEA-MethaneAbatement-US'!$M:$M,'IEA-MethaneAbatement-US'!$N:$N,"&lt;"&amp;$B15,'IEA-MethaneAbatement-US'!$N:$N,"&gt;="&amp;$A15,'IEA-MethaneAbatement-US'!$L:$L,$B$1))+(VLOOKUP($C$1,'Multipliers and Adjustments'!$A$70:$I$86,TRUNC(COLUMN(C$2)/5)+2,FALSE)*SUMIFS('IEA-MethaneAbatement-US'!$M:$M,'IEA-MethaneAbatement-US'!$N:$N,"&lt;"&amp;$B15,'IEA-MethaneAbatement-US'!$N:$N,"&gt;="&amp;$A15,'IEA-MethaneAbatement-US'!$L:$L,$C$1))+(VLOOKUP($D$1,'Multipliers and Adjustments'!$A$70:$I$86,TRUNC(COLUMN(C$2)/5)+2,FALSE)*SUMIFS('IEA-MethaneAbatement-US'!$M:$M,'IEA-MethaneAbatement-US'!$N:$N,"&lt;"&amp;$B15,'IEA-MethaneAbatement-US'!$N:$N,"&gt;="&amp;$A15,'IEA-MethaneAbatement-US'!$L:$L,$D$1)))*'State Downscaling Multipliers'!$B$7*(1+'EPA to IEA Scaling'!G$10)</f>
        <v>0</v>
      </c>
      <c r="D15" s="165">
        <f>((VLOOKUP($B$1,'Multipliers and Adjustments'!$A$70:$I$86,TRUNC(COLUMN(D$2)/5)+2,FALSE)*SUMIFS('IEA-MethaneAbatement-US'!$M:$M,'IEA-MethaneAbatement-US'!$N:$N,"&lt;"&amp;$B15,'IEA-MethaneAbatement-US'!$N:$N,"&gt;="&amp;$A15,'IEA-MethaneAbatement-US'!$L:$L,$B$1))+(VLOOKUP($C$1,'Multipliers and Adjustments'!$A$70:$I$86,TRUNC(COLUMN(D$2)/5)+2,FALSE)*SUMIFS('IEA-MethaneAbatement-US'!$M:$M,'IEA-MethaneAbatement-US'!$N:$N,"&lt;"&amp;$B15,'IEA-MethaneAbatement-US'!$N:$N,"&gt;="&amp;$A15,'IEA-MethaneAbatement-US'!$L:$L,$C$1))+(VLOOKUP($D$1,'Multipliers and Adjustments'!$A$70:$I$86,TRUNC(COLUMN(D$2)/5)+2,FALSE)*SUMIFS('IEA-MethaneAbatement-US'!$M:$M,'IEA-MethaneAbatement-US'!$N:$N,"&lt;"&amp;$B15,'IEA-MethaneAbatement-US'!$N:$N,"&gt;="&amp;$A15,'IEA-MethaneAbatement-US'!$L:$L,$D$1)))*'State Downscaling Multipliers'!$B$7*(1+'EPA to IEA Scaling'!H$10)</f>
        <v>0</v>
      </c>
      <c r="E15" s="165">
        <f>((VLOOKUP($B$1,'Multipliers and Adjustments'!$A$70:$I$86,TRUNC(COLUMN(E$2)/5)+2,FALSE)*SUMIFS('IEA-MethaneAbatement-US'!$M:$M,'IEA-MethaneAbatement-US'!$N:$N,"&lt;"&amp;$B15,'IEA-MethaneAbatement-US'!$N:$N,"&gt;="&amp;$A15,'IEA-MethaneAbatement-US'!$L:$L,$B$1))+(VLOOKUP($C$1,'Multipliers and Adjustments'!$A$70:$I$86,TRUNC(COLUMN(E$2)/5)+2,FALSE)*SUMIFS('IEA-MethaneAbatement-US'!$M:$M,'IEA-MethaneAbatement-US'!$N:$N,"&lt;"&amp;$B15,'IEA-MethaneAbatement-US'!$N:$N,"&gt;="&amp;$A15,'IEA-MethaneAbatement-US'!$L:$L,$C$1))+(VLOOKUP($D$1,'Multipliers and Adjustments'!$A$70:$I$86,TRUNC(COLUMN(E$2)/5)+2,FALSE)*SUMIFS('IEA-MethaneAbatement-US'!$M:$M,'IEA-MethaneAbatement-US'!$N:$N,"&lt;"&amp;$B15,'IEA-MethaneAbatement-US'!$N:$N,"&gt;="&amp;$A15,'IEA-MethaneAbatement-US'!$L:$L,$D$1)))*'State Downscaling Multipliers'!$B$7*(1+'EPA to IEA Scaling'!I$10)</f>
        <v>0</v>
      </c>
      <c r="F15" s="165">
        <f>((VLOOKUP($B$1,'Multipliers and Adjustments'!$A$70:$I$86,TRUNC(COLUMN(F$2)/5)+2,FALSE)*SUMIFS('IEA-MethaneAbatement-US'!$M:$M,'IEA-MethaneAbatement-US'!$N:$N,"&lt;"&amp;$B15,'IEA-MethaneAbatement-US'!$N:$N,"&gt;="&amp;$A15,'IEA-MethaneAbatement-US'!$L:$L,$B$1))+(VLOOKUP($C$1,'Multipliers and Adjustments'!$A$70:$I$86,TRUNC(COLUMN(F$2)/5)+2,FALSE)*SUMIFS('IEA-MethaneAbatement-US'!$M:$M,'IEA-MethaneAbatement-US'!$N:$N,"&lt;"&amp;$B15,'IEA-MethaneAbatement-US'!$N:$N,"&gt;="&amp;$A15,'IEA-MethaneAbatement-US'!$L:$L,$C$1))+(VLOOKUP($D$1,'Multipliers and Adjustments'!$A$70:$I$86,TRUNC(COLUMN(F$2)/5)+2,FALSE)*SUMIFS('IEA-MethaneAbatement-US'!$M:$M,'IEA-MethaneAbatement-US'!$N:$N,"&lt;"&amp;$B15,'IEA-MethaneAbatement-US'!$N:$N,"&gt;="&amp;$A15,'IEA-MethaneAbatement-US'!$L:$L,$D$1)))*'State Downscaling Multipliers'!$B$7*(1+'EPA to IEA Scaling'!J$10)</f>
        <v>0</v>
      </c>
      <c r="G15" s="166">
        <f>((VLOOKUP($B$1,'Multipliers and Adjustments'!$A$70:$I$86,TRUNC(COLUMN(G$2)/5)+2,FALSE)*SUMIFS('IEA-MethaneAbatement-US'!$M:$M,'IEA-MethaneAbatement-US'!$N:$N,"&lt;"&amp;$B15,'IEA-MethaneAbatement-US'!$N:$N,"&gt;="&amp;$A15,'IEA-MethaneAbatement-US'!$L:$L,$B$1))+(VLOOKUP($C$1,'Multipliers and Adjustments'!$A$70:$I$86,TRUNC(COLUMN(G$2)/5)+2,FALSE)*SUMIFS('IEA-MethaneAbatement-US'!$M:$M,'IEA-MethaneAbatement-US'!$N:$N,"&lt;"&amp;$B15,'IEA-MethaneAbatement-US'!$N:$N,"&gt;="&amp;$A15,'IEA-MethaneAbatement-US'!$L:$L,$C$1))+(VLOOKUP($D$1,'Multipliers and Adjustments'!$A$70:$I$86,TRUNC(COLUMN(G$2)/5)+2,FALSE)*SUMIFS('IEA-MethaneAbatement-US'!$M:$M,'IEA-MethaneAbatement-US'!$N:$N,"&lt;"&amp;$B15,'IEA-MethaneAbatement-US'!$N:$N,"&gt;="&amp;$A15,'IEA-MethaneAbatement-US'!$L:$L,$D$1)))*'State Downscaling Multipliers'!$B$7*(1+'EPA to IEA Scaling'!K$10)</f>
        <v>0</v>
      </c>
      <c r="H15" s="167">
        <f>((VLOOKUP($B$1,'Multipliers and Adjustments'!$A$70:$I$86,TRUNC(COLUMN(H$2)/5)+2,FALSE)*SUMIFS('IEA-MethaneAbatement-US'!$M:$M,'IEA-MethaneAbatement-US'!$N:$N,"&lt;"&amp;$B15,'IEA-MethaneAbatement-US'!$N:$N,"&gt;="&amp;$A15,'IEA-MethaneAbatement-US'!$L:$L,$B$1))+(VLOOKUP($C$1,'Multipliers and Adjustments'!$A$70:$I$86,TRUNC(COLUMN(H$2)/5)+2,FALSE)*SUMIFS('IEA-MethaneAbatement-US'!$M:$M,'IEA-MethaneAbatement-US'!$N:$N,"&lt;"&amp;$B15,'IEA-MethaneAbatement-US'!$N:$N,"&gt;="&amp;$A15,'IEA-MethaneAbatement-US'!$L:$L,$C$1))+(VLOOKUP($D$1,'Multipliers and Adjustments'!$A$70:$I$86,TRUNC(COLUMN(H$2)/5)+2,FALSE)*SUMIFS('IEA-MethaneAbatement-US'!$M:$M,'IEA-MethaneAbatement-US'!$N:$N,"&lt;"&amp;$B15,'IEA-MethaneAbatement-US'!$N:$N,"&gt;="&amp;$A15,'IEA-MethaneAbatement-US'!$L:$L,$D$1)))*'State Downscaling Multipliers'!$B$7*(1+'EPA to IEA Scaling'!L$10)</f>
        <v>0</v>
      </c>
      <c r="I15" s="165">
        <f>((VLOOKUP($B$1,'Multipliers and Adjustments'!$A$70:$I$86,TRUNC(COLUMN(I$2)/5)+2,FALSE)*SUMIFS('IEA-MethaneAbatement-US'!$M:$M,'IEA-MethaneAbatement-US'!$N:$N,"&lt;"&amp;$B15,'IEA-MethaneAbatement-US'!$N:$N,"&gt;="&amp;$A15,'IEA-MethaneAbatement-US'!$L:$L,$B$1))+(VLOOKUP($C$1,'Multipliers and Adjustments'!$A$70:$I$86,TRUNC(COLUMN(I$2)/5)+2,FALSE)*SUMIFS('IEA-MethaneAbatement-US'!$M:$M,'IEA-MethaneAbatement-US'!$N:$N,"&lt;"&amp;$B15,'IEA-MethaneAbatement-US'!$N:$N,"&gt;="&amp;$A15,'IEA-MethaneAbatement-US'!$L:$L,$C$1))+(VLOOKUP($D$1,'Multipliers and Adjustments'!$A$70:$I$86,TRUNC(COLUMN(I$2)/5)+2,FALSE)*SUMIFS('IEA-MethaneAbatement-US'!$M:$M,'IEA-MethaneAbatement-US'!$N:$N,"&lt;"&amp;$B15,'IEA-MethaneAbatement-US'!$N:$N,"&gt;="&amp;$A15,'IEA-MethaneAbatement-US'!$L:$L,$D$1)))*'State Downscaling Multipliers'!$B$7*(1+'EPA to IEA Scaling'!M$10)</f>
        <v>0</v>
      </c>
      <c r="J15" s="165">
        <f>((VLOOKUP($B$1,'Multipliers and Adjustments'!$A$70:$I$86,TRUNC(COLUMN(J$2)/5)+2,FALSE)*SUMIFS('IEA-MethaneAbatement-US'!$M:$M,'IEA-MethaneAbatement-US'!$N:$N,"&lt;"&amp;$B15,'IEA-MethaneAbatement-US'!$N:$N,"&gt;="&amp;$A15,'IEA-MethaneAbatement-US'!$L:$L,$B$1))+(VLOOKUP($C$1,'Multipliers and Adjustments'!$A$70:$I$86,TRUNC(COLUMN(J$2)/5)+2,FALSE)*SUMIFS('IEA-MethaneAbatement-US'!$M:$M,'IEA-MethaneAbatement-US'!$N:$N,"&lt;"&amp;$B15,'IEA-MethaneAbatement-US'!$N:$N,"&gt;="&amp;$A15,'IEA-MethaneAbatement-US'!$L:$L,$C$1))+(VLOOKUP($D$1,'Multipliers and Adjustments'!$A$70:$I$86,TRUNC(COLUMN(J$2)/5)+2,FALSE)*SUMIFS('IEA-MethaneAbatement-US'!$M:$M,'IEA-MethaneAbatement-US'!$N:$N,"&lt;"&amp;$B15,'IEA-MethaneAbatement-US'!$N:$N,"&gt;="&amp;$A15,'IEA-MethaneAbatement-US'!$L:$L,$D$1)))*'State Downscaling Multipliers'!$B$7*(1+'EPA to IEA Scaling'!N$10)</f>
        <v>0</v>
      </c>
      <c r="K15" s="165">
        <f>((VLOOKUP($B$1,'Multipliers and Adjustments'!$A$70:$I$86,TRUNC(COLUMN(K$2)/5)+2,FALSE)*SUMIFS('IEA-MethaneAbatement-US'!$M:$M,'IEA-MethaneAbatement-US'!$N:$N,"&lt;"&amp;$B15,'IEA-MethaneAbatement-US'!$N:$N,"&gt;="&amp;$A15,'IEA-MethaneAbatement-US'!$L:$L,$B$1))+(VLOOKUP($C$1,'Multipliers and Adjustments'!$A$70:$I$86,TRUNC(COLUMN(K$2)/5)+2,FALSE)*SUMIFS('IEA-MethaneAbatement-US'!$M:$M,'IEA-MethaneAbatement-US'!$N:$N,"&lt;"&amp;$B15,'IEA-MethaneAbatement-US'!$N:$N,"&gt;="&amp;$A15,'IEA-MethaneAbatement-US'!$L:$L,$C$1))+(VLOOKUP($D$1,'Multipliers and Adjustments'!$A$70:$I$86,TRUNC(COLUMN(K$2)/5)+2,FALSE)*SUMIFS('IEA-MethaneAbatement-US'!$M:$M,'IEA-MethaneAbatement-US'!$N:$N,"&lt;"&amp;$B15,'IEA-MethaneAbatement-US'!$N:$N,"&gt;="&amp;$A15,'IEA-MethaneAbatement-US'!$L:$L,$D$1)))*'State Downscaling Multipliers'!$B$7*(1+'EPA to IEA Scaling'!O$10)</f>
        <v>0</v>
      </c>
      <c r="L15" s="165">
        <f>((VLOOKUP($B$1,'Multipliers and Adjustments'!$A$70:$I$86,TRUNC(COLUMN(L$2)/5)+2,FALSE)*SUMIFS('IEA-MethaneAbatement-US'!$M:$M,'IEA-MethaneAbatement-US'!$N:$N,"&lt;"&amp;$B15,'IEA-MethaneAbatement-US'!$N:$N,"&gt;="&amp;$A15,'IEA-MethaneAbatement-US'!$L:$L,$B$1))+(VLOOKUP($C$1,'Multipliers and Adjustments'!$A$70:$I$86,TRUNC(COLUMN(L$2)/5)+2,FALSE)*SUMIFS('IEA-MethaneAbatement-US'!$M:$M,'IEA-MethaneAbatement-US'!$N:$N,"&lt;"&amp;$B15,'IEA-MethaneAbatement-US'!$N:$N,"&gt;="&amp;$A15,'IEA-MethaneAbatement-US'!$L:$L,$C$1))+(VLOOKUP($D$1,'Multipliers and Adjustments'!$A$70:$I$86,TRUNC(COLUMN(L$2)/5)+2,FALSE)*SUMIFS('IEA-MethaneAbatement-US'!$M:$M,'IEA-MethaneAbatement-US'!$N:$N,"&lt;"&amp;$B15,'IEA-MethaneAbatement-US'!$N:$N,"&gt;="&amp;$A15,'IEA-MethaneAbatement-US'!$L:$L,$D$1)))*'State Downscaling Multipliers'!$B$7*(1+'EPA to IEA Scaling'!P$10)</f>
        <v>0</v>
      </c>
      <c r="M15" s="167">
        <f>((VLOOKUP($B$1,'Multipliers and Adjustments'!$A$70:$I$86,TRUNC(COLUMN(M$2)/5)+2,FALSE)*SUMIFS('IEA-MethaneAbatement-US'!$M:$M,'IEA-MethaneAbatement-US'!$N:$N,"&lt;"&amp;$B15,'IEA-MethaneAbatement-US'!$N:$N,"&gt;="&amp;$A15,'IEA-MethaneAbatement-US'!$L:$L,$B$1))+(VLOOKUP($C$1,'Multipliers and Adjustments'!$A$70:$I$86,TRUNC(COLUMN(M$2)/5)+2,FALSE)*SUMIFS('IEA-MethaneAbatement-US'!$M:$M,'IEA-MethaneAbatement-US'!$N:$N,"&lt;"&amp;$B15,'IEA-MethaneAbatement-US'!$N:$N,"&gt;="&amp;$A15,'IEA-MethaneAbatement-US'!$L:$L,$C$1))+(VLOOKUP($D$1,'Multipliers and Adjustments'!$A$70:$I$86,TRUNC(COLUMN(M$2)/5)+2,FALSE)*SUMIFS('IEA-MethaneAbatement-US'!$M:$M,'IEA-MethaneAbatement-US'!$N:$N,"&lt;"&amp;$B15,'IEA-MethaneAbatement-US'!$N:$N,"&gt;="&amp;$A15,'IEA-MethaneAbatement-US'!$L:$L,$D$1)))*'State Downscaling Multipliers'!$B$7*(1+'EPA to IEA Scaling'!Q$10)</f>
        <v>0</v>
      </c>
      <c r="N15" s="165">
        <f>((VLOOKUP($B$1,'Multipliers and Adjustments'!$A$70:$I$86,TRUNC(COLUMN(N$2)/5)+2,FALSE)*SUMIFS('IEA-MethaneAbatement-US'!$M:$M,'IEA-MethaneAbatement-US'!$N:$N,"&lt;"&amp;$B15,'IEA-MethaneAbatement-US'!$N:$N,"&gt;="&amp;$A15,'IEA-MethaneAbatement-US'!$L:$L,$B$1))+(VLOOKUP($C$1,'Multipliers and Adjustments'!$A$70:$I$86,TRUNC(COLUMN(N$2)/5)+2,FALSE)*SUMIFS('IEA-MethaneAbatement-US'!$M:$M,'IEA-MethaneAbatement-US'!$N:$N,"&lt;"&amp;$B15,'IEA-MethaneAbatement-US'!$N:$N,"&gt;="&amp;$A15,'IEA-MethaneAbatement-US'!$L:$L,$C$1))+(VLOOKUP($D$1,'Multipliers and Adjustments'!$A$70:$I$86,TRUNC(COLUMN(N$2)/5)+2,FALSE)*SUMIFS('IEA-MethaneAbatement-US'!$M:$M,'IEA-MethaneAbatement-US'!$N:$N,"&lt;"&amp;$B15,'IEA-MethaneAbatement-US'!$N:$N,"&gt;="&amp;$A15,'IEA-MethaneAbatement-US'!$L:$L,$D$1)))*'State Downscaling Multipliers'!$B$7*(1+'EPA to IEA Scaling'!R$10)</f>
        <v>0</v>
      </c>
      <c r="O15" s="165">
        <f>((VLOOKUP($B$1,'Multipliers and Adjustments'!$A$70:$I$86,TRUNC(COLUMN(O$2)/5)+2,FALSE)*SUMIFS('IEA-MethaneAbatement-US'!$M:$M,'IEA-MethaneAbatement-US'!$N:$N,"&lt;"&amp;$B15,'IEA-MethaneAbatement-US'!$N:$N,"&gt;="&amp;$A15,'IEA-MethaneAbatement-US'!$L:$L,$B$1))+(VLOOKUP($C$1,'Multipliers and Adjustments'!$A$70:$I$86,TRUNC(COLUMN(O$2)/5)+2,FALSE)*SUMIFS('IEA-MethaneAbatement-US'!$M:$M,'IEA-MethaneAbatement-US'!$N:$N,"&lt;"&amp;$B15,'IEA-MethaneAbatement-US'!$N:$N,"&gt;="&amp;$A15,'IEA-MethaneAbatement-US'!$L:$L,$C$1))+(VLOOKUP($D$1,'Multipliers and Adjustments'!$A$70:$I$86,TRUNC(COLUMN(O$2)/5)+2,FALSE)*SUMIFS('IEA-MethaneAbatement-US'!$M:$M,'IEA-MethaneAbatement-US'!$N:$N,"&lt;"&amp;$B15,'IEA-MethaneAbatement-US'!$N:$N,"&gt;="&amp;$A15,'IEA-MethaneAbatement-US'!$L:$L,$D$1)))*'State Downscaling Multipliers'!$B$7*(1+'EPA to IEA Scaling'!S$10)</f>
        <v>0</v>
      </c>
      <c r="P15" s="165">
        <f>((VLOOKUP($B$1,'Multipliers and Adjustments'!$A$70:$I$86,TRUNC(COLUMN(P$2)/5)+2,FALSE)*SUMIFS('IEA-MethaneAbatement-US'!$M:$M,'IEA-MethaneAbatement-US'!$N:$N,"&lt;"&amp;$B15,'IEA-MethaneAbatement-US'!$N:$N,"&gt;="&amp;$A15,'IEA-MethaneAbatement-US'!$L:$L,$B$1))+(VLOOKUP($C$1,'Multipliers and Adjustments'!$A$70:$I$86,TRUNC(COLUMN(P$2)/5)+2,FALSE)*SUMIFS('IEA-MethaneAbatement-US'!$M:$M,'IEA-MethaneAbatement-US'!$N:$N,"&lt;"&amp;$B15,'IEA-MethaneAbatement-US'!$N:$N,"&gt;="&amp;$A15,'IEA-MethaneAbatement-US'!$L:$L,$C$1))+(VLOOKUP($D$1,'Multipliers and Adjustments'!$A$70:$I$86,TRUNC(COLUMN(P$2)/5)+2,FALSE)*SUMIFS('IEA-MethaneAbatement-US'!$M:$M,'IEA-MethaneAbatement-US'!$N:$N,"&lt;"&amp;$B15,'IEA-MethaneAbatement-US'!$N:$N,"&gt;="&amp;$A15,'IEA-MethaneAbatement-US'!$L:$L,$D$1)))*'State Downscaling Multipliers'!$B$7*(1+'EPA to IEA Scaling'!T$10)</f>
        <v>0</v>
      </c>
      <c r="Q15" s="165">
        <f>((VLOOKUP($B$1,'Multipliers and Adjustments'!$A$70:$I$86,TRUNC(COLUMN(Q$2)/5)+2,FALSE)*SUMIFS('IEA-MethaneAbatement-US'!$M:$M,'IEA-MethaneAbatement-US'!$N:$N,"&lt;"&amp;$B15,'IEA-MethaneAbatement-US'!$N:$N,"&gt;="&amp;$A15,'IEA-MethaneAbatement-US'!$L:$L,$B$1))+(VLOOKUP($C$1,'Multipliers and Adjustments'!$A$70:$I$86,TRUNC(COLUMN(Q$2)/5)+2,FALSE)*SUMIFS('IEA-MethaneAbatement-US'!$M:$M,'IEA-MethaneAbatement-US'!$N:$N,"&lt;"&amp;$B15,'IEA-MethaneAbatement-US'!$N:$N,"&gt;="&amp;$A15,'IEA-MethaneAbatement-US'!$L:$L,$C$1))+(VLOOKUP($D$1,'Multipliers and Adjustments'!$A$70:$I$86,TRUNC(COLUMN(Q$2)/5)+2,FALSE)*SUMIFS('IEA-MethaneAbatement-US'!$M:$M,'IEA-MethaneAbatement-US'!$N:$N,"&lt;"&amp;$B15,'IEA-MethaneAbatement-US'!$N:$N,"&gt;="&amp;$A15,'IEA-MethaneAbatement-US'!$L:$L,$D$1)))*'State Downscaling Multipliers'!$B$7*(1+'EPA to IEA Scaling'!U$10)</f>
        <v>0</v>
      </c>
      <c r="R15" s="167">
        <f>((VLOOKUP($B$1,'Multipliers and Adjustments'!$A$70:$I$86,TRUNC(COLUMN(R$2)/5)+2,FALSE)*SUMIFS('IEA-MethaneAbatement-US'!$M:$M,'IEA-MethaneAbatement-US'!$N:$N,"&lt;"&amp;$B15,'IEA-MethaneAbatement-US'!$N:$N,"&gt;="&amp;$A15,'IEA-MethaneAbatement-US'!$L:$L,$B$1))+(VLOOKUP($C$1,'Multipliers and Adjustments'!$A$70:$I$86,TRUNC(COLUMN(R$2)/5)+2,FALSE)*SUMIFS('IEA-MethaneAbatement-US'!$M:$M,'IEA-MethaneAbatement-US'!$N:$N,"&lt;"&amp;$B15,'IEA-MethaneAbatement-US'!$N:$N,"&gt;="&amp;$A15,'IEA-MethaneAbatement-US'!$L:$L,$C$1))+(VLOOKUP($D$1,'Multipliers and Adjustments'!$A$70:$I$86,TRUNC(COLUMN(R$2)/5)+2,FALSE)*SUMIFS('IEA-MethaneAbatement-US'!$M:$M,'IEA-MethaneAbatement-US'!$N:$N,"&lt;"&amp;$B15,'IEA-MethaneAbatement-US'!$N:$N,"&gt;="&amp;$A15,'IEA-MethaneAbatement-US'!$L:$L,$D$1)))*'State Downscaling Multipliers'!$B$7*(1+'EPA to IEA Scaling'!V$10)</f>
        <v>0</v>
      </c>
      <c r="S15" s="165">
        <f>((VLOOKUP($B$1,'Multipliers and Adjustments'!$A$70:$I$86,TRUNC(COLUMN(S$2)/5)+2,FALSE)*SUMIFS('IEA-MethaneAbatement-US'!$M:$M,'IEA-MethaneAbatement-US'!$N:$N,"&lt;"&amp;$B15,'IEA-MethaneAbatement-US'!$N:$N,"&gt;="&amp;$A15,'IEA-MethaneAbatement-US'!$L:$L,$B$1))+(VLOOKUP($C$1,'Multipliers and Adjustments'!$A$70:$I$86,TRUNC(COLUMN(S$2)/5)+2,FALSE)*SUMIFS('IEA-MethaneAbatement-US'!$M:$M,'IEA-MethaneAbatement-US'!$N:$N,"&lt;"&amp;$B15,'IEA-MethaneAbatement-US'!$N:$N,"&gt;="&amp;$A15,'IEA-MethaneAbatement-US'!$L:$L,$C$1))+(VLOOKUP($D$1,'Multipliers and Adjustments'!$A$70:$I$86,TRUNC(COLUMN(S$2)/5)+2,FALSE)*SUMIFS('IEA-MethaneAbatement-US'!$M:$M,'IEA-MethaneAbatement-US'!$N:$N,"&lt;"&amp;$B15,'IEA-MethaneAbatement-US'!$N:$N,"&gt;="&amp;$A15,'IEA-MethaneAbatement-US'!$L:$L,$D$1)))*'State Downscaling Multipliers'!$B$7*(1+'EPA to IEA Scaling'!W$10)</f>
        <v>0</v>
      </c>
      <c r="T15" s="165">
        <f>((VLOOKUP($B$1,'Multipliers and Adjustments'!$A$70:$I$86,TRUNC(COLUMN(T$2)/5)+2,FALSE)*SUMIFS('IEA-MethaneAbatement-US'!$M:$M,'IEA-MethaneAbatement-US'!$N:$N,"&lt;"&amp;$B15,'IEA-MethaneAbatement-US'!$N:$N,"&gt;="&amp;$A15,'IEA-MethaneAbatement-US'!$L:$L,$B$1))+(VLOOKUP($C$1,'Multipliers and Adjustments'!$A$70:$I$86,TRUNC(COLUMN(T$2)/5)+2,FALSE)*SUMIFS('IEA-MethaneAbatement-US'!$M:$M,'IEA-MethaneAbatement-US'!$N:$N,"&lt;"&amp;$B15,'IEA-MethaneAbatement-US'!$N:$N,"&gt;="&amp;$A15,'IEA-MethaneAbatement-US'!$L:$L,$C$1))+(VLOOKUP($D$1,'Multipliers and Adjustments'!$A$70:$I$86,TRUNC(COLUMN(T$2)/5)+2,FALSE)*SUMIFS('IEA-MethaneAbatement-US'!$M:$M,'IEA-MethaneAbatement-US'!$N:$N,"&lt;"&amp;$B15,'IEA-MethaneAbatement-US'!$N:$N,"&gt;="&amp;$A15,'IEA-MethaneAbatement-US'!$L:$L,$D$1)))*'State Downscaling Multipliers'!$B$7*(1+'EPA to IEA Scaling'!X$10)</f>
        <v>0</v>
      </c>
      <c r="U15" s="165">
        <f>((VLOOKUP($B$1,'Multipliers and Adjustments'!$A$70:$I$86,TRUNC(COLUMN(U$2)/5)+2,FALSE)*SUMIFS('IEA-MethaneAbatement-US'!$M:$M,'IEA-MethaneAbatement-US'!$N:$N,"&lt;"&amp;$B15,'IEA-MethaneAbatement-US'!$N:$N,"&gt;="&amp;$A15,'IEA-MethaneAbatement-US'!$L:$L,$B$1))+(VLOOKUP($C$1,'Multipliers and Adjustments'!$A$70:$I$86,TRUNC(COLUMN(U$2)/5)+2,FALSE)*SUMIFS('IEA-MethaneAbatement-US'!$M:$M,'IEA-MethaneAbatement-US'!$N:$N,"&lt;"&amp;$B15,'IEA-MethaneAbatement-US'!$N:$N,"&gt;="&amp;$A15,'IEA-MethaneAbatement-US'!$L:$L,$C$1))+(VLOOKUP($D$1,'Multipliers and Adjustments'!$A$70:$I$86,TRUNC(COLUMN(U$2)/5)+2,FALSE)*SUMIFS('IEA-MethaneAbatement-US'!$M:$M,'IEA-MethaneAbatement-US'!$N:$N,"&lt;"&amp;$B15,'IEA-MethaneAbatement-US'!$N:$N,"&gt;="&amp;$A15,'IEA-MethaneAbatement-US'!$L:$L,$D$1)))*'State Downscaling Multipliers'!$B$7*(1+'EPA to IEA Scaling'!Y$10)</f>
        <v>0</v>
      </c>
      <c r="V15" s="165">
        <f>((VLOOKUP($B$1,'Multipliers and Adjustments'!$A$70:$I$86,TRUNC(COLUMN(V$2)/5)+2,FALSE)*SUMIFS('IEA-MethaneAbatement-US'!$M:$M,'IEA-MethaneAbatement-US'!$N:$N,"&lt;"&amp;$B15,'IEA-MethaneAbatement-US'!$N:$N,"&gt;="&amp;$A15,'IEA-MethaneAbatement-US'!$L:$L,$B$1))+(VLOOKUP($C$1,'Multipliers and Adjustments'!$A$70:$I$86,TRUNC(COLUMN(V$2)/5)+2,FALSE)*SUMIFS('IEA-MethaneAbatement-US'!$M:$M,'IEA-MethaneAbatement-US'!$N:$N,"&lt;"&amp;$B15,'IEA-MethaneAbatement-US'!$N:$N,"&gt;="&amp;$A15,'IEA-MethaneAbatement-US'!$L:$L,$C$1))+(VLOOKUP($D$1,'Multipliers and Adjustments'!$A$70:$I$86,TRUNC(COLUMN(V$2)/5)+2,FALSE)*SUMIFS('IEA-MethaneAbatement-US'!$M:$M,'IEA-MethaneAbatement-US'!$N:$N,"&lt;"&amp;$B15,'IEA-MethaneAbatement-US'!$N:$N,"&gt;="&amp;$A15,'IEA-MethaneAbatement-US'!$L:$L,$D$1)))*'State Downscaling Multipliers'!$B$7*(1+'EPA to IEA Scaling'!Z$10)</f>
        <v>0</v>
      </c>
      <c r="W15" s="167">
        <f>((VLOOKUP($B$1,'Multipliers and Adjustments'!$A$70:$I$86,TRUNC(COLUMN(W$2)/5)+2,FALSE)*SUMIFS('IEA-MethaneAbatement-US'!$M:$M,'IEA-MethaneAbatement-US'!$N:$N,"&lt;"&amp;$B15,'IEA-MethaneAbatement-US'!$N:$N,"&gt;="&amp;$A15,'IEA-MethaneAbatement-US'!$L:$L,$B$1))+(VLOOKUP($C$1,'Multipliers and Adjustments'!$A$70:$I$86,TRUNC(COLUMN(W$2)/5)+2,FALSE)*SUMIFS('IEA-MethaneAbatement-US'!$M:$M,'IEA-MethaneAbatement-US'!$N:$N,"&lt;"&amp;$B15,'IEA-MethaneAbatement-US'!$N:$N,"&gt;="&amp;$A15,'IEA-MethaneAbatement-US'!$L:$L,$C$1))+(VLOOKUP($D$1,'Multipliers and Adjustments'!$A$70:$I$86,TRUNC(COLUMN(W$2)/5)+2,FALSE)*SUMIFS('IEA-MethaneAbatement-US'!$M:$M,'IEA-MethaneAbatement-US'!$N:$N,"&lt;"&amp;$B15,'IEA-MethaneAbatement-US'!$N:$N,"&gt;="&amp;$A15,'IEA-MethaneAbatement-US'!$L:$L,$D$1)))*'State Downscaling Multipliers'!$B$7*(1+'EPA to IEA Scaling'!AA$10)</f>
        <v>0</v>
      </c>
      <c r="X15" s="165">
        <f>((VLOOKUP($B$1,'Multipliers and Adjustments'!$A$70:$I$86,TRUNC(COLUMN(X$2)/5)+2,FALSE)*SUMIFS('IEA-MethaneAbatement-US'!$M:$M,'IEA-MethaneAbatement-US'!$N:$N,"&lt;"&amp;$B15,'IEA-MethaneAbatement-US'!$N:$N,"&gt;="&amp;$A15,'IEA-MethaneAbatement-US'!$L:$L,$B$1))+(VLOOKUP($C$1,'Multipliers and Adjustments'!$A$70:$I$86,TRUNC(COLUMN(X$2)/5)+2,FALSE)*SUMIFS('IEA-MethaneAbatement-US'!$M:$M,'IEA-MethaneAbatement-US'!$N:$N,"&lt;"&amp;$B15,'IEA-MethaneAbatement-US'!$N:$N,"&gt;="&amp;$A15,'IEA-MethaneAbatement-US'!$L:$L,$C$1))+(VLOOKUP($D$1,'Multipliers and Adjustments'!$A$70:$I$86,TRUNC(COLUMN(X$2)/5)+2,FALSE)*SUMIFS('IEA-MethaneAbatement-US'!$M:$M,'IEA-MethaneAbatement-US'!$N:$N,"&lt;"&amp;$B15,'IEA-MethaneAbatement-US'!$N:$N,"&gt;="&amp;$A15,'IEA-MethaneAbatement-US'!$L:$L,$D$1)))*'State Downscaling Multipliers'!$B$7*(1+'EPA to IEA Scaling'!AB$10)</f>
        <v>0</v>
      </c>
      <c r="Y15" s="165">
        <f>((VLOOKUP($B$1,'Multipliers and Adjustments'!$A$70:$I$86,TRUNC(COLUMN(Y$2)/5)+2,FALSE)*SUMIFS('IEA-MethaneAbatement-US'!$M:$M,'IEA-MethaneAbatement-US'!$N:$N,"&lt;"&amp;$B15,'IEA-MethaneAbatement-US'!$N:$N,"&gt;="&amp;$A15,'IEA-MethaneAbatement-US'!$L:$L,$B$1))+(VLOOKUP($C$1,'Multipliers and Adjustments'!$A$70:$I$86,TRUNC(COLUMN(Y$2)/5)+2,FALSE)*SUMIFS('IEA-MethaneAbatement-US'!$M:$M,'IEA-MethaneAbatement-US'!$N:$N,"&lt;"&amp;$B15,'IEA-MethaneAbatement-US'!$N:$N,"&gt;="&amp;$A15,'IEA-MethaneAbatement-US'!$L:$L,$C$1))+(VLOOKUP($D$1,'Multipliers and Adjustments'!$A$70:$I$86,TRUNC(COLUMN(Y$2)/5)+2,FALSE)*SUMIFS('IEA-MethaneAbatement-US'!$M:$M,'IEA-MethaneAbatement-US'!$N:$N,"&lt;"&amp;$B15,'IEA-MethaneAbatement-US'!$N:$N,"&gt;="&amp;$A15,'IEA-MethaneAbatement-US'!$L:$L,$D$1)))*'State Downscaling Multipliers'!$B$7*(1+'EPA to IEA Scaling'!AC$10)</f>
        <v>0</v>
      </c>
      <c r="Z15" s="165">
        <f>((VLOOKUP($B$1,'Multipliers and Adjustments'!$A$70:$I$86,TRUNC(COLUMN(Z$2)/5)+2,FALSE)*SUMIFS('IEA-MethaneAbatement-US'!$M:$M,'IEA-MethaneAbatement-US'!$N:$N,"&lt;"&amp;$B15,'IEA-MethaneAbatement-US'!$N:$N,"&gt;="&amp;$A15,'IEA-MethaneAbatement-US'!$L:$L,$B$1))+(VLOOKUP($C$1,'Multipliers and Adjustments'!$A$70:$I$86,TRUNC(COLUMN(Z$2)/5)+2,FALSE)*SUMIFS('IEA-MethaneAbatement-US'!$M:$M,'IEA-MethaneAbatement-US'!$N:$N,"&lt;"&amp;$B15,'IEA-MethaneAbatement-US'!$N:$N,"&gt;="&amp;$A15,'IEA-MethaneAbatement-US'!$L:$L,$C$1))+(VLOOKUP($D$1,'Multipliers and Adjustments'!$A$70:$I$86,TRUNC(COLUMN(Z$2)/5)+2,FALSE)*SUMIFS('IEA-MethaneAbatement-US'!$M:$M,'IEA-MethaneAbatement-US'!$N:$N,"&lt;"&amp;$B15,'IEA-MethaneAbatement-US'!$N:$N,"&gt;="&amp;$A15,'IEA-MethaneAbatement-US'!$L:$L,$D$1)))*'State Downscaling Multipliers'!$B$7*(1+'EPA to IEA Scaling'!AD$10)</f>
        <v>0</v>
      </c>
      <c r="AA15" s="165">
        <f>((VLOOKUP($B$1,'Multipliers and Adjustments'!$A$70:$I$86,TRUNC(COLUMN(AA$2)/5)+2,FALSE)*SUMIFS('IEA-MethaneAbatement-US'!$M:$M,'IEA-MethaneAbatement-US'!$N:$N,"&lt;"&amp;$B15,'IEA-MethaneAbatement-US'!$N:$N,"&gt;="&amp;$A15,'IEA-MethaneAbatement-US'!$L:$L,$B$1))+(VLOOKUP($C$1,'Multipliers and Adjustments'!$A$70:$I$86,TRUNC(COLUMN(AA$2)/5)+2,FALSE)*SUMIFS('IEA-MethaneAbatement-US'!$M:$M,'IEA-MethaneAbatement-US'!$N:$N,"&lt;"&amp;$B15,'IEA-MethaneAbatement-US'!$N:$N,"&gt;="&amp;$A15,'IEA-MethaneAbatement-US'!$L:$L,$C$1))+(VLOOKUP($D$1,'Multipliers and Adjustments'!$A$70:$I$86,TRUNC(COLUMN(AA$2)/5)+2,FALSE)*SUMIFS('IEA-MethaneAbatement-US'!$M:$M,'IEA-MethaneAbatement-US'!$N:$N,"&lt;"&amp;$B15,'IEA-MethaneAbatement-US'!$N:$N,"&gt;="&amp;$A15,'IEA-MethaneAbatement-US'!$L:$L,$D$1)))*'State Downscaling Multipliers'!$B$7*(1+'EPA to IEA Scaling'!AE$10)</f>
        <v>0</v>
      </c>
      <c r="AB15" s="167">
        <f>((VLOOKUP($B$1,'Multipliers and Adjustments'!$A$70:$I$86,TRUNC(COLUMN(AB$2)/5)+2,FALSE)*SUMIFS('IEA-MethaneAbatement-US'!$M:$M,'IEA-MethaneAbatement-US'!$N:$N,"&lt;"&amp;$B15,'IEA-MethaneAbatement-US'!$N:$N,"&gt;="&amp;$A15,'IEA-MethaneAbatement-US'!$L:$L,$B$1))+(VLOOKUP($C$1,'Multipliers and Adjustments'!$A$70:$I$86,TRUNC(COLUMN(AB$2)/5)+2,FALSE)*SUMIFS('IEA-MethaneAbatement-US'!$M:$M,'IEA-MethaneAbatement-US'!$N:$N,"&lt;"&amp;$B15,'IEA-MethaneAbatement-US'!$N:$N,"&gt;="&amp;$A15,'IEA-MethaneAbatement-US'!$L:$L,$C$1))+(VLOOKUP($D$1,'Multipliers and Adjustments'!$A$70:$I$86,TRUNC(COLUMN(AB$2)/5)+2,FALSE)*SUMIFS('IEA-MethaneAbatement-US'!$M:$M,'IEA-MethaneAbatement-US'!$N:$N,"&lt;"&amp;$B15,'IEA-MethaneAbatement-US'!$N:$N,"&gt;="&amp;$A15,'IEA-MethaneAbatement-US'!$L:$L,$D$1)))*'State Downscaling Multipliers'!$B$7*(1+'EPA to IEA Scaling'!AF$10)</f>
        <v>0</v>
      </c>
      <c r="AC15" s="165">
        <f>((VLOOKUP($B$1,'Multipliers and Adjustments'!$A$70:$I$86,TRUNC(COLUMN(AC$2)/5)+2,FALSE)*SUMIFS('IEA-MethaneAbatement-US'!$M:$M,'IEA-MethaneAbatement-US'!$N:$N,"&lt;"&amp;$B15,'IEA-MethaneAbatement-US'!$N:$N,"&gt;="&amp;$A15,'IEA-MethaneAbatement-US'!$L:$L,$B$1))+(VLOOKUP($C$1,'Multipliers and Adjustments'!$A$70:$I$86,TRUNC(COLUMN(AC$2)/5)+2,FALSE)*SUMIFS('IEA-MethaneAbatement-US'!$M:$M,'IEA-MethaneAbatement-US'!$N:$N,"&lt;"&amp;$B15,'IEA-MethaneAbatement-US'!$N:$N,"&gt;="&amp;$A15,'IEA-MethaneAbatement-US'!$L:$L,$C$1))+(VLOOKUP($D$1,'Multipliers and Adjustments'!$A$70:$I$86,TRUNC(COLUMN(AC$2)/5)+2,FALSE)*SUMIFS('IEA-MethaneAbatement-US'!$M:$M,'IEA-MethaneAbatement-US'!$N:$N,"&lt;"&amp;$B15,'IEA-MethaneAbatement-US'!$N:$N,"&gt;="&amp;$A15,'IEA-MethaneAbatement-US'!$L:$L,$D$1)))*'State Downscaling Multipliers'!$B$7*(1+'EPA to IEA Scaling'!AG$10)</f>
        <v>0</v>
      </c>
      <c r="AD15" s="165">
        <f>((VLOOKUP($B$1,'Multipliers and Adjustments'!$A$70:$I$86,TRUNC(COLUMN(AD$2)/5)+2,FALSE)*SUMIFS('IEA-MethaneAbatement-US'!$M:$M,'IEA-MethaneAbatement-US'!$N:$N,"&lt;"&amp;$B15,'IEA-MethaneAbatement-US'!$N:$N,"&gt;="&amp;$A15,'IEA-MethaneAbatement-US'!$L:$L,$B$1))+(VLOOKUP($C$1,'Multipliers and Adjustments'!$A$70:$I$86,TRUNC(COLUMN(AD$2)/5)+2,FALSE)*SUMIFS('IEA-MethaneAbatement-US'!$M:$M,'IEA-MethaneAbatement-US'!$N:$N,"&lt;"&amp;$B15,'IEA-MethaneAbatement-US'!$N:$N,"&gt;="&amp;$A15,'IEA-MethaneAbatement-US'!$L:$L,$C$1))+(VLOOKUP($D$1,'Multipliers and Adjustments'!$A$70:$I$86,TRUNC(COLUMN(AD$2)/5)+2,FALSE)*SUMIFS('IEA-MethaneAbatement-US'!$M:$M,'IEA-MethaneAbatement-US'!$N:$N,"&lt;"&amp;$B15,'IEA-MethaneAbatement-US'!$N:$N,"&gt;="&amp;$A15,'IEA-MethaneAbatement-US'!$L:$L,$D$1)))*'State Downscaling Multipliers'!$B$7*(1+'EPA to IEA Scaling'!AH$10)</f>
        <v>0</v>
      </c>
      <c r="AE15" s="165">
        <f>((VLOOKUP($B$1,'Multipliers and Adjustments'!$A$70:$I$86,TRUNC(COLUMN(AE$2)/5)+2,FALSE)*SUMIFS('IEA-MethaneAbatement-US'!$M:$M,'IEA-MethaneAbatement-US'!$N:$N,"&lt;"&amp;$B15,'IEA-MethaneAbatement-US'!$N:$N,"&gt;="&amp;$A15,'IEA-MethaneAbatement-US'!$L:$L,$B$1))+(VLOOKUP($C$1,'Multipliers and Adjustments'!$A$70:$I$86,TRUNC(COLUMN(AE$2)/5)+2,FALSE)*SUMIFS('IEA-MethaneAbatement-US'!$M:$M,'IEA-MethaneAbatement-US'!$N:$N,"&lt;"&amp;$B15,'IEA-MethaneAbatement-US'!$N:$N,"&gt;="&amp;$A15,'IEA-MethaneAbatement-US'!$L:$L,$C$1))+(VLOOKUP($D$1,'Multipliers and Adjustments'!$A$70:$I$86,TRUNC(COLUMN(AE$2)/5)+2,FALSE)*SUMIFS('IEA-MethaneAbatement-US'!$M:$M,'IEA-MethaneAbatement-US'!$N:$N,"&lt;"&amp;$B15,'IEA-MethaneAbatement-US'!$N:$N,"&gt;="&amp;$A15,'IEA-MethaneAbatement-US'!$L:$L,$D$1)))*'State Downscaling Multipliers'!$B$7*(1+'EPA to IEA Scaling'!AI$10)</f>
        <v>0</v>
      </c>
      <c r="AF15" s="165">
        <f>((VLOOKUP($B$1,'Multipliers and Adjustments'!$A$70:$I$86,TRUNC(COLUMN(AF$2)/5)+2,FALSE)*SUMIFS('IEA-MethaneAbatement-US'!$M:$M,'IEA-MethaneAbatement-US'!$N:$N,"&lt;"&amp;$B15,'IEA-MethaneAbatement-US'!$N:$N,"&gt;="&amp;$A15,'IEA-MethaneAbatement-US'!$L:$L,$B$1))+(VLOOKUP($C$1,'Multipliers and Adjustments'!$A$70:$I$86,TRUNC(COLUMN(AF$2)/5)+2,FALSE)*SUMIFS('IEA-MethaneAbatement-US'!$M:$M,'IEA-MethaneAbatement-US'!$N:$N,"&lt;"&amp;$B15,'IEA-MethaneAbatement-US'!$N:$N,"&gt;="&amp;$A15,'IEA-MethaneAbatement-US'!$L:$L,$C$1))+(VLOOKUP($D$1,'Multipliers and Adjustments'!$A$70:$I$86,TRUNC(COLUMN(AF$2)/5)+2,FALSE)*SUMIFS('IEA-MethaneAbatement-US'!$M:$M,'IEA-MethaneAbatement-US'!$N:$N,"&lt;"&amp;$B15,'IEA-MethaneAbatement-US'!$N:$N,"&gt;="&amp;$A15,'IEA-MethaneAbatement-US'!$L:$L,$D$1)))*'State Downscaling Multipliers'!$B$7*(1+'EPA to IEA Scaling'!AJ$10)</f>
        <v>0</v>
      </c>
      <c r="AG15" s="167">
        <f>((VLOOKUP($B$1,'Multipliers and Adjustments'!$A$70:$I$86,TRUNC(COLUMN(AG$2)/5)+2,FALSE)*SUMIFS('IEA-MethaneAbatement-US'!$M:$M,'IEA-MethaneAbatement-US'!$N:$N,"&lt;"&amp;$B15,'IEA-MethaneAbatement-US'!$N:$N,"&gt;="&amp;$A15,'IEA-MethaneAbatement-US'!$L:$L,$B$1))+(VLOOKUP($C$1,'Multipliers and Adjustments'!$A$70:$I$86,TRUNC(COLUMN(AG$2)/5)+2,FALSE)*SUMIFS('IEA-MethaneAbatement-US'!$M:$M,'IEA-MethaneAbatement-US'!$N:$N,"&lt;"&amp;$B15,'IEA-MethaneAbatement-US'!$N:$N,"&gt;="&amp;$A15,'IEA-MethaneAbatement-US'!$L:$L,$C$1))+(VLOOKUP($D$1,'Multipliers and Adjustments'!$A$70:$I$86,TRUNC(COLUMN(AG$2)/5)+2,FALSE)*SUMIFS('IEA-MethaneAbatement-US'!$M:$M,'IEA-MethaneAbatement-US'!$N:$N,"&lt;"&amp;$B15,'IEA-MethaneAbatement-US'!$N:$N,"&gt;="&amp;$A15,'IEA-MethaneAbatement-US'!$L:$L,$D$1)))*'State Downscaling Multipliers'!$B$7*(1+'EPA to IEA Scaling'!AK$10)</f>
        <v>0</v>
      </c>
      <c r="AH15" s="165">
        <f>((VLOOKUP($B$1,'Multipliers and Adjustments'!$A$70:$I$86,TRUNC(COLUMN(AH$2)/5)+2,FALSE)*SUMIFS('IEA-MethaneAbatement-US'!$M:$M,'IEA-MethaneAbatement-US'!$N:$N,"&lt;"&amp;$B15,'IEA-MethaneAbatement-US'!$N:$N,"&gt;="&amp;$A15,'IEA-MethaneAbatement-US'!$L:$L,$B$1))+(VLOOKUP($C$1,'Multipliers and Adjustments'!$A$70:$I$86,TRUNC(COLUMN(AH$2)/5)+2,FALSE)*SUMIFS('IEA-MethaneAbatement-US'!$M:$M,'IEA-MethaneAbatement-US'!$N:$N,"&lt;"&amp;$B15,'IEA-MethaneAbatement-US'!$N:$N,"&gt;="&amp;$A15,'IEA-MethaneAbatement-US'!$L:$L,$C$1))+(VLOOKUP($D$1,'Multipliers and Adjustments'!$A$70:$I$86,TRUNC(COLUMN(AH$2)/5)+2,FALSE)*SUMIFS('IEA-MethaneAbatement-US'!$M:$M,'IEA-MethaneAbatement-US'!$N:$N,"&lt;"&amp;$B15,'IEA-MethaneAbatement-US'!$N:$N,"&gt;="&amp;$A15,'IEA-MethaneAbatement-US'!$L:$L,$D$1)))*'State Downscaling Multipliers'!$B$7*(1+'EPA to IEA Scaling'!AL$10)</f>
        <v>0</v>
      </c>
      <c r="AI15" s="165">
        <f>((VLOOKUP($B$1,'Multipliers and Adjustments'!$A$70:$I$86,TRUNC(COLUMN(AI$2)/5)+2,FALSE)*SUMIFS('IEA-MethaneAbatement-US'!$M:$M,'IEA-MethaneAbatement-US'!$N:$N,"&lt;"&amp;$B15,'IEA-MethaneAbatement-US'!$N:$N,"&gt;="&amp;$A15,'IEA-MethaneAbatement-US'!$L:$L,$B$1))+(VLOOKUP($C$1,'Multipliers and Adjustments'!$A$70:$I$86,TRUNC(COLUMN(AI$2)/5)+2,FALSE)*SUMIFS('IEA-MethaneAbatement-US'!$M:$M,'IEA-MethaneAbatement-US'!$N:$N,"&lt;"&amp;$B15,'IEA-MethaneAbatement-US'!$N:$N,"&gt;="&amp;$A15,'IEA-MethaneAbatement-US'!$L:$L,$C$1))+(VLOOKUP($D$1,'Multipliers and Adjustments'!$A$70:$I$86,TRUNC(COLUMN(AI$2)/5)+2,FALSE)*SUMIFS('IEA-MethaneAbatement-US'!$M:$M,'IEA-MethaneAbatement-US'!$N:$N,"&lt;"&amp;$B15,'IEA-MethaneAbatement-US'!$N:$N,"&gt;="&amp;$A15,'IEA-MethaneAbatement-US'!$L:$L,$D$1)))*'State Downscaling Multipliers'!$B$7*(1+'EPA to IEA Scaling'!AM$10)</f>
        <v>0</v>
      </c>
      <c r="AJ15" s="165">
        <f>((VLOOKUP($B$1,'Multipliers and Adjustments'!$A$70:$I$86,TRUNC(COLUMN(AJ$2)/5)+2,FALSE)*SUMIFS('IEA-MethaneAbatement-US'!$M:$M,'IEA-MethaneAbatement-US'!$N:$N,"&lt;"&amp;$B15,'IEA-MethaneAbatement-US'!$N:$N,"&gt;="&amp;$A15,'IEA-MethaneAbatement-US'!$L:$L,$B$1))+(VLOOKUP($C$1,'Multipliers and Adjustments'!$A$70:$I$86,TRUNC(COLUMN(AJ$2)/5)+2,FALSE)*SUMIFS('IEA-MethaneAbatement-US'!$M:$M,'IEA-MethaneAbatement-US'!$N:$N,"&lt;"&amp;$B15,'IEA-MethaneAbatement-US'!$N:$N,"&gt;="&amp;$A15,'IEA-MethaneAbatement-US'!$L:$L,$C$1))+(VLOOKUP($D$1,'Multipliers and Adjustments'!$A$70:$I$86,TRUNC(COLUMN(AJ$2)/5)+2,FALSE)*SUMIFS('IEA-MethaneAbatement-US'!$M:$M,'IEA-MethaneAbatement-US'!$N:$N,"&lt;"&amp;$B15,'IEA-MethaneAbatement-US'!$N:$N,"&gt;="&amp;$A15,'IEA-MethaneAbatement-US'!$L:$L,$D$1)))*'State Downscaling Multipliers'!$B$7*(1+'EPA to IEA Scaling'!AN$10)</f>
        <v>0</v>
      </c>
      <c r="AK15" s="165">
        <f>((VLOOKUP($B$1,'Multipliers and Adjustments'!$A$70:$I$86,TRUNC(COLUMN(AK$2)/5)+2,FALSE)*SUMIFS('IEA-MethaneAbatement-US'!$M:$M,'IEA-MethaneAbatement-US'!$N:$N,"&lt;"&amp;$B15,'IEA-MethaneAbatement-US'!$N:$N,"&gt;="&amp;$A15,'IEA-MethaneAbatement-US'!$L:$L,$B$1))+(VLOOKUP($C$1,'Multipliers and Adjustments'!$A$70:$I$86,TRUNC(COLUMN(AK$2)/5)+2,FALSE)*SUMIFS('IEA-MethaneAbatement-US'!$M:$M,'IEA-MethaneAbatement-US'!$N:$N,"&lt;"&amp;$B15,'IEA-MethaneAbatement-US'!$N:$N,"&gt;="&amp;$A15,'IEA-MethaneAbatement-US'!$L:$L,$C$1))+(VLOOKUP($D$1,'Multipliers and Adjustments'!$A$70:$I$86,TRUNC(COLUMN(AK$2)/5)+2,FALSE)*SUMIFS('IEA-MethaneAbatement-US'!$M:$M,'IEA-MethaneAbatement-US'!$N:$N,"&lt;"&amp;$B15,'IEA-MethaneAbatement-US'!$N:$N,"&gt;="&amp;$A15,'IEA-MethaneAbatement-US'!$L:$L,$D$1)))*'State Downscaling Multipliers'!$B$7*(1+'EPA to IEA Scaling'!AO$10)</f>
        <v>0</v>
      </c>
      <c r="AL15" s="167">
        <f>((VLOOKUP($B$1,'Multipliers and Adjustments'!$A$70:$I$86,TRUNC(COLUMN(AL$2)/5)+2,FALSE)*SUMIFS('IEA-MethaneAbatement-US'!$M:$M,'IEA-MethaneAbatement-US'!$N:$N,"&lt;"&amp;$B15,'IEA-MethaneAbatement-US'!$N:$N,"&gt;="&amp;$A15,'IEA-MethaneAbatement-US'!$L:$L,$B$1))+(VLOOKUP($C$1,'Multipliers and Adjustments'!$A$70:$I$86,TRUNC(COLUMN(AL$2)/5)+2,FALSE)*SUMIFS('IEA-MethaneAbatement-US'!$M:$M,'IEA-MethaneAbatement-US'!$N:$N,"&lt;"&amp;$B15,'IEA-MethaneAbatement-US'!$N:$N,"&gt;="&amp;$A15,'IEA-MethaneAbatement-US'!$L:$L,$C$1))+(VLOOKUP($D$1,'Multipliers and Adjustments'!$A$70:$I$86,TRUNC(COLUMN(AL$2)/5)+2,FALSE)*SUMIFS('IEA-MethaneAbatement-US'!$M:$M,'IEA-MethaneAbatement-US'!$N:$N,"&lt;"&amp;$B15,'IEA-MethaneAbatement-US'!$N:$N,"&gt;="&amp;$A15,'IEA-MethaneAbatement-US'!$L:$L,$D$1)))*'State Downscaling Multipliers'!$B$7*(1+'EPA to IEA Scaling'!AP$10)</f>
        <v>0</v>
      </c>
    </row>
    <row r="16" spans="1:38" x14ac:dyDescent="0.25">
      <c r="A16" s="49">
        <f t="shared" si="1"/>
        <v>-500</v>
      </c>
      <c r="B16" s="49">
        <f t="shared" si="0"/>
        <v>-450</v>
      </c>
      <c r="C16" s="165">
        <f>((VLOOKUP($B$1,'Multipliers and Adjustments'!$A$70:$I$86,TRUNC(COLUMN(C$2)/5)+2,FALSE)*SUMIFS('IEA-MethaneAbatement-US'!$M:$M,'IEA-MethaneAbatement-US'!$N:$N,"&lt;"&amp;$B16,'IEA-MethaneAbatement-US'!$N:$N,"&gt;="&amp;$A16,'IEA-MethaneAbatement-US'!$L:$L,$B$1))+(VLOOKUP($C$1,'Multipliers and Adjustments'!$A$70:$I$86,TRUNC(COLUMN(C$2)/5)+2,FALSE)*SUMIFS('IEA-MethaneAbatement-US'!$M:$M,'IEA-MethaneAbatement-US'!$N:$N,"&lt;"&amp;$B16,'IEA-MethaneAbatement-US'!$N:$N,"&gt;="&amp;$A16,'IEA-MethaneAbatement-US'!$L:$L,$C$1))+(VLOOKUP($D$1,'Multipliers and Adjustments'!$A$70:$I$86,TRUNC(COLUMN(C$2)/5)+2,FALSE)*SUMIFS('IEA-MethaneAbatement-US'!$M:$M,'IEA-MethaneAbatement-US'!$N:$N,"&lt;"&amp;$B16,'IEA-MethaneAbatement-US'!$N:$N,"&gt;="&amp;$A16,'IEA-MethaneAbatement-US'!$L:$L,$D$1)))*'State Downscaling Multipliers'!$B$7*(1+'EPA to IEA Scaling'!G$10)</f>
        <v>0</v>
      </c>
      <c r="D16" s="165">
        <f>((VLOOKUP($B$1,'Multipliers and Adjustments'!$A$70:$I$86,TRUNC(COLUMN(D$2)/5)+2,FALSE)*SUMIFS('IEA-MethaneAbatement-US'!$M:$M,'IEA-MethaneAbatement-US'!$N:$N,"&lt;"&amp;$B16,'IEA-MethaneAbatement-US'!$N:$N,"&gt;="&amp;$A16,'IEA-MethaneAbatement-US'!$L:$L,$B$1))+(VLOOKUP($C$1,'Multipliers and Adjustments'!$A$70:$I$86,TRUNC(COLUMN(D$2)/5)+2,FALSE)*SUMIFS('IEA-MethaneAbatement-US'!$M:$M,'IEA-MethaneAbatement-US'!$N:$N,"&lt;"&amp;$B16,'IEA-MethaneAbatement-US'!$N:$N,"&gt;="&amp;$A16,'IEA-MethaneAbatement-US'!$L:$L,$C$1))+(VLOOKUP($D$1,'Multipliers and Adjustments'!$A$70:$I$86,TRUNC(COLUMN(D$2)/5)+2,FALSE)*SUMIFS('IEA-MethaneAbatement-US'!$M:$M,'IEA-MethaneAbatement-US'!$N:$N,"&lt;"&amp;$B16,'IEA-MethaneAbatement-US'!$N:$N,"&gt;="&amp;$A16,'IEA-MethaneAbatement-US'!$L:$L,$D$1)))*'State Downscaling Multipliers'!$B$7*(1+'EPA to IEA Scaling'!H$10)</f>
        <v>0</v>
      </c>
      <c r="E16" s="165">
        <f>((VLOOKUP($B$1,'Multipliers and Adjustments'!$A$70:$I$86,TRUNC(COLUMN(E$2)/5)+2,FALSE)*SUMIFS('IEA-MethaneAbatement-US'!$M:$M,'IEA-MethaneAbatement-US'!$N:$N,"&lt;"&amp;$B16,'IEA-MethaneAbatement-US'!$N:$N,"&gt;="&amp;$A16,'IEA-MethaneAbatement-US'!$L:$L,$B$1))+(VLOOKUP($C$1,'Multipliers and Adjustments'!$A$70:$I$86,TRUNC(COLUMN(E$2)/5)+2,FALSE)*SUMIFS('IEA-MethaneAbatement-US'!$M:$M,'IEA-MethaneAbatement-US'!$N:$N,"&lt;"&amp;$B16,'IEA-MethaneAbatement-US'!$N:$N,"&gt;="&amp;$A16,'IEA-MethaneAbatement-US'!$L:$L,$C$1))+(VLOOKUP($D$1,'Multipliers and Adjustments'!$A$70:$I$86,TRUNC(COLUMN(E$2)/5)+2,FALSE)*SUMIFS('IEA-MethaneAbatement-US'!$M:$M,'IEA-MethaneAbatement-US'!$N:$N,"&lt;"&amp;$B16,'IEA-MethaneAbatement-US'!$N:$N,"&gt;="&amp;$A16,'IEA-MethaneAbatement-US'!$L:$L,$D$1)))*'State Downscaling Multipliers'!$B$7*(1+'EPA to IEA Scaling'!I$10)</f>
        <v>0</v>
      </c>
      <c r="F16" s="165">
        <f>((VLOOKUP($B$1,'Multipliers and Adjustments'!$A$70:$I$86,TRUNC(COLUMN(F$2)/5)+2,FALSE)*SUMIFS('IEA-MethaneAbatement-US'!$M:$M,'IEA-MethaneAbatement-US'!$N:$N,"&lt;"&amp;$B16,'IEA-MethaneAbatement-US'!$N:$N,"&gt;="&amp;$A16,'IEA-MethaneAbatement-US'!$L:$L,$B$1))+(VLOOKUP($C$1,'Multipliers and Adjustments'!$A$70:$I$86,TRUNC(COLUMN(F$2)/5)+2,FALSE)*SUMIFS('IEA-MethaneAbatement-US'!$M:$M,'IEA-MethaneAbatement-US'!$N:$N,"&lt;"&amp;$B16,'IEA-MethaneAbatement-US'!$N:$N,"&gt;="&amp;$A16,'IEA-MethaneAbatement-US'!$L:$L,$C$1))+(VLOOKUP($D$1,'Multipliers and Adjustments'!$A$70:$I$86,TRUNC(COLUMN(F$2)/5)+2,FALSE)*SUMIFS('IEA-MethaneAbatement-US'!$M:$M,'IEA-MethaneAbatement-US'!$N:$N,"&lt;"&amp;$B16,'IEA-MethaneAbatement-US'!$N:$N,"&gt;="&amp;$A16,'IEA-MethaneAbatement-US'!$L:$L,$D$1)))*'State Downscaling Multipliers'!$B$7*(1+'EPA to IEA Scaling'!J$10)</f>
        <v>0</v>
      </c>
      <c r="G16" s="166">
        <f>((VLOOKUP($B$1,'Multipliers and Adjustments'!$A$70:$I$86,TRUNC(COLUMN(G$2)/5)+2,FALSE)*SUMIFS('IEA-MethaneAbatement-US'!$M:$M,'IEA-MethaneAbatement-US'!$N:$N,"&lt;"&amp;$B16,'IEA-MethaneAbatement-US'!$N:$N,"&gt;="&amp;$A16,'IEA-MethaneAbatement-US'!$L:$L,$B$1))+(VLOOKUP($C$1,'Multipliers and Adjustments'!$A$70:$I$86,TRUNC(COLUMN(G$2)/5)+2,FALSE)*SUMIFS('IEA-MethaneAbatement-US'!$M:$M,'IEA-MethaneAbatement-US'!$N:$N,"&lt;"&amp;$B16,'IEA-MethaneAbatement-US'!$N:$N,"&gt;="&amp;$A16,'IEA-MethaneAbatement-US'!$L:$L,$C$1))+(VLOOKUP($D$1,'Multipliers and Adjustments'!$A$70:$I$86,TRUNC(COLUMN(G$2)/5)+2,FALSE)*SUMIFS('IEA-MethaneAbatement-US'!$M:$M,'IEA-MethaneAbatement-US'!$N:$N,"&lt;"&amp;$B16,'IEA-MethaneAbatement-US'!$N:$N,"&gt;="&amp;$A16,'IEA-MethaneAbatement-US'!$L:$L,$D$1)))*'State Downscaling Multipliers'!$B$7*(1+'EPA to IEA Scaling'!K$10)</f>
        <v>0</v>
      </c>
      <c r="H16" s="167">
        <f>((VLOOKUP($B$1,'Multipliers and Adjustments'!$A$70:$I$86,TRUNC(COLUMN(H$2)/5)+2,FALSE)*SUMIFS('IEA-MethaneAbatement-US'!$M:$M,'IEA-MethaneAbatement-US'!$N:$N,"&lt;"&amp;$B16,'IEA-MethaneAbatement-US'!$N:$N,"&gt;="&amp;$A16,'IEA-MethaneAbatement-US'!$L:$L,$B$1))+(VLOOKUP($C$1,'Multipliers and Adjustments'!$A$70:$I$86,TRUNC(COLUMN(H$2)/5)+2,FALSE)*SUMIFS('IEA-MethaneAbatement-US'!$M:$M,'IEA-MethaneAbatement-US'!$N:$N,"&lt;"&amp;$B16,'IEA-MethaneAbatement-US'!$N:$N,"&gt;="&amp;$A16,'IEA-MethaneAbatement-US'!$L:$L,$C$1))+(VLOOKUP($D$1,'Multipliers and Adjustments'!$A$70:$I$86,TRUNC(COLUMN(H$2)/5)+2,FALSE)*SUMIFS('IEA-MethaneAbatement-US'!$M:$M,'IEA-MethaneAbatement-US'!$N:$N,"&lt;"&amp;$B16,'IEA-MethaneAbatement-US'!$N:$N,"&gt;="&amp;$A16,'IEA-MethaneAbatement-US'!$L:$L,$D$1)))*'State Downscaling Multipliers'!$B$7*(1+'EPA to IEA Scaling'!L$10)</f>
        <v>0</v>
      </c>
      <c r="I16" s="165">
        <f>((VLOOKUP($B$1,'Multipliers and Adjustments'!$A$70:$I$86,TRUNC(COLUMN(I$2)/5)+2,FALSE)*SUMIFS('IEA-MethaneAbatement-US'!$M:$M,'IEA-MethaneAbatement-US'!$N:$N,"&lt;"&amp;$B16,'IEA-MethaneAbatement-US'!$N:$N,"&gt;="&amp;$A16,'IEA-MethaneAbatement-US'!$L:$L,$B$1))+(VLOOKUP($C$1,'Multipliers and Adjustments'!$A$70:$I$86,TRUNC(COLUMN(I$2)/5)+2,FALSE)*SUMIFS('IEA-MethaneAbatement-US'!$M:$M,'IEA-MethaneAbatement-US'!$N:$N,"&lt;"&amp;$B16,'IEA-MethaneAbatement-US'!$N:$N,"&gt;="&amp;$A16,'IEA-MethaneAbatement-US'!$L:$L,$C$1))+(VLOOKUP($D$1,'Multipliers and Adjustments'!$A$70:$I$86,TRUNC(COLUMN(I$2)/5)+2,FALSE)*SUMIFS('IEA-MethaneAbatement-US'!$M:$M,'IEA-MethaneAbatement-US'!$N:$N,"&lt;"&amp;$B16,'IEA-MethaneAbatement-US'!$N:$N,"&gt;="&amp;$A16,'IEA-MethaneAbatement-US'!$L:$L,$D$1)))*'State Downscaling Multipliers'!$B$7*(1+'EPA to IEA Scaling'!M$10)</f>
        <v>0</v>
      </c>
      <c r="J16" s="165">
        <f>((VLOOKUP($B$1,'Multipliers and Adjustments'!$A$70:$I$86,TRUNC(COLUMN(J$2)/5)+2,FALSE)*SUMIFS('IEA-MethaneAbatement-US'!$M:$M,'IEA-MethaneAbatement-US'!$N:$N,"&lt;"&amp;$B16,'IEA-MethaneAbatement-US'!$N:$N,"&gt;="&amp;$A16,'IEA-MethaneAbatement-US'!$L:$L,$B$1))+(VLOOKUP($C$1,'Multipliers and Adjustments'!$A$70:$I$86,TRUNC(COLUMN(J$2)/5)+2,FALSE)*SUMIFS('IEA-MethaneAbatement-US'!$M:$M,'IEA-MethaneAbatement-US'!$N:$N,"&lt;"&amp;$B16,'IEA-MethaneAbatement-US'!$N:$N,"&gt;="&amp;$A16,'IEA-MethaneAbatement-US'!$L:$L,$C$1))+(VLOOKUP($D$1,'Multipliers and Adjustments'!$A$70:$I$86,TRUNC(COLUMN(J$2)/5)+2,FALSE)*SUMIFS('IEA-MethaneAbatement-US'!$M:$M,'IEA-MethaneAbatement-US'!$N:$N,"&lt;"&amp;$B16,'IEA-MethaneAbatement-US'!$N:$N,"&gt;="&amp;$A16,'IEA-MethaneAbatement-US'!$L:$L,$D$1)))*'State Downscaling Multipliers'!$B$7*(1+'EPA to IEA Scaling'!N$10)</f>
        <v>0</v>
      </c>
      <c r="K16" s="165">
        <f>((VLOOKUP($B$1,'Multipliers and Adjustments'!$A$70:$I$86,TRUNC(COLUMN(K$2)/5)+2,FALSE)*SUMIFS('IEA-MethaneAbatement-US'!$M:$M,'IEA-MethaneAbatement-US'!$N:$N,"&lt;"&amp;$B16,'IEA-MethaneAbatement-US'!$N:$N,"&gt;="&amp;$A16,'IEA-MethaneAbatement-US'!$L:$L,$B$1))+(VLOOKUP($C$1,'Multipliers and Adjustments'!$A$70:$I$86,TRUNC(COLUMN(K$2)/5)+2,FALSE)*SUMIFS('IEA-MethaneAbatement-US'!$M:$M,'IEA-MethaneAbatement-US'!$N:$N,"&lt;"&amp;$B16,'IEA-MethaneAbatement-US'!$N:$N,"&gt;="&amp;$A16,'IEA-MethaneAbatement-US'!$L:$L,$C$1))+(VLOOKUP($D$1,'Multipliers and Adjustments'!$A$70:$I$86,TRUNC(COLUMN(K$2)/5)+2,FALSE)*SUMIFS('IEA-MethaneAbatement-US'!$M:$M,'IEA-MethaneAbatement-US'!$N:$N,"&lt;"&amp;$B16,'IEA-MethaneAbatement-US'!$N:$N,"&gt;="&amp;$A16,'IEA-MethaneAbatement-US'!$L:$L,$D$1)))*'State Downscaling Multipliers'!$B$7*(1+'EPA to IEA Scaling'!O$10)</f>
        <v>0</v>
      </c>
      <c r="L16" s="165">
        <f>((VLOOKUP($B$1,'Multipliers and Adjustments'!$A$70:$I$86,TRUNC(COLUMN(L$2)/5)+2,FALSE)*SUMIFS('IEA-MethaneAbatement-US'!$M:$M,'IEA-MethaneAbatement-US'!$N:$N,"&lt;"&amp;$B16,'IEA-MethaneAbatement-US'!$N:$N,"&gt;="&amp;$A16,'IEA-MethaneAbatement-US'!$L:$L,$B$1))+(VLOOKUP($C$1,'Multipliers and Adjustments'!$A$70:$I$86,TRUNC(COLUMN(L$2)/5)+2,FALSE)*SUMIFS('IEA-MethaneAbatement-US'!$M:$M,'IEA-MethaneAbatement-US'!$N:$N,"&lt;"&amp;$B16,'IEA-MethaneAbatement-US'!$N:$N,"&gt;="&amp;$A16,'IEA-MethaneAbatement-US'!$L:$L,$C$1))+(VLOOKUP($D$1,'Multipliers and Adjustments'!$A$70:$I$86,TRUNC(COLUMN(L$2)/5)+2,FALSE)*SUMIFS('IEA-MethaneAbatement-US'!$M:$M,'IEA-MethaneAbatement-US'!$N:$N,"&lt;"&amp;$B16,'IEA-MethaneAbatement-US'!$N:$N,"&gt;="&amp;$A16,'IEA-MethaneAbatement-US'!$L:$L,$D$1)))*'State Downscaling Multipliers'!$B$7*(1+'EPA to IEA Scaling'!P$10)</f>
        <v>0</v>
      </c>
      <c r="M16" s="167">
        <f>((VLOOKUP($B$1,'Multipliers and Adjustments'!$A$70:$I$86,TRUNC(COLUMN(M$2)/5)+2,FALSE)*SUMIFS('IEA-MethaneAbatement-US'!$M:$M,'IEA-MethaneAbatement-US'!$N:$N,"&lt;"&amp;$B16,'IEA-MethaneAbatement-US'!$N:$N,"&gt;="&amp;$A16,'IEA-MethaneAbatement-US'!$L:$L,$B$1))+(VLOOKUP($C$1,'Multipliers and Adjustments'!$A$70:$I$86,TRUNC(COLUMN(M$2)/5)+2,FALSE)*SUMIFS('IEA-MethaneAbatement-US'!$M:$M,'IEA-MethaneAbatement-US'!$N:$N,"&lt;"&amp;$B16,'IEA-MethaneAbatement-US'!$N:$N,"&gt;="&amp;$A16,'IEA-MethaneAbatement-US'!$L:$L,$C$1))+(VLOOKUP($D$1,'Multipliers and Adjustments'!$A$70:$I$86,TRUNC(COLUMN(M$2)/5)+2,FALSE)*SUMIFS('IEA-MethaneAbatement-US'!$M:$M,'IEA-MethaneAbatement-US'!$N:$N,"&lt;"&amp;$B16,'IEA-MethaneAbatement-US'!$N:$N,"&gt;="&amp;$A16,'IEA-MethaneAbatement-US'!$L:$L,$D$1)))*'State Downscaling Multipliers'!$B$7*(1+'EPA to IEA Scaling'!Q$10)</f>
        <v>0</v>
      </c>
      <c r="N16" s="165">
        <f>((VLOOKUP($B$1,'Multipliers and Adjustments'!$A$70:$I$86,TRUNC(COLUMN(N$2)/5)+2,FALSE)*SUMIFS('IEA-MethaneAbatement-US'!$M:$M,'IEA-MethaneAbatement-US'!$N:$N,"&lt;"&amp;$B16,'IEA-MethaneAbatement-US'!$N:$N,"&gt;="&amp;$A16,'IEA-MethaneAbatement-US'!$L:$L,$B$1))+(VLOOKUP($C$1,'Multipliers and Adjustments'!$A$70:$I$86,TRUNC(COLUMN(N$2)/5)+2,FALSE)*SUMIFS('IEA-MethaneAbatement-US'!$M:$M,'IEA-MethaneAbatement-US'!$N:$N,"&lt;"&amp;$B16,'IEA-MethaneAbatement-US'!$N:$N,"&gt;="&amp;$A16,'IEA-MethaneAbatement-US'!$L:$L,$C$1))+(VLOOKUP($D$1,'Multipliers and Adjustments'!$A$70:$I$86,TRUNC(COLUMN(N$2)/5)+2,FALSE)*SUMIFS('IEA-MethaneAbatement-US'!$M:$M,'IEA-MethaneAbatement-US'!$N:$N,"&lt;"&amp;$B16,'IEA-MethaneAbatement-US'!$N:$N,"&gt;="&amp;$A16,'IEA-MethaneAbatement-US'!$L:$L,$D$1)))*'State Downscaling Multipliers'!$B$7*(1+'EPA to IEA Scaling'!R$10)</f>
        <v>0</v>
      </c>
      <c r="O16" s="165">
        <f>((VLOOKUP($B$1,'Multipliers and Adjustments'!$A$70:$I$86,TRUNC(COLUMN(O$2)/5)+2,FALSE)*SUMIFS('IEA-MethaneAbatement-US'!$M:$M,'IEA-MethaneAbatement-US'!$N:$N,"&lt;"&amp;$B16,'IEA-MethaneAbatement-US'!$N:$N,"&gt;="&amp;$A16,'IEA-MethaneAbatement-US'!$L:$L,$B$1))+(VLOOKUP($C$1,'Multipliers and Adjustments'!$A$70:$I$86,TRUNC(COLUMN(O$2)/5)+2,FALSE)*SUMIFS('IEA-MethaneAbatement-US'!$M:$M,'IEA-MethaneAbatement-US'!$N:$N,"&lt;"&amp;$B16,'IEA-MethaneAbatement-US'!$N:$N,"&gt;="&amp;$A16,'IEA-MethaneAbatement-US'!$L:$L,$C$1))+(VLOOKUP($D$1,'Multipliers and Adjustments'!$A$70:$I$86,TRUNC(COLUMN(O$2)/5)+2,FALSE)*SUMIFS('IEA-MethaneAbatement-US'!$M:$M,'IEA-MethaneAbatement-US'!$N:$N,"&lt;"&amp;$B16,'IEA-MethaneAbatement-US'!$N:$N,"&gt;="&amp;$A16,'IEA-MethaneAbatement-US'!$L:$L,$D$1)))*'State Downscaling Multipliers'!$B$7*(1+'EPA to IEA Scaling'!S$10)</f>
        <v>0</v>
      </c>
      <c r="P16" s="165">
        <f>((VLOOKUP($B$1,'Multipliers and Adjustments'!$A$70:$I$86,TRUNC(COLUMN(P$2)/5)+2,FALSE)*SUMIFS('IEA-MethaneAbatement-US'!$M:$M,'IEA-MethaneAbatement-US'!$N:$N,"&lt;"&amp;$B16,'IEA-MethaneAbatement-US'!$N:$N,"&gt;="&amp;$A16,'IEA-MethaneAbatement-US'!$L:$L,$B$1))+(VLOOKUP($C$1,'Multipliers and Adjustments'!$A$70:$I$86,TRUNC(COLUMN(P$2)/5)+2,FALSE)*SUMIFS('IEA-MethaneAbatement-US'!$M:$M,'IEA-MethaneAbatement-US'!$N:$N,"&lt;"&amp;$B16,'IEA-MethaneAbatement-US'!$N:$N,"&gt;="&amp;$A16,'IEA-MethaneAbatement-US'!$L:$L,$C$1))+(VLOOKUP($D$1,'Multipliers and Adjustments'!$A$70:$I$86,TRUNC(COLUMN(P$2)/5)+2,FALSE)*SUMIFS('IEA-MethaneAbatement-US'!$M:$M,'IEA-MethaneAbatement-US'!$N:$N,"&lt;"&amp;$B16,'IEA-MethaneAbatement-US'!$N:$N,"&gt;="&amp;$A16,'IEA-MethaneAbatement-US'!$L:$L,$D$1)))*'State Downscaling Multipliers'!$B$7*(1+'EPA to IEA Scaling'!T$10)</f>
        <v>0</v>
      </c>
      <c r="Q16" s="165">
        <f>((VLOOKUP($B$1,'Multipliers and Adjustments'!$A$70:$I$86,TRUNC(COLUMN(Q$2)/5)+2,FALSE)*SUMIFS('IEA-MethaneAbatement-US'!$M:$M,'IEA-MethaneAbatement-US'!$N:$N,"&lt;"&amp;$B16,'IEA-MethaneAbatement-US'!$N:$N,"&gt;="&amp;$A16,'IEA-MethaneAbatement-US'!$L:$L,$B$1))+(VLOOKUP($C$1,'Multipliers and Adjustments'!$A$70:$I$86,TRUNC(COLUMN(Q$2)/5)+2,FALSE)*SUMIFS('IEA-MethaneAbatement-US'!$M:$M,'IEA-MethaneAbatement-US'!$N:$N,"&lt;"&amp;$B16,'IEA-MethaneAbatement-US'!$N:$N,"&gt;="&amp;$A16,'IEA-MethaneAbatement-US'!$L:$L,$C$1))+(VLOOKUP($D$1,'Multipliers and Adjustments'!$A$70:$I$86,TRUNC(COLUMN(Q$2)/5)+2,FALSE)*SUMIFS('IEA-MethaneAbatement-US'!$M:$M,'IEA-MethaneAbatement-US'!$N:$N,"&lt;"&amp;$B16,'IEA-MethaneAbatement-US'!$N:$N,"&gt;="&amp;$A16,'IEA-MethaneAbatement-US'!$L:$L,$D$1)))*'State Downscaling Multipliers'!$B$7*(1+'EPA to IEA Scaling'!U$10)</f>
        <v>0</v>
      </c>
      <c r="R16" s="167">
        <f>((VLOOKUP($B$1,'Multipliers and Adjustments'!$A$70:$I$86,TRUNC(COLUMN(R$2)/5)+2,FALSE)*SUMIFS('IEA-MethaneAbatement-US'!$M:$M,'IEA-MethaneAbatement-US'!$N:$N,"&lt;"&amp;$B16,'IEA-MethaneAbatement-US'!$N:$N,"&gt;="&amp;$A16,'IEA-MethaneAbatement-US'!$L:$L,$B$1))+(VLOOKUP($C$1,'Multipliers and Adjustments'!$A$70:$I$86,TRUNC(COLUMN(R$2)/5)+2,FALSE)*SUMIFS('IEA-MethaneAbatement-US'!$M:$M,'IEA-MethaneAbatement-US'!$N:$N,"&lt;"&amp;$B16,'IEA-MethaneAbatement-US'!$N:$N,"&gt;="&amp;$A16,'IEA-MethaneAbatement-US'!$L:$L,$C$1))+(VLOOKUP($D$1,'Multipliers and Adjustments'!$A$70:$I$86,TRUNC(COLUMN(R$2)/5)+2,FALSE)*SUMIFS('IEA-MethaneAbatement-US'!$M:$M,'IEA-MethaneAbatement-US'!$N:$N,"&lt;"&amp;$B16,'IEA-MethaneAbatement-US'!$N:$N,"&gt;="&amp;$A16,'IEA-MethaneAbatement-US'!$L:$L,$D$1)))*'State Downscaling Multipliers'!$B$7*(1+'EPA to IEA Scaling'!V$10)</f>
        <v>0</v>
      </c>
      <c r="S16" s="165">
        <f>((VLOOKUP($B$1,'Multipliers and Adjustments'!$A$70:$I$86,TRUNC(COLUMN(S$2)/5)+2,FALSE)*SUMIFS('IEA-MethaneAbatement-US'!$M:$M,'IEA-MethaneAbatement-US'!$N:$N,"&lt;"&amp;$B16,'IEA-MethaneAbatement-US'!$N:$N,"&gt;="&amp;$A16,'IEA-MethaneAbatement-US'!$L:$L,$B$1))+(VLOOKUP($C$1,'Multipliers and Adjustments'!$A$70:$I$86,TRUNC(COLUMN(S$2)/5)+2,FALSE)*SUMIFS('IEA-MethaneAbatement-US'!$M:$M,'IEA-MethaneAbatement-US'!$N:$N,"&lt;"&amp;$B16,'IEA-MethaneAbatement-US'!$N:$N,"&gt;="&amp;$A16,'IEA-MethaneAbatement-US'!$L:$L,$C$1))+(VLOOKUP($D$1,'Multipliers and Adjustments'!$A$70:$I$86,TRUNC(COLUMN(S$2)/5)+2,FALSE)*SUMIFS('IEA-MethaneAbatement-US'!$M:$M,'IEA-MethaneAbatement-US'!$N:$N,"&lt;"&amp;$B16,'IEA-MethaneAbatement-US'!$N:$N,"&gt;="&amp;$A16,'IEA-MethaneAbatement-US'!$L:$L,$D$1)))*'State Downscaling Multipliers'!$B$7*(1+'EPA to IEA Scaling'!W$10)</f>
        <v>0</v>
      </c>
      <c r="T16" s="165">
        <f>((VLOOKUP($B$1,'Multipliers and Adjustments'!$A$70:$I$86,TRUNC(COLUMN(T$2)/5)+2,FALSE)*SUMIFS('IEA-MethaneAbatement-US'!$M:$M,'IEA-MethaneAbatement-US'!$N:$N,"&lt;"&amp;$B16,'IEA-MethaneAbatement-US'!$N:$N,"&gt;="&amp;$A16,'IEA-MethaneAbatement-US'!$L:$L,$B$1))+(VLOOKUP($C$1,'Multipliers and Adjustments'!$A$70:$I$86,TRUNC(COLUMN(T$2)/5)+2,FALSE)*SUMIFS('IEA-MethaneAbatement-US'!$M:$M,'IEA-MethaneAbatement-US'!$N:$N,"&lt;"&amp;$B16,'IEA-MethaneAbatement-US'!$N:$N,"&gt;="&amp;$A16,'IEA-MethaneAbatement-US'!$L:$L,$C$1))+(VLOOKUP($D$1,'Multipliers and Adjustments'!$A$70:$I$86,TRUNC(COLUMN(T$2)/5)+2,FALSE)*SUMIFS('IEA-MethaneAbatement-US'!$M:$M,'IEA-MethaneAbatement-US'!$N:$N,"&lt;"&amp;$B16,'IEA-MethaneAbatement-US'!$N:$N,"&gt;="&amp;$A16,'IEA-MethaneAbatement-US'!$L:$L,$D$1)))*'State Downscaling Multipliers'!$B$7*(1+'EPA to IEA Scaling'!X$10)</f>
        <v>0</v>
      </c>
      <c r="U16" s="165">
        <f>((VLOOKUP($B$1,'Multipliers and Adjustments'!$A$70:$I$86,TRUNC(COLUMN(U$2)/5)+2,FALSE)*SUMIFS('IEA-MethaneAbatement-US'!$M:$M,'IEA-MethaneAbatement-US'!$N:$N,"&lt;"&amp;$B16,'IEA-MethaneAbatement-US'!$N:$N,"&gt;="&amp;$A16,'IEA-MethaneAbatement-US'!$L:$L,$B$1))+(VLOOKUP($C$1,'Multipliers and Adjustments'!$A$70:$I$86,TRUNC(COLUMN(U$2)/5)+2,FALSE)*SUMIFS('IEA-MethaneAbatement-US'!$M:$M,'IEA-MethaneAbatement-US'!$N:$N,"&lt;"&amp;$B16,'IEA-MethaneAbatement-US'!$N:$N,"&gt;="&amp;$A16,'IEA-MethaneAbatement-US'!$L:$L,$C$1))+(VLOOKUP($D$1,'Multipliers and Adjustments'!$A$70:$I$86,TRUNC(COLUMN(U$2)/5)+2,FALSE)*SUMIFS('IEA-MethaneAbatement-US'!$M:$M,'IEA-MethaneAbatement-US'!$N:$N,"&lt;"&amp;$B16,'IEA-MethaneAbatement-US'!$N:$N,"&gt;="&amp;$A16,'IEA-MethaneAbatement-US'!$L:$L,$D$1)))*'State Downscaling Multipliers'!$B$7*(1+'EPA to IEA Scaling'!Y$10)</f>
        <v>0</v>
      </c>
      <c r="V16" s="165">
        <f>((VLOOKUP($B$1,'Multipliers and Adjustments'!$A$70:$I$86,TRUNC(COLUMN(V$2)/5)+2,FALSE)*SUMIFS('IEA-MethaneAbatement-US'!$M:$M,'IEA-MethaneAbatement-US'!$N:$N,"&lt;"&amp;$B16,'IEA-MethaneAbatement-US'!$N:$N,"&gt;="&amp;$A16,'IEA-MethaneAbatement-US'!$L:$L,$B$1))+(VLOOKUP($C$1,'Multipliers and Adjustments'!$A$70:$I$86,TRUNC(COLUMN(V$2)/5)+2,FALSE)*SUMIFS('IEA-MethaneAbatement-US'!$M:$M,'IEA-MethaneAbatement-US'!$N:$N,"&lt;"&amp;$B16,'IEA-MethaneAbatement-US'!$N:$N,"&gt;="&amp;$A16,'IEA-MethaneAbatement-US'!$L:$L,$C$1))+(VLOOKUP($D$1,'Multipliers and Adjustments'!$A$70:$I$86,TRUNC(COLUMN(V$2)/5)+2,FALSE)*SUMIFS('IEA-MethaneAbatement-US'!$M:$M,'IEA-MethaneAbatement-US'!$N:$N,"&lt;"&amp;$B16,'IEA-MethaneAbatement-US'!$N:$N,"&gt;="&amp;$A16,'IEA-MethaneAbatement-US'!$L:$L,$D$1)))*'State Downscaling Multipliers'!$B$7*(1+'EPA to IEA Scaling'!Z$10)</f>
        <v>0</v>
      </c>
      <c r="W16" s="167">
        <f>((VLOOKUP($B$1,'Multipliers and Adjustments'!$A$70:$I$86,TRUNC(COLUMN(W$2)/5)+2,FALSE)*SUMIFS('IEA-MethaneAbatement-US'!$M:$M,'IEA-MethaneAbatement-US'!$N:$N,"&lt;"&amp;$B16,'IEA-MethaneAbatement-US'!$N:$N,"&gt;="&amp;$A16,'IEA-MethaneAbatement-US'!$L:$L,$B$1))+(VLOOKUP($C$1,'Multipliers and Adjustments'!$A$70:$I$86,TRUNC(COLUMN(W$2)/5)+2,FALSE)*SUMIFS('IEA-MethaneAbatement-US'!$M:$M,'IEA-MethaneAbatement-US'!$N:$N,"&lt;"&amp;$B16,'IEA-MethaneAbatement-US'!$N:$N,"&gt;="&amp;$A16,'IEA-MethaneAbatement-US'!$L:$L,$C$1))+(VLOOKUP($D$1,'Multipliers and Adjustments'!$A$70:$I$86,TRUNC(COLUMN(W$2)/5)+2,FALSE)*SUMIFS('IEA-MethaneAbatement-US'!$M:$M,'IEA-MethaneAbatement-US'!$N:$N,"&lt;"&amp;$B16,'IEA-MethaneAbatement-US'!$N:$N,"&gt;="&amp;$A16,'IEA-MethaneAbatement-US'!$L:$L,$D$1)))*'State Downscaling Multipliers'!$B$7*(1+'EPA to IEA Scaling'!AA$10)</f>
        <v>0</v>
      </c>
      <c r="X16" s="165">
        <f>((VLOOKUP($B$1,'Multipliers and Adjustments'!$A$70:$I$86,TRUNC(COLUMN(X$2)/5)+2,FALSE)*SUMIFS('IEA-MethaneAbatement-US'!$M:$M,'IEA-MethaneAbatement-US'!$N:$N,"&lt;"&amp;$B16,'IEA-MethaneAbatement-US'!$N:$N,"&gt;="&amp;$A16,'IEA-MethaneAbatement-US'!$L:$L,$B$1))+(VLOOKUP($C$1,'Multipliers and Adjustments'!$A$70:$I$86,TRUNC(COLUMN(X$2)/5)+2,FALSE)*SUMIFS('IEA-MethaneAbatement-US'!$M:$M,'IEA-MethaneAbatement-US'!$N:$N,"&lt;"&amp;$B16,'IEA-MethaneAbatement-US'!$N:$N,"&gt;="&amp;$A16,'IEA-MethaneAbatement-US'!$L:$L,$C$1))+(VLOOKUP($D$1,'Multipliers and Adjustments'!$A$70:$I$86,TRUNC(COLUMN(X$2)/5)+2,FALSE)*SUMIFS('IEA-MethaneAbatement-US'!$M:$M,'IEA-MethaneAbatement-US'!$N:$N,"&lt;"&amp;$B16,'IEA-MethaneAbatement-US'!$N:$N,"&gt;="&amp;$A16,'IEA-MethaneAbatement-US'!$L:$L,$D$1)))*'State Downscaling Multipliers'!$B$7*(1+'EPA to IEA Scaling'!AB$10)</f>
        <v>0</v>
      </c>
      <c r="Y16" s="165">
        <f>((VLOOKUP($B$1,'Multipliers and Adjustments'!$A$70:$I$86,TRUNC(COLUMN(Y$2)/5)+2,FALSE)*SUMIFS('IEA-MethaneAbatement-US'!$M:$M,'IEA-MethaneAbatement-US'!$N:$N,"&lt;"&amp;$B16,'IEA-MethaneAbatement-US'!$N:$N,"&gt;="&amp;$A16,'IEA-MethaneAbatement-US'!$L:$L,$B$1))+(VLOOKUP($C$1,'Multipliers and Adjustments'!$A$70:$I$86,TRUNC(COLUMN(Y$2)/5)+2,FALSE)*SUMIFS('IEA-MethaneAbatement-US'!$M:$M,'IEA-MethaneAbatement-US'!$N:$N,"&lt;"&amp;$B16,'IEA-MethaneAbatement-US'!$N:$N,"&gt;="&amp;$A16,'IEA-MethaneAbatement-US'!$L:$L,$C$1))+(VLOOKUP($D$1,'Multipliers and Adjustments'!$A$70:$I$86,TRUNC(COLUMN(Y$2)/5)+2,FALSE)*SUMIFS('IEA-MethaneAbatement-US'!$M:$M,'IEA-MethaneAbatement-US'!$N:$N,"&lt;"&amp;$B16,'IEA-MethaneAbatement-US'!$N:$N,"&gt;="&amp;$A16,'IEA-MethaneAbatement-US'!$L:$L,$D$1)))*'State Downscaling Multipliers'!$B$7*(1+'EPA to IEA Scaling'!AC$10)</f>
        <v>0</v>
      </c>
      <c r="Z16" s="165">
        <f>((VLOOKUP($B$1,'Multipliers and Adjustments'!$A$70:$I$86,TRUNC(COLUMN(Z$2)/5)+2,FALSE)*SUMIFS('IEA-MethaneAbatement-US'!$M:$M,'IEA-MethaneAbatement-US'!$N:$N,"&lt;"&amp;$B16,'IEA-MethaneAbatement-US'!$N:$N,"&gt;="&amp;$A16,'IEA-MethaneAbatement-US'!$L:$L,$B$1))+(VLOOKUP($C$1,'Multipliers and Adjustments'!$A$70:$I$86,TRUNC(COLUMN(Z$2)/5)+2,FALSE)*SUMIFS('IEA-MethaneAbatement-US'!$M:$M,'IEA-MethaneAbatement-US'!$N:$N,"&lt;"&amp;$B16,'IEA-MethaneAbatement-US'!$N:$N,"&gt;="&amp;$A16,'IEA-MethaneAbatement-US'!$L:$L,$C$1))+(VLOOKUP($D$1,'Multipliers and Adjustments'!$A$70:$I$86,TRUNC(COLUMN(Z$2)/5)+2,FALSE)*SUMIFS('IEA-MethaneAbatement-US'!$M:$M,'IEA-MethaneAbatement-US'!$N:$N,"&lt;"&amp;$B16,'IEA-MethaneAbatement-US'!$N:$N,"&gt;="&amp;$A16,'IEA-MethaneAbatement-US'!$L:$L,$D$1)))*'State Downscaling Multipliers'!$B$7*(1+'EPA to IEA Scaling'!AD$10)</f>
        <v>0</v>
      </c>
      <c r="AA16" s="165">
        <f>((VLOOKUP($B$1,'Multipliers and Adjustments'!$A$70:$I$86,TRUNC(COLUMN(AA$2)/5)+2,FALSE)*SUMIFS('IEA-MethaneAbatement-US'!$M:$M,'IEA-MethaneAbatement-US'!$N:$N,"&lt;"&amp;$B16,'IEA-MethaneAbatement-US'!$N:$N,"&gt;="&amp;$A16,'IEA-MethaneAbatement-US'!$L:$L,$B$1))+(VLOOKUP($C$1,'Multipliers and Adjustments'!$A$70:$I$86,TRUNC(COLUMN(AA$2)/5)+2,FALSE)*SUMIFS('IEA-MethaneAbatement-US'!$M:$M,'IEA-MethaneAbatement-US'!$N:$N,"&lt;"&amp;$B16,'IEA-MethaneAbatement-US'!$N:$N,"&gt;="&amp;$A16,'IEA-MethaneAbatement-US'!$L:$L,$C$1))+(VLOOKUP($D$1,'Multipliers and Adjustments'!$A$70:$I$86,TRUNC(COLUMN(AA$2)/5)+2,FALSE)*SUMIFS('IEA-MethaneAbatement-US'!$M:$M,'IEA-MethaneAbatement-US'!$N:$N,"&lt;"&amp;$B16,'IEA-MethaneAbatement-US'!$N:$N,"&gt;="&amp;$A16,'IEA-MethaneAbatement-US'!$L:$L,$D$1)))*'State Downscaling Multipliers'!$B$7*(1+'EPA to IEA Scaling'!AE$10)</f>
        <v>0</v>
      </c>
      <c r="AB16" s="167">
        <f>((VLOOKUP($B$1,'Multipliers and Adjustments'!$A$70:$I$86,TRUNC(COLUMN(AB$2)/5)+2,FALSE)*SUMIFS('IEA-MethaneAbatement-US'!$M:$M,'IEA-MethaneAbatement-US'!$N:$N,"&lt;"&amp;$B16,'IEA-MethaneAbatement-US'!$N:$N,"&gt;="&amp;$A16,'IEA-MethaneAbatement-US'!$L:$L,$B$1))+(VLOOKUP($C$1,'Multipliers and Adjustments'!$A$70:$I$86,TRUNC(COLUMN(AB$2)/5)+2,FALSE)*SUMIFS('IEA-MethaneAbatement-US'!$M:$M,'IEA-MethaneAbatement-US'!$N:$N,"&lt;"&amp;$B16,'IEA-MethaneAbatement-US'!$N:$N,"&gt;="&amp;$A16,'IEA-MethaneAbatement-US'!$L:$L,$C$1))+(VLOOKUP($D$1,'Multipliers and Adjustments'!$A$70:$I$86,TRUNC(COLUMN(AB$2)/5)+2,FALSE)*SUMIFS('IEA-MethaneAbatement-US'!$M:$M,'IEA-MethaneAbatement-US'!$N:$N,"&lt;"&amp;$B16,'IEA-MethaneAbatement-US'!$N:$N,"&gt;="&amp;$A16,'IEA-MethaneAbatement-US'!$L:$L,$D$1)))*'State Downscaling Multipliers'!$B$7*(1+'EPA to IEA Scaling'!AF$10)</f>
        <v>0</v>
      </c>
      <c r="AC16" s="165">
        <f>((VLOOKUP($B$1,'Multipliers and Adjustments'!$A$70:$I$86,TRUNC(COLUMN(AC$2)/5)+2,FALSE)*SUMIFS('IEA-MethaneAbatement-US'!$M:$M,'IEA-MethaneAbatement-US'!$N:$N,"&lt;"&amp;$B16,'IEA-MethaneAbatement-US'!$N:$N,"&gt;="&amp;$A16,'IEA-MethaneAbatement-US'!$L:$L,$B$1))+(VLOOKUP($C$1,'Multipliers and Adjustments'!$A$70:$I$86,TRUNC(COLUMN(AC$2)/5)+2,FALSE)*SUMIFS('IEA-MethaneAbatement-US'!$M:$M,'IEA-MethaneAbatement-US'!$N:$N,"&lt;"&amp;$B16,'IEA-MethaneAbatement-US'!$N:$N,"&gt;="&amp;$A16,'IEA-MethaneAbatement-US'!$L:$L,$C$1))+(VLOOKUP($D$1,'Multipliers and Adjustments'!$A$70:$I$86,TRUNC(COLUMN(AC$2)/5)+2,FALSE)*SUMIFS('IEA-MethaneAbatement-US'!$M:$M,'IEA-MethaneAbatement-US'!$N:$N,"&lt;"&amp;$B16,'IEA-MethaneAbatement-US'!$N:$N,"&gt;="&amp;$A16,'IEA-MethaneAbatement-US'!$L:$L,$D$1)))*'State Downscaling Multipliers'!$B$7*(1+'EPA to IEA Scaling'!AG$10)</f>
        <v>0</v>
      </c>
      <c r="AD16" s="165">
        <f>((VLOOKUP($B$1,'Multipliers and Adjustments'!$A$70:$I$86,TRUNC(COLUMN(AD$2)/5)+2,FALSE)*SUMIFS('IEA-MethaneAbatement-US'!$M:$M,'IEA-MethaneAbatement-US'!$N:$N,"&lt;"&amp;$B16,'IEA-MethaneAbatement-US'!$N:$N,"&gt;="&amp;$A16,'IEA-MethaneAbatement-US'!$L:$L,$B$1))+(VLOOKUP($C$1,'Multipliers and Adjustments'!$A$70:$I$86,TRUNC(COLUMN(AD$2)/5)+2,FALSE)*SUMIFS('IEA-MethaneAbatement-US'!$M:$M,'IEA-MethaneAbatement-US'!$N:$N,"&lt;"&amp;$B16,'IEA-MethaneAbatement-US'!$N:$N,"&gt;="&amp;$A16,'IEA-MethaneAbatement-US'!$L:$L,$C$1))+(VLOOKUP($D$1,'Multipliers and Adjustments'!$A$70:$I$86,TRUNC(COLUMN(AD$2)/5)+2,FALSE)*SUMIFS('IEA-MethaneAbatement-US'!$M:$M,'IEA-MethaneAbatement-US'!$N:$N,"&lt;"&amp;$B16,'IEA-MethaneAbatement-US'!$N:$N,"&gt;="&amp;$A16,'IEA-MethaneAbatement-US'!$L:$L,$D$1)))*'State Downscaling Multipliers'!$B$7*(1+'EPA to IEA Scaling'!AH$10)</f>
        <v>0</v>
      </c>
      <c r="AE16" s="165">
        <f>((VLOOKUP($B$1,'Multipliers and Adjustments'!$A$70:$I$86,TRUNC(COLUMN(AE$2)/5)+2,FALSE)*SUMIFS('IEA-MethaneAbatement-US'!$M:$M,'IEA-MethaneAbatement-US'!$N:$N,"&lt;"&amp;$B16,'IEA-MethaneAbatement-US'!$N:$N,"&gt;="&amp;$A16,'IEA-MethaneAbatement-US'!$L:$L,$B$1))+(VLOOKUP($C$1,'Multipliers and Adjustments'!$A$70:$I$86,TRUNC(COLUMN(AE$2)/5)+2,FALSE)*SUMIFS('IEA-MethaneAbatement-US'!$M:$M,'IEA-MethaneAbatement-US'!$N:$N,"&lt;"&amp;$B16,'IEA-MethaneAbatement-US'!$N:$N,"&gt;="&amp;$A16,'IEA-MethaneAbatement-US'!$L:$L,$C$1))+(VLOOKUP($D$1,'Multipliers and Adjustments'!$A$70:$I$86,TRUNC(COLUMN(AE$2)/5)+2,FALSE)*SUMIFS('IEA-MethaneAbatement-US'!$M:$M,'IEA-MethaneAbatement-US'!$N:$N,"&lt;"&amp;$B16,'IEA-MethaneAbatement-US'!$N:$N,"&gt;="&amp;$A16,'IEA-MethaneAbatement-US'!$L:$L,$D$1)))*'State Downscaling Multipliers'!$B$7*(1+'EPA to IEA Scaling'!AI$10)</f>
        <v>0</v>
      </c>
      <c r="AF16" s="165">
        <f>((VLOOKUP($B$1,'Multipliers and Adjustments'!$A$70:$I$86,TRUNC(COLUMN(AF$2)/5)+2,FALSE)*SUMIFS('IEA-MethaneAbatement-US'!$M:$M,'IEA-MethaneAbatement-US'!$N:$N,"&lt;"&amp;$B16,'IEA-MethaneAbatement-US'!$N:$N,"&gt;="&amp;$A16,'IEA-MethaneAbatement-US'!$L:$L,$B$1))+(VLOOKUP($C$1,'Multipliers and Adjustments'!$A$70:$I$86,TRUNC(COLUMN(AF$2)/5)+2,FALSE)*SUMIFS('IEA-MethaneAbatement-US'!$M:$M,'IEA-MethaneAbatement-US'!$N:$N,"&lt;"&amp;$B16,'IEA-MethaneAbatement-US'!$N:$N,"&gt;="&amp;$A16,'IEA-MethaneAbatement-US'!$L:$L,$C$1))+(VLOOKUP($D$1,'Multipliers and Adjustments'!$A$70:$I$86,TRUNC(COLUMN(AF$2)/5)+2,FALSE)*SUMIFS('IEA-MethaneAbatement-US'!$M:$M,'IEA-MethaneAbatement-US'!$N:$N,"&lt;"&amp;$B16,'IEA-MethaneAbatement-US'!$N:$N,"&gt;="&amp;$A16,'IEA-MethaneAbatement-US'!$L:$L,$D$1)))*'State Downscaling Multipliers'!$B$7*(1+'EPA to IEA Scaling'!AJ$10)</f>
        <v>0</v>
      </c>
      <c r="AG16" s="167">
        <f>((VLOOKUP($B$1,'Multipliers and Adjustments'!$A$70:$I$86,TRUNC(COLUMN(AG$2)/5)+2,FALSE)*SUMIFS('IEA-MethaneAbatement-US'!$M:$M,'IEA-MethaneAbatement-US'!$N:$N,"&lt;"&amp;$B16,'IEA-MethaneAbatement-US'!$N:$N,"&gt;="&amp;$A16,'IEA-MethaneAbatement-US'!$L:$L,$B$1))+(VLOOKUP($C$1,'Multipliers and Adjustments'!$A$70:$I$86,TRUNC(COLUMN(AG$2)/5)+2,FALSE)*SUMIFS('IEA-MethaneAbatement-US'!$M:$M,'IEA-MethaneAbatement-US'!$N:$N,"&lt;"&amp;$B16,'IEA-MethaneAbatement-US'!$N:$N,"&gt;="&amp;$A16,'IEA-MethaneAbatement-US'!$L:$L,$C$1))+(VLOOKUP($D$1,'Multipliers and Adjustments'!$A$70:$I$86,TRUNC(COLUMN(AG$2)/5)+2,FALSE)*SUMIFS('IEA-MethaneAbatement-US'!$M:$M,'IEA-MethaneAbatement-US'!$N:$N,"&lt;"&amp;$B16,'IEA-MethaneAbatement-US'!$N:$N,"&gt;="&amp;$A16,'IEA-MethaneAbatement-US'!$L:$L,$D$1)))*'State Downscaling Multipliers'!$B$7*(1+'EPA to IEA Scaling'!AK$10)</f>
        <v>0</v>
      </c>
      <c r="AH16" s="165">
        <f>((VLOOKUP($B$1,'Multipliers and Adjustments'!$A$70:$I$86,TRUNC(COLUMN(AH$2)/5)+2,FALSE)*SUMIFS('IEA-MethaneAbatement-US'!$M:$M,'IEA-MethaneAbatement-US'!$N:$N,"&lt;"&amp;$B16,'IEA-MethaneAbatement-US'!$N:$N,"&gt;="&amp;$A16,'IEA-MethaneAbatement-US'!$L:$L,$B$1))+(VLOOKUP($C$1,'Multipliers and Adjustments'!$A$70:$I$86,TRUNC(COLUMN(AH$2)/5)+2,FALSE)*SUMIFS('IEA-MethaneAbatement-US'!$M:$M,'IEA-MethaneAbatement-US'!$N:$N,"&lt;"&amp;$B16,'IEA-MethaneAbatement-US'!$N:$N,"&gt;="&amp;$A16,'IEA-MethaneAbatement-US'!$L:$L,$C$1))+(VLOOKUP($D$1,'Multipliers and Adjustments'!$A$70:$I$86,TRUNC(COLUMN(AH$2)/5)+2,FALSE)*SUMIFS('IEA-MethaneAbatement-US'!$M:$M,'IEA-MethaneAbatement-US'!$N:$N,"&lt;"&amp;$B16,'IEA-MethaneAbatement-US'!$N:$N,"&gt;="&amp;$A16,'IEA-MethaneAbatement-US'!$L:$L,$D$1)))*'State Downscaling Multipliers'!$B$7*(1+'EPA to IEA Scaling'!AL$10)</f>
        <v>0</v>
      </c>
      <c r="AI16" s="165">
        <f>((VLOOKUP($B$1,'Multipliers and Adjustments'!$A$70:$I$86,TRUNC(COLUMN(AI$2)/5)+2,FALSE)*SUMIFS('IEA-MethaneAbatement-US'!$M:$M,'IEA-MethaneAbatement-US'!$N:$N,"&lt;"&amp;$B16,'IEA-MethaneAbatement-US'!$N:$N,"&gt;="&amp;$A16,'IEA-MethaneAbatement-US'!$L:$L,$B$1))+(VLOOKUP($C$1,'Multipliers and Adjustments'!$A$70:$I$86,TRUNC(COLUMN(AI$2)/5)+2,FALSE)*SUMIFS('IEA-MethaneAbatement-US'!$M:$M,'IEA-MethaneAbatement-US'!$N:$N,"&lt;"&amp;$B16,'IEA-MethaneAbatement-US'!$N:$N,"&gt;="&amp;$A16,'IEA-MethaneAbatement-US'!$L:$L,$C$1))+(VLOOKUP($D$1,'Multipliers and Adjustments'!$A$70:$I$86,TRUNC(COLUMN(AI$2)/5)+2,FALSE)*SUMIFS('IEA-MethaneAbatement-US'!$M:$M,'IEA-MethaneAbatement-US'!$N:$N,"&lt;"&amp;$B16,'IEA-MethaneAbatement-US'!$N:$N,"&gt;="&amp;$A16,'IEA-MethaneAbatement-US'!$L:$L,$D$1)))*'State Downscaling Multipliers'!$B$7*(1+'EPA to IEA Scaling'!AM$10)</f>
        <v>0</v>
      </c>
      <c r="AJ16" s="165">
        <f>((VLOOKUP($B$1,'Multipliers and Adjustments'!$A$70:$I$86,TRUNC(COLUMN(AJ$2)/5)+2,FALSE)*SUMIFS('IEA-MethaneAbatement-US'!$M:$M,'IEA-MethaneAbatement-US'!$N:$N,"&lt;"&amp;$B16,'IEA-MethaneAbatement-US'!$N:$N,"&gt;="&amp;$A16,'IEA-MethaneAbatement-US'!$L:$L,$B$1))+(VLOOKUP($C$1,'Multipliers and Adjustments'!$A$70:$I$86,TRUNC(COLUMN(AJ$2)/5)+2,FALSE)*SUMIFS('IEA-MethaneAbatement-US'!$M:$M,'IEA-MethaneAbatement-US'!$N:$N,"&lt;"&amp;$B16,'IEA-MethaneAbatement-US'!$N:$N,"&gt;="&amp;$A16,'IEA-MethaneAbatement-US'!$L:$L,$C$1))+(VLOOKUP($D$1,'Multipliers and Adjustments'!$A$70:$I$86,TRUNC(COLUMN(AJ$2)/5)+2,FALSE)*SUMIFS('IEA-MethaneAbatement-US'!$M:$M,'IEA-MethaneAbatement-US'!$N:$N,"&lt;"&amp;$B16,'IEA-MethaneAbatement-US'!$N:$N,"&gt;="&amp;$A16,'IEA-MethaneAbatement-US'!$L:$L,$D$1)))*'State Downscaling Multipliers'!$B$7*(1+'EPA to IEA Scaling'!AN$10)</f>
        <v>0</v>
      </c>
      <c r="AK16" s="165">
        <f>((VLOOKUP($B$1,'Multipliers and Adjustments'!$A$70:$I$86,TRUNC(COLUMN(AK$2)/5)+2,FALSE)*SUMIFS('IEA-MethaneAbatement-US'!$M:$M,'IEA-MethaneAbatement-US'!$N:$N,"&lt;"&amp;$B16,'IEA-MethaneAbatement-US'!$N:$N,"&gt;="&amp;$A16,'IEA-MethaneAbatement-US'!$L:$L,$B$1))+(VLOOKUP($C$1,'Multipliers and Adjustments'!$A$70:$I$86,TRUNC(COLUMN(AK$2)/5)+2,FALSE)*SUMIFS('IEA-MethaneAbatement-US'!$M:$M,'IEA-MethaneAbatement-US'!$N:$N,"&lt;"&amp;$B16,'IEA-MethaneAbatement-US'!$N:$N,"&gt;="&amp;$A16,'IEA-MethaneAbatement-US'!$L:$L,$C$1))+(VLOOKUP($D$1,'Multipliers and Adjustments'!$A$70:$I$86,TRUNC(COLUMN(AK$2)/5)+2,FALSE)*SUMIFS('IEA-MethaneAbatement-US'!$M:$M,'IEA-MethaneAbatement-US'!$N:$N,"&lt;"&amp;$B16,'IEA-MethaneAbatement-US'!$N:$N,"&gt;="&amp;$A16,'IEA-MethaneAbatement-US'!$L:$L,$D$1)))*'State Downscaling Multipliers'!$B$7*(1+'EPA to IEA Scaling'!AO$10)</f>
        <v>0</v>
      </c>
      <c r="AL16" s="167">
        <f>((VLOOKUP($B$1,'Multipliers and Adjustments'!$A$70:$I$86,TRUNC(COLUMN(AL$2)/5)+2,FALSE)*SUMIFS('IEA-MethaneAbatement-US'!$M:$M,'IEA-MethaneAbatement-US'!$N:$N,"&lt;"&amp;$B16,'IEA-MethaneAbatement-US'!$N:$N,"&gt;="&amp;$A16,'IEA-MethaneAbatement-US'!$L:$L,$B$1))+(VLOOKUP($C$1,'Multipliers and Adjustments'!$A$70:$I$86,TRUNC(COLUMN(AL$2)/5)+2,FALSE)*SUMIFS('IEA-MethaneAbatement-US'!$M:$M,'IEA-MethaneAbatement-US'!$N:$N,"&lt;"&amp;$B16,'IEA-MethaneAbatement-US'!$N:$N,"&gt;="&amp;$A16,'IEA-MethaneAbatement-US'!$L:$L,$C$1))+(VLOOKUP($D$1,'Multipliers and Adjustments'!$A$70:$I$86,TRUNC(COLUMN(AL$2)/5)+2,FALSE)*SUMIFS('IEA-MethaneAbatement-US'!$M:$M,'IEA-MethaneAbatement-US'!$N:$N,"&lt;"&amp;$B16,'IEA-MethaneAbatement-US'!$N:$N,"&gt;="&amp;$A16,'IEA-MethaneAbatement-US'!$L:$L,$D$1)))*'State Downscaling Multipliers'!$B$7*(1+'EPA to IEA Scaling'!AP$10)</f>
        <v>0</v>
      </c>
    </row>
    <row r="17" spans="1:38" x14ac:dyDescent="0.25">
      <c r="A17" s="49">
        <f t="shared" si="1"/>
        <v>-450</v>
      </c>
      <c r="B17" s="49">
        <f t="shared" si="0"/>
        <v>-400</v>
      </c>
      <c r="C17" s="165">
        <f>((VLOOKUP($B$1,'Multipliers and Adjustments'!$A$70:$I$86,TRUNC(COLUMN(C$2)/5)+2,FALSE)*SUMIFS('IEA-MethaneAbatement-US'!$M:$M,'IEA-MethaneAbatement-US'!$N:$N,"&lt;"&amp;$B17,'IEA-MethaneAbatement-US'!$N:$N,"&gt;="&amp;$A17,'IEA-MethaneAbatement-US'!$L:$L,$B$1))+(VLOOKUP($C$1,'Multipliers and Adjustments'!$A$70:$I$86,TRUNC(COLUMN(C$2)/5)+2,FALSE)*SUMIFS('IEA-MethaneAbatement-US'!$M:$M,'IEA-MethaneAbatement-US'!$N:$N,"&lt;"&amp;$B17,'IEA-MethaneAbatement-US'!$N:$N,"&gt;="&amp;$A17,'IEA-MethaneAbatement-US'!$L:$L,$C$1))+(VLOOKUP($D$1,'Multipliers and Adjustments'!$A$70:$I$86,TRUNC(COLUMN(C$2)/5)+2,FALSE)*SUMIFS('IEA-MethaneAbatement-US'!$M:$M,'IEA-MethaneAbatement-US'!$N:$N,"&lt;"&amp;$B17,'IEA-MethaneAbatement-US'!$N:$N,"&gt;="&amp;$A17,'IEA-MethaneAbatement-US'!$L:$L,$D$1)))*'State Downscaling Multipliers'!$B$7*(1+'EPA to IEA Scaling'!G$10)</f>
        <v>0</v>
      </c>
      <c r="D17" s="165">
        <f>((VLOOKUP($B$1,'Multipliers and Adjustments'!$A$70:$I$86,TRUNC(COLUMN(D$2)/5)+2,FALSE)*SUMIFS('IEA-MethaneAbatement-US'!$M:$M,'IEA-MethaneAbatement-US'!$N:$N,"&lt;"&amp;$B17,'IEA-MethaneAbatement-US'!$N:$N,"&gt;="&amp;$A17,'IEA-MethaneAbatement-US'!$L:$L,$B$1))+(VLOOKUP($C$1,'Multipliers and Adjustments'!$A$70:$I$86,TRUNC(COLUMN(D$2)/5)+2,FALSE)*SUMIFS('IEA-MethaneAbatement-US'!$M:$M,'IEA-MethaneAbatement-US'!$N:$N,"&lt;"&amp;$B17,'IEA-MethaneAbatement-US'!$N:$N,"&gt;="&amp;$A17,'IEA-MethaneAbatement-US'!$L:$L,$C$1))+(VLOOKUP($D$1,'Multipliers and Adjustments'!$A$70:$I$86,TRUNC(COLUMN(D$2)/5)+2,FALSE)*SUMIFS('IEA-MethaneAbatement-US'!$M:$M,'IEA-MethaneAbatement-US'!$N:$N,"&lt;"&amp;$B17,'IEA-MethaneAbatement-US'!$N:$N,"&gt;="&amp;$A17,'IEA-MethaneAbatement-US'!$L:$L,$D$1)))*'State Downscaling Multipliers'!$B$7*(1+'EPA to IEA Scaling'!H$10)</f>
        <v>0</v>
      </c>
      <c r="E17" s="165">
        <f>((VLOOKUP($B$1,'Multipliers and Adjustments'!$A$70:$I$86,TRUNC(COLUMN(E$2)/5)+2,FALSE)*SUMIFS('IEA-MethaneAbatement-US'!$M:$M,'IEA-MethaneAbatement-US'!$N:$N,"&lt;"&amp;$B17,'IEA-MethaneAbatement-US'!$N:$N,"&gt;="&amp;$A17,'IEA-MethaneAbatement-US'!$L:$L,$B$1))+(VLOOKUP($C$1,'Multipliers and Adjustments'!$A$70:$I$86,TRUNC(COLUMN(E$2)/5)+2,FALSE)*SUMIFS('IEA-MethaneAbatement-US'!$M:$M,'IEA-MethaneAbatement-US'!$N:$N,"&lt;"&amp;$B17,'IEA-MethaneAbatement-US'!$N:$N,"&gt;="&amp;$A17,'IEA-MethaneAbatement-US'!$L:$L,$C$1))+(VLOOKUP($D$1,'Multipliers and Adjustments'!$A$70:$I$86,TRUNC(COLUMN(E$2)/5)+2,FALSE)*SUMIFS('IEA-MethaneAbatement-US'!$M:$M,'IEA-MethaneAbatement-US'!$N:$N,"&lt;"&amp;$B17,'IEA-MethaneAbatement-US'!$N:$N,"&gt;="&amp;$A17,'IEA-MethaneAbatement-US'!$L:$L,$D$1)))*'State Downscaling Multipliers'!$B$7*(1+'EPA to IEA Scaling'!I$10)</f>
        <v>0</v>
      </c>
      <c r="F17" s="165">
        <f>((VLOOKUP($B$1,'Multipliers and Adjustments'!$A$70:$I$86,TRUNC(COLUMN(F$2)/5)+2,FALSE)*SUMIFS('IEA-MethaneAbatement-US'!$M:$M,'IEA-MethaneAbatement-US'!$N:$N,"&lt;"&amp;$B17,'IEA-MethaneAbatement-US'!$N:$N,"&gt;="&amp;$A17,'IEA-MethaneAbatement-US'!$L:$L,$B$1))+(VLOOKUP($C$1,'Multipliers and Adjustments'!$A$70:$I$86,TRUNC(COLUMN(F$2)/5)+2,FALSE)*SUMIFS('IEA-MethaneAbatement-US'!$M:$M,'IEA-MethaneAbatement-US'!$N:$N,"&lt;"&amp;$B17,'IEA-MethaneAbatement-US'!$N:$N,"&gt;="&amp;$A17,'IEA-MethaneAbatement-US'!$L:$L,$C$1))+(VLOOKUP($D$1,'Multipliers and Adjustments'!$A$70:$I$86,TRUNC(COLUMN(F$2)/5)+2,FALSE)*SUMIFS('IEA-MethaneAbatement-US'!$M:$M,'IEA-MethaneAbatement-US'!$N:$N,"&lt;"&amp;$B17,'IEA-MethaneAbatement-US'!$N:$N,"&gt;="&amp;$A17,'IEA-MethaneAbatement-US'!$L:$L,$D$1)))*'State Downscaling Multipliers'!$B$7*(1+'EPA to IEA Scaling'!J$10)</f>
        <v>0</v>
      </c>
      <c r="G17" s="166">
        <f>((VLOOKUP($B$1,'Multipliers and Adjustments'!$A$70:$I$86,TRUNC(COLUMN(G$2)/5)+2,FALSE)*SUMIFS('IEA-MethaneAbatement-US'!$M:$M,'IEA-MethaneAbatement-US'!$N:$N,"&lt;"&amp;$B17,'IEA-MethaneAbatement-US'!$N:$N,"&gt;="&amp;$A17,'IEA-MethaneAbatement-US'!$L:$L,$B$1))+(VLOOKUP($C$1,'Multipliers and Adjustments'!$A$70:$I$86,TRUNC(COLUMN(G$2)/5)+2,FALSE)*SUMIFS('IEA-MethaneAbatement-US'!$M:$M,'IEA-MethaneAbatement-US'!$N:$N,"&lt;"&amp;$B17,'IEA-MethaneAbatement-US'!$N:$N,"&gt;="&amp;$A17,'IEA-MethaneAbatement-US'!$L:$L,$C$1))+(VLOOKUP($D$1,'Multipliers and Adjustments'!$A$70:$I$86,TRUNC(COLUMN(G$2)/5)+2,FALSE)*SUMIFS('IEA-MethaneAbatement-US'!$M:$M,'IEA-MethaneAbatement-US'!$N:$N,"&lt;"&amp;$B17,'IEA-MethaneAbatement-US'!$N:$N,"&gt;="&amp;$A17,'IEA-MethaneAbatement-US'!$L:$L,$D$1)))*'State Downscaling Multipliers'!$B$7*(1+'EPA to IEA Scaling'!K$10)</f>
        <v>0</v>
      </c>
      <c r="H17" s="167">
        <f>((VLOOKUP($B$1,'Multipliers and Adjustments'!$A$70:$I$86,TRUNC(COLUMN(H$2)/5)+2,FALSE)*SUMIFS('IEA-MethaneAbatement-US'!$M:$M,'IEA-MethaneAbatement-US'!$N:$N,"&lt;"&amp;$B17,'IEA-MethaneAbatement-US'!$N:$N,"&gt;="&amp;$A17,'IEA-MethaneAbatement-US'!$L:$L,$B$1))+(VLOOKUP($C$1,'Multipliers and Adjustments'!$A$70:$I$86,TRUNC(COLUMN(H$2)/5)+2,FALSE)*SUMIFS('IEA-MethaneAbatement-US'!$M:$M,'IEA-MethaneAbatement-US'!$N:$N,"&lt;"&amp;$B17,'IEA-MethaneAbatement-US'!$N:$N,"&gt;="&amp;$A17,'IEA-MethaneAbatement-US'!$L:$L,$C$1))+(VLOOKUP($D$1,'Multipliers and Adjustments'!$A$70:$I$86,TRUNC(COLUMN(H$2)/5)+2,FALSE)*SUMIFS('IEA-MethaneAbatement-US'!$M:$M,'IEA-MethaneAbatement-US'!$N:$N,"&lt;"&amp;$B17,'IEA-MethaneAbatement-US'!$N:$N,"&gt;="&amp;$A17,'IEA-MethaneAbatement-US'!$L:$L,$D$1)))*'State Downscaling Multipliers'!$B$7*(1+'EPA to IEA Scaling'!L$10)</f>
        <v>0</v>
      </c>
      <c r="I17" s="165">
        <f>((VLOOKUP($B$1,'Multipliers and Adjustments'!$A$70:$I$86,TRUNC(COLUMN(I$2)/5)+2,FALSE)*SUMIFS('IEA-MethaneAbatement-US'!$M:$M,'IEA-MethaneAbatement-US'!$N:$N,"&lt;"&amp;$B17,'IEA-MethaneAbatement-US'!$N:$N,"&gt;="&amp;$A17,'IEA-MethaneAbatement-US'!$L:$L,$B$1))+(VLOOKUP($C$1,'Multipliers and Adjustments'!$A$70:$I$86,TRUNC(COLUMN(I$2)/5)+2,FALSE)*SUMIFS('IEA-MethaneAbatement-US'!$M:$M,'IEA-MethaneAbatement-US'!$N:$N,"&lt;"&amp;$B17,'IEA-MethaneAbatement-US'!$N:$N,"&gt;="&amp;$A17,'IEA-MethaneAbatement-US'!$L:$L,$C$1))+(VLOOKUP($D$1,'Multipliers and Adjustments'!$A$70:$I$86,TRUNC(COLUMN(I$2)/5)+2,FALSE)*SUMIFS('IEA-MethaneAbatement-US'!$M:$M,'IEA-MethaneAbatement-US'!$N:$N,"&lt;"&amp;$B17,'IEA-MethaneAbatement-US'!$N:$N,"&gt;="&amp;$A17,'IEA-MethaneAbatement-US'!$L:$L,$D$1)))*'State Downscaling Multipliers'!$B$7*(1+'EPA to IEA Scaling'!M$10)</f>
        <v>0</v>
      </c>
      <c r="J17" s="165">
        <f>((VLOOKUP($B$1,'Multipliers and Adjustments'!$A$70:$I$86,TRUNC(COLUMN(J$2)/5)+2,FALSE)*SUMIFS('IEA-MethaneAbatement-US'!$M:$M,'IEA-MethaneAbatement-US'!$N:$N,"&lt;"&amp;$B17,'IEA-MethaneAbatement-US'!$N:$N,"&gt;="&amp;$A17,'IEA-MethaneAbatement-US'!$L:$L,$B$1))+(VLOOKUP($C$1,'Multipliers and Adjustments'!$A$70:$I$86,TRUNC(COLUMN(J$2)/5)+2,FALSE)*SUMIFS('IEA-MethaneAbatement-US'!$M:$M,'IEA-MethaneAbatement-US'!$N:$N,"&lt;"&amp;$B17,'IEA-MethaneAbatement-US'!$N:$N,"&gt;="&amp;$A17,'IEA-MethaneAbatement-US'!$L:$L,$C$1))+(VLOOKUP($D$1,'Multipliers and Adjustments'!$A$70:$I$86,TRUNC(COLUMN(J$2)/5)+2,FALSE)*SUMIFS('IEA-MethaneAbatement-US'!$M:$M,'IEA-MethaneAbatement-US'!$N:$N,"&lt;"&amp;$B17,'IEA-MethaneAbatement-US'!$N:$N,"&gt;="&amp;$A17,'IEA-MethaneAbatement-US'!$L:$L,$D$1)))*'State Downscaling Multipliers'!$B$7*(1+'EPA to IEA Scaling'!N$10)</f>
        <v>0</v>
      </c>
      <c r="K17" s="165">
        <f>((VLOOKUP($B$1,'Multipliers and Adjustments'!$A$70:$I$86,TRUNC(COLUMN(K$2)/5)+2,FALSE)*SUMIFS('IEA-MethaneAbatement-US'!$M:$M,'IEA-MethaneAbatement-US'!$N:$N,"&lt;"&amp;$B17,'IEA-MethaneAbatement-US'!$N:$N,"&gt;="&amp;$A17,'IEA-MethaneAbatement-US'!$L:$L,$B$1))+(VLOOKUP($C$1,'Multipliers and Adjustments'!$A$70:$I$86,TRUNC(COLUMN(K$2)/5)+2,FALSE)*SUMIFS('IEA-MethaneAbatement-US'!$M:$M,'IEA-MethaneAbatement-US'!$N:$N,"&lt;"&amp;$B17,'IEA-MethaneAbatement-US'!$N:$N,"&gt;="&amp;$A17,'IEA-MethaneAbatement-US'!$L:$L,$C$1))+(VLOOKUP($D$1,'Multipliers and Adjustments'!$A$70:$I$86,TRUNC(COLUMN(K$2)/5)+2,FALSE)*SUMIFS('IEA-MethaneAbatement-US'!$M:$M,'IEA-MethaneAbatement-US'!$N:$N,"&lt;"&amp;$B17,'IEA-MethaneAbatement-US'!$N:$N,"&gt;="&amp;$A17,'IEA-MethaneAbatement-US'!$L:$L,$D$1)))*'State Downscaling Multipliers'!$B$7*(1+'EPA to IEA Scaling'!O$10)</f>
        <v>0</v>
      </c>
      <c r="L17" s="165">
        <f>((VLOOKUP($B$1,'Multipliers and Adjustments'!$A$70:$I$86,TRUNC(COLUMN(L$2)/5)+2,FALSE)*SUMIFS('IEA-MethaneAbatement-US'!$M:$M,'IEA-MethaneAbatement-US'!$N:$N,"&lt;"&amp;$B17,'IEA-MethaneAbatement-US'!$N:$N,"&gt;="&amp;$A17,'IEA-MethaneAbatement-US'!$L:$L,$B$1))+(VLOOKUP($C$1,'Multipliers and Adjustments'!$A$70:$I$86,TRUNC(COLUMN(L$2)/5)+2,FALSE)*SUMIFS('IEA-MethaneAbatement-US'!$M:$M,'IEA-MethaneAbatement-US'!$N:$N,"&lt;"&amp;$B17,'IEA-MethaneAbatement-US'!$N:$N,"&gt;="&amp;$A17,'IEA-MethaneAbatement-US'!$L:$L,$C$1))+(VLOOKUP($D$1,'Multipliers and Adjustments'!$A$70:$I$86,TRUNC(COLUMN(L$2)/5)+2,FALSE)*SUMIFS('IEA-MethaneAbatement-US'!$M:$M,'IEA-MethaneAbatement-US'!$N:$N,"&lt;"&amp;$B17,'IEA-MethaneAbatement-US'!$N:$N,"&gt;="&amp;$A17,'IEA-MethaneAbatement-US'!$L:$L,$D$1)))*'State Downscaling Multipliers'!$B$7*(1+'EPA to IEA Scaling'!P$10)</f>
        <v>0</v>
      </c>
      <c r="M17" s="167">
        <f>((VLOOKUP($B$1,'Multipliers and Adjustments'!$A$70:$I$86,TRUNC(COLUMN(M$2)/5)+2,FALSE)*SUMIFS('IEA-MethaneAbatement-US'!$M:$M,'IEA-MethaneAbatement-US'!$N:$N,"&lt;"&amp;$B17,'IEA-MethaneAbatement-US'!$N:$N,"&gt;="&amp;$A17,'IEA-MethaneAbatement-US'!$L:$L,$B$1))+(VLOOKUP($C$1,'Multipliers and Adjustments'!$A$70:$I$86,TRUNC(COLUMN(M$2)/5)+2,FALSE)*SUMIFS('IEA-MethaneAbatement-US'!$M:$M,'IEA-MethaneAbatement-US'!$N:$N,"&lt;"&amp;$B17,'IEA-MethaneAbatement-US'!$N:$N,"&gt;="&amp;$A17,'IEA-MethaneAbatement-US'!$L:$L,$C$1))+(VLOOKUP($D$1,'Multipliers and Adjustments'!$A$70:$I$86,TRUNC(COLUMN(M$2)/5)+2,FALSE)*SUMIFS('IEA-MethaneAbatement-US'!$M:$M,'IEA-MethaneAbatement-US'!$N:$N,"&lt;"&amp;$B17,'IEA-MethaneAbatement-US'!$N:$N,"&gt;="&amp;$A17,'IEA-MethaneAbatement-US'!$L:$L,$D$1)))*'State Downscaling Multipliers'!$B$7*(1+'EPA to IEA Scaling'!Q$10)</f>
        <v>0</v>
      </c>
      <c r="N17" s="165">
        <f>((VLOOKUP($B$1,'Multipliers and Adjustments'!$A$70:$I$86,TRUNC(COLUMN(N$2)/5)+2,FALSE)*SUMIFS('IEA-MethaneAbatement-US'!$M:$M,'IEA-MethaneAbatement-US'!$N:$N,"&lt;"&amp;$B17,'IEA-MethaneAbatement-US'!$N:$N,"&gt;="&amp;$A17,'IEA-MethaneAbatement-US'!$L:$L,$B$1))+(VLOOKUP($C$1,'Multipliers and Adjustments'!$A$70:$I$86,TRUNC(COLUMN(N$2)/5)+2,FALSE)*SUMIFS('IEA-MethaneAbatement-US'!$M:$M,'IEA-MethaneAbatement-US'!$N:$N,"&lt;"&amp;$B17,'IEA-MethaneAbatement-US'!$N:$N,"&gt;="&amp;$A17,'IEA-MethaneAbatement-US'!$L:$L,$C$1))+(VLOOKUP($D$1,'Multipliers and Adjustments'!$A$70:$I$86,TRUNC(COLUMN(N$2)/5)+2,FALSE)*SUMIFS('IEA-MethaneAbatement-US'!$M:$M,'IEA-MethaneAbatement-US'!$N:$N,"&lt;"&amp;$B17,'IEA-MethaneAbatement-US'!$N:$N,"&gt;="&amp;$A17,'IEA-MethaneAbatement-US'!$L:$L,$D$1)))*'State Downscaling Multipliers'!$B$7*(1+'EPA to IEA Scaling'!R$10)</f>
        <v>0</v>
      </c>
      <c r="O17" s="165">
        <f>((VLOOKUP($B$1,'Multipliers and Adjustments'!$A$70:$I$86,TRUNC(COLUMN(O$2)/5)+2,FALSE)*SUMIFS('IEA-MethaneAbatement-US'!$M:$M,'IEA-MethaneAbatement-US'!$N:$N,"&lt;"&amp;$B17,'IEA-MethaneAbatement-US'!$N:$N,"&gt;="&amp;$A17,'IEA-MethaneAbatement-US'!$L:$L,$B$1))+(VLOOKUP($C$1,'Multipliers and Adjustments'!$A$70:$I$86,TRUNC(COLUMN(O$2)/5)+2,FALSE)*SUMIFS('IEA-MethaneAbatement-US'!$M:$M,'IEA-MethaneAbatement-US'!$N:$N,"&lt;"&amp;$B17,'IEA-MethaneAbatement-US'!$N:$N,"&gt;="&amp;$A17,'IEA-MethaneAbatement-US'!$L:$L,$C$1))+(VLOOKUP($D$1,'Multipliers and Adjustments'!$A$70:$I$86,TRUNC(COLUMN(O$2)/5)+2,FALSE)*SUMIFS('IEA-MethaneAbatement-US'!$M:$M,'IEA-MethaneAbatement-US'!$N:$N,"&lt;"&amp;$B17,'IEA-MethaneAbatement-US'!$N:$N,"&gt;="&amp;$A17,'IEA-MethaneAbatement-US'!$L:$L,$D$1)))*'State Downscaling Multipliers'!$B$7*(1+'EPA to IEA Scaling'!S$10)</f>
        <v>0</v>
      </c>
      <c r="P17" s="165">
        <f>((VLOOKUP($B$1,'Multipliers and Adjustments'!$A$70:$I$86,TRUNC(COLUMN(P$2)/5)+2,FALSE)*SUMIFS('IEA-MethaneAbatement-US'!$M:$M,'IEA-MethaneAbatement-US'!$N:$N,"&lt;"&amp;$B17,'IEA-MethaneAbatement-US'!$N:$N,"&gt;="&amp;$A17,'IEA-MethaneAbatement-US'!$L:$L,$B$1))+(VLOOKUP($C$1,'Multipliers and Adjustments'!$A$70:$I$86,TRUNC(COLUMN(P$2)/5)+2,FALSE)*SUMIFS('IEA-MethaneAbatement-US'!$M:$M,'IEA-MethaneAbatement-US'!$N:$N,"&lt;"&amp;$B17,'IEA-MethaneAbatement-US'!$N:$N,"&gt;="&amp;$A17,'IEA-MethaneAbatement-US'!$L:$L,$C$1))+(VLOOKUP($D$1,'Multipliers and Adjustments'!$A$70:$I$86,TRUNC(COLUMN(P$2)/5)+2,FALSE)*SUMIFS('IEA-MethaneAbatement-US'!$M:$M,'IEA-MethaneAbatement-US'!$N:$N,"&lt;"&amp;$B17,'IEA-MethaneAbatement-US'!$N:$N,"&gt;="&amp;$A17,'IEA-MethaneAbatement-US'!$L:$L,$D$1)))*'State Downscaling Multipliers'!$B$7*(1+'EPA to IEA Scaling'!T$10)</f>
        <v>0</v>
      </c>
      <c r="Q17" s="165">
        <f>((VLOOKUP($B$1,'Multipliers and Adjustments'!$A$70:$I$86,TRUNC(COLUMN(Q$2)/5)+2,FALSE)*SUMIFS('IEA-MethaneAbatement-US'!$M:$M,'IEA-MethaneAbatement-US'!$N:$N,"&lt;"&amp;$B17,'IEA-MethaneAbatement-US'!$N:$N,"&gt;="&amp;$A17,'IEA-MethaneAbatement-US'!$L:$L,$B$1))+(VLOOKUP($C$1,'Multipliers and Adjustments'!$A$70:$I$86,TRUNC(COLUMN(Q$2)/5)+2,FALSE)*SUMIFS('IEA-MethaneAbatement-US'!$M:$M,'IEA-MethaneAbatement-US'!$N:$N,"&lt;"&amp;$B17,'IEA-MethaneAbatement-US'!$N:$N,"&gt;="&amp;$A17,'IEA-MethaneAbatement-US'!$L:$L,$C$1))+(VLOOKUP($D$1,'Multipliers and Adjustments'!$A$70:$I$86,TRUNC(COLUMN(Q$2)/5)+2,FALSE)*SUMIFS('IEA-MethaneAbatement-US'!$M:$M,'IEA-MethaneAbatement-US'!$N:$N,"&lt;"&amp;$B17,'IEA-MethaneAbatement-US'!$N:$N,"&gt;="&amp;$A17,'IEA-MethaneAbatement-US'!$L:$L,$D$1)))*'State Downscaling Multipliers'!$B$7*(1+'EPA to IEA Scaling'!U$10)</f>
        <v>0</v>
      </c>
      <c r="R17" s="167">
        <f>((VLOOKUP($B$1,'Multipliers and Adjustments'!$A$70:$I$86,TRUNC(COLUMN(R$2)/5)+2,FALSE)*SUMIFS('IEA-MethaneAbatement-US'!$M:$M,'IEA-MethaneAbatement-US'!$N:$N,"&lt;"&amp;$B17,'IEA-MethaneAbatement-US'!$N:$N,"&gt;="&amp;$A17,'IEA-MethaneAbatement-US'!$L:$L,$B$1))+(VLOOKUP($C$1,'Multipliers and Adjustments'!$A$70:$I$86,TRUNC(COLUMN(R$2)/5)+2,FALSE)*SUMIFS('IEA-MethaneAbatement-US'!$M:$M,'IEA-MethaneAbatement-US'!$N:$N,"&lt;"&amp;$B17,'IEA-MethaneAbatement-US'!$N:$N,"&gt;="&amp;$A17,'IEA-MethaneAbatement-US'!$L:$L,$C$1))+(VLOOKUP($D$1,'Multipliers and Adjustments'!$A$70:$I$86,TRUNC(COLUMN(R$2)/5)+2,FALSE)*SUMIFS('IEA-MethaneAbatement-US'!$M:$M,'IEA-MethaneAbatement-US'!$N:$N,"&lt;"&amp;$B17,'IEA-MethaneAbatement-US'!$N:$N,"&gt;="&amp;$A17,'IEA-MethaneAbatement-US'!$L:$L,$D$1)))*'State Downscaling Multipliers'!$B$7*(1+'EPA to IEA Scaling'!V$10)</f>
        <v>0</v>
      </c>
      <c r="S17" s="165">
        <f>((VLOOKUP($B$1,'Multipliers and Adjustments'!$A$70:$I$86,TRUNC(COLUMN(S$2)/5)+2,FALSE)*SUMIFS('IEA-MethaneAbatement-US'!$M:$M,'IEA-MethaneAbatement-US'!$N:$N,"&lt;"&amp;$B17,'IEA-MethaneAbatement-US'!$N:$N,"&gt;="&amp;$A17,'IEA-MethaneAbatement-US'!$L:$L,$B$1))+(VLOOKUP($C$1,'Multipliers and Adjustments'!$A$70:$I$86,TRUNC(COLUMN(S$2)/5)+2,FALSE)*SUMIFS('IEA-MethaneAbatement-US'!$M:$M,'IEA-MethaneAbatement-US'!$N:$N,"&lt;"&amp;$B17,'IEA-MethaneAbatement-US'!$N:$N,"&gt;="&amp;$A17,'IEA-MethaneAbatement-US'!$L:$L,$C$1))+(VLOOKUP($D$1,'Multipliers and Adjustments'!$A$70:$I$86,TRUNC(COLUMN(S$2)/5)+2,FALSE)*SUMIFS('IEA-MethaneAbatement-US'!$M:$M,'IEA-MethaneAbatement-US'!$N:$N,"&lt;"&amp;$B17,'IEA-MethaneAbatement-US'!$N:$N,"&gt;="&amp;$A17,'IEA-MethaneAbatement-US'!$L:$L,$D$1)))*'State Downscaling Multipliers'!$B$7*(1+'EPA to IEA Scaling'!W$10)</f>
        <v>0</v>
      </c>
      <c r="T17" s="165">
        <f>((VLOOKUP($B$1,'Multipliers and Adjustments'!$A$70:$I$86,TRUNC(COLUMN(T$2)/5)+2,FALSE)*SUMIFS('IEA-MethaneAbatement-US'!$M:$M,'IEA-MethaneAbatement-US'!$N:$N,"&lt;"&amp;$B17,'IEA-MethaneAbatement-US'!$N:$N,"&gt;="&amp;$A17,'IEA-MethaneAbatement-US'!$L:$L,$B$1))+(VLOOKUP($C$1,'Multipliers and Adjustments'!$A$70:$I$86,TRUNC(COLUMN(T$2)/5)+2,FALSE)*SUMIFS('IEA-MethaneAbatement-US'!$M:$M,'IEA-MethaneAbatement-US'!$N:$N,"&lt;"&amp;$B17,'IEA-MethaneAbatement-US'!$N:$N,"&gt;="&amp;$A17,'IEA-MethaneAbatement-US'!$L:$L,$C$1))+(VLOOKUP($D$1,'Multipliers and Adjustments'!$A$70:$I$86,TRUNC(COLUMN(T$2)/5)+2,FALSE)*SUMIFS('IEA-MethaneAbatement-US'!$M:$M,'IEA-MethaneAbatement-US'!$N:$N,"&lt;"&amp;$B17,'IEA-MethaneAbatement-US'!$N:$N,"&gt;="&amp;$A17,'IEA-MethaneAbatement-US'!$L:$L,$D$1)))*'State Downscaling Multipliers'!$B$7*(1+'EPA to IEA Scaling'!X$10)</f>
        <v>0</v>
      </c>
      <c r="U17" s="165">
        <f>((VLOOKUP($B$1,'Multipliers and Adjustments'!$A$70:$I$86,TRUNC(COLUMN(U$2)/5)+2,FALSE)*SUMIFS('IEA-MethaneAbatement-US'!$M:$M,'IEA-MethaneAbatement-US'!$N:$N,"&lt;"&amp;$B17,'IEA-MethaneAbatement-US'!$N:$N,"&gt;="&amp;$A17,'IEA-MethaneAbatement-US'!$L:$L,$B$1))+(VLOOKUP($C$1,'Multipliers and Adjustments'!$A$70:$I$86,TRUNC(COLUMN(U$2)/5)+2,FALSE)*SUMIFS('IEA-MethaneAbatement-US'!$M:$M,'IEA-MethaneAbatement-US'!$N:$N,"&lt;"&amp;$B17,'IEA-MethaneAbatement-US'!$N:$N,"&gt;="&amp;$A17,'IEA-MethaneAbatement-US'!$L:$L,$C$1))+(VLOOKUP($D$1,'Multipliers and Adjustments'!$A$70:$I$86,TRUNC(COLUMN(U$2)/5)+2,FALSE)*SUMIFS('IEA-MethaneAbatement-US'!$M:$M,'IEA-MethaneAbatement-US'!$N:$N,"&lt;"&amp;$B17,'IEA-MethaneAbatement-US'!$N:$N,"&gt;="&amp;$A17,'IEA-MethaneAbatement-US'!$L:$L,$D$1)))*'State Downscaling Multipliers'!$B$7*(1+'EPA to IEA Scaling'!Y$10)</f>
        <v>0</v>
      </c>
      <c r="V17" s="165">
        <f>((VLOOKUP($B$1,'Multipliers and Adjustments'!$A$70:$I$86,TRUNC(COLUMN(V$2)/5)+2,FALSE)*SUMIFS('IEA-MethaneAbatement-US'!$M:$M,'IEA-MethaneAbatement-US'!$N:$N,"&lt;"&amp;$B17,'IEA-MethaneAbatement-US'!$N:$N,"&gt;="&amp;$A17,'IEA-MethaneAbatement-US'!$L:$L,$B$1))+(VLOOKUP($C$1,'Multipliers and Adjustments'!$A$70:$I$86,TRUNC(COLUMN(V$2)/5)+2,FALSE)*SUMIFS('IEA-MethaneAbatement-US'!$M:$M,'IEA-MethaneAbatement-US'!$N:$N,"&lt;"&amp;$B17,'IEA-MethaneAbatement-US'!$N:$N,"&gt;="&amp;$A17,'IEA-MethaneAbatement-US'!$L:$L,$C$1))+(VLOOKUP($D$1,'Multipliers and Adjustments'!$A$70:$I$86,TRUNC(COLUMN(V$2)/5)+2,FALSE)*SUMIFS('IEA-MethaneAbatement-US'!$M:$M,'IEA-MethaneAbatement-US'!$N:$N,"&lt;"&amp;$B17,'IEA-MethaneAbatement-US'!$N:$N,"&gt;="&amp;$A17,'IEA-MethaneAbatement-US'!$L:$L,$D$1)))*'State Downscaling Multipliers'!$B$7*(1+'EPA to IEA Scaling'!Z$10)</f>
        <v>0</v>
      </c>
      <c r="W17" s="167">
        <f>((VLOOKUP($B$1,'Multipliers and Adjustments'!$A$70:$I$86,TRUNC(COLUMN(W$2)/5)+2,FALSE)*SUMIFS('IEA-MethaneAbatement-US'!$M:$M,'IEA-MethaneAbatement-US'!$N:$N,"&lt;"&amp;$B17,'IEA-MethaneAbatement-US'!$N:$N,"&gt;="&amp;$A17,'IEA-MethaneAbatement-US'!$L:$L,$B$1))+(VLOOKUP($C$1,'Multipliers and Adjustments'!$A$70:$I$86,TRUNC(COLUMN(W$2)/5)+2,FALSE)*SUMIFS('IEA-MethaneAbatement-US'!$M:$M,'IEA-MethaneAbatement-US'!$N:$N,"&lt;"&amp;$B17,'IEA-MethaneAbatement-US'!$N:$N,"&gt;="&amp;$A17,'IEA-MethaneAbatement-US'!$L:$L,$C$1))+(VLOOKUP($D$1,'Multipliers and Adjustments'!$A$70:$I$86,TRUNC(COLUMN(W$2)/5)+2,FALSE)*SUMIFS('IEA-MethaneAbatement-US'!$M:$M,'IEA-MethaneAbatement-US'!$N:$N,"&lt;"&amp;$B17,'IEA-MethaneAbatement-US'!$N:$N,"&gt;="&amp;$A17,'IEA-MethaneAbatement-US'!$L:$L,$D$1)))*'State Downscaling Multipliers'!$B$7*(1+'EPA to IEA Scaling'!AA$10)</f>
        <v>0</v>
      </c>
      <c r="X17" s="165">
        <f>((VLOOKUP($B$1,'Multipliers and Adjustments'!$A$70:$I$86,TRUNC(COLUMN(X$2)/5)+2,FALSE)*SUMIFS('IEA-MethaneAbatement-US'!$M:$M,'IEA-MethaneAbatement-US'!$N:$N,"&lt;"&amp;$B17,'IEA-MethaneAbatement-US'!$N:$N,"&gt;="&amp;$A17,'IEA-MethaneAbatement-US'!$L:$L,$B$1))+(VLOOKUP($C$1,'Multipliers and Adjustments'!$A$70:$I$86,TRUNC(COLUMN(X$2)/5)+2,FALSE)*SUMIFS('IEA-MethaneAbatement-US'!$M:$M,'IEA-MethaneAbatement-US'!$N:$N,"&lt;"&amp;$B17,'IEA-MethaneAbatement-US'!$N:$N,"&gt;="&amp;$A17,'IEA-MethaneAbatement-US'!$L:$L,$C$1))+(VLOOKUP($D$1,'Multipliers and Adjustments'!$A$70:$I$86,TRUNC(COLUMN(X$2)/5)+2,FALSE)*SUMIFS('IEA-MethaneAbatement-US'!$M:$M,'IEA-MethaneAbatement-US'!$N:$N,"&lt;"&amp;$B17,'IEA-MethaneAbatement-US'!$N:$N,"&gt;="&amp;$A17,'IEA-MethaneAbatement-US'!$L:$L,$D$1)))*'State Downscaling Multipliers'!$B$7*(1+'EPA to IEA Scaling'!AB$10)</f>
        <v>0</v>
      </c>
      <c r="Y17" s="165">
        <f>((VLOOKUP($B$1,'Multipliers and Adjustments'!$A$70:$I$86,TRUNC(COLUMN(Y$2)/5)+2,FALSE)*SUMIFS('IEA-MethaneAbatement-US'!$M:$M,'IEA-MethaneAbatement-US'!$N:$N,"&lt;"&amp;$B17,'IEA-MethaneAbatement-US'!$N:$N,"&gt;="&amp;$A17,'IEA-MethaneAbatement-US'!$L:$L,$B$1))+(VLOOKUP($C$1,'Multipliers and Adjustments'!$A$70:$I$86,TRUNC(COLUMN(Y$2)/5)+2,FALSE)*SUMIFS('IEA-MethaneAbatement-US'!$M:$M,'IEA-MethaneAbatement-US'!$N:$N,"&lt;"&amp;$B17,'IEA-MethaneAbatement-US'!$N:$N,"&gt;="&amp;$A17,'IEA-MethaneAbatement-US'!$L:$L,$C$1))+(VLOOKUP($D$1,'Multipliers and Adjustments'!$A$70:$I$86,TRUNC(COLUMN(Y$2)/5)+2,FALSE)*SUMIFS('IEA-MethaneAbatement-US'!$M:$M,'IEA-MethaneAbatement-US'!$N:$N,"&lt;"&amp;$B17,'IEA-MethaneAbatement-US'!$N:$N,"&gt;="&amp;$A17,'IEA-MethaneAbatement-US'!$L:$L,$D$1)))*'State Downscaling Multipliers'!$B$7*(1+'EPA to IEA Scaling'!AC$10)</f>
        <v>0</v>
      </c>
      <c r="Z17" s="165">
        <f>((VLOOKUP($B$1,'Multipliers and Adjustments'!$A$70:$I$86,TRUNC(COLUMN(Z$2)/5)+2,FALSE)*SUMIFS('IEA-MethaneAbatement-US'!$M:$M,'IEA-MethaneAbatement-US'!$N:$N,"&lt;"&amp;$B17,'IEA-MethaneAbatement-US'!$N:$N,"&gt;="&amp;$A17,'IEA-MethaneAbatement-US'!$L:$L,$B$1))+(VLOOKUP($C$1,'Multipliers and Adjustments'!$A$70:$I$86,TRUNC(COLUMN(Z$2)/5)+2,FALSE)*SUMIFS('IEA-MethaneAbatement-US'!$M:$M,'IEA-MethaneAbatement-US'!$N:$N,"&lt;"&amp;$B17,'IEA-MethaneAbatement-US'!$N:$N,"&gt;="&amp;$A17,'IEA-MethaneAbatement-US'!$L:$L,$C$1))+(VLOOKUP($D$1,'Multipliers and Adjustments'!$A$70:$I$86,TRUNC(COLUMN(Z$2)/5)+2,FALSE)*SUMIFS('IEA-MethaneAbatement-US'!$M:$M,'IEA-MethaneAbatement-US'!$N:$N,"&lt;"&amp;$B17,'IEA-MethaneAbatement-US'!$N:$N,"&gt;="&amp;$A17,'IEA-MethaneAbatement-US'!$L:$L,$D$1)))*'State Downscaling Multipliers'!$B$7*(1+'EPA to IEA Scaling'!AD$10)</f>
        <v>0</v>
      </c>
      <c r="AA17" s="165">
        <f>((VLOOKUP($B$1,'Multipliers and Adjustments'!$A$70:$I$86,TRUNC(COLUMN(AA$2)/5)+2,FALSE)*SUMIFS('IEA-MethaneAbatement-US'!$M:$M,'IEA-MethaneAbatement-US'!$N:$N,"&lt;"&amp;$B17,'IEA-MethaneAbatement-US'!$N:$N,"&gt;="&amp;$A17,'IEA-MethaneAbatement-US'!$L:$L,$B$1))+(VLOOKUP($C$1,'Multipliers and Adjustments'!$A$70:$I$86,TRUNC(COLUMN(AA$2)/5)+2,FALSE)*SUMIFS('IEA-MethaneAbatement-US'!$M:$M,'IEA-MethaneAbatement-US'!$N:$N,"&lt;"&amp;$B17,'IEA-MethaneAbatement-US'!$N:$N,"&gt;="&amp;$A17,'IEA-MethaneAbatement-US'!$L:$L,$C$1))+(VLOOKUP($D$1,'Multipliers and Adjustments'!$A$70:$I$86,TRUNC(COLUMN(AA$2)/5)+2,FALSE)*SUMIFS('IEA-MethaneAbatement-US'!$M:$M,'IEA-MethaneAbatement-US'!$N:$N,"&lt;"&amp;$B17,'IEA-MethaneAbatement-US'!$N:$N,"&gt;="&amp;$A17,'IEA-MethaneAbatement-US'!$L:$L,$D$1)))*'State Downscaling Multipliers'!$B$7*(1+'EPA to IEA Scaling'!AE$10)</f>
        <v>0</v>
      </c>
      <c r="AB17" s="167">
        <f>((VLOOKUP($B$1,'Multipliers and Adjustments'!$A$70:$I$86,TRUNC(COLUMN(AB$2)/5)+2,FALSE)*SUMIFS('IEA-MethaneAbatement-US'!$M:$M,'IEA-MethaneAbatement-US'!$N:$N,"&lt;"&amp;$B17,'IEA-MethaneAbatement-US'!$N:$N,"&gt;="&amp;$A17,'IEA-MethaneAbatement-US'!$L:$L,$B$1))+(VLOOKUP($C$1,'Multipliers and Adjustments'!$A$70:$I$86,TRUNC(COLUMN(AB$2)/5)+2,FALSE)*SUMIFS('IEA-MethaneAbatement-US'!$M:$M,'IEA-MethaneAbatement-US'!$N:$N,"&lt;"&amp;$B17,'IEA-MethaneAbatement-US'!$N:$N,"&gt;="&amp;$A17,'IEA-MethaneAbatement-US'!$L:$L,$C$1))+(VLOOKUP($D$1,'Multipliers and Adjustments'!$A$70:$I$86,TRUNC(COLUMN(AB$2)/5)+2,FALSE)*SUMIFS('IEA-MethaneAbatement-US'!$M:$M,'IEA-MethaneAbatement-US'!$N:$N,"&lt;"&amp;$B17,'IEA-MethaneAbatement-US'!$N:$N,"&gt;="&amp;$A17,'IEA-MethaneAbatement-US'!$L:$L,$D$1)))*'State Downscaling Multipliers'!$B$7*(1+'EPA to IEA Scaling'!AF$10)</f>
        <v>0</v>
      </c>
      <c r="AC17" s="165">
        <f>((VLOOKUP($B$1,'Multipliers and Adjustments'!$A$70:$I$86,TRUNC(COLUMN(AC$2)/5)+2,FALSE)*SUMIFS('IEA-MethaneAbatement-US'!$M:$M,'IEA-MethaneAbatement-US'!$N:$N,"&lt;"&amp;$B17,'IEA-MethaneAbatement-US'!$N:$N,"&gt;="&amp;$A17,'IEA-MethaneAbatement-US'!$L:$L,$B$1))+(VLOOKUP($C$1,'Multipliers and Adjustments'!$A$70:$I$86,TRUNC(COLUMN(AC$2)/5)+2,FALSE)*SUMIFS('IEA-MethaneAbatement-US'!$M:$M,'IEA-MethaneAbatement-US'!$N:$N,"&lt;"&amp;$B17,'IEA-MethaneAbatement-US'!$N:$N,"&gt;="&amp;$A17,'IEA-MethaneAbatement-US'!$L:$L,$C$1))+(VLOOKUP($D$1,'Multipliers and Adjustments'!$A$70:$I$86,TRUNC(COLUMN(AC$2)/5)+2,FALSE)*SUMIFS('IEA-MethaneAbatement-US'!$M:$M,'IEA-MethaneAbatement-US'!$N:$N,"&lt;"&amp;$B17,'IEA-MethaneAbatement-US'!$N:$N,"&gt;="&amp;$A17,'IEA-MethaneAbatement-US'!$L:$L,$D$1)))*'State Downscaling Multipliers'!$B$7*(1+'EPA to IEA Scaling'!AG$10)</f>
        <v>0</v>
      </c>
      <c r="AD17" s="165">
        <f>((VLOOKUP($B$1,'Multipliers and Adjustments'!$A$70:$I$86,TRUNC(COLUMN(AD$2)/5)+2,FALSE)*SUMIFS('IEA-MethaneAbatement-US'!$M:$M,'IEA-MethaneAbatement-US'!$N:$N,"&lt;"&amp;$B17,'IEA-MethaneAbatement-US'!$N:$N,"&gt;="&amp;$A17,'IEA-MethaneAbatement-US'!$L:$L,$B$1))+(VLOOKUP($C$1,'Multipliers and Adjustments'!$A$70:$I$86,TRUNC(COLUMN(AD$2)/5)+2,FALSE)*SUMIFS('IEA-MethaneAbatement-US'!$M:$M,'IEA-MethaneAbatement-US'!$N:$N,"&lt;"&amp;$B17,'IEA-MethaneAbatement-US'!$N:$N,"&gt;="&amp;$A17,'IEA-MethaneAbatement-US'!$L:$L,$C$1))+(VLOOKUP($D$1,'Multipliers and Adjustments'!$A$70:$I$86,TRUNC(COLUMN(AD$2)/5)+2,FALSE)*SUMIFS('IEA-MethaneAbatement-US'!$M:$M,'IEA-MethaneAbatement-US'!$N:$N,"&lt;"&amp;$B17,'IEA-MethaneAbatement-US'!$N:$N,"&gt;="&amp;$A17,'IEA-MethaneAbatement-US'!$L:$L,$D$1)))*'State Downscaling Multipliers'!$B$7*(1+'EPA to IEA Scaling'!AH$10)</f>
        <v>0</v>
      </c>
      <c r="AE17" s="165">
        <f>((VLOOKUP($B$1,'Multipliers and Adjustments'!$A$70:$I$86,TRUNC(COLUMN(AE$2)/5)+2,FALSE)*SUMIFS('IEA-MethaneAbatement-US'!$M:$M,'IEA-MethaneAbatement-US'!$N:$N,"&lt;"&amp;$B17,'IEA-MethaneAbatement-US'!$N:$N,"&gt;="&amp;$A17,'IEA-MethaneAbatement-US'!$L:$L,$B$1))+(VLOOKUP($C$1,'Multipliers and Adjustments'!$A$70:$I$86,TRUNC(COLUMN(AE$2)/5)+2,FALSE)*SUMIFS('IEA-MethaneAbatement-US'!$M:$M,'IEA-MethaneAbatement-US'!$N:$N,"&lt;"&amp;$B17,'IEA-MethaneAbatement-US'!$N:$N,"&gt;="&amp;$A17,'IEA-MethaneAbatement-US'!$L:$L,$C$1))+(VLOOKUP($D$1,'Multipliers and Adjustments'!$A$70:$I$86,TRUNC(COLUMN(AE$2)/5)+2,FALSE)*SUMIFS('IEA-MethaneAbatement-US'!$M:$M,'IEA-MethaneAbatement-US'!$N:$N,"&lt;"&amp;$B17,'IEA-MethaneAbatement-US'!$N:$N,"&gt;="&amp;$A17,'IEA-MethaneAbatement-US'!$L:$L,$D$1)))*'State Downscaling Multipliers'!$B$7*(1+'EPA to IEA Scaling'!AI$10)</f>
        <v>0</v>
      </c>
      <c r="AF17" s="165">
        <f>((VLOOKUP($B$1,'Multipliers and Adjustments'!$A$70:$I$86,TRUNC(COLUMN(AF$2)/5)+2,FALSE)*SUMIFS('IEA-MethaneAbatement-US'!$M:$M,'IEA-MethaneAbatement-US'!$N:$N,"&lt;"&amp;$B17,'IEA-MethaneAbatement-US'!$N:$N,"&gt;="&amp;$A17,'IEA-MethaneAbatement-US'!$L:$L,$B$1))+(VLOOKUP($C$1,'Multipliers and Adjustments'!$A$70:$I$86,TRUNC(COLUMN(AF$2)/5)+2,FALSE)*SUMIFS('IEA-MethaneAbatement-US'!$M:$M,'IEA-MethaneAbatement-US'!$N:$N,"&lt;"&amp;$B17,'IEA-MethaneAbatement-US'!$N:$N,"&gt;="&amp;$A17,'IEA-MethaneAbatement-US'!$L:$L,$C$1))+(VLOOKUP($D$1,'Multipliers and Adjustments'!$A$70:$I$86,TRUNC(COLUMN(AF$2)/5)+2,FALSE)*SUMIFS('IEA-MethaneAbatement-US'!$M:$M,'IEA-MethaneAbatement-US'!$N:$N,"&lt;"&amp;$B17,'IEA-MethaneAbatement-US'!$N:$N,"&gt;="&amp;$A17,'IEA-MethaneAbatement-US'!$L:$L,$D$1)))*'State Downscaling Multipliers'!$B$7*(1+'EPA to IEA Scaling'!AJ$10)</f>
        <v>0</v>
      </c>
      <c r="AG17" s="167">
        <f>((VLOOKUP($B$1,'Multipliers and Adjustments'!$A$70:$I$86,TRUNC(COLUMN(AG$2)/5)+2,FALSE)*SUMIFS('IEA-MethaneAbatement-US'!$M:$M,'IEA-MethaneAbatement-US'!$N:$N,"&lt;"&amp;$B17,'IEA-MethaneAbatement-US'!$N:$N,"&gt;="&amp;$A17,'IEA-MethaneAbatement-US'!$L:$L,$B$1))+(VLOOKUP($C$1,'Multipliers and Adjustments'!$A$70:$I$86,TRUNC(COLUMN(AG$2)/5)+2,FALSE)*SUMIFS('IEA-MethaneAbatement-US'!$M:$M,'IEA-MethaneAbatement-US'!$N:$N,"&lt;"&amp;$B17,'IEA-MethaneAbatement-US'!$N:$N,"&gt;="&amp;$A17,'IEA-MethaneAbatement-US'!$L:$L,$C$1))+(VLOOKUP($D$1,'Multipliers and Adjustments'!$A$70:$I$86,TRUNC(COLUMN(AG$2)/5)+2,FALSE)*SUMIFS('IEA-MethaneAbatement-US'!$M:$M,'IEA-MethaneAbatement-US'!$N:$N,"&lt;"&amp;$B17,'IEA-MethaneAbatement-US'!$N:$N,"&gt;="&amp;$A17,'IEA-MethaneAbatement-US'!$L:$L,$D$1)))*'State Downscaling Multipliers'!$B$7*(1+'EPA to IEA Scaling'!AK$10)</f>
        <v>0</v>
      </c>
      <c r="AH17" s="165">
        <f>((VLOOKUP($B$1,'Multipliers and Adjustments'!$A$70:$I$86,TRUNC(COLUMN(AH$2)/5)+2,FALSE)*SUMIFS('IEA-MethaneAbatement-US'!$M:$M,'IEA-MethaneAbatement-US'!$N:$N,"&lt;"&amp;$B17,'IEA-MethaneAbatement-US'!$N:$N,"&gt;="&amp;$A17,'IEA-MethaneAbatement-US'!$L:$L,$B$1))+(VLOOKUP($C$1,'Multipliers and Adjustments'!$A$70:$I$86,TRUNC(COLUMN(AH$2)/5)+2,FALSE)*SUMIFS('IEA-MethaneAbatement-US'!$M:$M,'IEA-MethaneAbatement-US'!$N:$N,"&lt;"&amp;$B17,'IEA-MethaneAbatement-US'!$N:$N,"&gt;="&amp;$A17,'IEA-MethaneAbatement-US'!$L:$L,$C$1))+(VLOOKUP($D$1,'Multipliers and Adjustments'!$A$70:$I$86,TRUNC(COLUMN(AH$2)/5)+2,FALSE)*SUMIFS('IEA-MethaneAbatement-US'!$M:$M,'IEA-MethaneAbatement-US'!$N:$N,"&lt;"&amp;$B17,'IEA-MethaneAbatement-US'!$N:$N,"&gt;="&amp;$A17,'IEA-MethaneAbatement-US'!$L:$L,$D$1)))*'State Downscaling Multipliers'!$B$7*(1+'EPA to IEA Scaling'!AL$10)</f>
        <v>0</v>
      </c>
      <c r="AI17" s="165">
        <f>((VLOOKUP($B$1,'Multipliers and Adjustments'!$A$70:$I$86,TRUNC(COLUMN(AI$2)/5)+2,FALSE)*SUMIFS('IEA-MethaneAbatement-US'!$M:$M,'IEA-MethaneAbatement-US'!$N:$N,"&lt;"&amp;$B17,'IEA-MethaneAbatement-US'!$N:$N,"&gt;="&amp;$A17,'IEA-MethaneAbatement-US'!$L:$L,$B$1))+(VLOOKUP($C$1,'Multipliers and Adjustments'!$A$70:$I$86,TRUNC(COLUMN(AI$2)/5)+2,FALSE)*SUMIFS('IEA-MethaneAbatement-US'!$M:$M,'IEA-MethaneAbatement-US'!$N:$N,"&lt;"&amp;$B17,'IEA-MethaneAbatement-US'!$N:$N,"&gt;="&amp;$A17,'IEA-MethaneAbatement-US'!$L:$L,$C$1))+(VLOOKUP($D$1,'Multipliers and Adjustments'!$A$70:$I$86,TRUNC(COLUMN(AI$2)/5)+2,FALSE)*SUMIFS('IEA-MethaneAbatement-US'!$M:$M,'IEA-MethaneAbatement-US'!$N:$N,"&lt;"&amp;$B17,'IEA-MethaneAbatement-US'!$N:$N,"&gt;="&amp;$A17,'IEA-MethaneAbatement-US'!$L:$L,$D$1)))*'State Downscaling Multipliers'!$B$7*(1+'EPA to IEA Scaling'!AM$10)</f>
        <v>0</v>
      </c>
      <c r="AJ17" s="165">
        <f>((VLOOKUP($B$1,'Multipliers and Adjustments'!$A$70:$I$86,TRUNC(COLUMN(AJ$2)/5)+2,FALSE)*SUMIFS('IEA-MethaneAbatement-US'!$M:$M,'IEA-MethaneAbatement-US'!$N:$N,"&lt;"&amp;$B17,'IEA-MethaneAbatement-US'!$N:$N,"&gt;="&amp;$A17,'IEA-MethaneAbatement-US'!$L:$L,$B$1))+(VLOOKUP($C$1,'Multipliers and Adjustments'!$A$70:$I$86,TRUNC(COLUMN(AJ$2)/5)+2,FALSE)*SUMIFS('IEA-MethaneAbatement-US'!$M:$M,'IEA-MethaneAbatement-US'!$N:$N,"&lt;"&amp;$B17,'IEA-MethaneAbatement-US'!$N:$N,"&gt;="&amp;$A17,'IEA-MethaneAbatement-US'!$L:$L,$C$1))+(VLOOKUP($D$1,'Multipliers and Adjustments'!$A$70:$I$86,TRUNC(COLUMN(AJ$2)/5)+2,FALSE)*SUMIFS('IEA-MethaneAbatement-US'!$M:$M,'IEA-MethaneAbatement-US'!$N:$N,"&lt;"&amp;$B17,'IEA-MethaneAbatement-US'!$N:$N,"&gt;="&amp;$A17,'IEA-MethaneAbatement-US'!$L:$L,$D$1)))*'State Downscaling Multipliers'!$B$7*(1+'EPA to IEA Scaling'!AN$10)</f>
        <v>0</v>
      </c>
      <c r="AK17" s="165">
        <f>((VLOOKUP($B$1,'Multipliers and Adjustments'!$A$70:$I$86,TRUNC(COLUMN(AK$2)/5)+2,FALSE)*SUMIFS('IEA-MethaneAbatement-US'!$M:$M,'IEA-MethaneAbatement-US'!$N:$N,"&lt;"&amp;$B17,'IEA-MethaneAbatement-US'!$N:$N,"&gt;="&amp;$A17,'IEA-MethaneAbatement-US'!$L:$L,$B$1))+(VLOOKUP($C$1,'Multipliers and Adjustments'!$A$70:$I$86,TRUNC(COLUMN(AK$2)/5)+2,FALSE)*SUMIFS('IEA-MethaneAbatement-US'!$M:$M,'IEA-MethaneAbatement-US'!$N:$N,"&lt;"&amp;$B17,'IEA-MethaneAbatement-US'!$N:$N,"&gt;="&amp;$A17,'IEA-MethaneAbatement-US'!$L:$L,$C$1))+(VLOOKUP($D$1,'Multipliers and Adjustments'!$A$70:$I$86,TRUNC(COLUMN(AK$2)/5)+2,FALSE)*SUMIFS('IEA-MethaneAbatement-US'!$M:$M,'IEA-MethaneAbatement-US'!$N:$N,"&lt;"&amp;$B17,'IEA-MethaneAbatement-US'!$N:$N,"&gt;="&amp;$A17,'IEA-MethaneAbatement-US'!$L:$L,$D$1)))*'State Downscaling Multipliers'!$B$7*(1+'EPA to IEA Scaling'!AO$10)</f>
        <v>0</v>
      </c>
      <c r="AL17" s="167">
        <f>((VLOOKUP($B$1,'Multipliers and Adjustments'!$A$70:$I$86,TRUNC(COLUMN(AL$2)/5)+2,FALSE)*SUMIFS('IEA-MethaneAbatement-US'!$M:$M,'IEA-MethaneAbatement-US'!$N:$N,"&lt;"&amp;$B17,'IEA-MethaneAbatement-US'!$N:$N,"&gt;="&amp;$A17,'IEA-MethaneAbatement-US'!$L:$L,$B$1))+(VLOOKUP($C$1,'Multipliers and Adjustments'!$A$70:$I$86,TRUNC(COLUMN(AL$2)/5)+2,FALSE)*SUMIFS('IEA-MethaneAbatement-US'!$M:$M,'IEA-MethaneAbatement-US'!$N:$N,"&lt;"&amp;$B17,'IEA-MethaneAbatement-US'!$N:$N,"&gt;="&amp;$A17,'IEA-MethaneAbatement-US'!$L:$L,$C$1))+(VLOOKUP($D$1,'Multipliers and Adjustments'!$A$70:$I$86,TRUNC(COLUMN(AL$2)/5)+2,FALSE)*SUMIFS('IEA-MethaneAbatement-US'!$M:$M,'IEA-MethaneAbatement-US'!$N:$N,"&lt;"&amp;$B17,'IEA-MethaneAbatement-US'!$N:$N,"&gt;="&amp;$A17,'IEA-MethaneAbatement-US'!$L:$L,$D$1)))*'State Downscaling Multipliers'!$B$7*(1+'EPA to IEA Scaling'!AP$10)</f>
        <v>0</v>
      </c>
    </row>
    <row r="18" spans="1:38" x14ac:dyDescent="0.25">
      <c r="A18" s="49">
        <f t="shared" si="1"/>
        <v>-400</v>
      </c>
      <c r="B18" s="49">
        <f t="shared" si="0"/>
        <v>-350</v>
      </c>
      <c r="C18" s="165">
        <f>((VLOOKUP($B$1,'Multipliers and Adjustments'!$A$70:$I$86,TRUNC(COLUMN(C$2)/5)+2,FALSE)*SUMIFS('IEA-MethaneAbatement-US'!$M:$M,'IEA-MethaneAbatement-US'!$N:$N,"&lt;"&amp;$B18,'IEA-MethaneAbatement-US'!$N:$N,"&gt;="&amp;$A18,'IEA-MethaneAbatement-US'!$L:$L,$B$1))+(VLOOKUP($C$1,'Multipliers and Adjustments'!$A$70:$I$86,TRUNC(COLUMN(C$2)/5)+2,FALSE)*SUMIFS('IEA-MethaneAbatement-US'!$M:$M,'IEA-MethaneAbatement-US'!$N:$N,"&lt;"&amp;$B18,'IEA-MethaneAbatement-US'!$N:$N,"&gt;="&amp;$A18,'IEA-MethaneAbatement-US'!$L:$L,$C$1))+(VLOOKUP($D$1,'Multipliers and Adjustments'!$A$70:$I$86,TRUNC(COLUMN(C$2)/5)+2,FALSE)*SUMIFS('IEA-MethaneAbatement-US'!$M:$M,'IEA-MethaneAbatement-US'!$N:$N,"&lt;"&amp;$B18,'IEA-MethaneAbatement-US'!$N:$N,"&gt;="&amp;$A18,'IEA-MethaneAbatement-US'!$L:$L,$D$1)))*'State Downscaling Multipliers'!$B$7*(1+'EPA to IEA Scaling'!G$10)</f>
        <v>0</v>
      </c>
      <c r="D18" s="165">
        <f>((VLOOKUP($B$1,'Multipliers and Adjustments'!$A$70:$I$86,TRUNC(COLUMN(D$2)/5)+2,FALSE)*SUMIFS('IEA-MethaneAbatement-US'!$M:$M,'IEA-MethaneAbatement-US'!$N:$N,"&lt;"&amp;$B18,'IEA-MethaneAbatement-US'!$N:$N,"&gt;="&amp;$A18,'IEA-MethaneAbatement-US'!$L:$L,$B$1))+(VLOOKUP($C$1,'Multipliers and Adjustments'!$A$70:$I$86,TRUNC(COLUMN(D$2)/5)+2,FALSE)*SUMIFS('IEA-MethaneAbatement-US'!$M:$M,'IEA-MethaneAbatement-US'!$N:$N,"&lt;"&amp;$B18,'IEA-MethaneAbatement-US'!$N:$N,"&gt;="&amp;$A18,'IEA-MethaneAbatement-US'!$L:$L,$C$1))+(VLOOKUP($D$1,'Multipliers and Adjustments'!$A$70:$I$86,TRUNC(COLUMN(D$2)/5)+2,FALSE)*SUMIFS('IEA-MethaneAbatement-US'!$M:$M,'IEA-MethaneAbatement-US'!$N:$N,"&lt;"&amp;$B18,'IEA-MethaneAbatement-US'!$N:$N,"&gt;="&amp;$A18,'IEA-MethaneAbatement-US'!$L:$L,$D$1)))*'State Downscaling Multipliers'!$B$7*(1+'EPA to IEA Scaling'!H$10)</f>
        <v>0</v>
      </c>
      <c r="E18" s="165">
        <f>((VLOOKUP($B$1,'Multipliers and Adjustments'!$A$70:$I$86,TRUNC(COLUMN(E$2)/5)+2,FALSE)*SUMIFS('IEA-MethaneAbatement-US'!$M:$M,'IEA-MethaneAbatement-US'!$N:$N,"&lt;"&amp;$B18,'IEA-MethaneAbatement-US'!$N:$N,"&gt;="&amp;$A18,'IEA-MethaneAbatement-US'!$L:$L,$B$1))+(VLOOKUP($C$1,'Multipliers and Adjustments'!$A$70:$I$86,TRUNC(COLUMN(E$2)/5)+2,FALSE)*SUMIFS('IEA-MethaneAbatement-US'!$M:$M,'IEA-MethaneAbatement-US'!$N:$N,"&lt;"&amp;$B18,'IEA-MethaneAbatement-US'!$N:$N,"&gt;="&amp;$A18,'IEA-MethaneAbatement-US'!$L:$L,$C$1))+(VLOOKUP($D$1,'Multipliers and Adjustments'!$A$70:$I$86,TRUNC(COLUMN(E$2)/5)+2,FALSE)*SUMIFS('IEA-MethaneAbatement-US'!$M:$M,'IEA-MethaneAbatement-US'!$N:$N,"&lt;"&amp;$B18,'IEA-MethaneAbatement-US'!$N:$N,"&gt;="&amp;$A18,'IEA-MethaneAbatement-US'!$L:$L,$D$1)))*'State Downscaling Multipliers'!$B$7*(1+'EPA to IEA Scaling'!I$10)</f>
        <v>0</v>
      </c>
      <c r="F18" s="165">
        <f>((VLOOKUP($B$1,'Multipliers and Adjustments'!$A$70:$I$86,TRUNC(COLUMN(F$2)/5)+2,FALSE)*SUMIFS('IEA-MethaneAbatement-US'!$M:$M,'IEA-MethaneAbatement-US'!$N:$N,"&lt;"&amp;$B18,'IEA-MethaneAbatement-US'!$N:$N,"&gt;="&amp;$A18,'IEA-MethaneAbatement-US'!$L:$L,$B$1))+(VLOOKUP($C$1,'Multipliers and Adjustments'!$A$70:$I$86,TRUNC(COLUMN(F$2)/5)+2,FALSE)*SUMIFS('IEA-MethaneAbatement-US'!$M:$M,'IEA-MethaneAbatement-US'!$N:$N,"&lt;"&amp;$B18,'IEA-MethaneAbatement-US'!$N:$N,"&gt;="&amp;$A18,'IEA-MethaneAbatement-US'!$L:$L,$C$1))+(VLOOKUP($D$1,'Multipliers and Adjustments'!$A$70:$I$86,TRUNC(COLUMN(F$2)/5)+2,FALSE)*SUMIFS('IEA-MethaneAbatement-US'!$M:$M,'IEA-MethaneAbatement-US'!$N:$N,"&lt;"&amp;$B18,'IEA-MethaneAbatement-US'!$N:$N,"&gt;="&amp;$A18,'IEA-MethaneAbatement-US'!$L:$L,$D$1)))*'State Downscaling Multipliers'!$B$7*(1+'EPA to IEA Scaling'!J$10)</f>
        <v>0</v>
      </c>
      <c r="G18" s="166">
        <f>((VLOOKUP($B$1,'Multipliers and Adjustments'!$A$70:$I$86,TRUNC(COLUMN(G$2)/5)+2,FALSE)*SUMIFS('IEA-MethaneAbatement-US'!$M:$M,'IEA-MethaneAbatement-US'!$N:$N,"&lt;"&amp;$B18,'IEA-MethaneAbatement-US'!$N:$N,"&gt;="&amp;$A18,'IEA-MethaneAbatement-US'!$L:$L,$B$1))+(VLOOKUP($C$1,'Multipliers and Adjustments'!$A$70:$I$86,TRUNC(COLUMN(G$2)/5)+2,FALSE)*SUMIFS('IEA-MethaneAbatement-US'!$M:$M,'IEA-MethaneAbatement-US'!$N:$N,"&lt;"&amp;$B18,'IEA-MethaneAbatement-US'!$N:$N,"&gt;="&amp;$A18,'IEA-MethaneAbatement-US'!$L:$L,$C$1))+(VLOOKUP($D$1,'Multipliers and Adjustments'!$A$70:$I$86,TRUNC(COLUMN(G$2)/5)+2,FALSE)*SUMIFS('IEA-MethaneAbatement-US'!$M:$M,'IEA-MethaneAbatement-US'!$N:$N,"&lt;"&amp;$B18,'IEA-MethaneAbatement-US'!$N:$N,"&gt;="&amp;$A18,'IEA-MethaneAbatement-US'!$L:$L,$D$1)))*'State Downscaling Multipliers'!$B$7*(1+'EPA to IEA Scaling'!K$10)</f>
        <v>0</v>
      </c>
      <c r="H18" s="167">
        <f>((VLOOKUP($B$1,'Multipliers and Adjustments'!$A$70:$I$86,TRUNC(COLUMN(H$2)/5)+2,FALSE)*SUMIFS('IEA-MethaneAbatement-US'!$M:$M,'IEA-MethaneAbatement-US'!$N:$N,"&lt;"&amp;$B18,'IEA-MethaneAbatement-US'!$N:$N,"&gt;="&amp;$A18,'IEA-MethaneAbatement-US'!$L:$L,$B$1))+(VLOOKUP($C$1,'Multipliers and Adjustments'!$A$70:$I$86,TRUNC(COLUMN(H$2)/5)+2,FALSE)*SUMIFS('IEA-MethaneAbatement-US'!$M:$M,'IEA-MethaneAbatement-US'!$N:$N,"&lt;"&amp;$B18,'IEA-MethaneAbatement-US'!$N:$N,"&gt;="&amp;$A18,'IEA-MethaneAbatement-US'!$L:$L,$C$1))+(VLOOKUP($D$1,'Multipliers and Adjustments'!$A$70:$I$86,TRUNC(COLUMN(H$2)/5)+2,FALSE)*SUMIFS('IEA-MethaneAbatement-US'!$M:$M,'IEA-MethaneAbatement-US'!$N:$N,"&lt;"&amp;$B18,'IEA-MethaneAbatement-US'!$N:$N,"&gt;="&amp;$A18,'IEA-MethaneAbatement-US'!$L:$L,$D$1)))*'State Downscaling Multipliers'!$B$7*(1+'EPA to IEA Scaling'!L$10)</f>
        <v>0</v>
      </c>
      <c r="I18" s="165">
        <f>((VLOOKUP($B$1,'Multipliers and Adjustments'!$A$70:$I$86,TRUNC(COLUMN(I$2)/5)+2,FALSE)*SUMIFS('IEA-MethaneAbatement-US'!$M:$M,'IEA-MethaneAbatement-US'!$N:$N,"&lt;"&amp;$B18,'IEA-MethaneAbatement-US'!$N:$N,"&gt;="&amp;$A18,'IEA-MethaneAbatement-US'!$L:$L,$B$1))+(VLOOKUP($C$1,'Multipliers and Adjustments'!$A$70:$I$86,TRUNC(COLUMN(I$2)/5)+2,FALSE)*SUMIFS('IEA-MethaneAbatement-US'!$M:$M,'IEA-MethaneAbatement-US'!$N:$N,"&lt;"&amp;$B18,'IEA-MethaneAbatement-US'!$N:$N,"&gt;="&amp;$A18,'IEA-MethaneAbatement-US'!$L:$L,$C$1))+(VLOOKUP($D$1,'Multipliers and Adjustments'!$A$70:$I$86,TRUNC(COLUMN(I$2)/5)+2,FALSE)*SUMIFS('IEA-MethaneAbatement-US'!$M:$M,'IEA-MethaneAbatement-US'!$N:$N,"&lt;"&amp;$B18,'IEA-MethaneAbatement-US'!$N:$N,"&gt;="&amp;$A18,'IEA-MethaneAbatement-US'!$L:$L,$D$1)))*'State Downscaling Multipliers'!$B$7*(1+'EPA to IEA Scaling'!M$10)</f>
        <v>0</v>
      </c>
      <c r="J18" s="165">
        <f>((VLOOKUP($B$1,'Multipliers and Adjustments'!$A$70:$I$86,TRUNC(COLUMN(J$2)/5)+2,FALSE)*SUMIFS('IEA-MethaneAbatement-US'!$M:$M,'IEA-MethaneAbatement-US'!$N:$N,"&lt;"&amp;$B18,'IEA-MethaneAbatement-US'!$N:$N,"&gt;="&amp;$A18,'IEA-MethaneAbatement-US'!$L:$L,$B$1))+(VLOOKUP($C$1,'Multipliers and Adjustments'!$A$70:$I$86,TRUNC(COLUMN(J$2)/5)+2,FALSE)*SUMIFS('IEA-MethaneAbatement-US'!$M:$M,'IEA-MethaneAbatement-US'!$N:$N,"&lt;"&amp;$B18,'IEA-MethaneAbatement-US'!$N:$N,"&gt;="&amp;$A18,'IEA-MethaneAbatement-US'!$L:$L,$C$1))+(VLOOKUP($D$1,'Multipliers and Adjustments'!$A$70:$I$86,TRUNC(COLUMN(J$2)/5)+2,FALSE)*SUMIFS('IEA-MethaneAbatement-US'!$M:$M,'IEA-MethaneAbatement-US'!$N:$N,"&lt;"&amp;$B18,'IEA-MethaneAbatement-US'!$N:$N,"&gt;="&amp;$A18,'IEA-MethaneAbatement-US'!$L:$L,$D$1)))*'State Downscaling Multipliers'!$B$7*(1+'EPA to IEA Scaling'!N$10)</f>
        <v>0</v>
      </c>
      <c r="K18" s="165">
        <f>((VLOOKUP($B$1,'Multipliers and Adjustments'!$A$70:$I$86,TRUNC(COLUMN(K$2)/5)+2,FALSE)*SUMIFS('IEA-MethaneAbatement-US'!$M:$M,'IEA-MethaneAbatement-US'!$N:$N,"&lt;"&amp;$B18,'IEA-MethaneAbatement-US'!$N:$N,"&gt;="&amp;$A18,'IEA-MethaneAbatement-US'!$L:$L,$B$1))+(VLOOKUP($C$1,'Multipliers and Adjustments'!$A$70:$I$86,TRUNC(COLUMN(K$2)/5)+2,FALSE)*SUMIFS('IEA-MethaneAbatement-US'!$M:$M,'IEA-MethaneAbatement-US'!$N:$N,"&lt;"&amp;$B18,'IEA-MethaneAbatement-US'!$N:$N,"&gt;="&amp;$A18,'IEA-MethaneAbatement-US'!$L:$L,$C$1))+(VLOOKUP($D$1,'Multipliers and Adjustments'!$A$70:$I$86,TRUNC(COLUMN(K$2)/5)+2,FALSE)*SUMIFS('IEA-MethaneAbatement-US'!$M:$M,'IEA-MethaneAbatement-US'!$N:$N,"&lt;"&amp;$B18,'IEA-MethaneAbatement-US'!$N:$N,"&gt;="&amp;$A18,'IEA-MethaneAbatement-US'!$L:$L,$D$1)))*'State Downscaling Multipliers'!$B$7*(1+'EPA to IEA Scaling'!O$10)</f>
        <v>0</v>
      </c>
      <c r="L18" s="165">
        <f>((VLOOKUP($B$1,'Multipliers and Adjustments'!$A$70:$I$86,TRUNC(COLUMN(L$2)/5)+2,FALSE)*SUMIFS('IEA-MethaneAbatement-US'!$M:$M,'IEA-MethaneAbatement-US'!$N:$N,"&lt;"&amp;$B18,'IEA-MethaneAbatement-US'!$N:$N,"&gt;="&amp;$A18,'IEA-MethaneAbatement-US'!$L:$L,$B$1))+(VLOOKUP($C$1,'Multipliers and Adjustments'!$A$70:$I$86,TRUNC(COLUMN(L$2)/5)+2,FALSE)*SUMIFS('IEA-MethaneAbatement-US'!$M:$M,'IEA-MethaneAbatement-US'!$N:$N,"&lt;"&amp;$B18,'IEA-MethaneAbatement-US'!$N:$N,"&gt;="&amp;$A18,'IEA-MethaneAbatement-US'!$L:$L,$C$1))+(VLOOKUP($D$1,'Multipliers and Adjustments'!$A$70:$I$86,TRUNC(COLUMN(L$2)/5)+2,FALSE)*SUMIFS('IEA-MethaneAbatement-US'!$M:$M,'IEA-MethaneAbatement-US'!$N:$N,"&lt;"&amp;$B18,'IEA-MethaneAbatement-US'!$N:$N,"&gt;="&amp;$A18,'IEA-MethaneAbatement-US'!$L:$L,$D$1)))*'State Downscaling Multipliers'!$B$7*(1+'EPA to IEA Scaling'!P$10)</f>
        <v>0</v>
      </c>
      <c r="M18" s="167">
        <f>((VLOOKUP($B$1,'Multipliers and Adjustments'!$A$70:$I$86,TRUNC(COLUMN(M$2)/5)+2,FALSE)*SUMIFS('IEA-MethaneAbatement-US'!$M:$M,'IEA-MethaneAbatement-US'!$N:$N,"&lt;"&amp;$B18,'IEA-MethaneAbatement-US'!$N:$N,"&gt;="&amp;$A18,'IEA-MethaneAbatement-US'!$L:$L,$B$1))+(VLOOKUP($C$1,'Multipliers and Adjustments'!$A$70:$I$86,TRUNC(COLUMN(M$2)/5)+2,FALSE)*SUMIFS('IEA-MethaneAbatement-US'!$M:$M,'IEA-MethaneAbatement-US'!$N:$N,"&lt;"&amp;$B18,'IEA-MethaneAbatement-US'!$N:$N,"&gt;="&amp;$A18,'IEA-MethaneAbatement-US'!$L:$L,$C$1))+(VLOOKUP($D$1,'Multipliers and Adjustments'!$A$70:$I$86,TRUNC(COLUMN(M$2)/5)+2,FALSE)*SUMIFS('IEA-MethaneAbatement-US'!$M:$M,'IEA-MethaneAbatement-US'!$N:$N,"&lt;"&amp;$B18,'IEA-MethaneAbatement-US'!$N:$N,"&gt;="&amp;$A18,'IEA-MethaneAbatement-US'!$L:$L,$D$1)))*'State Downscaling Multipliers'!$B$7*(1+'EPA to IEA Scaling'!Q$10)</f>
        <v>0</v>
      </c>
      <c r="N18" s="165">
        <f>((VLOOKUP($B$1,'Multipliers and Adjustments'!$A$70:$I$86,TRUNC(COLUMN(N$2)/5)+2,FALSE)*SUMIFS('IEA-MethaneAbatement-US'!$M:$M,'IEA-MethaneAbatement-US'!$N:$N,"&lt;"&amp;$B18,'IEA-MethaneAbatement-US'!$N:$N,"&gt;="&amp;$A18,'IEA-MethaneAbatement-US'!$L:$L,$B$1))+(VLOOKUP($C$1,'Multipliers and Adjustments'!$A$70:$I$86,TRUNC(COLUMN(N$2)/5)+2,FALSE)*SUMIFS('IEA-MethaneAbatement-US'!$M:$M,'IEA-MethaneAbatement-US'!$N:$N,"&lt;"&amp;$B18,'IEA-MethaneAbatement-US'!$N:$N,"&gt;="&amp;$A18,'IEA-MethaneAbatement-US'!$L:$L,$C$1))+(VLOOKUP($D$1,'Multipliers and Adjustments'!$A$70:$I$86,TRUNC(COLUMN(N$2)/5)+2,FALSE)*SUMIFS('IEA-MethaneAbatement-US'!$M:$M,'IEA-MethaneAbatement-US'!$N:$N,"&lt;"&amp;$B18,'IEA-MethaneAbatement-US'!$N:$N,"&gt;="&amp;$A18,'IEA-MethaneAbatement-US'!$L:$L,$D$1)))*'State Downscaling Multipliers'!$B$7*(1+'EPA to IEA Scaling'!R$10)</f>
        <v>0</v>
      </c>
      <c r="O18" s="165">
        <f>((VLOOKUP($B$1,'Multipliers and Adjustments'!$A$70:$I$86,TRUNC(COLUMN(O$2)/5)+2,FALSE)*SUMIFS('IEA-MethaneAbatement-US'!$M:$M,'IEA-MethaneAbatement-US'!$N:$N,"&lt;"&amp;$B18,'IEA-MethaneAbatement-US'!$N:$N,"&gt;="&amp;$A18,'IEA-MethaneAbatement-US'!$L:$L,$B$1))+(VLOOKUP($C$1,'Multipliers and Adjustments'!$A$70:$I$86,TRUNC(COLUMN(O$2)/5)+2,FALSE)*SUMIFS('IEA-MethaneAbatement-US'!$M:$M,'IEA-MethaneAbatement-US'!$N:$N,"&lt;"&amp;$B18,'IEA-MethaneAbatement-US'!$N:$N,"&gt;="&amp;$A18,'IEA-MethaneAbatement-US'!$L:$L,$C$1))+(VLOOKUP($D$1,'Multipliers and Adjustments'!$A$70:$I$86,TRUNC(COLUMN(O$2)/5)+2,FALSE)*SUMIFS('IEA-MethaneAbatement-US'!$M:$M,'IEA-MethaneAbatement-US'!$N:$N,"&lt;"&amp;$B18,'IEA-MethaneAbatement-US'!$N:$N,"&gt;="&amp;$A18,'IEA-MethaneAbatement-US'!$L:$L,$D$1)))*'State Downscaling Multipliers'!$B$7*(1+'EPA to IEA Scaling'!S$10)</f>
        <v>0</v>
      </c>
      <c r="P18" s="165">
        <f>((VLOOKUP($B$1,'Multipliers and Adjustments'!$A$70:$I$86,TRUNC(COLUMN(P$2)/5)+2,FALSE)*SUMIFS('IEA-MethaneAbatement-US'!$M:$M,'IEA-MethaneAbatement-US'!$N:$N,"&lt;"&amp;$B18,'IEA-MethaneAbatement-US'!$N:$N,"&gt;="&amp;$A18,'IEA-MethaneAbatement-US'!$L:$L,$B$1))+(VLOOKUP($C$1,'Multipliers and Adjustments'!$A$70:$I$86,TRUNC(COLUMN(P$2)/5)+2,FALSE)*SUMIFS('IEA-MethaneAbatement-US'!$M:$M,'IEA-MethaneAbatement-US'!$N:$N,"&lt;"&amp;$B18,'IEA-MethaneAbatement-US'!$N:$N,"&gt;="&amp;$A18,'IEA-MethaneAbatement-US'!$L:$L,$C$1))+(VLOOKUP($D$1,'Multipliers and Adjustments'!$A$70:$I$86,TRUNC(COLUMN(P$2)/5)+2,FALSE)*SUMIFS('IEA-MethaneAbatement-US'!$M:$M,'IEA-MethaneAbatement-US'!$N:$N,"&lt;"&amp;$B18,'IEA-MethaneAbatement-US'!$N:$N,"&gt;="&amp;$A18,'IEA-MethaneAbatement-US'!$L:$L,$D$1)))*'State Downscaling Multipliers'!$B$7*(1+'EPA to IEA Scaling'!T$10)</f>
        <v>0</v>
      </c>
      <c r="Q18" s="165">
        <f>((VLOOKUP($B$1,'Multipliers and Adjustments'!$A$70:$I$86,TRUNC(COLUMN(Q$2)/5)+2,FALSE)*SUMIFS('IEA-MethaneAbatement-US'!$M:$M,'IEA-MethaneAbatement-US'!$N:$N,"&lt;"&amp;$B18,'IEA-MethaneAbatement-US'!$N:$N,"&gt;="&amp;$A18,'IEA-MethaneAbatement-US'!$L:$L,$B$1))+(VLOOKUP($C$1,'Multipliers and Adjustments'!$A$70:$I$86,TRUNC(COLUMN(Q$2)/5)+2,FALSE)*SUMIFS('IEA-MethaneAbatement-US'!$M:$M,'IEA-MethaneAbatement-US'!$N:$N,"&lt;"&amp;$B18,'IEA-MethaneAbatement-US'!$N:$N,"&gt;="&amp;$A18,'IEA-MethaneAbatement-US'!$L:$L,$C$1))+(VLOOKUP($D$1,'Multipliers and Adjustments'!$A$70:$I$86,TRUNC(COLUMN(Q$2)/5)+2,FALSE)*SUMIFS('IEA-MethaneAbatement-US'!$M:$M,'IEA-MethaneAbatement-US'!$N:$N,"&lt;"&amp;$B18,'IEA-MethaneAbatement-US'!$N:$N,"&gt;="&amp;$A18,'IEA-MethaneAbatement-US'!$L:$L,$D$1)))*'State Downscaling Multipliers'!$B$7*(1+'EPA to IEA Scaling'!U$10)</f>
        <v>0</v>
      </c>
      <c r="R18" s="167">
        <f>((VLOOKUP($B$1,'Multipliers and Adjustments'!$A$70:$I$86,TRUNC(COLUMN(R$2)/5)+2,FALSE)*SUMIFS('IEA-MethaneAbatement-US'!$M:$M,'IEA-MethaneAbatement-US'!$N:$N,"&lt;"&amp;$B18,'IEA-MethaneAbatement-US'!$N:$N,"&gt;="&amp;$A18,'IEA-MethaneAbatement-US'!$L:$L,$B$1))+(VLOOKUP($C$1,'Multipliers and Adjustments'!$A$70:$I$86,TRUNC(COLUMN(R$2)/5)+2,FALSE)*SUMIFS('IEA-MethaneAbatement-US'!$M:$M,'IEA-MethaneAbatement-US'!$N:$N,"&lt;"&amp;$B18,'IEA-MethaneAbatement-US'!$N:$N,"&gt;="&amp;$A18,'IEA-MethaneAbatement-US'!$L:$L,$C$1))+(VLOOKUP($D$1,'Multipliers and Adjustments'!$A$70:$I$86,TRUNC(COLUMN(R$2)/5)+2,FALSE)*SUMIFS('IEA-MethaneAbatement-US'!$M:$M,'IEA-MethaneAbatement-US'!$N:$N,"&lt;"&amp;$B18,'IEA-MethaneAbatement-US'!$N:$N,"&gt;="&amp;$A18,'IEA-MethaneAbatement-US'!$L:$L,$D$1)))*'State Downscaling Multipliers'!$B$7*(1+'EPA to IEA Scaling'!V$10)</f>
        <v>0</v>
      </c>
      <c r="S18" s="165">
        <f>((VLOOKUP($B$1,'Multipliers and Adjustments'!$A$70:$I$86,TRUNC(COLUMN(S$2)/5)+2,FALSE)*SUMIFS('IEA-MethaneAbatement-US'!$M:$M,'IEA-MethaneAbatement-US'!$N:$N,"&lt;"&amp;$B18,'IEA-MethaneAbatement-US'!$N:$N,"&gt;="&amp;$A18,'IEA-MethaneAbatement-US'!$L:$L,$B$1))+(VLOOKUP($C$1,'Multipliers and Adjustments'!$A$70:$I$86,TRUNC(COLUMN(S$2)/5)+2,FALSE)*SUMIFS('IEA-MethaneAbatement-US'!$M:$M,'IEA-MethaneAbatement-US'!$N:$N,"&lt;"&amp;$B18,'IEA-MethaneAbatement-US'!$N:$N,"&gt;="&amp;$A18,'IEA-MethaneAbatement-US'!$L:$L,$C$1))+(VLOOKUP($D$1,'Multipliers and Adjustments'!$A$70:$I$86,TRUNC(COLUMN(S$2)/5)+2,FALSE)*SUMIFS('IEA-MethaneAbatement-US'!$M:$M,'IEA-MethaneAbatement-US'!$N:$N,"&lt;"&amp;$B18,'IEA-MethaneAbatement-US'!$N:$N,"&gt;="&amp;$A18,'IEA-MethaneAbatement-US'!$L:$L,$D$1)))*'State Downscaling Multipliers'!$B$7*(1+'EPA to IEA Scaling'!W$10)</f>
        <v>0</v>
      </c>
      <c r="T18" s="165">
        <f>((VLOOKUP($B$1,'Multipliers and Adjustments'!$A$70:$I$86,TRUNC(COLUMN(T$2)/5)+2,FALSE)*SUMIFS('IEA-MethaneAbatement-US'!$M:$M,'IEA-MethaneAbatement-US'!$N:$N,"&lt;"&amp;$B18,'IEA-MethaneAbatement-US'!$N:$N,"&gt;="&amp;$A18,'IEA-MethaneAbatement-US'!$L:$L,$B$1))+(VLOOKUP($C$1,'Multipliers and Adjustments'!$A$70:$I$86,TRUNC(COLUMN(T$2)/5)+2,FALSE)*SUMIFS('IEA-MethaneAbatement-US'!$M:$M,'IEA-MethaneAbatement-US'!$N:$N,"&lt;"&amp;$B18,'IEA-MethaneAbatement-US'!$N:$N,"&gt;="&amp;$A18,'IEA-MethaneAbatement-US'!$L:$L,$C$1))+(VLOOKUP($D$1,'Multipliers and Adjustments'!$A$70:$I$86,TRUNC(COLUMN(T$2)/5)+2,FALSE)*SUMIFS('IEA-MethaneAbatement-US'!$M:$M,'IEA-MethaneAbatement-US'!$N:$N,"&lt;"&amp;$B18,'IEA-MethaneAbatement-US'!$N:$N,"&gt;="&amp;$A18,'IEA-MethaneAbatement-US'!$L:$L,$D$1)))*'State Downscaling Multipliers'!$B$7*(1+'EPA to IEA Scaling'!X$10)</f>
        <v>0</v>
      </c>
      <c r="U18" s="165">
        <f>((VLOOKUP($B$1,'Multipliers and Adjustments'!$A$70:$I$86,TRUNC(COLUMN(U$2)/5)+2,FALSE)*SUMIFS('IEA-MethaneAbatement-US'!$M:$M,'IEA-MethaneAbatement-US'!$N:$N,"&lt;"&amp;$B18,'IEA-MethaneAbatement-US'!$N:$N,"&gt;="&amp;$A18,'IEA-MethaneAbatement-US'!$L:$L,$B$1))+(VLOOKUP($C$1,'Multipliers and Adjustments'!$A$70:$I$86,TRUNC(COLUMN(U$2)/5)+2,FALSE)*SUMIFS('IEA-MethaneAbatement-US'!$M:$M,'IEA-MethaneAbatement-US'!$N:$N,"&lt;"&amp;$B18,'IEA-MethaneAbatement-US'!$N:$N,"&gt;="&amp;$A18,'IEA-MethaneAbatement-US'!$L:$L,$C$1))+(VLOOKUP($D$1,'Multipliers and Adjustments'!$A$70:$I$86,TRUNC(COLUMN(U$2)/5)+2,FALSE)*SUMIFS('IEA-MethaneAbatement-US'!$M:$M,'IEA-MethaneAbatement-US'!$N:$N,"&lt;"&amp;$B18,'IEA-MethaneAbatement-US'!$N:$N,"&gt;="&amp;$A18,'IEA-MethaneAbatement-US'!$L:$L,$D$1)))*'State Downscaling Multipliers'!$B$7*(1+'EPA to IEA Scaling'!Y$10)</f>
        <v>0</v>
      </c>
      <c r="V18" s="165">
        <f>((VLOOKUP($B$1,'Multipliers and Adjustments'!$A$70:$I$86,TRUNC(COLUMN(V$2)/5)+2,FALSE)*SUMIFS('IEA-MethaneAbatement-US'!$M:$M,'IEA-MethaneAbatement-US'!$N:$N,"&lt;"&amp;$B18,'IEA-MethaneAbatement-US'!$N:$N,"&gt;="&amp;$A18,'IEA-MethaneAbatement-US'!$L:$L,$B$1))+(VLOOKUP($C$1,'Multipliers and Adjustments'!$A$70:$I$86,TRUNC(COLUMN(V$2)/5)+2,FALSE)*SUMIFS('IEA-MethaneAbatement-US'!$M:$M,'IEA-MethaneAbatement-US'!$N:$N,"&lt;"&amp;$B18,'IEA-MethaneAbatement-US'!$N:$N,"&gt;="&amp;$A18,'IEA-MethaneAbatement-US'!$L:$L,$C$1))+(VLOOKUP($D$1,'Multipliers and Adjustments'!$A$70:$I$86,TRUNC(COLUMN(V$2)/5)+2,FALSE)*SUMIFS('IEA-MethaneAbatement-US'!$M:$M,'IEA-MethaneAbatement-US'!$N:$N,"&lt;"&amp;$B18,'IEA-MethaneAbatement-US'!$N:$N,"&gt;="&amp;$A18,'IEA-MethaneAbatement-US'!$L:$L,$D$1)))*'State Downscaling Multipliers'!$B$7*(1+'EPA to IEA Scaling'!Z$10)</f>
        <v>0</v>
      </c>
      <c r="W18" s="167">
        <f>((VLOOKUP($B$1,'Multipliers and Adjustments'!$A$70:$I$86,TRUNC(COLUMN(W$2)/5)+2,FALSE)*SUMIFS('IEA-MethaneAbatement-US'!$M:$M,'IEA-MethaneAbatement-US'!$N:$N,"&lt;"&amp;$B18,'IEA-MethaneAbatement-US'!$N:$N,"&gt;="&amp;$A18,'IEA-MethaneAbatement-US'!$L:$L,$B$1))+(VLOOKUP($C$1,'Multipliers and Adjustments'!$A$70:$I$86,TRUNC(COLUMN(W$2)/5)+2,FALSE)*SUMIFS('IEA-MethaneAbatement-US'!$M:$M,'IEA-MethaneAbatement-US'!$N:$N,"&lt;"&amp;$B18,'IEA-MethaneAbatement-US'!$N:$N,"&gt;="&amp;$A18,'IEA-MethaneAbatement-US'!$L:$L,$C$1))+(VLOOKUP($D$1,'Multipliers and Adjustments'!$A$70:$I$86,TRUNC(COLUMN(W$2)/5)+2,FALSE)*SUMIFS('IEA-MethaneAbatement-US'!$M:$M,'IEA-MethaneAbatement-US'!$N:$N,"&lt;"&amp;$B18,'IEA-MethaneAbatement-US'!$N:$N,"&gt;="&amp;$A18,'IEA-MethaneAbatement-US'!$L:$L,$D$1)))*'State Downscaling Multipliers'!$B$7*(1+'EPA to IEA Scaling'!AA$10)</f>
        <v>0</v>
      </c>
      <c r="X18" s="165">
        <f>((VLOOKUP($B$1,'Multipliers and Adjustments'!$A$70:$I$86,TRUNC(COLUMN(X$2)/5)+2,FALSE)*SUMIFS('IEA-MethaneAbatement-US'!$M:$M,'IEA-MethaneAbatement-US'!$N:$N,"&lt;"&amp;$B18,'IEA-MethaneAbatement-US'!$N:$N,"&gt;="&amp;$A18,'IEA-MethaneAbatement-US'!$L:$L,$B$1))+(VLOOKUP($C$1,'Multipliers and Adjustments'!$A$70:$I$86,TRUNC(COLUMN(X$2)/5)+2,FALSE)*SUMIFS('IEA-MethaneAbatement-US'!$M:$M,'IEA-MethaneAbatement-US'!$N:$N,"&lt;"&amp;$B18,'IEA-MethaneAbatement-US'!$N:$N,"&gt;="&amp;$A18,'IEA-MethaneAbatement-US'!$L:$L,$C$1))+(VLOOKUP($D$1,'Multipliers and Adjustments'!$A$70:$I$86,TRUNC(COLUMN(X$2)/5)+2,FALSE)*SUMIFS('IEA-MethaneAbatement-US'!$M:$M,'IEA-MethaneAbatement-US'!$N:$N,"&lt;"&amp;$B18,'IEA-MethaneAbatement-US'!$N:$N,"&gt;="&amp;$A18,'IEA-MethaneAbatement-US'!$L:$L,$D$1)))*'State Downscaling Multipliers'!$B$7*(1+'EPA to IEA Scaling'!AB$10)</f>
        <v>0</v>
      </c>
      <c r="Y18" s="165">
        <f>((VLOOKUP($B$1,'Multipliers and Adjustments'!$A$70:$I$86,TRUNC(COLUMN(Y$2)/5)+2,FALSE)*SUMIFS('IEA-MethaneAbatement-US'!$M:$M,'IEA-MethaneAbatement-US'!$N:$N,"&lt;"&amp;$B18,'IEA-MethaneAbatement-US'!$N:$N,"&gt;="&amp;$A18,'IEA-MethaneAbatement-US'!$L:$L,$B$1))+(VLOOKUP($C$1,'Multipliers and Adjustments'!$A$70:$I$86,TRUNC(COLUMN(Y$2)/5)+2,FALSE)*SUMIFS('IEA-MethaneAbatement-US'!$M:$M,'IEA-MethaneAbatement-US'!$N:$N,"&lt;"&amp;$B18,'IEA-MethaneAbatement-US'!$N:$N,"&gt;="&amp;$A18,'IEA-MethaneAbatement-US'!$L:$L,$C$1))+(VLOOKUP($D$1,'Multipliers and Adjustments'!$A$70:$I$86,TRUNC(COLUMN(Y$2)/5)+2,FALSE)*SUMIFS('IEA-MethaneAbatement-US'!$M:$M,'IEA-MethaneAbatement-US'!$N:$N,"&lt;"&amp;$B18,'IEA-MethaneAbatement-US'!$N:$N,"&gt;="&amp;$A18,'IEA-MethaneAbatement-US'!$L:$L,$D$1)))*'State Downscaling Multipliers'!$B$7*(1+'EPA to IEA Scaling'!AC$10)</f>
        <v>0</v>
      </c>
      <c r="Z18" s="165">
        <f>((VLOOKUP($B$1,'Multipliers and Adjustments'!$A$70:$I$86,TRUNC(COLUMN(Z$2)/5)+2,FALSE)*SUMIFS('IEA-MethaneAbatement-US'!$M:$M,'IEA-MethaneAbatement-US'!$N:$N,"&lt;"&amp;$B18,'IEA-MethaneAbatement-US'!$N:$N,"&gt;="&amp;$A18,'IEA-MethaneAbatement-US'!$L:$L,$B$1))+(VLOOKUP($C$1,'Multipliers and Adjustments'!$A$70:$I$86,TRUNC(COLUMN(Z$2)/5)+2,FALSE)*SUMIFS('IEA-MethaneAbatement-US'!$M:$M,'IEA-MethaneAbatement-US'!$N:$N,"&lt;"&amp;$B18,'IEA-MethaneAbatement-US'!$N:$N,"&gt;="&amp;$A18,'IEA-MethaneAbatement-US'!$L:$L,$C$1))+(VLOOKUP($D$1,'Multipliers and Adjustments'!$A$70:$I$86,TRUNC(COLUMN(Z$2)/5)+2,FALSE)*SUMIFS('IEA-MethaneAbatement-US'!$M:$M,'IEA-MethaneAbatement-US'!$N:$N,"&lt;"&amp;$B18,'IEA-MethaneAbatement-US'!$N:$N,"&gt;="&amp;$A18,'IEA-MethaneAbatement-US'!$L:$L,$D$1)))*'State Downscaling Multipliers'!$B$7*(1+'EPA to IEA Scaling'!AD$10)</f>
        <v>0</v>
      </c>
      <c r="AA18" s="165">
        <f>((VLOOKUP($B$1,'Multipliers and Adjustments'!$A$70:$I$86,TRUNC(COLUMN(AA$2)/5)+2,FALSE)*SUMIFS('IEA-MethaneAbatement-US'!$M:$M,'IEA-MethaneAbatement-US'!$N:$N,"&lt;"&amp;$B18,'IEA-MethaneAbatement-US'!$N:$N,"&gt;="&amp;$A18,'IEA-MethaneAbatement-US'!$L:$L,$B$1))+(VLOOKUP($C$1,'Multipliers and Adjustments'!$A$70:$I$86,TRUNC(COLUMN(AA$2)/5)+2,FALSE)*SUMIFS('IEA-MethaneAbatement-US'!$M:$M,'IEA-MethaneAbatement-US'!$N:$N,"&lt;"&amp;$B18,'IEA-MethaneAbatement-US'!$N:$N,"&gt;="&amp;$A18,'IEA-MethaneAbatement-US'!$L:$L,$C$1))+(VLOOKUP($D$1,'Multipliers and Adjustments'!$A$70:$I$86,TRUNC(COLUMN(AA$2)/5)+2,FALSE)*SUMIFS('IEA-MethaneAbatement-US'!$M:$M,'IEA-MethaneAbatement-US'!$N:$N,"&lt;"&amp;$B18,'IEA-MethaneAbatement-US'!$N:$N,"&gt;="&amp;$A18,'IEA-MethaneAbatement-US'!$L:$L,$D$1)))*'State Downscaling Multipliers'!$B$7*(1+'EPA to IEA Scaling'!AE$10)</f>
        <v>0</v>
      </c>
      <c r="AB18" s="167">
        <f>((VLOOKUP($B$1,'Multipliers and Adjustments'!$A$70:$I$86,TRUNC(COLUMN(AB$2)/5)+2,FALSE)*SUMIFS('IEA-MethaneAbatement-US'!$M:$M,'IEA-MethaneAbatement-US'!$N:$N,"&lt;"&amp;$B18,'IEA-MethaneAbatement-US'!$N:$N,"&gt;="&amp;$A18,'IEA-MethaneAbatement-US'!$L:$L,$B$1))+(VLOOKUP($C$1,'Multipliers and Adjustments'!$A$70:$I$86,TRUNC(COLUMN(AB$2)/5)+2,FALSE)*SUMIFS('IEA-MethaneAbatement-US'!$M:$M,'IEA-MethaneAbatement-US'!$N:$N,"&lt;"&amp;$B18,'IEA-MethaneAbatement-US'!$N:$N,"&gt;="&amp;$A18,'IEA-MethaneAbatement-US'!$L:$L,$C$1))+(VLOOKUP($D$1,'Multipliers and Adjustments'!$A$70:$I$86,TRUNC(COLUMN(AB$2)/5)+2,FALSE)*SUMIFS('IEA-MethaneAbatement-US'!$M:$M,'IEA-MethaneAbatement-US'!$N:$N,"&lt;"&amp;$B18,'IEA-MethaneAbatement-US'!$N:$N,"&gt;="&amp;$A18,'IEA-MethaneAbatement-US'!$L:$L,$D$1)))*'State Downscaling Multipliers'!$B$7*(1+'EPA to IEA Scaling'!AF$10)</f>
        <v>0</v>
      </c>
      <c r="AC18" s="165">
        <f>((VLOOKUP($B$1,'Multipliers and Adjustments'!$A$70:$I$86,TRUNC(COLUMN(AC$2)/5)+2,FALSE)*SUMIFS('IEA-MethaneAbatement-US'!$M:$M,'IEA-MethaneAbatement-US'!$N:$N,"&lt;"&amp;$B18,'IEA-MethaneAbatement-US'!$N:$N,"&gt;="&amp;$A18,'IEA-MethaneAbatement-US'!$L:$L,$B$1))+(VLOOKUP($C$1,'Multipliers and Adjustments'!$A$70:$I$86,TRUNC(COLUMN(AC$2)/5)+2,FALSE)*SUMIFS('IEA-MethaneAbatement-US'!$M:$M,'IEA-MethaneAbatement-US'!$N:$N,"&lt;"&amp;$B18,'IEA-MethaneAbatement-US'!$N:$N,"&gt;="&amp;$A18,'IEA-MethaneAbatement-US'!$L:$L,$C$1))+(VLOOKUP($D$1,'Multipliers and Adjustments'!$A$70:$I$86,TRUNC(COLUMN(AC$2)/5)+2,FALSE)*SUMIFS('IEA-MethaneAbatement-US'!$M:$M,'IEA-MethaneAbatement-US'!$N:$N,"&lt;"&amp;$B18,'IEA-MethaneAbatement-US'!$N:$N,"&gt;="&amp;$A18,'IEA-MethaneAbatement-US'!$L:$L,$D$1)))*'State Downscaling Multipliers'!$B$7*(1+'EPA to IEA Scaling'!AG$10)</f>
        <v>0</v>
      </c>
      <c r="AD18" s="165">
        <f>((VLOOKUP($B$1,'Multipliers and Adjustments'!$A$70:$I$86,TRUNC(COLUMN(AD$2)/5)+2,FALSE)*SUMIFS('IEA-MethaneAbatement-US'!$M:$M,'IEA-MethaneAbatement-US'!$N:$N,"&lt;"&amp;$B18,'IEA-MethaneAbatement-US'!$N:$N,"&gt;="&amp;$A18,'IEA-MethaneAbatement-US'!$L:$L,$B$1))+(VLOOKUP($C$1,'Multipliers and Adjustments'!$A$70:$I$86,TRUNC(COLUMN(AD$2)/5)+2,FALSE)*SUMIFS('IEA-MethaneAbatement-US'!$M:$M,'IEA-MethaneAbatement-US'!$N:$N,"&lt;"&amp;$B18,'IEA-MethaneAbatement-US'!$N:$N,"&gt;="&amp;$A18,'IEA-MethaneAbatement-US'!$L:$L,$C$1))+(VLOOKUP($D$1,'Multipliers and Adjustments'!$A$70:$I$86,TRUNC(COLUMN(AD$2)/5)+2,FALSE)*SUMIFS('IEA-MethaneAbatement-US'!$M:$M,'IEA-MethaneAbatement-US'!$N:$N,"&lt;"&amp;$B18,'IEA-MethaneAbatement-US'!$N:$N,"&gt;="&amp;$A18,'IEA-MethaneAbatement-US'!$L:$L,$D$1)))*'State Downscaling Multipliers'!$B$7*(1+'EPA to IEA Scaling'!AH$10)</f>
        <v>0</v>
      </c>
      <c r="AE18" s="165">
        <f>((VLOOKUP($B$1,'Multipliers and Adjustments'!$A$70:$I$86,TRUNC(COLUMN(AE$2)/5)+2,FALSE)*SUMIFS('IEA-MethaneAbatement-US'!$M:$M,'IEA-MethaneAbatement-US'!$N:$N,"&lt;"&amp;$B18,'IEA-MethaneAbatement-US'!$N:$N,"&gt;="&amp;$A18,'IEA-MethaneAbatement-US'!$L:$L,$B$1))+(VLOOKUP($C$1,'Multipliers and Adjustments'!$A$70:$I$86,TRUNC(COLUMN(AE$2)/5)+2,FALSE)*SUMIFS('IEA-MethaneAbatement-US'!$M:$M,'IEA-MethaneAbatement-US'!$N:$N,"&lt;"&amp;$B18,'IEA-MethaneAbatement-US'!$N:$N,"&gt;="&amp;$A18,'IEA-MethaneAbatement-US'!$L:$L,$C$1))+(VLOOKUP($D$1,'Multipliers and Adjustments'!$A$70:$I$86,TRUNC(COLUMN(AE$2)/5)+2,FALSE)*SUMIFS('IEA-MethaneAbatement-US'!$M:$M,'IEA-MethaneAbatement-US'!$N:$N,"&lt;"&amp;$B18,'IEA-MethaneAbatement-US'!$N:$N,"&gt;="&amp;$A18,'IEA-MethaneAbatement-US'!$L:$L,$D$1)))*'State Downscaling Multipliers'!$B$7*(1+'EPA to IEA Scaling'!AI$10)</f>
        <v>0</v>
      </c>
      <c r="AF18" s="165">
        <f>((VLOOKUP($B$1,'Multipliers and Adjustments'!$A$70:$I$86,TRUNC(COLUMN(AF$2)/5)+2,FALSE)*SUMIFS('IEA-MethaneAbatement-US'!$M:$M,'IEA-MethaneAbatement-US'!$N:$N,"&lt;"&amp;$B18,'IEA-MethaneAbatement-US'!$N:$N,"&gt;="&amp;$A18,'IEA-MethaneAbatement-US'!$L:$L,$B$1))+(VLOOKUP($C$1,'Multipliers and Adjustments'!$A$70:$I$86,TRUNC(COLUMN(AF$2)/5)+2,FALSE)*SUMIFS('IEA-MethaneAbatement-US'!$M:$M,'IEA-MethaneAbatement-US'!$N:$N,"&lt;"&amp;$B18,'IEA-MethaneAbatement-US'!$N:$N,"&gt;="&amp;$A18,'IEA-MethaneAbatement-US'!$L:$L,$C$1))+(VLOOKUP($D$1,'Multipliers and Adjustments'!$A$70:$I$86,TRUNC(COLUMN(AF$2)/5)+2,FALSE)*SUMIFS('IEA-MethaneAbatement-US'!$M:$M,'IEA-MethaneAbatement-US'!$N:$N,"&lt;"&amp;$B18,'IEA-MethaneAbatement-US'!$N:$N,"&gt;="&amp;$A18,'IEA-MethaneAbatement-US'!$L:$L,$D$1)))*'State Downscaling Multipliers'!$B$7*(1+'EPA to IEA Scaling'!AJ$10)</f>
        <v>0</v>
      </c>
      <c r="AG18" s="167">
        <f>((VLOOKUP($B$1,'Multipliers and Adjustments'!$A$70:$I$86,TRUNC(COLUMN(AG$2)/5)+2,FALSE)*SUMIFS('IEA-MethaneAbatement-US'!$M:$M,'IEA-MethaneAbatement-US'!$N:$N,"&lt;"&amp;$B18,'IEA-MethaneAbatement-US'!$N:$N,"&gt;="&amp;$A18,'IEA-MethaneAbatement-US'!$L:$L,$B$1))+(VLOOKUP($C$1,'Multipliers and Adjustments'!$A$70:$I$86,TRUNC(COLUMN(AG$2)/5)+2,FALSE)*SUMIFS('IEA-MethaneAbatement-US'!$M:$M,'IEA-MethaneAbatement-US'!$N:$N,"&lt;"&amp;$B18,'IEA-MethaneAbatement-US'!$N:$N,"&gt;="&amp;$A18,'IEA-MethaneAbatement-US'!$L:$L,$C$1))+(VLOOKUP($D$1,'Multipliers and Adjustments'!$A$70:$I$86,TRUNC(COLUMN(AG$2)/5)+2,FALSE)*SUMIFS('IEA-MethaneAbatement-US'!$M:$M,'IEA-MethaneAbatement-US'!$N:$N,"&lt;"&amp;$B18,'IEA-MethaneAbatement-US'!$N:$N,"&gt;="&amp;$A18,'IEA-MethaneAbatement-US'!$L:$L,$D$1)))*'State Downscaling Multipliers'!$B$7*(1+'EPA to IEA Scaling'!AK$10)</f>
        <v>0</v>
      </c>
      <c r="AH18" s="165">
        <f>((VLOOKUP($B$1,'Multipliers and Adjustments'!$A$70:$I$86,TRUNC(COLUMN(AH$2)/5)+2,FALSE)*SUMIFS('IEA-MethaneAbatement-US'!$M:$M,'IEA-MethaneAbatement-US'!$N:$N,"&lt;"&amp;$B18,'IEA-MethaneAbatement-US'!$N:$N,"&gt;="&amp;$A18,'IEA-MethaneAbatement-US'!$L:$L,$B$1))+(VLOOKUP($C$1,'Multipliers and Adjustments'!$A$70:$I$86,TRUNC(COLUMN(AH$2)/5)+2,FALSE)*SUMIFS('IEA-MethaneAbatement-US'!$M:$M,'IEA-MethaneAbatement-US'!$N:$N,"&lt;"&amp;$B18,'IEA-MethaneAbatement-US'!$N:$N,"&gt;="&amp;$A18,'IEA-MethaneAbatement-US'!$L:$L,$C$1))+(VLOOKUP($D$1,'Multipliers and Adjustments'!$A$70:$I$86,TRUNC(COLUMN(AH$2)/5)+2,FALSE)*SUMIFS('IEA-MethaneAbatement-US'!$M:$M,'IEA-MethaneAbatement-US'!$N:$N,"&lt;"&amp;$B18,'IEA-MethaneAbatement-US'!$N:$N,"&gt;="&amp;$A18,'IEA-MethaneAbatement-US'!$L:$L,$D$1)))*'State Downscaling Multipliers'!$B$7*(1+'EPA to IEA Scaling'!AL$10)</f>
        <v>0</v>
      </c>
      <c r="AI18" s="165">
        <f>((VLOOKUP($B$1,'Multipliers and Adjustments'!$A$70:$I$86,TRUNC(COLUMN(AI$2)/5)+2,FALSE)*SUMIFS('IEA-MethaneAbatement-US'!$M:$M,'IEA-MethaneAbatement-US'!$N:$N,"&lt;"&amp;$B18,'IEA-MethaneAbatement-US'!$N:$N,"&gt;="&amp;$A18,'IEA-MethaneAbatement-US'!$L:$L,$B$1))+(VLOOKUP($C$1,'Multipliers and Adjustments'!$A$70:$I$86,TRUNC(COLUMN(AI$2)/5)+2,FALSE)*SUMIFS('IEA-MethaneAbatement-US'!$M:$M,'IEA-MethaneAbatement-US'!$N:$N,"&lt;"&amp;$B18,'IEA-MethaneAbatement-US'!$N:$N,"&gt;="&amp;$A18,'IEA-MethaneAbatement-US'!$L:$L,$C$1))+(VLOOKUP($D$1,'Multipliers and Adjustments'!$A$70:$I$86,TRUNC(COLUMN(AI$2)/5)+2,FALSE)*SUMIFS('IEA-MethaneAbatement-US'!$M:$M,'IEA-MethaneAbatement-US'!$N:$N,"&lt;"&amp;$B18,'IEA-MethaneAbatement-US'!$N:$N,"&gt;="&amp;$A18,'IEA-MethaneAbatement-US'!$L:$L,$D$1)))*'State Downscaling Multipliers'!$B$7*(1+'EPA to IEA Scaling'!AM$10)</f>
        <v>0</v>
      </c>
      <c r="AJ18" s="165">
        <f>((VLOOKUP($B$1,'Multipliers and Adjustments'!$A$70:$I$86,TRUNC(COLUMN(AJ$2)/5)+2,FALSE)*SUMIFS('IEA-MethaneAbatement-US'!$M:$M,'IEA-MethaneAbatement-US'!$N:$N,"&lt;"&amp;$B18,'IEA-MethaneAbatement-US'!$N:$N,"&gt;="&amp;$A18,'IEA-MethaneAbatement-US'!$L:$L,$B$1))+(VLOOKUP($C$1,'Multipliers and Adjustments'!$A$70:$I$86,TRUNC(COLUMN(AJ$2)/5)+2,FALSE)*SUMIFS('IEA-MethaneAbatement-US'!$M:$M,'IEA-MethaneAbatement-US'!$N:$N,"&lt;"&amp;$B18,'IEA-MethaneAbatement-US'!$N:$N,"&gt;="&amp;$A18,'IEA-MethaneAbatement-US'!$L:$L,$C$1))+(VLOOKUP($D$1,'Multipliers and Adjustments'!$A$70:$I$86,TRUNC(COLUMN(AJ$2)/5)+2,FALSE)*SUMIFS('IEA-MethaneAbatement-US'!$M:$M,'IEA-MethaneAbatement-US'!$N:$N,"&lt;"&amp;$B18,'IEA-MethaneAbatement-US'!$N:$N,"&gt;="&amp;$A18,'IEA-MethaneAbatement-US'!$L:$L,$D$1)))*'State Downscaling Multipliers'!$B$7*(1+'EPA to IEA Scaling'!AN$10)</f>
        <v>0</v>
      </c>
      <c r="AK18" s="165">
        <f>((VLOOKUP($B$1,'Multipliers and Adjustments'!$A$70:$I$86,TRUNC(COLUMN(AK$2)/5)+2,FALSE)*SUMIFS('IEA-MethaneAbatement-US'!$M:$M,'IEA-MethaneAbatement-US'!$N:$N,"&lt;"&amp;$B18,'IEA-MethaneAbatement-US'!$N:$N,"&gt;="&amp;$A18,'IEA-MethaneAbatement-US'!$L:$L,$B$1))+(VLOOKUP($C$1,'Multipliers and Adjustments'!$A$70:$I$86,TRUNC(COLUMN(AK$2)/5)+2,FALSE)*SUMIFS('IEA-MethaneAbatement-US'!$M:$M,'IEA-MethaneAbatement-US'!$N:$N,"&lt;"&amp;$B18,'IEA-MethaneAbatement-US'!$N:$N,"&gt;="&amp;$A18,'IEA-MethaneAbatement-US'!$L:$L,$C$1))+(VLOOKUP($D$1,'Multipliers and Adjustments'!$A$70:$I$86,TRUNC(COLUMN(AK$2)/5)+2,FALSE)*SUMIFS('IEA-MethaneAbatement-US'!$M:$M,'IEA-MethaneAbatement-US'!$N:$N,"&lt;"&amp;$B18,'IEA-MethaneAbatement-US'!$N:$N,"&gt;="&amp;$A18,'IEA-MethaneAbatement-US'!$L:$L,$D$1)))*'State Downscaling Multipliers'!$B$7*(1+'EPA to IEA Scaling'!AO$10)</f>
        <v>0</v>
      </c>
      <c r="AL18" s="167">
        <f>((VLOOKUP($B$1,'Multipliers and Adjustments'!$A$70:$I$86,TRUNC(COLUMN(AL$2)/5)+2,FALSE)*SUMIFS('IEA-MethaneAbatement-US'!$M:$M,'IEA-MethaneAbatement-US'!$N:$N,"&lt;"&amp;$B18,'IEA-MethaneAbatement-US'!$N:$N,"&gt;="&amp;$A18,'IEA-MethaneAbatement-US'!$L:$L,$B$1))+(VLOOKUP($C$1,'Multipliers and Adjustments'!$A$70:$I$86,TRUNC(COLUMN(AL$2)/5)+2,FALSE)*SUMIFS('IEA-MethaneAbatement-US'!$M:$M,'IEA-MethaneAbatement-US'!$N:$N,"&lt;"&amp;$B18,'IEA-MethaneAbatement-US'!$N:$N,"&gt;="&amp;$A18,'IEA-MethaneAbatement-US'!$L:$L,$C$1))+(VLOOKUP($D$1,'Multipliers and Adjustments'!$A$70:$I$86,TRUNC(COLUMN(AL$2)/5)+2,FALSE)*SUMIFS('IEA-MethaneAbatement-US'!$M:$M,'IEA-MethaneAbatement-US'!$N:$N,"&lt;"&amp;$B18,'IEA-MethaneAbatement-US'!$N:$N,"&gt;="&amp;$A18,'IEA-MethaneAbatement-US'!$L:$L,$D$1)))*'State Downscaling Multipliers'!$B$7*(1+'EPA to IEA Scaling'!AP$10)</f>
        <v>0</v>
      </c>
    </row>
    <row r="19" spans="1:38" x14ac:dyDescent="0.25">
      <c r="A19" s="49">
        <f t="shared" si="1"/>
        <v>-350</v>
      </c>
      <c r="B19" s="49">
        <f t="shared" si="0"/>
        <v>-300</v>
      </c>
      <c r="C19" s="165">
        <f>((VLOOKUP($B$1,'Multipliers and Adjustments'!$A$70:$I$86,TRUNC(COLUMN(C$2)/5)+2,FALSE)*SUMIFS('IEA-MethaneAbatement-US'!$M:$M,'IEA-MethaneAbatement-US'!$N:$N,"&lt;"&amp;$B19,'IEA-MethaneAbatement-US'!$N:$N,"&gt;="&amp;$A19,'IEA-MethaneAbatement-US'!$L:$L,$B$1))+(VLOOKUP($C$1,'Multipliers and Adjustments'!$A$70:$I$86,TRUNC(COLUMN(C$2)/5)+2,FALSE)*SUMIFS('IEA-MethaneAbatement-US'!$M:$M,'IEA-MethaneAbatement-US'!$N:$N,"&lt;"&amp;$B19,'IEA-MethaneAbatement-US'!$N:$N,"&gt;="&amp;$A19,'IEA-MethaneAbatement-US'!$L:$L,$C$1))+(VLOOKUP($D$1,'Multipliers and Adjustments'!$A$70:$I$86,TRUNC(COLUMN(C$2)/5)+2,FALSE)*SUMIFS('IEA-MethaneAbatement-US'!$M:$M,'IEA-MethaneAbatement-US'!$N:$N,"&lt;"&amp;$B19,'IEA-MethaneAbatement-US'!$N:$N,"&gt;="&amp;$A19,'IEA-MethaneAbatement-US'!$L:$L,$D$1)))*'State Downscaling Multipliers'!$B$7*(1+'EPA to IEA Scaling'!G$10)</f>
        <v>0</v>
      </c>
      <c r="D19" s="165">
        <f>((VLOOKUP($B$1,'Multipliers and Adjustments'!$A$70:$I$86,TRUNC(COLUMN(D$2)/5)+2,FALSE)*SUMIFS('IEA-MethaneAbatement-US'!$M:$M,'IEA-MethaneAbatement-US'!$N:$N,"&lt;"&amp;$B19,'IEA-MethaneAbatement-US'!$N:$N,"&gt;="&amp;$A19,'IEA-MethaneAbatement-US'!$L:$L,$B$1))+(VLOOKUP($C$1,'Multipliers and Adjustments'!$A$70:$I$86,TRUNC(COLUMN(D$2)/5)+2,FALSE)*SUMIFS('IEA-MethaneAbatement-US'!$M:$M,'IEA-MethaneAbatement-US'!$N:$N,"&lt;"&amp;$B19,'IEA-MethaneAbatement-US'!$N:$N,"&gt;="&amp;$A19,'IEA-MethaneAbatement-US'!$L:$L,$C$1))+(VLOOKUP($D$1,'Multipliers and Adjustments'!$A$70:$I$86,TRUNC(COLUMN(D$2)/5)+2,FALSE)*SUMIFS('IEA-MethaneAbatement-US'!$M:$M,'IEA-MethaneAbatement-US'!$N:$N,"&lt;"&amp;$B19,'IEA-MethaneAbatement-US'!$N:$N,"&gt;="&amp;$A19,'IEA-MethaneAbatement-US'!$L:$L,$D$1)))*'State Downscaling Multipliers'!$B$7*(1+'EPA to IEA Scaling'!H$10)</f>
        <v>0</v>
      </c>
      <c r="E19" s="165">
        <f>((VLOOKUP($B$1,'Multipliers and Adjustments'!$A$70:$I$86,TRUNC(COLUMN(E$2)/5)+2,FALSE)*SUMIFS('IEA-MethaneAbatement-US'!$M:$M,'IEA-MethaneAbatement-US'!$N:$N,"&lt;"&amp;$B19,'IEA-MethaneAbatement-US'!$N:$N,"&gt;="&amp;$A19,'IEA-MethaneAbatement-US'!$L:$L,$B$1))+(VLOOKUP($C$1,'Multipliers and Adjustments'!$A$70:$I$86,TRUNC(COLUMN(E$2)/5)+2,FALSE)*SUMIFS('IEA-MethaneAbatement-US'!$M:$M,'IEA-MethaneAbatement-US'!$N:$N,"&lt;"&amp;$B19,'IEA-MethaneAbatement-US'!$N:$N,"&gt;="&amp;$A19,'IEA-MethaneAbatement-US'!$L:$L,$C$1))+(VLOOKUP($D$1,'Multipliers and Adjustments'!$A$70:$I$86,TRUNC(COLUMN(E$2)/5)+2,FALSE)*SUMIFS('IEA-MethaneAbatement-US'!$M:$M,'IEA-MethaneAbatement-US'!$N:$N,"&lt;"&amp;$B19,'IEA-MethaneAbatement-US'!$N:$N,"&gt;="&amp;$A19,'IEA-MethaneAbatement-US'!$L:$L,$D$1)))*'State Downscaling Multipliers'!$B$7*(1+'EPA to IEA Scaling'!I$10)</f>
        <v>0</v>
      </c>
      <c r="F19" s="165">
        <f>((VLOOKUP($B$1,'Multipliers and Adjustments'!$A$70:$I$86,TRUNC(COLUMN(F$2)/5)+2,FALSE)*SUMIFS('IEA-MethaneAbatement-US'!$M:$M,'IEA-MethaneAbatement-US'!$N:$N,"&lt;"&amp;$B19,'IEA-MethaneAbatement-US'!$N:$N,"&gt;="&amp;$A19,'IEA-MethaneAbatement-US'!$L:$L,$B$1))+(VLOOKUP($C$1,'Multipliers and Adjustments'!$A$70:$I$86,TRUNC(COLUMN(F$2)/5)+2,FALSE)*SUMIFS('IEA-MethaneAbatement-US'!$M:$M,'IEA-MethaneAbatement-US'!$N:$N,"&lt;"&amp;$B19,'IEA-MethaneAbatement-US'!$N:$N,"&gt;="&amp;$A19,'IEA-MethaneAbatement-US'!$L:$L,$C$1))+(VLOOKUP($D$1,'Multipliers and Adjustments'!$A$70:$I$86,TRUNC(COLUMN(F$2)/5)+2,FALSE)*SUMIFS('IEA-MethaneAbatement-US'!$M:$M,'IEA-MethaneAbatement-US'!$N:$N,"&lt;"&amp;$B19,'IEA-MethaneAbatement-US'!$N:$N,"&gt;="&amp;$A19,'IEA-MethaneAbatement-US'!$L:$L,$D$1)))*'State Downscaling Multipliers'!$B$7*(1+'EPA to IEA Scaling'!J$10)</f>
        <v>0</v>
      </c>
      <c r="G19" s="166">
        <f>((VLOOKUP($B$1,'Multipliers and Adjustments'!$A$70:$I$86,TRUNC(COLUMN(G$2)/5)+2,FALSE)*SUMIFS('IEA-MethaneAbatement-US'!$M:$M,'IEA-MethaneAbatement-US'!$N:$N,"&lt;"&amp;$B19,'IEA-MethaneAbatement-US'!$N:$N,"&gt;="&amp;$A19,'IEA-MethaneAbatement-US'!$L:$L,$B$1))+(VLOOKUP($C$1,'Multipliers and Adjustments'!$A$70:$I$86,TRUNC(COLUMN(G$2)/5)+2,FALSE)*SUMIFS('IEA-MethaneAbatement-US'!$M:$M,'IEA-MethaneAbatement-US'!$N:$N,"&lt;"&amp;$B19,'IEA-MethaneAbatement-US'!$N:$N,"&gt;="&amp;$A19,'IEA-MethaneAbatement-US'!$L:$L,$C$1))+(VLOOKUP($D$1,'Multipliers and Adjustments'!$A$70:$I$86,TRUNC(COLUMN(G$2)/5)+2,FALSE)*SUMIFS('IEA-MethaneAbatement-US'!$M:$M,'IEA-MethaneAbatement-US'!$N:$N,"&lt;"&amp;$B19,'IEA-MethaneAbatement-US'!$N:$N,"&gt;="&amp;$A19,'IEA-MethaneAbatement-US'!$L:$L,$D$1)))*'State Downscaling Multipliers'!$B$7*(1+'EPA to IEA Scaling'!K$10)</f>
        <v>0</v>
      </c>
      <c r="H19" s="167">
        <f>((VLOOKUP($B$1,'Multipliers and Adjustments'!$A$70:$I$86,TRUNC(COLUMN(H$2)/5)+2,FALSE)*SUMIFS('IEA-MethaneAbatement-US'!$M:$M,'IEA-MethaneAbatement-US'!$N:$N,"&lt;"&amp;$B19,'IEA-MethaneAbatement-US'!$N:$N,"&gt;="&amp;$A19,'IEA-MethaneAbatement-US'!$L:$L,$B$1))+(VLOOKUP($C$1,'Multipliers and Adjustments'!$A$70:$I$86,TRUNC(COLUMN(H$2)/5)+2,FALSE)*SUMIFS('IEA-MethaneAbatement-US'!$M:$M,'IEA-MethaneAbatement-US'!$N:$N,"&lt;"&amp;$B19,'IEA-MethaneAbatement-US'!$N:$N,"&gt;="&amp;$A19,'IEA-MethaneAbatement-US'!$L:$L,$C$1))+(VLOOKUP($D$1,'Multipliers and Adjustments'!$A$70:$I$86,TRUNC(COLUMN(H$2)/5)+2,FALSE)*SUMIFS('IEA-MethaneAbatement-US'!$M:$M,'IEA-MethaneAbatement-US'!$N:$N,"&lt;"&amp;$B19,'IEA-MethaneAbatement-US'!$N:$N,"&gt;="&amp;$A19,'IEA-MethaneAbatement-US'!$L:$L,$D$1)))*'State Downscaling Multipliers'!$B$7*(1+'EPA to IEA Scaling'!L$10)</f>
        <v>0</v>
      </c>
      <c r="I19" s="165">
        <f>((VLOOKUP($B$1,'Multipliers and Adjustments'!$A$70:$I$86,TRUNC(COLUMN(I$2)/5)+2,FALSE)*SUMIFS('IEA-MethaneAbatement-US'!$M:$M,'IEA-MethaneAbatement-US'!$N:$N,"&lt;"&amp;$B19,'IEA-MethaneAbatement-US'!$N:$N,"&gt;="&amp;$A19,'IEA-MethaneAbatement-US'!$L:$L,$B$1))+(VLOOKUP($C$1,'Multipliers and Adjustments'!$A$70:$I$86,TRUNC(COLUMN(I$2)/5)+2,FALSE)*SUMIFS('IEA-MethaneAbatement-US'!$M:$M,'IEA-MethaneAbatement-US'!$N:$N,"&lt;"&amp;$B19,'IEA-MethaneAbatement-US'!$N:$N,"&gt;="&amp;$A19,'IEA-MethaneAbatement-US'!$L:$L,$C$1))+(VLOOKUP($D$1,'Multipliers and Adjustments'!$A$70:$I$86,TRUNC(COLUMN(I$2)/5)+2,FALSE)*SUMIFS('IEA-MethaneAbatement-US'!$M:$M,'IEA-MethaneAbatement-US'!$N:$N,"&lt;"&amp;$B19,'IEA-MethaneAbatement-US'!$N:$N,"&gt;="&amp;$A19,'IEA-MethaneAbatement-US'!$L:$L,$D$1)))*'State Downscaling Multipliers'!$B$7*(1+'EPA to IEA Scaling'!M$10)</f>
        <v>0</v>
      </c>
      <c r="J19" s="165">
        <f>((VLOOKUP($B$1,'Multipliers and Adjustments'!$A$70:$I$86,TRUNC(COLUMN(J$2)/5)+2,FALSE)*SUMIFS('IEA-MethaneAbatement-US'!$M:$M,'IEA-MethaneAbatement-US'!$N:$N,"&lt;"&amp;$B19,'IEA-MethaneAbatement-US'!$N:$N,"&gt;="&amp;$A19,'IEA-MethaneAbatement-US'!$L:$L,$B$1))+(VLOOKUP($C$1,'Multipliers and Adjustments'!$A$70:$I$86,TRUNC(COLUMN(J$2)/5)+2,FALSE)*SUMIFS('IEA-MethaneAbatement-US'!$M:$M,'IEA-MethaneAbatement-US'!$N:$N,"&lt;"&amp;$B19,'IEA-MethaneAbatement-US'!$N:$N,"&gt;="&amp;$A19,'IEA-MethaneAbatement-US'!$L:$L,$C$1))+(VLOOKUP($D$1,'Multipliers and Adjustments'!$A$70:$I$86,TRUNC(COLUMN(J$2)/5)+2,FALSE)*SUMIFS('IEA-MethaneAbatement-US'!$M:$M,'IEA-MethaneAbatement-US'!$N:$N,"&lt;"&amp;$B19,'IEA-MethaneAbatement-US'!$N:$N,"&gt;="&amp;$A19,'IEA-MethaneAbatement-US'!$L:$L,$D$1)))*'State Downscaling Multipliers'!$B$7*(1+'EPA to IEA Scaling'!N$10)</f>
        <v>0</v>
      </c>
      <c r="K19" s="165">
        <f>((VLOOKUP($B$1,'Multipliers and Adjustments'!$A$70:$I$86,TRUNC(COLUMN(K$2)/5)+2,FALSE)*SUMIFS('IEA-MethaneAbatement-US'!$M:$M,'IEA-MethaneAbatement-US'!$N:$N,"&lt;"&amp;$B19,'IEA-MethaneAbatement-US'!$N:$N,"&gt;="&amp;$A19,'IEA-MethaneAbatement-US'!$L:$L,$B$1))+(VLOOKUP($C$1,'Multipliers and Adjustments'!$A$70:$I$86,TRUNC(COLUMN(K$2)/5)+2,FALSE)*SUMIFS('IEA-MethaneAbatement-US'!$M:$M,'IEA-MethaneAbatement-US'!$N:$N,"&lt;"&amp;$B19,'IEA-MethaneAbatement-US'!$N:$N,"&gt;="&amp;$A19,'IEA-MethaneAbatement-US'!$L:$L,$C$1))+(VLOOKUP($D$1,'Multipliers and Adjustments'!$A$70:$I$86,TRUNC(COLUMN(K$2)/5)+2,FALSE)*SUMIFS('IEA-MethaneAbatement-US'!$M:$M,'IEA-MethaneAbatement-US'!$N:$N,"&lt;"&amp;$B19,'IEA-MethaneAbatement-US'!$N:$N,"&gt;="&amp;$A19,'IEA-MethaneAbatement-US'!$L:$L,$D$1)))*'State Downscaling Multipliers'!$B$7*(1+'EPA to IEA Scaling'!O$10)</f>
        <v>0</v>
      </c>
      <c r="L19" s="165">
        <f>((VLOOKUP($B$1,'Multipliers and Adjustments'!$A$70:$I$86,TRUNC(COLUMN(L$2)/5)+2,FALSE)*SUMIFS('IEA-MethaneAbatement-US'!$M:$M,'IEA-MethaneAbatement-US'!$N:$N,"&lt;"&amp;$B19,'IEA-MethaneAbatement-US'!$N:$N,"&gt;="&amp;$A19,'IEA-MethaneAbatement-US'!$L:$L,$B$1))+(VLOOKUP($C$1,'Multipliers and Adjustments'!$A$70:$I$86,TRUNC(COLUMN(L$2)/5)+2,FALSE)*SUMIFS('IEA-MethaneAbatement-US'!$M:$M,'IEA-MethaneAbatement-US'!$N:$N,"&lt;"&amp;$B19,'IEA-MethaneAbatement-US'!$N:$N,"&gt;="&amp;$A19,'IEA-MethaneAbatement-US'!$L:$L,$C$1))+(VLOOKUP($D$1,'Multipliers and Adjustments'!$A$70:$I$86,TRUNC(COLUMN(L$2)/5)+2,FALSE)*SUMIFS('IEA-MethaneAbatement-US'!$M:$M,'IEA-MethaneAbatement-US'!$N:$N,"&lt;"&amp;$B19,'IEA-MethaneAbatement-US'!$N:$N,"&gt;="&amp;$A19,'IEA-MethaneAbatement-US'!$L:$L,$D$1)))*'State Downscaling Multipliers'!$B$7*(1+'EPA to IEA Scaling'!P$10)</f>
        <v>0</v>
      </c>
      <c r="M19" s="167">
        <f>((VLOOKUP($B$1,'Multipliers and Adjustments'!$A$70:$I$86,TRUNC(COLUMN(M$2)/5)+2,FALSE)*SUMIFS('IEA-MethaneAbatement-US'!$M:$M,'IEA-MethaneAbatement-US'!$N:$N,"&lt;"&amp;$B19,'IEA-MethaneAbatement-US'!$N:$N,"&gt;="&amp;$A19,'IEA-MethaneAbatement-US'!$L:$L,$B$1))+(VLOOKUP($C$1,'Multipliers and Adjustments'!$A$70:$I$86,TRUNC(COLUMN(M$2)/5)+2,FALSE)*SUMIFS('IEA-MethaneAbatement-US'!$M:$M,'IEA-MethaneAbatement-US'!$N:$N,"&lt;"&amp;$B19,'IEA-MethaneAbatement-US'!$N:$N,"&gt;="&amp;$A19,'IEA-MethaneAbatement-US'!$L:$L,$C$1))+(VLOOKUP($D$1,'Multipliers and Adjustments'!$A$70:$I$86,TRUNC(COLUMN(M$2)/5)+2,FALSE)*SUMIFS('IEA-MethaneAbatement-US'!$M:$M,'IEA-MethaneAbatement-US'!$N:$N,"&lt;"&amp;$B19,'IEA-MethaneAbatement-US'!$N:$N,"&gt;="&amp;$A19,'IEA-MethaneAbatement-US'!$L:$L,$D$1)))*'State Downscaling Multipliers'!$B$7*(1+'EPA to IEA Scaling'!Q$10)</f>
        <v>0</v>
      </c>
      <c r="N19" s="165">
        <f>((VLOOKUP($B$1,'Multipliers and Adjustments'!$A$70:$I$86,TRUNC(COLUMN(N$2)/5)+2,FALSE)*SUMIFS('IEA-MethaneAbatement-US'!$M:$M,'IEA-MethaneAbatement-US'!$N:$N,"&lt;"&amp;$B19,'IEA-MethaneAbatement-US'!$N:$N,"&gt;="&amp;$A19,'IEA-MethaneAbatement-US'!$L:$L,$B$1))+(VLOOKUP($C$1,'Multipliers and Adjustments'!$A$70:$I$86,TRUNC(COLUMN(N$2)/5)+2,FALSE)*SUMIFS('IEA-MethaneAbatement-US'!$M:$M,'IEA-MethaneAbatement-US'!$N:$N,"&lt;"&amp;$B19,'IEA-MethaneAbatement-US'!$N:$N,"&gt;="&amp;$A19,'IEA-MethaneAbatement-US'!$L:$L,$C$1))+(VLOOKUP($D$1,'Multipliers and Adjustments'!$A$70:$I$86,TRUNC(COLUMN(N$2)/5)+2,FALSE)*SUMIFS('IEA-MethaneAbatement-US'!$M:$M,'IEA-MethaneAbatement-US'!$N:$N,"&lt;"&amp;$B19,'IEA-MethaneAbatement-US'!$N:$N,"&gt;="&amp;$A19,'IEA-MethaneAbatement-US'!$L:$L,$D$1)))*'State Downscaling Multipliers'!$B$7*(1+'EPA to IEA Scaling'!R$10)</f>
        <v>0</v>
      </c>
      <c r="O19" s="165">
        <f>((VLOOKUP($B$1,'Multipliers and Adjustments'!$A$70:$I$86,TRUNC(COLUMN(O$2)/5)+2,FALSE)*SUMIFS('IEA-MethaneAbatement-US'!$M:$M,'IEA-MethaneAbatement-US'!$N:$N,"&lt;"&amp;$B19,'IEA-MethaneAbatement-US'!$N:$N,"&gt;="&amp;$A19,'IEA-MethaneAbatement-US'!$L:$L,$B$1))+(VLOOKUP($C$1,'Multipliers and Adjustments'!$A$70:$I$86,TRUNC(COLUMN(O$2)/5)+2,FALSE)*SUMIFS('IEA-MethaneAbatement-US'!$M:$M,'IEA-MethaneAbatement-US'!$N:$N,"&lt;"&amp;$B19,'IEA-MethaneAbatement-US'!$N:$N,"&gt;="&amp;$A19,'IEA-MethaneAbatement-US'!$L:$L,$C$1))+(VLOOKUP($D$1,'Multipliers and Adjustments'!$A$70:$I$86,TRUNC(COLUMN(O$2)/5)+2,FALSE)*SUMIFS('IEA-MethaneAbatement-US'!$M:$M,'IEA-MethaneAbatement-US'!$N:$N,"&lt;"&amp;$B19,'IEA-MethaneAbatement-US'!$N:$N,"&gt;="&amp;$A19,'IEA-MethaneAbatement-US'!$L:$L,$D$1)))*'State Downscaling Multipliers'!$B$7*(1+'EPA to IEA Scaling'!S$10)</f>
        <v>0</v>
      </c>
      <c r="P19" s="165">
        <f>((VLOOKUP($B$1,'Multipliers and Adjustments'!$A$70:$I$86,TRUNC(COLUMN(P$2)/5)+2,FALSE)*SUMIFS('IEA-MethaneAbatement-US'!$M:$M,'IEA-MethaneAbatement-US'!$N:$N,"&lt;"&amp;$B19,'IEA-MethaneAbatement-US'!$N:$N,"&gt;="&amp;$A19,'IEA-MethaneAbatement-US'!$L:$L,$B$1))+(VLOOKUP($C$1,'Multipliers and Adjustments'!$A$70:$I$86,TRUNC(COLUMN(P$2)/5)+2,FALSE)*SUMIFS('IEA-MethaneAbatement-US'!$M:$M,'IEA-MethaneAbatement-US'!$N:$N,"&lt;"&amp;$B19,'IEA-MethaneAbatement-US'!$N:$N,"&gt;="&amp;$A19,'IEA-MethaneAbatement-US'!$L:$L,$C$1))+(VLOOKUP($D$1,'Multipliers and Adjustments'!$A$70:$I$86,TRUNC(COLUMN(P$2)/5)+2,FALSE)*SUMIFS('IEA-MethaneAbatement-US'!$M:$M,'IEA-MethaneAbatement-US'!$N:$N,"&lt;"&amp;$B19,'IEA-MethaneAbatement-US'!$N:$N,"&gt;="&amp;$A19,'IEA-MethaneAbatement-US'!$L:$L,$D$1)))*'State Downscaling Multipliers'!$B$7*(1+'EPA to IEA Scaling'!T$10)</f>
        <v>0</v>
      </c>
      <c r="Q19" s="165">
        <f>((VLOOKUP($B$1,'Multipliers and Adjustments'!$A$70:$I$86,TRUNC(COLUMN(Q$2)/5)+2,FALSE)*SUMIFS('IEA-MethaneAbatement-US'!$M:$M,'IEA-MethaneAbatement-US'!$N:$N,"&lt;"&amp;$B19,'IEA-MethaneAbatement-US'!$N:$N,"&gt;="&amp;$A19,'IEA-MethaneAbatement-US'!$L:$L,$B$1))+(VLOOKUP($C$1,'Multipliers and Adjustments'!$A$70:$I$86,TRUNC(COLUMN(Q$2)/5)+2,FALSE)*SUMIFS('IEA-MethaneAbatement-US'!$M:$M,'IEA-MethaneAbatement-US'!$N:$N,"&lt;"&amp;$B19,'IEA-MethaneAbatement-US'!$N:$N,"&gt;="&amp;$A19,'IEA-MethaneAbatement-US'!$L:$L,$C$1))+(VLOOKUP($D$1,'Multipliers and Adjustments'!$A$70:$I$86,TRUNC(COLUMN(Q$2)/5)+2,FALSE)*SUMIFS('IEA-MethaneAbatement-US'!$M:$M,'IEA-MethaneAbatement-US'!$N:$N,"&lt;"&amp;$B19,'IEA-MethaneAbatement-US'!$N:$N,"&gt;="&amp;$A19,'IEA-MethaneAbatement-US'!$L:$L,$D$1)))*'State Downscaling Multipliers'!$B$7*(1+'EPA to IEA Scaling'!U$10)</f>
        <v>0</v>
      </c>
      <c r="R19" s="167">
        <f>((VLOOKUP($B$1,'Multipliers and Adjustments'!$A$70:$I$86,TRUNC(COLUMN(R$2)/5)+2,FALSE)*SUMIFS('IEA-MethaneAbatement-US'!$M:$M,'IEA-MethaneAbatement-US'!$N:$N,"&lt;"&amp;$B19,'IEA-MethaneAbatement-US'!$N:$N,"&gt;="&amp;$A19,'IEA-MethaneAbatement-US'!$L:$L,$B$1))+(VLOOKUP($C$1,'Multipliers and Adjustments'!$A$70:$I$86,TRUNC(COLUMN(R$2)/5)+2,FALSE)*SUMIFS('IEA-MethaneAbatement-US'!$M:$M,'IEA-MethaneAbatement-US'!$N:$N,"&lt;"&amp;$B19,'IEA-MethaneAbatement-US'!$N:$N,"&gt;="&amp;$A19,'IEA-MethaneAbatement-US'!$L:$L,$C$1))+(VLOOKUP($D$1,'Multipliers and Adjustments'!$A$70:$I$86,TRUNC(COLUMN(R$2)/5)+2,FALSE)*SUMIFS('IEA-MethaneAbatement-US'!$M:$M,'IEA-MethaneAbatement-US'!$N:$N,"&lt;"&amp;$B19,'IEA-MethaneAbatement-US'!$N:$N,"&gt;="&amp;$A19,'IEA-MethaneAbatement-US'!$L:$L,$D$1)))*'State Downscaling Multipliers'!$B$7*(1+'EPA to IEA Scaling'!V$10)</f>
        <v>0</v>
      </c>
      <c r="S19" s="165">
        <f>((VLOOKUP($B$1,'Multipliers and Adjustments'!$A$70:$I$86,TRUNC(COLUMN(S$2)/5)+2,FALSE)*SUMIFS('IEA-MethaneAbatement-US'!$M:$M,'IEA-MethaneAbatement-US'!$N:$N,"&lt;"&amp;$B19,'IEA-MethaneAbatement-US'!$N:$N,"&gt;="&amp;$A19,'IEA-MethaneAbatement-US'!$L:$L,$B$1))+(VLOOKUP($C$1,'Multipliers and Adjustments'!$A$70:$I$86,TRUNC(COLUMN(S$2)/5)+2,FALSE)*SUMIFS('IEA-MethaneAbatement-US'!$M:$M,'IEA-MethaneAbatement-US'!$N:$N,"&lt;"&amp;$B19,'IEA-MethaneAbatement-US'!$N:$N,"&gt;="&amp;$A19,'IEA-MethaneAbatement-US'!$L:$L,$C$1))+(VLOOKUP($D$1,'Multipliers and Adjustments'!$A$70:$I$86,TRUNC(COLUMN(S$2)/5)+2,FALSE)*SUMIFS('IEA-MethaneAbatement-US'!$M:$M,'IEA-MethaneAbatement-US'!$N:$N,"&lt;"&amp;$B19,'IEA-MethaneAbatement-US'!$N:$N,"&gt;="&amp;$A19,'IEA-MethaneAbatement-US'!$L:$L,$D$1)))*'State Downscaling Multipliers'!$B$7*(1+'EPA to IEA Scaling'!W$10)</f>
        <v>0</v>
      </c>
      <c r="T19" s="165">
        <f>((VLOOKUP($B$1,'Multipliers and Adjustments'!$A$70:$I$86,TRUNC(COLUMN(T$2)/5)+2,FALSE)*SUMIFS('IEA-MethaneAbatement-US'!$M:$M,'IEA-MethaneAbatement-US'!$N:$N,"&lt;"&amp;$B19,'IEA-MethaneAbatement-US'!$N:$N,"&gt;="&amp;$A19,'IEA-MethaneAbatement-US'!$L:$L,$B$1))+(VLOOKUP($C$1,'Multipliers and Adjustments'!$A$70:$I$86,TRUNC(COLUMN(T$2)/5)+2,FALSE)*SUMIFS('IEA-MethaneAbatement-US'!$M:$M,'IEA-MethaneAbatement-US'!$N:$N,"&lt;"&amp;$B19,'IEA-MethaneAbatement-US'!$N:$N,"&gt;="&amp;$A19,'IEA-MethaneAbatement-US'!$L:$L,$C$1))+(VLOOKUP($D$1,'Multipliers and Adjustments'!$A$70:$I$86,TRUNC(COLUMN(T$2)/5)+2,FALSE)*SUMIFS('IEA-MethaneAbatement-US'!$M:$M,'IEA-MethaneAbatement-US'!$N:$N,"&lt;"&amp;$B19,'IEA-MethaneAbatement-US'!$N:$N,"&gt;="&amp;$A19,'IEA-MethaneAbatement-US'!$L:$L,$D$1)))*'State Downscaling Multipliers'!$B$7*(1+'EPA to IEA Scaling'!X$10)</f>
        <v>0</v>
      </c>
      <c r="U19" s="165">
        <f>((VLOOKUP($B$1,'Multipliers and Adjustments'!$A$70:$I$86,TRUNC(COLUMN(U$2)/5)+2,FALSE)*SUMIFS('IEA-MethaneAbatement-US'!$M:$M,'IEA-MethaneAbatement-US'!$N:$N,"&lt;"&amp;$B19,'IEA-MethaneAbatement-US'!$N:$N,"&gt;="&amp;$A19,'IEA-MethaneAbatement-US'!$L:$L,$B$1))+(VLOOKUP($C$1,'Multipliers and Adjustments'!$A$70:$I$86,TRUNC(COLUMN(U$2)/5)+2,FALSE)*SUMIFS('IEA-MethaneAbatement-US'!$M:$M,'IEA-MethaneAbatement-US'!$N:$N,"&lt;"&amp;$B19,'IEA-MethaneAbatement-US'!$N:$N,"&gt;="&amp;$A19,'IEA-MethaneAbatement-US'!$L:$L,$C$1))+(VLOOKUP($D$1,'Multipliers and Adjustments'!$A$70:$I$86,TRUNC(COLUMN(U$2)/5)+2,FALSE)*SUMIFS('IEA-MethaneAbatement-US'!$M:$M,'IEA-MethaneAbatement-US'!$N:$N,"&lt;"&amp;$B19,'IEA-MethaneAbatement-US'!$N:$N,"&gt;="&amp;$A19,'IEA-MethaneAbatement-US'!$L:$L,$D$1)))*'State Downscaling Multipliers'!$B$7*(1+'EPA to IEA Scaling'!Y$10)</f>
        <v>0</v>
      </c>
      <c r="V19" s="165">
        <f>((VLOOKUP($B$1,'Multipliers and Adjustments'!$A$70:$I$86,TRUNC(COLUMN(V$2)/5)+2,FALSE)*SUMIFS('IEA-MethaneAbatement-US'!$M:$M,'IEA-MethaneAbatement-US'!$N:$N,"&lt;"&amp;$B19,'IEA-MethaneAbatement-US'!$N:$N,"&gt;="&amp;$A19,'IEA-MethaneAbatement-US'!$L:$L,$B$1))+(VLOOKUP($C$1,'Multipliers and Adjustments'!$A$70:$I$86,TRUNC(COLUMN(V$2)/5)+2,FALSE)*SUMIFS('IEA-MethaneAbatement-US'!$M:$M,'IEA-MethaneAbatement-US'!$N:$N,"&lt;"&amp;$B19,'IEA-MethaneAbatement-US'!$N:$N,"&gt;="&amp;$A19,'IEA-MethaneAbatement-US'!$L:$L,$C$1))+(VLOOKUP($D$1,'Multipliers and Adjustments'!$A$70:$I$86,TRUNC(COLUMN(V$2)/5)+2,FALSE)*SUMIFS('IEA-MethaneAbatement-US'!$M:$M,'IEA-MethaneAbatement-US'!$N:$N,"&lt;"&amp;$B19,'IEA-MethaneAbatement-US'!$N:$N,"&gt;="&amp;$A19,'IEA-MethaneAbatement-US'!$L:$L,$D$1)))*'State Downscaling Multipliers'!$B$7*(1+'EPA to IEA Scaling'!Z$10)</f>
        <v>0</v>
      </c>
      <c r="W19" s="167">
        <f>((VLOOKUP($B$1,'Multipliers and Adjustments'!$A$70:$I$86,TRUNC(COLUMN(W$2)/5)+2,FALSE)*SUMIFS('IEA-MethaneAbatement-US'!$M:$M,'IEA-MethaneAbatement-US'!$N:$N,"&lt;"&amp;$B19,'IEA-MethaneAbatement-US'!$N:$N,"&gt;="&amp;$A19,'IEA-MethaneAbatement-US'!$L:$L,$B$1))+(VLOOKUP($C$1,'Multipliers and Adjustments'!$A$70:$I$86,TRUNC(COLUMN(W$2)/5)+2,FALSE)*SUMIFS('IEA-MethaneAbatement-US'!$M:$M,'IEA-MethaneAbatement-US'!$N:$N,"&lt;"&amp;$B19,'IEA-MethaneAbatement-US'!$N:$N,"&gt;="&amp;$A19,'IEA-MethaneAbatement-US'!$L:$L,$C$1))+(VLOOKUP($D$1,'Multipliers and Adjustments'!$A$70:$I$86,TRUNC(COLUMN(W$2)/5)+2,FALSE)*SUMIFS('IEA-MethaneAbatement-US'!$M:$M,'IEA-MethaneAbatement-US'!$N:$N,"&lt;"&amp;$B19,'IEA-MethaneAbatement-US'!$N:$N,"&gt;="&amp;$A19,'IEA-MethaneAbatement-US'!$L:$L,$D$1)))*'State Downscaling Multipliers'!$B$7*(1+'EPA to IEA Scaling'!AA$10)</f>
        <v>0</v>
      </c>
      <c r="X19" s="165">
        <f>((VLOOKUP($B$1,'Multipliers and Adjustments'!$A$70:$I$86,TRUNC(COLUMN(X$2)/5)+2,FALSE)*SUMIFS('IEA-MethaneAbatement-US'!$M:$M,'IEA-MethaneAbatement-US'!$N:$N,"&lt;"&amp;$B19,'IEA-MethaneAbatement-US'!$N:$N,"&gt;="&amp;$A19,'IEA-MethaneAbatement-US'!$L:$L,$B$1))+(VLOOKUP($C$1,'Multipliers and Adjustments'!$A$70:$I$86,TRUNC(COLUMN(X$2)/5)+2,FALSE)*SUMIFS('IEA-MethaneAbatement-US'!$M:$M,'IEA-MethaneAbatement-US'!$N:$N,"&lt;"&amp;$B19,'IEA-MethaneAbatement-US'!$N:$N,"&gt;="&amp;$A19,'IEA-MethaneAbatement-US'!$L:$L,$C$1))+(VLOOKUP($D$1,'Multipliers and Adjustments'!$A$70:$I$86,TRUNC(COLUMN(X$2)/5)+2,FALSE)*SUMIFS('IEA-MethaneAbatement-US'!$M:$M,'IEA-MethaneAbatement-US'!$N:$N,"&lt;"&amp;$B19,'IEA-MethaneAbatement-US'!$N:$N,"&gt;="&amp;$A19,'IEA-MethaneAbatement-US'!$L:$L,$D$1)))*'State Downscaling Multipliers'!$B$7*(1+'EPA to IEA Scaling'!AB$10)</f>
        <v>0</v>
      </c>
      <c r="Y19" s="165">
        <f>((VLOOKUP($B$1,'Multipliers and Adjustments'!$A$70:$I$86,TRUNC(COLUMN(Y$2)/5)+2,FALSE)*SUMIFS('IEA-MethaneAbatement-US'!$M:$M,'IEA-MethaneAbatement-US'!$N:$N,"&lt;"&amp;$B19,'IEA-MethaneAbatement-US'!$N:$N,"&gt;="&amp;$A19,'IEA-MethaneAbatement-US'!$L:$L,$B$1))+(VLOOKUP($C$1,'Multipliers and Adjustments'!$A$70:$I$86,TRUNC(COLUMN(Y$2)/5)+2,FALSE)*SUMIFS('IEA-MethaneAbatement-US'!$M:$M,'IEA-MethaneAbatement-US'!$N:$N,"&lt;"&amp;$B19,'IEA-MethaneAbatement-US'!$N:$N,"&gt;="&amp;$A19,'IEA-MethaneAbatement-US'!$L:$L,$C$1))+(VLOOKUP($D$1,'Multipliers and Adjustments'!$A$70:$I$86,TRUNC(COLUMN(Y$2)/5)+2,FALSE)*SUMIFS('IEA-MethaneAbatement-US'!$M:$M,'IEA-MethaneAbatement-US'!$N:$N,"&lt;"&amp;$B19,'IEA-MethaneAbatement-US'!$N:$N,"&gt;="&amp;$A19,'IEA-MethaneAbatement-US'!$L:$L,$D$1)))*'State Downscaling Multipliers'!$B$7*(1+'EPA to IEA Scaling'!AC$10)</f>
        <v>0</v>
      </c>
      <c r="Z19" s="165">
        <f>((VLOOKUP($B$1,'Multipliers and Adjustments'!$A$70:$I$86,TRUNC(COLUMN(Z$2)/5)+2,FALSE)*SUMIFS('IEA-MethaneAbatement-US'!$M:$M,'IEA-MethaneAbatement-US'!$N:$N,"&lt;"&amp;$B19,'IEA-MethaneAbatement-US'!$N:$N,"&gt;="&amp;$A19,'IEA-MethaneAbatement-US'!$L:$L,$B$1))+(VLOOKUP($C$1,'Multipliers and Adjustments'!$A$70:$I$86,TRUNC(COLUMN(Z$2)/5)+2,FALSE)*SUMIFS('IEA-MethaneAbatement-US'!$M:$M,'IEA-MethaneAbatement-US'!$N:$N,"&lt;"&amp;$B19,'IEA-MethaneAbatement-US'!$N:$N,"&gt;="&amp;$A19,'IEA-MethaneAbatement-US'!$L:$L,$C$1))+(VLOOKUP($D$1,'Multipliers and Adjustments'!$A$70:$I$86,TRUNC(COLUMN(Z$2)/5)+2,FALSE)*SUMIFS('IEA-MethaneAbatement-US'!$M:$M,'IEA-MethaneAbatement-US'!$N:$N,"&lt;"&amp;$B19,'IEA-MethaneAbatement-US'!$N:$N,"&gt;="&amp;$A19,'IEA-MethaneAbatement-US'!$L:$L,$D$1)))*'State Downscaling Multipliers'!$B$7*(1+'EPA to IEA Scaling'!AD$10)</f>
        <v>0</v>
      </c>
      <c r="AA19" s="165">
        <f>((VLOOKUP($B$1,'Multipliers and Adjustments'!$A$70:$I$86,TRUNC(COLUMN(AA$2)/5)+2,FALSE)*SUMIFS('IEA-MethaneAbatement-US'!$M:$M,'IEA-MethaneAbatement-US'!$N:$N,"&lt;"&amp;$B19,'IEA-MethaneAbatement-US'!$N:$N,"&gt;="&amp;$A19,'IEA-MethaneAbatement-US'!$L:$L,$B$1))+(VLOOKUP($C$1,'Multipliers and Adjustments'!$A$70:$I$86,TRUNC(COLUMN(AA$2)/5)+2,FALSE)*SUMIFS('IEA-MethaneAbatement-US'!$M:$M,'IEA-MethaneAbatement-US'!$N:$N,"&lt;"&amp;$B19,'IEA-MethaneAbatement-US'!$N:$N,"&gt;="&amp;$A19,'IEA-MethaneAbatement-US'!$L:$L,$C$1))+(VLOOKUP($D$1,'Multipliers and Adjustments'!$A$70:$I$86,TRUNC(COLUMN(AA$2)/5)+2,FALSE)*SUMIFS('IEA-MethaneAbatement-US'!$M:$M,'IEA-MethaneAbatement-US'!$N:$N,"&lt;"&amp;$B19,'IEA-MethaneAbatement-US'!$N:$N,"&gt;="&amp;$A19,'IEA-MethaneAbatement-US'!$L:$L,$D$1)))*'State Downscaling Multipliers'!$B$7*(1+'EPA to IEA Scaling'!AE$10)</f>
        <v>0</v>
      </c>
      <c r="AB19" s="167">
        <f>((VLOOKUP($B$1,'Multipliers and Adjustments'!$A$70:$I$86,TRUNC(COLUMN(AB$2)/5)+2,FALSE)*SUMIFS('IEA-MethaneAbatement-US'!$M:$M,'IEA-MethaneAbatement-US'!$N:$N,"&lt;"&amp;$B19,'IEA-MethaneAbatement-US'!$N:$N,"&gt;="&amp;$A19,'IEA-MethaneAbatement-US'!$L:$L,$B$1))+(VLOOKUP($C$1,'Multipliers and Adjustments'!$A$70:$I$86,TRUNC(COLUMN(AB$2)/5)+2,FALSE)*SUMIFS('IEA-MethaneAbatement-US'!$M:$M,'IEA-MethaneAbatement-US'!$N:$N,"&lt;"&amp;$B19,'IEA-MethaneAbatement-US'!$N:$N,"&gt;="&amp;$A19,'IEA-MethaneAbatement-US'!$L:$L,$C$1))+(VLOOKUP($D$1,'Multipliers and Adjustments'!$A$70:$I$86,TRUNC(COLUMN(AB$2)/5)+2,FALSE)*SUMIFS('IEA-MethaneAbatement-US'!$M:$M,'IEA-MethaneAbatement-US'!$N:$N,"&lt;"&amp;$B19,'IEA-MethaneAbatement-US'!$N:$N,"&gt;="&amp;$A19,'IEA-MethaneAbatement-US'!$L:$L,$D$1)))*'State Downscaling Multipliers'!$B$7*(1+'EPA to IEA Scaling'!AF$10)</f>
        <v>0</v>
      </c>
      <c r="AC19" s="165">
        <f>((VLOOKUP($B$1,'Multipliers and Adjustments'!$A$70:$I$86,TRUNC(COLUMN(AC$2)/5)+2,FALSE)*SUMIFS('IEA-MethaneAbatement-US'!$M:$M,'IEA-MethaneAbatement-US'!$N:$N,"&lt;"&amp;$B19,'IEA-MethaneAbatement-US'!$N:$N,"&gt;="&amp;$A19,'IEA-MethaneAbatement-US'!$L:$L,$B$1))+(VLOOKUP($C$1,'Multipliers and Adjustments'!$A$70:$I$86,TRUNC(COLUMN(AC$2)/5)+2,FALSE)*SUMIFS('IEA-MethaneAbatement-US'!$M:$M,'IEA-MethaneAbatement-US'!$N:$N,"&lt;"&amp;$B19,'IEA-MethaneAbatement-US'!$N:$N,"&gt;="&amp;$A19,'IEA-MethaneAbatement-US'!$L:$L,$C$1))+(VLOOKUP($D$1,'Multipliers and Adjustments'!$A$70:$I$86,TRUNC(COLUMN(AC$2)/5)+2,FALSE)*SUMIFS('IEA-MethaneAbatement-US'!$M:$M,'IEA-MethaneAbatement-US'!$N:$N,"&lt;"&amp;$B19,'IEA-MethaneAbatement-US'!$N:$N,"&gt;="&amp;$A19,'IEA-MethaneAbatement-US'!$L:$L,$D$1)))*'State Downscaling Multipliers'!$B$7*(1+'EPA to IEA Scaling'!AG$10)</f>
        <v>0</v>
      </c>
      <c r="AD19" s="165">
        <f>((VLOOKUP($B$1,'Multipliers and Adjustments'!$A$70:$I$86,TRUNC(COLUMN(AD$2)/5)+2,FALSE)*SUMIFS('IEA-MethaneAbatement-US'!$M:$M,'IEA-MethaneAbatement-US'!$N:$N,"&lt;"&amp;$B19,'IEA-MethaneAbatement-US'!$N:$N,"&gt;="&amp;$A19,'IEA-MethaneAbatement-US'!$L:$L,$B$1))+(VLOOKUP($C$1,'Multipliers and Adjustments'!$A$70:$I$86,TRUNC(COLUMN(AD$2)/5)+2,FALSE)*SUMIFS('IEA-MethaneAbatement-US'!$M:$M,'IEA-MethaneAbatement-US'!$N:$N,"&lt;"&amp;$B19,'IEA-MethaneAbatement-US'!$N:$N,"&gt;="&amp;$A19,'IEA-MethaneAbatement-US'!$L:$L,$C$1))+(VLOOKUP($D$1,'Multipliers and Adjustments'!$A$70:$I$86,TRUNC(COLUMN(AD$2)/5)+2,FALSE)*SUMIFS('IEA-MethaneAbatement-US'!$M:$M,'IEA-MethaneAbatement-US'!$N:$N,"&lt;"&amp;$B19,'IEA-MethaneAbatement-US'!$N:$N,"&gt;="&amp;$A19,'IEA-MethaneAbatement-US'!$L:$L,$D$1)))*'State Downscaling Multipliers'!$B$7*(1+'EPA to IEA Scaling'!AH$10)</f>
        <v>0</v>
      </c>
      <c r="AE19" s="165">
        <f>((VLOOKUP($B$1,'Multipliers and Adjustments'!$A$70:$I$86,TRUNC(COLUMN(AE$2)/5)+2,FALSE)*SUMIFS('IEA-MethaneAbatement-US'!$M:$M,'IEA-MethaneAbatement-US'!$N:$N,"&lt;"&amp;$B19,'IEA-MethaneAbatement-US'!$N:$N,"&gt;="&amp;$A19,'IEA-MethaneAbatement-US'!$L:$L,$B$1))+(VLOOKUP($C$1,'Multipliers and Adjustments'!$A$70:$I$86,TRUNC(COLUMN(AE$2)/5)+2,FALSE)*SUMIFS('IEA-MethaneAbatement-US'!$M:$M,'IEA-MethaneAbatement-US'!$N:$N,"&lt;"&amp;$B19,'IEA-MethaneAbatement-US'!$N:$N,"&gt;="&amp;$A19,'IEA-MethaneAbatement-US'!$L:$L,$C$1))+(VLOOKUP($D$1,'Multipliers and Adjustments'!$A$70:$I$86,TRUNC(COLUMN(AE$2)/5)+2,FALSE)*SUMIFS('IEA-MethaneAbatement-US'!$M:$M,'IEA-MethaneAbatement-US'!$N:$N,"&lt;"&amp;$B19,'IEA-MethaneAbatement-US'!$N:$N,"&gt;="&amp;$A19,'IEA-MethaneAbatement-US'!$L:$L,$D$1)))*'State Downscaling Multipliers'!$B$7*(1+'EPA to IEA Scaling'!AI$10)</f>
        <v>0</v>
      </c>
      <c r="AF19" s="165">
        <f>((VLOOKUP($B$1,'Multipliers and Adjustments'!$A$70:$I$86,TRUNC(COLUMN(AF$2)/5)+2,FALSE)*SUMIFS('IEA-MethaneAbatement-US'!$M:$M,'IEA-MethaneAbatement-US'!$N:$N,"&lt;"&amp;$B19,'IEA-MethaneAbatement-US'!$N:$N,"&gt;="&amp;$A19,'IEA-MethaneAbatement-US'!$L:$L,$B$1))+(VLOOKUP($C$1,'Multipliers and Adjustments'!$A$70:$I$86,TRUNC(COLUMN(AF$2)/5)+2,FALSE)*SUMIFS('IEA-MethaneAbatement-US'!$M:$M,'IEA-MethaneAbatement-US'!$N:$N,"&lt;"&amp;$B19,'IEA-MethaneAbatement-US'!$N:$N,"&gt;="&amp;$A19,'IEA-MethaneAbatement-US'!$L:$L,$C$1))+(VLOOKUP($D$1,'Multipliers and Adjustments'!$A$70:$I$86,TRUNC(COLUMN(AF$2)/5)+2,FALSE)*SUMIFS('IEA-MethaneAbatement-US'!$M:$M,'IEA-MethaneAbatement-US'!$N:$N,"&lt;"&amp;$B19,'IEA-MethaneAbatement-US'!$N:$N,"&gt;="&amp;$A19,'IEA-MethaneAbatement-US'!$L:$L,$D$1)))*'State Downscaling Multipliers'!$B$7*(1+'EPA to IEA Scaling'!AJ$10)</f>
        <v>0</v>
      </c>
      <c r="AG19" s="167">
        <f>((VLOOKUP($B$1,'Multipliers and Adjustments'!$A$70:$I$86,TRUNC(COLUMN(AG$2)/5)+2,FALSE)*SUMIFS('IEA-MethaneAbatement-US'!$M:$M,'IEA-MethaneAbatement-US'!$N:$N,"&lt;"&amp;$B19,'IEA-MethaneAbatement-US'!$N:$N,"&gt;="&amp;$A19,'IEA-MethaneAbatement-US'!$L:$L,$B$1))+(VLOOKUP($C$1,'Multipliers and Adjustments'!$A$70:$I$86,TRUNC(COLUMN(AG$2)/5)+2,FALSE)*SUMIFS('IEA-MethaneAbatement-US'!$M:$M,'IEA-MethaneAbatement-US'!$N:$N,"&lt;"&amp;$B19,'IEA-MethaneAbatement-US'!$N:$N,"&gt;="&amp;$A19,'IEA-MethaneAbatement-US'!$L:$L,$C$1))+(VLOOKUP($D$1,'Multipliers and Adjustments'!$A$70:$I$86,TRUNC(COLUMN(AG$2)/5)+2,FALSE)*SUMIFS('IEA-MethaneAbatement-US'!$M:$M,'IEA-MethaneAbatement-US'!$N:$N,"&lt;"&amp;$B19,'IEA-MethaneAbatement-US'!$N:$N,"&gt;="&amp;$A19,'IEA-MethaneAbatement-US'!$L:$L,$D$1)))*'State Downscaling Multipliers'!$B$7*(1+'EPA to IEA Scaling'!AK$10)</f>
        <v>0</v>
      </c>
      <c r="AH19" s="165">
        <f>((VLOOKUP($B$1,'Multipliers and Adjustments'!$A$70:$I$86,TRUNC(COLUMN(AH$2)/5)+2,FALSE)*SUMIFS('IEA-MethaneAbatement-US'!$M:$M,'IEA-MethaneAbatement-US'!$N:$N,"&lt;"&amp;$B19,'IEA-MethaneAbatement-US'!$N:$N,"&gt;="&amp;$A19,'IEA-MethaneAbatement-US'!$L:$L,$B$1))+(VLOOKUP($C$1,'Multipliers and Adjustments'!$A$70:$I$86,TRUNC(COLUMN(AH$2)/5)+2,FALSE)*SUMIFS('IEA-MethaneAbatement-US'!$M:$M,'IEA-MethaneAbatement-US'!$N:$N,"&lt;"&amp;$B19,'IEA-MethaneAbatement-US'!$N:$N,"&gt;="&amp;$A19,'IEA-MethaneAbatement-US'!$L:$L,$C$1))+(VLOOKUP($D$1,'Multipliers and Adjustments'!$A$70:$I$86,TRUNC(COLUMN(AH$2)/5)+2,FALSE)*SUMIFS('IEA-MethaneAbatement-US'!$M:$M,'IEA-MethaneAbatement-US'!$N:$N,"&lt;"&amp;$B19,'IEA-MethaneAbatement-US'!$N:$N,"&gt;="&amp;$A19,'IEA-MethaneAbatement-US'!$L:$L,$D$1)))*'State Downscaling Multipliers'!$B$7*(1+'EPA to IEA Scaling'!AL$10)</f>
        <v>0</v>
      </c>
      <c r="AI19" s="165">
        <f>((VLOOKUP($B$1,'Multipliers and Adjustments'!$A$70:$I$86,TRUNC(COLUMN(AI$2)/5)+2,FALSE)*SUMIFS('IEA-MethaneAbatement-US'!$M:$M,'IEA-MethaneAbatement-US'!$N:$N,"&lt;"&amp;$B19,'IEA-MethaneAbatement-US'!$N:$N,"&gt;="&amp;$A19,'IEA-MethaneAbatement-US'!$L:$L,$B$1))+(VLOOKUP($C$1,'Multipliers and Adjustments'!$A$70:$I$86,TRUNC(COLUMN(AI$2)/5)+2,FALSE)*SUMIFS('IEA-MethaneAbatement-US'!$M:$M,'IEA-MethaneAbatement-US'!$N:$N,"&lt;"&amp;$B19,'IEA-MethaneAbatement-US'!$N:$N,"&gt;="&amp;$A19,'IEA-MethaneAbatement-US'!$L:$L,$C$1))+(VLOOKUP($D$1,'Multipliers and Adjustments'!$A$70:$I$86,TRUNC(COLUMN(AI$2)/5)+2,FALSE)*SUMIFS('IEA-MethaneAbatement-US'!$M:$M,'IEA-MethaneAbatement-US'!$N:$N,"&lt;"&amp;$B19,'IEA-MethaneAbatement-US'!$N:$N,"&gt;="&amp;$A19,'IEA-MethaneAbatement-US'!$L:$L,$D$1)))*'State Downscaling Multipliers'!$B$7*(1+'EPA to IEA Scaling'!AM$10)</f>
        <v>0</v>
      </c>
      <c r="AJ19" s="165">
        <f>((VLOOKUP($B$1,'Multipliers and Adjustments'!$A$70:$I$86,TRUNC(COLUMN(AJ$2)/5)+2,FALSE)*SUMIFS('IEA-MethaneAbatement-US'!$M:$M,'IEA-MethaneAbatement-US'!$N:$N,"&lt;"&amp;$B19,'IEA-MethaneAbatement-US'!$N:$N,"&gt;="&amp;$A19,'IEA-MethaneAbatement-US'!$L:$L,$B$1))+(VLOOKUP($C$1,'Multipliers and Adjustments'!$A$70:$I$86,TRUNC(COLUMN(AJ$2)/5)+2,FALSE)*SUMIFS('IEA-MethaneAbatement-US'!$M:$M,'IEA-MethaneAbatement-US'!$N:$N,"&lt;"&amp;$B19,'IEA-MethaneAbatement-US'!$N:$N,"&gt;="&amp;$A19,'IEA-MethaneAbatement-US'!$L:$L,$C$1))+(VLOOKUP($D$1,'Multipliers and Adjustments'!$A$70:$I$86,TRUNC(COLUMN(AJ$2)/5)+2,FALSE)*SUMIFS('IEA-MethaneAbatement-US'!$M:$M,'IEA-MethaneAbatement-US'!$N:$N,"&lt;"&amp;$B19,'IEA-MethaneAbatement-US'!$N:$N,"&gt;="&amp;$A19,'IEA-MethaneAbatement-US'!$L:$L,$D$1)))*'State Downscaling Multipliers'!$B$7*(1+'EPA to IEA Scaling'!AN$10)</f>
        <v>0</v>
      </c>
      <c r="AK19" s="165">
        <f>((VLOOKUP($B$1,'Multipliers and Adjustments'!$A$70:$I$86,TRUNC(COLUMN(AK$2)/5)+2,FALSE)*SUMIFS('IEA-MethaneAbatement-US'!$M:$M,'IEA-MethaneAbatement-US'!$N:$N,"&lt;"&amp;$B19,'IEA-MethaneAbatement-US'!$N:$N,"&gt;="&amp;$A19,'IEA-MethaneAbatement-US'!$L:$L,$B$1))+(VLOOKUP($C$1,'Multipliers and Adjustments'!$A$70:$I$86,TRUNC(COLUMN(AK$2)/5)+2,FALSE)*SUMIFS('IEA-MethaneAbatement-US'!$M:$M,'IEA-MethaneAbatement-US'!$N:$N,"&lt;"&amp;$B19,'IEA-MethaneAbatement-US'!$N:$N,"&gt;="&amp;$A19,'IEA-MethaneAbatement-US'!$L:$L,$C$1))+(VLOOKUP($D$1,'Multipliers and Adjustments'!$A$70:$I$86,TRUNC(COLUMN(AK$2)/5)+2,FALSE)*SUMIFS('IEA-MethaneAbatement-US'!$M:$M,'IEA-MethaneAbatement-US'!$N:$N,"&lt;"&amp;$B19,'IEA-MethaneAbatement-US'!$N:$N,"&gt;="&amp;$A19,'IEA-MethaneAbatement-US'!$L:$L,$D$1)))*'State Downscaling Multipliers'!$B$7*(1+'EPA to IEA Scaling'!AO$10)</f>
        <v>0</v>
      </c>
      <c r="AL19" s="167">
        <f>((VLOOKUP($B$1,'Multipliers and Adjustments'!$A$70:$I$86,TRUNC(COLUMN(AL$2)/5)+2,FALSE)*SUMIFS('IEA-MethaneAbatement-US'!$M:$M,'IEA-MethaneAbatement-US'!$N:$N,"&lt;"&amp;$B19,'IEA-MethaneAbatement-US'!$N:$N,"&gt;="&amp;$A19,'IEA-MethaneAbatement-US'!$L:$L,$B$1))+(VLOOKUP($C$1,'Multipliers and Adjustments'!$A$70:$I$86,TRUNC(COLUMN(AL$2)/5)+2,FALSE)*SUMIFS('IEA-MethaneAbatement-US'!$M:$M,'IEA-MethaneAbatement-US'!$N:$N,"&lt;"&amp;$B19,'IEA-MethaneAbatement-US'!$N:$N,"&gt;="&amp;$A19,'IEA-MethaneAbatement-US'!$L:$L,$C$1))+(VLOOKUP($D$1,'Multipliers and Adjustments'!$A$70:$I$86,TRUNC(COLUMN(AL$2)/5)+2,FALSE)*SUMIFS('IEA-MethaneAbatement-US'!$M:$M,'IEA-MethaneAbatement-US'!$N:$N,"&lt;"&amp;$B19,'IEA-MethaneAbatement-US'!$N:$N,"&gt;="&amp;$A19,'IEA-MethaneAbatement-US'!$L:$L,$D$1)))*'State Downscaling Multipliers'!$B$7*(1+'EPA to IEA Scaling'!AP$10)</f>
        <v>0</v>
      </c>
    </row>
    <row r="20" spans="1:38" x14ac:dyDescent="0.25">
      <c r="A20" s="49">
        <f t="shared" si="1"/>
        <v>-300</v>
      </c>
      <c r="B20" s="49">
        <f t="shared" si="0"/>
        <v>-250</v>
      </c>
      <c r="C20" s="165">
        <f>((VLOOKUP($B$1,'Multipliers and Adjustments'!$A$70:$I$86,TRUNC(COLUMN(C$2)/5)+2,FALSE)*SUMIFS('IEA-MethaneAbatement-US'!$M:$M,'IEA-MethaneAbatement-US'!$N:$N,"&lt;"&amp;$B20,'IEA-MethaneAbatement-US'!$N:$N,"&gt;="&amp;$A20,'IEA-MethaneAbatement-US'!$L:$L,$B$1))+(VLOOKUP($C$1,'Multipliers and Adjustments'!$A$70:$I$86,TRUNC(COLUMN(C$2)/5)+2,FALSE)*SUMIFS('IEA-MethaneAbatement-US'!$M:$M,'IEA-MethaneAbatement-US'!$N:$N,"&lt;"&amp;$B20,'IEA-MethaneAbatement-US'!$N:$N,"&gt;="&amp;$A20,'IEA-MethaneAbatement-US'!$L:$L,$C$1))+(VLOOKUP($D$1,'Multipliers and Adjustments'!$A$70:$I$86,TRUNC(COLUMN(C$2)/5)+2,FALSE)*SUMIFS('IEA-MethaneAbatement-US'!$M:$M,'IEA-MethaneAbatement-US'!$N:$N,"&lt;"&amp;$B20,'IEA-MethaneAbatement-US'!$N:$N,"&gt;="&amp;$A20,'IEA-MethaneAbatement-US'!$L:$L,$D$1)))*'State Downscaling Multipliers'!$B$7*(1+'EPA to IEA Scaling'!G$10)</f>
        <v>0</v>
      </c>
      <c r="D20" s="165">
        <f>((VLOOKUP($B$1,'Multipliers and Adjustments'!$A$70:$I$86,TRUNC(COLUMN(D$2)/5)+2,FALSE)*SUMIFS('IEA-MethaneAbatement-US'!$M:$M,'IEA-MethaneAbatement-US'!$N:$N,"&lt;"&amp;$B20,'IEA-MethaneAbatement-US'!$N:$N,"&gt;="&amp;$A20,'IEA-MethaneAbatement-US'!$L:$L,$B$1))+(VLOOKUP($C$1,'Multipliers and Adjustments'!$A$70:$I$86,TRUNC(COLUMN(D$2)/5)+2,FALSE)*SUMIFS('IEA-MethaneAbatement-US'!$M:$M,'IEA-MethaneAbatement-US'!$N:$N,"&lt;"&amp;$B20,'IEA-MethaneAbatement-US'!$N:$N,"&gt;="&amp;$A20,'IEA-MethaneAbatement-US'!$L:$L,$C$1))+(VLOOKUP($D$1,'Multipliers and Adjustments'!$A$70:$I$86,TRUNC(COLUMN(D$2)/5)+2,FALSE)*SUMIFS('IEA-MethaneAbatement-US'!$M:$M,'IEA-MethaneAbatement-US'!$N:$N,"&lt;"&amp;$B20,'IEA-MethaneAbatement-US'!$N:$N,"&gt;="&amp;$A20,'IEA-MethaneAbatement-US'!$L:$L,$D$1)))*'State Downscaling Multipliers'!$B$7*(1+'EPA to IEA Scaling'!H$10)</f>
        <v>0</v>
      </c>
      <c r="E20" s="165">
        <f>((VLOOKUP($B$1,'Multipliers and Adjustments'!$A$70:$I$86,TRUNC(COLUMN(E$2)/5)+2,FALSE)*SUMIFS('IEA-MethaneAbatement-US'!$M:$M,'IEA-MethaneAbatement-US'!$N:$N,"&lt;"&amp;$B20,'IEA-MethaneAbatement-US'!$N:$N,"&gt;="&amp;$A20,'IEA-MethaneAbatement-US'!$L:$L,$B$1))+(VLOOKUP($C$1,'Multipliers and Adjustments'!$A$70:$I$86,TRUNC(COLUMN(E$2)/5)+2,FALSE)*SUMIFS('IEA-MethaneAbatement-US'!$M:$M,'IEA-MethaneAbatement-US'!$N:$N,"&lt;"&amp;$B20,'IEA-MethaneAbatement-US'!$N:$N,"&gt;="&amp;$A20,'IEA-MethaneAbatement-US'!$L:$L,$C$1))+(VLOOKUP($D$1,'Multipliers and Adjustments'!$A$70:$I$86,TRUNC(COLUMN(E$2)/5)+2,FALSE)*SUMIFS('IEA-MethaneAbatement-US'!$M:$M,'IEA-MethaneAbatement-US'!$N:$N,"&lt;"&amp;$B20,'IEA-MethaneAbatement-US'!$N:$N,"&gt;="&amp;$A20,'IEA-MethaneAbatement-US'!$L:$L,$D$1)))*'State Downscaling Multipliers'!$B$7*(1+'EPA to IEA Scaling'!I$10)</f>
        <v>0</v>
      </c>
      <c r="F20" s="165">
        <f>((VLOOKUP($B$1,'Multipliers and Adjustments'!$A$70:$I$86,TRUNC(COLUMN(F$2)/5)+2,FALSE)*SUMIFS('IEA-MethaneAbatement-US'!$M:$M,'IEA-MethaneAbatement-US'!$N:$N,"&lt;"&amp;$B20,'IEA-MethaneAbatement-US'!$N:$N,"&gt;="&amp;$A20,'IEA-MethaneAbatement-US'!$L:$L,$B$1))+(VLOOKUP($C$1,'Multipliers and Adjustments'!$A$70:$I$86,TRUNC(COLUMN(F$2)/5)+2,FALSE)*SUMIFS('IEA-MethaneAbatement-US'!$M:$M,'IEA-MethaneAbatement-US'!$N:$N,"&lt;"&amp;$B20,'IEA-MethaneAbatement-US'!$N:$N,"&gt;="&amp;$A20,'IEA-MethaneAbatement-US'!$L:$L,$C$1))+(VLOOKUP($D$1,'Multipliers and Adjustments'!$A$70:$I$86,TRUNC(COLUMN(F$2)/5)+2,FALSE)*SUMIFS('IEA-MethaneAbatement-US'!$M:$M,'IEA-MethaneAbatement-US'!$N:$N,"&lt;"&amp;$B20,'IEA-MethaneAbatement-US'!$N:$N,"&gt;="&amp;$A20,'IEA-MethaneAbatement-US'!$L:$L,$D$1)))*'State Downscaling Multipliers'!$B$7*(1+'EPA to IEA Scaling'!J$10)</f>
        <v>0</v>
      </c>
      <c r="G20" s="166">
        <f>((VLOOKUP($B$1,'Multipliers and Adjustments'!$A$70:$I$86,TRUNC(COLUMN(G$2)/5)+2,FALSE)*SUMIFS('IEA-MethaneAbatement-US'!$M:$M,'IEA-MethaneAbatement-US'!$N:$N,"&lt;"&amp;$B20,'IEA-MethaneAbatement-US'!$N:$N,"&gt;="&amp;$A20,'IEA-MethaneAbatement-US'!$L:$L,$B$1))+(VLOOKUP($C$1,'Multipliers and Adjustments'!$A$70:$I$86,TRUNC(COLUMN(G$2)/5)+2,FALSE)*SUMIFS('IEA-MethaneAbatement-US'!$M:$M,'IEA-MethaneAbatement-US'!$N:$N,"&lt;"&amp;$B20,'IEA-MethaneAbatement-US'!$N:$N,"&gt;="&amp;$A20,'IEA-MethaneAbatement-US'!$L:$L,$C$1))+(VLOOKUP($D$1,'Multipliers and Adjustments'!$A$70:$I$86,TRUNC(COLUMN(G$2)/5)+2,FALSE)*SUMIFS('IEA-MethaneAbatement-US'!$M:$M,'IEA-MethaneAbatement-US'!$N:$N,"&lt;"&amp;$B20,'IEA-MethaneAbatement-US'!$N:$N,"&gt;="&amp;$A20,'IEA-MethaneAbatement-US'!$L:$L,$D$1)))*'State Downscaling Multipliers'!$B$7*(1+'EPA to IEA Scaling'!K$10)</f>
        <v>0</v>
      </c>
      <c r="H20" s="167">
        <f>((VLOOKUP($B$1,'Multipliers and Adjustments'!$A$70:$I$86,TRUNC(COLUMN(H$2)/5)+2,FALSE)*SUMIFS('IEA-MethaneAbatement-US'!$M:$M,'IEA-MethaneAbatement-US'!$N:$N,"&lt;"&amp;$B20,'IEA-MethaneAbatement-US'!$N:$N,"&gt;="&amp;$A20,'IEA-MethaneAbatement-US'!$L:$L,$B$1))+(VLOOKUP($C$1,'Multipliers and Adjustments'!$A$70:$I$86,TRUNC(COLUMN(H$2)/5)+2,FALSE)*SUMIFS('IEA-MethaneAbatement-US'!$M:$M,'IEA-MethaneAbatement-US'!$N:$N,"&lt;"&amp;$B20,'IEA-MethaneAbatement-US'!$N:$N,"&gt;="&amp;$A20,'IEA-MethaneAbatement-US'!$L:$L,$C$1))+(VLOOKUP($D$1,'Multipliers and Adjustments'!$A$70:$I$86,TRUNC(COLUMN(H$2)/5)+2,FALSE)*SUMIFS('IEA-MethaneAbatement-US'!$M:$M,'IEA-MethaneAbatement-US'!$N:$N,"&lt;"&amp;$B20,'IEA-MethaneAbatement-US'!$N:$N,"&gt;="&amp;$A20,'IEA-MethaneAbatement-US'!$L:$L,$D$1)))*'State Downscaling Multipliers'!$B$7*(1+'EPA to IEA Scaling'!L$10)</f>
        <v>0</v>
      </c>
      <c r="I20" s="165">
        <f>((VLOOKUP($B$1,'Multipliers and Adjustments'!$A$70:$I$86,TRUNC(COLUMN(I$2)/5)+2,FALSE)*SUMIFS('IEA-MethaneAbatement-US'!$M:$M,'IEA-MethaneAbatement-US'!$N:$N,"&lt;"&amp;$B20,'IEA-MethaneAbatement-US'!$N:$N,"&gt;="&amp;$A20,'IEA-MethaneAbatement-US'!$L:$L,$B$1))+(VLOOKUP($C$1,'Multipliers and Adjustments'!$A$70:$I$86,TRUNC(COLUMN(I$2)/5)+2,FALSE)*SUMIFS('IEA-MethaneAbatement-US'!$M:$M,'IEA-MethaneAbatement-US'!$N:$N,"&lt;"&amp;$B20,'IEA-MethaneAbatement-US'!$N:$N,"&gt;="&amp;$A20,'IEA-MethaneAbatement-US'!$L:$L,$C$1))+(VLOOKUP($D$1,'Multipliers and Adjustments'!$A$70:$I$86,TRUNC(COLUMN(I$2)/5)+2,FALSE)*SUMIFS('IEA-MethaneAbatement-US'!$M:$M,'IEA-MethaneAbatement-US'!$N:$N,"&lt;"&amp;$B20,'IEA-MethaneAbatement-US'!$N:$N,"&gt;="&amp;$A20,'IEA-MethaneAbatement-US'!$L:$L,$D$1)))*'State Downscaling Multipliers'!$B$7*(1+'EPA to IEA Scaling'!M$10)</f>
        <v>0</v>
      </c>
      <c r="J20" s="165">
        <f>((VLOOKUP($B$1,'Multipliers and Adjustments'!$A$70:$I$86,TRUNC(COLUMN(J$2)/5)+2,FALSE)*SUMIFS('IEA-MethaneAbatement-US'!$M:$M,'IEA-MethaneAbatement-US'!$N:$N,"&lt;"&amp;$B20,'IEA-MethaneAbatement-US'!$N:$N,"&gt;="&amp;$A20,'IEA-MethaneAbatement-US'!$L:$L,$B$1))+(VLOOKUP($C$1,'Multipliers and Adjustments'!$A$70:$I$86,TRUNC(COLUMN(J$2)/5)+2,FALSE)*SUMIFS('IEA-MethaneAbatement-US'!$M:$M,'IEA-MethaneAbatement-US'!$N:$N,"&lt;"&amp;$B20,'IEA-MethaneAbatement-US'!$N:$N,"&gt;="&amp;$A20,'IEA-MethaneAbatement-US'!$L:$L,$C$1))+(VLOOKUP($D$1,'Multipliers and Adjustments'!$A$70:$I$86,TRUNC(COLUMN(J$2)/5)+2,FALSE)*SUMIFS('IEA-MethaneAbatement-US'!$M:$M,'IEA-MethaneAbatement-US'!$N:$N,"&lt;"&amp;$B20,'IEA-MethaneAbatement-US'!$N:$N,"&gt;="&amp;$A20,'IEA-MethaneAbatement-US'!$L:$L,$D$1)))*'State Downscaling Multipliers'!$B$7*(1+'EPA to IEA Scaling'!N$10)</f>
        <v>0</v>
      </c>
      <c r="K20" s="165">
        <f>((VLOOKUP($B$1,'Multipliers and Adjustments'!$A$70:$I$86,TRUNC(COLUMN(K$2)/5)+2,FALSE)*SUMIFS('IEA-MethaneAbatement-US'!$M:$M,'IEA-MethaneAbatement-US'!$N:$N,"&lt;"&amp;$B20,'IEA-MethaneAbatement-US'!$N:$N,"&gt;="&amp;$A20,'IEA-MethaneAbatement-US'!$L:$L,$B$1))+(VLOOKUP($C$1,'Multipliers and Adjustments'!$A$70:$I$86,TRUNC(COLUMN(K$2)/5)+2,FALSE)*SUMIFS('IEA-MethaneAbatement-US'!$M:$M,'IEA-MethaneAbatement-US'!$N:$N,"&lt;"&amp;$B20,'IEA-MethaneAbatement-US'!$N:$N,"&gt;="&amp;$A20,'IEA-MethaneAbatement-US'!$L:$L,$C$1))+(VLOOKUP($D$1,'Multipliers and Adjustments'!$A$70:$I$86,TRUNC(COLUMN(K$2)/5)+2,FALSE)*SUMIFS('IEA-MethaneAbatement-US'!$M:$M,'IEA-MethaneAbatement-US'!$N:$N,"&lt;"&amp;$B20,'IEA-MethaneAbatement-US'!$N:$N,"&gt;="&amp;$A20,'IEA-MethaneAbatement-US'!$L:$L,$D$1)))*'State Downscaling Multipliers'!$B$7*(1+'EPA to IEA Scaling'!O$10)</f>
        <v>0</v>
      </c>
      <c r="L20" s="165">
        <f>((VLOOKUP($B$1,'Multipliers and Adjustments'!$A$70:$I$86,TRUNC(COLUMN(L$2)/5)+2,FALSE)*SUMIFS('IEA-MethaneAbatement-US'!$M:$M,'IEA-MethaneAbatement-US'!$N:$N,"&lt;"&amp;$B20,'IEA-MethaneAbatement-US'!$N:$N,"&gt;="&amp;$A20,'IEA-MethaneAbatement-US'!$L:$L,$B$1))+(VLOOKUP($C$1,'Multipliers and Adjustments'!$A$70:$I$86,TRUNC(COLUMN(L$2)/5)+2,FALSE)*SUMIFS('IEA-MethaneAbatement-US'!$M:$M,'IEA-MethaneAbatement-US'!$N:$N,"&lt;"&amp;$B20,'IEA-MethaneAbatement-US'!$N:$N,"&gt;="&amp;$A20,'IEA-MethaneAbatement-US'!$L:$L,$C$1))+(VLOOKUP($D$1,'Multipliers and Adjustments'!$A$70:$I$86,TRUNC(COLUMN(L$2)/5)+2,FALSE)*SUMIFS('IEA-MethaneAbatement-US'!$M:$M,'IEA-MethaneAbatement-US'!$N:$N,"&lt;"&amp;$B20,'IEA-MethaneAbatement-US'!$N:$N,"&gt;="&amp;$A20,'IEA-MethaneAbatement-US'!$L:$L,$D$1)))*'State Downscaling Multipliers'!$B$7*(1+'EPA to IEA Scaling'!P$10)</f>
        <v>0</v>
      </c>
      <c r="M20" s="167">
        <f>((VLOOKUP($B$1,'Multipliers and Adjustments'!$A$70:$I$86,TRUNC(COLUMN(M$2)/5)+2,FALSE)*SUMIFS('IEA-MethaneAbatement-US'!$M:$M,'IEA-MethaneAbatement-US'!$N:$N,"&lt;"&amp;$B20,'IEA-MethaneAbatement-US'!$N:$N,"&gt;="&amp;$A20,'IEA-MethaneAbatement-US'!$L:$L,$B$1))+(VLOOKUP($C$1,'Multipliers and Adjustments'!$A$70:$I$86,TRUNC(COLUMN(M$2)/5)+2,FALSE)*SUMIFS('IEA-MethaneAbatement-US'!$M:$M,'IEA-MethaneAbatement-US'!$N:$N,"&lt;"&amp;$B20,'IEA-MethaneAbatement-US'!$N:$N,"&gt;="&amp;$A20,'IEA-MethaneAbatement-US'!$L:$L,$C$1))+(VLOOKUP($D$1,'Multipliers and Adjustments'!$A$70:$I$86,TRUNC(COLUMN(M$2)/5)+2,FALSE)*SUMIFS('IEA-MethaneAbatement-US'!$M:$M,'IEA-MethaneAbatement-US'!$N:$N,"&lt;"&amp;$B20,'IEA-MethaneAbatement-US'!$N:$N,"&gt;="&amp;$A20,'IEA-MethaneAbatement-US'!$L:$L,$D$1)))*'State Downscaling Multipliers'!$B$7*(1+'EPA to IEA Scaling'!Q$10)</f>
        <v>0</v>
      </c>
      <c r="N20" s="165">
        <f>((VLOOKUP($B$1,'Multipliers and Adjustments'!$A$70:$I$86,TRUNC(COLUMN(N$2)/5)+2,FALSE)*SUMIFS('IEA-MethaneAbatement-US'!$M:$M,'IEA-MethaneAbatement-US'!$N:$N,"&lt;"&amp;$B20,'IEA-MethaneAbatement-US'!$N:$N,"&gt;="&amp;$A20,'IEA-MethaneAbatement-US'!$L:$L,$B$1))+(VLOOKUP($C$1,'Multipliers and Adjustments'!$A$70:$I$86,TRUNC(COLUMN(N$2)/5)+2,FALSE)*SUMIFS('IEA-MethaneAbatement-US'!$M:$M,'IEA-MethaneAbatement-US'!$N:$N,"&lt;"&amp;$B20,'IEA-MethaneAbatement-US'!$N:$N,"&gt;="&amp;$A20,'IEA-MethaneAbatement-US'!$L:$L,$C$1))+(VLOOKUP($D$1,'Multipliers and Adjustments'!$A$70:$I$86,TRUNC(COLUMN(N$2)/5)+2,FALSE)*SUMIFS('IEA-MethaneAbatement-US'!$M:$M,'IEA-MethaneAbatement-US'!$N:$N,"&lt;"&amp;$B20,'IEA-MethaneAbatement-US'!$N:$N,"&gt;="&amp;$A20,'IEA-MethaneAbatement-US'!$L:$L,$D$1)))*'State Downscaling Multipliers'!$B$7*(1+'EPA to IEA Scaling'!R$10)</f>
        <v>0</v>
      </c>
      <c r="O20" s="165">
        <f>((VLOOKUP($B$1,'Multipliers and Adjustments'!$A$70:$I$86,TRUNC(COLUMN(O$2)/5)+2,FALSE)*SUMIFS('IEA-MethaneAbatement-US'!$M:$M,'IEA-MethaneAbatement-US'!$N:$N,"&lt;"&amp;$B20,'IEA-MethaneAbatement-US'!$N:$N,"&gt;="&amp;$A20,'IEA-MethaneAbatement-US'!$L:$L,$B$1))+(VLOOKUP($C$1,'Multipliers and Adjustments'!$A$70:$I$86,TRUNC(COLUMN(O$2)/5)+2,FALSE)*SUMIFS('IEA-MethaneAbatement-US'!$M:$M,'IEA-MethaneAbatement-US'!$N:$N,"&lt;"&amp;$B20,'IEA-MethaneAbatement-US'!$N:$N,"&gt;="&amp;$A20,'IEA-MethaneAbatement-US'!$L:$L,$C$1))+(VLOOKUP($D$1,'Multipliers and Adjustments'!$A$70:$I$86,TRUNC(COLUMN(O$2)/5)+2,FALSE)*SUMIFS('IEA-MethaneAbatement-US'!$M:$M,'IEA-MethaneAbatement-US'!$N:$N,"&lt;"&amp;$B20,'IEA-MethaneAbatement-US'!$N:$N,"&gt;="&amp;$A20,'IEA-MethaneAbatement-US'!$L:$L,$D$1)))*'State Downscaling Multipliers'!$B$7*(1+'EPA to IEA Scaling'!S$10)</f>
        <v>0</v>
      </c>
      <c r="P20" s="165">
        <f>((VLOOKUP($B$1,'Multipliers and Adjustments'!$A$70:$I$86,TRUNC(COLUMN(P$2)/5)+2,FALSE)*SUMIFS('IEA-MethaneAbatement-US'!$M:$M,'IEA-MethaneAbatement-US'!$N:$N,"&lt;"&amp;$B20,'IEA-MethaneAbatement-US'!$N:$N,"&gt;="&amp;$A20,'IEA-MethaneAbatement-US'!$L:$L,$B$1))+(VLOOKUP($C$1,'Multipliers and Adjustments'!$A$70:$I$86,TRUNC(COLUMN(P$2)/5)+2,FALSE)*SUMIFS('IEA-MethaneAbatement-US'!$M:$M,'IEA-MethaneAbatement-US'!$N:$N,"&lt;"&amp;$B20,'IEA-MethaneAbatement-US'!$N:$N,"&gt;="&amp;$A20,'IEA-MethaneAbatement-US'!$L:$L,$C$1))+(VLOOKUP($D$1,'Multipliers and Adjustments'!$A$70:$I$86,TRUNC(COLUMN(P$2)/5)+2,FALSE)*SUMIFS('IEA-MethaneAbatement-US'!$M:$M,'IEA-MethaneAbatement-US'!$N:$N,"&lt;"&amp;$B20,'IEA-MethaneAbatement-US'!$N:$N,"&gt;="&amp;$A20,'IEA-MethaneAbatement-US'!$L:$L,$D$1)))*'State Downscaling Multipliers'!$B$7*(1+'EPA to IEA Scaling'!T$10)</f>
        <v>0</v>
      </c>
      <c r="Q20" s="165">
        <f>((VLOOKUP($B$1,'Multipliers and Adjustments'!$A$70:$I$86,TRUNC(COLUMN(Q$2)/5)+2,FALSE)*SUMIFS('IEA-MethaneAbatement-US'!$M:$M,'IEA-MethaneAbatement-US'!$N:$N,"&lt;"&amp;$B20,'IEA-MethaneAbatement-US'!$N:$N,"&gt;="&amp;$A20,'IEA-MethaneAbatement-US'!$L:$L,$B$1))+(VLOOKUP($C$1,'Multipliers and Adjustments'!$A$70:$I$86,TRUNC(COLUMN(Q$2)/5)+2,FALSE)*SUMIFS('IEA-MethaneAbatement-US'!$M:$M,'IEA-MethaneAbatement-US'!$N:$N,"&lt;"&amp;$B20,'IEA-MethaneAbatement-US'!$N:$N,"&gt;="&amp;$A20,'IEA-MethaneAbatement-US'!$L:$L,$C$1))+(VLOOKUP($D$1,'Multipliers and Adjustments'!$A$70:$I$86,TRUNC(COLUMN(Q$2)/5)+2,FALSE)*SUMIFS('IEA-MethaneAbatement-US'!$M:$M,'IEA-MethaneAbatement-US'!$N:$N,"&lt;"&amp;$B20,'IEA-MethaneAbatement-US'!$N:$N,"&gt;="&amp;$A20,'IEA-MethaneAbatement-US'!$L:$L,$D$1)))*'State Downscaling Multipliers'!$B$7*(1+'EPA to IEA Scaling'!U$10)</f>
        <v>0</v>
      </c>
      <c r="R20" s="167">
        <f>((VLOOKUP($B$1,'Multipliers and Adjustments'!$A$70:$I$86,TRUNC(COLUMN(R$2)/5)+2,FALSE)*SUMIFS('IEA-MethaneAbatement-US'!$M:$M,'IEA-MethaneAbatement-US'!$N:$N,"&lt;"&amp;$B20,'IEA-MethaneAbatement-US'!$N:$N,"&gt;="&amp;$A20,'IEA-MethaneAbatement-US'!$L:$L,$B$1))+(VLOOKUP($C$1,'Multipliers and Adjustments'!$A$70:$I$86,TRUNC(COLUMN(R$2)/5)+2,FALSE)*SUMIFS('IEA-MethaneAbatement-US'!$M:$M,'IEA-MethaneAbatement-US'!$N:$N,"&lt;"&amp;$B20,'IEA-MethaneAbatement-US'!$N:$N,"&gt;="&amp;$A20,'IEA-MethaneAbatement-US'!$L:$L,$C$1))+(VLOOKUP($D$1,'Multipliers and Adjustments'!$A$70:$I$86,TRUNC(COLUMN(R$2)/5)+2,FALSE)*SUMIFS('IEA-MethaneAbatement-US'!$M:$M,'IEA-MethaneAbatement-US'!$N:$N,"&lt;"&amp;$B20,'IEA-MethaneAbatement-US'!$N:$N,"&gt;="&amp;$A20,'IEA-MethaneAbatement-US'!$L:$L,$D$1)))*'State Downscaling Multipliers'!$B$7*(1+'EPA to IEA Scaling'!V$10)</f>
        <v>0</v>
      </c>
      <c r="S20" s="165">
        <f>((VLOOKUP($B$1,'Multipliers and Adjustments'!$A$70:$I$86,TRUNC(COLUMN(S$2)/5)+2,FALSE)*SUMIFS('IEA-MethaneAbatement-US'!$M:$M,'IEA-MethaneAbatement-US'!$N:$N,"&lt;"&amp;$B20,'IEA-MethaneAbatement-US'!$N:$N,"&gt;="&amp;$A20,'IEA-MethaneAbatement-US'!$L:$L,$B$1))+(VLOOKUP($C$1,'Multipliers and Adjustments'!$A$70:$I$86,TRUNC(COLUMN(S$2)/5)+2,FALSE)*SUMIFS('IEA-MethaneAbatement-US'!$M:$M,'IEA-MethaneAbatement-US'!$N:$N,"&lt;"&amp;$B20,'IEA-MethaneAbatement-US'!$N:$N,"&gt;="&amp;$A20,'IEA-MethaneAbatement-US'!$L:$L,$C$1))+(VLOOKUP($D$1,'Multipliers and Adjustments'!$A$70:$I$86,TRUNC(COLUMN(S$2)/5)+2,FALSE)*SUMIFS('IEA-MethaneAbatement-US'!$M:$M,'IEA-MethaneAbatement-US'!$N:$N,"&lt;"&amp;$B20,'IEA-MethaneAbatement-US'!$N:$N,"&gt;="&amp;$A20,'IEA-MethaneAbatement-US'!$L:$L,$D$1)))*'State Downscaling Multipliers'!$B$7*(1+'EPA to IEA Scaling'!W$10)</f>
        <v>0</v>
      </c>
      <c r="T20" s="165">
        <f>((VLOOKUP($B$1,'Multipliers and Adjustments'!$A$70:$I$86,TRUNC(COLUMN(T$2)/5)+2,FALSE)*SUMIFS('IEA-MethaneAbatement-US'!$M:$M,'IEA-MethaneAbatement-US'!$N:$N,"&lt;"&amp;$B20,'IEA-MethaneAbatement-US'!$N:$N,"&gt;="&amp;$A20,'IEA-MethaneAbatement-US'!$L:$L,$B$1))+(VLOOKUP($C$1,'Multipliers and Adjustments'!$A$70:$I$86,TRUNC(COLUMN(T$2)/5)+2,FALSE)*SUMIFS('IEA-MethaneAbatement-US'!$M:$M,'IEA-MethaneAbatement-US'!$N:$N,"&lt;"&amp;$B20,'IEA-MethaneAbatement-US'!$N:$N,"&gt;="&amp;$A20,'IEA-MethaneAbatement-US'!$L:$L,$C$1))+(VLOOKUP($D$1,'Multipliers and Adjustments'!$A$70:$I$86,TRUNC(COLUMN(T$2)/5)+2,FALSE)*SUMIFS('IEA-MethaneAbatement-US'!$M:$M,'IEA-MethaneAbatement-US'!$N:$N,"&lt;"&amp;$B20,'IEA-MethaneAbatement-US'!$N:$N,"&gt;="&amp;$A20,'IEA-MethaneAbatement-US'!$L:$L,$D$1)))*'State Downscaling Multipliers'!$B$7*(1+'EPA to IEA Scaling'!X$10)</f>
        <v>0</v>
      </c>
      <c r="U20" s="165">
        <f>((VLOOKUP($B$1,'Multipliers and Adjustments'!$A$70:$I$86,TRUNC(COLUMN(U$2)/5)+2,FALSE)*SUMIFS('IEA-MethaneAbatement-US'!$M:$M,'IEA-MethaneAbatement-US'!$N:$N,"&lt;"&amp;$B20,'IEA-MethaneAbatement-US'!$N:$N,"&gt;="&amp;$A20,'IEA-MethaneAbatement-US'!$L:$L,$B$1))+(VLOOKUP($C$1,'Multipliers and Adjustments'!$A$70:$I$86,TRUNC(COLUMN(U$2)/5)+2,FALSE)*SUMIFS('IEA-MethaneAbatement-US'!$M:$M,'IEA-MethaneAbatement-US'!$N:$N,"&lt;"&amp;$B20,'IEA-MethaneAbatement-US'!$N:$N,"&gt;="&amp;$A20,'IEA-MethaneAbatement-US'!$L:$L,$C$1))+(VLOOKUP($D$1,'Multipliers and Adjustments'!$A$70:$I$86,TRUNC(COLUMN(U$2)/5)+2,FALSE)*SUMIFS('IEA-MethaneAbatement-US'!$M:$M,'IEA-MethaneAbatement-US'!$N:$N,"&lt;"&amp;$B20,'IEA-MethaneAbatement-US'!$N:$N,"&gt;="&amp;$A20,'IEA-MethaneAbatement-US'!$L:$L,$D$1)))*'State Downscaling Multipliers'!$B$7*(1+'EPA to IEA Scaling'!Y$10)</f>
        <v>0</v>
      </c>
      <c r="V20" s="165">
        <f>((VLOOKUP($B$1,'Multipliers and Adjustments'!$A$70:$I$86,TRUNC(COLUMN(V$2)/5)+2,FALSE)*SUMIFS('IEA-MethaneAbatement-US'!$M:$M,'IEA-MethaneAbatement-US'!$N:$N,"&lt;"&amp;$B20,'IEA-MethaneAbatement-US'!$N:$N,"&gt;="&amp;$A20,'IEA-MethaneAbatement-US'!$L:$L,$B$1))+(VLOOKUP($C$1,'Multipliers and Adjustments'!$A$70:$I$86,TRUNC(COLUMN(V$2)/5)+2,FALSE)*SUMIFS('IEA-MethaneAbatement-US'!$M:$M,'IEA-MethaneAbatement-US'!$N:$N,"&lt;"&amp;$B20,'IEA-MethaneAbatement-US'!$N:$N,"&gt;="&amp;$A20,'IEA-MethaneAbatement-US'!$L:$L,$C$1))+(VLOOKUP($D$1,'Multipliers and Adjustments'!$A$70:$I$86,TRUNC(COLUMN(V$2)/5)+2,FALSE)*SUMIFS('IEA-MethaneAbatement-US'!$M:$M,'IEA-MethaneAbatement-US'!$N:$N,"&lt;"&amp;$B20,'IEA-MethaneAbatement-US'!$N:$N,"&gt;="&amp;$A20,'IEA-MethaneAbatement-US'!$L:$L,$D$1)))*'State Downscaling Multipliers'!$B$7*(1+'EPA to IEA Scaling'!Z$10)</f>
        <v>0</v>
      </c>
      <c r="W20" s="167">
        <f>((VLOOKUP($B$1,'Multipliers and Adjustments'!$A$70:$I$86,TRUNC(COLUMN(W$2)/5)+2,FALSE)*SUMIFS('IEA-MethaneAbatement-US'!$M:$M,'IEA-MethaneAbatement-US'!$N:$N,"&lt;"&amp;$B20,'IEA-MethaneAbatement-US'!$N:$N,"&gt;="&amp;$A20,'IEA-MethaneAbatement-US'!$L:$L,$B$1))+(VLOOKUP($C$1,'Multipliers and Adjustments'!$A$70:$I$86,TRUNC(COLUMN(W$2)/5)+2,FALSE)*SUMIFS('IEA-MethaneAbatement-US'!$M:$M,'IEA-MethaneAbatement-US'!$N:$N,"&lt;"&amp;$B20,'IEA-MethaneAbatement-US'!$N:$N,"&gt;="&amp;$A20,'IEA-MethaneAbatement-US'!$L:$L,$C$1))+(VLOOKUP($D$1,'Multipliers and Adjustments'!$A$70:$I$86,TRUNC(COLUMN(W$2)/5)+2,FALSE)*SUMIFS('IEA-MethaneAbatement-US'!$M:$M,'IEA-MethaneAbatement-US'!$N:$N,"&lt;"&amp;$B20,'IEA-MethaneAbatement-US'!$N:$N,"&gt;="&amp;$A20,'IEA-MethaneAbatement-US'!$L:$L,$D$1)))*'State Downscaling Multipliers'!$B$7*(1+'EPA to IEA Scaling'!AA$10)</f>
        <v>0</v>
      </c>
      <c r="X20" s="165">
        <f>((VLOOKUP($B$1,'Multipliers and Adjustments'!$A$70:$I$86,TRUNC(COLUMN(X$2)/5)+2,FALSE)*SUMIFS('IEA-MethaneAbatement-US'!$M:$M,'IEA-MethaneAbatement-US'!$N:$N,"&lt;"&amp;$B20,'IEA-MethaneAbatement-US'!$N:$N,"&gt;="&amp;$A20,'IEA-MethaneAbatement-US'!$L:$L,$B$1))+(VLOOKUP($C$1,'Multipliers and Adjustments'!$A$70:$I$86,TRUNC(COLUMN(X$2)/5)+2,FALSE)*SUMIFS('IEA-MethaneAbatement-US'!$M:$M,'IEA-MethaneAbatement-US'!$N:$N,"&lt;"&amp;$B20,'IEA-MethaneAbatement-US'!$N:$N,"&gt;="&amp;$A20,'IEA-MethaneAbatement-US'!$L:$L,$C$1))+(VLOOKUP($D$1,'Multipliers and Adjustments'!$A$70:$I$86,TRUNC(COLUMN(X$2)/5)+2,FALSE)*SUMIFS('IEA-MethaneAbatement-US'!$M:$M,'IEA-MethaneAbatement-US'!$N:$N,"&lt;"&amp;$B20,'IEA-MethaneAbatement-US'!$N:$N,"&gt;="&amp;$A20,'IEA-MethaneAbatement-US'!$L:$L,$D$1)))*'State Downscaling Multipliers'!$B$7*(1+'EPA to IEA Scaling'!AB$10)</f>
        <v>0</v>
      </c>
      <c r="Y20" s="165">
        <f>((VLOOKUP($B$1,'Multipliers and Adjustments'!$A$70:$I$86,TRUNC(COLUMN(Y$2)/5)+2,FALSE)*SUMIFS('IEA-MethaneAbatement-US'!$M:$M,'IEA-MethaneAbatement-US'!$N:$N,"&lt;"&amp;$B20,'IEA-MethaneAbatement-US'!$N:$N,"&gt;="&amp;$A20,'IEA-MethaneAbatement-US'!$L:$L,$B$1))+(VLOOKUP($C$1,'Multipliers and Adjustments'!$A$70:$I$86,TRUNC(COLUMN(Y$2)/5)+2,FALSE)*SUMIFS('IEA-MethaneAbatement-US'!$M:$M,'IEA-MethaneAbatement-US'!$N:$N,"&lt;"&amp;$B20,'IEA-MethaneAbatement-US'!$N:$N,"&gt;="&amp;$A20,'IEA-MethaneAbatement-US'!$L:$L,$C$1))+(VLOOKUP($D$1,'Multipliers and Adjustments'!$A$70:$I$86,TRUNC(COLUMN(Y$2)/5)+2,FALSE)*SUMIFS('IEA-MethaneAbatement-US'!$M:$M,'IEA-MethaneAbatement-US'!$N:$N,"&lt;"&amp;$B20,'IEA-MethaneAbatement-US'!$N:$N,"&gt;="&amp;$A20,'IEA-MethaneAbatement-US'!$L:$L,$D$1)))*'State Downscaling Multipliers'!$B$7*(1+'EPA to IEA Scaling'!AC$10)</f>
        <v>0</v>
      </c>
      <c r="Z20" s="165">
        <f>((VLOOKUP($B$1,'Multipliers and Adjustments'!$A$70:$I$86,TRUNC(COLUMN(Z$2)/5)+2,FALSE)*SUMIFS('IEA-MethaneAbatement-US'!$M:$M,'IEA-MethaneAbatement-US'!$N:$N,"&lt;"&amp;$B20,'IEA-MethaneAbatement-US'!$N:$N,"&gt;="&amp;$A20,'IEA-MethaneAbatement-US'!$L:$L,$B$1))+(VLOOKUP($C$1,'Multipliers and Adjustments'!$A$70:$I$86,TRUNC(COLUMN(Z$2)/5)+2,FALSE)*SUMIFS('IEA-MethaneAbatement-US'!$M:$M,'IEA-MethaneAbatement-US'!$N:$N,"&lt;"&amp;$B20,'IEA-MethaneAbatement-US'!$N:$N,"&gt;="&amp;$A20,'IEA-MethaneAbatement-US'!$L:$L,$C$1))+(VLOOKUP($D$1,'Multipliers and Adjustments'!$A$70:$I$86,TRUNC(COLUMN(Z$2)/5)+2,FALSE)*SUMIFS('IEA-MethaneAbatement-US'!$M:$M,'IEA-MethaneAbatement-US'!$N:$N,"&lt;"&amp;$B20,'IEA-MethaneAbatement-US'!$N:$N,"&gt;="&amp;$A20,'IEA-MethaneAbatement-US'!$L:$L,$D$1)))*'State Downscaling Multipliers'!$B$7*(1+'EPA to IEA Scaling'!AD$10)</f>
        <v>0</v>
      </c>
      <c r="AA20" s="165">
        <f>((VLOOKUP($B$1,'Multipliers and Adjustments'!$A$70:$I$86,TRUNC(COLUMN(AA$2)/5)+2,FALSE)*SUMIFS('IEA-MethaneAbatement-US'!$M:$M,'IEA-MethaneAbatement-US'!$N:$N,"&lt;"&amp;$B20,'IEA-MethaneAbatement-US'!$N:$N,"&gt;="&amp;$A20,'IEA-MethaneAbatement-US'!$L:$L,$B$1))+(VLOOKUP($C$1,'Multipliers and Adjustments'!$A$70:$I$86,TRUNC(COLUMN(AA$2)/5)+2,FALSE)*SUMIFS('IEA-MethaneAbatement-US'!$M:$M,'IEA-MethaneAbatement-US'!$N:$N,"&lt;"&amp;$B20,'IEA-MethaneAbatement-US'!$N:$N,"&gt;="&amp;$A20,'IEA-MethaneAbatement-US'!$L:$L,$C$1))+(VLOOKUP($D$1,'Multipliers and Adjustments'!$A$70:$I$86,TRUNC(COLUMN(AA$2)/5)+2,FALSE)*SUMIFS('IEA-MethaneAbatement-US'!$M:$M,'IEA-MethaneAbatement-US'!$N:$N,"&lt;"&amp;$B20,'IEA-MethaneAbatement-US'!$N:$N,"&gt;="&amp;$A20,'IEA-MethaneAbatement-US'!$L:$L,$D$1)))*'State Downscaling Multipliers'!$B$7*(1+'EPA to IEA Scaling'!AE$10)</f>
        <v>0</v>
      </c>
      <c r="AB20" s="167">
        <f>((VLOOKUP($B$1,'Multipliers and Adjustments'!$A$70:$I$86,TRUNC(COLUMN(AB$2)/5)+2,FALSE)*SUMIFS('IEA-MethaneAbatement-US'!$M:$M,'IEA-MethaneAbatement-US'!$N:$N,"&lt;"&amp;$B20,'IEA-MethaneAbatement-US'!$N:$N,"&gt;="&amp;$A20,'IEA-MethaneAbatement-US'!$L:$L,$B$1))+(VLOOKUP($C$1,'Multipliers and Adjustments'!$A$70:$I$86,TRUNC(COLUMN(AB$2)/5)+2,FALSE)*SUMIFS('IEA-MethaneAbatement-US'!$M:$M,'IEA-MethaneAbatement-US'!$N:$N,"&lt;"&amp;$B20,'IEA-MethaneAbatement-US'!$N:$N,"&gt;="&amp;$A20,'IEA-MethaneAbatement-US'!$L:$L,$C$1))+(VLOOKUP($D$1,'Multipliers and Adjustments'!$A$70:$I$86,TRUNC(COLUMN(AB$2)/5)+2,FALSE)*SUMIFS('IEA-MethaneAbatement-US'!$M:$M,'IEA-MethaneAbatement-US'!$N:$N,"&lt;"&amp;$B20,'IEA-MethaneAbatement-US'!$N:$N,"&gt;="&amp;$A20,'IEA-MethaneAbatement-US'!$L:$L,$D$1)))*'State Downscaling Multipliers'!$B$7*(1+'EPA to IEA Scaling'!AF$10)</f>
        <v>0</v>
      </c>
      <c r="AC20" s="165">
        <f>((VLOOKUP($B$1,'Multipliers and Adjustments'!$A$70:$I$86,TRUNC(COLUMN(AC$2)/5)+2,FALSE)*SUMIFS('IEA-MethaneAbatement-US'!$M:$M,'IEA-MethaneAbatement-US'!$N:$N,"&lt;"&amp;$B20,'IEA-MethaneAbatement-US'!$N:$N,"&gt;="&amp;$A20,'IEA-MethaneAbatement-US'!$L:$L,$B$1))+(VLOOKUP($C$1,'Multipliers and Adjustments'!$A$70:$I$86,TRUNC(COLUMN(AC$2)/5)+2,FALSE)*SUMIFS('IEA-MethaneAbatement-US'!$M:$M,'IEA-MethaneAbatement-US'!$N:$N,"&lt;"&amp;$B20,'IEA-MethaneAbatement-US'!$N:$N,"&gt;="&amp;$A20,'IEA-MethaneAbatement-US'!$L:$L,$C$1))+(VLOOKUP($D$1,'Multipliers and Adjustments'!$A$70:$I$86,TRUNC(COLUMN(AC$2)/5)+2,FALSE)*SUMIFS('IEA-MethaneAbatement-US'!$M:$M,'IEA-MethaneAbatement-US'!$N:$N,"&lt;"&amp;$B20,'IEA-MethaneAbatement-US'!$N:$N,"&gt;="&amp;$A20,'IEA-MethaneAbatement-US'!$L:$L,$D$1)))*'State Downscaling Multipliers'!$B$7*(1+'EPA to IEA Scaling'!AG$10)</f>
        <v>0</v>
      </c>
      <c r="AD20" s="165">
        <f>((VLOOKUP($B$1,'Multipliers and Adjustments'!$A$70:$I$86,TRUNC(COLUMN(AD$2)/5)+2,FALSE)*SUMIFS('IEA-MethaneAbatement-US'!$M:$M,'IEA-MethaneAbatement-US'!$N:$N,"&lt;"&amp;$B20,'IEA-MethaneAbatement-US'!$N:$N,"&gt;="&amp;$A20,'IEA-MethaneAbatement-US'!$L:$L,$B$1))+(VLOOKUP($C$1,'Multipliers and Adjustments'!$A$70:$I$86,TRUNC(COLUMN(AD$2)/5)+2,FALSE)*SUMIFS('IEA-MethaneAbatement-US'!$M:$M,'IEA-MethaneAbatement-US'!$N:$N,"&lt;"&amp;$B20,'IEA-MethaneAbatement-US'!$N:$N,"&gt;="&amp;$A20,'IEA-MethaneAbatement-US'!$L:$L,$C$1))+(VLOOKUP($D$1,'Multipliers and Adjustments'!$A$70:$I$86,TRUNC(COLUMN(AD$2)/5)+2,FALSE)*SUMIFS('IEA-MethaneAbatement-US'!$M:$M,'IEA-MethaneAbatement-US'!$N:$N,"&lt;"&amp;$B20,'IEA-MethaneAbatement-US'!$N:$N,"&gt;="&amp;$A20,'IEA-MethaneAbatement-US'!$L:$L,$D$1)))*'State Downscaling Multipliers'!$B$7*(1+'EPA to IEA Scaling'!AH$10)</f>
        <v>0</v>
      </c>
      <c r="AE20" s="165">
        <f>((VLOOKUP($B$1,'Multipliers and Adjustments'!$A$70:$I$86,TRUNC(COLUMN(AE$2)/5)+2,FALSE)*SUMIFS('IEA-MethaneAbatement-US'!$M:$M,'IEA-MethaneAbatement-US'!$N:$N,"&lt;"&amp;$B20,'IEA-MethaneAbatement-US'!$N:$N,"&gt;="&amp;$A20,'IEA-MethaneAbatement-US'!$L:$L,$B$1))+(VLOOKUP($C$1,'Multipliers and Adjustments'!$A$70:$I$86,TRUNC(COLUMN(AE$2)/5)+2,FALSE)*SUMIFS('IEA-MethaneAbatement-US'!$M:$M,'IEA-MethaneAbatement-US'!$N:$N,"&lt;"&amp;$B20,'IEA-MethaneAbatement-US'!$N:$N,"&gt;="&amp;$A20,'IEA-MethaneAbatement-US'!$L:$L,$C$1))+(VLOOKUP($D$1,'Multipliers and Adjustments'!$A$70:$I$86,TRUNC(COLUMN(AE$2)/5)+2,FALSE)*SUMIFS('IEA-MethaneAbatement-US'!$M:$M,'IEA-MethaneAbatement-US'!$N:$N,"&lt;"&amp;$B20,'IEA-MethaneAbatement-US'!$N:$N,"&gt;="&amp;$A20,'IEA-MethaneAbatement-US'!$L:$L,$D$1)))*'State Downscaling Multipliers'!$B$7*(1+'EPA to IEA Scaling'!AI$10)</f>
        <v>0</v>
      </c>
      <c r="AF20" s="165">
        <f>((VLOOKUP($B$1,'Multipliers and Adjustments'!$A$70:$I$86,TRUNC(COLUMN(AF$2)/5)+2,FALSE)*SUMIFS('IEA-MethaneAbatement-US'!$M:$M,'IEA-MethaneAbatement-US'!$N:$N,"&lt;"&amp;$B20,'IEA-MethaneAbatement-US'!$N:$N,"&gt;="&amp;$A20,'IEA-MethaneAbatement-US'!$L:$L,$B$1))+(VLOOKUP($C$1,'Multipliers and Adjustments'!$A$70:$I$86,TRUNC(COLUMN(AF$2)/5)+2,FALSE)*SUMIFS('IEA-MethaneAbatement-US'!$M:$M,'IEA-MethaneAbatement-US'!$N:$N,"&lt;"&amp;$B20,'IEA-MethaneAbatement-US'!$N:$N,"&gt;="&amp;$A20,'IEA-MethaneAbatement-US'!$L:$L,$C$1))+(VLOOKUP($D$1,'Multipliers and Adjustments'!$A$70:$I$86,TRUNC(COLUMN(AF$2)/5)+2,FALSE)*SUMIFS('IEA-MethaneAbatement-US'!$M:$M,'IEA-MethaneAbatement-US'!$N:$N,"&lt;"&amp;$B20,'IEA-MethaneAbatement-US'!$N:$N,"&gt;="&amp;$A20,'IEA-MethaneAbatement-US'!$L:$L,$D$1)))*'State Downscaling Multipliers'!$B$7*(1+'EPA to IEA Scaling'!AJ$10)</f>
        <v>0</v>
      </c>
      <c r="AG20" s="167">
        <f>((VLOOKUP($B$1,'Multipliers and Adjustments'!$A$70:$I$86,TRUNC(COLUMN(AG$2)/5)+2,FALSE)*SUMIFS('IEA-MethaneAbatement-US'!$M:$M,'IEA-MethaneAbatement-US'!$N:$N,"&lt;"&amp;$B20,'IEA-MethaneAbatement-US'!$N:$N,"&gt;="&amp;$A20,'IEA-MethaneAbatement-US'!$L:$L,$B$1))+(VLOOKUP($C$1,'Multipliers and Adjustments'!$A$70:$I$86,TRUNC(COLUMN(AG$2)/5)+2,FALSE)*SUMIFS('IEA-MethaneAbatement-US'!$M:$M,'IEA-MethaneAbatement-US'!$N:$N,"&lt;"&amp;$B20,'IEA-MethaneAbatement-US'!$N:$N,"&gt;="&amp;$A20,'IEA-MethaneAbatement-US'!$L:$L,$C$1))+(VLOOKUP($D$1,'Multipliers and Adjustments'!$A$70:$I$86,TRUNC(COLUMN(AG$2)/5)+2,FALSE)*SUMIFS('IEA-MethaneAbatement-US'!$M:$M,'IEA-MethaneAbatement-US'!$N:$N,"&lt;"&amp;$B20,'IEA-MethaneAbatement-US'!$N:$N,"&gt;="&amp;$A20,'IEA-MethaneAbatement-US'!$L:$L,$D$1)))*'State Downscaling Multipliers'!$B$7*(1+'EPA to IEA Scaling'!AK$10)</f>
        <v>0</v>
      </c>
      <c r="AH20" s="165">
        <f>((VLOOKUP($B$1,'Multipliers and Adjustments'!$A$70:$I$86,TRUNC(COLUMN(AH$2)/5)+2,FALSE)*SUMIFS('IEA-MethaneAbatement-US'!$M:$M,'IEA-MethaneAbatement-US'!$N:$N,"&lt;"&amp;$B20,'IEA-MethaneAbatement-US'!$N:$N,"&gt;="&amp;$A20,'IEA-MethaneAbatement-US'!$L:$L,$B$1))+(VLOOKUP($C$1,'Multipliers and Adjustments'!$A$70:$I$86,TRUNC(COLUMN(AH$2)/5)+2,FALSE)*SUMIFS('IEA-MethaneAbatement-US'!$M:$M,'IEA-MethaneAbatement-US'!$N:$N,"&lt;"&amp;$B20,'IEA-MethaneAbatement-US'!$N:$N,"&gt;="&amp;$A20,'IEA-MethaneAbatement-US'!$L:$L,$C$1))+(VLOOKUP($D$1,'Multipliers and Adjustments'!$A$70:$I$86,TRUNC(COLUMN(AH$2)/5)+2,FALSE)*SUMIFS('IEA-MethaneAbatement-US'!$M:$M,'IEA-MethaneAbatement-US'!$N:$N,"&lt;"&amp;$B20,'IEA-MethaneAbatement-US'!$N:$N,"&gt;="&amp;$A20,'IEA-MethaneAbatement-US'!$L:$L,$D$1)))*'State Downscaling Multipliers'!$B$7*(1+'EPA to IEA Scaling'!AL$10)</f>
        <v>0</v>
      </c>
      <c r="AI20" s="165">
        <f>((VLOOKUP($B$1,'Multipliers and Adjustments'!$A$70:$I$86,TRUNC(COLUMN(AI$2)/5)+2,FALSE)*SUMIFS('IEA-MethaneAbatement-US'!$M:$M,'IEA-MethaneAbatement-US'!$N:$N,"&lt;"&amp;$B20,'IEA-MethaneAbatement-US'!$N:$N,"&gt;="&amp;$A20,'IEA-MethaneAbatement-US'!$L:$L,$B$1))+(VLOOKUP($C$1,'Multipliers and Adjustments'!$A$70:$I$86,TRUNC(COLUMN(AI$2)/5)+2,FALSE)*SUMIFS('IEA-MethaneAbatement-US'!$M:$M,'IEA-MethaneAbatement-US'!$N:$N,"&lt;"&amp;$B20,'IEA-MethaneAbatement-US'!$N:$N,"&gt;="&amp;$A20,'IEA-MethaneAbatement-US'!$L:$L,$C$1))+(VLOOKUP($D$1,'Multipliers and Adjustments'!$A$70:$I$86,TRUNC(COLUMN(AI$2)/5)+2,FALSE)*SUMIFS('IEA-MethaneAbatement-US'!$M:$M,'IEA-MethaneAbatement-US'!$N:$N,"&lt;"&amp;$B20,'IEA-MethaneAbatement-US'!$N:$N,"&gt;="&amp;$A20,'IEA-MethaneAbatement-US'!$L:$L,$D$1)))*'State Downscaling Multipliers'!$B$7*(1+'EPA to IEA Scaling'!AM$10)</f>
        <v>0</v>
      </c>
      <c r="AJ20" s="165">
        <f>((VLOOKUP($B$1,'Multipliers and Adjustments'!$A$70:$I$86,TRUNC(COLUMN(AJ$2)/5)+2,FALSE)*SUMIFS('IEA-MethaneAbatement-US'!$M:$M,'IEA-MethaneAbatement-US'!$N:$N,"&lt;"&amp;$B20,'IEA-MethaneAbatement-US'!$N:$N,"&gt;="&amp;$A20,'IEA-MethaneAbatement-US'!$L:$L,$B$1))+(VLOOKUP($C$1,'Multipliers and Adjustments'!$A$70:$I$86,TRUNC(COLUMN(AJ$2)/5)+2,FALSE)*SUMIFS('IEA-MethaneAbatement-US'!$M:$M,'IEA-MethaneAbatement-US'!$N:$N,"&lt;"&amp;$B20,'IEA-MethaneAbatement-US'!$N:$N,"&gt;="&amp;$A20,'IEA-MethaneAbatement-US'!$L:$L,$C$1))+(VLOOKUP($D$1,'Multipliers and Adjustments'!$A$70:$I$86,TRUNC(COLUMN(AJ$2)/5)+2,FALSE)*SUMIFS('IEA-MethaneAbatement-US'!$M:$M,'IEA-MethaneAbatement-US'!$N:$N,"&lt;"&amp;$B20,'IEA-MethaneAbatement-US'!$N:$N,"&gt;="&amp;$A20,'IEA-MethaneAbatement-US'!$L:$L,$D$1)))*'State Downscaling Multipliers'!$B$7*(1+'EPA to IEA Scaling'!AN$10)</f>
        <v>0</v>
      </c>
      <c r="AK20" s="165">
        <f>((VLOOKUP($B$1,'Multipliers and Adjustments'!$A$70:$I$86,TRUNC(COLUMN(AK$2)/5)+2,FALSE)*SUMIFS('IEA-MethaneAbatement-US'!$M:$M,'IEA-MethaneAbatement-US'!$N:$N,"&lt;"&amp;$B20,'IEA-MethaneAbatement-US'!$N:$N,"&gt;="&amp;$A20,'IEA-MethaneAbatement-US'!$L:$L,$B$1))+(VLOOKUP($C$1,'Multipliers and Adjustments'!$A$70:$I$86,TRUNC(COLUMN(AK$2)/5)+2,FALSE)*SUMIFS('IEA-MethaneAbatement-US'!$M:$M,'IEA-MethaneAbatement-US'!$N:$N,"&lt;"&amp;$B20,'IEA-MethaneAbatement-US'!$N:$N,"&gt;="&amp;$A20,'IEA-MethaneAbatement-US'!$L:$L,$C$1))+(VLOOKUP($D$1,'Multipliers and Adjustments'!$A$70:$I$86,TRUNC(COLUMN(AK$2)/5)+2,FALSE)*SUMIFS('IEA-MethaneAbatement-US'!$M:$M,'IEA-MethaneAbatement-US'!$N:$N,"&lt;"&amp;$B20,'IEA-MethaneAbatement-US'!$N:$N,"&gt;="&amp;$A20,'IEA-MethaneAbatement-US'!$L:$L,$D$1)))*'State Downscaling Multipliers'!$B$7*(1+'EPA to IEA Scaling'!AO$10)</f>
        <v>0</v>
      </c>
      <c r="AL20" s="167">
        <f>((VLOOKUP($B$1,'Multipliers and Adjustments'!$A$70:$I$86,TRUNC(COLUMN(AL$2)/5)+2,FALSE)*SUMIFS('IEA-MethaneAbatement-US'!$M:$M,'IEA-MethaneAbatement-US'!$N:$N,"&lt;"&amp;$B20,'IEA-MethaneAbatement-US'!$N:$N,"&gt;="&amp;$A20,'IEA-MethaneAbatement-US'!$L:$L,$B$1))+(VLOOKUP($C$1,'Multipliers and Adjustments'!$A$70:$I$86,TRUNC(COLUMN(AL$2)/5)+2,FALSE)*SUMIFS('IEA-MethaneAbatement-US'!$M:$M,'IEA-MethaneAbatement-US'!$N:$N,"&lt;"&amp;$B20,'IEA-MethaneAbatement-US'!$N:$N,"&gt;="&amp;$A20,'IEA-MethaneAbatement-US'!$L:$L,$C$1))+(VLOOKUP($D$1,'Multipliers and Adjustments'!$A$70:$I$86,TRUNC(COLUMN(AL$2)/5)+2,FALSE)*SUMIFS('IEA-MethaneAbatement-US'!$M:$M,'IEA-MethaneAbatement-US'!$N:$N,"&lt;"&amp;$B20,'IEA-MethaneAbatement-US'!$N:$N,"&gt;="&amp;$A20,'IEA-MethaneAbatement-US'!$L:$L,$D$1)))*'State Downscaling Multipliers'!$B$7*(1+'EPA to IEA Scaling'!AP$10)</f>
        <v>0</v>
      </c>
    </row>
    <row r="21" spans="1:38" ht="15.75" customHeight="1" x14ac:dyDescent="0.25">
      <c r="A21" s="49">
        <f t="shared" si="1"/>
        <v>-250</v>
      </c>
      <c r="B21" s="49">
        <f t="shared" si="0"/>
        <v>-200</v>
      </c>
      <c r="C21" s="165">
        <f>((VLOOKUP($B$1,'Multipliers and Adjustments'!$A$70:$I$86,TRUNC(COLUMN(C$2)/5)+2,FALSE)*SUMIFS('IEA-MethaneAbatement-US'!$M:$M,'IEA-MethaneAbatement-US'!$N:$N,"&lt;"&amp;$B21,'IEA-MethaneAbatement-US'!$N:$N,"&gt;="&amp;$A21,'IEA-MethaneAbatement-US'!$L:$L,$B$1))+(VLOOKUP($C$1,'Multipliers and Adjustments'!$A$70:$I$86,TRUNC(COLUMN(C$2)/5)+2,FALSE)*SUMIFS('IEA-MethaneAbatement-US'!$M:$M,'IEA-MethaneAbatement-US'!$N:$N,"&lt;"&amp;$B21,'IEA-MethaneAbatement-US'!$N:$N,"&gt;="&amp;$A21,'IEA-MethaneAbatement-US'!$L:$L,$C$1))+(VLOOKUP($D$1,'Multipliers and Adjustments'!$A$70:$I$86,TRUNC(COLUMN(C$2)/5)+2,FALSE)*SUMIFS('IEA-MethaneAbatement-US'!$M:$M,'IEA-MethaneAbatement-US'!$N:$N,"&lt;"&amp;$B21,'IEA-MethaneAbatement-US'!$N:$N,"&gt;="&amp;$A21,'IEA-MethaneAbatement-US'!$L:$L,$D$1)))*'State Downscaling Multipliers'!$B$7*(1+'EPA to IEA Scaling'!G$10)</f>
        <v>0</v>
      </c>
      <c r="D21" s="165">
        <f>((VLOOKUP($B$1,'Multipliers and Adjustments'!$A$70:$I$86,TRUNC(COLUMN(D$2)/5)+2,FALSE)*SUMIFS('IEA-MethaneAbatement-US'!$M:$M,'IEA-MethaneAbatement-US'!$N:$N,"&lt;"&amp;$B21,'IEA-MethaneAbatement-US'!$N:$N,"&gt;="&amp;$A21,'IEA-MethaneAbatement-US'!$L:$L,$B$1))+(VLOOKUP($C$1,'Multipliers and Adjustments'!$A$70:$I$86,TRUNC(COLUMN(D$2)/5)+2,FALSE)*SUMIFS('IEA-MethaneAbatement-US'!$M:$M,'IEA-MethaneAbatement-US'!$N:$N,"&lt;"&amp;$B21,'IEA-MethaneAbatement-US'!$N:$N,"&gt;="&amp;$A21,'IEA-MethaneAbatement-US'!$L:$L,$C$1))+(VLOOKUP($D$1,'Multipliers and Adjustments'!$A$70:$I$86,TRUNC(COLUMN(D$2)/5)+2,FALSE)*SUMIFS('IEA-MethaneAbatement-US'!$M:$M,'IEA-MethaneAbatement-US'!$N:$N,"&lt;"&amp;$B21,'IEA-MethaneAbatement-US'!$N:$N,"&gt;="&amp;$A21,'IEA-MethaneAbatement-US'!$L:$L,$D$1)))*'State Downscaling Multipliers'!$B$7*(1+'EPA to IEA Scaling'!H$10)</f>
        <v>0</v>
      </c>
      <c r="E21" s="165">
        <f>((VLOOKUP($B$1,'Multipliers and Adjustments'!$A$70:$I$86,TRUNC(COLUMN(E$2)/5)+2,FALSE)*SUMIFS('IEA-MethaneAbatement-US'!$M:$M,'IEA-MethaneAbatement-US'!$N:$N,"&lt;"&amp;$B21,'IEA-MethaneAbatement-US'!$N:$N,"&gt;="&amp;$A21,'IEA-MethaneAbatement-US'!$L:$L,$B$1))+(VLOOKUP($C$1,'Multipliers and Adjustments'!$A$70:$I$86,TRUNC(COLUMN(E$2)/5)+2,FALSE)*SUMIFS('IEA-MethaneAbatement-US'!$M:$M,'IEA-MethaneAbatement-US'!$N:$N,"&lt;"&amp;$B21,'IEA-MethaneAbatement-US'!$N:$N,"&gt;="&amp;$A21,'IEA-MethaneAbatement-US'!$L:$L,$C$1))+(VLOOKUP($D$1,'Multipliers and Adjustments'!$A$70:$I$86,TRUNC(COLUMN(E$2)/5)+2,FALSE)*SUMIFS('IEA-MethaneAbatement-US'!$M:$M,'IEA-MethaneAbatement-US'!$N:$N,"&lt;"&amp;$B21,'IEA-MethaneAbatement-US'!$N:$N,"&gt;="&amp;$A21,'IEA-MethaneAbatement-US'!$L:$L,$D$1)))*'State Downscaling Multipliers'!$B$7*(1+'EPA to IEA Scaling'!I$10)</f>
        <v>0</v>
      </c>
      <c r="F21" s="165">
        <f>((VLOOKUP($B$1,'Multipliers and Adjustments'!$A$70:$I$86,TRUNC(COLUMN(F$2)/5)+2,FALSE)*SUMIFS('IEA-MethaneAbatement-US'!$M:$M,'IEA-MethaneAbatement-US'!$N:$N,"&lt;"&amp;$B21,'IEA-MethaneAbatement-US'!$N:$N,"&gt;="&amp;$A21,'IEA-MethaneAbatement-US'!$L:$L,$B$1))+(VLOOKUP($C$1,'Multipliers and Adjustments'!$A$70:$I$86,TRUNC(COLUMN(F$2)/5)+2,FALSE)*SUMIFS('IEA-MethaneAbatement-US'!$M:$M,'IEA-MethaneAbatement-US'!$N:$N,"&lt;"&amp;$B21,'IEA-MethaneAbatement-US'!$N:$N,"&gt;="&amp;$A21,'IEA-MethaneAbatement-US'!$L:$L,$C$1))+(VLOOKUP($D$1,'Multipliers and Adjustments'!$A$70:$I$86,TRUNC(COLUMN(F$2)/5)+2,FALSE)*SUMIFS('IEA-MethaneAbatement-US'!$M:$M,'IEA-MethaneAbatement-US'!$N:$N,"&lt;"&amp;$B21,'IEA-MethaneAbatement-US'!$N:$N,"&gt;="&amp;$A21,'IEA-MethaneAbatement-US'!$L:$L,$D$1)))*'State Downscaling Multipliers'!$B$7*(1+'EPA to IEA Scaling'!J$10)</f>
        <v>0</v>
      </c>
      <c r="G21" s="166">
        <f>((VLOOKUP($B$1,'Multipliers and Adjustments'!$A$70:$I$86,TRUNC(COLUMN(G$2)/5)+2,FALSE)*SUMIFS('IEA-MethaneAbatement-US'!$M:$M,'IEA-MethaneAbatement-US'!$N:$N,"&lt;"&amp;$B21,'IEA-MethaneAbatement-US'!$N:$N,"&gt;="&amp;$A21,'IEA-MethaneAbatement-US'!$L:$L,$B$1))+(VLOOKUP($C$1,'Multipliers and Adjustments'!$A$70:$I$86,TRUNC(COLUMN(G$2)/5)+2,FALSE)*SUMIFS('IEA-MethaneAbatement-US'!$M:$M,'IEA-MethaneAbatement-US'!$N:$N,"&lt;"&amp;$B21,'IEA-MethaneAbatement-US'!$N:$N,"&gt;="&amp;$A21,'IEA-MethaneAbatement-US'!$L:$L,$C$1))+(VLOOKUP($D$1,'Multipliers and Adjustments'!$A$70:$I$86,TRUNC(COLUMN(G$2)/5)+2,FALSE)*SUMIFS('IEA-MethaneAbatement-US'!$M:$M,'IEA-MethaneAbatement-US'!$N:$N,"&lt;"&amp;$B21,'IEA-MethaneAbatement-US'!$N:$N,"&gt;="&amp;$A21,'IEA-MethaneAbatement-US'!$L:$L,$D$1)))*'State Downscaling Multipliers'!$B$7*(1+'EPA to IEA Scaling'!K$10)</f>
        <v>0</v>
      </c>
      <c r="H21" s="167">
        <f>((VLOOKUP($B$1,'Multipliers and Adjustments'!$A$70:$I$86,TRUNC(COLUMN(H$2)/5)+2,FALSE)*SUMIFS('IEA-MethaneAbatement-US'!$M:$M,'IEA-MethaneAbatement-US'!$N:$N,"&lt;"&amp;$B21,'IEA-MethaneAbatement-US'!$N:$N,"&gt;="&amp;$A21,'IEA-MethaneAbatement-US'!$L:$L,$B$1))+(VLOOKUP($C$1,'Multipliers and Adjustments'!$A$70:$I$86,TRUNC(COLUMN(H$2)/5)+2,FALSE)*SUMIFS('IEA-MethaneAbatement-US'!$M:$M,'IEA-MethaneAbatement-US'!$N:$N,"&lt;"&amp;$B21,'IEA-MethaneAbatement-US'!$N:$N,"&gt;="&amp;$A21,'IEA-MethaneAbatement-US'!$L:$L,$C$1))+(VLOOKUP($D$1,'Multipliers and Adjustments'!$A$70:$I$86,TRUNC(COLUMN(H$2)/5)+2,FALSE)*SUMIFS('IEA-MethaneAbatement-US'!$M:$M,'IEA-MethaneAbatement-US'!$N:$N,"&lt;"&amp;$B21,'IEA-MethaneAbatement-US'!$N:$N,"&gt;="&amp;$A21,'IEA-MethaneAbatement-US'!$L:$L,$D$1)))*'State Downscaling Multipliers'!$B$7*(1+'EPA to IEA Scaling'!L$10)</f>
        <v>0</v>
      </c>
      <c r="I21" s="165">
        <f>((VLOOKUP($B$1,'Multipliers and Adjustments'!$A$70:$I$86,TRUNC(COLUMN(I$2)/5)+2,FALSE)*SUMIFS('IEA-MethaneAbatement-US'!$M:$M,'IEA-MethaneAbatement-US'!$N:$N,"&lt;"&amp;$B21,'IEA-MethaneAbatement-US'!$N:$N,"&gt;="&amp;$A21,'IEA-MethaneAbatement-US'!$L:$L,$B$1))+(VLOOKUP($C$1,'Multipliers and Adjustments'!$A$70:$I$86,TRUNC(COLUMN(I$2)/5)+2,FALSE)*SUMIFS('IEA-MethaneAbatement-US'!$M:$M,'IEA-MethaneAbatement-US'!$N:$N,"&lt;"&amp;$B21,'IEA-MethaneAbatement-US'!$N:$N,"&gt;="&amp;$A21,'IEA-MethaneAbatement-US'!$L:$L,$C$1))+(VLOOKUP($D$1,'Multipliers and Adjustments'!$A$70:$I$86,TRUNC(COLUMN(I$2)/5)+2,FALSE)*SUMIFS('IEA-MethaneAbatement-US'!$M:$M,'IEA-MethaneAbatement-US'!$N:$N,"&lt;"&amp;$B21,'IEA-MethaneAbatement-US'!$N:$N,"&gt;="&amp;$A21,'IEA-MethaneAbatement-US'!$L:$L,$D$1)))*'State Downscaling Multipliers'!$B$7*(1+'EPA to IEA Scaling'!M$10)</f>
        <v>0</v>
      </c>
      <c r="J21" s="165">
        <f>((VLOOKUP($B$1,'Multipliers and Adjustments'!$A$70:$I$86,TRUNC(COLUMN(J$2)/5)+2,FALSE)*SUMIFS('IEA-MethaneAbatement-US'!$M:$M,'IEA-MethaneAbatement-US'!$N:$N,"&lt;"&amp;$B21,'IEA-MethaneAbatement-US'!$N:$N,"&gt;="&amp;$A21,'IEA-MethaneAbatement-US'!$L:$L,$B$1))+(VLOOKUP($C$1,'Multipliers and Adjustments'!$A$70:$I$86,TRUNC(COLUMN(J$2)/5)+2,FALSE)*SUMIFS('IEA-MethaneAbatement-US'!$M:$M,'IEA-MethaneAbatement-US'!$N:$N,"&lt;"&amp;$B21,'IEA-MethaneAbatement-US'!$N:$N,"&gt;="&amp;$A21,'IEA-MethaneAbatement-US'!$L:$L,$C$1))+(VLOOKUP($D$1,'Multipliers and Adjustments'!$A$70:$I$86,TRUNC(COLUMN(J$2)/5)+2,FALSE)*SUMIFS('IEA-MethaneAbatement-US'!$M:$M,'IEA-MethaneAbatement-US'!$N:$N,"&lt;"&amp;$B21,'IEA-MethaneAbatement-US'!$N:$N,"&gt;="&amp;$A21,'IEA-MethaneAbatement-US'!$L:$L,$D$1)))*'State Downscaling Multipliers'!$B$7*(1+'EPA to IEA Scaling'!N$10)</f>
        <v>0</v>
      </c>
      <c r="K21" s="165">
        <f>((VLOOKUP($B$1,'Multipliers and Adjustments'!$A$70:$I$86,TRUNC(COLUMN(K$2)/5)+2,FALSE)*SUMIFS('IEA-MethaneAbatement-US'!$M:$M,'IEA-MethaneAbatement-US'!$N:$N,"&lt;"&amp;$B21,'IEA-MethaneAbatement-US'!$N:$N,"&gt;="&amp;$A21,'IEA-MethaneAbatement-US'!$L:$L,$B$1))+(VLOOKUP($C$1,'Multipliers and Adjustments'!$A$70:$I$86,TRUNC(COLUMN(K$2)/5)+2,FALSE)*SUMIFS('IEA-MethaneAbatement-US'!$M:$M,'IEA-MethaneAbatement-US'!$N:$N,"&lt;"&amp;$B21,'IEA-MethaneAbatement-US'!$N:$N,"&gt;="&amp;$A21,'IEA-MethaneAbatement-US'!$L:$L,$C$1))+(VLOOKUP($D$1,'Multipliers and Adjustments'!$A$70:$I$86,TRUNC(COLUMN(K$2)/5)+2,FALSE)*SUMIFS('IEA-MethaneAbatement-US'!$M:$M,'IEA-MethaneAbatement-US'!$N:$N,"&lt;"&amp;$B21,'IEA-MethaneAbatement-US'!$N:$N,"&gt;="&amp;$A21,'IEA-MethaneAbatement-US'!$L:$L,$D$1)))*'State Downscaling Multipliers'!$B$7*(1+'EPA to IEA Scaling'!O$10)</f>
        <v>0</v>
      </c>
      <c r="L21" s="165">
        <f>((VLOOKUP($B$1,'Multipliers and Adjustments'!$A$70:$I$86,TRUNC(COLUMN(L$2)/5)+2,FALSE)*SUMIFS('IEA-MethaneAbatement-US'!$M:$M,'IEA-MethaneAbatement-US'!$N:$N,"&lt;"&amp;$B21,'IEA-MethaneAbatement-US'!$N:$N,"&gt;="&amp;$A21,'IEA-MethaneAbatement-US'!$L:$L,$B$1))+(VLOOKUP($C$1,'Multipliers and Adjustments'!$A$70:$I$86,TRUNC(COLUMN(L$2)/5)+2,FALSE)*SUMIFS('IEA-MethaneAbatement-US'!$M:$M,'IEA-MethaneAbatement-US'!$N:$N,"&lt;"&amp;$B21,'IEA-MethaneAbatement-US'!$N:$N,"&gt;="&amp;$A21,'IEA-MethaneAbatement-US'!$L:$L,$C$1))+(VLOOKUP($D$1,'Multipliers and Adjustments'!$A$70:$I$86,TRUNC(COLUMN(L$2)/5)+2,FALSE)*SUMIFS('IEA-MethaneAbatement-US'!$M:$M,'IEA-MethaneAbatement-US'!$N:$N,"&lt;"&amp;$B21,'IEA-MethaneAbatement-US'!$N:$N,"&gt;="&amp;$A21,'IEA-MethaneAbatement-US'!$L:$L,$D$1)))*'State Downscaling Multipliers'!$B$7*(1+'EPA to IEA Scaling'!P$10)</f>
        <v>0</v>
      </c>
      <c r="M21" s="167">
        <f>((VLOOKUP($B$1,'Multipliers and Adjustments'!$A$70:$I$86,TRUNC(COLUMN(M$2)/5)+2,FALSE)*SUMIFS('IEA-MethaneAbatement-US'!$M:$M,'IEA-MethaneAbatement-US'!$N:$N,"&lt;"&amp;$B21,'IEA-MethaneAbatement-US'!$N:$N,"&gt;="&amp;$A21,'IEA-MethaneAbatement-US'!$L:$L,$B$1))+(VLOOKUP($C$1,'Multipliers and Adjustments'!$A$70:$I$86,TRUNC(COLUMN(M$2)/5)+2,FALSE)*SUMIFS('IEA-MethaneAbatement-US'!$M:$M,'IEA-MethaneAbatement-US'!$N:$N,"&lt;"&amp;$B21,'IEA-MethaneAbatement-US'!$N:$N,"&gt;="&amp;$A21,'IEA-MethaneAbatement-US'!$L:$L,$C$1))+(VLOOKUP($D$1,'Multipliers and Adjustments'!$A$70:$I$86,TRUNC(COLUMN(M$2)/5)+2,FALSE)*SUMIFS('IEA-MethaneAbatement-US'!$M:$M,'IEA-MethaneAbatement-US'!$N:$N,"&lt;"&amp;$B21,'IEA-MethaneAbatement-US'!$N:$N,"&gt;="&amp;$A21,'IEA-MethaneAbatement-US'!$L:$L,$D$1)))*'State Downscaling Multipliers'!$B$7*(1+'EPA to IEA Scaling'!Q$10)</f>
        <v>0</v>
      </c>
      <c r="N21" s="165">
        <f>((VLOOKUP($B$1,'Multipliers and Adjustments'!$A$70:$I$86,TRUNC(COLUMN(N$2)/5)+2,FALSE)*SUMIFS('IEA-MethaneAbatement-US'!$M:$M,'IEA-MethaneAbatement-US'!$N:$N,"&lt;"&amp;$B21,'IEA-MethaneAbatement-US'!$N:$N,"&gt;="&amp;$A21,'IEA-MethaneAbatement-US'!$L:$L,$B$1))+(VLOOKUP($C$1,'Multipliers and Adjustments'!$A$70:$I$86,TRUNC(COLUMN(N$2)/5)+2,FALSE)*SUMIFS('IEA-MethaneAbatement-US'!$M:$M,'IEA-MethaneAbatement-US'!$N:$N,"&lt;"&amp;$B21,'IEA-MethaneAbatement-US'!$N:$N,"&gt;="&amp;$A21,'IEA-MethaneAbatement-US'!$L:$L,$C$1))+(VLOOKUP($D$1,'Multipliers and Adjustments'!$A$70:$I$86,TRUNC(COLUMN(N$2)/5)+2,FALSE)*SUMIFS('IEA-MethaneAbatement-US'!$M:$M,'IEA-MethaneAbatement-US'!$N:$N,"&lt;"&amp;$B21,'IEA-MethaneAbatement-US'!$N:$N,"&gt;="&amp;$A21,'IEA-MethaneAbatement-US'!$L:$L,$D$1)))*'State Downscaling Multipliers'!$B$7*(1+'EPA to IEA Scaling'!R$10)</f>
        <v>0</v>
      </c>
      <c r="O21" s="165">
        <f>((VLOOKUP($B$1,'Multipliers and Adjustments'!$A$70:$I$86,TRUNC(COLUMN(O$2)/5)+2,FALSE)*SUMIFS('IEA-MethaneAbatement-US'!$M:$M,'IEA-MethaneAbatement-US'!$N:$N,"&lt;"&amp;$B21,'IEA-MethaneAbatement-US'!$N:$N,"&gt;="&amp;$A21,'IEA-MethaneAbatement-US'!$L:$L,$B$1))+(VLOOKUP($C$1,'Multipliers and Adjustments'!$A$70:$I$86,TRUNC(COLUMN(O$2)/5)+2,FALSE)*SUMIFS('IEA-MethaneAbatement-US'!$M:$M,'IEA-MethaneAbatement-US'!$N:$N,"&lt;"&amp;$B21,'IEA-MethaneAbatement-US'!$N:$N,"&gt;="&amp;$A21,'IEA-MethaneAbatement-US'!$L:$L,$C$1))+(VLOOKUP($D$1,'Multipliers and Adjustments'!$A$70:$I$86,TRUNC(COLUMN(O$2)/5)+2,FALSE)*SUMIFS('IEA-MethaneAbatement-US'!$M:$M,'IEA-MethaneAbatement-US'!$N:$N,"&lt;"&amp;$B21,'IEA-MethaneAbatement-US'!$N:$N,"&gt;="&amp;$A21,'IEA-MethaneAbatement-US'!$L:$L,$D$1)))*'State Downscaling Multipliers'!$B$7*(1+'EPA to IEA Scaling'!S$10)</f>
        <v>0</v>
      </c>
      <c r="P21" s="165">
        <f>((VLOOKUP($B$1,'Multipliers and Adjustments'!$A$70:$I$86,TRUNC(COLUMN(P$2)/5)+2,FALSE)*SUMIFS('IEA-MethaneAbatement-US'!$M:$M,'IEA-MethaneAbatement-US'!$N:$N,"&lt;"&amp;$B21,'IEA-MethaneAbatement-US'!$N:$N,"&gt;="&amp;$A21,'IEA-MethaneAbatement-US'!$L:$L,$B$1))+(VLOOKUP($C$1,'Multipliers and Adjustments'!$A$70:$I$86,TRUNC(COLUMN(P$2)/5)+2,FALSE)*SUMIFS('IEA-MethaneAbatement-US'!$M:$M,'IEA-MethaneAbatement-US'!$N:$N,"&lt;"&amp;$B21,'IEA-MethaneAbatement-US'!$N:$N,"&gt;="&amp;$A21,'IEA-MethaneAbatement-US'!$L:$L,$C$1))+(VLOOKUP($D$1,'Multipliers and Adjustments'!$A$70:$I$86,TRUNC(COLUMN(P$2)/5)+2,FALSE)*SUMIFS('IEA-MethaneAbatement-US'!$M:$M,'IEA-MethaneAbatement-US'!$N:$N,"&lt;"&amp;$B21,'IEA-MethaneAbatement-US'!$N:$N,"&gt;="&amp;$A21,'IEA-MethaneAbatement-US'!$L:$L,$D$1)))*'State Downscaling Multipliers'!$B$7*(1+'EPA to IEA Scaling'!T$10)</f>
        <v>0</v>
      </c>
      <c r="Q21" s="165">
        <f>((VLOOKUP($B$1,'Multipliers and Adjustments'!$A$70:$I$86,TRUNC(COLUMN(Q$2)/5)+2,FALSE)*SUMIFS('IEA-MethaneAbatement-US'!$M:$M,'IEA-MethaneAbatement-US'!$N:$N,"&lt;"&amp;$B21,'IEA-MethaneAbatement-US'!$N:$N,"&gt;="&amp;$A21,'IEA-MethaneAbatement-US'!$L:$L,$B$1))+(VLOOKUP($C$1,'Multipliers and Adjustments'!$A$70:$I$86,TRUNC(COLUMN(Q$2)/5)+2,FALSE)*SUMIFS('IEA-MethaneAbatement-US'!$M:$M,'IEA-MethaneAbatement-US'!$N:$N,"&lt;"&amp;$B21,'IEA-MethaneAbatement-US'!$N:$N,"&gt;="&amp;$A21,'IEA-MethaneAbatement-US'!$L:$L,$C$1))+(VLOOKUP($D$1,'Multipliers and Adjustments'!$A$70:$I$86,TRUNC(COLUMN(Q$2)/5)+2,FALSE)*SUMIFS('IEA-MethaneAbatement-US'!$M:$M,'IEA-MethaneAbatement-US'!$N:$N,"&lt;"&amp;$B21,'IEA-MethaneAbatement-US'!$N:$N,"&gt;="&amp;$A21,'IEA-MethaneAbatement-US'!$L:$L,$D$1)))*'State Downscaling Multipliers'!$B$7*(1+'EPA to IEA Scaling'!U$10)</f>
        <v>0</v>
      </c>
      <c r="R21" s="167">
        <f>((VLOOKUP($B$1,'Multipliers and Adjustments'!$A$70:$I$86,TRUNC(COLUMN(R$2)/5)+2,FALSE)*SUMIFS('IEA-MethaneAbatement-US'!$M:$M,'IEA-MethaneAbatement-US'!$N:$N,"&lt;"&amp;$B21,'IEA-MethaneAbatement-US'!$N:$N,"&gt;="&amp;$A21,'IEA-MethaneAbatement-US'!$L:$L,$B$1))+(VLOOKUP($C$1,'Multipliers and Adjustments'!$A$70:$I$86,TRUNC(COLUMN(R$2)/5)+2,FALSE)*SUMIFS('IEA-MethaneAbatement-US'!$M:$M,'IEA-MethaneAbatement-US'!$N:$N,"&lt;"&amp;$B21,'IEA-MethaneAbatement-US'!$N:$N,"&gt;="&amp;$A21,'IEA-MethaneAbatement-US'!$L:$L,$C$1))+(VLOOKUP($D$1,'Multipliers and Adjustments'!$A$70:$I$86,TRUNC(COLUMN(R$2)/5)+2,FALSE)*SUMIFS('IEA-MethaneAbatement-US'!$M:$M,'IEA-MethaneAbatement-US'!$N:$N,"&lt;"&amp;$B21,'IEA-MethaneAbatement-US'!$N:$N,"&gt;="&amp;$A21,'IEA-MethaneAbatement-US'!$L:$L,$D$1)))*'State Downscaling Multipliers'!$B$7*(1+'EPA to IEA Scaling'!V$10)</f>
        <v>0</v>
      </c>
      <c r="S21" s="165">
        <f>((VLOOKUP($B$1,'Multipliers and Adjustments'!$A$70:$I$86,TRUNC(COLUMN(S$2)/5)+2,FALSE)*SUMIFS('IEA-MethaneAbatement-US'!$M:$M,'IEA-MethaneAbatement-US'!$N:$N,"&lt;"&amp;$B21,'IEA-MethaneAbatement-US'!$N:$N,"&gt;="&amp;$A21,'IEA-MethaneAbatement-US'!$L:$L,$B$1))+(VLOOKUP($C$1,'Multipliers and Adjustments'!$A$70:$I$86,TRUNC(COLUMN(S$2)/5)+2,FALSE)*SUMIFS('IEA-MethaneAbatement-US'!$M:$M,'IEA-MethaneAbatement-US'!$N:$N,"&lt;"&amp;$B21,'IEA-MethaneAbatement-US'!$N:$N,"&gt;="&amp;$A21,'IEA-MethaneAbatement-US'!$L:$L,$C$1))+(VLOOKUP($D$1,'Multipliers and Adjustments'!$A$70:$I$86,TRUNC(COLUMN(S$2)/5)+2,FALSE)*SUMIFS('IEA-MethaneAbatement-US'!$M:$M,'IEA-MethaneAbatement-US'!$N:$N,"&lt;"&amp;$B21,'IEA-MethaneAbatement-US'!$N:$N,"&gt;="&amp;$A21,'IEA-MethaneAbatement-US'!$L:$L,$D$1)))*'State Downscaling Multipliers'!$B$7*(1+'EPA to IEA Scaling'!W$10)</f>
        <v>0</v>
      </c>
      <c r="T21" s="165">
        <f>((VLOOKUP($B$1,'Multipliers and Adjustments'!$A$70:$I$86,TRUNC(COLUMN(T$2)/5)+2,FALSE)*SUMIFS('IEA-MethaneAbatement-US'!$M:$M,'IEA-MethaneAbatement-US'!$N:$N,"&lt;"&amp;$B21,'IEA-MethaneAbatement-US'!$N:$N,"&gt;="&amp;$A21,'IEA-MethaneAbatement-US'!$L:$L,$B$1))+(VLOOKUP($C$1,'Multipliers and Adjustments'!$A$70:$I$86,TRUNC(COLUMN(T$2)/5)+2,FALSE)*SUMIFS('IEA-MethaneAbatement-US'!$M:$M,'IEA-MethaneAbatement-US'!$N:$N,"&lt;"&amp;$B21,'IEA-MethaneAbatement-US'!$N:$N,"&gt;="&amp;$A21,'IEA-MethaneAbatement-US'!$L:$L,$C$1))+(VLOOKUP($D$1,'Multipliers and Adjustments'!$A$70:$I$86,TRUNC(COLUMN(T$2)/5)+2,FALSE)*SUMIFS('IEA-MethaneAbatement-US'!$M:$M,'IEA-MethaneAbatement-US'!$N:$N,"&lt;"&amp;$B21,'IEA-MethaneAbatement-US'!$N:$N,"&gt;="&amp;$A21,'IEA-MethaneAbatement-US'!$L:$L,$D$1)))*'State Downscaling Multipliers'!$B$7*(1+'EPA to IEA Scaling'!X$10)</f>
        <v>0</v>
      </c>
      <c r="U21" s="165">
        <f>((VLOOKUP($B$1,'Multipliers and Adjustments'!$A$70:$I$86,TRUNC(COLUMN(U$2)/5)+2,FALSE)*SUMIFS('IEA-MethaneAbatement-US'!$M:$M,'IEA-MethaneAbatement-US'!$N:$N,"&lt;"&amp;$B21,'IEA-MethaneAbatement-US'!$N:$N,"&gt;="&amp;$A21,'IEA-MethaneAbatement-US'!$L:$L,$B$1))+(VLOOKUP($C$1,'Multipliers and Adjustments'!$A$70:$I$86,TRUNC(COLUMN(U$2)/5)+2,FALSE)*SUMIFS('IEA-MethaneAbatement-US'!$M:$M,'IEA-MethaneAbatement-US'!$N:$N,"&lt;"&amp;$B21,'IEA-MethaneAbatement-US'!$N:$N,"&gt;="&amp;$A21,'IEA-MethaneAbatement-US'!$L:$L,$C$1))+(VLOOKUP($D$1,'Multipliers and Adjustments'!$A$70:$I$86,TRUNC(COLUMN(U$2)/5)+2,FALSE)*SUMIFS('IEA-MethaneAbatement-US'!$M:$M,'IEA-MethaneAbatement-US'!$N:$N,"&lt;"&amp;$B21,'IEA-MethaneAbatement-US'!$N:$N,"&gt;="&amp;$A21,'IEA-MethaneAbatement-US'!$L:$L,$D$1)))*'State Downscaling Multipliers'!$B$7*(1+'EPA to IEA Scaling'!Y$10)</f>
        <v>0</v>
      </c>
      <c r="V21" s="165">
        <f>((VLOOKUP($B$1,'Multipliers and Adjustments'!$A$70:$I$86,TRUNC(COLUMN(V$2)/5)+2,FALSE)*SUMIFS('IEA-MethaneAbatement-US'!$M:$M,'IEA-MethaneAbatement-US'!$N:$N,"&lt;"&amp;$B21,'IEA-MethaneAbatement-US'!$N:$N,"&gt;="&amp;$A21,'IEA-MethaneAbatement-US'!$L:$L,$B$1))+(VLOOKUP($C$1,'Multipliers and Adjustments'!$A$70:$I$86,TRUNC(COLUMN(V$2)/5)+2,FALSE)*SUMIFS('IEA-MethaneAbatement-US'!$M:$M,'IEA-MethaneAbatement-US'!$N:$N,"&lt;"&amp;$B21,'IEA-MethaneAbatement-US'!$N:$N,"&gt;="&amp;$A21,'IEA-MethaneAbatement-US'!$L:$L,$C$1))+(VLOOKUP($D$1,'Multipliers and Adjustments'!$A$70:$I$86,TRUNC(COLUMN(V$2)/5)+2,FALSE)*SUMIFS('IEA-MethaneAbatement-US'!$M:$M,'IEA-MethaneAbatement-US'!$N:$N,"&lt;"&amp;$B21,'IEA-MethaneAbatement-US'!$N:$N,"&gt;="&amp;$A21,'IEA-MethaneAbatement-US'!$L:$L,$D$1)))*'State Downscaling Multipliers'!$B$7*(1+'EPA to IEA Scaling'!Z$10)</f>
        <v>0</v>
      </c>
      <c r="W21" s="167">
        <f>((VLOOKUP($B$1,'Multipliers and Adjustments'!$A$70:$I$86,TRUNC(COLUMN(W$2)/5)+2,FALSE)*SUMIFS('IEA-MethaneAbatement-US'!$M:$M,'IEA-MethaneAbatement-US'!$N:$N,"&lt;"&amp;$B21,'IEA-MethaneAbatement-US'!$N:$N,"&gt;="&amp;$A21,'IEA-MethaneAbatement-US'!$L:$L,$B$1))+(VLOOKUP($C$1,'Multipliers and Adjustments'!$A$70:$I$86,TRUNC(COLUMN(W$2)/5)+2,FALSE)*SUMIFS('IEA-MethaneAbatement-US'!$M:$M,'IEA-MethaneAbatement-US'!$N:$N,"&lt;"&amp;$B21,'IEA-MethaneAbatement-US'!$N:$N,"&gt;="&amp;$A21,'IEA-MethaneAbatement-US'!$L:$L,$C$1))+(VLOOKUP($D$1,'Multipliers and Adjustments'!$A$70:$I$86,TRUNC(COLUMN(W$2)/5)+2,FALSE)*SUMIFS('IEA-MethaneAbatement-US'!$M:$M,'IEA-MethaneAbatement-US'!$N:$N,"&lt;"&amp;$B21,'IEA-MethaneAbatement-US'!$N:$N,"&gt;="&amp;$A21,'IEA-MethaneAbatement-US'!$L:$L,$D$1)))*'State Downscaling Multipliers'!$B$7*(1+'EPA to IEA Scaling'!AA$10)</f>
        <v>0</v>
      </c>
      <c r="X21" s="165">
        <f>((VLOOKUP($B$1,'Multipliers and Adjustments'!$A$70:$I$86,TRUNC(COLUMN(X$2)/5)+2,FALSE)*SUMIFS('IEA-MethaneAbatement-US'!$M:$M,'IEA-MethaneAbatement-US'!$N:$N,"&lt;"&amp;$B21,'IEA-MethaneAbatement-US'!$N:$N,"&gt;="&amp;$A21,'IEA-MethaneAbatement-US'!$L:$L,$B$1))+(VLOOKUP($C$1,'Multipliers and Adjustments'!$A$70:$I$86,TRUNC(COLUMN(X$2)/5)+2,FALSE)*SUMIFS('IEA-MethaneAbatement-US'!$M:$M,'IEA-MethaneAbatement-US'!$N:$N,"&lt;"&amp;$B21,'IEA-MethaneAbatement-US'!$N:$N,"&gt;="&amp;$A21,'IEA-MethaneAbatement-US'!$L:$L,$C$1))+(VLOOKUP($D$1,'Multipliers and Adjustments'!$A$70:$I$86,TRUNC(COLUMN(X$2)/5)+2,FALSE)*SUMIFS('IEA-MethaneAbatement-US'!$M:$M,'IEA-MethaneAbatement-US'!$N:$N,"&lt;"&amp;$B21,'IEA-MethaneAbatement-US'!$N:$N,"&gt;="&amp;$A21,'IEA-MethaneAbatement-US'!$L:$L,$D$1)))*'State Downscaling Multipliers'!$B$7*(1+'EPA to IEA Scaling'!AB$10)</f>
        <v>0</v>
      </c>
      <c r="Y21" s="165">
        <f>((VLOOKUP($B$1,'Multipliers and Adjustments'!$A$70:$I$86,TRUNC(COLUMN(Y$2)/5)+2,FALSE)*SUMIFS('IEA-MethaneAbatement-US'!$M:$M,'IEA-MethaneAbatement-US'!$N:$N,"&lt;"&amp;$B21,'IEA-MethaneAbatement-US'!$N:$N,"&gt;="&amp;$A21,'IEA-MethaneAbatement-US'!$L:$L,$B$1))+(VLOOKUP($C$1,'Multipliers and Adjustments'!$A$70:$I$86,TRUNC(COLUMN(Y$2)/5)+2,FALSE)*SUMIFS('IEA-MethaneAbatement-US'!$M:$M,'IEA-MethaneAbatement-US'!$N:$N,"&lt;"&amp;$B21,'IEA-MethaneAbatement-US'!$N:$N,"&gt;="&amp;$A21,'IEA-MethaneAbatement-US'!$L:$L,$C$1))+(VLOOKUP($D$1,'Multipliers and Adjustments'!$A$70:$I$86,TRUNC(COLUMN(Y$2)/5)+2,FALSE)*SUMIFS('IEA-MethaneAbatement-US'!$M:$M,'IEA-MethaneAbatement-US'!$N:$N,"&lt;"&amp;$B21,'IEA-MethaneAbatement-US'!$N:$N,"&gt;="&amp;$A21,'IEA-MethaneAbatement-US'!$L:$L,$D$1)))*'State Downscaling Multipliers'!$B$7*(1+'EPA to IEA Scaling'!AC$10)</f>
        <v>0</v>
      </c>
      <c r="Z21" s="165">
        <f>((VLOOKUP($B$1,'Multipliers and Adjustments'!$A$70:$I$86,TRUNC(COLUMN(Z$2)/5)+2,FALSE)*SUMIFS('IEA-MethaneAbatement-US'!$M:$M,'IEA-MethaneAbatement-US'!$N:$N,"&lt;"&amp;$B21,'IEA-MethaneAbatement-US'!$N:$N,"&gt;="&amp;$A21,'IEA-MethaneAbatement-US'!$L:$L,$B$1))+(VLOOKUP($C$1,'Multipliers and Adjustments'!$A$70:$I$86,TRUNC(COLUMN(Z$2)/5)+2,FALSE)*SUMIFS('IEA-MethaneAbatement-US'!$M:$M,'IEA-MethaneAbatement-US'!$N:$N,"&lt;"&amp;$B21,'IEA-MethaneAbatement-US'!$N:$N,"&gt;="&amp;$A21,'IEA-MethaneAbatement-US'!$L:$L,$C$1))+(VLOOKUP($D$1,'Multipliers and Adjustments'!$A$70:$I$86,TRUNC(COLUMN(Z$2)/5)+2,FALSE)*SUMIFS('IEA-MethaneAbatement-US'!$M:$M,'IEA-MethaneAbatement-US'!$N:$N,"&lt;"&amp;$B21,'IEA-MethaneAbatement-US'!$N:$N,"&gt;="&amp;$A21,'IEA-MethaneAbatement-US'!$L:$L,$D$1)))*'State Downscaling Multipliers'!$B$7*(1+'EPA to IEA Scaling'!AD$10)</f>
        <v>0</v>
      </c>
      <c r="AA21" s="165">
        <f>((VLOOKUP($B$1,'Multipliers and Adjustments'!$A$70:$I$86,TRUNC(COLUMN(AA$2)/5)+2,FALSE)*SUMIFS('IEA-MethaneAbatement-US'!$M:$M,'IEA-MethaneAbatement-US'!$N:$N,"&lt;"&amp;$B21,'IEA-MethaneAbatement-US'!$N:$N,"&gt;="&amp;$A21,'IEA-MethaneAbatement-US'!$L:$L,$B$1))+(VLOOKUP($C$1,'Multipliers and Adjustments'!$A$70:$I$86,TRUNC(COLUMN(AA$2)/5)+2,FALSE)*SUMIFS('IEA-MethaneAbatement-US'!$M:$M,'IEA-MethaneAbatement-US'!$N:$N,"&lt;"&amp;$B21,'IEA-MethaneAbatement-US'!$N:$N,"&gt;="&amp;$A21,'IEA-MethaneAbatement-US'!$L:$L,$C$1))+(VLOOKUP($D$1,'Multipliers and Adjustments'!$A$70:$I$86,TRUNC(COLUMN(AA$2)/5)+2,FALSE)*SUMIFS('IEA-MethaneAbatement-US'!$M:$M,'IEA-MethaneAbatement-US'!$N:$N,"&lt;"&amp;$B21,'IEA-MethaneAbatement-US'!$N:$N,"&gt;="&amp;$A21,'IEA-MethaneAbatement-US'!$L:$L,$D$1)))*'State Downscaling Multipliers'!$B$7*(1+'EPA to IEA Scaling'!AE$10)</f>
        <v>0</v>
      </c>
      <c r="AB21" s="167">
        <f>((VLOOKUP($B$1,'Multipliers and Adjustments'!$A$70:$I$86,TRUNC(COLUMN(AB$2)/5)+2,FALSE)*SUMIFS('IEA-MethaneAbatement-US'!$M:$M,'IEA-MethaneAbatement-US'!$N:$N,"&lt;"&amp;$B21,'IEA-MethaneAbatement-US'!$N:$N,"&gt;="&amp;$A21,'IEA-MethaneAbatement-US'!$L:$L,$B$1))+(VLOOKUP($C$1,'Multipliers and Adjustments'!$A$70:$I$86,TRUNC(COLUMN(AB$2)/5)+2,FALSE)*SUMIFS('IEA-MethaneAbatement-US'!$M:$M,'IEA-MethaneAbatement-US'!$N:$N,"&lt;"&amp;$B21,'IEA-MethaneAbatement-US'!$N:$N,"&gt;="&amp;$A21,'IEA-MethaneAbatement-US'!$L:$L,$C$1))+(VLOOKUP($D$1,'Multipliers and Adjustments'!$A$70:$I$86,TRUNC(COLUMN(AB$2)/5)+2,FALSE)*SUMIFS('IEA-MethaneAbatement-US'!$M:$M,'IEA-MethaneAbatement-US'!$N:$N,"&lt;"&amp;$B21,'IEA-MethaneAbatement-US'!$N:$N,"&gt;="&amp;$A21,'IEA-MethaneAbatement-US'!$L:$L,$D$1)))*'State Downscaling Multipliers'!$B$7*(1+'EPA to IEA Scaling'!AF$10)</f>
        <v>0</v>
      </c>
      <c r="AC21" s="165">
        <f>((VLOOKUP($B$1,'Multipliers and Adjustments'!$A$70:$I$86,TRUNC(COLUMN(AC$2)/5)+2,FALSE)*SUMIFS('IEA-MethaneAbatement-US'!$M:$M,'IEA-MethaneAbatement-US'!$N:$N,"&lt;"&amp;$B21,'IEA-MethaneAbatement-US'!$N:$N,"&gt;="&amp;$A21,'IEA-MethaneAbatement-US'!$L:$L,$B$1))+(VLOOKUP($C$1,'Multipliers and Adjustments'!$A$70:$I$86,TRUNC(COLUMN(AC$2)/5)+2,FALSE)*SUMIFS('IEA-MethaneAbatement-US'!$M:$M,'IEA-MethaneAbatement-US'!$N:$N,"&lt;"&amp;$B21,'IEA-MethaneAbatement-US'!$N:$N,"&gt;="&amp;$A21,'IEA-MethaneAbatement-US'!$L:$L,$C$1))+(VLOOKUP($D$1,'Multipliers and Adjustments'!$A$70:$I$86,TRUNC(COLUMN(AC$2)/5)+2,FALSE)*SUMIFS('IEA-MethaneAbatement-US'!$M:$M,'IEA-MethaneAbatement-US'!$N:$N,"&lt;"&amp;$B21,'IEA-MethaneAbatement-US'!$N:$N,"&gt;="&amp;$A21,'IEA-MethaneAbatement-US'!$L:$L,$D$1)))*'State Downscaling Multipliers'!$B$7*(1+'EPA to IEA Scaling'!AG$10)</f>
        <v>0</v>
      </c>
      <c r="AD21" s="165">
        <f>((VLOOKUP($B$1,'Multipliers and Adjustments'!$A$70:$I$86,TRUNC(COLUMN(AD$2)/5)+2,FALSE)*SUMIFS('IEA-MethaneAbatement-US'!$M:$M,'IEA-MethaneAbatement-US'!$N:$N,"&lt;"&amp;$B21,'IEA-MethaneAbatement-US'!$N:$N,"&gt;="&amp;$A21,'IEA-MethaneAbatement-US'!$L:$L,$B$1))+(VLOOKUP($C$1,'Multipliers and Adjustments'!$A$70:$I$86,TRUNC(COLUMN(AD$2)/5)+2,FALSE)*SUMIFS('IEA-MethaneAbatement-US'!$M:$M,'IEA-MethaneAbatement-US'!$N:$N,"&lt;"&amp;$B21,'IEA-MethaneAbatement-US'!$N:$N,"&gt;="&amp;$A21,'IEA-MethaneAbatement-US'!$L:$L,$C$1))+(VLOOKUP($D$1,'Multipliers and Adjustments'!$A$70:$I$86,TRUNC(COLUMN(AD$2)/5)+2,FALSE)*SUMIFS('IEA-MethaneAbatement-US'!$M:$M,'IEA-MethaneAbatement-US'!$N:$N,"&lt;"&amp;$B21,'IEA-MethaneAbatement-US'!$N:$N,"&gt;="&amp;$A21,'IEA-MethaneAbatement-US'!$L:$L,$D$1)))*'State Downscaling Multipliers'!$B$7*(1+'EPA to IEA Scaling'!AH$10)</f>
        <v>0</v>
      </c>
      <c r="AE21" s="165">
        <f>((VLOOKUP($B$1,'Multipliers and Adjustments'!$A$70:$I$86,TRUNC(COLUMN(AE$2)/5)+2,FALSE)*SUMIFS('IEA-MethaneAbatement-US'!$M:$M,'IEA-MethaneAbatement-US'!$N:$N,"&lt;"&amp;$B21,'IEA-MethaneAbatement-US'!$N:$N,"&gt;="&amp;$A21,'IEA-MethaneAbatement-US'!$L:$L,$B$1))+(VLOOKUP($C$1,'Multipliers and Adjustments'!$A$70:$I$86,TRUNC(COLUMN(AE$2)/5)+2,FALSE)*SUMIFS('IEA-MethaneAbatement-US'!$M:$M,'IEA-MethaneAbatement-US'!$N:$N,"&lt;"&amp;$B21,'IEA-MethaneAbatement-US'!$N:$N,"&gt;="&amp;$A21,'IEA-MethaneAbatement-US'!$L:$L,$C$1))+(VLOOKUP($D$1,'Multipliers and Adjustments'!$A$70:$I$86,TRUNC(COLUMN(AE$2)/5)+2,FALSE)*SUMIFS('IEA-MethaneAbatement-US'!$M:$M,'IEA-MethaneAbatement-US'!$N:$N,"&lt;"&amp;$B21,'IEA-MethaneAbatement-US'!$N:$N,"&gt;="&amp;$A21,'IEA-MethaneAbatement-US'!$L:$L,$D$1)))*'State Downscaling Multipliers'!$B$7*(1+'EPA to IEA Scaling'!AI$10)</f>
        <v>0</v>
      </c>
      <c r="AF21" s="165">
        <f>((VLOOKUP($B$1,'Multipliers and Adjustments'!$A$70:$I$86,TRUNC(COLUMN(AF$2)/5)+2,FALSE)*SUMIFS('IEA-MethaneAbatement-US'!$M:$M,'IEA-MethaneAbatement-US'!$N:$N,"&lt;"&amp;$B21,'IEA-MethaneAbatement-US'!$N:$N,"&gt;="&amp;$A21,'IEA-MethaneAbatement-US'!$L:$L,$B$1))+(VLOOKUP($C$1,'Multipliers and Adjustments'!$A$70:$I$86,TRUNC(COLUMN(AF$2)/5)+2,FALSE)*SUMIFS('IEA-MethaneAbatement-US'!$M:$M,'IEA-MethaneAbatement-US'!$N:$N,"&lt;"&amp;$B21,'IEA-MethaneAbatement-US'!$N:$N,"&gt;="&amp;$A21,'IEA-MethaneAbatement-US'!$L:$L,$C$1))+(VLOOKUP($D$1,'Multipliers and Adjustments'!$A$70:$I$86,TRUNC(COLUMN(AF$2)/5)+2,FALSE)*SUMIFS('IEA-MethaneAbatement-US'!$M:$M,'IEA-MethaneAbatement-US'!$N:$N,"&lt;"&amp;$B21,'IEA-MethaneAbatement-US'!$N:$N,"&gt;="&amp;$A21,'IEA-MethaneAbatement-US'!$L:$L,$D$1)))*'State Downscaling Multipliers'!$B$7*(1+'EPA to IEA Scaling'!AJ$10)</f>
        <v>0</v>
      </c>
      <c r="AG21" s="167">
        <f>((VLOOKUP($B$1,'Multipliers and Adjustments'!$A$70:$I$86,TRUNC(COLUMN(AG$2)/5)+2,FALSE)*SUMIFS('IEA-MethaneAbatement-US'!$M:$M,'IEA-MethaneAbatement-US'!$N:$N,"&lt;"&amp;$B21,'IEA-MethaneAbatement-US'!$N:$N,"&gt;="&amp;$A21,'IEA-MethaneAbatement-US'!$L:$L,$B$1))+(VLOOKUP($C$1,'Multipliers and Adjustments'!$A$70:$I$86,TRUNC(COLUMN(AG$2)/5)+2,FALSE)*SUMIFS('IEA-MethaneAbatement-US'!$M:$M,'IEA-MethaneAbatement-US'!$N:$N,"&lt;"&amp;$B21,'IEA-MethaneAbatement-US'!$N:$N,"&gt;="&amp;$A21,'IEA-MethaneAbatement-US'!$L:$L,$C$1))+(VLOOKUP($D$1,'Multipliers and Adjustments'!$A$70:$I$86,TRUNC(COLUMN(AG$2)/5)+2,FALSE)*SUMIFS('IEA-MethaneAbatement-US'!$M:$M,'IEA-MethaneAbatement-US'!$N:$N,"&lt;"&amp;$B21,'IEA-MethaneAbatement-US'!$N:$N,"&gt;="&amp;$A21,'IEA-MethaneAbatement-US'!$L:$L,$D$1)))*'State Downscaling Multipliers'!$B$7*(1+'EPA to IEA Scaling'!AK$10)</f>
        <v>0</v>
      </c>
      <c r="AH21" s="165">
        <f>((VLOOKUP($B$1,'Multipliers and Adjustments'!$A$70:$I$86,TRUNC(COLUMN(AH$2)/5)+2,FALSE)*SUMIFS('IEA-MethaneAbatement-US'!$M:$M,'IEA-MethaneAbatement-US'!$N:$N,"&lt;"&amp;$B21,'IEA-MethaneAbatement-US'!$N:$N,"&gt;="&amp;$A21,'IEA-MethaneAbatement-US'!$L:$L,$B$1))+(VLOOKUP($C$1,'Multipliers and Adjustments'!$A$70:$I$86,TRUNC(COLUMN(AH$2)/5)+2,FALSE)*SUMIFS('IEA-MethaneAbatement-US'!$M:$M,'IEA-MethaneAbatement-US'!$N:$N,"&lt;"&amp;$B21,'IEA-MethaneAbatement-US'!$N:$N,"&gt;="&amp;$A21,'IEA-MethaneAbatement-US'!$L:$L,$C$1))+(VLOOKUP($D$1,'Multipliers and Adjustments'!$A$70:$I$86,TRUNC(COLUMN(AH$2)/5)+2,FALSE)*SUMIFS('IEA-MethaneAbatement-US'!$M:$M,'IEA-MethaneAbatement-US'!$N:$N,"&lt;"&amp;$B21,'IEA-MethaneAbatement-US'!$N:$N,"&gt;="&amp;$A21,'IEA-MethaneAbatement-US'!$L:$L,$D$1)))*'State Downscaling Multipliers'!$B$7*(1+'EPA to IEA Scaling'!AL$10)</f>
        <v>0</v>
      </c>
      <c r="AI21" s="165">
        <f>((VLOOKUP($B$1,'Multipliers and Adjustments'!$A$70:$I$86,TRUNC(COLUMN(AI$2)/5)+2,FALSE)*SUMIFS('IEA-MethaneAbatement-US'!$M:$M,'IEA-MethaneAbatement-US'!$N:$N,"&lt;"&amp;$B21,'IEA-MethaneAbatement-US'!$N:$N,"&gt;="&amp;$A21,'IEA-MethaneAbatement-US'!$L:$L,$B$1))+(VLOOKUP($C$1,'Multipliers and Adjustments'!$A$70:$I$86,TRUNC(COLUMN(AI$2)/5)+2,FALSE)*SUMIFS('IEA-MethaneAbatement-US'!$M:$M,'IEA-MethaneAbatement-US'!$N:$N,"&lt;"&amp;$B21,'IEA-MethaneAbatement-US'!$N:$N,"&gt;="&amp;$A21,'IEA-MethaneAbatement-US'!$L:$L,$C$1))+(VLOOKUP($D$1,'Multipliers and Adjustments'!$A$70:$I$86,TRUNC(COLUMN(AI$2)/5)+2,FALSE)*SUMIFS('IEA-MethaneAbatement-US'!$M:$M,'IEA-MethaneAbatement-US'!$N:$N,"&lt;"&amp;$B21,'IEA-MethaneAbatement-US'!$N:$N,"&gt;="&amp;$A21,'IEA-MethaneAbatement-US'!$L:$L,$D$1)))*'State Downscaling Multipliers'!$B$7*(1+'EPA to IEA Scaling'!AM$10)</f>
        <v>0</v>
      </c>
      <c r="AJ21" s="165">
        <f>((VLOOKUP($B$1,'Multipliers and Adjustments'!$A$70:$I$86,TRUNC(COLUMN(AJ$2)/5)+2,FALSE)*SUMIFS('IEA-MethaneAbatement-US'!$M:$M,'IEA-MethaneAbatement-US'!$N:$N,"&lt;"&amp;$B21,'IEA-MethaneAbatement-US'!$N:$N,"&gt;="&amp;$A21,'IEA-MethaneAbatement-US'!$L:$L,$B$1))+(VLOOKUP($C$1,'Multipliers and Adjustments'!$A$70:$I$86,TRUNC(COLUMN(AJ$2)/5)+2,FALSE)*SUMIFS('IEA-MethaneAbatement-US'!$M:$M,'IEA-MethaneAbatement-US'!$N:$N,"&lt;"&amp;$B21,'IEA-MethaneAbatement-US'!$N:$N,"&gt;="&amp;$A21,'IEA-MethaneAbatement-US'!$L:$L,$C$1))+(VLOOKUP($D$1,'Multipliers and Adjustments'!$A$70:$I$86,TRUNC(COLUMN(AJ$2)/5)+2,FALSE)*SUMIFS('IEA-MethaneAbatement-US'!$M:$M,'IEA-MethaneAbatement-US'!$N:$N,"&lt;"&amp;$B21,'IEA-MethaneAbatement-US'!$N:$N,"&gt;="&amp;$A21,'IEA-MethaneAbatement-US'!$L:$L,$D$1)))*'State Downscaling Multipliers'!$B$7*(1+'EPA to IEA Scaling'!AN$10)</f>
        <v>0</v>
      </c>
      <c r="AK21" s="165">
        <f>((VLOOKUP($B$1,'Multipliers and Adjustments'!$A$70:$I$86,TRUNC(COLUMN(AK$2)/5)+2,FALSE)*SUMIFS('IEA-MethaneAbatement-US'!$M:$M,'IEA-MethaneAbatement-US'!$N:$N,"&lt;"&amp;$B21,'IEA-MethaneAbatement-US'!$N:$N,"&gt;="&amp;$A21,'IEA-MethaneAbatement-US'!$L:$L,$B$1))+(VLOOKUP($C$1,'Multipliers and Adjustments'!$A$70:$I$86,TRUNC(COLUMN(AK$2)/5)+2,FALSE)*SUMIFS('IEA-MethaneAbatement-US'!$M:$M,'IEA-MethaneAbatement-US'!$N:$N,"&lt;"&amp;$B21,'IEA-MethaneAbatement-US'!$N:$N,"&gt;="&amp;$A21,'IEA-MethaneAbatement-US'!$L:$L,$C$1))+(VLOOKUP($D$1,'Multipliers and Adjustments'!$A$70:$I$86,TRUNC(COLUMN(AK$2)/5)+2,FALSE)*SUMIFS('IEA-MethaneAbatement-US'!$M:$M,'IEA-MethaneAbatement-US'!$N:$N,"&lt;"&amp;$B21,'IEA-MethaneAbatement-US'!$N:$N,"&gt;="&amp;$A21,'IEA-MethaneAbatement-US'!$L:$L,$D$1)))*'State Downscaling Multipliers'!$B$7*(1+'EPA to IEA Scaling'!AO$10)</f>
        <v>0</v>
      </c>
      <c r="AL21" s="167">
        <f>((VLOOKUP($B$1,'Multipliers and Adjustments'!$A$70:$I$86,TRUNC(COLUMN(AL$2)/5)+2,FALSE)*SUMIFS('IEA-MethaneAbatement-US'!$M:$M,'IEA-MethaneAbatement-US'!$N:$N,"&lt;"&amp;$B21,'IEA-MethaneAbatement-US'!$N:$N,"&gt;="&amp;$A21,'IEA-MethaneAbatement-US'!$L:$L,$B$1))+(VLOOKUP($C$1,'Multipliers and Adjustments'!$A$70:$I$86,TRUNC(COLUMN(AL$2)/5)+2,FALSE)*SUMIFS('IEA-MethaneAbatement-US'!$M:$M,'IEA-MethaneAbatement-US'!$N:$N,"&lt;"&amp;$B21,'IEA-MethaneAbatement-US'!$N:$N,"&gt;="&amp;$A21,'IEA-MethaneAbatement-US'!$L:$L,$C$1))+(VLOOKUP($D$1,'Multipliers and Adjustments'!$A$70:$I$86,TRUNC(COLUMN(AL$2)/5)+2,FALSE)*SUMIFS('IEA-MethaneAbatement-US'!$M:$M,'IEA-MethaneAbatement-US'!$N:$N,"&lt;"&amp;$B21,'IEA-MethaneAbatement-US'!$N:$N,"&gt;="&amp;$A21,'IEA-MethaneAbatement-US'!$L:$L,$D$1)))*'State Downscaling Multipliers'!$B$7*(1+'EPA to IEA Scaling'!AP$10)</f>
        <v>0</v>
      </c>
    </row>
    <row r="22" spans="1:38" ht="15.75" customHeight="1" x14ac:dyDescent="0.25">
      <c r="A22" s="49">
        <f t="shared" si="1"/>
        <v>-200</v>
      </c>
      <c r="B22" s="49">
        <f t="shared" si="0"/>
        <v>-150</v>
      </c>
      <c r="C22" s="165">
        <f>((VLOOKUP($B$1,'Multipliers and Adjustments'!$A$70:$I$86,TRUNC(COLUMN(C$2)/5)+2,FALSE)*SUMIFS('IEA-MethaneAbatement-US'!$M:$M,'IEA-MethaneAbatement-US'!$N:$N,"&lt;"&amp;$B22,'IEA-MethaneAbatement-US'!$N:$N,"&gt;="&amp;$A22,'IEA-MethaneAbatement-US'!$L:$L,$B$1))+(VLOOKUP($C$1,'Multipliers and Adjustments'!$A$70:$I$86,TRUNC(COLUMN(C$2)/5)+2,FALSE)*SUMIFS('IEA-MethaneAbatement-US'!$M:$M,'IEA-MethaneAbatement-US'!$N:$N,"&lt;"&amp;$B22,'IEA-MethaneAbatement-US'!$N:$N,"&gt;="&amp;$A22,'IEA-MethaneAbatement-US'!$L:$L,$C$1))+(VLOOKUP($D$1,'Multipliers and Adjustments'!$A$70:$I$86,TRUNC(COLUMN(C$2)/5)+2,FALSE)*SUMIFS('IEA-MethaneAbatement-US'!$M:$M,'IEA-MethaneAbatement-US'!$N:$N,"&lt;"&amp;$B22,'IEA-MethaneAbatement-US'!$N:$N,"&gt;="&amp;$A22,'IEA-MethaneAbatement-US'!$L:$L,$D$1)))*'State Downscaling Multipliers'!$B$7*(1+'EPA to IEA Scaling'!G$10)</f>
        <v>0</v>
      </c>
      <c r="D22" s="165">
        <f>((VLOOKUP($B$1,'Multipliers and Adjustments'!$A$70:$I$86,TRUNC(COLUMN(D$2)/5)+2,FALSE)*SUMIFS('IEA-MethaneAbatement-US'!$M:$M,'IEA-MethaneAbatement-US'!$N:$N,"&lt;"&amp;$B22,'IEA-MethaneAbatement-US'!$N:$N,"&gt;="&amp;$A22,'IEA-MethaneAbatement-US'!$L:$L,$B$1))+(VLOOKUP($C$1,'Multipliers and Adjustments'!$A$70:$I$86,TRUNC(COLUMN(D$2)/5)+2,FALSE)*SUMIFS('IEA-MethaneAbatement-US'!$M:$M,'IEA-MethaneAbatement-US'!$N:$N,"&lt;"&amp;$B22,'IEA-MethaneAbatement-US'!$N:$N,"&gt;="&amp;$A22,'IEA-MethaneAbatement-US'!$L:$L,$C$1))+(VLOOKUP($D$1,'Multipliers and Adjustments'!$A$70:$I$86,TRUNC(COLUMN(D$2)/5)+2,FALSE)*SUMIFS('IEA-MethaneAbatement-US'!$M:$M,'IEA-MethaneAbatement-US'!$N:$N,"&lt;"&amp;$B22,'IEA-MethaneAbatement-US'!$N:$N,"&gt;="&amp;$A22,'IEA-MethaneAbatement-US'!$L:$L,$D$1)))*'State Downscaling Multipliers'!$B$7*(1+'EPA to IEA Scaling'!H$10)</f>
        <v>0</v>
      </c>
      <c r="E22" s="165">
        <f>((VLOOKUP($B$1,'Multipliers and Adjustments'!$A$70:$I$86,TRUNC(COLUMN(E$2)/5)+2,FALSE)*SUMIFS('IEA-MethaneAbatement-US'!$M:$M,'IEA-MethaneAbatement-US'!$N:$N,"&lt;"&amp;$B22,'IEA-MethaneAbatement-US'!$N:$N,"&gt;="&amp;$A22,'IEA-MethaneAbatement-US'!$L:$L,$B$1))+(VLOOKUP($C$1,'Multipliers and Adjustments'!$A$70:$I$86,TRUNC(COLUMN(E$2)/5)+2,FALSE)*SUMIFS('IEA-MethaneAbatement-US'!$M:$M,'IEA-MethaneAbatement-US'!$N:$N,"&lt;"&amp;$B22,'IEA-MethaneAbatement-US'!$N:$N,"&gt;="&amp;$A22,'IEA-MethaneAbatement-US'!$L:$L,$C$1))+(VLOOKUP($D$1,'Multipliers and Adjustments'!$A$70:$I$86,TRUNC(COLUMN(E$2)/5)+2,FALSE)*SUMIFS('IEA-MethaneAbatement-US'!$M:$M,'IEA-MethaneAbatement-US'!$N:$N,"&lt;"&amp;$B22,'IEA-MethaneAbatement-US'!$N:$N,"&gt;="&amp;$A22,'IEA-MethaneAbatement-US'!$L:$L,$D$1)))*'State Downscaling Multipliers'!$B$7*(1+'EPA to IEA Scaling'!I$10)</f>
        <v>0</v>
      </c>
      <c r="F22" s="165">
        <f>((VLOOKUP($B$1,'Multipliers and Adjustments'!$A$70:$I$86,TRUNC(COLUMN(F$2)/5)+2,FALSE)*SUMIFS('IEA-MethaneAbatement-US'!$M:$M,'IEA-MethaneAbatement-US'!$N:$N,"&lt;"&amp;$B22,'IEA-MethaneAbatement-US'!$N:$N,"&gt;="&amp;$A22,'IEA-MethaneAbatement-US'!$L:$L,$B$1))+(VLOOKUP($C$1,'Multipliers and Adjustments'!$A$70:$I$86,TRUNC(COLUMN(F$2)/5)+2,FALSE)*SUMIFS('IEA-MethaneAbatement-US'!$M:$M,'IEA-MethaneAbatement-US'!$N:$N,"&lt;"&amp;$B22,'IEA-MethaneAbatement-US'!$N:$N,"&gt;="&amp;$A22,'IEA-MethaneAbatement-US'!$L:$L,$C$1))+(VLOOKUP($D$1,'Multipliers and Adjustments'!$A$70:$I$86,TRUNC(COLUMN(F$2)/5)+2,FALSE)*SUMIFS('IEA-MethaneAbatement-US'!$M:$M,'IEA-MethaneAbatement-US'!$N:$N,"&lt;"&amp;$B22,'IEA-MethaneAbatement-US'!$N:$N,"&gt;="&amp;$A22,'IEA-MethaneAbatement-US'!$L:$L,$D$1)))*'State Downscaling Multipliers'!$B$7*(1+'EPA to IEA Scaling'!J$10)</f>
        <v>0</v>
      </c>
      <c r="G22" s="166">
        <f>((VLOOKUP($B$1,'Multipliers and Adjustments'!$A$70:$I$86,TRUNC(COLUMN(G$2)/5)+2,FALSE)*SUMIFS('IEA-MethaneAbatement-US'!$M:$M,'IEA-MethaneAbatement-US'!$N:$N,"&lt;"&amp;$B22,'IEA-MethaneAbatement-US'!$N:$N,"&gt;="&amp;$A22,'IEA-MethaneAbatement-US'!$L:$L,$B$1))+(VLOOKUP($C$1,'Multipliers and Adjustments'!$A$70:$I$86,TRUNC(COLUMN(G$2)/5)+2,FALSE)*SUMIFS('IEA-MethaneAbatement-US'!$M:$M,'IEA-MethaneAbatement-US'!$N:$N,"&lt;"&amp;$B22,'IEA-MethaneAbatement-US'!$N:$N,"&gt;="&amp;$A22,'IEA-MethaneAbatement-US'!$L:$L,$C$1))+(VLOOKUP($D$1,'Multipliers and Adjustments'!$A$70:$I$86,TRUNC(COLUMN(G$2)/5)+2,FALSE)*SUMIFS('IEA-MethaneAbatement-US'!$M:$M,'IEA-MethaneAbatement-US'!$N:$N,"&lt;"&amp;$B22,'IEA-MethaneAbatement-US'!$N:$N,"&gt;="&amp;$A22,'IEA-MethaneAbatement-US'!$L:$L,$D$1)))*'State Downscaling Multipliers'!$B$7*(1+'EPA to IEA Scaling'!K$10)</f>
        <v>0</v>
      </c>
      <c r="H22" s="167">
        <f>((VLOOKUP($B$1,'Multipliers and Adjustments'!$A$70:$I$86,TRUNC(COLUMN(H$2)/5)+2,FALSE)*SUMIFS('IEA-MethaneAbatement-US'!$M:$M,'IEA-MethaneAbatement-US'!$N:$N,"&lt;"&amp;$B22,'IEA-MethaneAbatement-US'!$N:$N,"&gt;="&amp;$A22,'IEA-MethaneAbatement-US'!$L:$L,$B$1))+(VLOOKUP($C$1,'Multipliers and Adjustments'!$A$70:$I$86,TRUNC(COLUMN(H$2)/5)+2,FALSE)*SUMIFS('IEA-MethaneAbatement-US'!$M:$M,'IEA-MethaneAbatement-US'!$N:$N,"&lt;"&amp;$B22,'IEA-MethaneAbatement-US'!$N:$N,"&gt;="&amp;$A22,'IEA-MethaneAbatement-US'!$L:$L,$C$1))+(VLOOKUP($D$1,'Multipliers and Adjustments'!$A$70:$I$86,TRUNC(COLUMN(H$2)/5)+2,FALSE)*SUMIFS('IEA-MethaneAbatement-US'!$M:$M,'IEA-MethaneAbatement-US'!$N:$N,"&lt;"&amp;$B22,'IEA-MethaneAbatement-US'!$N:$N,"&gt;="&amp;$A22,'IEA-MethaneAbatement-US'!$L:$L,$D$1)))*'State Downscaling Multipliers'!$B$7*(1+'EPA to IEA Scaling'!L$10)</f>
        <v>0</v>
      </c>
      <c r="I22" s="165">
        <f>((VLOOKUP($B$1,'Multipliers and Adjustments'!$A$70:$I$86,TRUNC(COLUMN(I$2)/5)+2,FALSE)*SUMIFS('IEA-MethaneAbatement-US'!$M:$M,'IEA-MethaneAbatement-US'!$N:$N,"&lt;"&amp;$B22,'IEA-MethaneAbatement-US'!$N:$N,"&gt;="&amp;$A22,'IEA-MethaneAbatement-US'!$L:$L,$B$1))+(VLOOKUP($C$1,'Multipliers and Adjustments'!$A$70:$I$86,TRUNC(COLUMN(I$2)/5)+2,FALSE)*SUMIFS('IEA-MethaneAbatement-US'!$M:$M,'IEA-MethaneAbatement-US'!$N:$N,"&lt;"&amp;$B22,'IEA-MethaneAbatement-US'!$N:$N,"&gt;="&amp;$A22,'IEA-MethaneAbatement-US'!$L:$L,$C$1))+(VLOOKUP($D$1,'Multipliers and Adjustments'!$A$70:$I$86,TRUNC(COLUMN(I$2)/5)+2,FALSE)*SUMIFS('IEA-MethaneAbatement-US'!$M:$M,'IEA-MethaneAbatement-US'!$N:$N,"&lt;"&amp;$B22,'IEA-MethaneAbatement-US'!$N:$N,"&gt;="&amp;$A22,'IEA-MethaneAbatement-US'!$L:$L,$D$1)))*'State Downscaling Multipliers'!$B$7*(1+'EPA to IEA Scaling'!M$10)</f>
        <v>0</v>
      </c>
      <c r="J22" s="165">
        <f>((VLOOKUP($B$1,'Multipliers and Adjustments'!$A$70:$I$86,TRUNC(COLUMN(J$2)/5)+2,FALSE)*SUMIFS('IEA-MethaneAbatement-US'!$M:$M,'IEA-MethaneAbatement-US'!$N:$N,"&lt;"&amp;$B22,'IEA-MethaneAbatement-US'!$N:$N,"&gt;="&amp;$A22,'IEA-MethaneAbatement-US'!$L:$L,$B$1))+(VLOOKUP($C$1,'Multipliers and Adjustments'!$A$70:$I$86,TRUNC(COLUMN(J$2)/5)+2,FALSE)*SUMIFS('IEA-MethaneAbatement-US'!$M:$M,'IEA-MethaneAbatement-US'!$N:$N,"&lt;"&amp;$B22,'IEA-MethaneAbatement-US'!$N:$N,"&gt;="&amp;$A22,'IEA-MethaneAbatement-US'!$L:$L,$C$1))+(VLOOKUP($D$1,'Multipliers and Adjustments'!$A$70:$I$86,TRUNC(COLUMN(J$2)/5)+2,FALSE)*SUMIFS('IEA-MethaneAbatement-US'!$M:$M,'IEA-MethaneAbatement-US'!$N:$N,"&lt;"&amp;$B22,'IEA-MethaneAbatement-US'!$N:$N,"&gt;="&amp;$A22,'IEA-MethaneAbatement-US'!$L:$L,$D$1)))*'State Downscaling Multipliers'!$B$7*(1+'EPA to IEA Scaling'!N$10)</f>
        <v>0</v>
      </c>
      <c r="K22" s="165">
        <f>((VLOOKUP($B$1,'Multipliers and Adjustments'!$A$70:$I$86,TRUNC(COLUMN(K$2)/5)+2,FALSE)*SUMIFS('IEA-MethaneAbatement-US'!$M:$M,'IEA-MethaneAbatement-US'!$N:$N,"&lt;"&amp;$B22,'IEA-MethaneAbatement-US'!$N:$N,"&gt;="&amp;$A22,'IEA-MethaneAbatement-US'!$L:$L,$B$1))+(VLOOKUP($C$1,'Multipliers and Adjustments'!$A$70:$I$86,TRUNC(COLUMN(K$2)/5)+2,FALSE)*SUMIFS('IEA-MethaneAbatement-US'!$M:$M,'IEA-MethaneAbatement-US'!$N:$N,"&lt;"&amp;$B22,'IEA-MethaneAbatement-US'!$N:$N,"&gt;="&amp;$A22,'IEA-MethaneAbatement-US'!$L:$L,$C$1))+(VLOOKUP($D$1,'Multipliers and Adjustments'!$A$70:$I$86,TRUNC(COLUMN(K$2)/5)+2,FALSE)*SUMIFS('IEA-MethaneAbatement-US'!$M:$M,'IEA-MethaneAbatement-US'!$N:$N,"&lt;"&amp;$B22,'IEA-MethaneAbatement-US'!$N:$N,"&gt;="&amp;$A22,'IEA-MethaneAbatement-US'!$L:$L,$D$1)))*'State Downscaling Multipliers'!$B$7*(1+'EPA to IEA Scaling'!O$10)</f>
        <v>0</v>
      </c>
      <c r="L22" s="165">
        <f>((VLOOKUP($B$1,'Multipliers and Adjustments'!$A$70:$I$86,TRUNC(COLUMN(L$2)/5)+2,FALSE)*SUMIFS('IEA-MethaneAbatement-US'!$M:$M,'IEA-MethaneAbatement-US'!$N:$N,"&lt;"&amp;$B22,'IEA-MethaneAbatement-US'!$N:$N,"&gt;="&amp;$A22,'IEA-MethaneAbatement-US'!$L:$L,$B$1))+(VLOOKUP($C$1,'Multipliers and Adjustments'!$A$70:$I$86,TRUNC(COLUMN(L$2)/5)+2,FALSE)*SUMIFS('IEA-MethaneAbatement-US'!$M:$M,'IEA-MethaneAbatement-US'!$N:$N,"&lt;"&amp;$B22,'IEA-MethaneAbatement-US'!$N:$N,"&gt;="&amp;$A22,'IEA-MethaneAbatement-US'!$L:$L,$C$1))+(VLOOKUP($D$1,'Multipliers and Adjustments'!$A$70:$I$86,TRUNC(COLUMN(L$2)/5)+2,FALSE)*SUMIFS('IEA-MethaneAbatement-US'!$M:$M,'IEA-MethaneAbatement-US'!$N:$N,"&lt;"&amp;$B22,'IEA-MethaneAbatement-US'!$N:$N,"&gt;="&amp;$A22,'IEA-MethaneAbatement-US'!$L:$L,$D$1)))*'State Downscaling Multipliers'!$B$7*(1+'EPA to IEA Scaling'!P$10)</f>
        <v>0</v>
      </c>
      <c r="M22" s="167">
        <f>((VLOOKUP($B$1,'Multipliers and Adjustments'!$A$70:$I$86,TRUNC(COLUMN(M$2)/5)+2,FALSE)*SUMIFS('IEA-MethaneAbatement-US'!$M:$M,'IEA-MethaneAbatement-US'!$N:$N,"&lt;"&amp;$B22,'IEA-MethaneAbatement-US'!$N:$N,"&gt;="&amp;$A22,'IEA-MethaneAbatement-US'!$L:$L,$B$1))+(VLOOKUP($C$1,'Multipliers and Adjustments'!$A$70:$I$86,TRUNC(COLUMN(M$2)/5)+2,FALSE)*SUMIFS('IEA-MethaneAbatement-US'!$M:$M,'IEA-MethaneAbatement-US'!$N:$N,"&lt;"&amp;$B22,'IEA-MethaneAbatement-US'!$N:$N,"&gt;="&amp;$A22,'IEA-MethaneAbatement-US'!$L:$L,$C$1))+(VLOOKUP($D$1,'Multipliers and Adjustments'!$A$70:$I$86,TRUNC(COLUMN(M$2)/5)+2,FALSE)*SUMIFS('IEA-MethaneAbatement-US'!$M:$M,'IEA-MethaneAbatement-US'!$N:$N,"&lt;"&amp;$B22,'IEA-MethaneAbatement-US'!$N:$N,"&gt;="&amp;$A22,'IEA-MethaneAbatement-US'!$L:$L,$D$1)))*'State Downscaling Multipliers'!$B$7*(1+'EPA to IEA Scaling'!Q$10)</f>
        <v>0</v>
      </c>
      <c r="N22" s="165">
        <f>((VLOOKUP($B$1,'Multipliers and Adjustments'!$A$70:$I$86,TRUNC(COLUMN(N$2)/5)+2,FALSE)*SUMIFS('IEA-MethaneAbatement-US'!$M:$M,'IEA-MethaneAbatement-US'!$N:$N,"&lt;"&amp;$B22,'IEA-MethaneAbatement-US'!$N:$N,"&gt;="&amp;$A22,'IEA-MethaneAbatement-US'!$L:$L,$B$1))+(VLOOKUP($C$1,'Multipliers and Adjustments'!$A$70:$I$86,TRUNC(COLUMN(N$2)/5)+2,FALSE)*SUMIFS('IEA-MethaneAbatement-US'!$M:$M,'IEA-MethaneAbatement-US'!$N:$N,"&lt;"&amp;$B22,'IEA-MethaneAbatement-US'!$N:$N,"&gt;="&amp;$A22,'IEA-MethaneAbatement-US'!$L:$L,$C$1))+(VLOOKUP($D$1,'Multipliers and Adjustments'!$A$70:$I$86,TRUNC(COLUMN(N$2)/5)+2,FALSE)*SUMIFS('IEA-MethaneAbatement-US'!$M:$M,'IEA-MethaneAbatement-US'!$N:$N,"&lt;"&amp;$B22,'IEA-MethaneAbatement-US'!$N:$N,"&gt;="&amp;$A22,'IEA-MethaneAbatement-US'!$L:$L,$D$1)))*'State Downscaling Multipliers'!$B$7*(1+'EPA to IEA Scaling'!R$10)</f>
        <v>0</v>
      </c>
      <c r="O22" s="165">
        <f>((VLOOKUP($B$1,'Multipliers and Adjustments'!$A$70:$I$86,TRUNC(COLUMN(O$2)/5)+2,FALSE)*SUMIFS('IEA-MethaneAbatement-US'!$M:$M,'IEA-MethaneAbatement-US'!$N:$N,"&lt;"&amp;$B22,'IEA-MethaneAbatement-US'!$N:$N,"&gt;="&amp;$A22,'IEA-MethaneAbatement-US'!$L:$L,$B$1))+(VLOOKUP($C$1,'Multipliers and Adjustments'!$A$70:$I$86,TRUNC(COLUMN(O$2)/5)+2,FALSE)*SUMIFS('IEA-MethaneAbatement-US'!$M:$M,'IEA-MethaneAbatement-US'!$N:$N,"&lt;"&amp;$B22,'IEA-MethaneAbatement-US'!$N:$N,"&gt;="&amp;$A22,'IEA-MethaneAbatement-US'!$L:$L,$C$1))+(VLOOKUP($D$1,'Multipliers and Adjustments'!$A$70:$I$86,TRUNC(COLUMN(O$2)/5)+2,FALSE)*SUMIFS('IEA-MethaneAbatement-US'!$M:$M,'IEA-MethaneAbatement-US'!$N:$N,"&lt;"&amp;$B22,'IEA-MethaneAbatement-US'!$N:$N,"&gt;="&amp;$A22,'IEA-MethaneAbatement-US'!$L:$L,$D$1)))*'State Downscaling Multipliers'!$B$7*(1+'EPA to IEA Scaling'!S$10)</f>
        <v>0</v>
      </c>
      <c r="P22" s="165">
        <f>((VLOOKUP($B$1,'Multipliers and Adjustments'!$A$70:$I$86,TRUNC(COLUMN(P$2)/5)+2,FALSE)*SUMIFS('IEA-MethaneAbatement-US'!$M:$M,'IEA-MethaneAbatement-US'!$N:$N,"&lt;"&amp;$B22,'IEA-MethaneAbatement-US'!$N:$N,"&gt;="&amp;$A22,'IEA-MethaneAbatement-US'!$L:$L,$B$1))+(VLOOKUP($C$1,'Multipliers and Adjustments'!$A$70:$I$86,TRUNC(COLUMN(P$2)/5)+2,FALSE)*SUMIFS('IEA-MethaneAbatement-US'!$M:$M,'IEA-MethaneAbatement-US'!$N:$N,"&lt;"&amp;$B22,'IEA-MethaneAbatement-US'!$N:$N,"&gt;="&amp;$A22,'IEA-MethaneAbatement-US'!$L:$L,$C$1))+(VLOOKUP($D$1,'Multipliers and Adjustments'!$A$70:$I$86,TRUNC(COLUMN(P$2)/5)+2,FALSE)*SUMIFS('IEA-MethaneAbatement-US'!$M:$M,'IEA-MethaneAbatement-US'!$N:$N,"&lt;"&amp;$B22,'IEA-MethaneAbatement-US'!$N:$N,"&gt;="&amp;$A22,'IEA-MethaneAbatement-US'!$L:$L,$D$1)))*'State Downscaling Multipliers'!$B$7*(1+'EPA to IEA Scaling'!T$10)</f>
        <v>0</v>
      </c>
      <c r="Q22" s="165">
        <f>((VLOOKUP($B$1,'Multipliers and Adjustments'!$A$70:$I$86,TRUNC(COLUMN(Q$2)/5)+2,FALSE)*SUMIFS('IEA-MethaneAbatement-US'!$M:$M,'IEA-MethaneAbatement-US'!$N:$N,"&lt;"&amp;$B22,'IEA-MethaneAbatement-US'!$N:$N,"&gt;="&amp;$A22,'IEA-MethaneAbatement-US'!$L:$L,$B$1))+(VLOOKUP($C$1,'Multipliers and Adjustments'!$A$70:$I$86,TRUNC(COLUMN(Q$2)/5)+2,FALSE)*SUMIFS('IEA-MethaneAbatement-US'!$M:$M,'IEA-MethaneAbatement-US'!$N:$N,"&lt;"&amp;$B22,'IEA-MethaneAbatement-US'!$N:$N,"&gt;="&amp;$A22,'IEA-MethaneAbatement-US'!$L:$L,$C$1))+(VLOOKUP($D$1,'Multipliers and Adjustments'!$A$70:$I$86,TRUNC(COLUMN(Q$2)/5)+2,FALSE)*SUMIFS('IEA-MethaneAbatement-US'!$M:$M,'IEA-MethaneAbatement-US'!$N:$N,"&lt;"&amp;$B22,'IEA-MethaneAbatement-US'!$N:$N,"&gt;="&amp;$A22,'IEA-MethaneAbatement-US'!$L:$L,$D$1)))*'State Downscaling Multipliers'!$B$7*(1+'EPA to IEA Scaling'!U$10)</f>
        <v>0</v>
      </c>
      <c r="R22" s="167">
        <f>((VLOOKUP($B$1,'Multipliers and Adjustments'!$A$70:$I$86,TRUNC(COLUMN(R$2)/5)+2,FALSE)*SUMIFS('IEA-MethaneAbatement-US'!$M:$M,'IEA-MethaneAbatement-US'!$N:$N,"&lt;"&amp;$B22,'IEA-MethaneAbatement-US'!$N:$N,"&gt;="&amp;$A22,'IEA-MethaneAbatement-US'!$L:$L,$B$1))+(VLOOKUP($C$1,'Multipliers and Adjustments'!$A$70:$I$86,TRUNC(COLUMN(R$2)/5)+2,FALSE)*SUMIFS('IEA-MethaneAbatement-US'!$M:$M,'IEA-MethaneAbatement-US'!$N:$N,"&lt;"&amp;$B22,'IEA-MethaneAbatement-US'!$N:$N,"&gt;="&amp;$A22,'IEA-MethaneAbatement-US'!$L:$L,$C$1))+(VLOOKUP($D$1,'Multipliers and Adjustments'!$A$70:$I$86,TRUNC(COLUMN(R$2)/5)+2,FALSE)*SUMIFS('IEA-MethaneAbatement-US'!$M:$M,'IEA-MethaneAbatement-US'!$N:$N,"&lt;"&amp;$B22,'IEA-MethaneAbatement-US'!$N:$N,"&gt;="&amp;$A22,'IEA-MethaneAbatement-US'!$L:$L,$D$1)))*'State Downscaling Multipliers'!$B$7*(1+'EPA to IEA Scaling'!V$10)</f>
        <v>0</v>
      </c>
      <c r="S22" s="165">
        <f>((VLOOKUP($B$1,'Multipliers and Adjustments'!$A$70:$I$86,TRUNC(COLUMN(S$2)/5)+2,FALSE)*SUMIFS('IEA-MethaneAbatement-US'!$M:$M,'IEA-MethaneAbatement-US'!$N:$N,"&lt;"&amp;$B22,'IEA-MethaneAbatement-US'!$N:$N,"&gt;="&amp;$A22,'IEA-MethaneAbatement-US'!$L:$L,$B$1))+(VLOOKUP($C$1,'Multipliers and Adjustments'!$A$70:$I$86,TRUNC(COLUMN(S$2)/5)+2,FALSE)*SUMIFS('IEA-MethaneAbatement-US'!$M:$M,'IEA-MethaneAbatement-US'!$N:$N,"&lt;"&amp;$B22,'IEA-MethaneAbatement-US'!$N:$N,"&gt;="&amp;$A22,'IEA-MethaneAbatement-US'!$L:$L,$C$1))+(VLOOKUP($D$1,'Multipliers and Adjustments'!$A$70:$I$86,TRUNC(COLUMN(S$2)/5)+2,FALSE)*SUMIFS('IEA-MethaneAbatement-US'!$M:$M,'IEA-MethaneAbatement-US'!$N:$N,"&lt;"&amp;$B22,'IEA-MethaneAbatement-US'!$N:$N,"&gt;="&amp;$A22,'IEA-MethaneAbatement-US'!$L:$L,$D$1)))*'State Downscaling Multipliers'!$B$7*(1+'EPA to IEA Scaling'!W$10)</f>
        <v>0</v>
      </c>
      <c r="T22" s="165">
        <f>((VLOOKUP($B$1,'Multipliers and Adjustments'!$A$70:$I$86,TRUNC(COLUMN(T$2)/5)+2,FALSE)*SUMIFS('IEA-MethaneAbatement-US'!$M:$M,'IEA-MethaneAbatement-US'!$N:$N,"&lt;"&amp;$B22,'IEA-MethaneAbatement-US'!$N:$N,"&gt;="&amp;$A22,'IEA-MethaneAbatement-US'!$L:$L,$B$1))+(VLOOKUP($C$1,'Multipliers and Adjustments'!$A$70:$I$86,TRUNC(COLUMN(T$2)/5)+2,FALSE)*SUMIFS('IEA-MethaneAbatement-US'!$M:$M,'IEA-MethaneAbatement-US'!$N:$N,"&lt;"&amp;$B22,'IEA-MethaneAbatement-US'!$N:$N,"&gt;="&amp;$A22,'IEA-MethaneAbatement-US'!$L:$L,$C$1))+(VLOOKUP($D$1,'Multipliers and Adjustments'!$A$70:$I$86,TRUNC(COLUMN(T$2)/5)+2,FALSE)*SUMIFS('IEA-MethaneAbatement-US'!$M:$M,'IEA-MethaneAbatement-US'!$N:$N,"&lt;"&amp;$B22,'IEA-MethaneAbatement-US'!$N:$N,"&gt;="&amp;$A22,'IEA-MethaneAbatement-US'!$L:$L,$D$1)))*'State Downscaling Multipliers'!$B$7*(1+'EPA to IEA Scaling'!X$10)</f>
        <v>0</v>
      </c>
      <c r="U22" s="165">
        <f>((VLOOKUP($B$1,'Multipliers and Adjustments'!$A$70:$I$86,TRUNC(COLUMN(U$2)/5)+2,FALSE)*SUMIFS('IEA-MethaneAbatement-US'!$M:$M,'IEA-MethaneAbatement-US'!$N:$N,"&lt;"&amp;$B22,'IEA-MethaneAbatement-US'!$N:$N,"&gt;="&amp;$A22,'IEA-MethaneAbatement-US'!$L:$L,$B$1))+(VLOOKUP($C$1,'Multipliers and Adjustments'!$A$70:$I$86,TRUNC(COLUMN(U$2)/5)+2,FALSE)*SUMIFS('IEA-MethaneAbatement-US'!$M:$M,'IEA-MethaneAbatement-US'!$N:$N,"&lt;"&amp;$B22,'IEA-MethaneAbatement-US'!$N:$N,"&gt;="&amp;$A22,'IEA-MethaneAbatement-US'!$L:$L,$C$1))+(VLOOKUP($D$1,'Multipliers and Adjustments'!$A$70:$I$86,TRUNC(COLUMN(U$2)/5)+2,FALSE)*SUMIFS('IEA-MethaneAbatement-US'!$M:$M,'IEA-MethaneAbatement-US'!$N:$N,"&lt;"&amp;$B22,'IEA-MethaneAbatement-US'!$N:$N,"&gt;="&amp;$A22,'IEA-MethaneAbatement-US'!$L:$L,$D$1)))*'State Downscaling Multipliers'!$B$7*(1+'EPA to IEA Scaling'!Y$10)</f>
        <v>0</v>
      </c>
      <c r="V22" s="165">
        <f>((VLOOKUP($B$1,'Multipliers and Adjustments'!$A$70:$I$86,TRUNC(COLUMN(V$2)/5)+2,FALSE)*SUMIFS('IEA-MethaneAbatement-US'!$M:$M,'IEA-MethaneAbatement-US'!$N:$N,"&lt;"&amp;$B22,'IEA-MethaneAbatement-US'!$N:$N,"&gt;="&amp;$A22,'IEA-MethaneAbatement-US'!$L:$L,$B$1))+(VLOOKUP($C$1,'Multipliers and Adjustments'!$A$70:$I$86,TRUNC(COLUMN(V$2)/5)+2,FALSE)*SUMIFS('IEA-MethaneAbatement-US'!$M:$M,'IEA-MethaneAbatement-US'!$N:$N,"&lt;"&amp;$B22,'IEA-MethaneAbatement-US'!$N:$N,"&gt;="&amp;$A22,'IEA-MethaneAbatement-US'!$L:$L,$C$1))+(VLOOKUP($D$1,'Multipliers and Adjustments'!$A$70:$I$86,TRUNC(COLUMN(V$2)/5)+2,FALSE)*SUMIFS('IEA-MethaneAbatement-US'!$M:$M,'IEA-MethaneAbatement-US'!$N:$N,"&lt;"&amp;$B22,'IEA-MethaneAbatement-US'!$N:$N,"&gt;="&amp;$A22,'IEA-MethaneAbatement-US'!$L:$L,$D$1)))*'State Downscaling Multipliers'!$B$7*(1+'EPA to IEA Scaling'!Z$10)</f>
        <v>0</v>
      </c>
      <c r="W22" s="167">
        <f>((VLOOKUP($B$1,'Multipliers and Adjustments'!$A$70:$I$86,TRUNC(COLUMN(W$2)/5)+2,FALSE)*SUMIFS('IEA-MethaneAbatement-US'!$M:$M,'IEA-MethaneAbatement-US'!$N:$N,"&lt;"&amp;$B22,'IEA-MethaneAbatement-US'!$N:$N,"&gt;="&amp;$A22,'IEA-MethaneAbatement-US'!$L:$L,$B$1))+(VLOOKUP($C$1,'Multipliers and Adjustments'!$A$70:$I$86,TRUNC(COLUMN(W$2)/5)+2,FALSE)*SUMIFS('IEA-MethaneAbatement-US'!$M:$M,'IEA-MethaneAbatement-US'!$N:$N,"&lt;"&amp;$B22,'IEA-MethaneAbatement-US'!$N:$N,"&gt;="&amp;$A22,'IEA-MethaneAbatement-US'!$L:$L,$C$1))+(VLOOKUP($D$1,'Multipliers and Adjustments'!$A$70:$I$86,TRUNC(COLUMN(W$2)/5)+2,FALSE)*SUMIFS('IEA-MethaneAbatement-US'!$M:$M,'IEA-MethaneAbatement-US'!$N:$N,"&lt;"&amp;$B22,'IEA-MethaneAbatement-US'!$N:$N,"&gt;="&amp;$A22,'IEA-MethaneAbatement-US'!$L:$L,$D$1)))*'State Downscaling Multipliers'!$B$7*(1+'EPA to IEA Scaling'!AA$10)</f>
        <v>0</v>
      </c>
      <c r="X22" s="165">
        <f>((VLOOKUP($B$1,'Multipliers and Adjustments'!$A$70:$I$86,TRUNC(COLUMN(X$2)/5)+2,FALSE)*SUMIFS('IEA-MethaneAbatement-US'!$M:$M,'IEA-MethaneAbatement-US'!$N:$N,"&lt;"&amp;$B22,'IEA-MethaneAbatement-US'!$N:$N,"&gt;="&amp;$A22,'IEA-MethaneAbatement-US'!$L:$L,$B$1))+(VLOOKUP($C$1,'Multipliers and Adjustments'!$A$70:$I$86,TRUNC(COLUMN(X$2)/5)+2,FALSE)*SUMIFS('IEA-MethaneAbatement-US'!$M:$M,'IEA-MethaneAbatement-US'!$N:$N,"&lt;"&amp;$B22,'IEA-MethaneAbatement-US'!$N:$N,"&gt;="&amp;$A22,'IEA-MethaneAbatement-US'!$L:$L,$C$1))+(VLOOKUP($D$1,'Multipliers and Adjustments'!$A$70:$I$86,TRUNC(COLUMN(X$2)/5)+2,FALSE)*SUMIFS('IEA-MethaneAbatement-US'!$M:$M,'IEA-MethaneAbatement-US'!$N:$N,"&lt;"&amp;$B22,'IEA-MethaneAbatement-US'!$N:$N,"&gt;="&amp;$A22,'IEA-MethaneAbatement-US'!$L:$L,$D$1)))*'State Downscaling Multipliers'!$B$7*(1+'EPA to IEA Scaling'!AB$10)</f>
        <v>0</v>
      </c>
      <c r="Y22" s="165">
        <f>((VLOOKUP($B$1,'Multipliers and Adjustments'!$A$70:$I$86,TRUNC(COLUMN(Y$2)/5)+2,FALSE)*SUMIFS('IEA-MethaneAbatement-US'!$M:$M,'IEA-MethaneAbatement-US'!$N:$N,"&lt;"&amp;$B22,'IEA-MethaneAbatement-US'!$N:$N,"&gt;="&amp;$A22,'IEA-MethaneAbatement-US'!$L:$L,$B$1))+(VLOOKUP($C$1,'Multipliers and Adjustments'!$A$70:$I$86,TRUNC(COLUMN(Y$2)/5)+2,FALSE)*SUMIFS('IEA-MethaneAbatement-US'!$M:$M,'IEA-MethaneAbatement-US'!$N:$N,"&lt;"&amp;$B22,'IEA-MethaneAbatement-US'!$N:$N,"&gt;="&amp;$A22,'IEA-MethaneAbatement-US'!$L:$L,$C$1))+(VLOOKUP($D$1,'Multipliers and Adjustments'!$A$70:$I$86,TRUNC(COLUMN(Y$2)/5)+2,FALSE)*SUMIFS('IEA-MethaneAbatement-US'!$M:$M,'IEA-MethaneAbatement-US'!$N:$N,"&lt;"&amp;$B22,'IEA-MethaneAbatement-US'!$N:$N,"&gt;="&amp;$A22,'IEA-MethaneAbatement-US'!$L:$L,$D$1)))*'State Downscaling Multipliers'!$B$7*(1+'EPA to IEA Scaling'!AC$10)</f>
        <v>0</v>
      </c>
      <c r="Z22" s="165">
        <f>((VLOOKUP($B$1,'Multipliers and Adjustments'!$A$70:$I$86,TRUNC(COLUMN(Z$2)/5)+2,FALSE)*SUMIFS('IEA-MethaneAbatement-US'!$M:$M,'IEA-MethaneAbatement-US'!$N:$N,"&lt;"&amp;$B22,'IEA-MethaneAbatement-US'!$N:$N,"&gt;="&amp;$A22,'IEA-MethaneAbatement-US'!$L:$L,$B$1))+(VLOOKUP($C$1,'Multipliers and Adjustments'!$A$70:$I$86,TRUNC(COLUMN(Z$2)/5)+2,FALSE)*SUMIFS('IEA-MethaneAbatement-US'!$M:$M,'IEA-MethaneAbatement-US'!$N:$N,"&lt;"&amp;$B22,'IEA-MethaneAbatement-US'!$N:$N,"&gt;="&amp;$A22,'IEA-MethaneAbatement-US'!$L:$L,$C$1))+(VLOOKUP($D$1,'Multipliers and Adjustments'!$A$70:$I$86,TRUNC(COLUMN(Z$2)/5)+2,FALSE)*SUMIFS('IEA-MethaneAbatement-US'!$M:$M,'IEA-MethaneAbatement-US'!$N:$N,"&lt;"&amp;$B22,'IEA-MethaneAbatement-US'!$N:$N,"&gt;="&amp;$A22,'IEA-MethaneAbatement-US'!$L:$L,$D$1)))*'State Downscaling Multipliers'!$B$7*(1+'EPA to IEA Scaling'!AD$10)</f>
        <v>0</v>
      </c>
      <c r="AA22" s="165">
        <f>((VLOOKUP($B$1,'Multipliers and Adjustments'!$A$70:$I$86,TRUNC(COLUMN(AA$2)/5)+2,FALSE)*SUMIFS('IEA-MethaneAbatement-US'!$M:$M,'IEA-MethaneAbatement-US'!$N:$N,"&lt;"&amp;$B22,'IEA-MethaneAbatement-US'!$N:$N,"&gt;="&amp;$A22,'IEA-MethaneAbatement-US'!$L:$L,$B$1))+(VLOOKUP($C$1,'Multipliers and Adjustments'!$A$70:$I$86,TRUNC(COLUMN(AA$2)/5)+2,FALSE)*SUMIFS('IEA-MethaneAbatement-US'!$M:$M,'IEA-MethaneAbatement-US'!$N:$N,"&lt;"&amp;$B22,'IEA-MethaneAbatement-US'!$N:$N,"&gt;="&amp;$A22,'IEA-MethaneAbatement-US'!$L:$L,$C$1))+(VLOOKUP($D$1,'Multipliers and Adjustments'!$A$70:$I$86,TRUNC(COLUMN(AA$2)/5)+2,FALSE)*SUMIFS('IEA-MethaneAbatement-US'!$M:$M,'IEA-MethaneAbatement-US'!$N:$N,"&lt;"&amp;$B22,'IEA-MethaneAbatement-US'!$N:$N,"&gt;="&amp;$A22,'IEA-MethaneAbatement-US'!$L:$L,$D$1)))*'State Downscaling Multipliers'!$B$7*(1+'EPA to IEA Scaling'!AE$10)</f>
        <v>0</v>
      </c>
      <c r="AB22" s="167">
        <f>((VLOOKUP($B$1,'Multipliers and Adjustments'!$A$70:$I$86,TRUNC(COLUMN(AB$2)/5)+2,FALSE)*SUMIFS('IEA-MethaneAbatement-US'!$M:$M,'IEA-MethaneAbatement-US'!$N:$N,"&lt;"&amp;$B22,'IEA-MethaneAbatement-US'!$N:$N,"&gt;="&amp;$A22,'IEA-MethaneAbatement-US'!$L:$L,$B$1))+(VLOOKUP($C$1,'Multipliers and Adjustments'!$A$70:$I$86,TRUNC(COLUMN(AB$2)/5)+2,FALSE)*SUMIFS('IEA-MethaneAbatement-US'!$M:$M,'IEA-MethaneAbatement-US'!$N:$N,"&lt;"&amp;$B22,'IEA-MethaneAbatement-US'!$N:$N,"&gt;="&amp;$A22,'IEA-MethaneAbatement-US'!$L:$L,$C$1))+(VLOOKUP($D$1,'Multipliers and Adjustments'!$A$70:$I$86,TRUNC(COLUMN(AB$2)/5)+2,FALSE)*SUMIFS('IEA-MethaneAbatement-US'!$M:$M,'IEA-MethaneAbatement-US'!$N:$N,"&lt;"&amp;$B22,'IEA-MethaneAbatement-US'!$N:$N,"&gt;="&amp;$A22,'IEA-MethaneAbatement-US'!$L:$L,$D$1)))*'State Downscaling Multipliers'!$B$7*(1+'EPA to IEA Scaling'!AF$10)</f>
        <v>0</v>
      </c>
      <c r="AC22" s="165">
        <f>((VLOOKUP($B$1,'Multipliers and Adjustments'!$A$70:$I$86,TRUNC(COLUMN(AC$2)/5)+2,FALSE)*SUMIFS('IEA-MethaneAbatement-US'!$M:$M,'IEA-MethaneAbatement-US'!$N:$N,"&lt;"&amp;$B22,'IEA-MethaneAbatement-US'!$N:$N,"&gt;="&amp;$A22,'IEA-MethaneAbatement-US'!$L:$L,$B$1))+(VLOOKUP($C$1,'Multipliers and Adjustments'!$A$70:$I$86,TRUNC(COLUMN(AC$2)/5)+2,FALSE)*SUMIFS('IEA-MethaneAbatement-US'!$M:$M,'IEA-MethaneAbatement-US'!$N:$N,"&lt;"&amp;$B22,'IEA-MethaneAbatement-US'!$N:$N,"&gt;="&amp;$A22,'IEA-MethaneAbatement-US'!$L:$L,$C$1))+(VLOOKUP($D$1,'Multipliers and Adjustments'!$A$70:$I$86,TRUNC(COLUMN(AC$2)/5)+2,FALSE)*SUMIFS('IEA-MethaneAbatement-US'!$M:$M,'IEA-MethaneAbatement-US'!$N:$N,"&lt;"&amp;$B22,'IEA-MethaneAbatement-US'!$N:$N,"&gt;="&amp;$A22,'IEA-MethaneAbatement-US'!$L:$L,$D$1)))*'State Downscaling Multipliers'!$B$7*(1+'EPA to IEA Scaling'!AG$10)</f>
        <v>0</v>
      </c>
      <c r="AD22" s="165">
        <f>((VLOOKUP($B$1,'Multipliers and Adjustments'!$A$70:$I$86,TRUNC(COLUMN(AD$2)/5)+2,FALSE)*SUMIFS('IEA-MethaneAbatement-US'!$M:$M,'IEA-MethaneAbatement-US'!$N:$N,"&lt;"&amp;$B22,'IEA-MethaneAbatement-US'!$N:$N,"&gt;="&amp;$A22,'IEA-MethaneAbatement-US'!$L:$L,$B$1))+(VLOOKUP($C$1,'Multipliers and Adjustments'!$A$70:$I$86,TRUNC(COLUMN(AD$2)/5)+2,FALSE)*SUMIFS('IEA-MethaneAbatement-US'!$M:$M,'IEA-MethaneAbatement-US'!$N:$N,"&lt;"&amp;$B22,'IEA-MethaneAbatement-US'!$N:$N,"&gt;="&amp;$A22,'IEA-MethaneAbatement-US'!$L:$L,$C$1))+(VLOOKUP($D$1,'Multipliers and Adjustments'!$A$70:$I$86,TRUNC(COLUMN(AD$2)/5)+2,FALSE)*SUMIFS('IEA-MethaneAbatement-US'!$M:$M,'IEA-MethaneAbatement-US'!$N:$N,"&lt;"&amp;$B22,'IEA-MethaneAbatement-US'!$N:$N,"&gt;="&amp;$A22,'IEA-MethaneAbatement-US'!$L:$L,$D$1)))*'State Downscaling Multipliers'!$B$7*(1+'EPA to IEA Scaling'!AH$10)</f>
        <v>0</v>
      </c>
      <c r="AE22" s="165">
        <f>((VLOOKUP($B$1,'Multipliers and Adjustments'!$A$70:$I$86,TRUNC(COLUMN(AE$2)/5)+2,FALSE)*SUMIFS('IEA-MethaneAbatement-US'!$M:$M,'IEA-MethaneAbatement-US'!$N:$N,"&lt;"&amp;$B22,'IEA-MethaneAbatement-US'!$N:$N,"&gt;="&amp;$A22,'IEA-MethaneAbatement-US'!$L:$L,$B$1))+(VLOOKUP($C$1,'Multipliers and Adjustments'!$A$70:$I$86,TRUNC(COLUMN(AE$2)/5)+2,FALSE)*SUMIFS('IEA-MethaneAbatement-US'!$M:$M,'IEA-MethaneAbatement-US'!$N:$N,"&lt;"&amp;$B22,'IEA-MethaneAbatement-US'!$N:$N,"&gt;="&amp;$A22,'IEA-MethaneAbatement-US'!$L:$L,$C$1))+(VLOOKUP($D$1,'Multipliers and Adjustments'!$A$70:$I$86,TRUNC(COLUMN(AE$2)/5)+2,FALSE)*SUMIFS('IEA-MethaneAbatement-US'!$M:$M,'IEA-MethaneAbatement-US'!$N:$N,"&lt;"&amp;$B22,'IEA-MethaneAbatement-US'!$N:$N,"&gt;="&amp;$A22,'IEA-MethaneAbatement-US'!$L:$L,$D$1)))*'State Downscaling Multipliers'!$B$7*(1+'EPA to IEA Scaling'!AI$10)</f>
        <v>0</v>
      </c>
      <c r="AF22" s="165">
        <f>((VLOOKUP($B$1,'Multipliers and Adjustments'!$A$70:$I$86,TRUNC(COLUMN(AF$2)/5)+2,FALSE)*SUMIFS('IEA-MethaneAbatement-US'!$M:$M,'IEA-MethaneAbatement-US'!$N:$N,"&lt;"&amp;$B22,'IEA-MethaneAbatement-US'!$N:$N,"&gt;="&amp;$A22,'IEA-MethaneAbatement-US'!$L:$L,$B$1))+(VLOOKUP($C$1,'Multipliers and Adjustments'!$A$70:$I$86,TRUNC(COLUMN(AF$2)/5)+2,FALSE)*SUMIFS('IEA-MethaneAbatement-US'!$M:$M,'IEA-MethaneAbatement-US'!$N:$N,"&lt;"&amp;$B22,'IEA-MethaneAbatement-US'!$N:$N,"&gt;="&amp;$A22,'IEA-MethaneAbatement-US'!$L:$L,$C$1))+(VLOOKUP($D$1,'Multipliers and Adjustments'!$A$70:$I$86,TRUNC(COLUMN(AF$2)/5)+2,FALSE)*SUMIFS('IEA-MethaneAbatement-US'!$M:$M,'IEA-MethaneAbatement-US'!$N:$N,"&lt;"&amp;$B22,'IEA-MethaneAbatement-US'!$N:$N,"&gt;="&amp;$A22,'IEA-MethaneAbatement-US'!$L:$L,$D$1)))*'State Downscaling Multipliers'!$B$7*(1+'EPA to IEA Scaling'!AJ$10)</f>
        <v>0</v>
      </c>
      <c r="AG22" s="167">
        <f>((VLOOKUP($B$1,'Multipliers and Adjustments'!$A$70:$I$86,TRUNC(COLUMN(AG$2)/5)+2,FALSE)*SUMIFS('IEA-MethaneAbatement-US'!$M:$M,'IEA-MethaneAbatement-US'!$N:$N,"&lt;"&amp;$B22,'IEA-MethaneAbatement-US'!$N:$N,"&gt;="&amp;$A22,'IEA-MethaneAbatement-US'!$L:$L,$B$1))+(VLOOKUP($C$1,'Multipliers and Adjustments'!$A$70:$I$86,TRUNC(COLUMN(AG$2)/5)+2,FALSE)*SUMIFS('IEA-MethaneAbatement-US'!$M:$M,'IEA-MethaneAbatement-US'!$N:$N,"&lt;"&amp;$B22,'IEA-MethaneAbatement-US'!$N:$N,"&gt;="&amp;$A22,'IEA-MethaneAbatement-US'!$L:$L,$C$1))+(VLOOKUP($D$1,'Multipliers and Adjustments'!$A$70:$I$86,TRUNC(COLUMN(AG$2)/5)+2,FALSE)*SUMIFS('IEA-MethaneAbatement-US'!$M:$M,'IEA-MethaneAbatement-US'!$N:$N,"&lt;"&amp;$B22,'IEA-MethaneAbatement-US'!$N:$N,"&gt;="&amp;$A22,'IEA-MethaneAbatement-US'!$L:$L,$D$1)))*'State Downscaling Multipliers'!$B$7*(1+'EPA to IEA Scaling'!AK$10)</f>
        <v>0</v>
      </c>
      <c r="AH22" s="165">
        <f>((VLOOKUP($B$1,'Multipliers and Adjustments'!$A$70:$I$86,TRUNC(COLUMN(AH$2)/5)+2,FALSE)*SUMIFS('IEA-MethaneAbatement-US'!$M:$M,'IEA-MethaneAbatement-US'!$N:$N,"&lt;"&amp;$B22,'IEA-MethaneAbatement-US'!$N:$N,"&gt;="&amp;$A22,'IEA-MethaneAbatement-US'!$L:$L,$B$1))+(VLOOKUP($C$1,'Multipliers and Adjustments'!$A$70:$I$86,TRUNC(COLUMN(AH$2)/5)+2,FALSE)*SUMIFS('IEA-MethaneAbatement-US'!$M:$M,'IEA-MethaneAbatement-US'!$N:$N,"&lt;"&amp;$B22,'IEA-MethaneAbatement-US'!$N:$N,"&gt;="&amp;$A22,'IEA-MethaneAbatement-US'!$L:$L,$C$1))+(VLOOKUP($D$1,'Multipliers and Adjustments'!$A$70:$I$86,TRUNC(COLUMN(AH$2)/5)+2,FALSE)*SUMIFS('IEA-MethaneAbatement-US'!$M:$M,'IEA-MethaneAbatement-US'!$N:$N,"&lt;"&amp;$B22,'IEA-MethaneAbatement-US'!$N:$N,"&gt;="&amp;$A22,'IEA-MethaneAbatement-US'!$L:$L,$D$1)))*'State Downscaling Multipliers'!$B$7*(1+'EPA to IEA Scaling'!AL$10)</f>
        <v>0</v>
      </c>
      <c r="AI22" s="165">
        <f>((VLOOKUP($B$1,'Multipliers and Adjustments'!$A$70:$I$86,TRUNC(COLUMN(AI$2)/5)+2,FALSE)*SUMIFS('IEA-MethaneAbatement-US'!$M:$M,'IEA-MethaneAbatement-US'!$N:$N,"&lt;"&amp;$B22,'IEA-MethaneAbatement-US'!$N:$N,"&gt;="&amp;$A22,'IEA-MethaneAbatement-US'!$L:$L,$B$1))+(VLOOKUP($C$1,'Multipliers and Adjustments'!$A$70:$I$86,TRUNC(COLUMN(AI$2)/5)+2,FALSE)*SUMIFS('IEA-MethaneAbatement-US'!$M:$M,'IEA-MethaneAbatement-US'!$N:$N,"&lt;"&amp;$B22,'IEA-MethaneAbatement-US'!$N:$N,"&gt;="&amp;$A22,'IEA-MethaneAbatement-US'!$L:$L,$C$1))+(VLOOKUP($D$1,'Multipliers and Adjustments'!$A$70:$I$86,TRUNC(COLUMN(AI$2)/5)+2,FALSE)*SUMIFS('IEA-MethaneAbatement-US'!$M:$M,'IEA-MethaneAbatement-US'!$N:$N,"&lt;"&amp;$B22,'IEA-MethaneAbatement-US'!$N:$N,"&gt;="&amp;$A22,'IEA-MethaneAbatement-US'!$L:$L,$D$1)))*'State Downscaling Multipliers'!$B$7*(1+'EPA to IEA Scaling'!AM$10)</f>
        <v>0</v>
      </c>
      <c r="AJ22" s="165">
        <f>((VLOOKUP($B$1,'Multipliers and Adjustments'!$A$70:$I$86,TRUNC(COLUMN(AJ$2)/5)+2,FALSE)*SUMIFS('IEA-MethaneAbatement-US'!$M:$M,'IEA-MethaneAbatement-US'!$N:$N,"&lt;"&amp;$B22,'IEA-MethaneAbatement-US'!$N:$N,"&gt;="&amp;$A22,'IEA-MethaneAbatement-US'!$L:$L,$B$1))+(VLOOKUP($C$1,'Multipliers and Adjustments'!$A$70:$I$86,TRUNC(COLUMN(AJ$2)/5)+2,FALSE)*SUMIFS('IEA-MethaneAbatement-US'!$M:$M,'IEA-MethaneAbatement-US'!$N:$N,"&lt;"&amp;$B22,'IEA-MethaneAbatement-US'!$N:$N,"&gt;="&amp;$A22,'IEA-MethaneAbatement-US'!$L:$L,$C$1))+(VLOOKUP($D$1,'Multipliers and Adjustments'!$A$70:$I$86,TRUNC(COLUMN(AJ$2)/5)+2,FALSE)*SUMIFS('IEA-MethaneAbatement-US'!$M:$M,'IEA-MethaneAbatement-US'!$N:$N,"&lt;"&amp;$B22,'IEA-MethaneAbatement-US'!$N:$N,"&gt;="&amp;$A22,'IEA-MethaneAbatement-US'!$L:$L,$D$1)))*'State Downscaling Multipliers'!$B$7*(1+'EPA to IEA Scaling'!AN$10)</f>
        <v>0</v>
      </c>
      <c r="AK22" s="165">
        <f>((VLOOKUP($B$1,'Multipliers and Adjustments'!$A$70:$I$86,TRUNC(COLUMN(AK$2)/5)+2,FALSE)*SUMIFS('IEA-MethaneAbatement-US'!$M:$M,'IEA-MethaneAbatement-US'!$N:$N,"&lt;"&amp;$B22,'IEA-MethaneAbatement-US'!$N:$N,"&gt;="&amp;$A22,'IEA-MethaneAbatement-US'!$L:$L,$B$1))+(VLOOKUP($C$1,'Multipliers and Adjustments'!$A$70:$I$86,TRUNC(COLUMN(AK$2)/5)+2,FALSE)*SUMIFS('IEA-MethaneAbatement-US'!$M:$M,'IEA-MethaneAbatement-US'!$N:$N,"&lt;"&amp;$B22,'IEA-MethaneAbatement-US'!$N:$N,"&gt;="&amp;$A22,'IEA-MethaneAbatement-US'!$L:$L,$C$1))+(VLOOKUP($D$1,'Multipliers and Adjustments'!$A$70:$I$86,TRUNC(COLUMN(AK$2)/5)+2,FALSE)*SUMIFS('IEA-MethaneAbatement-US'!$M:$M,'IEA-MethaneAbatement-US'!$N:$N,"&lt;"&amp;$B22,'IEA-MethaneAbatement-US'!$N:$N,"&gt;="&amp;$A22,'IEA-MethaneAbatement-US'!$L:$L,$D$1)))*'State Downscaling Multipliers'!$B$7*(1+'EPA to IEA Scaling'!AO$10)</f>
        <v>0</v>
      </c>
      <c r="AL22" s="167">
        <f>((VLOOKUP($B$1,'Multipliers and Adjustments'!$A$70:$I$86,TRUNC(COLUMN(AL$2)/5)+2,FALSE)*SUMIFS('IEA-MethaneAbatement-US'!$M:$M,'IEA-MethaneAbatement-US'!$N:$N,"&lt;"&amp;$B22,'IEA-MethaneAbatement-US'!$N:$N,"&gt;="&amp;$A22,'IEA-MethaneAbatement-US'!$L:$L,$B$1))+(VLOOKUP($C$1,'Multipliers and Adjustments'!$A$70:$I$86,TRUNC(COLUMN(AL$2)/5)+2,FALSE)*SUMIFS('IEA-MethaneAbatement-US'!$M:$M,'IEA-MethaneAbatement-US'!$N:$N,"&lt;"&amp;$B22,'IEA-MethaneAbatement-US'!$N:$N,"&gt;="&amp;$A22,'IEA-MethaneAbatement-US'!$L:$L,$C$1))+(VLOOKUP($D$1,'Multipliers and Adjustments'!$A$70:$I$86,TRUNC(COLUMN(AL$2)/5)+2,FALSE)*SUMIFS('IEA-MethaneAbatement-US'!$M:$M,'IEA-MethaneAbatement-US'!$N:$N,"&lt;"&amp;$B22,'IEA-MethaneAbatement-US'!$N:$N,"&gt;="&amp;$A22,'IEA-MethaneAbatement-US'!$L:$L,$D$1)))*'State Downscaling Multipliers'!$B$7*(1+'EPA to IEA Scaling'!AP$10)</f>
        <v>0</v>
      </c>
    </row>
    <row r="23" spans="1:38" ht="15.75" customHeight="1" x14ac:dyDescent="0.25">
      <c r="A23" s="49">
        <f t="shared" si="1"/>
        <v>-150</v>
      </c>
      <c r="B23" s="49">
        <f t="shared" si="0"/>
        <v>-100</v>
      </c>
      <c r="C23" s="165">
        <f>((VLOOKUP($B$1,'Multipliers and Adjustments'!$A$70:$I$86,TRUNC(COLUMN(C$2)/5)+2,FALSE)*SUMIFS('IEA-MethaneAbatement-US'!$M:$M,'IEA-MethaneAbatement-US'!$N:$N,"&lt;"&amp;$B23,'IEA-MethaneAbatement-US'!$N:$N,"&gt;="&amp;$A23,'IEA-MethaneAbatement-US'!$L:$L,$B$1))+(VLOOKUP($C$1,'Multipliers and Adjustments'!$A$70:$I$86,TRUNC(COLUMN(C$2)/5)+2,FALSE)*SUMIFS('IEA-MethaneAbatement-US'!$M:$M,'IEA-MethaneAbatement-US'!$N:$N,"&lt;"&amp;$B23,'IEA-MethaneAbatement-US'!$N:$N,"&gt;="&amp;$A23,'IEA-MethaneAbatement-US'!$L:$L,$C$1))+(VLOOKUP($D$1,'Multipliers and Adjustments'!$A$70:$I$86,TRUNC(COLUMN(C$2)/5)+2,FALSE)*SUMIFS('IEA-MethaneAbatement-US'!$M:$M,'IEA-MethaneAbatement-US'!$N:$N,"&lt;"&amp;$B23,'IEA-MethaneAbatement-US'!$N:$N,"&gt;="&amp;$A23,'IEA-MethaneAbatement-US'!$L:$L,$D$1)))*'State Downscaling Multipliers'!$B$7*(1+'EPA to IEA Scaling'!G$10)</f>
        <v>0</v>
      </c>
      <c r="D23" s="165">
        <f>((VLOOKUP($B$1,'Multipliers and Adjustments'!$A$70:$I$86,TRUNC(COLUMN(D$2)/5)+2,FALSE)*SUMIFS('IEA-MethaneAbatement-US'!$M:$M,'IEA-MethaneAbatement-US'!$N:$N,"&lt;"&amp;$B23,'IEA-MethaneAbatement-US'!$N:$N,"&gt;="&amp;$A23,'IEA-MethaneAbatement-US'!$L:$L,$B$1))+(VLOOKUP($C$1,'Multipliers and Adjustments'!$A$70:$I$86,TRUNC(COLUMN(D$2)/5)+2,FALSE)*SUMIFS('IEA-MethaneAbatement-US'!$M:$M,'IEA-MethaneAbatement-US'!$N:$N,"&lt;"&amp;$B23,'IEA-MethaneAbatement-US'!$N:$N,"&gt;="&amp;$A23,'IEA-MethaneAbatement-US'!$L:$L,$C$1))+(VLOOKUP($D$1,'Multipliers and Adjustments'!$A$70:$I$86,TRUNC(COLUMN(D$2)/5)+2,FALSE)*SUMIFS('IEA-MethaneAbatement-US'!$M:$M,'IEA-MethaneAbatement-US'!$N:$N,"&lt;"&amp;$B23,'IEA-MethaneAbatement-US'!$N:$N,"&gt;="&amp;$A23,'IEA-MethaneAbatement-US'!$L:$L,$D$1)))*'State Downscaling Multipliers'!$B$7*(1+'EPA to IEA Scaling'!H$10)</f>
        <v>0</v>
      </c>
      <c r="E23" s="165">
        <f>((VLOOKUP($B$1,'Multipliers and Adjustments'!$A$70:$I$86,TRUNC(COLUMN(E$2)/5)+2,FALSE)*SUMIFS('IEA-MethaneAbatement-US'!$M:$M,'IEA-MethaneAbatement-US'!$N:$N,"&lt;"&amp;$B23,'IEA-MethaneAbatement-US'!$N:$N,"&gt;="&amp;$A23,'IEA-MethaneAbatement-US'!$L:$L,$B$1))+(VLOOKUP($C$1,'Multipliers and Adjustments'!$A$70:$I$86,TRUNC(COLUMN(E$2)/5)+2,FALSE)*SUMIFS('IEA-MethaneAbatement-US'!$M:$M,'IEA-MethaneAbatement-US'!$N:$N,"&lt;"&amp;$B23,'IEA-MethaneAbatement-US'!$N:$N,"&gt;="&amp;$A23,'IEA-MethaneAbatement-US'!$L:$L,$C$1))+(VLOOKUP($D$1,'Multipliers and Adjustments'!$A$70:$I$86,TRUNC(COLUMN(E$2)/5)+2,FALSE)*SUMIFS('IEA-MethaneAbatement-US'!$M:$M,'IEA-MethaneAbatement-US'!$N:$N,"&lt;"&amp;$B23,'IEA-MethaneAbatement-US'!$N:$N,"&gt;="&amp;$A23,'IEA-MethaneAbatement-US'!$L:$L,$D$1)))*'State Downscaling Multipliers'!$B$7*(1+'EPA to IEA Scaling'!I$10)</f>
        <v>0</v>
      </c>
      <c r="F23" s="165">
        <f>((VLOOKUP($B$1,'Multipliers and Adjustments'!$A$70:$I$86,TRUNC(COLUMN(F$2)/5)+2,FALSE)*SUMIFS('IEA-MethaneAbatement-US'!$M:$M,'IEA-MethaneAbatement-US'!$N:$N,"&lt;"&amp;$B23,'IEA-MethaneAbatement-US'!$N:$N,"&gt;="&amp;$A23,'IEA-MethaneAbatement-US'!$L:$L,$B$1))+(VLOOKUP($C$1,'Multipliers and Adjustments'!$A$70:$I$86,TRUNC(COLUMN(F$2)/5)+2,FALSE)*SUMIFS('IEA-MethaneAbatement-US'!$M:$M,'IEA-MethaneAbatement-US'!$N:$N,"&lt;"&amp;$B23,'IEA-MethaneAbatement-US'!$N:$N,"&gt;="&amp;$A23,'IEA-MethaneAbatement-US'!$L:$L,$C$1))+(VLOOKUP($D$1,'Multipliers and Adjustments'!$A$70:$I$86,TRUNC(COLUMN(F$2)/5)+2,FALSE)*SUMIFS('IEA-MethaneAbatement-US'!$M:$M,'IEA-MethaneAbatement-US'!$N:$N,"&lt;"&amp;$B23,'IEA-MethaneAbatement-US'!$N:$N,"&gt;="&amp;$A23,'IEA-MethaneAbatement-US'!$L:$L,$D$1)))*'State Downscaling Multipliers'!$B$7*(1+'EPA to IEA Scaling'!J$10)</f>
        <v>0</v>
      </c>
      <c r="G23" s="166">
        <f>((VLOOKUP($B$1,'Multipliers and Adjustments'!$A$70:$I$86,TRUNC(COLUMN(G$2)/5)+2,FALSE)*SUMIFS('IEA-MethaneAbatement-US'!$M:$M,'IEA-MethaneAbatement-US'!$N:$N,"&lt;"&amp;$B23,'IEA-MethaneAbatement-US'!$N:$N,"&gt;="&amp;$A23,'IEA-MethaneAbatement-US'!$L:$L,$B$1))+(VLOOKUP($C$1,'Multipliers and Adjustments'!$A$70:$I$86,TRUNC(COLUMN(G$2)/5)+2,FALSE)*SUMIFS('IEA-MethaneAbatement-US'!$M:$M,'IEA-MethaneAbatement-US'!$N:$N,"&lt;"&amp;$B23,'IEA-MethaneAbatement-US'!$N:$N,"&gt;="&amp;$A23,'IEA-MethaneAbatement-US'!$L:$L,$C$1))+(VLOOKUP($D$1,'Multipliers and Adjustments'!$A$70:$I$86,TRUNC(COLUMN(G$2)/5)+2,FALSE)*SUMIFS('IEA-MethaneAbatement-US'!$M:$M,'IEA-MethaneAbatement-US'!$N:$N,"&lt;"&amp;$B23,'IEA-MethaneAbatement-US'!$N:$N,"&gt;="&amp;$A23,'IEA-MethaneAbatement-US'!$L:$L,$D$1)))*'State Downscaling Multipliers'!$B$7*(1+'EPA to IEA Scaling'!K$10)</f>
        <v>0</v>
      </c>
      <c r="H23" s="167">
        <f>((VLOOKUP($B$1,'Multipliers and Adjustments'!$A$70:$I$86,TRUNC(COLUMN(H$2)/5)+2,FALSE)*SUMIFS('IEA-MethaneAbatement-US'!$M:$M,'IEA-MethaneAbatement-US'!$N:$N,"&lt;"&amp;$B23,'IEA-MethaneAbatement-US'!$N:$N,"&gt;="&amp;$A23,'IEA-MethaneAbatement-US'!$L:$L,$B$1))+(VLOOKUP($C$1,'Multipliers and Adjustments'!$A$70:$I$86,TRUNC(COLUMN(H$2)/5)+2,FALSE)*SUMIFS('IEA-MethaneAbatement-US'!$M:$M,'IEA-MethaneAbatement-US'!$N:$N,"&lt;"&amp;$B23,'IEA-MethaneAbatement-US'!$N:$N,"&gt;="&amp;$A23,'IEA-MethaneAbatement-US'!$L:$L,$C$1))+(VLOOKUP($D$1,'Multipliers and Adjustments'!$A$70:$I$86,TRUNC(COLUMN(H$2)/5)+2,FALSE)*SUMIFS('IEA-MethaneAbatement-US'!$M:$M,'IEA-MethaneAbatement-US'!$N:$N,"&lt;"&amp;$B23,'IEA-MethaneAbatement-US'!$N:$N,"&gt;="&amp;$A23,'IEA-MethaneAbatement-US'!$L:$L,$D$1)))*'State Downscaling Multipliers'!$B$7*(1+'EPA to IEA Scaling'!L$10)</f>
        <v>0</v>
      </c>
      <c r="I23" s="165">
        <f>((VLOOKUP($B$1,'Multipliers and Adjustments'!$A$70:$I$86,TRUNC(COLUMN(I$2)/5)+2,FALSE)*SUMIFS('IEA-MethaneAbatement-US'!$M:$M,'IEA-MethaneAbatement-US'!$N:$N,"&lt;"&amp;$B23,'IEA-MethaneAbatement-US'!$N:$N,"&gt;="&amp;$A23,'IEA-MethaneAbatement-US'!$L:$L,$B$1))+(VLOOKUP($C$1,'Multipliers and Adjustments'!$A$70:$I$86,TRUNC(COLUMN(I$2)/5)+2,FALSE)*SUMIFS('IEA-MethaneAbatement-US'!$M:$M,'IEA-MethaneAbatement-US'!$N:$N,"&lt;"&amp;$B23,'IEA-MethaneAbatement-US'!$N:$N,"&gt;="&amp;$A23,'IEA-MethaneAbatement-US'!$L:$L,$C$1))+(VLOOKUP($D$1,'Multipliers and Adjustments'!$A$70:$I$86,TRUNC(COLUMN(I$2)/5)+2,FALSE)*SUMIFS('IEA-MethaneAbatement-US'!$M:$M,'IEA-MethaneAbatement-US'!$N:$N,"&lt;"&amp;$B23,'IEA-MethaneAbatement-US'!$N:$N,"&gt;="&amp;$A23,'IEA-MethaneAbatement-US'!$L:$L,$D$1)))*'State Downscaling Multipliers'!$B$7*(1+'EPA to IEA Scaling'!M$10)</f>
        <v>0</v>
      </c>
      <c r="J23" s="165">
        <f>((VLOOKUP($B$1,'Multipliers and Adjustments'!$A$70:$I$86,TRUNC(COLUMN(J$2)/5)+2,FALSE)*SUMIFS('IEA-MethaneAbatement-US'!$M:$M,'IEA-MethaneAbatement-US'!$N:$N,"&lt;"&amp;$B23,'IEA-MethaneAbatement-US'!$N:$N,"&gt;="&amp;$A23,'IEA-MethaneAbatement-US'!$L:$L,$B$1))+(VLOOKUP($C$1,'Multipliers and Adjustments'!$A$70:$I$86,TRUNC(COLUMN(J$2)/5)+2,FALSE)*SUMIFS('IEA-MethaneAbatement-US'!$M:$M,'IEA-MethaneAbatement-US'!$N:$N,"&lt;"&amp;$B23,'IEA-MethaneAbatement-US'!$N:$N,"&gt;="&amp;$A23,'IEA-MethaneAbatement-US'!$L:$L,$C$1))+(VLOOKUP($D$1,'Multipliers and Adjustments'!$A$70:$I$86,TRUNC(COLUMN(J$2)/5)+2,FALSE)*SUMIFS('IEA-MethaneAbatement-US'!$M:$M,'IEA-MethaneAbatement-US'!$N:$N,"&lt;"&amp;$B23,'IEA-MethaneAbatement-US'!$N:$N,"&gt;="&amp;$A23,'IEA-MethaneAbatement-US'!$L:$L,$D$1)))*'State Downscaling Multipliers'!$B$7*(1+'EPA to IEA Scaling'!N$10)</f>
        <v>0</v>
      </c>
      <c r="K23" s="165">
        <f>((VLOOKUP($B$1,'Multipliers and Adjustments'!$A$70:$I$86,TRUNC(COLUMN(K$2)/5)+2,FALSE)*SUMIFS('IEA-MethaneAbatement-US'!$M:$M,'IEA-MethaneAbatement-US'!$N:$N,"&lt;"&amp;$B23,'IEA-MethaneAbatement-US'!$N:$N,"&gt;="&amp;$A23,'IEA-MethaneAbatement-US'!$L:$L,$B$1))+(VLOOKUP($C$1,'Multipliers and Adjustments'!$A$70:$I$86,TRUNC(COLUMN(K$2)/5)+2,FALSE)*SUMIFS('IEA-MethaneAbatement-US'!$M:$M,'IEA-MethaneAbatement-US'!$N:$N,"&lt;"&amp;$B23,'IEA-MethaneAbatement-US'!$N:$N,"&gt;="&amp;$A23,'IEA-MethaneAbatement-US'!$L:$L,$C$1))+(VLOOKUP($D$1,'Multipliers and Adjustments'!$A$70:$I$86,TRUNC(COLUMN(K$2)/5)+2,FALSE)*SUMIFS('IEA-MethaneAbatement-US'!$M:$M,'IEA-MethaneAbatement-US'!$N:$N,"&lt;"&amp;$B23,'IEA-MethaneAbatement-US'!$N:$N,"&gt;="&amp;$A23,'IEA-MethaneAbatement-US'!$L:$L,$D$1)))*'State Downscaling Multipliers'!$B$7*(1+'EPA to IEA Scaling'!O$10)</f>
        <v>0</v>
      </c>
      <c r="L23" s="165">
        <f>((VLOOKUP($B$1,'Multipliers and Adjustments'!$A$70:$I$86,TRUNC(COLUMN(L$2)/5)+2,FALSE)*SUMIFS('IEA-MethaneAbatement-US'!$M:$M,'IEA-MethaneAbatement-US'!$N:$N,"&lt;"&amp;$B23,'IEA-MethaneAbatement-US'!$N:$N,"&gt;="&amp;$A23,'IEA-MethaneAbatement-US'!$L:$L,$B$1))+(VLOOKUP($C$1,'Multipliers and Adjustments'!$A$70:$I$86,TRUNC(COLUMN(L$2)/5)+2,FALSE)*SUMIFS('IEA-MethaneAbatement-US'!$M:$M,'IEA-MethaneAbatement-US'!$N:$N,"&lt;"&amp;$B23,'IEA-MethaneAbatement-US'!$N:$N,"&gt;="&amp;$A23,'IEA-MethaneAbatement-US'!$L:$L,$C$1))+(VLOOKUP($D$1,'Multipliers and Adjustments'!$A$70:$I$86,TRUNC(COLUMN(L$2)/5)+2,FALSE)*SUMIFS('IEA-MethaneAbatement-US'!$M:$M,'IEA-MethaneAbatement-US'!$N:$N,"&lt;"&amp;$B23,'IEA-MethaneAbatement-US'!$N:$N,"&gt;="&amp;$A23,'IEA-MethaneAbatement-US'!$L:$L,$D$1)))*'State Downscaling Multipliers'!$B$7*(1+'EPA to IEA Scaling'!P$10)</f>
        <v>0</v>
      </c>
      <c r="M23" s="167">
        <f>((VLOOKUP($B$1,'Multipliers and Adjustments'!$A$70:$I$86,TRUNC(COLUMN(M$2)/5)+2,FALSE)*SUMIFS('IEA-MethaneAbatement-US'!$M:$M,'IEA-MethaneAbatement-US'!$N:$N,"&lt;"&amp;$B23,'IEA-MethaneAbatement-US'!$N:$N,"&gt;="&amp;$A23,'IEA-MethaneAbatement-US'!$L:$L,$B$1))+(VLOOKUP($C$1,'Multipliers and Adjustments'!$A$70:$I$86,TRUNC(COLUMN(M$2)/5)+2,FALSE)*SUMIFS('IEA-MethaneAbatement-US'!$M:$M,'IEA-MethaneAbatement-US'!$N:$N,"&lt;"&amp;$B23,'IEA-MethaneAbatement-US'!$N:$N,"&gt;="&amp;$A23,'IEA-MethaneAbatement-US'!$L:$L,$C$1))+(VLOOKUP($D$1,'Multipliers and Adjustments'!$A$70:$I$86,TRUNC(COLUMN(M$2)/5)+2,FALSE)*SUMIFS('IEA-MethaneAbatement-US'!$M:$M,'IEA-MethaneAbatement-US'!$N:$N,"&lt;"&amp;$B23,'IEA-MethaneAbatement-US'!$N:$N,"&gt;="&amp;$A23,'IEA-MethaneAbatement-US'!$L:$L,$D$1)))*'State Downscaling Multipliers'!$B$7*(1+'EPA to IEA Scaling'!Q$10)</f>
        <v>0</v>
      </c>
      <c r="N23" s="165">
        <f>((VLOOKUP($B$1,'Multipliers and Adjustments'!$A$70:$I$86,TRUNC(COLUMN(N$2)/5)+2,FALSE)*SUMIFS('IEA-MethaneAbatement-US'!$M:$M,'IEA-MethaneAbatement-US'!$N:$N,"&lt;"&amp;$B23,'IEA-MethaneAbatement-US'!$N:$N,"&gt;="&amp;$A23,'IEA-MethaneAbatement-US'!$L:$L,$B$1))+(VLOOKUP($C$1,'Multipliers and Adjustments'!$A$70:$I$86,TRUNC(COLUMN(N$2)/5)+2,FALSE)*SUMIFS('IEA-MethaneAbatement-US'!$M:$M,'IEA-MethaneAbatement-US'!$N:$N,"&lt;"&amp;$B23,'IEA-MethaneAbatement-US'!$N:$N,"&gt;="&amp;$A23,'IEA-MethaneAbatement-US'!$L:$L,$C$1))+(VLOOKUP($D$1,'Multipliers and Adjustments'!$A$70:$I$86,TRUNC(COLUMN(N$2)/5)+2,FALSE)*SUMIFS('IEA-MethaneAbatement-US'!$M:$M,'IEA-MethaneAbatement-US'!$N:$N,"&lt;"&amp;$B23,'IEA-MethaneAbatement-US'!$N:$N,"&gt;="&amp;$A23,'IEA-MethaneAbatement-US'!$L:$L,$D$1)))*'State Downscaling Multipliers'!$B$7*(1+'EPA to IEA Scaling'!R$10)</f>
        <v>0</v>
      </c>
      <c r="O23" s="165">
        <f>((VLOOKUP($B$1,'Multipliers and Adjustments'!$A$70:$I$86,TRUNC(COLUMN(O$2)/5)+2,FALSE)*SUMIFS('IEA-MethaneAbatement-US'!$M:$M,'IEA-MethaneAbatement-US'!$N:$N,"&lt;"&amp;$B23,'IEA-MethaneAbatement-US'!$N:$N,"&gt;="&amp;$A23,'IEA-MethaneAbatement-US'!$L:$L,$B$1))+(VLOOKUP($C$1,'Multipliers and Adjustments'!$A$70:$I$86,TRUNC(COLUMN(O$2)/5)+2,FALSE)*SUMIFS('IEA-MethaneAbatement-US'!$M:$M,'IEA-MethaneAbatement-US'!$N:$N,"&lt;"&amp;$B23,'IEA-MethaneAbatement-US'!$N:$N,"&gt;="&amp;$A23,'IEA-MethaneAbatement-US'!$L:$L,$C$1))+(VLOOKUP($D$1,'Multipliers and Adjustments'!$A$70:$I$86,TRUNC(COLUMN(O$2)/5)+2,FALSE)*SUMIFS('IEA-MethaneAbatement-US'!$M:$M,'IEA-MethaneAbatement-US'!$N:$N,"&lt;"&amp;$B23,'IEA-MethaneAbatement-US'!$N:$N,"&gt;="&amp;$A23,'IEA-MethaneAbatement-US'!$L:$L,$D$1)))*'State Downscaling Multipliers'!$B$7*(1+'EPA to IEA Scaling'!S$10)</f>
        <v>0</v>
      </c>
      <c r="P23" s="165">
        <f>((VLOOKUP($B$1,'Multipliers and Adjustments'!$A$70:$I$86,TRUNC(COLUMN(P$2)/5)+2,FALSE)*SUMIFS('IEA-MethaneAbatement-US'!$M:$M,'IEA-MethaneAbatement-US'!$N:$N,"&lt;"&amp;$B23,'IEA-MethaneAbatement-US'!$N:$N,"&gt;="&amp;$A23,'IEA-MethaneAbatement-US'!$L:$L,$B$1))+(VLOOKUP($C$1,'Multipliers and Adjustments'!$A$70:$I$86,TRUNC(COLUMN(P$2)/5)+2,FALSE)*SUMIFS('IEA-MethaneAbatement-US'!$M:$M,'IEA-MethaneAbatement-US'!$N:$N,"&lt;"&amp;$B23,'IEA-MethaneAbatement-US'!$N:$N,"&gt;="&amp;$A23,'IEA-MethaneAbatement-US'!$L:$L,$C$1))+(VLOOKUP($D$1,'Multipliers and Adjustments'!$A$70:$I$86,TRUNC(COLUMN(P$2)/5)+2,FALSE)*SUMIFS('IEA-MethaneAbatement-US'!$M:$M,'IEA-MethaneAbatement-US'!$N:$N,"&lt;"&amp;$B23,'IEA-MethaneAbatement-US'!$N:$N,"&gt;="&amp;$A23,'IEA-MethaneAbatement-US'!$L:$L,$D$1)))*'State Downscaling Multipliers'!$B$7*(1+'EPA to IEA Scaling'!T$10)</f>
        <v>0</v>
      </c>
      <c r="Q23" s="165">
        <f>((VLOOKUP($B$1,'Multipliers and Adjustments'!$A$70:$I$86,TRUNC(COLUMN(Q$2)/5)+2,FALSE)*SUMIFS('IEA-MethaneAbatement-US'!$M:$M,'IEA-MethaneAbatement-US'!$N:$N,"&lt;"&amp;$B23,'IEA-MethaneAbatement-US'!$N:$N,"&gt;="&amp;$A23,'IEA-MethaneAbatement-US'!$L:$L,$B$1))+(VLOOKUP($C$1,'Multipliers and Adjustments'!$A$70:$I$86,TRUNC(COLUMN(Q$2)/5)+2,FALSE)*SUMIFS('IEA-MethaneAbatement-US'!$M:$M,'IEA-MethaneAbatement-US'!$N:$N,"&lt;"&amp;$B23,'IEA-MethaneAbatement-US'!$N:$N,"&gt;="&amp;$A23,'IEA-MethaneAbatement-US'!$L:$L,$C$1))+(VLOOKUP($D$1,'Multipliers and Adjustments'!$A$70:$I$86,TRUNC(COLUMN(Q$2)/5)+2,FALSE)*SUMIFS('IEA-MethaneAbatement-US'!$M:$M,'IEA-MethaneAbatement-US'!$N:$N,"&lt;"&amp;$B23,'IEA-MethaneAbatement-US'!$N:$N,"&gt;="&amp;$A23,'IEA-MethaneAbatement-US'!$L:$L,$D$1)))*'State Downscaling Multipliers'!$B$7*(1+'EPA to IEA Scaling'!U$10)</f>
        <v>0</v>
      </c>
      <c r="R23" s="167">
        <f>((VLOOKUP($B$1,'Multipliers and Adjustments'!$A$70:$I$86,TRUNC(COLUMN(R$2)/5)+2,FALSE)*SUMIFS('IEA-MethaneAbatement-US'!$M:$M,'IEA-MethaneAbatement-US'!$N:$N,"&lt;"&amp;$B23,'IEA-MethaneAbatement-US'!$N:$N,"&gt;="&amp;$A23,'IEA-MethaneAbatement-US'!$L:$L,$B$1))+(VLOOKUP($C$1,'Multipliers and Adjustments'!$A$70:$I$86,TRUNC(COLUMN(R$2)/5)+2,FALSE)*SUMIFS('IEA-MethaneAbatement-US'!$M:$M,'IEA-MethaneAbatement-US'!$N:$N,"&lt;"&amp;$B23,'IEA-MethaneAbatement-US'!$N:$N,"&gt;="&amp;$A23,'IEA-MethaneAbatement-US'!$L:$L,$C$1))+(VLOOKUP($D$1,'Multipliers and Adjustments'!$A$70:$I$86,TRUNC(COLUMN(R$2)/5)+2,FALSE)*SUMIFS('IEA-MethaneAbatement-US'!$M:$M,'IEA-MethaneAbatement-US'!$N:$N,"&lt;"&amp;$B23,'IEA-MethaneAbatement-US'!$N:$N,"&gt;="&amp;$A23,'IEA-MethaneAbatement-US'!$L:$L,$D$1)))*'State Downscaling Multipliers'!$B$7*(1+'EPA to IEA Scaling'!V$10)</f>
        <v>0</v>
      </c>
      <c r="S23" s="165">
        <f>((VLOOKUP($B$1,'Multipliers and Adjustments'!$A$70:$I$86,TRUNC(COLUMN(S$2)/5)+2,FALSE)*SUMIFS('IEA-MethaneAbatement-US'!$M:$M,'IEA-MethaneAbatement-US'!$N:$N,"&lt;"&amp;$B23,'IEA-MethaneAbatement-US'!$N:$N,"&gt;="&amp;$A23,'IEA-MethaneAbatement-US'!$L:$L,$B$1))+(VLOOKUP($C$1,'Multipliers and Adjustments'!$A$70:$I$86,TRUNC(COLUMN(S$2)/5)+2,FALSE)*SUMIFS('IEA-MethaneAbatement-US'!$M:$M,'IEA-MethaneAbatement-US'!$N:$N,"&lt;"&amp;$B23,'IEA-MethaneAbatement-US'!$N:$N,"&gt;="&amp;$A23,'IEA-MethaneAbatement-US'!$L:$L,$C$1))+(VLOOKUP($D$1,'Multipliers and Adjustments'!$A$70:$I$86,TRUNC(COLUMN(S$2)/5)+2,FALSE)*SUMIFS('IEA-MethaneAbatement-US'!$M:$M,'IEA-MethaneAbatement-US'!$N:$N,"&lt;"&amp;$B23,'IEA-MethaneAbatement-US'!$N:$N,"&gt;="&amp;$A23,'IEA-MethaneAbatement-US'!$L:$L,$D$1)))*'State Downscaling Multipliers'!$B$7*(1+'EPA to IEA Scaling'!W$10)</f>
        <v>0</v>
      </c>
      <c r="T23" s="165">
        <f>((VLOOKUP($B$1,'Multipliers and Adjustments'!$A$70:$I$86,TRUNC(COLUMN(T$2)/5)+2,FALSE)*SUMIFS('IEA-MethaneAbatement-US'!$M:$M,'IEA-MethaneAbatement-US'!$N:$N,"&lt;"&amp;$B23,'IEA-MethaneAbatement-US'!$N:$N,"&gt;="&amp;$A23,'IEA-MethaneAbatement-US'!$L:$L,$B$1))+(VLOOKUP($C$1,'Multipliers and Adjustments'!$A$70:$I$86,TRUNC(COLUMN(T$2)/5)+2,FALSE)*SUMIFS('IEA-MethaneAbatement-US'!$M:$M,'IEA-MethaneAbatement-US'!$N:$N,"&lt;"&amp;$B23,'IEA-MethaneAbatement-US'!$N:$N,"&gt;="&amp;$A23,'IEA-MethaneAbatement-US'!$L:$L,$C$1))+(VLOOKUP($D$1,'Multipliers and Adjustments'!$A$70:$I$86,TRUNC(COLUMN(T$2)/5)+2,FALSE)*SUMIFS('IEA-MethaneAbatement-US'!$M:$M,'IEA-MethaneAbatement-US'!$N:$N,"&lt;"&amp;$B23,'IEA-MethaneAbatement-US'!$N:$N,"&gt;="&amp;$A23,'IEA-MethaneAbatement-US'!$L:$L,$D$1)))*'State Downscaling Multipliers'!$B$7*(1+'EPA to IEA Scaling'!X$10)</f>
        <v>0</v>
      </c>
      <c r="U23" s="165">
        <f>((VLOOKUP($B$1,'Multipliers and Adjustments'!$A$70:$I$86,TRUNC(COLUMN(U$2)/5)+2,FALSE)*SUMIFS('IEA-MethaneAbatement-US'!$M:$M,'IEA-MethaneAbatement-US'!$N:$N,"&lt;"&amp;$B23,'IEA-MethaneAbatement-US'!$N:$N,"&gt;="&amp;$A23,'IEA-MethaneAbatement-US'!$L:$L,$B$1))+(VLOOKUP($C$1,'Multipliers and Adjustments'!$A$70:$I$86,TRUNC(COLUMN(U$2)/5)+2,FALSE)*SUMIFS('IEA-MethaneAbatement-US'!$M:$M,'IEA-MethaneAbatement-US'!$N:$N,"&lt;"&amp;$B23,'IEA-MethaneAbatement-US'!$N:$N,"&gt;="&amp;$A23,'IEA-MethaneAbatement-US'!$L:$L,$C$1))+(VLOOKUP($D$1,'Multipliers and Adjustments'!$A$70:$I$86,TRUNC(COLUMN(U$2)/5)+2,FALSE)*SUMIFS('IEA-MethaneAbatement-US'!$M:$M,'IEA-MethaneAbatement-US'!$N:$N,"&lt;"&amp;$B23,'IEA-MethaneAbatement-US'!$N:$N,"&gt;="&amp;$A23,'IEA-MethaneAbatement-US'!$L:$L,$D$1)))*'State Downscaling Multipliers'!$B$7*(1+'EPA to IEA Scaling'!Y$10)</f>
        <v>0</v>
      </c>
      <c r="V23" s="165">
        <f>((VLOOKUP($B$1,'Multipliers and Adjustments'!$A$70:$I$86,TRUNC(COLUMN(V$2)/5)+2,FALSE)*SUMIFS('IEA-MethaneAbatement-US'!$M:$M,'IEA-MethaneAbatement-US'!$N:$N,"&lt;"&amp;$B23,'IEA-MethaneAbatement-US'!$N:$N,"&gt;="&amp;$A23,'IEA-MethaneAbatement-US'!$L:$L,$B$1))+(VLOOKUP($C$1,'Multipliers and Adjustments'!$A$70:$I$86,TRUNC(COLUMN(V$2)/5)+2,FALSE)*SUMIFS('IEA-MethaneAbatement-US'!$M:$M,'IEA-MethaneAbatement-US'!$N:$N,"&lt;"&amp;$B23,'IEA-MethaneAbatement-US'!$N:$N,"&gt;="&amp;$A23,'IEA-MethaneAbatement-US'!$L:$L,$C$1))+(VLOOKUP($D$1,'Multipliers and Adjustments'!$A$70:$I$86,TRUNC(COLUMN(V$2)/5)+2,FALSE)*SUMIFS('IEA-MethaneAbatement-US'!$M:$M,'IEA-MethaneAbatement-US'!$N:$N,"&lt;"&amp;$B23,'IEA-MethaneAbatement-US'!$N:$N,"&gt;="&amp;$A23,'IEA-MethaneAbatement-US'!$L:$L,$D$1)))*'State Downscaling Multipliers'!$B$7*(1+'EPA to IEA Scaling'!Z$10)</f>
        <v>0</v>
      </c>
      <c r="W23" s="167">
        <f>((VLOOKUP($B$1,'Multipliers and Adjustments'!$A$70:$I$86,TRUNC(COLUMN(W$2)/5)+2,FALSE)*SUMIFS('IEA-MethaneAbatement-US'!$M:$M,'IEA-MethaneAbatement-US'!$N:$N,"&lt;"&amp;$B23,'IEA-MethaneAbatement-US'!$N:$N,"&gt;="&amp;$A23,'IEA-MethaneAbatement-US'!$L:$L,$B$1))+(VLOOKUP($C$1,'Multipliers and Adjustments'!$A$70:$I$86,TRUNC(COLUMN(W$2)/5)+2,FALSE)*SUMIFS('IEA-MethaneAbatement-US'!$M:$M,'IEA-MethaneAbatement-US'!$N:$N,"&lt;"&amp;$B23,'IEA-MethaneAbatement-US'!$N:$N,"&gt;="&amp;$A23,'IEA-MethaneAbatement-US'!$L:$L,$C$1))+(VLOOKUP($D$1,'Multipliers and Adjustments'!$A$70:$I$86,TRUNC(COLUMN(W$2)/5)+2,FALSE)*SUMIFS('IEA-MethaneAbatement-US'!$M:$M,'IEA-MethaneAbatement-US'!$N:$N,"&lt;"&amp;$B23,'IEA-MethaneAbatement-US'!$N:$N,"&gt;="&amp;$A23,'IEA-MethaneAbatement-US'!$L:$L,$D$1)))*'State Downscaling Multipliers'!$B$7*(1+'EPA to IEA Scaling'!AA$10)</f>
        <v>0</v>
      </c>
      <c r="X23" s="165">
        <f>((VLOOKUP($B$1,'Multipliers and Adjustments'!$A$70:$I$86,TRUNC(COLUMN(X$2)/5)+2,FALSE)*SUMIFS('IEA-MethaneAbatement-US'!$M:$M,'IEA-MethaneAbatement-US'!$N:$N,"&lt;"&amp;$B23,'IEA-MethaneAbatement-US'!$N:$N,"&gt;="&amp;$A23,'IEA-MethaneAbatement-US'!$L:$L,$B$1))+(VLOOKUP($C$1,'Multipliers and Adjustments'!$A$70:$I$86,TRUNC(COLUMN(X$2)/5)+2,FALSE)*SUMIFS('IEA-MethaneAbatement-US'!$M:$M,'IEA-MethaneAbatement-US'!$N:$N,"&lt;"&amp;$B23,'IEA-MethaneAbatement-US'!$N:$N,"&gt;="&amp;$A23,'IEA-MethaneAbatement-US'!$L:$L,$C$1))+(VLOOKUP($D$1,'Multipliers and Adjustments'!$A$70:$I$86,TRUNC(COLUMN(X$2)/5)+2,FALSE)*SUMIFS('IEA-MethaneAbatement-US'!$M:$M,'IEA-MethaneAbatement-US'!$N:$N,"&lt;"&amp;$B23,'IEA-MethaneAbatement-US'!$N:$N,"&gt;="&amp;$A23,'IEA-MethaneAbatement-US'!$L:$L,$D$1)))*'State Downscaling Multipliers'!$B$7*(1+'EPA to IEA Scaling'!AB$10)</f>
        <v>0</v>
      </c>
      <c r="Y23" s="165">
        <f>((VLOOKUP($B$1,'Multipliers and Adjustments'!$A$70:$I$86,TRUNC(COLUMN(Y$2)/5)+2,FALSE)*SUMIFS('IEA-MethaneAbatement-US'!$M:$M,'IEA-MethaneAbatement-US'!$N:$N,"&lt;"&amp;$B23,'IEA-MethaneAbatement-US'!$N:$N,"&gt;="&amp;$A23,'IEA-MethaneAbatement-US'!$L:$L,$B$1))+(VLOOKUP($C$1,'Multipliers and Adjustments'!$A$70:$I$86,TRUNC(COLUMN(Y$2)/5)+2,FALSE)*SUMIFS('IEA-MethaneAbatement-US'!$M:$M,'IEA-MethaneAbatement-US'!$N:$N,"&lt;"&amp;$B23,'IEA-MethaneAbatement-US'!$N:$N,"&gt;="&amp;$A23,'IEA-MethaneAbatement-US'!$L:$L,$C$1))+(VLOOKUP($D$1,'Multipliers and Adjustments'!$A$70:$I$86,TRUNC(COLUMN(Y$2)/5)+2,FALSE)*SUMIFS('IEA-MethaneAbatement-US'!$M:$M,'IEA-MethaneAbatement-US'!$N:$N,"&lt;"&amp;$B23,'IEA-MethaneAbatement-US'!$N:$N,"&gt;="&amp;$A23,'IEA-MethaneAbatement-US'!$L:$L,$D$1)))*'State Downscaling Multipliers'!$B$7*(1+'EPA to IEA Scaling'!AC$10)</f>
        <v>0</v>
      </c>
      <c r="Z23" s="165">
        <f>((VLOOKUP($B$1,'Multipliers and Adjustments'!$A$70:$I$86,TRUNC(COLUMN(Z$2)/5)+2,FALSE)*SUMIFS('IEA-MethaneAbatement-US'!$M:$M,'IEA-MethaneAbatement-US'!$N:$N,"&lt;"&amp;$B23,'IEA-MethaneAbatement-US'!$N:$N,"&gt;="&amp;$A23,'IEA-MethaneAbatement-US'!$L:$L,$B$1))+(VLOOKUP($C$1,'Multipliers and Adjustments'!$A$70:$I$86,TRUNC(COLUMN(Z$2)/5)+2,FALSE)*SUMIFS('IEA-MethaneAbatement-US'!$M:$M,'IEA-MethaneAbatement-US'!$N:$N,"&lt;"&amp;$B23,'IEA-MethaneAbatement-US'!$N:$N,"&gt;="&amp;$A23,'IEA-MethaneAbatement-US'!$L:$L,$C$1))+(VLOOKUP($D$1,'Multipliers and Adjustments'!$A$70:$I$86,TRUNC(COLUMN(Z$2)/5)+2,FALSE)*SUMIFS('IEA-MethaneAbatement-US'!$M:$M,'IEA-MethaneAbatement-US'!$N:$N,"&lt;"&amp;$B23,'IEA-MethaneAbatement-US'!$N:$N,"&gt;="&amp;$A23,'IEA-MethaneAbatement-US'!$L:$L,$D$1)))*'State Downscaling Multipliers'!$B$7*(1+'EPA to IEA Scaling'!AD$10)</f>
        <v>0</v>
      </c>
      <c r="AA23" s="165">
        <f>((VLOOKUP($B$1,'Multipliers and Adjustments'!$A$70:$I$86,TRUNC(COLUMN(AA$2)/5)+2,FALSE)*SUMIFS('IEA-MethaneAbatement-US'!$M:$M,'IEA-MethaneAbatement-US'!$N:$N,"&lt;"&amp;$B23,'IEA-MethaneAbatement-US'!$N:$N,"&gt;="&amp;$A23,'IEA-MethaneAbatement-US'!$L:$L,$B$1))+(VLOOKUP($C$1,'Multipliers and Adjustments'!$A$70:$I$86,TRUNC(COLUMN(AA$2)/5)+2,FALSE)*SUMIFS('IEA-MethaneAbatement-US'!$M:$M,'IEA-MethaneAbatement-US'!$N:$N,"&lt;"&amp;$B23,'IEA-MethaneAbatement-US'!$N:$N,"&gt;="&amp;$A23,'IEA-MethaneAbatement-US'!$L:$L,$C$1))+(VLOOKUP($D$1,'Multipliers and Adjustments'!$A$70:$I$86,TRUNC(COLUMN(AA$2)/5)+2,FALSE)*SUMIFS('IEA-MethaneAbatement-US'!$M:$M,'IEA-MethaneAbatement-US'!$N:$N,"&lt;"&amp;$B23,'IEA-MethaneAbatement-US'!$N:$N,"&gt;="&amp;$A23,'IEA-MethaneAbatement-US'!$L:$L,$D$1)))*'State Downscaling Multipliers'!$B$7*(1+'EPA to IEA Scaling'!AE$10)</f>
        <v>0</v>
      </c>
      <c r="AB23" s="167">
        <f>((VLOOKUP($B$1,'Multipliers and Adjustments'!$A$70:$I$86,TRUNC(COLUMN(AB$2)/5)+2,FALSE)*SUMIFS('IEA-MethaneAbatement-US'!$M:$M,'IEA-MethaneAbatement-US'!$N:$N,"&lt;"&amp;$B23,'IEA-MethaneAbatement-US'!$N:$N,"&gt;="&amp;$A23,'IEA-MethaneAbatement-US'!$L:$L,$B$1))+(VLOOKUP($C$1,'Multipliers and Adjustments'!$A$70:$I$86,TRUNC(COLUMN(AB$2)/5)+2,FALSE)*SUMIFS('IEA-MethaneAbatement-US'!$M:$M,'IEA-MethaneAbatement-US'!$N:$N,"&lt;"&amp;$B23,'IEA-MethaneAbatement-US'!$N:$N,"&gt;="&amp;$A23,'IEA-MethaneAbatement-US'!$L:$L,$C$1))+(VLOOKUP($D$1,'Multipliers and Adjustments'!$A$70:$I$86,TRUNC(COLUMN(AB$2)/5)+2,FALSE)*SUMIFS('IEA-MethaneAbatement-US'!$M:$M,'IEA-MethaneAbatement-US'!$N:$N,"&lt;"&amp;$B23,'IEA-MethaneAbatement-US'!$N:$N,"&gt;="&amp;$A23,'IEA-MethaneAbatement-US'!$L:$L,$D$1)))*'State Downscaling Multipliers'!$B$7*(1+'EPA to IEA Scaling'!AF$10)</f>
        <v>0</v>
      </c>
      <c r="AC23" s="165">
        <f>((VLOOKUP($B$1,'Multipliers and Adjustments'!$A$70:$I$86,TRUNC(COLUMN(AC$2)/5)+2,FALSE)*SUMIFS('IEA-MethaneAbatement-US'!$M:$M,'IEA-MethaneAbatement-US'!$N:$N,"&lt;"&amp;$B23,'IEA-MethaneAbatement-US'!$N:$N,"&gt;="&amp;$A23,'IEA-MethaneAbatement-US'!$L:$L,$B$1))+(VLOOKUP($C$1,'Multipliers and Adjustments'!$A$70:$I$86,TRUNC(COLUMN(AC$2)/5)+2,FALSE)*SUMIFS('IEA-MethaneAbatement-US'!$M:$M,'IEA-MethaneAbatement-US'!$N:$N,"&lt;"&amp;$B23,'IEA-MethaneAbatement-US'!$N:$N,"&gt;="&amp;$A23,'IEA-MethaneAbatement-US'!$L:$L,$C$1))+(VLOOKUP($D$1,'Multipliers and Adjustments'!$A$70:$I$86,TRUNC(COLUMN(AC$2)/5)+2,FALSE)*SUMIFS('IEA-MethaneAbatement-US'!$M:$M,'IEA-MethaneAbatement-US'!$N:$N,"&lt;"&amp;$B23,'IEA-MethaneAbatement-US'!$N:$N,"&gt;="&amp;$A23,'IEA-MethaneAbatement-US'!$L:$L,$D$1)))*'State Downscaling Multipliers'!$B$7*(1+'EPA to IEA Scaling'!AG$10)</f>
        <v>0</v>
      </c>
      <c r="AD23" s="165">
        <f>((VLOOKUP($B$1,'Multipliers and Adjustments'!$A$70:$I$86,TRUNC(COLUMN(AD$2)/5)+2,FALSE)*SUMIFS('IEA-MethaneAbatement-US'!$M:$M,'IEA-MethaneAbatement-US'!$N:$N,"&lt;"&amp;$B23,'IEA-MethaneAbatement-US'!$N:$N,"&gt;="&amp;$A23,'IEA-MethaneAbatement-US'!$L:$L,$B$1))+(VLOOKUP($C$1,'Multipliers and Adjustments'!$A$70:$I$86,TRUNC(COLUMN(AD$2)/5)+2,FALSE)*SUMIFS('IEA-MethaneAbatement-US'!$M:$M,'IEA-MethaneAbatement-US'!$N:$N,"&lt;"&amp;$B23,'IEA-MethaneAbatement-US'!$N:$N,"&gt;="&amp;$A23,'IEA-MethaneAbatement-US'!$L:$L,$C$1))+(VLOOKUP($D$1,'Multipliers and Adjustments'!$A$70:$I$86,TRUNC(COLUMN(AD$2)/5)+2,FALSE)*SUMIFS('IEA-MethaneAbatement-US'!$M:$M,'IEA-MethaneAbatement-US'!$N:$N,"&lt;"&amp;$B23,'IEA-MethaneAbatement-US'!$N:$N,"&gt;="&amp;$A23,'IEA-MethaneAbatement-US'!$L:$L,$D$1)))*'State Downscaling Multipliers'!$B$7*(1+'EPA to IEA Scaling'!AH$10)</f>
        <v>0</v>
      </c>
      <c r="AE23" s="165">
        <f>((VLOOKUP($B$1,'Multipliers and Adjustments'!$A$70:$I$86,TRUNC(COLUMN(AE$2)/5)+2,FALSE)*SUMIFS('IEA-MethaneAbatement-US'!$M:$M,'IEA-MethaneAbatement-US'!$N:$N,"&lt;"&amp;$B23,'IEA-MethaneAbatement-US'!$N:$N,"&gt;="&amp;$A23,'IEA-MethaneAbatement-US'!$L:$L,$B$1))+(VLOOKUP($C$1,'Multipliers and Adjustments'!$A$70:$I$86,TRUNC(COLUMN(AE$2)/5)+2,FALSE)*SUMIFS('IEA-MethaneAbatement-US'!$M:$M,'IEA-MethaneAbatement-US'!$N:$N,"&lt;"&amp;$B23,'IEA-MethaneAbatement-US'!$N:$N,"&gt;="&amp;$A23,'IEA-MethaneAbatement-US'!$L:$L,$C$1))+(VLOOKUP($D$1,'Multipliers and Adjustments'!$A$70:$I$86,TRUNC(COLUMN(AE$2)/5)+2,FALSE)*SUMIFS('IEA-MethaneAbatement-US'!$M:$M,'IEA-MethaneAbatement-US'!$N:$N,"&lt;"&amp;$B23,'IEA-MethaneAbatement-US'!$N:$N,"&gt;="&amp;$A23,'IEA-MethaneAbatement-US'!$L:$L,$D$1)))*'State Downscaling Multipliers'!$B$7*(1+'EPA to IEA Scaling'!AI$10)</f>
        <v>0</v>
      </c>
      <c r="AF23" s="165">
        <f>((VLOOKUP($B$1,'Multipliers and Adjustments'!$A$70:$I$86,TRUNC(COLUMN(AF$2)/5)+2,FALSE)*SUMIFS('IEA-MethaneAbatement-US'!$M:$M,'IEA-MethaneAbatement-US'!$N:$N,"&lt;"&amp;$B23,'IEA-MethaneAbatement-US'!$N:$N,"&gt;="&amp;$A23,'IEA-MethaneAbatement-US'!$L:$L,$B$1))+(VLOOKUP($C$1,'Multipliers and Adjustments'!$A$70:$I$86,TRUNC(COLUMN(AF$2)/5)+2,FALSE)*SUMIFS('IEA-MethaneAbatement-US'!$M:$M,'IEA-MethaneAbatement-US'!$N:$N,"&lt;"&amp;$B23,'IEA-MethaneAbatement-US'!$N:$N,"&gt;="&amp;$A23,'IEA-MethaneAbatement-US'!$L:$L,$C$1))+(VLOOKUP($D$1,'Multipliers and Adjustments'!$A$70:$I$86,TRUNC(COLUMN(AF$2)/5)+2,FALSE)*SUMIFS('IEA-MethaneAbatement-US'!$M:$M,'IEA-MethaneAbatement-US'!$N:$N,"&lt;"&amp;$B23,'IEA-MethaneAbatement-US'!$N:$N,"&gt;="&amp;$A23,'IEA-MethaneAbatement-US'!$L:$L,$D$1)))*'State Downscaling Multipliers'!$B$7*(1+'EPA to IEA Scaling'!AJ$10)</f>
        <v>0</v>
      </c>
      <c r="AG23" s="167">
        <f>((VLOOKUP($B$1,'Multipliers and Adjustments'!$A$70:$I$86,TRUNC(COLUMN(AG$2)/5)+2,FALSE)*SUMIFS('IEA-MethaneAbatement-US'!$M:$M,'IEA-MethaneAbatement-US'!$N:$N,"&lt;"&amp;$B23,'IEA-MethaneAbatement-US'!$N:$N,"&gt;="&amp;$A23,'IEA-MethaneAbatement-US'!$L:$L,$B$1))+(VLOOKUP($C$1,'Multipliers and Adjustments'!$A$70:$I$86,TRUNC(COLUMN(AG$2)/5)+2,FALSE)*SUMIFS('IEA-MethaneAbatement-US'!$M:$M,'IEA-MethaneAbatement-US'!$N:$N,"&lt;"&amp;$B23,'IEA-MethaneAbatement-US'!$N:$N,"&gt;="&amp;$A23,'IEA-MethaneAbatement-US'!$L:$L,$C$1))+(VLOOKUP($D$1,'Multipliers and Adjustments'!$A$70:$I$86,TRUNC(COLUMN(AG$2)/5)+2,FALSE)*SUMIFS('IEA-MethaneAbatement-US'!$M:$M,'IEA-MethaneAbatement-US'!$N:$N,"&lt;"&amp;$B23,'IEA-MethaneAbatement-US'!$N:$N,"&gt;="&amp;$A23,'IEA-MethaneAbatement-US'!$L:$L,$D$1)))*'State Downscaling Multipliers'!$B$7*(1+'EPA to IEA Scaling'!AK$10)</f>
        <v>0</v>
      </c>
      <c r="AH23" s="165">
        <f>((VLOOKUP($B$1,'Multipliers and Adjustments'!$A$70:$I$86,TRUNC(COLUMN(AH$2)/5)+2,FALSE)*SUMIFS('IEA-MethaneAbatement-US'!$M:$M,'IEA-MethaneAbatement-US'!$N:$N,"&lt;"&amp;$B23,'IEA-MethaneAbatement-US'!$N:$N,"&gt;="&amp;$A23,'IEA-MethaneAbatement-US'!$L:$L,$B$1))+(VLOOKUP($C$1,'Multipliers and Adjustments'!$A$70:$I$86,TRUNC(COLUMN(AH$2)/5)+2,FALSE)*SUMIFS('IEA-MethaneAbatement-US'!$M:$M,'IEA-MethaneAbatement-US'!$N:$N,"&lt;"&amp;$B23,'IEA-MethaneAbatement-US'!$N:$N,"&gt;="&amp;$A23,'IEA-MethaneAbatement-US'!$L:$L,$C$1))+(VLOOKUP($D$1,'Multipliers and Adjustments'!$A$70:$I$86,TRUNC(COLUMN(AH$2)/5)+2,FALSE)*SUMIFS('IEA-MethaneAbatement-US'!$M:$M,'IEA-MethaneAbatement-US'!$N:$N,"&lt;"&amp;$B23,'IEA-MethaneAbatement-US'!$N:$N,"&gt;="&amp;$A23,'IEA-MethaneAbatement-US'!$L:$L,$D$1)))*'State Downscaling Multipliers'!$B$7*(1+'EPA to IEA Scaling'!AL$10)</f>
        <v>0</v>
      </c>
      <c r="AI23" s="165">
        <f>((VLOOKUP($B$1,'Multipliers and Adjustments'!$A$70:$I$86,TRUNC(COLUMN(AI$2)/5)+2,FALSE)*SUMIFS('IEA-MethaneAbatement-US'!$M:$M,'IEA-MethaneAbatement-US'!$N:$N,"&lt;"&amp;$B23,'IEA-MethaneAbatement-US'!$N:$N,"&gt;="&amp;$A23,'IEA-MethaneAbatement-US'!$L:$L,$B$1))+(VLOOKUP($C$1,'Multipliers and Adjustments'!$A$70:$I$86,TRUNC(COLUMN(AI$2)/5)+2,FALSE)*SUMIFS('IEA-MethaneAbatement-US'!$M:$M,'IEA-MethaneAbatement-US'!$N:$N,"&lt;"&amp;$B23,'IEA-MethaneAbatement-US'!$N:$N,"&gt;="&amp;$A23,'IEA-MethaneAbatement-US'!$L:$L,$C$1))+(VLOOKUP($D$1,'Multipliers and Adjustments'!$A$70:$I$86,TRUNC(COLUMN(AI$2)/5)+2,FALSE)*SUMIFS('IEA-MethaneAbatement-US'!$M:$M,'IEA-MethaneAbatement-US'!$N:$N,"&lt;"&amp;$B23,'IEA-MethaneAbatement-US'!$N:$N,"&gt;="&amp;$A23,'IEA-MethaneAbatement-US'!$L:$L,$D$1)))*'State Downscaling Multipliers'!$B$7*(1+'EPA to IEA Scaling'!AM$10)</f>
        <v>0</v>
      </c>
      <c r="AJ23" s="165">
        <f>((VLOOKUP($B$1,'Multipliers and Adjustments'!$A$70:$I$86,TRUNC(COLUMN(AJ$2)/5)+2,FALSE)*SUMIFS('IEA-MethaneAbatement-US'!$M:$M,'IEA-MethaneAbatement-US'!$N:$N,"&lt;"&amp;$B23,'IEA-MethaneAbatement-US'!$N:$N,"&gt;="&amp;$A23,'IEA-MethaneAbatement-US'!$L:$L,$B$1))+(VLOOKUP($C$1,'Multipliers and Adjustments'!$A$70:$I$86,TRUNC(COLUMN(AJ$2)/5)+2,FALSE)*SUMIFS('IEA-MethaneAbatement-US'!$M:$M,'IEA-MethaneAbatement-US'!$N:$N,"&lt;"&amp;$B23,'IEA-MethaneAbatement-US'!$N:$N,"&gt;="&amp;$A23,'IEA-MethaneAbatement-US'!$L:$L,$C$1))+(VLOOKUP($D$1,'Multipliers and Adjustments'!$A$70:$I$86,TRUNC(COLUMN(AJ$2)/5)+2,FALSE)*SUMIFS('IEA-MethaneAbatement-US'!$M:$M,'IEA-MethaneAbatement-US'!$N:$N,"&lt;"&amp;$B23,'IEA-MethaneAbatement-US'!$N:$N,"&gt;="&amp;$A23,'IEA-MethaneAbatement-US'!$L:$L,$D$1)))*'State Downscaling Multipliers'!$B$7*(1+'EPA to IEA Scaling'!AN$10)</f>
        <v>0</v>
      </c>
      <c r="AK23" s="165">
        <f>((VLOOKUP($B$1,'Multipliers and Adjustments'!$A$70:$I$86,TRUNC(COLUMN(AK$2)/5)+2,FALSE)*SUMIFS('IEA-MethaneAbatement-US'!$M:$M,'IEA-MethaneAbatement-US'!$N:$N,"&lt;"&amp;$B23,'IEA-MethaneAbatement-US'!$N:$N,"&gt;="&amp;$A23,'IEA-MethaneAbatement-US'!$L:$L,$B$1))+(VLOOKUP($C$1,'Multipliers and Adjustments'!$A$70:$I$86,TRUNC(COLUMN(AK$2)/5)+2,FALSE)*SUMIFS('IEA-MethaneAbatement-US'!$M:$M,'IEA-MethaneAbatement-US'!$N:$N,"&lt;"&amp;$B23,'IEA-MethaneAbatement-US'!$N:$N,"&gt;="&amp;$A23,'IEA-MethaneAbatement-US'!$L:$L,$C$1))+(VLOOKUP($D$1,'Multipliers and Adjustments'!$A$70:$I$86,TRUNC(COLUMN(AK$2)/5)+2,FALSE)*SUMIFS('IEA-MethaneAbatement-US'!$M:$M,'IEA-MethaneAbatement-US'!$N:$N,"&lt;"&amp;$B23,'IEA-MethaneAbatement-US'!$N:$N,"&gt;="&amp;$A23,'IEA-MethaneAbatement-US'!$L:$L,$D$1)))*'State Downscaling Multipliers'!$B$7*(1+'EPA to IEA Scaling'!AO$10)</f>
        <v>0</v>
      </c>
      <c r="AL23" s="167">
        <f>((VLOOKUP($B$1,'Multipliers and Adjustments'!$A$70:$I$86,TRUNC(COLUMN(AL$2)/5)+2,FALSE)*SUMIFS('IEA-MethaneAbatement-US'!$M:$M,'IEA-MethaneAbatement-US'!$N:$N,"&lt;"&amp;$B23,'IEA-MethaneAbatement-US'!$N:$N,"&gt;="&amp;$A23,'IEA-MethaneAbatement-US'!$L:$L,$B$1))+(VLOOKUP($C$1,'Multipliers and Adjustments'!$A$70:$I$86,TRUNC(COLUMN(AL$2)/5)+2,FALSE)*SUMIFS('IEA-MethaneAbatement-US'!$M:$M,'IEA-MethaneAbatement-US'!$N:$N,"&lt;"&amp;$B23,'IEA-MethaneAbatement-US'!$N:$N,"&gt;="&amp;$A23,'IEA-MethaneAbatement-US'!$L:$L,$C$1))+(VLOOKUP($D$1,'Multipliers and Adjustments'!$A$70:$I$86,TRUNC(COLUMN(AL$2)/5)+2,FALSE)*SUMIFS('IEA-MethaneAbatement-US'!$M:$M,'IEA-MethaneAbatement-US'!$N:$N,"&lt;"&amp;$B23,'IEA-MethaneAbatement-US'!$N:$N,"&gt;="&amp;$A23,'IEA-MethaneAbatement-US'!$L:$L,$D$1)))*'State Downscaling Multipliers'!$B$7*(1+'EPA to IEA Scaling'!AP$10)</f>
        <v>0</v>
      </c>
    </row>
    <row r="24" spans="1:38" ht="15.75" customHeight="1" x14ac:dyDescent="0.25">
      <c r="A24" s="50">
        <f t="shared" si="1"/>
        <v>-100</v>
      </c>
      <c r="B24" s="50">
        <f t="shared" ref="B24:B33" si="2">A24+10</f>
        <v>-90</v>
      </c>
      <c r="C24" s="165">
        <f>((VLOOKUP($B$1,'Multipliers and Adjustments'!$A$70:$I$86,TRUNC(COLUMN(C$2)/5)+2,FALSE)*SUMIFS('IEA-MethaneAbatement-US'!$M:$M,'IEA-MethaneAbatement-US'!$N:$N,"&lt;"&amp;$B24,'IEA-MethaneAbatement-US'!$N:$N,"&gt;="&amp;$A24,'IEA-MethaneAbatement-US'!$L:$L,$B$1))+(VLOOKUP($C$1,'Multipliers and Adjustments'!$A$70:$I$86,TRUNC(COLUMN(C$2)/5)+2,FALSE)*SUMIFS('IEA-MethaneAbatement-US'!$M:$M,'IEA-MethaneAbatement-US'!$N:$N,"&lt;"&amp;$B24,'IEA-MethaneAbatement-US'!$N:$N,"&gt;="&amp;$A24,'IEA-MethaneAbatement-US'!$L:$L,$C$1))+(VLOOKUP($D$1,'Multipliers and Adjustments'!$A$70:$I$86,TRUNC(COLUMN(C$2)/5)+2,FALSE)*SUMIFS('IEA-MethaneAbatement-US'!$M:$M,'IEA-MethaneAbatement-US'!$N:$N,"&lt;"&amp;$B24,'IEA-MethaneAbatement-US'!$N:$N,"&gt;="&amp;$A24,'IEA-MethaneAbatement-US'!$L:$L,$D$1)))*'State Downscaling Multipliers'!$B$7*(1+'EPA to IEA Scaling'!G$10)</f>
        <v>0</v>
      </c>
      <c r="D24" s="165">
        <f>((VLOOKUP($B$1,'Multipliers and Adjustments'!$A$70:$I$86,TRUNC(COLUMN(D$2)/5)+2,FALSE)*SUMIFS('IEA-MethaneAbatement-US'!$M:$M,'IEA-MethaneAbatement-US'!$N:$N,"&lt;"&amp;$B24,'IEA-MethaneAbatement-US'!$N:$N,"&gt;="&amp;$A24,'IEA-MethaneAbatement-US'!$L:$L,$B$1))+(VLOOKUP($C$1,'Multipliers and Adjustments'!$A$70:$I$86,TRUNC(COLUMN(D$2)/5)+2,FALSE)*SUMIFS('IEA-MethaneAbatement-US'!$M:$M,'IEA-MethaneAbatement-US'!$N:$N,"&lt;"&amp;$B24,'IEA-MethaneAbatement-US'!$N:$N,"&gt;="&amp;$A24,'IEA-MethaneAbatement-US'!$L:$L,$C$1))+(VLOOKUP($D$1,'Multipliers and Adjustments'!$A$70:$I$86,TRUNC(COLUMN(D$2)/5)+2,FALSE)*SUMIFS('IEA-MethaneAbatement-US'!$M:$M,'IEA-MethaneAbatement-US'!$N:$N,"&lt;"&amp;$B24,'IEA-MethaneAbatement-US'!$N:$N,"&gt;="&amp;$A24,'IEA-MethaneAbatement-US'!$L:$L,$D$1)))*'State Downscaling Multipliers'!$B$7*(1+'EPA to IEA Scaling'!H$10)</f>
        <v>0</v>
      </c>
      <c r="E24" s="165">
        <f>((VLOOKUP($B$1,'Multipliers and Adjustments'!$A$70:$I$86,TRUNC(COLUMN(E$2)/5)+2,FALSE)*SUMIFS('IEA-MethaneAbatement-US'!$M:$M,'IEA-MethaneAbatement-US'!$N:$N,"&lt;"&amp;$B24,'IEA-MethaneAbatement-US'!$N:$N,"&gt;="&amp;$A24,'IEA-MethaneAbatement-US'!$L:$L,$B$1))+(VLOOKUP($C$1,'Multipliers and Adjustments'!$A$70:$I$86,TRUNC(COLUMN(E$2)/5)+2,FALSE)*SUMIFS('IEA-MethaneAbatement-US'!$M:$M,'IEA-MethaneAbatement-US'!$N:$N,"&lt;"&amp;$B24,'IEA-MethaneAbatement-US'!$N:$N,"&gt;="&amp;$A24,'IEA-MethaneAbatement-US'!$L:$L,$C$1))+(VLOOKUP($D$1,'Multipliers and Adjustments'!$A$70:$I$86,TRUNC(COLUMN(E$2)/5)+2,FALSE)*SUMIFS('IEA-MethaneAbatement-US'!$M:$M,'IEA-MethaneAbatement-US'!$N:$N,"&lt;"&amp;$B24,'IEA-MethaneAbatement-US'!$N:$N,"&gt;="&amp;$A24,'IEA-MethaneAbatement-US'!$L:$L,$D$1)))*'State Downscaling Multipliers'!$B$7*(1+'EPA to IEA Scaling'!I$10)</f>
        <v>0</v>
      </c>
      <c r="F24" s="165">
        <f>((VLOOKUP($B$1,'Multipliers and Adjustments'!$A$70:$I$86,TRUNC(COLUMN(F$2)/5)+2,FALSE)*SUMIFS('IEA-MethaneAbatement-US'!$M:$M,'IEA-MethaneAbatement-US'!$N:$N,"&lt;"&amp;$B24,'IEA-MethaneAbatement-US'!$N:$N,"&gt;="&amp;$A24,'IEA-MethaneAbatement-US'!$L:$L,$B$1))+(VLOOKUP($C$1,'Multipliers and Adjustments'!$A$70:$I$86,TRUNC(COLUMN(F$2)/5)+2,FALSE)*SUMIFS('IEA-MethaneAbatement-US'!$M:$M,'IEA-MethaneAbatement-US'!$N:$N,"&lt;"&amp;$B24,'IEA-MethaneAbatement-US'!$N:$N,"&gt;="&amp;$A24,'IEA-MethaneAbatement-US'!$L:$L,$C$1))+(VLOOKUP($D$1,'Multipliers and Adjustments'!$A$70:$I$86,TRUNC(COLUMN(F$2)/5)+2,FALSE)*SUMIFS('IEA-MethaneAbatement-US'!$M:$M,'IEA-MethaneAbatement-US'!$N:$N,"&lt;"&amp;$B24,'IEA-MethaneAbatement-US'!$N:$N,"&gt;="&amp;$A24,'IEA-MethaneAbatement-US'!$L:$L,$D$1)))*'State Downscaling Multipliers'!$B$7*(1+'EPA to IEA Scaling'!J$10)</f>
        <v>0</v>
      </c>
      <c r="G24" s="166">
        <f>((VLOOKUP($B$1,'Multipliers and Adjustments'!$A$70:$I$86,TRUNC(COLUMN(G$2)/5)+2,FALSE)*SUMIFS('IEA-MethaneAbatement-US'!$M:$M,'IEA-MethaneAbatement-US'!$N:$N,"&lt;"&amp;$B24,'IEA-MethaneAbatement-US'!$N:$N,"&gt;="&amp;$A24,'IEA-MethaneAbatement-US'!$L:$L,$B$1))+(VLOOKUP($C$1,'Multipliers and Adjustments'!$A$70:$I$86,TRUNC(COLUMN(G$2)/5)+2,FALSE)*SUMIFS('IEA-MethaneAbatement-US'!$M:$M,'IEA-MethaneAbatement-US'!$N:$N,"&lt;"&amp;$B24,'IEA-MethaneAbatement-US'!$N:$N,"&gt;="&amp;$A24,'IEA-MethaneAbatement-US'!$L:$L,$C$1))+(VLOOKUP($D$1,'Multipliers and Adjustments'!$A$70:$I$86,TRUNC(COLUMN(G$2)/5)+2,FALSE)*SUMIFS('IEA-MethaneAbatement-US'!$M:$M,'IEA-MethaneAbatement-US'!$N:$N,"&lt;"&amp;$B24,'IEA-MethaneAbatement-US'!$N:$N,"&gt;="&amp;$A24,'IEA-MethaneAbatement-US'!$L:$L,$D$1)))*'State Downscaling Multipliers'!$B$7*(1+'EPA to IEA Scaling'!K$10)</f>
        <v>0</v>
      </c>
      <c r="H24" s="167">
        <f>((VLOOKUP($B$1,'Multipliers and Adjustments'!$A$70:$I$86,TRUNC(COLUMN(H$2)/5)+2,FALSE)*SUMIFS('IEA-MethaneAbatement-US'!$M:$M,'IEA-MethaneAbatement-US'!$N:$N,"&lt;"&amp;$B24,'IEA-MethaneAbatement-US'!$N:$N,"&gt;="&amp;$A24,'IEA-MethaneAbatement-US'!$L:$L,$B$1))+(VLOOKUP($C$1,'Multipliers and Adjustments'!$A$70:$I$86,TRUNC(COLUMN(H$2)/5)+2,FALSE)*SUMIFS('IEA-MethaneAbatement-US'!$M:$M,'IEA-MethaneAbatement-US'!$N:$N,"&lt;"&amp;$B24,'IEA-MethaneAbatement-US'!$N:$N,"&gt;="&amp;$A24,'IEA-MethaneAbatement-US'!$L:$L,$C$1))+(VLOOKUP($D$1,'Multipliers and Adjustments'!$A$70:$I$86,TRUNC(COLUMN(H$2)/5)+2,FALSE)*SUMIFS('IEA-MethaneAbatement-US'!$M:$M,'IEA-MethaneAbatement-US'!$N:$N,"&lt;"&amp;$B24,'IEA-MethaneAbatement-US'!$N:$N,"&gt;="&amp;$A24,'IEA-MethaneAbatement-US'!$L:$L,$D$1)))*'State Downscaling Multipliers'!$B$7*(1+'EPA to IEA Scaling'!L$10)</f>
        <v>0</v>
      </c>
      <c r="I24" s="165">
        <f>((VLOOKUP($B$1,'Multipliers and Adjustments'!$A$70:$I$86,TRUNC(COLUMN(I$2)/5)+2,FALSE)*SUMIFS('IEA-MethaneAbatement-US'!$M:$M,'IEA-MethaneAbatement-US'!$N:$N,"&lt;"&amp;$B24,'IEA-MethaneAbatement-US'!$N:$N,"&gt;="&amp;$A24,'IEA-MethaneAbatement-US'!$L:$L,$B$1))+(VLOOKUP($C$1,'Multipliers and Adjustments'!$A$70:$I$86,TRUNC(COLUMN(I$2)/5)+2,FALSE)*SUMIFS('IEA-MethaneAbatement-US'!$M:$M,'IEA-MethaneAbatement-US'!$N:$N,"&lt;"&amp;$B24,'IEA-MethaneAbatement-US'!$N:$N,"&gt;="&amp;$A24,'IEA-MethaneAbatement-US'!$L:$L,$C$1))+(VLOOKUP($D$1,'Multipliers and Adjustments'!$A$70:$I$86,TRUNC(COLUMN(I$2)/5)+2,FALSE)*SUMIFS('IEA-MethaneAbatement-US'!$M:$M,'IEA-MethaneAbatement-US'!$N:$N,"&lt;"&amp;$B24,'IEA-MethaneAbatement-US'!$N:$N,"&gt;="&amp;$A24,'IEA-MethaneAbatement-US'!$L:$L,$D$1)))*'State Downscaling Multipliers'!$B$7*(1+'EPA to IEA Scaling'!M$10)</f>
        <v>0</v>
      </c>
      <c r="J24" s="165">
        <f>((VLOOKUP($B$1,'Multipliers and Adjustments'!$A$70:$I$86,TRUNC(COLUMN(J$2)/5)+2,FALSE)*SUMIFS('IEA-MethaneAbatement-US'!$M:$M,'IEA-MethaneAbatement-US'!$N:$N,"&lt;"&amp;$B24,'IEA-MethaneAbatement-US'!$N:$N,"&gt;="&amp;$A24,'IEA-MethaneAbatement-US'!$L:$L,$B$1))+(VLOOKUP($C$1,'Multipliers and Adjustments'!$A$70:$I$86,TRUNC(COLUMN(J$2)/5)+2,FALSE)*SUMIFS('IEA-MethaneAbatement-US'!$M:$M,'IEA-MethaneAbatement-US'!$N:$N,"&lt;"&amp;$B24,'IEA-MethaneAbatement-US'!$N:$N,"&gt;="&amp;$A24,'IEA-MethaneAbatement-US'!$L:$L,$C$1))+(VLOOKUP($D$1,'Multipliers and Adjustments'!$A$70:$I$86,TRUNC(COLUMN(J$2)/5)+2,FALSE)*SUMIFS('IEA-MethaneAbatement-US'!$M:$M,'IEA-MethaneAbatement-US'!$N:$N,"&lt;"&amp;$B24,'IEA-MethaneAbatement-US'!$N:$N,"&gt;="&amp;$A24,'IEA-MethaneAbatement-US'!$L:$L,$D$1)))*'State Downscaling Multipliers'!$B$7*(1+'EPA to IEA Scaling'!N$10)</f>
        <v>0</v>
      </c>
      <c r="K24" s="165">
        <f>((VLOOKUP($B$1,'Multipliers and Adjustments'!$A$70:$I$86,TRUNC(COLUMN(K$2)/5)+2,FALSE)*SUMIFS('IEA-MethaneAbatement-US'!$M:$M,'IEA-MethaneAbatement-US'!$N:$N,"&lt;"&amp;$B24,'IEA-MethaneAbatement-US'!$N:$N,"&gt;="&amp;$A24,'IEA-MethaneAbatement-US'!$L:$L,$B$1))+(VLOOKUP($C$1,'Multipliers and Adjustments'!$A$70:$I$86,TRUNC(COLUMN(K$2)/5)+2,FALSE)*SUMIFS('IEA-MethaneAbatement-US'!$M:$M,'IEA-MethaneAbatement-US'!$N:$N,"&lt;"&amp;$B24,'IEA-MethaneAbatement-US'!$N:$N,"&gt;="&amp;$A24,'IEA-MethaneAbatement-US'!$L:$L,$C$1))+(VLOOKUP($D$1,'Multipliers and Adjustments'!$A$70:$I$86,TRUNC(COLUMN(K$2)/5)+2,FALSE)*SUMIFS('IEA-MethaneAbatement-US'!$M:$M,'IEA-MethaneAbatement-US'!$N:$N,"&lt;"&amp;$B24,'IEA-MethaneAbatement-US'!$N:$N,"&gt;="&amp;$A24,'IEA-MethaneAbatement-US'!$L:$L,$D$1)))*'State Downscaling Multipliers'!$B$7*(1+'EPA to IEA Scaling'!O$10)</f>
        <v>0</v>
      </c>
      <c r="L24" s="165">
        <f>((VLOOKUP($B$1,'Multipliers and Adjustments'!$A$70:$I$86,TRUNC(COLUMN(L$2)/5)+2,FALSE)*SUMIFS('IEA-MethaneAbatement-US'!$M:$M,'IEA-MethaneAbatement-US'!$N:$N,"&lt;"&amp;$B24,'IEA-MethaneAbatement-US'!$N:$N,"&gt;="&amp;$A24,'IEA-MethaneAbatement-US'!$L:$L,$B$1))+(VLOOKUP($C$1,'Multipliers and Adjustments'!$A$70:$I$86,TRUNC(COLUMN(L$2)/5)+2,FALSE)*SUMIFS('IEA-MethaneAbatement-US'!$M:$M,'IEA-MethaneAbatement-US'!$N:$N,"&lt;"&amp;$B24,'IEA-MethaneAbatement-US'!$N:$N,"&gt;="&amp;$A24,'IEA-MethaneAbatement-US'!$L:$L,$C$1))+(VLOOKUP($D$1,'Multipliers and Adjustments'!$A$70:$I$86,TRUNC(COLUMN(L$2)/5)+2,FALSE)*SUMIFS('IEA-MethaneAbatement-US'!$M:$M,'IEA-MethaneAbatement-US'!$N:$N,"&lt;"&amp;$B24,'IEA-MethaneAbatement-US'!$N:$N,"&gt;="&amp;$A24,'IEA-MethaneAbatement-US'!$L:$L,$D$1)))*'State Downscaling Multipliers'!$B$7*(1+'EPA to IEA Scaling'!P$10)</f>
        <v>0</v>
      </c>
      <c r="M24" s="167">
        <f>((VLOOKUP($B$1,'Multipliers and Adjustments'!$A$70:$I$86,TRUNC(COLUMN(M$2)/5)+2,FALSE)*SUMIFS('IEA-MethaneAbatement-US'!$M:$M,'IEA-MethaneAbatement-US'!$N:$N,"&lt;"&amp;$B24,'IEA-MethaneAbatement-US'!$N:$N,"&gt;="&amp;$A24,'IEA-MethaneAbatement-US'!$L:$L,$B$1))+(VLOOKUP($C$1,'Multipliers and Adjustments'!$A$70:$I$86,TRUNC(COLUMN(M$2)/5)+2,FALSE)*SUMIFS('IEA-MethaneAbatement-US'!$M:$M,'IEA-MethaneAbatement-US'!$N:$N,"&lt;"&amp;$B24,'IEA-MethaneAbatement-US'!$N:$N,"&gt;="&amp;$A24,'IEA-MethaneAbatement-US'!$L:$L,$C$1))+(VLOOKUP($D$1,'Multipliers and Adjustments'!$A$70:$I$86,TRUNC(COLUMN(M$2)/5)+2,FALSE)*SUMIFS('IEA-MethaneAbatement-US'!$M:$M,'IEA-MethaneAbatement-US'!$N:$N,"&lt;"&amp;$B24,'IEA-MethaneAbatement-US'!$N:$N,"&gt;="&amp;$A24,'IEA-MethaneAbatement-US'!$L:$L,$D$1)))*'State Downscaling Multipliers'!$B$7*(1+'EPA to IEA Scaling'!Q$10)</f>
        <v>0</v>
      </c>
      <c r="N24" s="165">
        <f>((VLOOKUP($B$1,'Multipliers and Adjustments'!$A$70:$I$86,TRUNC(COLUMN(N$2)/5)+2,FALSE)*SUMIFS('IEA-MethaneAbatement-US'!$M:$M,'IEA-MethaneAbatement-US'!$N:$N,"&lt;"&amp;$B24,'IEA-MethaneAbatement-US'!$N:$N,"&gt;="&amp;$A24,'IEA-MethaneAbatement-US'!$L:$L,$B$1))+(VLOOKUP($C$1,'Multipliers and Adjustments'!$A$70:$I$86,TRUNC(COLUMN(N$2)/5)+2,FALSE)*SUMIFS('IEA-MethaneAbatement-US'!$M:$M,'IEA-MethaneAbatement-US'!$N:$N,"&lt;"&amp;$B24,'IEA-MethaneAbatement-US'!$N:$N,"&gt;="&amp;$A24,'IEA-MethaneAbatement-US'!$L:$L,$C$1))+(VLOOKUP($D$1,'Multipliers and Adjustments'!$A$70:$I$86,TRUNC(COLUMN(N$2)/5)+2,FALSE)*SUMIFS('IEA-MethaneAbatement-US'!$M:$M,'IEA-MethaneAbatement-US'!$N:$N,"&lt;"&amp;$B24,'IEA-MethaneAbatement-US'!$N:$N,"&gt;="&amp;$A24,'IEA-MethaneAbatement-US'!$L:$L,$D$1)))*'State Downscaling Multipliers'!$B$7*(1+'EPA to IEA Scaling'!R$10)</f>
        <v>0</v>
      </c>
      <c r="O24" s="165">
        <f>((VLOOKUP($B$1,'Multipliers and Adjustments'!$A$70:$I$86,TRUNC(COLUMN(O$2)/5)+2,FALSE)*SUMIFS('IEA-MethaneAbatement-US'!$M:$M,'IEA-MethaneAbatement-US'!$N:$N,"&lt;"&amp;$B24,'IEA-MethaneAbatement-US'!$N:$N,"&gt;="&amp;$A24,'IEA-MethaneAbatement-US'!$L:$L,$B$1))+(VLOOKUP($C$1,'Multipliers and Adjustments'!$A$70:$I$86,TRUNC(COLUMN(O$2)/5)+2,FALSE)*SUMIFS('IEA-MethaneAbatement-US'!$M:$M,'IEA-MethaneAbatement-US'!$N:$N,"&lt;"&amp;$B24,'IEA-MethaneAbatement-US'!$N:$N,"&gt;="&amp;$A24,'IEA-MethaneAbatement-US'!$L:$L,$C$1))+(VLOOKUP($D$1,'Multipliers and Adjustments'!$A$70:$I$86,TRUNC(COLUMN(O$2)/5)+2,FALSE)*SUMIFS('IEA-MethaneAbatement-US'!$M:$M,'IEA-MethaneAbatement-US'!$N:$N,"&lt;"&amp;$B24,'IEA-MethaneAbatement-US'!$N:$N,"&gt;="&amp;$A24,'IEA-MethaneAbatement-US'!$L:$L,$D$1)))*'State Downscaling Multipliers'!$B$7*(1+'EPA to IEA Scaling'!S$10)</f>
        <v>0</v>
      </c>
      <c r="P24" s="165">
        <f>((VLOOKUP($B$1,'Multipliers and Adjustments'!$A$70:$I$86,TRUNC(COLUMN(P$2)/5)+2,FALSE)*SUMIFS('IEA-MethaneAbatement-US'!$M:$M,'IEA-MethaneAbatement-US'!$N:$N,"&lt;"&amp;$B24,'IEA-MethaneAbatement-US'!$N:$N,"&gt;="&amp;$A24,'IEA-MethaneAbatement-US'!$L:$L,$B$1))+(VLOOKUP($C$1,'Multipliers and Adjustments'!$A$70:$I$86,TRUNC(COLUMN(P$2)/5)+2,FALSE)*SUMIFS('IEA-MethaneAbatement-US'!$M:$M,'IEA-MethaneAbatement-US'!$N:$N,"&lt;"&amp;$B24,'IEA-MethaneAbatement-US'!$N:$N,"&gt;="&amp;$A24,'IEA-MethaneAbatement-US'!$L:$L,$C$1))+(VLOOKUP($D$1,'Multipliers and Adjustments'!$A$70:$I$86,TRUNC(COLUMN(P$2)/5)+2,FALSE)*SUMIFS('IEA-MethaneAbatement-US'!$M:$M,'IEA-MethaneAbatement-US'!$N:$N,"&lt;"&amp;$B24,'IEA-MethaneAbatement-US'!$N:$N,"&gt;="&amp;$A24,'IEA-MethaneAbatement-US'!$L:$L,$D$1)))*'State Downscaling Multipliers'!$B$7*(1+'EPA to IEA Scaling'!T$10)</f>
        <v>0</v>
      </c>
      <c r="Q24" s="165">
        <f>((VLOOKUP($B$1,'Multipliers and Adjustments'!$A$70:$I$86,TRUNC(COLUMN(Q$2)/5)+2,FALSE)*SUMIFS('IEA-MethaneAbatement-US'!$M:$M,'IEA-MethaneAbatement-US'!$N:$N,"&lt;"&amp;$B24,'IEA-MethaneAbatement-US'!$N:$N,"&gt;="&amp;$A24,'IEA-MethaneAbatement-US'!$L:$L,$B$1))+(VLOOKUP($C$1,'Multipliers and Adjustments'!$A$70:$I$86,TRUNC(COLUMN(Q$2)/5)+2,FALSE)*SUMIFS('IEA-MethaneAbatement-US'!$M:$M,'IEA-MethaneAbatement-US'!$N:$N,"&lt;"&amp;$B24,'IEA-MethaneAbatement-US'!$N:$N,"&gt;="&amp;$A24,'IEA-MethaneAbatement-US'!$L:$L,$C$1))+(VLOOKUP($D$1,'Multipliers and Adjustments'!$A$70:$I$86,TRUNC(COLUMN(Q$2)/5)+2,FALSE)*SUMIFS('IEA-MethaneAbatement-US'!$M:$M,'IEA-MethaneAbatement-US'!$N:$N,"&lt;"&amp;$B24,'IEA-MethaneAbatement-US'!$N:$N,"&gt;="&amp;$A24,'IEA-MethaneAbatement-US'!$L:$L,$D$1)))*'State Downscaling Multipliers'!$B$7*(1+'EPA to IEA Scaling'!U$10)</f>
        <v>0</v>
      </c>
      <c r="R24" s="167">
        <f>((VLOOKUP($B$1,'Multipliers and Adjustments'!$A$70:$I$86,TRUNC(COLUMN(R$2)/5)+2,FALSE)*SUMIFS('IEA-MethaneAbatement-US'!$M:$M,'IEA-MethaneAbatement-US'!$N:$N,"&lt;"&amp;$B24,'IEA-MethaneAbatement-US'!$N:$N,"&gt;="&amp;$A24,'IEA-MethaneAbatement-US'!$L:$L,$B$1))+(VLOOKUP($C$1,'Multipliers and Adjustments'!$A$70:$I$86,TRUNC(COLUMN(R$2)/5)+2,FALSE)*SUMIFS('IEA-MethaneAbatement-US'!$M:$M,'IEA-MethaneAbatement-US'!$N:$N,"&lt;"&amp;$B24,'IEA-MethaneAbatement-US'!$N:$N,"&gt;="&amp;$A24,'IEA-MethaneAbatement-US'!$L:$L,$C$1))+(VLOOKUP($D$1,'Multipliers and Adjustments'!$A$70:$I$86,TRUNC(COLUMN(R$2)/5)+2,FALSE)*SUMIFS('IEA-MethaneAbatement-US'!$M:$M,'IEA-MethaneAbatement-US'!$N:$N,"&lt;"&amp;$B24,'IEA-MethaneAbatement-US'!$N:$N,"&gt;="&amp;$A24,'IEA-MethaneAbatement-US'!$L:$L,$D$1)))*'State Downscaling Multipliers'!$B$7*(1+'EPA to IEA Scaling'!V$10)</f>
        <v>0</v>
      </c>
      <c r="S24" s="165">
        <f>((VLOOKUP($B$1,'Multipliers and Adjustments'!$A$70:$I$86,TRUNC(COLUMN(S$2)/5)+2,FALSE)*SUMIFS('IEA-MethaneAbatement-US'!$M:$M,'IEA-MethaneAbatement-US'!$N:$N,"&lt;"&amp;$B24,'IEA-MethaneAbatement-US'!$N:$N,"&gt;="&amp;$A24,'IEA-MethaneAbatement-US'!$L:$L,$B$1))+(VLOOKUP($C$1,'Multipliers and Adjustments'!$A$70:$I$86,TRUNC(COLUMN(S$2)/5)+2,FALSE)*SUMIFS('IEA-MethaneAbatement-US'!$M:$M,'IEA-MethaneAbatement-US'!$N:$N,"&lt;"&amp;$B24,'IEA-MethaneAbatement-US'!$N:$N,"&gt;="&amp;$A24,'IEA-MethaneAbatement-US'!$L:$L,$C$1))+(VLOOKUP($D$1,'Multipliers and Adjustments'!$A$70:$I$86,TRUNC(COLUMN(S$2)/5)+2,FALSE)*SUMIFS('IEA-MethaneAbatement-US'!$M:$M,'IEA-MethaneAbatement-US'!$N:$N,"&lt;"&amp;$B24,'IEA-MethaneAbatement-US'!$N:$N,"&gt;="&amp;$A24,'IEA-MethaneAbatement-US'!$L:$L,$D$1)))*'State Downscaling Multipliers'!$B$7*(1+'EPA to IEA Scaling'!W$10)</f>
        <v>0</v>
      </c>
      <c r="T24" s="165">
        <f>((VLOOKUP($B$1,'Multipliers and Adjustments'!$A$70:$I$86,TRUNC(COLUMN(T$2)/5)+2,FALSE)*SUMIFS('IEA-MethaneAbatement-US'!$M:$M,'IEA-MethaneAbatement-US'!$N:$N,"&lt;"&amp;$B24,'IEA-MethaneAbatement-US'!$N:$N,"&gt;="&amp;$A24,'IEA-MethaneAbatement-US'!$L:$L,$B$1))+(VLOOKUP($C$1,'Multipliers and Adjustments'!$A$70:$I$86,TRUNC(COLUMN(T$2)/5)+2,FALSE)*SUMIFS('IEA-MethaneAbatement-US'!$M:$M,'IEA-MethaneAbatement-US'!$N:$N,"&lt;"&amp;$B24,'IEA-MethaneAbatement-US'!$N:$N,"&gt;="&amp;$A24,'IEA-MethaneAbatement-US'!$L:$L,$C$1))+(VLOOKUP($D$1,'Multipliers and Adjustments'!$A$70:$I$86,TRUNC(COLUMN(T$2)/5)+2,FALSE)*SUMIFS('IEA-MethaneAbatement-US'!$M:$M,'IEA-MethaneAbatement-US'!$N:$N,"&lt;"&amp;$B24,'IEA-MethaneAbatement-US'!$N:$N,"&gt;="&amp;$A24,'IEA-MethaneAbatement-US'!$L:$L,$D$1)))*'State Downscaling Multipliers'!$B$7*(1+'EPA to IEA Scaling'!X$10)</f>
        <v>0</v>
      </c>
      <c r="U24" s="165">
        <f>((VLOOKUP($B$1,'Multipliers and Adjustments'!$A$70:$I$86,TRUNC(COLUMN(U$2)/5)+2,FALSE)*SUMIFS('IEA-MethaneAbatement-US'!$M:$M,'IEA-MethaneAbatement-US'!$N:$N,"&lt;"&amp;$B24,'IEA-MethaneAbatement-US'!$N:$N,"&gt;="&amp;$A24,'IEA-MethaneAbatement-US'!$L:$L,$B$1))+(VLOOKUP($C$1,'Multipliers and Adjustments'!$A$70:$I$86,TRUNC(COLUMN(U$2)/5)+2,FALSE)*SUMIFS('IEA-MethaneAbatement-US'!$M:$M,'IEA-MethaneAbatement-US'!$N:$N,"&lt;"&amp;$B24,'IEA-MethaneAbatement-US'!$N:$N,"&gt;="&amp;$A24,'IEA-MethaneAbatement-US'!$L:$L,$C$1))+(VLOOKUP($D$1,'Multipliers and Adjustments'!$A$70:$I$86,TRUNC(COLUMN(U$2)/5)+2,FALSE)*SUMIFS('IEA-MethaneAbatement-US'!$M:$M,'IEA-MethaneAbatement-US'!$N:$N,"&lt;"&amp;$B24,'IEA-MethaneAbatement-US'!$N:$N,"&gt;="&amp;$A24,'IEA-MethaneAbatement-US'!$L:$L,$D$1)))*'State Downscaling Multipliers'!$B$7*(1+'EPA to IEA Scaling'!Y$10)</f>
        <v>0</v>
      </c>
      <c r="V24" s="165">
        <f>((VLOOKUP($B$1,'Multipliers and Adjustments'!$A$70:$I$86,TRUNC(COLUMN(V$2)/5)+2,FALSE)*SUMIFS('IEA-MethaneAbatement-US'!$M:$M,'IEA-MethaneAbatement-US'!$N:$N,"&lt;"&amp;$B24,'IEA-MethaneAbatement-US'!$N:$N,"&gt;="&amp;$A24,'IEA-MethaneAbatement-US'!$L:$L,$B$1))+(VLOOKUP($C$1,'Multipliers and Adjustments'!$A$70:$I$86,TRUNC(COLUMN(V$2)/5)+2,FALSE)*SUMIFS('IEA-MethaneAbatement-US'!$M:$M,'IEA-MethaneAbatement-US'!$N:$N,"&lt;"&amp;$B24,'IEA-MethaneAbatement-US'!$N:$N,"&gt;="&amp;$A24,'IEA-MethaneAbatement-US'!$L:$L,$C$1))+(VLOOKUP($D$1,'Multipliers and Adjustments'!$A$70:$I$86,TRUNC(COLUMN(V$2)/5)+2,FALSE)*SUMIFS('IEA-MethaneAbatement-US'!$M:$M,'IEA-MethaneAbatement-US'!$N:$N,"&lt;"&amp;$B24,'IEA-MethaneAbatement-US'!$N:$N,"&gt;="&amp;$A24,'IEA-MethaneAbatement-US'!$L:$L,$D$1)))*'State Downscaling Multipliers'!$B$7*(1+'EPA to IEA Scaling'!Z$10)</f>
        <v>0</v>
      </c>
      <c r="W24" s="167">
        <f>((VLOOKUP($B$1,'Multipliers and Adjustments'!$A$70:$I$86,TRUNC(COLUMN(W$2)/5)+2,FALSE)*SUMIFS('IEA-MethaneAbatement-US'!$M:$M,'IEA-MethaneAbatement-US'!$N:$N,"&lt;"&amp;$B24,'IEA-MethaneAbatement-US'!$N:$N,"&gt;="&amp;$A24,'IEA-MethaneAbatement-US'!$L:$L,$B$1))+(VLOOKUP($C$1,'Multipliers and Adjustments'!$A$70:$I$86,TRUNC(COLUMN(W$2)/5)+2,FALSE)*SUMIFS('IEA-MethaneAbatement-US'!$M:$M,'IEA-MethaneAbatement-US'!$N:$N,"&lt;"&amp;$B24,'IEA-MethaneAbatement-US'!$N:$N,"&gt;="&amp;$A24,'IEA-MethaneAbatement-US'!$L:$L,$C$1))+(VLOOKUP($D$1,'Multipliers and Adjustments'!$A$70:$I$86,TRUNC(COLUMN(W$2)/5)+2,FALSE)*SUMIFS('IEA-MethaneAbatement-US'!$M:$M,'IEA-MethaneAbatement-US'!$N:$N,"&lt;"&amp;$B24,'IEA-MethaneAbatement-US'!$N:$N,"&gt;="&amp;$A24,'IEA-MethaneAbatement-US'!$L:$L,$D$1)))*'State Downscaling Multipliers'!$B$7*(1+'EPA to IEA Scaling'!AA$10)</f>
        <v>0</v>
      </c>
      <c r="X24" s="165">
        <f>((VLOOKUP($B$1,'Multipliers and Adjustments'!$A$70:$I$86,TRUNC(COLUMN(X$2)/5)+2,FALSE)*SUMIFS('IEA-MethaneAbatement-US'!$M:$M,'IEA-MethaneAbatement-US'!$N:$N,"&lt;"&amp;$B24,'IEA-MethaneAbatement-US'!$N:$N,"&gt;="&amp;$A24,'IEA-MethaneAbatement-US'!$L:$L,$B$1))+(VLOOKUP($C$1,'Multipliers and Adjustments'!$A$70:$I$86,TRUNC(COLUMN(X$2)/5)+2,FALSE)*SUMIFS('IEA-MethaneAbatement-US'!$M:$M,'IEA-MethaneAbatement-US'!$N:$N,"&lt;"&amp;$B24,'IEA-MethaneAbatement-US'!$N:$N,"&gt;="&amp;$A24,'IEA-MethaneAbatement-US'!$L:$L,$C$1))+(VLOOKUP($D$1,'Multipliers and Adjustments'!$A$70:$I$86,TRUNC(COLUMN(X$2)/5)+2,FALSE)*SUMIFS('IEA-MethaneAbatement-US'!$M:$M,'IEA-MethaneAbatement-US'!$N:$N,"&lt;"&amp;$B24,'IEA-MethaneAbatement-US'!$N:$N,"&gt;="&amp;$A24,'IEA-MethaneAbatement-US'!$L:$L,$D$1)))*'State Downscaling Multipliers'!$B$7*(1+'EPA to IEA Scaling'!AB$10)</f>
        <v>0</v>
      </c>
      <c r="Y24" s="165">
        <f>((VLOOKUP($B$1,'Multipliers and Adjustments'!$A$70:$I$86,TRUNC(COLUMN(Y$2)/5)+2,FALSE)*SUMIFS('IEA-MethaneAbatement-US'!$M:$M,'IEA-MethaneAbatement-US'!$N:$N,"&lt;"&amp;$B24,'IEA-MethaneAbatement-US'!$N:$N,"&gt;="&amp;$A24,'IEA-MethaneAbatement-US'!$L:$L,$B$1))+(VLOOKUP($C$1,'Multipliers and Adjustments'!$A$70:$I$86,TRUNC(COLUMN(Y$2)/5)+2,FALSE)*SUMIFS('IEA-MethaneAbatement-US'!$M:$M,'IEA-MethaneAbatement-US'!$N:$N,"&lt;"&amp;$B24,'IEA-MethaneAbatement-US'!$N:$N,"&gt;="&amp;$A24,'IEA-MethaneAbatement-US'!$L:$L,$C$1))+(VLOOKUP($D$1,'Multipliers and Adjustments'!$A$70:$I$86,TRUNC(COLUMN(Y$2)/5)+2,FALSE)*SUMIFS('IEA-MethaneAbatement-US'!$M:$M,'IEA-MethaneAbatement-US'!$N:$N,"&lt;"&amp;$B24,'IEA-MethaneAbatement-US'!$N:$N,"&gt;="&amp;$A24,'IEA-MethaneAbatement-US'!$L:$L,$D$1)))*'State Downscaling Multipliers'!$B$7*(1+'EPA to IEA Scaling'!AC$10)</f>
        <v>0</v>
      </c>
      <c r="Z24" s="165">
        <f>((VLOOKUP($B$1,'Multipliers and Adjustments'!$A$70:$I$86,TRUNC(COLUMN(Z$2)/5)+2,FALSE)*SUMIFS('IEA-MethaneAbatement-US'!$M:$M,'IEA-MethaneAbatement-US'!$N:$N,"&lt;"&amp;$B24,'IEA-MethaneAbatement-US'!$N:$N,"&gt;="&amp;$A24,'IEA-MethaneAbatement-US'!$L:$L,$B$1))+(VLOOKUP($C$1,'Multipliers and Adjustments'!$A$70:$I$86,TRUNC(COLUMN(Z$2)/5)+2,FALSE)*SUMIFS('IEA-MethaneAbatement-US'!$M:$M,'IEA-MethaneAbatement-US'!$N:$N,"&lt;"&amp;$B24,'IEA-MethaneAbatement-US'!$N:$N,"&gt;="&amp;$A24,'IEA-MethaneAbatement-US'!$L:$L,$C$1))+(VLOOKUP($D$1,'Multipliers and Adjustments'!$A$70:$I$86,TRUNC(COLUMN(Z$2)/5)+2,FALSE)*SUMIFS('IEA-MethaneAbatement-US'!$M:$M,'IEA-MethaneAbatement-US'!$N:$N,"&lt;"&amp;$B24,'IEA-MethaneAbatement-US'!$N:$N,"&gt;="&amp;$A24,'IEA-MethaneAbatement-US'!$L:$L,$D$1)))*'State Downscaling Multipliers'!$B$7*(1+'EPA to IEA Scaling'!AD$10)</f>
        <v>0</v>
      </c>
      <c r="AA24" s="165">
        <f>((VLOOKUP($B$1,'Multipliers and Adjustments'!$A$70:$I$86,TRUNC(COLUMN(AA$2)/5)+2,FALSE)*SUMIFS('IEA-MethaneAbatement-US'!$M:$M,'IEA-MethaneAbatement-US'!$N:$N,"&lt;"&amp;$B24,'IEA-MethaneAbatement-US'!$N:$N,"&gt;="&amp;$A24,'IEA-MethaneAbatement-US'!$L:$L,$B$1))+(VLOOKUP($C$1,'Multipliers and Adjustments'!$A$70:$I$86,TRUNC(COLUMN(AA$2)/5)+2,FALSE)*SUMIFS('IEA-MethaneAbatement-US'!$M:$M,'IEA-MethaneAbatement-US'!$N:$N,"&lt;"&amp;$B24,'IEA-MethaneAbatement-US'!$N:$N,"&gt;="&amp;$A24,'IEA-MethaneAbatement-US'!$L:$L,$C$1))+(VLOOKUP($D$1,'Multipliers and Adjustments'!$A$70:$I$86,TRUNC(COLUMN(AA$2)/5)+2,FALSE)*SUMIFS('IEA-MethaneAbatement-US'!$M:$M,'IEA-MethaneAbatement-US'!$N:$N,"&lt;"&amp;$B24,'IEA-MethaneAbatement-US'!$N:$N,"&gt;="&amp;$A24,'IEA-MethaneAbatement-US'!$L:$L,$D$1)))*'State Downscaling Multipliers'!$B$7*(1+'EPA to IEA Scaling'!AE$10)</f>
        <v>0</v>
      </c>
      <c r="AB24" s="167">
        <f>((VLOOKUP($B$1,'Multipliers and Adjustments'!$A$70:$I$86,TRUNC(COLUMN(AB$2)/5)+2,FALSE)*SUMIFS('IEA-MethaneAbatement-US'!$M:$M,'IEA-MethaneAbatement-US'!$N:$N,"&lt;"&amp;$B24,'IEA-MethaneAbatement-US'!$N:$N,"&gt;="&amp;$A24,'IEA-MethaneAbatement-US'!$L:$L,$B$1))+(VLOOKUP($C$1,'Multipliers and Adjustments'!$A$70:$I$86,TRUNC(COLUMN(AB$2)/5)+2,FALSE)*SUMIFS('IEA-MethaneAbatement-US'!$M:$M,'IEA-MethaneAbatement-US'!$N:$N,"&lt;"&amp;$B24,'IEA-MethaneAbatement-US'!$N:$N,"&gt;="&amp;$A24,'IEA-MethaneAbatement-US'!$L:$L,$C$1))+(VLOOKUP($D$1,'Multipliers and Adjustments'!$A$70:$I$86,TRUNC(COLUMN(AB$2)/5)+2,FALSE)*SUMIFS('IEA-MethaneAbatement-US'!$M:$M,'IEA-MethaneAbatement-US'!$N:$N,"&lt;"&amp;$B24,'IEA-MethaneAbatement-US'!$N:$N,"&gt;="&amp;$A24,'IEA-MethaneAbatement-US'!$L:$L,$D$1)))*'State Downscaling Multipliers'!$B$7*(1+'EPA to IEA Scaling'!AF$10)</f>
        <v>0</v>
      </c>
      <c r="AC24" s="165">
        <f>((VLOOKUP($B$1,'Multipliers and Adjustments'!$A$70:$I$86,TRUNC(COLUMN(AC$2)/5)+2,FALSE)*SUMIFS('IEA-MethaneAbatement-US'!$M:$M,'IEA-MethaneAbatement-US'!$N:$N,"&lt;"&amp;$B24,'IEA-MethaneAbatement-US'!$N:$N,"&gt;="&amp;$A24,'IEA-MethaneAbatement-US'!$L:$L,$B$1))+(VLOOKUP($C$1,'Multipliers and Adjustments'!$A$70:$I$86,TRUNC(COLUMN(AC$2)/5)+2,FALSE)*SUMIFS('IEA-MethaneAbatement-US'!$M:$M,'IEA-MethaneAbatement-US'!$N:$N,"&lt;"&amp;$B24,'IEA-MethaneAbatement-US'!$N:$N,"&gt;="&amp;$A24,'IEA-MethaneAbatement-US'!$L:$L,$C$1))+(VLOOKUP($D$1,'Multipliers and Adjustments'!$A$70:$I$86,TRUNC(COLUMN(AC$2)/5)+2,FALSE)*SUMIFS('IEA-MethaneAbatement-US'!$M:$M,'IEA-MethaneAbatement-US'!$N:$N,"&lt;"&amp;$B24,'IEA-MethaneAbatement-US'!$N:$N,"&gt;="&amp;$A24,'IEA-MethaneAbatement-US'!$L:$L,$D$1)))*'State Downscaling Multipliers'!$B$7*(1+'EPA to IEA Scaling'!AG$10)</f>
        <v>0</v>
      </c>
      <c r="AD24" s="165">
        <f>((VLOOKUP($B$1,'Multipliers and Adjustments'!$A$70:$I$86,TRUNC(COLUMN(AD$2)/5)+2,FALSE)*SUMIFS('IEA-MethaneAbatement-US'!$M:$M,'IEA-MethaneAbatement-US'!$N:$N,"&lt;"&amp;$B24,'IEA-MethaneAbatement-US'!$N:$N,"&gt;="&amp;$A24,'IEA-MethaneAbatement-US'!$L:$L,$B$1))+(VLOOKUP($C$1,'Multipliers and Adjustments'!$A$70:$I$86,TRUNC(COLUMN(AD$2)/5)+2,FALSE)*SUMIFS('IEA-MethaneAbatement-US'!$M:$M,'IEA-MethaneAbatement-US'!$N:$N,"&lt;"&amp;$B24,'IEA-MethaneAbatement-US'!$N:$N,"&gt;="&amp;$A24,'IEA-MethaneAbatement-US'!$L:$L,$C$1))+(VLOOKUP($D$1,'Multipliers and Adjustments'!$A$70:$I$86,TRUNC(COLUMN(AD$2)/5)+2,FALSE)*SUMIFS('IEA-MethaneAbatement-US'!$M:$M,'IEA-MethaneAbatement-US'!$N:$N,"&lt;"&amp;$B24,'IEA-MethaneAbatement-US'!$N:$N,"&gt;="&amp;$A24,'IEA-MethaneAbatement-US'!$L:$L,$D$1)))*'State Downscaling Multipliers'!$B$7*(1+'EPA to IEA Scaling'!AH$10)</f>
        <v>0</v>
      </c>
      <c r="AE24" s="165">
        <f>((VLOOKUP($B$1,'Multipliers and Adjustments'!$A$70:$I$86,TRUNC(COLUMN(AE$2)/5)+2,FALSE)*SUMIFS('IEA-MethaneAbatement-US'!$M:$M,'IEA-MethaneAbatement-US'!$N:$N,"&lt;"&amp;$B24,'IEA-MethaneAbatement-US'!$N:$N,"&gt;="&amp;$A24,'IEA-MethaneAbatement-US'!$L:$L,$B$1))+(VLOOKUP($C$1,'Multipliers and Adjustments'!$A$70:$I$86,TRUNC(COLUMN(AE$2)/5)+2,FALSE)*SUMIFS('IEA-MethaneAbatement-US'!$M:$M,'IEA-MethaneAbatement-US'!$N:$N,"&lt;"&amp;$B24,'IEA-MethaneAbatement-US'!$N:$N,"&gt;="&amp;$A24,'IEA-MethaneAbatement-US'!$L:$L,$C$1))+(VLOOKUP($D$1,'Multipliers and Adjustments'!$A$70:$I$86,TRUNC(COLUMN(AE$2)/5)+2,FALSE)*SUMIFS('IEA-MethaneAbatement-US'!$M:$M,'IEA-MethaneAbatement-US'!$N:$N,"&lt;"&amp;$B24,'IEA-MethaneAbatement-US'!$N:$N,"&gt;="&amp;$A24,'IEA-MethaneAbatement-US'!$L:$L,$D$1)))*'State Downscaling Multipliers'!$B$7*(1+'EPA to IEA Scaling'!AI$10)</f>
        <v>0</v>
      </c>
      <c r="AF24" s="165">
        <f>((VLOOKUP($B$1,'Multipliers and Adjustments'!$A$70:$I$86,TRUNC(COLUMN(AF$2)/5)+2,FALSE)*SUMIFS('IEA-MethaneAbatement-US'!$M:$M,'IEA-MethaneAbatement-US'!$N:$N,"&lt;"&amp;$B24,'IEA-MethaneAbatement-US'!$N:$N,"&gt;="&amp;$A24,'IEA-MethaneAbatement-US'!$L:$L,$B$1))+(VLOOKUP($C$1,'Multipliers and Adjustments'!$A$70:$I$86,TRUNC(COLUMN(AF$2)/5)+2,FALSE)*SUMIFS('IEA-MethaneAbatement-US'!$M:$M,'IEA-MethaneAbatement-US'!$N:$N,"&lt;"&amp;$B24,'IEA-MethaneAbatement-US'!$N:$N,"&gt;="&amp;$A24,'IEA-MethaneAbatement-US'!$L:$L,$C$1))+(VLOOKUP($D$1,'Multipliers and Adjustments'!$A$70:$I$86,TRUNC(COLUMN(AF$2)/5)+2,FALSE)*SUMIFS('IEA-MethaneAbatement-US'!$M:$M,'IEA-MethaneAbatement-US'!$N:$N,"&lt;"&amp;$B24,'IEA-MethaneAbatement-US'!$N:$N,"&gt;="&amp;$A24,'IEA-MethaneAbatement-US'!$L:$L,$D$1)))*'State Downscaling Multipliers'!$B$7*(1+'EPA to IEA Scaling'!AJ$10)</f>
        <v>0</v>
      </c>
      <c r="AG24" s="167">
        <f>((VLOOKUP($B$1,'Multipliers and Adjustments'!$A$70:$I$86,TRUNC(COLUMN(AG$2)/5)+2,FALSE)*SUMIFS('IEA-MethaneAbatement-US'!$M:$M,'IEA-MethaneAbatement-US'!$N:$N,"&lt;"&amp;$B24,'IEA-MethaneAbatement-US'!$N:$N,"&gt;="&amp;$A24,'IEA-MethaneAbatement-US'!$L:$L,$B$1))+(VLOOKUP($C$1,'Multipliers and Adjustments'!$A$70:$I$86,TRUNC(COLUMN(AG$2)/5)+2,FALSE)*SUMIFS('IEA-MethaneAbatement-US'!$M:$M,'IEA-MethaneAbatement-US'!$N:$N,"&lt;"&amp;$B24,'IEA-MethaneAbatement-US'!$N:$N,"&gt;="&amp;$A24,'IEA-MethaneAbatement-US'!$L:$L,$C$1))+(VLOOKUP($D$1,'Multipliers and Adjustments'!$A$70:$I$86,TRUNC(COLUMN(AG$2)/5)+2,FALSE)*SUMIFS('IEA-MethaneAbatement-US'!$M:$M,'IEA-MethaneAbatement-US'!$N:$N,"&lt;"&amp;$B24,'IEA-MethaneAbatement-US'!$N:$N,"&gt;="&amp;$A24,'IEA-MethaneAbatement-US'!$L:$L,$D$1)))*'State Downscaling Multipliers'!$B$7*(1+'EPA to IEA Scaling'!AK$10)</f>
        <v>0</v>
      </c>
      <c r="AH24" s="165">
        <f>((VLOOKUP($B$1,'Multipliers and Adjustments'!$A$70:$I$86,TRUNC(COLUMN(AH$2)/5)+2,FALSE)*SUMIFS('IEA-MethaneAbatement-US'!$M:$M,'IEA-MethaneAbatement-US'!$N:$N,"&lt;"&amp;$B24,'IEA-MethaneAbatement-US'!$N:$N,"&gt;="&amp;$A24,'IEA-MethaneAbatement-US'!$L:$L,$B$1))+(VLOOKUP($C$1,'Multipliers and Adjustments'!$A$70:$I$86,TRUNC(COLUMN(AH$2)/5)+2,FALSE)*SUMIFS('IEA-MethaneAbatement-US'!$M:$M,'IEA-MethaneAbatement-US'!$N:$N,"&lt;"&amp;$B24,'IEA-MethaneAbatement-US'!$N:$N,"&gt;="&amp;$A24,'IEA-MethaneAbatement-US'!$L:$L,$C$1))+(VLOOKUP($D$1,'Multipliers and Adjustments'!$A$70:$I$86,TRUNC(COLUMN(AH$2)/5)+2,FALSE)*SUMIFS('IEA-MethaneAbatement-US'!$M:$M,'IEA-MethaneAbatement-US'!$N:$N,"&lt;"&amp;$B24,'IEA-MethaneAbatement-US'!$N:$N,"&gt;="&amp;$A24,'IEA-MethaneAbatement-US'!$L:$L,$D$1)))*'State Downscaling Multipliers'!$B$7*(1+'EPA to IEA Scaling'!AL$10)</f>
        <v>0</v>
      </c>
      <c r="AI24" s="165">
        <f>((VLOOKUP($B$1,'Multipliers and Adjustments'!$A$70:$I$86,TRUNC(COLUMN(AI$2)/5)+2,FALSE)*SUMIFS('IEA-MethaneAbatement-US'!$M:$M,'IEA-MethaneAbatement-US'!$N:$N,"&lt;"&amp;$B24,'IEA-MethaneAbatement-US'!$N:$N,"&gt;="&amp;$A24,'IEA-MethaneAbatement-US'!$L:$L,$B$1))+(VLOOKUP($C$1,'Multipliers and Adjustments'!$A$70:$I$86,TRUNC(COLUMN(AI$2)/5)+2,FALSE)*SUMIFS('IEA-MethaneAbatement-US'!$M:$M,'IEA-MethaneAbatement-US'!$N:$N,"&lt;"&amp;$B24,'IEA-MethaneAbatement-US'!$N:$N,"&gt;="&amp;$A24,'IEA-MethaneAbatement-US'!$L:$L,$C$1))+(VLOOKUP($D$1,'Multipliers and Adjustments'!$A$70:$I$86,TRUNC(COLUMN(AI$2)/5)+2,FALSE)*SUMIFS('IEA-MethaneAbatement-US'!$M:$M,'IEA-MethaneAbatement-US'!$N:$N,"&lt;"&amp;$B24,'IEA-MethaneAbatement-US'!$N:$N,"&gt;="&amp;$A24,'IEA-MethaneAbatement-US'!$L:$L,$D$1)))*'State Downscaling Multipliers'!$B$7*(1+'EPA to IEA Scaling'!AM$10)</f>
        <v>0</v>
      </c>
      <c r="AJ24" s="165">
        <f>((VLOOKUP($B$1,'Multipliers and Adjustments'!$A$70:$I$86,TRUNC(COLUMN(AJ$2)/5)+2,FALSE)*SUMIFS('IEA-MethaneAbatement-US'!$M:$M,'IEA-MethaneAbatement-US'!$N:$N,"&lt;"&amp;$B24,'IEA-MethaneAbatement-US'!$N:$N,"&gt;="&amp;$A24,'IEA-MethaneAbatement-US'!$L:$L,$B$1))+(VLOOKUP($C$1,'Multipliers and Adjustments'!$A$70:$I$86,TRUNC(COLUMN(AJ$2)/5)+2,FALSE)*SUMIFS('IEA-MethaneAbatement-US'!$M:$M,'IEA-MethaneAbatement-US'!$N:$N,"&lt;"&amp;$B24,'IEA-MethaneAbatement-US'!$N:$N,"&gt;="&amp;$A24,'IEA-MethaneAbatement-US'!$L:$L,$C$1))+(VLOOKUP($D$1,'Multipliers and Adjustments'!$A$70:$I$86,TRUNC(COLUMN(AJ$2)/5)+2,FALSE)*SUMIFS('IEA-MethaneAbatement-US'!$M:$M,'IEA-MethaneAbatement-US'!$N:$N,"&lt;"&amp;$B24,'IEA-MethaneAbatement-US'!$N:$N,"&gt;="&amp;$A24,'IEA-MethaneAbatement-US'!$L:$L,$D$1)))*'State Downscaling Multipliers'!$B$7*(1+'EPA to IEA Scaling'!AN$10)</f>
        <v>0</v>
      </c>
      <c r="AK24" s="165">
        <f>((VLOOKUP($B$1,'Multipliers and Adjustments'!$A$70:$I$86,TRUNC(COLUMN(AK$2)/5)+2,FALSE)*SUMIFS('IEA-MethaneAbatement-US'!$M:$M,'IEA-MethaneAbatement-US'!$N:$N,"&lt;"&amp;$B24,'IEA-MethaneAbatement-US'!$N:$N,"&gt;="&amp;$A24,'IEA-MethaneAbatement-US'!$L:$L,$B$1))+(VLOOKUP($C$1,'Multipliers and Adjustments'!$A$70:$I$86,TRUNC(COLUMN(AK$2)/5)+2,FALSE)*SUMIFS('IEA-MethaneAbatement-US'!$M:$M,'IEA-MethaneAbatement-US'!$N:$N,"&lt;"&amp;$B24,'IEA-MethaneAbatement-US'!$N:$N,"&gt;="&amp;$A24,'IEA-MethaneAbatement-US'!$L:$L,$C$1))+(VLOOKUP($D$1,'Multipliers and Adjustments'!$A$70:$I$86,TRUNC(COLUMN(AK$2)/5)+2,FALSE)*SUMIFS('IEA-MethaneAbatement-US'!$M:$M,'IEA-MethaneAbatement-US'!$N:$N,"&lt;"&amp;$B24,'IEA-MethaneAbatement-US'!$N:$N,"&gt;="&amp;$A24,'IEA-MethaneAbatement-US'!$L:$L,$D$1)))*'State Downscaling Multipliers'!$B$7*(1+'EPA to IEA Scaling'!AO$10)</f>
        <v>0</v>
      </c>
      <c r="AL24" s="167">
        <f>((VLOOKUP($B$1,'Multipliers and Adjustments'!$A$70:$I$86,TRUNC(COLUMN(AL$2)/5)+2,FALSE)*SUMIFS('IEA-MethaneAbatement-US'!$M:$M,'IEA-MethaneAbatement-US'!$N:$N,"&lt;"&amp;$B24,'IEA-MethaneAbatement-US'!$N:$N,"&gt;="&amp;$A24,'IEA-MethaneAbatement-US'!$L:$L,$B$1))+(VLOOKUP($C$1,'Multipliers and Adjustments'!$A$70:$I$86,TRUNC(COLUMN(AL$2)/5)+2,FALSE)*SUMIFS('IEA-MethaneAbatement-US'!$M:$M,'IEA-MethaneAbatement-US'!$N:$N,"&lt;"&amp;$B24,'IEA-MethaneAbatement-US'!$N:$N,"&gt;="&amp;$A24,'IEA-MethaneAbatement-US'!$L:$L,$C$1))+(VLOOKUP($D$1,'Multipliers and Adjustments'!$A$70:$I$86,TRUNC(COLUMN(AL$2)/5)+2,FALSE)*SUMIFS('IEA-MethaneAbatement-US'!$M:$M,'IEA-MethaneAbatement-US'!$N:$N,"&lt;"&amp;$B24,'IEA-MethaneAbatement-US'!$N:$N,"&gt;="&amp;$A24,'IEA-MethaneAbatement-US'!$L:$L,$D$1)))*'State Downscaling Multipliers'!$B$7*(1+'EPA to IEA Scaling'!AP$10)</f>
        <v>0</v>
      </c>
    </row>
    <row r="25" spans="1:38" ht="15.75" customHeight="1" x14ac:dyDescent="0.25">
      <c r="A25" s="50">
        <f t="shared" si="1"/>
        <v>-90</v>
      </c>
      <c r="B25" s="50">
        <f t="shared" si="2"/>
        <v>-80</v>
      </c>
      <c r="C25" s="165">
        <f>((VLOOKUP($B$1,'Multipliers and Adjustments'!$A$70:$I$86,TRUNC(COLUMN(C$2)/5)+2,FALSE)*SUMIFS('IEA-MethaneAbatement-US'!$M:$M,'IEA-MethaneAbatement-US'!$N:$N,"&lt;"&amp;$B25,'IEA-MethaneAbatement-US'!$N:$N,"&gt;="&amp;$A25,'IEA-MethaneAbatement-US'!$L:$L,$B$1))+(VLOOKUP($C$1,'Multipliers and Adjustments'!$A$70:$I$86,TRUNC(COLUMN(C$2)/5)+2,FALSE)*SUMIFS('IEA-MethaneAbatement-US'!$M:$M,'IEA-MethaneAbatement-US'!$N:$N,"&lt;"&amp;$B25,'IEA-MethaneAbatement-US'!$N:$N,"&gt;="&amp;$A25,'IEA-MethaneAbatement-US'!$L:$L,$C$1))+(VLOOKUP($D$1,'Multipliers and Adjustments'!$A$70:$I$86,TRUNC(COLUMN(C$2)/5)+2,FALSE)*SUMIFS('IEA-MethaneAbatement-US'!$M:$M,'IEA-MethaneAbatement-US'!$N:$N,"&lt;"&amp;$B25,'IEA-MethaneAbatement-US'!$N:$N,"&gt;="&amp;$A25,'IEA-MethaneAbatement-US'!$L:$L,$D$1)))*'State Downscaling Multipliers'!$B$7*(1+'EPA to IEA Scaling'!G$10)</f>
        <v>0</v>
      </c>
      <c r="D25" s="165">
        <f>((VLOOKUP($B$1,'Multipliers and Adjustments'!$A$70:$I$86,TRUNC(COLUMN(D$2)/5)+2,FALSE)*SUMIFS('IEA-MethaneAbatement-US'!$M:$M,'IEA-MethaneAbatement-US'!$N:$N,"&lt;"&amp;$B25,'IEA-MethaneAbatement-US'!$N:$N,"&gt;="&amp;$A25,'IEA-MethaneAbatement-US'!$L:$L,$B$1))+(VLOOKUP($C$1,'Multipliers and Adjustments'!$A$70:$I$86,TRUNC(COLUMN(D$2)/5)+2,FALSE)*SUMIFS('IEA-MethaneAbatement-US'!$M:$M,'IEA-MethaneAbatement-US'!$N:$N,"&lt;"&amp;$B25,'IEA-MethaneAbatement-US'!$N:$N,"&gt;="&amp;$A25,'IEA-MethaneAbatement-US'!$L:$L,$C$1))+(VLOOKUP($D$1,'Multipliers and Adjustments'!$A$70:$I$86,TRUNC(COLUMN(D$2)/5)+2,FALSE)*SUMIFS('IEA-MethaneAbatement-US'!$M:$M,'IEA-MethaneAbatement-US'!$N:$N,"&lt;"&amp;$B25,'IEA-MethaneAbatement-US'!$N:$N,"&gt;="&amp;$A25,'IEA-MethaneAbatement-US'!$L:$L,$D$1)))*'State Downscaling Multipliers'!$B$7*(1+'EPA to IEA Scaling'!H$10)</f>
        <v>0</v>
      </c>
      <c r="E25" s="165">
        <f>((VLOOKUP($B$1,'Multipliers and Adjustments'!$A$70:$I$86,TRUNC(COLUMN(E$2)/5)+2,FALSE)*SUMIFS('IEA-MethaneAbatement-US'!$M:$M,'IEA-MethaneAbatement-US'!$N:$N,"&lt;"&amp;$B25,'IEA-MethaneAbatement-US'!$N:$N,"&gt;="&amp;$A25,'IEA-MethaneAbatement-US'!$L:$L,$B$1))+(VLOOKUP($C$1,'Multipliers and Adjustments'!$A$70:$I$86,TRUNC(COLUMN(E$2)/5)+2,FALSE)*SUMIFS('IEA-MethaneAbatement-US'!$M:$M,'IEA-MethaneAbatement-US'!$N:$N,"&lt;"&amp;$B25,'IEA-MethaneAbatement-US'!$N:$N,"&gt;="&amp;$A25,'IEA-MethaneAbatement-US'!$L:$L,$C$1))+(VLOOKUP($D$1,'Multipliers and Adjustments'!$A$70:$I$86,TRUNC(COLUMN(E$2)/5)+2,FALSE)*SUMIFS('IEA-MethaneAbatement-US'!$M:$M,'IEA-MethaneAbatement-US'!$N:$N,"&lt;"&amp;$B25,'IEA-MethaneAbatement-US'!$N:$N,"&gt;="&amp;$A25,'IEA-MethaneAbatement-US'!$L:$L,$D$1)))*'State Downscaling Multipliers'!$B$7*(1+'EPA to IEA Scaling'!I$10)</f>
        <v>0</v>
      </c>
      <c r="F25" s="165">
        <f>((VLOOKUP($B$1,'Multipliers and Adjustments'!$A$70:$I$86,TRUNC(COLUMN(F$2)/5)+2,FALSE)*SUMIFS('IEA-MethaneAbatement-US'!$M:$M,'IEA-MethaneAbatement-US'!$N:$N,"&lt;"&amp;$B25,'IEA-MethaneAbatement-US'!$N:$N,"&gt;="&amp;$A25,'IEA-MethaneAbatement-US'!$L:$L,$B$1))+(VLOOKUP($C$1,'Multipliers and Adjustments'!$A$70:$I$86,TRUNC(COLUMN(F$2)/5)+2,FALSE)*SUMIFS('IEA-MethaneAbatement-US'!$M:$M,'IEA-MethaneAbatement-US'!$N:$N,"&lt;"&amp;$B25,'IEA-MethaneAbatement-US'!$N:$N,"&gt;="&amp;$A25,'IEA-MethaneAbatement-US'!$L:$L,$C$1))+(VLOOKUP($D$1,'Multipliers and Adjustments'!$A$70:$I$86,TRUNC(COLUMN(F$2)/5)+2,FALSE)*SUMIFS('IEA-MethaneAbatement-US'!$M:$M,'IEA-MethaneAbatement-US'!$N:$N,"&lt;"&amp;$B25,'IEA-MethaneAbatement-US'!$N:$N,"&gt;="&amp;$A25,'IEA-MethaneAbatement-US'!$L:$L,$D$1)))*'State Downscaling Multipliers'!$B$7*(1+'EPA to IEA Scaling'!J$10)</f>
        <v>0</v>
      </c>
      <c r="G25" s="166">
        <f>((VLOOKUP($B$1,'Multipliers and Adjustments'!$A$70:$I$86,TRUNC(COLUMN(G$2)/5)+2,FALSE)*SUMIFS('IEA-MethaneAbatement-US'!$M:$M,'IEA-MethaneAbatement-US'!$N:$N,"&lt;"&amp;$B25,'IEA-MethaneAbatement-US'!$N:$N,"&gt;="&amp;$A25,'IEA-MethaneAbatement-US'!$L:$L,$B$1))+(VLOOKUP($C$1,'Multipliers and Adjustments'!$A$70:$I$86,TRUNC(COLUMN(G$2)/5)+2,FALSE)*SUMIFS('IEA-MethaneAbatement-US'!$M:$M,'IEA-MethaneAbatement-US'!$N:$N,"&lt;"&amp;$B25,'IEA-MethaneAbatement-US'!$N:$N,"&gt;="&amp;$A25,'IEA-MethaneAbatement-US'!$L:$L,$C$1))+(VLOOKUP($D$1,'Multipliers and Adjustments'!$A$70:$I$86,TRUNC(COLUMN(G$2)/5)+2,FALSE)*SUMIFS('IEA-MethaneAbatement-US'!$M:$M,'IEA-MethaneAbatement-US'!$N:$N,"&lt;"&amp;$B25,'IEA-MethaneAbatement-US'!$N:$N,"&gt;="&amp;$A25,'IEA-MethaneAbatement-US'!$L:$L,$D$1)))*'State Downscaling Multipliers'!$B$7*(1+'EPA to IEA Scaling'!K$10)</f>
        <v>0</v>
      </c>
      <c r="H25" s="167">
        <f>((VLOOKUP($B$1,'Multipliers and Adjustments'!$A$70:$I$86,TRUNC(COLUMN(H$2)/5)+2,FALSE)*SUMIFS('IEA-MethaneAbatement-US'!$M:$M,'IEA-MethaneAbatement-US'!$N:$N,"&lt;"&amp;$B25,'IEA-MethaneAbatement-US'!$N:$N,"&gt;="&amp;$A25,'IEA-MethaneAbatement-US'!$L:$L,$B$1))+(VLOOKUP($C$1,'Multipliers and Adjustments'!$A$70:$I$86,TRUNC(COLUMN(H$2)/5)+2,FALSE)*SUMIFS('IEA-MethaneAbatement-US'!$M:$M,'IEA-MethaneAbatement-US'!$N:$N,"&lt;"&amp;$B25,'IEA-MethaneAbatement-US'!$N:$N,"&gt;="&amp;$A25,'IEA-MethaneAbatement-US'!$L:$L,$C$1))+(VLOOKUP($D$1,'Multipliers and Adjustments'!$A$70:$I$86,TRUNC(COLUMN(H$2)/5)+2,FALSE)*SUMIFS('IEA-MethaneAbatement-US'!$M:$M,'IEA-MethaneAbatement-US'!$N:$N,"&lt;"&amp;$B25,'IEA-MethaneAbatement-US'!$N:$N,"&gt;="&amp;$A25,'IEA-MethaneAbatement-US'!$L:$L,$D$1)))*'State Downscaling Multipliers'!$B$7*(1+'EPA to IEA Scaling'!L$10)</f>
        <v>0</v>
      </c>
      <c r="I25" s="165">
        <f>((VLOOKUP($B$1,'Multipliers and Adjustments'!$A$70:$I$86,TRUNC(COLUMN(I$2)/5)+2,FALSE)*SUMIFS('IEA-MethaneAbatement-US'!$M:$M,'IEA-MethaneAbatement-US'!$N:$N,"&lt;"&amp;$B25,'IEA-MethaneAbatement-US'!$N:$N,"&gt;="&amp;$A25,'IEA-MethaneAbatement-US'!$L:$L,$B$1))+(VLOOKUP($C$1,'Multipliers and Adjustments'!$A$70:$I$86,TRUNC(COLUMN(I$2)/5)+2,FALSE)*SUMIFS('IEA-MethaneAbatement-US'!$M:$M,'IEA-MethaneAbatement-US'!$N:$N,"&lt;"&amp;$B25,'IEA-MethaneAbatement-US'!$N:$N,"&gt;="&amp;$A25,'IEA-MethaneAbatement-US'!$L:$L,$C$1))+(VLOOKUP($D$1,'Multipliers and Adjustments'!$A$70:$I$86,TRUNC(COLUMN(I$2)/5)+2,FALSE)*SUMIFS('IEA-MethaneAbatement-US'!$M:$M,'IEA-MethaneAbatement-US'!$N:$N,"&lt;"&amp;$B25,'IEA-MethaneAbatement-US'!$N:$N,"&gt;="&amp;$A25,'IEA-MethaneAbatement-US'!$L:$L,$D$1)))*'State Downscaling Multipliers'!$B$7*(1+'EPA to IEA Scaling'!M$10)</f>
        <v>0</v>
      </c>
      <c r="J25" s="165">
        <f>((VLOOKUP($B$1,'Multipliers and Adjustments'!$A$70:$I$86,TRUNC(COLUMN(J$2)/5)+2,FALSE)*SUMIFS('IEA-MethaneAbatement-US'!$M:$M,'IEA-MethaneAbatement-US'!$N:$N,"&lt;"&amp;$B25,'IEA-MethaneAbatement-US'!$N:$N,"&gt;="&amp;$A25,'IEA-MethaneAbatement-US'!$L:$L,$B$1))+(VLOOKUP($C$1,'Multipliers and Adjustments'!$A$70:$I$86,TRUNC(COLUMN(J$2)/5)+2,FALSE)*SUMIFS('IEA-MethaneAbatement-US'!$M:$M,'IEA-MethaneAbatement-US'!$N:$N,"&lt;"&amp;$B25,'IEA-MethaneAbatement-US'!$N:$N,"&gt;="&amp;$A25,'IEA-MethaneAbatement-US'!$L:$L,$C$1))+(VLOOKUP($D$1,'Multipliers and Adjustments'!$A$70:$I$86,TRUNC(COLUMN(J$2)/5)+2,FALSE)*SUMIFS('IEA-MethaneAbatement-US'!$M:$M,'IEA-MethaneAbatement-US'!$N:$N,"&lt;"&amp;$B25,'IEA-MethaneAbatement-US'!$N:$N,"&gt;="&amp;$A25,'IEA-MethaneAbatement-US'!$L:$L,$D$1)))*'State Downscaling Multipliers'!$B$7*(1+'EPA to IEA Scaling'!N$10)</f>
        <v>0</v>
      </c>
      <c r="K25" s="165">
        <f>((VLOOKUP($B$1,'Multipliers and Adjustments'!$A$70:$I$86,TRUNC(COLUMN(K$2)/5)+2,FALSE)*SUMIFS('IEA-MethaneAbatement-US'!$M:$M,'IEA-MethaneAbatement-US'!$N:$N,"&lt;"&amp;$B25,'IEA-MethaneAbatement-US'!$N:$N,"&gt;="&amp;$A25,'IEA-MethaneAbatement-US'!$L:$L,$B$1))+(VLOOKUP($C$1,'Multipliers and Adjustments'!$A$70:$I$86,TRUNC(COLUMN(K$2)/5)+2,FALSE)*SUMIFS('IEA-MethaneAbatement-US'!$M:$M,'IEA-MethaneAbatement-US'!$N:$N,"&lt;"&amp;$B25,'IEA-MethaneAbatement-US'!$N:$N,"&gt;="&amp;$A25,'IEA-MethaneAbatement-US'!$L:$L,$C$1))+(VLOOKUP($D$1,'Multipliers and Adjustments'!$A$70:$I$86,TRUNC(COLUMN(K$2)/5)+2,FALSE)*SUMIFS('IEA-MethaneAbatement-US'!$M:$M,'IEA-MethaneAbatement-US'!$N:$N,"&lt;"&amp;$B25,'IEA-MethaneAbatement-US'!$N:$N,"&gt;="&amp;$A25,'IEA-MethaneAbatement-US'!$L:$L,$D$1)))*'State Downscaling Multipliers'!$B$7*(1+'EPA to IEA Scaling'!O$10)</f>
        <v>0</v>
      </c>
      <c r="L25" s="165">
        <f>((VLOOKUP($B$1,'Multipliers and Adjustments'!$A$70:$I$86,TRUNC(COLUMN(L$2)/5)+2,FALSE)*SUMIFS('IEA-MethaneAbatement-US'!$M:$M,'IEA-MethaneAbatement-US'!$N:$N,"&lt;"&amp;$B25,'IEA-MethaneAbatement-US'!$N:$N,"&gt;="&amp;$A25,'IEA-MethaneAbatement-US'!$L:$L,$B$1))+(VLOOKUP($C$1,'Multipliers and Adjustments'!$A$70:$I$86,TRUNC(COLUMN(L$2)/5)+2,FALSE)*SUMIFS('IEA-MethaneAbatement-US'!$M:$M,'IEA-MethaneAbatement-US'!$N:$N,"&lt;"&amp;$B25,'IEA-MethaneAbatement-US'!$N:$N,"&gt;="&amp;$A25,'IEA-MethaneAbatement-US'!$L:$L,$C$1))+(VLOOKUP($D$1,'Multipliers and Adjustments'!$A$70:$I$86,TRUNC(COLUMN(L$2)/5)+2,FALSE)*SUMIFS('IEA-MethaneAbatement-US'!$M:$M,'IEA-MethaneAbatement-US'!$N:$N,"&lt;"&amp;$B25,'IEA-MethaneAbatement-US'!$N:$N,"&gt;="&amp;$A25,'IEA-MethaneAbatement-US'!$L:$L,$D$1)))*'State Downscaling Multipliers'!$B$7*(1+'EPA to IEA Scaling'!P$10)</f>
        <v>0</v>
      </c>
      <c r="M25" s="167">
        <f>((VLOOKUP($B$1,'Multipliers and Adjustments'!$A$70:$I$86,TRUNC(COLUMN(M$2)/5)+2,FALSE)*SUMIFS('IEA-MethaneAbatement-US'!$M:$M,'IEA-MethaneAbatement-US'!$N:$N,"&lt;"&amp;$B25,'IEA-MethaneAbatement-US'!$N:$N,"&gt;="&amp;$A25,'IEA-MethaneAbatement-US'!$L:$L,$B$1))+(VLOOKUP($C$1,'Multipliers and Adjustments'!$A$70:$I$86,TRUNC(COLUMN(M$2)/5)+2,FALSE)*SUMIFS('IEA-MethaneAbatement-US'!$M:$M,'IEA-MethaneAbatement-US'!$N:$N,"&lt;"&amp;$B25,'IEA-MethaneAbatement-US'!$N:$N,"&gt;="&amp;$A25,'IEA-MethaneAbatement-US'!$L:$L,$C$1))+(VLOOKUP($D$1,'Multipliers and Adjustments'!$A$70:$I$86,TRUNC(COLUMN(M$2)/5)+2,FALSE)*SUMIFS('IEA-MethaneAbatement-US'!$M:$M,'IEA-MethaneAbatement-US'!$N:$N,"&lt;"&amp;$B25,'IEA-MethaneAbatement-US'!$N:$N,"&gt;="&amp;$A25,'IEA-MethaneAbatement-US'!$L:$L,$D$1)))*'State Downscaling Multipliers'!$B$7*(1+'EPA to IEA Scaling'!Q$10)</f>
        <v>0</v>
      </c>
      <c r="N25" s="165">
        <f>((VLOOKUP($B$1,'Multipliers and Adjustments'!$A$70:$I$86,TRUNC(COLUMN(N$2)/5)+2,FALSE)*SUMIFS('IEA-MethaneAbatement-US'!$M:$M,'IEA-MethaneAbatement-US'!$N:$N,"&lt;"&amp;$B25,'IEA-MethaneAbatement-US'!$N:$N,"&gt;="&amp;$A25,'IEA-MethaneAbatement-US'!$L:$L,$B$1))+(VLOOKUP($C$1,'Multipliers and Adjustments'!$A$70:$I$86,TRUNC(COLUMN(N$2)/5)+2,FALSE)*SUMIFS('IEA-MethaneAbatement-US'!$M:$M,'IEA-MethaneAbatement-US'!$N:$N,"&lt;"&amp;$B25,'IEA-MethaneAbatement-US'!$N:$N,"&gt;="&amp;$A25,'IEA-MethaneAbatement-US'!$L:$L,$C$1))+(VLOOKUP($D$1,'Multipliers and Adjustments'!$A$70:$I$86,TRUNC(COLUMN(N$2)/5)+2,FALSE)*SUMIFS('IEA-MethaneAbatement-US'!$M:$M,'IEA-MethaneAbatement-US'!$N:$N,"&lt;"&amp;$B25,'IEA-MethaneAbatement-US'!$N:$N,"&gt;="&amp;$A25,'IEA-MethaneAbatement-US'!$L:$L,$D$1)))*'State Downscaling Multipliers'!$B$7*(1+'EPA to IEA Scaling'!R$10)</f>
        <v>0</v>
      </c>
      <c r="O25" s="165">
        <f>((VLOOKUP($B$1,'Multipliers and Adjustments'!$A$70:$I$86,TRUNC(COLUMN(O$2)/5)+2,FALSE)*SUMIFS('IEA-MethaneAbatement-US'!$M:$M,'IEA-MethaneAbatement-US'!$N:$N,"&lt;"&amp;$B25,'IEA-MethaneAbatement-US'!$N:$N,"&gt;="&amp;$A25,'IEA-MethaneAbatement-US'!$L:$L,$B$1))+(VLOOKUP($C$1,'Multipliers and Adjustments'!$A$70:$I$86,TRUNC(COLUMN(O$2)/5)+2,FALSE)*SUMIFS('IEA-MethaneAbatement-US'!$M:$M,'IEA-MethaneAbatement-US'!$N:$N,"&lt;"&amp;$B25,'IEA-MethaneAbatement-US'!$N:$N,"&gt;="&amp;$A25,'IEA-MethaneAbatement-US'!$L:$L,$C$1))+(VLOOKUP($D$1,'Multipliers and Adjustments'!$A$70:$I$86,TRUNC(COLUMN(O$2)/5)+2,FALSE)*SUMIFS('IEA-MethaneAbatement-US'!$M:$M,'IEA-MethaneAbatement-US'!$N:$N,"&lt;"&amp;$B25,'IEA-MethaneAbatement-US'!$N:$N,"&gt;="&amp;$A25,'IEA-MethaneAbatement-US'!$L:$L,$D$1)))*'State Downscaling Multipliers'!$B$7*(1+'EPA to IEA Scaling'!S$10)</f>
        <v>0</v>
      </c>
      <c r="P25" s="165">
        <f>((VLOOKUP($B$1,'Multipliers and Adjustments'!$A$70:$I$86,TRUNC(COLUMN(P$2)/5)+2,FALSE)*SUMIFS('IEA-MethaneAbatement-US'!$M:$M,'IEA-MethaneAbatement-US'!$N:$N,"&lt;"&amp;$B25,'IEA-MethaneAbatement-US'!$N:$N,"&gt;="&amp;$A25,'IEA-MethaneAbatement-US'!$L:$L,$B$1))+(VLOOKUP($C$1,'Multipliers and Adjustments'!$A$70:$I$86,TRUNC(COLUMN(P$2)/5)+2,FALSE)*SUMIFS('IEA-MethaneAbatement-US'!$M:$M,'IEA-MethaneAbatement-US'!$N:$N,"&lt;"&amp;$B25,'IEA-MethaneAbatement-US'!$N:$N,"&gt;="&amp;$A25,'IEA-MethaneAbatement-US'!$L:$L,$C$1))+(VLOOKUP($D$1,'Multipliers and Adjustments'!$A$70:$I$86,TRUNC(COLUMN(P$2)/5)+2,FALSE)*SUMIFS('IEA-MethaneAbatement-US'!$M:$M,'IEA-MethaneAbatement-US'!$N:$N,"&lt;"&amp;$B25,'IEA-MethaneAbatement-US'!$N:$N,"&gt;="&amp;$A25,'IEA-MethaneAbatement-US'!$L:$L,$D$1)))*'State Downscaling Multipliers'!$B$7*(1+'EPA to IEA Scaling'!T$10)</f>
        <v>0</v>
      </c>
      <c r="Q25" s="165">
        <f>((VLOOKUP($B$1,'Multipliers and Adjustments'!$A$70:$I$86,TRUNC(COLUMN(Q$2)/5)+2,FALSE)*SUMIFS('IEA-MethaneAbatement-US'!$M:$M,'IEA-MethaneAbatement-US'!$N:$N,"&lt;"&amp;$B25,'IEA-MethaneAbatement-US'!$N:$N,"&gt;="&amp;$A25,'IEA-MethaneAbatement-US'!$L:$L,$B$1))+(VLOOKUP($C$1,'Multipliers and Adjustments'!$A$70:$I$86,TRUNC(COLUMN(Q$2)/5)+2,FALSE)*SUMIFS('IEA-MethaneAbatement-US'!$M:$M,'IEA-MethaneAbatement-US'!$N:$N,"&lt;"&amp;$B25,'IEA-MethaneAbatement-US'!$N:$N,"&gt;="&amp;$A25,'IEA-MethaneAbatement-US'!$L:$L,$C$1))+(VLOOKUP($D$1,'Multipliers and Adjustments'!$A$70:$I$86,TRUNC(COLUMN(Q$2)/5)+2,FALSE)*SUMIFS('IEA-MethaneAbatement-US'!$M:$M,'IEA-MethaneAbatement-US'!$N:$N,"&lt;"&amp;$B25,'IEA-MethaneAbatement-US'!$N:$N,"&gt;="&amp;$A25,'IEA-MethaneAbatement-US'!$L:$L,$D$1)))*'State Downscaling Multipliers'!$B$7*(1+'EPA to IEA Scaling'!U$10)</f>
        <v>0</v>
      </c>
      <c r="R25" s="167">
        <f>((VLOOKUP($B$1,'Multipliers and Adjustments'!$A$70:$I$86,TRUNC(COLUMN(R$2)/5)+2,FALSE)*SUMIFS('IEA-MethaneAbatement-US'!$M:$M,'IEA-MethaneAbatement-US'!$N:$N,"&lt;"&amp;$B25,'IEA-MethaneAbatement-US'!$N:$N,"&gt;="&amp;$A25,'IEA-MethaneAbatement-US'!$L:$L,$B$1))+(VLOOKUP($C$1,'Multipliers and Adjustments'!$A$70:$I$86,TRUNC(COLUMN(R$2)/5)+2,FALSE)*SUMIFS('IEA-MethaneAbatement-US'!$M:$M,'IEA-MethaneAbatement-US'!$N:$N,"&lt;"&amp;$B25,'IEA-MethaneAbatement-US'!$N:$N,"&gt;="&amp;$A25,'IEA-MethaneAbatement-US'!$L:$L,$C$1))+(VLOOKUP($D$1,'Multipliers and Adjustments'!$A$70:$I$86,TRUNC(COLUMN(R$2)/5)+2,FALSE)*SUMIFS('IEA-MethaneAbatement-US'!$M:$M,'IEA-MethaneAbatement-US'!$N:$N,"&lt;"&amp;$B25,'IEA-MethaneAbatement-US'!$N:$N,"&gt;="&amp;$A25,'IEA-MethaneAbatement-US'!$L:$L,$D$1)))*'State Downscaling Multipliers'!$B$7*(1+'EPA to IEA Scaling'!V$10)</f>
        <v>0</v>
      </c>
      <c r="S25" s="165">
        <f>((VLOOKUP($B$1,'Multipliers and Adjustments'!$A$70:$I$86,TRUNC(COLUMN(S$2)/5)+2,FALSE)*SUMIFS('IEA-MethaneAbatement-US'!$M:$M,'IEA-MethaneAbatement-US'!$N:$N,"&lt;"&amp;$B25,'IEA-MethaneAbatement-US'!$N:$N,"&gt;="&amp;$A25,'IEA-MethaneAbatement-US'!$L:$L,$B$1))+(VLOOKUP($C$1,'Multipliers and Adjustments'!$A$70:$I$86,TRUNC(COLUMN(S$2)/5)+2,FALSE)*SUMIFS('IEA-MethaneAbatement-US'!$M:$M,'IEA-MethaneAbatement-US'!$N:$N,"&lt;"&amp;$B25,'IEA-MethaneAbatement-US'!$N:$N,"&gt;="&amp;$A25,'IEA-MethaneAbatement-US'!$L:$L,$C$1))+(VLOOKUP($D$1,'Multipliers and Adjustments'!$A$70:$I$86,TRUNC(COLUMN(S$2)/5)+2,FALSE)*SUMIFS('IEA-MethaneAbatement-US'!$M:$M,'IEA-MethaneAbatement-US'!$N:$N,"&lt;"&amp;$B25,'IEA-MethaneAbatement-US'!$N:$N,"&gt;="&amp;$A25,'IEA-MethaneAbatement-US'!$L:$L,$D$1)))*'State Downscaling Multipliers'!$B$7*(1+'EPA to IEA Scaling'!W$10)</f>
        <v>0</v>
      </c>
      <c r="T25" s="165">
        <f>((VLOOKUP($B$1,'Multipliers and Adjustments'!$A$70:$I$86,TRUNC(COLUMN(T$2)/5)+2,FALSE)*SUMIFS('IEA-MethaneAbatement-US'!$M:$M,'IEA-MethaneAbatement-US'!$N:$N,"&lt;"&amp;$B25,'IEA-MethaneAbatement-US'!$N:$N,"&gt;="&amp;$A25,'IEA-MethaneAbatement-US'!$L:$L,$B$1))+(VLOOKUP($C$1,'Multipliers and Adjustments'!$A$70:$I$86,TRUNC(COLUMN(T$2)/5)+2,FALSE)*SUMIFS('IEA-MethaneAbatement-US'!$M:$M,'IEA-MethaneAbatement-US'!$N:$N,"&lt;"&amp;$B25,'IEA-MethaneAbatement-US'!$N:$N,"&gt;="&amp;$A25,'IEA-MethaneAbatement-US'!$L:$L,$C$1))+(VLOOKUP($D$1,'Multipliers and Adjustments'!$A$70:$I$86,TRUNC(COLUMN(T$2)/5)+2,FALSE)*SUMIFS('IEA-MethaneAbatement-US'!$M:$M,'IEA-MethaneAbatement-US'!$N:$N,"&lt;"&amp;$B25,'IEA-MethaneAbatement-US'!$N:$N,"&gt;="&amp;$A25,'IEA-MethaneAbatement-US'!$L:$L,$D$1)))*'State Downscaling Multipliers'!$B$7*(1+'EPA to IEA Scaling'!X$10)</f>
        <v>0</v>
      </c>
      <c r="U25" s="165">
        <f>((VLOOKUP($B$1,'Multipliers and Adjustments'!$A$70:$I$86,TRUNC(COLUMN(U$2)/5)+2,FALSE)*SUMIFS('IEA-MethaneAbatement-US'!$M:$M,'IEA-MethaneAbatement-US'!$N:$N,"&lt;"&amp;$B25,'IEA-MethaneAbatement-US'!$N:$N,"&gt;="&amp;$A25,'IEA-MethaneAbatement-US'!$L:$L,$B$1))+(VLOOKUP($C$1,'Multipliers and Adjustments'!$A$70:$I$86,TRUNC(COLUMN(U$2)/5)+2,FALSE)*SUMIFS('IEA-MethaneAbatement-US'!$M:$M,'IEA-MethaneAbatement-US'!$N:$N,"&lt;"&amp;$B25,'IEA-MethaneAbatement-US'!$N:$N,"&gt;="&amp;$A25,'IEA-MethaneAbatement-US'!$L:$L,$C$1))+(VLOOKUP($D$1,'Multipliers and Adjustments'!$A$70:$I$86,TRUNC(COLUMN(U$2)/5)+2,FALSE)*SUMIFS('IEA-MethaneAbatement-US'!$M:$M,'IEA-MethaneAbatement-US'!$N:$N,"&lt;"&amp;$B25,'IEA-MethaneAbatement-US'!$N:$N,"&gt;="&amp;$A25,'IEA-MethaneAbatement-US'!$L:$L,$D$1)))*'State Downscaling Multipliers'!$B$7*(1+'EPA to IEA Scaling'!Y$10)</f>
        <v>0</v>
      </c>
      <c r="V25" s="165">
        <f>((VLOOKUP($B$1,'Multipliers and Adjustments'!$A$70:$I$86,TRUNC(COLUMN(V$2)/5)+2,FALSE)*SUMIFS('IEA-MethaneAbatement-US'!$M:$M,'IEA-MethaneAbatement-US'!$N:$N,"&lt;"&amp;$B25,'IEA-MethaneAbatement-US'!$N:$N,"&gt;="&amp;$A25,'IEA-MethaneAbatement-US'!$L:$L,$B$1))+(VLOOKUP($C$1,'Multipliers and Adjustments'!$A$70:$I$86,TRUNC(COLUMN(V$2)/5)+2,FALSE)*SUMIFS('IEA-MethaneAbatement-US'!$M:$M,'IEA-MethaneAbatement-US'!$N:$N,"&lt;"&amp;$B25,'IEA-MethaneAbatement-US'!$N:$N,"&gt;="&amp;$A25,'IEA-MethaneAbatement-US'!$L:$L,$C$1))+(VLOOKUP($D$1,'Multipliers and Adjustments'!$A$70:$I$86,TRUNC(COLUMN(V$2)/5)+2,FALSE)*SUMIFS('IEA-MethaneAbatement-US'!$M:$M,'IEA-MethaneAbatement-US'!$N:$N,"&lt;"&amp;$B25,'IEA-MethaneAbatement-US'!$N:$N,"&gt;="&amp;$A25,'IEA-MethaneAbatement-US'!$L:$L,$D$1)))*'State Downscaling Multipliers'!$B$7*(1+'EPA to IEA Scaling'!Z$10)</f>
        <v>0</v>
      </c>
      <c r="W25" s="167">
        <f>((VLOOKUP($B$1,'Multipliers and Adjustments'!$A$70:$I$86,TRUNC(COLUMN(W$2)/5)+2,FALSE)*SUMIFS('IEA-MethaneAbatement-US'!$M:$M,'IEA-MethaneAbatement-US'!$N:$N,"&lt;"&amp;$B25,'IEA-MethaneAbatement-US'!$N:$N,"&gt;="&amp;$A25,'IEA-MethaneAbatement-US'!$L:$L,$B$1))+(VLOOKUP($C$1,'Multipliers and Adjustments'!$A$70:$I$86,TRUNC(COLUMN(W$2)/5)+2,FALSE)*SUMIFS('IEA-MethaneAbatement-US'!$M:$M,'IEA-MethaneAbatement-US'!$N:$N,"&lt;"&amp;$B25,'IEA-MethaneAbatement-US'!$N:$N,"&gt;="&amp;$A25,'IEA-MethaneAbatement-US'!$L:$L,$C$1))+(VLOOKUP($D$1,'Multipliers and Adjustments'!$A$70:$I$86,TRUNC(COLUMN(W$2)/5)+2,FALSE)*SUMIFS('IEA-MethaneAbatement-US'!$M:$M,'IEA-MethaneAbatement-US'!$N:$N,"&lt;"&amp;$B25,'IEA-MethaneAbatement-US'!$N:$N,"&gt;="&amp;$A25,'IEA-MethaneAbatement-US'!$L:$L,$D$1)))*'State Downscaling Multipliers'!$B$7*(1+'EPA to IEA Scaling'!AA$10)</f>
        <v>0</v>
      </c>
      <c r="X25" s="165">
        <f>((VLOOKUP($B$1,'Multipliers and Adjustments'!$A$70:$I$86,TRUNC(COLUMN(X$2)/5)+2,FALSE)*SUMIFS('IEA-MethaneAbatement-US'!$M:$M,'IEA-MethaneAbatement-US'!$N:$N,"&lt;"&amp;$B25,'IEA-MethaneAbatement-US'!$N:$N,"&gt;="&amp;$A25,'IEA-MethaneAbatement-US'!$L:$L,$B$1))+(VLOOKUP($C$1,'Multipliers and Adjustments'!$A$70:$I$86,TRUNC(COLUMN(X$2)/5)+2,FALSE)*SUMIFS('IEA-MethaneAbatement-US'!$M:$M,'IEA-MethaneAbatement-US'!$N:$N,"&lt;"&amp;$B25,'IEA-MethaneAbatement-US'!$N:$N,"&gt;="&amp;$A25,'IEA-MethaneAbatement-US'!$L:$L,$C$1))+(VLOOKUP($D$1,'Multipliers and Adjustments'!$A$70:$I$86,TRUNC(COLUMN(X$2)/5)+2,FALSE)*SUMIFS('IEA-MethaneAbatement-US'!$M:$M,'IEA-MethaneAbatement-US'!$N:$N,"&lt;"&amp;$B25,'IEA-MethaneAbatement-US'!$N:$N,"&gt;="&amp;$A25,'IEA-MethaneAbatement-US'!$L:$L,$D$1)))*'State Downscaling Multipliers'!$B$7*(1+'EPA to IEA Scaling'!AB$10)</f>
        <v>0</v>
      </c>
      <c r="Y25" s="165">
        <f>((VLOOKUP($B$1,'Multipliers and Adjustments'!$A$70:$I$86,TRUNC(COLUMN(Y$2)/5)+2,FALSE)*SUMIFS('IEA-MethaneAbatement-US'!$M:$M,'IEA-MethaneAbatement-US'!$N:$N,"&lt;"&amp;$B25,'IEA-MethaneAbatement-US'!$N:$N,"&gt;="&amp;$A25,'IEA-MethaneAbatement-US'!$L:$L,$B$1))+(VLOOKUP($C$1,'Multipliers and Adjustments'!$A$70:$I$86,TRUNC(COLUMN(Y$2)/5)+2,FALSE)*SUMIFS('IEA-MethaneAbatement-US'!$M:$M,'IEA-MethaneAbatement-US'!$N:$N,"&lt;"&amp;$B25,'IEA-MethaneAbatement-US'!$N:$N,"&gt;="&amp;$A25,'IEA-MethaneAbatement-US'!$L:$L,$C$1))+(VLOOKUP($D$1,'Multipliers and Adjustments'!$A$70:$I$86,TRUNC(COLUMN(Y$2)/5)+2,FALSE)*SUMIFS('IEA-MethaneAbatement-US'!$M:$M,'IEA-MethaneAbatement-US'!$N:$N,"&lt;"&amp;$B25,'IEA-MethaneAbatement-US'!$N:$N,"&gt;="&amp;$A25,'IEA-MethaneAbatement-US'!$L:$L,$D$1)))*'State Downscaling Multipliers'!$B$7*(1+'EPA to IEA Scaling'!AC$10)</f>
        <v>0</v>
      </c>
      <c r="Z25" s="165">
        <f>((VLOOKUP($B$1,'Multipliers and Adjustments'!$A$70:$I$86,TRUNC(COLUMN(Z$2)/5)+2,FALSE)*SUMIFS('IEA-MethaneAbatement-US'!$M:$M,'IEA-MethaneAbatement-US'!$N:$N,"&lt;"&amp;$B25,'IEA-MethaneAbatement-US'!$N:$N,"&gt;="&amp;$A25,'IEA-MethaneAbatement-US'!$L:$L,$B$1))+(VLOOKUP($C$1,'Multipliers and Adjustments'!$A$70:$I$86,TRUNC(COLUMN(Z$2)/5)+2,FALSE)*SUMIFS('IEA-MethaneAbatement-US'!$M:$M,'IEA-MethaneAbatement-US'!$N:$N,"&lt;"&amp;$B25,'IEA-MethaneAbatement-US'!$N:$N,"&gt;="&amp;$A25,'IEA-MethaneAbatement-US'!$L:$L,$C$1))+(VLOOKUP($D$1,'Multipliers and Adjustments'!$A$70:$I$86,TRUNC(COLUMN(Z$2)/5)+2,FALSE)*SUMIFS('IEA-MethaneAbatement-US'!$M:$M,'IEA-MethaneAbatement-US'!$N:$N,"&lt;"&amp;$B25,'IEA-MethaneAbatement-US'!$N:$N,"&gt;="&amp;$A25,'IEA-MethaneAbatement-US'!$L:$L,$D$1)))*'State Downscaling Multipliers'!$B$7*(1+'EPA to IEA Scaling'!AD$10)</f>
        <v>0</v>
      </c>
      <c r="AA25" s="165">
        <f>((VLOOKUP($B$1,'Multipliers and Adjustments'!$A$70:$I$86,TRUNC(COLUMN(AA$2)/5)+2,FALSE)*SUMIFS('IEA-MethaneAbatement-US'!$M:$M,'IEA-MethaneAbatement-US'!$N:$N,"&lt;"&amp;$B25,'IEA-MethaneAbatement-US'!$N:$N,"&gt;="&amp;$A25,'IEA-MethaneAbatement-US'!$L:$L,$B$1))+(VLOOKUP($C$1,'Multipliers and Adjustments'!$A$70:$I$86,TRUNC(COLUMN(AA$2)/5)+2,FALSE)*SUMIFS('IEA-MethaneAbatement-US'!$M:$M,'IEA-MethaneAbatement-US'!$N:$N,"&lt;"&amp;$B25,'IEA-MethaneAbatement-US'!$N:$N,"&gt;="&amp;$A25,'IEA-MethaneAbatement-US'!$L:$L,$C$1))+(VLOOKUP($D$1,'Multipliers and Adjustments'!$A$70:$I$86,TRUNC(COLUMN(AA$2)/5)+2,FALSE)*SUMIFS('IEA-MethaneAbatement-US'!$M:$M,'IEA-MethaneAbatement-US'!$N:$N,"&lt;"&amp;$B25,'IEA-MethaneAbatement-US'!$N:$N,"&gt;="&amp;$A25,'IEA-MethaneAbatement-US'!$L:$L,$D$1)))*'State Downscaling Multipliers'!$B$7*(1+'EPA to IEA Scaling'!AE$10)</f>
        <v>0</v>
      </c>
      <c r="AB25" s="167">
        <f>((VLOOKUP($B$1,'Multipliers and Adjustments'!$A$70:$I$86,TRUNC(COLUMN(AB$2)/5)+2,FALSE)*SUMIFS('IEA-MethaneAbatement-US'!$M:$M,'IEA-MethaneAbatement-US'!$N:$N,"&lt;"&amp;$B25,'IEA-MethaneAbatement-US'!$N:$N,"&gt;="&amp;$A25,'IEA-MethaneAbatement-US'!$L:$L,$B$1))+(VLOOKUP($C$1,'Multipliers and Adjustments'!$A$70:$I$86,TRUNC(COLUMN(AB$2)/5)+2,FALSE)*SUMIFS('IEA-MethaneAbatement-US'!$M:$M,'IEA-MethaneAbatement-US'!$N:$N,"&lt;"&amp;$B25,'IEA-MethaneAbatement-US'!$N:$N,"&gt;="&amp;$A25,'IEA-MethaneAbatement-US'!$L:$L,$C$1))+(VLOOKUP($D$1,'Multipliers and Adjustments'!$A$70:$I$86,TRUNC(COLUMN(AB$2)/5)+2,FALSE)*SUMIFS('IEA-MethaneAbatement-US'!$M:$M,'IEA-MethaneAbatement-US'!$N:$N,"&lt;"&amp;$B25,'IEA-MethaneAbatement-US'!$N:$N,"&gt;="&amp;$A25,'IEA-MethaneAbatement-US'!$L:$L,$D$1)))*'State Downscaling Multipliers'!$B$7*(1+'EPA to IEA Scaling'!AF$10)</f>
        <v>0</v>
      </c>
      <c r="AC25" s="165">
        <f>((VLOOKUP($B$1,'Multipliers and Adjustments'!$A$70:$I$86,TRUNC(COLUMN(AC$2)/5)+2,FALSE)*SUMIFS('IEA-MethaneAbatement-US'!$M:$M,'IEA-MethaneAbatement-US'!$N:$N,"&lt;"&amp;$B25,'IEA-MethaneAbatement-US'!$N:$N,"&gt;="&amp;$A25,'IEA-MethaneAbatement-US'!$L:$L,$B$1))+(VLOOKUP($C$1,'Multipliers and Adjustments'!$A$70:$I$86,TRUNC(COLUMN(AC$2)/5)+2,FALSE)*SUMIFS('IEA-MethaneAbatement-US'!$M:$M,'IEA-MethaneAbatement-US'!$N:$N,"&lt;"&amp;$B25,'IEA-MethaneAbatement-US'!$N:$N,"&gt;="&amp;$A25,'IEA-MethaneAbatement-US'!$L:$L,$C$1))+(VLOOKUP($D$1,'Multipliers and Adjustments'!$A$70:$I$86,TRUNC(COLUMN(AC$2)/5)+2,FALSE)*SUMIFS('IEA-MethaneAbatement-US'!$M:$M,'IEA-MethaneAbatement-US'!$N:$N,"&lt;"&amp;$B25,'IEA-MethaneAbatement-US'!$N:$N,"&gt;="&amp;$A25,'IEA-MethaneAbatement-US'!$L:$L,$D$1)))*'State Downscaling Multipliers'!$B$7*(1+'EPA to IEA Scaling'!AG$10)</f>
        <v>0</v>
      </c>
      <c r="AD25" s="165">
        <f>((VLOOKUP($B$1,'Multipliers and Adjustments'!$A$70:$I$86,TRUNC(COLUMN(AD$2)/5)+2,FALSE)*SUMIFS('IEA-MethaneAbatement-US'!$M:$M,'IEA-MethaneAbatement-US'!$N:$N,"&lt;"&amp;$B25,'IEA-MethaneAbatement-US'!$N:$N,"&gt;="&amp;$A25,'IEA-MethaneAbatement-US'!$L:$L,$B$1))+(VLOOKUP($C$1,'Multipliers and Adjustments'!$A$70:$I$86,TRUNC(COLUMN(AD$2)/5)+2,FALSE)*SUMIFS('IEA-MethaneAbatement-US'!$M:$M,'IEA-MethaneAbatement-US'!$N:$N,"&lt;"&amp;$B25,'IEA-MethaneAbatement-US'!$N:$N,"&gt;="&amp;$A25,'IEA-MethaneAbatement-US'!$L:$L,$C$1))+(VLOOKUP($D$1,'Multipliers and Adjustments'!$A$70:$I$86,TRUNC(COLUMN(AD$2)/5)+2,FALSE)*SUMIFS('IEA-MethaneAbatement-US'!$M:$M,'IEA-MethaneAbatement-US'!$N:$N,"&lt;"&amp;$B25,'IEA-MethaneAbatement-US'!$N:$N,"&gt;="&amp;$A25,'IEA-MethaneAbatement-US'!$L:$L,$D$1)))*'State Downscaling Multipliers'!$B$7*(1+'EPA to IEA Scaling'!AH$10)</f>
        <v>0</v>
      </c>
      <c r="AE25" s="165">
        <f>((VLOOKUP($B$1,'Multipliers and Adjustments'!$A$70:$I$86,TRUNC(COLUMN(AE$2)/5)+2,FALSE)*SUMIFS('IEA-MethaneAbatement-US'!$M:$M,'IEA-MethaneAbatement-US'!$N:$N,"&lt;"&amp;$B25,'IEA-MethaneAbatement-US'!$N:$N,"&gt;="&amp;$A25,'IEA-MethaneAbatement-US'!$L:$L,$B$1))+(VLOOKUP($C$1,'Multipliers and Adjustments'!$A$70:$I$86,TRUNC(COLUMN(AE$2)/5)+2,FALSE)*SUMIFS('IEA-MethaneAbatement-US'!$M:$M,'IEA-MethaneAbatement-US'!$N:$N,"&lt;"&amp;$B25,'IEA-MethaneAbatement-US'!$N:$N,"&gt;="&amp;$A25,'IEA-MethaneAbatement-US'!$L:$L,$C$1))+(VLOOKUP($D$1,'Multipliers and Adjustments'!$A$70:$I$86,TRUNC(COLUMN(AE$2)/5)+2,FALSE)*SUMIFS('IEA-MethaneAbatement-US'!$M:$M,'IEA-MethaneAbatement-US'!$N:$N,"&lt;"&amp;$B25,'IEA-MethaneAbatement-US'!$N:$N,"&gt;="&amp;$A25,'IEA-MethaneAbatement-US'!$L:$L,$D$1)))*'State Downscaling Multipliers'!$B$7*(1+'EPA to IEA Scaling'!AI$10)</f>
        <v>0</v>
      </c>
      <c r="AF25" s="165">
        <f>((VLOOKUP($B$1,'Multipliers and Adjustments'!$A$70:$I$86,TRUNC(COLUMN(AF$2)/5)+2,FALSE)*SUMIFS('IEA-MethaneAbatement-US'!$M:$M,'IEA-MethaneAbatement-US'!$N:$N,"&lt;"&amp;$B25,'IEA-MethaneAbatement-US'!$N:$N,"&gt;="&amp;$A25,'IEA-MethaneAbatement-US'!$L:$L,$B$1))+(VLOOKUP($C$1,'Multipliers and Adjustments'!$A$70:$I$86,TRUNC(COLUMN(AF$2)/5)+2,FALSE)*SUMIFS('IEA-MethaneAbatement-US'!$M:$M,'IEA-MethaneAbatement-US'!$N:$N,"&lt;"&amp;$B25,'IEA-MethaneAbatement-US'!$N:$N,"&gt;="&amp;$A25,'IEA-MethaneAbatement-US'!$L:$L,$C$1))+(VLOOKUP($D$1,'Multipliers and Adjustments'!$A$70:$I$86,TRUNC(COLUMN(AF$2)/5)+2,FALSE)*SUMIFS('IEA-MethaneAbatement-US'!$M:$M,'IEA-MethaneAbatement-US'!$N:$N,"&lt;"&amp;$B25,'IEA-MethaneAbatement-US'!$N:$N,"&gt;="&amp;$A25,'IEA-MethaneAbatement-US'!$L:$L,$D$1)))*'State Downscaling Multipliers'!$B$7*(1+'EPA to IEA Scaling'!AJ$10)</f>
        <v>0</v>
      </c>
      <c r="AG25" s="167">
        <f>((VLOOKUP($B$1,'Multipliers and Adjustments'!$A$70:$I$86,TRUNC(COLUMN(AG$2)/5)+2,FALSE)*SUMIFS('IEA-MethaneAbatement-US'!$M:$M,'IEA-MethaneAbatement-US'!$N:$N,"&lt;"&amp;$B25,'IEA-MethaneAbatement-US'!$N:$N,"&gt;="&amp;$A25,'IEA-MethaneAbatement-US'!$L:$L,$B$1))+(VLOOKUP($C$1,'Multipliers and Adjustments'!$A$70:$I$86,TRUNC(COLUMN(AG$2)/5)+2,FALSE)*SUMIFS('IEA-MethaneAbatement-US'!$M:$M,'IEA-MethaneAbatement-US'!$N:$N,"&lt;"&amp;$B25,'IEA-MethaneAbatement-US'!$N:$N,"&gt;="&amp;$A25,'IEA-MethaneAbatement-US'!$L:$L,$C$1))+(VLOOKUP($D$1,'Multipliers and Adjustments'!$A$70:$I$86,TRUNC(COLUMN(AG$2)/5)+2,FALSE)*SUMIFS('IEA-MethaneAbatement-US'!$M:$M,'IEA-MethaneAbatement-US'!$N:$N,"&lt;"&amp;$B25,'IEA-MethaneAbatement-US'!$N:$N,"&gt;="&amp;$A25,'IEA-MethaneAbatement-US'!$L:$L,$D$1)))*'State Downscaling Multipliers'!$B$7*(1+'EPA to IEA Scaling'!AK$10)</f>
        <v>0</v>
      </c>
      <c r="AH25" s="165">
        <f>((VLOOKUP($B$1,'Multipliers and Adjustments'!$A$70:$I$86,TRUNC(COLUMN(AH$2)/5)+2,FALSE)*SUMIFS('IEA-MethaneAbatement-US'!$M:$M,'IEA-MethaneAbatement-US'!$N:$N,"&lt;"&amp;$B25,'IEA-MethaneAbatement-US'!$N:$N,"&gt;="&amp;$A25,'IEA-MethaneAbatement-US'!$L:$L,$B$1))+(VLOOKUP($C$1,'Multipliers and Adjustments'!$A$70:$I$86,TRUNC(COLUMN(AH$2)/5)+2,FALSE)*SUMIFS('IEA-MethaneAbatement-US'!$M:$M,'IEA-MethaneAbatement-US'!$N:$N,"&lt;"&amp;$B25,'IEA-MethaneAbatement-US'!$N:$N,"&gt;="&amp;$A25,'IEA-MethaneAbatement-US'!$L:$L,$C$1))+(VLOOKUP($D$1,'Multipliers and Adjustments'!$A$70:$I$86,TRUNC(COLUMN(AH$2)/5)+2,FALSE)*SUMIFS('IEA-MethaneAbatement-US'!$M:$M,'IEA-MethaneAbatement-US'!$N:$N,"&lt;"&amp;$B25,'IEA-MethaneAbatement-US'!$N:$N,"&gt;="&amp;$A25,'IEA-MethaneAbatement-US'!$L:$L,$D$1)))*'State Downscaling Multipliers'!$B$7*(1+'EPA to IEA Scaling'!AL$10)</f>
        <v>0</v>
      </c>
      <c r="AI25" s="165">
        <f>((VLOOKUP($B$1,'Multipliers and Adjustments'!$A$70:$I$86,TRUNC(COLUMN(AI$2)/5)+2,FALSE)*SUMIFS('IEA-MethaneAbatement-US'!$M:$M,'IEA-MethaneAbatement-US'!$N:$N,"&lt;"&amp;$B25,'IEA-MethaneAbatement-US'!$N:$N,"&gt;="&amp;$A25,'IEA-MethaneAbatement-US'!$L:$L,$B$1))+(VLOOKUP($C$1,'Multipliers and Adjustments'!$A$70:$I$86,TRUNC(COLUMN(AI$2)/5)+2,FALSE)*SUMIFS('IEA-MethaneAbatement-US'!$M:$M,'IEA-MethaneAbatement-US'!$N:$N,"&lt;"&amp;$B25,'IEA-MethaneAbatement-US'!$N:$N,"&gt;="&amp;$A25,'IEA-MethaneAbatement-US'!$L:$L,$C$1))+(VLOOKUP($D$1,'Multipliers and Adjustments'!$A$70:$I$86,TRUNC(COLUMN(AI$2)/5)+2,FALSE)*SUMIFS('IEA-MethaneAbatement-US'!$M:$M,'IEA-MethaneAbatement-US'!$N:$N,"&lt;"&amp;$B25,'IEA-MethaneAbatement-US'!$N:$N,"&gt;="&amp;$A25,'IEA-MethaneAbatement-US'!$L:$L,$D$1)))*'State Downscaling Multipliers'!$B$7*(1+'EPA to IEA Scaling'!AM$10)</f>
        <v>0</v>
      </c>
      <c r="AJ25" s="165">
        <f>((VLOOKUP($B$1,'Multipliers and Adjustments'!$A$70:$I$86,TRUNC(COLUMN(AJ$2)/5)+2,FALSE)*SUMIFS('IEA-MethaneAbatement-US'!$M:$M,'IEA-MethaneAbatement-US'!$N:$N,"&lt;"&amp;$B25,'IEA-MethaneAbatement-US'!$N:$N,"&gt;="&amp;$A25,'IEA-MethaneAbatement-US'!$L:$L,$B$1))+(VLOOKUP($C$1,'Multipliers and Adjustments'!$A$70:$I$86,TRUNC(COLUMN(AJ$2)/5)+2,FALSE)*SUMIFS('IEA-MethaneAbatement-US'!$M:$M,'IEA-MethaneAbatement-US'!$N:$N,"&lt;"&amp;$B25,'IEA-MethaneAbatement-US'!$N:$N,"&gt;="&amp;$A25,'IEA-MethaneAbatement-US'!$L:$L,$C$1))+(VLOOKUP($D$1,'Multipliers and Adjustments'!$A$70:$I$86,TRUNC(COLUMN(AJ$2)/5)+2,FALSE)*SUMIFS('IEA-MethaneAbatement-US'!$M:$M,'IEA-MethaneAbatement-US'!$N:$N,"&lt;"&amp;$B25,'IEA-MethaneAbatement-US'!$N:$N,"&gt;="&amp;$A25,'IEA-MethaneAbatement-US'!$L:$L,$D$1)))*'State Downscaling Multipliers'!$B$7*(1+'EPA to IEA Scaling'!AN$10)</f>
        <v>0</v>
      </c>
      <c r="AK25" s="165">
        <f>((VLOOKUP($B$1,'Multipliers and Adjustments'!$A$70:$I$86,TRUNC(COLUMN(AK$2)/5)+2,FALSE)*SUMIFS('IEA-MethaneAbatement-US'!$M:$M,'IEA-MethaneAbatement-US'!$N:$N,"&lt;"&amp;$B25,'IEA-MethaneAbatement-US'!$N:$N,"&gt;="&amp;$A25,'IEA-MethaneAbatement-US'!$L:$L,$B$1))+(VLOOKUP($C$1,'Multipliers and Adjustments'!$A$70:$I$86,TRUNC(COLUMN(AK$2)/5)+2,FALSE)*SUMIFS('IEA-MethaneAbatement-US'!$M:$M,'IEA-MethaneAbatement-US'!$N:$N,"&lt;"&amp;$B25,'IEA-MethaneAbatement-US'!$N:$N,"&gt;="&amp;$A25,'IEA-MethaneAbatement-US'!$L:$L,$C$1))+(VLOOKUP($D$1,'Multipliers and Adjustments'!$A$70:$I$86,TRUNC(COLUMN(AK$2)/5)+2,FALSE)*SUMIFS('IEA-MethaneAbatement-US'!$M:$M,'IEA-MethaneAbatement-US'!$N:$N,"&lt;"&amp;$B25,'IEA-MethaneAbatement-US'!$N:$N,"&gt;="&amp;$A25,'IEA-MethaneAbatement-US'!$L:$L,$D$1)))*'State Downscaling Multipliers'!$B$7*(1+'EPA to IEA Scaling'!AO$10)</f>
        <v>0</v>
      </c>
      <c r="AL25" s="167">
        <f>((VLOOKUP($B$1,'Multipliers and Adjustments'!$A$70:$I$86,TRUNC(COLUMN(AL$2)/5)+2,FALSE)*SUMIFS('IEA-MethaneAbatement-US'!$M:$M,'IEA-MethaneAbatement-US'!$N:$N,"&lt;"&amp;$B25,'IEA-MethaneAbatement-US'!$N:$N,"&gt;="&amp;$A25,'IEA-MethaneAbatement-US'!$L:$L,$B$1))+(VLOOKUP($C$1,'Multipliers and Adjustments'!$A$70:$I$86,TRUNC(COLUMN(AL$2)/5)+2,FALSE)*SUMIFS('IEA-MethaneAbatement-US'!$M:$M,'IEA-MethaneAbatement-US'!$N:$N,"&lt;"&amp;$B25,'IEA-MethaneAbatement-US'!$N:$N,"&gt;="&amp;$A25,'IEA-MethaneAbatement-US'!$L:$L,$C$1))+(VLOOKUP($D$1,'Multipliers and Adjustments'!$A$70:$I$86,TRUNC(COLUMN(AL$2)/5)+2,FALSE)*SUMIFS('IEA-MethaneAbatement-US'!$M:$M,'IEA-MethaneAbatement-US'!$N:$N,"&lt;"&amp;$B25,'IEA-MethaneAbatement-US'!$N:$N,"&gt;="&amp;$A25,'IEA-MethaneAbatement-US'!$L:$L,$D$1)))*'State Downscaling Multipliers'!$B$7*(1+'EPA to IEA Scaling'!AP$10)</f>
        <v>0</v>
      </c>
    </row>
    <row r="26" spans="1:38" ht="15.75" customHeight="1" x14ac:dyDescent="0.25">
      <c r="A26" s="50">
        <f t="shared" si="1"/>
        <v>-80</v>
      </c>
      <c r="B26" s="50">
        <f t="shared" si="2"/>
        <v>-70</v>
      </c>
      <c r="C26" s="165">
        <f>((VLOOKUP($B$1,'Multipliers and Adjustments'!$A$70:$I$86,TRUNC(COLUMN(C$2)/5)+2,FALSE)*SUMIFS('IEA-MethaneAbatement-US'!$M:$M,'IEA-MethaneAbatement-US'!$N:$N,"&lt;"&amp;$B26,'IEA-MethaneAbatement-US'!$N:$N,"&gt;="&amp;$A26,'IEA-MethaneAbatement-US'!$L:$L,$B$1))+(VLOOKUP($C$1,'Multipliers and Adjustments'!$A$70:$I$86,TRUNC(COLUMN(C$2)/5)+2,FALSE)*SUMIFS('IEA-MethaneAbatement-US'!$M:$M,'IEA-MethaneAbatement-US'!$N:$N,"&lt;"&amp;$B26,'IEA-MethaneAbatement-US'!$N:$N,"&gt;="&amp;$A26,'IEA-MethaneAbatement-US'!$L:$L,$C$1))+(VLOOKUP($D$1,'Multipliers and Adjustments'!$A$70:$I$86,TRUNC(COLUMN(C$2)/5)+2,FALSE)*SUMIFS('IEA-MethaneAbatement-US'!$M:$M,'IEA-MethaneAbatement-US'!$N:$N,"&lt;"&amp;$B26,'IEA-MethaneAbatement-US'!$N:$N,"&gt;="&amp;$A26,'IEA-MethaneAbatement-US'!$L:$L,$D$1)))*'State Downscaling Multipliers'!$B$7*(1+'EPA to IEA Scaling'!G$10)</f>
        <v>0</v>
      </c>
      <c r="D26" s="165">
        <f>((VLOOKUP($B$1,'Multipliers and Adjustments'!$A$70:$I$86,TRUNC(COLUMN(D$2)/5)+2,FALSE)*SUMIFS('IEA-MethaneAbatement-US'!$M:$M,'IEA-MethaneAbatement-US'!$N:$N,"&lt;"&amp;$B26,'IEA-MethaneAbatement-US'!$N:$N,"&gt;="&amp;$A26,'IEA-MethaneAbatement-US'!$L:$L,$B$1))+(VLOOKUP($C$1,'Multipliers and Adjustments'!$A$70:$I$86,TRUNC(COLUMN(D$2)/5)+2,FALSE)*SUMIFS('IEA-MethaneAbatement-US'!$M:$M,'IEA-MethaneAbatement-US'!$N:$N,"&lt;"&amp;$B26,'IEA-MethaneAbatement-US'!$N:$N,"&gt;="&amp;$A26,'IEA-MethaneAbatement-US'!$L:$L,$C$1))+(VLOOKUP($D$1,'Multipliers and Adjustments'!$A$70:$I$86,TRUNC(COLUMN(D$2)/5)+2,FALSE)*SUMIFS('IEA-MethaneAbatement-US'!$M:$M,'IEA-MethaneAbatement-US'!$N:$N,"&lt;"&amp;$B26,'IEA-MethaneAbatement-US'!$N:$N,"&gt;="&amp;$A26,'IEA-MethaneAbatement-US'!$L:$L,$D$1)))*'State Downscaling Multipliers'!$B$7*(1+'EPA to IEA Scaling'!H$10)</f>
        <v>0</v>
      </c>
      <c r="E26" s="165">
        <f>((VLOOKUP($B$1,'Multipliers and Adjustments'!$A$70:$I$86,TRUNC(COLUMN(E$2)/5)+2,FALSE)*SUMIFS('IEA-MethaneAbatement-US'!$M:$M,'IEA-MethaneAbatement-US'!$N:$N,"&lt;"&amp;$B26,'IEA-MethaneAbatement-US'!$N:$N,"&gt;="&amp;$A26,'IEA-MethaneAbatement-US'!$L:$L,$B$1))+(VLOOKUP($C$1,'Multipliers and Adjustments'!$A$70:$I$86,TRUNC(COLUMN(E$2)/5)+2,FALSE)*SUMIFS('IEA-MethaneAbatement-US'!$M:$M,'IEA-MethaneAbatement-US'!$N:$N,"&lt;"&amp;$B26,'IEA-MethaneAbatement-US'!$N:$N,"&gt;="&amp;$A26,'IEA-MethaneAbatement-US'!$L:$L,$C$1))+(VLOOKUP($D$1,'Multipliers and Adjustments'!$A$70:$I$86,TRUNC(COLUMN(E$2)/5)+2,FALSE)*SUMIFS('IEA-MethaneAbatement-US'!$M:$M,'IEA-MethaneAbatement-US'!$N:$N,"&lt;"&amp;$B26,'IEA-MethaneAbatement-US'!$N:$N,"&gt;="&amp;$A26,'IEA-MethaneAbatement-US'!$L:$L,$D$1)))*'State Downscaling Multipliers'!$B$7*(1+'EPA to IEA Scaling'!I$10)</f>
        <v>0</v>
      </c>
      <c r="F26" s="165">
        <f>((VLOOKUP($B$1,'Multipliers and Adjustments'!$A$70:$I$86,TRUNC(COLUMN(F$2)/5)+2,FALSE)*SUMIFS('IEA-MethaneAbatement-US'!$M:$M,'IEA-MethaneAbatement-US'!$N:$N,"&lt;"&amp;$B26,'IEA-MethaneAbatement-US'!$N:$N,"&gt;="&amp;$A26,'IEA-MethaneAbatement-US'!$L:$L,$B$1))+(VLOOKUP($C$1,'Multipliers and Adjustments'!$A$70:$I$86,TRUNC(COLUMN(F$2)/5)+2,FALSE)*SUMIFS('IEA-MethaneAbatement-US'!$M:$M,'IEA-MethaneAbatement-US'!$N:$N,"&lt;"&amp;$B26,'IEA-MethaneAbatement-US'!$N:$N,"&gt;="&amp;$A26,'IEA-MethaneAbatement-US'!$L:$L,$C$1))+(VLOOKUP($D$1,'Multipliers and Adjustments'!$A$70:$I$86,TRUNC(COLUMN(F$2)/5)+2,FALSE)*SUMIFS('IEA-MethaneAbatement-US'!$M:$M,'IEA-MethaneAbatement-US'!$N:$N,"&lt;"&amp;$B26,'IEA-MethaneAbatement-US'!$N:$N,"&gt;="&amp;$A26,'IEA-MethaneAbatement-US'!$L:$L,$D$1)))*'State Downscaling Multipliers'!$B$7*(1+'EPA to IEA Scaling'!J$10)</f>
        <v>0</v>
      </c>
      <c r="G26" s="166">
        <f>((VLOOKUP($B$1,'Multipliers and Adjustments'!$A$70:$I$86,TRUNC(COLUMN(G$2)/5)+2,FALSE)*SUMIFS('IEA-MethaneAbatement-US'!$M:$M,'IEA-MethaneAbatement-US'!$N:$N,"&lt;"&amp;$B26,'IEA-MethaneAbatement-US'!$N:$N,"&gt;="&amp;$A26,'IEA-MethaneAbatement-US'!$L:$L,$B$1))+(VLOOKUP($C$1,'Multipliers and Adjustments'!$A$70:$I$86,TRUNC(COLUMN(G$2)/5)+2,FALSE)*SUMIFS('IEA-MethaneAbatement-US'!$M:$M,'IEA-MethaneAbatement-US'!$N:$N,"&lt;"&amp;$B26,'IEA-MethaneAbatement-US'!$N:$N,"&gt;="&amp;$A26,'IEA-MethaneAbatement-US'!$L:$L,$C$1))+(VLOOKUP($D$1,'Multipliers and Adjustments'!$A$70:$I$86,TRUNC(COLUMN(G$2)/5)+2,FALSE)*SUMIFS('IEA-MethaneAbatement-US'!$M:$M,'IEA-MethaneAbatement-US'!$N:$N,"&lt;"&amp;$B26,'IEA-MethaneAbatement-US'!$N:$N,"&gt;="&amp;$A26,'IEA-MethaneAbatement-US'!$L:$L,$D$1)))*'State Downscaling Multipliers'!$B$7*(1+'EPA to IEA Scaling'!K$10)</f>
        <v>0</v>
      </c>
      <c r="H26" s="167">
        <f>((VLOOKUP($B$1,'Multipliers and Adjustments'!$A$70:$I$86,TRUNC(COLUMN(H$2)/5)+2,FALSE)*SUMIFS('IEA-MethaneAbatement-US'!$M:$M,'IEA-MethaneAbatement-US'!$N:$N,"&lt;"&amp;$B26,'IEA-MethaneAbatement-US'!$N:$N,"&gt;="&amp;$A26,'IEA-MethaneAbatement-US'!$L:$L,$B$1))+(VLOOKUP($C$1,'Multipliers and Adjustments'!$A$70:$I$86,TRUNC(COLUMN(H$2)/5)+2,FALSE)*SUMIFS('IEA-MethaneAbatement-US'!$M:$M,'IEA-MethaneAbatement-US'!$N:$N,"&lt;"&amp;$B26,'IEA-MethaneAbatement-US'!$N:$N,"&gt;="&amp;$A26,'IEA-MethaneAbatement-US'!$L:$L,$C$1))+(VLOOKUP($D$1,'Multipliers and Adjustments'!$A$70:$I$86,TRUNC(COLUMN(H$2)/5)+2,FALSE)*SUMIFS('IEA-MethaneAbatement-US'!$M:$M,'IEA-MethaneAbatement-US'!$N:$N,"&lt;"&amp;$B26,'IEA-MethaneAbatement-US'!$N:$N,"&gt;="&amp;$A26,'IEA-MethaneAbatement-US'!$L:$L,$D$1)))*'State Downscaling Multipliers'!$B$7*(1+'EPA to IEA Scaling'!L$10)</f>
        <v>0</v>
      </c>
      <c r="I26" s="165">
        <f>((VLOOKUP($B$1,'Multipliers and Adjustments'!$A$70:$I$86,TRUNC(COLUMN(I$2)/5)+2,FALSE)*SUMIFS('IEA-MethaneAbatement-US'!$M:$M,'IEA-MethaneAbatement-US'!$N:$N,"&lt;"&amp;$B26,'IEA-MethaneAbatement-US'!$N:$N,"&gt;="&amp;$A26,'IEA-MethaneAbatement-US'!$L:$L,$B$1))+(VLOOKUP($C$1,'Multipliers and Adjustments'!$A$70:$I$86,TRUNC(COLUMN(I$2)/5)+2,FALSE)*SUMIFS('IEA-MethaneAbatement-US'!$M:$M,'IEA-MethaneAbatement-US'!$N:$N,"&lt;"&amp;$B26,'IEA-MethaneAbatement-US'!$N:$N,"&gt;="&amp;$A26,'IEA-MethaneAbatement-US'!$L:$L,$C$1))+(VLOOKUP($D$1,'Multipliers and Adjustments'!$A$70:$I$86,TRUNC(COLUMN(I$2)/5)+2,FALSE)*SUMIFS('IEA-MethaneAbatement-US'!$M:$M,'IEA-MethaneAbatement-US'!$N:$N,"&lt;"&amp;$B26,'IEA-MethaneAbatement-US'!$N:$N,"&gt;="&amp;$A26,'IEA-MethaneAbatement-US'!$L:$L,$D$1)))*'State Downscaling Multipliers'!$B$7*(1+'EPA to IEA Scaling'!M$10)</f>
        <v>0</v>
      </c>
      <c r="J26" s="165">
        <f>((VLOOKUP($B$1,'Multipliers and Adjustments'!$A$70:$I$86,TRUNC(COLUMN(J$2)/5)+2,FALSE)*SUMIFS('IEA-MethaneAbatement-US'!$M:$M,'IEA-MethaneAbatement-US'!$N:$N,"&lt;"&amp;$B26,'IEA-MethaneAbatement-US'!$N:$N,"&gt;="&amp;$A26,'IEA-MethaneAbatement-US'!$L:$L,$B$1))+(VLOOKUP($C$1,'Multipliers and Adjustments'!$A$70:$I$86,TRUNC(COLUMN(J$2)/5)+2,FALSE)*SUMIFS('IEA-MethaneAbatement-US'!$M:$M,'IEA-MethaneAbatement-US'!$N:$N,"&lt;"&amp;$B26,'IEA-MethaneAbatement-US'!$N:$N,"&gt;="&amp;$A26,'IEA-MethaneAbatement-US'!$L:$L,$C$1))+(VLOOKUP($D$1,'Multipliers and Adjustments'!$A$70:$I$86,TRUNC(COLUMN(J$2)/5)+2,FALSE)*SUMIFS('IEA-MethaneAbatement-US'!$M:$M,'IEA-MethaneAbatement-US'!$N:$N,"&lt;"&amp;$B26,'IEA-MethaneAbatement-US'!$N:$N,"&gt;="&amp;$A26,'IEA-MethaneAbatement-US'!$L:$L,$D$1)))*'State Downscaling Multipliers'!$B$7*(1+'EPA to IEA Scaling'!N$10)</f>
        <v>0</v>
      </c>
      <c r="K26" s="165">
        <f>((VLOOKUP($B$1,'Multipliers and Adjustments'!$A$70:$I$86,TRUNC(COLUMN(K$2)/5)+2,FALSE)*SUMIFS('IEA-MethaneAbatement-US'!$M:$M,'IEA-MethaneAbatement-US'!$N:$N,"&lt;"&amp;$B26,'IEA-MethaneAbatement-US'!$N:$N,"&gt;="&amp;$A26,'IEA-MethaneAbatement-US'!$L:$L,$B$1))+(VLOOKUP($C$1,'Multipliers and Adjustments'!$A$70:$I$86,TRUNC(COLUMN(K$2)/5)+2,FALSE)*SUMIFS('IEA-MethaneAbatement-US'!$M:$M,'IEA-MethaneAbatement-US'!$N:$N,"&lt;"&amp;$B26,'IEA-MethaneAbatement-US'!$N:$N,"&gt;="&amp;$A26,'IEA-MethaneAbatement-US'!$L:$L,$C$1))+(VLOOKUP($D$1,'Multipliers and Adjustments'!$A$70:$I$86,TRUNC(COLUMN(K$2)/5)+2,FALSE)*SUMIFS('IEA-MethaneAbatement-US'!$M:$M,'IEA-MethaneAbatement-US'!$N:$N,"&lt;"&amp;$B26,'IEA-MethaneAbatement-US'!$N:$N,"&gt;="&amp;$A26,'IEA-MethaneAbatement-US'!$L:$L,$D$1)))*'State Downscaling Multipliers'!$B$7*(1+'EPA to IEA Scaling'!O$10)</f>
        <v>0</v>
      </c>
      <c r="L26" s="165">
        <f>((VLOOKUP($B$1,'Multipliers and Adjustments'!$A$70:$I$86,TRUNC(COLUMN(L$2)/5)+2,FALSE)*SUMIFS('IEA-MethaneAbatement-US'!$M:$M,'IEA-MethaneAbatement-US'!$N:$N,"&lt;"&amp;$B26,'IEA-MethaneAbatement-US'!$N:$N,"&gt;="&amp;$A26,'IEA-MethaneAbatement-US'!$L:$L,$B$1))+(VLOOKUP($C$1,'Multipliers and Adjustments'!$A$70:$I$86,TRUNC(COLUMN(L$2)/5)+2,FALSE)*SUMIFS('IEA-MethaneAbatement-US'!$M:$M,'IEA-MethaneAbatement-US'!$N:$N,"&lt;"&amp;$B26,'IEA-MethaneAbatement-US'!$N:$N,"&gt;="&amp;$A26,'IEA-MethaneAbatement-US'!$L:$L,$C$1))+(VLOOKUP($D$1,'Multipliers and Adjustments'!$A$70:$I$86,TRUNC(COLUMN(L$2)/5)+2,FALSE)*SUMIFS('IEA-MethaneAbatement-US'!$M:$M,'IEA-MethaneAbatement-US'!$N:$N,"&lt;"&amp;$B26,'IEA-MethaneAbatement-US'!$N:$N,"&gt;="&amp;$A26,'IEA-MethaneAbatement-US'!$L:$L,$D$1)))*'State Downscaling Multipliers'!$B$7*(1+'EPA to IEA Scaling'!P$10)</f>
        <v>0</v>
      </c>
      <c r="M26" s="167">
        <f>((VLOOKUP($B$1,'Multipliers and Adjustments'!$A$70:$I$86,TRUNC(COLUMN(M$2)/5)+2,FALSE)*SUMIFS('IEA-MethaneAbatement-US'!$M:$M,'IEA-MethaneAbatement-US'!$N:$N,"&lt;"&amp;$B26,'IEA-MethaneAbatement-US'!$N:$N,"&gt;="&amp;$A26,'IEA-MethaneAbatement-US'!$L:$L,$B$1))+(VLOOKUP($C$1,'Multipliers and Adjustments'!$A$70:$I$86,TRUNC(COLUMN(M$2)/5)+2,FALSE)*SUMIFS('IEA-MethaneAbatement-US'!$M:$M,'IEA-MethaneAbatement-US'!$N:$N,"&lt;"&amp;$B26,'IEA-MethaneAbatement-US'!$N:$N,"&gt;="&amp;$A26,'IEA-MethaneAbatement-US'!$L:$L,$C$1))+(VLOOKUP($D$1,'Multipliers and Adjustments'!$A$70:$I$86,TRUNC(COLUMN(M$2)/5)+2,FALSE)*SUMIFS('IEA-MethaneAbatement-US'!$M:$M,'IEA-MethaneAbatement-US'!$N:$N,"&lt;"&amp;$B26,'IEA-MethaneAbatement-US'!$N:$N,"&gt;="&amp;$A26,'IEA-MethaneAbatement-US'!$L:$L,$D$1)))*'State Downscaling Multipliers'!$B$7*(1+'EPA to IEA Scaling'!Q$10)</f>
        <v>0</v>
      </c>
      <c r="N26" s="165">
        <f>((VLOOKUP($B$1,'Multipliers and Adjustments'!$A$70:$I$86,TRUNC(COLUMN(N$2)/5)+2,FALSE)*SUMIFS('IEA-MethaneAbatement-US'!$M:$M,'IEA-MethaneAbatement-US'!$N:$N,"&lt;"&amp;$B26,'IEA-MethaneAbatement-US'!$N:$N,"&gt;="&amp;$A26,'IEA-MethaneAbatement-US'!$L:$L,$B$1))+(VLOOKUP($C$1,'Multipliers and Adjustments'!$A$70:$I$86,TRUNC(COLUMN(N$2)/5)+2,FALSE)*SUMIFS('IEA-MethaneAbatement-US'!$M:$M,'IEA-MethaneAbatement-US'!$N:$N,"&lt;"&amp;$B26,'IEA-MethaneAbatement-US'!$N:$N,"&gt;="&amp;$A26,'IEA-MethaneAbatement-US'!$L:$L,$C$1))+(VLOOKUP($D$1,'Multipliers and Adjustments'!$A$70:$I$86,TRUNC(COLUMN(N$2)/5)+2,FALSE)*SUMIFS('IEA-MethaneAbatement-US'!$M:$M,'IEA-MethaneAbatement-US'!$N:$N,"&lt;"&amp;$B26,'IEA-MethaneAbatement-US'!$N:$N,"&gt;="&amp;$A26,'IEA-MethaneAbatement-US'!$L:$L,$D$1)))*'State Downscaling Multipliers'!$B$7*(1+'EPA to IEA Scaling'!R$10)</f>
        <v>0</v>
      </c>
      <c r="O26" s="165">
        <f>((VLOOKUP($B$1,'Multipliers and Adjustments'!$A$70:$I$86,TRUNC(COLUMN(O$2)/5)+2,FALSE)*SUMIFS('IEA-MethaneAbatement-US'!$M:$M,'IEA-MethaneAbatement-US'!$N:$N,"&lt;"&amp;$B26,'IEA-MethaneAbatement-US'!$N:$N,"&gt;="&amp;$A26,'IEA-MethaneAbatement-US'!$L:$L,$B$1))+(VLOOKUP($C$1,'Multipliers and Adjustments'!$A$70:$I$86,TRUNC(COLUMN(O$2)/5)+2,FALSE)*SUMIFS('IEA-MethaneAbatement-US'!$M:$M,'IEA-MethaneAbatement-US'!$N:$N,"&lt;"&amp;$B26,'IEA-MethaneAbatement-US'!$N:$N,"&gt;="&amp;$A26,'IEA-MethaneAbatement-US'!$L:$L,$C$1))+(VLOOKUP($D$1,'Multipliers and Adjustments'!$A$70:$I$86,TRUNC(COLUMN(O$2)/5)+2,FALSE)*SUMIFS('IEA-MethaneAbatement-US'!$M:$M,'IEA-MethaneAbatement-US'!$N:$N,"&lt;"&amp;$B26,'IEA-MethaneAbatement-US'!$N:$N,"&gt;="&amp;$A26,'IEA-MethaneAbatement-US'!$L:$L,$D$1)))*'State Downscaling Multipliers'!$B$7*(1+'EPA to IEA Scaling'!S$10)</f>
        <v>0</v>
      </c>
      <c r="P26" s="165">
        <f>((VLOOKUP($B$1,'Multipliers and Adjustments'!$A$70:$I$86,TRUNC(COLUMN(P$2)/5)+2,FALSE)*SUMIFS('IEA-MethaneAbatement-US'!$M:$M,'IEA-MethaneAbatement-US'!$N:$N,"&lt;"&amp;$B26,'IEA-MethaneAbatement-US'!$N:$N,"&gt;="&amp;$A26,'IEA-MethaneAbatement-US'!$L:$L,$B$1))+(VLOOKUP($C$1,'Multipliers and Adjustments'!$A$70:$I$86,TRUNC(COLUMN(P$2)/5)+2,FALSE)*SUMIFS('IEA-MethaneAbatement-US'!$M:$M,'IEA-MethaneAbatement-US'!$N:$N,"&lt;"&amp;$B26,'IEA-MethaneAbatement-US'!$N:$N,"&gt;="&amp;$A26,'IEA-MethaneAbatement-US'!$L:$L,$C$1))+(VLOOKUP($D$1,'Multipliers and Adjustments'!$A$70:$I$86,TRUNC(COLUMN(P$2)/5)+2,FALSE)*SUMIFS('IEA-MethaneAbatement-US'!$M:$M,'IEA-MethaneAbatement-US'!$N:$N,"&lt;"&amp;$B26,'IEA-MethaneAbatement-US'!$N:$N,"&gt;="&amp;$A26,'IEA-MethaneAbatement-US'!$L:$L,$D$1)))*'State Downscaling Multipliers'!$B$7*(1+'EPA to IEA Scaling'!T$10)</f>
        <v>0</v>
      </c>
      <c r="Q26" s="165">
        <f>((VLOOKUP($B$1,'Multipliers and Adjustments'!$A$70:$I$86,TRUNC(COLUMN(Q$2)/5)+2,FALSE)*SUMIFS('IEA-MethaneAbatement-US'!$M:$M,'IEA-MethaneAbatement-US'!$N:$N,"&lt;"&amp;$B26,'IEA-MethaneAbatement-US'!$N:$N,"&gt;="&amp;$A26,'IEA-MethaneAbatement-US'!$L:$L,$B$1))+(VLOOKUP($C$1,'Multipliers and Adjustments'!$A$70:$I$86,TRUNC(COLUMN(Q$2)/5)+2,FALSE)*SUMIFS('IEA-MethaneAbatement-US'!$M:$M,'IEA-MethaneAbatement-US'!$N:$N,"&lt;"&amp;$B26,'IEA-MethaneAbatement-US'!$N:$N,"&gt;="&amp;$A26,'IEA-MethaneAbatement-US'!$L:$L,$C$1))+(VLOOKUP($D$1,'Multipliers and Adjustments'!$A$70:$I$86,TRUNC(COLUMN(Q$2)/5)+2,FALSE)*SUMIFS('IEA-MethaneAbatement-US'!$M:$M,'IEA-MethaneAbatement-US'!$N:$N,"&lt;"&amp;$B26,'IEA-MethaneAbatement-US'!$N:$N,"&gt;="&amp;$A26,'IEA-MethaneAbatement-US'!$L:$L,$D$1)))*'State Downscaling Multipliers'!$B$7*(1+'EPA to IEA Scaling'!U$10)</f>
        <v>0</v>
      </c>
      <c r="R26" s="167">
        <f>((VLOOKUP($B$1,'Multipliers and Adjustments'!$A$70:$I$86,TRUNC(COLUMN(R$2)/5)+2,FALSE)*SUMIFS('IEA-MethaneAbatement-US'!$M:$M,'IEA-MethaneAbatement-US'!$N:$N,"&lt;"&amp;$B26,'IEA-MethaneAbatement-US'!$N:$N,"&gt;="&amp;$A26,'IEA-MethaneAbatement-US'!$L:$L,$B$1))+(VLOOKUP($C$1,'Multipliers and Adjustments'!$A$70:$I$86,TRUNC(COLUMN(R$2)/5)+2,FALSE)*SUMIFS('IEA-MethaneAbatement-US'!$M:$M,'IEA-MethaneAbatement-US'!$N:$N,"&lt;"&amp;$B26,'IEA-MethaneAbatement-US'!$N:$N,"&gt;="&amp;$A26,'IEA-MethaneAbatement-US'!$L:$L,$C$1))+(VLOOKUP($D$1,'Multipliers and Adjustments'!$A$70:$I$86,TRUNC(COLUMN(R$2)/5)+2,FALSE)*SUMIFS('IEA-MethaneAbatement-US'!$M:$M,'IEA-MethaneAbatement-US'!$N:$N,"&lt;"&amp;$B26,'IEA-MethaneAbatement-US'!$N:$N,"&gt;="&amp;$A26,'IEA-MethaneAbatement-US'!$L:$L,$D$1)))*'State Downscaling Multipliers'!$B$7*(1+'EPA to IEA Scaling'!V$10)</f>
        <v>0</v>
      </c>
      <c r="S26" s="165">
        <f>((VLOOKUP($B$1,'Multipliers and Adjustments'!$A$70:$I$86,TRUNC(COLUMN(S$2)/5)+2,FALSE)*SUMIFS('IEA-MethaneAbatement-US'!$M:$M,'IEA-MethaneAbatement-US'!$N:$N,"&lt;"&amp;$B26,'IEA-MethaneAbatement-US'!$N:$N,"&gt;="&amp;$A26,'IEA-MethaneAbatement-US'!$L:$L,$B$1))+(VLOOKUP($C$1,'Multipliers and Adjustments'!$A$70:$I$86,TRUNC(COLUMN(S$2)/5)+2,FALSE)*SUMIFS('IEA-MethaneAbatement-US'!$M:$M,'IEA-MethaneAbatement-US'!$N:$N,"&lt;"&amp;$B26,'IEA-MethaneAbatement-US'!$N:$N,"&gt;="&amp;$A26,'IEA-MethaneAbatement-US'!$L:$L,$C$1))+(VLOOKUP($D$1,'Multipliers and Adjustments'!$A$70:$I$86,TRUNC(COLUMN(S$2)/5)+2,FALSE)*SUMIFS('IEA-MethaneAbatement-US'!$M:$M,'IEA-MethaneAbatement-US'!$N:$N,"&lt;"&amp;$B26,'IEA-MethaneAbatement-US'!$N:$N,"&gt;="&amp;$A26,'IEA-MethaneAbatement-US'!$L:$L,$D$1)))*'State Downscaling Multipliers'!$B$7*(1+'EPA to IEA Scaling'!W$10)</f>
        <v>0</v>
      </c>
      <c r="T26" s="165">
        <f>((VLOOKUP($B$1,'Multipliers and Adjustments'!$A$70:$I$86,TRUNC(COLUMN(T$2)/5)+2,FALSE)*SUMIFS('IEA-MethaneAbatement-US'!$M:$M,'IEA-MethaneAbatement-US'!$N:$N,"&lt;"&amp;$B26,'IEA-MethaneAbatement-US'!$N:$N,"&gt;="&amp;$A26,'IEA-MethaneAbatement-US'!$L:$L,$B$1))+(VLOOKUP($C$1,'Multipliers and Adjustments'!$A$70:$I$86,TRUNC(COLUMN(T$2)/5)+2,FALSE)*SUMIFS('IEA-MethaneAbatement-US'!$M:$M,'IEA-MethaneAbatement-US'!$N:$N,"&lt;"&amp;$B26,'IEA-MethaneAbatement-US'!$N:$N,"&gt;="&amp;$A26,'IEA-MethaneAbatement-US'!$L:$L,$C$1))+(VLOOKUP($D$1,'Multipliers and Adjustments'!$A$70:$I$86,TRUNC(COLUMN(T$2)/5)+2,FALSE)*SUMIFS('IEA-MethaneAbatement-US'!$M:$M,'IEA-MethaneAbatement-US'!$N:$N,"&lt;"&amp;$B26,'IEA-MethaneAbatement-US'!$N:$N,"&gt;="&amp;$A26,'IEA-MethaneAbatement-US'!$L:$L,$D$1)))*'State Downscaling Multipliers'!$B$7*(1+'EPA to IEA Scaling'!X$10)</f>
        <v>0</v>
      </c>
      <c r="U26" s="165">
        <f>((VLOOKUP($B$1,'Multipliers and Adjustments'!$A$70:$I$86,TRUNC(COLUMN(U$2)/5)+2,FALSE)*SUMIFS('IEA-MethaneAbatement-US'!$M:$M,'IEA-MethaneAbatement-US'!$N:$N,"&lt;"&amp;$B26,'IEA-MethaneAbatement-US'!$N:$N,"&gt;="&amp;$A26,'IEA-MethaneAbatement-US'!$L:$L,$B$1))+(VLOOKUP($C$1,'Multipliers and Adjustments'!$A$70:$I$86,TRUNC(COLUMN(U$2)/5)+2,FALSE)*SUMIFS('IEA-MethaneAbatement-US'!$M:$M,'IEA-MethaneAbatement-US'!$N:$N,"&lt;"&amp;$B26,'IEA-MethaneAbatement-US'!$N:$N,"&gt;="&amp;$A26,'IEA-MethaneAbatement-US'!$L:$L,$C$1))+(VLOOKUP($D$1,'Multipliers and Adjustments'!$A$70:$I$86,TRUNC(COLUMN(U$2)/5)+2,FALSE)*SUMIFS('IEA-MethaneAbatement-US'!$M:$M,'IEA-MethaneAbatement-US'!$N:$N,"&lt;"&amp;$B26,'IEA-MethaneAbatement-US'!$N:$N,"&gt;="&amp;$A26,'IEA-MethaneAbatement-US'!$L:$L,$D$1)))*'State Downscaling Multipliers'!$B$7*(1+'EPA to IEA Scaling'!Y$10)</f>
        <v>0</v>
      </c>
      <c r="V26" s="165">
        <f>((VLOOKUP($B$1,'Multipliers and Adjustments'!$A$70:$I$86,TRUNC(COLUMN(V$2)/5)+2,FALSE)*SUMIFS('IEA-MethaneAbatement-US'!$M:$M,'IEA-MethaneAbatement-US'!$N:$N,"&lt;"&amp;$B26,'IEA-MethaneAbatement-US'!$N:$N,"&gt;="&amp;$A26,'IEA-MethaneAbatement-US'!$L:$L,$B$1))+(VLOOKUP($C$1,'Multipliers and Adjustments'!$A$70:$I$86,TRUNC(COLUMN(V$2)/5)+2,FALSE)*SUMIFS('IEA-MethaneAbatement-US'!$M:$M,'IEA-MethaneAbatement-US'!$N:$N,"&lt;"&amp;$B26,'IEA-MethaneAbatement-US'!$N:$N,"&gt;="&amp;$A26,'IEA-MethaneAbatement-US'!$L:$L,$C$1))+(VLOOKUP($D$1,'Multipliers and Adjustments'!$A$70:$I$86,TRUNC(COLUMN(V$2)/5)+2,FALSE)*SUMIFS('IEA-MethaneAbatement-US'!$M:$M,'IEA-MethaneAbatement-US'!$N:$N,"&lt;"&amp;$B26,'IEA-MethaneAbatement-US'!$N:$N,"&gt;="&amp;$A26,'IEA-MethaneAbatement-US'!$L:$L,$D$1)))*'State Downscaling Multipliers'!$B$7*(1+'EPA to IEA Scaling'!Z$10)</f>
        <v>0</v>
      </c>
      <c r="W26" s="167">
        <f>((VLOOKUP($B$1,'Multipliers and Adjustments'!$A$70:$I$86,TRUNC(COLUMN(W$2)/5)+2,FALSE)*SUMIFS('IEA-MethaneAbatement-US'!$M:$M,'IEA-MethaneAbatement-US'!$N:$N,"&lt;"&amp;$B26,'IEA-MethaneAbatement-US'!$N:$N,"&gt;="&amp;$A26,'IEA-MethaneAbatement-US'!$L:$L,$B$1))+(VLOOKUP($C$1,'Multipliers and Adjustments'!$A$70:$I$86,TRUNC(COLUMN(W$2)/5)+2,FALSE)*SUMIFS('IEA-MethaneAbatement-US'!$M:$M,'IEA-MethaneAbatement-US'!$N:$N,"&lt;"&amp;$B26,'IEA-MethaneAbatement-US'!$N:$N,"&gt;="&amp;$A26,'IEA-MethaneAbatement-US'!$L:$L,$C$1))+(VLOOKUP($D$1,'Multipliers and Adjustments'!$A$70:$I$86,TRUNC(COLUMN(W$2)/5)+2,FALSE)*SUMIFS('IEA-MethaneAbatement-US'!$M:$M,'IEA-MethaneAbatement-US'!$N:$N,"&lt;"&amp;$B26,'IEA-MethaneAbatement-US'!$N:$N,"&gt;="&amp;$A26,'IEA-MethaneAbatement-US'!$L:$L,$D$1)))*'State Downscaling Multipliers'!$B$7*(1+'EPA to IEA Scaling'!AA$10)</f>
        <v>0</v>
      </c>
      <c r="X26" s="165">
        <f>((VLOOKUP($B$1,'Multipliers and Adjustments'!$A$70:$I$86,TRUNC(COLUMN(X$2)/5)+2,FALSE)*SUMIFS('IEA-MethaneAbatement-US'!$M:$M,'IEA-MethaneAbatement-US'!$N:$N,"&lt;"&amp;$B26,'IEA-MethaneAbatement-US'!$N:$N,"&gt;="&amp;$A26,'IEA-MethaneAbatement-US'!$L:$L,$B$1))+(VLOOKUP($C$1,'Multipliers and Adjustments'!$A$70:$I$86,TRUNC(COLUMN(X$2)/5)+2,FALSE)*SUMIFS('IEA-MethaneAbatement-US'!$M:$M,'IEA-MethaneAbatement-US'!$N:$N,"&lt;"&amp;$B26,'IEA-MethaneAbatement-US'!$N:$N,"&gt;="&amp;$A26,'IEA-MethaneAbatement-US'!$L:$L,$C$1))+(VLOOKUP($D$1,'Multipliers and Adjustments'!$A$70:$I$86,TRUNC(COLUMN(X$2)/5)+2,FALSE)*SUMIFS('IEA-MethaneAbatement-US'!$M:$M,'IEA-MethaneAbatement-US'!$N:$N,"&lt;"&amp;$B26,'IEA-MethaneAbatement-US'!$N:$N,"&gt;="&amp;$A26,'IEA-MethaneAbatement-US'!$L:$L,$D$1)))*'State Downscaling Multipliers'!$B$7*(1+'EPA to IEA Scaling'!AB$10)</f>
        <v>0</v>
      </c>
      <c r="Y26" s="165">
        <f>((VLOOKUP($B$1,'Multipliers and Adjustments'!$A$70:$I$86,TRUNC(COLUMN(Y$2)/5)+2,FALSE)*SUMIFS('IEA-MethaneAbatement-US'!$M:$M,'IEA-MethaneAbatement-US'!$N:$N,"&lt;"&amp;$B26,'IEA-MethaneAbatement-US'!$N:$N,"&gt;="&amp;$A26,'IEA-MethaneAbatement-US'!$L:$L,$B$1))+(VLOOKUP($C$1,'Multipliers and Adjustments'!$A$70:$I$86,TRUNC(COLUMN(Y$2)/5)+2,FALSE)*SUMIFS('IEA-MethaneAbatement-US'!$M:$M,'IEA-MethaneAbatement-US'!$N:$N,"&lt;"&amp;$B26,'IEA-MethaneAbatement-US'!$N:$N,"&gt;="&amp;$A26,'IEA-MethaneAbatement-US'!$L:$L,$C$1))+(VLOOKUP($D$1,'Multipliers and Adjustments'!$A$70:$I$86,TRUNC(COLUMN(Y$2)/5)+2,FALSE)*SUMIFS('IEA-MethaneAbatement-US'!$M:$M,'IEA-MethaneAbatement-US'!$N:$N,"&lt;"&amp;$B26,'IEA-MethaneAbatement-US'!$N:$N,"&gt;="&amp;$A26,'IEA-MethaneAbatement-US'!$L:$L,$D$1)))*'State Downscaling Multipliers'!$B$7*(1+'EPA to IEA Scaling'!AC$10)</f>
        <v>0</v>
      </c>
      <c r="Z26" s="165">
        <f>((VLOOKUP($B$1,'Multipliers and Adjustments'!$A$70:$I$86,TRUNC(COLUMN(Z$2)/5)+2,FALSE)*SUMIFS('IEA-MethaneAbatement-US'!$M:$M,'IEA-MethaneAbatement-US'!$N:$N,"&lt;"&amp;$B26,'IEA-MethaneAbatement-US'!$N:$N,"&gt;="&amp;$A26,'IEA-MethaneAbatement-US'!$L:$L,$B$1))+(VLOOKUP($C$1,'Multipliers and Adjustments'!$A$70:$I$86,TRUNC(COLUMN(Z$2)/5)+2,FALSE)*SUMIFS('IEA-MethaneAbatement-US'!$M:$M,'IEA-MethaneAbatement-US'!$N:$N,"&lt;"&amp;$B26,'IEA-MethaneAbatement-US'!$N:$N,"&gt;="&amp;$A26,'IEA-MethaneAbatement-US'!$L:$L,$C$1))+(VLOOKUP($D$1,'Multipliers and Adjustments'!$A$70:$I$86,TRUNC(COLUMN(Z$2)/5)+2,FALSE)*SUMIFS('IEA-MethaneAbatement-US'!$M:$M,'IEA-MethaneAbatement-US'!$N:$N,"&lt;"&amp;$B26,'IEA-MethaneAbatement-US'!$N:$N,"&gt;="&amp;$A26,'IEA-MethaneAbatement-US'!$L:$L,$D$1)))*'State Downscaling Multipliers'!$B$7*(1+'EPA to IEA Scaling'!AD$10)</f>
        <v>0</v>
      </c>
      <c r="AA26" s="165">
        <f>((VLOOKUP($B$1,'Multipliers and Adjustments'!$A$70:$I$86,TRUNC(COLUMN(AA$2)/5)+2,FALSE)*SUMIFS('IEA-MethaneAbatement-US'!$M:$M,'IEA-MethaneAbatement-US'!$N:$N,"&lt;"&amp;$B26,'IEA-MethaneAbatement-US'!$N:$N,"&gt;="&amp;$A26,'IEA-MethaneAbatement-US'!$L:$L,$B$1))+(VLOOKUP($C$1,'Multipliers and Adjustments'!$A$70:$I$86,TRUNC(COLUMN(AA$2)/5)+2,FALSE)*SUMIFS('IEA-MethaneAbatement-US'!$M:$M,'IEA-MethaneAbatement-US'!$N:$N,"&lt;"&amp;$B26,'IEA-MethaneAbatement-US'!$N:$N,"&gt;="&amp;$A26,'IEA-MethaneAbatement-US'!$L:$L,$C$1))+(VLOOKUP($D$1,'Multipliers and Adjustments'!$A$70:$I$86,TRUNC(COLUMN(AA$2)/5)+2,FALSE)*SUMIFS('IEA-MethaneAbatement-US'!$M:$M,'IEA-MethaneAbatement-US'!$N:$N,"&lt;"&amp;$B26,'IEA-MethaneAbatement-US'!$N:$N,"&gt;="&amp;$A26,'IEA-MethaneAbatement-US'!$L:$L,$D$1)))*'State Downscaling Multipliers'!$B$7*(1+'EPA to IEA Scaling'!AE$10)</f>
        <v>0</v>
      </c>
      <c r="AB26" s="167">
        <f>((VLOOKUP($B$1,'Multipliers and Adjustments'!$A$70:$I$86,TRUNC(COLUMN(AB$2)/5)+2,FALSE)*SUMIFS('IEA-MethaneAbatement-US'!$M:$M,'IEA-MethaneAbatement-US'!$N:$N,"&lt;"&amp;$B26,'IEA-MethaneAbatement-US'!$N:$N,"&gt;="&amp;$A26,'IEA-MethaneAbatement-US'!$L:$L,$B$1))+(VLOOKUP($C$1,'Multipliers and Adjustments'!$A$70:$I$86,TRUNC(COLUMN(AB$2)/5)+2,FALSE)*SUMIFS('IEA-MethaneAbatement-US'!$M:$M,'IEA-MethaneAbatement-US'!$N:$N,"&lt;"&amp;$B26,'IEA-MethaneAbatement-US'!$N:$N,"&gt;="&amp;$A26,'IEA-MethaneAbatement-US'!$L:$L,$C$1))+(VLOOKUP($D$1,'Multipliers and Adjustments'!$A$70:$I$86,TRUNC(COLUMN(AB$2)/5)+2,FALSE)*SUMIFS('IEA-MethaneAbatement-US'!$M:$M,'IEA-MethaneAbatement-US'!$N:$N,"&lt;"&amp;$B26,'IEA-MethaneAbatement-US'!$N:$N,"&gt;="&amp;$A26,'IEA-MethaneAbatement-US'!$L:$L,$D$1)))*'State Downscaling Multipliers'!$B$7*(1+'EPA to IEA Scaling'!AF$10)</f>
        <v>0</v>
      </c>
      <c r="AC26" s="165">
        <f>((VLOOKUP($B$1,'Multipliers and Adjustments'!$A$70:$I$86,TRUNC(COLUMN(AC$2)/5)+2,FALSE)*SUMIFS('IEA-MethaneAbatement-US'!$M:$M,'IEA-MethaneAbatement-US'!$N:$N,"&lt;"&amp;$B26,'IEA-MethaneAbatement-US'!$N:$N,"&gt;="&amp;$A26,'IEA-MethaneAbatement-US'!$L:$L,$B$1))+(VLOOKUP($C$1,'Multipliers and Adjustments'!$A$70:$I$86,TRUNC(COLUMN(AC$2)/5)+2,FALSE)*SUMIFS('IEA-MethaneAbatement-US'!$M:$M,'IEA-MethaneAbatement-US'!$N:$N,"&lt;"&amp;$B26,'IEA-MethaneAbatement-US'!$N:$N,"&gt;="&amp;$A26,'IEA-MethaneAbatement-US'!$L:$L,$C$1))+(VLOOKUP($D$1,'Multipliers and Adjustments'!$A$70:$I$86,TRUNC(COLUMN(AC$2)/5)+2,FALSE)*SUMIFS('IEA-MethaneAbatement-US'!$M:$M,'IEA-MethaneAbatement-US'!$N:$N,"&lt;"&amp;$B26,'IEA-MethaneAbatement-US'!$N:$N,"&gt;="&amp;$A26,'IEA-MethaneAbatement-US'!$L:$L,$D$1)))*'State Downscaling Multipliers'!$B$7*(1+'EPA to IEA Scaling'!AG$10)</f>
        <v>0</v>
      </c>
      <c r="AD26" s="165">
        <f>((VLOOKUP($B$1,'Multipliers and Adjustments'!$A$70:$I$86,TRUNC(COLUMN(AD$2)/5)+2,FALSE)*SUMIFS('IEA-MethaneAbatement-US'!$M:$M,'IEA-MethaneAbatement-US'!$N:$N,"&lt;"&amp;$B26,'IEA-MethaneAbatement-US'!$N:$N,"&gt;="&amp;$A26,'IEA-MethaneAbatement-US'!$L:$L,$B$1))+(VLOOKUP($C$1,'Multipliers and Adjustments'!$A$70:$I$86,TRUNC(COLUMN(AD$2)/5)+2,FALSE)*SUMIFS('IEA-MethaneAbatement-US'!$M:$M,'IEA-MethaneAbatement-US'!$N:$N,"&lt;"&amp;$B26,'IEA-MethaneAbatement-US'!$N:$N,"&gt;="&amp;$A26,'IEA-MethaneAbatement-US'!$L:$L,$C$1))+(VLOOKUP($D$1,'Multipliers and Adjustments'!$A$70:$I$86,TRUNC(COLUMN(AD$2)/5)+2,FALSE)*SUMIFS('IEA-MethaneAbatement-US'!$M:$M,'IEA-MethaneAbatement-US'!$N:$N,"&lt;"&amp;$B26,'IEA-MethaneAbatement-US'!$N:$N,"&gt;="&amp;$A26,'IEA-MethaneAbatement-US'!$L:$L,$D$1)))*'State Downscaling Multipliers'!$B$7*(1+'EPA to IEA Scaling'!AH$10)</f>
        <v>0</v>
      </c>
      <c r="AE26" s="165">
        <f>((VLOOKUP($B$1,'Multipliers and Adjustments'!$A$70:$I$86,TRUNC(COLUMN(AE$2)/5)+2,FALSE)*SUMIFS('IEA-MethaneAbatement-US'!$M:$M,'IEA-MethaneAbatement-US'!$N:$N,"&lt;"&amp;$B26,'IEA-MethaneAbatement-US'!$N:$N,"&gt;="&amp;$A26,'IEA-MethaneAbatement-US'!$L:$L,$B$1))+(VLOOKUP($C$1,'Multipliers and Adjustments'!$A$70:$I$86,TRUNC(COLUMN(AE$2)/5)+2,FALSE)*SUMIFS('IEA-MethaneAbatement-US'!$M:$M,'IEA-MethaneAbatement-US'!$N:$N,"&lt;"&amp;$B26,'IEA-MethaneAbatement-US'!$N:$N,"&gt;="&amp;$A26,'IEA-MethaneAbatement-US'!$L:$L,$C$1))+(VLOOKUP($D$1,'Multipliers and Adjustments'!$A$70:$I$86,TRUNC(COLUMN(AE$2)/5)+2,FALSE)*SUMIFS('IEA-MethaneAbatement-US'!$M:$M,'IEA-MethaneAbatement-US'!$N:$N,"&lt;"&amp;$B26,'IEA-MethaneAbatement-US'!$N:$N,"&gt;="&amp;$A26,'IEA-MethaneAbatement-US'!$L:$L,$D$1)))*'State Downscaling Multipliers'!$B$7*(1+'EPA to IEA Scaling'!AI$10)</f>
        <v>0</v>
      </c>
      <c r="AF26" s="165">
        <f>((VLOOKUP($B$1,'Multipliers and Adjustments'!$A$70:$I$86,TRUNC(COLUMN(AF$2)/5)+2,FALSE)*SUMIFS('IEA-MethaneAbatement-US'!$M:$M,'IEA-MethaneAbatement-US'!$N:$N,"&lt;"&amp;$B26,'IEA-MethaneAbatement-US'!$N:$N,"&gt;="&amp;$A26,'IEA-MethaneAbatement-US'!$L:$L,$B$1))+(VLOOKUP($C$1,'Multipliers and Adjustments'!$A$70:$I$86,TRUNC(COLUMN(AF$2)/5)+2,FALSE)*SUMIFS('IEA-MethaneAbatement-US'!$M:$M,'IEA-MethaneAbatement-US'!$N:$N,"&lt;"&amp;$B26,'IEA-MethaneAbatement-US'!$N:$N,"&gt;="&amp;$A26,'IEA-MethaneAbatement-US'!$L:$L,$C$1))+(VLOOKUP($D$1,'Multipliers and Adjustments'!$A$70:$I$86,TRUNC(COLUMN(AF$2)/5)+2,FALSE)*SUMIFS('IEA-MethaneAbatement-US'!$M:$M,'IEA-MethaneAbatement-US'!$N:$N,"&lt;"&amp;$B26,'IEA-MethaneAbatement-US'!$N:$N,"&gt;="&amp;$A26,'IEA-MethaneAbatement-US'!$L:$L,$D$1)))*'State Downscaling Multipliers'!$B$7*(1+'EPA to IEA Scaling'!AJ$10)</f>
        <v>0</v>
      </c>
      <c r="AG26" s="167">
        <f>((VLOOKUP($B$1,'Multipliers and Adjustments'!$A$70:$I$86,TRUNC(COLUMN(AG$2)/5)+2,FALSE)*SUMIFS('IEA-MethaneAbatement-US'!$M:$M,'IEA-MethaneAbatement-US'!$N:$N,"&lt;"&amp;$B26,'IEA-MethaneAbatement-US'!$N:$N,"&gt;="&amp;$A26,'IEA-MethaneAbatement-US'!$L:$L,$B$1))+(VLOOKUP($C$1,'Multipliers and Adjustments'!$A$70:$I$86,TRUNC(COLUMN(AG$2)/5)+2,FALSE)*SUMIFS('IEA-MethaneAbatement-US'!$M:$M,'IEA-MethaneAbatement-US'!$N:$N,"&lt;"&amp;$B26,'IEA-MethaneAbatement-US'!$N:$N,"&gt;="&amp;$A26,'IEA-MethaneAbatement-US'!$L:$L,$C$1))+(VLOOKUP($D$1,'Multipliers and Adjustments'!$A$70:$I$86,TRUNC(COLUMN(AG$2)/5)+2,FALSE)*SUMIFS('IEA-MethaneAbatement-US'!$M:$M,'IEA-MethaneAbatement-US'!$N:$N,"&lt;"&amp;$B26,'IEA-MethaneAbatement-US'!$N:$N,"&gt;="&amp;$A26,'IEA-MethaneAbatement-US'!$L:$L,$D$1)))*'State Downscaling Multipliers'!$B$7*(1+'EPA to IEA Scaling'!AK$10)</f>
        <v>0</v>
      </c>
      <c r="AH26" s="165">
        <f>((VLOOKUP($B$1,'Multipliers and Adjustments'!$A$70:$I$86,TRUNC(COLUMN(AH$2)/5)+2,FALSE)*SUMIFS('IEA-MethaneAbatement-US'!$M:$M,'IEA-MethaneAbatement-US'!$N:$N,"&lt;"&amp;$B26,'IEA-MethaneAbatement-US'!$N:$N,"&gt;="&amp;$A26,'IEA-MethaneAbatement-US'!$L:$L,$B$1))+(VLOOKUP($C$1,'Multipliers and Adjustments'!$A$70:$I$86,TRUNC(COLUMN(AH$2)/5)+2,FALSE)*SUMIFS('IEA-MethaneAbatement-US'!$M:$M,'IEA-MethaneAbatement-US'!$N:$N,"&lt;"&amp;$B26,'IEA-MethaneAbatement-US'!$N:$N,"&gt;="&amp;$A26,'IEA-MethaneAbatement-US'!$L:$L,$C$1))+(VLOOKUP($D$1,'Multipliers and Adjustments'!$A$70:$I$86,TRUNC(COLUMN(AH$2)/5)+2,FALSE)*SUMIFS('IEA-MethaneAbatement-US'!$M:$M,'IEA-MethaneAbatement-US'!$N:$N,"&lt;"&amp;$B26,'IEA-MethaneAbatement-US'!$N:$N,"&gt;="&amp;$A26,'IEA-MethaneAbatement-US'!$L:$L,$D$1)))*'State Downscaling Multipliers'!$B$7*(1+'EPA to IEA Scaling'!AL$10)</f>
        <v>0</v>
      </c>
      <c r="AI26" s="165">
        <f>((VLOOKUP($B$1,'Multipliers and Adjustments'!$A$70:$I$86,TRUNC(COLUMN(AI$2)/5)+2,FALSE)*SUMIFS('IEA-MethaneAbatement-US'!$M:$M,'IEA-MethaneAbatement-US'!$N:$N,"&lt;"&amp;$B26,'IEA-MethaneAbatement-US'!$N:$N,"&gt;="&amp;$A26,'IEA-MethaneAbatement-US'!$L:$L,$B$1))+(VLOOKUP($C$1,'Multipliers and Adjustments'!$A$70:$I$86,TRUNC(COLUMN(AI$2)/5)+2,FALSE)*SUMIFS('IEA-MethaneAbatement-US'!$M:$M,'IEA-MethaneAbatement-US'!$N:$N,"&lt;"&amp;$B26,'IEA-MethaneAbatement-US'!$N:$N,"&gt;="&amp;$A26,'IEA-MethaneAbatement-US'!$L:$L,$C$1))+(VLOOKUP($D$1,'Multipliers and Adjustments'!$A$70:$I$86,TRUNC(COLUMN(AI$2)/5)+2,FALSE)*SUMIFS('IEA-MethaneAbatement-US'!$M:$M,'IEA-MethaneAbatement-US'!$N:$N,"&lt;"&amp;$B26,'IEA-MethaneAbatement-US'!$N:$N,"&gt;="&amp;$A26,'IEA-MethaneAbatement-US'!$L:$L,$D$1)))*'State Downscaling Multipliers'!$B$7*(1+'EPA to IEA Scaling'!AM$10)</f>
        <v>0</v>
      </c>
      <c r="AJ26" s="165">
        <f>((VLOOKUP($B$1,'Multipliers and Adjustments'!$A$70:$I$86,TRUNC(COLUMN(AJ$2)/5)+2,FALSE)*SUMIFS('IEA-MethaneAbatement-US'!$M:$M,'IEA-MethaneAbatement-US'!$N:$N,"&lt;"&amp;$B26,'IEA-MethaneAbatement-US'!$N:$N,"&gt;="&amp;$A26,'IEA-MethaneAbatement-US'!$L:$L,$B$1))+(VLOOKUP($C$1,'Multipliers and Adjustments'!$A$70:$I$86,TRUNC(COLUMN(AJ$2)/5)+2,FALSE)*SUMIFS('IEA-MethaneAbatement-US'!$M:$M,'IEA-MethaneAbatement-US'!$N:$N,"&lt;"&amp;$B26,'IEA-MethaneAbatement-US'!$N:$N,"&gt;="&amp;$A26,'IEA-MethaneAbatement-US'!$L:$L,$C$1))+(VLOOKUP($D$1,'Multipliers and Adjustments'!$A$70:$I$86,TRUNC(COLUMN(AJ$2)/5)+2,FALSE)*SUMIFS('IEA-MethaneAbatement-US'!$M:$M,'IEA-MethaneAbatement-US'!$N:$N,"&lt;"&amp;$B26,'IEA-MethaneAbatement-US'!$N:$N,"&gt;="&amp;$A26,'IEA-MethaneAbatement-US'!$L:$L,$D$1)))*'State Downscaling Multipliers'!$B$7*(1+'EPA to IEA Scaling'!AN$10)</f>
        <v>0</v>
      </c>
      <c r="AK26" s="165">
        <f>((VLOOKUP($B$1,'Multipliers and Adjustments'!$A$70:$I$86,TRUNC(COLUMN(AK$2)/5)+2,FALSE)*SUMIFS('IEA-MethaneAbatement-US'!$M:$M,'IEA-MethaneAbatement-US'!$N:$N,"&lt;"&amp;$B26,'IEA-MethaneAbatement-US'!$N:$N,"&gt;="&amp;$A26,'IEA-MethaneAbatement-US'!$L:$L,$B$1))+(VLOOKUP($C$1,'Multipliers and Adjustments'!$A$70:$I$86,TRUNC(COLUMN(AK$2)/5)+2,FALSE)*SUMIFS('IEA-MethaneAbatement-US'!$M:$M,'IEA-MethaneAbatement-US'!$N:$N,"&lt;"&amp;$B26,'IEA-MethaneAbatement-US'!$N:$N,"&gt;="&amp;$A26,'IEA-MethaneAbatement-US'!$L:$L,$C$1))+(VLOOKUP($D$1,'Multipliers and Adjustments'!$A$70:$I$86,TRUNC(COLUMN(AK$2)/5)+2,FALSE)*SUMIFS('IEA-MethaneAbatement-US'!$M:$M,'IEA-MethaneAbatement-US'!$N:$N,"&lt;"&amp;$B26,'IEA-MethaneAbatement-US'!$N:$N,"&gt;="&amp;$A26,'IEA-MethaneAbatement-US'!$L:$L,$D$1)))*'State Downscaling Multipliers'!$B$7*(1+'EPA to IEA Scaling'!AO$10)</f>
        <v>0</v>
      </c>
      <c r="AL26" s="167">
        <f>((VLOOKUP($B$1,'Multipliers and Adjustments'!$A$70:$I$86,TRUNC(COLUMN(AL$2)/5)+2,FALSE)*SUMIFS('IEA-MethaneAbatement-US'!$M:$M,'IEA-MethaneAbatement-US'!$N:$N,"&lt;"&amp;$B26,'IEA-MethaneAbatement-US'!$N:$N,"&gt;="&amp;$A26,'IEA-MethaneAbatement-US'!$L:$L,$B$1))+(VLOOKUP($C$1,'Multipliers and Adjustments'!$A$70:$I$86,TRUNC(COLUMN(AL$2)/5)+2,FALSE)*SUMIFS('IEA-MethaneAbatement-US'!$M:$M,'IEA-MethaneAbatement-US'!$N:$N,"&lt;"&amp;$B26,'IEA-MethaneAbatement-US'!$N:$N,"&gt;="&amp;$A26,'IEA-MethaneAbatement-US'!$L:$L,$C$1))+(VLOOKUP($D$1,'Multipliers and Adjustments'!$A$70:$I$86,TRUNC(COLUMN(AL$2)/5)+2,FALSE)*SUMIFS('IEA-MethaneAbatement-US'!$M:$M,'IEA-MethaneAbatement-US'!$N:$N,"&lt;"&amp;$B26,'IEA-MethaneAbatement-US'!$N:$N,"&gt;="&amp;$A26,'IEA-MethaneAbatement-US'!$L:$L,$D$1)))*'State Downscaling Multipliers'!$B$7*(1+'EPA to IEA Scaling'!AP$10)</f>
        <v>0</v>
      </c>
    </row>
    <row r="27" spans="1:38" ht="15.75" customHeight="1" x14ac:dyDescent="0.25">
      <c r="A27" s="50">
        <f t="shared" si="1"/>
        <v>-70</v>
      </c>
      <c r="B27" s="50">
        <f t="shared" si="2"/>
        <v>-60</v>
      </c>
      <c r="C27" s="165">
        <f>((VLOOKUP($B$1,'Multipliers and Adjustments'!$A$70:$I$86,TRUNC(COLUMN(C$2)/5)+2,FALSE)*SUMIFS('IEA-MethaneAbatement-US'!$M:$M,'IEA-MethaneAbatement-US'!$N:$N,"&lt;"&amp;$B27,'IEA-MethaneAbatement-US'!$N:$N,"&gt;="&amp;$A27,'IEA-MethaneAbatement-US'!$L:$L,$B$1))+(VLOOKUP($C$1,'Multipliers and Adjustments'!$A$70:$I$86,TRUNC(COLUMN(C$2)/5)+2,FALSE)*SUMIFS('IEA-MethaneAbatement-US'!$M:$M,'IEA-MethaneAbatement-US'!$N:$N,"&lt;"&amp;$B27,'IEA-MethaneAbatement-US'!$N:$N,"&gt;="&amp;$A27,'IEA-MethaneAbatement-US'!$L:$L,$C$1))+(VLOOKUP($D$1,'Multipliers and Adjustments'!$A$70:$I$86,TRUNC(COLUMN(C$2)/5)+2,FALSE)*SUMIFS('IEA-MethaneAbatement-US'!$M:$M,'IEA-MethaneAbatement-US'!$N:$N,"&lt;"&amp;$B27,'IEA-MethaneAbatement-US'!$N:$N,"&gt;="&amp;$A27,'IEA-MethaneAbatement-US'!$L:$L,$D$1)))*'State Downscaling Multipliers'!$B$7*(1+'EPA to IEA Scaling'!G$10)</f>
        <v>0</v>
      </c>
      <c r="D27" s="165">
        <f>((VLOOKUP($B$1,'Multipliers and Adjustments'!$A$70:$I$86,TRUNC(COLUMN(D$2)/5)+2,FALSE)*SUMIFS('IEA-MethaneAbatement-US'!$M:$M,'IEA-MethaneAbatement-US'!$N:$N,"&lt;"&amp;$B27,'IEA-MethaneAbatement-US'!$N:$N,"&gt;="&amp;$A27,'IEA-MethaneAbatement-US'!$L:$L,$B$1))+(VLOOKUP($C$1,'Multipliers and Adjustments'!$A$70:$I$86,TRUNC(COLUMN(D$2)/5)+2,FALSE)*SUMIFS('IEA-MethaneAbatement-US'!$M:$M,'IEA-MethaneAbatement-US'!$N:$N,"&lt;"&amp;$B27,'IEA-MethaneAbatement-US'!$N:$N,"&gt;="&amp;$A27,'IEA-MethaneAbatement-US'!$L:$L,$C$1))+(VLOOKUP($D$1,'Multipliers and Adjustments'!$A$70:$I$86,TRUNC(COLUMN(D$2)/5)+2,FALSE)*SUMIFS('IEA-MethaneAbatement-US'!$M:$M,'IEA-MethaneAbatement-US'!$N:$N,"&lt;"&amp;$B27,'IEA-MethaneAbatement-US'!$N:$N,"&gt;="&amp;$A27,'IEA-MethaneAbatement-US'!$L:$L,$D$1)))*'State Downscaling Multipliers'!$B$7*(1+'EPA to IEA Scaling'!H$10)</f>
        <v>0</v>
      </c>
      <c r="E27" s="165">
        <f>((VLOOKUP($B$1,'Multipliers and Adjustments'!$A$70:$I$86,TRUNC(COLUMN(E$2)/5)+2,FALSE)*SUMIFS('IEA-MethaneAbatement-US'!$M:$M,'IEA-MethaneAbatement-US'!$N:$N,"&lt;"&amp;$B27,'IEA-MethaneAbatement-US'!$N:$N,"&gt;="&amp;$A27,'IEA-MethaneAbatement-US'!$L:$L,$B$1))+(VLOOKUP($C$1,'Multipliers and Adjustments'!$A$70:$I$86,TRUNC(COLUMN(E$2)/5)+2,FALSE)*SUMIFS('IEA-MethaneAbatement-US'!$M:$M,'IEA-MethaneAbatement-US'!$N:$N,"&lt;"&amp;$B27,'IEA-MethaneAbatement-US'!$N:$N,"&gt;="&amp;$A27,'IEA-MethaneAbatement-US'!$L:$L,$C$1))+(VLOOKUP($D$1,'Multipliers and Adjustments'!$A$70:$I$86,TRUNC(COLUMN(E$2)/5)+2,FALSE)*SUMIFS('IEA-MethaneAbatement-US'!$M:$M,'IEA-MethaneAbatement-US'!$N:$N,"&lt;"&amp;$B27,'IEA-MethaneAbatement-US'!$N:$N,"&gt;="&amp;$A27,'IEA-MethaneAbatement-US'!$L:$L,$D$1)))*'State Downscaling Multipliers'!$B$7*(1+'EPA to IEA Scaling'!I$10)</f>
        <v>0</v>
      </c>
      <c r="F27" s="165">
        <f>((VLOOKUP($B$1,'Multipliers and Adjustments'!$A$70:$I$86,TRUNC(COLUMN(F$2)/5)+2,FALSE)*SUMIFS('IEA-MethaneAbatement-US'!$M:$M,'IEA-MethaneAbatement-US'!$N:$N,"&lt;"&amp;$B27,'IEA-MethaneAbatement-US'!$N:$N,"&gt;="&amp;$A27,'IEA-MethaneAbatement-US'!$L:$L,$B$1))+(VLOOKUP($C$1,'Multipliers and Adjustments'!$A$70:$I$86,TRUNC(COLUMN(F$2)/5)+2,FALSE)*SUMIFS('IEA-MethaneAbatement-US'!$M:$M,'IEA-MethaneAbatement-US'!$N:$N,"&lt;"&amp;$B27,'IEA-MethaneAbatement-US'!$N:$N,"&gt;="&amp;$A27,'IEA-MethaneAbatement-US'!$L:$L,$C$1))+(VLOOKUP($D$1,'Multipliers and Adjustments'!$A$70:$I$86,TRUNC(COLUMN(F$2)/5)+2,FALSE)*SUMIFS('IEA-MethaneAbatement-US'!$M:$M,'IEA-MethaneAbatement-US'!$N:$N,"&lt;"&amp;$B27,'IEA-MethaneAbatement-US'!$N:$N,"&gt;="&amp;$A27,'IEA-MethaneAbatement-US'!$L:$L,$D$1)))*'State Downscaling Multipliers'!$B$7*(1+'EPA to IEA Scaling'!J$10)</f>
        <v>0</v>
      </c>
      <c r="G27" s="166">
        <f>((VLOOKUP($B$1,'Multipliers and Adjustments'!$A$70:$I$86,TRUNC(COLUMN(G$2)/5)+2,FALSE)*SUMIFS('IEA-MethaneAbatement-US'!$M:$M,'IEA-MethaneAbatement-US'!$N:$N,"&lt;"&amp;$B27,'IEA-MethaneAbatement-US'!$N:$N,"&gt;="&amp;$A27,'IEA-MethaneAbatement-US'!$L:$L,$B$1))+(VLOOKUP($C$1,'Multipliers and Adjustments'!$A$70:$I$86,TRUNC(COLUMN(G$2)/5)+2,FALSE)*SUMIFS('IEA-MethaneAbatement-US'!$M:$M,'IEA-MethaneAbatement-US'!$N:$N,"&lt;"&amp;$B27,'IEA-MethaneAbatement-US'!$N:$N,"&gt;="&amp;$A27,'IEA-MethaneAbatement-US'!$L:$L,$C$1))+(VLOOKUP($D$1,'Multipliers and Adjustments'!$A$70:$I$86,TRUNC(COLUMN(G$2)/5)+2,FALSE)*SUMIFS('IEA-MethaneAbatement-US'!$M:$M,'IEA-MethaneAbatement-US'!$N:$N,"&lt;"&amp;$B27,'IEA-MethaneAbatement-US'!$N:$N,"&gt;="&amp;$A27,'IEA-MethaneAbatement-US'!$L:$L,$D$1)))*'State Downscaling Multipliers'!$B$7*(1+'EPA to IEA Scaling'!K$10)</f>
        <v>0</v>
      </c>
      <c r="H27" s="167">
        <f>((VLOOKUP($B$1,'Multipliers and Adjustments'!$A$70:$I$86,TRUNC(COLUMN(H$2)/5)+2,FALSE)*SUMIFS('IEA-MethaneAbatement-US'!$M:$M,'IEA-MethaneAbatement-US'!$N:$N,"&lt;"&amp;$B27,'IEA-MethaneAbatement-US'!$N:$N,"&gt;="&amp;$A27,'IEA-MethaneAbatement-US'!$L:$L,$B$1))+(VLOOKUP($C$1,'Multipliers and Adjustments'!$A$70:$I$86,TRUNC(COLUMN(H$2)/5)+2,FALSE)*SUMIFS('IEA-MethaneAbatement-US'!$M:$M,'IEA-MethaneAbatement-US'!$N:$N,"&lt;"&amp;$B27,'IEA-MethaneAbatement-US'!$N:$N,"&gt;="&amp;$A27,'IEA-MethaneAbatement-US'!$L:$L,$C$1))+(VLOOKUP($D$1,'Multipliers and Adjustments'!$A$70:$I$86,TRUNC(COLUMN(H$2)/5)+2,FALSE)*SUMIFS('IEA-MethaneAbatement-US'!$M:$M,'IEA-MethaneAbatement-US'!$N:$N,"&lt;"&amp;$B27,'IEA-MethaneAbatement-US'!$N:$N,"&gt;="&amp;$A27,'IEA-MethaneAbatement-US'!$L:$L,$D$1)))*'State Downscaling Multipliers'!$B$7*(1+'EPA to IEA Scaling'!L$10)</f>
        <v>0</v>
      </c>
      <c r="I27" s="165">
        <f>((VLOOKUP($B$1,'Multipliers and Adjustments'!$A$70:$I$86,TRUNC(COLUMN(I$2)/5)+2,FALSE)*SUMIFS('IEA-MethaneAbatement-US'!$M:$M,'IEA-MethaneAbatement-US'!$N:$N,"&lt;"&amp;$B27,'IEA-MethaneAbatement-US'!$N:$N,"&gt;="&amp;$A27,'IEA-MethaneAbatement-US'!$L:$L,$B$1))+(VLOOKUP($C$1,'Multipliers and Adjustments'!$A$70:$I$86,TRUNC(COLUMN(I$2)/5)+2,FALSE)*SUMIFS('IEA-MethaneAbatement-US'!$M:$M,'IEA-MethaneAbatement-US'!$N:$N,"&lt;"&amp;$B27,'IEA-MethaneAbatement-US'!$N:$N,"&gt;="&amp;$A27,'IEA-MethaneAbatement-US'!$L:$L,$C$1))+(VLOOKUP($D$1,'Multipliers and Adjustments'!$A$70:$I$86,TRUNC(COLUMN(I$2)/5)+2,FALSE)*SUMIFS('IEA-MethaneAbatement-US'!$M:$M,'IEA-MethaneAbatement-US'!$N:$N,"&lt;"&amp;$B27,'IEA-MethaneAbatement-US'!$N:$N,"&gt;="&amp;$A27,'IEA-MethaneAbatement-US'!$L:$L,$D$1)))*'State Downscaling Multipliers'!$B$7*(1+'EPA to IEA Scaling'!M$10)</f>
        <v>0</v>
      </c>
      <c r="J27" s="165">
        <f>((VLOOKUP($B$1,'Multipliers and Adjustments'!$A$70:$I$86,TRUNC(COLUMN(J$2)/5)+2,FALSE)*SUMIFS('IEA-MethaneAbatement-US'!$M:$M,'IEA-MethaneAbatement-US'!$N:$N,"&lt;"&amp;$B27,'IEA-MethaneAbatement-US'!$N:$N,"&gt;="&amp;$A27,'IEA-MethaneAbatement-US'!$L:$L,$B$1))+(VLOOKUP($C$1,'Multipliers and Adjustments'!$A$70:$I$86,TRUNC(COLUMN(J$2)/5)+2,FALSE)*SUMIFS('IEA-MethaneAbatement-US'!$M:$M,'IEA-MethaneAbatement-US'!$N:$N,"&lt;"&amp;$B27,'IEA-MethaneAbatement-US'!$N:$N,"&gt;="&amp;$A27,'IEA-MethaneAbatement-US'!$L:$L,$C$1))+(VLOOKUP($D$1,'Multipliers and Adjustments'!$A$70:$I$86,TRUNC(COLUMN(J$2)/5)+2,FALSE)*SUMIFS('IEA-MethaneAbatement-US'!$M:$M,'IEA-MethaneAbatement-US'!$N:$N,"&lt;"&amp;$B27,'IEA-MethaneAbatement-US'!$N:$N,"&gt;="&amp;$A27,'IEA-MethaneAbatement-US'!$L:$L,$D$1)))*'State Downscaling Multipliers'!$B$7*(1+'EPA to IEA Scaling'!N$10)</f>
        <v>0</v>
      </c>
      <c r="K27" s="165">
        <f>((VLOOKUP($B$1,'Multipliers and Adjustments'!$A$70:$I$86,TRUNC(COLUMN(K$2)/5)+2,FALSE)*SUMIFS('IEA-MethaneAbatement-US'!$M:$M,'IEA-MethaneAbatement-US'!$N:$N,"&lt;"&amp;$B27,'IEA-MethaneAbatement-US'!$N:$N,"&gt;="&amp;$A27,'IEA-MethaneAbatement-US'!$L:$L,$B$1))+(VLOOKUP($C$1,'Multipliers and Adjustments'!$A$70:$I$86,TRUNC(COLUMN(K$2)/5)+2,FALSE)*SUMIFS('IEA-MethaneAbatement-US'!$M:$M,'IEA-MethaneAbatement-US'!$N:$N,"&lt;"&amp;$B27,'IEA-MethaneAbatement-US'!$N:$N,"&gt;="&amp;$A27,'IEA-MethaneAbatement-US'!$L:$L,$C$1))+(VLOOKUP($D$1,'Multipliers and Adjustments'!$A$70:$I$86,TRUNC(COLUMN(K$2)/5)+2,FALSE)*SUMIFS('IEA-MethaneAbatement-US'!$M:$M,'IEA-MethaneAbatement-US'!$N:$N,"&lt;"&amp;$B27,'IEA-MethaneAbatement-US'!$N:$N,"&gt;="&amp;$A27,'IEA-MethaneAbatement-US'!$L:$L,$D$1)))*'State Downscaling Multipliers'!$B$7*(1+'EPA to IEA Scaling'!O$10)</f>
        <v>0</v>
      </c>
      <c r="L27" s="165">
        <f>((VLOOKUP($B$1,'Multipliers and Adjustments'!$A$70:$I$86,TRUNC(COLUMN(L$2)/5)+2,FALSE)*SUMIFS('IEA-MethaneAbatement-US'!$M:$M,'IEA-MethaneAbatement-US'!$N:$N,"&lt;"&amp;$B27,'IEA-MethaneAbatement-US'!$N:$N,"&gt;="&amp;$A27,'IEA-MethaneAbatement-US'!$L:$L,$B$1))+(VLOOKUP($C$1,'Multipliers and Adjustments'!$A$70:$I$86,TRUNC(COLUMN(L$2)/5)+2,FALSE)*SUMIFS('IEA-MethaneAbatement-US'!$M:$M,'IEA-MethaneAbatement-US'!$N:$N,"&lt;"&amp;$B27,'IEA-MethaneAbatement-US'!$N:$N,"&gt;="&amp;$A27,'IEA-MethaneAbatement-US'!$L:$L,$C$1))+(VLOOKUP($D$1,'Multipliers and Adjustments'!$A$70:$I$86,TRUNC(COLUMN(L$2)/5)+2,FALSE)*SUMIFS('IEA-MethaneAbatement-US'!$M:$M,'IEA-MethaneAbatement-US'!$N:$N,"&lt;"&amp;$B27,'IEA-MethaneAbatement-US'!$N:$N,"&gt;="&amp;$A27,'IEA-MethaneAbatement-US'!$L:$L,$D$1)))*'State Downscaling Multipliers'!$B$7*(1+'EPA to IEA Scaling'!P$10)</f>
        <v>0</v>
      </c>
      <c r="M27" s="167">
        <f>((VLOOKUP($B$1,'Multipliers and Adjustments'!$A$70:$I$86,TRUNC(COLUMN(M$2)/5)+2,FALSE)*SUMIFS('IEA-MethaneAbatement-US'!$M:$M,'IEA-MethaneAbatement-US'!$N:$N,"&lt;"&amp;$B27,'IEA-MethaneAbatement-US'!$N:$N,"&gt;="&amp;$A27,'IEA-MethaneAbatement-US'!$L:$L,$B$1))+(VLOOKUP($C$1,'Multipliers and Adjustments'!$A$70:$I$86,TRUNC(COLUMN(M$2)/5)+2,FALSE)*SUMIFS('IEA-MethaneAbatement-US'!$M:$M,'IEA-MethaneAbatement-US'!$N:$N,"&lt;"&amp;$B27,'IEA-MethaneAbatement-US'!$N:$N,"&gt;="&amp;$A27,'IEA-MethaneAbatement-US'!$L:$L,$C$1))+(VLOOKUP($D$1,'Multipliers and Adjustments'!$A$70:$I$86,TRUNC(COLUMN(M$2)/5)+2,FALSE)*SUMIFS('IEA-MethaneAbatement-US'!$M:$M,'IEA-MethaneAbatement-US'!$N:$N,"&lt;"&amp;$B27,'IEA-MethaneAbatement-US'!$N:$N,"&gt;="&amp;$A27,'IEA-MethaneAbatement-US'!$L:$L,$D$1)))*'State Downscaling Multipliers'!$B$7*(1+'EPA to IEA Scaling'!Q$10)</f>
        <v>0</v>
      </c>
      <c r="N27" s="165">
        <f>((VLOOKUP($B$1,'Multipliers and Adjustments'!$A$70:$I$86,TRUNC(COLUMN(N$2)/5)+2,FALSE)*SUMIFS('IEA-MethaneAbatement-US'!$M:$M,'IEA-MethaneAbatement-US'!$N:$N,"&lt;"&amp;$B27,'IEA-MethaneAbatement-US'!$N:$N,"&gt;="&amp;$A27,'IEA-MethaneAbatement-US'!$L:$L,$B$1))+(VLOOKUP($C$1,'Multipliers and Adjustments'!$A$70:$I$86,TRUNC(COLUMN(N$2)/5)+2,FALSE)*SUMIFS('IEA-MethaneAbatement-US'!$M:$M,'IEA-MethaneAbatement-US'!$N:$N,"&lt;"&amp;$B27,'IEA-MethaneAbatement-US'!$N:$N,"&gt;="&amp;$A27,'IEA-MethaneAbatement-US'!$L:$L,$C$1))+(VLOOKUP($D$1,'Multipliers and Adjustments'!$A$70:$I$86,TRUNC(COLUMN(N$2)/5)+2,FALSE)*SUMIFS('IEA-MethaneAbatement-US'!$M:$M,'IEA-MethaneAbatement-US'!$N:$N,"&lt;"&amp;$B27,'IEA-MethaneAbatement-US'!$N:$N,"&gt;="&amp;$A27,'IEA-MethaneAbatement-US'!$L:$L,$D$1)))*'State Downscaling Multipliers'!$B$7*(1+'EPA to IEA Scaling'!R$10)</f>
        <v>0</v>
      </c>
      <c r="O27" s="165">
        <f>((VLOOKUP($B$1,'Multipliers and Adjustments'!$A$70:$I$86,TRUNC(COLUMN(O$2)/5)+2,FALSE)*SUMIFS('IEA-MethaneAbatement-US'!$M:$M,'IEA-MethaneAbatement-US'!$N:$N,"&lt;"&amp;$B27,'IEA-MethaneAbatement-US'!$N:$N,"&gt;="&amp;$A27,'IEA-MethaneAbatement-US'!$L:$L,$B$1))+(VLOOKUP($C$1,'Multipliers and Adjustments'!$A$70:$I$86,TRUNC(COLUMN(O$2)/5)+2,FALSE)*SUMIFS('IEA-MethaneAbatement-US'!$M:$M,'IEA-MethaneAbatement-US'!$N:$N,"&lt;"&amp;$B27,'IEA-MethaneAbatement-US'!$N:$N,"&gt;="&amp;$A27,'IEA-MethaneAbatement-US'!$L:$L,$C$1))+(VLOOKUP($D$1,'Multipliers and Adjustments'!$A$70:$I$86,TRUNC(COLUMN(O$2)/5)+2,FALSE)*SUMIFS('IEA-MethaneAbatement-US'!$M:$M,'IEA-MethaneAbatement-US'!$N:$N,"&lt;"&amp;$B27,'IEA-MethaneAbatement-US'!$N:$N,"&gt;="&amp;$A27,'IEA-MethaneAbatement-US'!$L:$L,$D$1)))*'State Downscaling Multipliers'!$B$7*(1+'EPA to IEA Scaling'!S$10)</f>
        <v>0</v>
      </c>
      <c r="P27" s="165">
        <f>((VLOOKUP($B$1,'Multipliers and Adjustments'!$A$70:$I$86,TRUNC(COLUMN(P$2)/5)+2,FALSE)*SUMIFS('IEA-MethaneAbatement-US'!$M:$M,'IEA-MethaneAbatement-US'!$N:$N,"&lt;"&amp;$B27,'IEA-MethaneAbatement-US'!$N:$N,"&gt;="&amp;$A27,'IEA-MethaneAbatement-US'!$L:$L,$B$1))+(VLOOKUP($C$1,'Multipliers and Adjustments'!$A$70:$I$86,TRUNC(COLUMN(P$2)/5)+2,FALSE)*SUMIFS('IEA-MethaneAbatement-US'!$M:$M,'IEA-MethaneAbatement-US'!$N:$N,"&lt;"&amp;$B27,'IEA-MethaneAbatement-US'!$N:$N,"&gt;="&amp;$A27,'IEA-MethaneAbatement-US'!$L:$L,$C$1))+(VLOOKUP($D$1,'Multipliers and Adjustments'!$A$70:$I$86,TRUNC(COLUMN(P$2)/5)+2,FALSE)*SUMIFS('IEA-MethaneAbatement-US'!$M:$M,'IEA-MethaneAbatement-US'!$N:$N,"&lt;"&amp;$B27,'IEA-MethaneAbatement-US'!$N:$N,"&gt;="&amp;$A27,'IEA-MethaneAbatement-US'!$L:$L,$D$1)))*'State Downscaling Multipliers'!$B$7*(1+'EPA to IEA Scaling'!T$10)</f>
        <v>0</v>
      </c>
      <c r="Q27" s="165">
        <f>((VLOOKUP($B$1,'Multipliers and Adjustments'!$A$70:$I$86,TRUNC(COLUMN(Q$2)/5)+2,FALSE)*SUMIFS('IEA-MethaneAbatement-US'!$M:$M,'IEA-MethaneAbatement-US'!$N:$N,"&lt;"&amp;$B27,'IEA-MethaneAbatement-US'!$N:$N,"&gt;="&amp;$A27,'IEA-MethaneAbatement-US'!$L:$L,$B$1))+(VLOOKUP($C$1,'Multipliers and Adjustments'!$A$70:$I$86,TRUNC(COLUMN(Q$2)/5)+2,FALSE)*SUMIFS('IEA-MethaneAbatement-US'!$M:$M,'IEA-MethaneAbatement-US'!$N:$N,"&lt;"&amp;$B27,'IEA-MethaneAbatement-US'!$N:$N,"&gt;="&amp;$A27,'IEA-MethaneAbatement-US'!$L:$L,$C$1))+(VLOOKUP($D$1,'Multipliers and Adjustments'!$A$70:$I$86,TRUNC(COLUMN(Q$2)/5)+2,FALSE)*SUMIFS('IEA-MethaneAbatement-US'!$M:$M,'IEA-MethaneAbatement-US'!$N:$N,"&lt;"&amp;$B27,'IEA-MethaneAbatement-US'!$N:$N,"&gt;="&amp;$A27,'IEA-MethaneAbatement-US'!$L:$L,$D$1)))*'State Downscaling Multipliers'!$B$7*(1+'EPA to IEA Scaling'!U$10)</f>
        <v>0</v>
      </c>
      <c r="R27" s="167">
        <f>((VLOOKUP($B$1,'Multipliers and Adjustments'!$A$70:$I$86,TRUNC(COLUMN(R$2)/5)+2,FALSE)*SUMIFS('IEA-MethaneAbatement-US'!$M:$M,'IEA-MethaneAbatement-US'!$N:$N,"&lt;"&amp;$B27,'IEA-MethaneAbatement-US'!$N:$N,"&gt;="&amp;$A27,'IEA-MethaneAbatement-US'!$L:$L,$B$1))+(VLOOKUP($C$1,'Multipliers and Adjustments'!$A$70:$I$86,TRUNC(COLUMN(R$2)/5)+2,FALSE)*SUMIFS('IEA-MethaneAbatement-US'!$M:$M,'IEA-MethaneAbatement-US'!$N:$N,"&lt;"&amp;$B27,'IEA-MethaneAbatement-US'!$N:$N,"&gt;="&amp;$A27,'IEA-MethaneAbatement-US'!$L:$L,$C$1))+(VLOOKUP($D$1,'Multipliers and Adjustments'!$A$70:$I$86,TRUNC(COLUMN(R$2)/5)+2,FALSE)*SUMIFS('IEA-MethaneAbatement-US'!$M:$M,'IEA-MethaneAbatement-US'!$N:$N,"&lt;"&amp;$B27,'IEA-MethaneAbatement-US'!$N:$N,"&gt;="&amp;$A27,'IEA-MethaneAbatement-US'!$L:$L,$D$1)))*'State Downscaling Multipliers'!$B$7*(1+'EPA to IEA Scaling'!V$10)</f>
        <v>0</v>
      </c>
      <c r="S27" s="165">
        <f>((VLOOKUP($B$1,'Multipliers and Adjustments'!$A$70:$I$86,TRUNC(COLUMN(S$2)/5)+2,FALSE)*SUMIFS('IEA-MethaneAbatement-US'!$M:$M,'IEA-MethaneAbatement-US'!$N:$N,"&lt;"&amp;$B27,'IEA-MethaneAbatement-US'!$N:$N,"&gt;="&amp;$A27,'IEA-MethaneAbatement-US'!$L:$L,$B$1))+(VLOOKUP($C$1,'Multipliers and Adjustments'!$A$70:$I$86,TRUNC(COLUMN(S$2)/5)+2,FALSE)*SUMIFS('IEA-MethaneAbatement-US'!$M:$M,'IEA-MethaneAbatement-US'!$N:$N,"&lt;"&amp;$B27,'IEA-MethaneAbatement-US'!$N:$N,"&gt;="&amp;$A27,'IEA-MethaneAbatement-US'!$L:$L,$C$1))+(VLOOKUP($D$1,'Multipliers and Adjustments'!$A$70:$I$86,TRUNC(COLUMN(S$2)/5)+2,FALSE)*SUMIFS('IEA-MethaneAbatement-US'!$M:$M,'IEA-MethaneAbatement-US'!$N:$N,"&lt;"&amp;$B27,'IEA-MethaneAbatement-US'!$N:$N,"&gt;="&amp;$A27,'IEA-MethaneAbatement-US'!$L:$L,$D$1)))*'State Downscaling Multipliers'!$B$7*(1+'EPA to IEA Scaling'!W$10)</f>
        <v>0</v>
      </c>
      <c r="T27" s="165">
        <f>((VLOOKUP($B$1,'Multipliers and Adjustments'!$A$70:$I$86,TRUNC(COLUMN(T$2)/5)+2,FALSE)*SUMIFS('IEA-MethaneAbatement-US'!$M:$M,'IEA-MethaneAbatement-US'!$N:$N,"&lt;"&amp;$B27,'IEA-MethaneAbatement-US'!$N:$N,"&gt;="&amp;$A27,'IEA-MethaneAbatement-US'!$L:$L,$B$1))+(VLOOKUP($C$1,'Multipliers and Adjustments'!$A$70:$I$86,TRUNC(COLUMN(T$2)/5)+2,FALSE)*SUMIFS('IEA-MethaneAbatement-US'!$M:$M,'IEA-MethaneAbatement-US'!$N:$N,"&lt;"&amp;$B27,'IEA-MethaneAbatement-US'!$N:$N,"&gt;="&amp;$A27,'IEA-MethaneAbatement-US'!$L:$L,$C$1))+(VLOOKUP($D$1,'Multipliers and Adjustments'!$A$70:$I$86,TRUNC(COLUMN(T$2)/5)+2,FALSE)*SUMIFS('IEA-MethaneAbatement-US'!$M:$M,'IEA-MethaneAbatement-US'!$N:$N,"&lt;"&amp;$B27,'IEA-MethaneAbatement-US'!$N:$N,"&gt;="&amp;$A27,'IEA-MethaneAbatement-US'!$L:$L,$D$1)))*'State Downscaling Multipliers'!$B$7*(1+'EPA to IEA Scaling'!X$10)</f>
        <v>0</v>
      </c>
      <c r="U27" s="165">
        <f>((VLOOKUP($B$1,'Multipliers and Adjustments'!$A$70:$I$86,TRUNC(COLUMN(U$2)/5)+2,FALSE)*SUMIFS('IEA-MethaneAbatement-US'!$M:$M,'IEA-MethaneAbatement-US'!$N:$N,"&lt;"&amp;$B27,'IEA-MethaneAbatement-US'!$N:$N,"&gt;="&amp;$A27,'IEA-MethaneAbatement-US'!$L:$L,$B$1))+(VLOOKUP($C$1,'Multipliers and Adjustments'!$A$70:$I$86,TRUNC(COLUMN(U$2)/5)+2,FALSE)*SUMIFS('IEA-MethaneAbatement-US'!$M:$M,'IEA-MethaneAbatement-US'!$N:$N,"&lt;"&amp;$B27,'IEA-MethaneAbatement-US'!$N:$N,"&gt;="&amp;$A27,'IEA-MethaneAbatement-US'!$L:$L,$C$1))+(VLOOKUP($D$1,'Multipliers and Adjustments'!$A$70:$I$86,TRUNC(COLUMN(U$2)/5)+2,FALSE)*SUMIFS('IEA-MethaneAbatement-US'!$M:$M,'IEA-MethaneAbatement-US'!$N:$N,"&lt;"&amp;$B27,'IEA-MethaneAbatement-US'!$N:$N,"&gt;="&amp;$A27,'IEA-MethaneAbatement-US'!$L:$L,$D$1)))*'State Downscaling Multipliers'!$B$7*(1+'EPA to IEA Scaling'!Y$10)</f>
        <v>0</v>
      </c>
      <c r="V27" s="165">
        <f>((VLOOKUP($B$1,'Multipliers and Adjustments'!$A$70:$I$86,TRUNC(COLUMN(V$2)/5)+2,FALSE)*SUMIFS('IEA-MethaneAbatement-US'!$M:$M,'IEA-MethaneAbatement-US'!$N:$N,"&lt;"&amp;$B27,'IEA-MethaneAbatement-US'!$N:$N,"&gt;="&amp;$A27,'IEA-MethaneAbatement-US'!$L:$L,$B$1))+(VLOOKUP($C$1,'Multipliers and Adjustments'!$A$70:$I$86,TRUNC(COLUMN(V$2)/5)+2,FALSE)*SUMIFS('IEA-MethaneAbatement-US'!$M:$M,'IEA-MethaneAbatement-US'!$N:$N,"&lt;"&amp;$B27,'IEA-MethaneAbatement-US'!$N:$N,"&gt;="&amp;$A27,'IEA-MethaneAbatement-US'!$L:$L,$C$1))+(VLOOKUP($D$1,'Multipliers and Adjustments'!$A$70:$I$86,TRUNC(COLUMN(V$2)/5)+2,FALSE)*SUMIFS('IEA-MethaneAbatement-US'!$M:$M,'IEA-MethaneAbatement-US'!$N:$N,"&lt;"&amp;$B27,'IEA-MethaneAbatement-US'!$N:$N,"&gt;="&amp;$A27,'IEA-MethaneAbatement-US'!$L:$L,$D$1)))*'State Downscaling Multipliers'!$B$7*(1+'EPA to IEA Scaling'!Z$10)</f>
        <v>0</v>
      </c>
      <c r="W27" s="167">
        <f>((VLOOKUP($B$1,'Multipliers and Adjustments'!$A$70:$I$86,TRUNC(COLUMN(W$2)/5)+2,FALSE)*SUMIFS('IEA-MethaneAbatement-US'!$M:$M,'IEA-MethaneAbatement-US'!$N:$N,"&lt;"&amp;$B27,'IEA-MethaneAbatement-US'!$N:$N,"&gt;="&amp;$A27,'IEA-MethaneAbatement-US'!$L:$L,$B$1))+(VLOOKUP($C$1,'Multipliers and Adjustments'!$A$70:$I$86,TRUNC(COLUMN(W$2)/5)+2,FALSE)*SUMIFS('IEA-MethaneAbatement-US'!$M:$M,'IEA-MethaneAbatement-US'!$N:$N,"&lt;"&amp;$B27,'IEA-MethaneAbatement-US'!$N:$N,"&gt;="&amp;$A27,'IEA-MethaneAbatement-US'!$L:$L,$C$1))+(VLOOKUP($D$1,'Multipliers and Adjustments'!$A$70:$I$86,TRUNC(COLUMN(W$2)/5)+2,FALSE)*SUMIFS('IEA-MethaneAbatement-US'!$M:$M,'IEA-MethaneAbatement-US'!$N:$N,"&lt;"&amp;$B27,'IEA-MethaneAbatement-US'!$N:$N,"&gt;="&amp;$A27,'IEA-MethaneAbatement-US'!$L:$L,$D$1)))*'State Downscaling Multipliers'!$B$7*(1+'EPA to IEA Scaling'!AA$10)</f>
        <v>0</v>
      </c>
      <c r="X27" s="165">
        <f>((VLOOKUP($B$1,'Multipliers and Adjustments'!$A$70:$I$86,TRUNC(COLUMN(X$2)/5)+2,FALSE)*SUMIFS('IEA-MethaneAbatement-US'!$M:$M,'IEA-MethaneAbatement-US'!$N:$N,"&lt;"&amp;$B27,'IEA-MethaneAbatement-US'!$N:$N,"&gt;="&amp;$A27,'IEA-MethaneAbatement-US'!$L:$L,$B$1))+(VLOOKUP($C$1,'Multipliers and Adjustments'!$A$70:$I$86,TRUNC(COLUMN(X$2)/5)+2,FALSE)*SUMIFS('IEA-MethaneAbatement-US'!$M:$M,'IEA-MethaneAbatement-US'!$N:$N,"&lt;"&amp;$B27,'IEA-MethaneAbatement-US'!$N:$N,"&gt;="&amp;$A27,'IEA-MethaneAbatement-US'!$L:$L,$C$1))+(VLOOKUP($D$1,'Multipliers and Adjustments'!$A$70:$I$86,TRUNC(COLUMN(X$2)/5)+2,FALSE)*SUMIFS('IEA-MethaneAbatement-US'!$M:$M,'IEA-MethaneAbatement-US'!$N:$N,"&lt;"&amp;$B27,'IEA-MethaneAbatement-US'!$N:$N,"&gt;="&amp;$A27,'IEA-MethaneAbatement-US'!$L:$L,$D$1)))*'State Downscaling Multipliers'!$B$7*(1+'EPA to IEA Scaling'!AB$10)</f>
        <v>0</v>
      </c>
      <c r="Y27" s="165">
        <f>((VLOOKUP($B$1,'Multipliers and Adjustments'!$A$70:$I$86,TRUNC(COLUMN(Y$2)/5)+2,FALSE)*SUMIFS('IEA-MethaneAbatement-US'!$M:$M,'IEA-MethaneAbatement-US'!$N:$N,"&lt;"&amp;$B27,'IEA-MethaneAbatement-US'!$N:$N,"&gt;="&amp;$A27,'IEA-MethaneAbatement-US'!$L:$L,$B$1))+(VLOOKUP($C$1,'Multipliers and Adjustments'!$A$70:$I$86,TRUNC(COLUMN(Y$2)/5)+2,FALSE)*SUMIFS('IEA-MethaneAbatement-US'!$M:$M,'IEA-MethaneAbatement-US'!$N:$N,"&lt;"&amp;$B27,'IEA-MethaneAbatement-US'!$N:$N,"&gt;="&amp;$A27,'IEA-MethaneAbatement-US'!$L:$L,$C$1))+(VLOOKUP($D$1,'Multipliers and Adjustments'!$A$70:$I$86,TRUNC(COLUMN(Y$2)/5)+2,FALSE)*SUMIFS('IEA-MethaneAbatement-US'!$M:$M,'IEA-MethaneAbatement-US'!$N:$N,"&lt;"&amp;$B27,'IEA-MethaneAbatement-US'!$N:$N,"&gt;="&amp;$A27,'IEA-MethaneAbatement-US'!$L:$L,$D$1)))*'State Downscaling Multipliers'!$B$7*(1+'EPA to IEA Scaling'!AC$10)</f>
        <v>0</v>
      </c>
      <c r="Z27" s="165">
        <f>((VLOOKUP($B$1,'Multipliers and Adjustments'!$A$70:$I$86,TRUNC(COLUMN(Z$2)/5)+2,FALSE)*SUMIFS('IEA-MethaneAbatement-US'!$M:$M,'IEA-MethaneAbatement-US'!$N:$N,"&lt;"&amp;$B27,'IEA-MethaneAbatement-US'!$N:$N,"&gt;="&amp;$A27,'IEA-MethaneAbatement-US'!$L:$L,$B$1))+(VLOOKUP($C$1,'Multipliers and Adjustments'!$A$70:$I$86,TRUNC(COLUMN(Z$2)/5)+2,FALSE)*SUMIFS('IEA-MethaneAbatement-US'!$M:$M,'IEA-MethaneAbatement-US'!$N:$N,"&lt;"&amp;$B27,'IEA-MethaneAbatement-US'!$N:$N,"&gt;="&amp;$A27,'IEA-MethaneAbatement-US'!$L:$L,$C$1))+(VLOOKUP($D$1,'Multipliers and Adjustments'!$A$70:$I$86,TRUNC(COLUMN(Z$2)/5)+2,FALSE)*SUMIFS('IEA-MethaneAbatement-US'!$M:$M,'IEA-MethaneAbatement-US'!$N:$N,"&lt;"&amp;$B27,'IEA-MethaneAbatement-US'!$N:$N,"&gt;="&amp;$A27,'IEA-MethaneAbatement-US'!$L:$L,$D$1)))*'State Downscaling Multipliers'!$B$7*(1+'EPA to IEA Scaling'!AD$10)</f>
        <v>0</v>
      </c>
      <c r="AA27" s="165">
        <f>((VLOOKUP($B$1,'Multipliers and Adjustments'!$A$70:$I$86,TRUNC(COLUMN(AA$2)/5)+2,FALSE)*SUMIFS('IEA-MethaneAbatement-US'!$M:$M,'IEA-MethaneAbatement-US'!$N:$N,"&lt;"&amp;$B27,'IEA-MethaneAbatement-US'!$N:$N,"&gt;="&amp;$A27,'IEA-MethaneAbatement-US'!$L:$L,$B$1))+(VLOOKUP($C$1,'Multipliers and Adjustments'!$A$70:$I$86,TRUNC(COLUMN(AA$2)/5)+2,FALSE)*SUMIFS('IEA-MethaneAbatement-US'!$M:$M,'IEA-MethaneAbatement-US'!$N:$N,"&lt;"&amp;$B27,'IEA-MethaneAbatement-US'!$N:$N,"&gt;="&amp;$A27,'IEA-MethaneAbatement-US'!$L:$L,$C$1))+(VLOOKUP($D$1,'Multipliers and Adjustments'!$A$70:$I$86,TRUNC(COLUMN(AA$2)/5)+2,FALSE)*SUMIFS('IEA-MethaneAbatement-US'!$M:$M,'IEA-MethaneAbatement-US'!$N:$N,"&lt;"&amp;$B27,'IEA-MethaneAbatement-US'!$N:$N,"&gt;="&amp;$A27,'IEA-MethaneAbatement-US'!$L:$L,$D$1)))*'State Downscaling Multipliers'!$B$7*(1+'EPA to IEA Scaling'!AE$10)</f>
        <v>0</v>
      </c>
      <c r="AB27" s="167">
        <f>((VLOOKUP($B$1,'Multipliers and Adjustments'!$A$70:$I$86,TRUNC(COLUMN(AB$2)/5)+2,FALSE)*SUMIFS('IEA-MethaneAbatement-US'!$M:$M,'IEA-MethaneAbatement-US'!$N:$N,"&lt;"&amp;$B27,'IEA-MethaneAbatement-US'!$N:$N,"&gt;="&amp;$A27,'IEA-MethaneAbatement-US'!$L:$L,$B$1))+(VLOOKUP($C$1,'Multipliers and Adjustments'!$A$70:$I$86,TRUNC(COLUMN(AB$2)/5)+2,FALSE)*SUMIFS('IEA-MethaneAbatement-US'!$M:$M,'IEA-MethaneAbatement-US'!$N:$N,"&lt;"&amp;$B27,'IEA-MethaneAbatement-US'!$N:$N,"&gt;="&amp;$A27,'IEA-MethaneAbatement-US'!$L:$L,$C$1))+(VLOOKUP($D$1,'Multipliers and Adjustments'!$A$70:$I$86,TRUNC(COLUMN(AB$2)/5)+2,FALSE)*SUMIFS('IEA-MethaneAbatement-US'!$M:$M,'IEA-MethaneAbatement-US'!$N:$N,"&lt;"&amp;$B27,'IEA-MethaneAbatement-US'!$N:$N,"&gt;="&amp;$A27,'IEA-MethaneAbatement-US'!$L:$L,$D$1)))*'State Downscaling Multipliers'!$B$7*(1+'EPA to IEA Scaling'!AF$10)</f>
        <v>0</v>
      </c>
      <c r="AC27" s="165">
        <f>((VLOOKUP($B$1,'Multipliers and Adjustments'!$A$70:$I$86,TRUNC(COLUMN(AC$2)/5)+2,FALSE)*SUMIFS('IEA-MethaneAbatement-US'!$M:$M,'IEA-MethaneAbatement-US'!$N:$N,"&lt;"&amp;$B27,'IEA-MethaneAbatement-US'!$N:$N,"&gt;="&amp;$A27,'IEA-MethaneAbatement-US'!$L:$L,$B$1))+(VLOOKUP($C$1,'Multipliers and Adjustments'!$A$70:$I$86,TRUNC(COLUMN(AC$2)/5)+2,FALSE)*SUMIFS('IEA-MethaneAbatement-US'!$M:$M,'IEA-MethaneAbatement-US'!$N:$N,"&lt;"&amp;$B27,'IEA-MethaneAbatement-US'!$N:$N,"&gt;="&amp;$A27,'IEA-MethaneAbatement-US'!$L:$L,$C$1))+(VLOOKUP($D$1,'Multipliers and Adjustments'!$A$70:$I$86,TRUNC(COLUMN(AC$2)/5)+2,FALSE)*SUMIFS('IEA-MethaneAbatement-US'!$M:$M,'IEA-MethaneAbatement-US'!$N:$N,"&lt;"&amp;$B27,'IEA-MethaneAbatement-US'!$N:$N,"&gt;="&amp;$A27,'IEA-MethaneAbatement-US'!$L:$L,$D$1)))*'State Downscaling Multipliers'!$B$7*(1+'EPA to IEA Scaling'!AG$10)</f>
        <v>0</v>
      </c>
      <c r="AD27" s="165">
        <f>((VLOOKUP($B$1,'Multipliers and Adjustments'!$A$70:$I$86,TRUNC(COLUMN(AD$2)/5)+2,FALSE)*SUMIFS('IEA-MethaneAbatement-US'!$M:$M,'IEA-MethaneAbatement-US'!$N:$N,"&lt;"&amp;$B27,'IEA-MethaneAbatement-US'!$N:$N,"&gt;="&amp;$A27,'IEA-MethaneAbatement-US'!$L:$L,$B$1))+(VLOOKUP($C$1,'Multipliers and Adjustments'!$A$70:$I$86,TRUNC(COLUMN(AD$2)/5)+2,FALSE)*SUMIFS('IEA-MethaneAbatement-US'!$M:$M,'IEA-MethaneAbatement-US'!$N:$N,"&lt;"&amp;$B27,'IEA-MethaneAbatement-US'!$N:$N,"&gt;="&amp;$A27,'IEA-MethaneAbatement-US'!$L:$L,$C$1))+(VLOOKUP($D$1,'Multipliers and Adjustments'!$A$70:$I$86,TRUNC(COLUMN(AD$2)/5)+2,FALSE)*SUMIFS('IEA-MethaneAbatement-US'!$M:$M,'IEA-MethaneAbatement-US'!$N:$N,"&lt;"&amp;$B27,'IEA-MethaneAbatement-US'!$N:$N,"&gt;="&amp;$A27,'IEA-MethaneAbatement-US'!$L:$L,$D$1)))*'State Downscaling Multipliers'!$B$7*(1+'EPA to IEA Scaling'!AH$10)</f>
        <v>0</v>
      </c>
      <c r="AE27" s="165">
        <f>((VLOOKUP($B$1,'Multipliers and Adjustments'!$A$70:$I$86,TRUNC(COLUMN(AE$2)/5)+2,FALSE)*SUMIFS('IEA-MethaneAbatement-US'!$M:$M,'IEA-MethaneAbatement-US'!$N:$N,"&lt;"&amp;$B27,'IEA-MethaneAbatement-US'!$N:$N,"&gt;="&amp;$A27,'IEA-MethaneAbatement-US'!$L:$L,$B$1))+(VLOOKUP($C$1,'Multipliers and Adjustments'!$A$70:$I$86,TRUNC(COLUMN(AE$2)/5)+2,FALSE)*SUMIFS('IEA-MethaneAbatement-US'!$M:$M,'IEA-MethaneAbatement-US'!$N:$N,"&lt;"&amp;$B27,'IEA-MethaneAbatement-US'!$N:$N,"&gt;="&amp;$A27,'IEA-MethaneAbatement-US'!$L:$L,$C$1))+(VLOOKUP($D$1,'Multipliers and Adjustments'!$A$70:$I$86,TRUNC(COLUMN(AE$2)/5)+2,FALSE)*SUMIFS('IEA-MethaneAbatement-US'!$M:$M,'IEA-MethaneAbatement-US'!$N:$N,"&lt;"&amp;$B27,'IEA-MethaneAbatement-US'!$N:$N,"&gt;="&amp;$A27,'IEA-MethaneAbatement-US'!$L:$L,$D$1)))*'State Downscaling Multipliers'!$B$7*(1+'EPA to IEA Scaling'!AI$10)</f>
        <v>0</v>
      </c>
      <c r="AF27" s="165">
        <f>((VLOOKUP($B$1,'Multipliers and Adjustments'!$A$70:$I$86,TRUNC(COLUMN(AF$2)/5)+2,FALSE)*SUMIFS('IEA-MethaneAbatement-US'!$M:$M,'IEA-MethaneAbatement-US'!$N:$N,"&lt;"&amp;$B27,'IEA-MethaneAbatement-US'!$N:$N,"&gt;="&amp;$A27,'IEA-MethaneAbatement-US'!$L:$L,$B$1))+(VLOOKUP($C$1,'Multipliers and Adjustments'!$A$70:$I$86,TRUNC(COLUMN(AF$2)/5)+2,FALSE)*SUMIFS('IEA-MethaneAbatement-US'!$M:$M,'IEA-MethaneAbatement-US'!$N:$N,"&lt;"&amp;$B27,'IEA-MethaneAbatement-US'!$N:$N,"&gt;="&amp;$A27,'IEA-MethaneAbatement-US'!$L:$L,$C$1))+(VLOOKUP($D$1,'Multipliers and Adjustments'!$A$70:$I$86,TRUNC(COLUMN(AF$2)/5)+2,FALSE)*SUMIFS('IEA-MethaneAbatement-US'!$M:$M,'IEA-MethaneAbatement-US'!$N:$N,"&lt;"&amp;$B27,'IEA-MethaneAbatement-US'!$N:$N,"&gt;="&amp;$A27,'IEA-MethaneAbatement-US'!$L:$L,$D$1)))*'State Downscaling Multipliers'!$B$7*(1+'EPA to IEA Scaling'!AJ$10)</f>
        <v>0</v>
      </c>
      <c r="AG27" s="167">
        <f>((VLOOKUP($B$1,'Multipliers and Adjustments'!$A$70:$I$86,TRUNC(COLUMN(AG$2)/5)+2,FALSE)*SUMIFS('IEA-MethaneAbatement-US'!$M:$M,'IEA-MethaneAbatement-US'!$N:$N,"&lt;"&amp;$B27,'IEA-MethaneAbatement-US'!$N:$N,"&gt;="&amp;$A27,'IEA-MethaneAbatement-US'!$L:$L,$B$1))+(VLOOKUP($C$1,'Multipliers and Adjustments'!$A$70:$I$86,TRUNC(COLUMN(AG$2)/5)+2,FALSE)*SUMIFS('IEA-MethaneAbatement-US'!$M:$M,'IEA-MethaneAbatement-US'!$N:$N,"&lt;"&amp;$B27,'IEA-MethaneAbatement-US'!$N:$N,"&gt;="&amp;$A27,'IEA-MethaneAbatement-US'!$L:$L,$C$1))+(VLOOKUP($D$1,'Multipliers and Adjustments'!$A$70:$I$86,TRUNC(COLUMN(AG$2)/5)+2,FALSE)*SUMIFS('IEA-MethaneAbatement-US'!$M:$M,'IEA-MethaneAbatement-US'!$N:$N,"&lt;"&amp;$B27,'IEA-MethaneAbatement-US'!$N:$N,"&gt;="&amp;$A27,'IEA-MethaneAbatement-US'!$L:$L,$D$1)))*'State Downscaling Multipliers'!$B$7*(1+'EPA to IEA Scaling'!AK$10)</f>
        <v>0</v>
      </c>
      <c r="AH27" s="165">
        <f>((VLOOKUP($B$1,'Multipliers and Adjustments'!$A$70:$I$86,TRUNC(COLUMN(AH$2)/5)+2,FALSE)*SUMIFS('IEA-MethaneAbatement-US'!$M:$M,'IEA-MethaneAbatement-US'!$N:$N,"&lt;"&amp;$B27,'IEA-MethaneAbatement-US'!$N:$N,"&gt;="&amp;$A27,'IEA-MethaneAbatement-US'!$L:$L,$B$1))+(VLOOKUP($C$1,'Multipliers and Adjustments'!$A$70:$I$86,TRUNC(COLUMN(AH$2)/5)+2,FALSE)*SUMIFS('IEA-MethaneAbatement-US'!$M:$M,'IEA-MethaneAbatement-US'!$N:$N,"&lt;"&amp;$B27,'IEA-MethaneAbatement-US'!$N:$N,"&gt;="&amp;$A27,'IEA-MethaneAbatement-US'!$L:$L,$C$1))+(VLOOKUP($D$1,'Multipliers and Adjustments'!$A$70:$I$86,TRUNC(COLUMN(AH$2)/5)+2,FALSE)*SUMIFS('IEA-MethaneAbatement-US'!$M:$M,'IEA-MethaneAbatement-US'!$N:$N,"&lt;"&amp;$B27,'IEA-MethaneAbatement-US'!$N:$N,"&gt;="&amp;$A27,'IEA-MethaneAbatement-US'!$L:$L,$D$1)))*'State Downscaling Multipliers'!$B$7*(1+'EPA to IEA Scaling'!AL$10)</f>
        <v>0</v>
      </c>
      <c r="AI27" s="165">
        <f>((VLOOKUP($B$1,'Multipliers and Adjustments'!$A$70:$I$86,TRUNC(COLUMN(AI$2)/5)+2,FALSE)*SUMIFS('IEA-MethaneAbatement-US'!$M:$M,'IEA-MethaneAbatement-US'!$N:$N,"&lt;"&amp;$B27,'IEA-MethaneAbatement-US'!$N:$N,"&gt;="&amp;$A27,'IEA-MethaneAbatement-US'!$L:$L,$B$1))+(VLOOKUP($C$1,'Multipliers and Adjustments'!$A$70:$I$86,TRUNC(COLUMN(AI$2)/5)+2,FALSE)*SUMIFS('IEA-MethaneAbatement-US'!$M:$M,'IEA-MethaneAbatement-US'!$N:$N,"&lt;"&amp;$B27,'IEA-MethaneAbatement-US'!$N:$N,"&gt;="&amp;$A27,'IEA-MethaneAbatement-US'!$L:$L,$C$1))+(VLOOKUP($D$1,'Multipliers and Adjustments'!$A$70:$I$86,TRUNC(COLUMN(AI$2)/5)+2,FALSE)*SUMIFS('IEA-MethaneAbatement-US'!$M:$M,'IEA-MethaneAbatement-US'!$N:$N,"&lt;"&amp;$B27,'IEA-MethaneAbatement-US'!$N:$N,"&gt;="&amp;$A27,'IEA-MethaneAbatement-US'!$L:$L,$D$1)))*'State Downscaling Multipliers'!$B$7*(1+'EPA to IEA Scaling'!AM$10)</f>
        <v>0</v>
      </c>
      <c r="AJ27" s="165">
        <f>((VLOOKUP($B$1,'Multipliers and Adjustments'!$A$70:$I$86,TRUNC(COLUMN(AJ$2)/5)+2,FALSE)*SUMIFS('IEA-MethaneAbatement-US'!$M:$M,'IEA-MethaneAbatement-US'!$N:$N,"&lt;"&amp;$B27,'IEA-MethaneAbatement-US'!$N:$N,"&gt;="&amp;$A27,'IEA-MethaneAbatement-US'!$L:$L,$B$1))+(VLOOKUP($C$1,'Multipliers and Adjustments'!$A$70:$I$86,TRUNC(COLUMN(AJ$2)/5)+2,FALSE)*SUMIFS('IEA-MethaneAbatement-US'!$M:$M,'IEA-MethaneAbatement-US'!$N:$N,"&lt;"&amp;$B27,'IEA-MethaneAbatement-US'!$N:$N,"&gt;="&amp;$A27,'IEA-MethaneAbatement-US'!$L:$L,$C$1))+(VLOOKUP($D$1,'Multipliers and Adjustments'!$A$70:$I$86,TRUNC(COLUMN(AJ$2)/5)+2,FALSE)*SUMIFS('IEA-MethaneAbatement-US'!$M:$M,'IEA-MethaneAbatement-US'!$N:$N,"&lt;"&amp;$B27,'IEA-MethaneAbatement-US'!$N:$N,"&gt;="&amp;$A27,'IEA-MethaneAbatement-US'!$L:$L,$D$1)))*'State Downscaling Multipliers'!$B$7*(1+'EPA to IEA Scaling'!AN$10)</f>
        <v>0</v>
      </c>
      <c r="AK27" s="165">
        <f>((VLOOKUP($B$1,'Multipliers and Adjustments'!$A$70:$I$86,TRUNC(COLUMN(AK$2)/5)+2,FALSE)*SUMIFS('IEA-MethaneAbatement-US'!$M:$M,'IEA-MethaneAbatement-US'!$N:$N,"&lt;"&amp;$B27,'IEA-MethaneAbatement-US'!$N:$N,"&gt;="&amp;$A27,'IEA-MethaneAbatement-US'!$L:$L,$B$1))+(VLOOKUP($C$1,'Multipliers and Adjustments'!$A$70:$I$86,TRUNC(COLUMN(AK$2)/5)+2,FALSE)*SUMIFS('IEA-MethaneAbatement-US'!$M:$M,'IEA-MethaneAbatement-US'!$N:$N,"&lt;"&amp;$B27,'IEA-MethaneAbatement-US'!$N:$N,"&gt;="&amp;$A27,'IEA-MethaneAbatement-US'!$L:$L,$C$1))+(VLOOKUP($D$1,'Multipliers and Adjustments'!$A$70:$I$86,TRUNC(COLUMN(AK$2)/5)+2,FALSE)*SUMIFS('IEA-MethaneAbatement-US'!$M:$M,'IEA-MethaneAbatement-US'!$N:$N,"&lt;"&amp;$B27,'IEA-MethaneAbatement-US'!$N:$N,"&gt;="&amp;$A27,'IEA-MethaneAbatement-US'!$L:$L,$D$1)))*'State Downscaling Multipliers'!$B$7*(1+'EPA to IEA Scaling'!AO$10)</f>
        <v>0</v>
      </c>
      <c r="AL27" s="167">
        <f>((VLOOKUP($B$1,'Multipliers and Adjustments'!$A$70:$I$86,TRUNC(COLUMN(AL$2)/5)+2,FALSE)*SUMIFS('IEA-MethaneAbatement-US'!$M:$M,'IEA-MethaneAbatement-US'!$N:$N,"&lt;"&amp;$B27,'IEA-MethaneAbatement-US'!$N:$N,"&gt;="&amp;$A27,'IEA-MethaneAbatement-US'!$L:$L,$B$1))+(VLOOKUP($C$1,'Multipliers and Adjustments'!$A$70:$I$86,TRUNC(COLUMN(AL$2)/5)+2,FALSE)*SUMIFS('IEA-MethaneAbatement-US'!$M:$M,'IEA-MethaneAbatement-US'!$N:$N,"&lt;"&amp;$B27,'IEA-MethaneAbatement-US'!$N:$N,"&gt;="&amp;$A27,'IEA-MethaneAbatement-US'!$L:$L,$C$1))+(VLOOKUP($D$1,'Multipliers and Adjustments'!$A$70:$I$86,TRUNC(COLUMN(AL$2)/5)+2,FALSE)*SUMIFS('IEA-MethaneAbatement-US'!$M:$M,'IEA-MethaneAbatement-US'!$N:$N,"&lt;"&amp;$B27,'IEA-MethaneAbatement-US'!$N:$N,"&gt;="&amp;$A27,'IEA-MethaneAbatement-US'!$L:$L,$D$1)))*'State Downscaling Multipliers'!$B$7*(1+'EPA to IEA Scaling'!AP$10)</f>
        <v>0</v>
      </c>
    </row>
    <row r="28" spans="1:38" ht="15.75" customHeight="1" x14ac:dyDescent="0.25">
      <c r="A28" s="50">
        <f t="shared" si="1"/>
        <v>-60</v>
      </c>
      <c r="B28" s="50">
        <f t="shared" si="2"/>
        <v>-50</v>
      </c>
      <c r="C28" s="165">
        <f>((VLOOKUP($B$1,'Multipliers and Adjustments'!$A$70:$I$86,TRUNC(COLUMN(C$2)/5)+2,FALSE)*SUMIFS('IEA-MethaneAbatement-US'!$M:$M,'IEA-MethaneAbatement-US'!$N:$N,"&lt;"&amp;$B28,'IEA-MethaneAbatement-US'!$N:$N,"&gt;="&amp;$A28,'IEA-MethaneAbatement-US'!$L:$L,$B$1))+(VLOOKUP($C$1,'Multipliers and Adjustments'!$A$70:$I$86,TRUNC(COLUMN(C$2)/5)+2,FALSE)*SUMIFS('IEA-MethaneAbatement-US'!$M:$M,'IEA-MethaneAbatement-US'!$N:$N,"&lt;"&amp;$B28,'IEA-MethaneAbatement-US'!$N:$N,"&gt;="&amp;$A28,'IEA-MethaneAbatement-US'!$L:$L,$C$1))+(VLOOKUP($D$1,'Multipliers and Adjustments'!$A$70:$I$86,TRUNC(COLUMN(C$2)/5)+2,FALSE)*SUMIFS('IEA-MethaneAbatement-US'!$M:$M,'IEA-MethaneAbatement-US'!$N:$N,"&lt;"&amp;$B28,'IEA-MethaneAbatement-US'!$N:$N,"&gt;="&amp;$A28,'IEA-MethaneAbatement-US'!$L:$L,$D$1)))*'State Downscaling Multipliers'!$B$7*(1+'EPA to IEA Scaling'!G$10)</f>
        <v>0</v>
      </c>
      <c r="D28" s="165">
        <f>((VLOOKUP($B$1,'Multipliers and Adjustments'!$A$70:$I$86,TRUNC(COLUMN(D$2)/5)+2,FALSE)*SUMIFS('IEA-MethaneAbatement-US'!$M:$M,'IEA-MethaneAbatement-US'!$N:$N,"&lt;"&amp;$B28,'IEA-MethaneAbatement-US'!$N:$N,"&gt;="&amp;$A28,'IEA-MethaneAbatement-US'!$L:$L,$B$1))+(VLOOKUP($C$1,'Multipliers and Adjustments'!$A$70:$I$86,TRUNC(COLUMN(D$2)/5)+2,FALSE)*SUMIFS('IEA-MethaneAbatement-US'!$M:$M,'IEA-MethaneAbatement-US'!$N:$N,"&lt;"&amp;$B28,'IEA-MethaneAbatement-US'!$N:$N,"&gt;="&amp;$A28,'IEA-MethaneAbatement-US'!$L:$L,$C$1))+(VLOOKUP($D$1,'Multipliers and Adjustments'!$A$70:$I$86,TRUNC(COLUMN(D$2)/5)+2,FALSE)*SUMIFS('IEA-MethaneAbatement-US'!$M:$M,'IEA-MethaneAbatement-US'!$N:$N,"&lt;"&amp;$B28,'IEA-MethaneAbatement-US'!$N:$N,"&gt;="&amp;$A28,'IEA-MethaneAbatement-US'!$L:$L,$D$1)))*'State Downscaling Multipliers'!$B$7*(1+'EPA to IEA Scaling'!H$10)</f>
        <v>0</v>
      </c>
      <c r="E28" s="165">
        <f>((VLOOKUP($B$1,'Multipliers and Adjustments'!$A$70:$I$86,TRUNC(COLUMN(E$2)/5)+2,FALSE)*SUMIFS('IEA-MethaneAbatement-US'!$M:$M,'IEA-MethaneAbatement-US'!$N:$N,"&lt;"&amp;$B28,'IEA-MethaneAbatement-US'!$N:$N,"&gt;="&amp;$A28,'IEA-MethaneAbatement-US'!$L:$L,$B$1))+(VLOOKUP($C$1,'Multipliers and Adjustments'!$A$70:$I$86,TRUNC(COLUMN(E$2)/5)+2,FALSE)*SUMIFS('IEA-MethaneAbatement-US'!$M:$M,'IEA-MethaneAbatement-US'!$N:$N,"&lt;"&amp;$B28,'IEA-MethaneAbatement-US'!$N:$N,"&gt;="&amp;$A28,'IEA-MethaneAbatement-US'!$L:$L,$C$1))+(VLOOKUP($D$1,'Multipliers and Adjustments'!$A$70:$I$86,TRUNC(COLUMN(E$2)/5)+2,FALSE)*SUMIFS('IEA-MethaneAbatement-US'!$M:$M,'IEA-MethaneAbatement-US'!$N:$N,"&lt;"&amp;$B28,'IEA-MethaneAbatement-US'!$N:$N,"&gt;="&amp;$A28,'IEA-MethaneAbatement-US'!$L:$L,$D$1)))*'State Downscaling Multipliers'!$B$7*(1+'EPA to IEA Scaling'!I$10)</f>
        <v>0</v>
      </c>
      <c r="F28" s="165">
        <f>((VLOOKUP($B$1,'Multipliers and Adjustments'!$A$70:$I$86,TRUNC(COLUMN(F$2)/5)+2,FALSE)*SUMIFS('IEA-MethaneAbatement-US'!$M:$M,'IEA-MethaneAbatement-US'!$N:$N,"&lt;"&amp;$B28,'IEA-MethaneAbatement-US'!$N:$N,"&gt;="&amp;$A28,'IEA-MethaneAbatement-US'!$L:$L,$B$1))+(VLOOKUP($C$1,'Multipliers and Adjustments'!$A$70:$I$86,TRUNC(COLUMN(F$2)/5)+2,FALSE)*SUMIFS('IEA-MethaneAbatement-US'!$M:$M,'IEA-MethaneAbatement-US'!$N:$N,"&lt;"&amp;$B28,'IEA-MethaneAbatement-US'!$N:$N,"&gt;="&amp;$A28,'IEA-MethaneAbatement-US'!$L:$L,$C$1))+(VLOOKUP($D$1,'Multipliers and Adjustments'!$A$70:$I$86,TRUNC(COLUMN(F$2)/5)+2,FALSE)*SUMIFS('IEA-MethaneAbatement-US'!$M:$M,'IEA-MethaneAbatement-US'!$N:$N,"&lt;"&amp;$B28,'IEA-MethaneAbatement-US'!$N:$N,"&gt;="&amp;$A28,'IEA-MethaneAbatement-US'!$L:$L,$D$1)))*'State Downscaling Multipliers'!$B$7*(1+'EPA to IEA Scaling'!J$10)</f>
        <v>0</v>
      </c>
      <c r="G28" s="166">
        <f>((VLOOKUP($B$1,'Multipliers and Adjustments'!$A$70:$I$86,TRUNC(COLUMN(G$2)/5)+2,FALSE)*SUMIFS('IEA-MethaneAbatement-US'!$M:$M,'IEA-MethaneAbatement-US'!$N:$N,"&lt;"&amp;$B28,'IEA-MethaneAbatement-US'!$N:$N,"&gt;="&amp;$A28,'IEA-MethaneAbatement-US'!$L:$L,$B$1))+(VLOOKUP($C$1,'Multipliers and Adjustments'!$A$70:$I$86,TRUNC(COLUMN(G$2)/5)+2,FALSE)*SUMIFS('IEA-MethaneAbatement-US'!$M:$M,'IEA-MethaneAbatement-US'!$N:$N,"&lt;"&amp;$B28,'IEA-MethaneAbatement-US'!$N:$N,"&gt;="&amp;$A28,'IEA-MethaneAbatement-US'!$L:$L,$C$1))+(VLOOKUP($D$1,'Multipliers and Adjustments'!$A$70:$I$86,TRUNC(COLUMN(G$2)/5)+2,FALSE)*SUMIFS('IEA-MethaneAbatement-US'!$M:$M,'IEA-MethaneAbatement-US'!$N:$N,"&lt;"&amp;$B28,'IEA-MethaneAbatement-US'!$N:$N,"&gt;="&amp;$A28,'IEA-MethaneAbatement-US'!$L:$L,$D$1)))*'State Downscaling Multipliers'!$B$7*(1+'EPA to IEA Scaling'!K$10)</f>
        <v>0</v>
      </c>
      <c r="H28" s="167">
        <f>((VLOOKUP($B$1,'Multipliers and Adjustments'!$A$70:$I$86,TRUNC(COLUMN(H$2)/5)+2,FALSE)*SUMIFS('IEA-MethaneAbatement-US'!$M:$M,'IEA-MethaneAbatement-US'!$N:$N,"&lt;"&amp;$B28,'IEA-MethaneAbatement-US'!$N:$N,"&gt;="&amp;$A28,'IEA-MethaneAbatement-US'!$L:$L,$B$1))+(VLOOKUP($C$1,'Multipliers and Adjustments'!$A$70:$I$86,TRUNC(COLUMN(H$2)/5)+2,FALSE)*SUMIFS('IEA-MethaneAbatement-US'!$M:$M,'IEA-MethaneAbatement-US'!$N:$N,"&lt;"&amp;$B28,'IEA-MethaneAbatement-US'!$N:$N,"&gt;="&amp;$A28,'IEA-MethaneAbatement-US'!$L:$L,$C$1))+(VLOOKUP($D$1,'Multipliers and Adjustments'!$A$70:$I$86,TRUNC(COLUMN(H$2)/5)+2,FALSE)*SUMIFS('IEA-MethaneAbatement-US'!$M:$M,'IEA-MethaneAbatement-US'!$N:$N,"&lt;"&amp;$B28,'IEA-MethaneAbatement-US'!$N:$N,"&gt;="&amp;$A28,'IEA-MethaneAbatement-US'!$L:$L,$D$1)))*'State Downscaling Multipliers'!$B$7*(1+'EPA to IEA Scaling'!L$10)</f>
        <v>0</v>
      </c>
      <c r="I28" s="165">
        <f>((VLOOKUP($B$1,'Multipliers and Adjustments'!$A$70:$I$86,TRUNC(COLUMN(I$2)/5)+2,FALSE)*SUMIFS('IEA-MethaneAbatement-US'!$M:$M,'IEA-MethaneAbatement-US'!$N:$N,"&lt;"&amp;$B28,'IEA-MethaneAbatement-US'!$N:$N,"&gt;="&amp;$A28,'IEA-MethaneAbatement-US'!$L:$L,$B$1))+(VLOOKUP($C$1,'Multipliers and Adjustments'!$A$70:$I$86,TRUNC(COLUMN(I$2)/5)+2,FALSE)*SUMIFS('IEA-MethaneAbatement-US'!$M:$M,'IEA-MethaneAbatement-US'!$N:$N,"&lt;"&amp;$B28,'IEA-MethaneAbatement-US'!$N:$N,"&gt;="&amp;$A28,'IEA-MethaneAbatement-US'!$L:$L,$C$1))+(VLOOKUP($D$1,'Multipliers and Adjustments'!$A$70:$I$86,TRUNC(COLUMN(I$2)/5)+2,FALSE)*SUMIFS('IEA-MethaneAbatement-US'!$M:$M,'IEA-MethaneAbatement-US'!$N:$N,"&lt;"&amp;$B28,'IEA-MethaneAbatement-US'!$N:$N,"&gt;="&amp;$A28,'IEA-MethaneAbatement-US'!$L:$L,$D$1)))*'State Downscaling Multipliers'!$B$7*(1+'EPA to IEA Scaling'!M$10)</f>
        <v>0</v>
      </c>
      <c r="J28" s="165">
        <f>((VLOOKUP($B$1,'Multipliers and Adjustments'!$A$70:$I$86,TRUNC(COLUMN(J$2)/5)+2,FALSE)*SUMIFS('IEA-MethaneAbatement-US'!$M:$M,'IEA-MethaneAbatement-US'!$N:$N,"&lt;"&amp;$B28,'IEA-MethaneAbatement-US'!$N:$N,"&gt;="&amp;$A28,'IEA-MethaneAbatement-US'!$L:$L,$B$1))+(VLOOKUP($C$1,'Multipliers and Adjustments'!$A$70:$I$86,TRUNC(COLUMN(J$2)/5)+2,FALSE)*SUMIFS('IEA-MethaneAbatement-US'!$M:$M,'IEA-MethaneAbatement-US'!$N:$N,"&lt;"&amp;$B28,'IEA-MethaneAbatement-US'!$N:$N,"&gt;="&amp;$A28,'IEA-MethaneAbatement-US'!$L:$L,$C$1))+(VLOOKUP($D$1,'Multipliers and Adjustments'!$A$70:$I$86,TRUNC(COLUMN(J$2)/5)+2,FALSE)*SUMIFS('IEA-MethaneAbatement-US'!$M:$M,'IEA-MethaneAbatement-US'!$N:$N,"&lt;"&amp;$B28,'IEA-MethaneAbatement-US'!$N:$N,"&gt;="&amp;$A28,'IEA-MethaneAbatement-US'!$L:$L,$D$1)))*'State Downscaling Multipliers'!$B$7*(1+'EPA to IEA Scaling'!N$10)</f>
        <v>0</v>
      </c>
      <c r="K28" s="165">
        <f>((VLOOKUP($B$1,'Multipliers and Adjustments'!$A$70:$I$86,TRUNC(COLUMN(K$2)/5)+2,FALSE)*SUMIFS('IEA-MethaneAbatement-US'!$M:$M,'IEA-MethaneAbatement-US'!$N:$N,"&lt;"&amp;$B28,'IEA-MethaneAbatement-US'!$N:$N,"&gt;="&amp;$A28,'IEA-MethaneAbatement-US'!$L:$L,$B$1))+(VLOOKUP($C$1,'Multipliers and Adjustments'!$A$70:$I$86,TRUNC(COLUMN(K$2)/5)+2,FALSE)*SUMIFS('IEA-MethaneAbatement-US'!$M:$M,'IEA-MethaneAbatement-US'!$N:$N,"&lt;"&amp;$B28,'IEA-MethaneAbatement-US'!$N:$N,"&gt;="&amp;$A28,'IEA-MethaneAbatement-US'!$L:$L,$C$1))+(VLOOKUP($D$1,'Multipliers and Adjustments'!$A$70:$I$86,TRUNC(COLUMN(K$2)/5)+2,FALSE)*SUMIFS('IEA-MethaneAbatement-US'!$M:$M,'IEA-MethaneAbatement-US'!$N:$N,"&lt;"&amp;$B28,'IEA-MethaneAbatement-US'!$N:$N,"&gt;="&amp;$A28,'IEA-MethaneAbatement-US'!$L:$L,$D$1)))*'State Downscaling Multipliers'!$B$7*(1+'EPA to IEA Scaling'!O$10)</f>
        <v>0</v>
      </c>
      <c r="L28" s="165">
        <f>((VLOOKUP($B$1,'Multipliers and Adjustments'!$A$70:$I$86,TRUNC(COLUMN(L$2)/5)+2,FALSE)*SUMIFS('IEA-MethaneAbatement-US'!$M:$M,'IEA-MethaneAbatement-US'!$N:$N,"&lt;"&amp;$B28,'IEA-MethaneAbatement-US'!$N:$N,"&gt;="&amp;$A28,'IEA-MethaneAbatement-US'!$L:$L,$B$1))+(VLOOKUP($C$1,'Multipliers and Adjustments'!$A$70:$I$86,TRUNC(COLUMN(L$2)/5)+2,FALSE)*SUMIFS('IEA-MethaneAbatement-US'!$M:$M,'IEA-MethaneAbatement-US'!$N:$N,"&lt;"&amp;$B28,'IEA-MethaneAbatement-US'!$N:$N,"&gt;="&amp;$A28,'IEA-MethaneAbatement-US'!$L:$L,$C$1))+(VLOOKUP($D$1,'Multipliers and Adjustments'!$A$70:$I$86,TRUNC(COLUMN(L$2)/5)+2,FALSE)*SUMIFS('IEA-MethaneAbatement-US'!$M:$M,'IEA-MethaneAbatement-US'!$N:$N,"&lt;"&amp;$B28,'IEA-MethaneAbatement-US'!$N:$N,"&gt;="&amp;$A28,'IEA-MethaneAbatement-US'!$L:$L,$D$1)))*'State Downscaling Multipliers'!$B$7*(1+'EPA to IEA Scaling'!P$10)</f>
        <v>0</v>
      </c>
      <c r="M28" s="167">
        <f>((VLOOKUP($B$1,'Multipliers and Adjustments'!$A$70:$I$86,TRUNC(COLUMN(M$2)/5)+2,FALSE)*SUMIFS('IEA-MethaneAbatement-US'!$M:$M,'IEA-MethaneAbatement-US'!$N:$N,"&lt;"&amp;$B28,'IEA-MethaneAbatement-US'!$N:$N,"&gt;="&amp;$A28,'IEA-MethaneAbatement-US'!$L:$L,$B$1))+(VLOOKUP($C$1,'Multipliers and Adjustments'!$A$70:$I$86,TRUNC(COLUMN(M$2)/5)+2,FALSE)*SUMIFS('IEA-MethaneAbatement-US'!$M:$M,'IEA-MethaneAbatement-US'!$N:$N,"&lt;"&amp;$B28,'IEA-MethaneAbatement-US'!$N:$N,"&gt;="&amp;$A28,'IEA-MethaneAbatement-US'!$L:$L,$C$1))+(VLOOKUP($D$1,'Multipliers and Adjustments'!$A$70:$I$86,TRUNC(COLUMN(M$2)/5)+2,FALSE)*SUMIFS('IEA-MethaneAbatement-US'!$M:$M,'IEA-MethaneAbatement-US'!$N:$N,"&lt;"&amp;$B28,'IEA-MethaneAbatement-US'!$N:$N,"&gt;="&amp;$A28,'IEA-MethaneAbatement-US'!$L:$L,$D$1)))*'State Downscaling Multipliers'!$B$7*(1+'EPA to IEA Scaling'!Q$10)</f>
        <v>0</v>
      </c>
      <c r="N28" s="165">
        <f>((VLOOKUP($B$1,'Multipliers and Adjustments'!$A$70:$I$86,TRUNC(COLUMN(N$2)/5)+2,FALSE)*SUMIFS('IEA-MethaneAbatement-US'!$M:$M,'IEA-MethaneAbatement-US'!$N:$N,"&lt;"&amp;$B28,'IEA-MethaneAbatement-US'!$N:$N,"&gt;="&amp;$A28,'IEA-MethaneAbatement-US'!$L:$L,$B$1))+(VLOOKUP($C$1,'Multipliers and Adjustments'!$A$70:$I$86,TRUNC(COLUMN(N$2)/5)+2,FALSE)*SUMIFS('IEA-MethaneAbatement-US'!$M:$M,'IEA-MethaneAbatement-US'!$N:$N,"&lt;"&amp;$B28,'IEA-MethaneAbatement-US'!$N:$N,"&gt;="&amp;$A28,'IEA-MethaneAbatement-US'!$L:$L,$C$1))+(VLOOKUP($D$1,'Multipliers and Adjustments'!$A$70:$I$86,TRUNC(COLUMN(N$2)/5)+2,FALSE)*SUMIFS('IEA-MethaneAbatement-US'!$M:$M,'IEA-MethaneAbatement-US'!$N:$N,"&lt;"&amp;$B28,'IEA-MethaneAbatement-US'!$N:$N,"&gt;="&amp;$A28,'IEA-MethaneAbatement-US'!$L:$L,$D$1)))*'State Downscaling Multipliers'!$B$7*(1+'EPA to IEA Scaling'!R$10)</f>
        <v>0</v>
      </c>
      <c r="O28" s="165">
        <f>((VLOOKUP($B$1,'Multipliers and Adjustments'!$A$70:$I$86,TRUNC(COLUMN(O$2)/5)+2,FALSE)*SUMIFS('IEA-MethaneAbatement-US'!$M:$M,'IEA-MethaneAbatement-US'!$N:$N,"&lt;"&amp;$B28,'IEA-MethaneAbatement-US'!$N:$N,"&gt;="&amp;$A28,'IEA-MethaneAbatement-US'!$L:$L,$B$1))+(VLOOKUP($C$1,'Multipliers and Adjustments'!$A$70:$I$86,TRUNC(COLUMN(O$2)/5)+2,FALSE)*SUMIFS('IEA-MethaneAbatement-US'!$M:$M,'IEA-MethaneAbatement-US'!$N:$N,"&lt;"&amp;$B28,'IEA-MethaneAbatement-US'!$N:$N,"&gt;="&amp;$A28,'IEA-MethaneAbatement-US'!$L:$L,$C$1))+(VLOOKUP($D$1,'Multipliers and Adjustments'!$A$70:$I$86,TRUNC(COLUMN(O$2)/5)+2,FALSE)*SUMIFS('IEA-MethaneAbatement-US'!$M:$M,'IEA-MethaneAbatement-US'!$N:$N,"&lt;"&amp;$B28,'IEA-MethaneAbatement-US'!$N:$N,"&gt;="&amp;$A28,'IEA-MethaneAbatement-US'!$L:$L,$D$1)))*'State Downscaling Multipliers'!$B$7*(1+'EPA to IEA Scaling'!S$10)</f>
        <v>0</v>
      </c>
      <c r="P28" s="165">
        <f>((VLOOKUP($B$1,'Multipliers and Adjustments'!$A$70:$I$86,TRUNC(COLUMN(P$2)/5)+2,FALSE)*SUMIFS('IEA-MethaneAbatement-US'!$M:$M,'IEA-MethaneAbatement-US'!$N:$N,"&lt;"&amp;$B28,'IEA-MethaneAbatement-US'!$N:$N,"&gt;="&amp;$A28,'IEA-MethaneAbatement-US'!$L:$L,$B$1))+(VLOOKUP($C$1,'Multipliers and Adjustments'!$A$70:$I$86,TRUNC(COLUMN(P$2)/5)+2,FALSE)*SUMIFS('IEA-MethaneAbatement-US'!$M:$M,'IEA-MethaneAbatement-US'!$N:$N,"&lt;"&amp;$B28,'IEA-MethaneAbatement-US'!$N:$N,"&gt;="&amp;$A28,'IEA-MethaneAbatement-US'!$L:$L,$C$1))+(VLOOKUP($D$1,'Multipliers and Adjustments'!$A$70:$I$86,TRUNC(COLUMN(P$2)/5)+2,FALSE)*SUMIFS('IEA-MethaneAbatement-US'!$M:$M,'IEA-MethaneAbatement-US'!$N:$N,"&lt;"&amp;$B28,'IEA-MethaneAbatement-US'!$N:$N,"&gt;="&amp;$A28,'IEA-MethaneAbatement-US'!$L:$L,$D$1)))*'State Downscaling Multipliers'!$B$7*(1+'EPA to IEA Scaling'!T$10)</f>
        <v>0</v>
      </c>
      <c r="Q28" s="165">
        <f>((VLOOKUP($B$1,'Multipliers and Adjustments'!$A$70:$I$86,TRUNC(COLUMN(Q$2)/5)+2,FALSE)*SUMIFS('IEA-MethaneAbatement-US'!$M:$M,'IEA-MethaneAbatement-US'!$N:$N,"&lt;"&amp;$B28,'IEA-MethaneAbatement-US'!$N:$N,"&gt;="&amp;$A28,'IEA-MethaneAbatement-US'!$L:$L,$B$1))+(VLOOKUP($C$1,'Multipliers and Adjustments'!$A$70:$I$86,TRUNC(COLUMN(Q$2)/5)+2,FALSE)*SUMIFS('IEA-MethaneAbatement-US'!$M:$M,'IEA-MethaneAbatement-US'!$N:$N,"&lt;"&amp;$B28,'IEA-MethaneAbatement-US'!$N:$N,"&gt;="&amp;$A28,'IEA-MethaneAbatement-US'!$L:$L,$C$1))+(VLOOKUP($D$1,'Multipliers and Adjustments'!$A$70:$I$86,TRUNC(COLUMN(Q$2)/5)+2,FALSE)*SUMIFS('IEA-MethaneAbatement-US'!$M:$M,'IEA-MethaneAbatement-US'!$N:$N,"&lt;"&amp;$B28,'IEA-MethaneAbatement-US'!$N:$N,"&gt;="&amp;$A28,'IEA-MethaneAbatement-US'!$L:$L,$D$1)))*'State Downscaling Multipliers'!$B$7*(1+'EPA to IEA Scaling'!U$10)</f>
        <v>0</v>
      </c>
      <c r="R28" s="167">
        <f>((VLOOKUP($B$1,'Multipliers and Adjustments'!$A$70:$I$86,TRUNC(COLUMN(R$2)/5)+2,FALSE)*SUMIFS('IEA-MethaneAbatement-US'!$M:$M,'IEA-MethaneAbatement-US'!$N:$N,"&lt;"&amp;$B28,'IEA-MethaneAbatement-US'!$N:$N,"&gt;="&amp;$A28,'IEA-MethaneAbatement-US'!$L:$L,$B$1))+(VLOOKUP($C$1,'Multipliers and Adjustments'!$A$70:$I$86,TRUNC(COLUMN(R$2)/5)+2,FALSE)*SUMIFS('IEA-MethaneAbatement-US'!$M:$M,'IEA-MethaneAbatement-US'!$N:$N,"&lt;"&amp;$B28,'IEA-MethaneAbatement-US'!$N:$N,"&gt;="&amp;$A28,'IEA-MethaneAbatement-US'!$L:$L,$C$1))+(VLOOKUP($D$1,'Multipliers and Adjustments'!$A$70:$I$86,TRUNC(COLUMN(R$2)/5)+2,FALSE)*SUMIFS('IEA-MethaneAbatement-US'!$M:$M,'IEA-MethaneAbatement-US'!$N:$N,"&lt;"&amp;$B28,'IEA-MethaneAbatement-US'!$N:$N,"&gt;="&amp;$A28,'IEA-MethaneAbatement-US'!$L:$L,$D$1)))*'State Downscaling Multipliers'!$B$7*(1+'EPA to IEA Scaling'!V$10)</f>
        <v>0</v>
      </c>
      <c r="S28" s="165">
        <f>((VLOOKUP($B$1,'Multipliers and Adjustments'!$A$70:$I$86,TRUNC(COLUMN(S$2)/5)+2,FALSE)*SUMIFS('IEA-MethaneAbatement-US'!$M:$M,'IEA-MethaneAbatement-US'!$N:$N,"&lt;"&amp;$B28,'IEA-MethaneAbatement-US'!$N:$N,"&gt;="&amp;$A28,'IEA-MethaneAbatement-US'!$L:$L,$B$1))+(VLOOKUP($C$1,'Multipliers and Adjustments'!$A$70:$I$86,TRUNC(COLUMN(S$2)/5)+2,FALSE)*SUMIFS('IEA-MethaneAbatement-US'!$M:$M,'IEA-MethaneAbatement-US'!$N:$N,"&lt;"&amp;$B28,'IEA-MethaneAbatement-US'!$N:$N,"&gt;="&amp;$A28,'IEA-MethaneAbatement-US'!$L:$L,$C$1))+(VLOOKUP($D$1,'Multipliers and Adjustments'!$A$70:$I$86,TRUNC(COLUMN(S$2)/5)+2,FALSE)*SUMIFS('IEA-MethaneAbatement-US'!$M:$M,'IEA-MethaneAbatement-US'!$N:$N,"&lt;"&amp;$B28,'IEA-MethaneAbatement-US'!$N:$N,"&gt;="&amp;$A28,'IEA-MethaneAbatement-US'!$L:$L,$D$1)))*'State Downscaling Multipliers'!$B$7*(1+'EPA to IEA Scaling'!W$10)</f>
        <v>0</v>
      </c>
      <c r="T28" s="165">
        <f>((VLOOKUP($B$1,'Multipliers and Adjustments'!$A$70:$I$86,TRUNC(COLUMN(T$2)/5)+2,FALSE)*SUMIFS('IEA-MethaneAbatement-US'!$M:$M,'IEA-MethaneAbatement-US'!$N:$N,"&lt;"&amp;$B28,'IEA-MethaneAbatement-US'!$N:$N,"&gt;="&amp;$A28,'IEA-MethaneAbatement-US'!$L:$L,$B$1))+(VLOOKUP($C$1,'Multipliers and Adjustments'!$A$70:$I$86,TRUNC(COLUMN(T$2)/5)+2,FALSE)*SUMIFS('IEA-MethaneAbatement-US'!$M:$M,'IEA-MethaneAbatement-US'!$N:$N,"&lt;"&amp;$B28,'IEA-MethaneAbatement-US'!$N:$N,"&gt;="&amp;$A28,'IEA-MethaneAbatement-US'!$L:$L,$C$1))+(VLOOKUP($D$1,'Multipliers and Adjustments'!$A$70:$I$86,TRUNC(COLUMN(T$2)/5)+2,FALSE)*SUMIFS('IEA-MethaneAbatement-US'!$M:$M,'IEA-MethaneAbatement-US'!$N:$N,"&lt;"&amp;$B28,'IEA-MethaneAbatement-US'!$N:$N,"&gt;="&amp;$A28,'IEA-MethaneAbatement-US'!$L:$L,$D$1)))*'State Downscaling Multipliers'!$B$7*(1+'EPA to IEA Scaling'!X$10)</f>
        <v>0</v>
      </c>
      <c r="U28" s="165">
        <f>((VLOOKUP($B$1,'Multipliers and Adjustments'!$A$70:$I$86,TRUNC(COLUMN(U$2)/5)+2,FALSE)*SUMIFS('IEA-MethaneAbatement-US'!$M:$M,'IEA-MethaneAbatement-US'!$N:$N,"&lt;"&amp;$B28,'IEA-MethaneAbatement-US'!$N:$N,"&gt;="&amp;$A28,'IEA-MethaneAbatement-US'!$L:$L,$B$1))+(VLOOKUP($C$1,'Multipliers and Adjustments'!$A$70:$I$86,TRUNC(COLUMN(U$2)/5)+2,FALSE)*SUMIFS('IEA-MethaneAbatement-US'!$M:$M,'IEA-MethaneAbatement-US'!$N:$N,"&lt;"&amp;$B28,'IEA-MethaneAbatement-US'!$N:$N,"&gt;="&amp;$A28,'IEA-MethaneAbatement-US'!$L:$L,$C$1))+(VLOOKUP($D$1,'Multipliers and Adjustments'!$A$70:$I$86,TRUNC(COLUMN(U$2)/5)+2,FALSE)*SUMIFS('IEA-MethaneAbatement-US'!$M:$M,'IEA-MethaneAbatement-US'!$N:$N,"&lt;"&amp;$B28,'IEA-MethaneAbatement-US'!$N:$N,"&gt;="&amp;$A28,'IEA-MethaneAbatement-US'!$L:$L,$D$1)))*'State Downscaling Multipliers'!$B$7*(1+'EPA to IEA Scaling'!Y$10)</f>
        <v>0</v>
      </c>
      <c r="V28" s="165">
        <f>((VLOOKUP($B$1,'Multipliers and Adjustments'!$A$70:$I$86,TRUNC(COLUMN(V$2)/5)+2,FALSE)*SUMIFS('IEA-MethaneAbatement-US'!$M:$M,'IEA-MethaneAbatement-US'!$N:$N,"&lt;"&amp;$B28,'IEA-MethaneAbatement-US'!$N:$N,"&gt;="&amp;$A28,'IEA-MethaneAbatement-US'!$L:$L,$B$1))+(VLOOKUP($C$1,'Multipliers and Adjustments'!$A$70:$I$86,TRUNC(COLUMN(V$2)/5)+2,FALSE)*SUMIFS('IEA-MethaneAbatement-US'!$M:$M,'IEA-MethaneAbatement-US'!$N:$N,"&lt;"&amp;$B28,'IEA-MethaneAbatement-US'!$N:$N,"&gt;="&amp;$A28,'IEA-MethaneAbatement-US'!$L:$L,$C$1))+(VLOOKUP($D$1,'Multipliers and Adjustments'!$A$70:$I$86,TRUNC(COLUMN(V$2)/5)+2,FALSE)*SUMIFS('IEA-MethaneAbatement-US'!$M:$M,'IEA-MethaneAbatement-US'!$N:$N,"&lt;"&amp;$B28,'IEA-MethaneAbatement-US'!$N:$N,"&gt;="&amp;$A28,'IEA-MethaneAbatement-US'!$L:$L,$D$1)))*'State Downscaling Multipliers'!$B$7*(1+'EPA to IEA Scaling'!Z$10)</f>
        <v>0</v>
      </c>
      <c r="W28" s="167">
        <f>((VLOOKUP($B$1,'Multipliers and Adjustments'!$A$70:$I$86,TRUNC(COLUMN(W$2)/5)+2,FALSE)*SUMIFS('IEA-MethaneAbatement-US'!$M:$M,'IEA-MethaneAbatement-US'!$N:$N,"&lt;"&amp;$B28,'IEA-MethaneAbatement-US'!$N:$N,"&gt;="&amp;$A28,'IEA-MethaneAbatement-US'!$L:$L,$B$1))+(VLOOKUP($C$1,'Multipliers and Adjustments'!$A$70:$I$86,TRUNC(COLUMN(W$2)/5)+2,FALSE)*SUMIFS('IEA-MethaneAbatement-US'!$M:$M,'IEA-MethaneAbatement-US'!$N:$N,"&lt;"&amp;$B28,'IEA-MethaneAbatement-US'!$N:$N,"&gt;="&amp;$A28,'IEA-MethaneAbatement-US'!$L:$L,$C$1))+(VLOOKUP($D$1,'Multipliers and Adjustments'!$A$70:$I$86,TRUNC(COLUMN(W$2)/5)+2,FALSE)*SUMIFS('IEA-MethaneAbatement-US'!$M:$M,'IEA-MethaneAbatement-US'!$N:$N,"&lt;"&amp;$B28,'IEA-MethaneAbatement-US'!$N:$N,"&gt;="&amp;$A28,'IEA-MethaneAbatement-US'!$L:$L,$D$1)))*'State Downscaling Multipliers'!$B$7*(1+'EPA to IEA Scaling'!AA$10)</f>
        <v>0</v>
      </c>
      <c r="X28" s="165">
        <f>((VLOOKUP($B$1,'Multipliers and Adjustments'!$A$70:$I$86,TRUNC(COLUMN(X$2)/5)+2,FALSE)*SUMIFS('IEA-MethaneAbatement-US'!$M:$M,'IEA-MethaneAbatement-US'!$N:$N,"&lt;"&amp;$B28,'IEA-MethaneAbatement-US'!$N:$N,"&gt;="&amp;$A28,'IEA-MethaneAbatement-US'!$L:$L,$B$1))+(VLOOKUP($C$1,'Multipliers and Adjustments'!$A$70:$I$86,TRUNC(COLUMN(X$2)/5)+2,FALSE)*SUMIFS('IEA-MethaneAbatement-US'!$M:$M,'IEA-MethaneAbatement-US'!$N:$N,"&lt;"&amp;$B28,'IEA-MethaneAbatement-US'!$N:$N,"&gt;="&amp;$A28,'IEA-MethaneAbatement-US'!$L:$L,$C$1))+(VLOOKUP($D$1,'Multipliers and Adjustments'!$A$70:$I$86,TRUNC(COLUMN(X$2)/5)+2,FALSE)*SUMIFS('IEA-MethaneAbatement-US'!$M:$M,'IEA-MethaneAbatement-US'!$N:$N,"&lt;"&amp;$B28,'IEA-MethaneAbatement-US'!$N:$N,"&gt;="&amp;$A28,'IEA-MethaneAbatement-US'!$L:$L,$D$1)))*'State Downscaling Multipliers'!$B$7*(1+'EPA to IEA Scaling'!AB$10)</f>
        <v>0</v>
      </c>
      <c r="Y28" s="165">
        <f>((VLOOKUP($B$1,'Multipliers and Adjustments'!$A$70:$I$86,TRUNC(COLUMN(Y$2)/5)+2,FALSE)*SUMIFS('IEA-MethaneAbatement-US'!$M:$M,'IEA-MethaneAbatement-US'!$N:$N,"&lt;"&amp;$B28,'IEA-MethaneAbatement-US'!$N:$N,"&gt;="&amp;$A28,'IEA-MethaneAbatement-US'!$L:$L,$B$1))+(VLOOKUP($C$1,'Multipliers and Adjustments'!$A$70:$I$86,TRUNC(COLUMN(Y$2)/5)+2,FALSE)*SUMIFS('IEA-MethaneAbatement-US'!$M:$M,'IEA-MethaneAbatement-US'!$N:$N,"&lt;"&amp;$B28,'IEA-MethaneAbatement-US'!$N:$N,"&gt;="&amp;$A28,'IEA-MethaneAbatement-US'!$L:$L,$C$1))+(VLOOKUP($D$1,'Multipliers and Adjustments'!$A$70:$I$86,TRUNC(COLUMN(Y$2)/5)+2,FALSE)*SUMIFS('IEA-MethaneAbatement-US'!$M:$M,'IEA-MethaneAbatement-US'!$N:$N,"&lt;"&amp;$B28,'IEA-MethaneAbatement-US'!$N:$N,"&gt;="&amp;$A28,'IEA-MethaneAbatement-US'!$L:$L,$D$1)))*'State Downscaling Multipliers'!$B$7*(1+'EPA to IEA Scaling'!AC$10)</f>
        <v>0</v>
      </c>
      <c r="Z28" s="165">
        <f>((VLOOKUP($B$1,'Multipliers and Adjustments'!$A$70:$I$86,TRUNC(COLUMN(Z$2)/5)+2,FALSE)*SUMIFS('IEA-MethaneAbatement-US'!$M:$M,'IEA-MethaneAbatement-US'!$N:$N,"&lt;"&amp;$B28,'IEA-MethaneAbatement-US'!$N:$N,"&gt;="&amp;$A28,'IEA-MethaneAbatement-US'!$L:$L,$B$1))+(VLOOKUP($C$1,'Multipliers and Adjustments'!$A$70:$I$86,TRUNC(COLUMN(Z$2)/5)+2,FALSE)*SUMIFS('IEA-MethaneAbatement-US'!$M:$M,'IEA-MethaneAbatement-US'!$N:$N,"&lt;"&amp;$B28,'IEA-MethaneAbatement-US'!$N:$N,"&gt;="&amp;$A28,'IEA-MethaneAbatement-US'!$L:$L,$C$1))+(VLOOKUP($D$1,'Multipliers and Adjustments'!$A$70:$I$86,TRUNC(COLUMN(Z$2)/5)+2,FALSE)*SUMIFS('IEA-MethaneAbatement-US'!$M:$M,'IEA-MethaneAbatement-US'!$N:$N,"&lt;"&amp;$B28,'IEA-MethaneAbatement-US'!$N:$N,"&gt;="&amp;$A28,'IEA-MethaneAbatement-US'!$L:$L,$D$1)))*'State Downscaling Multipliers'!$B$7*(1+'EPA to IEA Scaling'!AD$10)</f>
        <v>0</v>
      </c>
      <c r="AA28" s="165">
        <f>((VLOOKUP($B$1,'Multipliers and Adjustments'!$A$70:$I$86,TRUNC(COLUMN(AA$2)/5)+2,FALSE)*SUMIFS('IEA-MethaneAbatement-US'!$M:$M,'IEA-MethaneAbatement-US'!$N:$N,"&lt;"&amp;$B28,'IEA-MethaneAbatement-US'!$N:$N,"&gt;="&amp;$A28,'IEA-MethaneAbatement-US'!$L:$L,$B$1))+(VLOOKUP($C$1,'Multipliers and Adjustments'!$A$70:$I$86,TRUNC(COLUMN(AA$2)/5)+2,FALSE)*SUMIFS('IEA-MethaneAbatement-US'!$M:$M,'IEA-MethaneAbatement-US'!$N:$N,"&lt;"&amp;$B28,'IEA-MethaneAbatement-US'!$N:$N,"&gt;="&amp;$A28,'IEA-MethaneAbatement-US'!$L:$L,$C$1))+(VLOOKUP($D$1,'Multipliers and Adjustments'!$A$70:$I$86,TRUNC(COLUMN(AA$2)/5)+2,FALSE)*SUMIFS('IEA-MethaneAbatement-US'!$M:$M,'IEA-MethaneAbatement-US'!$N:$N,"&lt;"&amp;$B28,'IEA-MethaneAbatement-US'!$N:$N,"&gt;="&amp;$A28,'IEA-MethaneAbatement-US'!$L:$L,$D$1)))*'State Downscaling Multipliers'!$B$7*(1+'EPA to IEA Scaling'!AE$10)</f>
        <v>0</v>
      </c>
      <c r="AB28" s="167">
        <f>((VLOOKUP($B$1,'Multipliers and Adjustments'!$A$70:$I$86,TRUNC(COLUMN(AB$2)/5)+2,FALSE)*SUMIFS('IEA-MethaneAbatement-US'!$M:$M,'IEA-MethaneAbatement-US'!$N:$N,"&lt;"&amp;$B28,'IEA-MethaneAbatement-US'!$N:$N,"&gt;="&amp;$A28,'IEA-MethaneAbatement-US'!$L:$L,$B$1))+(VLOOKUP($C$1,'Multipliers and Adjustments'!$A$70:$I$86,TRUNC(COLUMN(AB$2)/5)+2,FALSE)*SUMIFS('IEA-MethaneAbatement-US'!$M:$M,'IEA-MethaneAbatement-US'!$N:$N,"&lt;"&amp;$B28,'IEA-MethaneAbatement-US'!$N:$N,"&gt;="&amp;$A28,'IEA-MethaneAbatement-US'!$L:$L,$C$1))+(VLOOKUP($D$1,'Multipliers and Adjustments'!$A$70:$I$86,TRUNC(COLUMN(AB$2)/5)+2,FALSE)*SUMIFS('IEA-MethaneAbatement-US'!$M:$M,'IEA-MethaneAbatement-US'!$N:$N,"&lt;"&amp;$B28,'IEA-MethaneAbatement-US'!$N:$N,"&gt;="&amp;$A28,'IEA-MethaneAbatement-US'!$L:$L,$D$1)))*'State Downscaling Multipliers'!$B$7*(1+'EPA to IEA Scaling'!AF$10)</f>
        <v>0</v>
      </c>
      <c r="AC28" s="165">
        <f>((VLOOKUP($B$1,'Multipliers and Adjustments'!$A$70:$I$86,TRUNC(COLUMN(AC$2)/5)+2,FALSE)*SUMIFS('IEA-MethaneAbatement-US'!$M:$M,'IEA-MethaneAbatement-US'!$N:$N,"&lt;"&amp;$B28,'IEA-MethaneAbatement-US'!$N:$N,"&gt;="&amp;$A28,'IEA-MethaneAbatement-US'!$L:$L,$B$1))+(VLOOKUP($C$1,'Multipliers and Adjustments'!$A$70:$I$86,TRUNC(COLUMN(AC$2)/5)+2,FALSE)*SUMIFS('IEA-MethaneAbatement-US'!$M:$M,'IEA-MethaneAbatement-US'!$N:$N,"&lt;"&amp;$B28,'IEA-MethaneAbatement-US'!$N:$N,"&gt;="&amp;$A28,'IEA-MethaneAbatement-US'!$L:$L,$C$1))+(VLOOKUP($D$1,'Multipliers and Adjustments'!$A$70:$I$86,TRUNC(COLUMN(AC$2)/5)+2,FALSE)*SUMIFS('IEA-MethaneAbatement-US'!$M:$M,'IEA-MethaneAbatement-US'!$N:$N,"&lt;"&amp;$B28,'IEA-MethaneAbatement-US'!$N:$N,"&gt;="&amp;$A28,'IEA-MethaneAbatement-US'!$L:$L,$D$1)))*'State Downscaling Multipliers'!$B$7*(1+'EPA to IEA Scaling'!AG$10)</f>
        <v>0</v>
      </c>
      <c r="AD28" s="165">
        <f>((VLOOKUP($B$1,'Multipliers and Adjustments'!$A$70:$I$86,TRUNC(COLUMN(AD$2)/5)+2,FALSE)*SUMIFS('IEA-MethaneAbatement-US'!$M:$M,'IEA-MethaneAbatement-US'!$N:$N,"&lt;"&amp;$B28,'IEA-MethaneAbatement-US'!$N:$N,"&gt;="&amp;$A28,'IEA-MethaneAbatement-US'!$L:$L,$B$1))+(VLOOKUP($C$1,'Multipliers and Adjustments'!$A$70:$I$86,TRUNC(COLUMN(AD$2)/5)+2,FALSE)*SUMIFS('IEA-MethaneAbatement-US'!$M:$M,'IEA-MethaneAbatement-US'!$N:$N,"&lt;"&amp;$B28,'IEA-MethaneAbatement-US'!$N:$N,"&gt;="&amp;$A28,'IEA-MethaneAbatement-US'!$L:$L,$C$1))+(VLOOKUP($D$1,'Multipliers and Adjustments'!$A$70:$I$86,TRUNC(COLUMN(AD$2)/5)+2,FALSE)*SUMIFS('IEA-MethaneAbatement-US'!$M:$M,'IEA-MethaneAbatement-US'!$N:$N,"&lt;"&amp;$B28,'IEA-MethaneAbatement-US'!$N:$N,"&gt;="&amp;$A28,'IEA-MethaneAbatement-US'!$L:$L,$D$1)))*'State Downscaling Multipliers'!$B$7*(1+'EPA to IEA Scaling'!AH$10)</f>
        <v>0</v>
      </c>
      <c r="AE28" s="165">
        <f>((VLOOKUP($B$1,'Multipliers and Adjustments'!$A$70:$I$86,TRUNC(COLUMN(AE$2)/5)+2,FALSE)*SUMIFS('IEA-MethaneAbatement-US'!$M:$M,'IEA-MethaneAbatement-US'!$N:$N,"&lt;"&amp;$B28,'IEA-MethaneAbatement-US'!$N:$N,"&gt;="&amp;$A28,'IEA-MethaneAbatement-US'!$L:$L,$B$1))+(VLOOKUP($C$1,'Multipliers and Adjustments'!$A$70:$I$86,TRUNC(COLUMN(AE$2)/5)+2,FALSE)*SUMIFS('IEA-MethaneAbatement-US'!$M:$M,'IEA-MethaneAbatement-US'!$N:$N,"&lt;"&amp;$B28,'IEA-MethaneAbatement-US'!$N:$N,"&gt;="&amp;$A28,'IEA-MethaneAbatement-US'!$L:$L,$C$1))+(VLOOKUP($D$1,'Multipliers and Adjustments'!$A$70:$I$86,TRUNC(COLUMN(AE$2)/5)+2,FALSE)*SUMIFS('IEA-MethaneAbatement-US'!$M:$M,'IEA-MethaneAbatement-US'!$N:$N,"&lt;"&amp;$B28,'IEA-MethaneAbatement-US'!$N:$N,"&gt;="&amp;$A28,'IEA-MethaneAbatement-US'!$L:$L,$D$1)))*'State Downscaling Multipliers'!$B$7*(1+'EPA to IEA Scaling'!AI$10)</f>
        <v>0</v>
      </c>
      <c r="AF28" s="165">
        <f>((VLOOKUP($B$1,'Multipliers and Adjustments'!$A$70:$I$86,TRUNC(COLUMN(AF$2)/5)+2,FALSE)*SUMIFS('IEA-MethaneAbatement-US'!$M:$M,'IEA-MethaneAbatement-US'!$N:$N,"&lt;"&amp;$B28,'IEA-MethaneAbatement-US'!$N:$N,"&gt;="&amp;$A28,'IEA-MethaneAbatement-US'!$L:$L,$B$1))+(VLOOKUP($C$1,'Multipliers and Adjustments'!$A$70:$I$86,TRUNC(COLUMN(AF$2)/5)+2,FALSE)*SUMIFS('IEA-MethaneAbatement-US'!$M:$M,'IEA-MethaneAbatement-US'!$N:$N,"&lt;"&amp;$B28,'IEA-MethaneAbatement-US'!$N:$N,"&gt;="&amp;$A28,'IEA-MethaneAbatement-US'!$L:$L,$C$1))+(VLOOKUP($D$1,'Multipliers and Adjustments'!$A$70:$I$86,TRUNC(COLUMN(AF$2)/5)+2,FALSE)*SUMIFS('IEA-MethaneAbatement-US'!$M:$M,'IEA-MethaneAbatement-US'!$N:$N,"&lt;"&amp;$B28,'IEA-MethaneAbatement-US'!$N:$N,"&gt;="&amp;$A28,'IEA-MethaneAbatement-US'!$L:$L,$D$1)))*'State Downscaling Multipliers'!$B$7*(1+'EPA to IEA Scaling'!AJ$10)</f>
        <v>0</v>
      </c>
      <c r="AG28" s="167">
        <f>((VLOOKUP($B$1,'Multipliers and Adjustments'!$A$70:$I$86,TRUNC(COLUMN(AG$2)/5)+2,FALSE)*SUMIFS('IEA-MethaneAbatement-US'!$M:$M,'IEA-MethaneAbatement-US'!$N:$N,"&lt;"&amp;$B28,'IEA-MethaneAbatement-US'!$N:$N,"&gt;="&amp;$A28,'IEA-MethaneAbatement-US'!$L:$L,$B$1))+(VLOOKUP($C$1,'Multipliers and Adjustments'!$A$70:$I$86,TRUNC(COLUMN(AG$2)/5)+2,FALSE)*SUMIFS('IEA-MethaneAbatement-US'!$M:$M,'IEA-MethaneAbatement-US'!$N:$N,"&lt;"&amp;$B28,'IEA-MethaneAbatement-US'!$N:$N,"&gt;="&amp;$A28,'IEA-MethaneAbatement-US'!$L:$L,$C$1))+(VLOOKUP($D$1,'Multipliers and Adjustments'!$A$70:$I$86,TRUNC(COLUMN(AG$2)/5)+2,FALSE)*SUMIFS('IEA-MethaneAbatement-US'!$M:$M,'IEA-MethaneAbatement-US'!$N:$N,"&lt;"&amp;$B28,'IEA-MethaneAbatement-US'!$N:$N,"&gt;="&amp;$A28,'IEA-MethaneAbatement-US'!$L:$L,$D$1)))*'State Downscaling Multipliers'!$B$7*(1+'EPA to IEA Scaling'!AK$10)</f>
        <v>0</v>
      </c>
      <c r="AH28" s="165">
        <f>((VLOOKUP($B$1,'Multipliers and Adjustments'!$A$70:$I$86,TRUNC(COLUMN(AH$2)/5)+2,FALSE)*SUMIFS('IEA-MethaneAbatement-US'!$M:$M,'IEA-MethaneAbatement-US'!$N:$N,"&lt;"&amp;$B28,'IEA-MethaneAbatement-US'!$N:$N,"&gt;="&amp;$A28,'IEA-MethaneAbatement-US'!$L:$L,$B$1))+(VLOOKUP($C$1,'Multipliers and Adjustments'!$A$70:$I$86,TRUNC(COLUMN(AH$2)/5)+2,FALSE)*SUMIFS('IEA-MethaneAbatement-US'!$M:$M,'IEA-MethaneAbatement-US'!$N:$N,"&lt;"&amp;$B28,'IEA-MethaneAbatement-US'!$N:$N,"&gt;="&amp;$A28,'IEA-MethaneAbatement-US'!$L:$L,$C$1))+(VLOOKUP($D$1,'Multipliers and Adjustments'!$A$70:$I$86,TRUNC(COLUMN(AH$2)/5)+2,FALSE)*SUMIFS('IEA-MethaneAbatement-US'!$M:$M,'IEA-MethaneAbatement-US'!$N:$N,"&lt;"&amp;$B28,'IEA-MethaneAbatement-US'!$N:$N,"&gt;="&amp;$A28,'IEA-MethaneAbatement-US'!$L:$L,$D$1)))*'State Downscaling Multipliers'!$B$7*(1+'EPA to IEA Scaling'!AL$10)</f>
        <v>0</v>
      </c>
      <c r="AI28" s="165">
        <f>((VLOOKUP($B$1,'Multipliers and Adjustments'!$A$70:$I$86,TRUNC(COLUMN(AI$2)/5)+2,FALSE)*SUMIFS('IEA-MethaneAbatement-US'!$M:$M,'IEA-MethaneAbatement-US'!$N:$N,"&lt;"&amp;$B28,'IEA-MethaneAbatement-US'!$N:$N,"&gt;="&amp;$A28,'IEA-MethaneAbatement-US'!$L:$L,$B$1))+(VLOOKUP($C$1,'Multipliers and Adjustments'!$A$70:$I$86,TRUNC(COLUMN(AI$2)/5)+2,FALSE)*SUMIFS('IEA-MethaneAbatement-US'!$M:$M,'IEA-MethaneAbatement-US'!$N:$N,"&lt;"&amp;$B28,'IEA-MethaneAbatement-US'!$N:$N,"&gt;="&amp;$A28,'IEA-MethaneAbatement-US'!$L:$L,$C$1))+(VLOOKUP($D$1,'Multipliers and Adjustments'!$A$70:$I$86,TRUNC(COLUMN(AI$2)/5)+2,FALSE)*SUMIFS('IEA-MethaneAbatement-US'!$M:$M,'IEA-MethaneAbatement-US'!$N:$N,"&lt;"&amp;$B28,'IEA-MethaneAbatement-US'!$N:$N,"&gt;="&amp;$A28,'IEA-MethaneAbatement-US'!$L:$L,$D$1)))*'State Downscaling Multipliers'!$B$7*(1+'EPA to IEA Scaling'!AM$10)</f>
        <v>0</v>
      </c>
      <c r="AJ28" s="165">
        <f>((VLOOKUP($B$1,'Multipliers and Adjustments'!$A$70:$I$86,TRUNC(COLUMN(AJ$2)/5)+2,FALSE)*SUMIFS('IEA-MethaneAbatement-US'!$M:$M,'IEA-MethaneAbatement-US'!$N:$N,"&lt;"&amp;$B28,'IEA-MethaneAbatement-US'!$N:$N,"&gt;="&amp;$A28,'IEA-MethaneAbatement-US'!$L:$L,$B$1))+(VLOOKUP($C$1,'Multipliers and Adjustments'!$A$70:$I$86,TRUNC(COLUMN(AJ$2)/5)+2,FALSE)*SUMIFS('IEA-MethaneAbatement-US'!$M:$M,'IEA-MethaneAbatement-US'!$N:$N,"&lt;"&amp;$B28,'IEA-MethaneAbatement-US'!$N:$N,"&gt;="&amp;$A28,'IEA-MethaneAbatement-US'!$L:$L,$C$1))+(VLOOKUP($D$1,'Multipliers and Adjustments'!$A$70:$I$86,TRUNC(COLUMN(AJ$2)/5)+2,FALSE)*SUMIFS('IEA-MethaneAbatement-US'!$M:$M,'IEA-MethaneAbatement-US'!$N:$N,"&lt;"&amp;$B28,'IEA-MethaneAbatement-US'!$N:$N,"&gt;="&amp;$A28,'IEA-MethaneAbatement-US'!$L:$L,$D$1)))*'State Downscaling Multipliers'!$B$7*(1+'EPA to IEA Scaling'!AN$10)</f>
        <v>0</v>
      </c>
      <c r="AK28" s="165">
        <f>((VLOOKUP($B$1,'Multipliers and Adjustments'!$A$70:$I$86,TRUNC(COLUMN(AK$2)/5)+2,FALSE)*SUMIFS('IEA-MethaneAbatement-US'!$M:$M,'IEA-MethaneAbatement-US'!$N:$N,"&lt;"&amp;$B28,'IEA-MethaneAbatement-US'!$N:$N,"&gt;="&amp;$A28,'IEA-MethaneAbatement-US'!$L:$L,$B$1))+(VLOOKUP($C$1,'Multipliers and Adjustments'!$A$70:$I$86,TRUNC(COLUMN(AK$2)/5)+2,FALSE)*SUMIFS('IEA-MethaneAbatement-US'!$M:$M,'IEA-MethaneAbatement-US'!$N:$N,"&lt;"&amp;$B28,'IEA-MethaneAbatement-US'!$N:$N,"&gt;="&amp;$A28,'IEA-MethaneAbatement-US'!$L:$L,$C$1))+(VLOOKUP($D$1,'Multipliers and Adjustments'!$A$70:$I$86,TRUNC(COLUMN(AK$2)/5)+2,FALSE)*SUMIFS('IEA-MethaneAbatement-US'!$M:$M,'IEA-MethaneAbatement-US'!$N:$N,"&lt;"&amp;$B28,'IEA-MethaneAbatement-US'!$N:$N,"&gt;="&amp;$A28,'IEA-MethaneAbatement-US'!$L:$L,$D$1)))*'State Downscaling Multipliers'!$B$7*(1+'EPA to IEA Scaling'!AO$10)</f>
        <v>0</v>
      </c>
      <c r="AL28" s="167">
        <f>((VLOOKUP($B$1,'Multipliers and Adjustments'!$A$70:$I$86,TRUNC(COLUMN(AL$2)/5)+2,FALSE)*SUMIFS('IEA-MethaneAbatement-US'!$M:$M,'IEA-MethaneAbatement-US'!$N:$N,"&lt;"&amp;$B28,'IEA-MethaneAbatement-US'!$N:$N,"&gt;="&amp;$A28,'IEA-MethaneAbatement-US'!$L:$L,$B$1))+(VLOOKUP($C$1,'Multipliers and Adjustments'!$A$70:$I$86,TRUNC(COLUMN(AL$2)/5)+2,FALSE)*SUMIFS('IEA-MethaneAbatement-US'!$M:$M,'IEA-MethaneAbatement-US'!$N:$N,"&lt;"&amp;$B28,'IEA-MethaneAbatement-US'!$N:$N,"&gt;="&amp;$A28,'IEA-MethaneAbatement-US'!$L:$L,$C$1))+(VLOOKUP($D$1,'Multipliers and Adjustments'!$A$70:$I$86,TRUNC(COLUMN(AL$2)/5)+2,FALSE)*SUMIFS('IEA-MethaneAbatement-US'!$M:$M,'IEA-MethaneAbatement-US'!$N:$N,"&lt;"&amp;$B28,'IEA-MethaneAbatement-US'!$N:$N,"&gt;="&amp;$A28,'IEA-MethaneAbatement-US'!$L:$L,$D$1)))*'State Downscaling Multipliers'!$B$7*(1+'EPA to IEA Scaling'!AP$10)</f>
        <v>0</v>
      </c>
    </row>
    <row r="29" spans="1:38" ht="15.75" customHeight="1" x14ac:dyDescent="0.25">
      <c r="A29" s="50">
        <f t="shared" si="1"/>
        <v>-50</v>
      </c>
      <c r="B29" s="50">
        <f t="shared" si="2"/>
        <v>-40</v>
      </c>
      <c r="C29" s="165">
        <f>((VLOOKUP($B$1,'Multipliers and Adjustments'!$A$70:$I$86,TRUNC(COLUMN(C$2)/5)+2,FALSE)*SUMIFS('IEA-MethaneAbatement-US'!$M:$M,'IEA-MethaneAbatement-US'!$N:$N,"&lt;"&amp;$B29,'IEA-MethaneAbatement-US'!$N:$N,"&gt;="&amp;$A29,'IEA-MethaneAbatement-US'!$L:$L,$B$1))+(VLOOKUP($C$1,'Multipliers and Adjustments'!$A$70:$I$86,TRUNC(COLUMN(C$2)/5)+2,FALSE)*SUMIFS('IEA-MethaneAbatement-US'!$M:$M,'IEA-MethaneAbatement-US'!$N:$N,"&lt;"&amp;$B29,'IEA-MethaneAbatement-US'!$N:$N,"&gt;="&amp;$A29,'IEA-MethaneAbatement-US'!$L:$L,$C$1))+(VLOOKUP($D$1,'Multipliers and Adjustments'!$A$70:$I$86,TRUNC(COLUMN(C$2)/5)+2,FALSE)*SUMIFS('IEA-MethaneAbatement-US'!$M:$M,'IEA-MethaneAbatement-US'!$N:$N,"&lt;"&amp;$B29,'IEA-MethaneAbatement-US'!$N:$N,"&gt;="&amp;$A29,'IEA-MethaneAbatement-US'!$L:$L,$D$1)))*'State Downscaling Multipliers'!$B$7*(1+'EPA to IEA Scaling'!G$10)</f>
        <v>0</v>
      </c>
      <c r="D29" s="165">
        <f>((VLOOKUP($B$1,'Multipliers and Adjustments'!$A$70:$I$86,TRUNC(COLUMN(D$2)/5)+2,FALSE)*SUMIFS('IEA-MethaneAbatement-US'!$M:$M,'IEA-MethaneAbatement-US'!$N:$N,"&lt;"&amp;$B29,'IEA-MethaneAbatement-US'!$N:$N,"&gt;="&amp;$A29,'IEA-MethaneAbatement-US'!$L:$L,$B$1))+(VLOOKUP($C$1,'Multipliers and Adjustments'!$A$70:$I$86,TRUNC(COLUMN(D$2)/5)+2,FALSE)*SUMIFS('IEA-MethaneAbatement-US'!$M:$M,'IEA-MethaneAbatement-US'!$N:$N,"&lt;"&amp;$B29,'IEA-MethaneAbatement-US'!$N:$N,"&gt;="&amp;$A29,'IEA-MethaneAbatement-US'!$L:$L,$C$1))+(VLOOKUP($D$1,'Multipliers and Adjustments'!$A$70:$I$86,TRUNC(COLUMN(D$2)/5)+2,FALSE)*SUMIFS('IEA-MethaneAbatement-US'!$M:$M,'IEA-MethaneAbatement-US'!$N:$N,"&lt;"&amp;$B29,'IEA-MethaneAbatement-US'!$N:$N,"&gt;="&amp;$A29,'IEA-MethaneAbatement-US'!$L:$L,$D$1)))*'State Downscaling Multipliers'!$B$7*(1+'EPA to IEA Scaling'!H$10)</f>
        <v>0</v>
      </c>
      <c r="E29" s="165">
        <f>((VLOOKUP($B$1,'Multipliers and Adjustments'!$A$70:$I$86,TRUNC(COLUMN(E$2)/5)+2,FALSE)*SUMIFS('IEA-MethaneAbatement-US'!$M:$M,'IEA-MethaneAbatement-US'!$N:$N,"&lt;"&amp;$B29,'IEA-MethaneAbatement-US'!$N:$N,"&gt;="&amp;$A29,'IEA-MethaneAbatement-US'!$L:$L,$B$1))+(VLOOKUP($C$1,'Multipliers and Adjustments'!$A$70:$I$86,TRUNC(COLUMN(E$2)/5)+2,FALSE)*SUMIFS('IEA-MethaneAbatement-US'!$M:$M,'IEA-MethaneAbatement-US'!$N:$N,"&lt;"&amp;$B29,'IEA-MethaneAbatement-US'!$N:$N,"&gt;="&amp;$A29,'IEA-MethaneAbatement-US'!$L:$L,$C$1))+(VLOOKUP($D$1,'Multipliers and Adjustments'!$A$70:$I$86,TRUNC(COLUMN(E$2)/5)+2,FALSE)*SUMIFS('IEA-MethaneAbatement-US'!$M:$M,'IEA-MethaneAbatement-US'!$N:$N,"&lt;"&amp;$B29,'IEA-MethaneAbatement-US'!$N:$N,"&gt;="&amp;$A29,'IEA-MethaneAbatement-US'!$L:$L,$D$1)))*'State Downscaling Multipliers'!$B$7*(1+'EPA to IEA Scaling'!I$10)</f>
        <v>0</v>
      </c>
      <c r="F29" s="165">
        <f>((VLOOKUP($B$1,'Multipliers and Adjustments'!$A$70:$I$86,TRUNC(COLUMN(F$2)/5)+2,FALSE)*SUMIFS('IEA-MethaneAbatement-US'!$M:$M,'IEA-MethaneAbatement-US'!$N:$N,"&lt;"&amp;$B29,'IEA-MethaneAbatement-US'!$N:$N,"&gt;="&amp;$A29,'IEA-MethaneAbatement-US'!$L:$L,$B$1))+(VLOOKUP($C$1,'Multipliers and Adjustments'!$A$70:$I$86,TRUNC(COLUMN(F$2)/5)+2,FALSE)*SUMIFS('IEA-MethaneAbatement-US'!$M:$M,'IEA-MethaneAbatement-US'!$N:$N,"&lt;"&amp;$B29,'IEA-MethaneAbatement-US'!$N:$N,"&gt;="&amp;$A29,'IEA-MethaneAbatement-US'!$L:$L,$C$1))+(VLOOKUP($D$1,'Multipliers and Adjustments'!$A$70:$I$86,TRUNC(COLUMN(F$2)/5)+2,FALSE)*SUMIFS('IEA-MethaneAbatement-US'!$M:$M,'IEA-MethaneAbatement-US'!$N:$N,"&lt;"&amp;$B29,'IEA-MethaneAbatement-US'!$N:$N,"&gt;="&amp;$A29,'IEA-MethaneAbatement-US'!$L:$L,$D$1)))*'State Downscaling Multipliers'!$B$7*(1+'EPA to IEA Scaling'!J$10)</f>
        <v>0</v>
      </c>
      <c r="G29" s="166">
        <f>((VLOOKUP($B$1,'Multipliers and Adjustments'!$A$70:$I$86,TRUNC(COLUMN(G$2)/5)+2,FALSE)*SUMIFS('IEA-MethaneAbatement-US'!$M:$M,'IEA-MethaneAbatement-US'!$N:$N,"&lt;"&amp;$B29,'IEA-MethaneAbatement-US'!$N:$N,"&gt;="&amp;$A29,'IEA-MethaneAbatement-US'!$L:$L,$B$1))+(VLOOKUP($C$1,'Multipliers and Adjustments'!$A$70:$I$86,TRUNC(COLUMN(G$2)/5)+2,FALSE)*SUMIFS('IEA-MethaneAbatement-US'!$M:$M,'IEA-MethaneAbatement-US'!$N:$N,"&lt;"&amp;$B29,'IEA-MethaneAbatement-US'!$N:$N,"&gt;="&amp;$A29,'IEA-MethaneAbatement-US'!$L:$L,$C$1))+(VLOOKUP($D$1,'Multipliers and Adjustments'!$A$70:$I$86,TRUNC(COLUMN(G$2)/5)+2,FALSE)*SUMIFS('IEA-MethaneAbatement-US'!$M:$M,'IEA-MethaneAbatement-US'!$N:$N,"&lt;"&amp;$B29,'IEA-MethaneAbatement-US'!$N:$N,"&gt;="&amp;$A29,'IEA-MethaneAbatement-US'!$L:$L,$D$1)))*'State Downscaling Multipliers'!$B$7*(1+'EPA to IEA Scaling'!K$10)</f>
        <v>0</v>
      </c>
      <c r="H29" s="167">
        <f>((VLOOKUP($B$1,'Multipliers and Adjustments'!$A$70:$I$86,TRUNC(COLUMN(H$2)/5)+2,FALSE)*SUMIFS('IEA-MethaneAbatement-US'!$M:$M,'IEA-MethaneAbatement-US'!$N:$N,"&lt;"&amp;$B29,'IEA-MethaneAbatement-US'!$N:$N,"&gt;="&amp;$A29,'IEA-MethaneAbatement-US'!$L:$L,$B$1))+(VLOOKUP($C$1,'Multipliers and Adjustments'!$A$70:$I$86,TRUNC(COLUMN(H$2)/5)+2,FALSE)*SUMIFS('IEA-MethaneAbatement-US'!$M:$M,'IEA-MethaneAbatement-US'!$N:$N,"&lt;"&amp;$B29,'IEA-MethaneAbatement-US'!$N:$N,"&gt;="&amp;$A29,'IEA-MethaneAbatement-US'!$L:$L,$C$1))+(VLOOKUP($D$1,'Multipliers and Adjustments'!$A$70:$I$86,TRUNC(COLUMN(H$2)/5)+2,FALSE)*SUMIFS('IEA-MethaneAbatement-US'!$M:$M,'IEA-MethaneAbatement-US'!$N:$N,"&lt;"&amp;$B29,'IEA-MethaneAbatement-US'!$N:$N,"&gt;="&amp;$A29,'IEA-MethaneAbatement-US'!$L:$L,$D$1)))*'State Downscaling Multipliers'!$B$7*(1+'EPA to IEA Scaling'!L$10)</f>
        <v>0</v>
      </c>
      <c r="I29" s="165">
        <f>((VLOOKUP($B$1,'Multipliers and Adjustments'!$A$70:$I$86,TRUNC(COLUMN(I$2)/5)+2,FALSE)*SUMIFS('IEA-MethaneAbatement-US'!$M:$M,'IEA-MethaneAbatement-US'!$N:$N,"&lt;"&amp;$B29,'IEA-MethaneAbatement-US'!$N:$N,"&gt;="&amp;$A29,'IEA-MethaneAbatement-US'!$L:$L,$B$1))+(VLOOKUP($C$1,'Multipliers and Adjustments'!$A$70:$I$86,TRUNC(COLUMN(I$2)/5)+2,FALSE)*SUMIFS('IEA-MethaneAbatement-US'!$M:$M,'IEA-MethaneAbatement-US'!$N:$N,"&lt;"&amp;$B29,'IEA-MethaneAbatement-US'!$N:$N,"&gt;="&amp;$A29,'IEA-MethaneAbatement-US'!$L:$L,$C$1))+(VLOOKUP($D$1,'Multipliers and Adjustments'!$A$70:$I$86,TRUNC(COLUMN(I$2)/5)+2,FALSE)*SUMIFS('IEA-MethaneAbatement-US'!$M:$M,'IEA-MethaneAbatement-US'!$N:$N,"&lt;"&amp;$B29,'IEA-MethaneAbatement-US'!$N:$N,"&gt;="&amp;$A29,'IEA-MethaneAbatement-US'!$L:$L,$D$1)))*'State Downscaling Multipliers'!$B$7*(1+'EPA to IEA Scaling'!M$10)</f>
        <v>0</v>
      </c>
      <c r="J29" s="165">
        <f>((VLOOKUP($B$1,'Multipliers and Adjustments'!$A$70:$I$86,TRUNC(COLUMN(J$2)/5)+2,FALSE)*SUMIFS('IEA-MethaneAbatement-US'!$M:$M,'IEA-MethaneAbatement-US'!$N:$N,"&lt;"&amp;$B29,'IEA-MethaneAbatement-US'!$N:$N,"&gt;="&amp;$A29,'IEA-MethaneAbatement-US'!$L:$L,$B$1))+(VLOOKUP($C$1,'Multipliers and Adjustments'!$A$70:$I$86,TRUNC(COLUMN(J$2)/5)+2,FALSE)*SUMIFS('IEA-MethaneAbatement-US'!$M:$M,'IEA-MethaneAbatement-US'!$N:$N,"&lt;"&amp;$B29,'IEA-MethaneAbatement-US'!$N:$N,"&gt;="&amp;$A29,'IEA-MethaneAbatement-US'!$L:$L,$C$1))+(VLOOKUP($D$1,'Multipliers and Adjustments'!$A$70:$I$86,TRUNC(COLUMN(J$2)/5)+2,FALSE)*SUMIFS('IEA-MethaneAbatement-US'!$M:$M,'IEA-MethaneAbatement-US'!$N:$N,"&lt;"&amp;$B29,'IEA-MethaneAbatement-US'!$N:$N,"&gt;="&amp;$A29,'IEA-MethaneAbatement-US'!$L:$L,$D$1)))*'State Downscaling Multipliers'!$B$7*(1+'EPA to IEA Scaling'!N$10)</f>
        <v>0</v>
      </c>
      <c r="K29" s="165">
        <f>((VLOOKUP($B$1,'Multipliers and Adjustments'!$A$70:$I$86,TRUNC(COLUMN(K$2)/5)+2,FALSE)*SUMIFS('IEA-MethaneAbatement-US'!$M:$M,'IEA-MethaneAbatement-US'!$N:$N,"&lt;"&amp;$B29,'IEA-MethaneAbatement-US'!$N:$N,"&gt;="&amp;$A29,'IEA-MethaneAbatement-US'!$L:$L,$B$1))+(VLOOKUP($C$1,'Multipliers and Adjustments'!$A$70:$I$86,TRUNC(COLUMN(K$2)/5)+2,FALSE)*SUMIFS('IEA-MethaneAbatement-US'!$M:$M,'IEA-MethaneAbatement-US'!$N:$N,"&lt;"&amp;$B29,'IEA-MethaneAbatement-US'!$N:$N,"&gt;="&amp;$A29,'IEA-MethaneAbatement-US'!$L:$L,$C$1))+(VLOOKUP($D$1,'Multipliers and Adjustments'!$A$70:$I$86,TRUNC(COLUMN(K$2)/5)+2,FALSE)*SUMIFS('IEA-MethaneAbatement-US'!$M:$M,'IEA-MethaneAbatement-US'!$N:$N,"&lt;"&amp;$B29,'IEA-MethaneAbatement-US'!$N:$N,"&gt;="&amp;$A29,'IEA-MethaneAbatement-US'!$L:$L,$D$1)))*'State Downscaling Multipliers'!$B$7*(1+'EPA to IEA Scaling'!O$10)</f>
        <v>0</v>
      </c>
      <c r="L29" s="165">
        <f>((VLOOKUP($B$1,'Multipliers and Adjustments'!$A$70:$I$86,TRUNC(COLUMN(L$2)/5)+2,FALSE)*SUMIFS('IEA-MethaneAbatement-US'!$M:$M,'IEA-MethaneAbatement-US'!$N:$N,"&lt;"&amp;$B29,'IEA-MethaneAbatement-US'!$N:$N,"&gt;="&amp;$A29,'IEA-MethaneAbatement-US'!$L:$L,$B$1))+(VLOOKUP($C$1,'Multipliers and Adjustments'!$A$70:$I$86,TRUNC(COLUMN(L$2)/5)+2,FALSE)*SUMIFS('IEA-MethaneAbatement-US'!$M:$M,'IEA-MethaneAbatement-US'!$N:$N,"&lt;"&amp;$B29,'IEA-MethaneAbatement-US'!$N:$N,"&gt;="&amp;$A29,'IEA-MethaneAbatement-US'!$L:$L,$C$1))+(VLOOKUP($D$1,'Multipliers and Adjustments'!$A$70:$I$86,TRUNC(COLUMN(L$2)/5)+2,FALSE)*SUMIFS('IEA-MethaneAbatement-US'!$M:$M,'IEA-MethaneAbatement-US'!$N:$N,"&lt;"&amp;$B29,'IEA-MethaneAbatement-US'!$N:$N,"&gt;="&amp;$A29,'IEA-MethaneAbatement-US'!$L:$L,$D$1)))*'State Downscaling Multipliers'!$B$7*(1+'EPA to IEA Scaling'!P$10)</f>
        <v>0</v>
      </c>
      <c r="M29" s="167">
        <f>((VLOOKUP($B$1,'Multipliers and Adjustments'!$A$70:$I$86,TRUNC(COLUMN(M$2)/5)+2,FALSE)*SUMIFS('IEA-MethaneAbatement-US'!$M:$M,'IEA-MethaneAbatement-US'!$N:$N,"&lt;"&amp;$B29,'IEA-MethaneAbatement-US'!$N:$N,"&gt;="&amp;$A29,'IEA-MethaneAbatement-US'!$L:$L,$B$1))+(VLOOKUP($C$1,'Multipliers and Adjustments'!$A$70:$I$86,TRUNC(COLUMN(M$2)/5)+2,FALSE)*SUMIFS('IEA-MethaneAbatement-US'!$M:$M,'IEA-MethaneAbatement-US'!$N:$N,"&lt;"&amp;$B29,'IEA-MethaneAbatement-US'!$N:$N,"&gt;="&amp;$A29,'IEA-MethaneAbatement-US'!$L:$L,$C$1))+(VLOOKUP($D$1,'Multipliers and Adjustments'!$A$70:$I$86,TRUNC(COLUMN(M$2)/5)+2,FALSE)*SUMIFS('IEA-MethaneAbatement-US'!$M:$M,'IEA-MethaneAbatement-US'!$N:$N,"&lt;"&amp;$B29,'IEA-MethaneAbatement-US'!$N:$N,"&gt;="&amp;$A29,'IEA-MethaneAbatement-US'!$L:$L,$D$1)))*'State Downscaling Multipliers'!$B$7*(1+'EPA to IEA Scaling'!Q$10)</f>
        <v>0</v>
      </c>
      <c r="N29" s="165">
        <f>((VLOOKUP($B$1,'Multipliers and Adjustments'!$A$70:$I$86,TRUNC(COLUMN(N$2)/5)+2,FALSE)*SUMIFS('IEA-MethaneAbatement-US'!$M:$M,'IEA-MethaneAbatement-US'!$N:$N,"&lt;"&amp;$B29,'IEA-MethaneAbatement-US'!$N:$N,"&gt;="&amp;$A29,'IEA-MethaneAbatement-US'!$L:$L,$B$1))+(VLOOKUP($C$1,'Multipliers and Adjustments'!$A$70:$I$86,TRUNC(COLUMN(N$2)/5)+2,FALSE)*SUMIFS('IEA-MethaneAbatement-US'!$M:$M,'IEA-MethaneAbatement-US'!$N:$N,"&lt;"&amp;$B29,'IEA-MethaneAbatement-US'!$N:$N,"&gt;="&amp;$A29,'IEA-MethaneAbatement-US'!$L:$L,$C$1))+(VLOOKUP($D$1,'Multipliers and Adjustments'!$A$70:$I$86,TRUNC(COLUMN(N$2)/5)+2,FALSE)*SUMIFS('IEA-MethaneAbatement-US'!$M:$M,'IEA-MethaneAbatement-US'!$N:$N,"&lt;"&amp;$B29,'IEA-MethaneAbatement-US'!$N:$N,"&gt;="&amp;$A29,'IEA-MethaneAbatement-US'!$L:$L,$D$1)))*'State Downscaling Multipliers'!$B$7*(1+'EPA to IEA Scaling'!R$10)</f>
        <v>0</v>
      </c>
      <c r="O29" s="165">
        <f>((VLOOKUP($B$1,'Multipliers and Adjustments'!$A$70:$I$86,TRUNC(COLUMN(O$2)/5)+2,FALSE)*SUMIFS('IEA-MethaneAbatement-US'!$M:$M,'IEA-MethaneAbatement-US'!$N:$N,"&lt;"&amp;$B29,'IEA-MethaneAbatement-US'!$N:$N,"&gt;="&amp;$A29,'IEA-MethaneAbatement-US'!$L:$L,$B$1))+(VLOOKUP($C$1,'Multipliers and Adjustments'!$A$70:$I$86,TRUNC(COLUMN(O$2)/5)+2,FALSE)*SUMIFS('IEA-MethaneAbatement-US'!$M:$M,'IEA-MethaneAbatement-US'!$N:$N,"&lt;"&amp;$B29,'IEA-MethaneAbatement-US'!$N:$N,"&gt;="&amp;$A29,'IEA-MethaneAbatement-US'!$L:$L,$C$1))+(VLOOKUP($D$1,'Multipliers and Adjustments'!$A$70:$I$86,TRUNC(COLUMN(O$2)/5)+2,FALSE)*SUMIFS('IEA-MethaneAbatement-US'!$M:$M,'IEA-MethaneAbatement-US'!$N:$N,"&lt;"&amp;$B29,'IEA-MethaneAbatement-US'!$N:$N,"&gt;="&amp;$A29,'IEA-MethaneAbatement-US'!$L:$L,$D$1)))*'State Downscaling Multipliers'!$B$7*(1+'EPA to IEA Scaling'!S$10)</f>
        <v>0</v>
      </c>
      <c r="P29" s="165">
        <f>((VLOOKUP($B$1,'Multipliers and Adjustments'!$A$70:$I$86,TRUNC(COLUMN(P$2)/5)+2,FALSE)*SUMIFS('IEA-MethaneAbatement-US'!$M:$M,'IEA-MethaneAbatement-US'!$N:$N,"&lt;"&amp;$B29,'IEA-MethaneAbatement-US'!$N:$N,"&gt;="&amp;$A29,'IEA-MethaneAbatement-US'!$L:$L,$B$1))+(VLOOKUP($C$1,'Multipliers and Adjustments'!$A$70:$I$86,TRUNC(COLUMN(P$2)/5)+2,FALSE)*SUMIFS('IEA-MethaneAbatement-US'!$M:$M,'IEA-MethaneAbatement-US'!$N:$N,"&lt;"&amp;$B29,'IEA-MethaneAbatement-US'!$N:$N,"&gt;="&amp;$A29,'IEA-MethaneAbatement-US'!$L:$L,$C$1))+(VLOOKUP($D$1,'Multipliers and Adjustments'!$A$70:$I$86,TRUNC(COLUMN(P$2)/5)+2,FALSE)*SUMIFS('IEA-MethaneAbatement-US'!$M:$M,'IEA-MethaneAbatement-US'!$N:$N,"&lt;"&amp;$B29,'IEA-MethaneAbatement-US'!$N:$N,"&gt;="&amp;$A29,'IEA-MethaneAbatement-US'!$L:$L,$D$1)))*'State Downscaling Multipliers'!$B$7*(1+'EPA to IEA Scaling'!T$10)</f>
        <v>0</v>
      </c>
      <c r="Q29" s="165">
        <f>((VLOOKUP($B$1,'Multipliers and Adjustments'!$A$70:$I$86,TRUNC(COLUMN(Q$2)/5)+2,FALSE)*SUMIFS('IEA-MethaneAbatement-US'!$M:$M,'IEA-MethaneAbatement-US'!$N:$N,"&lt;"&amp;$B29,'IEA-MethaneAbatement-US'!$N:$N,"&gt;="&amp;$A29,'IEA-MethaneAbatement-US'!$L:$L,$B$1))+(VLOOKUP($C$1,'Multipliers and Adjustments'!$A$70:$I$86,TRUNC(COLUMN(Q$2)/5)+2,FALSE)*SUMIFS('IEA-MethaneAbatement-US'!$M:$M,'IEA-MethaneAbatement-US'!$N:$N,"&lt;"&amp;$B29,'IEA-MethaneAbatement-US'!$N:$N,"&gt;="&amp;$A29,'IEA-MethaneAbatement-US'!$L:$L,$C$1))+(VLOOKUP($D$1,'Multipliers and Adjustments'!$A$70:$I$86,TRUNC(COLUMN(Q$2)/5)+2,FALSE)*SUMIFS('IEA-MethaneAbatement-US'!$M:$M,'IEA-MethaneAbatement-US'!$N:$N,"&lt;"&amp;$B29,'IEA-MethaneAbatement-US'!$N:$N,"&gt;="&amp;$A29,'IEA-MethaneAbatement-US'!$L:$L,$D$1)))*'State Downscaling Multipliers'!$B$7*(1+'EPA to IEA Scaling'!U$10)</f>
        <v>0</v>
      </c>
      <c r="R29" s="167">
        <f>((VLOOKUP($B$1,'Multipliers and Adjustments'!$A$70:$I$86,TRUNC(COLUMN(R$2)/5)+2,FALSE)*SUMIFS('IEA-MethaneAbatement-US'!$M:$M,'IEA-MethaneAbatement-US'!$N:$N,"&lt;"&amp;$B29,'IEA-MethaneAbatement-US'!$N:$N,"&gt;="&amp;$A29,'IEA-MethaneAbatement-US'!$L:$L,$B$1))+(VLOOKUP($C$1,'Multipliers and Adjustments'!$A$70:$I$86,TRUNC(COLUMN(R$2)/5)+2,FALSE)*SUMIFS('IEA-MethaneAbatement-US'!$M:$M,'IEA-MethaneAbatement-US'!$N:$N,"&lt;"&amp;$B29,'IEA-MethaneAbatement-US'!$N:$N,"&gt;="&amp;$A29,'IEA-MethaneAbatement-US'!$L:$L,$C$1))+(VLOOKUP($D$1,'Multipliers and Adjustments'!$A$70:$I$86,TRUNC(COLUMN(R$2)/5)+2,FALSE)*SUMIFS('IEA-MethaneAbatement-US'!$M:$M,'IEA-MethaneAbatement-US'!$N:$N,"&lt;"&amp;$B29,'IEA-MethaneAbatement-US'!$N:$N,"&gt;="&amp;$A29,'IEA-MethaneAbatement-US'!$L:$L,$D$1)))*'State Downscaling Multipliers'!$B$7*(1+'EPA to IEA Scaling'!V$10)</f>
        <v>0</v>
      </c>
      <c r="S29" s="165">
        <f>((VLOOKUP($B$1,'Multipliers and Adjustments'!$A$70:$I$86,TRUNC(COLUMN(S$2)/5)+2,FALSE)*SUMIFS('IEA-MethaneAbatement-US'!$M:$M,'IEA-MethaneAbatement-US'!$N:$N,"&lt;"&amp;$B29,'IEA-MethaneAbatement-US'!$N:$N,"&gt;="&amp;$A29,'IEA-MethaneAbatement-US'!$L:$L,$B$1))+(VLOOKUP($C$1,'Multipliers and Adjustments'!$A$70:$I$86,TRUNC(COLUMN(S$2)/5)+2,FALSE)*SUMIFS('IEA-MethaneAbatement-US'!$M:$M,'IEA-MethaneAbatement-US'!$N:$N,"&lt;"&amp;$B29,'IEA-MethaneAbatement-US'!$N:$N,"&gt;="&amp;$A29,'IEA-MethaneAbatement-US'!$L:$L,$C$1))+(VLOOKUP($D$1,'Multipliers and Adjustments'!$A$70:$I$86,TRUNC(COLUMN(S$2)/5)+2,FALSE)*SUMIFS('IEA-MethaneAbatement-US'!$M:$M,'IEA-MethaneAbatement-US'!$N:$N,"&lt;"&amp;$B29,'IEA-MethaneAbatement-US'!$N:$N,"&gt;="&amp;$A29,'IEA-MethaneAbatement-US'!$L:$L,$D$1)))*'State Downscaling Multipliers'!$B$7*(1+'EPA to IEA Scaling'!W$10)</f>
        <v>0</v>
      </c>
      <c r="T29" s="165">
        <f>((VLOOKUP($B$1,'Multipliers and Adjustments'!$A$70:$I$86,TRUNC(COLUMN(T$2)/5)+2,FALSE)*SUMIFS('IEA-MethaneAbatement-US'!$M:$M,'IEA-MethaneAbatement-US'!$N:$N,"&lt;"&amp;$B29,'IEA-MethaneAbatement-US'!$N:$N,"&gt;="&amp;$A29,'IEA-MethaneAbatement-US'!$L:$L,$B$1))+(VLOOKUP($C$1,'Multipliers and Adjustments'!$A$70:$I$86,TRUNC(COLUMN(T$2)/5)+2,FALSE)*SUMIFS('IEA-MethaneAbatement-US'!$M:$M,'IEA-MethaneAbatement-US'!$N:$N,"&lt;"&amp;$B29,'IEA-MethaneAbatement-US'!$N:$N,"&gt;="&amp;$A29,'IEA-MethaneAbatement-US'!$L:$L,$C$1))+(VLOOKUP($D$1,'Multipliers and Adjustments'!$A$70:$I$86,TRUNC(COLUMN(T$2)/5)+2,FALSE)*SUMIFS('IEA-MethaneAbatement-US'!$M:$M,'IEA-MethaneAbatement-US'!$N:$N,"&lt;"&amp;$B29,'IEA-MethaneAbatement-US'!$N:$N,"&gt;="&amp;$A29,'IEA-MethaneAbatement-US'!$L:$L,$D$1)))*'State Downscaling Multipliers'!$B$7*(1+'EPA to IEA Scaling'!X$10)</f>
        <v>0</v>
      </c>
      <c r="U29" s="165">
        <f>((VLOOKUP($B$1,'Multipliers and Adjustments'!$A$70:$I$86,TRUNC(COLUMN(U$2)/5)+2,FALSE)*SUMIFS('IEA-MethaneAbatement-US'!$M:$M,'IEA-MethaneAbatement-US'!$N:$N,"&lt;"&amp;$B29,'IEA-MethaneAbatement-US'!$N:$N,"&gt;="&amp;$A29,'IEA-MethaneAbatement-US'!$L:$L,$B$1))+(VLOOKUP($C$1,'Multipliers and Adjustments'!$A$70:$I$86,TRUNC(COLUMN(U$2)/5)+2,FALSE)*SUMIFS('IEA-MethaneAbatement-US'!$M:$M,'IEA-MethaneAbatement-US'!$N:$N,"&lt;"&amp;$B29,'IEA-MethaneAbatement-US'!$N:$N,"&gt;="&amp;$A29,'IEA-MethaneAbatement-US'!$L:$L,$C$1))+(VLOOKUP($D$1,'Multipliers and Adjustments'!$A$70:$I$86,TRUNC(COLUMN(U$2)/5)+2,FALSE)*SUMIFS('IEA-MethaneAbatement-US'!$M:$M,'IEA-MethaneAbatement-US'!$N:$N,"&lt;"&amp;$B29,'IEA-MethaneAbatement-US'!$N:$N,"&gt;="&amp;$A29,'IEA-MethaneAbatement-US'!$L:$L,$D$1)))*'State Downscaling Multipliers'!$B$7*(1+'EPA to IEA Scaling'!Y$10)</f>
        <v>0</v>
      </c>
      <c r="V29" s="165">
        <f>((VLOOKUP($B$1,'Multipliers and Adjustments'!$A$70:$I$86,TRUNC(COLUMN(V$2)/5)+2,FALSE)*SUMIFS('IEA-MethaneAbatement-US'!$M:$M,'IEA-MethaneAbatement-US'!$N:$N,"&lt;"&amp;$B29,'IEA-MethaneAbatement-US'!$N:$N,"&gt;="&amp;$A29,'IEA-MethaneAbatement-US'!$L:$L,$B$1))+(VLOOKUP($C$1,'Multipliers and Adjustments'!$A$70:$I$86,TRUNC(COLUMN(V$2)/5)+2,FALSE)*SUMIFS('IEA-MethaneAbatement-US'!$M:$M,'IEA-MethaneAbatement-US'!$N:$N,"&lt;"&amp;$B29,'IEA-MethaneAbatement-US'!$N:$N,"&gt;="&amp;$A29,'IEA-MethaneAbatement-US'!$L:$L,$C$1))+(VLOOKUP($D$1,'Multipliers and Adjustments'!$A$70:$I$86,TRUNC(COLUMN(V$2)/5)+2,FALSE)*SUMIFS('IEA-MethaneAbatement-US'!$M:$M,'IEA-MethaneAbatement-US'!$N:$N,"&lt;"&amp;$B29,'IEA-MethaneAbatement-US'!$N:$N,"&gt;="&amp;$A29,'IEA-MethaneAbatement-US'!$L:$L,$D$1)))*'State Downscaling Multipliers'!$B$7*(1+'EPA to IEA Scaling'!Z$10)</f>
        <v>0</v>
      </c>
      <c r="W29" s="167">
        <f>((VLOOKUP($B$1,'Multipliers and Adjustments'!$A$70:$I$86,TRUNC(COLUMN(W$2)/5)+2,FALSE)*SUMIFS('IEA-MethaneAbatement-US'!$M:$M,'IEA-MethaneAbatement-US'!$N:$N,"&lt;"&amp;$B29,'IEA-MethaneAbatement-US'!$N:$N,"&gt;="&amp;$A29,'IEA-MethaneAbatement-US'!$L:$L,$B$1))+(VLOOKUP($C$1,'Multipliers and Adjustments'!$A$70:$I$86,TRUNC(COLUMN(W$2)/5)+2,FALSE)*SUMIFS('IEA-MethaneAbatement-US'!$M:$M,'IEA-MethaneAbatement-US'!$N:$N,"&lt;"&amp;$B29,'IEA-MethaneAbatement-US'!$N:$N,"&gt;="&amp;$A29,'IEA-MethaneAbatement-US'!$L:$L,$C$1))+(VLOOKUP($D$1,'Multipliers and Adjustments'!$A$70:$I$86,TRUNC(COLUMN(W$2)/5)+2,FALSE)*SUMIFS('IEA-MethaneAbatement-US'!$M:$M,'IEA-MethaneAbatement-US'!$N:$N,"&lt;"&amp;$B29,'IEA-MethaneAbatement-US'!$N:$N,"&gt;="&amp;$A29,'IEA-MethaneAbatement-US'!$L:$L,$D$1)))*'State Downscaling Multipliers'!$B$7*(1+'EPA to IEA Scaling'!AA$10)</f>
        <v>0</v>
      </c>
      <c r="X29" s="165">
        <f>((VLOOKUP($B$1,'Multipliers and Adjustments'!$A$70:$I$86,TRUNC(COLUMN(X$2)/5)+2,FALSE)*SUMIFS('IEA-MethaneAbatement-US'!$M:$M,'IEA-MethaneAbatement-US'!$N:$N,"&lt;"&amp;$B29,'IEA-MethaneAbatement-US'!$N:$N,"&gt;="&amp;$A29,'IEA-MethaneAbatement-US'!$L:$L,$B$1))+(VLOOKUP($C$1,'Multipliers and Adjustments'!$A$70:$I$86,TRUNC(COLUMN(X$2)/5)+2,FALSE)*SUMIFS('IEA-MethaneAbatement-US'!$M:$M,'IEA-MethaneAbatement-US'!$N:$N,"&lt;"&amp;$B29,'IEA-MethaneAbatement-US'!$N:$N,"&gt;="&amp;$A29,'IEA-MethaneAbatement-US'!$L:$L,$C$1))+(VLOOKUP($D$1,'Multipliers and Adjustments'!$A$70:$I$86,TRUNC(COLUMN(X$2)/5)+2,FALSE)*SUMIFS('IEA-MethaneAbatement-US'!$M:$M,'IEA-MethaneAbatement-US'!$N:$N,"&lt;"&amp;$B29,'IEA-MethaneAbatement-US'!$N:$N,"&gt;="&amp;$A29,'IEA-MethaneAbatement-US'!$L:$L,$D$1)))*'State Downscaling Multipliers'!$B$7*(1+'EPA to IEA Scaling'!AB$10)</f>
        <v>0</v>
      </c>
      <c r="Y29" s="165">
        <f>((VLOOKUP($B$1,'Multipliers and Adjustments'!$A$70:$I$86,TRUNC(COLUMN(Y$2)/5)+2,FALSE)*SUMIFS('IEA-MethaneAbatement-US'!$M:$M,'IEA-MethaneAbatement-US'!$N:$N,"&lt;"&amp;$B29,'IEA-MethaneAbatement-US'!$N:$N,"&gt;="&amp;$A29,'IEA-MethaneAbatement-US'!$L:$L,$B$1))+(VLOOKUP($C$1,'Multipliers and Adjustments'!$A$70:$I$86,TRUNC(COLUMN(Y$2)/5)+2,FALSE)*SUMIFS('IEA-MethaneAbatement-US'!$M:$M,'IEA-MethaneAbatement-US'!$N:$N,"&lt;"&amp;$B29,'IEA-MethaneAbatement-US'!$N:$N,"&gt;="&amp;$A29,'IEA-MethaneAbatement-US'!$L:$L,$C$1))+(VLOOKUP($D$1,'Multipliers and Adjustments'!$A$70:$I$86,TRUNC(COLUMN(Y$2)/5)+2,FALSE)*SUMIFS('IEA-MethaneAbatement-US'!$M:$M,'IEA-MethaneAbatement-US'!$N:$N,"&lt;"&amp;$B29,'IEA-MethaneAbatement-US'!$N:$N,"&gt;="&amp;$A29,'IEA-MethaneAbatement-US'!$L:$L,$D$1)))*'State Downscaling Multipliers'!$B$7*(1+'EPA to IEA Scaling'!AC$10)</f>
        <v>0</v>
      </c>
      <c r="Z29" s="165">
        <f>((VLOOKUP($B$1,'Multipliers and Adjustments'!$A$70:$I$86,TRUNC(COLUMN(Z$2)/5)+2,FALSE)*SUMIFS('IEA-MethaneAbatement-US'!$M:$M,'IEA-MethaneAbatement-US'!$N:$N,"&lt;"&amp;$B29,'IEA-MethaneAbatement-US'!$N:$N,"&gt;="&amp;$A29,'IEA-MethaneAbatement-US'!$L:$L,$B$1))+(VLOOKUP($C$1,'Multipliers and Adjustments'!$A$70:$I$86,TRUNC(COLUMN(Z$2)/5)+2,FALSE)*SUMIFS('IEA-MethaneAbatement-US'!$M:$M,'IEA-MethaneAbatement-US'!$N:$N,"&lt;"&amp;$B29,'IEA-MethaneAbatement-US'!$N:$N,"&gt;="&amp;$A29,'IEA-MethaneAbatement-US'!$L:$L,$C$1))+(VLOOKUP($D$1,'Multipliers and Adjustments'!$A$70:$I$86,TRUNC(COLUMN(Z$2)/5)+2,FALSE)*SUMIFS('IEA-MethaneAbatement-US'!$M:$M,'IEA-MethaneAbatement-US'!$N:$N,"&lt;"&amp;$B29,'IEA-MethaneAbatement-US'!$N:$N,"&gt;="&amp;$A29,'IEA-MethaneAbatement-US'!$L:$L,$D$1)))*'State Downscaling Multipliers'!$B$7*(1+'EPA to IEA Scaling'!AD$10)</f>
        <v>0</v>
      </c>
      <c r="AA29" s="165">
        <f>((VLOOKUP($B$1,'Multipliers and Adjustments'!$A$70:$I$86,TRUNC(COLUMN(AA$2)/5)+2,FALSE)*SUMIFS('IEA-MethaneAbatement-US'!$M:$M,'IEA-MethaneAbatement-US'!$N:$N,"&lt;"&amp;$B29,'IEA-MethaneAbatement-US'!$N:$N,"&gt;="&amp;$A29,'IEA-MethaneAbatement-US'!$L:$L,$B$1))+(VLOOKUP($C$1,'Multipliers and Adjustments'!$A$70:$I$86,TRUNC(COLUMN(AA$2)/5)+2,FALSE)*SUMIFS('IEA-MethaneAbatement-US'!$M:$M,'IEA-MethaneAbatement-US'!$N:$N,"&lt;"&amp;$B29,'IEA-MethaneAbatement-US'!$N:$N,"&gt;="&amp;$A29,'IEA-MethaneAbatement-US'!$L:$L,$C$1))+(VLOOKUP($D$1,'Multipliers and Adjustments'!$A$70:$I$86,TRUNC(COLUMN(AA$2)/5)+2,FALSE)*SUMIFS('IEA-MethaneAbatement-US'!$M:$M,'IEA-MethaneAbatement-US'!$N:$N,"&lt;"&amp;$B29,'IEA-MethaneAbatement-US'!$N:$N,"&gt;="&amp;$A29,'IEA-MethaneAbatement-US'!$L:$L,$D$1)))*'State Downscaling Multipliers'!$B$7*(1+'EPA to IEA Scaling'!AE$10)</f>
        <v>0</v>
      </c>
      <c r="AB29" s="167">
        <f>((VLOOKUP($B$1,'Multipliers and Adjustments'!$A$70:$I$86,TRUNC(COLUMN(AB$2)/5)+2,FALSE)*SUMIFS('IEA-MethaneAbatement-US'!$M:$M,'IEA-MethaneAbatement-US'!$N:$N,"&lt;"&amp;$B29,'IEA-MethaneAbatement-US'!$N:$N,"&gt;="&amp;$A29,'IEA-MethaneAbatement-US'!$L:$L,$B$1))+(VLOOKUP($C$1,'Multipliers and Adjustments'!$A$70:$I$86,TRUNC(COLUMN(AB$2)/5)+2,FALSE)*SUMIFS('IEA-MethaneAbatement-US'!$M:$M,'IEA-MethaneAbatement-US'!$N:$N,"&lt;"&amp;$B29,'IEA-MethaneAbatement-US'!$N:$N,"&gt;="&amp;$A29,'IEA-MethaneAbatement-US'!$L:$L,$C$1))+(VLOOKUP($D$1,'Multipliers and Adjustments'!$A$70:$I$86,TRUNC(COLUMN(AB$2)/5)+2,FALSE)*SUMIFS('IEA-MethaneAbatement-US'!$M:$M,'IEA-MethaneAbatement-US'!$N:$N,"&lt;"&amp;$B29,'IEA-MethaneAbatement-US'!$N:$N,"&gt;="&amp;$A29,'IEA-MethaneAbatement-US'!$L:$L,$D$1)))*'State Downscaling Multipliers'!$B$7*(1+'EPA to IEA Scaling'!AF$10)</f>
        <v>0</v>
      </c>
      <c r="AC29" s="165">
        <f>((VLOOKUP($B$1,'Multipliers and Adjustments'!$A$70:$I$86,TRUNC(COLUMN(AC$2)/5)+2,FALSE)*SUMIFS('IEA-MethaneAbatement-US'!$M:$M,'IEA-MethaneAbatement-US'!$N:$N,"&lt;"&amp;$B29,'IEA-MethaneAbatement-US'!$N:$N,"&gt;="&amp;$A29,'IEA-MethaneAbatement-US'!$L:$L,$B$1))+(VLOOKUP($C$1,'Multipliers and Adjustments'!$A$70:$I$86,TRUNC(COLUMN(AC$2)/5)+2,FALSE)*SUMIFS('IEA-MethaneAbatement-US'!$M:$M,'IEA-MethaneAbatement-US'!$N:$N,"&lt;"&amp;$B29,'IEA-MethaneAbatement-US'!$N:$N,"&gt;="&amp;$A29,'IEA-MethaneAbatement-US'!$L:$L,$C$1))+(VLOOKUP($D$1,'Multipliers and Adjustments'!$A$70:$I$86,TRUNC(COLUMN(AC$2)/5)+2,FALSE)*SUMIFS('IEA-MethaneAbatement-US'!$M:$M,'IEA-MethaneAbatement-US'!$N:$N,"&lt;"&amp;$B29,'IEA-MethaneAbatement-US'!$N:$N,"&gt;="&amp;$A29,'IEA-MethaneAbatement-US'!$L:$L,$D$1)))*'State Downscaling Multipliers'!$B$7*(1+'EPA to IEA Scaling'!AG$10)</f>
        <v>0</v>
      </c>
      <c r="AD29" s="165">
        <f>((VLOOKUP($B$1,'Multipliers and Adjustments'!$A$70:$I$86,TRUNC(COLUMN(AD$2)/5)+2,FALSE)*SUMIFS('IEA-MethaneAbatement-US'!$M:$M,'IEA-MethaneAbatement-US'!$N:$N,"&lt;"&amp;$B29,'IEA-MethaneAbatement-US'!$N:$N,"&gt;="&amp;$A29,'IEA-MethaneAbatement-US'!$L:$L,$B$1))+(VLOOKUP($C$1,'Multipliers and Adjustments'!$A$70:$I$86,TRUNC(COLUMN(AD$2)/5)+2,FALSE)*SUMIFS('IEA-MethaneAbatement-US'!$M:$M,'IEA-MethaneAbatement-US'!$N:$N,"&lt;"&amp;$B29,'IEA-MethaneAbatement-US'!$N:$N,"&gt;="&amp;$A29,'IEA-MethaneAbatement-US'!$L:$L,$C$1))+(VLOOKUP($D$1,'Multipliers and Adjustments'!$A$70:$I$86,TRUNC(COLUMN(AD$2)/5)+2,FALSE)*SUMIFS('IEA-MethaneAbatement-US'!$M:$M,'IEA-MethaneAbatement-US'!$N:$N,"&lt;"&amp;$B29,'IEA-MethaneAbatement-US'!$N:$N,"&gt;="&amp;$A29,'IEA-MethaneAbatement-US'!$L:$L,$D$1)))*'State Downscaling Multipliers'!$B$7*(1+'EPA to IEA Scaling'!AH$10)</f>
        <v>0</v>
      </c>
      <c r="AE29" s="165">
        <f>((VLOOKUP($B$1,'Multipliers and Adjustments'!$A$70:$I$86,TRUNC(COLUMN(AE$2)/5)+2,FALSE)*SUMIFS('IEA-MethaneAbatement-US'!$M:$M,'IEA-MethaneAbatement-US'!$N:$N,"&lt;"&amp;$B29,'IEA-MethaneAbatement-US'!$N:$N,"&gt;="&amp;$A29,'IEA-MethaneAbatement-US'!$L:$L,$B$1))+(VLOOKUP($C$1,'Multipliers and Adjustments'!$A$70:$I$86,TRUNC(COLUMN(AE$2)/5)+2,FALSE)*SUMIFS('IEA-MethaneAbatement-US'!$M:$M,'IEA-MethaneAbatement-US'!$N:$N,"&lt;"&amp;$B29,'IEA-MethaneAbatement-US'!$N:$N,"&gt;="&amp;$A29,'IEA-MethaneAbatement-US'!$L:$L,$C$1))+(VLOOKUP($D$1,'Multipliers and Adjustments'!$A$70:$I$86,TRUNC(COLUMN(AE$2)/5)+2,FALSE)*SUMIFS('IEA-MethaneAbatement-US'!$M:$M,'IEA-MethaneAbatement-US'!$N:$N,"&lt;"&amp;$B29,'IEA-MethaneAbatement-US'!$N:$N,"&gt;="&amp;$A29,'IEA-MethaneAbatement-US'!$L:$L,$D$1)))*'State Downscaling Multipliers'!$B$7*(1+'EPA to IEA Scaling'!AI$10)</f>
        <v>0</v>
      </c>
      <c r="AF29" s="165">
        <f>((VLOOKUP($B$1,'Multipliers and Adjustments'!$A$70:$I$86,TRUNC(COLUMN(AF$2)/5)+2,FALSE)*SUMIFS('IEA-MethaneAbatement-US'!$M:$M,'IEA-MethaneAbatement-US'!$N:$N,"&lt;"&amp;$B29,'IEA-MethaneAbatement-US'!$N:$N,"&gt;="&amp;$A29,'IEA-MethaneAbatement-US'!$L:$L,$B$1))+(VLOOKUP($C$1,'Multipliers and Adjustments'!$A$70:$I$86,TRUNC(COLUMN(AF$2)/5)+2,FALSE)*SUMIFS('IEA-MethaneAbatement-US'!$M:$M,'IEA-MethaneAbatement-US'!$N:$N,"&lt;"&amp;$B29,'IEA-MethaneAbatement-US'!$N:$N,"&gt;="&amp;$A29,'IEA-MethaneAbatement-US'!$L:$L,$C$1))+(VLOOKUP($D$1,'Multipliers and Adjustments'!$A$70:$I$86,TRUNC(COLUMN(AF$2)/5)+2,FALSE)*SUMIFS('IEA-MethaneAbatement-US'!$M:$M,'IEA-MethaneAbatement-US'!$N:$N,"&lt;"&amp;$B29,'IEA-MethaneAbatement-US'!$N:$N,"&gt;="&amp;$A29,'IEA-MethaneAbatement-US'!$L:$L,$D$1)))*'State Downscaling Multipliers'!$B$7*(1+'EPA to IEA Scaling'!AJ$10)</f>
        <v>0</v>
      </c>
      <c r="AG29" s="167">
        <f>((VLOOKUP($B$1,'Multipliers and Adjustments'!$A$70:$I$86,TRUNC(COLUMN(AG$2)/5)+2,FALSE)*SUMIFS('IEA-MethaneAbatement-US'!$M:$M,'IEA-MethaneAbatement-US'!$N:$N,"&lt;"&amp;$B29,'IEA-MethaneAbatement-US'!$N:$N,"&gt;="&amp;$A29,'IEA-MethaneAbatement-US'!$L:$L,$B$1))+(VLOOKUP($C$1,'Multipliers and Adjustments'!$A$70:$I$86,TRUNC(COLUMN(AG$2)/5)+2,FALSE)*SUMIFS('IEA-MethaneAbatement-US'!$M:$M,'IEA-MethaneAbatement-US'!$N:$N,"&lt;"&amp;$B29,'IEA-MethaneAbatement-US'!$N:$N,"&gt;="&amp;$A29,'IEA-MethaneAbatement-US'!$L:$L,$C$1))+(VLOOKUP($D$1,'Multipliers and Adjustments'!$A$70:$I$86,TRUNC(COLUMN(AG$2)/5)+2,FALSE)*SUMIFS('IEA-MethaneAbatement-US'!$M:$M,'IEA-MethaneAbatement-US'!$N:$N,"&lt;"&amp;$B29,'IEA-MethaneAbatement-US'!$N:$N,"&gt;="&amp;$A29,'IEA-MethaneAbatement-US'!$L:$L,$D$1)))*'State Downscaling Multipliers'!$B$7*(1+'EPA to IEA Scaling'!AK$10)</f>
        <v>0</v>
      </c>
      <c r="AH29" s="165">
        <f>((VLOOKUP($B$1,'Multipliers and Adjustments'!$A$70:$I$86,TRUNC(COLUMN(AH$2)/5)+2,FALSE)*SUMIFS('IEA-MethaneAbatement-US'!$M:$M,'IEA-MethaneAbatement-US'!$N:$N,"&lt;"&amp;$B29,'IEA-MethaneAbatement-US'!$N:$N,"&gt;="&amp;$A29,'IEA-MethaneAbatement-US'!$L:$L,$B$1))+(VLOOKUP($C$1,'Multipliers and Adjustments'!$A$70:$I$86,TRUNC(COLUMN(AH$2)/5)+2,FALSE)*SUMIFS('IEA-MethaneAbatement-US'!$M:$M,'IEA-MethaneAbatement-US'!$N:$N,"&lt;"&amp;$B29,'IEA-MethaneAbatement-US'!$N:$N,"&gt;="&amp;$A29,'IEA-MethaneAbatement-US'!$L:$L,$C$1))+(VLOOKUP($D$1,'Multipliers and Adjustments'!$A$70:$I$86,TRUNC(COLUMN(AH$2)/5)+2,FALSE)*SUMIFS('IEA-MethaneAbatement-US'!$M:$M,'IEA-MethaneAbatement-US'!$N:$N,"&lt;"&amp;$B29,'IEA-MethaneAbatement-US'!$N:$N,"&gt;="&amp;$A29,'IEA-MethaneAbatement-US'!$L:$L,$D$1)))*'State Downscaling Multipliers'!$B$7*(1+'EPA to IEA Scaling'!AL$10)</f>
        <v>0</v>
      </c>
      <c r="AI29" s="165">
        <f>((VLOOKUP($B$1,'Multipliers and Adjustments'!$A$70:$I$86,TRUNC(COLUMN(AI$2)/5)+2,FALSE)*SUMIFS('IEA-MethaneAbatement-US'!$M:$M,'IEA-MethaneAbatement-US'!$N:$N,"&lt;"&amp;$B29,'IEA-MethaneAbatement-US'!$N:$N,"&gt;="&amp;$A29,'IEA-MethaneAbatement-US'!$L:$L,$B$1))+(VLOOKUP($C$1,'Multipliers and Adjustments'!$A$70:$I$86,TRUNC(COLUMN(AI$2)/5)+2,FALSE)*SUMIFS('IEA-MethaneAbatement-US'!$M:$M,'IEA-MethaneAbatement-US'!$N:$N,"&lt;"&amp;$B29,'IEA-MethaneAbatement-US'!$N:$N,"&gt;="&amp;$A29,'IEA-MethaneAbatement-US'!$L:$L,$C$1))+(VLOOKUP($D$1,'Multipliers and Adjustments'!$A$70:$I$86,TRUNC(COLUMN(AI$2)/5)+2,FALSE)*SUMIFS('IEA-MethaneAbatement-US'!$M:$M,'IEA-MethaneAbatement-US'!$N:$N,"&lt;"&amp;$B29,'IEA-MethaneAbatement-US'!$N:$N,"&gt;="&amp;$A29,'IEA-MethaneAbatement-US'!$L:$L,$D$1)))*'State Downscaling Multipliers'!$B$7*(1+'EPA to IEA Scaling'!AM$10)</f>
        <v>0</v>
      </c>
      <c r="AJ29" s="165">
        <f>((VLOOKUP($B$1,'Multipliers and Adjustments'!$A$70:$I$86,TRUNC(COLUMN(AJ$2)/5)+2,FALSE)*SUMIFS('IEA-MethaneAbatement-US'!$M:$M,'IEA-MethaneAbatement-US'!$N:$N,"&lt;"&amp;$B29,'IEA-MethaneAbatement-US'!$N:$N,"&gt;="&amp;$A29,'IEA-MethaneAbatement-US'!$L:$L,$B$1))+(VLOOKUP($C$1,'Multipliers and Adjustments'!$A$70:$I$86,TRUNC(COLUMN(AJ$2)/5)+2,FALSE)*SUMIFS('IEA-MethaneAbatement-US'!$M:$M,'IEA-MethaneAbatement-US'!$N:$N,"&lt;"&amp;$B29,'IEA-MethaneAbatement-US'!$N:$N,"&gt;="&amp;$A29,'IEA-MethaneAbatement-US'!$L:$L,$C$1))+(VLOOKUP($D$1,'Multipliers and Adjustments'!$A$70:$I$86,TRUNC(COLUMN(AJ$2)/5)+2,FALSE)*SUMIFS('IEA-MethaneAbatement-US'!$M:$M,'IEA-MethaneAbatement-US'!$N:$N,"&lt;"&amp;$B29,'IEA-MethaneAbatement-US'!$N:$N,"&gt;="&amp;$A29,'IEA-MethaneAbatement-US'!$L:$L,$D$1)))*'State Downscaling Multipliers'!$B$7*(1+'EPA to IEA Scaling'!AN$10)</f>
        <v>0</v>
      </c>
      <c r="AK29" s="165">
        <f>((VLOOKUP($B$1,'Multipliers and Adjustments'!$A$70:$I$86,TRUNC(COLUMN(AK$2)/5)+2,FALSE)*SUMIFS('IEA-MethaneAbatement-US'!$M:$M,'IEA-MethaneAbatement-US'!$N:$N,"&lt;"&amp;$B29,'IEA-MethaneAbatement-US'!$N:$N,"&gt;="&amp;$A29,'IEA-MethaneAbatement-US'!$L:$L,$B$1))+(VLOOKUP($C$1,'Multipliers and Adjustments'!$A$70:$I$86,TRUNC(COLUMN(AK$2)/5)+2,FALSE)*SUMIFS('IEA-MethaneAbatement-US'!$M:$M,'IEA-MethaneAbatement-US'!$N:$N,"&lt;"&amp;$B29,'IEA-MethaneAbatement-US'!$N:$N,"&gt;="&amp;$A29,'IEA-MethaneAbatement-US'!$L:$L,$C$1))+(VLOOKUP($D$1,'Multipliers and Adjustments'!$A$70:$I$86,TRUNC(COLUMN(AK$2)/5)+2,FALSE)*SUMIFS('IEA-MethaneAbatement-US'!$M:$M,'IEA-MethaneAbatement-US'!$N:$N,"&lt;"&amp;$B29,'IEA-MethaneAbatement-US'!$N:$N,"&gt;="&amp;$A29,'IEA-MethaneAbatement-US'!$L:$L,$D$1)))*'State Downscaling Multipliers'!$B$7*(1+'EPA to IEA Scaling'!AO$10)</f>
        <v>0</v>
      </c>
      <c r="AL29" s="167">
        <f>((VLOOKUP($B$1,'Multipliers and Adjustments'!$A$70:$I$86,TRUNC(COLUMN(AL$2)/5)+2,FALSE)*SUMIFS('IEA-MethaneAbatement-US'!$M:$M,'IEA-MethaneAbatement-US'!$N:$N,"&lt;"&amp;$B29,'IEA-MethaneAbatement-US'!$N:$N,"&gt;="&amp;$A29,'IEA-MethaneAbatement-US'!$L:$L,$B$1))+(VLOOKUP($C$1,'Multipliers and Adjustments'!$A$70:$I$86,TRUNC(COLUMN(AL$2)/5)+2,FALSE)*SUMIFS('IEA-MethaneAbatement-US'!$M:$M,'IEA-MethaneAbatement-US'!$N:$N,"&lt;"&amp;$B29,'IEA-MethaneAbatement-US'!$N:$N,"&gt;="&amp;$A29,'IEA-MethaneAbatement-US'!$L:$L,$C$1))+(VLOOKUP($D$1,'Multipliers and Adjustments'!$A$70:$I$86,TRUNC(COLUMN(AL$2)/5)+2,FALSE)*SUMIFS('IEA-MethaneAbatement-US'!$M:$M,'IEA-MethaneAbatement-US'!$N:$N,"&lt;"&amp;$B29,'IEA-MethaneAbatement-US'!$N:$N,"&gt;="&amp;$A29,'IEA-MethaneAbatement-US'!$L:$L,$D$1)))*'State Downscaling Multipliers'!$B$7*(1+'EPA to IEA Scaling'!AP$10)</f>
        <v>0</v>
      </c>
    </row>
    <row r="30" spans="1:38" ht="15.75" customHeight="1" x14ac:dyDescent="0.25">
      <c r="A30" s="50">
        <f t="shared" si="1"/>
        <v>-40</v>
      </c>
      <c r="B30" s="50">
        <f t="shared" si="2"/>
        <v>-30</v>
      </c>
      <c r="C30" s="165">
        <f>((VLOOKUP($B$1,'Multipliers and Adjustments'!$A$70:$I$86,TRUNC(COLUMN(C$2)/5)+2,FALSE)*SUMIFS('IEA-MethaneAbatement-US'!$M:$M,'IEA-MethaneAbatement-US'!$N:$N,"&lt;"&amp;$B30,'IEA-MethaneAbatement-US'!$N:$N,"&gt;="&amp;$A30,'IEA-MethaneAbatement-US'!$L:$L,$B$1))+(VLOOKUP($C$1,'Multipliers and Adjustments'!$A$70:$I$86,TRUNC(COLUMN(C$2)/5)+2,FALSE)*SUMIFS('IEA-MethaneAbatement-US'!$M:$M,'IEA-MethaneAbatement-US'!$N:$N,"&lt;"&amp;$B30,'IEA-MethaneAbatement-US'!$N:$N,"&gt;="&amp;$A30,'IEA-MethaneAbatement-US'!$L:$L,$C$1))+(VLOOKUP($D$1,'Multipliers and Adjustments'!$A$70:$I$86,TRUNC(COLUMN(C$2)/5)+2,FALSE)*SUMIFS('IEA-MethaneAbatement-US'!$M:$M,'IEA-MethaneAbatement-US'!$N:$N,"&lt;"&amp;$B30,'IEA-MethaneAbatement-US'!$N:$N,"&gt;="&amp;$A30,'IEA-MethaneAbatement-US'!$L:$L,$D$1)))*'State Downscaling Multipliers'!$B$7*(1+'EPA to IEA Scaling'!G$10)</f>
        <v>0</v>
      </c>
      <c r="D30" s="165">
        <f>((VLOOKUP($B$1,'Multipliers and Adjustments'!$A$70:$I$86,TRUNC(COLUMN(D$2)/5)+2,FALSE)*SUMIFS('IEA-MethaneAbatement-US'!$M:$M,'IEA-MethaneAbatement-US'!$N:$N,"&lt;"&amp;$B30,'IEA-MethaneAbatement-US'!$N:$N,"&gt;="&amp;$A30,'IEA-MethaneAbatement-US'!$L:$L,$B$1))+(VLOOKUP($C$1,'Multipliers and Adjustments'!$A$70:$I$86,TRUNC(COLUMN(D$2)/5)+2,FALSE)*SUMIFS('IEA-MethaneAbatement-US'!$M:$M,'IEA-MethaneAbatement-US'!$N:$N,"&lt;"&amp;$B30,'IEA-MethaneAbatement-US'!$N:$N,"&gt;="&amp;$A30,'IEA-MethaneAbatement-US'!$L:$L,$C$1))+(VLOOKUP($D$1,'Multipliers and Adjustments'!$A$70:$I$86,TRUNC(COLUMN(D$2)/5)+2,FALSE)*SUMIFS('IEA-MethaneAbatement-US'!$M:$M,'IEA-MethaneAbatement-US'!$N:$N,"&lt;"&amp;$B30,'IEA-MethaneAbatement-US'!$N:$N,"&gt;="&amp;$A30,'IEA-MethaneAbatement-US'!$L:$L,$D$1)))*'State Downscaling Multipliers'!$B$7*(1+'EPA to IEA Scaling'!H$10)</f>
        <v>0</v>
      </c>
      <c r="E30" s="165">
        <f>((VLOOKUP($B$1,'Multipliers and Adjustments'!$A$70:$I$86,TRUNC(COLUMN(E$2)/5)+2,FALSE)*SUMIFS('IEA-MethaneAbatement-US'!$M:$M,'IEA-MethaneAbatement-US'!$N:$N,"&lt;"&amp;$B30,'IEA-MethaneAbatement-US'!$N:$N,"&gt;="&amp;$A30,'IEA-MethaneAbatement-US'!$L:$L,$B$1))+(VLOOKUP($C$1,'Multipliers and Adjustments'!$A$70:$I$86,TRUNC(COLUMN(E$2)/5)+2,FALSE)*SUMIFS('IEA-MethaneAbatement-US'!$M:$M,'IEA-MethaneAbatement-US'!$N:$N,"&lt;"&amp;$B30,'IEA-MethaneAbatement-US'!$N:$N,"&gt;="&amp;$A30,'IEA-MethaneAbatement-US'!$L:$L,$C$1))+(VLOOKUP($D$1,'Multipliers and Adjustments'!$A$70:$I$86,TRUNC(COLUMN(E$2)/5)+2,FALSE)*SUMIFS('IEA-MethaneAbatement-US'!$M:$M,'IEA-MethaneAbatement-US'!$N:$N,"&lt;"&amp;$B30,'IEA-MethaneAbatement-US'!$N:$N,"&gt;="&amp;$A30,'IEA-MethaneAbatement-US'!$L:$L,$D$1)))*'State Downscaling Multipliers'!$B$7*(1+'EPA to IEA Scaling'!I$10)</f>
        <v>0</v>
      </c>
      <c r="F30" s="165">
        <f>((VLOOKUP($B$1,'Multipliers and Adjustments'!$A$70:$I$86,TRUNC(COLUMN(F$2)/5)+2,FALSE)*SUMIFS('IEA-MethaneAbatement-US'!$M:$M,'IEA-MethaneAbatement-US'!$N:$N,"&lt;"&amp;$B30,'IEA-MethaneAbatement-US'!$N:$N,"&gt;="&amp;$A30,'IEA-MethaneAbatement-US'!$L:$L,$B$1))+(VLOOKUP($C$1,'Multipliers and Adjustments'!$A$70:$I$86,TRUNC(COLUMN(F$2)/5)+2,FALSE)*SUMIFS('IEA-MethaneAbatement-US'!$M:$M,'IEA-MethaneAbatement-US'!$N:$N,"&lt;"&amp;$B30,'IEA-MethaneAbatement-US'!$N:$N,"&gt;="&amp;$A30,'IEA-MethaneAbatement-US'!$L:$L,$C$1))+(VLOOKUP($D$1,'Multipliers and Adjustments'!$A$70:$I$86,TRUNC(COLUMN(F$2)/5)+2,FALSE)*SUMIFS('IEA-MethaneAbatement-US'!$M:$M,'IEA-MethaneAbatement-US'!$N:$N,"&lt;"&amp;$B30,'IEA-MethaneAbatement-US'!$N:$N,"&gt;="&amp;$A30,'IEA-MethaneAbatement-US'!$L:$L,$D$1)))*'State Downscaling Multipliers'!$B$7*(1+'EPA to IEA Scaling'!J$10)</f>
        <v>0</v>
      </c>
      <c r="G30" s="166">
        <f>((VLOOKUP($B$1,'Multipliers and Adjustments'!$A$70:$I$86,TRUNC(COLUMN(G$2)/5)+2,FALSE)*SUMIFS('IEA-MethaneAbatement-US'!$M:$M,'IEA-MethaneAbatement-US'!$N:$N,"&lt;"&amp;$B30,'IEA-MethaneAbatement-US'!$N:$N,"&gt;="&amp;$A30,'IEA-MethaneAbatement-US'!$L:$L,$B$1))+(VLOOKUP($C$1,'Multipliers and Adjustments'!$A$70:$I$86,TRUNC(COLUMN(G$2)/5)+2,FALSE)*SUMIFS('IEA-MethaneAbatement-US'!$M:$M,'IEA-MethaneAbatement-US'!$N:$N,"&lt;"&amp;$B30,'IEA-MethaneAbatement-US'!$N:$N,"&gt;="&amp;$A30,'IEA-MethaneAbatement-US'!$L:$L,$C$1))+(VLOOKUP($D$1,'Multipliers and Adjustments'!$A$70:$I$86,TRUNC(COLUMN(G$2)/5)+2,FALSE)*SUMIFS('IEA-MethaneAbatement-US'!$M:$M,'IEA-MethaneAbatement-US'!$N:$N,"&lt;"&amp;$B30,'IEA-MethaneAbatement-US'!$N:$N,"&gt;="&amp;$A30,'IEA-MethaneAbatement-US'!$L:$L,$D$1)))*'State Downscaling Multipliers'!$B$7*(1+'EPA to IEA Scaling'!K$10)</f>
        <v>0</v>
      </c>
      <c r="H30" s="167">
        <f>((VLOOKUP($B$1,'Multipliers and Adjustments'!$A$70:$I$86,TRUNC(COLUMN(H$2)/5)+2,FALSE)*SUMIFS('IEA-MethaneAbatement-US'!$M:$M,'IEA-MethaneAbatement-US'!$N:$N,"&lt;"&amp;$B30,'IEA-MethaneAbatement-US'!$N:$N,"&gt;="&amp;$A30,'IEA-MethaneAbatement-US'!$L:$L,$B$1))+(VLOOKUP($C$1,'Multipliers and Adjustments'!$A$70:$I$86,TRUNC(COLUMN(H$2)/5)+2,FALSE)*SUMIFS('IEA-MethaneAbatement-US'!$M:$M,'IEA-MethaneAbatement-US'!$N:$N,"&lt;"&amp;$B30,'IEA-MethaneAbatement-US'!$N:$N,"&gt;="&amp;$A30,'IEA-MethaneAbatement-US'!$L:$L,$C$1))+(VLOOKUP($D$1,'Multipliers and Adjustments'!$A$70:$I$86,TRUNC(COLUMN(H$2)/5)+2,FALSE)*SUMIFS('IEA-MethaneAbatement-US'!$M:$M,'IEA-MethaneAbatement-US'!$N:$N,"&lt;"&amp;$B30,'IEA-MethaneAbatement-US'!$N:$N,"&gt;="&amp;$A30,'IEA-MethaneAbatement-US'!$L:$L,$D$1)))*'State Downscaling Multipliers'!$B$7*(1+'EPA to IEA Scaling'!L$10)</f>
        <v>0</v>
      </c>
      <c r="I30" s="165">
        <f>((VLOOKUP($B$1,'Multipliers and Adjustments'!$A$70:$I$86,TRUNC(COLUMN(I$2)/5)+2,FALSE)*SUMIFS('IEA-MethaneAbatement-US'!$M:$M,'IEA-MethaneAbatement-US'!$N:$N,"&lt;"&amp;$B30,'IEA-MethaneAbatement-US'!$N:$N,"&gt;="&amp;$A30,'IEA-MethaneAbatement-US'!$L:$L,$B$1))+(VLOOKUP($C$1,'Multipliers and Adjustments'!$A$70:$I$86,TRUNC(COLUMN(I$2)/5)+2,FALSE)*SUMIFS('IEA-MethaneAbatement-US'!$M:$M,'IEA-MethaneAbatement-US'!$N:$N,"&lt;"&amp;$B30,'IEA-MethaneAbatement-US'!$N:$N,"&gt;="&amp;$A30,'IEA-MethaneAbatement-US'!$L:$L,$C$1))+(VLOOKUP($D$1,'Multipliers and Adjustments'!$A$70:$I$86,TRUNC(COLUMN(I$2)/5)+2,FALSE)*SUMIFS('IEA-MethaneAbatement-US'!$M:$M,'IEA-MethaneAbatement-US'!$N:$N,"&lt;"&amp;$B30,'IEA-MethaneAbatement-US'!$N:$N,"&gt;="&amp;$A30,'IEA-MethaneAbatement-US'!$L:$L,$D$1)))*'State Downscaling Multipliers'!$B$7*(1+'EPA to IEA Scaling'!M$10)</f>
        <v>0</v>
      </c>
      <c r="J30" s="165">
        <f>((VLOOKUP($B$1,'Multipliers and Adjustments'!$A$70:$I$86,TRUNC(COLUMN(J$2)/5)+2,FALSE)*SUMIFS('IEA-MethaneAbatement-US'!$M:$M,'IEA-MethaneAbatement-US'!$N:$N,"&lt;"&amp;$B30,'IEA-MethaneAbatement-US'!$N:$N,"&gt;="&amp;$A30,'IEA-MethaneAbatement-US'!$L:$L,$B$1))+(VLOOKUP($C$1,'Multipliers and Adjustments'!$A$70:$I$86,TRUNC(COLUMN(J$2)/5)+2,FALSE)*SUMIFS('IEA-MethaneAbatement-US'!$M:$M,'IEA-MethaneAbatement-US'!$N:$N,"&lt;"&amp;$B30,'IEA-MethaneAbatement-US'!$N:$N,"&gt;="&amp;$A30,'IEA-MethaneAbatement-US'!$L:$L,$C$1))+(VLOOKUP($D$1,'Multipliers and Adjustments'!$A$70:$I$86,TRUNC(COLUMN(J$2)/5)+2,FALSE)*SUMIFS('IEA-MethaneAbatement-US'!$M:$M,'IEA-MethaneAbatement-US'!$N:$N,"&lt;"&amp;$B30,'IEA-MethaneAbatement-US'!$N:$N,"&gt;="&amp;$A30,'IEA-MethaneAbatement-US'!$L:$L,$D$1)))*'State Downscaling Multipliers'!$B$7*(1+'EPA to IEA Scaling'!N$10)</f>
        <v>0</v>
      </c>
      <c r="K30" s="165">
        <f>((VLOOKUP($B$1,'Multipliers and Adjustments'!$A$70:$I$86,TRUNC(COLUMN(K$2)/5)+2,FALSE)*SUMIFS('IEA-MethaneAbatement-US'!$M:$M,'IEA-MethaneAbatement-US'!$N:$N,"&lt;"&amp;$B30,'IEA-MethaneAbatement-US'!$N:$N,"&gt;="&amp;$A30,'IEA-MethaneAbatement-US'!$L:$L,$B$1))+(VLOOKUP($C$1,'Multipliers and Adjustments'!$A$70:$I$86,TRUNC(COLUMN(K$2)/5)+2,FALSE)*SUMIFS('IEA-MethaneAbatement-US'!$M:$M,'IEA-MethaneAbatement-US'!$N:$N,"&lt;"&amp;$B30,'IEA-MethaneAbatement-US'!$N:$N,"&gt;="&amp;$A30,'IEA-MethaneAbatement-US'!$L:$L,$C$1))+(VLOOKUP($D$1,'Multipliers and Adjustments'!$A$70:$I$86,TRUNC(COLUMN(K$2)/5)+2,FALSE)*SUMIFS('IEA-MethaneAbatement-US'!$M:$M,'IEA-MethaneAbatement-US'!$N:$N,"&lt;"&amp;$B30,'IEA-MethaneAbatement-US'!$N:$N,"&gt;="&amp;$A30,'IEA-MethaneAbatement-US'!$L:$L,$D$1)))*'State Downscaling Multipliers'!$B$7*(1+'EPA to IEA Scaling'!O$10)</f>
        <v>0</v>
      </c>
      <c r="L30" s="165">
        <f>((VLOOKUP($B$1,'Multipliers and Adjustments'!$A$70:$I$86,TRUNC(COLUMN(L$2)/5)+2,FALSE)*SUMIFS('IEA-MethaneAbatement-US'!$M:$M,'IEA-MethaneAbatement-US'!$N:$N,"&lt;"&amp;$B30,'IEA-MethaneAbatement-US'!$N:$N,"&gt;="&amp;$A30,'IEA-MethaneAbatement-US'!$L:$L,$B$1))+(VLOOKUP($C$1,'Multipliers and Adjustments'!$A$70:$I$86,TRUNC(COLUMN(L$2)/5)+2,FALSE)*SUMIFS('IEA-MethaneAbatement-US'!$M:$M,'IEA-MethaneAbatement-US'!$N:$N,"&lt;"&amp;$B30,'IEA-MethaneAbatement-US'!$N:$N,"&gt;="&amp;$A30,'IEA-MethaneAbatement-US'!$L:$L,$C$1))+(VLOOKUP($D$1,'Multipliers and Adjustments'!$A$70:$I$86,TRUNC(COLUMN(L$2)/5)+2,FALSE)*SUMIFS('IEA-MethaneAbatement-US'!$M:$M,'IEA-MethaneAbatement-US'!$N:$N,"&lt;"&amp;$B30,'IEA-MethaneAbatement-US'!$N:$N,"&gt;="&amp;$A30,'IEA-MethaneAbatement-US'!$L:$L,$D$1)))*'State Downscaling Multipliers'!$B$7*(1+'EPA to IEA Scaling'!P$10)</f>
        <v>0</v>
      </c>
      <c r="M30" s="167">
        <f>((VLOOKUP($B$1,'Multipliers and Adjustments'!$A$70:$I$86,TRUNC(COLUMN(M$2)/5)+2,FALSE)*SUMIFS('IEA-MethaneAbatement-US'!$M:$M,'IEA-MethaneAbatement-US'!$N:$N,"&lt;"&amp;$B30,'IEA-MethaneAbatement-US'!$N:$N,"&gt;="&amp;$A30,'IEA-MethaneAbatement-US'!$L:$L,$B$1))+(VLOOKUP($C$1,'Multipliers and Adjustments'!$A$70:$I$86,TRUNC(COLUMN(M$2)/5)+2,FALSE)*SUMIFS('IEA-MethaneAbatement-US'!$M:$M,'IEA-MethaneAbatement-US'!$N:$N,"&lt;"&amp;$B30,'IEA-MethaneAbatement-US'!$N:$N,"&gt;="&amp;$A30,'IEA-MethaneAbatement-US'!$L:$L,$C$1))+(VLOOKUP($D$1,'Multipliers and Adjustments'!$A$70:$I$86,TRUNC(COLUMN(M$2)/5)+2,FALSE)*SUMIFS('IEA-MethaneAbatement-US'!$M:$M,'IEA-MethaneAbatement-US'!$N:$N,"&lt;"&amp;$B30,'IEA-MethaneAbatement-US'!$N:$N,"&gt;="&amp;$A30,'IEA-MethaneAbatement-US'!$L:$L,$D$1)))*'State Downscaling Multipliers'!$B$7*(1+'EPA to IEA Scaling'!Q$10)</f>
        <v>0</v>
      </c>
      <c r="N30" s="165">
        <f>((VLOOKUP($B$1,'Multipliers and Adjustments'!$A$70:$I$86,TRUNC(COLUMN(N$2)/5)+2,FALSE)*SUMIFS('IEA-MethaneAbatement-US'!$M:$M,'IEA-MethaneAbatement-US'!$N:$N,"&lt;"&amp;$B30,'IEA-MethaneAbatement-US'!$N:$N,"&gt;="&amp;$A30,'IEA-MethaneAbatement-US'!$L:$L,$B$1))+(VLOOKUP($C$1,'Multipliers and Adjustments'!$A$70:$I$86,TRUNC(COLUMN(N$2)/5)+2,FALSE)*SUMIFS('IEA-MethaneAbatement-US'!$M:$M,'IEA-MethaneAbatement-US'!$N:$N,"&lt;"&amp;$B30,'IEA-MethaneAbatement-US'!$N:$N,"&gt;="&amp;$A30,'IEA-MethaneAbatement-US'!$L:$L,$C$1))+(VLOOKUP($D$1,'Multipliers and Adjustments'!$A$70:$I$86,TRUNC(COLUMN(N$2)/5)+2,FALSE)*SUMIFS('IEA-MethaneAbatement-US'!$M:$M,'IEA-MethaneAbatement-US'!$N:$N,"&lt;"&amp;$B30,'IEA-MethaneAbatement-US'!$N:$N,"&gt;="&amp;$A30,'IEA-MethaneAbatement-US'!$L:$L,$D$1)))*'State Downscaling Multipliers'!$B$7*(1+'EPA to IEA Scaling'!R$10)</f>
        <v>0</v>
      </c>
      <c r="O30" s="165">
        <f>((VLOOKUP($B$1,'Multipliers and Adjustments'!$A$70:$I$86,TRUNC(COLUMN(O$2)/5)+2,FALSE)*SUMIFS('IEA-MethaneAbatement-US'!$M:$M,'IEA-MethaneAbatement-US'!$N:$N,"&lt;"&amp;$B30,'IEA-MethaneAbatement-US'!$N:$N,"&gt;="&amp;$A30,'IEA-MethaneAbatement-US'!$L:$L,$B$1))+(VLOOKUP($C$1,'Multipliers and Adjustments'!$A$70:$I$86,TRUNC(COLUMN(O$2)/5)+2,FALSE)*SUMIFS('IEA-MethaneAbatement-US'!$M:$M,'IEA-MethaneAbatement-US'!$N:$N,"&lt;"&amp;$B30,'IEA-MethaneAbatement-US'!$N:$N,"&gt;="&amp;$A30,'IEA-MethaneAbatement-US'!$L:$L,$C$1))+(VLOOKUP($D$1,'Multipliers and Adjustments'!$A$70:$I$86,TRUNC(COLUMN(O$2)/5)+2,FALSE)*SUMIFS('IEA-MethaneAbatement-US'!$M:$M,'IEA-MethaneAbatement-US'!$N:$N,"&lt;"&amp;$B30,'IEA-MethaneAbatement-US'!$N:$N,"&gt;="&amp;$A30,'IEA-MethaneAbatement-US'!$L:$L,$D$1)))*'State Downscaling Multipliers'!$B$7*(1+'EPA to IEA Scaling'!S$10)</f>
        <v>0</v>
      </c>
      <c r="P30" s="165">
        <f>((VLOOKUP($B$1,'Multipliers and Adjustments'!$A$70:$I$86,TRUNC(COLUMN(P$2)/5)+2,FALSE)*SUMIFS('IEA-MethaneAbatement-US'!$M:$M,'IEA-MethaneAbatement-US'!$N:$N,"&lt;"&amp;$B30,'IEA-MethaneAbatement-US'!$N:$N,"&gt;="&amp;$A30,'IEA-MethaneAbatement-US'!$L:$L,$B$1))+(VLOOKUP($C$1,'Multipliers and Adjustments'!$A$70:$I$86,TRUNC(COLUMN(P$2)/5)+2,FALSE)*SUMIFS('IEA-MethaneAbatement-US'!$M:$M,'IEA-MethaneAbatement-US'!$N:$N,"&lt;"&amp;$B30,'IEA-MethaneAbatement-US'!$N:$N,"&gt;="&amp;$A30,'IEA-MethaneAbatement-US'!$L:$L,$C$1))+(VLOOKUP($D$1,'Multipliers and Adjustments'!$A$70:$I$86,TRUNC(COLUMN(P$2)/5)+2,FALSE)*SUMIFS('IEA-MethaneAbatement-US'!$M:$M,'IEA-MethaneAbatement-US'!$N:$N,"&lt;"&amp;$B30,'IEA-MethaneAbatement-US'!$N:$N,"&gt;="&amp;$A30,'IEA-MethaneAbatement-US'!$L:$L,$D$1)))*'State Downscaling Multipliers'!$B$7*(1+'EPA to IEA Scaling'!T$10)</f>
        <v>0</v>
      </c>
      <c r="Q30" s="165">
        <f>((VLOOKUP($B$1,'Multipliers and Adjustments'!$A$70:$I$86,TRUNC(COLUMN(Q$2)/5)+2,FALSE)*SUMIFS('IEA-MethaneAbatement-US'!$M:$M,'IEA-MethaneAbatement-US'!$N:$N,"&lt;"&amp;$B30,'IEA-MethaneAbatement-US'!$N:$N,"&gt;="&amp;$A30,'IEA-MethaneAbatement-US'!$L:$L,$B$1))+(VLOOKUP($C$1,'Multipliers and Adjustments'!$A$70:$I$86,TRUNC(COLUMN(Q$2)/5)+2,FALSE)*SUMIFS('IEA-MethaneAbatement-US'!$M:$M,'IEA-MethaneAbatement-US'!$N:$N,"&lt;"&amp;$B30,'IEA-MethaneAbatement-US'!$N:$N,"&gt;="&amp;$A30,'IEA-MethaneAbatement-US'!$L:$L,$C$1))+(VLOOKUP($D$1,'Multipliers and Adjustments'!$A$70:$I$86,TRUNC(COLUMN(Q$2)/5)+2,FALSE)*SUMIFS('IEA-MethaneAbatement-US'!$M:$M,'IEA-MethaneAbatement-US'!$N:$N,"&lt;"&amp;$B30,'IEA-MethaneAbatement-US'!$N:$N,"&gt;="&amp;$A30,'IEA-MethaneAbatement-US'!$L:$L,$D$1)))*'State Downscaling Multipliers'!$B$7*(1+'EPA to IEA Scaling'!U$10)</f>
        <v>0</v>
      </c>
      <c r="R30" s="167">
        <f>((VLOOKUP($B$1,'Multipliers and Adjustments'!$A$70:$I$86,TRUNC(COLUMN(R$2)/5)+2,FALSE)*SUMIFS('IEA-MethaneAbatement-US'!$M:$M,'IEA-MethaneAbatement-US'!$N:$N,"&lt;"&amp;$B30,'IEA-MethaneAbatement-US'!$N:$N,"&gt;="&amp;$A30,'IEA-MethaneAbatement-US'!$L:$L,$B$1))+(VLOOKUP($C$1,'Multipliers and Adjustments'!$A$70:$I$86,TRUNC(COLUMN(R$2)/5)+2,FALSE)*SUMIFS('IEA-MethaneAbatement-US'!$M:$M,'IEA-MethaneAbatement-US'!$N:$N,"&lt;"&amp;$B30,'IEA-MethaneAbatement-US'!$N:$N,"&gt;="&amp;$A30,'IEA-MethaneAbatement-US'!$L:$L,$C$1))+(VLOOKUP($D$1,'Multipliers and Adjustments'!$A$70:$I$86,TRUNC(COLUMN(R$2)/5)+2,FALSE)*SUMIFS('IEA-MethaneAbatement-US'!$M:$M,'IEA-MethaneAbatement-US'!$N:$N,"&lt;"&amp;$B30,'IEA-MethaneAbatement-US'!$N:$N,"&gt;="&amp;$A30,'IEA-MethaneAbatement-US'!$L:$L,$D$1)))*'State Downscaling Multipliers'!$B$7*(1+'EPA to IEA Scaling'!V$10)</f>
        <v>0</v>
      </c>
      <c r="S30" s="165">
        <f>((VLOOKUP($B$1,'Multipliers and Adjustments'!$A$70:$I$86,TRUNC(COLUMN(S$2)/5)+2,FALSE)*SUMIFS('IEA-MethaneAbatement-US'!$M:$M,'IEA-MethaneAbatement-US'!$N:$N,"&lt;"&amp;$B30,'IEA-MethaneAbatement-US'!$N:$N,"&gt;="&amp;$A30,'IEA-MethaneAbatement-US'!$L:$L,$B$1))+(VLOOKUP($C$1,'Multipliers and Adjustments'!$A$70:$I$86,TRUNC(COLUMN(S$2)/5)+2,FALSE)*SUMIFS('IEA-MethaneAbatement-US'!$M:$M,'IEA-MethaneAbatement-US'!$N:$N,"&lt;"&amp;$B30,'IEA-MethaneAbatement-US'!$N:$N,"&gt;="&amp;$A30,'IEA-MethaneAbatement-US'!$L:$L,$C$1))+(VLOOKUP($D$1,'Multipliers and Adjustments'!$A$70:$I$86,TRUNC(COLUMN(S$2)/5)+2,FALSE)*SUMIFS('IEA-MethaneAbatement-US'!$M:$M,'IEA-MethaneAbatement-US'!$N:$N,"&lt;"&amp;$B30,'IEA-MethaneAbatement-US'!$N:$N,"&gt;="&amp;$A30,'IEA-MethaneAbatement-US'!$L:$L,$D$1)))*'State Downscaling Multipliers'!$B$7*(1+'EPA to IEA Scaling'!W$10)</f>
        <v>0</v>
      </c>
      <c r="T30" s="165">
        <f>((VLOOKUP($B$1,'Multipliers and Adjustments'!$A$70:$I$86,TRUNC(COLUMN(T$2)/5)+2,FALSE)*SUMIFS('IEA-MethaneAbatement-US'!$M:$M,'IEA-MethaneAbatement-US'!$N:$N,"&lt;"&amp;$B30,'IEA-MethaneAbatement-US'!$N:$N,"&gt;="&amp;$A30,'IEA-MethaneAbatement-US'!$L:$L,$B$1))+(VLOOKUP($C$1,'Multipliers and Adjustments'!$A$70:$I$86,TRUNC(COLUMN(T$2)/5)+2,FALSE)*SUMIFS('IEA-MethaneAbatement-US'!$M:$M,'IEA-MethaneAbatement-US'!$N:$N,"&lt;"&amp;$B30,'IEA-MethaneAbatement-US'!$N:$N,"&gt;="&amp;$A30,'IEA-MethaneAbatement-US'!$L:$L,$C$1))+(VLOOKUP($D$1,'Multipliers and Adjustments'!$A$70:$I$86,TRUNC(COLUMN(T$2)/5)+2,FALSE)*SUMIFS('IEA-MethaneAbatement-US'!$M:$M,'IEA-MethaneAbatement-US'!$N:$N,"&lt;"&amp;$B30,'IEA-MethaneAbatement-US'!$N:$N,"&gt;="&amp;$A30,'IEA-MethaneAbatement-US'!$L:$L,$D$1)))*'State Downscaling Multipliers'!$B$7*(1+'EPA to IEA Scaling'!X$10)</f>
        <v>0</v>
      </c>
      <c r="U30" s="165">
        <f>((VLOOKUP($B$1,'Multipliers and Adjustments'!$A$70:$I$86,TRUNC(COLUMN(U$2)/5)+2,FALSE)*SUMIFS('IEA-MethaneAbatement-US'!$M:$M,'IEA-MethaneAbatement-US'!$N:$N,"&lt;"&amp;$B30,'IEA-MethaneAbatement-US'!$N:$N,"&gt;="&amp;$A30,'IEA-MethaneAbatement-US'!$L:$L,$B$1))+(VLOOKUP($C$1,'Multipliers and Adjustments'!$A$70:$I$86,TRUNC(COLUMN(U$2)/5)+2,FALSE)*SUMIFS('IEA-MethaneAbatement-US'!$M:$M,'IEA-MethaneAbatement-US'!$N:$N,"&lt;"&amp;$B30,'IEA-MethaneAbatement-US'!$N:$N,"&gt;="&amp;$A30,'IEA-MethaneAbatement-US'!$L:$L,$C$1))+(VLOOKUP($D$1,'Multipliers and Adjustments'!$A$70:$I$86,TRUNC(COLUMN(U$2)/5)+2,FALSE)*SUMIFS('IEA-MethaneAbatement-US'!$M:$M,'IEA-MethaneAbatement-US'!$N:$N,"&lt;"&amp;$B30,'IEA-MethaneAbatement-US'!$N:$N,"&gt;="&amp;$A30,'IEA-MethaneAbatement-US'!$L:$L,$D$1)))*'State Downscaling Multipliers'!$B$7*(1+'EPA to IEA Scaling'!Y$10)</f>
        <v>0</v>
      </c>
      <c r="V30" s="165">
        <f>((VLOOKUP($B$1,'Multipliers and Adjustments'!$A$70:$I$86,TRUNC(COLUMN(V$2)/5)+2,FALSE)*SUMIFS('IEA-MethaneAbatement-US'!$M:$M,'IEA-MethaneAbatement-US'!$N:$N,"&lt;"&amp;$B30,'IEA-MethaneAbatement-US'!$N:$N,"&gt;="&amp;$A30,'IEA-MethaneAbatement-US'!$L:$L,$B$1))+(VLOOKUP($C$1,'Multipliers and Adjustments'!$A$70:$I$86,TRUNC(COLUMN(V$2)/5)+2,FALSE)*SUMIFS('IEA-MethaneAbatement-US'!$M:$M,'IEA-MethaneAbatement-US'!$N:$N,"&lt;"&amp;$B30,'IEA-MethaneAbatement-US'!$N:$N,"&gt;="&amp;$A30,'IEA-MethaneAbatement-US'!$L:$L,$C$1))+(VLOOKUP($D$1,'Multipliers and Adjustments'!$A$70:$I$86,TRUNC(COLUMN(V$2)/5)+2,FALSE)*SUMIFS('IEA-MethaneAbatement-US'!$M:$M,'IEA-MethaneAbatement-US'!$N:$N,"&lt;"&amp;$B30,'IEA-MethaneAbatement-US'!$N:$N,"&gt;="&amp;$A30,'IEA-MethaneAbatement-US'!$L:$L,$D$1)))*'State Downscaling Multipliers'!$B$7*(1+'EPA to IEA Scaling'!Z$10)</f>
        <v>0</v>
      </c>
      <c r="W30" s="167">
        <f>((VLOOKUP($B$1,'Multipliers and Adjustments'!$A$70:$I$86,TRUNC(COLUMN(W$2)/5)+2,FALSE)*SUMIFS('IEA-MethaneAbatement-US'!$M:$M,'IEA-MethaneAbatement-US'!$N:$N,"&lt;"&amp;$B30,'IEA-MethaneAbatement-US'!$N:$N,"&gt;="&amp;$A30,'IEA-MethaneAbatement-US'!$L:$L,$B$1))+(VLOOKUP($C$1,'Multipliers and Adjustments'!$A$70:$I$86,TRUNC(COLUMN(W$2)/5)+2,FALSE)*SUMIFS('IEA-MethaneAbatement-US'!$M:$M,'IEA-MethaneAbatement-US'!$N:$N,"&lt;"&amp;$B30,'IEA-MethaneAbatement-US'!$N:$N,"&gt;="&amp;$A30,'IEA-MethaneAbatement-US'!$L:$L,$C$1))+(VLOOKUP($D$1,'Multipliers and Adjustments'!$A$70:$I$86,TRUNC(COLUMN(W$2)/5)+2,FALSE)*SUMIFS('IEA-MethaneAbatement-US'!$M:$M,'IEA-MethaneAbatement-US'!$N:$N,"&lt;"&amp;$B30,'IEA-MethaneAbatement-US'!$N:$N,"&gt;="&amp;$A30,'IEA-MethaneAbatement-US'!$L:$L,$D$1)))*'State Downscaling Multipliers'!$B$7*(1+'EPA to IEA Scaling'!AA$10)</f>
        <v>0</v>
      </c>
      <c r="X30" s="165">
        <f>((VLOOKUP($B$1,'Multipliers and Adjustments'!$A$70:$I$86,TRUNC(COLUMN(X$2)/5)+2,FALSE)*SUMIFS('IEA-MethaneAbatement-US'!$M:$M,'IEA-MethaneAbatement-US'!$N:$N,"&lt;"&amp;$B30,'IEA-MethaneAbatement-US'!$N:$N,"&gt;="&amp;$A30,'IEA-MethaneAbatement-US'!$L:$L,$B$1))+(VLOOKUP($C$1,'Multipliers and Adjustments'!$A$70:$I$86,TRUNC(COLUMN(X$2)/5)+2,FALSE)*SUMIFS('IEA-MethaneAbatement-US'!$M:$M,'IEA-MethaneAbatement-US'!$N:$N,"&lt;"&amp;$B30,'IEA-MethaneAbatement-US'!$N:$N,"&gt;="&amp;$A30,'IEA-MethaneAbatement-US'!$L:$L,$C$1))+(VLOOKUP($D$1,'Multipliers and Adjustments'!$A$70:$I$86,TRUNC(COLUMN(X$2)/5)+2,FALSE)*SUMIFS('IEA-MethaneAbatement-US'!$M:$M,'IEA-MethaneAbatement-US'!$N:$N,"&lt;"&amp;$B30,'IEA-MethaneAbatement-US'!$N:$N,"&gt;="&amp;$A30,'IEA-MethaneAbatement-US'!$L:$L,$D$1)))*'State Downscaling Multipliers'!$B$7*(1+'EPA to IEA Scaling'!AB$10)</f>
        <v>0</v>
      </c>
      <c r="Y30" s="165">
        <f>((VLOOKUP($B$1,'Multipliers and Adjustments'!$A$70:$I$86,TRUNC(COLUMN(Y$2)/5)+2,FALSE)*SUMIFS('IEA-MethaneAbatement-US'!$M:$M,'IEA-MethaneAbatement-US'!$N:$N,"&lt;"&amp;$B30,'IEA-MethaneAbatement-US'!$N:$N,"&gt;="&amp;$A30,'IEA-MethaneAbatement-US'!$L:$L,$B$1))+(VLOOKUP($C$1,'Multipliers and Adjustments'!$A$70:$I$86,TRUNC(COLUMN(Y$2)/5)+2,FALSE)*SUMIFS('IEA-MethaneAbatement-US'!$M:$M,'IEA-MethaneAbatement-US'!$N:$N,"&lt;"&amp;$B30,'IEA-MethaneAbatement-US'!$N:$N,"&gt;="&amp;$A30,'IEA-MethaneAbatement-US'!$L:$L,$C$1))+(VLOOKUP($D$1,'Multipliers and Adjustments'!$A$70:$I$86,TRUNC(COLUMN(Y$2)/5)+2,FALSE)*SUMIFS('IEA-MethaneAbatement-US'!$M:$M,'IEA-MethaneAbatement-US'!$N:$N,"&lt;"&amp;$B30,'IEA-MethaneAbatement-US'!$N:$N,"&gt;="&amp;$A30,'IEA-MethaneAbatement-US'!$L:$L,$D$1)))*'State Downscaling Multipliers'!$B$7*(1+'EPA to IEA Scaling'!AC$10)</f>
        <v>0</v>
      </c>
      <c r="Z30" s="165">
        <f>((VLOOKUP($B$1,'Multipliers and Adjustments'!$A$70:$I$86,TRUNC(COLUMN(Z$2)/5)+2,FALSE)*SUMIFS('IEA-MethaneAbatement-US'!$M:$M,'IEA-MethaneAbatement-US'!$N:$N,"&lt;"&amp;$B30,'IEA-MethaneAbatement-US'!$N:$N,"&gt;="&amp;$A30,'IEA-MethaneAbatement-US'!$L:$L,$B$1))+(VLOOKUP($C$1,'Multipliers and Adjustments'!$A$70:$I$86,TRUNC(COLUMN(Z$2)/5)+2,FALSE)*SUMIFS('IEA-MethaneAbatement-US'!$M:$M,'IEA-MethaneAbatement-US'!$N:$N,"&lt;"&amp;$B30,'IEA-MethaneAbatement-US'!$N:$N,"&gt;="&amp;$A30,'IEA-MethaneAbatement-US'!$L:$L,$C$1))+(VLOOKUP($D$1,'Multipliers and Adjustments'!$A$70:$I$86,TRUNC(COLUMN(Z$2)/5)+2,FALSE)*SUMIFS('IEA-MethaneAbatement-US'!$M:$M,'IEA-MethaneAbatement-US'!$N:$N,"&lt;"&amp;$B30,'IEA-MethaneAbatement-US'!$N:$N,"&gt;="&amp;$A30,'IEA-MethaneAbatement-US'!$L:$L,$D$1)))*'State Downscaling Multipliers'!$B$7*(1+'EPA to IEA Scaling'!AD$10)</f>
        <v>0</v>
      </c>
      <c r="AA30" s="165">
        <f>((VLOOKUP($B$1,'Multipliers and Adjustments'!$A$70:$I$86,TRUNC(COLUMN(AA$2)/5)+2,FALSE)*SUMIFS('IEA-MethaneAbatement-US'!$M:$M,'IEA-MethaneAbatement-US'!$N:$N,"&lt;"&amp;$B30,'IEA-MethaneAbatement-US'!$N:$N,"&gt;="&amp;$A30,'IEA-MethaneAbatement-US'!$L:$L,$B$1))+(VLOOKUP($C$1,'Multipliers and Adjustments'!$A$70:$I$86,TRUNC(COLUMN(AA$2)/5)+2,FALSE)*SUMIFS('IEA-MethaneAbatement-US'!$M:$M,'IEA-MethaneAbatement-US'!$N:$N,"&lt;"&amp;$B30,'IEA-MethaneAbatement-US'!$N:$N,"&gt;="&amp;$A30,'IEA-MethaneAbatement-US'!$L:$L,$C$1))+(VLOOKUP($D$1,'Multipliers and Adjustments'!$A$70:$I$86,TRUNC(COLUMN(AA$2)/5)+2,FALSE)*SUMIFS('IEA-MethaneAbatement-US'!$M:$M,'IEA-MethaneAbatement-US'!$N:$N,"&lt;"&amp;$B30,'IEA-MethaneAbatement-US'!$N:$N,"&gt;="&amp;$A30,'IEA-MethaneAbatement-US'!$L:$L,$D$1)))*'State Downscaling Multipliers'!$B$7*(1+'EPA to IEA Scaling'!AE$10)</f>
        <v>0</v>
      </c>
      <c r="AB30" s="167">
        <f>((VLOOKUP($B$1,'Multipliers and Adjustments'!$A$70:$I$86,TRUNC(COLUMN(AB$2)/5)+2,FALSE)*SUMIFS('IEA-MethaneAbatement-US'!$M:$M,'IEA-MethaneAbatement-US'!$N:$N,"&lt;"&amp;$B30,'IEA-MethaneAbatement-US'!$N:$N,"&gt;="&amp;$A30,'IEA-MethaneAbatement-US'!$L:$L,$B$1))+(VLOOKUP($C$1,'Multipliers and Adjustments'!$A$70:$I$86,TRUNC(COLUMN(AB$2)/5)+2,FALSE)*SUMIFS('IEA-MethaneAbatement-US'!$M:$M,'IEA-MethaneAbatement-US'!$N:$N,"&lt;"&amp;$B30,'IEA-MethaneAbatement-US'!$N:$N,"&gt;="&amp;$A30,'IEA-MethaneAbatement-US'!$L:$L,$C$1))+(VLOOKUP($D$1,'Multipliers and Adjustments'!$A$70:$I$86,TRUNC(COLUMN(AB$2)/5)+2,FALSE)*SUMIFS('IEA-MethaneAbatement-US'!$M:$M,'IEA-MethaneAbatement-US'!$N:$N,"&lt;"&amp;$B30,'IEA-MethaneAbatement-US'!$N:$N,"&gt;="&amp;$A30,'IEA-MethaneAbatement-US'!$L:$L,$D$1)))*'State Downscaling Multipliers'!$B$7*(1+'EPA to IEA Scaling'!AF$10)</f>
        <v>0</v>
      </c>
      <c r="AC30" s="165">
        <f>((VLOOKUP($B$1,'Multipliers and Adjustments'!$A$70:$I$86,TRUNC(COLUMN(AC$2)/5)+2,FALSE)*SUMIFS('IEA-MethaneAbatement-US'!$M:$M,'IEA-MethaneAbatement-US'!$N:$N,"&lt;"&amp;$B30,'IEA-MethaneAbatement-US'!$N:$N,"&gt;="&amp;$A30,'IEA-MethaneAbatement-US'!$L:$L,$B$1))+(VLOOKUP($C$1,'Multipliers and Adjustments'!$A$70:$I$86,TRUNC(COLUMN(AC$2)/5)+2,FALSE)*SUMIFS('IEA-MethaneAbatement-US'!$M:$M,'IEA-MethaneAbatement-US'!$N:$N,"&lt;"&amp;$B30,'IEA-MethaneAbatement-US'!$N:$N,"&gt;="&amp;$A30,'IEA-MethaneAbatement-US'!$L:$L,$C$1))+(VLOOKUP($D$1,'Multipliers and Adjustments'!$A$70:$I$86,TRUNC(COLUMN(AC$2)/5)+2,FALSE)*SUMIFS('IEA-MethaneAbatement-US'!$M:$M,'IEA-MethaneAbatement-US'!$N:$N,"&lt;"&amp;$B30,'IEA-MethaneAbatement-US'!$N:$N,"&gt;="&amp;$A30,'IEA-MethaneAbatement-US'!$L:$L,$D$1)))*'State Downscaling Multipliers'!$B$7*(1+'EPA to IEA Scaling'!AG$10)</f>
        <v>0</v>
      </c>
      <c r="AD30" s="165">
        <f>((VLOOKUP($B$1,'Multipliers and Adjustments'!$A$70:$I$86,TRUNC(COLUMN(AD$2)/5)+2,FALSE)*SUMIFS('IEA-MethaneAbatement-US'!$M:$M,'IEA-MethaneAbatement-US'!$N:$N,"&lt;"&amp;$B30,'IEA-MethaneAbatement-US'!$N:$N,"&gt;="&amp;$A30,'IEA-MethaneAbatement-US'!$L:$L,$B$1))+(VLOOKUP($C$1,'Multipliers and Adjustments'!$A$70:$I$86,TRUNC(COLUMN(AD$2)/5)+2,FALSE)*SUMIFS('IEA-MethaneAbatement-US'!$M:$M,'IEA-MethaneAbatement-US'!$N:$N,"&lt;"&amp;$B30,'IEA-MethaneAbatement-US'!$N:$N,"&gt;="&amp;$A30,'IEA-MethaneAbatement-US'!$L:$L,$C$1))+(VLOOKUP($D$1,'Multipliers and Adjustments'!$A$70:$I$86,TRUNC(COLUMN(AD$2)/5)+2,FALSE)*SUMIFS('IEA-MethaneAbatement-US'!$M:$M,'IEA-MethaneAbatement-US'!$N:$N,"&lt;"&amp;$B30,'IEA-MethaneAbatement-US'!$N:$N,"&gt;="&amp;$A30,'IEA-MethaneAbatement-US'!$L:$L,$D$1)))*'State Downscaling Multipliers'!$B$7*(1+'EPA to IEA Scaling'!AH$10)</f>
        <v>0</v>
      </c>
      <c r="AE30" s="165">
        <f>((VLOOKUP($B$1,'Multipliers and Adjustments'!$A$70:$I$86,TRUNC(COLUMN(AE$2)/5)+2,FALSE)*SUMIFS('IEA-MethaneAbatement-US'!$M:$M,'IEA-MethaneAbatement-US'!$N:$N,"&lt;"&amp;$B30,'IEA-MethaneAbatement-US'!$N:$N,"&gt;="&amp;$A30,'IEA-MethaneAbatement-US'!$L:$L,$B$1))+(VLOOKUP($C$1,'Multipliers and Adjustments'!$A$70:$I$86,TRUNC(COLUMN(AE$2)/5)+2,FALSE)*SUMIFS('IEA-MethaneAbatement-US'!$M:$M,'IEA-MethaneAbatement-US'!$N:$N,"&lt;"&amp;$B30,'IEA-MethaneAbatement-US'!$N:$N,"&gt;="&amp;$A30,'IEA-MethaneAbatement-US'!$L:$L,$C$1))+(VLOOKUP($D$1,'Multipliers and Adjustments'!$A$70:$I$86,TRUNC(COLUMN(AE$2)/5)+2,FALSE)*SUMIFS('IEA-MethaneAbatement-US'!$M:$M,'IEA-MethaneAbatement-US'!$N:$N,"&lt;"&amp;$B30,'IEA-MethaneAbatement-US'!$N:$N,"&gt;="&amp;$A30,'IEA-MethaneAbatement-US'!$L:$L,$D$1)))*'State Downscaling Multipliers'!$B$7*(1+'EPA to IEA Scaling'!AI$10)</f>
        <v>0</v>
      </c>
      <c r="AF30" s="165">
        <f>((VLOOKUP($B$1,'Multipliers and Adjustments'!$A$70:$I$86,TRUNC(COLUMN(AF$2)/5)+2,FALSE)*SUMIFS('IEA-MethaneAbatement-US'!$M:$M,'IEA-MethaneAbatement-US'!$N:$N,"&lt;"&amp;$B30,'IEA-MethaneAbatement-US'!$N:$N,"&gt;="&amp;$A30,'IEA-MethaneAbatement-US'!$L:$L,$B$1))+(VLOOKUP($C$1,'Multipliers and Adjustments'!$A$70:$I$86,TRUNC(COLUMN(AF$2)/5)+2,FALSE)*SUMIFS('IEA-MethaneAbatement-US'!$M:$M,'IEA-MethaneAbatement-US'!$N:$N,"&lt;"&amp;$B30,'IEA-MethaneAbatement-US'!$N:$N,"&gt;="&amp;$A30,'IEA-MethaneAbatement-US'!$L:$L,$C$1))+(VLOOKUP($D$1,'Multipliers and Adjustments'!$A$70:$I$86,TRUNC(COLUMN(AF$2)/5)+2,FALSE)*SUMIFS('IEA-MethaneAbatement-US'!$M:$M,'IEA-MethaneAbatement-US'!$N:$N,"&lt;"&amp;$B30,'IEA-MethaneAbatement-US'!$N:$N,"&gt;="&amp;$A30,'IEA-MethaneAbatement-US'!$L:$L,$D$1)))*'State Downscaling Multipliers'!$B$7*(1+'EPA to IEA Scaling'!AJ$10)</f>
        <v>0</v>
      </c>
      <c r="AG30" s="167">
        <f>((VLOOKUP($B$1,'Multipliers and Adjustments'!$A$70:$I$86,TRUNC(COLUMN(AG$2)/5)+2,FALSE)*SUMIFS('IEA-MethaneAbatement-US'!$M:$M,'IEA-MethaneAbatement-US'!$N:$N,"&lt;"&amp;$B30,'IEA-MethaneAbatement-US'!$N:$N,"&gt;="&amp;$A30,'IEA-MethaneAbatement-US'!$L:$L,$B$1))+(VLOOKUP($C$1,'Multipliers and Adjustments'!$A$70:$I$86,TRUNC(COLUMN(AG$2)/5)+2,FALSE)*SUMIFS('IEA-MethaneAbatement-US'!$M:$M,'IEA-MethaneAbatement-US'!$N:$N,"&lt;"&amp;$B30,'IEA-MethaneAbatement-US'!$N:$N,"&gt;="&amp;$A30,'IEA-MethaneAbatement-US'!$L:$L,$C$1))+(VLOOKUP($D$1,'Multipliers and Adjustments'!$A$70:$I$86,TRUNC(COLUMN(AG$2)/5)+2,FALSE)*SUMIFS('IEA-MethaneAbatement-US'!$M:$M,'IEA-MethaneAbatement-US'!$N:$N,"&lt;"&amp;$B30,'IEA-MethaneAbatement-US'!$N:$N,"&gt;="&amp;$A30,'IEA-MethaneAbatement-US'!$L:$L,$D$1)))*'State Downscaling Multipliers'!$B$7*(1+'EPA to IEA Scaling'!AK$10)</f>
        <v>0</v>
      </c>
      <c r="AH30" s="165">
        <f>((VLOOKUP($B$1,'Multipliers and Adjustments'!$A$70:$I$86,TRUNC(COLUMN(AH$2)/5)+2,FALSE)*SUMIFS('IEA-MethaneAbatement-US'!$M:$M,'IEA-MethaneAbatement-US'!$N:$N,"&lt;"&amp;$B30,'IEA-MethaneAbatement-US'!$N:$N,"&gt;="&amp;$A30,'IEA-MethaneAbatement-US'!$L:$L,$B$1))+(VLOOKUP($C$1,'Multipliers and Adjustments'!$A$70:$I$86,TRUNC(COLUMN(AH$2)/5)+2,FALSE)*SUMIFS('IEA-MethaneAbatement-US'!$M:$M,'IEA-MethaneAbatement-US'!$N:$N,"&lt;"&amp;$B30,'IEA-MethaneAbatement-US'!$N:$N,"&gt;="&amp;$A30,'IEA-MethaneAbatement-US'!$L:$L,$C$1))+(VLOOKUP($D$1,'Multipliers and Adjustments'!$A$70:$I$86,TRUNC(COLUMN(AH$2)/5)+2,FALSE)*SUMIFS('IEA-MethaneAbatement-US'!$M:$M,'IEA-MethaneAbatement-US'!$N:$N,"&lt;"&amp;$B30,'IEA-MethaneAbatement-US'!$N:$N,"&gt;="&amp;$A30,'IEA-MethaneAbatement-US'!$L:$L,$D$1)))*'State Downscaling Multipliers'!$B$7*(1+'EPA to IEA Scaling'!AL$10)</f>
        <v>0</v>
      </c>
      <c r="AI30" s="165">
        <f>((VLOOKUP($B$1,'Multipliers and Adjustments'!$A$70:$I$86,TRUNC(COLUMN(AI$2)/5)+2,FALSE)*SUMIFS('IEA-MethaneAbatement-US'!$M:$M,'IEA-MethaneAbatement-US'!$N:$N,"&lt;"&amp;$B30,'IEA-MethaneAbatement-US'!$N:$N,"&gt;="&amp;$A30,'IEA-MethaneAbatement-US'!$L:$L,$B$1))+(VLOOKUP($C$1,'Multipliers and Adjustments'!$A$70:$I$86,TRUNC(COLUMN(AI$2)/5)+2,FALSE)*SUMIFS('IEA-MethaneAbatement-US'!$M:$M,'IEA-MethaneAbatement-US'!$N:$N,"&lt;"&amp;$B30,'IEA-MethaneAbatement-US'!$N:$N,"&gt;="&amp;$A30,'IEA-MethaneAbatement-US'!$L:$L,$C$1))+(VLOOKUP($D$1,'Multipliers and Adjustments'!$A$70:$I$86,TRUNC(COLUMN(AI$2)/5)+2,FALSE)*SUMIFS('IEA-MethaneAbatement-US'!$M:$M,'IEA-MethaneAbatement-US'!$N:$N,"&lt;"&amp;$B30,'IEA-MethaneAbatement-US'!$N:$N,"&gt;="&amp;$A30,'IEA-MethaneAbatement-US'!$L:$L,$D$1)))*'State Downscaling Multipliers'!$B$7*(1+'EPA to IEA Scaling'!AM$10)</f>
        <v>0</v>
      </c>
      <c r="AJ30" s="165">
        <f>((VLOOKUP($B$1,'Multipliers and Adjustments'!$A$70:$I$86,TRUNC(COLUMN(AJ$2)/5)+2,FALSE)*SUMIFS('IEA-MethaneAbatement-US'!$M:$M,'IEA-MethaneAbatement-US'!$N:$N,"&lt;"&amp;$B30,'IEA-MethaneAbatement-US'!$N:$N,"&gt;="&amp;$A30,'IEA-MethaneAbatement-US'!$L:$L,$B$1))+(VLOOKUP($C$1,'Multipliers and Adjustments'!$A$70:$I$86,TRUNC(COLUMN(AJ$2)/5)+2,FALSE)*SUMIFS('IEA-MethaneAbatement-US'!$M:$M,'IEA-MethaneAbatement-US'!$N:$N,"&lt;"&amp;$B30,'IEA-MethaneAbatement-US'!$N:$N,"&gt;="&amp;$A30,'IEA-MethaneAbatement-US'!$L:$L,$C$1))+(VLOOKUP($D$1,'Multipliers and Adjustments'!$A$70:$I$86,TRUNC(COLUMN(AJ$2)/5)+2,FALSE)*SUMIFS('IEA-MethaneAbatement-US'!$M:$M,'IEA-MethaneAbatement-US'!$N:$N,"&lt;"&amp;$B30,'IEA-MethaneAbatement-US'!$N:$N,"&gt;="&amp;$A30,'IEA-MethaneAbatement-US'!$L:$L,$D$1)))*'State Downscaling Multipliers'!$B$7*(1+'EPA to IEA Scaling'!AN$10)</f>
        <v>0</v>
      </c>
      <c r="AK30" s="165">
        <f>((VLOOKUP($B$1,'Multipliers and Adjustments'!$A$70:$I$86,TRUNC(COLUMN(AK$2)/5)+2,FALSE)*SUMIFS('IEA-MethaneAbatement-US'!$M:$M,'IEA-MethaneAbatement-US'!$N:$N,"&lt;"&amp;$B30,'IEA-MethaneAbatement-US'!$N:$N,"&gt;="&amp;$A30,'IEA-MethaneAbatement-US'!$L:$L,$B$1))+(VLOOKUP($C$1,'Multipliers and Adjustments'!$A$70:$I$86,TRUNC(COLUMN(AK$2)/5)+2,FALSE)*SUMIFS('IEA-MethaneAbatement-US'!$M:$M,'IEA-MethaneAbatement-US'!$N:$N,"&lt;"&amp;$B30,'IEA-MethaneAbatement-US'!$N:$N,"&gt;="&amp;$A30,'IEA-MethaneAbatement-US'!$L:$L,$C$1))+(VLOOKUP($D$1,'Multipliers and Adjustments'!$A$70:$I$86,TRUNC(COLUMN(AK$2)/5)+2,FALSE)*SUMIFS('IEA-MethaneAbatement-US'!$M:$M,'IEA-MethaneAbatement-US'!$N:$N,"&lt;"&amp;$B30,'IEA-MethaneAbatement-US'!$N:$N,"&gt;="&amp;$A30,'IEA-MethaneAbatement-US'!$L:$L,$D$1)))*'State Downscaling Multipliers'!$B$7*(1+'EPA to IEA Scaling'!AO$10)</f>
        <v>0</v>
      </c>
      <c r="AL30" s="167">
        <f>((VLOOKUP($B$1,'Multipliers and Adjustments'!$A$70:$I$86,TRUNC(COLUMN(AL$2)/5)+2,FALSE)*SUMIFS('IEA-MethaneAbatement-US'!$M:$M,'IEA-MethaneAbatement-US'!$N:$N,"&lt;"&amp;$B30,'IEA-MethaneAbatement-US'!$N:$N,"&gt;="&amp;$A30,'IEA-MethaneAbatement-US'!$L:$L,$B$1))+(VLOOKUP($C$1,'Multipliers and Adjustments'!$A$70:$I$86,TRUNC(COLUMN(AL$2)/5)+2,FALSE)*SUMIFS('IEA-MethaneAbatement-US'!$M:$M,'IEA-MethaneAbatement-US'!$N:$N,"&lt;"&amp;$B30,'IEA-MethaneAbatement-US'!$N:$N,"&gt;="&amp;$A30,'IEA-MethaneAbatement-US'!$L:$L,$C$1))+(VLOOKUP($D$1,'Multipliers and Adjustments'!$A$70:$I$86,TRUNC(COLUMN(AL$2)/5)+2,FALSE)*SUMIFS('IEA-MethaneAbatement-US'!$M:$M,'IEA-MethaneAbatement-US'!$N:$N,"&lt;"&amp;$B30,'IEA-MethaneAbatement-US'!$N:$N,"&gt;="&amp;$A30,'IEA-MethaneAbatement-US'!$L:$L,$D$1)))*'State Downscaling Multipliers'!$B$7*(1+'EPA to IEA Scaling'!AP$10)</f>
        <v>0</v>
      </c>
    </row>
    <row r="31" spans="1:38" ht="15.75" customHeight="1" x14ac:dyDescent="0.25">
      <c r="A31" s="50">
        <f t="shared" si="1"/>
        <v>-30</v>
      </c>
      <c r="B31" s="50">
        <f t="shared" si="2"/>
        <v>-20</v>
      </c>
      <c r="C31" s="165">
        <f>((VLOOKUP($B$1,'Multipliers and Adjustments'!$A$70:$I$86,TRUNC(COLUMN(C$2)/5)+2,FALSE)*SUMIFS('IEA-MethaneAbatement-US'!$M:$M,'IEA-MethaneAbatement-US'!$N:$N,"&lt;"&amp;$B31,'IEA-MethaneAbatement-US'!$N:$N,"&gt;="&amp;$A31,'IEA-MethaneAbatement-US'!$L:$L,$B$1))+(VLOOKUP($C$1,'Multipliers and Adjustments'!$A$70:$I$86,TRUNC(COLUMN(C$2)/5)+2,FALSE)*SUMIFS('IEA-MethaneAbatement-US'!$M:$M,'IEA-MethaneAbatement-US'!$N:$N,"&lt;"&amp;$B31,'IEA-MethaneAbatement-US'!$N:$N,"&gt;="&amp;$A31,'IEA-MethaneAbatement-US'!$L:$L,$C$1))+(VLOOKUP($D$1,'Multipliers and Adjustments'!$A$70:$I$86,TRUNC(COLUMN(C$2)/5)+2,FALSE)*SUMIFS('IEA-MethaneAbatement-US'!$M:$M,'IEA-MethaneAbatement-US'!$N:$N,"&lt;"&amp;$B31,'IEA-MethaneAbatement-US'!$N:$N,"&gt;="&amp;$A31,'IEA-MethaneAbatement-US'!$L:$L,$D$1)))*'State Downscaling Multipliers'!$B$7*(1+'EPA to IEA Scaling'!G$10)</f>
        <v>0</v>
      </c>
      <c r="D31" s="165">
        <f>((VLOOKUP($B$1,'Multipliers and Adjustments'!$A$70:$I$86,TRUNC(COLUMN(D$2)/5)+2,FALSE)*SUMIFS('IEA-MethaneAbatement-US'!$M:$M,'IEA-MethaneAbatement-US'!$N:$N,"&lt;"&amp;$B31,'IEA-MethaneAbatement-US'!$N:$N,"&gt;="&amp;$A31,'IEA-MethaneAbatement-US'!$L:$L,$B$1))+(VLOOKUP($C$1,'Multipliers and Adjustments'!$A$70:$I$86,TRUNC(COLUMN(D$2)/5)+2,FALSE)*SUMIFS('IEA-MethaneAbatement-US'!$M:$M,'IEA-MethaneAbatement-US'!$N:$N,"&lt;"&amp;$B31,'IEA-MethaneAbatement-US'!$N:$N,"&gt;="&amp;$A31,'IEA-MethaneAbatement-US'!$L:$L,$C$1))+(VLOOKUP($D$1,'Multipliers and Adjustments'!$A$70:$I$86,TRUNC(COLUMN(D$2)/5)+2,FALSE)*SUMIFS('IEA-MethaneAbatement-US'!$M:$M,'IEA-MethaneAbatement-US'!$N:$N,"&lt;"&amp;$B31,'IEA-MethaneAbatement-US'!$N:$N,"&gt;="&amp;$A31,'IEA-MethaneAbatement-US'!$L:$L,$D$1)))*'State Downscaling Multipliers'!$B$7*(1+'EPA to IEA Scaling'!H$10)</f>
        <v>0</v>
      </c>
      <c r="E31" s="165">
        <f>((VLOOKUP($B$1,'Multipliers and Adjustments'!$A$70:$I$86,TRUNC(COLUMN(E$2)/5)+2,FALSE)*SUMIFS('IEA-MethaneAbatement-US'!$M:$M,'IEA-MethaneAbatement-US'!$N:$N,"&lt;"&amp;$B31,'IEA-MethaneAbatement-US'!$N:$N,"&gt;="&amp;$A31,'IEA-MethaneAbatement-US'!$L:$L,$B$1))+(VLOOKUP($C$1,'Multipliers and Adjustments'!$A$70:$I$86,TRUNC(COLUMN(E$2)/5)+2,FALSE)*SUMIFS('IEA-MethaneAbatement-US'!$M:$M,'IEA-MethaneAbatement-US'!$N:$N,"&lt;"&amp;$B31,'IEA-MethaneAbatement-US'!$N:$N,"&gt;="&amp;$A31,'IEA-MethaneAbatement-US'!$L:$L,$C$1))+(VLOOKUP($D$1,'Multipliers and Adjustments'!$A$70:$I$86,TRUNC(COLUMN(E$2)/5)+2,FALSE)*SUMIFS('IEA-MethaneAbatement-US'!$M:$M,'IEA-MethaneAbatement-US'!$N:$N,"&lt;"&amp;$B31,'IEA-MethaneAbatement-US'!$N:$N,"&gt;="&amp;$A31,'IEA-MethaneAbatement-US'!$L:$L,$D$1)))*'State Downscaling Multipliers'!$B$7*(1+'EPA to IEA Scaling'!I$10)</f>
        <v>0</v>
      </c>
      <c r="F31" s="165">
        <f>((VLOOKUP($B$1,'Multipliers and Adjustments'!$A$70:$I$86,TRUNC(COLUMN(F$2)/5)+2,FALSE)*SUMIFS('IEA-MethaneAbatement-US'!$M:$M,'IEA-MethaneAbatement-US'!$N:$N,"&lt;"&amp;$B31,'IEA-MethaneAbatement-US'!$N:$N,"&gt;="&amp;$A31,'IEA-MethaneAbatement-US'!$L:$L,$B$1))+(VLOOKUP($C$1,'Multipliers and Adjustments'!$A$70:$I$86,TRUNC(COLUMN(F$2)/5)+2,FALSE)*SUMIFS('IEA-MethaneAbatement-US'!$M:$M,'IEA-MethaneAbatement-US'!$N:$N,"&lt;"&amp;$B31,'IEA-MethaneAbatement-US'!$N:$N,"&gt;="&amp;$A31,'IEA-MethaneAbatement-US'!$L:$L,$C$1))+(VLOOKUP($D$1,'Multipliers and Adjustments'!$A$70:$I$86,TRUNC(COLUMN(F$2)/5)+2,FALSE)*SUMIFS('IEA-MethaneAbatement-US'!$M:$M,'IEA-MethaneAbatement-US'!$N:$N,"&lt;"&amp;$B31,'IEA-MethaneAbatement-US'!$N:$N,"&gt;="&amp;$A31,'IEA-MethaneAbatement-US'!$L:$L,$D$1)))*'State Downscaling Multipliers'!$B$7*(1+'EPA to IEA Scaling'!J$10)</f>
        <v>0</v>
      </c>
      <c r="G31" s="166">
        <f>((VLOOKUP($B$1,'Multipliers and Adjustments'!$A$70:$I$86,TRUNC(COLUMN(G$2)/5)+2,FALSE)*SUMIFS('IEA-MethaneAbatement-US'!$M:$M,'IEA-MethaneAbatement-US'!$N:$N,"&lt;"&amp;$B31,'IEA-MethaneAbatement-US'!$N:$N,"&gt;="&amp;$A31,'IEA-MethaneAbatement-US'!$L:$L,$B$1))+(VLOOKUP($C$1,'Multipliers and Adjustments'!$A$70:$I$86,TRUNC(COLUMN(G$2)/5)+2,FALSE)*SUMIFS('IEA-MethaneAbatement-US'!$M:$M,'IEA-MethaneAbatement-US'!$N:$N,"&lt;"&amp;$B31,'IEA-MethaneAbatement-US'!$N:$N,"&gt;="&amp;$A31,'IEA-MethaneAbatement-US'!$L:$L,$C$1))+(VLOOKUP($D$1,'Multipliers and Adjustments'!$A$70:$I$86,TRUNC(COLUMN(G$2)/5)+2,FALSE)*SUMIFS('IEA-MethaneAbatement-US'!$M:$M,'IEA-MethaneAbatement-US'!$N:$N,"&lt;"&amp;$B31,'IEA-MethaneAbatement-US'!$N:$N,"&gt;="&amp;$A31,'IEA-MethaneAbatement-US'!$L:$L,$D$1)))*'State Downscaling Multipliers'!$B$7*(1+'EPA to IEA Scaling'!K$10)</f>
        <v>0</v>
      </c>
      <c r="H31" s="167">
        <f>((VLOOKUP($B$1,'Multipliers and Adjustments'!$A$70:$I$86,TRUNC(COLUMN(H$2)/5)+2,FALSE)*SUMIFS('IEA-MethaneAbatement-US'!$M:$M,'IEA-MethaneAbatement-US'!$N:$N,"&lt;"&amp;$B31,'IEA-MethaneAbatement-US'!$N:$N,"&gt;="&amp;$A31,'IEA-MethaneAbatement-US'!$L:$L,$B$1))+(VLOOKUP($C$1,'Multipliers and Adjustments'!$A$70:$I$86,TRUNC(COLUMN(H$2)/5)+2,FALSE)*SUMIFS('IEA-MethaneAbatement-US'!$M:$M,'IEA-MethaneAbatement-US'!$N:$N,"&lt;"&amp;$B31,'IEA-MethaneAbatement-US'!$N:$N,"&gt;="&amp;$A31,'IEA-MethaneAbatement-US'!$L:$L,$C$1))+(VLOOKUP($D$1,'Multipliers and Adjustments'!$A$70:$I$86,TRUNC(COLUMN(H$2)/5)+2,FALSE)*SUMIFS('IEA-MethaneAbatement-US'!$M:$M,'IEA-MethaneAbatement-US'!$N:$N,"&lt;"&amp;$B31,'IEA-MethaneAbatement-US'!$N:$N,"&gt;="&amp;$A31,'IEA-MethaneAbatement-US'!$L:$L,$D$1)))*'State Downscaling Multipliers'!$B$7*(1+'EPA to IEA Scaling'!L$10)</f>
        <v>0</v>
      </c>
      <c r="I31" s="165">
        <f>((VLOOKUP($B$1,'Multipliers and Adjustments'!$A$70:$I$86,TRUNC(COLUMN(I$2)/5)+2,FALSE)*SUMIFS('IEA-MethaneAbatement-US'!$M:$M,'IEA-MethaneAbatement-US'!$N:$N,"&lt;"&amp;$B31,'IEA-MethaneAbatement-US'!$N:$N,"&gt;="&amp;$A31,'IEA-MethaneAbatement-US'!$L:$L,$B$1))+(VLOOKUP($C$1,'Multipliers and Adjustments'!$A$70:$I$86,TRUNC(COLUMN(I$2)/5)+2,FALSE)*SUMIFS('IEA-MethaneAbatement-US'!$M:$M,'IEA-MethaneAbatement-US'!$N:$N,"&lt;"&amp;$B31,'IEA-MethaneAbatement-US'!$N:$N,"&gt;="&amp;$A31,'IEA-MethaneAbatement-US'!$L:$L,$C$1))+(VLOOKUP($D$1,'Multipliers and Adjustments'!$A$70:$I$86,TRUNC(COLUMN(I$2)/5)+2,FALSE)*SUMIFS('IEA-MethaneAbatement-US'!$M:$M,'IEA-MethaneAbatement-US'!$N:$N,"&lt;"&amp;$B31,'IEA-MethaneAbatement-US'!$N:$N,"&gt;="&amp;$A31,'IEA-MethaneAbatement-US'!$L:$L,$D$1)))*'State Downscaling Multipliers'!$B$7*(1+'EPA to IEA Scaling'!M$10)</f>
        <v>0</v>
      </c>
      <c r="J31" s="165">
        <f>((VLOOKUP($B$1,'Multipliers and Adjustments'!$A$70:$I$86,TRUNC(COLUMN(J$2)/5)+2,FALSE)*SUMIFS('IEA-MethaneAbatement-US'!$M:$M,'IEA-MethaneAbatement-US'!$N:$N,"&lt;"&amp;$B31,'IEA-MethaneAbatement-US'!$N:$N,"&gt;="&amp;$A31,'IEA-MethaneAbatement-US'!$L:$L,$B$1))+(VLOOKUP($C$1,'Multipliers and Adjustments'!$A$70:$I$86,TRUNC(COLUMN(J$2)/5)+2,FALSE)*SUMIFS('IEA-MethaneAbatement-US'!$M:$M,'IEA-MethaneAbatement-US'!$N:$N,"&lt;"&amp;$B31,'IEA-MethaneAbatement-US'!$N:$N,"&gt;="&amp;$A31,'IEA-MethaneAbatement-US'!$L:$L,$C$1))+(VLOOKUP($D$1,'Multipliers and Adjustments'!$A$70:$I$86,TRUNC(COLUMN(J$2)/5)+2,FALSE)*SUMIFS('IEA-MethaneAbatement-US'!$M:$M,'IEA-MethaneAbatement-US'!$N:$N,"&lt;"&amp;$B31,'IEA-MethaneAbatement-US'!$N:$N,"&gt;="&amp;$A31,'IEA-MethaneAbatement-US'!$L:$L,$D$1)))*'State Downscaling Multipliers'!$B$7*(1+'EPA to IEA Scaling'!N$10)</f>
        <v>0</v>
      </c>
      <c r="K31" s="165">
        <f>((VLOOKUP($B$1,'Multipliers and Adjustments'!$A$70:$I$86,TRUNC(COLUMN(K$2)/5)+2,FALSE)*SUMIFS('IEA-MethaneAbatement-US'!$M:$M,'IEA-MethaneAbatement-US'!$N:$N,"&lt;"&amp;$B31,'IEA-MethaneAbatement-US'!$N:$N,"&gt;="&amp;$A31,'IEA-MethaneAbatement-US'!$L:$L,$B$1))+(VLOOKUP($C$1,'Multipliers and Adjustments'!$A$70:$I$86,TRUNC(COLUMN(K$2)/5)+2,FALSE)*SUMIFS('IEA-MethaneAbatement-US'!$M:$M,'IEA-MethaneAbatement-US'!$N:$N,"&lt;"&amp;$B31,'IEA-MethaneAbatement-US'!$N:$N,"&gt;="&amp;$A31,'IEA-MethaneAbatement-US'!$L:$L,$C$1))+(VLOOKUP($D$1,'Multipliers and Adjustments'!$A$70:$I$86,TRUNC(COLUMN(K$2)/5)+2,FALSE)*SUMIFS('IEA-MethaneAbatement-US'!$M:$M,'IEA-MethaneAbatement-US'!$N:$N,"&lt;"&amp;$B31,'IEA-MethaneAbatement-US'!$N:$N,"&gt;="&amp;$A31,'IEA-MethaneAbatement-US'!$L:$L,$D$1)))*'State Downscaling Multipliers'!$B$7*(1+'EPA to IEA Scaling'!O$10)</f>
        <v>0</v>
      </c>
      <c r="L31" s="165">
        <f>((VLOOKUP($B$1,'Multipliers and Adjustments'!$A$70:$I$86,TRUNC(COLUMN(L$2)/5)+2,FALSE)*SUMIFS('IEA-MethaneAbatement-US'!$M:$M,'IEA-MethaneAbatement-US'!$N:$N,"&lt;"&amp;$B31,'IEA-MethaneAbatement-US'!$N:$N,"&gt;="&amp;$A31,'IEA-MethaneAbatement-US'!$L:$L,$B$1))+(VLOOKUP($C$1,'Multipliers and Adjustments'!$A$70:$I$86,TRUNC(COLUMN(L$2)/5)+2,FALSE)*SUMIFS('IEA-MethaneAbatement-US'!$M:$M,'IEA-MethaneAbatement-US'!$N:$N,"&lt;"&amp;$B31,'IEA-MethaneAbatement-US'!$N:$N,"&gt;="&amp;$A31,'IEA-MethaneAbatement-US'!$L:$L,$C$1))+(VLOOKUP($D$1,'Multipliers and Adjustments'!$A$70:$I$86,TRUNC(COLUMN(L$2)/5)+2,FALSE)*SUMIFS('IEA-MethaneAbatement-US'!$M:$M,'IEA-MethaneAbatement-US'!$N:$N,"&lt;"&amp;$B31,'IEA-MethaneAbatement-US'!$N:$N,"&gt;="&amp;$A31,'IEA-MethaneAbatement-US'!$L:$L,$D$1)))*'State Downscaling Multipliers'!$B$7*(1+'EPA to IEA Scaling'!P$10)</f>
        <v>0</v>
      </c>
      <c r="M31" s="167">
        <f>((VLOOKUP($B$1,'Multipliers and Adjustments'!$A$70:$I$86,TRUNC(COLUMN(M$2)/5)+2,FALSE)*SUMIFS('IEA-MethaneAbatement-US'!$M:$M,'IEA-MethaneAbatement-US'!$N:$N,"&lt;"&amp;$B31,'IEA-MethaneAbatement-US'!$N:$N,"&gt;="&amp;$A31,'IEA-MethaneAbatement-US'!$L:$L,$B$1))+(VLOOKUP($C$1,'Multipliers and Adjustments'!$A$70:$I$86,TRUNC(COLUMN(M$2)/5)+2,FALSE)*SUMIFS('IEA-MethaneAbatement-US'!$M:$M,'IEA-MethaneAbatement-US'!$N:$N,"&lt;"&amp;$B31,'IEA-MethaneAbatement-US'!$N:$N,"&gt;="&amp;$A31,'IEA-MethaneAbatement-US'!$L:$L,$C$1))+(VLOOKUP($D$1,'Multipliers and Adjustments'!$A$70:$I$86,TRUNC(COLUMN(M$2)/5)+2,FALSE)*SUMIFS('IEA-MethaneAbatement-US'!$M:$M,'IEA-MethaneAbatement-US'!$N:$N,"&lt;"&amp;$B31,'IEA-MethaneAbatement-US'!$N:$N,"&gt;="&amp;$A31,'IEA-MethaneAbatement-US'!$L:$L,$D$1)))*'State Downscaling Multipliers'!$B$7*(1+'EPA to IEA Scaling'!Q$10)</f>
        <v>0</v>
      </c>
      <c r="N31" s="165">
        <f>((VLOOKUP($B$1,'Multipliers and Adjustments'!$A$70:$I$86,TRUNC(COLUMN(N$2)/5)+2,FALSE)*SUMIFS('IEA-MethaneAbatement-US'!$M:$M,'IEA-MethaneAbatement-US'!$N:$N,"&lt;"&amp;$B31,'IEA-MethaneAbatement-US'!$N:$N,"&gt;="&amp;$A31,'IEA-MethaneAbatement-US'!$L:$L,$B$1))+(VLOOKUP($C$1,'Multipliers and Adjustments'!$A$70:$I$86,TRUNC(COLUMN(N$2)/5)+2,FALSE)*SUMIFS('IEA-MethaneAbatement-US'!$M:$M,'IEA-MethaneAbatement-US'!$N:$N,"&lt;"&amp;$B31,'IEA-MethaneAbatement-US'!$N:$N,"&gt;="&amp;$A31,'IEA-MethaneAbatement-US'!$L:$L,$C$1))+(VLOOKUP($D$1,'Multipliers and Adjustments'!$A$70:$I$86,TRUNC(COLUMN(N$2)/5)+2,FALSE)*SUMIFS('IEA-MethaneAbatement-US'!$M:$M,'IEA-MethaneAbatement-US'!$N:$N,"&lt;"&amp;$B31,'IEA-MethaneAbatement-US'!$N:$N,"&gt;="&amp;$A31,'IEA-MethaneAbatement-US'!$L:$L,$D$1)))*'State Downscaling Multipliers'!$B$7*(1+'EPA to IEA Scaling'!R$10)</f>
        <v>0</v>
      </c>
      <c r="O31" s="165">
        <f>((VLOOKUP($B$1,'Multipliers and Adjustments'!$A$70:$I$86,TRUNC(COLUMN(O$2)/5)+2,FALSE)*SUMIFS('IEA-MethaneAbatement-US'!$M:$M,'IEA-MethaneAbatement-US'!$N:$N,"&lt;"&amp;$B31,'IEA-MethaneAbatement-US'!$N:$N,"&gt;="&amp;$A31,'IEA-MethaneAbatement-US'!$L:$L,$B$1))+(VLOOKUP($C$1,'Multipliers and Adjustments'!$A$70:$I$86,TRUNC(COLUMN(O$2)/5)+2,FALSE)*SUMIFS('IEA-MethaneAbatement-US'!$M:$M,'IEA-MethaneAbatement-US'!$N:$N,"&lt;"&amp;$B31,'IEA-MethaneAbatement-US'!$N:$N,"&gt;="&amp;$A31,'IEA-MethaneAbatement-US'!$L:$L,$C$1))+(VLOOKUP($D$1,'Multipliers and Adjustments'!$A$70:$I$86,TRUNC(COLUMN(O$2)/5)+2,FALSE)*SUMIFS('IEA-MethaneAbatement-US'!$M:$M,'IEA-MethaneAbatement-US'!$N:$N,"&lt;"&amp;$B31,'IEA-MethaneAbatement-US'!$N:$N,"&gt;="&amp;$A31,'IEA-MethaneAbatement-US'!$L:$L,$D$1)))*'State Downscaling Multipliers'!$B$7*(1+'EPA to IEA Scaling'!S$10)</f>
        <v>0</v>
      </c>
      <c r="P31" s="165">
        <f>((VLOOKUP($B$1,'Multipliers and Adjustments'!$A$70:$I$86,TRUNC(COLUMN(P$2)/5)+2,FALSE)*SUMIFS('IEA-MethaneAbatement-US'!$M:$M,'IEA-MethaneAbatement-US'!$N:$N,"&lt;"&amp;$B31,'IEA-MethaneAbatement-US'!$N:$N,"&gt;="&amp;$A31,'IEA-MethaneAbatement-US'!$L:$L,$B$1))+(VLOOKUP($C$1,'Multipliers and Adjustments'!$A$70:$I$86,TRUNC(COLUMN(P$2)/5)+2,FALSE)*SUMIFS('IEA-MethaneAbatement-US'!$M:$M,'IEA-MethaneAbatement-US'!$N:$N,"&lt;"&amp;$B31,'IEA-MethaneAbatement-US'!$N:$N,"&gt;="&amp;$A31,'IEA-MethaneAbatement-US'!$L:$L,$C$1))+(VLOOKUP($D$1,'Multipliers and Adjustments'!$A$70:$I$86,TRUNC(COLUMN(P$2)/5)+2,FALSE)*SUMIFS('IEA-MethaneAbatement-US'!$M:$M,'IEA-MethaneAbatement-US'!$N:$N,"&lt;"&amp;$B31,'IEA-MethaneAbatement-US'!$N:$N,"&gt;="&amp;$A31,'IEA-MethaneAbatement-US'!$L:$L,$D$1)))*'State Downscaling Multipliers'!$B$7*(1+'EPA to IEA Scaling'!T$10)</f>
        <v>0</v>
      </c>
      <c r="Q31" s="165">
        <f>((VLOOKUP($B$1,'Multipliers and Adjustments'!$A$70:$I$86,TRUNC(COLUMN(Q$2)/5)+2,FALSE)*SUMIFS('IEA-MethaneAbatement-US'!$M:$M,'IEA-MethaneAbatement-US'!$N:$N,"&lt;"&amp;$B31,'IEA-MethaneAbatement-US'!$N:$N,"&gt;="&amp;$A31,'IEA-MethaneAbatement-US'!$L:$L,$B$1))+(VLOOKUP($C$1,'Multipliers and Adjustments'!$A$70:$I$86,TRUNC(COLUMN(Q$2)/5)+2,FALSE)*SUMIFS('IEA-MethaneAbatement-US'!$M:$M,'IEA-MethaneAbatement-US'!$N:$N,"&lt;"&amp;$B31,'IEA-MethaneAbatement-US'!$N:$N,"&gt;="&amp;$A31,'IEA-MethaneAbatement-US'!$L:$L,$C$1))+(VLOOKUP($D$1,'Multipliers and Adjustments'!$A$70:$I$86,TRUNC(COLUMN(Q$2)/5)+2,FALSE)*SUMIFS('IEA-MethaneAbatement-US'!$M:$M,'IEA-MethaneAbatement-US'!$N:$N,"&lt;"&amp;$B31,'IEA-MethaneAbatement-US'!$N:$N,"&gt;="&amp;$A31,'IEA-MethaneAbatement-US'!$L:$L,$D$1)))*'State Downscaling Multipliers'!$B$7*(1+'EPA to IEA Scaling'!U$10)</f>
        <v>0</v>
      </c>
      <c r="R31" s="167">
        <f>((VLOOKUP($B$1,'Multipliers and Adjustments'!$A$70:$I$86,TRUNC(COLUMN(R$2)/5)+2,FALSE)*SUMIFS('IEA-MethaneAbatement-US'!$M:$M,'IEA-MethaneAbatement-US'!$N:$N,"&lt;"&amp;$B31,'IEA-MethaneAbatement-US'!$N:$N,"&gt;="&amp;$A31,'IEA-MethaneAbatement-US'!$L:$L,$B$1))+(VLOOKUP($C$1,'Multipliers and Adjustments'!$A$70:$I$86,TRUNC(COLUMN(R$2)/5)+2,FALSE)*SUMIFS('IEA-MethaneAbatement-US'!$M:$M,'IEA-MethaneAbatement-US'!$N:$N,"&lt;"&amp;$B31,'IEA-MethaneAbatement-US'!$N:$N,"&gt;="&amp;$A31,'IEA-MethaneAbatement-US'!$L:$L,$C$1))+(VLOOKUP($D$1,'Multipliers and Adjustments'!$A$70:$I$86,TRUNC(COLUMN(R$2)/5)+2,FALSE)*SUMIFS('IEA-MethaneAbatement-US'!$M:$M,'IEA-MethaneAbatement-US'!$N:$N,"&lt;"&amp;$B31,'IEA-MethaneAbatement-US'!$N:$N,"&gt;="&amp;$A31,'IEA-MethaneAbatement-US'!$L:$L,$D$1)))*'State Downscaling Multipliers'!$B$7*(1+'EPA to IEA Scaling'!V$10)</f>
        <v>0</v>
      </c>
      <c r="S31" s="165">
        <f>((VLOOKUP($B$1,'Multipliers and Adjustments'!$A$70:$I$86,TRUNC(COLUMN(S$2)/5)+2,FALSE)*SUMIFS('IEA-MethaneAbatement-US'!$M:$M,'IEA-MethaneAbatement-US'!$N:$N,"&lt;"&amp;$B31,'IEA-MethaneAbatement-US'!$N:$N,"&gt;="&amp;$A31,'IEA-MethaneAbatement-US'!$L:$L,$B$1))+(VLOOKUP($C$1,'Multipliers and Adjustments'!$A$70:$I$86,TRUNC(COLUMN(S$2)/5)+2,FALSE)*SUMIFS('IEA-MethaneAbatement-US'!$M:$M,'IEA-MethaneAbatement-US'!$N:$N,"&lt;"&amp;$B31,'IEA-MethaneAbatement-US'!$N:$N,"&gt;="&amp;$A31,'IEA-MethaneAbatement-US'!$L:$L,$C$1))+(VLOOKUP($D$1,'Multipliers and Adjustments'!$A$70:$I$86,TRUNC(COLUMN(S$2)/5)+2,FALSE)*SUMIFS('IEA-MethaneAbatement-US'!$M:$M,'IEA-MethaneAbatement-US'!$N:$N,"&lt;"&amp;$B31,'IEA-MethaneAbatement-US'!$N:$N,"&gt;="&amp;$A31,'IEA-MethaneAbatement-US'!$L:$L,$D$1)))*'State Downscaling Multipliers'!$B$7*(1+'EPA to IEA Scaling'!W$10)</f>
        <v>0</v>
      </c>
      <c r="T31" s="165">
        <f>((VLOOKUP($B$1,'Multipliers and Adjustments'!$A$70:$I$86,TRUNC(COLUMN(T$2)/5)+2,FALSE)*SUMIFS('IEA-MethaneAbatement-US'!$M:$M,'IEA-MethaneAbatement-US'!$N:$N,"&lt;"&amp;$B31,'IEA-MethaneAbatement-US'!$N:$N,"&gt;="&amp;$A31,'IEA-MethaneAbatement-US'!$L:$L,$B$1))+(VLOOKUP($C$1,'Multipliers and Adjustments'!$A$70:$I$86,TRUNC(COLUMN(T$2)/5)+2,FALSE)*SUMIFS('IEA-MethaneAbatement-US'!$M:$M,'IEA-MethaneAbatement-US'!$N:$N,"&lt;"&amp;$B31,'IEA-MethaneAbatement-US'!$N:$N,"&gt;="&amp;$A31,'IEA-MethaneAbatement-US'!$L:$L,$C$1))+(VLOOKUP($D$1,'Multipliers and Adjustments'!$A$70:$I$86,TRUNC(COLUMN(T$2)/5)+2,FALSE)*SUMIFS('IEA-MethaneAbatement-US'!$M:$M,'IEA-MethaneAbatement-US'!$N:$N,"&lt;"&amp;$B31,'IEA-MethaneAbatement-US'!$N:$N,"&gt;="&amp;$A31,'IEA-MethaneAbatement-US'!$L:$L,$D$1)))*'State Downscaling Multipliers'!$B$7*(1+'EPA to IEA Scaling'!X$10)</f>
        <v>0</v>
      </c>
      <c r="U31" s="165">
        <f>((VLOOKUP($B$1,'Multipliers and Adjustments'!$A$70:$I$86,TRUNC(COLUMN(U$2)/5)+2,FALSE)*SUMIFS('IEA-MethaneAbatement-US'!$M:$M,'IEA-MethaneAbatement-US'!$N:$N,"&lt;"&amp;$B31,'IEA-MethaneAbatement-US'!$N:$N,"&gt;="&amp;$A31,'IEA-MethaneAbatement-US'!$L:$L,$B$1))+(VLOOKUP($C$1,'Multipliers and Adjustments'!$A$70:$I$86,TRUNC(COLUMN(U$2)/5)+2,FALSE)*SUMIFS('IEA-MethaneAbatement-US'!$M:$M,'IEA-MethaneAbatement-US'!$N:$N,"&lt;"&amp;$B31,'IEA-MethaneAbatement-US'!$N:$N,"&gt;="&amp;$A31,'IEA-MethaneAbatement-US'!$L:$L,$C$1))+(VLOOKUP($D$1,'Multipliers and Adjustments'!$A$70:$I$86,TRUNC(COLUMN(U$2)/5)+2,FALSE)*SUMIFS('IEA-MethaneAbatement-US'!$M:$M,'IEA-MethaneAbatement-US'!$N:$N,"&lt;"&amp;$B31,'IEA-MethaneAbatement-US'!$N:$N,"&gt;="&amp;$A31,'IEA-MethaneAbatement-US'!$L:$L,$D$1)))*'State Downscaling Multipliers'!$B$7*(1+'EPA to IEA Scaling'!Y$10)</f>
        <v>0</v>
      </c>
      <c r="V31" s="165">
        <f>((VLOOKUP($B$1,'Multipliers and Adjustments'!$A$70:$I$86,TRUNC(COLUMN(V$2)/5)+2,FALSE)*SUMIFS('IEA-MethaneAbatement-US'!$M:$M,'IEA-MethaneAbatement-US'!$N:$N,"&lt;"&amp;$B31,'IEA-MethaneAbatement-US'!$N:$N,"&gt;="&amp;$A31,'IEA-MethaneAbatement-US'!$L:$L,$B$1))+(VLOOKUP($C$1,'Multipliers and Adjustments'!$A$70:$I$86,TRUNC(COLUMN(V$2)/5)+2,FALSE)*SUMIFS('IEA-MethaneAbatement-US'!$M:$M,'IEA-MethaneAbatement-US'!$N:$N,"&lt;"&amp;$B31,'IEA-MethaneAbatement-US'!$N:$N,"&gt;="&amp;$A31,'IEA-MethaneAbatement-US'!$L:$L,$C$1))+(VLOOKUP($D$1,'Multipliers and Adjustments'!$A$70:$I$86,TRUNC(COLUMN(V$2)/5)+2,FALSE)*SUMIFS('IEA-MethaneAbatement-US'!$M:$M,'IEA-MethaneAbatement-US'!$N:$N,"&lt;"&amp;$B31,'IEA-MethaneAbatement-US'!$N:$N,"&gt;="&amp;$A31,'IEA-MethaneAbatement-US'!$L:$L,$D$1)))*'State Downscaling Multipliers'!$B$7*(1+'EPA to IEA Scaling'!Z$10)</f>
        <v>0</v>
      </c>
      <c r="W31" s="167">
        <f>((VLOOKUP($B$1,'Multipliers and Adjustments'!$A$70:$I$86,TRUNC(COLUMN(W$2)/5)+2,FALSE)*SUMIFS('IEA-MethaneAbatement-US'!$M:$M,'IEA-MethaneAbatement-US'!$N:$N,"&lt;"&amp;$B31,'IEA-MethaneAbatement-US'!$N:$N,"&gt;="&amp;$A31,'IEA-MethaneAbatement-US'!$L:$L,$B$1))+(VLOOKUP($C$1,'Multipliers and Adjustments'!$A$70:$I$86,TRUNC(COLUMN(W$2)/5)+2,FALSE)*SUMIFS('IEA-MethaneAbatement-US'!$M:$M,'IEA-MethaneAbatement-US'!$N:$N,"&lt;"&amp;$B31,'IEA-MethaneAbatement-US'!$N:$N,"&gt;="&amp;$A31,'IEA-MethaneAbatement-US'!$L:$L,$C$1))+(VLOOKUP($D$1,'Multipliers and Adjustments'!$A$70:$I$86,TRUNC(COLUMN(W$2)/5)+2,FALSE)*SUMIFS('IEA-MethaneAbatement-US'!$M:$M,'IEA-MethaneAbatement-US'!$N:$N,"&lt;"&amp;$B31,'IEA-MethaneAbatement-US'!$N:$N,"&gt;="&amp;$A31,'IEA-MethaneAbatement-US'!$L:$L,$D$1)))*'State Downscaling Multipliers'!$B$7*(1+'EPA to IEA Scaling'!AA$10)</f>
        <v>0</v>
      </c>
      <c r="X31" s="165">
        <f>((VLOOKUP($B$1,'Multipliers and Adjustments'!$A$70:$I$86,TRUNC(COLUMN(X$2)/5)+2,FALSE)*SUMIFS('IEA-MethaneAbatement-US'!$M:$M,'IEA-MethaneAbatement-US'!$N:$N,"&lt;"&amp;$B31,'IEA-MethaneAbatement-US'!$N:$N,"&gt;="&amp;$A31,'IEA-MethaneAbatement-US'!$L:$L,$B$1))+(VLOOKUP($C$1,'Multipliers and Adjustments'!$A$70:$I$86,TRUNC(COLUMN(X$2)/5)+2,FALSE)*SUMIFS('IEA-MethaneAbatement-US'!$M:$M,'IEA-MethaneAbatement-US'!$N:$N,"&lt;"&amp;$B31,'IEA-MethaneAbatement-US'!$N:$N,"&gt;="&amp;$A31,'IEA-MethaneAbatement-US'!$L:$L,$C$1))+(VLOOKUP($D$1,'Multipliers and Adjustments'!$A$70:$I$86,TRUNC(COLUMN(X$2)/5)+2,FALSE)*SUMIFS('IEA-MethaneAbatement-US'!$M:$M,'IEA-MethaneAbatement-US'!$N:$N,"&lt;"&amp;$B31,'IEA-MethaneAbatement-US'!$N:$N,"&gt;="&amp;$A31,'IEA-MethaneAbatement-US'!$L:$L,$D$1)))*'State Downscaling Multipliers'!$B$7*(1+'EPA to IEA Scaling'!AB$10)</f>
        <v>0</v>
      </c>
      <c r="Y31" s="165">
        <f>((VLOOKUP($B$1,'Multipliers and Adjustments'!$A$70:$I$86,TRUNC(COLUMN(Y$2)/5)+2,FALSE)*SUMIFS('IEA-MethaneAbatement-US'!$M:$M,'IEA-MethaneAbatement-US'!$N:$N,"&lt;"&amp;$B31,'IEA-MethaneAbatement-US'!$N:$N,"&gt;="&amp;$A31,'IEA-MethaneAbatement-US'!$L:$L,$B$1))+(VLOOKUP($C$1,'Multipliers and Adjustments'!$A$70:$I$86,TRUNC(COLUMN(Y$2)/5)+2,FALSE)*SUMIFS('IEA-MethaneAbatement-US'!$M:$M,'IEA-MethaneAbatement-US'!$N:$N,"&lt;"&amp;$B31,'IEA-MethaneAbatement-US'!$N:$N,"&gt;="&amp;$A31,'IEA-MethaneAbatement-US'!$L:$L,$C$1))+(VLOOKUP($D$1,'Multipliers and Adjustments'!$A$70:$I$86,TRUNC(COLUMN(Y$2)/5)+2,FALSE)*SUMIFS('IEA-MethaneAbatement-US'!$M:$M,'IEA-MethaneAbatement-US'!$N:$N,"&lt;"&amp;$B31,'IEA-MethaneAbatement-US'!$N:$N,"&gt;="&amp;$A31,'IEA-MethaneAbatement-US'!$L:$L,$D$1)))*'State Downscaling Multipliers'!$B$7*(1+'EPA to IEA Scaling'!AC$10)</f>
        <v>0</v>
      </c>
      <c r="Z31" s="165">
        <f>((VLOOKUP($B$1,'Multipliers and Adjustments'!$A$70:$I$86,TRUNC(COLUMN(Z$2)/5)+2,FALSE)*SUMIFS('IEA-MethaneAbatement-US'!$M:$M,'IEA-MethaneAbatement-US'!$N:$N,"&lt;"&amp;$B31,'IEA-MethaneAbatement-US'!$N:$N,"&gt;="&amp;$A31,'IEA-MethaneAbatement-US'!$L:$L,$B$1))+(VLOOKUP($C$1,'Multipliers and Adjustments'!$A$70:$I$86,TRUNC(COLUMN(Z$2)/5)+2,FALSE)*SUMIFS('IEA-MethaneAbatement-US'!$M:$M,'IEA-MethaneAbatement-US'!$N:$N,"&lt;"&amp;$B31,'IEA-MethaneAbatement-US'!$N:$N,"&gt;="&amp;$A31,'IEA-MethaneAbatement-US'!$L:$L,$C$1))+(VLOOKUP($D$1,'Multipliers and Adjustments'!$A$70:$I$86,TRUNC(COLUMN(Z$2)/5)+2,FALSE)*SUMIFS('IEA-MethaneAbatement-US'!$M:$M,'IEA-MethaneAbatement-US'!$N:$N,"&lt;"&amp;$B31,'IEA-MethaneAbatement-US'!$N:$N,"&gt;="&amp;$A31,'IEA-MethaneAbatement-US'!$L:$L,$D$1)))*'State Downscaling Multipliers'!$B$7*(1+'EPA to IEA Scaling'!AD$10)</f>
        <v>0</v>
      </c>
      <c r="AA31" s="165">
        <f>((VLOOKUP($B$1,'Multipliers and Adjustments'!$A$70:$I$86,TRUNC(COLUMN(AA$2)/5)+2,FALSE)*SUMIFS('IEA-MethaneAbatement-US'!$M:$M,'IEA-MethaneAbatement-US'!$N:$N,"&lt;"&amp;$B31,'IEA-MethaneAbatement-US'!$N:$N,"&gt;="&amp;$A31,'IEA-MethaneAbatement-US'!$L:$L,$B$1))+(VLOOKUP($C$1,'Multipliers and Adjustments'!$A$70:$I$86,TRUNC(COLUMN(AA$2)/5)+2,FALSE)*SUMIFS('IEA-MethaneAbatement-US'!$M:$M,'IEA-MethaneAbatement-US'!$N:$N,"&lt;"&amp;$B31,'IEA-MethaneAbatement-US'!$N:$N,"&gt;="&amp;$A31,'IEA-MethaneAbatement-US'!$L:$L,$C$1))+(VLOOKUP($D$1,'Multipliers and Adjustments'!$A$70:$I$86,TRUNC(COLUMN(AA$2)/5)+2,FALSE)*SUMIFS('IEA-MethaneAbatement-US'!$M:$M,'IEA-MethaneAbatement-US'!$N:$N,"&lt;"&amp;$B31,'IEA-MethaneAbatement-US'!$N:$N,"&gt;="&amp;$A31,'IEA-MethaneAbatement-US'!$L:$L,$D$1)))*'State Downscaling Multipliers'!$B$7*(1+'EPA to IEA Scaling'!AE$10)</f>
        <v>0</v>
      </c>
      <c r="AB31" s="167">
        <f>((VLOOKUP($B$1,'Multipliers and Adjustments'!$A$70:$I$86,TRUNC(COLUMN(AB$2)/5)+2,FALSE)*SUMIFS('IEA-MethaneAbatement-US'!$M:$M,'IEA-MethaneAbatement-US'!$N:$N,"&lt;"&amp;$B31,'IEA-MethaneAbatement-US'!$N:$N,"&gt;="&amp;$A31,'IEA-MethaneAbatement-US'!$L:$L,$B$1))+(VLOOKUP($C$1,'Multipliers and Adjustments'!$A$70:$I$86,TRUNC(COLUMN(AB$2)/5)+2,FALSE)*SUMIFS('IEA-MethaneAbatement-US'!$M:$M,'IEA-MethaneAbatement-US'!$N:$N,"&lt;"&amp;$B31,'IEA-MethaneAbatement-US'!$N:$N,"&gt;="&amp;$A31,'IEA-MethaneAbatement-US'!$L:$L,$C$1))+(VLOOKUP($D$1,'Multipliers and Adjustments'!$A$70:$I$86,TRUNC(COLUMN(AB$2)/5)+2,FALSE)*SUMIFS('IEA-MethaneAbatement-US'!$M:$M,'IEA-MethaneAbatement-US'!$N:$N,"&lt;"&amp;$B31,'IEA-MethaneAbatement-US'!$N:$N,"&gt;="&amp;$A31,'IEA-MethaneAbatement-US'!$L:$L,$D$1)))*'State Downscaling Multipliers'!$B$7*(1+'EPA to IEA Scaling'!AF$10)</f>
        <v>0</v>
      </c>
      <c r="AC31" s="165">
        <f>((VLOOKUP($B$1,'Multipliers and Adjustments'!$A$70:$I$86,TRUNC(COLUMN(AC$2)/5)+2,FALSE)*SUMIFS('IEA-MethaneAbatement-US'!$M:$M,'IEA-MethaneAbatement-US'!$N:$N,"&lt;"&amp;$B31,'IEA-MethaneAbatement-US'!$N:$N,"&gt;="&amp;$A31,'IEA-MethaneAbatement-US'!$L:$L,$B$1))+(VLOOKUP($C$1,'Multipliers and Adjustments'!$A$70:$I$86,TRUNC(COLUMN(AC$2)/5)+2,FALSE)*SUMIFS('IEA-MethaneAbatement-US'!$M:$M,'IEA-MethaneAbatement-US'!$N:$N,"&lt;"&amp;$B31,'IEA-MethaneAbatement-US'!$N:$N,"&gt;="&amp;$A31,'IEA-MethaneAbatement-US'!$L:$L,$C$1))+(VLOOKUP($D$1,'Multipliers and Adjustments'!$A$70:$I$86,TRUNC(COLUMN(AC$2)/5)+2,FALSE)*SUMIFS('IEA-MethaneAbatement-US'!$M:$M,'IEA-MethaneAbatement-US'!$N:$N,"&lt;"&amp;$B31,'IEA-MethaneAbatement-US'!$N:$N,"&gt;="&amp;$A31,'IEA-MethaneAbatement-US'!$L:$L,$D$1)))*'State Downscaling Multipliers'!$B$7*(1+'EPA to IEA Scaling'!AG$10)</f>
        <v>0</v>
      </c>
      <c r="AD31" s="165">
        <f>((VLOOKUP($B$1,'Multipliers and Adjustments'!$A$70:$I$86,TRUNC(COLUMN(AD$2)/5)+2,FALSE)*SUMIFS('IEA-MethaneAbatement-US'!$M:$M,'IEA-MethaneAbatement-US'!$N:$N,"&lt;"&amp;$B31,'IEA-MethaneAbatement-US'!$N:$N,"&gt;="&amp;$A31,'IEA-MethaneAbatement-US'!$L:$L,$B$1))+(VLOOKUP($C$1,'Multipliers and Adjustments'!$A$70:$I$86,TRUNC(COLUMN(AD$2)/5)+2,FALSE)*SUMIFS('IEA-MethaneAbatement-US'!$M:$M,'IEA-MethaneAbatement-US'!$N:$N,"&lt;"&amp;$B31,'IEA-MethaneAbatement-US'!$N:$N,"&gt;="&amp;$A31,'IEA-MethaneAbatement-US'!$L:$L,$C$1))+(VLOOKUP($D$1,'Multipliers and Adjustments'!$A$70:$I$86,TRUNC(COLUMN(AD$2)/5)+2,FALSE)*SUMIFS('IEA-MethaneAbatement-US'!$M:$M,'IEA-MethaneAbatement-US'!$N:$N,"&lt;"&amp;$B31,'IEA-MethaneAbatement-US'!$N:$N,"&gt;="&amp;$A31,'IEA-MethaneAbatement-US'!$L:$L,$D$1)))*'State Downscaling Multipliers'!$B$7*(1+'EPA to IEA Scaling'!AH$10)</f>
        <v>0</v>
      </c>
      <c r="AE31" s="165">
        <f>((VLOOKUP($B$1,'Multipliers and Adjustments'!$A$70:$I$86,TRUNC(COLUMN(AE$2)/5)+2,FALSE)*SUMIFS('IEA-MethaneAbatement-US'!$M:$M,'IEA-MethaneAbatement-US'!$N:$N,"&lt;"&amp;$B31,'IEA-MethaneAbatement-US'!$N:$N,"&gt;="&amp;$A31,'IEA-MethaneAbatement-US'!$L:$L,$B$1))+(VLOOKUP($C$1,'Multipliers and Adjustments'!$A$70:$I$86,TRUNC(COLUMN(AE$2)/5)+2,FALSE)*SUMIFS('IEA-MethaneAbatement-US'!$M:$M,'IEA-MethaneAbatement-US'!$N:$N,"&lt;"&amp;$B31,'IEA-MethaneAbatement-US'!$N:$N,"&gt;="&amp;$A31,'IEA-MethaneAbatement-US'!$L:$L,$C$1))+(VLOOKUP($D$1,'Multipliers and Adjustments'!$A$70:$I$86,TRUNC(COLUMN(AE$2)/5)+2,FALSE)*SUMIFS('IEA-MethaneAbatement-US'!$M:$M,'IEA-MethaneAbatement-US'!$N:$N,"&lt;"&amp;$B31,'IEA-MethaneAbatement-US'!$N:$N,"&gt;="&amp;$A31,'IEA-MethaneAbatement-US'!$L:$L,$D$1)))*'State Downscaling Multipliers'!$B$7*(1+'EPA to IEA Scaling'!AI$10)</f>
        <v>0</v>
      </c>
      <c r="AF31" s="165">
        <f>((VLOOKUP($B$1,'Multipliers and Adjustments'!$A$70:$I$86,TRUNC(COLUMN(AF$2)/5)+2,FALSE)*SUMIFS('IEA-MethaneAbatement-US'!$M:$M,'IEA-MethaneAbatement-US'!$N:$N,"&lt;"&amp;$B31,'IEA-MethaneAbatement-US'!$N:$N,"&gt;="&amp;$A31,'IEA-MethaneAbatement-US'!$L:$L,$B$1))+(VLOOKUP($C$1,'Multipliers and Adjustments'!$A$70:$I$86,TRUNC(COLUMN(AF$2)/5)+2,FALSE)*SUMIFS('IEA-MethaneAbatement-US'!$M:$M,'IEA-MethaneAbatement-US'!$N:$N,"&lt;"&amp;$B31,'IEA-MethaneAbatement-US'!$N:$N,"&gt;="&amp;$A31,'IEA-MethaneAbatement-US'!$L:$L,$C$1))+(VLOOKUP($D$1,'Multipliers and Adjustments'!$A$70:$I$86,TRUNC(COLUMN(AF$2)/5)+2,FALSE)*SUMIFS('IEA-MethaneAbatement-US'!$M:$M,'IEA-MethaneAbatement-US'!$N:$N,"&lt;"&amp;$B31,'IEA-MethaneAbatement-US'!$N:$N,"&gt;="&amp;$A31,'IEA-MethaneAbatement-US'!$L:$L,$D$1)))*'State Downscaling Multipliers'!$B$7*(1+'EPA to IEA Scaling'!AJ$10)</f>
        <v>0</v>
      </c>
      <c r="AG31" s="167">
        <f>((VLOOKUP($B$1,'Multipliers and Adjustments'!$A$70:$I$86,TRUNC(COLUMN(AG$2)/5)+2,FALSE)*SUMIFS('IEA-MethaneAbatement-US'!$M:$M,'IEA-MethaneAbatement-US'!$N:$N,"&lt;"&amp;$B31,'IEA-MethaneAbatement-US'!$N:$N,"&gt;="&amp;$A31,'IEA-MethaneAbatement-US'!$L:$L,$B$1))+(VLOOKUP($C$1,'Multipliers and Adjustments'!$A$70:$I$86,TRUNC(COLUMN(AG$2)/5)+2,FALSE)*SUMIFS('IEA-MethaneAbatement-US'!$M:$M,'IEA-MethaneAbatement-US'!$N:$N,"&lt;"&amp;$B31,'IEA-MethaneAbatement-US'!$N:$N,"&gt;="&amp;$A31,'IEA-MethaneAbatement-US'!$L:$L,$C$1))+(VLOOKUP($D$1,'Multipliers and Adjustments'!$A$70:$I$86,TRUNC(COLUMN(AG$2)/5)+2,FALSE)*SUMIFS('IEA-MethaneAbatement-US'!$M:$M,'IEA-MethaneAbatement-US'!$N:$N,"&lt;"&amp;$B31,'IEA-MethaneAbatement-US'!$N:$N,"&gt;="&amp;$A31,'IEA-MethaneAbatement-US'!$L:$L,$D$1)))*'State Downscaling Multipliers'!$B$7*(1+'EPA to IEA Scaling'!AK$10)</f>
        <v>0</v>
      </c>
      <c r="AH31" s="165">
        <f>((VLOOKUP($B$1,'Multipliers and Adjustments'!$A$70:$I$86,TRUNC(COLUMN(AH$2)/5)+2,FALSE)*SUMIFS('IEA-MethaneAbatement-US'!$M:$M,'IEA-MethaneAbatement-US'!$N:$N,"&lt;"&amp;$B31,'IEA-MethaneAbatement-US'!$N:$N,"&gt;="&amp;$A31,'IEA-MethaneAbatement-US'!$L:$L,$B$1))+(VLOOKUP($C$1,'Multipliers and Adjustments'!$A$70:$I$86,TRUNC(COLUMN(AH$2)/5)+2,FALSE)*SUMIFS('IEA-MethaneAbatement-US'!$M:$M,'IEA-MethaneAbatement-US'!$N:$N,"&lt;"&amp;$B31,'IEA-MethaneAbatement-US'!$N:$N,"&gt;="&amp;$A31,'IEA-MethaneAbatement-US'!$L:$L,$C$1))+(VLOOKUP($D$1,'Multipliers and Adjustments'!$A$70:$I$86,TRUNC(COLUMN(AH$2)/5)+2,FALSE)*SUMIFS('IEA-MethaneAbatement-US'!$M:$M,'IEA-MethaneAbatement-US'!$N:$N,"&lt;"&amp;$B31,'IEA-MethaneAbatement-US'!$N:$N,"&gt;="&amp;$A31,'IEA-MethaneAbatement-US'!$L:$L,$D$1)))*'State Downscaling Multipliers'!$B$7*(1+'EPA to IEA Scaling'!AL$10)</f>
        <v>0</v>
      </c>
      <c r="AI31" s="165">
        <f>((VLOOKUP($B$1,'Multipliers and Adjustments'!$A$70:$I$86,TRUNC(COLUMN(AI$2)/5)+2,FALSE)*SUMIFS('IEA-MethaneAbatement-US'!$M:$M,'IEA-MethaneAbatement-US'!$N:$N,"&lt;"&amp;$B31,'IEA-MethaneAbatement-US'!$N:$N,"&gt;="&amp;$A31,'IEA-MethaneAbatement-US'!$L:$L,$B$1))+(VLOOKUP($C$1,'Multipliers and Adjustments'!$A$70:$I$86,TRUNC(COLUMN(AI$2)/5)+2,FALSE)*SUMIFS('IEA-MethaneAbatement-US'!$M:$M,'IEA-MethaneAbatement-US'!$N:$N,"&lt;"&amp;$B31,'IEA-MethaneAbatement-US'!$N:$N,"&gt;="&amp;$A31,'IEA-MethaneAbatement-US'!$L:$L,$C$1))+(VLOOKUP($D$1,'Multipliers and Adjustments'!$A$70:$I$86,TRUNC(COLUMN(AI$2)/5)+2,FALSE)*SUMIFS('IEA-MethaneAbatement-US'!$M:$M,'IEA-MethaneAbatement-US'!$N:$N,"&lt;"&amp;$B31,'IEA-MethaneAbatement-US'!$N:$N,"&gt;="&amp;$A31,'IEA-MethaneAbatement-US'!$L:$L,$D$1)))*'State Downscaling Multipliers'!$B$7*(1+'EPA to IEA Scaling'!AM$10)</f>
        <v>0</v>
      </c>
      <c r="AJ31" s="165">
        <f>((VLOOKUP($B$1,'Multipliers and Adjustments'!$A$70:$I$86,TRUNC(COLUMN(AJ$2)/5)+2,FALSE)*SUMIFS('IEA-MethaneAbatement-US'!$M:$M,'IEA-MethaneAbatement-US'!$N:$N,"&lt;"&amp;$B31,'IEA-MethaneAbatement-US'!$N:$N,"&gt;="&amp;$A31,'IEA-MethaneAbatement-US'!$L:$L,$B$1))+(VLOOKUP($C$1,'Multipliers and Adjustments'!$A$70:$I$86,TRUNC(COLUMN(AJ$2)/5)+2,FALSE)*SUMIFS('IEA-MethaneAbatement-US'!$M:$M,'IEA-MethaneAbatement-US'!$N:$N,"&lt;"&amp;$B31,'IEA-MethaneAbatement-US'!$N:$N,"&gt;="&amp;$A31,'IEA-MethaneAbatement-US'!$L:$L,$C$1))+(VLOOKUP($D$1,'Multipliers and Adjustments'!$A$70:$I$86,TRUNC(COLUMN(AJ$2)/5)+2,FALSE)*SUMIFS('IEA-MethaneAbatement-US'!$M:$M,'IEA-MethaneAbatement-US'!$N:$N,"&lt;"&amp;$B31,'IEA-MethaneAbatement-US'!$N:$N,"&gt;="&amp;$A31,'IEA-MethaneAbatement-US'!$L:$L,$D$1)))*'State Downscaling Multipliers'!$B$7*(1+'EPA to IEA Scaling'!AN$10)</f>
        <v>0</v>
      </c>
      <c r="AK31" s="165">
        <f>((VLOOKUP($B$1,'Multipliers and Adjustments'!$A$70:$I$86,TRUNC(COLUMN(AK$2)/5)+2,FALSE)*SUMIFS('IEA-MethaneAbatement-US'!$M:$M,'IEA-MethaneAbatement-US'!$N:$N,"&lt;"&amp;$B31,'IEA-MethaneAbatement-US'!$N:$N,"&gt;="&amp;$A31,'IEA-MethaneAbatement-US'!$L:$L,$B$1))+(VLOOKUP($C$1,'Multipliers and Adjustments'!$A$70:$I$86,TRUNC(COLUMN(AK$2)/5)+2,FALSE)*SUMIFS('IEA-MethaneAbatement-US'!$M:$M,'IEA-MethaneAbatement-US'!$N:$N,"&lt;"&amp;$B31,'IEA-MethaneAbatement-US'!$N:$N,"&gt;="&amp;$A31,'IEA-MethaneAbatement-US'!$L:$L,$C$1))+(VLOOKUP($D$1,'Multipliers and Adjustments'!$A$70:$I$86,TRUNC(COLUMN(AK$2)/5)+2,FALSE)*SUMIFS('IEA-MethaneAbatement-US'!$M:$M,'IEA-MethaneAbatement-US'!$N:$N,"&lt;"&amp;$B31,'IEA-MethaneAbatement-US'!$N:$N,"&gt;="&amp;$A31,'IEA-MethaneAbatement-US'!$L:$L,$D$1)))*'State Downscaling Multipliers'!$B$7*(1+'EPA to IEA Scaling'!AO$10)</f>
        <v>0</v>
      </c>
      <c r="AL31" s="167">
        <f>((VLOOKUP($B$1,'Multipliers and Adjustments'!$A$70:$I$86,TRUNC(COLUMN(AL$2)/5)+2,FALSE)*SUMIFS('IEA-MethaneAbatement-US'!$M:$M,'IEA-MethaneAbatement-US'!$N:$N,"&lt;"&amp;$B31,'IEA-MethaneAbatement-US'!$N:$N,"&gt;="&amp;$A31,'IEA-MethaneAbatement-US'!$L:$L,$B$1))+(VLOOKUP($C$1,'Multipliers and Adjustments'!$A$70:$I$86,TRUNC(COLUMN(AL$2)/5)+2,FALSE)*SUMIFS('IEA-MethaneAbatement-US'!$M:$M,'IEA-MethaneAbatement-US'!$N:$N,"&lt;"&amp;$B31,'IEA-MethaneAbatement-US'!$N:$N,"&gt;="&amp;$A31,'IEA-MethaneAbatement-US'!$L:$L,$C$1))+(VLOOKUP($D$1,'Multipliers and Adjustments'!$A$70:$I$86,TRUNC(COLUMN(AL$2)/5)+2,FALSE)*SUMIFS('IEA-MethaneAbatement-US'!$M:$M,'IEA-MethaneAbatement-US'!$N:$N,"&lt;"&amp;$B31,'IEA-MethaneAbatement-US'!$N:$N,"&gt;="&amp;$A31,'IEA-MethaneAbatement-US'!$L:$L,$D$1)))*'State Downscaling Multipliers'!$B$7*(1+'EPA to IEA Scaling'!AP$10)</f>
        <v>0</v>
      </c>
    </row>
    <row r="32" spans="1:38" ht="15.75" customHeight="1" x14ac:dyDescent="0.25">
      <c r="A32" s="50">
        <f t="shared" si="1"/>
        <v>-20</v>
      </c>
      <c r="B32" s="50">
        <f t="shared" si="2"/>
        <v>-10</v>
      </c>
      <c r="C32" s="165">
        <f>((VLOOKUP($B$1,'Multipliers and Adjustments'!$A$70:$I$86,TRUNC(COLUMN(C$2)/5)+2,FALSE)*SUMIFS('IEA-MethaneAbatement-US'!$M:$M,'IEA-MethaneAbatement-US'!$N:$N,"&lt;"&amp;$B32,'IEA-MethaneAbatement-US'!$N:$N,"&gt;="&amp;$A32,'IEA-MethaneAbatement-US'!$L:$L,$B$1))+(VLOOKUP($C$1,'Multipliers and Adjustments'!$A$70:$I$86,TRUNC(COLUMN(C$2)/5)+2,FALSE)*SUMIFS('IEA-MethaneAbatement-US'!$M:$M,'IEA-MethaneAbatement-US'!$N:$N,"&lt;"&amp;$B32,'IEA-MethaneAbatement-US'!$N:$N,"&gt;="&amp;$A32,'IEA-MethaneAbatement-US'!$L:$L,$C$1))+(VLOOKUP($D$1,'Multipliers and Adjustments'!$A$70:$I$86,TRUNC(COLUMN(C$2)/5)+2,FALSE)*SUMIFS('IEA-MethaneAbatement-US'!$M:$M,'IEA-MethaneAbatement-US'!$N:$N,"&lt;"&amp;$B32,'IEA-MethaneAbatement-US'!$N:$N,"&gt;="&amp;$A32,'IEA-MethaneAbatement-US'!$L:$L,$D$1)))*'State Downscaling Multipliers'!$B$7*(1+'EPA to IEA Scaling'!G$10)</f>
        <v>0</v>
      </c>
      <c r="D32" s="165">
        <f>((VLOOKUP($B$1,'Multipliers and Adjustments'!$A$70:$I$86,TRUNC(COLUMN(D$2)/5)+2,FALSE)*SUMIFS('IEA-MethaneAbatement-US'!$M:$M,'IEA-MethaneAbatement-US'!$N:$N,"&lt;"&amp;$B32,'IEA-MethaneAbatement-US'!$N:$N,"&gt;="&amp;$A32,'IEA-MethaneAbatement-US'!$L:$L,$B$1))+(VLOOKUP($C$1,'Multipliers and Adjustments'!$A$70:$I$86,TRUNC(COLUMN(D$2)/5)+2,FALSE)*SUMIFS('IEA-MethaneAbatement-US'!$M:$M,'IEA-MethaneAbatement-US'!$N:$N,"&lt;"&amp;$B32,'IEA-MethaneAbatement-US'!$N:$N,"&gt;="&amp;$A32,'IEA-MethaneAbatement-US'!$L:$L,$C$1))+(VLOOKUP($D$1,'Multipliers and Adjustments'!$A$70:$I$86,TRUNC(COLUMN(D$2)/5)+2,FALSE)*SUMIFS('IEA-MethaneAbatement-US'!$M:$M,'IEA-MethaneAbatement-US'!$N:$N,"&lt;"&amp;$B32,'IEA-MethaneAbatement-US'!$N:$N,"&gt;="&amp;$A32,'IEA-MethaneAbatement-US'!$L:$L,$D$1)))*'State Downscaling Multipliers'!$B$7*(1+'EPA to IEA Scaling'!H$10)</f>
        <v>0</v>
      </c>
      <c r="E32" s="165">
        <f>((VLOOKUP($B$1,'Multipliers and Adjustments'!$A$70:$I$86,TRUNC(COLUMN(E$2)/5)+2,FALSE)*SUMIFS('IEA-MethaneAbatement-US'!$M:$M,'IEA-MethaneAbatement-US'!$N:$N,"&lt;"&amp;$B32,'IEA-MethaneAbatement-US'!$N:$N,"&gt;="&amp;$A32,'IEA-MethaneAbatement-US'!$L:$L,$B$1))+(VLOOKUP($C$1,'Multipliers and Adjustments'!$A$70:$I$86,TRUNC(COLUMN(E$2)/5)+2,FALSE)*SUMIFS('IEA-MethaneAbatement-US'!$M:$M,'IEA-MethaneAbatement-US'!$N:$N,"&lt;"&amp;$B32,'IEA-MethaneAbatement-US'!$N:$N,"&gt;="&amp;$A32,'IEA-MethaneAbatement-US'!$L:$L,$C$1))+(VLOOKUP($D$1,'Multipliers and Adjustments'!$A$70:$I$86,TRUNC(COLUMN(E$2)/5)+2,FALSE)*SUMIFS('IEA-MethaneAbatement-US'!$M:$M,'IEA-MethaneAbatement-US'!$N:$N,"&lt;"&amp;$B32,'IEA-MethaneAbatement-US'!$N:$N,"&gt;="&amp;$A32,'IEA-MethaneAbatement-US'!$L:$L,$D$1)))*'State Downscaling Multipliers'!$B$7*(1+'EPA to IEA Scaling'!I$10)</f>
        <v>0</v>
      </c>
      <c r="F32" s="165">
        <f>((VLOOKUP($B$1,'Multipliers and Adjustments'!$A$70:$I$86,TRUNC(COLUMN(F$2)/5)+2,FALSE)*SUMIFS('IEA-MethaneAbatement-US'!$M:$M,'IEA-MethaneAbatement-US'!$N:$N,"&lt;"&amp;$B32,'IEA-MethaneAbatement-US'!$N:$N,"&gt;="&amp;$A32,'IEA-MethaneAbatement-US'!$L:$L,$B$1))+(VLOOKUP($C$1,'Multipliers and Adjustments'!$A$70:$I$86,TRUNC(COLUMN(F$2)/5)+2,FALSE)*SUMIFS('IEA-MethaneAbatement-US'!$M:$M,'IEA-MethaneAbatement-US'!$N:$N,"&lt;"&amp;$B32,'IEA-MethaneAbatement-US'!$N:$N,"&gt;="&amp;$A32,'IEA-MethaneAbatement-US'!$L:$L,$C$1))+(VLOOKUP($D$1,'Multipliers and Adjustments'!$A$70:$I$86,TRUNC(COLUMN(F$2)/5)+2,FALSE)*SUMIFS('IEA-MethaneAbatement-US'!$M:$M,'IEA-MethaneAbatement-US'!$N:$N,"&lt;"&amp;$B32,'IEA-MethaneAbatement-US'!$N:$N,"&gt;="&amp;$A32,'IEA-MethaneAbatement-US'!$L:$L,$D$1)))*'State Downscaling Multipliers'!$B$7*(1+'EPA to IEA Scaling'!J$10)</f>
        <v>0</v>
      </c>
      <c r="G32" s="166">
        <f>((VLOOKUP($B$1,'Multipliers and Adjustments'!$A$70:$I$86,TRUNC(COLUMN(G$2)/5)+2,FALSE)*SUMIFS('IEA-MethaneAbatement-US'!$M:$M,'IEA-MethaneAbatement-US'!$N:$N,"&lt;"&amp;$B32,'IEA-MethaneAbatement-US'!$N:$N,"&gt;="&amp;$A32,'IEA-MethaneAbatement-US'!$L:$L,$B$1))+(VLOOKUP($C$1,'Multipliers and Adjustments'!$A$70:$I$86,TRUNC(COLUMN(G$2)/5)+2,FALSE)*SUMIFS('IEA-MethaneAbatement-US'!$M:$M,'IEA-MethaneAbatement-US'!$N:$N,"&lt;"&amp;$B32,'IEA-MethaneAbatement-US'!$N:$N,"&gt;="&amp;$A32,'IEA-MethaneAbatement-US'!$L:$L,$C$1))+(VLOOKUP($D$1,'Multipliers and Adjustments'!$A$70:$I$86,TRUNC(COLUMN(G$2)/5)+2,FALSE)*SUMIFS('IEA-MethaneAbatement-US'!$M:$M,'IEA-MethaneAbatement-US'!$N:$N,"&lt;"&amp;$B32,'IEA-MethaneAbatement-US'!$N:$N,"&gt;="&amp;$A32,'IEA-MethaneAbatement-US'!$L:$L,$D$1)))*'State Downscaling Multipliers'!$B$7*(1+'EPA to IEA Scaling'!K$10)</f>
        <v>0</v>
      </c>
      <c r="H32" s="167">
        <f>((VLOOKUP($B$1,'Multipliers and Adjustments'!$A$70:$I$86,TRUNC(COLUMN(H$2)/5)+2,FALSE)*SUMIFS('IEA-MethaneAbatement-US'!$M:$M,'IEA-MethaneAbatement-US'!$N:$N,"&lt;"&amp;$B32,'IEA-MethaneAbatement-US'!$N:$N,"&gt;="&amp;$A32,'IEA-MethaneAbatement-US'!$L:$L,$B$1))+(VLOOKUP($C$1,'Multipliers and Adjustments'!$A$70:$I$86,TRUNC(COLUMN(H$2)/5)+2,FALSE)*SUMIFS('IEA-MethaneAbatement-US'!$M:$M,'IEA-MethaneAbatement-US'!$N:$N,"&lt;"&amp;$B32,'IEA-MethaneAbatement-US'!$N:$N,"&gt;="&amp;$A32,'IEA-MethaneAbatement-US'!$L:$L,$C$1))+(VLOOKUP($D$1,'Multipliers and Adjustments'!$A$70:$I$86,TRUNC(COLUMN(H$2)/5)+2,FALSE)*SUMIFS('IEA-MethaneAbatement-US'!$M:$M,'IEA-MethaneAbatement-US'!$N:$N,"&lt;"&amp;$B32,'IEA-MethaneAbatement-US'!$N:$N,"&gt;="&amp;$A32,'IEA-MethaneAbatement-US'!$L:$L,$D$1)))*'State Downscaling Multipliers'!$B$7*(1+'EPA to IEA Scaling'!L$10)</f>
        <v>0</v>
      </c>
      <c r="I32" s="165">
        <f>((VLOOKUP($B$1,'Multipliers and Adjustments'!$A$70:$I$86,TRUNC(COLUMN(I$2)/5)+2,FALSE)*SUMIFS('IEA-MethaneAbatement-US'!$M:$M,'IEA-MethaneAbatement-US'!$N:$N,"&lt;"&amp;$B32,'IEA-MethaneAbatement-US'!$N:$N,"&gt;="&amp;$A32,'IEA-MethaneAbatement-US'!$L:$L,$B$1))+(VLOOKUP($C$1,'Multipliers and Adjustments'!$A$70:$I$86,TRUNC(COLUMN(I$2)/5)+2,FALSE)*SUMIFS('IEA-MethaneAbatement-US'!$M:$M,'IEA-MethaneAbatement-US'!$N:$N,"&lt;"&amp;$B32,'IEA-MethaneAbatement-US'!$N:$N,"&gt;="&amp;$A32,'IEA-MethaneAbatement-US'!$L:$L,$C$1))+(VLOOKUP($D$1,'Multipliers and Adjustments'!$A$70:$I$86,TRUNC(COLUMN(I$2)/5)+2,FALSE)*SUMIFS('IEA-MethaneAbatement-US'!$M:$M,'IEA-MethaneAbatement-US'!$N:$N,"&lt;"&amp;$B32,'IEA-MethaneAbatement-US'!$N:$N,"&gt;="&amp;$A32,'IEA-MethaneAbatement-US'!$L:$L,$D$1)))*'State Downscaling Multipliers'!$B$7*(1+'EPA to IEA Scaling'!M$10)</f>
        <v>0</v>
      </c>
      <c r="J32" s="165">
        <f>((VLOOKUP($B$1,'Multipliers and Adjustments'!$A$70:$I$86,TRUNC(COLUMN(J$2)/5)+2,FALSE)*SUMIFS('IEA-MethaneAbatement-US'!$M:$M,'IEA-MethaneAbatement-US'!$N:$N,"&lt;"&amp;$B32,'IEA-MethaneAbatement-US'!$N:$N,"&gt;="&amp;$A32,'IEA-MethaneAbatement-US'!$L:$L,$B$1))+(VLOOKUP($C$1,'Multipliers and Adjustments'!$A$70:$I$86,TRUNC(COLUMN(J$2)/5)+2,FALSE)*SUMIFS('IEA-MethaneAbatement-US'!$M:$M,'IEA-MethaneAbatement-US'!$N:$N,"&lt;"&amp;$B32,'IEA-MethaneAbatement-US'!$N:$N,"&gt;="&amp;$A32,'IEA-MethaneAbatement-US'!$L:$L,$C$1))+(VLOOKUP($D$1,'Multipliers and Adjustments'!$A$70:$I$86,TRUNC(COLUMN(J$2)/5)+2,FALSE)*SUMIFS('IEA-MethaneAbatement-US'!$M:$M,'IEA-MethaneAbatement-US'!$N:$N,"&lt;"&amp;$B32,'IEA-MethaneAbatement-US'!$N:$N,"&gt;="&amp;$A32,'IEA-MethaneAbatement-US'!$L:$L,$D$1)))*'State Downscaling Multipliers'!$B$7*(1+'EPA to IEA Scaling'!N$10)</f>
        <v>0</v>
      </c>
      <c r="K32" s="165">
        <f>((VLOOKUP($B$1,'Multipliers and Adjustments'!$A$70:$I$86,TRUNC(COLUMN(K$2)/5)+2,FALSE)*SUMIFS('IEA-MethaneAbatement-US'!$M:$M,'IEA-MethaneAbatement-US'!$N:$N,"&lt;"&amp;$B32,'IEA-MethaneAbatement-US'!$N:$N,"&gt;="&amp;$A32,'IEA-MethaneAbatement-US'!$L:$L,$B$1))+(VLOOKUP($C$1,'Multipliers and Adjustments'!$A$70:$I$86,TRUNC(COLUMN(K$2)/5)+2,FALSE)*SUMIFS('IEA-MethaneAbatement-US'!$M:$M,'IEA-MethaneAbatement-US'!$N:$N,"&lt;"&amp;$B32,'IEA-MethaneAbatement-US'!$N:$N,"&gt;="&amp;$A32,'IEA-MethaneAbatement-US'!$L:$L,$C$1))+(VLOOKUP($D$1,'Multipliers and Adjustments'!$A$70:$I$86,TRUNC(COLUMN(K$2)/5)+2,FALSE)*SUMIFS('IEA-MethaneAbatement-US'!$M:$M,'IEA-MethaneAbatement-US'!$N:$N,"&lt;"&amp;$B32,'IEA-MethaneAbatement-US'!$N:$N,"&gt;="&amp;$A32,'IEA-MethaneAbatement-US'!$L:$L,$D$1)))*'State Downscaling Multipliers'!$B$7*(1+'EPA to IEA Scaling'!O$10)</f>
        <v>0</v>
      </c>
      <c r="L32" s="165">
        <f>((VLOOKUP($B$1,'Multipliers and Adjustments'!$A$70:$I$86,TRUNC(COLUMN(L$2)/5)+2,FALSE)*SUMIFS('IEA-MethaneAbatement-US'!$M:$M,'IEA-MethaneAbatement-US'!$N:$N,"&lt;"&amp;$B32,'IEA-MethaneAbatement-US'!$N:$N,"&gt;="&amp;$A32,'IEA-MethaneAbatement-US'!$L:$L,$B$1))+(VLOOKUP($C$1,'Multipliers and Adjustments'!$A$70:$I$86,TRUNC(COLUMN(L$2)/5)+2,FALSE)*SUMIFS('IEA-MethaneAbatement-US'!$M:$M,'IEA-MethaneAbatement-US'!$N:$N,"&lt;"&amp;$B32,'IEA-MethaneAbatement-US'!$N:$N,"&gt;="&amp;$A32,'IEA-MethaneAbatement-US'!$L:$L,$C$1))+(VLOOKUP($D$1,'Multipliers and Adjustments'!$A$70:$I$86,TRUNC(COLUMN(L$2)/5)+2,FALSE)*SUMIFS('IEA-MethaneAbatement-US'!$M:$M,'IEA-MethaneAbatement-US'!$N:$N,"&lt;"&amp;$B32,'IEA-MethaneAbatement-US'!$N:$N,"&gt;="&amp;$A32,'IEA-MethaneAbatement-US'!$L:$L,$D$1)))*'State Downscaling Multipliers'!$B$7*(1+'EPA to IEA Scaling'!P$10)</f>
        <v>0</v>
      </c>
      <c r="M32" s="167">
        <f>((VLOOKUP($B$1,'Multipliers and Adjustments'!$A$70:$I$86,TRUNC(COLUMN(M$2)/5)+2,FALSE)*SUMIFS('IEA-MethaneAbatement-US'!$M:$M,'IEA-MethaneAbatement-US'!$N:$N,"&lt;"&amp;$B32,'IEA-MethaneAbatement-US'!$N:$N,"&gt;="&amp;$A32,'IEA-MethaneAbatement-US'!$L:$L,$B$1))+(VLOOKUP($C$1,'Multipliers and Adjustments'!$A$70:$I$86,TRUNC(COLUMN(M$2)/5)+2,FALSE)*SUMIFS('IEA-MethaneAbatement-US'!$M:$M,'IEA-MethaneAbatement-US'!$N:$N,"&lt;"&amp;$B32,'IEA-MethaneAbatement-US'!$N:$N,"&gt;="&amp;$A32,'IEA-MethaneAbatement-US'!$L:$L,$C$1))+(VLOOKUP($D$1,'Multipliers and Adjustments'!$A$70:$I$86,TRUNC(COLUMN(M$2)/5)+2,FALSE)*SUMIFS('IEA-MethaneAbatement-US'!$M:$M,'IEA-MethaneAbatement-US'!$N:$N,"&lt;"&amp;$B32,'IEA-MethaneAbatement-US'!$N:$N,"&gt;="&amp;$A32,'IEA-MethaneAbatement-US'!$L:$L,$D$1)))*'State Downscaling Multipliers'!$B$7*(1+'EPA to IEA Scaling'!Q$10)</f>
        <v>0</v>
      </c>
      <c r="N32" s="165">
        <f>((VLOOKUP($B$1,'Multipliers and Adjustments'!$A$70:$I$86,TRUNC(COLUMN(N$2)/5)+2,FALSE)*SUMIFS('IEA-MethaneAbatement-US'!$M:$M,'IEA-MethaneAbatement-US'!$N:$N,"&lt;"&amp;$B32,'IEA-MethaneAbatement-US'!$N:$N,"&gt;="&amp;$A32,'IEA-MethaneAbatement-US'!$L:$L,$B$1))+(VLOOKUP($C$1,'Multipliers and Adjustments'!$A$70:$I$86,TRUNC(COLUMN(N$2)/5)+2,FALSE)*SUMIFS('IEA-MethaneAbatement-US'!$M:$M,'IEA-MethaneAbatement-US'!$N:$N,"&lt;"&amp;$B32,'IEA-MethaneAbatement-US'!$N:$N,"&gt;="&amp;$A32,'IEA-MethaneAbatement-US'!$L:$L,$C$1))+(VLOOKUP($D$1,'Multipliers and Adjustments'!$A$70:$I$86,TRUNC(COLUMN(N$2)/5)+2,FALSE)*SUMIFS('IEA-MethaneAbatement-US'!$M:$M,'IEA-MethaneAbatement-US'!$N:$N,"&lt;"&amp;$B32,'IEA-MethaneAbatement-US'!$N:$N,"&gt;="&amp;$A32,'IEA-MethaneAbatement-US'!$L:$L,$D$1)))*'State Downscaling Multipliers'!$B$7*(1+'EPA to IEA Scaling'!R$10)</f>
        <v>0</v>
      </c>
      <c r="O32" s="165">
        <f>((VLOOKUP($B$1,'Multipliers and Adjustments'!$A$70:$I$86,TRUNC(COLUMN(O$2)/5)+2,FALSE)*SUMIFS('IEA-MethaneAbatement-US'!$M:$M,'IEA-MethaneAbatement-US'!$N:$N,"&lt;"&amp;$B32,'IEA-MethaneAbatement-US'!$N:$N,"&gt;="&amp;$A32,'IEA-MethaneAbatement-US'!$L:$L,$B$1))+(VLOOKUP($C$1,'Multipliers and Adjustments'!$A$70:$I$86,TRUNC(COLUMN(O$2)/5)+2,FALSE)*SUMIFS('IEA-MethaneAbatement-US'!$M:$M,'IEA-MethaneAbatement-US'!$N:$N,"&lt;"&amp;$B32,'IEA-MethaneAbatement-US'!$N:$N,"&gt;="&amp;$A32,'IEA-MethaneAbatement-US'!$L:$L,$C$1))+(VLOOKUP($D$1,'Multipliers and Adjustments'!$A$70:$I$86,TRUNC(COLUMN(O$2)/5)+2,FALSE)*SUMIFS('IEA-MethaneAbatement-US'!$M:$M,'IEA-MethaneAbatement-US'!$N:$N,"&lt;"&amp;$B32,'IEA-MethaneAbatement-US'!$N:$N,"&gt;="&amp;$A32,'IEA-MethaneAbatement-US'!$L:$L,$D$1)))*'State Downscaling Multipliers'!$B$7*(1+'EPA to IEA Scaling'!S$10)</f>
        <v>0</v>
      </c>
      <c r="P32" s="165">
        <f>((VLOOKUP($B$1,'Multipliers and Adjustments'!$A$70:$I$86,TRUNC(COLUMN(P$2)/5)+2,FALSE)*SUMIFS('IEA-MethaneAbatement-US'!$M:$M,'IEA-MethaneAbatement-US'!$N:$N,"&lt;"&amp;$B32,'IEA-MethaneAbatement-US'!$N:$N,"&gt;="&amp;$A32,'IEA-MethaneAbatement-US'!$L:$L,$B$1))+(VLOOKUP($C$1,'Multipliers and Adjustments'!$A$70:$I$86,TRUNC(COLUMN(P$2)/5)+2,FALSE)*SUMIFS('IEA-MethaneAbatement-US'!$M:$M,'IEA-MethaneAbatement-US'!$N:$N,"&lt;"&amp;$B32,'IEA-MethaneAbatement-US'!$N:$N,"&gt;="&amp;$A32,'IEA-MethaneAbatement-US'!$L:$L,$C$1))+(VLOOKUP($D$1,'Multipliers and Adjustments'!$A$70:$I$86,TRUNC(COLUMN(P$2)/5)+2,FALSE)*SUMIFS('IEA-MethaneAbatement-US'!$M:$M,'IEA-MethaneAbatement-US'!$N:$N,"&lt;"&amp;$B32,'IEA-MethaneAbatement-US'!$N:$N,"&gt;="&amp;$A32,'IEA-MethaneAbatement-US'!$L:$L,$D$1)))*'State Downscaling Multipliers'!$B$7*(1+'EPA to IEA Scaling'!T$10)</f>
        <v>0</v>
      </c>
      <c r="Q32" s="165">
        <f>((VLOOKUP($B$1,'Multipliers and Adjustments'!$A$70:$I$86,TRUNC(COLUMN(Q$2)/5)+2,FALSE)*SUMIFS('IEA-MethaneAbatement-US'!$M:$M,'IEA-MethaneAbatement-US'!$N:$N,"&lt;"&amp;$B32,'IEA-MethaneAbatement-US'!$N:$N,"&gt;="&amp;$A32,'IEA-MethaneAbatement-US'!$L:$L,$B$1))+(VLOOKUP($C$1,'Multipliers and Adjustments'!$A$70:$I$86,TRUNC(COLUMN(Q$2)/5)+2,FALSE)*SUMIFS('IEA-MethaneAbatement-US'!$M:$M,'IEA-MethaneAbatement-US'!$N:$N,"&lt;"&amp;$B32,'IEA-MethaneAbatement-US'!$N:$N,"&gt;="&amp;$A32,'IEA-MethaneAbatement-US'!$L:$L,$C$1))+(VLOOKUP($D$1,'Multipliers and Adjustments'!$A$70:$I$86,TRUNC(COLUMN(Q$2)/5)+2,FALSE)*SUMIFS('IEA-MethaneAbatement-US'!$M:$M,'IEA-MethaneAbatement-US'!$N:$N,"&lt;"&amp;$B32,'IEA-MethaneAbatement-US'!$N:$N,"&gt;="&amp;$A32,'IEA-MethaneAbatement-US'!$L:$L,$D$1)))*'State Downscaling Multipliers'!$B$7*(1+'EPA to IEA Scaling'!U$10)</f>
        <v>0</v>
      </c>
      <c r="R32" s="167">
        <f>((VLOOKUP($B$1,'Multipliers and Adjustments'!$A$70:$I$86,TRUNC(COLUMN(R$2)/5)+2,FALSE)*SUMIFS('IEA-MethaneAbatement-US'!$M:$M,'IEA-MethaneAbatement-US'!$N:$N,"&lt;"&amp;$B32,'IEA-MethaneAbatement-US'!$N:$N,"&gt;="&amp;$A32,'IEA-MethaneAbatement-US'!$L:$L,$B$1))+(VLOOKUP($C$1,'Multipliers and Adjustments'!$A$70:$I$86,TRUNC(COLUMN(R$2)/5)+2,FALSE)*SUMIFS('IEA-MethaneAbatement-US'!$M:$M,'IEA-MethaneAbatement-US'!$N:$N,"&lt;"&amp;$B32,'IEA-MethaneAbatement-US'!$N:$N,"&gt;="&amp;$A32,'IEA-MethaneAbatement-US'!$L:$L,$C$1))+(VLOOKUP($D$1,'Multipliers and Adjustments'!$A$70:$I$86,TRUNC(COLUMN(R$2)/5)+2,FALSE)*SUMIFS('IEA-MethaneAbatement-US'!$M:$M,'IEA-MethaneAbatement-US'!$N:$N,"&lt;"&amp;$B32,'IEA-MethaneAbatement-US'!$N:$N,"&gt;="&amp;$A32,'IEA-MethaneAbatement-US'!$L:$L,$D$1)))*'State Downscaling Multipliers'!$B$7*(1+'EPA to IEA Scaling'!V$10)</f>
        <v>0</v>
      </c>
      <c r="S32" s="165">
        <f>((VLOOKUP($B$1,'Multipliers and Adjustments'!$A$70:$I$86,TRUNC(COLUMN(S$2)/5)+2,FALSE)*SUMIFS('IEA-MethaneAbatement-US'!$M:$M,'IEA-MethaneAbatement-US'!$N:$N,"&lt;"&amp;$B32,'IEA-MethaneAbatement-US'!$N:$N,"&gt;="&amp;$A32,'IEA-MethaneAbatement-US'!$L:$L,$B$1))+(VLOOKUP($C$1,'Multipliers and Adjustments'!$A$70:$I$86,TRUNC(COLUMN(S$2)/5)+2,FALSE)*SUMIFS('IEA-MethaneAbatement-US'!$M:$M,'IEA-MethaneAbatement-US'!$N:$N,"&lt;"&amp;$B32,'IEA-MethaneAbatement-US'!$N:$N,"&gt;="&amp;$A32,'IEA-MethaneAbatement-US'!$L:$L,$C$1))+(VLOOKUP($D$1,'Multipliers and Adjustments'!$A$70:$I$86,TRUNC(COLUMN(S$2)/5)+2,FALSE)*SUMIFS('IEA-MethaneAbatement-US'!$M:$M,'IEA-MethaneAbatement-US'!$N:$N,"&lt;"&amp;$B32,'IEA-MethaneAbatement-US'!$N:$N,"&gt;="&amp;$A32,'IEA-MethaneAbatement-US'!$L:$L,$D$1)))*'State Downscaling Multipliers'!$B$7*(1+'EPA to IEA Scaling'!W$10)</f>
        <v>0</v>
      </c>
      <c r="T32" s="165">
        <f>((VLOOKUP($B$1,'Multipliers and Adjustments'!$A$70:$I$86,TRUNC(COLUMN(T$2)/5)+2,FALSE)*SUMIFS('IEA-MethaneAbatement-US'!$M:$M,'IEA-MethaneAbatement-US'!$N:$N,"&lt;"&amp;$B32,'IEA-MethaneAbatement-US'!$N:$N,"&gt;="&amp;$A32,'IEA-MethaneAbatement-US'!$L:$L,$B$1))+(VLOOKUP($C$1,'Multipliers and Adjustments'!$A$70:$I$86,TRUNC(COLUMN(T$2)/5)+2,FALSE)*SUMIFS('IEA-MethaneAbatement-US'!$M:$M,'IEA-MethaneAbatement-US'!$N:$N,"&lt;"&amp;$B32,'IEA-MethaneAbatement-US'!$N:$N,"&gt;="&amp;$A32,'IEA-MethaneAbatement-US'!$L:$L,$C$1))+(VLOOKUP($D$1,'Multipliers and Adjustments'!$A$70:$I$86,TRUNC(COLUMN(T$2)/5)+2,FALSE)*SUMIFS('IEA-MethaneAbatement-US'!$M:$M,'IEA-MethaneAbatement-US'!$N:$N,"&lt;"&amp;$B32,'IEA-MethaneAbatement-US'!$N:$N,"&gt;="&amp;$A32,'IEA-MethaneAbatement-US'!$L:$L,$D$1)))*'State Downscaling Multipliers'!$B$7*(1+'EPA to IEA Scaling'!X$10)</f>
        <v>0</v>
      </c>
      <c r="U32" s="165">
        <f>((VLOOKUP($B$1,'Multipliers and Adjustments'!$A$70:$I$86,TRUNC(COLUMN(U$2)/5)+2,FALSE)*SUMIFS('IEA-MethaneAbatement-US'!$M:$M,'IEA-MethaneAbatement-US'!$N:$N,"&lt;"&amp;$B32,'IEA-MethaneAbatement-US'!$N:$N,"&gt;="&amp;$A32,'IEA-MethaneAbatement-US'!$L:$L,$B$1))+(VLOOKUP($C$1,'Multipliers and Adjustments'!$A$70:$I$86,TRUNC(COLUMN(U$2)/5)+2,FALSE)*SUMIFS('IEA-MethaneAbatement-US'!$M:$M,'IEA-MethaneAbatement-US'!$N:$N,"&lt;"&amp;$B32,'IEA-MethaneAbatement-US'!$N:$N,"&gt;="&amp;$A32,'IEA-MethaneAbatement-US'!$L:$L,$C$1))+(VLOOKUP($D$1,'Multipliers and Adjustments'!$A$70:$I$86,TRUNC(COLUMN(U$2)/5)+2,FALSE)*SUMIFS('IEA-MethaneAbatement-US'!$M:$M,'IEA-MethaneAbatement-US'!$N:$N,"&lt;"&amp;$B32,'IEA-MethaneAbatement-US'!$N:$N,"&gt;="&amp;$A32,'IEA-MethaneAbatement-US'!$L:$L,$D$1)))*'State Downscaling Multipliers'!$B$7*(1+'EPA to IEA Scaling'!Y$10)</f>
        <v>0</v>
      </c>
      <c r="V32" s="165">
        <f>((VLOOKUP($B$1,'Multipliers and Adjustments'!$A$70:$I$86,TRUNC(COLUMN(V$2)/5)+2,FALSE)*SUMIFS('IEA-MethaneAbatement-US'!$M:$M,'IEA-MethaneAbatement-US'!$N:$N,"&lt;"&amp;$B32,'IEA-MethaneAbatement-US'!$N:$N,"&gt;="&amp;$A32,'IEA-MethaneAbatement-US'!$L:$L,$B$1))+(VLOOKUP($C$1,'Multipliers and Adjustments'!$A$70:$I$86,TRUNC(COLUMN(V$2)/5)+2,FALSE)*SUMIFS('IEA-MethaneAbatement-US'!$M:$M,'IEA-MethaneAbatement-US'!$N:$N,"&lt;"&amp;$B32,'IEA-MethaneAbatement-US'!$N:$N,"&gt;="&amp;$A32,'IEA-MethaneAbatement-US'!$L:$L,$C$1))+(VLOOKUP($D$1,'Multipliers and Adjustments'!$A$70:$I$86,TRUNC(COLUMN(V$2)/5)+2,FALSE)*SUMIFS('IEA-MethaneAbatement-US'!$M:$M,'IEA-MethaneAbatement-US'!$N:$N,"&lt;"&amp;$B32,'IEA-MethaneAbatement-US'!$N:$N,"&gt;="&amp;$A32,'IEA-MethaneAbatement-US'!$L:$L,$D$1)))*'State Downscaling Multipliers'!$B$7*(1+'EPA to IEA Scaling'!Z$10)</f>
        <v>0</v>
      </c>
      <c r="W32" s="167">
        <f>((VLOOKUP($B$1,'Multipliers and Adjustments'!$A$70:$I$86,TRUNC(COLUMN(W$2)/5)+2,FALSE)*SUMIFS('IEA-MethaneAbatement-US'!$M:$M,'IEA-MethaneAbatement-US'!$N:$N,"&lt;"&amp;$B32,'IEA-MethaneAbatement-US'!$N:$N,"&gt;="&amp;$A32,'IEA-MethaneAbatement-US'!$L:$L,$B$1))+(VLOOKUP($C$1,'Multipliers and Adjustments'!$A$70:$I$86,TRUNC(COLUMN(W$2)/5)+2,FALSE)*SUMIFS('IEA-MethaneAbatement-US'!$M:$M,'IEA-MethaneAbatement-US'!$N:$N,"&lt;"&amp;$B32,'IEA-MethaneAbatement-US'!$N:$N,"&gt;="&amp;$A32,'IEA-MethaneAbatement-US'!$L:$L,$C$1))+(VLOOKUP($D$1,'Multipliers and Adjustments'!$A$70:$I$86,TRUNC(COLUMN(W$2)/5)+2,FALSE)*SUMIFS('IEA-MethaneAbatement-US'!$M:$M,'IEA-MethaneAbatement-US'!$N:$N,"&lt;"&amp;$B32,'IEA-MethaneAbatement-US'!$N:$N,"&gt;="&amp;$A32,'IEA-MethaneAbatement-US'!$L:$L,$D$1)))*'State Downscaling Multipliers'!$B$7*(1+'EPA to IEA Scaling'!AA$10)</f>
        <v>0</v>
      </c>
      <c r="X32" s="165">
        <f>((VLOOKUP($B$1,'Multipliers and Adjustments'!$A$70:$I$86,TRUNC(COLUMN(X$2)/5)+2,FALSE)*SUMIFS('IEA-MethaneAbatement-US'!$M:$M,'IEA-MethaneAbatement-US'!$N:$N,"&lt;"&amp;$B32,'IEA-MethaneAbatement-US'!$N:$N,"&gt;="&amp;$A32,'IEA-MethaneAbatement-US'!$L:$L,$B$1))+(VLOOKUP($C$1,'Multipliers and Adjustments'!$A$70:$I$86,TRUNC(COLUMN(X$2)/5)+2,FALSE)*SUMIFS('IEA-MethaneAbatement-US'!$M:$M,'IEA-MethaneAbatement-US'!$N:$N,"&lt;"&amp;$B32,'IEA-MethaneAbatement-US'!$N:$N,"&gt;="&amp;$A32,'IEA-MethaneAbatement-US'!$L:$L,$C$1))+(VLOOKUP($D$1,'Multipliers and Adjustments'!$A$70:$I$86,TRUNC(COLUMN(X$2)/5)+2,FALSE)*SUMIFS('IEA-MethaneAbatement-US'!$M:$M,'IEA-MethaneAbatement-US'!$N:$N,"&lt;"&amp;$B32,'IEA-MethaneAbatement-US'!$N:$N,"&gt;="&amp;$A32,'IEA-MethaneAbatement-US'!$L:$L,$D$1)))*'State Downscaling Multipliers'!$B$7*(1+'EPA to IEA Scaling'!AB$10)</f>
        <v>0</v>
      </c>
      <c r="Y32" s="165">
        <f>((VLOOKUP($B$1,'Multipliers and Adjustments'!$A$70:$I$86,TRUNC(COLUMN(Y$2)/5)+2,FALSE)*SUMIFS('IEA-MethaneAbatement-US'!$M:$M,'IEA-MethaneAbatement-US'!$N:$N,"&lt;"&amp;$B32,'IEA-MethaneAbatement-US'!$N:$N,"&gt;="&amp;$A32,'IEA-MethaneAbatement-US'!$L:$L,$B$1))+(VLOOKUP($C$1,'Multipliers and Adjustments'!$A$70:$I$86,TRUNC(COLUMN(Y$2)/5)+2,FALSE)*SUMIFS('IEA-MethaneAbatement-US'!$M:$M,'IEA-MethaneAbatement-US'!$N:$N,"&lt;"&amp;$B32,'IEA-MethaneAbatement-US'!$N:$N,"&gt;="&amp;$A32,'IEA-MethaneAbatement-US'!$L:$L,$C$1))+(VLOOKUP($D$1,'Multipliers and Adjustments'!$A$70:$I$86,TRUNC(COLUMN(Y$2)/5)+2,FALSE)*SUMIFS('IEA-MethaneAbatement-US'!$M:$M,'IEA-MethaneAbatement-US'!$N:$N,"&lt;"&amp;$B32,'IEA-MethaneAbatement-US'!$N:$N,"&gt;="&amp;$A32,'IEA-MethaneAbatement-US'!$L:$L,$D$1)))*'State Downscaling Multipliers'!$B$7*(1+'EPA to IEA Scaling'!AC$10)</f>
        <v>0</v>
      </c>
      <c r="Z32" s="165">
        <f>((VLOOKUP($B$1,'Multipliers and Adjustments'!$A$70:$I$86,TRUNC(COLUMN(Z$2)/5)+2,FALSE)*SUMIFS('IEA-MethaneAbatement-US'!$M:$M,'IEA-MethaneAbatement-US'!$N:$N,"&lt;"&amp;$B32,'IEA-MethaneAbatement-US'!$N:$N,"&gt;="&amp;$A32,'IEA-MethaneAbatement-US'!$L:$L,$B$1))+(VLOOKUP($C$1,'Multipliers and Adjustments'!$A$70:$I$86,TRUNC(COLUMN(Z$2)/5)+2,FALSE)*SUMIFS('IEA-MethaneAbatement-US'!$M:$M,'IEA-MethaneAbatement-US'!$N:$N,"&lt;"&amp;$B32,'IEA-MethaneAbatement-US'!$N:$N,"&gt;="&amp;$A32,'IEA-MethaneAbatement-US'!$L:$L,$C$1))+(VLOOKUP($D$1,'Multipliers and Adjustments'!$A$70:$I$86,TRUNC(COLUMN(Z$2)/5)+2,FALSE)*SUMIFS('IEA-MethaneAbatement-US'!$M:$M,'IEA-MethaneAbatement-US'!$N:$N,"&lt;"&amp;$B32,'IEA-MethaneAbatement-US'!$N:$N,"&gt;="&amp;$A32,'IEA-MethaneAbatement-US'!$L:$L,$D$1)))*'State Downscaling Multipliers'!$B$7*(1+'EPA to IEA Scaling'!AD$10)</f>
        <v>0</v>
      </c>
      <c r="AA32" s="165">
        <f>((VLOOKUP($B$1,'Multipliers and Adjustments'!$A$70:$I$86,TRUNC(COLUMN(AA$2)/5)+2,FALSE)*SUMIFS('IEA-MethaneAbatement-US'!$M:$M,'IEA-MethaneAbatement-US'!$N:$N,"&lt;"&amp;$B32,'IEA-MethaneAbatement-US'!$N:$N,"&gt;="&amp;$A32,'IEA-MethaneAbatement-US'!$L:$L,$B$1))+(VLOOKUP($C$1,'Multipliers and Adjustments'!$A$70:$I$86,TRUNC(COLUMN(AA$2)/5)+2,FALSE)*SUMIFS('IEA-MethaneAbatement-US'!$M:$M,'IEA-MethaneAbatement-US'!$N:$N,"&lt;"&amp;$B32,'IEA-MethaneAbatement-US'!$N:$N,"&gt;="&amp;$A32,'IEA-MethaneAbatement-US'!$L:$L,$C$1))+(VLOOKUP($D$1,'Multipliers and Adjustments'!$A$70:$I$86,TRUNC(COLUMN(AA$2)/5)+2,FALSE)*SUMIFS('IEA-MethaneAbatement-US'!$M:$M,'IEA-MethaneAbatement-US'!$N:$N,"&lt;"&amp;$B32,'IEA-MethaneAbatement-US'!$N:$N,"&gt;="&amp;$A32,'IEA-MethaneAbatement-US'!$L:$L,$D$1)))*'State Downscaling Multipliers'!$B$7*(1+'EPA to IEA Scaling'!AE$10)</f>
        <v>0</v>
      </c>
      <c r="AB32" s="167">
        <f>((VLOOKUP($B$1,'Multipliers and Adjustments'!$A$70:$I$86,TRUNC(COLUMN(AB$2)/5)+2,FALSE)*SUMIFS('IEA-MethaneAbatement-US'!$M:$M,'IEA-MethaneAbatement-US'!$N:$N,"&lt;"&amp;$B32,'IEA-MethaneAbatement-US'!$N:$N,"&gt;="&amp;$A32,'IEA-MethaneAbatement-US'!$L:$L,$B$1))+(VLOOKUP($C$1,'Multipliers and Adjustments'!$A$70:$I$86,TRUNC(COLUMN(AB$2)/5)+2,FALSE)*SUMIFS('IEA-MethaneAbatement-US'!$M:$M,'IEA-MethaneAbatement-US'!$N:$N,"&lt;"&amp;$B32,'IEA-MethaneAbatement-US'!$N:$N,"&gt;="&amp;$A32,'IEA-MethaneAbatement-US'!$L:$L,$C$1))+(VLOOKUP($D$1,'Multipliers and Adjustments'!$A$70:$I$86,TRUNC(COLUMN(AB$2)/5)+2,FALSE)*SUMIFS('IEA-MethaneAbatement-US'!$M:$M,'IEA-MethaneAbatement-US'!$N:$N,"&lt;"&amp;$B32,'IEA-MethaneAbatement-US'!$N:$N,"&gt;="&amp;$A32,'IEA-MethaneAbatement-US'!$L:$L,$D$1)))*'State Downscaling Multipliers'!$B$7*(1+'EPA to IEA Scaling'!AF$10)</f>
        <v>0</v>
      </c>
      <c r="AC32" s="165">
        <f>((VLOOKUP($B$1,'Multipliers and Adjustments'!$A$70:$I$86,TRUNC(COLUMN(AC$2)/5)+2,FALSE)*SUMIFS('IEA-MethaneAbatement-US'!$M:$M,'IEA-MethaneAbatement-US'!$N:$N,"&lt;"&amp;$B32,'IEA-MethaneAbatement-US'!$N:$N,"&gt;="&amp;$A32,'IEA-MethaneAbatement-US'!$L:$L,$B$1))+(VLOOKUP($C$1,'Multipliers and Adjustments'!$A$70:$I$86,TRUNC(COLUMN(AC$2)/5)+2,FALSE)*SUMIFS('IEA-MethaneAbatement-US'!$M:$M,'IEA-MethaneAbatement-US'!$N:$N,"&lt;"&amp;$B32,'IEA-MethaneAbatement-US'!$N:$N,"&gt;="&amp;$A32,'IEA-MethaneAbatement-US'!$L:$L,$C$1))+(VLOOKUP($D$1,'Multipliers and Adjustments'!$A$70:$I$86,TRUNC(COLUMN(AC$2)/5)+2,FALSE)*SUMIFS('IEA-MethaneAbatement-US'!$M:$M,'IEA-MethaneAbatement-US'!$N:$N,"&lt;"&amp;$B32,'IEA-MethaneAbatement-US'!$N:$N,"&gt;="&amp;$A32,'IEA-MethaneAbatement-US'!$L:$L,$D$1)))*'State Downscaling Multipliers'!$B$7*(1+'EPA to IEA Scaling'!AG$10)</f>
        <v>0</v>
      </c>
      <c r="AD32" s="165">
        <f>((VLOOKUP($B$1,'Multipliers and Adjustments'!$A$70:$I$86,TRUNC(COLUMN(AD$2)/5)+2,FALSE)*SUMIFS('IEA-MethaneAbatement-US'!$M:$M,'IEA-MethaneAbatement-US'!$N:$N,"&lt;"&amp;$B32,'IEA-MethaneAbatement-US'!$N:$N,"&gt;="&amp;$A32,'IEA-MethaneAbatement-US'!$L:$L,$B$1))+(VLOOKUP($C$1,'Multipliers and Adjustments'!$A$70:$I$86,TRUNC(COLUMN(AD$2)/5)+2,FALSE)*SUMIFS('IEA-MethaneAbatement-US'!$M:$M,'IEA-MethaneAbatement-US'!$N:$N,"&lt;"&amp;$B32,'IEA-MethaneAbatement-US'!$N:$N,"&gt;="&amp;$A32,'IEA-MethaneAbatement-US'!$L:$L,$C$1))+(VLOOKUP($D$1,'Multipliers and Adjustments'!$A$70:$I$86,TRUNC(COLUMN(AD$2)/5)+2,FALSE)*SUMIFS('IEA-MethaneAbatement-US'!$M:$M,'IEA-MethaneAbatement-US'!$N:$N,"&lt;"&amp;$B32,'IEA-MethaneAbatement-US'!$N:$N,"&gt;="&amp;$A32,'IEA-MethaneAbatement-US'!$L:$L,$D$1)))*'State Downscaling Multipliers'!$B$7*(1+'EPA to IEA Scaling'!AH$10)</f>
        <v>0</v>
      </c>
      <c r="AE32" s="165">
        <f>((VLOOKUP($B$1,'Multipliers and Adjustments'!$A$70:$I$86,TRUNC(COLUMN(AE$2)/5)+2,FALSE)*SUMIFS('IEA-MethaneAbatement-US'!$M:$M,'IEA-MethaneAbatement-US'!$N:$N,"&lt;"&amp;$B32,'IEA-MethaneAbatement-US'!$N:$N,"&gt;="&amp;$A32,'IEA-MethaneAbatement-US'!$L:$L,$B$1))+(VLOOKUP($C$1,'Multipliers and Adjustments'!$A$70:$I$86,TRUNC(COLUMN(AE$2)/5)+2,FALSE)*SUMIFS('IEA-MethaneAbatement-US'!$M:$M,'IEA-MethaneAbatement-US'!$N:$N,"&lt;"&amp;$B32,'IEA-MethaneAbatement-US'!$N:$N,"&gt;="&amp;$A32,'IEA-MethaneAbatement-US'!$L:$L,$C$1))+(VLOOKUP($D$1,'Multipliers and Adjustments'!$A$70:$I$86,TRUNC(COLUMN(AE$2)/5)+2,FALSE)*SUMIFS('IEA-MethaneAbatement-US'!$M:$M,'IEA-MethaneAbatement-US'!$N:$N,"&lt;"&amp;$B32,'IEA-MethaneAbatement-US'!$N:$N,"&gt;="&amp;$A32,'IEA-MethaneAbatement-US'!$L:$L,$D$1)))*'State Downscaling Multipliers'!$B$7*(1+'EPA to IEA Scaling'!AI$10)</f>
        <v>0</v>
      </c>
      <c r="AF32" s="165">
        <f>((VLOOKUP($B$1,'Multipliers and Adjustments'!$A$70:$I$86,TRUNC(COLUMN(AF$2)/5)+2,FALSE)*SUMIFS('IEA-MethaneAbatement-US'!$M:$M,'IEA-MethaneAbatement-US'!$N:$N,"&lt;"&amp;$B32,'IEA-MethaneAbatement-US'!$N:$N,"&gt;="&amp;$A32,'IEA-MethaneAbatement-US'!$L:$L,$B$1))+(VLOOKUP($C$1,'Multipliers and Adjustments'!$A$70:$I$86,TRUNC(COLUMN(AF$2)/5)+2,FALSE)*SUMIFS('IEA-MethaneAbatement-US'!$M:$M,'IEA-MethaneAbatement-US'!$N:$N,"&lt;"&amp;$B32,'IEA-MethaneAbatement-US'!$N:$N,"&gt;="&amp;$A32,'IEA-MethaneAbatement-US'!$L:$L,$C$1))+(VLOOKUP($D$1,'Multipliers and Adjustments'!$A$70:$I$86,TRUNC(COLUMN(AF$2)/5)+2,FALSE)*SUMIFS('IEA-MethaneAbatement-US'!$M:$M,'IEA-MethaneAbatement-US'!$N:$N,"&lt;"&amp;$B32,'IEA-MethaneAbatement-US'!$N:$N,"&gt;="&amp;$A32,'IEA-MethaneAbatement-US'!$L:$L,$D$1)))*'State Downscaling Multipliers'!$B$7*(1+'EPA to IEA Scaling'!AJ$10)</f>
        <v>0</v>
      </c>
      <c r="AG32" s="167">
        <f>((VLOOKUP($B$1,'Multipliers and Adjustments'!$A$70:$I$86,TRUNC(COLUMN(AG$2)/5)+2,FALSE)*SUMIFS('IEA-MethaneAbatement-US'!$M:$M,'IEA-MethaneAbatement-US'!$N:$N,"&lt;"&amp;$B32,'IEA-MethaneAbatement-US'!$N:$N,"&gt;="&amp;$A32,'IEA-MethaneAbatement-US'!$L:$L,$B$1))+(VLOOKUP($C$1,'Multipliers and Adjustments'!$A$70:$I$86,TRUNC(COLUMN(AG$2)/5)+2,FALSE)*SUMIFS('IEA-MethaneAbatement-US'!$M:$M,'IEA-MethaneAbatement-US'!$N:$N,"&lt;"&amp;$B32,'IEA-MethaneAbatement-US'!$N:$N,"&gt;="&amp;$A32,'IEA-MethaneAbatement-US'!$L:$L,$C$1))+(VLOOKUP($D$1,'Multipliers and Adjustments'!$A$70:$I$86,TRUNC(COLUMN(AG$2)/5)+2,FALSE)*SUMIFS('IEA-MethaneAbatement-US'!$M:$M,'IEA-MethaneAbatement-US'!$N:$N,"&lt;"&amp;$B32,'IEA-MethaneAbatement-US'!$N:$N,"&gt;="&amp;$A32,'IEA-MethaneAbatement-US'!$L:$L,$D$1)))*'State Downscaling Multipliers'!$B$7*(1+'EPA to IEA Scaling'!AK$10)</f>
        <v>0</v>
      </c>
      <c r="AH32" s="165">
        <f>((VLOOKUP($B$1,'Multipliers and Adjustments'!$A$70:$I$86,TRUNC(COLUMN(AH$2)/5)+2,FALSE)*SUMIFS('IEA-MethaneAbatement-US'!$M:$M,'IEA-MethaneAbatement-US'!$N:$N,"&lt;"&amp;$B32,'IEA-MethaneAbatement-US'!$N:$N,"&gt;="&amp;$A32,'IEA-MethaneAbatement-US'!$L:$L,$B$1))+(VLOOKUP($C$1,'Multipliers and Adjustments'!$A$70:$I$86,TRUNC(COLUMN(AH$2)/5)+2,FALSE)*SUMIFS('IEA-MethaneAbatement-US'!$M:$M,'IEA-MethaneAbatement-US'!$N:$N,"&lt;"&amp;$B32,'IEA-MethaneAbatement-US'!$N:$N,"&gt;="&amp;$A32,'IEA-MethaneAbatement-US'!$L:$L,$C$1))+(VLOOKUP($D$1,'Multipliers and Adjustments'!$A$70:$I$86,TRUNC(COLUMN(AH$2)/5)+2,FALSE)*SUMIFS('IEA-MethaneAbatement-US'!$M:$M,'IEA-MethaneAbatement-US'!$N:$N,"&lt;"&amp;$B32,'IEA-MethaneAbatement-US'!$N:$N,"&gt;="&amp;$A32,'IEA-MethaneAbatement-US'!$L:$L,$D$1)))*'State Downscaling Multipliers'!$B$7*(1+'EPA to IEA Scaling'!AL$10)</f>
        <v>0</v>
      </c>
      <c r="AI32" s="165">
        <f>((VLOOKUP($B$1,'Multipliers and Adjustments'!$A$70:$I$86,TRUNC(COLUMN(AI$2)/5)+2,FALSE)*SUMIFS('IEA-MethaneAbatement-US'!$M:$M,'IEA-MethaneAbatement-US'!$N:$N,"&lt;"&amp;$B32,'IEA-MethaneAbatement-US'!$N:$N,"&gt;="&amp;$A32,'IEA-MethaneAbatement-US'!$L:$L,$B$1))+(VLOOKUP($C$1,'Multipliers and Adjustments'!$A$70:$I$86,TRUNC(COLUMN(AI$2)/5)+2,FALSE)*SUMIFS('IEA-MethaneAbatement-US'!$M:$M,'IEA-MethaneAbatement-US'!$N:$N,"&lt;"&amp;$B32,'IEA-MethaneAbatement-US'!$N:$N,"&gt;="&amp;$A32,'IEA-MethaneAbatement-US'!$L:$L,$C$1))+(VLOOKUP($D$1,'Multipliers and Adjustments'!$A$70:$I$86,TRUNC(COLUMN(AI$2)/5)+2,FALSE)*SUMIFS('IEA-MethaneAbatement-US'!$M:$M,'IEA-MethaneAbatement-US'!$N:$N,"&lt;"&amp;$B32,'IEA-MethaneAbatement-US'!$N:$N,"&gt;="&amp;$A32,'IEA-MethaneAbatement-US'!$L:$L,$D$1)))*'State Downscaling Multipliers'!$B$7*(1+'EPA to IEA Scaling'!AM$10)</f>
        <v>0</v>
      </c>
      <c r="AJ32" s="165">
        <f>((VLOOKUP($B$1,'Multipliers and Adjustments'!$A$70:$I$86,TRUNC(COLUMN(AJ$2)/5)+2,FALSE)*SUMIFS('IEA-MethaneAbatement-US'!$M:$M,'IEA-MethaneAbatement-US'!$N:$N,"&lt;"&amp;$B32,'IEA-MethaneAbatement-US'!$N:$N,"&gt;="&amp;$A32,'IEA-MethaneAbatement-US'!$L:$L,$B$1))+(VLOOKUP($C$1,'Multipliers and Adjustments'!$A$70:$I$86,TRUNC(COLUMN(AJ$2)/5)+2,FALSE)*SUMIFS('IEA-MethaneAbatement-US'!$M:$M,'IEA-MethaneAbatement-US'!$N:$N,"&lt;"&amp;$B32,'IEA-MethaneAbatement-US'!$N:$N,"&gt;="&amp;$A32,'IEA-MethaneAbatement-US'!$L:$L,$C$1))+(VLOOKUP($D$1,'Multipliers and Adjustments'!$A$70:$I$86,TRUNC(COLUMN(AJ$2)/5)+2,FALSE)*SUMIFS('IEA-MethaneAbatement-US'!$M:$M,'IEA-MethaneAbatement-US'!$N:$N,"&lt;"&amp;$B32,'IEA-MethaneAbatement-US'!$N:$N,"&gt;="&amp;$A32,'IEA-MethaneAbatement-US'!$L:$L,$D$1)))*'State Downscaling Multipliers'!$B$7*(1+'EPA to IEA Scaling'!AN$10)</f>
        <v>0</v>
      </c>
      <c r="AK32" s="165">
        <f>((VLOOKUP($B$1,'Multipliers and Adjustments'!$A$70:$I$86,TRUNC(COLUMN(AK$2)/5)+2,FALSE)*SUMIFS('IEA-MethaneAbatement-US'!$M:$M,'IEA-MethaneAbatement-US'!$N:$N,"&lt;"&amp;$B32,'IEA-MethaneAbatement-US'!$N:$N,"&gt;="&amp;$A32,'IEA-MethaneAbatement-US'!$L:$L,$B$1))+(VLOOKUP($C$1,'Multipliers and Adjustments'!$A$70:$I$86,TRUNC(COLUMN(AK$2)/5)+2,FALSE)*SUMIFS('IEA-MethaneAbatement-US'!$M:$M,'IEA-MethaneAbatement-US'!$N:$N,"&lt;"&amp;$B32,'IEA-MethaneAbatement-US'!$N:$N,"&gt;="&amp;$A32,'IEA-MethaneAbatement-US'!$L:$L,$C$1))+(VLOOKUP($D$1,'Multipliers and Adjustments'!$A$70:$I$86,TRUNC(COLUMN(AK$2)/5)+2,FALSE)*SUMIFS('IEA-MethaneAbatement-US'!$M:$M,'IEA-MethaneAbatement-US'!$N:$N,"&lt;"&amp;$B32,'IEA-MethaneAbatement-US'!$N:$N,"&gt;="&amp;$A32,'IEA-MethaneAbatement-US'!$L:$L,$D$1)))*'State Downscaling Multipliers'!$B$7*(1+'EPA to IEA Scaling'!AO$10)</f>
        <v>0</v>
      </c>
      <c r="AL32" s="167">
        <f>((VLOOKUP($B$1,'Multipliers and Adjustments'!$A$70:$I$86,TRUNC(COLUMN(AL$2)/5)+2,FALSE)*SUMIFS('IEA-MethaneAbatement-US'!$M:$M,'IEA-MethaneAbatement-US'!$N:$N,"&lt;"&amp;$B32,'IEA-MethaneAbatement-US'!$N:$N,"&gt;="&amp;$A32,'IEA-MethaneAbatement-US'!$L:$L,$B$1))+(VLOOKUP($C$1,'Multipliers and Adjustments'!$A$70:$I$86,TRUNC(COLUMN(AL$2)/5)+2,FALSE)*SUMIFS('IEA-MethaneAbatement-US'!$M:$M,'IEA-MethaneAbatement-US'!$N:$N,"&lt;"&amp;$B32,'IEA-MethaneAbatement-US'!$N:$N,"&gt;="&amp;$A32,'IEA-MethaneAbatement-US'!$L:$L,$C$1))+(VLOOKUP($D$1,'Multipliers and Adjustments'!$A$70:$I$86,TRUNC(COLUMN(AL$2)/5)+2,FALSE)*SUMIFS('IEA-MethaneAbatement-US'!$M:$M,'IEA-MethaneAbatement-US'!$N:$N,"&lt;"&amp;$B32,'IEA-MethaneAbatement-US'!$N:$N,"&gt;="&amp;$A32,'IEA-MethaneAbatement-US'!$L:$L,$D$1)))*'State Downscaling Multipliers'!$B$7*(1+'EPA to IEA Scaling'!AP$10)</f>
        <v>0</v>
      </c>
    </row>
    <row r="33" spans="1:38" ht="15.75" customHeight="1" x14ac:dyDescent="0.25">
      <c r="A33" s="50">
        <f t="shared" si="1"/>
        <v>-10</v>
      </c>
      <c r="B33" s="50">
        <f t="shared" si="2"/>
        <v>0</v>
      </c>
      <c r="C33" s="165">
        <f>((VLOOKUP($B$1,'Multipliers and Adjustments'!$A$70:$I$86,TRUNC(COLUMN(C$2)/5)+2,FALSE)*SUMIFS('IEA-MethaneAbatement-US'!$M:$M,'IEA-MethaneAbatement-US'!$N:$N,"&lt;"&amp;$B33,'IEA-MethaneAbatement-US'!$N:$N,"&gt;="&amp;$A33,'IEA-MethaneAbatement-US'!$L:$L,$B$1))+(VLOOKUP($C$1,'Multipliers and Adjustments'!$A$70:$I$86,TRUNC(COLUMN(C$2)/5)+2,FALSE)*SUMIFS('IEA-MethaneAbatement-US'!$M:$M,'IEA-MethaneAbatement-US'!$N:$N,"&lt;"&amp;$B33,'IEA-MethaneAbatement-US'!$N:$N,"&gt;="&amp;$A33,'IEA-MethaneAbatement-US'!$L:$L,$C$1))+(VLOOKUP($D$1,'Multipliers and Adjustments'!$A$70:$I$86,TRUNC(COLUMN(C$2)/5)+2,FALSE)*SUMIFS('IEA-MethaneAbatement-US'!$M:$M,'IEA-MethaneAbatement-US'!$N:$N,"&lt;"&amp;$B33,'IEA-MethaneAbatement-US'!$N:$N,"&gt;="&amp;$A33,'IEA-MethaneAbatement-US'!$L:$L,$D$1)))*'State Downscaling Multipliers'!$B$7*(1+'EPA to IEA Scaling'!G$10)</f>
        <v>0</v>
      </c>
      <c r="D33" s="165">
        <f>((VLOOKUP($B$1,'Multipliers and Adjustments'!$A$70:$I$86,TRUNC(COLUMN(D$2)/5)+2,FALSE)*SUMIFS('IEA-MethaneAbatement-US'!$M:$M,'IEA-MethaneAbatement-US'!$N:$N,"&lt;"&amp;$B33,'IEA-MethaneAbatement-US'!$N:$N,"&gt;="&amp;$A33,'IEA-MethaneAbatement-US'!$L:$L,$B$1))+(VLOOKUP($C$1,'Multipliers and Adjustments'!$A$70:$I$86,TRUNC(COLUMN(D$2)/5)+2,FALSE)*SUMIFS('IEA-MethaneAbatement-US'!$M:$M,'IEA-MethaneAbatement-US'!$N:$N,"&lt;"&amp;$B33,'IEA-MethaneAbatement-US'!$N:$N,"&gt;="&amp;$A33,'IEA-MethaneAbatement-US'!$L:$L,$C$1))+(VLOOKUP($D$1,'Multipliers and Adjustments'!$A$70:$I$86,TRUNC(COLUMN(D$2)/5)+2,FALSE)*SUMIFS('IEA-MethaneAbatement-US'!$M:$M,'IEA-MethaneAbatement-US'!$N:$N,"&lt;"&amp;$B33,'IEA-MethaneAbatement-US'!$N:$N,"&gt;="&amp;$A33,'IEA-MethaneAbatement-US'!$L:$L,$D$1)))*'State Downscaling Multipliers'!$B$7*(1+'EPA to IEA Scaling'!H$10)</f>
        <v>0</v>
      </c>
      <c r="E33" s="165">
        <f>((VLOOKUP($B$1,'Multipliers and Adjustments'!$A$70:$I$86,TRUNC(COLUMN(E$2)/5)+2,FALSE)*SUMIFS('IEA-MethaneAbatement-US'!$M:$M,'IEA-MethaneAbatement-US'!$N:$N,"&lt;"&amp;$B33,'IEA-MethaneAbatement-US'!$N:$N,"&gt;="&amp;$A33,'IEA-MethaneAbatement-US'!$L:$L,$B$1))+(VLOOKUP($C$1,'Multipliers and Adjustments'!$A$70:$I$86,TRUNC(COLUMN(E$2)/5)+2,FALSE)*SUMIFS('IEA-MethaneAbatement-US'!$M:$M,'IEA-MethaneAbatement-US'!$N:$N,"&lt;"&amp;$B33,'IEA-MethaneAbatement-US'!$N:$N,"&gt;="&amp;$A33,'IEA-MethaneAbatement-US'!$L:$L,$C$1))+(VLOOKUP($D$1,'Multipliers and Adjustments'!$A$70:$I$86,TRUNC(COLUMN(E$2)/5)+2,FALSE)*SUMIFS('IEA-MethaneAbatement-US'!$M:$M,'IEA-MethaneAbatement-US'!$N:$N,"&lt;"&amp;$B33,'IEA-MethaneAbatement-US'!$N:$N,"&gt;="&amp;$A33,'IEA-MethaneAbatement-US'!$L:$L,$D$1)))*'State Downscaling Multipliers'!$B$7*(1+'EPA to IEA Scaling'!I$10)</f>
        <v>0</v>
      </c>
      <c r="F33" s="165">
        <f>((VLOOKUP($B$1,'Multipliers and Adjustments'!$A$70:$I$86,TRUNC(COLUMN(F$2)/5)+2,FALSE)*SUMIFS('IEA-MethaneAbatement-US'!$M:$M,'IEA-MethaneAbatement-US'!$N:$N,"&lt;"&amp;$B33,'IEA-MethaneAbatement-US'!$N:$N,"&gt;="&amp;$A33,'IEA-MethaneAbatement-US'!$L:$L,$B$1))+(VLOOKUP($C$1,'Multipliers and Adjustments'!$A$70:$I$86,TRUNC(COLUMN(F$2)/5)+2,FALSE)*SUMIFS('IEA-MethaneAbatement-US'!$M:$M,'IEA-MethaneAbatement-US'!$N:$N,"&lt;"&amp;$B33,'IEA-MethaneAbatement-US'!$N:$N,"&gt;="&amp;$A33,'IEA-MethaneAbatement-US'!$L:$L,$C$1))+(VLOOKUP($D$1,'Multipliers and Adjustments'!$A$70:$I$86,TRUNC(COLUMN(F$2)/5)+2,FALSE)*SUMIFS('IEA-MethaneAbatement-US'!$M:$M,'IEA-MethaneAbatement-US'!$N:$N,"&lt;"&amp;$B33,'IEA-MethaneAbatement-US'!$N:$N,"&gt;="&amp;$A33,'IEA-MethaneAbatement-US'!$L:$L,$D$1)))*'State Downscaling Multipliers'!$B$7*(1+'EPA to IEA Scaling'!J$10)</f>
        <v>0</v>
      </c>
      <c r="G33" s="166">
        <f>((VLOOKUP($B$1,'Multipliers and Adjustments'!$A$70:$I$86,TRUNC(COLUMN(G$2)/5)+2,FALSE)*SUMIFS('IEA-MethaneAbatement-US'!$M:$M,'IEA-MethaneAbatement-US'!$N:$N,"&lt;"&amp;$B33,'IEA-MethaneAbatement-US'!$N:$N,"&gt;="&amp;$A33,'IEA-MethaneAbatement-US'!$L:$L,$B$1))+(VLOOKUP($C$1,'Multipliers and Adjustments'!$A$70:$I$86,TRUNC(COLUMN(G$2)/5)+2,FALSE)*SUMIFS('IEA-MethaneAbatement-US'!$M:$M,'IEA-MethaneAbatement-US'!$N:$N,"&lt;"&amp;$B33,'IEA-MethaneAbatement-US'!$N:$N,"&gt;="&amp;$A33,'IEA-MethaneAbatement-US'!$L:$L,$C$1))+(VLOOKUP($D$1,'Multipliers and Adjustments'!$A$70:$I$86,TRUNC(COLUMN(G$2)/5)+2,FALSE)*SUMIFS('IEA-MethaneAbatement-US'!$M:$M,'IEA-MethaneAbatement-US'!$N:$N,"&lt;"&amp;$B33,'IEA-MethaneAbatement-US'!$N:$N,"&gt;="&amp;$A33,'IEA-MethaneAbatement-US'!$L:$L,$D$1)))*'State Downscaling Multipliers'!$B$7*(1+'EPA to IEA Scaling'!K$10)</f>
        <v>0</v>
      </c>
      <c r="H33" s="167">
        <f>((VLOOKUP($B$1,'Multipliers and Adjustments'!$A$70:$I$86,TRUNC(COLUMN(H$2)/5)+2,FALSE)*SUMIFS('IEA-MethaneAbatement-US'!$M:$M,'IEA-MethaneAbatement-US'!$N:$N,"&lt;"&amp;$B33,'IEA-MethaneAbatement-US'!$N:$N,"&gt;="&amp;$A33,'IEA-MethaneAbatement-US'!$L:$L,$B$1))+(VLOOKUP($C$1,'Multipliers and Adjustments'!$A$70:$I$86,TRUNC(COLUMN(H$2)/5)+2,FALSE)*SUMIFS('IEA-MethaneAbatement-US'!$M:$M,'IEA-MethaneAbatement-US'!$N:$N,"&lt;"&amp;$B33,'IEA-MethaneAbatement-US'!$N:$N,"&gt;="&amp;$A33,'IEA-MethaneAbatement-US'!$L:$L,$C$1))+(VLOOKUP($D$1,'Multipliers and Adjustments'!$A$70:$I$86,TRUNC(COLUMN(H$2)/5)+2,FALSE)*SUMIFS('IEA-MethaneAbatement-US'!$M:$M,'IEA-MethaneAbatement-US'!$N:$N,"&lt;"&amp;$B33,'IEA-MethaneAbatement-US'!$N:$N,"&gt;="&amp;$A33,'IEA-MethaneAbatement-US'!$L:$L,$D$1)))*'State Downscaling Multipliers'!$B$7*(1+'EPA to IEA Scaling'!L$10)</f>
        <v>0</v>
      </c>
      <c r="I33" s="165">
        <f>((VLOOKUP($B$1,'Multipliers and Adjustments'!$A$70:$I$86,TRUNC(COLUMN(I$2)/5)+2,FALSE)*SUMIFS('IEA-MethaneAbatement-US'!$M:$M,'IEA-MethaneAbatement-US'!$N:$N,"&lt;"&amp;$B33,'IEA-MethaneAbatement-US'!$N:$N,"&gt;="&amp;$A33,'IEA-MethaneAbatement-US'!$L:$L,$B$1))+(VLOOKUP($C$1,'Multipliers and Adjustments'!$A$70:$I$86,TRUNC(COLUMN(I$2)/5)+2,FALSE)*SUMIFS('IEA-MethaneAbatement-US'!$M:$M,'IEA-MethaneAbatement-US'!$N:$N,"&lt;"&amp;$B33,'IEA-MethaneAbatement-US'!$N:$N,"&gt;="&amp;$A33,'IEA-MethaneAbatement-US'!$L:$L,$C$1))+(VLOOKUP($D$1,'Multipliers and Adjustments'!$A$70:$I$86,TRUNC(COLUMN(I$2)/5)+2,FALSE)*SUMIFS('IEA-MethaneAbatement-US'!$M:$M,'IEA-MethaneAbatement-US'!$N:$N,"&lt;"&amp;$B33,'IEA-MethaneAbatement-US'!$N:$N,"&gt;="&amp;$A33,'IEA-MethaneAbatement-US'!$L:$L,$D$1)))*'State Downscaling Multipliers'!$B$7*(1+'EPA to IEA Scaling'!M$10)</f>
        <v>0</v>
      </c>
      <c r="J33" s="165">
        <f>((VLOOKUP($B$1,'Multipliers and Adjustments'!$A$70:$I$86,TRUNC(COLUMN(J$2)/5)+2,FALSE)*SUMIFS('IEA-MethaneAbatement-US'!$M:$M,'IEA-MethaneAbatement-US'!$N:$N,"&lt;"&amp;$B33,'IEA-MethaneAbatement-US'!$N:$N,"&gt;="&amp;$A33,'IEA-MethaneAbatement-US'!$L:$L,$B$1))+(VLOOKUP($C$1,'Multipliers and Adjustments'!$A$70:$I$86,TRUNC(COLUMN(J$2)/5)+2,FALSE)*SUMIFS('IEA-MethaneAbatement-US'!$M:$M,'IEA-MethaneAbatement-US'!$N:$N,"&lt;"&amp;$B33,'IEA-MethaneAbatement-US'!$N:$N,"&gt;="&amp;$A33,'IEA-MethaneAbatement-US'!$L:$L,$C$1))+(VLOOKUP($D$1,'Multipliers and Adjustments'!$A$70:$I$86,TRUNC(COLUMN(J$2)/5)+2,FALSE)*SUMIFS('IEA-MethaneAbatement-US'!$M:$M,'IEA-MethaneAbatement-US'!$N:$N,"&lt;"&amp;$B33,'IEA-MethaneAbatement-US'!$N:$N,"&gt;="&amp;$A33,'IEA-MethaneAbatement-US'!$L:$L,$D$1)))*'State Downscaling Multipliers'!$B$7*(1+'EPA to IEA Scaling'!N$10)</f>
        <v>0</v>
      </c>
      <c r="K33" s="165">
        <f>((VLOOKUP($B$1,'Multipliers and Adjustments'!$A$70:$I$86,TRUNC(COLUMN(K$2)/5)+2,FALSE)*SUMIFS('IEA-MethaneAbatement-US'!$M:$M,'IEA-MethaneAbatement-US'!$N:$N,"&lt;"&amp;$B33,'IEA-MethaneAbatement-US'!$N:$N,"&gt;="&amp;$A33,'IEA-MethaneAbatement-US'!$L:$L,$B$1))+(VLOOKUP($C$1,'Multipliers and Adjustments'!$A$70:$I$86,TRUNC(COLUMN(K$2)/5)+2,FALSE)*SUMIFS('IEA-MethaneAbatement-US'!$M:$M,'IEA-MethaneAbatement-US'!$N:$N,"&lt;"&amp;$B33,'IEA-MethaneAbatement-US'!$N:$N,"&gt;="&amp;$A33,'IEA-MethaneAbatement-US'!$L:$L,$C$1))+(VLOOKUP($D$1,'Multipliers and Adjustments'!$A$70:$I$86,TRUNC(COLUMN(K$2)/5)+2,FALSE)*SUMIFS('IEA-MethaneAbatement-US'!$M:$M,'IEA-MethaneAbatement-US'!$N:$N,"&lt;"&amp;$B33,'IEA-MethaneAbatement-US'!$N:$N,"&gt;="&amp;$A33,'IEA-MethaneAbatement-US'!$L:$L,$D$1)))*'State Downscaling Multipliers'!$B$7*(1+'EPA to IEA Scaling'!O$10)</f>
        <v>0</v>
      </c>
      <c r="L33" s="165">
        <f>((VLOOKUP($B$1,'Multipliers and Adjustments'!$A$70:$I$86,TRUNC(COLUMN(L$2)/5)+2,FALSE)*SUMIFS('IEA-MethaneAbatement-US'!$M:$M,'IEA-MethaneAbatement-US'!$N:$N,"&lt;"&amp;$B33,'IEA-MethaneAbatement-US'!$N:$N,"&gt;="&amp;$A33,'IEA-MethaneAbatement-US'!$L:$L,$B$1))+(VLOOKUP($C$1,'Multipliers and Adjustments'!$A$70:$I$86,TRUNC(COLUMN(L$2)/5)+2,FALSE)*SUMIFS('IEA-MethaneAbatement-US'!$M:$M,'IEA-MethaneAbatement-US'!$N:$N,"&lt;"&amp;$B33,'IEA-MethaneAbatement-US'!$N:$N,"&gt;="&amp;$A33,'IEA-MethaneAbatement-US'!$L:$L,$C$1))+(VLOOKUP($D$1,'Multipliers and Adjustments'!$A$70:$I$86,TRUNC(COLUMN(L$2)/5)+2,FALSE)*SUMIFS('IEA-MethaneAbatement-US'!$M:$M,'IEA-MethaneAbatement-US'!$N:$N,"&lt;"&amp;$B33,'IEA-MethaneAbatement-US'!$N:$N,"&gt;="&amp;$A33,'IEA-MethaneAbatement-US'!$L:$L,$D$1)))*'State Downscaling Multipliers'!$B$7*(1+'EPA to IEA Scaling'!P$10)</f>
        <v>0</v>
      </c>
      <c r="M33" s="167">
        <f>((VLOOKUP($B$1,'Multipliers and Adjustments'!$A$70:$I$86,TRUNC(COLUMN(M$2)/5)+2,FALSE)*SUMIFS('IEA-MethaneAbatement-US'!$M:$M,'IEA-MethaneAbatement-US'!$N:$N,"&lt;"&amp;$B33,'IEA-MethaneAbatement-US'!$N:$N,"&gt;="&amp;$A33,'IEA-MethaneAbatement-US'!$L:$L,$B$1))+(VLOOKUP($C$1,'Multipliers and Adjustments'!$A$70:$I$86,TRUNC(COLUMN(M$2)/5)+2,FALSE)*SUMIFS('IEA-MethaneAbatement-US'!$M:$M,'IEA-MethaneAbatement-US'!$N:$N,"&lt;"&amp;$B33,'IEA-MethaneAbatement-US'!$N:$N,"&gt;="&amp;$A33,'IEA-MethaneAbatement-US'!$L:$L,$C$1))+(VLOOKUP($D$1,'Multipliers and Adjustments'!$A$70:$I$86,TRUNC(COLUMN(M$2)/5)+2,FALSE)*SUMIFS('IEA-MethaneAbatement-US'!$M:$M,'IEA-MethaneAbatement-US'!$N:$N,"&lt;"&amp;$B33,'IEA-MethaneAbatement-US'!$N:$N,"&gt;="&amp;$A33,'IEA-MethaneAbatement-US'!$L:$L,$D$1)))*'State Downscaling Multipliers'!$B$7*(1+'EPA to IEA Scaling'!Q$10)</f>
        <v>0</v>
      </c>
      <c r="N33" s="165">
        <f>((VLOOKUP($B$1,'Multipliers and Adjustments'!$A$70:$I$86,TRUNC(COLUMN(N$2)/5)+2,FALSE)*SUMIFS('IEA-MethaneAbatement-US'!$M:$M,'IEA-MethaneAbatement-US'!$N:$N,"&lt;"&amp;$B33,'IEA-MethaneAbatement-US'!$N:$N,"&gt;="&amp;$A33,'IEA-MethaneAbatement-US'!$L:$L,$B$1))+(VLOOKUP($C$1,'Multipliers and Adjustments'!$A$70:$I$86,TRUNC(COLUMN(N$2)/5)+2,FALSE)*SUMIFS('IEA-MethaneAbatement-US'!$M:$M,'IEA-MethaneAbatement-US'!$N:$N,"&lt;"&amp;$B33,'IEA-MethaneAbatement-US'!$N:$N,"&gt;="&amp;$A33,'IEA-MethaneAbatement-US'!$L:$L,$C$1))+(VLOOKUP($D$1,'Multipliers and Adjustments'!$A$70:$I$86,TRUNC(COLUMN(N$2)/5)+2,FALSE)*SUMIFS('IEA-MethaneAbatement-US'!$M:$M,'IEA-MethaneAbatement-US'!$N:$N,"&lt;"&amp;$B33,'IEA-MethaneAbatement-US'!$N:$N,"&gt;="&amp;$A33,'IEA-MethaneAbatement-US'!$L:$L,$D$1)))*'State Downscaling Multipliers'!$B$7*(1+'EPA to IEA Scaling'!R$10)</f>
        <v>0</v>
      </c>
      <c r="O33" s="165">
        <f>((VLOOKUP($B$1,'Multipliers and Adjustments'!$A$70:$I$86,TRUNC(COLUMN(O$2)/5)+2,FALSE)*SUMIFS('IEA-MethaneAbatement-US'!$M:$M,'IEA-MethaneAbatement-US'!$N:$N,"&lt;"&amp;$B33,'IEA-MethaneAbatement-US'!$N:$N,"&gt;="&amp;$A33,'IEA-MethaneAbatement-US'!$L:$L,$B$1))+(VLOOKUP($C$1,'Multipliers and Adjustments'!$A$70:$I$86,TRUNC(COLUMN(O$2)/5)+2,FALSE)*SUMIFS('IEA-MethaneAbatement-US'!$M:$M,'IEA-MethaneAbatement-US'!$N:$N,"&lt;"&amp;$B33,'IEA-MethaneAbatement-US'!$N:$N,"&gt;="&amp;$A33,'IEA-MethaneAbatement-US'!$L:$L,$C$1))+(VLOOKUP($D$1,'Multipliers and Adjustments'!$A$70:$I$86,TRUNC(COLUMN(O$2)/5)+2,FALSE)*SUMIFS('IEA-MethaneAbatement-US'!$M:$M,'IEA-MethaneAbatement-US'!$N:$N,"&lt;"&amp;$B33,'IEA-MethaneAbatement-US'!$N:$N,"&gt;="&amp;$A33,'IEA-MethaneAbatement-US'!$L:$L,$D$1)))*'State Downscaling Multipliers'!$B$7*(1+'EPA to IEA Scaling'!S$10)</f>
        <v>0</v>
      </c>
      <c r="P33" s="165">
        <f>((VLOOKUP($B$1,'Multipliers and Adjustments'!$A$70:$I$86,TRUNC(COLUMN(P$2)/5)+2,FALSE)*SUMIFS('IEA-MethaneAbatement-US'!$M:$M,'IEA-MethaneAbatement-US'!$N:$N,"&lt;"&amp;$B33,'IEA-MethaneAbatement-US'!$N:$N,"&gt;="&amp;$A33,'IEA-MethaneAbatement-US'!$L:$L,$B$1))+(VLOOKUP($C$1,'Multipliers and Adjustments'!$A$70:$I$86,TRUNC(COLUMN(P$2)/5)+2,FALSE)*SUMIFS('IEA-MethaneAbatement-US'!$M:$M,'IEA-MethaneAbatement-US'!$N:$N,"&lt;"&amp;$B33,'IEA-MethaneAbatement-US'!$N:$N,"&gt;="&amp;$A33,'IEA-MethaneAbatement-US'!$L:$L,$C$1))+(VLOOKUP($D$1,'Multipliers and Adjustments'!$A$70:$I$86,TRUNC(COLUMN(P$2)/5)+2,FALSE)*SUMIFS('IEA-MethaneAbatement-US'!$M:$M,'IEA-MethaneAbatement-US'!$N:$N,"&lt;"&amp;$B33,'IEA-MethaneAbatement-US'!$N:$N,"&gt;="&amp;$A33,'IEA-MethaneAbatement-US'!$L:$L,$D$1)))*'State Downscaling Multipliers'!$B$7*(1+'EPA to IEA Scaling'!T$10)</f>
        <v>0</v>
      </c>
      <c r="Q33" s="165">
        <f>((VLOOKUP($B$1,'Multipliers and Adjustments'!$A$70:$I$86,TRUNC(COLUMN(Q$2)/5)+2,FALSE)*SUMIFS('IEA-MethaneAbatement-US'!$M:$M,'IEA-MethaneAbatement-US'!$N:$N,"&lt;"&amp;$B33,'IEA-MethaneAbatement-US'!$N:$N,"&gt;="&amp;$A33,'IEA-MethaneAbatement-US'!$L:$L,$B$1))+(VLOOKUP($C$1,'Multipliers and Adjustments'!$A$70:$I$86,TRUNC(COLUMN(Q$2)/5)+2,FALSE)*SUMIFS('IEA-MethaneAbatement-US'!$M:$M,'IEA-MethaneAbatement-US'!$N:$N,"&lt;"&amp;$B33,'IEA-MethaneAbatement-US'!$N:$N,"&gt;="&amp;$A33,'IEA-MethaneAbatement-US'!$L:$L,$C$1))+(VLOOKUP($D$1,'Multipliers and Adjustments'!$A$70:$I$86,TRUNC(COLUMN(Q$2)/5)+2,FALSE)*SUMIFS('IEA-MethaneAbatement-US'!$M:$M,'IEA-MethaneAbatement-US'!$N:$N,"&lt;"&amp;$B33,'IEA-MethaneAbatement-US'!$N:$N,"&gt;="&amp;$A33,'IEA-MethaneAbatement-US'!$L:$L,$D$1)))*'State Downscaling Multipliers'!$B$7*(1+'EPA to IEA Scaling'!U$10)</f>
        <v>0</v>
      </c>
      <c r="R33" s="167">
        <f>((VLOOKUP($B$1,'Multipliers and Adjustments'!$A$70:$I$86,TRUNC(COLUMN(R$2)/5)+2,FALSE)*SUMIFS('IEA-MethaneAbatement-US'!$M:$M,'IEA-MethaneAbatement-US'!$N:$N,"&lt;"&amp;$B33,'IEA-MethaneAbatement-US'!$N:$N,"&gt;="&amp;$A33,'IEA-MethaneAbatement-US'!$L:$L,$B$1))+(VLOOKUP($C$1,'Multipliers and Adjustments'!$A$70:$I$86,TRUNC(COLUMN(R$2)/5)+2,FALSE)*SUMIFS('IEA-MethaneAbatement-US'!$M:$M,'IEA-MethaneAbatement-US'!$N:$N,"&lt;"&amp;$B33,'IEA-MethaneAbatement-US'!$N:$N,"&gt;="&amp;$A33,'IEA-MethaneAbatement-US'!$L:$L,$C$1))+(VLOOKUP($D$1,'Multipliers and Adjustments'!$A$70:$I$86,TRUNC(COLUMN(R$2)/5)+2,FALSE)*SUMIFS('IEA-MethaneAbatement-US'!$M:$M,'IEA-MethaneAbatement-US'!$N:$N,"&lt;"&amp;$B33,'IEA-MethaneAbatement-US'!$N:$N,"&gt;="&amp;$A33,'IEA-MethaneAbatement-US'!$L:$L,$D$1)))*'State Downscaling Multipliers'!$B$7*(1+'EPA to IEA Scaling'!V$10)</f>
        <v>0</v>
      </c>
      <c r="S33" s="165">
        <f>((VLOOKUP($B$1,'Multipliers and Adjustments'!$A$70:$I$86,TRUNC(COLUMN(S$2)/5)+2,FALSE)*SUMIFS('IEA-MethaneAbatement-US'!$M:$M,'IEA-MethaneAbatement-US'!$N:$N,"&lt;"&amp;$B33,'IEA-MethaneAbatement-US'!$N:$N,"&gt;="&amp;$A33,'IEA-MethaneAbatement-US'!$L:$L,$B$1))+(VLOOKUP($C$1,'Multipliers and Adjustments'!$A$70:$I$86,TRUNC(COLUMN(S$2)/5)+2,FALSE)*SUMIFS('IEA-MethaneAbatement-US'!$M:$M,'IEA-MethaneAbatement-US'!$N:$N,"&lt;"&amp;$B33,'IEA-MethaneAbatement-US'!$N:$N,"&gt;="&amp;$A33,'IEA-MethaneAbatement-US'!$L:$L,$C$1))+(VLOOKUP($D$1,'Multipliers and Adjustments'!$A$70:$I$86,TRUNC(COLUMN(S$2)/5)+2,FALSE)*SUMIFS('IEA-MethaneAbatement-US'!$M:$M,'IEA-MethaneAbatement-US'!$N:$N,"&lt;"&amp;$B33,'IEA-MethaneAbatement-US'!$N:$N,"&gt;="&amp;$A33,'IEA-MethaneAbatement-US'!$L:$L,$D$1)))*'State Downscaling Multipliers'!$B$7*(1+'EPA to IEA Scaling'!W$10)</f>
        <v>0</v>
      </c>
      <c r="T33" s="165">
        <f>((VLOOKUP($B$1,'Multipliers and Adjustments'!$A$70:$I$86,TRUNC(COLUMN(T$2)/5)+2,FALSE)*SUMIFS('IEA-MethaneAbatement-US'!$M:$M,'IEA-MethaneAbatement-US'!$N:$N,"&lt;"&amp;$B33,'IEA-MethaneAbatement-US'!$N:$N,"&gt;="&amp;$A33,'IEA-MethaneAbatement-US'!$L:$L,$B$1))+(VLOOKUP($C$1,'Multipliers and Adjustments'!$A$70:$I$86,TRUNC(COLUMN(T$2)/5)+2,FALSE)*SUMIFS('IEA-MethaneAbatement-US'!$M:$M,'IEA-MethaneAbatement-US'!$N:$N,"&lt;"&amp;$B33,'IEA-MethaneAbatement-US'!$N:$N,"&gt;="&amp;$A33,'IEA-MethaneAbatement-US'!$L:$L,$C$1))+(VLOOKUP($D$1,'Multipliers and Adjustments'!$A$70:$I$86,TRUNC(COLUMN(T$2)/5)+2,FALSE)*SUMIFS('IEA-MethaneAbatement-US'!$M:$M,'IEA-MethaneAbatement-US'!$N:$N,"&lt;"&amp;$B33,'IEA-MethaneAbatement-US'!$N:$N,"&gt;="&amp;$A33,'IEA-MethaneAbatement-US'!$L:$L,$D$1)))*'State Downscaling Multipliers'!$B$7*(1+'EPA to IEA Scaling'!X$10)</f>
        <v>0</v>
      </c>
      <c r="U33" s="165">
        <f>((VLOOKUP($B$1,'Multipliers and Adjustments'!$A$70:$I$86,TRUNC(COLUMN(U$2)/5)+2,FALSE)*SUMIFS('IEA-MethaneAbatement-US'!$M:$M,'IEA-MethaneAbatement-US'!$N:$N,"&lt;"&amp;$B33,'IEA-MethaneAbatement-US'!$N:$N,"&gt;="&amp;$A33,'IEA-MethaneAbatement-US'!$L:$L,$B$1))+(VLOOKUP($C$1,'Multipliers and Adjustments'!$A$70:$I$86,TRUNC(COLUMN(U$2)/5)+2,FALSE)*SUMIFS('IEA-MethaneAbatement-US'!$M:$M,'IEA-MethaneAbatement-US'!$N:$N,"&lt;"&amp;$B33,'IEA-MethaneAbatement-US'!$N:$N,"&gt;="&amp;$A33,'IEA-MethaneAbatement-US'!$L:$L,$C$1))+(VLOOKUP($D$1,'Multipliers and Adjustments'!$A$70:$I$86,TRUNC(COLUMN(U$2)/5)+2,FALSE)*SUMIFS('IEA-MethaneAbatement-US'!$M:$M,'IEA-MethaneAbatement-US'!$N:$N,"&lt;"&amp;$B33,'IEA-MethaneAbatement-US'!$N:$N,"&gt;="&amp;$A33,'IEA-MethaneAbatement-US'!$L:$L,$D$1)))*'State Downscaling Multipliers'!$B$7*(1+'EPA to IEA Scaling'!Y$10)</f>
        <v>0</v>
      </c>
      <c r="V33" s="165">
        <f>((VLOOKUP($B$1,'Multipliers and Adjustments'!$A$70:$I$86,TRUNC(COLUMN(V$2)/5)+2,FALSE)*SUMIFS('IEA-MethaneAbatement-US'!$M:$M,'IEA-MethaneAbatement-US'!$N:$N,"&lt;"&amp;$B33,'IEA-MethaneAbatement-US'!$N:$N,"&gt;="&amp;$A33,'IEA-MethaneAbatement-US'!$L:$L,$B$1))+(VLOOKUP($C$1,'Multipliers and Adjustments'!$A$70:$I$86,TRUNC(COLUMN(V$2)/5)+2,FALSE)*SUMIFS('IEA-MethaneAbatement-US'!$M:$M,'IEA-MethaneAbatement-US'!$N:$N,"&lt;"&amp;$B33,'IEA-MethaneAbatement-US'!$N:$N,"&gt;="&amp;$A33,'IEA-MethaneAbatement-US'!$L:$L,$C$1))+(VLOOKUP($D$1,'Multipliers and Adjustments'!$A$70:$I$86,TRUNC(COLUMN(V$2)/5)+2,FALSE)*SUMIFS('IEA-MethaneAbatement-US'!$M:$M,'IEA-MethaneAbatement-US'!$N:$N,"&lt;"&amp;$B33,'IEA-MethaneAbatement-US'!$N:$N,"&gt;="&amp;$A33,'IEA-MethaneAbatement-US'!$L:$L,$D$1)))*'State Downscaling Multipliers'!$B$7*(1+'EPA to IEA Scaling'!Z$10)</f>
        <v>0</v>
      </c>
      <c r="W33" s="167">
        <f>((VLOOKUP($B$1,'Multipliers and Adjustments'!$A$70:$I$86,TRUNC(COLUMN(W$2)/5)+2,FALSE)*SUMIFS('IEA-MethaneAbatement-US'!$M:$M,'IEA-MethaneAbatement-US'!$N:$N,"&lt;"&amp;$B33,'IEA-MethaneAbatement-US'!$N:$N,"&gt;="&amp;$A33,'IEA-MethaneAbatement-US'!$L:$L,$B$1))+(VLOOKUP($C$1,'Multipliers and Adjustments'!$A$70:$I$86,TRUNC(COLUMN(W$2)/5)+2,FALSE)*SUMIFS('IEA-MethaneAbatement-US'!$M:$M,'IEA-MethaneAbatement-US'!$N:$N,"&lt;"&amp;$B33,'IEA-MethaneAbatement-US'!$N:$N,"&gt;="&amp;$A33,'IEA-MethaneAbatement-US'!$L:$L,$C$1))+(VLOOKUP($D$1,'Multipliers and Adjustments'!$A$70:$I$86,TRUNC(COLUMN(W$2)/5)+2,FALSE)*SUMIFS('IEA-MethaneAbatement-US'!$M:$M,'IEA-MethaneAbatement-US'!$N:$N,"&lt;"&amp;$B33,'IEA-MethaneAbatement-US'!$N:$N,"&gt;="&amp;$A33,'IEA-MethaneAbatement-US'!$L:$L,$D$1)))*'State Downscaling Multipliers'!$B$7*(1+'EPA to IEA Scaling'!AA$10)</f>
        <v>0</v>
      </c>
      <c r="X33" s="165">
        <f>((VLOOKUP($B$1,'Multipliers and Adjustments'!$A$70:$I$86,TRUNC(COLUMN(X$2)/5)+2,FALSE)*SUMIFS('IEA-MethaneAbatement-US'!$M:$M,'IEA-MethaneAbatement-US'!$N:$N,"&lt;"&amp;$B33,'IEA-MethaneAbatement-US'!$N:$N,"&gt;="&amp;$A33,'IEA-MethaneAbatement-US'!$L:$L,$B$1))+(VLOOKUP($C$1,'Multipliers and Adjustments'!$A$70:$I$86,TRUNC(COLUMN(X$2)/5)+2,FALSE)*SUMIFS('IEA-MethaneAbatement-US'!$M:$M,'IEA-MethaneAbatement-US'!$N:$N,"&lt;"&amp;$B33,'IEA-MethaneAbatement-US'!$N:$N,"&gt;="&amp;$A33,'IEA-MethaneAbatement-US'!$L:$L,$C$1))+(VLOOKUP($D$1,'Multipliers and Adjustments'!$A$70:$I$86,TRUNC(COLUMN(X$2)/5)+2,FALSE)*SUMIFS('IEA-MethaneAbatement-US'!$M:$M,'IEA-MethaneAbatement-US'!$N:$N,"&lt;"&amp;$B33,'IEA-MethaneAbatement-US'!$N:$N,"&gt;="&amp;$A33,'IEA-MethaneAbatement-US'!$L:$L,$D$1)))*'State Downscaling Multipliers'!$B$7*(1+'EPA to IEA Scaling'!AB$10)</f>
        <v>0</v>
      </c>
      <c r="Y33" s="165">
        <f>((VLOOKUP($B$1,'Multipliers and Adjustments'!$A$70:$I$86,TRUNC(COLUMN(Y$2)/5)+2,FALSE)*SUMIFS('IEA-MethaneAbatement-US'!$M:$M,'IEA-MethaneAbatement-US'!$N:$N,"&lt;"&amp;$B33,'IEA-MethaneAbatement-US'!$N:$N,"&gt;="&amp;$A33,'IEA-MethaneAbatement-US'!$L:$L,$B$1))+(VLOOKUP($C$1,'Multipliers and Adjustments'!$A$70:$I$86,TRUNC(COLUMN(Y$2)/5)+2,FALSE)*SUMIFS('IEA-MethaneAbatement-US'!$M:$M,'IEA-MethaneAbatement-US'!$N:$N,"&lt;"&amp;$B33,'IEA-MethaneAbatement-US'!$N:$N,"&gt;="&amp;$A33,'IEA-MethaneAbatement-US'!$L:$L,$C$1))+(VLOOKUP($D$1,'Multipliers and Adjustments'!$A$70:$I$86,TRUNC(COLUMN(Y$2)/5)+2,FALSE)*SUMIFS('IEA-MethaneAbatement-US'!$M:$M,'IEA-MethaneAbatement-US'!$N:$N,"&lt;"&amp;$B33,'IEA-MethaneAbatement-US'!$N:$N,"&gt;="&amp;$A33,'IEA-MethaneAbatement-US'!$L:$L,$D$1)))*'State Downscaling Multipliers'!$B$7*(1+'EPA to IEA Scaling'!AC$10)</f>
        <v>0</v>
      </c>
      <c r="Z33" s="165">
        <f>((VLOOKUP($B$1,'Multipliers and Adjustments'!$A$70:$I$86,TRUNC(COLUMN(Z$2)/5)+2,FALSE)*SUMIFS('IEA-MethaneAbatement-US'!$M:$M,'IEA-MethaneAbatement-US'!$N:$N,"&lt;"&amp;$B33,'IEA-MethaneAbatement-US'!$N:$N,"&gt;="&amp;$A33,'IEA-MethaneAbatement-US'!$L:$L,$B$1))+(VLOOKUP($C$1,'Multipliers and Adjustments'!$A$70:$I$86,TRUNC(COLUMN(Z$2)/5)+2,FALSE)*SUMIFS('IEA-MethaneAbatement-US'!$M:$M,'IEA-MethaneAbatement-US'!$N:$N,"&lt;"&amp;$B33,'IEA-MethaneAbatement-US'!$N:$N,"&gt;="&amp;$A33,'IEA-MethaneAbatement-US'!$L:$L,$C$1))+(VLOOKUP($D$1,'Multipliers and Adjustments'!$A$70:$I$86,TRUNC(COLUMN(Z$2)/5)+2,FALSE)*SUMIFS('IEA-MethaneAbatement-US'!$M:$M,'IEA-MethaneAbatement-US'!$N:$N,"&lt;"&amp;$B33,'IEA-MethaneAbatement-US'!$N:$N,"&gt;="&amp;$A33,'IEA-MethaneAbatement-US'!$L:$L,$D$1)))*'State Downscaling Multipliers'!$B$7*(1+'EPA to IEA Scaling'!AD$10)</f>
        <v>0</v>
      </c>
      <c r="AA33" s="165">
        <f>((VLOOKUP($B$1,'Multipliers and Adjustments'!$A$70:$I$86,TRUNC(COLUMN(AA$2)/5)+2,FALSE)*SUMIFS('IEA-MethaneAbatement-US'!$M:$M,'IEA-MethaneAbatement-US'!$N:$N,"&lt;"&amp;$B33,'IEA-MethaneAbatement-US'!$N:$N,"&gt;="&amp;$A33,'IEA-MethaneAbatement-US'!$L:$L,$B$1))+(VLOOKUP($C$1,'Multipliers and Adjustments'!$A$70:$I$86,TRUNC(COLUMN(AA$2)/5)+2,FALSE)*SUMIFS('IEA-MethaneAbatement-US'!$M:$M,'IEA-MethaneAbatement-US'!$N:$N,"&lt;"&amp;$B33,'IEA-MethaneAbatement-US'!$N:$N,"&gt;="&amp;$A33,'IEA-MethaneAbatement-US'!$L:$L,$C$1))+(VLOOKUP($D$1,'Multipliers and Adjustments'!$A$70:$I$86,TRUNC(COLUMN(AA$2)/5)+2,FALSE)*SUMIFS('IEA-MethaneAbatement-US'!$M:$M,'IEA-MethaneAbatement-US'!$N:$N,"&lt;"&amp;$B33,'IEA-MethaneAbatement-US'!$N:$N,"&gt;="&amp;$A33,'IEA-MethaneAbatement-US'!$L:$L,$D$1)))*'State Downscaling Multipliers'!$B$7*(1+'EPA to IEA Scaling'!AE$10)</f>
        <v>0</v>
      </c>
      <c r="AB33" s="167">
        <f>((VLOOKUP($B$1,'Multipliers and Adjustments'!$A$70:$I$86,TRUNC(COLUMN(AB$2)/5)+2,FALSE)*SUMIFS('IEA-MethaneAbatement-US'!$M:$M,'IEA-MethaneAbatement-US'!$N:$N,"&lt;"&amp;$B33,'IEA-MethaneAbatement-US'!$N:$N,"&gt;="&amp;$A33,'IEA-MethaneAbatement-US'!$L:$L,$B$1))+(VLOOKUP($C$1,'Multipliers and Adjustments'!$A$70:$I$86,TRUNC(COLUMN(AB$2)/5)+2,FALSE)*SUMIFS('IEA-MethaneAbatement-US'!$M:$M,'IEA-MethaneAbatement-US'!$N:$N,"&lt;"&amp;$B33,'IEA-MethaneAbatement-US'!$N:$N,"&gt;="&amp;$A33,'IEA-MethaneAbatement-US'!$L:$L,$C$1))+(VLOOKUP($D$1,'Multipliers and Adjustments'!$A$70:$I$86,TRUNC(COLUMN(AB$2)/5)+2,FALSE)*SUMIFS('IEA-MethaneAbatement-US'!$M:$M,'IEA-MethaneAbatement-US'!$N:$N,"&lt;"&amp;$B33,'IEA-MethaneAbatement-US'!$N:$N,"&gt;="&amp;$A33,'IEA-MethaneAbatement-US'!$L:$L,$D$1)))*'State Downscaling Multipliers'!$B$7*(1+'EPA to IEA Scaling'!AF$10)</f>
        <v>0</v>
      </c>
      <c r="AC33" s="165">
        <f>((VLOOKUP($B$1,'Multipliers and Adjustments'!$A$70:$I$86,TRUNC(COLUMN(AC$2)/5)+2,FALSE)*SUMIFS('IEA-MethaneAbatement-US'!$M:$M,'IEA-MethaneAbatement-US'!$N:$N,"&lt;"&amp;$B33,'IEA-MethaneAbatement-US'!$N:$N,"&gt;="&amp;$A33,'IEA-MethaneAbatement-US'!$L:$L,$B$1))+(VLOOKUP($C$1,'Multipliers and Adjustments'!$A$70:$I$86,TRUNC(COLUMN(AC$2)/5)+2,FALSE)*SUMIFS('IEA-MethaneAbatement-US'!$M:$M,'IEA-MethaneAbatement-US'!$N:$N,"&lt;"&amp;$B33,'IEA-MethaneAbatement-US'!$N:$N,"&gt;="&amp;$A33,'IEA-MethaneAbatement-US'!$L:$L,$C$1))+(VLOOKUP($D$1,'Multipliers and Adjustments'!$A$70:$I$86,TRUNC(COLUMN(AC$2)/5)+2,FALSE)*SUMIFS('IEA-MethaneAbatement-US'!$M:$M,'IEA-MethaneAbatement-US'!$N:$N,"&lt;"&amp;$B33,'IEA-MethaneAbatement-US'!$N:$N,"&gt;="&amp;$A33,'IEA-MethaneAbatement-US'!$L:$L,$D$1)))*'State Downscaling Multipliers'!$B$7*(1+'EPA to IEA Scaling'!AG$10)</f>
        <v>0</v>
      </c>
      <c r="AD33" s="165">
        <f>((VLOOKUP($B$1,'Multipliers and Adjustments'!$A$70:$I$86,TRUNC(COLUMN(AD$2)/5)+2,FALSE)*SUMIFS('IEA-MethaneAbatement-US'!$M:$M,'IEA-MethaneAbatement-US'!$N:$N,"&lt;"&amp;$B33,'IEA-MethaneAbatement-US'!$N:$N,"&gt;="&amp;$A33,'IEA-MethaneAbatement-US'!$L:$L,$B$1))+(VLOOKUP($C$1,'Multipliers and Adjustments'!$A$70:$I$86,TRUNC(COLUMN(AD$2)/5)+2,FALSE)*SUMIFS('IEA-MethaneAbatement-US'!$M:$M,'IEA-MethaneAbatement-US'!$N:$N,"&lt;"&amp;$B33,'IEA-MethaneAbatement-US'!$N:$N,"&gt;="&amp;$A33,'IEA-MethaneAbatement-US'!$L:$L,$C$1))+(VLOOKUP($D$1,'Multipliers and Adjustments'!$A$70:$I$86,TRUNC(COLUMN(AD$2)/5)+2,FALSE)*SUMIFS('IEA-MethaneAbatement-US'!$M:$M,'IEA-MethaneAbatement-US'!$N:$N,"&lt;"&amp;$B33,'IEA-MethaneAbatement-US'!$N:$N,"&gt;="&amp;$A33,'IEA-MethaneAbatement-US'!$L:$L,$D$1)))*'State Downscaling Multipliers'!$B$7*(1+'EPA to IEA Scaling'!AH$10)</f>
        <v>0</v>
      </c>
      <c r="AE33" s="165">
        <f>((VLOOKUP($B$1,'Multipliers and Adjustments'!$A$70:$I$86,TRUNC(COLUMN(AE$2)/5)+2,FALSE)*SUMIFS('IEA-MethaneAbatement-US'!$M:$M,'IEA-MethaneAbatement-US'!$N:$N,"&lt;"&amp;$B33,'IEA-MethaneAbatement-US'!$N:$N,"&gt;="&amp;$A33,'IEA-MethaneAbatement-US'!$L:$L,$B$1))+(VLOOKUP($C$1,'Multipliers and Adjustments'!$A$70:$I$86,TRUNC(COLUMN(AE$2)/5)+2,FALSE)*SUMIFS('IEA-MethaneAbatement-US'!$M:$M,'IEA-MethaneAbatement-US'!$N:$N,"&lt;"&amp;$B33,'IEA-MethaneAbatement-US'!$N:$N,"&gt;="&amp;$A33,'IEA-MethaneAbatement-US'!$L:$L,$C$1))+(VLOOKUP($D$1,'Multipliers and Adjustments'!$A$70:$I$86,TRUNC(COLUMN(AE$2)/5)+2,FALSE)*SUMIFS('IEA-MethaneAbatement-US'!$M:$M,'IEA-MethaneAbatement-US'!$N:$N,"&lt;"&amp;$B33,'IEA-MethaneAbatement-US'!$N:$N,"&gt;="&amp;$A33,'IEA-MethaneAbatement-US'!$L:$L,$D$1)))*'State Downscaling Multipliers'!$B$7*(1+'EPA to IEA Scaling'!AI$10)</f>
        <v>0</v>
      </c>
      <c r="AF33" s="165">
        <f>((VLOOKUP($B$1,'Multipliers and Adjustments'!$A$70:$I$86,TRUNC(COLUMN(AF$2)/5)+2,FALSE)*SUMIFS('IEA-MethaneAbatement-US'!$M:$M,'IEA-MethaneAbatement-US'!$N:$N,"&lt;"&amp;$B33,'IEA-MethaneAbatement-US'!$N:$N,"&gt;="&amp;$A33,'IEA-MethaneAbatement-US'!$L:$L,$B$1))+(VLOOKUP($C$1,'Multipliers and Adjustments'!$A$70:$I$86,TRUNC(COLUMN(AF$2)/5)+2,FALSE)*SUMIFS('IEA-MethaneAbatement-US'!$M:$M,'IEA-MethaneAbatement-US'!$N:$N,"&lt;"&amp;$B33,'IEA-MethaneAbatement-US'!$N:$N,"&gt;="&amp;$A33,'IEA-MethaneAbatement-US'!$L:$L,$C$1))+(VLOOKUP($D$1,'Multipliers and Adjustments'!$A$70:$I$86,TRUNC(COLUMN(AF$2)/5)+2,FALSE)*SUMIFS('IEA-MethaneAbatement-US'!$M:$M,'IEA-MethaneAbatement-US'!$N:$N,"&lt;"&amp;$B33,'IEA-MethaneAbatement-US'!$N:$N,"&gt;="&amp;$A33,'IEA-MethaneAbatement-US'!$L:$L,$D$1)))*'State Downscaling Multipliers'!$B$7*(1+'EPA to IEA Scaling'!AJ$10)</f>
        <v>0</v>
      </c>
      <c r="AG33" s="167">
        <f>((VLOOKUP($B$1,'Multipliers and Adjustments'!$A$70:$I$86,TRUNC(COLUMN(AG$2)/5)+2,FALSE)*SUMIFS('IEA-MethaneAbatement-US'!$M:$M,'IEA-MethaneAbatement-US'!$N:$N,"&lt;"&amp;$B33,'IEA-MethaneAbatement-US'!$N:$N,"&gt;="&amp;$A33,'IEA-MethaneAbatement-US'!$L:$L,$B$1))+(VLOOKUP($C$1,'Multipliers and Adjustments'!$A$70:$I$86,TRUNC(COLUMN(AG$2)/5)+2,FALSE)*SUMIFS('IEA-MethaneAbatement-US'!$M:$M,'IEA-MethaneAbatement-US'!$N:$N,"&lt;"&amp;$B33,'IEA-MethaneAbatement-US'!$N:$N,"&gt;="&amp;$A33,'IEA-MethaneAbatement-US'!$L:$L,$C$1))+(VLOOKUP($D$1,'Multipliers and Adjustments'!$A$70:$I$86,TRUNC(COLUMN(AG$2)/5)+2,FALSE)*SUMIFS('IEA-MethaneAbatement-US'!$M:$M,'IEA-MethaneAbatement-US'!$N:$N,"&lt;"&amp;$B33,'IEA-MethaneAbatement-US'!$N:$N,"&gt;="&amp;$A33,'IEA-MethaneAbatement-US'!$L:$L,$D$1)))*'State Downscaling Multipliers'!$B$7*(1+'EPA to IEA Scaling'!AK$10)</f>
        <v>0</v>
      </c>
      <c r="AH33" s="165">
        <f>((VLOOKUP($B$1,'Multipliers and Adjustments'!$A$70:$I$86,TRUNC(COLUMN(AH$2)/5)+2,FALSE)*SUMIFS('IEA-MethaneAbatement-US'!$M:$M,'IEA-MethaneAbatement-US'!$N:$N,"&lt;"&amp;$B33,'IEA-MethaneAbatement-US'!$N:$N,"&gt;="&amp;$A33,'IEA-MethaneAbatement-US'!$L:$L,$B$1))+(VLOOKUP($C$1,'Multipliers and Adjustments'!$A$70:$I$86,TRUNC(COLUMN(AH$2)/5)+2,FALSE)*SUMIFS('IEA-MethaneAbatement-US'!$M:$M,'IEA-MethaneAbatement-US'!$N:$N,"&lt;"&amp;$B33,'IEA-MethaneAbatement-US'!$N:$N,"&gt;="&amp;$A33,'IEA-MethaneAbatement-US'!$L:$L,$C$1))+(VLOOKUP($D$1,'Multipliers and Adjustments'!$A$70:$I$86,TRUNC(COLUMN(AH$2)/5)+2,FALSE)*SUMIFS('IEA-MethaneAbatement-US'!$M:$M,'IEA-MethaneAbatement-US'!$N:$N,"&lt;"&amp;$B33,'IEA-MethaneAbatement-US'!$N:$N,"&gt;="&amp;$A33,'IEA-MethaneAbatement-US'!$L:$L,$D$1)))*'State Downscaling Multipliers'!$B$7*(1+'EPA to IEA Scaling'!AL$10)</f>
        <v>0</v>
      </c>
      <c r="AI33" s="165">
        <f>((VLOOKUP($B$1,'Multipliers and Adjustments'!$A$70:$I$86,TRUNC(COLUMN(AI$2)/5)+2,FALSE)*SUMIFS('IEA-MethaneAbatement-US'!$M:$M,'IEA-MethaneAbatement-US'!$N:$N,"&lt;"&amp;$B33,'IEA-MethaneAbatement-US'!$N:$N,"&gt;="&amp;$A33,'IEA-MethaneAbatement-US'!$L:$L,$B$1))+(VLOOKUP($C$1,'Multipliers and Adjustments'!$A$70:$I$86,TRUNC(COLUMN(AI$2)/5)+2,FALSE)*SUMIFS('IEA-MethaneAbatement-US'!$M:$M,'IEA-MethaneAbatement-US'!$N:$N,"&lt;"&amp;$B33,'IEA-MethaneAbatement-US'!$N:$N,"&gt;="&amp;$A33,'IEA-MethaneAbatement-US'!$L:$L,$C$1))+(VLOOKUP($D$1,'Multipliers and Adjustments'!$A$70:$I$86,TRUNC(COLUMN(AI$2)/5)+2,FALSE)*SUMIFS('IEA-MethaneAbatement-US'!$M:$M,'IEA-MethaneAbatement-US'!$N:$N,"&lt;"&amp;$B33,'IEA-MethaneAbatement-US'!$N:$N,"&gt;="&amp;$A33,'IEA-MethaneAbatement-US'!$L:$L,$D$1)))*'State Downscaling Multipliers'!$B$7*(1+'EPA to IEA Scaling'!AM$10)</f>
        <v>0</v>
      </c>
      <c r="AJ33" s="165">
        <f>((VLOOKUP($B$1,'Multipliers and Adjustments'!$A$70:$I$86,TRUNC(COLUMN(AJ$2)/5)+2,FALSE)*SUMIFS('IEA-MethaneAbatement-US'!$M:$M,'IEA-MethaneAbatement-US'!$N:$N,"&lt;"&amp;$B33,'IEA-MethaneAbatement-US'!$N:$N,"&gt;="&amp;$A33,'IEA-MethaneAbatement-US'!$L:$L,$B$1))+(VLOOKUP($C$1,'Multipliers and Adjustments'!$A$70:$I$86,TRUNC(COLUMN(AJ$2)/5)+2,FALSE)*SUMIFS('IEA-MethaneAbatement-US'!$M:$M,'IEA-MethaneAbatement-US'!$N:$N,"&lt;"&amp;$B33,'IEA-MethaneAbatement-US'!$N:$N,"&gt;="&amp;$A33,'IEA-MethaneAbatement-US'!$L:$L,$C$1))+(VLOOKUP($D$1,'Multipliers and Adjustments'!$A$70:$I$86,TRUNC(COLUMN(AJ$2)/5)+2,FALSE)*SUMIFS('IEA-MethaneAbatement-US'!$M:$M,'IEA-MethaneAbatement-US'!$N:$N,"&lt;"&amp;$B33,'IEA-MethaneAbatement-US'!$N:$N,"&gt;="&amp;$A33,'IEA-MethaneAbatement-US'!$L:$L,$D$1)))*'State Downscaling Multipliers'!$B$7*(1+'EPA to IEA Scaling'!AN$10)</f>
        <v>0</v>
      </c>
      <c r="AK33" s="165">
        <f>((VLOOKUP($B$1,'Multipliers and Adjustments'!$A$70:$I$86,TRUNC(COLUMN(AK$2)/5)+2,FALSE)*SUMIFS('IEA-MethaneAbatement-US'!$M:$M,'IEA-MethaneAbatement-US'!$N:$N,"&lt;"&amp;$B33,'IEA-MethaneAbatement-US'!$N:$N,"&gt;="&amp;$A33,'IEA-MethaneAbatement-US'!$L:$L,$B$1))+(VLOOKUP($C$1,'Multipliers and Adjustments'!$A$70:$I$86,TRUNC(COLUMN(AK$2)/5)+2,FALSE)*SUMIFS('IEA-MethaneAbatement-US'!$M:$M,'IEA-MethaneAbatement-US'!$N:$N,"&lt;"&amp;$B33,'IEA-MethaneAbatement-US'!$N:$N,"&gt;="&amp;$A33,'IEA-MethaneAbatement-US'!$L:$L,$C$1))+(VLOOKUP($D$1,'Multipliers and Adjustments'!$A$70:$I$86,TRUNC(COLUMN(AK$2)/5)+2,FALSE)*SUMIFS('IEA-MethaneAbatement-US'!$M:$M,'IEA-MethaneAbatement-US'!$N:$N,"&lt;"&amp;$B33,'IEA-MethaneAbatement-US'!$N:$N,"&gt;="&amp;$A33,'IEA-MethaneAbatement-US'!$L:$L,$D$1)))*'State Downscaling Multipliers'!$B$7*(1+'EPA to IEA Scaling'!AO$10)</f>
        <v>0</v>
      </c>
      <c r="AL33" s="167">
        <f>((VLOOKUP($B$1,'Multipliers and Adjustments'!$A$70:$I$86,TRUNC(COLUMN(AL$2)/5)+2,FALSE)*SUMIFS('IEA-MethaneAbatement-US'!$M:$M,'IEA-MethaneAbatement-US'!$N:$N,"&lt;"&amp;$B33,'IEA-MethaneAbatement-US'!$N:$N,"&gt;="&amp;$A33,'IEA-MethaneAbatement-US'!$L:$L,$B$1))+(VLOOKUP($C$1,'Multipliers and Adjustments'!$A$70:$I$86,TRUNC(COLUMN(AL$2)/5)+2,FALSE)*SUMIFS('IEA-MethaneAbatement-US'!$M:$M,'IEA-MethaneAbatement-US'!$N:$N,"&lt;"&amp;$B33,'IEA-MethaneAbatement-US'!$N:$N,"&gt;="&amp;$A33,'IEA-MethaneAbatement-US'!$L:$L,$C$1))+(VLOOKUP($D$1,'Multipliers and Adjustments'!$A$70:$I$86,TRUNC(COLUMN(AL$2)/5)+2,FALSE)*SUMIFS('IEA-MethaneAbatement-US'!$M:$M,'IEA-MethaneAbatement-US'!$N:$N,"&lt;"&amp;$B33,'IEA-MethaneAbatement-US'!$N:$N,"&gt;="&amp;$A33,'IEA-MethaneAbatement-US'!$L:$L,$D$1)))*'State Downscaling Multipliers'!$B$7*(1+'EPA to IEA Scaling'!AP$10)</f>
        <v>0</v>
      </c>
    </row>
    <row r="34" spans="1:38" ht="15.75" customHeight="1" x14ac:dyDescent="0.25">
      <c r="A34" s="51">
        <f t="shared" si="1"/>
        <v>0</v>
      </c>
      <c r="B34" s="51">
        <f>A34</f>
        <v>0</v>
      </c>
      <c r="C34" s="58">
        <f>((VLOOKUP($B$1,'Multipliers and Adjustments'!$A$70:$I$86,TRUNC(COLUMN(C$2)/5)+2,FALSE)*SUMIFS('IEA-MethaneAbatement-US'!$M:$M,'IEA-MethaneAbatement-US'!$N:$N,"&lt;"&amp;$B34,'IEA-MethaneAbatement-US'!$N:$N,"&gt;="&amp;$A34,'IEA-MethaneAbatement-US'!$L:$L,$B$1))+(VLOOKUP($C$1,'Multipliers and Adjustments'!$A$70:$I$86,TRUNC(COLUMN(C$2)/5)+2,FALSE)*SUMIFS('IEA-MethaneAbatement-US'!$M:$M,'IEA-MethaneAbatement-US'!$N:$N,"&lt;"&amp;$B34,'IEA-MethaneAbatement-US'!$N:$N,"&gt;="&amp;$A34,'IEA-MethaneAbatement-US'!$L:$L,$C$1))+(VLOOKUP($D$1,'Multipliers and Adjustments'!$A$70:$I$86,TRUNC(COLUMN(C$2)/5)+2,FALSE)*SUMIFS('IEA-MethaneAbatement-US'!$M:$M,'IEA-MethaneAbatement-US'!$N:$N,"&lt;"&amp;$B34,'IEA-MethaneAbatement-US'!$N:$N,"&gt;="&amp;$A34,'IEA-MethaneAbatement-US'!$L:$L,$D$1)))*'State Downscaling Multipliers'!$B$7*(1+'EPA to IEA Scaling'!G$10)</f>
        <v>0</v>
      </c>
      <c r="D34" s="58">
        <f>((VLOOKUP($B$1,'Multipliers and Adjustments'!$A$70:$I$86,TRUNC(COLUMN(D$2)/5)+2,FALSE)*SUMIFS('IEA-MethaneAbatement-US'!$M:$M,'IEA-MethaneAbatement-US'!$N:$N,"&lt;"&amp;$B34,'IEA-MethaneAbatement-US'!$N:$N,"&gt;="&amp;$A34,'IEA-MethaneAbatement-US'!$L:$L,$B$1))+(VLOOKUP($C$1,'Multipliers and Adjustments'!$A$70:$I$86,TRUNC(COLUMN(D$2)/5)+2,FALSE)*SUMIFS('IEA-MethaneAbatement-US'!$M:$M,'IEA-MethaneAbatement-US'!$N:$N,"&lt;"&amp;$B34,'IEA-MethaneAbatement-US'!$N:$N,"&gt;="&amp;$A34,'IEA-MethaneAbatement-US'!$L:$L,$C$1))+(VLOOKUP($D$1,'Multipliers and Adjustments'!$A$70:$I$86,TRUNC(COLUMN(D$2)/5)+2,FALSE)*SUMIFS('IEA-MethaneAbatement-US'!$M:$M,'IEA-MethaneAbatement-US'!$N:$N,"&lt;"&amp;$B34,'IEA-MethaneAbatement-US'!$N:$N,"&gt;="&amp;$A34,'IEA-MethaneAbatement-US'!$L:$L,$D$1)))*'State Downscaling Multipliers'!$B$7*(1+'EPA to IEA Scaling'!H$10)</f>
        <v>0</v>
      </c>
      <c r="E34" s="58">
        <f>((VLOOKUP($B$1,'Multipliers and Adjustments'!$A$70:$I$86,TRUNC(COLUMN(E$2)/5)+2,FALSE)*SUMIFS('IEA-MethaneAbatement-US'!$M:$M,'IEA-MethaneAbatement-US'!$N:$N,"&lt;"&amp;$B34,'IEA-MethaneAbatement-US'!$N:$N,"&gt;="&amp;$A34,'IEA-MethaneAbatement-US'!$L:$L,$B$1))+(VLOOKUP($C$1,'Multipliers and Adjustments'!$A$70:$I$86,TRUNC(COLUMN(E$2)/5)+2,FALSE)*SUMIFS('IEA-MethaneAbatement-US'!$M:$M,'IEA-MethaneAbatement-US'!$N:$N,"&lt;"&amp;$B34,'IEA-MethaneAbatement-US'!$N:$N,"&gt;="&amp;$A34,'IEA-MethaneAbatement-US'!$L:$L,$C$1))+(VLOOKUP($D$1,'Multipliers and Adjustments'!$A$70:$I$86,TRUNC(COLUMN(E$2)/5)+2,FALSE)*SUMIFS('IEA-MethaneAbatement-US'!$M:$M,'IEA-MethaneAbatement-US'!$N:$N,"&lt;"&amp;$B34,'IEA-MethaneAbatement-US'!$N:$N,"&gt;="&amp;$A34,'IEA-MethaneAbatement-US'!$L:$L,$D$1)))*'State Downscaling Multipliers'!$B$7*(1+'EPA to IEA Scaling'!I$10)</f>
        <v>0</v>
      </c>
      <c r="F34" s="58">
        <f>((VLOOKUP($B$1,'Multipliers and Adjustments'!$A$70:$I$86,TRUNC(COLUMN(F$2)/5)+2,FALSE)*SUMIFS('IEA-MethaneAbatement-US'!$M:$M,'IEA-MethaneAbatement-US'!$N:$N,"&lt;"&amp;$B34,'IEA-MethaneAbatement-US'!$N:$N,"&gt;="&amp;$A34,'IEA-MethaneAbatement-US'!$L:$L,$B$1))+(VLOOKUP($C$1,'Multipliers and Adjustments'!$A$70:$I$86,TRUNC(COLUMN(F$2)/5)+2,FALSE)*SUMIFS('IEA-MethaneAbatement-US'!$M:$M,'IEA-MethaneAbatement-US'!$N:$N,"&lt;"&amp;$B34,'IEA-MethaneAbatement-US'!$N:$N,"&gt;="&amp;$A34,'IEA-MethaneAbatement-US'!$L:$L,$C$1))+(VLOOKUP($D$1,'Multipliers and Adjustments'!$A$70:$I$86,TRUNC(COLUMN(F$2)/5)+2,FALSE)*SUMIFS('IEA-MethaneAbatement-US'!$M:$M,'IEA-MethaneAbatement-US'!$N:$N,"&lt;"&amp;$B34,'IEA-MethaneAbatement-US'!$N:$N,"&gt;="&amp;$A34,'IEA-MethaneAbatement-US'!$L:$L,$D$1)))*'State Downscaling Multipliers'!$B$7*(1+'EPA to IEA Scaling'!J$10)</f>
        <v>0</v>
      </c>
      <c r="G34" s="162">
        <f>((VLOOKUP($B$1,'Multipliers and Adjustments'!$A$70:$I$86,TRUNC(COLUMN(G$2)/5)+2,FALSE)*SUMIFS('IEA-MethaneAbatement-US'!$M:$M,'IEA-MethaneAbatement-US'!$N:$N,"&lt;"&amp;$B34,'IEA-MethaneAbatement-US'!$N:$N,"&gt;="&amp;$A34,'IEA-MethaneAbatement-US'!$L:$L,$B$1))+(VLOOKUP($C$1,'Multipliers and Adjustments'!$A$70:$I$86,TRUNC(COLUMN(G$2)/5)+2,FALSE)*SUMIFS('IEA-MethaneAbatement-US'!$M:$M,'IEA-MethaneAbatement-US'!$N:$N,"&lt;"&amp;$B34,'IEA-MethaneAbatement-US'!$N:$N,"&gt;="&amp;$A34,'IEA-MethaneAbatement-US'!$L:$L,$C$1))+(VLOOKUP($D$1,'Multipliers and Adjustments'!$A$70:$I$86,TRUNC(COLUMN(G$2)/5)+2,FALSE)*SUMIFS('IEA-MethaneAbatement-US'!$M:$M,'IEA-MethaneAbatement-US'!$N:$N,"&lt;"&amp;$B34,'IEA-MethaneAbatement-US'!$N:$N,"&gt;="&amp;$A34,'IEA-MethaneAbatement-US'!$L:$L,$D$1)))*'State Downscaling Multipliers'!$B$7*(1+'EPA to IEA Scaling'!K$10)</f>
        <v>0</v>
      </c>
      <c r="H34" s="163">
        <f>((VLOOKUP($B$1,'Multipliers and Adjustments'!$A$70:$I$86,TRUNC(COLUMN(H$2)/5)+2,FALSE)*SUMIFS('IEA-MethaneAbatement-US'!$M:$M,'IEA-MethaneAbatement-US'!$N:$N,"&lt;"&amp;$B34,'IEA-MethaneAbatement-US'!$N:$N,"&gt;="&amp;$A34,'IEA-MethaneAbatement-US'!$L:$L,$B$1))+(VLOOKUP($C$1,'Multipliers and Adjustments'!$A$70:$I$86,TRUNC(COLUMN(H$2)/5)+2,FALSE)*SUMIFS('IEA-MethaneAbatement-US'!$M:$M,'IEA-MethaneAbatement-US'!$N:$N,"&lt;"&amp;$B34,'IEA-MethaneAbatement-US'!$N:$N,"&gt;="&amp;$A34,'IEA-MethaneAbatement-US'!$L:$L,$C$1))+(VLOOKUP($D$1,'Multipliers and Adjustments'!$A$70:$I$86,TRUNC(COLUMN(H$2)/5)+2,FALSE)*SUMIFS('IEA-MethaneAbatement-US'!$M:$M,'IEA-MethaneAbatement-US'!$N:$N,"&lt;"&amp;$B34,'IEA-MethaneAbatement-US'!$N:$N,"&gt;="&amp;$A34,'IEA-MethaneAbatement-US'!$L:$L,$D$1)))*'State Downscaling Multipliers'!$B$7*(1+'EPA to IEA Scaling'!L$10)</f>
        <v>0</v>
      </c>
      <c r="I34" s="58">
        <f>((VLOOKUP($B$1,'Multipliers and Adjustments'!$A$70:$I$86,TRUNC(COLUMN(I$2)/5)+2,FALSE)*SUMIFS('IEA-MethaneAbatement-US'!$M:$M,'IEA-MethaneAbatement-US'!$N:$N,"&lt;"&amp;$B34,'IEA-MethaneAbatement-US'!$N:$N,"&gt;="&amp;$A34,'IEA-MethaneAbatement-US'!$L:$L,$B$1))+(VLOOKUP($C$1,'Multipliers and Adjustments'!$A$70:$I$86,TRUNC(COLUMN(I$2)/5)+2,FALSE)*SUMIFS('IEA-MethaneAbatement-US'!$M:$M,'IEA-MethaneAbatement-US'!$N:$N,"&lt;"&amp;$B34,'IEA-MethaneAbatement-US'!$N:$N,"&gt;="&amp;$A34,'IEA-MethaneAbatement-US'!$L:$L,$C$1))+(VLOOKUP($D$1,'Multipliers and Adjustments'!$A$70:$I$86,TRUNC(COLUMN(I$2)/5)+2,FALSE)*SUMIFS('IEA-MethaneAbatement-US'!$M:$M,'IEA-MethaneAbatement-US'!$N:$N,"&lt;"&amp;$B34,'IEA-MethaneAbatement-US'!$N:$N,"&gt;="&amp;$A34,'IEA-MethaneAbatement-US'!$L:$L,$D$1)))*'State Downscaling Multipliers'!$B$7*(1+'EPA to IEA Scaling'!M$10)</f>
        <v>0</v>
      </c>
      <c r="J34" s="58">
        <f>((VLOOKUP($B$1,'Multipliers and Adjustments'!$A$70:$I$86,TRUNC(COLUMN(J$2)/5)+2,FALSE)*SUMIFS('IEA-MethaneAbatement-US'!$M:$M,'IEA-MethaneAbatement-US'!$N:$N,"&lt;"&amp;$B34,'IEA-MethaneAbatement-US'!$N:$N,"&gt;="&amp;$A34,'IEA-MethaneAbatement-US'!$L:$L,$B$1))+(VLOOKUP($C$1,'Multipliers and Adjustments'!$A$70:$I$86,TRUNC(COLUMN(J$2)/5)+2,FALSE)*SUMIFS('IEA-MethaneAbatement-US'!$M:$M,'IEA-MethaneAbatement-US'!$N:$N,"&lt;"&amp;$B34,'IEA-MethaneAbatement-US'!$N:$N,"&gt;="&amp;$A34,'IEA-MethaneAbatement-US'!$L:$L,$C$1))+(VLOOKUP($D$1,'Multipliers and Adjustments'!$A$70:$I$86,TRUNC(COLUMN(J$2)/5)+2,FALSE)*SUMIFS('IEA-MethaneAbatement-US'!$M:$M,'IEA-MethaneAbatement-US'!$N:$N,"&lt;"&amp;$B34,'IEA-MethaneAbatement-US'!$N:$N,"&gt;="&amp;$A34,'IEA-MethaneAbatement-US'!$L:$L,$D$1)))*'State Downscaling Multipliers'!$B$7*(1+'EPA to IEA Scaling'!N$10)</f>
        <v>0</v>
      </c>
      <c r="K34" s="58">
        <f>((VLOOKUP($B$1,'Multipliers and Adjustments'!$A$70:$I$86,TRUNC(COLUMN(K$2)/5)+2,FALSE)*SUMIFS('IEA-MethaneAbatement-US'!$M:$M,'IEA-MethaneAbatement-US'!$N:$N,"&lt;"&amp;$B34,'IEA-MethaneAbatement-US'!$N:$N,"&gt;="&amp;$A34,'IEA-MethaneAbatement-US'!$L:$L,$B$1))+(VLOOKUP($C$1,'Multipliers and Adjustments'!$A$70:$I$86,TRUNC(COLUMN(K$2)/5)+2,FALSE)*SUMIFS('IEA-MethaneAbatement-US'!$M:$M,'IEA-MethaneAbatement-US'!$N:$N,"&lt;"&amp;$B34,'IEA-MethaneAbatement-US'!$N:$N,"&gt;="&amp;$A34,'IEA-MethaneAbatement-US'!$L:$L,$C$1))+(VLOOKUP($D$1,'Multipliers and Adjustments'!$A$70:$I$86,TRUNC(COLUMN(K$2)/5)+2,FALSE)*SUMIFS('IEA-MethaneAbatement-US'!$M:$M,'IEA-MethaneAbatement-US'!$N:$N,"&lt;"&amp;$B34,'IEA-MethaneAbatement-US'!$N:$N,"&gt;="&amp;$A34,'IEA-MethaneAbatement-US'!$L:$L,$D$1)))*'State Downscaling Multipliers'!$B$7*(1+'EPA to IEA Scaling'!O$10)</f>
        <v>0</v>
      </c>
      <c r="L34" s="58">
        <f>((VLOOKUP($B$1,'Multipliers and Adjustments'!$A$70:$I$86,TRUNC(COLUMN(L$2)/5)+2,FALSE)*SUMIFS('IEA-MethaneAbatement-US'!$M:$M,'IEA-MethaneAbatement-US'!$N:$N,"&lt;"&amp;$B34,'IEA-MethaneAbatement-US'!$N:$N,"&gt;="&amp;$A34,'IEA-MethaneAbatement-US'!$L:$L,$B$1))+(VLOOKUP($C$1,'Multipliers and Adjustments'!$A$70:$I$86,TRUNC(COLUMN(L$2)/5)+2,FALSE)*SUMIFS('IEA-MethaneAbatement-US'!$M:$M,'IEA-MethaneAbatement-US'!$N:$N,"&lt;"&amp;$B34,'IEA-MethaneAbatement-US'!$N:$N,"&gt;="&amp;$A34,'IEA-MethaneAbatement-US'!$L:$L,$C$1))+(VLOOKUP($D$1,'Multipliers and Adjustments'!$A$70:$I$86,TRUNC(COLUMN(L$2)/5)+2,FALSE)*SUMIFS('IEA-MethaneAbatement-US'!$M:$M,'IEA-MethaneAbatement-US'!$N:$N,"&lt;"&amp;$B34,'IEA-MethaneAbatement-US'!$N:$N,"&gt;="&amp;$A34,'IEA-MethaneAbatement-US'!$L:$L,$D$1)))*'State Downscaling Multipliers'!$B$7*(1+'EPA to IEA Scaling'!P$10)</f>
        <v>0</v>
      </c>
      <c r="M34" s="163">
        <f>((VLOOKUP($B$1,'Multipliers and Adjustments'!$A$70:$I$86,TRUNC(COLUMN(M$2)/5)+2,FALSE)*SUMIFS('IEA-MethaneAbatement-US'!$M:$M,'IEA-MethaneAbatement-US'!$N:$N,"&lt;"&amp;$B34,'IEA-MethaneAbatement-US'!$N:$N,"&gt;="&amp;$A34,'IEA-MethaneAbatement-US'!$L:$L,$B$1))+(VLOOKUP($C$1,'Multipliers and Adjustments'!$A$70:$I$86,TRUNC(COLUMN(M$2)/5)+2,FALSE)*SUMIFS('IEA-MethaneAbatement-US'!$M:$M,'IEA-MethaneAbatement-US'!$N:$N,"&lt;"&amp;$B34,'IEA-MethaneAbatement-US'!$N:$N,"&gt;="&amp;$A34,'IEA-MethaneAbatement-US'!$L:$L,$C$1))+(VLOOKUP($D$1,'Multipliers and Adjustments'!$A$70:$I$86,TRUNC(COLUMN(M$2)/5)+2,FALSE)*SUMIFS('IEA-MethaneAbatement-US'!$M:$M,'IEA-MethaneAbatement-US'!$N:$N,"&lt;"&amp;$B34,'IEA-MethaneAbatement-US'!$N:$N,"&gt;="&amp;$A34,'IEA-MethaneAbatement-US'!$L:$L,$D$1)))*'State Downscaling Multipliers'!$B$7*(1+'EPA to IEA Scaling'!Q$10)</f>
        <v>0</v>
      </c>
      <c r="N34" s="58">
        <f>((VLOOKUP($B$1,'Multipliers and Adjustments'!$A$70:$I$86,TRUNC(COLUMN(N$2)/5)+2,FALSE)*SUMIFS('IEA-MethaneAbatement-US'!$M:$M,'IEA-MethaneAbatement-US'!$N:$N,"&lt;"&amp;$B34,'IEA-MethaneAbatement-US'!$N:$N,"&gt;="&amp;$A34,'IEA-MethaneAbatement-US'!$L:$L,$B$1))+(VLOOKUP($C$1,'Multipliers and Adjustments'!$A$70:$I$86,TRUNC(COLUMN(N$2)/5)+2,FALSE)*SUMIFS('IEA-MethaneAbatement-US'!$M:$M,'IEA-MethaneAbatement-US'!$N:$N,"&lt;"&amp;$B34,'IEA-MethaneAbatement-US'!$N:$N,"&gt;="&amp;$A34,'IEA-MethaneAbatement-US'!$L:$L,$C$1))+(VLOOKUP($D$1,'Multipliers and Adjustments'!$A$70:$I$86,TRUNC(COLUMN(N$2)/5)+2,FALSE)*SUMIFS('IEA-MethaneAbatement-US'!$M:$M,'IEA-MethaneAbatement-US'!$N:$N,"&lt;"&amp;$B34,'IEA-MethaneAbatement-US'!$N:$N,"&gt;="&amp;$A34,'IEA-MethaneAbatement-US'!$L:$L,$D$1)))*'State Downscaling Multipliers'!$B$7*(1+'EPA to IEA Scaling'!R$10)</f>
        <v>0</v>
      </c>
      <c r="O34" s="58">
        <f>((VLOOKUP($B$1,'Multipliers and Adjustments'!$A$70:$I$86,TRUNC(COLUMN(O$2)/5)+2,FALSE)*SUMIFS('IEA-MethaneAbatement-US'!$M:$M,'IEA-MethaneAbatement-US'!$N:$N,"&lt;"&amp;$B34,'IEA-MethaneAbatement-US'!$N:$N,"&gt;="&amp;$A34,'IEA-MethaneAbatement-US'!$L:$L,$B$1))+(VLOOKUP($C$1,'Multipliers and Adjustments'!$A$70:$I$86,TRUNC(COLUMN(O$2)/5)+2,FALSE)*SUMIFS('IEA-MethaneAbatement-US'!$M:$M,'IEA-MethaneAbatement-US'!$N:$N,"&lt;"&amp;$B34,'IEA-MethaneAbatement-US'!$N:$N,"&gt;="&amp;$A34,'IEA-MethaneAbatement-US'!$L:$L,$C$1))+(VLOOKUP($D$1,'Multipliers and Adjustments'!$A$70:$I$86,TRUNC(COLUMN(O$2)/5)+2,FALSE)*SUMIFS('IEA-MethaneAbatement-US'!$M:$M,'IEA-MethaneAbatement-US'!$N:$N,"&lt;"&amp;$B34,'IEA-MethaneAbatement-US'!$N:$N,"&gt;="&amp;$A34,'IEA-MethaneAbatement-US'!$L:$L,$D$1)))*'State Downscaling Multipliers'!$B$7*(1+'EPA to IEA Scaling'!S$10)</f>
        <v>0</v>
      </c>
      <c r="P34" s="58">
        <f>((VLOOKUP($B$1,'Multipliers and Adjustments'!$A$70:$I$86,TRUNC(COLUMN(P$2)/5)+2,FALSE)*SUMIFS('IEA-MethaneAbatement-US'!$M:$M,'IEA-MethaneAbatement-US'!$N:$N,"&lt;"&amp;$B34,'IEA-MethaneAbatement-US'!$N:$N,"&gt;="&amp;$A34,'IEA-MethaneAbatement-US'!$L:$L,$B$1))+(VLOOKUP($C$1,'Multipliers and Adjustments'!$A$70:$I$86,TRUNC(COLUMN(P$2)/5)+2,FALSE)*SUMIFS('IEA-MethaneAbatement-US'!$M:$M,'IEA-MethaneAbatement-US'!$N:$N,"&lt;"&amp;$B34,'IEA-MethaneAbatement-US'!$N:$N,"&gt;="&amp;$A34,'IEA-MethaneAbatement-US'!$L:$L,$C$1))+(VLOOKUP($D$1,'Multipliers and Adjustments'!$A$70:$I$86,TRUNC(COLUMN(P$2)/5)+2,FALSE)*SUMIFS('IEA-MethaneAbatement-US'!$M:$M,'IEA-MethaneAbatement-US'!$N:$N,"&lt;"&amp;$B34,'IEA-MethaneAbatement-US'!$N:$N,"&gt;="&amp;$A34,'IEA-MethaneAbatement-US'!$L:$L,$D$1)))*'State Downscaling Multipliers'!$B$7*(1+'EPA to IEA Scaling'!T$10)</f>
        <v>0</v>
      </c>
      <c r="Q34" s="58">
        <f>((VLOOKUP($B$1,'Multipliers and Adjustments'!$A$70:$I$86,TRUNC(COLUMN(Q$2)/5)+2,FALSE)*SUMIFS('IEA-MethaneAbatement-US'!$M:$M,'IEA-MethaneAbatement-US'!$N:$N,"&lt;"&amp;$B34,'IEA-MethaneAbatement-US'!$N:$N,"&gt;="&amp;$A34,'IEA-MethaneAbatement-US'!$L:$L,$B$1))+(VLOOKUP($C$1,'Multipliers and Adjustments'!$A$70:$I$86,TRUNC(COLUMN(Q$2)/5)+2,FALSE)*SUMIFS('IEA-MethaneAbatement-US'!$M:$M,'IEA-MethaneAbatement-US'!$N:$N,"&lt;"&amp;$B34,'IEA-MethaneAbatement-US'!$N:$N,"&gt;="&amp;$A34,'IEA-MethaneAbatement-US'!$L:$L,$C$1))+(VLOOKUP($D$1,'Multipliers and Adjustments'!$A$70:$I$86,TRUNC(COLUMN(Q$2)/5)+2,FALSE)*SUMIFS('IEA-MethaneAbatement-US'!$M:$M,'IEA-MethaneAbatement-US'!$N:$N,"&lt;"&amp;$B34,'IEA-MethaneAbatement-US'!$N:$N,"&gt;="&amp;$A34,'IEA-MethaneAbatement-US'!$L:$L,$D$1)))*'State Downscaling Multipliers'!$B$7*(1+'EPA to IEA Scaling'!U$10)</f>
        <v>0</v>
      </c>
      <c r="R34" s="163">
        <f>((VLOOKUP($B$1,'Multipliers and Adjustments'!$A$70:$I$86,TRUNC(COLUMN(R$2)/5)+2,FALSE)*SUMIFS('IEA-MethaneAbatement-US'!$M:$M,'IEA-MethaneAbatement-US'!$N:$N,"&lt;"&amp;$B34,'IEA-MethaneAbatement-US'!$N:$N,"&gt;="&amp;$A34,'IEA-MethaneAbatement-US'!$L:$L,$B$1))+(VLOOKUP($C$1,'Multipliers and Adjustments'!$A$70:$I$86,TRUNC(COLUMN(R$2)/5)+2,FALSE)*SUMIFS('IEA-MethaneAbatement-US'!$M:$M,'IEA-MethaneAbatement-US'!$N:$N,"&lt;"&amp;$B34,'IEA-MethaneAbatement-US'!$N:$N,"&gt;="&amp;$A34,'IEA-MethaneAbatement-US'!$L:$L,$C$1))+(VLOOKUP($D$1,'Multipliers and Adjustments'!$A$70:$I$86,TRUNC(COLUMN(R$2)/5)+2,FALSE)*SUMIFS('IEA-MethaneAbatement-US'!$M:$M,'IEA-MethaneAbatement-US'!$N:$N,"&lt;"&amp;$B34,'IEA-MethaneAbatement-US'!$N:$N,"&gt;="&amp;$A34,'IEA-MethaneAbatement-US'!$L:$L,$D$1)))*'State Downscaling Multipliers'!$B$7*(1+'EPA to IEA Scaling'!V$10)</f>
        <v>0</v>
      </c>
      <c r="S34" s="58">
        <f>((VLOOKUP($B$1,'Multipliers and Adjustments'!$A$70:$I$86,TRUNC(COLUMN(S$2)/5)+2,FALSE)*SUMIFS('IEA-MethaneAbatement-US'!$M:$M,'IEA-MethaneAbatement-US'!$N:$N,"&lt;"&amp;$B34,'IEA-MethaneAbatement-US'!$N:$N,"&gt;="&amp;$A34,'IEA-MethaneAbatement-US'!$L:$L,$B$1))+(VLOOKUP($C$1,'Multipliers and Adjustments'!$A$70:$I$86,TRUNC(COLUMN(S$2)/5)+2,FALSE)*SUMIFS('IEA-MethaneAbatement-US'!$M:$M,'IEA-MethaneAbatement-US'!$N:$N,"&lt;"&amp;$B34,'IEA-MethaneAbatement-US'!$N:$N,"&gt;="&amp;$A34,'IEA-MethaneAbatement-US'!$L:$L,$C$1))+(VLOOKUP($D$1,'Multipliers and Adjustments'!$A$70:$I$86,TRUNC(COLUMN(S$2)/5)+2,FALSE)*SUMIFS('IEA-MethaneAbatement-US'!$M:$M,'IEA-MethaneAbatement-US'!$N:$N,"&lt;"&amp;$B34,'IEA-MethaneAbatement-US'!$N:$N,"&gt;="&amp;$A34,'IEA-MethaneAbatement-US'!$L:$L,$D$1)))*'State Downscaling Multipliers'!$B$7*(1+'EPA to IEA Scaling'!W$10)</f>
        <v>0</v>
      </c>
      <c r="T34" s="58">
        <f>((VLOOKUP($B$1,'Multipliers and Adjustments'!$A$70:$I$86,TRUNC(COLUMN(T$2)/5)+2,FALSE)*SUMIFS('IEA-MethaneAbatement-US'!$M:$M,'IEA-MethaneAbatement-US'!$N:$N,"&lt;"&amp;$B34,'IEA-MethaneAbatement-US'!$N:$N,"&gt;="&amp;$A34,'IEA-MethaneAbatement-US'!$L:$L,$B$1))+(VLOOKUP($C$1,'Multipliers and Adjustments'!$A$70:$I$86,TRUNC(COLUMN(T$2)/5)+2,FALSE)*SUMIFS('IEA-MethaneAbatement-US'!$M:$M,'IEA-MethaneAbatement-US'!$N:$N,"&lt;"&amp;$B34,'IEA-MethaneAbatement-US'!$N:$N,"&gt;="&amp;$A34,'IEA-MethaneAbatement-US'!$L:$L,$C$1))+(VLOOKUP($D$1,'Multipliers and Adjustments'!$A$70:$I$86,TRUNC(COLUMN(T$2)/5)+2,FALSE)*SUMIFS('IEA-MethaneAbatement-US'!$M:$M,'IEA-MethaneAbatement-US'!$N:$N,"&lt;"&amp;$B34,'IEA-MethaneAbatement-US'!$N:$N,"&gt;="&amp;$A34,'IEA-MethaneAbatement-US'!$L:$L,$D$1)))*'State Downscaling Multipliers'!$B$7*(1+'EPA to IEA Scaling'!X$10)</f>
        <v>0</v>
      </c>
      <c r="U34" s="58">
        <f>((VLOOKUP($B$1,'Multipliers and Adjustments'!$A$70:$I$86,TRUNC(COLUMN(U$2)/5)+2,FALSE)*SUMIFS('IEA-MethaneAbatement-US'!$M:$M,'IEA-MethaneAbatement-US'!$N:$N,"&lt;"&amp;$B34,'IEA-MethaneAbatement-US'!$N:$N,"&gt;="&amp;$A34,'IEA-MethaneAbatement-US'!$L:$L,$B$1))+(VLOOKUP($C$1,'Multipliers and Adjustments'!$A$70:$I$86,TRUNC(COLUMN(U$2)/5)+2,FALSE)*SUMIFS('IEA-MethaneAbatement-US'!$M:$M,'IEA-MethaneAbatement-US'!$N:$N,"&lt;"&amp;$B34,'IEA-MethaneAbatement-US'!$N:$N,"&gt;="&amp;$A34,'IEA-MethaneAbatement-US'!$L:$L,$C$1))+(VLOOKUP($D$1,'Multipliers and Adjustments'!$A$70:$I$86,TRUNC(COLUMN(U$2)/5)+2,FALSE)*SUMIFS('IEA-MethaneAbatement-US'!$M:$M,'IEA-MethaneAbatement-US'!$N:$N,"&lt;"&amp;$B34,'IEA-MethaneAbatement-US'!$N:$N,"&gt;="&amp;$A34,'IEA-MethaneAbatement-US'!$L:$L,$D$1)))*'State Downscaling Multipliers'!$B$7*(1+'EPA to IEA Scaling'!Y$10)</f>
        <v>0</v>
      </c>
      <c r="V34" s="58">
        <f>((VLOOKUP($B$1,'Multipliers and Adjustments'!$A$70:$I$86,TRUNC(COLUMN(V$2)/5)+2,FALSE)*SUMIFS('IEA-MethaneAbatement-US'!$M:$M,'IEA-MethaneAbatement-US'!$N:$N,"&lt;"&amp;$B34,'IEA-MethaneAbatement-US'!$N:$N,"&gt;="&amp;$A34,'IEA-MethaneAbatement-US'!$L:$L,$B$1))+(VLOOKUP($C$1,'Multipliers and Adjustments'!$A$70:$I$86,TRUNC(COLUMN(V$2)/5)+2,FALSE)*SUMIFS('IEA-MethaneAbatement-US'!$M:$M,'IEA-MethaneAbatement-US'!$N:$N,"&lt;"&amp;$B34,'IEA-MethaneAbatement-US'!$N:$N,"&gt;="&amp;$A34,'IEA-MethaneAbatement-US'!$L:$L,$C$1))+(VLOOKUP($D$1,'Multipliers and Adjustments'!$A$70:$I$86,TRUNC(COLUMN(V$2)/5)+2,FALSE)*SUMIFS('IEA-MethaneAbatement-US'!$M:$M,'IEA-MethaneAbatement-US'!$N:$N,"&lt;"&amp;$B34,'IEA-MethaneAbatement-US'!$N:$N,"&gt;="&amp;$A34,'IEA-MethaneAbatement-US'!$L:$L,$D$1)))*'State Downscaling Multipliers'!$B$7*(1+'EPA to IEA Scaling'!Z$10)</f>
        <v>0</v>
      </c>
      <c r="W34" s="163">
        <f>((VLOOKUP($B$1,'Multipliers and Adjustments'!$A$70:$I$86,TRUNC(COLUMN(W$2)/5)+2,FALSE)*SUMIFS('IEA-MethaneAbatement-US'!$M:$M,'IEA-MethaneAbatement-US'!$N:$N,"&lt;"&amp;$B34,'IEA-MethaneAbatement-US'!$N:$N,"&gt;="&amp;$A34,'IEA-MethaneAbatement-US'!$L:$L,$B$1))+(VLOOKUP($C$1,'Multipliers and Adjustments'!$A$70:$I$86,TRUNC(COLUMN(W$2)/5)+2,FALSE)*SUMIFS('IEA-MethaneAbatement-US'!$M:$M,'IEA-MethaneAbatement-US'!$N:$N,"&lt;"&amp;$B34,'IEA-MethaneAbatement-US'!$N:$N,"&gt;="&amp;$A34,'IEA-MethaneAbatement-US'!$L:$L,$C$1))+(VLOOKUP($D$1,'Multipliers and Adjustments'!$A$70:$I$86,TRUNC(COLUMN(W$2)/5)+2,FALSE)*SUMIFS('IEA-MethaneAbatement-US'!$M:$M,'IEA-MethaneAbatement-US'!$N:$N,"&lt;"&amp;$B34,'IEA-MethaneAbatement-US'!$N:$N,"&gt;="&amp;$A34,'IEA-MethaneAbatement-US'!$L:$L,$D$1)))*'State Downscaling Multipliers'!$B$7*(1+'EPA to IEA Scaling'!AA$10)</f>
        <v>0</v>
      </c>
      <c r="X34" s="58">
        <f>((VLOOKUP($B$1,'Multipliers and Adjustments'!$A$70:$I$86,TRUNC(COLUMN(X$2)/5)+2,FALSE)*SUMIFS('IEA-MethaneAbatement-US'!$M:$M,'IEA-MethaneAbatement-US'!$N:$N,"&lt;"&amp;$B34,'IEA-MethaneAbatement-US'!$N:$N,"&gt;="&amp;$A34,'IEA-MethaneAbatement-US'!$L:$L,$B$1))+(VLOOKUP($C$1,'Multipliers and Adjustments'!$A$70:$I$86,TRUNC(COLUMN(X$2)/5)+2,FALSE)*SUMIFS('IEA-MethaneAbatement-US'!$M:$M,'IEA-MethaneAbatement-US'!$N:$N,"&lt;"&amp;$B34,'IEA-MethaneAbatement-US'!$N:$N,"&gt;="&amp;$A34,'IEA-MethaneAbatement-US'!$L:$L,$C$1))+(VLOOKUP($D$1,'Multipliers and Adjustments'!$A$70:$I$86,TRUNC(COLUMN(X$2)/5)+2,FALSE)*SUMIFS('IEA-MethaneAbatement-US'!$M:$M,'IEA-MethaneAbatement-US'!$N:$N,"&lt;"&amp;$B34,'IEA-MethaneAbatement-US'!$N:$N,"&gt;="&amp;$A34,'IEA-MethaneAbatement-US'!$L:$L,$D$1)))*'State Downscaling Multipliers'!$B$7*(1+'EPA to IEA Scaling'!AB$10)</f>
        <v>0</v>
      </c>
      <c r="Y34" s="58">
        <f>((VLOOKUP($B$1,'Multipliers and Adjustments'!$A$70:$I$86,TRUNC(COLUMN(Y$2)/5)+2,FALSE)*SUMIFS('IEA-MethaneAbatement-US'!$M:$M,'IEA-MethaneAbatement-US'!$N:$N,"&lt;"&amp;$B34,'IEA-MethaneAbatement-US'!$N:$N,"&gt;="&amp;$A34,'IEA-MethaneAbatement-US'!$L:$L,$B$1))+(VLOOKUP($C$1,'Multipliers and Adjustments'!$A$70:$I$86,TRUNC(COLUMN(Y$2)/5)+2,FALSE)*SUMIFS('IEA-MethaneAbatement-US'!$M:$M,'IEA-MethaneAbatement-US'!$N:$N,"&lt;"&amp;$B34,'IEA-MethaneAbatement-US'!$N:$N,"&gt;="&amp;$A34,'IEA-MethaneAbatement-US'!$L:$L,$C$1))+(VLOOKUP($D$1,'Multipliers and Adjustments'!$A$70:$I$86,TRUNC(COLUMN(Y$2)/5)+2,FALSE)*SUMIFS('IEA-MethaneAbatement-US'!$M:$M,'IEA-MethaneAbatement-US'!$N:$N,"&lt;"&amp;$B34,'IEA-MethaneAbatement-US'!$N:$N,"&gt;="&amp;$A34,'IEA-MethaneAbatement-US'!$L:$L,$D$1)))*'State Downscaling Multipliers'!$B$7*(1+'EPA to IEA Scaling'!AC$10)</f>
        <v>0</v>
      </c>
      <c r="Z34" s="58">
        <f>((VLOOKUP($B$1,'Multipliers and Adjustments'!$A$70:$I$86,TRUNC(COLUMN(Z$2)/5)+2,FALSE)*SUMIFS('IEA-MethaneAbatement-US'!$M:$M,'IEA-MethaneAbatement-US'!$N:$N,"&lt;"&amp;$B34,'IEA-MethaneAbatement-US'!$N:$N,"&gt;="&amp;$A34,'IEA-MethaneAbatement-US'!$L:$L,$B$1))+(VLOOKUP($C$1,'Multipliers and Adjustments'!$A$70:$I$86,TRUNC(COLUMN(Z$2)/5)+2,FALSE)*SUMIFS('IEA-MethaneAbatement-US'!$M:$M,'IEA-MethaneAbatement-US'!$N:$N,"&lt;"&amp;$B34,'IEA-MethaneAbatement-US'!$N:$N,"&gt;="&amp;$A34,'IEA-MethaneAbatement-US'!$L:$L,$C$1))+(VLOOKUP($D$1,'Multipliers and Adjustments'!$A$70:$I$86,TRUNC(COLUMN(Z$2)/5)+2,FALSE)*SUMIFS('IEA-MethaneAbatement-US'!$M:$M,'IEA-MethaneAbatement-US'!$N:$N,"&lt;"&amp;$B34,'IEA-MethaneAbatement-US'!$N:$N,"&gt;="&amp;$A34,'IEA-MethaneAbatement-US'!$L:$L,$D$1)))*'State Downscaling Multipliers'!$B$7*(1+'EPA to IEA Scaling'!AD$10)</f>
        <v>0</v>
      </c>
      <c r="AA34" s="58">
        <f>((VLOOKUP($B$1,'Multipliers and Adjustments'!$A$70:$I$86,TRUNC(COLUMN(AA$2)/5)+2,FALSE)*SUMIFS('IEA-MethaneAbatement-US'!$M:$M,'IEA-MethaneAbatement-US'!$N:$N,"&lt;"&amp;$B34,'IEA-MethaneAbatement-US'!$N:$N,"&gt;="&amp;$A34,'IEA-MethaneAbatement-US'!$L:$L,$B$1))+(VLOOKUP($C$1,'Multipliers and Adjustments'!$A$70:$I$86,TRUNC(COLUMN(AA$2)/5)+2,FALSE)*SUMIFS('IEA-MethaneAbatement-US'!$M:$M,'IEA-MethaneAbatement-US'!$N:$N,"&lt;"&amp;$B34,'IEA-MethaneAbatement-US'!$N:$N,"&gt;="&amp;$A34,'IEA-MethaneAbatement-US'!$L:$L,$C$1))+(VLOOKUP($D$1,'Multipliers and Adjustments'!$A$70:$I$86,TRUNC(COLUMN(AA$2)/5)+2,FALSE)*SUMIFS('IEA-MethaneAbatement-US'!$M:$M,'IEA-MethaneAbatement-US'!$N:$N,"&lt;"&amp;$B34,'IEA-MethaneAbatement-US'!$N:$N,"&gt;="&amp;$A34,'IEA-MethaneAbatement-US'!$L:$L,$D$1)))*'State Downscaling Multipliers'!$B$7*(1+'EPA to IEA Scaling'!AE$10)</f>
        <v>0</v>
      </c>
      <c r="AB34" s="163">
        <f>((VLOOKUP($B$1,'Multipliers and Adjustments'!$A$70:$I$86,TRUNC(COLUMN(AB$2)/5)+2,FALSE)*SUMIFS('IEA-MethaneAbatement-US'!$M:$M,'IEA-MethaneAbatement-US'!$N:$N,"&lt;"&amp;$B34,'IEA-MethaneAbatement-US'!$N:$N,"&gt;="&amp;$A34,'IEA-MethaneAbatement-US'!$L:$L,$B$1))+(VLOOKUP($C$1,'Multipliers and Adjustments'!$A$70:$I$86,TRUNC(COLUMN(AB$2)/5)+2,FALSE)*SUMIFS('IEA-MethaneAbatement-US'!$M:$M,'IEA-MethaneAbatement-US'!$N:$N,"&lt;"&amp;$B34,'IEA-MethaneAbatement-US'!$N:$N,"&gt;="&amp;$A34,'IEA-MethaneAbatement-US'!$L:$L,$C$1))+(VLOOKUP($D$1,'Multipliers and Adjustments'!$A$70:$I$86,TRUNC(COLUMN(AB$2)/5)+2,FALSE)*SUMIFS('IEA-MethaneAbatement-US'!$M:$M,'IEA-MethaneAbatement-US'!$N:$N,"&lt;"&amp;$B34,'IEA-MethaneAbatement-US'!$N:$N,"&gt;="&amp;$A34,'IEA-MethaneAbatement-US'!$L:$L,$D$1)))*'State Downscaling Multipliers'!$B$7*(1+'EPA to IEA Scaling'!AF$10)</f>
        <v>0</v>
      </c>
      <c r="AC34" s="58">
        <f>((VLOOKUP($B$1,'Multipliers and Adjustments'!$A$70:$I$86,TRUNC(COLUMN(AC$2)/5)+2,FALSE)*SUMIFS('IEA-MethaneAbatement-US'!$M:$M,'IEA-MethaneAbatement-US'!$N:$N,"&lt;"&amp;$B34,'IEA-MethaneAbatement-US'!$N:$N,"&gt;="&amp;$A34,'IEA-MethaneAbatement-US'!$L:$L,$B$1))+(VLOOKUP($C$1,'Multipliers and Adjustments'!$A$70:$I$86,TRUNC(COLUMN(AC$2)/5)+2,FALSE)*SUMIFS('IEA-MethaneAbatement-US'!$M:$M,'IEA-MethaneAbatement-US'!$N:$N,"&lt;"&amp;$B34,'IEA-MethaneAbatement-US'!$N:$N,"&gt;="&amp;$A34,'IEA-MethaneAbatement-US'!$L:$L,$C$1))+(VLOOKUP($D$1,'Multipliers and Adjustments'!$A$70:$I$86,TRUNC(COLUMN(AC$2)/5)+2,FALSE)*SUMIFS('IEA-MethaneAbatement-US'!$M:$M,'IEA-MethaneAbatement-US'!$N:$N,"&lt;"&amp;$B34,'IEA-MethaneAbatement-US'!$N:$N,"&gt;="&amp;$A34,'IEA-MethaneAbatement-US'!$L:$L,$D$1)))*'State Downscaling Multipliers'!$B$7*(1+'EPA to IEA Scaling'!AG$10)</f>
        <v>0</v>
      </c>
      <c r="AD34" s="58">
        <f>((VLOOKUP($B$1,'Multipliers and Adjustments'!$A$70:$I$86,TRUNC(COLUMN(AD$2)/5)+2,FALSE)*SUMIFS('IEA-MethaneAbatement-US'!$M:$M,'IEA-MethaneAbatement-US'!$N:$N,"&lt;"&amp;$B34,'IEA-MethaneAbatement-US'!$N:$N,"&gt;="&amp;$A34,'IEA-MethaneAbatement-US'!$L:$L,$B$1))+(VLOOKUP($C$1,'Multipliers and Adjustments'!$A$70:$I$86,TRUNC(COLUMN(AD$2)/5)+2,FALSE)*SUMIFS('IEA-MethaneAbatement-US'!$M:$M,'IEA-MethaneAbatement-US'!$N:$N,"&lt;"&amp;$B34,'IEA-MethaneAbatement-US'!$N:$N,"&gt;="&amp;$A34,'IEA-MethaneAbatement-US'!$L:$L,$C$1))+(VLOOKUP($D$1,'Multipliers and Adjustments'!$A$70:$I$86,TRUNC(COLUMN(AD$2)/5)+2,FALSE)*SUMIFS('IEA-MethaneAbatement-US'!$M:$M,'IEA-MethaneAbatement-US'!$N:$N,"&lt;"&amp;$B34,'IEA-MethaneAbatement-US'!$N:$N,"&gt;="&amp;$A34,'IEA-MethaneAbatement-US'!$L:$L,$D$1)))*'State Downscaling Multipliers'!$B$7*(1+'EPA to IEA Scaling'!AH$10)</f>
        <v>0</v>
      </c>
      <c r="AE34" s="58">
        <f>((VLOOKUP($B$1,'Multipliers and Adjustments'!$A$70:$I$86,TRUNC(COLUMN(AE$2)/5)+2,FALSE)*SUMIFS('IEA-MethaneAbatement-US'!$M:$M,'IEA-MethaneAbatement-US'!$N:$N,"&lt;"&amp;$B34,'IEA-MethaneAbatement-US'!$N:$N,"&gt;="&amp;$A34,'IEA-MethaneAbatement-US'!$L:$L,$B$1))+(VLOOKUP($C$1,'Multipliers and Adjustments'!$A$70:$I$86,TRUNC(COLUMN(AE$2)/5)+2,FALSE)*SUMIFS('IEA-MethaneAbatement-US'!$M:$M,'IEA-MethaneAbatement-US'!$N:$N,"&lt;"&amp;$B34,'IEA-MethaneAbatement-US'!$N:$N,"&gt;="&amp;$A34,'IEA-MethaneAbatement-US'!$L:$L,$C$1))+(VLOOKUP($D$1,'Multipliers and Adjustments'!$A$70:$I$86,TRUNC(COLUMN(AE$2)/5)+2,FALSE)*SUMIFS('IEA-MethaneAbatement-US'!$M:$M,'IEA-MethaneAbatement-US'!$N:$N,"&lt;"&amp;$B34,'IEA-MethaneAbatement-US'!$N:$N,"&gt;="&amp;$A34,'IEA-MethaneAbatement-US'!$L:$L,$D$1)))*'State Downscaling Multipliers'!$B$7*(1+'EPA to IEA Scaling'!AI$10)</f>
        <v>0</v>
      </c>
      <c r="AF34" s="58">
        <f>((VLOOKUP($B$1,'Multipliers and Adjustments'!$A$70:$I$86,TRUNC(COLUMN(AF$2)/5)+2,FALSE)*SUMIFS('IEA-MethaneAbatement-US'!$M:$M,'IEA-MethaneAbatement-US'!$N:$N,"&lt;"&amp;$B34,'IEA-MethaneAbatement-US'!$N:$N,"&gt;="&amp;$A34,'IEA-MethaneAbatement-US'!$L:$L,$B$1))+(VLOOKUP($C$1,'Multipliers and Adjustments'!$A$70:$I$86,TRUNC(COLUMN(AF$2)/5)+2,FALSE)*SUMIFS('IEA-MethaneAbatement-US'!$M:$M,'IEA-MethaneAbatement-US'!$N:$N,"&lt;"&amp;$B34,'IEA-MethaneAbatement-US'!$N:$N,"&gt;="&amp;$A34,'IEA-MethaneAbatement-US'!$L:$L,$C$1))+(VLOOKUP($D$1,'Multipliers and Adjustments'!$A$70:$I$86,TRUNC(COLUMN(AF$2)/5)+2,FALSE)*SUMIFS('IEA-MethaneAbatement-US'!$M:$M,'IEA-MethaneAbatement-US'!$N:$N,"&lt;"&amp;$B34,'IEA-MethaneAbatement-US'!$N:$N,"&gt;="&amp;$A34,'IEA-MethaneAbatement-US'!$L:$L,$D$1)))*'State Downscaling Multipliers'!$B$7*(1+'EPA to IEA Scaling'!AJ$10)</f>
        <v>0</v>
      </c>
      <c r="AG34" s="163">
        <f>((VLOOKUP($B$1,'Multipliers and Adjustments'!$A$70:$I$86,TRUNC(COLUMN(AG$2)/5)+2,FALSE)*SUMIFS('IEA-MethaneAbatement-US'!$M:$M,'IEA-MethaneAbatement-US'!$N:$N,"&lt;"&amp;$B34,'IEA-MethaneAbatement-US'!$N:$N,"&gt;="&amp;$A34,'IEA-MethaneAbatement-US'!$L:$L,$B$1))+(VLOOKUP($C$1,'Multipliers and Adjustments'!$A$70:$I$86,TRUNC(COLUMN(AG$2)/5)+2,FALSE)*SUMIFS('IEA-MethaneAbatement-US'!$M:$M,'IEA-MethaneAbatement-US'!$N:$N,"&lt;"&amp;$B34,'IEA-MethaneAbatement-US'!$N:$N,"&gt;="&amp;$A34,'IEA-MethaneAbatement-US'!$L:$L,$C$1))+(VLOOKUP($D$1,'Multipliers and Adjustments'!$A$70:$I$86,TRUNC(COLUMN(AG$2)/5)+2,FALSE)*SUMIFS('IEA-MethaneAbatement-US'!$M:$M,'IEA-MethaneAbatement-US'!$N:$N,"&lt;"&amp;$B34,'IEA-MethaneAbatement-US'!$N:$N,"&gt;="&amp;$A34,'IEA-MethaneAbatement-US'!$L:$L,$D$1)))*'State Downscaling Multipliers'!$B$7*(1+'EPA to IEA Scaling'!AK$10)</f>
        <v>0</v>
      </c>
      <c r="AH34" s="58">
        <f>((VLOOKUP($B$1,'Multipliers and Adjustments'!$A$70:$I$86,TRUNC(COLUMN(AH$2)/5)+2,FALSE)*SUMIFS('IEA-MethaneAbatement-US'!$M:$M,'IEA-MethaneAbatement-US'!$N:$N,"&lt;"&amp;$B34,'IEA-MethaneAbatement-US'!$N:$N,"&gt;="&amp;$A34,'IEA-MethaneAbatement-US'!$L:$L,$B$1))+(VLOOKUP($C$1,'Multipliers and Adjustments'!$A$70:$I$86,TRUNC(COLUMN(AH$2)/5)+2,FALSE)*SUMIFS('IEA-MethaneAbatement-US'!$M:$M,'IEA-MethaneAbatement-US'!$N:$N,"&lt;"&amp;$B34,'IEA-MethaneAbatement-US'!$N:$N,"&gt;="&amp;$A34,'IEA-MethaneAbatement-US'!$L:$L,$C$1))+(VLOOKUP($D$1,'Multipliers and Adjustments'!$A$70:$I$86,TRUNC(COLUMN(AH$2)/5)+2,FALSE)*SUMIFS('IEA-MethaneAbatement-US'!$M:$M,'IEA-MethaneAbatement-US'!$N:$N,"&lt;"&amp;$B34,'IEA-MethaneAbatement-US'!$N:$N,"&gt;="&amp;$A34,'IEA-MethaneAbatement-US'!$L:$L,$D$1)))*'State Downscaling Multipliers'!$B$7*(1+'EPA to IEA Scaling'!AL$10)</f>
        <v>0</v>
      </c>
      <c r="AI34" s="58">
        <f>((VLOOKUP($B$1,'Multipliers and Adjustments'!$A$70:$I$86,TRUNC(COLUMN(AI$2)/5)+2,FALSE)*SUMIFS('IEA-MethaneAbatement-US'!$M:$M,'IEA-MethaneAbatement-US'!$N:$N,"&lt;"&amp;$B34,'IEA-MethaneAbatement-US'!$N:$N,"&gt;="&amp;$A34,'IEA-MethaneAbatement-US'!$L:$L,$B$1))+(VLOOKUP($C$1,'Multipliers and Adjustments'!$A$70:$I$86,TRUNC(COLUMN(AI$2)/5)+2,FALSE)*SUMIFS('IEA-MethaneAbatement-US'!$M:$M,'IEA-MethaneAbatement-US'!$N:$N,"&lt;"&amp;$B34,'IEA-MethaneAbatement-US'!$N:$N,"&gt;="&amp;$A34,'IEA-MethaneAbatement-US'!$L:$L,$C$1))+(VLOOKUP($D$1,'Multipliers and Adjustments'!$A$70:$I$86,TRUNC(COLUMN(AI$2)/5)+2,FALSE)*SUMIFS('IEA-MethaneAbatement-US'!$M:$M,'IEA-MethaneAbatement-US'!$N:$N,"&lt;"&amp;$B34,'IEA-MethaneAbatement-US'!$N:$N,"&gt;="&amp;$A34,'IEA-MethaneAbatement-US'!$L:$L,$D$1)))*'State Downscaling Multipliers'!$B$7*(1+'EPA to IEA Scaling'!AM$10)</f>
        <v>0</v>
      </c>
      <c r="AJ34" s="58">
        <f>((VLOOKUP($B$1,'Multipliers and Adjustments'!$A$70:$I$86,TRUNC(COLUMN(AJ$2)/5)+2,FALSE)*SUMIFS('IEA-MethaneAbatement-US'!$M:$M,'IEA-MethaneAbatement-US'!$N:$N,"&lt;"&amp;$B34,'IEA-MethaneAbatement-US'!$N:$N,"&gt;="&amp;$A34,'IEA-MethaneAbatement-US'!$L:$L,$B$1))+(VLOOKUP($C$1,'Multipliers and Adjustments'!$A$70:$I$86,TRUNC(COLUMN(AJ$2)/5)+2,FALSE)*SUMIFS('IEA-MethaneAbatement-US'!$M:$M,'IEA-MethaneAbatement-US'!$N:$N,"&lt;"&amp;$B34,'IEA-MethaneAbatement-US'!$N:$N,"&gt;="&amp;$A34,'IEA-MethaneAbatement-US'!$L:$L,$C$1))+(VLOOKUP($D$1,'Multipliers and Adjustments'!$A$70:$I$86,TRUNC(COLUMN(AJ$2)/5)+2,FALSE)*SUMIFS('IEA-MethaneAbatement-US'!$M:$M,'IEA-MethaneAbatement-US'!$N:$N,"&lt;"&amp;$B34,'IEA-MethaneAbatement-US'!$N:$N,"&gt;="&amp;$A34,'IEA-MethaneAbatement-US'!$L:$L,$D$1)))*'State Downscaling Multipliers'!$B$7*(1+'EPA to IEA Scaling'!AN$10)</f>
        <v>0</v>
      </c>
      <c r="AK34" s="58">
        <f>((VLOOKUP($B$1,'Multipliers and Adjustments'!$A$70:$I$86,TRUNC(COLUMN(AK$2)/5)+2,FALSE)*SUMIFS('IEA-MethaneAbatement-US'!$M:$M,'IEA-MethaneAbatement-US'!$N:$N,"&lt;"&amp;$B34,'IEA-MethaneAbatement-US'!$N:$N,"&gt;="&amp;$A34,'IEA-MethaneAbatement-US'!$L:$L,$B$1))+(VLOOKUP($C$1,'Multipliers and Adjustments'!$A$70:$I$86,TRUNC(COLUMN(AK$2)/5)+2,FALSE)*SUMIFS('IEA-MethaneAbatement-US'!$M:$M,'IEA-MethaneAbatement-US'!$N:$N,"&lt;"&amp;$B34,'IEA-MethaneAbatement-US'!$N:$N,"&gt;="&amp;$A34,'IEA-MethaneAbatement-US'!$L:$L,$C$1))+(VLOOKUP($D$1,'Multipliers and Adjustments'!$A$70:$I$86,TRUNC(COLUMN(AK$2)/5)+2,FALSE)*SUMIFS('IEA-MethaneAbatement-US'!$M:$M,'IEA-MethaneAbatement-US'!$N:$N,"&lt;"&amp;$B34,'IEA-MethaneAbatement-US'!$N:$N,"&gt;="&amp;$A34,'IEA-MethaneAbatement-US'!$L:$L,$D$1)))*'State Downscaling Multipliers'!$B$7*(1+'EPA to IEA Scaling'!AO$10)</f>
        <v>0</v>
      </c>
      <c r="AL34" s="163">
        <f>((VLOOKUP($B$1,'Multipliers and Adjustments'!$A$70:$I$86,TRUNC(COLUMN(AL$2)/5)+2,FALSE)*SUMIFS('IEA-MethaneAbatement-US'!$M:$M,'IEA-MethaneAbatement-US'!$N:$N,"&lt;"&amp;$B34,'IEA-MethaneAbatement-US'!$N:$N,"&gt;="&amp;$A34,'IEA-MethaneAbatement-US'!$L:$L,$B$1))+(VLOOKUP($C$1,'Multipliers and Adjustments'!$A$70:$I$86,TRUNC(COLUMN(AL$2)/5)+2,FALSE)*SUMIFS('IEA-MethaneAbatement-US'!$M:$M,'IEA-MethaneAbatement-US'!$N:$N,"&lt;"&amp;$B34,'IEA-MethaneAbatement-US'!$N:$N,"&gt;="&amp;$A34,'IEA-MethaneAbatement-US'!$L:$L,$C$1))+(VLOOKUP($D$1,'Multipliers and Adjustments'!$A$70:$I$86,TRUNC(COLUMN(AL$2)/5)+2,FALSE)*SUMIFS('IEA-MethaneAbatement-US'!$M:$M,'IEA-MethaneAbatement-US'!$N:$N,"&lt;"&amp;$B34,'IEA-MethaneAbatement-US'!$N:$N,"&gt;="&amp;$A34,'IEA-MethaneAbatement-US'!$L:$L,$D$1)))*'State Downscaling Multipliers'!$B$7*(1+'EPA to IEA Scaling'!AP$10)</f>
        <v>0</v>
      </c>
    </row>
    <row r="35" spans="1:38" ht="15.75" customHeight="1" x14ac:dyDescent="0.25">
      <c r="A35" s="52">
        <v>0.1</v>
      </c>
      <c r="B35" s="52">
        <f>A35+9.9</f>
        <v>10</v>
      </c>
      <c r="C35" s="58">
        <f>((VLOOKUP($B$1,'Multipliers and Adjustments'!$A$70:$I$86,TRUNC(COLUMN(C$2)/5)+2,FALSE)*SUMIFS('IEA-MethaneAbatement-US'!$M:$M,'IEA-MethaneAbatement-US'!$N:$N,"&lt;"&amp;$B35,'IEA-MethaneAbatement-US'!$N:$N,"&gt;="&amp;$A35,'IEA-MethaneAbatement-US'!$L:$L,$B$1))+(VLOOKUP($C$1,'Multipliers and Adjustments'!$A$70:$I$86,TRUNC(COLUMN(C$2)/5)+2,FALSE)*SUMIFS('IEA-MethaneAbatement-US'!$M:$M,'IEA-MethaneAbatement-US'!$N:$N,"&lt;"&amp;$B35,'IEA-MethaneAbatement-US'!$N:$N,"&gt;="&amp;$A35,'IEA-MethaneAbatement-US'!$L:$L,$C$1))+(VLOOKUP($D$1,'Multipliers and Adjustments'!$A$70:$I$86,TRUNC(COLUMN(C$2)/5)+2,FALSE)*SUMIFS('IEA-MethaneAbatement-US'!$M:$M,'IEA-MethaneAbatement-US'!$N:$N,"&lt;"&amp;$B35,'IEA-MethaneAbatement-US'!$N:$N,"&gt;="&amp;$A35,'IEA-MethaneAbatement-US'!$L:$L,$D$1)))*'State Downscaling Multipliers'!$B$7*(1+'EPA to IEA Scaling'!G$10)</f>
        <v>11733533542.371651</v>
      </c>
      <c r="D35" s="58">
        <f>((VLOOKUP($B$1,'Multipliers and Adjustments'!$A$70:$I$86,TRUNC(COLUMN(D$2)/5)+2,FALSE)*SUMIFS('IEA-MethaneAbatement-US'!$M:$M,'IEA-MethaneAbatement-US'!$N:$N,"&lt;"&amp;$B35,'IEA-MethaneAbatement-US'!$N:$N,"&gt;="&amp;$A35,'IEA-MethaneAbatement-US'!$L:$L,$B$1))+(VLOOKUP($C$1,'Multipliers and Adjustments'!$A$70:$I$86,TRUNC(COLUMN(D$2)/5)+2,FALSE)*SUMIFS('IEA-MethaneAbatement-US'!$M:$M,'IEA-MethaneAbatement-US'!$N:$N,"&lt;"&amp;$B35,'IEA-MethaneAbatement-US'!$N:$N,"&gt;="&amp;$A35,'IEA-MethaneAbatement-US'!$L:$L,$C$1))+(VLOOKUP($D$1,'Multipliers and Adjustments'!$A$70:$I$86,TRUNC(COLUMN(D$2)/5)+2,FALSE)*SUMIFS('IEA-MethaneAbatement-US'!$M:$M,'IEA-MethaneAbatement-US'!$N:$N,"&lt;"&amp;$B35,'IEA-MethaneAbatement-US'!$N:$N,"&gt;="&amp;$A35,'IEA-MethaneAbatement-US'!$L:$L,$D$1)))*'State Downscaling Multipliers'!$B$7*(1+'EPA to IEA Scaling'!H$10)</f>
        <v>11733533542.371651</v>
      </c>
      <c r="E35" s="58">
        <f>((VLOOKUP($B$1,'Multipliers and Adjustments'!$A$70:$I$86,TRUNC(COLUMN(E$2)/5)+2,FALSE)*SUMIFS('IEA-MethaneAbatement-US'!$M:$M,'IEA-MethaneAbatement-US'!$N:$N,"&lt;"&amp;$B35,'IEA-MethaneAbatement-US'!$N:$N,"&gt;="&amp;$A35,'IEA-MethaneAbatement-US'!$L:$L,$B$1))+(VLOOKUP($C$1,'Multipliers and Adjustments'!$A$70:$I$86,TRUNC(COLUMN(E$2)/5)+2,FALSE)*SUMIFS('IEA-MethaneAbatement-US'!$M:$M,'IEA-MethaneAbatement-US'!$N:$N,"&lt;"&amp;$B35,'IEA-MethaneAbatement-US'!$N:$N,"&gt;="&amp;$A35,'IEA-MethaneAbatement-US'!$L:$L,$C$1))+(VLOOKUP($D$1,'Multipliers and Adjustments'!$A$70:$I$86,TRUNC(COLUMN(E$2)/5)+2,FALSE)*SUMIFS('IEA-MethaneAbatement-US'!$M:$M,'IEA-MethaneAbatement-US'!$N:$N,"&lt;"&amp;$B35,'IEA-MethaneAbatement-US'!$N:$N,"&gt;="&amp;$A35,'IEA-MethaneAbatement-US'!$L:$L,$D$1)))*'State Downscaling Multipliers'!$B$7*(1+'EPA to IEA Scaling'!I$10)</f>
        <v>11981989311.111017</v>
      </c>
      <c r="F35" s="58">
        <f>((VLOOKUP($B$1,'Multipliers and Adjustments'!$A$70:$I$86,TRUNC(COLUMN(F$2)/5)+2,FALSE)*SUMIFS('IEA-MethaneAbatement-US'!$M:$M,'IEA-MethaneAbatement-US'!$N:$N,"&lt;"&amp;$B35,'IEA-MethaneAbatement-US'!$N:$N,"&gt;="&amp;$A35,'IEA-MethaneAbatement-US'!$L:$L,$B$1))+(VLOOKUP($C$1,'Multipliers and Adjustments'!$A$70:$I$86,TRUNC(COLUMN(F$2)/5)+2,FALSE)*SUMIFS('IEA-MethaneAbatement-US'!$M:$M,'IEA-MethaneAbatement-US'!$N:$N,"&lt;"&amp;$B35,'IEA-MethaneAbatement-US'!$N:$N,"&gt;="&amp;$A35,'IEA-MethaneAbatement-US'!$L:$L,$C$1))+(VLOOKUP($D$1,'Multipliers and Adjustments'!$A$70:$I$86,TRUNC(COLUMN(F$2)/5)+2,FALSE)*SUMIFS('IEA-MethaneAbatement-US'!$M:$M,'IEA-MethaneAbatement-US'!$N:$N,"&lt;"&amp;$B35,'IEA-MethaneAbatement-US'!$N:$N,"&gt;="&amp;$A35,'IEA-MethaneAbatement-US'!$L:$L,$D$1)))*'State Downscaling Multipliers'!$B$7*(1+'EPA to IEA Scaling'!J$10)</f>
        <v>12077577637.175978</v>
      </c>
      <c r="G35" s="162">
        <f>((VLOOKUP($B$1,'Multipliers and Adjustments'!$A$70:$I$86,TRUNC(COLUMN(G$2)/5)+2,FALSE)*SUMIFS('IEA-MethaneAbatement-US'!$M:$M,'IEA-MethaneAbatement-US'!$N:$N,"&lt;"&amp;$B35,'IEA-MethaneAbatement-US'!$N:$N,"&gt;="&amp;$A35,'IEA-MethaneAbatement-US'!$L:$L,$B$1))+(VLOOKUP($C$1,'Multipliers and Adjustments'!$A$70:$I$86,TRUNC(COLUMN(G$2)/5)+2,FALSE)*SUMIFS('IEA-MethaneAbatement-US'!$M:$M,'IEA-MethaneAbatement-US'!$N:$N,"&lt;"&amp;$B35,'IEA-MethaneAbatement-US'!$N:$N,"&gt;="&amp;$A35,'IEA-MethaneAbatement-US'!$L:$L,$C$1))+(VLOOKUP($D$1,'Multipliers and Adjustments'!$A$70:$I$86,TRUNC(COLUMN(G$2)/5)+2,FALSE)*SUMIFS('IEA-MethaneAbatement-US'!$M:$M,'IEA-MethaneAbatement-US'!$N:$N,"&lt;"&amp;$B35,'IEA-MethaneAbatement-US'!$N:$N,"&gt;="&amp;$A35,'IEA-MethaneAbatement-US'!$L:$L,$D$1)))*'State Downscaling Multipliers'!$B$7*(1+'EPA to IEA Scaling'!K$10)</f>
        <v>12169716325.604158</v>
      </c>
      <c r="H35" s="164">
        <f>((VLOOKUP($B$1,'Multipliers and Adjustments'!$A$70:$I$86,TRUNC(COLUMN(H$2)/5)+2,FALSE)*SUMIFS('IEA-MethaneAbatement-US'!$M:$M,'IEA-MethaneAbatement-US'!$N:$N,"&lt;"&amp;$B35,'IEA-MethaneAbatement-US'!$N:$N,"&gt;="&amp;$A35,'IEA-MethaneAbatement-US'!$L:$L,$B$1))+(VLOOKUP($C$1,'Multipliers and Adjustments'!$A$70:$I$86,TRUNC(COLUMN(H$2)/5)+2,FALSE)*SUMIFS('IEA-MethaneAbatement-US'!$M:$M,'IEA-MethaneAbatement-US'!$N:$N,"&lt;"&amp;$B35,'IEA-MethaneAbatement-US'!$N:$N,"&gt;="&amp;$A35,'IEA-MethaneAbatement-US'!$L:$L,$C$1))+(VLOOKUP($D$1,'Multipliers and Adjustments'!$A$70:$I$86,TRUNC(COLUMN(H$2)/5)+2,FALSE)*SUMIFS('IEA-MethaneAbatement-US'!$M:$M,'IEA-MethaneAbatement-US'!$N:$N,"&lt;"&amp;$B35,'IEA-MethaneAbatement-US'!$N:$N,"&gt;="&amp;$A35,'IEA-MethaneAbatement-US'!$L:$L,$D$1)))*'State Downscaling Multipliers'!$B$7*(1+'EPA to IEA Scaling'!L$10)</f>
        <v>12255493245.956583</v>
      </c>
      <c r="I35" s="58">
        <f>((VLOOKUP($B$1,'Multipliers and Adjustments'!$A$70:$I$86,TRUNC(COLUMN(I$2)/5)+2,FALSE)*SUMIFS('IEA-MethaneAbatement-US'!$M:$M,'IEA-MethaneAbatement-US'!$N:$N,"&lt;"&amp;$B35,'IEA-MethaneAbatement-US'!$N:$N,"&gt;="&amp;$A35,'IEA-MethaneAbatement-US'!$L:$L,$B$1))+(VLOOKUP($C$1,'Multipliers and Adjustments'!$A$70:$I$86,TRUNC(COLUMN(I$2)/5)+2,FALSE)*SUMIFS('IEA-MethaneAbatement-US'!$M:$M,'IEA-MethaneAbatement-US'!$N:$N,"&lt;"&amp;$B35,'IEA-MethaneAbatement-US'!$N:$N,"&gt;="&amp;$A35,'IEA-MethaneAbatement-US'!$L:$L,$C$1))+(VLOOKUP($D$1,'Multipliers and Adjustments'!$A$70:$I$86,TRUNC(COLUMN(I$2)/5)+2,FALSE)*SUMIFS('IEA-MethaneAbatement-US'!$M:$M,'IEA-MethaneAbatement-US'!$N:$N,"&lt;"&amp;$B35,'IEA-MethaneAbatement-US'!$N:$N,"&gt;="&amp;$A35,'IEA-MethaneAbatement-US'!$L:$L,$D$1)))*'State Downscaling Multipliers'!$B$7*(1+'EPA to IEA Scaling'!M$10)</f>
        <v>12371811575.559324</v>
      </c>
      <c r="J35" s="58">
        <f>((VLOOKUP($B$1,'Multipliers and Adjustments'!$A$70:$I$86,TRUNC(COLUMN(J$2)/5)+2,FALSE)*SUMIFS('IEA-MethaneAbatement-US'!$M:$M,'IEA-MethaneAbatement-US'!$N:$N,"&lt;"&amp;$B35,'IEA-MethaneAbatement-US'!$N:$N,"&gt;="&amp;$A35,'IEA-MethaneAbatement-US'!$L:$L,$B$1))+(VLOOKUP($C$1,'Multipliers and Adjustments'!$A$70:$I$86,TRUNC(COLUMN(J$2)/5)+2,FALSE)*SUMIFS('IEA-MethaneAbatement-US'!$M:$M,'IEA-MethaneAbatement-US'!$N:$N,"&lt;"&amp;$B35,'IEA-MethaneAbatement-US'!$N:$N,"&gt;="&amp;$A35,'IEA-MethaneAbatement-US'!$L:$L,$C$1))+(VLOOKUP($D$1,'Multipliers and Adjustments'!$A$70:$I$86,TRUNC(COLUMN(J$2)/5)+2,FALSE)*SUMIFS('IEA-MethaneAbatement-US'!$M:$M,'IEA-MethaneAbatement-US'!$N:$N,"&lt;"&amp;$B35,'IEA-MethaneAbatement-US'!$N:$N,"&gt;="&amp;$A35,'IEA-MethaneAbatement-US'!$L:$L,$D$1)))*'State Downscaling Multipliers'!$B$7*(1+'EPA to IEA Scaling'!N$10)</f>
        <v>12486231651.228287</v>
      </c>
      <c r="K35" s="58">
        <f>((VLOOKUP($B$1,'Multipliers and Adjustments'!$A$70:$I$86,TRUNC(COLUMN(K$2)/5)+2,FALSE)*SUMIFS('IEA-MethaneAbatement-US'!$M:$M,'IEA-MethaneAbatement-US'!$N:$N,"&lt;"&amp;$B35,'IEA-MethaneAbatement-US'!$N:$N,"&gt;="&amp;$A35,'IEA-MethaneAbatement-US'!$L:$L,$B$1))+(VLOOKUP($C$1,'Multipliers and Adjustments'!$A$70:$I$86,TRUNC(COLUMN(K$2)/5)+2,FALSE)*SUMIFS('IEA-MethaneAbatement-US'!$M:$M,'IEA-MethaneAbatement-US'!$N:$N,"&lt;"&amp;$B35,'IEA-MethaneAbatement-US'!$N:$N,"&gt;="&amp;$A35,'IEA-MethaneAbatement-US'!$L:$L,$C$1))+(VLOOKUP($D$1,'Multipliers and Adjustments'!$A$70:$I$86,TRUNC(COLUMN(K$2)/5)+2,FALSE)*SUMIFS('IEA-MethaneAbatement-US'!$M:$M,'IEA-MethaneAbatement-US'!$N:$N,"&lt;"&amp;$B35,'IEA-MethaneAbatement-US'!$N:$N,"&gt;="&amp;$A35,'IEA-MethaneAbatement-US'!$L:$L,$D$1)))*'State Downscaling Multipliers'!$B$7*(1+'EPA to IEA Scaling'!O$10)</f>
        <v>12598799564.625841</v>
      </c>
      <c r="L35" s="58">
        <f>((VLOOKUP($B$1,'Multipliers and Adjustments'!$A$70:$I$86,TRUNC(COLUMN(L$2)/5)+2,FALSE)*SUMIFS('IEA-MethaneAbatement-US'!$M:$M,'IEA-MethaneAbatement-US'!$N:$N,"&lt;"&amp;$B35,'IEA-MethaneAbatement-US'!$N:$N,"&gt;="&amp;$A35,'IEA-MethaneAbatement-US'!$L:$L,$B$1))+(VLOOKUP($C$1,'Multipliers and Adjustments'!$A$70:$I$86,TRUNC(COLUMN(L$2)/5)+2,FALSE)*SUMIFS('IEA-MethaneAbatement-US'!$M:$M,'IEA-MethaneAbatement-US'!$N:$N,"&lt;"&amp;$B35,'IEA-MethaneAbatement-US'!$N:$N,"&gt;="&amp;$A35,'IEA-MethaneAbatement-US'!$L:$L,$C$1))+(VLOOKUP($D$1,'Multipliers and Adjustments'!$A$70:$I$86,TRUNC(COLUMN(L$2)/5)+2,FALSE)*SUMIFS('IEA-MethaneAbatement-US'!$M:$M,'IEA-MethaneAbatement-US'!$N:$N,"&lt;"&amp;$B35,'IEA-MethaneAbatement-US'!$N:$N,"&gt;="&amp;$A35,'IEA-MethaneAbatement-US'!$L:$L,$D$1)))*'State Downscaling Multipliers'!$B$7*(1+'EPA to IEA Scaling'!P$10)</f>
        <v>12709559927.187269</v>
      </c>
      <c r="M35" s="163">
        <f>((VLOOKUP($B$1,'Multipliers and Adjustments'!$A$70:$I$86,TRUNC(COLUMN(M$2)/5)+2,FALSE)*SUMIFS('IEA-MethaneAbatement-US'!$M:$M,'IEA-MethaneAbatement-US'!$N:$N,"&lt;"&amp;$B35,'IEA-MethaneAbatement-US'!$N:$N,"&gt;="&amp;$A35,'IEA-MethaneAbatement-US'!$L:$L,$B$1))+(VLOOKUP($C$1,'Multipliers and Adjustments'!$A$70:$I$86,TRUNC(COLUMN(M$2)/5)+2,FALSE)*SUMIFS('IEA-MethaneAbatement-US'!$M:$M,'IEA-MethaneAbatement-US'!$N:$N,"&lt;"&amp;$B35,'IEA-MethaneAbatement-US'!$N:$N,"&gt;="&amp;$A35,'IEA-MethaneAbatement-US'!$L:$L,$C$1))+(VLOOKUP($D$1,'Multipliers and Adjustments'!$A$70:$I$86,TRUNC(COLUMN(M$2)/5)+2,FALSE)*SUMIFS('IEA-MethaneAbatement-US'!$M:$M,'IEA-MethaneAbatement-US'!$N:$N,"&lt;"&amp;$B35,'IEA-MethaneAbatement-US'!$N:$N,"&gt;="&amp;$A35,'IEA-MethaneAbatement-US'!$L:$L,$D$1)))*'State Downscaling Multipliers'!$B$7*(1+'EPA to IEA Scaling'!Q$10)</f>
        <v>12818555929.069441</v>
      </c>
      <c r="N35" s="58">
        <f>((VLOOKUP($B$1,'Multipliers and Adjustments'!$A$70:$I$86,TRUNC(COLUMN(N$2)/5)+2,FALSE)*SUMIFS('IEA-MethaneAbatement-US'!$M:$M,'IEA-MethaneAbatement-US'!$N:$N,"&lt;"&amp;$B35,'IEA-MethaneAbatement-US'!$N:$N,"&gt;="&amp;$A35,'IEA-MethaneAbatement-US'!$L:$L,$B$1))+(VLOOKUP($C$1,'Multipliers and Adjustments'!$A$70:$I$86,TRUNC(COLUMN(N$2)/5)+2,FALSE)*SUMIFS('IEA-MethaneAbatement-US'!$M:$M,'IEA-MethaneAbatement-US'!$N:$N,"&lt;"&amp;$B35,'IEA-MethaneAbatement-US'!$N:$N,"&gt;="&amp;$A35,'IEA-MethaneAbatement-US'!$L:$L,$C$1))+(VLOOKUP($D$1,'Multipliers and Adjustments'!$A$70:$I$86,TRUNC(COLUMN(N$2)/5)+2,FALSE)*SUMIFS('IEA-MethaneAbatement-US'!$M:$M,'IEA-MethaneAbatement-US'!$N:$N,"&lt;"&amp;$B35,'IEA-MethaneAbatement-US'!$N:$N,"&gt;="&amp;$A35,'IEA-MethaneAbatement-US'!$L:$L,$D$1)))*'State Downscaling Multipliers'!$B$7*(1+'EPA to IEA Scaling'!R$10)</f>
        <v>12925782494.925009</v>
      </c>
      <c r="O35" s="58">
        <f>((VLOOKUP($B$1,'Multipliers and Adjustments'!$A$70:$I$86,TRUNC(COLUMN(O$2)/5)+2,FALSE)*SUMIFS('IEA-MethaneAbatement-US'!$M:$M,'IEA-MethaneAbatement-US'!$N:$N,"&lt;"&amp;$B35,'IEA-MethaneAbatement-US'!$N:$N,"&gt;="&amp;$A35,'IEA-MethaneAbatement-US'!$L:$L,$B$1))+(VLOOKUP($C$1,'Multipliers and Adjustments'!$A$70:$I$86,TRUNC(COLUMN(O$2)/5)+2,FALSE)*SUMIFS('IEA-MethaneAbatement-US'!$M:$M,'IEA-MethaneAbatement-US'!$N:$N,"&lt;"&amp;$B35,'IEA-MethaneAbatement-US'!$N:$N,"&gt;="&amp;$A35,'IEA-MethaneAbatement-US'!$L:$L,$C$1))+(VLOOKUP($D$1,'Multipliers and Adjustments'!$A$70:$I$86,TRUNC(COLUMN(O$2)/5)+2,FALSE)*SUMIFS('IEA-MethaneAbatement-US'!$M:$M,'IEA-MethaneAbatement-US'!$N:$N,"&lt;"&amp;$B35,'IEA-MethaneAbatement-US'!$N:$N,"&gt;="&amp;$A35,'IEA-MethaneAbatement-US'!$L:$L,$D$1)))*'State Downscaling Multipliers'!$B$7*(1+'EPA to IEA Scaling'!S$10)</f>
        <v>13032199941.339161</v>
      </c>
      <c r="P35" s="58">
        <f>((VLOOKUP($B$1,'Multipliers and Adjustments'!$A$70:$I$86,TRUNC(COLUMN(P$2)/5)+2,FALSE)*SUMIFS('IEA-MethaneAbatement-US'!$M:$M,'IEA-MethaneAbatement-US'!$N:$N,"&lt;"&amp;$B35,'IEA-MethaneAbatement-US'!$N:$N,"&gt;="&amp;$A35,'IEA-MethaneAbatement-US'!$L:$L,$B$1))+(VLOOKUP($C$1,'Multipliers and Adjustments'!$A$70:$I$86,TRUNC(COLUMN(P$2)/5)+2,FALSE)*SUMIFS('IEA-MethaneAbatement-US'!$M:$M,'IEA-MethaneAbatement-US'!$N:$N,"&lt;"&amp;$B35,'IEA-MethaneAbatement-US'!$N:$N,"&gt;="&amp;$A35,'IEA-MethaneAbatement-US'!$L:$L,$C$1))+(VLOOKUP($D$1,'Multipliers and Adjustments'!$A$70:$I$86,TRUNC(COLUMN(P$2)/5)+2,FALSE)*SUMIFS('IEA-MethaneAbatement-US'!$M:$M,'IEA-MethaneAbatement-US'!$N:$N,"&lt;"&amp;$B35,'IEA-MethaneAbatement-US'!$N:$N,"&gt;="&amp;$A35,'IEA-MethaneAbatement-US'!$L:$L,$D$1)))*'State Downscaling Multipliers'!$B$7*(1+'EPA to IEA Scaling'!T$10)</f>
        <v>13137817392.172668</v>
      </c>
      <c r="Q35" s="58">
        <f>((VLOOKUP($B$1,'Multipliers and Adjustments'!$A$70:$I$86,TRUNC(COLUMN(Q$2)/5)+2,FALSE)*SUMIFS('IEA-MethaneAbatement-US'!$M:$M,'IEA-MethaneAbatement-US'!$N:$N,"&lt;"&amp;$B35,'IEA-MethaneAbatement-US'!$N:$N,"&gt;="&amp;$A35,'IEA-MethaneAbatement-US'!$L:$L,$B$1))+(VLOOKUP($C$1,'Multipliers and Adjustments'!$A$70:$I$86,TRUNC(COLUMN(Q$2)/5)+2,FALSE)*SUMIFS('IEA-MethaneAbatement-US'!$M:$M,'IEA-MethaneAbatement-US'!$N:$N,"&lt;"&amp;$B35,'IEA-MethaneAbatement-US'!$N:$N,"&gt;="&amp;$A35,'IEA-MethaneAbatement-US'!$L:$L,$C$1))+(VLOOKUP($D$1,'Multipliers and Adjustments'!$A$70:$I$86,TRUNC(COLUMN(Q$2)/5)+2,FALSE)*SUMIFS('IEA-MethaneAbatement-US'!$M:$M,'IEA-MethaneAbatement-US'!$N:$N,"&lt;"&amp;$B35,'IEA-MethaneAbatement-US'!$N:$N,"&gt;="&amp;$A35,'IEA-MethaneAbatement-US'!$L:$L,$D$1)))*'State Downscaling Multipliers'!$B$7*(1+'EPA to IEA Scaling'!U$10)</f>
        <v>13242643834.622339</v>
      </c>
      <c r="R35" s="163">
        <f>((VLOOKUP($B$1,'Multipliers and Adjustments'!$A$70:$I$86,TRUNC(COLUMN(R$2)/5)+2,FALSE)*SUMIFS('IEA-MethaneAbatement-US'!$M:$M,'IEA-MethaneAbatement-US'!$N:$N,"&lt;"&amp;$B35,'IEA-MethaneAbatement-US'!$N:$N,"&gt;="&amp;$A35,'IEA-MethaneAbatement-US'!$L:$L,$B$1))+(VLOOKUP($C$1,'Multipliers and Adjustments'!$A$70:$I$86,TRUNC(COLUMN(R$2)/5)+2,FALSE)*SUMIFS('IEA-MethaneAbatement-US'!$M:$M,'IEA-MethaneAbatement-US'!$N:$N,"&lt;"&amp;$B35,'IEA-MethaneAbatement-US'!$N:$N,"&gt;="&amp;$A35,'IEA-MethaneAbatement-US'!$L:$L,$C$1))+(VLOOKUP($D$1,'Multipliers and Adjustments'!$A$70:$I$86,TRUNC(COLUMN(R$2)/5)+2,FALSE)*SUMIFS('IEA-MethaneAbatement-US'!$M:$M,'IEA-MethaneAbatement-US'!$N:$N,"&lt;"&amp;$B35,'IEA-MethaneAbatement-US'!$N:$N,"&gt;="&amp;$A35,'IEA-MethaneAbatement-US'!$L:$L,$D$1)))*'State Downscaling Multipliers'!$B$7*(1+'EPA to IEA Scaling'!V$10)</f>
        <v>13346688121.770216</v>
      </c>
      <c r="S35" s="58">
        <f>((VLOOKUP($B$1,'Multipliers and Adjustments'!$A$70:$I$86,TRUNC(COLUMN(S$2)/5)+2,FALSE)*SUMIFS('IEA-MethaneAbatement-US'!$M:$M,'IEA-MethaneAbatement-US'!$N:$N,"&lt;"&amp;$B35,'IEA-MethaneAbatement-US'!$N:$N,"&gt;="&amp;$A35,'IEA-MethaneAbatement-US'!$L:$L,$B$1))+(VLOOKUP($C$1,'Multipliers and Adjustments'!$A$70:$I$86,TRUNC(COLUMN(S$2)/5)+2,FALSE)*SUMIFS('IEA-MethaneAbatement-US'!$M:$M,'IEA-MethaneAbatement-US'!$N:$N,"&lt;"&amp;$B35,'IEA-MethaneAbatement-US'!$N:$N,"&gt;="&amp;$A35,'IEA-MethaneAbatement-US'!$L:$L,$C$1))+(VLOOKUP($D$1,'Multipliers and Adjustments'!$A$70:$I$86,TRUNC(COLUMN(S$2)/5)+2,FALSE)*SUMIFS('IEA-MethaneAbatement-US'!$M:$M,'IEA-MethaneAbatement-US'!$N:$N,"&lt;"&amp;$B35,'IEA-MethaneAbatement-US'!$N:$N,"&gt;="&amp;$A35,'IEA-MethaneAbatement-US'!$L:$L,$D$1)))*'State Downscaling Multipliers'!$B$7*(1+'EPA to IEA Scaling'!W$10)</f>
        <v>13440959418.555544</v>
      </c>
      <c r="T35" s="58">
        <f>((VLOOKUP($B$1,'Multipliers and Adjustments'!$A$70:$I$86,TRUNC(COLUMN(T$2)/5)+2,FALSE)*SUMIFS('IEA-MethaneAbatement-US'!$M:$M,'IEA-MethaneAbatement-US'!$N:$N,"&lt;"&amp;$B35,'IEA-MethaneAbatement-US'!$N:$N,"&gt;="&amp;$A35,'IEA-MethaneAbatement-US'!$L:$L,$B$1))+(VLOOKUP($C$1,'Multipliers and Adjustments'!$A$70:$I$86,TRUNC(COLUMN(T$2)/5)+2,FALSE)*SUMIFS('IEA-MethaneAbatement-US'!$M:$M,'IEA-MethaneAbatement-US'!$N:$N,"&lt;"&amp;$B35,'IEA-MethaneAbatement-US'!$N:$N,"&gt;="&amp;$A35,'IEA-MethaneAbatement-US'!$L:$L,$C$1))+(VLOOKUP($D$1,'Multipliers and Adjustments'!$A$70:$I$86,TRUNC(COLUMN(T$2)/5)+2,FALSE)*SUMIFS('IEA-MethaneAbatement-US'!$M:$M,'IEA-MethaneAbatement-US'!$N:$N,"&lt;"&amp;$B35,'IEA-MethaneAbatement-US'!$N:$N,"&gt;="&amp;$A35,'IEA-MethaneAbatement-US'!$L:$L,$D$1)))*'State Downscaling Multipliers'!$B$7*(1+'EPA to IEA Scaling'!X$10)</f>
        <v>13535316582.151737</v>
      </c>
      <c r="U35" s="58">
        <f>((VLOOKUP($B$1,'Multipliers and Adjustments'!$A$70:$I$86,TRUNC(COLUMN(U$2)/5)+2,FALSE)*SUMIFS('IEA-MethaneAbatement-US'!$M:$M,'IEA-MethaneAbatement-US'!$N:$N,"&lt;"&amp;$B35,'IEA-MethaneAbatement-US'!$N:$N,"&gt;="&amp;$A35,'IEA-MethaneAbatement-US'!$L:$L,$B$1))+(VLOOKUP($C$1,'Multipliers and Adjustments'!$A$70:$I$86,TRUNC(COLUMN(U$2)/5)+2,FALSE)*SUMIFS('IEA-MethaneAbatement-US'!$M:$M,'IEA-MethaneAbatement-US'!$N:$N,"&lt;"&amp;$B35,'IEA-MethaneAbatement-US'!$N:$N,"&gt;="&amp;$A35,'IEA-MethaneAbatement-US'!$L:$L,$C$1))+(VLOOKUP($D$1,'Multipliers and Adjustments'!$A$70:$I$86,TRUNC(COLUMN(U$2)/5)+2,FALSE)*SUMIFS('IEA-MethaneAbatement-US'!$M:$M,'IEA-MethaneAbatement-US'!$N:$N,"&lt;"&amp;$B35,'IEA-MethaneAbatement-US'!$N:$N,"&gt;="&amp;$A35,'IEA-MethaneAbatement-US'!$L:$L,$D$1)))*'State Downscaling Multipliers'!$B$7*(1+'EPA to IEA Scaling'!Y$10)</f>
        <v>13629759729.929602</v>
      </c>
      <c r="V35" s="58">
        <f>((VLOOKUP($B$1,'Multipliers and Adjustments'!$A$70:$I$86,TRUNC(COLUMN(V$2)/5)+2,FALSE)*SUMIFS('IEA-MethaneAbatement-US'!$M:$M,'IEA-MethaneAbatement-US'!$N:$N,"&lt;"&amp;$B35,'IEA-MethaneAbatement-US'!$N:$N,"&gt;="&amp;$A35,'IEA-MethaneAbatement-US'!$L:$L,$B$1))+(VLOOKUP($C$1,'Multipliers and Adjustments'!$A$70:$I$86,TRUNC(COLUMN(V$2)/5)+2,FALSE)*SUMIFS('IEA-MethaneAbatement-US'!$M:$M,'IEA-MethaneAbatement-US'!$N:$N,"&lt;"&amp;$B35,'IEA-MethaneAbatement-US'!$N:$N,"&gt;="&amp;$A35,'IEA-MethaneAbatement-US'!$L:$L,$C$1))+(VLOOKUP($D$1,'Multipliers and Adjustments'!$A$70:$I$86,TRUNC(COLUMN(V$2)/5)+2,FALSE)*SUMIFS('IEA-MethaneAbatement-US'!$M:$M,'IEA-MethaneAbatement-US'!$N:$N,"&lt;"&amp;$B35,'IEA-MethaneAbatement-US'!$N:$N,"&gt;="&amp;$A35,'IEA-MethaneAbatement-US'!$L:$L,$D$1)))*'State Downscaling Multipliers'!$B$7*(1+'EPA to IEA Scaling'!Z$10)</f>
        <v>13724288979.474129</v>
      </c>
      <c r="W35" s="163">
        <f>((VLOOKUP($B$1,'Multipliers and Adjustments'!$A$70:$I$86,TRUNC(COLUMN(W$2)/5)+2,FALSE)*SUMIFS('IEA-MethaneAbatement-US'!$M:$M,'IEA-MethaneAbatement-US'!$N:$N,"&lt;"&amp;$B35,'IEA-MethaneAbatement-US'!$N:$N,"&gt;="&amp;$A35,'IEA-MethaneAbatement-US'!$L:$L,$B$1))+(VLOOKUP($C$1,'Multipliers and Adjustments'!$A$70:$I$86,TRUNC(COLUMN(W$2)/5)+2,FALSE)*SUMIFS('IEA-MethaneAbatement-US'!$M:$M,'IEA-MethaneAbatement-US'!$N:$N,"&lt;"&amp;$B35,'IEA-MethaneAbatement-US'!$N:$N,"&gt;="&amp;$A35,'IEA-MethaneAbatement-US'!$L:$L,$C$1))+(VLOOKUP($D$1,'Multipliers and Adjustments'!$A$70:$I$86,TRUNC(COLUMN(W$2)/5)+2,FALSE)*SUMIFS('IEA-MethaneAbatement-US'!$M:$M,'IEA-MethaneAbatement-US'!$N:$N,"&lt;"&amp;$B35,'IEA-MethaneAbatement-US'!$N:$N,"&gt;="&amp;$A35,'IEA-MethaneAbatement-US'!$L:$L,$D$1)))*'State Downscaling Multipliers'!$B$7*(1+'EPA to IEA Scaling'!AA$10)</f>
        <v>13818904448.584566</v>
      </c>
      <c r="X35" s="58">
        <f>((VLOOKUP($B$1,'Multipliers and Adjustments'!$A$70:$I$86,TRUNC(COLUMN(X$2)/5)+2,FALSE)*SUMIFS('IEA-MethaneAbatement-US'!$M:$M,'IEA-MethaneAbatement-US'!$N:$N,"&lt;"&amp;$B35,'IEA-MethaneAbatement-US'!$N:$N,"&gt;="&amp;$A35,'IEA-MethaneAbatement-US'!$L:$L,$B$1))+(VLOOKUP($C$1,'Multipliers and Adjustments'!$A$70:$I$86,TRUNC(COLUMN(X$2)/5)+2,FALSE)*SUMIFS('IEA-MethaneAbatement-US'!$M:$M,'IEA-MethaneAbatement-US'!$N:$N,"&lt;"&amp;$B35,'IEA-MethaneAbatement-US'!$N:$N,"&gt;="&amp;$A35,'IEA-MethaneAbatement-US'!$L:$L,$C$1))+(VLOOKUP($D$1,'Multipliers and Adjustments'!$A$70:$I$86,TRUNC(COLUMN(X$2)/5)+2,FALSE)*SUMIFS('IEA-MethaneAbatement-US'!$M:$M,'IEA-MethaneAbatement-US'!$N:$N,"&lt;"&amp;$B35,'IEA-MethaneAbatement-US'!$N:$N,"&gt;="&amp;$A35,'IEA-MethaneAbatement-US'!$L:$L,$D$1)))*'State Downscaling Multipliers'!$B$7*(1+'EPA to IEA Scaling'!AB$10)</f>
        <v>13906594217.043098</v>
      </c>
      <c r="Y35" s="58">
        <f>((VLOOKUP($B$1,'Multipliers and Adjustments'!$A$70:$I$86,TRUNC(COLUMN(Y$2)/5)+2,FALSE)*SUMIFS('IEA-MethaneAbatement-US'!$M:$M,'IEA-MethaneAbatement-US'!$N:$N,"&lt;"&amp;$B35,'IEA-MethaneAbatement-US'!$N:$N,"&gt;="&amp;$A35,'IEA-MethaneAbatement-US'!$L:$L,$B$1))+(VLOOKUP($C$1,'Multipliers and Adjustments'!$A$70:$I$86,TRUNC(COLUMN(Y$2)/5)+2,FALSE)*SUMIFS('IEA-MethaneAbatement-US'!$M:$M,'IEA-MethaneAbatement-US'!$N:$N,"&lt;"&amp;$B35,'IEA-MethaneAbatement-US'!$N:$N,"&gt;="&amp;$A35,'IEA-MethaneAbatement-US'!$L:$L,$C$1))+(VLOOKUP($D$1,'Multipliers and Adjustments'!$A$70:$I$86,TRUNC(COLUMN(Y$2)/5)+2,FALSE)*SUMIFS('IEA-MethaneAbatement-US'!$M:$M,'IEA-MethaneAbatement-US'!$N:$N,"&lt;"&amp;$B35,'IEA-MethaneAbatement-US'!$N:$N,"&gt;="&amp;$A35,'IEA-MethaneAbatement-US'!$L:$L,$D$1)))*'State Downscaling Multipliers'!$B$7*(1+'EPA to IEA Scaling'!AC$10)</f>
        <v>13993616564.563238</v>
      </c>
      <c r="Z35" s="58">
        <f>((VLOOKUP($B$1,'Multipliers and Adjustments'!$A$70:$I$86,TRUNC(COLUMN(Z$2)/5)+2,FALSE)*SUMIFS('IEA-MethaneAbatement-US'!$M:$M,'IEA-MethaneAbatement-US'!$N:$N,"&lt;"&amp;$B35,'IEA-MethaneAbatement-US'!$N:$N,"&gt;="&amp;$A35,'IEA-MethaneAbatement-US'!$L:$L,$B$1))+(VLOOKUP($C$1,'Multipliers and Adjustments'!$A$70:$I$86,TRUNC(COLUMN(Z$2)/5)+2,FALSE)*SUMIFS('IEA-MethaneAbatement-US'!$M:$M,'IEA-MethaneAbatement-US'!$N:$N,"&lt;"&amp;$B35,'IEA-MethaneAbatement-US'!$N:$N,"&gt;="&amp;$A35,'IEA-MethaneAbatement-US'!$L:$L,$C$1))+(VLOOKUP($D$1,'Multipliers and Adjustments'!$A$70:$I$86,TRUNC(COLUMN(Z$2)/5)+2,FALSE)*SUMIFS('IEA-MethaneAbatement-US'!$M:$M,'IEA-MethaneAbatement-US'!$N:$N,"&lt;"&amp;$B35,'IEA-MethaneAbatement-US'!$N:$N,"&gt;="&amp;$A35,'IEA-MethaneAbatement-US'!$L:$L,$D$1)))*'State Downscaling Multipliers'!$B$7*(1+'EPA to IEA Scaling'!AD$10)</f>
        <v>14079979082.029444</v>
      </c>
      <c r="AA35" s="58">
        <f>((VLOOKUP($B$1,'Multipliers and Adjustments'!$A$70:$I$86,TRUNC(COLUMN(AA$2)/5)+2,FALSE)*SUMIFS('IEA-MethaneAbatement-US'!$M:$M,'IEA-MethaneAbatement-US'!$N:$N,"&lt;"&amp;$B35,'IEA-MethaneAbatement-US'!$N:$N,"&gt;="&amp;$A35,'IEA-MethaneAbatement-US'!$L:$L,$B$1))+(VLOOKUP($C$1,'Multipliers and Adjustments'!$A$70:$I$86,TRUNC(COLUMN(AA$2)/5)+2,FALSE)*SUMIFS('IEA-MethaneAbatement-US'!$M:$M,'IEA-MethaneAbatement-US'!$N:$N,"&lt;"&amp;$B35,'IEA-MethaneAbatement-US'!$N:$N,"&gt;="&amp;$A35,'IEA-MethaneAbatement-US'!$L:$L,$C$1))+(VLOOKUP($D$1,'Multipliers and Adjustments'!$A$70:$I$86,TRUNC(COLUMN(AA$2)/5)+2,FALSE)*SUMIFS('IEA-MethaneAbatement-US'!$M:$M,'IEA-MethaneAbatement-US'!$N:$N,"&lt;"&amp;$B35,'IEA-MethaneAbatement-US'!$N:$N,"&gt;="&amp;$A35,'IEA-MethaneAbatement-US'!$L:$L,$D$1)))*'State Downscaling Multipliers'!$B$7*(1+'EPA to IEA Scaling'!AE$10)</f>
        <v>14165689245.648239</v>
      </c>
      <c r="AB35" s="163">
        <f>((VLOOKUP($B$1,'Multipliers and Adjustments'!$A$70:$I$86,TRUNC(COLUMN(AB$2)/5)+2,FALSE)*SUMIFS('IEA-MethaneAbatement-US'!$M:$M,'IEA-MethaneAbatement-US'!$N:$N,"&lt;"&amp;$B35,'IEA-MethaneAbatement-US'!$N:$N,"&gt;="&amp;$A35,'IEA-MethaneAbatement-US'!$L:$L,$B$1))+(VLOOKUP($C$1,'Multipliers and Adjustments'!$A$70:$I$86,TRUNC(COLUMN(AB$2)/5)+2,FALSE)*SUMIFS('IEA-MethaneAbatement-US'!$M:$M,'IEA-MethaneAbatement-US'!$N:$N,"&lt;"&amp;$B35,'IEA-MethaneAbatement-US'!$N:$N,"&gt;="&amp;$A35,'IEA-MethaneAbatement-US'!$L:$L,$C$1))+(VLOOKUP($D$1,'Multipliers and Adjustments'!$A$70:$I$86,TRUNC(COLUMN(AB$2)/5)+2,FALSE)*SUMIFS('IEA-MethaneAbatement-US'!$M:$M,'IEA-MethaneAbatement-US'!$N:$N,"&lt;"&amp;$B35,'IEA-MethaneAbatement-US'!$N:$N,"&gt;="&amp;$A35,'IEA-MethaneAbatement-US'!$L:$L,$D$1)))*'State Downscaling Multipliers'!$B$7*(1+'EPA to IEA Scaling'!AF$10)</f>
        <v>14250754419.105509</v>
      </c>
      <c r="AC35" s="58">
        <f>((VLOOKUP($B$1,'Multipliers and Adjustments'!$A$70:$I$86,TRUNC(COLUMN(AC$2)/5)+2,FALSE)*SUMIFS('IEA-MethaneAbatement-US'!$M:$M,'IEA-MethaneAbatement-US'!$N:$N,"&lt;"&amp;$B35,'IEA-MethaneAbatement-US'!$N:$N,"&gt;="&amp;$A35,'IEA-MethaneAbatement-US'!$L:$L,$B$1))+(VLOOKUP($C$1,'Multipliers and Adjustments'!$A$70:$I$86,TRUNC(COLUMN(AC$2)/5)+2,FALSE)*SUMIFS('IEA-MethaneAbatement-US'!$M:$M,'IEA-MethaneAbatement-US'!$N:$N,"&lt;"&amp;$B35,'IEA-MethaneAbatement-US'!$N:$N,"&gt;="&amp;$A35,'IEA-MethaneAbatement-US'!$L:$L,$C$1))+(VLOOKUP($D$1,'Multipliers and Adjustments'!$A$70:$I$86,TRUNC(COLUMN(AC$2)/5)+2,FALSE)*SUMIFS('IEA-MethaneAbatement-US'!$M:$M,'IEA-MethaneAbatement-US'!$N:$N,"&lt;"&amp;$B35,'IEA-MethaneAbatement-US'!$N:$N,"&gt;="&amp;$A35,'IEA-MethaneAbatement-US'!$L:$L,$D$1)))*'State Downscaling Multipliers'!$B$7*(1+'EPA to IEA Scaling'!AG$10)</f>
        <v>14333184545.217104</v>
      </c>
      <c r="AD35" s="58">
        <f>((VLOOKUP($B$1,'Multipliers and Adjustments'!$A$70:$I$86,TRUNC(COLUMN(AD$2)/5)+2,FALSE)*SUMIFS('IEA-MethaneAbatement-US'!$M:$M,'IEA-MethaneAbatement-US'!$N:$N,"&lt;"&amp;$B35,'IEA-MethaneAbatement-US'!$N:$N,"&gt;="&amp;$A35,'IEA-MethaneAbatement-US'!$L:$L,$B$1))+(VLOOKUP($C$1,'Multipliers and Adjustments'!$A$70:$I$86,TRUNC(COLUMN(AD$2)/5)+2,FALSE)*SUMIFS('IEA-MethaneAbatement-US'!$M:$M,'IEA-MethaneAbatement-US'!$N:$N,"&lt;"&amp;$B35,'IEA-MethaneAbatement-US'!$N:$N,"&gt;="&amp;$A35,'IEA-MethaneAbatement-US'!$L:$L,$C$1))+(VLOOKUP($D$1,'Multipliers and Adjustments'!$A$70:$I$86,TRUNC(COLUMN(AD$2)/5)+2,FALSE)*SUMIFS('IEA-MethaneAbatement-US'!$M:$M,'IEA-MethaneAbatement-US'!$N:$N,"&lt;"&amp;$B35,'IEA-MethaneAbatement-US'!$N:$N,"&gt;="&amp;$A35,'IEA-MethaneAbatement-US'!$L:$L,$D$1)))*'State Downscaling Multipliers'!$B$7*(1+'EPA to IEA Scaling'!AH$10)</f>
        <v>14415485254.761213</v>
      </c>
      <c r="AE35" s="58">
        <f>((VLOOKUP($B$1,'Multipliers and Adjustments'!$A$70:$I$86,TRUNC(COLUMN(AE$2)/5)+2,FALSE)*SUMIFS('IEA-MethaneAbatement-US'!$M:$M,'IEA-MethaneAbatement-US'!$N:$N,"&lt;"&amp;$B35,'IEA-MethaneAbatement-US'!$N:$N,"&gt;="&amp;$A35,'IEA-MethaneAbatement-US'!$L:$L,$B$1))+(VLOOKUP($C$1,'Multipliers and Adjustments'!$A$70:$I$86,TRUNC(COLUMN(AE$2)/5)+2,FALSE)*SUMIFS('IEA-MethaneAbatement-US'!$M:$M,'IEA-MethaneAbatement-US'!$N:$N,"&lt;"&amp;$B35,'IEA-MethaneAbatement-US'!$N:$N,"&gt;="&amp;$A35,'IEA-MethaneAbatement-US'!$L:$L,$C$1))+(VLOOKUP($D$1,'Multipliers and Adjustments'!$A$70:$I$86,TRUNC(COLUMN(AE$2)/5)+2,FALSE)*SUMIFS('IEA-MethaneAbatement-US'!$M:$M,'IEA-MethaneAbatement-US'!$N:$N,"&lt;"&amp;$B35,'IEA-MethaneAbatement-US'!$N:$N,"&gt;="&amp;$A35,'IEA-MethaneAbatement-US'!$L:$L,$D$1)))*'State Downscaling Multipliers'!$B$7*(1+'EPA to IEA Scaling'!AI$10)</f>
        <v>14497656852.277708</v>
      </c>
      <c r="AF35" s="58">
        <f>((VLOOKUP($B$1,'Multipliers and Adjustments'!$A$70:$I$86,TRUNC(COLUMN(AF$2)/5)+2,FALSE)*SUMIFS('IEA-MethaneAbatement-US'!$M:$M,'IEA-MethaneAbatement-US'!$N:$N,"&lt;"&amp;$B35,'IEA-MethaneAbatement-US'!$N:$N,"&gt;="&amp;$A35,'IEA-MethaneAbatement-US'!$L:$L,$B$1))+(VLOOKUP($C$1,'Multipliers and Adjustments'!$A$70:$I$86,TRUNC(COLUMN(AF$2)/5)+2,FALSE)*SUMIFS('IEA-MethaneAbatement-US'!$M:$M,'IEA-MethaneAbatement-US'!$N:$N,"&lt;"&amp;$B35,'IEA-MethaneAbatement-US'!$N:$N,"&gt;="&amp;$A35,'IEA-MethaneAbatement-US'!$L:$L,$C$1))+(VLOOKUP($D$1,'Multipliers and Adjustments'!$A$70:$I$86,TRUNC(COLUMN(AF$2)/5)+2,FALSE)*SUMIFS('IEA-MethaneAbatement-US'!$M:$M,'IEA-MethaneAbatement-US'!$N:$N,"&lt;"&amp;$B35,'IEA-MethaneAbatement-US'!$N:$N,"&gt;="&amp;$A35,'IEA-MethaneAbatement-US'!$L:$L,$D$1)))*'State Downscaling Multipliers'!$B$7*(1+'EPA to IEA Scaling'!AJ$10)</f>
        <v>14579699641.351799</v>
      </c>
      <c r="AG35" s="163">
        <f>((VLOOKUP($B$1,'Multipliers and Adjustments'!$A$70:$I$86,TRUNC(COLUMN(AG$2)/5)+2,FALSE)*SUMIFS('IEA-MethaneAbatement-US'!$M:$M,'IEA-MethaneAbatement-US'!$N:$N,"&lt;"&amp;$B35,'IEA-MethaneAbatement-US'!$N:$N,"&gt;="&amp;$A35,'IEA-MethaneAbatement-US'!$L:$L,$B$1))+(VLOOKUP($C$1,'Multipliers and Adjustments'!$A$70:$I$86,TRUNC(COLUMN(AG$2)/5)+2,FALSE)*SUMIFS('IEA-MethaneAbatement-US'!$M:$M,'IEA-MethaneAbatement-US'!$N:$N,"&lt;"&amp;$B35,'IEA-MethaneAbatement-US'!$N:$N,"&gt;="&amp;$A35,'IEA-MethaneAbatement-US'!$L:$L,$C$1))+(VLOOKUP($D$1,'Multipliers and Adjustments'!$A$70:$I$86,TRUNC(COLUMN(AG$2)/5)+2,FALSE)*SUMIFS('IEA-MethaneAbatement-US'!$M:$M,'IEA-MethaneAbatement-US'!$N:$N,"&lt;"&amp;$B35,'IEA-MethaneAbatement-US'!$N:$N,"&gt;="&amp;$A35,'IEA-MethaneAbatement-US'!$L:$L,$D$1)))*'State Downscaling Multipliers'!$B$7*(1+'EPA to IEA Scaling'!AK$10)</f>
        <v>14661613924.617596</v>
      </c>
      <c r="AH35" s="58">
        <f>((VLOOKUP($B$1,'Multipliers and Adjustments'!$A$70:$I$86,TRUNC(COLUMN(AH$2)/5)+2,FALSE)*SUMIFS('IEA-MethaneAbatement-US'!$M:$M,'IEA-MethaneAbatement-US'!$N:$N,"&lt;"&amp;$B35,'IEA-MethaneAbatement-US'!$N:$N,"&gt;="&amp;$A35,'IEA-MethaneAbatement-US'!$L:$L,$B$1))+(VLOOKUP($C$1,'Multipliers and Adjustments'!$A$70:$I$86,TRUNC(COLUMN(AH$2)/5)+2,FALSE)*SUMIFS('IEA-MethaneAbatement-US'!$M:$M,'IEA-MethaneAbatement-US'!$N:$N,"&lt;"&amp;$B35,'IEA-MethaneAbatement-US'!$N:$N,"&gt;="&amp;$A35,'IEA-MethaneAbatement-US'!$L:$L,$C$1))+(VLOOKUP($D$1,'Multipliers and Adjustments'!$A$70:$I$86,TRUNC(COLUMN(AH$2)/5)+2,FALSE)*SUMIFS('IEA-MethaneAbatement-US'!$M:$M,'IEA-MethaneAbatement-US'!$N:$N,"&lt;"&amp;$B35,'IEA-MethaneAbatement-US'!$N:$N,"&gt;="&amp;$A35,'IEA-MethaneAbatement-US'!$L:$L,$D$1)))*'State Downscaling Multipliers'!$B$7*(1+'EPA to IEA Scaling'!AL$10)</f>
        <v>14736662457.82416</v>
      </c>
      <c r="AI35" s="58">
        <f>((VLOOKUP($B$1,'Multipliers and Adjustments'!$A$70:$I$86,TRUNC(COLUMN(AI$2)/5)+2,FALSE)*SUMIFS('IEA-MethaneAbatement-US'!$M:$M,'IEA-MethaneAbatement-US'!$N:$N,"&lt;"&amp;$B35,'IEA-MethaneAbatement-US'!$N:$N,"&gt;="&amp;$A35,'IEA-MethaneAbatement-US'!$L:$L,$B$1))+(VLOOKUP($C$1,'Multipliers and Adjustments'!$A$70:$I$86,TRUNC(COLUMN(AI$2)/5)+2,FALSE)*SUMIFS('IEA-MethaneAbatement-US'!$M:$M,'IEA-MethaneAbatement-US'!$N:$N,"&lt;"&amp;$B35,'IEA-MethaneAbatement-US'!$N:$N,"&gt;="&amp;$A35,'IEA-MethaneAbatement-US'!$L:$L,$C$1))+(VLOOKUP($D$1,'Multipliers and Adjustments'!$A$70:$I$86,TRUNC(COLUMN(AI$2)/5)+2,FALSE)*SUMIFS('IEA-MethaneAbatement-US'!$M:$M,'IEA-MethaneAbatement-US'!$N:$N,"&lt;"&amp;$B35,'IEA-MethaneAbatement-US'!$N:$N,"&gt;="&amp;$A35,'IEA-MethaneAbatement-US'!$L:$L,$D$1)))*'State Downscaling Multipliers'!$B$7*(1+'EPA to IEA Scaling'!AM$10)</f>
        <v>14811783187.403021</v>
      </c>
      <c r="AJ35" s="58">
        <f>((VLOOKUP($B$1,'Multipliers and Adjustments'!$A$70:$I$86,TRUNC(COLUMN(AJ$2)/5)+2,FALSE)*SUMIFS('IEA-MethaneAbatement-US'!$M:$M,'IEA-MethaneAbatement-US'!$N:$N,"&lt;"&amp;$B35,'IEA-MethaneAbatement-US'!$N:$N,"&gt;="&amp;$A35,'IEA-MethaneAbatement-US'!$L:$L,$B$1))+(VLOOKUP($C$1,'Multipliers and Adjustments'!$A$70:$I$86,TRUNC(COLUMN(AJ$2)/5)+2,FALSE)*SUMIFS('IEA-MethaneAbatement-US'!$M:$M,'IEA-MethaneAbatement-US'!$N:$N,"&lt;"&amp;$B35,'IEA-MethaneAbatement-US'!$N:$N,"&gt;="&amp;$A35,'IEA-MethaneAbatement-US'!$L:$L,$C$1))+(VLOOKUP($D$1,'Multipliers and Adjustments'!$A$70:$I$86,TRUNC(COLUMN(AJ$2)/5)+2,FALSE)*SUMIFS('IEA-MethaneAbatement-US'!$M:$M,'IEA-MethaneAbatement-US'!$N:$N,"&lt;"&amp;$B35,'IEA-MethaneAbatement-US'!$N:$N,"&gt;="&amp;$A35,'IEA-MethaneAbatement-US'!$L:$L,$D$1)))*'State Downscaling Multipliers'!$B$7*(1+'EPA to IEA Scaling'!AN$10)</f>
        <v>14886976217.583168</v>
      </c>
      <c r="AK35" s="58">
        <f>((VLOOKUP($B$1,'Multipliers and Adjustments'!$A$70:$I$86,TRUNC(COLUMN(AK$2)/5)+2,FALSE)*SUMIFS('IEA-MethaneAbatement-US'!$M:$M,'IEA-MethaneAbatement-US'!$N:$N,"&lt;"&amp;$B35,'IEA-MethaneAbatement-US'!$N:$N,"&gt;="&amp;$A35,'IEA-MethaneAbatement-US'!$L:$L,$B$1))+(VLOOKUP($C$1,'Multipliers and Adjustments'!$A$70:$I$86,TRUNC(COLUMN(AK$2)/5)+2,FALSE)*SUMIFS('IEA-MethaneAbatement-US'!$M:$M,'IEA-MethaneAbatement-US'!$N:$N,"&lt;"&amp;$B35,'IEA-MethaneAbatement-US'!$N:$N,"&gt;="&amp;$A35,'IEA-MethaneAbatement-US'!$L:$L,$C$1))+(VLOOKUP($D$1,'Multipliers and Adjustments'!$A$70:$I$86,TRUNC(COLUMN(AK$2)/5)+2,FALSE)*SUMIFS('IEA-MethaneAbatement-US'!$M:$M,'IEA-MethaneAbatement-US'!$N:$N,"&lt;"&amp;$B35,'IEA-MethaneAbatement-US'!$N:$N,"&gt;="&amp;$A35,'IEA-MethaneAbatement-US'!$L:$L,$D$1)))*'State Downscaling Multipliers'!$B$7*(1+'EPA to IEA Scaling'!AO$10)</f>
        <v>14962241652.794407</v>
      </c>
      <c r="AL35" s="163">
        <f>((VLOOKUP($B$1,'Multipliers and Adjustments'!$A$70:$I$86,TRUNC(COLUMN(AL$2)/5)+2,FALSE)*SUMIFS('IEA-MethaneAbatement-US'!$M:$M,'IEA-MethaneAbatement-US'!$N:$N,"&lt;"&amp;$B35,'IEA-MethaneAbatement-US'!$N:$N,"&gt;="&amp;$A35,'IEA-MethaneAbatement-US'!$L:$L,$B$1))+(VLOOKUP($C$1,'Multipliers and Adjustments'!$A$70:$I$86,TRUNC(COLUMN(AL$2)/5)+2,FALSE)*SUMIFS('IEA-MethaneAbatement-US'!$M:$M,'IEA-MethaneAbatement-US'!$N:$N,"&lt;"&amp;$B35,'IEA-MethaneAbatement-US'!$N:$N,"&gt;="&amp;$A35,'IEA-MethaneAbatement-US'!$L:$L,$C$1))+(VLOOKUP($D$1,'Multipliers and Adjustments'!$A$70:$I$86,TRUNC(COLUMN(AL$2)/5)+2,FALSE)*SUMIFS('IEA-MethaneAbatement-US'!$M:$M,'IEA-MethaneAbatement-US'!$N:$N,"&lt;"&amp;$B35,'IEA-MethaneAbatement-US'!$N:$N,"&gt;="&amp;$A35,'IEA-MethaneAbatement-US'!$L:$L,$D$1)))*'State Downscaling Multipliers'!$B$7*(1+'EPA to IEA Scaling'!AP$10)</f>
        <v>15037579597.667751</v>
      </c>
    </row>
    <row r="36" spans="1:38" ht="15.75" customHeight="1" x14ac:dyDescent="0.25">
      <c r="A36" s="50">
        <f t="shared" ref="A36:A74" si="3">B35</f>
        <v>10</v>
      </c>
      <c r="B36" s="50">
        <f t="shared" ref="B36:B44" si="4">A36+10</f>
        <v>20</v>
      </c>
      <c r="C36" s="58">
        <f>((VLOOKUP($B$1,'Multipliers and Adjustments'!$A$70:$I$86,TRUNC(COLUMN(C$2)/5)+2,FALSE)*SUMIFS('IEA-MethaneAbatement-US'!$M:$M,'IEA-MethaneAbatement-US'!$N:$N,"&lt;"&amp;$B36,'IEA-MethaneAbatement-US'!$N:$N,"&gt;="&amp;$A36,'IEA-MethaneAbatement-US'!$L:$L,$B$1))+(VLOOKUP($C$1,'Multipliers and Adjustments'!$A$70:$I$86,TRUNC(COLUMN(C$2)/5)+2,FALSE)*SUMIFS('IEA-MethaneAbatement-US'!$M:$M,'IEA-MethaneAbatement-US'!$N:$N,"&lt;"&amp;$B36,'IEA-MethaneAbatement-US'!$N:$N,"&gt;="&amp;$A36,'IEA-MethaneAbatement-US'!$L:$L,$C$1))+(VLOOKUP($D$1,'Multipliers and Adjustments'!$A$70:$I$86,TRUNC(COLUMN(C$2)/5)+2,FALSE)*SUMIFS('IEA-MethaneAbatement-US'!$M:$M,'IEA-MethaneAbatement-US'!$N:$N,"&lt;"&amp;$B36,'IEA-MethaneAbatement-US'!$N:$N,"&gt;="&amp;$A36,'IEA-MethaneAbatement-US'!$L:$L,$D$1)))*'State Downscaling Multipliers'!$B$7*(1+'EPA to IEA Scaling'!G$10)</f>
        <v>6475059499.305665</v>
      </c>
      <c r="D36" s="58">
        <f>((VLOOKUP($B$1,'Multipliers and Adjustments'!$A$70:$I$86,TRUNC(COLUMN(D$2)/5)+2,FALSE)*SUMIFS('IEA-MethaneAbatement-US'!$M:$M,'IEA-MethaneAbatement-US'!$N:$N,"&lt;"&amp;$B36,'IEA-MethaneAbatement-US'!$N:$N,"&gt;="&amp;$A36,'IEA-MethaneAbatement-US'!$L:$L,$B$1))+(VLOOKUP($C$1,'Multipliers and Adjustments'!$A$70:$I$86,TRUNC(COLUMN(D$2)/5)+2,FALSE)*SUMIFS('IEA-MethaneAbatement-US'!$M:$M,'IEA-MethaneAbatement-US'!$N:$N,"&lt;"&amp;$B36,'IEA-MethaneAbatement-US'!$N:$N,"&gt;="&amp;$A36,'IEA-MethaneAbatement-US'!$L:$L,$C$1))+(VLOOKUP($D$1,'Multipliers and Adjustments'!$A$70:$I$86,TRUNC(COLUMN(D$2)/5)+2,FALSE)*SUMIFS('IEA-MethaneAbatement-US'!$M:$M,'IEA-MethaneAbatement-US'!$N:$N,"&lt;"&amp;$B36,'IEA-MethaneAbatement-US'!$N:$N,"&gt;="&amp;$A36,'IEA-MethaneAbatement-US'!$L:$L,$D$1)))*'State Downscaling Multipliers'!$B$7*(1+'EPA to IEA Scaling'!H$10)</f>
        <v>6475059499.305665</v>
      </c>
      <c r="E36" s="58">
        <f>((VLOOKUP($B$1,'Multipliers and Adjustments'!$A$70:$I$86,TRUNC(COLUMN(E$2)/5)+2,FALSE)*SUMIFS('IEA-MethaneAbatement-US'!$M:$M,'IEA-MethaneAbatement-US'!$N:$N,"&lt;"&amp;$B36,'IEA-MethaneAbatement-US'!$N:$N,"&gt;="&amp;$A36,'IEA-MethaneAbatement-US'!$L:$L,$B$1))+(VLOOKUP($C$1,'Multipliers and Adjustments'!$A$70:$I$86,TRUNC(COLUMN(E$2)/5)+2,FALSE)*SUMIFS('IEA-MethaneAbatement-US'!$M:$M,'IEA-MethaneAbatement-US'!$N:$N,"&lt;"&amp;$B36,'IEA-MethaneAbatement-US'!$N:$N,"&gt;="&amp;$A36,'IEA-MethaneAbatement-US'!$L:$L,$C$1))+(VLOOKUP($D$1,'Multipliers and Adjustments'!$A$70:$I$86,TRUNC(COLUMN(E$2)/5)+2,FALSE)*SUMIFS('IEA-MethaneAbatement-US'!$M:$M,'IEA-MethaneAbatement-US'!$N:$N,"&lt;"&amp;$B36,'IEA-MethaneAbatement-US'!$N:$N,"&gt;="&amp;$A36,'IEA-MethaneAbatement-US'!$L:$L,$D$1)))*'State Downscaling Multipliers'!$B$7*(1+'EPA to IEA Scaling'!I$10)</f>
        <v>6612167888.6688204</v>
      </c>
      <c r="F36" s="58">
        <f>((VLOOKUP($B$1,'Multipliers and Adjustments'!$A$70:$I$86,TRUNC(COLUMN(F$2)/5)+2,FALSE)*SUMIFS('IEA-MethaneAbatement-US'!$M:$M,'IEA-MethaneAbatement-US'!$N:$N,"&lt;"&amp;$B36,'IEA-MethaneAbatement-US'!$N:$N,"&gt;="&amp;$A36,'IEA-MethaneAbatement-US'!$L:$L,$B$1))+(VLOOKUP($C$1,'Multipliers and Adjustments'!$A$70:$I$86,TRUNC(COLUMN(F$2)/5)+2,FALSE)*SUMIFS('IEA-MethaneAbatement-US'!$M:$M,'IEA-MethaneAbatement-US'!$N:$N,"&lt;"&amp;$B36,'IEA-MethaneAbatement-US'!$N:$N,"&gt;="&amp;$A36,'IEA-MethaneAbatement-US'!$L:$L,$C$1))+(VLOOKUP($D$1,'Multipliers and Adjustments'!$A$70:$I$86,TRUNC(COLUMN(F$2)/5)+2,FALSE)*SUMIFS('IEA-MethaneAbatement-US'!$M:$M,'IEA-MethaneAbatement-US'!$N:$N,"&lt;"&amp;$B36,'IEA-MethaneAbatement-US'!$N:$N,"&gt;="&amp;$A36,'IEA-MethaneAbatement-US'!$L:$L,$D$1)))*'State Downscaling Multipliers'!$B$7*(1+'EPA to IEA Scaling'!J$10)</f>
        <v>6664917565.1814022</v>
      </c>
      <c r="G36" s="162">
        <f>((VLOOKUP($B$1,'Multipliers and Adjustments'!$A$70:$I$86,TRUNC(COLUMN(G$2)/5)+2,FALSE)*SUMIFS('IEA-MethaneAbatement-US'!$M:$M,'IEA-MethaneAbatement-US'!$N:$N,"&lt;"&amp;$B36,'IEA-MethaneAbatement-US'!$N:$N,"&gt;="&amp;$A36,'IEA-MethaneAbatement-US'!$L:$L,$B$1))+(VLOOKUP($C$1,'Multipliers and Adjustments'!$A$70:$I$86,TRUNC(COLUMN(G$2)/5)+2,FALSE)*SUMIFS('IEA-MethaneAbatement-US'!$M:$M,'IEA-MethaneAbatement-US'!$N:$N,"&lt;"&amp;$B36,'IEA-MethaneAbatement-US'!$N:$N,"&gt;="&amp;$A36,'IEA-MethaneAbatement-US'!$L:$L,$C$1))+(VLOOKUP($D$1,'Multipliers and Adjustments'!$A$70:$I$86,TRUNC(COLUMN(G$2)/5)+2,FALSE)*SUMIFS('IEA-MethaneAbatement-US'!$M:$M,'IEA-MethaneAbatement-US'!$N:$N,"&lt;"&amp;$B36,'IEA-MethaneAbatement-US'!$N:$N,"&gt;="&amp;$A36,'IEA-MethaneAbatement-US'!$L:$L,$D$1)))*'State Downscaling Multipliers'!$B$7*(1+'EPA to IEA Scaling'!K$10)</f>
        <v>6715763585.9138641</v>
      </c>
      <c r="H36" s="163">
        <f>((VLOOKUP($B$1,'Multipliers and Adjustments'!$A$70:$I$86,TRUNC(COLUMN(H$2)/5)+2,FALSE)*SUMIFS('IEA-MethaneAbatement-US'!$M:$M,'IEA-MethaneAbatement-US'!$N:$N,"&lt;"&amp;$B36,'IEA-MethaneAbatement-US'!$N:$N,"&gt;="&amp;$A36,'IEA-MethaneAbatement-US'!$L:$L,$B$1))+(VLOOKUP($C$1,'Multipliers and Adjustments'!$A$70:$I$86,TRUNC(COLUMN(H$2)/5)+2,FALSE)*SUMIFS('IEA-MethaneAbatement-US'!$M:$M,'IEA-MethaneAbatement-US'!$N:$N,"&lt;"&amp;$B36,'IEA-MethaneAbatement-US'!$N:$N,"&gt;="&amp;$A36,'IEA-MethaneAbatement-US'!$L:$L,$C$1))+(VLOOKUP($D$1,'Multipliers and Adjustments'!$A$70:$I$86,TRUNC(COLUMN(H$2)/5)+2,FALSE)*SUMIFS('IEA-MethaneAbatement-US'!$M:$M,'IEA-MethaneAbatement-US'!$N:$N,"&lt;"&amp;$B36,'IEA-MethaneAbatement-US'!$N:$N,"&gt;="&amp;$A36,'IEA-MethaneAbatement-US'!$L:$L,$D$1)))*'State Downscaling Multipliers'!$B$7*(1+'EPA to IEA Scaling'!L$10)</f>
        <v>6763098914.2651634</v>
      </c>
      <c r="I36" s="58">
        <f>((VLOOKUP($B$1,'Multipliers and Adjustments'!$A$70:$I$86,TRUNC(COLUMN(I$2)/5)+2,FALSE)*SUMIFS('IEA-MethaneAbatement-US'!$M:$M,'IEA-MethaneAbatement-US'!$N:$N,"&lt;"&amp;$B36,'IEA-MethaneAbatement-US'!$N:$N,"&gt;="&amp;$A36,'IEA-MethaneAbatement-US'!$L:$L,$B$1))+(VLOOKUP($C$1,'Multipliers and Adjustments'!$A$70:$I$86,TRUNC(COLUMN(I$2)/5)+2,FALSE)*SUMIFS('IEA-MethaneAbatement-US'!$M:$M,'IEA-MethaneAbatement-US'!$N:$N,"&lt;"&amp;$B36,'IEA-MethaneAbatement-US'!$N:$N,"&gt;="&amp;$A36,'IEA-MethaneAbatement-US'!$L:$L,$C$1))+(VLOOKUP($D$1,'Multipliers and Adjustments'!$A$70:$I$86,TRUNC(COLUMN(I$2)/5)+2,FALSE)*SUMIFS('IEA-MethaneAbatement-US'!$M:$M,'IEA-MethaneAbatement-US'!$N:$N,"&lt;"&amp;$B36,'IEA-MethaneAbatement-US'!$N:$N,"&gt;="&amp;$A36,'IEA-MethaneAbatement-US'!$L:$L,$D$1)))*'State Downscaling Multipliers'!$B$7*(1+'EPA to IEA Scaling'!M$10)</f>
        <v>6827288282.4821453</v>
      </c>
      <c r="J36" s="58">
        <f>((VLOOKUP($B$1,'Multipliers and Adjustments'!$A$70:$I$86,TRUNC(COLUMN(J$2)/5)+2,FALSE)*SUMIFS('IEA-MethaneAbatement-US'!$M:$M,'IEA-MethaneAbatement-US'!$N:$N,"&lt;"&amp;$B36,'IEA-MethaneAbatement-US'!$N:$N,"&gt;="&amp;$A36,'IEA-MethaneAbatement-US'!$L:$L,$B$1))+(VLOOKUP($C$1,'Multipliers and Adjustments'!$A$70:$I$86,TRUNC(COLUMN(J$2)/5)+2,FALSE)*SUMIFS('IEA-MethaneAbatement-US'!$M:$M,'IEA-MethaneAbatement-US'!$N:$N,"&lt;"&amp;$B36,'IEA-MethaneAbatement-US'!$N:$N,"&gt;="&amp;$A36,'IEA-MethaneAbatement-US'!$L:$L,$C$1))+(VLOOKUP($D$1,'Multipliers and Adjustments'!$A$70:$I$86,TRUNC(COLUMN(J$2)/5)+2,FALSE)*SUMIFS('IEA-MethaneAbatement-US'!$M:$M,'IEA-MethaneAbatement-US'!$N:$N,"&lt;"&amp;$B36,'IEA-MethaneAbatement-US'!$N:$N,"&gt;="&amp;$A36,'IEA-MethaneAbatement-US'!$L:$L,$D$1)))*'State Downscaling Multipliers'!$B$7*(1+'EPA to IEA Scaling'!N$10)</f>
        <v>6890430113.9855165</v>
      </c>
      <c r="K36" s="58">
        <f>((VLOOKUP($B$1,'Multipliers and Adjustments'!$A$70:$I$86,TRUNC(COLUMN(K$2)/5)+2,FALSE)*SUMIFS('IEA-MethaneAbatement-US'!$M:$M,'IEA-MethaneAbatement-US'!$N:$N,"&lt;"&amp;$B36,'IEA-MethaneAbatement-US'!$N:$N,"&gt;="&amp;$A36,'IEA-MethaneAbatement-US'!$L:$L,$B$1))+(VLOOKUP($C$1,'Multipliers and Adjustments'!$A$70:$I$86,TRUNC(COLUMN(K$2)/5)+2,FALSE)*SUMIFS('IEA-MethaneAbatement-US'!$M:$M,'IEA-MethaneAbatement-US'!$N:$N,"&lt;"&amp;$B36,'IEA-MethaneAbatement-US'!$N:$N,"&gt;="&amp;$A36,'IEA-MethaneAbatement-US'!$L:$L,$C$1))+(VLOOKUP($D$1,'Multipliers and Adjustments'!$A$70:$I$86,TRUNC(COLUMN(K$2)/5)+2,FALSE)*SUMIFS('IEA-MethaneAbatement-US'!$M:$M,'IEA-MethaneAbatement-US'!$N:$N,"&lt;"&amp;$B36,'IEA-MethaneAbatement-US'!$N:$N,"&gt;="&amp;$A36,'IEA-MethaneAbatement-US'!$L:$L,$D$1)))*'State Downscaling Multipliers'!$B$7*(1+'EPA to IEA Scaling'!O$10)</f>
        <v>6952549844.1017466</v>
      </c>
      <c r="L36" s="58">
        <f>((VLOOKUP($B$1,'Multipliers and Adjustments'!$A$70:$I$86,TRUNC(COLUMN(L$2)/5)+2,FALSE)*SUMIFS('IEA-MethaneAbatement-US'!$M:$M,'IEA-MethaneAbatement-US'!$N:$N,"&lt;"&amp;$B36,'IEA-MethaneAbatement-US'!$N:$N,"&gt;="&amp;$A36,'IEA-MethaneAbatement-US'!$L:$L,$B$1))+(VLOOKUP($C$1,'Multipliers and Adjustments'!$A$70:$I$86,TRUNC(COLUMN(L$2)/5)+2,FALSE)*SUMIFS('IEA-MethaneAbatement-US'!$M:$M,'IEA-MethaneAbatement-US'!$N:$N,"&lt;"&amp;$B36,'IEA-MethaneAbatement-US'!$N:$N,"&gt;="&amp;$A36,'IEA-MethaneAbatement-US'!$L:$L,$C$1))+(VLOOKUP($D$1,'Multipliers and Adjustments'!$A$70:$I$86,TRUNC(COLUMN(L$2)/5)+2,FALSE)*SUMIFS('IEA-MethaneAbatement-US'!$M:$M,'IEA-MethaneAbatement-US'!$N:$N,"&lt;"&amp;$B36,'IEA-MethaneAbatement-US'!$N:$N,"&gt;="&amp;$A36,'IEA-MethaneAbatement-US'!$L:$L,$D$1)))*'State Downscaling Multipliers'!$B$7*(1+'EPA to IEA Scaling'!P$10)</f>
        <v>7013672091.3054609</v>
      </c>
      <c r="M36" s="163">
        <f>((VLOOKUP($B$1,'Multipliers and Adjustments'!$A$70:$I$86,TRUNC(COLUMN(M$2)/5)+2,FALSE)*SUMIFS('IEA-MethaneAbatement-US'!$M:$M,'IEA-MethaneAbatement-US'!$N:$N,"&lt;"&amp;$B36,'IEA-MethaneAbatement-US'!$N:$N,"&gt;="&amp;$A36,'IEA-MethaneAbatement-US'!$L:$L,$B$1))+(VLOOKUP($C$1,'Multipliers and Adjustments'!$A$70:$I$86,TRUNC(COLUMN(M$2)/5)+2,FALSE)*SUMIFS('IEA-MethaneAbatement-US'!$M:$M,'IEA-MethaneAbatement-US'!$N:$N,"&lt;"&amp;$B36,'IEA-MethaneAbatement-US'!$N:$N,"&gt;="&amp;$A36,'IEA-MethaneAbatement-US'!$L:$L,$C$1))+(VLOOKUP($D$1,'Multipliers and Adjustments'!$A$70:$I$86,TRUNC(COLUMN(M$2)/5)+2,FALSE)*SUMIFS('IEA-MethaneAbatement-US'!$M:$M,'IEA-MethaneAbatement-US'!$N:$N,"&lt;"&amp;$B36,'IEA-MethaneAbatement-US'!$N:$N,"&gt;="&amp;$A36,'IEA-MethaneAbatement-US'!$L:$L,$D$1)))*'State Downscaling Multipliers'!$B$7*(1+'EPA to IEA Scaling'!Q$10)</f>
        <v>7073820689.7498169</v>
      </c>
      <c r="N36" s="58">
        <f>((VLOOKUP($B$1,'Multipliers and Adjustments'!$A$70:$I$86,TRUNC(COLUMN(N$2)/5)+2,FALSE)*SUMIFS('IEA-MethaneAbatement-US'!$M:$M,'IEA-MethaneAbatement-US'!$N:$N,"&lt;"&amp;$B36,'IEA-MethaneAbatement-US'!$N:$N,"&gt;="&amp;$A36,'IEA-MethaneAbatement-US'!$L:$L,$B$1))+(VLOOKUP($C$1,'Multipliers and Adjustments'!$A$70:$I$86,TRUNC(COLUMN(N$2)/5)+2,FALSE)*SUMIFS('IEA-MethaneAbatement-US'!$M:$M,'IEA-MethaneAbatement-US'!$N:$N,"&lt;"&amp;$B36,'IEA-MethaneAbatement-US'!$N:$N,"&gt;="&amp;$A36,'IEA-MethaneAbatement-US'!$L:$L,$C$1))+(VLOOKUP($D$1,'Multipliers and Adjustments'!$A$70:$I$86,TRUNC(COLUMN(N$2)/5)+2,FALSE)*SUMIFS('IEA-MethaneAbatement-US'!$M:$M,'IEA-MethaneAbatement-US'!$N:$N,"&lt;"&amp;$B36,'IEA-MethaneAbatement-US'!$N:$N,"&gt;="&amp;$A36,'IEA-MethaneAbatement-US'!$L:$L,$D$1)))*'State Downscaling Multipliers'!$B$7*(1+'EPA to IEA Scaling'!R$10)</f>
        <v>7132992838.6437368</v>
      </c>
      <c r="O36" s="58">
        <f>((VLOOKUP($B$1,'Multipliers and Adjustments'!$A$70:$I$86,TRUNC(COLUMN(O$2)/5)+2,FALSE)*SUMIFS('IEA-MethaneAbatement-US'!$M:$M,'IEA-MethaneAbatement-US'!$N:$N,"&lt;"&amp;$B36,'IEA-MethaneAbatement-US'!$N:$N,"&gt;="&amp;$A36,'IEA-MethaneAbatement-US'!$L:$L,$B$1))+(VLOOKUP($C$1,'Multipliers and Adjustments'!$A$70:$I$86,TRUNC(COLUMN(O$2)/5)+2,FALSE)*SUMIFS('IEA-MethaneAbatement-US'!$M:$M,'IEA-MethaneAbatement-US'!$N:$N,"&lt;"&amp;$B36,'IEA-MethaneAbatement-US'!$N:$N,"&gt;="&amp;$A36,'IEA-MethaneAbatement-US'!$L:$L,$C$1))+(VLOOKUP($D$1,'Multipliers and Adjustments'!$A$70:$I$86,TRUNC(COLUMN(O$2)/5)+2,FALSE)*SUMIFS('IEA-MethaneAbatement-US'!$M:$M,'IEA-MethaneAbatement-US'!$N:$N,"&lt;"&amp;$B36,'IEA-MethaneAbatement-US'!$N:$N,"&gt;="&amp;$A36,'IEA-MethaneAbatement-US'!$L:$L,$D$1)))*'State Downscaling Multipliers'!$B$7*(1+'EPA to IEA Scaling'!S$10)</f>
        <v>7191718481.2481146</v>
      </c>
      <c r="P36" s="58">
        <f>((VLOOKUP($B$1,'Multipliers and Adjustments'!$A$70:$I$86,TRUNC(COLUMN(P$2)/5)+2,FALSE)*SUMIFS('IEA-MethaneAbatement-US'!$M:$M,'IEA-MethaneAbatement-US'!$N:$N,"&lt;"&amp;$B36,'IEA-MethaneAbatement-US'!$N:$N,"&gt;="&amp;$A36,'IEA-MethaneAbatement-US'!$L:$L,$B$1))+(VLOOKUP($C$1,'Multipliers and Adjustments'!$A$70:$I$86,TRUNC(COLUMN(P$2)/5)+2,FALSE)*SUMIFS('IEA-MethaneAbatement-US'!$M:$M,'IEA-MethaneAbatement-US'!$N:$N,"&lt;"&amp;$B36,'IEA-MethaneAbatement-US'!$N:$N,"&gt;="&amp;$A36,'IEA-MethaneAbatement-US'!$L:$L,$C$1))+(VLOOKUP($D$1,'Multipliers and Adjustments'!$A$70:$I$86,TRUNC(COLUMN(P$2)/5)+2,FALSE)*SUMIFS('IEA-MethaneAbatement-US'!$M:$M,'IEA-MethaneAbatement-US'!$N:$N,"&lt;"&amp;$B36,'IEA-MethaneAbatement-US'!$N:$N,"&gt;="&amp;$A36,'IEA-MethaneAbatement-US'!$L:$L,$D$1)))*'State Downscaling Multipliers'!$B$7*(1+'EPA to IEA Scaling'!T$10)</f>
        <v>7250002652.4947701</v>
      </c>
      <c r="Q36" s="58">
        <f>((VLOOKUP($B$1,'Multipliers and Adjustments'!$A$70:$I$86,TRUNC(COLUMN(Q$2)/5)+2,FALSE)*SUMIFS('IEA-MethaneAbatement-US'!$M:$M,'IEA-MethaneAbatement-US'!$N:$N,"&lt;"&amp;$B36,'IEA-MethaneAbatement-US'!$N:$N,"&gt;="&amp;$A36,'IEA-MethaneAbatement-US'!$L:$L,$B$1))+(VLOOKUP($C$1,'Multipliers and Adjustments'!$A$70:$I$86,TRUNC(COLUMN(Q$2)/5)+2,FALSE)*SUMIFS('IEA-MethaneAbatement-US'!$M:$M,'IEA-MethaneAbatement-US'!$N:$N,"&lt;"&amp;$B36,'IEA-MethaneAbatement-US'!$N:$N,"&gt;="&amp;$A36,'IEA-MethaneAbatement-US'!$L:$L,$C$1))+(VLOOKUP($D$1,'Multipliers and Adjustments'!$A$70:$I$86,TRUNC(COLUMN(Q$2)/5)+2,FALSE)*SUMIFS('IEA-MethaneAbatement-US'!$M:$M,'IEA-MethaneAbatement-US'!$N:$N,"&lt;"&amp;$B36,'IEA-MethaneAbatement-US'!$N:$N,"&gt;="&amp;$A36,'IEA-MethaneAbatement-US'!$L:$L,$D$1)))*'State Downscaling Multipliers'!$B$7*(1+'EPA to IEA Scaling'!U$10)</f>
        <v>7307850311.8985682</v>
      </c>
      <c r="R36" s="163">
        <f>((VLOOKUP($B$1,'Multipliers and Adjustments'!$A$70:$I$86,TRUNC(COLUMN(R$2)/5)+2,FALSE)*SUMIFS('IEA-MethaneAbatement-US'!$M:$M,'IEA-MethaneAbatement-US'!$N:$N,"&lt;"&amp;$B36,'IEA-MethaneAbatement-US'!$N:$N,"&gt;="&amp;$A36,'IEA-MethaneAbatement-US'!$L:$L,$B$1))+(VLOOKUP($C$1,'Multipliers and Adjustments'!$A$70:$I$86,TRUNC(COLUMN(R$2)/5)+2,FALSE)*SUMIFS('IEA-MethaneAbatement-US'!$M:$M,'IEA-MethaneAbatement-US'!$N:$N,"&lt;"&amp;$B36,'IEA-MethaneAbatement-US'!$N:$N,"&gt;="&amp;$A36,'IEA-MethaneAbatement-US'!$L:$L,$C$1))+(VLOOKUP($D$1,'Multipliers and Adjustments'!$A$70:$I$86,TRUNC(COLUMN(R$2)/5)+2,FALSE)*SUMIFS('IEA-MethaneAbatement-US'!$M:$M,'IEA-MethaneAbatement-US'!$N:$N,"&lt;"&amp;$B36,'IEA-MethaneAbatement-US'!$N:$N,"&gt;="&amp;$A36,'IEA-MethaneAbatement-US'!$L:$L,$D$1)))*'State Downscaling Multipliers'!$B$7*(1+'EPA to IEA Scaling'!V$10)</f>
        <v>7365266344.9641857</v>
      </c>
      <c r="S36" s="58">
        <f>((VLOOKUP($B$1,'Multipliers and Adjustments'!$A$70:$I$86,TRUNC(COLUMN(S$2)/5)+2,FALSE)*SUMIFS('IEA-MethaneAbatement-US'!$M:$M,'IEA-MethaneAbatement-US'!$N:$N,"&lt;"&amp;$B36,'IEA-MethaneAbatement-US'!$N:$N,"&gt;="&amp;$A36,'IEA-MethaneAbatement-US'!$L:$L,$B$1))+(VLOOKUP($C$1,'Multipliers and Adjustments'!$A$70:$I$86,TRUNC(COLUMN(S$2)/5)+2,FALSE)*SUMIFS('IEA-MethaneAbatement-US'!$M:$M,'IEA-MethaneAbatement-US'!$N:$N,"&lt;"&amp;$B36,'IEA-MethaneAbatement-US'!$N:$N,"&gt;="&amp;$A36,'IEA-MethaneAbatement-US'!$L:$L,$C$1))+(VLOOKUP($D$1,'Multipliers and Adjustments'!$A$70:$I$86,TRUNC(COLUMN(S$2)/5)+2,FALSE)*SUMIFS('IEA-MethaneAbatement-US'!$M:$M,'IEA-MethaneAbatement-US'!$N:$N,"&lt;"&amp;$B36,'IEA-MethaneAbatement-US'!$N:$N,"&gt;="&amp;$A36,'IEA-MethaneAbatement-US'!$L:$L,$D$1)))*'State Downscaling Multipliers'!$B$7*(1+'EPA to IEA Scaling'!W$10)</f>
        <v>7417289229.0815248</v>
      </c>
      <c r="T36" s="58">
        <f>((VLOOKUP($B$1,'Multipliers and Adjustments'!$A$70:$I$86,TRUNC(COLUMN(T$2)/5)+2,FALSE)*SUMIFS('IEA-MethaneAbatement-US'!$M:$M,'IEA-MethaneAbatement-US'!$N:$N,"&lt;"&amp;$B36,'IEA-MethaneAbatement-US'!$N:$N,"&gt;="&amp;$A36,'IEA-MethaneAbatement-US'!$L:$L,$B$1))+(VLOOKUP($C$1,'Multipliers and Adjustments'!$A$70:$I$86,TRUNC(COLUMN(T$2)/5)+2,FALSE)*SUMIFS('IEA-MethaneAbatement-US'!$M:$M,'IEA-MethaneAbatement-US'!$N:$N,"&lt;"&amp;$B36,'IEA-MethaneAbatement-US'!$N:$N,"&gt;="&amp;$A36,'IEA-MethaneAbatement-US'!$L:$L,$C$1))+(VLOOKUP($D$1,'Multipliers and Adjustments'!$A$70:$I$86,TRUNC(COLUMN(T$2)/5)+2,FALSE)*SUMIFS('IEA-MethaneAbatement-US'!$M:$M,'IEA-MethaneAbatement-US'!$N:$N,"&lt;"&amp;$B36,'IEA-MethaneAbatement-US'!$N:$N,"&gt;="&amp;$A36,'IEA-MethaneAbatement-US'!$L:$L,$D$1)))*'State Downscaling Multipliers'!$B$7*(1+'EPA to IEA Scaling'!X$10)</f>
        <v>7469359498.132596</v>
      </c>
      <c r="U36" s="58">
        <f>((VLOOKUP($B$1,'Multipliers and Adjustments'!$A$70:$I$86,TRUNC(COLUMN(U$2)/5)+2,FALSE)*SUMIFS('IEA-MethaneAbatement-US'!$M:$M,'IEA-MethaneAbatement-US'!$N:$N,"&lt;"&amp;$B36,'IEA-MethaneAbatement-US'!$N:$N,"&gt;="&amp;$A36,'IEA-MethaneAbatement-US'!$L:$L,$B$1))+(VLOOKUP($C$1,'Multipliers and Adjustments'!$A$70:$I$86,TRUNC(COLUMN(U$2)/5)+2,FALSE)*SUMIFS('IEA-MethaneAbatement-US'!$M:$M,'IEA-MethaneAbatement-US'!$N:$N,"&lt;"&amp;$B36,'IEA-MethaneAbatement-US'!$N:$N,"&gt;="&amp;$A36,'IEA-MethaneAbatement-US'!$L:$L,$C$1))+(VLOOKUP($D$1,'Multipliers and Adjustments'!$A$70:$I$86,TRUNC(COLUMN(U$2)/5)+2,FALSE)*SUMIFS('IEA-MethaneAbatement-US'!$M:$M,'IEA-MethaneAbatement-US'!$N:$N,"&lt;"&amp;$B36,'IEA-MethaneAbatement-US'!$N:$N,"&gt;="&amp;$A36,'IEA-MethaneAbatement-US'!$L:$L,$D$1)))*'State Downscaling Multipliers'!$B$7*(1+'EPA to IEA Scaling'!Y$10)</f>
        <v>7521477216.8875704</v>
      </c>
      <c r="V36" s="58">
        <f>((VLOOKUP($B$1,'Multipliers and Adjustments'!$A$70:$I$86,TRUNC(COLUMN(V$2)/5)+2,FALSE)*SUMIFS('IEA-MethaneAbatement-US'!$M:$M,'IEA-MethaneAbatement-US'!$N:$N,"&lt;"&amp;$B36,'IEA-MethaneAbatement-US'!$N:$N,"&gt;="&amp;$A36,'IEA-MethaneAbatement-US'!$L:$L,$B$1))+(VLOOKUP($C$1,'Multipliers and Adjustments'!$A$70:$I$86,TRUNC(COLUMN(V$2)/5)+2,FALSE)*SUMIFS('IEA-MethaneAbatement-US'!$M:$M,'IEA-MethaneAbatement-US'!$N:$N,"&lt;"&amp;$B36,'IEA-MethaneAbatement-US'!$N:$N,"&gt;="&amp;$A36,'IEA-MethaneAbatement-US'!$L:$L,$C$1))+(VLOOKUP($D$1,'Multipliers and Adjustments'!$A$70:$I$86,TRUNC(COLUMN(V$2)/5)+2,FALSE)*SUMIFS('IEA-MethaneAbatement-US'!$M:$M,'IEA-MethaneAbatement-US'!$N:$N,"&lt;"&amp;$B36,'IEA-MethaneAbatement-US'!$N:$N,"&gt;="&amp;$A36,'IEA-MethaneAbatement-US'!$L:$L,$D$1)))*'State Downscaling Multipliers'!$B$7*(1+'EPA to IEA Scaling'!Z$10)</f>
        <v>7573642450.2348146</v>
      </c>
      <c r="W36" s="163">
        <f>((VLOOKUP($B$1,'Multipliers and Adjustments'!$A$70:$I$86,TRUNC(COLUMN(W$2)/5)+2,FALSE)*SUMIFS('IEA-MethaneAbatement-US'!$M:$M,'IEA-MethaneAbatement-US'!$N:$N,"&lt;"&amp;$B36,'IEA-MethaneAbatement-US'!$N:$N,"&gt;="&amp;$A36,'IEA-MethaneAbatement-US'!$L:$L,$B$1))+(VLOOKUP($C$1,'Multipliers and Adjustments'!$A$70:$I$86,TRUNC(COLUMN(W$2)/5)+2,FALSE)*SUMIFS('IEA-MethaneAbatement-US'!$M:$M,'IEA-MethaneAbatement-US'!$N:$N,"&lt;"&amp;$B36,'IEA-MethaneAbatement-US'!$N:$N,"&gt;="&amp;$A36,'IEA-MethaneAbatement-US'!$L:$L,$C$1))+(VLOOKUP($D$1,'Multipliers and Adjustments'!$A$70:$I$86,TRUNC(COLUMN(W$2)/5)+2,FALSE)*SUMIFS('IEA-MethaneAbatement-US'!$M:$M,'IEA-MethaneAbatement-US'!$N:$N,"&lt;"&amp;$B36,'IEA-MethaneAbatement-US'!$N:$N,"&gt;="&amp;$A36,'IEA-MethaneAbatement-US'!$L:$L,$D$1)))*'State Downscaling Multipliers'!$B$7*(1+'EPA to IEA Scaling'!AA$10)</f>
        <v>7625855263.1809282</v>
      </c>
      <c r="X36" s="58">
        <f>((VLOOKUP($B$1,'Multipliers and Adjustments'!$A$70:$I$86,TRUNC(COLUMN(X$2)/5)+2,FALSE)*SUMIFS('IEA-MethaneAbatement-US'!$M:$M,'IEA-MethaneAbatement-US'!$N:$N,"&lt;"&amp;$B36,'IEA-MethaneAbatement-US'!$N:$N,"&gt;="&amp;$A36,'IEA-MethaneAbatement-US'!$L:$L,$B$1))+(VLOOKUP($C$1,'Multipliers and Adjustments'!$A$70:$I$86,TRUNC(COLUMN(X$2)/5)+2,FALSE)*SUMIFS('IEA-MethaneAbatement-US'!$M:$M,'IEA-MethaneAbatement-US'!$N:$N,"&lt;"&amp;$B36,'IEA-MethaneAbatement-US'!$N:$N,"&gt;="&amp;$A36,'IEA-MethaneAbatement-US'!$L:$L,$C$1))+(VLOOKUP($D$1,'Multipliers and Adjustments'!$A$70:$I$86,TRUNC(COLUMN(X$2)/5)+2,FALSE)*SUMIFS('IEA-MethaneAbatement-US'!$M:$M,'IEA-MethaneAbatement-US'!$N:$N,"&lt;"&amp;$B36,'IEA-MethaneAbatement-US'!$N:$N,"&gt;="&amp;$A36,'IEA-MethaneAbatement-US'!$L:$L,$D$1)))*'State Downscaling Multipliers'!$B$7*(1+'EPA to IEA Scaling'!AB$10)</f>
        <v>7674246181.9266682</v>
      </c>
      <c r="Y36" s="58">
        <f>((VLOOKUP($B$1,'Multipliers and Adjustments'!$A$70:$I$86,TRUNC(COLUMN(Y$2)/5)+2,FALSE)*SUMIFS('IEA-MethaneAbatement-US'!$M:$M,'IEA-MethaneAbatement-US'!$N:$N,"&lt;"&amp;$B36,'IEA-MethaneAbatement-US'!$N:$N,"&gt;="&amp;$A36,'IEA-MethaneAbatement-US'!$L:$L,$B$1))+(VLOOKUP($C$1,'Multipliers and Adjustments'!$A$70:$I$86,TRUNC(COLUMN(Y$2)/5)+2,FALSE)*SUMIFS('IEA-MethaneAbatement-US'!$M:$M,'IEA-MethaneAbatement-US'!$N:$N,"&lt;"&amp;$B36,'IEA-MethaneAbatement-US'!$N:$N,"&gt;="&amp;$A36,'IEA-MethaneAbatement-US'!$L:$L,$C$1))+(VLOOKUP($D$1,'Multipliers and Adjustments'!$A$70:$I$86,TRUNC(COLUMN(Y$2)/5)+2,FALSE)*SUMIFS('IEA-MethaneAbatement-US'!$M:$M,'IEA-MethaneAbatement-US'!$N:$N,"&lt;"&amp;$B36,'IEA-MethaneAbatement-US'!$N:$N,"&gt;="&amp;$A36,'IEA-MethaneAbatement-US'!$L:$L,$D$1)))*'State Downscaling Multipliers'!$B$7*(1+'EPA to IEA Scaling'!AC$10)</f>
        <v>7722268789.6029806</v>
      </c>
      <c r="Z36" s="58">
        <f>((VLOOKUP($B$1,'Multipliers and Adjustments'!$A$70:$I$86,TRUNC(COLUMN(Z$2)/5)+2,FALSE)*SUMIFS('IEA-MethaneAbatement-US'!$M:$M,'IEA-MethaneAbatement-US'!$N:$N,"&lt;"&amp;$B36,'IEA-MethaneAbatement-US'!$N:$N,"&gt;="&amp;$A36,'IEA-MethaneAbatement-US'!$L:$L,$B$1))+(VLOOKUP($C$1,'Multipliers and Adjustments'!$A$70:$I$86,TRUNC(COLUMN(Z$2)/5)+2,FALSE)*SUMIFS('IEA-MethaneAbatement-US'!$M:$M,'IEA-MethaneAbatement-US'!$N:$N,"&lt;"&amp;$B36,'IEA-MethaneAbatement-US'!$N:$N,"&gt;="&amp;$A36,'IEA-MethaneAbatement-US'!$L:$L,$C$1))+(VLOOKUP($D$1,'Multipliers and Adjustments'!$A$70:$I$86,TRUNC(COLUMN(Z$2)/5)+2,FALSE)*SUMIFS('IEA-MethaneAbatement-US'!$M:$M,'IEA-MethaneAbatement-US'!$N:$N,"&lt;"&amp;$B36,'IEA-MethaneAbatement-US'!$N:$N,"&gt;="&amp;$A36,'IEA-MethaneAbatement-US'!$L:$L,$D$1)))*'State Downscaling Multipliers'!$B$7*(1+'EPA to IEA Scaling'!AD$10)</f>
        <v>7769927275.1805897</v>
      </c>
      <c r="AA36" s="58">
        <f>((VLOOKUP($B$1,'Multipliers and Adjustments'!$A$70:$I$86,TRUNC(COLUMN(AA$2)/5)+2,FALSE)*SUMIFS('IEA-MethaneAbatement-US'!$M:$M,'IEA-MethaneAbatement-US'!$N:$N,"&lt;"&amp;$B36,'IEA-MethaneAbatement-US'!$N:$N,"&gt;="&amp;$A36,'IEA-MethaneAbatement-US'!$L:$L,$B$1))+(VLOOKUP($C$1,'Multipliers and Adjustments'!$A$70:$I$86,TRUNC(COLUMN(AA$2)/5)+2,FALSE)*SUMIFS('IEA-MethaneAbatement-US'!$M:$M,'IEA-MethaneAbatement-US'!$N:$N,"&lt;"&amp;$B36,'IEA-MethaneAbatement-US'!$N:$N,"&gt;="&amp;$A36,'IEA-MethaneAbatement-US'!$L:$L,$C$1))+(VLOOKUP($D$1,'Multipliers and Adjustments'!$A$70:$I$86,TRUNC(COLUMN(AA$2)/5)+2,FALSE)*SUMIFS('IEA-MethaneAbatement-US'!$M:$M,'IEA-MethaneAbatement-US'!$N:$N,"&lt;"&amp;$B36,'IEA-MethaneAbatement-US'!$N:$N,"&gt;="&amp;$A36,'IEA-MethaneAbatement-US'!$L:$L,$D$1)))*'State Downscaling Multipliers'!$B$7*(1+'EPA to IEA Scaling'!AE$10)</f>
        <v>7817225764.3460913</v>
      </c>
      <c r="AB36" s="163">
        <f>((VLOOKUP($B$1,'Multipliers and Adjustments'!$A$70:$I$86,TRUNC(COLUMN(AB$2)/5)+2,FALSE)*SUMIFS('IEA-MethaneAbatement-US'!$M:$M,'IEA-MethaneAbatement-US'!$N:$N,"&lt;"&amp;$B36,'IEA-MethaneAbatement-US'!$N:$N,"&gt;="&amp;$A36,'IEA-MethaneAbatement-US'!$L:$L,$B$1))+(VLOOKUP($C$1,'Multipliers and Adjustments'!$A$70:$I$86,TRUNC(COLUMN(AB$2)/5)+2,FALSE)*SUMIFS('IEA-MethaneAbatement-US'!$M:$M,'IEA-MethaneAbatement-US'!$N:$N,"&lt;"&amp;$B36,'IEA-MethaneAbatement-US'!$N:$N,"&gt;="&amp;$A36,'IEA-MethaneAbatement-US'!$L:$L,$C$1))+(VLOOKUP($D$1,'Multipliers and Adjustments'!$A$70:$I$86,TRUNC(COLUMN(AB$2)/5)+2,FALSE)*SUMIFS('IEA-MethaneAbatement-US'!$M:$M,'IEA-MethaneAbatement-US'!$N:$N,"&lt;"&amp;$B36,'IEA-MethaneAbatement-US'!$N:$N,"&gt;="&amp;$A36,'IEA-MethaneAbatement-US'!$L:$L,$D$1)))*'State Downscaling Multipliers'!$B$7*(1+'EPA to IEA Scaling'!AF$10)</f>
        <v>7864168320.6924429</v>
      </c>
      <c r="AC36" s="58">
        <f>((VLOOKUP($B$1,'Multipliers and Adjustments'!$A$70:$I$86,TRUNC(COLUMN(AC$2)/5)+2,FALSE)*SUMIFS('IEA-MethaneAbatement-US'!$M:$M,'IEA-MethaneAbatement-US'!$N:$N,"&lt;"&amp;$B36,'IEA-MethaneAbatement-US'!$N:$N,"&gt;="&amp;$A36,'IEA-MethaneAbatement-US'!$L:$L,$B$1))+(VLOOKUP($C$1,'Multipliers and Adjustments'!$A$70:$I$86,TRUNC(COLUMN(AC$2)/5)+2,FALSE)*SUMIFS('IEA-MethaneAbatement-US'!$M:$M,'IEA-MethaneAbatement-US'!$N:$N,"&lt;"&amp;$B36,'IEA-MethaneAbatement-US'!$N:$N,"&gt;="&amp;$A36,'IEA-MethaneAbatement-US'!$L:$L,$C$1))+(VLOOKUP($D$1,'Multipliers and Adjustments'!$A$70:$I$86,TRUNC(COLUMN(AC$2)/5)+2,FALSE)*SUMIFS('IEA-MethaneAbatement-US'!$M:$M,'IEA-MethaneAbatement-US'!$N:$N,"&lt;"&amp;$B36,'IEA-MethaneAbatement-US'!$N:$N,"&gt;="&amp;$A36,'IEA-MethaneAbatement-US'!$L:$L,$D$1)))*'State Downscaling Multipliers'!$B$7*(1+'EPA to IEA Scaling'!AG$10)</f>
        <v>7909656746.5941906</v>
      </c>
      <c r="AD36" s="58">
        <f>((VLOOKUP($B$1,'Multipliers and Adjustments'!$A$70:$I$86,TRUNC(COLUMN(AD$2)/5)+2,FALSE)*SUMIFS('IEA-MethaneAbatement-US'!$M:$M,'IEA-MethaneAbatement-US'!$N:$N,"&lt;"&amp;$B36,'IEA-MethaneAbatement-US'!$N:$N,"&gt;="&amp;$A36,'IEA-MethaneAbatement-US'!$L:$L,$B$1))+(VLOOKUP($C$1,'Multipliers and Adjustments'!$A$70:$I$86,TRUNC(COLUMN(AD$2)/5)+2,FALSE)*SUMIFS('IEA-MethaneAbatement-US'!$M:$M,'IEA-MethaneAbatement-US'!$N:$N,"&lt;"&amp;$B36,'IEA-MethaneAbatement-US'!$N:$N,"&gt;="&amp;$A36,'IEA-MethaneAbatement-US'!$L:$L,$C$1))+(VLOOKUP($D$1,'Multipliers and Adjustments'!$A$70:$I$86,TRUNC(COLUMN(AD$2)/5)+2,FALSE)*SUMIFS('IEA-MethaneAbatement-US'!$M:$M,'IEA-MethaneAbatement-US'!$N:$N,"&lt;"&amp;$B36,'IEA-MethaneAbatement-US'!$N:$N,"&gt;="&amp;$A36,'IEA-MethaneAbatement-US'!$L:$L,$D$1)))*'State Downscaling Multipliers'!$B$7*(1+'EPA to IEA Scaling'!AH$10)</f>
        <v>7955073754.9667139</v>
      </c>
      <c r="AE36" s="58">
        <f>((VLOOKUP($B$1,'Multipliers and Adjustments'!$A$70:$I$86,TRUNC(COLUMN(AE$2)/5)+2,FALSE)*SUMIFS('IEA-MethaneAbatement-US'!$M:$M,'IEA-MethaneAbatement-US'!$N:$N,"&lt;"&amp;$B36,'IEA-MethaneAbatement-US'!$N:$N,"&gt;="&amp;$A36,'IEA-MethaneAbatement-US'!$L:$L,$B$1))+(VLOOKUP($C$1,'Multipliers and Adjustments'!$A$70:$I$86,TRUNC(COLUMN(AE$2)/5)+2,FALSE)*SUMIFS('IEA-MethaneAbatement-US'!$M:$M,'IEA-MethaneAbatement-US'!$N:$N,"&lt;"&amp;$B36,'IEA-MethaneAbatement-US'!$N:$N,"&gt;="&amp;$A36,'IEA-MethaneAbatement-US'!$L:$L,$C$1))+(VLOOKUP($D$1,'Multipliers and Adjustments'!$A$70:$I$86,TRUNC(COLUMN(AE$2)/5)+2,FALSE)*SUMIFS('IEA-MethaneAbatement-US'!$M:$M,'IEA-MethaneAbatement-US'!$N:$N,"&lt;"&amp;$B36,'IEA-MethaneAbatement-US'!$N:$N,"&gt;="&amp;$A36,'IEA-MethaneAbatement-US'!$L:$L,$D$1)))*'State Downscaling Multipliers'!$B$7*(1+'EPA to IEA Scaling'!AI$10)</f>
        <v>8000419513.86798</v>
      </c>
      <c r="AF36" s="58">
        <f>((VLOOKUP($B$1,'Multipliers and Adjustments'!$A$70:$I$86,TRUNC(COLUMN(AF$2)/5)+2,FALSE)*SUMIFS('IEA-MethaneAbatement-US'!$M:$M,'IEA-MethaneAbatement-US'!$N:$N,"&lt;"&amp;$B36,'IEA-MethaneAbatement-US'!$N:$N,"&gt;="&amp;$A36,'IEA-MethaneAbatement-US'!$L:$L,$B$1))+(VLOOKUP($C$1,'Multipliers and Adjustments'!$A$70:$I$86,TRUNC(COLUMN(AF$2)/5)+2,FALSE)*SUMIFS('IEA-MethaneAbatement-US'!$M:$M,'IEA-MethaneAbatement-US'!$N:$N,"&lt;"&amp;$B36,'IEA-MethaneAbatement-US'!$N:$N,"&gt;="&amp;$A36,'IEA-MethaneAbatement-US'!$L:$L,$C$1))+(VLOOKUP($D$1,'Multipliers and Adjustments'!$A$70:$I$86,TRUNC(COLUMN(AF$2)/5)+2,FALSE)*SUMIFS('IEA-MethaneAbatement-US'!$M:$M,'IEA-MethaneAbatement-US'!$N:$N,"&lt;"&amp;$B36,'IEA-MethaneAbatement-US'!$N:$N,"&gt;="&amp;$A36,'IEA-MethaneAbatement-US'!$L:$L,$D$1)))*'State Downscaling Multipliers'!$B$7*(1+'EPA to IEA Scaling'!AJ$10)</f>
        <v>8045694190.829133</v>
      </c>
      <c r="AG36" s="163">
        <f>((VLOOKUP($B$1,'Multipliers and Adjustments'!$A$70:$I$86,TRUNC(COLUMN(AG$2)/5)+2,FALSE)*SUMIFS('IEA-MethaneAbatement-US'!$M:$M,'IEA-MethaneAbatement-US'!$N:$N,"&lt;"&amp;$B36,'IEA-MethaneAbatement-US'!$N:$N,"&gt;="&amp;$A36,'IEA-MethaneAbatement-US'!$L:$L,$B$1))+(VLOOKUP($C$1,'Multipliers and Adjustments'!$A$70:$I$86,TRUNC(COLUMN(AG$2)/5)+2,FALSE)*SUMIFS('IEA-MethaneAbatement-US'!$M:$M,'IEA-MethaneAbatement-US'!$N:$N,"&lt;"&amp;$B36,'IEA-MethaneAbatement-US'!$N:$N,"&gt;="&amp;$A36,'IEA-MethaneAbatement-US'!$L:$L,$C$1))+(VLOOKUP($D$1,'Multipliers and Adjustments'!$A$70:$I$86,TRUNC(COLUMN(AG$2)/5)+2,FALSE)*SUMIFS('IEA-MethaneAbatement-US'!$M:$M,'IEA-MethaneAbatement-US'!$N:$N,"&lt;"&amp;$B36,'IEA-MethaneAbatement-US'!$N:$N,"&gt;="&amp;$A36,'IEA-MethaneAbatement-US'!$L:$L,$D$1)))*'State Downscaling Multipliers'!$B$7*(1+'EPA to IEA Scaling'!AK$10)</f>
        <v>8090897952.8564577</v>
      </c>
      <c r="AH36" s="58">
        <f>((VLOOKUP($B$1,'Multipliers and Adjustments'!$A$70:$I$86,TRUNC(COLUMN(AH$2)/5)+2,FALSE)*SUMIFS('IEA-MethaneAbatement-US'!$M:$M,'IEA-MethaneAbatement-US'!$N:$N,"&lt;"&amp;$B36,'IEA-MethaneAbatement-US'!$N:$N,"&gt;="&amp;$A36,'IEA-MethaneAbatement-US'!$L:$L,$B$1))+(VLOOKUP($C$1,'Multipliers and Adjustments'!$A$70:$I$86,TRUNC(COLUMN(AH$2)/5)+2,FALSE)*SUMIFS('IEA-MethaneAbatement-US'!$M:$M,'IEA-MethaneAbatement-US'!$N:$N,"&lt;"&amp;$B36,'IEA-MethaneAbatement-US'!$N:$N,"&gt;="&amp;$A36,'IEA-MethaneAbatement-US'!$L:$L,$C$1))+(VLOOKUP($D$1,'Multipliers and Adjustments'!$A$70:$I$86,TRUNC(COLUMN(AH$2)/5)+2,FALSE)*SUMIFS('IEA-MethaneAbatement-US'!$M:$M,'IEA-MethaneAbatement-US'!$N:$N,"&lt;"&amp;$B36,'IEA-MethaneAbatement-US'!$N:$N,"&gt;="&amp;$A36,'IEA-MethaneAbatement-US'!$L:$L,$D$1)))*'State Downscaling Multipliers'!$B$7*(1+'EPA to IEA Scaling'!AL$10)</f>
        <v>8132312903.9530993</v>
      </c>
      <c r="AI36" s="58">
        <f>((VLOOKUP($B$1,'Multipliers and Adjustments'!$A$70:$I$86,TRUNC(COLUMN(AI$2)/5)+2,FALSE)*SUMIFS('IEA-MethaneAbatement-US'!$M:$M,'IEA-MethaneAbatement-US'!$N:$N,"&lt;"&amp;$B36,'IEA-MethaneAbatement-US'!$N:$N,"&gt;="&amp;$A36,'IEA-MethaneAbatement-US'!$L:$L,$B$1))+(VLOOKUP($C$1,'Multipliers and Adjustments'!$A$70:$I$86,TRUNC(COLUMN(AI$2)/5)+2,FALSE)*SUMIFS('IEA-MethaneAbatement-US'!$M:$M,'IEA-MethaneAbatement-US'!$N:$N,"&lt;"&amp;$B36,'IEA-MethaneAbatement-US'!$N:$N,"&gt;="&amp;$A36,'IEA-MethaneAbatement-US'!$L:$L,$C$1))+(VLOOKUP($D$1,'Multipliers and Adjustments'!$A$70:$I$86,TRUNC(COLUMN(AI$2)/5)+2,FALSE)*SUMIFS('IEA-MethaneAbatement-US'!$M:$M,'IEA-MethaneAbatement-US'!$N:$N,"&lt;"&amp;$B36,'IEA-MethaneAbatement-US'!$N:$N,"&gt;="&amp;$A36,'IEA-MethaneAbatement-US'!$L:$L,$D$1)))*'State Downscaling Multipliers'!$B$7*(1+'EPA to IEA Scaling'!AM$10)</f>
        <v>8173767696.0579557</v>
      </c>
      <c r="AJ36" s="58">
        <f>((VLOOKUP($B$1,'Multipliers and Adjustments'!$A$70:$I$86,TRUNC(COLUMN(AJ$2)/5)+2,FALSE)*SUMIFS('IEA-MethaneAbatement-US'!$M:$M,'IEA-MethaneAbatement-US'!$N:$N,"&lt;"&amp;$B36,'IEA-MethaneAbatement-US'!$N:$N,"&gt;="&amp;$A36,'IEA-MethaneAbatement-US'!$L:$L,$B$1))+(VLOOKUP($C$1,'Multipliers and Adjustments'!$A$70:$I$86,TRUNC(COLUMN(AJ$2)/5)+2,FALSE)*SUMIFS('IEA-MethaneAbatement-US'!$M:$M,'IEA-MethaneAbatement-US'!$N:$N,"&lt;"&amp;$B36,'IEA-MethaneAbatement-US'!$N:$N,"&gt;="&amp;$A36,'IEA-MethaneAbatement-US'!$L:$L,$C$1))+(VLOOKUP($D$1,'Multipliers and Adjustments'!$A$70:$I$86,TRUNC(COLUMN(AJ$2)/5)+2,FALSE)*SUMIFS('IEA-MethaneAbatement-US'!$M:$M,'IEA-MethaneAbatement-US'!$N:$N,"&lt;"&amp;$B36,'IEA-MethaneAbatement-US'!$N:$N,"&gt;="&amp;$A36,'IEA-MethaneAbatement-US'!$L:$L,$D$1)))*'State Downscaling Multipliers'!$B$7*(1+'EPA to IEA Scaling'!AN$10)</f>
        <v>8215262386.6889868</v>
      </c>
      <c r="AK36" s="58">
        <f>((VLOOKUP($B$1,'Multipliers and Adjustments'!$A$70:$I$86,TRUNC(COLUMN(AK$2)/5)+2,FALSE)*SUMIFS('IEA-MethaneAbatement-US'!$M:$M,'IEA-MethaneAbatement-US'!$N:$N,"&lt;"&amp;$B36,'IEA-MethaneAbatement-US'!$N:$N,"&gt;="&amp;$A36,'IEA-MethaneAbatement-US'!$L:$L,$B$1))+(VLOOKUP($C$1,'Multipliers and Adjustments'!$A$70:$I$86,TRUNC(COLUMN(AK$2)/5)+2,FALSE)*SUMIFS('IEA-MethaneAbatement-US'!$M:$M,'IEA-MethaneAbatement-US'!$N:$N,"&lt;"&amp;$B36,'IEA-MethaneAbatement-US'!$N:$N,"&gt;="&amp;$A36,'IEA-MethaneAbatement-US'!$L:$L,$C$1))+(VLOOKUP($D$1,'Multipliers and Adjustments'!$A$70:$I$86,TRUNC(COLUMN(AK$2)/5)+2,FALSE)*SUMIFS('IEA-MethaneAbatement-US'!$M:$M,'IEA-MethaneAbatement-US'!$N:$N,"&lt;"&amp;$B36,'IEA-MethaneAbatement-US'!$N:$N,"&gt;="&amp;$A36,'IEA-MethaneAbatement-US'!$L:$L,$D$1)))*'State Downscaling Multipliers'!$B$7*(1+'EPA to IEA Scaling'!AO$10)</f>
        <v>8256797033.4749718</v>
      </c>
      <c r="AL36" s="163">
        <f>((VLOOKUP($B$1,'Multipliers and Adjustments'!$A$70:$I$86,TRUNC(COLUMN(AL$2)/5)+2,FALSE)*SUMIFS('IEA-MethaneAbatement-US'!$M:$M,'IEA-MethaneAbatement-US'!$N:$N,"&lt;"&amp;$B36,'IEA-MethaneAbatement-US'!$N:$N,"&gt;="&amp;$A36,'IEA-MethaneAbatement-US'!$L:$L,$B$1))+(VLOOKUP($C$1,'Multipliers and Adjustments'!$A$70:$I$86,TRUNC(COLUMN(AL$2)/5)+2,FALSE)*SUMIFS('IEA-MethaneAbatement-US'!$M:$M,'IEA-MethaneAbatement-US'!$N:$N,"&lt;"&amp;$B36,'IEA-MethaneAbatement-US'!$N:$N,"&gt;="&amp;$A36,'IEA-MethaneAbatement-US'!$L:$L,$C$1))+(VLOOKUP($D$1,'Multipliers and Adjustments'!$A$70:$I$86,TRUNC(COLUMN(AL$2)/5)+2,FALSE)*SUMIFS('IEA-MethaneAbatement-US'!$M:$M,'IEA-MethaneAbatement-US'!$N:$N,"&lt;"&amp;$B36,'IEA-MethaneAbatement-US'!$N:$N,"&gt;="&amp;$A36,'IEA-MethaneAbatement-US'!$L:$L,$D$1)))*'State Downscaling Multipliers'!$B$7*(1+'EPA to IEA Scaling'!AP$10)</f>
        <v>8298371694.1557236</v>
      </c>
    </row>
    <row r="37" spans="1:38" ht="15.75" customHeight="1" x14ac:dyDescent="0.25">
      <c r="A37" s="50">
        <f t="shared" si="3"/>
        <v>20</v>
      </c>
      <c r="B37" s="50">
        <f t="shared" si="4"/>
        <v>30</v>
      </c>
      <c r="C37" s="58">
        <f>((VLOOKUP($B$1,'Multipliers and Adjustments'!$A$70:$I$86,TRUNC(COLUMN(C$2)/5)+2,FALSE)*SUMIFS('IEA-MethaneAbatement-US'!$M:$M,'IEA-MethaneAbatement-US'!$N:$N,"&lt;"&amp;$B37,'IEA-MethaneAbatement-US'!$N:$N,"&gt;="&amp;$A37,'IEA-MethaneAbatement-US'!$L:$L,$B$1))+(VLOOKUP($C$1,'Multipliers and Adjustments'!$A$70:$I$86,TRUNC(COLUMN(C$2)/5)+2,FALSE)*SUMIFS('IEA-MethaneAbatement-US'!$M:$M,'IEA-MethaneAbatement-US'!$N:$N,"&lt;"&amp;$B37,'IEA-MethaneAbatement-US'!$N:$N,"&gt;="&amp;$A37,'IEA-MethaneAbatement-US'!$L:$L,$C$1))+(VLOOKUP($D$1,'Multipliers and Adjustments'!$A$70:$I$86,TRUNC(COLUMN(C$2)/5)+2,FALSE)*SUMIFS('IEA-MethaneAbatement-US'!$M:$M,'IEA-MethaneAbatement-US'!$N:$N,"&lt;"&amp;$B37,'IEA-MethaneAbatement-US'!$N:$N,"&gt;="&amp;$A37,'IEA-MethaneAbatement-US'!$L:$L,$D$1)))*'State Downscaling Multipliers'!$B$7*(1+'EPA to IEA Scaling'!G$10)</f>
        <v>116909101.81683233</v>
      </c>
      <c r="D37" s="58">
        <f>((VLOOKUP($B$1,'Multipliers and Adjustments'!$A$70:$I$86,TRUNC(COLUMN(D$2)/5)+2,FALSE)*SUMIFS('IEA-MethaneAbatement-US'!$M:$M,'IEA-MethaneAbatement-US'!$N:$N,"&lt;"&amp;$B37,'IEA-MethaneAbatement-US'!$N:$N,"&gt;="&amp;$A37,'IEA-MethaneAbatement-US'!$L:$L,$B$1))+(VLOOKUP($C$1,'Multipliers and Adjustments'!$A$70:$I$86,TRUNC(COLUMN(D$2)/5)+2,FALSE)*SUMIFS('IEA-MethaneAbatement-US'!$M:$M,'IEA-MethaneAbatement-US'!$N:$N,"&lt;"&amp;$B37,'IEA-MethaneAbatement-US'!$N:$N,"&gt;="&amp;$A37,'IEA-MethaneAbatement-US'!$L:$L,$C$1))+(VLOOKUP($D$1,'Multipliers and Adjustments'!$A$70:$I$86,TRUNC(COLUMN(D$2)/5)+2,FALSE)*SUMIFS('IEA-MethaneAbatement-US'!$M:$M,'IEA-MethaneAbatement-US'!$N:$N,"&lt;"&amp;$B37,'IEA-MethaneAbatement-US'!$N:$N,"&gt;="&amp;$A37,'IEA-MethaneAbatement-US'!$L:$L,$D$1)))*'State Downscaling Multipliers'!$B$7*(1+'EPA to IEA Scaling'!H$10)</f>
        <v>116909101.81683233</v>
      </c>
      <c r="E37" s="58">
        <f>((VLOOKUP($B$1,'Multipliers and Adjustments'!$A$70:$I$86,TRUNC(COLUMN(E$2)/5)+2,FALSE)*SUMIFS('IEA-MethaneAbatement-US'!$M:$M,'IEA-MethaneAbatement-US'!$N:$N,"&lt;"&amp;$B37,'IEA-MethaneAbatement-US'!$N:$N,"&gt;="&amp;$A37,'IEA-MethaneAbatement-US'!$L:$L,$B$1))+(VLOOKUP($C$1,'Multipliers and Adjustments'!$A$70:$I$86,TRUNC(COLUMN(E$2)/5)+2,FALSE)*SUMIFS('IEA-MethaneAbatement-US'!$M:$M,'IEA-MethaneAbatement-US'!$N:$N,"&lt;"&amp;$B37,'IEA-MethaneAbatement-US'!$N:$N,"&gt;="&amp;$A37,'IEA-MethaneAbatement-US'!$L:$L,$C$1))+(VLOOKUP($D$1,'Multipliers and Adjustments'!$A$70:$I$86,TRUNC(COLUMN(E$2)/5)+2,FALSE)*SUMIFS('IEA-MethaneAbatement-US'!$M:$M,'IEA-MethaneAbatement-US'!$N:$N,"&lt;"&amp;$B37,'IEA-MethaneAbatement-US'!$N:$N,"&gt;="&amp;$A37,'IEA-MethaneAbatement-US'!$L:$L,$D$1)))*'State Downscaling Multipliers'!$B$7*(1+'EPA to IEA Scaling'!I$10)</f>
        <v>119384634.07313327</v>
      </c>
      <c r="F37" s="58">
        <f>((VLOOKUP($B$1,'Multipliers and Adjustments'!$A$70:$I$86,TRUNC(COLUMN(F$2)/5)+2,FALSE)*SUMIFS('IEA-MethaneAbatement-US'!$M:$M,'IEA-MethaneAbatement-US'!$N:$N,"&lt;"&amp;$B37,'IEA-MethaneAbatement-US'!$N:$N,"&gt;="&amp;$A37,'IEA-MethaneAbatement-US'!$L:$L,$B$1))+(VLOOKUP($C$1,'Multipliers and Adjustments'!$A$70:$I$86,TRUNC(COLUMN(F$2)/5)+2,FALSE)*SUMIFS('IEA-MethaneAbatement-US'!$M:$M,'IEA-MethaneAbatement-US'!$N:$N,"&lt;"&amp;$B37,'IEA-MethaneAbatement-US'!$N:$N,"&gt;="&amp;$A37,'IEA-MethaneAbatement-US'!$L:$L,$C$1))+(VLOOKUP($D$1,'Multipliers and Adjustments'!$A$70:$I$86,TRUNC(COLUMN(F$2)/5)+2,FALSE)*SUMIFS('IEA-MethaneAbatement-US'!$M:$M,'IEA-MethaneAbatement-US'!$N:$N,"&lt;"&amp;$B37,'IEA-MethaneAbatement-US'!$N:$N,"&gt;="&amp;$A37,'IEA-MethaneAbatement-US'!$L:$L,$D$1)))*'State Downscaling Multipliers'!$B$7*(1+'EPA to IEA Scaling'!J$10)</f>
        <v>120337044.98192504</v>
      </c>
      <c r="G37" s="162">
        <f>((VLOOKUP($B$1,'Multipliers and Adjustments'!$A$70:$I$86,TRUNC(COLUMN(G$2)/5)+2,FALSE)*SUMIFS('IEA-MethaneAbatement-US'!$M:$M,'IEA-MethaneAbatement-US'!$N:$N,"&lt;"&amp;$B37,'IEA-MethaneAbatement-US'!$N:$N,"&gt;="&amp;$A37,'IEA-MethaneAbatement-US'!$L:$L,$B$1))+(VLOOKUP($C$1,'Multipliers and Adjustments'!$A$70:$I$86,TRUNC(COLUMN(G$2)/5)+2,FALSE)*SUMIFS('IEA-MethaneAbatement-US'!$M:$M,'IEA-MethaneAbatement-US'!$N:$N,"&lt;"&amp;$B37,'IEA-MethaneAbatement-US'!$N:$N,"&gt;="&amp;$A37,'IEA-MethaneAbatement-US'!$L:$L,$C$1))+(VLOOKUP($D$1,'Multipliers and Adjustments'!$A$70:$I$86,TRUNC(COLUMN(G$2)/5)+2,FALSE)*SUMIFS('IEA-MethaneAbatement-US'!$M:$M,'IEA-MethaneAbatement-US'!$N:$N,"&lt;"&amp;$B37,'IEA-MethaneAbatement-US'!$N:$N,"&gt;="&amp;$A37,'IEA-MethaneAbatement-US'!$L:$L,$D$1)))*'State Downscaling Multipliers'!$B$7*(1+'EPA to IEA Scaling'!K$10)</f>
        <v>121255084.82625845</v>
      </c>
      <c r="H37" s="163">
        <f>((VLOOKUP($B$1,'Multipliers and Adjustments'!$A$70:$I$86,TRUNC(COLUMN(H$2)/5)+2,FALSE)*SUMIFS('IEA-MethaneAbatement-US'!$M:$M,'IEA-MethaneAbatement-US'!$N:$N,"&lt;"&amp;$B37,'IEA-MethaneAbatement-US'!$N:$N,"&gt;="&amp;$A37,'IEA-MethaneAbatement-US'!$L:$L,$B$1))+(VLOOKUP($C$1,'Multipliers and Adjustments'!$A$70:$I$86,TRUNC(COLUMN(H$2)/5)+2,FALSE)*SUMIFS('IEA-MethaneAbatement-US'!$M:$M,'IEA-MethaneAbatement-US'!$N:$N,"&lt;"&amp;$B37,'IEA-MethaneAbatement-US'!$N:$N,"&gt;="&amp;$A37,'IEA-MethaneAbatement-US'!$L:$L,$C$1))+(VLOOKUP($D$1,'Multipliers and Adjustments'!$A$70:$I$86,TRUNC(COLUMN(H$2)/5)+2,FALSE)*SUMIFS('IEA-MethaneAbatement-US'!$M:$M,'IEA-MethaneAbatement-US'!$N:$N,"&lt;"&amp;$B37,'IEA-MethaneAbatement-US'!$N:$N,"&gt;="&amp;$A37,'IEA-MethaneAbatement-US'!$L:$L,$D$1)))*'State Downscaling Multipliers'!$B$7*(1+'EPA to IEA Scaling'!L$10)</f>
        <v>122109738.08810858</v>
      </c>
      <c r="I37" s="58">
        <f>((VLOOKUP($B$1,'Multipliers and Adjustments'!$A$70:$I$86,TRUNC(COLUMN(I$2)/5)+2,FALSE)*SUMIFS('IEA-MethaneAbatement-US'!$M:$M,'IEA-MethaneAbatement-US'!$N:$N,"&lt;"&amp;$B37,'IEA-MethaneAbatement-US'!$N:$N,"&gt;="&amp;$A37,'IEA-MethaneAbatement-US'!$L:$L,$B$1))+(VLOOKUP($C$1,'Multipliers and Adjustments'!$A$70:$I$86,TRUNC(COLUMN(I$2)/5)+2,FALSE)*SUMIFS('IEA-MethaneAbatement-US'!$M:$M,'IEA-MethaneAbatement-US'!$N:$N,"&lt;"&amp;$B37,'IEA-MethaneAbatement-US'!$N:$N,"&gt;="&amp;$A37,'IEA-MethaneAbatement-US'!$L:$L,$C$1))+(VLOOKUP($D$1,'Multipliers and Adjustments'!$A$70:$I$86,TRUNC(COLUMN(I$2)/5)+2,FALSE)*SUMIFS('IEA-MethaneAbatement-US'!$M:$M,'IEA-MethaneAbatement-US'!$N:$N,"&lt;"&amp;$B37,'IEA-MethaneAbatement-US'!$N:$N,"&gt;="&amp;$A37,'IEA-MethaneAbatement-US'!$L:$L,$D$1)))*'State Downscaling Multipliers'!$B$7*(1+'EPA to IEA Scaling'!M$10)</f>
        <v>123268695.99193047</v>
      </c>
      <c r="J37" s="58">
        <f>((VLOOKUP($B$1,'Multipliers and Adjustments'!$A$70:$I$86,TRUNC(COLUMN(J$2)/5)+2,FALSE)*SUMIFS('IEA-MethaneAbatement-US'!$M:$M,'IEA-MethaneAbatement-US'!$N:$N,"&lt;"&amp;$B37,'IEA-MethaneAbatement-US'!$N:$N,"&gt;="&amp;$A37,'IEA-MethaneAbatement-US'!$L:$L,$B$1))+(VLOOKUP($C$1,'Multipliers and Adjustments'!$A$70:$I$86,TRUNC(COLUMN(J$2)/5)+2,FALSE)*SUMIFS('IEA-MethaneAbatement-US'!$M:$M,'IEA-MethaneAbatement-US'!$N:$N,"&lt;"&amp;$B37,'IEA-MethaneAbatement-US'!$N:$N,"&gt;="&amp;$A37,'IEA-MethaneAbatement-US'!$L:$L,$C$1))+(VLOOKUP($D$1,'Multipliers and Adjustments'!$A$70:$I$86,TRUNC(COLUMN(J$2)/5)+2,FALSE)*SUMIFS('IEA-MethaneAbatement-US'!$M:$M,'IEA-MethaneAbatement-US'!$N:$N,"&lt;"&amp;$B37,'IEA-MethaneAbatement-US'!$N:$N,"&gt;="&amp;$A37,'IEA-MethaneAbatement-US'!$L:$L,$D$1)))*'State Downscaling Multipliers'!$B$7*(1+'EPA to IEA Scaling'!N$10)</f>
        <v>124408740.312592</v>
      </c>
      <c r="K37" s="58">
        <f>((VLOOKUP($B$1,'Multipliers and Adjustments'!$A$70:$I$86,TRUNC(COLUMN(K$2)/5)+2,FALSE)*SUMIFS('IEA-MethaneAbatement-US'!$M:$M,'IEA-MethaneAbatement-US'!$N:$N,"&lt;"&amp;$B37,'IEA-MethaneAbatement-US'!$N:$N,"&gt;="&amp;$A37,'IEA-MethaneAbatement-US'!$L:$L,$B$1))+(VLOOKUP($C$1,'Multipliers and Adjustments'!$A$70:$I$86,TRUNC(COLUMN(K$2)/5)+2,FALSE)*SUMIFS('IEA-MethaneAbatement-US'!$M:$M,'IEA-MethaneAbatement-US'!$N:$N,"&lt;"&amp;$B37,'IEA-MethaneAbatement-US'!$N:$N,"&gt;="&amp;$A37,'IEA-MethaneAbatement-US'!$L:$L,$C$1))+(VLOOKUP($D$1,'Multipliers and Adjustments'!$A$70:$I$86,TRUNC(COLUMN(K$2)/5)+2,FALSE)*SUMIFS('IEA-MethaneAbatement-US'!$M:$M,'IEA-MethaneAbatement-US'!$N:$N,"&lt;"&amp;$B37,'IEA-MethaneAbatement-US'!$N:$N,"&gt;="&amp;$A37,'IEA-MethaneAbatement-US'!$L:$L,$D$1)))*'State Downscaling Multipliers'!$B$7*(1+'EPA to IEA Scaling'!O$10)</f>
        <v>125530330.29238619</v>
      </c>
      <c r="L37" s="58">
        <f>((VLOOKUP($B$1,'Multipliers and Adjustments'!$A$70:$I$86,TRUNC(COLUMN(L$2)/5)+2,FALSE)*SUMIFS('IEA-MethaneAbatement-US'!$M:$M,'IEA-MethaneAbatement-US'!$N:$N,"&lt;"&amp;$B37,'IEA-MethaneAbatement-US'!$N:$N,"&gt;="&amp;$A37,'IEA-MethaneAbatement-US'!$L:$L,$B$1))+(VLOOKUP($C$1,'Multipliers and Adjustments'!$A$70:$I$86,TRUNC(COLUMN(L$2)/5)+2,FALSE)*SUMIFS('IEA-MethaneAbatement-US'!$M:$M,'IEA-MethaneAbatement-US'!$N:$N,"&lt;"&amp;$B37,'IEA-MethaneAbatement-US'!$N:$N,"&gt;="&amp;$A37,'IEA-MethaneAbatement-US'!$L:$L,$C$1))+(VLOOKUP($D$1,'Multipliers and Adjustments'!$A$70:$I$86,TRUNC(COLUMN(L$2)/5)+2,FALSE)*SUMIFS('IEA-MethaneAbatement-US'!$M:$M,'IEA-MethaneAbatement-US'!$N:$N,"&lt;"&amp;$B37,'IEA-MethaneAbatement-US'!$N:$N,"&gt;="&amp;$A37,'IEA-MethaneAbatement-US'!$L:$L,$D$1)))*'State Downscaling Multipliers'!$B$7*(1+'EPA to IEA Scaling'!P$10)</f>
        <v>126633910.42510603</v>
      </c>
      <c r="M37" s="163">
        <f>((VLOOKUP($B$1,'Multipliers and Adjustments'!$A$70:$I$86,TRUNC(COLUMN(M$2)/5)+2,FALSE)*SUMIFS('IEA-MethaneAbatement-US'!$M:$M,'IEA-MethaneAbatement-US'!$N:$N,"&lt;"&amp;$B37,'IEA-MethaneAbatement-US'!$N:$N,"&gt;="&amp;$A37,'IEA-MethaneAbatement-US'!$L:$L,$B$1))+(VLOOKUP($C$1,'Multipliers and Adjustments'!$A$70:$I$86,TRUNC(COLUMN(M$2)/5)+2,FALSE)*SUMIFS('IEA-MethaneAbatement-US'!$M:$M,'IEA-MethaneAbatement-US'!$N:$N,"&lt;"&amp;$B37,'IEA-MethaneAbatement-US'!$N:$N,"&gt;="&amp;$A37,'IEA-MethaneAbatement-US'!$L:$L,$C$1))+(VLOOKUP($D$1,'Multipliers and Adjustments'!$A$70:$I$86,TRUNC(COLUMN(M$2)/5)+2,FALSE)*SUMIFS('IEA-MethaneAbatement-US'!$M:$M,'IEA-MethaneAbatement-US'!$N:$N,"&lt;"&amp;$B37,'IEA-MethaneAbatement-US'!$N:$N,"&gt;="&amp;$A37,'IEA-MethaneAbatement-US'!$L:$L,$D$1)))*'State Downscaling Multipliers'!$B$7*(1+'EPA to IEA Scaling'!Q$10)</f>
        <v>127719911.04338993</v>
      </c>
      <c r="N37" s="58">
        <f>((VLOOKUP($B$1,'Multipliers and Adjustments'!$A$70:$I$86,TRUNC(COLUMN(N$2)/5)+2,FALSE)*SUMIFS('IEA-MethaneAbatement-US'!$M:$M,'IEA-MethaneAbatement-US'!$N:$N,"&lt;"&amp;$B37,'IEA-MethaneAbatement-US'!$N:$N,"&gt;="&amp;$A37,'IEA-MethaneAbatement-US'!$L:$L,$B$1))+(VLOOKUP($C$1,'Multipliers and Adjustments'!$A$70:$I$86,TRUNC(COLUMN(N$2)/5)+2,FALSE)*SUMIFS('IEA-MethaneAbatement-US'!$M:$M,'IEA-MethaneAbatement-US'!$N:$N,"&lt;"&amp;$B37,'IEA-MethaneAbatement-US'!$N:$N,"&gt;="&amp;$A37,'IEA-MethaneAbatement-US'!$L:$L,$C$1))+(VLOOKUP($D$1,'Multipliers and Adjustments'!$A$70:$I$86,TRUNC(COLUMN(N$2)/5)+2,FALSE)*SUMIFS('IEA-MethaneAbatement-US'!$M:$M,'IEA-MethaneAbatement-US'!$N:$N,"&lt;"&amp;$B37,'IEA-MethaneAbatement-US'!$N:$N,"&gt;="&amp;$A37,'IEA-MethaneAbatement-US'!$L:$L,$D$1)))*'State Downscaling Multipliers'!$B$7*(1+'EPA to IEA Scaling'!R$10)</f>
        <v>128788281.57813202</v>
      </c>
      <c r="O37" s="58">
        <f>((VLOOKUP($B$1,'Multipliers and Adjustments'!$A$70:$I$86,TRUNC(COLUMN(O$2)/5)+2,FALSE)*SUMIFS('IEA-MethaneAbatement-US'!$M:$M,'IEA-MethaneAbatement-US'!$N:$N,"&lt;"&amp;$B37,'IEA-MethaneAbatement-US'!$N:$N,"&gt;="&amp;$A37,'IEA-MethaneAbatement-US'!$L:$L,$B$1))+(VLOOKUP($C$1,'Multipliers and Adjustments'!$A$70:$I$86,TRUNC(COLUMN(O$2)/5)+2,FALSE)*SUMIFS('IEA-MethaneAbatement-US'!$M:$M,'IEA-MethaneAbatement-US'!$N:$N,"&lt;"&amp;$B37,'IEA-MethaneAbatement-US'!$N:$N,"&gt;="&amp;$A37,'IEA-MethaneAbatement-US'!$L:$L,$C$1))+(VLOOKUP($D$1,'Multipliers and Adjustments'!$A$70:$I$86,TRUNC(COLUMN(O$2)/5)+2,FALSE)*SUMIFS('IEA-MethaneAbatement-US'!$M:$M,'IEA-MethaneAbatement-US'!$N:$N,"&lt;"&amp;$B37,'IEA-MethaneAbatement-US'!$N:$N,"&gt;="&amp;$A37,'IEA-MethaneAbatement-US'!$L:$L,$D$1)))*'State Downscaling Multipliers'!$B$7*(1+'EPA to IEA Scaling'!S$10)</f>
        <v>129848590.31062017</v>
      </c>
      <c r="P37" s="58">
        <f>((VLOOKUP($B$1,'Multipliers and Adjustments'!$A$70:$I$86,TRUNC(COLUMN(P$2)/5)+2,FALSE)*SUMIFS('IEA-MethaneAbatement-US'!$M:$M,'IEA-MethaneAbatement-US'!$N:$N,"&lt;"&amp;$B37,'IEA-MethaneAbatement-US'!$N:$N,"&gt;="&amp;$A37,'IEA-MethaneAbatement-US'!$L:$L,$B$1))+(VLOOKUP($C$1,'Multipliers and Adjustments'!$A$70:$I$86,TRUNC(COLUMN(P$2)/5)+2,FALSE)*SUMIFS('IEA-MethaneAbatement-US'!$M:$M,'IEA-MethaneAbatement-US'!$N:$N,"&lt;"&amp;$B37,'IEA-MethaneAbatement-US'!$N:$N,"&gt;="&amp;$A37,'IEA-MethaneAbatement-US'!$L:$L,$C$1))+(VLOOKUP($D$1,'Multipliers and Adjustments'!$A$70:$I$86,TRUNC(COLUMN(P$2)/5)+2,FALSE)*SUMIFS('IEA-MethaneAbatement-US'!$M:$M,'IEA-MethaneAbatement-US'!$N:$N,"&lt;"&amp;$B37,'IEA-MethaneAbatement-US'!$N:$N,"&gt;="&amp;$A37,'IEA-MethaneAbatement-US'!$L:$L,$D$1)))*'State Downscaling Multipliers'!$B$7*(1+'EPA to IEA Scaling'!T$10)</f>
        <v>130900928.14802778</v>
      </c>
      <c r="Q37" s="58">
        <f>((VLOOKUP($B$1,'Multipliers and Adjustments'!$A$70:$I$86,TRUNC(COLUMN(Q$2)/5)+2,FALSE)*SUMIFS('IEA-MethaneAbatement-US'!$M:$M,'IEA-MethaneAbatement-US'!$N:$N,"&lt;"&amp;$B37,'IEA-MethaneAbatement-US'!$N:$N,"&gt;="&amp;$A37,'IEA-MethaneAbatement-US'!$L:$L,$B$1))+(VLOOKUP($C$1,'Multipliers and Adjustments'!$A$70:$I$86,TRUNC(COLUMN(Q$2)/5)+2,FALSE)*SUMIFS('IEA-MethaneAbatement-US'!$M:$M,'IEA-MethaneAbatement-US'!$N:$N,"&lt;"&amp;$B37,'IEA-MethaneAbatement-US'!$N:$N,"&gt;="&amp;$A37,'IEA-MethaneAbatement-US'!$L:$L,$C$1))+(VLOOKUP($D$1,'Multipliers and Adjustments'!$A$70:$I$86,TRUNC(COLUMN(Q$2)/5)+2,FALSE)*SUMIFS('IEA-MethaneAbatement-US'!$M:$M,'IEA-MethaneAbatement-US'!$N:$N,"&lt;"&amp;$B37,'IEA-MethaneAbatement-US'!$N:$N,"&gt;="&amp;$A37,'IEA-MethaneAbatement-US'!$L:$L,$D$1)))*'State Downscaling Multipliers'!$B$7*(1+'EPA to IEA Scaling'!U$10)</f>
        <v>131945384.63585299</v>
      </c>
      <c r="R37" s="163">
        <f>((VLOOKUP($B$1,'Multipliers and Adjustments'!$A$70:$I$86,TRUNC(COLUMN(R$2)/5)+2,FALSE)*SUMIFS('IEA-MethaneAbatement-US'!$M:$M,'IEA-MethaneAbatement-US'!$N:$N,"&lt;"&amp;$B37,'IEA-MethaneAbatement-US'!$N:$N,"&gt;="&amp;$A37,'IEA-MethaneAbatement-US'!$L:$L,$B$1))+(VLOOKUP($C$1,'Multipliers and Adjustments'!$A$70:$I$86,TRUNC(COLUMN(R$2)/5)+2,FALSE)*SUMIFS('IEA-MethaneAbatement-US'!$M:$M,'IEA-MethaneAbatement-US'!$N:$N,"&lt;"&amp;$B37,'IEA-MethaneAbatement-US'!$N:$N,"&gt;="&amp;$A37,'IEA-MethaneAbatement-US'!$L:$L,$C$1))+(VLOOKUP($D$1,'Multipliers and Adjustments'!$A$70:$I$86,TRUNC(COLUMN(R$2)/5)+2,FALSE)*SUMIFS('IEA-MethaneAbatement-US'!$M:$M,'IEA-MethaneAbatement-US'!$N:$N,"&lt;"&amp;$B37,'IEA-MethaneAbatement-US'!$N:$N,"&gt;="&amp;$A37,'IEA-MethaneAbatement-US'!$L:$L,$D$1)))*'State Downscaling Multipliers'!$B$7*(1+'EPA to IEA Scaling'!V$10)</f>
        <v>132982047.98331825</v>
      </c>
      <c r="S37" s="58">
        <f>((VLOOKUP($B$1,'Multipliers and Adjustments'!$A$70:$I$86,TRUNC(COLUMN(S$2)/5)+2,FALSE)*SUMIFS('IEA-MethaneAbatement-US'!$M:$M,'IEA-MethaneAbatement-US'!$N:$N,"&lt;"&amp;$B37,'IEA-MethaneAbatement-US'!$N:$N,"&gt;="&amp;$A37,'IEA-MethaneAbatement-US'!$L:$L,$B$1))+(VLOOKUP($C$1,'Multipliers and Adjustments'!$A$70:$I$86,TRUNC(COLUMN(S$2)/5)+2,FALSE)*SUMIFS('IEA-MethaneAbatement-US'!$M:$M,'IEA-MethaneAbatement-US'!$N:$N,"&lt;"&amp;$B37,'IEA-MethaneAbatement-US'!$N:$N,"&gt;="&amp;$A37,'IEA-MethaneAbatement-US'!$L:$L,$C$1))+(VLOOKUP($D$1,'Multipliers and Adjustments'!$A$70:$I$86,TRUNC(COLUMN(S$2)/5)+2,FALSE)*SUMIFS('IEA-MethaneAbatement-US'!$M:$M,'IEA-MethaneAbatement-US'!$N:$N,"&lt;"&amp;$B37,'IEA-MethaneAbatement-US'!$N:$N,"&gt;="&amp;$A37,'IEA-MethaneAbatement-US'!$L:$L,$D$1)))*'State Downscaling Multipliers'!$B$7*(1+'EPA to IEA Scaling'!W$10)</f>
        <v>133921336.44186158</v>
      </c>
      <c r="T37" s="58">
        <f>((VLOOKUP($B$1,'Multipliers and Adjustments'!$A$70:$I$86,TRUNC(COLUMN(T$2)/5)+2,FALSE)*SUMIFS('IEA-MethaneAbatement-US'!$M:$M,'IEA-MethaneAbatement-US'!$N:$N,"&lt;"&amp;$B37,'IEA-MethaneAbatement-US'!$N:$N,"&gt;="&amp;$A37,'IEA-MethaneAbatement-US'!$L:$L,$B$1))+(VLOOKUP($C$1,'Multipliers and Adjustments'!$A$70:$I$86,TRUNC(COLUMN(T$2)/5)+2,FALSE)*SUMIFS('IEA-MethaneAbatement-US'!$M:$M,'IEA-MethaneAbatement-US'!$N:$N,"&lt;"&amp;$B37,'IEA-MethaneAbatement-US'!$N:$N,"&gt;="&amp;$A37,'IEA-MethaneAbatement-US'!$L:$L,$C$1))+(VLOOKUP($D$1,'Multipliers and Adjustments'!$A$70:$I$86,TRUNC(COLUMN(T$2)/5)+2,FALSE)*SUMIFS('IEA-MethaneAbatement-US'!$M:$M,'IEA-MethaneAbatement-US'!$N:$N,"&lt;"&amp;$B37,'IEA-MethaneAbatement-US'!$N:$N,"&gt;="&amp;$A37,'IEA-MethaneAbatement-US'!$L:$L,$D$1)))*'State Downscaling Multipliers'!$B$7*(1+'EPA to IEA Scaling'!X$10)</f>
        <v>134861480.44930652</v>
      </c>
      <c r="U37" s="58">
        <f>((VLOOKUP($B$1,'Multipliers and Adjustments'!$A$70:$I$86,TRUNC(COLUMN(U$2)/5)+2,FALSE)*SUMIFS('IEA-MethaneAbatement-US'!$M:$M,'IEA-MethaneAbatement-US'!$N:$N,"&lt;"&amp;$B37,'IEA-MethaneAbatement-US'!$N:$N,"&gt;="&amp;$A37,'IEA-MethaneAbatement-US'!$L:$L,$B$1))+(VLOOKUP($C$1,'Multipliers and Adjustments'!$A$70:$I$86,TRUNC(COLUMN(U$2)/5)+2,FALSE)*SUMIFS('IEA-MethaneAbatement-US'!$M:$M,'IEA-MethaneAbatement-US'!$N:$N,"&lt;"&amp;$B37,'IEA-MethaneAbatement-US'!$N:$N,"&gt;="&amp;$A37,'IEA-MethaneAbatement-US'!$L:$L,$C$1))+(VLOOKUP($D$1,'Multipliers and Adjustments'!$A$70:$I$86,TRUNC(COLUMN(U$2)/5)+2,FALSE)*SUMIFS('IEA-MethaneAbatement-US'!$M:$M,'IEA-MethaneAbatement-US'!$N:$N,"&lt;"&amp;$B37,'IEA-MethaneAbatement-US'!$N:$N,"&gt;="&amp;$A37,'IEA-MethaneAbatement-US'!$L:$L,$D$1)))*'State Downscaling Multipliers'!$B$7*(1+'EPA to IEA Scaling'!Y$10)</f>
        <v>135802481.1750975</v>
      </c>
      <c r="V37" s="58">
        <f>((VLOOKUP($B$1,'Multipliers and Adjustments'!$A$70:$I$86,TRUNC(COLUMN(V$2)/5)+2,FALSE)*SUMIFS('IEA-MethaneAbatement-US'!$M:$M,'IEA-MethaneAbatement-US'!$N:$N,"&lt;"&amp;$B37,'IEA-MethaneAbatement-US'!$N:$N,"&gt;="&amp;$A37,'IEA-MethaneAbatement-US'!$L:$L,$B$1))+(VLOOKUP($C$1,'Multipliers and Adjustments'!$A$70:$I$86,TRUNC(COLUMN(V$2)/5)+2,FALSE)*SUMIFS('IEA-MethaneAbatement-US'!$M:$M,'IEA-MethaneAbatement-US'!$N:$N,"&lt;"&amp;$B37,'IEA-MethaneAbatement-US'!$N:$N,"&gt;="&amp;$A37,'IEA-MethaneAbatement-US'!$L:$L,$C$1))+(VLOOKUP($D$1,'Multipliers and Adjustments'!$A$70:$I$86,TRUNC(COLUMN(V$2)/5)+2,FALSE)*SUMIFS('IEA-MethaneAbatement-US'!$M:$M,'IEA-MethaneAbatement-US'!$N:$N,"&lt;"&amp;$B37,'IEA-MethaneAbatement-US'!$N:$N,"&gt;="&amp;$A37,'IEA-MethaneAbatement-US'!$L:$L,$D$1)))*'State Downscaling Multipliers'!$B$7*(1+'EPA to IEA Scaling'!Z$10)</f>
        <v>136744339.79081303</v>
      </c>
      <c r="W37" s="163">
        <f>((VLOOKUP($B$1,'Multipliers and Adjustments'!$A$70:$I$86,TRUNC(COLUMN(W$2)/5)+2,FALSE)*SUMIFS('IEA-MethaneAbatement-US'!$M:$M,'IEA-MethaneAbatement-US'!$N:$N,"&lt;"&amp;$B37,'IEA-MethaneAbatement-US'!$N:$N,"&gt;="&amp;$A37,'IEA-MethaneAbatement-US'!$L:$L,$B$1))+(VLOOKUP($C$1,'Multipliers and Adjustments'!$A$70:$I$86,TRUNC(COLUMN(W$2)/5)+2,FALSE)*SUMIFS('IEA-MethaneAbatement-US'!$M:$M,'IEA-MethaneAbatement-US'!$N:$N,"&lt;"&amp;$B37,'IEA-MethaneAbatement-US'!$N:$N,"&gt;="&amp;$A37,'IEA-MethaneAbatement-US'!$L:$L,$C$1))+(VLOOKUP($D$1,'Multipliers and Adjustments'!$A$70:$I$86,TRUNC(COLUMN(W$2)/5)+2,FALSE)*SUMIFS('IEA-MethaneAbatement-US'!$M:$M,'IEA-MethaneAbatement-US'!$N:$N,"&lt;"&amp;$B37,'IEA-MethaneAbatement-US'!$N:$N,"&gt;="&amp;$A37,'IEA-MethaneAbatement-US'!$L:$L,$D$1)))*'State Downscaling Multipliers'!$B$7*(1+'EPA to IEA Scaling'!AA$10)</f>
        <v>137687057.47016639</v>
      </c>
      <c r="X37" s="58">
        <f>((VLOOKUP($B$1,'Multipliers and Adjustments'!$A$70:$I$86,TRUNC(COLUMN(X$2)/5)+2,FALSE)*SUMIFS('IEA-MethaneAbatement-US'!$M:$M,'IEA-MethaneAbatement-US'!$N:$N,"&lt;"&amp;$B37,'IEA-MethaneAbatement-US'!$N:$N,"&gt;="&amp;$A37,'IEA-MethaneAbatement-US'!$L:$L,$B$1))+(VLOOKUP($C$1,'Multipliers and Adjustments'!$A$70:$I$86,TRUNC(COLUMN(X$2)/5)+2,FALSE)*SUMIFS('IEA-MethaneAbatement-US'!$M:$M,'IEA-MethaneAbatement-US'!$N:$N,"&lt;"&amp;$B37,'IEA-MethaneAbatement-US'!$N:$N,"&gt;="&amp;$A37,'IEA-MethaneAbatement-US'!$L:$L,$C$1))+(VLOOKUP($D$1,'Multipliers and Adjustments'!$A$70:$I$86,TRUNC(COLUMN(X$2)/5)+2,FALSE)*SUMIFS('IEA-MethaneAbatement-US'!$M:$M,'IEA-MethaneAbatement-US'!$N:$N,"&lt;"&amp;$B37,'IEA-MethaneAbatement-US'!$N:$N,"&gt;="&amp;$A37,'IEA-MethaneAbatement-US'!$L:$L,$D$1)))*'State Downscaling Multipliers'!$B$7*(1+'EPA to IEA Scaling'!AB$10)</f>
        <v>138560769.72675067</v>
      </c>
      <c r="Y37" s="58">
        <f>((VLOOKUP($B$1,'Multipliers and Adjustments'!$A$70:$I$86,TRUNC(COLUMN(Y$2)/5)+2,FALSE)*SUMIFS('IEA-MethaneAbatement-US'!$M:$M,'IEA-MethaneAbatement-US'!$N:$N,"&lt;"&amp;$B37,'IEA-MethaneAbatement-US'!$N:$N,"&gt;="&amp;$A37,'IEA-MethaneAbatement-US'!$L:$L,$B$1))+(VLOOKUP($C$1,'Multipliers and Adjustments'!$A$70:$I$86,TRUNC(COLUMN(Y$2)/5)+2,FALSE)*SUMIFS('IEA-MethaneAbatement-US'!$M:$M,'IEA-MethaneAbatement-US'!$N:$N,"&lt;"&amp;$B37,'IEA-MethaneAbatement-US'!$N:$N,"&gt;="&amp;$A37,'IEA-MethaneAbatement-US'!$L:$L,$C$1))+(VLOOKUP($D$1,'Multipliers and Adjustments'!$A$70:$I$86,TRUNC(COLUMN(Y$2)/5)+2,FALSE)*SUMIFS('IEA-MethaneAbatement-US'!$M:$M,'IEA-MethaneAbatement-US'!$N:$N,"&lt;"&amp;$B37,'IEA-MethaneAbatement-US'!$N:$N,"&gt;="&amp;$A37,'IEA-MethaneAbatement-US'!$L:$L,$D$1)))*'State Downscaling Multipliers'!$B$7*(1+'EPA to IEA Scaling'!AC$10)</f>
        <v>139427832.01875615</v>
      </c>
      <c r="Z37" s="58">
        <f>((VLOOKUP($B$1,'Multipliers and Adjustments'!$A$70:$I$86,TRUNC(COLUMN(Z$2)/5)+2,FALSE)*SUMIFS('IEA-MethaneAbatement-US'!$M:$M,'IEA-MethaneAbatement-US'!$N:$N,"&lt;"&amp;$B37,'IEA-MethaneAbatement-US'!$N:$N,"&gt;="&amp;$A37,'IEA-MethaneAbatement-US'!$L:$L,$B$1))+(VLOOKUP($C$1,'Multipliers and Adjustments'!$A$70:$I$86,TRUNC(COLUMN(Z$2)/5)+2,FALSE)*SUMIFS('IEA-MethaneAbatement-US'!$M:$M,'IEA-MethaneAbatement-US'!$N:$N,"&lt;"&amp;$B37,'IEA-MethaneAbatement-US'!$N:$N,"&gt;="&amp;$A37,'IEA-MethaneAbatement-US'!$L:$L,$C$1))+(VLOOKUP($D$1,'Multipliers and Adjustments'!$A$70:$I$86,TRUNC(COLUMN(Z$2)/5)+2,FALSE)*SUMIFS('IEA-MethaneAbatement-US'!$M:$M,'IEA-MethaneAbatement-US'!$N:$N,"&lt;"&amp;$B37,'IEA-MethaneAbatement-US'!$N:$N,"&gt;="&amp;$A37,'IEA-MethaneAbatement-US'!$L:$L,$D$1)))*'State Downscaling Multipliers'!$B$7*(1+'EPA to IEA Scaling'!AD$10)</f>
        <v>140288319.97928008</v>
      </c>
      <c r="AA37" s="58">
        <f>((VLOOKUP($B$1,'Multipliers and Adjustments'!$A$70:$I$86,TRUNC(COLUMN(AA$2)/5)+2,FALSE)*SUMIFS('IEA-MethaneAbatement-US'!$M:$M,'IEA-MethaneAbatement-US'!$N:$N,"&lt;"&amp;$B37,'IEA-MethaneAbatement-US'!$N:$N,"&gt;="&amp;$A37,'IEA-MethaneAbatement-US'!$L:$L,$B$1))+(VLOOKUP($C$1,'Multipliers and Adjustments'!$A$70:$I$86,TRUNC(COLUMN(AA$2)/5)+2,FALSE)*SUMIFS('IEA-MethaneAbatement-US'!$M:$M,'IEA-MethaneAbatement-US'!$N:$N,"&lt;"&amp;$B37,'IEA-MethaneAbatement-US'!$N:$N,"&gt;="&amp;$A37,'IEA-MethaneAbatement-US'!$L:$L,$C$1))+(VLOOKUP($D$1,'Multipliers and Adjustments'!$A$70:$I$86,TRUNC(COLUMN(AA$2)/5)+2,FALSE)*SUMIFS('IEA-MethaneAbatement-US'!$M:$M,'IEA-MethaneAbatement-US'!$N:$N,"&lt;"&amp;$B37,'IEA-MethaneAbatement-US'!$N:$N,"&gt;="&amp;$A37,'IEA-MethaneAbatement-US'!$L:$L,$D$1)))*'State Downscaling Multipliers'!$B$7*(1+'EPA to IEA Scaling'!AE$10)</f>
        <v>141142308.09880623</v>
      </c>
      <c r="AB37" s="163">
        <f>((VLOOKUP($B$1,'Multipliers and Adjustments'!$A$70:$I$86,TRUNC(COLUMN(AB$2)/5)+2,FALSE)*SUMIFS('IEA-MethaneAbatement-US'!$M:$M,'IEA-MethaneAbatement-US'!$N:$N,"&lt;"&amp;$B37,'IEA-MethaneAbatement-US'!$N:$N,"&gt;="&amp;$A37,'IEA-MethaneAbatement-US'!$L:$L,$B$1))+(VLOOKUP($C$1,'Multipliers and Adjustments'!$A$70:$I$86,TRUNC(COLUMN(AB$2)/5)+2,FALSE)*SUMIFS('IEA-MethaneAbatement-US'!$M:$M,'IEA-MethaneAbatement-US'!$N:$N,"&lt;"&amp;$B37,'IEA-MethaneAbatement-US'!$N:$N,"&gt;="&amp;$A37,'IEA-MethaneAbatement-US'!$L:$L,$C$1))+(VLOOKUP($D$1,'Multipliers and Adjustments'!$A$70:$I$86,TRUNC(COLUMN(AB$2)/5)+2,FALSE)*SUMIFS('IEA-MethaneAbatement-US'!$M:$M,'IEA-MethaneAbatement-US'!$N:$N,"&lt;"&amp;$B37,'IEA-MethaneAbatement-US'!$N:$N,"&gt;="&amp;$A37,'IEA-MethaneAbatement-US'!$L:$L,$D$1)))*'State Downscaling Multipliers'!$B$7*(1+'EPA to IEA Scaling'!AF$10)</f>
        <v>141989869.74669942</v>
      </c>
      <c r="AC37" s="58">
        <f>((VLOOKUP($B$1,'Multipliers and Adjustments'!$A$70:$I$86,TRUNC(COLUMN(AC$2)/5)+2,FALSE)*SUMIFS('IEA-MethaneAbatement-US'!$M:$M,'IEA-MethaneAbatement-US'!$N:$N,"&lt;"&amp;$B37,'IEA-MethaneAbatement-US'!$N:$N,"&gt;="&amp;$A37,'IEA-MethaneAbatement-US'!$L:$L,$B$1))+(VLOOKUP($C$1,'Multipliers and Adjustments'!$A$70:$I$86,TRUNC(COLUMN(AC$2)/5)+2,FALSE)*SUMIFS('IEA-MethaneAbatement-US'!$M:$M,'IEA-MethaneAbatement-US'!$N:$N,"&lt;"&amp;$B37,'IEA-MethaneAbatement-US'!$N:$N,"&gt;="&amp;$A37,'IEA-MethaneAbatement-US'!$L:$L,$C$1))+(VLOOKUP($D$1,'Multipliers and Adjustments'!$A$70:$I$86,TRUNC(COLUMN(AC$2)/5)+2,FALSE)*SUMIFS('IEA-MethaneAbatement-US'!$M:$M,'IEA-MethaneAbatement-US'!$N:$N,"&lt;"&amp;$B37,'IEA-MethaneAbatement-US'!$N:$N,"&gt;="&amp;$A37,'IEA-MethaneAbatement-US'!$L:$L,$D$1)))*'State Downscaling Multipliers'!$B$7*(1+'EPA to IEA Scaling'!AG$10)</f>
        <v>142811176.64215037</v>
      </c>
      <c r="AD37" s="58">
        <f>((VLOOKUP($B$1,'Multipliers and Adjustments'!$A$70:$I$86,TRUNC(COLUMN(AD$2)/5)+2,FALSE)*SUMIFS('IEA-MethaneAbatement-US'!$M:$M,'IEA-MethaneAbatement-US'!$N:$N,"&lt;"&amp;$B37,'IEA-MethaneAbatement-US'!$N:$N,"&gt;="&amp;$A37,'IEA-MethaneAbatement-US'!$L:$L,$B$1))+(VLOOKUP($C$1,'Multipliers and Adjustments'!$A$70:$I$86,TRUNC(COLUMN(AD$2)/5)+2,FALSE)*SUMIFS('IEA-MethaneAbatement-US'!$M:$M,'IEA-MethaneAbatement-US'!$N:$N,"&lt;"&amp;$B37,'IEA-MethaneAbatement-US'!$N:$N,"&gt;="&amp;$A37,'IEA-MethaneAbatement-US'!$L:$L,$C$1))+(VLOOKUP($D$1,'Multipliers and Adjustments'!$A$70:$I$86,TRUNC(COLUMN(AD$2)/5)+2,FALSE)*SUMIFS('IEA-MethaneAbatement-US'!$M:$M,'IEA-MethaneAbatement-US'!$N:$N,"&lt;"&amp;$B37,'IEA-MethaneAbatement-US'!$N:$N,"&gt;="&amp;$A37,'IEA-MethaneAbatement-US'!$L:$L,$D$1)))*'State Downscaling Multipliers'!$B$7*(1+'EPA to IEA Scaling'!AH$10)</f>
        <v>143631194.07312667</v>
      </c>
      <c r="AE37" s="58">
        <f>((VLOOKUP($B$1,'Multipliers and Adjustments'!$A$70:$I$86,TRUNC(COLUMN(AE$2)/5)+2,FALSE)*SUMIFS('IEA-MethaneAbatement-US'!$M:$M,'IEA-MethaneAbatement-US'!$N:$N,"&lt;"&amp;$B37,'IEA-MethaneAbatement-US'!$N:$N,"&gt;="&amp;$A37,'IEA-MethaneAbatement-US'!$L:$L,$B$1))+(VLOOKUP($C$1,'Multipliers and Adjustments'!$A$70:$I$86,TRUNC(COLUMN(AE$2)/5)+2,FALSE)*SUMIFS('IEA-MethaneAbatement-US'!$M:$M,'IEA-MethaneAbatement-US'!$N:$N,"&lt;"&amp;$B37,'IEA-MethaneAbatement-US'!$N:$N,"&gt;="&amp;$A37,'IEA-MethaneAbatement-US'!$L:$L,$C$1))+(VLOOKUP($D$1,'Multipliers and Adjustments'!$A$70:$I$86,TRUNC(COLUMN(AE$2)/5)+2,FALSE)*SUMIFS('IEA-MethaneAbatement-US'!$M:$M,'IEA-MethaneAbatement-US'!$N:$N,"&lt;"&amp;$B37,'IEA-MethaneAbatement-US'!$N:$N,"&gt;="&amp;$A37,'IEA-MethaneAbatement-US'!$L:$L,$D$1)))*'State Downscaling Multipliers'!$B$7*(1+'EPA to IEA Scaling'!AI$10)</f>
        <v>144449925.07396427</v>
      </c>
      <c r="AF37" s="58">
        <f>((VLOOKUP($B$1,'Multipliers and Adjustments'!$A$70:$I$86,TRUNC(COLUMN(AF$2)/5)+2,FALSE)*SUMIFS('IEA-MethaneAbatement-US'!$M:$M,'IEA-MethaneAbatement-US'!$N:$N,"&lt;"&amp;$B37,'IEA-MethaneAbatement-US'!$N:$N,"&gt;="&amp;$A37,'IEA-MethaneAbatement-US'!$L:$L,$B$1))+(VLOOKUP($C$1,'Multipliers and Adjustments'!$A$70:$I$86,TRUNC(COLUMN(AF$2)/5)+2,FALSE)*SUMIFS('IEA-MethaneAbatement-US'!$M:$M,'IEA-MethaneAbatement-US'!$N:$N,"&lt;"&amp;$B37,'IEA-MethaneAbatement-US'!$N:$N,"&gt;="&amp;$A37,'IEA-MethaneAbatement-US'!$L:$L,$C$1))+(VLOOKUP($D$1,'Multipliers and Adjustments'!$A$70:$I$86,TRUNC(COLUMN(AF$2)/5)+2,FALSE)*SUMIFS('IEA-MethaneAbatement-US'!$M:$M,'IEA-MethaneAbatement-US'!$N:$N,"&lt;"&amp;$B37,'IEA-MethaneAbatement-US'!$N:$N,"&gt;="&amp;$A37,'IEA-MethaneAbatement-US'!$L:$L,$D$1)))*'State Downscaling Multipliers'!$B$7*(1+'EPA to IEA Scaling'!AJ$10)</f>
        <v>145267372.66948724</v>
      </c>
      <c r="AG37" s="163">
        <f>((VLOOKUP($B$1,'Multipliers and Adjustments'!$A$70:$I$86,TRUNC(COLUMN(AG$2)/5)+2,FALSE)*SUMIFS('IEA-MethaneAbatement-US'!$M:$M,'IEA-MethaneAbatement-US'!$N:$N,"&lt;"&amp;$B37,'IEA-MethaneAbatement-US'!$N:$N,"&gt;="&amp;$A37,'IEA-MethaneAbatement-US'!$L:$L,$B$1))+(VLOOKUP($C$1,'Multipliers and Adjustments'!$A$70:$I$86,TRUNC(COLUMN(AG$2)/5)+2,FALSE)*SUMIFS('IEA-MethaneAbatement-US'!$M:$M,'IEA-MethaneAbatement-US'!$N:$N,"&lt;"&amp;$B37,'IEA-MethaneAbatement-US'!$N:$N,"&gt;="&amp;$A37,'IEA-MethaneAbatement-US'!$L:$L,$C$1))+(VLOOKUP($D$1,'Multipliers and Adjustments'!$A$70:$I$86,TRUNC(COLUMN(AG$2)/5)+2,FALSE)*SUMIFS('IEA-MethaneAbatement-US'!$M:$M,'IEA-MethaneAbatement-US'!$N:$N,"&lt;"&amp;$B37,'IEA-MethaneAbatement-US'!$N:$N,"&gt;="&amp;$A37,'IEA-MethaneAbatement-US'!$L:$L,$D$1)))*'State Downscaling Multipliers'!$B$7*(1+'EPA to IEA Scaling'!AK$10)</f>
        <v>146083539.87504315</v>
      </c>
      <c r="AH37" s="58">
        <f>((VLOOKUP($B$1,'Multipliers and Adjustments'!$A$70:$I$86,TRUNC(COLUMN(AH$2)/5)+2,FALSE)*SUMIFS('IEA-MethaneAbatement-US'!$M:$M,'IEA-MethaneAbatement-US'!$N:$N,"&lt;"&amp;$B37,'IEA-MethaneAbatement-US'!$N:$N,"&gt;="&amp;$A37,'IEA-MethaneAbatement-US'!$L:$L,$B$1))+(VLOOKUP($C$1,'Multipliers and Adjustments'!$A$70:$I$86,TRUNC(COLUMN(AH$2)/5)+2,FALSE)*SUMIFS('IEA-MethaneAbatement-US'!$M:$M,'IEA-MethaneAbatement-US'!$N:$N,"&lt;"&amp;$B37,'IEA-MethaneAbatement-US'!$N:$N,"&gt;="&amp;$A37,'IEA-MethaneAbatement-US'!$L:$L,$C$1))+(VLOOKUP($D$1,'Multipliers and Adjustments'!$A$70:$I$86,TRUNC(COLUMN(AH$2)/5)+2,FALSE)*SUMIFS('IEA-MethaneAbatement-US'!$M:$M,'IEA-MethaneAbatement-US'!$N:$N,"&lt;"&amp;$B37,'IEA-MethaneAbatement-US'!$N:$N,"&gt;="&amp;$A37,'IEA-MethaneAbatement-US'!$L:$L,$D$1)))*'State Downscaling Multipliers'!$B$7*(1+'EPA to IEA Scaling'!AL$10)</f>
        <v>146831298.98598498</v>
      </c>
      <c r="AI37" s="58">
        <f>((VLOOKUP($B$1,'Multipliers and Adjustments'!$A$70:$I$86,TRUNC(COLUMN(AI$2)/5)+2,FALSE)*SUMIFS('IEA-MethaneAbatement-US'!$M:$M,'IEA-MethaneAbatement-US'!$N:$N,"&lt;"&amp;$B37,'IEA-MethaneAbatement-US'!$N:$N,"&gt;="&amp;$A37,'IEA-MethaneAbatement-US'!$L:$L,$B$1))+(VLOOKUP($C$1,'Multipliers and Adjustments'!$A$70:$I$86,TRUNC(COLUMN(AI$2)/5)+2,FALSE)*SUMIFS('IEA-MethaneAbatement-US'!$M:$M,'IEA-MethaneAbatement-US'!$N:$N,"&lt;"&amp;$B37,'IEA-MethaneAbatement-US'!$N:$N,"&gt;="&amp;$A37,'IEA-MethaneAbatement-US'!$L:$L,$C$1))+(VLOOKUP($D$1,'Multipliers and Adjustments'!$A$70:$I$86,TRUNC(COLUMN(AI$2)/5)+2,FALSE)*SUMIFS('IEA-MethaneAbatement-US'!$M:$M,'IEA-MethaneAbatement-US'!$N:$N,"&lt;"&amp;$B37,'IEA-MethaneAbatement-US'!$N:$N,"&gt;="&amp;$A37,'IEA-MethaneAbatement-US'!$L:$L,$D$1)))*'State Downscaling Multipliers'!$B$7*(1+'EPA to IEA Scaling'!AM$10)</f>
        <v>147579777.43803659</v>
      </c>
      <c r="AJ37" s="58">
        <f>((VLOOKUP($B$1,'Multipliers and Adjustments'!$A$70:$I$86,TRUNC(COLUMN(AJ$2)/5)+2,FALSE)*SUMIFS('IEA-MethaneAbatement-US'!$M:$M,'IEA-MethaneAbatement-US'!$N:$N,"&lt;"&amp;$B37,'IEA-MethaneAbatement-US'!$N:$N,"&gt;="&amp;$A37,'IEA-MethaneAbatement-US'!$L:$L,$B$1))+(VLOOKUP($C$1,'Multipliers and Adjustments'!$A$70:$I$86,TRUNC(COLUMN(AJ$2)/5)+2,FALSE)*SUMIFS('IEA-MethaneAbatement-US'!$M:$M,'IEA-MethaneAbatement-US'!$N:$N,"&lt;"&amp;$B37,'IEA-MethaneAbatement-US'!$N:$N,"&gt;="&amp;$A37,'IEA-MethaneAbatement-US'!$L:$L,$C$1))+(VLOOKUP($D$1,'Multipliers and Adjustments'!$A$70:$I$86,TRUNC(COLUMN(AJ$2)/5)+2,FALSE)*SUMIFS('IEA-MethaneAbatement-US'!$M:$M,'IEA-MethaneAbatement-US'!$N:$N,"&lt;"&amp;$B37,'IEA-MethaneAbatement-US'!$N:$N,"&gt;="&amp;$A37,'IEA-MethaneAbatement-US'!$L:$L,$D$1)))*'State Downscaling Multipliers'!$B$7*(1+'EPA to IEA Scaling'!AN$10)</f>
        <v>148328976.2697016</v>
      </c>
      <c r="AK37" s="58">
        <f>((VLOOKUP($B$1,'Multipliers and Adjustments'!$A$70:$I$86,TRUNC(COLUMN(AK$2)/5)+2,FALSE)*SUMIFS('IEA-MethaneAbatement-US'!$M:$M,'IEA-MethaneAbatement-US'!$N:$N,"&lt;"&amp;$B37,'IEA-MethaneAbatement-US'!$N:$N,"&gt;="&amp;$A37,'IEA-MethaneAbatement-US'!$L:$L,$B$1))+(VLOOKUP($C$1,'Multipliers and Adjustments'!$A$70:$I$86,TRUNC(COLUMN(AK$2)/5)+2,FALSE)*SUMIFS('IEA-MethaneAbatement-US'!$M:$M,'IEA-MethaneAbatement-US'!$N:$N,"&lt;"&amp;$B37,'IEA-MethaneAbatement-US'!$N:$N,"&gt;="&amp;$A37,'IEA-MethaneAbatement-US'!$L:$L,$C$1))+(VLOOKUP($D$1,'Multipliers and Adjustments'!$A$70:$I$86,TRUNC(COLUMN(AK$2)/5)+2,FALSE)*SUMIFS('IEA-MethaneAbatement-US'!$M:$M,'IEA-MethaneAbatement-US'!$N:$N,"&lt;"&amp;$B37,'IEA-MethaneAbatement-US'!$N:$N,"&gt;="&amp;$A37,'IEA-MethaneAbatement-US'!$L:$L,$D$1)))*'State Downscaling Multipliers'!$B$7*(1+'EPA to IEA Scaling'!AO$10)</f>
        <v>149078896.52148452</v>
      </c>
      <c r="AL37" s="163">
        <f>((VLOOKUP($B$1,'Multipliers and Adjustments'!$A$70:$I$86,TRUNC(COLUMN(AL$2)/5)+2,FALSE)*SUMIFS('IEA-MethaneAbatement-US'!$M:$M,'IEA-MethaneAbatement-US'!$N:$N,"&lt;"&amp;$B37,'IEA-MethaneAbatement-US'!$N:$N,"&gt;="&amp;$A37,'IEA-MethaneAbatement-US'!$L:$L,$B$1))+(VLOOKUP($C$1,'Multipliers and Adjustments'!$A$70:$I$86,TRUNC(COLUMN(AL$2)/5)+2,FALSE)*SUMIFS('IEA-MethaneAbatement-US'!$M:$M,'IEA-MethaneAbatement-US'!$N:$N,"&lt;"&amp;$B37,'IEA-MethaneAbatement-US'!$N:$N,"&gt;="&amp;$A37,'IEA-MethaneAbatement-US'!$L:$L,$C$1))+(VLOOKUP($D$1,'Multipliers and Adjustments'!$A$70:$I$86,TRUNC(COLUMN(AL$2)/5)+2,FALSE)*SUMIFS('IEA-MethaneAbatement-US'!$M:$M,'IEA-MethaneAbatement-US'!$N:$N,"&lt;"&amp;$B37,'IEA-MethaneAbatement-US'!$N:$N,"&gt;="&amp;$A37,'IEA-MethaneAbatement-US'!$L:$L,$D$1)))*'State Downscaling Multipliers'!$B$7*(1+'EPA to IEA Scaling'!AP$10)</f>
        <v>149829539.23589471</v>
      </c>
    </row>
    <row r="38" spans="1:38" ht="15.75" customHeight="1" x14ac:dyDescent="0.25">
      <c r="A38" s="50">
        <f t="shared" si="3"/>
        <v>30</v>
      </c>
      <c r="B38" s="50">
        <f t="shared" si="4"/>
        <v>40</v>
      </c>
      <c r="C38" s="58">
        <f>((VLOOKUP($B$1,'Multipliers and Adjustments'!$A$70:$I$86,TRUNC(COLUMN(C$2)/5)+2,FALSE)*SUMIFS('IEA-MethaneAbatement-US'!$M:$M,'IEA-MethaneAbatement-US'!$N:$N,"&lt;"&amp;$B38,'IEA-MethaneAbatement-US'!$N:$N,"&gt;="&amp;$A38,'IEA-MethaneAbatement-US'!$L:$L,$B$1))+(VLOOKUP($C$1,'Multipliers and Adjustments'!$A$70:$I$86,TRUNC(COLUMN(C$2)/5)+2,FALSE)*SUMIFS('IEA-MethaneAbatement-US'!$M:$M,'IEA-MethaneAbatement-US'!$N:$N,"&lt;"&amp;$B38,'IEA-MethaneAbatement-US'!$N:$N,"&gt;="&amp;$A38,'IEA-MethaneAbatement-US'!$L:$L,$C$1))+(VLOOKUP($D$1,'Multipliers and Adjustments'!$A$70:$I$86,TRUNC(COLUMN(C$2)/5)+2,FALSE)*SUMIFS('IEA-MethaneAbatement-US'!$M:$M,'IEA-MethaneAbatement-US'!$N:$N,"&lt;"&amp;$B38,'IEA-MethaneAbatement-US'!$N:$N,"&gt;="&amp;$A38,'IEA-MethaneAbatement-US'!$L:$L,$D$1)))*'State Downscaling Multipliers'!$B$7*(1+'EPA to IEA Scaling'!G$10)</f>
        <v>0</v>
      </c>
      <c r="D38" s="58">
        <f>((VLOOKUP($B$1,'Multipliers and Adjustments'!$A$70:$I$86,TRUNC(COLUMN(D$2)/5)+2,FALSE)*SUMIFS('IEA-MethaneAbatement-US'!$M:$M,'IEA-MethaneAbatement-US'!$N:$N,"&lt;"&amp;$B38,'IEA-MethaneAbatement-US'!$N:$N,"&gt;="&amp;$A38,'IEA-MethaneAbatement-US'!$L:$L,$B$1))+(VLOOKUP($C$1,'Multipliers and Adjustments'!$A$70:$I$86,TRUNC(COLUMN(D$2)/5)+2,FALSE)*SUMIFS('IEA-MethaneAbatement-US'!$M:$M,'IEA-MethaneAbatement-US'!$N:$N,"&lt;"&amp;$B38,'IEA-MethaneAbatement-US'!$N:$N,"&gt;="&amp;$A38,'IEA-MethaneAbatement-US'!$L:$L,$C$1))+(VLOOKUP($D$1,'Multipliers and Adjustments'!$A$70:$I$86,TRUNC(COLUMN(D$2)/5)+2,FALSE)*SUMIFS('IEA-MethaneAbatement-US'!$M:$M,'IEA-MethaneAbatement-US'!$N:$N,"&lt;"&amp;$B38,'IEA-MethaneAbatement-US'!$N:$N,"&gt;="&amp;$A38,'IEA-MethaneAbatement-US'!$L:$L,$D$1)))*'State Downscaling Multipliers'!$B$7*(1+'EPA to IEA Scaling'!H$10)</f>
        <v>0</v>
      </c>
      <c r="E38" s="58">
        <f>((VLOOKUP($B$1,'Multipliers and Adjustments'!$A$70:$I$86,TRUNC(COLUMN(E$2)/5)+2,FALSE)*SUMIFS('IEA-MethaneAbatement-US'!$M:$M,'IEA-MethaneAbatement-US'!$N:$N,"&lt;"&amp;$B38,'IEA-MethaneAbatement-US'!$N:$N,"&gt;="&amp;$A38,'IEA-MethaneAbatement-US'!$L:$L,$B$1))+(VLOOKUP($C$1,'Multipliers and Adjustments'!$A$70:$I$86,TRUNC(COLUMN(E$2)/5)+2,FALSE)*SUMIFS('IEA-MethaneAbatement-US'!$M:$M,'IEA-MethaneAbatement-US'!$N:$N,"&lt;"&amp;$B38,'IEA-MethaneAbatement-US'!$N:$N,"&gt;="&amp;$A38,'IEA-MethaneAbatement-US'!$L:$L,$C$1))+(VLOOKUP($D$1,'Multipliers and Adjustments'!$A$70:$I$86,TRUNC(COLUMN(E$2)/5)+2,FALSE)*SUMIFS('IEA-MethaneAbatement-US'!$M:$M,'IEA-MethaneAbatement-US'!$N:$N,"&lt;"&amp;$B38,'IEA-MethaneAbatement-US'!$N:$N,"&gt;="&amp;$A38,'IEA-MethaneAbatement-US'!$L:$L,$D$1)))*'State Downscaling Multipliers'!$B$7*(1+'EPA to IEA Scaling'!I$10)</f>
        <v>0</v>
      </c>
      <c r="F38" s="58">
        <f>((VLOOKUP($B$1,'Multipliers and Adjustments'!$A$70:$I$86,TRUNC(COLUMN(F$2)/5)+2,FALSE)*SUMIFS('IEA-MethaneAbatement-US'!$M:$M,'IEA-MethaneAbatement-US'!$N:$N,"&lt;"&amp;$B38,'IEA-MethaneAbatement-US'!$N:$N,"&gt;="&amp;$A38,'IEA-MethaneAbatement-US'!$L:$L,$B$1))+(VLOOKUP($C$1,'Multipliers and Adjustments'!$A$70:$I$86,TRUNC(COLUMN(F$2)/5)+2,FALSE)*SUMIFS('IEA-MethaneAbatement-US'!$M:$M,'IEA-MethaneAbatement-US'!$N:$N,"&lt;"&amp;$B38,'IEA-MethaneAbatement-US'!$N:$N,"&gt;="&amp;$A38,'IEA-MethaneAbatement-US'!$L:$L,$C$1))+(VLOOKUP($D$1,'Multipliers and Adjustments'!$A$70:$I$86,TRUNC(COLUMN(F$2)/5)+2,FALSE)*SUMIFS('IEA-MethaneAbatement-US'!$M:$M,'IEA-MethaneAbatement-US'!$N:$N,"&lt;"&amp;$B38,'IEA-MethaneAbatement-US'!$N:$N,"&gt;="&amp;$A38,'IEA-MethaneAbatement-US'!$L:$L,$D$1)))*'State Downscaling Multipliers'!$B$7*(1+'EPA to IEA Scaling'!J$10)</f>
        <v>0</v>
      </c>
      <c r="G38" s="162">
        <f>((VLOOKUP($B$1,'Multipliers and Adjustments'!$A$70:$I$86,TRUNC(COLUMN(G$2)/5)+2,FALSE)*SUMIFS('IEA-MethaneAbatement-US'!$M:$M,'IEA-MethaneAbatement-US'!$N:$N,"&lt;"&amp;$B38,'IEA-MethaneAbatement-US'!$N:$N,"&gt;="&amp;$A38,'IEA-MethaneAbatement-US'!$L:$L,$B$1))+(VLOOKUP($C$1,'Multipliers and Adjustments'!$A$70:$I$86,TRUNC(COLUMN(G$2)/5)+2,FALSE)*SUMIFS('IEA-MethaneAbatement-US'!$M:$M,'IEA-MethaneAbatement-US'!$N:$N,"&lt;"&amp;$B38,'IEA-MethaneAbatement-US'!$N:$N,"&gt;="&amp;$A38,'IEA-MethaneAbatement-US'!$L:$L,$C$1))+(VLOOKUP($D$1,'Multipliers and Adjustments'!$A$70:$I$86,TRUNC(COLUMN(G$2)/5)+2,FALSE)*SUMIFS('IEA-MethaneAbatement-US'!$M:$M,'IEA-MethaneAbatement-US'!$N:$N,"&lt;"&amp;$B38,'IEA-MethaneAbatement-US'!$N:$N,"&gt;="&amp;$A38,'IEA-MethaneAbatement-US'!$L:$L,$D$1)))*'State Downscaling Multipliers'!$B$7*(1+'EPA to IEA Scaling'!K$10)</f>
        <v>0</v>
      </c>
      <c r="H38" s="163">
        <f>((VLOOKUP($B$1,'Multipliers and Adjustments'!$A$70:$I$86,TRUNC(COLUMN(H$2)/5)+2,FALSE)*SUMIFS('IEA-MethaneAbatement-US'!$M:$M,'IEA-MethaneAbatement-US'!$N:$N,"&lt;"&amp;$B38,'IEA-MethaneAbatement-US'!$N:$N,"&gt;="&amp;$A38,'IEA-MethaneAbatement-US'!$L:$L,$B$1))+(VLOOKUP($C$1,'Multipliers and Adjustments'!$A$70:$I$86,TRUNC(COLUMN(H$2)/5)+2,FALSE)*SUMIFS('IEA-MethaneAbatement-US'!$M:$M,'IEA-MethaneAbatement-US'!$N:$N,"&lt;"&amp;$B38,'IEA-MethaneAbatement-US'!$N:$N,"&gt;="&amp;$A38,'IEA-MethaneAbatement-US'!$L:$L,$C$1))+(VLOOKUP($D$1,'Multipliers and Adjustments'!$A$70:$I$86,TRUNC(COLUMN(H$2)/5)+2,FALSE)*SUMIFS('IEA-MethaneAbatement-US'!$M:$M,'IEA-MethaneAbatement-US'!$N:$N,"&lt;"&amp;$B38,'IEA-MethaneAbatement-US'!$N:$N,"&gt;="&amp;$A38,'IEA-MethaneAbatement-US'!$L:$L,$D$1)))*'State Downscaling Multipliers'!$B$7*(1+'EPA to IEA Scaling'!L$10)</f>
        <v>0</v>
      </c>
      <c r="I38" s="58">
        <f>((VLOOKUP($B$1,'Multipliers and Adjustments'!$A$70:$I$86,TRUNC(COLUMN(I$2)/5)+2,FALSE)*SUMIFS('IEA-MethaneAbatement-US'!$M:$M,'IEA-MethaneAbatement-US'!$N:$N,"&lt;"&amp;$B38,'IEA-MethaneAbatement-US'!$N:$N,"&gt;="&amp;$A38,'IEA-MethaneAbatement-US'!$L:$L,$B$1))+(VLOOKUP($C$1,'Multipliers and Adjustments'!$A$70:$I$86,TRUNC(COLUMN(I$2)/5)+2,FALSE)*SUMIFS('IEA-MethaneAbatement-US'!$M:$M,'IEA-MethaneAbatement-US'!$N:$N,"&lt;"&amp;$B38,'IEA-MethaneAbatement-US'!$N:$N,"&gt;="&amp;$A38,'IEA-MethaneAbatement-US'!$L:$L,$C$1))+(VLOOKUP($D$1,'Multipliers and Adjustments'!$A$70:$I$86,TRUNC(COLUMN(I$2)/5)+2,FALSE)*SUMIFS('IEA-MethaneAbatement-US'!$M:$M,'IEA-MethaneAbatement-US'!$N:$N,"&lt;"&amp;$B38,'IEA-MethaneAbatement-US'!$N:$N,"&gt;="&amp;$A38,'IEA-MethaneAbatement-US'!$L:$L,$D$1)))*'State Downscaling Multipliers'!$B$7*(1+'EPA to IEA Scaling'!M$10)</f>
        <v>0</v>
      </c>
      <c r="J38" s="58">
        <f>((VLOOKUP($B$1,'Multipliers and Adjustments'!$A$70:$I$86,TRUNC(COLUMN(J$2)/5)+2,FALSE)*SUMIFS('IEA-MethaneAbatement-US'!$M:$M,'IEA-MethaneAbatement-US'!$N:$N,"&lt;"&amp;$B38,'IEA-MethaneAbatement-US'!$N:$N,"&gt;="&amp;$A38,'IEA-MethaneAbatement-US'!$L:$L,$B$1))+(VLOOKUP($C$1,'Multipliers and Adjustments'!$A$70:$I$86,TRUNC(COLUMN(J$2)/5)+2,FALSE)*SUMIFS('IEA-MethaneAbatement-US'!$M:$M,'IEA-MethaneAbatement-US'!$N:$N,"&lt;"&amp;$B38,'IEA-MethaneAbatement-US'!$N:$N,"&gt;="&amp;$A38,'IEA-MethaneAbatement-US'!$L:$L,$C$1))+(VLOOKUP($D$1,'Multipliers and Adjustments'!$A$70:$I$86,TRUNC(COLUMN(J$2)/5)+2,FALSE)*SUMIFS('IEA-MethaneAbatement-US'!$M:$M,'IEA-MethaneAbatement-US'!$N:$N,"&lt;"&amp;$B38,'IEA-MethaneAbatement-US'!$N:$N,"&gt;="&amp;$A38,'IEA-MethaneAbatement-US'!$L:$L,$D$1)))*'State Downscaling Multipliers'!$B$7*(1+'EPA to IEA Scaling'!N$10)</f>
        <v>0</v>
      </c>
      <c r="K38" s="58">
        <f>((VLOOKUP($B$1,'Multipliers and Adjustments'!$A$70:$I$86,TRUNC(COLUMN(K$2)/5)+2,FALSE)*SUMIFS('IEA-MethaneAbatement-US'!$M:$M,'IEA-MethaneAbatement-US'!$N:$N,"&lt;"&amp;$B38,'IEA-MethaneAbatement-US'!$N:$N,"&gt;="&amp;$A38,'IEA-MethaneAbatement-US'!$L:$L,$B$1))+(VLOOKUP($C$1,'Multipliers and Adjustments'!$A$70:$I$86,TRUNC(COLUMN(K$2)/5)+2,FALSE)*SUMIFS('IEA-MethaneAbatement-US'!$M:$M,'IEA-MethaneAbatement-US'!$N:$N,"&lt;"&amp;$B38,'IEA-MethaneAbatement-US'!$N:$N,"&gt;="&amp;$A38,'IEA-MethaneAbatement-US'!$L:$L,$C$1))+(VLOOKUP($D$1,'Multipliers and Adjustments'!$A$70:$I$86,TRUNC(COLUMN(K$2)/5)+2,FALSE)*SUMIFS('IEA-MethaneAbatement-US'!$M:$M,'IEA-MethaneAbatement-US'!$N:$N,"&lt;"&amp;$B38,'IEA-MethaneAbatement-US'!$N:$N,"&gt;="&amp;$A38,'IEA-MethaneAbatement-US'!$L:$L,$D$1)))*'State Downscaling Multipliers'!$B$7*(1+'EPA to IEA Scaling'!O$10)</f>
        <v>0</v>
      </c>
      <c r="L38" s="58">
        <f>((VLOOKUP($B$1,'Multipliers and Adjustments'!$A$70:$I$86,TRUNC(COLUMN(L$2)/5)+2,FALSE)*SUMIFS('IEA-MethaneAbatement-US'!$M:$M,'IEA-MethaneAbatement-US'!$N:$N,"&lt;"&amp;$B38,'IEA-MethaneAbatement-US'!$N:$N,"&gt;="&amp;$A38,'IEA-MethaneAbatement-US'!$L:$L,$B$1))+(VLOOKUP($C$1,'Multipliers and Adjustments'!$A$70:$I$86,TRUNC(COLUMN(L$2)/5)+2,FALSE)*SUMIFS('IEA-MethaneAbatement-US'!$M:$M,'IEA-MethaneAbatement-US'!$N:$N,"&lt;"&amp;$B38,'IEA-MethaneAbatement-US'!$N:$N,"&gt;="&amp;$A38,'IEA-MethaneAbatement-US'!$L:$L,$C$1))+(VLOOKUP($D$1,'Multipliers and Adjustments'!$A$70:$I$86,TRUNC(COLUMN(L$2)/5)+2,FALSE)*SUMIFS('IEA-MethaneAbatement-US'!$M:$M,'IEA-MethaneAbatement-US'!$N:$N,"&lt;"&amp;$B38,'IEA-MethaneAbatement-US'!$N:$N,"&gt;="&amp;$A38,'IEA-MethaneAbatement-US'!$L:$L,$D$1)))*'State Downscaling Multipliers'!$B$7*(1+'EPA to IEA Scaling'!P$10)</f>
        <v>0</v>
      </c>
      <c r="M38" s="163">
        <f>((VLOOKUP($B$1,'Multipliers and Adjustments'!$A$70:$I$86,TRUNC(COLUMN(M$2)/5)+2,FALSE)*SUMIFS('IEA-MethaneAbatement-US'!$M:$M,'IEA-MethaneAbatement-US'!$N:$N,"&lt;"&amp;$B38,'IEA-MethaneAbatement-US'!$N:$N,"&gt;="&amp;$A38,'IEA-MethaneAbatement-US'!$L:$L,$B$1))+(VLOOKUP($C$1,'Multipliers and Adjustments'!$A$70:$I$86,TRUNC(COLUMN(M$2)/5)+2,FALSE)*SUMIFS('IEA-MethaneAbatement-US'!$M:$M,'IEA-MethaneAbatement-US'!$N:$N,"&lt;"&amp;$B38,'IEA-MethaneAbatement-US'!$N:$N,"&gt;="&amp;$A38,'IEA-MethaneAbatement-US'!$L:$L,$C$1))+(VLOOKUP($D$1,'Multipliers and Adjustments'!$A$70:$I$86,TRUNC(COLUMN(M$2)/5)+2,FALSE)*SUMIFS('IEA-MethaneAbatement-US'!$M:$M,'IEA-MethaneAbatement-US'!$N:$N,"&lt;"&amp;$B38,'IEA-MethaneAbatement-US'!$N:$N,"&gt;="&amp;$A38,'IEA-MethaneAbatement-US'!$L:$L,$D$1)))*'State Downscaling Multipliers'!$B$7*(1+'EPA to IEA Scaling'!Q$10)</f>
        <v>0</v>
      </c>
      <c r="N38" s="58">
        <f>((VLOOKUP($B$1,'Multipliers and Adjustments'!$A$70:$I$86,TRUNC(COLUMN(N$2)/5)+2,FALSE)*SUMIFS('IEA-MethaneAbatement-US'!$M:$M,'IEA-MethaneAbatement-US'!$N:$N,"&lt;"&amp;$B38,'IEA-MethaneAbatement-US'!$N:$N,"&gt;="&amp;$A38,'IEA-MethaneAbatement-US'!$L:$L,$B$1))+(VLOOKUP($C$1,'Multipliers and Adjustments'!$A$70:$I$86,TRUNC(COLUMN(N$2)/5)+2,FALSE)*SUMIFS('IEA-MethaneAbatement-US'!$M:$M,'IEA-MethaneAbatement-US'!$N:$N,"&lt;"&amp;$B38,'IEA-MethaneAbatement-US'!$N:$N,"&gt;="&amp;$A38,'IEA-MethaneAbatement-US'!$L:$L,$C$1))+(VLOOKUP($D$1,'Multipliers and Adjustments'!$A$70:$I$86,TRUNC(COLUMN(N$2)/5)+2,FALSE)*SUMIFS('IEA-MethaneAbatement-US'!$M:$M,'IEA-MethaneAbatement-US'!$N:$N,"&lt;"&amp;$B38,'IEA-MethaneAbatement-US'!$N:$N,"&gt;="&amp;$A38,'IEA-MethaneAbatement-US'!$L:$L,$D$1)))*'State Downscaling Multipliers'!$B$7*(1+'EPA to IEA Scaling'!R$10)</f>
        <v>0</v>
      </c>
      <c r="O38" s="58">
        <f>((VLOOKUP($B$1,'Multipliers and Adjustments'!$A$70:$I$86,TRUNC(COLUMN(O$2)/5)+2,FALSE)*SUMIFS('IEA-MethaneAbatement-US'!$M:$M,'IEA-MethaneAbatement-US'!$N:$N,"&lt;"&amp;$B38,'IEA-MethaneAbatement-US'!$N:$N,"&gt;="&amp;$A38,'IEA-MethaneAbatement-US'!$L:$L,$B$1))+(VLOOKUP($C$1,'Multipliers and Adjustments'!$A$70:$I$86,TRUNC(COLUMN(O$2)/5)+2,FALSE)*SUMIFS('IEA-MethaneAbatement-US'!$M:$M,'IEA-MethaneAbatement-US'!$N:$N,"&lt;"&amp;$B38,'IEA-MethaneAbatement-US'!$N:$N,"&gt;="&amp;$A38,'IEA-MethaneAbatement-US'!$L:$L,$C$1))+(VLOOKUP($D$1,'Multipliers and Adjustments'!$A$70:$I$86,TRUNC(COLUMN(O$2)/5)+2,FALSE)*SUMIFS('IEA-MethaneAbatement-US'!$M:$M,'IEA-MethaneAbatement-US'!$N:$N,"&lt;"&amp;$B38,'IEA-MethaneAbatement-US'!$N:$N,"&gt;="&amp;$A38,'IEA-MethaneAbatement-US'!$L:$L,$D$1)))*'State Downscaling Multipliers'!$B$7*(1+'EPA to IEA Scaling'!S$10)</f>
        <v>0</v>
      </c>
      <c r="P38" s="58">
        <f>((VLOOKUP($B$1,'Multipliers and Adjustments'!$A$70:$I$86,TRUNC(COLUMN(P$2)/5)+2,FALSE)*SUMIFS('IEA-MethaneAbatement-US'!$M:$M,'IEA-MethaneAbatement-US'!$N:$N,"&lt;"&amp;$B38,'IEA-MethaneAbatement-US'!$N:$N,"&gt;="&amp;$A38,'IEA-MethaneAbatement-US'!$L:$L,$B$1))+(VLOOKUP($C$1,'Multipliers and Adjustments'!$A$70:$I$86,TRUNC(COLUMN(P$2)/5)+2,FALSE)*SUMIFS('IEA-MethaneAbatement-US'!$M:$M,'IEA-MethaneAbatement-US'!$N:$N,"&lt;"&amp;$B38,'IEA-MethaneAbatement-US'!$N:$N,"&gt;="&amp;$A38,'IEA-MethaneAbatement-US'!$L:$L,$C$1))+(VLOOKUP($D$1,'Multipliers and Adjustments'!$A$70:$I$86,TRUNC(COLUMN(P$2)/5)+2,FALSE)*SUMIFS('IEA-MethaneAbatement-US'!$M:$M,'IEA-MethaneAbatement-US'!$N:$N,"&lt;"&amp;$B38,'IEA-MethaneAbatement-US'!$N:$N,"&gt;="&amp;$A38,'IEA-MethaneAbatement-US'!$L:$L,$D$1)))*'State Downscaling Multipliers'!$B$7*(1+'EPA to IEA Scaling'!T$10)</f>
        <v>0</v>
      </c>
      <c r="Q38" s="58">
        <f>((VLOOKUP($B$1,'Multipliers and Adjustments'!$A$70:$I$86,TRUNC(COLUMN(Q$2)/5)+2,FALSE)*SUMIFS('IEA-MethaneAbatement-US'!$M:$M,'IEA-MethaneAbatement-US'!$N:$N,"&lt;"&amp;$B38,'IEA-MethaneAbatement-US'!$N:$N,"&gt;="&amp;$A38,'IEA-MethaneAbatement-US'!$L:$L,$B$1))+(VLOOKUP($C$1,'Multipliers and Adjustments'!$A$70:$I$86,TRUNC(COLUMN(Q$2)/5)+2,FALSE)*SUMIFS('IEA-MethaneAbatement-US'!$M:$M,'IEA-MethaneAbatement-US'!$N:$N,"&lt;"&amp;$B38,'IEA-MethaneAbatement-US'!$N:$N,"&gt;="&amp;$A38,'IEA-MethaneAbatement-US'!$L:$L,$C$1))+(VLOOKUP($D$1,'Multipliers and Adjustments'!$A$70:$I$86,TRUNC(COLUMN(Q$2)/5)+2,FALSE)*SUMIFS('IEA-MethaneAbatement-US'!$M:$M,'IEA-MethaneAbatement-US'!$N:$N,"&lt;"&amp;$B38,'IEA-MethaneAbatement-US'!$N:$N,"&gt;="&amp;$A38,'IEA-MethaneAbatement-US'!$L:$L,$D$1)))*'State Downscaling Multipliers'!$B$7*(1+'EPA to IEA Scaling'!U$10)</f>
        <v>0</v>
      </c>
      <c r="R38" s="163">
        <f>((VLOOKUP($B$1,'Multipliers and Adjustments'!$A$70:$I$86,TRUNC(COLUMN(R$2)/5)+2,FALSE)*SUMIFS('IEA-MethaneAbatement-US'!$M:$M,'IEA-MethaneAbatement-US'!$N:$N,"&lt;"&amp;$B38,'IEA-MethaneAbatement-US'!$N:$N,"&gt;="&amp;$A38,'IEA-MethaneAbatement-US'!$L:$L,$B$1))+(VLOOKUP($C$1,'Multipliers and Adjustments'!$A$70:$I$86,TRUNC(COLUMN(R$2)/5)+2,FALSE)*SUMIFS('IEA-MethaneAbatement-US'!$M:$M,'IEA-MethaneAbatement-US'!$N:$N,"&lt;"&amp;$B38,'IEA-MethaneAbatement-US'!$N:$N,"&gt;="&amp;$A38,'IEA-MethaneAbatement-US'!$L:$L,$C$1))+(VLOOKUP($D$1,'Multipliers and Adjustments'!$A$70:$I$86,TRUNC(COLUMN(R$2)/5)+2,FALSE)*SUMIFS('IEA-MethaneAbatement-US'!$M:$M,'IEA-MethaneAbatement-US'!$N:$N,"&lt;"&amp;$B38,'IEA-MethaneAbatement-US'!$N:$N,"&gt;="&amp;$A38,'IEA-MethaneAbatement-US'!$L:$L,$D$1)))*'State Downscaling Multipliers'!$B$7*(1+'EPA to IEA Scaling'!V$10)</f>
        <v>0</v>
      </c>
      <c r="S38" s="58">
        <f>((VLOOKUP($B$1,'Multipliers and Adjustments'!$A$70:$I$86,TRUNC(COLUMN(S$2)/5)+2,FALSE)*SUMIFS('IEA-MethaneAbatement-US'!$M:$M,'IEA-MethaneAbatement-US'!$N:$N,"&lt;"&amp;$B38,'IEA-MethaneAbatement-US'!$N:$N,"&gt;="&amp;$A38,'IEA-MethaneAbatement-US'!$L:$L,$B$1))+(VLOOKUP($C$1,'Multipliers and Adjustments'!$A$70:$I$86,TRUNC(COLUMN(S$2)/5)+2,FALSE)*SUMIFS('IEA-MethaneAbatement-US'!$M:$M,'IEA-MethaneAbatement-US'!$N:$N,"&lt;"&amp;$B38,'IEA-MethaneAbatement-US'!$N:$N,"&gt;="&amp;$A38,'IEA-MethaneAbatement-US'!$L:$L,$C$1))+(VLOOKUP($D$1,'Multipliers and Adjustments'!$A$70:$I$86,TRUNC(COLUMN(S$2)/5)+2,FALSE)*SUMIFS('IEA-MethaneAbatement-US'!$M:$M,'IEA-MethaneAbatement-US'!$N:$N,"&lt;"&amp;$B38,'IEA-MethaneAbatement-US'!$N:$N,"&gt;="&amp;$A38,'IEA-MethaneAbatement-US'!$L:$L,$D$1)))*'State Downscaling Multipliers'!$B$7*(1+'EPA to IEA Scaling'!W$10)</f>
        <v>0</v>
      </c>
      <c r="T38" s="58">
        <f>((VLOOKUP($B$1,'Multipliers and Adjustments'!$A$70:$I$86,TRUNC(COLUMN(T$2)/5)+2,FALSE)*SUMIFS('IEA-MethaneAbatement-US'!$M:$M,'IEA-MethaneAbatement-US'!$N:$N,"&lt;"&amp;$B38,'IEA-MethaneAbatement-US'!$N:$N,"&gt;="&amp;$A38,'IEA-MethaneAbatement-US'!$L:$L,$B$1))+(VLOOKUP($C$1,'Multipliers and Adjustments'!$A$70:$I$86,TRUNC(COLUMN(T$2)/5)+2,FALSE)*SUMIFS('IEA-MethaneAbatement-US'!$M:$M,'IEA-MethaneAbatement-US'!$N:$N,"&lt;"&amp;$B38,'IEA-MethaneAbatement-US'!$N:$N,"&gt;="&amp;$A38,'IEA-MethaneAbatement-US'!$L:$L,$C$1))+(VLOOKUP($D$1,'Multipliers and Adjustments'!$A$70:$I$86,TRUNC(COLUMN(T$2)/5)+2,FALSE)*SUMIFS('IEA-MethaneAbatement-US'!$M:$M,'IEA-MethaneAbatement-US'!$N:$N,"&lt;"&amp;$B38,'IEA-MethaneAbatement-US'!$N:$N,"&gt;="&amp;$A38,'IEA-MethaneAbatement-US'!$L:$L,$D$1)))*'State Downscaling Multipliers'!$B$7*(1+'EPA to IEA Scaling'!X$10)</f>
        <v>0</v>
      </c>
      <c r="U38" s="58">
        <f>((VLOOKUP($B$1,'Multipliers and Adjustments'!$A$70:$I$86,TRUNC(COLUMN(U$2)/5)+2,FALSE)*SUMIFS('IEA-MethaneAbatement-US'!$M:$M,'IEA-MethaneAbatement-US'!$N:$N,"&lt;"&amp;$B38,'IEA-MethaneAbatement-US'!$N:$N,"&gt;="&amp;$A38,'IEA-MethaneAbatement-US'!$L:$L,$B$1))+(VLOOKUP($C$1,'Multipliers and Adjustments'!$A$70:$I$86,TRUNC(COLUMN(U$2)/5)+2,FALSE)*SUMIFS('IEA-MethaneAbatement-US'!$M:$M,'IEA-MethaneAbatement-US'!$N:$N,"&lt;"&amp;$B38,'IEA-MethaneAbatement-US'!$N:$N,"&gt;="&amp;$A38,'IEA-MethaneAbatement-US'!$L:$L,$C$1))+(VLOOKUP($D$1,'Multipliers and Adjustments'!$A$70:$I$86,TRUNC(COLUMN(U$2)/5)+2,FALSE)*SUMIFS('IEA-MethaneAbatement-US'!$M:$M,'IEA-MethaneAbatement-US'!$N:$N,"&lt;"&amp;$B38,'IEA-MethaneAbatement-US'!$N:$N,"&gt;="&amp;$A38,'IEA-MethaneAbatement-US'!$L:$L,$D$1)))*'State Downscaling Multipliers'!$B$7*(1+'EPA to IEA Scaling'!Y$10)</f>
        <v>0</v>
      </c>
      <c r="V38" s="58">
        <f>((VLOOKUP($B$1,'Multipliers and Adjustments'!$A$70:$I$86,TRUNC(COLUMN(V$2)/5)+2,FALSE)*SUMIFS('IEA-MethaneAbatement-US'!$M:$M,'IEA-MethaneAbatement-US'!$N:$N,"&lt;"&amp;$B38,'IEA-MethaneAbatement-US'!$N:$N,"&gt;="&amp;$A38,'IEA-MethaneAbatement-US'!$L:$L,$B$1))+(VLOOKUP($C$1,'Multipliers and Adjustments'!$A$70:$I$86,TRUNC(COLUMN(V$2)/5)+2,FALSE)*SUMIFS('IEA-MethaneAbatement-US'!$M:$M,'IEA-MethaneAbatement-US'!$N:$N,"&lt;"&amp;$B38,'IEA-MethaneAbatement-US'!$N:$N,"&gt;="&amp;$A38,'IEA-MethaneAbatement-US'!$L:$L,$C$1))+(VLOOKUP($D$1,'Multipliers and Adjustments'!$A$70:$I$86,TRUNC(COLUMN(V$2)/5)+2,FALSE)*SUMIFS('IEA-MethaneAbatement-US'!$M:$M,'IEA-MethaneAbatement-US'!$N:$N,"&lt;"&amp;$B38,'IEA-MethaneAbatement-US'!$N:$N,"&gt;="&amp;$A38,'IEA-MethaneAbatement-US'!$L:$L,$D$1)))*'State Downscaling Multipliers'!$B$7*(1+'EPA to IEA Scaling'!Z$10)</f>
        <v>0</v>
      </c>
      <c r="W38" s="163">
        <f>((VLOOKUP($B$1,'Multipliers and Adjustments'!$A$70:$I$86,TRUNC(COLUMN(W$2)/5)+2,FALSE)*SUMIFS('IEA-MethaneAbatement-US'!$M:$M,'IEA-MethaneAbatement-US'!$N:$N,"&lt;"&amp;$B38,'IEA-MethaneAbatement-US'!$N:$N,"&gt;="&amp;$A38,'IEA-MethaneAbatement-US'!$L:$L,$B$1))+(VLOOKUP($C$1,'Multipliers and Adjustments'!$A$70:$I$86,TRUNC(COLUMN(W$2)/5)+2,FALSE)*SUMIFS('IEA-MethaneAbatement-US'!$M:$M,'IEA-MethaneAbatement-US'!$N:$N,"&lt;"&amp;$B38,'IEA-MethaneAbatement-US'!$N:$N,"&gt;="&amp;$A38,'IEA-MethaneAbatement-US'!$L:$L,$C$1))+(VLOOKUP($D$1,'Multipliers and Adjustments'!$A$70:$I$86,TRUNC(COLUMN(W$2)/5)+2,FALSE)*SUMIFS('IEA-MethaneAbatement-US'!$M:$M,'IEA-MethaneAbatement-US'!$N:$N,"&lt;"&amp;$B38,'IEA-MethaneAbatement-US'!$N:$N,"&gt;="&amp;$A38,'IEA-MethaneAbatement-US'!$L:$L,$D$1)))*'State Downscaling Multipliers'!$B$7*(1+'EPA to IEA Scaling'!AA$10)</f>
        <v>0</v>
      </c>
      <c r="X38" s="58">
        <f>((VLOOKUP($B$1,'Multipliers and Adjustments'!$A$70:$I$86,TRUNC(COLUMN(X$2)/5)+2,FALSE)*SUMIFS('IEA-MethaneAbatement-US'!$M:$M,'IEA-MethaneAbatement-US'!$N:$N,"&lt;"&amp;$B38,'IEA-MethaneAbatement-US'!$N:$N,"&gt;="&amp;$A38,'IEA-MethaneAbatement-US'!$L:$L,$B$1))+(VLOOKUP($C$1,'Multipliers and Adjustments'!$A$70:$I$86,TRUNC(COLUMN(X$2)/5)+2,FALSE)*SUMIFS('IEA-MethaneAbatement-US'!$M:$M,'IEA-MethaneAbatement-US'!$N:$N,"&lt;"&amp;$B38,'IEA-MethaneAbatement-US'!$N:$N,"&gt;="&amp;$A38,'IEA-MethaneAbatement-US'!$L:$L,$C$1))+(VLOOKUP($D$1,'Multipliers and Adjustments'!$A$70:$I$86,TRUNC(COLUMN(X$2)/5)+2,FALSE)*SUMIFS('IEA-MethaneAbatement-US'!$M:$M,'IEA-MethaneAbatement-US'!$N:$N,"&lt;"&amp;$B38,'IEA-MethaneAbatement-US'!$N:$N,"&gt;="&amp;$A38,'IEA-MethaneAbatement-US'!$L:$L,$D$1)))*'State Downscaling Multipliers'!$B$7*(1+'EPA to IEA Scaling'!AB$10)</f>
        <v>0</v>
      </c>
      <c r="Y38" s="58">
        <f>((VLOOKUP($B$1,'Multipliers and Adjustments'!$A$70:$I$86,TRUNC(COLUMN(Y$2)/5)+2,FALSE)*SUMIFS('IEA-MethaneAbatement-US'!$M:$M,'IEA-MethaneAbatement-US'!$N:$N,"&lt;"&amp;$B38,'IEA-MethaneAbatement-US'!$N:$N,"&gt;="&amp;$A38,'IEA-MethaneAbatement-US'!$L:$L,$B$1))+(VLOOKUP($C$1,'Multipliers and Adjustments'!$A$70:$I$86,TRUNC(COLUMN(Y$2)/5)+2,FALSE)*SUMIFS('IEA-MethaneAbatement-US'!$M:$M,'IEA-MethaneAbatement-US'!$N:$N,"&lt;"&amp;$B38,'IEA-MethaneAbatement-US'!$N:$N,"&gt;="&amp;$A38,'IEA-MethaneAbatement-US'!$L:$L,$C$1))+(VLOOKUP($D$1,'Multipliers and Adjustments'!$A$70:$I$86,TRUNC(COLUMN(Y$2)/5)+2,FALSE)*SUMIFS('IEA-MethaneAbatement-US'!$M:$M,'IEA-MethaneAbatement-US'!$N:$N,"&lt;"&amp;$B38,'IEA-MethaneAbatement-US'!$N:$N,"&gt;="&amp;$A38,'IEA-MethaneAbatement-US'!$L:$L,$D$1)))*'State Downscaling Multipliers'!$B$7*(1+'EPA to IEA Scaling'!AC$10)</f>
        <v>0</v>
      </c>
      <c r="Z38" s="58">
        <f>((VLOOKUP($B$1,'Multipliers and Adjustments'!$A$70:$I$86,TRUNC(COLUMN(Z$2)/5)+2,FALSE)*SUMIFS('IEA-MethaneAbatement-US'!$M:$M,'IEA-MethaneAbatement-US'!$N:$N,"&lt;"&amp;$B38,'IEA-MethaneAbatement-US'!$N:$N,"&gt;="&amp;$A38,'IEA-MethaneAbatement-US'!$L:$L,$B$1))+(VLOOKUP($C$1,'Multipliers and Adjustments'!$A$70:$I$86,TRUNC(COLUMN(Z$2)/5)+2,FALSE)*SUMIFS('IEA-MethaneAbatement-US'!$M:$M,'IEA-MethaneAbatement-US'!$N:$N,"&lt;"&amp;$B38,'IEA-MethaneAbatement-US'!$N:$N,"&gt;="&amp;$A38,'IEA-MethaneAbatement-US'!$L:$L,$C$1))+(VLOOKUP($D$1,'Multipliers and Adjustments'!$A$70:$I$86,TRUNC(COLUMN(Z$2)/5)+2,FALSE)*SUMIFS('IEA-MethaneAbatement-US'!$M:$M,'IEA-MethaneAbatement-US'!$N:$N,"&lt;"&amp;$B38,'IEA-MethaneAbatement-US'!$N:$N,"&gt;="&amp;$A38,'IEA-MethaneAbatement-US'!$L:$L,$D$1)))*'State Downscaling Multipliers'!$B$7*(1+'EPA to IEA Scaling'!AD$10)</f>
        <v>0</v>
      </c>
      <c r="AA38" s="58">
        <f>((VLOOKUP($B$1,'Multipliers and Adjustments'!$A$70:$I$86,TRUNC(COLUMN(AA$2)/5)+2,FALSE)*SUMIFS('IEA-MethaneAbatement-US'!$M:$M,'IEA-MethaneAbatement-US'!$N:$N,"&lt;"&amp;$B38,'IEA-MethaneAbatement-US'!$N:$N,"&gt;="&amp;$A38,'IEA-MethaneAbatement-US'!$L:$L,$B$1))+(VLOOKUP($C$1,'Multipliers and Adjustments'!$A$70:$I$86,TRUNC(COLUMN(AA$2)/5)+2,FALSE)*SUMIFS('IEA-MethaneAbatement-US'!$M:$M,'IEA-MethaneAbatement-US'!$N:$N,"&lt;"&amp;$B38,'IEA-MethaneAbatement-US'!$N:$N,"&gt;="&amp;$A38,'IEA-MethaneAbatement-US'!$L:$L,$C$1))+(VLOOKUP($D$1,'Multipliers and Adjustments'!$A$70:$I$86,TRUNC(COLUMN(AA$2)/5)+2,FALSE)*SUMIFS('IEA-MethaneAbatement-US'!$M:$M,'IEA-MethaneAbatement-US'!$N:$N,"&lt;"&amp;$B38,'IEA-MethaneAbatement-US'!$N:$N,"&gt;="&amp;$A38,'IEA-MethaneAbatement-US'!$L:$L,$D$1)))*'State Downscaling Multipliers'!$B$7*(1+'EPA to IEA Scaling'!AE$10)</f>
        <v>0</v>
      </c>
      <c r="AB38" s="163">
        <f>((VLOOKUP($B$1,'Multipliers and Adjustments'!$A$70:$I$86,TRUNC(COLUMN(AB$2)/5)+2,FALSE)*SUMIFS('IEA-MethaneAbatement-US'!$M:$M,'IEA-MethaneAbatement-US'!$N:$N,"&lt;"&amp;$B38,'IEA-MethaneAbatement-US'!$N:$N,"&gt;="&amp;$A38,'IEA-MethaneAbatement-US'!$L:$L,$B$1))+(VLOOKUP($C$1,'Multipliers and Adjustments'!$A$70:$I$86,TRUNC(COLUMN(AB$2)/5)+2,FALSE)*SUMIFS('IEA-MethaneAbatement-US'!$M:$M,'IEA-MethaneAbatement-US'!$N:$N,"&lt;"&amp;$B38,'IEA-MethaneAbatement-US'!$N:$N,"&gt;="&amp;$A38,'IEA-MethaneAbatement-US'!$L:$L,$C$1))+(VLOOKUP($D$1,'Multipliers and Adjustments'!$A$70:$I$86,TRUNC(COLUMN(AB$2)/5)+2,FALSE)*SUMIFS('IEA-MethaneAbatement-US'!$M:$M,'IEA-MethaneAbatement-US'!$N:$N,"&lt;"&amp;$B38,'IEA-MethaneAbatement-US'!$N:$N,"&gt;="&amp;$A38,'IEA-MethaneAbatement-US'!$L:$L,$D$1)))*'State Downscaling Multipliers'!$B$7*(1+'EPA to IEA Scaling'!AF$10)</f>
        <v>0</v>
      </c>
      <c r="AC38" s="58">
        <f>((VLOOKUP($B$1,'Multipliers and Adjustments'!$A$70:$I$86,TRUNC(COLUMN(AC$2)/5)+2,FALSE)*SUMIFS('IEA-MethaneAbatement-US'!$M:$M,'IEA-MethaneAbatement-US'!$N:$N,"&lt;"&amp;$B38,'IEA-MethaneAbatement-US'!$N:$N,"&gt;="&amp;$A38,'IEA-MethaneAbatement-US'!$L:$L,$B$1))+(VLOOKUP($C$1,'Multipliers and Adjustments'!$A$70:$I$86,TRUNC(COLUMN(AC$2)/5)+2,FALSE)*SUMIFS('IEA-MethaneAbatement-US'!$M:$M,'IEA-MethaneAbatement-US'!$N:$N,"&lt;"&amp;$B38,'IEA-MethaneAbatement-US'!$N:$N,"&gt;="&amp;$A38,'IEA-MethaneAbatement-US'!$L:$L,$C$1))+(VLOOKUP($D$1,'Multipliers and Adjustments'!$A$70:$I$86,TRUNC(COLUMN(AC$2)/5)+2,FALSE)*SUMIFS('IEA-MethaneAbatement-US'!$M:$M,'IEA-MethaneAbatement-US'!$N:$N,"&lt;"&amp;$B38,'IEA-MethaneAbatement-US'!$N:$N,"&gt;="&amp;$A38,'IEA-MethaneAbatement-US'!$L:$L,$D$1)))*'State Downscaling Multipliers'!$B$7*(1+'EPA to IEA Scaling'!AG$10)</f>
        <v>0</v>
      </c>
      <c r="AD38" s="58">
        <f>((VLOOKUP($B$1,'Multipliers and Adjustments'!$A$70:$I$86,TRUNC(COLUMN(AD$2)/5)+2,FALSE)*SUMIFS('IEA-MethaneAbatement-US'!$M:$M,'IEA-MethaneAbatement-US'!$N:$N,"&lt;"&amp;$B38,'IEA-MethaneAbatement-US'!$N:$N,"&gt;="&amp;$A38,'IEA-MethaneAbatement-US'!$L:$L,$B$1))+(VLOOKUP($C$1,'Multipliers and Adjustments'!$A$70:$I$86,TRUNC(COLUMN(AD$2)/5)+2,FALSE)*SUMIFS('IEA-MethaneAbatement-US'!$M:$M,'IEA-MethaneAbatement-US'!$N:$N,"&lt;"&amp;$B38,'IEA-MethaneAbatement-US'!$N:$N,"&gt;="&amp;$A38,'IEA-MethaneAbatement-US'!$L:$L,$C$1))+(VLOOKUP($D$1,'Multipliers and Adjustments'!$A$70:$I$86,TRUNC(COLUMN(AD$2)/5)+2,FALSE)*SUMIFS('IEA-MethaneAbatement-US'!$M:$M,'IEA-MethaneAbatement-US'!$N:$N,"&lt;"&amp;$B38,'IEA-MethaneAbatement-US'!$N:$N,"&gt;="&amp;$A38,'IEA-MethaneAbatement-US'!$L:$L,$D$1)))*'State Downscaling Multipliers'!$B$7*(1+'EPA to IEA Scaling'!AH$10)</f>
        <v>0</v>
      </c>
      <c r="AE38" s="58">
        <f>((VLOOKUP($B$1,'Multipliers and Adjustments'!$A$70:$I$86,TRUNC(COLUMN(AE$2)/5)+2,FALSE)*SUMIFS('IEA-MethaneAbatement-US'!$M:$M,'IEA-MethaneAbatement-US'!$N:$N,"&lt;"&amp;$B38,'IEA-MethaneAbatement-US'!$N:$N,"&gt;="&amp;$A38,'IEA-MethaneAbatement-US'!$L:$L,$B$1))+(VLOOKUP($C$1,'Multipliers and Adjustments'!$A$70:$I$86,TRUNC(COLUMN(AE$2)/5)+2,FALSE)*SUMIFS('IEA-MethaneAbatement-US'!$M:$M,'IEA-MethaneAbatement-US'!$N:$N,"&lt;"&amp;$B38,'IEA-MethaneAbatement-US'!$N:$N,"&gt;="&amp;$A38,'IEA-MethaneAbatement-US'!$L:$L,$C$1))+(VLOOKUP($D$1,'Multipliers and Adjustments'!$A$70:$I$86,TRUNC(COLUMN(AE$2)/5)+2,FALSE)*SUMIFS('IEA-MethaneAbatement-US'!$M:$M,'IEA-MethaneAbatement-US'!$N:$N,"&lt;"&amp;$B38,'IEA-MethaneAbatement-US'!$N:$N,"&gt;="&amp;$A38,'IEA-MethaneAbatement-US'!$L:$L,$D$1)))*'State Downscaling Multipliers'!$B$7*(1+'EPA to IEA Scaling'!AI$10)</f>
        <v>0</v>
      </c>
      <c r="AF38" s="58">
        <f>((VLOOKUP($B$1,'Multipliers and Adjustments'!$A$70:$I$86,TRUNC(COLUMN(AF$2)/5)+2,FALSE)*SUMIFS('IEA-MethaneAbatement-US'!$M:$M,'IEA-MethaneAbatement-US'!$N:$N,"&lt;"&amp;$B38,'IEA-MethaneAbatement-US'!$N:$N,"&gt;="&amp;$A38,'IEA-MethaneAbatement-US'!$L:$L,$B$1))+(VLOOKUP($C$1,'Multipliers and Adjustments'!$A$70:$I$86,TRUNC(COLUMN(AF$2)/5)+2,FALSE)*SUMIFS('IEA-MethaneAbatement-US'!$M:$M,'IEA-MethaneAbatement-US'!$N:$N,"&lt;"&amp;$B38,'IEA-MethaneAbatement-US'!$N:$N,"&gt;="&amp;$A38,'IEA-MethaneAbatement-US'!$L:$L,$C$1))+(VLOOKUP($D$1,'Multipliers and Adjustments'!$A$70:$I$86,TRUNC(COLUMN(AF$2)/5)+2,FALSE)*SUMIFS('IEA-MethaneAbatement-US'!$M:$M,'IEA-MethaneAbatement-US'!$N:$N,"&lt;"&amp;$B38,'IEA-MethaneAbatement-US'!$N:$N,"&gt;="&amp;$A38,'IEA-MethaneAbatement-US'!$L:$L,$D$1)))*'State Downscaling Multipliers'!$B$7*(1+'EPA to IEA Scaling'!AJ$10)</f>
        <v>0</v>
      </c>
      <c r="AG38" s="163">
        <f>((VLOOKUP($B$1,'Multipliers and Adjustments'!$A$70:$I$86,TRUNC(COLUMN(AG$2)/5)+2,FALSE)*SUMIFS('IEA-MethaneAbatement-US'!$M:$M,'IEA-MethaneAbatement-US'!$N:$N,"&lt;"&amp;$B38,'IEA-MethaneAbatement-US'!$N:$N,"&gt;="&amp;$A38,'IEA-MethaneAbatement-US'!$L:$L,$B$1))+(VLOOKUP($C$1,'Multipliers and Adjustments'!$A$70:$I$86,TRUNC(COLUMN(AG$2)/5)+2,FALSE)*SUMIFS('IEA-MethaneAbatement-US'!$M:$M,'IEA-MethaneAbatement-US'!$N:$N,"&lt;"&amp;$B38,'IEA-MethaneAbatement-US'!$N:$N,"&gt;="&amp;$A38,'IEA-MethaneAbatement-US'!$L:$L,$C$1))+(VLOOKUP($D$1,'Multipliers and Adjustments'!$A$70:$I$86,TRUNC(COLUMN(AG$2)/5)+2,FALSE)*SUMIFS('IEA-MethaneAbatement-US'!$M:$M,'IEA-MethaneAbatement-US'!$N:$N,"&lt;"&amp;$B38,'IEA-MethaneAbatement-US'!$N:$N,"&gt;="&amp;$A38,'IEA-MethaneAbatement-US'!$L:$L,$D$1)))*'State Downscaling Multipliers'!$B$7*(1+'EPA to IEA Scaling'!AK$10)</f>
        <v>0</v>
      </c>
      <c r="AH38" s="58">
        <f>((VLOOKUP($B$1,'Multipliers and Adjustments'!$A$70:$I$86,TRUNC(COLUMN(AH$2)/5)+2,FALSE)*SUMIFS('IEA-MethaneAbatement-US'!$M:$M,'IEA-MethaneAbatement-US'!$N:$N,"&lt;"&amp;$B38,'IEA-MethaneAbatement-US'!$N:$N,"&gt;="&amp;$A38,'IEA-MethaneAbatement-US'!$L:$L,$B$1))+(VLOOKUP($C$1,'Multipliers and Adjustments'!$A$70:$I$86,TRUNC(COLUMN(AH$2)/5)+2,FALSE)*SUMIFS('IEA-MethaneAbatement-US'!$M:$M,'IEA-MethaneAbatement-US'!$N:$N,"&lt;"&amp;$B38,'IEA-MethaneAbatement-US'!$N:$N,"&gt;="&amp;$A38,'IEA-MethaneAbatement-US'!$L:$L,$C$1))+(VLOOKUP($D$1,'Multipliers and Adjustments'!$A$70:$I$86,TRUNC(COLUMN(AH$2)/5)+2,FALSE)*SUMIFS('IEA-MethaneAbatement-US'!$M:$M,'IEA-MethaneAbatement-US'!$N:$N,"&lt;"&amp;$B38,'IEA-MethaneAbatement-US'!$N:$N,"&gt;="&amp;$A38,'IEA-MethaneAbatement-US'!$L:$L,$D$1)))*'State Downscaling Multipliers'!$B$7*(1+'EPA to IEA Scaling'!AL$10)</f>
        <v>0</v>
      </c>
      <c r="AI38" s="58">
        <f>((VLOOKUP($B$1,'Multipliers and Adjustments'!$A$70:$I$86,TRUNC(COLUMN(AI$2)/5)+2,FALSE)*SUMIFS('IEA-MethaneAbatement-US'!$M:$M,'IEA-MethaneAbatement-US'!$N:$N,"&lt;"&amp;$B38,'IEA-MethaneAbatement-US'!$N:$N,"&gt;="&amp;$A38,'IEA-MethaneAbatement-US'!$L:$L,$B$1))+(VLOOKUP($C$1,'Multipliers and Adjustments'!$A$70:$I$86,TRUNC(COLUMN(AI$2)/5)+2,FALSE)*SUMIFS('IEA-MethaneAbatement-US'!$M:$M,'IEA-MethaneAbatement-US'!$N:$N,"&lt;"&amp;$B38,'IEA-MethaneAbatement-US'!$N:$N,"&gt;="&amp;$A38,'IEA-MethaneAbatement-US'!$L:$L,$C$1))+(VLOOKUP($D$1,'Multipliers and Adjustments'!$A$70:$I$86,TRUNC(COLUMN(AI$2)/5)+2,FALSE)*SUMIFS('IEA-MethaneAbatement-US'!$M:$M,'IEA-MethaneAbatement-US'!$N:$N,"&lt;"&amp;$B38,'IEA-MethaneAbatement-US'!$N:$N,"&gt;="&amp;$A38,'IEA-MethaneAbatement-US'!$L:$L,$D$1)))*'State Downscaling Multipliers'!$B$7*(1+'EPA to IEA Scaling'!AM$10)</f>
        <v>0</v>
      </c>
      <c r="AJ38" s="58">
        <f>((VLOOKUP($B$1,'Multipliers and Adjustments'!$A$70:$I$86,TRUNC(COLUMN(AJ$2)/5)+2,FALSE)*SUMIFS('IEA-MethaneAbatement-US'!$M:$M,'IEA-MethaneAbatement-US'!$N:$N,"&lt;"&amp;$B38,'IEA-MethaneAbatement-US'!$N:$N,"&gt;="&amp;$A38,'IEA-MethaneAbatement-US'!$L:$L,$B$1))+(VLOOKUP($C$1,'Multipliers and Adjustments'!$A$70:$I$86,TRUNC(COLUMN(AJ$2)/5)+2,FALSE)*SUMIFS('IEA-MethaneAbatement-US'!$M:$M,'IEA-MethaneAbatement-US'!$N:$N,"&lt;"&amp;$B38,'IEA-MethaneAbatement-US'!$N:$N,"&gt;="&amp;$A38,'IEA-MethaneAbatement-US'!$L:$L,$C$1))+(VLOOKUP($D$1,'Multipliers and Adjustments'!$A$70:$I$86,TRUNC(COLUMN(AJ$2)/5)+2,FALSE)*SUMIFS('IEA-MethaneAbatement-US'!$M:$M,'IEA-MethaneAbatement-US'!$N:$N,"&lt;"&amp;$B38,'IEA-MethaneAbatement-US'!$N:$N,"&gt;="&amp;$A38,'IEA-MethaneAbatement-US'!$L:$L,$D$1)))*'State Downscaling Multipliers'!$B$7*(1+'EPA to IEA Scaling'!AN$10)</f>
        <v>0</v>
      </c>
      <c r="AK38" s="58">
        <f>((VLOOKUP($B$1,'Multipliers and Adjustments'!$A$70:$I$86,TRUNC(COLUMN(AK$2)/5)+2,FALSE)*SUMIFS('IEA-MethaneAbatement-US'!$M:$M,'IEA-MethaneAbatement-US'!$N:$N,"&lt;"&amp;$B38,'IEA-MethaneAbatement-US'!$N:$N,"&gt;="&amp;$A38,'IEA-MethaneAbatement-US'!$L:$L,$B$1))+(VLOOKUP($C$1,'Multipliers and Adjustments'!$A$70:$I$86,TRUNC(COLUMN(AK$2)/5)+2,FALSE)*SUMIFS('IEA-MethaneAbatement-US'!$M:$M,'IEA-MethaneAbatement-US'!$N:$N,"&lt;"&amp;$B38,'IEA-MethaneAbatement-US'!$N:$N,"&gt;="&amp;$A38,'IEA-MethaneAbatement-US'!$L:$L,$C$1))+(VLOOKUP($D$1,'Multipliers and Adjustments'!$A$70:$I$86,TRUNC(COLUMN(AK$2)/5)+2,FALSE)*SUMIFS('IEA-MethaneAbatement-US'!$M:$M,'IEA-MethaneAbatement-US'!$N:$N,"&lt;"&amp;$B38,'IEA-MethaneAbatement-US'!$N:$N,"&gt;="&amp;$A38,'IEA-MethaneAbatement-US'!$L:$L,$D$1)))*'State Downscaling Multipliers'!$B$7*(1+'EPA to IEA Scaling'!AO$10)</f>
        <v>0</v>
      </c>
      <c r="AL38" s="163">
        <f>((VLOOKUP($B$1,'Multipliers and Adjustments'!$A$70:$I$86,TRUNC(COLUMN(AL$2)/5)+2,FALSE)*SUMIFS('IEA-MethaneAbatement-US'!$M:$M,'IEA-MethaneAbatement-US'!$N:$N,"&lt;"&amp;$B38,'IEA-MethaneAbatement-US'!$N:$N,"&gt;="&amp;$A38,'IEA-MethaneAbatement-US'!$L:$L,$B$1))+(VLOOKUP($C$1,'Multipliers and Adjustments'!$A$70:$I$86,TRUNC(COLUMN(AL$2)/5)+2,FALSE)*SUMIFS('IEA-MethaneAbatement-US'!$M:$M,'IEA-MethaneAbatement-US'!$N:$N,"&lt;"&amp;$B38,'IEA-MethaneAbatement-US'!$N:$N,"&gt;="&amp;$A38,'IEA-MethaneAbatement-US'!$L:$L,$C$1))+(VLOOKUP($D$1,'Multipliers and Adjustments'!$A$70:$I$86,TRUNC(COLUMN(AL$2)/5)+2,FALSE)*SUMIFS('IEA-MethaneAbatement-US'!$M:$M,'IEA-MethaneAbatement-US'!$N:$N,"&lt;"&amp;$B38,'IEA-MethaneAbatement-US'!$N:$N,"&gt;="&amp;$A38,'IEA-MethaneAbatement-US'!$L:$L,$D$1)))*'State Downscaling Multipliers'!$B$7*(1+'EPA to IEA Scaling'!AP$10)</f>
        <v>0</v>
      </c>
    </row>
    <row r="39" spans="1:38" ht="15.75" customHeight="1" x14ac:dyDescent="0.25">
      <c r="A39" s="50">
        <f t="shared" si="3"/>
        <v>40</v>
      </c>
      <c r="B39" s="50">
        <f t="shared" si="4"/>
        <v>50</v>
      </c>
      <c r="C39" s="58">
        <f>((VLOOKUP($B$1,'Multipliers and Adjustments'!$A$70:$I$86,TRUNC(COLUMN(C$2)/5)+2,FALSE)*SUMIFS('IEA-MethaneAbatement-US'!$M:$M,'IEA-MethaneAbatement-US'!$N:$N,"&lt;"&amp;$B39,'IEA-MethaneAbatement-US'!$N:$N,"&gt;="&amp;$A39,'IEA-MethaneAbatement-US'!$L:$L,$B$1))+(VLOOKUP($C$1,'Multipliers and Adjustments'!$A$70:$I$86,TRUNC(COLUMN(C$2)/5)+2,FALSE)*SUMIFS('IEA-MethaneAbatement-US'!$M:$M,'IEA-MethaneAbatement-US'!$N:$N,"&lt;"&amp;$B39,'IEA-MethaneAbatement-US'!$N:$N,"&gt;="&amp;$A39,'IEA-MethaneAbatement-US'!$L:$L,$C$1))+(VLOOKUP($D$1,'Multipliers and Adjustments'!$A$70:$I$86,TRUNC(COLUMN(C$2)/5)+2,FALSE)*SUMIFS('IEA-MethaneAbatement-US'!$M:$M,'IEA-MethaneAbatement-US'!$N:$N,"&lt;"&amp;$B39,'IEA-MethaneAbatement-US'!$N:$N,"&gt;="&amp;$A39,'IEA-MethaneAbatement-US'!$L:$L,$D$1)))*'State Downscaling Multipliers'!$B$7*(1+'EPA to IEA Scaling'!G$10)</f>
        <v>0</v>
      </c>
      <c r="D39" s="58">
        <f>((VLOOKUP($B$1,'Multipliers and Adjustments'!$A$70:$I$86,TRUNC(COLUMN(D$2)/5)+2,FALSE)*SUMIFS('IEA-MethaneAbatement-US'!$M:$M,'IEA-MethaneAbatement-US'!$N:$N,"&lt;"&amp;$B39,'IEA-MethaneAbatement-US'!$N:$N,"&gt;="&amp;$A39,'IEA-MethaneAbatement-US'!$L:$L,$B$1))+(VLOOKUP($C$1,'Multipliers and Adjustments'!$A$70:$I$86,TRUNC(COLUMN(D$2)/5)+2,FALSE)*SUMIFS('IEA-MethaneAbatement-US'!$M:$M,'IEA-MethaneAbatement-US'!$N:$N,"&lt;"&amp;$B39,'IEA-MethaneAbatement-US'!$N:$N,"&gt;="&amp;$A39,'IEA-MethaneAbatement-US'!$L:$L,$C$1))+(VLOOKUP($D$1,'Multipliers and Adjustments'!$A$70:$I$86,TRUNC(COLUMN(D$2)/5)+2,FALSE)*SUMIFS('IEA-MethaneAbatement-US'!$M:$M,'IEA-MethaneAbatement-US'!$N:$N,"&lt;"&amp;$B39,'IEA-MethaneAbatement-US'!$N:$N,"&gt;="&amp;$A39,'IEA-MethaneAbatement-US'!$L:$L,$D$1)))*'State Downscaling Multipliers'!$B$7*(1+'EPA to IEA Scaling'!H$10)</f>
        <v>0</v>
      </c>
      <c r="E39" s="58">
        <f>((VLOOKUP($B$1,'Multipliers and Adjustments'!$A$70:$I$86,TRUNC(COLUMN(E$2)/5)+2,FALSE)*SUMIFS('IEA-MethaneAbatement-US'!$M:$M,'IEA-MethaneAbatement-US'!$N:$N,"&lt;"&amp;$B39,'IEA-MethaneAbatement-US'!$N:$N,"&gt;="&amp;$A39,'IEA-MethaneAbatement-US'!$L:$L,$B$1))+(VLOOKUP($C$1,'Multipliers and Adjustments'!$A$70:$I$86,TRUNC(COLUMN(E$2)/5)+2,FALSE)*SUMIFS('IEA-MethaneAbatement-US'!$M:$M,'IEA-MethaneAbatement-US'!$N:$N,"&lt;"&amp;$B39,'IEA-MethaneAbatement-US'!$N:$N,"&gt;="&amp;$A39,'IEA-MethaneAbatement-US'!$L:$L,$C$1))+(VLOOKUP($D$1,'Multipliers and Adjustments'!$A$70:$I$86,TRUNC(COLUMN(E$2)/5)+2,FALSE)*SUMIFS('IEA-MethaneAbatement-US'!$M:$M,'IEA-MethaneAbatement-US'!$N:$N,"&lt;"&amp;$B39,'IEA-MethaneAbatement-US'!$N:$N,"&gt;="&amp;$A39,'IEA-MethaneAbatement-US'!$L:$L,$D$1)))*'State Downscaling Multipliers'!$B$7*(1+'EPA to IEA Scaling'!I$10)</f>
        <v>0</v>
      </c>
      <c r="F39" s="58">
        <f>((VLOOKUP($B$1,'Multipliers and Adjustments'!$A$70:$I$86,TRUNC(COLUMN(F$2)/5)+2,FALSE)*SUMIFS('IEA-MethaneAbatement-US'!$M:$M,'IEA-MethaneAbatement-US'!$N:$N,"&lt;"&amp;$B39,'IEA-MethaneAbatement-US'!$N:$N,"&gt;="&amp;$A39,'IEA-MethaneAbatement-US'!$L:$L,$B$1))+(VLOOKUP($C$1,'Multipliers and Adjustments'!$A$70:$I$86,TRUNC(COLUMN(F$2)/5)+2,FALSE)*SUMIFS('IEA-MethaneAbatement-US'!$M:$M,'IEA-MethaneAbatement-US'!$N:$N,"&lt;"&amp;$B39,'IEA-MethaneAbatement-US'!$N:$N,"&gt;="&amp;$A39,'IEA-MethaneAbatement-US'!$L:$L,$C$1))+(VLOOKUP($D$1,'Multipliers and Adjustments'!$A$70:$I$86,TRUNC(COLUMN(F$2)/5)+2,FALSE)*SUMIFS('IEA-MethaneAbatement-US'!$M:$M,'IEA-MethaneAbatement-US'!$N:$N,"&lt;"&amp;$B39,'IEA-MethaneAbatement-US'!$N:$N,"&gt;="&amp;$A39,'IEA-MethaneAbatement-US'!$L:$L,$D$1)))*'State Downscaling Multipliers'!$B$7*(1+'EPA to IEA Scaling'!J$10)</f>
        <v>0</v>
      </c>
      <c r="G39" s="162">
        <f>((VLOOKUP($B$1,'Multipliers and Adjustments'!$A$70:$I$86,TRUNC(COLUMN(G$2)/5)+2,FALSE)*SUMIFS('IEA-MethaneAbatement-US'!$M:$M,'IEA-MethaneAbatement-US'!$N:$N,"&lt;"&amp;$B39,'IEA-MethaneAbatement-US'!$N:$N,"&gt;="&amp;$A39,'IEA-MethaneAbatement-US'!$L:$L,$B$1))+(VLOOKUP($C$1,'Multipliers and Adjustments'!$A$70:$I$86,TRUNC(COLUMN(G$2)/5)+2,FALSE)*SUMIFS('IEA-MethaneAbatement-US'!$M:$M,'IEA-MethaneAbatement-US'!$N:$N,"&lt;"&amp;$B39,'IEA-MethaneAbatement-US'!$N:$N,"&gt;="&amp;$A39,'IEA-MethaneAbatement-US'!$L:$L,$C$1))+(VLOOKUP($D$1,'Multipliers and Adjustments'!$A$70:$I$86,TRUNC(COLUMN(G$2)/5)+2,FALSE)*SUMIFS('IEA-MethaneAbatement-US'!$M:$M,'IEA-MethaneAbatement-US'!$N:$N,"&lt;"&amp;$B39,'IEA-MethaneAbatement-US'!$N:$N,"&gt;="&amp;$A39,'IEA-MethaneAbatement-US'!$L:$L,$D$1)))*'State Downscaling Multipliers'!$B$7*(1+'EPA to IEA Scaling'!K$10)</f>
        <v>0</v>
      </c>
      <c r="H39" s="163">
        <f>((VLOOKUP($B$1,'Multipliers and Adjustments'!$A$70:$I$86,TRUNC(COLUMN(H$2)/5)+2,FALSE)*SUMIFS('IEA-MethaneAbatement-US'!$M:$M,'IEA-MethaneAbatement-US'!$N:$N,"&lt;"&amp;$B39,'IEA-MethaneAbatement-US'!$N:$N,"&gt;="&amp;$A39,'IEA-MethaneAbatement-US'!$L:$L,$B$1))+(VLOOKUP($C$1,'Multipliers and Adjustments'!$A$70:$I$86,TRUNC(COLUMN(H$2)/5)+2,FALSE)*SUMIFS('IEA-MethaneAbatement-US'!$M:$M,'IEA-MethaneAbatement-US'!$N:$N,"&lt;"&amp;$B39,'IEA-MethaneAbatement-US'!$N:$N,"&gt;="&amp;$A39,'IEA-MethaneAbatement-US'!$L:$L,$C$1))+(VLOOKUP($D$1,'Multipliers and Adjustments'!$A$70:$I$86,TRUNC(COLUMN(H$2)/5)+2,FALSE)*SUMIFS('IEA-MethaneAbatement-US'!$M:$M,'IEA-MethaneAbatement-US'!$N:$N,"&lt;"&amp;$B39,'IEA-MethaneAbatement-US'!$N:$N,"&gt;="&amp;$A39,'IEA-MethaneAbatement-US'!$L:$L,$D$1)))*'State Downscaling Multipliers'!$B$7*(1+'EPA to IEA Scaling'!L$10)</f>
        <v>0</v>
      </c>
      <c r="I39" s="58">
        <f>((VLOOKUP($B$1,'Multipliers and Adjustments'!$A$70:$I$86,TRUNC(COLUMN(I$2)/5)+2,FALSE)*SUMIFS('IEA-MethaneAbatement-US'!$M:$M,'IEA-MethaneAbatement-US'!$N:$N,"&lt;"&amp;$B39,'IEA-MethaneAbatement-US'!$N:$N,"&gt;="&amp;$A39,'IEA-MethaneAbatement-US'!$L:$L,$B$1))+(VLOOKUP($C$1,'Multipliers and Adjustments'!$A$70:$I$86,TRUNC(COLUMN(I$2)/5)+2,FALSE)*SUMIFS('IEA-MethaneAbatement-US'!$M:$M,'IEA-MethaneAbatement-US'!$N:$N,"&lt;"&amp;$B39,'IEA-MethaneAbatement-US'!$N:$N,"&gt;="&amp;$A39,'IEA-MethaneAbatement-US'!$L:$L,$C$1))+(VLOOKUP($D$1,'Multipliers and Adjustments'!$A$70:$I$86,TRUNC(COLUMN(I$2)/5)+2,FALSE)*SUMIFS('IEA-MethaneAbatement-US'!$M:$M,'IEA-MethaneAbatement-US'!$N:$N,"&lt;"&amp;$B39,'IEA-MethaneAbatement-US'!$N:$N,"&gt;="&amp;$A39,'IEA-MethaneAbatement-US'!$L:$L,$D$1)))*'State Downscaling Multipliers'!$B$7*(1+'EPA to IEA Scaling'!M$10)</f>
        <v>0</v>
      </c>
      <c r="J39" s="58">
        <f>((VLOOKUP($B$1,'Multipliers and Adjustments'!$A$70:$I$86,TRUNC(COLUMN(J$2)/5)+2,FALSE)*SUMIFS('IEA-MethaneAbatement-US'!$M:$M,'IEA-MethaneAbatement-US'!$N:$N,"&lt;"&amp;$B39,'IEA-MethaneAbatement-US'!$N:$N,"&gt;="&amp;$A39,'IEA-MethaneAbatement-US'!$L:$L,$B$1))+(VLOOKUP($C$1,'Multipliers and Adjustments'!$A$70:$I$86,TRUNC(COLUMN(J$2)/5)+2,FALSE)*SUMIFS('IEA-MethaneAbatement-US'!$M:$M,'IEA-MethaneAbatement-US'!$N:$N,"&lt;"&amp;$B39,'IEA-MethaneAbatement-US'!$N:$N,"&gt;="&amp;$A39,'IEA-MethaneAbatement-US'!$L:$L,$C$1))+(VLOOKUP($D$1,'Multipliers and Adjustments'!$A$70:$I$86,TRUNC(COLUMN(J$2)/5)+2,FALSE)*SUMIFS('IEA-MethaneAbatement-US'!$M:$M,'IEA-MethaneAbatement-US'!$N:$N,"&lt;"&amp;$B39,'IEA-MethaneAbatement-US'!$N:$N,"&gt;="&amp;$A39,'IEA-MethaneAbatement-US'!$L:$L,$D$1)))*'State Downscaling Multipliers'!$B$7*(1+'EPA to IEA Scaling'!N$10)</f>
        <v>0</v>
      </c>
      <c r="K39" s="58">
        <f>((VLOOKUP($B$1,'Multipliers and Adjustments'!$A$70:$I$86,TRUNC(COLUMN(K$2)/5)+2,FALSE)*SUMIFS('IEA-MethaneAbatement-US'!$M:$M,'IEA-MethaneAbatement-US'!$N:$N,"&lt;"&amp;$B39,'IEA-MethaneAbatement-US'!$N:$N,"&gt;="&amp;$A39,'IEA-MethaneAbatement-US'!$L:$L,$B$1))+(VLOOKUP($C$1,'Multipliers and Adjustments'!$A$70:$I$86,TRUNC(COLUMN(K$2)/5)+2,FALSE)*SUMIFS('IEA-MethaneAbatement-US'!$M:$M,'IEA-MethaneAbatement-US'!$N:$N,"&lt;"&amp;$B39,'IEA-MethaneAbatement-US'!$N:$N,"&gt;="&amp;$A39,'IEA-MethaneAbatement-US'!$L:$L,$C$1))+(VLOOKUP($D$1,'Multipliers and Adjustments'!$A$70:$I$86,TRUNC(COLUMN(K$2)/5)+2,FALSE)*SUMIFS('IEA-MethaneAbatement-US'!$M:$M,'IEA-MethaneAbatement-US'!$N:$N,"&lt;"&amp;$B39,'IEA-MethaneAbatement-US'!$N:$N,"&gt;="&amp;$A39,'IEA-MethaneAbatement-US'!$L:$L,$D$1)))*'State Downscaling Multipliers'!$B$7*(1+'EPA to IEA Scaling'!O$10)</f>
        <v>0</v>
      </c>
      <c r="L39" s="58">
        <f>((VLOOKUP($B$1,'Multipliers and Adjustments'!$A$70:$I$86,TRUNC(COLUMN(L$2)/5)+2,FALSE)*SUMIFS('IEA-MethaneAbatement-US'!$M:$M,'IEA-MethaneAbatement-US'!$N:$N,"&lt;"&amp;$B39,'IEA-MethaneAbatement-US'!$N:$N,"&gt;="&amp;$A39,'IEA-MethaneAbatement-US'!$L:$L,$B$1))+(VLOOKUP($C$1,'Multipliers and Adjustments'!$A$70:$I$86,TRUNC(COLUMN(L$2)/5)+2,FALSE)*SUMIFS('IEA-MethaneAbatement-US'!$M:$M,'IEA-MethaneAbatement-US'!$N:$N,"&lt;"&amp;$B39,'IEA-MethaneAbatement-US'!$N:$N,"&gt;="&amp;$A39,'IEA-MethaneAbatement-US'!$L:$L,$C$1))+(VLOOKUP($D$1,'Multipliers and Adjustments'!$A$70:$I$86,TRUNC(COLUMN(L$2)/5)+2,FALSE)*SUMIFS('IEA-MethaneAbatement-US'!$M:$M,'IEA-MethaneAbatement-US'!$N:$N,"&lt;"&amp;$B39,'IEA-MethaneAbatement-US'!$N:$N,"&gt;="&amp;$A39,'IEA-MethaneAbatement-US'!$L:$L,$D$1)))*'State Downscaling Multipliers'!$B$7*(1+'EPA to IEA Scaling'!P$10)</f>
        <v>0</v>
      </c>
      <c r="M39" s="163">
        <f>((VLOOKUP($B$1,'Multipliers and Adjustments'!$A$70:$I$86,TRUNC(COLUMN(M$2)/5)+2,FALSE)*SUMIFS('IEA-MethaneAbatement-US'!$M:$M,'IEA-MethaneAbatement-US'!$N:$N,"&lt;"&amp;$B39,'IEA-MethaneAbatement-US'!$N:$N,"&gt;="&amp;$A39,'IEA-MethaneAbatement-US'!$L:$L,$B$1))+(VLOOKUP($C$1,'Multipliers and Adjustments'!$A$70:$I$86,TRUNC(COLUMN(M$2)/5)+2,FALSE)*SUMIFS('IEA-MethaneAbatement-US'!$M:$M,'IEA-MethaneAbatement-US'!$N:$N,"&lt;"&amp;$B39,'IEA-MethaneAbatement-US'!$N:$N,"&gt;="&amp;$A39,'IEA-MethaneAbatement-US'!$L:$L,$C$1))+(VLOOKUP($D$1,'Multipliers and Adjustments'!$A$70:$I$86,TRUNC(COLUMN(M$2)/5)+2,FALSE)*SUMIFS('IEA-MethaneAbatement-US'!$M:$M,'IEA-MethaneAbatement-US'!$N:$N,"&lt;"&amp;$B39,'IEA-MethaneAbatement-US'!$N:$N,"&gt;="&amp;$A39,'IEA-MethaneAbatement-US'!$L:$L,$D$1)))*'State Downscaling Multipliers'!$B$7*(1+'EPA to IEA Scaling'!Q$10)</f>
        <v>0</v>
      </c>
      <c r="N39" s="58">
        <f>((VLOOKUP($B$1,'Multipliers and Adjustments'!$A$70:$I$86,TRUNC(COLUMN(N$2)/5)+2,FALSE)*SUMIFS('IEA-MethaneAbatement-US'!$M:$M,'IEA-MethaneAbatement-US'!$N:$N,"&lt;"&amp;$B39,'IEA-MethaneAbatement-US'!$N:$N,"&gt;="&amp;$A39,'IEA-MethaneAbatement-US'!$L:$L,$B$1))+(VLOOKUP($C$1,'Multipliers and Adjustments'!$A$70:$I$86,TRUNC(COLUMN(N$2)/5)+2,FALSE)*SUMIFS('IEA-MethaneAbatement-US'!$M:$M,'IEA-MethaneAbatement-US'!$N:$N,"&lt;"&amp;$B39,'IEA-MethaneAbatement-US'!$N:$N,"&gt;="&amp;$A39,'IEA-MethaneAbatement-US'!$L:$L,$C$1))+(VLOOKUP($D$1,'Multipliers and Adjustments'!$A$70:$I$86,TRUNC(COLUMN(N$2)/5)+2,FALSE)*SUMIFS('IEA-MethaneAbatement-US'!$M:$M,'IEA-MethaneAbatement-US'!$N:$N,"&lt;"&amp;$B39,'IEA-MethaneAbatement-US'!$N:$N,"&gt;="&amp;$A39,'IEA-MethaneAbatement-US'!$L:$L,$D$1)))*'State Downscaling Multipliers'!$B$7*(1+'EPA to IEA Scaling'!R$10)</f>
        <v>0</v>
      </c>
      <c r="O39" s="58">
        <f>((VLOOKUP($B$1,'Multipliers and Adjustments'!$A$70:$I$86,TRUNC(COLUMN(O$2)/5)+2,FALSE)*SUMIFS('IEA-MethaneAbatement-US'!$M:$M,'IEA-MethaneAbatement-US'!$N:$N,"&lt;"&amp;$B39,'IEA-MethaneAbatement-US'!$N:$N,"&gt;="&amp;$A39,'IEA-MethaneAbatement-US'!$L:$L,$B$1))+(VLOOKUP($C$1,'Multipliers and Adjustments'!$A$70:$I$86,TRUNC(COLUMN(O$2)/5)+2,FALSE)*SUMIFS('IEA-MethaneAbatement-US'!$M:$M,'IEA-MethaneAbatement-US'!$N:$N,"&lt;"&amp;$B39,'IEA-MethaneAbatement-US'!$N:$N,"&gt;="&amp;$A39,'IEA-MethaneAbatement-US'!$L:$L,$C$1))+(VLOOKUP($D$1,'Multipliers and Adjustments'!$A$70:$I$86,TRUNC(COLUMN(O$2)/5)+2,FALSE)*SUMIFS('IEA-MethaneAbatement-US'!$M:$M,'IEA-MethaneAbatement-US'!$N:$N,"&lt;"&amp;$B39,'IEA-MethaneAbatement-US'!$N:$N,"&gt;="&amp;$A39,'IEA-MethaneAbatement-US'!$L:$L,$D$1)))*'State Downscaling Multipliers'!$B$7*(1+'EPA to IEA Scaling'!S$10)</f>
        <v>0</v>
      </c>
      <c r="P39" s="58">
        <f>((VLOOKUP($B$1,'Multipliers and Adjustments'!$A$70:$I$86,TRUNC(COLUMN(P$2)/5)+2,FALSE)*SUMIFS('IEA-MethaneAbatement-US'!$M:$M,'IEA-MethaneAbatement-US'!$N:$N,"&lt;"&amp;$B39,'IEA-MethaneAbatement-US'!$N:$N,"&gt;="&amp;$A39,'IEA-MethaneAbatement-US'!$L:$L,$B$1))+(VLOOKUP($C$1,'Multipliers and Adjustments'!$A$70:$I$86,TRUNC(COLUMN(P$2)/5)+2,FALSE)*SUMIFS('IEA-MethaneAbatement-US'!$M:$M,'IEA-MethaneAbatement-US'!$N:$N,"&lt;"&amp;$B39,'IEA-MethaneAbatement-US'!$N:$N,"&gt;="&amp;$A39,'IEA-MethaneAbatement-US'!$L:$L,$C$1))+(VLOOKUP($D$1,'Multipliers and Adjustments'!$A$70:$I$86,TRUNC(COLUMN(P$2)/5)+2,FALSE)*SUMIFS('IEA-MethaneAbatement-US'!$M:$M,'IEA-MethaneAbatement-US'!$N:$N,"&lt;"&amp;$B39,'IEA-MethaneAbatement-US'!$N:$N,"&gt;="&amp;$A39,'IEA-MethaneAbatement-US'!$L:$L,$D$1)))*'State Downscaling Multipliers'!$B$7*(1+'EPA to IEA Scaling'!T$10)</f>
        <v>0</v>
      </c>
      <c r="Q39" s="58">
        <f>((VLOOKUP($B$1,'Multipliers and Adjustments'!$A$70:$I$86,TRUNC(COLUMN(Q$2)/5)+2,FALSE)*SUMIFS('IEA-MethaneAbatement-US'!$M:$M,'IEA-MethaneAbatement-US'!$N:$N,"&lt;"&amp;$B39,'IEA-MethaneAbatement-US'!$N:$N,"&gt;="&amp;$A39,'IEA-MethaneAbatement-US'!$L:$L,$B$1))+(VLOOKUP($C$1,'Multipliers and Adjustments'!$A$70:$I$86,TRUNC(COLUMN(Q$2)/5)+2,FALSE)*SUMIFS('IEA-MethaneAbatement-US'!$M:$M,'IEA-MethaneAbatement-US'!$N:$N,"&lt;"&amp;$B39,'IEA-MethaneAbatement-US'!$N:$N,"&gt;="&amp;$A39,'IEA-MethaneAbatement-US'!$L:$L,$C$1))+(VLOOKUP($D$1,'Multipliers and Adjustments'!$A$70:$I$86,TRUNC(COLUMN(Q$2)/5)+2,FALSE)*SUMIFS('IEA-MethaneAbatement-US'!$M:$M,'IEA-MethaneAbatement-US'!$N:$N,"&lt;"&amp;$B39,'IEA-MethaneAbatement-US'!$N:$N,"&gt;="&amp;$A39,'IEA-MethaneAbatement-US'!$L:$L,$D$1)))*'State Downscaling Multipliers'!$B$7*(1+'EPA to IEA Scaling'!U$10)</f>
        <v>0</v>
      </c>
      <c r="R39" s="163">
        <f>((VLOOKUP($B$1,'Multipliers and Adjustments'!$A$70:$I$86,TRUNC(COLUMN(R$2)/5)+2,FALSE)*SUMIFS('IEA-MethaneAbatement-US'!$M:$M,'IEA-MethaneAbatement-US'!$N:$N,"&lt;"&amp;$B39,'IEA-MethaneAbatement-US'!$N:$N,"&gt;="&amp;$A39,'IEA-MethaneAbatement-US'!$L:$L,$B$1))+(VLOOKUP($C$1,'Multipliers and Adjustments'!$A$70:$I$86,TRUNC(COLUMN(R$2)/5)+2,FALSE)*SUMIFS('IEA-MethaneAbatement-US'!$M:$M,'IEA-MethaneAbatement-US'!$N:$N,"&lt;"&amp;$B39,'IEA-MethaneAbatement-US'!$N:$N,"&gt;="&amp;$A39,'IEA-MethaneAbatement-US'!$L:$L,$C$1))+(VLOOKUP($D$1,'Multipliers and Adjustments'!$A$70:$I$86,TRUNC(COLUMN(R$2)/5)+2,FALSE)*SUMIFS('IEA-MethaneAbatement-US'!$M:$M,'IEA-MethaneAbatement-US'!$N:$N,"&lt;"&amp;$B39,'IEA-MethaneAbatement-US'!$N:$N,"&gt;="&amp;$A39,'IEA-MethaneAbatement-US'!$L:$L,$D$1)))*'State Downscaling Multipliers'!$B$7*(1+'EPA to IEA Scaling'!V$10)</f>
        <v>0</v>
      </c>
      <c r="S39" s="58">
        <f>((VLOOKUP($B$1,'Multipliers and Adjustments'!$A$70:$I$86,TRUNC(COLUMN(S$2)/5)+2,FALSE)*SUMIFS('IEA-MethaneAbatement-US'!$M:$M,'IEA-MethaneAbatement-US'!$N:$N,"&lt;"&amp;$B39,'IEA-MethaneAbatement-US'!$N:$N,"&gt;="&amp;$A39,'IEA-MethaneAbatement-US'!$L:$L,$B$1))+(VLOOKUP($C$1,'Multipliers and Adjustments'!$A$70:$I$86,TRUNC(COLUMN(S$2)/5)+2,FALSE)*SUMIFS('IEA-MethaneAbatement-US'!$M:$M,'IEA-MethaneAbatement-US'!$N:$N,"&lt;"&amp;$B39,'IEA-MethaneAbatement-US'!$N:$N,"&gt;="&amp;$A39,'IEA-MethaneAbatement-US'!$L:$L,$C$1))+(VLOOKUP($D$1,'Multipliers and Adjustments'!$A$70:$I$86,TRUNC(COLUMN(S$2)/5)+2,FALSE)*SUMIFS('IEA-MethaneAbatement-US'!$M:$M,'IEA-MethaneAbatement-US'!$N:$N,"&lt;"&amp;$B39,'IEA-MethaneAbatement-US'!$N:$N,"&gt;="&amp;$A39,'IEA-MethaneAbatement-US'!$L:$L,$D$1)))*'State Downscaling Multipliers'!$B$7*(1+'EPA to IEA Scaling'!W$10)</f>
        <v>0</v>
      </c>
      <c r="T39" s="58">
        <f>((VLOOKUP($B$1,'Multipliers and Adjustments'!$A$70:$I$86,TRUNC(COLUMN(T$2)/5)+2,FALSE)*SUMIFS('IEA-MethaneAbatement-US'!$M:$M,'IEA-MethaneAbatement-US'!$N:$N,"&lt;"&amp;$B39,'IEA-MethaneAbatement-US'!$N:$N,"&gt;="&amp;$A39,'IEA-MethaneAbatement-US'!$L:$L,$B$1))+(VLOOKUP($C$1,'Multipliers and Adjustments'!$A$70:$I$86,TRUNC(COLUMN(T$2)/5)+2,FALSE)*SUMIFS('IEA-MethaneAbatement-US'!$M:$M,'IEA-MethaneAbatement-US'!$N:$N,"&lt;"&amp;$B39,'IEA-MethaneAbatement-US'!$N:$N,"&gt;="&amp;$A39,'IEA-MethaneAbatement-US'!$L:$L,$C$1))+(VLOOKUP($D$1,'Multipliers and Adjustments'!$A$70:$I$86,TRUNC(COLUMN(T$2)/5)+2,FALSE)*SUMIFS('IEA-MethaneAbatement-US'!$M:$M,'IEA-MethaneAbatement-US'!$N:$N,"&lt;"&amp;$B39,'IEA-MethaneAbatement-US'!$N:$N,"&gt;="&amp;$A39,'IEA-MethaneAbatement-US'!$L:$L,$D$1)))*'State Downscaling Multipliers'!$B$7*(1+'EPA to IEA Scaling'!X$10)</f>
        <v>0</v>
      </c>
      <c r="U39" s="58">
        <f>((VLOOKUP($B$1,'Multipliers and Adjustments'!$A$70:$I$86,TRUNC(COLUMN(U$2)/5)+2,FALSE)*SUMIFS('IEA-MethaneAbatement-US'!$M:$M,'IEA-MethaneAbatement-US'!$N:$N,"&lt;"&amp;$B39,'IEA-MethaneAbatement-US'!$N:$N,"&gt;="&amp;$A39,'IEA-MethaneAbatement-US'!$L:$L,$B$1))+(VLOOKUP($C$1,'Multipliers and Adjustments'!$A$70:$I$86,TRUNC(COLUMN(U$2)/5)+2,FALSE)*SUMIFS('IEA-MethaneAbatement-US'!$M:$M,'IEA-MethaneAbatement-US'!$N:$N,"&lt;"&amp;$B39,'IEA-MethaneAbatement-US'!$N:$N,"&gt;="&amp;$A39,'IEA-MethaneAbatement-US'!$L:$L,$C$1))+(VLOOKUP($D$1,'Multipliers and Adjustments'!$A$70:$I$86,TRUNC(COLUMN(U$2)/5)+2,FALSE)*SUMIFS('IEA-MethaneAbatement-US'!$M:$M,'IEA-MethaneAbatement-US'!$N:$N,"&lt;"&amp;$B39,'IEA-MethaneAbatement-US'!$N:$N,"&gt;="&amp;$A39,'IEA-MethaneAbatement-US'!$L:$L,$D$1)))*'State Downscaling Multipliers'!$B$7*(1+'EPA to IEA Scaling'!Y$10)</f>
        <v>0</v>
      </c>
      <c r="V39" s="58">
        <f>((VLOOKUP($B$1,'Multipliers and Adjustments'!$A$70:$I$86,TRUNC(COLUMN(V$2)/5)+2,FALSE)*SUMIFS('IEA-MethaneAbatement-US'!$M:$M,'IEA-MethaneAbatement-US'!$N:$N,"&lt;"&amp;$B39,'IEA-MethaneAbatement-US'!$N:$N,"&gt;="&amp;$A39,'IEA-MethaneAbatement-US'!$L:$L,$B$1))+(VLOOKUP($C$1,'Multipliers and Adjustments'!$A$70:$I$86,TRUNC(COLUMN(V$2)/5)+2,FALSE)*SUMIFS('IEA-MethaneAbatement-US'!$M:$M,'IEA-MethaneAbatement-US'!$N:$N,"&lt;"&amp;$B39,'IEA-MethaneAbatement-US'!$N:$N,"&gt;="&amp;$A39,'IEA-MethaneAbatement-US'!$L:$L,$C$1))+(VLOOKUP($D$1,'Multipliers and Adjustments'!$A$70:$I$86,TRUNC(COLUMN(V$2)/5)+2,FALSE)*SUMIFS('IEA-MethaneAbatement-US'!$M:$M,'IEA-MethaneAbatement-US'!$N:$N,"&lt;"&amp;$B39,'IEA-MethaneAbatement-US'!$N:$N,"&gt;="&amp;$A39,'IEA-MethaneAbatement-US'!$L:$L,$D$1)))*'State Downscaling Multipliers'!$B$7*(1+'EPA to IEA Scaling'!Z$10)</f>
        <v>0</v>
      </c>
      <c r="W39" s="163">
        <f>((VLOOKUP($B$1,'Multipliers and Adjustments'!$A$70:$I$86,TRUNC(COLUMN(W$2)/5)+2,FALSE)*SUMIFS('IEA-MethaneAbatement-US'!$M:$M,'IEA-MethaneAbatement-US'!$N:$N,"&lt;"&amp;$B39,'IEA-MethaneAbatement-US'!$N:$N,"&gt;="&amp;$A39,'IEA-MethaneAbatement-US'!$L:$L,$B$1))+(VLOOKUP($C$1,'Multipliers and Adjustments'!$A$70:$I$86,TRUNC(COLUMN(W$2)/5)+2,FALSE)*SUMIFS('IEA-MethaneAbatement-US'!$M:$M,'IEA-MethaneAbatement-US'!$N:$N,"&lt;"&amp;$B39,'IEA-MethaneAbatement-US'!$N:$N,"&gt;="&amp;$A39,'IEA-MethaneAbatement-US'!$L:$L,$C$1))+(VLOOKUP($D$1,'Multipliers and Adjustments'!$A$70:$I$86,TRUNC(COLUMN(W$2)/5)+2,FALSE)*SUMIFS('IEA-MethaneAbatement-US'!$M:$M,'IEA-MethaneAbatement-US'!$N:$N,"&lt;"&amp;$B39,'IEA-MethaneAbatement-US'!$N:$N,"&gt;="&amp;$A39,'IEA-MethaneAbatement-US'!$L:$L,$D$1)))*'State Downscaling Multipliers'!$B$7*(1+'EPA to IEA Scaling'!AA$10)</f>
        <v>0</v>
      </c>
      <c r="X39" s="58">
        <f>((VLOOKUP($B$1,'Multipliers and Adjustments'!$A$70:$I$86,TRUNC(COLUMN(X$2)/5)+2,FALSE)*SUMIFS('IEA-MethaneAbatement-US'!$M:$M,'IEA-MethaneAbatement-US'!$N:$N,"&lt;"&amp;$B39,'IEA-MethaneAbatement-US'!$N:$N,"&gt;="&amp;$A39,'IEA-MethaneAbatement-US'!$L:$L,$B$1))+(VLOOKUP($C$1,'Multipliers and Adjustments'!$A$70:$I$86,TRUNC(COLUMN(X$2)/5)+2,FALSE)*SUMIFS('IEA-MethaneAbatement-US'!$M:$M,'IEA-MethaneAbatement-US'!$N:$N,"&lt;"&amp;$B39,'IEA-MethaneAbatement-US'!$N:$N,"&gt;="&amp;$A39,'IEA-MethaneAbatement-US'!$L:$L,$C$1))+(VLOOKUP($D$1,'Multipliers and Adjustments'!$A$70:$I$86,TRUNC(COLUMN(X$2)/5)+2,FALSE)*SUMIFS('IEA-MethaneAbatement-US'!$M:$M,'IEA-MethaneAbatement-US'!$N:$N,"&lt;"&amp;$B39,'IEA-MethaneAbatement-US'!$N:$N,"&gt;="&amp;$A39,'IEA-MethaneAbatement-US'!$L:$L,$D$1)))*'State Downscaling Multipliers'!$B$7*(1+'EPA to IEA Scaling'!AB$10)</f>
        <v>0</v>
      </c>
      <c r="Y39" s="58">
        <f>((VLOOKUP($B$1,'Multipliers and Adjustments'!$A$70:$I$86,TRUNC(COLUMN(Y$2)/5)+2,FALSE)*SUMIFS('IEA-MethaneAbatement-US'!$M:$M,'IEA-MethaneAbatement-US'!$N:$N,"&lt;"&amp;$B39,'IEA-MethaneAbatement-US'!$N:$N,"&gt;="&amp;$A39,'IEA-MethaneAbatement-US'!$L:$L,$B$1))+(VLOOKUP($C$1,'Multipliers and Adjustments'!$A$70:$I$86,TRUNC(COLUMN(Y$2)/5)+2,FALSE)*SUMIFS('IEA-MethaneAbatement-US'!$M:$M,'IEA-MethaneAbatement-US'!$N:$N,"&lt;"&amp;$B39,'IEA-MethaneAbatement-US'!$N:$N,"&gt;="&amp;$A39,'IEA-MethaneAbatement-US'!$L:$L,$C$1))+(VLOOKUP($D$1,'Multipliers and Adjustments'!$A$70:$I$86,TRUNC(COLUMN(Y$2)/5)+2,FALSE)*SUMIFS('IEA-MethaneAbatement-US'!$M:$M,'IEA-MethaneAbatement-US'!$N:$N,"&lt;"&amp;$B39,'IEA-MethaneAbatement-US'!$N:$N,"&gt;="&amp;$A39,'IEA-MethaneAbatement-US'!$L:$L,$D$1)))*'State Downscaling Multipliers'!$B$7*(1+'EPA to IEA Scaling'!AC$10)</f>
        <v>0</v>
      </c>
      <c r="Z39" s="58">
        <f>((VLOOKUP($B$1,'Multipliers and Adjustments'!$A$70:$I$86,TRUNC(COLUMN(Z$2)/5)+2,FALSE)*SUMIFS('IEA-MethaneAbatement-US'!$M:$M,'IEA-MethaneAbatement-US'!$N:$N,"&lt;"&amp;$B39,'IEA-MethaneAbatement-US'!$N:$N,"&gt;="&amp;$A39,'IEA-MethaneAbatement-US'!$L:$L,$B$1))+(VLOOKUP($C$1,'Multipliers and Adjustments'!$A$70:$I$86,TRUNC(COLUMN(Z$2)/5)+2,FALSE)*SUMIFS('IEA-MethaneAbatement-US'!$M:$M,'IEA-MethaneAbatement-US'!$N:$N,"&lt;"&amp;$B39,'IEA-MethaneAbatement-US'!$N:$N,"&gt;="&amp;$A39,'IEA-MethaneAbatement-US'!$L:$L,$C$1))+(VLOOKUP($D$1,'Multipliers and Adjustments'!$A$70:$I$86,TRUNC(COLUMN(Z$2)/5)+2,FALSE)*SUMIFS('IEA-MethaneAbatement-US'!$M:$M,'IEA-MethaneAbatement-US'!$N:$N,"&lt;"&amp;$B39,'IEA-MethaneAbatement-US'!$N:$N,"&gt;="&amp;$A39,'IEA-MethaneAbatement-US'!$L:$L,$D$1)))*'State Downscaling Multipliers'!$B$7*(1+'EPA to IEA Scaling'!AD$10)</f>
        <v>0</v>
      </c>
      <c r="AA39" s="58">
        <f>((VLOOKUP($B$1,'Multipliers and Adjustments'!$A$70:$I$86,TRUNC(COLUMN(AA$2)/5)+2,FALSE)*SUMIFS('IEA-MethaneAbatement-US'!$M:$M,'IEA-MethaneAbatement-US'!$N:$N,"&lt;"&amp;$B39,'IEA-MethaneAbatement-US'!$N:$N,"&gt;="&amp;$A39,'IEA-MethaneAbatement-US'!$L:$L,$B$1))+(VLOOKUP($C$1,'Multipliers and Adjustments'!$A$70:$I$86,TRUNC(COLUMN(AA$2)/5)+2,FALSE)*SUMIFS('IEA-MethaneAbatement-US'!$M:$M,'IEA-MethaneAbatement-US'!$N:$N,"&lt;"&amp;$B39,'IEA-MethaneAbatement-US'!$N:$N,"&gt;="&amp;$A39,'IEA-MethaneAbatement-US'!$L:$L,$C$1))+(VLOOKUP($D$1,'Multipliers and Adjustments'!$A$70:$I$86,TRUNC(COLUMN(AA$2)/5)+2,FALSE)*SUMIFS('IEA-MethaneAbatement-US'!$M:$M,'IEA-MethaneAbatement-US'!$N:$N,"&lt;"&amp;$B39,'IEA-MethaneAbatement-US'!$N:$N,"&gt;="&amp;$A39,'IEA-MethaneAbatement-US'!$L:$L,$D$1)))*'State Downscaling Multipliers'!$B$7*(1+'EPA to IEA Scaling'!AE$10)</f>
        <v>0</v>
      </c>
      <c r="AB39" s="163">
        <f>((VLOOKUP($B$1,'Multipliers and Adjustments'!$A$70:$I$86,TRUNC(COLUMN(AB$2)/5)+2,FALSE)*SUMIFS('IEA-MethaneAbatement-US'!$M:$M,'IEA-MethaneAbatement-US'!$N:$N,"&lt;"&amp;$B39,'IEA-MethaneAbatement-US'!$N:$N,"&gt;="&amp;$A39,'IEA-MethaneAbatement-US'!$L:$L,$B$1))+(VLOOKUP($C$1,'Multipliers and Adjustments'!$A$70:$I$86,TRUNC(COLUMN(AB$2)/5)+2,FALSE)*SUMIFS('IEA-MethaneAbatement-US'!$M:$M,'IEA-MethaneAbatement-US'!$N:$N,"&lt;"&amp;$B39,'IEA-MethaneAbatement-US'!$N:$N,"&gt;="&amp;$A39,'IEA-MethaneAbatement-US'!$L:$L,$C$1))+(VLOOKUP($D$1,'Multipliers and Adjustments'!$A$70:$I$86,TRUNC(COLUMN(AB$2)/5)+2,FALSE)*SUMIFS('IEA-MethaneAbatement-US'!$M:$M,'IEA-MethaneAbatement-US'!$N:$N,"&lt;"&amp;$B39,'IEA-MethaneAbatement-US'!$N:$N,"&gt;="&amp;$A39,'IEA-MethaneAbatement-US'!$L:$L,$D$1)))*'State Downscaling Multipliers'!$B$7*(1+'EPA to IEA Scaling'!AF$10)</f>
        <v>0</v>
      </c>
      <c r="AC39" s="58">
        <f>((VLOOKUP($B$1,'Multipliers and Adjustments'!$A$70:$I$86,TRUNC(COLUMN(AC$2)/5)+2,FALSE)*SUMIFS('IEA-MethaneAbatement-US'!$M:$M,'IEA-MethaneAbatement-US'!$N:$N,"&lt;"&amp;$B39,'IEA-MethaneAbatement-US'!$N:$N,"&gt;="&amp;$A39,'IEA-MethaneAbatement-US'!$L:$L,$B$1))+(VLOOKUP($C$1,'Multipliers and Adjustments'!$A$70:$I$86,TRUNC(COLUMN(AC$2)/5)+2,FALSE)*SUMIFS('IEA-MethaneAbatement-US'!$M:$M,'IEA-MethaneAbatement-US'!$N:$N,"&lt;"&amp;$B39,'IEA-MethaneAbatement-US'!$N:$N,"&gt;="&amp;$A39,'IEA-MethaneAbatement-US'!$L:$L,$C$1))+(VLOOKUP($D$1,'Multipliers and Adjustments'!$A$70:$I$86,TRUNC(COLUMN(AC$2)/5)+2,FALSE)*SUMIFS('IEA-MethaneAbatement-US'!$M:$M,'IEA-MethaneAbatement-US'!$N:$N,"&lt;"&amp;$B39,'IEA-MethaneAbatement-US'!$N:$N,"&gt;="&amp;$A39,'IEA-MethaneAbatement-US'!$L:$L,$D$1)))*'State Downscaling Multipliers'!$B$7*(1+'EPA to IEA Scaling'!AG$10)</f>
        <v>0</v>
      </c>
      <c r="AD39" s="58">
        <f>((VLOOKUP($B$1,'Multipliers and Adjustments'!$A$70:$I$86,TRUNC(COLUMN(AD$2)/5)+2,FALSE)*SUMIFS('IEA-MethaneAbatement-US'!$M:$M,'IEA-MethaneAbatement-US'!$N:$N,"&lt;"&amp;$B39,'IEA-MethaneAbatement-US'!$N:$N,"&gt;="&amp;$A39,'IEA-MethaneAbatement-US'!$L:$L,$B$1))+(VLOOKUP($C$1,'Multipliers and Adjustments'!$A$70:$I$86,TRUNC(COLUMN(AD$2)/5)+2,FALSE)*SUMIFS('IEA-MethaneAbatement-US'!$M:$M,'IEA-MethaneAbatement-US'!$N:$N,"&lt;"&amp;$B39,'IEA-MethaneAbatement-US'!$N:$N,"&gt;="&amp;$A39,'IEA-MethaneAbatement-US'!$L:$L,$C$1))+(VLOOKUP($D$1,'Multipliers and Adjustments'!$A$70:$I$86,TRUNC(COLUMN(AD$2)/5)+2,FALSE)*SUMIFS('IEA-MethaneAbatement-US'!$M:$M,'IEA-MethaneAbatement-US'!$N:$N,"&lt;"&amp;$B39,'IEA-MethaneAbatement-US'!$N:$N,"&gt;="&amp;$A39,'IEA-MethaneAbatement-US'!$L:$L,$D$1)))*'State Downscaling Multipliers'!$B$7*(1+'EPA to IEA Scaling'!AH$10)</f>
        <v>0</v>
      </c>
      <c r="AE39" s="58">
        <f>((VLOOKUP($B$1,'Multipliers and Adjustments'!$A$70:$I$86,TRUNC(COLUMN(AE$2)/5)+2,FALSE)*SUMIFS('IEA-MethaneAbatement-US'!$M:$M,'IEA-MethaneAbatement-US'!$N:$N,"&lt;"&amp;$B39,'IEA-MethaneAbatement-US'!$N:$N,"&gt;="&amp;$A39,'IEA-MethaneAbatement-US'!$L:$L,$B$1))+(VLOOKUP($C$1,'Multipliers and Adjustments'!$A$70:$I$86,TRUNC(COLUMN(AE$2)/5)+2,FALSE)*SUMIFS('IEA-MethaneAbatement-US'!$M:$M,'IEA-MethaneAbatement-US'!$N:$N,"&lt;"&amp;$B39,'IEA-MethaneAbatement-US'!$N:$N,"&gt;="&amp;$A39,'IEA-MethaneAbatement-US'!$L:$L,$C$1))+(VLOOKUP($D$1,'Multipliers and Adjustments'!$A$70:$I$86,TRUNC(COLUMN(AE$2)/5)+2,FALSE)*SUMIFS('IEA-MethaneAbatement-US'!$M:$M,'IEA-MethaneAbatement-US'!$N:$N,"&lt;"&amp;$B39,'IEA-MethaneAbatement-US'!$N:$N,"&gt;="&amp;$A39,'IEA-MethaneAbatement-US'!$L:$L,$D$1)))*'State Downscaling Multipliers'!$B$7*(1+'EPA to IEA Scaling'!AI$10)</f>
        <v>0</v>
      </c>
      <c r="AF39" s="58">
        <f>((VLOOKUP($B$1,'Multipliers and Adjustments'!$A$70:$I$86,TRUNC(COLUMN(AF$2)/5)+2,FALSE)*SUMIFS('IEA-MethaneAbatement-US'!$M:$M,'IEA-MethaneAbatement-US'!$N:$N,"&lt;"&amp;$B39,'IEA-MethaneAbatement-US'!$N:$N,"&gt;="&amp;$A39,'IEA-MethaneAbatement-US'!$L:$L,$B$1))+(VLOOKUP($C$1,'Multipliers and Adjustments'!$A$70:$I$86,TRUNC(COLUMN(AF$2)/5)+2,FALSE)*SUMIFS('IEA-MethaneAbatement-US'!$M:$M,'IEA-MethaneAbatement-US'!$N:$N,"&lt;"&amp;$B39,'IEA-MethaneAbatement-US'!$N:$N,"&gt;="&amp;$A39,'IEA-MethaneAbatement-US'!$L:$L,$C$1))+(VLOOKUP($D$1,'Multipliers and Adjustments'!$A$70:$I$86,TRUNC(COLUMN(AF$2)/5)+2,FALSE)*SUMIFS('IEA-MethaneAbatement-US'!$M:$M,'IEA-MethaneAbatement-US'!$N:$N,"&lt;"&amp;$B39,'IEA-MethaneAbatement-US'!$N:$N,"&gt;="&amp;$A39,'IEA-MethaneAbatement-US'!$L:$L,$D$1)))*'State Downscaling Multipliers'!$B$7*(1+'EPA to IEA Scaling'!AJ$10)</f>
        <v>0</v>
      </c>
      <c r="AG39" s="163">
        <f>((VLOOKUP($B$1,'Multipliers and Adjustments'!$A$70:$I$86,TRUNC(COLUMN(AG$2)/5)+2,FALSE)*SUMIFS('IEA-MethaneAbatement-US'!$M:$M,'IEA-MethaneAbatement-US'!$N:$N,"&lt;"&amp;$B39,'IEA-MethaneAbatement-US'!$N:$N,"&gt;="&amp;$A39,'IEA-MethaneAbatement-US'!$L:$L,$B$1))+(VLOOKUP($C$1,'Multipliers and Adjustments'!$A$70:$I$86,TRUNC(COLUMN(AG$2)/5)+2,FALSE)*SUMIFS('IEA-MethaneAbatement-US'!$M:$M,'IEA-MethaneAbatement-US'!$N:$N,"&lt;"&amp;$B39,'IEA-MethaneAbatement-US'!$N:$N,"&gt;="&amp;$A39,'IEA-MethaneAbatement-US'!$L:$L,$C$1))+(VLOOKUP($D$1,'Multipliers and Adjustments'!$A$70:$I$86,TRUNC(COLUMN(AG$2)/5)+2,FALSE)*SUMIFS('IEA-MethaneAbatement-US'!$M:$M,'IEA-MethaneAbatement-US'!$N:$N,"&lt;"&amp;$B39,'IEA-MethaneAbatement-US'!$N:$N,"&gt;="&amp;$A39,'IEA-MethaneAbatement-US'!$L:$L,$D$1)))*'State Downscaling Multipliers'!$B$7*(1+'EPA to IEA Scaling'!AK$10)</f>
        <v>0</v>
      </c>
      <c r="AH39" s="58">
        <f>((VLOOKUP($B$1,'Multipliers and Adjustments'!$A$70:$I$86,TRUNC(COLUMN(AH$2)/5)+2,FALSE)*SUMIFS('IEA-MethaneAbatement-US'!$M:$M,'IEA-MethaneAbatement-US'!$N:$N,"&lt;"&amp;$B39,'IEA-MethaneAbatement-US'!$N:$N,"&gt;="&amp;$A39,'IEA-MethaneAbatement-US'!$L:$L,$B$1))+(VLOOKUP($C$1,'Multipliers and Adjustments'!$A$70:$I$86,TRUNC(COLUMN(AH$2)/5)+2,FALSE)*SUMIFS('IEA-MethaneAbatement-US'!$M:$M,'IEA-MethaneAbatement-US'!$N:$N,"&lt;"&amp;$B39,'IEA-MethaneAbatement-US'!$N:$N,"&gt;="&amp;$A39,'IEA-MethaneAbatement-US'!$L:$L,$C$1))+(VLOOKUP($D$1,'Multipliers and Adjustments'!$A$70:$I$86,TRUNC(COLUMN(AH$2)/5)+2,FALSE)*SUMIFS('IEA-MethaneAbatement-US'!$M:$M,'IEA-MethaneAbatement-US'!$N:$N,"&lt;"&amp;$B39,'IEA-MethaneAbatement-US'!$N:$N,"&gt;="&amp;$A39,'IEA-MethaneAbatement-US'!$L:$L,$D$1)))*'State Downscaling Multipliers'!$B$7*(1+'EPA to IEA Scaling'!AL$10)</f>
        <v>0</v>
      </c>
      <c r="AI39" s="58">
        <f>((VLOOKUP($B$1,'Multipliers and Adjustments'!$A$70:$I$86,TRUNC(COLUMN(AI$2)/5)+2,FALSE)*SUMIFS('IEA-MethaneAbatement-US'!$M:$M,'IEA-MethaneAbatement-US'!$N:$N,"&lt;"&amp;$B39,'IEA-MethaneAbatement-US'!$N:$N,"&gt;="&amp;$A39,'IEA-MethaneAbatement-US'!$L:$L,$B$1))+(VLOOKUP($C$1,'Multipliers and Adjustments'!$A$70:$I$86,TRUNC(COLUMN(AI$2)/5)+2,FALSE)*SUMIFS('IEA-MethaneAbatement-US'!$M:$M,'IEA-MethaneAbatement-US'!$N:$N,"&lt;"&amp;$B39,'IEA-MethaneAbatement-US'!$N:$N,"&gt;="&amp;$A39,'IEA-MethaneAbatement-US'!$L:$L,$C$1))+(VLOOKUP($D$1,'Multipliers and Adjustments'!$A$70:$I$86,TRUNC(COLUMN(AI$2)/5)+2,FALSE)*SUMIFS('IEA-MethaneAbatement-US'!$M:$M,'IEA-MethaneAbatement-US'!$N:$N,"&lt;"&amp;$B39,'IEA-MethaneAbatement-US'!$N:$N,"&gt;="&amp;$A39,'IEA-MethaneAbatement-US'!$L:$L,$D$1)))*'State Downscaling Multipliers'!$B$7*(1+'EPA to IEA Scaling'!AM$10)</f>
        <v>0</v>
      </c>
      <c r="AJ39" s="58">
        <f>((VLOOKUP($B$1,'Multipliers and Adjustments'!$A$70:$I$86,TRUNC(COLUMN(AJ$2)/5)+2,FALSE)*SUMIFS('IEA-MethaneAbatement-US'!$M:$M,'IEA-MethaneAbatement-US'!$N:$N,"&lt;"&amp;$B39,'IEA-MethaneAbatement-US'!$N:$N,"&gt;="&amp;$A39,'IEA-MethaneAbatement-US'!$L:$L,$B$1))+(VLOOKUP($C$1,'Multipliers and Adjustments'!$A$70:$I$86,TRUNC(COLUMN(AJ$2)/5)+2,FALSE)*SUMIFS('IEA-MethaneAbatement-US'!$M:$M,'IEA-MethaneAbatement-US'!$N:$N,"&lt;"&amp;$B39,'IEA-MethaneAbatement-US'!$N:$N,"&gt;="&amp;$A39,'IEA-MethaneAbatement-US'!$L:$L,$C$1))+(VLOOKUP($D$1,'Multipliers and Adjustments'!$A$70:$I$86,TRUNC(COLUMN(AJ$2)/5)+2,FALSE)*SUMIFS('IEA-MethaneAbatement-US'!$M:$M,'IEA-MethaneAbatement-US'!$N:$N,"&lt;"&amp;$B39,'IEA-MethaneAbatement-US'!$N:$N,"&gt;="&amp;$A39,'IEA-MethaneAbatement-US'!$L:$L,$D$1)))*'State Downscaling Multipliers'!$B$7*(1+'EPA to IEA Scaling'!AN$10)</f>
        <v>0</v>
      </c>
      <c r="AK39" s="58">
        <f>((VLOOKUP($B$1,'Multipliers and Adjustments'!$A$70:$I$86,TRUNC(COLUMN(AK$2)/5)+2,FALSE)*SUMIFS('IEA-MethaneAbatement-US'!$M:$M,'IEA-MethaneAbatement-US'!$N:$N,"&lt;"&amp;$B39,'IEA-MethaneAbatement-US'!$N:$N,"&gt;="&amp;$A39,'IEA-MethaneAbatement-US'!$L:$L,$B$1))+(VLOOKUP($C$1,'Multipliers and Adjustments'!$A$70:$I$86,TRUNC(COLUMN(AK$2)/5)+2,FALSE)*SUMIFS('IEA-MethaneAbatement-US'!$M:$M,'IEA-MethaneAbatement-US'!$N:$N,"&lt;"&amp;$B39,'IEA-MethaneAbatement-US'!$N:$N,"&gt;="&amp;$A39,'IEA-MethaneAbatement-US'!$L:$L,$C$1))+(VLOOKUP($D$1,'Multipliers and Adjustments'!$A$70:$I$86,TRUNC(COLUMN(AK$2)/5)+2,FALSE)*SUMIFS('IEA-MethaneAbatement-US'!$M:$M,'IEA-MethaneAbatement-US'!$N:$N,"&lt;"&amp;$B39,'IEA-MethaneAbatement-US'!$N:$N,"&gt;="&amp;$A39,'IEA-MethaneAbatement-US'!$L:$L,$D$1)))*'State Downscaling Multipliers'!$B$7*(1+'EPA to IEA Scaling'!AO$10)</f>
        <v>0</v>
      </c>
      <c r="AL39" s="163">
        <f>((VLOOKUP($B$1,'Multipliers and Adjustments'!$A$70:$I$86,TRUNC(COLUMN(AL$2)/5)+2,FALSE)*SUMIFS('IEA-MethaneAbatement-US'!$M:$M,'IEA-MethaneAbatement-US'!$N:$N,"&lt;"&amp;$B39,'IEA-MethaneAbatement-US'!$N:$N,"&gt;="&amp;$A39,'IEA-MethaneAbatement-US'!$L:$L,$B$1))+(VLOOKUP($C$1,'Multipliers and Adjustments'!$A$70:$I$86,TRUNC(COLUMN(AL$2)/5)+2,FALSE)*SUMIFS('IEA-MethaneAbatement-US'!$M:$M,'IEA-MethaneAbatement-US'!$N:$N,"&lt;"&amp;$B39,'IEA-MethaneAbatement-US'!$N:$N,"&gt;="&amp;$A39,'IEA-MethaneAbatement-US'!$L:$L,$C$1))+(VLOOKUP($D$1,'Multipliers and Adjustments'!$A$70:$I$86,TRUNC(COLUMN(AL$2)/5)+2,FALSE)*SUMIFS('IEA-MethaneAbatement-US'!$M:$M,'IEA-MethaneAbatement-US'!$N:$N,"&lt;"&amp;$B39,'IEA-MethaneAbatement-US'!$N:$N,"&gt;="&amp;$A39,'IEA-MethaneAbatement-US'!$L:$L,$D$1)))*'State Downscaling Multipliers'!$B$7*(1+'EPA to IEA Scaling'!AP$10)</f>
        <v>0</v>
      </c>
    </row>
    <row r="40" spans="1:38" ht="15.75" customHeight="1" x14ac:dyDescent="0.25">
      <c r="A40" s="50">
        <f t="shared" si="3"/>
        <v>50</v>
      </c>
      <c r="B40" s="50">
        <f t="shared" si="4"/>
        <v>60</v>
      </c>
      <c r="C40" s="58">
        <f>((VLOOKUP($B$1,'Multipliers and Adjustments'!$A$70:$I$86,TRUNC(COLUMN(C$2)/5)+2,FALSE)*SUMIFS('IEA-MethaneAbatement-US'!$M:$M,'IEA-MethaneAbatement-US'!$N:$N,"&lt;"&amp;$B40,'IEA-MethaneAbatement-US'!$N:$N,"&gt;="&amp;$A40,'IEA-MethaneAbatement-US'!$L:$L,$B$1))+(VLOOKUP($C$1,'Multipliers and Adjustments'!$A$70:$I$86,TRUNC(COLUMN(C$2)/5)+2,FALSE)*SUMIFS('IEA-MethaneAbatement-US'!$M:$M,'IEA-MethaneAbatement-US'!$N:$N,"&lt;"&amp;$B40,'IEA-MethaneAbatement-US'!$N:$N,"&gt;="&amp;$A40,'IEA-MethaneAbatement-US'!$L:$L,$C$1))+(VLOOKUP($D$1,'Multipliers and Adjustments'!$A$70:$I$86,TRUNC(COLUMN(C$2)/5)+2,FALSE)*SUMIFS('IEA-MethaneAbatement-US'!$M:$M,'IEA-MethaneAbatement-US'!$N:$N,"&lt;"&amp;$B40,'IEA-MethaneAbatement-US'!$N:$N,"&gt;="&amp;$A40,'IEA-MethaneAbatement-US'!$L:$L,$D$1)))*'State Downscaling Multipliers'!$B$7*(1+'EPA to IEA Scaling'!G$10)</f>
        <v>0</v>
      </c>
      <c r="D40" s="58">
        <f>((VLOOKUP($B$1,'Multipliers and Adjustments'!$A$70:$I$86,TRUNC(COLUMN(D$2)/5)+2,FALSE)*SUMIFS('IEA-MethaneAbatement-US'!$M:$M,'IEA-MethaneAbatement-US'!$N:$N,"&lt;"&amp;$B40,'IEA-MethaneAbatement-US'!$N:$N,"&gt;="&amp;$A40,'IEA-MethaneAbatement-US'!$L:$L,$B$1))+(VLOOKUP($C$1,'Multipliers and Adjustments'!$A$70:$I$86,TRUNC(COLUMN(D$2)/5)+2,FALSE)*SUMIFS('IEA-MethaneAbatement-US'!$M:$M,'IEA-MethaneAbatement-US'!$N:$N,"&lt;"&amp;$B40,'IEA-MethaneAbatement-US'!$N:$N,"&gt;="&amp;$A40,'IEA-MethaneAbatement-US'!$L:$L,$C$1))+(VLOOKUP($D$1,'Multipliers and Adjustments'!$A$70:$I$86,TRUNC(COLUMN(D$2)/5)+2,FALSE)*SUMIFS('IEA-MethaneAbatement-US'!$M:$M,'IEA-MethaneAbatement-US'!$N:$N,"&lt;"&amp;$B40,'IEA-MethaneAbatement-US'!$N:$N,"&gt;="&amp;$A40,'IEA-MethaneAbatement-US'!$L:$L,$D$1)))*'State Downscaling Multipliers'!$B$7*(1+'EPA to IEA Scaling'!H$10)</f>
        <v>0</v>
      </c>
      <c r="E40" s="58">
        <f>((VLOOKUP($B$1,'Multipliers and Adjustments'!$A$70:$I$86,TRUNC(COLUMN(E$2)/5)+2,FALSE)*SUMIFS('IEA-MethaneAbatement-US'!$M:$M,'IEA-MethaneAbatement-US'!$N:$N,"&lt;"&amp;$B40,'IEA-MethaneAbatement-US'!$N:$N,"&gt;="&amp;$A40,'IEA-MethaneAbatement-US'!$L:$L,$B$1))+(VLOOKUP($C$1,'Multipliers and Adjustments'!$A$70:$I$86,TRUNC(COLUMN(E$2)/5)+2,FALSE)*SUMIFS('IEA-MethaneAbatement-US'!$M:$M,'IEA-MethaneAbatement-US'!$N:$N,"&lt;"&amp;$B40,'IEA-MethaneAbatement-US'!$N:$N,"&gt;="&amp;$A40,'IEA-MethaneAbatement-US'!$L:$L,$C$1))+(VLOOKUP($D$1,'Multipliers and Adjustments'!$A$70:$I$86,TRUNC(COLUMN(E$2)/5)+2,FALSE)*SUMIFS('IEA-MethaneAbatement-US'!$M:$M,'IEA-MethaneAbatement-US'!$N:$N,"&lt;"&amp;$B40,'IEA-MethaneAbatement-US'!$N:$N,"&gt;="&amp;$A40,'IEA-MethaneAbatement-US'!$L:$L,$D$1)))*'State Downscaling Multipliers'!$B$7*(1+'EPA to IEA Scaling'!I$10)</f>
        <v>0</v>
      </c>
      <c r="F40" s="58">
        <f>((VLOOKUP($B$1,'Multipliers and Adjustments'!$A$70:$I$86,TRUNC(COLUMN(F$2)/5)+2,FALSE)*SUMIFS('IEA-MethaneAbatement-US'!$M:$M,'IEA-MethaneAbatement-US'!$N:$N,"&lt;"&amp;$B40,'IEA-MethaneAbatement-US'!$N:$N,"&gt;="&amp;$A40,'IEA-MethaneAbatement-US'!$L:$L,$B$1))+(VLOOKUP($C$1,'Multipliers and Adjustments'!$A$70:$I$86,TRUNC(COLUMN(F$2)/5)+2,FALSE)*SUMIFS('IEA-MethaneAbatement-US'!$M:$M,'IEA-MethaneAbatement-US'!$N:$N,"&lt;"&amp;$B40,'IEA-MethaneAbatement-US'!$N:$N,"&gt;="&amp;$A40,'IEA-MethaneAbatement-US'!$L:$L,$C$1))+(VLOOKUP($D$1,'Multipliers and Adjustments'!$A$70:$I$86,TRUNC(COLUMN(F$2)/5)+2,FALSE)*SUMIFS('IEA-MethaneAbatement-US'!$M:$M,'IEA-MethaneAbatement-US'!$N:$N,"&lt;"&amp;$B40,'IEA-MethaneAbatement-US'!$N:$N,"&gt;="&amp;$A40,'IEA-MethaneAbatement-US'!$L:$L,$D$1)))*'State Downscaling Multipliers'!$B$7*(1+'EPA to IEA Scaling'!J$10)</f>
        <v>0</v>
      </c>
      <c r="G40" s="162">
        <f>((VLOOKUP($B$1,'Multipliers and Adjustments'!$A$70:$I$86,TRUNC(COLUMN(G$2)/5)+2,FALSE)*SUMIFS('IEA-MethaneAbatement-US'!$M:$M,'IEA-MethaneAbatement-US'!$N:$N,"&lt;"&amp;$B40,'IEA-MethaneAbatement-US'!$N:$N,"&gt;="&amp;$A40,'IEA-MethaneAbatement-US'!$L:$L,$B$1))+(VLOOKUP($C$1,'Multipliers and Adjustments'!$A$70:$I$86,TRUNC(COLUMN(G$2)/5)+2,FALSE)*SUMIFS('IEA-MethaneAbatement-US'!$M:$M,'IEA-MethaneAbatement-US'!$N:$N,"&lt;"&amp;$B40,'IEA-MethaneAbatement-US'!$N:$N,"&gt;="&amp;$A40,'IEA-MethaneAbatement-US'!$L:$L,$C$1))+(VLOOKUP($D$1,'Multipliers and Adjustments'!$A$70:$I$86,TRUNC(COLUMN(G$2)/5)+2,FALSE)*SUMIFS('IEA-MethaneAbatement-US'!$M:$M,'IEA-MethaneAbatement-US'!$N:$N,"&lt;"&amp;$B40,'IEA-MethaneAbatement-US'!$N:$N,"&gt;="&amp;$A40,'IEA-MethaneAbatement-US'!$L:$L,$D$1)))*'State Downscaling Multipliers'!$B$7*(1+'EPA to IEA Scaling'!K$10)</f>
        <v>0</v>
      </c>
      <c r="H40" s="163">
        <f>((VLOOKUP($B$1,'Multipliers and Adjustments'!$A$70:$I$86,TRUNC(COLUMN(H$2)/5)+2,FALSE)*SUMIFS('IEA-MethaneAbatement-US'!$M:$M,'IEA-MethaneAbatement-US'!$N:$N,"&lt;"&amp;$B40,'IEA-MethaneAbatement-US'!$N:$N,"&gt;="&amp;$A40,'IEA-MethaneAbatement-US'!$L:$L,$B$1))+(VLOOKUP($C$1,'Multipliers and Adjustments'!$A$70:$I$86,TRUNC(COLUMN(H$2)/5)+2,FALSE)*SUMIFS('IEA-MethaneAbatement-US'!$M:$M,'IEA-MethaneAbatement-US'!$N:$N,"&lt;"&amp;$B40,'IEA-MethaneAbatement-US'!$N:$N,"&gt;="&amp;$A40,'IEA-MethaneAbatement-US'!$L:$L,$C$1))+(VLOOKUP($D$1,'Multipliers and Adjustments'!$A$70:$I$86,TRUNC(COLUMN(H$2)/5)+2,FALSE)*SUMIFS('IEA-MethaneAbatement-US'!$M:$M,'IEA-MethaneAbatement-US'!$N:$N,"&lt;"&amp;$B40,'IEA-MethaneAbatement-US'!$N:$N,"&gt;="&amp;$A40,'IEA-MethaneAbatement-US'!$L:$L,$D$1)))*'State Downscaling Multipliers'!$B$7*(1+'EPA to IEA Scaling'!L$10)</f>
        <v>0</v>
      </c>
      <c r="I40" s="58">
        <f>((VLOOKUP($B$1,'Multipliers and Adjustments'!$A$70:$I$86,TRUNC(COLUMN(I$2)/5)+2,FALSE)*SUMIFS('IEA-MethaneAbatement-US'!$M:$M,'IEA-MethaneAbatement-US'!$N:$N,"&lt;"&amp;$B40,'IEA-MethaneAbatement-US'!$N:$N,"&gt;="&amp;$A40,'IEA-MethaneAbatement-US'!$L:$L,$B$1))+(VLOOKUP($C$1,'Multipliers and Adjustments'!$A$70:$I$86,TRUNC(COLUMN(I$2)/5)+2,FALSE)*SUMIFS('IEA-MethaneAbatement-US'!$M:$M,'IEA-MethaneAbatement-US'!$N:$N,"&lt;"&amp;$B40,'IEA-MethaneAbatement-US'!$N:$N,"&gt;="&amp;$A40,'IEA-MethaneAbatement-US'!$L:$L,$C$1))+(VLOOKUP($D$1,'Multipliers and Adjustments'!$A$70:$I$86,TRUNC(COLUMN(I$2)/5)+2,FALSE)*SUMIFS('IEA-MethaneAbatement-US'!$M:$M,'IEA-MethaneAbatement-US'!$N:$N,"&lt;"&amp;$B40,'IEA-MethaneAbatement-US'!$N:$N,"&gt;="&amp;$A40,'IEA-MethaneAbatement-US'!$L:$L,$D$1)))*'State Downscaling Multipliers'!$B$7*(1+'EPA to IEA Scaling'!M$10)</f>
        <v>0</v>
      </c>
      <c r="J40" s="58">
        <f>((VLOOKUP($B$1,'Multipliers and Adjustments'!$A$70:$I$86,TRUNC(COLUMN(J$2)/5)+2,FALSE)*SUMIFS('IEA-MethaneAbatement-US'!$M:$M,'IEA-MethaneAbatement-US'!$N:$N,"&lt;"&amp;$B40,'IEA-MethaneAbatement-US'!$N:$N,"&gt;="&amp;$A40,'IEA-MethaneAbatement-US'!$L:$L,$B$1))+(VLOOKUP($C$1,'Multipliers and Adjustments'!$A$70:$I$86,TRUNC(COLUMN(J$2)/5)+2,FALSE)*SUMIFS('IEA-MethaneAbatement-US'!$M:$M,'IEA-MethaneAbatement-US'!$N:$N,"&lt;"&amp;$B40,'IEA-MethaneAbatement-US'!$N:$N,"&gt;="&amp;$A40,'IEA-MethaneAbatement-US'!$L:$L,$C$1))+(VLOOKUP($D$1,'Multipliers and Adjustments'!$A$70:$I$86,TRUNC(COLUMN(J$2)/5)+2,FALSE)*SUMIFS('IEA-MethaneAbatement-US'!$M:$M,'IEA-MethaneAbatement-US'!$N:$N,"&lt;"&amp;$B40,'IEA-MethaneAbatement-US'!$N:$N,"&gt;="&amp;$A40,'IEA-MethaneAbatement-US'!$L:$L,$D$1)))*'State Downscaling Multipliers'!$B$7*(1+'EPA to IEA Scaling'!N$10)</f>
        <v>0</v>
      </c>
      <c r="K40" s="58">
        <f>((VLOOKUP($B$1,'Multipliers and Adjustments'!$A$70:$I$86,TRUNC(COLUMN(K$2)/5)+2,FALSE)*SUMIFS('IEA-MethaneAbatement-US'!$M:$M,'IEA-MethaneAbatement-US'!$N:$N,"&lt;"&amp;$B40,'IEA-MethaneAbatement-US'!$N:$N,"&gt;="&amp;$A40,'IEA-MethaneAbatement-US'!$L:$L,$B$1))+(VLOOKUP($C$1,'Multipliers and Adjustments'!$A$70:$I$86,TRUNC(COLUMN(K$2)/5)+2,FALSE)*SUMIFS('IEA-MethaneAbatement-US'!$M:$M,'IEA-MethaneAbatement-US'!$N:$N,"&lt;"&amp;$B40,'IEA-MethaneAbatement-US'!$N:$N,"&gt;="&amp;$A40,'IEA-MethaneAbatement-US'!$L:$L,$C$1))+(VLOOKUP($D$1,'Multipliers and Adjustments'!$A$70:$I$86,TRUNC(COLUMN(K$2)/5)+2,FALSE)*SUMIFS('IEA-MethaneAbatement-US'!$M:$M,'IEA-MethaneAbatement-US'!$N:$N,"&lt;"&amp;$B40,'IEA-MethaneAbatement-US'!$N:$N,"&gt;="&amp;$A40,'IEA-MethaneAbatement-US'!$L:$L,$D$1)))*'State Downscaling Multipliers'!$B$7*(1+'EPA to IEA Scaling'!O$10)</f>
        <v>0</v>
      </c>
      <c r="L40" s="58">
        <f>((VLOOKUP($B$1,'Multipliers and Adjustments'!$A$70:$I$86,TRUNC(COLUMN(L$2)/5)+2,FALSE)*SUMIFS('IEA-MethaneAbatement-US'!$M:$M,'IEA-MethaneAbatement-US'!$N:$N,"&lt;"&amp;$B40,'IEA-MethaneAbatement-US'!$N:$N,"&gt;="&amp;$A40,'IEA-MethaneAbatement-US'!$L:$L,$B$1))+(VLOOKUP($C$1,'Multipliers and Adjustments'!$A$70:$I$86,TRUNC(COLUMN(L$2)/5)+2,FALSE)*SUMIFS('IEA-MethaneAbatement-US'!$M:$M,'IEA-MethaneAbatement-US'!$N:$N,"&lt;"&amp;$B40,'IEA-MethaneAbatement-US'!$N:$N,"&gt;="&amp;$A40,'IEA-MethaneAbatement-US'!$L:$L,$C$1))+(VLOOKUP($D$1,'Multipliers and Adjustments'!$A$70:$I$86,TRUNC(COLUMN(L$2)/5)+2,FALSE)*SUMIFS('IEA-MethaneAbatement-US'!$M:$M,'IEA-MethaneAbatement-US'!$N:$N,"&lt;"&amp;$B40,'IEA-MethaneAbatement-US'!$N:$N,"&gt;="&amp;$A40,'IEA-MethaneAbatement-US'!$L:$L,$D$1)))*'State Downscaling Multipliers'!$B$7*(1+'EPA to IEA Scaling'!P$10)</f>
        <v>0</v>
      </c>
      <c r="M40" s="163">
        <f>((VLOOKUP($B$1,'Multipliers and Adjustments'!$A$70:$I$86,TRUNC(COLUMN(M$2)/5)+2,FALSE)*SUMIFS('IEA-MethaneAbatement-US'!$M:$M,'IEA-MethaneAbatement-US'!$N:$N,"&lt;"&amp;$B40,'IEA-MethaneAbatement-US'!$N:$N,"&gt;="&amp;$A40,'IEA-MethaneAbatement-US'!$L:$L,$B$1))+(VLOOKUP($C$1,'Multipliers and Adjustments'!$A$70:$I$86,TRUNC(COLUMN(M$2)/5)+2,FALSE)*SUMIFS('IEA-MethaneAbatement-US'!$M:$M,'IEA-MethaneAbatement-US'!$N:$N,"&lt;"&amp;$B40,'IEA-MethaneAbatement-US'!$N:$N,"&gt;="&amp;$A40,'IEA-MethaneAbatement-US'!$L:$L,$C$1))+(VLOOKUP($D$1,'Multipliers and Adjustments'!$A$70:$I$86,TRUNC(COLUMN(M$2)/5)+2,FALSE)*SUMIFS('IEA-MethaneAbatement-US'!$M:$M,'IEA-MethaneAbatement-US'!$N:$N,"&lt;"&amp;$B40,'IEA-MethaneAbatement-US'!$N:$N,"&gt;="&amp;$A40,'IEA-MethaneAbatement-US'!$L:$L,$D$1)))*'State Downscaling Multipliers'!$B$7*(1+'EPA to IEA Scaling'!Q$10)</f>
        <v>0</v>
      </c>
      <c r="N40" s="58">
        <f>((VLOOKUP($B$1,'Multipliers and Adjustments'!$A$70:$I$86,TRUNC(COLUMN(N$2)/5)+2,FALSE)*SUMIFS('IEA-MethaneAbatement-US'!$M:$M,'IEA-MethaneAbatement-US'!$N:$N,"&lt;"&amp;$B40,'IEA-MethaneAbatement-US'!$N:$N,"&gt;="&amp;$A40,'IEA-MethaneAbatement-US'!$L:$L,$B$1))+(VLOOKUP($C$1,'Multipliers and Adjustments'!$A$70:$I$86,TRUNC(COLUMN(N$2)/5)+2,FALSE)*SUMIFS('IEA-MethaneAbatement-US'!$M:$M,'IEA-MethaneAbatement-US'!$N:$N,"&lt;"&amp;$B40,'IEA-MethaneAbatement-US'!$N:$N,"&gt;="&amp;$A40,'IEA-MethaneAbatement-US'!$L:$L,$C$1))+(VLOOKUP($D$1,'Multipliers and Adjustments'!$A$70:$I$86,TRUNC(COLUMN(N$2)/5)+2,FALSE)*SUMIFS('IEA-MethaneAbatement-US'!$M:$M,'IEA-MethaneAbatement-US'!$N:$N,"&lt;"&amp;$B40,'IEA-MethaneAbatement-US'!$N:$N,"&gt;="&amp;$A40,'IEA-MethaneAbatement-US'!$L:$L,$D$1)))*'State Downscaling Multipliers'!$B$7*(1+'EPA to IEA Scaling'!R$10)</f>
        <v>0</v>
      </c>
      <c r="O40" s="58">
        <f>((VLOOKUP($B$1,'Multipliers and Adjustments'!$A$70:$I$86,TRUNC(COLUMN(O$2)/5)+2,FALSE)*SUMIFS('IEA-MethaneAbatement-US'!$M:$M,'IEA-MethaneAbatement-US'!$N:$N,"&lt;"&amp;$B40,'IEA-MethaneAbatement-US'!$N:$N,"&gt;="&amp;$A40,'IEA-MethaneAbatement-US'!$L:$L,$B$1))+(VLOOKUP($C$1,'Multipliers and Adjustments'!$A$70:$I$86,TRUNC(COLUMN(O$2)/5)+2,FALSE)*SUMIFS('IEA-MethaneAbatement-US'!$M:$M,'IEA-MethaneAbatement-US'!$N:$N,"&lt;"&amp;$B40,'IEA-MethaneAbatement-US'!$N:$N,"&gt;="&amp;$A40,'IEA-MethaneAbatement-US'!$L:$L,$C$1))+(VLOOKUP($D$1,'Multipliers and Adjustments'!$A$70:$I$86,TRUNC(COLUMN(O$2)/5)+2,FALSE)*SUMIFS('IEA-MethaneAbatement-US'!$M:$M,'IEA-MethaneAbatement-US'!$N:$N,"&lt;"&amp;$B40,'IEA-MethaneAbatement-US'!$N:$N,"&gt;="&amp;$A40,'IEA-MethaneAbatement-US'!$L:$L,$D$1)))*'State Downscaling Multipliers'!$B$7*(1+'EPA to IEA Scaling'!S$10)</f>
        <v>0</v>
      </c>
      <c r="P40" s="58">
        <f>((VLOOKUP($B$1,'Multipliers and Adjustments'!$A$70:$I$86,TRUNC(COLUMN(P$2)/5)+2,FALSE)*SUMIFS('IEA-MethaneAbatement-US'!$M:$M,'IEA-MethaneAbatement-US'!$N:$N,"&lt;"&amp;$B40,'IEA-MethaneAbatement-US'!$N:$N,"&gt;="&amp;$A40,'IEA-MethaneAbatement-US'!$L:$L,$B$1))+(VLOOKUP($C$1,'Multipliers and Adjustments'!$A$70:$I$86,TRUNC(COLUMN(P$2)/5)+2,FALSE)*SUMIFS('IEA-MethaneAbatement-US'!$M:$M,'IEA-MethaneAbatement-US'!$N:$N,"&lt;"&amp;$B40,'IEA-MethaneAbatement-US'!$N:$N,"&gt;="&amp;$A40,'IEA-MethaneAbatement-US'!$L:$L,$C$1))+(VLOOKUP($D$1,'Multipliers and Adjustments'!$A$70:$I$86,TRUNC(COLUMN(P$2)/5)+2,FALSE)*SUMIFS('IEA-MethaneAbatement-US'!$M:$M,'IEA-MethaneAbatement-US'!$N:$N,"&lt;"&amp;$B40,'IEA-MethaneAbatement-US'!$N:$N,"&gt;="&amp;$A40,'IEA-MethaneAbatement-US'!$L:$L,$D$1)))*'State Downscaling Multipliers'!$B$7*(1+'EPA to IEA Scaling'!T$10)</f>
        <v>0</v>
      </c>
      <c r="Q40" s="58">
        <f>((VLOOKUP($B$1,'Multipliers and Adjustments'!$A$70:$I$86,TRUNC(COLUMN(Q$2)/5)+2,FALSE)*SUMIFS('IEA-MethaneAbatement-US'!$M:$M,'IEA-MethaneAbatement-US'!$N:$N,"&lt;"&amp;$B40,'IEA-MethaneAbatement-US'!$N:$N,"&gt;="&amp;$A40,'IEA-MethaneAbatement-US'!$L:$L,$B$1))+(VLOOKUP($C$1,'Multipliers and Adjustments'!$A$70:$I$86,TRUNC(COLUMN(Q$2)/5)+2,FALSE)*SUMIFS('IEA-MethaneAbatement-US'!$M:$M,'IEA-MethaneAbatement-US'!$N:$N,"&lt;"&amp;$B40,'IEA-MethaneAbatement-US'!$N:$N,"&gt;="&amp;$A40,'IEA-MethaneAbatement-US'!$L:$L,$C$1))+(VLOOKUP($D$1,'Multipliers and Adjustments'!$A$70:$I$86,TRUNC(COLUMN(Q$2)/5)+2,FALSE)*SUMIFS('IEA-MethaneAbatement-US'!$M:$M,'IEA-MethaneAbatement-US'!$N:$N,"&lt;"&amp;$B40,'IEA-MethaneAbatement-US'!$N:$N,"&gt;="&amp;$A40,'IEA-MethaneAbatement-US'!$L:$L,$D$1)))*'State Downscaling Multipliers'!$B$7*(1+'EPA to IEA Scaling'!U$10)</f>
        <v>0</v>
      </c>
      <c r="R40" s="163">
        <f>((VLOOKUP($B$1,'Multipliers and Adjustments'!$A$70:$I$86,TRUNC(COLUMN(R$2)/5)+2,FALSE)*SUMIFS('IEA-MethaneAbatement-US'!$M:$M,'IEA-MethaneAbatement-US'!$N:$N,"&lt;"&amp;$B40,'IEA-MethaneAbatement-US'!$N:$N,"&gt;="&amp;$A40,'IEA-MethaneAbatement-US'!$L:$L,$B$1))+(VLOOKUP($C$1,'Multipliers and Adjustments'!$A$70:$I$86,TRUNC(COLUMN(R$2)/5)+2,FALSE)*SUMIFS('IEA-MethaneAbatement-US'!$M:$M,'IEA-MethaneAbatement-US'!$N:$N,"&lt;"&amp;$B40,'IEA-MethaneAbatement-US'!$N:$N,"&gt;="&amp;$A40,'IEA-MethaneAbatement-US'!$L:$L,$C$1))+(VLOOKUP($D$1,'Multipliers and Adjustments'!$A$70:$I$86,TRUNC(COLUMN(R$2)/5)+2,FALSE)*SUMIFS('IEA-MethaneAbatement-US'!$M:$M,'IEA-MethaneAbatement-US'!$N:$N,"&lt;"&amp;$B40,'IEA-MethaneAbatement-US'!$N:$N,"&gt;="&amp;$A40,'IEA-MethaneAbatement-US'!$L:$L,$D$1)))*'State Downscaling Multipliers'!$B$7*(1+'EPA to IEA Scaling'!V$10)</f>
        <v>0</v>
      </c>
      <c r="S40" s="58">
        <f>((VLOOKUP($B$1,'Multipliers and Adjustments'!$A$70:$I$86,TRUNC(COLUMN(S$2)/5)+2,FALSE)*SUMIFS('IEA-MethaneAbatement-US'!$M:$M,'IEA-MethaneAbatement-US'!$N:$N,"&lt;"&amp;$B40,'IEA-MethaneAbatement-US'!$N:$N,"&gt;="&amp;$A40,'IEA-MethaneAbatement-US'!$L:$L,$B$1))+(VLOOKUP($C$1,'Multipliers and Adjustments'!$A$70:$I$86,TRUNC(COLUMN(S$2)/5)+2,FALSE)*SUMIFS('IEA-MethaneAbatement-US'!$M:$M,'IEA-MethaneAbatement-US'!$N:$N,"&lt;"&amp;$B40,'IEA-MethaneAbatement-US'!$N:$N,"&gt;="&amp;$A40,'IEA-MethaneAbatement-US'!$L:$L,$C$1))+(VLOOKUP($D$1,'Multipliers and Adjustments'!$A$70:$I$86,TRUNC(COLUMN(S$2)/5)+2,FALSE)*SUMIFS('IEA-MethaneAbatement-US'!$M:$M,'IEA-MethaneAbatement-US'!$N:$N,"&lt;"&amp;$B40,'IEA-MethaneAbatement-US'!$N:$N,"&gt;="&amp;$A40,'IEA-MethaneAbatement-US'!$L:$L,$D$1)))*'State Downscaling Multipliers'!$B$7*(1+'EPA to IEA Scaling'!W$10)</f>
        <v>0</v>
      </c>
      <c r="T40" s="58">
        <f>((VLOOKUP($B$1,'Multipliers and Adjustments'!$A$70:$I$86,TRUNC(COLUMN(T$2)/5)+2,FALSE)*SUMIFS('IEA-MethaneAbatement-US'!$M:$M,'IEA-MethaneAbatement-US'!$N:$N,"&lt;"&amp;$B40,'IEA-MethaneAbatement-US'!$N:$N,"&gt;="&amp;$A40,'IEA-MethaneAbatement-US'!$L:$L,$B$1))+(VLOOKUP($C$1,'Multipliers and Adjustments'!$A$70:$I$86,TRUNC(COLUMN(T$2)/5)+2,FALSE)*SUMIFS('IEA-MethaneAbatement-US'!$M:$M,'IEA-MethaneAbatement-US'!$N:$N,"&lt;"&amp;$B40,'IEA-MethaneAbatement-US'!$N:$N,"&gt;="&amp;$A40,'IEA-MethaneAbatement-US'!$L:$L,$C$1))+(VLOOKUP($D$1,'Multipliers and Adjustments'!$A$70:$I$86,TRUNC(COLUMN(T$2)/5)+2,FALSE)*SUMIFS('IEA-MethaneAbatement-US'!$M:$M,'IEA-MethaneAbatement-US'!$N:$N,"&lt;"&amp;$B40,'IEA-MethaneAbatement-US'!$N:$N,"&gt;="&amp;$A40,'IEA-MethaneAbatement-US'!$L:$L,$D$1)))*'State Downscaling Multipliers'!$B$7*(1+'EPA to IEA Scaling'!X$10)</f>
        <v>0</v>
      </c>
      <c r="U40" s="58">
        <f>((VLOOKUP($B$1,'Multipliers and Adjustments'!$A$70:$I$86,TRUNC(COLUMN(U$2)/5)+2,FALSE)*SUMIFS('IEA-MethaneAbatement-US'!$M:$M,'IEA-MethaneAbatement-US'!$N:$N,"&lt;"&amp;$B40,'IEA-MethaneAbatement-US'!$N:$N,"&gt;="&amp;$A40,'IEA-MethaneAbatement-US'!$L:$L,$B$1))+(VLOOKUP($C$1,'Multipliers and Adjustments'!$A$70:$I$86,TRUNC(COLUMN(U$2)/5)+2,FALSE)*SUMIFS('IEA-MethaneAbatement-US'!$M:$M,'IEA-MethaneAbatement-US'!$N:$N,"&lt;"&amp;$B40,'IEA-MethaneAbatement-US'!$N:$N,"&gt;="&amp;$A40,'IEA-MethaneAbatement-US'!$L:$L,$C$1))+(VLOOKUP($D$1,'Multipliers and Adjustments'!$A$70:$I$86,TRUNC(COLUMN(U$2)/5)+2,FALSE)*SUMIFS('IEA-MethaneAbatement-US'!$M:$M,'IEA-MethaneAbatement-US'!$N:$N,"&lt;"&amp;$B40,'IEA-MethaneAbatement-US'!$N:$N,"&gt;="&amp;$A40,'IEA-MethaneAbatement-US'!$L:$L,$D$1)))*'State Downscaling Multipliers'!$B$7*(1+'EPA to IEA Scaling'!Y$10)</f>
        <v>0</v>
      </c>
      <c r="V40" s="58">
        <f>((VLOOKUP($B$1,'Multipliers and Adjustments'!$A$70:$I$86,TRUNC(COLUMN(V$2)/5)+2,FALSE)*SUMIFS('IEA-MethaneAbatement-US'!$M:$M,'IEA-MethaneAbatement-US'!$N:$N,"&lt;"&amp;$B40,'IEA-MethaneAbatement-US'!$N:$N,"&gt;="&amp;$A40,'IEA-MethaneAbatement-US'!$L:$L,$B$1))+(VLOOKUP($C$1,'Multipliers and Adjustments'!$A$70:$I$86,TRUNC(COLUMN(V$2)/5)+2,FALSE)*SUMIFS('IEA-MethaneAbatement-US'!$M:$M,'IEA-MethaneAbatement-US'!$N:$N,"&lt;"&amp;$B40,'IEA-MethaneAbatement-US'!$N:$N,"&gt;="&amp;$A40,'IEA-MethaneAbatement-US'!$L:$L,$C$1))+(VLOOKUP($D$1,'Multipliers and Adjustments'!$A$70:$I$86,TRUNC(COLUMN(V$2)/5)+2,FALSE)*SUMIFS('IEA-MethaneAbatement-US'!$M:$M,'IEA-MethaneAbatement-US'!$N:$N,"&lt;"&amp;$B40,'IEA-MethaneAbatement-US'!$N:$N,"&gt;="&amp;$A40,'IEA-MethaneAbatement-US'!$L:$L,$D$1)))*'State Downscaling Multipliers'!$B$7*(1+'EPA to IEA Scaling'!Z$10)</f>
        <v>0</v>
      </c>
      <c r="W40" s="163">
        <f>((VLOOKUP($B$1,'Multipliers and Adjustments'!$A$70:$I$86,TRUNC(COLUMN(W$2)/5)+2,FALSE)*SUMIFS('IEA-MethaneAbatement-US'!$M:$M,'IEA-MethaneAbatement-US'!$N:$N,"&lt;"&amp;$B40,'IEA-MethaneAbatement-US'!$N:$N,"&gt;="&amp;$A40,'IEA-MethaneAbatement-US'!$L:$L,$B$1))+(VLOOKUP($C$1,'Multipliers and Adjustments'!$A$70:$I$86,TRUNC(COLUMN(W$2)/5)+2,FALSE)*SUMIFS('IEA-MethaneAbatement-US'!$M:$M,'IEA-MethaneAbatement-US'!$N:$N,"&lt;"&amp;$B40,'IEA-MethaneAbatement-US'!$N:$N,"&gt;="&amp;$A40,'IEA-MethaneAbatement-US'!$L:$L,$C$1))+(VLOOKUP($D$1,'Multipliers and Adjustments'!$A$70:$I$86,TRUNC(COLUMN(W$2)/5)+2,FALSE)*SUMIFS('IEA-MethaneAbatement-US'!$M:$M,'IEA-MethaneAbatement-US'!$N:$N,"&lt;"&amp;$B40,'IEA-MethaneAbatement-US'!$N:$N,"&gt;="&amp;$A40,'IEA-MethaneAbatement-US'!$L:$L,$D$1)))*'State Downscaling Multipliers'!$B$7*(1+'EPA to IEA Scaling'!AA$10)</f>
        <v>0</v>
      </c>
      <c r="X40" s="58">
        <f>((VLOOKUP($B$1,'Multipliers and Adjustments'!$A$70:$I$86,TRUNC(COLUMN(X$2)/5)+2,FALSE)*SUMIFS('IEA-MethaneAbatement-US'!$M:$M,'IEA-MethaneAbatement-US'!$N:$N,"&lt;"&amp;$B40,'IEA-MethaneAbatement-US'!$N:$N,"&gt;="&amp;$A40,'IEA-MethaneAbatement-US'!$L:$L,$B$1))+(VLOOKUP($C$1,'Multipliers and Adjustments'!$A$70:$I$86,TRUNC(COLUMN(X$2)/5)+2,FALSE)*SUMIFS('IEA-MethaneAbatement-US'!$M:$M,'IEA-MethaneAbatement-US'!$N:$N,"&lt;"&amp;$B40,'IEA-MethaneAbatement-US'!$N:$N,"&gt;="&amp;$A40,'IEA-MethaneAbatement-US'!$L:$L,$C$1))+(VLOOKUP($D$1,'Multipliers and Adjustments'!$A$70:$I$86,TRUNC(COLUMN(X$2)/5)+2,FALSE)*SUMIFS('IEA-MethaneAbatement-US'!$M:$M,'IEA-MethaneAbatement-US'!$N:$N,"&lt;"&amp;$B40,'IEA-MethaneAbatement-US'!$N:$N,"&gt;="&amp;$A40,'IEA-MethaneAbatement-US'!$L:$L,$D$1)))*'State Downscaling Multipliers'!$B$7*(1+'EPA to IEA Scaling'!AB$10)</f>
        <v>0</v>
      </c>
      <c r="Y40" s="58">
        <f>((VLOOKUP($B$1,'Multipliers and Adjustments'!$A$70:$I$86,TRUNC(COLUMN(Y$2)/5)+2,FALSE)*SUMIFS('IEA-MethaneAbatement-US'!$M:$M,'IEA-MethaneAbatement-US'!$N:$N,"&lt;"&amp;$B40,'IEA-MethaneAbatement-US'!$N:$N,"&gt;="&amp;$A40,'IEA-MethaneAbatement-US'!$L:$L,$B$1))+(VLOOKUP($C$1,'Multipliers and Adjustments'!$A$70:$I$86,TRUNC(COLUMN(Y$2)/5)+2,FALSE)*SUMIFS('IEA-MethaneAbatement-US'!$M:$M,'IEA-MethaneAbatement-US'!$N:$N,"&lt;"&amp;$B40,'IEA-MethaneAbatement-US'!$N:$N,"&gt;="&amp;$A40,'IEA-MethaneAbatement-US'!$L:$L,$C$1))+(VLOOKUP($D$1,'Multipliers and Adjustments'!$A$70:$I$86,TRUNC(COLUMN(Y$2)/5)+2,FALSE)*SUMIFS('IEA-MethaneAbatement-US'!$M:$M,'IEA-MethaneAbatement-US'!$N:$N,"&lt;"&amp;$B40,'IEA-MethaneAbatement-US'!$N:$N,"&gt;="&amp;$A40,'IEA-MethaneAbatement-US'!$L:$L,$D$1)))*'State Downscaling Multipliers'!$B$7*(1+'EPA to IEA Scaling'!AC$10)</f>
        <v>0</v>
      </c>
      <c r="Z40" s="58">
        <f>((VLOOKUP($B$1,'Multipliers and Adjustments'!$A$70:$I$86,TRUNC(COLUMN(Z$2)/5)+2,FALSE)*SUMIFS('IEA-MethaneAbatement-US'!$M:$M,'IEA-MethaneAbatement-US'!$N:$N,"&lt;"&amp;$B40,'IEA-MethaneAbatement-US'!$N:$N,"&gt;="&amp;$A40,'IEA-MethaneAbatement-US'!$L:$L,$B$1))+(VLOOKUP($C$1,'Multipliers and Adjustments'!$A$70:$I$86,TRUNC(COLUMN(Z$2)/5)+2,FALSE)*SUMIFS('IEA-MethaneAbatement-US'!$M:$M,'IEA-MethaneAbatement-US'!$N:$N,"&lt;"&amp;$B40,'IEA-MethaneAbatement-US'!$N:$N,"&gt;="&amp;$A40,'IEA-MethaneAbatement-US'!$L:$L,$C$1))+(VLOOKUP($D$1,'Multipliers and Adjustments'!$A$70:$I$86,TRUNC(COLUMN(Z$2)/5)+2,FALSE)*SUMIFS('IEA-MethaneAbatement-US'!$M:$M,'IEA-MethaneAbatement-US'!$N:$N,"&lt;"&amp;$B40,'IEA-MethaneAbatement-US'!$N:$N,"&gt;="&amp;$A40,'IEA-MethaneAbatement-US'!$L:$L,$D$1)))*'State Downscaling Multipliers'!$B$7*(1+'EPA to IEA Scaling'!AD$10)</f>
        <v>0</v>
      </c>
      <c r="AA40" s="58">
        <f>((VLOOKUP($B$1,'Multipliers and Adjustments'!$A$70:$I$86,TRUNC(COLUMN(AA$2)/5)+2,FALSE)*SUMIFS('IEA-MethaneAbatement-US'!$M:$M,'IEA-MethaneAbatement-US'!$N:$N,"&lt;"&amp;$B40,'IEA-MethaneAbatement-US'!$N:$N,"&gt;="&amp;$A40,'IEA-MethaneAbatement-US'!$L:$L,$B$1))+(VLOOKUP($C$1,'Multipliers and Adjustments'!$A$70:$I$86,TRUNC(COLUMN(AA$2)/5)+2,FALSE)*SUMIFS('IEA-MethaneAbatement-US'!$M:$M,'IEA-MethaneAbatement-US'!$N:$N,"&lt;"&amp;$B40,'IEA-MethaneAbatement-US'!$N:$N,"&gt;="&amp;$A40,'IEA-MethaneAbatement-US'!$L:$L,$C$1))+(VLOOKUP($D$1,'Multipliers and Adjustments'!$A$70:$I$86,TRUNC(COLUMN(AA$2)/5)+2,FALSE)*SUMIFS('IEA-MethaneAbatement-US'!$M:$M,'IEA-MethaneAbatement-US'!$N:$N,"&lt;"&amp;$B40,'IEA-MethaneAbatement-US'!$N:$N,"&gt;="&amp;$A40,'IEA-MethaneAbatement-US'!$L:$L,$D$1)))*'State Downscaling Multipliers'!$B$7*(1+'EPA to IEA Scaling'!AE$10)</f>
        <v>0</v>
      </c>
      <c r="AB40" s="163">
        <f>((VLOOKUP($B$1,'Multipliers and Adjustments'!$A$70:$I$86,TRUNC(COLUMN(AB$2)/5)+2,FALSE)*SUMIFS('IEA-MethaneAbatement-US'!$M:$M,'IEA-MethaneAbatement-US'!$N:$N,"&lt;"&amp;$B40,'IEA-MethaneAbatement-US'!$N:$N,"&gt;="&amp;$A40,'IEA-MethaneAbatement-US'!$L:$L,$B$1))+(VLOOKUP($C$1,'Multipliers and Adjustments'!$A$70:$I$86,TRUNC(COLUMN(AB$2)/5)+2,FALSE)*SUMIFS('IEA-MethaneAbatement-US'!$M:$M,'IEA-MethaneAbatement-US'!$N:$N,"&lt;"&amp;$B40,'IEA-MethaneAbatement-US'!$N:$N,"&gt;="&amp;$A40,'IEA-MethaneAbatement-US'!$L:$L,$C$1))+(VLOOKUP($D$1,'Multipliers and Adjustments'!$A$70:$I$86,TRUNC(COLUMN(AB$2)/5)+2,FALSE)*SUMIFS('IEA-MethaneAbatement-US'!$M:$M,'IEA-MethaneAbatement-US'!$N:$N,"&lt;"&amp;$B40,'IEA-MethaneAbatement-US'!$N:$N,"&gt;="&amp;$A40,'IEA-MethaneAbatement-US'!$L:$L,$D$1)))*'State Downscaling Multipliers'!$B$7*(1+'EPA to IEA Scaling'!AF$10)</f>
        <v>0</v>
      </c>
      <c r="AC40" s="58">
        <f>((VLOOKUP($B$1,'Multipliers and Adjustments'!$A$70:$I$86,TRUNC(COLUMN(AC$2)/5)+2,FALSE)*SUMIFS('IEA-MethaneAbatement-US'!$M:$M,'IEA-MethaneAbatement-US'!$N:$N,"&lt;"&amp;$B40,'IEA-MethaneAbatement-US'!$N:$N,"&gt;="&amp;$A40,'IEA-MethaneAbatement-US'!$L:$L,$B$1))+(VLOOKUP($C$1,'Multipliers and Adjustments'!$A$70:$I$86,TRUNC(COLUMN(AC$2)/5)+2,FALSE)*SUMIFS('IEA-MethaneAbatement-US'!$M:$M,'IEA-MethaneAbatement-US'!$N:$N,"&lt;"&amp;$B40,'IEA-MethaneAbatement-US'!$N:$N,"&gt;="&amp;$A40,'IEA-MethaneAbatement-US'!$L:$L,$C$1))+(VLOOKUP($D$1,'Multipliers and Adjustments'!$A$70:$I$86,TRUNC(COLUMN(AC$2)/5)+2,FALSE)*SUMIFS('IEA-MethaneAbatement-US'!$M:$M,'IEA-MethaneAbatement-US'!$N:$N,"&lt;"&amp;$B40,'IEA-MethaneAbatement-US'!$N:$N,"&gt;="&amp;$A40,'IEA-MethaneAbatement-US'!$L:$L,$D$1)))*'State Downscaling Multipliers'!$B$7*(1+'EPA to IEA Scaling'!AG$10)</f>
        <v>0</v>
      </c>
      <c r="AD40" s="58">
        <f>((VLOOKUP($B$1,'Multipliers and Adjustments'!$A$70:$I$86,TRUNC(COLUMN(AD$2)/5)+2,FALSE)*SUMIFS('IEA-MethaneAbatement-US'!$M:$M,'IEA-MethaneAbatement-US'!$N:$N,"&lt;"&amp;$B40,'IEA-MethaneAbatement-US'!$N:$N,"&gt;="&amp;$A40,'IEA-MethaneAbatement-US'!$L:$L,$B$1))+(VLOOKUP($C$1,'Multipliers and Adjustments'!$A$70:$I$86,TRUNC(COLUMN(AD$2)/5)+2,FALSE)*SUMIFS('IEA-MethaneAbatement-US'!$M:$M,'IEA-MethaneAbatement-US'!$N:$N,"&lt;"&amp;$B40,'IEA-MethaneAbatement-US'!$N:$N,"&gt;="&amp;$A40,'IEA-MethaneAbatement-US'!$L:$L,$C$1))+(VLOOKUP($D$1,'Multipliers and Adjustments'!$A$70:$I$86,TRUNC(COLUMN(AD$2)/5)+2,FALSE)*SUMIFS('IEA-MethaneAbatement-US'!$M:$M,'IEA-MethaneAbatement-US'!$N:$N,"&lt;"&amp;$B40,'IEA-MethaneAbatement-US'!$N:$N,"&gt;="&amp;$A40,'IEA-MethaneAbatement-US'!$L:$L,$D$1)))*'State Downscaling Multipliers'!$B$7*(1+'EPA to IEA Scaling'!AH$10)</f>
        <v>0</v>
      </c>
      <c r="AE40" s="58">
        <f>((VLOOKUP($B$1,'Multipliers and Adjustments'!$A$70:$I$86,TRUNC(COLUMN(AE$2)/5)+2,FALSE)*SUMIFS('IEA-MethaneAbatement-US'!$M:$M,'IEA-MethaneAbatement-US'!$N:$N,"&lt;"&amp;$B40,'IEA-MethaneAbatement-US'!$N:$N,"&gt;="&amp;$A40,'IEA-MethaneAbatement-US'!$L:$L,$B$1))+(VLOOKUP($C$1,'Multipliers and Adjustments'!$A$70:$I$86,TRUNC(COLUMN(AE$2)/5)+2,FALSE)*SUMIFS('IEA-MethaneAbatement-US'!$M:$M,'IEA-MethaneAbatement-US'!$N:$N,"&lt;"&amp;$B40,'IEA-MethaneAbatement-US'!$N:$N,"&gt;="&amp;$A40,'IEA-MethaneAbatement-US'!$L:$L,$C$1))+(VLOOKUP($D$1,'Multipliers and Adjustments'!$A$70:$I$86,TRUNC(COLUMN(AE$2)/5)+2,FALSE)*SUMIFS('IEA-MethaneAbatement-US'!$M:$M,'IEA-MethaneAbatement-US'!$N:$N,"&lt;"&amp;$B40,'IEA-MethaneAbatement-US'!$N:$N,"&gt;="&amp;$A40,'IEA-MethaneAbatement-US'!$L:$L,$D$1)))*'State Downscaling Multipliers'!$B$7*(1+'EPA to IEA Scaling'!AI$10)</f>
        <v>0</v>
      </c>
      <c r="AF40" s="58">
        <f>((VLOOKUP($B$1,'Multipliers and Adjustments'!$A$70:$I$86,TRUNC(COLUMN(AF$2)/5)+2,FALSE)*SUMIFS('IEA-MethaneAbatement-US'!$M:$M,'IEA-MethaneAbatement-US'!$N:$N,"&lt;"&amp;$B40,'IEA-MethaneAbatement-US'!$N:$N,"&gt;="&amp;$A40,'IEA-MethaneAbatement-US'!$L:$L,$B$1))+(VLOOKUP($C$1,'Multipliers and Adjustments'!$A$70:$I$86,TRUNC(COLUMN(AF$2)/5)+2,FALSE)*SUMIFS('IEA-MethaneAbatement-US'!$M:$M,'IEA-MethaneAbatement-US'!$N:$N,"&lt;"&amp;$B40,'IEA-MethaneAbatement-US'!$N:$N,"&gt;="&amp;$A40,'IEA-MethaneAbatement-US'!$L:$L,$C$1))+(VLOOKUP($D$1,'Multipliers and Adjustments'!$A$70:$I$86,TRUNC(COLUMN(AF$2)/5)+2,FALSE)*SUMIFS('IEA-MethaneAbatement-US'!$M:$M,'IEA-MethaneAbatement-US'!$N:$N,"&lt;"&amp;$B40,'IEA-MethaneAbatement-US'!$N:$N,"&gt;="&amp;$A40,'IEA-MethaneAbatement-US'!$L:$L,$D$1)))*'State Downscaling Multipliers'!$B$7*(1+'EPA to IEA Scaling'!AJ$10)</f>
        <v>0</v>
      </c>
      <c r="AG40" s="163">
        <f>((VLOOKUP($B$1,'Multipliers and Adjustments'!$A$70:$I$86,TRUNC(COLUMN(AG$2)/5)+2,FALSE)*SUMIFS('IEA-MethaneAbatement-US'!$M:$M,'IEA-MethaneAbatement-US'!$N:$N,"&lt;"&amp;$B40,'IEA-MethaneAbatement-US'!$N:$N,"&gt;="&amp;$A40,'IEA-MethaneAbatement-US'!$L:$L,$B$1))+(VLOOKUP($C$1,'Multipliers and Adjustments'!$A$70:$I$86,TRUNC(COLUMN(AG$2)/5)+2,FALSE)*SUMIFS('IEA-MethaneAbatement-US'!$M:$M,'IEA-MethaneAbatement-US'!$N:$N,"&lt;"&amp;$B40,'IEA-MethaneAbatement-US'!$N:$N,"&gt;="&amp;$A40,'IEA-MethaneAbatement-US'!$L:$L,$C$1))+(VLOOKUP($D$1,'Multipliers and Adjustments'!$A$70:$I$86,TRUNC(COLUMN(AG$2)/5)+2,FALSE)*SUMIFS('IEA-MethaneAbatement-US'!$M:$M,'IEA-MethaneAbatement-US'!$N:$N,"&lt;"&amp;$B40,'IEA-MethaneAbatement-US'!$N:$N,"&gt;="&amp;$A40,'IEA-MethaneAbatement-US'!$L:$L,$D$1)))*'State Downscaling Multipliers'!$B$7*(1+'EPA to IEA Scaling'!AK$10)</f>
        <v>0</v>
      </c>
      <c r="AH40" s="58">
        <f>((VLOOKUP($B$1,'Multipliers and Adjustments'!$A$70:$I$86,TRUNC(COLUMN(AH$2)/5)+2,FALSE)*SUMIFS('IEA-MethaneAbatement-US'!$M:$M,'IEA-MethaneAbatement-US'!$N:$N,"&lt;"&amp;$B40,'IEA-MethaneAbatement-US'!$N:$N,"&gt;="&amp;$A40,'IEA-MethaneAbatement-US'!$L:$L,$B$1))+(VLOOKUP($C$1,'Multipliers and Adjustments'!$A$70:$I$86,TRUNC(COLUMN(AH$2)/5)+2,FALSE)*SUMIFS('IEA-MethaneAbatement-US'!$M:$M,'IEA-MethaneAbatement-US'!$N:$N,"&lt;"&amp;$B40,'IEA-MethaneAbatement-US'!$N:$N,"&gt;="&amp;$A40,'IEA-MethaneAbatement-US'!$L:$L,$C$1))+(VLOOKUP($D$1,'Multipliers and Adjustments'!$A$70:$I$86,TRUNC(COLUMN(AH$2)/5)+2,FALSE)*SUMIFS('IEA-MethaneAbatement-US'!$M:$M,'IEA-MethaneAbatement-US'!$N:$N,"&lt;"&amp;$B40,'IEA-MethaneAbatement-US'!$N:$N,"&gt;="&amp;$A40,'IEA-MethaneAbatement-US'!$L:$L,$D$1)))*'State Downscaling Multipliers'!$B$7*(1+'EPA to IEA Scaling'!AL$10)</f>
        <v>0</v>
      </c>
      <c r="AI40" s="58">
        <f>((VLOOKUP($B$1,'Multipliers and Adjustments'!$A$70:$I$86,TRUNC(COLUMN(AI$2)/5)+2,FALSE)*SUMIFS('IEA-MethaneAbatement-US'!$M:$M,'IEA-MethaneAbatement-US'!$N:$N,"&lt;"&amp;$B40,'IEA-MethaneAbatement-US'!$N:$N,"&gt;="&amp;$A40,'IEA-MethaneAbatement-US'!$L:$L,$B$1))+(VLOOKUP($C$1,'Multipliers and Adjustments'!$A$70:$I$86,TRUNC(COLUMN(AI$2)/5)+2,FALSE)*SUMIFS('IEA-MethaneAbatement-US'!$M:$M,'IEA-MethaneAbatement-US'!$N:$N,"&lt;"&amp;$B40,'IEA-MethaneAbatement-US'!$N:$N,"&gt;="&amp;$A40,'IEA-MethaneAbatement-US'!$L:$L,$C$1))+(VLOOKUP($D$1,'Multipliers and Adjustments'!$A$70:$I$86,TRUNC(COLUMN(AI$2)/5)+2,FALSE)*SUMIFS('IEA-MethaneAbatement-US'!$M:$M,'IEA-MethaneAbatement-US'!$N:$N,"&lt;"&amp;$B40,'IEA-MethaneAbatement-US'!$N:$N,"&gt;="&amp;$A40,'IEA-MethaneAbatement-US'!$L:$L,$D$1)))*'State Downscaling Multipliers'!$B$7*(1+'EPA to IEA Scaling'!AM$10)</f>
        <v>0</v>
      </c>
      <c r="AJ40" s="58">
        <f>((VLOOKUP($B$1,'Multipliers and Adjustments'!$A$70:$I$86,TRUNC(COLUMN(AJ$2)/5)+2,FALSE)*SUMIFS('IEA-MethaneAbatement-US'!$M:$M,'IEA-MethaneAbatement-US'!$N:$N,"&lt;"&amp;$B40,'IEA-MethaneAbatement-US'!$N:$N,"&gt;="&amp;$A40,'IEA-MethaneAbatement-US'!$L:$L,$B$1))+(VLOOKUP($C$1,'Multipliers and Adjustments'!$A$70:$I$86,TRUNC(COLUMN(AJ$2)/5)+2,FALSE)*SUMIFS('IEA-MethaneAbatement-US'!$M:$M,'IEA-MethaneAbatement-US'!$N:$N,"&lt;"&amp;$B40,'IEA-MethaneAbatement-US'!$N:$N,"&gt;="&amp;$A40,'IEA-MethaneAbatement-US'!$L:$L,$C$1))+(VLOOKUP($D$1,'Multipliers and Adjustments'!$A$70:$I$86,TRUNC(COLUMN(AJ$2)/5)+2,FALSE)*SUMIFS('IEA-MethaneAbatement-US'!$M:$M,'IEA-MethaneAbatement-US'!$N:$N,"&lt;"&amp;$B40,'IEA-MethaneAbatement-US'!$N:$N,"&gt;="&amp;$A40,'IEA-MethaneAbatement-US'!$L:$L,$D$1)))*'State Downscaling Multipliers'!$B$7*(1+'EPA to IEA Scaling'!AN$10)</f>
        <v>0</v>
      </c>
      <c r="AK40" s="58">
        <f>((VLOOKUP($B$1,'Multipliers and Adjustments'!$A$70:$I$86,TRUNC(COLUMN(AK$2)/5)+2,FALSE)*SUMIFS('IEA-MethaneAbatement-US'!$M:$M,'IEA-MethaneAbatement-US'!$N:$N,"&lt;"&amp;$B40,'IEA-MethaneAbatement-US'!$N:$N,"&gt;="&amp;$A40,'IEA-MethaneAbatement-US'!$L:$L,$B$1))+(VLOOKUP($C$1,'Multipliers and Adjustments'!$A$70:$I$86,TRUNC(COLUMN(AK$2)/5)+2,FALSE)*SUMIFS('IEA-MethaneAbatement-US'!$M:$M,'IEA-MethaneAbatement-US'!$N:$N,"&lt;"&amp;$B40,'IEA-MethaneAbatement-US'!$N:$N,"&gt;="&amp;$A40,'IEA-MethaneAbatement-US'!$L:$L,$C$1))+(VLOOKUP($D$1,'Multipliers and Adjustments'!$A$70:$I$86,TRUNC(COLUMN(AK$2)/5)+2,FALSE)*SUMIFS('IEA-MethaneAbatement-US'!$M:$M,'IEA-MethaneAbatement-US'!$N:$N,"&lt;"&amp;$B40,'IEA-MethaneAbatement-US'!$N:$N,"&gt;="&amp;$A40,'IEA-MethaneAbatement-US'!$L:$L,$D$1)))*'State Downscaling Multipliers'!$B$7*(1+'EPA to IEA Scaling'!AO$10)</f>
        <v>0</v>
      </c>
      <c r="AL40" s="163">
        <f>((VLOOKUP($B$1,'Multipliers and Adjustments'!$A$70:$I$86,TRUNC(COLUMN(AL$2)/5)+2,FALSE)*SUMIFS('IEA-MethaneAbatement-US'!$M:$M,'IEA-MethaneAbatement-US'!$N:$N,"&lt;"&amp;$B40,'IEA-MethaneAbatement-US'!$N:$N,"&gt;="&amp;$A40,'IEA-MethaneAbatement-US'!$L:$L,$B$1))+(VLOOKUP($C$1,'Multipliers and Adjustments'!$A$70:$I$86,TRUNC(COLUMN(AL$2)/5)+2,FALSE)*SUMIFS('IEA-MethaneAbatement-US'!$M:$M,'IEA-MethaneAbatement-US'!$N:$N,"&lt;"&amp;$B40,'IEA-MethaneAbatement-US'!$N:$N,"&gt;="&amp;$A40,'IEA-MethaneAbatement-US'!$L:$L,$C$1))+(VLOOKUP($D$1,'Multipliers and Adjustments'!$A$70:$I$86,TRUNC(COLUMN(AL$2)/5)+2,FALSE)*SUMIFS('IEA-MethaneAbatement-US'!$M:$M,'IEA-MethaneAbatement-US'!$N:$N,"&lt;"&amp;$B40,'IEA-MethaneAbatement-US'!$N:$N,"&gt;="&amp;$A40,'IEA-MethaneAbatement-US'!$L:$L,$D$1)))*'State Downscaling Multipliers'!$B$7*(1+'EPA to IEA Scaling'!AP$10)</f>
        <v>0</v>
      </c>
    </row>
    <row r="41" spans="1:38" ht="15.75" customHeight="1" x14ac:dyDescent="0.25">
      <c r="A41" s="50">
        <f t="shared" si="3"/>
        <v>60</v>
      </c>
      <c r="B41" s="50">
        <f t="shared" si="4"/>
        <v>70</v>
      </c>
      <c r="C41" s="58">
        <f>((VLOOKUP($B$1,'Multipliers and Adjustments'!$A$70:$I$86,TRUNC(COLUMN(C$2)/5)+2,FALSE)*SUMIFS('IEA-MethaneAbatement-US'!$M:$M,'IEA-MethaneAbatement-US'!$N:$N,"&lt;"&amp;$B41,'IEA-MethaneAbatement-US'!$N:$N,"&gt;="&amp;$A41,'IEA-MethaneAbatement-US'!$L:$L,$B$1))+(VLOOKUP($C$1,'Multipliers and Adjustments'!$A$70:$I$86,TRUNC(COLUMN(C$2)/5)+2,FALSE)*SUMIFS('IEA-MethaneAbatement-US'!$M:$M,'IEA-MethaneAbatement-US'!$N:$N,"&lt;"&amp;$B41,'IEA-MethaneAbatement-US'!$N:$N,"&gt;="&amp;$A41,'IEA-MethaneAbatement-US'!$L:$L,$C$1))+(VLOOKUP($D$1,'Multipliers and Adjustments'!$A$70:$I$86,TRUNC(COLUMN(C$2)/5)+2,FALSE)*SUMIFS('IEA-MethaneAbatement-US'!$M:$M,'IEA-MethaneAbatement-US'!$N:$N,"&lt;"&amp;$B41,'IEA-MethaneAbatement-US'!$N:$N,"&gt;="&amp;$A41,'IEA-MethaneAbatement-US'!$L:$L,$D$1)))*'State Downscaling Multipliers'!$B$7*(1+'EPA to IEA Scaling'!G$10)</f>
        <v>0</v>
      </c>
      <c r="D41" s="58">
        <f>((VLOOKUP($B$1,'Multipliers and Adjustments'!$A$70:$I$86,TRUNC(COLUMN(D$2)/5)+2,FALSE)*SUMIFS('IEA-MethaneAbatement-US'!$M:$M,'IEA-MethaneAbatement-US'!$N:$N,"&lt;"&amp;$B41,'IEA-MethaneAbatement-US'!$N:$N,"&gt;="&amp;$A41,'IEA-MethaneAbatement-US'!$L:$L,$B$1))+(VLOOKUP($C$1,'Multipliers and Adjustments'!$A$70:$I$86,TRUNC(COLUMN(D$2)/5)+2,FALSE)*SUMIFS('IEA-MethaneAbatement-US'!$M:$M,'IEA-MethaneAbatement-US'!$N:$N,"&lt;"&amp;$B41,'IEA-MethaneAbatement-US'!$N:$N,"&gt;="&amp;$A41,'IEA-MethaneAbatement-US'!$L:$L,$C$1))+(VLOOKUP($D$1,'Multipliers and Adjustments'!$A$70:$I$86,TRUNC(COLUMN(D$2)/5)+2,FALSE)*SUMIFS('IEA-MethaneAbatement-US'!$M:$M,'IEA-MethaneAbatement-US'!$N:$N,"&lt;"&amp;$B41,'IEA-MethaneAbatement-US'!$N:$N,"&gt;="&amp;$A41,'IEA-MethaneAbatement-US'!$L:$L,$D$1)))*'State Downscaling Multipliers'!$B$7*(1+'EPA to IEA Scaling'!H$10)</f>
        <v>0</v>
      </c>
      <c r="E41" s="58">
        <f>((VLOOKUP($B$1,'Multipliers and Adjustments'!$A$70:$I$86,TRUNC(COLUMN(E$2)/5)+2,FALSE)*SUMIFS('IEA-MethaneAbatement-US'!$M:$M,'IEA-MethaneAbatement-US'!$N:$N,"&lt;"&amp;$B41,'IEA-MethaneAbatement-US'!$N:$N,"&gt;="&amp;$A41,'IEA-MethaneAbatement-US'!$L:$L,$B$1))+(VLOOKUP($C$1,'Multipliers and Adjustments'!$A$70:$I$86,TRUNC(COLUMN(E$2)/5)+2,FALSE)*SUMIFS('IEA-MethaneAbatement-US'!$M:$M,'IEA-MethaneAbatement-US'!$N:$N,"&lt;"&amp;$B41,'IEA-MethaneAbatement-US'!$N:$N,"&gt;="&amp;$A41,'IEA-MethaneAbatement-US'!$L:$L,$C$1))+(VLOOKUP($D$1,'Multipliers and Adjustments'!$A$70:$I$86,TRUNC(COLUMN(E$2)/5)+2,FALSE)*SUMIFS('IEA-MethaneAbatement-US'!$M:$M,'IEA-MethaneAbatement-US'!$N:$N,"&lt;"&amp;$B41,'IEA-MethaneAbatement-US'!$N:$N,"&gt;="&amp;$A41,'IEA-MethaneAbatement-US'!$L:$L,$D$1)))*'State Downscaling Multipliers'!$B$7*(1+'EPA to IEA Scaling'!I$10)</f>
        <v>0</v>
      </c>
      <c r="F41" s="58">
        <f>((VLOOKUP($B$1,'Multipliers and Adjustments'!$A$70:$I$86,TRUNC(COLUMN(F$2)/5)+2,FALSE)*SUMIFS('IEA-MethaneAbatement-US'!$M:$M,'IEA-MethaneAbatement-US'!$N:$N,"&lt;"&amp;$B41,'IEA-MethaneAbatement-US'!$N:$N,"&gt;="&amp;$A41,'IEA-MethaneAbatement-US'!$L:$L,$B$1))+(VLOOKUP($C$1,'Multipliers and Adjustments'!$A$70:$I$86,TRUNC(COLUMN(F$2)/5)+2,FALSE)*SUMIFS('IEA-MethaneAbatement-US'!$M:$M,'IEA-MethaneAbatement-US'!$N:$N,"&lt;"&amp;$B41,'IEA-MethaneAbatement-US'!$N:$N,"&gt;="&amp;$A41,'IEA-MethaneAbatement-US'!$L:$L,$C$1))+(VLOOKUP($D$1,'Multipliers and Adjustments'!$A$70:$I$86,TRUNC(COLUMN(F$2)/5)+2,FALSE)*SUMIFS('IEA-MethaneAbatement-US'!$M:$M,'IEA-MethaneAbatement-US'!$N:$N,"&lt;"&amp;$B41,'IEA-MethaneAbatement-US'!$N:$N,"&gt;="&amp;$A41,'IEA-MethaneAbatement-US'!$L:$L,$D$1)))*'State Downscaling Multipliers'!$B$7*(1+'EPA to IEA Scaling'!J$10)</f>
        <v>0</v>
      </c>
      <c r="G41" s="162">
        <f>((VLOOKUP($B$1,'Multipliers and Adjustments'!$A$70:$I$86,TRUNC(COLUMN(G$2)/5)+2,FALSE)*SUMIFS('IEA-MethaneAbatement-US'!$M:$M,'IEA-MethaneAbatement-US'!$N:$N,"&lt;"&amp;$B41,'IEA-MethaneAbatement-US'!$N:$N,"&gt;="&amp;$A41,'IEA-MethaneAbatement-US'!$L:$L,$B$1))+(VLOOKUP($C$1,'Multipliers and Adjustments'!$A$70:$I$86,TRUNC(COLUMN(G$2)/5)+2,FALSE)*SUMIFS('IEA-MethaneAbatement-US'!$M:$M,'IEA-MethaneAbatement-US'!$N:$N,"&lt;"&amp;$B41,'IEA-MethaneAbatement-US'!$N:$N,"&gt;="&amp;$A41,'IEA-MethaneAbatement-US'!$L:$L,$C$1))+(VLOOKUP($D$1,'Multipliers and Adjustments'!$A$70:$I$86,TRUNC(COLUMN(G$2)/5)+2,FALSE)*SUMIFS('IEA-MethaneAbatement-US'!$M:$M,'IEA-MethaneAbatement-US'!$N:$N,"&lt;"&amp;$B41,'IEA-MethaneAbatement-US'!$N:$N,"&gt;="&amp;$A41,'IEA-MethaneAbatement-US'!$L:$L,$D$1)))*'State Downscaling Multipliers'!$B$7*(1+'EPA to IEA Scaling'!K$10)</f>
        <v>0</v>
      </c>
      <c r="H41" s="163">
        <f>((VLOOKUP($B$1,'Multipliers and Adjustments'!$A$70:$I$86,TRUNC(COLUMN(H$2)/5)+2,FALSE)*SUMIFS('IEA-MethaneAbatement-US'!$M:$M,'IEA-MethaneAbatement-US'!$N:$N,"&lt;"&amp;$B41,'IEA-MethaneAbatement-US'!$N:$N,"&gt;="&amp;$A41,'IEA-MethaneAbatement-US'!$L:$L,$B$1))+(VLOOKUP($C$1,'Multipliers and Adjustments'!$A$70:$I$86,TRUNC(COLUMN(H$2)/5)+2,FALSE)*SUMIFS('IEA-MethaneAbatement-US'!$M:$M,'IEA-MethaneAbatement-US'!$N:$N,"&lt;"&amp;$B41,'IEA-MethaneAbatement-US'!$N:$N,"&gt;="&amp;$A41,'IEA-MethaneAbatement-US'!$L:$L,$C$1))+(VLOOKUP($D$1,'Multipliers and Adjustments'!$A$70:$I$86,TRUNC(COLUMN(H$2)/5)+2,FALSE)*SUMIFS('IEA-MethaneAbatement-US'!$M:$M,'IEA-MethaneAbatement-US'!$N:$N,"&lt;"&amp;$B41,'IEA-MethaneAbatement-US'!$N:$N,"&gt;="&amp;$A41,'IEA-MethaneAbatement-US'!$L:$L,$D$1)))*'State Downscaling Multipliers'!$B$7*(1+'EPA to IEA Scaling'!L$10)</f>
        <v>0</v>
      </c>
      <c r="I41" s="58">
        <f>((VLOOKUP($B$1,'Multipliers and Adjustments'!$A$70:$I$86,TRUNC(COLUMN(I$2)/5)+2,FALSE)*SUMIFS('IEA-MethaneAbatement-US'!$M:$M,'IEA-MethaneAbatement-US'!$N:$N,"&lt;"&amp;$B41,'IEA-MethaneAbatement-US'!$N:$N,"&gt;="&amp;$A41,'IEA-MethaneAbatement-US'!$L:$L,$B$1))+(VLOOKUP($C$1,'Multipliers and Adjustments'!$A$70:$I$86,TRUNC(COLUMN(I$2)/5)+2,FALSE)*SUMIFS('IEA-MethaneAbatement-US'!$M:$M,'IEA-MethaneAbatement-US'!$N:$N,"&lt;"&amp;$B41,'IEA-MethaneAbatement-US'!$N:$N,"&gt;="&amp;$A41,'IEA-MethaneAbatement-US'!$L:$L,$C$1))+(VLOOKUP($D$1,'Multipliers and Adjustments'!$A$70:$I$86,TRUNC(COLUMN(I$2)/5)+2,FALSE)*SUMIFS('IEA-MethaneAbatement-US'!$M:$M,'IEA-MethaneAbatement-US'!$N:$N,"&lt;"&amp;$B41,'IEA-MethaneAbatement-US'!$N:$N,"&gt;="&amp;$A41,'IEA-MethaneAbatement-US'!$L:$L,$D$1)))*'State Downscaling Multipliers'!$B$7*(1+'EPA to IEA Scaling'!M$10)</f>
        <v>0</v>
      </c>
      <c r="J41" s="58">
        <f>((VLOOKUP($B$1,'Multipliers and Adjustments'!$A$70:$I$86,TRUNC(COLUMN(J$2)/5)+2,FALSE)*SUMIFS('IEA-MethaneAbatement-US'!$M:$M,'IEA-MethaneAbatement-US'!$N:$N,"&lt;"&amp;$B41,'IEA-MethaneAbatement-US'!$N:$N,"&gt;="&amp;$A41,'IEA-MethaneAbatement-US'!$L:$L,$B$1))+(VLOOKUP($C$1,'Multipliers and Adjustments'!$A$70:$I$86,TRUNC(COLUMN(J$2)/5)+2,FALSE)*SUMIFS('IEA-MethaneAbatement-US'!$M:$M,'IEA-MethaneAbatement-US'!$N:$N,"&lt;"&amp;$B41,'IEA-MethaneAbatement-US'!$N:$N,"&gt;="&amp;$A41,'IEA-MethaneAbatement-US'!$L:$L,$C$1))+(VLOOKUP($D$1,'Multipliers and Adjustments'!$A$70:$I$86,TRUNC(COLUMN(J$2)/5)+2,FALSE)*SUMIFS('IEA-MethaneAbatement-US'!$M:$M,'IEA-MethaneAbatement-US'!$N:$N,"&lt;"&amp;$B41,'IEA-MethaneAbatement-US'!$N:$N,"&gt;="&amp;$A41,'IEA-MethaneAbatement-US'!$L:$L,$D$1)))*'State Downscaling Multipliers'!$B$7*(1+'EPA to IEA Scaling'!N$10)</f>
        <v>0</v>
      </c>
      <c r="K41" s="58">
        <f>((VLOOKUP($B$1,'Multipliers and Adjustments'!$A$70:$I$86,TRUNC(COLUMN(K$2)/5)+2,FALSE)*SUMIFS('IEA-MethaneAbatement-US'!$M:$M,'IEA-MethaneAbatement-US'!$N:$N,"&lt;"&amp;$B41,'IEA-MethaneAbatement-US'!$N:$N,"&gt;="&amp;$A41,'IEA-MethaneAbatement-US'!$L:$L,$B$1))+(VLOOKUP($C$1,'Multipliers and Adjustments'!$A$70:$I$86,TRUNC(COLUMN(K$2)/5)+2,FALSE)*SUMIFS('IEA-MethaneAbatement-US'!$M:$M,'IEA-MethaneAbatement-US'!$N:$N,"&lt;"&amp;$B41,'IEA-MethaneAbatement-US'!$N:$N,"&gt;="&amp;$A41,'IEA-MethaneAbatement-US'!$L:$L,$C$1))+(VLOOKUP($D$1,'Multipliers and Adjustments'!$A$70:$I$86,TRUNC(COLUMN(K$2)/5)+2,FALSE)*SUMIFS('IEA-MethaneAbatement-US'!$M:$M,'IEA-MethaneAbatement-US'!$N:$N,"&lt;"&amp;$B41,'IEA-MethaneAbatement-US'!$N:$N,"&gt;="&amp;$A41,'IEA-MethaneAbatement-US'!$L:$L,$D$1)))*'State Downscaling Multipliers'!$B$7*(1+'EPA to IEA Scaling'!O$10)</f>
        <v>0</v>
      </c>
      <c r="L41" s="58">
        <f>((VLOOKUP($B$1,'Multipliers and Adjustments'!$A$70:$I$86,TRUNC(COLUMN(L$2)/5)+2,FALSE)*SUMIFS('IEA-MethaneAbatement-US'!$M:$M,'IEA-MethaneAbatement-US'!$N:$N,"&lt;"&amp;$B41,'IEA-MethaneAbatement-US'!$N:$N,"&gt;="&amp;$A41,'IEA-MethaneAbatement-US'!$L:$L,$B$1))+(VLOOKUP($C$1,'Multipliers and Adjustments'!$A$70:$I$86,TRUNC(COLUMN(L$2)/5)+2,FALSE)*SUMIFS('IEA-MethaneAbatement-US'!$M:$M,'IEA-MethaneAbatement-US'!$N:$N,"&lt;"&amp;$B41,'IEA-MethaneAbatement-US'!$N:$N,"&gt;="&amp;$A41,'IEA-MethaneAbatement-US'!$L:$L,$C$1))+(VLOOKUP($D$1,'Multipliers and Adjustments'!$A$70:$I$86,TRUNC(COLUMN(L$2)/5)+2,FALSE)*SUMIFS('IEA-MethaneAbatement-US'!$M:$M,'IEA-MethaneAbatement-US'!$N:$N,"&lt;"&amp;$B41,'IEA-MethaneAbatement-US'!$N:$N,"&gt;="&amp;$A41,'IEA-MethaneAbatement-US'!$L:$L,$D$1)))*'State Downscaling Multipliers'!$B$7*(1+'EPA to IEA Scaling'!P$10)</f>
        <v>0</v>
      </c>
      <c r="M41" s="163">
        <f>((VLOOKUP($B$1,'Multipliers and Adjustments'!$A$70:$I$86,TRUNC(COLUMN(M$2)/5)+2,FALSE)*SUMIFS('IEA-MethaneAbatement-US'!$M:$M,'IEA-MethaneAbatement-US'!$N:$N,"&lt;"&amp;$B41,'IEA-MethaneAbatement-US'!$N:$N,"&gt;="&amp;$A41,'IEA-MethaneAbatement-US'!$L:$L,$B$1))+(VLOOKUP($C$1,'Multipliers and Adjustments'!$A$70:$I$86,TRUNC(COLUMN(M$2)/5)+2,FALSE)*SUMIFS('IEA-MethaneAbatement-US'!$M:$M,'IEA-MethaneAbatement-US'!$N:$N,"&lt;"&amp;$B41,'IEA-MethaneAbatement-US'!$N:$N,"&gt;="&amp;$A41,'IEA-MethaneAbatement-US'!$L:$L,$C$1))+(VLOOKUP($D$1,'Multipliers and Adjustments'!$A$70:$I$86,TRUNC(COLUMN(M$2)/5)+2,FALSE)*SUMIFS('IEA-MethaneAbatement-US'!$M:$M,'IEA-MethaneAbatement-US'!$N:$N,"&lt;"&amp;$B41,'IEA-MethaneAbatement-US'!$N:$N,"&gt;="&amp;$A41,'IEA-MethaneAbatement-US'!$L:$L,$D$1)))*'State Downscaling Multipliers'!$B$7*(1+'EPA to IEA Scaling'!Q$10)</f>
        <v>0</v>
      </c>
      <c r="N41" s="58">
        <f>((VLOOKUP($B$1,'Multipliers and Adjustments'!$A$70:$I$86,TRUNC(COLUMN(N$2)/5)+2,FALSE)*SUMIFS('IEA-MethaneAbatement-US'!$M:$M,'IEA-MethaneAbatement-US'!$N:$N,"&lt;"&amp;$B41,'IEA-MethaneAbatement-US'!$N:$N,"&gt;="&amp;$A41,'IEA-MethaneAbatement-US'!$L:$L,$B$1))+(VLOOKUP($C$1,'Multipliers and Adjustments'!$A$70:$I$86,TRUNC(COLUMN(N$2)/5)+2,FALSE)*SUMIFS('IEA-MethaneAbatement-US'!$M:$M,'IEA-MethaneAbatement-US'!$N:$N,"&lt;"&amp;$B41,'IEA-MethaneAbatement-US'!$N:$N,"&gt;="&amp;$A41,'IEA-MethaneAbatement-US'!$L:$L,$C$1))+(VLOOKUP($D$1,'Multipliers and Adjustments'!$A$70:$I$86,TRUNC(COLUMN(N$2)/5)+2,FALSE)*SUMIFS('IEA-MethaneAbatement-US'!$M:$M,'IEA-MethaneAbatement-US'!$N:$N,"&lt;"&amp;$B41,'IEA-MethaneAbatement-US'!$N:$N,"&gt;="&amp;$A41,'IEA-MethaneAbatement-US'!$L:$L,$D$1)))*'State Downscaling Multipliers'!$B$7*(1+'EPA to IEA Scaling'!R$10)</f>
        <v>0</v>
      </c>
      <c r="O41" s="58">
        <f>((VLOOKUP($B$1,'Multipliers and Adjustments'!$A$70:$I$86,TRUNC(COLUMN(O$2)/5)+2,FALSE)*SUMIFS('IEA-MethaneAbatement-US'!$M:$M,'IEA-MethaneAbatement-US'!$N:$N,"&lt;"&amp;$B41,'IEA-MethaneAbatement-US'!$N:$N,"&gt;="&amp;$A41,'IEA-MethaneAbatement-US'!$L:$L,$B$1))+(VLOOKUP($C$1,'Multipliers and Adjustments'!$A$70:$I$86,TRUNC(COLUMN(O$2)/5)+2,FALSE)*SUMIFS('IEA-MethaneAbatement-US'!$M:$M,'IEA-MethaneAbatement-US'!$N:$N,"&lt;"&amp;$B41,'IEA-MethaneAbatement-US'!$N:$N,"&gt;="&amp;$A41,'IEA-MethaneAbatement-US'!$L:$L,$C$1))+(VLOOKUP($D$1,'Multipliers and Adjustments'!$A$70:$I$86,TRUNC(COLUMN(O$2)/5)+2,FALSE)*SUMIFS('IEA-MethaneAbatement-US'!$M:$M,'IEA-MethaneAbatement-US'!$N:$N,"&lt;"&amp;$B41,'IEA-MethaneAbatement-US'!$N:$N,"&gt;="&amp;$A41,'IEA-MethaneAbatement-US'!$L:$L,$D$1)))*'State Downscaling Multipliers'!$B$7*(1+'EPA to IEA Scaling'!S$10)</f>
        <v>0</v>
      </c>
      <c r="P41" s="58">
        <f>((VLOOKUP($B$1,'Multipliers and Adjustments'!$A$70:$I$86,TRUNC(COLUMN(P$2)/5)+2,FALSE)*SUMIFS('IEA-MethaneAbatement-US'!$M:$M,'IEA-MethaneAbatement-US'!$N:$N,"&lt;"&amp;$B41,'IEA-MethaneAbatement-US'!$N:$N,"&gt;="&amp;$A41,'IEA-MethaneAbatement-US'!$L:$L,$B$1))+(VLOOKUP($C$1,'Multipliers and Adjustments'!$A$70:$I$86,TRUNC(COLUMN(P$2)/5)+2,FALSE)*SUMIFS('IEA-MethaneAbatement-US'!$M:$M,'IEA-MethaneAbatement-US'!$N:$N,"&lt;"&amp;$B41,'IEA-MethaneAbatement-US'!$N:$N,"&gt;="&amp;$A41,'IEA-MethaneAbatement-US'!$L:$L,$C$1))+(VLOOKUP($D$1,'Multipliers and Adjustments'!$A$70:$I$86,TRUNC(COLUMN(P$2)/5)+2,FALSE)*SUMIFS('IEA-MethaneAbatement-US'!$M:$M,'IEA-MethaneAbatement-US'!$N:$N,"&lt;"&amp;$B41,'IEA-MethaneAbatement-US'!$N:$N,"&gt;="&amp;$A41,'IEA-MethaneAbatement-US'!$L:$L,$D$1)))*'State Downscaling Multipliers'!$B$7*(1+'EPA to IEA Scaling'!T$10)</f>
        <v>0</v>
      </c>
      <c r="Q41" s="58">
        <f>((VLOOKUP($B$1,'Multipliers and Adjustments'!$A$70:$I$86,TRUNC(COLUMN(Q$2)/5)+2,FALSE)*SUMIFS('IEA-MethaneAbatement-US'!$M:$M,'IEA-MethaneAbatement-US'!$N:$N,"&lt;"&amp;$B41,'IEA-MethaneAbatement-US'!$N:$N,"&gt;="&amp;$A41,'IEA-MethaneAbatement-US'!$L:$L,$B$1))+(VLOOKUP($C$1,'Multipliers and Adjustments'!$A$70:$I$86,TRUNC(COLUMN(Q$2)/5)+2,FALSE)*SUMIFS('IEA-MethaneAbatement-US'!$M:$M,'IEA-MethaneAbatement-US'!$N:$N,"&lt;"&amp;$B41,'IEA-MethaneAbatement-US'!$N:$N,"&gt;="&amp;$A41,'IEA-MethaneAbatement-US'!$L:$L,$C$1))+(VLOOKUP($D$1,'Multipliers and Adjustments'!$A$70:$I$86,TRUNC(COLUMN(Q$2)/5)+2,FALSE)*SUMIFS('IEA-MethaneAbatement-US'!$M:$M,'IEA-MethaneAbatement-US'!$N:$N,"&lt;"&amp;$B41,'IEA-MethaneAbatement-US'!$N:$N,"&gt;="&amp;$A41,'IEA-MethaneAbatement-US'!$L:$L,$D$1)))*'State Downscaling Multipliers'!$B$7*(1+'EPA to IEA Scaling'!U$10)</f>
        <v>0</v>
      </c>
      <c r="R41" s="163">
        <f>((VLOOKUP($B$1,'Multipliers and Adjustments'!$A$70:$I$86,TRUNC(COLUMN(R$2)/5)+2,FALSE)*SUMIFS('IEA-MethaneAbatement-US'!$M:$M,'IEA-MethaneAbatement-US'!$N:$N,"&lt;"&amp;$B41,'IEA-MethaneAbatement-US'!$N:$N,"&gt;="&amp;$A41,'IEA-MethaneAbatement-US'!$L:$L,$B$1))+(VLOOKUP($C$1,'Multipliers and Adjustments'!$A$70:$I$86,TRUNC(COLUMN(R$2)/5)+2,FALSE)*SUMIFS('IEA-MethaneAbatement-US'!$M:$M,'IEA-MethaneAbatement-US'!$N:$N,"&lt;"&amp;$B41,'IEA-MethaneAbatement-US'!$N:$N,"&gt;="&amp;$A41,'IEA-MethaneAbatement-US'!$L:$L,$C$1))+(VLOOKUP($D$1,'Multipliers and Adjustments'!$A$70:$I$86,TRUNC(COLUMN(R$2)/5)+2,FALSE)*SUMIFS('IEA-MethaneAbatement-US'!$M:$M,'IEA-MethaneAbatement-US'!$N:$N,"&lt;"&amp;$B41,'IEA-MethaneAbatement-US'!$N:$N,"&gt;="&amp;$A41,'IEA-MethaneAbatement-US'!$L:$L,$D$1)))*'State Downscaling Multipliers'!$B$7*(1+'EPA to IEA Scaling'!V$10)</f>
        <v>0</v>
      </c>
      <c r="S41" s="58">
        <f>((VLOOKUP($B$1,'Multipliers and Adjustments'!$A$70:$I$86,TRUNC(COLUMN(S$2)/5)+2,FALSE)*SUMIFS('IEA-MethaneAbatement-US'!$M:$M,'IEA-MethaneAbatement-US'!$N:$N,"&lt;"&amp;$B41,'IEA-MethaneAbatement-US'!$N:$N,"&gt;="&amp;$A41,'IEA-MethaneAbatement-US'!$L:$L,$B$1))+(VLOOKUP($C$1,'Multipliers and Adjustments'!$A$70:$I$86,TRUNC(COLUMN(S$2)/5)+2,FALSE)*SUMIFS('IEA-MethaneAbatement-US'!$M:$M,'IEA-MethaneAbatement-US'!$N:$N,"&lt;"&amp;$B41,'IEA-MethaneAbatement-US'!$N:$N,"&gt;="&amp;$A41,'IEA-MethaneAbatement-US'!$L:$L,$C$1))+(VLOOKUP($D$1,'Multipliers and Adjustments'!$A$70:$I$86,TRUNC(COLUMN(S$2)/5)+2,FALSE)*SUMIFS('IEA-MethaneAbatement-US'!$M:$M,'IEA-MethaneAbatement-US'!$N:$N,"&lt;"&amp;$B41,'IEA-MethaneAbatement-US'!$N:$N,"&gt;="&amp;$A41,'IEA-MethaneAbatement-US'!$L:$L,$D$1)))*'State Downscaling Multipliers'!$B$7*(1+'EPA to IEA Scaling'!W$10)</f>
        <v>0</v>
      </c>
      <c r="T41" s="58">
        <f>((VLOOKUP($B$1,'Multipliers and Adjustments'!$A$70:$I$86,TRUNC(COLUMN(T$2)/5)+2,FALSE)*SUMIFS('IEA-MethaneAbatement-US'!$M:$M,'IEA-MethaneAbatement-US'!$N:$N,"&lt;"&amp;$B41,'IEA-MethaneAbatement-US'!$N:$N,"&gt;="&amp;$A41,'IEA-MethaneAbatement-US'!$L:$L,$B$1))+(VLOOKUP($C$1,'Multipliers and Adjustments'!$A$70:$I$86,TRUNC(COLUMN(T$2)/5)+2,FALSE)*SUMIFS('IEA-MethaneAbatement-US'!$M:$M,'IEA-MethaneAbatement-US'!$N:$N,"&lt;"&amp;$B41,'IEA-MethaneAbatement-US'!$N:$N,"&gt;="&amp;$A41,'IEA-MethaneAbatement-US'!$L:$L,$C$1))+(VLOOKUP($D$1,'Multipliers and Adjustments'!$A$70:$I$86,TRUNC(COLUMN(T$2)/5)+2,FALSE)*SUMIFS('IEA-MethaneAbatement-US'!$M:$M,'IEA-MethaneAbatement-US'!$N:$N,"&lt;"&amp;$B41,'IEA-MethaneAbatement-US'!$N:$N,"&gt;="&amp;$A41,'IEA-MethaneAbatement-US'!$L:$L,$D$1)))*'State Downscaling Multipliers'!$B$7*(1+'EPA to IEA Scaling'!X$10)</f>
        <v>0</v>
      </c>
      <c r="U41" s="58">
        <f>((VLOOKUP($B$1,'Multipliers and Adjustments'!$A$70:$I$86,TRUNC(COLUMN(U$2)/5)+2,FALSE)*SUMIFS('IEA-MethaneAbatement-US'!$M:$M,'IEA-MethaneAbatement-US'!$N:$N,"&lt;"&amp;$B41,'IEA-MethaneAbatement-US'!$N:$N,"&gt;="&amp;$A41,'IEA-MethaneAbatement-US'!$L:$L,$B$1))+(VLOOKUP($C$1,'Multipliers and Adjustments'!$A$70:$I$86,TRUNC(COLUMN(U$2)/5)+2,FALSE)*SUMIFS('IEA-MethaneAbatement-US'!$M:$M,'IEA-MethaneAbatement-US'!$N:$N,"&lt;"&amp;$B41,'IEA-MethaneAbatement-US'!$N:$N,"&gt;="&amp;$A41,'IEA-MethaneAbatement-US'!$L:$L,$C$1))+(VLOOKUP($D$1,'Multipliers and Adjustments'!$A$70:$I$86,TRUNC(COLUMN(U$2)/5)+2,FALSE)*SUMIFS('IEA-MethaneAbatement-US'!$M:$M,'IEA-MethaneAbatement-US'!$N:$N,"&lt;"&amp;$B41,'IEA-MethaneAbatement-US'!$N:$N,"&gt;="&amp;$A41,'IEA-MethaneAbatement-US'!$L:$L,$D$1)))*'State Downscaling Multipliers'!$B$7*(1+'EPA to IEA Scaling'!Y$10)</f>
        <v>0</v>
      </c>
      <c r="V41" s="58">
        <f>((VLOOKUP($B$1,'Multipliers and Adjustments'!$A$70:$I$86,TRUNC(COLUMN(V$2)/5)+2,FALSE)*SUMIFS('IEA-MethaneAbatement-US'!$M:$M,'IEA-MethaneAbatement-US'!$N:$N,"&lt;"&amp;$B41,'IEA-MethaneAbatement-US'!$N:$N,"&gt;="&amp;$A41,'IEA-MethaneAbatement-US'!$L:$L,$B$1))+(VLOOKUP($C$1,'Multipliers and Adjustments'!$A$70:$I$86,TRUNC(COLUMN(V$2)/5)+2,FALSE)*SUMIFS('IEA-MethaneAbatement-US'!$M:$M,'IEA-MethaneAbatement-US'!$N:$N,"&lt;"&amp;$B41,'IEA-MethaneAbatement-US'!$N:$N,"&gt;="&amp;$A41,'IEA-MethaneAbatement-US'!$L:$L,$C$1))+(VLOOKUP($D$1,'Multipliers and Adjustments'!$A$70:$I$86,TRUNC(COLUMN(V$2)/5)+2,FALSE)*SUMIFS('IEA-MethaneAbatement-US'!$M:$M,'IEA-MethaneAbatement-US'!$N:$N,"&lt;"&amp;$B41,'IEA-MethaneAbatement-US'!$N:$N,"&gt;="&amp;$A41,'IEA-MethaneAbatement-US'!$L:$L,$D$1)))*'State Downscaling Multipliers'!$B$7*(1+'EPA to IEA Scaling'!Z$10)</f>
        <v>0</v>
      </c>
      <c r="W41" s="163">
        <f>((VLOOKUP($B$1,'Multipliers and Adjustments'!$A$70:$I$86,TRUNC(COLUMN(W$2)/5)+2,FALSE)*SUMIFS('IEA-MethaneAbatement-US'!$M:$M,'IEA-MethaneAbatement-US'!$N:$N,"&lt;"&amp;$B41,'IEA-MethaneAbatement-US'!$N:$N,"&gt;="&amp;$A41,'IEA-MethaneAbatement-US'!$L:$L,$B$1))+(VLOOKUP($C$1,'Multipliers and Adjustments'!$A$70:$I$86,TRUNC(COLUMN(W$2)/5)+2,FALSE)*SUMIFS('IEA-MethaneAbatement-US'!$M:$M,'IEA-MethaneAbatement-US'!$N:$N,"&lt;"&amp;$B41,'IEA-MethaneAbatement-US'!$N:$N,"&gt;="&amp;$A41,'IEA-MethaneAbatement-US'!$L:$L,$C$1))+(VLOOKUP($D$1,'Multipliers and Adjustments'!$A$70:$I$86,TRUNC(COLUMN(W$2)/5)+2,FALSE)*SUMIFS('IEA-MethaneAbatement-US'!$M:$M,'IEA-MethaneAbatement-US'!$N:$N,"&lt;"&amp;$B41,'IEA-MethaneAbatement-US'!$N:$N,"&gt;="&amp;$A41,'IEA-MethaneAbatement-US'!$L:$L,$D$1)))*'State Downscaling Multipliers'!$B$7*(1+'EPA to IEA Scaling'!AA$10)</f>
        <v>0</v>
      </c>
      <c r="X41" s="58">
        <f>((VLOOKUP($B$1,'Multipliers and Adjustments'!$A$70:$I$86,TRUNC(COLUMN(X$2)/5)+2,FALSE)*SUMIFS('IEA-MethaneAbatement-US'!$M:$M,'IEA-MethaneAbatement-US'!$N:$N,"&lt;"&amp;$B41,'IEA-MethaneAbatement-US'!$N:$N,"&gt;="&amp;$A41,'IEA-MethaneAbatement-US'!$L:$L,$B$1))+(VLOOKUP($C$1,'Multipliers and Adjustments'!$A$70:$I$86,TRUNC(COLUMN(X$2)/5)+2,FALSE)*SUMIFS('IEA-MethaneAbatement-US'!$M:$M,'IEA-MethaneAbatement-US'!$N:$N,"&lt;"&amp;$B41,'IEA-MethaneAbatement-US'!$N:$N,"&gt;="&amp;$A41,'IEA-MethaneAbatement-US'!$L:$L,$C$1))+(VLOOKUP($D$1,'Multipliers and Adjustments'!$A$70:$I$86,TRUNC(COLUMN(X$2)/5)+2,FALSE)*SUMIFS('IEA-MethaneAbatement-US'!$M:$M,'IEA-MethaneAbatement-US'!$N:$N,"&lt;"&amp;$B41,'IEA-MethaneAbatement-US'!$N:$N,"&gt;="&amp;$A41,'IEA-MethaneAbatement-US'!$L:$L,$D$1)))*'State Downscaling Multipliers'!$B$7*(1+'EPA to IEA Scaling'!AB$10)</f>
        <v>0</v>
      </c>
      <c r="Y41" s="58">
        <f>((VLOOKUP($B$1,'Multipliers and Adjustments'!$A$70:$I$86,TRUNC(COLUMN(Y$2)/5)+2,FALSE)*SUMIFS('IEA-MethaneAbatement-US'!$M:$M,'IEA-MethaneAbatement-US'!$N:$N,"&lt;"&amp;$B41,'IEA-MethaneAbatement-US'!$N:$N,"&gt;="&amp;$A41,'IEA-MethaneAbatement-US'!$L:$L,$B$1))+(VLOOKUP($C$1,'Multipliers and Adjustments'!$A$70:$I$86,TRUNC(COLUMN(Y$2)/5)+2,FALSE)*SUMIFS('IEA-MethaneAbatement-US'!$M:$M,'IEA-MethaneAbatement-US'!$N:$N,"&lt;"&amp;$B41,'IEA-MethaneAbatement-US'!$N:$N,"&gt;="&amp;$A41,'IEA-MethaneAbatement-US'!$L:$L,$C$1))+(VLOOKUP($D$1,'Multipliers and Adjustments'!$A$70:$I$86,TRUNC(COLUMN(Y$2)/5)+2,FALSE)*SUMIFS('IEA-MethaneAbatement-US'!$M:$M,'IEA-MethaneAbatement-US'!$N:$N,"&lt;"&amp;$B41,'IEA-MethaneAbatement-US'!$N:$N,"&gt;="&amp;$A41,'IEA-MethaneAbatement-US'!$L:$L,$D$1)))*'State Downscaling Multipliers'!$B$7*(1+'EPA to IEA Scaling'!AC$10)</f>
        <v>0</v>
      </c>
      <c r="Z41" s="58">
        <f>((VLOOKUP($B$1,'Multipliers and Adjustments'!$A$70:$I$86,TRUNC(COLUMN(Z$2)/5)+2,FALSE)*SUMIFS('IEA-MethaneAbatement-US'!$M:$M,'IEA-MethaneAbatement-US'!$N:$N,"&lt;"&amp;$B41,'IEA-MethaneAbatement-US'!$N:$N,"&gt;="&amp;$A41,'IEA-MethaneAbatement-US'!$L:$L,$B$1))+(VLOOKUP($C$1,'Multipliers and Adjustments'!$A$70:$I$86,TRUNC(COLUMN(Z$2)/5)+2,FALSE)*SUMIFS('IEA-MethaneAbatement-US'!$M:$M,'IEA-MethaneAbatement-US'!$N:$N,"&lt;"&amp;$B41,'IEA-MethaneAbatement-US'!$N:$N,"&gt;="&amp;$A41,'IEA-MethaneAbatement-US'!$L:$L,$C$1))+(VLOOKUP($D$1,'Multipliers and Adjustments'!$A$70:$I$86,TRUNC(COLUMN(Z$2)/5)+2,FALSE)*SUMIFS('IEA-MethaneAbatement-US'!$M:$M,'IEA-MethaneAbatement-US'!$N:$N,"&lt;"&amp;$B41,'IEA-MethaneAbatement-US'!$N:$N,"&gt;="&amp;$A41,'IEA-MethaneAbatement-US'!$L:$L,$D$1)))*'State Downscaling Multipliers'!$B$7*(1+'EPA to IEA Scaling'!AD$10)</f>
        <v>0</v>
      </c>
      <c r="AA41" s="58">
        <f>((VLOOKUP($B$1,'Multipliers and Adjustments'!$A$70:$I$86,TRUNC(COLUMN(AA$2)/5)+2,FALSE)*SUMIFS('IEA-MethaneAbatement-US'!$M:$M,'IEA-MethaneAbatement-US'!$N:$N,"&lt;"&amp;$B41,'IEA-MethaneAbatement-US'!$N:$N,"&gt;="&amp;$A41,'IEA-MethaneAbatement-US'!$L:$L,$B$1))+(VLOOKUP($C$1,'Multipliers and Adjustments'!$A$70:$I$86,TRUNC(COLUMN(AA$2)/5)+2,FALSE)*SUMIFS('IEA-MethaneAbatement-US'!$M:$M,'IEA-MethaneAbatement-US'!$N:$N,"&lt;"&amp;$B41,'IEA-MethaneAbatement-US'!$N:$N,"&gt;="&amp;$A41,'IEA-MethaneAbatement-US'!$L:$L,$C$1))+(VLOOKUP($D$1,'Multipliers and Adjustments'!$A$70:$I$86,TRUNC(COLUMN(AA$2)/5)+2,FALSE)*SUMIFS('IEA-MethaneAbatement-US'!$M:$M,'IEA-MethaneAbatement-US'!$N:$N,"&lt;"&amp;$B41,'IEA-MethaneAbatement-US'!$N:$N,"&gt;="&amp;$A41,'IEA-MethaneAbatement-US'!$L:$L,$D$1)))*'State Downscaling Multipliers'!$B$7*(1+'EPA to IEA Scaling'!AE$10)</f>
        <v>0</v>
      </c>
      <c r="AB41" s="163">
        <f>((VLOOKUP($B$1,'Multipliers and Adjustments'!$A$70:$I$86,TRUNC(COLUMN(AB$2)/5)+2,FALSE)*SUMIFS('IEA-MethaneAbatement-US'!$M:$M,'IEA-MethaneAbatement-US'!$N:$N,"&lt;"&amp;$B41,'IEA-MethaneAbatement-US'!$N:$N,"&gt;="&amp;$A41,'IEA-MethaneAbatement-US'!$L:$L,$B$1))+(VLOOKUP($C$1,'Multipliers and Adjustments'!$A$70:$I$86,TRUNC(COLUMN(AB$2)/5)+2,FALSE)*SUMIFS('IEA-MethaneAbatement-US'!$M:$M,'IEA-MethaneAbatement-US'!$N:$N,"&lt;"&amp;$B41,'IEA-MethaneAbatement-US'!$N:$N,"&gt;="&amp;$A41,'IEA-MethaneAbatement-US'!$L:$L,$C$1))+(VLOOKUP($D$1,'Multipliers and Adjustments'!$A$70:$I$86,TRUNC(COLUMN(AB$2)/5)+2,FALSE)*SUMIFS('IEA-MethaneAbatement-US'!$M:$M,'IEA-MethaneAbatement-US'!$N:$N,"&lt;"&amp;$B41,'IEA-MethaneAbatement-US'!$N:$N,"&gt;="&amp;$A41,'IEA-MethaneAbatement-US'!$L:$L,$D$1)))*'State Downscaling Multipliers'!$B$7*(1+'EPA to IEA Scaling'!AF$10)</f>
        <v>0</v>
      </c>
      <c r="AC41" s="58">
        <f>((VLOOKUP($B$1,'Multipliers and Adjustments'!$A$70:$I$86,TRUNC(COLUMN(AC$2)/5)+2,FALSE)*SUMIFS('IEA-MethaneAbatement-US'!$M:$M,'IEA-MethaneAbatement-US'!$N:$N,"&lt;"&amp;$B41,'IEA-MethaneAbatement-US'!$N:$N,"&gt;="&amp;$A41,'IEA-MethaneAbatement-US'!$L:$L,$B$1))+(VLOOKUP($C$1,'Multipliers and Adjustments'!$A$70:$I$86,TRUNC(COLUMN(AC$2)/5)+2,FALSE)*SUMIFS('IEA-MethaneAbatement-US'!$M:$M,'IEA-MethaneAbatement-US'!$N:$N,"&lt;"&amp;$B41,'IEA-MethaneAbatement-US'!$N:$N,"&gt;="&amp;$A41,'IEA-MethaneAbatement-US'!$L:$L,$C$1))+(VLOOKUP($D$1,'Multipliers and Adjustments'!$A$70:$I$86,TRUNC(COLUMN(AC$2)/5)+2,FALSE)*SUMIFS('IEA-MethaneAbatement-US'!$M:$M,'IEA-MethaneAbatement-US'!$N:$N,"&lt;"&amp;$B41,'IEA-MethaneAbatement-US'!$N:$N,"&gt;="&amp;$A41,'IEA-MethaneAbatement-US'!$L:$L,$D$1)))*'State Downscaling Multipliers'!$B$7*(1+'EPA to IEA Scaling'!AG$10)</f>
        <v>0</v>
      </c>
      <c r="AD41" s="58">
        <f>((VLOOKUP($B$1,'Multipliers and Adjustments'!$A$70:$I$86,TRUNC(COLUMN(AD$2)/5)+2,FALSE)*SUMIFS('IEA-MethaneAbatement-US'!$M:$M,'IEA-MethaneAbatement-US'!$N:$N,"&lt;"&amp;$B41,'IEA-MethaneAbatement-US'!$N:$N,"&gt;="&amp;$A41,'IEA-MethaneAbatement-US'!$L:$L,$B$1))+(VLOOKUP($C$1,'Multipliers and Adjustments'!$A$70:$I$86,TRUNC(COLUMN(AD$2)/5)+2,FALSE)*SUMIFS('IEA-MethaneAbatement-US'!$M:$M,'IEA-MethaneAbatement-US'!$N:$N,"&lt;"&amp;$B41,'IEA-MethaneAbatement-US'!$N:$N,"&gt;="&amp;$A41,'IEA-MethaneAbatement-US'!$L:$L,$C$1))+(VLOOKUP($D$1,'Multipliers and Adjustments'!$A$70:$I$86,TRUNC(COLUMN(AD$2)/5)+2,FALSE)*SUMIFS('IEA-MethaneAbatement-US'!$M:$M,'IEA-MethaneAbatement-US'!$N:$N,"&lt;"&amp;$B41,'IEA-MethaneAbatement-US'!$N:$N,"&gt;="&amp;$A41,'IEA-MethaneAbatement-US'!$L:$L,$D$1)))*'State Downscaling Multipliers'!$B$7*(1+'EPA to IEA Scaling'!AH$10)</f>
        <v>0</v>
      </c>
      <c r="AE41" s="58">
        <f>((VLOOKUP($B$1,'Multipliers and Adjustments'!$A$70:$I$86,TRUNC(COLUMN(AE$2)/5)+2,FALSE)*SUMIFS('IEA-MethaneAbatement-US'!$M:$M,'IEA-MethaneAbatement-US'!$N:$N,"&lt;"&amp;$B41,'IEA-MethaneAbatement-US'!$N:$N,"&gt;="&amp;$A41,'IEA-MethaneAbatement-US'!$L:$L,$B$1))+(VLOOKUP($C$1,'Multipliers and Adjustments'!$A$70:$I$86,TRUNC(COLUMN(AE$2)/5)+2,FALSE)*SUMIFS('IEA-MethaneAbatement-US'!$M:$M,'IEA-MethaneAbatement-US'!$N:$N,"&lt;"&amp;$B41,'IEA-MethaneAbatement-US'!$N:$N,"&gt;="&amp;$A41,'IEA-MethaneAbatement-US'!$L:$L,$C$1))+(VLOOKUP($D$1,'Multipliers and Adjustments'!$A$70:$I$86,TRUNC(COLUMN(AE$2)/5)+2,FALSE)*SUMIFS('IEA-MethaneAbatement-US'!$M:$M,'IEA-MethaneAbatement-US'!$N:$N,"&lt;"&amp;$B41,'IEA-MethaneAbatement-US'!$N:$N,"&gt;="&amp;$A41,'IEA-MethaneAbatement-US'!$L:$L,$D$1)))*'State Downscaling Multipliers'!$B$7*(1+'EPA to IEA Scaling'!AI$10)</f>
        <v>0</v>
      </c>
      <c r="AF41" s="58">
        <f>((VLOOKUP($B$1,'Multipliers and Adjustments'!$A$70:$I$86,TRUNC(COLUMN(AF$2)/5)+2,FALSE)*SUMIFS('IEA-MethaneAbatement-US'!$M:$M,'IEA-MethaneAbatement-US'!$N:$N,"&lt;"&amp;$B41,'IEA-MethaneAbatement-US'!$N:$N,"&gt;="&amp;$A41,'IEA-MethaneAbatement-US'!$L:$L,$B$1))+(VLOOKUP($C$1,'Multipliers and Adjustments'!$A$70:$I$86,TRUNC(COLUMN(AF$2)/5)+2,FALSE)*SUMIFS('IEA-MethaneAbatement-US'!$M:$M,'IEA-MethaneAbatement-US'!$N:$N,"&lt;"&amp;$B41,'IEA-MethaneAbatement-US'!$N:$N,"&gt;="&amp;$A41,'IEA-MethaneAbatement-US'!$L:$L,$C$1))+(VLOOKUP($D$1,'Multipliers and Adjustments'!$A$70:$I$86,TRUNC(COLUMN(AF$2)/5)+2,FALSE)*SUMIFS('IEA-MethaneAbatement-US'!$M:$M,'IEA-MethaneAbatement-US'!$N:$N,"&lt;"&amp;$B41,'IEA-MethaneAbatement-US'!$N:$N,"&gt;="&amp;$A41,'IEA-MethaneAbatement-US'!$L:$L,$D$1)))*'State Downscaling Multipliers'!$B$7*(1+'EPA to IEA Scaling'!AJ$10)</f>
        <v>0</v>
      </c>
      <c r="AG41" s="163">
        <f>((VLOOKUP($B$1,'Multipliers and Adjustments'!$A$70:$I$86,TRUNC(COLUMN(AG$2)/5)+2,FALSE)*SUMIFS('IEA-MethaneAbatement-US'!$M:$M,'IEA-MethaneAbatement-US'!$N:$N,"&lt;"&amp;$B41,'IEA-MethaneAbatement-US'!$N:$N,"&gt;="&amp;$A41,'IEA-MethaneAbatement-US'!$L:$L,$B$1))+(VLOOKUP($C$1,'Multipliers and Adjustments'!$A$70:$I$86,TRUNC(COLUMN(AG$2)/5)+2,FALSE)*SUMIFS('IEA-MethaneAbatement-US'!$M:$M,'IEA-MethaneAbatement-US'!$N:$N,"&lt;"&amp;$B41,'IEA-MethaneAbatement-US'!$N:$N,"&gt;="&amp;$A41,'IEA-MethaneAbatement-US'!$L:$L,$C$1))+(VLOOKUP($D$1,'Multipliers and Adjustments'!$A$70:$I$86,TRUNC(COLUMN(AG$2)/5)+2,FALSE)*SUMIFS('IEA-MethaneAbatement-US'!$M:$M,'IEA-MethaneAbatement-US'!$N:$N,"&lt;"&amp;$B41,'IEA-MethaneAbatement-US'!$N:$N,"&gt;="&amp;$A41,'IEA-MethaneAbatement-US'!$L:$L,$D$1)))*'State Downscaling Multipliers'!$B$7*(1+'EPA to IEA Scaling'!AK$10)</f>
        <v>0</v>
      </c>
      <c r="AH41" s="58">
        <f>((VLOOKUP($B$1,'Multipliers and Adjustments'!$A$70:$I$86,TRUNC(COLUMN(AH$2)/5)+2,FALSE)*SUMIFS('IEA-MethaneAbatement-US'!$M:$M,'IEA-MethaneAbatement-US'!$N:$N,"&lt;"&amp;$B41,'IEA-MethaneAbatement-US'!$N:$N,"&gt;="&amp;$A41,'IEA-MethaneAbatement-US'!$L:$L,$B$1))+(VLOOKUP($C$1,'Multipliers and Adjustments'!$A$70:$I$86,TRUNC(COLUMN(AH$2)/5)+2,FALSE)*SUMIFS('IEA-MethaneAbatement-US'!$M:$M,'IEA-MethaneAbatement-US'!$N:$N,"&lt;"&amp;$B41,'IEA-MethaneAbatement-US'!$N:$N,"&gt;="&amp;$A41,'IEA-MethaneAbatement-US'!$L:$L,$C$1))+(VLOOKUP($D$1,'Multipliers and Adjustments'!$A$70:$I$86,TRUNC(COLUMN(AH$2)/5)+2,FALSE)*SUMIFS('IEA-MethaneAbatement-US'!$M:$M,'IEA-MethaneAbatement-US'!$N:$N,"&lt;"&amp;$B41,'IEA-MethaneAbatement-US'!$N:$N,"&gt;="&amp;$A41,'IEA-MethaneAbatement-US'!$L:$L,$D$1)))*'State Downscaling Multipliers'!$B$7*(1+'EPA to IEA Scaling'!AL$10)</f>
        <v>0</v>
      </c>
      <c r="AI41" s="58">
        <f>((VLOOKUP($B$1,'Multipliers and Adjustments'!$A$70:$I$86,TRUNC(COLUMN(AI$2)/5)+2,FALSE)*SUMIFS('IEA-MethaneAbatement-US'!$M:$M,'IEA-MethaneAbatement-US'!$N:$N,"&lt;"&amp;$B41,'IEA-MethaneAbatement-US'!$N:$N,"&gt;="&amp;$A41,'IEA-MethaneAbatement-US'!$L:$L,$B$1))+(VLOOKUP($C$1,'Multipliers and Adjustments'!$A$70:$I$86,TRUNC(COLUMN(AI$2)/5)+2,FALSE)*SUMIFS('IEA-MethaneAbatement-US'!$M:$M,'IEA-MethaneAbatement-US'!$N:$N,"&lt;"&amp;$B41,'IEA-MethaneAbatement-US'!$N:$N,"&gt;="&amp;$A41,'IEA-MethaneAbatement-US'!$L:$L,$C$1))+(VLOOKUP($D$1,'Multipliers and Adjustments'!$A$70:$I$86,TRUNC(COLUMN(AI$2)/5)+2,FALSE)*SUMIFS('IEA-MethaneAbatement-US'!$M:$M,'IEA-MethaneAbatement-US'!$N:$N,"&lt;"&amp;$B41,'IEA-MethaneAbatement-US'!$N:$N,"&gt;="&amp;$A41,'IEA-MethaneAbatement-US'!$L:$L,$D$1)))*'State Downscaling Multipliers'!$B$7*(1+'EPA to IEA Scaling'!AM$10)</f>
        <v>0</v>
      </c>
      <c r="AJ41" s="58">
        <f>((VLOOKUP($B$1,'Multipliers and Adjustments'!$A$70:$I$86,TRUNC(COLUMN(AJ$2)/5)+2,FALSE)*SUMIFS('IEA-MethaneAbatement-US'!$M:$M,'IEA-MethaneAbatement-US'!$N:$N,"&lt;"&amp;$B41,'IEA-MethaneAbatement-US'!$N:$N,"&gt;="&amp;$A41,'IEA-MethaneAbatement-US'!$L:$L,$B$1))+(VLOOKUP($C$1,'Multipliers and Adjustments'!$A$70:$I$86,TRUNC(COLUMN(AJ$2)/5)+2,FALSE)*SUMIFS('IEA-MethaneAbatement-US'!$M:$M,'IEA-MethaneAbatement-US'!$N:$N,"&lt;"&amp;$B41,'IEA-MethaneAbatement-US'!$N:$N,"&gt;="&amp;$A41,'IEA-MethaneAbatement-US'!$L:$L,$C$1))+(VLOOKUP($D$1,'Multipliers and Adjustments'!$A$70:$I$86,TRUNC(COLUMN(AJ$2)/5)+2,FALSE)*SUMIFS('IEA-MethaneAbatement-US'!$M:$M,'IEA-MethaneAbatement-US'!$N:$N,"&lt;"&amp;$B41,'IEA-MethaneAbatement-US'!$N:$N,"&gt;="&amp;$A41,'IEA-MethaneAbatement-US'!$L:$L,$D$1)))*'State Downscaling Multipliers'!$B$7*(1+'EPA to IEA Scaling'!AN$10)</f>
        <v>0</v>
      </c>
      <c r="AK41" s="58">
        <f>((VLOOKUP($B$1,'Multipliers and Adjustments'!$A$70:$I$86,TRUNC(COLUMN(AK$2)/5)+2,FALSE)*SUMIFS('IEA-MethaneAbatement-US'!$M:$M,'IEA-MethaneAbatement-US'!$N:$N,"&lt;"&amp;$B41,'IEA-MethaneAbatement-US'!$N:$N,"&gt;="&amp;$A41,'IEA-MethaneAbatement-US'!$L:$L,$B$1))+(VLOOKUP($C$1,'Multipliers and Adjustments'!$A$70:$I$86,TRUNC(COLUMN(AK$2)/5)+2,FALSE)*SUMIFS('IEA-MethaneAbatement-US'!$M:$M,'IEA-MethaneAbatement-US'!$N:$N,"&lt;"&amp;$B41,'IEA-MethaneAbatement-US'!$N:$N,"&gt;="&amp;$A41,'IEA-MethaneAbatement-US'!$L:$L,$C$1))+(VLOOKUP($D$1,'Multipliers and Adjustments'!$A$70:$I$86,TRUNC(COLUMN(AK$2)/5)+2,FALSE)*SUMIFS('IEA-MethaneAbatement-US'!$M:$M,'IEA-MethaneAbatement-US'!$N:$N,"&lt;"&amp;$B41,'IEA-MethaneAbatement-US'!$N:$N,"&gt;="&amp;$A41,'IEA-MethaneAbatement-US'!$L:$L,$D$1)))*'State Downscaling Multipliers'!$B$7*(1+'EPA to IEA Scaling'!AO$10)</f>
        <v>0</v>
      </c>
      <c r="AL41" s="163">
        <f>((VLOOKUP($B$1,'Multipliers and Adjustments'!$A$70:$I$86,TRUNC(COLUMN(AL$2)/5)+2,FALSE)*SUMIFS('IEA-MethaneAbatement-US'!$M:$M,'IEA-MethaneAbatement-US'!$N:$N,"&lt;"&amp;$B41,'IEA-MethaneAbatement-US'!$N:$N,"&gt;="&amp;$A41,'IEA-MethaneAbatement-US'!$L:$L,$B$1))+(VLOOKUP($C$1,'Multipliers and Adjustments'!$A$70:$I$86,TRUNC(COLUMN(AL$2)/5)+2,FALSE)*SUMIFS('IEA-MethaneAbatement-US'!$M:$M,'IEA-MethaneAbatement-US'!$N:$N,"&lt;"&amp;$B41,'IEA-MethaneAbatement-US'!$N:$N,"&gt;="&amp;$A41,'IEA-MethaneAbatement-US'!$L:$L,$C$1))+(VLOOKUP($D$1,'Multipliers and Adjustments'!$A$70:$I$86,TRUNC(COLUMN(AL$2)/5)+2,FALSE)*SUMIFS('IEA-MethaneAbatement-US'!$M:$M,'IEA-MethaneAbatement-US'!$N:$N,"&lt;"&amp;$B41,'IEA-MethaneAbatement-US'!$N:$N,"&gt;="&amp;$A41,'IEA-MethaneAbatement-US'!$L:$L,$D$1)))*'State Downscaling Multipliers'!$B$7*(1+'EPA to IEA Scaling'!AP$10)</f>
        <v>0</v>
      </c>
    </row>
    <row r="42" spans="1:38" ht="15.75" customHeight="1" x14ac:dyDescent="0.25">
      <c r="A42" s="50">
        <f t="shared" si="3"/>
        <v>70</v>
      </c>
      <c r="B42" s="50">
        <f t="shared" si="4"/>
        <v>80</v>
      </c>
      <c r="C42" s="58">
        <f>((VLOOKUP($B$1,'Multipliers and Adjustments'!$A$70:$I$86,TRUNC(COLUMN(C$2)/5)+2,FALSE)*SUMIFS('IEA-MethaneAbatement-US'!$M:$M,'IEA-MethaneAbatement-US'!$N:$N,"&lt;"&amp;$B42,'IEA-MethaneAbatement-US'!$N:$N,"&gt;="&amp;$A42,'IEA-MethaneAbatement-US'!$L:$L,$B$1))+(VLOOKUP($C$1,'Multipliers and Adjustments'!$A$70:$I$86,TRUNC(COLUMN(C$2)/5)+2,FALSE)*SUMIFS('IEA-MethaneAbatement-US'!$M:$M,'IEA-MethaneAbatement-US'!$N:$N,"&lt;"&amp;$B42,'IEA-MethaneAbatement-US'!$N:$N,"&gt;="&amp;$A42,'IEA-MethaneAbatement-US'!$L:$L,$C$1))+(VLOOKUP($D$1,'Multipliers and Adjustments'!$A$70:$I$86,TRUNC(COLUMN(C$2)/5)+2,FALSE)*SUMIFS('IEA-MethaneAbatement-US'!$M:$M,'IEA-MethaneAbatement-US'!$N:$N,"&lt;"&amp;$B42,'IEA-MethaneAbatement-US'!$N:$N,"&gt;="&amp;$A42,'IEA-MethaneAbatement-US'!$L:$L,$D$1)))*'State Downscaling Multipliers'!$B$7*(1+'EPA to IEA Scaling'!G$10)</f>
        <v>0</v>
      </c>
      <c r="D42" s="58">
        <f>((VLOOKUP($B$1,'Multipliers and Adjustments'!$A$70:$I$86,TRUNC(COLUMN(D$2)/5)+2,FALSE)*SUMIFS('IEA-MethaneAbatement-US'!$M:$M,'IEA-MethaneAbatement-US'!$N:$N,"&lt;"&amp;$B42,'IEA-MethaneAbatement-US'!$N:$N,"&gt;="&amp;$A42,'IEA-MethaneAbatement-US'!$L:$L,$B$1))+(VLOOKUP($C$1,'Multipliers and Adjustments'!$A$70:$I$86,TRUNC(COLUMN(D$2)/5)+2,FALSE)*SUMIFS('IEA-MethaneAbatement-US'!$M:$M,'IEA-MethaneAbatement-US'!$N:$N,"&lt;"&amp;$B42,'IEA-MethaneAbatement-US'!$N:$N,"&gt;="&amp;$A42,'IEA-MethaneAbatement-US'!$L:$L,$C$1))+(VLOOKUP($D$1,'Multipliers and Adjustments'!$A$70:$I$86,TRUNC(COLUMN(D$2)/5)+2,FALSE)*SUMIFS('IEA-MethaneAbatement-US'!$M:$M,'IEA-MethaneAbatement-US'!$N:$N,"&lt;"&amp;$B42,'IEA-MethaneAbatement-US'!$N:$N,"&gt;="&amp;$A42,'IEA-MethaneAbatement-US'!$L:$L,$D$1)))*'State Downscaling Multipliers'!$B$7*(1+'EPA to IEA Scaling'!H$10)</f>
        <v>0</v>
      </c>
      <c r="E42" s="58">
        <f>((VLOOKUP($B$1,'Multipliers and Adjustments'!$A$70:$I$86,TRUNC(COLUMN(E$2)/5)+2,FALSE)*SUMIFS('IEA-MethaneAbatement-US'!$M:$M,'IEA-MethaneAbatement-US'!$N:$N,"&lt;"&amp;$B42,'IEA-MethaneAbatement-US'!$N:$N,"&gt;="&amp;$A42,'IEA-MethaneAbatement-US'!$L:$L,$B$1))+(VLOOKUP($C$1,'Multipliers and Adjustments'!$A$70:$I$86,TRUNC(COLUMN(E$2)/5)+2,FALSE)*SUMIFS('IEA-MethaneAbatement-US'!$M:$M,'IEA-MethaneAbatement-US'!$N:$N,"&lt;"&amp;$B42,'IEA-MethaneAbatement-US'!$N:$N,"&gt;="&amp;$A42,'IEA-MethaneAbatement-US'!$L:$L,$C$1))+(VLOOKUP($D$1,'Multipliers and Adjustments'!$A$70:$I$86,TRUNC(COLUMN(E$2)/5)+2,FALSE)*SUMIFS('IEA-MethaneAbatement-US'!$M:$M,'IEA-MethaneAbatement-US'!$N:$N,"&lt;"&amp;$B42,'IEA-MethaneAbatement-US'!$N:$N,"&gt;="&amp;$A42,'IEA-MethaneAbatement-US'!$L:$L,$D$1)))*'State Downscaling Multipliers'!$B$7*(1+'EPA to IEA Scaling'!I$10)</f>
        <v>0</v>
      </c>
      <c r="F42" s="58">
        <f>((VLOOKUP($B$1,'Multipliers and Adjustments'!$A$70:$I$86,TRUNC(COLUMN(F$2)/5)+2,FALSE)*SUMIFS('IEA-MethaneAbatement-US'!$M:$M,'IEA-MethaneAbatement-US'!$N:$N,"&lt;"&amp;$B42,'IEA-MethaneAbatement-US'!$N:$N,"&gt;="&amp;$A42,'IEA-MethaneAbatement-US'!$L:$L,$B$1))+(VLOOKUP($C$1,'Multipliers and Adjustments'!$A$70:$I$86,TRUNC(COLUMN(F$2)/5)+2,FALSE)*SUMIFS('IEA-MethaneAbatement-US'!$M:$M,'IEA-MethaneAbatement-US'!$N:$N,"&lt;"&amp;$B42,'IEA-MethaneAbatement-US'!$N:$N,"&gt;="&amp;$A42,'IEA-MethaneAbatement-US'!$L:$L,$C$1))+(VLOOKUP($D$1,'Multipliers and Adjustments'!$A$70:$I$86,TRUNC(COLUMN(F$2)/5)+2,FALSE)*SUMIFS('IEA-MethaneAbatement-US'!$M:$M,'IEA-MethaneAbatement-US'!$N:$N,"&lt;"&amp;$B42,'IEA-MethaneAbatement-US'!$N:$N,"&gt;="&amp;$A42,'IEA-MethaneAbatement-US'!$L:$L,$D$1)))*'State Downscaling Multipliers'!$B$7*(1+'EPA to IEA Scaling'!J$10)</f>
        <v>0</v>
      </c>
      <c r="G42" s="162">
        <f>((VLOOKUP($B$1,'Multipliers and Adjustments'!$A$70:$I$86,TRUNC(COLUMN(G$2)/5)+2,FALSE)*SUMIFS('IEA-MethaneAbatement-US'!$M:$M,'IEA-MethaneAbatement-US'!$N:$N,"&lt;"&amp;$B42,'IEA-MethaneAbatement-US'!$N:$N,"&gt;="&amp;$A42,'IEA-MethaneAbatement-US'!$L:$L,$B$1))+(VLOOKUP($C$1,'Multipliers and Adjustments'!$A$70:$I$86,TRUNC(COLUMN(G$2)/5)+2,FALSE)*SUMIFS('IEA-MethaneAbatement-US'!$M:$M,'IEA-MethaneAbatement-US'!$N:$N,"&lt;"&amp;$B42,'IEA-MethaneAbatement-US'!$N:$N,"&gt;="&amp;$A42,'IEA-MethaneAbatement-US'!$L:$L,$C$1))+(VLOOKUP($D$1,'Multipliers and Adjustments'!$A$70:$I$86,TRUNC(COLUMN(G$2)/5)+2,FALSE)*SUMIFS('IEA-MethaneAbatement-US'!$M:$M,'IEA-MethaneAbatement-US'!$N:$N,"&lt;"&amp;$B42,'IEA-MethaneAbatement-US'!$N:$N,"&gt;="&amp;$A42,'IEA-MethaneAbatement-US'!$L:$L,$D$1)))*'State Downscaling Multipliers'!$B$7*(1+'EPA to IEA Scaling'!K$10)</f>
        <v>0</v>
      </c>
      <c r="H42" s="163">
        <f>((VLOOKUP($B$1,'Multipliers and Adjustments'!$A$70:$I$86,TRUNC(COLUMN(H$2)/5)+2,FALSE)*SUMIFS('IEA-MethaneAbatement-US'!$M:$M,'IEA-MethaneAbatement-US'!$N:$N,"&lt;"&amp;$B42,'IEA-MethaneAbatement-US'!$N:$N,"&gt;="&amp;$A42,'IEA-MethaneAbatement-US'!$L:$L,$B$1))+(VLOOKUP($C$1,'Multipliers and Adjustments'!$A$70:$I$86,TRUNC(COLUMN(H$2)/5)+2,FALSE)*SUMIFS('IEA-MethaneAbatement-US'!$M:$M,'IEA-MethaneAbatement-US'!$N:$N,"&lt;"&amp;$B42,'IEA-MethaneAbatement-US'!$N:$N,"&gt;="&amp;$A42,'IEA-MethaneAbatement-US'!$L:$L,$C$1))+(VLOOKUP($D$1,'Multipliers and Adjustments'!$A$70:$I$86,TRUNC(COLUMN(H$2)/5)+2,FALSE)*SUMIFS('IEA-MethaneAbatement-US'!$M:$M,'IEA-MethaneAbatement-US'!$N:$N,"&lt;"&amp;$B42,'IEA-MethaneAbatement-US'!$N:$N,"&gt;="&amp;$A42,'IEA-MethaneAbatement-US'!$L:$L,$D$1)))*'State Downscaling Multipliers'!$B$7*(1+'EPA to IEA Scaling'!L$10)</f>
        <v>0</v>
      </c>
      <c r="I42" s="58">
        <f>((VLOOKUP($B$1,'Multipliers and Adjustments'!$A$70:$I$86,TRUNC(COLUMN(I$2)/5)+2,FALSE)*SUMIFS('IEA-MethaneAbatement-US'!$M:$M,'IEA-MethaneAbatement-US'!$N:$N,"&lt;"&amp;$B42,'IEA-MethaneAbatement-US'!$N:$N,"&gt;="&amp;$A42,'IEA-MethaneAbatement-US'!$L:$L,$B$1))+(VLOOKUP($C$1,'Multipliers and Adjustments'!$A$70:$I$86,TRUNC(COLUMN(I$2)/5)+2,FALSE)*SUMIFS('IEA-MethaneAbatement-US'!$M:$M,'IEA-MethaneAbatement-US'!$N:$N,"&lt;"&amp;$B42,'IEA-MethaneAbatement-US'!$N:$N,"&gt;="&amp;$A42,'IEA-MethaneAbatement-US'!$L:$L,$C$1))+(VLOOKUP($D$1,'Multipliers and Adjustments'!$A$70:$I$86,TRUNC(COLUMN(I$2)/5)+2,FALSE)*SUMIFS('IEA-MethaneAbatement-US'!$M:$M,'IEA-MethaneAbatement-US'!$N:$N,"&lt;"&amp;$B42,'IEA-MethaneAbatement-US'!$N:$N,"&gt;="&amp;$A42,'IEA-MethaneAbatement-US'!$L:$L,$D$1)))*'State Downscaling Multipliers'!$B$7*(1+'EPA to IEA Scaling'!M$10)</f>
        <v>0</v>
      </c>
      <c r="J42" s="58">
        <f>((VLOOKUP($B$1,'Multipliers and Adjustments'!$A$70:$I$86,TRUNC(COLUMN(J$2)/5)+2,FALSE)*SUMIFS('IEA-MethaneAbatement-US'!$M:$M,'IEA-MethaneAbatement-US'!$N:$N,"&lt;"&amp;$B42,'IEA-MethaneAbatement-US'!$N:$N,"&gt;="&amp;$A42,'IEA-MethaneAbatement-US'!$L:$L,$B$1))+(VLOOKUP($C$1,'Multipliers and Adjustments'!$A$70:$I$86,TRUNC(COLUMN(J$2)/5)+2,FALSE)*SUMIFS('IEA-MethaneAbatement-US'!$M:$M,'IEA-MethaneAbatement-US'!$N:$N,"&lt;"&amp;$B42,'IEA-MethaneAbatement-US'!$N:$N,"&gt;="&amp;$A42,'IEA-MethaneAbatement-US'!$L:$L,$C$1))+(VLOOKUP($D$1,'Multipliers and Adjustments'!$A$70:$I$86,TRUNC(COLUMN(J$2)/5)+2,FALSE)*SUMIFS('IEA-MethaneAbatement-US'!$M:$M,'IEA-MethaneAbatement-US'!$N:$N,"&lt;"&amp;$B42,'IEA-MethaneAbatement-US'!$N:$N,"&gt;="&amp;$A42,'IEA-MethaneAbatement-US'!$L:$L,$D$1)))*'State Downscaling Multipliers'!$B$7*(1+'EPA to IEA Scaling'!N$10)</f>
        <v>0</v>
      </c>
      <c r="K42" s="58">
        <f>((VLOOKUP($B$1,'Multipliers and Adjustments'!$A$70:$I$86,TRUNC(COLUMN(K$2)/5)+2,FALSE)*SUMIFS('IEA-MethaneAbatement-US'!$M:$M,'IEA-MethaneAbatement-US'!$N:$N,"&lt;"&amp;$B42,'IEA-MethaneAbatement-US'!$N:$N,"&gt;="&amp;$A42,'IEA-MethaneAbatement-US'!$L:$L,$B$1))+(VLOOKUP($C$1,'Multipliers and Adjustments'!$A$70:$I$86,TRUNC(COLUMN(K$2)/5)+2,FALSE)*SUMIFS('IEA-MethaneAbatement-US'!$M:$M,'IEA-MethaneAbatement-US'!$N:$N,"&lt;"&amp;$B42,'IEA-MethaneAbatement-US'!$N:$N,"&gt;="&amp;$A42,'IEA-MethaneAbatement-US'!$L:$L,$C$1))+(VLOOKUP($D$1,'Multipliers and Adjustments'!$A$70:$I$86,TRUNC(COLUMN(K$2)/5)+2,FALSE)*SUMIFS('IEA-MethaneAbatement-US'!$M:$M,'IEA-MethaneAbatement-US'!$N:$N,"&lt;"&amp;$B42,'IEA-MethaneAbatement-US'!$N:$N,"&gt;="&amp;$A42,'IEA-MethaneAbatement-US'!$L:$L,$D$1)))*'State Downscaling Multipliers'!$B$7*(1+'EPA to IEA Scaling'!O$10)</f>
        <v>0</v>
      </c>
      <c r="L42" s="58">
        <f>((VLOOKUP($B$1,'Multipliers and Adjustments'!$A$70:$I$86,TRUNC(COLUMN(L$2)/5)+2,FALSE)*SUMIFS('IEA-MethaneAbatement-US'!$M:$M,'IEA-MethaneAbatement-US'!$N:$N,"&lt;"&amp;$B42,'IEA-MethaneAbatement-US'!$N:$N,"&gt;="&amp;$A42,'IEA-MethaneAbatement-US'!$L:$L,$B$1))+(VLOOKUP($C$1,'Multipliers and Adjustments'!$A$70:$I$86,TRUNC(COLUMN(L$2)/5)+2,FALSE)*SUMIFS('IEA-MethaneAbatement-US'!$M:$M,'IEA-MethaneAbatement-US'!$N:$N,"&lt;"&amp;$B42,'IEA-MethaneAbatement-US'!$N:$N,"&gt;="&amp;$A42,'IEA-MethaneAbatement-US'!$L:$L,$C$1))+(VLOOKUP($D$1,'Multipliers and Adjustments'!$A$70:$I$86,TRUNC(COLUMN(L$2)/5)+2,FALSE)*SUMIFS('IEA-MethaneAbatement-US'!$M:$M,'IEA-MethaneAbatement-US'!$N:$N,"&lt;"&amp;$B42,'IEA-MethaneAbatement-US'!$N:$N,"&gt;="&amp;$A42,'IEA-MethaneAbatement-US'!$L:$L,$D$1)))*'State Downscaling Multipliers'!$B$7*(1+'EPA to IEA Scaling'!P$10)</f>
        <v>0</v>
      </c>
      <c r="M42" s="163">
        <f>((VLOOKUP($B$1,'Multipliers and Adjustments'!$A$70:$I$86,TRUNC(COLUMN(M$2)/5)+2,FALSE)*SUMIFS('IEA-MethaneAbatement-US'!$M:$M,'IEA-MethaneAbatement-US'!$N:$N,"&lt;"&amp;$B42,'IEA-MethaneAbatement-US'!$N:$N,"&gt;="&amp;$A42,'IEA-MethaneAbatement-US'!$L:$L,$B$1))+(VLOOKUP($C$1,'Multipliers and Adjustments'!$A$70:$I$86,TRUNC(COLUMN(M$2)/5)+2,FALSE)*SUMIFS('IEA-MethaneAbatement-US'!$M:$M,'IEA-MethaneAbatement-US'!$N:$N,"&lt;"&amp;$B42,'IEA-MethaneAbatement-US'!$N:$N,"&gt;="&amp;$A42,'IEA-MethaneAbatement-US'!$L:$L,$C$1))+(VLOOKUP($D$1,'Multipliers and Adjustments'!$A$70:$I$86,TRUNC(COLUMN(M$2)/5)+2,FALSE)*SUMIFS('IEA-MethaneAbatement-US'!$M:$M,'IEA-MethaneAbatement-US'!$N:$N,"&lt;"&amp;$B42,'IEA-MethaneAbatement-US'!$N:$N,"&gt;="&amp;$A42,'IEA-MethaneAbatement-US'!$L:$L,$D$1)))*'State Downscaling Multipliers'!$B$7*(1+'EPA to IEA Scaling'!Q$10)</f>
        <v>0</v>
      </c>
      <c r="N42" s="58">
        <f>((VLOOKUP($B$1,'Multipliers and Adjustments'!$A$70:$I$86,TRUNC(COLUMN(N$2)/5)+2,FALSE)*SUMIFS('IEA-MethaneAbatement-US'!$M:$M,'IEA-MethaneAbatement-US'!$N:$N,"&lt;"&amp;$B42,'IEA-MethaneAbatement-US'!$N:$N,"&gt;="&amp;$A42,'IEA-MethaneAbatement-US'!$L:$L,$B$1))+(VLOOKUP($C$1,'Multipliers and Adjustments'!$A$70:$I$86,TRUNC(COLUMN(N$2)/5)+2,FALSE)*SUMIFS('IEA-MethaneAbatement-US'!$M:$M,'IEA-MethaneAbatement-US'!$N:$N,"&lt;"&amp;$B42,'IEA-MethaneAbatement-US'!$N:$N,"&gt;="&amp;$A42,'IEA-MethaneAbatement-US'!$L:$L,$C$1))+(VLOOKUP($D$1,'Multipliers and Adjustments'!$A$70:$I$86,TRUNC(COLUMN(N$2)/5)+2,FALSE)*SUMIFS('IEA-MethaneAbatement-US'!$M:$M,'IEA-MethaneAbatement-US'!$N:$N,"&lt;"&amp;$B42,'IEA-MethaneAbatement-US'!$N:$N,"&gt;="&amp;$A42,'IEA-MethaneAbatement-US'!$L:$L,$D$1)))*'State Downscaling Multipliers'!$B$7*(1+'EPA to IEA Scaling'!R$10)</f>
        <v>0</v>
      </c>
      <c r="O42" s="58">
        <f>((VLOOKUP($B$1,'Multipliers and Adjustments'!$A$70:$I$86,TRUNC(COLUMN(O$2)/5)+2,FALSE)*SUMIFS('IEA-MethaneAbatement-US'!$M:$M,'IEA-MethaneAbatement-US'!$N:$N,"&lt;"&amp;$B42,'IEA-MethaneAbatement-US'!$N:$N,"&gt;="&amp;$A42,'IEA-MethaneAbatement-US'!$L:$L,$B$1))+(VLOOKUP($C$1,'Multipliers and Adjustments'!$A$70:$I$86,TRUNC(COLUMN(O$2)/5)+2,FALSE)*SUMIFS('IEA-MethaneAbatement-US'!$M:$M,'IEA-MethaneAbatement-US'!$N:$N,"&lt;"&amp;$B42,'IEA-MethaneAbatement-US'!$N:$N,"&gt;="&amp;$A42,'IEA-MethaneAbatement-US'!$L:$L,$C$1))+(VLOOKUP($D$1,'Multipliers and Adjustments'!$A$70:$I$86,TRUNC(COLUMN(O$2)/5)+2,FALSE)*SUMIFS('IEA-MethaneAbatement-US'!$M:$M,'IEA-MethaneAbatement-US'!$N:$N,"&lt;"&amp;$B42,'IEA-MethaneAbatement-US'!$N:$N,"&gt;="&amp;$A42,'IEA-MethaneAbatement-US'!$L:$L,$D$1)))*'State Downscaling Multipliers'!$B$7*(1+'EPA to IEA Scaling'!S$10)</f>
        <v>0</v>
      </c>
      <c r="P42" s="58">
        <f>((VLOOKUP($B$1,'Multipliers and Adjustments'!$A$70:$I$86,TRUNC(COLUMN(P$2)/5)+2,FALSE)*SUMIFS('IEA-MethaneAbatement-US'!$M:$M,'IEA-MethaneAbatement-US'!$N:$N,"&lt;"&amp;$B42,'IEA-MethaneAbatement-US'!$N:$N,"&gt;="&amp;$A42,'IEA-MethaneAbatement-US'!$L:$L,$B$1))+(VLOOKUP($C$1,'Multipliers and Adjustments'!$A$70:$I$86,TRUNC(COLUMN(P$2)/5)+2,FALSE)*SUMIFS('IEA-MethaneAbatement-US'!$M:$M,'IEA-MethaneAbatement-US'!$N:$N,"&lt;"&amp;$B42,'IEA-MethaneAbatement-US'!$N:$N,"&gt;="&amp;$A42,'IEA-MethaneAbatement-US'!$L:$L,$C$1))+(VLOOKUP($D$1,'Multipliers and Adjustments'!$A$70:$I$86,TRUNC(COLUMN(P$2)/5)+2,FALSE)*SUMIFS('IEA-MethaneAbatement-US'!$M:$M,'IEA-MethaneAbatement-US'!$N:$N,"&lt;"&amp;$B42,'IEA-MethaneAbatement-US'!$N:$N,"&gt;="&amp;$A42,'IEA-MethaneAbatement-US'!$L:$L,$D$1)))*'State Downscaling Multipliers'!$B$7*(1+'EPA to IEA Scaling'!T$10)</f>
        <v>0</v>
      </c>
      <c r="Q42" s="58">
        <f>((VLOOKUP($B$1,'Multipliers and Adjustments'!$A$70:$I$86,TRUNC(COLUMN(Q$2)/5)+2,FALSE)*SUMIFS('IEA-MethaneAbatement-US'!$M:$M,'IEA-MethaneAbatement-US'!$N:$N,"&lt;"&amp;$B42,'IEA-MethaneAbatement-US'!$N:$N,"&gt;="&amp;$A42,'IEA-MethaneAbatement-US'!$L:$L,$B$1))+(VLOOKUP($C$1,'Multipliers and Adjustments'!$A$70:$I$86,TRUNC(COLUMN(Q$2)/5)+2,FALSE)*SUMIFS('IEA-MethaneAbatement-US'!$M:$M,'IEA-MethaneAbatement-US'!$N:$N,"&lt;"&amp;$B42,'IEA-MethaneAbatement-US'!$N:$N,"&gt;="&amp;$A42,'IEA-MethaneAbatement-US'!$L:$L,$C$1))+(VLOOKUP($D$1,'Multipliers and Adjustments'!$A$70:$I$86,TRUNC(COLUMN(Q$2)/5)+2,FALSE)*SUMIFS('IEA-MethaneAbatement-US'!$M:$M,'IEA-MethaneAbatement-US'!$N:$N,"&lt;"&amp;$B42,'IEA-MethaneAbatement-US'!$N:$N,"&gt;="&amp;$A42,'IEA-MethaneAbatement-US'!$L:$L,$D$1)))*'State Downscaling Multipliers'!$B$7*(1+'EPA to IEA Scaling'!U$10)</f>
        <v>0</v>
      </c>
      <c r="R42" s="163">
        <f>((VLOOKUP($B$1,'Multipliers and Adjustments'!$A$70:$I$86,TRUNC(COLUMN(R$2)/5)+2,FALSE)*SUMIFS('IEA-MethaneAbatement-US'!$M:$M,'IEA-MethaneAbatement-US'!$N:$N,"&lt;"&amp;$B42,'IEA-MethaneAbatement-US'!$N:$N,"&gt;="&amp;$A42,'IEA-MethaneAbatement-US'!$L:$L,$B$1))+(VLOOKUP($C$1,'Multipliers and Adjustments'!$A$70:$I$86,TRUNC(COLUMN(R$2)/5)+2,FALSE)*SUMIFS('IEA-MethaneAbatement-US'!$M:$M,'IEA-MethaneAbatement-US'!$N:$N,"&lt;"&amp;$B42,'IEA-MethaneAbatement-US'!$N:$N,"&gt;="&amp;$A42,'IEA-MethaneAbatement-US'!$L:$L,$C$1))+(VLOOKUP($D$1,'Multipliers and Adjustments'!$A$70:$I$86,TRUNC(COLUMN(R$2)/5)+2,FALSE)*SUMIFS('IEA-MethaneAbatement-US'!$M:$M,'IEA-MethaneAbatement-US'!$N:$N,"&lt;"&amp;$B42,'IEA-MethaneAbatement-US'!$N:$N,"&gt;="&amp;$A42,'IEA-MethaneAbatement-US'!$L:$L,$D$1)))*'State Downscaling Multipliers'!$B$7*(1+'EPA to IEA Scaling'!V$10)</f>
        <v>0</v>
      </c>
      <c r="S42" s="58">
        <f>((VLOOKUP($B$1,'Multipliers and Adjustments'!$A$70:$I$86,TRUNC(COLUMN(S$2)/5)+2,FALSE)*SUMIFS('IEA-MethaneAbatement-US'!$M:$M,'IEA-MethaneAbatement-US'!$N:$N,"&lt;"&amp;$B42,'IEA-MethaneAbatement-US'!$N:$N,"&gt;="&amp;$A42,'IEA-MethaneAbatement-US'!$L:$L,$B$1))+(VLOOKUP($C$1,'Multipliers and Adjustments'!$A$70:$I$86,TRUNC(COLUMN(S$2)/5)+2,FALSE)*SUMIFS('IEA-MethaneAbatement-US'!$M:$M,'IEA-MethaneAbatement-US'!$N:$N,"&lt;"&amp;$B42,'IEA-MethaneAbatement-US'!$N:$N,"&gt;="&amp;$A42,'IEA-MethaneAbatement-US'!$L:$L,$C$1))+(VLOOKUP($D$1,'Multipliers and Adjustments'!$A$70:$I$86,TRUNC(COLUMN(S$2)/5)+2,FALSE)*SUMIFS('IEA-MethaneAbatement-US'!$M:$M,'IEA-MethaneAbatement-US'!$N:$N,"&lt;"&amp;$B42,'IEA-MethaneAbatement-US'!$N:$N,"&gt;="&amp;$A42,'IEA-MethaneAbatement-US'!$L:$L,$D$1)))*'State Downscaling Multipliers'!$B$7*(1+'EPA to IEA Scaling'!W$10)</f>
        <v>0</v>
      </c>
      <c r="T42" s="58">
        <f>((VLOOKUP($B$1,'Multipliers and Adjustments'!$A$70:$I$86,TRUNC(COLUMN(T$2)/5)+2,FALSE)*SUMIFS('IEA-MethaneAbatement-US'!$M:$M,'IEA-MethaneAbatement-US'!$N:$N,"&lt;"&amp;$B42,'IEA-MethaneAbatement-US'!$N:$N,"&gt;="&amp;$A42,'IEA-MethaneAbatement-US'!$L:$L,$B$1))+(VLOOKUP($C$1,'Multipliers and Adjustments'!$A$70:$I$86,TRUNC(COLUMN(T$2)/5)+2,FALSE)*SUMIFS('IEA-MethaneAbatement-US'!$M:$M,'IEA-MethaneAbatement-US'!$N:$N,"&lt;"&amp;$B42,'IEA-MethaneAbatement-US'!$N:$N,"&gt;="&amp;$A42,'IEA-MethaneAbatement-US'!$L:$L,$C$1))+(VLOOKUP($D$1,'Multipliers and Adjustments'!$A$70:$I$86,TRUNC(COLUMN(T$2)/5)+2,FALSE)*SUMIFS('IEA-MethaneAbatement-US'!$M:$M,'IEA-MethaneAbatement-US'!$N:$N,"&lt;"&amp;$B42,'IEA-MethaneAbatement-US'!$N:$N,"&gt;="&amp;$A42,'IEA-MethaneAbatement-US'!$L:$L,$D$1)))*'State Downscaling Multipliers'!$B$7*(1+'EPA to IEA Scaling'!X$10)</f>
        <v>0</v>
      </c>
      <c r="U42" s="58">
        <f>((VLOOKUP($B$1,'Multipliers and Adjustments'!$A$70:$I$86,TRUNC(COLUMN(U$2)/5)+2,FALSE)*SUMIFS('IEA-MethaneAbatement-US'!$M:$M,'IEA-MethaneAbatement-US'!$N:$N,"&lt;"&amp;$B42,'IEA-MethaneAbatement-US'!$N:$N,"&gt;="&amp;$A42,'IEA-MethaneAbatement-US'!$L:$L,$B$1))+(VLOOKUP($C$1,'Multipliers and Adjustments'!$A$70:$I$86,TRUNC(COLUMN(U$2)/5)+2,FALSE)*SUMIFS('IEA-MethaneAbatement-US'!$M:$M,'IEA-MethaneAbatement-US'!$N:$N,"&lt;"&amp;$B42,'IEA-MethaneAbatement-US'!$N:$N,"&gt;="&amp;$A42,'IEA-MethaneAbatement-US'!$L:$L,$C$1))+(VLOOKUP($D$1,'Multipliers and Adjustments'!$A$70:$I$86,TRUNC(COLUMN(U$2)/5)+2,FALSE)*SUMIFS('IEA-MethaneAbatement-US'!$M:$M,'IEA-MethaneAbatement-US'!$N:$N,"&lt;"&amp;$B42,'IEA-MethaneAbatement-US'!$N:$N,"&gt;="&amp;$A42,'IEA-MethaneAbatement-US'!$L:$L,$D$1)))*'State Downscaling Multipliers'!$B$7*(1+'EPA to IEA Scaling'!Y$10)</f>
        <v>0</v>
      </c>
      <c r="V42" s="58">
        <f>((VLOOKUP($B$1,'Multipliers and Adjustments'!$A$70:$I$86,TRUNC(COLUMN(V$2)/5)+2,FALSE)*SUMIFS('IEA-MethaneAbatement-US'!$M:$M,'IEA-MethaneAbatement-US'!$N:$N,"&lt;"&amp;$B42,'IEA-MethaneAbatement-US'!$N:$N,"&gt;="&amp;$A42,'IEA-MethaneAbatement-US'!$L:$L,$B$1))+(VLOOKUP($C$1,'Multipliers and Adjustments'!$A$70:$I$86,TRUNC(COLUMN(V$2)/5)+2,FALSE)*SUMIFS('IEA-MethaneAbatement-US'!$M:$M,'IEA-MethaneAbatement-US'!$N:$N,"&lt;"&amp;$B42,'IEA-MethaneAbatement-US'!$N:$N,"&gt;="&amp;$A42,'IEA-MethaneAbatement-US'!$L:$L,$C$1))+(VLOOKUP($D$1,'Multipliers and Adjustments'!$A$70:$I$86,TRUNC(COLUMN(V$2)/5)+2,FALSE)*SUMIFS('IEA-MethaneAbatement-US'!$M:$M,'IEA-MethaneAbatement-US'!$N:$N,"&lt;"&amp;$B42,'IEA-MethaneAbatement-US'!$N:$N,"&gt;="&amp;$A42,'IEA-MethaneAbatement-US'!$L:$L,$D$1)))*'State Downscaling Multipliers'!$B$7*(1+'EPA to IEA Scaling'!Z$10)</f>
        <v>0</v>
      </c>
      <c r="W42" s="163">
        <f>((VLOOKUP($B$1,'Multipliers and Adjustments'!$A$70:$I$86,TRUNC(COLUMN(W$2)/5)+2,FALSE)*SUMIFS('IEA-MethaneAbatement-US'!$M:$M,'IEA-MethaneAbatement-US'!$N:$N,"&lt;"&amp;$B42,'IEA-MethaneAbatement-US'!$N:$N,"&gt;="&amp;$A42,'IEA-MethaneAbatement-US'!$L:$L,$B$1))+(VLOOKUP($C$1,'Multipliers and Adjustments'!$A$70:$I$86,TRUNC(COLUMN(W$2)/5)+2,FALSE)*SUMIFS('IEA-MethaneAbatement-US'!$M:$M,'IEA-MethaneAbatement-US'!$N:$N,"&lt;"&amp;$B42,'IEA-MethaneAbatement-US'!$N:$N,"&gt;="&amp;$A42,'IEA-MethaneAbatement-US'!$L:$L,$C$1))+(VLOOKUP($D$1,'Multipliers and Adjustments'!$A$70:$I$86,TRUNC(COLUMN(W$2)/5)+2,FALSE)*SUMIFS('IEA-MethaneAbatement-US'!$M:$M,'IEA-MethaneAbatement-US'!$N:$N,"&lt;"&amp;$B42,'IEA-MethaneAbatement-US'!$N:$N,"&gt;="&amp;$A42,'IEA-MethaneAbatement-US'!$L:$L,$D$1)))*'State Downscaling Multipliers'!$B$7*(1+'EPA to IEA Scaling'!AA$10)</f>
        <v>0</v>
      </c>
      <c r="X42" s="58">
        <f>((VLOOKUP($B$1,'Multipliers and Adjustments'!$A$70:$I$86,TRUNC(COLUMN(X$2)/5)+2,FALSE)*SUMIFS('IEA-MethaneAbatement-US'!$M:$M,'IEA-MethaneAbatement-US'!$N:$N,"&lt;"&amp;$B42,'IEA-MethaneAbatement-US'!$N:$N,"&gt;="&amp;$A42,'IEA-MethaneAbatement-US'!$L:$L,$B$1))+(VLOOKUP($C$1,'Multipliers and Adjustments'!$A$70:$I$86,TRUNC(COLUMN(X$2)/5)+2,FALSE)*SUMIFS('IEA-MethaneAbatement-US'!$M:$M,'IEA-MethaneAbatement-US'!$N:$N,"&lt;"&amp;$B42,'IEA-MethaneAbatement-US'!$N:$N,"&gt;="&amp;$A42,'IEA-MethaneAbatement-US'!$L:$L,$C$1))+(VLOOKUP($D$1,'Multipliers and Adjustments'!$A$70:$I$86,TRUNC(COLUMN(X$2)/5)+2,FALSE)*SUMIFS('IEA-MethaneAbatement-US'!$M:$M,'IEA-MethaneAbatement-US'!$N:$N,"&lt;"&amp;$B42,'IEA-MethaneAbatement-US'!$N:$N,"&gt;="&amp;$A42,'IEA-MethaneAbatement-US'!$L:$L,$D$1)))*'State Downscaling Multipliers'!$B$7*(1+'EPA to IEA Scaling'!AB$10)</f>
        <v>0</v>
      </c>
      <c r="Y42" s="58">
        <f>((VLOOKUP($B$1,'Multipliers and Adjustments'!$A$70:$I$86,TRUNC(COLUMN(Y$2)/5)+2,FALSE)*SUMIFS('IEA-MethaneAbatement-US'!$M:$M,'IEA-MethaneAbatement-US'!$N:$N,"&lt;"&amp;$B42,'IEA-MethaneAbatement-US'!$N:$N,"&gt;="&amp;$A42,'IEA-MethaneAbatement-US'!$L:$L,$B$1))+(VLOOKUP($C$1,'Multipliers and Adjustments'!$A$70:$I$86,TRUNC(COLUMN(Y$2)/5)+2,FALSE)*SUMIFS('IEA-MethaneAbatement-US'!$M:$M,'IEA-MethaneAbatement-US'!$N:$N,"&lt;"&amp;$B42,'IEA-MethaneAbatement-US'!$N:$N,"&gt;="&amp;$A42,'IEA-MethaneAbatement-US'!$L:$L,$C$1))+(VLOOKUP($D$1,'Multipliers and Adjustments'!$A$70:$I$86,TRUNC(COLUMN(Y$2)/5)+2,FALSE)*SUMIFS('IEA-MethaneAbatement-US'!$M:$M,'IEA-MethaneAbatement-US'!$N:$N,"&lt;"&amp;$B42,'IEA-MethaneAbatement-US'!$N:$N,"&gt;="&amp;$A42,'IEA-MethaneAbatement-US'!$L:$L,$D$1)))*'State Downscaling Multipliers'!$B$7*(1+'EPA to IEA Scaling'!AC$10)</f>
        <v>0</v>
      </c>
      <c r="Z42" s="58">
        <f>((VLOOKUP($B$1,'Multipliers and Adjustments'!$A$70:$I$86,TRUNC(COLUMN(Z$2)/5)+2,FALSE)*SUMIFS('IEA-MethaneAbatement-US'!$M:$M,'IEA-MethaneAbatement-US'!$N:$N,"&lt;"&amp;$B42,'IEA-MethaneAbatement-US'!$N:$N,"&gt;="&amp;$A42,'IEA-MethaneAbatement-US'!$L:$L,$B$1))+(VLOOKUP($C$1,'Multipliers and Adjustments'!$A$70:$I$86,TRUNC(COLUMN(Z$2)/5)+2,FALSE)*SUMIFS('IEA-MethaneAbatement-US'!$M:$M,'IEA-MethaneAbatement-US'!$N:$N,"&lt;"&amp;$B42,'IEA-MethaneAbatement-US'!$N:$N,"&gt;="&amp;$A42,'IEA-MethaneAbatement-US'!$L:$L,$C$1))+(VLOOKUP($D$1,'Multipliers and Adjustments'!$A$70:$I$86,TRUNC(COLUMN(Z$2)/5)+2,FALSE)*SUMIFS('IEA-MethaneAbatement-US'!$M:$M,'IEA-MethaneAbatement-US'!$N:$N,"&lt;"&amp;$B42,'IEA-MethaneAbatement-US'!$N:$N,"&gt;="&amp;$A42,'IEA-MethaneAbatement-US'!$L:$L,$D$1)))*'State Downscaling Multipliers'!$B$7*(1+'EPA to IEA Scaling'!AD$10)</f>
        <v>0</v>
      </c>
      <c r="AA42" s="58">
        <f>((VLOOKUP($B$1,'Multipliers and Adjustments'!$A$70:$I$86,TRUNC(COLUMN(AA$2)/5)+2,FALSE)*SUMIFS('IEA-MethaneAbatement-US'!$M:$M,'IEA-MethaneAbatement-US'!$N:$N,"&lt;"&amp;$B42,'IEA-MethaneAbatement-US'!$N:$N,"&gt;="&amp;$A42,'IEA-MethaneAbatement-US'!$L:$L,$B$1))+(VLOOKUP($C$1,'Multipliers and Adjustments'!$A$70:$I$86,TRUNC(COLUMN(AA$2)/5)+2,FALSE)*SUMIFS('IEA-MethaneAbatement-US'!$M:$M,'IEA-MethaneAbatement-US'!$N:$N,"&lt;"&amp;$B42,'IEA-MethaneAbatement-US'!$N:$N,"&gt;="&amp;$A42,'IEA-MethaneAbatement-US'!$L:$L,$C$1))+(VLOOKUP($D$1,'Multipliers and Adjustments'!$A$70:$I$86,TRUNC(COLUMN(AA$2)/5)+2,FALSE)*SUMIFS('IEA-MethaneAbatement-US'!$M:$M,'IEA-MethaneAbatement-US'!$N:$N,"&lt;"&amp;$B42,'IEA-MethaneAbatement-US'!$N:$N,"&gt;="&amp;$A42,'IEA-MethaneAbatement-US'!$L:$L,$D$1)))*'State Downscaling Multipliers'!$B$7*(1+'EPA to IEA Scaling'!AE$10)</f>
        <v>0</v>
      </c>
      <c r="AB42" s="163">
        <f>((VLOOKUP($B$1,'Multipliers and Adjustments'!$A$70:$I$86,TRUNC(COLUMN(AB$2)/5)+2,FALSE)*SUMIFS('IEA-MethaneAbatement-US'!$M:$M,'IEA-MethaneAbatement-US'!$N:$N,"&lt;"&amp;$B42,'IEA-MethaneAbatement-US'!$N:$N,"&gt;="&amp;$A42,'IEA-MethaneAbatement-US'!$L:$L,$B$1))+(VLOOKUP($C$1,'Multipliers and Adjustments'!$A$70:$I$86,TRUNC(COLUMN(AB$2)/5)+2,FALSE)*SUMIFS('IEA-MethaneAbatement-US'!$M:$M,'IEA-MethaneAbatement-US'!$N:$N,"&lt;"&amp;$B42,'IEA-MethaneAbatement-US'!$N:$N,"&gt;="&amp;$A42,'IEA-MethaneAbatement-US'!$L:$L,$C$1))+(VLOOKUP($D$1,'Multipliers and Adjustments'!$A$70:$I$86,TRUNC(COLUMN(AB$2)/5)+2,FALSE)*SUMIFS('IEA-MethaneAbatement-US'!$M:$M,'IEA-MethaneAbatement-US'!$N:$N,"&lt;"&amp;$B42,'IEA-MethaneAbatement-US'!$N:$N,"&gt;="&amp;$A42,'IEA-MethaneAbatement-US'!$L:$L,$D$1)))*'State Downscaling Multipliers'!$B$7*(1+'EPA to IEA Scaling'!AF$10)</f>
        <v>0</v>
      </c>
      <c r="AC42" s="58">
        <f>((VLOOKUP($B$1,'Multipliers and Adjustments'!$A$70:$I$86,TRUNC(COLUMN(AC$2)/5)+2,FALSE)*SUMIFS('IEA-MethaneAbatement-US'!$M:$M,'IEA-MethaneAbatement-US'!$N:$N,"&lt;"&amp;$B42,'IEA-MethaneAbatement-US'!$N:$N,"&gt;="&amp;$A42,'IEA-MethaneAbatement-US'!$L:$L,$B$1))+(VLOOKUP($C$1,'Multipliers and Adjustments'!$A$70:$I$86,TRUNC(COLUMN(AC$2)/5)+2,FALSE)*SUMIFS('IEA-MethaneAbatement-US'!$M:$M,'IEA-MethaneAbatement-US'!$N:$N,"&lt;"&amp;$B42,'IEA-MethaneAbatement-US'!$N:$N,"&gt;="&amp;$A42,'IEA-MethaneAbatement-US'!$L:$L,$C$1))+(VLOOKUP($D$1,'Multipliers and Adjustments'!$A$70:$I$86,TRUNC(COLUMN(AC$2)/5)+2,FALSE)*SUMIFS('IEA-MethaneAbatement-US'!$M:$M,'IEA-MethaneAbatement-US'!$N:$N,"&lt;"&amp;$B42,'IEA-MethaneAbatement-US'!$N:$N,"&gt;="&amp;$A42,'IEA-MethaneAbatement-US'!$L:$L,$D$1)))*'State Downscaling Multipliers'!$B$7*(1+'EPA to IEA Scaling'!AG$10)</f>
        <v>0</v>
      </c>
      <c r="AD42" s="58">
        <f>((VLOOKUP($B$1,'Multipliers and Adjustments'!$A$70:$I$86,TRUNC(COLUMN(AD$2)/5)+2,FALSE)*SUMIFS('IEA-MethaneAbatement-US'!$M:$M,'IEA-MethaneAbatement-US'!$N:$N,"&lt;"&amp;$B42,'IEA-MethaneAbatement-US'!$N:$N,"&gt;="&amp;$A42,'IEA-MethaneAbatement-US'!$L:$L,$B$1))+(VLOOKUP($C$1,'Multipliers and Adjustments'!$A$70:$I$86,TRUNC(COLUMN(AD$2)/5)+2,FALSE)*SUMIFS('IEA-MethaneAbatement-US'!$M:$M,'IEA-MethaneAbatement-US'!$N:$N,"&lt;"&amp;$B42,'IEA-MethaneAbatement-US'!$N:$N,"&gt;="&amp;$A42,'IEA-MethaneAbatement-US'!$L:$L,$C$1))+(VLOOKUP($D$1,'Multipliers and Adjustments'!$A$70:$I$86,TRUNC(COLUMN(AD$2)/5)+2,FALSE)*SUMIFS('IEA-MethaneAbatement-US'!$M:$M,'IEA-MethaneAbatement-US'!$N:$N,"&lt;"&amp;$B42,'IEA-MethaneAbatement-US'!$N:$N,"&gt;="&amp;$A42,'IEA-MethaneAbatement-US'!$L:$L,$D$1)))*'State Downscaling Multipliers'!$B$7*(1+'EPA to IEA Scaling'!AH$10)</f>
        <v>0</v>
      </c>
      <c r="AE42" s="58">
        <f>((VLOOKUP($B$1,'Multipliers and Adjustments'!$A$70:$I$86,TRUNC(COLUMN(AE$2)/5)+2,FALSE)*SUMIFS('IEA-MethaneAbatement-US'!$M:$M,'IEA-MethaneAbatement-US'!$N:$N,"&lt;"&amp;$B42,'IEA-MethaneAbatement-US'!$N:$N,"&gt;="&amp;$A42,'IEA-MethaneAbatement-US'!$L:$L,$B$1))+(VLOOKUP($C$1,'Multipliers and Adjustments'!$A$70:$I$86,TRUNC(COLUMN(AE$2)/5)+2,FALSE)*SUMIFS('IEA-MethaneAbatement-US'!$M:$M,'IEA-MethaneAbatement-US'!$N:$N,"&lt;"&amp;$B42,'IEA-MethaneAbatement-US'!$N:$N,"&gt;="&amp;$A42,'IEA-MethaneAbatement-US'!$L:$L,$C$1))+(VLOOKUP($D$1,'Multipliers and Adjustments'!$A$70:$I$86,TRUNC(COLUMN(AE$2)/5)+2,FALSE)*SUMIFS('IEA-MethaneAbatement-US'!$M:$M,'IEA-MethaneAbatement-US'!$N:$N,"&lt;"&amp;$B42,'IEA-MethaneAbatement-US'!$N:$N,"&gt;="&amp;$A42,'IEA-MethaneAbatement-US'!$L:$L,$D$1)))*'State Downscaling Multipliers'!$B$7*(1+'EPA to IEA Scaling'!AI$10)</f>
        <v>0</v>
      </c>
      <c r="AF42" s="58">
        <f>((VLOOKUP($B$1,'Multipliers and Adjustments'!$A$70:$I$86,TRUNC(COLUMN(AF$2)/5)+2,FALSE)*SUMIFS('IEA-MethaneAbatement-US'!$M:$M,'IEA-MethaneAbatement-US'!$N:$N,"&lt;"&amp;$B42,'IEA-MethaneAbatement-US'!$N:$N,"&gt;="&amp;$A42,'IEA-MethaneAbatement-US'!$L:$L,$B$1))+(VLOOKUP($C$1,'Multipliers and Adjustments'!$A$70:$I$86,TRUNC(COLUMN(AF$2)/5)+2,FALSE)*SUMIFS('IEA-MethaneAbatement-US'!$M:$M,'IEA-MethaneAbatement-US'!$N:$N,"&lt;"&amp;$B42,'IEA-MethaneAbatement-US'!$N:$N,"&gt;="&amp;$A42,'IEA-MethaneAbatement-US'!$L:$L,$C$1))+(VLOOKUP($D$1,'Multipliers and Adjustments'!$A$70:$I$86,TRUNC(COLUMN(AF$2)/5)+2,FALSE)*SUMIFS('IEA-MethaneAbatement-US'!$M:$M,'IEA-MethaneAbatement-US'!$N:$N,"&lt;"&amp;$B42,'IEA-MethaneAbatement-US'!$N:$N,"&gt;="&amp;$A42,'IEA-MethaneAbatement-US'!$L:$L,$D$1)))*'State Downscaling Multipliers'!$B$7*(1+'EPA to IEA Scaling'!AJ$10)</f>
        <v>0</v>
      </c>
      <c r="AG42" s="163">
        <f>((VLOOKUP($B$1,'Multipliers and Adjustments'!$A$70:$I$86,TRUNC(COLUMN(AG$2)/5)+2,FALSE)*SUMIFS('IEA-MethaneAbatement-US'!$M:$M,'IEA-MethaneAbatement-US'!$N:$N,"&lt;"&amp;$B42,'IEA-MethaneAbatement-US'!$N:$N,"&gt;="&amp;$A42,'IEA-MethaneAbatement-US'!$L:$L,$B$1))+(VLOOKUP($C$1,'Multipliers and Adjustments'!$A$70:$I$86,TRUNC(COLUMN(AG$2)/5)+2,FALSE)*SUMIFS('IEA-MethaneAbatement-US'!$M:$M,'IEA-MethaneAbatement-US'!$N:$N,"&lt;"&amp;$B42,'IEA-MethaneAbatement-US'!$N:$N,"&gt;="&amp;$A42,'IEA-MethaneAbatement-US'!$L:$L,$C$1))+(VLOOKUP($D$1,'Multipliers and Adjustments'!$A$70:$I$86,TRUNC(COLUMN(AG$2)/5)+2,FALSE)*SUMIFS('IEA-MethaneAbatement-US'!$M:$M,'IEA-MethaneAbatement-US'!$N:$N,"&lt;"&amp;$B42,'IEA-MethaneAbatement-US'!$N:$N,"&gt;="&amp;$A42,'IEA-MethaneAbatement-US'!$L:$L,$D$1)))*'State Downscaling Multipliers'!$B$7*(1+'EPA to IEA Scaling'!AK$10)</f>
        <v>0</v>
      </c>
      <c r="AH42" s="58">
        <f>((VLOOKUP($B$1,'Multipliers and Adjustments'!$A$70:$I$86,TRUNC(COLUMN(AH$2)/5)+2,FALSE)*SUMIFS('IEA-MethaneAbatement-US'!$M:$M,'IEA-MethaneAbatement-US'!$N:$N,"&lt;"&amp;$B42,'IEA-MethaneAbatement-US'!$N:$N,"&gt;="&amp;$A42,'IEA-MethaneAbatement-US'!$L:$L,$B$1))+(VLOOKUP($C$1,'Multipliers and Adjustments'!$A$70:$I$86,TRUNC(COLUMN(AH$2)/5)+2,FALSE)*SUMIFS('IEA-MethaneAbatement-US'!$M:$M,'IEA-MethaneAbatement-US'!$N:$N,"&lt;"&amp;$B42,'IEA-MethaneAbatement-US'!$N:$N,"&gt;="&amp;$A42,'IEA-MethaneAbatement-US'!$L:$L,$C$1))+(VLOOKUP($D$1,'Multipliers and Adjustments'!$A$70:$I$86,TRUNC(COLUMN(AH$2)/5)+2,FALSE)*SUMIFS('IEA-MethaneAbatement-US'!$M:$M,'IEA-MethaneAbatement-US'!$N:$N,"&lt;"&amp;$B42,'IEA-MethaneAbatement-US'!$N:$N,"&gt;="&amp;$A42,'IEA-MethaneAbatement-US'!$L:$L,$D$1)))*'State Downscaling Multipliers'!$B$7*(1+'EPA to IEA Scaling'!AL$10)</f>
        <v>0</v>
      </c>
      <c r="AI42" s="58">
        <f>((VLOOKUP($B$1,'Multipliers and Adjustments'!$A$70:$I$86,TRUNC(COLUMN(AI$2)/5)+2,FALSE)*SUMIFS('IEA-MethaneAbatement-US'!$M:$M,'IEA-MethaneAbatement-US'!$N:$N,"&lt;"&amp;$B42,'IEA-MethaneAbatement-US'!$N:$N,"&gt;="&amp;$A42,'IEA-MethaneAbatement-US'!$L:$L,$B$1))+(VLOOKUP($C$1,'Multipliers and Adjustments'!$A$70:$I$86,TRUNC(COLUMN(AI$2)/5)+2,FALSE)*SUMIFS('IEA-MethaneAbatement-US'!$M:$M,'IEA-MethaneAbatement-US'!$N:$N,"&lt;"&amp;$B42,'IEA-MethaneAbatement-US'!$N:$N,"&gt;="&amp;$A42,'IEA-MethaneAbatement-US'!$L:$L,$C$1))+(VLOOKUP($D$1,'Multipliers and Adjustments'!$A$70:$I$86,TRUNC(COLUMN(AI$2)/5)+2,FALSE)*SUMIFS('IEA-MethaneAbatement-US'!$M:$M,'IEA-MethaneAbatement-US'!$N:$N,"&lt;"&amp;$B42,'IEA-MethaneAbatement-US'!$N:$N,"&gt;="&amp;$A42,'IEA-MethaneAbatement-US'!$L:$L,$D$1)))*'State Downscaling Multipliers'!$B$7*(1+'EPA to IEA Scaling'!AM$10)</f>
        <v>0</v>
      </c>
      <c r="AJ42" s="58">
        <f>((VLOOKUP($B$1,'Multipliers and Adjustments'!$A$70:$I$86,TRUNC(COLUMN(AJ$2)/5)+2,FALSE)*SUMIFS('IEA-MethaneAbatement-US'!$M:$M,'IEA-MethaneAbatement-US'!$N:$N,"&lt;"&amp;$B42,'IEA-MethaneAbatement-US'!$N:$N,"&gt;="&amp;$A42,'IEA-MethaneAbatement-US'!$L:$L,$B$1))+(VLOOKUP($C$1,'Multipliers and Adjustments'!$A$70:$I$86,TRUNC(COLUMN(AJ$2)/5)+2,FALSE)*SUMIFS('IEA-MethaneAbatement-US'!$M:$M,'IEA-MethaneAbatement-US'!$N:$N,"&lt;"&amp;$B42,'IEA-MethaneAbatement-US'!$N:$N,"&gt;="&amp;$A42,'IEA-MethaneAbatement-US'!$L:$L,$C$1))+(VLOOKUP($D$1,'Multipliers and Adjustments'!$A$70:$I$86,TRUNC(COLUMN(AJ$2)/5)+2,FALSE)*SUMIFS('IEA-MethaneAbatement-US'!$M:$M,'IEA-MethaneAbatement-US'!$N:$N,"&lt;"&amp;$B42,'IEA-MethaneAbatement-US'!$N:$N,"&gt;="&amp;$A42,'IEA-MethaneAbatement-US'!$L:$L,$D$1)))*'State Downscaling Multipliers'!$B$7*(1+'EPA to IEA Scaling'!AN$10)</f>
        <v>0</v>
      </c>
      <c r="AK42" s="58">
        <f>((VLOOKUP($B$1,'Multipliers and Adjustments'!$A$70:$I$86,TRUNC(COLUMN(AK$2)/5)+2,FALSE)*SUMIFS('IEA-MethaneAbatement-US'!$M:$M,'IEA-MethaneAbatement-US'!$N:$N,"&lt;"&amp;$B42,'IEA-MethaneAbatement-US'!$N:$N,"&gt;="&amp;$A42,'IEA-MethaneAbatement-US'!$L:$L,$B$1))+(VLOOKUP($C$1,'Multipliers and Adjustments'!$A$70:$I$86,TRUNC(COLUMN(AK$2)/5)+2,FALSE)*SUMIFS('IEA-MethaneAbatement-US'!$M:$M,'IEA-MethaneAbatement-US'!$N:$N,"&lt;"&amp;$B42,'IEA-MethaneAbatement-US'!$N:$N,"&gt;="&amp;$A42,'IEA-MethaneAbatement-US'!$L:$L,$C$1))+(VLOOKUP($D$1,'Multipliers and Adjustments'!$A$70:$I$86,TRUNC(COLUMN(AK$2)/5)+2,FALSE)*SUMIFS('IEA-MethaneAbatement-US'!$M:$M,'IEA-MethaneAbatement-US'!$N:$N,"&lt;"&amp;$B42,'IEA-MethaneAbatement-US'!$N:$N,"&gt;="&amp;$A42,'IEA-MethaneAbatement-US'!$L:$L,$D$1)))*'State Downscaling Multipliers'!$B$7*(1+'EPA to IEA Scaling'!AO$10)</f>
        <v>0</v>
      </c>
      <c r="AL42" s="163">
        <f>((VLOOKUP($B$1,'Multipliers and Adjustments'!$A$70:$I$86,TRUNC(COLUMN(AL$2)/5)+2,FALSE)*SUMIFS('IEA-MethaneAbatement-US'!$M:$M,'IEA-MethaneAbatement-US'!$N:$N,"&lt;"&amp;$B42,'IEA-MethaneAbatement-US'!$N:$N,"&gt;="&amp;$A42,'IEA-MethaneAbatement-US'!$L:$L,$B$1))+(VLOOKUP($C$1,'Multipliers and Adjustments'!$A$70:$I$86,TRUNC(COLUMN(AL$2)/5)+2,FALSE)*SUMIFS('IEA-MethaneAbatement-US'!$M:$M,'IEA-MethaneAbatement-US'!$N:$N,"&lt;"&amp;$B42,'IEA-MethaneAbatement-US'!$N:$N,"&gt;="&amp;$A42,'IEA-MethaneAbatement-US'!$L:$L,$C$1))+(VLOOKUP($D$1,'Multipliers and Adjustments'!$A$70:$I$86,TRUNC(COLUMN(AL$2)/5)+2,FALSE)*SUMIFS('IEA-MethaneAbatement-US'!$M:$M,'IEA-MethaneAbatement-US'!$N:$N,"&lt;"&amp;$B42,'IEA-MethaneAbatement-US'!$N:$N,"&gt;="&amp;$A42,'IEA-MethaneAbatement-US'!$L:$L,$D$1)))*'State Downscaling Multipliers'!$B$7*(1+'EPA to IEA Scaling'!AP$10)</f>
        <v>0</v>
      </c>
    </row>
    <row r="43" spans="1:38" ht="15.75" customHeight="1" x14ac:dyDescent="0.25">
      <c r="A43" s="50">
        <f t="shared" si="3"/>
        <v>80</v>
      </c>
      <c r="B43" s="50">
        <f t="shared" si="4"/>
        <v>90</v>
      </c>
      <c r="C43" s="58">
        <f>((VLOOKUP($B$1,'Multipliers and Adjustments'!$A$70:$I$86,TRUNC(COLUMN(C$2)/5)+2,FALSE)*SUMIFS('IEA-MethaneAbatement-US'!$M:$M,'IEA-MethaneAbatement-US'!$N:$N,"&lt;"&amp;$B43,'IEA-MethaneAbatement-US'!$N:$N,"&gt;="&amp;$A43,'IEA-MethaneAbatement-US'!$L:$L,$B$1))+(VLOOKUP($C$1,'Multipliers and Adjustments'!$A$70:$I$86,TRUNC(COLUMN(C$2)/5)+2,FALSE)*SUMIFS('IEA-MethaneAbatement-US'!$M:$M,'IEA-MethaneAbatement-US'!$N:$N,"&lt;"&amp;$B43,'IEA-MethaneAbatement-US'!$N:$N,"&gt;="&amp;$A43,'IEA-MethaneAbatement-US'!$L:$L,$C$1))+(VLOOKUP($D$1,'Multipliers and Adjustments'!$A$70:$I$86,TRUNC(COLUMN(C$2)/5)+2,FALSE)*SUMIFS('IEA-MethaneAbatement-US'!$M:$M,'IEA-MethaneAbatement-US'!$N:$N,"&lt;"&amp;$B43,'IEA-MethaneAbatement-US'!$N:$N,"&gt;="&amp;$A43,'IEA-MethaneAbatement-US'!$L:$L,$D$1)))*'State Downscaling Multipliers'!$B$7*(1+'EPA to IEA Scaling'!G$10)</f>
        <v>0</v>
      </c>
      <c r="D43" s="58">
        <f>((VLOOKUP($B$1,'Multipliers and Adjustments'!$A$70:$I$86,TRUNC(COLUMN(D$2)/5)+2,FALSE)*SUMIFS('IEA-MethaneAbatement-US'!$M:$M,'IEA-MethaneAbatement-US'!$N:$N,"&lt;"&amp;$B43,'IEA-MethaneAbatement-US'!$N:$N,"&gt;="&amp;$A43,'IEA-MethaneAbatement-US'!$L:$L,$B$1))+(VLOOKUP($C$1,'Multipliers and Adjustments'!$A$70:$I$86,TRUNC(COLUMN(D$2)/5)+2,FALSE)*SUMIFS('IEA-MethaneAbatement-US'!$M:$M,'IEA-MethaneAbatement-US'!$N:$N,"&lt;"&amp;$B43,'IEA-MethaneAbatement-US'!$N:$N,"&gt;="&amp;$A43,'IEA-MethaneAbatement-US'!$L:$L,$C$1))+(VLOOKUP($D$1,'Multipliers and Adjustments'!$A$70:$I$86,TRUNC(COLUMN(D$2)/5)+2,FALSE)*SUMIFS('IEA-MethaneAbatement-US'!$M:$M,'IEA-MethaneAbatement-US'!$N:$N,"&lt;"&amp;$B43,'IEA-MethaneAbatement-US'!$N:$N,"&gt;="&amp;$A43,'IEA-MethaneAbatement-US'!$L:$L,$D$1)))*'State Downscaling Multipliers'!$B$7*(1+'EPA to IEA Scaling'!H$10)</f>
        <v>0</v>
      </c>
      <c r="E43" s="58">
        <f>((VLOOKUP($B$1,'Multipliers and Adjustments'!$A$70:$I$86,TRUNC(COLUMN(E$2)/5)+2,FALSE)*SUMIFS('IEA-MethaneAbatement-US'!$M:$M,'IEA-MethaneAbatement-US'!$N:$N,"&lt;"&amp;$B43,'IEA-MethaneAbatement-US'!$N:$N,"&gt;="&amp;$A43,'IEA-MethaneAbatement-US'!$L:$L,$B$1))+(VLOOKUP($C$1,'Multipliers and Adjustments'!$A$70:$I$86,TRUNC(COLUMN(E$2)/5)+2,FALSE)*SUMIFS('IEA-MethaneAbatement-US'!$M:$M,'IEA-MethaneAbatement-US'!$N:$N,"&lt;"&amp;$B43,'IEA-MethaneAbatement-US'!$N:$N,"&gt;="&amp;$A43,'IEA-MethaneAbatement-US'!$L:$L,$C$1))+(VLOOKUP($D$1,'Multipliers and Adjustments'!$A$70:$I$86,TRUNC(COLUMN(E$2)/5)+2,FALSE)*SUMIFS('IEA-MethaneAbatement-US'!$M:$M,'IEA-MethaneAbatement-US'!$N:$N,"&lt;"&amp;$B43,'IEA-MethaneAbatement-US'!$N:$N,"&gt;="&amp;$A43,'IEA-MethaneAbatement-US'!$L:$L,$D$1)))*'State Downscaling Multipliers'!$B$7*(1+'EPA to IEA Scaling'!I$10)</f>
        <v>0</v>
      </c>
      <c r="F43" s="58">
        <f>((VLOOKUP($B$1,'Multipliers and Adjustments'!$A$70:$I$86,TRUNC(COLUMN(F$2)/5)+2,FALSE)*SUMIFS('IEA-MethaneAbatement-US'!$M:$M,'IEA-MethaneAbatement-US'!$N:$N,"&lt;"&amp;$B43,'IEA-MethaneAbatement-US'!$N:$N,"&gt;="&amp;$A43,'IEA-MethaneAbatement-US'!$L:$L,$B$1))+(VLOOKUP($C$1,'Multipliers and Adjustments'!$A$70:$I$86,TRUNC(COLUMN(F$2)/5)+2,FALSE)*SUMIFS('IEA-MethaneAbatement-US'!$M:$M,'IEA-MethaneAbatement-US'!$N:$N,"&lt;"&amp;$B43,'IEA-MethaneAbatement-US'!$N:$N,"&gt;="&amp;$A43,'IEA-MethaneAbatement-US'!$L:$L,$C$1))+(VLOOKUP($D$1,'Multipliers and Adjustments'!$A$70:$I$86,TRUNC(COLUMN(F$2)/5)+2,FALSE)*SUMIFS('IEA-MethaneAbatement-US'!$M:$M,'IEA-MethaneAbatement-US'!$N:$N,"&lt;"&amp;$B43,'IEA-MethaneAbatement-US'!$N:$N,"&gt;="&amp;$A43,'IEA-MethaneAbatement-US'!$L:$L,$D$1)))*'State Downscaling Multipliers'!$B$7*(1+'EPA to IEA Scaling'!J$10)</f>
        <v>0</v>
      </c>
      <c r="G43" s="162">
        <f>((VLOOKUP($B$1,'Multipliers and Adjustments'!$A$70:$I$86,TRUNC(COLUMN(G$2)/5)+2,FALSE)*SUMIFS('IEA-MethaneAbatement-US'!$M:$M,'IEA-MethaneAbatement-US'!$N:$N,"&lt;"&amp;$B43,'IEA-MethaneAbatement-US'!$N:$N,"&gt;="&amp;$A43,'IEA-MethaneAbatement-US'!$L:$L,$B$1))+(VLOOKUP($C$1,'Multipliers and Adjustments'!$A$70:$I$86,TRUNC(COLUMN(G$2)/5)+2,FALSE)*SUMIFS('IEA-MethaneAbatement-US'!$M:$M,'IEA-MethaneAbatement-US'!$N:$N,"&lt;"&amp;$B43,'IEA-MethaneAbatement-US'!$N:$N,"&gt;="&amp;$A43,'IEA-MethaneAbatement-US'!$L:$L,$C$1))+(VLOOKUP($D$1,'Multipliers and Adjustments'!$A$70:$I$86,TRUNC(COLUMN(G$2)/5)+2,FALSE)*SUMIFS('IEA-MethaneAbatement-US'!$M:$M,'IEA-MethaneAbatement-US'!$N:$N,"&lt;"&amp;$B43,'IEA-MethaneAbatement-US'!$N:$N,"&gt;="&amp;$A43,'IEA-MethaneAbatement-US'!$L:$L,$D$1)))*'State Downscaling Multipliers'!$B$7*(1+'EPA to IEA Scaling'!K$10)</f>
        <v>0</v>
      </c>
      <c r="H43" s="163">
        <f>((VLOOKUP($B$1,'Multipliers and Adjustments'!$A$70:$I$86,TRUNC(COLUMN(H$2)/5)+2,FALSE)*SUMIFS('IEA-MethaneAbatement-US'!$M:$M,'IEA-MethaneAbatement-US'!$N:$N,"&lt;"&amp;$B43,'IEA-MethaneAbatement-US'!$N:$N,"&gt;="&amp;$A43,'IEA-MethaneAbatement-US'!$L:$L,$B$1))+(VLOOKUP($C$1,'Multipliers and Adjustments'!$A$70:$I$86,TRUNC(COLUMN(H$2)/5)+2,FALSE)*SUMIFS('IEA-MethaneAbatement-US'!$M:$M,'IEA-MethaneAbatement-US'!$N:$N,"&lt;"&amp;$B43,'IEA-MethaneAbatement-US'!$N:$N,"&gt;="&amp;$A43,'IEA-MethaneAbatement-US'!$L:$L,$C$1))+(VLOOKUP($D$1,'Multipliers and Adjustments'!$A$70:$I$86,TRUNC(COLUMN(H$2)/5)+2,FALSE)*SUMIFS('IEA-MethaneAbatement-US'!$M:$M,'IEA-MethaneAbatement-US'!$N:$N,"&lt;"&amp;$B43,'IEA-MethaneAbatement-US'!$N:$N,"&gt;="&amp;$A43,'IEA-MethaneAbatement-US'!$L:$L,$D$1)))*'State Downscaling Multipliers'!$B$7*(1+'EPA to IEA Scaling'!L$10)</f>
        <v>0</v>
      </c>
      <c r="I43" s="58">
        <f>((VLOOKUP($B$1,'Multipliers and Adjustments'!$A$70:$I$86,TRUNC(COLUMN(I$2)/5)+2,FALSE)*SUMIFS('IEA-MethaneAbatement-US'!$M:$M,'IEA-MethaneAbatement-US'!$N:$N,"&lt;"&amp;$B43,'IEA-MethaneAbatement-US'!$N:$N,"&gt;="&amp;$A43,'IEA-MethaneAbatement-US'!$L:$L,$B$1))+(VLOOKUP($C$1,'Multipliers and Adjustments'!$A$70:$I$86,TRUNC(COLUMN(I$2)/5)+2,FALSE)*SUMIFS('IEA-MethaneAbatement-US'!$M:$M,'IEA-MethaneAbatement-US'!$N:$N,"&lt;"&amp;$B43,'IEA-MethaneAbatement-US'!$N:$N,"&gt;="&amp;$A43,'IEA-MethaneAbatement-US'!$L:$L,$C$1))+(VLOOKUP($D$1,'Multipliers and Adjustments'!$A$70:$I$86,TRUNC(COLUMN(I$2)/5)+2,FALSE)*SUMIFS('IEA-MethaneAbatement-US'!$M:$M,'IEA-MethaneAbatement-US'!$N:$N,"&lt;"&amp;$B43,'IEA-MethaneAbatement-US'!$N:$N,"&gt;="&amp;$A43,'IEA-MethaneAbatement-US'!$L:$L,$D$1)))*'State Downscaling Multipliers'!$B$7*(1+'EPA to IEA Scaling'!M$10)</f>
        <v>0</v>
      </c>
      <c r="J43" s="58">
        <f>((VLOOKUP($B$1,'Multipliers and Adjustments'!$A$70:$I$86,TRUNC(COLUMN(J$2)/5)+2,FALSE)*SUMIFS('IEA-MethaneAbatement-US'!$M:$M,'IEA-MethaneAbatement-US'!$N:$N,"&lt;"&amp;$B43,'IEA-MethaneAbatement-US'!$N:$N,"&gt;="&amp;$A43,'IEA-MethaneAbatement-US'!$L:$L,$B$1))+(VLOOKUP($C$1,'Multipliers and Adjustments'!$A$70:$I$86,TRUNC(COLUMN(J$2)/5)+2,FALSE)*SUMIFS('IEA-MethaneAbatement-US'!$M:$M,'IEA-MethaneAbatement-US'!$N:$N,"&lt;"&amp;$B43,'IEA-MethaneAbatement-US'!$N:$N,"&gt;="&amp;$A43,'IEA-MethaneAbatement-US'!$L:$L,$C$1))+(VLOOKUP($D$1,'Multipliers and Adjustments'!$A$70:$I$86,TRUNC(COLUMN(J$2)/5)+2,FALSE)*SUMIFS('IEA-MethaneAbatement-US'!$M:$M,'IEA-MethaneAbatement-US'!$N:$N,"&lt;"&amp;$B43,'IEA-MethaneAbatement-US'!$N:$N,"&gt;="&amp;$A43,'IEA-MethaneAbatement-US'!$L:$L,$D$1)))*'State Downscaling Multipliers'!$B$7*(1+'EPA to IEA Scaling'!N$10)</f>
        <v>0</v>
      </c>
      <c r="K43" s="58">
        <f>((VLOOKUP($B$1,'Multipliers and Adjustments'!$A$70:$I$86,TRUNC(COLUMN(K$2)/5)+2,FALSE)*SUMIFS('IEA-MethaneAbatement-US'!$M:$M,'IEA-MethaneAbatement-US'!$N:$N,"&lt;"&amp;$B43,'IEA-MethaneAbatement-US'!$N:$N,"&gt;="&amp;$A43,'IEA-MethaneAbatement-US'!$L:$L,$B$1))+(VLOOKUP($C$1,'Multipliers and Adjustments'!$A$70:$I$86,TRUNC(COLUMN(K$2)/5)+2,FALSE)*SUMIFS('IEA-MethaneAbatement-US'!$M:$M,'IEA-MethaneAbatement-US'!$N:$N,"&lt;"&amp;$B43,'IEA-MethaneAbatement-US'!$N:$N,"&gt;="&amp;$A43,'IEA-MethaneAbatement-US'!$L:$L,$C$1))+(VLOOKUP($D$1,'Multipliers and Adjustments'!$A$70:$I$86,TRUNC(COLUMN(K$2)/5)+2,FALSE)*SUMIFS('IEA-MethaneAbatement-US'!$M:$M,'IEA-MethaneAbatement-US'!$N:$N,"&lt;"&amp;$B43,'IEA-MethaneAbatement-US'!$N:$N,"&gt;="&amp;$A43,'IEA-MethaneAbatement-US'!$L:$L,$D$1)))*'State Downscaling Multipliers'!$B$7*(1+'EPA to IEA Scaling'!O$10)</f>
        <v>0</v>
      </c>
      <c r="L43" s="58">
        <f>((VLOOKUP($B$1,'Multipliers and Adjustments'!$A$70:$I$86,TRUNC(COLUMN(L$2)/5)+2,FALSE)*SUMIFS('IEA-MethaneAbatement-US'!$M:$M,'IEA-MethaneAbatement-US'!$N:$N,"&lt;"&amp;$B43,'IEA-MethaneAbatement-US'!$N:$N,"&gt;="&amp;$A43,'IEA-MethaneAbatement-US'!$L:$L,$B$1))+(VLOOKUP($C$1,'Multipliers and Adjustments'!$A$70:$I$86,TRUNC(COLUMN(L$2)/5)+2,FALSE)*SUMIFS('IEA-MethaneAbatement-US'!$M:$M,'IEA-MethaneAbatement-US'!$N:$N,"&lt;"&amp;$B43,'IEA-MethaneAbatement-US'!$N:$N,"&gt;="&amp;$A43,'IEA-MethaneAbatement-US'!$L:$L,$C$1))+(VLOOKUP($D$1,'Multipliers and Adjustments'!$A$70:$I$86,TRUNC(COLUMN(L$2)/5)+2,FALSE)*SUMIFS('IEA-MethaneAbatement-US'!$M:$M,'IEA-MethaneAbatement-US'!$N:$N,"&lt;"&amp;$B43,'IEA-MethaneAbatement-US'!$N:$N,"&gt;="&amp;$A43,'IEA-MethaneAbatement-US'!$L:$L,$D$1)))*'State Downscaling Multipliers'!$B$7*(1+'EPA to IEA Scaling'!P$10)</f>
        <v>0</v>
      </c>
      <c r="M43" s="163">
        <f>((VLOOKUP($B$1,'Multipliers and Adjustments'!$A$70:$I$86,TRUNC(COLUMN(M$2)/5)+2,FALSE)*SUMIFS('IEA-MethaneAbatement-US'!$M:$M,'IEA-MethaneAbatement-US'!$N:$N,"&lt;"&amp;$B43,'IEA-MethaneAbatement-US'!$N:$N,"&gt;="&amp;$A43,'IEA-MethaneAbatement-US'!$L:$L,$B$1))+(VLOOKUP($C$1,'Multipliers and Adjustments'!$A$70:$I$86,TRUNC(COLUMN(M$2)/5)+2,FALSE)*SUMIFS('IEA-MethaneAbatement-US'!$M:$M,'IEA-MethaneAbatement-US'!$N:$N,"&lt;"&amp;$B43,'IEA-MethaneAbatement-US'!$N:$N,"&gt;="&amp;$A43,'IEA-MethaneAbatement-US'!$L:$L,$C$1))+(VLOOKUP($D$1,'Multipliers and Adjustments'!$A$70:$I$86,TRUNC(COLUMN(M$2)/5)+2,FALSE)*SUMIFS('IEA-MethaneAbatement-US'!$M:$M,'IEA-MethaneAbatement-US'!$N:$N,"&lt;"&amp;$B43,'IEA-MethaneAbatement-US'!$N:$N,"&gt;="&amp;$A43,'IEA-MethaneAbatement-US'!$L:$L,$D$1)))*'State Downscaling Multipliers'!$B$7*(1+'EPA to IEA Scaling'!Q$10)</f>
        <v>0</v>
      </c>
      <c r="N43" s="58">
        <f>((VLOOKUP($B$1,'Multipliers and Adjustments'!$A$70:$I$86,TRUNC(COLUMN(N$2)/5)+2,FALSE)*SUMIFS('IEA-MethaneAbatement-US'!$M:$M,'IEA-MethaneAbatement-US'!$N:$N,"&lt;"&amp;$B43,'IEA-MethaneAbatement-US'!$N:$N,"&gt;="&amp;$A43,'IEA-MethaneAbatement-US'!$L:$L,$B$1))+(VLOOKUP($C$1,'Multipliers and Adjustments'!$A$70:$I$86,TRUNC(COLUMN(N$2)/5)+2,FALSE)*SUMIFS('IEA-MethaneAbatement-US'!$M:$M,'IEA-MethaneAbatement-US'!$N:$N,"&lt;"&amp;$B43,'IEA-MethaneAbatement-US'!$N:$N,"&gt;="&amp;$A43,'IEA-MethaneAbatement-US'!$L:$L,$C$1))+(VLOOKUP($D$1,'Multipliers and Adjustments'!$A$70:$I$86,TRUNC(COLUMN(N$2)/5)+2,FALSE)*SUMIFS('IEA-MethaneAbatement-US'!$M:$M,'IEA-MethaneAbatement-US'!$N:$N,"&lt;"&amp;$B43,'IEA-MethaneAbatement-US'!$N:$N,"&gt;="&amp;$A43,'IEA-MethaneAbatement-US'!$L:$L,$D$1)))*'State Downscaling Multipliers'!$B$7*(1+'EPA to IEA Scaling'!R$10)</f>
        <v>0</v>
      </c>
      <c r="O43" s="58">
        <f>((VLOOKUP($B$1,'Multipliers and Adjustments'!$A$70:$I$86,TRUNC(COLUMN(O$2)/5)+2,FALSE)*SUMIFS('IEA-MethaneAbatement-US'!$M:$M,'IEA-MethaneAbatement-US'!$N:$N,"&lt;"&amp;$B43,'IEA-MethaneAbatement-US'!$N:$N,"&gt;="&amp;$A43,'IEA-MethaneAbatement-US'!$L:$L,$B$1))+(VLOOKUP($C$1,'Multipliers and Adjustments'!$A$70:$I$86,TRUNC(COLUMN(O$2)/5)+2,FALSE)*SUMIFS('IEA-MethaneAbatement-US'!$M:$M,'IEA-MethaneAbatement-US'!$N:$N,"&lt;"&amp;$B43,'IEA-MethaneAbatement-US'!$N:$N,"&gt;="&amp;$A43,'IEA-MethaneAbatement-US'!$L:$L,$C$1))+(VLOOKUP($D$1,'Multipliers and Adjustments'!$A$70:$I$86,TRUNC(COLUMN(O$2)/5)+2,FALSE)*SUMIFS('IEA-MethaneAbatement-US'!$M:$M,'IEA-MethaneAbatement-US'!$N:$N,"&lt;"&amp;$B43,'IEA-MethaneAbatement-US'!$N:$N,"&gt;="&amp;$A43,'IEA-MethaneAbatement-US'!$L:$L,$D$1)))*'State Downscaling Multipliers'!$B$7*(1+'EPA to IEA Scaling'!S$10)</f>
        <v>0</v>
      </c>
      <c r="P43" s="58">
        <f>((VLOOKUP($B$1,'Multipliers and Adjustments'!$A$70:$I$86,TRUNC(COLUMN(P$2)/5)+2,FALSE)*SUMIFS('IEA-MethaneAbatement-US'!$M:$M,'IEA-MethaneAbatement-US'!$N:$N,"&lt;"&amp;$B43,'IEA-MethaneAbatement-US'!$N:$N,"&gt;="&amp;$A43,'IEA-MethaneAbatement-US'!$L:$L,$B$1))+(VLOOKUP($C$1,'Multipliers and Adjustments'!$A$70:$I$86,TRUNC(COLUMN(P$2)/5)+2,FALSE)*SUMIFS('IEA-MethaneAbatement-US'!$M:$M,'IEA-MethaneAbatement-US'!$N:$N,"&lt;"&amp;$B43,'IEA-MethaneAbatement-US'!$N:$N,"&gt;="&amp;$A43,'IEA-MethaneAbatement-US'!$L:$L,$C$1))+(VLOOKUP($D$1,'Multipliers and Adjustments'!$A$70:$I$86,TRUNC(COLUMN(P$2)/5)+2,FALSE)*SUMIFS('IEA-MethaneAbatement-US'!$M:$M,'IEA-MethaneAbatement-US'!$N:$N,"&lt;"&amp;$B43,'IEA-MethaneAbatement-US'!$N:$N,"&gt;="&amp;$A43,'IEA-MethaneAbatement-US'!$L:$L,$D$1)))*'State Downscaling Multipliers'!$B$7*(1+'EPA to IEA Scaling'!T$10)</f>
        <v>0</v>
      </c>
      <c r="Q43" s="58">
        <f>((VLOOKUP($B$1,'Multipliers and Adjustments'!$A$70:$I$86,TRUNC(COLUMN(Q$2)/5)+2,FALSE)*SUMIFS('IEA-MethaneAbatement-US'!$M:$M,'IEA-MethaneAbatement-US'!$N:$N,"&lt;"&amp;$B43,'IEA-MethaneAbatement-US'!$N:$N,"&gt;="&amp;$A43,'IEA-MethaneAbatement-US'!$L:$L,$B$1))+(VLOOKUP($C$1,'Multipliers and Adjustments'!$A$70:$I$86,TRUNC(COLUMN(Q$2)/5)+2,FALSE)*SUMIFS('IEA-MethaneAbatement-US'!$M:$M,'IEA-MethaneAbatement-US'!$N:$N,"&lt;"&amp;$B43,'IEA-MethaneAbatement-US'!$N:$N,"&gt;="&amp;$A43,'IEA-MethaneAbatement-US'!$L:$L,$C$1))+(VLOOKUP($D$1,'Multipliers and Adjustments'!$A$70:$I$86,TRUNC(COLUMN(Q$2)/5)+2,FALSE)*SUMIFS('IEA-MethaneAbatement-US'!$M:$M,'IEA-MethaneAbatement-US'!$N:$N,"&lt;"&amp;$B43,'IEA-MethaneAbatement-US'!$N:$N,"&gt;="&amp;$A43,'IEA-MethaneAbatement-US'!$L:$L,$D$1)))*'State Downscaling Multipliers'!$B$7*(1+'EPA to IEA Scaling'!U$10)</f>
        <v>0</v>
      </c>
      <c r="R43" s="163">
        <f>((VLOOKUP($B$1,'Multipliers and Adjustments'!$A$70:$I$86,TRUNC(COLUMN(R$2)/5)+2,FALSE)*SUMIFS('IEA-MethaneAbatement-US'!$M:$M,'IEA-MethaneAbatement-US'!$N:$N,"&lt;"&amp;$B43,'IEA-MethaneAbatement-US'!$N:$N,"&gt;="&amp;$A43,'IEA-MethaneAbatement-US'!$L:$L,$B$1))+(VLOOKUP($C$1,'Multipliers and Adjustments'!$A$70:$I$86,TRUNC(COLUMN(R$2)/5)+2,FALSE)*SUMIFS('IEA-MethaneAbatement-US'!$M:$M,'IEA-MethaneAbatement-US'!$N:$N,"&lt;"&amp;$B43,'IEA-MethaneAbatement-US'!$N:$N,"&gt;="&amp;$A43,'IEA-MethaneAbatement-US'!$L:$L,$C$1))+(VLOOKUP($D$1,'Multipliers and Adjustments'!$A$70:$I$86,TRUNC(COLUMN(R$2)/5)+2,FALSE)*SUMIFS('IEA-MethaneAbatement-US'!$M:$M,'IEA-MethaneAbatement-US'!$N:$N,"&lt;"&amp;$B43,'IEA-MethaneAbatement-US'!$N:$N,"&gt;="&amp;$A43,'IEA-MethaneAbatement-US'!$L:$L,$D$1)))*'State Downscaling Multipliers'!$B$7*(1+'EPA to IEA Scaling'!V$10)</f>
        <v>0</v>
      </c>
      <c r="S43" s="58">
        <f>((VLOOKUP($B$1,'Multipliers and Adjustments'!$A$70:$I$86,TRUNC(COLUMN(S$2)/5)+2,FALSE)*SUMIFS('IEA-MethaneAbatement-US'!$M:$M,'IEA-MethaneAbatement-US'!$N:$N,"&lt;"&amp;$B43,'IEA-MethaneAbatement-US'!$N:$N,"&gt;="&amp;$A43,'IEA-MethaneAbatement-US'!$L:$L,$B$1))+(VLOOKUP($C$1,'Multipliers and Adjustments'!$A$70:$I$86,TRUNC(COLUMN(S$2)/5)+2,FALSE)*SUMIFS('IEA-MethaneAbatement-US'!$M:$M,'IEA-MethaneAbatement-US'!$N:$N,"&lt;"&amp;$B43,'IEA-MethaneAbatement-US'!$N:$N,"&gt;="&amp;$A43,'IEA-MethaneAbatement-US'!$L:$L,$C$1))+(VLOOKUP($D$1,'Multipliers and Adjustments'!$A$70:$I$86,TRUNC(COLUMN(S$2)/5)+2,FALSE)*SUMIFS('IEA-MethaneAbatement-US'!$M:$M,'IEA-MethaneAbatement-US'!$N:$N,"&lt;"&amp;$B43,'IEA-MethaneAbatement-US'!$N:$N,"&gt;="&amp;$A43,'IEA-MethaneAbatement-US'!$L:$L,$D$1)))*'State Downscaling Multipliers'!$B$7*(1+'EPA to IEA Scaling'!W$10)</f>
        <v>0</v>
      </c>
      <c r="T43" s="58">
        <f>((VLOOKUP($B$1,'Multipliers and Adjustments'!$A$70:$I$86,TRUNC(COLUMN(T$2)/5)+2,FALSE)*SUMIFS('IEA-MethaneAbatement-US'!$M:$M,'IEA-MethaneAbatement-US'!$N:$N,"&lt;"&amp;$B43,'IEA-MethaneAbatement-US'!$N:$N,"&gt;="&amp;$A43,'IEA-MethaneAbatement-US'!$L:$L,$B$1))+(VLOOKUP($C$1,'Multipliers and Adjustments'!$A$70:$I$86,TRUNC(COLUMN(T$2)/5)+2,FALSE)*SUMIFS('IEA-MethaneAbatement-US'!$M:$M,'IEA-MethaneAbatement-US'!$N:$N,"&lt;"&amp;$B43,'IEA-MethaneAbatement-US'!$N:$N,"&gt;="&amp;$A43,'IEA-MethaneAbatement-US'!$L:$L,$C$1))+(VLOOKUP($D$1,'Multipliers and Adjustments'!$A$70:$I$86,TRUNC(COLUMN(T$2)/5)+2,FALSE)*SUMIFS('IEA-MethaneAbatement-US'!$M:$M,'IEA-MethaneAbatement-US'!$N:$N,"&lt;"&amp;$B43,'IEA-MethaneAbatement-US'!$N:$N,"&gt;="&amp;$A43,'IEA-MethaneAbatement-US'!$L:$L,$D$1)))*'State Downscaling Multipliers'!$B$7*(1+'EPA to IEA Scaling'!X$10)</f>
        <v>0</v>
      </c>
      <c r="U43" s="58">
        <f>((VLOOKUP($B$1,'Multipliers and Adjustments'!$A$70:$I$86,TRUNC(COLUMN(U$2)/5)+2,FALSE)*SUMIFS('IEA-MethaneAbatement-US'!$M:$M,'IEA-MethaneAbatement-US'!$N:$N,"&lt;"&amp;$B43,'IEA-MethaneAbatement-US'!$N:$N,"&gt;="&amp;$A43,'IEA-MethaneAbatement-US'!$L:$L,$B$1))+(VLOOKUP($C$1,'Multipliers and Adjustments'!$A$70:$I$86,TRUNC(COLUMN(U$2)/5)+2,FALSE)*SUMIFS('IEA-MethaneAbatement-US'!$M:$M,'IEA-MethaneAbatement-US'!$N:$N,"&lt;"&amp;$B43,'IEA-MethaneAbatement-US'!$N:$N,"&gt;="&amp;$A43,'IEA-MethaneAbatement-US'!$L:$L,$C$1))+(VLOOKUP($D$1,'Multipliers and Adjustments'!$A$70:$I$86,TRUNC(COLUMN(U$2)/5)+2,FALSE)*SUMIFS('IEA-MethaneAbatement-US'!$M:$M,'IEA-MethaneAbatement-US'!$N:$N,"&lt;"&amp;$B43,'IEA-MethaneAbatement-US'!$N:$N,"&gt;="&amp;$A43,'IEA-MethaneAbatement-US'!$L:$L,$D$1)))*'State Downscaling Multipliers'!$B$7*(1+'EPA to IEA Scaling'!Y$10)</f>
        <v>0</v>
      </c>
      <c r="V43" s="58">
        <f>((VLOOKUP($B$1,'Multipliers and Adjustments'!$A$70:$I$86,TRUNC(COLUMN(V$2)/5)+2,FALSE)*SUMIFS('IEA-MethaneAbatement-US'!$M:$M,'IEA-MethaneAbatement-US'!$N:$N,"&lt;"&amp;$B43,'IEA-MethaneAbatement-US'!$N:$N,"&gt;="&amp;$A43,'IEA-MethaneAbatement-US'!$L:$L,$B$1))+(VLOOKUP($C$1,'Multipliers and Adjustments'!$A$70:$I$86,TRUNC(COLUMN(V$2)/5)+2,FALSE)*SUMIFS('IEA-MethaneAbatement-US'!$M:$M,'IEA-MethaneAbatement-US'!$N:$N,"&lt;"&amp;$B43,'IEA-MethaneAbatement-US'!$N:$N,"&gt;="&amp;$A43,'IEA-MethaneAbatement-US'!$L:$L,$C$1))+(VLOOKUP($D$1,'Multipliers and Adjustments'!$A$70:$I$86,TRUNC(COLUMN(V$2)/5)+2,FALSE)*SUMIFS('IEA-MethaneAbatement-US'!$M:$M,'IEA-MethaneAbatement-US'!$N:$N,"&lt;"&amp;$B43,'IEA-MethaneAbatement-US'!$N:$N,"&gt;="&amp;$A43,'IEA-MethaneAbatement-US'!$L:$L,$D$1)))*'State Downscaling Multipliers'!$B$7*(1+'EPA to IEA Scaling'!Z$10)</f>
        <v>0</v>
      </c>
      <c r="W43" s="163">
        <f>((VLOOKUP($B$1,'Multipliers and Adjustments'!$A$70:$I$86,TRUNC(COLUMN(W$2)/5)+2,FALSE)*SUMIFS('IEA-MethaneAbatement-US'!$M:$M,'IEA-MethaneAbatement-US'!$N:$N,"&lt;"&amp;$B43,'IEA-MethaneAbatement-US'!$N:$N,"&gt;="&amp;$A43,'IEA-MethaneAbatement-US'!$L:$L,$B$1))+(VLOOKUP($C$1,'Multipliers and Adjustments'!$A$70:$I$86,TRUNC(COLUMN(W$2)/5)+2,FALSE)*SUMIFS('IEA-MethaneAbatement-US'!$M:$M,'IEA-MethaneAbatement-US'!$N:$N,"&lt;"&amp;$B43,'IEA-MethaneAbatement-US'!$N:$N,"&gt;="&amp;$A43,'IEA-MethaneAbatement-US'!$L:$L,$C$1))+(VLOOKUP($D$1,'Multipliers and Adjustments'!$A$70:$I$86,TRUNC(COLUMN(W$2)/5)+2,FALSE)*SUMIFS('IEA-MethaneAbatement-US'!$M:$M,'IEA-MethaneAbatement-US'!$N:$N,"&lt;"&amp;$B43,'IEA-MethaneAbatement-US'!$N:$N,"&gt;="&amp;$A43,'IEA-MethaneAbatement-US'!$L:$L,$D$1)))*'State Downscaling Multipliers'!$B$7*(1+'EPA to IEA Scaling'!AA$10)</f>
        <v>0</v>
      </c>
      <c r="X43" s="58">
        <f>((VLOOKUP($B$1,'Multipliers and Adjustments'!$A$70:$I$86,TRUNC(COLUMN(X$2)/5)+2,FALSE)*SUMIFS('IEA-MethaneAbatement-US'!$M:$M,'IEA-MethaneAbatement-US'!$N:$N,"&lt;"&amp;$B43,'IEA-MethaneAbatement-US'!$N:$N,"&gt;="&amp;$A43,'IEA-MethaneAbatement-US'!$L:$L,$B$1))+(VLOOKUP($C$1,'Multipliers and Adjustments'!$A$70:$I$86,TRUNC(COLUMN(X$2)/5)+2,FALSE)*SUMIFS('IEA-MethaneAbatement-US'!$M:$M,'IEA-MethaneAbatement-US'!$N:$N,"&lt;"&amp;$B43,'IEA-MethaneAbatement-US'!$N:$N,"&gt;="&amp;$A43,'IEA-MethaneAbatement-US'!$L:$L,$C$1))+(VLOOKUP($D$1,'Multipliers and Adjustments'!$A$70:$I$86,TRUNC(COLUMN(X$2)/5)+2,FALSE)*SUMIFS('IEA-MethaneAbatement-US'!$M:$M,'IEA-MethaneAbatement-US'!$N:$N,"&lt;"&amp;$B43,'IEA-MethaneAbatement-US'!$N:$N,"&gt;="&amp;$A43,'IEA-MethaneAbatement-US'!$L:$L,$D$1)))*'State Downscaling Multipliers'!$B$7*(1+'EPA to IEA Scaling'!AB$10)</f>
        <v>0</v>
      </c>
      <c r="Y43" s="58">
        <f>((VLOOKUP($B$1,'Multipliers and Adjustments'!$A$70:$I$86,TRUNC(COLUMN(Y$2)/5)+2,FALSE)*SUMIFS('IEA-MethaneAbatement-US'!$M:$M,'IEA-MethaneAbatement-US'!$N:$N,"&lt;"&amp;$B43,'IEA-MethaneAbatement-US'!$N:$N,"&gt;="&amp;$A43,'IEA-MethaneAbatement-US'!$L:$L,$B$1))+(VLOOKUP($C$1,'Multipliers and Adjustments'!$A$70:$I$86,TRUNC(COLUMN(Y$2)/5)+2,FALSE)*SUMIFS('IEA-MethaneAbatement-US'!$M:$M,'IEA-MethaneAbatement-US'!$N:$N,"&lt;"&amp;$B43,'IEA-MethaneAbatement-US'!$N:$N,"&gt;="&amp;$A43,'IEA-MethaneAbatement-US'!$L:$L,$C$1))+(VLOOKUP($D$1,'Multipliers and Adjustments'!$A$70:$I$86,TRUNC(COLUMN(Y$2)/5)+2,FALSE)*SUMIFS('IEA-MethaneAbatement-US'!$M:$M,'IEA-MethaneAbatement-US'!$N:$N,"&lt;"&amp;$B43,'IEA-MethaneAbatement-US'!$N:$N,"&gt;="&amp;$A43,'IEA-MethaneAbatement-US'!$L:$L,$D$1)))*'State Downscaling Multipliers'!$B$7*(1+'EPA to IEA Scaling'!AC$10)</f>
        <v>0</v>
      </c>
      <c r="Z43" s="58">
        <f>((VLOOKUP($B$1,'Multipliers and Adjustments'!$A$70:$I$86,TRUNC(COLUMN(Z$2)/5)+2,FALSE)*SUMIFS('IEA-MethaneAbatement-US'!$M:$M,'IEA-MethaneAbatement-US'!$N:$N,"&lt;"&amp;$B43,'IEA-MethaneAbatement-US'!$N:$N,"&gt;="&amp;$A43,'IEA-MethaneAbatement-US'!$L:$L,$B$1))+(VLOOKUP($C$1,'Multipliers and Adjustments'!$A$70:$I$86,TRUNC(COLUMN(Z$2)/5)+2,FALSE)*SUMIFS('IEA-MethaneAbatement-US'!$M:$M,'IEA-MethaneAbatement-US'!$N:$N,"&lt;"&amp;$B43,'IEA-MethaneAbatement-US'!$N:$N,"&gt;="&amp;$A43,'IEA-MethaneAbatement-US'!$L:$L,$C$1))+(VLOOKUP($D$1,'Multipliers and Adjustments'!$A$70:$I$86,TRUNC(COLUMN(Z$2)/5)+2,FALSE)*SUMIFS('IEA-MethaneAbatement-US'!$M:$M,'IEA-MethaneAbatement-US'!$N:$N,"&lt;"&amp;$B43,'IEA-MethaneAbatement-US'!$N:$N,"&gt;="&amp;$A43,'IEA-MethaneAbatement-US'!$L:$L,$D$1)))*'State Downscaling Multipliers'!$B$7*(1+'EPA to IEA Scaling'!AD$10)</f>
        <v>0</v>
      </c>
      <c r="AA43" s="58">
        <f>((VLOOKUP($B$1,'Multipliers and Adjustments'!$A$70:$I$86,TRUNC(COLUMN(AA$2)/5)+2,FALSE)*SUMIFS('IEA-MethaneAbatement-US'!$M:$M,'IEA-MethaneAbatement-US'!$N:$N,"&lt;"&amp;$B43,'IEA-MethaneAbatement-US'!$N:$N,"&gt;="&amp;$A43,'IEA-MethaneAbatement-US'!$L:$L,$B$1))+(VLOOKUP($C$1,'Multipliers and Adjustments'!$A$70:$I$86,TRUNC(COLUMN(AA$2)/5)+2,FALSE)*SUMIFS('IEA-MethaneAbatement-US'!$M:$M,'IEA-MethaneAbatement-US'!$N:$N,"&lt;"&amp;$B43,'IEA-MethaneAbatement-US'!$N:$N,"&gt;="&amp;$A43,'IEA-MethaneAbatement-US'!$L:$L,$C$1))+(VLOOKUP($D$1,'Multipliers and Adjustments'!$A$70:$I$86,TRUNC(COLUMN(AA$2)/5)+2,FALSE)*SUMIFS('IEA-MethaneAbatement-US'!$M:$M,'IEA-MethaneAbatement-US'!$N:$N,"&lt;"&amp;$B43,'IEA-MethaneAbatement-US'!$N:$N,"&gt;="&amp;$A43,'IEA-MethaneAbatement-US'!$L:$L,$D$1)))*'State Downscaling Multipliers'!$B$7*(1+'EPA to IEA Scaling'!AE$10)</f>
        <v>0</v>
      </c>
      <c r="AB43" s="163">
        <f>((VLOOKUP($B$1,'Multipliers and Adjustments'!$A$70:$I$86,TRUNC(COLUMN(AB$2)/5)+2,FALSE)*SUMIFS('IEA-MethaneAbatement-US'!$M:$M,'IEA-MethaneAbatement-US'!$N:$N,"&lt;"&amp;$B43,'IEA-MethaneAbatement-US'!$N:$N,"&gt;="&amp;$A43,'IEA-MethaneAbatement-US'!$L:$L,$B$1))+(VLOOKUP($C$1,'Multipliers and Adjustments'!$A$70:$I$86,TRUNC(COLUMN(AB$2)/5)+2,FALSE)*SUMIFS('IEA-MethaneAbatement-US'!$M:$M,'IEA-MethaneAbatement-US'!$N:$N,"&lt;"&amp;$B43,'IEA-MethaneAbatement-US'!$N:$N,"&gt;="&amp;$A43,'IEA-MethaneAbatement-US'!$L:$L,$C$1))+(VLOOKUP($D$1,'Multipliers and Adjustments'!$A$70:$I$86,TRUNC(COLUMN(AB$2)/5)+2,FALSE)*SUMIFS('IEA-MethaneAbatement-US'!$M:$M,'IEA-MethaneAbatement-US'!$N:$N,"&lt;"&amp;$B43,'IEA-MethaneAbatement-US'!$N:$N,"&gt;="&amp;$A43,'IEA-MethaneAbatement-US'!$L:$L,$D$1)))*'State Downscaling Multipliers'!$B$7*(1+'EPA to IEA Scaling'!AF$10)</f>
        <v>0</v>
      </c>
      <c r="AC43" s="58">
        <f>((VLOOKUP($B$1,'Multipliers and Adjustments'!$A$70:$I$86,TRUNC(COLUMN(AC$2)/5)+2,FALSE)*SUMIFS('IEA-MethaneAbatement-US'!$M:$M,'IEA-MethaneAbatement-US'!$N:$N,"&lt;"&amp;$B43,'IEA-MethaneAbatement-US'!$N:$N,"&gt;="&amp;$A43,'IEA-MethaneAbatement-US'!$L:$L,$B$1))+(VLOOKUP($C$1,'Multipliers and Adjustments'!$A$70:$I$86,TRUNC(COLUMN(AC$2)/5)+2,FALSE)*SUMIFS('IEA-MethaneAbatement-US'!$M:$M,'IEA-MethaneAbatement-US'!$N:$N,"&lt;"&amp;$B43,'IEA-MethaneAbatement-US'!$N:$N,"&gt;="&amp;$A43,'IEA-MethaneAbatement-US'!$L:$L,$C$1))+(VLOOKUP($D$1,'Multipliers and Adjustments'!$A$70:$I$86,TRUNC(COLUMN(AC$2)/5)+2,FALSE)*SUMIFS('IEA-MethaneAbatement-US'!$M:$M,'IEA-MethaneAbatement-US'!$N:$N,"&lt;"&amp;$B43,'IEA-MethaneAbatement-US'!$N:$N,"&gt;="&amp;$A43,'IEA-MethaneAbatement-US'!$L:$L,$D$1)))*'State Downscaling Multipliers'!$B$7*(1+'EPA to IEA Scaling'!AG$10)</f>
        <v>0</v>
      </c>
      <c r="AD43" s="58">
        <f>((VLOOKUP($B$1,'Multipliers and Adjustments'!$A$70:$I$86,TRUNC(COLUMN(AD$2)/5)+2,FALSE)*SUMIFS('IEA-MethaneAbatement-US'!$M:$M,'IEA-MethaneAbatement-US'!$N:$N,"&lt;"&amp;$B43,'IEA-MethaneAbatement-US'!$N:$N,"&gt;="&amp;$A43,'IEA-MethaneAbatement-US'!$L:$L,$B$1))+(VLOOKUP($C$1,'Multipliers and Adjustments'!$A$70:$I$86,TRUNC(COLUMN(AD$2)/5)+2,FALSE)*SUMIFS('IEA-MethaneAbatement-US'!$M:$M,'IEA-MethaneAbatement-US'!$N:$N,"&lt;"&amp;$B43,'IEA-MethaneAbatement-US'!$N:$N,"&gt;="&amp;$A43,'IEA-MethaneAbatement-US'!$L:$L,$C$1))+(VLOOKUP($D$1,'Multipliers and Adjustments'!$A$70:$I$86,TRUNC(COLUMN(AD$2)/5)+2,FALSE)*SUMIFS('IEA-MethaneAbatement-US'!$M:$M,'IEA-MethaneAbatement-US'!$N:$N,"&lt;"&amp;$B43,'IEA-MethaneAbatement-US'!$N:$N,"&gt;="&amp;$A43,'IEA-MethaneAbatement-US'!$L:$L,$D$1)))*'State Downscaling Multipliers'!$B$7*(1+'EPA to IEA Scaling'!AH$10)</f>
        <v>0</v>
      </c>
      <c r="AE43" s="58">
        <f>((VLOOKUP($B$1,'Multipliers and Adjustments'!$A$70:$I$86,TRUNC(COLUMN(AE$2)/5)+2,FALSE)*SUMIFS('IEA-MethaneAbatement-US'!$M:$M,'IEA-MethaneAbatement-US'!$N:$N,"&lt;"&amp;$B43,'IEA-MethaneAbatement-US'!$N:$N,"&gt;="&amp;$A43,'IEA-MethaneAbatement-US'!$L:$L,$B$1))+(VLOOKUP($C$1,'Multipliers and Adjustments'!$A$70:$I$86,TRUNC(COLUMN(AE$2)/5)+2,FALSE)*SUMIFS('IEA-MethaneAbatement-US'!$M:$M,'IEA-MethaneAbatement-US'!$N:$N,"&lt;"&amp;$B43,'IEA-MethaneAbatement-US'!$N:$N,"&gt;="&amp;$A43,'IEA-MethaneAbatement-US'!$L:$L,$C$1))+(VLOOKUP($D$1,'Multipliers and Adjustments'!$A$70:$I$86,TRUNC(COLUMN(AE$2)/5)+2,FALSE)*SUMIFS('IEA-MethaneAbatement-US'!$M:$M,'IEA-MethaneAbatement-US'!$N:$N,"&lt;"&amp;$B43,'IEA-MethaneAbatement-US'!$N:$N,"&gt;="&amp;$A43,'IEA-MethaneAbatement-US'!$L:$L,$D$1)))*'State Downscaling Multipliers'!$B$7*(1+'EPA to IEA Scaling'!AI$10)</f>
        <v>0</v>
      </c>
      <c r="AF43" s="58">
        <f>((VLOOKUP($B$1,'Multipliers and Adjustments'!$A$70:$I$86,TRUNC(COLUMN(AF$2)/5)+2,FALSE)*SUMIFS('IEA-MethaneAbatement-US'!$M:$M,'IEA-MethaneAbatement-US'!$N:$N,"&lt;"&amp;$B43,'IEA-MethaneAbatement-US'!$N:$N,"&gt;="&amp;$A43,'IEA-MethaneAbatement-US'!$L:$L,$B$1))+(VLOOKUP($C$1,'Multipliers and Adjustments'!$A$70:$I$86,TRUNC(COLUMN(AF$2)/5)+2,FALSE)*SUMIFS('IEA-MethaneAbatement-US'!$M:$M,'IEA-MethaneAbatement-US'!$N:$N,"&lt;"&amp;$B43,'IEA-MethaneAbatement-US'!$N:$N,"&gt;="&amp;$A43,'IEA-MethaneAbatement-US'!$L:$L,$C$1))+(VLOOKUP($D$1,'Multipliers and Adjustments'!$A$70:$I$86,TRUNC(COLUMN(AF$2)/5)+2,FALSE)*SUMIFS('IEA-MethaneAbatement-US'!$M:$M,'IEA-MethaneAbatement-US'!$N:$N,"&lt;"&amp;$B43,'IEA-MethaneAbatement-US'!$N:$N,"&gt;="&amp;$A43,'IEA-MethaneAbatement-US'!$L:$L,$D$1)))*'State Downscaling Multipliers'!$B$7*(1+'EPA to IEA Scaling'!AJ$10)</f>
        <v>0</v>
      </c>
      <c r="AG43" s="163">
        <f>((VLOOKUP($B$1,'Multipliers and Adjustments'!$A$70:$I$86,TRUNC(COLUMN(AG$2)/5)+2,FALSE)*SUMIFS('IEA-MethaneAbatement-US'!$M:$M,'IEA-MethaneAbatement-US'!$N:$N,"&lt;"&amp;$B43,'IEA-MethaneAbatement-US'!$N:$N,"&gt;="&amp;$A43,'IEA-MethaneAbatement-US'!$L:$L,$B$1))+(VLOOKUP($C$1,'Multipliers and Adjustments'!$A$70:$I$86,TRUNC(COLUMN(AG$2)/5)+2,FALSE)*SUMIFS('IEA-MethaneAbatement-US'!$M:$M,'IEA-MethaneAbatement-US'!$N:$N,"&lt;"&amp;$B43,'IEA-MethaneAbatement-US'!$N:$N,"&gt;="&amp;$A43,'IEA-MethaneAbatement-US'!$L:$L,$C$1))+(VLOOKUP($D$1,'Multipliers and Adjustments'!$A$70:$I$86,TRUNC(COLUMN(AG$2)/5)+2,FALSE)*SUMIFS('IEA-MethaneAbatement-US'!$M:$M,'IEA-MethaneAbatement-US'!$N:$N,"&lt;"&amp;$B43,'IEA-MethaneAbatement-US'!$N:$N,"&gt;="&amp;$A43,'IEA-MethaneAbatement-US'!$L:$L,$D$1)))*'State Downscaling Multipliers'!$B$7*(1+'EPA to IEA Scaling'!AK$10)</f>
        <v>0</v>
      </c>
      <c r="AH43" s="58">
        <f>((VLOOKUP($B$1,'Multipliers and Adjustments'!$A$70:$I$86,TRUNC(COLUMN(AH$2)/5)+2,FALSE)*SUMIFS('IEA-MethaneAbatement-US'!$M:$M,'IEA-MethaneAbatement-US'!$N:$N,"&lt;"&amp;$B43,'IEA-MethaneAbatement-US'!$N:$N,"&gt;="&amp;$A43,'IEA-MethaneAbatement-US'!$L:$L,$B$1))+(VLOOKUP($C$1,'Multipliers and Adjustments'!$A$70:$I$86,TRUNC(COLUMN(AH$2)/5)+2,FALSE)*SUMIFS('IEA-MethaneAbatement-US'!$M:$M,'IEA-MethaneAbatement-US'!$N:$N,"&lt;"&amp;$B43,'IEA-MethaneAbatement-US'!$N:$N,"&gt;="&amp;$A43,'IEA-MethaneAbatement-US'!$L:$L,$C$1))+(VLOOKUP($D$1,'Multipliers and Adjustments'!$A$70:$I$86,TRUNC(COLUMN(AH$2)/5)+2,FALSE)*SUMIFS('IEA-MethaneAbatement-US'!$M:$M,'IEA-MethaneAbatement-US'!$N:$N,"&lt;"&amp;$B43,'IEA-MethaneAbatement-US'!$N:$N,"&gt;="&amp;$A43,'IEA-MethaneAbatement-US'!$L:$L,$D$1)))*'State Downscaling Multipliers'!$B$7*(1+'EPA to IEA Scaling'!AL$10)</f>
        <v>0</v>
      </c>
      <c r="AI43" s="58">
        <f>((VLOOKUP($B$1,'Multipliers and Adjustments'!$A$70:$I$86,TRUNC(COLUMN(AI$2)/5)+2,FALSE)*SUMIFS('IEA-MethaneAbatement-US'!$M:$M,'IEA-MethaneAbatement-US'!$N:$N,"&lt;"&amp;$B43,'IEA-MethaneAbatement-US'!$N:$N,"&gt;="&amp;$A43,'IEA-MethaneAbatement-US'!$L:$L,$B$1))+(VLOOKUP($C$1,'Multipliers and Adjustments'!$A$70:$I$86,TRUNC(COLUMN(AI$2)/5)+2,FALSE)*SUMIFS('IEA-MethaneAbatement-US'!$M:$M,'IEA-MethaneAbatement-US'!$N:$N,"&lt;"&amp;$B43,'IEA-MethaneAbatement-US'!$N:$N,"&gt;="&amp;$A43,'IEA-MethaneAbatement-US'!$L:$L,$C$1))+(VLOOKUP($D$1,'Multipliers and Adjustments'!$A$70:$I$86,TRUNC(COLUMN(AI$2)/5)+2,FALSE)*SUMIFS('IEA-MethaneAbatement-US'!$M:$M,'IEA-MethaneAbatement-US'!$N:$N,"&lt;"&amp;$B43,'IEA-MethaneAbatement-US'!$N:$N,"&gt;="&amp;$A43,'IEA-MethaneAbatement-US'!$L:$L,$D$1)))*'State Downscaling Multipliers'!$B$7*(1+'EPA to IEA Scaling'!AM$10)</f>
        <v>0</v>
      </c>
      <c r="AJ43" s="58">
        <f>((VLOOKUP($B$1,'Multipliers and Adjustments'!$A$70:$I$86,TRUNC(COLUMN(AJ$2)/5)+2,FALSE)*SUMIFS('IEA-MethaneAbatement-US'!$M:$M,'IEA-MethaneAbatement-US'!$N:$N,"&lt;"&amp;$B43,'IEA-MethaneAbatement-US'!$N:$N,"&gt;="&amp;$A43,'IEA-MethaneAbatement-US'!$L:$L,$B$1))+(VLOOKUP($C$1,'Multipliers and Adjustments'!$A$70:$I$86,TRUNC(COLUMN(AJ$2)/5)+2,FALSE)*SUMIFS('IEA-MethaneAbatement-US'!$M:$M,'IEA-MethaneAbatement-US'!$N:$N,"&lt;"&amp;$B43,'IEA-MethaneAbatement-US'!$N:$N,"&gt;="&amp;$A43,'IEA-MethaneAbatement-US'!$L:$L,$C$1))+(VLOOKUP($D$1,'Multipliers and Adjustments'!$A$70:$I$86,TRUNC(COLUMN(AJ$2)/5)+2,FALSE)*SUMIFS('IEA-MethaneAbatement-US'!$M:$M,'IEA-MethaneAbatement-US'!$N:$N,"&lt;"&amp;$B43,'IEA-MethaneAbatement-US'!$N:$N,"&gt;="&amp;$A43,'IEA-MethaneAbatement-US'!$L:$L,$D$1)))*'State Downscaling Multipliers'!$B$7*(1+'EPA to IEA Scaling'!AN$10)</f>
        <v>0</v>
      </c>
      <c r="AK43" s="58">
        <f>((VLOOKUP($B$1,'Multipliers and Adjustments'!$A$70:$I$86,TRUNC(COLUMN(AK$2)/5)+2,FALSE)*SUMIFS('IEA-MethaneAbatement-US'!$M:$M,'IEA-MethaneAbatement-US'!$N:$N,"&lt;"&amp;$B43,'IEA-MethaneAbatement-US'!$N:$N,"&gt;="&amp;$A43,'IEA-MethaneAbatement-US'!$L:$L,$B$1))+(VLOOKUP($C$1,'Multipliers and Adjustments'!$A$70:$I$86,TRUNC(COLUMN(AK$2)/5)+2,FALSE)*SUMIFS('IEA-MethaneAbatement-US'!$M:$M,'IEA-MethaneAbatement-US'!$N:$N,"&lt;"&amp;$B43,'IEA-MethaneAbatement-US'!$N:$N,"&gt;="&amp;$A43,'IEA-MethaneAbatement-US'!$L:$L,$C$1))+(VLOOKUP($D$1,'Multipliers and Adjustments'!$A$70:$I$86,TRUNC(COLUMN(AK$2)/5)+2,FALSE)*SUMIFS('IEA-MethaneAbatement-US'!$M:$M,'IEA-MethaneAbatement-US'!$N:$N,"&lt;"&amp;$B43,'IEA-MethaneAbatement-US'!$N:$N,"&gt;="&amp;$A43,'IEA-MethaneAbatement-US'!$L:$L,$D$1)))*'State Downscaling Multipliers'!$B$7*(1+'EPA to IEA Scaling'!AO$10)</f>
        <v>0</v>
      </c>
      <c r="AL43" s="163">
        <f>((VLOOKUP($B$1,'Multipliers and Adjustments'!$A$70:$I$86,TRUNC(COLUMN(AL$2)/5)+2,FALSE)*SUMIFS('IEA-MethaneAbatement-US'!$M:$M,'IEA-MethaneAbatement-US'!$N:$N,"&lt;"&amp;$B43,'IEA-MethaneAbatement-US'!$N:$N,"&gt;="&amp;$A43,'IEA-MethaneAbatement-US'!$L:$L,$B$1))+(VLOOKUP($C$1,'Multipliers and Adjustments'!$A$70:$I$86,TRUNC(COLUMN(AL$2)/5)+2,FALSE)*SUMIFS('IEA-MethaneAbatement-US'!$M:$M,'IEA-MethaneAbatement-US'!$N:$N,"&lt;"&amp;$B43,'IEA-MethaneAbatement-US'!$N:$N,"&gt;="&amp;$A43,'IEA-MethaneAbatement-US'!$L:$L,$C$1))+(VLOOKUP($D$1,'Multipliers and Adjustments'!$A$70:$I$86,TRUNC(COLUMN(AL$2)/5)+2,FALSE)*SUMIFS('IEA-MethaneAbatement-US'!$M:$M,'IEA-MethaneAbatement-US'!$N:$N,"&lt;"&amp;$B43,'IEA-MethaneAbatement-US'!$N:$N,"&gt;="&amp;$A43,'IEA-MethaneAbatement-US'!$L:$L,$D$1)))*'State Downscaling Multipliers'!$B$7*(1+'EPA to IEA Scaling'!AP$10)</f>
        <v>0</v>
      </c>
    </row>
    <row r="44" spans="1:38" ht="15.75" customHeight="1" x14ac:dyDescent="0.25">
      <c r="A44" s="50">
        <f t="shared" si="3"/>
        <v>90</v>
      </c>
      <c r="B44" s="50">
        <f t="shared" si="4"/>
        <v>100</v>
      </c>
      <c r="C44" s="58">
        <f>((VLOOKUP($B$1,'Multipliers and Adjustments'!$A$70:$I$86,TRUNC(COLUMN(C$2)/5)+2,FALSE)*SUMIFS('IEA-MethaneAbatement-US'!$M:$M,'IEA-MethaneAbatement-US'!$N:$N,"&lt;"&amp;$B44,'IEA-MethaneAbatement-US'!$N:$N,"&gt;="&amp;$A44,'IEA-MethaneAbatement-US'!$L:$L,$B$1))+(VLOOKUP($C$1,'Multipliers and Adjustments'!$A$70:$I$86,TRUNC(COLUMN(C$2)/5)+2,FALSE)*SUMIFS('IEA-MethaneAbatement-US'!$M:$M,'IEA-MethaneAbatement-US'!$N:$N,"&lt;"&amp;$B44,'IEA-MethaneAbatement-US'!$N:$N,"&gt;="&amp;$A44,'IEA-MethaneAbatement-US'!$L:$L,$C$1))+(VLOOKUP($D$1,'Multipliers and Adjustments'!$A$70:$I$86,TRUNC(COLUMN(C$2)/5)+2,FALSE)*SUMIFS('IEA-MethaneAbatement-US'!$M:$M,'IEA-MethaneAbatement-US'!$N:$N,"&lt;"&amp;$B44,'IEA-MethaneAbatement-US'!$N:$N,"&gt;="&amp;$A44,'IEA-MethaneAbatement-US'!$L:$L,$D$1)))*'State Downscaling Multipliers'!$B$7*(1+'EPA to IEA Scaling'!G$10)</f>
        <v>0</v>
      </c>
      <c r="D44" s="58">
        <f>((VLOOKUP($B$1,'Multipliers and Adjustments'!$A$70:$I$86,TRUNC(COLUMN(D$2)/5)+2,FALSE)*SUMIFS('IEA-MethaneAbatement-US'!$M:$M,'IEA-MethaneAbatement-US'!$N:$N,"&lt;"&amp;$B44,'IEA-MethaneAbatement-US'!$N:$N,"&gt;="&amp;$A44,'IEA-MethaneAbatement-US'!$L:$L,$B$1))+(VLOOKUP($C$1,'Multipliers and Adjustments'!$A$70:$I$86,TRUNC(COLUMN(D$2)/5)+2,FALSE)*SUMIFS('IEA-MethaneAbatement-US'!$M:$M,'IEA-MethaneAbatement-US'!$N:$N,"&lt;"&amp;$B44,'IEA-MethaneAbatement-US'!$N:$N,"&gt;="&amp;$A44,'IEA-MethaneAbatement-US'!$L:$L,$C$1))+(VLOOKUP($D$1,'Multipliers and Adjustments'!$A$70:$I$86,TRUNC(COLUMN(D$2)/5)+2,FALSE)*SUMIFS('IEA-MethaneAbatement-US'!$M:$M,'IEA-MethaneAbatement-US'!$N:$N,"&lt;"&amp;$B44,'IEA-MethaneAbatement-US'!$N:$N,"&gt;="&amp;$A44,'IEA-MethaneAbatement-US'!$L:$L,$D$1)))*'State Downscaling Multipliers'!$B$7*(1+'EPA to IEA Scaling'!H$10)</f>
        <v>0</v>
      </c>
      <c r="E44" s="58">
        <f>((VLOOKUP($B$1,'Multipliers and Adjustments'!$A$70:$I$86,TRUNC(COLUMN(E$2)/5)+2,FALSE)*SUMIFS('IEA-MethaneAbatement-US'!$M:$M,'IEA-MethaneAbatement-US'!$N:$N,"&lt;"&amp;$B44,'IEA-MethaneAbatement-US'!$N:$N,"&gt;="&amp;$A44,'IEA-MethaneAbatement-US'!$L:$L,$B$1))+(VLOOKUP($C$1,'Multipliers and Adjustments'!$A$70:$I$86,TRUNC(COLUMN(E$2)/5)+2,FALSE)*SUMIFS('IEA-MethaneAbatement-US'!$M:$M,'IEA-MethaneAbatement-US'!$N:$N,"&lt;"&amp;$B44,'IEA-MethaneAbatement-US'!$N:$N,"&gt;="&amp;$A44,'IEA-MethaneAbatement-US'!$L:$L,$C$1))+(VLOOKUP($D$1,'Multipliers and Adjustments'!$A$70:$I$86,TRUNC(COLUMN(E$2)/5)+2,FALSE)*SUMIFS('IEA-MethaneAbatement-US'!$M:$M,'IEA-MethaneAbatement-US'!$N:$N,"&lt;"&amp;$B44,'IEA-MethaneAbatement-US'!$N:$N,"&gt;="&amp;$A44,'IEA-MethaneAbatement-US'!$L:$L,$D$1)))*'State Downscaling Multipliers'!$B$7*(1+'EPA to IEA Scaling'!I$10)</f>
        <v>0</v>
      </c>
      <c r="F44" s="58">
        <f>((VLOOKUP($B$1,'Multipliers and Adjustments'!$A$70:$I$86,TRUNC(COLUMN(F$2)/5)+2,FALSE)*SUMIFS('IEA-MethaneAbatement-US'!$M:$M,'IEA-MethaneAbatement-US'!$N:$N,"&lt;"&amp;$B44,'IEA-MethaneAbatement-US'!$N:$N,"&gt;="&amp;$A44,'IEA-MethaneAbatement-US'!$L:$L,$B$1))+(VLOOKUP($C$1,'Multipliers and Adjustments'!$A$70:$I$86,TRUNC(COLUMN(F$2)/5)+2,FALSE)*SUMIFS('IEA-MethaneAbatement-US'!$M:$M,'IEA-MethaneAbatement-US'!$N:$N,"&lt;"&amp;$B44,'IEA-MethaneAbatement-US'!$N:$N,"&gt;="&amp;$A44,'IEA-MethaneAbatement-US'!$L:$L,$C$1))+(VLOOKUP($D$1,'Multipliers and Adjustments'!$A$70:$I$86,TRUNC(COLUMN(F$2)/5)+2,FALSE)*SUMIFS('IEA-MethaneAbatement-US'!$M:$M,'IEA-MethaneAbatement-US'!$N:$N,"&lt;"&amp;$B44,'IEA-MethaneAbatement-US'!$N:$N,"&gt;="&amp;$A44,'IEA-MethaneAbatement-US'!$L:$L,$D$1)))*'State Downscaling Multipliers'!$B$7*(1+'EPA to IEA Scaling'!J$10)</f>
        <v>0</v>
      </c>
      <c r="G44" s="162">
        <f>((VLOOKUP($B$1,'Multipliers and Adjustments'!$A$70:$I$86,TRUNC(COLUMN(G$2)/5)+2,FALSE)*SUMIFS('IEA-MethaneAbatement-US'!$M:$M,'IEA-MethaneAbatement-US'!$N:$N,"&lt;"&amp;$B44,'IEA-MethaneAbatement-US'!$N:$N,"&gt;="&amp;$A44,'IEA-MethaneAbatement-US'!$L:$L,$B$1))+(VLOOKUP($C$1,'Multipliers and Adjustments'!$A$70:$I$86,TRUNC(COLUMN(G$2)/5)+2,FALSE)*SUMIFS('IEA-MethaneAbatement-US'!$M:$M,'IEA-MethaneAbatement-US'!$N:$N,"&lt;"&amp;$B44,'IEA-MethaneAbatement-US'!$N:$N,"&gt;="&amp;$A44,'IEA-MethaneAbatement-US'!$L:$L,$C$1))+(VLOOKUP($D$1,'Multipliers and Adjustments'!$A$70:$I$86,TRUNC(COLUMN(G$2)/5)+2,FALSE)*SUMIFS('IEA-MethaneAbatement-US'!$M:$M,'IEA-MethaneAbatement-US'!$N:$N,"&lt;"&amp;$B44,'IEA-MethaneAbatement-US'!$N:$N,"&gt;="&amp;$A44,'IEA-MethaneAbatement-US'!$L:$L,$D$1)))*'State Downscaling Multipliers'!$B$7*(1+'EPA to IEA Scaling'!K$10)</f>
        <v>0</v>
      </c>
      <c r="H44" s="163">
        <f>((VLOOKUP($B$1,'Multipliers and Adjustments'!$A$70:$I$86,TRUNC(COLUMN(H$2)/5)+2,FALSE)*SUMIFS('IEA-MethaneAbatement-US'!$M:$M,'IEA-MethaneAbatement-US'!$N:$N,"&lt;"&amp;$B44,'IEA-MethaneAbatement-US'!$N:$N,"&gt;="&amp;$A44,'IEA-MethaneAbatement-US'!$L:$L,$B$1))+(VLOOKUP($C$1,'Multipliers and Adjustments'!$A$70:$I$86,TRUNC(COLUMN(H$2)/5)+2,FALSE)*SUMIFS('IEA-MethaneAbatement-US'!$M:$M,'IEA-MethaneAbatement-US'!$N:$N,"&lt;"&amp;$B44,'IEA-MethaneAbatement-US'!$N:$N,"&gt;="&amp;$A44,'IEA-MethaneAbatement-US'!$L:$L,$C$1))+(VLOOKUP($D$1,'Multipliers and Adjustments'!$A$70:$I$86,TRUNC(COLUMN(H$2)/5)+2,FALSE)*SUMIFS('IEA-MethaneAbatement-US'!$M:$M,'IEA-MethaneAbatement-US'!$N:$N,"&lt;"&amp;$B44,'IEA-MethaneAbatement-US'!$N:$N,"&gt;="&amp;$A44,'IEA-MethaneAbatement-US'!$L:$L,$D$1)))*'State Downscaling Multipliers'!$B$7*(1+'EPA to IEA Scaling'!L$10)</f>
        <v>0</v>
      </c>
      <c r="I44" s="58">
        <f>((VLOOKUP($B$1,'Multipliers and Adjustments'!$A$70:$I$86,TRUNC(COLUMN(I$2)/5)+2,FALSE)*SUMIFS('IEA-MethaneAbatement-US'!$M:$M,'IEA-MethaneAbatement-US'!$N:$N,"&lt;"&amp;$B44,'IEA-MethaneAbatement-US'!$N:$N,"&gt;="&amp;$A44,'IEA-MethaneAbatement-US'!$L:$L,$B$1))+(VLOOKUP($C$1,'Multipliers and Adjustments'!$A$70:$I$86,TRUNC(COLUMN(I$2)/5)+2,FALSE)*SUMIFS('IEA-MethaneAbatement-US'!$M:$M,'IEA-MethaneAbatement-US'!$N:$N,"&lt;"&amp;$B44,'IEA-MethaneAbatement-US'!$N:$N,"&gt;="&amp;$A44,'IEA-MethaneAbatement-US'!$L:$L,$C$1))+(VLOOKUP($D$1,'Multipliers and Adjustments'!$A$70:$I$86,TRUNC(COLUMN(I$2)/5)+2,FALSE)*SUMIFS('IEA-MethaneAbatement-US'!$M:$M,'IEA-MethaneAbatement-US'!$N:$N,"&lt;"&amp;$B44,'IEA-MethaneAbatement-US'!$N:$N,"&gt;="&amp;$A44,'IEA-MethaneAbatement-US'!$L:$L,$D$1)))*'State Downscaling Multipliers'!$B$7*(1+'EPA to IEA Scaling'!M$10)</f>
        <v>0</v>
      </c>
      <c r="J44" s="58">
        <f>((VLOOKUP($B$1,'Multipliers and Adjustments'!$A$70:$I$86,TRUNC(COLUMN(J$2)/5)+2,FALSE)*SUMIFS('IEA-MethaneAbatement-US'!$M:$M,'IEA-MethaneAbatement-US'!$N:$N,"&lt;"&amp;$B44,'IEA-MethaneAbatement-US'!$N:$N,"&gt;="&amp;$A44,'IEA-MethaneAbatement-US'!$L:$L,$B$1))+(VLOOKUP($C$1,'Multipliers and Adjustments'!$A$70:$I$86,TRUNC(COLUMN(J$2)/5)+2,FALSE)*SUMIFS('IEA-MethaneAbatement-US'!$M:$M,'IEA-MethaneAbatement-US'!$N:$N,"&lt;"&amp;$B44,'IEA-MethaneAbatement-US'!$N:$N,"&gt;="&amp;$A44,'IEA-MethaneAbatement-US'!$L:$L,$C$1))+(VLOOKUP($D$1,'Multipliers and Adjustments'!$A$70:$I$86,TRUNC(COLUMN(J$2)/5)+2,FALSE)*SUMIFS('IEA-MethaneAbatement-US'!$M:$M,'IEA-MethaneAbatement-US'!$N:$N,"&lt;"&amp;$B44,'IEA-MethaneAbatement-US'!$N:$N,"&gt;="&amp;$A44,'IEA-MethaneAbatement-US'!$L:$L,$D$1)))*'State Downscaling Multipliers'!$B$7*(1+'EPA to IEA Scaling'!N$10)</f>
        <v>0</v>
      </c>
      <c r="K44" s="58">
        <f>((VLOOKUP($B$1,'Multipliers and Adjustments'!$A$70:$I$86,TRUNC(COLUMN(K$2)/5)+2,FALSE)*SUMIFS('IEA-MethaneAbatement-US'!$M:$M,'IEA-MethaneAbatement-US'!$N:$N,"&lt;"&amp;$B44,'IEA-MethaneAbatement-US'!$N:$N,"&gt;="&amp;$A44,'IEA-MethaneAbatement-US'!$L:$L,$B$1))+(VLOOKUP($C$1,'Multipliers and Adjustments'!$A$70:$I$86,TRUNC(COLUMN(K$2)/5)+2,FALSE)*SUMIFS('IEA-MethaneAbatement-US'!$M:$M,'IEA-MethaneAbatement-US'!$N:$N,"&lt;"&amp;$B44,'IEA-MethaneAbatement-US'!$N:$N,"&gt;="&amp;$A44,'IEA-MethaneAbatement-US'!$L:$L,$C$1))+(VLOOKUP($D$1,'Multipliers and Adjustments'!$A$70:$I$86,TRUNC(COLUMN(K$2)/5)+2,FALSE)*SUMIFS('IEA-MethaneAbatement-US'!$M:$M,'IEA-MethaneAbatement-US'!$N:$N,"&lt;"&amp;$B44,'IEA-MethaneAbatement-US'!$N:$N,"&gt;="&amp;$A44,'IEA-MethaneAbatement-US'!$L:$L,$D$1)))*'State Downscaling Multipliers'!$B$7*(1+'EPA to IEA Scaling'!O$10)</f>
        <v>0</v>
      </c>
      <c r="L44" s="58">
        <f>((VLOOKUP($B$1,'Multipliers and Adjustments'!$A$70:$I$86,TRUNC(COLUMN(L$2)/5)+2,FALSE)*SUMIFS('IEA-MethaneAbatement-US'!$M:$M,'IEA-MethaneAbatement-US'!$N:$N,"&lt;"&amp;$B44,'IEA-MethaneAbatement-US'!$N:$N,"&gt;="&amp;$A44,'IEA-MethaneAbatement-US'!$L:$L,$B$1))+(VLOOKUP($C$1,'Multipliers and Adjustments'!$A$70:$I$86,TRUNC(COLUMN(L$2)/5)+2,FALSE)*SUMIFS('IEA-MethaneAbatement-US'!$M:$M,'IEA-MethaneAbatement-US'!$N:$N,"&lt;"&amp;$B44,'IEA-MethaneAbatement-US'!$N:$N,"&gt;="&amp;$A44,'IEA-MethaneAbatement-US'!$L:$L,$C$1))+(VLOOKUP($D$1,'Multipliers and Adjustments'!$A$70:$I$86,TRUNC(COLUMN(L$2)/5)+2,FALSE)*SUMIFS('IEA-MethaneAbatement-US'!$M:$M,'IEA-MethaneAbatement-US'!$N:$N,"&lt;"&amp;$B44,'IEA-MethaneAbatement-US'!$N:$N,"&gt;="&amp;$A44,'IEA-MethaneAbatement-US'!$L:$L,$D$1)))*'State Downscaling Multipliers'!$B$7*(1+'EPA to IEA Scaling'!P$10)</f>
        <v>0</v>
      </c>
      <c r="M44" s="163">
        <f>((VLOOKUP($B$1,'Multipliers and Adjustments'!$A$70:$I$86,TRUNC(COLUMN(M$2)/5)+2,FALSE)*SUMIFS('IEA-MethaneAbatement-US'!$M:$M,'IEA-MethaneAbatement-US'!$N:$N,"&lt;"&amp;$B44,'IEA-MethaneAbatement-US'!$N:$N,"&gt;="&amp;$A44,'IEA-MethaneAbatement-US'!$L:$L,$B$1))+(VLOOKUP($C$1,'Multipliers and Adjustments'!$A$70:$I$86,TRUNC(COLUMN(M$2)/5)+2,FALSE)*SUMIFS('IEA-MethaneAbatement-US'!$M:$M,'IEA-MethaneAbatement-US'!$N:$N,"&lt;"&amp;$B44,'IEA-MethaneAbatement-US'!$N:$N,"&gt;="&amp;$A44,'IEA-MethaneAbatement-US'!$L:$L,$C$1))+(VLOOKUP($D$1,'Multipliers and Adjustments'!$A$70:$I$86,TRUNC(COLUMN(M$2)/5)+2,FALSE)*SUMIFS('IEA-MethaneAbatement-US'!$M:$M,'IEA-MethaneAbatement-US'!$N:$N,"&lt;"&amp;$B44,'IEA-MethaneAbatement-US'!$N:$N,"&gt;="&amp;$A44,'IEA-MethaneAbatement-US'!$L:$L,$D$1)))*'State Downscaling Multipliers'!$B$7*(1+'EPA to IEA Scaling'!Q$10)</f>
        <v>0</v>
      </c>
      <c r="N44" s="58">
        <f>((VLOOKUP($B$1,'Multipliers and Adjustments'!$A$70:$I$86,TRUNC(COLUMN(N$2)/5)+2,FALSE)*SUMIFS('IEA-MethaneAbatement-US'!$M:$M,'IEA-MethaneAbatement-US'!$N:$N,"&lt;"&amp;$B44,'IEA-MethaneAbatement-US'!$N:$N,"&gt;="&amp;$A44,'IEA-MethaneAbatement-US'!$L:$L,$B$1))+(VLOOKUP($C$1,'Multipliers and Adjustments'!$A$70:$I$86,TRUNC(COLUMN(N$2)/5)+2,FALSE)*SUMIFS('IEA-MethaneAbatement-US'!$M:$M,'IEA-MethaneAbatement-US'!$N:$N,"&lt;"&amp;$B44,'IEA-MethaneAbatement-US'!$N:$N,"&gt;="&amp;$A44,'IEA-MethaneAbatement-US'!$L:$L,$C$1))+(VLOOKUP($D$1,'Multipliers and Adjustments'!$A$70:$I$86,TRUNC(COLUMN(N$2)/5)+2,FALSE)*SUMIFS('IEA-MethaneAbatement-US'!$M:$M,'IEA-MethaneAbatement-US'!$N:$N,"&lt;"&amp;$B44,'IEA-MethaneAbatement-US'!$N:$N,"&gt;="&amp;$A44,'IEA-MethaneAbatement-US'!$L:$L,$D$1)))*'State Downscaling Multipliers'!$B$7*(1+'EPA to IEA Scaling'!R$10)</f>
        <v>0</v>
      </c>
      <c r="O44" s="58">
        <f>((VLOOKUP($B$1,'Multipliers and Adjustments'!$A$70:$I$86,TRUNC(COLUMN(O$2)/5)+2,FALSE)*SUMIFS('IEA-MethaneAbatement-US'!$M:$M,'IEA-MethaneAbatement-US'!$N:$N,"&lt;"&amp;$B44,'IEA-MethaneAbatement-US'!$N:$N,"&gt;="&amp;$A44,'IEA-MethaneAbatement-US'!$L:$L,$B$1))+(VLOOKUP($C$1,'Multipliers and Adjustments'!$A$70:$I$86,TRUNC(COLUMN(O$2)/5)+2,FALSE)*SUMIFS('IEA-MethaneAbatement-US'!$M:$M,'IEA-MethaneAbatement-US'!$N:$N,"&lt;"&amp;$B44,'IEA-MethaneAbatement-US'!$N:$N,"&gt;="&amp;$A44,'IEA-MethaneAbatement-US'!$L:$L,$C$1))+(VLOOKUP($D$1,'Multipliers and Adjustments'!$A$70:$I$86,TRUNC(COLUMN(O$2)/5)+2,FALSE)*SUMIFS('IEA-MethaneAbatement-US'!$M:$M,'IEA-MethaneAbatement-US'!$N:$N,"&lt;"&amp;$B44,'IEA-MethaneAbatement-US'!$N:$N,"&gt;="&amp;$A44,'IEA-MethaneAbatement-US'!$L:$L,$D$1)))*'State Downscaling Multipliers'!$B$7*(1+'EPA to IEA Scaling'!S$10)</f>
        <v>0</v>
      </c>
      <c r="P44" s="58">
        <f>((VLOOKUP($B$1,'Multipliers and Adjustments'!$A$70:$I$86,TRUNC(COLUMN(P$2)/5)+2,FALSE)*SUMIFS('IEA-MethaneAbatement-US'!$M:$M,'IEA-MethaneAbatement-US'!$N:$N,"&lt;"&amp;$B44,'IEA-MethaneAbatement-US'!$N:$N,"&gt;="&amp;$A44,'IEA-MethaneAbatement-US'!$L:$L,$B$1))+(VLOOKUP($C$1,'Multipliers and Adjustments'!$A$70:$I$86,TRUNC(COLUMN(P$2)/5)+2,FALSE)*SUMIFS('IEA-MethaneAbatement-US'!$M:$M,'IEA-MethaneAbatement-US'!$N:$N,"&lt;"&amp;$B44,'IEA-MethaneAbatement-US'!$N:$N,"&gt;="&amp;$A44,'IEA-MethaneAbatement-US'!$L:$L,$C$1))+(VLOOKUP($D$1,'Multipliers and Adjustments'!$A$70:$I$86,TRUNC(COLUMN(P$2)/5)+2,FALSE)*SUMIFS('IEA-MethaneAbatement-US'!$M:$M,'IEA-MethaneAbatement-US'!$N:$N,"&lt;"&amp;$B44,'IEA-MethaneAbatement-US'!$N:$N,"&gt;="&amp;$A44,'IEA-MethaneAbatement-US'!$L:$L,$D$1)))*'State Downscaling Multipliers'!$B$7*(1+'EPA to IEA Scaling'!T$10)</f>
        <v>0</v>
      </c>
      <c r="Q44" s="58">
        <f>((VLOOKUP($B$1,'Multipliers and Adjustments'!$A$70:$I$86,TRUNC(COLUMN(Q$2)/5)+2,FALSE)*SUMIFS('IEA-MethaneAbatement-US'!$M:$M,'IEA-MethaneAbatement-US'!$N:$N,"&lt;"&amp;$B44,'IEA-MethaneAbatement-US'!$N:$N,"&gt;="&amp;$A44,'IEA-MethaneAbatement-US'!$L:$L,$B$1))+(VLOOKUP($C$1,'Multipliers and Adjustments'!$A$70:$I$86,TRUNC(COLUMN(Q$2)/5)+2,FALSE)*SUMIFS('IEA-MethaneAbatement-US'!$M:$M,'IEA-MethaneAbatement-US'!$N:$N,"&lt;"&amp;$B44,'IEA-MethaneAbatement-US'!$N:$N,"&gt;="&amp;$A44,'IEA-MethaneAbatement-US'!$L:$L,$C$1))+(VLOOKUP($D$1,'Multipliers and Adjustments'!$A$70:$I$86,TRUNC(COLUMN(Q$2)/5)+2,FALSE)*SUMIFS('IEA-MethaneAbatement-US'!$M:$M,'IEA-MethaneAbatement-US'!$N:$N,"&lt;"&amp;$B44,'IEA-MethaneAbatement-US'!$N:$N,"&gt;="&amp;$A44,'IEA-MethaneAbatement-US'!$L:$L,$D$1)))*'State Downscaling Multipliers'!$B$7*(1+'EPA to IEA Scaling'!U$10)</f>
        <v>0</v>
      </c>
      <c r="R44" s="163">
        <f>((VLOOKUP($B$1,'Multipliers and Adjustments'!$A$70:$I$86,TRUNC(COLUMN(R$2)/5)+2,FALSE)*SUMIFS('IEA-MethaneAbatement-US'!$M:$M,'IEA-MethaneAbatement-US'!$N:$N,"&lt;"&amp;$B44,'IEA-MethaneAbatement-US'!$N:$N,"&gt;="&amp;$A44,'IEA-MethaneAbatement-US'!$L:$L,$B$1))+(VLOOKUP($C$1,'Multipliers and Adjustments'!$A$70:$I$86,TRUNC(COLUMN(R$2)/5)+2,FALSE)*SUMIFS('IEA-MethaneAbatement-US'!$M:$M,'IEA-MethaneAbatement-US'!$N:$N,"&lt;"&amp;$B44,'IEA-MethaneAbatement-US'!$N:$N,"&gt;="&amp;$A44,'IEA-MethaneAbatement-US'!$L:$L,$C$1))+(VLOOKUP($D$1,'Multipliers and Adjustments'!$A$70:$I$86,TRUNC(COLUMN(R$2)/5)+2,FALSE)*SUMIFS('IEA-MethaneAbatement-US'!$M:$M,'IEA-MethaneAbatement-US'!$N:$N,"&lt;"&amp;$B44,'IEA-MethaneAbatement-US'!$N:$N,"&gt;="&amp;$A44,'IEA-MethaneAbatement-US'!$L:$L,$D$1)))*'State Downscaling Multipliers'!$B$7*(1+'EPA to IEA Scaling'!V$10)</f>
        <v>0</v>
      </c>
      <c r="S44" s="58">
        <f>((VLOOKUP($B$1,'Multipliers and Adjustments'!$A$70:$I$86,TRUNC(COLUMN(S$2)/5)+2,FALSE)*SUMIFS('IEA-MethaneAbatement-US'!$M:$M,'IEA-MethaneAbatement-US'!$N:$N,"&lt;"&amp;$B44,'IEA-MethaneAbatement-US'!$N:$N,"&gt;="&amp;$A44,'IEA-MethaneAbatement-US'!$L:$L,$B$1))+(VLOOKUP($C$1,'Multipliers and Adjustments'!$A$70:$I$86,TRUNC(COLUMN(S$2)/5)+2,FALSE)*SUMIFS('IEA-MethaneAbatement-US'!$M:$M,'IEA-MethaneAbatement-US'!$N:$N,"&lt;"&amp;$B44,'IEA-MethaneAbatement-US'!$N:$N,"&gt;="&amp;$A44,'IEA-MethaneAbatement-US'!$L:$L,$C$1))+(VLOOKUP($D$1,'Multipliers and Adjustments'!$A$70:$I$86,TRUNC(COLUMN(S$2)/5)+2,FALSE)*SUMIFS('IEA-MethaneAbatement-US'!$M:$M,'IEA-MethaneAbatement-US'!$N:$N,"&lt;"&amp;$B44,'IEA-MethaneAbatement-US'!$N:$N,"&gt;="&amp;$A44,'IEA-MethaneAbatement-US'!$L:$L,$D$1)))*'State Downscaling Multipliers'!$B$7*(1+'EPA to IEA Scaling'!W$10)</f>
        <v>0</v>
      </c>
      <c r="T44" s="58">
        <f>((VLOOKUP($B$1,'Multipliers and Adjustments'!$A$70:$I$86,TRUNC(COLUMN(T$2)/5)+2,FALSE)*SUMIFS('IEA-MethaneAbatement-US'!$M:$M,'IEA-MethaneAbatement-US'!$N:$N,"&lt;"&amp;$B44,'IEA-MethaneAbatement-US'!$N:$N,"&gt;="&amp;$A44,'IEA-MethaneAbatement-US'!$L:$L,$B$1))+(VLOOKUP($C$1,'Multipliers and Adjustments'!$A$70:$I$86,TRUNC(COLUMN(T$2)/5)+2,FALSE)*SUMIFS('IEA-MethaneAbatement-US'!$M:$M,'IEA-MethaneAbatement-US'!$N:$N,"&lt;"&amp;$B44,'IEA-MethaneAbatement-US'!$N:$N,"&gt;="&amp;$A44,'IEA-MethaneAbatement-US'!$L:$L,$C$1))+(VLOOKUP($D$1,'Multipliers and Adjustments'!$A$70:$I$86,TRUNC(COLUMN(T$2)/5)+2,FALSE)*SUMIFS('IEA-MethaneAbatement-US'!$M:$M,'IEA-MethaneAbatement-US'!$N:$N,"&lt;"&amp;$B44,'IEA-MethaneAbatement-US'!$N:$N,"&gt;="&amp;$A44,'IEA-MethaneAbatement-US'!$L:$L,$D$1)))*'State Downscaling Multipliers'!$B$7*(1+'EPA to IEA Scaling'!X$10)</f>
        <v>0</v>
      </c>
      <c r="U44" s="58">
        <f>((VLOOKUP($B$1,'Multipliers and Adjustments'!$A$70:$I$86,TRUNC(COLUMN(U$2)/5)+2,FALSE)*SUMIFS('IEA-MethaneAbatement-US'!$M:$M,'IEA-MethaneAbatement-US'!$N:$N,"&lt;"&amp;$B44,'IEA-MethaneAbatement-US'!$N:$N,"&gt;="&amp;$A44,'IEA-MethaneAbatement-US'!$L:$L,$B$1))+(VLOOKUP($C$1,'Multipliers and Adjustments'!$A$70:$I$86,TRUNC(COLUMN(U$2)/5)+2,FALSE)*SUMIFS('IEA-MethaneAbatement-US'!$M:$M,'IEA-MethaneAbatement-US'!$N:$N,"&lt;"&amp;$B44,'IEA-MethaneAbatement-US'!$N:$N,"&gt;="&amp;$A44,'IEA-MethaneAbatement-US'!$L:$L,$C$1))+(VLOOKUP($D$1,'Multipliers and Adjustments'!$A$70:$I$86,TRUNC(COLUMN(U$2)/5)+2,FALSE)*SUMIFS('IEA-MethaneAbatement-US'!$M:$M,'IEA-MethaneAbatement-US'!$N:$N,"&lt;"&amp;$B44,'IEA-MethaneAbatement-US'!$N:$N,"&gt;="&amp;$A44,'IEA-MethaneAbatement-US'!$L:$L,$D$1)))*'State Downscaling Multipliers'!$B$7*(1+'EPA to IEA Scaling'!Y$10)</f>
        <v>0</v>
      </c>
      <c r="V44" s="58">
        <f>((VLOOKUP($B$1,'Multipliers and Adjustments'!$A$70:$I$86,TRUNC(COLUMN(V$2)/5)+2,FALSE)*SUMIFS('IEA-MethaneAbatement-US'!$M:$M,'IEA-MethaneAbatement-US'!$N:$N,"&lt;"&amp;$B44,'IEA-MethaneAbatement-US'!$N:$N,"&gt;="&amp;$A44,'IEA-MethaneAbatement-US'!$L:$L,$B$1))+(VLOOKUP($C$1,'Multipliers and Adjustments'!$A$70:$I$86,TRUNC(COLUMN(V$2)/5)+2,FALSE)*SUMIFS('IEA-MethaneAbatement-US'!$M:$M,'IEA-MethaneAbatement-US'!$N:$N,"&lt;"&amp;$B44,'IEA-MethaneAbatement-US'!$N:$N,"&gt;="&amp;$A44,'IEA-MethaneAbatement-US'!$L:$L,$C$1))+(VLOOKUP($D$1,'Multipliers and Adjustments'!$A$70:$I$86,TRUNC(COLUMN(V$2)/5)+2,FALSE)*SUMIFS('IEA-MethaneAbatement-US'!$M:$M,'IEA-MethaneAbatement-US'!$N:$N,"&lt;"&amp;$B44,'IEA-MethaneAbatement-US'!$N:$N,"&gt;="&amp;$A44,'IEA-MethaneAbatement-US'!$L:$L,$D$1)))*'State Downscaling Multipliers'!$B$7*(1+'EPA to IEA Scaling'!Z$10)</f>
        <v>0</v>
      </c>
      <c r="W44" s="163">
        <f>((VLOOKUP($B$1,'Multipliers and Adjustments'!$A$70:$I$86,TRUNC(COLUMN(W$2)/5)+2,FALSE)*SUMIFS('IEA-MethaneAbatement-US'!$M:$M,'IEA-MethaneAbatement-US'!$N:$N,"&lt;"&amp;$B44,'IEA-MethaneAbatement-US'!$N:$N,"&gt;="&amp;$A44,'IEA-MethaneAbatement-US'!$L:$L,$B$1))+(VLOOKUP($C$1,'Multipliers and Adjustments'!$A$70:$I$86,TRUNC(COLUMN(W$2)/5)+2,FALSE)*SUMIFS('IEA-MethaneAbatement-US'!$M:$M,'IEA-MethaneAbatement-US'!$N:$N,"&lt;"&amp;$B44,'IEA-MethaneAbatement-US'!$N:$N,"&gt;="&amp;$A44,'IEA-MethaneAbatement-US'!$L:$L,$C$1))+(VLOOKUP($D$1,'Multipliers and Adjustments'!$A$70:$I$86,TRUNC(COLUMN(W$2)/5)+2,FALSE)*SUMIFS('IEA-MethaneAbatement-US'!$M:$M,'IEA-MethaneAbatement-US'!$N:$N,"&lt;"&amp;$B44,'IEA-MethaneAbatement-US'!$N:$N,"&gt;="&amp;$A44,'IEA-MethaneAbatement-US'!$L:$L,$D$1)))*'State Downscaling Multipliers'!$B$7*(1+'EPA to IEA Scaling'!AA$10)</f>
        <v>0</v>
      </c>
      <c r="X44" s="58">
        <f>((VLOOKUP($B$1,'Multipliers and Adjustments'!$A$70:$I$86,TRUNC(COLUMN(X$2)/5)+2,FALSE)*SUMIFS('IEA-MethaneAbatement-US'!$M:$M,'IEA-MethaneAbatement-US'!$N:$N,"&lt;"&amp;$B44,'IEA-MethaneAbatement-US'!$N:$N,"&gt;="&amp;$A44,'IEA-MethaneAbatement-US'!$L:$L,$B$1))+(VLOOKUP($C$1,'Multipliers and Adjustments'!$A$70:$I$86,TRUNC(COLUMN(X$2)/5)+2,FALSE)*SUMIFS('IEA-MethaneAbatement-US'!$M:$M,'IEA-MethaneAbatement-US'!$N:$N,"&lt;"&amp;$B44,'IEA-MethaneAbatement-US'!$N:$N,"&gt;="&amp;$A44,'IEA-MethaneAbatement-US'!$L:$L,$C$1))+(VLOOKUP($D$1,'Multipliers and Adjustments'!$A$70:$I$86,TRUNC(COLUMN(X$2)/5)+2,FALSE)*SUMIFS('IEA-MethaneAbatement-US'!$M:$M,'IEA-MethaneAbatement-US'!$N:$N,"&lt;"&amp;$B44,'IEA-MethaneAbatement-US'!$N:$N,"&gt;="&amp;$A44,'IEA-MethaneAbatement-US'!$L:$L,$D$1)))*'State Downscaling Multipliers'!$B$7*(1+'EPA to IEA Scaling'!AB$10)</f>
        <v>0</v>
      </c>
      <c r="Y44" s="58">
        <f>((VLOOKUP($B$1,'Multipliers and Adjustments'!$A$70:$I$86,TRUNC(COLUMN(Y$2)/5)+2,FALSE)*SUMIFS('IEA-MethaneAbatement-US'!$M:$M,'IEA-MethaneAbatement-US'!$N:$N,"&lt;"&amp;$B44,'IEA-MethaneAbatement-US'!$N:$N,"&gt;="&amp;$A44,'IEA-MethaneAbatement-US'!$L:$L,$B$1))+(VLOOKUP($C$1,'Multipliers and Adjustments'!$A$70:$I$86,TRUNC(COLUMN(Y$2)/5)+2,FALSE)*SUMIFS('IEA-MethaneAbatement-US'!$M:$M,'IEA-MethaneAbatement-US'!$N:$N,"&lt;"&amp;$B44,'IEA-MethaneAbatement-US'!$N:$N,"&gt;="&amp;$A44,'IEA-MethaneAbatement-US'!$L:$L,$C$1))+(VLOOKUP($D$1,'Multipliers and Adjustments'!$A$70:$I$86,TRUNC(COLUMN(Y$2)/5)+2,FALSE)*SUMIFS('IEA-MethaneAbatement-US'!$M:$M,'IEA-MethaneAbatement-US'!$N:$N,"&lt;"&amp;$B44,'IEA-MethaneAbatement-US'!$N:$N,"&gt;="&amp;$A44,'IEA-MethaneAbatement-US'!$L:$L,$D$1)))*'State Downscaling Multipliers'!$B$7*(1+'EPA to IEA Scaling'!AC$10)</f>
        <v>0</v>
      </c>
      <c r="Z44" s="58">
        <f>((VLOOKUP($B$1,'Multipliers and Adjustments'!$A$70:$I$86,TRUNC(COLUMN(Z$2)/5)+2,FALSE)*SUMIFS('IEA-MethaneAbatement-US'!$M:$M,'IEA-MethaneAbatement-US'!$N:$N,"&lt;"&amp;$B44,'IEA-MethaneAbatement-US'!$N:$N,"&gt;="&amp;$A44,'IEA-MethaneAbatement-US'!$L:$L,$B$1))+(VLOOKUP($C$1,'Multipliers and Adjustments'!$A$70:$I$86,TRUNC(COLUMN(Z$2)/5)+2,FALSE)*SUMIFS('IEA-MethaneAbatement-US'!$M:$M,'IEA-MethaneAbatement-US'!$N:$N,"&lt;"&amp;$B44,'IEA-MethaneAbatement-US'!$N:$N,"&gt;="&amp;$A44,'IEA-MethaneAbatement-US'!$L:$L,$C$1))+(VLOOKUP($D$1,'Multipliers and Adjustments'!$A$70:$I$86,TRUNC(COLUMN(Z$2)/5)+2,FALSE)*SUMIFS('IEA-MethaneAbatement-US'!$M:$M,'IEA-MethaneAbatement-US'!$N:$N,"&lt;"&amp;$B44,'IEA-MethaneAbatement-US'!$N:$N,"&gt;="&amp;$A44,'IEA-MethaneAbatement-US'!$L:$L,$D$1)))*'State Downscaling Multipliers'!$B$7*(1+'EPA to IEA Scaling'!AD$10)</f>
        <v>0</v>
      </c>
      <c r="AA44" s="58">
        <f>((VLOOKUP($B$1,'Multipliers and Adjustments'!$A$70:$I$86,TRUNC(COLUMN(AA$2)/5)+2,FALSE)*SUMIFS('IEA-MethaneAbatement-US'!$M:$M,'IEA-MethaneAbatement-US'!$N:$N,"&lt;"&amp;$B44,'IEA-MethaneAbatement-US'!$N:$N,"&gt;="&amp;$A44,'IEA-MethaneAbatement-US'!$L:$L,$B$1))+(VLOOKUP($C$1,'Multipliers and Adjustments'!$A$70:$I$86,TRUNC(COLUMN(AA$2)/5)+2,FALSE)*SUMIFS('IEA-MethaneAbatement-US'!$M:$M,'IEA-MethaneAbatement-US'!$N:$N,"&lt;"&amp;$B44,'IEA-MethaneAbatement-US'!$N:$N,"&gt;="&amp;$A44,'IEA-MethaneAbatement-US'!$L:$L,$C$1))+(VLOOKUP($D$1,'Multipliers and Adjustments'!$A$70:$I$86,TRUNC(COLUMN(AA$2)/5)+2,FALSE)*SUMIFS('IEA-MethaneAbatement-US'!$M:$M,'IEA-MethaneAbatement-US'!$N:$N,"&lt;"&amp;$B44,'IEA-MethaneAbatement-US'!$N:$N,"&gt;="&amp;$A44,'IEA-MethaneAbatement-US'!$L:$L,$D$1)))*'State Downscaling Multipliers'!$B$7*(1+'EPA to IEA Scaling'!AE$10)</f>
        <v>0</v>
      </c>
      <c r="AB44" s="163">
        <f>((VLOOKUP($B$1,'Multipliers and Adjustments'!$A$70:$I$86,TRUNC(COLUMN(AB$2)/5)+2,FALSE)*SUMIFS('IEA-MethaneAbatement-US'!$M:$M,'IEA-MethaneAbatement-US'!$N:$N,"&lt;"&amp;$B44,'IEA-MethaneAbatement-US'!$N:$N,"&gt;="&amp;$A44,'IEA-MethaneAbatement-US'!$L:$L,$B$1))+(VLOOKUP($C$1,'Multipliers and Adjustments'!$A$70:$I$86,TRUNC(COLUMN(AB$2)/5)+2,FALSE)*SUMIFS('IEA-MethaneAbatement-US'!$M:$M,'IEA-MethaneAbatement-US'!$N:$N,"&lt;"&amp;$B44,'IEA-MethaneAbatement-US'!$N:$N,"&gt;="&amp;$A44,'IEA-MethaneAbatement-US'!$L:$L,$C$1))+(VLOOKUP($D$1,'Multipliers and Adjustments'!$A$70:$I$86,TRUNC(COLUMN(AB$2)/5)+2,FALSE)*SUMIFS('IEA-MethaneAbatement-US'!$M:$M,'IEA-MethaneAbatement-US'!$N:$N,"&lt;"&amp;$B44,'IEA-MethaneAbatement-US'!$N:$N,"&gt;="&amp;$A44,'IEA-MethaneAbatement-US'!$L:$L,$D$1)))*'State Downscaling Multipliers'!$B$7*(1+'EPA to IEA Scaling'!AF$10)</f>
        <v>0</v>
      </c>
      <c r="AC44" s="58">
        <f>((VLOOKUP($B$1,'Multipliers and Adjustments'!$A$70:$I$86,TRUNC(COLUMN(AC$2)/5)+2,FALSE)*SUMIFS('IEA-MethaneAbatement-US'!$M:$M,'IEA-MethaneAbatement-US'!$N:$N,"&lt;"&amp;$B44,'IEA-MethaneAbatement-US'!$N:$N,"&gt;="&amp;$A44,'IEA-MethaneAbatement-US'!$L:$L,$B$1))+(VLOOKUP($C$1,'Multipliers and Adjustments'!$A$70:$I$86,TRUNC(COLUMN(AC$2)/5)+2,FALSE)*SUMIFS('IEA-MethaneAbatement-US'!$M:$M,'IEA-MethaneAbatement-US'!$N:$N,"&lt;"&amp;$B44,'IEA-MethaneAbatement-US'!$N:$N,"&gt;="&amp;$A44,'IEA-MethaneAbatement-US'!$L:$L,$C$1))+(VLOOKUP($D$1,'Multipliers and Adjustments'!$A$70:$I$86,TRUNC(COLUMN(AC$2)/5)+2,FALSE)*SUMIFS('IEA-MethaneAbatement-US'!$M:$M,'IEA-MethaneAbatement-US'!$N:$N,"&lt;"&amp;$B44,'IEA-MethaneAbatement-US'!$N:$N,"&gt;="&amp;$A44,'IEA-MethaneAbatement-US'!$L:$L,$D$1)))*'State Downscaling Multipliers'!$B$7*(1+'EPA to IEA Scaling'!AG$10)</f>
        <v>0</v>
      </c>
      <c r="AD44" s="58">
        <f>((VLOOKUP($B$1,'Multipliers and Adjustments'!$A$70:$I$86,TRUNC(COLUMN(AD$2)/5)+2,FALSE)*SUMIFS('IEA-MethaneAbatement-US'!$M:$M,'IEA-MethaneAbatement-US'!$N:$N,"&lt;"&amp;$B44,'IEA-MethaneAbatement-US'!$N:$N,"&gt;="&amp;$A44,'IEA-MethaneAbatement-US'!$L:$L,$B$1))+(VLOOKUP($C$1,'Multipliers and Adjustments'!$A$70:$I$86,TRUNC(COLUMN(AD$2)/5)+2,FALSE)*SUMIFS('IEA-MethaneAbatement-US'!$M:$M,'IEA-MethaneAbatement-US'!$N:$N,"&lt;"&amp;$B44,'IEA-MethaneAbatement-US'!$N:$N,"&gt;="&amp;$A44,'IEA-MethaneAbatement-US'!$L:$L,$C$1))+(VLOOKUP($D$1,'Multipliers and Adjustments'!$A$70:$I$86,TRUNC(COLUMN(AD$2)/5)+2,FALSE)*SUMIFS('IEA-MethaneAbatement-US'!$M:$M,'IEA-MethaneAbatement-US'!$N:$N,"&lt;"&amp;$B44,'IEA-MethaneAbatement-US'!$N:$N,"&gt;="&amp;$A44,'IEA-MethaneAbatement-US'!$L:$L,$D$1)))*'State Downscaling Multipliers'!$B$7*(1+'EPA to IEA Scaling'!AH$10)</f>
        <v>0</v>
      </c>
      <c r="AE44" s="58">
        <f>((VLOOKUP($B$1,'Multipliers and Adjustments'!$A$70:$I$86,TRUNC(COLUMN(AE$2)/5)+2,FALSE)*SUMIFS('IEA-MethaneAbatement-US'!$M:$M,'IEA-MethaneAbatement-US'!$N:$N,"&lt;"&amp;$B44,'IEA-MethaneAbatement-US'!$N:$N,"&gt;="&amp;$A44,'IEA-MethaneAbatement-US'!$L:$L,$B$1))+(VLOOKUP($C$1,'Multipliers and Adjustments'!$A$70:$I$86,TRUNC(COLUMN(AE$2)/5)+2,FALSE)*SUMIFS('IEA-MethaneAbatement-US'!$M:$M,'IEA-MethaneAbatement-US'!$N:$N,"&lt;"&amp;$B44,'IEA-MethaneAbatement-US'!$N:$N,"&gt;="&amp;$A44,'IEA-MethaneAbatement-US'!$L:$L,$C$1))+(VLOOKUP($D$1,'Multipliers and Adjustments'!$A$70:$I$86,TRUNC(COLUMN(AE$2)/5)+2,FALSE)*SUMIFS('IEA-MethaneAbatement-US'!$M:$M,'IEA-MethaneAbatement-US'!$N:$N,"&lt;"&amp;$B44,'IEA-MethaneAbatement-US'!$N:$N,"&gt;="&amp;$A44,'IEA-MethaneAbatement-US'!$L:$L,$D$1)))*'State Downscaling Multipliers'!$B$7*(1+'EPA to IEA Scaling'!AI$10)</f>
        <v>0</v>
      </c>
      <c r="AF44" s="58">
        <f>((VLOOKUP($B$1,'Multipliers and Adjustments'!$A$70:$I$86,TRUNC(COLUMN(AF$2)/5)+2,FALSE)*SUMIFS('IEA-MethaneAbatement-US'!$M:$M,'IEA-MethaneAbatement-US'!$N:$N,"&lt;"&amp;$B44,'IEA-MethaneAbatement-US'!$N:$N,"&gt;="&amp;$A44,'IEA-MethaneAbatement-US'!$L:$L,$B$1))+(VLOOKUP($C$1,'Multipliers and Adjustments'!$A$70:$I$86,TRUNC(COLUMN(AF$2)/5)+2,FALSE)*SUMIFS('IEA-MethaneAbatement-US'!$M:$M,'IEA-MethaneAbatement-US'!$N:$N,"&lt;"&amp;$B44,'IEA-MethaneAbatement-US'!$N:$N,"&gt;="&amp;$A44,'IEA-MethaneAbatement-US'!$L:$L,$C$1))+(VLOOKUP($D$1,'Multipliers and Adjustments'!$A$70:$I$86,TRUNC(COLUMN(AF$2)/5)+2,FALSE)*SUMIFS('IEA-MethaneAbatement-US'!$M:$M,'IEA-MethaneAbatement-US'!$N:$N,"&lt;"&amp;$B44,'IEA-MethaneAbatement-US'!$N:$N,"&gt;="&amp;$A44,'IEA-MethaneAbatement-US'!$L:$L,$D$1)))*'State Downscaling Multipliers'!$B$7*(1+'EPA to IEA Scaling'!AJ$10)</f>
        <v>0</v>
      </c>
      <c r="AG44" s="163">
        <f>((VLOOKUP($B$1,'Multipliers and Adjustments'!$A$70:$I$86,TRUNC(COLUMN(AG$2)/5)+2,FALSE)*SUMIFS('IEA-MethaneAbatement-US'!$M:$M,'IEA-MethaneAbatement-US'!$N:$N,"&lt;"&amp;$B44,'IEA-MethaneAbatement-US'!$N:$N,"&gt;="&amp;$A44,'IEA-MethaneAbatement-US'!$L:$L,$B$1))+(VLOOKUP($C$1,'Multipliers and Adjustments'!$A$70:$I$86,TRUNC(COLUMN(AG$2)/5)+2,FALSE)*SUMIFS('IEA-MethaneAbatement-US'!$M:$M,'IEA-MethaneAbatement-US'!$N:$N,"&lt;"&amp;$B44,'IEA-MethaneAbatement-US'!$N:$N,"&gt;="&amp;$A44,'IEA-MethaneAbatement-US'!$L:$L,$C$1))+(VLOOKUP($D$1,'Multipliers and Adjustments'!$A$70:$I$86,TRUNC(COLUMN(AG$2)/5)+2,FALSE)*SUMIFS('IEA-MethaneAbatement-US'!$M:$M,'IEA-MethaneAbatement-US'!$N:$N,"&lt;"&amp;$B44,'IEA-MethaneAbatement-US'!$N:$N,"&gt;="&amp;$A44,'IEA-MethaneAbatement-US'!$L:$L,$D$1)))*'State Downscaling Multipliers'!$B$7*(1+'EPA to IEA Scaling'!AK$10)</f>
        <v>0</v>
      </c>
      <c r="AH44" s="58">
        <f>((VLOOKUP($B$1,'Multipliers and Adjustments'!$A$70:$I$86,TRUNC(COLUMN(AH$2)/5)+2,FALSE)*SUMIFS('IEA-MethaneAbatement-US'!$M:$M,'IEA-MethaneAbatement-US'!$N:$N,"&lt;"&amp;$B44,'IEA-MethaneAbatement-US'!$N:$N,"&gt;="&amp;$A44,'IEA-MethaneAbatement-US'!$L:$L,$B$1))+(VLOOKUP($C$1,'Multipliers and Adjustments'!$A$70:$I$86,TRUNC(COLUMN(AH$2)/5)+2,FALSE)*SUMIFS('IEA-MethaneAbatement-US'!$M:$M,'IEA-MethaneAbatement-US'!$N:$N,"&lt;"&amp;$B44,'IEA-MethaneAbatement-US'!$N:$N,"&gt;="&amp;$A44,'IEA-MethaneAbatement-US'!$L:$L,$C$1))+(VLOOKUP($D$1,'Multipliers and Adjustments'!$A$70:$I$86,TRUNC(COLUMN(AH$2)/5)+2,FALSE)*SUMIFS('IEA-MethaneAbatement-US'!$M:$M,'IEA-MethaneAbatement-US'!$N:$N,"&lt;"&amp;$B44,'IEA-MethaneAbatement-US'!$N:$N,"&gt;="&amp;$A44,'IEA-MethaneAbatement-US'!$L:$L,$D$1)))*'State Downscaling Multipliers'!$B$7*(1+'EPA to IEA Scaling'!AL$10)</f>
        <v>0</v>
      </c>
      <c r="AI44" s="58">
        <f>((VLOOKUP($B$1,'Multipliers and Adjustments'!$A$70:$I$86,TRUNC(COLUMN(AI$2)/5)+2,FALSE)*SUMIFS('IEA-MethaneAbatement-US'!$M:$M,'IEA-MethaneAbatement-US'!$N:$N,"&lt;"&amp;$B44,'IEA-MethaneAbatement-US'!$N:$N,"&gt;="&amp;$A44,'IEA-MethaneAbatement-US'!$L:$L,$B$1))+(VLOOKUP($C$1,'Multipliers and Adjustments'!$A$70:$I$86,TRUNC(COLUMN(AI$2)/5)+2,FALSE)*SUMIFS('IEA-MethaneAbatement-US'!$M:$M,'IEA-MethaneAbatement-US'!$N:$N,"&lt;"&amp;$B44,'IEA-MethaneAbatement-US'!$N:$N,"&gt;="&amp;$A44,'IEA-MethaneAbatement-US'!$L:$L,$C$1))+(VLOOKUP($D$1,'Multipliers and Adjustments'!$A$70:$I$86,TRUNC(COLUMN(AI$2)/5)+2,FALSE)*SUMIFS('IEA-MethaneAbatement-US'!$M:$M,'IEA-MethaneAbatement-US'!$N:$N,"&lt;"&amp;$B44,'IEA-MethaneAbatement-US'!$N:$N,"&gt;="&amp;$A44,'IEA-MethaneAbatement-US'!$L:$L,$D$1)))*'State Downscaling Multipliers'!$B$7*(1+'EPA to IEA Scaling'!AM$10)</f>
        <v>0</v>
      </c>
      <c r="AJ44" s="58">
        <f>((VLOOKUP($B$1,'Multipliers and Adjustments'!$A$70:$I$86,TRUNC(COLUMN(AJ$2)/5)+2,FALSE)*SUMIFS('IEA-MethaneAbatement-US'!$M:$M,'IEA-MethaneAbatement-US'!$N:$N,"&lt;"&amp;$B44,'IEA-MethaneAbatement-US'!$N:$N,"&gt;="&amp;$A44,'IEA-MethaneAbatement-US'!$L:$L,$B$1))+(VLOOKUP($C$1,'Multipliers and Adjustments'!$A$70:$I$86,TRUNC(COLUMN(AJ$2)/5)+2,FALSE)*SUMIFS('IEA-MethaneAbatement-US'!$M:$M,'IEA-MethaneAbatement-US'!$N:$N,"&lt;"&amp;$B44,'IEA-MethaneAbatement-US'!$N:$N,"&gt;="&amp;$A44,'IEA-MethaneAbatement-US'!$L:$L,$C$1))+(VLOOKUP($D$1,'Multipliers and Adjustments'!$A$70:$I$86,TRUNC(COLUMN(AJ$2)/5)+2,FALSE)*SUMIFS('IEA-MethaneAbatement-US'!$M:$M,'IEA-MethaneAbatement-US'!$N:$N,"&lt;"&amp;$B44,'IEA-MethaneAbatement-US'!$N:$N,"&gt;="&amp;$A44,'IEA-MethaneAbatement-US'!$L:$L,$D$1)))*'State Downscaling Multipliers'!$B$7*(1+'EPA to IEA Scaling'!AN$10)</f>
        <v>0</v>
      </c>
      <c r="AK44" s="58">
        <f>((VLOOKUP($B$1,'Multipliers and Adjustments'!$A$70:$I$86,TRUNC(COLUMN(AK$2)/5)+2,FALSE)*SUMIFS('IEA-MethaneAbatement-US'!$M:$M,'IEA-MethaneAbatement-US'!$N:$N,"&lt;"&amp;$B44,'IEA-MethaneAbatement-US'!$N:$N,"&gt;="&amp;$A44,'IEA-MethaneAbatement-US'!$L:$L,$B$1))+(VLOOKUP($C$1,'Multipliers and Adjustments'!$A$70:$I$86,TRUNC(COLUMN(AK$2)/5)+2,FALSE)*SUMIFS('IEA-MethaneAbatement-US'!$M:$M,'IEA-MethaneAbatement-US'!$N:$N,"&lt;"&amp;$B44,'IEA-MethaneAbatement-US'!$N:$N,"&gt;="&amp;$A44,'IEA-MethaneAbatement-US'!$L:$L,$C$1))+(VLOOKUP($D$1,'Multipliers and Adjustments'!$A$70:$I$86,TRUNC(COLUMN(AK$2)/5)+2,FALSE)*SUMIFS('IEA-MethaneAbatement-US'!$M:$M,'IEA-MethaneAbatement-US'!$N:$N,"&lt;"&amp;$B44,'IEA-MethaneAbatement-US'!$N:$N,"&gt;="&amp;$A44,'IEA-MethaneAbatement-US'!$L:$L,$D$1)))*'State Downscaling Multipliers'!$B$7*(1+'EPA to IEA Scaling'!AO$10)</f>
        <v>0</v>
      </c>
      <c r="AL44" s="163">
        <f>((VLOOKUP($B$1,'Multipliers and Adjustments'!$A$70:$I$86,TRUNC(COLUMN(AL$2)/5)+2,FALSE)*SUMIFS('IEA-MethaneAbatement-US'!$M:$M,'IEA-MethaneAbatement-US'!$N:$N,"&lt;"&amp;$B44,'IEA-MethaneAbatement-US'!$N:$N,"&gt;="&amp;$A44,'IEA-MethaneAbatement-US'!$L:$L,$B$1))+(VLOOKUP($C$1,'Multipliers and Adjustments'!$A$70:$I$86,TRUNC(COLUMN(AL$2)/5)+2,FALSE)*SUMIFS('IEA-MethaneAbatement-US'!$M:$M,'IEA-MethaneAbatement-US'!$N:$N,"&lt;"&amp;$B44,'IEA-MethaneAbatement-US'!$N:$N,"&gt;="&amp;$A44,'IEA-MethaneAbatement-US'!$L:$L,$C$1))+(VLOOKUP($D$1,'Multipliers and Adjustments'!$A$70:$I$86,TRUNC(COLUMN(AL$2)/5)+2,FALSE)*SUMIFS('IEA-MethaneAbatement-US'!$M:$M,'IEA-MethaneAbatement-US'!$N:$N,"&lt;"&amp;$B44,'IEA-MethaneAbatement-US'!$N:$N,"&gt;="&amp;$A44,'IEA-MethaneAbatement-US'!$L:$L,$D$1)))*'State Downscaling Multipliers'!$B$7*(1+'EPA to IEA Scaling'!AP$10)</f>
        <v>0</v>
      </c>
    </row>
    <row r="45" spans="1:38" ht="15.75" customHeight="1" x14ac:dyDescent="0.25">
      <c r="A45" s="49">
        <f t="shared" si="3"/>
        <v>100</v>
      </c>
      <c r="B45" s="49">
        <f t="shared" ref="B45:B74" si="5">A45+50</f>
        <v>150</v>
      </c>
      <c r="C45" s="165">
        <f>((VLOOKUP($B$1,'Multipliers and Adjustments'!$A$70:$I$86,TRUNC(COLUMN(C$2)/5)+2,FALSE)*SUMIFS('IEA-MethaneAbatement-US'!$M:$M,'IEA-MethaneAbatement-US'!$N:$N,"&lt;"&amp;$B45,'IEA-MethaneAbatement-US'!$N:$N,"&gt;="&amp;$A45,'IEA-MethaneAbatement-US'!$L:$L,$B$1))+(VLOOKUP($C$1,'Multipliers and Adjustments'!$A$70:$I$86,TRUNC(COLUMN(C$2)/5)+2,FALSE)*SUMIFS('IEA-MethaneAbatement-US'!$M:$M,'IEA-MethaneAbatement-US'!$N:$N,"&lt;"&amp;$B45,'IEA-MethaneAbatement-US'!$N:$N,"&gt;="&amp;$A45,'IEA-MethaneAbatement-US'!$L:$L,$C$1))+(VLOOKUP($D$1,'Multipliers and Adjustments'!$A$70:$I$86,TRUNC(COLUMN(C$2)/5)+2,FALSE)*SUMIFS('IEA-MethaneAbatement-US'!$M:$M,'IEA-MethaneAbatement-US'!$N:$N,"&lt;"&amp;$B45,'IEA-MethaneAbatement-US'!$N:$N,"&gt;="&amp;$A45,'IEA-MethaneAbatement-US'!$L:$L,$D$1)))*'State Downscaling Multipliers'!$B$7*(1+'EPA to IEA Scaling'!G$10)</f>
        <v>0</v>
      </c>
      <c r="D45" s="165">
        <f>((VLOOKUP($B$1,'Multipliers and Adjustments'!$A$70:$I$86,TRUNC(COLUMN(D$2)/5)+2,FALSE)*SUMIFS('IEA-MethaneAbatement-US'!$M:$M,'IEA-MethaneAbatement-US'!$N:$N,"&lt;"&amp;$B45,'IEA-MethaneAbatement-US'!$N:$N,"&gt;="&amp;$A45,'IEA-MethaneAbatement-US'!$L:$L,$B$1))+(VLOOKUP($C$1,'Multipliers and Adjustments'!$A$70:$I$86,TRUNC(COLUMN(D$2)/5)+2,FALSE)*SUMIFS('IEA-MethaneAbatement-US'!$M:$M,'IEA-MethaneAbatement-US'!$N:$N,"&lt;"&amp;$B45,'IEA-MethaneAbatement-US'!$N:$N,"&gt;="&amp;$A45,'IEA-MethaneAbatement-US'!$L:$L,$C$1))+(VLOOKUP($D$1,'Multipliers and Adjustments'!$A$70:$I$86,TRUNC(COLUMN(D$2)/5)+2,FALSE)*SUMIFS('IEA-MethaneAbatement-US'!$M:$M,'IEA-MethaneAbatement-US'!$N:$N,"&lt;"&amp;$B45,'IEA-MethaneAbatement-US'!$N:$N,"&gt;="&amp;$A45,'IEA-MethaneAbatement-US'!$L:$L,$D$1)))*'State Downscaling Multipliers'!$B$7*(1+'EPA to IEA Scaling'!H$10)</f>
        <v>0</v>
      </c>
      <c r="E45" s="165">
        <f>((VLOOKUP($B$1,'Multipliers and Adjustments'!$A$70:$I$86,TRUNC(COLUMN(E$2)/5)+2,FALSE)*SUMIFS('IEA-MethaneAbatement-US'!$M:$M,'IEA-MethaneAbatement-US'!$N:$N,"&lt;"&amp;$B45,'IEA-MethaneAbatement-US'!$N:$N,"&gt;="&amp;$A45,'IEA-MethaneAbatement-US'!$L:$L,$B$1))+(VLOOKUP($C$1,'Multipliers and Adjustments'!$A$70:$I$86,TRUNC(COLUMN(E$2)/5)+2,FALSE)*SUMIFS('IEA-MethaneAbatement-US'!$M:$M,'IEA-MethaneAbatement-US'!$N:$N,"&lt;"&amp;$B45,'IEA-MethaneAbatement-US'!$N:$N,"&gt;="&amp;$A45,'IEA-MethaneAbatement-US'!$L:$L,$C$1))+(VLOOKUP($D$1,'Multipliers and Adjustments'!$A$70:$I$86,TRUNC(COLUMN(E$2)/5)+2,FALSE)*SUMIFS('IEA-MethaneAbatement-US'!$M:$M,'IEA-MethaneAbatement-US'!$N:$N,"&lt;"&amp;$B45,'IEA-MethaneAbatement-US'!$N:$N,"&gt;="&amp;$A45,'IEA-MethaneAbatement-US'!$L:$L,$D$1)))*'State Downscaling Multipliers'!$B$7*(1+'EPA to IEA Scaling'!I$10)</f>
        <v>0</v>
      </c>
      <c r="F45" s="165">
        <f>((VLOOKUP($B$1,'Multipliers and Adjustments'!$A$70:$I$86,TRUNC(COLUMN(F$2)/5)+2,FALSE)*SUMIFS('IEA-MethaneAbatement-US'!$M:$M,'IEA-MethaneAbatement-US'!$N:$N,"&lt;"&amp;$B45,'IEA-MethaneAbatement-US'!$N:$N,"&gt;="&amp;$A45,'IEA-MethaneAbatement-US'!$L:$L,$B$1))+(VLOOKUP($C$1,'Multipliers and Adjustments'!$A$70:$I$86,TRUNC(COLUMN(F$2)/5)+2,FALSE)*SUMIFS('IEA-MethaneAbatement-US'!$M:$M,'IEA-MethaneAbatement-US'!$N:$N,"&lt;"&amp;$B45,'IEA-MethaneAbatement-US'!$N:$N,"&gt;="&amp;$A45,'IEA-MethaneAbatement-US'!$L:$L,$C$1))+(VLOOKUP($D$1,'Multipliers and Adjustments'!$A$70:$I$86,TRUNC(COLUMN(F$2)/5)+2,FALSE)*SUMIFS('IEA-MethaneAbatement-US'!$M:$M,'IEA-MethaneAbatement-US'!$N:$N,"&lt;"&amp;$B45,'IEA-MethaneAbatement-US'!$N:$N,"&gt;="&amp;$A45,'IEA-MethaneAbatement-US'!$L:$L,$D$1)))*'State Downscaling Multipliers'!$B$7*(1+'EPA to IEA Scaling'!J$10)</f>
        <v>0</v>
      </c>
      <c r="G45" s="166">
        <f>((VLOOKUP($B$1,'Multipliers and Adjustments'!$A$70:$I$86,TRUNC(COLUMN(G$2)/5)+2,FALSE)*SUMIFS('IEA-MethaneAbatement-US'!$M:$M,'IEA-MethaneAbatement-US'!$N:$N,"&lt;"&amp;$B45,'IEA-MethaneAbatement-US'!$N:$N,"&gt;="&amp;$A45,'IEA-MethaneAbatement-US'!$L:$L,$B$1))+(VLOOKUP($C$1,'Multipliers and Adjustments'!$A$70:$I$86,TRUNC(COLUMN(G$2)/5)+2,FALSE)*SUMIFS('IEA-MethaneAbatement-US'!$M:$M,'IEA-MethaneAbatement-US'!$N:$N,"&lt;"&amp;$B45,'IEA-MethaneAbatement-US'!$N:$N,"&gt;="&amp;$A45,'IEA-MethaneAbatement-US'!$L:$L,$C$1))+(VLOOKUP($D$1,'Multipliers and Adjustments'!$A$70:$I$86,TRUNC(COLUMN(G$2)/5)+2,FALSE)*SUMIFS('IEA-MethaneAbatement-US'!$M:$M,'IEA-MethaneAbatement-US'!$N:$N,"&lt;"&amp;$B45,'IEA-MethaneAbatement-US'!$N:$N,"&gt;="&amp;$A45,'IEA-MethaneAbatement-US'!$L:$L,$D$1)))*'State Downscaling Multipliers'!$B$7*(1+'EPA to IEA Scaling'!K$10)</f>
        <v>0</v>
      </c>
      <c r="H45" s="167">
        <f>((VLOOKUP($B$1,'Multipliers and Adjustments'!$A$70:$I$86,TRUNC(COLUMN(H$2)/5)+2,FALSE)*SUMIFS('IEA-MethaneAbatement-US'!$M:$M,'IEA-MethaneAbatement-US'!$N:$N,"&lt;"&amp;$B45,'IEA-MethaneAbatement-US'!$N:$N,"&gt;="&amp;$A45,'IEA-MethaneAbatement-US'!$L:$L,$B$1))+(VLOOKUP($C$1,'Multipliers and Adjustments'!$A$70:$I$86,TRUNC(COLUMN(H$2)/5)+2,FALSE)*SUMIFS('IEA-MethaneAbatement-US'!$M:$M,'IEA-MethaneAbatement-US'!$N:$N,"&lt;"&amp;$B45,'IEA-MethaneAbatement-US'!$N:$N,"&gt;="&amp;$A45,'IEA-MethaneAbatement-US'!$L:$L,$C$1))+(VLOOKUP($D$1,'Multipliers and Adjustments'!$A$70:$I$86,TRUNC(COLUMN(H$2)/5)+2,FALSE)*SUMIFS('IEA-MethaneAbatement-US'!$M:$M,'IEA-MethaneAbatement-US'!$N:$N,"&lt;"&amp;$B45,'IEA-MethaneAbatement-US'!$N:$N,"&gt;="&amp;$A45,'IEA-MethaneAbatement-US'!$L:$L,$D$1)))*'State Downscaling Multipliers'!$B$7*(1+'EPA to IEA Scaling'!L$10)</f>
        <v>0</v>
      </c>
      <c r="I45" s="165">
        <f>((VLOOKUP($B$1,'Multipliers and Adjustments'!$A$70:$I$86,TRUNC(COLUMN(I$2)/5)+2,FALSE)*SUMIFS('IEA-MethaneAbatement-US'!$M:$M,'IEA-MethaneAbatement-US'!$N:$N,"&lt;"&amp;$B45,'IEA-MethaneAbatement-US'!$N:$N,"&gt;="&amp;$A45,'IEA-MethaneAbatement-US'!$L:$L,$B$1))+(VLOOKUP($C$1,'Multipliers and Adjustments'!$A$70:$I$86,TRUNC(COLUMN(I$2)/5)+2,FALSE)*SUMIFS('IEA-MethaneAbatement-US'!$M:$M,'IEA-MethaneAbatement-US'!$N:$N,"&lt;"&amp;$B45,'IEA-MethaneAbatement-US'!$N:$N,"&gt;="&amp;$A45,'IEA-MethaneAbatement-US'!$L:$L,$C$1))+(VLOOKUP($D$1,'Multipliers and Adjustments'!$A$70:$I$86,TRUNC(COLUMN(I$2)/5)+2,FALSE)*SUMIFS('IEA-MethaneAbatement-US'!$M:$M,'IEA-MethaneAbatement-US'!$N:$N,"&lt;"&amp;$B45,'IEA-MethaneAbatement-US'!$N:$N,"&gt;="&amp;$A45,'IEA-MethaneAbatement-US'!$L:$L,$D$1)))*'State Downscaling Multipliers'!$B$7*(1+'EPA to IEA Scaling'!M$10)</f>
        <v>0</v>
      </c>
      <c r="J45" s="165">
        <f>((VLOOKUP($B$1,'Multipliers and Adjustments'!$A$70:$I$86,TRUNC(COLUMN(J$2)/5)+2,FALSE)*SUMIFS('IEA-MethaneAbatement-US'!$M:$M,'IEA-MethaneAbatement-US'!$N:$N,"&lt;"&amp;$B45,'IEA-MethaneAbatement-US'!$N:$N,"&gt;="&amp;$A45,'IEA-MethaneAbatement-US'!$L:$L,$B$1))+(VLOOKUP($C$1,'Multipliers and Adjustments'!$A$70:$I$86,TRUNC(COLUMN(J$2)/5)+2,FALSE)*SUMIFS('IEA-MethaneAbatement-US'!$M:$M,'IEA-MethaneAbatement-US'!$N:$N,"&lt;"&amp;$B45,'IEA-MethaneAbatement-US'!$N:$N,"&gt;="&amp;$A45,'IEA-MethaneAbatement-US'!$L:$L,$C$1))+(VLOOKUP($D$1,'Multipliers and Adjustments'!$A$70:$I$86,TRUNC(COLUMN(J$2)/5)+2,FALSE)*SUMIFS('IEA-MethaneAbatement-US'!$M:$M,'IEA-MethaneAbatement-US'!$N:$N,"&lt;"&amp;$B45,'IEA-MethaneAbatement-US'!$N:$N,"&gt;="&amp;$A45,'IEA-MethaneAbatement-US'!$L:$L,$D$1)))*'State Downscaling Multipliers'!$B$7*(1+'EPA to IEA Scaling'!N$10)</f>
        <v>0</v>
      </c>
      <c r="K45" s="165">
        <f>((VLOOKUP($B$1,'Multipliers and Adjustments'!$A$70:$I$86,TRUNC(COLUMN(K$2)/5)+2,FALSE)*SUMIFS('IEA-MethaneAbatement-US'!$M:$M,'IEA-MethaneAbatement-US'!$N:$N,"&lt;"&amp;$B45,'IEA-MethaneAbatement-US'!$N:$N,"&gt;="&amp;$A45,'IEA-MethaneAbatement-US'!$L:$L,$B$1))+(VLOOKUP($C$1,'Multipliers and Adjustments'!$A$70:$I$86,TRUNC(COLUMN(K$2)/5)+2,FALSE)*SUMIFS('IEA-MethaneAbatement-US'!$M:$M,'IEA-MethaneAbatement-US'!$N:$N,"&lt;"&amp;$B45,'IEA-MethaneAbatement-US'!$N:$N,"&gt;="&amp;$A45,'IEA-MethaneAbatement-US'!$L:$L,$C$1))+(VLOOKUP($D$1,'Multipliers and Adjustments'!$A$70:$I$86,TRUNC(COLUMN(K$2)/5)+2,FALSE)*SUMIFS('IEA-MethaneAbatement-US'!$M:$M,'IEA-MethaneAbatement-US'!$N:$N,"&lt;"&amp;$B45,'IEA-MethaneAbatement-US'!$N:$N,"&gt;="&amp;$A45,'IEA-MethaneAbatement-US'!$L:$L,$D$1)))*'State Downscaling Multipliers'!$B$7*(1+'EPA to IEA Scaling'!O$10)</f>
        <v>0</v>
      </c>
      <c r="L45" s="165">
        <f>((VLOOKUP($B$1,'Multipliers and Adjustments'!$A$70:$I$86,TRUNC(COLUMN(L$2)/5)+2,FALSE)*SUMIFS('IEA-MethaneAbatement-US'!$M:$M,'IEA-MethaneAbatement-US'!$N:$N,"&lt;"&amp;$B45,'IEA-MethaneAbatement-US'!$N:$N,"&gt;="&amp;$A45,'IEA-MethaneAbatement-US'!$L:$L,$B$1))+(VLOOKUP($C$1,'Multipliers and Adjustments'!$A$70:$I$86,TRUNC(COLUMN(L$2)/5)+2,FALSE)*SUMIFS('IEA-MethaneAbatement-US'!$M:$M,'IEA-MethaneAbatement-US'!$N:$N,"&lt;"&amp;$B45,'IEA-MethaneAbatement-US'!$N:$N,"&gt;="&amp;$A45,'IEA-MethaneAbatement-US'!$L:$L,$C$1))+(VLOOKUP($D$1,'Multipliers and Adjustments'!$A$70:$I$86,TRUNC(COLUMN(L$2)/5)+2,FALSE)*SUMIFS('IEA-MethaneAbatement-US'!$M:$M,'IEA-MethaneAbatement-US'!$N:$N,"&lt;"&amp;$B45,'IEA-MethaneAbatement-US'!$N:$N,"&gt;="&amp;$A45,'IEA-MethaneAbatement-US'!$L:$L,$D$1)))*'State Downscaling Multipliers'!$B$7*(1+'EPA to IEA Scaling'!P$10)</f>
        <v>0</v>
      </c>
      <c r="M45" s="167">
        <f>((VLOOKUP($B$1,'Multipliers and Adjustments'!$A$70:$I$86,TRUNC(COLUMN(M$2)/5)+2,FALSE)*SUMIFS('IEA-MethaneAbatement-US'!$M:$M,'IEA-MethaneAbatement-US'!$N:$N,"&lt;"&amp;$B45,'IEA-MethaneAbatement-US'!$N:$N,"&gt;="&amp;$A45,'IEA-MethaneAbatement-US'!$L:$L,$B$1))+(VLOOKUP($C$1,'Multipliers and Adjustments'!$A$70:$I$86,TRUNC(COLUMN(M$2)/5)+2,FALSE)*SUMIFS('IEA-MethaneAbatement-US'!$M:$M,'IEA-MethaneAbatement-US'!$N:$N,"&lt;"&amp;$B45,'IEA-MethaneAbatement-US'!$N:$N,"&gt;="&amp;$A45,'IEA-MethaneAbatement-US'!$L:$L,$C$1))+(VLOOKUP($D$1,'Multipliers and Adjustments'!$A$70:$I$86,TRUNC(COLUMN(M$2)/5)+2,FALSE)*SUMIFS('IEA-MethaneAbatement-US'!$M:$M,'IEA-MethaneAbatement-US'!$N:$N,"&lt;"&amp;$B45,'IEA-MethaneAbatement-US'!$N:$N,"&gt;="&amp;$A45,'IEA-MethaneAbatement-US'!$L:$L,$D$1)))*'State Downscaling Multipliers'!$B$7*(1+'EPA to IEA Scaling'!Q$10)</f>
        <v>0</v>
      </c>
      <c r="N45" s="165">
        <f>((VLOOKUP($B$1,'Multipliers and Adjustments'!$A$70:$I$86,TRUNC(COLUMN(N$2)/5)+2,FALSE)*SUMIFS('IEA-MethaneAbatement-US'!$M:$M,'IEA-MethaneAbatement-US'!$N:$N,"&lt;"&amp;$B45,'IEA-MethaneAbatement-US'!$N:$N,"&gt;="&amp;$A45,'IEA-MethaneAbatement-US'!$L:$L,$B$1))+(VLOOKUP($C$1,'Multipliers and Adjustments'!$A$70:$I$86,TRUNC(COLUMN(N$2)/5)+2,FALSE)*SUMIFS('IEA-MethaneAbatement-US'!$M:$M,'IEA-MethaneAbatement-US'!$N:$N,"&lt;"&amp;$B45,'IEA-MethaneAbatement-US'!$N:$N,"&gt;="&amp;$A45,'IEA-MethaneAbatement-US'!$L:$L,$C$1))+(VLOOKUP($D$1,'Multipliers and Adjustments'!$A$70:$I$86,TRUNC(COLUMN(N$2)/5)+2,FALSE)*SUMIFS('IEA-MethaneAbatement-US'!$M:$M,'IEA-MethaneAbatement-US'!$N:$N,"&lt;"&amp;$B45,'IEA-MethaneAbatement-US'!$N:$N,"&gt;="&amp;$A45,'IEA-MethaneAbatement-US'!$L:$L,$D$1)))*'State Downscaling Multipliers'!$B$7*(1+'EPA to IEA Scaling'!R$10)</f>
        <v>0</v>
      </c>
      <c r="O45" s="165">
        <f>((VLOOKUP($B$1,'Multipliers and Adjustments'!$A$70:$I$86,TRUNC(COLUMN(O$2)/5)+2,FALSE)*SUMIFS('IEA-MethaneAbatement-US'!$M:$M,'IEA-MethaneAbatement-US'!$N:$N,"&lt;"&amp;$B45,'IEA-MethaneAbatement-US'!$N:$N,"&gt;="&amp;$A45,'IEA-MethaneAbatement-US'!$L:$L,$B$1))+(VLOOKUP($C$1,'Multipliers and Adjustments'!$A$70:$I$86,TRUNC(COLUMN(O$2)/5)+2,FALSE)*SUMIFS('IEA-MethaneAbatement-US'!$M:$M,'IEA-MethaneAbatement-US'!$N:$N,"&lt;"&amp;$B45,'IEA-MethaneAbatement-US'!$N:$N,"&gt;="&amp;$A45,'IEA-MethaneAbatement-US'!$L:$L,$C$1))+(VLOOKUP($D$1,'Multipliers and Adjustments'!$A$70:$I$86,TRUNC(COLUMN(O$2)/5)+2,FALSE)*SUMIFS('IEA-MethaneAbatement-US'!$M:$M,'IEA-MethaneAbatement-US'!$N:$N,"&lt;"&amp;$B45,'IEA-MethaneAbatement-US'!$N:$N,"&gt;="&amp;$A45,'IEA-MethaneAbatement-US'!$L:$L,$D$1)))*'State Downscaling Multipliers'!$B$7*(1+'EPA to IEA Scaling'!S$10)</f>
        <v>0</v>
      </c>
      <c r="P45" s="165">
        <f>((VLOOKUP($B$1,'Multipliers and Adjustments'!$A$70:$I$86,TRUNC(COLUMN(P$2)/5)+2,FALSE)*SUMIFS('IEA-MethaneAbatement-US'!$M:$M,'IEA-MethaneAbatement-US'!$N:$N,"&lt;"&amp;$B45,'IEA-MethaneAbatement-US'!$N:$N,"&gt;="&amp;$A45,'IEA-MethaneAbatement-US'!$L:$L,$B$1))+(VLOOKUP($C$1,'Multipliers and Adjustments'!$A$70:$I$86,TRUNC(COLUMN(P$2)/5)+2,FALSE)*SUMIFS('IEA-MethaneAbatement-US'!$M:$M,'IEA-MethaneAbatement-US'!$N:$N,"&lt;"&amp;$B45,'IEA-MethaneAbatement-US'!$N:$N,"&gt;="&amp;$A45,'IEA-MethaneAbatement-US'!$L:$L,$C$1))+(VLOOKUP($D$1,'Multipliers and Adjustments'!$A$70:$I$86,TRUNC(COLUMN(P$2)/5)+2,FALSE)*SUMIFS('IEA-MethaneAbatement-US'!$M:$M,'IEA-MethaneAbatement-US'!$N:$N,"&lt;"&amp;$B45,'IEA-MethaneAbatement-US'!$N:$N,"&gt;="&amp;$A45,'IEA-MethaneAbatement-US'!$L:$L,$D$1)))*'State Downscaling Multipliers'!$B$7*(1+'EPA to IEA Scaling'!T$10)</f>
        <v>0</v>
      </c>
      <c r="Q45" s="165">
        <f>((VLOOKUP($B$1,'Multipliers and Adjustments'!$A$70:$I$86,TRUNC(COLUMN(Q$2)/5)+2,FALSE)*SUMIFS('IEA-MethaneAbatement-US'!$M:$M,'IEA-MethaneAbatement-US'!$N:$N,"&lt;"&amp;$B45,'IEA-MethaneAbatement-US'!$N:$N,"&gt;="&amp;$A45,'IEA-MethaneAbatement-US'!$L:$L,$B$1))+(VLOOKUP($C$1,'Multipliers and Adjustments'!$A$70:$I$86,TRUNC(COLUMN(Q$2)/5)+2,FALSE)*SUMIFS('IEA-MethaneAbatement-US'!$M:$M,'IEA-MethaneAbatement-US'!$N:$N,"&lt;"&amp;$B45,'IEA-MethaneAbatement-US'!$N:$N,"&gt;="&amp;$A45,'IEA-MethaneAbatement-US'!$L:$L,$C$1))+(VLOOKUP($D$1,'Multipliers and Adjustments'!$A$70:$I$86,TRUNC(COLUMN(Q$2)/5)+2,FALSE)*SUMIFS('IEA-MethaneAbatement-US'!$M:$M,'IEA-MethaneAbatement-US'!$N:$N,"&lt;"&amp;$B45,'IEA-MethaneAbatement-US'!$N:$N,"&gt;="&amp;$A45,'IEA-MethaneAbatement-US'!$L:$L,$D$1)))*'State Downscaling Multipliers'!$B$7*(1+'EPA to IEA Scaling'!U$10)</f>
        <v>0</v>
      </c>
      <c r="R45" s="167">
        <f>((VLOOKUP($B$1,'Multipliers and Adjustments'!$A$70:$I$86,TRUNC(COLUMN(R$2)/5)+2,FALSE)*SUMIFS('IEA-MethaneAbatement-US'!$M:$M,'IEA-MethaneAbatement-US'!$N:$N,"&lt;"&amp;$B45,'IEA-MethaneAbatement-US'!$N:$N,"&gt;="&amp;$A45,'IEA-MethaneAbatement-US'!$L:$L,$B$1))+(VLOOKUP($C$1,'Multipliers and Adjustments'!$A$70:$I$86,TRUNC(COLUMN(R$2)/5)+2,FALSE)*SUMIFS('IEA-MethaneAbatement-US'!$M:$M,'IEA-MethaneAbatement-US'!$N:$N,"&lt;"&amp;$B45,'IEA-MethaneAbatement-US'!$N:$N,"&gt;="&amp;$A45,'IEA-MethaneAbatement-US'!$L:$L,$C$1))+(VLOOKUP($D$1,'Multipliers and Adjustments'!$A$70:$I$86,TRUNC(COLUMN(R$2)/5)+2,FALSE)*SUMIFS('IEA-MethaneAbatement-US'!$M:$M,'IEA-MethaneAbatement-US'!$N:$N,"&lt;"&amp;$B45,'IEA-MethaneAbatement-US'!$N:$N,"&gt;="&amp;$A45,'IEA-MethaneAbatement-US'!$L:$L,$D$1)))*'State Downscaling Multipliers'!$B$7*(1+'EPA to IEA Scaling'!V$10)</f>
        <v>0</v>
      </c>
      <c r="S45" s="165">
        <f>((VLOOKUP($B$1,'Multipliers and Adjustments'!$A$70:$I$86,TRUNC(COLUMN(S$2)/5)+2,FALSE)*SUMIFS('IEA-MethaneAbatement-US'!$M:$M,'IEA-MethaneAbatement-US'!$N:$N,"&lt;"&amp;$B45,'IEA-MethaneAbatement-US'!$N:$N,"&gt;="&amp;$A45,'IEA-MethaneAbatement-US'!$L:$L,$B$1))+(VLOOKUP($C$1,'Multipliers and Adjustments'!$A$70:$I$86,TRUNC(COLUMN(S$2)/5)+2,FALSE)*SUMIFS('IEA-MethaneAbatement-US'!$M:$M,'IEA-MethaneAbatement-US'!$N:$N,"&lt;"&amp;$B45,'IEA-MethaneAbatement-US'!$N:$N,"&gt;="&amp;$A45,'IEA-MethaneAbatement-US'!$L:$L,$C$1))+(VLOOKUP($D$1,'Multipliers and Adjustments'!$A$70:$I$86,TRUNC(COLUMN(S$2)/5)+2,FALSE)*SUMIFS('IEA-MethaneAbatement-US'!$M:$M,'IEA-MethaneAbatement-US'!$N:$N,"&lt;"&amp;$B45,'IEA-MethaneAbatement-US'!$N:$N,"&gt;="&amp;$A45,'IEA-MethaneAbatement-US'!$L:$L,$D$1)))*'State Downscaling Multipliers'!$B$7*(1+'EPA to IEA Scaling'!W$10)</f>
        <v>0</v>
      </c>
      <c r="T45" s="165">
        <f>((VLOOKUP($B$1,'Multipliers and Adjustments'!$A$70:$I$86,TRUNC(COLUMN(T$2)/5)+2,FALSE)*SUMIFS('IEA-MethaneAbatement-US'!$M:$M,'IEA-MethaneAbatement-US'!$N:$N,"&lt;"&amp;$B45,'IEA-MethaneAbatement-US'!$N:$N,"&gt;="&amp;$A45,'IEA-MethaneAbatement-US'!$L:$L,$B$1))+(VLOOKUP($C$1,'Multipliers and Adjustments'!$A$70:$I$86,TRUNC(COLUMN(T$2)/5)+2,FALSE)*SUMIFS('IEA-MethaneAbatement-US'!$M:$M,'IEA-MethaneAbatement-US'!$N:$N,"&lt;"&amp;$B45,'IEA-MethaneAbatement-US'!$N:$N,"&gt;="&amp;$A45,'IEA-MethaneAbatement-US'!$L:$L,$C$1))+(VLOOKUP($D$1,'Multipliers and Adjustments'!$A$70:$I$86,TRUNC(COLUMN(T$2)/5)+2,FALSE)*SUMIFS('IEA-MethaneAbatement-US'!$M:$M,'IEA-MethaneAbatement-US'!$N:$N,"&lt;"&amp;$B45,'IEA-MethaneAbatement-US'!$N:$N,"&gt;="&amp;$A45,'IEA-MethaneAbatement-US'!$L:$L,$D$1)))*'State Downscaling Multipliers'!$B$7*(1+'EPA to IEA Scaling'!X$10)</f>
        <v>0</v>
      </c>
      <c r="U45" s="165">
        <f>((VLOOKUP($B$1,'Multipliers and Adjustments'!$A$70:$I$86,TRUNC(COLUMN(U$2)/5)+2,FALSE)*SUMIFS('IEA-MethaneAbatement-US'!$M:$M,'IEA-MethaneAbatement-US'!$N:$N,"&lt;"&amp;$B45,'IEA-MethaneAbatement-US'!$N:$N,"&gt;="&amp;$A45,'IEA-MethaneAbatement-US'!$L:$L,$B$1))+(VLOOKUP($C$1,'Multipliers and Adjustments'!$A$70:$I$86,TRUNC(COLUMN(U$2)/5)+2,FALSE)*SUMIFS('IEA-MethaneAbatement-US'!$M:$M,'IEA-MethaneAbatement-US'!$N:$N,"&lt;"&amp;$B45,'IEA-MethaneAbatement-US'!$N:$N,"&gt;="&amp;$A45,'IEA-MethaneAbatement-US'!$L:$L,$C$1))+(VLOOKUP($D$1,'Multipliers and Adjustments'!$A$70:$I$86,TRUNC(COLUMN(U$2)/5)+2,FALSE)*SUMIFS('IEA-MethaneAbatement-US'!$M:$M,'IEA-MethaneAbatement-US'!$N:$N,"&lt;"&amp;$B45,'IEA-MethaneAbatement-US'!$N:$N,"&gt;="&amp;$A45,'IEA-MethaneAbatement-US'!$L:$L,$D$1)))*'State Downscaling Multipliers'!$B$7*(1+'EPA to IEA Scaling'!Y$10)</f>
        <v>0</v>
      </c>
      <c r="V45" s="165">
        <f>((VLOOKUP($B$1,'Multipliers and Adjustments'!$A$70:$I$86,TRUNC(COLUMN(V$2)/5)+2,FALSE)*SUMIFS('IEA-MethaneAbatement-US'!$M:$M,'IEA-MethaneAbatement-US'!$N:$N,"&lt;"&amp;$B45,'IEA-MethaneAbatement-US'!$N:$N,"&gt;="&amp;$A45,'IEA-MethaneAbatement-US'!$L:$L,$B$1))+(VLOOKUP($C$1,'Multipliers and Adjustments'!$A$70:$I$86,TRUNC(COLUMN(V$2)/5)+2,FALSE)*SUMIFS('IEA-MethaneAbatement-US'!$M:$M,'IEA-MethaneAbatement-US'!$N:$N,"&lt;"&amp;$B45,'IEA-MethaneAbatement-US'!$N:$N,"&gt;="&amp;$A45,'IEA-MethaneAbatement-US'!$L:$L,$C$1))+(VLOOKUP($D$1,'Multipliers and Adjustments'!$A$70:$I$86,TRUNC(COLUMN(V$2)/5)+2,FALSE)*SUMIFS('IEA-MethaneAbatement-US'!$M:$M,'IEA-MethaneAbatement-US'!$N:$N,"&lt;"&amp;$B45,'IEA-MethaneAbatement-US'!$N:$N,"&gt;="&amp;$A45,'IEA-MethaneAbatement-US'!$L:$L,$D$1)))*'State Downscaling Multipliers'!$B$7*(1+'EPA to IEA Scaling'!Z$10)</f>
        <v>0</v>
      </c>
      <c r="W45" s="167">
        <f>((VLOOKUP($B$1,'Multipliers and Adjustments'!$A$70:$I$86,TRUNC(COLUMN(W$2)/5)+2,FALSE)*SUMIFS('IEA-MethaneAbatement-US'!$M:$M,'IEA-MethaneAbatement-US'!$N:$N,"&lt;"&amp;$B45,'IEA-MethaneAbatement-US'!$N:$N,"&gt;="&amp;$A45,'IEA-MethaneAbatement-US'!$L:$L,$B$1))+(VLOOKUP($C$1,'Multipliers and Adjustments'!$A$70:$I$86,TRUNC(COLUMN(W$2)/5)+2,FALSE)*SUMIFS('IEA-MethaneAbatement-US'!$M:$M,'IEA-MethaneAbatement-US'!$N:$N,"&lt;"&amp;$B45,'IEA-MethaneAbatement-US'!$N:$N,"&gt;="&amp;$A45,'IEA-MethaneAbatement-US'!$L:$L,$C$1))+(VLOOKUP($D$1,'Multipliers and Adjustments'!$A$70:$I$86,TRUNC(COLUMN(W$2)/5)+2,FALSE)*SUMIFS('IEA-MethaneAbatement-US'!$M:$M,'IEA-MethaneAbatement-US'!$N:$N,"&lt;"&amp;$B45,'IEA-MethaneAbatement-US'!$N:$N,"&gt;="&amp;$A45,'IEA-MethaneAbatement-US'!$L:$L,$D$1)))*'State Downscaling Multipliers'!$B$7*(1+'EPA to IEA Scaling'!AA$10)</f>
        <v>0</v>
      </c>
      <c r="X45" s="165">
        <f>((VLOOKUP($B$1,'Multipliers and Adjustments'!$A$70:$I$86,TRUNC(COLUMN(X$2)/5)+2,FALSE)*SUMIFS('IEA-MethaneAbatement-US'!$M:$M,'IEA-MethaneAbatement-US'!$N:$N,"&lt;"&amp;$B45,'IEA-MethaneAbatement-US'!$N:$N,"&gt;="&amp;$A45,'IEA-MethaneAbatement-US'!$L:$L,$B$1))+(VLOOKUP($C$1,'Multipliers and Adjustments'!$A$70:$I$86,TRUNC(COLUMN(X$2)/5)+2,FALSE)*SUMIFS('IEA-MethaneAbatement-US'!$M:$M,'IEA-MethaneAbatement-US'!$N:$N,"&lt;"&amp;$B45,'IEA-MethaneAbatement-US'!$N:$N,"&gt;="&amp;$A45,'IEA-MethaneAbatement-US'!$L:$L,$C$1))+(VLOOKUP($D$1,'Multipliers and Adjustments'!$A$70:$I$86,TRUNC(COLUMN(X$2)/5)+2,FALSE)*SUMIFS('IEA-MethaneAbatement-US'!$M:$M,'IEA-MethaneAbatement-US'!$N:$N,"&lt;"&amp;$B45,'IEA-MethaneAbatement-US'!$N:$N,"&gt;="&amp;$A45,'IEA-MethaneAbatement-US'!$L:$L,$D$1)))*'State Downscaling Multipliers'!$B$7*(1+'EPA to IEA Scaling'!AB$10)</f>
        <v>0</v>
      </c>
      <c r="Y45" s="165">
        <f>((VLOOKUP($B$1,'Multipliers and Adjustments'!$A$70:$I$86,TRUNC(COLUMN(Y$2)/5)+2,FALSE)*SUMIFS('IEA-MethaneAbatement-US'!$M:$M,'IEA-MethaneAbatement-US'!$N:$N,"&lt;"&amp;$B45,'IEA-MethaneAbatement-US'!$N:$N,"&gt;="&amp;$A45,'IEA-MethaneAbatement-US'!$L:$L,$B$1))+(VLOOKUP($C$1,'Multipliers and Adjustments'!$A$70:$I$86,TRUNC(COLUMN(Y$2)/5)+2,FALSE)*SUMIFS('IEA-MethaneAbatement-US'!$M:$M,'IEA-MethaneAbatement-US'!$N:$N,"&lt;"&amp;$B45,'IEA-MethaneAbatement-US'!$N:$N,"&gt;="&amp;$A45,'IEA-MethaneAbatement-US'!$L:$L,$C$1))+(VLOOKUP($D$1,'Multipliers and Adjustments'!$A$70:$I$86,TRUNC(COLUMN(Y$2)/5)+2,FALSE)*SUMIFS('IEA-MethaneAbatement-US'!$M:$M,'IEA-MethaneAbatement-US'!$N:$N,"&lt;"&amp;$B45,'IEA-MethaneAbatement-US'!$N:$N,"&gt;="&amp;$A45,'IEA-MethaneAbatement-US'!$L:$L,$D$1)))*'State Downscaling Multipliers'!$B$7*(1+'EPA to IEA Scaling'!AC$10)</f>
        <v>0</v>
      </c>
      <c r="Z45" s="165">
        <f>((VLOOKUP($B$1,'Multipliers and Adjustments'!$A$70:$I$86,TRUNC(COLUMN(Z$2)/5)+2,FALSE)*SUMIFS('IEA-MethaneAbatement-US'!$M:$M,'IEA-MethaneAbatement-US'!$N:$N,"&lt;"&amp;$B45,'IEA-MethaneAbatement-US'!$N:$N,"&gt;="&amp;$A45,'IEA-MethaneAbatement-US'!$L:$L,$B$1))+(VLOOKUP($C$1,'Multipliers and Adjustments'!$A$70:$I$86,TRUNC(COLUMN(Z$2)/5)+2,FALSE)*SUMIFS('IEA-MethaneAbatement-US'!$M:$M,'IEA-MethaneAbatement-US'!$N:$N,"&lt;"&amp;$B45,'IEA-MethaneAbatement-US'!$N:$N,"&gt;="&amp;$A45,'IEA-MethaneAbatement-US'!$L:$L,$C$1))+(VLOOKUP($D$1,'Multipliers and Adjustments'!$A$70:$I$86,TRUNC(COLUMN(Z$2)/5)+2,FALSE)*SUMIFS('IEA-MethaneAbatement-US'!$M:$M,'IEA-MethaneAbatement-US'!$N:$N,"&lt;"&amp;$B45,'IEA-MethaneAbatement-US'!$N:$N,"&gt;="&amp;$A45,'IEA-MethaneAbatement-US'!$L:$L,$D$1)))*'State Downscaling Multipliers'!$B$7*(1+'EPA to IEA Scaling'!AD$10)</f>
        <v>0</v>
      </c>
      <c r="AA45" s="165">
        <f>((VLOOKUP($B$1,'Multipliers and Adjustments'!$A$70:$I$86,TRUNC(COLUMN(AA$2)/5)+2,FALSE)*SUMIFS('IEA-MethaneAbatement-US'!$M:$M,'IEA-MethaneAbatement-US'!$N:$N,"&lt;"&amp;$B45,'IEA-MethaneAbatement-US'!$N:$N,"&gt;="&amp;$A45,'IEA-MethaneAbatement-US'!$L:$L,$B$1))+(VLOOKUP($C$1,'Multipliers and Adjustments'!$A$70:$I$86,TRUNC(COLUMN(AA$2)/5)+2,FALSE)*SUMIFS('IEA-MethaneAbatement-US'!$M:$M,'IEA-MethaneAbatement-US'!$N:$N,"&lt;"&amp;$B45,'IEA-MethaneAbatement-US'!$N:$N,"&gt;="&amp;$A45,'IEA-MethaneAbatement-US'!$L:$L,$C$1))+(VLOOKUP($D$1,'Multipliers and Adjustments'!$A$70:$I$86,TRUNC(COLUMN(AA$2)/5)+2,FALSE)*SUMIFS('IEA-MethaneAbatement-US'!$M:$M,'IEA-MethaneAbatement-US'!$N:$N,"&lt;"&amp;$B45,'IEA-MethaneAbatement-US'!$N:$N,"&gt;="&amp;$A45,'IEA-MethaneAbatement-US'!$L:$L,$D$1)))*'State Downscaling Multipliers'!$B$7*(1+'EPA to IEA Scaling'!AE$10)</f>
        <v>0</v>
      </c>
      <c r="AB45" s="167">
        <f>((VLOOKUP($B$1,'Multipliers and Adjustments'!$A$70:$I$86,TRUNC(COLUMN(AB$2)/5)+2,FALSE)*SUMIFS('IEA-MethaneAbatement-US'!$M:$M,'IEA-MethaneAbatement-US'!$N:$N,"&lt;"&amp;$B45,'IEA-MethaneAbatement-US'!$N:$N,"&gt;="&amp;$A45,'IEA-MethaneAbatement-US'!$L:$L,$B$1))+(VLOOKUP($C$1,'Multipliers and Adjustments'!$A$70:$I$86,TRUNC(COLUMN(AB$2)/5)+2,FALSE)*SUMIFS('IEA-MethaneAbatement-US'!$M:$M,'IEA-MethaneAbatement-US'!$N:$N,"&lt;"&amp;$B45,'IEA-MethaneAbatement-US'!$N:$N,"&gt;="&amp;$A45,'IEA-MethaneAbatement-US'!$L:$L,$C$1))+(VLOOKUP($D$1,'Multipliers and Adjustments'!$A$70:$I$86,TRUNC(COLUMN(AB$2)/5)+2,FALSE)*SUMIFS('IEA-MethaneAbatement-US'!$M:$M,'IEA-MethaneAbatement-US'!$N:$N,"&lt;"&amp;$B45,'IEA-MethaneAbatement-US'!$N:$N,"&gt;="&amp;$A45,'IEA-MethaneAbatement-US'!$L:$L,$D$1)))*'State Downscaling Multipliers'!$B$7*(1+'EPA to IEA Scaling'!AF$10)</f>
        <v>0</v>
      </c>
      <c r="AC45" s="165">
        <f>((VLOOKUP($B$1,'Multipliers and Adjustments'!$A$70:$I$86,TRUNC(COLUMN(AC$2)/5)+2,FALSE)*SUMIFS('IEA-MethaneAbatement-US'!$M:$M,'IEA-MethaneAbatement-US'!$N:$N,"&lt;"&amp;$B45,'IEA-MethaneAbatement-US'!$N:$N,"&gt;="&amp;$A45,'IEA-MethaneAbatement-US'!$L:$L,$B$1))+(VLOOKUP($C$1,'Multipliers and Adjustments'!$A$70:$I$86,TRUNC(COLUMN(AC$2)/5)+2,FALSE)*SUMIFS('IEA-MethaneAbatement-US'!$M:$M,'IEA-MethaneAbatement-US'!$N:$N,"&lt;"&amp;$B45,'IEA-MethaneAbatement-US'!$N:$N,"&gt;="&amp;$A45,'IEA-MethaneAbatement-US'!$L:$L,$C$1))+(VLOOKUP($D$1,'Multipliers and Adjustments'!$A$70:$I$86,TRUNC(COLUMN(AC$2)/5)+2,FALSE)*SUMIFS('IEA-MethaneAbatement-US'!$M:$M,'IEA-MethaneAbatement-US'!$N:$N,"&lt;"&amp;$B45,'IEA-MethaneAbatement-US'!$N:$N,"&gt;="&amp;$A45,'IEA-MethaneAbatement-US'!$L:$L,$D$1)))*'State Downscaling Multipliers'!$B$7*(1+'EPA to IEA Scaling'!AG$10)</f>
        <v>0</v>
      </c>
      <c r="AD45" s="165">
        <f>((VLOOKUP($B$1,'Multipliers and Adjustments'!$A$70:$I$86,TRUNC(COLUMN(AD$2)/5)+2,FALSE)*SUMIFS('IEA-MethaneAbatement-US'!$M:$M,'IEA-MethaneAbatement-US'!$N:$N,"&lt;"&amp;$B45,'IEA-MethaneAbatement-US'!$N:$N,"&gt;="&amp;$A45,'IEA-MethaneAbatement-US'!$L:$L,$B$1))+(VLOOKUP($C$1,'Multipliers and Adjustments'!$A$70:$I$86,TRUNC(COLUMN(AD$2)/5)+2,FALSE)*SUMIFS('IEA-MethaneAbatement-US'!$M:$M,'IEA-MethaneAbatement-US'!$N:$N,"&lt;"&amp;$B45,'IEA-MethaneAbatement-US'!$N:$N,"&gt;="&amp;$A45,'IEA-MethaneAbatement-US'!$L:$L,$C$1))+(VLOOKUP($D$1,'Multipliers and Adjustments'!$A$70:$I$86,TRUNC(COLUMN(AD$2)/5)+2,FALSE)*SUMIFS('IEA-MethaneAbatement-US'!$M:$M,'IEA-MethaneAbatement-US'!$N:$N,"&lt;"&amp;$B45,'IEA-MethaneAbatement-US'!$N:$N,"&gt;="&amp;$A45,'IEA-MethaneAbatement-US'!$L:$L,$D$1)))*'State Downscaling Multipliers'!$B$7*(1+'EPA to IEA Scaling'!AH$10)</f>
        <v>0</v>
      </c>
      <c r="AE45" s="165">
        <f>((VLOOKUP($B$1,'Multipliers and Adjustments'!$A$70:$I$86,TRUNC(COLUMN(AE$2)/5)+2,FALSE)*SUMIFS('IEA-MethaneAbatement-US'!$M:$M,'IEA-MethaneAbatement-US'!$N:$N,"&lt;"&amp;$B45,'IEA-MethaneAbatement-US'!$N:$N,"&gt;="&amp;$A45,'IEA-MethaneAbatement-US'!$L:$L,$B$1))+(VLOOKUP($C$1,'Multipliers and Adjustments'!$A$70:$I$86,TRUNC(COLUMN(AE$2)/5)+2,FALSE)*SUMIFS('IEA-MethaneAbatement-US'!$M:$M,'IEA-MethaneAbatement-US'!$N:$N,"&lt;"&amp;$B45,'IEA-MethaneAbatement-US'!$N:$N,"&gt;="&amp;$A45,'IEA-MethaneAbatement-US'!$L:$L,$C$1))+(VLOOKUP($D$1,'Multipliers and Adjustments'!$A$70:$I$86,TRUNC(COLUMN(AE$2)/5)+2,FALSE)*SUMIFS('IEA-MethaneAbatement-US'!$M:$M,'IEA-MethaneAbatement-US'!$N:$N,"&lt;"&amp;$B45,'IEA-MethaneAbatement-US'!$N:$N,"&gt;="&amp;$A45,'IEA-MethaneAbatement-US'!$L:$L,$D$1)))*'State Downscaling Multipliers'!$B$7*(1+'EPA to IEA Scaling'!AI$10)</f>
        <v>0</v>
      </c>
      <c r="AF45" s="165">
        <f>((VLOOKUP($B$1,'Multipliers and Adjustments'!$A$70:$I$86,TRUNC(COLUMN(AF$2)/5)+2,FALSE)*SUMIFS('IEA-MethaneAbatement-US'!$M:$M,'IEA-MethaneAbatement-US'!$N:$N,"&lt;"&amp;$B45,'IEA-MethaneAbatement-US'!$N:$N,"&gt;="&amp;$A45,'IEA-MethaneAbatement-US'!$L:$L,$B$1))+(VLOOKUP($C$1,'Multipliers and Adjustments'!$A$70:$I$86,TRUNC(COLUMN(AF$2)/5)+2,FALSE)*SUMIFS('IEA-MethaneAbatement-US'!$M:$M,'IEA-MethaneAbatement-US'!$N:$N,"&lt;"&amp;$B45,'IEA-MethaneAbatement-US'!$N:$N,"&gt;="&amp;$A45,'IEA-MethaneAbatement-US'!$L:$L,$C$1))+(VLOOKUP($D$1,'Multipliers and Adjustments'!$A$70:$I$86,TRUNC(COLUMN(AF$2)/5)+2,FALSE)*SUMIFS('IEA-MethaneAbatement-US'!$M:$M,'IEA-MethaneAbatement-US'!$N:$N,"&lt;"&amp;$B45,'IEA-MethaneAbatement-US'!$N:$N,"&gt;="&amp;$A45,'IEA-MethaneAbatement-US'!$L:$L,$D$1)))*'State Downscaling Multipliers'!$B$7*(1+'EPA to IEA Scaling'!AJ$10)</f>
        <v>0</v>
      </c>
      <c r="AG45" s="167">
        <f>((VLOOKUP($B$1,'Multipliers and Adjustments'!$A$70:$I$86,TRUNC(COLUMN(AG$2)/5)+2,FALSE)*SUMIFS('IEA-MethaneAbatement-US'!$M:$M,'IEA-MethaneAbatement-US'!$N:$N,"&lt;"&amp;$B45,'IEA-MethaneAbatement-US'!$N:$N,"&gt;="&amp;$A45,'IEA-MethaneAbatement-US'!$L:$L,$B$1))+(VLOOKUP($C$1,'Multipliers and Adjustments'!$A$70:$I$86,TRUNC(COLUMN(AG$2)/5)+2,FALSE)*SUMIFS('IEA-MethaneAbatement-US'!$M:$M,'IEA-MethaneAbatement-US'!$N:$N,"&lt;"&amp;$B45,'IEA-MethaneAbatement-US'!$N:$N,"&gt;="&amp;$A45,'IEA-MethaneAbatement-US'!$L:$L,$C$1))+(VLOOKUP($D$1,'Multipliers and Adjustments'!$A$70:$I$86,TRUNC(COLUMN(AG$2)/5)+2,FALSE)*SUMIFS('IEA-MethaneAbatement-US'!$M:$M,'IEA-MethaneAbatement-US'!$N:$N,"&lt;"&amp;$B45,'IEA-MethaneAbatement-US'!$N:$N,"&gt;="&amp;$A45,'IEA-MethaneAbatement-US'!$L:$L,$D$1)))*'State Downscaling Multipliers'!$B$7*(1+'EPA to IEA Scaling'!AK$10)</f>
        <v>0</v>
      </c>
      <c r="AH45" s="165">
        <f>((VLOOKUP($B$1,'Multipliers and Adjustments'!$A$70:$I$86,TRUNC(COLUMN(AH$2)/5)+2,FALSE)*SUMIFS('IEA-MethaneAbatement-US'!$M:$M,'IEA-MethaneAbatement-US'!$N:$N,"&lt;"&amp;$B45,'IEA-MethaneAbatement-US'!$N:$N,"&gt;="&amp;$A45,'IEA-MethaneAbatement-US'!$L:$L,$B$1))+(VLOOKUP($C$1,'Multipliers and Adjustments'!$A$70:$I$86,TRUNC(COLUMN(AH$2)/5)+2,FALSE)*SUMIFS('IEA-MethaneAbatement-US'!$M:$M,'IEA-MethaneAbatement-US'!$N:$N,"&lt;"&amp;$B45,'IEA-MethaneAbatement-US'!$N:$N,"&gt;="&amp;$A45,'IEA-MethaneAbatement-US'!$L:$L,$C$1))+(VLOOKUP($D$1,'Multipliers and Adjustments'!$A$70:$I$86,TRUNC(COLUMN(AH$2)/5)+2,FALSE)*SUMIFS('IEA-MethaneAbatement-US'!$M:$M,'IEA-MethaneAbatement-US'!$N:$N,"&lt;"&amp;$B45,'IEA-MethaneAbatement-US'!$N:$N,"&gt;="&amp;$A45,'IEA-MethaneAbatement-US'!$L:$L,$D$1)))*'State Downscaling Multipliers'!$B$7*(1+'EPA to IEA Scaling'!AL$10)</f>
        <v>0</v>
      </c>
      <c r="AI45" s="165">
        <f>((VLOOKUP($B$1,'Multipliers and Adjustments'!$A$70:$I$86,TRUNC(COLUMN(AI$2)/5)+2,FALSE)*SUMIFS('IEA-MethaneAbatement-US'!$M:$M,'IEA-MethaneAbatement-US'!$N:$N,"&lt;"&amp;$B45,'IEA-MethaneAbatement-US'!$N:$N,"&gt;="&amp;$A45,'IEA-MethaneAbatement-US'!$L:$L,$B$1))+(VLOOKUP($C$1,'Multipliers and Adjustments'!$A$70:$I$86,TRUNC(COLUMN(AI$2)/5)+2,FALSE)*SUMIFS('IEA-MethaneAbatement-US'!$M:$M,'IEA-MethaneAbatement-US'!$N:$N,"&lt;"&amp;$B45,'IEA-MethaneAbatement-US'!$N:$N,"&gt;="&amp;$A45,'IEA-MethaneAbatement-US'!$L:$L,$C$1))+(VLOOKUP($D$1,'Multipliers and Adjustments'!$A$70:$I$86,TRUNC(COLUMN(AI$2)/5)+2,FALSE)*SUMIFS('IEA-MethaneAbatement-US'!$M:$M,'IEA-MethaneAbatement-US'!$N:$N,"&lt;"&amp;$B45,'IEA-MethaneAbatement-US'!$N:$N,"&gt;="&amp;$A45,'IEA-MethaneAbatement-US'!$L:$L,$D$1)))*'State Downscaling Multipliers'!$B$7*(1+'EPA to IEA Scaling'!AM$10)</f>
        <v>0</v>
      </c>
      <c r="AJ45" s="165">
        <f>((VLOOKUP($B$1,'Multipliers and Adjustments'!$A$70:$I$86,TRUNC(COLUMN(AJ$2)/5)+2,FALSE)*SUMIFS('IEA-MethaneAbatement-US'!$M:$M,'IEA-MethaneAbatement-US'!$N:$N,"&lt;"&amp;$B45,'IEA-MethaneAbatement-US'!$N:$N,"&gt;="&amp;$A45,'IEA-MethaneAbatement-US'!$L:$L,$B$1))+(VLOOKUP($C$1,'Multipliers and Adjustments'!$A$70:$I$86,TRUNC(COLUMN(AJ$2)/5)+2,FALSE)*SUMIFS('IEA-MethaneAbatement-US'!$M:$M,'IEA-MethaneAbatement-US'!$N:$N,"&lt;"&amp;$B45,'IEA-MethaneAbatement-US'!$N:$N,"&gt;="&amp;$A45,'IEA-MethaneAbatement-US'!$L:$L,$C$1))+(VLOOKUP($D$1,'Multipliers and Adjustments'!$A$70:$I$86,TRUNC(COLUMN(AJ$2)/5)+2,FALSE)*SUMIFS('IEA-MethaneAbatement-US'!$M:$M,'IEA-MethaneAbatement-US'!$N:$N,"&lt;"&amp;$B45,'IEA-MethaneAbatement-US'!$N:$N,"&gt;="&amp;$A45,'IEA-MethaneAbatement-US'!$L:$L,$D$1)))*'State Downscaling Multipliers'!$B$7*(1+'EPA to IEA Scaling'!AN$10)</f>
        <v>0</v>
      </c>
      <c r="AK45" s="165">
        <f>((VLOOKUP($B$1,'Multipliers and Adjustments'!$A$70:$I$86,TRUNC(COLUMN(AK$2)/5)+2,FALSE)*SUMIFS('IEA-MethaneAbatement-US'!$M:$M,'IEA-MethaneAbatement-US'!$N:$N,"&lt;"&amp;$B45,'IEA-MethaneAbatement-US'!$N:$N,"&gt;="&amp;$A45,'IEA-MethaneAbatement-US'!$L:$L,$B$1))+(VLOOKUP($C$1,'Multipliers and Adjustments'!$A$70:$I$86,TRUNC(COLUMN(AK$2)/5)+2,FALSE)*SUMIFS('IEA-MethaneAbatement-US'!$M:$M,'IEA-MethaneAbatement-US'!$N:$N,"&lt;"&amp;$B45,'IEA-MethaneAbatement-US'!$N:$N,"&gt;="&amp;$A45,'IEA-MethaneAbatement-US'!$L:$L,$C$1))+(VLOOKUP($D$1,'Multipliers and Adjustments'!$A$70:$I$86,TRUNC(COLUMN(AK$2)/5)+2,FALSE)*SUMIFS('IEA-MethaneAbatement-US'!$M:$M,'IEA-MethaneAbatement-US'!$N:$N,"&lt;"&amp;$B45,'IEA-MethaneAbatement-US'!$N:$N,"&gt;="&amp;$A45,'IEA-MethaneAbatement-US'!$L:$L,$D$1)))*'State Downscaling Multipliers'!$B$7*(1+'EPA to IEA Scaling'!AO$10)</f>
        <v>0</v>
      </c>
      <c r="AL45" s="167">
        <f>((VLOOKUP($B$1,'Multipliers and Adjustments'!$A$70:$I$86,TRUNC(COLUMN(AL$2)/5)+2,FALSE)*SUMIFS('IEA-MethaneAbatement-US'!$M:$M,'IEA-MethaneAbatement-US'!$N:$N,"&lt;"&amp;$B45,'IEA-MethaneAbatement-US'!$N:$N,"&gt;="&amp;$A45,'IEA-MethaneAbatement-US'!$L:$L,$B$1))+(VLOOKUP($C$1,'Multipliers and Adjustments'!$A$70:$I$86,TRUNC(COLUMN(AL$2)/5)+2,FALSE)*SUMIFS('IEA-MethaneAbatement-US'!$M:$M,'IEA-MethaneAbatement-US'!$N:$N,"&lt;"&amp;$B45,'IEA-MethaneAbatement-US'!$N:$N,"&gt;="&amp;$A45,'IEA-MethaneAbatement-US'!$L:$L,$C$1))+(VLOOKUP($D$1,'Multipliers and Adjustments'!$A$70:$I$86,TRUNC(COLUMN(AL$2)/5)+2,FALSE)*SUMIFS('IEA-MethaneAbatement-US'!$M:$M,'IEA-MethaneAbatement-US'!$N:$N,"&lt;"&amp;$B45,'IEA-MethaneAbatement-US'!$N:$N,"&gt;="&amp;$A45,'IEA-MethaneAbatement-US'!$L:$L,$D$1)))*'State Downscaling Multipliers'!$B$7*(1+'EPA to IEA Scaling'!AP$10)</f>
        <v>0</v>
      </c>
    </row>
    <row r="46" spans="1:38" ht="15.75" customHeight="1" x14ac:dyDescent="0.25">
      <c r="A46" s="49">
        <f t="shared" si="3"/>
        <v>150</v>
      </c>
      <c r="B46" s="49">
        <f t="shared" si="5"/>
        <v>200</v>
      </c>
      <c r="C46" s="165">
        <f>((VLOOKUP($B$1,'Multipliers and Adjustments'!$A$70:$I$86,TRUNC(COLUMN(C$2)/5)+2,FALSE)*SUMIFS('IEA-MethaneAbatement-US'!$M:$M,'IEA-MethaneAbatement-US'!$N:$N,"&lt;"&amp;$B46,'IEA-MethaneAbatement-US'!$N:$N,"&gt;="&amp;$A46,'IEA-MethaneAbatement-US'!$L:$L,$B$1))+(VLOOKUP($C$1,'Multipliers and Adjustments'!$A$70:$I$86,TRUNC(COLUMN(C$2)/5)+2,FALSE)*SUMIFS('IEA-MethaneAbatement-US'!$M:$M,'IEA-MethaneAbatement-US'!$N:$N,"&lt;"&amp;$B46,'IEA-MethaneAbatement-US'!$N:$N,"&gt;="&amp;$A46,'IEA-MethaneAbatement-US'!$L:$L,$C$1))+(VLOOKUP($D$1,'Multipliers and Adjustments'!$A$70:$I$86,TRUNC(COLUMN(C$2)/5)+2,FALSE)*SUMIFS('IEA-MethaneAbatement-US'!$M:$M,'IEA-MethaneAbatement-US'!$N:$N,"&lt;"&amp;$B46,'IEA-MethaneAbatement-US'!$N:$N,"&gt;="&amp;$A46,'IEA-MethaneAbatement-US'!$L:$L,$D$1)))*'State Downscaling Multipliers'!$B$7*(1+'EPA to IEA Scaling'!G$10)</f>
        <v>0</v>
      </c>
      <c r="D46" s="165">
        <f>((VLOOKUP($B$1,'Multipliers and Adjustments'!$A$70:$I$86,TRUNC(COLUMN(D$2)/5)+2,FALSE)*SUMIFS('IEA-MethaneAbatement-US'!$M:$M,'IEA-MethaneAbatement-US'!$N:$N,"&lt;"&amp;$B46,'IEA-MethaneAbatement-US'!$N:$N,"&gt;="&amp;$A46,'IEA-MethaneAbatement-US'!$L:$L,$B$1))+(VLOOKUP($C$1,'Multipliers and Adjustments'!$A$70:$I$86,TRUNC(COLUMN(D$2)/5)+2,FALSE)*SUMIFS('IEA-MethaneAbatement-US'!$M:$M,'IEA-MethaneAbatement-US'!$N:$N,"&lt;"&amp;$B46,'IEA-MethaneAbatement-US'!$N:$N,"&gt;="&amp;$A46,'IEA-MethaneAbatement-US'!$L:$L,$C$1))+(VLOOKUP($D$1,'Multipliers and Adjustments'!$A$70:$I$86,TRUNC(COLUMN(D$2)/5)+2,FALSE)*SUMIFS('IEA-MethaneAbatement-US'!$M:$M,'IEA-MethaneAbatement-US'!$N:$N,"&lt;"&amp;$B46,'IEA-MethaneAbatement-US'!$N:$N,"&gt;="&amp;$A46,'IEA-MethaneAbatement-US'!$L:$L,$D$1)))*'State Downscaling Multipliers'!$B$7*(1+'EPA to IEA Scaling'!H$10)</f>
        <v>0</v>
      </c>
      <c r="E46" s="165">
        <f>((VLOOKUP($B$1,'Multipliers and Adjustments'!$A$70:$I$86,TRUNC(COLUMN(E$2)/5)+2,FALSE)*SUMIFS('IEA-MethaneAbatement-US'!$M:$M,'IEA-MethaneAbatement-US'!$N:$N,"&lt;"&amp;$B46,'IEA-MethaneAbatement-US'!$N:$N,"&gt;="&amp;$A46,'IEA-MethaneAbatement-US'!$L:$L,$B$1))+(VLOOKUP($C$1,'Multipliers and Adjustments'!$A$70:$I$86,TRUNC(COLUMN(E$2)/5)+2,FALSE)*SUMIFS('IEA-MethaneAbatement-US'!$M:$M,'IEA-MethaneAbatement-US'!$N:$N,"&lt;"&amp;$B46,'IEA-MethaneAbatement-US'!$N:$N,"&gt;="&amp;$A46,'IEA-MethaneAbatement-US'!$L:$L,$C$1))+(VLOOKUP($D$1,'Multipliers and Adjustments'!$A$70:$I$86,TRUNC(COLUMN(E$2)/5)+2,FALSE)*SUMIFS('IEA-MethaneAbatement-US'!$M:$M,'IEA-MethaneAbatement-US'!$N:$N,"&lt;"&amp;$B46,'IEA-MethaneAbatement-US'!$N:$N,"&gt;="&amp;$A46,'IEA-MethaneAbatement-US'!$L:$L,$D$1)))*'State Downscaling Multipliers'!$B$7*(1+'EPA to IEA Scaling'!I$10)</f>
        <v>0</v>
      </c>
      <c r="F46" s="165">
        <f>((VLOOKUP($B$1,'Multipliers and Adjustments'!$A$70:$I$86,TRUNC(COLUMN(F$2)/5)+2,FALSE)*SUMIFS('IEA-MethaneAbatement-US'!$M:$M,'IEA-MethaneAbatement-US'!$N:$N,"&lt;"&amp;$B46,'IEA-MethaneAbatement-US'!$N:$N,"&gt;="&amp;$A46,'IEA-MethaneAbatement-US'!$L:$L,$B$1))+(VLOOKUP($C$1,'Multipliers and Adjustments'!$A$70:$I$86,TRUNC(COLUMN(F$2)/5)+2,FALSE)*SUMIFS('IEA-MethaneAbatement-US'!$M:$M,'IEA-MethaneAbatement-US'!$N:$N,"&lt;"&amp;$B46,'IEA-MethaneAbatement-US'!$N:$N,"&gt;="&amp;$A46,'IEA-MethaneAbatement-US'!$L:$L,$C$1))+(VLOOKUP($D$1,'Multipliers and Adjustments'!$A$70:$I$86,TRUNC(COLUMN(F$2)/5)+2,FALSE)*SUMIFS('IEA-MethaneAbatement-US'!$M:$M,'IEA-MethaneAbatement-US'!$N:$N,"&lt;"&amp;$B46,'IEA-MethaneAbatement-US'!$N:$N,"&gt;="&amp;$A46,'IEA-MethaneAbatement-US'!$L:$L,$D$1)))*'State Downscaling Multipliers'!$B$7*(1+'EPA to IEA Scaling'!J$10)</f>
        <v>0</v>
      </c>
      <c r="G46" s="166">
        <f>((VLOOKUP($B$1,'Multipliers and Adjustments'!$A$70:$I$86,TRUNC(COLUMN(G$2)/5)+2,FALSE)*SUMIFS('IEA-MethaneAbatement-US'!$M:$M,'IEA-MethaneAbatement-US'!$N:$N,"&lt;"&amp;$B46,'IEA-MethaneAbatement-US'!$N:$N,"&gt;="&amp;$A46,'IEA-MethaneAbatement-US'!$L:$L,$B$1))+(VLOOKUP($C$1,'Multipliers and Adjustments'!$A$70:$I$86,TRUNC(COLUMN(G$2)/5)+2,FALSE)*SUMIFS('IEA-MethaneAbatement-US'!$M:$M,'IEA-MethaneAbatement-US'!$N:$N,"&lt;"&amp;$B46,'IEA-MethaneAbatement-US'!$N:$N,"&gt;="&amp;$A46,'IEA-MethaneAbatement-US'!$L:$L,$C$1))+(VLOOKUP($D$1,'Multipliers and Adjustments'!$A$70:$I$86,TRUNC(COLUMN(G$2)/5)+2,FALSE)*SUMIFS('IEA-MethaneAbatement-US'!$M:$M,'IEA-MethaneAbatement-US'!$N:$N,"&lt;"&amp;$B46,'IEA-MethaneAbatement-US'!$N:$N,"&gt;="&amp;$A46,'IEA-MethaneAbatement-US'!$L:$L,$D$1)))*'State Downscaling Multipliers'!$B$7*(1+'EPA to IEA Scaling'!K$10)</f>
        <v>0</v>
      </c>
      <c r="H46" s="167">
        <f>((VLOOKUP($B$1,'Multipliers and Adjustments'!$A$70:$I$86,TRUNC(COLUMN(H$2)/5)+2,FALSE)*SUMIFS('IEA-MethaneAbatement-US'!$M:$M,'IEA-MethaneAbatement-US'!$N:$N,"&lt;"&amp;$B46,'IEA-MethaneAbatement-US'!$N:$N,"&gt;="&amp;$A46,'IEA-MethaneAbatement-US'!$L:$L,$B$1))+(VLOOKUP($C$1,'Multipliers and Adjustments'!$A$70:$I$86,TRUNC(COLUMN(H$2)/5)+2,FALSE)*SUMIFS('IEA-MethaneAbatement-US'!$M:$M,'IEA-MethaneAbatement-US'!$N:$N,"&lt;"&amp;$B46,'IEA-MethaneAbatement-US'!$N:$N,"&gt;="&amp;$A46,'IEA-MethaneAbatement-US'!$L:$L,$C$1))+(VLOOKUP($D$1,'Multipliers and Adjustments'!$A$70:$I$86,TRUNC(COLUMN(H$2)/5)+2,FALSE)*SUMIFS('IEA-MethaneAbatement-US'!$M:$M,'IEA-MethaneAbatement-US'!$N:$N,"&lt;"&amp;$B46,'IEA-MethaneAbatement-US'!$N:$N,"&gt;="&amp;$A46,'IEA-MethaneAbatement-US'!$L:$L,$D$1)))*'State Downscaling Multipliers'!$B$7*(1+'EPA to IEA Scaling'!L$10)</f>
        <v>0</v>
      </c>
      <c r="I46" s="165">
        <f>((VLOOKUP($B$1,'Multipliers and Adjustments'!$A$70:$I$86,TRUNC(COLUMN(I$2)/5)+2,FALSE)*SUMIFS('IEA-MethaneAbatement-US'!$M:$M,'IEA-MethaneAbatement-US'!$N:$N,"&lt;"&amp;$B46,'IEA-MethaneAbatement-US'!$N:$N,"&gt;="&amp;$A46,'IEA-MethaneAbatement-US'!$L:$L,$B$1))+(VLOOKUP($C$1,'Multipliers and Adjustments'!$A$70:$I$86,TRUNC(COLUMN(I$2)/5)+2,FALSE)*SUMIFS('IEA-MethaneAbatement-US'!$M:$M,'IEA-MethaneAbatement-US'!$N:$N,"&lt;"&amp;$B46,'IEA-MethaneAbatement-US'!$N:$N,"&gt;="&amp;$A46,'IEA-MethaneAbatement-US'!$L:$L,$C$1))+(VLOOKUP($D$1,'Multipliers and Adjustments'!$A$70:$I$86,TRUNC(COLUMN(I$2)/5)+2,FALSE)*SUMIFS('IEA-MethaneAbatement-US'!$M:$M,'IEA-MethaneAbatement-US'!$N:$N,"&lt;"&amp;$B46,'IEA-MethaneAbatement-US'!$N:$N,"&gt;="&amp;$A46,'IEA-MethaneAbatement-US'!$L:$L,$D$1)))*'State Downscaling Multipliers'!$B$7*(1+'EPA to IEA Scaling'!M$10)</f>
        <v>0</v>
      </c>
      <c r="J46" s="165">
        <f>((VLOOKUP($B$1,'Multipliers and Adjustments'!$A$70:$I$86,TRUNC(COLUMN(J$2)/5)+2,FALSE)*SUMIFS('IEA-MethaneAbatement-US'!$M:$M,'IEA-MethaneAbatement-US'!$N:$N,"&lt;"&amp;$B46,'IEA-MethaneAbatement-US'!$N:$N,"&gt;="&amp;$A46,'IEA-MethaneAbatement-US'!$L:$L,$B$1))+(VLOOKUP($C$1,'Multipliers and Adjustments'!$A$70:$I$86,TRUNC(COLUMN(J$2)/5)+2,FALSE)*SUMIFS('IEA-MethaneAbatement-US'!$M:$M,'IEA-MethaneAbatement-US'!$N:$N,"&lt;"&amp;$B46,'IEA-MethaneAbatement-US'!$N:$N,"&gt;="&amp;$A46,'IEA-MethaneAbatement-US'!$L:$L,$C$1))+(VLOOKUP($D$1,'Multipliers and Adjustments'!$A$70:$I$86,TRUNC(COLUMN(J$2)/5)+2,FALSE)*SUMIFS('IEA-MethaneAbatement-US'!$M:$M,'IEA-MethaneAbatement-US'!$N:$N,"&lt;"&amp;$B46,'IEA-MethaneAbatement-US'!$N:$N,"&gt;="&amp;$A46,'IEA-MethaneAbatement-US'!$L:$L,$D$1)))*'State Downscaling Multipliers'!$B$7*(1+'EPA to IEA Scaling'!N$10)</f>
        <v>0</v>
      </c>
      <c r="K46" s="165">
        <f>((VLOOKUP($B$1,'Multipliers and Adjustments'!$A$70:$I$86,TRUNC(COLUMN(K$2)/5)+2,FALSE)*SUMIFS('IEA-MethaneAbatement-US'!$M:$M,'IEA-MethaneAbatement-US'!$N:$N,"&lt;"&amp;$B46,'IEA-MethaneAbatement-US'!$N:$N,"&gt;="&amp;$A46,'IEA-MethaneAbatement-US'!$L:$L,$B$1))+(VLOOKUP($C$1,'Multipliers and Adjustments'!$A$70:$I$86,TRUNC(COLUMN(K$2)/5)+2,FALSE)*SUMIFS('IEA-MethaneAbatement-US'!$M:$M,'IEA-MethaneAbatement-US'!$N:$N,"&lt;"&amp;$B46,'IEA-MethaneAbatement-US'!$N:$N,"&gt;="&amp;$A46,'IEA-MethaneAbatement-US'!$L:$L,$C$1))+(VLOOKUP($D$1,'Multipliers and Adjustments'!$A$70:$I$86,TRUNC(COLUMN(K$2)/5)+2,FALSE)*SUMIFS('IEA-MethaneAbatement-US'!$M:$M,'IEA-MethaneAbatement-US'!$N:$N,"&lt;"&amp;$B46,'IEA-MethaneAbatement-US'!$N:$N,"&gt;="&amp;$A46,'IEA-MethaneAbatement-US'!$L:$L,$D$1)))*'State Downscaling Multipliers'!$B$7*(1+'EPA to IEA Scaling'!O$10)</f>
        <v>0</v>
      </c>
      <c r="L46" s="165">
        <f>((VLOOKUP($B$1,'Multipliers and Adjustments'!$A$70:$I$86,TRUNC(COLUMN(L$2)/5)+2,FALSE)*SUMIFS('IEA-MethaneAbatement-US'!$M:$M,'IEA-MethaneAbatement-US'!$N:$N,"&lt;"&amp;$B46,'IEA-MethaneAbatement-US'!$N:$N,"&gt;="&amp;$A46,'IEA-MethaneAbatement-US'!$L:$L,$B$1))+(VLOOKUP($C$1,'Multipliers and Adjustments'!$A$70:$I$86,TRUNC(COLUMN(L$2)/5)+2,FALSE)*SUMIFS('IEA-MethaneAbatement-US'!$M:$M,'IEA-MethaneAbatement-US'!$N:$N,"&lt;"&amp;$B46,'IEA-MethaneAbatement-US'!$N:$N,"&gt;="&amp;$A46,'IEA-MethaneAbatement-US'!$L:$L,$C$1))+(VLOOKUP($D$1,'Multipliers and Adjustments'!$A$70:$I$86,TRUNC(COLUMN(L$2)/5)+2,FALSE)*SUMIFS('IEA-MethaneAbatement-US'!$M:$M,'IEA-MethaneAbatement-US'!$N:$N,"&lt;"&amp;$B46,'IEA-MethaneAbatement-US'!$N:$N,"&gt;="&amp;$A46,'IEA-MethaneAbatement-US'!$L:$L,$D$1)))*'State Downscaling Multipliers'!$B$7*(1+'EPA to IEA Scaling'!P$10)</f>
        <v>0</v>
      </c>
      <c r="M46" s="167">
        <f>((VLOOKUP($B$1,'Multipliers and Adjustments'!$A$70:$I$86,TRUNC(COLUMN(M$2)/5)+2,FALSE)*SUMIFS('IEA-MethaneAbatement-US'!$M:$M,'IEA-MethaneAbatement-US'!$N:$N,"&lt;"&amp;$B46,'IEA-MethaneAbatement-US'!$N:$N,"&gt;="&amp;$A46,'IEA-MethaneAbatement-US'!$L:$L,$B$1))+(VLOOKUP($C$1,'Multipliers and Adjustments'!$A$70:$I$86,TRUNC(COLUMN(M$2)/5)+2,FALSE)*SUMIFS('IEA-MethaneAbatement-US'!$M:$M,'IEA-MethaneAbatement-US'!$N:$N,"&lt;"&amp;$B46,'IEA-MethaneAbatement-US'!$N:$N,"&gt;="&amp;$A46,'IEA-MethaneAbatement-US'!$L:$L,$C$1))+(VLOOKUP($D$1,'Multipliers and Adjustments'!$A$70:$I$86,TRUNC(COLUMN(M$2)/5)+2,FALSE)*SUMIFS('IEA-MethaneAbatement-US'!$M:$M,'IEA-MethaneAbatement-US'!$N:$N,"&lt;"&amp;$B46,'IEA-MethaneAbatement-US'!$N:$N,"&gt;="&amp;$A46,'IEA-MethaneAbatement-US'!$L:$L,$D$1)))*'State Downscaling Multipliers'!$B$7*(1+'EPA to IEA Scaling'!Q$10)</f>
        <v>0</v>
      </c>
      <c r="N46" s="165">
        <f>((VLOOKUP($B$1,'Multipliers and Adjustments'!$A$70:$I$86,TRUNC(COLUMN(N$2)/5)+2,FALSE)*SUMIFS('IEA-MethaneAbatement-US'!$M:$M,'IEA-MethaneAbatement-US'!$N:$N,"&lt;"&amp;$B46,'IEA-MethaneAbatement-US'!$N:$N,"&gt;="&amp;$A46,'IEA-MethaneAbatement-US'!$L:$L,$B$1))+(VLOOKUP($C$1,'Multipliers and Adjustments'!$A$70:$I$86,TRUNC(COLUMN(N$2)/5)+2,FALSE)*SUMIFS('IEA-MethaneAbatement-US'!$M:$M,'IEA-MethaneAbatement-US'!$N:$N,"&lt;"&amp;$B46,'IEA-MethaneAbatement-US'!$N:$N,"&gt;="&amp;$A46,'IEA-MethaneAbatement-US'!$L:$L,$C$1))+(VLOOKUP($D$1,'Multipliers and Adjustments'!$A$70:$I$86,TRUNC(COLUMN(N$2)/5)+2,FALSE)*SUMIFS('IEA-MethaneAbatement-US'!$M:$M,'IEA-MethaneAbatement-US'!$N:$N,"&lt;"&amp;$B46,'IEA-MethaneAbatement-US'!$N:$N,"&gt;="&amp;$A46,'IEA-MethaneAbatement-US'!$L:$L,$D$1)))*'State Downscaling Multipliers'!$B$7*(1+'EPA to IEA Scaling'!R$10)</f>
        <v>0</v>
      </c>
      <c r="O46" s="165">
        <f>((VLOOKUP($B$1,'Multipliers and Adjustments'!$A$70:$I$86,TRUNC(COLUMN(O$2)/5)+2,FALSE)*SUMIFS('IEA-MethaneAbatement-US'!$M:$M,'IEA-MethaneAbatement-US'!$N:$N,"&lt;"&amp;$B46,'IEA-MethaneAbatement-US'!$N:$N,"&gt;="&amp;$A46,'IEA-MethaneAbatement-US'!$L:$L,$B$1))+(VLOOKUP($C$1,'Multipliers and Adjustments'!$A$70:$I$86,TRUNC(COLUMN(O$2)/5)+2,FALSE)*SUMIFS('IEA-MethaneAbatement-US'!$M:$M,'IEA-MethaneAbatement-US'!$N:$N,"&lt;"&amp;$B46,'IEA-MethaneAbatement-US'!$N:$N,"&gt;="&amp;$A46,'IEA-MethaneAbatement-US'!$L:$L,$C$1))+(VLOOKUP($D$1,'Multipliers and Adjustments'!$A$70:$I$86,TRUNC(COLUMN(O$2)/5)+2,FALSE)*SUMIFS('IEA-MethaneAbatement-US'!$M:$M,'IEA-MethaneAbatement-US'!$N:$N,"&lt;"&amp;$B46,'IEA-MethaneAbatement-US'!$N:$N,"&gt;="&amp;$A46,'IEA-MethaneAbatement-US'!$L:$L,$D$1)))*'State Downscaling Multipliers'!$B$7*(1+'EPA to IEA Scaling'!S$10)</f>
        <v>0</v>
      </c>
      <c r="P46" s="165">
        <f>((VLOOKUP($B$1,'Multipliers and Adjustments'!$A$70:$I$86,TRUNC(COLUMN(P$2)/5)+2,FALSE)*SUMIFS('IEA-MethaneAbatement-US'!$M:$M,'IEA-MethaneAbatement-US'!$N:$N,"&lt;"&amp;$B46,'IEA-MethaneAbatement-US'!$N:$N,"&gt;="&amp;$A46,'IEA-MethaneAbatement-US'!$L:$L,$B$1))+(VLOOKUP($C$1,'Multipliers and Adjustments'!$A$70:$I$86,TRUNC(COLUMN(P$2)/5)+2,FALSE)*SUMIFS('IEA-MethaneAbatement-US'!$M:$M,'IEA-MethaneAbatement-US'!$N:$N,"&lt;"&amp;$B46,'IEA-MethaneAbatement-US'!$N:$N,"&gt;="&amp;$A46,'IEA-MethaneAbatement-US'!$L:$L,$C$1))+(VLOOKUP($D$1,'Multipliers and Adjustments'!$A$70:$I$86,TRUNC(COLUMN(P$2)/5)+2,FALSE)*SUMIFS('IEA-MethaneAbatement-US'!$M:$M,'IEA-MethaneAbatement-US'!$N:$N,"&lt;"&amp;$B46,'IEA-MethaneAbatement-US'!$N:$N,"&gt;="&amp;$A46,'IEA-MethaneAbatement-US'!$L:$L,$D$1)))*'State Downscaling Multipliers'!$B$7*(1+'EPA to IEA Scaling'!T$10)</f>
        <v>0</v>
      </c>
      <c r="Q46" s="165">
        <f>((VLOOKUP($B$1,'Multipliers and Adjustments'!$A$70:$I$86,TRUNC(COLUMN(Q$2)/5)+2,FALSE)*SUMIFS('IEA-MethaneAbatement-US'!$M:$M,'IEA-MethaneAbatement-US'!$N:$N,"&lt;"&amp;$B46,'IEA-MethaneAbatement-US'!$N:$N,"&gt;="&amp;$A46,'IEA-MethaneAbatement-US'!$L:$L,$B$1))+(VLOOKUP($C$1,'Multipliers and Adjustments'!$A$70:$I$86,TRUNC(COLUMN(Q$2)/5)+2,FALSE)*SUMIFS('IEA-MethaneAbatement-US'!$M:$M,'IEA-MethaneAbatement-US'!$N:$N,"&lt;"&amp;$B46,'IEA-MethaneAbatement-US'!$N:$N,"&gt;="&amp;$A46,'IEA-MethaneAbatement-US'!$L:$L,$C$1))+(VLOOKUP($D$1,'Multipliers and Adjustments'!$A$70:$I$86,TRUNC(COLUMN(Q$2)/5)+2,FALSE)*SUMIFS('IEA-MethaneAbatement-US'!$M:$M,'IEA-MethaneAbatement-US'!$N:$N,"&lt;"&amp;$B46,'IEA-MethaneAbatement-US'!$N:$N,"&gt;="&amp;$A46,'IEA-MethaneAbatement-US'!$L:$L,$D$1)))*'State Downscaling Multipliers'!$B$7*(1+'EPA to IEA Scaling'!U$10)</f>
        <v>0</v>
      </c>
      <c r="R46" s="167">
        <f>((VLOOKUP($B$1,'Multipliers and Adjustments'!$A$70:$I$86,TRUNC(COLUMN(R$2)/5)+2,FALSE)*SUMIFS('IEA-MethaneAbatement-US'!$M:$M,'IEA-MethaneAbatement-US'!$N:$N,"&lt;"&amp;$B46,'IEA-MethaneAbatement-US'!$N:$N,"&gt;="&amp;$A46,'IEA-MethaneAbatement-US'!$L:$L,$B$1))+(VLOOKUP($C$1,'Multipliers and Adjustments'!$A$70:$I$86,TRUNC(COLUMN(R$2)/5)+2,FALSE)*SUMIFS('IEA-MethaneAbatement-US'!$M:$M,'IEA-MethaneAbatement-US'!$N:$N,"&lt;"&amp;$B46,'IEA-MethaneAbatement-US'!$N:$N,"&gt;="&amp;$A46,'IEA-MethaneAbatement-US'!$L:$L,$C$1))+(VLOOKUP($D$1,'Multipliers and Adjustments'!$A$70:$I$86,TRUNC(COLUMN(R$2)/5)+2,FALSE)*SUMIFS('IEA-MethaneAbatement-US'!$M:$M,'IEA-MethaneAbatement-US'!$N:$N,"&lt;"&amp;$B46,'IEA-MethaneAbatement-US'!$N:$N,"&gt;="&amp;$A46,'IEA-MethaneAbatement-US'!$L:$L,$D$1)))*'State Downscaling Multipliers'!$B$7*(1+'EPA to IEA Scaling'!V$10)</f>
        <v>0</v>
      </c>
      <c r="S46" s="165">
        <f>((VLOOKUP($B$1,'Multipliers and Adjustments'!$A$70:$I$86,TRUNC(COLUMN(S$2)/5)+2,FALSE)*SUMIFS('IEA-MethaneAbatement-US'!$M:$M,'IEA-MethaneAbatement-US'!$N:$N,"&lt;"&amp;$B46,'IEA-MethaneAbatement-US'!$N:$N,"&gt;="&amp;$A46,'IEA-MethaneAbatement-US'!$L:$L,$B$1))+(VLOOKUP($C$1,'Multipliers and Adjustments'!$A$70:$I$86,TRUNC(COLUMN(S$2)/5)+2,FALSE)*SUMIFS('IEA-MethaneAbatement-US'!$M:$M,'IEA-MethaneAbatement-US'!$N:$N,"&lt;"&amp;$B46,'IEA-MethaneAbatement-US'!$N:$N,"&gt;="&amp;$A46,'IEA-MethaneAbatement-US'!$L:$L,$C$1))+(VLOOKUP($D$1,'Multipliers and Adjustments'!$A$70:$I$86,TRUNC(COLUMN(S$2)/5)+2,FALSE)*SUMIFS('IEA-MethaneAbatement-US'!$M:$M,'IEA-MethaneAbatement-US'!$N:$N,"&lt;"&amp;$B46,'IEA-MethaneAbatement-US'!$N:$N,"&gt;="&amp;$A46,'IEA-MethaneAbatement-US'!$L:$L,$D$1)))*'State Downscaling Multipliers'!$B$7*(1+'EPA to IEA Scaling'!W$10)</f>
        <v>0</v>
      </c>
      <c r="T46" s="165">
        <f>((VLOOKUP($B$1,'Multipliers and Adjustments'!$A$70:$I$86,TRUNC(COLUMN(T$2)/5)+2,FALSE)*SUMIFS('IEA-MethaneAbatement-US'!$M:$M,'IEA-MethaneAbatement-US'!$N:$N,"&lt;"&amp;$B46,'IEA-MethaneAbatement-US'!$N:$N,"&gt;="&amp;$A46,'IEA-MethaneAbatement-US'!$L:$L,$B$1))+(VLOOKUP($C$1,'Multipliers and Adjustments'!$A$70:$I$86,TRUNC(COLUMN(T$2)/5)+2,FALSE)*SUMIFS('IEA-MethaneAbatement-US'!$M:$M,'IEA-MethaneAbatement-US'!$N:$N,"&lt;"&amp;$B46,'IEA-MethaneAbatement-US'!$N:$N,"&gt;="&amp;$A46,'IEA-MethaneAbatement-US'!$L:$L,$C$1))+(VLOOKUP($D$1,'Multipliers and Adjustments'!$A$70:$I$86,TRUNC(COLUMN(T$2)/5)+2,FALSE)*SUMIFS('IEA-MethaneAbatement-US'!$M:$M,'IEA-MethaneAbatement-US'!$N:$N,"&lt;"&amp;$B46,'IEA-MethaneAbatement-US'!$N:$N,"&gt;="&amp;$A46,'IEA-MethaneAbatement-US'!$L:$L,$D$1)))*'State Downscaling Multipliers'!$B$7*(1+'EPA to IEA Scaling'!X$10)</f>
        <v>0</v>
      </c>
      <c r="U46" s="165">
        <f>((VLOOKUP($B$1,'Multipliers and Adjustments'!$A$70:$I$86,TRUNC(COLUMN(U$2)/5)+2,FALSE)*SUMIFS('IEA-MethaneAbatement-US'!$M:$M,'IEA-MethaneAbatement-US'!$N:$N,"&lt;"&amp;$B46,'IEA-MethaneAbatement-US'!$N:$N,"&gt;="&amp;$A46,'IEA-MethaneAbatement-US'!$L:$L,$B$1))+(VLOOKUP($C$1,'Multipliers and Adjustments'!$A$70:$I$86,TRUNC(COLUMN(U$2)/5)+2,FALSE)*SUMIFS('IEA-MethaneAbatement-US'!$M:$M,'IEA-MethaneAbatement-US'!$N:$N,"&lt;"&amp;$B46,'IEA-MethaneAbatement-US'!$N:$N,"&gt;="&amp;$A46,'IEA-MethaneAbatement-US'!$L:$L,$C$1))+(VLOOKUP($D$1,'Multipliers and Adjustments'!$A$70:$I$86,TRUNC(COLUMN(U$2)/5)+2,FALSE)*SUMIFS('IEA-MethaneAbatement-US'!$M:$M,'IEA-MethaneAbatement-US'!$N:$N,"&lt;"&amp;$B46,'IEA-MethaneAbatement-US'!$N:$N,"&gt;="&amp;$A46,'IEA-MethaneAbatement-US'!$L:$L,$D$1)))*'State Downscaling Multipliers'!$B$7*(1+'EPA to IEA Scaling'!Y$10)</f>
        <v>0</v>
      </c>
      <c r="V46" s="165">
        <f>((VLOOKUP($B$1,'Multipliers and Adjustments'!$A$70:$I$86,TRUNC(COLUMN(V$2)/5)+2,FALSE)*SUMIFS('IEA-MethaneAbatement-US'!$M:$M,'IEA-MethaneAbatement-US'!$N:$N,"&lt;"&amp;$B46,'IEA-MethaneAbatement-US'!$N:$N,"&gt;="&amp;$A46,'IEA-MethaneAbatement-US'!$L:$L,$B$1))+(VLOOKUP($C$1,'Multipliers and Adjustments'!$A$70:$I$86,TRUNC(COLUMN(V$2)/5)+2,FALSE)*SUMIFS('IEA-MethaneAbatement-US'!$M:$M,'IEA-MethaneAbatement-US'!$N:$N,"&lt;"&amp;$B46,'IEA-MethaneAbatement-US'!$N:$N,"&gt;="&amp;$A46,'IEA-MethaneAbatement-US'!$L:$L,$C$1))+(VLOOKUP($D$1,'Multipliers and Adjustments'!$A$70:$I$86,TRUNC(COLUMN(V$2)/5)+2,FALSE)*SUMIFS('IEA-MethaneAbatement-US'!$M:$M,'IEA-MethaneAbatement-US'!$N:$N,"&lt;"&amp;$B46,'IEA-MethaneAbatement-US'!$N:$N,"&gt;="&amp;$A46,'IEA-MethaneAbatement-US'!$L:$L,$D$1)))*'State Downscaling Multipliers'!$B$7*(1+'EPA to IEA Scaling'!Z$10)</f>
        <v>0</v>
      </c>
      <c r="W46" s="167">
        <f>((VLOOKUP($B$1,'Multipliers and Adjustments'!$A$70:$I$86,TRUNC(COLUMN(W$2)/5)+2,FALSE)*SUMIFS('IEA-MethaneAbatement-US'!$M:$M,'IEA-MethaneAbatement-US'!$N:$N,"&lt;"&amp;$B46,'IEA-MethaneAbatement-US'!$N:$N,"&gt;="&amp;$A46,'IEA-MethaneAbatement-US'!$L:$L,$B$1))+(VLOOKUP($C$1,'Multipliers and Adjustments'!$A$70:$I$86,TRUNC(COLUMN(W$2)/5)+2,FALSE)*SUMIFS('IEA-MethaneAbatement-US'!$M:$M,'IEA-MethaneAbatement-US'!$N:$N,"&lt;"&amp;$B46,'IEA-MethaneAbatement-US'!$N:$N,"&gt;="&amp;$A46,'IEA-MethaneAbatement-US'!$L:$L,$C$1))+(VLOOKUP($D$1,'Multipliers and Adjustments'!$A$70:$I$86,TRUNC(COLUMN(W$2)/5)+2,FALSE)*SUMIFS('IEA-MethaneAbatement-US'!$M:$M,'IEA-MethaneAbatement-US'!$N:$N,"&lt;"&amp;$B46,'IEA-MethaneAbatement-US'!$N:$N,"&gt;="&amp;$A46,'IEA-MethaneAbatement-US'!$L:$L,$D$1)))*'State Downscaling Multipliers'!$B$7*(1+'EPA to IEA Scaling'!AA$10)</f>
        <v>0</v>
      </c>
      <c r="X46" s="165">
        <f>((VLOOKUP($B$1,'Multipliers and Adjustments'!$A$70:$I$86,TRUNC(COLUMN(X$2)/5)+2,FALSE)*SUMIFS('IEA-MethaneAbatement-US'!$M:$M,'IEA-MethaneAbatement-US'!$N:$N,"&lt;"&amp;$B46,'IEA-MethaneAbatement-US'!$N:$N,"&gt;="&amp;$A46,'IEA-MethaneAbatement-US'!$L:$L,$B$1))+(VLOOKUP($C$1,'Multipliers and Adjustments'!$A$70:$I$86,TRUNC(COLUMN(X$2)/5)+2,FALSE)*SUMIFS('IEA-MethaneAbatement-US'!$M:$M,'IEA-MethaneAbatement-US'!$N:$N,"&lt;"&amp;$B46,'IEA-MethaneAbatement-US'!$N:$N,"&gt;="&amp;$A46,'IEA-MethaneAbatement-US'!$L:$L,$C$1))+(VLOOKUP($D$1,'Multipliers and Adjustments'!$A$70:$I$86,TRUNC(COLUMN(X$2)/5)+2,FALSE)*SUMIFS('IEA-MethaneAbatement-US'!$M:$M,'IEA-MethaneAbatement-US'!$N:$N,"&lt;"&amp;$B46,'IEA-MethaneAbatement-US'!$N:$N,"&gt;="&amp;$A46,'IEA-MethaneAbatement-US'!$L:$L,$D$1)))*'State Downscaling Multipliers'!$B$7*(1+'EPA to IEA Scaling'!AB$10)</f>
        <v>0</v>
      </c>
      <c r="Y46" s="165">
        <f>((VLOOKUP($B$1,'Multipliers and Adjustments'!$A$70:$I$86,TRUNC(COLUMN(Y$2)/5)+2,FALSE)*SUMIFS('IEA-MethaneAbatement-US'!$M:$M,'IEA-MethaneAbatement-US'!$N:$N,"&lt;"&amp;$B46,'IEA-MethaneAbatement-US'!$N:$N,"&gt;="&amp;$A46,'IEA-MethaneAbatement-US'!$L:$L,$B$1))+(VLOOKUP($C$1,'Multipliers and Adjustments'!$A$70:$I$86,TRUNC(COLUMN(Y$2)/5)+2,FALSE)*SUMIFS('IEA-MethaneAbatement-US'!$M:$M,'IEA-MethaneAbatement-US'!$N:$N,"&lt;"&amp;$B46,'IEA-MethaneAbatement-US'!$N:$N,"&gt;="&amp;$A46,'IEA-MethaneAbatement-US'!$L:$L,$C$1))+(VLOOKUP($D$1,'Multipliers and Adjustments'!$A$70:$I$86,TRUNC(COLUMN(Y$2)/5)+2,FALSE)*SUMIFS('IEA-MethaneAbatement-US'!$M:$M,'IEA-MethaneAbatement-US'!$N:$N,"&lt;"&amp;$B46,'IEA-MethaneAbatement-US'!$N:$N,"&gt;="&amp;$A46,'IEA-MethaneAbatement-US'!$L:$L,$D$1)))*'State Downscaling Multipliers'!$B$7*(1+'EPA to IEA Scaling'!AC$10)</f>
        <v>0</v>
      </c>
      <c r="Z46" s="165">
        <f>((VLOOKUP($B$1,'Multipliers and Adjustments'!$A$70:$I$86,TRUNC(COLUMN(Z$2)/5)+2,FALSE)*SUMIFS('IEA-MethaneAbatement-US'!$M:$M,'IEA-MethaneAbatement-US'!$N:$N,"&lt;"&amp;$B46,'IEA-MethaneAbatement-US'!$N:$N,"&gt;="&amp;$A46,'IEA-MethaneAbatement-US'!$L:$L,$B$1))+(VLOOKUP($C$1,'Multipliers and Adjustments'!$A$70:$I$86,TRUNC(COLUMN(Z$2)/5)+2,FALSE)*SUMIFS('IEA-MethaneAbatement-US'!$M:$M,'IEA-MethaneAbatement-US'!$N:$N,"&lt;"&amp;$B46,'IEA-MethaneAbatement-US'!$N:$N,"&gt;="&amp;$A46,'IEA-MethaneAbatement-US'!$L:$L,$C$1))+(VLOOKUP($D$1,'Multipliers and Adjustments'!$A$70:$I$86,TRUNC(COLUMN(Z$2)/5)+2,FALSE)*SUMIFS('IEA-MethaneAbatement-US'!$M:$M,'IEA-MethaneAbatement-US'!$N:$N,"&lt;"&amp;$B46,'IEA-MethaneAbatement-US'!$N:$N,"&gt;="&amp;$A46,'IEA-MethaneAbatement-US'!$L:$L,$D$1)))*'State Downscaling Multipliers'!$B$7*(1+'EPA to IEA Scaling'!AD$10)</f>
        <v>0</v>
      </c>
      <c r="AA46" s="165">
        <f>((VLOOKUP($B$1,'Multipliers and Adjustments'!$A$70:$I$86,TRUNC(COLUMN(AA$2)/5)+2,FALSE)*SUMIFS('IEA-MethaneAbatement-US'!$M:$M,'IEA-MethaneAbatement-US'!$N:$N,"&lt;"&amp;$B46,'IEA-MethaneAbatement-US'!$N:$N,"&gt;="&amp;$A46,'IEA-MethaneAbatement-US'!$L:$L,$B$1))+(VLOOKUP($C$1,'Multipliers and Adjustments'!$A$70:$I$86,TRUNC(COLUMN(AA$2)/5)+2,FALSE)*SUMIFS('IEA-MethaneAbatement-US'!$M:$M,'IEA-MethaneAbatement-US'!$N:$N,"&lt;"&amp;$B46,'IEA-MethaneAbatement-US'!$N:$N,"&gt;="&amp;$A46,'IEA-MethaneAbatement-US'!$L:$L,$C$1))+(VLOOKUP($D$1,'Multipliers and Adjustments'!$A$70:$I$86,TRUNC(COLUMN(AA$2)/5)+2,FALSE)*SUMIFS('IEA-MethaneAbatement-US'!$M:$M,'IEA-MethaneAbatement-US'!$N:$N,"&lt;"&amp;$B46,'IEA-MethaneAbatement-US'!$N:$N,"&gt;="&amp;$A46,'IEA-MethaneAbatement-US'!$L:$L,$D$1)))*'State Downscaling Multipliers'!$B$7*(1+'EPA to IEA Scaling'!AE$10)</f>
        <v>0</v>
      </c>
      <c r="AB46" s="167">
        <f>((VLOOKUP($B$1,'Multipliers and Adjustments'!$A$70:$I$86,TRUNC(COLUMN(AB$2)/5)+2,FALSE)*SUMIFS('IEA-MethaneAbatement-US'!$M:$M,'IEA-MethaneAbatement-US'!$N:$N,"&lt;"&amp;$B46,'IEA-MethaneAbatement-US'!$N:$N,"&gt;="&amp;$A46,'IEA-MethaneAbatement-US'!$L:$L,$B$1))+(VLOOKUP($C$1,'Multipliers and Adjustments'!$A$70:$I$86,TRUNC(COLUMN(AB$2)/5)+2,FALSE)*SUMIFS('IEA-MethaneAbatement-US'!$M:$M,'IEA-MethaneAbatement-US'!$N:$N,"&lt;"&amp;$B46,'IEA-MethaneAbatement-US'!$N:$N,"&gt;="&amp;$A46,'IEA-MethaneAbatement-US'!$L:$L,$C$1))+(VLOOKUP($D$1,'Multipliers and Adjustments'!$A$70:$I$86,TRUNC(COLUMN(AB$2)/5)+2,FALSE)*SUMIFS('IEA-MethaneAbatement-US'!$M:$M,'IEA-MethaneAbatement-US'!$N:$N,"&lt;"&amp;$B46,'IEA-MethaneAbatement-US'!$N:$N,"&gt;="&amp;$A46,'IEA-MethaneAbatement-US'!$L:$L,$D$1)))*'State Downscaling Multipliers'!$B$7*(1+'EPA to IEA Scaling'!AF$10)</f>
        <v>0</v>
      </c>
      <c r="AC46" s="165">
        <f>((VLOOKUP($B$1,'Multipliers and Adjustments'!$A$70:$I$86,TRUNC(COLUMN(AC$2)/5)+2,FALSE)*SUMIFS('IEA-MethaneAbatement-US'!$M:$M,'IEA-MethaneAbatement-US'!$N:$N,"&lt;"&amp;$B46,'IEA-MethaneAbatement-US'!$N:$N,"&gt;="&amp;$A46,'IEA-MethaneAbatement-US'!$L:$L,$B$1))+(VLOOKUP($C$1,'Multipliers and Adjustments'!$A$70:$I$86,TRUNC(COLUMN(AC$2)/5)+2,FALSE)*SUMIFS('IEA-MethaneAbatement-US'!$M:$M,'IEA-MethaneAbatement-US'!$N:$N,"&lt;"&amp;$B46,'IEA-MethaneAbatement-US'!$N:$N,"&gt;="&amp;$A46,'IEA-MethaneAbatement-US'!$L:$L,$C$1))+(VLOOKUP($D$1,'Multipliers and Adjustments'!$A$70:$I$86,TRUNC(COLUMN(AC$2)/5)+2,FALSE)*SUMIFS('IEA-MethaneAbatement-US'!$M:$M,'IEA-MethaneAbatement-US'!$N:$N,"&lt;"&amp;$B46,'IEA-MethaneAbatement-US'!$N:$N,"&gt;="&amp;$A46,'IEA-MethaneAbatement-US'!$L:$L,$D$1)))*'State Downscaling Multipliers'!$B$7*(1+'EPA to IEA Scaling'!AG$10)</f>
        <v>0</v>
      </c>
      <c r="AD46" s="165">
        <f>((VLOOKUP($B$1,'Multipliers and Adjustments'!$A$70:$I$86,TRUNC(COLUMN(AD$2)/5)+2,FALSE)*SUMIFS('IEA-MethaneAbatement-US'!$M:$M,'IEA-MethaneAbatement-US'!$N:$N,"&lt;"&amp;$B46,'IEA-MethaneAbatement-US'!$N:$N,"&gt;="&amp;$A46,'IEA-MethaneAbatement-US'!$L:$L,$B$1))+(VLOOKUP($C$1,'Multipliers and Adjustments'!$A$70:$I$86,TRUNC(COLUMN(AD$2)/5)+2,FALSE)*SUMIFS('IEA-MethaneAbatement-US'!$M:$M,'IEA-MethaneAbatement-US'!$N:$N,"&lt;"&amp;$B46,'IEA-MethaneAbatement-US'!$N:$N,"&gt;="&amp;$A46,'IEA-MethaneAbatement-US'!$L:$L,$C$1))+(VLOOKUP($D$1,'Multipliers and Adjustments'!$A$70:$I$86,TRUNC(COLUMN(AD$2)/5)+2,FALSE)*SUMIFS('IEA-MethaneAbatement-US'!$M:$M,'IEA-MethaneAbatement-US'!$N:$N,"&lt;"&amp;$B46,'IEA-MethaneAbatement-US'!$N:$N,"&gt;="&amp;$A46,'IEA-MethaneAbatement-US'!$L:$L,$D$1)))*'State Downscaling Multipliers'!$B$7*(1+'EPA to IEA Scaling'!AH$10)</f>
        <v>0</v>
      </c>
      <c r="AE46" s="165">
        <f>((VLOOKUP($B$1,'Multipliers and Adjustments'!$A$70:$I$86,TRUNC(COLUMN(AE$2)/5)+2,FALSE)*SUMIFS('IEA-MethaneAbatement-US'!$M:$M,'IEA-MethaneAbatement-US'!$N:$N,"&lt;"&amp;$B46,'IEA-MethaneAbatement-US'!$N:$N,"&gt;="&amp;$A46,'IEA-MethaneAbatement-US'!$L:$L,$B$1))+(VLOOKUP($C$1,'Multipliers and Adjustments'!$A$70:$I$86,TRUNC(COLUMN(AE$2)/5)+2,FALSE)*SUMIFS('IEA-MethaneAbatement-US'!$M:$M,'IEA-MethaneAbatement-US'!$N:$N,"&lt;"&amp;$B46,'IEA-MethaneAbatement-US'!$N:$N,"&gt;="&amp;$A46,'IEA-MethaneAbatement-US'!$L:$L,$C$1))+(VLOOKUP($D$1,'Multipliers and Adjustments'!$A$70:$I$86,TRUNC(COLUMN(AE$2)/5)+2,FALSE)*SUMIFS('IEA-MethaneAbatement-US'!$M:$M,'IEA-MethaneAbatement-US'!$N:$N,"&lt;"&amp;$B46,'IEA-MethaneAbatement-US'!$N:$N,"&gt;="&amp;$A46,'IEA-MethaneAbatement-US'!$L:$L,$D$1)))*'State Downscaling Multipliers'!$B$7*(1+'EPA to IEA Scaling'!AI$10)</f>
        <v>0</v>
      </c>
      <c r="AF46" s="165">
        <f>((VLOOKUP($B$1,'Multipliers and Adjustments'!$A$70:$I$86,TRUNC(COLUMN(AF$2)/5)+2,FALSE)*SUMIFS('IEA-MethaneAbatement-US'!$M:$M,'IEA-MethaneAbatement-US'!$N:$N,"&lt;"&amp;$B46,'IEA-MethaneAbatement-US'!$N:$N,"&gt;="&amp;$A46,'IEA-MethaneAbatement-US'!$L:$L,$B$1))+(VLOOKUP($C$1,'Multipliers and Adjustments'!$A$70:$I$86,TRUNC(COLUMN(AF$2)/5)+2,FALSE)*SUMIFS('IEA-MethaneAbatement-US'!$M:$M,'IEA-MethaneAbatement-US'!$N:$N,"&lt;"&amp;$B46,'IEA-MethaneAbatement-US'!$N:$N,"&gt;="&amp;$A46,'IEA-MethaneAbatement-US'!$L:$L,$C$1))+(VLOOKUP($D$1,'Multipliers and Adjustments'!$A$70:$I$86,TRUNC(COLUMN(AF$2)/5)+2,FALSE)*SUMIFS('IEA-MethaneAbatement-US'!$M:$M,'IEA-MethaneAbatement-US'!$N:$N,"&lt;"&amp;$B46,'IEA-MethaneAbatement-US'!$N:$N,"&gt;="&amp;$A46,'IEA-MethaneAbatement-US'!$L:$L,$D$1)))*'State Downscaling Multipliers'!$B$7*(1+'EPA to IEA Scaling'!AJ$10)</f>
        <v>0</v>
      </c>
      <c r="AG46" s="167">
        <f>((VLOOKUP($B$1,'Multipliers and Adjustments'!$A$70:$I$86,TRUNC(COLUMN(AG$2)/5)+2,FALSE)*SUMIFS('IEA-MethaneAbatement-US'!$M:$M,'IEA-MethaneAbatement-US'!$N:$N,"&lt;"&amp;$B46,'IEA-MethaneAbatement-US'!$N:$N,"&gt;="&amp;$A46,'IEA-MethaneAbatement-US'!$L:$L,$B$1))+(VLOOKUP($C$1,'Multipliers and Adjustments'!$A$70:$I$86,TRUNC(COLUMN(AG$2)/5)+2,FALSE)*SUMIFS('IEA-MethaneAbatement-US'!$M:$M,'IEA-MethaneAbatement-US'!$N:$N,"&lt;"&amp;$B46,'IEA-MethaneAbatement-US'!$N:$N,"&gt;="&amp;$A46,'IEA-MethaneAbatement-US'!$L:$L,$C$1))+(VLOOKUP($D$1,'Multipliers and Adjustments'!$A$70:$I$86,TRUNC(COLUMN(AG$2)/5)+2,FALSE)*SUMIFS('IEA-MethaneAbatement-US'!$M:$M,'IEA-MethaneAbatement-US'!$N:$N,"&lt;"&amp;$B46,'IEA-MethaneAbatement-US'!$N:$N,"&gt;="&amp;$A46,'IEA-MethaneAbatement-US'!$L:$L,$D$1)))*'State Downscaling Multipliers'!$B$7*(1+'EPA to IEA Scaling'!AK$10)</f>
        <v>0</v>
      </c>
      <c r="AH46" s="165">
        <f>((VLOOKUP($B$1,'Multipliers and Adjustments'!$A$70:$I$86,TRUNC(COLUMN(AH$2)/5)+2,FALSE)*SUMIFS('IEA-MethaneAbatement-US'!$M:$M,'IEA-MethaneAbatement-US'!$N:$N,"&lt;"&amp;$B46,'IEA-MethaneAbatement-US'!$N:$N,"&gt;="&amp;$A46,'IEA-MethaneAbatement-US'!$L:$L,$B$1))+(VLOOKUP($C$1,'Multipliers and Adjustments'!$A$70:$I$86,TRUNC(COLUMN(AH$2)/5)+2,FALSE)*SUMIFS('IEA-MethaneAbatement-US'!$M:$M,'IEA-MethaneAbatement-US'!$N:$N,"&lt;"&amp;$B46,'IEA-MethaneAbatement-US'!$N:$N,"&gt;="&amp;$A46,'IEA-MethaneAbatement-US'!$L:$L,$C$1))+(VLOOKUP($D$1,'Multipliers and Adjustments'!$A$70:$I$86,TRUNC(COLUMN(AH$2)/5)+2,FALSE)*SUMIFS('IEA-MethaneAbatement-US'!$M:$M,'IEA-MethaneAbatement-US'!$N:$N,"&lt;"&amp;$B46,'IEA-MethaneAbatement-US'!$N:$N,"&gt;="&amp;$A46,'IEA-MethaneAbatement-US'!$L:$L,$D$1)))*'State Downscaling Multipliers'!$B$7*(1+'EPA to IEA Scaling'!AL$10)</f>
        <v>0</v>
      </c>
      <c r="AI46" s="165">
        <f>((VLOOKUP($B$1,'Multipliers and Adjustments'!$A$70:$I$86,TRUNC(COLUMN(AI$2)/5)+2,FALSE)*SUMIFS('IEA-MethaneAbatement-US'!$M:$M,'IEA-MethaneAbatement-US'!$N:$N,"&lt;"&amp;$B46,'IEA-MethaneAbatement-US'!$N:$N,"&gt;="&amp;$A46,'IEA-MethaneAbatement-US'!$L:$L,$B$1))+(VLOOKUP($C$1,'Multipliers and Adjustments'!$A$70:$I$86,TRUNC(COLUMN(AI$2)/5)+2,FALSE)*SUMIFS('IEA-MethaneAbatement-US'!$M:$M,'IEA-MethaneAbatement-US'!$N:$N,"&lt;"&amp;$B46,'IEA-MethaneAbatement-US'!$N:$N,"&gt;="&amp;$A46,'IEA-MethaneAbatement-US'!$L:$L,$C$1))+(VLOOKUP($D$1,'Multipliers and Adjustments'!$A$70:$I$86,TRUNC(COLUMN(AI$2)/5)+2,FALSE)*SUMIFS('IEA-MethaneAbatement-US'!$M:$M,'IEA-MethaneAbatement-US'!$N:$N,"&lt;"&amp;$B46,'IEA-MethaneAbatement-US'!$N:$N,"&gt;="&amp;$A46,'IEA-MethaneAbatement-US'!$L:$L,$D$1)))*'State Downscaling Multipliers'!$B$7*(1+'EPA to IEA Scaling'!AM$10)</f>
        <v>0</v>
      </c>
      <c r="AJ46" s="165">
        <f>((VLOOKUP($B$1,'Multipliers and Adjustments'!$A$70:$I$86,TRUNC(COLUMN(AJ$2)/5)+2,FALSE)*SUMIFS('IEA-MethaneAbatement-US'!$M:$M,'IEA-MethaneAbatement-US'!$N:$N,"&lt;"&amp;$B46,'IEA-MethaneAbatement-US'!$N:$N,"&gt;="&amp;$A46,'IEA-MethaneAbatement-US'!$L:$L,$B$1))+(VLOOKUP($C$1,'Multipliers and Adjustments'!$A$70:$I$86,TRUNC(COLUMN(AJ$2)/5)+2,FALSE)*SUMIFS('IEA-MethaneAbatement-US'!$M:$M,'IEA-MethaneAbatement-US'!$N:$N,"&lt;"&amp;$B46,'IEA-MethaneAbatement-US'!$N:$N,"&gt;="&amp;$A46,'IEA-MethaneAbatement-US'!$L:$L,$C$1))+(VLOOKUP($D$1,'Multipliers and Adjustments'!$A$70:$I$86,TRUNC(COLUMN(AJ$2)/5)+2,FALSE)*SUMIFS('IEA-MethaneAbatement-US'!$M:$M,'IEA-MethaneAbatement-US'!$N:$N,"&lt;"&amp;$B46,'IEA-MethaneAbatement-US'!$N:$N,"&gt;="&amp;$A46,'IEA-MethaneAbatement-US'!$L:$L,$D$1)))*'State Downscaling Multipliers'!$B$7*(1+'EPA to IEA Scaling'!AN$10)</f>
        <v>0</v>
      </c>
      <c r="AK46" s="165">
        <f>((VLOOKUP($B$1,'Multipliers and Adjustments'!$A$70:$I$86,TRUNC(COLUMN(AK$2)/5)+2,FALSE)*SUMIFS('IEA-MethaneAbatement-US'!$M:$M,'IEA-MethaneAbatement-US'!$N:$N,"&lt;"&amp;$B46,'IEA-MethaneAbatement-US'!$N:$N,"&gt;="&amp;$A46,'IEA-MethaneAbatement-US'!$L:$L,$B$1))+(VLOOKUP($C$1,'Multipliers and Adjustments'!$A$70:$I$86,TRUNC(COLUMN(AK$2)/5)+2,FALSE)*SUMIFS('IEA-MethaneAbatement-US'!$M:$M,'IEA-MethaneAbatement-US'!$N:$N,"&lt;"&amp;$B46,'IEA-MethaneAbatement-US'!$N:$N,"&gt;="&amp;$A46,'IEA-MethaneAbatement-US'!$L:$L,$C$1))+(VLOOKUP($D$1,'Multipliers and Adjustments'!$A$70:$I$86,TRUNC(COLUMN(AK$2)/5)+2,FALSE)*SUMIFS('IEA-MethaneAbatement-US'!$M:$M,'IEA-MethaneAbatement-US'!$N:$N,"&lt;"&amp;$B46,'IEA-MethaneAbatement-US'!$N:$N,"&gt;="&amp;$A46,'IEA-MethaneAbatement-US'!$L:$L,$D$1)))*'State Downscaling Multipliers'!$B$7*(1+'EPA to IEA Scaling'!AO$10)</f>
        <v>0</v>
      </c>
      <c r="AL46" s="167">
        <f>((VLOOKUP($B$1,'Multipliers and Adjustments'!$A$70:$I$86,TRUNC(COLUMN(AL$2)/5)+2,FALSE)*SUMIFS('IEA-MethaneAbatement-US'!$M:$M,'IEA-MethaneAbatement-US'!$N:$N,"&lt;"&amp;$B46,'IEA-MethaneAbatement-US'!$N:$N,"&gt;="&amp;$A46,'IEA-MethaneAbatement-US'!$L:$L,$B$1))+(VLOOKUP($C$1,'Multipliers and Adjustments'!$A$70:$I$86,TRUNC(COLUMN(AL$2)/5)+2,FALSE)*SUMIFS('IEA-MethaneAbatement-US'!$M:$M,'IEA-MethaneAbatement-US'!$N:$N,"&lt;"&amp;$B46,'IEA-MethaneAbatement-US'!$N:$N,"&gt;="&amp;$A46,'IEA-MethaneAbatement-US'!$L:$L,$C$1))+(VLOOKUP($D$1,'Multipliers and Adjustments'!$A$70:$I$86,TRUNC(COLUMN(AL$2)/5)+2,FALSE)*SUMIFS('IEA-MethaneAbatement-US'!$M:$M,'IEA-MethaneAbatement-US'!$N:$N,"&lt;"&amp;$B46,'IEA-MethaneAbatement-US'!$N:$N,"&gt;="&amp;$A46,'IEA-MethaneAbatement-US'!$L:$L,$D$1)))*'State Downscaling Multipliers'!$B$7*(1+'EPA to IEA Scaling'!AP$10)</f>
        <v>0</v>
      </c>
    </row>
    <row r="47" spans="1:38" ht="15.75" customHeight="1" x14ac:dyDescent="0.25">
      <c r="A47" s="49">
        <f t="shared" si="3"/>
        <v>200</v>
      </c>
      <c r="B47" s="49">
        <f t="shared" si="5"/>
        <v>250</v>
      </c>
      <c r="C47" s="165">
        <f>((VLOOKUP($B$1,'Multipliers and Adjustments'!$A$70:$I$86,TRUNC(COLUMN(C$2)/5)+2,FALSE)*SUMIFS('IEA-MethaneAbatement-US'!$M:$M,'IEA-MethaneAbatement-US'!$N:$N,"&lt;"&amp;$B47,'IEA-MethaneAbatement-US'!$N:$N,"&gt;="&amp;$A47,'IEA-MethaneAbatement-US'!$L:$L,$B$1))+(VLOOKUP($C$1,'Multipliers and Adjustments'!$A$70:$I$86,TRUNC(COLUMN(C$2)/5)+2,FALSE)*SUMIFS('IEA-MethaneAbatement-US'!$M:$M,'IEA-MethaneAbatement-US'!$N:$N,"&lt;"&amp;$B47,'IEA-MethaneAbatement-US'!$N:$N,"&gt;="&amp;$A47,'IEA-MethaneAbatement-US'!$L:$L,$C$1))+(VLOOKUP($D$1,'Multipliers and Adjustments'!$A$70:$I$86,TRUNC(COLUMN(C$2)/5)+2,FALSE)*SUMIFS('IEA-MethaneAbatement-US'!$M:$M,'IEA-MethaneAbatement-US'!$N:$N,"&lt;"&amp;$B47,'IEA-MethaneAbatement-US'!$N:$N,"&gt;="&amp;$A47,'IEA-MethaneAbatement-US'!$L:$L,$D$1)))*'State Downscaling Multipliers'!$B$7*(1+'EPA to IEA Scaling'!G$10)</f>
        <v>0</v>
      </c>
      <c r="D47" s="165">
        <f>((VLOOKUP($B$1,'Multipliers and Adjustments'!$A$70:$I$86,TRUNC(COLUMN(D$2)/5)+2,FALSE)*SUMIFS('IEA-MethaneAbatement-US'!$M:$M,'IEA-MethaneAbatement-US'!$N:$N,"&lt;"&amp;$B47,'IEA-MethaneAbatement-US'!$N:$N,"&gt;="&amp;$A47,'IEA-MethaneAbatement-US'!$L:$L,$B$1))+(VLOOKUP($C$1,'Multipliers and Adjustments'!$A$70:$I$86,TRUNC(COLUMN(D$2)/5)+2,FALSE)*SUMIFS('IEA-MethaneAbatement-US'!$M:$M,'IEA-MethaneAbatement-US'!$N:$N,"&lt;"&amp;$B47,'IEA-MethaneAbatement-US'!$N:$N,"&gt;="&amp;$A47,'IEA-MethaneAbatement-US'!$L:$L,$C$1))+(VLOOKUP($D$1,'Multipliers and Adjustments'!$A$70:$I$86,TRUNC(COLUMN(D$2)/5)+2,FALSE)*SUMIFS('IEA-MethaneAbatement-US'!$M:$M,'IEA-MethaneAbatement-US'!$N:$N,"&lt;"&amp;$B47,'IEA-MethaneAbatement-US'!$N:$N,"&gt;="&amp;$A47,'IEA-MethaneAbatement-US'!$L:$L,$D$1)))*'State Downscaling Multipliers'!$B$7*(1+'EPA to IEA Scaling'!H$10)</f>
        <v>0</v>
      </c>
      <c r="E47" s="165">
        <f>((VLOOKUP($B$1,'Multipliers and Adjustments'!$A$70:$I$86,TRUNC(COLUMN(E$2)/5)+2,FALSE)*SUMIFS('IEA-MethaneAbatement-US'!$M:$M,'IEA-MethaneAbatement-US'!$N:$N,"&lt;"&amp;$B47,'IEA-MethaneAbatement-US'!$N:$N,"&gt;="&amp;$A47,'IEA-MethaneAbatement-US'!$L:$L,$B$1))+(VLOOKUP($C$1,'Multipliers and Adjustments'!$A$70:$I$86,TRUNC(COLUMN(E$2)/5)+2,FALSE)*SUMIFS('IEA-MethaneAbatement-US'!$M:$M,'IEA-MethaneAbatement-US'!$N:$N,"&lt;"&amp;$B47,'IEA-MethaneAbatement-US'!$N:$N,"&gt;="&amp;$A47,'IEA-MethaneAbatement-US'!$L:$L,$C$1))+(VLOOKUP($D$1,'Multipliers and Adjustments'!$A$70:$I$86,TRUNC(COLUMN(E$2)/5)+2,FALSE)*SUMIFS('IEA-MethaneAbatement-US'!$M:$M,'IEA-MethaneAbatement-US'!$N:$N,"&lt;"&amp;$B47,'IEA-MethaneAbatement-US'!$N:$N,"&gt;="&amp;$A47,'IEA-MethaneAbatement-US'!$L:$L,$D$1)))*'State Downscaling Multipliers'!$B$7*(1+'EPA to IEA Scaling'!I$10)</f>
        <v>0</v>
      </c>
      <c r="F47" s="165">
        <f>((VLOOKUP($B$1,'Multipliers and Adjustments'!$A$70:$I$86,TRUNC(COLUMN(F$2)/5)+2,FALSE)*SUMIFS('IEA-MethaneAbatement-US'!$M:$M,'IEA-MethaneAbatement-US'!$N:$N,"&lt;"&amp;$B47,'IEA-MethaneAbatement-US'!$N:$N,"&gt;="&amp;$A47,'IEA-MethaneAbatement-US'!$L:$L,$B$1))+(VLOOKUP($C$1,'Multipliers and Adjustments'!$A$70:$I$86,TRUNC(COLUMN(F$2)/5)+2,FALSE)*SUMIFS('IEA-MethaneAbatement-US'!$M:$M,'IEA-MethaneAbatement-US'!$N:$N,"&lt;"&amp;$B47,'IEA-MethaneAbatement-US'!$N:$N,"&gt;="&amp;$A47,'IEA-MethaneAbatement-US'!$L:$L,$C$1))+(VLOOKUP($D$1,'Multipliers and Adjustments'!$A$70:$I$86,TRUNC(COLUMN(F$2)/5)+2,FALSE)*SUMIFS('IEA-MethaneAbatement-US'!$M:$M,'IEA-MethaneAbatement-US'!$N:$N,"&lt;"&amp;$B47,'IEA-MethaneAbatement-US'!$N:$N,"&gt;="&amp;$A47,'IEA-MethaneAbatement-US'!$L:$L,$D$1)))*'State Downscaling Multipliers'!$B$7*(1+'EPA to IEA Scaling'!J$10)</f>
        <v>0</v>
      </c>
      <c r="G47" s="166">
        <f>((VLOOKUP($B$1,'Multipliers and Adjustments'!$A$70:$I$86,TRUNC(COLUMN(G$2)/5)+2,FALSE)*SUMIFS('IEA-MethaneAbatement-US'!$M:$M,'IEA-MethaneAbatement-US'!$N:$N,"&lt;"&amp;$B47,'IEA-MethaneAbatement-US'!$N:$N,"&gt;="&amp;$A47,'IEA-MethaneAbatement-US'!$L:$L,$B$1))+(VLOOKUP($C$1,'Multipliers and Adjustments'!$A$70:$I$86,TRUNC(COLUMN(G$2)/5)+2,FALSE)*SUMIFS('IEA-MethaneAbatement-US'!$M:$M,'IEA-MethaneAbatement-US'!$N:$N,"&lt;"&amp;$B47,'IEA-MethaneAbatement-US'!$N:$N,"&gt;="&amp;$A47,'IEA-MethaneAbatement-US'!$L:$L,$C$1))+(VLOOKUP($D$1,'Multipliers and Adjustments'!$A$70:$I$86,TRUNC(COLUMN(G$2)/5)+2,FALSE)*SUMIFS('IEA-MethaneAbatement-US'!$M:$M,'IEA-MethaneAbatement-US'!$N:$N,"&lt;"&amp;$B47,'IEA-MethaneAbatement-US'!$N:$N,"&gt;="&amp;$A47,'IEA-MethaneAbatement-US'!$L:$L,$D$1)))*'State Downscaling Multipliers'!$B$7*(1+'EPA to IEA Scaling'!K$10)</f>
        <v>0</v>
      </c>
      <c r="H47" s="167">
        <f>((VLOOKUP($B$1,'Multipliers and Adjustments'!$A$70:$I$86,TRUNC(COLUMN(H$2)/5)+2,FALSE)*SUMIFS('IEA-MethaneAbatement-US'!$M:$M,'IEA-MethaneAbatement-US'!$N:$N,"&lt;"&amp;$B47,'IEA-MethaneAbatement-US'!$N:$N,"&gt;="&amp;$A47,'IEA-MethaneAbatement-US'!$L:$L,$B$1))+(VLOOKUP($C$1,'Multipliers and Adjustments'!$A$70:$I$86,TRUNC(COLUMN(H$2)/5)+2,FALSE)*SUMIFS('IEA-MethaneAbatement-US'!$M:$M,'IEA-MethaneAbatement-US'!$N:$N,"&lt;"&amp;$B47,'IEA-MethaneAbatement-US'!$N:$N,"&gt;="&amp;$A47,'IEA-MethaneAbatement-US'!$L:$L,$C$1))+(VLOOKUP($D$1,'Multipliers and Adjustments'!$A$70:$I$86,TRUNC(COLUMN(H$2)/5)+2,FALSE)*SUMIFS('IEA-MethaneAbatement-US'!$M:$M,'IEA-MethaneAbatement-US'!$N:$N,"&lt;"&amp;$B47,'IEA-MethaneAbatement-US'!$N:$N,"&gt;="&amp;$A47,'IEA-MethaneAbatement-US'!$L:$L,$D$1)))*'State Downscaling Multipliers'!$B$7*(1+'EPA to IEA Scaling'!L$10)</f>
        <v>0</v>
      </c>
      <c r="I47" s="165">
        <f>((VLOOKUP($B$1,'Multipliers and Adjustments'!$A$70:$I$86,TRUNC(COLUMN(I$2)/5)+2,FALSE)*SUMIFS('IEA-MethaneAbatement-US'!$M:$M,'IEA-MethaneAbatement-US'!$N:$N,"&lt;"&amp;$B47,'IEA-MethaneAbatement-US'!$N:$N,"&gt;="&amp;$A47,'IEA-MethaneAbatement-US'!$L:$L,$B$1))+(VLOOKUP($C$1,'Multipliers and Adjustments'!$A$70:$I$86,TRUNC(COLUMN(I$2)/5)+2,FALSE)*SUMIFS('IEA-MethaneAbatement-US'!$M:$M,'IEA-MethaneAbatement-US'!$N:$N,"&lt;"&amp;$B47,'IEA-MethaneAbatement-US'!$N:$N,"&gt;="&amp;$A47,'IEA-MethaneAbatement-US'!$L:$L,$C$1))+(VLOOKUP($D$1,'Multipliers and Adjustments'!$A$70:$I$86,TRUNC(COLUMN(I$2)/5)+2,FALSE)*SUMIFS('IEA-MethaneAbatement-US'!$M:$M,'IEA-MethaneAbatement-US'!$N:$N,"&lt;"&amp;$B47,'IEA-MethaneAbatement-US'!$N:$N,"&gt;="&amp;$A47,'IEA-MethaneAbatement-US'!$L:$L,$D$1)))*'State Downscaling Multipliers'!$B$7*(1+'EPA to IEA Scaling'!M$10)</f>
        <v>0</v>
      </c>
      <c r="J47" s="165">
        <f>((VLOOKUP($B$1,'Multipliers and Adjustments'!$A$70:$I$86,TRUNC(COLUMN(J$2)/5)+2,FALSE)*SUMIFS('IEA-MethaneAbatement-US'!$M:$M,'IEA-MethaneAbatement-US'!$N:$N,"&lt;"&amp;$B47,'IEA-MethaneAbatement-US'!$N:$N,"&gt;="&amp;$A47,'IEA-MethaneAbatement-US'!$L:$L,$B$1))+(VLOOKUP($C$1,'Multipliers and Adjustments'!$A$70:$I$86,TRUNC(COLUMN(J$2)/5)+2,FALSE)*SUMIFS('IEA-MethaneAbatement-US'!$M:$M,'IEA-MethaneAbatement-US'!$N:$N,"&lt;"&amp;$B47,'IEA-MethaneAbatement-US'!$N:$N,"&gt;="&amp;$A47,'IEA-MethaneAbatement-US'!$L:$L,$C$1))+(VLOOKUP($D$1,'Multipliers and Adjustments'!$A$70:$I$86,TRUNC(COLUMN(J$2)/5)+2,FALSE)*SUMIFS('IEA-MethaneAbatement-US'!$M:$M,'IEA-MethaneAbatement-US'!$N:$N,"&lt;"&amp;$B47,'IEA-MethaneAbatement-US'!$N:$N,"&gt;="&amp;$A47,'IEA-MethaneAbatement-US'!$L:$L,$D$1)))*'State Downscaling Multipliers'!$B$7*(1+'EPA to IEA Scaling'!N$10)</f>
        <v>0</v>
      </c>
      <c r="K47" s="165">
        <f>((VLOOKUP($B$1,'Multipliers and Adjustments'!$A$70:$I$86,TRUNC(COLUMN(K$2)/5)+2,FALSE)*SUMIFS('IEA-MethaneAbatement-US'!$M:$M,'IEA-MethaneAbatement-US'!$N:$N,"&lt;"&amp;$B47,'IEA-MethaneAbatement-US'!$N:$N,"&gt;="&amp;$A47,'IEA-MethaneAbatement-US'!$L:$L,$B$1))+(VLOOKUP($C$1,'Multipliers and Adjustments'!$A$70:$I$86,TRUNC(COLUMN(K$2)/5)+2,FALSE)*SUMIFS('IEA-MethaneAbatement-US'!$M:$M,'IEA-MethaneAbatement-US'!$N:$N,"&lt;"&amp;$B47,'IEA-MethaneAbatement-US'!$N:$N,"&gt;="&amp;$A47,'IEA-MethaneAbatement-US'!$L:$L,$C$1))+(VLOOKUP($D$1,'Multipliers and Adjustments'!$A$70:$I$86,TRUNC(COLUMN(K$2)/5)+2,FALSE)*SUMIFS('IEA-MethaneAbatement-US'!$M:$M,'IEA-MethaneAbatement-US'!$N:$N,"&lt;"&amp;$B47,'IEA-MethaneAbatement-US'!$N:$N,"&gt;="&amp;$A47,'IEA-MethaneAbatement-US'!$L:$L,$D$1)))*'State Downscaling Multipliers'!$B$7*(1+'EPA to IEA Scaling'!O$10)</f>
        <v>0</v>
      </c>
      <c r="L47" s="165">
        <f>((VLOOKUP($B$1,'Multipliers and Adjustments'!$A$70:$I$86,TRUNC(COLUMN(L$2)/5)+2,FALSE)*SUMIFS('IEA-MethaneAbatement-US'!$M:$M,'IEA-MethaneAbatement-US'!$N:$N,"&lt;"&amp;$B47,'IEA-MethaneAbatement-US'!$N:$N,"&gt;="&amp;$A47,'IEA-MethaneAbatement-US'!$L:$L,$B$1))+(VLOOKUP($C$1,'Multipliers and Adjustments'!$A$70:$I$86,TRUNC(COLUMN(L$2)/5)+2,FALSE)*SUMIFS('IEA-MethaneAbatement-US'!$M:$M,'IEA-MethaneAbatement-US'!$N:$N,"&lt;"&amp;$B47,'IEA-MethaneAbatement-US'!$N:$N,"&gt;="&amp;$A47,'IEA-MethaneAbatement-US'!$L:$L,$C$1))+(VLOOKUP($D$1,'Multipliers and Adjustments'!$A$70:$I$86,TRUNC(COLUMN(L$2)/5)+2,FALSE)*SUMIFS('IEA-MethaneAbatement-US'!$M:$M,'IEA-MethaneAbatement-US'!$N:$N,"&lt;"&amp;$B47,'IEA-MethaneAbatement-US'!$N:$N,"&gt;="&amp;$A47,'IEA-MethaneAbatement-US'!$L:$L,$D$1)))*'State Downscaling Multipliers'!$B$7*(1+'EPA to IEA Scaling'!P$10)</f>
        <v>0</v>
      </c>
      <c r="M47" s="167">
        <f>((VLOOKUP($B$1,'Multipliers and Adjustments'!$A$70:$I$86,TRUNC(COLUMN(M$2)/5)+2,FALSE)*SUMIFS('IEA-MethaneAbatement-US'!$M:$M,'IEA-MethaneAbatement-US'!$N:$N,"&lt;"&amp;$B47,'IEA-MethaneAbatement-US'!$N:$N,"&gt;="&amp;$A47,'IEA-MethaneAbatement-US'!$L:$L,$B$1))+(VLOOKUP($C$1,'Multipliers and Adjustments'!$A$70:$I$86,TRUNC(COLUMN(M$2)/5)+2,FALSE)*SUMIFS('IEA-MethaneAbatement-US'!$M:$M,'IEA-MethaneAbatement-US'!$N:$N,"&lt;"&amp;$B47,'IEA-MethaneAbatement-US'!$N:$N,"&gt;="&amp;$A47,'IEA-MethaneAbatement-US'!$L:$L,$C$1))+(VLOOKUP($D$1,'Multipliers and Adjustments'!$A$70:$I$86,TRUNC(COLUMN(M$2)/5)+2,FALSE)*SUMIFS('IEA-MethaneAbatement-US'!$M:$M,'IEA-MethaneAbatement-US'!$N:$N,"&lt;"&amp;$B47,'IEA-MethaneAbatement-US'!$N:$N,"&gt;="&amp;$A47,'IEA-MethaneAbatement-US'!$L:$L,$D$1)))*'State Downscaling Multipliers'!$B$7*(1+'EPA to IEA Scaling'!Q$10)</f>
        <v>0</v>
      </c>
      <c r="N47" s="165">
        <f>((VLOOKUP($B$1,'Multipliers and Adjustments'!$A$70:$I$86,TRUNC(COLUMN(N$2)/5)+2,FALSE)*SUMIFS('IEA-MethaneAbatement-US'!$M:$M,'IEA-MethaneAbatement-US'!$N:$N,"&lt;"&amp;$B47,'IEA-MethaneAbatement-US'!$N:$N,"&gt;="&amp;$A47,'IEA-MethaneAbatement-US'!$L:$L,$B$1))+(VLOOKUP($C$1,'Multipliers and Adjustments'!$A$70:$I$86,TRUNC(COLUMN(N$2)/5)+2,FALSE)*SUMIFS('IEA-MethaneAbatement-US'!$M:$M,'IEA-MethaneAbatement-US'!$N:$N,"&lt;"&amp;$B47,'IEA-MethaneAbatement-US'!$N:$N,"&gt;="&amp;$A47,'IEA-MethaneAbatement-US'!$L:$L,$C$1))+(VLOOKUP($D$1,'Multipliers and Adjustments'!$A$70:$I$86,TRUNC(COLUMN(N$2)/5)+2,FALSE)*SUMIFS('IEA-MethaneAbatement-US'!$M:$M,'IEA-MethaneAbatement-US'!$N:$N,"&lt;"&amp;$B47,'IEA-MethaneAbatement-US'!$N:$N,"&gt;="&amp;$A47,'IEA-MethaneAbatement-US'!$L:$L,$D$1)))*'State Downscaling Multipliers'!$B$7*(1+'EPA to IEA Scaling'!R$10)</f>
        <v>0</v>
      </c>
      <c r="O47" s="165">
        <f>((VLOOKUP($B$1,'Multipliers and Adjustments'!$A$70:$I$86,TRUNC(COLUMN(O$2)/5)+2,FALSE)*SUMIFS('IEA-MethaneAbatement-US'!$M:$M,'IEA-MethaneAbatement-US'!$N:$N,"&lt;"&amp;$B47,'IEA-MethaneAbatement-US'!$N:$N,"&gt;="&amp;$A47,'IEA-MethaneAbatement-US'!$L:$L,$B$1))+(VLOOKUP($C$1,'Multipliers and Adjustments'!$A$70:$I$86,TRUNC(COLUMN(O$2)/5)+2,FALSE)*SUMIFS('IEA-MethaneAbatement-US'!$M:$M,'IEA-MethaneAbatement-US'!$N:$N,"&lt;"&amp;$B47,'IEA-MethaneAbatement-US'!$N:$N,"&gt;="&amp;$A47,'IEA-MethaneAbatement-US'!$L:$L,$C$1))+(VLOOKUP($D$1,'Multipliers and Adjustments'!$A$70:$I$86,TRUNC(COLUMN(O$2)/5)+2,FALSE)*SUMIFS('IEA-MethaneAbatement-US'!$M:$M,'IEA-MethaneAbatement-US'!$N:$N,"&lt;"&amp;$B47,'IEA-MethaneAbatement-US'!$N:$N,"&gt;="&amp;$A47,'IEA-MethaneAbatement-US'!$L:$L,$D$1)))*'State Downscaling Multipliers'!$B$7*(1+'EPA to IEA Scaling'!S$10)</f>
        <v>0</v>
      </c>
      <c r="P47" s="165">
        <f>((VLOOKUP($B$1,'Multipliers and Adjustments'!$A$70:$I$86,TRUNC(COLUMN(P$2)/5)+2,FALSE)*SUMIFS('IEA-MethaneAbatement-US'!$M:$M,'IEA-MethaneAbatement-US'!$N:$N,"&lt;"&amp;$B47,'IEA-MethaneAbatement-US'!$N:$N,"&gt;="&amp;$A47,'IEA-MethaneAbatement-US'!$L:$L,$B$1))+(VLOOKUP($C$1,'Multipliers and Adjustments'!$A$70:$I$86,TRUNC(COLUMN(P$2)/5)+2,FALSE)*SUMIFS('IEA-MethaneAbatement-US'!$M:$M,'IEA-MethaneAbatement-US'!$N:$N,"&lt;"&amp;$B47,'IEA-MethaneAbatement-US'!$N:$N,"&gt;="&amp;$A47,'IEA-MethaneAbatement-US'!$L:$L,$C$1))+(VLOOKUP($D$1,'Multipliers and Adjustments'!$A$70:$I$86,TRUNC(COLUMN(P$2)/5)+2,FALSE)*SUMIFS('IEA-MethaneAbatement-US'!$M:$M,'IEA-MethaneAbatement-US'!$N:$N,"&lt;"&amp;$B47,'IEA-MethaneAbatement-US'!$N:$N,"&gt;="&amp;$A47,'IEA-MethaneAbatement-US'!$L:$L,$D$1)))*'State Downscaling Multipliers'!$B$7*(1+'EPA to IEA Scaling'!T$10)</f>
        <v>0</v>
      </c>
      <c r="Q47" s="165">
        <f>((VLOOKUP($B$1,'Multipliers and Adjustments'!$A$70:$I$86,TRUNC(COLUMN(Q$2)/5)+2,FALSE)*SUMIFS('IEA-MethaneAbatement-US'!$M:$M,'IEA-MethaneAbatement-US'!$N:$N,"&lt;"&amp;$B47,'IEA-MethaneAbatement-US'!$N:$N,"&gt;="&amp;$A47,'IEA-MethaneAbatement-US'!$L:$L,$B$1))+(VLOOKUP($C$1,'Multipliers and Adjustments'!$A$70:$I$86,TRUNC(COLUMN(Q$2)/5)+2,FALSE)*SUMIFS('IEA-MethaneAbatement-US'!$M:$M,'IEA-MethaneAbatement-US'!$N:$N,"&lt;"&amp;$B47,'IEA-MethaneAbatement-US'!$N:$N,"&gt;="&amp;$A47,'IEA-MethaneAbatement-US'!$L:$L,$C$1))+(VLOOKUP($D$1,'Multipliers and Adjustments'!$A$70:$I$86,TRUNC(COLUMN(Q$2)/5)+2,FALSE)*SUMIFS('IEA-MethaneAbatement-US'!$M:$M,'IEA-MethaneAbatement-US'!$N:$N,"&lt;"&amp;$B47,'IEA-MethaneAbatement-US'!$N:$N,"&gt;="&amp;$A47,'IEA-MethaneAbatement-US'!$L:$L,$D$1)))*'State Downscaling Multipliers'!$B$7*(1+'EPA to IEA Scaling'!U$10)</f>
        <v>0</v>
      </c>
      <c r="R47" s="167">
        <f>((VLOOKUP($B$1,'Multipliers and Adjustments'!$A$70:$I$86,TRUNC(COLUMN(R$2)/5)+2,FALSE)*SUMIFS('IEA-MethaneAbatement-US'!$M:$M,'IEA-MethaneAbatement-US'!$N:$N,"&lt;"&amp;$B47,'IEA-MethaneAbatement-US'!$N:$N,"&gt;="&amp;$A47,'IEA-MethaneAbatement-US'!$L:$L,$B$1))+(VLOOKUP($C$1,'Multipliers and Adjustments'!$A$70:$I$86,TRUNC(COLUMN(R$2)/5)+2,FALSE)*SUMIFS('IEA-MethaneAbatement-US'!$M:$M,'IEA-MethaneAbatement-US'!$N:$N,"&lt;"&amp;$B47,'IEA-MethaneAbatement-US'!$N:$N,"&gt;="&amp;$A47,'IEA-MethaneAbatement-US'!$L:$L,$C$1))+(VLOOKUP($D$1,'Multipliers and Adjustments'!$A$70:$I$86,TRUNC(COLUMN(R$2)/5)+2,FALSE)*SUMIFS('IEA-MethaneAbatement-US'!$M:$M,'IEA-MethaneAbatement-US'!$N:$N,"&lt;"&amp;$B47,'IEA-MethaneAbatement-US'!$N:$N,"&gt;="&amp;$A47,'IEA-MethaneAbatement-US'!$L:$L,$D$1)))*'State Downscaling Multipliers'!$B$7*(1+'EPA to IEA Scaling'!V$10)</f>
        <v>0</v>
      </c>
      <c r="S47" s="165">
        <f>((VLOOKUP($B$1,'Multipliers and Adjustments'!$A$70:$I$86,TRUNC(COLUMN(S$2)/5)+2,FALSE)*SUMIFS('IEA-MethaneAbatement-US'!$M:$M,'IEA-MethaneAbatement-US'!$N:$N,"&lt;"&amp;$B47,'IEA-MethaneAbatement-US'!$N:$N,"&gt;="&amp;$A47,'IEA-MethaneAbatement-US'!$L:$L,$B$1))+(VLOOKUP($C$1,'Multipliers and Adjustments'!$A$70:$I$86,TRUNC(COLUMN(S$2)/5)+2,FALSE)*SUMIFS('IEA-MethaneAbatement-US'!$M:$M,'IEA-MethaneAbatement-US'!$N:$N,"&lt;"&amp;$B47,'IEA-MethaneAbatement-US'!$N:$N,"&gt;="&amp;$A47,'IEA-MethaneAbatement-US'!$L:$L,$C$1))+(VLOOKUP($D$1,'Multipliers and Adjustments'!$A$70:$I$86,TRUNC(COLUMN(S$2)/5)+2,FALSE)*SUMIFS('IEA-MethaneAbatement-US'!$M:$M,'IEA-MethaneAbatement-US'!$N:$N,"&lt;"&amp;$B47,'IEA-MethaneAbatement-US'!$N:$N,"&gt;="&amp;$A47,'IEA-MethaneAbatement-US'!$L:$L,$D$1)))*'State Downscaling Multipliers'!$B$7*(1+'EPA to IEA Scaling'!W$10)</f>
        <v>0</v>
      </c>
      <c r="T47" s="165">
        <f>((VLOOKUP($B$1,'Multipliers and Adjustments'!$A$70:$I$86,TRUNC(COLUMN(T$2)/5)+2,FALSE)*SUMIFS('IEA-MethaneAbatement-US'!$M:$M,'IEA-MethaneAbatement-US'!$N:$N,"&lt;"&amp;$B47,'IEA-MethaneAbatement-US'!$N:$N,"&gt;="&amp;$A47,'IEA-MethaneAbatement-US'!$L:$L,$B$1))+(VLOOKUP($C$1,'Multipliers and Adjustments'!$A$70:$I$86,TRUNC(COLUMN(T$2)/5)+2,FALSE)*SUMIFS('IEA-MethaneAbatement-US'!$M:$M,'IEA-MethaneAbatement-US'!$N:$N,"&lt;"&amp;$B47,'IEA-MethaneAbatement-US'!$N:$N,"&gt;="&amp;$A47,'IEA-MethaneAbatement-US'!$L:$L,$C$1))+(VLOOKUP($D$1,'Multipliers and Adjustments'!$A$70:$I$86,TRUNC(COLUMN(T$2)/5)+2,FALSE)*SUMIFS('IEA-MethaneAbatement-US'!$M:$M,'IEA-MethaneAbatement-US'!$N:$N,"&lt;"&amp;$B47,'IEA-MethaneAbatement-US'!$N:$N,"&gt;="&amp;$A47,'IEA-MethaneAbatement-US'!$L:$L,$D$1)))*'State Downscaling Multipliers'!$B$7*(1+'EPA to IEA Scaling'!X$10)</f>
        <v>0</v>
      </c>
      <c r="U47" s="165">
        <f>((VLOOKUP($B$1,'Multipliers and Adjustments'!$A$70:$I$86,TRUNC(COLUMN(U$2)/5)+2,FALSE)*SUMIFS('IEA-MethaneAbatement-US'!$M:$M,'IEA-MethaneAbatement-US'!$N:$N,"&lt;"&amp;$B47,'IEA-MethaneAbatement-US'!$N:$N,"&gt;="&amp;$A47,'IEA-MethaneAbatement-US'!$L:$L,$B$1))+(VLOOKUP($C$1,'Multipliers and Adjustments'!$A$70:$I$86,TRUNC(COLUMN(U$2)/5)+2,FALSE)*SUMIFS('IEA-MethaneAbatement-US'!$M:$M,'IEA-MethaneAbatement-US'!$N:$N,"&lt;"&amp;$B47,'IEA-MethaneAbatement-US'!$N:$N,"&gt;="&amp;$A47,'IEA-MethaneAbatement-US'!$L:$L,$C$1))+(VLOOKUP($D$1,'Multipliers and Adjustments'!$A$70:$I$86,TRUNC(COLUMN(U$2)/5)+2,FALSE)*SUMIFS('IEA-MethaneAbatement-US'!$M:$M,'IEA-MethaneAbatement-US'!$N:$N,"&lt;"&amp;$B47,'IEA-MethaneAbatement-US'!$N:$N,"&gt;="&amp;$A47,'IEA-MethaneAbatement-US'!$L:$L,$D$1)))*'State Downscaling Multipliers'!$B$7*(1+'EPA to IEA Scaling'!Y$10)</f>
        <v>0</v>
      </c>
      <c r="V47" s="165">
        <f>((VLOOKUP($B$1,'Multipliers and Adjustments'!$A$70:$I$86,TRUNC(COLUMN(V$2)/5)+2,FALSE)*SUMIFS('IEA-MethaneAbatement-US'!$M:$M,'IEA-MethaneAbatement-US'!$N:$N,"&lt;"&amp;$B47,'IEA-MethaneAbatement-US'!$N:$N,"&gt;="&amp;$A47,'IEA-MethaneAbatement-US'!$L:$L,$B$1))+(VLOOKUP($C$1,'Multipliers and Adjustments'!$A$70:$I$86,TRUNC(COLUMN(V$2)/5)+2,FALSE)*SUMIFS('IEA-MethaneAbatement-US'!$M:$M,'IEA-MethaneAbatement-US'!$N:$N,"&lt;"&amp;$B47,'IEA-MethaneAbatement-US'!$N:$N,"&gt;="&amp;$A47,'IEA-MethaneAbatement-US'!$L:$L,$C$1))+(VLOOKUP($D$1,'Multipliers and Adjustments'!$A$70:$I$86,TRUNC(COLUMN(V$2)/5)+2,FALSE)*SUMIFS('IEA-MethaneAbatement-US'!$M:$M,'IEA-MethaneAbatement-US'!$N:$N,"&lt;"&amp;$B47,'IEA-MethaneAbatement-US'!$N:$N,"&gt;="&amp;$A47,'IEA-MethaneAbatement-US'!$L:$L,$D$1)))*'State Downscaling Multipliers'!$B$7*(1+'EPA to IEA Scaling'!Z$10)</f>
        <v>0</v>
      </c>
      <c r="W47" s="167">
        <f>((VLOOKUP($B$1,'Multipliers and Adjustments'!$A$70:$I$86,TRUNC(COLUMN(W$2)/5)+2,FALSE)*SUMIFS('IEA-MethaneAbatement-US'!$M:$M,'IEA-MethaneAbatement-US'!$N:$N,"&lt;"&amp;$B47,'IEA-MethaneAbatement-US'!$N:$N,"&gt;="&amp;$A47,'IEA-MethaneAbatement-US'!$L:$L,$B$1))+(VLOOKUP($C$1,'Multipliers and Adjustments'!$A$70:$I$86,TRUNC(COLUMN(W$2)/5)+2,FALSE)*SUMIFS('IEA-MethaneAbatement-US'!$M:$M,'IEA-MethaneAbatement-US'!$N:$N,"&lt;"&amp;$B47,'IEA-MethaneAbatement-US'!$N:$N,"&gt;="&amp;$A47,'IEA-MethaneAbatement-US'!$L:$L,$C$1))+(VLOOKUP($D$1,'Multipliers and Adjustments'!$A$70:$I$86,TRUNC(COLUMN(W$2)/5)+2,FALSE)*SUMIFS('IEA-MethaneAbatement-US'!$M:$M,'IEA-MethaneAbatement-US'!$N:$N,"&lt;"&amp;$B47,'IEA-MethaneAbatement-US'!$N:$N,"&gt;="&amp;$A47,'IEA-MethaneAbatement-US'!$L:$L,$D$1)))*'State Downscaling Multipliers'!$B$7*(1+'EPA to IEA Scaling'!AA$10)</f>
        <v>0</v>
      </c>
      <c r="X47" s="165">
        <f>((VLOOKUP($B$1,'Multipliers and Adjustments'!$A$70:$I$86,TRUNC(COLUMN(X$2)/5)+2,FALSE)*SUMIFS('IEA-MethaneAbatement-US'!$M:$M,'IEA-MethaneAbatement-US'!$N:$N,"&lt;"&amp;$B47,'IEA-MethaneAbatement-US'!$N:$N,"&gt;="&amp;$A47,'IEA-MethaneAbatement-US'!$L:$L,$B$1))+(VLOOKUP($C$1,'Multipliers and Adjustments'!$A$70:$I$86,TRUNC(COLUMN(X$2)/5)+2,FALSE)*SUMIFS('IEA-MethaneAbatement-US'!$M:$M,'IEA-MethaneAbatement-US'!$N:$N,"&lt;"&amp;$B47,'IEA-MethaneAbatement-US'!$N:$N,"&gt;="&amp;$A47,'IEA-MethaneAbatement-US'!$L:$L,$C$1))+(VLOOKUP($D$1,'Multipliers and Adjustments'!$A$70:$I$86,TRUNC(COLUMN(X$2)/5)+2,FALSE)*SUMIFS('IEA-MethaneAbatement-US'!$M:$M,'IEA-MethaneAbatement-US'!$N:$N,"&lt;"&amp;$B47,'IEA-MethaneAbatement-US'!$N:$N,"&gt;="&amp;$A47,'IEA-MethaneAbatement-US'!$L:$L,$D$1)))*'State Downscaling Multipliers'!$B$7*(1+'EPA to IEA Scaling'!AB$10)</f>
        <v>0</v>
      </c>
      <c r="Y47" s="165">
        <f>((VLOOKUP($B$1,'Multipliers and Adjustments'!$A$70:$I$86,TRUNC(COLUMN(Y$2)/5)+2,FALSE)*SUMIFS('IEA-MethaneAbatement-US'!$M:$M,'IEA-MethaneAbatement-US'!$N:$N,"&lt;"&amp;$B47,'IEA-MethaneAbatement-US'!$N:$N,"&gt;="&amp;$A47,'IEA-MethaneAbatement-US'!$L:$L,$B$1))+(VLOOKUP($C$1,'Multipliers and Adjustments'!$A$70:$I$86,TRUNC(COLUMN(Y$2)/5)+2,FALSE)*SUMIFS('IEA-MethaneAbatement-US'!$M:$M,'IEA-MethaneAbatement-US'!$N:$N,"&lt;"&amp;$B47,'IEA-MethaneAbatement-US'!$N:$N,"&gt;="&amp;$A47,'IEA-MethaneAbatement-US'!$L:$L,$C$1))+(VLOOKUP($D$1,'Multipliers and Adjustments'!$A$70:$I$86,TRUNC(COLUMN(Y$2)/5)+2,FALSE)*SUMIFS('IEA-MethaneAbatement-US'!$M:$M,'IEA-MethaneAbatement-US'!$N:$N,"&lt;"&amp;$B47,'IEA-MethaneAbatement-US'!$N:$N,"&gt;="&amp;$A47,'IEA-MethaneAbatement-US'!$L:$L,$D$1)))*'State Downscaling Multipliers'!$B$7*(1+'EPA to IEA Scaling'!AC$10)</f>
        <v>0</v>
      </c>
      <c r="Z47" s="165">
        <f>((VLOOKUP($B$1,'Multipliers and Adjustments'!$A$70:$I$86,TRUNC(COLUMN(Z$2)/5)+2,FALSE)*SUMIFS('IEA-MethaneAbatement-US'!$M:$M,'IEA-MethaneAbatement-US'!$N:$N,"&lt;"&amp;$B47,'IEA-MethaneAbatement-US'!$N:$N,"&gt;="&amp;$A47,'IEA-MethaneAbatement-US'!$L:$L,$B$1))+(VLOOKUP($C$1,'Multipliers and Adjustments'!$A$70:$I$86,TRUNC(COLUMN(Z$2)/5)+2,FALSE)*SUMIFS('IEA-MethaneAbatement-US'!$M:$M,'IEA-MethaneAbatement-US'!$N:$N,"&lt;"&amp;$B47,'IEA-MethaneAbatement-US'!$N:$N,"&gt;="&amp;$A47,'IEA-MethaneAbatement-US'!$L:$L,$C$1))+(VLOOKUP($D$1,'Multipliers and Adjustments'!$A$70:$I$86,TRUNC(COLUMN(Z$2)/5)+2,FALSE)*SUMIFS('IEA-MethaneAbatement-US'!$M:$M,'IEA-MethaneAbatement-US'!$N:$N,"&lt;"&amp;$B47,'IEA-MethaneAbatement-US'!$N:$N,"&gt;="&amp;$A47,'IEA-MethaneAbatement-US'!$L:$L,$D$1)))*'State Downscaling Multipliers'!$B$7*(1+'EPA to IEA Scaling'!AD$10)</f>
        <v>0</v>
      </c>
      <c r="AA47" s="165">
        <f>((VLOOKUP($B$1,'Multipliers and Adjustments'!$A$70:$I$86,TRUNC(COLUMN(AA$2)/5)+2,FALSE)*SUMIFS('IEA-MethaneAbatement-US'!$M:$M,'IEA-MethaneAbatement-US'!$N:$N,"&lt;"&amp;$B47,'IEA-MethaneAbatement-US'!$N:$N,"&gt;="&amp;$A47,'IEA-MethaneAbatement-US'!$L:$L,$B$1))+(VLOOKUP($C$1,'Multipliers and Adjustments'!$A$70:$I$86,TRUNC(COLUMN(AA$2)/5)+2,FALSE)*SUMIFS('IEA-MethaneAbatement-US'!$M:$M,'IEA-MethaneAbatement-US'!$N:$N,"&lt;"&amp;$B47,'IEA-MethaneAbatement-US'!$N:$N,"&gt;="&amp;$A47,'IEA-MethaneAbatement-US'!$L:$L,$C$1))+(VLOOKUP($D$1,'Multipliers and Adjustments'!$A$70:$I$86,TRUNC(COLUMN(AA$2)/5)+2,FALSE)*SUMIFS('IEA-MethaneAbatement-US'!$M:$M,'IEA-MethaneAbatement-US'!$N:$N,"&lt;"&amp;$B47,'IEA-MethaneAbatement-US'!$N:$N,"&gt;="&amp;$A47,'IEA-MethaneAbatement-US'!$L:$L,$D$1)))*'State Downscaling Multipliers'!$B$7*(1+'EPA to IEA Scaling'!AE$10)</f>
        <v>0</v>
      </c>
      <c r="AB47" s="167">
        <f>((VLOOKUP($B$1,'Multipliers and Adjustments'!$A$70:$I$86,TRUNC(COLUMN(AB$2)/5)+2,FALSE)*SUMIFS('IEA-MethaneAbatement-US'!$M:$M,'IEA-MethaneAbatement-US'!$N:$N,"&lt;"&amp;$B47,'IEA-MethaneAbatement-US'!$N:$N,"&gt;="&amp;$A47,'IEA-MethaneAbatement-US'!$L:$L,$B$1))+(VLOOKUP($C$1,'Multipliers and Adjustments'!$A$70:$I$86,TRUNC(COLUMN(AB$2)/5)+2,FALSE)*SUMIFS('IEA-MethaneAbatement-US'!$M:$M,'IEA-MethaneAbatement-US'!$N:$N,"&lt;"&amp;$B47,'IEA-MethaneAbatement-US'!$N:$N,"&gt;="&amp;$A47,'IEA-MethaneAbatement-US'!$L:$L,$C$1))+(VLOOKUP($D$1,'Multipliers and Adjustments'!$A$70:$I$86,TRUNC(COLUMN(AB$2)/5)+2,FALSE)*SUMIFS('IEA-MethaneAbatement-US'!$M:$M,'IEA-MethaneAbatement-US'!$N:$N,"&lt;"&amp;$B47,'IEA-MethaneAbatement-US'!$N:$N,"&gt;="&amp;$A47,'IEA-MethaneAbatement-US'!$L:$L,$D$1)))*'State Downscaling Multipliers'!$B$7*(1+'EPA to IEA Scaling'!AF$10)</f>
        <v>0</v>
      </c>
      <c r="AC47" s="165">
        <f>((VLOOKUP($B$1,'Multipliers and Adjustments'!$A$70:$I$86,TRUNC(COLUMN(AC$2)/5)+2,FALSE)*SUMIFS('IEA-MethaneAbatement-US'!$M:$M,'IEA-MethaneAbatement-US'!$N:$N,"&lt;"&amp;$B47,'IEA-MethaneAbatement-US'!$N:$N,"&gt;="&amp;$A47,'IEA-MethaneAbatement-US'!$L:$L,$B$1))+(VLOOKUP($C$1,'Multipliers and Adjustments'!$A$70:$I$86,TRUNC(COLUMN(AC$2)/5)+2,FALSE)*SUMIFS('IEA-MethaneAbatement-US'!$M:$M,'IEA-MethaneAbatement-US'!$N:$N,"&lt;"&amp;$B47,'IEA-MethaneAbatement-US'!$N:$N,"&gt;="&amp;$A47,'IEA-MethaneAbatement-US'!$L:$L,$C$1))+(VLOOKUP($D$1,'Multipliers and Adjustments'!$A$70:$I$86,TRUNC(COLUMN(AC$2)/5)+2,FALSE)*SUMIFS('IEA-MethaneAbatement-US'!$M:$M,'IEA-MethaneAbatement-US'!$N:$N,"&lt;"&amp;$B47,'IEA-MethaneAbatement-US'!$N:$N,"&gt;="&amp;$A47,'IEA-MethaneAbatement-US'!$L:$L,$D$1)))*'State Downscaling Multipliers'!$B$7*(1+'EPA to IEA Scaling'!AG$10)</f>
        <v>0</v>
      </c>
      <c r="AD47" s="165">
        <f>((VLOOKUP($B$1,'Multipliers and Adjustments'!$A$70:$I$86,TRUNC(COLUMN(AD$2)/5)+2,FALSE)*SUMIFS('IEA-MethaneAbatement-US'!$M:$M,'IEA-MethaneAbatement-US'!$N:$N,"&lt;"&amp;$B47,'IEA-MethaneAbatement-US'!$N:$N,"&gt;="&amp;$A47,'IEA-MethaneAbatement-US'!$L:$L,$B$1))+(VLOOKUP($C$1,'Multipliers and Adjustments'!$A$70:$I$86,TRUNC(COLUMN(AD$2)/5)+2,FALSE)*SUMIFS('IEA-MethaneAbatement-US'!$M:$M,'IEA-MethaneAbatement-US'!$N:$N,"&lt;"&amp;$B47,'IEA-MethaneAbatement-US'!$N:$N,"&gt;="&amp;$A47,'IEA-MethaneAbatement-US'!$L:$L,$C$1))+(VLOOKUP($D$1,'Multipliers and Adjustments'!$A$70:$I$86,TRUNC(COLUMN(AD$2)/5)+2,FALSE)*SUMIFS('IEA-MethaneAbatement-US'!$M:$M,'IEA-MethaneAbatement-US'!$N:$N,"&lt;"&amp;$B47,'IEA-MethaneAbatement-US'!$N:$N,"&gt;="&amp;$A47,'IEA-MethaneAbatement-US'!$L:$L,$D$1)))*'State Downscaling Multipliers'!$B$7*(1+'EPA to IEA Scaling'!AH$10)</f>
        <v>0</v>
      </c>
      <c r="AE47" s="165">
        <f>((VLOOKUP($B$1,'Multipliers and Adjustments'!$A$70:$I$86,TRUNC(COLUMN(AE$2)/5)+2,FALSE)*SUMIFS('IEA-MethaneAbatement-US'!$M:$M,'IEA-MethaneAbatement-US'!$N:$N,"&lt;"&amp;$B47,'IEA-MethaneAbatement-US'!$N:$N,"&gt;="&amp;$A47,'IEA-MethaneAbatement-US'!$L:$L,$B$1))+(VLOOKUP($C$1,'Multipliers and Adjustments'!$A$70:$I$86,TRUNC(COLUMN(AE$2)/5)+2,FALSE)*SUMIFS('IEA-MethaneAbatement-US'!$M:$M,'IEA-MethaneAbatement-US'!$N:$N,"&lt;"&amp;$B47,'IEA-MethaneAbatement-US'!$N:$N,"&gt;="&amp;$A47,'IEA-MethaneAbatement-US'!$L:$L,$C$1))+(VLOOKUP($D$1,'Multipliers and Adjustments'!$A$70:$I$86,TRUNC(COLUMN(AE$2)/5)+2,FALSE)*SUMIFS('IEA-MethaneAbatement-US'!$M:$M,'IEA-MethaneAbatement-US'!$N:$N,"&lt;"&amp;$B47,'IEA-MethaneAbatement-US'!$N:$N,"&gt;="&amp;$A47,'IEA-MethaneAbatement-US'!$L:$L,$D$1)))*'State Downscaling Multipliers'!$B$7*(1+'EPA to IEA Scaling'!AI$10)</f>
        <v>0</v>
      </c>
      <c r="AF47" s="165">
        <f>((VLOOKUP($B$1,'Multipliers and Adjustments'!$A$70:$I$86,TRUNC(COLUMN(AF$2)/5)+2,FALSE)*SUMIFS('IEA-MethaneAbatement-US'!$M:$M,'IEA-MethaneAbatement-US'!$N:$N,"&lt;"&amp;$B47,'IEA-MethaneAbatement-US'!$N:$N,"&gt;="&amp;$A47,'IEA-MethaneAbatement-US'!$L:$L,$B$1))+(VLOOKUP($C$1,'Multipliers and Adjustments'!$A$70:$I$86,TRUNC(COLUMN(AF$2)/5)+2,FALSE)*SUMIFS('IEA-MethaneAbatement-US'!$M:$M,'IEA-MethaneAbatement-US'!$N:$N,"&lt;"&amp;$B47,'IEA-MethaneAbatement-US'!$N:$N,"&gt;="&amp;$A47,'IEA-MethaneAbatement-US'!$L:$L,$C$1))+(VLOOKUP($D$1,'Multipliers and Adjustments'!$A$70:$I$86,TRUNC(COLUMN(AF$2)/5)+2,FALSE)*SUMIFS('IEA-MethaneAbatement-US'!$M:$M,'IEA-MethaneAbatement-US'!$N:$N,"&lt;"&amp;$B47,'IEA-MethaneAbatement-US'!$N:$N,"&gt;="&amp;$A47,'IEA-MethaneAbatement-US'!$L:$L,$D$1)))*'State Downscaling Multipliers'!$B$7*(1+'EPA to IEA Scaling'!AJ$10)</f>
        <v>0</v>
      </c>
      <c r="AG47" s="167">
        <f>((VLOOKUP($B$1,'Multipliers and Adjustments'!$A$70:$I$86,TRUNC(COLUMN(AG$2)/5)+2,FALSE)*SUMIFS('IEA-MethaneAbatement-US'!$M:$M,'IEA-MethaneAbatement-US'!$N:$N,"&lt;"&amp;$B47,'IEA-MethaneAbatement-US'!$N:$N,"&gt;="&amp;$A47,'IEA-MethaneAbatement-US'!$L:$L,$B$1))+(VLOOKUP($C$1,'Multipliers and Adjustments'!$A$70:$I$86,TRUNC(COLUMN(AG$2)/5)+2,FALSE)*SUMIFS('IEA-MethaneAbatement-US'!$M:$M,'IEA-MethaneAbatement-US'!$N:$N,"&lt;"&amp;$B47,'IEA-MethaneAbatement-US'!$N:$N,"&gt;="&amp;$A47,'IEA-MethaneAbatement-US'!$L:$L,$C$1))+(VLOOKUP($D$1,'Multipliers and Adjustments'!$A$70:$I$86,TRUNC(COLUMN(AG$2)/5)+2,FALSE)*SUMIFS('IEA-MethaneAbatement-US'!$M:$M,'IEA-MethaneAbatement-US'!$N:$N,"&lt;"&amp;$B47,'IEA-MethaneAbatement-US'!$N:$N,"&gt;="&amp;$A47,'IEA-MethaneAbatement-US'!$L:$L,$D$1)))*'State Downscaling Multipliers'!$B$7*(1+'EPA to IEA Scaling'!AK$10)</f>
        <v>0</v>
      </c>
      <c r="AH47" s="165">
        <f>((VLOOKUP($B$1,'Multipliers and Adjustments'!$A$70:$I$86,TRUNC(COLUMN(AH$2)/5)+2,FALSE)*SUMIFS('IEA-MethaneAbatement-US'!$M:$M,'IEA-MethaneAbatement-US'!$N:$N,"&lt;"&amp;$B47,'IEA-MethaneAbatement-US'!$N:$N,"&gt;="&amp;$A47,'IEA-MethaneAbatement-US'!$L:$L,$B$1))+(VLOOKUP($C$1,'Multipliers and Adjustments'!$A$70:$I$86,TRUNC(COLUMN(AH$2)/5)+2,FALSE)*SUMIFS('IEA-MethaneAbatement-US'!$M:$M,'IEA-MethaneAbatement-US'!$N:$N,"&lt;"&amp;$B47,'IEA-MethaneAbatement-US'!$N:$N,"&gt;="&amp;$A47,'IEA-MethaneAbatement-US'!$L:$L,$C$1))+(VLOOKUP($D$1,'Multipliers and Adjustments'!$A$70:$I$86,TRUNC(COLUMN(AH$2)/5)+2,FALSE)*SUMIFS('IEA-MethaneAbatement-US'!$M:$M,'IEA-MethaneAbatement-US'!$N:$N,"&lt;"&amp;$B47,'IEA-MethaneAbatement-US'!$N:$N,"&gt;="&amp;$A47,'IEA-MethaneAbatement-US'!$L:$L,$D$1)))*'State Downscaling Multipliers'!$B$7*(1+'EPA to IEA Scaling'!AL$10)</f>
        <v>0</v>
      </c>
      <c r="AI47" s="165">
        <f>((VLOOKUP($B$1,'Multipliers and Adjustments'!$A$70:$I$86,TRUNC(COLUMN(AI$2)/5)+2,FALSE)*SUMIFS('IEA-MethaneAbatement-US'!$M:$M,'IEA-MethaneAbatement-US'!$N:$N,"&lt;"&amp;$B47,'IEA-MethaneAbatement-US'!$N:$N,"&gt;="&amp;$A47,'IEA-MethaneAbatement-US'!$L:$L,$B$1))+(VLOOKUP($C$1,'Multipliers and Adjustments'!$A$70:$I$86,TRUNC(COLUMN(AI$2)/5)+2,FALSE)*SUMIFS('IEA-MethaneAbatement-US'!$M:$M,'IEA-MethaneAbatement-US'!$N:$N,"&lt;"&amp;$B47,'IEA-MethaneAbatement-US'!$N:$N,"&gt;="&amp;$A47,'IEA-MethaneAbatement-US'!$L:$L,$C$1))+(VLOOKUP($D$1,'Multipliers and Adjustments'!$A$70:$I$86,TRUNC(COLUMN(AI$2)/5)+2,FALSE)*SUMIFS('IEA-MethaneAbatement-US'!$M:$M,'IEA-MethaneAbatement-US'!$N:$N,"&lt;"&amp;$B47,'IEA-MethaneAbatement-US'!$N:$N,"&gt;="&amp;$A47,'IEA-MethaneAbatement-US'!$L:$L,$D$1)))*'State Downscaling Multipliers'!$B$7*(1+'EPA to IEA Scaling'!AM$10)</f>
        <v>0</v>
      </c>
      <c r="AJ47" s="165">
        <f>((VLOOKUP($B$1,'Multipliers and Adjustments'!$A$70:$I$86,TRUNC(COLUMN(AJ$2)/5)+2,FALSE)*SUMIFS('IEA-MethaneAbatement-US'!$M:$M,'IEA-MethaneAbatement-US'!$N:$N,"&lt;"&amp;$B47,'IEA-MethaneAbatement-US'!$N:$N,"&gt;="&amp;$A47,'IEA-MethaneAbatement-US'!$L:$L,$B$1))+(VLOOKUP($C$1,'Multipliers and Adjustments'!$A$70:$I$86,TRUNC(COLUMN(AJ$2)/5)+2,FALSE)*SUMIFS('IEA-MethaneAbatement-US'!$M:$M,'IEA-MethaneAbatement-US'!$N:$N,"&lt;"&amp;$B47,'IEA-MethaneAbatement-US'!$N:$N,"&gt;="&amp;$A47,'IEA-MethaneAbatement-US'!$L:$L,$C$1))+(VLOOKUP($D$1,'Multipliers and Adjustments'!$A$70:$I$86,TRUNC(COLUMN(AJ$2)/5)+2,FALSE)*SUMIFS('IEA-MethaneAbatement-US'!$M:$M,'IEA-MethaneAbatement-US'!$N:$N,"&lt;"&amp;$B47,'IEA-MethaneAbatement-US'!$N:$N,"&gt;="&amp;$A47,'IEA-MethaneAbatement-US'!$L:$L,$D$1)))*'State Downscaling Multipliers'!$B$7*(1+'EPA to IEA Scaling'!AN$10)</f>
        <v>0</v>
      </c>
      <c r="AK47" s="165">
        <f>((VLOOKUP($B$1,'Multipliers and Adjustments'!$A$70:$I$86,TRUNC(COLUMN(AK$2)/5)+2,FALSE)*SUMIFS('IEA-MethaneAbatement-US'!$M:$M,'IEA-MethaneAbatement-US'!$N:$N,"&lt;"&amp;$B47,'IEA-MethaneAbatement-US'!$N:$N,"&gt;="&amp;$A47,'IEA-MethaneAbatement-US'!$L:$L,$B$1))+(VLOOKUP($C$1,'Multipliers and Adjustments'!$A$70:$I$86,TRUNC(COLUMN(AK$2)/5)+2,FALSE)*SUMIFS('IEA-MethaneAbatement-US'!$M:$M,'IEA-MethaneAbatement-US'!$N:$N,"&lt;"&amp;$B47,'IEA-MethaneAbatement-US'!$N:$N,"&gt;="&amp;$A47,'IEA-MethaneAbatement-US'!$L:$L,$C$1))+(VLOOKUP($D$1,'Multipliers and Adjustments'!$A$70:$I$86,TRUNC(COLUMN(AK$2)/5)+2,FALSE)*SUMIFS('IEA-MethaneAbatement-US'!$M:$M,'IEA-MethaneAbatement-US'!$N:$N,"&lt;"&amp;$B47,'IEA-MethaneAbatement-US'!$N:$N,"&gt;="&amp;$A47,'IEA-MethaneAbatement-US'!$L:$L,$D$1)))*'State Downscaling Multipliers'!$B$7*(1+'EPA to IEA Scaling'!AO$10)</f>
        <v>0</v>
      </c>
      <c r="AL47" s="167">
        <f>((VLOOKUP($B$1,'Multipliers and Adjustments'!$A$70:$I$86,TRUNC(COLUMN(AL$2)/5)+2,FALSE)*SUMIFS('IEA-MethaneAbatement-US'!$M:$M,'IEA-MethaneAbatement-US'!$N:$N,"&lt;"&amp;$B47,'IEA-MethaneAbatement-US'!$N:$N,"&gt;="&amp;$A47,'IEA-MethaneAbatement-US'!$L:$L,$B$1))+(VLOOKUP($C$1,'Multipliers and Adjustments'!$A$70:$I$86,TRUNC(COLUMN(AL$2)/5)+2,FALSE)*SUMIFS('IEA-MethaneAbatement-US'!$M:$M,'IEA-MethaneAbatement-US'!$N:$N,"&lt;"&amp;$B47,'IEA-MethaneAbatement-US'!$N:$N,"&gt;="&amp;$A47,'IEA-MethaneAbatement-US'!$L:$L,$C$1))+(VLOOKUP($D$1,'Multipliers and Adjustments'!$A$70:$I$86,TRUNC(COLUMN(AL$2)/5)+2,FALSE)*SUMIFS('IEA-MethaneAbatement-US'!$M:$M,'IEA-MethaneAbatement-US'!$N:$N,"&lt;"&amp;$B47,'IEA-MethaneAbatement-US'!$N:$N,"&gt;="&amp;$A47,'IEA-MethaneAbatement-US'!$L:$L,$D$1)))*'State Downscaling Multipliers'!$B$7*(1+'EPA to IEA Scaling'!AP$10)</f>
        <v>0</v>
      </c>
    </row>
    <row r="48" spans="1:38" ht="15.75" customHeight="1" x14ac:dyDescent="0.25">
      <c r="A48" s="49">
        <f t="shared" si="3"/>
        <v>250</v>
      </c>
      <c r="B48" s="49">
        <f t="shared" si="5"/>
        <v>300</v>
      </c>
      <c r="C48" s="165">
        <f>((VLOOKUP($B$1,'Multipliers and Adjustments'!$A$70:$I$86,TRUNC(COLUMN(C$2)/5)+2,FALSE)*SUMIFS('IEA-MethaneAbatement-US'!$M:$M,'IEA-MethaneAbatement-US'!$N:$N,"&lt;"&amp;$B48,'IEA-MethaneAbatement-US'!$N:$N,"&gt;="&amp;$A48,'IEA-MethaneAbatement-US'!$L:$L,$B$1))+(VLOOKUP($C$1,'Multipliers and Adjustments'!$A$70:$I$86,TRUNC(COLUMN(C$2)/5)+2,FALSE)*SUMIFS('IEA-MethaneAbatement-US'!$M:$M,'IEA-MethaneAbatement-US'!$N:$N,"&lt;"&amp;$B48,'IEA-MethaneAbatement-US'!$N:$N,"&gt;="&amp;$A48,'IEA-MethaneAbatement-US'!$L:$L,$C$1))+(VLOOKUP($D$1,'Multipliers and Adjustments'!$A$70:$I$86,TRUNC(COLUMN(C$2)/5)+2,FALSE)*SUMIFS('IEA-MethaneAbatement-US'!$M:$M,'IEA-MethaneAbatement-US'!$N:$N,"&lt;"&amp;$B48,'IEA-MethaneAbatement-US'!$N:$N,"&gt;="&amp;$A48,'IEA-MethaneAbatement-US'!$L:$L,$D$1)))*'State Downscaling Multipliers'!$B$7*(1+'EPA to IEA Scaling'!G$10)</f>
        <v>0</v>
      </c>
      <c r="D48" s="165">
        <f>((VLOOKUP($B$1,'Multipliers and Adjustments'!$A$70:$I$86,TRUNC(COLUMN(D$2)/5)+2,FALSE)*SUMIFS('IEA-MethaneAbatement-US'!$M:$M,'IEA-MethaneAbatement-US'!$N:$N,"&lt;"&amp;$B48,'IEA-MethaneAbatement-US'!$N:$N,"&gt;="&amp;$A48,'IEA-MethaneAbatement-US'!$L:$L,$B$1))+(VLOOKUP($C$1,'Multipliers and Adjustments'!$A$70:$I$86,TRUNC(COLUMN(D$2)/5)+2,FALSE)*SUMIFS('IEA-MethaneAbatement-US'!$M:$M,'IEA-MethaneAbatement-US'!$N:$N,"&lt;"&amp;$B48,'IEA-MethaneAbatement-US'!$N:$N,"&gt;="&amp;$A48,'IEA-MethaneAbatement-US'!$L:$L,$C$1))+(VLOOKUP($D$1,'Multipliers and Adjustments'!$A$70:$I$86,TRUNC(COLUMN(D$2)/5)+2,FALSE)*SUMIFS('IEA-MethaneAbatement-US'!$M:$M,'IEA-MethaneAbatement-US'!$N:$N,"&lt;"&amp;$B48,'IEA-MethaneAbatement-US'!$N:$N,"&gt;="&amp;$A48,'IEA-MethaneAbatement-US'!$L:$L,$D$1)))*'State Downscaling Multipliers'!$B$7*(1+'EPA to IEA Scaling'!H$10)</f>
        <v>0</v>
      </c>
      <c r="E48" s="165">
        <f>((VLOOKUP($B$1,'Multipliers and Adjustments'!$A$70:$I$86,TRUNC(COLUMN(E$2)/5)+2,FALSE)*SUMIFS('IEA-MethaneAbatement-US'!$M:$M,'IEA-MethaneAbatement-US'!$N:$N,"&lt;"&amp;$B48,'IEA-MethaneAbatement-US'!$N:$N,"&gt;="&amp;$A48,'IEA-MethaneAbatement-US'!$L:$L,$B$1))+(VLOOKUP($C$1,'Multipliers and Adjustments'!$A$70:$I$86,TRUNC(COLUMN(E$2)/5)+2,FALSE)*SUMIFS('IEA-MethaneAbatement-US'!$M:$M,'IEA-MethaneAbatement-US'!$N:$N,"&lt;"&amp;$B48,'IEA-MethaneAbatement-US'!$N:$N,"&gt;="&amp;$A48,'IEA-MethaneAbatement-US'!$L:$L,$C$1))+(VLOOKUP($D$1,'Multipliers and Adjustments'!$A$70:$I$86,TRUNC(COLUMN(E$2)/5)+2,FALSE)*SUMIFS('IEA-MethaneAbatement-US'!$M:$M,'IEA-MethaneAbatement-US'!$N:$N,"&lt;"&amp;$B48,'IEA-MethaneAbatement-US'!$N:$N,"&gt;="&amp;$A48,'IEA-MethaneAbatement-US'!$L:$L,$D$1)))*'State Downscaling Multipliers'!$B$7*(1+'EPA to IEA Scaling'!I$10)</f>
        <v>0</v>
      </c>
      <c r="F48" s="165">
        <f>((VLOOKUP($B$1,'Multipliers and Adjustments'!$A$70:$I$86,TRUNC(COLUMN(F$2)/5)+2,FALSE)*SUMIFS('IEA-MethaneAbatement-US'!$M:$M,'IEA-MethaneAbatement-US'!$N:$N,"&lt;"&amp;$B48,'IEA-MethaneAbatement-US'!$N:$N,"&gt;="&amp;$A48,'IEA-MethaneAbatement-US'!$L:$L,$B$1))+(VLOOKUP($C$1,'Multipliers and Adjustments'!$A$70:$I$86,TRUNC(COLUMN(F$2)/5)+2,FALSE)*SUMIFS('IEA-MethaneAbatement-US'!$M:$M,'IEA-MethaneAbatement-US'!$N:$N,"&lt;"&amp;$B48,'IEA-MethaneAbatement-US'!$N:$N,"&gt;="&amp;$A48,'IEA-MethaneAbatement-US'!$L:$L,$C$1))+(VLOOKUP($D$1,'Multipliers and Adjustments'!$A$70:$I$86,TRUNC(COLUMN(F$2)/5)+2,FALSE)*SUMIFS('IEA-MethaneAbatement-US'!$M:$M,'IEA-MethaneAbatement-US'!$N:$N,"&lt;"&amp;$B48,'IEA-MethaneAbatement-US'!$N:$N,"&gt;="&amp;$A48,'IEA-MethaneAbatement-US'!$L:$L,$D$1)))*'State Downscaling Multipliers'!$B$7*(1+'EPA to IEA Scaling'!J$10)</f>
        <v>0</v>
      </c>
      <c r="G48" s="166">
        <f>((VLOOKUP($B$1,'Multipliers and Adjustments'!$A$70:$I$86,TRUNC(COLUMN(G$2)/5)+2,FALSE)*SUMIFS('IEA-MethaneAbatement-US'!$M:$M,'IEA-MethaneAbatement-US'!$N:$N,"&lt;"&amp;$B48,'IEA-MethaneAbatement-US'!$N:$N,"&gt;="&amp;$A48,'IEA-MethaneAbatement-US'!$L:$L,$B$1))+(VLOOKUP($C$1,'Multipliers and Adjustments'!$A$70:$I$86,TRUNC(COLUMN(G$2)/5)+2,FALSE)*SUMIFS('IEA-MethaneAbatement-US'!$M:$M,'IEA-MethaneAbatement-US'!$N:$N,"&lt;"&amp;$B48,'IEA-MethaneAbatement-US'!$N:$N,"&gt;="&amp;$A48,'IEA-MethaneAbatement-US'!$L:$L,$C$1))+(VLOOKUP($D$1,'Multipliers and Adjustments'!$A$70:$I$86,TRUNC(COLUMN(G$2)/5)+2,FALSE)*SUMIFS('IEA-MethaneAbatement-US'!$M:$M,'IEA-MethaneAbatement-US'!$N:$N,"&lt;"&amp;$B48,'IEA-MethaneAbatement-US'!$N:$N,"&gt;="&amp;$A48,'IEA-MethaneAbatement-US'!$L:$L,$D$1)))*'State Downscaling Multipliers'!$B$7*(1+'EPA to IEA Scaling'!K$10)</f>
        <v>0</v>
      </c>
      <c r="H48" s="167">
        <f>((VLOOKUP($B$1,'Multipliers and Adjustments'!$A$70:$I$86,TRUNC(COLUMN(H$2)/5)+2,FALSE)*SUMIFS('IEA-MethaneAbatement-US'!$M:$M,'IEA-MethaneAbatement-US'!$N:$N,"&lt;"&amp;$B48,'IEA-MethaneAbatement-US'!$N:$N,"&gt;="&amp;$A48,'IEA-MethaneAbatement-US'!$L:$L,$B$1))+(VLOOKUP($C$1,'Multipliers and Adjustments'!$A$70:$I$86,TRUNC(COLUMN(H$2)/5)+2,FALSE)*SUMIFS('IEA-MethaneAbatement-US'!$M:$M,'IEA-MethaneAbatement-US'!$N:$N,"&lt;"&amp;$B48,'IEA-MethaneAbatement-US'!$N:$N,"&gt;="&amp;$A48,'IEA-MethaneAbatement-US'!$L:$L,$C$1))+(VLOOKUP($D$1,'Multipliers and Adjustments'!$A$70:$I$86,TRUNC(COLUMN(H$2)/5)+2,FALSE)*SUMIFS('IEA-MethaneAbatement-US'!$M:$M,'IEA-MethaneAbatement-US'!$N:$N,"&lt;"&amp;$B48,'IEA-MethaneAbatement-US'!$N:$N,"&gt;="&amp;$A48,'IEA-MethaneAbatement-US'!$L:$L,$D$1)))*'State Downscaling Multipliers'!$B$7*(1+'EPA to IEA Scaling'!L$10)</f>
        <v>0</v>
      </c>
      <c r="I48" s="165">
        <f>((VLOOKUP($B$1,'Multipliers and Adjustments'!$A$70:$I$86,TRUNC(COLUMN(I$2)/5)+2,FALSE)*SUMIFS('IEA-MethaneAbatement-US'!$M:$M,'IEA-MethaneAbatement-US'!$N:$N,"&lt;"&amp;$B48,'IEA-MethaneAbatement-US'!$N:$N,"&gt;="&amp;$A48,'IEA-MethaneAbatement-US'!$L:$L,$B$1))+(VLOOKUP($C$1,'Multipliers and Adjustments'!$A$70:$I$86,TRUNC(COLUMN(I$2)/5)+2,FALSE)*SUMIFS('IEA-MethaneAbatement-US'!$M:$M,'IEA-MethaneAbatement-US'!$N:$N,"&lt;"&amp;$B48,'IEA-MethaneAbatement-US'!$N:$N,"&gt;="&amp;$A48,'IEA-MethaneAbatement-US'!$L:$L,$C$1))+(VLOOKUP($D$1,'Multipliers and Adjustments'!$A$70:$I$86,TRUNC(COLUMN(I$2)/5)+2,FALSE)*SUMIFS('IEA-MethaneAbatement-US'!$M:$M,'IEA-MethaneAbatement-US'!$N:$N,"&lt;"&amp;$B48,'IEA-MethaneAbatement-US'!$N:$N,"&gt;="&amp;$A48,'IEA-MethaneAbatement-US'!$L:$L,$D$1)))*'State Downscaling Multipliers'!$B$7*(1+'EPA to IEA Scaling'!M$10)</f>
        <v>0</v>
      </c>
      <c r="J48" s="165">
        <f>((VLOOKUP($B$1,'Multipliers and Adjustments'!$A$70:$I$86,TRUNC(COLUMN(J$2)/5)+2,FALSE)*SUMIFS('IEA-MethaneAbatement-US'!$M:$M,'IEA-MethaneAbatement-US'!$N:$N,"&lt;"&amp;$B48,'IEA-MethaneAbatement-US'!$N:$N,"&gt;="&amp;$A48,'IEA-MethaneAbatement-US'!$L:$L,$B$1))+(VLOOKUP($C$1,'Multipliers and Adjustments'!$A$70:$I$86,TRUNC(COLUMN(J$2)/5)+2,FALSE)*SUMIFS('IEA-MethaneAbatement-US'!$M:$M,'IEA-MethaneAbatement-US'!$N:$N,"&lt;"&amp;$B48,'IEA-MethaneAbatement-US'!$N:$N,"&gt;="&amp;$A48,'IEA-MethaneAbatement-US'!$L:$L,$C$1))+(VLOOKUP($D$1,'Multipliers and Adjustments'!$A$70:$I$86,TRUNC(COLUMN(J$2)/5)+2,FALSE)*SUMIFS('IEA-MethaneAbatement-US'!$M:$M,'IEA-MethaneAbatement-US'!$N:$N,"&lt;"&amp;$B48,'IEA-MethaneAbatement-US'!$N:$N,"&gt;="&amp;$A48,'IEA-MethaneAbatement-US'!$L:$L,$D$1)))*'State Downscaling Multipliers'!$B$7*(1+'EPA to IEA Scaling'!N$10)</f>
        <v>0</v>
      </c>
      <c r="K48" s="165">
        <f>((VLOOKUP($B$1,'Multipliers and Adjustments'!$A$70:$I$86,TRUNC(COLUMN(K$2)/5)+2,FALSE)*SUMIFS('IEA-MethaneAbatement-US'!$M:$M,'IEA-MethaneAbatement-US'!$N:$N,"&lt;"&amp;$B48,'IEA-MethaneAbatement-US'!$N:$N,"&gt;="&amp;$A48,'IEA-MethaneAbatement-US'!$L:$L,$B$1))+(VLOOKUP($C$1,'Multipliers and Adjustments'!$A$70:$I$86,TRUNC(COLUMN(K$2)/5)+2,FALSE)*SUMIFS('IEA-MethaneAbatement-US'!$M:$M,'IEA-MethaneAbatement-US'!$N:$N,"&lt;"&amp;$B48,'IEA-MethaneAbatement-US'!$N:$N,"&gt;="&amp;$A48,'IEA-MethaneAbatement-US'!$L:$L,$C$1))+(VLOOKUP($D$1,'Multipliers and Adjustments'!$A$70:$I$86,TRUNC(COLUMN(K$2)/5)+2,FALSE)*SUMIFS('IEA-MethaneAbatement-US'!$M:$M,'IEA-MethaneAbatement-US'!$N:$N,"&lt;"&amp;$B48,'IEA-MethaneAbatement-US'!$N:$N,"&gt;="&amp;$A48,'IEA-MethaneAbatement-US'!$L:$L,$D$1)))*'State Downscaling Multipliers'!$B$7*(1+'EPA to IEA Scaling'!O$10)</f>
        <v>0</v>
      </c>
      <c r="L48" s="165">
        <f>((VLOOKUP($B$1,'Multipliers and Adjustments'!$A$70:$I$86,TRUNC(COLUMN(L$2)/5)+2,FALSE)*SUMIFS('IEA-MethaneAbatement-US'!$M:$M,'IEA-MethaneAbatement-US'!$N:$N,"&lt;"&amp;$B48,'IEA-MethaneAbatement-US'!$N:$N,"&gt;="&amp;$A48,'IEA-MethaneAbatement-US'!$L:$L,$B$1))+(VLOOKUP($C$1,'Multipliers and Adjustments'!$A$70:$I$86,TRUNC(COLUMN(L$2)/5)+2,FALSE)*SUMIFS('IEA-MethaneAbatement-US'!$M:$M,'IEA-MethaneAbatement-US'!$N:$N,"&lt;"&amp;$B48,'IEA-MethaneAbatement-US'!$N:$N,"&gt;="&amp;$A48,'IEA-MethaneAbatement-US'!$L:$L,$C$1))+(VLOOKUP($D$1,'Multipliers and Adjustments'!$A$70:$I$86,TRUNC(COLUMN(L$2)/5)+2,FALSE)*SUMIFS('IEA-MethaneAbatement-US'!$M:$M,'IEA-MethaneAbatement-US'!$N:$N,"&lt;"&amp;$B48,'IEA-MethaneAbatement-US'!$N:$N,"&gt;="&amp;$A48,'IEA-MethaneAbatement-US'!$L:$L,$D$1)))*'State Downscaling Multipliers'!$B$7*(1+'EPA to IEA Scaling'!P$10)</f>
        <v>0</v>
      </c>
      <c r="M48" s="167">
        <f>((VLOOKUP($B$1,'Multipliers and Adjustments'!$A$70:$I$86,TRUNC(COLUMN(M$2)/5)+2,FALSE)*SUMIFS('IEA-MethaneAbatement-US'!$M:$M,'IEA-MethaneAbatement-US'!$N:$N,"&lt;"&amp;$B48,'IEA-MethaneAbatement-US'!$N:$N,"&gt;="&amp;$A48,'IEA-MethaneAbatement-US'!$L:$L,$B$1))+(VLOOKUP($C$1,'Multipliers and Adjustments'!$A$70:$I$86,TRUNC(COLUMN(M$2)/5)+2,FALSE)*SUMIFS('IEA-MethaneAbatement-US'!$M:$M,'IEA-MethaneAbatement-US'!$N:$N,"&lt;"&amp;$B48,'IEA-MethaneAbatement-US'!$N:$N,"&gt;="&amp;$A48,'IEA-MethaneAbatement-US'!$L:$L,$C$1))+(VLOOKUP($D$1,'Multipliers and Adjustments'!$A$70:$I$86,TRUNC(COLUMN(M$2)/5)+2,FALSE)*SUMIFS('IEA-MethaneAbatement-US'!$M:$M,'IEA-MethaneAbatement-US'!$N:$N,"&lt;"&amp;$B48,'IEA-MethaneAbatement-US'!$N:$N,"&gt;="&amp;$A48,'IEA-MethaneAbatement-US'!$L:$L,$D$1)))*'State Downscaling Multipliers'!$B$7*(1+'EPA to IEA Scaling'!Q$10)</f>
        <v>0</v>
      </c>
      <c r="N48" s="165">
        <f>((VLOOKUP($B$1,'Multipliers and Adjustments'!$A$70:$I$86,TRUNC(COLUMN(N$2)/5)+2,FALSE)*SUMIFS('IEA-MethaneAbatement-US'!$M:$M,'IEA-MethaneAbatement-US'!$N:$N,"&lt;"&amp;$B48,'IEA-MethaneAbatement-US'!$N:$N,"&gt;="&amp;$A48,'IEA-MethaneAbatement-US'!$L:$L,$B$1))+(VLOOKUP($C$1,'Multipliers and Adjustments'!$A$70:$I$86,TRUNC(COLUMN(N$2)/5)+2,FALSE)*SUMIFS('IEA-MethaneAbatement-US'!$M:$M,'IEA-MethaneAbatement-US'!$N:$N,"&lt;"&amp;$B48,'IEA-MethaneAbatement-US'!$N:$N,"&gt;="&amp;$A48,'IEA-MethaneAbatement-US'!$L:$L,$C$1))+(VLOOKUP($D$1,'Multipliers and Adjustments'!$A$70:$I$86,TRUNC(COLUMN(N$2)/5)+2,FALSE)*SUMIFS('IEA-MethaneAbatement-US'!$M:$M,'IEA-MethaneAbatement-US'!$N:$N,"&lt;"&amp;$B48,'IEA-MethaneAbatement-US'!$N:$N,"&gt;="&amp;$A48,'IEA-MethaneAbatement-US'!$L:$L,$D$1)))*'State Downscaling Multipliers'!$B$7*(1+'EPA to IEA Scaling'!R$10)</f>
        <v>0</v>
      </c>
      <c r="O48" s="165">
        <f>((VLOOKUP($B$1,'Multipliers and Adjustments'!$A$70:$I$86,TRUNC(COLUMN(O$2)/5)+2,FALSE)*SUMIFS('IEA-MethaneAbatement-US'!$M:$M,'IEA-MethaneAbatement-US'!$N:$N,"&lt;"&amp;$B48,'IEA-MethaneAbatement-US'!$N:$N,"&gt;="&amp;$A48,'IEA-MethaneAbatement-US'!$L:$L,$B$1))+(VLOOKUP($C$1,'Multipliers and Adjustments'!$A$70:$I$86,TRUNC(COLUMN(O$2)/5)+2,FALSE)*SUMIFS('IEA-MethaneAbatement-US'!$M:$M,'IEA-MethaneAbatement-US'!$N:$N,"&lt;"&amp;$B48,'IEA-MethaneAbatement-US'!$N:$N,"&gt;="&amp;$A48,'IEA-MethaneAbatement-US'!$L:$L,$C$1))+(VLOOKUP($D$1,'Multipliers and Adjustments'!$A$70:$I$86,TRUNC(COLUMN(O$2)/5)+2,FALSE)*SUMIFS('IEA-MethaneAbatement-US'!$M:$M,'IEA-MethaneAbatement-US'!$N:$N,"&lt;"&amp;$B48,'IEA-MethaneAbatement-US'!$N:$N,"&gt;="&amp;$A48,'IEA-MethaneAbatement-US'!$L:$L,$D$1)))*'State Downscaling Multipliers'!$B$7*(1+'EPA to IEA Scaling'!S$10)</f>
        <v>0</v>
      </c>
      <c r="P48" s="165">
        <f>((VLOOKUP($B$1,'Multipliers and Adjustments'!$A$70:$I$86,TRUNC(COLUMN(P$2)/5)+2,FALSE)*SUMIFS('IEA-MethaneAbatement-US'!$M:$M,'IEA-MethaneAbatement-US'!$N:$N,"&lt;"&amp;$B48,'IEA-MethaneAbatement-US'!$N:$N,"&gt;="&amp;$A48,'IEA-MethaneAbatement-US'!$L:$L,$B$1))+(VLOOKUP($C$1,'Multipliers and Adjustments'!$A$70:$I$86,TRUNC(COLUMN(P$2)/5)+2,FALSE)*SUMIFS('IEA-MethaneAbatement-US'!$M:$M,'IEA-MethaneAbatement-US'!$N:$N,"&lt;"&amp;$B48,'IEA-MethaneAbatement-US'!$N:$N,"&gt;="&amp;$A48,'IEA-MethaneAbatement-US'!$L:$L,$C$1))+(VLOOKUP($D$1,'Multipliers and Adjustments'!$A$70:$I$86,TRUNC(COLUMN(P$2)/5)+2,FALSE)*SUMIFS('IEA-MethaneAbatement-US'!$M:$M,'IEA-MethaneAbatement-US'!$N:$N,"&lt;"&amp;$B48,'IEA-MethaneAbatement-US'!$N:$N,"&gt;="&amp;$A48,'IEA-MethaneAbatement-US'!$L:$L,$D$1)))*'State Downscaling Multipliers'!$B$7*(1+'EPA to IEA Scaling'!T$10)</f>
        <v>0</v>
      </c>
      <c r="Q48" s="165">
        <f>((VLOOKUP($B$1,'Multipliers and Adjustments'!$A$70:$I$86,TRUNC(COLUMN(Q$2)/5)+2,FALSE)*SUMIFS('IEA-MethaneAbatement-US'!$M:$M,'IEA-MethaneAbatement-US'!$N:$N,"&lt;"&amp;$B48,'IEA-MethaneAbatement-US'!$N:$N,"&gt;="&amp;$A48,'IEA-MethaneAbatement-US'!$L:$L,$B$1))+(VLOOKUP($C$1,'Multipliers and Adjustments'!$A$70:$I$86,TRUNC(COLUMN(Q$2)/5)+2,FALSE)*SUMIFS('IEA-MethaneAbatement-US'!$M:$M,'IEA-MethaneAbatement-US'!$N:$N,"&lt;"&amp;$B48,'IEA-MethaneAbatement-US'!$N:$N,"&gt;="&amp;$A48,'IEA-MethaneAbatement-US'!$L:$L,$C$1))+(VLOOKUP($D$1,'Multipliers and Adjustments'!$A$70:$I$86,TRUNC(COLUMN(Q$2)/5)+2,FALSE)*SUMIFS('IEA-MethaneAbatement-US'!$M:$M,'IEA-MethaneAbatement-US'!$N:$N,"&lt;"&amp;$B48,'IEA-MethaneAbatement-US'!$N:$N,"&gt;="&amp;$A48,'IEA-MethaneAbatement-US'!$L:$L,$D$1)))*'State Downscaling Multipliers'!$B$7*(1+'EPA to IEA Scaling'!U$10)</f>
        <v>0</v>
      </c>
      <c r="R48" s="167">
        <f>((VLOOKUP($B$1,'Multipliers and Adjustments'!$A$70:$I$86,TRUNC(COLUMN(R$2)/5)+2,FALSE)*SUMIFS('IEA-MethaneAbatement-US'!$M:$M,'IEA-MethaneAbatement-US'!$N:$N,"&lt;"&amp;$B48,'IEA-MethaneAbatement-US'!$N:$N,"&gt;="&amp;$A48,'IEA-MethaneAbatement-US'!$L:$L,$B$1))+(VLOOKUP($C$1,'Multipliers and Adjustments'!$A$70:$I$86,TRUNC(COLUMN(R$2)/5)+2,FALSE)*SUMIFS('IEA-MethaneAbatement-US'!$M:$M,'IEA-MethaneAbatement-US'!$N:$N,"&lt;"&amp;$B48,'IEA-MethaneAbatement-US'!$N:$N,"&gt;="&amp;$A48,'IEA-MethaneAbatement-US'!$L:$L,$C$1))+(VLOOKUP($D$1,'Multipliers and Adjustments'!$A$70:$I$86,TRUNC(COLUMN(R$2)/5)+2,FALSE)*SUMIFS('IEA-MethaneAbatement-US'!$M:$M,'IEA-MethaneAbatement-US'!$N:$N,"&lt;"&amp;$B48,'IEA-MethaneAbatement-US'!$N:$N,"&gt;="&amp;$A48,'IEA-MethaneAbatement-US'!$L:$L,$D$1)))*'State Downscaling Multipliers'!$B$7*(1+'EPA to IEA Scaling'!V$10)</f>
        <v>0</v>
      </c>
      <c r="S48" s="165">
        <f>((VLOOKUP($B$1,'Multipliers and Adjustments'!$A$70:$I$86,TRUNC(COLUMN(S$2)/5)+2,FALSE)*SUMIFS('IEA-MethaneAbatement-US'!$M:$M,'IEA-MethaneAbatement-US'!$N:$N,"&lt;"&amp;$B48,'IEA-MethaneAbatement-US'!$N:$N,"&gt;="&amp;$A48,'IEA-MethaneAbatement-US'!$L:$L,$B$1))+(VLOOKUP($C$1,'Multipliers and Adjustments'!$A$70:$I$86,TRUNC(COLUMN(S$2)/5)+2,FALSE)*SUMIFS('IEA-MethaneAbatement-US'!$M:$M,'IEA-MethaneAbatement-US'!$N:$N,"&lt;"&amp;$B48,'IEA-MethaneAbatement-US'!$N:$N,"&gt;="&amp;$A48,'IEA-MethaneAbatement-US'!$L:$L,$C$1))+(VLOOKUP($D$1,'Multipliers and Adjustments'!$A$70:$I$86,TRUNC(COLUMN(S$2)/5)+2,FALSE)*SUMIFS('IEA-MethaneAbatement-US'!$M:$M,'IEA-MethaneAbatement-US'!$N:$N,"&lt;"&amp;$B48,'IEA-MethaneAbatement-US'!$N:$N,"&gt;="&amp;$A48,'IEA-MethaneAbatement-US'!$L:$L,$D$1)))*'State Downscaling Multipliers'!$B$7*(1+'EPA to IEA Scaling'!W$10)</f>
        <v>0</v>
      </c>
      <c r="T48" s="165">
        <f>((VLOOKUP($B$1,'Multipliers and Adjustments'!$A$70:$I$86,TRUNC(COLUMN(T$2)/5)+2,FALSE)*SUMIFS('IEA-MethaneAbatement-US'!$M:$M,'IEA-MethaneAbatement-US'!$N:$N,"&lt;"&amp;$B48,'IEA-MethaneAbatement-US'!$N:$N,"&gt;="&amp;$A48,'IEA-MethaneAbatement-US'!$L:$L,$B$1))+(VLOOKUP($C$1,'Multipliers and Adjustments'!$A$70:$I$86,TRUNC(COLUMN(T$2)/5)+2,FALSE)*SUMIFS('IEA-MethaneAbatement-US'!$M:$M,'IEA-MethaneAbatement-US'!$N:$N,"&lt;"&amp;$B48,'IEA-MethaneAbatement-US'!$N:$N,"&gt;="&amp;$A48,'IEA-MethaneAbatement-US'!$L:$L,$C$1))+(VLOOKUP($D$1,'Multipliers and Adjustments'!$A$70:$I$86,TRUNC(COLUMN(T$2)/5)+2,FALSE)*SUMIFS('IEA-MethaneAbatement-US'!$M:$M,'IEA-MethaneAbatement-US'!$N:$N,"&lt;"&amp;$B48,'IEA-MethaneAbatement-US'!$N:$N,"&gt;="&amp;$A48,'IEA-MethaneAbatement-US'!$L:$L,$D$1)))*'State Downscaling Multipliers'!$B$7*(1+'EPA to IEA Scaling'!X$10)</f>
        <v>0</v>
      </c>
      <c r="U48" s="165">
        <f>((VLOOKUP($B$1,'Multipliers and Adjustments'!$A$70:$I$86,TRUNC(COLUMN(U$2)/5)+2,FALSE)*SUMIFS('IEA-MethaneAbatement-US'!$M:$M,'IEA-MethaneAbatement-US'!$N:$N,"&lt;"&amp;$B48,'IEA-MethaneAbatement-US'!$N:$N,"&gt;="&amp;$A48,'IEA-MethaneAbatement-US'!$L:$L,$B$1))+(VLOOKUP($C$1,'Multipliers and Adjustments'!$A$70:$I$86,TRUNC(COLUMN(U$2)/5)+2,FALSE)*SUMIFS('IEA-MethaneAbatement-US'!$M:$M,'IEA-MethaneAbatement-US'!$N:$N,"&lt;"&amp;$B48,'IEA-MethaneAbatement-US'!$N:$N,"&gt;="&amp;$A48,'IEA-MethaneAbatement-US'!$L:$L,$C$1))+(VLOOKUP($D$1,'Multipliers and Adjustments'!$A$70:$I$86,TRUNC(COLUMN(U$2)/5)+2,FALSE)*SUMIFS('IEA-MethaneAbatement-US'!$M:$M,'IEA-MethaneAbatement-US'!$N:$N,"&lt;"&amp;$B48,'IEA-MethaneAbatement-US'!$N:$N,"&gt;="&amp;$A48,'IEA-MethaneAbatement-US'!$L:$L,$D$1)))*'State Downscaling Multipliers'!$B$7*(1+'EPA to IEA Scaling'!Y$10)</f>
        <v>0</v>
      </c>
      <c r="V48" s="165">
        <f>((VLOOKUP($B$1,'Multipliers and Adjustments'!$A$70:$I$86,TRUNC(COLUMN(V$2)/5)+2,FALSE)*SUMIFS('IEA-MethaneAbatement-US'!$M:$M,'IEA-MethaneAbatement-US'!$N:$N,"&lt;"&amp;$B48,'IEA-MethaneAbatement-US'!$N:$N,"&gt;="&amp;$A48,'IEA-MethaneAbatement-US'!$L:$L,$B$1))+(VLOOKUP($C$1,'Multipliers and Adjustments'!$A$70:$I$86,TRUNC(COLUMN(V$2)/5)+2,FALSE)*SUMIFS('IEA-MethaneAbatement-US'!$M:$M,'IEA-MethaneAbatement-US'!$N:$N,"&lt;"&amp;$B48,'IEA-MethaneAbatement-US'!$N:$N,"&gt;="&amp;$A48,'IEA-MethaneAbatement-US'!$L:$L,$C$1))+(VLOOKUP($D$1,'Multipliers and Adjustments'!$A$70:$I$86,TRUNC(COLUMN(V$2)/5)+2,FALSE)*SUMIFS('IEA-MethaneAbatement-US'!$M:$M,'IEA-MethaneAbatement-US'!$N:$N,"&lt;"&amp;$B48,'IEA-MethaneAbatement-US'!$N:$N,"&gt;="&amp;$A48,'IEA-MethaneAbatement-US'!$L:$L,$D$1)))*'State Downscaling Multipliers'!$B$7*(1+'EPA to IEA Scaling'!Z$10)</f>
        <v>0</v>
      </c>
      <c r="W48" s="167">
        <f>((VLOOKUP($B$1,'Multipliers and Adjustments'!$A$70:$I$86,TRUNC(COLUMN(W$2)/5)+2,FALSE)*SUMIFS('IEA-MethaneAbatement-US'!$M:$M,'IEA-MethaneAbatement-US'!$N:$N,"&lt;"&amp;$B48,'IEA-MethaneAbatement-US'!$N:$N,"&gt;="&amp;$A48,'IEA-MethaneAbatement-US'!$L:$L,$B$1))+(VLOOKUP($C$1,'Multipliers and Adjustments'!$A$70:$I$86,TRUNC(COLUMN(W$2)/5)+2,FALSE)*SUMIFS('IEA-MethaneAbatement-US'!$M:$M,'IEA-MethaneAbatement-US'!$N:$N,"&lt;"&amp;$B48,'IEA-MethaneAbatement-US'!$N:$N,"&gt;="&amp;$A48,'IEA-MethaneAbatement-US'!$L:$L,$C$1))+(VLOOKUP($D$1,'Multipliers and Adjustments'!$A$70:$I$86,TRUNC(COLUMN(W$2)/5)+2,FALSE)*SUMIFS('IEA-MethaneAbatement-US'!$M:$M,'IEA-MethaneAbatement-US'!$N:$N,"&lt;"&amp;$B48,'IEA-MethaneAbatement-US'!$N:$N,"&gt;="&amp;$A48,'IEA-MethaneAbatement-US'!$L:$L,$D$1)))*'State Downscaling Multipliers'!$B$7*(1+'EPA to IEA Scaling'!AA$10)</f>
        <v>0</v>
      </c>
      <c r="X48" s="165">
        <f>((VLOOKUP($B$1,'Multipliers and Adjustments'!$A$70:$I$86,TRUNC(COLUMN(X$2)/5)+2,FALSE)*SUMIFS('IEA-MethaneAbatement-US'!$M:$M,'IEA-MethaneAbatement-US'!$N:$N,"&lt;"&amp;$B48,'IEA-MethaneAbatement-US'!$N:$N,"&gt;="&amp;$A48,'IEA-MethaneAbatement-US'!$L:$L,$B$1))+(VLOOKUP($C$1,'Multipliers and Adjustments'!$A$70:$I$86,TRUNC(COLUMN(X$2)/5)+2,FALSE)*SUMIFS('IEA-MethaneAbatement-US'!$M:$M,'IEA-MethaneAbatement-US'!$N:$N,"&lt;"&amp;$B48,'IEA-MethaneAbatement-US'!$N:$N,"&gt;="&amp;$A48,'IEA-MethaneAbatement-US'!$L:$L,$C$1))+(VLOOKUP($D$1,'Multipliers and Adjustments'!$A$70:$I$86,TRUNC(COLUMN(X$2)/5)+2,FALSE)*SUMIFS('IEA-MethaneAbatement-US'!$M:$M,'IEA-MethaneAbatement-US'!$N:$N,"&lt;"&amp;$B48,'IEA-MethaneAbatement-US'!$N:$N,"&gt;="&amp;$A48,'IEA-MethaneAbatement-US'!$L:$L,$D$1)))*'State Downscaling Multipliers'!$B$7*(1+'EPA to IEA Scaling'!AB$10)</f>
        <v>0</v>
      </c>
      <c r="Y48" s="165">
        <f>((VLOOKUP($B$1,'Multipliers and Adjustments'!$A$70:$I$86,TRUNC(COLUMN(Y$2)/5)+2,FALSE)*SUMIFS('IEA-MethaneAbatement-US'!$M:$M,'IEA-MethaneAbatement-US'!$N:$N,"&lt;"&amp;$B48,'IEA-MethaneAbatement-US'!$N:$N,"&gt;="&amp;$A48,'IEA-MethaneAbatement-US'!$L:$L,$B$1))+(VLOOKUP($C$1,'Multipliers and Adjustments'!$A$70:$I$86,TRUNC(COLUMN(Y$2)/5)+2,FALSE)*SUMIFS('IEA-MethaneAbatement-US'!$M:$M,'IEA-MethaneAbatement-US'!$N:$N,"&lt;"&amp;$B48,'IEA-MethaneAbatement-US'!$N:$N,"&gt;="&amp;$A48,'IEA-MethaneAbatement-US'!$L:$L,$C$1))+(VLOOKUP($D$1,'Multipliers and Adjustments'!$A$70:$I$86,TRUNC(COLUMN(Y$2)/5)+2,FALSE)*SUMIFS('IEA-MethaneAbatement-US'!$M:$M,'IEA-MethaneAbatement-US'!$N:$N,"&lt;"&amp;$B48,'IEA-MethaneAbatement-US'!$N:$N,"&gt;="&amp;$A48,'IEA-MethaneAbatement-US'!$L:$L,$D$1)))*'State Downscaling Multipliers'!$B$7*(1+'EPA to IEA Scaling'!AC$10)</f>
        <v>0</v>
      </c>
      <c r="Z48" s="165">
        <f>((VLOOKUP($B$1,'Multipliers and Adjustments'!$A$70:$I$86,TRUNC(COLUMN(Z$2)/5)+2,FALSE)*SUMIFS('IEA-MethaneAbatement-US'!$M:$M,'IEA-MethaneAbatement-US'!$N:$N,"&lt;"&amp;$B48,'IEA-MethaneAbatement-US'!$N:$N,"&gt;="&amp;$A48,'IEA-MethaneAbatement-US'!$L:$L,$B$1))+(VLOOKUP($C$1,'Multipliers and Adjustments'!$A$70:$I$86,TRUNC(COLUMN(Z$2)/5)+2,FALSE)*SUMIFS('IEA-MethaneAbatement-US'!$M:$M,'IEA-MethaneAbatement-US'!$N:$N,"&lt;"&amp;$B48,'IEA-MethaneAbatement-US'!$N:$N,"&gt;="&amp;$A48,'IEA-MethaneAbatement-US'!$L:$L,$C$1))+(VLOOKUP($D$1,'Multipliers and Adjustments'!$A$70:$I$86,TRUNC(COLUMN(Z$2)/5)+2,FALSE)*SUMIFS('IEA-MethaneAbatement-US'!$M:$M,'IEA-MethaneAbatement-US'!$N:$N,"&lt;"&amp;$B48,'IEA-MethaneAbatement-US'!$N:$N,"&gt;="&amp;$A48,'IEA-MethaneAbatement-US'!$L:$L,$D$1)))*'State Downscaling Multipliers'!$B$7*(1+'EPA to IEA Scaling'!AD$10)</f>
        <v>0</v>
      </c>
      <c r="AA48" s="165">
        <f>((VLOOKUP($B$1,'Multipliers and Adjustments'!$A$70:$I$86,TRUNC(COLUMN(AA$2)/5)+2,FALSE)*SUMIFS('IEA-MethaneAbatement-US'!$M:$M,'IEA-MethaneAbatement-US'!$N:$N,"&lt;"&amp;$B48,'IEA-MethaneAbatement-US'!$N:$N,"&gt;="&amp;$A48,'IEA-MethaneAbatement-US'!$L:$L,$B$1))+(VLOOKUP($C$1,'Multipliers and Adjustments'!$A$70:$I$86,TRUNC(COLUMN(AA$2)/5)+2,FALSE)*SUMIFS('IEA-MethaneAbatement-US'!$M:$M,'IEA-MethaneAbatement-US'!$N:$N,"&lt;"&amp;$B48,'IEA-MethaneAbatement-US'!$N:$N,"&gt;="&amp;$A48,'IEA-MethaneAbatement-US'!$L:$L,$C$1))+(VLOOKUP($D$1,'Multipliers and Adjustments'!$A$70:$I$86,TRUNC(COLUMN(AA$2)/5)+2,FALSE)*SUMIFS('IEA-MethaneAbatement-US'!$M:$M,'IEA-MethaneAbatement-US'!$N:$N,"&lt;"&amp;$B48,'IEA-MethaneAbatement-US'!$N:$N,"&gt;="&amp;$A48,'IEA-MethaneAbatement-US'!$L:$L,$D$1)))*'State Downscaling Multipliers'!$B$7*(1+'EPA to IEA Scaling'!AE$10)</f>
        <v>0</v>
      </c>
      <c r="AB48" s="167">
        <f>((VLOOKUP($B$1,'Multipliers and Adjustments'!$A$70:$I$86,TRUNC(COLUMN(AB$2)/5)+2,FALSE)*SUMIFS('IEA-MethaneAbatement-US'!$M:$M,'IEA-MethaneAbatement-US'!$N:$N,"&lt;"&amp;$B48,'IEA-MethaneAbatement-US'!$N:$N,"&gt;="&amp;$A48,'IEA-MethaneAbatement-US'!$L:$L,$B$1))+(VLOOKUP($C$1,'Multipliers and Adjustments'!$A$70:$I$86,TRUNC(COLUMN(AB$2)/5)+2,FALSE)*SUMIFS('IEA-MethaneAbatement-US'!$M:$M,'IEA-MethaneAbatement-US'!$N:$N,"&lt;"&amp;$B48,'IEA-MethaneAbatement-US'!$N:$N,"&gt;="&amp;$A48,'IEA-MethaneAbatement-US'!$L:$L,$C$1))+(VLOOKUP($D$1,'Multipliers and Adjustments'!$A$70:$I$86,TRUNC(COLUMN(AB$2)/5)+2,FALSE)*SUMIFS('IEA-MethaneAbatement-US'!$M:$M,'IEA-MethaneAbatement-US'!$N:$N,"&lt;"&amp;$B48,'IEA-MethaneAbatement-US'!$N:$N,"&gt;="&amp;$A48,'IEA-MethaneAbatement-US'!$L:$L,$D$1)))*'State Downscaling Multipliers'!$B$7*(1+'EPA to IEA Scaling'!AF$10)</f>
        <v>0</v>
      </c>
      <c r="AC48" s="165">
        <f>((VLOOKUP($B$1,'Multipliers and Adjustments'!$A$70:$I$86,TRUNC(COLUMN(AC$2)/5)+2,FALSE)*SUMIFS('IEA-MethaneAbatement-US'!$M:$M,'IEA-MethaneAbatement-US'!$N:$N,"&lt;"&amp;$B48,'IEA-MethaneAbatement-US'!$N:$N,"&gt;="&amp;$A48,'IEA-MethaneAbatement-US'!$L:$L,$B$1))+(VLOOKUP($C$1,'Multipliers and Adjustments'!$A$70:$I$86,TRUNC(COLUMN(AC$2)/5)+2,FALSE)*SUMIFS('IEA-MethaneAbatement-US'!$M:$M,'IEA-MethaneAbatement-US'!$N:$N,"&lt;"&amp;$B48,'IEA-MethaneAbatement-US'!$N:$N,"&gt;="&amp;$A48,'IEA-MethaneAbatement-US'!$L:$L,$C$1))+(VLOOKUP($D$1,'Multipliers and Adjustments'!$A$70:$I$86,TRUNC(COLUMN(AC$2)/5)+2,FALSE)*SUMIFS('IEA-MethaneAbatement-US'!$M:$M,'IEA-MethaneAbatement-US'!$N:$N,"&lt;"&amp;$B48,'IEA-MethaneAbatement-US'!$N:$N,"&gt;="&amp;$A48,'IEA-MethaneAbatement-US'!$L:$L,$D$1)))*'State Downscaling Multipliers'!$B$7*(1+'EPA to IEA Scaling'!AG$10)</f>
        <v>0</v>
      </c>
      <c r="AD48" s="165">
        <f>((VLOOKUP($B$1,'Multipliers and Adjustments'!$A$70:$I$86,TRUNC(COLUMN(AD$2)/5)+2,FALSE)*SUMIFS('IEA-MethaneAbatement-US'!$M:$M,'IEA-MethaneAbatement-US'!$N:$N,"&lt;"&amp;$B48,'IEA-MethaneAbatement-US'!$N:$N,"&gt;="&amp;$A48,'IEA-MethaneAbatement-US'!$L:$L,$B$1))+(VLOOKUP($C$1,'Multipliers and Adjustments'!$A$70:$I$86,TRUNC(COLUMN(AD$2)/5)+2,FALSE)*SUMIFS('IEA-MethaneAbatement-US'!$M:$M,'IEA-MethaneAbatement-US'!$N:$N,"&lt;"&amp;$B48,'IEA-MethaneAbatement-US'!$N:$N,"&gt;="&amp;$A48,'IEA-MethaneAbatement-US'!$L:$L,$C$1))+(VLOOKUP($D$1,'Multipliers and Adjustments'!$A$70:$I$86,TRUNC(COLUMN(AD$2)/5)+2,FALSE)*SUMIFS('IEA-MethaneAbatement-US'!$M:$M,'IEA-MethaneAbatement-US'!$N:$N,"&lt;"&amp;$B48,'IEA-MethaneAbatement-US'!$N:$N,"&gt;="&amp;$A48,'IEA-MethaneAbatement-US'!$L:$L,$D$1)))*'State Downscaling Multipliers'!$B$7*(1+'EPA to IEA Scaling'!AH$10)</f>
        <v>0</v>
      </c>
      <c r="AE48" s="165">
        <f>((VLOOKUP($B$1,'Multipliers and Adjustments'!$A$70:$I$86,TRUNC(COLUMN(AE$2)/5)+2,FALSE)*SUMIFS('IEA-MethaneAbatement-US'!$M:$M,'IEA-MethaneAbatement-US'!$N:$N,"&lt;"&amp;$B48,'IEA-MethaneAbatement-US'!$N:$N,"&gt;="&amp;$A48,'IEA-MethaneAbatement-US'!$L:$L,$B$1))+(VLOOKUP($C$1,'Multipliers and Adjustments'!$A$70:$I$86,TRUNC(COLUMN(AE$2)/5)+2,FALSE)*SUMIFS('IEA-MethaneAbatement-US'!$M:$M,'IEA-MethaneAbatement-US'!$N:$N,"&lt;"&amp;$B48,'IEA-MethaneAbatement-US'!$N:$N,"&gt;="&amp;$A48,'IEA-MethaneAbatement-US'!$L:$L,$C$1))+(VLOOKUP($D$1,'Multipliers and Adjustments'!$A$70:$I$86,TRUNC(COLUMN(AE$2)/5)+2,FALSE)*SUMIFS('IEA-MethaneAbatement-US'!$M:$M,'IEA-MethaneAbatement-US'!$N:$N,"&lt;"&amp;$B48,'IEA-MethaneAbatement-US'!$N:$N,"&gt;="&amp;$A48,'IEA-MethaneAbatement-US'!$L:$L,$D$1)))*'State Downscaling Multipliers'!$B$7*(1+'EPA to IEA Scaling'!AI$10)</f>
        <v>0</v>
      </c>
      <c r="AF48" s="165">
        <f>((VLOOKUP($B$1,'Multipliers and Adjustments'!$A$70:$I$86,TRUNC(COLUMN(AF$2)/5)+2,FALSE)*SUMIFS('IEA-MethaneAbatement-US'!$M:$M,'IEA-MethaneAbatement-US'!$N:$N,"&lt;"&amp;$B48,'IEA-MethaneAbatement-US'!$N:$N,"&gt;="&amp;$A48,'IEA-MethaneAbatement-US'!$L:$L,$B$1))+(VLOOKUP($C$1,'Multipliers and Adjustments'!$A$70:$I$86,TRUNC(COLUMN(AF$2)/5)+2,FALSE)*SUMIFS('IEA-MethaneAbatement-US'!$M:$M,'IEA-MethaneAbatement-US'!$N:$N,"&lt;"&amp;$B48,'IEA-MethaneAbatement-US'!$N:$N,"&gt;="&amp;$A48,'IEA-MethaneAbatement-US'!$L:$L,$C$1))+(VLOOKUP($D$1,'Multipliers and Adjustments'!$A$70:$I$86,TRUNC(COLUMN(AF$2)/5)+2,FALSE)*SUMIFS('IEA-MethaneAbatement-US'!$M:$M,'IEA-MethaneAbatement-US'!$N:$N,"&lt;"&amp;$B48,'IEA-MethaneAbatement-US'!$N:$N,"&gt;="&amp;$A48,'IEA-MethaneAbatement-US'!$L:$L,$D$1)))*'State Downscaling Multipliers'!$B$7*(1+'EPA to IEA Scaling'!AJ$10)</f>
        <v>0</v>
      </c>
      <c r="AG48" s="167">
        <f>((VLOOKUP($B$1,'Multipliers and Adjustments'!$A$70:$I$86,TRUNC(COLUMN(AG$2)/5)+2,FALSE)*SUMIFS('IEA-MethaneAbatement-US'!$M:$M,'IEA-MethaneAbatement-US'!$N:$N,"&lt;"&amp;$B48,'IEA-MethaneAbatement-US'!$N:$N,"&gt;="&amp;$A48,'IEA-MethaneAbatement-US'!$L:$L,$B$1))+(VLOOKUP($C$1,'Multipliers and Adjustments'!$A$70:$I$86,TRUNC(COLUMN(AG$2)/5)+2,FALSE)*SUMIFS('IEA-MethaneAbatement-US'!$M:$M,'IEA-MethaneAbatement-US'!$N:$N,"&lt;"&amp;$B48,'IEA-MethaneAbatement-US'!$N:$N,"&gt;="&amp;$A48,'IEA-MethaneAbatement-US'!$L:$L,$C$1))+(VLOOKUP($D$1,'Multipliers and Adjustments'!$A$70:$I$86,TRUNC(COLUMN(AG$2)/5)+2,FALSE)*SUMIFS('IEA-MethaneAbatement-US'!$M:$M,'IEA-MethaneAbatement-US'!$N:$N,"&lt;"&amp;$B48,'IEA-MethaneAbatement-US'!$N:$N,"&gt;="&amp;$A48,'IEA-MethaneAbatement-US'!$L:$L,$D$1)))*'State Downscaling Multipliers'!$B$7*(1+'EPA to IEA Scaling'!AK$10)</f>
        <v>0</v>
      </c>
      <c r="AH48" s="165">
        <f>((VLOOKUP($B$1,'Multipliers and Adjustments'!$A$70:$I$86,TRUNC(COLUMN(AH$2)/5)+2,FALSE)*SUMIFS('IEA-MethaneAbatement-US'!$M:$M,'IEA-MethaneAbatement-US'!$N:$N,"&lt;"&amp;$B48,'IEA-MethaneAbatement-US'!$N:$N,"&gt;="&amp;$A48,'IEA-MethaneAbatement-US'!$L:$L,$B$1))+(VLOOKUP($C$1,'Multipliers and Adjustments'!$A$70:$I$86,TRUNC(COLUMN(AH$2)/5)+2,FALSE)*SUMIFS('IEA-MethaneAbatement-US'!$M:$M,'IEA-MethaneAbatement-US'!$N:$N,"&lt;"&amp;$B48,'IEA-MethaneAbatement-US'!$N:$N,"&gt;="&amp;$A48,'IEA-MethaneAbatement-US'!$L:$L,$C$1))+(VLOOKUP($D$1,'Multipliers and Adjustments'!$A$70:$I$86,TRUNC(COLUMN(AH$2)/5)+2,FALSE)*SUMIFS('IEA-MethaneAbatement-US'!$M:$M,'IEA-MethaneAbatement-US'!$N:$N,"&lt;"&amp;$B48,'IEA-MethaneAbatement-US'!$N:$N,"&gt;="&amp;$A48,'IEA-MethaneAbatement-US'!$L:$L,$D$1)))*'State Downscaling Multipliers'!$B$7*(1+'EPA to IEA Scaling'!AL$10)</f>
        <v>0</v>
      </c>
      <c r="AI48" s="165">
        <f>((VLOOKUP($B$1,'Multipliers and Adjustments'!$A$70:$I$86,TRUNC(COLUMN(AI$2)/5)+2,FALSE)*SUMIFS('IEA-MethaneAbatement-US'!$M:$M,'IEA-MethaneAbatement-US'!$N:$N,"&lt;"&amp;$B48,'IEA-MethaneAbatement-US'!$N:$N,"&gt;="&amp;$A48,'IEA-MethaneAbatement-US'!$L:$L,$B$1))+(VLOOKUP($C$1,'Multipliers and Adjustments'!$A$70:$I$86,TRUNC(COLUMN(AI$2)/5)+2,FALSE)*SUMIFS('IEA-MethaneAbatement-US'!$M:$M,'IEA-MethaneAbatement-US'!$N:$N,"&lt;"&amp;$B48,'IEA-MethaneAbatement-US'!$N:$N,"&gt;="&amp;$A48,'IEA-MethaneAbatement-US'!$L:$L,$C$1))+(VLOOKUP($D$1,'Multipliers and Adjustments'!$A$70:$I$86,TRUNC(COLUMN(AI$2)/5)+2,FALSE)*SUMIFS('IEA-MethaneAbatement-US'!$M:$M,'IEA-MethaneAbatement-US'!$N:$N,"&lt;"&amp;$B48,'IEA-MethaneAbatement-US'!$N:$N,"&gt;="&amp;$A48,'IEA-MethaneAbatement-US'!$L:$L,$D$1)))*'State Downscaling Multipliers'!$B$7*(1+'EPA to IEA Scaling'!AM$10)</f>
        <v>0</v>
      </c>
      <c r="AJ48" s="165">
        <f>((VLOOKUP($B$1,'Multipliers and Adjustments'!$A$70:$I$86,TRUNC(COLUMN(AJ$2)/5)+2,FALSE)*SUMIFS('IEA-MethaneAbatement-US'!$M:$M,'IEA-MethaneAbatement-US'!$N:$N,"&lt;"&amp;$B48,'IEA-MethaneAbatement-US'!$N:$N,"&gt;="&amp;$A48,'IEA-MethaneAbatement-US'!$L:$L,$B$1))+(VLOOKUP($C$1,'Multipliers and Adjustments'!$A$70:$I$86,TRUNC(COLUMN(AJ$2)/5)+2,FALSE)*SUMIFS('IEA-MethaneAbatement-US'!$M:$M,'IEA-MethaneAbatement-US'!$N:$N,"&lt;"&amp;$B48,'IEA-MethaneAbatement-US'!$N:$N,"&gt;="&amp;$A48,'IEA-MethaneAbatement-US'!$L:$L,$C$1))+(VLOOKUP($D$1,'Multipliers and Adjustments'!$A$70:$I$86,TRUNC(COLUMN(AJ$2)/5)+2,FALSE)*SUMIFS('IEA-MethaneAbatement-US'!$M:$M,'IEA-MethaneAbatement-US'!$N:$N,"&lt;"&amp;$B48,'IEA-MethaneAbatement-US'!$N:$N,"&gt;="&amp;$A48,'IEA-MethaneAbatement-US'!$L:$L,$D$1)))*'State Downscaling Multipliers'!$B$7*(1+'EPA to IEA Scaling'!AN$10)</f>
        <v>0</v>
      </c>
      <c r="AK48" s="165">
        <f>((VLOOKUP($B$1,'Multipliers and Adjustments'!$A$70:$I$86,TRUNC(COLUMN(AK$2)/5)+2,FALSE)*SUMIFS('IEA-MethaneAbatement-US'!$M:$M,'IEA-MethaneAbatement-US'!$N:$N,"&lt;"&amp;$B48,'IEA-MethaneAbatement-US'!$N:$N,"&gt;="&amp;$A48,'IEA-MethaneAbatement-US'!$L:$L,$B$1))+(VLOOKUP($C$1,'Multipliers and Adjustments'!$A$70:$I$86,TRUNC(COLUMN(AK$2)/5)+2,FALSE)*SUMIFS('IEA-MethaneAbatement-US'!$M:$M,'IEA-MethaneAbatement-US'!$N:$N,"&lt;"&amp;$B48,'IEA-MethaneAbatement-US'!$N:$N,"&gt;="&amp;$A48,'IEA-MethaneAbatement-US'!$L:$L,$C$1))+(VLOOKUP($D$1,'Multipliers and Adjustments'!$A$70:$I$86,TRUNC(COLUMN(AK$2)/5)+2,FALSE)*SUMIFS('IEA-MethaneAbatement-US'!$M:$M,'IEA-MethaneAbatement-US'!$N:$N,"&lt;"&amp;$B48,'IEA-MethaneAbatement-US'!$N:$N,"&gt;="&amp;$A48,'IEA-MethaneAbatement-US'!$L:$L,$D$1)))*'State Downscaling Multipliers'!$B$7*(1+'EPA to IEA Scaling'!AO$10)</f>
        <v>0</v>
      </c>
      <c r="AL48" s="167">
        <f>((VLOOKUP($B$1,'Multipliers and Adjustments'!$A$70:$I$86,TRUNC(COLUMN(AL$2)/5)+2,FALSE)*SUMIFS('IEA-MethaneAbatement-US'!$M:$M,'IEA-MethaneAbatement-US'!$N:$N,"&lt;"&amp;$B48,'IEA-MethaneAbatement-US'!$N:$N,"&gt;="&amp;$A48,'IEA-MethaneAbatement-US'!$L:$L,$B$1))+(VLOOKUP($C$1,'Multipliers and Adjustments'!$A$70:$I$86,TRUNC(COLUMN(AL$2)/5)+2,FALSE)*SUMIFS('IEA-MethaneAbatement-US'!$M:$M,'IEA-MethaneAbatement-US'!$N:$N,"&lt;"&amp;$B48,'IEA-MethaneAbatement-US'!$N:$N,"&gt;="&amp;$A48,'IEA-MethaneAbatement-US'!$L:$L,$C$1))+(VLOOKUP($D$1,'Multipliers and Adjustments'!$A$70:$I$86,TRUNC(COLUMN(AL$2)/5)+2,FALSE)*SUMIFS('IEA-MethaneAbatement-US'!$M:$M,'IEA-MethaneAbatement-US'!$N:$N,"&lt;"&amp;$B48,'IEA-MethaneAbatement-US'!$N:$N,"&gt;="&amp;$A48,'IEA-MethaneAbatement-US'!$L:$L,$D$1)))*'State Downscaling Multipliers'!$B$7*(1+'EPA to IEA Scaling'!AP$10)</f>
        <v>0</v>
      </c>
    </row>
    <row r="49" spans="1:38" ht="15.75" customHeight="1" x14ac:dyDescent="0.25">
      <c r="A49" s="49">
        <f t="shared" si="3"/>
        <v>300</v>
      </c>
      <c r="B49" s="49">
        <f t="shared" si="5"/>
        <v>350</v>
      </c>
      <c r="C49" s="165">
        <f>((VLOOKUP($B$1,'Multipliers and Adjustments'!$A$70:$I$86,TRUNC(COLUMN(C$2)/5)+2,FALSE)*SUMIFS('IEA-MethaneAbatement-US'!$M:$M,'IEA-MethaneAbatement-US'!$N:$N,"&lt;"&amp;$B49,'IEA-MethaneAbatement-US'!$N:$N,"&gt;="&amp;$A49,'IEA-MethaneAbatement-US'!$L:$L,$B$1))+(VLOOKUP($C$1,'Multipliers and Adjustments'!$A$70:$I$86,TRUNC(COLUMN(C$2)/5)+2,FALSE)*SUMIFS('IEA-MethaneAbatement-US'!$M:$M,'IEA-MethaneAbatement-US'!$N:$N,"&lt;"&amp;$B49,'IEA-MethaneAbatement-US'!$N:$N,"&gt;="&amp;$A49,'IEA-MethaneAbatement-US'!$L:$L,$C$1))+(VLOOKUP($D$1,'Multipliers and Adjustments'!$A$70:$I$86,TRUNC(COLUMN(C$2)/5)+2,FALSE)*SUMIFS('IEA-MethaneAbatement-US'!$M:$M,'IEA-MethaneAbatement-US'!$N:$N,"&lt;"&amp;$B49,'IEA-MethaneAbatement-US'!$N:$N,"&gt;="&amp;$A49,'IEA-MethaneAbatement-US'!$L:$L,$D$1)))*'State Downscaling Multipliers'!$B$7*(1+'EPA to IEA Scaling'!G$10)</f>
        <v>0</v>
      </c>
      <c r="D49" s="165">
        <f>((VLOOKUP($B$1,'Multipliers and Adjustments'!$A$70:$I$86,TRUNC(COLUMN(D$2)/5)+2,FALSE)*SUMIFS('IEA-MethaneAbatement-US'!$M:$M,'IEA-MethaneAbatement-US'!$N:$N,"&lt;"&amp;$B49,'IEA-MethaneAbatement-US'!$N:$N,"&gt;="&amp;$A49,'IEA-MethaneAbatement-US'!$L:$L,$B$1))+(VLOOKUP($C$1,'Multipliers and Adjustments'!$A$70:$I$86,TRUNC(COLUMN(D$2)/5)+2,FALSE)*SUMIFS('IEA-MethaneAbatement-US'!$M:$M,'IEA-MethaneAbatement-US'!$N:$N,"&lt;"&amp;$B49,'IEA-MethaneAbatement-US'!$N:$N,"&gt;="&amp;$A49,'IEA-MethaneAbatement-US'!$L:$L,$C$1))+(VLOOKUP($D$1,'Multipliers and Adjustments'!$A$70:$I$86,TRUNC(COLUMN(D$2)/5)+2,FALSE)*SUMIFS('IEA-MethaneAbatement-US'!$M:$M,'IEA-MethaneAbatement-US'!$N:$N,"&lt;"&amp;$B49,'IEA-MethaneAbatement-US'!$N:$N,"&gt;="&amp;$A49,'IEA-MethaneAbatement-US'!$L:$L,$D$1)))*'State Downscaling Multipliers'!$B$7*(1+'EPA to IEA Scaling'!H$10)</f>
        <v>0</v>
      </c>
      <c r="E49" s="165">
        <f>((VLOOKUP($B$1,'Multipliers and Adjustments'!$A$70:$I$86,TRUNC(COLUMN(E$2)/5)+2,FALSE)*SUMIFS('IEA-MethaneAbatement-US'!$M:$M,'IEA-MethaneAbatement-US'!$N:$N,"&lt;"&amp;$B49,'IEA-MethaneAbatement-US'!$N:$N,"&gt;="&amp;$A49,'IEA-MethaneAbatement-US'!$L:$L,$B$1))+(VLOOKUP($C$1,'Multipliers and Adjustments'!$A$70:$I$86,TRUNC(COLUMN(E$2)/5)+2,FALSE)*SUMIFS('IEA-MethaneAbatement-US'!$M:$M,'IEA-MethaneAbatement-US'!$N:$N,"&lt;"&amp;$B49,'IEA-MethaneAbatement-US'!$N:$N,"&gt;="&amp;$A49,'IEA-MethaneAbatement-US'!$L:$L,$C$1))+(VLOOKUP($D$1,'Multipliers and Adjustments'!$A$70:$I$86,TRUNC(COLUMN(E$2)/5)+2,FALSE)*SUMIFS('IEA-MethaneAbatement-US'!$M:$M,'IEA-MethaneAbatement-US'!$N:$N,"&lt;"&amp;$B49,'IEA-MethaneAbatement-US'!$N:$N,"&gt;="&amp;$A49,'IEA-MethaneAbatement-US'!$L:$L,$D$1)))*'State Downscaling Multipliers'!$B$7*(1+'EPA to IEA Scaling'!I$10)</f>
        <v>0</v>
      </c>
      <c r="F49" s="165">
        <f>((VLOOKUP($B$1,'Multipliers and Adjustments'!$A$70:$I$86,TRUNC(COLUMN(F$2)/5)+2,FALSE)*SUMIFS('IEA-MethaneAbatement-US'!$M:$M,'IEA-MethaneAbatement-US'!$N:$N,"&lt;"&amp;$B49,'IEA-MethaneAbatement-US'!$N:$N,"&gt;="&amp;$A49,'IEA-MethaneAbatement-US'!$L:$L,$B$1))+(VLOOKUP($C$1,'Multipliers and Adjustments'!$A$70:$I$86,TRUNC(COLUMN(F$2)/5)+2,FALSE)*SUMIFS('IEA-MethaneAbatement-US'!$M:$M,'IEA-MethaneAbatement-US'!$N:$N,"&lt;"&amp;$B49,'IEA-MethaneAbatement-US'!$N:$N,"&gt;="&amp;$A49,'IEA-MethaneAbatement-US'!$L:$L,$C$1))+(VLOOKUP($D$1,'Multipliers and Adjustments'!$A$70:$I$86,TRUNC(COLUMN(F$2)/5)+2,FALSE)*SUMIFS('IEA-MethaneAbatement-US'!$M:$M,'IEA-MethaneAbatement-US'!$N:$N,"&lt;"&amp;$B49,'IEA-MethaneAbatement-US'!$N:$N,"&gt;="&amp;$A49,'IEA-MethaneAbatement-US'!$L:$L,$D$1)))*'State Downscaling Multipliers'!$B$7*(1+'EPA to IEA Scaling'!J$10)</f>
        <v>0</v>
      </c>
      <c r="G49" s="166">
        <f>((VLOOKUP($B$1,'Multipliers and Adjustments'!$A$70:$I$86,TRUNC(COLUMN(G$2)/5)+2,FALSE)*SUMIFS('IEA-MethaneAbatement-US'!$M:$M,'IEA-MethaneAbatement-US'!$N:$N,"&lt;"&amp;$B49,'IEA-MethaneAbatement-US'!$N:$N,"&gt;="&amp;$A49,'IEA-MethaneAbatement-US'!$L:$L,$B$1))+(VLOOKUP($C$1,'Multipliers and Adjustments'!$A$70:$I$86,TRUNC(COLUMN(G$2)/5)+2,FALSE)*SUMIFS('IEA-MethaneAbatement-US'!$M:$M,'IEA-MethaneAbatement-US'!$N:$N,"&lt;"&amp;$B49,'IEA-MethaneAbatement-US'!$N:$N,"&gt;="&amp;$A49,'IEA-MethaneAbatement-US'!$L:$L,$C$1))+(VLOOKUP($D$1,'Multipliers and Adjustments'!$A$70:$I$86,TRUNC(COLUMN(G$2)/5)+2,FALSE)*SUMIFS('IEA-MethaneAbatement-US'!$M:$M,'IEA-MethaneAbatement-US'!$N:$N,"&lt;"&amp;$B49,'IEA-MethaneAbatement-US'!$N:$N,"&gt;="&amp;$A49,'IEA-MethaneAbatement-US'!$L:$L,$D$1)))*'State Downscaling Multipliers'!$B$7*(1+'EPA to IEA Scaling'!K$10)</f>
        <v>0</v>
      </c>
      <c r="H49" s="167">
        <f>((VLOOKUP($B$1,'Multipliers and Adjustments'!$A$70:$I$86,TRUNC(COLUMN(H$2)/5)+2,FALSE)*SUMIFS('IEA-MethaneAbatement-US'!$M:$M,'IEA-MethaneAbatement-US'!$N:$N,"&lt;"&amp;$B49,'IEA-MethaneAbatement-US'!$N:$N,"&gt;="&amp;$A49,'IEA-MethaneAbatement-US'!$L:$L,$B$1))+(VLOOKUP($C$1,'Multipliers and Adjustments'!$A$70:$I$86,TRUNC(COLUMN(H$2)/5)+2,FALSE)*SUMIFS('IEA-MethaneAbatement-US'!$M:$M,'IEA-MethaneAbatement-US'!$N:$N,"&lt;"&amp;$B49,'IEA-MethaneAbatement-US'!$N:$N,"&gt;="&amp;$A49,'IEA-MethaneAbatement-US'!$L:$L,$C$1))+(VLOOKUP($D$1,'Multipliers and Adjustments'!$A$70:$I$86,TRUNC(COLUMN(H$2)/5)+2,FALSE)*SUMIFS('IEA-MethaneAbatement-US'!$M:$M,'IEA-MethaneAbatement-US'!$N:$N,"&lt;"&amp;$B49,'IEA-MethaneAbatement-US'!$N:$N,"&gt;="&amp;$A49,'IEA-MethaneAbatement-US'!$L:$L,$D$1)))*'State Downscaling Multipliers'!$B$7*(1+'EPA to IEA Scaling'!L$10)</f>
        <v>0</v>
      </c>
      <c r="I49" s="165">
        <f>((VLOOKUP($B$1,'Multipliers and Adjustments'!$A$70:$I$86,TRUNC(COLUMN(I$2)/5)+2,FALSE)*SUMIFS('IEA-MethaneAbatement-US'!$M:$M,'IEA-MethaneAbatement-US'!$N:$N,"&lt;"&amp;$B49,'IEA-MethaneAbatement-US'!$N:$N,"&gt;="&amp;$A49,'IEA-MethaneAbatement-US'!$L:$L,$B$1))+(VLOOKUP($C$1,'Multipliers and Adjustments'!$A$70:$I$86,TRUNC(COLUMN(I$2)/5)+2,FALSE)*SUMIFS('IEA-MethaneAbatement-US'!$M:$M,'IEA-MethaneAbatement-US'!$N:$N,"&lt;"&amp;$B49,'IEA-MethaneAbatement-US'!$N:$N,"&gt;="&amp;$A49,'IEA-MethaneAbatement-US'!$L:$L,$C$1))+(VLOOKUP($D$1,'Multipliers and Adjustments'!$A$70:$I$86,TRUNC(COLUMN(I$2)/5)+2,FALSE)*SUMIFS('IEA-MethaneAbatement-US'!$M:$M,'IEA-MethaneAbatement-US'!$N:$N,"&lt;"&amp;$B49,'IEA-MethaneAbatement-US'!$N:$N,"&gt;="&amp;$A49,'IEA-MethaneAbatement-US'!$L:$L,$D$1)))*'State Downscaling Multipliers'!$B$7*(1+'EPA to IEA Scaling'!M$10)</f>
        <v>0</v>
      </c>
      <c r="J49" s="165">
        <f>((VLOOKUP($B$1,'Multipliers and Adjustments'!$A$70:$I$86,TRUNC(COLUMN(J$2)/5)+2,FALSE)*SUMIFS('IEA-MethaneAbatement-US'!$M:$M,'IEA-MethaneAbatement-US'!$N:$N,"&lt;"&amp;$B49,'IEA-MethaneAbatement-US'!$N:$N,"&gt;="&amp;$A49,'IEA-MethaneAbatement-US'!$L:$L,$B$1))+(VLOOKUP($C$1,'Multipliers and Adjustments'!$A$70:$I$86,TRUNC(COLUMN(J$2)/5)+2,FALSE)*SUMIFS('IEA-MethaneAbatement-US'!$M:$M,'IEA-MethaneAbatement-US'!$N:$N,"&lt;"&amp;$B49,'IEA-MethaneAbatement-US'!$N:$N,"&gt;="&amp;$A49,'IEA-MethaneAbatement-US'!$L:$L,$C$1))+(VLOOKUP($D$1,'Multipliers and Adjustments'!$A$70:$I$86,TRUNC(COLUMN(J$2)/5)+2,FALSE)*SUMIFS('IEA-MethaneAbatement-US'!$M:$M,'IEA-MethaneAbatement-US'!$N:$N,"&lt;"&amp;$B49,'IEA-MethaneAbatement-US'!$N:$N,"&gt;="&amp;$A49,'IEA-MethaneAbatement-US'!$L:$L,$D$1)))*'State Downscaling Multipliers'!$B$7*(1+'EPA to IEA Scaling'!N$10)</f>
        <v>0</v>
      </c>
      <c r="K49" s="165">
        <f>((VLOOKUP($B$1,'Multipliers and Adjustments'!$A$70:$I$86,TRUNC(COLUMN(K$2)/5)+2,FALSE)*SUMIFS('IEA-MethaneAbatement-US'!$M:$M,'IEA-MethaneAbatement-US'!$N:$N,"&lt;"&amp;$B49,'IEA-MethaneAbatement-US'!$N:$N,"&gt;="&amp;$A49,'IEA-MethaneAbatement-US'!$L:$L,$B$1))+(VLOOKUP($C$1,'Multipliers and Adjustments'!$A$70:$I$86,TRUNC(COLUMN(K$2)/5)+2,FALSE)*SUMIFS('IEA-MethaneAbatement-US'!$M:$M,'IEA-MethaneAbatement-US'!$N:$N,"&lt;"&amp;$B49,'IEA-MethaneAbatement-US'!$N:$N,"&gt;="&amp;$A49,'IEA-MethaneAbatement-US'!$L:$L,$C$1))+(VLOOKUP($D$1,'Multipliers and Adjustments'!$A$70:$I$86,TRUNC(COLUMN(K$2)/5)+2,FALSE)*SUMIFS('IEA-MethaneAbatement-US'!$M:$M,'IEA-MethaneAbatement-US'!$N:$N,"&lt;"&amp;$B49,'IEA-MethaneAbatement-US'!$N:$N,"&gt;="&amp;$A49,'IEA-MethaneAbatement-US'!$L:$L,$D$1)))*'State Downscaling Multipliers'!$B$7*(1+'EPA to IEA Scaling'!O$10)</f>
        <v>0</v>
      </c>
      <c r="L49" s="165">
        <f>((VLOOKUP($B$1,'Multipliers and Adjustments'!$A$70:$I$86,TRUNC(COLUMN(L$2)/5)+2,FALSE)*SUMIFS('IEA-MethaneAbatement-US'!$M:$M,'IEA-MethaneAbatement-US'!$N:$N,"&lt;"&amp;$B49,'IEA-MethaneAbatement-US'!$N:$N,"&gt;="&amp;$A49,'IEA-MethaneAbatement-US'!$L:$L,$B$1))+(VLOOKUP($C$1,'Multipliers and Adjustments'!$A$70:$I$86,TRUNC(COLUMN(L$2)/5)+2,FALSE)*SUMIFS('IEA-MethaneAbatement-US'!$M:$M,'IEA-MethaneAbatement-US'!$N:$N,"&lt;"&amp;$B49,'IEA-MethaneAbatement-US'!$N:$N,"&gt;="&amp;$A49,'IEA-MethaneAbatement-US'!$L:$L,$C$1))+(VLOOKUP($D$1,'Multipliers and Adjustments'!$A$70:$I$86,TRUNC(COLUMN(L$2)/5)+2,FALSE)*SUMIFS('IEA-MethaneAbatement-US'!$M:$M,'IEA-MethaneAbatement-US'!$N:$N,"&lt;"&amp;$B49,'IEA-MethaneAbatement-US'!$N:$N,"&gt;="&amp;$A49,'IEA-MethaneAbatement-US'!$L:$L,$D$1)))*'State Downscaling Multipliers'!$B$7*(1+'EPA to IEA Scaling'!P$10)</f>
        <v>0</v>
      </c>
      <c r="M49" s="167">
        <f>((VLOOKUP($B$1,'Multipliers and Adjustments'!$A$70:$I$86,TRUNC(COLUMN(M$2)/5)+2,FALSE)*SUMIFS('IEA-MethaneAbatement-US'!$M:$M,'IEA-MethaneAbatement-US'!$N:$N,"&lt;"&amp;$B49,'IEA-MethaneAbatement-US'!$N:$N,"&gt;="&amp;$A49,'IEA-MethaneAbatement-US'!$L:$L,$B$1))+(VLOOKUP($C$1,'Multipliers and Adjustments'!$A$70:$I$86,TRUNC(COLUMN(M$2)/5)+2,FALSE)*SUMIFS('IEA-MethaneAbatement-US'!$M:$M,'IEA-MethaneAbatement-US'!$N:$N,"&lt;"&amp;$B49,'IEA-MethaneAbatement-US'!$N:$N,"&gt;="&amp;$A49,'IEA-MethaneAbatement-US'!$L:$L,$C$1))+(VLOOKUP($D$1,'Multipliers and Adjustments'!$A$70:$I$86,TRUNC(COLUMN(M$2)/5)+2,FALSE)*SUMIFS('IEA-MethaneAbatement-US'!$M:$M,'IEA-MethaneAbatement-US'!$N:$N,"&lt;"&amp;$B49,'IEA-MethaneAbatement-US'!$N:$N,"&gt;="&amp;$A49,'IEA-MethaneAbatement-US'!$L:$L,$D$1)))*'State Downscaling Multipliers'!$B$7*(1+'EPA to IEA Scaling'!Q$10)</f>
        <v>0</v>
      </c>
      <c r="N49" s="165">
        <f>((VLOOKUP($B$1,'Multipliers and Adjustments'!$A$70:$I$86,TRUNC(COLUMN(N$2)/5)+2,FALSE)*SUMIFS('IEA-MethaneAbatement-US'!$M:$M,'IEA-MethaneAbatement-US'!$N:$N,"&lt;"&amp;$B49,'IEA-MethaneAbatement-US'!$N:$N,"&gt;="&amp;$A49,'IEA-MethaneAbatement-US'!$L:$L,$B$1))+(VLOOKUP($C$1,'Multipliers and Adjustments'!$A$70:$I$86,TRUNC(COLUMN(N$2)/5)+2,FALSE)*SUMIFS('IEA-MethaneAbatement-US'!$M:$M,'IEA-MethaneAbatement-US'!$N:$N,"&lt;"&amp;$B49,'IEA-MethaneAbatement-US'!$N:$N,"&gt;="&amp;$A49,'IEA-MethaneAbatement-US'!$L:$L,$C$1))+(VLOOKUP($D$1,'Multipliers and Adjustments'!$A$70:$I$86,TRUNC(COLUMN(N$2)/5)+2,FALSE)*SUMIFS('IEA-MethaneAbatement-US'!$M:$M,'IEA-MethaneAbatement-US'!$N:$N,"&lt;"&amp;$B49,'IEA-MethaneAbatement-US'!$N:$N,"&gt;="&amp;$A49,'IEA-MethaneAbatement-US'!$L:$L,$D$1)))*'State Downscaling Multipliers'!$B$7*(1+'EPA to IEA Scaling'!R$10)</f>
        <v>0</v>
      </c>
      <c r="O49" s="165">
        <f>((VLOOKUP($B$1,'Multipliers and Adjustments'!$A$70:$I$86,TRUNC(COLUMN(O$2)/5)+2,FALSE)*SUMIFS('IEA-MethaneAbatement-US'!$M:$M,'IEA-MethaneAbatement-US'!$N:$N,"&lt;"&amp;$B49,'IEA-MethaneAbatement-US'!$N:$N,"&gt;="&amp;$A49,'IEA-MethaneAbatement-US'!$L:$L,$B$1))+(VLOOKUP($C$1,'Multipliers and Adjustments'!$A$70:$I$86,TRUNC(COLUMN(O$2)/5)+2,FALSE)*SUMIFS('IEA-MethaneAbatement-US'!$M:$M,'IEA-MethaneAbatement-US'!$N:$N,"&lt;"&amp;$B49,'IEA-MethaneAbatement-US'!$N:$N,"&gt;="&amp;$A49,'IEA-MethaneAbatement-US'!$L:$L,$C$1))+(VLOOKUP($D$1,'Multipliers and Adjustments'!$A$70:$I$86,TRUNC(COLUMN(O$2)/5)+2,FALSE)*SUMIFS('IEA-MethaneAbatement-US'!$M:$M,'IEA-MethaneAbatement-US'!$N:$N,"&lt;"&amp;$B49,'IEA-MethaneAbatement-US'!$N:$N,"&gt;="&amp;$A49,'IEA-MethaneAbatement-US'!$L:$L,$D$1)))*'State Downscaling Multipliers'!$B$7*(1+'EPA to IEA Scaling'!S$10)</f>
        <v>0</v>
      </c>
      <c r="P49" s="165">
        <f>((VLOOKUP($B$1,'Multipliers and Adjustments'!$A$70:$I$86,TRUNC(COLUMN(P$2)/5)+2,FALSE)*SUMIFS('IEA-MethaneAbatement-US'!$M:$M,'IEA-MethaneAbatement-US'!$N:$N,"&lt;"&amp;$B49,'IEA-MethaneAbatement-US'!$N:$N,"&gt;="&amp;$A49,'IEA-MethaneAbatement-US'!$L:$L,$B$1))+(VLOOKUP($C$1,'Multipliers and Adjustments'!$A$70:$I$86,TRUNC(COLUMN(P$2)/5)+2,FALSE)*SUMIFS('IEA-MethaneAbatement-US'!$M:$M,'IEA-MethaneAbatement-US'!$N:$N,"&lt;"&amp;$B49,'IEA-MethaneAbatement-US'!$N:$N,"&gt;="&amp;$A49,'IEA-MethaneAbatement-US'!$L:$L,$C$1))+(VLOOKUP($D$1,'Multipliers and Adjustments'!$A$70:$I$86,TRUNC(COLUMN(P$2)/5)+2,FALSE)*SUMIFS('IEA-MethaneAbatement-US'!$M:$M,'IEA-MethaneAbatement-US'!$N:$N,"&lt;"&amp;$B49,'IEA-MethaneAbatement-US'!$N:$N,"&gt;="&amp;$A49,'IEA-MethaneAbatement-US'!$L:$L,$D$1)))*'State Downscaling Multipliers'!$B$7*(1+'EPA to IEA Scaling'!T$10)</f>
        <v>0</v>
      </c>
      <c r="Q49" s="165">
        <f>((VLOOKUP($B$1,'Multipliers and Adjustments'!$A$70:$I$86,TRUNC(COLUMN(Q$2)/5)+2,FALSE)*SUMIFS('IEA-MethaneAbatement-US'!$M:$M,'IEA-MethaneAbatement-US'!$N:$N,"&lt;"&amp;$B49,'IEA-MethaneAbatement-US'!$N:$N,"&gt;="&amp;$A49,'IEA-MethaneAbatement-US'!$L:$L,$B$1))+(VLOOKUP($C$1,'Multipliers and Adjustments'!$A$70:$I$86,TRUNC(COLUMN(Q$2)/5)+2,FALSE)*SUMIFS('IEA-MethaneAbatement-US'!$M:$M,'IEA-MethaneAbatement-US'!$N:$N,"&lt;"&amp;$B49,'IEA-MethaneAbatement-US'!$N:$N,"&gt;="&amp;$A49,'IEA-MethaneAbatement-US'!$L:$L,$C$1))+(VLOOKUP($D$1,'Multipliers and Adjustments'!$A$70:$I$86,TRUNC(COLUMN(Q$2)/5)+2,FALSE)*SUMIFS('IEA-MethaneAbatement-US'!$M:$M,'IEA-MethaneAbatement-US'!$N:$N,"&lt;"&amp;$B49,'IEA-MethaneAbatement-US'!$N:$N,"&gt;="&amp;$A49,'IEA-MethaneAbatement-US'!$L:$L,$D$1)))*'State Downscaling Multipliers'!$B$7*(1+'EPA to IEA Scaling'!U$10)</f>
        <v>0</v>
      </c>
      <c r="R49" s="167">
        <f>((VLOOKUP($B$1,'Multipliers and Adjustments'!$A$70:$I$86,TRUNC(COLUMN(R$2)/5)+2,FALSE)*SUMIFS('IEA-MethaneAbatement-US'!$M:$M,'IEA-MethaneAbatement-US'!$N:$N,"&lt;"&amp;$B49,'IEA-MethaneAbatement-US'!$N:$N,"&gt;="&amp;$A49,'IEA-MethaneAbatement-US'!$L:$L,$B$1))+(VLOOKUP($C$1,'Multipliers and Adjustments'!$A$70:$I$86,TRUNC(COLUMN(R$2)/5)+2,FALSE)*SUMIFS('IEA-MethaneAbatement-US'!$M:$M,'IEA-MethaneAbatement-US'!$N:$N,"&lt;"&amp;$B49,'IEA-MethaneAbatement-US'!$N:$N,"&gt;="&amp;$A49,'IEA-MethaneAbatement-US'!$L:$L,$C$1))+(VLOOKUP($D$1,'Multipliers and Adjustments'!$A$70:$I$86,TRUNC(COLUMN(R$2)/5)+2,FALSE)*SUMIFS('IEA-MethaneAbatement-US'!$M:$M,'IEA-MethaneAbatement-US'!$N:$N,"&lt;"&amp;$B49,'IEA-MethaneAbatement-US'!$N:$N,"&gt;="&amp;$A49,'IEA-MethaneAbatement-US'!$L:$L,$D$1)))*'State Downscaling Multipliers'!$B$7*(1+'EPA to IEA Scaling'!V$10)</f>
        <v>0</v>
      </c>
      <c r="S49" s="165">
        <f>((VLOOKUP($B$1,'Multipliers and Adjustments'!$A$70:$I$86,TRUNC(COLUMN(S$2)/5)+2,FALSE)*SUMIFS('IEA-MethaneAbatement-US'!$M:$M,'IEA-MethaneAbatement-US'!$N:$N,"&lt;"&amp;$B49,'IEA-MethaneAbatement-US'!$N:$N,"&gt;="&amp;$A49,'IEA-MethaneAbatement-US'!$L:$L,$B$1))+(VLOOKUP($C$1,'Multipliers and Adjustments'!$A$70:$I$86,TRUNC(COLUMN(S$2)/5)+2,FALSE)*SUMIFS('IEA-MethaneAbatement-US'!$M:$M,'IEA-MethaneAbatement-US'!$N:$N,"&lt;"&amp;$B49,'IEA-MethaneAbatement-US'!$N:$N,"&gt;="&amp;$A49,'IEA-MethaneAbatement-US'!$L:$L,$C$1))+(VLOOKUP($D$1,'Multipliers and Adjustments'!$A$70:$I$86,TRUNC(COLUMN(S$2)/5)+2,FALSE)*SUMIFS('IEA-MethaneAbatement-US'!$M:$M,'IEA-MethaneAbatement-US'!$N:$N,"&lt;"&amp;$B49,'IEA-MethaneAbatement-US'!$N:$N,"&gt;="&amp;$A49,'IEA-MethaneAbatement-US'!$L:$L,$D$1)))*'State Downscaling Multipliers'!$B$7*(1+'EPA to IEA Scaling'!W$10)</f>
        <v>0</v>
      </c>
      <c r="T49" s="165">
        <f>((VLOOKUP($B$1,'Multipliers and Adjustments'!$A$70:$I$86,TRUNC(COLUMN(T$2)/5)+2,FALSE)*SUMIFS('IEA-MethaneAbatement-US'!$M:$M,'IEA-MethaneAbatement-US'!$N:$N,"&lt;"&amp;$B49,'IEA-MethaneAbatement-US'!$N:$N,"&gt;="&amp;$A49,'IEA-MethaneAbatement-US'!$L:$L,$B$1))+(VLOOKUP($C$1,'Multipliers and Adjustments'!$A$70:$I$86,TRUNC(COLUMN(T$2)/5)+2,FALSE)*SUMIFS('IEA-MethaneAbatement-US'!$M:$M,'IEA-MethaneAbatement-US'!$N:$N,"&lt;"&amp;$B49,'IEA-MethaneAbatement-US'!$N:$N,"&gt;="&amp;$A49,'IEA-MethaneAbatement-US'!$L:$L,$C$1))+(VLOOKUP($D$1,'Multipliers and Adjustments'!$A$70:$I$86,TRUNC(COLUMN(T$2)/5)+2,FALSE)*SUMIFS('IEA-MethaneAbatement-US'!$M:$M,'IEA-MethaneAbatement-US'!$N:$N,"&lt;"&amp;$B49,'IEA-MethaneAbatement-US'!$N:$N,"&gt;="&amp;$A49,'IEA-MethaneAbatement-US'!$L:$L,$D$1)))*'State Downscaling Multipliers'!$B$7*(1+'EPA to IEA Scaling'!X$10)</f>
        <v>0</v>
      </c>
      <c r="U49" s="165">
        <f>((VLOOKUP($B$1,'Multipliers and Adjustments'!$A$70:$I$86,TRUNC(COLUMN(U$2)/5)+2,FALSE)*SUMIFS('IEA-MethaneAbatement-US'!$M:$M,'IEA-MethaneAbatement-US'!$N:$N,"&lt;"&amp;$B49,'IEA-MethaneAbatement-US'!$N:$N,"&gt;="&amp;$A49,'IEA-MethaneAbatement-US'!$L:$L,$B$1))+(VLOOKUP($C$1,'Multipliers and Adjustments'!$A$70:$I$86,TRUNC(COLUMN(U$2)/5)+2,FALSE)*SUMIFS('IEA-MethaneAbatement-US'!$M:$M,'IEA-MethaneAbatement-US'!$N:$N,"&lt;"&amp;$B49,'IEA-MethaneAbatement-US'!$N:$N,"&gt;="&amp;$A49,'IEA-MethaneAbatement-US'!$L:$L,$C$1))+(VLOOKUP($D$1,'Multipliers and Adjustments'!$A$70:$I$86,TRUNC(COLUMN(U$2)/5)+2,FALSE)*SUMIFS('IEA-MethaneAbatement-US'!$M:$M,'IEA-MethaneAbatement-US'!$N:$N,"&lt;"&amp;$B49,'IEA-MethaneAbatement-US'!$N:$N,"&gt;="&amp;$A49,'IEA-MethaneAbatement-US'!$L:$L,$D$1)))*'State Downscaling Multipliers'!$B$7*(1+'EPA to IEA Scaling'!Y$10)</f>
        <v>0</v>
      </c>
      <c r="V49" s="165">
        <f>((VLOOKUP($B$1,'Multipliers and Adjustments'!$A$70:$I$86,TRUNC(COLUMN(V$2)/5)+2,FALSE)*SUMIFS('IEA-MethaneAbatement-US'!$M:$M,'IEA-MethaneAbatement-US'!$N:$N,"&lt;"&amp;$B49,'IEA-MethaneAbatement-US'!$N:$N,"&gt;="&amp;$A49,'IEA-MethaneAbatement-US'!$L:$L,$B$1))+(VLOOKUP($C$1,'Multipliers and Adjustments'!$A$70:$I$86,TRUNC(COLUMN(V$2)/5)+2,FALSE)*SUMIFS('IEA-MethaneAbatement-US'!$M:$M,'IEA-MethaneAbatement-US'!$N:$N,"&lt;"&amp;$B49,'IEA-MethaneAbatement-US'!$N:$N,"&gt;="&amp;$A49,'IEA-MethaneAbatement-US'!$L:$L,$C$1))+(VLOOKUP($D$1,'Multipliers and Adjustments'!$A$70:$I$86,TRUNC(COLUMN(V$2)/5)+2,FALSE)*SUMIFS('IEA-MethaneAbatement-US'!$M:$M,'IEA-MethaneAbatement-US'!$N:$N,"&lt;"&amp;$B49,'IEA-MethaneAbatement-US'!$N:$N,"&gt;="&amp;$A49,'IEA-MethaneAbatement-US'!$L:$L,$D$1)))*'State Downscaling Multipliers'!$B$7*(1+'EPA to IEA Scaling'!Z$10)</f>
        <v>0</v>
      </c>
      <c r="W49" s="167">
        <f>((VLOOKUP($B$1,'Multipliers and Adjustments'!$A$70:$I$86,TRUNC(COLUMN(W$2)/5)+2,FALSE)*SUMIFS('IEA-MethaneAbatement-US'!$M:$M,'IEA-MethaneAbatement-US'!$N:$N,"&lt;"&amp;$B49,'IEA-MethaneAbatement-US'!$N:$N,"&gt;="&amp;$A49,'IEA-MethaneAbatement-US'!$L:$L,$B$1))+(VLOOKUP($C$1,'Multipliers and Adjustments'!$A$70:$I$86,TRUNC(COLUMN(W$2)/5)+2,FALSE)*SUMIFS('IEA-MethaneAbatement-US'!$M:$M,'IEA-MethaneAbatement-US'!$N:$N,"&lt;"&amp;$B49,'IEA-MethaneAbatement-US'!$N:$N,"&gt;="&amp;$A49,'IEA-MethaneAbatement-US'!$L:$L,$C$1))+(VLOOKUP($D$1,'Multipliers and Adjustments'!$A$70:$I$86,TRUNC(COLUMN(W$2)/5)+2,FALSE)*SUMIFS('IEA-MethaneAbatement-US'!$M:$M,'IEA-MethaneAbatement-US'!$N:$N,"&lt;"&amp;$B49,'IEA-MethaneAbatement-US'!$N:$N,"&gt;="&amp;$A49,'IEA-MethaneAbatement-US'!$L:$L,$D$1)))*'State Downscaling Multipliers'!$B$7*(1+'EPA to IEA Scaling'!AA$10)</f>
        <v>0</v>
      </c>
      <c r="X49" s="165">
        <f>((VLOOKUP($B$1,'Multipliers and Adjustments'!$A$70:$I$86,TRUNC(COLUMN(X$2)/5)+2,FALSE)*SUMIFS('IEA-MethaneAbatement-US'!$M:$M,'IEA-MethaneAbatement-US'!$N:$N,"&lt;"&amp;$B49,'IEA-MethaneAbatement-US'!$N:$N,"&gt;="&amp;$A49,'IEA-MethaneAbatement-US'!$L:$L,$B$1))+(VLOOKUP($C$1,'Multipliers and Adjustments'!$A$70:$I$86,TRUNC(COLUMN(X$2)/5)+2,FALSE)*SUMIFS('IEA-MethaneAbatement-US'!$M:$M,'IEA-MethaneAbatement-US'!$N:$N,"&lt;"&amp;$B49,'IEA-MethaneAbatement-US'!$N:$N,"&gt;="&amp;$A49,'IEA-MethaneAbatement-US'!$L:$L,$C$1))+(VLOOKUP($D$1,'Multipliers and Adjustments'!$A$70:$I$86,TRUNC(COLUMN(X$2)/5)+2,FALSE)*SUMIFS('IEA-MethaneAbatement-US'!$M:$M,'IEA-MethaneAbatement-US'!$N:$N,"&lt;"&amp;$B49,'IEA-MethaneAbatement-US'!$N:$N,"&gt;="&amp;$A49,'IEA-MethaneAbatement-US'!$L:$L,$D$1)))*'State Downscaling Multipliers'!$B$7*(1+'EPA to IEA Scaling'!AB$10)</f>
        <v>0</v>
      </c>
      <c r="Y49" s="165">
        <f>((VLOOKUP($B$1,'Multipliers and Adjustments'!$A$70:$I$86,TRUNC(COLUMN(Y$2)/5)+2,FALSE)*SUMIFS('IEA-MethaneAbatement-US'!$M:$M,'IEA-MethaneAbatement-US'!$N:$N,"&lt;"&amp;$B49,'IEA-MethaneAbatement-US'!$N:$N,"&gt;="&amp;$A49,'IEA-MethaneAbatement-US'!$L:$L,$B$1))+(VLOOKUP($C$1,'Multipliers and Adjustments'!$A$70:$I$86,TRUNC(COLUMN(Y$2)/5)+2,FALSE)*SUMIFS('IEA-MethaneAbatement-US'!$M:$M,'IEA-MethaneAbatement-US'!$N:$N,"&lt;"&amp;$B49,'IEA-MethaneAbatement-US'!$N:$N,"&gt;="&amp;$A49,'IEA-MethaneAbatement-US'!$L:$L,$C$1))+(VLOOKUP($D$1,'Multipliers and Adjustments'!$A$70:$I$86,TRUNC(COLUMN(Y$2)/5)+2,FALSE)*SUMIFS('IEA-MethaneAbatement-US'!$M:$M,'IEA-MethaneAbatement-US'!$N:$N,"&lt;"&amp;$B49,'IEA-MethaneAbatement-US'!$N:$N,"&gt;="&amp;$A49,'IEA-MethaneAbatement-US'!$L:$L,$D$1)))*'State Downscaling Multipliers'!$B$7*(1+'EPA to IEA Scaling'!AC$10)</f>
        <v>0</v>
      </c>
      <c r="Z49" s="165">
        <f>((VLOOKUP($B$1,'Multipliers and Adjustments'!$A$70:$I$86,TRUNC(COLUMN(Z$2)/5)+2,FALSE)*SUMIFS('IEA-MethaneAbatement-US'!$M:$M,'IEA-MethaneAbatement-US'!$N:$N,"&lt;"&amp;$B49,'IEA-MethaneAbatement-US'!$N:$N,"&gt;="&amp;$A49,'IEA-MethaneAbatement-US'!$L:$L,$B$1))+(VLOOKUP($C$1,'Multipliers and Adjustments'!$A$70:$I$86,TRUNC(COLUMN(Z$2)/5)+2,FALSE)*SUMIFS('IEA-MethaneAbatement-US'!$M:$M,'IEA-MethaneAbatement-US'!$N:$N,"&lt;"&amp;$B49,'IEA-MethaneAbatement-US'!$N:$N,"&gt;="&amp;$A49,'IEA-MethaneAbatement-US'!$L:$L,$C$1))+(VLOOKUP($D$1,'Multipliers and Adjustments'!$A$70:$I$86,TRUNC(COLUMN(Z$2)/5)+2,FALSE)*SUMIFS('IEA-MethaneAbatement-US'!$M:$M,'IEA-MethaneAbatement-US'!$N:$N,"&lt;"&amp;$B49,'IEA-MethaneAbatement-US'!$N:$N,"&gt;="&amp;$A49,'IEA-MethaneAbatement-US'!$L:$L,$D$1)))*'State Downscaling Multipliers'!$B$7*(1+'EPA to IEA Scaling'!AD$10)</f>
        <v>0</v>
      </c>
      <c r="AA49" s="165">
        <f>((VLOOKUP($B$1,'Multipliers and Adjustments'!$A$70:$I$86,TRUNC(COLUMN(AA$2)/5)+2,FALSE)*SUMIFS('IEA-MethaneAbatement-US'!$M:$M,'IEA-MethaneAbatement-US'!$N:$N,"&lt;"&amp;$B49,'IEA-MethaneAbatement-US'!$N:$N,"&gt;="&amp;$A49,'IEA-MethaneAbatement-US'!$L:$L,$B$1))+(VLOOKUP($C$1,'Multipliers and Adjustments'!$A$70:$I$86,TRUNC(COLUMN(AA$2)/5)+2,FALSE)*SUMIFS('IEA-MethaneAbatement-US'!$M:$M,'IEA-MethaneAbatement-US'!$N:$N,"&lt;"&amp;$B49,'IEA-MethaneAbatement-US'!$N:$N,"&gt;="&amp;$A49,'IEA-MethaneAbatement-US'!$L:$L,$C$1))+(VLOOKUP($D$1,'Multipliers and Adjustments'!$A$70:$I$86,TRUNC(COLUMN(AA$2)/5)+2,FALSE)*SUMIFS('IEA-MethaneAbatement-US'!$M:$M,'IEA-MethaneAbatement-US'!$N:$N,"&lt;"&amp;$B49,'IEA-MethaneAbatement-US'!$N:$N,"&gt;="&amp;$A49,'IEA-MethaneAbatement-US'!$L:$L,$D$1)))*'State Downscaling Multipliers'!$B$7*(1+'EPA to IEA Scaling'!AE$10)</f>
        <v>0</v>
      </c>
      <c r="AB49" s="167">
        <f>((VLOOKUP($B$1,'Multipliers and Adjustments'!$A$70:$I$86,TRUNC(COLUMN(AB$2)/5)+2,FALSE)*SUMIFS('IEA-MethaneAbatement-US'!$M:$M,'IEA-MethaneAbatement-US'!$N:$N,"&lt;"&amp;$B49,'IEA-MethaneAbatement-US'!$N:$N,"&gt;="&amp;$A49,'IEA-MethaneAbatement-US'!$L:$L,$B$1))+(VLOOKUP($C$1,'Multipliers and Adjustments'!$A$70:$I$86,TRUNC(COLUMN(AB$2)/5)+2,FALSE)*SUMIFS('IEA-MethaneAbatement-US'!$M:$M,'IEA-MethaneAbatement-US'!$N:$N,"&lt;"&amp;$B49,'IEA-MethaneAbatement-US'!$N:$N,"&gt;="&amp;$A49,'IEA-MethaneAbatement-US'!$L:$L,$C$1))+(VLOOKUP($D$1,'Multipliers and Adjustments'!$A$70:$I$86,TRUNC(COLUMN(AB$2)/5)+2,FALSE)*SUMIFS('IEA-MethaneAbatement-US'!$M:$M,'IEA-MethaneAbatement-US'!$N:$N,"&lt;"&amp;$B49,'IEA-MethaneAbatement-US'!$N:$N,"&gt;="&amp;$A49,'IEA-MethaneAbatement-US'!$L:$L,$D$1)))*'State Downscaling Multipliers'!$B$7*(1+'EPA to IEA Scaling'!AF$10)</f>
        <v>0</v>
      </c>
      <c r="AC49" s="165">
        <f>((VLOOKUP($B$1,'Multipliers and Adjustments'!$A$70:$I$86,TRUNC(COLUMN(AC$2)/5)+2,FALSE)*SUMIFS('IEA-MethaneAbatement-US'!$M:$M,'IEA-MethaneAbatement-US'!$N:$N,"&lt;"&amp;$B49,'IEA-MethaneAbatement-US'!$N:$N,"&gt;="&amp;$A49,'IEA-MethaneAbatement-US'!$L:$L,$B$1))+(VLOOKUP($C$1,'Multipliers and Adjustments'!$A$70:$I$86,TRUNC(COLUMN(AC$2)/5)+2,FALSE)*SUMIFS('IEA-MethaneAbatement-US'!$M:$M,'IEA-MethaneAbatement-US'!$N:$N,"&lt;"&amp;$B49,'IEA-MethaneAbatement-US'!$N:$N,"&gt;="&amp;$A49,'IEA-MethaneAbatement-US'!$L:$L,$C$1))+(VLOOKUP($D$1,'Multipliers and Adjustments'!$A$70:$I$86,TRUNC(COLUMN(AC$2)/5)+2,FALSE)*SUMIFS('IEA-MethaneAbatement-US'!$M:$M,'IEA-MethaneAbatement-US'!$N:$N,"&lt;"&amp;$B49,'IEA-MethaneAbatement-US'!$N:$N,"&gt;="&amp;$A49,'IEA-MethaneAbatement-US'!$L:$L,$D$1)))*'State Downscaling Multipliers'!$B$7*(1+'EPA to IEA Scaling'!AG$10)</f>
        <v>0</v>
      </c>
      <c r="AD49" s="165">
        <f>((VLOOKUP($B$1,'Multipliers and Adjustments'!$A$70:$I$86,TRUNC(COLUMN(AD$2)/5)+2,FALSE)*SUMIFS('IEA-MethaneAbatement-US'!$M:$M,'IEA-MethaneAbatement-US'!$N:$N,"&lt;"&amp;$B49,'IEA-MethaneAbatement-US'!$N:$N,"&gt;="&amp;$A49,'IEA-MethaneAbatement-US'!$L:$L,$B$1))+(VLOOKUP($C$1,'Multipliers and Adjustments'!$A$70:$I$86,TRUNC(COLUMN(AD$2)/5)+2,FALSE)*SUMIFS('IEA-MethaneAbatement-US'!$M:$M,'IEA-MethaneAbatement-US'!$N:$N,"&lt;"&amp;$B49,'IEA-MethaneAbatement-US'!$N:$N,"&gt;="&amp;$A49,'IEA-MethaneAbatement-US'!$L:$L,$C$1))+(VLOOKUP($D$1,'Multipliers and Adjustments'!$A$70:$I$86,TRUNC(COLUMN(AD$2)/5)+2,FALSE)*SUMIFS('IEA-MethaneAbatement-US'!$M:$M,'IEA-MethaneAbatement-US'!$N:$N,"&lt;"&amp;$B49,'IEA-MethaneAbatement-US'!$N:$N,"&gt;="&amp;$A49,'IEA-MethaneAbatement-US'!$L:$L,$D$1)))*'State Downscaling Multipliers'!$B$7*(1+'EPA to IEA Scaling'!AH$10)</f>
        <v>0</v>
      </c>
      <c r="AE49" s="165">
        <f>((VLOOKUP($B$1,'Multipliers and Adjustments'!$A$70:$I$86,TRUNC(COLUMN(AE$2)/5)+2,FALSE)*SUMIFS('IEA-MethaneAbatement-US'!$M:$M,'IEA-MethaneAbatement-US'!$N:$N,"&lt;"&amp;$B49,'IEA-MethaneAbatement-US'!$N:$N,"&gt;="&amp;$A49,'IEA-MethaneAbatement-US'!$L:$L,$B$1))+(VLOOKUP($C$1,'Multipliers and Adjustments'!$A$70:$I$86,TRUNC(COLUMN(AE$2)/5)+2,FALSE)*SUMIFS('IEA-MethaneAbatement-US'!$M:$M,'IEA-MethaneAbatement-US'!$N:$N,"&lt;"&amp;$B49,'IEA-MethaneAbatement-US'!$N:$N,"&gt;="&amp;$A49,'IEA-MethaneAbatement-US'!$L:$L,$C$1))+(VLOOKUP($D$1,'Multipliers and Adjustments'!$A$70:$I$86,TRUNC(COLUMN(AE$2)/5)+2,FALSE)*SUMIFS('IEA-MethaneAbatement-US'!$M:$M,'IEA-MethaneAbatement-US'!$N:$N,"&lt;"&amp;$B49,'IEA-MethaneAbatement-US'!$N:$N,"&gt;="&amp;$A49,'IEA-MethaneAbatement-US'!$L:$L,$D$1)))*'State Downscaling Multipliers'!$B$7*(1+'EPA to IEA Scaling'!AI$10)</f>
        <v>0</v>
      </c>
      <c r="AF49" s="165">
        <f>((VLOOKUP($B$1,'Multipliers and Adjustments'!$A$70:$I$86,TRUNC(COLUMN(AF$2)/5)+2,FALSE)*SUMIFS('IEA-MethaneAbatement-US'!$M:$M,'IEA-MethaneAbatement-US'!$N:$N,"&lt;"&amp;$B49,'IEA-MethaneAbatement-US'!$N:$N,"&gt;="&amp;$A49,'IEA-MethaneAbatement-US'!$L:$L,$B$1))+(VLOOKUP($C$1,'Multipliers and Adjustments'!$A$70:$I$86,TRUNC(COLUMN(AF$2)/5)+2,FALSE)*SUMIFS('IEA-MethaneAbatement-US'!$M:$M,'IEA-MethaneAbatement-US'!$N:$N,"&lt;"&amp;$B49,'IEA-MethaneAbatement-US'!$N:$N,"&gt;="&amp;$A49,'IEA-MethaneAbatement-US'!$L:$L,$C$1))+(VLOOKUP($D$1,'Multipliers and Adjustments'!$A$70:$I$86,TRUNC(COLUMN(AF$2)/5)+2,FALSE)*SUMIFS('IEA-MethaneAbatement-US'!$M:$M,'IEA-MethaneAbatement-US'!$N:$N,"&lt;"&amp;$B49,'IEA-MethaneAbatement-US'!$N:$N,"&gt;="&amp;$A49,'IEA-MethaneAbatement-US'!$L:$L,$D$1)))*'State Downscaling Multipliers'!$B$7*(1+'EPA to IEA Scaling'!AJ$10)</f>
        <v>0</v>
      </c>
      <c r="AG49" s="167">
        <f>((VLOOKUP($B$1,'Multipliers and Adjustments'!$A$70:$I$86,TRUNC(COLUMN(AG$2)/5)+2,FALSE)*SUMIFS('IEA-MethaneAbatement-US'!$M:$M,'IEA-MethaneAbatement-US'!$N:$N,"&lt;"&amp;$B49,'IEA-MethaneAbatement-US'!$N:$N,"&gt;="&amp;$A49,'IEA-MethaneAbatement-US'!$L:$L,$B$1))+(VLOOKUP($C$1,'Multipliers and Adjustments'!$A$70:$I$86,TRUNC(COLUMN(AG$2)/5)+2,FALSE)*SUMIFS('IEA-MethaneAbatement-US'!$M:$M,'IEA-MethaneAbatement-US'!$N:$N,"&lt;"&amp;$B49,'IEA-MethaneAbatement-US'!$N:$N,"&gt;="&amp;$A49,'IEA-MethaneAbatement-US'!$L:$L,$C$1))+(VLOOKUP($D$1,'Multipliers and Adjustments'!$A$70:$I$86,TRUNC(COLUMN(AG$2)/5)+2,FALSE)*SUMIFS('IEA-MethaneAbatement-US'!$M:$M,'IEA-MethaneAbatement-US'!$N:$N,"&lt;"&amp;$B49,'IEA-MethaneAbatement-US'!$N:$N,"&gt;="&amp;$A49,'IEA-MethaneAbatement-US'!$L:$L,$D$1)))*'State Downscaling Multipliers'!$B$7*(1+'EPA to IEA Scaling'!AK$10)</f>
        <v>0</v>
      </c>
      <c r="AH49" s="165">
        <f>((VLOOKUP($B$1,'Multipliers and Adjustments'!$A$70:$I$86,TRUNC(COLUMN(AH$2)/5)+2,FALSE)*SUMIFS('IEA-MethaneAbatement-US'!$M:$M,'IEA-MethaneAbatement-US'!$N:$N,"&lt;"&amp;$B49,'IEA-MethaneAbatement-US'!$N:$N,"&gt;="&amp;$A49,'IEA-MethaneAbatement-US'!$L:$L,$B$1))+(VLOOKUP($C$1,'Multipliers and Adjustments'!$A$70:$I$86,TRUNC(COLUMN(AH$2)/5)+2,FALSE)*SUMIFS('IEA-MethaneAbatement-US'!$M:$M,'IEA-MethaneAbatement-US'!$N:$N,"&lt;"&amp;$B49,'IEA-MethaneAbatement-US'!$N:$N,"&gt;="&amp;$A49,'IEA-MethaneAbatement-US'!$L:$L,$C$1))+(VLOOKUP($D$1,'Multipliers and Adjustments'!$A$70:$I$86,TRUNC(COLUMN(AH$2)/5)+2,FALSE)*SUMIFS('IEA-MethaneAbatement-US'!$M:$M,'IEA-MethaneAbatement-US'!$N:$N,"&lt;"&amp;$B49,'IEA-MethaneAbatement-US'!$N:$N,"&gt;="&amp;$A49,'IEA-MethaneAbatement-US'!$L:$L,$D$1)))*'State Downscaling Multipliers'!$B$7*(1+'EPA to IEA Scaling'!AL$10)</f>
        <v>0</v>
      </c>
      <c r="AI49" s="165">
        <f>((VLOOKUP($B$1,'Multipliers and Adjustments'!$A$70:$I$86,TRUNC(COLUMN(AI$2)/5)+2,FALSE)*SUMIFS('IEA-MethaneAbatement-US'!$M:$M,'IEA-MethaneAbatement-US'!$N:$N,"&lt;"&amp;$B49,'IEA-MethaneAbatement-US'!$N:$N,"&gt;="&amp;$A49,'IEA-MethaneAbatement-US'!$L:$L,$B$1))+(VLOOKUP($C$1,'Multipliers and Adjustments'!$A$70:$I$86,TRUNC(COLUMN(AI$2)/5)+2,FALSE)*SUMIFS('IEA-MethaneAbatement-US'!$M:$M,'IEA-MethaneAbatement-US'!$N:$N,"&lt;"&amp;$B49,'IEA-MethaneAbatement-US'!$N:$N,"&gt;="&amp;$A49,'IEA-MethaneAbatement-US'!$L:$L,$C$1))+(VLOOKUP($D$1,'Multipliers and Adjustments'!$A$70:$I$86,TRUNC(COLUMN(AI$2)/5)+2,FALSE)*SUMIFS('IEA-MethaneAbatement-US'!$M:$M,'IEA-MethaneAbatement-US'!$N:$N,"&lt;"&amp;$B49,'IEA-MethaneAbatement-US'!$N:$N,"&gt;="&amp;$A49,'IEA-MethaneAbatement-US'!$L:$L,$D$1)))*'State Downscaling Multipliers'!$B$7*(1+'EPA to IEA Scaling'!AM$10)</f>
        <v>0</v>
      </c>
      <c r="AJ49" s="165">
        <f>((VLOOKUP($B$1,'Multipliers and Adjustments'!$A$70:$I$86,TRUNC(COLUMN(AJ$2)/5)+2,FALSE)*SUMIFS('IEA-MethaneAbatement-US'!$M:$M,'IEA-MethaneAbatement-US'!$N:$N,"&lt;"&amp;$B49,'IEA-MethaneAbatement-US'!$N:$N,"&gt;="&amp;$A49,'IEA-MethaneAbatement-US'!$L:$L,$B$1))+(VLOOKUP($C$1,'Multipliers and Adjustments'!$A$70:$I$86,TRUNC(COLUMN(AJ$2)/5)+2,FALSE)*SUMIFS('IEA-MethaneAbatement-US'!$M:$M,'IEA-MethaneAbatement-US'!$N:$N,"&lt;"&amp;$B49,'IEA-MethaneAbatement-US'!$N:$N,"&gt;="&amp;$A49,'IEA-MethaneAbatement-US'!$L:$L,$C$1))+(VLOOKUP($D$1,'Multipliers and Adjustments'!$A$70:$I$86,TRUNC(COLUMN(AJ$2)/5)+2,FALSE)*SUMIFS('IEA-MethaneAbatement-US'!$M:$M,'IEA-MethaneAbatement-US'!$N:$N,"&lt;"&amp;$B49,'IEA-MethaneAbatement-US'!$N:$N,"&gt;="&amp;$A49,'IEA-MethaneAbatement-US'!$L:$L,$D$1)))*'State Downscaling Multipliers'!$B$7*(1+'EPA to IEA Scaling'!AN$10)</f>
        <v>0</v>
      </c>
      <c r="AK49" s="165">
        <f>((VLOOKUP($B$1,'Multipliers and Adjustments'!$A$70:$I$86,TRUNC(COLUMN(AK$2)/5)+2,FALSE)*SUMIFS('IEA-MethaneAbatement-US'!$M:$M,'IEA-MethaneAbatement-US'!$N:$N,"&lt;"&amp;$B49,'IEA-MethaneAbatement-US'!$N:$N,"&gt;="&amp;$A49,'IEA-MethaneAbatement-US'!$L:$L,$B$1))+(VLOOKUP($C$1,'Multipliers and Adjustments'!$A$70:$I$86,TRUNC(COLUMN(AK$2)/5)+2,FALSE)*SUMIFS('IEA-MethaneAbatement-US'!$M:$M,'IEA-MethaneAbatement-US'!$N:$N,"&lt;"&amp;$B49,'IEA-MethaneAbatement-US'!$N:$N,"&gt;="&amp;$A49,'IEA-MethaneAbatement-US'!$L:$L,$C$1))+(VLOOKUP($D$1,'Multipliers and Adjustments'!$A$70:$I$86,TRUNC(COLUMN(AK$2)/5)+2,FALSE)*SUMIFS('IEA-MethaneAbatement-US'!$M:$M,'IEA-MethaneAbatement-US'!$N:$N,"&lt;"&amp;$B49,'IEA-MethaneAbatement-US'!$N:$N,"&gt;="&amp;$A49,'IEA-MethaneAbatement-US'!$L:$L,$D$1)))*'State Downscaling Multipliers'!$B$7*(1+'EPA to IEA Scaling'!AO$10)</f>
        <v>0</v>
      </c>
      <c r="AL49" s="167">
        <f>((VLOOKUP($B$1,'Multipliers and Adjustments'!$A$70:$I$86,TRUNC(COLUMN(AL$2)/5)+2,FALSE)*SUMIFS('IEA-MethaneAbatement-US'!$M:$M,'IEA-MethaneAbatement-US'!$N:$N,"&lt;"&amp;$B49,'IEA-MethaneAbatement-US'!$N:$N,"&gt;="&amp;$A49,'IEA-MethaneAbatement-US'!$L:$L,$B$1))+(VLOOKUP($C$1,'Multipliers and Adjustments'!$A$70:$I$86,TRUNC(COLUMN(AL$2)/5)+2,FALSE)*SUMIFS('IEA-MethaneAbatement-US'!$M:$M,'IEA-MethaneAbatement-US'!$N:$N,"&lt;"&amp;$B49,'IEA-MethaneAbatement-US'!$N:$N,"&gt;="&amp;$A49,'IEA-MethaneAbatement-US'!$L:$L,$C$1))+(VLOOKUP($D$1,'Multipliers and Adjustments'!$A$70:$I$86,TRUNC(COLUMN(AL$2)/5)+2,FALSE)*SUMIFS('IEA-MethaneAbatement-US'!$M:$M,'IEA-MethaneAbatement-US'!$N:$N,"&lt;"&amp;$B49,'IEA-MethaneAbatement-US'!$N:$N,"&gt;="&amp;$A49,'IEA-MethaneAbatement-US'!$L:$L,$D$1)))*'State Downscaling Multipliers'!$B$7*(1+'EPA to IEA Scaling'!AP$10)</f>
        <v>0</v>
      </c>
    </row>
    <row r="50" spans="1:38" ht="15.75" customHeight="1" x14ac:dyDescent="0.25">
      <c r="A50" s="49">
        <f t="shared" si="3"/>
        <v>350</v>
      </c>
      <c r="B50" s="49">
        <f t="shared" si="5"/>
        <v>400</v>
      </c>
      <c r="C50" s="165">
        <f>((VLOOKUP($B$1,'Multipliers and Adjustments'!$A$70:$I$86,TRUNC(COLUMN(C$2)/5)+2,FALSE)*SUMIFS('IEA-MethaneAbatement-US'!$M:$M,'IEA-MethaneAbatement-US'!$N:$N,"&lt;"&amp;$B50,'IEA-MethaneAbatement-US'!$N:$N,"&gt;="&amp;$A50,'IEA-MethaneAbatement-US'!$L:$L,$B$1))+(VLOOKUP($C$1,'Multipliers and Adjustments'!$A$70:$I$86,TRUNC(COLUMN(C$2)/5)+2,FALSE)*SUMIFS('IEA-MethaneAbatement-US'!$M:$M,'IEA-MethaneAbatement-US'!$N:$N,"&lt;"&amp;$B50,'IEA-MethaneAbatement-US'!$N:$N,"&gt;="&amp;$A50,'IEA-MethaneAbatement-US'!$L:$L,$C$1))+(VLOOKUP($D$1,'Multipliers and Adjustments'!$A$70:$I$86,TRUNC(COLUMN(C$2)/5)+2,FALSE)*SUMIFS('IEA-MethaneAbatement-US'!$M:$M,'IEA-MethaneAbatement-US'!$N:$N,"&lt;"&amp;$B50,'IEA-MethaneAbatement-US'!$N:$N,"&gt;="&amp;$A50,'IEA-MethaneAbatement-US'!$L:$L,$D$1)))*'State Downscaling Multipliers'!$B$7*(1+'EPA to IEA Scaling'!G$10)</f>
        <v>0</v>
      </c>
      <c r="D50" s="165">
        <f>((VLOOKUP($B$1,'Multipliers and Adjustments'!$A$70:$I$86,TRUNC(COLUMN(D$2)/5)+2,FALSE)*SUMIFS('IEA-MethaneAbatement-US'!$M:$M,'IEA-MethaneAbatement-US'!$N:$N,"&lt;"&amp;$B50,'IEA-MethaneAbatement-US'!$N:$N,"&gt;="&amp;$A50,'IEA-MethaneAbatement-US'!$L:$L,$B$1))+(VLOOKUP($C$1,'Multipliers and Adjustments'!$A$70:$I$86,TRUNC(COLUMN(D$2)/5)+2,FALSE)*SUMIFS('IEA-MethaneAbatement-US'!$M:$M,'IEA-MethaneAbatement-US'!$N:$N,"&lt;"&amp;$B50,'IEA-MethaneAbatement-US'!$N:$N,"&gt;="&amp;$A50,'IEA-MethaneAbatement-US'!$L:$L,$C$1))+(VLOOKUP($D$1,'Multipliers and Adjustments'!$A$70:$I$86,TRUNC(COLUMN(D$2)/5)+2,FALSE)*SUMIFS('IEA-MethaneAbatement-US'!$M:$M,'IEA-MethaneAbatement-US'!$N:$N,"&lt;"&amp;$B50,'IEA-MethaneAbatement-US'!$N:$N,"&gt;="&amp;$A50,'IEA-MethaneAbatement-US'!$L:$L,$D$1)))*'State Downscaling Multipliers'!$B$7*(1+'EPA to IEA Scaling'!H$10)</f>
        <v>0</v>
      </c>
      <c r="E50" s="165">
        <f>((VLOOKUP($B$1,'Multipliers and Adjustments'!$A$70:$I$86,TRUNC(COLUMN(E$2)/5)+2,FALSE)*SUMIFS('IEA-MethaneAbatement-US'!$M:$M,'IEA-MethaneAbatement-US'!$N:$N,"&lt;"&amp;$B50,'IEA-MethaneAbatement-US'!$N:$N,"&gt;="&amp;$A50,'IEA-MethaneAbatement-US'!$L:$L,$B$1))+(VLOOKUP($C$1,'Multipliers and Adjustments'!$A$70:$I$86,TRUNC(COLUMN(E$2)/5)+2,FALSE)*SUMIFS('IEA-MethaneAbatement-US'!$M:$M,'IEA-MethaneAbatement-US'!$N:$N,"&lt;"&amp;$B50,'IEA-MethaneAbatement-US'!$N:$N,"&gt;="&amp;$A50,'IEA-MethaneAbatement-US'!$L:$L,$C$1))+(VLOOKUP($D$1,'Multipliers and Adjustments'!$A$70:$I$86,TRUNC(COLUMN(E$2)/5)+2,FALSE)*SUMIFS('IEA-MethaneAbatement-US'!$M:$M,'IEA-MethaneAbatement-US'!$N:$N,"&lt;"&amp;$B50,'IEA-MethaneAbatement-US'!$N:$N,"&gt;="&amp;$A50,'IEA-MethaneAbatement-US'!$L:$L,$D$1)))*'State Downscaling Multipliers'!$B$7*(1+'EPA to IEA Scaling'!I$10)</f>
        <v>0</v>
      </c>
      <c r="F50" s="165">
        <f>((VLOOKUP($B$1,'Multipliers and Adjustments'!$A$70:$I$86,TRUNC(COLUMN(F$2)/5)+2,FALSE)*SUMIFS('IEA-MethaneAbatement-US'!$M:$M,'IEA-MethaneAbatement-US'!$N:$N,"&lt;"&amp;$B50,'IEA-MethaneAbatement-US'!$N:$N,"&gt;="&amp;$A50,'IEA-MethaneAbatement-US'!$L:$L,$B$1))+(VLOOKUP($C$1,'Multipliers and Adjustments'!$A$70:$I$86,TRUNC(COLUMN(F$2)/5)+2,FALSE)*SUMIFS('IEA-MethaneAbatement-US'!$M:$M,'IEA-MethaneAbatement-US'!$N:$N,"&lt;"&amp;$B50,'IEA-MethaneAbatement-US'!$N:$N,"&gt;="&amp;$A50,'IEA-MethaneAbatement-US'!$L:$L,$C$1))+(VLOOKUP($D$1,'Multipliers and Adjustments'!$A$70:$I$86,TRUNC(COLUMN(F$2)/5)+2,FALSE)*SUMIFS('IEA-MethaneAbatement-US'!$M:$M,'IEA-MethaneAbatement-US'!$N:$N,"&lt;"&amp;$B50,'IEA-MethaneAbatement-US'!$N:$N,"&gt;="&amp;$A50,'IEA-MethaneAbatement-US'!$L:$L,$D$1)))*'State Downscaling Multipliers'!$B$7*(1+'EPA to IEA Scaling'!J$10)</f>
        <v>0</v>
      </c>
      <c r="G50" s="166">
        <f>((VLOOKUP($B$1,'Multipliers and Adjustments'!$A$70:$I$86,TRUNC(COLUMN(G$2)/5)+2,FALSE)*SUMIFS('IEA-MethaneAbatement-US'!$M:$M,'IEA-MethaneAbatement-US'!$N:$N,"&lt;"&amp;$B50,'IEA-MethaneAbatement-US'!$N:$N,"&gt;="&amp;$A50,'IEA-MethaneAbatement-US'!$L:$L,$B$1))+(VLOOKUP($C$1,'Multipliers and Adjustments'!$A$70:$I$86,TRUNC(COLUMN(G$2)/5)+2,FALSE)*SUMIFS('IEA-MethaneAbatement-US'!$M:$M,'IEA-MethaneAbatement-US'!$N:$N,"&lt;"&amp;$B50,'IEA-MethaneAbatement-US'!$N:$N,"&gt;="&amp;$A50,'IEA-MethaneAbatement-US'!$L:$L,$C$1))+(VLOOKUP($D$1,'Multipliers and Adjustments'!$A$70:$I$86,TRUNC(COLUMN(G$2)/5)+2,FALSE)*SUMIFS('IEA-MethaneAbatement-US'!$M:$M,'IEA-MethaneAbatement-US'!$N:$N,"&lt;"&amp;$B50,'IEA-MethaneAbatement-US'!$N:$N,"&gt;="&amp;$A50,'IEA-MethaneAbatement-US'!$L:$L,$D$1)))*'State Downscaling Multipliers'!$B$7*(1+'EPA to IEA Scaling'!K$10)</f>
        <v>0</v>
      </c>
      <c r="H50" s="167">
        <f>((VLOOKUP($B$1,'Multipliers and Adjustments'!$A$70:$I$86,TRUNC(COLUMN(H$2)/5)+2,FALSE)*SUMIFS('IEA-MethaneAbatement-US'!$M:$M,'IEA-MethaneAbatement-US'!$N:$N,"&lt;"&amp;$B50,'IEA-MethaneAbatement-US'!$N:$N,"&gt;="&amp;$A50,'IEA-MethaneAbatement-US'!$L:$L,$B$1))+(VLOOKUP($C$1,'Multipliers and Adjustments'!$A$70:$I$86,TRUNC(COLUMN(H$2)/5)+2,FALSE)*SUMIFS('IEA-MethaneAbatement-US'!$M:$M,'IEA-MethaneAbatement-US'!$N:$N,"&lt;"&amp;$B50,'IEA-MethaneAbatement-US'!$N:$N,"&gt;="&amp;$A50,'IEA-MethaneAbatement-US'!$L:$L,$C$1))+(VLOOKUP($D$1,'Multipliers and Adjustments'!$A$70:$I$86,TRUNC(COLUMN(H$2)/5)+2,FALSE)*SUMIFS('IEA-MethaneAbatement-US'!$M:$M,'IEA-MethaneAbatement-US'!$N:$N,"&lt;"&amp;$B50,'IEA-MethaneAbatement-US'!$N:$N,"&gt;="&amp;$A50,'IEA-MethaneAbatement-US'!$L:$L,$D$1)))*'State Downscaling Multipliers'!$B$7*(1+'EPA to IEA Scaling'!L$10)</f>
        <v>0</v>
      </c>
      <c r="I50" s="165">
        <f>((VLOOKUP($B$1,'Multipliers and Adjustments'!$A$70:$I$86,TRUNC(COLUMN(I$2)/5)+2,FALSE)*SUMIFS('IEA-MethaneAbatement-US'!$M:$M,'IEA-MethaneAbatement-US'!$N:$N,"&lt;"&amp;$B50,'IEA-MethaneAbatement-US'!$N:$N,"&gt;="&amp;$A50,'IEA-MethaneAbatement-US'!$L:$L,$B$1))+(VLOOKUP($C$1,'Multipliers and Adjustments'!$A$70:$I$86,TRUNC(COLUMN(I$2)/5)+2,FALSE)*SUMIFS('IEA-MethaneAbatement-US'!$M:$M,'IEA-MethaneAbatement-US'!$N:$N,"&lt;"&amp;$B50,'IEA-MethaneAbatement-US'!$N:$N,"&gt;="&amp;$A50,'IEA-MethaneAbatement-US'!$L:$L,$C$1))+(VLOOKUP($D$1,'Multipliers and Adjustments'!$A$70:$I$86,TRUNC(COLUMN(I$2)/5)+2,FALSE)*SUMIFS('IEA-MethaneAbatement-US'!$M:$M,'IEA-MethaneAbatement-US'!$N:$N,"&lt;"&amp;$B50,'IEA-MethaneAbatement-US'!$N:$N,"&gt;="&amp;$A50,'IEA-MethaneAbatement-US'!$L:$L,$D$1)))*'State Downscaling Multipliers'!$B$7*(1+'EPA to IEA Scaling'!M$10)</f>
        <v>0</v>
      </c>
      <c r="J50" s="165">
        <f>((VLOOKUP($B$1,'Multipliers and Adjustments'!$A$70:$I$86,TRUNC(COLUMN(J$2)/5)+2,FALSE)*SUMIFS('IEA-MethaneAbatement-US'!$M:$M,'IEA-MethaneAbatement-US'!$N:$N,"&lt;"&amp;$B50,'IEA-MethaneAbatement-US'!$N:$N,"&gt;="&amp;$A50,'IEA-MethaneAbatement-US'!$L:$L,$B$1))+(VLOOKUP($C$1,'Multipliers and Adjustments'!$A$70:$I$86,TRUNC(COLUMN(J$2)/5)+2,FALSE)*SUMIFS('IEA-MethaneAbatement-US'!$M:$M,'IEA-MethaneAbatement-US'!$N:$N,"&lt;"&amp;$B50,'IEA-MethaneAbatement-US'!$N:$N,"&gt;="&amp;$A50,'IEA-MethaneAbatement-US'!$L:$L,$C$1))+(VLOOKUP($D$1,'Multipliers and Adjustments'!$A$70:$I$86,TRUNC(COLUMN(J$2)/5)+2,FALSE)*SUMIFS('IEA-MethaneAbatement-US'!$M:$M,'IEA-MethaneAbatement-US'!$N:$N,"&lt;"&amp;$B50,'IEA-MethaneAbatement-US'!$N:$N,"&gt;="&amp;$A50,'IEA-MethaneAbatement-US'!$L:$L,$D$1)))*'State Downscaling Multipliers'!$B$7*(1+'EPA to IEA Scaling'!N$10)</f>
        <v>0</v>
      </c>
      <c r="K50" s="165">
        <f>((VLOOKUP($B$1,'Multipliers and Adjustments'!$A$70:$I$86,TRUNC(COLUMN(K$2)/5)+2,FALSE)*SUMIFS('IEA-MethaneAbatement-US'!$M:$M,'IEA-MethaneAbatement-US'!$N:$N,"&lt;"&amp;$B50,'IEA-MethaneAbatement-US'!$N:$N,"&gt;="&amp;$A50,'IEA-MethaneAbatement-US'!$L:$L,$B$1))+(VLOOKUP($C$1,'Multipliers and Adjustments'!$A$70:$I$86,TRUNC(COLUMN(K$2)/5)+2,FALSE)*SUMIFS('IEA-MethaneAbatement-US'!$M:$M,'IEA-MethaneAbatement-US'!$N:$N,"&lt;"&amp;$B50,'IEA-MethaneAbatement-US'!$N:$N,"&gt;="&amp;$A50,'IEA-MethaneAbatement-US'!$L:$L,$C$1))+(VLOOKUP($D$1,'Multipliers and Adjustments'!$A$70:$I$86,TRUNC(COLUMN(K$2)/5)+2,FALSE)*SUMIFS('IEA-MethaneAbatement-US'!$M:$M,'IEA-MethaneAbatement-US'!$N:$N,"&lt;"&amp;$B50,'IEA-MethaneAbatement-US'!$N:$N,"&gt;="&amp;$A50,'IEA-MethaneAbatement-US'!$L:$L,$D$1)))*'State Downscaling Multipliers'!$B$7*(1+'EPA to IEA Scaling'!O$10)</f>
        <v>0</v>
      </c>
      <c r="L50" s="165">
        <f>((VLOOKUP($B$1,'Multipliers and Adjustments'!$A$70:$I$86,TRUNC(COLUMN(L$2)/5)+2,FALSE)*SUMIFS('IEA-MethaneAbatement-US'!$M:$M,'IEA-MethaneAbatement-US'!$N:$N,"&lt;"&amp;$B50,'IEA-MethaneAbatement-US'!$N:$N,"&gt;="&amp;$A50,'IEA-MethaneAbatement-US'!$L:$L,$B$1))+(VLOOKUP($C$1,'Multipliers and Adjustments'!$A$70:$I$86,TRUNC(COLUMN(L$2)/5)+2,FALSE)*SUMIFS('IEA-MethaneAbatement-US'!$M:$M,'IEA-MethaneAbatement-US'!$N:$N,"&lt;"&amp;$B50,'IEA-MethaneAbatement-US'!$N:$N,"&gt;="&amp;$A50,'IEA-MethaneAbatement-US'!$L:$L,$C$1))+(VLOOKUP($D$1,'Multipliers and Adjustments'!$A$70:$I$86,TRUNC(COLUMN(L$2)/5)+2,FALSE)*SUMIFS('IEA-MethaneAbatement-US'!$M:$M,'IEA-MethaneAbatement-US'!$N:$N,"&lt;"&amp;$B50,'IEA-MethaneAbatement-US'!$N:$N,"&gt;="&amp;$A50,'IEA-MethaneAbatement-US'!$L:$L,$D$1)))*'State Downscaling Multipliers'!$B$7*(1+'EPA to IEA Scaling'!P$10)</f>
        <v>0</v>
      </c>
      <c r="M50" s="167">
        <f>((VLOOKUP($B$1,'Multipliers and Adjustments'!$A$70:$I$86,TRUNC(COLUMN(M$2)/5)+2,FALSE)*SUMIFS('IEA-MethaneAbatement-US'!$M:$M,'IEA-MethaneAbatement-US'!$N:$N,"&lt;"&amp;$B50,'IEA-MethaneAbatement-US'!$N:$N,"&gt;="&amp;$A50,'IEA-MethaneAbatement-US'!$L:$L,$B$1))+(VLOOKUP($C$1,'Multipliers and Adjustments'!$A$70:$I$86,TRUNC(COLUMN(M$2)/5)+2,FALSE)*SUMIFS('IEA-MethaneAbatement-US'!$M:$M,'IEA-MethaneAbatement-US'!$N:$N,"&lt;"&amp;$B50,'IEA-MethaneAbatement-US'!$N:$N,"&gt;="&amp;$A50,'IEA-MethaneAbatement-US'!$L:$L,$C$1))+(VLOOKUP($D$1,'Multipliers and Adjustments'!$A$70:$I$86,TRUNC(COLUMN(M$2)/5)+2,FALSE)*SUMIFS('IEA-MethaneAbatement-US'!$M:$M,'IEA-MethaneAbatement-US'!$N:$N,"&lt;"&amp;$B50,'IEA-MethaneAbatement-US'!$N:$N,"&gt;="&amp;$A50,'IEA-MethaneAbatement-US'!$L:$L,$D$1)))*'State Downscaling Multipliers'!$B$7*(1+'EPA to IEA Scaling'!Q$10)</f>
        <v>0</v>
      </c>
      <c r="N50" s="165">
        <f>((VLOOKUP($B$1,'Multipliers and Adjustments'!$A$70:$I$86,TRUNC(COLUMN(N$2)/5)+2,FALSE)*SUMIFS('IEA-MethaneAbatement-US'!$M:$M,'IEA-MethaneAbatement-US'!$N:$N,"&lt;"&amp;$B50,'IEA-MethaneAbatement-US'!$N:$N,"&gt;="&amp;$A50,'IEA-MethaneAbatement-US'!$L:$L,$B$1))+(VLOOKUP($C$1,'Multipliers and Adjustments'!$A$70:$I$86,TRUNC(COLUMN(N$2)/5)+2,FALSE)*SUMIFS('IEA-MethaneAbatement-US'!$M:$M,'IEA-MethaneAbatement-US'!$N:$N,"&lt;"&amp;$B50,'IEA-MethaneAbatement-US'!$N:$N,"&gt;="&amp;$A50,'IEA-MethaneAbatement-US'!$L:$L,$C$1))+(VLOOKUP($D$1,'Multipliers and Adjustments'!$A$70:$I$86,TRUNC(COLUMN(N$2)/5)+2,FALSE)*SUMIFS('IEA-MethaneAbatement-US'!$M:$M,'IEA-MethaneAbatement-US'!$N:$N,"&lt;"&amp;$B50,'IEA-MethaneAbatement-US'!$N:$N,"&gt;="&amp;$A50,'IEA-MethaneAbatement-US'!$L:$L,$D$1)))*'State Downscaling Multipliers'!$B$7*(1+'EPA to IEA Scaling'!R$10)</f>
        <v>0</v>
      </c>
      <c r="O50" s="165">
        <f>((VLOOKUP($B$1,'Multipliers and Adjustments'!$A$70:$I$86,TRUNC(COLUMN(O$2)/5)+2,FALSE)*SUMIFS('IEA-MethaneAbatement-US'!$M:$M,'IEA-MethaneAbatement-US'!$N:$N,"&lt;"&amp;$B50,'IEA-MethaneAbatement-US'!$N:$N,"&gt;="&amp;$A50,'IEA-MethaneAbatement-US'!$L:$L,$B$1))+(VLOOKUP($C$1,'Multipliers and Adjustments'!$A$70:$I$86,TRUNC(COLUMN(O$2)/5)+2,FALSE)*SUMIFS('IEA-MethaneAbatement-US'!$M:$M,'IEA-MethaneAbatement-US'!$N:$N,"&lt;"&amp;$B50,'IEA-MethaneAbatement-US'!$N:$N,"&gt;="&amp;$A50,'IEA-MethaneAbatement-US'!$L:$L,$C$1))+(VLOOKUP($D$1,'Multipliers and Adjustments'!$A$70:$I$86,TRUNC(COLUMN(O$2)/5)+2,FALSE)*SUMIFS('IEA-MethaneAbatement-US'!$M:$M,'IEA-MethaneAbatement-US'!$N:$N,"&lt;"&amp;$B50,'IEA-MethaneAbatement-US'!$N:$N,"&gt;="&amp;$A50,'IEA-MethaneAbatement-US'!$L:$L,$D$1)))*'State Downscaling Multipliers'!$B$7*(1+'EPA to IEA Scaling'!S$10)</f>
        <v>0</v>
      </c>
      <c r="P50" s="165">
        <f>((VLOOKUP($B$1,'Multipliers and Adjustments'!$A$70:$I$86,TRUNC(COLUMN(P$2)/5)+2,FALSE)*SUMIFS('IEA-MethaneAbatement-US'!$M:$M,'IEA-MethaneAbatement-US'!$N:$N,"&lt;"&amp;$B50,'IEA-MethaneAbatement-US'!$N:$N,"&gt;="&amp;$A50,'IEA-MethaneAbatement-US'!$L:$L,$B$1))+(VLOOKUP($C$1,'Multipliers and Adjustments'!$A$70:$I$86,TRUNC(COLUMN(P$2)/5)+2,FALSE)*SUMIFS('IEA-MethaneAbatement-US'!$M:$M,'IEA-MethaneAbatement-US'!$N:$N,"&lt;"&amp;$B50,'IEA-MethaneAbatement-US'!$N:$N,"&gt;="&amp;$A50,'IEA-MethaneAbatement-US'!$L:$L,$C$1))+(VLOOKUP($D$1,'Multipliers and Adjustments'!$A$70:$I$86,TRUNC(COLUMN(P$2)/5)+2,FALSE)*SUMIFS('IEA-MethaneAbatement-US'!$M:$M,'IEA-MethaneAbatement-US'!$N:$N,"&lt;"&amp;$B50,'IEA-MethaneAbatement-US'!$N:$N,"&gt;="&amp;$A50,'IEA-MethaneAbatement-US'!$L:$L,$D$1)))*'State Downscaling Multipliers'!$B$7*(1+'EPA to IEA Scaling'!T$10)</f>
        <v>0</v>
      </c>
      <c r="Q50" s="165">
        <f>((VLOOKUP($B$1,'Multipliers and Adjustments'!$A$70:$I$86,TRUNC(COLUMN(Q$2)/5)+2,FALSE)*SUMIFS('IEA-MethaneAbatement-US'!$M:$M,'IEA-MethaneAbatement-US'!$N:$N,"&lt;"&amp;$B50,'IEA-MethaneAbatement-US'!$N:$N,"&gt;="&amp;$A50,'IEA-MethaneAbatement-US'!$L:$L,$B$1))+(VLOOKUP($C$1,'Multipliers and Adjustments'!$A$70:$I$86,TRUNC(COLUMN(Q$2)/5)+2,FALSE)*SUMIFS('IEA-MethaneAbatement-US'!$M:$M,'IEA-MethaneAbatement-US'!$N:$N,"&lt;"&amp;$B50,'IEA-MethaneAbatement-US'!$N:$N,"&gt;="&amp;$A50,'IEA-MethaneAbatement-US'!$L:$L,$C$1))+(VLOOKUP($D$1,'Multipliers and Adjustments'!$A$70:$I$86,TRUNC(COLUMN(Q$2)/5)+2,FALSE)*SUMIFS('IEA-MethaneAbatement-US'!$M:$M,'IEA-MethaneAbatement-US'!$N:$N,"&lt;"&amp;$B50,'IEA-MethaneAbatement-US'!$N:$N,"&gt;="&amp;$A50,'IEA-MethaneAbatement-US'!$L:$L,$D$1)))*'State Downscaling Multipliers'!$B$7*(1+'EPA to IEA Scaling'!U$10)</f>
        <v>0</v>
      </c>
      <c r="R50" s="167">
        <f>((VLOOKUP($B$1,'Multipliers and Adjustments'!$A$70:$I$86,TRUNC(COLUMN(R$2)/5)+2,FALSE)*SUMIFS('IEA-MethaneAbatement-US'!$M:$M,'IEA-MethaneAbatement-US'!$N:$N,"&lt;"&amp;$B50,'IEA-MethaneAbatement-US'!$N:$N,"&gt;="&amp;$A50,'IEA-MethaneAbatement-US'!$L:$L,$B$1))+(VLOOKUP($C$1,'Multipliers and Adjustments'!$A$70:$I$86,TRUNC(COLUMN(R$2)/5)+2,FALSE)*SUMIFS('IEA-MethaneAbatement-US'!$M:$M,'IEA-MethaneAbatement-US'!$N:$N,"&lt;"&amp;$B50,'IEA-MethaneAbatement-US'!$N:$N,"&gt;="&amp;$A50,'IEA-MethaneAbatement-US'!$L:$L,$C$1))+(VLOOKUP($D$1,'Multipliers and Adjustments'!$A$70:$I$86,TRUNC(COLUMN(R$2)/5)+2,FALSE)*SUMIFS('IEA-MethaneAbatement-US'!$M:$M,'IEA-MethaneAbatement-US'!$N:$N,"&lt;"&amp;$B50,'IEA-MethaneAbatement-US'!$N:$N,"&gt;="&amp;$A50,'IEA-MethaneAbatement-US'!$L:$L,$D$1)))*'State Downscaling Multipliers'!$B$7*(1+'EPA to IEA Scaling'!V$10)</f>
        <v>0</v>
      </c>
      <c r="S50" s="165">
        <f>((VLOOKUP($B$1,'Multipliers and Adjustments'!$A$70:$I$86,TRUNC(COLUMN(S$2)/5)+2,FALSE)*SUMIFS('IEA-MethaneAbatement-US'!$M:$M,'IEA-MethaneAbatement-US'!$N:$N,"&lt;"&amp;$B50,'IEA-MethaneAbatement-US'!$N:$N,"&gt;="&amp;$A50,'IEA-MethaneAbatement-US'!$L:$L,$B$1))+(VLOOKUP($C$1,'Multipliers and Adjustments'!$A$70:$I$86,TRUNC(COLUMN(S$2)/5)+2,FALSE)*SUMIFS('IEA-MethaneAbatement-US'!$M:$M,'IEA-MethaneAbatement-US'!$N:$N,"&lt;"&amp;$B50,'IEA-MethaneAbatement-US'!$N:$N,"&gt;="&amp;$A50,'IEA-MethaneAbatement-US'!$L:$L,$C$1))+(VLOOKUP($D$1,'Multipliers and Adjustments'!$A$70:$I$86,TRUNC(COLUMN(S$2)/5)+2,FALSE)*SUMIFS('IEA-MethaneAbatement-US'!$M:$M,'IEA-MethaneAbatement-US'!$N:$N,"&lt;"&amp;$B50,'IEA-MethaneAbatement-US'!$N:$N,"&gt;="&amp;$A50,'IEA-MethaneAbatement-US'!$L:$L,$D$1)))*'State Downscaling Multipliers'!$B$7*(1+'EPA to IEA Scaling'!W$10)</f>
        <v>0</v>
      </c>
      <c r="T50" s="165">
        <f>((VLOOKUP($B$1,'Multipliers and Adjustments'!$A$70:$I$86,TRUNC(COLUMN(T$2)/5)+2,FALSE)*SUMIFS('IEA-MethaneAbatement-US'!$M:$M,'IEA-MethaneAbatement-US'!$N:$N,"&lt;"&amp;$B50,'IEA-MethaneAbatement-US'!$N:$N,"&gt;="&amp;$A50,'IEA-MethaneAbatement-US'!$L:$L,$B$1))+(VLOOKUP($C$1,'Multipliers and Adjustments'!$A$70:$I$86,TRUNC(COLUMN(T$2)/5)+2,FALSE)*SUMIFS('IEA-MethaneAbatement-US'!$M:$M,'IEA-MethaneAbatement-US'!$N:$N,"&lt;"&amp;$B50,'IEA-MethaneAbatement-US'!$N:$N,"&gt;="&amp;$A50,'IEA-MethaneAbatement-US'!$L:$L,$C$1))+(VLOOKUP($D$1,'Multipliers and Adjustments'!$A$70:$I$86,TRUNC(COLUMN(T$2)/5)+2,FALSE)*SUMIFS('IEA-MethaneAbatement-US'!$M:$M,'IEA-MethaneAbatement-US'!$N:$N,"&lt;"&amp;$B50,'IEA-MethaneAbatement-US'!$N:$N,"&gt;="&amp;$A50,'IEA-MethaneAbatement-US'!$L:$L,$D$1)))*'State Downscaling Multipliers'!$B$7*(1+'EPA to IEA Scaling'!X$10)</f>
        <v>0</v>
      </c>
      <c r="U50" s="165">
        <f>((VLOOKUP($B$1,'Multipliers and Adjustments'!$A$70:$I$86,TRUNC(COLUMN(U$2)/5)+2,FALSE)*SUMIFS('IEA-MethaneAbatement-US'!$M:$M,'IEA-MethaneAbatement-US'!$N:$N,"&lt;"&amp;$B50,'IEA-MethaneAbatement-US'!$N:$N,"&gt;="&amp;$A50,'IEA-MethaneAbatement-US'!$L:$L,$B$1))+(VLOOKUP($C$1,'Multipliers and Adjustments'!$A$70:$I$86,TRUNC(COLUMN(U$2)/5)+2,FALSE)*SUMIFS('IEA-MethaneAbatement-US'!$M:$M,'IEA-MethaneAbatement-US'!$N:$N,"&lt;"&amp;$B50,'IEA-MethaneAbatement-US'!$N:$N,"&gt;="&amp;$A50,'IEA-MethaneAbatement-US'!$L:$L,$C$1))+(VLOOKUP($D$1,'Multipliers and Adjustments'!$A$70:$I$86,TRUNC(COLUMN(U$2)/5)+2,FALSE)*SUMIFS('IEA-MethaneAbatement-US'!$M:$M,'IEA-MethaneAbatement-US'!$N:$N,"&lt;"&amp;$B50,'IEA-MethaneAbatement-US'!$N:$N,"&gt;="&amp;$A50,'IEA-MethaneAbatement-US'!$L:$L,$D$1)))*'State Downscaling Multipliers'!$B$7*(1+'EPA to IEA Scaling'!Y$10)</f>
        <v>0</v>
      </c>
      <c r="V50" s="165">
        <f>((VLOOKUP($B$1,'Multipliers and Adjustments'!$A$70:$I$86,TRUNC(COLUMN(V$2)/5)+2,FALSE)*SUMIFS('IEA-MethaneAbatement-US'!$M:$M,'IEA-MethaneAbatement-US'!$N:$N,"&lt;"&amp;$B50,'IEA-MethaneAbatement-US'!$N:$N,"&gt;="&amp;$A50,'IEA-MethaneAbatement-US'!$L:$L,$B$1))+(VLOOKUP($C$1,'Multipliers and Adjustments'!$A$70:$I$86,TRUNC(COLUMN(V$2)/5)+2,FALSE)*SUMIFS('IEA-MethaneAbatement-US'!$M:$M,'IEA-MethaneAbatement-US'!$N:$N,"&lt;"&amp;$B50,'IEA-MethaneAbatement-US'!$N:$N,"&gt;="&amp;$A50,'IEA-MethaneAbatement-US'!$L:$L,$C$1))+(VLOOKUP($D$1,'Multipliers and Adjustments'!$A$70:$I$86,TRUNC(COLUMN(V$2)/5)+2,FALSE)*SUMIFS('IEA-MethaneAbatement-US'!$M:$M,'IEA-MethaneAbatement-US'!$N:$N,"&lt;"&amp;$B50,'IEA-MethaneAbatement-US'!$N:$N,"&gt;="&amp;$A50,'IEA-MethaneAbatement-US'!$L:$L,$D$1)))*'State Downscaling Multipliers'!$B$7*(1+'EPA to IEA Scaling'!Z$10)</f>
        <v>0</v>
      </c>
      <c r="W50" s="167">
        <f>((VLOOKUP($B$1,'Multipliers and Adjustments'!$A$70:$I$86,TRUNC(COLUMN(W$2)/5)+2,FALSE)*SUMIFS('IEA-MethaneAbatement-US'!$M:$M,'IEA-MethaneAbatement-US'!$N:$N,"&lt;"&amp;$B50,'IEA-MethaneAbatement-US'!$N:$N,"&gt;="&amp;$A50,'IEA-MethaneAbatement-US'!$L:$L,$B$1))+(VLOOKUP($C$1,'Multipliers and Adjustments'!$A$70:$I$86,TRUNC(COLUMN(W$2)/5)+2,FALSE)*SUMIFS('IEA-MethaneAbatement-US'!$M:$M,'IEA-MethaneAbatement-US'!$N:$N,"&lt;"&amp;$B50,'IEA-MethaneAbatement-US'!$N:$N,"&gt;="&amp;$A50,'IEA-MethaneAbatement-US'!$L:$L,$C$1))+(VLOOKUP($D$1,'Multipliers and Adjustments'!$A$70:$I$86,TRUNC(COLUMN(W$2)/5)+2,FALSE)*SUMIFS('IEA-MethaneAbatement-US'!$M:$M,'IEA-MethaneAbatement-US'!$N:$N,"&lt;"&amp;$B50,'IEA-MethaneAbatement-US'!$N:$N,"&gt;="&amp;$A50,'IEA-MethaneAbatement-US'!$L:$L,$D$1)))*'State Downscaling Multipliers'!$B$7*(1+'EPA to IEA Scaling'!AA$10)</f>
        <v>0</v>
      </c>
      <c r="X50" s="165">
        <f>((VLOOKUP($B$1,'Multipliers and Adjustments'!$A$70:$I$86,TRUNC(COLUMN(X$2)/5)+2,FALSE)*SUMIFS('IEA-MethaneAbatement-US'!$M:$M,'IEA-MethaneAbatement-US'!$N:$N,"&lt;"&amp;$B50,'IEA-MethaneAbatement-US'!$N:$N,"&gt;="&amp;$A50,'IEA-MethaneAbatement-US'!$L:$L,$B$1))+(VLOOKUP($C$1,'Multipliers and Adjustments'!$A$70:$I$86,TRUNC(COLUMN(X$2)/5)+2,FALSE)*SUMIFS('IEA-MethaneAbatement-US'!$M:$M,'IEA-MethaneAbatement-US'!$N:$N,"&lt;"&amp;$B50,'IEA-MethaneAbatement-US'!$N:$N,"&gt;="&amp;$A50,'IEA-MethaneAbatement-US'!$L:$L,$C$1))+(VLOOKUP($D$1,'Multipliers and Adjustments'!$A$70:$I$86,TRUNC(COLUMN(X$2)/5)+2,FALSE)*SUMIFS('IEA-MethaneAbatement-US'!$M:$M,'IEA-MethaneAbatement-US'!$N:$N,"&lt;"&amp;$B50,'IEA-MethaneAbatement-US'!$N:$N,"&gt;="&amp;$A50,'IEA-MethaneAbatement-US'!$L:$L,$D$1)))*'State Downscaling Multipliers'!$B$7*(1+'EPA to IEA Scaling'!AB$10)</f>
        <v>0</v>
      </c>
      <c r="Y50" s="165">
        <f>((VLOOKUP($B$1,'Multipliers and Adjustments'!$A$70:$I$86,TRUNC(COLUMN(Y$2)/5)+2,FALSE)*SUMIFS('IEA-MethaneAbatement-US'!$M:$M,'IEA-MethaneAbatement-US'!$N:$N,"&lt;"&amp;$B50,'IEA-MethaneAbatement-US'!$N:$N,"&gt;="&amp;$A50,'IEA-MethaneAbatement-US'!$L:$L,$B$1))+(VLOOKUP($C$1,'Multipliers and Adjustments'!$A$70:$I$86,TRUNC(COLUMN(Y$2)/5)+2,FALSE)*SUMIFS('IEA-MethaneAbatement-US'!$M:$M,'IEA-MethaneAbatement-US'!$N:$N,"&lt;"&amp;$B50,'IEA-MethaneAbatement-US'!$N:$N,"&gt;="&amp;$A50,'IEA-MethaneAbatement-US'!$L:$L,$C$1))+(VLOOKUP($D$1,'Multipliers and Adjustments'!$A$70:$I$86,TRUNC(COLUMN(Y$2)/5)+2,FALSE)*SUMIFS('IEA-MethaneAbatement-US'!$M:$M,'IEA-MethaneAbatement-US'!$N:$N,"&lt;"&amp;$B50,'IEA-MethaneAbatement-US'!$N:$N,"&gt;="&amp;$A50,'IEA-MethaneAbatement-US'!$L:$L,$D$1)))*'State Downscaling Multipliers'!$B$7*(1+'EPA to IEA Scaling'!AC$10)</f>
        <v>0</v>
      </c>
      <c r="Z50" s="165">
        <f>((VLOOKUP($B$1,'Multipliers and Adjustments'!$A$70:$I$86,TRUNC(COLUMN(Z$2)/5)+2,FALSE)*SUMIFS('IEA-MethaneAbatement-US'!$M:$M,'IEA-MethaneAbatement-US'!$N:$N,"&lt;"&amp;$B50,'IEA-MethaneAbatement-US'!$N:$N,"&gt;="&amp;$A50,'IEA-MethaneAbatement-US'!$L:$L,$B$1))+(VLOOKUP($C$1,'Multipliers and Adjustments'!$A$70:$I$86,TRUNC(COLUMN(Z$2)/5)+2,FALSE)*SUMIFS('IEA-MethaneAbatement-US'!$M:$M,'IEA-MethaneAbatement-US'!$N:$N,"&lt;"&amp;$B50,'IEA-MethaneAbatement-US'!$N:$N,"&gt;="&amp;$A50,'IEA-MethaneAbatement-US'!$L:$L,$C$1))+(VLOOKUP($D$1,'Multipliers and Adjustments'!$A$70:$I$86,TRUNC(COLUMN(Z$2)/5)+2,FALSE)*SUMIFS('IEA-MethaneAbatement-US'!$M:$M,'IEA-MethaneAbatement-US'!$N:$N,"&lt;"&amp;$B50,'IEA-MethaneAbatement-US'!$N:$N,"&gt;="&amp;$A50,'IEA-MethaneAbatement-US'!$L:$L,$D$1)))*'State Downscaling Multipliers'!$B$7*(1+'EPA to IEA Scaling'!AD$10)</f>
        <v>0</v>
      </c>
      <c r="AA50" s="165">
        <f>((VLOOKUP($B$1,'Multipliers and Adjustments'!$A$70:$I$86,TRUNC(COLUMN(AA$2)/5)+2,FALSE)*SUMIFS('IEA-MethaneAbatement-US'!$M:$M,'IEA-MethaneAbatement-US'!$N:$N,"&lt;"&amp;$B50,'IEA-MethaneAbatement-US'!$N:$N,"&gt;="&amp;$A50,'IEA-MethaneAbatement-US'!$L:$L,$B$1))+(VLOOKUP($C$1,'Multipliers and Adjustments'!$A$70:$I$86,TRUNC(COLUMN(AA$2)/5)+2,FALSE)*SUMIFS('IEA-MethaneAbatement-US'!$M:$M,'IEA-MethaneAbatement-US'!$N:$N,"&lt;"&amp;$B50,'IEA-MethaneAbatement-US'!$N:$N,"&gt;="&amp;$A50,'IEA-MethaneAbatement-US'!$L:$L,$C$1))+(VLOOKUP($D$1,'Multipliers and Adjustments'!$A$70:$I$86,TRUNC(COLUMN(AA$2)/5)+2,FALSE)*SUMIFS('IEA-MethaneAbatement-US'!$M:$M,'IEA-MethaneAbatement-US'!$N:$N,"&lt;"&amp;$B50,'IEA-MethaneAbatement-US'!$N:$N,"&gt;="&amp;$A50,'IEA-MethaneAbatement-US'!$L:$L,$D$1)))*'State Downscaling Multipliers'!$B$7*(1+'EPA to IEA Scaling'!AE$10)</f>
        <v>0</v>
      </c>
      <c r="AB50" s="167">
        <f>((VLOOKUP($B$1,'Multipliers and Adjustments'!$A$70:$I$86,TRUNC(COLUMN(AB$2)/5)+2,FALSE)*SUMIFS('IEA-MethaneAbatement-US'!$M:$M,'IEA-MethaneAbatement-US'!$N:$N,"&lt;"&amp;$B50,'IEA-MethaneAbatement-US'!$N:$N,"&gt;="&amp;$A50,'IEA-MethaneAbatement-US'!$L:$L,$B$1))+(VLOOKUP($C$1,'Multipliers and Adjustments'!$A$70:$I$86,TRUNC(COLUMN(AB$2)/5)+2,FALSE)*SUMIFS('IEA-MethaneAbatement-US'!$M:$M,'IEA-MethaneAbatement-US'!$N:$N,"&lt;"&amp;$B50,'IEA-MethaneAbatement-US'!$N:$N,"&gt;="&amp;$A50,'IEA-MethaneAbatement-US'!$L:$L,$C$1))+(VLOOKUP($D$1,'Multipliers and Adjustments'!$A$70:$I$86,TRUNC(COLUMN(AB$2)/5)+2,FALSE)*SUMIFS('IEA-MethaneAbatement-US'!$M:$M,'IEA-MethaneAbatement-US'!$N:$N,"&lt;"&amp;$B50,'IEA-MethaneAbatement-US'!$N:$N,"&gt;="&amp;$A50,'IEA-MethaneAbatement-US'!$L:$L,$D$1)))*'State Downscaling Multipliers'!$B$7*(1+'EPA to IEA Scaling'!AF$10)</f>
        <v>0</v>
      </c>
      <c r="AC50" s="165">
        <f>((VLOOKUP($B$1,'Multipliers and Adjustments'!$A$70:$I$86,TRUNC(COLUMN(AC$2)/5)+2,FALSE)*SUMIFS('IEA-MethaneAbatement-US'!$M:$M,'IEA-MethaneAbatement-US'!$N:$N,"&lt;"&amp;$B50,'IEA-MethaneAbatement-US'!$N:$N,"&gt;="&amp;$A50,'IEA-MethaneAbatement-US'!$L:$L,$B$1))+(VLOOKUP($C$1,'Multipliers and Adjustments'!$A$70:$I$86,TRUNC(COLUMN(AC$2)/5)+2,FALSE)*SUMIFS('IEA-MethaneAbatement-US'!$M:$M,'IEA-MethaneAbatement-US'!$N:$N,"&lt;"&amp;$B50,'IEA-MethaneAbatement-US'!$N:$N,"&gt;="&amp;$A50,'IEA-MethaneAbatement-US'!$L:$L,$C$1))+(VLOOKUP($D$1,'Multipliers and Adjustments'!$A$70:$I$86,TRUNC(COLUMN(AC$2)/5)+2,FALSE)*SUMIFS('IEA-MethaneAbatement-US'!$M:$M,'IEA-MethaneAbatement-US'!$N:$N,"&lt;"&amp;$B50,'IEA-MethaneAbatement-US'!$N:$N,"&gt;="&amp;$A50,'IEA-MethaneAbatement-US'!$L:$L,$D$1)))*'State Downscaling Multipliers'!$B$7*(1+'EPA to IEA Scaling'!AG$10)</f>
        <v>0</v>
      </c>
      <c r="AD50" s="165">
        <f>((VLOOKUP($B$1,'Multipliers and Adjustments'!$A$70:$I$86,TRUNC(COLUMN(AD$2)/5)+2,FALSE)*SUMIFS('IEA-MethaneAbatement-US'!$M:$M,'IEA-MethaneAbatement-US'!$N:$N,"&lt;"&amp;$B50,'IEA-MethaneAbatement-US'!$N:$N,"&gt;="&amp;$A50,'IEA-MethaneAbatement-US'!$L:$L,$B$1))+(VLOOKUP($C$1,'Multipliers and Adjustments'!$A$70:$I$86,TRUNC(COLUMN(AD$2)/5)+2,FALSE)*SUMIFS('IEA-MethaneAbatement-US'!$M:$M,'IEA-MethaneAbatement-US'!$N:$N,"&lt;"&amp;$B50,'IEA-MethaneAbatement-US'!$N:$N,"&gt;="&amp;$A50,'IEA-MethaneAbatement-US'!$L:$L,$C$1))+(VLOOKUP($D$1,'Multipliers and Adjustments'!$A$70:$I$86,TRUNC(COLUMN(AD$2)/5)+2,FALSE)*SUMIFS('IEA-MethaneAbatement-US'!$M:$M,'IEA-MethaneAbatement-US'!$N:$N,"&lt;"&amp;$B50,'IEA-MethaneAbatement-US'!$N:$N,"&gt;="&amp;$A50,'IEA-MethaneAbatement-US'!$L:$L,$D$1)))*'State Downscaling Multipliers'!$B$7*(1+'EPA to IEA Scaling'!AH$10)</f>
        <v>0</v>
      </c>
      <c r="AE50" s="165">
        <f>((VLOOKUP($B$1,'Multipliers and Adjustments'!$A$70:$I$86,TRUNC(COLUMN(AE$2)/5)+2,FALSE)*SUMIFS('IEA-MethaneAbatement-US'!$M:$M,'IEA-MethaneAbatement-US'!$N:$N,"&lt;"&amp;$B50,'IEA-MethaneAbatement-US'!$N:$N,"&gt;="&amp;$A50,'IEA-MethaneAbatement-US'!$L:$L,$B$1))+(VLOOKUP($C$1,'Multipliers and Adjustments'!$A$70:$I$86,TRUNC(COLUMN(AE$2)/5)+2,FALSE)*SUMIFS('IEA-MethaneAbatement-US'!$M:$M,'IEA-MethaneAbatement-US'!$N:$N,"&lt;"&amp;$B50,'IEA-MethaneAbatement-US'!$N:$N,"&gt;="&amp;$A50,'IEA-MethaneAbatement-US'!$L:$L,$C$1))+(VLOOKUP($D$1,'Multipliers and Adjustments'!$A$70:$I$86,TRUNC(COLUMN(AE$2)/5)+2,FALSE)*SUMIFS('IEA-MethaneAbatement-US'!$M:$M,'IEA-MethaneAbatement-US'!$N:$N,"&lt;"&amp;$B50,'IEA-MethaneAbatement-US'!$N:$N,"&gt;="&amp;$A50,'IEA-MethaneAbatement-US'!$L:$L,$D$1)))*'State Downscaling Multipliers'!$B$7*(1+'EPA to IEA Scaling'!AI$10)</f>
        <v>0</v>
      </c>
      <c r="AF50" s="165">
        <f>((VLOOKUP($B$1,'Multipliers and Adjustments'!$A$70:$I$86,TRUNC(COLUMN(AF$2)/5)+2,FALSE)*SUMIFS('IEA-MethaneAbatement-US'!$M:$M,'IEA-MethaneAbatement-US'!$N:$N,"&lt;"&amp;$B50,'IEA-MethaneAbatement-US'!$N:$N,"&gt;="&amp;$A50,'IEA-MethaneAbatement-US'!$L:$L,$B$1))+(VLOOKUP($C$1,'Multipliers and Adjustments'!$A$70:$I$86,TRUNC(COLUMN(AF$2)/5)+2,FALSE)*SUMIFS('IEA-MethaneAbatement-US'!$M:$M,'IEA-MethaneAbatement-US'!$N:$N,"&lt;"&amp;$B50,'IEA-MethaneAbatement-US'!$N:$N,"&gt;="&amp;$A50,'IEA-MethaneAbatement-US'!$L:$L,$C$1))+(VLOOKUP($D$1,'Multipliers and Adjustments'!$A$70:$I$86,TRUNC(COLUMN(AF$2)/5)+2,FALSE)*SUMIFS('IEA-MethaneAbatement-US'!$M:$M,'IEA-MethaneAbatement-US'!$N:$N,"&lt;"&amp;$B50,'IEA-MethaneAbatement-US'!$N:$N,"&gt;="&amp;$A50,'IEA-MethaneAbatement-US'!$L:$L,$D$1)))*'State Downscaling Multipliers'!$B$7*(1+'EPA to IEA Scaling'!AJ$10)</f>
        <v>0</v>
      </c>
      <c r="AG50" s="167">
        <f>((VLOOKUP($B$1,'Multipliers and Adjustments'!$A$70:$I$86,TRUNC(COLUMN(AG$2)/5)+2,FALSE)*SUMIFS('IEA-MethaneAbatement-US'!$M:$M,'IEA-MethaneAbatement-US'!$N:$N,"&lt;"&amp;$B50,'IEA-MethaneAbatement-US'!$N:$N,"&gt;="&amp;$A50,'IEA-MethaneAbatement-US'!$L:$L,$B$1))+(VLOOKUP($C$1,'Multipliers and Adjustments'!$A$70:$I$86,TRUNC(COLUMN(AG$2)/5)+2,FALSE)*SUMIFS('IEA-MethaneAbatement-US'!$M:$M,'IEA-MethaneAbatement-US'!$N:$N,"&lt;"&amp;$B50,'IEA-MethaneAbatement-US'!$N:$N,"&gt;="&amp;$A50,'IEA-MethaneAbatement-US'!$L:$L,$C$1))+(VLOOKUP($D$1,'Multipliers and Adjustments'!$A$70:$I$86,TRUNC(COLUMN(AG$2)/5)+2,FALSE)*SUMIFS('IEA-MethaneAbatement-US'!$M:$M,'IEA-MethaneAbatement-US'!$N:$N,"&lt;"&amp;$B50,'IEA-MethaneAbatement-US'!$N:$N,"&gt;="&amp;$A50,'IEA-MethaneAbatement-US'!$L:$L,$D$1)))*'State Downscaling Multipliers'!$B$7*(1+'EPA to IEA Scaling'!AK$10)</f>
        <v>0</v>
      </c>
      <c r="AH50" s="165">
        <f>((VLOOKUP($B$1,'Multipliers and Adjustments'!$A$70:$I$86,TRUNC(COLUMN(AH$2)/5)+2,FALSE)*SUMIFS('IEA-MethaneAbatement-US'!$M:$M,'IEA-MethaneAbatement-US'!$N:$N,"&lt;"&amp;$B50,'IEA-MethaneAbatement-US'!$N:$N,"&gt;="&amp;$A50,'IEA-MethaneAbatement-US'!$L:$L,$B$1))+(VLOOKUP($C$1,'Multipliers and Adjustments'!$A$70:$I$86,TRUNC(COLUMN(AH$2)/5)+2,FALSE)*SUMIFS('IEA-MethaneAbatement-US'!$M:$M,'IEA-MethaneAbatement-US'!$N:$N,"&lt;"&amp;$B50,'IEA-MethaneAbatement-US'!$N:$N,"&gt;="&amp;$A50,'IEA-MethaneAbatement-US'!$L:$L,$C$1))+(VLOOKUP($D$1,'Multipliers and Adjustments'!$A$70:$I$86,TRUNC(COLUMN(AH$2)/5)+2,FALSE)*SUMIFS('IEA-MethaneAbatement-US'!$M:$M,'IEA-MethaneAbatement-US'!$N:$N,"&lt;"&amp;$B50,'IEA-MethaneAbatement-US'!$N:$N,"&gt;="&amp;$A50,'IEA-MethaneAbatement-US'!$L:$L,$D$1)))*'State Downscaling Multipliers'!$B$7*(1+'EPA to IEA Scaling'!AL$10)</f>
        <v>0</v>
      </c>
      <c r="AI50" s="165">
        <f>((VLOOKUP($B$1,'Multipliers and Adjustments'!$A$70:$I$86,TRUNC(COLUMN(AI$2)/5)+2,FALSE)*SUMIFS('IEA-MethaneAbatement-US'!$M:$M,'IEA-MethaneAbatement-US'!$N:$N,"&lt;"&amp;$B50,'IEA-MethaneAbatement-US'!$N:$N,"&gt;="&amp;$A50,'IEA-MethaneAbatement-US'!$L:$L,$B$1))+(VLOOKUP($C$1,'Multipliers and Adjustments'!$A$70:$I$86,TRUNC(COLUMN(AI$2)/5)+2,FALSE)*SUMIFS('IEA-MethaneAbatement-US'!$M:$M,'IEA-MethaneAbatement-US'!$N:$N,"&lt;"&amp;$B50,'IEA-MethaneAbatement-US'!$N:$N,"&gt;="&amp;$A50,'IEA-MethaneAbatement-US'!$L:$L,$C$1))+(VLOOKUP($D$1,'Multipliers and Adjustments'!$A$70:$I$86,TRUNC(COLUMN(AI$2)/5)+2,FALSE)*SUMIFS('IEA-MethaneAbatement-US'!$M:$M,'IEA-MethaneAbatement-US'!$N:$N,"&lt;"&amp;$B50,'IEA-MethaneAbatement-US'!$N:$N,"&gt;="&amp;$A50,'IEA-MethaneAbatement-US'!$L:$L,$D$1)))*'State Downscaling Multipliers'!$B$7*(1+'EPA to IEA Scaling'!AM$10)</f>
        <v>0</v>
      </c>
      <c r="AJ50" s="165">
        <f>((VLOOKUP($B$1,'Multipliers and Adjustments'!$A$70:$I$86,TRUNC(COLUMN(AJ$2)/5)+2,FALSE)*SUMIFS('IEA-MethaneAbatement-US'!$M:$M,'IEA-MethaneAbatement-US'!$N:$N,"&lt;"&amp;$B50,'IEA-MethaneAbatement-US'!$N:$N,"&gt;="&amp;$A50,'IEA-MethaneAbatement-US'!$L:$L,$B$1))+(VLOOKUP($C$1,'Multipliers and Adjustments'!$A$70:$I$86,TRUNC(COLUMN(AJ$2)/5)+2,FALSE)*SUMIFS('IEA-MethaneAbatement-US'!$M:$M,'IEA-MethaneAbatement-US'!$N:$N,"&lt;"&amp;$B50,'IEA-MethaneAbatement-US'!$N:$N,"&gt;="&amp;$A50,'IEA-MethaneAbatement-US'!$L:$L,$C$1))+(VLOOKUP($D$1,'Multipliers and Adjustments'!$A$70:$I$86,TRUNC(COLUMN(AJ$2)/5)+2,FALSE)*SUMIFS('IEA-MethaneAbatement-US'!$M:$M,'IEA-MethaneAbatement-US'!$N:$N,"&lt;"&amp;$B50,'IEA-MethaneAbatement-US'!$N:$N,"&gt;="&amp;$A50,'IEA-MethaneAbatement-US'!$L:$L,$D$1)))*'State Downscaling Multipliers'!$B$7*(1+'EPA to IEA Scaling'!AN$10)</f>
        <v>0</v>
      </c>
      <c r="AK50" s="165">
        <f>((VLOOKUP($B$1,'Multipliers and Adjustments'!$A$70:$I$86,TRUNC(COLUMN(AK$2)/5)+2,FALSE)*SUMIFS('IEA-MethaneAbatement-US'!$M:$M,'IEA-MethaneAbatement-US'!$N:$N,"&lt;"&amp;$B50,'IEA-MethaneAbatement-US'!$N:$N,"&gt;="&amp;$A50,'IEA-MethaneAbatement-US'!$L:$L,$B$1))+(VLOOKUP($C$1,'Multipliers and Adjustments'!$A$70:$I$86,TRUNC(COLUMN(AK$2)/5)+2,FALSE)*SUMIFS('IEA-MethaneAbatement-US'!$M:$M,'IEA-MethaneAbatement-US'!$N:$N,"&lt;"&amp;$B50,'IEA-MethaneAbatement-US'!$N:$N,"&gt;="&amp;$A50,'IEA-MethaneAbatement-US'!$L:$L,$C$1))+(VLOOKUP($D$1,'Multipliers and Adjustments'!$A$70:$I$86,TRUNC(COLUMN(AK$2)/5)+2,FALSE)*SUMIFS('IEA-MethaneAbatement-US'!$M:$M,'IEA-MethaneAbatement-US'!$N:$N,"&lt;"&amp;$B50,'IEA-MethaneAbatement-US'!$N:$N,"&gt;="&amp;$A50,'IEA-MethaneAbatement-US'!$L:$L,$D$1)))*'State Downscaling Multipliers'!$B$7*(1+'EPA to IEA Scaling'!AO$10)</f>
        <v>0</v>
      </c>
      <c r="AL50" s="167">
        <f>((VLOOKUP($B$1,'Multipliers and Adjustments'!$A$70:$I$86,TRUNC(COLUMN(AL$2)/5)+2,FALSE)*SUMIFS('IEA-MethaneAbatement-US'!$M:$M,'IEA-MethaneAbatement-US'!$N:$N,"&lt;"&amp;$B50,'IEA-MethaneAbatement-US'!$N:$N,"&gt;="&amp;$A50,'IEA-MethaneAbatement-US'!$L:$L,$B$1))+(VLOOKUP($C$1,'Multipliers and Adjustments'!$A$70:$I$86,TRUNC(COLUMN(AL$2)/5)+2,FALSE)*SUMIFS('IEA-MethaneAbatement-US'!$M:$M,'IEA-MethaneAbatement-US'!$N:$N,"&lt;"&amp;$B50,'IEA-MethaneAbatement-US'!$N:$N,"&gt;="&amp;$A50,'IEA-MethaneAbatement-US'!$L:$L,$C$1))+(VLOOKUP($D$1,'Multipliers and Adjustments'!$A$70:$I$86,TRUNC(COLUMN(AL$2)/5)+2,FALSE)*SUMIFS('IEA-MethaneAbatement-US'!$M:$M,'IEA-MethaneAbatement-US'!$N:$N,"&lt;"&amp;$B50,'IEA-MethaneAbatement-US'!$N:$N,"&gt;="&amp;$A50,'IEA-MethaneAbatement-US'!$L:$L,$D$1)))*'State Downscaling Multipliers'!$B$7*(1+'EPA to IEA Scaling'!AP$10)</f>
        <v>0</v>
      </c>
    </row>
    <row r="51" spans="1:38" ht="15.75" customHeight="1" x14ac:dyDescent="0.25">
      <c r="A51" s="49">
        <f t="shared" si="3"/>
        <v>400</v>
      </c>
      <c r="B51" s="49">
        <f t="shared" si="5"/>
        <v>450</v>
      </c>
      <c r="C51" s="165">
        <f>((VLOOKUP($B$1,'Multipliers and Adjustments'!$A$70:$I$86,TRUNC(COLUMN(C$2)/5)+2,FALSE)*SUMIFS('IEA-MethaneAbatement-US'!$M:$M,'IEA-MethaneAbatement-US'!$N:$N,"&lt;"&amp;$B51,'IEA-MethaneAbatement-US'!$N:$N,"&gt;="&amp;$A51,'IEA-MethaneAbatement-US'!$L:$L,$B$1))+(VLOOKUP($C$1,'Multipliers and Adjustments'!$A$70:$I$86,TRUNC(COLUMN(C$2)/5)+2,FALSE)*SUMIFS('IEA-MethaneAbatement-US'!$M:$M,'IEA-MethaneAbatement-US'!$N:$N,"&lt;"&amp;$B51,'IEA-MethaneAbatement-US'!$N:$N,"&gt;="&amp;$A51,'IEA-MethaneAbatement-US'!$L:$L,$C$1))+(VLOOKUP($D$1,'Multipliers and Adjustments'!$A$70:$I$86,TRUNC(COLUMN(C$2)/5)+2,FALSE)*SUMIFS('IEA-MethaneAbatement-US'!$M:$M,'IEA-MethaneAbatement-US'!$N:$N,"&lt;"&amp;$B51,'IEA-MethaneAbatement-US'!$N:$N,"&gt;="&amp;$A51,'IEA-MethaneAbatement-US'!$L:$L,$D$1)))*'State Downscaling Multipliers'!$B$7*(1+'EPA to IEA Scaling'!G$10)</f>
        <v>0</v>
      </c>
      <c r="D51" s="165">
        <f>((VLOOKUP($B$1,'Multipliers and Adjustments'!$A$70:$I$86,TRUNC(COLUMN(D$2)/5)+2,FALSE)*SUMIFS('IEA-MethaneAbatement-US'!$M:$M,'IEA-MethaneAbatement-US'!$N:$N,"&lt;"&amp;$B51,'IEA-MethaneAbatement-US'!$N:$N,"&gt;="&amp;$A51,'IEA-MethaneAbatement-US'!$L:$L,$B$1))+(VLOOKUP($C$1,'Multipliers and Adjustments'!$A$70:$I$86,TRUNC(COLUMN(D$2)/5)+2,FALSE)*SUMIFS('IEA-MethaneAbatement-US'!$M:$M,'IEA-MethaneAbatement-US'!$N:$N,"&lt;"&amp;$B51,'IEA-MethaneAbatement-US'!$N:$N,"&gt;="&amp;$A51,'IEA-MethaneAbatement-US'!$L:$L,$C$1))+(VLOOKUP($D$1,'Multipliers and Adjustments'!$A$70:$I$86,TRUNC(COLUMN(D$2)/5)+2,FALSE)*SUMIFS('IEA-MethaneAbatement-US'!$M:$M,'IEA-MethaneAbatement-US'!$N:$N,"&lt;"&amp;$B51,'IEA-MethaneAbatement-US'!$N:$N,"&gt;="&amp;$A51,'IEA-MethaneAbatement-US'!$L:$L,$D$1)))*'State Downscaling Multipliers'!$B$7*(1+'EPA to IEA Scaling'!H$10)</f>
        <v>0</v>
      </c>
      <c r="E51" s="165">
        <f>((VLOOKUP($B$1,'Multipliers and Adjustments'!$A$70:$I$86,TRUNC(COLUMN(E$2)/5)+2,FALSE)*SUMIFS('IEA-MethaneAbatement-US'!$M:$M,'IEA-MethaneAbatement-US'!$N:$N,"&lt;"&amp;$B51,'IEA-MethaneAbatement-US'!$N:$N,"&gt;="&amp;$A51,'IEA-MethaneAbatement-US'!$L:$L,$B$1))+(VLOOKUP($C$1,'Multipliers and Adjustments'!$A$70:$I$86,TRUNC(COLUMN(E$2)/5)+2,FALSE)*SUMIFS('IEA-MethaneAbatement-US'!$M:$M,'IEA-MethaneAbatement-US'!$N:$N,"&lt;"&amp;$B51,'IEA-MethaneAbatement-US'!$N:$N,"&gt;="&amp;$A51,'IEA-MethaneAbatement-US'!$L:$L,$C$1))+(VLOOKUP($D$1,'Multipliers and Adjustments'!$A$70:$I$86,TRUNC(COLUMN(E$2)/5)+2,FALSE)*SUMIFS('IEA-MethaneAbatement-US'!$M:$M,'IEA-MethaneAbatement-US'!$N:$N,"&lt;"&amp;$B51,'IEA-MethaneAbatement-US'!$N:$N,"&gt;="&amp;$A51,'IEA-MethaneAbatement-US'!$L:$L,$D$1)))*'State Downscaling Multipliers'!$B$7*(1+'EPA to IEA Scaling'!I$10)</f>
        <v>0</v>
      </c>
      <c r="F51" s="165">
        <f>((VLOOKUP($B$1,'Multipliers and Adjustments'!$A$70:$I$86,TRUNC(COLUMN(F$2)/5)+2,FALSE)*SUMIFS('IEA-MethaneAbatement-US'!$M:$M,'IEA-MethaneAbatement-US'!$N:$N,"&lt;"&amp;$B51,'IEA-MethaneAbatement-US'!$N:$N,"&gt;="&amp;$A51,'IEA-MethaneAbatement-US'!$L:$L,$B$1))+(VLOOKUP($C$1,'Multipliers and Adjustments'!$A$70:$I$86,TRUNC(COLUMN(F$2)/5)+2,FALSE)*SUMIFS('IEA-MethaneAbatement-US'!$M:$M,'IEA-MethaneAbatement-US'!$N:$N,"&lt;"&amp;$B51,'IEA-MethaneAbatement-US'!$N:$N,"&gt;="&amp;$A51,'IEA-MethaneAbatement-US'!$L:$L,$C$1))+(VLOOKUP($D$1,'Multipliers and Adjustments'!$A$70:$I$86,TRUNC(COLUMN(F$2)/5)+2,FALSE)*SUMIFS('IEA-MethaneAbatement-US'!$M:$M,'IEA-MethaneAbatement-US'!$N:$N,"&lt;"&amp;$B51,'IEA-MethaneAbatement-US'!$N:$N,"&gt;="&amp;$A51,'IEA-MethaneAbatement-US'!$L:$L,$D$1)))*'State Downscaling Multipliers'!$B$7*(1+'EPA to IEA Scaling'!J$10)</f>
        <v>0</v>
      </c>
      <c r="G51" s="166">
        <f>((VLOOKUP($B$1,'Multipliers and Adjustments'!$A$70:$I$86,TRUNC(COLUMN(G$2)/5)+2,FALSE)*SUMIFS('IEA-MethaneAbatement-US'!$M:$M,'IEA-MethaneAbatement-US'!$N:$N,"&lt;"&amp;$B51,'IEA-MethaneAbatement-US'!$N:$N,"&gt;="&amp;$A51,'IEA-MethaneAbatement-US'!$L:$L,$B$1))+(VLOOKUP($C$1,'Multipliers and Adjustments'!$A$70:$I$86,TRUNC(COLUMN(G$2)/5)+2,FALSE)*SUMIFS('IEA-MethaneAbatement-US'!$M:$M,'IEA-MethaneAbatement-US'!$N:$N,"&lt;"&amp;$B51,'IEA-MethaneAbatement-US'!$N:$N,"&gt;="&amp;$A51,'IEA-MethaneAbatement-US'!$L:$L,$C$1))+(VLOOKUP($D$1,'Multipliers and Adjustments'!$A$70:$I$86,TRUNC(COLUMN(G$2)/5)+2,FALSE)*SUMIFS('IEA-MethaneAbatement-US'!$M:$M,'IEA-MethaneAbatement-US'!$N:$N,"&lt;"&amp;$B51,'IEA-MethaneAbatement-US'!$N:$N,"&gt;="&amp;$A51,'IEA-MethaneAbatement-US'!$L:$L,$D$1)))*'State Downscaling Multipliers'!$B$7*(1+'EPA to IEA Scaling'!K$10)</f>
        <v>0</v>
      </c>
      <c r="H51" s="167">
        <f>((VLOOKUP($B$1,'Multipliers and Adjustments'!$A$70:$I$86,TRUNC(COLUMN(H$2)/5)+2,FALSE)*SUMIFS('IEA-MethaneAbatement-US'!$M:$M,'IEA-MethaneAbatement-US'!$N:$N,"&lt;"&amp;$B51,'IEA-MethaneAbatement-US'!$N:$N,"&gt;="&amp;$A51,'IEA-MethaneAbatement-US'!$L:$L,$B$1))+(VLOOKUP($C$1,'Multipliers and Adjustments'!$A$70:$I$86,TRUNC(COLUMN(H$2)/5)+2,FALSE)*SUMIFS('IEA-MethaneAbatement-US'!$M:$M,'IEA-MethaneAbatement-US'!$N:$N,"&lt;"&amp;$B51,'IEA-MethaneAbatement-US'!$N:$N,"&gt;="&amp;$A51,'IEA-MethaneAbatement-US'!$L:$L,$C$1))+(VLOOKUP($D$1,'Multipliers and Adjustments'!$A$70:$I$86,TRUNC(COLUMN(H$2)/5)+2,FALSE)*SUMIFS('IEA-MethaneAbatement-US'!$M:$M,'IEA-MethaneAbatement-US'!$N:$N,"&lt;"&amp;$B51,'IEA-MethaneAbatement-US'!$N:$N,"&gt;="&amp;$A51,'IEA-MethaneAbatement-US'!$L:$L,$D$1)))*'State Downscaling Multipliers'!$B$7*(1+'EPA to IEA Scaling'!L$10)</f>
        <v>0</v>
      </c>
      <c r="I51" s="165">
        <f>((VLOOKUP($B$1,'Multipliers and Adjustments'!$A$70:$I$86,TRUNC(COLUMN(I$2)/5)+2,FALSE)*SUMIFS('IEA-MethaneAbatement-US'!$M:$M,'IEA-MethaneAbatement-US'!$N:$N,"&lt;"&amp;$B51,'IEA-MethaneAbatement-US'!$N:$N,"&gt;="&amp;$A51,'IEA-MethaneAbatement-US'!$L:$L,$B$1))+(VLOOKUP($C$1,'Multipliers and Adjustments'!$A$70:$I$86,TRUNC(COLUMN(I$2)/5)+2,FALSE)*SUMIFS('IEA-MethaneAbatement-US'!$M:$M,'IEA-MethaneAbatement-US'!$N:$N,"&lt;"&amp;$B51,'IEA-MethaneAbatement-US'!$N:$N,"&gt;="&amp;$A51,'IEA-MethaneAbatement-US'!$L:$L,$C$1))+(VLOOKUP($D$1,'Multipliers and Adjustments'!$A$70:$I$86,TRUNC(COLUMN(I$2)/5)+2,FALSE)*SUMIFS('IEA-MethaneAbatement-US'!$M:$M,'IEA-MethaneAbatement-US'!$N:$N,"&lt;"&amp;$B51,'IEA-MethaneAbatement-US'!$N:$N,"&gt;="&amp;$A51,'IEA-MethaneAbatement-US'!$L:$L,$D$1)))*'State Downscaling Multipliers'!$B$7*(1+'EPA to IEA Scaling'!M$10)</f>
        <v>0</v>
      </c>
      <c r="J51" s="165">
        <f>((VLOOKUP($B$1,'Multipliers and Adjustments'!$A$70:$I$86,TRUNC(COLUMN(J$2)/5)+2,FALSE)*SUMIFS('IEA-MethaneAbatement-US'!$M:$M,'IEA-MethaneAbatement-US'!$N:$N,"&lt;"&amp;$B51,'IEA-MethaneAbatement-US'!$N:$N,"&gt;="&amp;$A51,'IEA-MethaneAbatement-US'!$L:$L,$B$1))+(VLOOKUP($C$1,'Multipliers and Adjustments'!$A$70:$I$86,TRUNC(COLUMN(J$2)/5)+2,FALSE)*SUMIFS('IEA-MethaneAbatement-US'!$M:$M,'IEA-MethaneAbatement-US'!$N:$N,"&lt;"&amp;$B51,'IEA-MethaneAbatement-US'!$N:$N,"&gt;="&amp;$A51,'IEA-MethaneAbatement-US'!$L:$L,$C$1))+(VLOOKUP($D$1,'Multipliers and Adjustments'!$A$70:$I$86,TRUNC(COLUMN(J$2)/5)+2,FALSE)*SUMIFS('IEA-MethaneAbatement-US'!$M:$M,'IEA-MethaneAbatement-US'!$N:$N,"&lt;"&amp;$B51,'IEA-MethaneAbatement-US'!$N:$N,"&gt;="&amp;$A51,'IEA-MethaneAbatement-US'!$L:$L,$D$1)))*'State Downscaling Multipliers'!$B$7*(1+'EPA to IEA Scaling'!N$10)</f>
        <v>0</v>
      </c>
      <c r="K51" s="165">
        <f>((VLOOKUP($B$1,'Multipliers and Adjustments'!$A$70:$I$86,TRUNC(COLUMN(K$2)/5)+2,FALSE)*SUMIFS('IEA-MethaneAbatement-US'!$M:$M,'IEA-MethaneAbatement-US'!$N:$N,"&lt;"&amp;$B51,'IEA-MethaneAbatement-US'!$N:$N,"&gt;="&amp;$A51,'IEA-MethaneAbatement-US'!$L:$L,$B$1))+(VLOOKUP($C$1,'Multipliers and Adjustments'!$A$70:$I$86,TRUNC(COLUMN(K$2)/5)+2,FALSE)*SUMIFS('IEA-MethaneAbatement-US'!$M:$M,'IEA-MethaneAbatement-US'!$N:$N,"&lt;"&amp;$B51,'IEA-MethaneAbatement-US'!$N:$N,"&gt;="&amp;$A51,'IEA-MethaneAbatement-US'!$L:$L,$C$1))+(VLOOKUP($D$1,'Multipliers and Adjustments'!$A$70:$I$86,TRUNC(COLUMN(K$2)/5)+2,FALSE)*SUMIFS('IEA-MethaneAbatement-US'!$M:$M,'IEA-MethaneAbatement-US'!$N:$N,"&lt;"&amp;$B51,'IEA-MethaneAbatement-US'!$N:$N,"&gt;="&amp;$A51,'IEA-MethaneAbatement-US'!$L:$L,$D$1)))*'State Downscaling Multipliers'!$B$7*(1+'EPA to IEA Scaling'!O$10)</f>
        <v>0</v>
      </c>
      <c r="L51" s="165">
        <f>((VLOOKUP($B$1,'Multipliers and Adjustments'!$A$70:$I$86,TRUNC(COLUMN(L$2)/5)+2,FALSE)*SUMIFS('IEA-MethaneAbatement-US'!$M:$M,'IEA-MethaneAbatement-US'!$N:$N,"&lt;"&amp;$B51,'IEA-MethaneAbatement-US'!$N:$N,"&gt;="&amp;$A51,'IEA-MethaneAbatement-US'!$L:$L,$B$1))+(VLOOKUP($C$1,'Multipliers and Adjustments'!$A$70:$I$86,TRUNC(COLUMN(L$2)/5)+2,FALSE)*SUMIFS('IEA-MethaneAbatement-US'!$M:$M,'IEA-MethaneAbatement-US'!$N:$N,"&lt;"&amp;$B51,'IEA-MethaneAbatement-US'!$N:$N,"&gt;="&amp;$A51,'IEA-MethaneAbatement-US'!$L:$L,$C$1))+(VLOOKUP($D$1,'Multipliers and Adjustments'!$A$70:$I$86,TRUNC(COLUMN(L$2)/5)+2,FALSE)*SUMIFS('IEA-MethaneAbatement-US'!$M:$M,'IEA-MethaneAbatement-US'!$N:$N,"&lt;"&amp;$B51,'IEA-MethaneAbatement-US'!$N:$N,"&gt;="&amp;$A51,'IEA-MethaneAbatement-US'!$L:$L,$D$1)))*'State Downscaling Multipliers'!$B$7*(1+'EPA to IEA Scaling'!P$10)</f>
        <v>0</v>
      </c>
      <c r="M51" s="167">
        <f>((VLOOKUP($B$1,'Multipliers and Adjustments'!$A$70:$I$86,TRUNC(COLUMN(M$2)/5)+2,FALSE)*SUMIFS('IEA-MethaneAbatement-US'!$M:$M,'IEA-MethaneAbatement-US'!$N:$N,"&lt;"&amp;$B51,'IEA-MethaneAbatement-US'!$N:$N,"&gt;="&amp;$A51,'IEA-MethaneAbatement-US'!$L:$L,$B$1))+(VLOOKUP($C$1,'Multipliers and Adjustments'!$A$70:$I$86,TRUNC(COLUMN(M$2)/5)+2,FALSE)*SUMIFS('IEA-MethaneAbatement-US'!$M:$M,'IEA-MethaneAbatement-US'!$N:$N,"&lt;"&amp;$B51,'IEA-MethaneAbatement-US'!$N:$N,"&gt;="&amp;$A51,'IEA-MethaneAbatement-US'!$L:$L,$C$1))+(VLOOKUP($D$1,'Multipliers and Adjustments'!$A$70:$I$86,TRUNC(COLUMN(M$2)/5)+2,FALSE)*SUMIFS('IEA-MethaneAbatement-US'!$M:$M,'IEA-MethaneAbatement-US'!$N:$N,"&lt;"&amp;$B51,'IEA-MethaneAbatement-US'!$N:$N,"&gt;="&amp;$A51,'IEA-MethaneAbatement-US'!$L:$L,$D$1)))*'State Downscaling Multipliers'!$B$7*(1+'EPA to IEA Scaling'!Q$10)</f>
        <v>0</v>
      </c>
      <c r="N51" s="165">
        <f>((VLOOKUP($B$1,'Multipliers and Adjustments'!$A$70:$I$86,TRUNC(COLUMN(N$2)/5)+2,FALSE)*SUMIFS('IEA-MethaneAbatement-US'!$M:$M,'IEA-MethaneAbatement-US'!$N:$N,"&lt;"&amp;$B51,'IEA-MethaneAbatement-US'!$N:$N,"&gt;="&amp;$A51,'IEA-MethaneAbatement-US'!$L:$L,$B$1))+(VLOOKUP($C$1,'Multipliers and Adjustments'!$A$70:$I$86,TRUNC(COLUMN(N$2)/5)+2,FALSE)*SUMIFS('IEA-MethaneAbatement-US'!$M:$M,'IEA-MethaneAbatement-US'!$N:$N,"&lt;"&amp;$B51,'IEA-MethaneAbatement-US'!$N:$N,"&gt;="&amp;$A51,'IEA-MethaneAbatement-US'!$L:$L,$C$1))+(VLOOKUP($D$1,'Multipliers and Adjustments'!$A$70:$I$86,TRUNC(COLUMN(N$2)/5)+2,FALSE)*SUMIFS('IEA-MethaneAbatement-US'!$M:$M,'IEA-MethaneAbatement-US'!$N:$N,"&lt;"&amp;$B51,'IEA-MethaneAbatement-US'!$N:$N,"&gt;="&amp;$A51,'IEA-MethaneAbatement-US'!$L:$L,$D$1)))*'State Downscaling Multipliers'!$B$7*(1+'EPA to IEA Scaling'!R$10)</f>
        <v>0</v>
      </c>
      <c r="O51" s="165">
        <f>((VLOOKUP($B$1,'Multipliers and Adjustments'!$A$70:$I$86,TRUNC(COLUMN(O$2)/5)+2,FALSE)*SUMIFS('IEA-MethaneAbatement-US'!$M:$M,'IEA-MethaneAbatement-US'!$N:$N,"&lt;"&amp;$B51,'IEA-MethaneAbatement-US'!$N:$N,"&gt;="&amp;$A51,'IEA-MethaneAbatement-US'!$L:$L,$B$1))+(VLOOKUP($C$1,'Multipliers and Adjustments'!$A$70:$I$86,TRUNC(COLUMN(O$2)/5)+2,FALSE)*SUMIFS('IEA-MethaneAbatement-US'!$M:$M,'IEA-MethaneAbatement-US'!$N:$N,"&lt;"&amp;$B51,'IEA-MethaneAbatement-US'!$N:$N,"&gt;="&amp;$A51,'IEA-MethaneAbatement-US'!$L:$L,$C$1))+(VLOOKUP($D$1,'Multipliers and Adjustments'!$A$70:$I$86,TRUNC(COLUMN(O$2)/5)+2,FALSE)*SUMIFS('IEA-MethaneAbatement-US'!$M:$M,'IEA-MethaneAbatement-US'!$N:$N,"&lt;"&amp;$B51,'IEA-MethaneAbatement-US'!$N:$N,"&gt;="&amp;$A51,'IEA-MethaneAbatement-US'!$L:$L,$D$1)))*'State Downscaling Multipliers'!$B$7*(1+'EPA to IEA Scaling'!S$10)</f>
        <v>0</v>
      </c>
      <c r="P51" s="165">
        <f>((VLOOKUP($B$1,'Multipliers and Adjustments'!$A$70:$I$86,TRUNC(COLUMN(P$2)/5)+2,FALSE)*SUMIFS('IEA-MethaneAbatement-US'!$M:$M,'IEA-MethaneAbatement-US'!$N:$N,"&lt;"&amp;$B51,'IEA-MethaneAbatement-US'!$N:$N,"&gt;="&amp;$A51,'IEA-MethaneAbatement-US'!$L:$L,$B$1))+(VLOOKUP($C$1,'Multipliers and Adjustments'!$A$70:$I$86,TRUNC(COLUMN(P$2)/5)+2,FALSE)*SUMIFS('IEA-MethaneAbatement-US'!$M:$M,'IEA-MethaneAbatement-US'!$N:$N,"&lt;"&amp;$B51,'IEA-MethaneAbatement-US'!$N:$N,"&gt;="&amp;$A51,'IEA-MethaneAbatement-US'!$L:$L,$C$1))+(VLOOKUP($D$1,'Multipliers and Adjustments'!$A$70:$I$86,TRUNC(COLUMN(P$2)/5)+2,FALSE)*SUMIFS('IEA-MethaneAbatement-US'!$M:$M,'IEA-MethaneAbatement-US'!$N:$N,"&lt;"&amp;$B51,'IEA-MethaneAbatement-US'!$N:$N,"&gt;="&amp;$A51,'IEA-MethaneAbatement-US'!$L:$L,$D$1)))*'State Downscaling Multipliers'!$B$7*(1+'EPA to IEA Scaling'!T$10)</f>
        <v>0</v>
      </c>
      <c r="Q51" s="165">
        <f>((VLOOKUP($B$1,'Multipliers and Adjustments'!$A$70:$I$86,TRUNC(COLUMN(Q$2)/5)+2,FALSE)*SUMIFS('IEA-MethaneAbatement-US'!$M:$M,'IEA-MethaneAbatement-US'!$N:$N,"&lt;"&amp;$B51,'IEA-MethaneAbatement-US'!$N:$N,"&gt;="&amp;$A51,'IEA-MethaneAbatement-US'!$L:$L,$B$1))+(VLOOKUP($C$1,'Multipliers and Adjustments'!$A$70:$I$86,TRUNC(COLUMN(Q$2)/5)+2,FALSE)*SUMIFS('IEA-MethaneAbatement-US'!$M:$M,'IEA-MethaneAbatement-US'!$N:$N,"&lt;"&amp;$B51,'IEA-MethaneAbatement-US'!$N:$N,"&gt;="&amp;$A51,'IEA-MethaneAbatement-US'!$L:$L,$C$1))+(VLOOKUP($D$1,'Multipliers and Adjustments'!$A$70:$I$86,TRUNC(COLUMN(Q$2)/5)+2,FALSE)*SUMIFS('IEA-MethaneAbatement-US'!$M:$M,'IEA-MethaneAbatement-US'!$N:$N,"&lt;"&amp;$B51,'IEA-MethaneAbatement-US'!$N:$N,"&gt;="&amp;$A51,'IEA-MethaneAbatement-US'!$L:$L,$D$1)))*'State Downscaling Multipliers'!$B$7*(1+'EPA to IEA Scaling'!U$10)</f>
        <v>0</v>
      </c>
      <c r="R51" s="167">
        <f>((VLOOKUP($B$1,'Multipliers and Adjustments'!$A$70:$I$86,TRUNC(COLUMN(R$2)/5)+2,FALSE)*SUMIFS('IEA-MethaneAbatement-US'!$M:$M,'IEA-MethaneAbatement-US'!$N:$N,"&lt;"&amp;$B51,'IEA-MethaneAbatement-US'!$N:$N,"&gt;="&amp;$A51,'IEA-MethaneAbatement-US'!$L:$L,$B$1))+(VLOOKUP($C$1,'Multipliers and Adjustments'!$A$70:$I$86,TRUNC(COLUMN(R$2)/5)+2,FALSE)*SUMIFS('IEA-MethaneAbatement-US'!$M:$M,'IEA-MethaneAbatement-US'!$N:$N,"&lt;"&amp;$B51,'IEA-MethaneAbatement-US'!$N:$N,"&gt;="&amp;$A51,'IEA-MethaneAbatement-US'!$L:$L,$C$1))+(VLOOKUP($D$1,'Multipliers and Adjustments'!$A$70:$I$86,TRUNC(COLUMN(R$2)/5)+2,FALSE)*SUMIFS('IEA-MethaneAbatement-US'!$M:$M,'IEA-MethaneAbatement-US'!$N:$N,"&lt;"&amp;$B51,'IEA-MethaneAbatement-US'!$N:$N,"&gt;="&amp;$A51,'IEA-MethaneAbatement-US'!$L:$L,$D$1)))*'State Downscaling Multipliers'!$B$7*(1+'EPA to IEA Scaling'!V$10)</f>
        <v>0</v>
      </c>
      <c r="S51" s="165">
        <f>((VLOOKUP($B$1,'Multipliers and Adjustments'!$A$70:$I$86,TRUNC(COLUMN(S$2)/5)+2,FALSE)*SUMIFS('IEA-MethaneAbatement-US'!$M:$M,'IEA-MethaneAbatement-US'!$N:$N,"&lt;"&amp;$B51,'IEA-MethaneAbatement-US'!$N:$N,"&gt;="&amp;$A51,'IEA-MethaneAbatement-US'!$L:$L,$B$1))+(VLOOKUP($C$1,'Multipliers and Adjustments'!$A$70:$I$86,TRUNC(COLUMN(S$2)/5)+2,FALSE)*SUMIFS('IEA-MethaneAbatement-US'!$M:$M,'IEA-MethaneAbatement-US'!$N:$N,"&lt;"&amp;$B51,'IEA-MethaneAbatement-US'!$N:$N,"&gt;="&amp;$A51,'IEA-MethaneAbatement-US'!$L:$L,$C$1))+(VLOOKUP($D$1,'Multipliers and Adjustments'!$A$70:$I$86,TRUNC(COLUMN(S$2)/5)+2,FALSE)*SUMIFS('IEA-MethaneAbatement-US'!$M:$M,'IEA-MethaneAbatement-US'!$N:$N,"&lt;"&amp;$B51,'IEA-MethaneAbatement-US'!$N:$N,"&gt;="&amp;$A51,'IEA-MethaneAbatement-US'!$L:$L,$D$1)))*'State Downscaling Multipliers'!$B$7*(1+'EPA to IEA Scaling'!W$10)</f>
        <v>0</v>
      </c>
      <c r="T51" s="165">
        <f>((VLOOKUP($B$1,'Multipliers and Adjustments'!$A$70:$I$86,TRUNC(COLUMN(T$2)/5)+2,FALSE)*SUMIFS('IEA-MethaneAbatement-US'!$M:$M,'IEA-MethaneAbatement-US'!$N:$N,"&lt;"&amp;$B51,'IEA-MethaneAbatement-US'!$N:$N,"&gt;="&amp;$A51,'IEA-MethaneAbatement-US'!$L:$L,$B$1))+(VLOOKUP($C$1,'Multipliers and Adjustments'!$A$70:$I$86,TRUNC(COLUMN(T$2)/5)+2,FALSE)*SUMIFS('IEA-MethaneAbatement-US'!$M:$M,'IEA-MethaneAbatement-US'!$N:$N,"&lt;"&amp;$B51,'IEA-MethaneAbatement-US'!$N:$N,"&gt;="&amp;$A51,'IEA-MethaneAbatement-US'!$L:$L,$C$1))+(VLOOKUP($D$1,'Multipliers and Adjustments'!$A$70:$I$86,TRUNC(COLUMN(T$2)/5)+2,FALSE)*SUMIFS('IEA-MethaneAbatement-US'!$M:$M,'IEA-MethaneAbatement-US'!$N:$N,"&lt;"&amp;$B51,'IEA-MethaneAbatement-US'!$N:$N,"&gt;="&amp;$A51,'IEA-MethaneAbatement-US'!$L:$L,$D$1)))*'State Downscaling Multipliers'!$B$7*(1+'EPA to IEA Scaling'!X$10)</f>
        <v>0</v>
      </c>
      <c r="U51" s="165">
        <f>((VLOOKUP($B$1,'Multipliers and Adjustments'!$A$70:$I$86,TRUNC(COLUMN(U$2)/5)+2,FALSE)*SUMIFS('IEA-MethaneAbatement-US'!$M:$M,'IEA-MethaneAbatement-US'!$N:$N,"&lt;"&amp;$B51,'IEA-MethaneAbatement-US'!$N:$N,"&gt;="&amp;$A51,'IEA-MethaneAbatement-US'!$L:$L,$B$1))+(VLOOKUP($C$1,'Multipliers and Adjustments'!$A$70:$I$86,TRUNC(COLUMN(U$2)/5)+2,FALSE)*SUMIFS('IEA-MethaneAbatement-US'!$M:$M,'IEA-MethaneAbatement-US'!$N:$N,"&lt;"&amp;$B51,'IEA-MethaneAbatement-US'!$N:$N,"&gt;="&amp;$A51,'IEA-MethaneAbatement-US'!$L:$L,$C$1))+(VLOOKUP($D$1,'Multipliers and Adjustments'!$A$70:$I$86,TRUNC(COLUMN(U$2)/5)+2,FALSE)*SUMIFS('IEA-MethaneAbatement-US'!$M:$M,'IEA-MethaneAbatement-US'!$N:$N,"&lt;"&amp;$B51,'IEA-MethaneAbatement-US'!$N:$N,"&gt;="&amp;$A51,'IEA-MethaneAbatement-US'!$L:$L,$D$1)))*'State Downscaling Multipliers'!$B$7*(1+'EPA to IEA Scaling'!Y$10)</f>
        <v>0</v>
      </c>
      <c r="V51" s="165">
        <f>((VLOOKUP($B$1,'Multipliers and Adjustments'!$A$70:$I$86,TRUNC(COLUMN(V$2)/5)+2,FALSE)*SUMIFS('IEA-MethaneAbatement-US'!$M:$M,'IEA-MethaneAbatement-US'!$N:$N,"&lt;"&amp;$B51,'IEA-MethaneAbatement-US'!$N:$N,"&gt;="&amp;$A51,'IEA-MethaneAbatement-US'!$L:$L,$B$1))+(VLOOKUP($C$1,'Multipliers and Adjustments'!$A$70:$I$86,TRUNC(COLUMN(V$2)/5)+2,FALSE)*SUMIFS('IEA-MethaneAbatement-US'!$M:$M,'IEA-MethaneAbatement-US'!$N:$N,"&lt;"&amp;$B51,'IEA-MethaneAbatement-US'!$N:$N,"&gt;="&amp;$A51,'IEA-MethaneAbatement-US'!$L:$L,$C$1))+(VLOOKUP($D$1,'Multipliers and Adjustments'!$A$70:$I$86,TRUNC(COLUMN(V$2)/5)+2,FALSE)*SUMIFS('IEA-MethaneAbatement-US'!$M:$M,'IEA-MethaneAbatement-US'!$N:$N,"&lt;"&amp;$B51,'IEA-MethaneAbatement-US'!$N:$N,"&gt;="&amp;$A51,'IEA-MethaneAbatement-US'!$L:$L,$D$1)))*'State Downscaling Multipliers'!$B$7*(1+'EPA to IEA Scaling'!Z$10)</f>
        <v>0</v>
      </c>
      <c r="W51" s="167">
        <f>((VLOOKUP($B$1,'Multipliers and Adjustments'!$A$70:$I$86,TRUNC(COLUMN(W$2)/5)+2,FALSE)*SUMIFS('IEA-MethaneAbatement-US'!$M:$M,'IEA-MethaneAbatement-US'!$N:$N,"&lt;"&amp;$B51,'IEA-MethaneAbatement-US'!$N:$N,"&gt;="&amp;$A51,'IEA-MethaneAbatement-US'!$L:$L,$B$1))+(VLOOKUP($C$1,'Multipliers and Adjustments'!$A$70:$I$86,TRUNC(COLUMN(W$2)/5)+2,FALSE)*SUMIFS('IEA-MethaneAbatement-US'!$M:$M,'IEA-MethaneAbatement-US'!$N:$N,"&lt;"&amp;$B51,'IEA-MethaneAbatement-US'!$N:$N,"&gt;="&amp;$A51,'IEA-MethaneAbatement-US'!$L:$L,$C$1))+(VLOOKUP($D$1,'Multipliers and Adjustments'!$A$70:$I$86,TRUNC(COLUMN(W$2)/5)+2,FALSE)*SUMIFS('IEA-MethaneAbatement-US'!$M:$M,'IEA-MethaneAbatement-US'!$N:$N,"&lt;"&amp;$B51,'IEA-MethaneAbatement-US'!$N:$N,"&gt;="&amp;$A51,'IEA-MethaneAbatement-US'!$L:$L,$D$1)))*'State Downscaling Multipliers'!$B$7*(1+'EPA to IEA Scaling'!AA$10)</f>
        <v>0</v>
      </c>
      <c r="X51" s="165">
        <f>((VLOOKUP($B$1,'Multipliers and Adjustments'!$A$70:$I$86,TRUNC(COLUMN(X$2)/5)+2,FALSE)*SUMIFS('IEA-MethaneAbatement-US'!$M:$M,'IEA-MethaneAbatement-US'!$N:$N,"&lt;"&amp;$B51,'IEA-MethaneAbatement-US'!$N:$N,"&gt;="&amp;$A51,'IEA-MethaneAbatement-US'!$L:$L,$B$1))+(VLOOKUP($C$1,'Multipliers and Adjustments'!$A$70:$I$86,TRUNC(COLUMN(X$2)/5)+2,FALSE)*SUMIFS('IEA-MethaneAbatement-US'!$M:$M,'IEA-MethaneAbatement-US'!$N:$N,"&lt;"&amp;$B51,'IEA-MethaneAbatement-US'!$N:$N,"&gt;="&amp;$A51,'IEA-MethaneAbatement-US'!$L:$L,$C$1))+(VLOOKUP($D$1,'Multipliers and Adjustments'!$A$70:$I$86,TRUNC(COLUMN(X$2)/5)+2,FALSE)*SUMIFS('IEA-MethaneAbatement-US'!$M:$M,'IEA-MethaneAbatement-US'!$N:$N,"&lt;"&amp;$B51,'IEA-MethaneAbatement-US'!$N:$N,"&gt;="&amp;$A51,'IEA-MethaneAbatement-US'!$L:$L,$D$1)))*'State Downscaling Multipliers'!$B$7*(1+'EPA to IEA Scaling'!AB$10)</f>
        <v>0</v>
      </c>
      <c r="Y51" s="165">
        <f>((VLOOKUP($B$1,'Multipliers and Adjustments'!$A$70:$I$86,TRUNC(COLUMN(Y$2)/5)+2,FALSE)*SUMIFS('IEA-MethaneAbatement-US'!$M:$M,'IEA-MethaneAbatement-US'!$N:$N,"&lt;"&amp;$B51,'IEA-MethaneAbatement-US'!$N:$N,"&gt;="&amp;$A51,'IEA-MethaneAbatement-US'!$L:$L,$B$1))+(VLOOKUP($C$1,'Multipliers and Adjustments'!$A$70:$I$86,TRUNC(COLUMN(Y$2)/5)+2,FALSE)*SUMIFS('IEA-MethaneAbatement-US'!$M:$M,'IEA-MethaneAbatement-US'!$N:$N,"&lt;"&amp;$B51,'IEA-MethaneAbatement-US'!$N:$N,"&gt;="&amp;$A51,'IEA-MethaneAbatement-US'!$L:$L,$C$1))+(VLOOKUP($D$1,'Multipliers and Adjustments'!$A$70:$I$86,TRUNC(COLUMN(Y$2)/5)+2,FALSE)*SUMIFS('IEA-MethaneAbatement-US'!$M:$M,'IEA-MethaneAbatement-US'!$N:$N,"&lt;"&amp;$B51,'IEA-MethaneAbatement-US'!$N:$N,"&gt;="&amp;$A51,'IEA-MethaneAbatement-US'!$L:$L,$D$1)))*'State Downscaling Multipliers'!$B$7*(1+'EPA to IEA Scaling'!AC$10)</f>
        <v>0</v>
      </c>
      <c r="Z51" s="165">
        <f>((VLOOKUP($B$1,'Multipliers and Adjustments'!$A$70:$I$86,TRUNC(COLUMN(Z$2)/5)+2,FALSE)*SUMIFS('IEA-MethaneAbatement-US'!$M:$M,'IEA-MethaneAbatement-US'!$N:$N,"&lt;"&amp;$B51,'IEA-MethaneAbatement-US'!$N:$N,"&gt;="&amp;$A51,'IEA-MethaneAbatement-US'!$L:$L,$B$1))+(VLOOKUP($C$1,'Multipliers and Adjustments'!$A$70:$I$86,TRUNC(COLUMN(Z$2)/5)+2,FALSE)*SUMIFS('IEA-MethaneAbatement-US'!$M:$M,'IEA-MethaneAbatement-US'!$N:$N,"&lt;"&amp;$B51,'IEA-MethaneAbatement-US'!$N:$N,"&gt;="&amp;$A51,'IEA-MethaneAbatement-US'!$L:$L,$C$1))+(VLOOKUP($D$1,'Multipliers and Adjustments'!$A$70:$I$86,TRUNC(COLUMN(Z$2)/5)+2,FALSE)*SUMIFS('IEA-MethaneAbatement-US'!$M:$M,'IEA-MethaneAbatement-US'!$N:$N,"&lt;"&amp;$B51,'IEA-MethaneAbatement-US'!$N:$N,"&gt;="&amp;$A51,'IEA-MethaneAbatement-US'!$L:$L,$D$1)))*'State Downscaling Multipliers'!$B$7*(1+'EPA to IEA Scaling'!AD$10)</f>
        <v>0</v>
      </c>
      <c r="AA51" s="165">
        <f>((VLOOKUP($B$1,'Multipliers and Adjustments'!$A$70:$I$86,TRUNC(COLUMN(AA$2)/5)+2,FALSE)*SUMIFS('IEA-MethaneAbatement-US'!$M:$M,'IEA-MethaneAbatement-US'!$N:$N,"&lt;"&amp;$B51,'IEA-MethaneAbatement-US'!$N:$N,"&gt;="&amp;$A51,'IEA-MethaneAbatement-US'!$L:$L,$B$1))+(VLOOKUP($C$1,'Multipliers and Adjustments'!$A$70:$I$86,TRUNC(COLUMN(AA$2)/5)+2,FALSE)*SUMIFS('IEA-MethaneAbatement-US'!$M:$M,'IEA-MethaneAbatement-US'!$N:$N,"&lt;"&amp;$B51,'IEA-MethaneAbatement-US'!$N:$N,"&gt;="&amp;$A51,'IEA-MethaneAbatement-US'!$L:$L,$C$1))+(VLOOKUP($D$1,'Multipliers and Adjustments'!$A$70:$I$86,TRUNC(COLUMN(AA$2)/5)+2,FALSE)*SUMIFS('IEA-MethaneAbatement-US'!$M:$M,'IEA-MethaneAbatement-US'!$N:$N,"&lt;"&amp;$B51,'IEA-MethaneAbatement-US'!$N:$N,"&gt;="&amp;$A51,'IEA-MethaneAbatement-US'!$L:$L,$D$1)))*'State Downscaling Multipliers'!$B$7*(1+'EPA to IEA Scaling'!AE$10)</f>
        <v>0</v>
      </c>
      <c r="AB51" s="167">
        <f>((VLOOKUP($B$1,'Multipliers and Adjustments'!$A$70:$I$86,TRUNC(COLUMN(AB$2)/5)+2,FALSE)*SUMIFS('IEA-MethaneAbatement-US'!$M:$M,'IEA-MethaneAbatement-US'!$N:$N,"&lt;"&amp;$B51,'IEA-MethaneAbatement-US'!$N:$N,"&gt;="&amp;$A51,'IEA-MethaneAbatement-US'!$L:$L,$B$1))+(VLOOKUP($C$1,'Multipliers and Adjustments'!$A$70:$I$86,TRUNC(COLUMN(AB$2)/5)+2,FALSE)*SUMIFS('IEA-MethaneAbatement-US'!$M:$M,'IEA-MethaneAbatement-US'!$N:$N,"&lt;"&amp;$B51,'IEA-MethaneAbatement-US'!$N:$N,"&gt;="&amp;$A51,'IEA-MethaneAbatement-US'!$L:$L,$C$1))+(VLOOKUP($D$1,'Multipliers and Adjustments'!$A$70:$I$86,TRUNC(COLUMN(AB$2)/5)+2,FALSE)*SUMIFS('IEA-MethaneAbatement-US'!$M:$M,'IEA-MethaneAbatement-US'!$N:$N,"&lt;"&amp;$B51,'IEA-MethaneAbatement-US'!$N:$N,"&gt;="&amp;$A51,'IEA-MethaneAbatement-US'!$L:$L,$D$1)))*'State Downscaling Multipliers'!$B$7*(1+'EPA to IEA Scaling'!AF$10)</f>
        <v>0</v>
      </c>
      <c r="AC51" s="165">
        <f>((VLOOKUP($B$1,'Multipliers and Adjustments'!$A$70:$I$86,TRUNC(COLUMN(AC$2)/5)+2,FALSE)*SUMIFS('IEA-MethaneAbatement-US'!$M:$M,'IEA-MethaneAbatement-US'!$N:$N,"&lt;"&amp;$B51,'IEA-MethaneAbatement-US'!$N:$N,"&gt;="&amp;$A51,'IEA-MethaneAbatement-US'!$L:$L,$B$1))+(VLOOKUP($C$1,'Multipliers and Adjustments'!$A$70:$I$86,TRUNC(COLUMN(AC$2)/5)+2,FALSE)*SUMIFS('IEA-MethaneAbatement-US'!$M:$M,'IEA-MethaneAbatement-US'!$N:$N,"&lt;"&amp;$B51,'IEA-MethaneAbatement-US'!$N:$N,"&gt;="&amp;$A51,'IEA-MethaneAbatement-US'!$L:$L,$C$1))+(VLOOKUP($D$1,'Multipliers and Adjustments'!$A$70:$I$86,TRUNC(COLUMN(AC$2)/5)+2,FALSE)*SUMIFS('IEA-MethaneAbatement-US'!$M:$M,'IEA-MethaneAbatement-US'!$N:$N,"&lt;"&amp;$B51,'IEA-MethaneAbatement-US'!$N:$N,"&gt;="&amp;$A51,'IEA-MethaneAbatement-US'!$L:$L,$D$1)))*'State Downscaling Multipliers'!$B$7*(1+'EPA to IEA Scaling'!AG$10)</f>
        <v>0</v>
      </c>
      <c r="AD51" s="165">
        <f>((VLOOKUP($B$1,'Multipliers and Adjustments'!$A$70:$I$86,TRUNC(COLUMN(AD$2)/5)+2,FALSE)*SUMIFS('IEA-MethaneAbatement-US'!$M:$M,'IEA-MethaneAbatement-US'!$N:$N,"&lt;"&amp;$B51,'IEA-MethaneAbatement-US'!$N:$N,"&gt;="&amp;$A51,'IEA-MethaneAbatement-US'!$L:$L,$B$1))+(VLOOKUP($C$1,'Multipliers and Adjustments'!$A$70:$I$86,TRUNC(COLUMN(AD$2)/5)+2,FALSE)*SUMIFS('IEA-MethaneAbatement-US'!$M:$M,'IEA-MethaneAbatement-US'!$N:$N,"&lt;"&amp;$B51,'IEA-MethaneAbatement-US'!$N:$N,"&gt;="&amp;$A51,'IEA-MethaneAbatement-US'!$L:$L,$C$1))+(VLOOKUP($D$1,'Multipliers and Adjustments'!$A$70:$I$86,TRUNC(COLUMN(AD$2)/5)+2,FALSE)*SUMIFS('IEA-MethaneAbatement-US'!$M:$M,'IEA-MethaneAbatement-US'!$N:$N,"&lt;"&amp;$B51,'IEA-MethaneAbatement-US'!$N:$N,"&gt;="&amp;$A51,'IEA-MethaneAbatement-US'!$L:$L,$D$1)))*'State Downscaling Multipliers'!$B$7*(1+'EPA to IEA Scaling'!AH$10)</f>
        <v>0</v>
      </c>
      <c r="AE51" s="165">
        <f>((VLOOKUP($B$1,'Multipliers and Adjustments'!$A$70:$I$86,TRUNC(COLUMN(AE$2)/5)+2,FALSE)*SUMIFS('IEA-MethaneAbatement-US'!$M:$M,'IEA-MethaneAbatement-US'!$N:$N,"&lt;"&amp;$B51,'IEA-MethaneAbatement-US'!$N:$N,"&gt;="&amp;$A51,'IEA-MethaneAbatement-US'!$L:$L,$B$1))+(VLOOKUP($C$1,'Multipliers and Adjustments'!$A$70:$I$86,TRUNC(COLUMN(AE$2)/5)+2,FALSE)*SUMIFS('IEA-MethaneAbatement-US'!$M:$M,'IEA-MethaneAbatement-US'!$N:$N,"&lt;"&amp;$B51,'IEA-MethaneAbatement-US'!$N:$N,"&gt;="&amp;$A51,'IEA-MethaneAbatement-US'!$L:$L,$C$1))+(VLOOKUP($D$1,'Multipliers and Adjustments'!$A$70:$I$86,TRUNC(COLUMN(AE$2)/5)+2,FALSE)*SUMIFS('IEA-MethaneAbatement-US'!$M:$M,'IEA-MethaneAbatement-US'!$N:$N,"&lt;"&amp;$B51,'IEA-MethaneAbatement-US'!$N:$N,"&gt;="&amp;$A51,'IEA-MethaneAbatement-US'!$L:$L,$D$1)))*'State Downscaling Multipliers'!$B$7*(1+'EPA to IEA Scaling'!AI$10)</f>
        <v>0</v>
      </c>
      <c r="AF51" s="165">
        <f>((VLOOKUP($B$1,'Multipliers and Adjustments'!$A$70:$I$86,TRUNC(COLUMN(AF$2)/5)+2,FALSE)*SUMIFS('IEA-MethaneAbatement-US'!$M:$M,'IEA-MethaneAbatement-US'!$N:$N,"&lt;"&amp;$B51,'IEA-MethaneAbatement-US'!$N:$N,"&gt;="&amp;$A51,'IEA-MethaneAbatement-US'!$L:$L,$B$1))+(VLOOKUP($C$1,'Multipliers and Adjustments'!$A$70:$I$86,TRUNC(COLUMN(AF$2)/5)+2,FALSE)*SUMIFS('IEA-MethaneAbatement-US'!$M:$M,'IEA-MethaneAbatement-US'!$N:$N,"&lt;"&amp;$B51,'IEA-MethaneAbatement-US'!$N:$N,"&gt;="&amp;$A51,'IEA-MethaneAbatement-US'!$L:$L,$C$1))+(VLOOKUP($D$1,'Multipliers and Adjustments'!$A$70:$I$86,TRUNC(COLUMN(AF$2)/5)+2,FALSE)*SUMIFS('IEA-MethaneAbatement-US'!$M:$M,'IEA-MethaneAbatement-US'!$N:$N,"&lt;"&amp;$B51,'IEA-MethaneAbatement-US'!$N:$N,"&gt;="&amp;$A51,'IEA-MethaneAbatement-US'!$L:$L,$D$1)))*'State Downscaling Multipliers'!$B$7*(1+'EPA to IEA Scaling'!AJ$10)</f>
        <v>0</v>
      </c>
      <c r="AG51" s="167">
        <f>((VLOOKUP($B$1,'Multipliers and Adjustments'!$A$70:$I$86,TRUNC(COLUMN(AG$2)/5)+2,FALSE)*SUMIFS('IEA-MethaneAbatement-US'!$M:$M,'IEA-MethaneAbatement-US'!$N:$N,"&lt;"&amp;$B51,'IEA-MethaneAbatement-US'!$N:$N,"&gt;="&amp;$A51,'IEA-MethaneAbatement-US'!$L:$L,$B$1))+(VLOOKUP($C$1,'Multipliers and Adjustments'!$A$70:$I$86,TRUNC(COLUMN(AG$2)/5)+2,FALSE)*SUMIFS('IEA-MethaneAbatement-US'!$M:$M,'IEA-MethaneAbatement-US'!$N:$N,"&lt;"&amp;$B51,'IEA-MethaneAbatement-US'!$N:$N,"&gt;="&amp;$A51,'IEA-MethaneAbatement-US'!$L:$L,$C$1))+(VLOOKUP($D$1,'Multipliers and Adjustments'!$A$70:$I$86,TRUNC(COLUMN(AG$2)/5)+2,FALSE)*SUMIFS('IEA-MethaneAbatement-US'!$M:$M,'IEA-MethaneAbatement-US'!$N:$N,"&lt;"&amp;$B51,'IEA-MethaneAbatement-US'!$N:$N,"&gt;="&amp;$A51,'IEA-MethaneAbatement-US'!$L:$L,$D$1)))*'State Downscaling Multipliers'!$B$7*(1+'EPA to IEA Scaling'!AK$10)</f>
        <v>0</v>
      </c>
      <c r="AH51" s="165">
        <f>((VLOOKUP($B$1,'Multipliers and Adjustments'!$A$70:$I$86,TRUNC(COLUMN(AH$2)/5)+2,FALSE)*SUMIFS('IEA-MethaneAbatement-US'!$M:$M,'IEA-MethaneAbatement-US'!$N:$N,"&lt;"&amp;$B51,'IEA-MethaneAbatement-US'!$N:$N,"&gt;="&amp;$A51,'IEA-MethaneAbatement-US'!$L:$L,$B$1))+(VLOOKUP($C$1,'Multipliers and Adjustments'!$A$70:$I$86,TRUNC(COLUMN(AH$2)/5)+2,FALSE)*SUMIFS('IEA-MethaneAbatement-US'!$M:$M,'IEA-MethaneAbatement-US'!$N:$N,"&lt;"&amp;$B51,'IEA-MethaneAbatement-US'!$N:$N,"&gt;="&amp;$A51,'IEA-MethaneAbatement-US'!$L:$L,$C$1))+(VLOOKUP($D$1,'Multipliers and Adjustments'!$A$70:$I$86,TRUNC(COLUMN(AH$2)/5)+2,FALSE)*SUMIFS('IEA-MethaneAbatement-US'!$M:$M,'IEA-MethaneAbatement-US'!$N:$N,"&lt;"&amp;$B51,'IEA-MethaneAbatement-US'!$N:$N,"&gt;="&amp;$A51,'IEA-MethaneAbatement-US'!$L:$L,$D$1)))*'State Downscaling Multipliers'!$B$7*(1+'EPA to IEA Scaling'!AL$10)</f>
        <v>0</v>
      </c>
      <c r="AI51" s="165">
        <f>((VLOOKUP($B$1,'Multipliers and Adjustments'!$A$70:$I$86,TRUNC(COLUMN(AI$2)/5)+2,FALSE)*SUMIFS('IEA-MethaneAbatement-US'!$M:$M,'IEA-MethaneAbatement-US'!$N:$N,"&lt;"&amp;$B51,'IEA-MethaneAbatement-US'!$N:$N,"&gt;="&amp;$A51,'IEA-MethaneAbatement-US'!$L:$L,$B$1))+(VLOOKUP($C$1,'Multipliers and Adjustments'!$A$70:$I$86,TRUNC(COLUMN(AI$2)/5)+2,FALSE)*SUMIFS('IEA-MethaneAbatement-US'!$M:$M,'IEA-MethaneAbatement-US'!$N:$N,"&lt;"&amp;$B51,'IEA-MethaneAbatement-US'!$N:$N,"&gt;="&amp;$A51,'IEA-MethaneAbatement-US'!$L:$L,$C$1))+(VLOOKUP($D$1,'Multipliers and Adjustments'!$A$70:$I$86,TRUNC(COLUMN(AI$2)/5)+2,FALSE)*SUMIFS('IEA-MethaneAbatement-US'!$M:$M,'IEA-MethaneAbatement-US'!$N:$N,"&lt;"&amp;$B51,'IEA-MethaneAbatement-US'!$N:$N,"&gt;="&amp;$A51,'IEA-MethaneAbatement-US'!$L:$L,$D$1)))*'State Downscaling Multipliers'!$B$7*(1+'EPA to IEA Scaling'!AM$10)</f>
        <v>0</v>
      </c>
      <c r="AJ51" s="165">
        <f>((VLOOKUP($B$1,'Multipliers and Adjustments'!$A$70:$I$86,TRUNC(COLUMN(AJ$2)/5)+2,FALSE)*SUMIFS('IEA-MethaneAbatement-US'!$M:$M,'IEA-MethaneAbatement-US'!$N:$N,"&lt;"&amp;$B51,'IEA-MethaneAbatement-US'!$N:$N,"&gt;="&amp;$A51,'IEA-MethaneAbatement-US'!$L:$L,$B$1))+(VLOOKUP($C$1,'Multipliers and Adjustments'!$A$70:$I$86,TRUNC(COLUMN(AJ$2)/5)+2,FALSE)*SUMIFS('IEA-MethaneAbatement-US'!$M:$M,'IEA-MethaneAbatement-US'!$N:$N,"&lt;"&amp;$B51,'IEA-MethaneAbatement-US'!$N:$N,"&gt;="&amp;$A51,'IEA-MethaneAbatement-US'!$L:$L,$C$1))+(VLOOKUP($D$1,'Multipliers and Adjustments'!$A$70:$I$86,TRUNC(COLUMN(AJ$2)/5)+2,FALSE)*SUMIFS('IEA-MethaneAbatement-US'!$M:$M,'IEA-MethaneAbatement-US'!$N:$N,"&lt;"&amp;$B51,'IEA-MethaneAbatement-US'!$N:$N,"&gt;="&amp;$A51,'IEA-MethaneAbatement-US'!$L:$L,$D$1)))*'State Downscaling Multipliers'!$B$7*(1+'EPA to IEA Scaling'!AN$10)</f>
        <v>0</v>
      </c>
      <c r="AK51" s="165">
        <f>((VLOOKUP($B$1,'Multipliers and Adjustments'!$A$70:$I$86,TRUNC(COLUMN(AK$2)/5)+2,FALSE)*SUMIFS('IEA-MethaneAbatement-US'!$M:$M,'IEA-MethaneAbatement-US'!$N:$N,"&lt;"&amp;$B51,'IEA-MethaneAbatement-US'!$N:$N,"&gt;="&amp;$A51,'IEA-MethaneAbatement-US'!$L:$L,$B$1))+(VLOOKUP($C$1,'Multipliers and Adjustments'!$A$70:$I$86,TRUNC(COLUMN(AK$2)/5)+2,FALSE)*SUMIFS('IEA-MethaneAbatement-US'!$M:$M,'IEA-MethaneAbatement-US'!$N:$N,"&lt;"&amp;$B51,'IEA-MethaneAbatement-US'!$N:$N,"&gt;="&amp;$A51,'IEA-MethaneAbatement-US'!$L:$L,$C$1))+(VLOOKUP($D$1,'Multipliers and Adjustments'!$A$70:$I$86,TRUNC(COLUMN(AK$2)/5)+2,FALSE)*SUMIFS('IEA-MethaneAbatement-US'!$M:$M,'IEA-MethaneAbatement-US'!$N:$N,"&lt;"&amp;$B51,'IEA-MethaneAbatement-US'!$N:$N,"&gt;="&amp;$A51,'IEA-MethaneAbatement-US'!$L:$L,$D$1)))*'State Downscaling Multipliers'!$B$7*(1+'EPA to IEA Scaling'!AO$10)</f>
        <v>0</v>
      </c>
      <c r="AL51" s="167">
        <f>((VLOOKUP($B$1,'Multipliers and Adjustments'!$A$70:$I$86,TRUNC(COLUMN(AL$2)/5)+2,FALSE)*SUMIFS('IEA-MethaneAbatement-US'!$M:$M,'IEA-MethaneAbatement-US'!$N:$N,"&lt;"&amp;$B51,'IEA-MethaneAbatement-US'!$N:$N,"&gt;="&amp;$A51,'IEA-MethaneAbatement-US'!$L:$L,$B$1))+(VLOOKUP($C$1,'Multipliers and Adjustments'!$A$70:$I$86,TRUNC(COLUMN(AL$2)/5)+2,FALSE)*SUMIFS('IEA-MethaneAbatement-US'!$M:$M,'IEA-MethaneAbatement-US'!$N:$N,"&lt;"&amp;$B51,'IEA-MethaneAbatement-US'!$N:$N,"&gt;="&amp;$A51,'IEA-MethaneAbatement-US'!$L:$L,$C$1))+(VLOOKUP($D$1,'Multipliers and Adjustments'!$A$70:$I$86,TRUNC(COLUMN(AL$2)/5)+2,FALSE)*SUMIFS('IEA-MethaneAbatement-US'!$M:$M,'IEA-MethaneAbatement-US'!$N:$N,"&lt;"&amp;$B51,'IEA-MethaneAbatement-US'!$N:$N,"&gt;="&amp;$A51,'IEA-MethaneAbatement-US'!$L:$L,$D$1)))*'State Downscaling Multipliers'!$B$7*(1+'EPA to IEA Scaling'!AP$10)</f>
        <v>0</v>
      </c>
    </row>
    <row r="52" spans="1:38" ht="15.75" customHeight="1" x14ac:dyDescent="0.25">
      <c r="A52" s="49">
        <f t="shared" si="3"/>
        <v>450</v>
      </c>
      <c r="B52" s="49">
        <f t="shared" si="5"/>
        <v>500</v>
      </c>
      <c r="C52" s="165">
        <f>((VLOOKUP($B$1,'Multipliers and Adjustments'!$A$70:$I$86,TRUNC(COLUMN(C$2)/5)+2,FALSE)*SUMIFS('IEA-MethaneAbatement-US'!$M:$M,'IEA-MethaneAbatement-US'!$N:$N,"&lt;"&amp;$B52,'IEA-MethaneAbatement-US'!$N:$N,"&gt;="&amp;$A52,'IEA-MethaneAbatement-US'!$L:$L,$B$1))+(VLOOKUP($C$1,'Multipliers and Adjustments'!$A$70:$I$86,TRUNC(COLUMN(C$2)/5)+2,FALSE)*SUMIFS('IEA-MethaneAbatement-US'!$M:$M,'IEA-MethaneAbatement-US'!$N:$N,"&lt;"&amp;$B52,'IEA-MethaneAbatement-US'!$N:$N,"&gt;="&amp;$A52,'IEA-MethaneAbatement-US'!$L:$L,$C$1))+(VLOOKUP($D$1,'Multipliers and Adjustments'!$A$70:$I$86,TRUNC(COLUMN(C$2)/5)+2,FALSE)*SUMIFS('IEA-MethaneAbatement-US'!$M:$M,'IEA-MethaneAbatement-US'!$N:$N,"&lt;"&amp;$B52,'IEA-MethaneAbatement-US'!$N:$N,"&gt;="&amp;$A52,'IEA-MethaneAbatement-US'!$L:$L,$D$1)))*'State Downscaling Multipliers'!$B$7*(1+'EPA to IEA Scaling'!G$10)</f>
        <v>0</v>
      </c>
      <c r="D52" s="165">
        <f>((VLOOKUP($B$1,'Multipliers and Adjustments'!$A$70:$I$86,TRUNC(COLUMN(D$2)/5)+2,FALSE)*SUMIFS('IEA-MethaneAbatement-US'!$M:$M,'IEA-MethaneAbatement-US'!$N:$N,"&lt;"&amp;$B52,'IEA-MethaneAbatement-US'!$N:$N,"&gt;="&amp;$A52,'IEA-MethaneAbatement-US'!$L:$L,$B$1))+(VLOOKUP($C$1,'Multipliers and Adjustments'!$A$70:$I$86,TRUNC(COLUMN(D$2)/5)+2,FALSE)*SUMIFS('IEA-MethaneAbatement-US'!$M:$M,'IEA-MethaneAbatement-US'!$N:$N,"&lt;"&amp;$B52,'IEA-MethaneAbatement-US'!$N:$N,"&gt;="&amp;$A52,'IEA-MethaneAbatement-US'!$L:$L,$C$1))+(VLOOKUP($D$1,'Multipliers and Adjustments'!$A$70:$I$86,TRUNC(COLUMN(D$2)/5)+2,FALSE)*SUMIFS('IEA-MethaneAbatement-US'!$M:$M,'IEA-MethaneAbatement-US'!$N:$N,"&lt;"&amp;$B52,'IEA-MethaneAbatement-US'!$N:$N,"&gt;="&amp;$A52,'IEA-MethaneAbatement-US'!$L:$L,$D$1)))*'State Downscaling Multipliers'!$B$7*(1+'EPA to IEA Scaling'!H$10)</f>
        <v>0</v>
      </c>
      <c r="E52" s="165">
        <f>((VLOOKUP($B$1,'Multipliers and Adjustments'!$A$70:$I$86,TRUNC(COLUMN(E$2)/5)+2,FALSE)*SUMIFS('IEA-MethaneAbatement-US'!$M:$M,'IEA-MethaneAbatement-US'!$N:$N,"&lt;"&amp;$B52,'IEA-MethaneAbatement-US'!$N:$N,"&gt;="&amp;$A52,'IEA-MethaneAbatement-US'!$L:$L,$B$1))+(VLOOKUP($C$1,'Multipliers and Adjustments'!$A$70:$I$86,TRUNC(COLUMN(E$2)/5)+2,FALSE)*SUMIFS('IEA-MethaneAbatement-US'!$M:$M,'IEA-MethaneAbatement-US'!$N:$N,"&lt;"&amp;$B52,'IEA-MethaneAbatement-US'!$N:$N,"&gt;="&amp;$A52,'IEA-MethaneAbatement-US'!$L:$L,$C$1))+(VLOOKUP($D$1,'Multipliers and Adjustments'!$A$70:$I$86,TRUNC(COLUMN(E$2)/5)+2,FALSE)*SUMIFS('IEA-MethaneAbatement-US'!$M:$M,'IEA-MethaneAbatement-US'!$N:$N,"&lt;"&amp;$B52,'IEA-MethaneAbatement-US'!$N:$N,"&gt;="&amp;$A52,'IEA-MethaneAbatement-US'!$L:$L,$D$1)))*'State Downscaling Multipliers'!$B$7*(1+'EPA to IEA Scaling'!I$10)</f>
        <v>0</v>
      </c>
      <c r="F52" s="165">
        <f>((VLOOKUP($B$1,'Multipliers and Adjustments'!$A$70:$I$86,TRUNC(COLUMN(F$2)/5)+2,FALSE)*SUMIFS('IEA-MethaneAbatement-US'!$M:$M,'IEA-MethaneAbatement-US'!$N:$N,"&lt;"&amp;$B52,'IEA-MethaneAbatement-US'!$N:$N,"&gt;="&amp;$A52,'IEA-MethaneAbatement-US'!$L:$L,$B$1))+(VLOOKUP($C$1,'Multipliers and Adjustments'!$A$70:$I$86,TRUNC(COLUMN(F$2)/5)+2,FALSE)*SUMIFS('IEA-MethaneAbatement-US'!$M:$M,'IEA-MethaneAbatement-US'!$N:$N,"&lt;"&amp;$B52,'IEA-MethaneAbatement-US'!$N:$N,"&gt;="&amp;$A52,'IEA-MethaneAbatement-US'!$L:$L,$C$1))+(VLOOKUP($D$1,'Multipliers and Adjustments'!$A$70:$I$86,TRUNC(COLUMN(F$2)/5)+2,FALSE)*SUMIFS('IEA-MethaneAbatement-US'!$M:$M,'IEA-MethaneAbatement-US'!$N:$N,"&lt;"&amp;$B52,'IEA-MethaneAbatement-US'!$N:$N,"&gt;="&amp;$A52,'IEA-MethaneAbatement-US'!$L:$L,$D$1)))*'State Downscaling Multipliers'!$B$7*(1+'EPA to IEA Scaling'!J$10)</f>
        <v>0</v>
      </c>
      <c r="G52" s="166">
        <f>((VLOOKUP($B$1,'Multipliers and Adjustments'!$A$70:$I$86,TRUNC(COLUMN(G$2)/5)+2,FALSE)*SUMIFS('IEA-MethaneAbatement-US'!$M:$M,'IEA-MethaneAbatement-US'!$N:$N,"&lt;"&amp;$B52,'IEA-MethaneAbatement-US'!$N:$N,"&gt;="&amp;$A52,'IEA-MethaneAbatement-US'!$L:$L,$B$1))+(VLOOKUP($C$1,'Multipliers and Adjustments'!$A$70:$I$86,TRUNC(COLUMN(G$2)/5)+2,FALSE)*SUMIFS('IEA-MethaneAbatement-US'!$M:$M,'IEA-MethaneAbatement-US'!$N:$N,"&lt;"&amp;$B52,'IEA-MethaneAbatement-US'!$N:$N,"&gt;="&amp;$A52,'IEA-MethaneAbatement-US'!$L:$L,$C$1))+(VLOOKUP($D$1,'Multipliers and Adjustments'!$A$70:$I$86,TRUNC(COLUMN(G$2)/5)+2,FALSE)*SUMIFS('IEA-MethaneAbatement-US'!$M:$M,'IEA-MethaneAbatement-US'!$N:$N,"&lt;"&amp;$B52,'IEA-MethaneAbatement-US'!$N:$N,"&gt;="&amp;$A52,'IEA-MethaneAbatement-US'!$L:$L,$D$1)))*'State Downscaling Multipliers'!$B$7*(1+'EPA to IEA Scaling'!K$10)</f>
        <v>0</v>
      </c>
      <c r="H52" s="167">
        <f>((VLOOKUP($B$1,'Multipliers and Adjustments'!$A$70:$I$86,TRUNC(COLUMN(H$2)/5)+2,FALSE)*SUMIFS('IEA-MethaneAbatement-US'!$M:$M,'IEA-MethaneAbatement-US'!$N:$N,"&lt;"&amp;$B52,'IEA-MethaneAbatement-US'!$N:$N,"&gt;="&amp;$A52,'IEA-MethaneAbatement-US'!$L:$L,$B$1))+(VLOOKUP($C$1,'Multipliers and Adjustments'!$A$70:$I$86,TRUNC(COLUMN(H$2)/5)+2,FALSE)*SUMIFS('IEA-MethaneAbatement-US'!$M:$M,'IEA-MethaneAbatement-US'!$N:$N,"&lt;"&amp;$B52,'IEA-MethaneAbatement-US'!$N:$N,"&gt;="&amp;$A52,'IEA-MethaneAbatement-US'!$L:$L,$C$1))+(VLOOKUP($D$1,'Multipliers and Adjustments'!$A$70:$I$86,TRUNC(COLUMN(H$2)/5)+2,FALSE)*SUMIFS('IEA-MethaneAbatement-US'!$M:$M,'IEA-MethaneAbatement-US'!$N:$N,"&lt;"&amp;$B52,'IEA-MethaneAbatement-US'!$N:$N,"&gt;="&amp;$A52,'IEA-MethaneAbatement-US'!$L:$L,$D$1)))*'State Downscaling Multipliers'!$B$7*(1+'EPA to IEA Scaling'!L$10)</f>
        <v>0</v>
      </c>
      <c r="I52" s="165">
        <f>((VLOOKUP($B$1,'Multipliers and Adjustments'!$A$70:$I$86,TRUNC(COLUMN(I$2)/5)+2,FALSE)*SUMIFS('IEA-MethaneAbatement-US'!$M:$M,'IEA-MethaneAbatement-US'!$N:$N,"&lt;"&amp;$B52,'IEA-MethaneAbatement-US'!$N:$N,"&gt;="&amp;$A52,'IEA-MethaneAbatement-US'!$L:$L,$B$1))+(VLOOKUP($C$1,'Multipliers and Adjustments'!$A$70:$I$86,TRUNC(COLUMN(I$2)/5)+2,FALSE)*SUMIFS('IEA-MethaneAbatement-US'!$M:$M,'IEA-MethaneAbatement-US'!$N:$N,"&lt;"&amp;$B52,'IEA-MethaneAbatement-US'!$N:$N,"&gt;="&amp;$A52,'IEA-MethaneAbatement-US'!$L:$L,$C$1))+(VLOOKUP($D$1,'Multipliers and Adjustments'!$A$70:$I$86,TRUNC(COLUMN(I$2)/5)+2,FALSE)*SUMIFS('IEA-MethaneAbatement-US'!$M:$M,'IEA-MethaneAbatement-US'!$N:$N,"&lt;"&amp;$B52,'IEA-MethaneAbatement-US'!$N:$N,"&gt;="&amp;$A52,'IEA-MethaneAbatement-US'!$L:$L,$D$1)))*'State Downscaling Multipliers'!$B$7*(1+'EPA to IEA Scaling'!M$10)</f>
        <v>0</v>
      </c>
      <c r="J52" s="165">
        <f>((VLOOKUP($B$1,'Multipliers and Adjustments'!$A$70:$I$86,TRUNC(COLUMN(J$2)/5)+2,FALSE)*SUMIFS('IEA-MethaneAbatement-US'!$M:$M,'IEA-MethaneAbatement-US'!$N:$N,"&lt;"&amp;$B52,'IEA-MethaneAbatement-US'!$N:$N,"&gt;="&amp;$A52,'IEA-MethaneAbatement-US'!$L:$L,$B$1))+(VLOOKUP($C$1,'Multipliers and Adjustments'!$A$70:$I$86,TRUNC(COLUMN(J$2)/5)+2,FALSE)*SUMIFS('IEA-MethaneAbatement-US'!$M:$M,'IEA-MethaneAbatement-US'!$N:$N,"&lt;"&amp;$B52,'IEA-MethaneAbatement-US'!$N:$N,"&gt;="&amp;$A52,'IEA-MethaneAbatement-US'!$L:$L,$C$1))+(VLOOKUP($D$1,'Multipliers and Adjustments'!$A$70:$I$86,TRUNC(COLUMN(J$2)/5)+2,FALSE)*SUMIFS('IEA-MethaneAbatement-US'!$M:$M,'IEA-MethaneAbatement-US'!$N:$N,"&lt;"&amp;$B52,'IEA-MethaneAbatement-US'!$N:$N,"&gt;="&amp;$A52,'IEA-MethaneAbatement-US'!$L:$L,$D$1)))*'State Downscaling Multipliers'!$B$7*(1+'EPA to IEA Scaling'!N$10)</f>
        <v>0</v>
      </c>
      <c r="K52" s="165">
        <f>((VLOOKUP($B$1,'Multipliers and Adjustments'!$A$70:$I$86,TRUNC(COLUMN(K$2)/5)+2,FALSE)*SUMIFS('IEA-MethaneAbatement-US'!$M:$M,'IEA-MethaneAbatement-US'!$N:$N,"&lt;"&amp;$B52,'IEA-MethaneAbatement-US'!$N:$N,"&gt;="&amp;$A52,'IEA-MethaneAbatement-US'!$L:$L,$B$1))+(VLOOKUP($C$1,'Multipliers and Adjustments'!$A$70:$I$86,TRUNC(COLUMN(K$2)/5)+2,FALSE)*SUMIFS('IEA-MethaneAbatement-US'!$M:$M,'IEA-MethaneAbatement-US'!$N:$N,"&lt;"&amp;$B52,'IEA-MethaneAbatement-US'!$N:$N,"&gt;="&amp;$A52,'IEA-MethaneAbatement-US'!$L:$L,$C$1))+(VLOOKUP($D$1,'Multipliers and Adjustments'!$A$70:$I$86,TRUNC(COLUMN(K$2)/5)+2,FALSE)*SUMIFS('IEA-MethaneAbatement-US'!$M:$M,'IEA-MethaneAbatement-US'!$N:$N,"&lt;"&amp;$B52,'IEA-MethaneAbatement-US'!$N:$N,"&gt;="&amp;$A52,'IEA-MethaneAbatement-US'!$L:$L,$D$1)))*'State Downscaling Multipliers'!$B$7*(1+'EPA to IEA Scaling'!O$10)</f>
        <v>0</v>
      </c>
      <c r="L52" s="165">
        <f>((VLOOKUP($B$1,'Multipliers and Adjustments'!$A$70:$I$86,TRUNC(COLUMN(L$2)/5)+2,FALSE)*SUMIFS('IEA-MethaneAbatement-US'!$M:$M,'IEA-MethaneAbatement-US'!$N:$N,"&lt;"&amp;$B52,'IEA-MethaneAbatement-US'!$N:$N,"&gt;="&amp;$A52,'IEA-MethaneAbatement-US'!$L:$L,$B$1))+(VLOOKUP($C$1,'Multipliers and Adjustments'!$A$70:$I$86,TRUNC(COLUMN(L$2)/5)+2,FALSE)*SUMIFS('IEA-MethaneAbatement-US'!$M:$M,'IEA-MethaneAbatement-US'!$N:$N,"&lt;"&amp;$B52,'IEA-MethaneAbatement-US'!$N:$N,"&gt;="&amp;$A52,'IEA-MethaneAbatement-US'!$L:$L,$C$1))+(VLOOKUP($D$1,'Multipliers and Adjustments'!$A$70:$I$86,TRUNC(COLUMN(L$2)/5)+2,FALSE)*SUMIFS('IEA-MethaneAbatement-US'!$M:$M,'IEA-MethaneAbatement-US'!$N:$N,"&lt;"&amp;$B52,'IEA-MethaneAbatement-US'!$N:$N,"&gt;="&amp;$A52,'IEA-MethaneAbatement-US'!$L:$L,$D$1)))*'State Downscaling Multipliers'!$B$7*(1+'EPA to IEA Scaling'!P$10)</f>
        <v>0</v>
      </c>
      <c r="M52" s="167">
        <f>((VLOOKUP($B$1,'Multipliers and Adjustments'!$A$70:$I$86,TRUNC(COLUMN(M$2)/5)+2,FALSE)*SUMIFS('IEA-MethaneAbatement-US'!$M:$M,'IEA-MethaneAbatement-US'!$N:$N,"&lt;"&amp;$B52,'IEA-MethaneAbatement-US'!$N:$N,"&gt;="&amp;$A52,'IEA-MethaneAbatement-US'!$L:$L,$B$1))+(VLOOKUP($C$1,'Multipliers and Adjustments'!$A$70:$I$86,TRUNC(COLUMN(M$2)/5)+2,FALSE)*SUMIFS('IEA-MethaneAbatement-US'!$M:$M,'IEA-MethaneAbatement-US'!$N:$N,"&lt;"&amp;$B52,'IEA-MethaneAbatement-US'!$N:$N,"&gt;="&amp;$A52,'IEA-MethaneAbatement-US'!$L:$L,$C$1))+(VLOOKUP($D$1,'Multipliers and Adjustments'!$A$70:$I$86,TRUNC(COLUMN(M$2)/5)+2,FALSE)*SUMIFS('IEA-MethaneAbatement-US'!$M:$M,'IEA-MethaneAbatement-US'!$N:$N,"&lt;"&amp;$B52,'IEA-MethaneAbatement-US'!$N:$N,"&gt;="&amp;$A52,'IEA-MethaneAbatement-US'!$L:$L,$D$1)))*'State Downscaling Multipliers'!$B$7*(1+'EPA to IEA Scaling'!Q$10)</f>
        <v>0</v>
      </c>
      <c r="N52" s="165">
        <f>((VLOOKUP($B$1,'Multipliers and Adjustments'!$A$70:$I$86,TRUNC(COLUMN(N$2)/5)+2,FALSE)*SUMIFS('IEA-MethaneAbatement-US'!$M:$M,'IEA-MethaneAbatement-US'!$N:$N,"&lt;"&amp;$B52,'IEA-MethaneAbatement-US'!$N:$N,"&gt;="&amp;$A52,'IEA-MethaneAbatement-US'!$L:$L,$B$1))+(VLOOKUP($C$1,'Multipliers and Adjustments'!$A$70:$I$86,TRUNC(COLUMN(N$2)/5)+2,FALSE)*SUMIFS('IEA-MethaneAbatement-US'!$M:$M,'IEA-MethaneAbatement-US'!$N:$N,"&lt;"&amp;$B52,'IEA-MethaneAbatement-US'!$N:$N,"&gt;="&amp;$A52,'IEA-MethaneAbatement-US'!$L:$L,$C$1))+(VLOOKUP($D$1,'Multipliers and Adjustments'!$A$70:$I$86,TRUNC(COLUMN(N$2)/5)+2,FALSE)*SUMIFS('IEA-MethaneAbatement-US'!$M:$M,'IEA-MethaneAbatement-US'!$N:$N,"&lt;"&amp;$B52,'IEA-MethaneAbatement-US'!$N:$N,"&gt;="&amp;$A52,'IEA-MethaneAbatement-US'!$L:$L,$D$1)))*'State Downscaling Multipliers'!$B$7*(1+'EPA to IEA Scaling'!R$10)</f>
        <v>0</v>
      </c>
      <c r="O52" s="165">
        <f>((VLOOKUP($B$1,'Multipliers and Adjustments'!$A$70:$I$86,TRUNC(COLUMN(O$2)/5)+2,FALSE)*SUMIFS('IEA-MethaneAbatement-US'!$M:$M,'IEA-MethaneAbatement-US'!$N:$N,"&lt;"&amp;$B52,'IEA-MethaneAbatement-US'!$N:$N,"&gt;="&amp;$A52,'IEA-MethaneAbatement-US'!$L:$L,$B$1))+(VLOOKUP($C$1,'Multipliers and Adjustments'!$A$70:$I$86,TRUNC(COLUMN(O$2)/5)+2,FALSE)*SUMIFS('IEA-MethaneAbatement-US'!$M:$M,'IEA-MethaneAbatement-US'!$N:$N,"&lt;"&amp;$B52,'IEA-MethaneAbatement-US'!$N:$N,"&gt;="&amp;$A52,'IEA-MethaneAbatement-US'!$L:$L,$C$1))+(VLOOKUP($D$1,'Multipliers and Adjustments'!$A$70:$I$86,TRUNC(COLUMN(O$2)/5)+2,FALSE)*SUMIFS('IEA-MethaneAbatement-US'!$M:$M,'IEA-MethaneAbatement-US'!$N:$N,"&lt;"&amp;$B52,'IEA-MethaneAbatement-US'!$N:$N,"&gt;="&amp;$A52,'IEA-MethaneAbatement-US'!$L:$L,$D$1)))*'State Downscaling Multipliers'!$B$7*(1+'EPA to IEA Scaling'!S$10)</f>
        <v>0</v>
      </c>
      <c r="P52" s="165">
        <f>((VLOOKUP($B$1,'Multipliers and Adjustments'!$A$70:$I$86,TRUNC(COLUMN(P$2)/5)+2,FALSE)*SUMIFS('IEA-MethaneAbatement-US'!$M:$M,'IEA-MethaneAbatement-US'!$N:$N,"&lt;"&amp;$B52,'IEA-MethaneAbatement-US'!$N:$N,"&gt;="&amp;$A52,'IEA-MethaneAbatement-US'!$L:$L,$B$1))+(VLOOKUP($C$1,'Multipliers and Adjustments'!$A$70:$I$86,TRUNC(COLUMN(P$2)/5)+2,FALSE)*SUMIFS('IEA-MethaneAbatement-US'!$M:$M,'IEA-MethaneAbatement-US'!$N:$N,"&lt;"&amp;$B52,'IEA-MethaneAbatement-US'!$N:$N,"&gt;="&amp;$A52,'IEA-MethaneAbatement-US'!$L:$L,$C$1))+(VLOOKUP($D$1,'Multipliers and Adjustments'!$A$70:$I$86,TRUNC(COLUMN(P$2)/5)+2,FALSE)*SUMIFS('IEA-MethaneAbatement-US'!$M:$M,'IEA-MethaneAbatement-US'!$N:$N,"&lt;"&amp;$B52,'IEA-MethaneAbatement-US'!$N:$N,"&gt;="&amp;$A52,'IEA-MethaneAbatement-US'!$L:$L,$D$1)))*'State Downscaling Multipliers'!$B$7*(1+'EPA to IEA Scaling'!T$10)</f>
        <v>0</v>
      </c>
      <c r="Q52" s="165">
        <f>((VLOOKUP($B$1,'Multipliers and Adjustments'!$A$70:$I$86,TRUNC(COLUMN(Q$2)/5)+2,FALSE)*SUMIFS('IEA-MethaneAbatement-US'!$M:$M,'IEA-MethaneAbatement-US'!$N:$N,"&lt;"&amp;$B52,'IEA-MethaneAbatement-US'!$N:$N,"&gt;="&amp;$A52,'IEA-MethaneAbatement-US'!$L:$L,$B$1))+(VLOOKUP($C$1,'Multipliers and Adjustments'!$A$70:$I$86,TRUNC(COLUMN(Q$2)/5)+2,FALSE)*SUMIFS('IEA-MethaneAbatement-US'!$M:$M,'IEA-MethaneAbatement-US'!$N:$N,"&lt;"&amp;$B52,'IEA-MethaneAbatement-US'!$N:$N,"&gt;="&amp;$A52,'IEA-MethaneAbatement-US'!$L:$L,$C$1))+(VLOOKUP($D$1,'Multipliers and Adjustments'!$A$70:$I$86,TRUNC(COLUMN(Q$2)/5)+2,FALSE)*SUMIFS('IEA-MethaneAbatement-US'!$M:$M,'IEA-MethaneAbatement-US'!$N:$N,"&lt;"&amp;$B52,'IEA-MethaneAbatement-US'!$N:$N,"&gt;="&amp;$A52,'IEA-MethaneAbatement-US'!$L:$L,$D$1)))*'State Downscaling Multipliers'!$B$7*(1+'EPA to IEA Scaling'!U$10)</f>
        <v>0</v>
      </c>
      <c r="R52" s="167">
        <f>((VLOOKUP($B$1,'Multipliers and Adjustments'!$A$70:$I$86,TRUNC(COLUMN(R$2)/5)+2,FALSE)*SUMIFS('IEA-MethaneAbatement-US'!$M:$M,'IEA-MethaneAbatement-US'!$N:$N,"&lt;"&amp;$B52,'IEA-MethaneAbatement-US'!$N:$N,"&gt;="&amp;$A52,'IEA-MethaneAbatement-US'!$L:$L,$B$1))+(VLOOKUP($C$1,'Multipliers and Adjustments'!$A$70:$I$86,TRUNC(COLUMN(R$2)/5)+2,FALSE)*SUMIFS('IEA-MethaneAbatement-US'!$M:$M,'IEA-MethaneAbatement-US'!$N:$N,"&lt;"&amp;$B52,'IEA-MethaneAbatement-US'!$N:$N,"&gt;="&amp;$A52,'IEA-MethaneAbatement-US'!$L:$L,$C$1))+(VLOOKUP($D$1,'Multipliers and Adjustments'!$A$70:$I$86,TRUNC(COLUMN(R$2)/5)+2,FALSE)*SUMIFS('IEA-MethaneAbatement-US'!$M:$M,'IEA-MethaneAbatement-US'!$N:$N,"&lt;"&amp;$B52,'IEA-MethaneAbatement-US'!$N:$N,"&gt;="&amp;$A52,'IEA-MethaneAbatement-US'!$L:$L,$D$1)))*'State Downscaling Multipliers'!$B$7*(1+'EPA to IEA Scaling'!V$10)</f>
        <v>0</v>
      </c>
      <c r="S52" s="165">
        <f>((VLOOKUP($B$1,'Multipliers and Adjustments'!$A$70:$I$86,TRUNC(COLUMN(S$2)/5)+2,FALSE)*SUMIFS('IEA-MethaneAbatement-US'!$M:$M,'IEA-MethaneAbatement-US'!$N:$N,"&lt;"&amp;$B52,'IEA-MethaneAbatement-US'!$N:$N,"&gt;="&amp;$A52,'IEA-MethaneAbatement-US'!$L:$L,$B$1))+(VLOOKUP($C$1,'Multipliers and Adjustments'!$A$70:$I$86,TRUNC(COLUMN(S$2)/5)+2,FALSE)*SUMIFS('IEA-MethaneAbatement-US'!$M:$M,'IEA-MethaneAbatement-US'!$N:$N,"&lt;"&amp;$B52,'IEA-MethaneAbatement-US'!$N:$N,"&gt;="&amp;$A52,'IEA-MethaneAbatement-US'!$L:$L,$C$1))+(VLOOKUP($D$1,'Multipliers and Adjustments'!$A$70:$I$86,TRUNC(COLUMN(S$2)/5)+2,FALSE)*SUMIFS('IEA-MethaneAbatement-US'!$M:$M,'IEA-MethaneAbatement-US'!$N:$N,"&lt;"&amp;$B52,'IEA-MethaneAbatement-US'!$N:$N,"&gt;="&amp;$A52,'IEA-MethaneAbatement-US'!$L:$L,$D$1)))*'State Downscaling Multipliers'!$B$7*(1+'EPA to IEA Scaling'!W$10)</f>
        <v>0</v>
      </c>
      <c r="T52" s="165">
        <f>((VLOOKUP($B$1,'Multipliers and Adjustments'!$A$70:$I$86,TRUNC(COLUMN(T$2)/5)+2,FALSE)*SUMIFS('IEA-MethaneAbatement-US'!$M:$M,'IEA-MethaneAbatement-US'!$N:$N,"&lt;"&amp;$B52,'IEA-MethaneAbatement-US'!$N:$N,"&gt;="&amp;$A52,'IEA-MethaneAbatement-US'!$L:$L,$B$1))+(VLOOKUP($C$1,'Multipliers and Adjustments'!$A$70:$I$86,TRUNC(COLUMN(T$2)/5)+2,FALSE)*SUMIFS('IEA-MethaneAbatement-US'!$M:$M,'IEA-MethaneAbatement-US'!$N:$N,"&lt;"&amp;$B52,'IEA-MethaneAbatement-US'!$N:$N,"&gt;="&amp;$A52,'IEA-MethaneAbatement-US'!$L:$L,$C$1))+(VLOOKUP($D$1,'Multipliers and Adjustments'!$A$70:$I$86,TRUNC(COLUMN(T$2)/5)+2,FALSE)*SUMIFS('IEA-MethaneAbatement-US'!$M:$M,'IEA-MethaneAbatement-US'!$N:$N,"&lt;"&amp;$B52,'IEA-MethaneAbatement-US'!$N:$N,"&gt;="&amp;$A52,'IEA-MethaneAbatement-US'!$L:$L,$D$1)))*'State Downscaling Multipliers'!$B$7*(1+'EPA to IEA Scaling'!X$10)</f>
        <v>0</v>
      </c>
      <c r="U52" s="165">
        <f>((VLOOKUP($B$1,'Multipliers and Adjustments'!$A$70:$I$86,TRUNC(COLUMN(U$2)/5)+2,FALSE)*SUMIFS('IEA-MethaneAbatement-US'!$M:$M,'IEA-MethaneAbatement-US'!$N:$N,"&lt;"&amp;$B52,'IEA-MethaneAbatement-US'!$N:$N,"&gt;="&amp;$A52,'IEA-MethaneAbatement-US'!$L:$L,$B$1))+(VLOOKUP($C$1,'Multipliers and Adjustments'!$A$70:$I$86,TRUNC(COLUMN(U$2)/5)+2,FALSE)*SUMIFS('IEA-MethaneAbatement-US'!$M:$M,'IEA-MethaneAbatement-US'!$N:$N,"&lt;"&amp;$B52,'IEA-MethaneAbatement-US'!$N:$N,"&gt;="&amp;$A52,'IEA-MethaneAbatement-US'!$L:$L,$C$1))+(VLOOKUP($D$1,'Multipliers and Adjustments'!$A$70:$I$86,TRUNC(COLUMN(U$2)/5)+2,FALSE)*SUMIFS('IEA-MethaneAbatement-US'!$M:$M,'IEA-MethaneAbatement-US'!$N:$N,"&lt;"&amp;$B52,'IEA-MethaneAbatement-US'!$N:$N,"&gt;="&amp;$A52,'IEA-MethaneAbatement-US'!$L:$L,$D$1)))*'State Downscaling Multipliers'!$B$7*(1+'EPA to IEA Scaling'!Y$10)</f>
        <v>0</v>
      </c>
      <c r="V52" s="165">
        <f>((VLOOKUP($B$1,'Multipliers and Adjustments'!$A$70:$I$86,TRUNC(COLUMN(V$2)/5)+2,FALSE)*SUMIFS('IEA-MethaneAbatement-US'!$M:$M,'IEA-MethaneAbatement-US'!$N:$N,"&lt;"&amp;$B52,'IEA-MethaneAbatement-US'!$N:$N,"&gt;="&amp;$A52,'IEA-MethaneAbatement-US'!$L:$L,$B$1))+(VLOOKUP($C$1,'Multipliers and Adjustments'!$A$70:$I$86,TRUNC(COLUMN(V$2)/5)+2,FALSE)*SUMIFS('IEA-MethaneAbatement-US'!$M:$M,'IEA-MethaneAbatement-US'!$N:$N,"&lt;"&amp;$B52,'IEA-MethaneAbatement-US'!$N:$N,"&gt;="&amp;$A52,'IEA-MethaneAbatement-US'!$L:$L,$C$1))+(VLOOKUP($D$1,'Multipliers and Adjustments'!$A$70:$I$86,TRUNC(COLUMN(V$2)/5)+2,FALSE)*SUMIFS('IEA-MethaneAbatement-US'!$M:$M,'IEA-MethaneAbatement-US'!$N:$N,"&lt;"&amp;$B52,'IEA-MethaneAbatement-US'!$N:$N,"&gt;="&amp;$A52,'IEA-MethaneAbatement-US'!$L:$L,$D$1)))*'State Downscaling Multipliers'!$B$7*(1+'EPA to IEA Scaling'!Z$10)</f>
        <v>0</v>
      </c>
      <c r="W52" s="167">
        <f>((VLOOKUP($B$1,'Multipliers and Adjustments'!$A$70:$I$86,TRUNC(COLUMN(W$2)/5)+2,FALSE)*SUMIFS('IEA-MethaneAbatement-US'!$M:$M,'IEA-MethaneAbatement-US'!$N:$N,"&lt;"&amp;$B52,'IEA-MethaneAbatement-US'!$N:$N,"&gt;="&amp;$A52,'IEA-MethaneAbatement-US'!$L:$L,$B$1))+(VLOOKUP($C$1,'Multipliers and Adjustments'!$A$70:$I$86,TRUNC(COLUMN(W$2)/5)+2,FALSE)*SUMIFS('IEA-MethaneAbatement-US'!$M:$M,'IEA-MethaneAbatement-US'!$N:$N,"&lt;"&amp;$B52,'IEA-MethaneAbatement-US'!$N:$N,"&gt;="&amp;$A52,'IEA-MethaneAbatement-US'!$L:$L,$C$1))+(VLOOKUP($D$1,'Multipliers and Adjustments'!$A$70:$I$86,TRUNC(COLUMN(W$2)/5)+2,FALSE)*SUMIFS('IEA-MethaneAbatement-US'!$M:$M,'IEA-MethaneAbatement-US'!$N:$N,"&lt;"&amp;$B52,'IEA-MethaneAbatement-US'!$N:$N,"&gt;="&amp;$A52,'IEA-MethaneAbatement-US'!$L:$L,$D$1)))*'State Downscaling Multipliers'!$B$7*(1+'EPA to IEA Scaling'!AA$10)</f>
        <v>0</v>
      </c>
      <c r="X52" s="165">
        <f>((VLOOKUP($B$1,'Multipliers and Adjustments'!$A$70:$I$86,TRUNC(COLUMN(X$2)/5)+2,FALSE)*SUMIFS('IEA-MethaneAbatement-US'!$M:$M,'IEA-MethaneAbatement-US'!$N:$N,"&lt;"&amp;$B52,'IEA-MethaneAbatement-US'!$N:$N,"&gt;="&amp;$A52,'IEA-MethaneAbatement-US'!$L:$L,$B$1))+(VLOOKUP($C$1,'Multipliers and Adjustments'!$A$70:$I$86,TRUNC(COLUMN(X$2)/5)+2,FALSE)*SUMIFS('IEA-MethaneAbatement-US'!$M:$M,'IEA-MethaneAbatement-US'!$N:$N,"&lt;"&amp;$B52,'IEA-MethaneAbatement-US'!$N:$N,"&gt;="&amp;$A52,'IEA-MethaneAbatement-US'!$L:$L,$C$1))+(VLOOKUP($D$1,'Multipliers and Adjustments'!$A$70:$I$86,TRUNC(COLUMN(X$2)/5)+2,FALSE)*SUMIFS('IEA-MethaneAbatement-US'!$M:$M,'IEA-MethaneAbatement-US'!$N:$N,"&lt;"&amp;$B52,'IEA-MethaneAbatement-US'!$N:$N,"&gt;="&amp;$A52,'IEA-MethaneAbatement-US'!$L:$L,$D$1)))*'State Downscaling Multipliers'!$B$7*(1+'EPA to IEA Scaling'!AB$10)</f>
        <v>0</v>
      </c>
      <c r="Y52" s="165">
        <f>((VLOOKUP($B$1,'Multipliers and Adjustments'!$A$70:$I$86,TRUNC(COLUMN(Y$2)/5)+2,FALSE)*SUMIFS('IEA-MethaneAbatement-US'!$M:$M,'IEA-MethaneAbatement-US'!$N:$N,"&lt;"&amp;$B52,'IEA-MethaneAbatement-US'!$N:$N,"&gt;="&amp;$A52,'IEA-MethaneAbatement-US'!$L:$L,$B$1))+(VLOOKUP($C$1,'Multipliers and Adjustments'!$A$70:$I$86,TRUNC(COLUMN(Y$2)/5)+2,FALSE)*SUMIFS('IEA-MethaneAbatement-US'!$M:$M,'IEA-MethaneAbatement-US'!$N:$N,"&lt;"&amp;$B52,'IEA-MethaneAbatement-US'!$N:$N,"&gt;="&amp;$A52,'IEA-MethaneAbatement-US'!$L:$L,$C$1))+(VLOOKUP($D$1,'Multipliers and Adjustments'!$A$70:$I$86,TRUNC(COLUMN(Y$2)/5)+2,FALSE)*SUMIFS('IEA-MethaneAbatement-US'!$M:$M,'IEA-MethaneAbatement-US'!$N:$N,"&lt;"&amp;$B52,'IEA-MethaneAbatement-US'!$N:$N,"&gt;="&amp;$A52,'IEA-MethaneAbatement-US'!$L:$L,$D$1)))*'State Downscaling Multipliers'!$B$7*(1+'EPA to IEA Scaling'!AC$10)</f>
        <v>0</v>
      </c>
      <c r="Z52" s="165">
        <f>((VLOOKUP($B$1,'Multipliers and Adjustments'!$A$70:$I$86,TRUNC(COLUMN(Z$2)/5)+2,FALSE)*SUMIFS('IEA-MethaneAbatement-US'!$M:$M,'IEA-MethaneAbatement-US'!$N:$N,"&lt;"&amp;$B52,'IEA-MethaneAbatement-US'!$N:$N,"&gt;="&amp;$A52,'IEA-MethaneAbatement-US'!$L:$L,$B$1))+(VLOOKUP($C$1,'Multipliers and Adjustments'!$A$70:$I$86,TRUNC(COLUMN(Z$2)/5)+2,FALSE)*SUMIFS('IEA-MethaneAbatement-US'!$M:$M,'IEA-MethaneAbatement-US'!$N:$N,"&lt;"&amp;$B52,'IEA-MethaneAbatement-US'!$N:$N,"&gt;="&amp;$A52,'IEA-MethaneAbatement-US'!$L:$L,$C$1))+(VLOOKUP($D$1,'Multipliers and Adjustments'!$A$70:$I$86,TRUNC(COLUMN(Z$2)/5)+2,FALSE)*SUMIFS('IEA-MethaneAbatement-US'!$M:$M,'IEA-MethaneAbatement-US'!$N:$N,"&lt;"&amp;$B52,'IEA-MethaneAbatement-US'!$N:$N,"&gt;="&amp;$A52,'IEA-MethaneAbatement-US'!$L:$L,$D$1)))*'State Downscaling Multipliers'!$B$7*(1+'EPA to IEA Scaling'!AD$10)</f>
        <v>0</v>
      </c>
      <c r="AA52" s="165">
        <f>((VLOOKUP($B$1,'Multipliers and Adjustments'!$A$70:$I$86,TRUNC(COLUMN(AA$2)/5)+2,FALSE)*SUMIFS('IEA-MethaneAbatement-US'!$M:$M,'IEA-MethaneAbatement-US'!$N:$N,"&lt;"&amp;$B52,'IEA-MethaneAbatement-US'!$N:$N,"&gt;="&amp;$A52,'IEA-MethaneAbatement-US'!$L:$L,$B$1))+(VLOOKUP($C$1,'Multipliers and Adjustments'!$A$70:$I$86,TRUNC(COLUMN(AA$2)/5)+2,FALSE)*SUMIFS('IEA-MethaneAbatement-US'!$M:$M,'IEA-MethaneAbatement-US'!$N:$N,"&lt;"&amp;$B52,'IEA-MethaneAbatement-US'!$N:$N,"&gt;="&amp;$A52,'IEA-MethaneAbatement-US'!$L:$L,$C$1))+(VLOOKUP($D$1,'Multipliers and Adjustments'!$A$70:$I$86,TRUNC(COLUMN(AA$2)/5)+2,FALSE)*SUMIFS('IEA-MethaneAbatement-US'!$M:$M,'IEA-MethaneAbatement-US'!$N:$N,"&lt;"&amp;$B52,'IEA-MethaneAbatement-US'!$N:$N,"&gt;="&amp;$A52,'IEA-MethaneAbatement-US'!$L:$L,$D$1)))*'State Downscaling Multipliers'!$B$7*(1+'EPA to IEA Scaling'!AE$10)</f>
        <v>0</v>
      </c>
      <c r="AB52" s="167">
        <f>((VLOOKUP($B$1,'Multipliers and Adjustments'!$A$70:$I$86,TRUNC(COLUMN(AB$2)/5)+2,FALSE)*SUMIFS('IEA-MethaneAbatement-US'!$M:$M,'IEA-MethaneAbatement-US'!$N:$N,"&lt;"&amp;$B52,'IEA-MethaneAbatement-US'!$N:$N,"&gt;="&amp;$A52,'IEA-MethaneAbatement-US'!$L:$L,$B$1))+(VLOOKUP($C$1,'Multipliers and Adjustments'!$A$70:$I$86,TRUNC(COLUMN(AB$2)/5)+2,FALSE)*SUMIFS('IEA-MethaneAbatement-US'!$M:$M,'IEA-MethaneAbatement-US'!$N:$N,"&lt;"&amp;$B52,'IEA-MethaneAbatement-US'!$N:$N,"&gt;="&amp;$A52,'IEA-MethaneAbatement-US'!$L:$L,$C$1))+(VLOOKUP($D$1,'Multipliers and Adjustments'!$A$70:$I$86,TRUNC(COLUMN(AB$2)/5)+2,FALSE)*SUMIFS('IEA-MethaneAbatement-US'!$M:$M,'IEA-MethaneAbatement-US'!$N:$N,"&lt;"&amp;$B52,'IEA-MethaneAbatement-US'!$N:$N,"&gt;="&amp;$A52,'IEA-MethaneAbatement-US'!$L:$L,$D$1)))*'State Downscaling Multipliers'!$B$7*(1+'EPA to IEA Scaling'!AF$10)</f>
        <v>0</v>
      </c>
      <c r="AC52" s="165">
        <f>((VLOOKUP($B$1,'Multipliers and Adjustments'!$A$70:$I$86,TRUNC(COLUMN(AC$2)/5)+2,FALSE)*SUMIFS('IEA-MethaneAbatement-US'!$M:$M,'IEA-MethaneAbatement-US'!$N:$N,"&lt;"&amp;$B52,'IEA-MethaneAbatement-US'!$N:$N,"&gt;="&amp;$A52,'IEA-MethaneAbatement-US'!$L:$L,$B$1))+(VLOOKUP($C$1,'Multipliers and Adjustments'!$A$70:$I$86,TRUNC(COLUMN(AC$2)/5)+2,FALSE)*SUMIFS('IEA-MethaneAbatement-US'!$M:$M,'IEA-MethaneAbatement-US'!$N:$N,"&lt;"&amp;$B52,'IEA-MethaneAbatement-US'!$N:$N,"&gt;="&amp;$A52,'IEA-MethaneAbatement-US'!$L:$L,$C$1))+(VLOOKUP($D$1,'Multipliers and Adjustments'!$A$70:$I$86,TRUNC(COLUMN(AC$2)/5)+2,FALSE)*SUMIFS('IEA-MethaneAbatement-US'!$M:$M,'IEA-MethaneAbatement-US'!$N:$N,"&lt;"&amp;$B52,'IEA-MethaneAbatement-US'!$N:$N,"&gt;="&amp;$A52,'IEA-MethaneAbatement-US'!$L:$L,$D$1)))*'State Downscaling Multipliers'!$B$7*(1+'EPA to IEA Scaling'!AG$10)</f>
        <v>0</v>
      </c>
      <c r="AD52" s="165">
        <f>((VLOOKUP($B$1,'Multipliers and Adjustments'!$A$70:$I$86,TRUNC(COLUMN(AD$2)/5)+2,FALSE)*SUMIFS('IEA-MethaneAbatement-US'!$M:$M,'IEA-MethaneAbatement-US'!$N:$N,"&lt;"&amp;$B52,'IEA-MethaneAbatement-US'!$N:$N,"&gt;="&amp;$A52,'IEA-MethaneAbatement-US'!$L:$L,$B$1))+(VLOOKUP($C$1,'Multipliers and Adjustments'!$A$70:$I$86,TRUNC(COLUMN(AD$2)/5)+2,FALSE)*SUMIFS('IEA-MethaneAbatement-US'!$M:$M,'IEA-MethaneAbatement-US'!$N:$N,"&lt;"&amp;$B52,'IEA-MethaneAbatement-US'!$N:$N,"&gt;="&amp;$A52,'IEA-MethaneAbatement-US'!$L:$L,$C$1))+(VLOOKUP($D$1,'Multipliers and Adjustments'!$A$70:$I$86,TRUNC(COLUMN(AD$2)/5)+2,FALSE)*SUMIFS('IEA-MethaneAbatement-US'!$M:$M,'IEA-MethaneAbatement-US'!$N:$N,"&lt;"&amp;$B52,'IEA-MethaneAbatement-US'!$N:$N,"&gt;="&amp;$A52,'IEA-MethaneAbatement-US'!$L:$L,$D$1)))*'State Downscaling Multipliers'!$B$7*(1+'EPA to IEA Scaling'!AH$10)</f>
        <v>0</v>
      </c>
      <c r="AE52" s="165">
        <f>((VLOOKUP($B$1,'Multipliers and Adjustments'!$A$70:$I$86,TRUNC(COLUMN(AE$2)/5)+2,FALSE)*SUMIFS('IEA-MethaneAbatement-US'!$M:$M,'IEA-MethaneAbatement-US'!$N:$N,"&lt;"&amp;$B52,'IEA-MethaneAbatement-US'!$N:$N,"&gt;="&amp;$A52,'IEA-MethaneAbatement-US'!$L:$L,$B$1))+(VLOOKUP($C$1,'Multipliers and Adjustments'!$A$70:$I$86,TRUNC(COLUMN(AE$2)/5)+2,FALSE)*SUMIFS('IEA-MethaneAbatement-US'!$M:$M,'IEA-MethaneAbatement-US'!$N:$N,"&lt;"&amp;$B52,'IEA-MethaneAbatement-US'!$N:$N,"&gt;="&amp;$A52,'IEA-MethaneAbatement-US'!$L:$L,$C$1))+(VLOOKUP($D$1,'Multipliers and Adjustments'!$A$70:$I$86,TRUNC(COLUMN(AE$2)/5)+2,FALSE)*SUMIFS('IEA-MethaneAbatement-US'!$M:$M,'IEA-MethaneAbatement-US'!$N:$N,"&lt;"&amp;$B52,'IEA-MethaneAbatement-US'!$N:$N,"&gt;="&amp;$A52,'IEA-MethaneAbatement-US'!$L:$L,$D$1)))*'State Downscaling Multipliers'!$B$7*(1+'EPA to IEA Scaling'!AI$10)</f>
        <v>0</v>
      </c>
      <c r="AF52" s="165">
        <f>((VLOOKUP($B$1,'Multipliers and Adjustments'!$A$70:$I$86,TRUNC(COLUMN(AF$2)/5)+2,FALSE)*SUMIFS('IEA-MethaneAbatement-US'!$M:$M,'IEA-MethaneAbatement-US'!$N:$N,"&lt;"&amp;$B52,'IEA-MethaneAbatement-US'!$N:$N,"&gt;="&amp;$A52,'IEA-MethaneAbatement-US'!$L:$L,$B$1))+(VLOOKUP($C$1,'Multipliers and Adjustments'!$A$70:$I$86,TRUNC(COLUMN(AF$2)/5)+2,FALSE)*SUMIFS('IEA-MethaneAbatement-US'!$M:$M,'IEA-MethaneAbatement-US'!$N:$N,"&lt;"&amp;$B52,'IEA-MethaneAbatement-US'!$N:$N,"&gt;="&amp;$A52,'IEA-MethaneAbatement-US'!$L:$L,$C$1))+(VLOOKUP($D$1,'Multipliers and Adjustments'!$A$70:$I$86,TRUNC(COLUMN(AF$2)/5)+2,FALSE)*SUMIFS('IEA-MethaneAbatement-US'!$M:$M,'IEA-MethaneAbatement-US'!$N:$N,"&lt;"&amp;$B52,'IEA-MethaneAbatement-US'!$N:$N,"&gt;="&amp;$A52,'IEA-MethaneAbatement-US'!$L:$L,$D$1)))*'State Downscaling Multipliers'!$B$7*(1+'EPA to IEA Scaling'!AJ$10)</f>
        <v>0</v>
      </c>
      <c r="AG52" s="167">
        <f>((VLOOKUP($B$1,'Multipliers and Adjustments'!$A$70:$I$86,TRUNC(COLUMN(AG$2)/5)+2,FALSE)*SUMIFS('IEA-MethaneAbatement-US'!$M:$M,'IEA-MethaneAbatement-US'!$N:$N,"&lt;"&amp;$B52,'IEA-MethaneAbatement-US'!$N:$N,"&gt;="&amp;$A52,'IEA-MethaneAbatement-US'!$L:$L,$B$1))+(VLOOKUP($C$1,'Multipliers and Adjustments'!$A$70:$I$86,TRUNC(COLUMN(AG$2)/5)+2,FALSE)*SUMIFS('IEA-MethaneAbatement-US'!$M:$M,'IEA-MethaneAbatement-US'!$N:$N,"&lt;"&amp;$B52,'IEA-MethaneAbatement-US'!$N:$N,"&gt;="&amp;$A52,'IEA-MethaneAbatement-US'!$L:$L,$C$1))+(VLOOKUP($D$1,'Multipliers and Adjustments'!$A$70:$I$86,TRUNC(COLUMN(AG$2)/5)+2,FALSE)*SUMIFS('IEA-MethaneAbatement-US'!$M:$M,'IEA-MethaneAbatement-US'!$N:$N,"&lt;"&amp;$B52,'IEA-MethaneAbatement-US'!$N:$N,"&gt;="&amp;$A52,'IEA-MethaneAbatement-US'!$L:$L,$D$1)))*'State Downscaling Multipliers'!$B$7*(1+'EPA to IEA Scaling'!AK$10)</f>
        <v>0</v>
      </c>
      <c r="AH52" s="165">
        <f>((VLOOKUP($B$1,'Multipliers and Adjustments'!$A$70:$I$86,TRUNC(COLUMN(AH$2)/5)+2,FALSE)*SUMIFS('IEA-MethaneAbatement-US'!$M:$M,'IEA-MethaneAbatement-US'!$N:$N,"&lt;"&amp;$B52,'IEA-MethaneAbatement-US'!$N:$N,"&gt;="&amp;$A52,'IEA-MethaneAbatement-US'!$L:$L,$B$1))+(VLOOKUP($C$1,'Multipliers and Adjustments'!$A$70:$I$86,TRUNC(COLUMN(AH$2)/5)+2,FALSE)*SUMIFS('IEA-MethaneAbatement-US'!$M:$M,'IEA-MethaneAbatement-US'!$N:$N,"&lt;"&amp;$B52,'IEA-MethaneAbatement-US'!$N:$N,"&gt;="&amp;$A52,'IEA-MethaneAbatement-US'!$L:$L,$C$1))+(VLOOKUP($D$1,'Multipliers and Adjustments'!$A$70:$I$86,TRUNC(COLUMN(AH$2)/5)+2,FALSE)*SUMIFS('IEA-MethaneAbatement-US'!$M:$M,'IEA-MethaneAbatement-US'!$N:$N,"&lt;"&amp;$B52,'IEA-MethaneAbatement-US'!$N:$N,"&gt;="&amp;$A52,'IEA-MethaneAbatement-US'!$L:$L,$D$1)))*'State Downscaling Multipliers'!$B$7*(1+'EPA to IEA Scaling'!AL$10)</f>
        <v>0</v>
      </c>
      <c r="AI52" s="165">
        <f>((VLOOKUP($B$1,'Multipliers and Adjustments'!$A$70:$I$86,TRUNC(COLUMN(AI$2)/5)+2,FALSE)*SUMIFS('IEA-MethaneAbatement-US'!$M:$M,'IEA-MethaneAbatement-US'!$N:$N,"&lt;"&amp;$B52,'IEA-MethaneAbatement-US'!$N:$N,"&gt;="&amp;$A52,'IEA-MethaneAbatement-US'!$L:$L,$B$1))+(VLOOKUP($C$1,'Multipliers and Adjustments'!$A$70:$I$86,TRUNC(COLUMN(AI$2)/5)+2,FALSE)*SUMIFS('IEA-MethaneAbatement-US'!$M:$M,'IEA-MethaneAbatement-US'!$N:$N,"&lt;"&amp;$B52,'IEA-MethaneAbatement-US'!$N:$N,"&gt;="&amp;$A52,'IEA-MethaneAbatement-US'!$L:$L,$C$1))+(VLOOKUP($D$1,'Multipliers and Adjustments'!$A$70:$I$86,TRUNC(COLUMN(AI$2)/5)+2,FALSE)*SUMIFS('IEA-MethaneAbatement-US'!$M:$M,'IEA-MethaneAbatement-US'!$N:$N,"&lt;"&amp;$B52,'IEA-MethaneAbatement-US'!$N:$N,"&gt;="&amp;$A52,'IEA-MethaneAbatement-US'!$L:$L,$D$1)))*'State Downscaling Multipliers'!$B$7*(1+'EPA to IEA Scaling'!AM$10)</f>
        <v>0</v>
      </c>
      <c r="AJ52" s="165">
        <f>((VLOOKUP($B$1,'Multipliers and Adjustments'!$A$70:$I$86,TRUNC(COLUMN(AJ$2)/5)+2,FALSE)*SUMIFS('IEA-MethaneAbatement-US'!$M:$M,'IEA-MethaneAbatement-US'!$N:$N,"&lt;"&amp;$B52,'IEA-MethaneAbatement-US'!$N:$N,"&gt;="&amp;$A52,'IEA-MethaneAbatement-US'!$L:$L,$B$1))+(VLOOKUP($C$1,'Multipliers and Adjustments'!$A$70:$I$86,TRUNC(COLUMN(AJ$2)/5)+2,FALSE)*SUMIFS('IEA-MethaneAbatement-US'!$M:$M,'IEA-MethaneAbatement-US'!$N:$N,"&lt;"&amp;$B52,'IEA-MethaneAbatement-US'!$N:$N,"&gt;="&amp;$A52,'IEA-MethaneAbatement-US'!$L:$L,$C$1))+(VLOOKUP($D$1,'Multipliers and Adjustments'!$A$70:$I$86,TRUNC(COLUMN(AJ$2)/5)+2,FALSE)*SUMIFS('IEA-MethaneAbatement-US'!$M:$M,'IEA-MethaneAbatement-US'!$N:$N,"&lt;"&amp;$B52,'IEA-MethaneAbatement-US'!$N:$N,"&gt;="&amp;$A52,'IEA-MethaneAbatement-US'!$L:$L,$D$1)))*'State Downscaling Multipliers'!$B$7*(1+'EPA to IEA Scaling'!AN$10)</f>
        <v>0</v>
      </c>
      <c r="AK52" s="165">
        <f>((VLOOKUP($B$1,'Multipliers and Adjustments'!$A$70:$I$86,TRUNC(COLUMN(AK$2)/5)+2,FALSE)*SUMIFS('IEA-MethaneAbatement-US'!$M:$M,'IEA-MethaneAbatement-US'!$N:$N,"&lt;"&amp;$B52,'IEA-MethaneAbatement-US'!$N:$N,"&gt;="&amp;$A52,'IEA-MethaneAbatement-US'!$L:$L,$B$1))+(VLOOKUP($C$1,'Multipliers and Adjustments'!$A$70:$I$86,TRUNC(COLUMN(AK$2)/5)+2,FALSE)*SUMIFS('IEA-MethaneAbatement-US'!$M:$M,'IEA-MethaneAbatement-US'!$N:$N,"&lt;"&amp;$B52,'IEA-MethaneAbatement-US'!$N:$N,"&gt;="&amp;$A52,'IEA-MethaneAbatement-US'!$L:$L,$C$1))+(VLOOKUP($D$1,'Multipliers and Adjustments'!$A$70:$I$86,TRUNC(COLUMN(AK$2)/5)+2,FALSE)*SUMIFS('IEA-MethaneAbatement-US'!$M:$M,'IEA-MethaneAbatement-US'!$N:$N,"&lt;"&amp;$B52,'IEA-MethaneAbatement-US'!$N:$N,"&gt;="&amp;$A52,'IEA-MethaneAbatement-US'!$L:$L,$D$1)))*'State Downscaling Multipliers'!$B$7*(1+'EPA to IEA Scaling'!AO$10)</f>
        <v>0</v>
      </c>
      <c r="AL52" s="167">
        <f>((VLOOKUP($B$1,'Multipliers and Adjustments'!$A$70:$I$86,TRUNC(COLUMN(AL$2)/5)+2,FALSE)*SUMIFS('IEA-MethaneAbatement-US'!$M:$M,'IEA-MethaneAbatement-US'!$N:$N,"&lt;"&amp;$B52,'IEA-MethaneAbatement-US'!$N:$N,"&gt;="&amp;$A52,'IEA-MethaneAbatement-US'!$L:$L,$B$1))+(VLOOKUP($C$1,'Multipliers and Adjustments'!$A$70:$I$86,TRUNC(COLUMN(AL$2)/5)+2,FALSE)*SUMIFS('IEA-MethaneAbatement-US'!$M:$M,'IEA-MethaneAbatement-US'!$N:$N,"&lt;"&amp;$B52,'IEA-MethaneAbatement-US'!$N:$N,"&gt;="&amp;$A52,'IEA-MethaneAbatement-US'!$L:$L,$C$1))+(VLOOKUP($D$1,'Multipliers and Adjustments'!$A$70:$I$86,TRUNC(COLUMN(AL$2)/5)+2,FALSE)*SUMIFS('IEA-MethaneAbatement-US'!$M:$M,'IEA-MethaneAbatement-US'!$N:$N,"&lt;"&amp;$B52,'IEA-MethaneAbatement-US'!$N:$N,"&gt;="&amp;$A52,'IEA-MethaneAbatement-US'!$L:$L,$D$1)))*'State Downscaling Multipliers'!$B$7*(1+'EPA to IEA Scaling'!AP$10)</f>
        <v>0</v>
      </c>
    </row>
    <row r="53" spans="1:38" ht="15.75" customHeight="1" x14ac:dyDescent="0.25">
      <c r="A53" s="49">
        <f t="shared" si="3"/>
        <v>500</v>
      </c>
      <c r="B53" s="49">
        <f t="shared" si="5"/>
        <v>550</v>
      </c>
      <c r="C53" s="165">
        <f>((VLOOKUP($B$1,'Multipliers and Adjustments'!$A$70:$I$86,TRUNC(COLUMN(C$2)/5)+2,FALSE)*SUMIFS('IEA-MethaneAbatement-US'!$M:$M,'IEA-MethaneAbatement-US'!$N:$N,"&lt;"&amp;$B53,'IEA-MethaneAbatement-US'!$N:$N,"&gt;="&amp;$A53,'IEA-MethaneAbatement-US'!$L:$L,$B$1))+(VLOOKUP($C$1,'Multipliers and Adjustments'!$A$70:$I$86,TRUNC(COLUMN(C$2)/5)+2,FALSE)*SUMIFS('IEA-MethaneAbatement-US'!$M:$M,'IEA-MethaneAbatement-US'!$N:$N,"&lt;"&amp;$B53,'IEA-MethaneAbatement-US'!$N:$N,"&gt;="&amp;$A53,'IEA-MethaneAbatement-US'!$L:$L,$C$1))+(VLOOKUP($D$1,'Multipliers and Adjustments'!$A$70:$I$86,TRUNC(COLUMN(C$2)/5)+2,FALSE)*SUMIFS('IEA-MethaneAbatement-US'!$M:$M,'IEA-MethaneAbatement-US'!$N:$N,"&lt;"&amp;$B53,'IEA-MethaneAbatement-US'!$N:$N,"&gt;="&amp;$A53,'IEA-MethaneAbatement-US'!$L:$L,$D$1)))*'State Downscaling Multipliers'!$B$7*(1+'EPA to IEA Scaling'!G$10)</f>
        <v>0</v>
      </c>
      <c r="D53" s="165">
        <f>((VLOOKUP($B$1,'Multipliers and Adjustments'!$A$70:$I$86,TRUNC(COLUMN(D$2)/5)+2,FALSE)*SUMIFS('IEA-MethaneAbatement-US'!$M:$M,'IEA-MethaneAbatement-US'!$N:$N,"&lt;"&amp;$B53,'IEA-MethaneAbatement-US'!$N:$N,"&gt;="&amp;$A53,'IEA-MethaneAbatement-US'!$L:$L,$B$1))+(VLOOKUP($C$1,'Multipliers and Adjustments'!$A$70:$I$86,TRUNC(COLUMN(D$2)/5)+2,FALSE)*SUMIFS('IEA-MethaneAbatement-US'!$M:$M,'IEA-MethaneAbatement-US'!$N:$N,"&lt;"&amp;$B53,'IEA-MethaneAbatement-US'!$N:$N,"&gt;="&amp;$A53,'IEA-MethaneAbatement-US'!$L:$L,$C$1))+(VLOOKUP($D$1,'Multipliers and Adjustments'!$A$70:$I$86,TRUNC(COLUMN(D$2)/5)+2,FALSE)*SUMIFS('IEA-MethaneAbatement-US'!$M:$M,'IEA-MethaneAbatement-US'!$N:$N,"&lt;"&amp;$B53,'IEA-MethaneAbatement-US'!$N:$N,"&gt;="&amp;$A53,'IEA-MethaneAbatement-US'!$L:$L,$D$1)))*'State Downscaling Multipliers'!$B$7*(1+'EPA to IEA Scaling'!H$10)</f>
        <v>0</v>
      </c>
      <c r="E53" s="165">
        <f>((VLOOKUP($B$1,'Multipliers and Adjustments'!$A$70:$I$86,TRUNC(COLUMN(E$2)/5)+2,FALSE)*SUMIFS('IEA-MethaneAbatement-US'!$M:$M,'IEA-MethaneAbatement-US'!$N:$N,"&lt;"&amp;$B53,'IEA-MethaneAbatement-US'!$N:$N,"&gt;="&amp;$A53,'IEA-MethaneAbatement-US'!$L:$L,$B$1))+(VLOOKUP($C$1,'Multipliers and Adjustments'!$A$70:$I$86,TRUNC(COLUMN(E$2)/5)+2,FALSE)*SUMIFS('IEA-MethaneAbatement-US'!$M:$M,'IEA-MethaneAbatement-US'!$N:$N,"&lt;"&amp;$B53,'IEA-MethaneAbatement-US'!$N:$N,"&gt;="&amp;$A53,'IEA-MethaneAbatement-US'!$L:$L,$C$1))+(VLOOKUP($D$1,'Multipliers and Adjustments'!$A$70:$I$86,TRUNC(COLUMN(E$2)/5)+2,FALSE)*SUMIFS('IEA-MethaneAbatement-US'!$M:$M,'IEA-MethaneAbatement-US'!$N:$N,"&lt;"&amp;$B53,'IEA-MethaneAbatement-US'!$N:$N,"&gt;="&amp;$A53,'IEA-MethaneAbatement-US'!$L:$L,$D$1)))*'State Downscaling Multipliers'!$B$7*(1+'EPA to IEA Scaling'!I$10)</f>
        <v>0</v>
      </c>
      <c r="F53" s="165">
        <f>((VLOOKUP($B$1,'Multipliers and Adjustments'!$A$70:$I$86,TRUNC(COLUMN(F$2)/5)+2,FALSE)*SUMIFS('IEA-MethaneAbatement-US'!$M:$M,'IEA-MethaneAbatement-US'!$N:$N,"&lt;"&amp;$B53,'IEA-MethaneAbatement-US'!$N:$N,"&gt;="&amp;$A53,'IEA-MethaneAbatement-US'!$L:$L,$B$1))+(VLOOKUP($C$1,'Multipliers and Adjustments'!$A$70:$I$86,TRUNC(COLUMN(F$2)/5)+2,FALSE)*SUMIFS('IEA-MethaneAbatement-US'!$M:$M,'IEA-MethaneAbatement-US'!$N:$N,"&lt;"&amp;$B53,'IEA-MethaneAbatement-US'!$N:$N,"&gt;="&amp;$A53,'IEA-MethaneAbatement-US'!$L:$L,$C$1))+(VLOOKUP($D$1,'Multipliers and Adjustments'!$A$70:$I$86,TRUNC(COLUMN(F$2)/5)+2,FALSE)*SUMIFS('IEA-MethaneAbatement-US'!$M:$M,'IEA-MethaneAbatement-US'!$N:$N,"&lt;"&amp;$B53,'IEA-MethaneAbatement-US'!$N:$N,"&gt;="&amp;$A53,'IEA-MethaneAbatement-US'!$L:$L,$D$1)))*'State Downscaling Multipliers'!$B$7*(1+'EPA to IEA Scaling'!J$10)</f>
        <v>0</v>
      </c>
      <c r="G53" s="166">
        <f>((VLOOKUP($B$1,'Multipliers and Adjustments'!$A$70:$I$86,TRUNC(COLUMN(G$2)/5)+2,FALSE)*SUMIFS('IEA-MethaneAbatement-US'!$M:$M,'IEA-MethaneAbatement-US'!$N:$N,"&lt;"&amp;$B53,'IEA-MethaneAbatement-US'!$N:$N,"&gt;="&amp;$A53,'IEA-MethaneAbatement-US'!$L:$L,$B$1))+(VLOOKUP($C$1,'Multipliers and Adjustments'!$A$70:$I$86,TRUNC(COLUMN(G$2)/5)+2,FALSE)*SUMIFS('IEA-MethaneAbatement-US'!$M:$M,'IEA-MethaneAbatement-US'!$N:$N,"&lt;"&amp;$B53,'IEA-MethaneAbatement-US'!$N:$N,"&gt;="&amp;$A53,'IEA-MethaneAbatement-US'!$L:$L,$C$1))+(VLOOKUP($D$1,'Multipliers and Adjustments'!$A$70:$I$86,TRUNC(COLUMN(G$2)/5)+2,FALSE)*SUMIFS('IEA-MethaneAbatement-US'!$M:$M,'IEA-MethaneAbatement-US'!$N:$N,"&lt;"&amp;$B53,'IEA-MethaneAbatement-US'!$N:$N,"&gt;="&amp;$A53,'IEA-MethaneAbatement-US'!$L:$L,$D$1)))*'State Downscaling Multipliers'!$B$7*(1+'EPA to IEA Scaling'!K$10)</f>
        <v>0</v>
      </c>
      <c r="H53" s="167">
        <f>((VLOOKUP($B$1,'Multipliers and Adjustments'!$A$70:$I$86,TRUNC(COLUMN(H$2)/5)+2,FALSE)*SUMIFS('IEA-MethaneAbatement-US'!$M:$M,'IEA-MethaneAbatement-US'!$N:$N,"&lt;"&amp;$B53,'IEA-MethaneAbatement-US'!$N:$N,"&gt;="&amp;$A53,'IEA-MethaneAbatement-US'!$L:$L,$B$1))+(VLOOKUP($C$1,'Multipliers and Adjustments'!$A$70:$I$86,TRUNC(COLUMN(H$2)/5)+2,FALSE)*SUMIFS('IEA-MethaneAbatement-US'!$M:$M,'IEA-MethaneAbatement-US'!$N:$N,"&lt;"&amp;$B53,'IEA-MethaneAbatement-US'!$N:$N,"&gt;="&amp;$A53,'IEA-MethaneAbatement-US'!$L:$L,$C$1))+(VLOOKUP($D$1,'Multipliers and Adjustments'!$A$70:$I$86,TRUNC(COLUMN(H$2)/5)+2,FALSE)*SUMIFS('IEA-MethaneAbatement-US'!$M:$M,'IEA-MethaneAbatement-US'!$N:$N,"&lt;"&amp;$B53,'IEA-MethaneAbatement-US'!$N:$N,"&gt;="&amp;$A53,'IEA-MethaneAbatement-US'!$L:$L,$D$1)))*'State Downscaling Multipliers'!$B$7*(1+'EPA to IEA Scaling'!L$10)</f>
        <v>0</v>
      </c>
      <c r="I53" s="165">
        <f>((VLOOKUP($B$1,'Multipliers and Adjustments'!$A$70:$I$86,TRUNC(COLUMN(I$2)/5)+2,FALSE)*SUMIFS('IEA-MethaneAbatement-US'!$M:$M,'IEA-MethaneAbatement-US'!$N:$N,"&lt;"&amp;$B53,'IEA-MethaneAbatement-US'!$N:$N,"&gt;="&amp;$A53,'IEA-MethaneAbatement-US'!$L:$L,$B$1))+(VLOOKUP($C$1,'Multipliers and Adjustments'!$A$70:$I$86,TRUNC(COLUMN(I$2)/5)+2,FALSE)*SUMIFS('IEA-MethaneAbatement-US'!$M:$M,'IEA-MethaneAbatement-US'!$N:$N,"&lt;"&amp;$B53,'IEA-MethaneAbatement-US'!$N:$N,"&gt;="&amp;$A53,'IEA-MethaneAbatement-US'!$L:$L,$C$1))+(VLOOKUP($D$1,'Multipliers and Adjustments'!$A$70:$I$86,TRUNC(COLUMN(I$2)/5)+2,FALSE)*SUMIFS('IEA-MethaneAbatement-US'!$M:$M,'IEA-MethaneAbatement-US'!$N:$N,"&lt;"&amp;$B53,'IEA-MethaneAbatement-US'!$N:$N,"&gt;="&amp;$A53,'IEA-MethaneAbatement-US'!$L:$L,$D$1)))*'State Downscaling Multipliers'!$B$7*(1+'EPA to IEA Scaling'!M$10)</f>
        <v>0</v>
      </c>
      <c r="J53" s="165">
        <f>((VLOOKUP($B$1,'Multipliers and Adjustments'!$A$70:$I$86,TRUNC(COLUMN(J$2)/5)+2,FALSE)*SUMIFS('IEA-MethaneAbatement-US'!$M:$M,'IEA-MethaneAbatement-US'!$N:$N,"&lt;"&amp;$B53,'IEA-MethaneAbatement-US'!$N:$N,"&gt;="&amp;$A53,'IEA-MethaneAbatement-US'!$L:$L,$B$1))+(VLOOKUP($C$1,'Multipliers and Adjustments'!$A$70:$I$86,TRUNC(COLUMN(J$2)/5)+2,FALSE)*SUMIFS('IEA-MethaneAbatement-US'!$M:$M,'IEA-MethaneAbatement-US'!$N:$N,"&lt;"&amp;$B53,'IEA-MethaneAbatement-US'!$N:$N,"&gt;="&amp;$A53,'IEA-MethaneAbatement-US'!$L:$L,$C$1))+(VLOOKUP($D$1,'Multipliers and Adjustments'!$A$70:$I$86,TRUNC(COLUMN(J$2)/5)+2,FALSE)*SUMIFS('IEA-MethaneAbatement-US'!$M:$M,'IEA-MethaneAbatement-US'!$N:$N,"&lt;"&amp;$B53,'IEA-MethaneAbatement-US'!$N:$N,"&gt;="&amp;$A53,'IEA-MethaneAbatement-US'!$L:$L,$D$1)))*'State Downscaling Multipliers'!$B$7*(1+'EPA to IEA Scaling'!N$10)</f>
        <v>0</v>
      </c>
      <c r="K53" s="165">
        <f>((VLOOKUP($B$1,'Multipliers and Adjustments'!$A$70:$I$86,TRUNC(COLUMN(K$2)/5)+2,FALSE)*SUMIFS('IEA-MethaneAbatement-US'!$M:$M,'IEA-MethaneAbatement-US'!$N:$N,"&lt;"&amp;$B53,'IEA-MethaneAbatement-US'!$N:$N,"&gt;="&amp;$A53,'IEA-MethaneAbatement-US'!$L:$L,$B$1))+(VLOOKUP($C$1,'Multipliers and Adjustments'!$A$70:$I$86,TRUNC(COLUMN(K$2)/5)+2,FALSE)*SUMIFS('IEA-MethaneAbatement-US'!$M:$M,'IEA-MethaneAbatement-US'!$N:$N,"&lt;"&amp;$B53,'IEA-MethaneAbatement-US'!$N:$N,"&gt;="&amp;$A53,'IEA-MethaneAbatement-US'!$L:$L,$C$1))+(VLOOKUP($D$1,'Multipliers and Adjustments'!$A$70:$I$86,TRUNC(COLUMN(K$2)/5)+2,FALSE)*SUMIFS('IEA-MethaneAbatement-US'!$M:$M,'IEA-MethaneAbatement-US'!$N:$N,"&lt;"&amp;$B53,'IEA-MethaneAbatement-US'!$N:$N,"&gt;="&amp;$A53,'IEA-MethaneAbatement-US'!$L:$L,$D$1)))*'State Downscaling Multipliers'!$B$7*(1+'EPA to IEA Scaling'!O$10)</f>
        <v>0</v>
      </c>
      <c r="L53" s="165">
        <f>((VLOOKUP($B$1,'Multipliers and Adjustments'!$A$70:$I$86,TRUNC(COLUMN(L$2)/5)+2,FALSE)*SUMIFS('IEA-MethaneAbatement-US'!$M:$M,'IEA-MethaneAbatement-US'!$N:$N,"&lt;"&amp;$B53,'IEA-MethaneAbatement-US'!$N:$N,"&gt;="&amp;$A53,'IEA-MethaneAbatement-US'!$L:$L,$B$1))+(VLOOKUP($C$1,'Multipliers and Adjustments'!$A$70:$I$86,TRUNC(COLUMN(L$2)/5)+2,FALSE)*SUMIFS('IEA-MethaneAbatement-US'!$M:$M,'IEA-MethaneAbatement-US'!$N:$N,"&lt;"&amp;$B53,'IEA-MethaneAbatement-US'!$N:$N,"&gt;="&amp;$A53,'IEA-MethaneAbatement-US'!$L:$L,$C$1))+(VLOOKUP($D$1,'Multipliers and Adjustments'!$A$70:$I$86,TRUNC(COLUMN(L$2)/5)+2,FALSE)*SUMIFS('IEA-MethaneAbatement-US'!$M:$M,'IEA-MethaneAbatement-US'!$N:$N,"&lt;"&amp;$B53,'IEA-MethaneAbatement-US'!$N:$N,"&gt;="&amp;$A53,'IEA-MethaneAbatement-US'!$L:$L,$D$1)))*'State Downscaling Multipliers'!$B$7*(1+'EPA to IEA Scaling'!P$10)</f>
        <v>0</v>
      </c>
      <c r="M53" s="167">
        <f>((VLOOKUP($B$1,'Multipliers and Adjustments'!$A$70:$I$86,TRUNC(COLUMN(M$2)/5)+2,FALSE)*SUMIFS('IEA-MethaneAbatement-US'!$M:$M,'IEA-MethaneAbatement-US'!$N:$N,"&lt;"&amp;$B53,'IEA-MethaneAbatement-US'!$N:$N,"&gt;="&amp;$A53,'IEA-MethaneAbatement-US'!$L:$L,$B$1))+(VLOOKUP($C$1,'Multipliers and Adjustments'!$A$70:$I$86,TRUNC(COLUMN(M$2)/5)+2,FALSE)*SUMIFS('IEA-MethaneAbatement-US'!$M:$M,'IEA-MethaneAbatement-US'!$N:$N,"&lt;"&amp;$B53,'IEA-MethaneAbatement-US'!$N:$N,"&gt;="&amp;$A53,'IEA-MethaneAbatement-US'!$L:$L,$C$1))+(VLOOKUP($D$1,'Multipliers and Adjustments'!$A$70:$I$86,TRUNC(COLUMN(M$2)/5)+2,FALSE)*SUMIFS('IEA-MethaneAbatement-US'!$M:$M,'IEA-MethaneAbatement-US'!$N:$N,"&lt;"&amp;$B53,'IEA-MethaneAbatement-US'!$N:$N,"&gt;="&amp;$A53,'IEA-MethaneAbatement-US'!$L:$L,$D$1)))*'State Downscaling Multipliers'!$B$7*(1+'EPA to IEA Scaling'!Q$10)</f>
        <v>0</v>
      </c>
      <c r="N53" s="165">
        <f>((VLOOKUP($B$1,'Multipliers and Adjustments'!$A$70:$I$86,TRUNC(COLUMN(N$2)/5)+2,FALSE)*SUMIFS('IEA-MethaneAbatement-US'!$M:$M,'IEA-MethaneAbatement-US'!$N:$N,"&lt;"&amp;$B53,'IEA-MethaneAbatement-US'!$N:$N,"&gt;="&amp;$A53,'IEA-MethaneAbatement-US'!$L:$L,$B$1))+(VLOOKUP($C$1,'Multipliers and Adjustments'!$A$70:$I$86,TRUNC(COLUMN(N$2)/5)+2,FALSE)*SUMIFS('IEA-MethaneAbatement-US'!$M:$M,'IEA-MethaneAbatement-US'!$N:$N,"&lt;"&amp;$B53,'IEA-MethaneAbatement-US'!$N:$N,"&gt;="&amp;$A53,'IEA-MethaneAbatement-US'!$L:$L,$C$1))+(VLOOKUP($D$1,'Multipliers and Adjustments'!$A$70:$I$86,TRUNC(COLUMN(N$2)/5)+2,FALSE)*SUMIFS('IEA-MethaneAbatement-US'!$M:$M,'IEA-MethaneAbatement-US'!$N:$N,"&lt;"&amp;$B53,'IEA-MethaneAbatement-US'!$N:$N,"&gt;="&amp;$A53,'IEA-MethaneAbatement-US'!$L:$L,$D$1)))*'State Downscaling Multipliers'!$B$7*(1+'EPA to IEA Scaling'!R$10)</f>
        <v>0</v>
      </c>
      <c r="O53" s="165">
        <f>((VLOOKUP($B$1,'Multipliers and Adjustments'!$A$70:$I$86,TRUNC(COLUMN(O$2)/5)+2,FALSE)*SUMIFS('IEA-MethaneAbatement-US'!$M:$M,'IEA-MethaneAbatement-US'!$N:$N,"&lt;"&amp;$B53,'IEA-MethaneAbatement-US'!$N:$N,"&gt;="&amp;$A53,'IEA-MethaneAbatement-US'!$L:$L,$B$1))+(VLOOKUP($C$1,'Multipliers and Adjustments'!$A$70:$I$86,TRUNC(COLUMN(O$2)/5)+2,FALSE)*SUMIFS('IEA-MethaneAbatement-US'!$M:$M,'IEA-MethaneAbatement-US'!$N:$N,"&lt;"&amp;$B53,'IEA-MethaneAbatement-US'!$N:$N,"&gt;="&amp;$A53,'IEA-MethaneAbatement-US'!$L:$L,$C$1))+(VLOOKUP($D$1,'Multipliers and Adjustments'!$A$70:$I$86,TRUNC(COLUMN(O$2)/5)+2,FALSE)*SUMIFS('IEA-MethaneAbatement-US'!$M:$M,'IEA-MethaneAbatement-US'!$N:$N,"&lt;"&amp;$B53,'IEA-MethaneAbatement-US'!$N:$N,"&gt;="&amp;$A53,'IEA-MethaneAbatement-US'!$L:$L,$D$1)))*'State Downscaling Multipliers'!$B$7*(1+'EPA to IEA Scaling'!S$10)</f>
        <v>0</v>
      </c>
      <c r="P53" s="165">
        <f>((VLOOKUP($B$1,'Multipliers and Adjustments'!$A$70:$I$86,TRUNC(COLUMN(P$2)/5)+2,FALSE)*SUMIFS('IEA-MethaneAbatement-US'!$M:$M,'IEA-MethaneAbatement-US'!$N:$N,"&lt;"&amp;$B53,'IEA-MethaneAbatement-US'!$N:$N,"&gt;="&amp;$A53,'IEA-MethaneAbatement-US'!$L:$L,$B$1))+(VLOOKUP($C$1,'Multipliers and Adjustments'!$A$70:$I$86,TRUNC(COLUMN(P$2)/5)+2,FALSE)*SUMIFS('IEA-MethaneAbatement-US'!$M:$M,'IEA-MethaneAbatement-US'!$N:$N,"&lt;"&amp;$B53,'IEA-MethaneAbatement-US'!$N:$N,"&gt;="&amp;$A53,'IEA-MethaneAbatement-US'!$L:$L,$C$1))+(VLOOKUP($D$1,'Multipliers and Adjustments'!$A$70:$I$86,TRUNC(COLUMN(P$2)/5)+2,FALSE)*SUMIFS('IEA-MethaneAbatement-US'!$M:$M,'IEA-MethaneAbatement-US'!$N:$N,"&lt;"&amp;$B53,'IEA-MethaneAbatement-US'!$N:$N,"&gt;="&amp;$A53,'IEA-MethaneAbatement-US'!$L:$L,$D$1)))*'State Downscaling Multipliers'!$B$7*(1+'EPA to IEA Scaling'!T$10)</f>
        <v>0</v>
      </c>
      <c r="Q53" s="165">
        <f>((VLOOKUP($B$1,'Multipliers and Adjustments'!$A$70:$I$86,TRUNC(COLUMN(Q$2)/5)+2,FALSE)*SUMIFS('IEA-MethaneAbatement-US'!$M:$M,'IEA-MethaneAbatement-US'!$N:$N,"&lt;"&amp;$B53,'IEA-MethaneAbatement-US'!$N:$N,"&gt;="&amp;$A53,'IEA-MethaneAbatement-US'!$L:$L,$B$1))+(VLOOKUP($C$1,'Multipliers and Adjustments'!$A$70:$I$86,TRUNC(COLUMN(Q$2)/5)+2,FALSE)*SUMIFS('IEA-MethaneAbatement-US'!$M:$M,'IEA-MethaneAbatement-US'!$N:$N,"&lt;"&amp;$B53,'IEA-MethaneAbatement-US'!$N:$N,"&gt;="&amp;$A53,'IEA-MethaneAbatement-US'!$L:$L,$C$1))+(VLOOKUP($D$1,'Multipliers and Adjustments'!$A$70:$I$86,TRUNC(COLUMN(Q$2)/5)+2,FALSE)*SUMIFS('IEA-MethaneAbatement-US'!$M:$M,'IEA-MethaneAbatement-US'!$N:$N,"&lt;"&amp;$B53,'IEA-MethaneAbatement-US'!$N:$N,"&gt;="&amp;$A53,'IEA-MethaneAbatement-US'!$L:$L,$D$1)))*'State Downscaling Multipliers'!$B$7*(1+'EPA to IEA Scaling'!U$10)</f>
        <v>0</v>
      </c>
      <c r="R53" s="167">
        <f>((VLOOKUP($B$1,'Multipliers and Adjustments'!$A$70:$I$86,TRUNC(COLUMN(R$2)/5)+2,FALSE)*SUMIFS('IEA-MethaneAbatement-US'!$M:$M,'IEA-MethaneAbatement-US'!$N:$N,"&lt;"&amp;$B53,'IEA-MethaneAbatement-US'!$N:$N,"&gt;="&amp;$A53,'IEA-MethaneAbatement-US'!$L:$L,$B$1))+(VLOOKUP($C$1,'Multipliers and Adjustments'!$A$70:$I$86,TRUNC(COLUMN(R$2)/5)+2,FALSE)*SUMIFS('IEA-MethaneAbatement-US'!$M:$M,'IEA-MethaneAbatement-US'!$N:$N,"&lt;"&amp;$B53,'IEA-MethaneAbatement-US'!$N:$N,"&gt;="&amp;$A53,'IEA-MethaneAbatement-US'!$L:$L,$C$1))+(VLOOKUP($D$1,'Multipliers and Adjustments'!$A$70:$I$86,TRUNC(COLUMN(R$2)/5)+2,FALSE)*SUMIFS('IEA-MethaneAbatement-US'!$M:$M,'IEA-MethaneAbatement-US'!$N:$N,"&lt;"&amp;$B53,'IEA-MethaneAbatement-US'!$N:$N,"&gt;="&amp;$A53,'IEA-MethaneAbatement-US'!$L:$L,$D$1)))*'State Downscaling Multipliers'!$B$7*(1+'EPA to IEA Scaling'!V$10)</f>
        <v>0</v>
      </c>
      <c r="S53" s="165">
        <f>((VLOOKUP($B$1,'Multipliers and Adjustments'!$A$70:$I$86,TRUNC(COLUMN(S$2)/5)+2,FALSE)*SUMIFS('IEA-MethaneAbatement-US'!$M:$M,'IEA-MethaneAbatement-US'!$N:$N,"&lt;"&amp;$B53,'IEA-MethaneAbatement-US'!$N:$N,"&gt;="&amp;$A53,'IEA-MethaneAbatement-US'!$L:$L,$B$1))+(VLOOKUP($C$1,'Multipliers and Adjustments'!$A$70:$I$86,TRUNC(COLUMN(S$2)/5)+2,FALSE)*SUMIFS('IEA-MethaneAbatement-US'!$M:$M,'IEA-MethaneAbatement-US'!$N:$N,"&lt;"&amp;$B53,'IEA-MethaneAbatement-US'!$N:$N,"&gt;="&amp;$A53,'IEA-MethaneAbatement-US'!$L:$L,$C$1))+(VLOOKUP($D$1,'Multipliers and Adjustments'!$A$70:$I$86,TRUNC(COLUMN(S$2)/5)+2,FALSE)*SUMIFS('IEA-MethaneAbatement-US'!$M:$M,'IEA-MethaneAbatement-US'!$N:$N,"&lt;"&amp;$B53,'IEA-MethaneAbatement-US'!$N:$N,"&gt;="&amp;$A53,'IEA-MethaneAbatement-US'!$L:$L,$D$1)))*'State Downscaling Multipliers'!$B$7*(1+'EPA to IEA Scaling'!W$10)</f>
        <v>0</v>
      </c>
      <c r="T53" s="165">
        <f>((VLOOKUP($B$1,'Multipliers and Adjustments'!$A$70:$I$86,TRUNC(COLUMN(T$2)/5)+2,FALSE)*SUMIFS('IEA-MethaneAbatement-US'!$M:$M,'IEA-MethaneAbatement-US'!$N:$N,"&lt;"&amp;$B53,'IEA-MethaneAbatement-US'!$N:$N,"&gt;="&amp;$A53,'IEA-MethaneAbatement-US'!$L:$L,$B$1))+(VLOOKUP($C$1,'Multipliers and Adjustments'!$A$70:$I$86,TRUNC(COLUMN(T$2)/5)+2,FALSE)*SUMIFS('IEA-MethaneAbatement-US'!$M:$M,'IEA-MethaneAbatement-US'!$N:$N,"&lt;"&amp;$B53,'IEA-MethaneAbatement-US'!$N:$N,"&gt;="&amp;$A53,'IEA-MethaneAbatement-US'!$L:$L,$C$1))+(VLOOKUP($D$1,'Multipliers and Adjustments'!$A$70:$I$86,TRUNC(COLUMN(T$2)/5)+2,FALSE)*SUMIFS('IEA-MethaneAbatement-US'!$M:$M,'IEA-MethaneAbatement-US'!$N:$N,"&lt;"&amp;$B53,'IEA-MethaneAbatement-US'!$N:$N,"&gt;="&amp;$A53,'IEA-MethaneAbatement-US'!$L:$L,$D$1)))*'State Downscaling Multipliers'!$B$7*(1+'EPA to IEA Scaling'!X$10)</f>
        <v>0</v>
      </c>
      <c r="U53" s="165">
        <f>((VLOOKUP($B$1,'Multipliers and Adjustments'!$A$70:$I$86,TRUNC(COLUMN(U$2)/5)+2,FALSE)*SUMIFS('IEA-MethaneAbatement-US'!$M:$M,'IEA-MethaneAbatement-US'!$N:$N,"&lt;"&amp;$B53,'IEA-MethaneAbatement-US'!$N:$N,"&gt;="&amp;$A53,'IEA-MethaneAbatement-US'!$L:$L,$B$1))+(VLOOKUP($C$1,'Multipliers and Adjustments'!$A$70:$I$86,TRUNC(COLUMN(U$2)/5)+2,FALSE)*SUMIFS('IEA-MethaneAbatement-US'!$M:$M,'IEA-MethaneAbatement-US'!$N:$N,"&lt;"&amp;$B53,'IEA-MethaneAbatement-US'!$N:$N,"&gt;="&amp;$A53,'IEA-MethaneAbatement-US'!$L:$L,$C$1))+(VLOOKUP($D$1,'Multipliers and Adjustments'!$A$70:$I$86,TRUNC(COLUMN(U$2)/5)+2,FALSE)*SUMIFS('IEA-MethaneAbatement-US'!$M:$M,'IEA-MethaneAbatement-US'!$N:$N,"&lt;"&amp;$B53,'IEA-MethaneAbatement-US'!$N:$N,"&gt;="&amp;$A53,'IEA-MethaneAbatement-US'!$L:$L,$D$1)))*'State Downscaling Multipliers'!$B$7*(1+'EPA to IEA Scaling'!Y$10)</f>
        <v>0</v>
      </c>
      <c r="V53" s="165">
        <f>((VLOOKUP($B$1,'Multipliers and Adjustments'!$A$70:$I$86,TRUNC(COLUMN(V$2)/5)+2,FALSE)*SUMIFS('IEA-MethaneAbatement-US'!$M:$M,'IEA-MethaneAbatement-US'!$N:$N,"&lt;"&amp;$B53,'IEA-MethaneAbatement-US'!$N:$N,"&gt;="&amp;$A53,'IEA-MethaneAbatement-US'!$L:$L,$B$1))+(VLOOKUP($C$1,'Multipliers and Adjustments'!$A$70:$I$86,TRUNC(COLUMN(V$2)/5)+2,FALSE)*SUMIFS('IEA-MethaneAbatement-US'!$M:$M,'IEA-MethaneAbatement-US'!$N:$N,"&lt;"&amp;$B53,'IEA-MethaneAbatement-US'!$N:$N,"&gt;="&amp;$A53,'IEA-MethaneAbatement-US'!$L:$L,$C$1))+(VLOOKUP($D$1,'Multipliers and Adjustments'!$A$70:$I$86,TRUNC(COLUMN(V$2)/5)+2,FALSE)*SUMIFS('IEA-MethaneAbatement-US'!$M:$M,'IEA-MethaneAbatement-US'!$N:$N,"&lt;"&amp;$B53,'IEA-MethaneAbatement-US'!$N:$N,"&gt;="&amp;$A53,'IEA-MethaneAbatement-US'!$L:$L,$D$1)))*'State Downscaling Multipliers'!$B$7*(1+'EPA to IEA Scaling'!Z$10)</f>
        <v>0</v>
      </c>
      <c r="W53" s="167">
        <f>((VLOOKUP($B$1,'Multipliers and Adjustments'!$A$70:$I$86,TRUNC(COLUMN(W$2)/5)+2,FALSE)*SUMIFS('IEA-MethaneAbatement-US'!$M:$M,'IEA-MethaneAbatement-US'!$N:$N,"&lt;"&amp;$B53,'IEA-MethaneAbatement-US'!$N:$N,"&gt;="&amp;$A53,'IEA-MethaneAbatement-US'!$L:$L,$B$1))+(VLOOKUP($C$1,'Multipliers and Adjustments'!$A$70:$I$86,TRUNC(COLUMN(W$2)/5)+2,FALSE)*SUMIFS('IEA-MethaneAbatement-US'!$M:$M,'IEA-MethaneAbatement-US'!$N:$N,"&lt;"&amp;$B53,'IEA-MethaneAbatement-US'!$N:$N,"&gt;="&amp;$A53,'IEA-MethaneAbatement-US'!$L:$L,$C$1))+(VLOOKUP($D$1,'Multipliers and Adjustments'!$A$70:$I$86,TRUNC(COLUMN(W$2)/5)+2,FALSE)*SUMIFS('IEA-MethaneAbatement-US'!$M:$M,'IEA-MethaneAbatement-US'!$N:$N,"&lt;"&amp;$B53,'IEA-MethaneAbatement-US'!$N:$N,"&gt;="&amp;$A53,'IEA-MethaneAbatement-US'!$L:$L,$D$1)))*'State Downscaling Multipliers'!$B$7*(1+'EPA to IEA Scaling'!AA$10)</f>
        <v>0</v>
      </c>
      <c r="X53" s="165">
        <f>((VLOOKUP($B$1,'Multipliers and Adjustments'!$A$70:$I$86,TRUNC(COLUMN(X$2)/5)+2,FALSE)*SUMIFS('IEA-MethaneAbatement-US'!$M:$M,'IEA-MethaneAbatement-US'!$N:$N,"&lt;"&amp;$B53,'IEA-MethaneAbatement-US'!$N:$N,"&gt;="&amp;$A53,'IEA-MethaneAbatement-US'!$L:$L,$B$1))+(VLOOKUP($C$1,'Multipliers and Adjustments'!$A$70:$I$86,TRUNC(COLUMN(X$2)/5)+2,FALSE)*SUMIFS('IEA-MethaneAbatement-US'!$M:$M,'IEA-MethaneAbatement-US'!$N:$N,"&lt;"&amp;$B53,'IEA-MethaneAbatement-US'!$N:$N,"&gt;="&amp;$A53,'IEA-MethaneAbatement-US'!$L:$L,$C$1))+(VLOOKUP($D$1,'Multipliers and Adjustments'!$A$70:$I$86,TRUNC(COLUMN(X$2)/5)+2,FALSE)*SUMIFS('IEA-MethaneAbatement-US'!$M:$M,'IEA-MethaneAbatement-US'!$N:$N,"&lt;"&amp;$B53,'IEA-MethaneAbatement-US'!$N:$N,"&gt;="&amp;$A53,'IEA-MethaneAbatement-US'!$L:$L,$D$1)))*'State Downscaling Multipliers'!$B$7*(1+'EPA to IEA Scaling'!AB$10)</f>
        <v>0</v>
      </c>
      <c r="Y53" s="165">
        <f>((VLOOKUP($B$1,'Multipliers and Adjustments'!$A$70:$I$86,TRUNC(COLUMN(Y$2)/5)+2,FALSE)*SUMIFS('IEA-MethaneAbatement-US'!$M:$M,'IEA-MethaneAbatement-US'!$N:$N,"&lt;"&amp;$B53,'IEA-MethaneAbatement-US'!$N:$N,"&gt;="&amp;$A53,'IEA-MethaneAbatement-US'!$L:$L,$B$1))+(VLOOKUP($C$1,'Multipliers and Adjustments'!$A$70:$I$86,TRUNC(COLUMN(Y$2)/5)+2,FALSE)*SUMIFS('IEA-MethaneAbatement-US'!$M:$M,'IEA-MethaneAbatement-US'!$N:$N,"&lt;"&amp;$B53,'IEA-MethaneAbatement-US'!$N:$N,"&gt;="&amp;$A53,'IEA-MethaneAbatement-US'!$L:$L,$C$1))+(VLOOKUP($D$1,'Multipliers and Adjustments'!$A$70:$I$86,TRUNC(COLUMN(Y$2)/5)+2,FALSE)*SUMIFS('IEA-MethaneAbatement-US'!$M:$M,'IEA-MethaneAbatement-US'!$N:$N,"&lt;"&amp;$B53,'IEA-MethaneAbatement-US'!$N:$N,"&gt;="&amp;$A53,'IEA-MethaneAbatement-US'!$L:$L,$D$1)))*'State Downscaling Multipliers'!$B$7*(1+'EPA to IEA Scaling'!AC$10)</f>
        <v>0</v>
      </c>
      <c r="Z53" s="165">
        <f>((VLOOKUP($B$1,'Multipliers and Adjustments'!$A$70:$I$86,TRUNC(COLUMN(Z$2)/5)+2,FALSE)*SUMIFS('IEA-MethaneAbatement-US'!$M:$M,'IEA-MethaneAbatement-US'!$N:$N,"&lt;"&amp;$B53,'IEA-MethaneAbatement-US'!$N:$N,"&gt;="&amp;$A53,'IEA-MethaneAbatement-US'!$L:$L,$B$1))+(VLOOKUP($C$1,'Multipliers and Adjustments'!$A$70:$I$86,TRUNC(COLUMN(Z$2)/5)+2,FALSE)*SUMIFS('IEA-MethaneAbatement-US'!$M:$M,'IEA-MethaneAbatement-US'!$N:$N,"&lt;"&amp;$B53,'IEA-MethaneAbatement-US'!$N:$N,"&gt;="&amp;$A53,'IEA-MethaneAbatement-US'!$L:$L,$C$1))+(VLOOKUP($D$1,'Multipliers and Adjustments'!$A$70:$I$86,TRUNC(COLUMN(Z$2)/5)+2,FALSE)*SUMIFS('IEA-MethaneAbatement-US'!$M:$M,'IEA-MethaneAbatement-US'!$N:$N,"&lt;"&amp;$B53,'IEA-MethaneAbatement-US'!$N:$N,"&gt;="&amp;$A53,'IEA-MethaneAbatement-US'!$L:$L,$D$1)))*'State Downscaling Multipliers'!$B$7*(1+'EPA to IEA Scaling'!AD$10)</f>
        <v>0</v>
      </c>
      <c r="AA53" s="165">
        <f>((VLOOKUP($B$1,'Multipliers and Adjustments'!$A$70:$I$86,TRUNC(COLUMN(AA$2)/5)+2,FALSE)*SUMIFS('IEA-MethaneAbatement-US'!$M:$M,'IEA-MethaneAbatement-US'!$N:$N,"&lt;"&amp;$B53,'IEA-MethaneAbatement-US'!$N:$N,"&gt;="&amp;$A53,'IEA-MethaneAbatement-US'!$L:$L,$B$1))+(VLOOKUP($C$1,'Multipliers and Adjustments'!$A$70:$I$86,TRUNC(COLUMN(AA$2)/5)+2,FALSE)*SUMIFS('IEA-MethaneAbatement-US'!$M:$M,'IEA-MethaneAbatement-US'!$N:$N,"&lt;"&amp;$B53,'IEA-MethaneAbatement-US'!$N:$N,"&gt;="&amp;$A53,'IEA-MethaneAbatement-US'!$L:$L,$C$1))+(VLOOKUP($D$1,'Multipliers and Adjustments'!$A$70:$I$86,TRUNC(COLUMN(AA$2)/5)+2,FALSE)*SUMIFS('IEA-MethaneAbatement-US'!$M:$M,'IEA-MethaneAbatement-US'!$N:$N,"&lt;"&amp;$B53,'IEA-MethaneAbatement-US'!$N:$N,"&gt;="&amp;$A53,'IEA-MethaneAbatement-US'!$L:$L,$D$1)))*'State Downscaling Multipliers'!$B$7*(1+'EPA to IEA Scaling'!AE$10)</f>
        <v>0</v>
      </c>
      <c r="AB53" s="167">
        <f>((VLOOKUP($B$1,'Multipliers and Adjustments'!$A$70:$I$86,TRUNC(COLUMN(AB$2)/5)+2,FALSE)*SUMIFS('IEA-MethaneAbatement-US'!$M:$M,'IEA-MethaneAbatement-US'!$N:$N,"&lt;"&amp;$B53,'IEA-MethaneAbatement-US'!$N:$N,"&gt;="&amp;$A53,'IEA-MethaneAbatement-US'!$L:$L,$B$1))+(VLOOKUP($C$1,'Multipliers and Adjustments'!$A$70:$I$86,TRUNC(COLUMN(AB$2)/5)+2,FALSE)*SUMIFS('IEA-MethaneAbatement-US'!$M:$M,'IEA-MethaneAbatement-US'!$N:$N,"&lt;"&amp;$B53,'IEA-MethaneAbatement-US'!$N:$N,"&gt;="&amp;$A53,'IEA-MethaneAbatement-US'!$L:$L,$C$1))+(VLOOKUP($D$1,'Multipliers and Adjustments'!$A$70:$I$86,TRUNC(COLUMN(AB$2)/5)+2,FALSE)*SUMIFS('IEA-MethaneAbatement-US'!$M:$M,'IEA-MethaneAbatement-US'!$N:$N,"&lt;"&amp;$B53,'IEA-MethaneAbatement-US'!$N:$N,"&gt;="&amp;$A53,'IEA-MethaneAbatement-US'!$L:$L,$D$1)))*'State Downscaling Multipliers'!$B$7*(1+'EPA to IEA Scaling'!AF$10)</f>
        <v>0</v>
      </c>
      <c r="AC53" s="165">
        <f>((VLOOKUP($B$1,'Multipliers and Adjustments'!$A$70:$I$86,TRUNC(COLUMN(AC$2)/5)+2,FALSE)*SUMIFS('IEA-MethaneAbatement-US'!$M:$M,'IEA-MethaneAbatement-US'!$N:$N,"&lt;"&amp;$B53,'IEA-MethaneAbatement-US'!$N:$N,"&gt;="&amp;$A53,'IEA-MethaneAbatement-US'!$L:$L,$B$1))+(VLOOKUP($C$1,'Multipliers and Adjustments'!$A$70:$I$86,TRUNC(COLUMN(AC$2)/5)+2,FALSE)*SUMIFS('IEA-MethaneAbatement-US'!$M:$M,'IEA-MethaneAbatement-US'!$N:$N,"&lt;"&amp;$B53,'IEA-MethaneAbatement-US'!$N:$N,"&gt;="&amp;$A53,'IEA-MethaneAbatement-US'!$L:$L,$C$1))+(VLOOKUP($D$1,'Multipliers and Adjustments'!$A$70:$I$86,TRUNC(COLUMN(AC$2)/5)+2,FALSE)*SUMIFS('IEA-MethaneAbatement-US'!$M:$M,'IEA-MethaneAbatement-US'!$N:$N,"&lt;"&amp;$B53,'IEA-MethaneAbatement-US'!$N:$N,"&gt;="&amp;$A53,'IEA-MethaneAbatement-US'!$L:$L,$D$1)))*'State Downscaling Multipliers'!$B$7*(1+'EPA to IEA Scaling'!AG$10)</f>
        <v>0</v>
      </c>
      <c r="AD53" s="165">
        <f>((VLOOKUP($B$1,'Multipliers and Adjustments'!$A$70:$I$86,TRUNC(COLUMN(AD$2)/5)+2,FALSE)*SUMIFS('IEA-MethaneAbatement-US'!$M:$M,'IEA-MethaneAbatement-US'!$N:$N,"&lt;"&amp;$B53,'IEA-MethaneAbatement-US'!$N:$N,"&gt;="&amp;$A53,'IEA-MethaneAbatement-US'!$L:$L,$B$1))+(VLOOKUP($C$1,'Multipliers and Adjustments'!$A$70:$I$86,TRUNC(COLUMN(AD$2)/5)+2,FALSE)*SUMIFS('IEA-MethaneAbatement-US'!$M:$M,'IEA-MethaneAbatement-US'!$N:$N,"&lt;"&amp;$B53,'IEA-MethaneAbatement-US'!$N:$N,"&gt;="&amp;$A53,'IEA-MethaneAbatement-US'!$L:$L,$C$1))+(VLOOKUP($D$1,'Multipliers and Adjustments'!$A$70:$I$86,TRUNC(COLUMN(AD$2)/5)+2,FALSE)*SUMIFS('IEA-MethaneAbatement-US'!$M:$M,'IEA-MethaneAbatement-US'!$N:$N,"&lt;"&amp;$B53,'IEA-MethaneAbatement-US'!$N:$N,"&gt;="&amp;$A53,'IEA-MethaneAbatement-US'!$L:$L,$D$1)))*'State Downscaling Multipliers'!$B$7*(1+'EPA to IEA Scaling'!AH$10)</f>
        <v>0</v>
      </c>
      <c r="AE53" s="165">
        <f>((VLOOKUP($B$1,'Multipliers and Adjustments'!$A$70:$I$86,TRUNC(COLUMN(AE$2)/5)+2,FALSE)*SUMIFS('IEA-MethaneAbatement-US'!$M:$M,'IEA-MethaneAbatement-US'!$N:$N,"&lt;"&amp;$B53,'IEA-MethaneAbatement-US'!$N:$N,"&gt;="&amp;$A53,'IEA-MethaneAbatement-US'!$L:$L,$B$1))+(VLOOKUP($C$1,'Multipliers and Adjustments'!$A$70:$I$86,TRUNC(COLUMN(AE$2)/5)+2,FALSE)*SUMIFS('IEA-MethaneAbatement-US'!$M:$M,'IEA-MethaneAbatement-US'!$N:$N,"&lt;"&amp;$B53,'IEA-MethaneAbatement-US'!$N:$N,"&gt;="&amp;$A53,'IEA-MethaneAbatement-US'!$L:$L,$C$1))+(VLOOKUP($D$1,'Multipliers and Adjustments'!$A$70:$I$86,TRUNC(COLUMN(AE$2)/5)+2,FALSE)*SUMIFS('IEA-MethaneAbatement-US'!$M:$M,'IEA-MethaneAbatement-US'!$N:$N,"&lt;"&amp;$B53,'IEA-MethaneAbatement-US'!$N:$N,"&gt;="&amp;$A53,'IEA-MethaneAbatement-US'!$L:$L,$D$1)))*'State Downscaling Multipliers'!$B$7*(1+'EPA to IEA Scaling'!AI$10)</f>
        <v>0</v>
      </c>
      <c r="AF53" s="165">
        <f>((VLOOKUP($B$1,'Multipliers and Adjustments'!$A$70:$I$86,TRUNC(COLUMN(AF$2)/5)+2,FALSE)*SUMIFS('IEA-MethaneAbatement-US'!$M:$M,'IEA-MethaneAbatement-US'!$N:$N,"&lt;"&amp;$B53,'IEA-MethaneAbatement-US'!$N:$N,"&gt;="&amp;$A53,'IEA-MethaneAbatement-US'!$L:$L,$B$1))+(VLOOKUP($C$1,'Multipliers and Adjustments'!$A$70:$I$86,TRUNC(COLUMN(AF$2)/5)+2,FALSE)*SUMIFS('IEA-MethaneAbatement-US'!$M:$M,'IEA-MethaneAbatement-US'!$N:$N,"&lt;"&amp;$B53,'IEA-MethaneAbatement-US'!$N:$N,"&gt;="&amp;$A53,'IEA-MethaneAbatement-US'!$L:$L,$C$1))+(VLOOKUP($D$1,'Multipliers and Adjustments'!$A$70:$I$86,TRUNC(COLUMN(AF$2)/5)+2,FALSE)*SUMIFS('IEA-MethaneAbatement-US'!$M:$M,'IEA-MethaneAbatement-US'!$N:$N,"&lt;"&amp;$B53,'IEA-MethaneAbatement-US'!$N:$N,"&gt;="&amp;$A53,'IEA-MethaneAbatement-US'!$L:$L,$D$1)))*'State Downscaling Multipliers'!$B$7*(1+'EPA to IEA Scaling'!AJ$10)</f>
        <v>0</v>
      </c>
      <c r="AG53" s="167">
        <f>((VLOOKUP($B$1,'Multipliers and Adjustments'!$A$70:$I$86,TRUNC(COLUMN(AG$2)/5)+2,FALSE)*SUMIFS('IEA-MethaneAbatement-US'!$M:$M,'IEA-MethaneAbatement-US'!$N:$N,"&lt;"&amp;$B53,'IEA-MethaneAbatement-US'!$N:$N,"&gt;="&amp;$A53,'IEA-MethaneAbatement-US'!$L:$L,$B$1))+(VLOOKUP($C$1,'Multipliers and Adjustments'!$A$70:$I$86,TRUNC(COLUMN(AG$2)/5)+2,FALSE)*SUMIFS('IEA-MethaneAbatement-US'!$M:$M,'IEA-MethaneAbatement-US'!$N:$N,"&lt;"&amp;$B53,'IEA-MethaneAbatement-US'!$N:$N,"&gt;="&amp;$A53,'IEA-MethaneAbatement-US'!$L:$L,$C$1))+(VLOOKUP($D$1,'Multipliers and Adjustments'!$A$70:$I$86,TRUNC(COLUMN(AG$2)/5)+2,FALSE)*SUMIFS('IEA-MethaneAbatement-US'!$M:$M,'IEA-MethaneAbatement-US'!$N:$N,"&lt;"&amp;$B53,'IEA-MethaneAbatement-US'!$N:$N,"&gt;="&amp;$A53,'IEA-MethaneAbatement-US'!$L:$L,$D$1)))*'State Downscaling Multipliers'!$B$7*(1+'EPA to IEA Scaling'!AK$10)</f>
        <v>0</v>
      </c>
      <c r="AH53" s="165">
        <f>((VLOOKUP($B$1,'Multipliers and Adjustments'!$A$70:$I$86,TRUNC(COLUMN(AH$2)/5)+2,FALSE)*SUMIFS('IEA-MethaneAbatement-US'!$M:$M,'IEA-MethaneAbatement-US'!$N:$N,"&lt;"&amp;$B53,'IEA-MethaneAbatement-US'!$N:$N,"&gt;="&amp;$A53,'IEA-MethaneAbatement-US'!$L:$L,$B$1))+(VLOOKUP($C$1,'Multipliers and Adjustments'!$A$70:$I$86,TRUNC(COLUMN(AH$2)/5)+2,FALSE)*SUMIFS('IEA-MethaneAbatement-US'!$M:$M,'IEA-MethaneAbatement-US'!$N:$N,"&lt;"&amp;$B53,'IEA-MethaneAbatement-US'!$N:$N,"&gt;="&amp;$A53,'IEA-MethaneAbatement-US'!$L:$L,$C$1))+(VLOOKUP($D$1,'Multipliers and Adjustments'!$A$70:$I$86,TRUNC(COLUMN(AH$2)/5)+2,FALSE)*SUMIFS('IEA-MethaneAbatement-US'!$M:$M,'IEA-MethaneAbatement-US'!$N:$N,"&lt;"&amp;$B53,'IEA-MethaneAbatement-US'!$N:$N,"&gt;="&amp;$A53,'IEA-MethaneAbatement-US'!$L:$L,$D$1)))*'State Downscaling Multipliers'!$B$7*(1+'EPA to IEA Scaling'!AL$10)</f>
        <v>0</v>
      </c>
      <c r="AI53" s="165">
        <f>((VLOOKUP($B$1,'Multipliers and Adjustments'!$A$70:$I$86,TRUNC(COLUMN(AI$2)/5)+2,FALSE)*SUMIFS('IEA-MethaneAbatement-US'!$M:$M,'IEA-MethaneAbatement-US'!$N:$N,"&lt;"&amp;$B53,'IEA-MethaneAbatement-US'!$N:$N,"&gt;="&amp;$A53,'IEA-MethaneAbatement-US'!$L:$L,$B$1))+(VLOOKUP($C$1,'Multipliers and Adjustments'!$A$70:$I$86,TRUNC(COLUMN(AI$2)/5)+2,FALSE)*SUMIFS('IEA-MethaneAbatement-US'!$M:$M,'IEA-MethaneAbatement-US'!$N:$N,"&lt;"&amp;$B53,'IEA-MethaneAbatement-US'!$N:$N,"&gt;="&amp;$A53,'IEA-MethaneAbatement-US'!$L:$L,$C$1))+(VLOOKUP($D$1,'Multipliers and Adjustments'!$A$70:$I$86,TRUNC(COLUMN(AI$2)/5)+2,FALSE)*SUMIFS('IEA-MethaneAbatement-US'!$M:$M,'IEA-MethaneAbatement-US'!$N:$N,"&lt;"&amp;$B53,'IEA-MethaneAbatement-US'!$N:$N,"&gt;="&amp;$A53,'IEA-MethaneAbatement-US'!$L:$L,$D$1)))*'State Downscaling Multipliers'!$B$7*(1+'EPA to IEA Scaling'!AM$10)</f>
        <v>0</v>
      </c>
      <c r="AJ53" s="165">
        <f>((VLOOKUP($B$1,'Multipliers and Adjustments'!$A$70:$I$86,TRUNC(COLUMN(AJ$2)/5)+2,FALSE)*SUMIFS('IEA-MethaneAbatement-US'!$M:$M,'IEA-MethaneAbatement-US'!$N:$N,"&lt;"&amp;$B53,'IEA-MethaneAbatement-US'!$N:$N,"&gt;="&amp;$A53,'IEA-MethaneAbatement-US'!$L:$L,$B$1))+(VLOOKUP($C$1,'Multipliers and Adjustments'!$A$70:$I$86,TRUNC(COLUMN(AJ$2)/5)+2,FALSE)*SUMIFS('IEA-MethaneAbatement-US'!$M:$M,'IEA-MethaneAbatement-US'!$N:$N,"&lt;"&amp;$B53,'IEA-MethaneAbatement-US'!$N:$N,"&gt;="&amp;$A53,'IEA-MethaneAbatement-US'!$L:$L,$C$1))+(VLOOKUP($D$1,'Multipliers and Adjustments'!$A$70:$I$86,TRUNC(COLUMN(AJ$2)/5)+2,FALSE)*SUMIFS('IEA-MethaneAbatement-US'!$M:$M,'IEA-MethaneAbatement-US'!$N:$N,"&lt;"&amp;$B53,'IEA-MethaneAbatement-US'!$N:$N,"&gt;="&amp;$A53,'IEA-MethaneAbatement-US'!$L:$L,$D$1)))*'State Downscaling Multipliers'!$B$7*(1+'EPA to IEA Scaling'!AN$10)</f>
        <v>0</v>
      </c>
      <c r="AK53" s="165">
        <f>((VLOOKUP($B$1,'Multipliers and Adjustments'!$A$70:$I$86,TRUNC(COLUMN(AK$2)/5)+2,FALSE)*SUMIFS('IEA-MethaneAbatement-US'!$M:$M,'IEA-MethaneAbatement-US'!$N:$N,"&lt;"&amp;$B53,'IEA-MethaneAbatement-US'!$N:$N,"&gt;="&amp;$A53,'IEA-MethaneAbatement-US'!$L:$L,$B$1))+(VLOOKUP($C$1,'Multipliers and Adjustments'!$A$70:$I$86,TRUNC(COLUMN(AK$2)/5)+2,FALSE)*SUMIFS('IEA-MethaneAbatement-US'!$M:$M,'IEA-MethaneAbatement-US'!$N:$N,"&lt;"&amp;$B53,'IEA-MethaneAbatement-US'!$N:$N,"&gt;="&amp;$A53,'IEA-MethaneAbatement-US'!$L:$L,$C$1))+(VLOOKUP($D$1,'Multipliers and Adjustments'!$A$70:$I$86,TRUNC(COLUMN(AK$2)/5)+2,FALSE)*SUMIFS('IEA-MethaneAbatement-US'!$M:$M,'IEA-MethaneAbatement-US'!$N:$N,"&lt;"&amp;$B53,'IEA-MethaneAbatement-US'!$N:$N,"&gt;="&amp;$A53,'IEA-MethaneAbatement-US'!$L:$L,$D$1)))*'State Downscaling Multipliers'!$B$7*(1+'EPA to IEA Scaling'!AO$10)</f>
        <v>0</v>
      </c>
      <c r="AL53" s="167">
        <f>((VLOOKUP($B$1,'Multipliers and Adjustments'!$A$70:$I$86,TRUNC(COLUMN(AL$2)/5)+2,FALSE)*SUMIFS('IEA-MethaneAbatement-US'!$M:$M,'IEA-MethaneAbatement-US'!$N:$N,"&lt;"&amp;$B53,'IEA-MethaneAbatement-US'!$N:$N,"&gt;="&amp;$A53,'IEA-MethaneAbatement-US'!$L:$L,$B$1))+(VLOOKUP($C$1,'Multipliers and Adjustments'!$A$70:$I$86,TRUNC(COLUMN(AL$2)/5)+2,FALSE)*SUMIFS('IEA-MethaneAbatement-US'!$M:$M,'IEA-MethaneAbatement-US'!$N:$N,"&lt;"&amp;$B53,'IEA-MethaneAbatement-US'!$N:$N,"&gt;="&amp;$A53,'IEA-MethaneAbatement-US'!$L:$L,$C$1))+(VLOOKUP($D$1,'Multipliers and Adjustments'!$A$70:$I$86,TRUNC(COLUMN(AL$2)/5)+2,FALSE)*SUMIFS('IEA-MethaneAbatement-US'!$M:$M,'IEA-MethaneAbatement-US'!$N:$N,"&lt;"&amp;$B53,'IEA-MethaneAbatement-US'!$N:$N,"&gt;="&amp;$A53,'IEA-MethaneAbatement-US'!$L:$L,$D$1)))*'State Downscaling Multipliers'!$B$7*(1+'EPA to IEA Scaling'!AP$10)</f>
        <v>0</v>
      </c>
    </row>
    <row r="54" spans="1:38" ht="15.75" customHeight="1" x14ac:dyDescent="0.25">
      <c r="A54" s="49">
        <f t="shared" si="3"/>
        <v>550</v>
      </c>
      <c r="B54" s="49">
        <f t="shared" si="5"/>
        <v>600</v>
      </c>
      <c r="C54" s="165">
        <f>((VLOOKUP($B$1,'Multipliers and Adjustments'!$A$70:$I$86,TRUNC(COLUMN(C$2)/5)+2,FALSE)*SUMIFS('IEA-MethaneAbatement-US'!$M:$M,'IEA-MethaneAbatement-US'!$N:$N,"&lt;"&amp;$B54,'IEA-MethaneAbatement-US'!$N:$N,"&gt;="&amp;$A54,'IEA-MethaneAbatement-US'!$L:$L,$B$1))+(VLOOKUP($C$1,'Multipliers and Adjustments'!$A$70:$I$86,TRUNC(COLUMN(C$2)/5)+2,FALSE)*SUMIFS('IEA-MethaneAbatement-US'!$M:$M,'IEA-MethaneAbatement-US'!$N:$N,"&lt;"&amp;$B54,'IEA-MethaneAbatement-US'!$N:$N,"&gt;="&amp;$A54,'IEA-MethaneAbatement-US'!$L:$L,$C$1))+(VLOOKUP($D$1,'Multipliers and Adjustments'!$A$70:$I$86,TRUNC(COLUMN(C$2)/5)+2,FALSE)*SUMIFS('IEA-MethaneAbatement-US'!$M:$M,'IEA-MethaneAbatement-US'!$N:$N,"&lt;"&amp;$B54,'IEA-MethaneAbatement-US'!$N:$N,"&gt;="&amp;$A54,'IEA-MethaneAbatement-US'!$L:$L,$D$1)))*'State Downscaling Multipliers'!$B$7*(1+'EPA to IEA Scaling'!G$10)</f>
        <v>0</v>
      </c>
      <c r="D54" s="165">
        <f>((VLOOKUP($B$1,'Multipliers and Adjustments'!$A$70:$I$86,TRUNC(COLUMN(D$2)/5)+2,FALSE)*SUMIFS('IEA-MethaneAbatement-US'!$M:$M,'IEA-MethaneAbatement-US'!$N:$N,"&lt;"&amp;$B54,'IEA-MethaneAbatement-US'!$N:$N,"&gt;="&amp;$A54,'IEA-MethaneAbatement-US'!$L:$L,$B$1))+(VLOOKUP($C$1,'Multipliers and Adjustments'!$A$70:$I$86,TRUNC(COLUMN(D$2)/5)+2,FALSE)*SUMIFS('IEA-MethaneAbatement-US'!$M:$M,'IEA-MethaneAbatement-US'!$N:$N,"&lt;"&amp;$B54,'IEA-MethaneAbatement-US'!$N:$N,"&gt;="&amp;$A54,'IEA-MethaneAbatement-US'!$L:$L,$C$1))+(VLOOKUP($D$1,'Multipliers and Adjustments'!$A$70:$I$86,TRUNC(COLUMN(D$2)/5)+2,FALSE)*SUMIFS('IEA-MethaneAbatement-US'!$M:$M,'IEA-MethaneAbatement-US'!$N:$N,"&lt;"&amp;$B54,'IEA-MethaneAbatement-US'!$N:$N,"&gt;="&amp;$A54,'IEA-MethaneAbatement-US'!$L:$L,$D$1)))*'State Downscaling Multipliers'!$B$7*(1+'EPA to IEA Scaling'!H$10)</f>
        <v>0</v>
      </c>
      <c r="E54" s="165">
        <f>((VLOOKUP($B$1,'Multipliers and Adjustments'!$A$70:$I$86,TRUNC(COLUMN(E$2)/5)+2,FALSE)*SUMIFS('IEA-MethaneAbatement-US'!$M:$M,'IEA-MethaneAbatement-US'!$N:$N,"&lt;"&amp;$B54,'IEA-MethaneAbatement-US'!$N:$N,"&gt;="&amp;$A54,'IEA-MethaneAbatement-US'!$L:$L,$B$1))+(VLOOKUP($C$1,'Multipliers and Adjustments'!$A$70:$I$86,TRUNC(COLUMN(E$2)/5)+2,FALSE)*SUMIFS('IEA-MethaneAbatement-US'!$M:$M,'IEA-MethaneAbatement-US'!$N:$N,"&lt;"&amp;$B54,'IEA-MethaneAbatement-US'!$N:$N,"&gt;="&amp;$A54,'IEA-MethaneAbatement-US'!$L:$L,$C$1))+(VLOOKUP($D$1,'Multipliers and Adjustments'!$A$70:$I$86,TRUNC(COLUMN(E$2)/5)+2,FALSE)*SUMIFS('IEA-MethaneAbatement-US'!$M:$M,'IEA-MethaneAbatement-US'!$N:$N,"&lt;"&amp;$B54,'IEA-MethaneAbatement-US'!$N:$N,"&gt;="&amp;$A54,'IEA-MethaneAbatement-US'!$L:$L,$D$1)))*'State Downscaling Multipliers'!$B$7*(1+'EPA to IEA Scaling'!I$10)</f>
        <v>0</v>
      </c>
      <c r="F54" s="165">
        <f>((VLOOKUP($B$1,'Multipliers and Adjustments'!$A$70:$I$86,TRUNC(COLUMN(F$2)/5)+2,FALSE)*SUMIFS('IEA-MethaneAbatement-US'!$M:$M,'IEA-MethaneAbatement-US'!$N:$N,"&lt;"&amp;$B54,'IEA-MethaneAbatement-US'!$N:$N,"&gt;="&amp;$A54,'IEA-MethaneAbatement-US'!$L:$L,$B$1))+(VLOOKUP($C$1,'Multipliers and Adjustments'!$A$70:$I$86,TRUNC(COLUMN(F$2)/5)+2,FALSE)*SUMIFS('IEA-MethaneAbatement-US'!$M:$M,'IEA-MethaneAbatement-US'!$N:$N,"&lt;"&amp;$B54,'IEA-MethaneAbatement-US'!$N:$N,"&gt;="&amp;$A54,'IEA-MethaneAbatement-US'!$L:$L,$C$1))+(VLOOKUP($D$1,'Multipliers and Adjustments'!$A$70:$I$86,TRUNC(COLUMN(F$2)/5)+2,FALSE)*SUMIFS('IEA-MethaneAbatement-US'!$M:$M,'IEA-MethaneAbatement-US'!$N:$N,"&lt;"&amp;$B54,'IEA-MethaneAbatement-US'!$N:$N,"&gt;="&amp;$A54,'IEA-MethaneAbatement-US'!$L:$L,$D$1)))*'State Downscaling Multipliers'!$B$7*(1+'EPA to IEA Scaling'!J$10)</f>
        <v>0</v>
      </c>
      <c r="G54" s="166">
        <f>((VLOOKUP($B$1,'Multipliers and Adjustments'!$A$70:$I$86,TRUNC(COLUMN(G$2)/5)+2,FALSE)*SUMIFS('IEA-MethaneAbatement-US'!$M:$M,'IEA-MethaneAbatement-US'!$N:$N,"&lt;"&amp;$B54,'IEA-MethaneAbatement-US'!$N:$N,"&gt;="&amp;$A54,'IEA-MethaneAbatement-US'!$L:$L,$B$1))+(VLOOKUP($C$1,'Multipliers and Adjustments'!$A$70:$I$86,TRUNC(COLUMN(G$2)/5)+2,FALSE)*SUMIFS('IEA-MethaneAbatement-US'!$M:$M,'IEA-MethaneAbatement-US'!$N:$N,"&lt;"&amp;$B54,'IEA-MethaneAbatement-US'!$N:$N,"&gt;="&amp;$A54,'IEA-MethaneAbatement-US'!$L:$L,$C$1))+(VLOOKUP($D$1,'Multipliers and Adjustments'!$A$70:$I$86,TRUNC(COLUMN(G$2)/5)+2,FALSE)*SUMIFS('IEA-MethaneAbatement-US'!$M:$M,'IEA-MethaneAbatement-US'!$N:$N,"&lt;"&amp;$B54,'IEA-MethaneAbatement-US'!$N:$N,"&gt;="&amp;$A54,'IEA-MethaneAbatement-US'!$L:$L,$D$1)))*'State Downscaling Multipliers'!$B$7*(1+'EPA to IEA Scaling'!K$10)</f>
        <v>0</v>
      </c>
      <c r="H54" s="167">
        <f>((VLOOKUP($B$1,'Multipliers and Adjustments'!$A$70:$I$86,TRUNC(COLUMN(H$2)/5)+2,FALSE)*SUMIFS('IEA-MethaneAbatement-US'!$M:$M,'IEA-MethaneAbatement-US'!$N:$N,"&lt;"&amp;$B54,'IEA-MethaneAbatement-US'!$N:$N,"&gt;="&amp;$A54,'IEA-MethaneAbatement-US'!$L:$L,$B$1))+(VLOOKUP($C$1,'Multipliers and Adjustments'!$A$70:$I$86,TRUNC(COLUMN(H$2)/5)+2,FALSE)*SUMIFS('IEA-MethaneAbatement-US'!$M:$M,'IEA-MethaneAbatement-US'!$N:$N,"&lt;"&amp;$B54,'IEA-MethaneAbatement-US'!$N:$N,"&gt;="&amp;$A54,'IEA-MethaneAbatement-US'!$L:$L,$C$1))+(VLOOKUP($D$1,'Multipliers and Adjustments'!$A$70:$I$86,TRUNC(COLUMN(H$2)/5)+2,FALSE)*SUMIFS('IEA-MethaneAbatement-US'!$M:$M,'IEA-MethaneAbatement-US'!$N:$N,"&lt;"&amp;$B54,'IEA-MethaneAbatement-US'!$N:$N,"&gt;="&amp;$A54,'IEA-MethaneAbatement-US'!$L:$L,$D$1)))*'State Downscaling Multipliers'!$B$7*(1+'EPA to IEA Scaling'!L$10)</f>
        <v>0</v>
      </c>
      <c r="I54" s="165">
        <f>((VLOOKUP($B$1,'Multipliers and Adjustments'!$A$70:$I$86,TRUNC(COLUMN(I$2)/5)+2,FALSE)*SUMIFS('IEA-MethaneAbatement-US'!$M:$M,'IEA-MethaneAbatement-US'!$N:$N,"&lt;"&amp;$B54,'IEA-MethaneAbatement-US'!$N:$N,"&gt;="&amp;$A54,'IEA-MethaneAbatement-US'!$L:$L,$B$1))+(VLOOKUP($C$1,'Multipliers and Adjustments'!$A$70:$I$86,TRUNC(COLUMN(I$2)/5)+2,FALSE)*SUMIFS('IEA-MethaneAbatement-US'!$M:$M,'IEA-MethaneAbatement-US'!$N:$N,"&lt;"&amp;$B54,'IEA-MethaneAbatement-US'!$N:$N,"&gt;="&amp;$A54,'IEA-MethaneAbatement-US'!$L:$L,$C$1))+(VLOOKUP($D$1,'Multipliers and Adjustments'!$A$70:$I$86,TRUNC(COLUMN(I$2)/5)+2,FALSE)*SUMIFS('IEA-MethaneAbatement-US'!$M:$M,'IEA-MethaneAbatement-US'!$N:$N,"&lt;"&amp;$B54,'IEA-MethaneAbatement-US'!$N:$N,"&gt;="&amp;$A54,'IEA-MethaneAbatement-US'!$L:$L,$D$1)))*'State Downscaling Multipliers'!$B$7*(1+'EPA to IEA Scaling'!M$10)</f>
        <v>0</v>
      </c>
      <c r="J54" s="165">
        <f>((VLOOKUP($B$1,'Multipliers and Adjustments'!$A$70:$I$86,TRUNC(COLUMN(J$2)/5)+2,FALSE)*SUMIFS('IEA-MethaneAbatement-US'!$M:$M,'IEA-MethaneAbatement-US'!$N:$N,"&lt;"&amp;$B54,'IEA-MethaneAbatement-US'!$N:$N,"&gt;="&amp;$A54,'IEA-MethaneAbatement-US'!$L:$L,$B$1))+(VLOOKUP($C$1,'Multipliers and Adjustments'!$A$70:$I$86,TRUNC(COLUMN(J$2)/5)+2,FALSE)*SUMIFS('IEA-MethaneAbatement-US'!$M:$M,'IEA-MethaneAbatement-US'!$N:$N,"&lt;"&amp;$B54,'IEA-MethaneAbatement-US'!$N:$N,"&gt;="&amp;$A54,'IEA-MethaneAbatement-US'!$L:$L,$C$1))+(VLOOKUP($D$1,'Multipliers and Adjustments'!$A$70:$I$86,TRUNC(COLUMN(J$2)/5)+2,FALSE)*SUMIFS('IEA-MethaneAbatement-US'!$M:$M,'IEA-MethaneAbatement-US'!$N:$N,"&lt;"&amp;$B54,'IEA-MethaneAbatement-US'!$N:$N,"&gt;="&amp;$A54,'IEA-MethaneAbatement-US'!$L:$L,$D$1)))*'State Downscaling Multipliers'!$B$7*(1+'EPA to IEA Scaling'!N$10)</f>
        <v>0</v>
      </c>
      <c r="K54" s="165">
        <f>((VLOOKUP($B$1,'Multipliers and Adjustments'!$A$70:$I$86,TRUNC(COLUMN(K$2)/5)+2,FALSE)*SUMIFS('IEA-MethaneAbatement-US'!$M:$M,'IEA-MethaneAbatement-US'!$N:$N,"&lt;"&amp;$B54,'IEA-MethaneAbatement-US'!$N:$N,"&gt;="&amp;$A54,'IEA-MethaneAbatement-US'!$L:$L,$B$1))+(VLOOKUP($C$1,'Multipliers and Adjustments'!$A$70:$I$86,TRUNC(COLUMN(K$2)/5)+2,FALSE)*SUMIFS('IEA-MethaneAbatement-US'!$M:$M,'IEA-MethaneAbatement-US'!$N:$N,"&lt;"&amp;$B54,'IEA-MethaneAbatement-US'!$N:$N,"&gt;="&amp;$A54,'IEA-MethaneAbatement-US'!$L:$L,$C$1))+(VLOOKUP($D$1,'Multipliers and Adjustments'!$A$70:$I$86,TRUNC(COLUMN(K$2)/5)+2,FALSE)*SUMIFS('IEA-MethaneAbatement-US'!$M:$M,'IEA-MethaneAbatement-US'!$N:$N,"&lt;"&amp;$B54,'IEA-MethaneAbatement-US'!$N:$N,"&gt;="&amp;$A54,'IEA-MethaneAbatement-US'!$L:$L,$D$1)))*'State Downscaling Multipliers'!$B$7*(1+'EPA to IEA Scaling'!O$10)</f>
        <v>0</v>
      </c>
      <c r="L54" s="165">
        <f>((VLOOKUP($B$1,'Multipliers and Adjustments'!$A$70:$I$86,TRUNC(COLUMN(L$2)/5)+2,FALSE)*SUMIFS('IEA-MethaneAbatement-US'!$M:$M,'IEA-MethaneAbatement-US'!$N:$N,"&lt;"&amp;$B54,'IEA-MethaneAbatement-US'!$N:$N,"&gt;="&amp;$A54,'IEA-MethaneAbatement-US'!$L:$L,$B$1))+(VLOOKUP($C$1,'Multipliers and Adjustments'!$A$70:$I$86,TRUNC(COLUMN(L$2)/5)+2,FALSE)*SUMIFS('IEA-MethaneAbatement-US'!$M:$M,'IEA-MethaneAbatement-US'!$N:$N,"&lt;"&amp;$B54,'IEA-MethaneAbatement-US'!$N:$N,"&gt;="&amp;$A54,'IEA-MethaneAbatement-US'!$L:$L,$C$1))+(VLOOKUP($D$1,'Multipliers and Adjustments'!$A$70:$I$86,TRUNC(COLUMN(L$2)/5)+2,FALSE)*SUMIFS('IEA-MethaneAbatement-US'!$M:$M,'IEA-MethaneAbatement-US'!$N:$N,"&lt;"&amp;$B54,'IEA-MethaneAbatement-US'!$N:$N,"&gt;="&amp;$A54,'IEA-MethaneAbatement-US'!$L:$L,$D$1)))*'State Downscaling Multipliers'!$B$7*(1+'EPA to IEA Scaling'!P$10)</f>
        <v>0</v>
      </c>
      <c r="M54" s="167">
        <f>((VLOOKUP($B$1,'Multipliers and Adjustments'!$A$70:$I$86,TRUNC(COLUMN(M$2)/5)+2,FALSE)*SUMIFS('IEA-MethaneAbatement-US'!$M:$M,'IEA-MethaneAbatement-US'!$N:$N,"&lt;"&amp;$B54,'IEA-MethaneAbatement-US'!$N:$N,"&gt;="&amp;$A54,'IEA-MethaneAbatement-US'!$L:$L,$B$1))+(VLOOKUP($C$1,'Multipliers and Adjustments'!$A$70:$I$86,TRUNC(COLUMN(M$2)/5)+2,FALSE)*SUMIFS('IEA-MethaneAbatement-US'!$M:$M,'IEA-MethaneAbatement-US'!$N:$N,"&lt;"&amp;$B54,'IEA-MethaneAbatement-US'!$N:$N,"&gt;="&amp;$A54,'IEA-MethaneAbatement-US'!$L:$L,$C$1))+(VLOOKUP($D$1,'Multipliers and Adjustments'!$A$70:$I$86,TRUNC(COLUMN(M$2)/5)+2,FALSE)*SUMIFS('IEA-MethaneAbatement-US'!$M:$M,'IEA-MethaneAbatement-US'!$N:$N,"&lt;"&amp;$B54,'IEA-MethaneAbatement-US'!$N:$N,"&gt;="&amp;$A54,'IEA-MethaneAbatement-US'!$L:$L,$D$1)))*'State Downscaling Multipliers'!$B$7*(1+'EPA to IEA Scaling'!Q$10)</f>
        <v>0</v>
      </c>
      <c r="N54" s="165">
        <f>((VLOOKUP($B$1,'Multipliers and Adjustments'!$A$70:$I$86,TRUNC(COLUMN(N$2)/5)+2,FALSE)*SUMIFS('IEA-MethaneAbatement-US'!$M:$M,'IEA-MethaneAbatement-US'!$N:$N,"&lt;"&amp;$B54,'IEA-MethaneAbatement-US'!$N:$N,"&gt;="&amp;$A54,'IEA-MethaneAbatement-US'!$L:$L,$B$1))+(VLOOKUP($C$1,'Multipliers and Adjustments'!$A$70:$I$86,TRUNC(COLUMN(N$2)/5)+2,FALSE)*SUMIFS('IEA-MethaneAbatement-US'!$M:$M,'IEA-MethaneAbatement-US'!$N:$N,"&lt;"&amp;$B54,'IEA-MethaneAbatement-US'!$N:$N,"&gt;="&amp;$A54,'IEA-MethaneAbatement-US'!$L:$L,$C$1))+(VLOOKUP($D$1,'Multipliers and Adjustments'!$A$70:$I$86,TRUNC(COLUMN(N$2)/5)+2,FALSE)*SUMIFS('IEA-MethaneAbatement-US'!$M:$M,'IEA-MethaneAbatement-US'!$N:$N,"&lt;"&amp;$B54,'IEA-MethaneAbatement-US'!$N:$N,"&gt;="&amp;$A54,'IEA-MethaneAbatement-US'!$L:$L,$D$1)))*'State Downscaling Multipliers'!$B$7*(1+'EPA to IEA Scaling'!R$10)</f>
        <v>0</v>
      </c>
      <c r="O54" s="165">
        <f>((VLOOKUP($B$1,'Multipliers and Adjustments'!$A$70:$I$86,TRUNC(COLUMN(O$2)/5)+2,FALSE)*SUMIFS('IEA-MethaneAbatement-US'!$M:$M,'IEA-MethaneAbatement-US'!$N:$N,"&lt;"&amp;$B54,'IEA-MethaneAbatement-US'!$N:$N,"&gt;="&amp;$A54,'IEA-MethaneAbatement-US'!$L:$L,$B$1))+(VLOOKUP($C$1,'Multipliers and Adjustments'!$A$70:$I$86,TRUNC(COLUMN(O$2)/5)+2,FALSE)*SUMIFS('IEA-MethaneAbatement-US'!$M:$M,'IEA-MethaneAbatement-US'!$N:$N,"&lt;"&amp;$B54,'IEA-MethaneAbatement-US'!$N:$N,"&gt;="&amp;$A54,'IEA-MethaneAbatement-US'!$L:$L,$C$1))+(VLOOKUP($D$1,'Multipliers and Adjustments'!$A$70:$I$86,TRUNC(COLUMN(O$2)/5)+2,FALSE)*SUMIFS('IEA-MethaneAbatement-US'!$M:$M,'IEA-MethaneAbatement-US'!$N:$N,"&lt;"&amp;$B54,'IEA-MethaneAbatement-US'!$N:$N,"&gt;="&amp;$A54,'IEA-MethaneAbatement-US'!$L:$L,$D$1)))*'State Downscaling Multipliers'!$B$7*(1+'EPA to IEA Scaling'!S$10)</f>
        <v>0</v>
      </c>
      <c r="P54" s="165">
        <f>((VLOOKUP($B$1,'Multipliers and Adjustments'!$A$70:$I$86,TRUNC(COLUMN(P$2)/5)+2,FALSE)*SUMIFS('IEA-MethaneAbatement-US'!$M:$M,'IEA-MethaneAbatement-US'!$N:$N,"&lt;"&amp;$B54,'IEA-MethaneAbatement-US'!$N:$N,"&gt;="&amp;$A54,'IEA-MethaneAbatement-US'!$L:$L,$B$1))+(VLOOKUP($C$1,'Multipliers and Adjustments'!$A$70:$I$86,TRUNC(COLUMN(P$2)/5)+2,FALSE)*SUMIFS('IEA-MethaneAbatement-US'!$M:$M,'IEA-MethaneAbatement-US'!$N:$N,"&lt;"&amp;$B54,'IEA-MethaneAbatement-US'!$N:$N,"&gt;="&amp;$A54,'IEA-MethaneAbatement-US'!$L:$L,$C$1))+(VLOOKUP($D$1,'Multipliers and Adjustments'!$A$70:$I$86,TRUNC(COLUMN(P$2)/5)+2,FALSE)*SUMIFS('IEA-MethaneAbatement-US'!$M:$M,'IEA-MethaneAbatement-US'!$N:$N,"&lt;"&amp;$B54,'IEA-MethaneAbatement-US'!$N:$N,"&gt;="&amp;$A54,'IEA-MethaneAbatement-US'!$L:$L,$D$1)))*'State Downscaling Multipliers'!$B$7*(1+'EPA to IEA Scaling'!T$10)</f>
        <v>0</v>
      </c>
      <c r="Q54" s="165">
        <f>((VLOOKUP($B$1,'Multipliers and Adjustments'!$A$70:$I$86,TRUNC(COLUMN(Q$2)/5)+2,FALSE)*SUMIFS('IEA-MethaneAbatement-US'!$M:$M,'IEA-MethaneAbatement-US'!$N:$N,"&lt;"&amp;$B54,'IEA-MethaneAbatement-US'!$N:$N,"&gt;="&amp;$A54,'IEA-MethaneAbatement-US'!$L:$L,$B$1))+(VLOOKUP($C$1,'Multipliers and Adjustments'!$A$70:$I$86,TRUNC(COLUMN(Q$2)/5)+2,FALSE)*SUMIFS('IEA-MethaneAbatement-US'!$M:$M,'IEA-MethaneAbatement-US'!$N:$N,"&lt;"&amp;$B54,'IEA-MethaneAbatement-US'!$N:$N,"&gt;="&amp;$A54,'IEA-MethaneAbatement-US'!$L:$L,$C$1))+(VLOOKUP($D$1,'Multipliers and Adjustments'!$A$70:$I$86,TRUNC(COLUMN(Q$2)/5)+2,FALSE)*SUMIFS('IEA-MethaneAbatement-US'!$M:$M,'IEA-MethaneAbatement-US'!$N:$N,"&lt;"&amp;$B54,'IEA-MethaneAbatement-US'!$N:$N,"&gt;="&amp;$A54,'IEA-MethaneAbatement-US'!$L:$L,$D$1)))*'State Downscaling Multipliers'!$B$7*(1+'EPA to IEA Scaling'!U$10)</f>
        <v>0</v>
      </c>
      <c r="R54" s="167">
        <f>((VLOOKUP($B$1,'Multipliers and Adjustments'!$A$70:$I$86,TRUNC(COLUMN(R$2)/5)+2,FALSE)*SUMIFS('IEA-MethaneAbatement-US'!$M:$M,'IEA-MethaneAbatement-US'!$N:$N,"&lt;"&amp;$B54,'IEA-MethaneAbatement-US'!$N:$N,"&gt;="&amp;$A54,'IEA-MethaneAbatement-US'!$L:$L,$B$1))+(VLOOKUP($C$1,'Multipliers and Adjustments'!$A$70:$I$86,TRUNC(COLUMN(R$2)/5)+2,FALSE)*SUMIFS('IEA-MethaneAbatement-US'!$M:$M,'IEA-MethaneAbatement-US'!$N:$N,"&lt;"&amp;$B54,'IEA-MethaneAbatement-US'!$N:$N,"&gt;="&amp;$A54,'IEA-MethaneAbatement-US'!$L:$L,$C$1))+(VLOOKUP($D$1,'Multipliers and Adjustments'!$A$70:$I$86,TRUNC(COLUMN(R$2)/5)+2,FALSE)*SUMIFS('IEA-MethaneAbatement-US'!$M:$M,'IEA-MethaneAbatement-US'!$N:$N,"&lt;"&amp;$B54,'IEA-MethaneAbatement-US'!$N:$N,"&gt;="&amp;$A54,'IEA-MethaneAbatement-US'!$L:$L,$D$1)))*'State Downscaling Multipliers'!$B$7*(1+'EPA to IEA Scaling'!V$10)</f>
        <v>0</v>
      </c>
      <c r="S54" s="165">
        <f>((VLOOKUP($B$1,'Multipliers and Adjustments'!$A$70:$I$86,TRUNC(COLUMN(S$2)/5)+2,FALSE)*SUMIFS('IEA-MethaneAbatement-US'!$M:$M,'IEA-MethaneAbatement-US'!$N:$N,"&lt;"&amp;$B54,'IEA-MethaneAbatement-US'!$N:$N,"&gt;="&amp;$A54,'IEA-MethaneAbatement-US'!$L:$L,$B$1))+(VLOOKUP($C$1,'Multipliers and Adjustments'!$A$70:$I$86,TRUNC(COLUMN(S$2)/5)+2,FALSE)*SUMIFS('IEA-MethaneAbatement-US'!$M:$M,'IEA-MethaneAbatement-US'!$N:$N,"&lt;"&amp;$B54,'IEA-MethaneAbatement-US'!$N:$N,"&gt;="&amp;$A54,'IEA-MethaneAbatement-US'!$L:$L,$C$1))+(VLOOKUP($D$1,'Multipliers and Adjustments'!$A$70:$I$86,TRUNC(COLUMN(S$2)/5)+2,FALSE)*SUMIFS('IEA-MethaneAbatement-US'!$M:$M,'IEA-MethaneAbatement-US'!$N:$N,"&lt;"&amp;$B54,'IEA-MethaneAbatement-US'!$N:$N,"&gt;="&amp;$A54,'IEA-MethaneAbatement-US'!$L:$L,$D$1)))*'State Downscaling Multipliers'!$B$7*(1+'EPA to IEA Scaling'!W$10)</f>
        <v>0</v>
      </c>
      <c r="T54" s="165">
        <f>((VLOOKUP($B$1,'Multipliers and Adjustments'!$A$70:$I$86,TRUNC(COLUMN(T$2)/5)+2,FALSE)*SUMIFS('IEA-MethaneAbatement-US'!$M:$M,'IEA-MethaneAbatement-US'!$N:$N,"&lt;"&amp;$B54,'IEA-MethaneAbatement-US'!$N:$N,"&gt;="&amp;$A54,'IEA-MethaneAbatement-US'!$L:$L,$B$1))+(VLOOKUP($C$1,'Multipliers and Adjustments'!$A$70:$I$86,TRUNC(COLUMN(T$2)/5)+2,FALSE)*SUMIFS('IEA-MethaneAbatement-US'!$M:$M,'IEA-MethaneAbatement-US'!$N:$N,"&lt;"&amp;$B54,'IEA-MethaneAbatement-US'!$N:$N,"&gt;="&amp;$A54,'IEA-MethaneAbatement-US'!$L:$L,$C$1))+(VLOOKUP($D$1,'Multipliers and Adjustments'!$A$70:$I$86,TRUNC(COLUMN(T$2)/5)+2,FALSE)*SUMIFS('IEA-MethaneAbatement-US'!$M:$M,'IEA-MethaneAbatement-US'!$N:$N,"&lt;"&amp;$B54,'IEA-MethaneAbatement-US'!$N:$N,"&gt;="&amp;$A54,'IEA-MethaneAbatement-US'!$L:$L,$D$1)))*'State Downscaling Multipliers'!$B$7*(1+'EPA to IEA Scaling'!X$10)</f>
        <v>0</v>
      </c>
      <c r="U54" s="165">
        <f>((VLOOKUP($B$1,'Multipliers and Adjustments'!$A$70:$I$86,TRUNC(COLUMN(U$2)/5)+2,FALSE)*SUMIFS('IEA-MethaneAbatement-US'!$M:$M,'IEA-MethaneAbatement-US'!$N:$N,"&lt;"&amp;$B54,'IEA-MethaneAbatement-US'!$N:$N,"&gt;="&amp;$A54,'IEA-MethaneAbatement-US'!$L:$L,$B$1))+(VLOOKUP($C$1,'Multipliers and Adjustments'!$A$70:$I$86,TRUNC(COLUMN(U$2)/5)+2,FALSE)*SUMIFS('IEA-MethaneAbatement-US'!$M:$M,'IEA-MethaneAbatement-US'!$N:$N,"&lt;"&amp;$B54,'IEA-MethaneAbatement-US'!$N:$N,"&gt;="&amp;$A54,'IEA-MethaneAbatement-US'!$L:$L,$C$1))+(VLOOKUP($D$1,'Multipliers and Adjustments'!$A$70:$I$86,TRUNC(COLUMN(U$2)/5)+2,FALSE)*SUMIFS('IEA-MethaneAbatement-US'!$M:$M,'IEA-MethaneAbatement-US'!$N:$N,"&lt;"&amp;$B54,'IEA-MethaneAbatement-US'!$N:$N,"&gt;="&amp;$A54,'IEA-MethaneAbatement-US'!$L:$L,$D$1)))*'State Downscaling Multipliers'!$B$7*(1+'EPA to IEA Scaling'!Y$10)</f>
        <v>0</v>
      </c>
      <c r="V54" s="165">
        <f>((VLOOKUP($B$1,'Multipliers and Adjustments'!$A$70:$I$86,TRUNC(COLUMN(V$2)/5)+2,FALSE)*SUMIFS('IEA-MethaneAbatement-US'!$M:$M,'IEA-MethaneAbatement-US'!$N:$N,"&lt;"&amp;$B54,'IEA-MethaneAbatement-US'!$N:$N,"&gt;="&amp;$A54,'IEA-MethaneAbatement-US'!$L:$L,$B$1))+(VLOOKUP($C$1,'Multipliers and Adjustments'!$A$70:$I$86,TRUNC(COLUMN(V$2)/5)+2,FALSE)*SUMIFS('IEA-MethaneAbatement-US'!$M:$M,'IEA-MethaneAbatement-US'!$N:$N,"&lt;"&amp;$B54,'IEA-MethaneAbatement-US'!$N:$N,"&gt;="&amp;$A54,'IEA-MethaneAbatement-US'!$L:$L,$C$1))+(VLOOKUP($D$1,'Multipliers and Adjustments'!$A$70:$I$86,TRUNC(COLUMN(V$2)/5)+2,FALSE)*SUMIFS('IEA-MethaneAbatement-US'!$M:$M,'IEA-MethaneAbatement-US'!$N:$N,"&lt;"&amp;$B54,'IEA-MethaneAbatement-US'!$N:$N,"&gt;="&amp;$A54,'IEA-MethaneAbatement-US'!$L:$L,$D$1)))*'State Downscaling Multipliers'!$B$7*(1+'EPA to IEA Scaling'!Z$10)</f>
        <v>0</v>
      </c>
      <c r="W54" s="167">
        <f>((VLOOKUP($B$1,'Multipliers and Adjustments'!$A$70:$I$86,TRUNC(COLUMN(W$2)/5)+2,FALSE)*SUMIFS('IEA-MethaneAbatement-US'!$M:$M,'IEA-MethaneAbatement-US'!$N:$N,"&lt;"&amp;$B54,'IEA-MethaneAbatement-US'!$N:$N,"&gt;="&amp;$A54,'IEA-MethaneAbatement-US'!$L:$L,$B$1))+(VLOOKUP($C$1,'Multipliers and Adjustments'!$A$70:$I$86,TRUNC(COLUMN(W$2)/5)+2,FALSE)*SUMIFS('IEA-MethaneAbatement-US'!$M:$M,'IEA-MethaneAbatement-US'!$N:$N,"&lt;"&amp;$B54,'IEA-MethaneAbatement-US'!$N:$N,"&gt;="&amp;$A54,'IEA-MethaneAbatement-US'!$L:$L,$C$1))+(VLOOKUP($D$1,'Multipliers and Adjustments'!$A$70:$I$86,TRUNC(COLUMN(W$2)/5)+2,FALSE)*SUMIFS('IEA-MethaneAbatement-US'!$M:$M,'IEA-MethaneAbatement-US'!$N:$N,"&lt;"&amp;$B54,'IEA-MethaneAbatement-US'!$N:$N,"&gt;="&amp;$A54,'IEA-MethaneAbatement-US'!$L:$L,$D$1)))*'State Downscaling Multipliers'!$B$7*(1+'EPA to IEA Scaling'!AA$10)</f>
        <v>0</v>
      </c>
      <c r="X54" s="165">
        <f>((VLOOKUP($B$1,'Multipliers and Adjustments'!$A$70:$I$86,TRUNC(COLUMN(X$2)/5)+2,FALSE)*SUMIFS('IEA-MethaneAbatement-US'!$M:$M,'IEA-MethaneAbatement-US'!$N:$N,"&lt;"&amp;$B54,'IEA-MethaneAbatement-US'!$N:$N,"&gt;="&amp;$A54,'IEA-MethaneAbatement-US'!$L:$L,$B$1))+(VLOOKUP($C$1,'Multipliers and Adjustments'!$A$70:$I$86,TRUNC(COLUMN(X$2)/5)+2,FALSE)*SUMIFS('IEA-MethaneAbatement-US'!$M:$M,'IEA-MethaneAbatement-US'!$N:$N,"&lt;"&amp;$B54,'IEA-MethaneAbatement-US'!$N:$N,"&gt;="&amp;$A54,'IEA-MethaneAbatement-US'!$L:$L,$C$1))+(VLOOKUP($D$1,'Multipliers and Adjustments'!$A$70:$I$86,TRUNC(COLUMN(X$2)/5)+2,FALSE)*SUMIFS('IEA-MethaneAbatement-US'!$M:$M,'IEA-MethaneAbatement-US'!$N:$N,"&lt;"&amp;$B54,'IEA-MethaneAbatement-US'!$N:$N,"&gt;="&amp;$A54,'IEA-MethaneAbatement-US'!$L:$L,$D$1)))*'State Downscaling Multipliers'!$B$7*(1+'EPA to IEA Scaling'!AB$10)</f>
        <v>0</v>
      </c>
      <c r="Y54" s="165">
        <f>((VLOOKUP($B$1,'Multipliers and Adjustments'!$A$70:$I$86,TRUNC(COLUMN(Y$2)/5)+2,FALSE)*SUMIFS('IEA-MethaneAbatement-US'!$M:$M,'IEA-MethaneAbatement-US'!$N:$N,"&lt;"&amp;$B54,'IEA-MethaneAbatement-US'!$N:$N,"&gt;="&amp;$A54,'IEA-MethaneAbatement-US'!$L:$L,$B$1))+(VLOOKUP($C$1,'Multipliers and Adjustments'!$A$70:$I$86,TRUNC(COLUMN(Y$2)/5)+2,FALSE)*SUMIFS('IEA-MethaneAbatement-US'!$M:$M,'IEA-MethaneAbatement-US'!$N:$N,"&lt;"&amp;$B54,'IEA-MethaneAbatement-US'!$N:$N,"&gt;="&amp;$A54,'IEA-MethaneAbatement-US'!$L:$L,$C$1))+(VLOOKUP($D$1,'Multipliers and Adjustments'!$A$70:$I$86,TRUNC(COLUMN(Y$2)/5)+2,FALSE)*SUMIFS('IEA-MethaneAbatement-US'!$M:$M,'IEA-MethaneAbatement-US'!$N:$N,"&lt;"&amp;$B54,'IEA-MethaneAbatement-US'!$N:$N,"&gt;="&amp;$A54,'IEA-MethaneAbatement-US'!$L:$L,$D$1)))*'State Downscaling Multipliers'!$B$7*(1+'EPA to IEA Scaling'!AC$10)</f>
        <v>0</v>
      </c>
      <c r="Z54" s="165">
        <f>((VLOOKUP($B$1,'Multipliers and Adjustments'!$A$70:$I$86,TRUNC(COLUMN(Z$2)/5)+2,FALSE)*SUMIFS('IEA-MethaneAbatement-US'!$M:$M,'IEA-MethaneAbatement-US'!$N:$N,"&lt;"&amp;$B54,'IEA-MethaneAbatement-US'!$N:$N,"&gt;="&amp;$A54,'IEA-MethaneAbatement-US'!$L:$L,$B$1))+(VLOOKUP($C$1,'Multipliers and Adjustments'!$A$70:$I$86,TRUNC(COLUMN(Z$2)/5)+2,FALSE)*SUMIFS('IEA-MethaneAbatement-US'!$M:$M,'IEA-MethaneAbatement-US'!$N:$N,"&lt;"&amp;$B54,'IEA-MethaneAbatement-US'!$N:$N,"&gt;="&amp;$A54,'IEA-MethaneAbatement-US'!$L:$L,$C$1))+(VLOOKUP($D$1,'Multipliers and Adjustments'!$A$70:$I$86,TRUNC(COLUMN(Z$2)/5)+2,FALSE)*SUMIFS('IEA-MethaneAbatement-US'!$M:$M,'IEA-MethaneAbatement-US'!$N:$N,"&lt;"&amp;$B54,'IEA-MethaneAbatement-US'!$N:$N,"&gt;="&amp;$A54,'IEA-MethaneAbatement-US'!$L:$L,$D$1)))*'State Downscaling Multipliers'!$B$7*(1+'EPA to IEA Scaling'!AD$10)</f>
        <v>0</v>
      </c>
      <c r="AA54" s="165">
        <f>((VLOOKUP($B$1,'Multipliers and Adjustments'!$A$70:$I$86,TRUNC(COLUMN(AA$2)/5)+2,FALSE)*SUMIFS('IEA-MethaneAbatement-US'!$M:$M,'IEA-MethaneAbatement-US'!$N:$N,"&lt;"&amp;$B54,'IEA-MethaneAbatement-US'!$N:$N,"&gt;="&amp;$A54,'IEA-MethaneAbatement-US'!$L:$L,$B$1))+(VLOOKUP($C$1,'Multipliers and Adjustments'!$A$70:$I$86,TRUNC(COLUMN(AA$2)/5)+2,FALSE)*SUMIFS('IEA-MethaneAbatement-US'!$M:$M,'IEA-MethaneAbatement-US'!$N:$N,"&lt;"&amp;$B54,'IEA-MethaneAbatement-US'!$N:$N,"&gt;="&amp;$A54,'IEA-MethaneAbatement-US'!$L:$L,$C$1))+(VLOOKUP($D$1,'Multipliers and Adjustments'!$A$70:$I$86,TRUNC(COLUMN(AA$2)/5)+2,FALSE)*SUMIFS('IEA-MethaneAbatement-US'!$M:$M,'IEA-MethaneAbatement-US'!$N:$N,"&lt;"&amp;$B54,'IEA-MethaneAbatement-US'!$N:$N,"&gt;="&amp;$A54,'IEA-MethaneAbatement-US'!$L:$L,$D$1)))*'State Downscaling Multipliers'!$B$7*(1+'EPA to IEA Scaling'!AE$10)</f>
        <v>0</v>
      </c>
      <c r="AB54" s="167">
        <f>((VLOOKUP($B$1,'Multipliers and Adjustments'!$A$70:$I$86,TRUNC(COLUMN(AB$2)/5)+2,FALSE)*SUMIFS('IEA-MethaneAbatement-US'!$M:$M,'IEA-MethaneAbatement-US'!$N:$N,"&lt;"&amp;$B54,'IEA-MethaneAbatement-US'!$N:$N,"&gt;="&amp;$A54,'IEA-MethaneAbatement-US'!$L:$L,$B$1))+(VLOOKUP($C$1,'Multipliers and Adjustments'!$A$70:$I$86,TRUNC(COLUMN(AB$2)/5)+2,FALSE)*SUMIFS('IEA-MethaneAbatement-US'!$M:$M,'IEA-MethaneAbatement-US'!$N:$N,"&lt;"&amp;$B54,'IEA-MethaneAbatement-US'!$N:$N,"&gt;="&amp;$A54,'IEA-MethaneAbatement-US'!$L:$L,$C$1))+(VLOOKUP($D$1,'Multipliers and Adjustments'!$A$70:$I$86,TRUNC(COLUMN(AB$2)/5)+2,FALSE)*SUMIFS('IEA-MethaneAbatement-US'!$M:$M,'IEA-MethaneAbatement-US'!$N:$N,"&lt;"&amp;$B54,'IEA-MethaneAbatement-US'!$N:$N,"&gt;="&amp;$A54,'IEA-MethaneAbatement-US'!$L:$L,$D$1)))*'State Downscaling Multipliers'!$B$7*(1+'EPA to IEA Scaling'!AF$10)</f>
        <v>0</v>
      </c>
      <c r="AC54" s="165">
        <f>((VLOOKUP($B$1,'Multipliers and Adjustments'!$A$70:$I$86,TRUNC(COLUMN(AC$2)/5)+2,FALSE)*SUMIFS('IEA-MethaneAbatement-US'!$M:$M,'IEA-MethaneAbatement-US'!$N:$N,"&lt;"&amp;$B54,'IEA-MethaneAbatement-US'!$N:$N,"&gt;="&amp;$A54,'IEA-MethaneAbatement-US'!$L:$L,$B$1))+(VLOOKUP($C$1,'Multipliers and Adjustments'!$A$70:$I$86,TRUNC(COLUMN(AC$2)/5)+2,FALSE)*SUMIFS('IEA-MethaneAbatement-US'!$M:$M,'IEA-MethaneAbatement-US'!$N:$N,"&lt;"&amp;$B54,'IEA-MethaneAbatement-US'!$N:$N,"&gt;="&amp;$A54,'IEA-MethaneAbatement-US'!$L:$L,$C$1))+(VLOOKUP($D$1,'Multipliers and Adjustments'!$A$70:$I$86,TRUNC(COLUMN(AC$2)/5)+2,FALSE)*SUMIFS('IEA-MethaneAbatement-US'!$M:$M,'IEA-MethaneAbatement-US'!$N:$N,"&lt;"&amp;$B54,'IEA-MethaneAbatement-US'!$N:$N,"&gt;="&amp;$A54,'IEA-MethaneAbatement-US'!$L:$L,$D$1)))*'State Downscaling Multipliers'!$B$7*(1+'EPA to IEA Scaling'!AG$10)</f>
        <v>0</v>
      </c>
      <c r="AD54" s="165">
        <f>((VLOOKUP($B$1,'Multipliers and Adjustments'!$A$70:$I$86,TRUNC(COLUMN(AD$2)/5)+2,FALSE)*SUMIFS('IEA-MethaneAbatement-US'!$M:$M,'IEA-MethaneAbatement-US'!$N:$N,"&lt;"&amp;$B54,'IEA-MethaneAbatement-US'!$N:$N,"&gt;="&amp;$A54,'IEA-MethaneAbatement-US'!$L:$L,$B$1))+(VLOOKUP($C$1,'Multipliers and Adjustments'!$A$70:$I$86,TRUNC(COLUMN(AD$2)/5)+2,FALSE)*SUMIFS('IEA-MethaneAbatement-US'!$M:$M,'IEA-MethaneAbatement-US'!$N:$N,"&lt;"&amp;$B54,'IEA-MethaneAbatement-US'!$N:$N,"&gt;="&amp;$A54,'IEA-MethaneAbatement-US'!$L:$L,$C$1))+(VLOOKUP($D$1,'Multipliers and Adjustments'!$A$70:$I$86,TRUNC(COLUMN(AD$2)/5)+2,FALSE)*SUMIFS('IEA-MethaneAbatement-US'!$M:$M,'IEA-MethaneAbatement-US'!$N:$N,"&lt;"&amp;$B54,'IEA-MethaneAbatement-US'!$N:$N,"&gt;="&amp;$A54,'IEA-MethaneAbatement-US'!$L:$L,$D$1)))*'State Downscaling Multipliers'!$B$7*(1+'EPA to IEA Scaling'!AH$10)</f>
        <v>0</v>
      </c>
      <c r="AE54" s="165">
        <f>((VLOOKUP($B$1,'Multipliers and Adjustments'!$A$70:$I$86,TRUNC(COLUMN(AE$2)/5)+2,FALSE)*SUMIFS('IEA-MethaneAbatement-US'!$M:$M,'IEA-MethaneAbatement-US'!$N:$N,"&lt;"&amp;$B54,'IEA-MethaneAbatement-US'!$N:$N,"&gt;="&amp;$A54,'IEA-MethaneAbatement-US'!$L:$L,$B$1))+(VLOOKUP($C$1,'Multipliers and Adjustments'!$A$70:$I$86,TRUNC(COLUMN(AE$2)/5)+2,FALSE)*SUMIFS('IEA-MethaneAbatement-US'!$M:$M,'IEA-MethaneAbatement-US'!$N:$N,"&lt;"&amp;$B54,'IEA-MethaneAbatement-US'!$N:$N,"&gt;="&amp;$A54,'IEA-MethaneAbatement-US'!$L:$L,$C$1))+(VLOOKUP($D$1,'Multipliers and Adjustments'!$A$70:$I$86,TRUNC(COLUMN(AE$2)/5)+2,FALSE)*SUMIFS('IEA-MethaneAbatement-US'!$M:$M,'IEA-MethaneAbatement-US'!$N:$N,"&lt;"&amp;$B54,'IEA-MethaneAbatement-US'!$N:$N,"&gt;="&amp;$A54,'IEA-MethaneAbatement-US'!$L:$L,$D$1)))*'State Downscaling Multipliers'!$B$7*(1+'EPA to IEA Scaling'!AI$10)</f>
        <v>0</v>
      </c>
      <c r="AF54" s="165">
        <f>((VLOOKUP($B$1,'Multipliers and Adjustments'!$A$70:$I$86,TRUNC(COLUMN(AF$2)/5)+2,FALSE)*SUMIFS('IEA-MethaneAbatement-US'!$M:$M,'IEA-MethaneAbatement-US'!$N:$N,"&lt;"&amp;$B54,'IEA-MethaneAbatement-US'!$N:$N,"&gt;="&amp;$A54,'IEA-MethaneAbatement-US'!$L:$L,$B$1))+(VLOOKUP($C$1,'Multipliers and Adjustments'!$A$70:$I$86,TRUNC(COLUMN(AF$2)/5)+2,FALSE)*SUMIFS('IEA-MethaneAbatement-US'!$M:$M,'IEA-MethaneAbatement-US'!$N:$N,"&lt;"&amp;$B54,'IEA-MethaneAbatement-US'!$N:$N,"&gt;="&amp;$A54,'IEA-MethaneAbatement-US'!$L:$L,$C$1))+(VLOOKUP($D$1,'Multipliers and Adjustments'!$A$70:$I$86,TRUNC(COLUMN(AF$2)/5)+2,FALSE)*SUMIFS('IEA-MethaneAbatement-US'!$M:$M,'IEA-MethaneAbatement-US'!$N:$N,"&lt;"&amp;$B54,'IEA-MethaneAbatement-US'!$N:$N,"&gt;="&amp;$A54,'IEA-MethaneAbatement-US'!$L:$L,$D$1)))*'State Downscaling Multipliers'!$B$7*(1+'EPA to IEA Scaling'!AJ$10)</f>
        <v>0</v>
      </c>
      <c r="AG54" s="167">
        <f>((VLOOKUP($B$1,'Multipliers and Adjustments'!$A$70:$I$86,TRUNC(COLUMN(AG$2)/5)+2,FALSE)*SUMIFS('IEA-MethaneAbatement-US'!$M:$M,'IEA-MethaneAbatement-US'!$N:$N,"&lt;"&amp;$B54,'IEA-MethaneAbatement-US'!$N:$N,"&gt;="&amp;$A54,'IEA-MethaneAbatement-US'!$L:$L,$B$1))+(VLOOKUP($C$1,'Multipliers and Adjustments'!$A$70:$I$86,TRUNC(COLUMN(AG$2)/5)+2,FALSE)*SUMIFS('IEA-MethaneAbatement-US'!$M:$M,'IEA-MethaneAbatement-US'!$N:$N,"&lt;"&amp;$B54,'IEA-MethaneAbatement-US'!$N:$N,"&gt;="&amp;$A54,'IEA-MethaneAbatement-US'!$L:$L,$C$1))+(VLOOKUP($D$1,'Multipliers and Adjustments'!$A$70:$I$86,TRUNC(COLUMN(AG$2)/5)+2,FALSE)*SUMIFS('IEA-MethaneAbatement-US'!$M:$M,'IEA-MethaneAbatement-US'!$N:$N,"&lt;"&amp;$B54,'IEA-MethaneAbatement-US'!$N:$N,"&gt;="&amp;$A54,'IEA-MethaneAbatement-US'!$L:$L,$D$1)))*'State Downscaling Multipliers'!$B$7*(1+'EPA to IEA Scaling'!AK$10)</f>
        <v>0</v>
      </c>
      <c r="AH54" s="165">
        <f>((VLOOKUP($B$1,'Multipliers and Adjustments'!$A$70:$I$86,TRUNC(COLUMN(AH$2)/5)+2,FALSE)*SUMIFS('IEA-MethaneAbatement-US'!$M:$M,'IEA-MethaneAbatement-US'!$N:$N,"&lt;"&amp;$B54,'IEA-MethaneAbatement-US'!$N:$N,"&gt;="&amp;$A54,'IEA-MethaneAbatement-US'!$L:$L,$B$1))+(VLOOKUP($C$1,'Multipliers and Adjustments'!$A$70:$I$86,TRUNC(COLUMN(AH$2)/5)+2,FALSE)*SUMIFS('IEA-MethaneAbatement-US'!$M:$M,'IEA-MethaneAbatement-US'!$N:$N,"&lt;"&amp;$B54,'IEA-MethaneAbatement-US'!$N:$N,"&gt;="&amp;$A54,'IEA-MethaneAbatement-US'!$L:$L,$C$1))+(VLOOKUP($D$1,'Multipliers and Adjustments'!$A$70:$I$86,TRUNC(COLUMN(AH$2)/5)+2,FALSE)*SUMIFS('IEA-MethaneAbatement-US'!$M:$M,'IEA-MethaneAbatement-US'!$N:$N,"&lt;"&amp;$B54,'IEA-MethaneAbatement-US'!$N:$N,"&gt;="&amp;$A54,'IEA-MethaneAbatement-US'!$L:$L,$D$1)))*'State Downscaling Multipliers'!$B$7*(1+'EPA to IEA Scaling'!AL$10)</f>
        <v>0</v>
      </c>
      <c r="AI54" s="165">
        <f>((VLOOKUP($B$1,'Multipliers and Adjustments'!$A$70:$I$86,TRUNC(COLUMN(AI$2)/5)+2,FALSE)*SUMIFS('IEA-MethaneAbatement-US'!$M:$M,'IEA-MethaneAbatement-US'!$N:$N,"&lt;"&amp;$B54,'IEA-MethaneAbatement-US'!$N:$N,"&gt;="&amp;$A54,'IEA-MethaneAbatement-US'!$L:$L,$B$1))+(VLOOKUP($C$1,'Multipliers and Adjustments'!$A$70:$I$86,TRUNC(COLUMN(AI$2)/5)+2,FALSE)*SUMIFS('IEA-MethaneAbatement-US'!$M:$M,'IEA-MethaneAbatement-US'!$N:$N,"&lt;"&amp;$B54,'IEA-MethaneAbatement-US'!$N:$N,"&gt;="&amp;$A54,'IEA-MethaneAbatement-US'!$L:$L,$C$1))+(VLOOKUP($D$1,'Multipliers and Adjustments'!$A$70:$I$86,TRUNC(COLUMN(AI$2)/5)+2,FALSE)*SUMIFS('IEA-MethaneAbatement-US'!$M:$M,'IEA-MethaneAbatement-US'!$N:$N,"&lt;"&amp;$B54,'IEA-MethaneAbatement-US'!$N:$N,"&gt;="&amp;$A54,'IEA-MethaneAbatement-US'!$L:$L,$D$1)))*'State Downscaling Multipliers'!$B$7*(1+'EPA to IEA Scaling'!AM$10)</f>
        <v>0</v>
      </c>
      <c r="AJ54" s="165">
        <f>((VLOOKUP($B$1,'Multipliers and Adjustments'!$A$70:$I$86,TRUNC(COLUMN(AJ$2)/5)+2,FALSE)*SUMIFS('IEA-MethaneAbatement-US'!$M:$M,'IEA-MethaneAbatement-US'!$N:$N,"&lt;"&amp;$B54,'IEA-MethaneAbatement-US'!$N:$N,"&gt;="&amp;$A54,'IEA-MethaneAbatement-US'!$L:$L,$B$1))+(VLOOKUP($C$1,'Multipliers and Adjustments'!$A$70:$I$86,TRUNC(COLUMN(AJ$2)/5)+2,FALSE)*SUMIFS('IEA-MethaneAbatement-US'!$M:$M,'IEA-MethaneAbatement-US'!$N:$N,"&lt;"&amp;$B54,'IEA-MethaneAbatement-US'!$N:$N,"&gt;="&amp;$A54,'IEA-MethaneAbatement-US'!$L:$L,$C$1))+(VLOOKUP($D$1,'Multipliers and Adjustments'!$A$70:$I$86,TRUNC(COLUMN(AJ$2)/5)+2,FALSE)*SUMIFS('IEA-MethaneAbatement-US'!$M:$M,'IEA-MethaneAbatement-US'!$N:$N,"&lt;"&amp;$B54,'IEA-MethaneAbatement-US'!$N:$N,"&gt;="&amp;$A54,'IEA-MethaneAbatement-US'!$L:$L,$D$1)))*'State Downscaling Multipliers'!$B$7*(1+'EPA to IEA Scaling'!AN$10)</f>
        <v>0</v>
      </c>
      <c r="AK54" s="165">
        <f>((VLOOKUP($B$1,'Multipliers and Adjustments'!$A$70:$I$86,TRUNC(COLUMN(AK$2)/5)+2,FALSE)*SUMIFS('IEA-MethaneAbatement-US'!$M:$M,'IEA-MethaneAbatement-US'!$N:$N,"&lt;"&amp;$B54,'IEA-MethaneAbatement-US'!$N:$N,"&gt;="&amp;$A54,'IEA-MethaneAbatement-US'!$L:$L,$B$1))+(VLOOKUP($C$1,'Multipliers and Adjustments'!$A$70:$I$86,TRUNC(COLUMN(AK$2)/5)+2,FALSE)*SUMIFS('IEA-MethaneAbatement-US'!$M:$M,'IEA-MethaneAbatement-US'!$N:$N,"&lt;"&amp;$B54,'IEA-MethaneAbatement-US'!$N:$N,"&gt;="&amp;$A54,'IEA-MethaneAbatement-US'!$L:$L,$C$1))+(VLOOKUP($D$1,'Multipliers and Adjustments'!$A$70:$I$86,TRUNC(COLUMN(AK$2)/5)+2,FALSE)*SUMIFS('IEA-MethaneAbatement-US'!$M:$M,'IEA-MethaneAbatement-US'!$N:$N,"&lt;"&amp;$B54,'IEA-MethaneAbatement-US'!$N:$N,"&gt;="&amp;$A54,'IEA-MethaneAbatement-US'!$L:$L,$D$1)))*'State Downscaling Multipliers'!$B$7*(1+'EPA to IEA Scaling'!AO$10)</f>
        <v>0</v>
      </c>
      <c r="AL54" s="167">
        <f>((VLOOKUP($B$1,'Multipliers and Adjustments'!$A$70:$I$86,TRUNC(COLUMN(AL$2)/5)+2,FALSE)*SUMIFS('IEA-MethaneAbatement-US'!$M:$M,'IEA-MethaneAbatement-US'!$N:$N,"&lt;"&amp;$B54,'IEA-MethaneAbatement-US'!$N:$N,"&gt;="&amp;$A54,'IEA-MethaneAbatement-US'!$L:$L,$B$1))+(VLOOKUP($C$1,'Multipliers and Adjustments'!$A$70:$I$86,TRUNC(COLUMN(AL$2)/5)+2,FALSE)*SUMIFS('IEA-MethaneAbatement-US'!$M:$M,'IEA-MethaneAbatement-US'!$N:$N,"&lt;"&amp;$B54,'IEA-MethaneAbatement-US'!$N:$N,"&gt;="&amp;$A54,'IEA-MethaneAbatement-US'!$L:$L,$C$1))+(VLOOKUP($D$1,'Multipliers and Adjustments'!$A$70:$I$86,TRUNC(COLUMN(AL$2)/5)+2,FALSE)*SUMIFS('IEA-MethaneAbatement-US'!$M:$M,'IEA-MethaneAbatement-US'!$N:$N,"&lt;"&amp;$B54,'IEA-MethaneAbatement-US'!$N:$N,"&gt;="&amp;$A54,'IEA-MethaneAbatement-US'!$L:$L,$D$1)))*'State Downscaling Multipliers'!$B$7*(1+'EPA to IEA Scaling'!AP$10)</f>
        <v>0</v>
      </c>
    </row>
    <row r="55" spans="1:38" ht="15.75" customHeight="1" x14ac:dyDescent="0.25">
      <c r="A55" s="49">
        <f t="shared" si="3"/>
        <v>600</v>
      </c>
      <c r="B55" s="49">
        <f t="shared" si="5"/>
        <v>650</v>
      </c>
      <c r="C55" s="165">
        <f>((VLOOKUP($B$1,'Multipliers and Adjustments'!$A$70:$I$86,TRUNC(COLUMN(C$2)/5)+2,FALSE)*SUMIFS('IEA-MethaneAbatement-US'!$M:$M,'IEA-MethaneAbatement-US'!$N:$N,"&lt;"&amp;$B55,'IEA-MethaneAbatement-US'!$N:$N,"&gt;="&amp;$A55,'IEA-MethaneAbatement-US'!$L:$L,$B$1))+(VLOOKUP($C$1,'Multipliers and Adjustments'!$A$70:$I$86,TRUNC(COLUMN(C$2)/5)+2,FALSE)*SUMIFS('IEA-MethaneAbatement-US'!$M:$M,'IEA-MethaneAbatement-US'!$N:$N,"&lt;"&amp;$B55,'IEA-MethaneAbatement-US'!$N:$N,"&gt;="&amp;$A55,'IEA-MethaneAbatement-US'!$L:$L,$C$1))+(VLOOKUP($D$1,'Multipliers and Adjustments'!$A$70:$I$86,TRUNC(COLUMN(C$2)/5)+2,FALSE)*SUMIFS('IEA-MethaneAbatement-US'!$M:$M,'IEA-MethaneAbatement-US'!$N:$N,"&lt;"&amp;$B55,'IEA-MethaneAbatement-US'!$N:$N,"&gt;="&amp;$A55,'IEA-MethaneAbatement-US'!$L:$L,$D$1)))*'State Downscaling Multipliers'!$B$7*(1+'EPA to IEA Scaling'!G$10)</f>
        <v>0</v>
      </c>
      <c r="D55" s="165">
        <f>((VLOOKUP($B$1,'Multipliers and Adjustments'!$A$70:$I$86,TRUNC(COLUMN(D$2)/5)+2,FALSE)*SUMIFS('IEA-MethaneAbatement-US'!$M:$M,'IEA-MethaneAbatement-US'!$N:$N,"&lt;"&amp;$B55,'IEA-MethaneAbatement-US'!$N:$N,"&gt;="&amp;$A55,'IEA-MethaneAbatement-US'!$L:$L,$B$1))+(VLOOKUP($C$1,'Multipliers and Adjustments'!$A$70:$I$86,TRUNC(COLUMN(D$2)/5)+2,FALSE)*SUMIFS('IEA-MethaneAbatement-US'!$M:$M,'IEA-MethaneAbatement-US'!$N:$N,"&lt;"&amp;$B55,'IEA-MethaneAbatement-US'!$N:$N,"&gt;="&amp;$A55,'IEA-MethaneAbatement-US'!$L:$L,$C$1))+(VLOOKUP($D$1,'Multipliers and Adjustments'!$A$70:$I$86,TRUNC(COLUMN(D$2)/5)+2,FALSE)*SUMIFS('IEA-MethaneAbatement-US'!$M:$M,'IEA-MethaneAbatement-US'!$N:$N,"&lt;"&amp;$B55,'IEA-MethaneAbatement-US'!$N:$N,"&gt;="&amp;$A55,'IEA-MethaneAbatement-US'!$L:$L,$D$1)))*'State Downscaling Multipliers'!$B$7*(1+'EPA to IEA Scaling'!H$10)</f>
        <v>0</v>
      </c>
      <c r="E55" s="165">
        <f>((VLOOKUP($B$1,'Multipliers and Adjustments'!$A$70:$I$86,TRUNC(COLUMN(E$2)/5)+2,FALSE)*SUMIFS('IEA-MethaneAbatement-US'!$M:$M,'IEA-MethaneAbatement-US'!$N:$N,"&lt;"&amp;$B55,'IEA-MethaneAbatement-US'!$N:$N,"&gt;="&amp;$A55,'IEA-MethaneAbatement-US'!$L:$L,$B$1))+(VLOOKUP($C$1,'Multipliers and Adjustments'!$A$70:$I$86,TRUNC(COLUMN(E$2)/5)+2,FALSE)*SUMIFS('IEA-MethaneAbatement-US'!$M:$M,'IEA-MethaneAbatement-US'!$N:$N,"&lt;"&amp;$B55,'IEA-MethaneAbatement-US'!$N:$N,"&gt;="&amp;$A55,'IEA-MethaneAbatement-US'!$L:$L,$C$1))+(VLOOKUP($D$1,'Multipliers and Adjustments'!$A$70:$I$86,TRUNC(COLUMN(E$2)/5)+2,FALSE)*SUMIFS('IEA-MethaneAbatement-US'!$M:$M,'IEA-MethaneAbatement-US'!$N:$N,"&lt;"&amp;$B55,'IEA-MethaneAbatement-US'!$N:$N,"&gt;="&amp;$A55,'IEA-MethaneAbatement-US'!$L:$L,$D$1)))*'State Downscaling Multipliers'!$B$7*(1+'EPA to IEA Scaling'!I$10)</f>
        <v>0</v>
      </c>
      <c r="F55" s="165">
        <f>((VLOOKUP($B$1,'Multipliers and Adjustments'!$A$70:$I$86,TRUNC(COLUMN(F$2)/5)+2,FALSE)*SUMIFS('IEA-MethaneAbatement-US'!$M:$M,'IEA-MethaneAbatement-US'!$N:$N,"&lt;"&amp;$B55,'IEA-MethaneAbatement-US'!$N:$N,"&gt;="&amp;$A55,'IEA-MethaneAbatement-US'!$L:$L,$B$1))+(VLOOKUP($C$1,'Multipliers and Adjustments'!$A$70:$I$86,TRUNC(COLUMN(F$2)/5)+2,FALSE)*SUMIFS('IEA-MethaneAbatement-US'!$M:$M,'IEA-MethaneAbatement-US'!$N:$N,"&lt;"&amp;$B55,'IEA-MethaneAbatement-US'!$N:$N,"&gt;="&amp;$A55,'IEA-MethaneAbatement-US'!$L:$L,$C$1))+(VLOOKUP($D$1,'Multipliers and Adjustments'!$A$70:$I$86,TRUNC(COLUMN(F$2)/5)+2,FALSE)*SUMIFS('IEA-MethaneAbatement-US'!$M:$M,'IEA-MethaneAbatement-US'!$N:$N,"&lt;"&amp;$B55,'IEA-MethaneAbatement-US'!$N:$N,"&gt;="&amp;$A55,'IEA-MethaneAbatement-US'!$L:$L,$D$1)))*'State Downscaling Multipliers'!$B$7*(1+'EPA to IEA Scaling'!J$10)</f>
        <v>0</v>
      </c>
      <c r="G55" s="166">
        <f>((VLOOKUP($B$1,'Multipliers and Adjustments'!$A$70:$I$86,TRUNC(COLUMN(G$2)/5)+2,FALSE)*SUMIFS('IEA-MethaneAbatement-US'!$M:$M,'IEA-MethaneAbatement-US'!$N:$N,"&lt;"&amp;$B55,'IEA-MethaneAbatement-US'!$N:$N,"&gt;="&amp;$A55,'IEA-MethaneAbatement-US'!$L:$L,$B$1))+(VLOOKUP($C$1,'Multipliers and Adjustments'!$A$70:$I$86,TRUNC(COLUMN(G$2)/5)+2,FALSE)*SUMIFS('IEA-MethaneAbatement-US'!$M:$M,'IEA-MethaneAbatement-US'!$N:$N,"&lt;"&amp;$B55,'IEA-MethaneAbatement-US'!$N:$N,"&gt;="&amp;$A55,'IEA-MethaneAbatement-US'!$L:$L,$C$1))+(VLOOKUP($D$1,'Multipliers and Adjustments'!$A$70:$I$86,TRUNC(COLUMN(G$2)/5)+2,FALSE)*SUMIFS('IEA-MethaneAbatement-US'!$M:$M,'IEA-MethaneAbatement-US'!$N:$N,"&lt;"&amp;$B55,'IEA-MethaneAbatement-US'!$N:$N,"&gt;="&amp;$A55,'IEA-MethaneAbatement-US'!$L:$L,$D$1)))*'State Downscaling Multipliers'!$B$7*(1+'EPA to IEA Scaling'!K$10)</f>
        <v>0</v>
      </c>
      <c r="H55" s="167">
        <f>((VLOOKUP($B$1,'Multipliers and Adjustments'!$A$70:$I$86,TRUNC(COLUMN(H$2)/5)+2,FALSE)*SUMIFS('IEA-MethaneAbatement-US'!$M:$M,'IEA-MethaneAbatement-US'!$N:$N,"&lt;"&amp;$B55,'IEA-MethaneAbatement-US'!$N:$N,"&gt;="&amp;$A55,'IEA-MethaneAbatement-US'!$L:$L,$B$1))+(VLOOKUP($C$1,'Multipliers and Adjustments'!$A$70:$I$86,TRUNC(COLUMN(H$2)/5)+2,FALSE)*SUMIFS('IEA-MethaneAbatement-US'!$M:$M,'IEA-MethaneAbatement-US'!$N:$N,"&lt;"&amp;$B55,'IEA-MethaneAbatement-US'!$N:$N,"&gt;="&amp;$A55,'IEA-MethaneAbatement-US'!$L:$L,$C$1))+(VLOOKUP($D$1,'Multipliers and Adjustments'!$A$70:$I$86,TRUNC(COLUMN(H$2)/5)+2,FALSE)*SUMIFS('IEA-MethaneAbatement-US'!$M:$M,'IEA-MethaneAbatement-US'!$N:$N,"&lt;"&amp;$B55,'IEA-MethaneAbatement-US'!$N:$N,"&gt;="&amp;$A55,'IEA-MethaneAbatement-US'!$L:$L,$D$1)))*'State Downscaling Multipliers'!$B$7*(1+'EPA to IEA Scaling'!L$10)</f>
        <v>0</v>
      </c>
      <c r="I55" s="165">
        <f>((VLOOKUP($B$1,'Multipliers and Adjustments'!$A$70:$I$86,TRUNC(COLUMN(I$2)/5)+2,FALSE)*SUMIFS('IEA-MethaneAbatement-US'!$M:$M,'IEA-MethaneAbatement-US'!$N:$N,"&lt;"&amp;$B55,'IEA-MethaneAbatement-US'!$N:$N,"&gt;="&amp;$A55,'IEA-MethaneAbatement-US'!$L:$L,$B$1))+(VLOOKUP($C$1,'Multipliers and Adjustments'!$A$70:$I$86,TRUNC(COLUMN(I$2)/5)+2,FALSE)*SUMIFS('IEA-MethaneAbatement-US'!$M:$M,'IEA-MethaneAbatement-US'!$N:$N,"&lt;"&amp;$B55,'IEA-MethaneAbatement-US'!$N:$N,"&gt;="&amp;$A55,'IEA-MethaneAbatement-US'!$L:$L,$C$1))+(VLOOKUP($D$1,'Multipliers and Adjustments'!$A$70:$I$86,TRUNC(COLUMN(I$2)/5)+2,FALSE)*SUMIFS('IEA-MethaneAbatement-US'!$M:$M,'IEA-MethaneAbatement-US'!$N:$N,"&lt;"&amp;$B55,'IEA-MethaneAbatement-US'!$N:$N,"&gt;="&amp;$A55,'IEA-MethaneAbatement-US'!$L:$L,$D$1)))*'State Downscaling Multipliers'!$B$7*(1+'EPA to IEA Scaling'!M$10)</f>
        <v>0</v>
      </c>
      <c r="J55" s="165">
        <f>((VLOOKUP($B$1,'Multipliers and Adjustments'!$A$70:$I$86,TRUNC(COLUMN(J$2)/5)+2,FALSE)*SUMIFS('IEA-MethaneAbatement-US'!$M:$M,'IEA-MethaneAbatement-US'!$N:$N,"&lt;"&amp;$B55,'IEA-MethaneAbatement-US'!$N:$N,"&gt;="&amp;$A55,'IEA-MethaneAbatement-US'!$L:$L,$B$1))+(VLOOKUP($C$1,'Multipliers and Adjustments'!$A$70:$I$86,TRUNC(COLUMN(J$2)/5)+2,FALSE)*SUMIFS('IEA-MethaneAbatement-US'!$M:$M,'IEA-MethaneAbatement-US'!$N:$N,"&lt;"&amp;$B55,'IEA-MethaneAbatement-US'!$N:$N,"&gt;="&amp;$A55,'IEA-MethaneAbatement-US'!$L:$L,$C$1))+(VLOOKUP($D$1,'Multipliers and Adjustments'!$A$70:$I$86,TRUNC(COLUMN(J$2)/5)+2,FALSE)*SUMIFS('IEA-MethaneAbatement-US'!$M:$M,'IEA-MethaneAbatement-US'!$N:$N,"&lt;"&amp;$B55,'IEA-MethaneAbatement-US'!$N:$N,"&gt;="&amp;$A55,'IEA-MethaneAbatement-US'!$L:$L,$D$1)))*'State Downscaling Multipliers'!$B$7*(1+'EPA to IEA Scaling'!N$10)</f>
        <v>0</v>
      </c>
      <c r="K55" s="165">
        <f>((VLOOKUP($B$1,'Multipliers and Adjustments'!$A$70:$I$86,TRUNC(COLUMN(K$2)/5)+2,FALSE)*SUMIFS('IEA-MethaneAbatement-US'!$M:$M,'IEA-MethaneAbatement-US'!$N:$N,"&lt;"&amp;$B55,'IEA-MethaneAbatement-US'!$N:$N,"&gt;="&amp;$A55,'IEA-MethaneAbatement-US'!$L:$L,$B$1))+(VLOOKUP($C$1,'Multipliers and Adjustments'!$A$70:$I$86,TRUNC(COLUMN(K$2)/5)+2,FALSE)*SUMIFS('IEA-MethaneAbatement-US'!$M:$M,'IEA-MethaneAbatement-US'!$N:$N,"&lt;"&amp;$B55,'IEA-MethaneAbatement-US'!$N:$N,"&gt;="&amp;$A55,'IEA-MethaneAbatement-US'!$L:$L,$C$1))+(VLOOKUP($D$1,'Multipliers and Adjustments'!$A$70:$I$86,TRUNC(COLUMN(K$2)/5)+2,FALSE)*SUMIFS('IEA-MethaneAbatement-US'!$M:$M,'IEA-MethaneAbatement-US'!$N:$N,"&lt;"&amp;$B55,'IEA-MethaneAbatement-US'!$N:$N,"&gt;="&amp;$A55,'IEA-MethaneAbatement-US'!$L:$L,$D$1)))*'State Downscaling Multipliers'!$B$7*(1+'EPA to IEA Scaling'!O$10)</f>
        <v>0</v>
      </c>
      <c r="L55" s="165">
        <f>((VLOOKUP($B$1,'Multipliers and Adjustments'!$A$70:$I$86,TRUNC(COLUMN(L$2)/5)+2,FALSE)*SUMIFS('IEA-MethaneAbatement-US'!$M:$M,'IEA-MethaneAbatement-US'!$N:$N,"&lt;"&amp;$B55,'IEA-MethaneAbatement-US'!$N:$N,"&gt;="&amp;$A55,'IEA-MethaneAbatement-US'!$L:$L,$B$1))+(VLOOKUP($C$1,'Multipliers and Adjustments'!$A$70:$I$86,TRUNC(COLUMN(L$2)/5)+2,FALSE)*SUMIFS('IEA-MethaneAbatement-US'!$M:$M,'IEA-MethaneAbatement-US'!$N:$N,"&lt;"&amp;$B55,'IEA-MethaneAbatement-US'!$N:$N,"&gt;="&amp;$A55,'IEA-MethaneAbatement-US'!$L:$L,$C$1))+(VLOOKUP($D$1,'Multipliers and Adjustments'!$A$70:$I$86,TRUNC(COLUMN(L$2)/5)+2,FALSE)*SUMIFS('IEA-MethaneAbatement-US'!$M:$M,'IEA-MethaneAbatement-US'!$N:$N,"&lt;"&amp;$B55,'IEA-MethaneAbatement-US'!$N:$N,"&gt;="&amp;$A55,'IEA-MethaneAbatement-US'!$L:$L,$D$1)))*'State Downscaling Multipliers'!$B$7*(1+'EPA to IEA Scaling'!P$10)</f>
        <v>0</v>
      </c>
      <c r="M55" s="167">
        <f>((VLOOKUP($B$1,'Multipliers and Adjustments'!$A$70:$I$86,TRUNC(COLUMN(M$2)/5)+2,FALSE)*SUMIFS('IEA-MethaneAbatement-US'!$M:$M,'IEA-MethaneAbatement-US'!$N:$N,"&lt;"&amp;$B55,'IEA-MethaneAbatement-US'!$N:$N,"&gt;="&amp;$A55,'IEA-MethaneAbatement-US'!$L:$L,$B$1))+(VLOOKUP($C$1,'Multipliers and Adjustments'!$A$70:$I$86,TRUNC(COLUMN(M$2)/5)+2,FALSE)*SUMIFS('IEA-MethaneAbatement-US'!$M:$M,'IEA-MethaneAbatement-US'!$N:$N,"&lt;"&amp;$B55,'IEA-MethaneAbatement-US'!$N:$N,"&gt;="&amp;$A55,'IEA-MethaneAbatement-US'!$L:$L,$C$1))+(VLOOKUP($D$1,'Multipliers and Adjustments'!$A$70:$I$86,TRUNC(COLUMN(M$2)/5)+2,FALSE)*SUMIFS('IEA-MethaneAbatement-US'!$M:$M,'IEA-MethaneAbatement-US'!$N:$N,"&lt;"&amp;$B55,'IEA-MethaneAbatement-US'!$N:$N,"&gt;="&amp;$A55,'IEA-MethaneAbatement-US'!$L:$L,$D$1)))*'State Downscaling Multipliers'!$B$7*(1+'EPA to IEA Scaling'!Q$10)</f>
        <v>0</v>
      </c>
      <c r="N55" s="165">
        <f>((VLOOKUP($B$1,'Multipliers and Adjustments'!$A$70:$I$86,TRUNC(COLUMN(N$2)/5)+2,FALSE)*SUMIFS('IEA-MethaneAbatement-US'!$M:$M,'IEA-MethaneAbatement-US'!$N:$N,"&lt;"&amp;$B55,'IEA-MethaneAbatement-US'!$N:$N,"&gt;="&amp;$A55,'IEA-MethaneAbatement-US'!$L:$L,$B$1))+(VLOOKUP($C$1,'Multipliers and Adjustments'!$A$70:$I$86,TRUNC(COLUMN(N$2)/5)+2,FALSE)*SUMIFS('IEA-MethaneAbatement-US'!$M:$M,'IEA-MethaneAbatement-US'!$N:$N,"&lt;"&amp;$B55,'IEA-MethaneAbatement-US'!$N:$N,"&gt;="&amp;$A55,'IEA-MethaneAbatement-US'!$L:$L,$C$1))+(VLOOKUP($D$1,'Multipliers and Adjustments'!$A$70:$I$86,TRUNC(COLUMN(N$2)/5)+2,FALSE)*SUMIFS('IEA-MethaneAbatement-US'!$M:$M,'IEA-MethaneAbatement-US'!$N:$N,"&lt;"&amp;$B55,'IEA-MethaneAbatement-US'!$N:$N,"&gt;="&amp;$A55,'IEA-MethaneAbatement-US'!$L:$L,$D$1)))*'State Downscaling Multipliers'!$B$7*(1+'EPA to IEA Scaling'!R$10)</f>
        <v>0</v>
      </c>
      <c r="O55" s="165">
        <f>((VLOOKUP($B$1,'Multipliers and Adjustments'!$A$70:$I$86,TRUNC(COLUMN(O$2)/5)+2,FALSE)*SUMIFS('IEA-MethaneAbatement-US'!$M:$M,'IEA-MethaneAbatement-US'!$N:$N,"&lt;"&amp;$B55,'IEA-MethaneAbatement-US'!$N:$N,"&gt;="&amp;$A55,'IEA-MethaneAbatement-US'!$L:$L,$B$1))+(VLOOKUP($C$1,'Multipliers and Adjustments'!$A$70:$I$86,TRUNC(COLUMN(O$2)/5)+2,FALSE)*SUMIFS('IEA-MethaneAbatement-US'!$M:$M,'IEA-MethaneAbatement-US'!$N:$N,"&lt;"&amp;$B55,'IEA-MethaneAbatement-US'!$N:$N,"&gt;="&amp;$A55,'IEA-MethaneAbatement-US'!$L:$L,$C$1))+(VLOOKUP($D$1,'Multipliers and Adjustments'!$A$70:$I$86,TRUNC(COLUMN(O$2)/5)+2,FALSE)*SUMIFS('IEA-MethaneAbatement-US'!$M:$M,'IEA-MethaneAbatement-US'!$N:$N,"&lt;"&amp;$B55,'IEA-MethaneAbatement-US'!$N:$N,"&gt;="&amp;$A55,'IEA-MethaneAbatement-US'!$L:$L,$D$1)))*'State Downscaling Multipliers'!$B$7*(1+'EPA to IEA Scaling'!S$10)</f>
        <v>0</v>
      </c>
      <c r="P55" s="165">
        <f>((VLOOKUP($B$1,'Multipliers and Adjustments'!$A$70:$I$86,TRUNC(COLUMN(P$2)/5)+2,FALSE)*SUMIFS('IEA-MethaneAbatement-US'!$M:$M,'IEA-MethaneAbatement-US'!$N:$N,"&lt;"&amp;$B55,'IEA-MethaneAbatement-US'!$N:$N,"&gt;="&amp;$A55,'IEA-MethaneAbatement-US'!$L:$L,$B$1))+(VLOOKUP($C$1,'Multipliers and Adjustments'!$A$70:$I$86,TRUNC(COLUMN(P$2)/5)+2,FALSE)*SUMIFS('IEA-MethaneAbatement-US'!$M:$M,'IEA-MethaneAbatement-US'!$N:$N,"&lt;"&amp;$B55,'IEA-MethaneAbatement-US'!$N:$N,"&gt;="&amp;$A55,'IEA-MethaneAbatement-US'!$L:$L,$C$1))+(VLOOKUP($D$1,'Multipliers and Adjustments'!$A$70:$I$86,TRUNC(COLUMN(P$2)/5)+2,FALSE)*SUMIFS('IEA-MethaneAbatement-US'!$M:$M,'IEA-MethaneAbatement-US'!$N:$N,"&lt;"&amp;$B55,'IEA-MethaneAbatement-US'!$N:$N,"&gt;="&amp;$A55,'IEA-MethaneAbatement-US'!$L:$L,$D$1)))*'State Downscaling Multipliers'!$B$7*(1+'EPA to IEA Scaling'!T$10)</f>
        <v>0</v>
      </c>
      <c r="Q55" s="165">
        <f>((VLOOKUP($B$1,'Multipliers and Adjustments'!$A$70:$I$86,TRUNC(COLUMN(Q$2)/5)+2,FALSE)*SUMIFS('IEA-MethaneAbatement-US'!$M:$M,'IEA-MethaneAbatement-US'!$N:$N,"&lt;"&amp;$B55,'IEA-MethaneAbatement-US'!$N:$N,"&gt;="&amp;$A55,'IEA-MethaneAbatement-US'!$L:$L,$B$1))+(VLOOKUP($C$1,'Multipliers and Adjustments'!$A$70:$I$86,TRUNC(COLUMN(Q$2)/5)+2,FALSE)*SUMIFS('IEA-MethaneAbatement-US'!$M:$M,'IEA-MethaneAbatement-US'!$N:$N,"&lt;"&amp;$B55,'IEA-MethaneAbatement-US'!$N:$N,"&gt;="&amp;$A55,'IEA-MethaneAbatement-US'!$L:$L,$C$1))+(VLOOKUP($D$1,'Multipliers and Adjustments'!$A$70:$I$86,TRUNC(COLUMN(Q$2)/5)+2,FALSE)*SUMIFS('IEA-MethaneAbatement-US'!$M:$M,'IEA-MethaneAbatement-US'!$N:$N,"&lt;"&amp;$B55,'IEA-MethaneAbatement-US'!$N:$N,"&gt;="&amp;$A55,'IEA-MethaneAbatement-US'!$L:$L,$D$1)))*'State Downscaling Multipliers'!$B$7*(1+'EPA to IEA Scaling'!U$10)</f>
        <v>0</v>
      </c>
      <c r="R55" s="167">
        <f>((VLOOKUP($B$1,'Multipliers and Adjustments'!$A$70:$I$86,TRUNC(COLUMN(R$2)/5)+2,FALSE)*SUMIFS('IEA-MethaneAbatement-US'!$M:$M,'IEA-MethaneAbatement-US'!$N:$N,"&lt;"&amp;$B55,'IEA-MethaneAbatement-US'!$N:$N,"&gt;="&amp;$A55,'IEA-MethaneAbatement-US'!$L:$L,$B$1))+(VLOOKUP($C$1,'Multipliers and Adjustments'!$A$70:$I$86,TRUNC(COLUMN(R$2)/5)+2,FALSE)*SUMIFS('IEA-MethaneAbatement-US'!$M:$M,'IEA-MethaneAbatement-US'!$N:$N,"&lt;"&amp;$B55,'IEA-MethaneAbatement-US'!$N:$N,"&gt;="&amp;$A55,'IEA-MethaneAbatement-US'!$L:$L,$C$1))+(VLOOKUP($D$1,'Multipliers and Adjustments'!$A$70:$I$86,TRUNC(COLUMN(R$2)/5)+2,FALSE)*SUMIFS('IEA-MethaneAbatement-US'!$M:$M,'IEA-MethaneAbatement-US'!$N:$N,"&lt;"&amp;$B55,'IEA-MethaneAbatement-US'!$N:$N,"&gt;="&amp;$A55,'IEA-MethaneAbatement-US'!$L:$L,$D$1)))*'State Downscaling Multipliers'!$B$7*(1+'EPA to IEA Scaling'!V$10)</f>
        <v>0</v>
      </c>
      <c r="S55" s="165">
        <f>((VLOOKUP($B$1,'Multipliers and Adjustments'!$A$70:$I$86,TRUNC(COLUMN(S$2)/5)+2,FALSE)*SUMIFS('IEA-MethaneAbatement-US'!$M:$M,'IEA-MethaneAbatement-US'!$N:$N,"&lt;"&amp;$B55,'IEA-MethaneAbatement-US'!$N:$N,"&gt;="&amp;$A55,'IEA-MethaneAbatement-US'!$L:$L,$B$1))+(VLOOKUP($C$1,'Multipliers and Adjustments'!$A$70:$I$86,TRUNC(COLUMN(S$2)/5)+2,FALSE)*SUMIFS('IEA-MethaneAbatement-US'!$M:$M,'IEA-MethaneAbatement-US'!$N:$N,"&lt;"&amp;$B55,'IEA-MethaneAbatement-US'!$N:$N,"&gt;="&amp;$A55,'IEA-MethaneAbatement-US'!$L:$L,$C$1))+(VLOOKUP($D$1,'Multipliers and Adjustments'!$A$70:$I$86,TRUNC(COLUMN(S$2)/5)+2,FALSE)*SUMIFS('IEA-MethaneAbatement-US'!$M:$M,'IEA-MethaneAbatement-US'!$N:$N,"&lt;"&amp;$B55,'IEA-MethaneAbatement-US'!$N:$N,"&gt;="&amp;$A55,'IEA-MethaneAbatement-US'!$L:$L,$D$1)))*'State Downscaling Multipliers'!$B$7*(1+'EPA to IEA Scaling'!W$10)</f>
        <v>0</v>
      </c>
      <c r="T55" s="165">
        <f>((VLOOKUP($B$1,'Multipliers and Adjustments'!$A$70:$I$86,TRUNC(COLUMN(T$2)/5)+2,FALSE)*SUMIFS('IEA-MethaneAbatement-US'!$M:$M,'IEA-MethaneAbatement-US'!$N:$N,"&lt;"&amp;$B55,'IEA-MethaneAbatement-US'!$N:$N,"&gt;="&amp;$A55,'IEA-MethaneAbatement-US'!$L:$L,$B$1))+(VLOOKUP($C$1,'Multipliers and Adjustments'!$A$70:$I$86,TRUNC(COLUMN(T$2)/5)+2,FALSE)*SUMIFS('IEA-MethaneAbatement-US'!$M:$M,'IEA-MethaneAbatement-US'!$N:$N,"&lt;"&amp;$B55,'IEA-MethaneAbatement-US'!$N:$N,"&gt;="&amp;$A55,'IEA-MethaneAbatement-US'!$L:$L,$C$1))+(VLOOKUP($D$1,'Multipliers and Adjustments'!$A$70:$I$86,TRUNC(COLUMN(T$2)/5)+2,FALSE)*SUMIFS('IEA-MethaneAbatement-US'!$M:$M,'IEA-MethaneAbatement-US'!$N:$N,"&lt;"&amp;$B55,'IEA-MethaneAbatement-US'!$N:$N,"&gt;="&amp;$A55,'IEA-MethaneAbatement-US'!$L:$L,$D$1)))*'State Downscaling Multipliers'!$B$7*(1+'EPA to IEA Scaling'!X$10)</f>
        <v>0</v>
      </c>
      <c r="U55" s="165">
        <f>((VLOOKUP($B$1,'Multipliers and Adjustments'!$A$70:$I$86,TRUNC(COLUMN(U$2)/5)+2,FALSE)*SUMIFS('IEA-MethaneAbatement-US'!$M:$M,'IEA-MethaneAbatement-US'!$N:$N,"&lt;"&amp;$B55,'IEA-MethaneAbatement-US'!$N:$N,"&gt;="&amp;$A55,'IEA-MethaneAbatement-US'!$L:$L,$B$1))+(VLOOKUP($C$1,'Multipliers and Adjustments'!$A$70:$I$86,TRUNC(COLUMN(U$2)/5)+2,FALSE)*SUMIFS('IEA-MethaneAbatement-US'!$M:$M,'IEA-MethaneAbatement-US'!$N:$N,"&lt;"&amp;$B55,'IEA-MethaneAbatement-US'!$N:$N,"&gt;="&amp;$A55,'IEA-MethaneAbatement-US'!$L:$L,$C$1))+(VLOOKUP($D$1,'Multipliers and Adjustments'!$A$70:$I$86,TRUNC(COLUMN(U$2)/5)+2,FALSE)*SUMIFS('IEA-MethaneAbatement-US'!$M:$M,'IEA-MethaneAbatement-US'!$N:$N,"&lt;"&amp;$B55,'IEA-MethaneAbatement-US'!$N:$N,"&gt;="&amp;$A55,'IEA-MethaneAbatement-US'!$L:$L,$D$1)))*'State Downscaling Multipliers'!$B$7*(1+'EPA to IEA Scaling'!Y$10)</f>
        <v>0</v>
      </c>
      <c r="V55" s="165">
        <f>((VLOOKUP($B$1,'Multipliers and Adjustments'!$A$70:$I$86,TRUNC(COLUMN(V$2)/5)+2,FALSE)*SUMIFS('IEA-MethaneAbatement-US'!$M:$M,'IEA-MethaneAbatement-US'!$N:$N,"&lt;"&amp;$B55,'IEA-MethaneAbatement-US'!$N:$N,"&gt;="&amp;$A55,'IEA-MethaneAbatement-US'!$L:$L,$B$1))+(VLOOKUP($C$1,'Multipliers and Adjustments'!$A$70:$I$86,TRUNC(COLUMN(V$2)/5)+2,FALSE)*SUMIFS('IEA-MethaneAbatement-US'!$M:$M,'IEA-MethaneAbatement-US'!$N:$N,"&lt;"&amp;$B55,'IEA-MethaneAbatement-US'!$N:$N,"&gt;="&amp;$A55,'IEA-MethaneAbatement-US'!$L:$L,$C$1))+(VLOOKUP($D$1,'Multipliers and Adjustments'!$A$70:$I$86,TRUNC(COLUMN(V$2)/5)+2,FALSE)*SUMIFS('IEA-MethaneAbatement-US'!$M:$M,'IEA-MethaneAbatement-US'!$N:$N,"&lt;"&amp;$B55,'IEA-MethaneAbatement-US'!$N:$N,"&gt;="&amp;$A55,'IEA-MethaneAbatement-US'!$L:$L,$D$1)))*'State Downscaling Multipliers'!$B$7*(1+'EPA to IEA Scaling'!Z$10)</f>
        <v>0</v>
      </c>
      <c r="W55" s="167">
        <f>((VLOOKUP($B$1,'Multipliers and Adjustments'!$A$70:$I$86,TRUNC(COLUMN(W$2)/5)+2,FALSE)*SUMIFS('IEA-MethaneAbatement-US'!$M:$M,'IEA-MethaneAbatement-US'!$N:$N,"&lt;"&amp;$B55,'IEA-MethaneAbatement-US'!$N:$N,"&gt;="&amp;$A55,'IEA-MethaneAbatement-US'!$L:$L,$B$1))+(VLOOKUP($C$1,'Multipliers and Adjustments'!$A$70:$I$86,TRUNC(COLUMN(W$2)/5)+2,FALSE)*SUMIFS('IEA-MethaneAbatement-US'!$M:$M,'IEA-MethaneAbatement-US'!$N:$N,"&lt;"&amp;$B55,'IEA-MethaneAbatement-US'!$N:$N,"&gt;="&amp;$A55,'IEA-MethaneAbatement-US'!$L:$L,$C$1))+(VLOOKUP($D$1,'Multipliers and Adjustments'!$A$70:$I$86,TRUNC(COLUMN(W$2)/5)+2,FALSE)*SUMIFS('IEA-MethaneAbatement-US'!$M:$M,'IEA-MethaneAbatement-US'!$N:$N,"&lt;"&amp;$B55,'IEA-MethaneAbatement-US'!$N:$N,"&gt;="&amp;$A55,'IEA-MethaneAbatement-US'!$L:$L,$D$1)))*'State Downscaling Multipliers'!$B$7*(1+'EPA to IEA Scaling'!AA$10)</f>
        <v>0</v>
      </c>
      <c r="X55" s="165">
        <f>((VLOOKUP($B$1,'Multipliers and Adjustments'!$A$70:$I$86,TRUNC(COLUMN(X$2)/5)+2,FALSE)*SUMIFS('IEA-MethaneAbatement-US'!$M:$M,'IEA-MethaneAbatement-US'!$N:$N,"&lt;"&amp;$B55,'IEA-MethaneAbatement-US'!$N:$N,"&gt;="&amp;$A55,'IEA-MethaneAbatement-US'!$L:$L,$B$1))+(VLOOKUP($C$1,'Multipliers and Adjustments'!$A$70:$I$86,TRUNC(COLUMN(X$2)/5)+2,FALSE)*SUMIFS('IEA-MethaneAbatement-US'!$M:$M,'IEA-MethaneAbatement-US'!$N:$N,"&lt;"&amp;$B55,'IEA-MethaneAbatement-US'!$N:$N,"&gt;="&amp;$A55,'IEA-MethaneAbatement-US'!$L:$L,$C$1))+(VLOOKUP($D$1,'Multipliers and Adjustments'!$A$70:$I$86,TRUNC(COLUMN(X$2)/5)+2,FALSE)*SUMIFS('IEA-MethaneAbatement-US'!$M:$M,'IEA-MethaneAbatement-US'!$N:$N,"&lt;"&amp;$B55,'IEA-MethaneAbatement-US'!$N:$N,"&gt;="&amp;$A55,'IEA-MethaneAbatement-US'!$L:$L,$D$1)))*'State Downscaling Multipliers'!$B$7*(1+'EPA to IEA Scaling'!AB$10)</f>
        <v>0</v>
      </c>
      <c r="Y55" s="165">
        <f>((VLOOKUP($B$1,'Multipliers and Adjustments'!$A$70:$I$86,TRUNC(COLUMN(Y$2)/5)+2,FALSE)*SUMIFS('IEA-MethaneAbatement-US'!$M:$M,'IEA-MethaneAbatement-US'!$N:$N,"&lt;"&amp;$B55,'IEA-MethaneAbatement-US'!$N:$N,"&gt;="&amp;$A55,'IEA-MethaneAbatement-US'!$L:$L,$B$1))+(VLOOKUP($C$1,'Multipliers and Adjustments'!$A$70:$I$86,TRUNC(COLUMN(Y$2)/5)+2,FALSE)*SUMIFS('IEA-MethaneAbatement-US'!$M:$M,'IEA-MethaneAbatement-US'!$N:$N,"&lt;"&amp;$B55,'IEA-MethaneAbatement-US'!$N:$N,"&gt;="&amp;$A55,'IEA-MethaneAbatement-US'!$L:$L,$C$1))+(VLOOKUP($D$1,'Multipliers and Adjustments'!$A$70:$I$86,TRUNC(COLUMN(Y$2)/5)+2,FALSE)*SUMIFS('IEA-MethaneAbatement-US'!$M:$M,'IEA-MethaneAbatement-US'!$N:$N,"&lt;"&amp;$B55,'IEA-MethaneAbatement-US'!$N:$N,"&gt;="&amp;$A55,'IEA-MethaneAbatement-US'!$L:$L,$D$1)))*'State Downscaling Multipliers'!$B$7*(1+'EPA to IEA Scaling'!AC$10)</f>
        <v>0</v>
      </c>
      <c r="Z55" s="165">
        <f>((VLOOKUP($B$1,'Multipliers and Adjustments'!$A$70:$I$86,TRUNC(COLUMN(Z$2)/5)+2,FALSE)*SUMIFS('IEA-MethaneAbatement-US'!$M:$M,'IEA-MethaneAbatement-US'!$N:$N,"&lt;"&amp;$B55,'IEA-MethaneAbatement-US'!$N:$N,"&gt;="&amp;$A55,'IEA-MethaneAbatement-US'!$L:$L,$B$1))+(VLOOKUP($C$1,'Multipliers and Adjustments'!$A$70:$I$86,TRUNC(COLUMN(Z$2)/5)+2,FALSE)*SUMIFS('IEA-MethaneAbatement-US'!$M:$M,'IEA-MethaneAbatement-US'!$N:$N,"&lt;"&amp;$B55,'IEA-MethaneAbatement-US'!$N:$N,"&gt;="&amp;$A55,'IEA-MethaneAbatement-US'!$L:$L,$C$1))+(VLOOKUP($D$1,'Multipliers and Adjustments'!$A$70:$I$86,TRUNC(COLUMN(Z$2)/5)+2,FALSE)*SUMIFS('IEA-MethaneAbatement-US'!$M:$M,'IEA-MethaneAbatement-US'!$N:$N,"&lt;"&amp;$B55,'IEA-MethaneAbatement-US'!$N:$N,"&gt;="&amp;$A55,'IEA-MethaneAbatement-US'!$L:$L,$D$1)))*'State Downscaling Multipliers'!$B$7*(1+'EPA to IEA Scaling'!AD$10)</f>
        <v>0</v>
      </c>
      <c r="AA55" s="165">
        <f>((VLOOKUP($B$1,'Multipliers and Adjustments'!$A$70:$I$86,TRUNC(COLUMN(AA$2)/5)+2,FALSE)*SUMIFS('IEA-MethaneAbatement-US'!$M:$M,'IEA-MethaneAbatement-US'!$N:$N,"&lt;"&amp;$B55,'IEA-MethaneAbatement-US'!$N:$N,"&gt;="&amp;$A55,'IEA-MethaneAbatement-US'!$L:$L,$B$1))+(VLOOKUP($C$1,'Multipliers and Adjustments'!$A$70:$I$86,TRUNC(COLUMN(AA$2)/5)+2,FALSE)*SUMIFS('IEA-MethaneAbatement-US'!$M:$M,'IEA-MethaneAbatement-US'!$N:$N,"&lt;"&amp;$B55,'IEA-MethaneAbatement-US'!$N:$N,"&gt;="&amp;$A55,'IEA-MethaneAbatement-US'!$L:$L,$C$1))+(VLOOKUP($D$1,'Multipliers and Adjustments'!$A$70:$I$86,TRUNC(COLUMN(AA$2)/5)+2,FALSE)*SUMIFS('IEA-MethaneAbatement-US'!$M:$M,'IEA-MethaneAbatement-US'!$N:$N,"&lt;"&amp;$B55,'IEA-MethaneAbatement-US'!$N:$N,"&gt;="&amp;$A55,'IEA-MethaneAbatement-US'!$L:$L,$D$1)))*'State Downscaling Multipliers'!$B$7*(1+'EPA to IEA Scaling'!AE$10)</f>
        <v>0</v>
      </c>
      <c r="AB55" s="167">
        <f>((VLOOKUP($B$1,'Multipliers and Adjustments'!$A$70:$I$86,TRUNC(COLUMN(AB$2)/5)+2,FALSE)*SUMIFS('IEA-MethaneAbatement-US'!$M:$M,'IEA-MethaneAbatement-US'!$N:$N,"&lt;"&amp;$B55,'IEA-MethaneAbatement-US'!$N:$N,"&gt;="&amp;$A55,'IEA-MethaneAbatement-US'!$L:$L,$B$1))+(VLOOKUP($C$1,'Multipliers and Adjustments'!$A$70:$I$86,TRUNC(COLUMN(AB$2)/5)+2,FALSE)*SUMIFS('IEA-MethaneAbatement-US'!$M:$M,'IEA-MethaneAbatement-US'!$N:$N,"&lt;"&amp;$B55,'IEA-MethaneAbatement-US'!$N:$N,"&gt;="&amp;$A55,'IEA-MethaneAbatement-US'!$L:$L,$C$1))+(VLOOKUP($D$1,'Multipliers and Adjustments'!$A$70:$I$86,TRUNC(COLUMN(AB$2)/5)+2,FALSE)*SUMIFS('IEA-MethaneAbatement-US'!$M:$M,'IEA-MethaneAbatement-US'!$N:$N,"&lt;"&amp;$B55,'IEA-MethaneAbatement-US'!$N:$N,"&gt;="&amp;$A55,'IEA-MethaneAbatement-US'!$L:$L,$D$1)))*'State Downscaling Multipliers'!$B$7*(1+'EPA to IEA Scaling'!AF$10)</f>
        <v>0</v>
      </c>
      <c r="AC55" s="165">
        <f>((VLOOKUP($B$1,'Multipliers and Adjustments'!$A$70:$I$86,TRUNC(COLUMN(AC$2)/5)+2,FALSE)*SUMIFS('IEA-MethaneAbatement-US'!$M:$M,'IEA-MethaneAbatement-US'!$N:$N,"&lt;"&amp;$B55,'IEA-MethaneAbatement-US'!$N:$N,"&gt;="&amp;$A55,'IEA-MethaneAbatement-US'!$L:$L,$B$1))+(VLOOKUP($C$1,'Multipliers and Adjustments'!$A$70:$I$86,TRUNC(COLUMN(AC$2)/5)+2,FALSE)*SUMIFS('IEA-MethaneAbatement-US'!$M:$M,'IEA-MethaneAbatement-US'!$N:$N,"&lt;"&amp;$B55,'IEA-MethaneAbatement-US'!$N:$N,"&gt;="&amp;$A55,'IEA-MethaneAbatement-US'!$L:$L,$C$1))+(VLOOKUP($D$1,'Multipliers and Adjustments'!$A$70:$I$86,TRUNC(COLUMN(AC$2)/5)+2,FALSE)*SUMIFS('IEA-MethaneAbatement-US'!$M:$M,'IEA-MethaneAbatement-US'!$N:$N,"&lt;"&amp;$B55,'IEA-MethaneAbatement-US'!$N:$N,"&gt;="&amp;$A55,'IEA-MethaneAbatement-US'!$L:$L,$D$1)))*'State Downscaling Multipliers'!$B$7*(1+'EPA to IEA Scaling'!AG$10)</f>
        <v>0</v>
      </c>
      <c r="AD55" s="165">
        <f>((VLOOKUP($B$1,'Multipliers and Adjustments'!$A$70:$I$86,TRUNC(COLUMN(AD$2)/5)+2,FALSE)*SUMIFS('IEA-MethaneAbatement-US'!$M:$M,'IEA-MethaneAbatement-US'!$N:$N,"&lt;"&amp;$B55,'IEA-MethaneAbatement-US'!$N:$N,"&gt;="&amp;$A55,'IEA-MethaneAbatement-US'!$L:$L,$B$1))+(VLOOKUP($C$1,'Multipliers and Adjustments'!$A$70:$I$86,TRUNC(COLUMN(AD$2)/5)+2,FALSE)*SUMIFS('IEA-MethaneAbatement-US'!$M:$M,'IEA-MethaneAbatement-US'!$N:$N,"&lt;"&amp;$B55,'IEA-MethaneAbatement-US'!$N:$N,"&gt;="&amp;$A55,'IEA-MethaneAbatement-US'!$L:$L,$C$1))+(VLOOKUP($D$1,'Multipliers and Adjustments'!$A$70:$I$86,TRUNC(COLUMN(AD$2)/5)+2,FALSE)*SUMIFS('IEA-MethaneAbatement-US'!$M:$M,'IEA-MethaneAbatement-US'!$N:$N,"&lt;"&amp;$B55,'IEA-MethaneAbatement-US'!$N:$N,"&gt;="&amp;$A55,'IEA-MethaneAbatement-US'!$L:$L,$D$1)))*'State Downscaling Multipliers'!$B$7*(1+'EPA to IEA Scaling'!AH$10)</f>
        <v>0</v>
      </c>
      <c r="AE55" s="165">
        <f>((VLOOKUP($B$1,'Multipliers and Adjustments'!$A$70:$I$86,TRUNC(COLUMN(AE$2)/5)+2,FALSE)*SUMIFS('IEA-MethaneAbatement-US'!$M:$M,'IEA-MethaneAbatement-US'!$N:$N,"&lt;"&amp;$B55,'IEA-MethaneAbatement-US'!$N:$N,"&gt;="&amp;$A55,'IEA-MethaneAbatement-US'!$L:$L,$B$1))+(VLOOKUP($C$1,'Multipliers and Adjustments'!$A$70:$I$86,TRUNC(COLUMN(AE$2)/5)+2,FALSE)*SUMIFS('IEA-MethaneAbatement-US'!$M:$M,'IEA-MethaneAbatement-US'!$N:$N,"&lt;"&amp;$B55,'IEA-MethaneAbatement-US'!$N:$N,"&gt;="&amp;$A55,'IEA-MethaneAbatement-US'!$L:$L,$C$1))+(VLOOKUP($D$1,'Multipliers and Adjustments'!$A$70:$I$86,TRUNC(COLUMN(AE$2)/5)+2,FALSE)*SUMIFS('IEA-MethaneAbatement-US'!$M:$M,'IEA-MethaneAbatement-US'!$N:$N,"&lt;"&amp;$B55,'IEA-MethaneAbatement-US'!$N:$N,"&gt;="&amp;$A55,'IEA-MethaneAbatement-US'!$L:$L,$D$1)))*'State Downscaling Multipliers'!$B$7*(1+'EPA to IEA Scaling'!AI$10)</f>
        <v>0</v>
      </c>
      <c r="AF55" s="165">
        <f>((VLOOKUP($B$1,'Multipliers and Adjustments'!$A$70:$I$86,TRUNC(COLUMN(AF$2)/5)+2,FALSE)*SUMIFS('IEA-MethaneAbatement-US'!$M:$M,'IEA-MethaneAbatement-US'!$N:$N,"&lt;"&amp;$B55,'IEA-MethaneAbatement-US'!$N:$N,"&gt;="&amp;$A55,'IEA-MethaneAbatement-US'!$L:$L,$B$1))+(VLOOKUP($C$1,'Multipliers and Adjustments'!$A$70:$I$86,TRUNC(COLUMN(AF$2)/5)+2,FALSE)*SUMIFS('IEA-MethaneAbatement-US'!$M:$M,'IEA-MethaneAbatement-US'!$N:$N,"&lt;"&amp;$B55,'IEA-MethaneAbatement-US'!$N:$N,"&gt;="&amp;$A55,'IEA-MethaneAbatement-US'!$L:$L,$C$1))+(VLOOKUP($D$1,'Multipliers and Adjustments'!$A$70:$I$86,TRUNC(COLUMN(AF$2)/5)+2,FALSE)*SUMIFS('IEA-MethaneAbatement-US'!$M:$M,'IEA-MethaneAbatement-US'!$N:$N,"&lt;"&amp;$B55,'IEA-MethaneAbatement-US'!$N:$N,"&gt;="&amp;$A55,'IEA-MethaneAbatement-US'!$L:$L,$D$1)))*'State Downscaling Multipliers'!$B$7*(1+'EPA to IEA Scaling'!AJ$10)</f>
        <v>0</v>
      </c>
      <c r="AG55" s="167">
        <f>((VLOOKUP($B$1,'Multipliers and Adjustments'!$A$70:$I$86,TRUNC(COLUMN(AG$2)/5)+2,FALSE)*SUMIFS('IEA-MethaneAbatement-US'!$M:$M,'IEA-MethaneAbatement-US'!$N:$N,"&lt;"&amp;$B55,'IEA-MethaneAbatement-US'!$N:$N,"&gt;="&amp;$A55,'IEA-MethaneAbatement-US'!$L:$L,$B$1))+(VLOOKUP($C$1,'Multipliers and Adjustments'!$A$70:$I$86,TRUNC(COLUMN(AG$2)/5)+2,FALSE)*SUMIFS('IEA-MethaneAbatement-US'!$M:$M,'IEA-MethaneAbatement-US'!$N:$N,"&lt;"&amp;$B55,'IEA-MethaneAbatement-US'!$N:$N,"&gt;="&amp;$A55,'IEA-MethaneAbatement-US'!$L:$L,$C$1))+(VLOOKUP($D$1,'Multipliers and Adjustments'!$A$70:$I$86,TRUNC(COLUMN(AG$2)/5)+2,FALSE)*SUMIFS('IEA-MethaneAbatement-US'!$M:$M,'IEA-MethaneAbatement-US'!$N:$N,"&lt;"&amp;$B55,'IEA-MethaneAbatement-US'!$N:$N,"&gt;="&amp;$A55,'IEA-MethaneAbatement-US'!$L:$L,$D$1)))*'State Downscaling Multipliers'!$B$7*(1+'EPA to IEA Scaling'!AK$10)</f>
        <v>0</v>
      </c>
      <c r="AH55" s="165">
        <f>((VLOOKUP($B$1,'Multipliers and Adjustments'!$A$70:$I$86,TRUNC(COLUMN(AH$2)/5)+2,FALSE)*SUMIFS('IEA-MethaneAbatement-US'!$M:$M,'IEA-MethaneAbatement-US'!$N:$N,"&lt;"&amp;$B55,'IEA-MethaneAbatement-US'!$N:$N,"&gt;="&amp;$A55,'IEA-MethaneAbatement-US'!$L:$L,$B$1))+(VLOOKUP($C$1,'Multipliers and Adjustments'!$A$70:$I$86,TRUNC(COLUMN(AH$2)/5)+2,FALSE)*SUMIFS('IEA-MethaneAbatement-US'!$M:$M,'IEA-MethaneAbatement-US'!$N:$N,"&lt;"&amp;$B55,'IEA-MethaneAbatement-US'!$N:$N,"&gt;="&amp;$A55,'IEA-MethaneAbatement-US'!$L:$L,$C$1))+(VLOOKUP($D$1,'Multipliers and Adjustments'!$A$70:$I$86,TRUNC(COLUMN(AH$2)/5)+2,FALSE)*SUMIFS('IEA-MethaneAbatement-US'!$M:$M,'IEA-MethaneAbatement-US'!$N:$N,"&lt;"&amp;$B55,'IEA-MethaneAbatement-US'!$N:$N,"&gt;="&amp;$A55,'IEA-MethaneAbatement-US'!$L:$L,$D$1)))*'State Downscaling Multipliers'!$B$7*(1+'EPA to IEA Scaling'!AL$10)</f>
        <v>0</v>
      </c>
      <c r="AI55" s="165">
        <f>((VLOOKUP($B$1,'Multipliers and Adjustments'!$A$70:$I$86,TRUNC(COLUMN(AI$2)/5)+2,FALSE)*SUMIFS('IEA-MethaneAbatement-US'!$M:$M,'IEA-MethaneAbatement-US'!$N:$N,"&lt;"&amp;$B55,'IEA-MethaneAbatement-US'!$N:$N,"&gt;="&amp;$A55,'IEA-MethaneAbatement-US'!$L:$L,$B$1))+(VLOOKUP($C$1,'Multipliers and Adjustments'!$A$70:$I$86,TRUNC(COLUMN(AI$2)/5)+2,FALSE)*SUMIFS('IEA-MethaneAbatement-US'!$M:$M,'IEA-MethaneAbatement-US'!$N:$N,"&lt;"&amp;$B55,'IEA-MethaneAbatement-US'!$N:$N,"&gt;="&amp;$A55,'IEA-MethaneAbatement-US'!$L:$L,$C$1))+(VLOOKUP($D$1,'Multipliers and Adjustments'!$A$70:$I$86,TRUNC(COLUMN(AI$2)/5)+2,FALSE)*SUMIFS('IEA-MethaneAbatement-US'!$M:$M,'IEA-MethaneAbatement-US'!$N:$N,"&lt;"&amp;$B55,'IEA-MethaneAbatement-US'!$N:$N,"&gt;="&amp;$A55,'IEA-MethaneAbatement-US'!$L:$L,$D$1)))*'State Downscaling Multipliers'!$B$7*(1+'EPA to IEA Scaling'!AM$10)</f>
        <v>0</v>
      </c>
      <c r="AJ55" s="165">
        <f>((VLOOKUP($B$1,'Multipliers and Adjustments'!$A$70:$I$86,TRUNC(COLUMN(AJ$2)/5)+2,FALSE)*SUMIFS('IEA-MethaneAbatement-US'!$M:$M,'IEA-MethaneAbatement-US'!$N:$N,"&lt;"&amp;$B55,'IEA-MethaneAbatement-US'!$N:$N,"&gt;="&amp;$A55,'IEA-MethaneAbatement-US'!$L:$L,$B$1))+(VLOOKUP($C$1,'Multipliers and Adjustments'!$A$70:$I$86,TRUNC(COLUMN(AJ$2)/5)+2,FALSE)*SUMIFS('IEA-MethaneAbatement-US'!$M:$M,'IEA-MethaneAbatement-US'!$N:$N,"&lt;"&amp;$B55,'IEA-MethaneAbatement-US'!$N:$N,"&gt;="&amp;$A55,'IEA-MethaneAbatement-US'!$L:$L,$C$1))+(VLOOKUP($D$1,'Multipliers and Adjustments'!$A$70:$I$86,TRUNC(COLUMN(AJ$2)/5)+2,FALSE)*SUMIFS('IEA-MethaneAbatement-US'!$M:$M,'IEA-MethaneAbatement-US'!$N:$N,"&lt;"&amp;$B55,'IEA-MethaneAbatement-US'!$N:$N,"&gt;="&amp;$A55,'IEA-MethaneAbatement-US'!$L:$L,$D$1)))*'State Downscaling Multipliers'!$B$7*(1+'EPA to IEA Scaling'!AN$10)</f>
        <v>0</v>
      </c>
      <c r="AK55" s="165">
        <f>((VLOOKUP($B$1,'Multipliers and Adjustments'!$A$70:$I$86,TRUNC(COLUMN(AK$2)/5)+2,FALSE)*SUMIFS('IEA-MethaneAbatement-US'!$M:$M,'IEA-MethaneAbatement-US'!$N:$N,"&lt;"&amp;$B55,'IEA-MethaneAbatement-US'!$N:$N,"&gt;="&amp;$A55,'IEA-MethaneAbatement-US'!$L:$L,$B$1))+(VLOOKUP($C$1,'Multipliers and Adjustments'!$A$70:$I$86,TRUNC(COLUMN(AK$2)/5)+2,FALSE)*SUMIFS('IEA-MethaneAbatement-US'!$M:$M,'IEA-MethaneAbatement-US'!$N:$N,"&lt;"&amp;$B55,'IEA-MethaneAbatement-US'!$N:$N,"&gt;="&amp;$A55,'IEA-MethaneAbatement-US'!$L:$L,$C$1))+(VLOOKUP($D$1,'Multipliers and Adjustments'!$A$70:$I$86,TRUNC(COLUMN(AK$2)/5)+2,FALSE)*SUMIFS('IEA-MethaneAbatement-US'!$M:$M,'IEA-MethaneAbatement-US'!$N:$N,"&lt;"&amp;$B55,'IEA-MethaneAbatement-US'!$N:$N,"&gt;="&amp;$A55,'IEA-MethaneAbatement-US'!$L:$L,$D$1)))*'State Downscaling Multipliers'!$B$7*(1+'EPA to IEA Scaling'!AO$10)</f>
        <v>0</v>
      </c>
      <c r="AL55" s="167">
        <f>((VLOOKUP($B$1,'Multipliers and Adjustments'!$A$70:$I$86,TRUNC(COLUMN(AL$2)/5)+2,FALSE)*SUMIFS('IEA-MethaneAbatement-US'!$M:$M,'IEA-MethaneAbatement-US'!$N:$N,"&lt;"&amp;$B55,'IEA-MethaneAbatement-US'!$N:$N,"&gt;="&amp;$A55,'IEA-MethaneAbatement-US'!$L:$L,$B$1))+(VLOOKUP($C$1,'Multipliers and Adjustments'!$A$70:$I$86,TRUNC(COLUMN(AL$2)/5)+2,FALSE)*SUMIFS('IEA-MethaneAbatement-US'!$M:$M,'IEA-MethaneAbatement-US'!$N:$N,"&lt;"&amp;$B55,'IEA-MethaneAbatement-US'!$N:$N,"&gt;="&amp;$A55,'IEA-MethaneAbatement-US'!$L:$L,$C$1))+(VLOOKUP($D$1,'Multipliers and Adjustments'!$A$70:$I$86,TRUNC(COLUMN(AL$2)/5)+2,FALSE)*SUMIFS('IEA-MethaneAbatement-US'!$M:$M,'IEA-MethaneAbatement-US'!$N:$N,"&lt;"&amp;$B55,'IEA-MethaneAbatement-US'!$N:$N,"&gt;="&amp;$A55,'IEA-MethaneAbatement-US'!$L:$L,$D$1)))*'State Downscaling Multipliers'!$B$7*(1+'EPA to IEA Scaling'!AP$10)</f>
        <v>0</v>
      </c>
    </row>
    <row r="56" spans="1:38" ht="15.75" customHeight="1" x14ac:dyDescent="0.25">
      <c r="A56" s="49">
        <f t="shared" si="3"/>
        <v>650</v>
      </c>
      <c r="B56" s="49">
        <f t="shared" si="5"/>
        <v>700</v>
      </c>
      <c r="C56" s="165">
        <f>((VLOOKUP($B$1,'Multipliers and Adjustments'!$A$70:$I$86,TRUNC(COLUMN(C$2)/5)+2,FALSE)*SUMIFS('IEA-MethaneAbatement-US'!$M:$M,'IEA-MethaneAbatement-US'!$N:$N,"&lt;"&amp;$B56,'IEA-MethaneAbatement-US'!$N:$N,"&gt;="&amp;$A56,'IEA-MethaneAbatement-US'!$L:$L,$B$1))+(VLOOKUP($C$1,'Multipliers and Adjustments'!$A$70:$I$86,TRUNC(COLUMN(C$2)/5)+2,FALSE)*SUMIFS('IEA-MethaneAbatement-US'!$M:$M,'IEA-MethaneAbatement-US'!$N:$N,"&lt;"&amp;$B56,'IEA-MethaneAbatement-US'!$N:$N,"&gt;="&amp;$A56,'IEA-MethaneAbatement-US'!$L:$L,$C$1))+(VLOOKUP($D$1,'Multipliers and Adjustments'!$A$70:$I$86,TRUNC(COLUMN(C$2)/5)+2,FALSE)*SUMIFS('IEA-MethaneAbatement-US'!$M:$M,'IEA-MethaneAbatement-US'!$N:$N,"&lt;"&amp;$B56,'IEA-MethaneAbatement-US'!$N:$N,"&gt;="&amp;$A56,'IEA-MethaneAbatement-US'!$L:$L,$D$1)))*'State Downscaling Multipliers'!$B$7*(1+'EPA to IEA Scaling'!G$10)</f>
        <v>0</v>
      </c>
      <c r="D56" s="165">
        <f>((VLOOKUP($B$1,'Multipliers and Adjustments'!$A$70:$I$86,TRUNC(COLUMN(D$2)/5)+2,FALSE)*SUMIFS('IEA-MethaneAbatement-US'!$M:$M,'IEA-MethaneAbatement-US'!$N:$N,"&lt;"&amp;$B56,'IEA-MethaneAbatement-US'!$N:$N,"&gt;="&amp;$A56,'IEA-MethaneAbatement-US'!$L:$L,$B$1))+(VLOOKUP($C$1,'Multipliers and Adjustments'!$A$70:$I$86,TRUNC(COLUMN(D$2)/5)+2,FALSE)*SUMIFS('IEA-MethaneAbatement-US'!$M:$M,'IEA-MethaneAbatement-US'!$N:$N,"&lt;"&amp;$B56,'IEA-MethaneAbatement-US'!$N:$N,"&gt;="&amp;$A56,'IEA-MethaneAbatement-US'!$L:$L,$C$1))+(VLOOKUP($D$1,'Multipliers and Adjustments'!$A$70:$I$86,TRUNC(COLUMN(D$2)/5)+2,FALSE)*SUMIFS('IEA-MethaneAbatement-US'!$M:$M,'IEA-MethaneAbatement-US'!$N:$N,"&lt;"&amp;$B56,'IEA-MethaneAbatement-US'!$N:$N,"&gt;="&amp;$A56,'IEA-MethaneAbatement-US'!$L:$L,$D$1)))*'State Downscaling Multipliers'!$B$7*(1+'EPA to IEA Scaling'!H$10)</f>
        <v>0</v>
      </c>
      <c r="E56" s="165">
        <f>((VLOOKUP($B$1,'Multipliers and Adjustments'!$A$70:$I$86,TRUNC(COLUMN(E$2)/5)+2,FALSE)*SUMIFS('IEA-MethaneAbatement-US'!$M:$M,'IEA-MethaneAbatement-US'!$N:$N,"&lt;"&amp;$B56,'IEA-MethaneAbatement-US'!$N:$N,"&gt;="&amp;$A56,'IEA-MethaneAbatement-US'!$L:$L,$B$1))+(VLOOKUP($C$1,'Multipliers and Adjustments'!$A$70:$I$86,TRUNC(COLUMN(E$2)/5)+2,FALSE)*SUMIFS('IEA-MethaneAbatement-US'!$M:$M,'IEA-MethaneAbatement-US'!$N:$N,"&lt;"&amp;$B56,'IEA-MethaneAbatement-US'!$N:$N,"&gt;="&amp;$A56,'IEA-MethaneAbatement-US'!$L:$L,$C$1))+(VLOOKUP($D$1,'Multipliers and Adjustments'!$A$70:$I$86,TRUNC(COLUMN(E$2)/5)+2,FALSE)*SUMIFS('IEA-MethaneAbatement-US'!$M:$M,'IEA-MethaneAbatement-US'!$N:$N,"&lt;"&amp;$B56,'IEA-MethaneAbatement-US'!$N:$N,"&gt;="&amp;$A56,'IEA-MethaneAbatement-US'!$L:$L,$D$1)))*'State Downscaling Multipliers'!$B$7*(1+'EPA to IEA Scaling'!I$10)</f>
        <v>0</v>
      </c>
      <c r="F56" s="165">
        <f>((VLOOKUP($B$1,'Multipliers and Adjustments'!$A$70:$I$86,TRUNC(COLUMN(F$2)/5)+2,FALSE)*SUMIFS('IEA-MethaneAbatement-US'!$M:$M,'IEA-MethaneAbatement-US'!$N:$N,"&lt;"&amp;$B56,'IEA-MethaneAbatement-US'!$N:$N,"&gt;="&amp;$A56,'IEA-MethaneAbatement-US'!$L:$L,$B$1))+(VLOOKUP($C$1,'Multipliers and Adjustments'!$A$70:$I$86,TRUNC(COLUMN(F$2)/5)+2,FALSE)*SUMIFS('IEA-MethaneAbatement-US'!$M:$M,'IEA-MethaneAbatement-US'!$N:$N,"&lt;"&amp;$B56,'IEA-MethaneAbatement-US'!$N:$N,"&gt;="&amp;$A56,'IEA-MethaneAbatement-US'!$L:$L,$C$1))+(VLOOKUP($D$1,'Multipliers and Adjustments'!$A$70:$I$86,TRUNC(COLUMN(F$2)/5)+2,FALSE)*SUMIFS('IEA-MethaneAbatement-US'!$M:$M,'IEA-MethaneAbatement-US'!$N:$N,"&lt;"&amp;$B56,'IEA-MethaneAbatement-US'!$N:$N,"&gt;="&amp;$A56,'IEA-MethaneAbatement-US'!$L:$L,$D$1)))*'State Downscaling Multipliers'!$B$7*(1+'EPA to IEA Scaling'!J$10)</f>
        <v>0</v>
      </c>
      <c r="G56" s="166">
        <f>((VLOOKUP($B$1,'Multipliers and Adjustments'!$A$70:$I$86,TRUNC(COLUMN(G$2)/5)+2,FALSE)*SUMIFS('IEA-MethaneAbatement-US'!$M:$M,'IEA-MethaneAbatement-US'!$N:$N,"&lt;"&amp;$B56,'IEA-MethaneAbatement-US'!$N:$N,"&gt;="&amp;$A56,'IEA-MethaneAbatement-US'!$L:$L,$B$1))+(VLOOKUP($C$1,'Multipliers and Adjustments'!$A$70:$I$86,TRUNC(COLUMN(G$2)/5)+2,FALSE)*SUMIFS('IEA-MethaneAbatement-US'!$M:$M,'IEA-MethaneAbatement-US'!$N:$N,"&lt;"&amp;$B56,'IEA-MethaneAbatement-US'!$N:$N,"&gt;="&amp;$A56,'IEA-MethaneAbatement-US'!$L:$L,$C$1))+(VLOOKUP($D$1,'Multipliers and Adjustments'!$A$70:$I$86,TRUNC(COLUMN(G$2)/5)+2,FALSE)*SUMIFS('IEA-MethaneAbatement-US'!$M:$M,'IEA-MethaneAbatement-US'!$N:$N,"&lt;"&amp;$B56,'IEA-MethaneAbatement-US'!$N:$N,"&gt;="&amp;$A56,'IEA-MethaneAbatement-US'!$L:$L,$D$1)))*'State Downscaling Multipliers'!$B$7*(1+'EPA to IEA Scaling'!K$10)</f>
        <v>0</v>
      </c>
      <c r="H56" s="167">
        <f>((VLOOKUP($B$1,'Multipliers and Adjustments'!$A$70:$I$86,TRUNC(COLUMN(H$2)/5)+2,FALSE)*SUMIFS('IEA-MethaneAbatement-US'!$M:$M,'IEA-MethaneAbatement-US'!$N:$N,"&lt;"&amp;$B56,'IEA-MethaneAbatement-US'!$N:$N,"&gt;="&amp;$A56,'IEA-MethaneAbatement-US'!$L:$L,$B$1))+(VLOOKUP($C$1,'Multipliers and Adjustments'!$A$70:$I$86,TRUNC(COLUMN(H$2)/5)+2,FALSE)*SUMIFS('IEA-MethaneAbatement-US'!$M:$M,'IEA-MethaneAbatement-US'!$N:$N,"&lt;"&amp;$B56,'IEA-MethaneAbatement-US'!$N:$N,"&gt;="&amp;$A56,'IEA-MethaneAbatement-US'!$L:$L,$C$1))+(VLOOKUP($D$1,'Multipliers and Adjustments'!$A$70:$I$86,TRUNC(COLUMN(H$2)/5)+2,FALSE)*SUMIFS('IEA-MethaneAbatement-US'!$M:$M,'IEA-MethaneAbatement-US'!$N:$N,"&lt;"&amp;$B56,'IEA-MethaneAbatement-US'!$N:$N,"&gt;="&amp;$A56,'IEA-MethaneAbatement-US'!$L:$L,$D$1)))*'State Downscaling Multipliers'!$B$7*(1+'EPA to IEA Scaling'!L$10)</f>
        <v>0</v>
      </c>
      <c r="I56" s="165">
        <f>((VLOOKUP($B$1,'Multipliers and Adjustments'!$A$70:$I$86,TRUNC(COLUMN(I$2)/5)+2,FALSE)*SUMIFS('IEA-MethaneAbatement-US'!$M:$M,'IEA-MethaneAbatement-US'!$N:$N,"&lt;"&amp;$B56,'IEA-MethaneAbatement-US'!$N:$N,"&gt;="&amp;$A56,'IEA-MethaneAbatement-US'!$L:$L,$B$1))+(VLOOKUP($C$1,'Multipliers and Adjustments'!$A$70:$I$86,TRUNC(COLUMN(I$2)/5)+2,FALSE)*SUMIFS('IEA-MethaneAbatement-US'!$M:$M,'IEA-MethaneAbatement-US'!$N:$N,"&lt;"&amp;$B56,'IEA-MethaneAbatement-US'!$N:$N,"&gt;="&amp;$A56,'IEA-MethaneAbatement-US'!$L:$L,$C$1))+(VLOOKUP($D$1,'Multipliers and Adjustments'!$A$70:$I$86,TRUNC(COLUMN(I$2)/5)+2,FALSE)*SUMIFS('IEA-MethaneAbatement-US'!$M:$M,'IEA-MethaneAbatement-US'!$N:$N,"&lt;"&amp;$B56,'IEA-MethaneAbatement-US'!$N:$N,"&gt;="&amp;$A56,'IEA-MethaneAbatement-US'!$L:$L,$D$1)))*'State Downscaling Multipliers'!$B$7*(1+'EPA to IEA Scaling'!M$10)</f>
        <v>0</v>
      </c>
      <c r="J56" s="165">
        <f>((VLOOKUP($B$1,'Multipliers and Adjustments'!$A$70:$I$86,TRUNC(COLUMN(J$2)/5)+2,FALSE)*SUMIFS('IEA-MethaneAbatement-US'!$M:$M,'IEA-MethaneAbatement-US'!$N:$N,"&lt;"&amp;$B56,'IEA-MethaneAbatement-US'!$N:$N,"&gt;="&amp;$A56,'IEA-MethaneAbatement-US'!$L:$L,$B$1))+(VLOOKUP($C$1,'Multipliers and Adjustments'!$A$70:$I$86,TRUNC(COLUMN(J$2)/5)+2,FALSE)*SUMIFS('IEA-MethaneAbatement-US'!$M:$M,'IEA-MethaneAbatement-US'!$N:$N,"&lt;"&amp;$B56,'IEA-MethaneAbatement-US'!$N:$N,"&gt;="&amp;$A56,'IEA-MethaneAbatement-US'!$L:$L,$C$1))+(VLOOKUP($D$1,'Multipliers and Adjustments'!$A$70:$I$86,TRUNC(COLUMN(J$2)/5)+2,FALSE)*SUMIFS('IEA-MethaneAbatement-US'!$M:$M,'IEA-MethaneAbatement-US'!$N:$N,"&lt;"&amp;$B56,'IEA-MethaneAbatement-US'!$N:$N,"&gt;="&amp;$A56,'IEA-MethaneAbatement-US'!$L:$L,$D$1)))*'State Downscaling Multipliers'!$B$7*(1+'EPA to IEA Scaling'!N$10)</f>
        <v>0</v>
      </c>
      <c r="K56" s="165">
        <f>((VLOOKUP($B$1,'Multipliers and Adjustments'!$A$70:$I$86,TRUNC(COLUMN(K$2)/5)+2,FALSE)*SUMIFS('IEA-MethaneAbatement-US'!$M:$M,'IEA-MethaneAbatement-US'!$N:$N,"&lt;"&amp;$B56,'IEA-MethaneAbatement-US'!$N:$N,"&gt;="&amp;$A56,'IEA-MethaneAbatement-US'!$L:$L,$B$1))+(VLOOKUP($C$1,'Multipliers and Adjustments'!$A$70:$I$86,TRUNC(COLUMN(K$2)/5)+2,FALSE)*SUMIFS('IEA-MethaneAbatement-US'!$M:$M,'IEA-MethaneAbatement-US'!$N:$N,"&lt;"&amp;$B56,'IEA-MethaneAbatement-US'!$N:$N,"&gt;="&amp;$A56,'IEA-MethaneAbatement-US'!$L:$L,$C$1))+(VLOOKUP($D$1,'Multipliers and Adjustments'!$A$70:$I$86,TRUNC(COLUMN(K$2)/5)+2,FALSE)*SUMIFS('IEA-MethaneAbatement-US'!$M:$M,'IEA-MethaneAbatement-US'!$N:$N,"&lt;"&amp;$B56,'IEA-MethaneAbatement-US'!$N:$N,"&gt;="&amp;$A56,'IEA-MethaneAbatement-US'!$L:$L,$D$1)))*'State Downscaling Multipliers'!$B$7*(1+'EPA to IEA Scaling'!O$10)</f>
        <v>0</v>
      </c>
      <c r="L56" s="165">
        <f>((VLOOKUP($B$1,'Multipliers and Adjustments'!$A$70:$I$86,TRUNC(COLUMN(L$2)/5)+2,FALSE)*SUMIFS('IEA-MethaneAbatement-US'!$M:$M,'IEA-MethaneAbatement-US'!$N:$N,"&lt;"&amp;$B56,'IEA-MethaneAbatement-US'!$N:$N,"&gt;="&amp;$A56,'IEA-MethaneAbatement-US'!$L:$L,$B$1))+(VLOOKUP($C$1,'Multipliers and Adjustments'!$A$70:$I$86,TRUNC(COLUMN(L$2)/5)+2,FALSE)*SUMIFS('IEA-MethaneAbatement-US'!$M:$M,'IEA-MethaneAbatement-US'!$N:$N,"&lt;"&amp;$B56,'IEA-MethaneAbatement-US'!$N:$N,"&gt;="&amp;$A56,'IEA-MethaneAbatement-US'!$L:$L,$C$1))+(VLOOKUP($D$1,'Multipliers and Adjustments'!$A$70:$I$86,TRUNC(COLUMN(L$2)/5)+2,FALSE)*SUMIFS('IEA-MethaneAbatement-US'!$M:$M,'IEA-MethaneAbatement-US'!$N:$N,"&lt;"&amp;$B56,'IEA-MethaneAbatement-US'!$N:$N,"&gt;="&amp;$A56,'IEA-MethaneAbatement-US'!$L:$L,$D$1)))*'State Downscaling Multipliers'!$B$7*(1+'EPA to IEA Scaling'!P$10)</f>
        <v>0</v>
      </c>
      <c r="M56" s="167">
        <f>((VLOOKUP($B$1,'Multipliers and Adjustments'!$A$70:$I$86,TRUNC(COLUMN(M$2)/5)+2,FALSE)*SUMIFS('IEA-MethaneAbatement-US'!$M:$M,'IEA-MethaneAbatement-US'!$N:$N,"&lt;"&amp;$B56,'IEA-MethaneAbatement-US'!$N:$N,"&gt;="&amp;$A56,'IEA-MethaneAbatement-US'!$L:$L,$B$1))+(VLOOKUP($C$1,'Multipliers and Adjustments'!$A$70:$I$86,TRUNC(COLUMN(M$2)/5)+2,FALSE)*SUMIFS('IEA-MethaneAbatement-US'!$M:$M,'IEA-MethaneAbatement-US'!$N:$N,"&lt;"&amp;$B56,'IEA-MethaneAbatement-US'!$N:$N,"&gt;="&amp;$A56,'IEA-MethaneAbatement-US'!$L:$L,$C$1))+(VLOOKUP($D$1,'Multipliers and Adjustments'!$A$70:$I$86,TRUNC(COLUMN(M$2)/5)+2,FALSE)*SUMIFS('IEA-MethaneAbatement-US'!$M:$M,'IEA-MethaneAbatement-US'!$N:$N,"&lt;"&amp;$B56,'IEA-MethaneAbatement-US'!$N:$N,"&gt;="&amp;$A56,'IEA-MethaneAbatement-US'!$L:$L,$D$1)))*'State Downscaling Multipliers'!$B$7*(1+'EPA to IEA Scaling'!Q$10)</f>
        <v>0</v>
      </c>
      <c r="N56" s="165">
        <f>((VLOOKUP($B$1,'Multipliers and Adjustments'!$A$70:$I$86,TRUNC(COLUMN(N$2)/5)+2,FALSE)*SUMIFS('IEA-MethaneAbatement-US'!$M:$M,'IEA-MethaneAbatement-US'!$N:$N,"&lt;"&amp;$B56,'IEA-MethaneAbatement-US'!$N:$N,"&gt;="&amp;$A56,'IEA-MethaneAbatement-US'!$L:$L,$B$1))+(VLOOKUP($C$1,'Multipliers and Adjustments'!$A$70:$I$86,TRUNC(COLUMN(N$2)/5)+2,FALSE)*SUMIFS('IEA-MethaneAbatement-US'!$M:$M,'IEA-MethaneAbatement-US'!$N:$N,"&lt;"&amp;$B56,'IEA-MethaneAbatement-US'!$N:$N,"&gt;="&amp;$A56,'IEA-MethaneAbatement-US'!$L:$L,$C$1))+(VLOOKUP($D$1,'Multipliers and Adjustments'!$A$70:$I$86,TRUNC(COLUMN(N$2)/5)+2,FALSE)*SUMIFS('IEA-MethaneAbatement-US'!$M:$M,'IEA-MethaneAbatement-US'!$N:$N,"&lt;"&amp;$B56,'IEA-MethaneAbatement-US'!$N:$N,"&gt;="&amp;$A56,'IEA-MethaneAbatement-US'!$L:$L,$D$1)))*'State Downscaling Multipliers'!$B$7*(1+'EPA to IEA Scaling'!R$10)</f>
        <v>0</v>
      </c>
      <c r="O56" s="165">
        <f>((VLOOKUP($B$1,'Multipliers and Adjustments'!$A$70:$I$86,TRUNC(COLUMN(O$2)/5)+2,FALSE)*SUMIFS('IEA-MethaneAbatement-US'!$M:$M,'IEA-MethaneAbatement-US'!$N:$N,"&lt;"&amp;$B56,'IEA-MethaneAbatement-US'!$N:$N,"&gt;="&amp;$A56,'IEA-MethaneAbatement-US'!$L:$L,$B$1))+(VLOOKUP($C$1,'Multipliers and Adjustments'!$A$70:$I$86,TRUNC(COLUMN(O$2)/5)+2,FALSE)*SUMIFS('IEA-MethaneAbatement-US'!$M:$M,'IEA-MethaneAbatement-US'!$N:$N,"&lt;"&amp;$B56,'IEA-MethaneAbatement-US'!$N:$N,"&gt;="&amp;$A56,'IEA-MethaneAbatement-US'!$L:$L,$C$1))+(VLOOKUP($D$1,'Multipliers and Adjustments'!$A$70:$I$86,TRUNC(COLUMN(O$2)/5)+2,FALSE)*SUMIFS('IEA-MethaneAbatement-US'!$M:$M,'IEA-MethaneAbatement-US'!$N:$N,"&lt;"&amp;$B56,'IEA-MethaneAbatement-US'!$N:$N,"&gt;="&amp;$A56,'IEA-MethaneAbatement-US'!$L:$L,$D$1)))*'State Downscaling Multipliers'!$B$7*(1+'EPA to IEA Scaling'!S$10)</f>
        <v>0</v>
      </c>
      <c r="P56" s="165">
        <f>((VLOOKUP($B$1,'Multipliers and Adjustments'!$A$70:$I$86,TRUNC(COLUMN(P$2)/5)+2,FALSE)*SUMIFS('IEA-MethaneAbatement-US'!$M:$M,'IEA-MethaneAbatement-US'!$N:$N,"&lt;"&amp;$B56,'IEA-MethaneAbatement-US'!$N:$N,"&gt;="&amp;$A56,'IEA-MethaneAbatement-US'!$L:$L,$B$1))+(VLOOKUP($C$1,'Multipliers and Adjustments'!$A$70:$I$86,TRUNC(COLUMN(P$2)/5)+2,FALSE)*SUMIFS('IEA-MethaneAbatement-US'!$M:$M,'IEA-MethaneAbatement-US'!$N:$N,"&lt;"&amp;$B56,'IEA-MethaneAbatement-US'!$N:$N,"&gt;="&amp;$A56,'IEA-MethaneAbatement-US'!$L:$L,$C$1))+(VLOOKUP($D$1,'Multipliers and Adjustments'!$A$70:$I$86,TRUNC(COLUMN(P$2)/5)+2,FALSE)*SUMIFS('IEA-MethaneAbatement-US'!$M:$M,'IEA-MethaneAbatement-US'!$N:$N,"&lt;"&amp;$B56,'IEA-MethaneAbatement-US'!$N:$N,"&gt;="&amp;$A56,'IEA-MethaneAbatement-US'!$L:$L,$D$1)))*'State Downscaling Multipliers'!$B$7*(1+'EPA to IEA Scaling'!T$10)</f>
        <v>0</v>
      </c>
      <c r="Q56" s="165">
        <f>((VLOOKUP($B$1,'Multipliers and Adjustments'!$A$70:$I$86,TRUNC(COLUMN(Q$2)/5)+2,FALSE)*SUMIFS('IEA-MethaneAbatement-US'!$M:$M,'IEA-MethaneAbatement-US'!$N:$N,"&lt;"&amp;$B56,'IEA-MethaneAbatement-US'!$N:$N,"&gt;="&amp;$A56,'IEA-MethaneAbatement-US'!$L:$L,$B$1))+(VLOOKUP($C$1,'Multipliers and Adjustments'!$A$70:$I$86,TRUNC(COLUMN(Q$2)/5)+2,FALSE)*SUMIFS('IEA-MethaneAbatement-US'!$M:$M,'IEA-MethaneAbatement-US'!$N:$N,"&lt;"&amp;$B56,'IEA-MethaneAbatement-US'!$N:$N,"&gt;="&amp;$A56,'IEA-MethaneAbatement-US'!$L:$L,$C$1))+(VLOOKUP($D$1,'Multipliers and Adjustments'!$A$70:$I$86,TRUNC(COLUMN(Q$2)/5)+2,FALSE)*SUMIFS('IEA-MethaneAbatement-US'!$M:$M,'IEA-MethaneAbatement-US'!$N:$N,"&lt;"&amp;$B56,'IEA-MethaneAbatement-US'!$N:$N,"&gt;="&amp;$A56,'IEA-MethaneAbatement-US'!$L:$L,$D$1)))*'State Downscaling Multipliers'!$B$7*(1+'EPA to IEA Scaling'!U$10)</f>
        <v>0</v>
      </c>
      <c r="R56" s="167">
        <f>((VLOOKUP($B$1,'Multipliers and Adjustments'!$A$70:$I$86,TRUNC(COLUMN(R$2)/5)+2,FALSE)*SUMIFS('IEA-MethaneAbatement-US'!$M:$M,'IEA-MethaneAbatement-US'!$N:$N,"&lt;"&amp;$B56,'IEA-MethaneAbatement-US'!$N:$N,"&gt;="&amp;$A56,'IEA-MethaneAbatement-US'!$L:$L,$B$1))+(VLOOKUP($C$1,'Multipliers and Adjustments'!$A$70:$I$86,TRUNC(COLUMN(R$2)/5)+2,FALSE)*SUMIFS('IEA-MethaneAbatement-US'!$M:$M,'IEA-MethaneAbatement-US'!$N:$N,"&lt;"&amp;$B56,'IEA-MethaneAbatement-US'!$N:$N,"&gt;="&amp;$A56,'IEA-MethaneAbatement-US'!$L:$L,$C$1))+(VLOOKUP($D$1,'Multipliers and Adjustments'!$A$70:$I$86,TRUNC(COLUMN(R$2)/5)+2,FALSE)*SUMIFS('IEA-MethaneAbatement-US'!$M:$M,'IEA-MethaneAbatement-US'!$N:$N,"&lt;"&amp;$B56,'IEA-MethaneAbatement-US'!$N:$N,"&gt;="&amp;$A56,'IEA-MethaneAbatement-US'!$L:$L,$D$1)))*'State Downscaling Multipliers'!$B$7*(1+'EPA to IEA Scaling'!V$10)</f>
        <v>0</v>
      </c>
      <c r="S56" s="165">
        <f>((VLOOKUP($B$1,'Multipliers and Adjustments'!$A$70:$I$86,TRUNC(COLUMN(S$2)/5)+2,FALSE)*SUMIFS('IEA-MethaneAbatement-US'!$M:$M,'IEA-MethaneAbatement-US'!$N:$N,"&lt;"&amp;$B56,'IEA-MethaneAbatement-US'!$N:$N,"&gt;="&amp;$A56,'IEA-MethaneAbatement-US'!$L:$L,$B$1))+(VLOOKUP($C$1,'Multipliers and Adjustments'!$A$70:$I$86,TRUNC(COLUMN(S$2)/5)+2,FALSE)*SUMIFS('IEA-MethaneAbatement-US'!$M:$M,'IEA-MethaneAbatement-US'!$N:$N,"&lt;"&amp;$B56,'IEA-MethaneAbatement-US'!$N:$N,"&gt;="&amp;$A56,'IEA-MethaneAbatement-US'!$L:$L,$C$1))+(VLOOKUP($D$1,'Multipliers and Adjustments'!$A$70:$I$86,TRUNC(COLUMN(S$2)/5)+2,FALSE)*SUMIFS('IEA-MethaneAbatement-US'!$M:$M,'IEA-MethaneAbatement-US'!$N:$N,"&lt;"&amp;$B56,'IEA-MethaneAbatement-US'!$N:$N,"&gt;="&amp;$A56,'IEA-MethaneAbatement-US'!$L:$L,$D$1)))*'State Downscaling Multipliers'!$B$7*(1+'EPA to IEA Scaling'!W$10)</f>
        <v>0</v>
      </c>
      <c r="T56" s="165">
        <f>((VLOOKUP($B$1,'Multipliers and Adjustments'!$A$70:$I$86,TRUNC(COLUMN(T$2)/5)+2,FALSE)*SUMIFS('IEA-MethaneAbatement-US'!$M:$M,'IEA-MethaneAbatement-US'!$N:$N,"&lt;"&amp;$B56,'IEA-MethaneAbatement-US'!$N:$N,"&gt;="&amp;$A56,'IEA-MethaneAbatement-US'!$L:$L,$B$1))+(VLOOKUP($C$1,'Multipliers and Adjustments'!$A$70:$I$86,TRUNC(COLUMN(T$2)/5)+2,FALSE)*SUMIFS('IEA-MethaneAbatement-US'!$M:$M,'IEA-MethaneAbatement-US'!$N:$N,"&lt;"&amp;$B56,'IEA-MethaneAbatement-US'!$N:$N,"&gt;="&amp;$A56,'IEA-MethaneAbatement-US'!$L:$L,$C$1))+(VLOOKUP($D$1,'Multipliers and Adjustments'!$A$70:$I$86,TRUNC(COLUMN(T$2)/5)+2,FALSE)*SUMIFS('IEA-MethaneAbatement-US'!$M:$M,'IEA-MethaneAbatement-US'!$N:$N,"&lt;"&amp;$B56,'IEA-MethaneAbatement-US'!$N:$N,"&gt;="&amp;$A56,'IEA-MethaneAbatement-US'!$L:$L,$D$1)))*'State Downscaling Multipliers'!$B$7*(1+'EPA to IEA Scaling'!X$10)</f>
        <v>0</v>
      </c>
      <c r="U56" s="165">
        <f>((VLOOKUP($B$1,'Multipliers and Adjustments'!$A$70:$I$86,TRUNC(COLUMN(U$2)/5)+2,FALSE)*SUMIFS('IEA-MethaneAbatement-US'!$M:$M,'IEA-MethaneAbatement-US'!$N:$N,"&lt;"&amp;$B56,'IEA-MethaneAbatement-US'!$N:$N,"&gt;="&amp;$A56,'IEA-MethaneAbatement-US'!$L:$L,$B$1))+(VLOOKUP($C$1,'Multipliers and Adjustments'!$A$70:$I$86,TRUNC(COLUMN(U$2)/5)+2,FALSE)*SUMIFS('IEA-MethaneAbatement-US'!$M:$M,'IEA-MethaneAbatement-US'!$N:$N,"&lt;"&amp;$B56,'IEA-MethaneAbatement-US'!$N:$N,"&gt;="&amp;$A56,'IEA-MethaneAbatement-US'!$L:$L,$C$1))+(VLOOKUP($D$1,'Multipliers and Adjustments'!$A$70:$I$86,TRUNC(COLUMN(U$2)/5)+2,FALSE)*SUMIFS('IEA-MethaneAbatement-US'!$M:$M,'IEA-MethaneAbatement-US'!$N:$N,"&lt;"&amp;$B56,'IEA-MethaneAbatement-US'!$N:$N,"&gt;="&amp;$A56,'IEA-MethaneAbatement-US'!$L:$L,$D$1)))*'State Downscaling Multipliers'!$B$7*(1+'EPA to IEA Scaling'!Y$10)</f>
        <v>0</v>
      </c>
      <c r="V56" s="165">
        <f>((VLOOKUP($B$1,'Multipliers and Adjustments'!$A$70:$I$86,TRUNC(COLUMN(V$2)/5)+2,FALSE)*SUMIFS('IEA-MethaneAbatement-US'!$M:$M,'IEA-MethaneAbatement-US'!$N:$N,"&lt;"&amp;$B56,'IEA-MethaneAbatement-US'!$N:$N,"&gt;="&amp;$A56,'IEA-MethaneAbatement-US'!$L:$L,$B$1))+(VLOOKUP($C$1,'Multipliers and Adjustments'!$A$70:$I$86,TRUNC(COLUMN(V$2)/5)+2,FALSE)*SUMIFS('IEA-MethaneAbatement-US'!$M:$M,'IEA-MethaneAbatement-US'!$N:$N,"&lt;"&amp;$B56,'IEA-MethaneAbatement-US'!$N:$N,"&gt;="&amp;$A56,'IEA-MethaneAbatement-US'!$L:$L,$C$1))+(VLOOKUP($D$1,'Multipliers and Adjustments'!$A$70:$I$86,TRUNC(COLUMN(V$2)/5)+2,FALSE)*SUMIFS('IEA-MethaneAbatement-US'!$M:$M,'IEA-MethaneAbatement-US'!$N:$N,"&lt;"&amp;$B56,'IEA-MethaneAbatement-US'!$N:$N,"&gt;="&amp;$A56,'IEA-MethaneAbatement-US'!$L:$L,$D$1)))*'State Downscaling Multipliers'!$B$7*(1+'EPA to IEA Scaling'!Z$10)</f>
        <v>0</v>
      </c>
      <c r="W56" s="167">
        <f>((VLOOKUP($B$1,'Multipliers and Adjustments'!$A$70:$I$86,TRUNC(COLUMN(W$2)/5)+2,FALSE)*SUMIFS('IEA-MethaneAbatement-US'!$M:$M,'IEA-MethaneAbatement-US'!$N:$N,"&lt;"&amp;$B56,'IEA-MethaneAbatement-US'!$N:$N,"&gt;="&amp;$A56,'IEA-MethaneAbatement-US'!$L:$L,$B$1))+(VLOOKUP($C$1,'Multipliers and Adjustments'!$A$70:$I$86,TRUNC(COLUMN(W$2)/5)+2,FALSE)*SUMIFS('IEA-MethaneAbatement-US'!$M:$M,'IEA-MethaneAbatement-US'!$N:$N,"&lt;"&amp;$B56,'IEA-MethaneAbatement-US'!$N:$N,"&gt;="&amp;$A56,'IEA-MethaneAbatement-US'!$L:$L,$C$1))+(VLOOKUP($D$1,'Multipliers and Adjustments'!$A$70:$I$86,TRUNC(COLUMN(W$2)/5)+2,FALSE)*SUMIFS('IEA-MethaneAbatement-US'!$M:$M,'IEA-MethaneAbatement-US'!$N:$N,"&lt;"&amp;$B56,'IEA-MethaneAbatement-US'!$N:$N,"&gt;="&amp;$A56,'IEA-MethaneAbatement-US'!$L:$L,$D$1)))*'State Downscaling Multipliers'!$B$7*(1+'EPA to IEA Scaling'!AA$10)</f>
        <v>0</v>
      </c>
      <c r="X56" s="165">
        <f>((VLOOKUP($B$1,'Multipliers and Adjustments'!$A$70:$I$86,TRUNC(COLUMN(X$2)/5)+2,FALSE)*SUMIFS('IEA-MethaneAbatement-US'!$M:$M,'IEA-MethaneAbatement-US'!$N:$N,"&lt;"&amp;$B56,'IEA-MethaneAbatement-US'!$N:$N,"&gt;="&amp;$A56,'IEA-MethaneAbatement-US'!$L:$L,$B$1))+(VLOOKUP($C$1,'Multipliers and Adjustments'!$A$70:$I$86,TRUNC(COLUMN(X$2)/5)+2,FALSE)*SUMIFS('IEA-MethaneAbatement-US'!$M:$M,'IEA-MethaneAbatement-US'!$N:$N,"&lt;"&amp;$B56,'IEA-MethaneAbatement-US'!$N:$N,"&gt;="&amp;$A56,'IEA-MethaneAbatement-US'!$L:$L,$C$1))+(VLOOKUP($D$1,'Multipliers and Adjustments'!$A$70:$I$86,TRUNC(COLUMN(X$2)/5)+2,FALSE)*SUMIFS('IEA-MethaneAbatement-US'!$M:$M,'IEA-MethaneAbatement-US'!$N:$N,"&lt;"&amp;$B56,'IEA-MethaneAbatement-US'!$N:$N,"&gt;="&amp;$A56,'IEA-MethaneAbatement-US'!$L:$L,$D$1)))*'State Downscaling Multipliers'!$B$7*(1+'EPA to IEA Scaling'!AB$10)</f>
        <v>0</v>
      </c>
      <c r="Y56" s="165">
        <f>((VLOOKUP($B$1,'Multipliers and Adjustments'!$A$70:$I$86,TRUNC(COLUMN(Y$2)/5)+2,FALSE)*SUMIFS('IEA-MethaneAbatement-US'!$M:$M,'IEA-MethaneAbatement-US'!$N:$N,"&lt;"&amp;$B56,'IEA-MethaneAbatement-US'!$N:$N,"&gt;="&amp;$A56,'IEA-MethaneAbatement-US'!$L:$L,$B$1))+(VLOOKUP($C$1,'Multipliers and Adjustments'!$A$70:$I$86,TRUNC(COLUMN(Y$2)/5)+2,FALSE)*SUMIFS('IEA-MethaneAbatement-US'!$M:$M,'IEA-MethaneAbatement-US'!$N:$N,"&lt;"&amp;$B56,'IEA-MethaneAbatement-US'!$N:$N,"&gt;="&amp;$A56,'IEA-MethaneAbatement-US'!$L:$L,$C$1))+(VLOOKUP($D$1,'Multipliers and Adjustments'!$A$70:$I$86,TRUNC(COLUMN(Y$2)/5)+2,FALSE)*SUMIFS('IEA-MethaneAbatement-US'!$M:$M,'IEA-MethaneAbatement-US'!$N:$N,"&lt;"&amp;$B56,'IEA-MethaneAbatement-US'!$N:$N,"&gt;="&amp;$A56,'IEA-MethaneAbatement-US'!$L:$L,$D$1)))*'State Downscaling Multipliers'!$B$7*(1+'EPA to IEA Scaling'!AC$10)</f>
        <v>0</v>
      </c>
      <c r="Z56" s="165">
        <f>((VLOOKUP($B$1,'Multipliers and Adjustments'!$A$70:$I$86,TRUNC(COLUMN(Z$2)/5)+2,FALSE)*SUMIFS('IEA-MethaneAbatement-US'!$M:$M,'IEA-MethaneAbatement-US'!$N:$N,"&lt;"&amp;$B56,'IEA-MethaneAbatement-US'!$N:$N,"&gt;="&amp;$A56,'IEA-MethaneAbatement-US'!$L:$L,$B$1))+(VLOOKUP($C$1,'Multipliers and Adjustments'!$A$70:$I$86,TRUNC(COLUMN(Z$2)/5)+2,FALSE)*SUMIFS('IEA-MethaneAbatement-US'!$M:$M,'IEA-MethaneAbatement-US'!$N:$N,"&lt;"&amp;$B56,'IEA-MethaneAbatement-US'!$N:$N,"&gt;="&amp;$A56,'IEA-MethaneAbatement-US'!$L:$L,$C$1))+(VLOOKUP($D$1,'Multipliers and Adjustments'!$A$70:$I$86,TRUNC(COLUMN(Z$2)/5)+2,FALSE)*SUMIFS('IEA-MethaneAbatement-US'!$M:$M,'IEA-MethaneAbatement-US'!$N:$N,"&lt;"&amp;$B56,'IEA-MethaneAbatement-US'!$N:$N,"&gt;="&amp;$A56,'IEA-MethaneAbatement-US'!$L:$L,$D$1)))*'State Downscaling Multipliers'!$B$7*(1+'EPA to IEA Scaling'!AD$10)</f>
        <v>0</v>
      </c>
      <c r="AA56" s="165">
        <f>((VLOOKUP($B$1,'Multipliers and Adjustments'!$A$70:$I$86,TRUNC(COLUMN(AA$2)/5)+2,FALSE)*SUMIFS('IEA-MethaneAbatement-US'!$M:$M,'IEA-MethaneAbatement-US'!$N:$N,"&lt;"&amp;$B56,'IEA-MethaneAbatement-US'!$N:$N,"&gt;="&amp;$A56,'IEA-MethaneAbatement-US'!$L:$L,$B$1))+(VLOOKUP($C$1,'Multipliers and Adjustments'!$A$70:$I$86,TRUNC(COLUMN(AA$2)/5)+2,FALSE)*SUMIFS('IEA-MethaneAbatement-US'!$M:$M,'IEA-MethaneAbatement-US'!$N:$N,"&lt;"&amp;$B56,'IEA-MethaneAbatement-US'!$N:$N,"&gt;="&amp;$A56,'IEA-MethaneAbatement-US'!$L:$L,$C$1))+(VLOOKUP($D$1,'Multipliers and Adjustments'!$A$70:$I$86,TRUNC(COLUMN(AA$2)/5)+2,FALSE)*SUMIFS('IEA-MethaneAbatement-US'!$M:$M,'IEA-MethaneAbatement-US'!$N:$N,"&lt;"&amp;$B56,'IEA-MethaneAbatement-US'!$N:$N,"&gt;="&amp;$A56,'IEA-MethaneAbatement-US'!$L:$L,$D$1)))*'State Downscaling Multipliers'!$B$7*(1+'EPA to IEA Scaling'!AE$10)</f>
        <v>0</v>
      </c>
      <c r="AB56" s="167">
        <f>((VLOOKUP($B$1,'Multipliers and Adjustments'!$A$70:$I$86,TRUNC(COLUMN(AB$2)/5)+2,FALSE)*SUMIFS('IEA-MethaneAbatement-US'!$M:$M,'IEA-MethaneAbatement-US'!$N:$N,"&lt;"&amp;$B56,'IEA-MethaneAbatement-US'!$N:$N,"&gt;="&amp;$A56,'IEA-MethaneAbatement-US'!$L:$L,$B$1))+(VLOOKUP($C$1,'Multipliers and Adjustments'!$A$70:$I$86,TRUNC(COLUMN(AB$2)/5)+2,FALSE)*SUMIFS('IEA-MethaneAbatement-US'!$M:$M,'IEA-MethaneAbatement-US'!$N:$N,"&lt;"&amp;$B56,'IEA-MethaneAbatement-US'!$N:$N,"&gt;="&amp;$A56,'IEA-MethaneAbatement-US'!$L:$L,$C$1))+(VLOOKUP($D$1,'Multipliers and Adjustments'!$A$70:$I$86,TRUNC(COLUMN(AB$2)/5)+2,FALSE)*SUMIFS('IEA-MethaneAbatement-US'!$M:$M,'IEA-MethaneAbatement-US'!$N:$N,"&lt;"&amp;$B56,'IEA-MethaneAbatement-US'!$N:$N,"&gt;="&amp;$A56,'IEA-MethaneAbatement-US'!$L:$L,$D$1)))*'State Downscaling Multipliers'!$B$7*(1+'EPA to IEA Scaling'!AF$10)</f>
        <v>0</v>
      </c>
      <c r="AC56" s="165">
        <f>((VLOOKUP($B$1,'Multipliers and Adjustments'!$A$70:$I$86,TRUNC(COLUMN(AC$2)/5)+2,FALSE)*SUMIFS('IEA-MethaneAbatement-US'!$M:$M,'IEA-MethaneAbatement-US'!$N:$N,"&lt;"&amp;$B56,'IEA-MethaneAbatement-US'!$N:$N,"&gt;="&amp;$A56,'IEA-MethaneAbatement-US'!$L:$L,$B$1))+(VLOOKUP($C$1,'Multipliers and Adjustments'!$A$70:$I$86,TRUNC(COLUMN(AC$2)/5)+2,FALSE)*SUMIFS('IEA-MethaneAbatement-US'!$M:$M,'IEA-MethaneAbatement-US'!$N:$N,"&lt;"&amp;$B56,'IEA-MethaneAbatement-US'!$N:$N,"&gt;="&amp;$A56,'IEA-MethaneAbatement-US'!$L:$L,$C$1))+(VLOOKUP($D$1,'Multipliers and Adjustments'!$A$70:$I$86,TRUNC(COLUMN(AC$2)/5)+2,FALSE)*SUMIFS('IEA-MethaneAbatement-US'!$M:$M,'IEA-MethaneAbatement-US'!$N:$N,"&lt;"&amp;$B56,'IEA-MethaneAbatement-US'!$N:$N,"&gt;="&amp;$A56,'IEA-MethaneAbatement-US'!$L:$L,$D$1)))*'State Downscaling Multipliers'!$B$7*(1+'EPA to IEA Scaling'!AG$10)</f>
        <v>0</v>
      </c>
      <c r="AD56" s="165">
        <f>((VLOOKUP($B$1,'Multipliers and Adjustments'!$A$70:$I$86,TRUNC(COLUMN(AD$2)/5)+2,FALSE)*SUMIFS('IEA-MethaneAbatement-US'!$M:$M,'IEA-MethaneAbatement-US'!$N:$N,"&lt;"&amp;$B56,'IEA-MethaneAbatement-US'!$N:$N,"&gt;="&amp;$A56,'IEA-MethaneAbatement-US'!$L:$L,$B$1))+(VLOOKUP($C$1,'Multipliers and Adjustments'!$A$70:$I$86,TRUNC(COLUMN(AD$2)/5)+2,FALSE)*SUMIFS('IEA-MethaneAbatement-US'!$M:$M,'IEA-MethaneAbatement-US'!$N:$N,"&lt;"&amp;$B56,'IEA-MethaneAbatement-US'!$N:$N,"&gt;="&amp;$A56,'IEA-MethaneAbatement-US'!$L:$L,$C$1))+(VLOOKUP($D$1,'Multipliers and Adjustments'!$A$70:$I$86,TRUNC(COLUMN(AD$2)/5)+2,FALSE)*SUMIFS('IEA-MethaneAbatement-US'!$M:$M,'IEA-MethaneAbatement-US'!$N:$N,"&lt;"&amp;$B56,'IEA-MethaneAbatement-US'!$N:$N,"&gt;="&amp;$A56,'IEA-MethaneAbatement-US'!$L:$L,$D$1)))*'State Downscaling Multipliers'!$B$7*(1+'EPA to IEA Scaling'!AH$10)</f>
        <v>0</v>
      </c>
      <c r="AE56" s="165">
        <f>((VLOOKUP($B$1,'Multipliers and Adjustments'!$A$70:$I$86,TRUNC(COLUMN(AE$2)/5)+2,FALSE)*SUMIFS('IEA-MethaneAbatement-US'!$M:$M,'IEA-MethaneAbatement-US'!$N:$N,"&lt;"&amp;$B56,'IEA-MethaneAbatement-US'!$N:$N,"&gt;="&amp;$A56,'IEA-MethaneAbatement-US'!$L:$L,$B$1))+(VLOOKUP($C$1,'Multipliers and Adjustments'!$A$70:$I$86,TRUNC(COLUMN(AE$2)/5)+2,FALSE)*SUMIFS('IEA-MethaneAbatement-US'!$M:$M,'IEA-MethaneAbatement-US'!$N:$N,"&lt;"&amp;$B56,'IEA-MethaneAbatement-US'!$N:$N,"&gt;="&amp;$A56,'IEA-MethaneAbatement-US'!$L:$L,$C$1))+(VLOOKUP($D$1,'Multipliers and Adjustments'!$A$70:$I$86,TRUNC(COLUMN(AE$2)/5)+2,FALSE)*SUMIFS('IEA-MethaneAbatement-US'!$M:$M,'IEA-MethaneAbatement-US'!$N:$N,"&lt;"&amp;$B56,'IEA-MethaneAbatement-US'!$N:$N,"&gt;="&amp;$A56,'IEA-MethaneAbatement-US'!$L:$L,$D$1)))*'State Downscaling Multipliers'!$B$7*(1+'EPA to IEA Scaling'!AI$10)</f>
        <v>0</v>
      </c>
      <c r="AF56" s="165">
        <f>((VLOOKUP($B$1,'Multipliers and Adjustments'!$A$70:$I$86,TRUNC(COLUMN(AF$2)/5)+2,FALSE)*SUMIFS('IEA-MethaneAbatement-US'!$M:$M,'IEA-MethaneAbatement-US'!$N:$N,"&lt;"&amp;$B56,'IEA-MethaneAbatement-US'!$N:$N,"&gt;="&amp;$A56,'IEA-MethaneAbatement-US'!$L:$L,$B$1))+(VLOOKUP($C$1,'Multipliers and Adjustments'!$A$70:$I$86,TRUNC(COLUMN(AF$2)/5)+2,FALSE)*SUMIFS('IEA-MethaneAbatement-US'!$M:$M,'IEA-MethaneAbatement-US'!$N:$N,"&lt;"&amp;$B56,'IEA-MethaneAbatement-US'!$N:$N,"&gt;="&amp;$A56,'IEA-MethaneAbatement-US'!$L:$L,$C$1))+(VLOOKUP($D$1,'Multipliers and Adjustments'!$A$70:$I$86,TRUNC(COLUMN(AF$2)/5)+2,FALSE)*SUMIFS('IEA-MethaneAbatement-US'!$M:$M,'IEA-MethaneAbatement-US'!$N:$N,"&lt;"&amp;$B56,'IEA-MethaneAbatement-US'!$N:$N,"&gt;="&amp;$A56,'IEA-MethaneAbatement-US'!$L:$L,$D$1)))*'State Downscaling Multipliers'!$B$7*(1+'EPA to IEA Scaling'!AJ$10)</f>
        <v>0</v>
      </c>
      <c r="AG56" s="167">
        <f>((VLOOKUP($B$1,'Multipliers and Adjustments'!$A$70:$I$86,TRUNC(COLUMN(AG$2)/5)+2,FALSE)*SUMIFS('IEA-MethaneAbatement-US'!$M:$M,'IEA-MethaneAbatement-US'!$N:$N,"&lt;"&amp;$B56,'IEA-MethaneAbatement-US'!$N:$N,"&gt;="&amp;$A56,'IEA-MethaneAbatement-US'!$L:$L,$B$1))+(VLOOKUP($C$1,'Multipliers and Adjustments'!$A$70:$I$86,TRUNC(COLUMN(AG$2)/5)+2,FALSE)*SUMIFS('IEA-MethaneAbatement-US'!$M:$M,'IEA-MethaneAbatement-US'!$N:$N,"&lt;"&amp;$B56,'IEA-MethaneAbatement-US'!$N:$N,"&gt;="&amp;$A56,'IEA-MethaneAbatement-US'!$L:$L,$C$1))+(VLOOKUP($D$1,'Multipliers and Adjustments'!$A$70:$I$86,TRUNC(COLUMN(AG$2)/5)+2,FALSE)*SUMIFS('IEA-MethaneAbatement-US'!$M:$M,'IEA-MethaneAbatement-US'!$N:$N,"&lt;"&amp;$B56,'IEA-MethaneAbatement-US'!$N:$N,"&gt;="&amp;$A56,'IEA-MethaneAbatement-US'!$L:$L,$D$1)))*'State Downscaling Multipliers'!$B$7*(1+'EPA to IEA Scaling'!AK$10)</f>
        <v>0</v>
      </c>
      <c r="AH56" s="165">
        <f>((VLOOKUP($B$1,'Multipliers and Adjustments'!$A$70:$I$86,TRUNC(COLUMN(AH$2)/5)+2,FALSE)*SUMIFS('IEA-MethaneAbatement-US'!$M:$M,'IEA-MethaneAbatement-US'!$N:$N,"&lt;"&amp;$B56,'IEA-MethaneAbatement-US'!$N:$N,"&gt;="&amp;$A56,'IEA-MethaneAbatement-US'!$L:$L,$B$1))+(VLOOKUP($C$1,'Multipliers and Adjustments'!$A$70:$I$86,TRUNC(COLUMN(AH$2)/5)+2,FALSE)*SUMIFS('IEA-MethaneAbatement-US'!$M:$M,'IEA-MethaneAbatement-US'!$N:$N,"&lt;"&amp;$B56,'IEA-MethaneAbatement-US'!$N:$N,"&gt;="&amp;$A56,'IEA-MethaneAbatement-US'!$L:$L,$C$1))+(VLOOKUP($D$1,'Multipliers and Adjustments'!$A$70:$I$86,TRUNC(COLUMN(AH$2)/5)+2,FALSE)*SUMIFS('IEA-MethaneAbatement-US'!$M:$M,'IEA-MethaneAbatement-US'!$N:$N,"&lt;"&amp;$B56,'IEA-MethaneAbatement-US'!$N:$N,"&gt;="&amp;$A56,'IEA-MethaneAbatement-US'!$L:$L,$D$1)))*'State Downscaling Multipliers'!$B$7*(1+'EPA to IEA Scaling'!AL$10)</f>
        <v>0</v>
      </c>
      <c r="AI56" s="165">
        <f>((VLOOKUP($B$1,'Multipliers and Adjustments'!$A$70:$I$86,TRUNC(COLUMN(AI$2)/5)+2,FALSE)*SUMIFS('IEA-MethaneAbatement-US'!$M:$M,'IEA-MethaneAbatement-US'!$N:$N,"&lt;"&amp;$B56,'IEA-MethaneAbatement-US'!$N:$N,"&gt;="&amp;$A56,'IEA-MethaneAbatement-US'!$L:$L,$B$1))+(VLOOKUP($C$1,'Multipliers and Adjustments'!$A$70:$I$86,TRUNC(COLUMN(AI$2)/5)+2,FALSE)*SUMIFS('IEA-MethaneAbatement-US'!$M:$M,'IEA-MethaneAbatement-US'!$N:$N,"&lt;"&amp;$B56,'IEA-MethaneAbatement-US'!$N:$N,"&gt;="&amp;$A56,'IEA-MethaneAbatement-US'!$L:$L,$C$1))+(VLOOKUP($D$1,'Multipliers and Adjustments'!$A$70:$I$86,TRUNC(COLUMN(AI$2)/5)+2,FALSE)*SUMIFS('IEA-MethaneAbatement-US'!$M:$M,'IEA-MethaneAbatement-US'!$N:$N,"&lt;"&amp;$B56,'IEA-MethaneAbatement-US'!$N:$N,"&gt;="&amp;$A56,'IEA-MethaneAbatement-US'!$L:$L,$D$1)))*'State Downscaling Multipliers'!$B$7*(1+'EPA to IEA Scaling'!AM$10)</f>
        <v>0</v>
      </c>
      <c r="AJ56" s="165">
        <f>((VLOOKUP($B$1,'Multipliers and Adjustments'!$A$70:$I$86,TRUNC(COLUMN(AJ$2)/5)+2,FALSE)*SUMIFS('IEA-MethaneAbatement-US'!$M:$M,'IEA-MethaneAbatement-US'!$N:$N,"&lt;"&amp;$B56,'IEA-MethaneAbatement-US'!$N:$N,"&gt;="&amp;$A56,'IEA-MethaneAbatement-US'!$L:$L,$B$1))+(VLOOKUP($C$1,'Multipliers and Adjustments'!$A$70:$I$86,TRUNC(COLUMN(AJ$2)/5)+2,FALSE)*SUMIFS('IEA-MethaneAbatement-US'!$M:$M,'IEA-MethaneAbatement-US'!$N:$N,"&lt;"&amp;$B56,'IEA-MethaneAbatement-US'!$N:$N,"&gt;="&amp;$A56,'IEA-MethaneAbatement-US'!$L:$L,$C$1))+(VLOOKUP($D$1,'Multipliers and Adjustments'!$A$70:$I$86,TRUNC(COLUMN(AJ$2)/5)+2,FALSE)*SUMIFS('IEA-MethaneAbatement-US'!$M:$M,'IEA-MethaneAbatement-US'!$N:$N,"&lt;"&amp;$B56,'IEA-MethaneAbatement-US'!$N:$N,"&gt;="&amp;$A56,'IEA-MethaneAbatement-US'!$L:$L,$D$1)))*'State Downscaling Multipliers'!$B$7*(1+'EPA to IEA Scaling'!AN$10)</f>
        <v>0</v>
      </c>
      <c r="AK56" s="165">
        <f>((VLOOKUP($B$1,'Multipliers and Adjustments'!$A$70:$I$86,TRUNC(COLUMN(AK$2)/5)+2,FALSE)*SUMIFS('IEA-MethaneAbatement-US'!$M:$M,'IEA-MethaneAbatement-US'!$N:$N,"&lt;"&amp;$B56,'IEA-MethaneAbatement-US'!$N:$N,"&gt;="&amp;$A56,'IEA-MethaneAbatement-US'!$L:$L,$B$1))+(VLOOKUP($C$1,'Multipliers and Adjustments'!$A$70:$I$86,TRUNC(COLUMN(AK$2)/5)+2,FALSE)*SUMIFS('IEA-MethaneAbatement-US'!$M:$M,'IEA-MethaneAbatement-US'!$N:$N,"&lt;"&amp;$B56,'IEA-MethaneAbatement-US'!$N:$N,"&gt;="&amp;$A56,'IEA-MethaneAbatement-US'!$L:$L,$C$1))+(VLOOKUP($D$1,'Multipliers and Adjustments'!$A$70:$I$86,TRUNC(COLUMN(AK$2)/5)+2,FALSE)*SUMIFS('IEA-MethaneAbatement-US'!$M:$M,'IEA-MethaneAbatement-US'!$N:$N,"&lt;"&amp;$B56,'IEA-MethaneAbatement-US'!$N:$N,"&gt;="&amp;$A56,'IEA-MethaneAbatement-US'!$L:$L,$D$1)))*'State Downscaling Multipliers'!$B$7*(1+'EPA to IEA Scaling'!AO$10)</f>
        <v>0</v>
      </c>
      <c r="AL56" s="167">
        <f>((VLOOKUP($B$1,'Multipliers and Adjustments'!$A$70:$I$86,TRUNC(COLUMN(AL$2)/5)+2,FALSE)*SUMIFS('IEA-MethaneAbatement-US'!$M:$M,'IEA-MethaneAbatement-US'!$N:$N,"&lt;"&amp;$B56,'IEA-MethaneAbatement-US'!$N:$N,"&gt;="&amp;$A56,'IEA-MethaneAbatement-US'!$L:$L,$B$1))+(VLOOKUP($C$1,'Multipliers and Adjustments'!$A$70:$I$86,TRUNC(COLUMN(AL$2)/5)+2,FALSE)*SUMIFS('IEA-MethaneAbatement-US'!$M:$M,'IEA-MethaneAbatement-US'!$N:$N,"&lt;"&amp;$B56,'IEA-MethaneAbatement-US'!$N:$N,"&gt;="&amp;$A56,'IEA-MethaneAbatement-US'!$L:$L,$C$1))+(VLOOKUP($D$1,'Multipliers and Adjustments'!$A$70:$I$86,TRUNC(COLUMN(AL$2)/5)+2,FALSE)*SUMIFS('IEA-MethaneAbatement-US'!$M:$M,'IEA-MethaneAbatement-US'!$N:$N,"&lt;"&amp;$B56,'IEA-MethaneAbatement-US'!$N:$N,"&gt;="&amp;$A56,'IEA-MethaneAbatement-US'!$L:$L,$D$1)))*'State Downscaling Multipliers'!$B$7*(1+'EPA to IEA Scaling'!AP$10)</f>
        <v>0</v>
      </c>
    </row>
    <row r="57" spans="1:38" ht="15.75" customHeight="1" x14ac:dyDescent="0.25">
      <c r="A57" s="49">
        <f t="shared" si="3"/>
        <v>700</v>
      </c>
      <c r="B57" s="49">
        <f t="shared" si="5"/>
        <v>750</v>
      </c>
      <c r="C57" s="165">
        <f>((VLOOKUP($B$1,'Multipliers and Adjustments'!$A$70:$I$86,TRUNC(COLUMN(C$2)/5)+2,FALSE)*SUMIFS('IEA-MethaneAbatement-US'!$M:$M,'IEA-MethaneAbatement-US'!$N:$N,"&lt;"&amp;$B57,'IEA-MethaneAbatement-US'!$N:$N,"&gt;="&amp;$A57,'IEA-MethaneAbatement-US'!$L:$L,$B$1))+(VLOOKUP($C$1,'Multipliers and Adjustments'!$A$70:$I$86,TRUNC(COLUMN(C$2)/5)+2,FALSE)*SUMIFS('IEA-MethaneAbatement-US'!$M:$M,'IEA-MethaneAbatement-US'!$N:$N,"&lt;"&amp;$B57,'IEA-MethaneAbatement-US'!$N:$N,"&gt;="&amp;$A57,'IEA-MethaneAbatement-US'!$L:$L,$C$1))+(VLOOKUP($D$1,'Multipliers and Adjustments'!$A$70:$I$86,TRUNC(COLUMN(C$2)/5)+2,FALSE)*SUMIFS('IEA-MethaneAbatement-US'!$M:$M,'IEA-MethaneAbatement-US'!$N:$N,"&lt;"&amp;$B57,'IEA-MethaneAbatement-US'!$N:$N,"&gt;="&amp;$A57,'IEA-MethaneAbatement-US'!$L:$L,$D$1)))*'State Downscaling Multipliers'!$B$7*(1+'EPA to IEA Scaling'!G$10)</f>
        <v>0</v>
      </c>
      <c r="D57" s="165">
        <f>((VLOOKUP($B$1,'Multipliers and Adjustments'!$A$70:$I$86,TRUNC(COLUMN(D$2)/5)+2,FALSE)*SUMIFS('IEA-MethaneAbatement-US'!$M:$M,'IEA-MethaneAbatement-US'!$N:$N,"&lt;"&amp;$B57,'IEA-MethaneAbatement-US'!$N:$N,"&gt;="&amp;$A57,'IEA-MethaneAbatement-US'!$L:$L,$B$1))+(VLOOKUP($C$1,'Multipliers and Adjustments'!$A$70:$I$86,TRUNC(COLUMN(D$2)/5)+2,FALSE)*SUMIFS('IEA-MethaneAbatement-US'!$M:$M,'IEA-MethaneAbatement-US'!$N:$N,"&lt;"&amp;$B57,'IEA-MethaneAbatement-US'!$N:$N,"&gt;="&amp;$A57,'IEA-MethaneAbatement-US'!$L:$L,$C$1))+(VLOOKUP($D$1,'Multipliers and Adjustments'!$A$70:$I$86,TRUNC(COLUMN(D$2)/5)+2,FALSE)*SUMIFS('IEA-MethaneAbatement-US'!$M:$M,'IEA-MethaneAbatement-US'!$N:$N,"&lt;"&amp;$B57,'IEA-MethaneAbatement-US'!$N:$N,"&gt;="&amp;$A57,'IEA-MethaneAbatement-US'!$L:$L,$D$1)))*'State Downscaling Multipliers'!$B$7*(1+'EPA to IEA Scaling'!H$10)</f>
        <v>0</v>
      </c>
      <c r="E57" s="165">
        <f>((VLOOKUP($B$1,'Multipliers and Adjustments'!$A$70:$I$86,TRUNC(COLUMN(E$2)/5)+2,FALSE)*SUMIFS('IEA-MethaneAbatement-US'!$M:$M,'IEA-MethaneAbatement-US'!$N:$N,"&lt;"&amp;$B57,'IEA-MethaneAbatement-US'!$N:$N,"&gt;="&amp;$A57,'IEA-MethaneAbatement-US'!$L:$L,$B$1))+(VLOOKUP($C$1,'Multipliers and Adjustments'!$A$70:$I$86,TRUNC(COLUMN(E$2)/5)+2,FALSE)*SUMIFS('IEA-MethaneAbatement-US'!$M:$M,'IEA-MethaneAbatement-US'!$N:$N,"&lt;"&amp;$B57,'IEA-MethaneAbatement-US'!$N:$N,"&gt;="&amp;$A57,'IEA-MethaneAbatement-US'!$L:$L,$C$1))+(VLOOKUP($D$1,'Multipliers and Adjustments'!$A$70:$I$86,TRUNC(COLUMN(E$2)/5)+2,FALSE)*SUMIFS('IEA-MethaneAbatement-US'!$M:$M,'IEA-MethaneAbatement-US'!$N:$N,"&lt;"&amp;$B57,'IEA-MethaneAbatement-US'!$N:$N,"&gt;="&amp;$A57,'IEA-MethaneAbatement-US'!$L:$L,$D$1)))*'State Downscaling Multipliers'!$B$7*(1+'EPA to IEA Scaling'!I$10)</f>
        <v>0</v>
      </c>
      <c r="F57" s="165">
        <f>((VLOOKUP($B$1,'Multipliers and Adjustments'!$A$70:$I$86,TRUNC(COLUMN(F$2)/5)+2,FALSE)*SUMIFS('IEA-MethaneAbatement-US'!$M:$M,'IEA-MethaneAbatement-US'!$N:$N,"&lt;"&amp;$B57,'IEA-MethaneAbatement-US'!$N:$N,"&gt;="&amp;$A57,'IEA-MethaneAbatement-US'!$L:$L,$B$1))+(VLOOKUP($C$1,'Multipliers and Adjustments'!$A$70:$I$86,TRUNC(COLUMN(F$2)/5)+2,FALSE)*SUMIFS('IEA-MethaneAbatement-US'!$M:$M,'IEA-MethaneAbatement-US'!$N:$N,"&lt;"&amp;$B57,'IEA-MethaneAbatement-US'!$N:$N,"&gt;="&amp;$A57,'IEA-MethaneAbatement-US'!$L:$L,$C$1))+(VLOOKUP($D$1,'Multipliers and Adjustments'!$A$70:$I$86,TRUNC(COLUMN(F$2)/5)+2,FALSE)*SUMIFS('IEA-MethaneAbatement-US'!$M:$M,'IEA-MethaneAbatement-US'!$N:$N,"&lt;"&amp;$B57,'IEA-MethaneAbatement-US'!$N:$N,"&gt;="&amp;$A57,'IEA-MethaneAbatement-US'!$L:$L,$D$1)))*'State Downscaling Multipliers'!$B$7*(1+'EPA to IEA Scaling'!J$10)</f>
        <v>0</v>
      </c>
      <c r="G57" s="166">
        <f>((VLOOKUP($B$1,'Multipliers and Adjustments'!$A$70:$I$86,TRUNC(COLUMN(G$2)/5)+2,FALSE)*SUMIFS('IEA-MethaneAbatement-US'!$M:$M,'IEA-MethaneAbatement-US'!$N:$N,"&lt;"&amp;$B57,'IEA-MethaneAbatement-US'!$N:$N,"&gt;="&amp;$A57,'IEA-MethaneAbatement-US'!$L:$L,$B$1))+(VLOOKUP($C$1,'Multipliers and Adjustments'!$A$70:$I$86,TRUNC(COLUMN(G$2)/5)+2,FALSE)*SUMIFS('IEA-MethaneAbatement-US'!$M:$M,'IEA-MethaneAbatement-US'!$N:$N,"&lt;"&amp;$B57,'IEA-MethaneAbatement-US'!$N:$N,"&gt;="&amp;$A57,'IEA-MethaneAbatement-US'!$L:$L,$C$1))+(VLOOKUP($D$1,'Multipliers and Adjustments'!$A$70:$I$86,TRUNC(COLUMN(G$2)/5)+2,FALSE)*SUMIFS('IEA-MethaneAbatement-US'!$M:$M,'IEA-MethaneAbatement-US'!$N:$N,"&lt;"&amp;$B57,'IEA-MethaneAbatement-US'!$N:$N,"&gt;="&amp;$A57,'IEA-MethaneAbatement-US'!$L:$L,$D$1)))*'State Downscaling Multipliers'!$B$7*(1+'EPA to IEA Scaling'!K$10)</f>
        <v>0</v>
      </c>
      <c r="H57" s="167">
        <f>((VLOOKUP($B$1,'Multipliers and Adjustments'!$A$70:$I$86,TRUNC(COLUMN(H$2)/5)+2,FALSE)*SUMIFS('IEA-MethaneAbatement-US'!$M:$M,'IEA-MethaneAbatement-US'!$N:$N,"&lt;"&amp;$B57,'IEA-MethaneAbatement-US'!$N:$N,"&gt;="&amp;$A57,'IEA-MethaneAbatement-US'!$L:$L,$B$1))+(VLOOKUP($C$1,'Multipliers and Adjustments'!$A$70:$I$86,TRUNC(COLUMN(H$2)/5)+2,FALSE)*SUMIFS('IEA-MethaneAbatement-US'!$M:$M,'IEA-MethaneAbatement-US'!$N:$N,"&lt;"&amp;$B57,'IEA-MethaneAbatement-US'!$N:$N,"&gt;="&amp;$A57,'IEA-MethaneAbatement-US'!$L:$L,$C$1))+(VLOOKUP($D$1,'Multipliers and Adjustments'!$A$70:$I$86,TRUNC(COLUMN(H$2)/5)+2,FALSE)*SUMIFS('IEA-MethaneAbatement-US'!$M:$M,'IEA-MethaneAbatement-US'!$N:$N,"&lt;"&amp;$B57,'IEA-MethaneAbatement-US'!$N:$N,"&gt;="&amp;$A57,'IEA-MethaneAbatement-US'!$L:$L,$D$1)))*'State Downscaling Multipliers'!$B$7*(1+'EPA to IEA Scaling'!L$10)</f>
        <v>0</v>
      </c>
      <c r="I57" s="165">
        <f>((VLOOKUP($B$1,'Multipliers and Adjustments'!$A$70:$I$86,TRUNC(COLUMN(I$2)/5)+2,FALSE)*SUMIFS('IEA-MethaneAbatement-US'!$M:$M,'IEA-MethaneAbatement-US'!$N:$N,"&lt;"&amp;$B57,'IEA-MethaneAbatement-US'!$N:$N,"&gt;="&amp;$A57,'IEA-MethaneAbatement-US'!$L:$L,$B$1))+(VLOOKUP($C$1,'Multipliers and Adjustments'!$A$70:$I$86,TRUNC(COLUMN(I$2)/5)+2,FALSE)*SUMIFS('IEA-MethaneAbatement-US'!$M:$M,'IEA-MethaneAbatement-US'!$N:$N,"&lt;"&amp;$B57,'IEA-MethaneAbatement-US'!$N:$N,"&gt;="&amp;$A57,'IEA-MethaneAbatement-US'!$L:$L,$C$1))+(VLOOKUP($D$1,'Multipliers and Adjustments'!$A$70:$I$86,TRUNC(COLUMN(I$2)/5)+2,FALSE)*SUMIFS('IEA-MethaneAbatement-US'!$M:$M,'IEA-MethaneAbatement-US'!$N:$N,"&lt;"&amp;$B57,'IEA-MethaneAbatement-US'!$N:$N,"&gt;="&amp;$A57,'IEA-MethaneAbatement-US'!$L:$L,$D$1)))*'State Downscaling Multipliers'!$B$7*(1+'EPA to IEA Scaling'!M$10)</f>
        <v>0</v>
      </c>
      <c r="J57" s="165">
        <f>((VLOOKUP($B$1,'Multipliers and Adjustments'!$A$70:$I$86,TRUNC(COLUMN(J$2)/5)+2,FALSE)*SUMIFS('IEA-MethaneAbatement-US'!$M:$M,'IEA-MethaneAbatement-US'!$N:$N,"&lt;"&amp;$B57,'IEA-MethaneAbatement-US'!$N:$N,"&gt;="&amp;$A57,'IEA-MethaneAbatement-US'!$L:$L,$B$1))+(VLOOKUP($C$1,'Multipliers and Adjustments'!$A$70:$I$86,TRUNC(COLUMN(J$2)/5)+2,FALSE)*SUMIFS('IEA-MethaneAbatement-US'!$M:$M,'IEA-MethaneAbatement-US'!$N:$N,"&lt;"&amp;$B57,'IEA-MethaneAbatement-US'!$N:$N,"&gt;="&amp;$A57,'IEA-MethaneAbatement-US'!$L:$L,$C$1))+(VLOOKUP($D$1,'Multipliers and Adjustments'!$A$70:$I$86,TRUNC(COLUMN(J$2)/5)+2,FALSE)*SUMIFS('IEA-MethaneAbatement-US'!$M:$M,'IEA-MethaneAbatement-US'!$N:$N,"&lt;"&amp;$B57,'IEA-MethaneAbatement-US'!$N:$N,"&gt;="&amp;$A57,'IEA-MethaneAbatement-US'!$L:$L,$D$1)))*'State Downscaling Multipliers'!$B$7*(1+'EPA to IEA Scaling'!N$10)</f>
        <v>0</v>
      </c>
      <c r="K57" s="165">
        <f>((VLOOKUP($B$1,'Multipliers and Adjustments'!$A$70:$I$86,TRUNC(COLUMN(K$2)/5)+2,FALSE)*SUMIFS('IEA-MethaneAbatement-US'!$M:$M,'IEA-MethaneAbatement-US'!$N:$N,"&lt;"&amp;$B57,'IEA-MethaneAbatement-US'!$N:$N,"&gt;="&amp;$A57,'IEA-MethaneAbatement-US'!$L:$L,$B$1))+(VLOOKUP($C$1,'Multipliers and Adjustments'!$A$70:$I$86,TRUNC(COLUMN(K$2)/5)+2,FALSE)*SUMIFS('IEA-MethaneAbatement-US'!$M:$M,'IEA-MethaneAbatement-US'!$N:$N,"&lt;"&amp;$B57,'IEA-MethaneAbatement-US'!$N:$N,"&gt;="&amp;$A57,'IEA-MethaneAbatement-US'!$L:$L,$C$1))+(VLOOKUP($D$1,'Multipliers and Adjustments'!$A$70:$I$86,TRUNC(COLUMN(K$2)/5)+2,FALSE)*SUMIFS('IEA-MethaneAbatement-US'!$M:$M,'IEA-MethaneAbatement-US'!$N:$N,"&lt;"&amp;$B57,'IEA-MethaneAbatement-US'!$N:$N,"&gt;="&amp;$A57,'IEA-MethaneAbatement-US'!$L:$L,$D$1)))*'State Downscaling Multipliers'!$B$7*(1+'EPA to IEA Scaling'!O$10)</f>
        <v>0</v>
      </c>
      <c r="L57" s="165">
        <f>((VLOOKUP($B$1,'Multipliers and Adjustments'!$A$70:$I$86,TRUNC(COLUMN(L$2)/5)+2,FALSE)*SUMIFS('IEA-MethaneAbatement-US'!$M:$M,'IEA-MethaneAbatement-US'!$N:$N,"&lt;"&amp;$B57,'IEA-MethaneAbatement-US'!$N:$N,"&gt;="&amp;$A57,'IEA-MethaneAbatement-US'!$L:$L,$B$1))+(VLOOKUP($C$1,'Multipliers and Adjustments'!$A$70:$I$86,TRUNC(COLUMN(L$2)/5)+2,FALSE)*SUMIFS('IEA-MethaneAbatement-US'!$M:$M,'IEA-MethaneAbatement-US'!$N:$N,"&lt;"&amp;$B57,'IEA-MethaneAbatement-US'!$N:$N,"&gt;="&amp;$A57,'IEA-MethaneAbatement-US'!$L:$L,$C$1))+(VLOOKUP($D$1,'Multipliers and Adjustments'!$A$70:$I$86,TRUNC(COLUMN(L$2)/5)+2,FALSE)*SUMIFS('IEA-MethaneAbatement-US'!$M:$M,'IEA-MethaneAbatement-US'!$N:$N,"&lt;"&amp;$B57,'IEA-MethaneAbatement-US'!$N:$N,"&gt;="&amp;$A57,'IEA-MethaneAbatement-US'!$L:$L,$D$1)))*'State Downscaling Multipliers'!$B$7*(1+'EPA to IEA Scaling'!P$10)</f>
        <v>0</v>
      </c>
      <c r="M57" s="167">
        <f>((VLOOKUP($B$1,'Multipliers and Adjustments'!$A$70:$I$86,TRUNC(COLUMN(M$2)/5)+2,FALSE)*SUMIFS('IEA-MethaneAbatement-US'!$M:$M,'IEA-MethaneAbatement-US'!$N:$N,"&lt;"&amp;$B57,'IEA-MethaneAbatement-US'!$N:$N,"&gt;="&amp;$A57,'IEA-MethaneAbatement-US'!$L:$L,$B$1))+(VLOOKUP($C$1,'Multipliers and Adjustments'!$A$70:$I$86,TRUNC(COLUMN(M$2)/5)+2,FALSE)*SUMIFS('IEA-MethaneAbatement-US'!$M:$M,'IEA-MethaneAbatement-US'!$N:$N,"&lt;"&amp;$B57,'IEA-MethaneAbatement-US'!$N:$N,"&gt;="&amp;$A57,'IEA-MethaneAbatement-US'!$L:$L,$C$1))+(VLOOKUP($D$1,'Multipliers and Adjustments'!$A$70:$I$86,TRUNC(COLUMN(M$2)/5)+2,FALSE)*SUMIFS('IEA-MethaneAbatement-US'!$M:$M,'IEA-MethaneAbatement-US'!$N:$N,"&lt;"&amp;$B57,'IEA-MethaneAbatement-US'!$N:$N,"&gt;="&amp;$A57,'IEA-MethaneAbatement-US'!$L:$L,$D$1)))*'State Downscaling Multipliers'!$B$7*(1+'EPA to IEA Scaling'!Q$10)</f>
        <v>0</v>
      </c>
      <c r="N57" s="165">
        <f>((VLOOKUP($B$1,'Multipliers and Adjustments'!$A$70:$I$86,TRUNC(COLUMN(N$2)/5)+2,FALSE)*SUMIFS('IEA-MethaneAbatement-US'!$M:$M,'IEA-MethaneAbatement-US'!$N:$N,"&lt;"&amp;$B57,'IEA-MethaneAbatement-US'!$N:$N,"&gt;="&amp;$A57,'IEA-MethaneAbatement-US'!$L:$L,$B$1))+(VLOOKUP($C$1,'Multipliers and Adjustments'!$A$70:$I$86,TRUNC(COLUMN(N$2)/5)+2,FALSE)*SUMIFS('IEA-MethaneAbatement-US'!$M:$M,'IEA-MethaneAbatement-US'!$N:$N,"&lt;"&amp;$B57,'IEA-MethaneAbatement-US'!$N:$N,"&gt;="&amp;$A57,'IEA-MethaneAbatement-US'!$L:$L,$C$1))+(VLOOKUP($D$1,'Multipliers and Adjustments'!$A$70:$I$86,TRUNC(COLUMN(N$2)/5)+2,FALSE)*SUMIFS('IEA-MethaneAbatement-US'!$M:$M,'IEA-MethaneAbatement-US'!$N:$N,"&lt;"&amp;$B57,'IEA-MethaneAbatement-US'!$N:$N,"&gt;="&amp;$A57,'IEA-MethaneAbatement-US'!$L:$L,$D$1)))*'State Downscaling Multipliers'!$B$7*(1+'EPA to IEA Scaling'!R$10)</f>
        <v>0</v>
      </c>
      <c r="O57" s="165">
        <f>((VLOOKUP($B$1,'Multipliers and Adjustments'!$A$70:$I$86,TRUNC(COLUMN(O$2)/5)+2,FALSE)*SUMIFS('IEA-MethaneAbatement-US'!$M:$M,'IEA-MethaneAbatement-US'!$N:$N,"&lt;"&amp;$B57,'IEA-MethaneAbatement-US'!$N:$N,"&gt;="&amp;$A57,'IEA-MethaneAbatement-US'!$L:$L,$B$1))+(VLOOKUP($C$1,'Multipliers and Adjustments'!$A$70:$I$86,TRUNC(COLUMN(O$2)/5)+2,FALSE)*SUMIFS('IEA-MethaneAbatement-US'!$M:$M,'IEA-MethaneAbatement-US'!$N:$N,"&lt;"&amp;$B57,'IEA-MethaneAbatement-US'!$N:$N,"&gt;="&amp;$A57,'IEA-MethaneAbatement-US'!$L:$L,$C$1))+(VLOOKUP($D$1,'Multipliers and Adjustments'!$A$70:$I$86,TRUNC(COLUMN(O$2)/5)+2,FALSE)*SUMIFS('IEA-MethaneAbatement-US'!$M:$M,'IEA-MethaneAbatement-US'!$N:$N,"&lt;"&amp;$B57,'IEA-MethaneAbatement-US'!$N:$N,"&gt;="&amp;$A57,'IEA-MethaneAbatement-US'!$L:$L,$D$1)))*'State Downscaling Multipliers'!$B$7*(1+'EPA to IEA Scaling'!S$10)</f>
        <v>0</v>
      </c>
      <c r="P57" s="165">
        <f>((VLOOKUP($B$1,'Multipliers and Adjustments'!$A$70:$I$86,TRUNC(COLUMN(P$2)/5)+2,FALSE)*SUMIFS('IEA-MethaneAbatement-US'!$M:$M,'IEA-MethaneAbatement-US'!$N:$N,"&lt;"&amp;$B57,'IEA-MethaneAbatement-US'!$N:$N,"&gt;="&amp;$A57,'IEA-MethaneAbatement-US'!$L:$L,$B$1))+(VLOOKUP($C$1,'Multipliers and Adjustments'!$A$70:$I$86,TRUNC(COLUMN(P$2)/5)+2,FALSE)*SUMIFS('IEA-MethaneAbatement-US'!$M:$M,'IEA-MethaneAbatement-US'!$N:$N,"&lt;"&amp;$B57,'IEA-MethaneAbatement-US'!$N:$N,"&gt;="&amp;$A57,'IEA-MethaneAbatement-US'!$L:$L,$C$1))+(VLOOKUP($D$1,'Multipliers and Adjustments'!$A$70:$I$86,TRUNC(COLUMN(P$2)/5)+2,FALSE)*SUMIFS('IEA-MethaneAbatement-US'!$M:$M,'IEA-MethaneAbatement-US'!$N:$N,"&lt;"&amp;$B57,'IEA-MethaneAbatement-US'!$N:$N,"&gt;="&amp;$A57,'IEA-MethaneAbatement-US'!$L:$L,$D$1)))*'State Downscaling Multipliers'!$B$7*(1+'EPA to IEA Scaling'!T$10)</f>
        <v>0</v>
      </c>
      <c r="Q57" s="165">
        <f>((VLOOKUP($B$1,'Multipliers and Adjustments'!$A$70:$I$86,TRUNC(COLUMN(Q$2)/5)+2,FALSE)*SUMIFS('IEA-MethaneAbatement-US'!$M:$M,'IEA-MethaneAbatement-US'!$N:$N,"&lt;"&amp;$B57,'IEA-MethaneAbatement-US'!$N:$N,"&gt;="&amp;$A57,'IEA-MethaneAbatement-US'!$L:$L,$B$1))+(VLOOKUP($C$1,'Multipliers and Adjustments'!$A$70:$I$86,TRUNC(COLUMN(Q$2)/5)+2,FALSE)*SUMIFS('IEA-MethaneAbatement-US'!$M:$M,'IEA-MethaneAbatement-US'!$N:$N,"&lt;"&amp;$B57,'IEA-MethaneAbatement-US'!$N:$N,"&gt;="&amp;$A57,'IEA-MethaneAbatement-US'!$L:$L,$C$1))+(VLOOKUP($D$1,'Multipliers and Adjustments'!$A$70:$I$86,TRUNC(COLUMN(Q$2)/5)+2,FALSE)*SUMIFS('IEA-MethaneAbatement-US'!$M:$M,'IEA-MethaneAbatement-US'!$N:$N,"&lt;"&amp;$B57,'IEA-MethaneAbatement-US'!$N:$N,"&gt;="&amp;$A57,'IEA-MethaneAbatement-US'!$L:$L,$D$1)))*'State Downscaling Multipliers'!$B$7*(1+'EPA to IEA Scaling'!U$10)</f>
        <v>0</v>
      </c>
      <c r="R57" s="167">
        <f>((VLOOKUP($B$1,'Multipliers and Adjustments'!$A$70:$I$86,TRUNC(COLUMN(R$2)/5)+2,FALSE)*SUMIFS('IEA-MethaneAbatement-US'!$M:$M,'IEA-MethaneAbatement-US'!$N:$N,"&lt;"&amp;$B57,'IEA-MethaneAbatement-US'!$N:$N,"&gt;="&amp;$A57,'IEA-MethaneAbatement-US'!$L:$L,$B$1))+(VLOOKUP($C$1,'Multipliers and Adjustments'!$A$70:$I$86,TRUNC(COLUMN(R$2)/5)+2,FALSE)*SUMIFS('IEA-MethaneAbatement-US'!$M:$M,'IEA-MethaneAbatement-US'!$N:$N,"&lt;"&amp;$B57,'IEA-MethaneAbatement-US'!$N:$N,"&gt;="&amp;$A57,'IEA-MethaneAbatement-US'!$L:$L,$C$1))+(VLOOKUP($D$1,'Multipliers and Adjustments'!$A$70:$I$86,TRUNC(COLUMN(R$2)/5)+2,FALSE)*SUMIFS('IEA-MethaneAbatement-US'!$M:$M,'IEA-MethaneAbatement-US'!$N:$N,"&lt;"&amp;$B57,'IEA-MethaneAbatement-US'!$N:$N,"&gt;="&amp;$A57,'IEA-MethaneAbatement-US'!$L:$L,$D$1)))*'State Downscaling Multipliers'!$B$7*(1+'EPA to IEA Scaling'!V$10)</f>
        <v>0</v>
      </c>
      <c r="S57" s="165">
        <f>((VLOOKUP($B$1,'Multipliers and Adjustments'!$A$70:$I$86,TRUNC(COLUMN(S$2)/5)+2,FALSE)*SUMIFS('IEA-MethaneAbatement-US'!$M:$M,'IEA-MethaneAbatement-US'!$N:$N,"&lt;"&amp;$B57,'IEA-MethaneAbatement-US'!$N:$N,"&gt;="&amp;$A57,'IEA-MethaneAbatement-US'!$L:$L,$B$1))+(VLOOKUP($C$1,'Multipliers and Adjustments'!$A$70:$I$86,TRUNC(COLUMN(S$2)/5)+2,FALSE)*SUMIFS('IEA-MethaneAbatement-US'!$M:$M,'IEA-MethaneAbatement-US'!$N:$N,"&lt;"&amp;$B57,'IEA-MethaneAbatement-US'!$N:$N,"&gt;="&amp;$A57,'IEA-MethaneAbatement-US'!$L:$L,$C$1))+(VLOOKUP($D$1,'Multipliers and Adjustments'!$A$70:$I$86,TRUNC(COLUMN(S$2)/5)+2,FALSE)*SUMIFS('IEA-MethaneAbatement-US'!$M:$M,'IEA-MethaneAbatement-US'!$N:$N,"&lt;"&amp;$B57,'IEA-MethaneAbatement-US'!$N:$N,"&gt;="&amp;$A57,'IEA-MethaneAbatement-US'!$L:$L,$D$1)))*'State Downscaling Multipliers'!$B$7*(1+'EPA to IEA Scaling'!W$10)</f>
        <v>0</v>
      </c>
      <c r="T57" s="165">
        <f>((VLOOKUP($B$1,'Multipliers and Adjustments'!$A$70:$I$86,TRUNC(COLUMN(T$2)/5)+2,FALSE)*SUMIFS('IEA-MethaneAbatement-US'!$M:$M,'IEA-MethaneAbatement-US'!$N:$N,"&lt;"&amp;$B57,'IEA-MethaneAbatement-US'!$N:$N,"&gt;="&amp;$A57,'IEA-MethaneAbatement-US'!$L:$L,$B$1))+(VLOOKUP($C$1,'Multipliers and Adjustments'!$A$70:$I$86,TRUNC(COLUMN(T$2)/5)+2,FALSE)*SUMIFS('IEA-MethaneAbatement-US'!$M:$M,'IEA-MethaneAbatement-US'!$N:$N,"&lt;"&amp;$B57,'IEA-MethaneAbatement-US'!$N:$N,"&gt;="&amp;$A57,'IEA-MethaneAbatement-US'!$L:$L,$C$1))+(VLOOKUP($D$1,'Multipliers and Adjustments'!$A$70:$I$86,TRUNC(COLUMN(T$2)/5)+2,FALSE)*SUMIFS('IEA-MethaneAbatement-US'!$M:$M,'IEA-MethaneAbatement-US'!$N:$N,"&lt;"&amp;$B57,'IEA-MethaneAbatement-US'!$N:$N,"&gt;="&amp;$A57,'IEA-MethaneAbatement-US'!$L:$L,$D$1)))*'State Downscaling Multipliers'!$B$7*(1+'EPA to IEA Scaling'!X$10)</f>
        <v>0</v>
      </c>
      <c r="U57" s="165">
        <f>((VLOOKUP($B$1,'Multipliers and Adjustments'!$A$70:$I$86,TRUNC(COLUMN(U$2)/5)+2,FALSE)*SUMIFS('IEA-MethaneAbatement-US'!$M:$M,'IEA-MethaneAbatement-US'!$N:$N,"&lt;"&amp;$B57,'IEA-MethaneAbatement-US'!$N:$N,"&gt;="&amp;$A57,'IEA-MethaneAbatement-US'!$L:$L,$B$1))+(VLOOKUP($C$1,'Multipliers and Adjustments'!$A$70:$I$86,TRUNC(COLUMN(U$2)/5)+2,FALSE)*SUMIFS('IEA-MethaneAbatement-US'!$M:$M,'IEA-MethaneAbatement-US'!$N:$N,"&lt;"&amp;$B57,'IEA-MethaneAbatement-US'!$N:$N,"&gt;="&amp;$A57,'IEA-MethaneAbatement-US'!$L:$L,$C$1))+(VLOOKUP($D$1,'Multipliers and Adjustments'!$A$70:$I$86,TRUNC(COLUMN(U$2)/5)+2,FALSE)*SUMIFS('IEA-MethaneAbatement-US'!$M:$M,'IEA-MethaneAbatement-US'!$N:$N,"&lt;"&amp;$B57,'IEA-MethaneAbatement-US'!$N:$N,"&gt;="&amp;$A57,'IEA-MethaneAbatement-US'!$L:$L,$D$1)))*'State Downscaling Multipliers'!$B$7*(1+'EPA to IEA Scaling'!Y$10)</f>
        <v>0</v>
      </c>
      <c r="V57" s="165">
        <f>((VLOOKUP($B$1,'Multipliers and Adjustments'!$A$70:$I$86,TRUNC(COLUMN(V$2)/5)+2,FALSE)*SUMIFS('IEA-MethaneAbatement-US'!$M:$M,'IEA-MethaneAbatement-US'!$N:$N,"&lt;"&amp;$B57,'IEA-MethaneAbatement-US'!$N:$N,"&gt;="&amp;$A57,'IEA-MethaneAbatement-US'!$L:$L,$B$1))+(VLOOKUP($C$1,'Multipliers and Adjustments'!$A$70:$I$86,TRUNC(COLUMN(V$2)/5)+2,FALSE)*SUMIFS('IEA-MethaneAbatement-US'!$M:$M,'IEA-MethaneAbatement-US'!$N:$N,"&lt;"&amp;$B57,'IEA-MethaneAbatement-US'!$N:$N,"&gt;="&amp;$A57,'IEA-MethaneAbatement-US'!$L:$L,$C$1))+(VLOOKUP($D$1,'Multipliers and Adjustments'!$A$70:$I$86,TRUNC(COLUMN(V$2)/5)+2,FALSE)*SUMIFS('IEA-MethaneAbatement-US'!$M:$M,'IEA-MethaneAbatement-US'!$N:$N,"&lt;"&amp;$B57,'IEA-MethaneAbatement-US'!$N:$N,"&gt;="&amp;$A57,'IEA-MethaneAbatement-US'!$L:$L,$D$1)))*'State Downscaling Multipliers'!$B$7*(1+'EPA to IEA Scaling'!Z$10)</f>
        <v>0</v>
      </c>
      <c r="W57" s="167">
        <f>((VLOOKUP($B$1,'Multipliers and Adjustments'!$A$70:$I$86,TRUNC(COLUMN(W$2)/5)+2,FALSE)*SUMIFS('IEA-MethaneAbatement-US'!$M:$M,'IEA-MethaneAbatement-US'!$N:$N,"&lt;"&amp;$B57,'IEA-MethaneAbatement-US'!$N:$N,"&gt;="&amp;$A57,'IEA-MethaneAbatement-US'!$L:$L,$B$1))+(VLOOKUP($C$1,'Multipliers and Adjustments'!$A$70:$I$86,TRUNC(COLUMN(W$2)/5)+2,FALSE)*SUMIFS('IEA-MethaneAbatement-US'!$M:$M,'IEA-MethaneAbatement-US'!$N:$N,"&lt;"&amp;$B57,'IEA-MethaneAbatement-US'!$N:$N,"&gt;="&amp;$A57,'IEA-MethaneAbatement-US'!$L:$L,$C$1))+(VLOOKUP($D$1,'Multipliers and Adjustments'!$A$70:$I$86,TRUNC(COLUMN(W$2)/5)+2,FALSE)*SUMIFS('IEA-MethaneAbatement-US'!$M:$M,'IEA-MethaneAbatement-US'!$N:$N,"&lt;"&amp;$B57,'IEA-MethaneAbatement-US'!$N:$N,"&gt;="&amp;$A57,'IEA-MethaneAbatement-US'!$L:$L,$D$1)))*'State Downscaling Multipliers'!$B$7*(1+'EPA to IEA Scaling'!AA$10)</f>
        <v>0</v>
      </c>
      <c r="X57" s="165">
        <f>((VLOOKUP($B$1,'Multipliers and Adjustments'!$A$70:$I$86,TRUNC(COLUMN(X$2)/5)+2,FALSE)*SUMIFS('IEA-MethaneAbatement-US'!$M:$M,'IEA-MethaneAbatement-US'!$N:$N,"&lt;"&amp;$B57,'IEA-MethaneAbatement-US'!$N:$N,"&gt;="&amp;$A57,'IEA-MethaneAbatement-US'!$L:$L,$B$1))+(VLOOKUP($C$1,'Multipliers and Adjustments'!$A$70:$I$86,TRUNC(COLUMN(X$2)/5)+2,FALSE)*SUMIFS('IEA-MethaneAbatement-US'!$M:$M,'IEA-MethaneAbatement-US'!$N:$N,"&lt;"&amp;$B57,'IEA-MethaneAbatement-US'!$N:$N,"&gt;="&amp;$A57,'IEA-MethaneAbatement-US'!$L:$L,$C$1))+(VLOOKUP($D$1,'Multipliers and Adjustments'!$A$70:$I$86,TRUNC(COLUMN(X$2)/5)+2,FALSE)*SUMIFS('IEA-MethaneAbatement-US'!$M:$M,'IEA-MethaneAbatement-US'!$N:$N,"&lt;"&amp;$B57,'IEA-MethaneAbatement-US'!$N:$N,"&gt;="&amp;$A57,'IEA-MethaneAbatement-US'!$L:$L,$D$1)))*'State Downscaling Multipliers'!$B$7*(1+'EPA to IEA Scaling'!AB$10)</f>
        <v>0</v>
      </c>
      <c r="Y57" s="165">
        <f>((VLOOKUP($B$1,'Multipliers and Adjustments'!$A$70:$I$86,TRUNC(COLUMN(Y$2)/5)+2,FALSE)*SUMIFS('IEA-MethaneAbatement-US'!$M:$M,'IEA-MethaneAbatement-US'!$N:$N,"&lt;"&amp;$B57,'IEA-MethaneAbatement-US'!$N:$N,"&gt;="&amp;$A57,'IEA-MethaneAbatement-US'!$L:$L,$B$1))+(VLOOKUP($C$1,'Multipliers and Adjustments'!$A$70:$I$86,TRUNC(COLUMN(Y$2)/5)+2,FALSE)*SUMIFS('IEA-MethaneAbatement-US'!$M:$M,'IEA-MethaneAbatement-US'!$N:$N,"&lt;"&amp;$B57,'IEA-MethaneAbatement-US'!$N:$N,"&gt;="&amp;$A57,'IEA-MethaneAbatement-US'!$L:$L,$C$1))+(VLOOKUP($D$1,'Multipliers and Adjustments'!$A$70:$I$86,TRUNC(COLUMN(Y$2)/5)+2,FALSE)*SUMIFS('IEA-MethaneAbatement-US'!$M:$M,'IEA-MethaneAbatement-US'!$N:$N,"&lt;"&amp;$B57,'IEA-MethaneAbatement-US'!$N:$N,"&gt;="&amp;$A57,'IEA-MethaneAbatement-US'!$L:$L,$D$1)))*'State Downscaling Multipliers'!$B$7*(1+'EPA to IEA Scaling'!AC$10)</f>
        <v>0</v>
      </c>
      <c r="Z57" s="165">
        <f>((VLOOKUP($B$1,'Multipliers and Adjustments'!$A$70:$I$86,TRUNC(COLUMN(Z$2)/5)+2,FALSE)*SUMIFS('IEA-MethaneAbatement-US'!$M:$M,'IEA-MethaneAbatement-US'!$N:$N,"&lt;"&amp;$B57,'IEA-MethaneAbatement-US'!$N:$N,"&gt;="&amp;$A57,'IEA-MethaneAbatement-US'!$L:$L,$B$1))+(VLOOKUP($C$1,'Multipliers and Adjustments'!$A$70:$I$86,TRUNC(COLUMN(Z$2)/5)+2,FALSE)*SUMIFS('IEA-MethaneAbatement-US'!$M:$M,'IEA-MethaneAbatement-US'!$N:$N,"&lt;"&amp;$B57,'IEA-MethaneAbatement-US'!$N:$N,"&gt;="&amp;$A57,'IEA-MethaneAbatement-US'!$L:$L,$C$1))+(VLOOKUP($D$1,'Multipliers and Adjustments'!$A$70:$I$86,TRUNC(COLUMN(Z$2)/5)+2,FALSE)*SUMIFS('IEA-MethaneAbatement-US'!$M:$M,'IEA-MethaneAbatement-US'!$N:$N,"&lt;"&amp;$B57,'IEA-MethaneAbatement-US'!$N:$N,"&gt;="&amp;$A57,'IEA-MethaneAbatement-US'!$L:$L,$D$1)))*'State Downscaling Multipliers'!$B$7*(1+'EPA to IEA Scaling'!AD$10)</f>
        <v>0</v>
      </c>
      <c r="AA57" s="165">
        <f>((VLOOKUP($B$1,'Multipliers and Adjustments'!$A$70:$I$86,TRUNC(COLUMN(AA$2)/5)+2,FALSE)*SUMIFS('IEA-MethaneAbatement-US'!$M:$M,'IEA-MethaneAbatement-US'!$N:$N,"&lt;"&amp;$B57,'IEA-MethaneAbatement-US'!$N:$N,"&gt;="&amp;$A57,'IEA-MethaneAbatement-US'!$L:$L,$B$1))+(VLOOKUP($C$1,'Multipliers and Adjustments'!$A$70:$I$86,TRUNC(COLUMN(AA$2)/5)+2,FALSE)*SUMIFS('IEA-MethaneAbatement-US'!$M:$M,'IEA-MethaneAbatement-US'!$N:$N,"&lt;"&amp;$B57,'IEA-MethaneAbatement-US'!$N:$N,"&gt;="&amp;$A57,'IEA-MethaneAbatement-US'!$L:$L,$C$1))+(VLOOKUP($D$1,'Multipliers and Adjustments'!$A$70:$I$86,TRUNC(COLUMN(AA$2)/5)+2,FALSE)*SUMIFS('IEA-MethaneAbatement-US'!$M:$M,'IEA-MethaneAbatement-US'!$N:$N,"&lt;"&amp;$B57,'IEA-MethaneAbatement-US'!$N:$N,"&gt;="&amp;$A57,'IEA-MethaneAbatement-US'!$L:$L,$D$1)))*'State Downscaling Multipliers'!$B$7*(1+'EPA to IEA Scaling'!AE$10)</f>
        <v>0</v>
      </c>
      <c r="AB57" s="167">
        <f>((VLOOKUP($B$1,'Multipliers and Adjustments'!$A$70:$I$86,TRUNC(COLUMN(AB$2)/5)+2,FALSE)*SUMIFS('IEA-MethaneAbatement-US'!$M:$M,'IEA-MethaneAbatement-US'!$N:$N,"&lt;"&amp;$B57,'IEA-MethaneAbatement-US'!$N:$N,"&gt;="&amp;$A57,'IEA-MethaneAbatement-US'!$L:$L,$B$1))+(VLOOKUP($C$1,'Multipliers and Adjustments'!$A$70:$I$86,TRUNC(COLUMN(AB$2)/5)+2,FALSE)*SUMIFS('IEA-MethaneAbatement-US'!$M:$M,'IEA-MethaneAbatement-US'!$N:$N,"&lt;"&amp;$B57,'IEA-MethaneAbatement-US'!$N:$N,"&gt;="&amp;$A57,'IEA-MethaneAbatement-US'!$L:$L,$C$1))+(VLOOKUP($D$1,'Multipliers and Adjustments'!$A$70:$I$86,TRUNC(COLUMN(AB$2)/5)+2,FALSE)*SUMIFS('IEA-MethaneAbatement-US'!$M:$M,'IEA-MethaneAbatement-US'!$N:$N,"&lt;"&amp;$B57,'IEA-MethaneAbatement-US'!$N:$N,"&gt;="&amp;$A57,'IEA-MethaneAbatement-US'!$L:$L,$D$1)))*'State Downscaling Multipliers'!$B$7*(1+'EPA to IEA Scaling'!AF$10)</f>
        <v>0</v>
      </c>
      <c r="AC57" s="165">
        <f>((VLOOKUP($B$1,'Multipliers and Adjustments'!$A$70:$I$86,TRUNC(COLUMN(AC$2)/5)+2,FALSE)*SUMIFS('IEA-MethaneAbatement-US'!$M:$M,'IEA-MethaneAbatement-US'!$N:$N,"&lt;"&amp;$B57,'IEA-MethaneAbatement-US'!$N:$N,"&gt;="&amp;$A57,'IEA-MethaneAbatement-US'!$L:$L,$B$1))+(VLOOKUP($C$1,'Multipliers and Adjustments'!$A$70:$I$86,TRUNC(COLUMN(AC$2)/5)+2,FALSE)*SUMIFS('IEA-MethaneAbatement-US'!$M:$M,'IEA-MethaneAbatement-US'!$N:$N,"&lt;"&amp;$B57,'IEA-MethaneAbatement-US'!$N:$N,"&gt;="&amp;$A57,'IEA-MethaneAbatement-US'!$L:$L,$C$1))+(VLOOKUP($D$1,'Multipliers and Adjustments'!$A$70:$I$86,TRUNC(COLUMN(AC$2)/5)+2,FALSE)*SUMIFS('IEA-MethaneAbatement-US'!$M:$M,'IEA-MethaneAbatement-US'!$N:$N,"&lt;"&amp;$B57,'IEA-MethaneAbatement-US'!$N:$N,"&gt;="&amp;$A57,'IEA-MethaneAbatement-US'!$L:$L,$D$1)))*'State Downscaling Multipliers'!$B$7*(1+'EPA to IEA Scaling'!AG$10)</f>
        <v>0</v>
      </c>
      <c r="AD57" s="165">
        <f>((VLOOKUP($B$1,'Multipliers and Adjustments'!$A$70:$I$86,TRUNC(COLUMN(AD$2)/5)+2,FALSE)*SUMIFS('IEA-MethaneAbatement-US'!$M:$M,'IEA-MethaneAbatement-US'!$N:$N,"&lt;"&amp;$B57,'IEA-MethaneAbatement-US'!$N:$N,"&gt;="&amp;$A57,'IEA-MethaneAbatement-US'!$L:$L,$B$1))+(VLOOKUP($C$1,'Multipliers and Adjustments'!$A$70:$I$86,TRUNC(COLUMN(AD$2)/5)+2,FALSE)*SUMIFS('IEA-MethaneAbatement-US'!$M:$M,'IEA-MethaneAbatement-US'!$N:$N,"&lt;"&amp;$B57,'IEA-MethaneAbatement-US'!$N:$N,"&gt;="&amp;$A57,'IEA-MethaneAbatement-US'!$L:$L,$C$1))+(VLOOKUP($D$1,'Multipliers and Adjustments'!$A$70:$I$86,TRUNC(COLUMN(AD$2)/5)+2,FALSE)*SUMIFS('IEA-MethaneAbatement-US'!$M:$M,'IEA-MethaneAbatement-US'!$N:$N,"&lt;"&amp;$B57,'IEA-MethaneAbatement-US'!$N:$N,"&gt;="&amp;$A57,'IEA-MethaneAbatement-US'!$L:$L,$D$1)))*'State Downscaling Multipliers'!$B$7*(1+'EPA to IEA Scaling'!AH$10)</f>
        <v>0</v>
      </c>
      <c r="AE57" s="165">
        <f>((VLOOKUP($B$1,'Multipliers and Adjustments'!$A$70:$I$86,TRUNC(COLUMN(AE$2)/5)+2,FALSE)*SUMIFS('IEA-MethaneAbatement-US'!$M:$M,'IEA-MethaneAbatement-US'!$N:$N,"&lt;"&amp;$B57,'IEA-MethaneAbatement-US'!$N:$N,"&gt;="&amp;$A57,'IEA-MethaneAbatement-US'!$L:$L,$B$1))+(VLOOKUP($C$1,'Multipliers and Adjustments'!$A$70:$I$86,TRUNC(COLUMN(AE$2)/5)+2,FALSE)*SUMIFS('IEA-MethaneAbatement-US'!$M:$M,'IEA-MethaneAbatement-US'!$N:$N,"&lt;"&amp;$B57,'IEA-MethaneAbatement-US'!$N:$N,"&gt;="&amp;$A57,'IEA-MethaneAbatement-US'!$L:$L,$C$1))+(VLOOKUP($D$1,'Multipliers and Adjustments'!$A$70:$I$86,TRUNC(COLUMN(AE$2)/5)+2,FALSE)*SUMIFS('IEA-MethaneAbatement-US'!$M:$M,'IEA-MethaneAbatement-US'!$N:$N,"&lt;"&amp;$B57,'IEA-MethaneAbatement-US'!$N:$N,"&gt;="&amp;$A57,'IEA-MethaneAbatement-US'!$L:$L,$D$1)))*'State Downscaling Multipliers'!$B$7*(1+'EPA to IEA Scaling'!AI$10)</f>
        <v>0</v>
      </c>
      <c r="AF57" s="165">
        <f>((VLOOKUP($B$1,'Multipliers and Adjustments'!$A$70:$I$86,TRUNC(COLUMN(AF$2)/5)+2,FALSE)*SUMIFS('IEA-MethaneAbatement-US'!$M:$M,'IEA-MethaneAbatement-US'!$N:$N,"&lt;"&amp;$B57,'IEA-MethaneAbatement-US'!$N:$N,"&gt;="&amp;$A57,'IEA-MethaneAbatement-US'!$L:$L,$B$1))+(VLOOKUP($C$1,'Multipliers and Adjustments'!$A$70:$I$86,TRUNC(COLUMN(AF$2)/5)+2,FALSE)*SUMIFS('IEA-MethaneAbatement-US'!$M:$M,'IEA-MethaneAbatement-US'!$N:$N,"&lt;"&amp;$B57,'IEA-MethaneAbatement-US'!$N:$N,"&gt;="&amp;$A57,'IEA-MethaneAbatement-US'!$L:$L,$C$1))+(VLOOKUP($D$1,'Multipliers and Adjustments'!$A$70:$I$86,TRUNC(COLUMN(AF$2)/5)+2,FALSE)*SUMIFS('IEA-MethaneAbatement-US'!$M:$M,'IEA-MethaneAbatement-US'!$N:$N,"&lt;"&amp;$B57,'IEA-MethaneAbatement-US'!$N:$N,"&gt;="&amp;$A57,'IEA-MethaneAbatement-US'!$L:$L,$D$1)))*'State Downscaling Multipliers'!$B$7*(1+'EPA to IEA Scaling'!AJ$10)</f>
        <v>0</v>
      </c>
      <c r="AG57" s="167">
        <f>((VLOOKUP($B$1,'Multipliers and Adjustments'!$A$70:$I$86,TRUNC(COLUMN(AG$2)/5)+2,FALSE)*SUMIFS('IEA-MethaneAbatement-US'!$M:$M,'IEA-MethaneAbatement-US'!$N:$N,"&lt;"&amp;$B57,'IEA-MethaneAbatement-US'!$N:$N,"&gt;="&amp;$A57,'IEA-MethaneAbatement-US'!$L:$L,$B$1))+(VLOOKUP($C$1,'Multipliers and Adjustments'!$A$70:$I$86,TRUNC(COLUMN(AG$2)/5)+2,FALSE)*SUMIFS('IEA-MethaneAbatement-US'!$M:$M,'IEA-MethaneAbatement-US'!$N:$N,"&lt;"&amp;$B57,'IEA-MethaneAbatement-US'!$N:$N,"&gt;="&amp;$A57,'IEA-MethaneAbatement-US'!$L:$L,$C$1))+(VLOOKUP($D$1,'Multipliers and Adjustments'!$A$70:$I$86,TRUNC(COLUMN(AG$2)/5)+2,FALSE)*SUMIFS('IEA-MethaneAbatement-US'!$M:$M,'IEA-MethaneAbatement-US'!$N:$N,"&lt;"&amp;$B57,'IEA-MethaneAbatement-US'!$N:$N,"&gt;="&amp;$A57,'IEA-MethaneAbatement-US'!$L:$L,$D$1)))*'State Downscaling Multipliers'!$B$7*(1+'EPA to IEA Scaling'!AK$10)</f>
        <v>0</v>
      </c>
      <c r="AH57" s="165">
        <f>((VLOOKUP($B$1,'Multipliers and Adjustments'!$A$70:$I$86,TRUNC(COLUMN(AH$2)/5)+2,FALSE)*SUMIFS('IEA-MethaneAbatement-US'!$M:$M,'IEA-MethaneAbatement-US'!$N:$N,"&lt;"&amp;$B57,'IEA-MethaneAbatement-US'!$N:$N,"&gt;="&amp;$A57,'IEA-MethaneAbatement-US'!$L:$L,$B$1))+(VLOOKUP($C$1,'Multipliers and Adjustments'!$A$70:$I$86,TRUNC(COLUMN(AH$2)/5)+2,FALSE)*SUMIFS('IEA-MethaneAbatement-US'!$M:$M,'IEA-MethaneAbatement-US'!$N:$N,"&lt;"&amp;$B57,'IEA-MethaneAbatement-US'!$N:$N,"&gt;="&amp;$A57,'IEA-MethaneAbatement-US'!$L:$L,$C$1))+(VLOOKUP($D$1,'Multipliers and Adjustments'!$A$70:$I$86,TRUNC(COLUMN(AH$2)/5)+2,FALSE)*SUMIFS('IEA-MethaneAbatement-US'!$M:$M,'IEA-MethaneAbatement-US'!$N:$N,"&lt;"&amp;$B57,'IEA-MethaneAbatement-US'!$N:$N,"&gt;="&amp;$A57,'IEA-MethaneAbatement-US'!$L:$L,$D$1)))*'State Downscaling Multipliers'!$B$7*(1+'EPA to IEA Scaling'!AL$10)</f>
        <v>0</v>
      </c>
      <c r="AI57" s="165">
        <f>((VLOOKUP($B$1,'Multipliers and Adjustments'!$A$70:$I$86,TRUNC(COLUMN(AI$2)/5)+2,FALSE)*SUMIFS('IEA-MethaneAbatement-US'!$M:$M,'IEA-MethaneAbatement-US'!$N:$N,"&lt;"&amp;$B57,'IEA-MethaneAbatement-US'!$N:$N,"&gt;="&amp;$A57,'IEA-MethaneAbatement-US'!$L:$L,$B$1))+(VLOOKUP($C$1,'Multipliers and Adjustments'!$A$70:$I$86,TRUNC(COLUMN(AI$2)/5)+2,FALSE)*SUMIFS('IEA-MethaneAbatement-US'!$M:$M,'IEA-MethaneAbatement-US'!$N:$N,"&lt;"&amp;$B57,'IEA-MethaneAbatement-US'!$N:$N,"&gt;="&amp;$A57,'IEA-MethaneAbatement-US'!$L:$L,$C$1))+(VLOOKUP($D$1,'Multipliers and Adjustments'!$A$70:$I$86,TRUNC(COLUMN(AI$2)/5)+2,FALSE)*SUMIFS('IEA-MethaneAbatement-US'!$M:$M,'IEA-MethaneAbatement-US'!$N:$N,"&lt;"&amp;$B57,'IEA-MethaneAbatement-US'!$N:$N,"&gt;="&amp;$A57,'IEA-MethaneAbatement-US'!$L:$L,$D$1)))*'State Downscaling Multipliers'!$B$7*(1+'EPA to IEA Scaling'!AM$10)</f>
        <v>0</v>
      </c>
      <c r="AJ57" s="165">
        <f>((VLOOKUP($B$1,'Multipliers and Adjustments'!$A$70:$I$86,TRUNC(COLUMN(AJ$2)/5)+2,FALSE)*SUMIFS('IEA-MethaneAbatement-US'!$M:$M,'IEA-MethaneAbatement-US'!$N:$N,"&lt;"&amp;$B57,'IEA-MethaneAbatement-US'!$N:$N,"&gt;="&amp;$A57,'IEA-MethaneAbatement-US'!$L:$L,$B$1))+(VLOOKUP($C$1,'Multipliers and Adjustments'!$A$70:$I$86,TRUNC(COLUMN(AJ$2)/5)+2,FALSE)*SUMIFS('IEA-MethaneAbatement-US'!$M:$M,'IEA-MethaneAbatement-US'!$N:$N,"&lt;"&amp;$B57,'IEA-MethaneAbatement-US'!$N:$N,"&gt;="&amp;$A57,'IEA-MethaneAbatement-US'!$L:$L,$C$1))+(VLOOKUP($D$1,'Multipliers and Adjustments'!$A$70:$I$86,TRUNC(COLUMN(AJ$2)/5)+2,FALSE)*SUMIFS('IEA-MethaneAbatement-US'!$M:$M,'IEA-MethaneAbatement-US'!$N:$N,"&lt;"&amp;$B57,'IEA-MethaneAbatement-US'!$N:$N,"&gt;="&amp;$A57,'IEA-MethaneAbatement-US'!$L:$L,$D$1)))*'State Downscaling Multipliers'!$B$7*(1+'EPA to IEA Scaling'!AN$10)</f>
        <v>0</v>
      </c>
      <c r="AK57" s="165">
        <f>((VLOOKUP($B$1,'Multipliers and Adjustments'!$A$70:$I$86,TRUNC(COLUMN(AK$2)/5)+2,FALSE)*SUMIFS('IEA-MethaneAbatement-US'!$M:$M,'IEA-MethaneAbatement-US'!$N:$N,"&lt;"&amp;$B57,'IEA-MethaneAbatement-US'!$N:$N,"&gt;="&amp;$A57,'IEA-MethaneAbatement-US'!$L:$L,$B$1))+(VLOOKUP($C$1,'Multipliers and Adjustments'!$A$70:$I$86,TRUNC(COLUMN(AK$2)/5)+2,FALSE)*SUMIFS('IEA-MethaneAbatement-US'!$M:$M,'IEA-MethaneAbatement-US'!$N:$N,"&lt;"&amp;$B57,'IEA-MethaneAbatement-US'!$N:$N,"&gt;="&amp;$A57,'IEA-MethaneAbatement-US'!$L:$L,$C$1))+(VLOOKUP($D$1,'Multipliers and Adjustments'!$A$70:$I$86,TRUNC(COLUMN(AK$2)/5)+2,FALSE)*SUMIFS('IEA-MethaneAbatement-US'!$M:$M,'IEA-MethaneAbatement-US'!$N:$N,"&lt;"&amp;$B57,'IEA-MethaneAbatement-US'!$N:$N,"&gt;="&amp;$A57,'IEA-MethaneAbatement-US'!$L:$L,$D$1)))*'State Downscaling Multipliers'!$B$7*(1+'EPA to IEA Scaling'!AO$10)</f>
        <v>0</v>
      </c>
      <c r="AL57" s="167">
        <f>((VLOOKUP($B$1,'Multipliers and Adjustments'!$A$70:$I$86,TRUNC(COLUMN(AL$2)/5)+2,FALSE)*SUMIFS('IEA-MethaneAbatement-US'!$M:$M,'IEA-MethaneAbatement-US'!$N:$N,"&lt;"&amp;$B57,'IEA-MethaneAbatement-US'!$N:$N,"&gt;="&amp;$A57,'IEA-MethaneAbatement-US'!$L:$L,$B$1))+(VLOOKUP($C$1,'Multipliers and Adjustments'!$A$70:$I$86,TRUNC(COLUMN(AL$2)/5)+2,FALSE)*SUMIFS('IEA-MethaneAbatement-US'!$M:$M,'IEA-MethaneAbatement-US'!$N:$N,"&lt;"&amp;$B57,'IEA-MethaneAbatement-US'!$N:$N,"&gt;="&amp;$A57,'IEA-MethaneAbatement-US'!$L:$L,$C$1))+(VLOOKUP($D$1,'Multipliers and Adjustments'!$A$70:$I$86,TRUNC(COLUMN(AL$2)/5)+2,FALSE)*SUMIFS('IEA-MethaneAbatement-US'!$M:$M,'IEA-MethaneAbatement-US'!$N:$N,"&lt;"&amp;$B57,'IEA-MethaneAbatement-US'!$N:$N,"&gt;="&amp;$A57,'IEA-MethaneAbatement-US'!$L:$L,$D$1)))*'State Downscaling Multipliers'!$B$7*(1+'EPA to IEA Scaling'!AP$10)</f>
        <v>0</v>
      </c>
    </row>
    <row r="58" spans="1:38" ht="15.75" customHeight="1" x14ac:dyDescent="0.25">
      <c r="A58" s="49">
        <f t="shared" si="3"/>
        <v>750</v>
      </c>
      <c r="B58" s="49">
        <f t="shared" si="5"/>
        <v>800</v>
      </c>
      <c r="C58" s="165">
        <f>((VLOOKUP($B$1,'Multipliers and Adjustments'!$A$70:$I$86,TRUNC(COLUMN(C$2)/5)+2,FALSE)*SUMIFS('IEA-MethaneAbatement-US'!$M:$M,'IEA-MethaneAbatement-US'!$N:$N,"&lt;"&amp;$B58,'IEA-MethaneAbatement-US'!$N:$N,"&gt;="&amp;$A58,'IEA-MethaneAbatement-US'!$L:$L,$B$1))+(VLOOKUP($C$1,'Multipliers and Adjustments'!$A$70:$I$86,TRUNC(COLUMN(C$2)/5)+2,FALSE)*SUMIFS('IEA-MethaneAbatement-US'!$M:$M,'IEA-MethaneAbatement-US'!$N:$N,"&lt;"&amp;$B58,'IEA-MethaneAbatement-US'!$N:$N,"&gt;="&amp;$A58,'IEA-MethaneAbatement-US'!$L:$L,$C$1))+(VLOOKUP($D$1,'Multipliers and Adjustments'!$A$70:$I$86,TRUNC(COLUMN(C$2)/5)+2,FALSE)*SUMIFS('IEA-MethaneAbatement-US'!$M:$M,'IEA-MethaneAbatement-US'!$N:$N,"&lt;"&amp;$B58,'IEA-MethaneAbatement-US'!$N:$N,"&gt;="&amp;$A58,'IEA-MethaneAbatement-US'!$L:$L,$D$1)))*'State Downscaling Multipliers'!$B$7*(1+'EPA to IEA Scaling'!G$10)</f>
        <v>0</v>
      </c>
      <c r="D58" s="165">
        <f>((VLOOKUP($B$1,'Multipliers and Adjustments'!$A$70:$I$86,TRUNC(COLUMN(D$2)/5)+2,FALSE)*SUMIFS('IEA-MethaneAbatement-US'!$M:$M,'IEA-MethaneAbatement-US'!$N:$N,"&lt;"&amp;$B58,'IEA-MethaneAbatement-US'!$N:$N,"&gt;="&amp;$A58,'IEA-MethaneAbatement-US'!$L:$L,$B$1))+(VLOOKUP($C$1,'Multipliers and Adjustments'!$A$70:$I$86,TRUNC(COLUMN(D$2)/5)+2,FALSE)*SUMIFS('IEA-MethaneAbatement-US'!$M:$M,'IEA-MethaneAbatement-US'!$N:$N,"&lt;"&amp;$B58,'IEA-MethaneAbatement-US'!$N:$N,"&gt;="&amp;$A58,'IEA-MethaneAbatement-US'!$L:$L,$C$1))+(VLOOKUP($D$1,'Multipliers and Adjustments'!$A$70:$I$86,TRUNC(COLUMN(D$2)/5)+2,FALSE)*SUMIFS('IEA-MethaneAbatement-US'!$M:$M,'IEA-MethaneAbatement-US'!$N:$N,"&lt;"&amp;$B58,'IEA-MethaneAbatement-US'!$N:$N,"&gt;="&amp;$A58,'IEA-MethaneAbatement-US'!$L:$L,$D$1)))*'State Downscaling Multipliers'!$B$7*(1+'EPA to IEA Scaling'!H$10)</f>
        <v>0</v>
      </c>
      <c r="E58" s="165">
        <f>((VLOOKUP($B$1,'Multipliers and Adjustments'!$A$70:$I$86,TRUNC(COLUMN(E$2)/5)+2,FALSE)*SUMIFS('IEA-MethaneAbatement-US'!$M:$M,'IEA-MethaneAbatement-US'!$N:$N,"&lt;"&amp;$B58,'IEA-MethaneAbatement-US'!$N:$N,"&gt;="&amp;$A58,'IEA-MethaneAbatement-US'!$L:$L,$B$1))+(VLOOKUP($C$1,'Multipliers and Adjustments'!$A$70:$I$86,TRUNC(COLUMN(E$2)/5)+2,FALSE)*SUMIFS('IEA-MethaneAbatement-US'!$M:$M,'IEA-MethaneAbatement-US'!$N:$N,"&lt;"&amp;$B58,'IEA-MethaneAbatement-US'!$N:$N,"&gt;="&amp;$A58,'IEA-MethaneAbatement-US'!$L:$L,$C$1))+(VLOOKUP($D$1,'Multipliers and Adjustments'!$A$70:$I$86,TRUNC(COLUMN(E$2)/5)+2,FALSE)*SUMIFS('IEA-MethaneAbatement-US'!$M:$M,'IEA-MethaneAbatement-US'!$N:$N,"&lt;"&amp;$B58,'IEA-MethaneAbatement-US'!$N:$N,"&gt;="&amp;$A58,'IEA-MethaneAbatement-US'!$L:$L,$D$1)))*'State Downscaling Multipliers'!$B$7*(1+'EPA to IEA Scaling'!I$10)</f>
        <v>0</v>
      </c>
      <c r="F58" s="165">
        <f>((VLOOKUP($B$1,'Multipliers and Adjustments'!$A$70:$I$86,TRUNC(COLUMN(F$2)/5)+2,FALSE)*SUMIFS('IEA-MethaneAbatement-US'!$M:$M,'IEA-MethaneAbatement-US'!$N:$N,"&lt;"&amp;$B58,'IEA-MethaneAbatement-US'!$N:$N,"&gt;="&amp;$A58,'IEA-MethaneAbatement-US'!$L:$L,$B$1))+(VLOOKUP($C$1,'Multipliers and Adjustments'!$A$70:$I$86,TRUNC(COLUMN(F$2)/5)+2,FALSE)*SUMIFS('IEA-MethaneAbatement-US'!$M:$M,'IEA-MethaneAbatement-US'!$N:$N,"&lt;"&amp;$B58,'IEA-MethaneAbatement-US'!$N:$N,"&gt;="&amp;$A58,'IEA-MethaneAbatement-US'!$L:$L,$C$1))+(VLOOKUP($D$1,'Multipliers and Adjustments'!$A$70:$I$86,TRUNC(COLUMN(F$2)/5)+2,FALSE)*SUMIFS('IEA-MethaneAbatement-US'!$M:$M,'IEA-MethaneAbatement-US'!$N:$N,"&lt;"&amp;$B58,'IEA-MethaneAbatement-US'!$N:$N,"&gt;="&amp;$A58,'IEA-MethaneAbatement-US'!$L:$L,$D$1)))*'State Downscaling Multipliers'!$B$7*(1+'EPA to IEA Scaling'!J$10)</f>
        <v>0</v>
      </c>
      <c r="G58" s="166">
        <f>((VLOOKUP($B$1,'Multipliers and Adjustments'!$A$70:$I$86,TRUNC(COLUMN(G$2)/5)+2,FALSE)*SUMIFS('IEA-MethaneAbatement-US'!$M:$M,'IEA-MethaneAbatement-US'!$N:$N,"&lt;"&amp;$B58,'IEA-MethaneAbatement-US'!$N:$N,"&gt;="&amp;$A58,'IEA-MethaneAbatement-US'!$L:$L,$B$1))+(VLOOKUP($C$1,'Multipliers and Adjustments'!$A$70:$I$86,TRUNC(COLUMN(G$2)/5)+2,FALSE)*SUMIFS('IEA-MethaneAbatement-US'!$M:$M,'IEA-MethaneAbatement-US'!$N:$N,"&lt;"&amp;$B58,'IEA-MethaneAbatement-US'!$N:$N,"&gt;="&amp;$A58,'IEA-MethaneAbatement-US'!$L:$L,$C$1))+(VLOOKUP($D$1,'Multipliers and Adjustments'!$A$70:$I$86,TRUNC(COLUMN(G$2)/5)+2,FALSE)*SUMIFS('IEA-MethaneAbatement-US'!$M:$M,'IEA-MethaneAbatement-US'!$N:$N,"&lt;"&amp;$B58,'IEA-MethaneAbatement-US'!$N:$N,"&gt;="&amp;$A58,'IEA-MethaneAbatement-US'!$L:$L,$D$1)))*'State Downscaling Multipliers'!$B$7*(1+'EPA to IEA Scaling'!K$10)</f>
        <v>0</v>
      </c>
      <c r="H58" s="167">
        <f>((VLOOKUP($B$1,'Multipliers and Adjustments'!$A$70:$I$86,TRUNC(COLUMN(H$2)/5)+2,FALSE)*SUMIFS('IEA-MethaneAbatement-US'!$M:$M,'IEA-MethaneAbatement-US'!$N:$N,"&lt;"&amp;$B58,'IEA-MethaneAbatement-US'!$N:$N,"&gt;="&amp;$A58,'IEA-MethaneAbatement-US'!$L:$L,$B$1))+(VLOOKUP($C$1,'Multipliers and Adjustments'!$A$70:$I$86,TRUNC(COLUMN(H$2)/5)+2,FALSE)*SUMIFS('IEA-MethaneAbatement-US'!$M:$M,'IEA-MethaneAbatement-US'!$N:$N,"&lt;"&amp;$B58,'IEA-MethaneAbatement-US'!$N:$N,"&gt;="&amp;$A58,'IEA-MethaneAbatement-US'!$L:$L,$C$1))+(VLOOKUP($D$1,'Multipliers and Adjustments'!$A$70:$I$86,TRUNC(COLUMN(H$2)/5)+2,FALSE)*SUMIFS('IEA-MethaneAbatement-US'!$M:$M,'IEA-MethaneAbatement-US'!$N:$N,"&lt;"&amp;$B58,'IEA-MethaneAbatement-US'!$N:$N,"&gt;="&amp;$A58,'IEA-MethaneAbatement-US'!$L:$L,$D$1)))*'State Downscaling Multipliers'!$B$7*(1+'EPA to IEA Scaling'!L$10)</f>
        <v>0</v>
      </c>
      <c r="I58" s="165">
        <f>((VLOOKUP($B$1,'Multipliers and Adjustments'!$A$70:$I$86,TRUNC(COLUMN(I$2)/5)+2,FALSE)*SUMIFS('IEA-MethaneAbatement-US'!$M:$M,'IEA-MethaneAbatement-US'!$N:$N,"&lt;"&amp;$B58,'IEA-MethaneAbatement-US'!$N:$N,"&gt;="&amp;$A58,'IEA-MethaneAbatement-US'!$L:$L,$B$1))+(VLOOKUP($C$1,'Multipliers and Adjustments'!$A$70:$I$86,TRUNC(COLUMN(I$2)/5)+2,FALSE)*SUMIFS('IEA-MethaneAbatement-US'!$M:$M,'IEA-MethaneAbatement-US'!$N:$N,"&lt;"&amp;$B58,'IEA-MethaneAbatement-US'!$N:$N,"&gt;="&amp;$A58,'IEA-MethaneAbatement-US'!$L:$L,$C$1))+(VLOOKUP($D$1,'Multipliers and Adjustments'!$A$70:$I$86,TRUNC(COLUMN(I$2)/5)+2,FALSE)*SUMIFS('IEA-MethaneAbatement-US'!$M:$M,'IEA-MethaneAbatement-US'!$N:$N,"&lt;"&amp;$B58,'IEA-MethaneAbatement-US'!$N:$N,"&gt;="&amp;$A58,'IEA-MethaneAbatement-US'!$L:$L,$D$1)))*'State Downscaling Multipliers'!$B$7*(1+'EPA to IEA Scaling'!M$10)</f>
        <v>0</v>
      </c>
      <c r="J58" s="165">
        <f>((VLOOKUP($B$1,'Multipliers and Adjustments'!$A$70:$I$86,TRUNC(COLUMN(J$2)/5)+2,FALSE)*SUMIFS('IEA-MethaneAbatement-US'!$M:$M,'IEA-MethaneAbatement-US'!$N:$N,"&lt;"&amp;$B58,'IEA-MethaneAbatement-US'!$N:$N,"&gt;="&amp;$A58,'IEA-MethaneAbatement-US'!$L:$L,$B$1))+(VLOOKUP($C$1,'Multipliers and Adjustments'!$A$70:$I$86,TRUNC(COLUMN(J$2)/5)+2,FALSE)*SUMIFS('IEA-MethaneAbatement-US'!$M:$M,'IEA-MethaneAbatement-US'!$N:$N,"&lt;"&amp;$B58,'IEA-MethaneAbatement-US'!$N:$N,"&gt;="&amp;$A58,'IEA-MethaneAbatement-US'!$L:$L,$C$1))+(VLOOKUP($D$1,'Multipliers and Adjustments'!$A$70:$I$86,TRUNC(COLUMN(J$2)/5)+2,FALSE)*SUMIFS('IEA-MethaneAbatement-US'!$M:$M,'IEA-MethaneAbatement-US'!$N:$N,"&lt;"&amp;$B58,'IEA-MethaneAbatement-US'!$N:$N,"&gt;="&amp;$A58,'IEA-MethaneAbatement-US'!$L:$L,$D$1)))*'State Downscaling Multipliers'!$B$7*(1+'EPA to IEA Scaling'!N$10)</f>
        <v>0</v>
      </c>
      <c r="K58" s="165">
        <f>((VLOOKUP($B$1,'Multipliers and Adjustments'!$A$70:$I$86,TRUNC(COLUMN(K$2)/5)+2,FALSE)*SUMIFS('IEA-MethaneAbatement-US'!$M:$M,'IEA-MethaneAbatement-US'!$N:$N,"&lt;"&amp;$B58,'IEA-MethaneAbatement-US'!$N:$N,"&gt;="&amp;$A58,'IEA-MethaneAbatement-US'!$L:$L,$B$1))+(VLOOKUP($C$1,'Multipliers and Adjustments'!$A$70:$I$86,TRUNC(COLUMN(K$2)/5)+2,FALSE)*SUMIFS('IEA-MethaneAbatement-US'!$M:$M,'IEA-MethaneAbatement-US'!$N:$N,"&lt;"&amp;$B58,'IEA-MethaneAbatement-US'!$N:$N,"&gt;="&amp;$A58,'IEA-MethaneAbatement-US'!$L:$L,$C$1))+(VLOOKUP($D$1,'Multipliers and Adjustments'!$A$70:$I$86,TRUNC(COLUMN(K$2)/5)+2,FALSE)*SUMIFS('IEA-MethaneAbatement-US'!$M:$M,'IEA-MethaneAbatement-US'!$N:$N,"&lt;"&amp;$B58,'IEA-MethaneAbatement-US'!$N:$N,"&gt;="&amp;$A58,'IEA-MethaneAbatement-US'!$L:$L,$D$1)))*'State Downscaling Multipliers'!$B$7*(1+'EPA to IEA Scaling'!O$10)</f>
        <v>0</v>
      </c>
      <c r="L58" s="165">
        <f>((VLOOKUP($B$1,'Multipliers and Adjustments'!$A$70:$I$86,TRUNC(COLUMN(L$2)/5)+2,FALSE)*SUMIFS('IEA-MethaneAbatement-US'!$M:$M,'IEA-MethaneAbatement-US'!$N:$N,"&lt;"&amp;$B58,'IEA-MethaneAbatement-US'!$N:$N,"&gt;="&amp;$A58,'IEA-MethaneAbatement-US'!$L:$L,$B$1))+(VLOOKUP($C$1,'Multipliers and Adjustments'!$A$70:$I$86,TRUNC(COLUMN(L$2)/5)+2,FALSE)*SUMIFS('IEA-MethaneAbatement-US'!$M:$M,'IEA-MethaneAbatement-US'!$N:$N,"&lt;"&amp;$B58,'IEA-MethaneAbatement-US'!$N:$N,"&gt;="&amp;$A58,'IEA-MethaneAbatement-US'!$L:$L,$C$1))+(VLOOKUP($D$1,'Multipliers and Adjustments'!$A$70:$I$86,TRUNC(COLUMN(L$2)/5)+2,FALSE)*SUMIFS('IEA-MethaneAbatement-US'!$M:$M,'IEA-MethaneAbatement-US'!$N:$N,"&lt;"&amp;$B58,'IEA-MethaneAbatement-US'!$N:$N,"&gt;="&amp;$A58,'IEA-MethaneAbatement-US'!$L:$L,$D$1)))*'State Downscaling Multipliers'!$B$7*(1+'EPA to IEA Scaling'!P$10)</f>
        <v>0</v>
      </c>
      <c r="M58" s="167">
        <f>((VLOOKUP($B$1,'Multipliers and Adjustments'!$A$70:$I$86,TRUNC(COLUMN(M$2)/5)+2,FALSE)*SUMIFS('IEA-MethaneAbatement-US'!$M:$M,'IEA-MethaneAbatement-US'!$N:$N,"&lt;"&amp;$B58,'IEA-MethaneAbatement-US'!$N:$N,"&gt;="&amp;$A58,'IEA-MethaneAbatement-US'!$L:$L,$B$1))+(VLOOKUP($C$1,'Multipliers and Adjustments'!$A$70:$I$86,TRUNC(COLUMN(M$2)/5)+2,FALSE)*SUMIFS('IEA-MethaneAbatement-US'!$M:$M,'IEA-MethaneAbatement-US'!$N:$N,"&lt;"&amp;$B58,'IEA-MethaneAbatement-US'!$N:$N,"&gt;="&amp;$A58,'IEA-MethaneAbatement-US'!$L:$L,$C$1))+(VLOOKUP($D$1,'Multipliers and Adjustments'!$A$70:$I$86,TRUNC(COLUMN(M$2)/5)+2,FALSE)*SUMIFS('IEA-MethaneAbatement-US'!$M:$M,'IEA-MethaneAbatement-US'!$N:$N,"&lt;"&amp;$B58,'IEA-MethaneAbatement-US'!$N:$N,"&gt;="&amp;$A58,'IEA-MethaneAbatement-US'!$L:$L,$D$1)))*'State Downscaling Multipliers'!$B$7*(1+'EPA to IEA Scaling'!Q$10)</f>
        <v>0</v>
      </c>
      <c r="N58" s="165">
        <f>((VLOOKUP($B$1,'Multipliers and Adjustments'!$A$70:$I$86,TRUNC(COLUMN(N$2)/5)+2,FALSE)*SUMIFS('IEA-MethaneAbatement-US'!$M:$M,'IEA-MethaneAbatement-US'!$N:$N,"&lt;"&amp;$B58,'IEA-MethaneAbatement-US'!$N:$N,"&gt;="&amp;$A58,'IEA-MethaneAbatement-US'!$L:$L,$B$1))+(VLOOKUP($C$1,'Multipliers and Adjustments'!$A$70:$I$86,TRUNC(COLUMN(N$2)/5)+2,FALSE)*SUMIFS('IEA-MethaneAbatement-US'!$M:$M,'IEA-MethaneAbatement-US'!$N:$N,"&lt;"&amp;$B58,'IEA-MethaneAbatement-US'!$N:$N,"&gt;="&amp;$A58,'IEA-MethaneAbatement-US'!$L:$L,$C$1))+(VLOOKUP($D$1,'Multipliers and Adjustments'!$A$70:$I$86,TRUNC(COLUMN(N$2)/5)+2,FALSE)*SUMIFS('IEA-MethaneAbatement-US'!$M:$M,'IEA-MethaneAbatement-US'!$N:$N,"&lt;"&amp;$B58,'IEA-MethaneAbatement-US'!$N:$N,"&gt;="&amp;$A58,'IEA-MethaneAbatement-US'!$L:$L,$D$1)))*'State Downscaling Multipliers'!$B$7*(1+'EPA to IEA Scaling'!R$10)</f>
        <v>0</v>
      </c>
      <c r="O58" s="165">
        <f>((VLOOKUP($B$1,'Multipliers and Adjustments'!$A$70:$I$86,TRUNC(COLUMN(O$2)/5)+2,FALSE)*SUMIFS('IEA-MethaneAbatement-US'!$M:$M,'IEA-MethaneAbatement-US'!$N:$N,"&lt;"&amp;$B58,'IEA-MethaneAbatement-US'!$N:$N,"&gt;="&amp;$A58,'IEA-MethaneAbatement-US'!$L:$L,$B$1))+(VLOOKUP($C$1,'Multipliers and Adjustments'!$A$70:$I$86,TRUNC(COLUMN(O$2)/5)+2,FALSE)*SUMIFS('IEA-MethaneAbatement-US'!$M:$M,'IEA-MethaneAbatement-US'!$N:$N,"&lt;"&amp;$B58,'IEA-MethaneAbatement-US'!$N:$N,"&gt;="&amp;$A58,'IEA-MethaneAbatement-US'!$L:$L,$C$1))+(VLOOKUP($D$1,'Multipliers and Adjustments'!$A$70:$I$86,TRUNC(COLUMN(O$2)/5)+2,FALSE)*SUMIFS('IEA-MethaneAbatement-US'!$M:$M,'IEA-MethaneAbatement-US'!$N:$N,"&lt;"&amp;$B58,'IEA-MethaneAbatement-US'!$N:$N,"&gt;="&amp;$A58,'IEA-MethaneAbatement-US'!$L:$L,$D$1)))*'State Downscaling Multipliers'!$B$7*(1+'EPA to IEA Scaling'!S$10)</f>
        <v>0</v>
      </c>
      <c r="P58" s="165">
        <f>((VLOOKUP($B$1,'Multipliers and Adjustments'!$A$70:$I$86,TRUNC(COLUMN(P$2)/5)+2,FALSE)*SUMIFS('IEA-MethaneAbatement-US'!$M:$M,'IEA-MethaneAbatement-US'!$N:$N,"&lt;"&amp;$B58,'IEA-MethaneAbatement-US'!$N:$N,"&gt;="&amp;$A58,'IEA-MethaneAbatement-US'!$L:$L,$B$1))+(VLOOKUP($C$1,'Multipliers and Adjustments'!$A$70:$I$86,TRUNC(COLUMN(P$2)/5)+2,FALSE)*SUMIFS('IEA-MethaneAbatement-US'!$M:$M,'IEA-MethaneAbatement-US'!$N:$N,"&lt;"&amp;$B58,'IEA-MethaneAbatement-US'!$N:$N,"&gt;="&amp;$A58,'IEA-MethaneAbatement-US'!$L:$L,$C$1))+(VLOOKUP($D$1,'Multipliers and Adjustments'!$A$70:$I$86,TRUNC(COLUMN(P$2)/5)+2,FALSE)*SUMIFS('IEA-MethaneAbatement-US'!$M:$M,'IEA-MethaneAbatement-US'!$N:$N,"&lt;"&amp;$B58,'IEA-MethaneAbatement-US'!$N:$N,"&gt;="&amp;$A58,'IEA-MethaneAbatement-US'!$L:$L,$D$1)))*'State Downscaling Multipliers'!$B$7*(1+'EPA to IEA Scaling'!T$10)</f>
        <v>0</v>
      </c>
      <c r="Q58" s="165">
        <f>((VLOOKUP($B$1,'Multipliers and Adjustments'!$A$70:$I$86,TRUNC(COLUMN(Q$2)/5)+2,FALSE)*SUMIFS('IEA-MethaneAbatement-US'!$M:$M,'IEA-MethaneAbatement-US'!$N:$N,"&lt;"&amp;$B58,'IEA-MethaneAbatement-US'!$N:$N,"&gt;="&amp;$A58,'IEA-MethaneAbatement-US'!$L:$L,$B$1))+(VLOOKUP($C$1,'Multipliers and Adjustments'!$A$70:$I$86,TRUNC(COLUMN(Q$2)/5)+2,FALSE)*SUMIFS('IEA-MethaneAbatement-US'!$M:$M,'IEA-MethaneAbatement-US'!$N:$N,"&lt;"&amp;$B58,'IEA-MethaneAbatement-US'!$N:$N,"&gt;="&amp;$A58,'IEA-MethaneAbatement-US'!$L:$L,$C$1))+(VLOOKUP($D$1,'Multipliers and Adjustments'!$A$70:$I$86,TRUNC(COLUMN(Q$2)/5)+2,FALSE)*SUMIFS('IEA-MethaneAbatement-US'!$M:$M,'IEA-MethaneAbatement-US'!$N:$N,"&lt;"&amp;$B58,'IEA-MethaneAbatement-US'!$N:$N,"&gt;="&amp;$A58,'IEA-MethaneAbatement-US'!$L:$L,$D$1)))*'State Downscaling Multipliers'!$B$7*(1+'EPA to IEA Scaling'!U$10)</f>
        <v>0</v>
      </c>
      <c r="R58" s="167">
        <f>((VLOOKUP($B$1,'Multipliers and Adjustments'!$A$70:$I$86,TRUNC(COLUMN(R$2)/5)+2,FALSE)*SUMIFS('IEA-MethaneAbatement-US'!$M:$M,'IEA-MethaneAbatement-US'!$N:$N,"&lt;"&amp;$B58,'IEA-MethaneAbatement-US'!$N:$N,"&gt;="&amp;$A58,'IEA-MethaneAbatement-US'!$L:$L,$B$1))+(VLOOKUP($C$1,'Multipliers and Adjustments'!$A$70:$I$86,TRUNC(COLUMN(R$2)/5)+2,FALSE)*SUMIFS('IEA-MethaneAbatement-US'!$M:$M,'IEA-MethaneAbatement-US'!$N:$N,"&lt;"&amp;$B58,'IEA-MethaneAbatement-US'!$N:$N,"&gt;="&amp;$A58,'IEA-MethaneAbatement-US'!$L:$L,$C$1))+(VLOOKUP($D$1,'Multipliers and Adjustments'!$A$70:$I$86,TRUNC(COLUMN(R$2)/5)+2,FALSE)*SUMIFS('IEA-MethaneAbatement-US'!$M:$M,'IEA-MethaneAbatement-US'!$N:$N,"&lt;"&amp;$B58,'IEA-MethaneAbatement-US'!$N:$N,"&gt;="&amp;$A58,'IEA-MethaneAbatement-US'!$L:$L,$D$1)))*'State Downscaling Multipliers'!$B$7*(1+'EPA to IEA Scaling'!V$10)</f>
        <v>0</v>
      </c>
      <c r="S58" s="165">
        <f>((VLOOKUP($B$1,'Multipliers and Adjustments'!$A$70:$I$86,TRUNC(COLUMN(S$2)/5)+2,FALSE)*SUMIFS('IEA-MethaneAbatement-US'!$M:$M,'IEA-MethaneAbatement-US'!$N:$N,"&lt;"&amp;$B58,'IEA-MethaneAbatement-US'!$N:$N,"&gt;="&amp;$A58,'IEA-MethaneAbatement-US'!$L:$L,$B$1))+(VLOOKUP($C$1,'Multipliers and Adjustments'!$A$70:$I$86,TRUNC(COLUMN(S$2)/5)+2,FALSE)*SUMIFS('IEA-MethaneAbatement-US'!$M:$M,'IEA-MethaneAbatement-US'!$N:$N,"&lt;"&amp;$B58,'IEA-MethaneAbatement-US'!$N:$N,"&gt;="&amp;$A58,'IEA-MethaneAbatement-US'!$L:$L,$C$1))+(VLOOKUP($D$1,'Multipliers and Adjustments'!$A$70:$I$86,TRUNC(COLUMN(S$2)/5)+2,FALSE)*SUMIFS('IEA-MethaneAbatement-US'!$M:$M,'IEA-MethaneAbatement-US'!$N:$N,"&lt;"&amp;$B58,'IEA-MethaneAbatement-US'!$N:$N,"&gt;="&amp;$A58,'IEA-MethaneAbatement-US'!$L:$L,$D$1)))*'State Downscaling Multipliers'!$B$7*(1+'EPA to IEA Scaling'!W$10)</f>
        <v>0</v>
      </c>
      <c r="T58" s="165">
        <f>((VLOOKUP($B$1,'Multipliers and Adjustments'!$A$70:$I$86,TRUNC(COLUMN(T$2)/5)+2,FALSE)*SUMIFS('IEA-MethaneAbatement-US'!$M:$M,'IEA-MethaneAbatement-US'!$N:$N,"&lt;"&amp;$B58,'IEA-MethaneAbatement-US'!$N:$N,"&gt;="&amp;$A58,'IEA-MethaneAbatement-US'!$L:$L,$B$1))+(VLOOKUP($C$1,'Multipliers and Adjustments'!$A$70:$I$86,TRUNC(COLUMN(T$2)/5)+2,FALSE)*SUMIFS('IEA-MethaneAbatement-US'!$M:$M,'IEA-MethaneAbatement-US'!$N:$N,"&lt;"&amp;$B58,'IEA-MethaneAbatement-US'!$N:$N,"&gt;="&amp;$A58,'IEA-MethaneAbatement-US'!$L:$L,$C$1))+(VLOOKUP($D$1,'Multipliers and Adjustments'!$A$70:$I$86,TRUNC(COLUMN(T$2)/5)+2,FALSE)*SUMIFS('IEA-MethaneAbatement-US'!$M:$M,'IEA-MethaneAbatement-US'!$N:$N,"&lt;"&amp;$B58,'IEA-MethaneAbatement-US'!$N:$N,"&gt;="&amp;$A58,'IEA-MethaneAbatement-US'!$L:$L,$D$1)))*'State Downscaling Multipliers'!$B$7*(1+'EPA to IEA Scaling'!X$10)</f>
        <v>0</v>
      </c>
      <c r="U58" s="165">
        <f>((VLOOKUP($B$1,'Multipliers and Adjustments'!$A$70:$I$86,TRUNC(COLUMN(U$2)/5)+2,FALSE)*SUMIFS('IEA-MethaneAbatement-US'!$M:$M,'IEA-MethaneAbatement-US'!$N:$N,"&lt;"&amp;$B58,'IEA-MethaneAbatement-US'!$N:$N,"&gt;="&amp;$A58,'IEA-MethaneAbatement-US'!$L:$L,$B$1))+(VLOOKUP($C$1,'Multipliers and Adjustments'!$A$70:$I$86,TRUNC(COLUMN(U$2)/5)+2,FALSE)*SUMIFS('IEA-MethaneAbatement-US'!$M:$M,'IEA-MethaneAbatement-US'!$N:$N,"&lt;"&amp;$B58,'IEA-MethaneAbatement-US'!$N:$N,"&gt;="&amp;$A58,'IEA-MethaneAbatement-US'!$L:$L,$C$1))+(VLOOKUP($D$1,'Multipliers and Adjustments'!$A$70:$I$86,TRUNC(COLUMN(U$2)/5)+2,FALSE)*SUMIFS('IEA-MethaneAbatement-US'!$M:$M,'IEA-MethaneAbatement-US'!$N:$N,"&lt;"&amp;$B58,'IEA-MethaneAbatement-US'!$N:$N,"&gt;="&amp;$A58,'IEA-MethaneAbatement-US'!$L:$L,$D$1)))*'State Downscaling Multipliers'!$B$7*(1+'EPA to IEA Scaling'!Y$10)</f>
        <v>0</v>
      </c>
      <c r="V58" s="165">
        <f>((VLOOKUP($B$1,'Multipliers and Adjustments'!$A$70:$I$86,TRUNC(COLUMN(V$2)/5)+2,FALSE)*SUMIFS('IEA-MethaneAbatement-US'!$M:$M,'IEA-MethaneAbatement-US'!$N:$N,"&lt;"&amp;$B58,'IEA-MethaneAbatement-US'!$N:$N,"&gt;="&amp;$A58,'IEA-MethaneAbatement-US'!$L:$L,$B$1))+(VLOOKUP($C$1,'Multipliers and Adjustments'!$A$70:$I$86,TRUNC(COLUMN(V$2)/5)+2,FALSE)*SUMIFS('IEA-MethaneAbatement-US'!$M:$M,'IEA-MethaneAbatement-US'!$N:$N,"&lt;"&amp;$B58,'IEA-MethaneAbatement-US'!$N:$N,"&gt;="&amp;$A58,'IEA-MethaneAbatement-US'!$L:$L,$C$1))+(VLOOKUP($D$1,'Multipliers and Adjustments'!$A$70:$I$86,TRUNC(COLUMN(V$2)/5)+2,FALSE)*SUMIFS('IEA-MethaneAbatement-US'!$M:$M,'IEA-MethaneAbatement-US'!$N:$N,"&lt;"&amp;$B58,'IEA-MethaneAbatement-US'!$N:$N,"&gt;="&amp;$A58,'IEA-MethaneAbatement-US'!$L:$L,$D$1)))*'State Downscaling Multipliers'!$B$7*(1+'EPA to IEA Scaling'!Z$10)</f>
        <v>0</v>
      </c>
      <c r="W58" s="167">
        <f>((VLOOKUP($B$1,'Multipliers and Adjustments'!$A$70:$I$86,TRUNC(COLUMN(W$2)/5)+2,FALSE)*SUMIFS('IEA-MethaneAbatement-US'!$M:$M,'IEA-MethaneAbatement-US'!$N:$N,"&lt;"&amp;$B58,'IEA-MethaneAbatement-US'!$N:$N,"&gt;="&amp;$A58,'IEA-MethaneAbatement-US'!$L:$L,$B$1))+(VLOOKUP($C$1,'Multipliers and Adjustments'!$A$70:$I$86,TRUNC(COLUMN(W$2)/5)+2,FALSE)*SUMIFS('IEA-MethaneAbatement-US'!$M:$M,'IEA-MethaneAbatement-US'!$N:$N,"&lt;"&amp;$B58,'IEA-MethaneAbatement-US'!$N:$N,"&gt;="&amp;$A58,'IEA-MethaneAbatement-US'!$L:$L,$C$1))+(VLOOKUP($D$1,'Multipliers and Adjustments'!$A$70:$I$86,TRUNC(COLUMN(W$2)/5)+2,FALSE)*SUMIFS('IEA-MethaneAbatement-US'!$M:$M,'IEA-MethaneAbatement-US'!$N:$N,"&lt;"&amp;$B58,'IEA-MethaneAbatement-US'!$N:$N,"&gt;="&amp;$A58,'IEA-MethaneAbatement-US'!$L:$L,$D$1)))*'State Downscaling Multipliers'!$B$7*(1+'EPA to IEA Scaling'!AA$10)</f>
        <v>0</v>
      </c>
      <c r="X58" s="165">
        <f>((VLOOKUP($B$1,'Multipliers and Adjustments'!$A$70:$I$86,TRUNC(COLUMN(X$2)/5)+2,FALSE)*SUMIFS('IEA-MethaneAbatement-US'!$M:$M,'IEA-MethaneAbatement-US'!$N:$N,"&lt;"&amp;$B58,'IEA-MethaneAbatement-US'!$N:$N,"&gt;="&amp;$A58,'IEA-MethaneAbatement-US'!$L:$L,$B$1))+(VLOOKUP($C$1,'Multipliers and Adjustments'!$A$70:$I$86,TRUNC(COLUMN(X$2)/5)+2,FALSE)*SUMIFS('IEA-MethaneAbatement-US'!$M:$M,'IEA-MethaneAbatement-US'!$N:$N,"&lt;"&amp;$B58,'IEA-MethaneAbatement-US'!$N:$N,"&gt;="&amp;$A58,'IEA-MethaneAbatement-US'!$L:$L,$C$1))+(VLOOKUP($D$1,'Multipliers and Adjustments'!$A$70:$I$86,TRUNC(COLUMN(X$2)/5)+2,FALSE)*SUMIFS('IEA-MethaneAbatement-US'!$M:$M,'IEA-MethaneAbatement-US'!$N:$N,"&lt;"&amp;$B58,'IEA-MethaneAbatement-US'!$N:$N,"&gt;="&amp;$A58,'IEA-MethaneAbatement-US'!$L:$L,$D$1)))*'State Downscaling Multipliers'!$B$7*(1+'EPA to IEA Scaling'!AB$10)</f>
        <v>0</v>
      </c>
      <c r="Y58" s="165">
        <f>((VLOOKUP($B$1,'Multipliers and Adjustments'!$A$70:$I$86,TRUNC(COLUMN(Y$2)/5)+2,FALSE)*SUMIFS('IEA-MethaneAbatement-US'!$M:$M,'IEA-MethaneAbatement-US'!$N:$N,"&lt;"&amp;$B58,'IEA-MethaneAbatement-US'!$N:$N,"&gt;="&amp;$A58,'IEA-MethaneAbatement-US'!$L:$L,$B$1))+(VLOOKUP($C$1,'Multipliers and Adjustments'!$A$70:$I$86,TRUNC(COLUMN(Y$2)/5)+2,FALSE)*SUMIFS('IEA-MethaneAbatement-US'!$M:$M,'IEA-MethaneAbatement-US'!$N:$N,"&lt;"&amp;$B58,'IEA-MethaneAbatement-US'!$N:$N,"&gt;="&amp;$A58,'IEA-MethaneAbatement-US'!$L:$L,$C$1))+(VLOOKUP($D$1,'Multipliers and Adjustments'!$A$70:$I$86,TRUNC(COLUMN(Y$2)/5)+2,FALSE)*SUMIFS('IEA-MethaneAbatement-US'!$M:$M,'IEA-MethaneAbatement-US'!$N:$N,"&lt;"&amp;$B58,'IEA-MethaneAbatement-US'!$N:$N,"&gt;="&amp;$A58,'IEA-MethaneAbatement-US'!$L:$L,$D$1)))*'State Downscaling Multipliers'!$B$7*(1+'EPA to IEA Scaling'!AC$10)</f>
        <v>0</v>
      </c>
      <c r="Z58" s="165">
        <f>((VLOOKUP($B$1,'Multipliers and Adjustments'!$A$70:$I$86,TRUNC(COLUMN(Z$2)/5)+2,FALSE)*SUMIFS('IEA-MethaneAbatement-US'!$M:$M,'IEA-MethaneAbatement-US'!$N:$N,"&lt;"&amp;$B58,'IEA-MethaneAbatement-US'!$N:$N,"&gt;="&amp;$A58,'IEA-MethaneAbatement-US'!$L:$L,$B$1))+(VLOOKUP($C$1,'Multipliers and Adjustments'!$A$70:$I$86,TRUNC(COLUMN(Z$2)/5)+2,FALSE)*SUMIFS('IEA-MethaneAbatement-US'!$M:$M,'IEA-MethaneAbatement-US'!$N:$N,"&lt;"&amp;$B58,'IEA-MethaneAbatement-US'!$N:$N,"&gt;="&amp;$A58,'IEA-MethaneAbatement-US'!$L:$L,$C$1))+(VLOOKUP($D$1,'Multipliers and Adjustments'!$A$70:$I$86,TRUNC(COLUMN(Z$2)/5)+2,FALSE)*SUMIFS('IEA-MethaneAbatement-US'!$M:$M,'IEA-MethaneAbatement-US'!$N:$N,"&lt;"&amp;$B58,'IEA-MethaneAbatement-US'!$N:$N,"&gt;="&amp;$A58,'IEA-MethaneAbatement-US'!$L:$L,$D$1)))*'State Downscaling Multipliers'!$B$7*(1+'EPA to IEA Scaling'!AD$10)</f>
        <v>0</v>
      </c>
      <c r="AA58" s="165">
        <f>((VLOOKUP($B$1,'Multipliers and Adjustments'!$A$70:$I$86,TRUNC(COLUMN(AA$2)/5)+2,FALSE)*SUMIFS('IEA-MethaneAbatement-US'!$M:$M,'IEA-MethaneAbatement-US'!$N:$N,"&lt;"&amp;$B58,'IEA-MethaneAbatement-US'!$N:$N,"&gt;="&amp;$A58,'IEA-MethaneAbatement-US'!$L:$L,$B$1))+(VLOOKUP($C$1,'Multipliers and Adjustments'!$A$70:$I$86,TRUNC(COLUMN(AA$2)/5)+2,FALSE)*SUMIFS('IEA-MethaneAbatement-US'!$M:$M,'IEA-MethaneAbatement-US'!$N:$N,"&lt;"&amp;$B58,'IEA-MethaneAbatement-US'!$N:$N,"&gt;="&amp;$A58,'IEA-MethaneAbatement-US'!$L:$L,$C$1))+(VLOOKUP($D$1,'Multipliers and Adjustments'!$A$70:$I$86,TRUNC(COLUMN(AA$2)/5)+2,FALSE)*SUMIFS('IEA-MethaneAbatement-US'!$M:$M,'IEA-MethaneAbatement-US'!$N:$N,"&lt;"&amp;$B58,'IEA-MethaneAbatement-US'!$N:$N,"&gt;="&amp;$A58,'IEA-MethaneAbatement-US'!$L:$L,$D$1)))*'State Downscaling Multipliers'!$B$7*(1+'EPA to IEA Scaling'!AE$10)</f>
        <v>0</v>
      </c>
      <c r="AB58" s="167">
        <f>((VLOOKUP($B$1,'Multipliers and Adjustments'!$A$70:$I$86,TRUNC(COLUMN(AB$2)/5)+2,FALSE)*SUMIFS('IEA-MethaneAbatement-US'!$M:$M,'IEA-MethaneAbatement-US'!$N:$N,"&lt;"&amp;$B58,'IEA-MethaneAbatement-US'!$N:$N,"&gt;="&amp;$A58,'IEA-MethaneAbatement-US'!$L:$L,$B$1))+(VLOOKUP($C$1,'Multipliers and Adjustments'!$A$70:$I$86,TRUNC(COLUMN(AB$2)/5)+2,FALSE)*SUMIFS('IEA-MethaneAbatement-US'!$M:$M,'IEA-MethaneAbatement-US'!$N:$N,"&lt;"&amp;$B58,'IEA-MethaneAbatement-US'!$N:$N,"&gt;="&amp;$A58,'IEA-MethaneAbatement-US'!$L:$L,$C$1))+(VLOOKUP($D$1,'Multipliers and Adjustments'!$A$70:$I$86,TRUNC(COLUMN(AB$2)/5)+2,FALSE)*SUMIFS('IEA-MethaneAbatement-US'!$M:$M,'IEA-MethaneAbatement-US'!$N:$N,"&lt;"&amp;$B58,'IEA-MethaneAbatement-US'!$N:$N,"&gt;="&amp;$A58,'IEA-MethaneAbatement-US'!$L:$L,$D$1)))*'State Downscaling Multipliers'!$B$7*(1+'EPA to IEA Scaling'!AF$10)</f>
        <v>0</v>
      </c>
      <c r="AC58" s="165">
        <f>((VLOOKUP($B$1,'Multipliers and Adjustments'!$A$70:$I$86,TRUNC(COLUMN(AC$2)/5)+2,FALSE)*SUMIFS('IEA-MethaneAbatement-US'!$M:$M,'IEA-MethaneAbatement-US'!$N:$N,"&lt;"&amp;$B58,'IEA-MethaneAbatement-US'!$N:$N,"&gt;="&amp;$A58,'IEA-MethaneAbatement-US'!$L:$L,$B$1))+(VLOOKUP($C$1,'Multipliers and Adjustments'!$A$70:$I$86,TRUNC(COLUMN(AC$2)/5)+2,FALSE)*SUMIFS('IEA-MethaneAbatement-US'!$M:$M,'IEA-MethaneAbatement-US'!$N:$N,"&lt;"&amp;$B58,'IEA-MethaneAbatement-US'!$N:$N,"&gt;="&amp;$A58,'IEA-MethaneAbatement-US'!$L:$L,$C$1))+(VLOOKUP($D$1,'Multipliers and Adjustments'!$A$70:$I$86,TRUNC(COLUMN(AC$2)/5)+2,FALSE)*SUMIFS('IEA-MethaneAbatement-US'!$M:$M,'IEA-MethaneAbatement-US'!$N:$N,"&lt;"&amp;$B58,'IEA-MethaneAbatement-US'!$N:$N,"&gt;="&amp;$A58,'IEA-MethaneAbatement-US'!$L:$L,$D$1)))*'State Downscaling Multipliers'!$B$7*(1+'EPA to IEA Scaling'!AG$10)</f>
        <v>0</v>
      </c>
      <c r="AD58" s="165">
        <f>((VLOOKUP($B$1,'Multipliers and Adjustments'!$A$70:$I$86,TRUNC(COLUMN(AD$2)/5)+2,FALSE)*SUMIFS('IEA-MethaneAbatement-US'!$M:$M,'IEA-MethaneAbatement-US'!$N:$N,"&lt;"&amp;$B58,'IEA-MethaneAbatement-US'!$N:$N,"&gt;="&amp;$A58,'IEA-MethaneAbatement-US'!$L:$L,$B$1))+(VLOOKUP($C$1,'Multipliers and Adjustments'!$A$70:$I$86,TRUNC(COLUMN(AD$2)/5)+2,FALSE)*SUMIFS('IEA-MethaneAbatement-US'!$M:$M,'IEA-MethaneAbatement-US'!$N:$N,"&lt;"&amp;$B58,'IEA-MethaneAbatement-US'!$N:$N,"&gt;="&amp;$A58,'IEA-MethaneAbatement-US'!$L:$L,$C$1))+(VLOOKUP($D$1,'Multipliers and Adjustments'!$A$70:$I$86,TRUNC(COLUMN(AD$2)/5)+2,FALSE)*SUMIFS('IEA-MethaneAbatement-US'!$M:$M,'IEA-MethaneAbatement-US'!$N:$N,"&lt;"&amp;$B58,'IEA-MethaneAbatement-US'!$N:$N,"&gt;="&amp;$A58,'IEA-MethaneAbatement-US'!$L:$L,$D$1)))*'State Downscaling Multipliers'!$B$7*(1+'EPA to IEA Scaling'!AH$10)</f>
        <v>0</v>
      </c>
      <c r="AE58" s="165">
        <f>((VLOOKUP($B$1,'Multipliers and Adjustments'!$A$70:$I$86,TRUNC(COLUMN(AE$2)/5)+2,FALSE)*SUMIFS('IEA-MethaneAbatement-US'!$M:$M,'IEA-MethaneAbatement-US'!$N:$N,"&lt;"&amp;$B58,'IEA-MethaneAbatement-US'!$N:$N,"&gt;="&amp;$A58,'IEA-MethaneAbatement-US'!$L:$L,$B$1))+(VLOOKUP($C$1,'Multipliers and Adjustments'!$A$70:$I$86,TRUNC(COLUMN(AE$2)/5)+2,FALSE)*SUMIFS('IEA-MethaneAbatement-US'!$M:$M,'IEA-MethaneAbatement-US'!$N:$N,"&lt;"&amp;$B58,'IEA-MethaneAbatement-US'!$N:$N,"&gt;="&amp;$A58,'IEA-MethaneAbatement-US'!$L:$L,$C$1))+(VLOOKUP($D$1,'Multipliers and Adjustments'!$A$70:$I$86,TRUNC(COLUMN(AE$2)/5)+2,FALSE)*SUMIFS('IEA-MethaneAbatement-US'!$M:$M,'IEA-MethaneAbatement-US'!$N:$N,"&lt;"&amp;$B58,'IEA-MethaneAbatement-US'!$N:$N,"&gt;="&amp;$A58,'IEA-MethaneAbatement-US'!$L:$L,$D$1)))*'State Downscaling Multipliers'!$B$7*(1+'EPA to IEA Scaling'!AI$10)</f>
        <v>0</v>
      </c>
      <c r="AF58" s="165">
        <f>((VLOOKUP($B$1,'Multipliers and Adjustments'!$A$70:$I$86,TRUNC(COLUMN(AF$2)/5)+2,FALSE)*SUMIFS('IEA-MethaneAbatement-US'!$M:$M,'IEA-MethaneAbatement-US'!$N:$N,"&lt;"&amp;$B58,'IEA-MethaneAbatement-US'!$N:$N,"&gt;="&amp;$A58,'IEA-MethaneAbatement-US'!$L:$L,$B$1))+(VLOOKUP($C$1,'Multipliers and Adjustments'!$A$70:$I$86,TRUNC(COLUMN(AF$2)/5)+2,FALSE)*SUMIFS('IEA-MethaneAbatement-US'!$M:$M,'IEA-MethaneAbatement-US'!$N:$N,"&lt;"&amp;$B58,'IEA-MethaneAbatement-US'!$N:$N,"&gt;="&amp;$A58,'IEA-MethaneAbatement-US'!$L:$L,$C$1))+(VLOOKUP($D$1,'Multipliers and Adjustments'!$A$70:$I$86,TRUNC(COLUMN(AF$2)/5)+2,FALSE)*SUMIFS('IEA-MethaneAbatement-US'!$M:$M,'IEA-MethaneAbatement-US'!$N:$N,"&lt;"&amp;$B58,'IEA-MethaneAbatement-US'!$N:$N,"&gt;="&amp;$A58,'IEA-MethaneAbatement-US'!$L:$L,$D$1)))*'State Downscaling Multipliers'!$B$7*(1+'EPA to IEA Scaling'!AJ$10)</f>
        <v>0</v>
      </c>
      <c r="AG58" s="167">
        <f>((VLOOKUP($B$1,'Multipliers and Adjustments'!$A$70:$I$86,TRUNC(COLUMN(AG$2)/5)+2,FALSE)*SUMIFS('IEA-MethaneAbatement-US'!$M:$M,'IEA-MethaneAbatement-US'!$N:$N,"&lt;"&amp;$B58,'IEA-MethaneAbatement-US'!$N:$N,"&gt;="&amp;$A58,'IEA-MethaneAbatement-US'!$L:$L,$B$1))+(VLOOKUP($C$1,'Multipliers and Adjustments'!$A$70:$I$86,TRUNC(COLUMN(AG$2)/5)+2,FALSE)*SUMIFS('IEA-MethaneAbatement-US'!$M:$M,'IEA-MethaneAbatement-US'!$N:$N,"&lt;"&amp;$B58,'IEA-MethaneAbatement-US'!$N:$N,"&gt;="&amp;$A58,'IEA-MethaneAbatement-US'!$L:$L,$C$1))+(VLOOKUP($D$1,'Multipliers and Adjustments'!$A$70:$I$86,TRUNC(COLUMN(AG$2)/5)+2,FALSE)*SUMIFS('IEA-MethaneAbatement-US'!$M:$M,'IEA-MethaneAbatement-US'!$N:$N,"&lt;"&amp;$B58,'IEA-MethaneAbatement-US'!$N:$N,"&gt;="&amp;$A58,'IEA-MethaneAbatement-US'!$L:$L,$D$1)))*'State Downscaling Multipliers'!$B$7*(1+'EPA to IEA Scaling'!AK$10)</f>
        <v>0</v>
      </c>
      <c r="AH58" s="165">
        <f>((VLOOKUP($B$1,'Multipliers and Adjustments'!$A$70:$I$86,TRUNC(COLUMN(AH$2)/5)+2,FALSE)*SUMIFS('IEA-MethaneAbatement-US'!$M:$M,'IEA-MethaneAbatement-US'!$N:$N,"&lt;"&amp;$B58,'IEA-MethaneAbatement-US'!$N:$N,"&gt;="&amp;$A58,'IEA-MethaneAbatement-US'!$L:$L,$B$1))+(VLOOKUP($C$1,'Multipliers and Adjustments'!$A$70:$I$86,TRUNC(COLUMN(AH$2)/5)+2,FALSE)*SUMIFS('IEA-MethaneAbatement-US'!$M:$M,'IEA-MethaneAbatement-US'!$N:$N,"&lt;"&amp;$B58,'IEA-MethaneAbatement-US'!$N:$N,"&gt;="&amp;$A58,'IEA-MethaneAbatement-US'!$L:$L,$C$1))+(VLOOKUP($D$1,'Multipliers and Adjustments'!$A$70:$I$86,TRUNC(COLUMN(AH$2)/5)+2,FALSE)*SUMIFS('IEA-MethaneAbatement-US'!$M:$M,'IEA-MethaneAbatement-US'!$N:$N,"&lt;"&amp;$B58,'IEA-MethaneAbatement-US'!$N:$N,"&gt;="&amp;$A58,'IEA-MethaneAbatement-US'!$L:$L,$D$1)))*'State Downscaling Multipliers'!$B$7*(1+'EPA to IEA Scaling'!AL$10)</f>
        <v>0</v>
      </c>
      <c r="AI58" s="165">
        <f>((VLOOKUP($B$1,'Multipliers and Adjustments'!$A$70:$I$86,TRUNC(COLUMN(AI$2)/5)+2,FALSE)*SUMIFS('IEA-MethaneAbatement-US'!$M:$M,'IEA-MethaneAbatement-US'!$N:$N,"&lt;"&amp;$B58,'IEA-MethaneAbatement-US'!$N:$N,"&gt;="&amp;$A58,'IEA-MethaneAbatement-US'!$L:$L,$B$1))+(VLOOKUP($C$1,'Multipliers and Adjustments'!$A$70:$I$86,TRUNC(COLUMN(AI$2)/5)+2,FALSE)*SUMIFS('IEA-MethaneAbatement-US'!$M:$M,'IEA-MethaneAbatement-US'!$N:$N,"&lt;"&amp;$B58,'IEA-MethaneAbatement-US'!$N:$N,"&gt;="&amp;$A58,'IEA-MethaneAbatement-US'!$L:$L,$C$1))+(VLOOKUP($D$1,'Multipliers and Adjustments'!$A$70:$I$86,TRUNC(COLUMN(AI$2)/5)+2,FALSE)*SUMIFS('IEA-MethaneAbatement-US'!$M:$M,'IEA-MethaneAbatement-US'!$N:$N,"&lt;"&amp;$B58,'IEA-MethaneAbatement-US'!$N:$N,"&gt;="&amp;$A58,'IEA-MethaneAbatement-US'!$L:$L,$D$1)))*'State Downscaling Multipliers'!$B$7*(1+'EPA to IEA Scaling'!AM$10)</f>
        <v>0</v>
      </c>
      <c r="AJ58" s="165">
        <f>((VLOOKUP($B$1,'Multipliers and Adjustments'!$A$70:$I$86,TRUNC(COLUMN(AJ$2)/5)+2,FALSE)*SUMIFS('IEA-MethaneAbatement-US'!$M:$M,'IEA-MethaneAbatement-US'!$N:$N,"&lt;"&amp;$B58,'IEA-MethaneAbatement-US'!$N:$N,"&gt;="&amp;$A58,'IEA-MethaneAbatement-US'!$L:$L,$B$1))+(VLOOKUP($C$1,'Multipliers and Adjustments'!$A$70:$I$86,TRUNC(COLUMN(AJ$2)/5)+2,FALSE)*SUMIFS('IEA-MethaneAbatement-US'!$M:$M,'IEA-MethaneAbatement-US'!$N:$N,"&lt;"&amp;$B58,'IEA-MethaneAbatement-US'!$N:$N,"&gt;="&amp;$A58,'IEA-MethaneAbatement-US'!$L:$L,$C$1))+(VLOOKUP($D$1,'Multipliers and Adjustments'!$A$70:$I$86,TRUNC(COLUMN(AJ$2)/5)+2,FALSE)*SUMIFS('IEA-MethaneAbatement-US'!$M:$M,'IEA-MethaneAbatement-US'!$N:$N,"&lt;"&amp;$B58,'IEA-MethaneAbatement-US'!$N:$N,"&gt;="&amp;$A58,'IEA-MethaneAbatement-US'!$L:$L,$D$1)))*'State Downscaling Multipliers'!$B$7*(1+'EPA to IEA Scaling'!AN$10)</f>
        <v>0</v>
      </c>
      <c r="AK58" s="165">
        <f>((VLOOKUP($B$1,'Multipliers and Adjustments'!$A$70:$I$86,TRUNC(COLUMN(AK$2)/5)+2,FALSE)*SUMIFS('IEA-MethaneAbatement-US'!$M:$M,'IEA-MethaneAbatement-US'!$N:$N,"&lt;"&amp;$B58,'IEA-MethaneAbatement-US'!$N:$N,"&gt;="&amp;$A58,'IEA-MethaneAbatement-US'!$L:$L,$B$1))+(VLOOKUP($C$1,'Multipliers and Adjustments'!$A$70:$I$86,TRUNC(COLUMN(AK$2)/5)+2,FALSE)*SUMIFS('IEA-MethaneAbatement-US'!$M:$M,'IEA-MethaneAbatement-US'!$N:$N,"&lt;"&amp;$B58,'IEA-MethaneAbatement-US'!$N:$N,"&gt;="&amp;$A58,'IEA-MethaneAbatement-US'!$L:$L,$C$1))+(VLOOKUP($D$1,'Multipliers and Adjustments'!$A$70:$I$86,TRUNC(COLUMN(AK$2)/5)+2,FALSE)*SUMIFS('IEA-MethaneAbatement-US'!$M:$M,'IEA-MethaneAbatement-US'!$N:$N,"&lt;"&amp;$B58,'IEA-MethaneAbatement-US'!$N:$N,"&gt;="&amp;$A58,'IEA-MethaneAbatement-US'!$L:$L,$D$1)))*'State Downscaling Multipliers'!$B$7*(1+'EPA to IEA Scaling'!AO$10)</f>
        <v>0</v>
      </c>
      <c r="AL58" s="167">
        <f>((VLOOKUP($B$1,'Multipliers and Adjustments'!$A$70:$I$86,TRUNC(COLUMN(AL$2)/5)+2,FALSE)*SUMIFS('IEA-MethaneAbatement-US'!$M:$M,'IEA-MethaneAbatement-US'!$N:$N,"&lt;"&amp;$B58,'IEA-MethaneAbatement-US'!$N:$N,"&gt;="&amp;$A58,'IEA-MethaneAbatement-US'!$L:$L,$B$1))+(VLOOKUP($C$1,'Multipliers and Adjustments'!$A$70:$I$86,TRUNC(COLUMN(AL$2)/5)+2,FALSE)*SUMIFS('IEA-MethaneAbatement-US'!$M:$M,'IEA-MethaneAbatement-US'!$N:$N,"&lt;"&amp;$B58,'IEA-MethaneAbatement-US'!$N:$N,"&gt;="&amp;$A58,'IEA-MethaneAbatement-US'!$L:$L,$C$1))+(VLOOKUP($D$1,'Multipliers and Adjustments'!$A$70:$I$86,TRUNC(COLUMN(AL$2)/5)+2,FALSE)*SUMIFS('IEA-MethaneAbatement-US'!$M:$M,'IEA-MethaneAbatement-US'!$N:$N,"&lt;"&amp;$B58,'IEA-MethaneAbatement-US'!$N:$N,"&gt;="&amp;$A58,'IEA-MethaneAbatement-US'!$L:$L,$D$1)))*'State Downscaling Multipliers'!$B$7*(1+'EPA to IEA Scaling'!AP$10)</f>
        <v>0</v>
      </c>
    </row>
    <row r="59" spans="1:38" ht="15.75" customHeight="1" x14ac:dyDescent="0.25">
      <c r="A59" s="49">
        <f t="shared" si="3"/>
        <v>800</v>
      </c>
      <c r="B59" s="49">
        <f t="shared" si="5"/>
        <v>850</v>
      </c>
      <c r="C59" s="165">
        <f>((VLOOKUP($B$1,'Multipliers and Adjustments'!$A$70:$I$86,TRUNC(COLUMN(C$2)/5)+2,FALSE)*SUMIFS('IEA-MethaneAbatement-US'!$M:$M,'IEA-MethaneAbatement-US'!$N:$N,"&lt;"&amp;$B59,'IEA-MethaneAbatement-US'!$N:$N,"&gt;="&amp;$A59,'IEA-MethaneAbatement-US'!$L:$L,$B$1))+(VLOOKUP($C$1,'Multipliers and Adjustments'!$A$70:$I$86,TRUNC(COLUMN(C$2)/5)+2,FALSE)*SUMIFS('IEA-MethaneAbatement-US'!$M:$M,'IEA-MethaneAbatement-US'!$N:$N,"&lt;"&amp;$B59,'IEA-MethaneAbatement-US'!$N:$N,"&gt;="&amp;$A59,'IEA-MethaneAbatement-US'!$L:$L,$C$1))+(VLOOKUP($D$1,'Multipliers and Adjustments'!$A$70:$I$86,TRUNC(COLUMN(C$2)/5)+2,FALSE)*SUMIFS('IEA-MethaneAbatement-US'!$M:$M,'IEA-MethaneAbatement-US'!$N:$N,"&lt;"&amp;$B59,'IEA-MethaneAbatement-US'!$N:$N,"&gt;="&amp;$A59,'IEA-MethaneAbatement-US'!$L:$L,$D$1)))*'State Downscaling Multipliers'!$B$7*(1+'EPA to IEA Scaling'!G$10)</f>
        <v>0</v>
      </c>
      <c r="D59" s="165">
        <f>((VLOOKUP($B$1,'Multipliers and Adjustments'!$A$70:$I$86,TRUNC(COLUMN(D$2)/5)+2,FALSE)*SUMIFS('IEA-MethaneAbatement-US'!$M:$M,'IEA-MethaneAbatement-US'!$N:$N,"&lt;"&amp;$B59,'IEA-MethaneAbatement-US'!$N:$N,"&gt;="&amp;$A59,'IEA-MethaneAbatement-US'!$L:$L,$B$1))+(VLOOKUP($C$1,'Multipliers and Adjustments'!$A$70:$I$86,TRUNC(COLUMN(D$2)/5)+2,FALSE)*SUMIFS('IEA-MethaneAbatement-US'!$M:$M,'IEA-MethaneAbatement-US'!$N:$N,"&lt;"&amp;$B59,'IEA-MethaneAbatement-US'!$N:$N,"&gt;="&amp;$A59,'IEA-MethaneAbatement-US'!$L:$L,$C$1))+(VLOOKUP($D$1,'Multipliers and Adjustments'!$A$70:$I$86,TRUNC(COLUMN(D$2)/5)+2,FALSE)*SUMIFS('IEA-MethaneAbatement-US'!$M:$M,'IEA-MethaneAbatement-US'!$N:$N,"&lt;"&amp;$B59,'IEA-MethaneAbatement-US'!$N:$N,"&gt;="&amp;$A59,'IEA-MethaneAbatement-US'!$L:$L,$D$1)))*'State Downscaling Multipliers'!$B$7*(1+'EPA to IEA Scaling'!H$10)</f>
        <v>0</v>
      </c>
      <c r="E59" s="165">
        <f>((VLOOKUP($B$1,'Multipliers and Adjustments'!$A$70:$I$86,TRUNC(COLUMN(E$2)/5)+2,FALSE)*SUMIFS('IEA-MethaneAbatement-US'!$M:$M,'IEA-MethaneAbatement-US'!$N:$N,"&lt;"&amp;$B59,'IEA-MethaneAbatement-US'!$N:$N,"&gt;="&amp;$A59,'IEA-MethaneAbatement-US'!$L:$L,$B$1))+(VLOOKUP($C$1,'Multipliers and Adjustments'!$A$70:$I$86,TRUNC(COLUMN(E$2)/5)+2,FALSE)*SUMIFS('IEA-MethaneAbatement-US'!$M:$M,'IEA-MethaneAbatement-US'!$N:$N,"&lt;"&amp;$B59,'IEA-MethaneAbatement-US'!$N:$N,"&gt;="&amp;$A59,'IEA-MethaneAbatement-US'!$L:$L,$C$1))+(VLOOKUP($D$1,'Multipliers and Adjustments'!$A$70:$I$86,TRUNC(COLUMN(E$2)/5)+2,FALSE)*SUMIFS('IEA-MethaneAbatement-US'!$M:$M,'IEA-MethaneAbatement-US'!$N:$N,"&lt;"&amp;$B59,'IEA-MethaneAbatement-US'!$N:$N,"&gt;="&amp;$A59,'IEA-MethaneAbatement-US'!$L:$L,$D$1)))*'State Downscaling Multipliers'!$B$7*(1+'EPA to IEA Scaling'!I$10)</f>
        <v>0</v>
      </c>
      <c r="F59" s="165">
        <f>((VLOOKUP($B$1,'Multipliers and Adjustments'!$A$70:$I$86,TRUNC(COLUMN(F$2)/5)+2,FALSE)*SUMIFS('IEA-MethaneAbatement-US'!$M:$M,'IEA-MethaneAbatement-US'!$N:$N,"&lt;"&amp;$B59,'IEA-MethaneAbatement-US'!$N:$N,"&gt;="&amp;$A59,'IEA-MethaneAbatement-US'!$L:$L,$B$1))+(VLOOKUP($C$1,'Multipliers and Adjustments'!$A$70:$I$86,TRUNC(COLUMN(F$2)/5)+2,FALSE)*SUMIFS('IEA-MethaneAbatement-US'!$M:$M,'IEA-MethaneAbatement-US'!$N:$N,"&lt;"&amp;$B59,'IEA-MethaneAbatement-US'!$N:$N,"&gt;="&amp;$A59,'IEA-MethaneAbatement-US'!$L:$L,$C$1))+(VLOOKUP($D$1,'Multipliers and Adjustments'!$A$70:$I$86,TRUNC(COLUMN(F$2)/5)+2,FALSE)*SUMIFS('IEA-MethaneAbatement-US'!$M:$M,'IEA-MethaneAbatement-US'!$N:$N,"&lt;"&amp;$B59,'IEA-MethaneAbatement-US'!$N:$N,"&gt;="&amp;$A59,'IEA-MethaneAbatement-US'!$L:$L,$D$1)))*'State Downscaling Multipliers'!$B$7*(1+'EPA to IEA Scaling'!J$10)</f>
        <v>0</v>
      </c>
      <c r="G59" s="166">
        <f>((VLOOKUP($B$1,'Multipliers and Adjustments'!$A$70:$I$86,TRUNC(COLUMN(G$2)/5)+2,FALSE)*SUMIFS('IEA-MethaneAbatement-US'!$M:$M,'IEA-MethaneAbatement-US'!$N:$N,"&lt;"&amp;$B59,'IEA-MethaneAbatement-US'!$N:$N,"&gt;="&amp;$A59,'IEA-MethaneAbatement-US'!$L:$L,$B$1))+(VLOOKUP($C$1,'Multipliers and Adjustments'!$A$70:$I$86,TRUNC(COLUMN(G$2)/5)+2,FALSE)*SUMIFS('IEA-MethaneAbatement-US'!$M:$M,'IEA-MethaneAbatement-US'!$N:$N,"&lt;"&amp;$B59,'IEA-MethaneAbatement-US'!$N:$N,"&gt;="&amp;$A59,'IEA-MethaneAbatement-US'!$L:$L,$C$1))+(VLOOKUP($D$1,'Multipliers and Adjustments'!$A$70:$I$86,TRUNC(COLUMN(G$2)/5)+2,FALSE)*SUMIFS('IEA-MethaneAbatement-US'!$M:$M,'IEA-MethaneAbatement-US'!$N:$N,"&lt;"&amp;$B59,'IEA-MethaneAbatement-US'!$N:$N,"&gt;="&amp;$A59,'IEA-MethaneAbatement-US'!$L:$L,$D$1)))*'State Downscaling Multipliers'!$B$7*(1+'EPA to IEA Scaling'!K$10)</f>
        <v>0</v>
      </c>
      <c r="H59" s="167">
        <f>((VLOOKUP($B$1,'Multipliers and Adjustments'!$A$70:$I$86,TRUNC(COLUMN(H$2)/5)+2,FALSE)*SUMIFS('IEA-MethaneAbatement-US'!$M:$M,'IEA-MethaneAbatement-US'!$N:$N,"&lt;"&amp;$B59,'IEA-MethaneAbatement-US'!$N:$N,"&gt;="&amp;$A59,'IEA-MethaneAbatement-US'!$L:$L,$B$1))+(VLOOKUP($C$1,'Multipliers and Adjustments'!$A$70:$I$86,TRUNC(COLUMN(H$2)/5)+2,FALSE)*SUMIFS('IEA-MethaneAbatement-US'!$M:$M,'IEA-MethaneAbatement-US'!$N:$N,"&lt;"&amp;$B59,'IEA-MethaneAbatement-US'!$N:$N,"&gt;="&amp;$A59,'IEA-MethaneAbatement-US'!$L:$L,$C$1))+(VLOOKUP($D$1,'Multipliers and Adjustments'!$A$70:$I$86,TRUNC(COLUMN(H$2)/5)+2,FALSE)*SUMIFS('IEA-MethaneAbatement-US'!$M:$M,'IEA-MethaneAbatement-US'!$N:$N,"&lt;"&amp;$B59,'IEA-MethaneAbatement-US'!$N:$N,"&gt;="&amp;$A59,'IEA-MethaneAbatement-US'!$L:$L,$D$1)))*'State Downscaling Multipliers'!$B$7*(1+'EPA to IEA Scaling'!L$10)</f>
        <v>0</v>
      </c>
      <c r="I59" s="165">
        <f>((VLOOKUP($B$1,'Multipliers and Adjustments'!$A$70:$I$86,TRUNC(COLUMN(I$2)/5)+2,FALSE)*SUMIFS('IEA-MethaneAbatement-US'!$M:$M,'IEA-MethaneAbatement-US'!$N:$N,"&lt;"&amp;$B59,'IEA-MethaneAbatement-US'!$N:$N,"&gt;="&amp;$A59,'IEA-MethaneAbatement-US'!$L:$L,$B$1))+(VLOOKUP($C$1,'Multipliers and Adjustments'!$A$70:$I$86,TRUNC(COLUMN(I$2)/5)+2,FALSE)*SUMIFS('IEA-MethaneAbatement-US'!$M:$M,'IEA-MethaneAbatement-US'!$N:$N,"&lt;"&amp;$B59,'IEA-MethaneAbatement-US'!$N:$N,"&gt;="&amp;$A59,'IEA-MethaneAbatement-US'!$L:$L,$C$1))+(VLOOKUP($D$1,'Multipliers and Adjustments'!$A$70:$I$86,TRUNC(COLUMN(I$2)/5)+2,FALSE)*SUMIFS('IEA-MethaneAbatement-US'!$M:$M,'IEA-MethaneAbatement-US'!$N:$N,"&lt;"&amp;$B59,'IEA-MethaneAbatement-US'!$N:$N,"&gt;="&amp;$A59,'IEA-MethaneAbatement-US'!$L:$L,$D$1)))*'State Downscaling Multipliers'!$B$7*(1+'EPA to IEA Scaling'!M$10)</f>
        <v>0</v>
      </c>
      <c r="J59" s="165">
        <f>((VLOOKUP($B$1,'Multipliers and Adjustments'!$A$70:$I$86,TRUNC(COLUMN(J$2)/5)+2,FALSE)*SUMIFS('IEA-MethaneAbatement-US'!$M:$M,'IEA-MethaneAbatement-US'!$N:$N,"&lt;"&amp;$B59,'IEA-MethaneAbatement-US'!$N:$N,"&gt;="&amp;$A59,'IEA-MethaneAbatement-US'!$L:$L,$B$1))+(VLOOKUP($C$1,'Multipliers and Adjustments'!$A$70:$I$86,TRUNC(COLUMN(J$2)/5)+2,FALSE)*SUMIFS('IEA-MethaneAbatement-US'!$M:$M,'IEA-MethaneAbatement-US'!$N:$N,"&lt;"&amp;$B59,'IEA-MethaneAbatement-US'!$N:$N,"&gt;="&amp;$A59,'IEA-MethaneAbatement-US'!$L:$L,$C$1))+(VLOOKUP($D$1,'Multipliers and Adjustments'!$A$70:$I$86,TRUNC(COLUMN(J$2)/5)+2,FALSE)*SUMIFS('IEA-MethaneAbatement-US'!$M:$M,'IEA-MethaneAbatement-US'!$N:$N,"&lt;"&amp;$B59,'IEA-MethaneAbatement-US'!$N:$N,"&gt;="&amp;$A59,'IEA-MethaneAbatement-US'!$L:$L,$D$1)))*'State Downscaling Multipliers'!$B$7*(1+'EPA to IEA Scaling'!N$10)</f>
        <v>0</v>
      </c>
      <c r="K59" s="165">
        <f>((VLOOKUP($B$1,'Multipliers and Adjustments'!$A$70:$I$86,TRUNC(COLUMN(K$2)/5)+2,FALSE)*SUMIFS('IEA-MethaneAbatement-US'!$M:$M,'IEA-MethaneAbatement-US'!$N:$N,"&lt;"&amp;$B59,'IEA-MethaneAbatement-US'!$N:$N,"&gt;="&amp;$A59,'IEA-MethaneAbatement-US'!$L:$L,$B$1))+(VLOOKUP($C$1,'Multipliers and Adjustments'!$A$70:$I$86,TRUNC(COLUMN(K$2)/5)+2,FALSE)*SUMIFS('IEA-MethaneAbatement-US'!$M:$M,'IEA-MethaneAbatement-US'!$N:$N,"&lt;"&amp;$B59,'IEA-MethaneAbatement-US'!$N:$N,"&gt;="&amp;$A59,'IEA-MethaneAbatement-US'!$L:$L,$C$1))+(VLOOKUP($D$1,'Multipliers and Adjustments'!$A$70:$I$86,TRUNC(COLUMN(K$2)/5)+2,FALSE)*SUMIFS('IEA-MethaneAbatement-US'!$M:$M,'IEA-MethaneAbatement-US'!$N:$N,"&lt;"&amp;$B59,'IEA-MethaneAbatement-US'!$N:$N,"&gt;="&amp;$A59,'IEA-MethaneAbatement-US'!$L:$L,$D$1)))*'State Downscaling Multipliers'!$B$7*(1+'EPA to IEA Scaling'!O$10)</f>
        <v>0</v>
      </c>
      <c r="L59" s="165">
        <f>((VLOOKUP($B$1,'Multipliers and Adjustments'!$A$70:$I$86,TRUNC(COLUMN(L$2)/5)+2,FALSE)*SUMIFS('IEA-MethaneAbatement-US'!$M:$M,'IEA-MethaneAbatement-US'!$N:$N,"&lt;"&amp;$B59,'IEA-MethaneAbatement-US'!$N:$N,"&gt;="&amp;$A59,'IEA-MethaneAbatement-US'!$L:$L,$B$1))+(VLOOKUP($C$1,'Multipliers and Adjustments'!$A$70:$I$86,TRUNC(COLUMN(L$2)/5)+2,FALSE)*SUMIFS('IEA-MethaneAbatement-US'!$M:$M,'IEA-MethaneAbatement-US'!$N:$N,"&lt;"&amp;$B59,'IEA-MethaneAbatement-US'!$N:$N,"&gt;="&amp;$A59,'IEA-MethaneAbatement-US'!$L:$L,$C$1))+(VLOOKUP($D$1,'Multipliers and Adjustments'!$A$70:$I$86,TRUNC(COLUMN(L$2)/5)+2,FALSE)*SUMIFS('IEA-MethaneAbatement-US'!$M:$M,'IEA-MethaneAbatement-US'!$N:$N,"&lt;"&amp;$B59,'IEA-MethaneAbatement-US'!$N:$N,"&gt;="&amp;$A59,'IEA-MethaneAbatement-US'!$L:$L,$D$1)))*'State Downscaling Multipliers'!$B$7*(1+'EPA to IEA Scaling'!P$10)</f>
        <v>0</v>
      </c>
      <c r="M59" s="167">
        <f>((VLOOKUP($B$1,'Multipliers and Adjustments'!$A$70:$I$86,TRUNC(COLUMN(M$2)/5)+2,FALSE)*SUMIFS('IEA-MethaneAbatement-US'!$M:$M,'IEA-MethaneAbatement-US'!$N:$N,"&lt;"&amp;$B59,'IEA-MethaneAbatement-US'!$N:$N,"&gt;="&amp;$A59,'IEA-MethaneAbatement-US'!$L:$L,$B$1))+(VLOOKUP($C$1,'Multipliers and Adjustments'!$A$70:$I$86,TRUNC(COLUMN(M$2)/5)+2,FALSE)*SUMIFS('IEA-MethaneAbatement-US'!$M:$M,'IEA-MethaneAbatement-US'!$N:$N,"&lt;"&amp;$B59,'IEA-MethaneAbatement-US'!$N:$N,"&gt;="&amp;$A59,'IEA-MethaneAbatement-US'!$L:$L,$C$1))+(VLOOKUP($D$1,'Multipliers and Adjustments'!$A$70:$I$86,TRUNC(COLUMN(M$2)/5)+2,FALSE)*SUMIFS('IEA-MethaneAbatement-US'!$M:$M,'IEA-MethaneAbatement-US'!$N:$N,"&lt;"&amp;$B59,'IEA-MethaneAbatement-US'!$N:$N,"&gt;="&amp;$A59,'IEA-MethaneAbatement-US'!$L:$L,$D$1)))*'State Downscaling Multipliers'!$B$7*(1+'EPA to IEA Scaling'!Q$10)</f>
        <v>0</v>
      </c>
      <c r="N59" s="165">
        <f>((VLOOKUP($B$1,'Multipliers and Adjustments'!$A$70:$I$86,TRUNC(COLUMN(N$2)/5)+2,FALSE)*SUMIFS('IEA-MethaneAbatement-US'!$M:$M,'IEA-MethaneAbatement-US'!$N:$N,"&lt;"&amp;$B59,'IEA-MethaneAbatement-US'!$N:$N,"&gt;="&amp;$A59,'IEA-MethaneAbatement-US'!$L:$L,$B$1))+(VLOOKUP($C$1,'Multipliers and Adjustments'!$A$70:$I$86,TRUNC(COLUMN(N$2)/5)+2,FALSE)*SUMIFS('IEA-MethaneAbatement-US'!$M:$M,'IEA-MethaneAbatement-US'!$N:$N,"&lt;"&amp;$B59,'IEA-MethaneAbatement-US'!$N:$N,"&gt;="&amp;$A59,'IEA-MethaneAbatement-US'!$L:$L,$C$1))+(VLOOKUP($D$1,'Multipliers and Adjustments'!$A$70:$I$86,TRUNC(COLUMN(N$2)/5)+2,FALSE)*SUMIFS('IEA-MethaneAbatement-US'!$M:$M,'IEA-MethaneAbatement-US'!$N:$N,"&lt;"&amp;$B59,'IEA-MethaneAbatement-US'!$N:$N,"&gt;="&amp;$A59,'IEA-MethaneAbatement-US'!$L:$L,$D$1)))*'State Downscaling Multipliers'!$B$7*(1+'EPA to IEA Scaling'!R$10)</f>
        <v>0</v>
      </c>
      <c r="O59" s="165">
        <f>((VLOOKUP($B$1,'Multipliers and Adjustments'!$A$70:$I$86,TRUNC(COLUMN(O$2)/5)+2,FALSE)*SUMIFS('IEA-MethaneAbatement-US'!$M:$M,'IEA-MethaneAbatement-US'!$N:$N,"&lt;"&amp;$B59,'IEA-MethaneAbatement-US'!$N:$N,"&gt;="&amp;$A59,'IEA-MethaneAbatement-US'!$L:$L,$B$1))+(VLOOKUP($C$1,'Multipliers and Adjustments'!$A$70:$I$86,TRUNC(COLUMN(O$2)/5)+2,FALSE)*SUMIFS('IEA-MethaneAbatement-US'!$M:$M,'IEA-MethaneAbatement-US'!$N:$N,"&lt;"&amp;$B59,'IEA-MethaneAbatement-US'!$N:$N,"&gt;="&amp;$A59,'IEA-MethaneAbatement-US'!$L:$L,$C$1))+(VLOOKUP($D$1,'Multipliers and Adjustments'!$A$70:$I$86,TRUNC(COLUMN(O$2)/5)+2,FALSE)*SUMIFS('IEA-MethaneAbatement-US'!$M:$M,'IEA-MethaneAbatement-US'!$N:$N,"&lt;"&amp;$B59,'IEA-MethaneAbatement-US'!$N:$N,"&gt;="&amp;$A59,'IEA-MethaneAbatement-US'!$L:$L,$D$1)))*'State Downscaling Multipliers'!$B$7*(1+'EPA to IEA Scaling'!S$10)</f>
        <v>0</v>
      </c>
      <c r="P59" s="165">
        <f>((VLOOKUP($B$1,'Multipliers and Adjustments'!$A$70:$I$86,TRUNC(COLUMN(P$2)/5)+2,FALSE)*SUMIFS('IEA-MethaneAbatement-US'!$M:$M,'IEA-MethaneAbatement-US'!$N:$N,"&lt;"&amp;$B59,'IEA-MethaneAbatement-US'!$N:$N,"&gt;="&amp;$A59,'IEA-MethaneAbatement-US'!$L:$L,$B$1))+(VLOOKUP($C$1,'Multipliers and Adjustments'!$A$70:$I$86,TRUNC(COLUMN(P$2)/5)+2,FALSE)*SUMIFS('IEA-MethaneAbatement-US'!$M:$M,'IEA-MethaneAbatement-US'!$N:$N,"&lt;"&amp;$B59,'IEA-MethaneAbatement-US'!$N:$N,"&gt;="&amp;$A59,'IEA-MethaneAbatement-US'!$L:$L,$C$1))+(VLOOKUP($D$1,'Multipliers and Adjustments'!$A$70:$I$86,TRUNC(COLUMN(P$2)/5)+2,FALSE)*SUMIFS('IEA-MethaneAbatement-US'!$M:$M,'IEA-MethaneAbatement-US'!$N:$N,"&lt;"&amp;$B59,'IEA-MethaneAbatement-US'!$N:$N,"&gt;="&amp;$A59,'IEA-MethaneAbatement-US'!$L:$L,$D$1)))*'State Downscaling Multipliers'!$B$7*(1+'EPA to IEA Scaling'!T$10)</f>
        <v>0</v>
      </c>
      <c r="Q59" s="165">
        <f>((VLOOKUP($B$1,'Multipliers and Adjustments'!$A$70:$I$86,TRUNC(COLUMN(Q$2)/5)+2,FALSE)*SUMIFS('IEA-MethaneAbatement-US'!$M:$M,'IEA-MethaneAbatement-US'!$N:$N,"&lt;"&amp;$B59,'IEA-MethaneAbatement-US'!$N:$N,"&gt;="&amp;$A59,'IEA-MethaneAbatement-US'!$L:$L,$B$1))+(VLOOKUP($C$1,'Multipliers and Adjustments'!$A$70:$I$86,TRUNC(COLUMN(Q$2)/5)+2,FALSE)*SUMIFS('IEA-MethaneAbatement-US'!$M:$M,'IEA-MethaneAbatement-US'!$N:$N,"&lt;"&amp;$B59,'IEA-MethaneAbatement-US'!$N:$N,"&gt;="&amp;$A59,'IEA-MethaneAbatement-US'!$L:$L,$C$1))+(VLOOKUP($D$1,'Multipliers and Adjustments'!$A$70:$I$86,TRUNC(COLUMN(Q$2)/5)+2,FALSE)*SUMIFS('IEA-MethaneAbatement-US'!$M:$M,'IEA-MethaneAbatement-US'!$N:$N,"&lt;"&amp;$B59,'IEA-MethaneAbatement-US'!$N:$N,"&gt;="&amp;$A59,'IEA-MethaneAbatement-US'!$L:$L,$D$1)))*'State Downscaling Multipliers'!$B$7*(1+'EPA to IEA Scaling'!U$10)</f>
        <v>0</v>
      </c>
      <c r="R59" s="167">
        <f>((VLOOKUP($B$1,'Multipliers and Adjustments'!$A$70:$I$86,TRUNC(COLUMN(R$2)/5)+2,FALSE)*SUMIFS('IEA-MethaneAbatement-US'!$M:$M,'IEA-MethaneAbatement-US'!$N:$N,"&lt;"&amp;$B59,'IEA-MethaneAbatement-US'!$N:$N,"&gt;="&amp;$A59,'IEA-MethaneAbatement-US'!$L:$L,$B$1))+(VLOOKUP($C$1,'Multipliers and Adjustments'!$A$70:$I$86,TRUNC(COLUMN(R$2)/5)+2,FALSE)*SUMIFS('IEA-MethaneAbatement-US'!$M:$M,'IEA-MethaneAbatement-US'!$N:$N,"&lt;"&amp;$B59,'IEA-MethaneAbatement-US'!$N:$N,"&gt;="&amp;$A59,'IEA-MethaneAbatement-US'!$L:$L,$C$1))+(VLOOKUP($D$1,'Multipliers and Adjustments'!$A$70:$I$86,TRUNC(COLUMN(R$2)/5)+2,FALSE)*SUMIFS('IEA-MethaneAbatement-US'!$M:$M,'IEA-MethaneAbatement-US'!$N:$N,"&lt;"&amp;$B59,'IEA-MethaneAbatement-US'!$N:$N,"&gt;="&amp;$A59,'IEA-MethaneAbatement-US'!$L:$L,$D$1)))*'State Downscaling Multipliers'!$B$7*(1+'EPA to IEA Scaling'!V$10)</f>
        <v>0</v>
      </c>
      <c r="S59" s="165">
        <f>((VLOOKUP($B$1,'Multipliers and Adjustments'!$A$70:$I$86,TRUNC(COLUMN(S$2)/5)+2,FALSE)*SUMIFS('IEA-MethaneAbatement-US'!$M:$M,'IEA-MethaneAbatement-US'!$N:$N,"&lt;"&amp;$B59,'IEA-MethaneAbatement-US'!$N:$N,"&gt;="&amp;$A59,'IEA-MethaneAbatement-US'!$L:$L,$B$1))+(VLOOKUP($C$1,'Multipliers and Adjustments'!$A$70:$I$86,TRUNC(COLUMN(S$2)/5)+2,FALSE)*SUMIFS('IEA-MethaneAbatement-US'!$M:$M,'IEA-MethaneAbatement-US'!$N:$N,"&lt;"&amp;$B59,'IEA-MethaneAbatement-US'!$N:$N,"&gt;="&amp;$A59,'IEA-MethaneAbatement-US'!$L:$L,$C$1))+(VLOOKUP($D$1,'Multipliers and Adjustments'!$A$70:$I$86,TRUNC(COLUMN(S$2)/5)+2,FALSE)*SUMIFS('IEA-MethaneAbatement-US'!$M:$M,'IEA-MethaneAbatement-US'!$N:$N,"&lt;"&amp;$B59,'IEA-MethaneAbatement-US'!$N:$N,"&gt;="&amp;$A59,'IEA-MethaneAbatement-US'!$L:$L,$D$1)))*'State Downscaling Multipliers'!$B$7*(1+'EPA to IEA Scaling'!W$10)</f>
        <v>0</v>
      </c>
      <c r="T59" s="165">
        <f>((VLOOKUP($B$1,'Multipliers and Adjustments'!$A$70:$I$86,TRUNC(COLUMN(T$2)/5)+2,FALSE)*SUMIFS('IEA-MethaneAbatement-US'!$M:$M,'IEA-MethaneAbatement-US'!$N:$N,"&lt;"&amp;$B59,'IEA-MethaneAbatement-US'!$N:$N,"&gt;="&amp;$A59,'IEA-MethaneAbatement-US'!$L:$L,$B$1))+(VLOOKUP($C$1,'Multipliers and Adjustments'!$A$70:$I$86,TRUNC(COLUMN(T$2)/5)+2,FALSE)*SUMIFS('IEA-MethaneAbatement-US'!$M:$M,'IEA-MethaneAbatement-US'!$N:$N,"&lt;"&amp;$B59,'IEA-MethaneAbatement-US'!$N:$N,"&gt;="&amp;$A59,'IEA-MethaneAbatement-US'!$L:$L,$C$1))+(VLOOKUP($D$1,'Multipliers and Adjustments'!$A$70:$I$86,TRUNC(COLUMN(T$2)/5)+2,FALSE)*SUMIFS('IEA-MethaneAbatement-US'!$M:$M,'IEA-MethaneAbatement-US'!$N:$N,"&lt;"&amp;$B59,'IEA-MethaneAbatement-US'!$N:$N,"&gt;="&amp;$A59,'IEA-MethaneAbatement-US'!$L:$L,$D$1)))*'State Downscaling Multipliers'!$B$7*(1+'EPA to IEA Scaling'!X$10)</f>
        <v>0</v>
      </c>
      <c r="U59" s="165">
        <f>((VLOOKUP($B$1,'Multipliers and Adjustments'!$A$70:$I$86,TRUNC(COLUMN(U$2)/5)+2,FALSE)*SUMIFS('IEA-MethaneAbatement-US'!$M:$M,'IEA-MethaneAbatement-US'!$N:$N,"&lt;"&amp;$B59,'IEA-MethaneAbatement-US'!$N:$N,"&gt;="&amp;$A59,'IEA-MethaneAbatement-US'!$L:$L,$B$1))+(VLOOKUP($C$1,'Multipliers and Adjustments'!$A$70:$I$86,TRUNC(COLUMN(U$2)/5)+2,FALSE)*SUMIFS('IEA-MethaneAbatement-US'!$M:$M,'IEA-MethaneAbatement-US'!$N:$N,"&lt;"&amp;$B59,'IEA-MethaneAbatement-US'!$N:$N,"&gt;="&amp;$A59,'IEA-MethaneAbatement-US'!$L:$L,$C$1))+(VLOOKUP($D$1,'Multipliers and Adjustments'!$A$70:$I$86,TRUNC(COLUMN(U$2)/5)+2,FALSE)*SUMIFS('IEA-MethaneAbatement-US'!$M:$M,'IEA-MethaneAbatement-US'!$N:$N,"&lt;"&amp;$B59,'IEA-MethaneAbatement-US'!$N:$N,"&gt;="&amp;$A59,'IEA-MethaneAbatement-US'!$L:$L,$D$1)))*'State Downscaling Multipliers'!$B$7*(1+'EPA to IEA Scaling'!Y$10)</f>
        <v>0</v>
      </c>
      <c r="V59" s="165">
        <f>((VLOOKUP($B$1,'Multipliers and Adjustments'!$A$70:$I$86,TRUNC(COLUMN(V$2)/5)+2,FALSE)*SUMIFS('IEA-MethaneAbatement-US'!$M:$M,'IEA-MethaneAbatement-US'!$N:$N,"&lt;"&amp;$B59,'IEA-MethaneAbatement-US'!$N:$N,"&gt;="&amp;$A59,'IEA-MethaneAbatement-US'!$L:$L,$B$1))+(VLOOKUP($C$1,'Multipliers and Adjustments'!$A$70:$I$86,TRUNC(COLUMN(V$2)/5)+2,FALSE)*SUMIFS('IEA-MethaneAbatement-US'!$M:$M,'IEA-MethaneAbatement-US'!$N:$N,"&lt;"&amp;$B59,'IEA-MethaneAbatement-US'!$N:$N,"&gt;="&amp;$A59,'IEA-MethaneAbatement-US'!$L:$L,$C$1))+(VLOOKUP($D$1,'Multipliers and Adjustments'!$A$70:$I$86,TRUNC(COLUMN(V$2)/5)+2,FALSE)*SUMIFS('IEA-MethaneAbatement-US'!$M:$M,'IEA-MethaneAbatement-US'!$N:$N,"&lt;"&amp;$B59,'IEA-MethaneAbatement-US'!$N:$N,"&gt;="&amp;$A59,'IEA-MethaneAbatement-US'!$L:$L,$D$1)))*'State Downscaling Multipliers'!$B$7*(1+'EPA to IEA Scaling'!Z$10)</f>
        <v>0</v>
      </c>
      <c r="W59" s="167">
        <f>((VLOOKUP($B$1,'Multipliers and Adjustments'!$A$70:$I$86,TRUNC(COLUMN(W$2)/5)+2,FALSE)*SUMIFS('IEA-MethaneAbatement-US'!$M:$M,'IEA-MethaneAbatement-US'!$N:$N,"&lt;"&amp;$B59,'IEA-MethaneAbatement-US'!$N:$N,"&gt;="&amp;$A59,'IEA-MethaneAbatement-US'!$L:$L,$B$1))+(VLOOKUP($C$1,'Multipliers and Adjustments'!$A$70:$I$86,TRUNC(COLUMN(W$2)/5)+2,FALSE)*SUMIFS('IEA-MethaneAbatement-US'!$M:$M,'IEA-MethaneAbatement-US'!$N:$N,"&lt;"&amp;$B59,'IEA-MethaneAbatement-US'!$N:$N,"&gt;="&amp;$A59,'IEA-MethaneAbatement-US'!$L:$L,$C$1))+(VLOOKUP($D$1,'Multipliers and Adjustments'!$A$70:$I$86,TRUNC(COLUMN(W$2)/5)+2,FALSE)*SUMIFS('IEA-MethaneAbatement-US'!$M:$M,'IEA-MethaneAbatement-US'!$N:$N,"&lt;"&amp;$B59,'IEA-MethaneAbatement-US'!$N:$N,"&gt;="&amp;$A59,'IEA-MethaneAbatement-US'!$L:$L,$D$1)))*'State Downscaling Multipliers'!$B$7*(1+'EPA to IEA Scaling'!AA$10)</f>
        <v>0</v>
      </c>
      <c r="X59" s="165">
        <f>((VLOOKUP($B$1,'Multipliers and Adjustments'!$A$70:$I$86,TRUNC(COLUMN(X$2)/5)+2,FALSE)*SUMIFS('IEA-MethaneAbatement-US'!$M:$M,'IEA-MethaneAbatement-US'!$N:$N,"&lt;"&amp;$B59,'IEA-MethaneAbatement-US'!$N:$N,"&gt;="&amp;$A59,'IEA-MethaneAbatement-US'!$L:$L,$B$1))+(VLOOKUP($C$1,'Multipliers and Adjustments'!$A$70:$I$86,TRUNC(COLUMN(X$2)/5)+2,FALSE)*SUMIFS('IEA-MethaneAbatement-US'!$M:$M,'IEA-MethaneAbatement-US'!$N:$N,"&lt;"&amp;$B59,'IEA-MethaneAbatement-US'!$N:$N,"&gt;="&amp;$A59,'IEA-MethaneAbatement-US'!$L:$L,$C$1))+(VLOOKUP($D$1,'Multipliers and Adjustments'!$A$70:$I$86,TRUNC(COLUMN(X$2)/5)+2,FALSE)*SUMIFS('IEA-MethaneAbatement-US'!$M:$M,'IEA-MethaneAbatement-US'!$N:$N,"&lt;"&amp;$B59,'IEA-MethaneAbatement-US'!$N:$N,"&gt;="&amp;$A59,'IEA-MethaneAbatement-US'!$L:$L,$D$1)))*'State Downscaling Multipliers'!$B$7*(1+'EPA to IEA Scaling'!AB$10)</f>
        <v>0</v>
      </c>
      <c r="Y59" s="165">
        <f>((VLOOKUP($B$1,'Multipliers and Adjustments'!$A$70:$I$86,TRUNC(COLUMN(Y$2)/5)+2,FALSE)*SUMIFS('IEA-MethaneAbatement-US'!$M:$M,'IEA-MethaneAbatement-US'!$N:$N,"&lt;"&amp;$B59,'IEA-MethaneAbatement-US'!$N:$N,"&gt;="&amp;$A59,'IEA-MethaneAbatement-US'!$L:$L,$B$1))+(VLOOKUP($C$1,'Multipliers and Adjustments'!$A$70:$I$86,TRUNC(COLUMN(Y$2)/5)+2,FALSE)*SUMIFS('IEA-MethaneAbatement-US'!$M:$M,'IEA-MethaneAbatement-US'!$N:$N,"&lt;"&amp;$B59,'IEA-MethaneAbatement-US'!$N:$N,"&gt;="&amp;$A59,'IEA-MethaneAbatement-US'!$L:$L,$C$1))+(VLOOKUP($D$1,'Multipliers and Adjustments'!$A$70:$I$86,TRUNC(COLUMN(Y$2)/5)+2,FALSE)*SUMIFS('IEA-MethaneAbatement-US'!$M:$M,'IEA-MethaneAbatement-US'!$N:$N,"&lt;"&amp;$B59,'IEA-MethaneAbatement-US'!$N:$N,"&gt;="&amp;$A59,'IEA-MethaneAbatement-US'!$L:$L,$D$1)))*'State Downscaling Multipliers'!$B$7*(1+'EPA to IEA Scaling'!AC$10)</f>
        <v>0</v>
      </c>
      <c r="Z59" s="165">
        <f>((VLOOKUP($B$1,'Multipliers and Adjustments'!$A$70:$I$86,TRUNC(COLUMN(Z$2)/5)+2,FALSE)*SUMIFS('IEA-MethaneAbatement-US'!$M:$M,'IEA-MethaneAbatement-US'!$N:$N,"&lt;"&amp;$B59,'IEA-MethaneAbatement-US'!$N:$N,"&gt;="&amp;$A59,'IEA-MethaneAbatement-US'!$L:$L,$B$1))+(VLOOKUP($C$1,'Multipliers and Adjustments'!$A$70:$I$86,TRUNC(COLUMN(Z$2)/5)+2,FALSE)*SUMIFS('IEA-MethaneAbatement-US'!$M:$M,'IEA-MethaneAbatement-US'!$N:$N,"&lt;"&amp;$B59,'IEA-MethaneAbatement-US'!$N:$N,"&gt;="&amp;$A59,'IEA-MethaneAbatement-US'!$L:$L,$C$1))+(VLOOKUP($D$1,'Multipliers and Adjustments'!$A$70:$I$86,TRUNC(COLUMN(Z$2)/5)+2,FALSE)*SUMIFS('IEA-MethaneAbatement-US'!$M:$M,'IEA-MethaneAbatement-US'!$N:$N,"&lt;"&amp;$B59,'IEA-MethaneAbatement-US'!$N:$N,"&gt;="&amp;$A59,'IEA-MethaneAbatement-US'!$L:$L,$D$1)))*'State Downscaling Multipliers'!$B$7*(1+'EPA to IEA Scaling'!AD$10)</f>
        <v>0</v>
      </c>
      <c r="AA59" s="165">
        <f>((VLOOKUP($B$1,'Multipliers and Adjustments'!$A$70:$I$86,TRUNC(COLUMN(AA$2)/5)+2,FALSE)*SUMIFS('IEA-MethaneAbatement-US'!$M:$M,'IEA-MethaneAbatement-US'!$N:$N,"&lt;"&amp;$B59,'IEA-MethaneAbatement-US'!$N:$N,"&gt;="&amp;$A59,'IEA-MethaneAbatement-US'!$L:$L,$B$1))+(VLOOKUP($C$1,'Multipliers and Adjustments'!$A$70:$I$86,TRUNC(COLUMN(AA$2)/5)+2,FALSE)*SUMIFS('IEA-MethaneAbatement-US'!$M:$M,'IEA-MethaneAbatement-US'!$N:$N,"&lt;"&amp;$B59,'IEA-MethaneAbatement-US'!$N:$N,"&gt;="&amp;$A59,'IEA-MethaneAbatement-US'!$L:$L,$C$1))+(VLOOKUP($D$1,'Multipliers and Adjustments'!$A$70:$I$86,TRUNC(COLUMN(AA$2)/5)+2,FALSE)*SUMIFS('IEA-MethaneAbatement-US'!$M:$M,'IEA-MethaneAbatement-US'!$N:$N,"&lt;"&amp;$B59,'IEA-MethaneAbatement-US'!$N:$N,"&gt;="&amp;$A59,'IEA-MethaneAbatement-US'!$L:$L,$D$1)))*'State Downscaling Multipliers'!$B$7*(1+'EPA to IEA Scaling'!AE$10)</f>
        <v>0</v>
      </c>
      <c r="AB59" s="167">
        <f>((VLOOKUP($B$1,'Multipliers and Adjustments'!$A$70:$I$86,TRUNC(COLUMN(AB$2)/5)+2,FALSE)*SUMIFS('IEA-MethaneAbatement-US'!$M:$M,'IEA-MethaneAbatement-US'!$N:$N,"&lt;"&amp;$B59,'IEA-MethaneAbatement-US'!$N:$N,"&gt;="&amp;$A59,'IEA-MethaneAbatement-US'!$L:$L,$B$1))+(VLOOKUP($C$1,'Multipliers and Adjustments'!$A$70:$I$86,TRUNC(COLUMN(AB$2)/5)+2,FALSE)*SUMIFS('IEA-MethaneAbatement-US'!$M:$M,'IEA-MethaneAbatement-US'!$N:$N,"&lt;"&amp;$B59,'IEA-MethaneAbatement-US'!$N:$N,"&gt;="&amp;$A59,'IEA-MethaneAbatement-US'!$L:$L,$C$1))+(VLOOKUP($D$1,'Multipliers and Adjustments'!$A$70:$I$86,TRUNC(COLUMN(AB$2)/5)+2,FALSE)*SUMIFS('IEA-MethaneAbatement-US'!$M:$M,'IEA-MethaneAbatement-US'!$N:$N,"&lt;"&amp;$B59,'IEA-MethaneAbatement-US'!$N:$N,"&gt;="&amp;$A59,'IEA-MethaneAbatement-US'!$L:$L,$D$1)))*'State Downscaling Multipliers'!$B$7*(1+'EPA to IEA Scaling'!AF$10)</f>
        <v>0</v>
      </c>
      <c r="AC59" s="165">
        <f>((VLOOKUP($B$1,'Multipliers and Adjustments'!$A$70:$I$86,TRUNC(COLUMN(AC$2)/5)+2,FALSE)*SUMIFS('IEA-MethaneAbatement-US'!$M:$M,'IEA-MethaneAbatement-US'!$N:$N,"&lt;"&amp;$B59,'IEA-MethaneAbatement-US'!$N:$N,"&gt;="&amp;$A59,'IEA-MethaneAbatement-US'!$L:$L,$B$1))+(VLOOKUP($C$1,'Multipliers and Adjustments'!$A$70:$I$86,TRUNC(COLUMN(AC$2)/5)+2,FALSE)*SUMIFS('IEA-MethaneAbatement-US'!$M:$M,'IEA-MethaneAbatement-US'!$N:$N,"&lt;"&amp;$B59,'IEA-MethaneAbatement-US'!$N:$N,"&gt;="&amp;$A59,'IEA-MethaneAbatement-US'!$L:$L,$C$1))+(VLOOKUP($D$1,'Multipliers and Adjustments'!$A$70:$I$86,TRUNC(COLUMN(AC$2)/5)+2,FALSE)*SUMIFS('IEA-MethaneAbatement-US'!$M:$M,'IEA-MethaneAbatement-US'!$N:$N,"&lt;"&amp;$B59,'IEA-MethaneAbatement-US'!$N:$N,"&gt;="&amp;$A59,'IEA-MethaneAbatement-US'!$L:$L,$D$1)))*'State Downscaling Multipliers'!$B$7*(1+'EPA to IEA Scaling'!AG$10)</f>
        <v>0</v>
      </c>
      <c r="AD59" s="165">
        <f>((VLOOKUP($B$1,'Multipliers and Adjustments'!$A$70:$I$86,TRUNC(COLUMN(AD$2)/5)+2,FALSE)*SUMIFS('IEA-MethaneAbatement-US'!$M:$M,'IEA-MethaneAbatement-US'!$N:$N,"&lt;"&amp;$B59,'IEA-MethaneAbatement-US'!$N:$N,"&gt;="&amp;$A59,'IEA-MethaneAbatement-US'!$L:$L,$B$1))+(VLOOKUP($C$1,'Multipliers and Adjustments'!$A$70:$I$86,TRUNC(COLUMN(AD$2)/5)+2,FALSE)*SUMIFS('IEA-MethaneAbatement-US'!$M:$M,'IEA-MethaneAbatement-US'!$N:$N,"&lt;"&amp;$B59,'IEA-MethaneAbatement-US'!$N:$N,"&gt;="&amp;$A59,'IEA-MethaneAbatement-US'!$L:$L,$C$1))+(VLOOKUP($D$1,'Multipliers and Adjustments'!$A$70:$I$86,TRUNC(COLUMN(AD$2)/5)+2,FALSE)*SUMIFS('IEA-MethaneAbatement-US'!$M:$M,'IEA-MethaneAbatement-US'!$N:$N,"&lt;"&amp;$B59,'IEA-MethaneAbatement-US'!$N:$N,"&gt;="&amp;$A59,'IEA-MethaneAbatement-US'!$L:$L,$D$1)))*'State Downscaling Multipliers'!$B$7*(1+'EPA to IEA Scaling'!AH$10)</f>
        <v>0</v>
      </c>
      <c r="AE59" s="165">
        <f>((VLOOKUP($B$1,'Multipliers and Adjustments'!$A$70:$I$86,TRUNC(COLUMN(AE$2)/5)+2,FALSE)*SUMIFS('IEA-MethaneAbatement-US'!$M:$M,'IEA-MethaneAbatement-US'!$N:$N,"&lt;"&amp;$B59,'IEA-MethaneAbatement-US'!$N:$N,"&gt;="&amp;$A59,'IEA-MethaneAbatement-US'!$L:$L,$B$1))+(VLOOKUP($C$1,'Multipliers and Adjustments'!$A$70:$I$86,TRUNC(COLUMN(AE$2)/5)+2,FALSE)*SUMIFS('IEA-MethaneAbatement-US'!$M:$M,'IEA-MethaneAbatement-US'!$N:$N,"&lt;"&amp;$B59,'IEA-MethaneAbatement-US'!$N:$N,"&gt;="&amp;$A59,'IEA-MethaneAbatement-US'!$L:$L,$C$1))+(VLOOKUP($D$1,'Multipliers and Adjustments'!$A$70:$I$86,TRUNC(COLUMN(AE$2)/5)+2,FALSE)*SUMIFS('IEA-MethaneAbatement-US'!$M:$M,'IEA-MethaneAbatement-US'!$N:$N,"&lt;"&amp;$B59,'IEA-MethaneAbatement-US'!$N:$N,"&gt;="&amp;$A59,'IEA-MethaneAbatement-US'!$L:$L,$D$1)))*'State Downscaling Multipliers'!$B$7*(1+'EPA to IEA Scaling'!AI$10)</f>
        <v>0</v>
      </c>
      <c r="AF59" s="165">
        <f>((VLOOKUP($B$1,'Multipliers and Adjustments'!$A$70:$I$86,TRUNC(COLUMN(AF$2)/5)+2,FALSE)*SUMIFS('IEA-MethaneAbatement-US'!$M:$M,'IEA-MethaneAbatement-US'!$N:$N,"&lt;"&amp;$B59,'IEA-MethaneAbatement-US'!$N:$N,"&gt;="&amp;$A59,'IEA-MethaneAbatement-US'!$L:$L,$B$1))+(VLOOKUP($C$1,'Multipliers and Adjustments'!$A$70:$I$86,TRUNC(COLUMN(AF$2)/5)+2,FALSE)*SUMIFS('IEA-MethaneAbatement-US'!$M:$M,'IEA-MethaneAbatement-US'!$N:$N,"&lt;"&amp;$B59,'IEA-MethaneAbatement-US'!$N:$N,"&gt;="&amp;$A59,'IEA-MethaneAbatement-US'!$L:$L,$C$1))+(VLOOKUP($D$1,'Multipliers and Adjustments'!$A$70:$I$86,TRUNC(COLUMN(AF$2)/5)+2,FALSE)*SUMIFS('IEA-MethaneAbatement-US'!$M:$M,'IEA-MethaneAbatement-US'!$N:$N,"&lt;"&amp;$B59,'IEA-MethaneAbatement-US'!$N:$N,"&gt;="&amp;$A59,'IEA-MethaneAbatement-US'!$L:$L,$D$1)))*'State Downscaling Multipliers'!$B$7*(1+'EPA to IEA Scaling'!AJ$10)</f>
        <v>0</v>
      </c>
      <c r="AG59" s="167">
        <f>((VLOOKUP($B$1,'Multipliers and Adjustments'!$A$70:$I$86,TRUNC(COLUMN(AG$2)/5)+2,FALSE)*SUMIFS('IEA-MethaneAbatement-US'!$M:$M,'IEA-MethaneAbatement-US'!$N:$N,"&lt;"&amp;$B59,'IEA-MethaneAbatement-US'!$N:$N,"&gt;="&amp;$A59,'IEA-MethaneAbatement-US'!$L:$L,$B$1))+(VLOOKUP($C$1,'Multipliers and Adjustments'!$A$70:$I$86,TRUNC(COLUMN(AG$2)/5)+2,FALSE)*SUMIFS('IEA-MethaneAbatement-US'!$M:$M,'IEA-MethaneAbatement-US'!$N:$N,"&lt;"&amp;$B59,'IEA-MethaneAbatement-US'!$N:$N,"&gt;="&amp;$A59,'IEA-MethaneAbatement-US'!$L:$L,$C$1))+(VLOOKUP($D$1,'Multipliers and Adjustments'!$A$70:$I$86,TRUNC(COLUMN(AG$2)/5)+2,FALSE)*SUMIFS('IEA-MethaneAbatement-US'!$M:$M,'IEA-MethaneAbatement-US'!$N:$N,"&lt;"&amp;$B59,'IEA-MethaneAbatement-US'!$N:$N,"&gt;="&amp;$A59,'IEA-MethaneAbatement-US'!$L:$L,$D$1)))*'State Downscaling Multipliers'!$B$7*(1+'EPA to IEA Scaling'!AK$10)</f>
        <v>0</v>
      </c>
      <c r="AH59" s="165">
        <f>((VLOOKUP($B$1,'Multipliers and Adjustments'!$A$70:$I$86,TRUNC(COLUMN(AH$2)/5)+2,FALSE)*SUMIFS('IEA-MethaneAbatement-US'!$M:$M,'IEA-MethaneAbatement-US'!$N:$N,"&lt;"&amp;$B59,'IEA-MethaneAbatement-US'!$N:$N,"&gt;="&amp;$A59,'IEA-MethaneAbatement-US'!$L:$L,$B$1))+(VLOOKUP($C$1,'Multipliers and Adjustments'!$A$70:$I$86,TRUNC(COLUMN(AH$2)/5)+2,FALSE)*SUMIFS('IEA-MethaneAbatement-US'!$M:$M,'IEA-MethaneAbatement-US'!$N:$N,"&lt;"&amp;$B59,'IEA-MethaneAbatement-US'!$N:$N,"&gt;="&amp;$A59,'IEA-MethaneAbatement-US'!$L:$L,$C$1))+(VLOOKUP($D$1,'Multipliers and Adjustments'!$A$70:$I$86,TRUNC(COLUMN(AH$2)/5)+2,FALSE)*SUMIFS('IEA-MethaneAbatement-US'!$M:$M,'IEA-MethaneAbatement-US'!$N:$N,"&lt;"&amp;$B59,'IEA-MethaneAbatement-US'!$N:$N,"&gt;="&amp;$A59,'IEA-MethaneAbatement-US'!$L:$L,$D$1)))*'State Downscaling Multipliers'!$B$7*(1+'EPA to IEA Scaling'!AL$10)</f>
        <v>0</v>
      </c>
      <c r="AI59" s="165">
        <f>((VLOOKUP($B$1,'Multipliers and Adjustments'!$A$70:$I$86,TRUNC(COLUMN(AI$2)/5)+2,FALSE)*SUMIFS('IEA-MethaneAbatement-US'!$M:$M,'IEA-MethaneAbatement-US'!$N:$N,"&lt;"&amp;$B59,'IEA-MethaneAbatement-US'!$N:$N,"&gt;="&amp;$A59,'IEA-MethaneAbatement-US'!$L:$L,$B$1))+(VLOOKUP($C$1,'Multipliers and Adjustments'!$A$70:$I$86,TRUNC(COLUMN(AI$2)/5)+2,FALSE)*SUMIFS('IEA-MethaneAbatement-US'!$M:$M,'IEA-MethaneAbatement-US'!$N:$N,"&lt;"&amp;$B59,'IEA-MethaneAbatement-US'!$N:$N,"&gt;="&amp;$A59,'IEA-MethaneAbatement-US'!$L:$L,$C$1))+(VLOOKUP($D$1,'Multipliers and Adjustments'!$A$70:$I$86,TRUNC(COLUMN(AI$2)/5)+2,FALSE)*SUMIFS('IEA-MethaneAbatement-US'!$M:$M,'IEA-MethaneAbatement-US'!$N:$N,"&lt;"&amp;$B59,'IEA-MethaneAbatement-US'!$N:$N,"&gt;="&amp;$A59,'IEA-MethaneAbatement-US'!$L:$L,$D$1)))*'State Downscaling Multipliers'!$B$7*(1+'EPA to IEA Scaling'!AM$10)</f>
        <v>0</v>
      </c>
      <c r="AJ59" s="165">
        <f>((VLOOKUP($B$1,'Multipliers and Adjustments'!$A$70:$I$86,TRUNC(COLUMN(AJ$2)/5)+2,FALSE)*SUMIFS('IEA-MethaneAbatement-US'!$M:$M,'IEA-MethaneAbatement-US'!$N:$N,"&lt;"&amp;$B59,'IEA-MethaneAbatement-US'!$N:$N,"&gt;="&amp;$A59,'IEA-MethaneAbatement-US'!$L:$L,$B$1))+(VLOOKUP($C$1,'Multipliers and Adjustments'!$A$70:$I$86,TRUNC(COLUMN(AJ$2)/5)+2,FALSE)*SUMIFS('IEA-MethaneAbatement-US'!$M:$M,'IEA-MethaneAbatement-US'!$N:$N,"&lt;"&amp;$B59,'IEA-MethaneAbatement-US'!$N:$N,"&gt;="&amp;$A59,'IEA-MethaneAbatement-US'!$L:$L,$C$1))+(VLOOKUP($D$1,'Multipliers and Adjustments'!$A$70:$I$86,TRUNC(COLUMN(AJ$2)/5)+2,FALSE)*SUMIFS('IEA-MethaneAbatement-US'!$M:$M,'IEA-MethaneAbatement-US'!$N:$N,"&lt;"&amp;$B59,'IEA-MethaneAbatement-US'!$N:$N,"&gt;="&amp;$A59,'IEA-MethaneAbatement-US'!$L:$L,$D$1)))*'State Downscaling Multipliers'!$B$7*(1+'EPA to IEA Scaling'!AN$10)</f>
        <v>0</v>
      </c>
      <c r="AK59" s="165">
        <f>((VLOOKUP($B$1,'Multipliers and Adjustments'!$A$70:$I$86,TRUNC(COLUMN(AK$2)/5)+2,FALSE)*SUMIFS('IEA-MethaneAbatement-US'!$M:$M,'IEA-MethaneAbatement-US'!$N:$N,"&lt;"&amp;$B59,'IEA-MethaneAbatement-US'!$N:$N,"&gt;="&amp;$A59,'IEA-MethaneAbatement-US'!$L:$L,$B$1))+(VLOOKUP($C$1,'Multipliers and Adjustments'!$A$70:$I$86,TRUNC(COLUMN(AK$2)/5)+2,FALSE)*SUMIFS('IEA-MethaneAbatement-US'!$M:$M,'IEA-MethaneAbatement-US'!$N:$N,"&lt;"&amp;$B59,'IEA-MethaneAbatement-US'!$N:$N,"&gt;="&amp;$A59,'IEA-MethaneAbatement-US'!$L:$L,$C$1))+(VLOOKUP($D$1,'Multipliers and Adjustments'!$A$70:$I$86,TRUNC(COLUMN(AK$2)/5)+2,FALSE)*SUMIFS('IEA-MethaneAbatement-US'!$M:$M,'IEA-MethaneAbatement-US'!$N:$N,"&lt;"&amp;$B59,'IEA-MethaneAbatement-US'!$N:$N,"&gt;="&amp;$A59,'IEA-MethaneAbatement-US'!$L:$L,$D$1)))*'State Downscaling Multipliers'!$B$7*(1+'EPA to IEA Scaling'!AO$10)</f>
        <v>0</v>
      </c>
      <c r="AL59" s="167">
        <f>((VLOOKUP($B$1,'Multipliers and Adjustments'!$A$70:$I$86,TRUNC(COLUMN(AL$2)/5)+2,FALSE)*SUMIFS('IEA-MethaneAbatement-US'!$M:$M,'IEA-MethaneAbatement-US'!$N:$N,"&lt;"&amp;$B59,'IEA-MethaneAbatement-US'!$N:$N,"&gt;="&amp;$A59,'IEA-MethaneAbatement-US'!$L:$L,$B$1))+(VLOOKUP($C$1,'Multipliers and Adjustments'!$A$70:$I$86,TRUNC(COLUMN(AL$2)/5)+2,FALSE)*SUMIFS('IEA-MethaneAbatement-US'!$M:$M,'IEA-MethaneAbatement-US'!$N:$N,"&lt;"&amp;$B59,'IEA-MethaneAbatement-US'!$N:$N,"&gt;="&amp;$A59,'IEA-MethaneAbatement-US'!$L:$L,$C$1))+(VLOOKUP($D$1,'Multipliers and Adjustments'!$A$70:$I$86,TRUNC(COLUMN(AL$2)/5)+2,FALSE)*SUMIFS('IEA-MethaneAbatement-US'!$M:$M,'IEA-MethaneAbatement-US'!$N:$N,"&lt;"&amp;$B59,'IEA-MethaneAbatement-US'!$N:$N,"&gt;="&amp;$A59,'IEA-MethaneAbatement-US'!$L:$L,$D$1)))*'State Downscaling Multipliers'!$B$7*(1+'EPA to IEA Scaling'!AP$10)</f>
        <v>0</v>
      </c>
    </row>
    <row r="60" spans="1:38" ht="15.75" customHeight="1" x14ac:dyDescent="0.25">
      <c r="A60" s="49">
        <f t="shared" si="3"/>
        <v>850</v>
      </c>
      <c r="B60" s="49">
        <f t="shared" si="5"/>
        <v>900</v>
      </c>
      <c r="C60" s="165">
        <f>((VLOOKUP($B$1,'Multipliers and Adjustments'!$A$70:$I$86,TRUNC(COLUMN(C$2)/5)+2,FALSE)*SUMIFS('IEA-MethaneAbatement-US'!$M:$M,'IEA-MethaneAbatement-US'!$N:$N,"&lt;"&amp;$B60,'IEA-MethaneAbatement-US'!$N:$N,"&gt;="&amp;$A60,'IEA-MethaneAbatement-US'!$L:$L,$B$1))+(VLOOKUP($C$1,'Multipliers and Adjustments'!$A$70:$I$86,TRUNC(COLUMN(C$2)/5)+2,FALSE)*SUMIFS('IEA-MethaneAbatement-US'!$M:$M,'IEA-MethaneAbatement-US'!$N:$N,"&lt;"&amp;$B60,'IEA-MethaneAbatement-US'!$N:$N,"&gt;="&amp;$A60,'IEA-MethaneAbatement-US'!$L:$L,$C$1))+(VLOOKUP($D$1,'Multipliers and Adjustments'!$A$70:$I$86,TRUNC(COLUMN(C$2)/5)+2,FALSE)*SUMIFS('IEA-MethaneAbatement-US'!$M:$M,'IEA-MethaneAbatement-US'!$N:$N,"&lt;"&amp;$B60,'IEA-MethaneAbatement-US'!$N:$N,"&gt;="&amp;$A60,'IEA-MethaneAbatement-US'!$L:$L,$D$1)))*'State Downscaling Multipliers'!$B$7*(1+'EPA to IEA Scaling'!G$10)</f>
        <v>0</v>
      </c>
      <c r="D60" s="165">
        <f>((VLOOKUP($B$1,'Multipliers and Adjustments'!$A$70:$I$86,TRUNC(COLUMN(D$2)/5)+2,FALSE)*SUMIFS('IEA-MethaneAbatement-US'!$M:$M,'IEA-MethaneAbatement-US'!$N:$N,"&lt;"&amp;$B60,'IEA-MethaneAbatement-US'!$N:$N,"&gt;="&amp;$A60,'IEA-MethaneAbatement-US'!$L:$L,$B$1))+(VLOOKUP($C$1,'Multipliers and Adjustments'!$A$70:$I$86,TRUNC(COLUMN(D$2)/5)+2,FALSE)*SUMIFS('IEA-MethaneAbatement-US'!$M:$M,'IEA-MethaneAbatement-US'!$N:$N,"&lt;"&amp;$B60,'IEA-MethaneAbatement-US'!$N:$N,"&gt;="&amp;$A60,'IEA-MethaneAbatement-US'!$L:$L,$C$1))+(VLOOKUP($D$1,'Multipliers and Adjustments'!$A$70:$I$86,TRUNC(COLUMN(D$2)/5)+2,FALSE)*SUMIFS('IEA-MethaneAbatement-US'!$M:$M,'IEA-MethaneAbatement-US'!$N:$N,"&lt;"&amp;$B60,'IEA-MethaneAbatement-US'!$N:$N,"&gt;="&amp;$A60,'IEA-MethaneAbatement-US'!$L:$L,$D$1)))*'State Downscaling Multipliers'!$B$7*(1+'EPA to IEA Scaling'!H$10)</f>
        <v>0</v>
      </c>
      <c r="E60" s="165">
        <f>((VLOOKUP($B$1,'Multipliers and Adjustments'!$A$70:$I$86,TRUNC(COLUMN(E$2)/5)+2,FALSE)*SUMIFS('IEA-MethaneAbatement-US'!$M:$M,'IEA-MethaneAbatement-US'!$N:$N,"&lt;"&amp;$B60,'IEA-MethaneAbatement-US'!$N:$N,"&gt;="&amp;$A60,'IEA-MethaneAbatement-US'!$L:$L,$B$1))+(VLOOKUP($C$1,'Multipliers and Adjustments'!$A$70:$I$86,TRUNC(COLUMN(E$2)/5)+2,FALSE)*SUMIFS('IEA-MethaneAbatement-US'!$M:$M,'IEA-MethaneAbatement-US'!$N:$N,"&lt;"&amp;$B60,'IEA-MethaneAbatement-US'!$N:$N,"&gt;="&amp;$A60,'IEA-MethaneAbatement-US'!$L:$L,$C$1))+(VLOOKUP($D$1,'Multipliers and Adjustments'!$A$70:$I$86,TRUNC(COLUMN(E$2)/5)+2,FALSE)*SUMIFS('IEA-MethaneAbatement-US'!$M:$M,'IEA-MethaneAbatement-US'!$N:$N,"&lt;"&amp;$B60,'IEA-MethaneAbatement-US'!$N:$N,"&gt;="&amp;$A60,'IEA-MethaneAbatement-US'!$L:$L,$D$1)))*'State Downscaling Multipliers'!$B$7*(1+'EPA to IEA Scaling'!I$10)</f>
        <v>0</v>
      </c>
      <c r="F60" s="165">
        <f>((VLOOKUP($B$1,'Multipliers and Adjustments'!$A$70:$I$86,TRUNC(COLUMN(F$2)/5)+2,FALSE)*SUMIFS('IEA-MethaneAbatement-US'!$M:$M,'IEA-MethaneAbatement-US'!$N:$N,"&lt;"&amp;$B60,'IEA-MethaneAbatement-US'!$N:$N,"&gt;="&amp;$A60,'IEA-MethaneAbatement-US'!$L:$L,$B$1))+(VLOOKUP($C$1,'Multipliers and Adjustments'!$A$70:$I$86,TRUNC(COLUMN(F$2)/5)+2,FALSE)*SUMIFS('IEA-MethaneAbatement-US'!$M:$M,'IEA-MethaneAbatement-US'!$N:$N,"&lt;"&amp;$B60,'IEA-MethaneAbatement-US'!$N:$N,"&gt;="&amp;$A60,'IEA-MethaneAbatement-US'!$L:$L,$C$1))+(VLOOKUP($D$1,'Multipliers and Adjustments'!$A$70:$I$86,TRUNC(COLUMN(F$2)/5)+2,FALSE)*SUMIFS('IEA-MethaneAbatement-US'!$M:$M,'IEA-MethaneAbatement-US'!$N:$N,"&lt;"&amp;$B60,'IEA-MethaneAbatement-US'!$N:$N,"&gt;="&amp;$A60,'IEA-MethaneAbatement-US'!$L:$L,$D$1)))*'State Downscaling Multipliers'!$B$7*(1+'EPA to IEA Scaling'!J$10)</f>
        <v>0</v>
      </c>
      <c r="G60" s="166">
        <f>((VLOOKUP($B$1,'Multipliers and Adjustments'!$A$70:$I$86,TRUNC(COLUMN(G$2)/5)+2,FALSE)*SUMIFS('IEA-MethaneAbatement-US'!$M:$M,'IEA-MethaneAbatement-US'!$N:$N,"&lt;"&amp;$B60,'IEA-MethaneAbatement-US'!$N:$N,"&gt;="&amp;$A60,'IEA-MethaneAbatement-US'!$L:$L,$B$1))+(VLOOKUP($C$1,'Multipliers and Adjustments'!$A$70:$I$86,TRUNC(COLUMN(G$2)/5)+2,FALSE)*SUMIFS('IEA-MethaneAbatement-US'!$M:$M,'IEA-MethaneAbatement-US'!$N:$N,"&lt;"&amp;$B60,'IEA-MethaneAbatement-US'!$N:$N,"&gt;="&amp;$A60,'IEA-MethaneAbatement-US'!$L:$L,$C$1))+(VLOOKUP($D$1,'Multipliers and Adjustments'!$A$70:$I$86,TRUNC(COLUMN(G$2)/5)+2,FALSE)*SUMIFS('IEA-MethaneAbatement-US'!$M:$M,'IEA-MethaneAbatement-US'!$N:$N,"&lt;"&amp;$B60,'IEA-MethaneAbatement-US'!$N:$N,"&gt;="&amp;$A60,'IEA-MethaneAbatement-US'!$L:$L,$D$1)))*'State Downscaling Multipliers'!$B$7*(1+'EPA to IEA Scaling'!K$10)</f>
        <v>0</v>
      </c>
      <c r="H60" s="167">
        <f>((VLOOKUP($B$1,'Multipliers and Adjustments'!$A$70:$I$86,TRUNC(COLUMN(H$2)/5)+2,FALSE)*SUMIFS('IEA-MethaneAbatement-US'!$M:$M,'IEA-MethaneAbatement-US'!$N:$N,"&lt;"&amp;$B60,'IEA-MethaneAbatement-US'!$N:$N,"&gt;="&amp;$A60,'IEA-MethaneAbatement-US'!$L:$L,$B$1))+(VLOOKUP($C$1,'Multipliers and Adjustments'!$A$70:$I$86,TRUNC(COLUMN(H$2)/5)+2,FALSE)*SUMIFS('IEA-MethaneAbatement-US'!$M:$M,'IEA-MethaneAbatement-US'!$N:$N,"&lt;"&amp;$B60,'IEA-MethaneAbatement-US'!$N:$N,"&gt;="&amp;$A60,'IEA-MethaneAbatement-US'!$L:$L,$C$1))+(VLOOKUP($D$1,'Multipliers and Adjustments'!$A$70:$I$86,TRUNC(COLUMN(H$2)/5)+2,FALSE)*SUMIFS('IEA-MethaneAbatement-US'!$M:$M,'IEA-MethaneAbatement-US'!$N:$N,"&lt;"&amp;$B60,'IEA-MethaneAbatement-US'!$N:$N,"&gt;="&amp;$A60,'IEA-MethaneAbatement-US'!$L:$L,$D$1)))*'State Downscaling Multipliers'!$B$7*(1+'EPA to IEA Scaling'!L$10)</f>
        <v>0</v>
      </c>
      <c r="I60" s="165">
        <f>((VLOOKUP($B$1,'Multipliers and Adjustments'!$A$70:$I$86,TRUNC(COLUMN(I$2)/5)+2,FALSE)*SUMIFS('IEA-MethaneAbatement-US'!$M:$M,'IEA-MethaneAbatement-US'!$N:$N,"&lt;"&amp;$B60,'IEA-MethaneAbatement-US'!$N:$N,"&gt;="&amp;$A60,'IEA-MethaneAbatement-US'!$L:$L,$B$1))+(VLOOKUP($C$1,'Multipliers and Adjustments'!$A$70:$I$86,TRUNC(COLUMN(I$2)/5)+2,FALSE)*SUMIFS('IEA-MethaneAbatement-US'!$M:$M,'IEA-MethaneAbatement-US'!$N:$N,"&lt;"&amp;$B60,'IEA-MethaneAbatement-US'!$N:$N,"&gt;="&amp;$A60,'IEA-MethaneAbatement-US'!$L:$L,$C$1))+(VLOOKUP($D$1,'Multipliers and Adjustments'!$A$70:$I$86,TRUNC(COLUMN(I$2)/5)+2,FALSE)*SUMIFS('IEA-MethaneAbatement-US'!$M:$M,'IEA-MethaneAbatement-US'!$N:$N,"&lt;"&amp;$B60,'IEA-MethaneAbatement-US'!$N:$N,"&gt;="&amp;$A60,'IEA-MethaneAbatement-US'!$L:$L,$D$1)))*'State Downscaling Multipliers'!$B$7*(1+'EPA to IEA Scaling'!M$10)</f>
        <v>0</v>
      </c>
      <c r="J60" s="165">
        <f>((VLOOKUP($B$1,'Multipliers and Adjustments'!$A$70:$I$86,TRUNC(COLUMN(J$2)/5)+2,FALSE)*SUMIFS('IEA-MethaneAbatement-US'!$M:$M,'IEA-MethaneAbatement-US'!$N:$N,"&lt;"&amp;$B60,'IEA-MethaneAbatement-US'!$N:$N,"&gt;="&amp;$A60,'IEA-MethaneAbatement-US'!$L:$L,$B$1))+(VLOOKUP($C$1,'Multipliers and Adjustments'!$A$70:$I$86,TRUNC(COLUMN(J$2)/5)+2,FALSE)*SUMIFS('IEA-MethaneAbatement-US'!$M:$M,'IEA-MethaneAbatement-US'!$N:$N,"&lt;"&amp;$B60,'IEA-MethaneAbatement-US'!$N:$N,"&gt;="&amp;$A60,'IEA-MethaneAbatement-US'!$L:$L,$C$1))+(VLOOKUP($D$1,'Multipliers and Adjustments'!$A$70:$I$86,TRUNC(COLUMN(J$2)/5)+2,FALSE)*SUMIFS('IEA-MethaneAbatement-US'!$M:$M,'IEA-MethaneAbatement-US'!$N:$N,"&lt;"&amp;$B60,'IEA-MethaneAbatement-US'!$N:$N,"&gt;="&amp;$A60,'IEA-MethaneAbatement-US'!$L:$L,$D$1)))*'State Downscaling Multipliers'!$B$7*(1+'EPA to IEA Scaling'!N$10)</f>
        <v>0</v>
      </c>
      <c r="K60" s="165">
        <f>((VLOOKUP($B$1,'Multipliers and Adjustments'!$A$70:$I$86,TRUNC(COLUMN(K$2)/5)+2,FALSE)*SUMIFS('IEA-MethaneAbatement-US'!$M:$M,'IEA-MethaneAbatement-US'!$N:$N,"&lt;"&amp;$B60,'IEA-MethaneAbatement-US'!$N:$N,"&gt;="&amp;$A60,'IEA-MethaneAbatement-US'!$L:$L,$B$1))+(VLOOKUP($C$1,'Multipliers and Adjustments'!$A$70:$I$86,TRUNC(COLUMN(K$2)/5)+2,FALSE)*SUMIFS('IEA-MethaneAbatement-US'!$M:$M,'IEA-MethaneAbatement-US'!$N:$N,"&lt;"&amp;$B60,'IEA-MethaneAbatement-US'!$N:$N,"&gt;="&amp;$A60,'IEA-MethaneAbatement-US'!$L:$L,$C$1))+(VLOOKUP($D$1,'Multipliers and Adjustments'!$A$70:$I$86,TRUNC(COLUMN(K$2)/5)+2,FALSE)*SUMIFS('IEA-MethaneAbatement-US'!$M:$M,'IEA-MethaneAbatement-US'!$N:$N,"&lt;"&amp;$B60,'IEA-MethaneAbatement-US'!$N:$N,"&gt;="&amp;$A60,'IEA-MethaneAbatement-US'!$L:$L,$D$1)))*'State Downscaling Multipliers'!$B$7*(1+'EPA to IEA Scaling'!O$10)</f>
        <v>0</v>
      </c>
      <c r="L60" s="165">
        <f>((VLOOKUP($B$1,'Multipliers and Adjustments'!$A$70:$I$86,TRUNC(COLUMN(L$2)/5)+2,FALSE)*SUMIFS('IEA-MethaneAbatement-US'!$M:$M,'IEA-MethaneAbatement-US'!$N:$N,"&lt;"&amp;$B60,'IEA-MethaneAbatement-US'!$N:$N,"&gt;="&amp;$A60,'IEA-MethaneAbatement-US'!$L:$L,$B$1))+(VLOOKUP($C$1,'Multipliers and Adjustments'!$A$70:$I$86,TRUNC(COLUMN(L$2)/5)+2,FALSE)*SUMIFS('IEA-MethaneAbatement-US'!$M:$M,'IEA-MethaneAbatement-US'!$N:$N,"&lt;"&amp;$B60,'IEA-MethaneAbatement-US'!$N:$N,"&gt;="&amp;$A60,'IEA-MethaneAbatement-US'!$L:$L,$C$1))+(VLOOKUP($D$1,'Multipliers and Adjustments'!$A$70:$I$86,TRUNC(COLUMN(L$2)/5)+2,FALSE)*SUMIFS('IEA-MethaneAbatement-US'!$M:$M,'IEA-MethaneAbatement-US'!$N:$N,"&lt;"&amp;$B60,'IEA-MethaneAbatement-US'!$N:$N,"&gt;="&amp;$A60,'IEA-MethaneAbatement-US'!$L:$L,$D$1)))*'State Downscaling Multipliers'!$B$7*(1+'EPA to IEA Scaling'!P$10)</f>
        <v>0</v>
      </c>
      <c r="M60" s="167">
        <f>((VLOOKUP($B$1,'Multipliers and Adjustments'!$A$70:$I$86,TRUNC(COLUMN(M$2)/5)+2,FALSE)*SUMIFS('IEA-MethaneAbatement-US'!$M:$M,'IEA-MethaneAbatement-US'!$N:$N,"&lt;"&amp;$B60,'IEA-MethaneAbatement-US'!$N:$N,"&gt;="&amp;$A60,'IEA-MethaneAbatement-US'!$L:$L,$B$1))+(VLOOKUP($C$1,'Multipliers and Adjustments'!$A$70:$I$86,TRUNC(COLUMN(M$2)/5)+2,FALSE)*SUMIFS('IEA-MethaneAbatement-US'!$M:$M,'IEA-MethaneAbatement-US'!$N:$N,"&lt;"&amp;$B60,'IEA-MethaneAbatement-US'!$N:$N,"&gt;="&amp;$A60,'IEA-MethaneAbatement-US'!$L:$L,$C$1))+(VLOOKUP($D$1,'Multipliers and Adjustments'!$A$70:$I$86,TRUNC(COLUMN(M$2)/5)+2,FALSE)*SUMIFS('IEA-MethaneAbatement-US'!$M:$M,'IEA-MethaneAbatement-US'!$N:$N,"&lt;"&amp;$B60,'IEA-MethaneAbatement-US'!$N:$N,"&gt;="&amp;$A60,'IEA-MethaneAbatement-US'!$L:$L,$D$1)))*'State Downscaling Multipliers'!$B$7*(1+'EPA to IEA Scaling'!Q$10)</f>
        <v>0</v>
      </c>
      <c r="N60" s="165">
        <f>((VLOOKUP($B$1,'Multipliers and Adjustments'!$A$70:$I$86,TRUNC(COLUMN(N$2)/5)+2,FALSE)*SUMIFS('IEA-MethaneAbatement-US'!$M:$M,'IEA-MethaneAbatement-US'!$N:$N,"&lt;"&amp;$B60,'IEA-MethaneAbatement-US'!$N:$N,"&gt;="&amp;$A60,'IEA-MethaneAbatement-US'!$L:$L,$B$1))+(VLOOKUP($C$1,'Multipliers and Adjustments'!$A$70:$I$86,TRUNC(COLUMN(N$2)/5)+2,FALSE)*SUMIFS('IEA-MethaneAbatement-US'!$M:$M,'IEA-MethaneAbatement-US'!$N:$N,"&lt;"&amp;$B60,'IEA-MethaneAbatement-US'!$N:$N,"&gt;="&amp;$A60,'IEA-MethaneAbatement-US'!$L:$L,$C$1))+(VLOOKUP($D$1,'Multipliers and Adjustments'!$A$70:$I$86,TRUNC(COLUMN(N$2)/5)+2,FALSE)*SUMIFS('IEA-MethaneAbatement-US'!$M:$M,'IEA-MethaneAbatement-US'!$N:$N,"&lt;"&amp;$B60,'IEA-MethaneAbatement-US'!$N:$N,"&gt;="&amp;$A60,'IEA-MethaneAbatement-US'!$L:$L,$D$1)))*'State Downscaling Multipliers'!$B$7*(1+'EPA to IEA Scaling'!R$10)</f>
        <v>0</v>
      </c>
      <c r="O60" s="165">
        <f>((VLOOKUP($B$1,'Multipliers and Adjustments'!$A$70:$I$86,TRUNC(COLUMN(O$2)/5)+2,FALSE)*SUMIFS('IEA-MethaneAbatement-US'!$M:$M,'IEA-MethaneAbatement-US'!$N:$N,"&lt;"&amp;$B60,'IEA-MethaneAbatement-US'!$N:$N,"&gt;="&amp;$A60,'IEA-MethaneAbatement-US'!$L:$L,$B$1))+(VLOOKUP($C$1,'Multipliers and Adjustments'!$A$70:$I$86,TRUNC(COLUMN(O$2)/5)+2,FALSE)*SUMIFS('IEA-MethaneAbatement-US'!$M:$M,'IEA-MethaneAbatement-US'!$N:$N,"&lt;"&amp;$B60,'IEA-MethaneAbatement-US'!$N:$N,"&gt;="&amp;$A60,'IEA-MethaneAbatement-US'!$L:$L,$C$1))+(VLOOKUP($D$1,'Multipliers and Adjustments'!$A$70:$I$86,TRUNC(COLUMN(O$2)/5)+2,FALSE)*SUMIFS('IEA-MethaneAbatement-US'!$M:$M,'IEA-MethaneAbatement-US'!$N:$N,"&lt;"&amp;$B60,'IEA-MethaneAbatement-US'!$N:$N,"&gt;="&amp;$A60,'IEA-MethaneAbatement-US'!$L:$L,$D$1)))*'State Downscaling Multipliers'!$B$7*(1+'EPA to IEA Scaling'!S$10)</f>
        <v>0</v>
      </c>
      <c r="P60" s="165">
        <f>((VLOOKUP($B$1,'Multipliers and Adjustments'!$A$70:$I$86,TRUNC(COLUMN(P$2)/5)+2,FALSE)*SUMIFS('IEA-MethaneAbatement-US'!$M:$M,'IEA-MethaneAbatement-US'!$N:$N,"&lt;"&amp;$B60,'IEA-MethaneAbatement-US'!$N:$N,"&gt;="&amp;$A60,'IEA-MethaneAbatement-US'!$L:$L,$B$1))+(VLOOKUP($C$1,'Multipliers and Adjustments'!$A$70:$I$86,TRUNC(COLUMN(P$2)/5)+2,FALSE)*SUMIFS('IEA-MethaneAbatement-US'!$M:$M,'IEA-MethaneAbatement-US'!$N:$N,"&lt;"&amp;$B60,'IEA-MethaneAbatement-US'!$N:$N,"&gt;="&amp;$A60,'IEA-MethaneAbatement-US'!$L:$L,$C$1))+(VLOOKUP($D$1,'Multipliers and Adjustments'!$A$70:$I$86,TRUNC(COLUMN(P$2)/5)+2,FALSE)*SUMIFS('IEA-MethaneAbatement-US'!$M:$M,'IEA-MethaneAbatement-US'!$N:$N,"&lt;"&amp;$B60,'IEA-MethaneAbatement-US'!$N:$N,"&gt;="&amp;$A60,'IEA-MethaneAbatement-US'!$L:$L,$D$1)))*'State Downscaling Multipliers'!$B$7*(1+'EPA to IEA Scaling'!T$10)</f>
        <v>0</v>
      </c>
      <c r="Q60" s="165">
        <f>((VLOOKUP($B$1,'Multipliers and Adjustments'!$A$70:$I$86,TRUNC(COLUMN(Q$2)/5)+2,FALSE)*SUMIFS('IEA-MethaneAbatement-US'!$M:$M,'IEA-MethaneAbatement-US'!$N:$N,"&lt;"&amp;$B60,'IEA-MethaneAbatement-US'!$N:$N,"&gt;="&amp;$A60,'IEA-MethaneAbatement-US'!$L:$L,$B$1))+(VLOOKUP($C$1,'Multipliers and Adjustments'!$A$70:$I$86,TRUNC(COLUMN(Q$2)/5)+2,FALSE)*SUMIFS('IEA-MethaneAbatement-US'!$M:$M,'IEA-MethaneAbatement-US'!$N:$N,"&lt;"&amp;$B60,'IEA-MethaneAbatement-US'!$N:$N,"&gt;="&amp;$A60,'IEA-MethaneAbatement-US'!$L:$L,$C$1))+(VLOOKUP($D$1,'Multipliers and Adjustments'!$A$70:$I$86,TRUNC(COLUMN(Q$2)/5)+2,FALSE)*SUMIFS('IEA-MethaneAbatement-US'!$M:$M,'IEA-MethaneAbatement-US'!$N:$N,"&lt;"&amp;$B60,'IEA-MethaneAbatement-US'!$N:$N,"&gt;="&amp;$A60,'IEA-MethaneAbatement-US'!$L:$L,$D$1)))*'State Downscaling Multipliers'!$B$7*(1+'EPA to IEA Scaling'!U$10)</f>
        <v>0</v>
      </c>
      <c r="R60" s="167">
        <f>((VLOOKUP($B$1,'Multipliers and Adjustments'!$A$70:$I$86,TRUNC(COLUMN(R$2)/5)+2,FALSE)*SUMIFS('IEA-MethaneAbatement-US'!$M:$M,'IEA-MethaneAbatement-US'!$N:$N,"&lt;"&amp;$B60,'IEA-MethaneAbatement-US'!$N:$N,"&gt;="&amp;$A60,'IEA-MethaneAbatement-US'!$L:$L,$B$1))+(VLOOKUP($C$1,'Multipliers and Adjustments'!$A$70:$I$86,TRUNC(COLUMN(R$2)/5)+2,FALSE)*SUMIFS('IEA-MethaneAbatement-US'!$M:$M,'IEA-MethaneAbatement-US'!$N:$N,"&lt;"&amp;$B60,'IEA-MethaneAbatement-US'!$N:$N,"&gt;="&amp;$A60,'IEA-MethaneAbatement-US'!$L:$L,$C$1))+(VLOOKUP($D$1,'Multipliers and Adjustments'!$A$70:$I$86,TRUNC(COLUMN(R$2)/5)+2,FALSE)*SUMIFS('IEA-MethaneAbatement-US'!$M:$M,'IEA-MethaneAbatement-US'!$N:$N,"&lt;"&amp;$B60,'IEA-MethaneAbatement-US'!$N:$N,"&gt;="&amp;$A60,'IEA-MethaneAbatement-US'!$L:$L,$D$1)))*'State Downscaling Multipliers'!$B$7*(1+'EPA to IEA Scaling'!V$10)</f>
        <v>0</v>
      </c>
      <c r="S60" s="165">
        <f>((VLOOKUP($B$1,'Multipliers and Adjustments'!$A$70:$I$86,TRUNC(COLUMN(S$2)/5)+2,FALSE)*SUMIFS('IEA-MethaneAbatement-US'!$M:$M,'IEA-MethaneAbatement-US'!$N:$N,"&lt;"&amp;$B60,'IEA-MethaneAbatement-US'!$N:$N,"&gt;="&amp;$A60,'IEA-MethaneAbatement-US'!$L:$L,$B$1))+(VLOOKUP($C$1,'Multipliers and Adjustments'!$A$70:$I$86,TRUNC(COLUMN(S$2)/5)+2,FALSE)*SUMIFS('IEA-MethaneAbatement-US'!$M:$M,'IEA-MethaneAbatement-US'!$N:$N,"&lt;"&amp;$B60,'IEA-MethaneAbatement-US'!$N:$N,"&gt;="&amp;$A60,'IEA-MethaneAbatement-US'!$L:$L,$C$1))+(VLOOKUP($D$1,'Multipliers and Adjustments'!$A$70:$I$86,TRUNC(COLUMN(S$2)/5)+2,FALSE)*SUMIFS('IEA-MethaneAbatement-US'!$M:$M,'IEA-MethaneAbatement-US'!$N:$N,"&lt;"&amp;$B60,'IEA-MethaneAbatement-US'!$N:$N,"&gt;="&amp;$A60,'IEA-MethaneAbatement-US'!$L:$L,$D$1)))*'State Downscaling Multipliers'!$B$7*(1+'EPA to IEA Scaling'!W$10)</f>
        <v>0</v>
      </c>
      <c r="T60" s="165">
        <f>((VLOOKUP($B$1,'Multipliers and Adjustments'!$A$70:$I$86,TRUNC(COLUMN(T$2)/5)+2,FALSE)*SUMIFS('IEA-MethaneAbatement-US'!$M:$M,'IEA-MethaneAbatement-US'!$N:$N,"&lt;"&amp;$B60,'IEA-MethaneAbatement-US'!$N:$N,"&gt;="&amp;$A60,'IEA-MethaneAbatement-US'!$L:$L,$B$1))+(VLOOKUP($C$1,'Multipliers and Adjustments'!$A$70:$I$86,TRUNC(COLUMN(T$2)/5)+2,FALSE)*SUMIFS('IEA-MethaneAbatement-US'!$M:$M,'IEA-MethaneAbatement-US'!$N:$N,"&lt;"&amp;$B60,'IEA-MethaneAbatement-US'!$N:$N,"&gt;="&amp;$A60,'IEA-MethaneAbatement-US'!$L:$L,$C$1))+(VLOOKUP($D$1,'Multipliers and Adjustments'!$A$70:$I$86,TRUNC(COLUMN(T$2)/5)+2,FALSE)*SUMIFS('IEA-MethaneAbatement-US'!$M:$M,'IEA-MethaneAbatement-US'!$N:$N,"&lt;"&amp;$B60,'IEA-MethaneAbatement-US'!$N:$N,"&gt;="&amp;$A60,'IEA-MethaneAbatement-US'!$L:$L,$D$1)))*'State Downscaling Multipliers'!$B$7*(1+'EPA to IEA Scaling'!X$10)</f>
        <v>0</v>
      </c>
      <c r="U60" s="165">
        <f>((VLOOKUP($B$1,'Multipliers and Adjustments'!$A$70:$I$86,TRUNC(COLUMN(U$2)/5)+2,FALSE)*SUMIFS('IEA-MethaneAbatement-US'!$M:$M,'IEA-MethaneAbatement-US'!$N:$N,"&lt;"&amp;$B60,'IEA-MethaneAbatement-US'!$N:$N,"&gt;="&amp;$A60,'IEA-MethaneAbatement-US'!$L:$L,$B$1))+(VLOOKUP($C$1,'Multipliers and Adjustments'!$A$70:$I$86,TRUNC(COLUMN(U$2)/5)+2,FALSE)*SUMIFS('IEA-MethaneAbatement-US'!$M:$M,'IEA-MethaneAbatement-US'!$N:$N,"&lt;"&amp;$B60,'IEA-MethaneAbatement-US'!$N:$N,"&gt;="&amp;$A60,'IEA-MethaneAbatement-US'!$L:$L,$C$1))+(VLOOKUP($D$1,'Multipliers and Adjustments'!$A$70:$I$86,TRUNC(COLUMN(U$2)/5)+2,FALSE)*SUMIFS('IEA-MethaneAbatement-US'!$M:$M,'IEA-MethaneAbatement-US'!$N:$N,"&lt;"&amp;$B60,'IEA-MethaneAbatement-US'!$N:$N,"&gt;="&amp;$A60,'IEA-MethaneAbatement-US'!$L:$L,$D$1)))*'State Downscaling Multipliers'!$B$7*(1+'EPA to IEA Scaling'!Y$10)</f>
        <v>0</v>
      </c>
      <c r="V60" s="165">
        <f>((VLOOKUP($B$1,'Multipliers and Adjustments'!$A$70:$I$86,TRUNC(COLUMN(V$2)/5)+2,FALSE)*SUMIFS('IEA-MethaneAbatement-US'!$M:$M,'IEA-MethaneAbatement-US'!$N:$N,"&lt;"&amp;$B60,'IEA-MethaneAbatement-US'!$N:$N,"&gt;="&amp;$A60,'IEA-MethaneAbatement-US'!$L:$L,$B$1))+(VLOOKUP($C$1,'Multipliers and Adjustments'!$A$70:$I$86,TRUNC(COLUMN(V$2)/5)+2,FALSE)*SUMIFS('IEA-MethaneAbatement-US'!$M:$M,'IEA-MethaneAbatement-US'!$N:$N,"&lt;"&amp;$B60,'IEA-MethaneAbatement-US'!$N:$N,"&gt;="&amp;$A60,'IEA-MethaneAbatement-US'!$L:$L,$C$1))+(VLOOKUP($D$1,'Multipliers and Adjustments'!$A$70:$I$86,TRUNC(COLUMN(V$2)/5)+2,FALSE)*SUMIFS('IEA-MethaneAbatement-US'!$M:$M,'IEA-MethaneAbatement-US'!$N:$N,"&lt;"&amp;$B60,'IEA-MethaneAbatement-US'!$N:$N,"&gt;="&amp;$A60,'IEA-MethaneAbatement-US'!$L:$L,$D$1)))*'State Downscaling Multipliers'!$B$7*(1+'EPA to IEA Scaling'!Z$10)</f>
        <v>0</v>
      </c>
      <c r="W60" s="167">
        <f>((VLOOKUP($B$1,'Multipliers and Adjustments'!$A$70:$I$86,TRUNC(COLUMN(W$2)/5)+2,FALSE)*SUMIFS('IEA-MethaneAbatement-US'!$M:$M,'IEA-MethaneAbatement-US'!$N:$N,"&lt;"&amp;$B60,'IEA-MethaneAbatement-US'!$N:$N,"&gt;="&amp;$A60,'IEA-MethaneAbatement-US'!$L:$L,$B$1))+(VLOOKUP($C$1,'Multipliers and Adjustments'!$A$70:$I$86,TRUNC(COLUMN(W$2)/5)+2,FALSE)*SUMIFS('IEA-MethaneAbatement-US'!$M:$M,'IEA-MethaneAbatement-US'!$N:$N,"&lt;"&amp;$B60,'IEA-MethaneAbatement-US'!$N:$N,"&gt;="&amp;$A60,'IEA-MethaneAbatement-US'!$L:$L,$C$1))+(VLOOKUP($D$1,'Multipliers and Adjustments'!$A$70:$I$86,TRUNC(COLUMN(W$2)/5)+2,FALSE)*SUMIFS('IEA-MethaneAbatement-US'!$M:$M,'IEA-MethaneAbatement-US'!$N:$N,"&lt;"&amp;$B60,'IEA-MethaneAbatement-US'!$N:$N,"&gt;="&amp;$A60,'IEA-MethaneAbatement-US'!$L:$L,$D$1)))*'State Downscaling Multipliers'!$B$7*(1+'EPA to IEA Scaling'!AA$10)</f>
        <v>0</v>
      </c>
      <c r="X60" s="165">
        <f>((VLOOKUP($B$1,'Multipliers and Adjustments'!$A$70:$I$86,TRUNC(COLUMN(X$2)/5)+2,FALSE)*SUMIFS('IEA-MethaneAbatement-US'!$M:$M,'IEA-MethaneAbatement-US'!$N:$N,"&lt;"&amp;$B60,'IEA-MethaneAbatement-US'!$N:$N,"&gt;="&amp;$A60,'IEA-MethaneAbatement-US'!$L:$L,$B$1))+(VLOOKUP($C$1,'Multipliers and Adjustments'!$A$70:$I$86,TRUNC(COLUMN(X$2)/5)+2,FALSE)*SUMIFS('IEA-MethaneAbatement-US'!$M:$M,'IEA-MethaneAbatement-US'!$N:$N,"&lt;"&amp;$B60,'IEA-MethaneAbatement-US'!$N:$N,"&gt;="&amp;$A60,'IEA-MethaneAbatement-US'!$L:$L,$C$1))+(VLOOKUP($D$1,'Multipliers and Adjustments'!$A$70:$I$86,TRUNC(COLUMN(X$2)/5)+2,FALSE)*SUMIFS('IEA-MethaneAbatement-US'!$M:$M,'IEA-MethaneAbatement-US'!$N:$N,"&lt;"&amp;$B60,'IEA-MethaneAbatement-US'!$N:$N,"&gt;="&amp;$A60,'IEA-MethaneAbatement-US'!$L:$L,$D$1)))*'State Downscaling Multipliers'!$B$7*(1+'EPA to IEA Scaling'!AB$10)</f>
        <v>0</v>
      </c>
      <c r="Y60" s="165">
        <f>((VLOOKUP($B$1,'Multipliers and Adjustments'!$A$70:$I$86,TRUNC(COLUMN(Y$2)/5)+2,FALSE)*SUMIFS('IEA-MethaneAbatement-US'!$M:$M,'IEA-MethaneAbatement-US'!$N:$N,"&lt;"&amp;$B60,'IEA-MethaneAbatement-US'!$N:$N,"&gt;="&amp;$A60,'IEA-MethaneAbatement-US'!$L:$L,$B$1))+(VLOOKUP($C$1,'Multipliers and Adjustments'!$A$70:$I$86,TRUNC(COLUMN(Y$2)/5)+2,FALSE)*SUMIFS('IEA-MethaneAbatement-US'!$M:$M,'IEA-MethaneAbatement-US'!$N:$N,"&lt;"&amp;$B60,'IEA-MethaneAbatement-US'!$N:$N,"&gt;="&amp;$A60,'IEA-MethaneAbatement-US'!$L:$L,$C$1))+(VLOOKUP($D$1,'Multipliers and Adjustments'!$A$70:$I$86,TRUNC(COLUMN(Y$2)/5)+2,FALSE)*SUMIFS('IEA-MethaneAbatement-US'!$M:$M,'IEA-MethaneAbatement-US'!$N:$N,"&lt;"&amp;$B60,'IEA-MethaneAbatement-US'!$N:$N,"&gt;="&amp;$A60,'IEA-MethaneAbatement-US'!$L:$L,$D$1)))*'State Downscaling Multipliers'!$B$7*(1+'EPA to IEA Scaling'!AC$10)</f>
        <v>0</v>
      </c>
      <c r="Z60" s="165">
        <f>((VLOOKUP($B$1,'Multipliers and Adjustments'!$A$70:$I$86,TRUNC(COLUMN(Z$2)/5)+2,FALSE)*SUMIFS('IEA-MethaneAbatement-US'!$M:$M,'IEA-MethaneAbatement-US'!$N:$N,"&lt;"&amp;$B60,'IEA-MethaneAbatement-US'!$N:$N,"&gt;="&amp;$A60,'IEA-MethaneAbatement-US'!$L:$L,$B$1))+(VLOOKUP($C$1,'Multipliers and Adjustments'!$A$70:$I$86,TRUNC(COLUMN(Z$2)/5)+2,FALSE)*SUMIFS('IEA-MethaneAbatement-US'!$M:$M,'IEA-MethaneAbatement-US'!$N:$N,"&lt;"&amp;$B60,'IEA-MethaneAbatement-US'!$N:$N,"&gt;="&amp;$A60,'IEA-MethaneAbatement-US'!$L:$L,$C$1))+(VLOOKUP($D$1,'Multipliers and Adjustments'!$A$70:$I$86,TRUNC(COLUMN(Z$2)/5)+2,FALSE)*SUMIFS('IEA-MethaneAbatement-US'!$M:$M,'IEA-MethaneAbatement-US'!$N:$N,"&lt;"&amp;$B60,'IEA-MethaneAbatement-US'!$N:$N,"&gt;="&amp;$A60,'IEA-MethaneAbatement-US'!$L:$L,$D$1)))*'State Downscaling Multipliers'!$B$7*(1+'EPA to IEA Scaling'!AD$10)</f>
        <v>0</v>
      </c>
      <c r="AA60" s="165">
        <f>((VLOOKUP($B$1,'Multipliers and Adjustments'!$A$70:$I$86,TRUNC(COLUMN(AA$2)/5)+2,FALSE)*SUMIFS('IEA-MethaneAbatement-US'!$M:$M,'IEA-MethaneAbatement-US'!$N:$N,"&lt;"&amp;$B60,'IEA-MethaneAbatement-US'!$N:$N,"&gt;="&amp;$A60,'IEA-MethaneAbatement-US'!$L:$L,$B$1))+(VLOOKUP($C$1,'Multipliers and Adjustments'!$A$70:$I$86,TRUNC(COLUMN(AA$2)/5)+2,FALSE)*SUMIFS('IEA-MethaneAbatement-US'!$M:$M,'IEA-MethaneAbatement-US'!$N:$N,"&lt;"&amp;$B60,'IEA-MethaneAbatement-US'!$N:$N,"&gt;="&amp;$A60,'IEA-MethaneAbatement-US'!$L:$L,$C$1))+(VLOOKUP($D$1,'Multipliers and Adjustments'!$A$70:$I$86,TRUNC(COLUMN(AA$2)/5)+2,FALSE)*SUMIFS('IEA-MethaneAbatement-US'!$M:$M,'IEA-MethaneAbatement-US'!$N:$N,"&lt;"&amp;$B60,'IEA-MethaneAbatement-US'!$N:$N,"&gt;="&amp;$A60,'IEA-MethaneAbatement-US'!$L:$L,$D$1)))*'State Downscaling Multipliers'!$B$7*(1+'EPA to IEA Scaling'!AE$10)</f>
        <v>0</v>
      </c>
      <c r="AB60" s="167">
        <f>((VLOOKUP($B$1,'Multipliers and Adjustments'!$A$70:$I$86,TRUNC(COLUMN(AB$2)/5)+2,FALSE)*SUMIFS('IEA-MethaneAbatement-US'!$M:$M,'IEA-MethaneAbatement-US'!$N:$N,"&lt;"&amp;$B60,'IEA-MethaneAbatement-US'!$N:$N,"&gt;="&amp;$A60,'IEA-MethaneAbatement-US'!$L:$L,$B$1))+(VLOOKUP($C$1,'Multipliers and Adjustments'!$A$70:$I$86,TRUNC(COLUMN(AB$2)/5)+2,FALSE)*SUMIFS('IEA-MethaneAbatement-US'!$M:$M,'IEA-MethaneAbatement-US'!$N:$N,"&lt;"&amp;$B60,'IEA-MethaneAbatement-US'!$N:$N,"&gt;="&amp;$A60,'IEA-MethaneAbatement-US'!$L:$L,$C$1))+(VLOOKUP($D$1,'Multipliers and Adjustments'!$A$70:$I$86,TRUNC(COLUMN(AB$2)/5)+2,FALSE)*SUMIFS('IEA-MethaneAbatement-US'!$M:$M,'IEA-MethaneAbatement-US'!$N:$N,"&lt;"&amp;$B60,'IEA-MethaneAbatement-US'!$N:$N,"&gt;="&amp;$A60,'IEA-MethaneAbatement-US'!$L:$L,$D$1)))*'State Downscaling Multipliers'!$B$7*(1+'EPA to IEA Scaling'!AF$10)</f>
        <v>0</v>
      </c>
      <c r="AC60" s="165">
        <f>((VLOOKUP($B$1,'Multipliers and Adjustments'!$A$70:$I$86,TRUNC(COLUMN(AC$2)/5)+2,FALSE)*SUMIFS('IEA-MethaneAbatement-US'!$M:$M,'IEA-MethaneAbatement-US'!$N:$N,"&lt;"&amp;$B60,'IEA-MethaneAbatement-US'!$N:$N,"&gt;="&amp;$A60,'IEA-MethaneAbatement-US'!$L:$L,$B$1))+(VLOOKUP($C$1,'Multipliers and Adjustments'!$A$70:$I$86,TRUNC(COLUMN(AC$2)/5)+2,FALSE)*SUMIFS('IEA-MethaneAbatement-US'!$M:$M,'IEA-MethaneAbatement-US'!$N:$N,"&lt;"&amp;$B60,'IEA-MethaneAbatement-US'!$N:$N,"&gt;="&amp;$A60,'IEA-MethaneAbatement-US'!$L:$L,$C$1))+(VLOOKUP($D$1,'Multipliers and Adjustments'!$A$70:$I$86,TRUNC(COLUMN(AC$2)/5)+2,FALSE)*SUMIFS('IEA-MethaneAbatement-US'!$M:$M,'IEA-MethaneAbatement-US'!$N:$N,"&lt;"&amp;$B60,'IEA-MethaneAbatement-US'!$N:$N,"&gt;="&amp;$A60,'IEA-MethaneAbatement-US'!$L:$L,$D$1)))*'State Downscaling Multipliers'!$B$7*(1+'EPA to IEA Scaling'!AG$10)</f>
        <v>0</v>
      </c>
      <c r="AD60" s="165">
        <f>((VLOOKUP($B$1,'Multipliers and Adjustments'!$A$70:$I$86,TRUNC(COLUMN(AD$2)/5)+2,FALSE)*SUMIFS('IEA-MethaneAbatement-US'!$M:$M,'IEA-MethaneAbatement-US'!$N:$N,"&lt;"&amp;$B60,'IEA-MethaneAbatement-US'!$N:$N,"&gt;="&amp;$A60,'IEA-MethaneAbatement-US'!$L:$L,$B$1))+(VLOOKUP($C$1,'Multipliers and Adjustments'!$A$70:$I$86,TRUNC(COLUMN(AD$2)/5)+2,FALSE)*SUMIFS('IEA-MethaneAbatement-US'!$M:$M,'IEA-MethaneAbatement-US'!$N:$N,"&lt;"&amp;$B60,'IEA-MethaneAbatement-US'!$N:$N,"&gt;="&amp;$A60,'IEA-MethaneAbatement-US'!$L:$L,$C$1))+(VLOOKUP($D$1,'Multipliers and Adjustments'!$A$70:$I$86,TRUNC(COLUMN(AD$2)/5)+2,FALSE)*SUMIFS('IEA-MethaneAbatement-US'!$M:$M,'IEA-MethaneAbatement-US'!$N:$N,"&lt;"&amp;$B60,'IEA-MethaneAbatement-US'!$N:$N,"&gt;="&amp;$A60,'IEA-MethaneAbatement-US'!$L:$L,$D$1)))*'State Downscaling Multipliers'!$B$7*(1+'EPA to IEA Scaling'!AH$10)</f>
        <v>0</v>
      </c>
      <c r="AE60" s="165">
        <f>((VLOOKUP($B$1,'Multipliers and Adjustments'!$A$70:$I$86,TRUNC(COLUMN(AE$2)/5)+2,FALSE)*SUMIFS('IEA-MethaneAbatement-US'!$M:$M,'IEA-MethaneAbatement-US'!$N:$N,"&lt;"&amp;$B60,'IEA-MethaneAbatement-US'!$N:$N,"&gt;="&amp;$A60,'IEA-MethaneAbatement-US'!$L:$L,$B$1))+(VLOOKUP($C$1,'Multipliers and Adjustments'!$A$70:$I$86,TRUNC(COLUMN(AE$2)/5)+2,FALSE)*SUMIFS('IEA-MethaneAbatement-US'!$M:$M,'IEA-MethaneAbatement-US'!$N:$N,"&lt;"&amp;$B60,'IEA-MethaneAbatement-US'!$N:$N,"&gt;="&amp;$A60,'IEA-MethaneAbatement-US'!$L:$L,$C$1))+(VLOOKUP($D$1,'Multipliers and Adjustments'!$A$70:$I$86,TRUNC(COLUMN(AE$2)/5)+2,FALSE)*SUMIFS('IEA-MethaneAbatement-US'!$M:$M,'IEA-MethaneAbatement-US'!$N:$N,"&lt;"&amp;$B60,'IEA-MethaneAbatement-US'!$N:$N,"&gt;="&amp;$A60,'IEA-MethaneAbatement-US'!$L:$L,$D$1)))*'State Downscaling Multipliers'!$B$7*(1+'EPA to IEA Scaling'!AI$10)</f>
        <v>0</v>
      </c>
      <c r="AF60" s="165">
        <f>((VLOOKUP($B$1,'Multipliers and Adjustments'!$A$70:$I$86,TRUNC(COLUMN(AF$2)/5)+2,FALSE)*SUMIFS('IEA-MethaneAbatement-US'!$M:$M,'IEA-MethaneAbatement-US'!$N:$N,"&lt;"&amp;$B60,'IEA-MethaneAbatement-US'!$N:$N,"&gt;="&amp;$A60,'IEA-MethaneAbatement-US'!$L:$L,$B$1))+(VLOOKUP($C$1,'Multipliers and Adjustments'!$A$70:$I$86,TRUNC(COLUMN(AF$2)/5)+2,FALSE)*SUMIFS('IEA-MethaneAbatement-US'!$M:$M,'IEA-MethaneAbatement-US'!$N:$N,"&lt;"&amp;$B60,'IEA-MethaneAbatement-US'!$N:$N,"&gt;="&amp;$A60,'IEA-MethaneAbatement-US'!$L:$L,$C$1))+(VLOOKUP($D$1,'Multipliers and Adjustments'!$A$70:$I$86,TRUNC(COLUMN(AF$2)/5)+2,FALSE)*SUMIFS('IEA-MethaneAbatement-US'!$M:$M,'IEA-MethaneAbatement-US'!$N:$N,"&lt;"&amp;$B60,'IEA-MethaneAbatement-US'!$N:$N,"&gt;="&amp;$A60,'IEA-MethaneAbatement-US'!$L:$L,$D$1)))*'State Downscaling Multipliers'!$B$7*(1+'EPA to IEA Scaling'!AJ$10)</f>
        <v>0</v>
      </c>
      <c r="AG60" s="167">
        <f>((VLOOKUP($B$1,'Multipliers and Adjustments'!$A$70:$I$86,TRUNC(COLUMN(AG$2)/5)+2,FALSE)*SUMIFS('IEA-MethaneAbatement-US'!$M:$M,'IEA-MethaneAbatement-US'!$N:$N,"&lt;"&amp;$B60,'IEA-MethaneAbatement-US'!$N:$N,"&gt;="&amp;$A60,'IEA-MethaneAbatement-US'!$L:$L,$B$1))+(VLOOKUP($C$1,'Multipliers and Adjustments'!$A$70:$I$86,TRUNC(COLUMN(AG$2)/5)+2,FALSE)*SUMIFS('IEA-MethaneAbatement-US'!$M:$M,'IEA-MethaneAbatement-US'!$N:$N,"&lt;"&amp;$B60,'IEA-MethaneAbatement-US'!$N:$N,"&gt;="&amp;$A60,'IEA-MethaneAbatement-US'!$L:$L,$C$1))+(VLOOKUP($D$1,'Multipliers and Adjustments'!$A$70:$I$86,TRUNC(COLUMN(AG$2)/5)+2,FALSE)*SUMIFS('IEA-MethaneAbatement-US'!$M:$M,'IEA-MethaneAbatement-US'!$N:$N,"&lt;"&amp;$B60,'IEA-MethaneAbatement-US'!$N:$N,"&gt;="&amp;$A60,'IEA-MethaneAbatement-US'!$L:$L,$D$1)))*'State Downscaling Multipliers'!$B$7*(1+'EPA to IEA Scaling'!AK$10)</f>
        <v>0</v>
      </c>
      <c r="AH60" s="165">
        <f>((VLOOKUP($B$1,'Multipliers and Adjustments'!$A$70:$I$86,TRUNC(COLUMN(AH$2)/5)+2,FALSE)*SUMIFS('IEA-MethaneAbatement-US'!$M:$M,'IEA-MethaneAbatement-US'!$N:$N,"&lt;"&amp;$B60,'IEA-MethaneAbatement-US'!$N:$N,"&gt;="&amp;$A60,'IEA-MethaneAbatement-US'!$L:$L,$B$1))+(VLOOKUP($C$1,'Multipliers and Adjustments'!$A$70:$I$86,TRUNC(COLUMN(AH$2)/5)+2,FALSE)*SUMIFS('IEA-MethaneAbatement-US'!$M:$M,'IEA-MethaneAbatement-US'!$N:$N,"&lt;"&amp;$B60,'IEA-MethaneAbatement-US'!$N:$N,"&gt;="&amp;$A60,'IEA-MethaneAbatement-US'!$L:$L,$C$1))+(VLOOKUP($D$1,'Multipliers and Adjustments'!$A$70:$I$86,TRUNC(COLUMN(AH$2)/5)+2,FALSE)*SUMIFS('IEA-MethaneAbatement-US'!$M:$M,'IEA-MethaneAbatement-US'!$N:$N,"&lt;"&amp;$B60,'IEA-MethaneAbatement-US'!$N:$N,"&gt;="&amp;$A60,'IEA-MethaneAbatement-US'!$L:$L,$D$1)))*'State Downscaling Multipliers'!$B$7*(1+'EPA to IEA Scaling'!AL$10)</f>
        <v>0</v>
      </c>
      <c r="AI60" s="165">
        <f>((VLOOKUP($B$1,'Multipliers and Adjustments'!$A$70:$I$86,TRUNC(COLUMN(AI$2)/5)+2,FALSE)*SUMIFS('IEA-MethaneAbatement-US'!$M:$M,'IEA-MethaneAbatement-US'!$N:$N,"&lt;"&amp;$B60,'IEA-MethaneAbatement-US'!$N:$N,"&gt;="&amp;$A60,'IEA-MethaneAbatement-US'!$L:$L,$B$1))+(VLOOKUP($C$1,'Multipliers and Adjustments'!$A$70:$I$86,TRUNC(COLUMN(AI$2)/5)+2,FALSE)*SUMIFS('IEA-MethaneAbatement-US'!$M:$M,'IEA-MethaneAbatement-US'!$N:$N,"&lt;"&amp;$B60,'IEA-MethaneAbatement-US'!$N:$N,"&gt;="&amp;$A60,'IEA-MethaneAbatement-US'!$L:$L,$C$1))+(VLOOKUP($D$1,'Multipliers and Adjustments'!$A$70:$I$86,TRUNC(COLUMN(AI$2)/5)+2,FALSE)*SUMIFS('IEA-MethaneAbatement-US'!$M:$M,'IEA-MethaneAbatement-US'!$N:$N,"&lt;"&amp;$B60,'IEA-MethaneAbatement-US'!$N:$N,"&gt;="&amp;$A60,'IEA-MethaneAbatement-US'!$L:$L,$D$1)))*'State Downscaling Multipliers'!$B$7*(1+'EPA to IEA Scaling'!AM$10)</f>
        <v>0</v>
      </c>
      <c r="AJ60" s="165">
        <f>((VLOOKUP($B$1,'Multipliers and Adjustments'!$A$70:$I$86,TRUNC(COLUMN(AJ$2)/5)+2,FALSE)*SUMIFS('IEA-MethaneAbatement-US'!$M:$M,'IEA-MethaneAbatement-US'!$N:$N,"&lt;"&amp;$B60,'IEA-MethaneAbatement-US'!$N:$N,"&gt;="&amp;$A60,'IEA-MethaneAbatement-US'!$L:$L,$B$1))+(VLOOKUP($C$1,'Multipliers and Adjustments'!$A$70:$I$86,TRUNC(COLUMN(AJ$2)/5)+2,FALSE)*SUMIFS('IEA-MethaneAbatement-US'!$M:$M,'IEA-MethaneAbatement-US'!$N:$N,"&lt;"&amp;$B60,'IEA-MethaneAbatement-US'!$N:$N,"&gt;="&amp;$A60,'IEA-MethaneAbatement-US'!$L:$L,$C$1))+(VLOOKUP($D$1,'Multipliers and Adjustments'!$A$70:$I$86,TRUNC(COLUMN(AJ$2)/5)+2,FALSE)*SUMIFS('IEA-MethaneAbatement-US'!$M:$M,'IEA-MethaneAbatement-US'!$N:$N,"&lt;"&amp;$B60,'IEA-MethaneAbatement-US'!$N:$N,"&gt;="&amp;$A60,'IEA-MethaneAbatement-US'!$L:$L,$D$1)))*'State Downscaling Multipliers'!$B$7*(1+'EPA to IEA Scaling'!AN$10)</f>
        <v>0</v>
      </c>
      <c r="AK60" s="165">
        <f>((VLOOKUP($B$1,'Multipliers and Adjustments'!$A$70:$I$86,TRUNC(COLUMN(AK$2)/5)+2,FALSE)*SUMIFS('IEA-MethaneAbatement-US'!$M:$M,'IEA-MethaneAbatement-US'!$N:$N,"&lt;"&amp;$B60,'IEA-MethaneAbatement-US'!$N:$N,"&gt;="&amp;$A60,'IEA-MethaneAbatement-US'!$L:$L,$B$1))+(VLOOKUP($C$1,'Multipliers and Adjustments'!$A$70:$I$86,TRUNC(COLUMN(AK$2)/5)+2,FALSE)*SUMIFS('IEA-MethaneAbatement-US'!$M:$M,'IEA-MethaneAbatement-US'!$N:$N,"&lt;"&amp;$B60,'IEA-MethaneAbatement-US'!$N:$N,"&gt;="&amp;$A60,'IEA-MethaneAbatement-US'!$L:$L,$C$1))+(VLOOKUP($D$1,'Multipliers and Adjustments'!$A$70:$I$86,TRUNC(COLUMN(AK$2)/5)+2,FALSE)*SUMIFS('IEA-MethaneAbatement-US'!$M:$M,'IEA-MethaneAbatement-US'!$N:$N,"&lt;"&amp;$B60,'IEA-MethaneAbatement-US'!$N:$N,"&gt;="&amp;$A60,'IEA-MethaneAbatement-US'!$L:$L,$D$1)))*'State Downscaling Multipliers'!$B$7*(1+'EPA to IEA Scaling'!AO$10)</f>
        <v>0</v>
      </c>
      <c r="AL60" s="167">
        <f>((VLOOKUP($B$1,'Multipliers and Adjustments'!$A$70:$I$86,TRUNC(COLUMN(AL$2)/5)+2,FALSE)*SUMIFS('IEA-MethaneAbatement-US'!$M:$M,'IEA-MethaneAbatement-US'!$N:$N,"&lt;"&amp;$B60,'IEA-MethaneAbatement-US'!$N:$N,"&gt;="&amp;$A60,'IEA-MethaneAbatement-US'!$L:$L,$B$1))+(VLOOKUP($C$1,'Multipliers and Adjustments'!$A$70:$I$86,TRUNC(COLUMN(AL$2)/5)+2,FALSE)*SUMIFS('IEA-MethaneAbatement-US'!$M:$M,'IEA-MethaneAbatement-US'!$N:$N,"&lt;"&amp;$B60,'IEA-MethaneAbatement-US'!$N:$N,"&gt;="&amp;$A60,'IEA-MethaneAbatement-US'!$L:$L,$C$1))+(VLOOKUP($D$1,'Multipliers and Adjustments'!$A$70:$I$86,TRUNC(COLUMN(AL$2)/5)+2,FALSE)*SUMIFS('IEA-MethaneAbatement-US'!$M:$M,'IEA-MethaneAbatement-US'!$N:$N,"&lt;"&amp;$B60,'IEA-MethaneAbatement-US'!$N:$N,"&gt;="&amp;$A60,'IEA-MethaneAbatement-US'!$L:$L,$D$1)))*'State Downscaling Multipliers'!$B$7*(1+'EPA to IEA Scaling'!AP$10)</f>
        <v>0</v>
      </c>
    </row>
    <row r="61" spans="1:38" ht="15.75" customHeight="1" x14ac:dyDescent="0.25">
      <c r="A61" s="49">
        <f t="shared" si="3"/>
        <v>900</v>
      </c>
      <c r="B61" s="49">
        <f t="shared" si="5"/>
        <v>950</v>
      </c>
      <c r="C61" s="165">
        <f>((VLOOKUP($B$1,'Multipliers and Adjustments'!$A$70:$I$86,TRUNC(COLUMN(C$2)/5)+2,FALSE)*SUMIFS('IEA-MethaneAbatement-US'!$M:$M,'IEA-MethaneAbatement-US'!$N:$N,"&lt;"&amp;$B61,'IEA-MethaneAbatement-US'!$N:$N,"&gt;="&amp;$A61,'IEA-MethaneAbatement-US'!$L:$L,$B$1))+(VLOOKUP($C$1,'Multipliers and Adjustments'!$A$70:$I$86,TRUNC(COLUMN(C$2)/5)+2,FALSE)*SUMIFS('IEA-MethaneAbatement-US'!$M:$M,'IEA-MethaneAbatement-US'!$N:$N,"&lt;"&amp;$B61,'IEA-MethaneAbatement-US'!$N:$N,"&gt;="&amp;$A61,'IEA-MethaneAbatement-US'!$L:$L,$C$1))+(VLOOKUP($D$1,'Multipliers and Adjustments'!$A$70:$I$86,TRUNC(COLUMN(C$2)/5)+2,FALSE)*SUMIFS('IEA-MethaneAbatement-US'!$M:$M,'IEA-MethaneAbatement-US'!$N:$N,"&lt;"&amp;$B61,'IEA-MethaneAbatement-US'!$N:$N,"&gt;="&amp;$A61,'IEA-MethaneAbatement-US'!$L:$L,$D$1)))*'State Downscaling Multipliers'!$B$7*(1+'EPA to IEA Scaling'!G$10)</f>
        <v>0</v>
      </c>
      <c r="D61" s="165">
        <f>((VLOOKUP($B$1,'Multipliers and Adjustments'!$A$70:$I$86,TRUNC(COLUMN(D$2)/5)+2,FALSE)*SUMIFS('IEA-MethaneAbatement-US'!$M:$M,'IEA-MethaneAbatement-US'!$N:$N,"&lt;"&amp;$B61,'IEA-MethaneAbatement-US'!$N:$N,"&gt;="&amp;$A61,'IEA-MethaneAbatement-US'!$L:$L,$B$1))+(VLOOKUP($C$1,'Multipliers and Adjustments'!$A$70:$I$86,TRUNC(COLUMN(D$2)/5)+2,FALSE)*SUMIFS('IEA-MethaneAbatement-US'!$M:$M,'IEA-MethaneAbatement-US'!$N:$N,"&lt;"&amp;$B61,'IEA-MethaneAbatement-US'!$N:$N,"&gt;="&amp;$A61,'IEA-MethaneAbatement-US'!$L:$L,$C$1))+(VLOOKUP($D$1,'Multipliers and Adjustments'!$A$70:$I$86,TRUNC(COLUMN(D$2)/5)+2,FALSE)*SUMIFS('IEA-MethaneAbatement-US'!$M:$M,'IEA-MethaneAbatement-US'!$N:$N,"&lt;"&amp;$B61,'IEA-MethaneAbatement-US'!$N:$N,"&gt;="&amp;$A61,'IEA-MethaneAbatement-US'!$L:$L,$D$1)))*'State Downscaling Multipliers'!$B$7*(1+'EPA to IEA Scaling'!H$10)</f>
        <v>0</v>
      </c>
      <c r="E61" s="165">
        <f>((VLOOKUP($B$1,'Multipliers and Adjustments'!$A$70:$I$86,TRUNC(COLUMN(E$2)/5)+2,FALSE)*SUMIFS('IEA-MethaneAbatement-US'!$M:$M,'IEA-MethaneAbatement-US'!$N:$N,"&lt;"&amp;$B61,'IEA-MethaneAbatement-US'!$N:$N,"&gt;="&amp;$A61,'IEA-MethaneAbatement-US'!$L:$L,$B$1))+(VLOOKUP($C$1,'Multipliers and Adjustments'!$A$70:$I$86,TRUNC(COLUMN(E$2)/5)+2,FALSE)*SUMIFS('IEA-MethaneAbatement-US'!$M:$M,'IEA-MethaneAbatement-US'!$N:$N,"&lt;"&amp;$B61,'IEA-MethaneAbatement-US'!$N:$N,"&gt;="&amp;$A61,'IEA-MethaneAbatement-US'!$L:$L,$C$1))+(VLOOKUP($D$1,'Multipliers and Adjustments'!$A$70:$I$86,TRUNC(COLUMN(E$2)/5)+2,FALSE)*SUMIFS('IEA-MethaneAbatement-US'!$M:$M,'IEA-MethaneAbatement-US'!$N:$N,"&lt;"&amp;$B61,'IEA-MethaneAbatement-US'!$N:$N,"&gt;="&amp;$A61,'IEA-MethaneAbatement-US'!$L:$L,$D$1)))*'State Downscaling Multipliers'!$B$7*(1+'EPA to IEA Scaling'!I$10)</f>
        <v>0</v>
      </c>
      <c r="F61" s="165">
        <f>((VLOOKUP($B$1,'Multipliers and Adjustments'!$A$70:$I$86,TRUNC(COLUMN(F$2)/5)+2,FALSE)*SUMIFS('IEA-MethaneAbatement-US'!$M:$M,'IEA-MethaneAbatement-US'!$N:$N,"&lt;"&amp;$B61,'IEA-MethaneAbatement-US'!$N:$N,"&gt;="&amp;$A61,'IEA-MethaneAbatement-US'!$L:$L,$B$1))+(VLOOKUP($C$1,'Multipliers and Adjustments'!$A$70:$I$86,TRUNC(COLUMN(F$2)/5)+2,FALSE)*SUMIFS('IEA-MethaneAbatement-US'!$M:$M,'IEA-MethaneAbatement-US'!$N:$N,"&lt;"&amp;$B61,'IEA-MethaneAbatement-US'!$N:$N,"&gt;="&amp;$A61,'IEA-MethaneAbatement-US'!$L:$L,$C$1))+(VLOOKUP($D$1,'Multipliers and Adjustments'!$A$70:$I$86,TRUNC(COLUMN(F$2)/5)+2,FALSE)*SUMIFS('IEA-MethaneAbatement-US'!$M:$M,'IEA-MethaneAbatement-US'!$N:$N,"&lt;"&amp;$B61,'IEA-MethaneAbatement-US'!$N:$N,"&gt;="&amp;$A61,'IEA-MethaneAbatement-US'!$L:$L,$D$1)))*'State Downscaling Multipliers'!$B$7*(1+'EPA to IEA Scaling'!J$10)</f>
        <v>0</v>
      </c>
      <c r="G61" s="166">
        <f>((VLOOKUP($B$1,'Multipliers and Adjustments'!$A$70:$I$86,TRUNC(COLUMN(G$2)/5)+2,FALSE)*SUMIFS('IEA-MethaneAbatement-US'!$M:$M,'IEA-MethaneAbatement-US'!$N:$N,"&lt;"&amp;$B61,'IEA-MethaneAbatement-US'!$N:$N,"&gt;="&amp;$A61,'IEA-MethaneAbatement-US'!$L:$L,$B$1))+(VLOOKUP($C$1,'Multipliers and Adjustments'!$A$70:$I$86,TRUNC(COLUMN(G$2)/5)+2,FALSE)*SUMIFS('IEA-MethaneAbatement-US'!$M:$M,'IEA-MethaneAbatement-US'!$N:$N,"&lt;"&amp;$B61,'IEA-MethaneAbatement-US'!$N:$N,"&gt;="&amp;$A61,'IEA-MethaneAbatement-US'!$L:$L,$C$1))+(VLOOKUP($D$1,'Multipliers and Adjustments'!$A$70:$I$86,TRUNC(COLUMN(G$2)/5)+2,FALSE)*SUMIFS('IEA-MethaneAbatement-US'!$M:$M,'IEA-MethaneAbatement-US'!$N:$N,"&lt;"&amp;$B61,'IEA-MethaneAbatement-US'!$N:$N,"&gt;="&amp;$A61,'IEA-MethaneAbatement-US'!$L:$L,$D$1)))*'State Downscaling Multipliers'!$B$7*(1+'EPA to IEA Scaling'!K$10)</f>
        <v>0</v>
      </c>
      <c r="H61" s="167">
        <f>((VLOOKUP($B$1,'Multipliers and Adjustments'!$A$70:$I$86,TRUNC(COLUMN(H$2)/5)+2,FALSE)*SUMIFS('IEA-MethaneAbatement-US'!$M:$M,'IEA-MethaneAbatement-US'!$N:$N,"&lt;"&amp;$B61,'IEA-MethaneAbatement-US'!$N:$N,"&gt;="&amp;$A61,'IEA-MethaneAbatement-US'!$L:$L,$B$1))+(VLOOKUP($C$1,'Multipliers and Adjustments'!$A$70:$I$86,TRUNC(COLUMN(H$2)/5)+2,FALSE)*SUMIFS('IEA-MethaneAbatement-US'!$M:$M,'IEA-MethaneAbatement-US'!$N:$N,"&lt;"&amp;$B61,'IEA-MethaneAbatement-US'!$N:$N,"&gt;="&amp;$A61,'IEA-MethaneAbatement-US'!$L:$L,$C$1))+(VLOOKUP($D$1,'Multipliers and Adjustments'!$A$70:$I$86,TRUNC(COLUMN(H$2)/5)+2,FALSE)*SUMIFS('IEA-MethaneAbatement-US'!$M:$M,'IEA-MethaneAbatement-US'!$N:$N,"&lt;"&amp;$B61,'IEA-MethaneAbatement-US'!$N:$N,"&gt;="&amp;$A61,'IEA-MethaneAbatement-US'!$L:$L,$D$1)))*'State Downscaling Multipliers'!$B$7*(1+'EPA to IEA Scaling'!L$10)</f>
        <v>0</v>
      </c>
      <c r="I61" s="165">
        <f>((VLOOKUP($B$1,'Multipliers and Adjustments'!$A$70:$I$86,TRUNC(COLUMN(I$2)/5)+2,FALSE)*SUMIFS('IEA-MethaneAbatement-US'!$M:$M,'IEA-MethaneAbatement-US'!$N:$N,"&lt;"&amp;$B61,'IEA-MethaneAbatement-US'!$N:$N,"&gt;="&amp;$A61,'IEA-MethaneAbatement-US'!$L:$L,$B$1))+(VLOOKUP($C$1,'Multipliers and Adjustments'!$A$70:$I$86,TRUNC(COLUMN(I$2)/5)+2,FALSE)*SUMIFS('IEA-MethaneAbatement-US'!$M:$M,'IEA-MethaneAbatement-US'!$N:$N,"&lt;"&amp;$B61,'IEA-MethaneAbatement-US'!$N:$N,"&gt;="&amp;$A61,'IEA-MethaneAbatement-US'!$L:$L,$C$1))+(VLOOKUP($D$1,'Multipliers and Adjustments'!$A$70:$I$86,TRUNC(COLUMN(I$2)/5)+2,FALSE)*SUMIFS('IEA-MethaneAbatement-US'!$M:$M,'IEA-MethaneAbatement-US'!$N:$N,"&lt;"&amp;$B61,'IEA-MethaneAbatement-US'!$N:$N,"&gt;="&amp;$A61,'IEA-MethaneAbatement-US'!$L:$L,$D$1)))*'State Downscaling Multipliers'!$B$7*(1+'EPA to IEA Scaling'!M$10)</f>
        <v>0</v>
      </c>
      <c r="J61" s="165">
        <f>((VLOOKUP($B$1,'Multipliers and Adjustments'!$A$70:$I$86,TRUNC(COLUMN(J$2)/5)+2,FALSE)*SUMIFS('IEA-MethaneAbatement-US'!$M:$M,'IEA-MethaneAbatement-US'!$N:$N,"&lt;"&amp;$B61,'IEA-MethaneAbatement-US'!$N:$N,"&gt;="&amp;$A61,'IEA-MethaneAbatement-US'!$L:$L,$B$1))+(VLOOKUP($C$1,'Multipliers and Adjustments'!$A$70:$I$86,TRUNC(COLUMN(J$2)/5)+2,FALSE)*SUMIFS('IEA-MethaneAbatement-US'!$M:$M,'IEA-MethaneAbatement-US'!$N:$N,"&lt;"&amp;$B61,'IEA-MethaneAbatement-US'!$N:$N,"&gt;="&amp;$A61,'IEA-MethaneAbatement-US'!$L:$L,$C$1))+(VLOOKUP($D$1,'Multipliers and Adjustments'!$A$70:$I$86,TRUNC(COLUMN(J$2)/5)+2,FALSE)*SUMIFS('IEA-MethaneAbatement-US'!$M:$M,'IEA-MethaneAbatement-US'!$N:$N,"&lt;"&amp;$B61,'IEA-MethaneAbatement-US'!$N:$N,"&gt;="&amp;$A61,'IEA-MethaneAbatement-US'!$L:$L,$D$1)))*'State Downscaling Multipliers'!$B$7*(1+'EPA to IEA Scaling'!N$10)</f>
        <v>0</v>
      </c>
      <c r="K61" s="165">
        <f>((VLOOKUP($B$1,'Multipliers and Adjustments'!$A$70:$I$86,TRUNC(COLUMN(K$2)/5)+2,FALSE)*SUMIFS('IEA-MethaneAbatement-US'!$M:$M,'IEA-MethaneAbatement-US'!$N:$N,"&lt;"&amp;$B61,'IEA-MethaneAbatement-US'!$N:$N,"&gt;="&amp;$A61,'IEA-MethaneAbatement-US'!$L:$L,$B$1))+(VLOOKUP($C$1,'Multipliers and Adjustments'!$A$70:$I$86,TRUNC(COLUMN(K$2)/5)+2,FALSE)*SUMIFS('IEA-MethaneAbatement-US'!$M:$M,'IEA-MethaneAbatement-US'!$N:$N,"&lt;"&amp;$B61,'IEA-MethaneAbatement-US'!$N:$N,"&gt;="&amp;$A61,'IEA-MethaneAbatement-US'!$L:$L,$C$1))+(VLOOKUP($D$1,'Multipliers and Adjustments'!$A$70:$I$86,TRUNC(COLUMN(K$2)/5)+2,FALSE)*SUMIFS('IEA-MethaneAbatement-US'!$M:$M,'IEA-MethaneAbatement-US'!$N:$N,"&lt;"&amp;$B61,'IEA-MethaneAbatement-US'!$N:$N,"&gt;="&amp;$A61,'IEA-MethaneAbatement-US'!$L:$L,$D$1)))*'State Downscaling Multipliers'!$B$7*(1+'EPA to IEA Scaling'!O$10)</f>
        <v>0</v>
      </c>
      <c r="L61" s="165">
        <f>((VLOOKUP($B$1,'Multipliers and Adjustments'!$A$70:$I$86,TRUNC(COLUMN(L$2)/5)+2,FALSE)*SUMIFS('IEA-MethaneAbatement-US'!$M:$M,'IEA-MethaneAbatement-US'!$N:$N,"&lt;"&amp;$B61,'IEA-MethaneAbatement-US'!$N:$N,"&gt;="&amp;$A61,'IEA-MethaneAbatement-US'!$L:$L,$B$1))+(VLOOKUP($C$1,'Multipliers and Adjustments'!$A$70:$I$86,TRUNC(COLUMN(L$2)/5)+2,FALSE)*SUMIFS('IEA-MethaneAbatement-US'!$M:$M,'IEA-MethaneAbatement-US'!$N:$N,"&lt;"&amp;$B61,'IEA-MethaneAbatement-US'!$N:$N,"&gt;="&amp;$A61,'IEA-MethaneAbatement-US'!$L:$L,$C$1))+(VLOOKUP($D$1,'Multipliers and Adjustments'!$A$70:$I$86,TRUNC(COLUMN(L$2)/5)+2,FALSE)*SUMIFS('IEA-MethaneAbatement-US'!$M:$M,'IEA-MethaneAbatement-US'!$N:$N,"&lt;"&amp;$B61,'IEA-MethaneAbatement-US'!$N:$N,"&gt;="&amp;$A61,'IEA-MethaneAbatement-US'!$L:$L,$D$1)))*'State Downscaling Multipliers'!$B$7*(1+'EPA to IEA Scaling'!P$10)</f>
        <v>0</v>
      </c>
      <c r="M61" s="167">
        <f>((VLOOKUP($B$1,'Multipliers and Adjustments'!$A$70:$I$86,TRUNC(COLUMN(M$2)/5)+2,FALSE)*SUMIFS('IEA-MethaneAbatement-US'!$M:$M,'IEA-MethaneAbatement-US'!$N:$N,"&lt;"&amp;$B61,'IEA-MethaneAbatement-US'!$N:$N,"&gt;="&amp;$A61,'IEA-MethaneAbatement-US'!$L:$L,$B$1))+(VLOOKUP($C$1,'Multipliers and Adjustments'!$A$70:$I$86,TRUNC(COLUMN(M$2)/5)+2,FALSE)*SUMIFS('IEA-MethaneAbatement-US'!$M:$M,'IEA-MethaneAbatement-US'!$N:$N,"&lt;"&amp;$B61,'IEA-MethaneAbatement-US'!$N:$N,"&gt;="&amp;$A61,'IEA-MethaneAbatement-US'!$L:$L,$C$1))+(VLOOKUP($D$1,'Multipliers and Adjustments'!$A$70:$I$86,TRUNC(COLUMN(M$2)/5)+2,FALSE)*SUMIFS('IEA-MethaneAbatement-US'!$M:$M,'IEA-MethaneAbatement-US'!$N:$N,"&lt;"&amp;$B61,'IEA-MethaneAbatement-US'!$N:$N,"&gt;="&amp;$A61,'IEA-MethaneAbatement-US'!$L:$L,$D$1)))*'State Downscaling Multipliers'!$B$7*(1+'EPA to IEA Scaling'!Q$10)</f>
        <v>0</v>
      </c>
      <c r="N61" s="165">
        <f>((VLOOKUP($B$1,'Multipliers and Adjustments'!$A$70:$I$86,TRUNC(COLUMN(N$2)/5)+2,FALSE)*SUMIFS('IEA-MethaneAbatement-US'!$M:$M,'IEA-MethaneAbatement-US'!$N:$N,"&lt;"&amp;$B61,'IEA-MethaneAbatement-US'!$N:$N,"&gt;="&amp;$A61,'IEA-MethaneAbatement-US'!$L:$L,$B$1))+(VLOOKUP($C$1,'Multipliers and Adjustments'!$A$70:$I$86,TRUNC(COLUMN(N$2)/5)+2,FALSE)*SUMIFS('IEA-MethaneAbatement-US'!$M:$M,'IEA-MethaneAbatement-US'!$N:$N,"&lt;"&amp;$B61,'IEA-MethaneAbatement-US'!$N:$N,"&gt;="&amp;$A61,'IEA-MethaneAbatement-US'!$L:$L,$C$1))+(VLOOKUP($D$1,'Multipliers and Adjustments'!$A$70:$I$86,TRUNC(COLUMN(N$2)/5)+2,FALSE)*SUMIFS('IEA-MethaneAbatement-US'!$M:$M,'IEA-MethaneAbatement-US'!$N:$N,"&lt;"&amp;$B61,'IEA-MethaneAbatement-US'!$N:$N,"&gt;="&amp;$A61,'IEA-MethaneAbatement-US'!$L:$L,$D$1)))*'State Downscaling Multipliers'!$B$7*(1+'EPA to IEA Scaling'!R$10)</f>
        <v>0</v>
      </c>
      <c r="O61" s="165">
        <f>((VLOOKUP($B$1,'Multipliers and Adjustments'!$A$70:$I$86,TRUNC(COLUMN(O$2)/5)+2,FALSE)*SUMIFS('IEA-MethaneAbatement-US'!$M:$M,'IEA-MethaneAbatement-US'!$N:$N,"&lt;"&amp;$B61,'IEA-MethaneAbatement-US'!$N:$N,"&gt;="&amp;$A61,'IEA-MethaneAbatement-US'!$L:$L,$B$1))+(VLOOKUP($C$1,'Multipliers and Adjustments'!$A$70:$I$86,TRUNC(COLUMN(O$2)/5)+2,FALSE)*SUMIFS('IEA-MethaneAbatement-US'!$M:$M,'IEA-MethaneAbatement-US'!$N:$N,"&lt;"&amp;$B61,'IEA-MethaneAbatement-US'!$N:$N,"&gt;="&amp;$A61,'IEA-MethaneAbatement-US'!$L:$L,$C$1))+(VLOOKUP($D$1,'Multipliers and Adjustments'!$A$70:$I$86,TRUNC(COLUMN(O$2)/5)+2,FALSE)*SUMIFS('IEA-MethaneAbatement-US'!$M:$M,'IEA-MethaneAbatement-US'!$N:$N,"&lt;"&amp;$B61,'IEA-MethaneAbatement-US'!$N:$N,"&gt;="&amp;$A61,'IEA-MethaneAbatement-US'!$L:$L,$D$1)))*'State Downscaling Multipliers'!$B$7*(1+'EPA to IEA Scaling'!S$10)</f>
        <v>0</v>
      </c>
      <c r="P61" s="165">
        <f>((VLOOKUP($B$1,'Multipliers and Adjustments'!$A$70:$I$86,TRUNC(COLUMN(P$2)/5)+2,FALSE)*SUMIFS('IEA-MethaneAbatement-US'!$M:$M,'IEA-MethaneAbatement-US'!$N:$N,"&lt;"&amp;$B61,'IEA-MethaneAbatement-US'!$N:$N,"&gt;="&amp;$A61,'IEA-MethaneAbatement-US'!$L:$L,$B$1))+(VLOOKUP($C$1,'Multipliers and Adjustments'!$A$70:$I$86,TRUNC(COLUMN(P$2)/5)+2,FALSE)*SUMIFS('IEA-MethaneAbatement-US'!$M:$M,'IEA-MethaneAbatement-US'!$N:$N,"&lt;"&amp;$B61,'IEA-MethaneAbatement-US'!$N:$N,"&gt;="&amp;$A61,'IEA-MethaneAbatement-US'!$L:$L,$C$1))+(VLOOKUP($D$1,'Multipliers and Adjustments'!$A$70:$I$86,TRUNC(COLUMN(P$2)/5)+2,FALSE)*SUMIFS('IEA-MethaneAbatement-US'!$M:$M,'IEA-MethaneAbatement-US'!$N:$N,"&lt;"&amp;$B61,'IEA-MethaneAbatement-US'!$N:$N,"&gt;="&amp;$A61,'IEA-MethaneAbatement-US'!$L:$L,$D$1)))*'State Downscaling Multipliers'!$B$7*(1+'EPA to IEA Scaling'!T$10)</f>
        <v>0</v>
      </c>
      <c r="Q61" s="165">
        <f>((VLOOKUP($B$1,'Multipliers and Adjustments'!$A$70:$I$86,TRUNC(COLUMN(Q$2)/5)+2,FALSE)*SUMIFS('IEA-MethaneAbatement-US'!$M:$M,'IEA-MethaneAbatement-US'!$N:$N,"&lt;"&amp;$B61,'IEA-MethaneAbatement-US'!$N:$N,"&gt;="&amp;$A61,'IEA-MethaneAbatement-US'!$L:$L,$B$1))+(VLOOKUP($C$1,'Multipliers and Adjustments'!$A$70:$I$86,TRUNC(COLUMN(Q$2)/5)+2,FALSE)*SUMIFS('IEA-MethaneAbatement-US'!$M:$M,'IEA-MethaneAbatement-US'!$N:$N,"&lt;"&amp;$B61,'IEA-MethaneAbatement-US'!$N:$N,"&gt;="&amp;$A61,'IEA-MethaneAbatement-US'!$L:$L,$C$1))+(VLOOKUP($D$1,'Multipliers and Adjustments'!$A$70:$I$86,TRUNC(COLUMN(Q$2)/5)+2,FALSE)*SUMIFS('IEA-MethaneAbatement-US'!$M:$M,'IEA-MethaneAbatement-US'!$N:$N,"&lt;"&amp;$B61,'IEA-MethaneAbatement-US'!$N:$N,"&gt;="&amp;$A61,'IEA-MethaneAbatement-US'!$L:$L,$D$1)))*'State Downscaling Multipliers'!$B$7*(1+'EPA to IEA Scaling'!U$10)</f>
        <v>0</v>
      </c>
      <c r="R61" s="167">
        <f>((VLOOKUP($B$1,'Multipliers and Adjustments'!$A$70:$I$86,TRUNC(COLUMN(R$2)/5)+2,FALSE)*SUMIFS('IEA-MethaneAbatement-US'!$M:$M,'IEA-MethaneAbatement-US'!$N:$N,"&lt;"&amp;$B61,'IEA-MethaneAbatement-US'!$N:$N,"&gt;="&amp;$A61,'IEA-MethaneAbatement-US'!$L:$L,$B$1))+(VLOOKUP($C$1,'Multipliers and Adjustments'!$A$70:$I$86,TRUNC(COLUMN(R$2)/5)+2,FALSE)*SUMIFS('IEA-MethaneAbatement-US'!$M:$M,'IEA-MethaneAbatement-US'!$N:$N,"&lt;"&amp;$B61,'IEA-MethaneAbatement-US'!$N:$N,"&gt;="&amp;$A61,'IEA-MethaneAbatement-US'!$L:$L,$C$1))+(VLOOKUP($D$1,'Multipliers and Adjustments'!$A$70:$I$86,TRUNC(COLUMN(R$2)/5)+2,FALSE)*SUMIFS('IEA-MethaneAbatement-US'!$M:$M,'IEA-MethaneAbatement-US'!$N:$N,"&lt;"&amp;$B61,'IEA-MethaneAbatement-US'!$N:$N,"&gt;="&amp;$A61,'IEA-MethaneAbatement-US'!$L:$L,$D$1)))*'State Downscaling Multipliers'!$B$7*(1+'EPA to IEA Scaling'!V$10)</f>
        <v>0</v>
      </c>
      <c r="S61" s="165">
        <f>((VLOOKUP($B$1,'Multipliers and Adjustments'!$A$70:$I$86,TRUNC(COLUMN(S$2)/5)+2,FALSE)*SUMIFS('IEA-MethaneAbatement-US'!$M:$M,'IEA-MethaneAbatement-US'!$N:$N,"&lt;"&amp;$B61,'IEA-MethaneAbatement-US'!$N:$N,"&gt;="&amp;$A61,'IEA-MethaneAbatement-US'!$L:$L,$B$1))+(VLOOKUP($C$1,'Multipliers and Adjustments'!$A$70:$I$86,TRUNC(COLUMN(S$2)/5)+2,FALSE)*SUMIFS('IEA-MethaneAbatement-US'!$M:$M,'IEA-MethaneAbatement-US'!$N:$N,"&lt;"&amp;$B61,'IEA-MethaneAbatement-US'!$N:$N,"&gt;="&amp;$A61,'IEA-MethaneAbatement-US'!$L:$L,$C$1))+(VLOOKUP($D$1,'Multipliers and Adjustments'!$A$70:$I$86,TRUNC(COLUMN(S$2)/5)+2,FALSE)*SUMIFS('IEA-MethaneAbatement-US'!$M:$M,'IEA-MethaneAbatement-US'!$N:$N,"&lt;"&amp;$B61,'IEA-MethaneAbatement-US'!$N:$N,"&gt;="&amp;$A61,'IEA-MethaneAbatement-US'!$L:$L,$D$1)))*'State Downscaling Multipliers'!$B$7*(1+'EPA to IEA Scaling'!W$10)</f>
        <v>0</v>
      </c>
      <c r="T61" s="165">
        <f>((VLOOKUP($B$1,'Multipliers and Adjustments'!$A$70:$I$86,TRUNC(COLUMN(T$2)/5)+2,FALSE)*SUMIFS('IEA-MethaneAbatement-US'!$M:$M,'IEA-MethaneAbatement-US'!$N:$N,"&lt;"&amp;$B61,'IEA-MethaneAbatement-US'!$N:$N,"&gt;="&amp;$A61,'IEA-MethaneAbatement-US'!$L:$L,$B$1))+(VLOOKUP($C$1,'Multipliers and Adjustments'!$A$70:$I$86,TRUNC(COLUMN(T$2)/5)+2,FALSE)*SUMIFS('IEA-MethaneAbatement-US'!$M:$M,'IEA-MethaneAbatement-US'!$N:$N,"&lt;"&amp;$B61,'IEA-MethaneAbatement-US'!$N:$N,"&gt;="&amp;$A61,'IEA-MethaneAbatement-US'!$L:$L,$C$1))+(VLOOKUP($D$1,'Multipliers and Adjustments'!$A$70:$I$86,TRUNC(COLUMN(T$2)/5)+2,FALSE)*SUMIFS('IEA-MethaneAbatement-US'!$M:$M,'IEA-MethaneAbatement-US'!$N:$N,"&lt;"&amp;$B61,'IEA-MethaneAbatement-US'!$N:$N,"&gt;="&amp;$A61,'IEA-MethaneAbatement-US'!$L:$L,$D$1)))*'State Downscaling Multipliers'!$B$7*(1+'EPA to IEA Scaling'!X$10)</f>
        <v>0</v>
      </c>
      <c r="U61" s="165">
        <f>((VLOOKUP($B$1,'Multipliers and Adjustments'!$A$70:$I$86,TRUNC(COLUMN(U$2)/5)+2,FALSE)*SUMIFS('IEA-MethaneAbatement-US'!$M:$M,'IEA-MethaneAbatement-US'!$N:$N,"&lt;"&amp;$B61,'IEA-MethaneAbatement-US'!$N:$N,"&gt;="&amp;$A61,'IEA-MethaneAbatement-US'!$L:$L,$B$1))+(VLOOKUP($C$1,'Multipliers and Adjustments'!$A$70:$I$86,TRUNC(COLUMN(U$2)/5)+2,FALSE)*SUMIFS('IEA-MethaneAbatement-US'!$M:$M,'IEA-MethaneAbatement-US'!$N:$N,"&lt;"&amp;$B61,'IEA-MethaneAbatement-US'!$N:$N,"&gt;="&amp;$A61,'IEA-MethaneAbatement-US'!$L:$L,$C$1))+(VLOOKUP($D$1,'Multipliers and Adjustments'!$A$70:$I$86,TRUNC(COLUMN(U$2)/5)+2,FALSE)*SUMIFS('IEA-MethaneAbatement-US'!$M:$M,'IEA-MethaneAbatement-US'!$N:$N,"&lt;"&amp;$B61,'IEA-MethaneAbatement-US'!$N:$N,"&gt;="&amp;$A61,'IEA-MethaneAbatement-US'!$L:$L,$D$1)))*'State Downscaling Multipliers'!$B$7*(1+'EPA to IEA Scaling'!Y$10)</f>
        <v>0</v>
      </c>
      <c r="V61" s="165">
        <f>((VLOOKUP($B$1,'Multipliers and Adjustments'!$A$70:$I$86,TRUNC(COLUMN(V$2)/5)+2,FALSE)*SUMIFS('IEA-MethaneAbatement-US'!$M:$M,'IEA-MethaneAbatement-US'!$N:$N,"&lt;"&amp;$B61,'IEA-MethaneAbatement-US'!$N:$N,"&gt;="&amp;$A61,'IEA-MethaneAbatement-US'!$L:$L,$B$1))+(VLOOKUP($C$1,'Multipliers and Adjustments'!$A$70:$I$86,TRUNC(COLUMN(V$2)/5)+2,FALSE)*SUMIFS('IEA-MethaneAbatement-US'!$M:$M,'IEA-MethaneAbatement-US'!$N:$N,"&lt;"&amp;$B61,'IEA-MethaneAbatement-US'!$N:$N,"&gt;="&amp;$A61,'IEA-MethaneAbatement-US'!$L:$L,$C$1))+(VLOOKUP($D$1,'Multipliers and Adjustments'!$A$70:$I$86,TRUNC(COLUMN(V$2)/5)+2,FALSE)*SUMIFS('IEA-MethaneAbatement-US'!$M:$M,'IEA-MethaneAbatement-US'!$N:$N,"&lt;"&amp;$B61,'IEA-MethaneAbatement-US'!$N:$N,"&gt;="&amp;$A61,'IEA-MethaneAbatement-US'!$L:$L,$D$1)))*'State Downscaling Multipliers'!$B$7*(1+'EPA to IEA Scaling'!Z$10)</f>
        <v>0</v>
      </c>
      <c r="W61" s="167">
        <f>((VLOOKUP($B$1,'Multipliers and Adjustments'!$A$70:$I$86,TRUNC(COLUMN(W$2)/5)+2,FALSE)*SUMIFS('IEA-MethaneAbatement-US'!$M:$M,'IEA-MethaneAbatement-US'!$N:$N,"&lt;"&amp;$B61,'IEA-MethaneAbatement-US'!$N:$N,"&gt;="&amp;$A61,'IEA-MethaneAbatement-US'!$L:$L,$B$1))+(VLOOKUP($C$1,'Multipliers and Adjustments'!$A$70:$I$86,TRUNC(COLUMN(W$2)/5)+2,FALSE)*SUMIFS('IEA-MethaneAbatement-US'!$M:$M,'IEA-MethaneAbatement-US'!$N:$N,"&lt;"&amp;$B61,'IEA-MethaneAbatement-US'!$N:$N,"&gt;="&amp;$A61,'IEA-MethaneAbatement-US'!$L:$L,$C$1))+(VLOOKUP($D$1,'Multipliers and Adjustments'!$A$70:$I$86,TRUNC(COLUMN(W$2)/5)+2,FALSE)*SUMIFS('IEA-MethaneAbatement-US'!$M:$M,'IEA-MethaneAbatement-US'!$N:$N,"&lt;"&amp;$B61,'IEA-MethaneAbatement-US'!$N:$N,"&gt;="&amp;$A61,'IEA-MethaneAbatement-US'!$L:$L,$D$1)))*'State Downscaling Multipliers'!$B$7*(1+'EPA to IEA Scaling'!AA$10)</f>
        <v>0</v>
      </c>
      <c r="X61" s="165">
        <f>((VLOOKUP($B$1,'Multipliers and Adjustments'!$A$70:$I$86,TRUNC(COLUMN(X$2)/5)+2,FALSE)*SUMIFS('IEA-MethaneAbatement-US'!$M:$M,'IEA-MethaneAbatement-US'!$N:$N,"&lt;"&amp;$B61,'IEA-MethaneAbatement-US'!$N:$N,"&gt;="&amp;$A61,'IEA-MethaneAbatement-US'!$L:$L,$B$1))+(VLOOKUP($C$1,'Multipliers and Adjustments'!$A$70:$I$86,TRUNC(COLUMN(X$2)/5)+2,FALSE)*SUMIFS('IEA-MethaneAbatement-US'!$M:$M,'IEA-MethaneAbatement-US'!$N:$N,"&lt;"&amp;$B61,'IEA-MethaneAbatement-US'!$N:$N,"&gt;="&amp;$A61,'IEA-MethaneAbatement-US'!$L:$L,$C$1))+(VLOOKUP($D$1,'Multipliers and Adjustments'!$A$70:$I$86,TRUNC(COLUMN(X$2)/5)+2,FALSE)*SUMIFS('IEA-MethaneAbatement-US'!$M:$M,'IEA-MethaneAbatement-US'!$N:$N,"&lt;"&amp;$B61,'IEA-MethaneAbatement-US'!$N:$N,"&gt;="&amp;$A61,'IEA-MethaneAbatement-US'!$L:$L,$D$1)))*'State Downscaling Multipliers'!$B$7*(1+'EPA to IEA Scaling'!AB$10)</f>
        <v>0</v>
      </c>
      <c r="Y61" s="165">
        <f>((VLOOKUP($B$1,'Multipliers and Adjustments'!$A$70:$I$86,TRUNC(COLUMN(Y$2)/5)+2,FALSE)*SUMIFS('IEA-MethaneAbatement-US'!$M:$M,'IEA-MethaneAbatement-US'!$N:$N,"&lt;"&amp;$B61,'IEA-MethaneAbatement-US'!$N:$N,"&gt;="&amp;$A61,'IEA-MethaneAbatement-US'!$L:$L,$B$1))+(VLOOKUP($C$1,'Multipliers and Adjustments'!$A$70:$I$86,TRUNC(COLUMN(Y$2)/5)+2,FALSE)*SUMIFS('IEA-MethaneAbatement-US'!$M:$M,'IEA-MethaneAbatement-US'!$N:$N,"&lt;"&amp;$B61,'IEA-MethaneAbatement-US'!$N:$N,"&gt;="&amp;$A61,'IEA-MethaneAbatement-US'!$L:$L,$C$1))+(VLOOKUP($D$1,'Multipliers and Adjustments'!$A$70:$I$86,TRUNC(COLUMN(Y$2)/5)+2,FALSE)*SUMIFS('IEA-MethaneAbatement-US'!$M:$M,'IEA-MethaneAbatement-US'!$N:$N,"&lt;"&amp;$B61,'IEA-MethaneAbatement-US'!$N:$N,"&gt;="&amp;$A61,'IEA-MethaneAbatement-US'!$L:$L,$D$1)))*'State Downscaling Multipliers'!$B$7*(1+'EPA to IEA Scaling'!AC$10)</f>
        <v>0</v>
      </c>
      <c r="Z61" s="165">
        <f>((VLOOKUP($B$1,'Multipliers and Adjustments'!$A$70:$I$86,TRUNC(COLUMN(Z$2)/5)+2,FALSE)*SUMIFS('IEA-MethaneAbatement-US'!$M:$M,'IEA-MethaneAbatement-US'!$N:$N,"&lt;"&amp;$B61,'IEA-MethaneAbatement-US'!$N:$N,"&gt;="&amp;$A61,'IEA-MethaneAbatement-US'!$L:$L,$B$1))+(VLOOKUP($C$1,'Multipliers and Adjustments'!$A$70:$I$86,TRUNC(COLUMN(Z$2)/5)+2,FALSE)*SUMIFS('IEA-MethaneAbatement-US'!$M:$M,'IEA-MethaneAbatement-US'!$N:$N,"&lt;"&amp;$B61,'IEA-MethaneAbatement-US'!$N:$N,"&gt;="&amp;$A61,'IEA-MethaneAbatement-US'!$L:$L,$C$1))+(VLOOKUP($D$1,'Multipliers and Adjustments'!$A$70:$I$86,TRUNC(COLUMN(Z$2)/5)+2,FALSE)*SUMIFS('IEA-MethaneAbatement-US'!$M:$M,'IEA-MethaneAbatement-US'!$N:$N,"&lt;"&amp;$B61,'IEA-MethaneAbatement-US'!$N:$N,"&gt;="&amp;$A61,'IEA-MethaneAbatement-US'!$L:$L,$D$1)))*'State Downscaling Multipliers'!$B$7*(1+'EPA to IEA Scaling'!AD$10)</f>
        <v>0</v>
      </c>
      <c r="AA61" s="165">
        <f>((VLOOKUP($B$1,'Multipliers and Adjustments'!$A$70:$I$86,TRUNC(COLUMN(AA$2)/5)+2,FALSE)*SUMIFS('IEA-MethaneAbatement-US'!$M:$M,'IEA-MethaneAbatement-US'!$N:$N,"&lt;"&amp;$B61,'IEA-MethaneAbatement-US'!$N:$N,"&gt;="&amp;$A61,'IEA-MethaneAbatement-US'!$L:$L,$B$1))+(VLOOKUP($C$1,'Multipliers and Adjustments'!$A$70:$I$86,TRUNC(COLUMN(AA$2)/5)+2,FALSE)*SUMIFS('IEA-MethaneAbatement-US'!$M:$M,'IEA-MethaneAbatement-US'!$N:$N,"&lt;"&amp;$B61,'IEA-MethaneAbatement-US'!$N:$N,"&gt;="&amp;$A61,'IEA-MethaneAbatement-US'!$L:$L,$C$1))+(VLOOKUP($D$1,'Multipliers and Adjustments'!$A$70:$I$86,TRUNC(COLUMN(AA$2)/5)+2,FALSE)*SUMIFS('IEA-MethaneAbatement-US'!$M:$M,'IEA-MethaneAbatement-US'!$N:$N,"&lt;"&amp;$B61,'IEA-MethaneAbatement-US'!$N:$N,"&gt;="&amp;$A61,'IEA-MethaneAbatement-US'!$L:$L,$D$1)))*'State Downscaling Multipliers'!$B$7*(1+'EPA to IEA Scaling'!AE$10)</f>
        <v>0</v>
      </c>
      <c r="AB61" s="167">
        <f>((VLOOKUP($B$1,'Multipliers and Adjustments'!$A$70:$I$86,TRUNC(COLUMN(AB$2)/5)+2,FALSE)*SUMIFS('IEA-MethaneAbatement-US'!$M:$M,'IEA-MethaneAbatement-US'!$N:$N,"&lt;"&amp;$B61,'IEA-MethaneAbatement-US'!$N:$N,"&gt;="&amp;$A61,'IEA-MethaneAbatement-US'!$L:$L,$B$1))+(VLOOKUP($C$1,'Multipliers and Adjustments'!$A$70:$I$86,TRUNC(COLUMN(AB$2)/5)+2,FALSE)*SUMIFS('IEA-MethaneAbatement-US'!$M:$M,'IEA-MethaneAbatement-US'!$N:$N,"&lt;"&amp;$B61,'IEA-MethaneAbatement-US'!$N:$N,"&gt;="&amp;$A61,'IEA-MethaneAbatement-US'!$L:$L,$C$1))+(VLOOKUP($D$1,'Multipliers and Adjustments'!$A$70:$I$86,TRUNC(COLUMN(AB$2)/5)+2,FALSE)*SUMIFS('IEA-MethaneAbatement-US'!$M:$M,'IEA-MethaneAbatement-US'!$N:$N,"&lt;"&amp;$B61,'IEA-MethaneAbatement-US'!$N:$N,"&gt;="&amp;$A61,'IEA-MethaneAbatement-US'!$L:$L,$D$1)))*'State Downscaling Multipliers'!$B$7*(1+'EPA to IEA Scaling'!AF$10)</f>
        <v>0</v>
      </c>
      <c r="AC61" s="165">
        <f>((VLOOKUP($B$1,'Multipliers and Adjustments'!$A$70:$I$86,TRUNC(COLUMN(AC$2)/5)+2,FALSE)*SUMIFS('IEA-MethaneAbatement-US'!$M:$M,'IEA-MethaneAbatement-US'!$N:$N,"&lt;"&amp;$B61,'IEA-MethaneAbatement-US'!$N:$N,"&gt;="&amp;$A61,'IEA-MethaneAbatement-US'!$L:$L,$B$1))+(VLOOKUP($C$1,'Multipliers and Adjustments'!$A$70:$I$86,TRUNC(COLUMN(AC$2)/5)+2,FALSE)*SUMIFS('IEA-MethaneAbatement-US'!$M:$M,'IEA-MethaneAbatement-US'!$N:$N,"&lt;"&amp;$B61,'IEA-MethaneAbatement-US'!$N:$N,"&gt;="&amp;$A61,'IEA-MethaneAbatement-US'!$L:$L,$C$1))+(VLOOKUP($D$1,'Multipliers and Adjustments'!$A$70:$I$86,TRUNC(COLUMN(AC$2)/5)+2,FALSE)*SUMIFS('IEA-MethaneAbatement-US'!$M:$M,'IEA-MethaneAbatement-US'!$N:$N,"&lt;"&amp;$B61,'IEA-MethaneAbatement-US'!$N:$N,"&gt;="&amp;$A61,'IEA-MethaneAbatement-US'!$L:$L,$D$1)))*'State Downscaling Multipliers'!$B$7*(1+'EPA to IEA Scaling'!AG$10)</f>
        <v>0</v>
      </c>
      <c r="AD61" s="165">
        <f>((VLOOKUP($B$1,'Multipliers and Adjustments'!$A$70:$I$86,TRUNC(COLUMN(AD$2)/5)+2,FALSE)*SUMIFS('IEA-MethaneAbatement-US'!$M:$M,'IEA-MethaneAbatement-US'!$N:$N,"&lt;"&amp;$B61,'IEA-MethaneAbatement-US'!$N:$N,"&gt;="&amp;$A61,'IEA-MethaneAbatement-US'!$L:$L,$B$1))+(VLOOKUP($C$1,'Multipliers and Adjustments'!$A$70:$I$86,TRUNC(COLUMN(AD$2)/5)+2,FALSE)*SUMIFS('IEA-MethaneAbatement-US'!$M:$M,'IEA-MethaneAbatement-US'!$N:$N,"&lt;"&amp;$B61,'IEA-MethaneAbatement-US'!$N:$N,"&gt;="&amp;$A61,'IEA-MethaneAbatement-US'!$L:$L,$C$1))+(VLOOKUP($D$1,'Multipliers and Adjustments'!$A$70:$I$86,TRUNC(COLUMN(AD$2)/5)+2,FALSE)*SUMIFS('IEA-MethaneAbatement-US'!$M:$M,'IEA-MethaneAbatement-US'!$N:$N,"&lt;"&amp;$B61,'IEA-MethaneAbatement-US'!$N:$N,"&gt;="&amp;$A61,'IEA-MethaneAbatement-US'!$L:$L,$D$1)))*'State Downscaling Multipliers'!$B$7*(1+'EPA to IEA Scaling'!AH$10)</f>
        <v>0</v>
      </c>
      <c r="AE61" s="165">
        <f>((VLOOKUP($B$1,'Multipliers and Adjustments'!$A$70:$I$86,TRUNC(COLUMN(AE$2)/5)+2,FALSE)*SUMIFS('IEA-MethaneAbatement-US'!$M:$M,'IEA-MethaneAbatement-US'!$N:$N,"&lt;"&amp;$B61,'IEA-MethaneAbatement-US'!$N:$N,"&gt;="&amp;$A61,'IEA-MethaneAbatement-US'!$L:$L,$B$1))+(VLOOKUP($C$1,'Multipliers and Adjustments'!$A$70:$I$86,TRUNC(COLUMN(AE$2)/5)+2,FALSE)*SUMIFS('IEA-MethaneAbatement-US'!$M:$M,'IEA-MethaneAbatement-US'!$N:$N,"&lt;"&amp;$B61,'IEA-MethaneAbatement-US'!$N:$N,"&gt;="&amp;$A61,'IEA-MethaneAbatement-US'!$L:$L,$C$1))+(VLOOKUP($D$1,'Multipliers and Adjustments'!$A$70:$I$86,TRUNC(COLUMN(AE$2)/5)+2,FALSE)*SUMIFS('IEA-MethaneAbatement-US'!$M:$M,'IEA-MethaneAbatement-US'!$N:$N,"&lt;"&amp;$B61,'IEA-MethaneAbatement-US'!$N:$N,"&gt;="&amp;$A61,'IEA-MethaneAbatement-US'!$L:$L,$D$1)))*'State Downscaling Multipliers'!$B$7*(1+'EPA to IEA Scaling'!AI$10)</f>
        <v>0</v>
      </c>
      <c r="AF61" s="165">
        <f>((VLOOKUP($B$1,'Multipliers and Adjustments'!$A$70:$I$86,TRUNC(COLUMN(AF$2)/5)+2,FALSE)*SUMIFS('IEA-MethaneAbatement-US'!$M:$M,'IEA-MethaneAbatement-US'!$N:$N,"&lt;"&amp;$B61,'IEA-MethaneAbatement-US'!$N:$N,"&gt;="&amp;$A61,'IEA-MethaneAbatement-US'!$L:$L,$B$1))+(VLOOKUP($C$1,'Multipliers and Adjustments'!$A$70:$I$86,TRUNC(COLUMN(AF$2)/5)+2,FALSE)*SUMIFS('IEA-MethaneAbatement-US'!$M:$M,'IEA-MethaneAbatement-US'!$N:$N,"&lt;"&amp;$B61,'IEA-MethaneAbatement-US'!$N:$N,"&gt;="&amp;$A61,'IEA-MethaneAbatement-US'!$L:$L,$C$1))+(VLOOKUP($D$1,'Multipliers and Adjustments'!$A$70:$I$86,TRUNC(COLUMN(AF$2)/5)+2,FALSE)*SUMIFS('IEA-MethaneAbatement-US'!$M:$M,'IEA-MethaneAbatement-US'!$N:$N,"&lt;"&amp;$B61,'IEA-MethaneAbatement-US'!$N:$N,"&gt;="&amp;$A61,'IEA-MethaneAbatement-US'!$L:$L,$D$1)))*'State Downscaling Multipliers'!$B$7*(1+'EPA to IEA Scaling'!AJ$10)</f>
        <v>0</v>
      </c>
      <c r="AG61" s="167">
        <f>((VLOOKUP($B$1,'Multipliers and Adjustments'!$A$70:$I$86,TRUNC(COLUMN(AG$2)/5)+2,FALSE)*SUMIFS('IEA-MethaneAbatement-US'!$M:$M,'IEA-MethaneAbatement-US'!$N:$N,"&lt;"&amp;$B61,'IEA-MethaneAbatement-US'!$N:$N,"&gt;="&amp;$A61,'IEA-MethaneAbatement-US'!$L:$L,$B$1))+(VLOOKUP($C$1,'Multipliers and Adjustments'!$A$70:$I$86,TRUNC(COLUMN(AG$2)/5)+2,FALSE)*SUMIFS('IEA-MethaneAbatement-US'!$M:$M,'IEA-MethaneAbatement-US'!$N:$N,"&lt;"&amp;$B61,'IEA-MethaneAbatement-US'!$N:$N,"&gt;="&amp;$A61,'IEA-MethaneAbatement-US'!$L:$L,$C$1))+(VLOOKUP($D$1,'Multipliers and Adjustments'!$A$70:$I$86,TRUNC(COLUMN(AG$2)/5)+2,FALSE)*SUMIFS('IEA-MethaneAbatement-US'!$M:$M,'IEA-MethaneAbatement-US'!$N:$N,"&lt;"&amp;$B61,'IEA-MethaneAbatement-US'!$N:$N,"&gt;="&amp;$A61,'IEA-MethaneAbatement-US'!$L:$L,$D$1)))*'State Downscaling Multipliers'!$B$7*(1+'EPA to IEA Scaling'!AK$10)</f>
        <v>0</v>
      </c>
      <c r="AH61" s="165">
        <f>((VLOOKUP($B$1,'Multipliers and Adjustments'!$A$70:$I$86,TRUNC(COLUMN(AH$2)/5)+2,FALSE)*SUMIFS('IEA-MethaneAbatement-US'!$M:$M,'IEA-MethaneAbatement-US'!$N:$N,"&lt;"&amp;$B61,'IEA-MethaneAbatement-US'!$N:$N,"&gt;="&amp;$A61,'IEA-MethaneAbatement-US'!$L:$L,$B$1))+(VLOOKUP($C$1,'Multipliers and Adjustments'!$A$70:$I$86,TRUNC(COLUMN(AH$2)/5)+2,FALSE)*SUMIFS('IEA-MethaneAbatement-US'!$M:$M,'IEA-MethaneAbatement-US'!$N:$N,"&lt;"&amp;$B61,'IEA-MethaneAbatement-US'!$N:$N,"&gt;="&amp;$A61,'IEA-MethaneAbatement-US'!$L:$L,$C$1))+(VLOOKUP($D$1,'Multipliers and Adjustments'!$A$70:$I$86,TRUNC(COLUMN(AH$2)/5)+2,FALSE)*SUMIFS('IEA-MethaneAbatement-US'!$M:$M,'IEA-MethaneAbatement-US'!$N:$N,"&lt;"&amp;$B61,'IEA-MethaneAbatement-US'!$N:$N,"&gt;="&amp;$A61,'IEA-MethaneAbatement-US'!$L:$L,$D$1)))*'State Downscaling Multipliers'!$B$7*(1+'EPA to IEA Scaling'!AL$10)</f>
        <v>0</v>
      </c>
      <c r="AI61" s="165">
        <f>((VLOOKUP($B$1,'Multipliers and Adjustments'!$A$70:$I$86,TRUNC(COLUMN(AI$2)/5)+2,FALSE)*SUMIFS('IEA-MethaneAbatement-US'!$M:$M,'IEA-MethaneAbatement-US'!$N:$N,"&lt;"&amp;$B61,'IEA-MethaneAbatement-US'!$N:$N,"&gt;="&amp;$A61,'IEA-MethaneAbatement-US'!$L:$L,$B$1))+(VLOOKUP($C$1,'Multipliers and Adjustments'!$A$70:$I$86,TRUNC(COLUMN(AI$2)/5)+2,FALSE)*SUMIFS('IEA-MethaneAbatement-US'!$M:$M,'IEA-MethaneAbatement-US'!$N:$N,"&lt;"&amp;$B61,'IEA-MethaneAbatement-US'!$N:$N,"&gt;="&amp;$A61,'IEA-MethaneAbatement-US'!$L:$L,$C$1))+(VLOOKUP($D$1,'Multipliers and Adjustments'!$A$70:$I$86,TRUNC(COLUMN(AI$2)/5)+2,FALSE)*SUMIFS('IEA-MethaneAbatement-US'!$M:$M,'IEA-MethaneAbatement-US'!$N:$N,"&lt;"&amp;$B61,'IEA-MethaneAbatement-US'!$N:$N,"&gt;="&amp;$A61,'IEA-MethaneAbatement-US'!$L:$L,$D$1)))*'State Downscaling Multipliers'!$B$7*(1+'EPA to IEA Scaling'!AM$10)</f>
        <v>0</v>
      </c>
      <c r="AJ61" s="165">
        <f>((VLOOKUP($B$1,'Multipliers and Adjustments'!$A$70:$I$86,TRUNC(COLUMN(AJ$2)/5)+2,FALSE)*SUMIFS('IEA-MethaneAbatement-US'!$M:$M,'IEA-MethaneAbatement-US'!$N:$N,"&lt;"&amp;$B61,'IEA-MethaneAbatement-US'!$N:$N,"&gt;="&amp;$A61,'IEA-MethaneAbatement-US'!$L:$L,$B$1))+(VLOOKUP($C$1,'Multipliers and Adjustments'!$A$70:$I$86,TRUNC(COLUMN(AJ$2)/5)+2,FALSE)*SUMIFS('IEA-MethaneAbatement-US'!$M:$M,'IEA-MethaneAbatement-US'!$N:$N,"&lt;"&amp;$B61,'IEA-MethaneAbatement-US'!$N:$N,"&gt;="&amp;$A61,'IEA-MethaneAbatement-US'!$L:$L,$C$1))+(VLOOKUP($D$1,'Multipliers and Adjustments'!$A$70:$I$86,TRUNC(COLUMN(AJ$2)/5)+2,FALSE)*SUMIFS('IEA-MethaneAbatement-US'!$M:$M,'IEA-MethaneAbatement-US'!$N:$N,"&lt;"&amp;$B61,'IEA-MethaneAbatement-US'!$N:$N,"&gt;="&amp;$A61,'IEA-MethaneAbatement-US'!$L:$L,$D$1)))*'State Downscaling Multipliers'!$B$7*(1+'EPA to IEA Scaling'!AN$10)</f>
        <v>0</v>
      </c>
      <c r="AK61" s="165">
        <f>((VLOOKUP($B$1,'Multipliers and Adjustments'!$A$70:$I$86,TRUNC(COLUMN(AK$2)/5)+2,FALSE)*SUMIFS('IEA-MethaneAbatement-US'!$M:$M,'IEA-MethaneAbatement-US'!$N:$N,"&lt;"&amp;$B61,'IEA-MethaneAbatement-US'!$N:$N,"&gt;="&amp;$A61,'IEA-MethaneAbatement-US'!$L:$L,$B$1))+(VLOOKUP($C$1,'Multipliers and Adjustments'!$A$70:$I$86,TRUNC(COLUMN(AK$2)/5)+2,FALSE)*SUMIFS('IEA-MethaneAbatement-US'!$M:$M,'IEA-MethaneAbatement-US'!$N:$N,"&lt;"&amp;$B61,'IEA-MethaneAbatement-US'!$N:$N,"&gt;="&amp;$A61,'IEA-MethaneAbatement-US'!$L:$L,$C$1))+(VLOOKUP($D$1,'Multipliers and Adjustments'!$A$70:$I$86,TRUNC(COLUMN(AK$2)/5)+2,FALSE)*SUMIFS('IEA-MethaneAbatement-US'!$M:$M,'IEA-MethaneAbatement-US'!$N:$N,"&lt;"&amp;$B61,'IEA-MethaneAbatement-US'!$N:$N,"&gt;="&amp;$A61,'IEA-MethaneAbatement-US'!$L:$L,$D$1)))*'State Downscaling Multipliers'!$B$7*(1+'EPA to IEA Scaling'!AO$10)</f>
        <v>0</v>
      </c>
      <c r="AL61" s="167">
        <f>((VLOOKUP($B$1,'Multipliers and Adjustments'!$A$70:$I$86,TRUNC(COLUMN(AL$2)/5)+2,FALSE)*SUMIFS('IEA-MethaneAbatement-US'!$M:$M,'IEA-MethaneAbatement-US'!$N:$N,"&lt;"&amp;$B61,'IEA-MethaneAbatement-US'!$N:$N,"&gt;="&amp;$A61,'IEA-MethaneAbatement-US'!$L:$L,$B$1))+(VLOOKUP($C$1,'Multipliers and Adjustments'!$A$70:$I$86,TRUNC(COLUMN(AL$2)/5)+2,FALSE)*SUMIFS('IEA-MethaneAbatement-US'!$M:$M,'IEA-MethaneAbatement-US'!$N:$N,"&lt;"&amp;$B61,'IEA-MethaneAbatement-US'!$N:$N,"&gt;="&amp;$A61,'IEA-MethaneAbatement-US'!$L:$L,$C$1))+(VLOOKUP($D$1,'Multipliers and Adjustments'!$A$70:$I$86,TRUNC(COLUMN(AL$2)/5)+2,FALSE)*SUMIFS('IEA-MethaneAbatement-US'!$M:$M,'IEA-MethaneAbatement-US'!$N:$N,"&lt;"&amp;$B61,'IEA-MethaneAbatement-US'!$N:$N,"&gt;="&amp;$A61,'IEA-MethaneAbatement-US'!$L:$L,$D$1)))*'State Downscaling Multipliers'!$B$7*(1+'EPA to IEA Scaling'!AP$10)</f>
        <v>0</v>
      </c>
    </row>
    <row r="62" spans="1:38" ht="15.75" customHeight="1" x14ac:dyDescent="0.25">
      <c r="A62" s="49">
        <f t="shared" si="3"/>
        <v>950</v>
      </c>
      <c r="B62" s="49">
        <f t="shared" si="5"/>
        <v>1000</v>
      </c>
      <c r="C62" s="165">
        <f>((VLOOKUP($B$1,'Multipliers and Adjustments'!$A$70:$I$86,TRUNC(COLUMN(C$2)/5)+2,FALSE)*SUMIFS('IEA-MethaneAbatement-US'!$M:$M,'IEA-MethaneAbatement-US'!$N:$N,"&lt;"&amp;$B62,'IEA-MethaneAbatement-US'!$N:$N,"&gt;="&amp;$A62,'IEA-MethaneAbatement-US'!$L:$L,$B$1))+(VLOOKUP($C$1,'Multipliers and Adjustments'!$A$70:$I$86,TRUNC(COLUMN(C$2)/5)+2,FALSE)*SUMIFS('IEA-MethaneAbatement-US'!$M:$M,'IEA-MethaneAbatement-US'!$N:$N,"&lt;"&amp;$B62,'IEA-MethaneAbatement-US'!$N:$N,"&gt;="&amp;$A62,'IEA-MethaneAbatement-US'!$L:$L,$C$1))+(VLOOKUP($D$1,'Multipliers and Adjustments'!$A$70:$I$86,TRUNC(COLUMN(C$2)/5)+2,FALSE)*SUMIFS('IEA-MethaneAbatement-US'!$M:$M,'IEA-MethaneAbatement-US'!$N:$N,"&lt;"&amp;$B62,'IEA-MethaneAbatement-US'!$N:$N,"&gt;="&amp;$A62,'IEA-MethaneAbatement-US'!$L:$L,$D$1)))*'State Downscaling Multipliers'!$B$7*(1+'EPA to IEA Scaling'!G$10)</f>
        <v>0</v>
      </c>
      <c r="D62" s="165">
        <f>((VLOOKUP($B$1,'Multipliers and Adjustments'!$A$70:$I$86,TRUNC(COLUMN(D$2)/5)+2,FALSE)*SUMIFS('IEA-MethaneAbatement-US'!$M:$M,'IEA-MethaneAbatement-US'!$N:$N,"&lt;"&amp;$B62,'IEA-MethaneAbatement-US'!$N:$N,"&gt;="&amp;$A62,'IEA-MethaneAbatement-US'!$L:$L,$B$1))+(VLOOKUP($C$1,'Multipliers and Adjustments'!$A$70:$I$86,TRUNC(COLUMN(D$2)/5)+2,FALSE)*SUMIFS('IEA-MethaneAbatement-US'!$M:$M,'IEA-MethaneAbatement-US'!$N:$N,"&lt;"&amp;$B62,'IEA-MethaneAbatement-US'!$N:$N,"&gt;="&amp;$A62,'IEA-MethaneAbatement-US'!$L:$L,$C$1))+(VLOOKUP($D$1,'Multipliers and Adjustments'!$A$70:$I$86,TRUNC(COLUMN(D$2)/5)+2,FALSE)*SUMIFS('IEA-MethaneAbatement-US'!$M:$M,'IEA-MethaneAbatement-US'!$N:$N,"&lt;"&amp;$B62,'IEA-MethaneAbatement-US'!$N:$N,"&gt;="&amp;$A62,'IEA-MethaneAbatement-US'!$L:$L,$D$1)))*'State Downscaling Multipliers'!$B$7*(1+'EPA to IEA Scaling'!H$10)</f>
        <v>0</v>
      </c>
      <c r="E62" s="165">
        <f>((VLOOKUP($B$1,'Multipliers and Adjustments'!$A$70:$I$86,TRUNC(COLUMN(E$2)/5)+2,FALSE)*SUMIFS('IEA-MethaneAbatement-US'!$M:$M,'IEA-MethaneAbatement-US'!$N:$N,"&lt;"&amp;$B62,'IEA-MethaneAbatement-US'!$N:$N,"&gt;="&amp;$A62,'IEA-MethaneAbatement-US'!$L:$L,$B$1))+(VLOOKUP($C$1,'Multipliers and Adjustments'!$A$70:$I$86,TRUNC(COLUMN(E$2)/5)+2,FALSE)*SUMIFS('IEA-MethaneAbatement-US'!$M:$M,'IEA-MethaneAbatement-US'!$N:$N,"&lt;"&amp;$B62,'IEA-MethaneAbatement-US'!$N:$N,"&gt;="&amp;$A62,'IEA-MethaneAbatement-US'!$L:$L,$C$1))+(VLOOKUP($D$1,'Multipliers and Adjustments'!$A$70:$I$86,TRUNC(COLUMN(E$2)/5)+2,FALSE)*SUMIFS('IEA-MethaneAbatement-US'!$M:$M,'IEA-MethaneAbatement-US'!$N:$N,"&lt;"&amp;$B62,'IEA-MethaneAbatement-US'!$N:$N,"&gt;="&amp;$A62,'IEA-MethaneAbatement-US'!$L:$L,$D$1)))*'State Downscaling Multipliers'!$B$7*(1+'EPA to IEA Scaling'!I$10)</f>
        <v>0</v>
      </c>
      <c r="F62" s="165">
        <f>((VLOOKUP($B$1,'Multipliers and Adjustments'!$A$70:$I$86,TRUNC(COLUMN(F$2)/5)+2,FALSE)*SUMIFS('IEA-MethaneAbatement-US'!$M:$M,'IEA-MethaneAbatement-US'!$N:$N,"&lt;"&amp;$B62,'IEA-MethaneAbatement-US'!$N:$N,"&gt;="&amp;$A62,'IEA-MethaneAbatement-US'!$L:$L,$B$1))+(VLOOKUP($C$1,'Multipliers and Adjustments'!$A$70:$I$86,TRUNC(COLUMN(F$2)/5)+2,FALSE)*SUMIFS('IEA-MethaneAbatement-US'!$M:$M,'IEA-MethaneAbatement-US'!$N:$N,"&lt;"&amp;$B62,'IEA-MethaneAbatement-US'!$N:$N,"&gt;="&amp;$A62,'IEA-MethaneAbatement-US'!$L:$L,$C$1))+(VLOOKUP($D$1,'Multipliers and Adjustments'!$A$70:$I$86,TRUNC(COLUMN(F$2)/5)+2,FALSE)*SUMIFS('IEA-MethaneAbatement-US'!$M:$M,'IEA-MethaneAbatement-US'!$N:$N,"&lt;"&amp;$B62,'IEA-MethaneAbatement-US'!$N:$N,"&gt;="&amp;$A62,'IEA-MethaneAbatement-US'!$L:$L,$D$1)))*'State Downscaling Multipliers'!$B$7*(1+'EPA to IEA Scaling'!J$10)</f>
        <v>0</v>
      </c>
      <c r="G62" s="166">
        <f>((VLOOKUP($B$1,'Multipliers and Adjustments'!$A$70:$I$86,TRUNC(COLUMN(G$2)/5)+2,FALSE)*SUMIFS('IEA-MethaneAbatement-US'!$M:$M,'IEA-MethaneAbatement-US'!$N:$N,"&lt;"&amp;$B62,'IEA-MethaneAbatement-US'!$N:$N,"&gt;="&amp;$A62,'IEA-MethaneAbatement-US'!$L:$L,$B$1))+(VLOOKUP($C$1,'Multipliers and Adjustments'!$A$70:$I$86,TRUNC(COLUMN(G$2)/5)+2,FALSE)*SUMIFS('IEA-MethaneAbatement-US'!$M:$M,'IEA-MethaneAbatement-US'!$N:$N,"&lt;"&amp;$B62,'IEA-MethaneAbatement-US'!$N:$N,"&gt;="&amp;$A62,'IEA-MethaneAbatement-US'!$L:$L,$C$1))+(VLOOKUP($D$1,'Multipliers and Adjustments'!$A$70:$I$86,TRUNC(COLUMN(G$2)/5)+2,FALSE)*SUMIFS('IEA-MethaneAbatement-US'!$M:$M,'IEA-MethaneAbatement-US'!$N:$N,"&lt;"&amp;$B62,'IEA-MethaneAbatement-US'!$N:$N,"&gt;="&amp;$A62,'IEA-MethaneAbatement-US'!$L:$L,$D$1)))*'State Downscaling Multipliers'!$B$7*(1+'EPA to IEA Scaling'!K$10)</f>
        <v>0</v>
      </c>
      <c r="H62" s="167">
        <f>((VLOOKUP($B$1,'Multipliers and Adjustments'!$A$70:$I$86,TRUNC(COLUMN(H$2)/5)+2,FALSE)*SUMIFS('IEA-MethaneAbatement-US'!$M:$M,'IEA-MethaneAbatement-US'!$N:$N,"&lt;"&amp;$B62,'IEA-MethaneAbatement-US'!$N:$N,"&gt;="&amp;$A62,'IEA-MethaneAbatement-US'!$L:$L,$B$1))+(VLOOKUP($C$1,'Multipliers and Adjustments'!$A$70:$I$86,TRUNC(COLUMN(H$2)/5)+2,FALSE)*SUMIFS('IEA-MethaneAbatement-US'!$M:$M,'IEA-MethaneAbatement-US'!$N:$N,"&lt;"&amp;$B62,'IEA-MethaneAbatement-US'!$N:$N,"&gt;="&amp;$A62,'IEA-MethaneAbatement-US'!$L:$L,$C$1))+(VLOOKUP($D$1,'Multipliers and Adjustments'!$A$70:$I$86,TRUNC(COLUMN(H$2)/5)+2,FALSE)*SUMIFS('IEA-MethaneAbatement-US'!$M:$M,'IEA-MethaneAbatement-US'!$N:$N,"&lt;"&amp;$B62,'IEA-MethaneAbatement-US'!$N:$N,"&gt;="&amp;$A62,'IEA-MethaneAbatement-US'!$L:$L,$D$1)))*'State Downscaling Multipliers'!$B$7*(1+'EPA to IEA Scaling'!L$10)</f>
        <v>0</v>
      </c>
      <c r="I62" s="165">
        <f>((VLOOKUP($B$1,'Multipliers and Adjustments'!$A$70:$I$86,TRUNC(COLUMN(I$2)/5)+2,FALSE)*SUMIFS('IEA-MethaneAbatement-US'!$M:$M,'IEA-MethaneAbatement-US'!$N:$N,"&lt;"&amp;$B62,'IEA-MethaneAbatement-US'!$N:$N,"&gt;="&amp;$A62,'IEA-MethaneAbatement-US'!$L:$L,$B$1))+(VLOOKUP($C$1,'Multipliers and Adjustments'!$A$70:$I$86,TRUNC(COLUMN(I$2)/5)+2,FALSE)*SUMIFS('IEA-MethaneAbatement-US'!$M:$M,'IEA-MethaneAbatement-US'!$N:$N,"&lt;"&amp;$B62,'IEA-MethaneAbatement-US'!$N:$N,"&gt;="&amp;$A62,'IEA-MethaneAbatement-US'!$L:$L,$C$1))+(VLOOKUP($D$1,'Multipliers and Adjustments'!$A$70:$I$86,TRUNC(COLUMN(I$2)/5)+2,FALSE)*SUMIFS('IEA-MethaneAbatement-US'!$M:$M,'IEA-MethaneAbatement-US'!$N:$N,"&lt;"&amp;$B62,'IEA-MethaneAbatement-US'!$N:$N,"&gt;="&amp;$A62,'IEA-MethaneAbatement-US'!$L:$L,$D$1)))*'State Downscaling Multipliers'!$B$7*(1+'EPA to IEA Scaling'!M$10)</f>
        <v>0</v>
      </c>
      <c r="J62" s="165">
        <f>((VLOOKUP($B$1,'Multipliers and Adjustments'!$A$70:$I$86,TRUNC(COLUMN(J$2)/5)+2,FALSE)*SUMIFS('IEA-MethaneAbatement-US'!$M:$M,'IEA-MethaneAbatement-US'!$N:$N,"&lt;"&amp;$B62,'IEA-MethaneAbatement-US'!$N:$N,"&gt;="&amp;$A62,'IEA-MethaneAbatement-US'!$L:$L,$B$1))+(VLOOKUP($C$1,'Multipliers and Adjustments'!$A$70:$I$86,TRUNC(COLUMN(J$2)/5)+2,FALSE)*SUMIFS('IEA-MethaneAbatement-US'!$M:$M,'IEA-MethaneAbatement-US'!$N:$N,"&lt;"&amp;$B62,'IEA-MethaneAbatement-US'!$N:$N,"&gt;="&amp;$A62,'IEA-MethaneAbatement-US'!$L:$L,$C$1))+(VLOOKUP($D$1,'Multipliers and Adjustments'!$A$70:$I$86,TRUNC(COLUMN(J$2)/5)+2,FALSE)*SUMIFS('IEA-MethaneAbatement-US'!$M:$M,'IEA-MethaneAbatement-US'!$N:$N,"&lt;"&amp;$B62,'IEA-MethaneAbatement-US'!$N:$N,"&gt;="&amp;$A62,'IEA-MethaneAbatement-US'!$L:$L,$D$1)))*'State Downscaling Multipliers'!$B$7*(1+'EPA to IEA Scaling'!N$10)</f>
        <v>0</v>
      </c>
      <c r="K62" s="165">
        <f>((VLOOKUP($B$1,'Multipliers and Adjustments'!$A$70:$I$86,TRUNC(COLUMN(K$2)/5)+2,FALSE)*SUMIFS('IEA-MethaneAbatement-US'!$M:$M,'IEA-MethaneAbatement-US'!$N:$N,"&lt;"&amp;$B62,'IEA-MethaneAbatement-US'!$N:$N,"&gt;="&amp;$A62,'IEA-MethaneAbatement-US'!$L:$L,$B$1))+(VLOOKUP($C$1,'Multipliers and Adjustments'!$A$70:$I$86,TRUNC(COLUMN(K$2)/5)+2,FALSE)*SUMIFS('IEA-MethaneAbatement-US'!$M:$M,'IEA-MethaneAbatement-US'!$N:$N,"&lt;"&amp;$B62,'IEA-MethaneAbatement-US'!$N:$N,"&gt;="&amp;$A62,'IEA-MethaneAbatement-US'!$L:$L,$C$1))+(VLOOKUP($D$1,'Multipliers and Adjustments'!$A$70:$I$86,TRUNC(COLUMN(K$2)/5)+2,FALSE)*SUMIFS('IEA-MethaneAbatement-US'!$M:$M,'IEA-MethaneAbatement-US'!$N:$N,"&lt;"&amp;$B62,'IEA-MethaneAbatement-US'!$N:$N,"&gt;="&amp;$A62,'IEA-MethaneAbatement-US'!$L:$L,$D$1)))*'State Downscaling Multipliers'!$B$7*(1+'EPA to IEA Scaling'!O$10)</f>
        <v>0</v>
      </c>
      <c r="L62" s="165">
        <f>((VLOOKUP($B$1,'Multipliers and Adjustments'!$A$70:$I$86,TRUNC(COLUMN(L$2)/5)+2,FALSE)*SUMIFS('IEA-MethaneAbatement-US'!$M:$M,'IEA-MethaneAbatement-US'!$N:$N,"&lt;"&amp;$B62,'IEA-MethaneAbatement-US'!$N:$N,"&gt;="&amp;$A62,'IEA-MethaneAbatement-US'!$L:$L,$B$1))+(VLOOKUP($C$1,'Multipliers and Adjustments'!$A$70:$I$86,TRUNC(COLUMN(L$2)/5)+2,FALSE)*SUMIFS('IEA-MethaneAbatement-US'!$M:$M,'IEA-MethaneAbatement-US'!$N:$N,"&lt;"&amp;$B62,'IEA-MethaneAbatement-US'!$N:$N,"&gt;="&amp;$A62,'IEA-MethaneAbatement-US'!$L:$L,$C$1))+(VLOOKUP($D$1,'Multipliers and Adjustments'!$A$70:$I$86,TRUNC(COLUMN(L$2)/5)+2,FALSE)*SUMIFS('IEA-MethaneAbatement-US'!$M:$M,'IEA-MethaneAbatement-US'!$N:$N,"&lt;"&amp;$B62,'IEA-MethaneAbatement-US'!$N:$N,"&gt;="&amp;$A62,'IEA-MethaneAbatement-US'!$L:$L,$D$1)))*'State Downscaling Multipliers'!$B$7*(1+'EPA to IEA Scaling'!P$10)</f>
        <v>0</v>
      </c>
      <c r="M62" s="167">
        <f>((VLOOKUP($B$1,'Multipliers and Adjustments'!$A$70:$I$86,TRUNC(COLUMN(M$2)/5)+2,FALSE)*SUMIFS('IEA-MethaneAbatement-US'!$M:$M,'IEA-MethaneAbatement-US'!$N:$N,"&lt;"&amp;$B62,'IEA-MethaneAbatement-US'!$N:$N,"&gt;="&amp;$A62,'IEA-MethaneAbatement-US'!$L:$L,$B$1))+(VLOOKUP($C$1,'Multipliers and Adjustments'!$A$70:$I$86,TRUNC(COLUMN(M$2)/5)+2,FALSE)*SUMIFS('IEA-MethaneAbatement-US'!$M:$M,'IEA-MethaneAbatement-US'!$N:$N,"&lt;"&amp;$B62,'IEA-MethaneAbatement-US'!$N:$N,"&gt;="&amp;$A62,'IEA-MethaneAbatement-US'!$L:$L,$C$1))+(VLOOKUP($D$1,'Multipliers and Adjustments'!$A$70:$I$86,TRUNC(COLUMN(M$2)/5)+2,FALSE)*SUMIFS('IEA-MethaneAbatement-US'!$M:$M,'IEA-MethaneAbatement-US'!$N:$N,"&lt;"&amp;$B62,'IEA-MethaneAbatement-US'!$N:$N,"&gt;="&amp;$A62,'IEA-MethaneAbatement-US'!$L:$L,$D$1)))*'State Downscaling Multipliers'!$B$7*(1+'EPA to IEA Scaling'!Q$10)</f>
        <v>0</v>
      </c>
      <c r="N62" s="165">
        <f>((VLOOKUP($B$1,'Multipliers and Adjustments'!$A$70:$I$86,TRUNC(COLUMN(N$2)/5)+2,FALSE)*SUMIFS('IEA-MethaneAbatement-US'!$M:$M,'IEA-MethaneAbatement-US'!$N:$N,"&lt;"&amp;$B62,'IEA-MethaneAbatement-US'!$N:$N,"&gt;="&amp;$A62,'IEA-MethaneAbatement-US'!$L:$L,$B$1))+(VLOOKUP($C$1,'Multipliers and Adjustments'!$A$70:$I$86,TRUNC(COLUMN(N$2)/5)+2,FALSE)*SUMIFS('IEA-MethaneAbatement-US'!$M:$M,'IEA-MethaneAbatement-US'!$N:$N,"&lt;"&amp;$B62,'IEA-MethaneAbatement-US'!$N:$N,"&gt;="&amp;$A62,'IEA-MethaneAbatement-US'!$L:$L,$C$1))+(VLOOKUP($D$1,'Multipliers and Adjustments'!$A$70:$I$86,TRUNC(COLUMN(N$2)/5)+2,FALSE)*SUMIFS('IEA-MethaneAbatement-US'!$M:$M,'IEA-MethaneAbatement-US'!$N:$N,"&lt;"&amp;$B62,'IEA-MethaneAbatement-US'!$N:$N,"&gt;="&amp;$A62,'IEA-MethaneAbatement-US'!$L:$L,$D$1)))*'State Downscaling Multipliers'!$B$7*(1+'EPA to IEA Scaling'!R$10)</f>
        <v>0</v>
      </c>
      <c r="O62" s="165">
        <f>((VLOOKUP($B$1,'Multipliers and Adjustments'!$A$70:$I$86,TRUNC(COLUMN(O$2)/5)+2,FALSE)*SUMIFS('IEA-MethaneAbatement-US'!$M:$M,'IEA-MethaneAbatement-US'!$N:$N,"&lt;"&amp;$B62,'IEA-MethaneAbatement-US'!$N:$N,"&gt;="&amp;$A62,'IEA-MethaneAbatement-US'!$L:$L,$B$1))+(VLOOKUP($C$1,'Multipliers and Adjustments'!$A$70:$I$86,TRUNC(COLUMN(O$2)/5)+2,FALSE)*SUMIFS('IEA-MethaneAbatement-US'!$M:$M,'IEA-MethaneAbatement-US'!$N:$N,"&lt;"&amp;$B62,'IEA-MethaneAbatement-US'!$N:$N,"&gt;="&amp;$A62,'IEA-MethaneAbatement-US'!$L:$L,$C$1))+(VLOOKUP($D$1,'Multipliers and Adjustments'!$A$70:$I$86,TRUNC(COLUMN(O$2)/5)+2,FALSE)*SUMIFS('IEA-MethaneAbatement-US'!$M:$M,'IEA-MethaneAbatement-US'!$N:$N,"&lt;"&amp;$B62,'IEA-MethaneAbatement-US'!$N:$N,"&gt;="&amp;$A62,'IEA-MethaneAbatement-US'!$L:$L,$D$1)))*'State Downscaling Multipliers'!$B$7*(1+'EPA to IEA Scaling'!S$10)</f>
        <v>0</v>
      </c>
      <c r="P62" s="165">
        <f>((VLOOKUP($B$1,'Multipliers and Adjustments'!$A$70:$I$86,TRUNC(COLUMN(P$2)/5)+2,FALSE)*SUMIFS('IEA-MethaneAbatement-US'!$M:$M,'IEA-MethaneAbatement-US'!$N:$N,"&lt;"&amp;$B62,'IEA-MethaneAbatement-US'!$N:$N,"&gt;="&amp;$A62,'IEA-MethaneAbatement-US'!$L:$L,$B$1))+(VLOOKUP($C$1,'Multipliers and Adjustments'!$A$70:$I$86,TRUNC(COLUMN(P$2)/5)+2,FALSE)*SUMIFS('IEA-MethaneAbatement-US'!$M:$M,'IEA-MethaneAbatement-US'!$N:$N,"&lt;"&amp;$B62,'IEA-MethaneAbatement-US'!$N:$N,"&gt;="&amp;$A62,'IEA-MethaneAbatement-US'!$L:$L,$C$1))+(VLOOKUP($D$1,'Multipliers and Adjustments'!$A$70:$I$86,TRUNC(COLUMN(P$2)/5)+2,FALSE)*SUMIFS('IEA-MethaneAbatement-US'!$M:$M,'IEA-MethaneAbatement-US'!$N:$N,"&lt;"&amp;$B62,'IEA-MethaneAbatement-US'!$N:$N,"&gt;="&amp;$A62,'IEA-MethaneAbatement-US'!$L:$L,$D$1)))*'State Downscaling Multipliers'!$B$7*(1+'EPA to IEA Scaling'!T$10)</f>
        <v>0</v>
      </c>
      <c r="Q62" s="165">
        <f>((VLOOKUP($B$1,'Multipliers and Adjustments'!$A$70:$I$86,TRUNC(COLUMN(Q$2)/5)+2,FALSE)*SUMIFS('IEA-MethaneAbatement-US'!$M:$M,'IEA-MethaneAbatement-US'!$N:$N,"&lt;"&amp;$B62,'IEA-MethaneAbatement-US'!$N:$N,"&gt;="&amp;$A62,'IEA-MethaneAbatement-US'!$L:$L,$B$1))+(VLOOKUP($C$1,'Multipliers and Adjustments'!$A$70:$I$86,TRUNC(COLUMN(Q$2)/5)+2,FALSE)*SUMIFS('IEA-MethaneAbatement-US'!$M:$M,'IEA-MethaneAbatement-US'!$N:$N,"&lt;"&amp;$B62,'IEA-MethaneAbatement-US'!$N:$N,"&gt;="&amp;$A62,'IEA-MethaneAbatement-US'!$L:$L,$C$1))+(VLOOKUP($D$1,'Multipliers and Adjustments'!$A$70:$I$86,TRUNC(COLUMN(Q$2)/5)+2,FALSE)*SUMIFS('IEA-MethaneAbatement-US'!$M:$M,'IEA-MethaneAbatement-US'!$N:$N,"&lt;"&amp;$B62,'IEA-MethaneAbatement-US'!$N:$N,"&gt;="&amp;$A62,'IEA-MethaneAbatement-US'!$L:$L,$D$1)))*'State Downscaling Multipliers'!$B$7*(1+'EPA to IEA Scaling'!U$10)</f>
        <v>0</v>
      </c>
      <c r="R62" s="167">
        <f>((VLOOKUP($B$1,'Multipliers and Adjustments'!$A$70:$I$86,TRUNC(COLUMN(R$2)/5)+2,FALSE)*SUMIFS('IEA-MethaneAbatement-US'!$M:$M,'IEA-MethaneAbatement-US'!$N:$N,"&lt;"&amp;$B62,'IEA-MethaneAbatement-US'!$N:$N,"&gt;="&amp;$A62,'IEA-MethaneAbatement-US'!$L:$L,$B$1))+(VLOOKUP($C$1,'Multipliers and Adjustments'!$A$70:$I$86,TRUNC(COLUMN(R$2)/5)+2,FALSE)*SUMIFS('IEA-MethaneAbatement-US'!$M:$M,'IEA-MethaneAbatement-US'!$N:$N,"&lt;"&amp;$B62,'IEA-MethaneAbatement-US'!$N:$N,"&gt;="&amp;$A62,'IEA-MethaneAbatement-US'!$L:$L,$C$1))+(VLOOKUP($D$1,'Multipliers and Adjustments'!$A$70:$I$86,TRUNC(COLUMN(R$2)/5)+2,FALSE)*SUMIFS('IEA-MethaneAbatement-US'!$M:$M,'IEA-MethaneAbatement-US'!$N:$N,"&lt;"&amp;$B62,'IEA-MethaneAbatement-US'!$N:$N,"&gt;="&amp;$A62,'IEA-MethaneAbatement-US'!$L:$L,$D$1)))*'State Downscaling Multipliers'!$B$7*(1+'EPA to IEA Scaling'!V$10)</f>
        <v>0</v>
      </c>
      <c r="S62" s="165">
        <f>((VLOOKUP($B$1,'Multipliers and Adjustments'!$A$70:$I$86,TRUNC(COLUMN(S$2)/5)+2,FALSE)*SUMIFS('IEA-MethaneAbatement-US'!$M:$M,'IEA-MethaneAbatement-US'!$N:$N,"&lt;"&amp;$B62,'IEA-MethaneAbatement-US'!$N:$N,"&gt;="&amp;$A62,'IEA-MethaneAbatement-US'!$L:$L,$B$1))+(VLOOKUP($C$1,'Multipliers and Adjustments'!$A$70:$I$86,TRUNC(COLUMN(S$2)/5)+2,FALSE)*SUMIFS('IEA-MethaneAbatement-US'!$M:$M,'IEA-MethaneAbatement-US'!$N:$N,"&lt;"&amp;$B62,'IEA-MethaneAbatement-US'!$N:$N,"&gt;="&amp;$A62,'IEA-MethaneAbatement-US'!$L:$L,$C$1))+(VLOOKUP($D$1,'Multipliers and Adjustments'!$A$70:$I$86,TRUNC(COLUMN(S$2)/5)+2,FALSE)*SUMIFS('IEA-MethaneAbatement-US'!$M:$M,'IEA-MethaneAbatement-US'!$N:$N,"&lt;"&amp;$B62,'IEA-MethaneAbatement-US'!$N:$N,"&gt;="&amp;$A62,'IEA-MethaneAbatement-US'!$L:$L,$D$1)))*'State Downscaling Multipliers'!$B$7*(1+'EPA to IEA Scaling'!W$10)</f>
        <v>0</v>
      </c>
      <c r="T62" s="165">
        <f>((VLOOKUP($B$1,'Multipliers and Adjustments'!$A$70:$I$86,TRUNC(COLUMN(T$2)/5)+2,FALSE)*SUMIFS('IEA-MethaneAbatement-US'!$M:$M,'IEA-MethaneAbatement-US'!$N:$N,"&lt;"&amp;$B62,'IEA-MethaneAbatement-US'!$N:$N,"&gt;="&amp;$A62,'IEA-MethaneAbatement-US'!$L:$L,$B$1))+(VLOOKUP($C$1,'Multipliers and Adjustments'!$A$70:$I$86,TRUNC(COLUMN(T$2)/5)+2,FALSE)*SUMIFS('IEA-MethaneAbatement-US'!$M:$M,'IEA-MethaneAbatement-US'!$N:$N,"&lt;"&amp;$B62,'IEA-MethaneAbatement-US'!$N:$N,"&gt;="&amp;$A62,'IEA-MethaneAbatement-US'!$L:$L,$C$1))+(VLOOKUP($D$1,'Multipliers and Adjustments'!$A$70:$I$86,TRUNC(COLUMN(T$2)/5)+2,FALSE)*SUMIFS('IEA-MethaneAbatement-US'!$M:$M,'IEA-MethaneAbatement-US'!$N:$N,"&lt;"&amp;$B62,'IEA-MethaneAbatement-US'!$N:$N,"&gt;="&amp;$A62,'IEA-MethaneAbatement-US'!$L:$L,$D$1)))*'State Downscaling Multipliers'!$B$7*(1+'EPA to IEA Scaling'!X$10)</f>
        <v>0</v>
      </c>
      <c r="U62" s="165">
        <f>((VLOOKUP($B$1,'Multipliers and Adjustments'!$A$70:$I$86,TRUNC(COLUMN(U$2)/5)+2,FALSE)*SUMIFS('IEA-MethaneAbatement-US'!$M:$M,'IEA-MethaneAbatement-US'!$N:$N,"&lt;"&amp;$B62,'IEA-MethaneAbatement-US'!$N:$N,"&gt;="&amp;$A62,'IEA-MethaneAbatement-US'!$L:$L,$B$1))+(VLOOKUP($C$1,'Multipliers and Adjustments'!$A$70:$I$86,TRUNC(COLUMN(U$2)/5)+2,FALSE)*SUMIFS('IEA-MethaneAbatement-US'!$M:$M,'IEA-MethaneAbatement-US'!$N:$N,"&lt;"&amp;$B62,'IEA-MethaneAbatement-US'!$N:$N,"&gt;="&amp;$A62,'IEA-MethaneAbatement-US'!$L:$L,$C$1))+(VLOOKUP($D$1,'Multipliers and Adjustments'!$A$70:$I$86,TRUNC(COLUMN(U$2)/5)+2,FALSE)*SUMIFS('IEA-MethaneAbatement-US'!$M:$M,'IEA-MethaneAbatement-US'!$N:$N,"&lt;"&amp;$B62,'IEA-MethaneAbatement-US'!$N:$N,"&gt;="&amp;$A62,'IEA-MethaneAbatement-US'!$L:$L,$D$1)))*'State Downscaling Multipliers'!$B$7*(1+'EPA to IEA Scaling'!Y$10)</f>
        <v>0</v>
      </c>
      <c r="V62" s="165">
        <f>((VLOOKUP($B$1,'Multipliers and Adjustments'!$A$70:$I$86,TRUNC(COLUMN(V$2)/5)+2,FALSE)*SUMIFS('IEA-MethaneAbatement-US'!$M:$M,'IEA-MethaneAbatement-US'!$N:$N,"&lt;"&amp;$B62,'IEA-MethaneAbatement-US'!$N:$N,"&gt;="&amp;$A62,'IEA-MethaneAbatement-US'!$L:$L,$B$1))+(VLOOKUP($C$1,'Multipliers and Adjustments'!$A$70:$I$86,TRUNC(COLUMN(V$2)/5)+2,FALSE)*SUMIFS('IEA-MethaneAbatement-US'!$M:$M,'IEA-MethaneAbatement-US'!$N:$N,"&lt;"&amp;$B62,'IEA-MethaneAbatement-US'!$N:$N,"&gt;="&amp;$A62,'IEA-MethaneAbatement-US'!$L:$L,$C$1))+(VLOOKUP($D$1,'Multipliers and Adjustments'!$A$70:$I$86,TRUNC(COLUMN(V$2)/5)+2,FALSE)*SUMIFS('IEA-MethaneAbatement-US'!$M:$M,'IEA-MethaneAbatement-US'!$N:$N,"&lt;"&amp;$B62,'IEA-MethaneAbatement-US'!$N:$N,"&gt;="&amp;$A62,'IEA-MethaneAbatement-US'!$L:$L,$D$1)))*'State Downscaling Multipliers'!$B$7*(1+'EPA to IEA Scaling'!Z$10)</f>
        <v>0</v>
      </c>
      <c r="W62" s="167">
        <f>((VLOOKUP($B$1,'Multipliers and Adjustments'!$A$70:$I$86,TRUNC(COLUMN(W$2)/5)+2,FALSE)*SUMIFS('IEA-MethaneAbatement-US'!$M:$M,'IEA-MethaneAbatement-US'!$N:$N,"&lt;"&amp;$B62,'IEA-MethaneAbatement-US'!$N:$N,"&gt;="&amp;$A62,'IEA-MethaneAbatement-US'!$L:$L,$B$1))+(VLOOKUP($C$1,'Multipliers and Adjustments'!$A$70:$I$86,TRUNC(COLUMN(W$2)/5)+2,FALSE)*SUMIFS('IEA-MethaneAbatement-US'!$M:$M,'IEA-MethaneAbatement-US'!$N:$N,"&lt;"&amp;$B62,'IEA-MethaneAbatement-US'!$N:$N,"&gt;="&amp;$A62,'IEA-MethaneAbatement-US'!$L:$L,$C$1))+(VLOOKUP($D$1,'Multipliers and Adjustments'!$A$70:$I$86,TRUNC(COLUMN(W$2)/5)+2,FALSE)*SUMIFS('IEA-MethaneAbatement-US'!$M:$M,'IEA-MethaneAbatement-US'!$N:$N,"&lt;"&amp;$B62,'IEA-MethaneAbatement-US'!$N:$N,"&gt;="&amp;$A62,'IEA-MethaneAbatement-US'!$L:$L,$D$1)))*'State Downscaling Multipliers'!$B$7*(1+'EPA to IEA Scaling'!AA$10)</f>
        <v>0</v>
      </c>
      <c r="X62" s="165">
        <f>((VLOOKUP($B$1,'Multipliers and Adjustments'!$A$70:$I$86,TRUNC(COLUMN(X$2)/5)+2,FALSE)*SUMIFS('IEA-MethaneAbatement-US'!$M:$M,'IEA-MethaneAbatement-US'!$N:$N,"&lt;"&amp;$B62,'IEA-MethaneAbatement-US'!$N:$N,"&gt;="&amp;$A62,'IEA-MethaneAbatement-US'!$L:$L,$B$1))+(VLOOKUP($C$1,'Multipliers and Adjustments'!$A$70:$I$86,TRUNC(COLUMN(X$2)/5)+2,FALSE)*SUMIFS('IEA-MethaneAbatement-US'!$M:$M,'IEA-MethaneAbatement-US'!$N:$N,"&lt;"&amp;$B62,'IEA-MethaneAbatement-US'!$N:$N,"&gt;="&amp;$A62,'IEA-MethaneAbatement-US'!$L:$L,$C$1))+(VLOOKUP($D$1,'Multipliers and Adjustments'!$A$70:$I$86,TRUNC(COLUMN(X$2)/5)+2,FALSE)*SUMIFS('IEA-MethaneAbatement-US'!$M:$M,'IEA-MethaneAbatement-US'!$N:$N,"&lt;"&amp;$B62,'IEA-MethaneAbatement-US'!$N:$N,"&gt;="&amp;$A62,'IEA-MethaneAbatement-US'!$L:$L,$D$1)))*'State Downscaling Multipliers'!$B$7*(1+'EPA to IEA Scaling'!AB$10)</f>
        <v>0</v>
      </c>
      <c r="Y62" s="165">
        <f>((VLOOKUP($B$1,'Multipliers and Adjustments'!$A$70:$I$86,TRUNC(COLUMN(Y$2)/5)+2,FALSE)*SUMIFS('IEA-MethaneAbatement-US'!$M:$M,'IEA-MethaneAbatement-US'!$N:$N,"&lt;"&amp;$B62,'IEA-MethaneAbatement-US'!$N:$N,"&gt;="&amp;$A62,'IEA-MethaneAbatement-US'!$L:$L,$B$1))+(VLOOKUP($C$1,'Multipliers and Adjustments'!$A$70:$I$86,TRUNC(COLUMN(Y$2)/5)+2,FALSE)*SUMIFS('IEA-MethaneAbatement-US'!$M:$M,'IEA-MethaneAbatement-US'!$N:$N,"&lt;"&amp;$B62,'IEA-MethaneAbatement-US'!$N:$N,"&gt;="&amp;$A62,'IEA-MethaneAbatement-US'!$L:$L,$C$1))+(VLOOKUP($D$1,'Multipliers and Adjustments'!$A$70:$I$86,TRUNC(COLUMN(Y$2)/5)+2,FALSE)*SUMIFS('IEA-MethaneAbatement-US'!$M:$M,'IEA-MethaneAbatement-US'!$N:$N,"&lt;"&amp;$B62,'IEA-MethaneAbatement-US'!$N:$N,"&gt;="&amp;$A62,'IEA-MethaneAbatement-US'!$L:$L,$D$1)))*'State Downscaling Multipliers'!$B$7*(1+'EPA to IEA Scaling'!AC$10)</f>
        <v>0</v>
      </c>
      <c r="Z62" s="165">
        <f>((VLOOKUP($B$1,'Multipliers and Adjustments'!$A$70:$I$86,TRUNC(COLUMN(Z$2)/5)+2,FALSE)*SUMIFS('IEA-MethaneAbatement-US'!$M:$M,'IEA-MethaneAbatement-US'!$N:$N,"&lt;"&amp;$B62,'IEA-MethaneAbatement-US'!$N:$N,"&gt;="&amp;$A62,'IEA-MethaneAbatement-US'!$L:$L,$B$1))+(VLOOKUP($C$1,'Multipliers and Adjustments'!$A$70:$I$86,TRUNC(COLUMN(Z$2)/5)+2,FALSE)*SUMIFS('IEA-MethaneAbatement-US'!$M:$M,'IEA-MethaneAbatement-US'!$N:$N,"&lt;"&amp;$B62,'IEA-MethaneAbatement-US'!$N:$N,"&gt;="&amp;$A62,'IEA-MethaneAbatement-US'!$L:$L,$C$1))+(VLOOKUP($D$1,'Multipliers and Adjustments'!$A$70:$I$86,TRUNC(COLUMN(Z$2)/5)+2,FALSE)*SUMIFS('IEA-MethaneAbatement-US'!$M:$M,'IEA-MethaneAbatement-US'!$N:$N,"&lt;"&amp;$B62,'IEA-MethaneAbatement-US'!$N:$N,"&gt;="&amp;$A62,'IEA-MethaneAbatement-US'!$L:$L,$D$1)))*'State Downscaling Multipliers'!$B$7*(1+'EPA to IEA Scaling'!AD$10)</f>
        <v>0</v>
      </c>
      <c r="AA62" s="165">
        <f>((VLOOKUP($B$1,'Multipliers and Adjustments'!$A$70:$I$86,TRUNC(COLUMN(AA$2)/5)+2,FALSE)*SUMIFS('IEA-MethaneAbatement-US'!$M:$M,'IEA-MethaneAbatement-US'!$N:$N,"&lt;"&amp;$B62,'IEA-MethaneAbatement-US'!$N:$N,"&gt;="&amp;$A62,'IEA-MethaneAbatement-US'!$L:$L,$B$1))+(VLOOKUP($C$1,'Multipliers and Adjustments'!$A$70:$I$86,TRUNC(COLUMN(AA$2)/5)+2,FALSE)*SUMIFS('IEA-MethaneAbatement-US'!$M:$M,'IEA-MethaneAbatement-US'!$N:$N,"&lt;"&amp;$B62,'IEA-MethaneAbatement-US'!$N:$N,"&gt;="&amp;$A62,'IEA-MethaneAbatement-US'!$L:$L,$C$1))+(VLOOKUP($D$1,'Multipliers and Adjustments'!$A$70:$I$86,TRUNC(COLUMN(AA$2)/5)+2,FALSE)*SUMIFS('IEA-MethaneAbatement-US'!$M:$M,'IEA-MethaneAbatement-US'!$N:$N,"&lt;"&amp;$B62,'IEA-MethaneAbatement-US'!$N:$N,"&gt;="&amp;$A62,'IEA-MethaneAbatement-US'!$L:$L,$D$1)))*'State Downscaling Multipliers'!$B$7*(1+'EPA to IEA Scaling'!AE$10)</f>
        <v>0</v>
      </c>
      <c r="AB62" s="167">
        <f>((VLOOKUP($B$1,'Multipliers and Adjustments'!$A$70:$I$86,TRUNC(COLUMN(AB$2)/5)+2,FALSE)*SUMIFS('IEA-MethaneAbatement-US'!$M:$M,'IEA-MethaneAbatement-US'!$N:$N,"&lt;"&amp;$B62,'IEA-MethaneAbatement-US'!$N:$N,"&gt;="&amp;$A62,'IEA-MethaneAbatement-US'!$L:$L,$B$1))+(VLOOKUP($C$1,'Multipliers and Adjustments'!$A$70:$I$86,TRUNC(COLUMN(AB$2)/5)+2,FALSE)*SUMIFS('IEA-MethaneAbatement-US'!$M:$M,'IEA-MethaneAbatement-US'!$N:$N,"&lt;"&amp;$B62,'IEA-MethaneAbatement-US'!$N:$N,"&gt;="&amp;$A62,'IEA-MethaneAbatement-US'!$L:$L,$C$1))+(VLOOKUP($D$1,'Multipliers and Adjustments'!$A$70:$I$86,TRUNC(COLUMN(AB$2)/5)+2,FALSE)*SUMIFS('IEA-MethaneAbatement-US'!$M:$M,'IEA-MethaneAbatement-US'!$N:$N,"&lt;"&amp;$B62,'IEA-MethaneAbatement-US'!$N:$N,"&gt;="&amp;$A62,'IEA-MethaneAbatement-US'!$L:$L,$D$1)))*'State Downscaling Multipliers'!$B$7*(1+'EPA to IEA Scaling'!AF$10)</f>
        <v>0</v>
      </c>
      <c r="AC62" s="165">
        <f>((VLOOKUP($B$1,'Multipliers and Adjustments'!$A$70:$I$86,TRUNC(COLUMN(AC$2)/5)+2,FALSE)*SUMIFS('IEA-MethaneAbatement-US'!$M:$M,'IEA-MethaneAbatement-US'!$N:$N,"&lt;"&amp;$B62,'IEA-MethaneAbatement-US'!$N:$N,"&gt;="&amp;$A62,'IEA-MethaneAbatement-US'!$L:$L,$B$1))+(VLOOKUP($C$1,'Multipliers and Adjustments'!$A$70:$I$86,TRUNC(COLUMN(AC$2)/5)+2,FALSE)*SUMIFS('IEA-MethaneAbatement-US'!$M:$M,'IEA-MethaneAbatement-US'!$N:$N,"&lt;"&amp;$B62,'IEA-MethaneAbatement-US'!$N:$N,"&gt;="&amp;$A62,'IEA-MethaneAbatement-US'!$L:$L,$C$1))+(VLOOKUP($D$1,'Multipliers and Adjustments'!$A$70:$I$86,TRUNC(COLUMN(AC$2)/5)+2,FALSE)*SUMIFS('IEA-MethaneAbatement-US'!$M:$M,'IEA-MethaneAbatement-US'!$N:$N,"&lt;"&amp;$B62,'IEA-MethaneAbatement-US'!$N:$N,"&gt;="&amp;$A62,'IEA-MethaneAbatement-US'!$L:$L,$D$1)))*'State Downscaling Multipliers'!$B$7*(1+'EPA to IEA Scaling'!AG$10)</f>
        <v>0</v>
      </c>
      <c r="AD62" s="165">
        <f>((VLOOKUP($B$1,'Multipliers and Adjustments'!$A$70:$I$86,TRUNC(COLUMN(AD$2)/5)+2,FALSE)*SUMIFS('IEA-MethaneAbatement-US'!$M:$M,'IEA-MethaneAbatement-US'!$N:$N,"&lt;"&amp;$B62,'IEA-MethaneAbatement-US'!$N:$N,"&gt;="&amp;$A62,'IEA-MethaneAbatement-US'!$L:$L,$B$1))+(VLOOKUP($C$1,'Multipliers and Adjustments'!$A$70:$I$86,TRUNC(COLUMN(AD$2)/5)+2,FALSE)*SUMIFS('IEA-MethaneAbatement-US'!$M:$M,'IEA-MethaneAbatement-US'!$N:$N,"&lt;"&amp;$B62,'IEA-MethaneAbatement-US'!$N:$N,"&gt;="&amp;$A62,'IEA-MethaneAbatement-US'!$L:$L,$C$1))+(VLOOKUP($D$1,'Multipliers and Adjustments'!$A$70:$I$86,TRUNC(COLUMN(AD$2)/5)+2,FALSE)*SUMIFS('IEA-MethaneAbatement-US'!$M:$M,'IEA-MethaneAbatement-US'!$N:$N,"&lt;"&amp;$B62,'IEA-MethaneAbatement-US'!$N:$N,"&gt;="&amp;$A62,'IEA-MethaneAbatement-US'!$L:$L,$D$1)))*'State Downscaling Multipliers'!$B$7*(1+'EPA to IEA Scaling'!AH$10)</f>
        <v>0</v>
      </c>
      <c r="AE62" s="165">
        <f>((VLOOKUP($B$1,'Multipliers and Adjustments'!$A$70:$I$86,TRUNC(COLUMN(AE$2)/5)+2,FALSE)*SUMIFS('IEA-MethaneAbatement-US'!$M:$M,'IEA-MethaneAbatement-US'!$N:$N,"&lt;"&amp;$B62,'IEA-MethaneAbatement-US'!$N:$N,"&gt;="&amp;$A62,'IEA-MethaneAbatement-US'!$L:$L,$B$1))+(VLOOKUP($C$1,'Multipliers and Adjustments'!$A$70:$I$86,TRUNC(COLUMN(AE$2)/5)+2,FALSE)*SUMIFS('IEA-MethaneAbatement-US'!$M:$M,'IEA-MethaneAbatement-US'!$N:$N,"&lt;"&amp;$B62,'IEA-MethaneAbatement-US'!$N:$N,"&gt;="&amp;$A62,'IEA-MethaneAbatement-US'!$L:$L,$C$1))+(VLOOKUP($D$1,'Multipliers and Adjustments'!$A$70:$I$86,TRUNC(COLUMN(AE$2)/5)+2,FALSE)*SUMIFS('IEA-MethaneAbatement-US'!$M:$M,'IEA-MethaneAbatement-US'!$N:$N,"&lt;"&amp;$B62,'IEA-MethaneAbatement-US'!$N:$N,"&gt;="&amp;$A62,'IEA-MethaneAbatement-US'!$L:$L,$D$1)))*'State Downscaling Multipliers'!$B$7*(1+'EPA to IEA Scaling'!AI$10)</f>
        <v>0</v>
      </c>
      <c r="AF62" s="165">
        <f>((VLOOKUP($B$1,'Multipliers and Adjustments'!$A$70:$I$86,TRUNC(COLUMN(AF$2)/5)+2,FALSE)*SUMIFS('IEA-MethaneAbatement-US'!$M:$M,'IEA-MethaneAbatement-US'!$N:$N,"&lt;"&amp;$B62,'IEA-MethaneAbatement-US'!$N:$N,"&gt;="&amp;$A62,'IEA-MethaneAbatement-US'!$L:$L,$B$1))+(VLOOKUP($C$1,'Multipliers and Adjustments'!$A$70:$I$86,TRUNC(COLUMN(AF$2)/5)+2,FALSE)*SUMIFS('IEA-MethaneAbatement-US'!$M:$M,'IEA-MethaneAbatement-US'!$N:$N,"&lt;"&amp;$B62,'IEA-MethaneAbatement-US'!$N:$N,"&gt;="&amp;$A62,'IEA-MethaneAbatement-US'!$L:$L,$C$1))+(VLOOKUP($D$1,'Multipliers and Adjustments'!$A$70:$I$86,TRUNC(COLUMN(AF$2)/5)+2,FALSE)*SUMIFS('IEA-MethaneAbatement-US'!$M:$M,'IEA-MethaneAbatement-US'!$N:$N,"&lt;"&amp;$B62,'IEA-MethaneAbatement-US'!$N:$N,"&gt;="&amp;$A62,'IEA-MethaneAbatement-US'!$L:$L,$D$1)))*'State Downscaling Multipliers'!$B$7*(1+'EPA to IEA Scaling'!AJ$10)</f>
        <v>0</v>
      </c>
      <c r="AG62" s="167">
        <f>((VLOOKUP($B$1,'Multipliers and Adjustments'!$A$70:$I$86,TRUNC(COLUMN(AG$2)/5)+2,FALSE)*SUMIFS('IEA-MethaneAbatement-US'!$M:$M,'IEA-MethaneAbatement-US'!$N:$N,"&lt;"&amp;$B62,'IEA-MethaneAbatement-US'!$N:$N,"&gt;="&amp;$A62,'IEA-MethaneAbatement-US'!$L:$L,$B$1))+(VLOOKUP($C$1,'Multipliers and Adjustments'!$A$70:$I$86,TRUNC(COLUMN(AG$2)/5)+2,FALSE)*SUMIFS('IEA-MethaneAbatement-US'!$M:$M,'IEA-MethaneAbatement-US'!$N:$N,"&lt;"&amp;$B62,'IEA-MethaneAbatement-US'!$N:$N,"&gt;="&amp;$A62,'IEA-MethaneAbatement-US'!$L:$L,$C$1))+(VLOOKUP($D$1,'Multipliers and Adjustments'!$A$70:$I$86,TRUNC(COLUMN(AG$2)/5)+2,FALSE)*SUMIFS('IEA-MethaneAbatement-US'!$M:$M,'IEA-MethaneAbatement-US'!$N:$N,"&lt;"&amp;$B62,'IEA-MethaneAbatement-US'!$N:$N,"&gt;="&amp;$A62,'IEA-MethaneAbatement-US'!$L:$L,$D$1)))*'State Downscaling Multipliers'!$B$7*(1+'EPA to IEA Scaling'!AK$10)</f>
        <v>0</v>
      </c>
      <c r="AH62" s="165">
        <f>((VLOOKUP($B$1,'Multipliers and Adjustments'!$A$70:$I$86,TRUNC(COLUMN(AH$2)/5)+2,FALSE)*SUMIFS('IEA-MethaneAbatement-US'!$M:$M,'IEA-MethaneAbatement-US'!$N:$N,"&lt;"&amp;$B62,'IEA-MethaneAbatement-US'!$N:$N,"&gt;="&amp;$A62,'IEA-MethaneAbatement-US'!$L:$L,$B$1))+(VLOOKUP($C$1,'Multipliers and Adjustments'!$A$70:$I$86,TRUNC(COLUMN(AH$2)/5)+2,FALSE)*SUMIFS('IEA-MethaneAbatement-US'!$M:$M,'IEA-MethaneAbatement-US'!$N:$N,"&lt;"&amp;$B62,'IEA-MethaneAbatement-US'!$N:$N,"&gt;="&amp;$A62,'IEA-MethaneAbatement-US'!$L:$L,$C$1))+(VLOOKUP($D$1,'Multipliers and Adjustments'!$A$70:$I$86,TRUNC(COLUMN(AH$2)/5)+2,FALSE)*SUMIFS('IEA-MethaneAbatement-US'!$M:$M,'IEA-MethaneAbatement-US'!$N:$N,"&lt;"&amp;$B62,'IEA-MethaneAbatement-US'!$N:$N,"&gt;="&amp;$A62,'IEA-MethaneAbatement-US'!$L:$L,$D$1)))*'State Downscaling Multipliers'!$B$7*(1+'EPA to IEA Scaling'!AL$10)</f>
        <v>0</v>
      </c>
      <c r="AI62" s="165">
        <f>((VLOOKUP($B$1,'Multipliers and Adjustments'!$A$70:$I$86,TRUNC(COLUMN(AI$2)/5)+2,FALSE)*SUMIFS('IEA-MethaneAbatement-US'!$M:$M,'IEA-MethaneAbatement-US'!$N:$N,"&lt;"&amp;$B62,'IEA-MethaneAbatement-US'!$N:$N,"&gt;="&amp;$A62,'IEA-MethaneAbatement-US'!$L:$L,$B$1))+(VLOOKUP($C$1,'Multipliers and Adjustments'!$A$70:$I$86,TRUNC(COLUMN(AI$2)/5)+2,FALSE)*SUMIFS('IEA-MethaneAbatement-US'!$M:$M,'IEA-MethaneAbatement-US'!$N:$N,"&lt;"&amp;$B62,'IEA-MethaneAbatement-US'!$N:$N,"&gt;="&amp;$A62,'IEA-MethaneAbatement-US'!$L:$L,$C$1))+(VLOOKUP($D$1,'Multipliers and Adjustments'!$A$70:$I$86,TRUNC(COLUMN(AI$2)/5)+2,FALSE)*SUMIFS('IEA-MethaneAbatement-US'!$M:$M,'IEA-MethaneAbatement-US'!$N:$N,"&lt;"&amp;$B62,'IEA-MethaneAbatement-US'!$N:$N,"&gt;="&amp;$A62,'IEA-MethaneAbatement-US'!$L:$L,$D$1)))*'State Downscaling Multipliers'!$B$7*(1+'EPA to IEA Scaling'!AM$10)</f>
        <v>0</v>
      </c>
      <c r="AJ62" s="165">
        <f>((VLOOKUP($B$1,'Multipliers and Adjustments'!$A$70:$I$86,TRUNC(COLUMN(AJ$2)/5)+2,FALSE)*SUMIFS('IEA-MethaneAbatement-US'!$M:$M,'IEA-MethaneAbatement-US'!$N:$N,"&lt;"&amp;$B62,'IEA-MethaneAbatement-US'!$N:$N,"&gt;="&amp;$A62,'IEA-MethaneAbatement-US'!$L:$L,$B$1))+(VLOOKUP($C$1,'Multipliers and Adjustments'!$A$70:$I$86,TRUNC(COLUMN(AJ$2)/5)+2,FALSE)*SUMIFS('IEA-MethaneAbatement-US'!$M:$M,'IEA-MethaneAbatement-US'!$N:$N,"&lt;"&amp;$B62,'IEA-MethaneAbatement-US'!$N:$N,"&gt;="&amp;$A62,'IEA-MethaneAbatement-US'!$L:$L,$C$1))+(VLOOKUP($D$1,'Multipliers and Adjustments'!$A$70:$I$86,TRUNC(COLUMN(AJ$2)/5)+2,FALSE)*SUMIFS('IEA-MethaneAbatement-US'!$M:$M,'IEA-MethaneAbatement-US'!$N:$N,"&lt;"&amp;$B62,'IEA-MethaneAbatement-US'!$N:$N,"&gt;="&amp;$A62,'IEA-MethaneAbatement-US'!$L:$L,$D$1)))*'State Downscaling Multipliers'!$B$7*(1+'EPA to IEA Scaling'!AN$10)</f>
        <v>0</v>
      </c>
      <c r="AK62" s="165">
        <f>((VLOOKUP($B$1,'Multipliers and Adjustments'!$A$70:$I$86,TRUNC(COLUMN(AK$2)/5)+2,FALSE)*SUMIFS('IEA-MethaneAbatement-US'!$M:$M,'IEA-MethaneAbatement-US'!$N:$N,"&lt;"&amp;$B62,'IEA-MethaneAbatement-US'!$N:$N,"&gt;="&amp;$A62,'IEA-MethaneAbatement-US'!$L:$L,$B$1))+(VLOOKUP($C$1,'Multipliers and Adjustments'!$A$70:$I$86,TRUNC(COLUMN(AK$2)/5)+2,FALSE)*SUMIFS('IEA-MethaneAbatement-US'!$M:$M,'IEA-MethaneAbatement-US'!$N:$N,"&lt;"&amp;$B62,'IEA-MethaneAbatement-US'!$N:$N,"&gt;="&amp;$A62,'IEA-MethaneAbatement-US'!$L:$L,$C$1))+(VLOOKUP($D$1,'Multipliers and Adjustments'!$A$70:$I$86,TRUNC(COLUMN(AK$2)/5)+2,FALSE)*SUMIFS('IEA-MethaneAbatement-US'!$M:$M,'IEA-MethaneAbatement-US'!$N:$N,"&lt;"&amp;$B62,'IEA-MethaneAbatement-US'!$N:$N,"&gt;="&amp;$A62,'IEA-MethaneAbatement-US'!$L:$L,$D$1)))*'State Downscaling Multipliers'!$B$7*(1+'EPA to IEA Scaling'!AO$10)</f>
        <v>0</v>
      </c>
      <c r="AL62" s="167">
        <f>((VLOOKUP($B$1,'Multipliers and Adjustments'!$A$70:$I$86,TRUNC(COLUMN(AL$2)/5)+2,FALSE)*SUMIFS('IEA-MethaneAbatement-US'!$M:$M,'IEA-MethaneAbatement-US'!$N:$N,"&lt;"&amp;$B62,'IEA-MethaneAbatement-US'!$N:$N,"&gt;="&amp;$A62,'IEA-MethaneAbatement-US'!$L:$L,$B$1))+(VLOOKUP($C$1,'Multipliers and Adjustments'!$A$70:$I$86,TRUNC(COLUMN(AL$2)/5)+2,FALSE)*SUMIFS('IEA-MethaneAbatement-US'!$M:$M,'IEA-MethaneAbatement-US'!$N:$N,"&lt;"&amp;$B62,'IEA-MethaneAbatement-US'!$N:$N,"&gt;="&amp;$A62,'IEA-MethaneAbatement-US'!$L:$L,$C$1))+(VLOOKUP($D$1,'Multipliers and Adjustments'!$A$70:$I$86,TRUNC(COLUMN(AL$2)/5)+2,FALSE)*SUMIFS('IEA-MethaneAbatement-US'!$M:$M,'IEA-MethaneAbatement-US'!$N:$N,"&lt;"&amp;$B62,'IEA-MethaneAbatement-US'!$N:$N,"&gt;="&amp;$A62,'IEA-MethaneAbatement-US'!$L:$L,$D$1)))*'State Downscaling Multipliers'!$B$7*(1+'EPA to IEA Scaling'!AP$10)</f>
        <v>0</v>
      </c>
    </row>
    <row r="63" spans="1:38" ht="15.75" customHeight="1" x14ac:dyDescent="0.25">
      <c r="A63" s="49">
        <f t="shared" si="3"/>
        <v>1000</v>
      </c>
      <c r="B63" s="49">
        <f t="shared" si="5"/>
        <v>1050</v>
      </c>
      <c r="C63" s="165">
        <f>((VLOOKUP($B$1,'Multipliers and Adjustments'!$A$70:$I$86,TRUNC(COLUMN(C$2)/5)+2,FALSE)*SUMIFS('IEA-MethaneAbatement-US'!$M:$M,'IEA-MethaneAbatement-US'!$N:$N,"&lt;"&amp;$B63,'IEA-MethaneAbatement-US'!$N:$N,"&gt;="&amp;$A63,'IEA-MethaneAbatement-US'!$L:$L,$B$1))+(VLOOKUP($C$1,'Multipliers and Adjustments'!$A$70:$I$86,TRUNC(COLUMN(C$2)/5)+2,FALSE)*SUMIFS('IEA-MethaneAbatement-US'!$M:$M,'IEA-MethaneAbatement-US'!$N:$N,"&lt;"&amp;$B63,'IEA-MethaneAbatement-US'!$N:$N,"&gt;="&amp;$A63,'IEA-MethaneAbatement-US'!$L:$L,$C$1))+(VLOOKUP($D$1,'Multipliers and Adjustments'!$A$70:$I$86,TRUNC(COLUMN(C$2)/5)+2,FALSE)*SUMIFS('IEA-MethaneAbatement-US'!$M:$M,'IEA-MethaneAbatement-US'!$N:$N,"&lt;"&amp;$B63,'IEA-MethaneAbatement-US'!$N:$N,"&gt;="&amp;$A63,'IEA-MethaneAbatement-US'!$L:$L,$D$1)))*'State Downscaling Multipliers'!$B$7*(1+'EPA to IEA Scaling'!G$10)</f>
        <v>0</v>
      </c>
      <c r="D63" s="165">
        <f>((VLOOKUP($B$1,'Multipliers and Adjustments'!$A$70:$I$86,TRUNC(COLUMN(D$2)/5)+2,FALSE)*SUMIFS('IEA-MethaneAbatement-US'!$M:$M,'IEA-MethaneAbatement-US'!$N:$N,"&lt;"&amp;$B63,'IEA-MethaneAbatement-US'!$N:$N,"&gt;="&amp;$A63,'IEA-MethaneAbatement-US'!$L:$L,$B$1))+(VLOOKUP($C$1,'Multipliers and Adjustments'!$A$70:$I$86,TRUNC(COLUMN(D$2)/5)+2,FALSE)*SUMIFS('IEA-MethaneAbatement-US'!$M:$M,'IEA-MethaneAbatement-US'!$N:$N,"&lt;"&amp;$B63,'IEA-MethaneAbatement-US'!$N:$N,"&gt;="&amp;$A63,'IEA-MethaneAbatement-US'!$L:$L,$C$1))+(VLOOKUP($D$1,'Multipliers and Adjustments'!$A$70:$I$86,TRUNC(COLUMN(D$2)/5)+2,FALSE)*SUMIFS('IEA-MethaneAbatement-US'!$M:$M,'IEA-MethaneAbatement-US'!$N:$N,"&lt;"&amp;$B63,'IEA-MethaneAbatement-US'!$N:$N,"&gt;="&amp;$A63,'IEA-MethaneAbatement-US'!$L:$L,$D$1)))*'State Downscaling Multipliers'!$B$7*(1+'EPA to IEA Scaling'!H$10)</f>
        <v>0</v>
      </c>
      <c r="E63" s="165">
        <f>((VLOOKUP($B$1,'Multipliers and Adjustments'!$A$70:$I$86,TRUNC(COLUMN(E$2)/5)+2,FALSE)*SUMIFS('IEA-MethaneAbatement-US'!$M:$M,'IEA-MethaneAbatement-US'!$N:$N,"&lt;"&amp;$B63,'IEA-MethaneAbatement-US'!$N:$N,"&gt;="&amp;$A63,'IEA-MethaneAbatement-US'!$L:$L,$B$1))+(VLOOKUP($C$1,'Multipliers and Adjustments'!$A$70:$I$86,TRUNC(COLUMN(E$2)/5)+2,FALSE)*SUMIFS('IEA-MethaneAbatement-US'!$M:$M,'IEA-MethaneAbatement-US'!$N:$N,"&lt;"&amp;$B63,'IEA-MethaneAbatement-US'!$N:$N,"&gt;="&amp;$A63,'IEA-MethaneAbatement-US'!$L:$L,$C$1))+(VLOOKUP($D$1,'Multipliers and Adjustments'!$A$70:$I$86,TRUNC(COLUMN(E$2)/5)+2,FALSE)*SUMIFS('IEA-MethaneAbatement-US'!$M:$M,'IEA-MethaneAbatement-US'!$N:$N,"&lt;"&amp;$B63,'IEA-MethaneAbatement-US'!$N:$N,"&gt;="&amp;$A63,'IEA-MethaneAbatement-US'!$L:$L,$D$1)))*'State Downscaling Multipliers'!$B$7*(1+'EPA to IEA Scaling'!I$10)</f>
        <v>0</v>
      </c>
      <c r="F63" s="165">
        <f>((VLOOKUP($B$1,'Multipliers and Adjustments'!$A$70:$I$86,TRUNC(COLUMN(F$2)/5)+2,FALSE)*SUMIFS('IEA-MethaneAbatement-US'!$M:$M,'IEA-MethaneAbatement-US'!$N:$N,"&lt;"&amp;$B63,'IEA-MethaneAbatement-US'!$N:$N,"&gt;="&amp;$A63,'IEA-MethaneAbatement-US'!$L:$L,$B$1))+(VLOOKUP($C$1,'Multipliers and Adjustments'!$A$70:$I$86,TRUNC(COLUMN(F$2)/5)+2,FALSE)*SUMIFS('IEA-MethaneAbatement-US'!$M:$M,'IEA-MethaneAbatement-US'!$N:$N,"&lt;"&amp;$B63,'IEA-MethaneAbatement-US'!$N:$N,"&gt;="&amp;$A63,'IEA-MethaneAbatement-US'!$L:$L,$C$1))+(VLOOKUP($D$1,'Multipliers and Adjustments'!$A$70:$I$86,TRUNC(COLUMN(F$2)/5)+2,FALSE)*SUMIFS('IEA-MethaneAbatement-US'!$M:$M,'IEA-MethaneAbatement-US'!$N:$N,"&lt;"&amp;$B63,'IEA-MethaneAbatement-US'!$N:$N,"&gt;="&amp;$A63,'IEA-MethaneAbatement-US'!$L:$L,$D$1)))*'State Downscaling Multipliers'!$B$7*(1+'EPA to IEA Scaling'!J$10)</f>
        <v>0</v>
      </c>
      <c r="G63" s="166">
        <f>((VLOOKUP($B$1,'Multipliers and Adjustments'!$A$70:$I$86,TRUNC(COLUMN(G$2)/5)+2,FALSE)*SUMIFS('IEA-MethaneAbatement-US'!$M:$M,'IEA-MethaneAbatement-US'!$N:$N,"&lt;"&amp;$B63,'IEA-MethaneAbatement-US'!$N:$N,"&gt;="&amp;$A63,'IEA-MethaneAbatement-US'!$L:$L,$B$1))+(VLOOKUP($C$1,'Multipliers and Adjustments'!$A$70:$I$86,TRUNC(COLUMN(G$2)/5)+2,FALSE)*SUMIFS('IEA-MethaneAbatement-US'!$M:$M,'IEA-MethaneAbatement-US'!$N:$N,"&lt;"&amp;$B63,'IEA-MethaneAbatement-US'!$N:$N,"&gt;="&amp;$A63,'IEA-MethaneAbatement-US'!$L:$L,$C$1))+(VLOOKUP($D$1,'Multipliers and Adjustments'!$A$70:$I$86,TRUNC(COLUMN(G$2)/5)+2,FALSE)*SUMIFS('IEA-MethaneAbatement-US'!$M:$M,'IEA-MethaneAbatement-US'!$N:$N,"&lt;"&amp;$B63,'IEA-MethaneAbatement-US'!$N:$N,"&gt;="&amp;$A63,'IEA-MethaneAbatement-US'!$L:$L,$D$1)))*'State Downscaling Multipliers'!$B$7*(1+'EPA to IEA Scaling'!K$10)</f>
        <v>0</v>
      </c>
      <c r="H63" s="167">
        <f>((VLOOKUP($B$1,'Multipliers and Adjustments'!$A$70:$I$86,TRUNC(COLUMN(H$2)/5)+2,FALSE)*SUMIFS('IEA-MethaneAbatement-US'!$M:$M,'IEA-MethaneAbatement-US'!$N:$N,"&lt;"&amp;$B63,'IEA-MethaneAbatement-US'!$N:$N,"&gt;="&amp;$A63,'IEA-MethaneAbatement-US'!$L:$L,$B$1))+(VLOOKUP($C$1,'Multipliers and Adjustments'!$A$70:$I$86,TRUNC(COLUMN(H$2)/5)+2,FALSE)*SUMIFS('IEA-MethaneAbatement-US'!$M:$M,'IEA-MethaneAbatement-US'!$N:$N,"&lt;"&amp;$B63,'IEA-MethaneAbatement-US'!$N:$N,"&gt;="&amp;$A63,'IEA-MethaneAbatement-US'!$L:$L,$C$1))+(VLOOKUP($D$1,'Multipliers and Adjustments'!$A$70:$I$86,TRUNC(COLUMN(H$2)/5)+2,FALSE)*SUMIFS('IEA-MethaneAbatement-US'!$M:$M,'IEA-MethaneAbatement-US'!$N:$N,"&lt;"&amp;$B63,'IEA-MethaneAbatement-US'!$N:$N,"&gt;="&amp;$A63,'IEA-MethaneAbatement-US'!$L:$L,$D$1)))*'State Downscaling Multipliers'!$B$7*(1+'EPA to IEA Scaling'!L$10)</f>
        <v>0</v>
      </c>
      <c r="I63" s="165">
        <f>((VLOOKUP($B$1,'Multipliers and Adjustments'!$A$70:$I$86,TRUNC(COLUMN(I$2)/5)+2,FALSE)*SUMIFS('IEA-MethaneAbatement-US'!$M:$M,'IEA-MethaneAbatement-US'!$N:$N,"&lt;"&amp;$B63,'IEA-MethaneAbatement-US'!$N:$N,"&gt;="&amp;$A63,'IEA-MethaneAbatement-US'!$L:$L,$B$1))+(VLOOKUP($C$1,'Multipliers and Adjustments'!$A$70:$I$86,TRUNC(COLUMN(I$2)/5)+2,FALSE)*SUMIFS('IEA-MethaneAbatement-US'!$M:$M,'IEA-MethaneAbatement-US'!$N:$N,"&lt;"&amp;$B63,'IEA-MethaneAbatement-US'!$N:$N,"&gt;="&amp;$A63,'IEA-MethaneAbatement-US'!$L:$L,$C$1))+(VLOOKUP($D$1,'Multipliers and Adjustments'!$A$70:$I$86,TRUNC(COLUMN(I$2)/5)+2,FALSE)*SUMIFS('IEA-MethaneAbatement-US'!$M:$M,'IEA-MethaneAbatement-US'!$N:$N,"&lt;"&amp;$B63,'IEA-MethaneAbatement-US'!$N:$N,"&gt;="&amp;$A63,'IEA-MethaneAbatement-US'!$L:$L,$D$1)))*'State Downscaling Multipliers'!$B$7*(1+'EPA to IEA Scaling'!M$10)</f>
        <v>0</v>
      </c>
      <c r="J63" s="165">
        <f>((VLOOKUP($B$1,'Multipliers and Adjustments'!$A$70:$I$86,TRUNC(COLUMN(J$2)/5)+2,FALSE)*SUMIFS('IEA-MethaneAbatement-US'!$M:$M,'IEA-MethaneAbatement-US'!$N:$N,"&lt;"&amp;$B63,'IEA-MethaneAbatement-US'!$N:$N,"&gt;="&amp;$A63,'IEA-MethaneAbatement-US'!$L:$L,$B$1))+(VLOOKUP($C$1,'Multipliers and Adjustments'!$A$70:$I$86,TRUNC(COLUMN(J$2)/5)+2,FALSE)*SUMIFS('IEA-MethaneAbatement-US'!$M:$M,'IEA-MethaneAbatement-US'!$N:$N,"&lt;"&amp;$B63,'IEA-MethaneAbatement-US'!$N:$N,"&gt;="&amp;$A63,'IEA-MethaneAbatement-US'!$L:$L,$C$1))+(VLOOKUP($D$1,'Multipliers and Adjustments'!$A$70:$I$86,TRUNC(COLUMN(J$2)/5)+2,FALSE)*SUMIFS('IEA-MethaneAbatement-US'!$M:$M,'IEA-MethaneAbatement-US'!$N:$N,"&lt;"&amp;$B63,'IEA-MethaneAbatement-US'!$N:$N,"&gt;="&amp;$A63,'IEA-MethaneAbatement-US'!$L:$L,$D$1)))*'State Downscaling Multipliers'!$B$7*(1+'EPA to IEA Scaling'!N$10)</f>
        <v>0</v>
      </c>
      <c r="K63" s="165">
        <f>((VLOOKUP($B$1,'Multipliers and Adjustments'!$A$70:$I$86,TRUNC(COLUMN(K$2)/5)+2,FALSE)*SUMIFS('IEA-MethaneAbatement-US'!$M:$M,'IEA-MethaneAbatement-US'!$N:$N,"&lt;"&amp;$B63,'IEA-MethaneAbatement-US'!$N:$N,"&gt;="&amp;$A63,'IEA-MethaneAbatement-US'!$L:$L,$B$1))+(VLOOKUP($C$1,'Multipliers and Adjustments'!$A$70:$I$86,TRUNC(COLUMN(K$2)/5)+2,FALSE)*SUMIFS('IEA-MethaneAbatement-US'!$M:$M,'IEA-MethaneAbatement-US'!$N:$N,"&lt;"&amp;$B63,'IEA-MethaneAbatement-US'!$N:$N,"&gt;="&amp;$A63,'IEA-MethaneAbatement-US'!$L:$L,$C$1))+(VLOOKUP($D$1,'Multipliers and Adjustments'!$A$70:$I$86,TRUNC(COLUMN(K$2)/5)+2,FALSE)*SUMIFS('IEA-MethaneAbatement-US'!$M:$M,'IEA-MethaneAbatement-US'!$N:$N,"&lt;"&amp;$B63,'IEA-MethaneAbatement-US'!$N:$N,"&gt;="&amp;$A63,'IEA-MethaneAbatement-US'!$L:$L,$D$1)))*'State Downscaling Multipliers'!$B$7*(1+'EPA to IEA Scaling'!O$10)</f>
        <v>0</v>
      </c>
      <c r="L63" s="165">
        <f>((VLOOKUP($B$1,'Multipliers and Adjustments'!$A$70:$I$86,TRUNC(COLUMN(L$2)/5)+2,FALSE)*SUMIFS('IEA-MethaneAbatement-US'!$M:$M,'IEA-MethaneAbatement-US'!$N:$N,"&lt;"&amp;$B63,'IEA-MethaneAbatement-US'!$N:$N,"&gt;="&amp;$A63,'IEA-MethaneAbatement-US'!$L:$L,$B$1))+(VLOOKUP($C$1,'Multipliers and Adjustments'!$A$70:$I$86,TRUNC(COLUMN(L$2)/5)+2,FALSE)*SUMIFS('IEA-MethaneAbatement-US'!$M:$M,'IEA-MethaneAbatement-US'!$N:$N,"&lt;"&amp;$B63,'IEA-MethaneAbatement-US'!$N:$N,"&gt;="&amp;$A63,'IEA-MethaneAbatement-US'!$L:$L,$C$1))+(VLOOKUP($D$1,'Multipliers and Adjustments'!$A$70:$I$86,TRUNC(COLUMN(L$2)/5)+2,FALSE)*SUMIFS('IEA-MethaneAbatement-US'!$M:$M,'IEA-MethaneAbatement-US'!$N:$N,"&lt;"&amp;$B63,'IEA-MethaneAbatement-US'!$N:$N,"&gt;="&amp;$A63,'IEA-MethaneAbatement-US'!$L:$L,$D$1)))*'State Downscaling Multipliers'!$B$7*(1+'EPA to IEA Scaling'!P$10)</f>
        <v>0</v>
      </c>
      <c r="M63" s="167">
        <f>((VLOOKUP($B$1,'Multipliers and Adjustments'!$A$70:$I$86,TRUNC(COLUMN(M$2)/5)+2,FALSE)*SUMIFS('IEA-MethaneAbatement-US'!$M:$M,'IEA-MethaneAbatement-US'!$N:$N,"&lt;"&amp;$B63,'IEA-MethaneAbatement-US'!$N:$N,"&gt;="&amp;$A63,'IEA-MethaneAbatement-US'!$L:$L,$B$1))+(VLOOKUP($C$1,'Multipliers and Adjustments'!$A$70:$I$86,TRUNC(COLUMN(M$2)/5)+2,FALSE)*SUMIFS('IEA-MethaneAbatement-US'!$M:$M,'IEA-MethaneAbatement-US'!$N:$N,"&lt;"&amp;$B63,'IEA-MethaneAbatement-US'!$N:$N,"&gt;="&amp;$A63,'IEA-MethaneAbatement-US'!$L:$L,$C$1))+(VLOOKUP($D$1,'Multipliers and Adjustments'!$A$70:$I$86,TRUNC(COLUMN(M$2)/5)+2,FALSE)*SUMIFS('IEA-MethaneAbatement-US'!$M:$M,'IEA-MethaneAbatement-US'!$N:$N,"&lt;"&amp;$B63,'IEA-MethaneAbatement-US'!$N:$N,"&gt;="&amp;$A63,'IEA-MethaneAbatement-US'!$L:$L,$D$1)))*'State Downscaling Multipliers'!$B$7*(1+'EPA to IEA Scaling'!Q$10)</f>
        <v>0</v>
      </c>
      <c r="N63" s="165">
        <f>((VLOOKUP($B$1,'Multipliers and Adjustments'!$A$70:$I$86,TRUNC(COLUMN(N$2)/5)+2,FALSE)*SUMIFS('IEA-MethaneAbatement-US'!$M:$M,'IEA-MethaneAbatement-US'!$N:$N,"&lt;"&amp;$B63,'IEA-MethaneAbatement-US'!$N:$N,"&gt;="&amp;$A63,'IEA-MethaneAbatement-US'!$L:$L,$B$1))+(VLOOKUP($C$1,'Multipliers and Adjustments'!$A$70:$I$86,TRUNC(COLUMN(N$2)/5)+2,FALSE)*SUMIFS('IEA-MethaneAbatement-US'!$M:$M,'IEA-MethaneAbatement-US'!$N:$N,"&lt;"&amp;$B63,'IEA-MethaneAbatement-US'!$N:$N,"&gt;="&amp;$A63,'IEA-MethaneAbatement-US'!$L:$L,$C$1))+(VLOOKUP($D$1,'Multipliers and Adjustments'!$A$70:$I$86,TRUNC(COLUMN(N$2)/5)+2,FALSE)*SUMIFS('IEA-MethaneAbatement-US'!$M:$M,'IEA-MethaneAbatement-US'!$N:$N,"&lt;"&amp;$B63,'IEA-MethaneAbatement-US'!$N:$N,"&gt;="&amp;$A63,'IEA-MethaneAbatement-US'!$L:$L,$D$1)))*'State Downscaling Multipliers'!$B$7*(1+'EPA to IEA Scaling'!R$10)</f>
        <v>0</v>
      </c>
      <c r="O63" s="165">
        <f>((VLOOKUP($B$1,'Multipliers and Adjustments'!$A$70:$I$86,TRUNC(COLUMN(O$2)/5)+2,FALSE)*SUMIFS('IEA-MethaneAbatement-US'!$M:$M,'IEA-MethaneAbatement-US'!$N:$N,"&lt;"&amp;$B63,'IEA-MethaneAbatement-US'!$N:$N,"&gt;="&amp;$A63,'IEA-MethaneAbatement-US'!$L:$L,$B$1))+(VLOOKUP($C$1,'Multipliers and Adjustments'!$A$70:$I$86,TRUNC(COLUMN(O$2)/5)+2,FALSE)*SUMIFS('IEA-MethaneAbatement-US'!$M:$M,'IEA-MethaneAbatement-US'!$N:$N,"&lt;"&amp;$B63,'IEA-MethaneAbatement-US'!$N:$N,"&gt;="&amp;$A63,'IEA-MethaneAbatement-US'!$L:$L,$C$1))+(VLOOKUP($D$1,'Multipliers and Adjustments'!$A$70:$I$86,TRUNC(COLUMN(O$2)/5)+2,FALSE)*SUMIFS('IEA-MethaneAbatement-US'!$M:$M,'IEA-MethaneAbatement-US'!$N:$N,"&lt;"&amp;$B63,'IEA-MethaneAbatement-US'!$N:$N,"&gt;="&amp;$A63,'IEA-MethaneAbatement-US'!$L:$L,$D$1)))*'State Downscaling Multipliers'!$B$7*(1+'EPA to IEA Scaling'!S$10)</f>
        <v>0</v>
      </c>
      <c r="P63" s="165">
        <f>((VLOOKUP($B$1,'Multipliers and Adjustments'!$A$70:$I$86,TRUNC(COLUMN(P$2)/5)+2,FALSE)*SUMIFS('IEA-MethaneAbatement-US'!$M:$M,'IEA-MethaneAbatement-US'!$N:$N,"&lt;"&amp;$B63,'IEA-MethaneAbatement-US'!$N:$N,"&gt;="&amp;$A63,'IEA-MethaneAbatement-US'!$L:$L,$B$1))+(VLOOKUP($C$1,'Multipliers and Adjustments'!$A$70:$I$86,TRUNC(COLUMN(P$2)/5)+2,FALSE)*SUMIFS('IEA-MethaneAbatement-US'!$M:$M,'IEA-MethaneAbatement-US'!$N:$N,"&lt;"&amp;$B63,'IEA-MethaneAbatement-US'!$N:$N,"&gt;="&amp;$A63,'IEA-MethaneAbatement-US'!$L:$L,$C$1))+(VLOOKUP($D$1,'Multipliers and Adjustments'!$A$70:$I$86,TRUNC(COLUMN(P$2)/5)+2,FALSE)*SUMIFS('IEA-MethaneAbatement-US'!$M:$M,'IEA-MethaneAbatement-US'!$N:$N,"&lt;"&amp;$B63,'IEA-MethaneAbatement-US'!$N:$N,"&gt;="&amp;$A63,'IEA-MethaneAbatement-US'!$L:$L,$D$1)))*'State Downscaling Multipliers'!$B$7*(1+'EPA to IEA Scaling'!T$10)</f>
        <v>0</v>
      </c>
      <c r="Q63" s="165">
        <f>((VLOOKUP($B$1,'Multipliers and Adjustments'!$A$70:$I$86,TRUNC(COLUMN(Q$2)/5)+2,FALSE)*SUMIFS('IEA-MethaneAbatement-US'!$M:$M,'IEA-MethaneAbatement-US'!$N:$N,"&lt;"&amp;$B63,'IEA-MethaneAbatement-US'!$N:$N,"&gt;="&amp;$A63,'IEA-MethaneAbatement-US'!$L:$L,$B$1))+(VLOOKUP($C$1,'Multipliers and Adjustments'!$A$70:$I$86,TRUNC(COLUMN(Q$2)/5)+2,FALSE)*SUMIFS('IEA-MethaneAbatement-US'!$M:$M,'IEA-MethaneAbatement-US'!$N:$N,"&lt;"&amp;$B63,'IEA-MethaneAbatement-US'!$N:$N,"&gt;="&amp;$A63,'IEA-MethaneAbatement-US'!$L:$L,$C$1))+(VLOOKUP($D$1,'Multipliers and Adjustments'!$A$70:$I$86,TRUNC(COLUMN(Q$2)/5)+2,FALSE)*SUMIFS('IEA-MethaneAbatement-US'!$M:$M,'IEA-MethaneAbatement-US'!$N:$N,"&lt;"&amp;$B63,'IEA-MethaneAbatement-US'!$N:$N,"&gt;="&amp;$A63,'IEA-MethaneAbatement-US'!$L:$L,$D$1)))*'State Downscaling Multipliers'!$B$7*(1+'EPA to IEA Scaling'!U$10)</f>
        <v>0</v>
      </c>
      <c r="R63" s="167">
        <f>((VLOOKUP($B$1,'Multipliers and Adjustments'!$A$70:$I$86,TRUNC(COLUMN(R$2)/5)+2,FALSE)*SUMIFS('IEA-MethaneAbatement-US'!$M:$M,'IEA-MethaneAbatement-US'!$N:$N,"&lt;"&amp;$B63,'IEA-MethaneAbatement-US'!$N:$N,"&gt;="&amp;$A63,'IEA-MethaneAbatement-US'!$L:$L,$B$1))+(VLOOKUP($C$1,'Multipliers and Adjustments'!$A$70:$I$86,TRUNC(COLUMN(R$2)/5)+2,FALSE)*SUMIFS('IEA-MethaneAbatement-US'!$M:$M,'IEA-MethaneAbatement-US'!$N:$N,"&lt;"&amp;$B63,'IEA-MethaneAbatement-US'!$N:$N,"&gt;="&amp;$A63,'IEA-MethaneAbatement-US'!$L:$L,$C$1))+(VLOOKUP($D$1,'Multipliers and Adjustments'!$A$70:$I$86,TRUNC(COLUMN(R$2)/5)+2,FALSE)*SUMIFS('IEA-MethaneAbatement-US'!$M:$M,'IEA-MethaneAbatement-US'!$N:$N,"&lt;"&amp;$B63,'IEA-MethaneAbatement-US'!$N:$N,"&gt;="&amp;$A63,'IEA-MethaneAbatement-US'!$L:$L,$D$1)))*'State Downscaling Multipliers'!$B$7*(1+'EPA to IEA Scaling'!V$10)</f>
        <v>0</v>
      </c>
      <c r="S63" s="165">
        <f>((VLOOKUP($B$1,'Multipliers and Adjustments'!$A$70:$I$86,TRUNC(COLUMN(S$2)/5)+2,FALSE)*SUMIFS('IEA-MethaneAbatement-US'!$M:$M,'IEA-MethaneAbatement-US'!$N:$N,"&lt;"&amp;$B63,'IEA-MethaneAbatement-US'!$N:$N,"&gt;="&amp;$A63,'IEA-MethaneAbatement-US'!$L:$L,$B$1))+(VLOOKUP($C$1,'Multipliers and Adjustments'!$A$70:$I$86,TRUNC(COLUMN(S$2)/5)+2,FALSE)*SUMIFS('IEA-MethaneAbatement-US'!$M:$M,'IEA-MethaneAbatement-US'!$N:$N,"&lt;"&amp;$B63,'IEA-MethaneAbatement-US'!$N:$N,"&gt;="&amp;$A63,'IEA-MethaneAbatement-US'!$L:$L,$C$1))+(VLOOKUP($D$1,'Multipliers and Adjustments'!$A$70:$I$86,TRUNC(COLUMN(S$2)/5)+2,FALSE)*SUMIFS('IEA-MethaneAbatement-US'!$M:$M,'IEA-MethaneAbatement-US'!$N:$N,"&lt;"&amp;$B63,'IEA-MethaneAbatement-US'!$N:$N,"&gt;="&amp;$A63,'IEA-MethaneAbatement-US'!$L:$L,$D$1)))*'State Downscaling Multipliers'!$B$7*(1+'EPA to IEA Scaling'!W$10)</f>
        <v>0</v>
      </c>
      <c r="T63" s="165">
        <f>((VLOOKUP($B$1,'Multipliers and Adjustments'!$A$70:$I$86,TRUNC(COLUMN(T$2)/5)+2,FALSE)*SUMIFS('IEA-MethaneAbatement-US'!$M:$M,'IEA-MethaneAbatement-US'!$N:$N,"&lt;"&amp;$B63,'IEA-MethaneAbatement-US'!$N:$N,"&gt;="&amp;$A63,'IEA-MethaneAbatement-US'!$L:$L,$B$1))+(VLOOKUP($C$1,'Multipliers and Adjustments'!$A$70:$I$86,TRUNC(COLUMN(T$2)/5)+2,FALSE)*SUMIFS('IEA-MethaneAbatement-US'!$M:$M,'IEA-MethaneAbatement-US'!$N:$N,"&lt;"&amp;$B63,'IEA-MethaneAbatement-US'!$N:$N,"&gt;="&amp;$A63,'IEA-MethaneAbatement-US'!$L:$L,$C$1))+(VLOOKUP($D$1,'Multipliers and Adjustments'!$A$70:$I$86,TRUNC(COLUMN(T$2)/5)+2,FALSE)*SUMIFS('IEA-MethaneAbatement-US'!$M:$M,'IEA-MethaneAbatement-US'!$N:$N,"&lt;"&amp;$B63,'IEA-MethaneAbatement-US'!$N:$N,"&gt;="&amp;$A63,'IEA-MethaneAbatement-US'!$L:$L,$D$1)))*'State Downscaling Multipliers'!$B$7*(1+'EPA to IEA Scaling'!X$10)</f>
        <v>0</v>
      </c>
      <c r="U63" s="165">
        <f>((VLOOKUP($B$1,'Multipliers and Adjustments'!$A$70:$I$86,TRUNC(COLUMN(U$2)/5)+2,FALSE)*SUMIFS('IEA-MethaneAbatement-US'!$M:$M,'IEA-MethaneAbatement-US'!$N:$N,"&lt;"&amp;$B63,'IEA-MethaneAbatement-US'!$N:$N,"&gt;="&amp;$A63,'IEA-MethaneAbatement-US'!$L:$L,$B$1))+(VLOOKUP($C$1,'Multipliers and Adjustments'!$A$70:$I$86,TRUNC(COLUMN(U$2)/5)+2,FALSE)*SUMIFS('IEA-MethaneAbatement-US'!$M:$M,'IEA-MethaneAbatement-US'!$N:$N,"&lt;"&amp;$B63,'IEA-MethaneAbatement-US'!$N:$N,"&gt;="&amp;$A63,'IEA-MethaneAbatement-US'!$L:$L,$C$1))+(VLOOKUP($D$1,'Multipliers and Adjustments'!$A$70:$I$86,TRUNC(COLUMN(U$2)/5)+2,FALSE)*SUMIFS('IEA-MethaneAbatement-US'!$M:$M,'IEA-MethaneAbatement-US'!$N:$N,"&lt;"&amp;$B63,'IEA-MethaneAbatement-US'!$N:$N,"&gt;="&amp;$A63,'IEA-MethaneAbatement-US'!$L:$L,$D$1)))*'State Downscaling Multipliers'!$B$7*(1+'EPA to IEA Scaling'!Y$10)</f>
        <v>0</v>
      </c>
      <c r="V63" s="165">
        <f>((VLOOKUP($B$1,'Multipliers and Adjustments'!$A$70:$I$86,TRUNC(COLUMN(V$2)/5)+2,FALSE)*SUMIFS('IEA-MethaneAbatement-US'!$M:$M,'IEA-MethaneAbatement-US'!$N:$N,"&lt;"&amp;$B63,'IEA-MethaneAbatement-US'!$N:$N,"&gt;="&amp;$A63,'IEA-MethaneAbatement-US'!$L:$L,$B$1))+(VLOOKUP($C$1,'Multipliers and Adjustments'!$A$70:$I$86,TRUNC(COLUMN(V$2)/5)+2,FALSE)*SUMIFS('IEA-MethaneAbatement-US'!$M:$M,'IEA-MethaneAbatement-US'!$N:$N,"&lt;"&amp;$B63,'IEA-MethaneAbatement-US'!$N:$N,"&gt;="&amp;$A63,'IEA-MethaneAbatement-US'!$L:$L,$C$1))+(VLOOKUP($D$1,'Multipliers and Adjustments'!$A$70:$I$86,TRUNC(COLUMN(V$2)/5)+2,FALSE)*SUMIFS('IEA-MethaneAbatement-US'!$M:$M,'IEA-MethaneAbatement-US'!$N:$N,"&lt;"&amp;$B63,'IEA-MethaneAbatement-US'!$N:$N,"&gt;="&amp;$A63,'IEA-MethaneAbatement-US'!$L:$L,$D$1)))*'State Downscaling Multipliers'!$B$7*(1+'EPA to IEA Scaling'!Z$10)</f>
        <v>0</v>
      </c>
      <c r="W63" s="167">
        <f>((VLOOKUP($B$1,'Multipliers and Adjustments'!$A$70:$I$86,TRUNC(COLUMN(W$2)/5)+2,FALSE)*SUMIFS('IEA-MethaneAbatement-US'!$M:$M,'IEA-MethaneAbatement-US'!$N:$N,"&lt;"&amp;$B63,'IEA-MethaneAbatement-US'!$N:$N,"&gt;="&amp;$A63,'IEA-MethaneAbatement-US'!$L:$L,$B$1))+(VLOOKUP($C$1,'Multipliers and Adjustments'!$A$70:$I$86,TRUNC(COLUMN(W$2)/5)+2,FALSE)*SUMIFS('IEA-MethaneAbatement-US'!$M:$M,'IEA-MethaneAbatement-US'!$N:$N,"&lt;"&amp;$B63,'IEA-MethaneAbatement-US'!$N:$N,"&gt;="&amp;$A63,'IEA-MethaneAbatement-US'!$L:$L,$C$1))+(VLOOKUP($D$1,'Multipliers and Adjustments'!$A$70:$I$86,TRUNC(COLUMN(W$2)/5)+2,FALSE)*SUMIFS('IEA-MethaneAbatement-US'!$M:$M,'IEA-MethaneAbatement-US'!$N:$N,"&lt;"&amp;$B63,'IEA-MethaneAbatement-US'!$N:$N,"&gt;="&amp;$A63,'IEA-MethaneAbatement-US'!$L:$L,$D$1)))*'State Downscaling Multipliers'!$B$7*(1+'EPA to IEA Scaling'!AA$10)</f>
        <v>0</v>
      </c>
      <c r="X63" s="165">
        <f>((VLOOKUP($B$1,'Multipliers and Adjustments'!$A$70:$I$86,TRUNC(COLUMN(X$2)/5)+2,FALSE)*SUMIFS('IEA-MethaneAbatement-US'!$M:$M,'IEA-MethaneAbatement-US'!$N:$N,"&lt;"&amp;$B63,'IEA-MethaneAbatement-US'!$N:$N,"&gt;="&amp;$A63,'IEA-MethaneAbatement-US'!$L:$L,$B$1))+(VLOOKUP($C$1,'Multipliers and Adjustments'!$A$70:$I$86,TRUNC(COLUMN(X$2)/5)+2,FALSE)*SUMIFS('IEA-MethaneAbatement-US'!$M:$M,'IEA-MethaneAbatement-US'!$N:$N,"&lt;"&amp;$B63,'IEA-MethaneAbatement-US'!$N:$N,"&gt;="&amp;$A63,'IEA-MethaneAbatement-US'!$L:$L,$C$1))+(VLOOKUP($D$1,'Multipliers and Adjustments'!$A$70:$I$86,TRUNC(COLUMN(X$2)/5)+2,FALSE)*SUMIFS('IEA-MethaneAbatement-US'!$M:$M,'IEA-MethaneAbatement-US'!$N:$N,"&lt;"&amp;$B63,'IEA-MethaneAbatement-US'!$N:$N,"&gt;="&amp;$A63,'IEA-MethaneAbatement-US'!$L:$L,$D$1)))*'State Downscaling Multipliers'!$B$7*(1+'EPA to IEA Scaling'!AB$10)</f>
        <v>0</v>
      </c>
      <c r="Y63" s="165">
        <f>((VLOOKUP($B$1,'Multipliers and Adjustments'!$A$70:$I$86,TRUNC(COLUMN(Y$2)/5)+2,FALSE)*SUMIFS('IEA-MethaneAbatement-US'!$M:$M,'IEA-MethaneAbatement-US'!$N:$N,"&lt;"&amp;$B63,'IEA-MethaneAbatement-US'!$N:$N,"&gt;="&amp;$A63,'IEA-MethaneAbatement-US'!$L:$L,$B$1))+(VLOOKUP($C$1,'Multipliers and Adjustments'!$A$70:$I$86,TRUNC(COLUMN(Y$2)/5)+2,FALSE)*SUMIFS('IEA-MethaneAbatement-US'!$M:$M,'IEA-MethaneAbatement-US'!$N:$N,"&lt;"&amp;$B63,'IEA-MethaneAbatement-US'!$N:$N,"&gt;="&amp;$A63,'IEA-MethaneAbatement-US'!$L:$L,$C$1))+(VLOOKUP($D$1,'Multipliers and Adjustments'!$A$70:$I$86,TRUNC(COLUMN(Y$2)/5)+2,FALSE)*SUMIFS('IEA-MethaneAbatement-US'!$M:$M,'IEA-MethaneAbatement-US'!$N:$N,"&lt;"&amp;$B63,'IEA-MethaneAbatement-US'!$N:$N,"&gt;="&amp;$A63,'IEA-MethaneAbatement-US'!$L:$L,$D$1)))*'State Downscaling Multipliers'!$B$7*(1+'EPA to IEA Scaling'!AC$10)</f>
        <v>0</v>
      </c>
      <c r="Z63" s="165">
        <f>((VLOOKUP($B$1,'Multipliers and Adjustments'!$A$70:$I$86,TRUNC(COLUMN(Z$2)/5)+2,FALSE)*SUMIFS('IEA-MethaneAbatement-US'!$M:$M,'IEA-MethaneAbatement-US'!$N:$N,"&lt;"&amp;$B63,'IEA-MethaneAbatement-US'!$N:$N,"&gt;="&amp;$A63,'IEA-MethaneAbatement-US'!$L:$L,$B$1))+(VLOOKUP($C$1,'Multipliers and Adjustments'!$A$70:$I$86,TRUNC(COLUMN(Z$2)/5)+2,FALSE)*SUMIFS('IEA-MethaneAbatement-US'!$M:$M,'IEA-MethaneAbatement-US'!$N:$N,"&lt;"&amp;$B63,'IEA-MethaneAbatement-US'!$N:$N,"&gt;="&amp;$A63,'IEA-MethaneAbatement-US'!$L:$L,$C$1))+(VLOOKUP($D$1,'Multipliers and Adjustments'!$A$70:$I$86,TRUNC(COLUMN(Z$2)/5)+2,FALSE)*SUMIFS('IEA-MethaneAbatement-US'!$M:$M,'IEA-MethaneAbatement-US'!$N:$N,"&lt;"&amp;$B63,'IEA-MethaneAbatement-US'!$N:$N,"&gt;="&amp;$A63,'IEA-MethaneAbatement-US'!$L:$L,$D$1)))*'State Downscaling Multipliers'!$B$7*(1+'EPA to IEA Scaling'!AD$10)</f>
        <v>0</v>
      </c>
      <c r="AA63" s="165">
        <f>((VLOOKUP($B$1,'Multipliers and Adjustments'!$A$70:$I$86,TRUNC(COLUMN(AA$2)/5)+2,FALSE)*SUMIFS('IEA-MethaneAbatement-US'!$M:$M,'IEA-MethaneAbatement-US'!$N:$N,"&lt;"&amp;$B63,'IEA-MethaneAbatement-US'!$N:$N,"&gt;="&amp;$A63,'IEA-MethaneAbatement-US'!$L:$L,$B$1))+(VLOOKUP($C$1,'Multipliers and Adjustments'!$A$70:$I$86,TRUNC(COLUMN(AA$2)/5)+2,FALSE)*SUMIFS('IEA-MethaneAbatement-US'!$M:$M,'IEA-MethaneAbatement-US'!$N:$N,"&lt;"&amp;$B63,'IEA-MethaneAbatement-US'!$N:$N,"&gt;="&amp;$A63,'IEA-MethaneAbatement-US'!$L:$L,$C$1))+(VLOOKUP($D$1,'Multipliers and Adjustments'!$A$70:$I$86,TRUNC(COLUMN(AA$2)/5)+2,FALSE)*SUMIFS('IEA-MethaneAbatement-US'!$M:$M,'IEA-MethaneAbatement-US'!$N:$N,"&lt;"&amp;$B63,'IEA-MethaneAbatement-US'!$N:$N,"&gt;="&amp;$A63,'IEA-MethaneAbatement-US'!$L:$L,$D$1)))*'State Downscaling Multipliers'!$B$7*(1+'EPA to IEA Scaling'!AE$10)</f>
        <v>0</v>
      </c>
      <c r="AB63" s="167">
        <f>((VLOOKUP($B$1,'Multipliers and Adjustments'!$A$70:$I$86,TRUNC(COLUMN(AB$2)/5)+2,FALSE)*SUMIFS('IEA-MethaneAbatement-US'!$M:$M,'IEA-MethaneAbatement-US'!$N:$N,"&lt;"&amp;$B63,'IEA-MethaneAbatement-US'!$N:$N,"&gt;="&amp;$A63,'IEA-MethaneAbatement-US'!$L:$L,$B$1))+(VLOOKUP($C$1,'Multipliers and Adjustments'!$A$70:$I$86,TRUNC(COLUMN(AB$2)/5)+2,FALSE)*SUMIFS('IEA-MethaneAbatement-US'!$M:$M,'IEA-MethaneAbatement-US'!$N:$N,"&lt;"&amp;$B63,'IEA-MethaneAbatement-US'!$N:$N,"&gt;="&amp;$A63,'IEA-MethaneAbatement-US'!$L:$L,$C$1))+(VLOOKUP($D$1,'Multipliers and Adjustments'!$A$70:$I$86,TRUNC(COLUMN(AB$2)/5)+2,FALSE)*SUMIFS('IEA-MethaneAbatement-US'!$M:$M,'IEA-MethaneAbatement-US'!$N:$N,"&lt;"&amp;$B63,'IEA-MethaneAbatement-US'!$N:$N,"&gt;="&amp;$A63,'IEA-MethaneAbatement-US'!$L:$L,$D$1)))*'State Downscaling Multipliers'!$B$7*(1+'EPA to IEA Scaling'!AF$10)</f>
        <v>0</v>
      </c>
      <c r="AC63" s="165">
        <f>((VLOOKUP($B$1,'Multipliers and Adjustments'!$A$70:$I$86,TRUNC(COLUMN(AC$2)/5)+2,FALSE)*SUMIFS('IEA-MethaneAbatement-US'!$M:$M,'IEA-MethaneAbatement-US'!$N:$N,"&lt;"&amp;$B63,'IEA-MethaneAbatement-US'!$N:$N,"&gt;="&amp;$A63,'IEA-MethaneAbatement-US'!$L:$L,$B$1))+(VLOOKUP($C$1,'Multipliers and Adjustments'!$A$70:$I$86,TRUNC(COLUMN(AC$2)/5)+2,FALSE)*SUMIFS('IEA-MethaneAbatement-US'!$M:$M,'IEA-MethaneAbatement-US'!$N:$N,"&lt;"&amp;$B63,'IEA-MethaneAbatement-US'!$N:$N,"&gt;="&amp;$A63,'IEA-MethaneAbatement-US'!$L:$L,$C$1))+(VLOOKUP($D$1,'Multipliers and Adjustments'!$A$70:$I$86,TRUNC(COLUMN(AC$2)/5)+2,FALSE)*SUMIFS('IEA-MethaneAbatement-US'!$M:$M,'IEA-MethaneAbatement-US'!$N:$N,"&lt;"&amp;$B63,'IEA-MethaneAbatement-US'!$N:$N,"&gt;="&amp;$A63,'IEA-MethaneAbatement-US'!$L:$L,$D$1)))*'State Downscaling Multipliers'!$B$7*(1+'EPA to IEA Scaling'!AG$10)</f>
        <v>0</v>
      </c>
      <c r="AD63" s="165">
        <f>((VLOOKUP($B$1,'Multipliers and Adjustments'!$A$70:$I$86,TRUNC(COLUMN(AD$2)/5)+2,FALSE)*SUMIFS('IEA-MethaneAbatement-US'!$M:$M,'IEA-MethaneAbatement-US'!$N:$N,"&lt;"&amp;$B63,'IEA-MethaneAbatement-US'!$N:$N,"&gt;="&amp;$A63,'IEA-MethaneAbatement-US'!$L:$L,$B$1))+(VLOOKUP($C$1,'Multipliers and Adjustments'!$A$70:$I$86,TRUNC(COLUMN(AD$2)/5)+2,FALSE)*SUMIFS('IEA-MethaneAbatement-US'!$M:$M,'IEA-MethaneAbatement-US'!$N:$N,"&lt;"&amp;$B63,'IEA-MethaneAbatement-US'!$N:$N,"&gt;="&amp;$A63,'IEA-MethaneAbatement-US'!$L:$L,$C$1))+(VLOOKUP($D$1,'Multipliers and Adjustments'!$A$70:$I$86,TRUNC(COLUMN(AD$2)/5)+2,FALSE)*SUMIFS('IEA-MethaneAbatement-US'!$M:$M,'IEA-MethaneAbatement-US'!$N:$N,"&lt;"&amp;$B63,'IEA-MethaneAbatement-US'!$N:$N,"&gt;="&amp;$A63,'IEA-MethaneAbatement-US'!$L:$L,$D$1)))*'State Downscaling Multipliers'!$B$7*(1+'EPA to IEA Scaling'!AH$10)</f>
        <v>0</v>
      </c>
      <c r="AE63" s="165">
        <f>((VLOOKUP($B$1,'Multipliers and Adjustments'!$A$70:$I$86,TRUNC(COLUMN(AE$2)/5)+2,FALSE)*SUMIFS('IEA-MethaneAbatement-US'!$M:$M,'IEA-MethaneAbatement-US'!$N:$N,"&lt;"&amp;$B63,'IEA-MethaneAbatement-US'!$N:$N,"&gt;="&amp;$A63,'IEA-MethaneAbatement-US'!$L:$L,$B$1))+(VLOOKUP($C$1,'Multipliers and Adjustments'!$A$70:$I$86,TRUNC(COLUMN(AE$2)/5)+2,FALSE)*SUMIFS('IEA-MethaneAbatement-US'!$M:$M,'IEA-MethaneAbatement-US'!$N:$N,"&lt;"&amp;$B63,'IEA-MethaneAbatement-US'!$N:$N,"&gt;="&amp;$A63,'IEA-MethaneAbatement-US'!$L:$L,$C$1))+(VLOOKUP($D$1,'Multipliers and Adjustments'!$A$70:$I$86,TRUNC(COLUMN(AE$2)/5)+2,FALSE)*SUMIFS('IEA-MethaneAbatement-US'!$M:$M,'IEA-MethaneAbatement-US'!$N:$N,"&lt;"&amp;$B63,'IEA-MethaneAbatement-US'!$N:$N,"&gt;="&amp;$A63,'IEA-MethaneAbatement-US'!$L:$L,$D$1)))*'State Downscaling Multipliers'!$B$7*(1+'EPA to IEA Scaling'!AI$10)</f>
        <v>0</v>
      </c>
      <c r="AF63" s="165">
        <f>((VLOOKUP($B$1,'Multipliers and Adjustments'!$A$70:$I$86,TRUNC(COLUMN(AF$2)/5)+2,FALSE)*SUMIFS('IEA-MethaneAbatement-US'!$M:$M,'IEA-MethaneAbatement-US'!$N:$N,"&lt;"&amp;$B63,'IEA-MethaneAbatement-US'!$N:$N,"&gt;="&amp;$A63,'IEA-MethaneAbatement-US'!$L:$L,$B$1))+(VLOOKUP($C$1,'Multipliers and Adjustments'!$A$70:$I$86,TRUNC(COLUMN(AF$2)/5)+2,FALSE)*SUMIFS('IEA-MethaneAbatement-US'!$M:$M,'IEA-MethaneAbatement-US'!$N:$N,"&lt;"&amp;$B63,'IEA-MethaneAbatement-US'!$N:$N,"&gt;="&amp;$A63,'IEA-MethaneAbatement-US'!$L:$L,$C$1))+(VLOOKUP($D$1,'Multipliers and Adjustments'!$A$70:$I$86,TRUNC(COLUMN(AF$2)/5)+2,FALSE)*SUMIFS('IEA-MethaneAbatement-US'!$M:$M,'IEA-MethaneAbatement-US'!$N:$N,"&lt;"&amp;$B63,'IEA-MethaneAbatement-US'!$N:$N,"&gt;="&amp;$A63,'IEA-MethaneAbatement-US'!$L:$L,$D$1)))*'State Downscaling Multipliers'!$B$7*(1+'EPA to IEA Scaling'!AJ$10)</f>
        <v>0</v>
      </c>
      <c r="AG63" s="167">
        <f>((VLOOKUP($B$1,'Multipliers and Adjustments'!$A$70:$I$86,TRUNC(COLUMN(AG$2)/5)+2,FALSE)*SUMIFS('IEA-MethaneAbatement-US'!$M:$M,'IEA-MethaneAbatement-US'!$N:$N,"&lt;"&amp;$B63,'IEA-MethaneAbatement-US'!$N:$N,"&gt;="&amp;$A63,'IEA-MethaneAbatement-US'!$L:$L,$B$1))+(VLOOKUP($C$1,'Multipliers and Adjustments'!$A$70:$I$86,TRUNC(COLUMN(AG$2)/5)+2,FALSE)*SUMIFS('IEA-MethaneAbatement-US'!$M:$M,'IEA-MethaneAbatement-US'!$N:$N,"&lt;"&amp;$B63,'IEA-MethaneAbatement-US'!$N:$N,"&gt;="&amp;$A63,'IEA-MethaneAbatement-US'!$L:$L,$C$1))+(VLOOKUP($D$1,'Multipliers and Adjustments'!$A$70:$I$86,TRUNC(COLUMN(AG$2)/5)+2,FALSE)*SUMIFS('IEA-MethaneAbatement-US'!$M:$M,'IEA-MethaneAbatement-US'!$N:$N,"&lt;"&amp;$B63,'IEA-MethaneAbatement-US'!$N:$N,"&gt;="&amp;$A63,'IEA-MethaneAbatement-US'!$L:$L,$D$1)))*'State Downscaling Multipliers'!$B$7*(1+'EPA to IEA Scaling'!AK$10)</f>
        <v>0</v>
      </c>
      <c r="AH63" s="165">
        <f>((VLOOKUP($B$1,'Multipliers and Adjustments'!$A$70:$I$86,TRUNC(COLUMN(AH$2)/5)+2,FALSE)*SUMIFS('IEA-MethaneAbatement-US'!$M:$M,'IEA-MethaneAbatement-US'!$N:$N,"&lt;"&amp;$B63,'IEA-MethaneAbatement-US'!$N:$N,"&gt;="&amp;$A63,'IEA-MethaneAbatement-US'!$L:$L,$B$1))+(VLOOKUP($C$1,'Multipliers and Adjustments'!$A$70:$I$86,TRUNC(COLUMN(AH$2)/5)+2,FALSE)*SUMIFS('IEA-MethaneAbatement-US'!$M:$M,'IEA-MethaneAbatement-US'!$N:$N,"&lt;"&amp;$B63,'IEA-MethaneAbatement-US'!$N:$N,"&gt;="&amp;$A63,'IEA-MethaneAbatement-US'!$L:$L,$C$1))+(VLOOKUP($D$1,'Multipliers and Adjustments'!$A$70:$I$86,TRUNC(COLUMN(AH$2)/5)+2,FALSE)*SUMIFS('IEA-MethaneAbatement-US'!$M:$M,'IEA-MethaneAbatement-US'!$N:$N,"&lt;"&amp;$B63,'IEA-MethaneAbatement-US'!$N:$N,"&gt;="&amp;$A63,'IEA-MethaneAbatement-US'!$L:$L,$D$1)))*'State Downscaling Multipliers'!$B$7*(1+'EPA to IEA Scaling'!AL$10)</f>
        <v>0</v>
      </c>
      <c r="AI63" s="165">
        <f>((VLOOKUP($B$1,'Multipliers and Adjustments'!$A$70:$I$86,TRUNC(COLUMN(AI$2)/5)+2,FALSE)*SUMIFS('IEA-MethaneAbatement-US'!$M:$M,'IEA-MethaneAbatement-US'!$N:$N,"&lt;"&amp;$B63,'IEA-MethaneAbatement-US'!$N:$N,"&gt;="&amp;$A63,'IEA-MethaneAbatement-US'!$L:$L,$B$1))+(VLOOKUP($C$1,'Multipliers and Adjustments'!$A$70:$I$86,TRUNC(COLUMN(AI$2)/5)+2,FALSE)*SUMIFS('IEA-MethaneAbatement-US'!$M:$M,'IEA-MethaneAbatement-US'!$N:$N,"&lt;"&amp;$B63,'IEA-MethaneAbatement-US'!$N:$N,"&gt;="&amp;$A63,'IEA-MethaneAbatement-US'!$L:$L,$C$1))+(VLOOKUP($D$1,'Multipliers and Adjustments'!$A$70:$I$86,TRUNC(COLUMN(AI$2)/5)+2,FALSE)*SUMIFS('IEA-MethaneAbatement-US'!$M:$M,'IEA-MethaneAbatement-US'!$N:$N,"&lt;"&amp;$B63,'IEA-MethaneAbatement-US'!$N:$N,"&gt;="&amp;$A63,'IEA-MethaneAbatement-US'!$L:$L,$D$1)))*'State Downscaling Multipliers'!$B$7*(1+'EPA to IEA Scaling'!AM$10)</f>
        <v>0</v>
      </c>
      <c r="AJ63" s="165">
        <f>((VLOOKUP($B$1,'Multipliers and Adjustments'!$A$70:$I$86,TRUNC(COLUMN(AJ$2)/5)+2,FALSE)*SUMIFS('IEA-MethaneAbatement-US'!$M:$M,'IEA-MethaneAbatement-US'!$N:$N,"&lt;"&amp;$B63,'IEA-MethaneAbatement-US'!$N:$N,"&gt;="&amp;$A63,'IEA-MethaneAbatement-US'!$L:$L,$B$1))+(VLOOKUP($C$1,'Multipliers and Adjustments'!$A$70:$I$86,TRUNC(COLUMN(AJ$2)/5)+2,FALSE)*SUMIFS('IEA-MethaneAbatement-US'!$M:$M,'IEA-MethaneAbatement-US'!$N:$N,"&lt;"&amp;$B63,'IEA-MethaneAbatement-US'!$N:$N,"&gt;="&amp;$A63,'IEA-MethaneAbatement-US'!$L:$L,$C$1))+(VLOOKUP($D$1,'Multipliers and Adjustments'!$A$70:$I$86,TRUNC(COLUMN(AJ$2)/5)+2,FALSE)*SUMIFS('IEA-MethaneAbatement-US'!$M:$M,'IEA-MethaneAbatement-US'!$N:$N,"&lt;"&amp;$B63,'IEA-MethaneAbatement-US'!$N:$N,"&gt;="&amp;$A63,'IEA-MethaneAbatement-US'!$L:$L,$D$1)))*'State Downscaling Multipliers'!$B$7*(1+'EPA to IEA Scaling'!AN$10)</f>
        <v>0</v>
      </c>
      <c r="AK63" s="165">
        <f>((VLOOKUP($B$1,'Multipliers and Adjustments'!$A$70:$I$86,TRUNC(COLUMN(AK$2)/5)+2,FALSE)*SUMIFS('IEA-MethaneAbatement-US'!$M:$M,'IEA-MethaneAbatement-US'!$N:$N,"&lt;"&amp;$B63,'IEA-MethaneAbatement-US'!$N:$N,"&gt;="&amp;$A63,'IEA-MethaneAbatement-US'!$L:$L,$B$1))+(VLOOKUP($C$1,'Multipliers and Adjustments'!$A$70:$I$86,TRUNC(COLUMN(AK$2)/5)+2,FALSE)*SUMIFS('IEA-MethaneAbatement-US'!$M:$M,'IEA-MethaneAbatement-US'!$N:$N,"&lt;"&amp;$B63,'IEA-MethaneAbatement-US'!$N:$N,"&gt;="&amp;$A63,'IEA-MethaneAbatement-US'!$L:$L,$C$1))+(VLOOKUP($D$1,'Multipliers and Adjustments'!$A$70:$I$86,TRUNC(COLUMN(AK$2)/5)+2,FALSE)*SUMIFS('IEA-MethaneAbatement-US'!$M:$M,'IEA-MethaneAbatement-US'!$N:$N,"&lt;"&amp;$B63,'IEA-MethaneAbatement-US'!$N:$N,"&gt;="&amp;$A63,'IEA-MethaneAbatement-US'!$L:$L,$D$1)))*'State Downscaling Multipliers'!$B$7*(1+'EPA to IEA Scaling'!AO$10)</f>
        <v>0</v>
      </c>
      <c r="AL63" s="167">
        <f>((VLOOKUP($B$1,'Multipliers and Adjustments'!$A$70:$I$86,TRUNC(COLUMN(AL$2)/5)+2,FALSE)*SUMIFS('IEA-MethaneAbatement-US'!$M:$M,'IEA-MethaneAbatement-US'!$N:$N,"&lt;"&amp;$B63,'IEA-MethaneAbatement-US'!$N:$N,"&gt;="&amp;$A63,'IEA-MethaneAbatement-US'!$L:$L,$B$1))+(VLOOKUP($C$1,'Multipliers and Adjustments'!$A$70:$I$86,TRUNC(COLUMN(AL$2)/5)+2,FALSE)*SUMIFS('IEA-MethaneAbatement-US'!$M:$M,'IEA-MethaneAbatement-US'!$N:$N,"&lt;"&amp;$B63,'IEA-MethaneAbatement-US'!$N:$N,"&gt;="&amp;$A63,'IEA-MethaneAbatement-US'!$L:$L,$C$1))+(VLOOKUP($D$1,'Multipliers and Adjustments'!$A$70:$I$86,TRUNC(COLUMN(AL$2)/5)+2,FALSE)*SUMIFS('IEA-MethaneAbatement-US'!$M:$M,'IEA-MethaneAbatement-US'!$N:$N,"&lt;"&amp;$B63,'IEA-MethaneAbatement-US'!$N:$N,"&gt;="&amp;$A63,'IEA-MethaneAbatement-US'!$L:$L,$D$1)))*'State Downscaling Multipliers'!$B$7*(1+'EPA to IEA Scaling'!AP$10)</f>
        <v>0</v>
      </c>
    </row>
    <row r="64" spans="1:38" ht="15.75" customHeight="1" x14ac:dyDescent="0.25">
      <c r="A64" s="49">
        <f t="shared" si="3"/>
        <v>1050</v>
      </c>
      <c r="B64" s="49">
        <f t="shared" si="5"/>
        <v>1100</v>
      </c>
      <c r="C64" s="165">
        <f>((VLOOKUP($B$1,'Multipliers and Adjustments'!$A$70:$I$86,TRUNC(COLUMN(C$2)/5)+2,FALSE)*SUMIFS('IEA-MethaneAbatement-US'!$M:$M,'IEA-MethaneAbatement-US'!$N:$N,"&lt;"&amp;$B64,'IEA-MethaneAbatement-US'!$N:$N,"&gt;="&amp;$A64,'IEA-MethaneAbatement-US'!$L:$L,$B$1))+(VLOOKUP($C$1,'Multipliers and Adjustments'!$A$70:$I$86,TRUNC(COLUMN(C$2)/5)+2,FALSE)*SUMIFS('IEA-MethaneAbatement-US'!$M:$M,'IEA-MethaneAbatement-US'!$N:$N,"&lt;"&amp;$B64,'IEA-MethaneAbatement-US'!$N:$N,"&gt;="&amp;$A64,'IEA-MethaneAbatement-US'!$L:$L,$C$1))+(VLOOKUP($D$1,'Multipliers and Adjustments'!$A$70:$I$86,TRUNC(COLUMN(C$2)/5)+2,FALSE)*SUMIFS('IEA-MethaneAbatement-US'!$M:$M,'IEA-MethaneAbatement-US'!$N:$N,"&lt;"&amp;$B64,'IEA-MethaneAbatement-US'!$N:$N,"&gt;="&amp;$A64,'IEA-MethaneAbatement-US'!$L:$L,$D$1)))*'State Downscaling Multipliers'!$B$7*(1+'EPA to IEA Scaling'!G$10)</f>
        <v>0</v>
      </c>
      <c r="D64" s="165">
        <f>((VLOOKUP($B$1,'Multipliers and Adjustments'!$A$70:$I$86,TRUNC(COLUMN(D$2)/5)+2,FALSE)*SUMIFS('IEA-MethaneAbatement-US'!$M:$M,'IEA-MethaneAbatement-US'!$N:$N,"&lt;"&amp;$B64,'IEA-MethaneAbatement-US'!$N:$N,"&gt;="&amp;$A64,'IEA-MethaneAbatement-US'!$L:$L,$B$1))+(VLOOKUP($C$1,'Multipliers and Adjustments'!$A$70:$I$86,TRUNC(COLUMN(D$2)/5)+2,FALSE)*SUMIFS('IEA-MethaneAbatement-US'!$M:$M,'IEA-MethaneAbatement-US'!$N:$N,"&lt;"&amp;$B64,'IEA-MethaneAbatement-US'!$N:$N,"&gt;="&amp;$A64,'IEA-MethaneAbatement-US'!$L:$L,$C$1))+(VLOOKUP($D$1,'Multipliers and Adjustments'!$A$70:$I$86,TRUNC(COLUMN(D$2)/5)+2,FALSE)*SUMIFS('IEA-MethaneAbatement-US'!$M:$M,'IEA-MethaneAbatement-US'!$N:$N,"&lt;"&amp;$B64,'IEA-MethaneAbatement-US'!$N:$N,"&gt;="&amp;$A64,'IEA-MethaneAbatement-US'!$L:$L,$D$1)))*'State Downscaling Multipliers'!$B$7*(1+'EPA to IEA Scaling'!H$10)</f>
        <v>0</v>
      </c>
      <c r="E64" s="165">
        <f>((VLOOKUP($B$1,'Multipliers and Adjustments'!$A$70:$I$86,TRUNC(COLUMN(E$2)/5)+2,FALSE)*SUMIFS('IEA-MethaneAbatement-US'!$M:$M,'IEA-MethaneAbatement-US'!$N:$N,"&lt;"&amp;$B64,'IEA-MethaneAbatement-US'!$N:$N,"&gt;="&amp;$A64,'IEA-MethaneAbatement-US'!$L:$L,$B$1))+(VLOOKUP($C$1,'Multipliers and Adjustments'!$A$70:$I$86,TRUNC(COLUMN(E$2)/5)+2,FALSE)*SUMIFS('IEA-MethaneAbatement-US'!$M:$M,'IEA-MethaneAbatement-US'!$N:$N,"&lt;"&amp;$B64,'IEA-MethaneAbatement-US'!$N:$N,"&gt;="&amp;$A64,'IEA-MethaneAbatement-US'!$L:$L,$C$1))+(VLOOKUP($D$1,'Multipliers and Adjustments'!$A$70:$I$86,TRUNC(COLUMN(E$2)/5)+2,FALSE)*SUMIFS('IEA-MethaneAbatement-US'!$M:$M,'IEA-MethaneAbatement-US'!$N:$N,"&lt;"&amp;$B64,'IEA-MethaneAbatement-US'!$N:$N,"&gt;="&amp;$A64,'IEA-MethaneAbatement-US'!$L:$L,$D$1)))*'State Downscaling Multipliers'!$B$7*(1+'EPA to IEA Scaling'!I$10)</f>
        <v>0</v>
      </c>
      <c r="F64" s="165">
        <f>((VLOOKUP($B$1,'Multipliers and Adjustments'!$A$70:$I$86,TRUNC(COLUMN(F$2)/5)+2,FALSE)*SUMIFS('IEA-MethaneAbatement-US'!$M:$M,'IEA-MethaneAbatement-US'!$N:$N,"&lt;"&amp;$B64,'IEA-MethaneAbatement-US'!$N:$N,"&gt;="&amp;$A64,'IEA-MethaneAbatement-US'!$L:$L,$B$1))+(VLOOKUP($C$1,'Multipliers and Adjustments'!$A$70:$I$86,TRUNC(COLUMN(F$2)/5)+2,FALSE)*SUMIFS('IEA-MethaneAbatement-US'!$M:$M,'IEA-MethaneAbatement-US'!$N:$N,"&lt;"&amp;$B64,'IEA-MethaneAbatement-US'!$N:$N,"&gt;="&amp;$A64,'IEA-MethaneAbatement-US'!$L:$L,$C$1))+(VLOOKUP($D$1,'Multipliers and Adjustments'!$A$70:$I$86,TRUNC(COLUMN(F$2)/5)+2,FALSE)*SUMIFS('IEA-MethaneAbatement-US'!$M:$M,'IEA-MethaneAbatement-US'!$N:$N,"&lt;"&amp;$B64,'IEA-MethaneAbatement-US'!$N:$N,"&gt;="&amp;$A64,'IEA-MethaneAbatement-US'!$L:$L,$D$1)))*'State Downscaling Multipliers'!$B$7*(1+'EPA to IEA Scaling'!J$10)</f>
        <v>0</v>
      </c>
      <c r="G64" s="166">
        <f>((VLOOKUP($B$1,'Multipliers and Adjustments'!$A$70:$I$86,TRUNC(COLUMN(G$2)/5)+2,FALSE)*SUMIFS('IEA-MethaneAbatement-US'!$M:$M,'IEA-MethaneAbatement-US'!$N:$N,"&lt;"&amp;$B64,'IEA-MethaneAbatement-US'!$N:$N,"&gt;="&amp;$A64,'IEA-MethaneAbatement-US'!$L:$L,$B$1))+(VLOOKUP($C$1,'Multipliers and Adjustments'!$A$70:$I$86,TRUNC(COLUMN(G$2)/5)+2,FALSE)*SUMIFS('IEA-MethaneAbatement-US'!$M:$M,'IEA-MethaneAbatement-US'!$N:$N,"&lt;"&amp;$B64,'IEA-MethaneAbatement-US'!$N:$N,"&gt;="&amp;$A64,'IEA-MethaneAbatement-US'!$L:$L,$C$1))+(VLOOKUP($D$1,'Multipliers and Adjustments'!$A$70:$I$86,TRUNC(COLUMN(G$2)/5)+2,FALSE)*SUMIFS('IEA-MethaneAbatement-US'!$M:$M,'IEA-MethaneAbatement-US'!$N:$N,"&lt;"&amp;$B64,'IEA-MethaneAbatement-US'!$N:$N,"&gt;="&amp;$A64,'IEA-MethaneAbatement-US'!$L:$L,$D$1)))*'State Downscaling Multipliers'!$B$7*(1+'EPA to IEA Scaling'!K$10)</f>
        <v>0</v>
      </c>
      <c r="H64" s="167">
        <f>((VLOOKUP($B$1,'Multipliers and Adjustments'!$A$70:$I$86,TRUNC(COLUMN(H$2)/5)+2,FALSE)*SUMIFS('IEA-MethaneAbatement-US'!$M:$M,'IEA-MethaneAbatement-US'!$N:$N,"&lt;"&amp;$B64,'IEA-MethaneAbatement-US'!$N:$N,"&gt;="&amp;$A64,'IEA-MethaneAbatement-US'!$L:$L,$B$1))+(VLOOKUP($C$1,'Multipliers and Adjustments'!$A$70:$I$86,TRUNC(COLUMN(H$2)/5)+2,FALSE)*SUMIFS('IEA-MethaneAbatement-US'!$M:$M,'IEA-MethaneAbatement-US'!$N:$N,"&lt;"&amp;$B64,'IEA-MethaneAbatement-US'!$N:$N,"&gt;="&amp;$A64,'IEA-MethaneAbatement-US'!$L:$L,$C$1))+(VLOOKUP($D$1,'Multipliers and Adjustments'!$A$70:$I$86,TRUNC(COLUMN(H$2)/5)+2,FALSE)*SUMIFS('IEA-MethaneAbatement-US'!$M:$M,'IEA-MethaneAbatement-US'!$N:$N,"&lt;"&amp;$B64,'IEA-MethaneAbatement-US'!$N:$N,"&gt;="&amp;$A64,'IEA-MethaneAbatement-US'!$L:$L,$D$1)))*'State Downscaling Multipliers'!$B$7*(1+'EPA to IEA Scaling'!L$10)</f>
        <v>0</v>
      </c>
      <c r="I64" s="165">
        <f>((VLOOKUP($B$1,'Multipliers and Adjustments'!$A$70:$I$86,TRUNC(COLUMN(I$2)/5)+2,FALSE)*SUMIFS('IEA-MethaneAbatement-US'!$M:$M,'IEA-MethaneAbatement-US'!$N:$N,"&lt;"&amp;$B64,'IEA-MethaneAbatement-US'!$N:$N,"&gt;="&amp;$A64,'IEA-MethaneAbatement-US'!$L:$L,$B$1))+(VLOOKUP($C$1,'Multipliers and Adjustments'!$A$70:$I$86,TRUNC(COLUMN(I$2)/5)+2,FALSE)*SUMIFS('IEA-MethaneAbatement-US'!$M:$M,'IEA-MethaneAbatement-US'!$N:$N,"&lt;"&amp;$B64,'IEA-MethaneAbatement-US'!$N:$N,"&gt;="&amp;$A64,'IEA-MethaneAbatement-US'!$L:$L,$C$1))+(VLOOKUP($D$1,'Multipliers and Adjustments'!$A$70:$I$86,TRUNC(COLUMN(I$2)/5)+2,FALSE)*SUMIFS('IEA-MethaneAbatement-US'!$M:$M,'IEA-MethaneAbatement-US'!$N:$N,"&lt;"&amp;$B64,'IEA-MethaneAbatement-US'!$N:$N,"&gt;="&amp;$A64,'IEA-MethaneAbatement-US'!$L:$L,$D$1)))*'State Downscaling Multipliers'!$B$7*(1+'EPA to IEA Scaling'!M$10)</f>
        <v>0</v>
      </c>
      <c r="J64" s="165">
        <f>((VLOOKUP($B$1,'Multipliers and Adjustments'!$A$70:$I$86,TRUNC(COLUMN(J$2)/5)+2,FALSE)*SUMIFS('IEA-MethaneAbatement-US'!$M:$M,'IEA-MethaneAbatement-US'!$N:$N,"&lt;"&amp;$B64,'IEA-MethaneAbatement-US'!$N:$N,"&gt;="&amp;$A64,'IEA-MethaneAbatement-US'!$L:$L,$B$1))+(VLOOKUP($C$1,'Multipliers and Adjustments'!$A$70:$I$86,TRUNC(COLUMN(J$2)/5)+2,FALSE)*SUMIFS('IEA-MethaneAbatement-US'!$M:$M,'IEA-MethaneAbatement-US'!$N:$N,"&lt;"&amp;$B64,'IEA-MethaneAbatement-US'!$N:$N,"&gt;="&amp;$A64,'IEA-MethaneAbatement-US'!$L:$L,$C$1))+(VLOOKUP($D$1,'Multipliers and Adjustments'!$A$70:$I$86,TRUNC(COLUMN(J$2)/5)+2,FALSE)*SUMIFS('IEA-MethaneAbatement-US'!$M:$M,'IEA-MethaneAbatement-US'!$N:$N,"&lt;"&amp;$B64,'IEA-MethaneAbatement-US'!$N:$N,"&gt;="&amp;$A64,'IEA-MethaneAbatement-US'!$L:$L,$D$1)))*'State Downscaling Multipliers'!$B$7*(1+'EPA to IEA Scaling'!N$10)</f>
        <v>0</v>
      </c>
      <c r="K64" s="165">
        <f>((VLOOKUP($B$1,'Multipliers and Adjustments'!$A$70:$I$86,TRUNC(COLUMN(K$2)/5)+2,FALSE)*SUMIFS('IEA-MethaneAbatement-US'!$M:$M,'IEA-MethaneAbatement-US'!$N:$N,"&lt;"&amp;$B64,'IEA-MethaneAbatement-US'!$N:$N,"&gt;="&amp;$A64,'IEA-MethaneAbatement-US'!$L:$L,$B$1))+(VLOOKUP($C$1,'Multipliers and Adjustments'!$A$70:$I$86,TRUNC(COLUMN(K$2)/5)+2,FALSE)*SUMIFS('IEA-MethaneAbatement-US'!$M:$M,'IEA-MethaneAbatement-US'!$N:$N,"&lt;"&amp;$B64,'IEA-MethaneAbatement-US'!$N:$N,"&gt;="&amp;$A64,'IEA-MethaneAbatement-US'!$L:$L,$C$1))+(VLOOKUP($D$1,'Multipliers and Adjustments'!$A$70:$I$86,TRUNC(COLUMN(K$2)/5)+2,FALSE)*SUMIFS('IEA-MethaneAbatement-US'!$M:$M,'IEA-MethaneAbatement-US'!$N:$N,"&lt;"&amp;$B64,'IEA-MethaneAbatement-US'!$N:$N,"&gt;="&amp;$A64,'IEA-MethaneAbatement-US'!$L:$L,$D$1)))*'State Downscaling Multipliers'!$B$7*(1+'EPA to IEA Scaling'!O$10)</f>
        <v>0</v>
      </c>
      <c r="L64" s="165">
        <f>((VLOOKUP($B$1,'Multipliers and Adjustments'!$A$70:$I$86,TRUNC(COLUMN(L$2)/5)+2,FALSE)*SUMIFS('IEA-MethaneAbatement-US'!$M:$M,'IEA-MethaneAbatement-US'!$N:$N,"&lt;"&amp;$B64,'IEA-MethaneAbatement-US'!$N:$N,"&gt;="&amp;$A64,'IEA-MethaneAbatement-US'!$L:$L,$B$1))+(VLOOKUP($C$1,'Multipliers and Adjustments'!$A$70:$I$86,TRUNC(COLUMN(L$2)/5)+2,FALSE)*SUMIFS('IEA-MethaneAbatement-US'!$M:$M,'IEA-MethaneAbatement-US'!$N:$N,"&lt;"&amp;$B64,'IEA-MethaneAbatement-US'!$N:$N,"&gt;="&amp;$A64,'IEA-MethaneAbatement-US'!$L:$L,$C$1))+(VLOOKUP($D$1,'Multipliers and Adjustments'!$A$70:$I$86,TRUNC(COLUMN(L$2)/5)+2,FALSE)*SUMIFS('IEA-MethaneAbatement-US'!$M:$M,'IEA-MethaneAbatement-US'!$N:$N,"&lt;"&amp;$B64,'IEA-MethaneAbatement-US'!$N:$N,"&gt;="&amp;$A64,'IEA-MethaneAbatement-US'!$L:$L,$D$1)))*'State Downscaling Multipliers'!$B$7*(1+'EPA to IEA Scaling'!P$10)</f>
        <v>0</v>
      </c>
      <c r="M64" s="167">
        <f>((VLOOKUP($B$1,'Multipliers and Adjustments'!$A$70:$I$86,TRUNC(COLUMN(M$2)/5)+2,FALSE)*SUMIFS('IEA-MethaneAbatement-US'!$M:$M,'IEA-MethaneAbatement-US'!$N:$N,"&lt;"&amp;$B64,'IEA-MethaneAbatement-US'!$N:$N,"&gt;="&amp;$A64,'IEA-MethaneAbatement-US'!$L:$L,$B$1))+(VLOOKUP($C$1,'Multipliers and Adjustments'!$A$70:$I$86,TRUNC(COLUMN(M$2)/5)+2,FALSE)*SUMIFS('IEA-MethaneAbatement-US'!$M:$M,'IEA-MethaneAbatement-US'!$N:$N,"&lt;"&amp;$B64,'IEA-MethaneAbatement-US'!$N:$N,"&gt;="&amp;$A64,'IEA-MethaneAbatement-US'!$L:$L,$C$1))+(VLOOKUP($D$1,'Multipliers and Adjustments'!$A$70:$I$86,TRUNC(COLUMN(M$2)/5)+2,FALSE)*SUMIFS('IEA-MethaneAbatement-US'!$M:$M,'IEA-MethaneAbatement-US'!$N:$N,"&lt;"&amp;$B64,'IEA-MethaneAbatement-US'!$N:$N,"&gt;="&amp;$A64,'IEA-MethaneAbatement-US'!$L:$L,$D$1)))*'State Downscaling Multipliers'!$B$7*(1+'EPA to IEA Scaling'!Q$10)</f>
        <v>0</v>
      </c>
      <c r="N64" s="165">
        <f>((VLOOKUP($B$1,'Multipliers and Adjustments'!$A$70:$I$86,TRUNC(COLUMN(N$2)/5)+2,FALSE)*SUMIFS('IEA-MethaneAbatement-US'!$M:$M,'IEA-MethaneAbatement-US'!$N:$N,"&lt;"&amp;$B64,'IEA-MethaneAbatement-US'!$N:$N,"&gt;="&amp;$A64,'IEA-MethaneAbatement-US'!$L:$L,$B$1))+(VLOOKUP($C$1,'Multipliers and Adjustments'!$A$70:$I$86,TRUNC(COLUMN(N$2)/5)+2,FALSE)*SUMIFS('IEA-MethaneAbatement-US'!$M:$M,'IEA-MethaneAbatement-US'!$N:$N,"&lt;"&amp;$B64,'IEA-MethaneAbatement-US'!$N:$N,"&gt;="&amp;$A64,'IEA-MethaneAbatement-US'!$L:$L,$C$1))+(VLOOKUP($D$1,'Multipliers and Adjustments'!$A$70:$I$86,TRUNC(COLUMN(N$2)/5)+2,FALSE)*SUMIFS('IEA-MethaneAbatement-US'!$M:$M,'IEA-MethaneAbatement-US'!$N:$N,"&lt;"&amp;$B64,'IEA-MethaneAbatement-US'!$N:$N,"&gt;="&amp;$A64,'IEA-MethaneAbatement-US'!$L:$L,$D$1)))*'State Downscaling Multipliers'!$B$7*(1+'EPA to IEA Scaling'!R$10)</f>
        <v>0</v>
      </c>
      <c r="O64" s="165">
        <f>((VLOOKUP($B$1,'Multipliers and Adjustments'!$A$70:$I$86,TRUNC(COLUMN(O$2)/5)+2,FALSE)*SUMIFS('IEA-MethaneAbatement-US'!$M:$M,'IEA-MethaneAbatement-US'!$N:$N,"&lt;"&amp;$B64,'IEA-MethaneAbatement-US'!$N:$N,"&gt;="&amp;$A64,'IEA-MethaneAbatement-US'!$L:$L,$B$1))+(VLOOKUP($C$1,'Multipliers and Adjustments'!$A$70:$I$86,TRUNC(COLUMN(O$2)/5)+2,FALSE)*SUMIFS('IEA-MethaneAbatement-US'!$M:$M,'IEA-MethaneAbatement-US'!$N:$N,"&lt;"&amp;$B64,'IEA-MethaneAbatement-US'!$N:$N,"&gt;="&amp;$A64,'IEA-MethaneAbatement-US'!$L:$L,$C$1))+(VLOOKUP($D$1,'Multipliers and Adjustments'!$A$70:$I$86,TRUNC(COLUMN(O$2)/5)+2,FALSE)*SUMIFS('IEA-MethaneAbatement-US'!$M:$M,'IEA-MethaneAbatement-US'!$N:$N,"&lt;"&amp;$B64,'IEA-MethaneAbatement-US'!$N:$N,"&gt;="&amp;$A64,'IEA-MethaneAbatement-US'!$L:$L,$D$1)))*'State Downscaling Multipliers'!$B$7*(1+'EPA to IEA Scaling'!S$10)</f>
        <v>0</v>
      </c>
      <c r="P64" s="165">
        <f>((VLOOKUP($B$1,'Multipliers and Adjustments'!$A$70:$I$86,TRUNC(COLUMN(P$2)/5)+2,FALSE)*SUMIFS('IEA-MethaneAbatement-US'!$M:$M,'IEA-MethaneAbatement-US'!$N:$N,"&lt;"&amp;$B64,'IEA-MethaneAbatement-US'!$N:$N,"&gt;="&amp;$A64,'IEA-MethaneAbatement-US'!$L:$L,$B$1))+(VLOOKUP($C$1,'Multipliers and Adjustments'!$A$70:$I$86,TRUNC(COLUMN(P$2)/5)+2,FALSE)*SUMIFS('IEA-MethaneAbatement-US'!$M:$M,'IEA-MethaneAbatement-US'!$N:$N,"&lt;"&amp;$B64,'IEA-MethaneAbatement-US'!$N:$N,"&gt;="&amp;$A64,'IEA-MethaneAbatement-US'!$L:$L,$C$1))+(VLOOKUP($D$1,'Multipliers and Adjustments'!$A$70:$I$86,TRUNC(COLUMN(P$2)/5)+2,FALSE)*SUMIFS('IEA-MethaneAbatement-US'!$M:$M,'IEA-MethaneAbatement-US'!$N:$N,"&lt;"&amp;$B64,'IEA-MethaneAbatement-US'!$N:$N,"&gt;="&amp;$A64,'IEA-MethaneAbatement-US'!$L:$L,$D$1)))*'State Downscaling Multipliers'!$B$7*(1+'EPA to IEA Scaling'!T$10)</f>
        <v>0</v>
      </c>
      <c r="Q64" s="165">
        <f>((VLOOKUP($B$1,'Multipliers and Adjustments'!$A$70:$I$86,TRUNC(COLUMN(Q$2)/5)+2,FALSE)*SUMIFS('IEA-MethaneAbatement-US'!$M:$M,'IEA-MethaneAbatement-US'!$N:$N,"&lt;"&amp;$B64,'IEA-MethaneAbatement-US'!$N:$N,"&gt;="&amp;$A64,'IEA-MethaneAbatement-US'!$L:$L,$B$1))+(VLOOKUP($C$1,'Multipliers and Adjustments'!$A$70:$I$86,TRUNC(COLUMN(Q$2)/5)+2,FALSE)*SUMIFS('IEA-MethaneAbatement-US'!$M:$M,'IEA-MethaneAbatement-US'!$N:$N,"&lt;"&amp;$B64,'IEA-MethaneAbatement-US'!$N:$N,"&gt;="&amp;$A64,'IEA-MethaneAbatement-US'!$L:$L,$C$1))+(VLOOKUP($D$1,'Multipliers and Adjustments'!$A$70:$I$86,TRUNC(COLUMN(Q$2)/5)+2,FALSE)*SUMIFS('IEA-MethaneAbatement-US'!$M:$M,'IEA-MethaneAbatement-US'!$N:$N,"&lt;"&amp;$B64,'IEA-MethaneAbatement-US'!$N:$N,"&gt;="&amp;$A64,'IEA-MethaneAbatement-US'!$L:$L,$D$1)))*'State Downscaling Multipliers'!$B$7*(1+'EPA to IEA Scaling'!U$10)</f>
        <v>0</v>
      </c>
      <c r="R64" s="167">
        <f>((VLOOKUP($B$1,'Multipliers and Adjustments'!$A$70:$I$86,TRUNC(COLUMN(R$2)/5)+2,FALSE)*SUMIFS('IEA-MethaneAbatement-US'!$M:$M,'IEA-MethaneAbatement-US'!$N:$N,"&lt;"&amp;$B64,'IEA-MethaneAbatement-US'!$N:$N,"&gt;="&amp;$A64,'IEA-MethaneAbatement-US'!$L:$L,$B$1))+(VLOOKUP($C$1,'Multipliers and Adjustments'!$A$70:$I$86,TRUNC(COLUMN(R$2)/5)+2,FALSE)*SUMIFS('IEA-MethaneAbatement-US'!$M:$M,'IEA-MethaneAbatement-US'!$N:$N,"&lt;"&amp;$B64,'IEA-MethaneAbatement-US'!$N:$N,"&gt;="&amp;$A64,'IEA-MethaneAbatement-US'!$L:$L,$C$1))+(VLOOKUP($D$1,'Multipliers and Adjustments'!$A$70:$I$86,TRUNC(COLUMN(R$2)/5)+2,FALSE)*SUMIFS('IEA-MethaneAbatement-US'!$M:$M,'IEA-MethaneAbatement-US'!$N:$N,"&lt;"&amp;$B64,'IEA-MethaneAbatement-US'!$N:$N,"&gt;="&amp;$A64,'IEA-MethaneAbatement-US'!$L:$L,$D$1)))*'State Downscaling Multipliers'!$B$7*(1+'EPA to IEA Scaling'!V$10)</f>
        <v>0</v>
      </c>
      <c r="S64" s="165">
        <f>((VLOOKUP($B$1,'Multipliers and Adjustments'!$A$70:$I$86,TRUNC(COLUMN(S$2)/5)+2,FALSE)*SUMIFS('IEA-MethaneAbatement-US'!$M:$M,'IEA-MethaneAbatement-US'!$N:$N,"&lt;"&amp;$B64,'IEA-MethaneAbatement-US'!$N:$N,"&gt;="&amp;$A64,'IEA-MethaneAbatement-US'!$L:$L,$B$1))+(VLOOKUP($C$1,'Multipliers and Adjustments'!$A$70:$I$86,TRUNC(COLUMN(S$2)/5)+2,FALSE)*SUMIFS('IEA-MethaneAbatement-US'!$M:$M,'IEA-MethaneAbatement-US'!$N:$N,"&lt;"&amp;$B64,'IEA-MethaneAbatement-US'!$N:$N,"&gt;="&amp;$A64,'IEA-MethaneAbatement-US'!$L:$L,$C$1))+(VLOOKUP($D$1,'Multipliers and Adjustments'!$A$70:$I$86,TRUNC(COLUMN(S$2)/5)+2,FALSE)*SUMIFS('IEA-MethaneAbatement-US'!$M:$M,'IEA-MethaneAbatement-US'!$N:$N,"&lt;"&amp;$B64,'IEA-MethaneAbatement-US'!$N:$N,"&gt;="&amp;$A64,'IEA-MethaneAbatement-US'!$L:$L,$D$1)))*'State Downscaling Multipliers'!$B$7*(1+'EPA to IEA Scaling'!W$10)</f>
        <v>0</v>
      </c>
      <c r="T64" s="165">
        <f>((VLOOKUP($B$1,'Multipliers and Adjustments'!$A$70:$I$86,TRUNC(COLUMN(T$2)/5)+2,FALSE)*SUMIFS('IEA-MethaneAbatement-US'!$M:$M,'IEA-MethaneAbatement-US'!$N:$N,"&lt;"&amp;$B64,'IEA-MethaneAbatement-US'!$N:$N,"&gt;="&amp;$A64,'IEA-MethaneAbatement-US'!$L:$L,$B$1))+(VLOOKUP($C$1,'Multipliers and Adjustments'!$A$70:$I$86,TRUNC(COLUMN(T$2)/5)+2,FALSE)*SUMIFS('IEA-MethaneAbatement-US'!$M:$M,'IEA-MethaneAbatement-US'!$N:$N,"&lt;"&amp;$B64,'IEA-MethaneAbatement-US'!$N:$N,"&gt;="&amp;$A64,'IEA-MethaneAbatement-US'!$L:$L,$C$1))+(VLOOKUP($D$1,'Multipliers and Adjustments'!$A$70:$I$86,TRUNC(COLUMN(T$2)/5)+2,FALSE)*SUMIFS('IEA-MethaneAbatement-US'!$M:$M,'IEA-MethaneAbatement-US'!$N:$N,"&lt;"&amp;$B64,'IEA-MethaneAbatement-US'!$N:$N,"&gt;="&amp;$A64,'IEA-MethaneAbatement-US'!$L:$L,$D$1)))*'State Downscaling Multipliers'!$B$7*(1+'EPA to IEA Scaling'!X$10)</f>
        <v>0</v>
      </c>
      <c r="U64" s="165">
        <f>((VLOOKUP($B$1,'Multipliers and Adjustments'!$A$70:$I$86,TRUNC(COLUMN(U$2)/5)+2,FALSE)*SUMIFS('IEA-MethaneAbatement-US'!$M:$M,'IEA-MethaneAbatement-US'!$N:$N,"&lt;"&amp;$B64,'IEA-MethaneAbatement-US'!$N:$N,"&gt;="&amp;$A64,'IEA-MethaneAbatement-US'!$L:$L,$B$1))+(VLOOKUP($C$1,'Multipliers and Adjustments'!$A$70:$I$86,TRUNC(COLUMN(U$2)/5)+2,FALSE)*SUMIFS('IEA-MethaneAbatement-US'!$M:$M,'IEA-MethaneAbatement-US'!$N:$N,"&lt;"&amp;$B64,'IEA-MethaneAbatement-US'!$N:$N,"&gt;="&amp;$A64,'IEA-MethaneAbatement-US'!$L:$L,$C$1))+(VLOOKUP($D$1,'Multipliers and Adjustments'!$A$70:$I$86,TRUNC(COLUMN(U$2)/5)+2,FALSE)*SUMIFS('IEA-MethaneAbatement-US'!$M:$M,'IEA-MethaneAbatement-US'!$N:$N,"&lt;"&amp;$B64,'IEA-MethaneAbatement-US'!$N:$N,"&gt;="&amp;$A64,'IEA-MethaneAbatement-US'!$L:$L,$D$1)))*'State Downscaling Multipliers'!$B$7*(1+'EPA to IEA Scaling'!Y$10)</f>
        <v>0</v>
      </c>
      <c r="V64" s="165">
        <f>((VLOOKUP($B$1,'Multipliers and Adjustments'!$A$70:$I$86,TRUNC(COLUMN(V$2)/5)+2,FALSE)*SUMIFS('IEA-MethaneAbatement-US'!$M:$M,'IEA-MethaneAbatement-US'!$N:$N,"&lt;"&amp;$B64,'IEA-MethaneAbatement-US'!$N:$N,"&gt;="&amp;$A64,'IEA-MethaneAbatement-US'!$L:$L,$B$1))+(VLOOKUP($C$1,'Multipliers and Adjustments'!$A$70:$I$86,TRUNC(COLUMN(V$2)/5)+2,FALSE)*SUMIFS('IEA-MethaneAbatement-US'!$M:$M,'IEA-MethaneAbatement-US'!$N:$N,"&lt;"&amp;$B64,'IEA-MethaneAbatement-US'!$N:$N,"&gt;="&amp;$A64,'IEA-MethaneAbatement-US'!$L:$L,$C$1))+(VLOOKUP($D$1,'Multipliers and Adjustments'!$A$70:$I$86,TRUNC(COLUMN(V$2)/5)+2,FALSE)*SUMIFS('IEA-MethaneAbatement-US'!$M:$M,'IEA-MethaneAbatement-US'!$N:$N,"&lt;"&amp;$B64,'IEA-MethaneAbatement-US'!$N:$N,"&gt;="&amp;$A64,'IEA-MethaneAbatement-US'!$L:$L,$D$1)))*'State Downscaling Multipliers'!$B$7*(1+'EPA to IEA Scaling'!Z$10)</f>
        <v>0</v>
      </c>
      <c r="W64" s="167">
        <f>((VLOOKUP($B$1,'Multipliers and Adjustments'!$A$70:$I$86,TRUNC(COLUMN(W$2)/5)+2,FALSE)*SUMIFS('IEA-MethaneAbatement-US'!$M:$M,'IEA-MethaneAbatement-US'!$N:$N,"&lt;"&amp;$B64,'IEA-MethaneAbatement-US'!$N:$N,"&gt;="&amp;$A64,'IEA-MethaneAbatement-US'!$L:$L,$B$1))+(VLOOKUP($C$1,'Multipliers and Adjustments'!$A$70:$I$86,TRUNC(COLUMN(W$2)/5)+2,FALSE)*SUMIFS('IEA-MethaneAbatement-US'!$M:$M,'IEA-MethaneAbatement-US'!$N:$N,"&lt;"&amp;$B64,'IEA-MethaneAbatement-US'!$N:$N,"&gt;="&amp;$A64,'IEA-MethaneAbatement-US'!$L:$L,$C$1))+(VLOOKUP($D$1,'Multipliers and Adjustments'!$A$70:$I$86,TRUNC(COLUMN(W$2)/5)+2,FALSE)*SUMIFS('IEA-MethaneAbatement-US'!$M:$M,'IEA-MethaneAbatement-US'!$N:$N,"&lt;"&amp;$B64,'IEA-MethaneAbatement-US'!$N:$N,"&gt;="&amp;$A64,'IEA-MethaneAbatement-US'!$L:$L,$D$1)))*'State Downscaling Multipliers'!$B$7*(1+'EPA to IEA Scaling'!AA$10)</f>
        <v>0</v>
      </c>
      <c r="X64" s="165">
        <f>((VLOOKUP($B$1,'Multipliers and Adjustments'!$A$70:$I$86,TRUNC(COLUMN(X$2)/5)+2,FALSE)*SUMIFS('IEA-MethaneAbatement-US'!$M:$M,'IEA-MethaneAbatement-US'!$N:$N,"&lt;"&amp;$B64,'IEA-MethaneAbatement-US'!$N:$N,"&gt;="&amp;$A64,'IEA-MethaneAbatement-US'!$L:$L,$B$1))+(VLOOKUP($C$1,'Multipliers and Adjustments'!$A$70:$I$86,TRUNC(COLUMN(X$2)/5)+2,FALSE)*SUMIFS('IEA-MethaneAbatement-US'!$M:$M,'IEA-MethaneAbatement-US'!$N:$N,"&lt;"&amp;$B64,'IEA-MethaneAbatement-US'!$N:$N,"&gt;="&amp;$A64,'IEA-MethaneAbatement-US'!$L:$L,$C$1))+(VLOOKUP($D$1,'Multipliers and Adjustments'!$A$70:$I$86,TRUNC(COLUMN(X$2)/5)+2,FALSE)*SUMIFS('IEA-MethaneAbatement-US'!$M:$M,'IEA-MethaneAbatement-US'!$N:$N,"&lt;"&amp;$B64,'IEA-MethaneAbatement-US'!$N:$N,"&gt;="&amp;$A64,'IEA-MethaneAbatement-US'!$L:$L,$D$1)))*'State Downscaling Multipliers'!$B$7*(1+'EPA to IEA Scaling'!AB$10)</f>
        <v>0</v>
      </c>
      <c r="Y64" s="165">
        <f>((VLOOKUP($B$1,'Multipliers and Adjustments'!$A$70:$I$86,TRUNC(COLUMN(Y$2)/5)+2,FALSE)*SUMIFS('IEA-MethaneAbatement-US'!$M:$M,'IEA-MethaneAbatement-US'!$N:$N,"&lt;"&amp;$B64,'IEA-MethaneAbatement-US'!$N:$N,"&gt;="&amp;$A64,'IEA-MethaneAbatement-US'!$L:$L,$B$1))+(VLOOKUP($C$1,'Multipliers and Adjustments'!$A$70:$I$86,TRUNC(COLUMN(Y$2)/5)+2,FALSE)*SUMIFS('IEA-MethaneAbatement-US'!$M:$M,'IEA-MethaneAbatement-US'!$N:$N,"&lt;"&amp;$B64,'IEA-MethaneAbatement-US'!$N:$N,"&gt;="&amp;$A64,'IEA-MethaneAbatement-US'!$L:$L,$C$1))+(VLOOKUP($D$1,'Multipliers and Adjustments'!$A$70:$I$86,TRUNC(COLUMN(Y$2)/5)+2,FALSE)*SUMIFS('IEA-MethaneAbatement-US'!$M:$M,'IEA-MethaneAbatement-US'!$N:$N,"&lt;"&amp;$B64,'IEA-MethaneAbatement-US'!$N:$N,"&gt;="&amp;$A64,'IEA-MethaneAbatement-US'!$L:$L,$D$1)))*'State Downscaling Multipliers'!$B$7*(1+'EPA to IEA Scaling'!AC$10)</f>
        <v>0</v>
      </c>
      <c r="Z64" s="165">
        <f>((VLOOKUP($B$1,'Multipliers and Adjustments'!$A$70:$I$86,TRUNC(COLUMN(Z$2)/5)+2,FALSE)*SUMIFS('IEA-MethaneAbatement-US'!$M:$M,'IEA-MethaneAbatement-US'!$N:$N,"&lt;"&amp;$B64,'IEA-MethaneAbatement-US'!$N:$N,"&gt;="&amp;$A64,'IEA-MethaneAbatement-US'!$L:$L,$B$1))+(VLOOKUP($C$1,'Multipliers and Adjustments'!$A$70:$I$86,TRUNC(COLUMN(Z$2)/5)+2,FALSE)*SUMIFS('IEA-MethaneAbatement-US'!$M:$M,'IEA-MethaneAbatement-US'!$N:$N,"&lt;"&amp;$B64,'IEA-MethaneAbatement-US'!$N:$N,"&gt;="&amp;$A64,'IEA-MethaneAbatement-US'!$L:$L,$C$1))+(VLOOKUP($D$1,'Multipliers and Adjustments'!$A$70:$I$86,TRUNC(COLUMN(Z$2)/5)+2,FALSE)*SUMIFS('IEA-MethaneAbatement-US'!$M:$M,'IEA-MethaneAbatement-US'!$N:$N,"&lt;"&amp;$B64,'IEA-MethaneAbatement-US'!$N:$N,"&gt;="&amp;$A64,'IEA-MethaneAbatement-US'!$L:$L,$D$1)))*'State Downscaling Multipliers'!$B$7*(1+'EPA to IEA Scaling'!AD$10)</f>
        <v>0</v>
      </c>
      <c r="AA64" s="165">
        <f>((VLOOKUP($B$1,'Multipliers and Adjustments'!$A$70:$I$86,TRUNC(COLUMN(AA$2)/5)+2,FALSE)*SUMIFS('IEA-MethaneAbatement-US'!$M:$M,'IEA-MethaneAbatement-US'!$N:$N,"&lt;"&amp;$B64,'IEA-MethaneAbatement-US'!$N:$N,"&gt;="&amp;$A64,'IEA-MethaneAbatement-US'!$L:$L,$B$1))+(VLOOKUP($C$1,'Multipliers and Adjustments'!$A$70:$I$86,TRUNC(COLUMN(AA$2)/5)+2,FALSE)*SUMIFS('IEA-MethaneAbatement-US'!$M:$M,'IEA-MethaneAbatement-US'!$N:$N,"&lt;"&amp;$B64,'IEA-MethaneAbatement-US'!$N:$N,"&gt;="&amp;$A64,'IEA-MethaneAbatement-US'!$L:$L,$C$1))+(VLOOKUP($D$1,'Multipliers and Adjustments'!$A$70:$I$86,TRUNC(COLUMN(AA$2)/5)+2,FALSE)*SUMIFS('IEA-MethaneAbatement-US'!$M:$M,'IEA-MethaneAbatement-US'!$N:$N,"&lt;"&amp;$B64,'IEA-MethaneAbatement-US'!$N:$N,"&gt;="&amp;$A64,'IEA-MethaneAbatement-US'!$L:$L,$D$1)))*'State Downscaling Multipliers'!$B$7*(1+'EPA to IEA Scaling'!AE$10)</f>
        <v>0</v>
      </c>
      <c r="AB64" s="167">
        <f>((VLOOKUP($B$1,'Multipliers and Adjustments'!$A$70:$I$86,TRUNC(COLUMN(AB$2)/5)+2,FALSE)*SUMIFS('IEA-MethaneAbatement-US'!$M:$M,'IEA-MethaneAbatement-US'!$N:$N,"&lt;"&amp;$B64,'IEA-MethaneAbatement-US'!$N:$N,"&gt;="&amp;$A64,'IEA-MethaneAbatement-US'!$L:$L,$B$1))+(VLOOKUP($C$1,'Multipliers and Adjustments'!$A$70:$I$86,TRUNC(COLUMN(AB$2)/5)+2,FALSE)*SUMIFS('IEA-MethaneAbatement-US'!$M:$M,'IEA-MethaneAbatement-US'!$N:$N,"&lt;"&amp;$B64,'IEA-MethaneAbatement-US'!$N:$N,"&gt;="&amp;$A64,'IEA-MethaneAbatement-US'!$L:$L,$C$1))+(VLOOKUP($D$1,'Multipliers and Adjustments'!$A$70:$I$86,TRUNC(COLUMN(AB$2)/5)+2,FALSE)*SUMIFS('IEA-MethaneAbatement-US'!$M:$M,'IEA-MethaneAbatement-US'!$N:$N,"&lt;"&amp;$B64,'IEA-MethaneAbatement-US'!$N:$N,"&gt;="&amp;$A64,'IEA-MethaneAbatement-US'!$L:$L,$D$1)))*'State Downscaling Multipliers'!$B$7*(1+'EPA to IEA Scaling'!AF$10)</f>
        <v>0</v>
      </c>
      <c r="AC64" s="165">
        <f>((VLOOKUP($B$1,'Multipliers and Adjustments'!$A$70:$I$86,TRUNC(COLUMN(AC$2)/5)+2,FALSE)*SUMIFS('IEA-MethaneAbatement-US'!$M:$M,'IEA-MethaneAbatement-US'!$N:$N,"&lt;"&amp;$B64,'IEA-MethaneAbatement-US'!$N:$N,"&gt;="&amp;$A64,'IEA-MethaneAbatement-US'!$L:$L,$B$1))+(VLOOKUP($C$1,'Multipliers and Adjustments'!$A$70:$I$86,TRUNC(COLUMN(AC$2)/5)+2,FALSE)*SUMIFS('IEA-MethaneAbatement-US'!$M:$M,'IEA-MethaneAbatement-US'!$N:$N,"&lt;"&amp;$B64,'IEA-MethaneAbatement-US'!$N:$N,"&gt;="&amp;$A64,'IEA-MethaneAbatement-US'!$L:$L,$C$1))+(VLOOKUP($D$1,'Multipliers and Adjustments'!$A$70:$I$86,TRUNC(COLUMN(AC$2)/5)+2,FALSE)*SUMIFS('IEA-MethaneAbatement-US'!$M:$M,'IEA-MethaneAbatement-US'!$N:$N,"&lt;"&amp;$B64,'IEA-MethaneAbatement-US'!$N:$N,"&gt;="&amp;$A64,'IEA-MethaneAbatement-US'!$L:$L,$D$1)))*'State Downscaling Multipliers'!$B$7*(1+'EPA to IEA Scaling'!AG$10)</f>
        <v>0</v>
      </c>
      <c r="AD64" s="165">
        <f>((VLOOKUP($B$1,'Multipliers and Adjustments'!$A$70:$I$86,TRUNC(COLUMN(AD$2)/5)+2,FALSE)*SUMIFS('IEA-MethaneAbatement-US'!$M:$M,'IEA-MethaneAbatement-US'!$N:$N,"&lt;"&amp;$B64,'IEA-MethaneAbatement-US'!$N:$N,"&gt;="&amp;$A64,'IEA-MethaneAbatement-US'!$L:$L,$B$1))+(VLOOKUP($C$1,'Multipliers and Adjustments'!$A$70:$I$86,TRUNC(COLUMN(AD$2)/5)+2,FALSE)*SUMIFS('IEA-MethaneAbatement-US'!$M:$M,'IEA-MethaneAbatement-US'!$N:$N,"&lt;"&amp;$B64,'IEA-MethaneAbatement-US'!$N:$N,"&gt;="&amp;$A64,'IEA-MethaneAbatement-US'!$L:$L,$C$1))+(VLOOKUP($D$1,'Multipliers and Adjustments'!$A$70:$I$86,TRUNC(COLUMN(AD$2)/5)+2,FALSE)*SUMIFS('IEA-MethaneAbatement-US'!$M:$M,'IEA-MethaneAbatement-US'!$N:$N,"&lt;"&amp;$B64,'IEA-MethaneAbatement-US'!$N:$N,"&gt;="&amp;$A64,'IEA-MethaneAbatement-US'!$L:$L,$D$1)))*'State Downscaling Multipliers'!$B$7*(1+'EPA to IEA Scaling'!AH$10)</f>
        <v>0</v>
      </c>
      <c r="AE64" s="165">
        <f>((VLOOKUP($B$1,'Multipliers and Adjustments'!$A$70:$I$86,TRUNC(COLUMN(AE$2)/5)+2,FALSE)*SUMIFS('IEA-MethaneAbatement-US'!$M:$M,'IEA-MethaneAbatement-US'!$N:$N,"&lt;"&amp;$B64,'IEA-MethaneAbatement-US'!$N:$N,"&gt;="&amp;$A64,'IEA-MethaneAbatement-US'!$L:$L,$B$1))+(VLOOKUP($C$1,'Multipliers and Adjustments'!$A$70:$I$86,TRUNC(COLUMN(AE$2)/5)+2,FALSE)*SUMIFS('IEA-MethaneAbatement-US'!$M:$M,'IEA-MethaneAbatement-US'!$N:$N,"&lt;"&amp;$B64,'IEA-MethaneAbatement-US'!$N:$N,"&gt;="&amp;$A64,'IEA-MethaneAbatement-US'!$L:$L,$C$1))+(VLOOKUP($D$1,'Multipliers and Adjustments'!$A$70:$I$86,TRUNC(COLUMN(AE$2)/5)+2,FALSE)*SUMIFS('IEA-MethaneAbatement-US'!$M:$M,'IEA-MethaneAbatement-US'!$N:$N,"&lt;"&amp;$B64,'IEA-MethaneAbatement-US'!$N:$N,"&gt;="&amp;$A64,'IEA-MethaneAbatement-US'!$L:$L,$D$1)))*'State Downscaling Multipliers'!$B$7*(1+'EPA to IEA Scaling'!AI$10)</f>
        <v>0</v>
      </c>
      <c r="AF64" s="165">
        <f>((VLOOKUP($B$1,'Multipliers and Adjustments'!$A$70:$I$86,TRUNC(COLUMN(AF$2)/5)+2,FALSE)*SUMIFS('IEA-MethaneAbatement-US'!$M:$M,'IEA-MethaneAbatement-US'!$N:$N,"&lt;"&amp;$B64,'IEA-MethaneAbatement-US'!$N:$N,"&gt;="&amp;$A64,'IEA-MethaneAbatement-US'!$L:$L,$B$1))+(VLOOKUP($C$1,'Multipliers and Adjustments'!$A$70:$I$86,TRUNC(COLUMN(AF$2)/5)+2,FALSE)*SUMIFS('IEA-MethaneAbatement-US'!$M:$M,'IEA-MethaneAbatement-US'!$N:$N,"&lt;"&amp;$B64,'IEA-MethaneAbatement-US'!$N:$N,"&gt;="&amp;$A64,'IEA-MethaneAbatement-US'!$L:$L,$C$1))+(VLOOKUP($D$1,'Multipliers and Adjustments'!$A$70:$I$86,TRUNC(COLUMN(AF$2)/5)+2,FALSE)*SUMIFS('IEA-MethaneAbatement-US'!$M:$M,'IEA-MethaneAbatement-US'!$N:$N,"&lt;"&amp;$B64,'IEA-MethaneAbatement-US'!$N:$N,"&gt;="&amp;$A64,'IEA-MethaneAbatement-US'!$L:$L,$D$1)))*'State Downscaling Multipliers'!$B$7*(1+'EPA to IEA Scaling'!AJ$10)</f>
        <v>0</v>
      </c>
      <c r="AG64" s="167">
        <f>((VLOOKUP($B$1,'Multipliers and Adjustments'!$A$70:$I$86,TRUNC(COLUMN(AG$2)/5)+2,FALSE)*SUMIFS('IEA-MethaneAbatement-US'!$M:$M,'IEA-MethaneAbatement-US'!$N:$N,"&lt;"&amp;$B64,'IEA-MethaneAbatement-US'!$N:$N,"&gt;="&amp;$A64,'IEA-MethaneAbatement-US'!$L:$L,$B$1))+(VLOOKUP($C$1,'Multipliers and Adjustments'!$A$70:$I$86,TRUNC(COLUMN(AG$2)/5)+2,FALSE)*SUMIFS('IEA-MethaneAbatement-US'!$M:$M,'IEA-MethaneAbatement-US'!$N:$N,"&lt;"&amp;$B64,'IEA-MethaneAbatement-US'!$N:$N,"&gt;="&amp;$A64,'IEA-MethaneAbatement-US'!$L:$L,$C$1))+(VLOOKUP($D$1,'Multipliers and Adjustments'!$A$70:$I$86,TRUNC(COLUMN(AG$2)/5)+2,FALSE)*SUMIFS('IEA-MethaneAbatement-US'!$M:$M,'IEA-MethaneAbatement-US'!$N:$N,"&lt;"&amp;$B64,'IEA-MethaneAbatement-US'!$N:$N,"&gt;="&amp;$A64,'IEA-MethaneAbatement-US'!$L:$L,$D$1)))*'State Downscaling Multipliers'!$B$7*(1+'EPA to IEA Scaling'!AK$10)</f>
        <v>0</v>
      </c>
      <c r="AH64" s="165">
        <f>((VLOOKUP($B$1,'Multipliers and Adjustments'!$A$70:$I$86,TRUNC(COLUMN(AH$2)/5)+2,FALSE)*SUMIFS('IEA-MethaneAbatement-US'!$M:$M,'IEA-MethaneAbatement-US'!$N:$N,"&lt;"&amp;$B64,'IEA-MethaneAbatement-US'!$N:$N,"&gt;="&amp;$A64,'IEA-MethaneAbatement-US'!$L:$L,$B$1))+(VLOOKUP($C$1,'Multipliers and Adjustments'!$A$70:$I$86,TRUNC(COLUMN(AH$2)/5)+2,FALSE)*SUMIFS('IEA-MethaneAbatement-US'!$M:$M,'IEA-MethaneAbatement-US'!$N:$N,"&lt;"&amp;$B64,'IEA-MethaneAbatement-US'!$N:$N,"&gt;="&amp;$A64,'IEA-MethaneAbatement-US'!$L:$L,$C$1))+(VLOOKUP($D$1,'Multipliers and Adjustments'!$A$70:$I$86,TRUNC(COLUMN(AH$2)/5)+2,FALSE)*SUMIFS('IEA-MethaneAbatement-US'!$M:$M,'IEA-MethaneAbatement-US'!$N:$N,"&lt;"&amp;$B64,'IEA-MethaneAbatement-US'!$N:$N,"&gt;="&amp;$A64,'IEA-MethaneAbatement-US'!$L:$L,$D$1)))*'State Downscaling Multipliers'!$B$7*(1+'EPA to IEA Scaling'!AL$10)</f>
        <v>0</v>
      </c>
      <c r="AI64" s="165">
        <f>((VLOOKUP($B$1,'Multipliers and Adjustments'!$A$70:$I$86,TRUNC(COLUMN(AI$2)/5)+2,FALSE)*SUMIFS('IEA-MethaneAbatement-US'!$M:$M,'IEA-MethaneAbatement-US'!$N:$N,"&lt;"&amp;$B64,'IEA-MethaneAbatement-US'!$N:$N,"&gt;="&amp;$A64,'IEA-MethaneAbatement-US'!$L:$L,$B$1))+(VLOOKUP($C$1,'Multipliers and Adjustments'!$A$70:$I$86,TRUNC(COLUMN(AI$2)/5)+2,FALSE)*SUMIFS('IEA-MethaneAbatement-US'!$M:$M,'IEA-MethaneAbatement-US'!$N:$N,"&lt;"&amp;$B64,'IEA-MethaneAbatement-US'!$N:$N,"&gt;="&amp;$A64,'IEA-MethaneAbatement-US'!$L:$L,$C$1))+(VLOOKUP($D$1,'Multipliers and Adjustments'!$A$70:$I$86,TRUNC(COLUMN(AI$2)/5)+2,FALSE)*SUMIFS('IEA-MethaneAbatement-US'!$M:$M,'IEA-MethaneAbatement-US'!$N:$N,"&lt;"&amp;$B64,'IEA-MethaneAbatement-US'!$N:$N,"&gt;="&amp;$A64,'IEA-MethaneAbatement-US'!$L:$L,$D$1)))*'State Downscaling Multipliers'!$B$7*(1+'EPA to IEA Scaling'!AM$10)</f>
        <v>0</v>
      </c>
      <c r="AJ64" s="165">
        <f>((VLOOKUP($B$1,'Multipliers and Adjustments'!$A$70:$I$86,TRUNC(COLUMN(AJ$2)/5)+2,FALSE)*SUMIFS('IEA-MethaneAbatement-US'!$M:$M,'IEA-MethaneAbatement-US'!$N:$N,"&lt;"&amp;$B64,'IEA-MethaneAbatement-US'!$N:$N,"&gt;="&amp;$A64,'IEA-MethaneAbatement-US'!$L:$L,$B$1))+(VLOOKUP($C$1,'Multipliers and Adjustments'!$A$70:$I$86,TRUNC(COLUMN(AJ$2)/5)+2,FALSE)*SUMIFS('IEA-MethaneAbatement-US'!$M:$M,'IEA-MethaneAbatement-US'!$N:$N,"&lt;"&amp;$B64,'IEA-MethaneAbatement-US'!$N:$N,"&gt;="&amp;$A64,'IEA-MethaneAbatement-US'!$L:$L,$C$1))+(VLOOKUP($D$1,'Multipliers and Adjustments'!$A$70:$I$86,TRUNC(COLUMN(AJ$2)/5)+2,FALSE)*SUMIFS('IEA-MethaneAbatement-US'!$M:$M,'IEA-MethaneAbatement-US'!$N:$N,"&lt;"&amp;$B64,'IEA-MethaneAbatement-US'!$N:$N,"&gt;="&amp;$A64,'IEA-MethaneAbatement-US'!$L:$L,$D$1)))*'State Downscaling Multipliers'!$B$7*(1+'EPA to IEA Scaling'!AN$10)</f>
        <v>0</v>
      </c>
      <c r="AK64" s="165">
        <f>((VLOOKUP($B$1,'Multipliers and Adjustments'!$A$70:$I$86,TRUNC(COLUMN(AK$2)/5)+2,FALSE)*SUMIFS('IEA-MethaneAbatement-US'!$M:$M,'IEA-MethaneAbatement-US'!$N:$N,"&lt;"&amp;$B64,'IEA-MethaneAbatement-US'!$N:$N,"&gt;="&amp;$A64,'IEA-MethaneAbatement-US'!$L:$L,$B$1))+(VLOOKUP($C$1,'Multipliers and Adjustments'!$A$70:$I$86,TRUNC(COLUMN(AK$2)/5)+2,FALSE)*SUMIFS('IEA-MethaneAbatement-US'!$M:$M,'IEA-MethaneAbatement-US'!$N:$N,"&lt;"&amp;$B64,'IEA-MethaneAbatement-US'!$N:$N,"&gt;="&amp;$A64,'IEA-MethaneAbatement-US'!$L:$L,$C$1))+(VLOOKUP($D$1,'Multipliers and Adjustments'!$A$70:$I$86,TRUNC(COLUMN(AK$2)/5)+2,FALSE)*SUMIFS('IEA-MethaneAbatement-US'!$M:$M,'IEA-MethaneAbatement-US'!$N:$N,"&lt;"&amp;$B64,'IEA-MethaneAbatement-US'!$N:$N,"&gt;="&amp;$A64,'IEA-MethaneAbatement-US'!$L:$L,$D$1)))*'State Downscaling Multipliers'!$B$7*(1+'EPA to IEA Scaling'!AO$10)</f>
        <v>0</v>
      </c>
      <c r="AL64" s="167">
        <f>((VLOOKUP($B$1,'Multipliers and Adjustments'!$A$70:$I$86,TRUNC(COLUMN(AL$2)/5)+2,FALSE)*SUMIFS('IEA-MethaneAbatement-US'!$M:$M,'IEA-MethaneAbatement-US'!$N:$N,"&lt;"&amp;$B64,'IEA-MethaneAbatement-US'!$N:$N,"&gt;="&amp;$A64,'IEA-MethaneAbatement-US'!$L:$L,$B$1))+(VLOOKUP($C$1,'Multipliers and Adjustments'!$A$70:$I$86,TRUNC(COLUMN(AL$2)/5)+2,FALSE)*SUMIFS('IEA-MethaneAbatement-US'!$M:$M,'IEA-MethaneAbatement-US'!$N:$N,"&lt;"&amp;$B64,'IEA-MethaneAbatement-US'!$N:$N,"&gt;="&amp;$A64,'IEA-MethaneAbatement-US'!$L:$L,$C$1))+(VLOOKUP($D$1,'Multipliers and Adjustments'!$A$70:$I$86,TRUNC(COLUMN(AL$2)/5)+2,FALSE)*SUMIFS('IEA-MethaneAbatement-US'!$M:$M,'IEA-MethaneAbatement-US'!$N:$N,"&lt;"&amp;$B64,'IEA-MethaneAbatement-US'!$N:$N,"&gt;="&amp;$A64,'IEA-MethaneAbatement-US'!$L:$L,$D$1)))*'State Downscaling Multipliers'!$B$7*(1+'EPA to IEA Scaling'!AP$10)</f>
        <v>0</v>
      </c>
    </row>
    <row r="65" spans="1:38" ht="15.75" customHeight="1" x14ac:dyDescent="0.25">
      <c r="A65" s="49">
        <f t="shared" si="3"/>
        <v>1100</v>
      </c>
      <c r="B65" s="49">
        <f t="shared" si="5"/>
        <v>1150</v>
      </c>
      <c r="C65" s="165">
        <f>((VLOOKUP($B$1,'Multipliers and Adjustments'!$A$70:$I$86,TRUNC(COLUMN(C$2)/5)+2,FALSE)*SUMIFS('IEA-MethaneAbatement-US'!$M:$M,'IEA-MethaneAbatement-US'!$N:$N,"&lt;"&amp;$B65,'IEA-MethaneAbatement-US'!$N:$N,"&gt;="&amp;$A65,'IEA-MethaneAbatement-US'!$L:$L,$B$1))+(VLOOKUP($C$1,'Multipliers and Adjustments'!$A$70:$I$86,TRUNC(COLUMN(C$2)/5)+2,FALSE)*SUMIFS('IEA-MethaneAbatement-US'!$M:$M,'IEA-MethaneAbatement-US'!$N:$N,"&lt;"&amp;$B65,'IEA-MethaneAbatement-US'!$N:$N,"&gt;="&amp;$A65,'IEA-MethaneAbatement-US'!$L:$L,$C$1))+(VLOOKUP($D$1,'Multipliers and Adjustments'!$A$70:$I$86,TRUNC(COLUMN(C$2)/5)+2,FALSE)*SUMIFS('IEA-MethaneAbatement-US'!$M:$M,'IEA-MethaneAbatement-US'!$N:$N,"&lt;"&amp;$B65,'IEA-MethaneAbatement-US'!$N:$N,"&gt;="&amp;$A65,'IEA-MethaneAbatement-US'!$L:$L,$D$1)))*'State Downscaling Multipliers'!$B$7*(1+'EPA to IEA Scaling'!G$10)</f>
        <v>0</v>
      </c>
      <c r="D65" s="165">
        <f>((VLOOKUP($B$1,'Multipliers and Adjustments'!$A$70:$I$86,TRUNC(COLUMN(D$2)/5)+2,FALSE)*SUMIFS('IEA-MethaneAbatement-US'!$M:$M,'IEA-MethaneAbatement-US'!$N:$N,"&lt;"&amp;$B65,'IEA-MethaneAbatement-US'!$N:$N,"&gt;="&amp;$A65,'IEA-MethaneAbatement-US'!$L:$L,$B$1))+(VLOOKUP($C$1,'Multipliers and Adjustments'!$A$70:$I$86,TRUNC(COLUMN(D$2)/5)+2,FALSE)*SUMIFS('IEA-MethaneAbatement-US'!$M:$M,'IEA-MethaneAbatement-US'!$N:$N,"&lt;"&amp;$B65,'IEA-MethaneAbatement-US'!$N:$N,"&gt;="&amp;$A65,'IEA-MethaneAbatement-US'!$L:$L,$C$1))+(VLOOKUP($D$1,'Multipliers and Adjustments'!$A$70:$I$86,TRUNC(COLUMN(D$2)/5)+2,FALSE)*SUMIFS('IEA-MethaneAbatement-US'!$M:$M,'IEA-MethaneAbatement-US'!$N:$N,"&lt;"&amp;$B65,'IEA-MethaneAbatement-US'!$N:$N,"&gt;="&amp;$A65,'IEA-MethaneAbatement-US'!$L:$L,$D$1)))*'State Downscaling Multipliers'!$B$7*(1+'EPA to IEA Scaling'!H$10)</f>
        <v>0</v>
      </c>
      <c r="E65" s="165">
        <f>((VLOOKUP($B$1,'Multipliers and Adjustments'!$A$70:$I$86,TRUNC(COLUMN(E$2)/5)+2,FALSE)*SUMIFS('IEA-MethaneAbatement-US'!$M:$M,'IEA-MethaneAbatement-US'!$N:$N,"&lt;"&amp;$B65,'IEA-MethaneAbatement-US'!$N:$N,"&gt;="&amp;$A65,'IEA-MethaneAbatement-US'!$L:$L,$B$1))+(VLOOKUP($C$1,'Multipliers and Adjustments'!$A$70:$I$86,TRUNC(COLUMN(E$2)/5)+2,FALSE)*SUMIFS('IEA-MethaneAbatement-US'!$M:$M,'IEA-MethaneAbatement-US'!$N:$N,"&lt;"&amp;$B65,'IEA-MethaneAbatement-US'!$N:$N,"&gt;="&amp;$A65,'IEA-MethaneAbatement-US'!$L:$L,$C$1))+(VLOOKUP($D$1,'Multipliers and Adjustments'!$A$70:$I$86,TRUNC(COLUMN(E$2)/5)+2,FALSE)*SUMIFS('IEA-MethaneAbatement-US'!$M:$M,'IEA-MethaneAbatement-US'!$N:$N,"&lt;"&amp;$B65,'IEA-MethaneAbatement-US'!$N:$N,"&gt;="&amp;$A65,'IEA-MethaneAbatement-US'!$L:$L,$D$1)))*'State Downscaling Multipliers'!$B$7*(1+'EPA to IEA Scaling'!I$10)</f>
        <v>0</v>
      </c>
      <c r="F65" s="165">
        <f>((VLOOKUP($B$1,'Multipliers and Adjustments'!$A$70:$I$86,TRUNC(COLUMN(F$2)/5)+2,FALSE)*SUMIFS('IEA-MethaneAbatement-US'!$M:$M,'IEA-MethaneAbatement-US'!$N:$N,"&lt;"&amp;$B65,'IEA-MethaneAbatement-US'!$N:$N,"&gt;="&amp;$A65,'IEA-MethaneAbatement-US'!$L:$L,$B$1))+(VLOOKUP($C$1,'Multipliers and Adjustments'!$A$70:$I$86,TRUNC(COLUMN(F$2)/5)+2,FALSE)*SUMIFS('IEA-MethaneAbatement-US'!$M:$M,'IEA-MethaneAbatement-US'!$N:$N,"&lt;"&amp;$B65,'IEA-MethaneAbatement-US'!$N:$N,"&gt;="&amp;$A65,'IEA-MethaneAbatement-US'!$L:$L,$C$1))+(VLOOKUP($D$1,'Multipliers and Adjustments'!$A$70:$I$86,TRUNC(COLUMN(F$2)/5)+2,FALSE)*SUMIFS('IEA-MethaneAbatement-US'!$M:$M,'IEA-MethaneAbatement-US'!$N:$N,"&lt;"&amp;$B65,'IEA-MethaneAbatement-US'!$N:$N,"&gt;="&amp;$A65,'IEA-MethaneAbatement-US'!$L:$L,$D$1)))*'State Downscaling Multipliers'!$B$7*(1+'EPA to IEA Scaling'!J$10)</f>
        <v>0</v>
      </c>
      <c r="G65" s="166">
        <f>((VLOOKUP($B$1,'Multipliers and Adjustments'!$A$70:$I$86,TRUNC(COLUMN(G$2)/5)+2,FALSE)*SUMIFS('IEA-MethaneAbatement-US'!$M:$M,'IEA-MethaneAbatement-US'!$N:$N,"&lt;"&amp;$B65,'IEA-MethaneAbatement-US'!$N:$N,"&gt;="&amp;$A65,'IEA-MethaneAbatement-US'!$L:$L,$B$1))+(VLOOKUP($C$1,'Multipliers and Adjustments'!$A$70:$I$86,TRUNC(COLUMN(G$2)/5)+2,FALSE)*SUMIFS('IEA-MethaneAbatement-US'!$M:$M,'IEA-MethaneAbatement-US'!$N:$N,"&lt;"&amp;$B65,'IEA-MethaneAbatement-US'!$N:$N,"&gt;="&amp;$A65,'IEA-MethaneAbatement-US'!$L:$L,$C$1))+(VLOOKUP($D$1,'Multipliers and Adjustments'!$A$70:$I$86,TRUNC(COLUMN(G$2)/5)+2,FALSE)*SUMIFS('IEA-MethaneAbatement-US'!$M:$M,'IEA-MethaneAbatement-US'!$N:$N,"&lt;"&amp;$B65,'IEA-MethaneAbatement-US'!$N:$N,"&gt;="&amp;$A65,'IEA-MethaneAbatement-US'!$L:$L,$D$1)))*'State Downscaling Multipliers'!$B$7*(1+'EPA to IEA Scaling'!K$10)</f>
        <v>0</v>
      </c>
      <c r="H65" s="167">
        <f>((VLOOKUP($B$1,'Multipliers and Adjustments'!$A$70:$I$86,TRUNC(COLUMN(H$2)/5)+2,FALSE)*SUMIFS('IEA-MethaneAbatement-US'!$M:$M,'IEA-MethaneAbatement-US'!$N:$N,"&lt;"&amp;$B65,'IEA-MethaneAbatement-US'!$N:$N,"&gt;="&amp;$A65,'IEA-MethaneAbatement-US'!$L:$L,$B$1))+(VLOOKUP($C$1,'Multipliers and Adjustments'!$A$70:$I$86,TRUNC(COLUMN(H$2)/5)+2,FALSE)*SUMIFS('IEA-MethaneAbatement-US'!$M:$M,'IEA-MethaneAbatement-US'!$N:$N,"&lt;"&amp;$B65,'IEA-MethaneAbatement-US'!$N:$N,"&gt;="&amp;$A65,'IEA-MethaneAbatement-US'!$L:$L,$C$1))+(VLOOKUP($D$1,'Multipliers and Adjustments'!$A$70:$I$86,TRUNC(COLUMN(H$2)/5)+2,FALSE)*SUMIFS('IEA-MethaneAbatement-US'!$M:$M,'IEA-MethaneAbatement-US'!$N:$N,"&lt;"&amp;$B65,'IEA-MethaneAbatement-US'!$N:$N,"&gt;="&amp;$A65,'IEA-MethaneAbatement-US'!$L:$L,$D$1)))*'State Downscaling Multipliers'!$B$7*(1+'EPA to IEA Scaling'!L$10)</f>
        <v>0</v>
      </c>
      <c r="I65" s="165">
        <f>((VLOOKUP($B$1,'Multipliers and Adjustments'!$A$70:$I$86,TRUNC(COLUMN(I$2)/5)+2,FALSE)*SUMIFS('IEA-MethaneAbatement-US'!$M:$M,'IEA-MethaneAbatement-US'!$N:$N,"&lt;"&amp;$B65,'IEA-MethaneAbatement-US'!$N:$N,"&gt;="&amp;$A65,'IEA-MethaneAbatement-US'!$L:$L,$B$1))+(VLOOKUP($C$1,'Multipliers and Adjustments'!$A$70:$I$86,TRUNC(COLUMN(I$2)/5)+2,FALSE)*SUMIFS('IEA-MethaneAbatement-US'!$M:$M,'IEA-MethaneAbatement-US'!$N:$N,"&lt;"&amp;$B65,'IEA-MethaneAbatement-US'!$N:$N,"&gt;="&amp;$A65,'IEA-MethaneAbatement-US'!$L:$L,$C$1))+(VLOOKUP($D$1,'Multipliers and Adjustments'!$A$70:$I$86,TRUNC(COLUMN(I$2)/5)+2,FALSE)*SUMIFS('IEA-MethaneAbatement-US'!$M:$M,'IEA-MethaneAbatement-US'!$N:$N,"&lt;"&amp;$B65,'IEA-MethaneAbatement-US'!$N:$N,"&gt;="&amp;$A65,'IEA-MethaneAbatement-US'!$L:$L,$D$1)))*'State Downscaling Multipliers'!$B$7*(1+'EPA to IEA Scaling'!M$10)</f>
        <v>0</v>
      </c>
      <c r="J65" s="165">
        <f>((VLOOKUP($B$1,'Multipliers and Adjustments'!$A$70:$I$86,TRUNC(COLUMN(J$2)/5)+2,FALSE)*SUMIFS('IEA-MethaneAbatement-US'!$M:$M,'IEA-MethaneAbatement-US'!$N:$N,"&lt;"&amp;$B65,'IEA-MethaneAbatement-US'!$N:$N,"&gt;="&amp;$A65,'IEA-MethaneAbatement-US'!$L:$L,$B$1))+(VLOOKUP($C$1,'Multipliers and Adjustments'!$A$70:$I$86,TRUNC(COLUMN(J$2)/5)+2,FALSE)*SUMIFS('IEA-MethaneAbatement-US'!$M:$M,'IEA-MethaneAbatement-US'!$N:$N,"&lt;"&amp;$B65,'IEA-MethaneAbatement-US'!$N:$N,"&gt;="&amp;$A65,'IEA-MethaneAbatement-US'!$L:$L,$C$1))+(VLOOKUP($D$1,'Multipliers and Adjustments'!$A$70:$I$86,TRUNC(COLUMN(J$2)/5)+2,FALSE)*SUMIFS('IEA-MethaneAbatement-US'!$M:$M,'IEA-MethaneAbatement-US'!$N:$N,"&lt;"&amp;$B65,'IEA-MethaneAbatement-US'!$N:$N,"&gt;="&amp;$A65,'IEA-MethaneAbatement-US'!$L:$L,$D$1)))*'State Downscaling Multipliers'!$B$7*(1+'EPA to IEA Scaling'!N$10)</f>
        <v>0</v>
      </c>
      <c r="K65" s="165">
        <f>((VLOOKUP($B$1,'Multipliers and Adjustments'!$A$70:$I$86,TRUNC(COLUMN(K$2)/5)+2,FALSE)*SUMIFS('IEA-MethaneAbatement-US'!$M:$M,'IEA-MethaneAbatement-US'!$N:$N,"&lt;"&amp;$B65,'IEA-MethaneAbatement-US'!$N:$N,"&gt;="&amp;$A65,'IEA-MethaneAbatement-US'!$L:$L,$B$1))+(VLOOKUP($C$1,'Multipliers and Adjustments'!$A$70:$I$86,TRUNC(COLUMN(K$2)/5)+2,FALSE)*SUMIFS('IEA-MethaneAbatement-US'!$M:$M,'IEA-MethaneAbatement-US'!$N:$N,"&lt;"&amp;$B65,'IEA-MethaneAbatement-US'!$N:$N,"&gt;="&amp;$A65,'IEA-MethaneAbatement-US'!$L:$L,$C$1))+(VLOOKUP($D$1,'Multipliers and Adjustments'!$A$70:$I$86,TRUNC(COLUMN(K$2)/5)+2,FALSE)*SUMIFS('IEA-MethaneAbatement-US'!$M:$M,'IEA-MethaneAbatement-US'!$N:$N,"&lt;"&amp;$B65,'IEA-MethaneAbatement-US'!$N:$N,"&gt;="&amp;$A65,'IEA-MethaneAbatement-US'!$L:$L,$D$1)))*'State Downscaling Multipliers'!$B$7*(1+'EPA to IEA Scaling'!O$10)</f>
        <v>0</v>
      </c>
      <c r="L65" s="165">
        <f>((VLOOKUP($B$1,'Multipliers and Adjustments'!$A$70:$I$86,TRUNC(COLUMN(L$2)/5)+2,FALSE)*SUMIFS('IEA-MethaneAbatement-US'!$M:$M,'IEA-MethaneAbatement-US'!$N:$N,"&lt;"&amp;$B65,'IEA-MethaneAbatement-US'!$N:$N,"&gt;="&amp;$A65,'IEA-MethaneAbatement-US'!$L:$L,$B$1))+(VLOOKUP($C$1,'Multipliers and Adjustments'!$A$70:$I$86,TRUNC(COLUMN(L$2)/5)+2,FALSE)*SUMIFS('IEA-MethaneAbatement-US'!$M:$M,'IEA-MethaneAbatement-US'!$N:$N,"&lt;"&amp;$B65,'IEA-MethaneAbatement-US'!$N:$N,"&gt;="&amp;$A65,'IEA-MethaneAbatement-US'!$L:$L,$C$1))+(VLOOKUP($D$1,'Multipliers and Adjustments'!$A$70:$I$86,TRUNC(COLUMN(L$2)/5)+2,FALSE)*SUMIFS('IEA-MethaneAbatement-US'!$M:$M,'IEA-MethaneAbatement-US'!$N:$N,"&lt;"&amp;$B65,'IEA-MethaneAbatement-US'!$N:$N,"&gt;="&amp;$A65,'IEA-MethaneAbatement-US'!$L:$L,$D$1)))*'State Downscaling Multipliers'!$B$7*(1+'EPA to IEA Scaling'!P$10)</f>
        <v>0</v>
      </c>
      <c r="M65" s="167">
        <f>((VLOOKUP($B$1,'Multipliers and Adjustments'!$A$70:$I$86,TRUNC(COLUMN(M$2)/5)+2,FALSE)*SUMIFS('IEA-MethaneAbatement-US'!$M:$M,'IEA-MethaneAbatement-US'!$N:$N,"&lt;"&amp;$B65,'IEA-MethaneAbatement-US'!$N:$N,"&gt;="&amp;$A65,'IEA-MethaneAbatement-US'!$L:$L,$B$1))+(VLOOKUP($C$1,'Multipliers and Adjustments'!$A$70:$I$86,TRUNC(COLUMN(M$2)/5)+2,FALSE)*SUMIFS('IEA-MethaneAbatement-US'!$M:$M,'IEA-MethaneAbatement-US'!$N:$N,"&lt;"&amp;$B65,'IEA-MethaneAbatement-US'!$N:$N,"&gt;="&amp;$A65,'IEA-MethaneAbatement-US'!$L:$L,$C$1))+(VLOOKUP($D$1,'Multipliers and Adjustments'!$A$70:$I$86,TRUNC(COLUMN(M$2)/5)+2,FALSE)*SUMIFS('IEA-MethaneAbatement-US'!$M:$M,'IEA-MethaneAbatement-US'!$N:$N,"&lt;"&amp;$B65,'IEA-MethaneAbatement-US'!$N:$N,"&gt;="&amp;$A65,'IEA-MethaneAbatement-US'!$L:$L,$D$1)))*'State Downscaling Multipliers'!$B$7*(1+'EPA to IEA Scaling'!Q$10)</f>
        <v>0</v>
      </c>
      <c r="N65" s="165">
        <f>((VLOOKUP($B$1,'Multipliers and Adjustments'!$A$70:$I$86,TRUNC(COLUMN(N$2)/5)+2,FALSE)*SUMIFS('IEA-MethaneAbatement-US'!$M:$M,'IEA-MethaneAbatement-US'!$N:$N,"&lt;"&amp;$B65,'IEA-MethaneAbatement-US'!$N:$N,"&gt;="&amp;$A65,'IEA-MethaneAbatement-US'!$L:$L,$B$1))+(VLOOKUP($C$1,'Multipliers and Adjustments'!$A$70:$I$86,TRUNC(COLUMN(N$2)/5)+2,FALSE)*SUMIFS('IEA-MethaneAbatement-US'!$M:$M,'IEA-MethaneAbatement-US'!$N:$N,"&lt;"&amp;$B65,'IEA-MethaneAbatement-US'!$N:$N,"&gt;="&amp;$A65,'IEA-MethaneAbatement-US'!$L:$L,$C$1))+(VLOOKUP($D$1,'Multipliers and Adjustments'!$A$70:$I$86,TRUNC(COLUMN(N$2)/5)+2,FALSE)*SUMIFS('IEA-MethaneAbatement-US'!$M:$M,'IEA-MethaneAbatement-US'!$N:$N,"&lt;"&amp;$B65,'IEA-MethaneAbatement-US'!$N:$N,"&gt;="&amp;$A65,'IEA-MethaneAbatement-US'!$L:$L,$D$1)))*'State Downscaling Multipliers'!$B$7*(1+'EPA to IEA Scaling'!R$10)</f>
        <v>0</v>
      </c>
      <c r="O65" s="165">
        <f>((VLOOKUP($B$1,'Multipliers and Adjustments'!$A$70:$I$86,TRUNC(COLUMN(O$2)/5)+2,FALSE)*SUMIFS('IEA-MethaneAbatement-US'!$M:$M,'IEA-MethaneAbatement-US'!$N:$N,"&lt;"&amp;$B65,'IEA-MethaneAbatement-US'!$N:$N,"&gt;="&amp;$A65,'IEA-MethaneAbatement-US'!$L:$L,$B$1))+(VLOOKUP($C$1,'Multipliers and Adjustments'!$A$70:$I$86,TRUNC(COLUMN(O$2)/5)+2,FALSE)*SUMIFS('IEA-MethaneAbatement-US'!$M:$M,'IEA-MethaneAbatement-US'!$N:$N,"&lt;"&amp;$B65,'IEA-MethaneAbatement-US'!$N:$N,"&gt;="&amp;$A65,'IEA-MethaneAbatement-US'!$L:$L,$C$1))+(VLOOKUP($D$1,'Multipliers and Adjustments'!$A$70:$I$86,TRUNC(COLUMN(O$2)/5)+2,FALSE)*SUMIFS('IEA-MethaneAbatement-US'!$M:$M,'IEA-MethaneAbatement-US'!$N:$N,"&lt;"&amp;$B65,'IEA-MethaneAbatement-US'!$N:$N,"&gt;="&amp;$A65,'IEA-MethaneAbatement-US'!$L:$L,$D$1)))*'State Downscaling Multipliers'!$B$7*(1+'EPA to IEA Scaling'!S$10)</f>
        <v>0</v>
      </c>
      <c r="P65" s="165">
        <f>((VLOOKUP($B$1,'Multipliers and Adjustments'!$A$70:$I$86,TRUNC(COLUMN(P$2)/5)+2,FALSE)*SUMIFS('IEA-MethaneAbatement-US'!$M:$M,'IEA-MethaneAbatement-US'!$N:$N,"&lt;"&amp;$B65,'IEA-MethaneAbatement-US'!$N:$N,"&gt;="&amp;$A65,'IEA-MethaneAbatement-US'!$L:$L,$B$1))+(VLOOKUP($C$1,'Multipliers and Adjustments'!$A$70:$I$86,TRUNC(COLUMN(P$2)/5)+2,FALSE)*SUMIFS('IEA-MethaneAbatement-US'!$M:$M,'IEA-MethaneAbatement-US'!$N:$N,"&lt;"&amp;$B65,'IEA-MethaneAbatement-US'!$N:$N,"&gt;="&amp;$A65,'IEA-MethaneAbatement-US'!$L:$L,$C$1))+(VLOOKUP($D$1,'Multipliers and Adjustments'!$A$70:$I$86,TRUNC(COLUMN(P$2)/5)+2,FALSE)*SUMIFS('IEA-MethaneAbatement-US'!$M:$M,'IEA-MethaneAbatement-US'!$N:$N,"&lt;"&amp;$B65,'IEA-MethaneAbatement-US'!$N:$N,"&gt;="&amp;$A65,'IEA-MethaneAbatement-US'!$L:$L,$D$1)))*'State Downscaling Multipliers'!$B$7*(1+'EPA to IEA Scaling'!T$10)</f>
        <v>0</v>
      </c>
      <c r="Q65" s="165">
        <f>((VLOOKUP($B$1,'Multipliers and Adjustments'!$A$70:$I$86,TRUNC(COLUMN(Q$2)/5)+2,FALSE)*SUMIFS('IEA-MethaneAbatement-US'!$M:$M,'IEA-MethaneAbatement-US'!$N:$N,"&lt;"&amp;$B65,'IEA-MethaneAbatement-US'!$N:$N,"&gt;="&amp;$A65,'IEA-MethaneAbatement-US'!$L:$L,$B$1))+(VLOOKUP($C$1,'Multipliers and Adjustments'!$A$70:$I$86,TRUNC(COLUMN(Q$2)/5)+2,FALSE)*SUMIFS('IEA-MethaneAbatement-US'!$M:$M,'IEA-MethaneAbatement-US'!$N:$N,"&lt;"&amp;$B65,'IEA-MethaneAbatement-US'!$N:$N,"&gt;="&amp;$A65,'IEA-MethaneAbatement-US'!$L:$L,$C$1))+(VLOOKUP($D$1,'Multipliers and Adjustments'!$A$70:$I$86,TRUNC(COLUMN(Q$2)/5)+2,FALSE)*SUMIFS('IEA-MethaneAbatement-US'!$M:$M,'IEA-MethaneAbatement-US'!$N:$N,"&lt;"&amp;$B65,'IEA-MethaneAbatement-US'!$N:$N,"&gt;="&amp;$A65,'IEA-MethaneAbatement-US'!$L:$L,$D$1)))*'State Downscaling Multipliers'!$B$7*(1+'EPA to IEA Scaling'!U$10)</f>
        <v>0</v>
      </c>
      <c r="R65" s="167">
        <f>((VLOOKUP($B$1,'Multipliers and Adjustments'!$A$70:$I$86,TRUNC(COLUMN(R$2)/5)+2,FALSE)*SUMIFS('IEA-MethaneAbatement-US'!$M:$M,'IEA-MethaneAbatement-US'!$N:$N,"&lt;"&amp;$B65,'IEA-MethaneAbatement-US'!$N:$N,"&gt;="&amp;$A65,'IEA-MethaneAbatement-US'!$L:$L,$B$1))+(VLOOKUP($C$1,'Multipliers and Adjustments'!$A$70:$I$86,TRUNC(COLUMN(R$2)/5)+2,FALSE)*SUMIFS('IEA-MethaneAbatement-US'!$M:$M,'IEA-MethaneAbatement-US'!$N:$N,"&lt;"&amp;$B65,'IEA-MethaneAbatement-US'!$N:$N,"&gt;="&amp;$A65,'IEA-MethaneAbatement-US'!$L:$L,$C$1))+(VLOOKUP($D$1,'Multipliers and Adjustments'!$A$70:$I$86,TRUNC(COLUMN(R$2)/5)+2,FALSE)*SUMIFS('IEA-MethaneAbatement-US'!$M:$M,'IEA-MethaneAbatement-US'!$N:$N,"&lt;"&amp;$B65,'IEA-MethaneAbatement-US'!$N:$N,"&gt;="&amp;$A65,'IEA-MethaneAbatement-US'!$L:$L,$D$1)))*'State Downscaling Multipliers'!$B$7*(1+'EPA to IEA Scaling'!V$10)</f>
        <v>0</v>
      </c>
      <c r="S65" s="165">
        <f>((VLOOKUP($B$1,'Multipliers and Adjustments'!$A$70:$I$86,TRUNC(COLUMN(S$2)/5)+2,FALSE)*SUMIFS('IEA-MethaneAbatement-US'!$M:$M,'IEA-MethaneAbatement-US'!$N:$N,"&lt;"&amp;$B65,'IEA-MethaneAbatement-US'!$N:$N,"&gt;="&amp;$A65,'IEA-MethaneAbatement-US'!$L:$L,$B$1))+(VLOOKUP($C$1,'Multipliers and Adjustments'!$A$70:$I$86,TRUNC(COLUMN(S$2)/5)+2,FALSE)*SUMIFS('IEA-MethaneAbatement-US'!$M:$M,'IEA-MethaneAbatement-US'!$N:$N,"&lt;"&amp;$B65,'IEA-MethaneAbatement-US'!$N:$N,"&gt;="&amp;$A65,'IEA-MethaneAbatement-US'!$L:$L,$C$1))+(VLOOKUP($D$1,'Multipliers and Adjustments'!$A$70:$I$86,TRUNC(COLUMN(S$2)/5)+2,FALSE)*SUMIFS('IEA-MethaneAbatement-US'!$M:$M,'IEA-MethaneAbatement-US'!$N:$N,"&lt;"&amp;$B65,'IEA-MethaneAbatement-US'!$N:$N,"&gt;="&amp;$A65,'IEA-MethaneAbatement-US'!$L:$L,$D$1)))*'State Downscaling Multipliers'!$B$7*(1+'EPA to IEA Scaling'!W$10)</f>
        <v>0</v>
      </c>
      <c r="T65" s="165">
        <f>((VLOOKUP($B$1,'Multipliers and Adjustments'!$A$70:$I$86,TRUNC(COLUMN(T$2)/5)+2,FALSE)*SUMIFS('IEA-MethaneAbatement-US'!$M:$M,'IEA-MethaneAbatement-US'!$N:$N,"&lt;"&amp;$B65,'IEA-MethaneAbatement-US'!$N:$N,"&gt;="&amp;$A65,'IEA-MethaneAbatement-US'!$L:$L,$B$1))+(VLOOKUP($C$1,'Multipliers and Adjustments'!$A$70:$I$86,TRUNC(COLUMN(T$2)/5)+2,FALSE)*SUMIFS('IEA-MethaneAbatement-US'!$M:$M,'IEA-MethaneAbatement-US'!$N:$N,"&lt;"&amp;$B65,'IEA-MethaneAbatement-US'!$N:$N,"&gt;="&amp;$A65,'IEA-MethaneAbatement-US'!$L:$L,$C$1))+(VLOOKUP($D$1,'Multipliers and Adjustments'!$A$70:$I$86,TRUNC(COLUMN(T$2)/5)+2,FALSE)*SUMIFS('IEA-MethaneAbatement-US'!$M:$M,'IEA-MethaneAbatement-US'!$N:$N,"&lt;"&amp;$B65,'IEA-MethaneAbatement-US'!$N:$N,"&gt;="&amp;$A65,'IEA-MethaneAbatement-US'!$L:$L,$D$1)))*'State Downscaling Multipliers'!$B$7*(1+'EPA to IEA Scaling'!X$10)</f>
        <v>0</v>
      </c>
      <c r="U65" s="165">
        <f>((VLOOKUP($B$1,'Multipliers and Adjustments'!$A$70:$I$86,TRUNC(COLUMN(U$2)/5)+2,FALSE)*SUMIFS('IEA-MethaneAbatement-US'!$M:$M,'IEA-MethaneAbatement-US'!$N:$N,"&lt;"&amp;$B65,'IEA-MethaneAbatement-US'!$N:$N,"&gt;="&amp;$A65,'IEA-MethaneAbatement-US'!$L:$L,$B$1))+(VLOOKUP($C$1,'Multipliers and Adjustments'!$A$70:$I$86,TRUNC(COLUMN(U$2)/5)+2,FALSE)*SUMIFS('IEA-MethaneAbatement-US'!$M:$M,'IEA-MethaneAbatement-US'!$N:$N,"&lt;"&amp;$B65,'IEA-MethaneAbatement-US'!$N:$N,"&gt;="&amp;$A65,'IEA-MethaneAbatement-US'!$L:$L,$C$1))+(VLOOKUP($D$1,'Multipliers and Adjustments'!$A$70:$I$86,TRUNC(COLUMN(U$2)/5)+2,FALSE)*SUMIFS('IEA-MethaneAbatement-US'!$M:$M,'IEA-MethaneAbatement-US'!$N:$N,"&lt;"&amp;$B65,'IEA-MethaneAbatement-US'!$N:$N,"&gt;="&amp;$A65,'IEA-MethaneAbatement-US'!$L:$L,$D$1)))*'State Downscaling Multipliers'!$B$7*(1+'EPA to IEA Scaling'!Y$10)</f>
        <v>0</v>
      </c>
      <c r="V65" s="165">
        <f>((VLOOKUP($B$1,'Multipliers and Adjustments'!$A$70:$I$86,TRUNC(COLUMN(V$2)/5)+2,FALSE)*SUMIFS('IEA-MethaneAbatement-US'!$M:$M,'IEA-MethaneAbatement-US'!$N:$N,"&lt;"&amp;$B65,'IEA-MethaneAbatement-US'!$N:$N,"&gt;="&amp;$A65,'IEA-MethaneAbatement-US'!$L:$L,$B$1))+(VLOOKUP($C$1,'Multipliers and Adjustments'!$A$70:$I$86,TRUNC(COLUMN(V$2)/5)+2,FALSE)*SUMIFS('IEA-MethaneAbatement-US'!$M:$M,'IEA-MethaneAbatement-US'!$N:$N,"&lt;"&amp;$B65,'IEA-MethaneAbatement-US'!$N:$N,"&gt;="&amp;$A65,'IEA-MethaneAbatement-US'!$L:$L,$C$1))+(VLOOKUP($D$1,'Multipliers and Adjustments'!$A$70:$I$86,TRUNC(COLUMN(V$2)/5)+2,FALSE)*SUMIFS('IEA-MethaneAbatement-US'!$M:$M,'IEA-MethaneAbatement-US'!$N:$N,"&lt;"&amp;$B65,'IEA-MethaneAbatement-US'!$N:$N,"&gt;="&amp;$A65,'IEA-MethaneAbatement-US'!$L:$L,$D$1)))*'State Downscaling Multipliers'!$B$7*(1+'EPA to IEA Scaling'!Z$10)</f>
        <v>0</v>
      </c>
      <c r="W65" s="167">
        <f>((VLOOKUP($B$1,'Multipliers and Adjustments'!$A$70:$I$86,TRUNC(COLUMN(W$2)/5)+2,FALSE)*SUMIFS('IEA-MethaneAbatement-US'!$M:$M,'IEA-MethaneAbatement-US'!$N:$N,"&lt;"&amp;$B65,'IEA-MethaneAbatement-US'!$N:$N,"&gt;="&amp;$A65,'IEA-MethaneAbatement-US'!$L:$L,$B$1))+(VLOOKUP($C$1,'Multipliers and Adjustments'!$A$70:$I$86,TRUNC(COLUMN(W$2)/5)+2,FALSE)*SUMIFS('IEA-MethaneAbatement-US'!$M:$M,'IEA-MethaneAbatement-US'!$N:$N,"&lt;"&amp;$B65,'IEA-MethaneAbatement-US'!$N:$N,"&gt;="&amp;$A65,'IEA-MethaneAbatement-US'!$L:$L,$C$1))+(VLOOKUP($D$1,'Multipliers and Adjustments'!$A$70:$I$86,TRUNC(COLUMN(W$2)/5)+2,FALSE)*SUMIFS('IEA-MethaneAbatement-US'!$M:$M,'IEA-MethaneAbatement-US'!$N:$N,"&lt;"&amp;$B65,'IEA-MethaneAbatement-US'!$N:$N,"&gt;="&amp;$A65,'IEA-MethaneAbatement-US'!$L:$L,$D$1)))*'State Downscaling Multipliers'!$B$7*(1+'EPA to IEA Scaling'!AA$10)</f>
        <v>0</v>
      </c>
      <c r="X65" s="165">
        <f>((VLOOKUP($B$1,'Multipliers and Adjustments'!$A$70:$I$86,TRUNC(COLUMN(X$2)/5)+2,FALSE)*SUMIFS('IEA-MethaneAbatement-US'!$M:$M,'IEA-MethaneAbatement-US'!$N:$N,"&lt;"&amp;$B65,'IEA-MethaneAbatement-US'!$N:$N,"&gt;="&amp;$A65,'IEA-MethaneAbatement-US'!$L:$L,$B$1))+(VLOOKUP($C$1,'Multipliers and Adjustments'!$A$70:$I$86,TRUNC(COLUMN(X$2)/5)+2,FALSE)*SUMIFS('IEA-MethaneAbatement-US'!$M:$M,'IEA-MethaneAbatement-US'!$N:$N,"&lt;"&amp;$B65,'IEA-MethaneAbatement-US'!$N:$N,"&gt;="&amp;$A65,'IEA-MethaneAbatement-US'!$L:$L,$C$1))+(VLOOKUP($D$1,'Multipliers and Adjustments'!$A$70:$I$86,TRUNC(COLUMN(X$2)/5)+2,FALSE)*SUMIFS('IEA-MethaneAbatement-US'!$M:$M,'IEA-MethaneAbatement-US'!$N:$N,"&lt;"&amp;$B65,'IEA-MethaneAbatement-US'!$N:$N,"&gt;="&amp;$A65,'IEA-MethaneAbatement-US'!$L:$L,$D$1)))*'State Downscaling Multipliers'!$B$7*(1+'EPA to IEA Scaling'!AB$10)</f>
        <v>0</v>
      </c>
      <c r="Y65" s="165">
        <f>((VLOOKUP($B$1,'Multipliers and Adjustments'!$A$70:$I$86,TRUNC(COLUMN(Y$2)/5)+2,FALSE)*SUMIFS('IEA-MethaneAbatement-US'!$M:$M,'IEA-MethaneAbatement-US'!$N:$N,"&lt;"&amp;$B65,'IEA-MethaneAbatement-US'!$N:$N,"&gt;="&amp;$A65,'IEA-MethaneAbatement-US'!$L:$L,$B$1))+(VLOOKUP($C$1,'Multipliers and Adjustments'!$A$70:$I$86,TRUNC(COLUMN(Y$2)/5)+2,FALSE)*SUMIFS('IEA-MethaneAbatement-US'!$M:$M,'IEA-MethaneAbatement-US'!$N:$N,"&lt;"&amp;$B65,'IEA-MethaneAbatement-US'!$N:$N,"&gt;="&amp;$A65,'IEA-MethaneAbatement-US'!$L:$L,$C$1))+(VLOOKUP($D$1,'Multipliers and Adjustments'!$A$70:$I$86,TRUNC(COLUMN(Y$2)/5)+2,FALSE)*SUMIFS('IEA-MethaneAbatement-US'!$M:$M,'IEA-MethaneAbatement-US'!$N:$N,"&lt;"&amp;$B65,'IEA-MethaneAbatement-US'!$N:$N,"&gt;="&amp;$A65,'IEA-MethaneAbatement-US'!$L:$L,$D$1)))*'State Downscaling Multipliers'!$B$7*(1+'EPA to IEA Scaling'!AC$10)</f>
        <v>0</v>
      </c>
      <c r="Z65" s="165">
        <f>((VLOOKUP($B$1,'Multipliers and Adjustments'!$A$70:$I$86,TRUNC(COLUMN(Z$2)/5)+2,FALSE)*SUMIFS('IEA-MethaneAbatement-US'!$M:$M,'IEA-MethaneAbatement-US'!$N:$N,"&lt;"&amp;$B65,'IEA-MethaneAbatement-US'!$N:$N,"&gt;="&amp;$A65,'IEA-MethaneAbatement-US'!$L:$L,$B$1))+(VLOOKUP($C$1,'Multipliers and Adjustments'!$A$70:$I$86,TRUNC(COLUMN(Z$2)/5)+2,FALSE)*SUMIFS('IEA-MethaneAbatement-US'!$M:$M,'IEA-MethaneAbatement-US'!$N:$N,"&lt;"&amp;$B65,'IEA-MethaneAbatement-US'!$N:$N,"&gt;="&amp;$A65,'IEA-MethaneAbatement-US'!$L:$L,$C$1))+(VLOOKUP($D$1,'Multipliers and Adjustments'!$A$70:$I$86,TRUNC(COLUMN(Z$2)/5)+2,FALSE)*SUMIFS('IEA-MethaneAbatement-US'!$M:$M,'IEA-MethaneAbatement-US'!$N:$N,"&lt;"&amp;$B65,'IEA-MethaneAbatement-US'!$N:$N,"&gt;="&amp;$A65,'IEA-MethaneAbatement-US'!$L:$L,$D$1)))*'State Downscaling Multipliers'!$B$7*(1+'EPA to IEA Scaling'!AD$10)</f>
        <v>0</v>
      </c>
      <c r="AA65" s="165">
        <f>((VLOOKUP($B$1,'Multipliers and Adjustments'!$A$70:$I$86,TRUNC(COLUMN(AA$2)/5)+2,FALSE)*SUMIFS('IEA-MethaneAbatement-US'!$M:$M,'IEA-MethaneAbatement-US'!$N:$N,"&lt;"&amp;$B65,'IEA-MethaneAbatement-US'!$N:$N,"&gt;="&amp;$A65,'IEA-MethaneAbatement-US'!$L:$L,$B$1))+(VLOOKUP($C$1,'Multipliers and Adjustments'!$A$70:$I$86,TRUNC(COLUMN(AA$2)/5)+2,FALSE)*SUMIFS('IEA-MethaneAbatement-US'!$M:$M,'IEA-MethaneAbatement-US'!$N:$N,"&lt;"&amp;$B65,'IEA-MethaneAbatement-US'!$N:$N,"&gt;="&amp;$A65,'IEA-MethaneAbatement-US'!$L:$L,$C$1))+(VLOOKUP($D$1,'Multipliers and Adjustments'!$A$70:$I$86,TRUNC(COLUMN(AA$2)/5)+2,FALSE)*SUMIFS('IEA-MethaneAbatement-US'!$M:$M,'IEA-MethaneAbatement-US'!$N:$N,"&lt;"&amp;$B65,'IEA-MethaneAbatement-US'!$N:$N,"&gt;="&amp;$A65,'IEA-MethaneAbatement-US'!$L:$L,$D$1)))*'State Downscaling Multipliers'!$B$7*(1+'EPA to IEA Scaling'!AE$10)</f>
        <v>0</v>
      </c>
      <c r="AB65" s="167">
        <f>((VLOOKUP($B$1,'Multipliers and Adjustments'!$A$70:$I$86,TRUNC(COLUMN(AB$2)/5)+2,FALSE)*SUMIFS('IEA-MethaneAbatement-US'!$M:$M,'IEA-MethaneAbatement-US'!$N:$N,"&lt;"&amp;$B65,'IEA-MethaneAbatement-US'!$N:$N,"&gt;="&amp;$A65,'IEA-MethaneAbatement-US'!$L:$L,$B$1))+(VLOOKUP($C$1,'Multipliers and Adjustments'!$A$70:$I$86,TRUNC(COLUMN(AB$2)/5)+2,FALSE)*SUMIFS('IEA-MethaneAbatement-US'!$M:$M,'IEA-MethaneAbatement-US'!$N:$N,"&lt;"&amp;$B65,'IEA-MethaneAbatement-US'!$N:$N,"&gt;="&amp;$A65,'IEA-MethaneAbatement-US'!$L:$L,$C$1))+(VLOOKUP($D$1,'Multipliers and Adjustments'!$A$70:$I$86,TRUNC(COLUMN(AB$2)/5)+2,FALSE)*SUMIFS('IEA-MethaneAbatement-US'!$M:$M,'IEA-MethaneAbatement-US'!$N:$N,"&lt;"&amp;$B65,'IEA-MethaneAbatement-US'!$N:$N,"&gt;="&amp;$A65,'IEA-MethaneAbatement-US'!$L:$L,$D$1)))*'State Downscaling Multipliers'!$B$7*(1+'EPA to IEA Scaling'!AF$10)</f>
        <v>0</v>
      </c>
      <c r="AC65" s="165">
        <f>((VLOOKUP($B$1,'Multipliers and Adjustments'!$A$70:$I$86,TRUNC(COLUMN(AC$2)/5)+2,FALSE)*SUMIFS('IEA-MethaneAbatement-US'!$M:$M,'IEA-MethaneAbatement-US'!$N:$N,"&lt;"&amp;$B65,'IEA-MethaneAbatement-US'!$N:$N,"&gt;="&amp;$A65,'IEA-MethaneAbatement-US'!$L:$L,$B$1))+(VLOOKUP($C$1,'Multipliers and Adjustments'!$A$70:$I$86,TRUNC(COLUMN(AC$2)/5)+2,FALSE)*SUMIFS('IEA-MethaneAbatement-US'!$M:$M,'IEA-MethaneAbatement-US'!$N:$N,"&lt;"&amp;$B65,'IEA-MethaneAbatement-US'!$N:$N,"&gt;="&amp;$A65,'IEA-MethaneAbatement-US'!$L:$L,$C$1))+(VLOOKUP($D$1,'Multipliers and Adjustments'!$A$70:$I$86,TRUNC(COLUMN(AC$2)/5)+2,FALSE)*SUMIFS('IEA-MethaneAbatement-US'!$M:$M,'IEA-MethaneAbatement-US'!$N:$N,"&lt;"&amp;$B65,'IEA-MethaneAbatement-US'!$N:$N,"&gt;="&amp;$A65,'IEA-MethaneAbatement-US'!$L:$L,$D$1)))*'State Downscaling Multipliers'!$B$7*(1+'EPA to IEA Scaling'!AG$10)</f>
        <v>0</v>
      </c>
      <c r="AD65" s="165">
        <f>((VLOOKUP($B$1,'Multipliers and Adjustments'!$A$70:$I$86,TRUNC(COLUMN(AD$2)/5)+2,FALSE)*SUMIFS('IEA-MethaneAbatement-US'!$M:$M,'IEA-MethaneAbatement-US'!$N:$N,"&lt;"&amp;$B65,'IEA-MethaneAbatement-US'!$N:$N,"&gt;="&amp;$A65,'IEA-MethaneAbatement-US'!$L:$L,$B$1))+(VLOOKUP($C$1,'Multipliers and Adjustments'!$A$70:$I$86,TRUNC(COLUMN(AD$2)/5)+2,FALSE)*SUMIFS('IEA-MethaneAbatement-US'!$M:$M,'IEA-MethaneAbatement-US'!$N:$N,"&lt;"&amp;$B65,'IEA-MethaneAbatement-US'!$N:$N,"&gt;="&amp;$A65,'IEA-MethaneAbatement-US'!$L:$L,$C$1))+(VLOOKUP($D$1,'Multipliers and Adjustments'!$A$70:$I$86,TRUNC(COLUMN(AD$2)/5)+2,FALSE)*SUMIFS('IEA-MethaneAbatement-US'!$M:$M,'IEA-MethaneAbatement-US'!$N:$N,"&lt;"&amp;$B65,'IEA-MethaneAbatement-US'!$N:$N,"&gt;="&amp;$A65,'IEA-MethaneAbatement-US'!$L:$L,$D$1)))*'State Downscaling Multipliers'!$B$7*(1+'EPA to IEA Scaling'!AH$10)</f>
        <v>0</v>
      </c>
      <c r="AE65" s="165">
        <f>((VLOOKUP($B$1,'Multipliers and Adjustments'!$A$70:$I$86,TRUNC(COLUMN(AE$2)/5)+2,FALSE)*SUMIFS('IEA-MethaneAbatement-US'!$M:$M,'IEA-MethaneAbatement-US'!$N:$N,"&lt;"&amp;$B65,'IEA-MethaneAbatement-US'!$N:$N,"&gt;="&amp;$A65,'IEA-MethaneAbatement-US'!$L:$L,$B$1))+(VLOOKUP($C$1,'Multipliers and Adjustments'!$A$70:$I$86,TRUNC(COLUMN(AE$2)/5)+2,FALSE)*SUMIFS('IEA-MethaneAbatement-US'!$M:$M,'IEA-MethaneAbatement-US'!$N:$N,"&lt;"&amp;$B65,'IEA-MethaneAbatement-US'!$N:$N,"&gt;="&amp;$A65,'IEA-MethaneAbatement-US'!$L:$L,$C$1))+(VLOOKUP($D$1,'Multipliers and Adjustments'!$A$70:$I$86,TRUNC(COLUMN(AE$2)/5)+2,FALSE)*SUMIFS('IEA-MethaneAbatement-US'!$M:$M,'IEA-MethaneAbatement-US'!$N:$N,"&lt;"&amp;$B65,'IEA-MethaneAbatement-US'!$N:$N,"&gt;="&amp;$A65,'IEA-MethaneAbatement-US'!$L:$L,$D$1)))*'State Downscaling Multipliers'!$B$7*(1+'EPA to IEA Scaling'!AI$10)</f>
        <v>0</v>
      </c>
      <c r="AF65" s="165">
        <f>((VLOOKUP($B$1,'Multipliers and Adjustments'!$A$70:$I$86,TRUNC(COLUMN(AF$2)/5)+2,FALSE)*SUMIFS('IEA-MethaneAbatement-US'!$M:$M,'IEA-MethaneAbatement-US'!$N:$N,"&lt;"&amp;$B65,'IEA-MethaneAbatement-US'!$N:$N,"&gt;="&amp;$A65,'IEA-MethaneAbatement-US'!$L:$L,$B$1))+(VLOOKUP($C$1,'Multipliers and Adjustments'!$A$70:$I$86,TRUNC(COLUMN(AF$2)/5)+2,FALSE)*SUMIFS('IEA-MethaneAbatement-US'!$M:$M,'IEA-MethaneAbatement-US'!$N:$N,"&lt;"&amp;$B65,'IEA-MethaneAbatement-US'!$N:$N,"&gt;="&amp;$A65,'IEA-MethaneAbatement-US'!$L:$L,$C$1))+(VLOOKUP($D$1,'Multipliers and Adjustments'!$A$70:$I$86,TRUNC(COLUMN(AF$2)/5)+2,FALSE)*SUMIFS('IEA-MethaneAbatement-US'!$M:$M,'IEA-MethaneAbatement-US'!$N:$N,"&lt;"&amp;$B65,'IEA-MethaneAbatement-US'!$N:$N,"&gt;="&amp;$A65,'IEA-MethaneAbatement-US'!$L:$L,$D$1)))*'State Downscaling Multipliers'!$B$7*(1+'EPA to IEA Scaling'!AJ$10)</f>
        <v>0</v>
      </c>
      <c r="AG65" s="167">
        <f>((VLOOKUP($B$1,'Multipliers and Adjustments'!$A$70:$I$86,TRUNC(COLUMN(AG$2)/5)+2,FALSE)*SUMIFS('IEA-MethaneAbatement-US'!$M:$M,'IEA-MethaneAbatement-US'!$N:$N,"&lt;"&amp;$B65,'IEA-MethaneAbatement-US'!$N:$N,"&gt;="&amp;$A65,'IEA-MethaneAbatement-US'!$L:$L,$B$1))+(VLOOKUP($C$1,'Multipliers and Adjustments'!$A$70:$I$86,TRUNC(COLUMN(AG$2)/5)+2,FALSE)*SUMIFS('IEA-MethaneAbatement-US'!$M:$M,'IEA-MethaneAbatement-US'!$N:$N,"&lt;"&amp;$B65,'IEA-MethaneAbatement-US'!$N:$N,"&gt;="&amp;$A65,'IEA-MethaneAbatement-US'!$L:$L,$C$1))+(VLOOKUP($D$1,'Multipliers and Adjustments'!$A$70:$I$86,TRUNC(COLUMN(AG$2)/5)+2,FALSE)*SUMIFS('IEA-MethaneAbatement-US'!$M:$M,'IEA-MethaneAbatement-US'!$N:$N,"&lt;"&amp;$B65,'IEA-MethaneAbatement-US'!$N:$N,"&gt;="&amp;$A65,'IEA-MethaneAbatement-US'!$L:$L,$D$1)))*'State Downscaling Multipliers'!$B$7*(1+'EPA to IEA Scaling'!AK$10)</f>
        <v>0</v>
      </c>
      <c r="AH65" s="165">
        <f>((VLOOKUP($B$1,'Multipliers and Adjustments'!$A$70:$I$86,TRUNC(COLUMN(AH$2)/5)+2,FALSE)*SUMIFS('IEA-MethaneAbatement-US'!$M:$M,'IEA-MethaneAbatement-US'!$N:$N,"&lt;"&amp;$B65,'IEA-MethaneAbatement-US'!$N:$N,"&gt;="&amp;$A65,'IEA-MethaneAbatement-US'!$L:$L,$B$1))+(VLOOKUP($C$1,'Multipliers and Adjustments'!$A$70:$I$86,TRUNC(COLUMN(AH$2)/5)+2,FALSE)*SUMIFS('IEA-MethaneAbatement-US'!$M:$M,'IEA-MethaneAbatement-US'!$N:$N,"&lt;"&amp;$B65,'IEA-MethaneAbatement-US'!$N:$N,"&gt;="&amp;$A65,'IEA-MethaneAbatement-US'!$L:$L,$C$1))+(VLOOKUP($D$1,'Multipliers and Adjustments'!$A$70:$I$86,TRUNC(COLUMN(AH$2)/5)+2,FALSE)*SUMIFS('IEA-MethaneAbatement-US'!$M:$M,'IEA-MethaneAbatement-US'!$N:$N,"&lt;"&amp;$B65,'IEA-MethaneAbatement-US'!$N:$N,"&gt;="&amp;$A65,'IEA-MethaneAbatement-US'!$L:$L,$D$1)))*'State Downscaling Multipliers'!$B$7*(1+'EPA to IEA Scaling'!AL$10)</f>
        <v>0</v>
      </c>
      <c r="AI65" s="165">
        <f>((VLOOKUP($B$1,'Multipliers and Adjustments'!$A$70:$I$86,TRUNC(COLUMN(AI$2)/5)+2,FALSE)*SUMIFS('IEA-MethaneAbatement-US'!$M:$M,'IEA-MethaneAbatement-US'!$N:$N,"&lt;"&amp;$B65,'IEA-MethaneAbatement-US'!$N:$N,"&gt;="&amp;$A65,'IEA-MethaneAbatement-US'!$L:$L,$B$1))+(VLOOKUP($C$1,'Multipliers and Adjustments'!$A$70:$I$86,TRUNC(COLUMN(AI$2)/5)+2,FALSE)*SUMIFS('IEA-MethaneAbatement-US'!$M:$M,'IEA-MethaneAbatement-US'!$N:$N,"&lt;"&amp;$B65,'IEA-MethaneAbatement-US'!$N:$N,"&gt;="&amp;$A65,'IEA-MethaneAbatement-US'!$L:$L,$C$1))+(VLOOKUP($D$1,'Multipliers and Adjustments'!$A$70:$I$86,TRUNC(COLUMN(AI$2)/5)+2,FALSE)*SUMIFS('IEA-MethaneAbatement-US'!$M:$M,'IEA-MethaneAbatement-US'!$N:$N,"&lt;"&amp;$B65,'IEA-MethaneAbatement-US'!$N:$N,"&gt;="&amp;$A65,'IEA-MethaneAbatement-US'!$L:$L,$D$1)))*'State Downscaling Multipliers'!$B$7*(1+'EPA to IEA Scaling'!AM$10)</f>
        <v>0</v>
      </c>
      <c r="AJ65" s="165">
        <f>((VLOOKUP($B$1,'Multipliers and Adjustments'!$A$70:$I$86,TRUNC(COLUMN(AJ$2)/5)+2,FALSE)*SUMIFS('IEA-MethaneAbatement-US'!$M:$M,'IEA-MethaneAbatement-US'!$N:$N,"&lt;"&amp;$B65,'IEA-MethaneAbatement-US'!$N:$N,"&gt;="&amp;$A65,'IEA-MethaneAbatement-US'!$L:$L,$B$1))+(VLOOKUP($C$1,'Multipliers and Adjustments'!$A$70:$I$86,TRUNC(COLUMN(AJ$2)/5)+2,FALSE)*SUMIFS('IEA-MethaneAbatement-US'!$M:$M,'IEA-MethaneAbatement-US'!$N:$N,"&lt;"&amp;$B65,'IEA-MethaneAbatement-US'!$N:$N,"&gt;="&amp;$A65,'IEA-MethaneAbatement-US'!$L:$L,$C$1))+(VLOOKUP($D$1,'Multipliers and Adjustments'!$A$70:$I$86,TRUNC(COLUMN(AJ$2)/5)+2,FALSE)*SUMIFS('IEA-MethaneAbatement-US'!$M:$M,'IEA-MethaneAbatement-US'!$N:$N,"&lt;"&amp;$B65,'IEA-MethaneAbatement-US'!$N:$N,"&gt;="&amp;$A65,'IEA-MethaneAbatement-US'!$L:$L,$D$1)))*'State Downscaling Multipliers'!$B$7*(1+'EPA to IEA Scaling'!AN$10)</f>
        <v>0</v>
      </c>
      <c r="AK65" s="165">
        <f>((VLOOKUP($B$1,'Multipliers and Adjustments'!$A$70:$I$86,TRUNC(COLUMN(AK$2)/5)+2,FALSE)*SUMIFS('IEA-MethaneAbatement-US'!$M:$M,'IEA-MethaneAbatement-US'!$N:$N,"&lt;"&amp;$B65,'IEA-MethaneAbatement-US'!$N:$N,"&gt;="&amp;$A65,'IEA-MethaneAbatement-US'!$L:$L,$B$1))+(VLOOKUP($C$1,'Multipliers and Adjustments'!$A$70:$I$86,TRUNC(COLUMN(AK$2)/5)+2,FALSE)*SUMIFS('IEA-MethaneAbatement-US'!$M:$M,'IEA-MethaneAbatement-US'!$N:$N,"&lt;"&amp;$B65,'IEA-MethaneAbatement-US'!$N:$N,"&gt;="&amp;$A65,'IEA-MethaneAbatement-US'!$L:$L,$C$1))+(VLOOKUP($D$1,'Multipliers and Adjustments'!$A$70:$I$86,TRUNC(COLUMN(AK$2)/5)+2,FALSE)*SUMIFS('IEA-MethaneAbatement-US'!$M:$M,'IEA-MethaneAbatement-US'!$N:$N,"&lt;"&amp;$B65,'IEA-MethaneAbatement-US'!$N:$N,"&gt;="&amp;$A65,'IEA-MethaneAbatement-US'!$L:$L,$D$1)))*'State Downscaling Multipliers'!$B$7*(1+'EPA to IEA Scaling'!AO$10)</f>
        <v>0</v>
      </c>
      <c r="AL65" s="167">
        <f>((VLOOKUP($B$1,'Multipliers and Adjustments'!$A$70:$I$86,TRUNC(COLUMN(AL$2)/5)+2,FALSE)*SUMIFS('IEA-MethaneAbatement-US'!$M:$M,'IEA-MethaneAbatement-US'!$N:$N,"&lt;"&amp;$B65,'IEA-MethaneAbatement-US'!$N:$N,"&gt;="&amp;$A65,'IEA-MethaneAbatement-US'!$L:$L,$B$1))+(VLOOKUP($C$1,'Multipliers and Adjustments'!$A$70:$I$86,TRUNC(COLUMN(AL$2)/5)+2,FALSE)*SUMIFS('IEA-MethaneAbatement-US'!$M:$M,'IEA-MethaneAbatement-US'!$N:$N,"&lt;"&amp;$B65,'IEA-MethaneAbatement-US'!$N:$N,"&gt;="&amp;$A65,'IEA-MethaneAbatement-US'!$L:$L,$C$1))+(VLOOKUP($D$1,'Multipliers and Adjustments'!$A$70:$I$86,TRUNC(COLUMN(AL$2)/5)+2,FALSE)*SUMIFS('IEA-MethaneAbatement-US'!$M:$M,'IEA-MethaneAbatement-US'!$N:$N,"&lt;"&amp;$B65,'IEA-MethaneAbatement-US'!$N:$N,"&gt;="&amp;$A65,'IEA-MethaneAbatement-US'!$L:$L,$D$1)))*'State Downscaling Multipliers'!$B$7*(1+'EPA to IEA Scaling'!AP$10)</f>
        <v>0</v>
      </c>
    </row>
    <row r="66" spans="1:38" ht="15.75" customHeight="1" x14ac:dyDescent="0.25">
      <c r="A66" s="49">
        <f t="shared" si="3"/>
        <v>1150</v>
      </c>
      <c r="B66" s="49">
        <f t="shared" si="5"/>
        <v>1200</v>
      </c>
      <c r="C66" s="165">
        <f>((VLOOKUP($B$1,'Multipliers and Adjustments'!$A$70:$I$86,TRUNC(COLUMN(C$2)/5)+2,FALSE)*SUMIFS('IEA-MethaneAbatement-US'!$M:$M,'IEA-MethaneAbatement-US'!$N:$N,"&lt;"&amp;$B66,'IEA-MethaneAbatement-US'!$N:$N,"&gt;="&amp;$A66,'IEA-MethaneAbatement-US'!$L:$L,$B$1))+(VLOOKUP($C$1,'Multipliers and Adjustments'!$A$70:$I$86,TRUNC(COLUMN(C$2)/5)+2,FALSE)*SUMIFS('IEA-MethaneAbatement-US'!$M:$M,'IEA-MethaneAbatement-US'!$N:$N,"&lt;"&amp;$B66,'IEA-MethaneAbatement-US'!$N:$N,"&gt;="&amp;$A66,'IEA-MethaneAbatement-US'!$L:$L,$C$1))+(VLOOKUP($D$1,'Multipliers and Adjustments'!$A$70:$I$86,TRUNC(COLUMN(C$2)/5)+2,FALSE)*SUMIFS('IEA-MethaneAbatement-US'!$M:$M,'IEA-MethaneAbatement-US'!$N:$N,"&lt;"&amp;$B66,'IEA-MethaneAbatement-US'!$N:$N,"&gt;="&amp;$A66,'IEA-MethaneAbatement-US'!$L:$L,$D$1)))*'State Downscaling Multipliers'!$B$7*(1+'EPA to IEA Scaling'!G$10)</f>
        <v>0</v>
      </c>
      <c r="D66" s="165">
        <f>((VLOOKUP($B$1,'Multipliers and Adjustments'!$A$70:$I$86,TRUNC(COLUMN(D$2)/5)+2,FALSE)*SUMIFS('IEA-MethaneAbatement-US'!$M:$M,'IEA-MethaneAbatement-US'!$N:$N,"&lt;"&amp;$B66,'IEA-MethaneAbatement-US'!$N:$N,"&gt;="&amp;$A66,'IEA-MethaneAbatement-US'!$L:$L,$B$1))+(VLOOKUP($C$1,'Multipliers and Adjustments'!$A$70:$I$86,TRUNC(COLUMN(D$2)/5)+2,FALSE)*SUMIFS('IEA-MethaneAbatement-US'!$M:$M,'IEA-MethaneAbatement-US'!$N:$N,"&lt;"&amp;$B66,'IEA-MethaneAbatement-US'!$N:$N,"&gt;="&amp;$A66,'IEA-MethaneAbatement-US'!$L:$L,$C$1))+(VLOOKUP($D$1,'Multipliers and Adjustments'!$A$70:$I$86,TRUNC(COLUMN(D$2)/5)+2,FALSE)*SUMIFS('IEA-MethaneAbatement-US'!$M:$M,'IEA-MethaneAbatement-US'!$N:$N,"&lt;"&amp;$B66,'IEA-MethaneAbatement-US'!$N:$N,"&gt;="&amp;$A66,'IEA-MethaneAbatement-US'!$L:$L,$D$1)))*'State Downscaling Multipliers'!$B$7*(1+'EPA to IEA Scaling'!H$10)</f>
        <v>0</v>
      </c>
      <c r="E66" s="165">
        <f>((VLOOKUP($B$1,'Multipliers and Adjustments'!$A$70:$I$86,TRUNC(COLUMN(E$2)/5)+2,FALSE)*SUMIFS('IEA-MethaneAbatement-US'!$M:$M,'IEA-MethaneAbatement-US'!$N:$N,"&lt;"&amp;$B66,'IEA-MethaneAbatement-US'!$N:$N,"&gt;="&amp;$A66,'IEA-MethaneAbatement-US'!$L:$L,$B$1))+(VLOOKUP($C$1,'Multipliers and Adjustments'!$A$70:$I$86,TRUNC(COLUMN(E$2)/5)+2,FALSE)*SUMIFS('IEA-MethaneAbatement-US'!$M:$M,'IEA-MethaneAbatement-US'!$N:$N,"&lt;"&amp;$B66,'IEA-MethaneAbatement-US'!$N:$N,"&gt;="&amp;$A66,'IEA-MethaneAbatement-US'!$L:$L,$C$1))+(VLOOKUP($D$1,'Multipliers and Adjustments'!$A$70:$I$86,TRUNC(COLUMN(E$2)/5)+2,FALSE)*SUMIFS('IEA-MethaneAbatement-US'!$M:$M,'IEA-MethaneAbatement-US'!$N:$N,"&lt;"&amp;$B66,'IEA-MethaneAbatement-US'!$N:$N,"&gt;="&amp;$A66,'IEA-MethaneAbatement-US'!$L:$L,$D$1)))*'State Downscaling Multipliers'!$B$7*(1+'EPA to IEA Scaling'!I$10)</f>
        <v>0</v>
      </c>
      <c r="F66" s="165">
        <f>((VLOOKUP($B$1,'Multipliers and Adjustments'!$A$70:$I$86,TRUNC(COLUMN(F$2)/5)+2,FALSE)*SUMIFS('IEA-MethaneAbatement-US'!$M:$M,'IEA-MethaneAbatement-US'!$N:$N,"&lt;"&amp;$B66,'IEA-MethaneAbatement-US'!$N:$N,"&gt;="&amp;$A66,'IEA-MethaneAbatement-US'!$L:$L,$B$1))+(VLOOKUP($C$1,'Multipliers and Adjustments'!$A$70:$I$86,TRUNC(COLUMN(F$2)/5)+2,FALSE)*SUMIFS('IEA-MethaneAbatement-US'!$M:$M,'IEA-MethaneAbatement-US'!$N:$N,"&lt;"&amp;$B66,'IEA-MethaneAbatement-US'!$N:$N,"&gt;="&amp;$A66,'IEA-MethaneAbatement-US'!$L:$L,$C$1))+(VLOOKUP($D$1,'Multipliers and Adjustments'!$A$70:$I$86,TRUNC(COLUMN(F$2)/5)+2,FALSE)*SUMIFS('IEA-MethaneAbatement-US'!$M:$M,'IEA-MethaneAbatement-US'!$N:$N,"&lt;"&amp;$B66,'IEA-MethaneAbatement-US'!$N:$N,"&gt;="&amp;$A66,'IEA-MethaneAbatement-US'!$L:$L,$D$1)))*'State Downscaling Multipliers'!$B$7*(1+'EPA to IEA Scaling'!J$10)</f>
        <v>0</v>
      </c>
      <c r="G66" s="166">
        <f>((VLOOKUP($B$1,'Multipliers and Adjustments'!$A$70:$I$86,TRUNC(COLUMN(G$2)/5)+2,FALSE)*SUMIFS('IEA-MethaneAbatement-US'!$M:$M,'IEA-MethaneAbatement-US'!$N:$N,"&lt;"&amp;$B66,'IEA-MethaneAbatement-US'!$N:$N,"&gt;="&amp;$A66,'IEA-MethaneAbatement-US'!$L:$L,$B$1))+(VLOOKUP($C$1,'Multipliers and Adjustments'!$A$70:$I$86,TRUNC(COLUMN(G$2)/5)+2,FALSE)*SUMIFS('IEA-MethaneAbatement-US'!$M:$M,'IEA-MethaneAbatement-US'!$N:$N,"&lt;"&amp;$B66,'IEA-MethaneAbatement-US'!$N:$N,"&gt;="&amp;$A66,'IEA-MethaneAbatement-US'!$L:$L,$C$1))+(VLOOKUP($D$1,'Multipliers and Adjustments'!$A$70:$I$86,TRUNC(COLUMN(G$2)/5)+2,FALSE)*SUMIFS('IEA-MethaneAbatement-US'!$M:$M,'IEA-MethaneAbatement-US'!$N:$N,"&lt;"&amp;$B66,'IEA-MethaneAbatement-US'!$N:$N,"&gt;="&amp;$A66,'IEA-MethaneAbatement-US'!$L:$L,$D$1)))*'State Downscaling Multipliers'!$B$7*(1+'EPA to IEA Scaling'!K$10)</f>
        <v>0</v>
      </c>
      <c r="H66" s="167">
        <f>((VLOOKUP($B$1,'Multipliers and Adjustments'!$A$70:$I$86,TRUNC(COLUMN(H$2)/5)+2,FALSE)*SUMIFS('IEA-MethaneAbatement-US'!$M:$M,'IEA-MethaneAbatement-US'!$N:$N,"&lt;"&amp;$B66,'IEA-MethaneAbatement-US'!$N:$N,"&gt;="&amp;$A66,'IEA-MethaneAbatement-US'!$L:$L,$B$1))+(VLOOKUP($C$1,'Multipliers and Adjustments'!$A$70:$I$86,TRUNC(COLUMN(H$2)/5)+2,FALSE)*SUMIFS('IEA-MethaneAbatement-US'!$M:$M,'IEA-MethaneAbatement-US'!$N:$N,"&lt;"&amp;$B66,'IEA-MethaneAbatement-US'!$N:$N,"&gt;="&amp;$A66,'IEA-MethaneAbatement-US'!$L:$L,$C$1))+(VLOOKUP($D$1,'Multipliers and Adjustments'!$A$70:$I$86,TRUNC(COLUMN(H$2)/5)+2,FALSE)*SUMIFS('IEA-MethaneAbatement-US'!$M:$M,'IEA-MethaneAbatement-US'!$N:$N,"&lt;"&amp;$B66,'IEA-MethaneAbatement-US'!$N:$N,"&gt;="&amp;$A66,'IEA-MethaneAbatement-US'!$L:$L,$D$1)))*'State Downscaling Multipliers'!$B$7*(1+'EPA to IEA Scaling'!L$10)</f>
        <v>0</v>
      </c>
      <c r="I66" s="165">
        <f>((VLOOKUP($B$1,'Multipliers and Adjustments'!$A$70:$I$86,TRUNC(COLUMN(I$2)/5)+2,FALSE)*SUMIFS('IEA-MethaneAbatement-US'!$M:$M,'IEA-MethaneAbatement-US'!$N:$N,"&lt;"&amp;$B66,'IEA-MethaneAbatement-US'!$N:$N,"&gt;="&amp;$A66,'IEA-MethaneAbatement-US'!$L:$L,$B$1))+(VLOOKUP($C$1,'Multipliers and Adjustments'!$A$70:$I$86,TRUNC(COLUMN(I$2)/5)+2,FALSE)*SUMIFS('IEA-MethaneAbatement-US'!$M:$M,'IEA-MethaneAbatement-US'!$N:$N,"&lt;"&amp;$B66,'IEA-MethaneAbatement-US'!$N:$N,"&gt;="&amp;$A66,'IEA-MethaneAbatement-US'!$L:$L,$C$1))+(VLOOKUP($D$1,'Multipliers and Adjustments'!$A$70:$I$86,TRUNC(COLUMN(I$2)/5)+2,FALSE)*SUMIFS('IEA-MethaneAbatement-US'!$M:$M,'IEA-MethaneAbatement-US'!$N:$N,"&lt;"&amp;$B66,'IEA-MethaneAbatement-US'!$N:$N,"&gt;="&amp;$A66,'IEA-MethaneAbatement-US'!$L:$L,$D$1)))*'State Downscaling Multipliers'!$B$7*(1+'EPA to IEA Scaling'!M$10)</f>
        <v>0</v>
      </c>
      <c r="J66" s="165">
        <f>((VLOOKUP($B$1,'Multipliers and Adjustments'!$A$70:$I$86,TRUNC(COLUMN(J$2)/5)+2,FALSE)*SUMIFS('IEA-MethaneAbatement-US'!$M:$M,'IEA-MethaneAbatement-US'!$N:$N,"&lt;"&amp;$B66,'IEA-MethaneAbatement-US'!$N:$N,"&gt;="&amp;$A66,'IEA-MethaneAbatement-US'!$L:$L,$B$1))+(VLOOKUP($C$1,'Multipliers and Adjustments'!$A$70:$I$86,TRUNC(COLUMN(J$2)/5)+2,FALSE)*SUMIFS('IEA-MethaneAbatement-US'!$M:$M,'IEA-MethaneAbatement-US'!$N:$N,"&lt;"&amp;$B66,'IEA-MethaneAbatement-US'!$N:$N,"&gt;="&amp;$A66,'IEA-MethaneAbatement-US'!$L:$L,$C$1))+(VLOOKUP($D$1,'Multipliers and Adjustments'!$A$70:$I$86,TRUNC(COLUMN(J$2)/5)+2,FALSE)*SUMIFS('IEA-MethaneAbatement-US'!$M:$M,'IEA-MethaneAbatement-US'!$N:$N,"&lt;"&amp;$B66,'IEA-MethaneAbatement-US'!$N:$N,"&gt;="&amp;$A66,'IEA-MethaneAbatement-US'!$L:$L,$D$1)))*'State Downscaling Multipliers'!$B$7*(1+'EPA to IEA Scaling'!N$10)</f>
        <v>0</v>
      </c>
      <c r="K66" s="165">
        <f>((VLOOKUP($B$1,'Multipliers and Adjustments'!$A$70:$I$86,TRUNC(COLUMN(K$2)/5)+2,FALSE)*SUMIFS('IEA-MethaneAbatement-US'!$M:$M,'IEA-MethaneAbatement-US'!$N:$N,"&lt;"&amp;$B66,'IEA-MethaneAbatement-US'!$N:$N,"&gt;="&amp;$A66,'IEA-MethaneAbatement-US'!$L:$L,$B$1))+(VLOOKUP($C$1,'Multipliers and Adjustments'!$A$70:$I$86,TRUNC(COLUMN(K$2)/5)+2,FALSE)*SUMIFS('IEA-MethaneAbatement-US'!$M:$M,'IEA-MethaneAbatement-US'!$N:$N,"&lt;"&amp;$B66,'IEA-MethaneAbatement-US'!$N:$N,"&gt;="&amp;$A66,'IEA-MethaneAbatement-US'!$L:$L,$C$1))+(VLOOKUP($D$1,'Multipliers and Adjustments'!$A$70:$I$86,TRUNC(COLUMN(K$2)/5)+2,FALSE)*SUMIFS('IEA-MethaneAbatement-US'!$M:$M,'IEA-MethaneAbatement-US'!$N:$N,"&lt;"&amp;$B66,'IEA-MethaneAbatement-US'!$N:$N,"&gt;="&amp;$A66,'IEA-MethaneAbatement-US'!$L:$L,$D$1)))*'State Downscaling Multipliers'!$B$7*(1+'EPA to IEA Scaling'!O$10)</f>
        <v>0</v>
      </c>
      <c r="L66" s="165">
        <f>((VLOOKUP($B$1,'Multipliers and Adjustments'!$A$70:$I$86,TRUNC(COLUMN(L$2)/5)+2,FALSE)*SUMIFS('IEA-MethaneAbatement-US'!$M:$M,'IEA-MethaneAbatement-US'!$N:$N,"&lt;"&amp;$B66,'IEA-MethaneAbatement-US'!$N:$N,"&gt;="&amp;$A66,'IEA-MethaneAbatement-US'!$L:$L,$B$1))+(VLOOKUP($C$1,'Multipliers and Adjustments'!$A$70:$I$86,TRUNC(COLUMN(L$2)/5)+2,FALSE)*SUMIFS('IEA-MethaneAbatement-US'!$M:$M,'IEA-MethaneAbatement-US'!$N:$N,"&lt;"&amp;$B66,'IEA-MethaneAbatement-US'!$N:$N,"&gt;="&amp;$A66,'IEA-MethaneAbatement-US'!$L:$L,$C$1))+(VLOOKUP($D$1,'Multipliers and Adjustments'!$A$70:$I$86,TRUNC(COLUMN(L$2)/5)+2,FALSE)*SUMIFS('IEA-MethaneAbatement-US'!$M:$M,'IEA-MethaneAbatement-US'!$N:$N,"&lt;"&amp;$B66,'IEA-MethaneAbatement-US'!$N:$N,"&gt;="&amp;$A66,'IEA-MethaneAbatement-US'!$L:$L,$D$1)))*'State Downscaling Multipliers'!$B$7*(1+'EPA to IEA Scaling'!P$10)</f>
        <v>0</v>
      </c>
      <c r="M66" s="167">
        <f>((VLOOKUP($B$1,'Multipliers and Adjustments'!$A$70:$I$86,TRUNC(COLUMN(M$2)/5)+2,FALSE)*SUMIFS('IEA-MethaneAbatement-US'!$M:$M,'IEA-MethaneAbatement-US'!$N:$N,"&lt;"&amp;$B66,'IEA-MethaneAbatement-US'!$N:$N,"&gt;="&amp;$A66,'IEA-MethaneAbatement-US'!$L:$L,$B$1))+(VLOOKUP($C$1,'Multipliers and Adjustments'!$A$70:$I$86,TRUNC(COLUMN(M$2)/5)+2,FALSE)*SUMIFS('IEA-MethaneAbatement-US'!$M:$M,'IEA-MethaneAbatement-US'!$N:$N,"&lt;"&amp;$B66,'IEA-MethaneAbatement-US'!$N:$N,"&gt;="&amp;$A66,'IEA-MethaneAbatement-US'!$L:$L,$C$1))+(VLOOKUP($D$1,'Multipliers and Adjustments'!$A$70:$I$86,TRUNC(COLUMN(M$2)/5)+2,FALSE)*SUMIFS('IEA-MethaneAbatement-US'!$M:$M,'IEA-MethaneAbatement-US'!$N:$N,"&lt;"&amp;$B66,'IEA-MethaneAbatement-US'!$N:$N,"&gt;="&amp;$A66,'IEA-MethaneAbatement-US'!$L:$L,$D$1)))*'State Downscaling Multipliers'!$B$7*(1+'EPA to IEA Scaling'!Q$10)</f>
        <v>0</v>
      </c>
      <c r="N66" s="165">
        <f>((VLOOKUP($B$1,'Multipliers and Adjustments'!$A$70:$I$86,TRUNC(COLUMN(N$2)/5)+2,FALSE)*SUMIFS('IEA-MethaneAbatement-US'!$M:$M,'IEA-MethaneAbatement-US'!$N:$N,"&lt;"&amp;$B66,'IEA-MethaneAbatement-US'!$N:$N,"&gt;="&amp;$A66,'IEA-MethaneAbatement-US'!$L:$L,$B$1))+(VLOOKUP($C$1,'Multipliers and Adjustments'!$A$70:$I$86,TRUNC(COLUMN(N$2)/5)+2,FALSE)*SUMIFS('IEA-MethaneAbatement-US'!$M:$M,'IEA-MethaneAbatement-US'!$N:$N,"&lt;"&amp;$B66,'IEA-MethaneAbatement-US'!$N:$N,"&gt;="&amp;$A66,'IEA-MethaneAbatement-US'!$L:$L,$C$1))+(VLOOKUP($D$1,'Multipliers and Adjustments'!$A$70:$I$86,TRUNC(COLUMN(N$2)/5)+2,FALSE)*SUMIFS('IEA-MethaneAbatement-US'!$M:$M,'IEA-MethaneAbatement-US'!$N:$N,"&lt;"&amp;$B66,'IEA-MethaneAbatement-US'!$N:$N,"&gt;="&amp;$A66,'IEA-MethaneAbatement-US'!$L:$L,$D$1)))*'State Downscaling Multipliers'!$B$7*(1+'EPA to IEA Scaling'!R$10)</f>
        <v>0</v>
      </c>
      <c r="O66" s="165">
        <f>((VLOOKUP($B$1,'Multipliers and Adjustments'!$A$70:$I$86,TRUNC(COLUMN(O$2)/5)+2,FALSE)*SUMIFS('IEA-MethaneAbatement-US'!$M:$M,'IEA-MethaneAbatement-US'!$N:$N,"&lt;"&amp;$B66,'IEA-MethaneAbatement-US'!$N:$N,"&gt;="&amp;$A66,'IEA-MethaneAbatement-US'!$L:$L,$B$1))+(VLOOKUP($C$1,'Multipliers and Adjustments'!$A$70:$I$86,TRUNC(COLUMN(O$2)/5)+2,FALSE)*SUMIFS('IEA-MethaneAbatement-US'!$M:$M,'IEA-MethaneAbatement-US'!$N:$N,"&lt;"&amp;$B66,'IEA-MethaneAbatement-US'!$N:$N,"&gt;="&amp;$A66,'IEA-MethaneAbatement-US'!$L:$L,$C$1))+(VLOOKUP($D$1,'Multipliers and Adjustments'!$A$70:$I$86,TRUNC(COLUMN(O$2)/5)+2,FALSE)*SUMIFS('IEA-MethaneAbatement-US'!$M:$M,'IEA-MethaneAbatement-US'!$N:$N,"&lt;"&amp;$B66,'IEA-MethaneAbatement-US'!$N:$N,"&gt;="&amp;$A66,'IEA-MethaneAbatement-US'!$L:$L,$D$1)))*'State Downscaling Multipliers'!$B$7*(1+'EPA to IEA Scaling'!S$10)</f>
        <v>0</v>
      </c>
      <c r="P66" s="165">
        <f>((VLOOKUP($B$1,'Multipliers and Adjustments'!$A$70:$I$86,TRUNC(COLUMN(P$2)/5)+2,FALSE)*SUMIFS('IEA-MethaneAbatement-US'!$M:$M,'IEA-MethaneAbatement-US'!$N:$N,"&lt;"&amp;$B66,'IEA-MethaneAbatement-US'!$N:$N,"&gt;="&amp;$A66,'IEA-MethaneAbatement-US'!$L:$L,$B$1))+(VLOOKUP($C$1,'Multipliers and Adjustments'!$A$70:$I$86,TRUNC(COLUMN(P$2)/5)+2,FALSE)*SUMIFS('IEA-MethaneAbatement-US'!$M:$M,'IEA-MethaneAbatement-US'!$N:$N,"&lt;"&amp;$B66,'IEA-MethaneAbatement-US'!$N:$N,"&gt;="&amp;$A66,'IEA-MethaneAbatement-US'!$L:$L,$C$1))+(VLOOKUP($D$1,'Multipliers and Adjustments'!$A$70:$I$86,TRUNC(COLUMN(P$2)/5)+2,FALSE)*SUMIFS('IEA-MethaneAbatement-US'!$M:$M,'IEA-MethaneAbatement-US'!$N:$N,"&lt;"&amp;$B66,'IEA-MethaneAbatement-US'!$N:$N,"&gt;="&amp;$A66,'IEA-MethaneAbatement-US'!$L:$L,$D$1)))*'State Downscaling Multipliers'!$B$7*(1+'EPA to IEA Scaling'!T$10)</f>
        <v>0</v>
      </c>
      <c r="Q66" s="165">
        <f>((VLOOKUP($B$1,'Multipliers and Adjustments'!$A$70:$I$86,TRUNC(COLUMN(Q$2)/5)+2,FALSE)*SUMIFS('IEA-MethaneAbatement-US'!$M:$M,'IEA-MethaneAbatement-US'!$N:$N,"&lt;"&amp;$B66,'IEA-MethaneAbatement-US'!$N:$N,"&gt;="&amp;$A66,'IEA-MethaneAbatement-US'!$L:$L,$B$1))+(VLOOKUP($C$1,'Multipliers and Adjustments'!$A$70:$I$86,TRUNC(COLUMN(Q$2)/5)+2,FALSE)*SUMIFS('IEA-MethaneAbatement-US'!$M:$M,'IEA-MethaneAbatement-US'!$N:$N,"&lt;"&amp;$B66,'IEA-MethaneAbatement-US'!$N:$N,"&gt;="&amp;$A66,'IEA-MethaneAbatement-US'!$L:$L,$C$1))+(VLOOKUP($D$1,'Multipliers and Adjustments'!$A$70:$I$86,TRUNC(COLUMN(Q$2)/5)+2,FALSE)*SUMIFS('IEA-MethaneAbatement-US'!$M:$M,'IEA-MethaneAbatement-US'!$N:$N,"&lt;"&amp;$B66,'IEA-MethaneAbatement-US'!$N:$N,"&gt;="&amp;$A66,'IEA-MethaneAbatement-US'!$L:$L,$D$1)))*'State Downscaling Multipliers'!$B$7*(1+'EPA to IEA Scaling'!U$10)</f>
        <v>0</v>
      </c>
      <c r="R66" s="167">
        <f>((VLOOKUP($B$1,'Multipliers and Adjustments'!$A$70:$I$86,TRUNC(COLUMN(R$2)/5)+2,FALSE)*SUMIFS('IEA-MethaneAbatement-US'!$M:$M,'IEA-MethaneAbatement-US'!$N:$N,"&lt;"&amp;$B66,'IEA-MethaneAbatement-US'!$N:$N,"&gt;="&amp;$A66,'IEA-MethaneAbatement-US'!$L:$L,$B$1))+(VLOOKUP($C$1,'Multipliers and Adjustments'!$A$70:$I$86,TRUNC(COLUMN(R$2)/5)+2,FALSE)*SUMIFS('IEA-MethaneAbatement-US'!$M:$M,'IEA-MethaneAbatement-US'!$N:$N,"&lt;"&amp;$B66,'IEA-MethaneAbatement-US'!$N:$N,"&gt;="&amp;$A66,'IEA-MethaneAbatement-US'!$L:$L,$C$1))+(VLOOKUP($D$1,'Multipliers and Adjustments'!$A$70:$I$86,TRUNC(COLUMN(R$2)/5)+2,FALSE)*SUMIFS('IEA-MethaneAbatement-US'!$M:$M,'IEA-MethaneAbatement-US'!$N:$N,"&lt;"&amp;$B66,'IEA-MethaneAbatement-US'!$N:$N,"&gt;="&amp;$A66,'IEA-MethaneAbatement-US'!$L:$L,$D$1)))*'State Downscaling Multipliers'!$B$7*(1+'EPA to IEA Scaling'!V$10)</f>
        <v>0</v>
      </c>
      <c r="S66" s="165">
        <f>((VLOOKUP($B$1,'Multipliers and Adjustments'!$A$70:$I$86,TRUNC(COLUMN(S$2)/5)+2,FALSE)*SUMIFS('IEA-MethaneAbatement-US'!$M:$M,'IEA-MethaneAbatement-US'!$N:$N,"&lt;"&amp;$B66,'IEA-MethaneAbatement-US'!$N:$N,"&gt;="&amp;$A66,'IEA-MethaneAbatement-US'!$L:$L,$B$1))+(VLOOKUP($C$1,'Multipliers and Adjustments'!$A$70:$I$86,TRUNC(COLUMN(S$2)/5)+2,FALSE)*SUMIFS('IEA-MethaneAbatement-US'!$M:$M,'IEA-MethaneAbatement-US'!$N:$N,"&lt;"&amp;$B66,'IEA-MethaneAbatement-US'!$N:$N,"&gt;="&amp;$A66,'IEA-MethaneAbatement-US'!$L:$L,$C$1))+(VLOOKUP($D$1,'Multipliers and Adjustments'!$A$70:$I$86,TRUNC(COLUMN(S$2)/5)+2,FALSE)*SUMIFS('IEA-MethaneAbatement-US'!$M:$M,'IEA-MethaneAbatement-US'!$N:$N,"&lt;"&amp;$B66,'IEA-MethaneAbatement-US'!$N:$N,"&gt;="&amp;$A66,'IEA-MethaneAbatement-US'!$L:$L,$D$1)))*'State Downscaling Multipliers'!$B$7*(1+'EPA to IEA Scaling'!W$10)</f>
        <v>0</v>
      </c>
      <c r="T66" s="165">
        <f>((VLOOKUP($B$1,'Multipliers and Adjustments'!$A$70:$I$86,TRUNC(COLUMN(T$2)/5)+2,FALSE)*SUMIFS('IEA-MethaneAbatement-US'!$M:$M,'IEA-MethaneAbatement-US'!$N:$N,"&lt;"&amp;$B66,'IEA-MethaneAbatement-US'!$N:$N,"&gt;="&amp;$A66,'IEA-MethaneAbatement-US'!$L:$L,$B$1))+(VLOOKUP($C$1,'Multipliers and Adjustments'!$A$70:$I$86,TRUNC(COLUMN(T$2)/5)+2,FALSE)*SUMIFS('IEA-MethaneAbatement-US'!$M:$M,'IEA-MethaneAbatement-US'!$N:$N,"&lt;"&amp;$B66,'IEA-MethaneAbatement-US'!$N:$N,"&gt;="&amp;$A66,'IEA-MethaneAbatement-US'!$L:$L,$C$1))+(VLOOKUP($D$1,'Multipliers and Adjustments'!$A$70:$I$86,TRUNC(COLUMN(T$2)/5)+2,FALSE)*SUMIFS('IEA-MethaneAbatement-US'!$M:$M,'IEA-MethaneAbatement-US'!$N:$N,"&lt;"&amp;$B66,'IEA-MethaneAbatement-US'!$N:$N,"&gt;="&amp;$A66,'IEA-MethaneAbatement-US'!$L:$L,$D$1)))*'State Downscaling Multipliers'!$B$7*(1+'EPA to IEA Scaling'!X$10)</f>
        <v>0</v>
      </c>
      <c r="U66" s="165">
        <f>((VLOOKUP($B$1,'Multipliers and Adjustments'!$A$70:$I$86,TRUNC(COLUMN(U$2)/5)+2,FALSE)*SUMIFS('IEA-MethaneAbatement-US'!$M:$M,'IEA-MethaneAbatement-US'!$N:$N,"&lt;"&amp;$B66,'IEA-MethaneAbatement-US'!$N:$N,"&gt;="&amp;$A66,'IEA-MethaneAbatement-US'!$L:$L,$B$1))+(VLOOKUP($C$1,'Multipliers and Adjustments'!$A$70:$I$86,TRUNC(COLUMN(U$2)/5)+2,FALSE)*SUMIFS('IEA-MethaneAbatement-US'!$M:$M,'IEA-MethaneAbatement-US'!$N:$N,"&lt;"&amp;$B66,'IEA-MethaneAbatement-US'!$N:$N,"&gt;="&amp;$A66,'IEA-MethaneAbatement-US'!$L:$L,$C$1))+(VLOOKUP($D$1,'Multipliers and Adjustments'!$A$70:$I$86,TRUNC(COLUMN(U$2)/5)+2,FALSE)*SUMIFS('IEA-MethaneAbatement-US'!$M:$M,'IEA-MethaneAbatement-US'!$N:$N,"&lt;"&amp;$B66,'IEA-MethaneAbatement-US'!$N:$N,"&gt;="&amp;$A66,'IEA-MethaneAbatement-US'!$L:$L,$D$1)))*'State Downscaling Multipliers'!$B$7*(1+'EPA to IEA Scaling'!Y$10)</f>
        <v>0</v>
      </c>
      <c r="V66" s="165">
        <f>((VLOOKUP($B$1,'Multipliers and Adjustments'!$A$70:$I$86,TRUNC(COLUMN(V$2)/5)+2,FALSE)*SUMIFS('IEA-MethaneAbatement-US'!$M:$M,'IEA-MethaneAbatement-US'!$N:$N,"&lt;"&amp;$B66,'IEA-MethaneAbatement-US'!$N:$N,"&gt;="&amp;$A66,'IEA-MethaneAbatement-US'!$L:$L,$B$1))+(VLOOKUP($C$1,'Multipliers and Adjustments'!$A$70:$I$86,TRUNC(COLUMN(V$2)/5)+2,FALSE)*SUMIFS('IEA-MethaneAbatement-US'!$M:$M,'IEA-MethaneAbatement-US'!$N:$N,"&lt;"&amp;$B66,'IEA-MethaneAbatement-US'!$N:$N,"&gt;="&amp;$A66,'IEA-MethaneAbatement-US'!$L:$L,$C$1))+(VLOOKUP($D$1,'Multipliers and Adjustments'!$A$70:$I$86,TRUNC(COLUMN(V$2)/5)+2,FALSE)*SUMIFS('IEA-MethaneAbatement-US'!$M:$M,'IEA-MethaneAbatement-US'!$N:$N,"&lt;"&amp;$B66,'IEA-MethaneAbatement-US'!$N:$N,"&gt;="&amp;$A66,'IEA-MethaneAbatement-US'!$L:$L,$D$1)))*'State Downscaling Multipliers'!$B$7*(1+'EPA to IEA Scaling'!Z$10)</f>
        <v>0</v>
      </c>
      <c r="W66" s="167">
        <f>((VLOOKUP($B$1,'Multipliers and Adjustments'!$A$70:$I$86,TRUNC(COLUMN(W$2)/5)+2,FALSE)*SUMIFS('IEA-MethaneAbatement-US'!$M:$M,'IEA-MethaneAbatement-US'!$N:$N,"&lt;"&amp;$B66,'IEA-MethaneAbatement-US'!$N:$N,"&gt;="&amp;$A66,'IEA-MethaneAbatement-US'!$L:$L,$B$1))+(VLOOKUP($C$1,'Multipliers and Adjustments'!$A$70:$I$86,TRUNC(COLUMN(W$2)/5)+2,FALSE)*SUMIFS('IEA-MethaneAbatement-US'!$M:$M,'IEA-MethaneAbatement-US'!$N:$N,"&lt;"&amp;$B66,'IEA-MethaneAbatement-US'!$N:$N,"&gt;="&amp;$A66,'IEA-MethaneAbatement-US'!$L:$L,$C$1))+(VLOOKUP($D$1,'Multipliers and Adjustments'!$A$70:$I$86,TRUNC(COLUMN(W$2)/5)+2,FALSE)*SUMIFS('IEA-MethaneAbatement-US'!$M:$M,'IEA-MethaneAbatement-US'!$N:$N,"&lt;"&amp;$B66,'IEA-MethaneAbatement-US'!$N:$N,"&gt;="&amp;$A66,'IEA-MethaneAbatement-US'!$L:$L,$D$1)))*'State Downscaling Multipliers'!$B$7*(1+'EPA to IEA Scaling'!AA$10)</f>
        <v>0</v>
      </c>
      <c r="X66" s="165">
        <f>((VLOOKUP($B$1,'Multipliers and Adjustments'!$A$70:$I$86,TRUNC(COLUMN(X$2)/5)+2,FALSE)*SUMIFS('IEA-MethaneAbatement-US'!$M:$M,'IEA-MethaneAbatement-US'!$N:$N,"&lt;"&amp;$B66,'IEA-MethaneAbatement-US'!$N:$N,"&gt;="&amp;$A66,'IEA-MethaneAbatement-US'!$L:$L,$B$1))+(VLOOKUP($C$1,'Multipliers and Adjustments'!$A$70:$I$86,TRUNC(COLUMN(X$2)/5)+2,FALSE)*SUMIFS('IEA-MethaneAbatement-US'!$M:$M,'IEA-MethaneAbatement-US'!$N:$N,"&lt;"&amp;$B66,'IEA-MethaneAbatement-US'!$N:$N,"&gt;="&amp;$A66,'IEA-MethaneAbatement-US'!$L:$L,$C$1))+(VLOOKUP($D$1,'Multipliers and Adjustments'!$A$70:$I$86,TRUNC(COLUMN(X$2)/5)+2,FALSE)*SUMIFS('IEA-MethaneAbatement-US'!$M:$M,'IEA-MethaneAbatement-US'!$N:$N,"&lt;"&amp;$B66,'IEA-MethaneAbatement-US'!$N:$N,"&gt;="&amp;$A66,'IEA-MethaneAbatement-US'!$L:$L,$D$1)))*'State Downscaling Multipliers'!$B$7*(1+'EPA to IEA Scaling'!AB$10)</f>
        <v>0</v>
      </c>
      <c r="Y66" s="165">
        <f>((VLOOKUP($B$1,'Multipliers and Adjustments'!$A$70:$I$86,TRUNC(COLUMN(Y$2)/5)+2,FALSE)*SUMIFS('IEA-MethaneAbatement-US'!$M:$M,'IEA-MethaneAbatement-US'!$N:$N,"&lt;"&amp;$B66,'IEA-MethaneAbatement-US'!$N:$N,"&gt;="&amp;$A66,'IEA-MethaneAbatement-US'!$L:$L,$B$1))+(VLOOKUP($C$1,'Multipliers and Adjustments'!$A$70:$I$86,TRUNC(COLUMN(Y$2)/5)+2,FALSE)*SUMIFS('IEA-MethaneAbatement-US'!$M:$M,'IEA-MethaneAbatement-US'!$N:$N,"&lt;"&amp;$B66,'IEA-MethaneAbatement-US'!$N:$N,"&gt;="&amp;$A66,'IEA-MethaneAbatement-US'!$L:$L,$C$1))+(VLOOKUP($D$1,'Multipliers and Adjustments'!$A$70:$I$86,TRUNC(COLUMN(Y$2)/5)+2,FALSE)*SUMIFS('IEA-MethaneAbatement-US'!$M:$M,'IEA-MethaneAbatement-US'!$N:$N,"&lt;"&amp;$B66,'IEA-MethaneAbatement-US'!$N:$N,"&gt;="&amp;$A66,'IEA-MethaneAbatement-US'!$L:$L,$D$1)))*'State Downscaling Multipliers'!$B$7*(1+'EPA to IEA Scaling'!AC$10)</f>
        <v>0</v>
      </c>
      <c r="Z66" s="165">
        <f>((VLOOKUP($B$1,'Multipliers and Adjustments'!$A$70:$I$86,TRUNC(COLUMN(Z$2)/5)+2,FALSE)*SUMIFS('IEA-MethaneAbatement-US'!$M:$M,'IEA-MethaneAbatement-US'!$N:$N,"&lt;"&amp;$B66,'IEA-MethaneAbatement-US'!$N:$N,"&gt;="&amp;$A66,'IEA-MethaneAbatement-US'!$L:$L,$B$1))+(VLOOKUP($C$1,'Multipliers and Adjustments'!$A$70:$I$86,TRUNC(COLUMN(Z$2)/5)+2,FALSE)*SUMIFS('IEA-MethaneAbatement-US'!$M:$M,'IEA-MethaneAbatement-US'!$N:$N,"&lt;"&amp;$B66,'IEA-MethaneAbatement-US'!$N:$N,"&gt;="&amp;$A66,'IEA-MethaneAbatement-US'!$L:$L,$C$1))+(VLOOKUP($D$1,'Multipliers and Adjustments'!$A$70:$I$86,TRUNC(COLUMN(Z$2)/5)+2,FALSE)*SUMIFS('IEA-MethaneAbatement-US'!$M:$M,'IEA-MethaneAbatement-US'!$N:$N,"&lt;"&amp;$B66,'IEA-MethaneAbatement-US'!$N:$N,"&gt;="&amp;$A66,'IEA-MethaneAbatement-US'!$L:$L,$D$1)))*'State Downscaling Multipliers'!$B$7*(1+'EPA to IEA Scaling'!AD$10)</f>
        <v>0</v>
      </c>
      <c r="AA66" s="165">
        <f>((VLOOKUP($B$1,'Multipliers and Adjustments'!$A$70:$I$86,TRUNC(COLUMN(AA$2)/5)+2,FALSE)*SUMIFS('IEA-MethaneAbatement-US'!$M:$M,'IEA-MethaneAbatement-US'!$N:$N,"&lt;"&amp;$B66,'IEA-MethaneAbatement-US'!$N:$N,"&gt;="&amp;$A66,'IEA-MethaneAbatement-US'!$L:$L,$B$1))+(VLOOKUP($C$1,'Multipliers and Adjustments'!$A$70:$I$86,TRUNC(COLUMN(AA$2)/5)+2,FALSE)*SUMIFS('IEA-MethaneAbatement-US'!$M:$M,'IEA-MethaneAbatement-US'!$N:$N,"&lt;"&amp;$B66,'IEA-MethaneAbatement-US'!$N:$N,"&gt;="&amp;$A66,'IEA-MethaneAbatement-US'!$L:$L,$C$1))+(VLOOKUP($D$1,'Multipliers and Adjustments'!$A$70:$I$86,TRUNC(COLUMN(AA$2)/5)+2,FALSE)*SUMIFS('IEA-MethaneAbatement-US'!$M:$M,'IEA-MethaneAbatement-US'!$N:$N,"&lt;"&amp;$B66,'IEA-MethaneAbatement-US'!$N:$N,"&gt;="&amp;$A66,'IEA-MethaneAbatement-US'!$L:$L,$D$1)))*'State Downscaling Multipliers'!$B$7*(1+'EPA to IEA Scaling'!AE$10)</f>
        <v>0</v>
      </c>
      <c r="AB66" s="167">
        <f>((VLOOKUP($B$1,'Multipliers and Adjustments'!$A$70:$I$86,TRUNC(COLUMN(AB$2)/5)+2,FALSE)*SUMIFS('IEA-MethaneAbatement-US'!$M:$M,'IEA-MethaneAbatement-US'!$N:$N,"&lt;"&amp;$B66,'IEA-MethaneAbatement-US'!$N:$N,"&gt;="&amp;$A66,'IEA-MethaneAbatement-US'!$L:$L,$B$1))+(VLOOKUP($C$1,'Multipliers and Adjustments'!$A$70:$I$86,TRUNC(COLUMN(AB$2)/5)+2,FALSE)*SUMIFS('IEA-MethaneAbatement-US'!$M:$M,'IEA-MethaneAbatement-US'!$N:$N,"&lt;"&amp;$B66,'IEA-MethaneAbatement-US'!$N:$N,"&gt;="&amp;$A66,'IEA-MethaneAbatement-US'!$L:$L,$C$1))+(VLOOKUP($D$1,'Multipliers and Adjustments'!$A$70:$I$86,TRUNC(COLUMN(AB$2)/5)+2,FALSE)*SUMIFS('IEA-MethaneAbatement-US'!$M:$M,'IEA-MethaneAbatement-US'!$N:$N,"&lt;"&amp;$B66,'IEA-MethaneAbatement-US'!$N:$N,"&gt;="&amp;$A66,'IEA-MethaneAbatement-US'!$L:$L,$D$1)))*'State Downscaling Multipliers'!$B$7*(1+'EPA to IEA Scaling'!AF$10)</f>
        <v>0</v>
      </c>
      <c r="AC66" s="165">
        <f>((VLOOKUP($B$1,'Multipliers and Adjustments'!$A$70:$I$86,TRUNC(COLUMN(AC$2)/5)+2,FALSE)*SUMIFS('IEA-MethaneAbatement-US'!$M:$M,'IEA-MethaneAbatement-US'!$N:$N,"&lt;"&amp;$B66,'IEA-MethaneAbatement-US'!$N:$N,"&gt;="&amp;$A66,'IEA-MethaneAbatement-US'!$L:$L,$B$1))+(VLOOKUP($C$1,'Multipliers and Adjustments'!$A$70:$I$86,TRUNC(COLUMN(AC$2)/5)+2,FALSE)*SUMIFS('IEA-MethaneAbatement-US'!$M:$M,'IEA-MethaneAbatement-US'!$N:$N,"&lt;"&amp;$B66,'IEA-MethaneAbatement-US'!$N:$N,"&gt;="&amp;$A66,'IEA-MethaneAbatement-US'!$L:$L,$C$1))+(VLOOKUP($D$1,'Multipliers and Adjustments'!$A$70:$I$86,TRUNC(COLUMN(AC$2)/5)+2,FALSE)*SUMIFS('IEA-MethaneAbatement-US'!$M:$M,'IEA-MethaneAbatement-US'!$N:$N,"&lt;"&amp;$B66,'IEA-MethaneAbatement-US'!$N:$N,"&gt;="&amp;$A66,'IEA-MethaneAbatement-US'!$L:$L,$D$1)))*'State Downscaling Multipliers'!$B$7*(1+'EPA to IEA Scaling'!AG$10)</f>
        <v>0</v>
      </c>
      <c r="AD66" s="165">
        <f>((VLOOKUP($B$1,'Multipliers and Adjustments'!$A$70:$I$86,TRUNC(COLUMN(AD$2)/5)+2,FALSE)*SUMIFS('IEA-MethaneAbatement-US'!$M:$M,'IEA-MethaneAbatement-US'!$N:$N,"&lt;"&amp;$B66,'IEA-MethaneAbatement-US'!$N:$N,"&gt;="&amp;$A66,'IEA-MethaneAbatement-US'!$L:$L,$B$1))+(VLOOKUP($C$1,'Multipliers and Adjustments'!$A$70:$I$86,TRUNC(COLUMN(AD$2)/5)+2,FALSE)*SUMIFS('IEA-MethaneAbatement-US'!$M:$M,'IEA-MethaneAbatement-US'!$N:$N,"&lt;"&amp;$B66,'IEA-MethaneAbatement-US'!$N:$N,"&gt;="&amp;$A66,'IEA-MethaneAbatement-US'!$L:$L,$C$1))+(VLOOKUP($D$1,'Multipliers and Adjustments'!$A$70:$I$86,TRUNC(COLUMN(AD$2)/5)+2,FALSE)*SUMIFS('IEA-MethaneAbatement-US'!$M:$M,'IEA-MethaneAbatement-US'!$N:$N,"&lt;"&amp;$B66,'IEA-MethaneAbatement-US'!$N:$N,"&gt;="&amp;$A66,'IEA-MethaneAbatement-US'!$L:$L,$D$1)))*'State Downscaling Multipliers'!$B$7*(1+'EPA to IEA Scaling'!AH$10)</f>
        <v>0</v>
      </c>
      <c r="AE66" s="165">
        <f>((VLOOKUP($B$1,'Multipliers and Adjustments'!$A$70:$I$86,TRUNC(COLUMN(AE$2)/5)+2,FALSE)*SUMIFS('IEA-MethaneAbatement-US'!$M:$M,'IEA-MethaneAbatement-US'!$N:$N,"&lt;"&amp;$B66,'IEA-MethaneAbatement-US'!$N:$N,"&gt;="&amp;$A66,'IEA-MethaneAbatement-US'!$L:$L,$B$1))+(VLOOKUP($C$1,'Multipliers and Adjustments'!$A$70:$I$86,TRUNC(COLUMN(AE$2)/5)+2,FALSE)*SUMIFS('IEA-MethaneAbatement-US'!$M:$M,'IEA-MethaneAbatement-US'!$N:$N,"&lt;"&amp;$B66,'IEA-MethaneAbatement-US'!$N:$N,"&gt;="&amp;$A66,'IEA-MethaneAbatement-US'!$L:$L,$C$1))+(VLOOKUP($D$1,'Multipliers and Adjustments'!$A$70:$I$86,TRUNC(COLUMN(AE$2)/5)+2,FALSE)*SUMIFS('IEA-MethaneAbatement-US'!$M:$M,'IEA-MethaneAbatement-US'!$N:$N,"&lt;"&amp;$B66,'IEA-MethaneAbatement-US'!$N:$N,"&gt;="&amp;$A66,'IEA-MethaneAbatement-US'!$L:$L,$D$1)))*'State Downscaling Multipliers'!$B$7*(1+'EPA to IEA Scaling'!AI$10)</f>
        <v>0</v>
      </c>
      <c r="AF66" s="165">
        <f>((VLOOKUP($B$1,'Multipliers and Adjustments'!$A$70:$I$86,TRUNC(COLUMN(AF$2)/5)+2,FALSE)*SUMIFS('IEA-MethaneAbatement-US'!$M:$M,'IEA-MethaneAbatement-US'!$N:$N,"&lt;"&amp;$B66,'IEA-MethaneAbatement-US'!$N:$N,"&gt;="&amp;$A66,'IEA-MethaneAbatement-US'!$L:$L,$B$1))+(VLOOKUP($C$1,'Multipliers and Adjustments'!$A$70:$I$86,TRUNC(COLUMN(AF$2)/5)+2,FALSE)*SUMIFS('IEA-MethaneAbatement-US'!$M:$M,'IEA-MethaneAbatement-US'!$N:$N,"&lt;"&amp;$B66,'IEA-MethaneAbatement-US'!$N:$N,"&gt;="&amp;$A66,'IEA-MethaneAbatement-US'!$L:$L,$C$1))+(VLOOKUP($D$1,'Multipliers and Adjustments'!$A$70:$I$86,TRUNC(COLUMN(AF$2)/5)+2,FALSE)*SUMIFS('IEA-MethaneAbatement-US'!$M:$M,'IEA-MethaneAbatement-US'!$N:$N,"&lt;"&amp;$B66,'IEA-MethaneAbatement-US'!$N:$N,"&gt;="&amp;$A66,'IEA-MethaneAbatement-US'!$L:$L,$D$1)))*'State Downscaling Multipliers'!$B$7*(1+'EPA to IEA Scaling'!AJ$10)</f>
        <v>0</v>
      </c>
      <c r="AG66" s="167">
        <f>((VLOOKUP($B$1,'Multipliers and Adjustments'!$A$70:$I$86,TRUNC(COLUMN(AG$2)/5)+2,FALSE)*SUMIFS('IEA-MethaneAbatement-US'!$M:$M,'IEA-MethaneAbatement-US'!$N:$N,"&lt;"&amp;$B66,'IEA-MethaneAbatement-US'!$N:$N,"&gt;="&amp;$A66,'IEA-MethaneAbatement-US'!$L:$L,$B$1))+(VLOOKUP($C$1,'Multipliers and Adjustments'!$A$70:$I$86,TRUNC(COLUMN(AG$2)/5)+2,FALSE)*SUMIFS('IEA-MethaneAbatement-US'!$M:$M,'IEA-MethaneAbatement-US'!$N:$N,"&lt;"&amp;$B66,'IEA-MethaneAbatement-US'!$N:$N,"&gt;="&amp;$A66,'IEA-MethaneAbatement-US'!$L:$L,$C$1))+(VLOOKUP($D$1,'Multipliers and Adjustments'!$A$70:$I$86,TRUNC(COLUMN(AG$2)/5)+2,FALSE)*SUMIFS('IEA-MethaneAbatement-US'!$M:$M,'IEA-MethaneAbatement-US'!$N:$N,"&lt;"&amp;$B66,'IEA-MethaneAbatement-US'!$N:$N,"&gt;="&amp;$A66,'IEA-MethaneAbatement-US'!$L:$L,$D$1)))*'State Downscaling Multipliers'!$B$7*(1+'EPA to IEA Scaling'!AK$10)</f>
        <v>0</v>
      </c>
      <c r="AH66" s="165">
        <f>((VLOOKUP($B$1,'Multipliers and Adjustments'!$A$70:$I$86,TRUNC(COLUMN(AH$2)/5)+2,FALSE)*SUMIFS('IEA-MethaneAbatement-US'!$M:$M,'IEA-MethaneAbatement-US'!$N:$N,"&lt;"&amp;$B66,'IEA-MethaneAbatement-US'!$N:$N,"&gt;="&amp;$A66,'IEA-MethaneAbatement-US'!$L:$L,$B$1))+(VLOOKUP($C$1,'Multipliers and Adjustments'!$A$70:$I$86,TRUNC(COLUMN(AH$2)/5)+2,FALSE)*SUMIFS('IEA-MethaneAbatement-US'!$M:$M,'IEA-MethaneAbatement-US'!$N:$N,"&lt;"&amp;$B66,'IEA-MethaneAbatement-US'!$N:$N,"&gt;="&amp;$A66,'IEA-MethaneAbatement-US'!$L:$L,$C$1))+(VLOOKUP($D$1,'Multipliers and Adjustments'!$A$70:$I$86,TRUNC(COLUMN(AH$2)/5)+2,FALSE)*SUMIFS('IEA-MethaneAbatement-US'!$M:$M,'IEA-MethaneAbatement-US'!$N:$N,"&lt;"&amp;$B66,'IEA-MethaneAbatement-US'!$N:$N,"&gt;="&amp;$A66,'IEA-MethaneAbatement-US'!$L:$L,$D$1)))*'State Downscaling Multipliers'!$B$7*(1+'EPA to IEA Scaling'!AL$10)</f>
        <v>0</v>
      </c>
      <c r="AI66" s="165">
        <f>((VLOOKUP($B$1,'Multipliers and Adjustments'!$A$70:$I$86,TRUNC(COLUMN(AI$2)/5)+2,FALSE)*SUMIFS('IEA-MethaneAbatement-US'!$M:$M,'IEA-MethaneAbatement-US'!$N:$N,"&lt;"&amp;$B66,'IEA-MethaneAbatement-US'!$N:$N,"&gt;="&amp;$A66,'IEA-MethaneAbatement-US'!$L:$L,$B$1))+(VLOOKUP($C$1,'Multipliers and Adjustments'!$A$70:$I$86,TRUNC(COLUMN(AI$2)/5)+2,FALSE)*SUMIFS('IEA-MethaneAbatement-US'!$M:$M,'IEA-MethaneAbatement-US'!$N:$N,"&lt;"&amp;$B66,'IEA-MethaneAbatement-US'!$N:$N,"&gt;="&amp;$A66,'IEA-MethaneAbatement-US'!$L:$L,$C$1))+(VLOOKUP($D$1,'Multipliers and Adjustments'!$A$70:$I$86,TRUNC(COLUMN(AI$2)/5)+2,FALSE)*SUMIFS('IEA-MethaneAbatement-US'!$M:$M,'IEA-MethaneAbatement-US'!$N:$N,"&lt;"&amp;$B66,'IEA-MethaneAbatement-US'!$N:$N,"&gt;="&amp;$A66,'IEA-MethaneAbatement-US'!$L:$L,$D$1)))*'State Downscaling Multipliers'!$B$7*(1+'EPA to IEA Scaling'!AM$10)</f>
        <v>0</v>
      </c>
      <c r="AJ66" s="165">
        <f>((VLOOKUP($B$1,'Multipliers and Adjustments'!$A$70:$I$86,TRUNC(COLUMN(AJ$2)/5)+2,FALSE)*SUMIFS('IEA-MethaneAbatement-US'!$M:$M,'IEA-MethaneAbatement-US'!$N:$N,"&lt;"&amp;$B66,'IEA-MethaneAbatement-US'!$N:$N,"&gt;="&amp;$A66,'IEA-MethaneAbatement-US'!$L:$L,$B$1))+(VLOOKUP($C$1,'Multipliers and Adjustments'!$A$70:$I$86,TRUNC(COLUMN(AJ$2)/5)+2,FALSE)*SUMIFS('IEA-MethaneAbatement-US'!$M:$M,'IEA-MethaneAbatement-US'!$N:$N,"&lt;"&amp;$B66,'IEA-MethaneAbatement-US'!$N:$N,"&gt;="&amp;$A66,'IEA-MethaneAbatement-US'!$L:$L,$C$1))+(VLOOKUP($D$1,'Multipliers and Adjustments'!$A$70:$I$86,TRUNC(COLUMN(AJ$2)/5)+2,FALSE)*SUMIFS('IEA-MethaneAbatement-US'!$M:$M,'IEA-MethaneAbatement-US'!$N:$N,"&lt;"&amp;$B66,'IEA-MethaneAbatement-US'!$N:$N,"&gt;="&amp;$A66,'IEA-MethaneAbatement-US'!$L:$L,$D$1)))*'State Downscaling Multipliers'!$B$7*(1+'EPA to IEA Scaling'!AN$10)</f>
        <v>0</v>
      </c>
      <c r="AK66" s="165">
        <f>((VLOOKUP($B$1,'Multipliers and Adjustments'!$A$70:$I$86,TRUNC(COLUMN(AK$2)/5)+2,FALSE)*SUMIFS('IEA-MethaneAbatement-US'!$M:$M,'IEA-MethaneAbatement-US'!$N:$N,"&lt;"&amp;$B66,'IEA-MethaneAbatement-US'!$N:$N,"&gt;="&amp;$A66,'IEA-MethaneAbatement-US'!$L:$L,$B$1))+(VLOOKUP($C$1,'Multipliers and Adjustments'!$A$70:$I$86,TRUNC(COLUMN(AK$2)/5)+2,FALSE)*SUMIFS('IEA-MethaneAbatement-US'!$M:$M,'IEA-MethaneAbatement-US'!$N:$N,"&lt;"&amp;$B66,'IEA-MethaneAbatement-US'!$N:$N,"&gt;="&amp;$A66,'IEA-MethaneAbatement-US'!$L:$L,$C$1))+(VLOOKUP($D$1,'Multipliers and Adjustments'!$A$70:$I$86,TRUNC(COLUMN(AK$2)/5)+2,FALSE)*SUMIFS('IEA-MethaneAbatement-US'!$M:$M,'IEA-MethaneAbatement-US'!$N:$N,"&lt;"&amp;$B66,'IEA-MethaneAbatement-US'!$N:$N,"&gt;="&amp;$A66,'IEA-MethaneAbatement-US'!$L:$L,$D$1)))*'State Downscaling Multipliers'!$B$7*(1+'EPA to IEA Scaling'!AO$10)</f>
        <v>0</v>
      </c>
      <c r="AL66" s="167">
        <f>((VLOOKUP($B$1,'Multipliers and Adjustments'!$A$70:$I$86,TRUNC(COLUMN(AL$2)/5)+2,FALSE)*SUMIFS('IEA-MethaneAbatement-US'!$M:$M,'IEA-MethaneAbatement-US'!$N:$N,"&lt;"&amp;$B66,'IEA-MethaneAbatement-US'!$N:$N,"&gt;="&amp;$A66,'IEA-MethaneAbatement-US'!$L:$L,$B$1))+(VLOOKUP($C$1,'Multipliers and Adjustments'!$A$70:$I$86,TRUNC(COLUMN(AL$2)/5)+2,FALSE)*SUMIFS('IEA-MethaneAbatement-US'!$M:$M,'IEA-MethaneAbatement-US'!$N:$N,"&lt;"&amp;$B66,'IEA-MethaneAbatement-US'!$N:$N,"&gt;="&amp;$A66,'IEA-MethaneAbatement-US'!$L:$L,$C$1))+(VLOOKUP($D$1,'Multipliers and Adjustments'!$A$70:$I$86,TRUNC(COLUMN(AL$2)/5)+2,FALSE)*SUMIFS('IEA-MethaneAbatement-US'!$M:$M,'IEA-MethaneAbatement-US'!$N:$N,"&lt;"&amp;$B66,'IEA-MethaneAbatement-US'!$N:$N,"&gt;="&amp;$A66,'IEA-MethaneAbatement-US'!$L:$L,$D$1)))*'State Downscaling Multipliers'!$B$7*(1+'EPA to IEA Scaling'!AP$10)</f>
        <v>0</v>
      </c>
    </row>
    <row r="67" spans="1:38" ht="15.75" customHeight="1" x14ac:dyDescent="0.25">
      <c r="A67" s="49">
        <f t="shared" si="3"/>
        <v>1200</v>
      </c>
      <c r="B67" s="49">
        <f t="shared" si="5"/>
        <v>1250</v>
      </c>
      <c r="C67" s="165">
        <f>((VLOOKUP($B$1,'Multipliers and Adjustments'!$A$70:$I$86,TRUNC(COLUMN(C$2)/5)+2,FALSE)*SUMIFS('IEA-MethaneAbatement-US'!$M:$M,'IEA-MethaneAbatement-US'!$N:$N,"&lt;"&amp;$B67,'IEA-MethaneAbatement-US'!$N:$N,"&gt;="&amp;$A67,'IEA-MethaneAbatement-US'!$L:$L,$B$1))+(VLOOKUP($C$1,'Multipliers and Adjustments'!$A$70:$I$86,TRUNC(COLUMN(C$2)/5)+2,FALSE)*SUMIFS('IEA-MethaneAbatement-US'!$M:$M,'IEA-MethaneAbatement-US'!$N:$N,"&lt;"&amp;$B67,'IEA-MethaneAbatement-US'!$N:$N,"&gt;="&amp;$A67,'IEA-MethaneAbatement-US'!$L:$L,$C$1))+(VLOOKUP($D$1,'Multipliers and Adjustments'!$A$70:$I$86,TRUNC(COLUMN(C$2)/5)+2,FALSE)*SUMIFS('IEA-MethaneAbatement-US'!$M:$M,'IEA-MethaneAbatement-US'!$N:$N,"&lt;"&amp;$B67,'IEA-MethaneAbatement-US'!$N:$N,"&gt;="&amp;$A67,'IEA-MethaneAbatement-US'!$L:$L,$D$1)))*'State Downscaling Multipliers'!$B$7*(1+'EPA to IEA Scaling'!G$10)</f>
        <v>0</v>
      </c>
      <c r="D67" s="165">
        <f>((VLOOKUP($B$1,'Multipliers and Adjustments'!$A$70:$I$86,TRUNC(COLUMN(D$2)/5)+2,FALSE)*SUMIFS('IEA-MethaneAbatement-US'!$M:$M,'IEA-MethaneAbatement-US'!$N:$N,"&lt;"&amp;$B67,'IEA-MethaneAbatement-US'!$N:$N,"&gt;="&amp;$A67,'IEA-MethaneAbatement-US'!$L:$L,$B$1))+(VLOOKUP($C$1,'Multipliers and Adjustments'!$A$70:$I$86,TRUNC(COLUMN(D$2)/5)+2,FALSE)*SUMIFS('IEA-MethaneAbatement-US'!$M:$M,'IEA-MethaneAbatement-US'!$N:$N,"&lt;"&amp;$B67,'IEA-MethaneAbatement-US'!$N:$N,"&gt;="&amp;$A67,'IEA-MethaneAbatement-US'!$L:$L,$C$1))+(VLOOKUP($D$1,'Multipliers and Adjustments'!$A$70:$I$86,TRUNC(COLUMN(D$2)/5)+2,FALSE)*SUMIFS('IEA-MethaneAbatement-US'!$M:$M,'IEA-MethaneAbatement-US'!$N:$N,"&lt;"&amp;$B67,'IEA-MethaneAbatement-US'!$N:$N,"&gt;="&amp;$A67,'IEA-MethaneAbatement-US'!$L:$L,$D$1)))*'State Downscaling Multipliers'!$B$7*(1+'EPA to IEA Scaling'!H$10)</f>
        <v>0</v>
      </c>
      <c r="E67" s="165">
        <f>((VLOOKUP($B$1,'Multipliers and Adjustments'!$A$70:$I$86,TRUNC(COLUMN(E$2)/5)+2,FALSE)*SUMIFS('IEA-MethaneAbatement-US'!$M:$M,'IEA-MethaneAbatement-US'!$N:$N,"&lt;"&amp;$B67,'IEA-MethaneAbatement-US'!$N:$N,"&gt;="&amp;$A67,'IEA-MethaneAbatement-US'!$L:$L,$B$1))+(VLOOKUP($C$1,'Multipliers and Adjustments'!$A$70:$I$86,TRUNC(COLUMN(E$2)/5)+2,FALSE)*SUMIFS('IEA-MethaneAbatement-US'!$M:$M,'IEA-MethaneAbatement-US'!$N:$N,"&lt;"&amp;$B67,'IEA-MethaneAbatement-US'!$N:$N,"&gt;="&amp;$A67,'IEA-MethaneAbatement-US'!$L:$L,$C$1))+(VLOOKUP($D$1,'Multipliers and Adjustments'!$A$70:$I$86,TRUNC(COLUMN(E$2)/5)+2,FALSE)*SUMIFS('IEA-MethaneAbatement-US'!$M:$M,'IEA-MethaneAbatement-US'!$N:$N,"&lt;"&amp;$B67,'IEA-MethaneAbatement-US'!$N:$N,"&gt;="&amp;$A67,'IEA-MethaneAbatement-US'!$L:$L,$D$1)))*'State Downscaling Multipliers'!$B$7*(1+'EPA to IEA Scaling'!I$10)</f>
        <v>0</v>
      </c>
      <c r="F67" s="165">
        <f>((VLOOKUP($B$1,'Multipliers and Adjustments'!$A$70:$I$86,TRUNC(COLUMN(F$2)/5)+2,FALSE)*SUMIFS('IEA-MethaneAbatement-US'!$M:$M,'IEA-MethaneAbatement-US'!$N:$N,"&lt;"&amp;$B67,'IEA-MethaneAbatement-US'!$N:$N,"&gt;="&amp;$A67,'IEA-MethaneAbatement-US'!$L:$L,$B$1))+(VLOOKUP($C$1,'Multipliers and Adjustments'!$A$70:$I$86,TRUNC(COLUMN(F$2)/5)+2,FALSE)*SUMIFS('IEA-MethaneAbatement-US'!$M:$M,'IEA-MethaneAbatement-US'!$N:$N,"&lt;"&amp;$B67,'IEA-MethaneAbatement-US'!$N:$N,"&gt;="&amp;$A67,'IEA-MethaneAbatement-US'!$L:$L,$C$1))+(VLOOKUP($D$1,'Multipliers and Adjustments'!$A$70:$I$86,TRUNC(COLUMN(F$2)/5)+2,FALSE)*SUMIFS('IEA-MethaneAbatement-US'!$M:$M,'IEA-MethaneAbatement-US'!$N:$N,"&lt;"&amp;$B67,'IEA-MethaneAbatement-US'!$N:$N,"&gt;="&amp;$A67,'IEA-MethaneAbatement-US'!$L:$L,$D$1)))*'State Downscaling Multipliers'!$B$7*(1+'EPA to IEA Scaling'!J$10)</f>
        <v>0</v>
      </c>
      <c r="G67" s="166">
        <f>((VLOOKUP($B$1,'Multipliers and Adjustments'!$A$70:$I$86,TRUNC(COLUMN(G$2)/5)+2,FALSE)*SUMIFS('IEA-MethaneAbatement-US'!$M:$M,'IEA-MethaneAbatement-US'!$N:$N,"&lt;"&amp;$B67,'IEA-MethaneAbatement-US'!$N:$N,"&gt;="&amp;$A67,'IEA-MethaneAbatement-US'!$L:$L,$B$1))+(VLOOKUP($C$1,'Multipliers and Adjustments'!$A$70:$I$86,TRUNC(COLUMN(G$2)/5)+2,FALSE)*SUMIFS('IEA-MethaneAbatement-US'!$M:$M,'IEA-MethaneAbatement-US'!$N:$N,"&lt;"&amp;$B67,'IEA-MethaneAbatement-US'!$N:$N,"&gt;="&amp;$A67,'IEA-MethaneAbatement-US'!$L:$L,$C$1))+(VLOOKUP($D$1,'Multipliers and Adjustments'!$A$70:$I$86,TRUNC(COLUMN(G$2)/5)+2,FALSE)*SUMIFS('IEA-MethaneAbatement-US'!$M:$M,'IEA-MethaneAbatement-US'!$N:$N,"&lt;"&amp;$B67,'IEA-MethaneAbatement-US'!$N:$N,"&gt;="&amp;$A67,'IEA-MethaneAbatement-US'!$L:$L,$D$1)))*'State Downscaling Multipliers'!$B$7*(1+'EPA to IEA Scaling'!K$10)</f>
        <v>0</v>
      </c>
      <c r="H67" s="167">
        <f>((VLOOKUP($B$1,'Multipliers and Adjustments'!$A$70:$I$86,TRUNC(COLUMN(H$2)/5)+2,FALSE)*SUMIFS('IEA-MethaneAbatement-US'!$M:$M,'IEA-MethaneAbatement-US'!$N:$N,"&lt;"&amp;$B67,'IEA-MethaneAbatement-US'!$N:$N,"&gt;="&amp;$A67,'IEA-MethaneAbatement-US'!$L:$L,$B$1))+(VLOOKUP($C$1,'Multipliers and Adjustments'!$A$70:$I$86,TRUNC(COLUMN(H$2)/5)+2,FALSE)*SUMIFS('IEA-MethaneAbatement-US'!$M:$M,'IEA-MethaneAbatement-US'!$N:$N,"&lt;"&amp;$B67,'IEA-MethaneAbatement-US'!$N:$N,"&gt;="&amp;$A67,'IEA-MethaneAbatement-US'!$L:$L,$C$1))+(VLOOKUP($D$1,'Multipliers and Adjustments'!$A$70:$I$86,TRUNC(COLUMN(H$2)/5)+2,FALSE)*SUMIFS('IEA-MethaneAbatement-US'!$M:$M,'IEA-MethaneAbatement-US'!$N:$N,"&lt;"&amp;$B67,'IEA-MethaneAbatement-US'!$N:$N,"&gt;="&amp;$A67,'IEA-MethaneAbatement-US'!$L:$L,$D$1)))*'State Downscaling Multipliers'!$B$7*(1+'EPA to IEA Scaling'!L$10)</f>
        <v>0</v>
      </c>
      <c r="I67" s="165">
        <f>((VLOOKUP($B$1,'Multipliers and Adjustments'!$A$70:$I$86,TRUNC(COLUMN(I$2)/5)+2,FALSE)*SUMIFS('IEA-MethaneAbatement-US'!$M:$M,'IEA-MethaneAbatement-US'!$N:$N,"&lt;"&amp;$B67,'IEA-MethaneAbatement-US'!$N:$N,"&gt;="&amp;$A67,'IEA-MethaneAbatement-US'!$L:$L,$B$1))+(VLOOKUP($C$1,'Multipliers and Adjustments'!$A$70:$I$86,TRUNC(COLUMN(I$2)/5)+2,FALSE)*SUMIFS('IEA-MethaneAbatement-US'!$M:$M,'IEA-MethaneAbatement-US'!$N:$N,"&lt;"&amp;$B67,'IEA-MethaneAbatement-US'!$N:$N,"&gt;="&amp;$A67,'IEA-MethaneAbatement-US'!$L:$L,$C$1))+(VLOOKUP($D$1,'Multipliers and Adjustments'!$A$70:$I$86,TRUNC(COLUMN(I$2)/5)+2,FALSE)*SUMIFS('IEA-MethaneAbatement-US'!$M:$M,'IEA-MethaneAbatement-US'!$N:$N,"&lt;"&amp;$B67,'IEA-MethaneAbatement-US'!$N:$N,"&gt;="&amp;$A67,'IEA-MethaneAbatement-US'!$L:$L,$D$1)))*'State Downscaling Multipliers'!$B$7*(1+'EPA to IEA Scaling'!M$10)</f>
        <v>0</v>
      </c>
      <c r="J67" s="165">
        <f>((VLOOKUP($B$1,'Multipliers and Adjustments'!$A$70:$I$86,TRUNC(COLUMN(J$2)/5)+2,FALSE)*SUMIFS('IEA-MethaneAbatement-US'!$M:$M,'IEA-MethaneAbatement-US'!$N:$N,"&lt;"&amp;$B67,'IEA-MethaneAbatement-US'!$N:$N,"&gt;="&amp;$A67,'IEA-MethaneAbatement-US'!$L:$L,$B$1))+(VLOOKUP($C$1,'Multipliers and Adjustments'!$A$70:$I$86,TRUNC(COLUMN(J$2)/5)+2,FALSE)*SUMIFS('IEA-MethaneAbatement-US'!$M:$M,'IEA-MethaneAbatement-US'!$N:$N,"&lt;"&amp;$B67,'IEA-MethaneAbatement-US'!$N:$N,"&gt;="&amp;$A67,'IEA-MethaneAbatement-US'!$L:$L,$C$1))+(VLOOKUP($D$1,'Multipliers and Adjustments'!$A$70:$I$86,TRUNC(COLUMN(J$2)/5)+2,FALSE)*SUMIFS('IEA-MethaneAbatement-US'!$M:$M,'IEA-MethaneAbatement-US'!$N:$N,"&lt;"&amp;$B67,'IEA-MethaneAbatement-US'!$N:$N,"&gt;="&amp;$A67,'IEA-MethaneAbatement-US'!$L:$L,$D$1)))*'State Downscaling Multipliers'!$B$7*(1+'EPA to IEA Scaling'!N$10)</f>
        <v>0</v>
      </c>
      <c r="K67" s="165">
        <f>((VLOOKUP($B$1,'Multipliers and Adjustments'!$A$70:$I$86,TRUNC(COLUMN(K$2)/5)+2,FALSE)*SUMIFS('IEA-MethaneAbatement-US'!$M:$M,'IEA-MethaneAbatement-US'!$N:$N,"&lt;"&amp;$B67,'IEA-MethaneAbatement-US'!$N:$N,"&gt;="&amp;$A67,'IEA-MethaneAbatement-US'!$L:$L,$B$1))+(VLOOKUP($C$1,'Multipliers and Adjustments'!$A$70:$I$86,TRUNC(COLUMN(K$2)/5)+2,FALSE)*SUMIFS('IEA-MethaneAbatement-US'!$M:$M,'IEA-MethaneAbatement-US'!$N:$N,"&lt;"&amp;$B67,'IEA-MethaneAbatement-US'!$N:$N,"&gt;="&amp;$A67,'IEA-MethaneAbatement-US'!$L:$L,$C$1))+(VLOOKUP($D$1,'Multipliers and Adjustments'!$A$70:$I$86,TRUNC(COLUMN(K$2)/5)+2,FALSE)*SUMIFS('IEA-MethaneAbatement-US'!$M:$M,'IEA-MethaneAbatement-US'!$N:$N,"&lt;"&amp;$B67,'IEA-MethaneAbatement-US'!$N:$N,"&gt;="&amp;$A67,'IEA-MethaneAbatement-US'!$L:$L,$D$1)))*'State Downscaling Multipliers'!$B$7*(1+'EPA to IEA Scaling'!O$10)</f>
        <v>0</v>
      </c>
      <c r="L67" s="165">
        <f>((VLOOKUP($B$1,'Multipliers and Adjustments'!$A$70:$I$86,TRUNC(COLUMN(L$2)/5)+2,FALSE)*SUMIFS('IEA-MethaneAbatement-US'!$M:$M,'IEA-MethaneAbatement-US'!$N:$N,"&lt;"&amp;$B67,'IEA-MethaneAbatement-US'!$N:$N,"&gt;="&amp;$A67,'IEA-MethaneAbatement-US'!$L:$L,$B$1))+(VLOOKUP($C$1,'Multipliers and Adjustments'!$A$70:$I$86,TRUNC(COLUMN(L$2)/5)+2,FALSE)*SUMIFS('IEA-MethaneAbatement-US'!$M:$M,'IEA-MethaneAbatement-US'!$N:$N,"&lt;"&amp;$B67,'IEA-MethaneAbatement-US'!$N:$N,"&gt;="&amp;$A67,'IEA-MethaneAbatement-US'!$L:$L,$C$1))+(VLOOKUP($D$1,'Multipliers and Adjustments'!$A$70:$I$86,TRUNC(COLUMN(L$2)/5)+2,FALSE)*SUMIFS('IEA-MethaneAbatement-US'!$M:$M,'IEA-MethaneAbatement-US'!$N:$N,"&lt;"&amp;$B67,'IEA-MethaneAbatement-US'!$N:$N,"&gt;="&amp;$A67,'IEA-MethaneAbatement-US'!$L:$L,$D$1)))*'State Downscaling Multipliers'!$B$7*(1+'EPA to IEA Scaling'!P$10)</f>
        <v>0</v>
      </c>
      <c r="M67" s="167">
        <f>((VLOOKUP($B$1,'Multipliers and Adjustments'!$A$70:$I$86,TRUNC(COLUMN(M$2)/5)+2,FALSE)*SUMIFS('IEA-MethaneAbatement-US'!$M:$M,'IEA-MethaneAbatement-US'!$N:$N,"&lt;"&amp;$B67,'IEA-MethaneAbatement-US'!$N:$N,"&gt;="&amp;$A67,'IEA-MethaneAbatement-US'!$L:$L,$B$1))+(VLOOKUP($C$1,'Multipliers and Adjustments'!$A$70:$I$86,TRUNC(COLUMN(M$2)/5)+2,FALSE)*SUMIFS('IEA-MethaneAbatement-US'!$M:$M,'IEA-MethaneAbatement-US'!$N:$N,"&lt;"&amp;$B67,'IEA-MethaneAbatement-US'!$N:$N,"&gt;="&amp;$A67,'IEA-MethaneAbatement-US'!$L:$L,$C$1))+(VLOOKUP($D$1,'Multipliers and Adjustments'!$A$70:$I$86,TRUNC(COLUMN(M$2)/5)+2,FALSE)*SUMIFS('IEA-MethaneAbatement-US'!$M:$M,'IEA-MethaneAbatement-US'!$N:$N,"&lt;"&amp;$B67,'IEA-MethaneAbatement-US'!$N:$N,"&gt;="&amp;$A67,'IEA-MethaneAbatement-US'!$L:$L,$D$1)))*'State Downscaling Multipliers'!$B$7*(1+'EPA to IEA Scaling'!Q$10)</f>
        <v>0</v>
      </c>
      <c r="N67" s="165">
        <f>((VLOOKUP($B$1,'Multipliers and Adjustments'!$A$70:$I$86,TRUNC(COLUMN(N$2)/5)+2,FALSE)*SUMIFS('IEA-MethaneAbatement-US'!$M:$M,'IEA-MethaneAbatement-US'!$N:$N,"&lt;"&amp;$B67,'IEA-MethaneAbatement-US'!$N:$N,"&gt;="&amp;$A67,'IEA-MethaneAbatement-US'!$L:$L,$B$1))+(VLOOKUP($C$1,'Multipliers and Adjustments'!$A$70:$I$86,TRUNC(COLUMN(N$2)/5)+2,FALSE)*SUMIFS('IEA-MethaneAbatement-US'!$M:$M,'IEA-MethaneAbatement-US'!$N:$N,"&lt;"&amp;$B67,'IEA-MethaneAbatement-US'!$N:$N,"&gt;="&amp;$A67,'IEA-MethaneAbatement-US'!$L:$L,$C$1))+(VLOOKUP($D$1,'Multipliers and Adjustments'!$A$70:$I$86,TRUNC(COLUMN(N$2)/5)+2,FALSE)*SUMIFS('IEA-MethaneAbatement-US'!$M:$M,'IEA-MethaneAbatement-US'!$N:$N,"&lt;"&amp;$B67,'IEA-MethaneAbatement-US'!$N:$N,"&gt;="&amp;$A67,'IEA-MethaneAbatement-US'!$L:$L,$D$1)))*'State Downscaling Multipliers'!$B$7*(1+'EPA to IEA Scaling'!R$10)</f>
        <v>0</v>
      </c>
      <c r="O67" s="165">
        <f>((VLOOKUP($B$1,'Multipliers and Adjustments'!$A$70:$I$86,TRUNC(COLUMN(O$2)/5)+2,FALSE)*SUMIFS('IEA-MethaneAbatement-US'!$M:$M,'IEA-MethaneAbatement-US'!$N:$N,"&lt;"&amp;$B67,'IEA-MethaneAbatement-US'!$N:$N,"&gt;="&amp;$A67,'IEA-MethaneAbatement-US'!$L:$L,$B$1))+(VLOOKUP($C$1,'Multipliers and Adjustments'!$A$70:$I$86,TRUNC(COLUMN(O$2)/5)+2,FALSE)*SUMIFS('IEA-MethaneAbatement-US'!$M:$M,'IEA-MethaneAbatement-US'!$N:$N,"&lt;"&amp;$B67,'IEA-MethaneAbatement-US'!$N:$N,"&gt;="&amp;$A67,'IEA-MethaneAbatement-US'!$L:$L,$C$1))+(VLOOKUP($D$1,'Multipliers and Adjustments'!$A$70:$I$86,TRUNC(COLUMN(O$2)/5)+2,FALSE)*SUMIFS('IEA-MethaneAbatement-US'!$M:$M,'IEA-MethaneAbatement-US'!$N:$N,"&lt;"&amp;$B67,'IEA-MethaneAbatement-US'!$N:$N,"&gt;="&amp;$A67,'IEA-MethaneAbatement-US'!$L:$L,$D$1)))*'State Downscaling Multipliers'!$B$7*(1+'EPA to IEA Scaling'!S$10)</f>
        <v>0</v>
      </c>
      <c r="P67" s="165">
        <f>((VLOOKUP($B$1,'Multipliers and Adjustments'!$A$70:$I$86,TRUNC(COLUMN(P$2)/5)+2,FALSE)*SUMIFS('IEA-MethaneAbatement-US'!$M:$M,'IEA-MethaneAbatement-US'!$N:$N,"&lt;"&amp;$B67,'IEA-MethaneAbatement-US'!$N:$N,"&gt;="&amp;$A67,'IEA-MethaneAbatement-US'!$L:$L,$B$1))+(VLOOKUP($C$1,'Multipliers and Adjustments'!$A$70:$I$86,TRUNC(COLUMN(P$2)/5)+2,FALSE)*SUMIFS('IEA-MethaneAbatement-US'!$M:$M,'IEA-MethaneAbatement-US'!$N:$N,"&lt;"&amp;$B67,'IEA-MethaneAbatement-US'!$N:$N,"&gt;="&amp;$A67,'IEA-MethaneAbatement-US'!$L:$L,$C$1))+(VLOOKUP($D$1,'Multipliers and Adjustments'!$A$70:$I$86,TRUNC(COLUMN(P$2)/5)+2,FALSE)*SUMIFS('IEA-MethaneAbatement-US'!$M:$M,'IEA-MethaneAbatement-US'!$N:$N,"&lt;"&amp;$B67,'IEA-MethaneAbatement-US'!$N:$N,"&gt;="&amp;$A67,'IEA-MethaneAbatement-US'!$L:$L,$D$1)))*'State Downscaling Multipliers'!$B$7*(1+'EPA to IEA Scaling'!T$10)</f>
        <v>0</v>
      </c>
      <c r="Q67" s="165">
        <f>((VLOOKUP($B$1,'Multipliers and Adjustments'!$A$70:$I$86,TRUNC(COLUMN(Q$2)/5)+2,FALSE)*SUMIFS('IEA-MethaneAbatement-US'!$M:$M,'IEA-MethaneAbatement-US'!$N:$N,"&lt;"&amp;$B67,'IEA-MethaneAbatement-US'!$N:$N,"&gt;="&amp;$A67,'IEA-MethaneAbatement-US'!$L:$L,$B$1))+(VLOOKUP($C$1,'Multipliers and Adjustments'!$A$70:$I$86,TRUNC(COLUMN(Q$2)/5)+2,FALSE)*SUMIFS('IEA-MethaneAbatement-US'!$M:$M,'IEA-MethaneAbatement-US'!$N:$N,"&lt;"&amp;$B67,'IEA-MethaneAbatement-US'!$N:$N,"&gt;="&amp;$A67,'IEA-MethaneAbatement-US'!$L:$L,$C$1))+(VLOOKUP($D$1,'Multipliers and Adjustments'!$A$70:$I$86,TRUNC(COLUMN(Q$2)/5)+2,FALSE)*SUMIFS('IEA-MethaneAbatement-US'!$M:$M,'IEA-MethaneAbatement-US'!$N:$N,"&lt;"&amp;$B67,'IEA-MethaneAbatement-US'!$N:$N,"&gt;="&amp;$A67,'IEA-MethaneAbatement-US'!$L:$L,$D$1)))*'State Downscaling Multipliers'!$B$7*(1+'EPA to IEA Scaling'!U$10)</f>
        <v>0</v>
      </c>
      <c r="R67" s="167">
        <f>((VLOOKUP($B$1,'Multipliers and Adjustments'!$A$70:$I$86,TRUNC(COLUMN(R$2)/5)+2,FALSE)*SUMIFS('IEA-MethaneAbatement-US'!$M:$M,'IEA-MethaneAbatement-US'!$N:$N,"&lt;"&amp;$B67,'IEA-MethaneAbatement-US'!$N:$N,"&gt;="&amp;$A67,'IEA-MethaneAbatement-US'!$L:$L,$B$1))+(VLOOKUP($C$1,'Multipliers and Adjustments'!$A$70:$I$86,TRUNC(COLUMN(R$2)/5)+2,FALSE)*SUMIFS('IEA-MethaneAbatement-US'!$M:$M,'IEA-MethaneAbatement-US'!$N:$N,"&lt;"&amp;$B67,'IEA-MethaneAbatement-US'!$N:$N,"&gt;="&amp;$A67,'IEA-MethaneAbatement-US'!$L:$L,$C$1))+(VLOOKUP($D$1,'Multipliers and Adjustments'!$A$70:$I$86,TRUNC(COLUMN(R$2)/5)+2,FALSE)*SUMIFS('IEA-MethaneAbatement-US'!$M:$M,'IEA-MethaneAbatement-US'!$N:$N,"&lt;"&amp;$B67,'IEA-MethaneAbatement-US'!$N:$N,"&gt;="&amp;$A67,'IEA-MethaneAbatement-US'!$L:$L,$D$1)))*'State Downscaling Multipliers'!$B$7*(1+'EPA to IEA Scaling'!V$10)</f>
        <v>0</v>
      </c>
      <c r="S67" s="165">
        <f>((VLOOKUP($B$1,'Multipliers and Adjustments'!$A$70:$I$86,TRUNC(COLUMN(S$2)/5)+2,FALSE)*SUMIFS('IEA-MethaneAbatement-US'!$M:$M,'IEA-MethaneAbatement-US'!$N:$N,"&lt;"&amp;$B67,'IEA-MethaneAbatement-US'!$N:$N,"&gt;="&amp;$A67,'IEA-MethaneAbatement-US'!$L:$L,$B$1))+(VLOOKUP($C$1,'Multipliers and Adjustments'!$A$70:$I$86,TRUNC(COLUMN(S$2)/5)+2,FALSE)*SUMIFS('IEA-MethaneAbatement-US'!$M:$M,'IEA-MethaneAbatement-US'!$N:$N,"&lt;"&amp;$B67,'IEA-MethaneAbatement-US'!$N:$N,"&gt;="&amp;$A67,'IEA-MethaneAbatement-US'!$L:$L,$C$1))+(VLOOKUP($D$1,'Multipliers and Adjustments'!$A$70:$I$86,TRUNC(COLUMN(S$2)/5)+2,FALSE)*SUMIFS('IEA-MethaneAbatement-US'!$M:$M,'IEA-MethaneAbatement-US'!$N:$N,"&lt;"&amp;$B67,'IEA-MethaneAbatement-US'!$N:$N,"&gt;="&amp;$A67,'IEA-MethaneAbatement-US'!$L:$L,$D$1)))*'State Downscaling Multipliers'!$B$7*(1+'EPA to IEA Scaling'!W$10)</f>
        <v>0</v>
      </c>
      <c r="T67" s="165">
        <f>((VLOOKUP($B$1,'Multipliers and Adjustments'!$A$70:$I$86,TRUNC(COLUMN(T$2)/5)+2,FALSE)*SUMIFS('IEA-MethaneAbatement-US'!$M:$M,'IEA-MethaneAbatement-US'!$N:$N,"&lt;"&amp;$B67,'IEA-MethaneAbatement-US'!$N:$N,"&gt;="&amp;$A67,'IEA-MethaneAbatement-US'!$L:$L,$B$1))+(VLOOKUP($C$1,'Multipliers and Adjustments'!$A$70:$I$86,TRUNC(COLUMN(T$2)/5)+2,FALSE)*SUMIFS('IEA-MethaneAbatement-US'!$M:$M,'IEA-MethaneAbatement-US'!$N:$N,"&lt;"&amp;$B67,'IEA-MethaneAbatement-US'!$N:$N,"&gt;="&amp;$A67,'IEA-MethaneAbatement-US'!$L:$L,$C$1))+(VLOOKUP($D$1,'Multipliers and Adjustments'!$A$70:$I$86,TRUNC(COLUMN(T$2)/5)+2,FALSE)*SUMIFS('IEA-MethaneAbatement-US'!$M:$M,'IEA-MethaneAbatement-US'!$N:$N,"&lt;"&amp;$B67,'IEA-MethaneAbatement-US'!$N:$N,"&gt;="&amp;$A67,'IEA-MethaneAbatement-US'!$L:$L,$D$1)))*'State Downscaling Multipliers'!$B$7*(1+'EPA to IEA Scaling'!X$10)</f>
        <v>0</v>
      </c>
      <c r="U67" s="165">
        <f>((VLOOKUP($B$1,'Multipliers and Adjustments'!$A$70:$I$86,TRUNC(COLUMN(U$2)/5)+2,FALSE)*SUMIFS('IEA-MethaneAbatement-US'!$M:$M,'IEA-MethaneAbatement-US'!$N:$N,"&lt;"&amp;$B67,'IEA-MethaneAbatement-US'!$N:$N,"&gt;="&amp;$A67,'IEA-MethaneAbatement-US'!$L:$L,$B$1))+(VLOOKUP($C$1,'Multipliers and Adjustments'!$A$70:$I$86,TRUNC(COLUMN(U$2)/5)+2,FALSE)*SUMIFS('IEA-MethaneAbatement-US'!$M:$M,'IEA-MethaneAbatement-US'!$N:$N,"&lt;"&amp;$B67,'IEA-MethaneAbatement-US'!$N:$N,"&gt;="&amp;$A67,'IEA-MethaneAbatement-US'!$L:$L,$C$1))+(VLOOKUP($D$1,'Multipliers and Adjustments'!$A$70:$I$86,TRUNC(COLUMN(U$2)/5)+2,FALSE)*SUMIFS('IEA-MethaneAbatement-US'!$M:$M,'IEA-MethaneAbatement-US'!$N:$N,"&lt;"&amp;$B67,'IEA-MethaneAbatement-US'!$N:$N,"&gt;="&amp;$A67,'IEA-MethaneAbatement-US'!$L:$L,$D$1)))*'State Downscaling Multipliers'!$B$7*(1+'EPA to IEA Scaling'!Y$10)</f>
        <v>0</v>
      </c>
      <c r="V67" s="165">
        <f>((VLOOKUP($B$1,'Multipliers and Adjustments'!$A$70:$I$86,TRUNC(COLUMN(V$2)/5)+2,FALSE)*SUMIFS('IEA-MethaneAbatement-US'!$M:$M,'IEA-MethaneAbatement-US'!$N:$N,"&lt;"&amp;$B67,'IEA-MethaneAbatement-US'!$N:$N,"&gt;="&amp;$A67,'IEA-MethaneAbatement-US'!$L:$L,$B$1))+(VLOOKUP($C$1,'Multipliers and Adjustments'!$A$70:$I$86,TRUNC(COLUMN(V$2)/5)+2,FALSE)*SUMIFS('IEA-MethaneAbatement-US'!$M:$M,'IEA-MethaneAbatement-US'!$N:$N,"&lt;"&amp;$B67,'IEA-MethaneAbatement-US'!$N:$N,"&gt;="&amp;$A67,'IEA-MethaneAbatement-US'!$L:$L,$C$1))+(VLOOKUP($D$1,'Multipliers and Adjustments'!$A$70:$I$86,TRUNC(COLUMN(V$2)/5)+2,FALSE)*SUMIFS('IEA-MethaneAbatement-US'!$M:$M,'IEA-MethaneAbatement-US'!$N:$N,"&lt;"&amp;$B67,'IEA-MethaneAbatement-US'!$N:$N,"&gt;="&amp;$A67,'IEA-MethaneAbatement-US'!$L:$L,$D$1)))*'State Downscaling Multipliers'!$B$7*(1+'EPA to IEA Scaling'!Z$10)</f>
        <v>0</v>
      </c>
      <c r="W67" s="167">
        <f>((VLOOKUP($B$1,'Multipliers and Adjustments'!$A$70:$I$86,TRUNC(COLUMN(W$2)/5)+2,FALSE)*SUMIFS('IEA-MethaneAbatement-US'!$M:$M,'IEA-MethaneAbatement-US'!$N:$N,"&lt;"&amp;$B67,'IEA-MethaneAbatement-US'!$N:$N,"&gt;="&amp;$A67,'IEA-MethaneAbatement-US'!$L:$L,$B$1))+(VLOOKUP($C$1,'Multipliers and Adjustments'!$A$70:$I$86,TRUNC(COLUMN(W$2)/5)+2,FALSE)*SUMIFS('IEA-MethaneAbatement-US'!$M:$M,'IEA-MethaneAbatement-US'!$N:$N,"&lt;"&amp;$B67,'IEA-MethaneAbatement-US'!$N:$N,"&gt;="&amp;$A67,'IEA-MethaneAbatement-US'!$L:$L,$C$1))+(VLOOKUP($D$1,'Multipliers and Adjustments'!$A$70:$I$86,TRUNC(COLUMN(W$2)/5)+2,FALSE)*SUMIFS('IEA-MethaneAbatement-US'!$M:$M,'IEA-MethaneAbatement-US'!$N:$N,"&lt;"&amp;$B67,'IEA-MethaneAbatement-US'!$N:$N,"&gt;="&amp;$A67,'IEA-MethaneAbatement-US'!$L:$L,$D$1)))*'State Downscaling Multipliers'!$B$7*(1+'EPA to IEA Scaling'!AA$10)</f>
        <v>0</v>
      </c>
      <c r="X67" s="165">
        <f>((VLOOKUP($B$1,'Multipliers and Adjustments'!$A$70:$I$86,TRUNC(COLUMN(X$2)/5)+2,FALSE)*SUMIFS('IEA-MethaneAbatement-US'!$M:$M,'IEA-MethaneAbatement-US'!$N:$N,"&lt;"&amp;$B67,'IEA-MethaneAbatement-US'!$N:$N,"&gt;="&amp;$A67,'IEA-MethaneAbatement-US'!$L:$L,$B$1))+(VLOOKUP($C$1,'Multipliers and Adjustments'!$A$70:$I$86,TRUNC(COLUMN(X$2)/5)+2,FALSE)*SUMIFS('IEA-MethaneAbatement-US'!$M:$M,'IEA-MethaneAbatement-US'!$N:$N,"&lt;"&amp;$B67,'IEA-MethaneAbatement-US'!$N:$N,"&gt;="&amp;$A67,'IEA-MethaneAbatement-US'!$L:$L,$C$1))+(VLOOKUP($D$1,'Multipliers and Adjustments'!$A$70:$I$86,TRUNC(COLUMN(X$2)/5)+2,FALSE)*SUMIFS('IEA-MethaneAbatement-US'!$M:$M,'IEA-MethaneAbatement-US'!$N:$N,"&lt;"&amp;$B67,'IEA-MethaneAbatement-US'!$N:$N,"&gt;="&amp;$A67,'IEA-MethaneAbatement-US'!$L:$L,$D$1)))*'State Downscaling Multipliers'!$B$7*(1+'EPA to IEA Scaling'!AB$10)</f>
        <v>0</v>
      </c>
      <c r="Y67" s="165">
        <f>((VLOOKUP($B$1,'Multipliers and Adjustments'!$A$70:$I$86,TRUNC(COLUMN(Y$2)/5)+2,FALSE)*SUMIFS('IEA-MethaneAbatement-US'!$M:$M,'IEA-MethaneAbatement-US'!$N:$N,"&lt;"&amp;$B67,'IEA-MethaneAbatement-US'!$N:$N,"&gt;="&amp;$A67,'IEA-MethaneAbatement-US'!$L:$L,$B$1))+(VLOOKUP($C$1,'Multipliers and Adjustments'!$A$70:$I$86,TRUNC(COLUMN(Y$2)/5)+2,FALSE)*SUMIFS('IEA-MethaneAbatement-US'!$M:$M,'IEA-MethaneAbatement-US'!$N:$N,"&lt;"&amp;$B67,'IEA-MethaneAbatement-US'!$N:$N,"&gt;="&amp;$A67,'IEA-MethaneAbatement-US'!$L:$L,$C$1))+(VLOOKUP($D$1,'Multipliers and Adjustments'!$A$70:$I$86,TRUNC(COLUMN(Y$2)/5)+2,FALSE)*SUMIFS('IEA-MethaneAbatement-US'!$M:$M,'IEA-MethaneAbatement-US'!$N:$N,"&lt;"&amp;$B67,'IEA-MethaneAbatement-US'!$N:$N,"&gt;="&amp;$A67,'IEA-MethaneAbatement-US'!$L:$L,$D$1)))*'State Downscaling Multipliers'!$B$7*(1+'EPA to IEA Scaling'!AC$10)</f>
        <v>0</v>
      </c>
      <c r="Z67" s="165">
        <f>((VLOOKUP($B$1,'Multipliers and Adjustments'!$A$70:$I$86,TRUNC(COLUMN(Z$2)/5)+2,FALSE)*SUMIFS('IEA-MethaneAbatement-US'!$M:$M,'IEA-MethaneAbatement-US'!$N:$N,"&lt;"&amp;$B67,'IEA-MethaneAbatement-US'!$N:$N,"&gt;="&amp;$A67,'IEA-MethaneAbatement-US'!$L:$L,$B$1))+(VLOOKUP($C$1,'Multipliers and Adjustments'!$A$70:$I$86,TRUNC(COLUMN(Z$2)/5)+2,FALSE)*SUMIFS('IEA-MethaneAbatement-US'!$M:$M,'IEA-MethaneAbatement-US'!$N:$N,"&lt;"&amp;$B67,'IEA-MethaneAbatement-US'!$N:$N,"&gt;="&amp;$A67,'IEA-MethaneAbatement-US'!$L:$L,$C$1))+(VLOOKUP($D$1,'Multipliers and Adjustments'!$A$70:$I$86,TRUNC(COLUMN(Z$2)/5)+2,FALSE)*SUMIFS('IEA-MethaneAbatement-US'!$M:$M,'IEA-MethaneAbatement-US'!$N:$N,"&lt;"&amp;$B67,'IEA-MethaneAbatement-US'!$N:$N,"&gt;="&amp;$A67,'IEA-MethaneAbatement-US'!$L:$L,$D$1)))*'State Downscaling Multipliers'!$B$7*(1+'EPA to IEA Scaling'!AD$10)</f>
        <v>0</v>
      </c>
      <c r="AA67" s="165">
        <f>((VLOOKUP($B$1,'Multipliers and Adjustments'!$A$70:$I$86,TRUNC(COLUMN(AA$2)/5)+2,FALSE)*SUMIFS('IEA-MethaneAbatement-US'!$M:$M,'IEA-MethaneAbatement-US'!$N:$N,"&lt;"&amp;$B67,'IEA-MethaneAbatement-US'!$N:$N,"&gt;="&amp;$A67,'IEA-MethaneAbatement-US'!$L:$L,$B$1))+(VLOOKUP($C$1,'Multipliers and Adjustments'!$A$70:$I$86,TRUNC(COLUMN(AA$2)/5)+2,FALSE)*SUMIFS('IEA-MethaneAbatement-US'!$M:$M,'IEA-MethaneAbatement-US'!$N:$N,"&lt;"&amp;$B67,'IEA-MethaneAbatement-US'!$N:$N,"&gt;="&amp;$A67,'IEA-MethaneAbatement-US'!$L:$L,$C$1))+(VLOOKUP($D$1,'Multipliers and Adjustments'!$A$70:$I$86,TRUNC(COLUMN(AA$2)/5)+2,FALSE)*SUMIFS('IEA-MethaneAbatement-US'!$M:$M,'IEA-MethaneAbatement-US'!$N:$N,"&lt;"&amp;$B67,'IEA-MethaneAbatement-US'!$N:$N,"&gt;="&amp;$A67,'IEA-MethaneAbatement-US'!$L:$L,$D$1)))*'State Downscaling Multipliers'!$B$7*(1+'EPA to IEA Scaling'!AE$10)</f>
        <v>0</v>
      </c>
      <c r="AB67" s="167">
        <f>((VLOOKUP($B$1,'Multipliers and Adjustments'!$A$70:$I$86,TRUNC(COLUMN(AB$2)/5)+2,FALSE)*SUMIFS('IEA-MethaneAbatement-US'!$M:$M,'IEA-MethaneAbatement-US'!$N:$N,"&lt;"&amp;$B67,'IEA-MethaneAbatement-US'!$N:$N,"&gt;="&amp;$A67,'IEA-MethaneAbatement-US'!$L:$L,$B$1))+(VLOOKUP($C$1,'Multipliers and Adjustments'!$A$70:$I$86,TRUNC(COLUMN(AB$2)/5)+2,FALSE)*SUMIFS('IEA-MethaneAbatement-US'!$M:$M,'IEA-MethaneAbatement-US'!$N:$N,"&lt;"&amp;$B67,'IEA-MethaneAbatement-US'!$N:$N,"&gt;="&amp;$A67,'IEA-MethaneAbatement-US'!$L:$L,$C$1))+(VLOOKUP($D$1,'Multipliers and Adjustments'!$A$70:$I$86,TRUNC(COLUMN(AB$2)/5)+2,FALSE)*SUMIFS('IEA-MethaneAbatement-US'!$M:$M,'IEA-MethaneAbatement-US'!$N:$N,"&lt;"&amp;$B67,'IEA-MethaneAbatement-US'!$N:$N,"&gt;="&amp;$A67,'IEA-MethaneAbatement-US'!$L:$L,$D$1)))*'State Downscaling Multipliers'!$B$7*(1+'EPA to IEA Scaling'!AF$10)</f>
        <v>0</v>
      </c>
      <c r="AC67" s="165">
        <f>((VLOOKUP($B$1,'Multipliers and Adjustments'!$A$70:$I$86,TRUNC(COLUMN(AC$2)/5)+2,FALSE)*SUMIFS('IEA-MethaneAbatement-US'!$M:$M,'IEA-MethaneAbatement-US'!$N:$N,"&lt;"&amp;$B67,'IEA-MethaneAbatement-US'!$N:$N,"&gt;="&amp;$A67,'IEA-MethaneAbatement-US'!$L:$L,$B$1))+(VLOOKUP($C$1,'Multipliers and Adjustments'!$A$70:$I$86,TRUNC(COLUMN(AC$2)/5)+2,FALSE)*SUMIFS('IEA-MethaneAbatement-US'!$M:$M,'IEA-MethaneAbatement-US'!$N:$N,"&lt;"&amp;$B67,'IEA-MethaneAbatement-US'!$N:$N,"&gt;="&amp;$A67,'IEA-MethaneAbatement-US'!$L:$L,$C$1))+(VLOOKUP($D$1,'Multipliers and Adjustments'!$A$70:$I$86,TRUNC(COLUMN(AC$2)/5)+2,FALSE)*SUMIFS('IEA-MethaneAbatement-US'!$M:$M,'IEA-MethaneAbatement-US'!$N:$N,"&lt;"&amp;$B67,'IEA-MethaneAbatement-US'!$N:$N,"&gt;="&amp;$A67,'IEA-MethaneAbatement-US'!$L:$L,$D$1)))*'State Downscaling Multipliers'!$B$7*(1+'EPA to IEA Scaling'!AG$10)</f>
        <v>0</v>
      </c>
      <c r="AD67" s="165">
        <f>((VLOOKUP($B$1,'Multipliers and Adjustments'!$A$70:$I$86,TRUNC(COLUMN(AD$2)/5)+2,FALSE)*SUMIFS('IEA-MethaneAbatement-US'!$M:$M,'IEA-MethaneAbatement-US'!$N:$N,"&lt;"&amp;$B67,'IEA-MethaneAbatement-US'!$N:$N,"&gt;="&amp;$A67,'IEA-MethaneAbatement-US'!$L:$L,$B$1))+(VLOOKUP($C$1,'Multipliers and Adjustments'!$A$70:$I$86,TRUNC(COLUMN(AD$2)/5)+2,FALSE)*SUMIFS('IEA-MethaneAbatement-US'!$M:$M,'IEA-MethaneAbatement-US'!$N:$N,"&lt;"&amp;$B67,'IEA-MethaneAbatement-US'!$N:$N,"&gt;="&amp;$A67,'IEA-MethaneAbatement-US'!$L:$L,$C$1))+(VLOOKUP($D$1,'Multipliers and Adjustments'!$A$70:$I$86,TRUNC(COLUMN(AD$2)/5)+2,FALSE)*SUMIFS('IEA-MethaneAbatement-US'!$M:$M,'IEA-MethaneAbatement-US'!$N:$N,"&lt;"&amp;$B67,'IEA-MethaneAbatement-US'!$N:$N,"&gt;="&amp;$A67,'IEA-MethaneAbatement-US'!$L:$L,$D$1)))*'State Downscaling Multipliers'!$B$7*(1+'EPA to IEA Scaling'!AH$10)</f>
        <v>0</v>
      </c>
      <c r="AE67" s="165">
        <f>((VLOOKUP($B$1,'Multipliers and Adjustments'!$A$70:$I$86,TRUNC(COLUMN(AE$2)/5)+2,FALSE)*SUMIFS('IEA-MethaneAbatement-US'!$M:$M,'IEA-MethaneAbatement-US'!$N:$N,"&lt;"&amp;$B67,'IEA-MethaneAbatement-US'!$N:$N,"&gt;="&amp;$A67,'IEA-MethaneAbatement-US'!$L:$L,$B$1))+(VLOOKUP($C$1,'Multipliers and Adjustments'!$A$70:$I$86,TRUNC(COLUMN(AE$2)/5)+2,FALSE)*SUMIFS('IEA-MethaneAbatement-US'!$M:$M,'IEA-MethaneAbatement-US'!$N:$N,"&lt;"&amp;$B67,'IEA-MethaneAbatement-US'!$N:$N,"&gt;="&amp;$A67,'IEA-MethaneAbatement-US'!$L:$L,$C$1))+(VLOOKUP($D$1,'Multipliers and Adjustments'!$A$70:$I$86,TRUNC(COLUMN(AE$2)/5)+2,FALSE)*SUMIFS('IEA-MethaneAbatement-US'!$M:$M,'IEA-MethaneAbatement-US'!$N:$N,"&lt;"&amp;$B67,'IEA-MethaneAbatement-US'!$N:$N,"&gt;="&amp;$A67,'IEA-MethaneAbatement-US'!$L:$L,$D$1)))*'State Downscaling Multipliers'!$B$7*(1+'EPA to IEA Scaling'!AI$10)</f>
        <v>0</v>
      </c>
      <c r="AF67" s="165">
        <f>((VLOOKUP($B$1,'Multipliers and Adjustments'!$A$70:$I$86,TRUNC(COLUMN(AF$2)/5)+2,FALSE)*SUMIFS('IEA-MethaneAbatement-US'!$M:$M,'IEA-MethaneAbatement-US'!$N:$N,"&lt;"&amp;$B67,'IEA-MethaneAbatement-US'!$N:$N,"&gt;="&amp;$A67,'IEA-MethaneAbatement-US'!$L:$L,$B$1))+(VLOOKUP($C$1,'Multipliers and Adjustments'!$A$70:$I$86,TRUNC(COLUMN(AF$2)/5)+2,FALSE)*SUMIFS('IEA-MethaneAbatement-US'!$M:$M,'IEA-MethaneAbatement-US'!$N:$N,"&lt;"&amp;$B67,'IEA-MethaneAbatement-US'!$N:$N,"&gt;="&amp;$A67,'IEA-MethaneAbatement-US'!$L:$L,$C$1))+(VLOOKUP($D$1,'Multipliers and Adjustments'!$A$70:$I$86,TRUNC(COLUMN(AF$2)/5)+2,FALSE)*SUMIFS('IEA-MethaneAbatement-US'!$M:$M,'IEA-MethaneAbatement-US'!$N:$N,"&lt;"&amp;$B67,'IEA-MethaneAbatement-US'!$N:$N,"&gt;="&amp;$A67,'IEA-MethaneAbatement-US'!$L:$L,$D$1)))*'State Downscaling Multipliers'!$B$7*(1+'EPA to IEA Scaling'!AJ$10)</f>
        <v>0</v>
      </c>
      <c r="AG67" s="167">
        <f>((VLOOKUP($B$1,'Multipliers and Adjustments'!$A$70:$I$86,TRUNC(COLUMN(AG$2)/5)+2,FALSE)*SUMIFS('IEA-MethaneAbatement-US'!$M:$M,'IEA-MethaneAbatement-US'!$N:$N,"&lt;"&amp;$B67,'IEA-MethaneAbatement-US'!$N:$N,"&gt;="&amp;$A67,'IEA-MethaneAbatement-US'!$L:$L,$B$1))+(VLOOKUP($C$1,'Multipliers and Adjustments'!$A$70:$I$86,TRUNC(COLUMN(AG$2)/5)+2,FALSE)*SUMIFS('IEA-MethaneAbatement-US'!$M:$M,'IEA-MethaneAbatement-US'!$N:$N,"&lt;"&amp;$B67,'IEA-MethaneAbatement-US'!$N:$N,"&gt;="&amp;$A67,'IEA-MethaneAbatement-US'!$L:$L,$C$1))+(VLOOKUP($D$1,'Multipliers and Adjustments'!$A$70:$I$86,TRUNC(COLUMN(AG$2)/5)+2,FALSE)*SUMIFS('IEA-MethaneAbatement-US'!$M:$M,'IEA-MethaneAbatement-US'!$N:$N,"&lt;"&amp;$B67,'IEA-MethaneAbatement-US'!$N:$N,"&gt;="&amp;$A67,'IEA-MethaneAbatement-US'!$L:$L,$D$1)))*'State Downscaling Multipliers'!$B$7*(1+'EPA to IEA Scaling'!AK$10)</f>
        <v>0</v>
      </c>
      <c r="AH67" s="165">
        <f>((VLOOKUP($B$1,'Multipliers and Adjustments'!$A$70:$I$86,TRUNC(COLUMN(AH$2)/5)+2,FALSE)*SUMIFS('IEA-MethaneAbatement-US'!$M:$M,'IEA-MethaneAbatement-US'!$N:$N,"&lt;"&amp;$B67,'IEA-MethaneAbatement-US'!$N:$N,"&gt;="&amp;$A67,'IEA-MethaneAbatement-US'!$L:$L,$B$1))+(VLOOKUP($C$1,'Multipliers and Adjustments'!$A$70:$I$86,TRUNC(COLUMN(AH$2)/5)+2,FALSE)*SUMIFS('IEA-MethaneAbatement-US'!$M:$M,'IEA-MethaneAbatement-US'!$N:$N,"&lt;"&amp;$B67,'IEA-MethaneAbatement-US'!$N:$N,"&gt;="&amp;$A67,'IEA-MethaneAbatement-US'!$L:$L,$C$1))+(VLOOKUP($D$1,'Multipliers and Adjustments'!$A$70:$I$86,TRUNC(COLUMN(AH$2)/5)+2,FALSE)*SUMIFS('IEA-MethaneAbatement-US'!$M:$M,'IEA-MethaneAbatement-US'!$N:$N,"&lt;"&amp;$B67,'IEA-MethaneAbatement-US'!$N:$N,"&gt;="&amp;$A67,'IEA-MethaneAbatement-US'!$L:$L,$D$1)))*'State Downscaling Multipliers'!$B$7*(1+'EPA to IEA Scaling'!AL$10)</f>
        <v>0</v>
      </c>
      <c r="AI67" s="165">
        <f>((VLOOKUP($B$1,'Multipliers and Adjustments'!$A$70:$I$86,TRUNC(COLUMN(AI$2)/5)+2,FALSE)*SUMIFS('IEA-MethaneAbatement-US'!$M:$M,'IEA-MethaneAbatement-US'!$N:$N,"&lt;"&amp;$B67,'IEA-MethaneAbatement-US'!$N:$N,"&gt;="&amp;$A67,'IEA-MethaneAbatement-US'!$L:$L,$B$1))+(VLOOKUP($C$1,'Multipliers and Adjustments'!$A$70:$I$86,TRUNC(COLUMN(AI$2)/5)+2,FALSE)*SUMIFS('IEA-MethaneAbatement-US'!$M:$M,'IEA-MethaneAbatement-US'!$N:$N,"&lt;"&amp;$B67,'IEA-MethaneAbatement-US'!$N:$N,"&gt;="&amp;$A67,'IEA-MethaneAbatement-US'!$L:$L,$C$1))+(VLOOKUP($D$1,'Multipliers and Adjustments'!$A$70:$I$86,TRUNC(COLUMN(AI$2)/5)+2,FALSE)*SUMIFS('IEA-MethaneAbatement-US'!$M:$M,'IEA-MethaneAbatement-US'!$N:$N,"&lt;"&amp;$B67,'IEA-MethaneAbatement-US'!$N:$N,"&gt;="&amp;$A67,'IEA-MethaneAbatement-US'!$L:$L,$D$1)))*'State Downscaling Multipliers'!$B$7*(1+'EPA to IEA Scaling'!AM$10)</f>
        <v>0</v>
      </c>
      <c r="AJ67" s="165">
        <f>((VLOOKUP($B$1,'Multipliers and Adjustments'!$A$70:$I$86,TRUNC(COLUMN(AJ$2)/5)+2,FALSE)*SUMIFS('IEA-MethaneAbatement-US'!$M:$M,'IEA-MethaneAbatement-US'!$N:$N,"&lt;"&amp;$B67,'IEA-MethaneAbatement-US'!$N:$N,"&gt;="&amp;$A67,'IEA-MethaneAbatement-US'!$L:$L,$B$1))+(VLOOKUP($C$1,'Multipliers and Adjustments'!$A$70:$I$86,TRUNC(COLUMN(AJ$2)/5)+2,FALSE)*SUMIFS('IEA-MethaneAbatement-US'!$M:$M,'IEA-MethaneAbatement-US'!$N:$N,"&lt;"&amp;$B67,'IEA-MethaneAbatement-US'!$N:$N,"&gt;="&amp;$A67,'IEA-MethaneAbatement-US'!$L:$L,$C$1))+(VLOOKUP($D$1,'Multipliers and Adjustments'!$A$70:$I$86,TRUNC(COLUMN(AJ$2)/5)+2,FALSE)*SUMIFS('IEA-MethaneAbatement-US'!$M:$M,'IEA-MethaneAbatement-US'!$N:$N,"&lt;"&amp;$B67,'IEA-MethaneAbatement-US'!$N:$N,"&gt;="&amp;$A67,'IEA-MethaneAbatement-US'!$L:$L,$D$1)))*'State Downscaling Multipliers'!$B$7*(1+'EPA to IEA Scaling'!AN$10)</f>
        <v>0</v>
      </c>
      <c r="AK67" s="165">
        <f>((VLOOKUP($B$1,'Multipliers and Adjustments'!$A$70:$I$86,TRUNC(COLUMN(AK$2)/5)+2,FALSE)*SUMIFS('IEA-MethaneAbatement-US'!$M:$M,'IEA-MethaneAbatement-US'!$N:$N,"&lt;"&amp;$B67,'IEA-MethaneAbatement-US'!$N:$N,"&gt;="&amp;$A67,'IEA-MethaneAbatement-US'!$L:$L,$B$1))+(VLOOKUP($C$1,'Multipliers and Adjustments'!$A$70:$I$86,TRUNC(COLUMN(AK$2)/5)+2,FALSE)*SUMIFS('IEA-MethaneAbatement-US'!$M:$M,'IEA-MethaneAbatement-US'!$N:$N,"&lt;"&amp;$B67,'IEA-MethaneAbatement-US'!$N:$N,"&gt;="&amp;$A67,'IEA-MethaneAbatement-US'!$L:$L,$C$1))+(VLOOKUP($D$1,'Multipliers and Adjustments'!$A$70:$I$86,TRUNC(COLUMN(AK$2)/5)+2,FALSE)*SUMIFS('IEA-MethaneAbatement-US'!$M:$M,'IEA-MethaneAbatement-US'!$N:$N,"&lt;"&amp;$B67,'IEA-MethaneAbatement-US'!$N:$N,"&gt;="&amp;$A67,'IEA-MethaneAbatement-US'!$L:$L,$D$1)))*'State Downscaling Multipliers'!$B$7*(1+'EPA to IEA Scaling'!AO$10)</f>
        <v>0</v>
      </c>
      <c r="AL67" s="167">
        <f>((VLOOKUP($B$1,'Multipliers and Adjustments'!$A$70:$I$86,TRUNC(COLUMN(AL$2)/5)+2,FALSE)*SUMIFS('IEA-MethaneAbatement-US'!$M:$M,'IEA-MethaneAbatement-US'!$N:$N,"&lt;"&amp;$B67,'IEA-MethaneAbatement-US'!$N:$N,"&gt;="&amp;$A67,'IEA-MethaneAbatement-US'!$L:$L,$B$1))+(VLOOKUP($C$1,'Multipliers and Adjustments'!$A$70:$I$86,TRUNC(COLUMN(AL$2)/5)+2,FALSE)*SUMIFS('IEA-MethaneAbatement-US'!$M:$M,'IEA-MethaneAbatement-US'!$N:$N,"&lt;"&amp;$B67,'IEA-MethaneAbatement-US'!$N:$N,"&gt;="&amp;$A67,'IEA-MethaneAbatement-US'!$L:$L,$C$1))+(VLOOKUP($D$1,'Multipliers and Adjustments'!$A$70:$I$86,TRUNC(COLUMN(AL$2)/5)+2,FALSE)*SUMIFS('IEA-MethaneAbatement-US'!$M:$M,'IEA-MethaneAbatement-US'!$N:$N,"&lt;"&amp;$B67,'IEA-MethaneAbatement-US'!$N:$N,"&gt;="&amp;$A67,'IEA-MethaneAbatement-US'!$L:$L,$D$1)))*'State Downscaling Multipliers'!$B$7*(1+'EPA to IEA Scaling'!AP$10)</f>
        <v>0</v>
      </c>
    </row>
    <row r="68" spans="1:38" ht="15.75" customHeight="1" x14ac:dyDescent="0.25">
      <c r="A68" s="49">
        <f t="shared" si="3"/>
        <v>1250</v>
      </c>
      <c r="B68" s="49">
        <f t="shared" si="5"/>
        <v>1300</v>
      </c>
      <c r="C68" s="165">
        <f>((VLOOKUP($B$1,'Multipliers and Adjustments'!$A$70:$I$86,TRUNC(COLUMN(C$2)/5)+2,FALSE)*SUMIFS('IEA-MethaneAbatement-US'!$M:$M,'IEA-MethaneAbatement-US'!$N:$N,"&lt;"&amp;$B68,'IEA-MethaneAbatement-US'!$N:$N,"&gt;="&amp;$A68,'IEA-MethaneAbatement-US'!$L:$L,$B$1))+(VLOOKUP($C$1,'Multipliers and Adjustments'!$A$70:$I$86,TRUNC(COLUMN(C$2)/5)+2,FALSE)*SUMIFS('IEA-MethaneAbatement-US'!$M:$M,'IEA-MethaneAbatement-US'!$N:$N,"&lt;"&amp;$B68,'IEA-MethaneAbatement-US'!$N:$N,"&gt;="&amp;$A68,'IEA-MethaneAbatement-US'!$L:$L,$C$1))+(VLOOKUP($D$1,'Multipliers and Adjustments'!$A$70:$I$86,TRUNC(COLUMN(C$2)/5)+2,FALSE)*SUMIFS('IEA-MethaneAbatement-US'!$M:$M,'IEA-MethaneAbatement-US'!$N:$N,"&lt;"&amp;$B68,'IEA-MethaneAbatement-US'!$N:$N,"&gt;="&amp;$A68,'IEA-MethaneAbatement-US'!$L:$L,$D$1)))*'State Downscaling Multipliers'!$B$7*(1+'EPA to IEA Scaling'!G$10)</f>
        <v>0</v>
      </c>
      <c r="D68" s="165">
        <f>((VLOOKUP($B$1,'Multipliers and Adjustments'!$A$70:$I$86,TRUNC(COLUMN(D$2)/5)+2,FALSE)*SUMIFS('IEA-MethaneAbatement-US'!$M:$M,'IEA-MethaneAbatement-US'!$N:$N,"&lt;"&amp;$B68,'IEA-MethaneAbatement-US'!$N:$N,"&gt;="&amp;$A68,'IEA-MethaneAbatement-US'!$L:$L,$B$1))+(VLOOKUP($C$1,'Multipliers and Adjustments'!$A$70:$I$86,TRUNC(COLUMN(D$2)/5)+2,FALSE)*SUMIFS('IEA-MethaneAbatement-US'!$M:$M,'IEA-MethaneAbatement-US'!$N:$N,"&lt;"&amp;$B68,'IEA-MethaneAbatement-US'!$N:$N,"&gt;="&amp;$A68,'IEA-MethaneAbatement-US'!$L:$L,$C$1))+(VLOOKUP($D$1,'Multipliers and Adjustments'!$A$70:$I$86,TRUNC(COLUMN(D$2)/5)+2,FALSE)*SUMIFS('IEA-MethaneAbatement-US'!$M:$M,'IEA-MethaneAbatement-US'!$N:$N,"&lt;"&amp;$B68,'IEA-MethaneAbatement-US'!$N:$N,"&gt;="&amp;$A68,'IEA-MethaneAbatement-US'!$L:$L,$D$1)))*'State Downscaling Multipliers'!$B$7*(1+'EPA to IEA Scaling'!H$10)</f>
        <v>0</v>
      </c>
      <c r="E68" s="165">
        <f>((VLOOKUP($B$1,'Multipliers and Adjustments'!$A$70:$I$86,TRUNC(COLUMN(E$2)/5)+2,FALSE)*SUMIFS('IEA-MethaneAbatement-US'!$M:$M,'IEA-MethaneAbatement-US'!$N:$N,"&lt;"&amp;$B68,'IEA-MethaneAbatement-US'!$N:$N,"&gt;="&amp;$A68,'IEA-MethaneAbatement-US'!$L:$L,$B$1))+(VLOOKUP($C$1,'Multipliers and Adjustments'!$A$70:$I$86,TRUNC(COLUMN(E$2)/5)+2,FALSE)*SUMIFS('IEA-MethaneAbatement-US'!$M:$M,'IEA-MethaneAbatement-US'!$N:$N,"&lt;"&amp;$B68,'IEA-MethaneAbatement-US'!$N:$N,"&gt;="&amp;$A68,'IEA-MethaneAbatement-US'!$L:$L,$C$1))+(VLOOKUP($D$1,'Multipliers and Adjustments'!$A$70:$I$86,TRUNC(COLUMN(E$2)/5)+2,FALSE)*SUMIFS('IEA-MethaneAbatement-US'!$M:$M,'IEA-MethaneAbatement-US'!$N:$N,"&lt;"&amp;$B68,'IEA-MethaneAbatement-US'!$N:$N,"&gt;="&amp;$A68,'IEA-MethaneAbatement-US'!$L:$L,$D$1)))*'State Downscaling Multipliers'!$B$7*(1+'EPA to IEA Scaling'!I$10)</f>
        <v>0</v>
      </c>
      <c r="F68" s="165">
        <f>((VLOOKUP($B$1,'Multipliers and Adjustments'!$A$70:$I$86,TRUNC(COLUMN(F$2)/5)+2,FALSE)*SUMIFS('IEA-MethaneAbatement-US'!$M:$M,'IEA-MethaneAbatement-US'!$N:$N,"&lt;"&amp;$B68,'IEA-MethaneAbatement-US'!$N:$N,"&gt;="&amp;$A68,'IEA-MethaneAbatement-US'!$L:$L,$B$1))+(VLOOKUP($C$1,'Multipliers and Adjustments'!$A$70:$I$86,TRUNC(COLUMN(F$2)/5)+2,FALSE)*SUMIFS('IEA-MethaneAbatement-US'!$M:$M,'IEA-MethaneAbatement-US'!$N:$N,"&lt;"&amp;$B68,'IEA-MethaneAbatement-US'!$N:$N,"&gt;="&amp;$A68,'IEA-MethaneAbatement-US'!$L:$L,$C$1))+(VLOOKUP($D$1,'Multipliers and Adjustments'!$A$70:$I$86,TRUNC(COLUMN(F$2)/5)+2,FALSE)*SUMIFS('IEA-MethaneAbatement-US'!$M:$M,'IEA-MethaneAbatement-US'!$N:$N,"&lt;"&amp;$B68,'IEA-MethaneAbatement-US'!$N:$N,"&gt;="&amp;$A68,'IEA-MethaneAbatement-US'!$L:$L,$D$1)))*'State Downscaling Multipliers'!$B$7*(1+'EPA to IEA Scaling'!J$10)</f>
        <v>0</v>
      </c>
      <c r="G68" s="166">
        <f>((VLOOKUP($B$1,'Multipliers and Adjustments'!$A$70:$I$86,TRUNC(COLUMN(G$2)/5)+2,FALSE)*SUMIFS('IEA-MethaneAbatement-US'!$M:$M,'IEA-MethaneAbatement-US'!$N:$N,"&lt;"&amp;$B68,'IEA-MethaneAbatement-US'!$N:$N,"&gt;="&amp;$A68,'IEA-MethaneAbatement-US'!$L:$L,$B$1))+(VLOOKUP($C$1,'Multipliers and Adjustments'!$A$70:$I$86,TRUNC(COLUMN(G$2)/5)+2,FALSE)*SUMIFS('IEA-MethaneAbatement-US'!$M:$M,'IEA-MethaneAbatement-US'!$N:$N,"&lt;"&amp;$B68,'IEA-MethaneAbatement-US'!$N:$N,"&gt;="&amp;$A68,'IEA-MethaneAbatement-US'!$L:$L,$C$1))+(VLOOKUP($D$1,'Multipliers and Adjustments'!$A$70:$I$86,TRUNC(COLUMN(G$2)/5)+2,FALSE)*SUMIFS('IEA-MethaneAbatement-US'!$M:$M,'IEA-MethaneAbatement-US'!$N:$N,"&lt;"&amp;$B68,'IEA-MethaneAbatement-US'!$N:$N,"&gt;="&amp;$A68,'IEA-MethaneAbatement-US'!$L:$L,$D$1)))*'State Downscaling Multipliers'!$B$7*(1+'EPA to IEA Scaling'!K$10)</f>
        <v>0</v>
      </c>
      <c r="H68" s="167">
        <f>((VLOOKUP($B$1,'Multipliers and Adjustments'!$A$70:$I$86,TRUNC(COLUMN(H$2)/5)+2,FALSE)*SUMIFS('IEA-MethaneAbatement-US'!$M:$M,'IEA-MethaneAbatement-US'!$N:$N,"&lt;"&amp;$B68,'IEA-MethaneAbatement-US'!$N:$N,"&gt;="&amp;$A68,'IEA-MethaneAbatement-US'!$L:$L,$B$1))+(VLOOKUP($C$1,'Multipliers and Adjustments'!$A$70:$I$86,TRUNC(COLUMN(H$2)/5)+2,FALSE)*SUMIFS('IEA-MethaneAbatement-US'!$M:$M,'IEA-MethaneAbatement-US'!$N:$N,"&lt;"&amp;$B68,'IEA-MethaneAbatement-US'!$N:$N,"&gt;="&amp;$A68,'IEA-MethaneAbatement-US'!$L:$L,$C$1))+(VLOOKUP($D$1,'Multipliers and Adjustments'!$A$70:$I$86,TRUNC(COLUMN(H$2)/5)+2,FALSE)*SUMIFS('IEA-MethaneAbatement-US'!$M:$M,'IEA-MethaneAbatement-US'!$N:$N,"&lt;"&amp;$B68,'IEA-MethaneAbatement-US'!$N:$N,"&gt;="&amp;$A68,'IEA-MethaneAbatement-US'!$L:$L,$D$1)))*'State Downscaling Multipliers'!$B$7*(1+'EPA to IEA Scaling'!L$10)</f>
        <v>0</v>
      </c>
      <c r="I68" s="165">
        <f>((VLOOKUP($B$1,'Multipliers and Adjustments'!$A$70:$I$86,TRUNC(COLUMN(I$2)/5)+2,FALSE)*SUMIFS('IEA-MethaneAbatement-US'!$M:$M,'IEA-MethaneAbatement-US'!$N:$N,"&lt;"&amp;$B68,'IEA-MethaneAbatement-US'!$N:$N,"&gt;="&amp;$A68,'IEA-MethaneAbatement-US'!$L:$L,$B$1))+(VLOOKUP($C$1,'Multipliers and Adjustments'!$A$70:$I$86,TRUNC(COLUMN(I$2)/5)+2,FALSE)*SUMIFS('IEA-MethaneAbatement-US'!$M:$M,'IEA-MethaneAbatement-US'!$N:$N,"&lt;"&amp;$B68,'IEA-MethaneAbatement-US'!$N:$N,"&gt;="&amp;$A68,'IEA-MethaneAbatement-US'!$L:$L,$C$1))+(VLOOKUP($D$1,'Multipliers and Adjustments'!$A$70:$I$86,TRUNC(COLUMN(I$2)/5)+2,FALSE)*SUMIFS('IEA-MethaneAbatement-US'!$M:$M,'IEA-MethaneAbatement-US'!$N:$N,"&lt;"&amp;$B68,'IEA-MethaneAbatement-US'!$N:$N,"&gt;="&amp;$A68,'IEA-MethaneAbatement-US'!$L:$L,$D$1)))*'State Downscaling Multipliers'!$B$7*(1+'EPA to IEA Scaling'!M$10)</f>
        <v>0</v>
      </c>
      <c r="J68" s="165">
        <f>((VLOOKUP($B$1,'Multipliers and Adjustments'!$A$70:$I$86,TRUNC(COLUMN(J$2)/5)+2,FALSE)*SUMIFS('IEA-MethaneAbatement-US'!$M:$M,'IEA-MethaneAbatement-US'!$N:$N,"&lt;"&amp;$B68,'IEA-MethaneAbatement-US'!$N:$N,"&gt;="&amp;$A68,'IEA-MethaneAbatement-US'!$L:$L,$B$1))+(VLOOKUP($C$1,'Multipliers and Adjustments'!$A$70:$I$86,TRUNC(COLUMN(J$2)/5)+2,FALSE)*SUMIFS('IEA-MethaneAbatement-US'!$M:$M,'IEA-MethaneAbatement-US'!$N:$N,"&lt;"&amp;$B68,'IEA-MethaneAbatement-US'!$N:$N,"&gt;="&amp;$A68,'IEA-MethaneAbatement-US'!$L:$L,$C$1))+(VLOOKUP($D$1,'Multipliers and Adjustments'!$A$70:$I$86,TRUNC(COLUMN(J$2)/5)+2,FALSE)*SUMIFS('IEA-MethaneAbatement-US'!$M:$M,'IEA-MethaneAbatement-US'!$N:$N,"&lt;"&amp;$B68,'IEA-MethaneAbatement-US'!$N:$N,"&gt;="&amp;$A68,'IEA-MethaneAbatement-US'!$L:$L,$D$1)))*'State Downscaling Multipliers'!$B$7*(1+'EPA to IEA Scaling'!N$10)</f>
        <v>0</v>
      </c>
      <c r="K68" s="165">
        <f>((VLOOKUP($B$1,'Multipliers and Adjustments'!$A$70:$I$86,TRUNC(COLUMN(K$2)/5)+2,FALSE)*SUMIFS('IEA-MethaneAbatement-US'!$M:$M,'IEA-MethaneAbatement-US'!$N:$N,"&lt;"&amp;$B68,'IEA-MethaneAbatement-US'!$N:$N,"&gt;="&amp;$A68,'IEA-MethaneAbatement-US'!$L:$L,$B$1))+(VLOOKUP($C$1,'Multipliers and Adjustments'!$A$70:$I$86,TRUNC(COLUMN(K$2)/5)+2,FALSE)*SUMIFS('IEA-MethaneAbatement-US'!$M:$M,'IEA-MethaneAbatement-US'!$N:$N,"&lt;"&amp;$B68,'IEA-MethaneAbatement-US'!$N:$N,"&gt;="&amp;$A68,'IEA-MethaneAbatement-US'!$L:$L,$C$1))+(VLOOKUP($D$1,'Multipliers and Adjustments'!$A$70:$I$86,TRUNC(COLUMN(K$2)/5)+2,FALSE)*SUMIFS('IEA-MethaneAbatement-US'!$M:$M,'IEA-MethaneAbatement-US'!$N:$N,"&lt;"&amp;$B68,'IEA-MethaneAbatement-US'!$N:$N,"&gt;="&amp;$A68,'IEA-MethaneAbatement-US'!$L:$L,$D$1)))*'State Downscaling Multipliers'!$B$7*(1+'EPA to IEA Scaling'!O$10)</f>
        <v>0</v>
      </c>
      <c r="L68" s="165">
        <f>((VLOOKUP($B$1,'Multipliers and Adjustments'!$A$70:$I$86,TRUNC(COLUMN(L$2)/5)+2,FALSE)*SUMIFS('IEA-MethaneAbatement-US'!$M:$M,'IEA-MethaneAbatement-US'!$N:$N,"&lt;"&amp;$B68,'IEA-MethaneAbatement-US'!$N:$N,"&gt;="&amp;$A68,'IEA-MethaneAbatement-US'!$L:$L,$B$1))+(VLOOKUP($C$1,'Multipliers and Adjustments'!$A$70:$I$86,TRUNC(COLUMN(L$2)/5)+2,FALSE)*SUMIFS('IEA-MethaneAbatement-US'!$M:$M,'IEA-MethaneAbatement-US'!$N:$N,"&lt;"&amp;$B68,'IEA-MethaneAbatement-US'!$N:$N,"&gt;="&amp;$A68,'IEA-MethaneAbatement-US'!$L:$L,$C$1))+(VLOOKUP($D$1,'Multipliers and Adjustments'!$A$70:$I$86,TRUNC(COLUMN(L$2)/5)+2,FALSE)*SUMIFS('IEA-MethaneAbatement-US'!$M:$M,'IEA-MethaneAbatement-US'!$N:$N,"&lt;"&amp;$B68,'IEA-MethaneAbatement-US'!$N:$N,"&gt;="&amp;$A68,'IEA-MethaneAbatement-US'!$L:$L,$D$1)))*'State Downscaling Multipliers'!$B$7*(1+'EPA to IEA Scaling'!P$10)</f>
        <v>0</v>
      </c>
      <c r="M68" s="167">
        <f>((VLOOKUP($B$1,'Multipliers and Adjustments'!$A$70:$I$86,TRUNC(COLUMN(M$2)/5)+2,FALSE)*SUMIFS('IEA-MethaneAbatement-US'!$M:$M,'IEA-MethaneAbatement-US'!$N:$N,"&lt;"&amp;$B68,'IEA-MethaneAbatement-US'!$N:$N,"&gt;="&amp;$A68,'IEA-MethaneAbatement-US'!$L:$L,$B$1))+(VLOOKUP($C$1,'Multipliers and Adjustments'!$A$70:$I$86,TRUNC(COLUMN(M$2)/5)+2,FALSE)*SUMIFS('IEA-MethaneAbatement-US'!$M:$M,'IEA-MethaneAbatement-US'!$N:$N,"&lt;"&amp;$B68,'IEA-MethaneAbatement-US'!$N:$N,"&gt;="&amp;$A68,'IEA-MethaneAbatement-US'!$L:$L,$C$1))+(VLOOKUP($D$1,'Multipliers and Adjustments'!$A$70:$I$86,TRUNC(COLUMN(M$2)/5)+2,FALSE)*SUMIFS('IEA-MethaneAbatement-US'!$M:$M,'IEA-MethaneAbatement-US'!$N:$N,"&lt;"&amp;$B68,'IEA-MethaneAbatement-US'!$N:$N,"&gt;="&amp;$A68,'IEA-MethaneAbatement-US'!$L:$L,$D$1)))*'State Downscaling Multipliers'!$B$7*(1+'EPA to IEA Scaling'!Q$10)</f>
        <v>0</v>
      </c>
      <c r="N68" s="165">
        <f>((VLOOKUP($B$1,'Multipliers and Adjustments'!$A$70:$I$86,TRUNC(COLUMN(N$2)/5)+2,FALSE)*SUMIFS('IEA-MethaneAbatement-US'!$M:$M,'IEA-MethaneAbatement-US'!$N:$N,"&lt;"&amp;$B68,'IEA-MethaneAbatement-US'!$N:$N,"&gt;="&amp;$A68,'IEA-MethaneAbatement-US'!$L:$L,$B$1))+(VLOOKUP($C$1,'Multipliers and Adjustments'!$A$70:$I$86,TRUNC(COLUMN(N$2)/5)+2,FALSE)*SUMIFS('IEA-MethaneAbatement-US'!$M:$M,'IEA-MethaneAbatement-US'!$N:$N,"&lt;"&amp;$B68,'IEA-MethaneAbatement-US'!$N:$N,"&gt;="&amp;$A68,'IEA-MethaneAbatement-US'!$L:$L,$C$1))+(VLOOKUP($D$1,'Multipliers and Adjustments'!$A$70:$I$86,TRUNC(COLUMN(N$2)/5)+2,FALSE)*SUMIFS('IEA-MethaneAbatement-US'!$M:$M,'IEA-MethaneAbatement-US'!$N:$N,"&lt;"&amp;$B68,'IEA-MethaneAbatement-US'!$N:$N,"&gt;="&amp;$A68,'IEA-MethaneAbatement-US'!$L:$L,$D$1)))*'State Downscaling Multipliers'!$B$7*(1+'EPA to IEA Scaling'!R$10)</f>
        <v>0</v>
      </c>
      <c r="O68" s="165">
        <f>((VLOOKUP($B$1,'Multipliers and Adjustments'!$A$70:$I$86,TRUNC(COLUMN(O$2)/5)+2,FALSE)*SUMIFS('IEA-MethaneAbatement-US'!$M:$M,'IEA-MethaneAbatement-US'!$N:$N,"&lt;"&amp;$B68,'IEA-MethaneAbatement-US'!$N:$N,"&gt;="&amp;$A68,'IEA-MethaneAbatement-US'!$L:$L,$B$1))+(VLOOKUP($C$1,'Multipliers and Adjustments'!$A$70:$I$86,TRUNC(COLUMN(O$2)/5)+2,FALSE)*SUMIFS('IEA-MethaneAbatement-US'!$M:$M,'IEA-MethaneAbatement-US'!$N:$N,"&lt;"&amp;$B68,'IEA-MethaneAbatement-US'!$N:$N,"&gt;="&amp;$A68,'IEA-MethaneAbatement-US'!$L:$L,$C$1))+(VLOOKUP($D$1,'Multipliers and Adjustments'!$A$70:$I$86,TRUNC(COLUMN(O$2)/5)+2,FALSE)*SUMIFS('IEA-MethaneAbatement-US'!$M:$M,'IEA-MethaneAbatement-US'!$N:$N,"&lt;"&amp;$B68,'IEA-MethaneAbatement-US'!$N:$N,"&gt;="&amp;$A68,'IEA-MethaneAbatement-US'!$L:$L,$D$1)))*'State Downscaling Multipliers'!$B$7*(1+'EPA to IEA Scaling'!S$10)</f>
        <v>0</v>
      </c>
      <c r="P68" s="165">
        <f>((VLOOKUP($B$1,'Multipliers and Adjustments'!$A$70:$I$86,TRUNC(COLUMN(P$2)/5)+2,FALSE)*SUMIFS('IEA-MethaneAbatement-US'!$M:$M,'IEA-MethaneAbatement-US'!$N:$N,"&lt;"&amp;$B68,'IEA-MethaneAbatement-US'!$N:$N,"&gt;="&amp;$A68,'IEA-MethaneAbatement-US'!$L:$L,$B$1))+(VLOOKUP($C$1,'Multipliers and Adjustments'!$A$70:$I$86,TRUNC(COLUMN(P$2)/5)+2,FALSE)*SUMIFS('IEA-MethaneAbatement-US'!$M:$M,'IEA-MethaneAbatement-US'!$N:$N,"&lt;"&amp;$B68,'IEA-MethaneAbatement-US'!$N:$N,"&gt;="&amp;$A68,'IEA-MethaneAbatement-US'!$L:$L,$C$1))+(VLOOKUP($D$1,'Multipliers and Adjustments'!$A$70:$I$86,TRUNC(COLUMN(P$2)/5)+2,FALSE)*SUMIFS('IEA-MethaneAbatement-US'!$M:$M,'IEA-MethaneAbatement-US'!$N:$N,"&lt;"&amp;$B68,'IEA-MethaneAbatement-US'!$N:$N,"&gt;="&amp;$A68,'IEA-MethaneAbatement-US'!$L:$L,$D$1)))*'State Downscaling Multipliers'!$B$7*(1+'EPA to IEA Scaling'!T$10)</f>
        <v>0</v>
      </c>
      <c r="Q68" s="165">
        <f>((VLOOKUP($B$1,'Multipliers and Adjustments'!$A$70:$I$86,TRUNC(COLUMN(Q$2)/5)+2,FALSE)*SUMIFS('IEA-MethaneAbatement-US'!$M:$M,'IEA-MethaneAbatement-US'!$N:$N,"&lt;"&amp;$B68,'IEA-MethaneAbatement-US'!$N:$N,"&gt;="&amp;$A68,'IEA-MethaneAbatement-US'!$L:$L,$B$1))+(VLOOKUP($C$1,'Multipliers and Adjustments'!$A$70:$I$86,TRUNC(COLUMN(Q$2)/5)+2,FALSE)*SUMIFS('IEA-MethaneAbatement-US'!$M:$M,'IEA-MethaneAbatement-US'!$N:$N,"&lt;"&amp;$B68,'IEA-MethaneAbatement-US'!$N:$N,"&gt;="&amp;$A68,'IEA-MethaneAbatement-US'!$L:$L,$C$1))+(VLOOKUP($D$1,'Multipliers and Adjustments'!$A$70:$I$86,TRUNC(COLUMN(Q$2)/5)+2,FALSE)*SUMIFS('IEA-MethaneAbatement-US'!$M:$M,'IEA-MethaneAbatement-US'!$N:$N,"&lt;"&amp;$B68,'IEA-MethaneAbatement-US'!$N:$N,"&gt;="&amp;$A68,'IEA-MethaneAbatement-US'!$L:$L,$D$1)))*'State Downscaling Multipliers'!$B$7*(1+'EPA to IEA Scaling'!U$10)</f>
        <v>0</v>
      </c>
      <c r="R68" s="167">
        <f>((VLOOKUP($B$1,'Multipliers and Adjustments'!$A$70:$I$86,TRUNC(COLUMN(R$2)/5)+2,FALSE)*SUMIFS('IEA-MethaneAbatement-US'!$M:$M,'IEA-MethaneAbatement-US'!$N:$N,"&lt;"&amp;$B68,'IEA-MethaneAbatement-US'!$N:$N,"&gt;="&amp;$A68,'IEA-MethaneAbatement-US'!$L:$L,$B$1))+(VLOOKUP($C$1,'Multipliers and Adjustments'!$A$70:$I$86,TRUNC(COLUMN(R$2)/5)+2,FALSE)*SUMIFS('IEA-MethaneAbatement-US'!$M:$M,'IEA-MethaneAbatement-US'!$N:$N,"&lt;"&amp;$B68,'IEA-MethaneAbatement-US'!$N:$N,"&gt;="&amp;$A68,'IEA-MethaneAbatement-US'!$L:$L,$C$1))+(VLOOKUP($D$1,'Multipliers and Adjustments'!$A$70:$I$86,TRUNC(COLUMN(R$2)/5)+2,FALSE)*SUMIFS('IEA-MethaneAbatement-US'!$M:$M,'IEA-MethaneAbatement-US'!$N:$N,"&lt;"&amp;$B68,'IEA-MethaneAbatement-US'!$N:$N,"&gt;="&amp;$A68,'IEA-MethaneAbatement-US'!$L:$L,$D$1)))*'State Downscaling Multipliers'!$B$7*(1+'EPA to IEA Scaling'!V$10)</f>
        <v>0</v>
      </c>
      <c r="S68" s="165">
        <f>((VLOOKUP($B$1,'Multipliers and Adjustments'!$A$70:$I$86,TRUNC(COLUMN(S$2)/5)+2,FALSE)*SUMIFS('IEA-MethaneAbatement-US'!$M:$M,'IEA-MethaneAbatement-US'!$N:$N,"&lt;"&amp;$B68,'IEA-MethaneAbatement-US'!$N:$N,"&gt;="&amp;$A68,'IEA-MethaneAbatement-US'!$L:$L,$B$1))+(VLOOKUP($C$1,'Multipliers and Adjustments'!$A$70:$I$86,TRUNC(COLUMN(S$2)/5)+2,FALSE)*SUMIFS('IEA-MethaneAbatement-US'!$M:$M,'IEA-MethaneAbatement-US'!$N:$N,"&lt;"&amp;$B68,'IEA-MethaneAbatement-US'!$N:$N,"&gt;="&amp;$A68,'IEA-MethaneAbatement-US'!$L:$L,$C$1))+(VLOOKUP($D$1,'Multipliers and Adjustments'!$A$70:$I$86,TRUNC(COLUMN(S$2)/5)+2,FALSE)*SUMIFS('IEA-MethaneAbatement-US'!$M:$M,'IEA-MethaneAbatement-US'!$N:$N,"&lt;"&amp;$B68,'IEA-MethaneAbatement-US'!$N:$N,"&gt;="&amp;$A68,'IEA-MethaneAbatement-US'!$L:$L,$D$1)))*'State Downscaling Multipliers'!$B$7*(1+'EPA to IEA Scaling'!W$10)</f>
        <v>0</v>
      </c>
      <c r="T68" s="165">
        <f>((VLOOKUP($B$1,'Multipliers and Adjustments'!$A$70:$I$86,TRUNC(COLUMN(T$2)/5)+2,FALSE)*SUMIFS('IEA-MethaneAbatement-US'!$M:$M,'IEA-MethaneAbatement-US'!$N:$N,"&lt;"&amp;$B68,'IEA-MethaneAbatement-US'!$N:$N,"&gt;="&amp;$A68,'IEA-MethaneAbatement-US'!$L:$L,$B$1))+(VLOOKUP($C$1,'Multipliers and Adjustments'!$A$70:$I$86,TRUNC(COLUMN(T$2)/5)+2,FALSE)*SUMIFS('IEA-MethaneAbatement-US'!$M:$M,'IEA-MethaneAbatement-US'!$N:$N,"&lt;"&amp;$B68,'IEA-MethaneAbatement-US'!$N:$N,"&gt;="&amp;$A68,'IEA-MethaneAbatement-US'!$L:$L,$C$1))+(VLOOKUP($D$1,'Multipliers and Adjustments'!$A$70:$I$86,TRUNC(COLUMN(T$2)/5)+2,FALSE)*SUMIFS('IEA-MethaneAbatement-US'!$M:$M,'IEA-MethaneAbatement-US'!$N:$N,"&lt;"&amp;$B68,'IEA-MethaneAbatement-US'!$N:$N,"&gt;="&amp;$A68,'IEA-MethaneAbatement-US'!$L:$L,$D$1)))*'State Downscaling Multipliers'!$B$7*(1+'EPA to IEA Scaling'!X$10)</f>
        <v>0</v>
      </c>
      <c r="U68" s="165">
        <f>((VLOOKUP($B$1,'Multipliers and Adjustments'!$A$70:$I$86,TRUNC(COLUMN(U$2)/5)+2,FALSE)*SUMIFS('IEA-MethaneAbatement-US'!$M:$M,'IEA-MethaneAbatement-US'!$N:$N,"&lt;"&amp;$B68,'IEA-MethaneAbatement-US'!$N:$N,"&gt;="&amp;$A68,'IEA-MethaneAbatement-US'!$L:$L,$B$1))+(VLOOKUP($C$1,'Multipliers and Adjustments'!$A$70:$I$86,TRUNC(COLUMN(U$2)/5)+2,FALSE)*SUMIFS('IEA-MethaneAbatement-US'!$M:$M,'IEA-MethaneAbatement-US'!$N:$N,"&lt;"&amp;$B68,'IEA-MethaneAbatement-US'!$N:$N,"&gt;="&amp;$A68,'IEA-MethaneAbatement-US'!$L:$L,$C$1))+(VLOOKUP($D$1,'Multipliers and Adjustments'!$A$70:$I$86,TRUNC(COLUMN(U$2)/5)+2,FALSE)*SUMIFS('IEA-MethaneAbatement-US'!$M:$M,'IEA-MethaneAbatement-US'!$N:$N,"&lt;"&amp;$B68,'IEA-MethaneAbatement-US'!$N:$N,"&gt;="&amp;$A68,'IEA-MethaneAbatement-US'!$L:$L,$D$1)))*'State Downscaling Multipliers'!$B$7*(1+'EPA to IEA Scaling'!Y$10)</f>
        <v>0</v>
      </c>
      <c r="V68" s="165">
        <f>((VLOOKUP($B$1,'Multipliers and Adjustments'!$A$70:$I$86,TRUNC(COLUMN(V$2)/5)+2,FALSE)*SUMIFS('IEA-MethaneAbatement-US'!$M:$M,'IEA-MethaneAbatement-US'!$N:$N,"&lt;"&amp;$B68,'IEA-MethaneAbatement-US'!$N:$N,"&gt;="&amp;$A68,'IEA-MethaneAbatement-US'!$L:$L,$B$1))+(VLOOKUP($C$1,'Multipliers and Adjustments'!$A$70:$I$86,TRUNC(COLUMN(V$2)/5)+2,FALSE)*SUMIFS('IEA-MethaneAbatement-US'!$M:$M,'IEA-MethaneAbatement-US'!$N:$N,"&lt;"&amp;$B68,'IEA-MethaneAbatement-US'!$N:$N,"&gt;="&amp;$A68,'IEA-MethaneAbatement-US'!$L:$L,$C$1))+(VLOOKUP($D$1,'Multipliers and Adjustments'!$A$70:$I$86,TRUNC(COLUMN(V$2)/5)+2,FALSE)*SUMIFS('IEA-MethaneAbatement-US'!$M:$M,'IEA-MethaneAbatement-US'!$N:$N,"&lt;"&amp;$B68,'IEA-MethaneAbatement-US'!$N:$N,"&gt;="&amp;$A68,'IEA-MethaneAbatement-US'!$L:$L,$D$1)))*'State Downscaling Multipliers'!$B$7*(1+'EPA to IEA Scaling'!Z$10)</f>
        <v>0</v>
      </c>
      <c r="W68" s="167">
        <f>((VLOOKUP($B$1,'Multipliers and Adjustments'!$A$70:$I$86,TRUNC(COLUMN(W$2)/5)+2,FALSE)*SUMIFS('IEA-MethaneAbatement-US'!$M:$M,'IEA-MethaneAbatement-US'!$N:$N,"&lt;"&amp;$B68,'IEA-MethaneAbatement-US'!$N:$N,"&gt;="&amp;$A68,'IEA-MethaneAbatement-US'!$L:$L,$B$1))+(VLOOKUP($C$1,'Multipliers and Adjustments'!$A$70:$I$86,TRUNC(COLUMN(W$2)/5)+2,FALSE)*SUMIFS('IEA-MethaneAbatement-US'!$M:$M,'IEA-MethaneAbatement-US'!$N:$N,"&lt;"&amp;$B68,'IEA-MethaneAbatement-US'!$N:$N,"&gt;="&amp;$A68,'IEA-MethaneAbatement-US'!$L:$L,$C$1))+(VLOOKUP($D$1,'Multipliers and Adjustments'!$A$70:$I$86,TRUNC(COLUMN(W$2)/5)+2,FALSE)*SUMIFS('IEA-MethaneAbatement-US'!$M:$M,'IEA-MethaneAbatement-US'!$N:$N,"&lt;"&amp;$B68,'IEA-MethaneAbatement-US'!$N:$N,"&gt;="&amp;$A68,'IEA-MethaneAbatement-US'!$L:$L,$D$1)))*'State Downscaling Multipliers'!$B$7*(1+'EPA to IEA Scaling'!AA$10)</f>
        <v>0</v>
      </c>
      <c r="X68" s="165">
        <f>((VLOOKUP($B$1,'Multipliers and Adjustments'!$A$70:$I$86,TRUNC(COLUMN(X$2)/5)+2,FALSE)*SUMIFS('IEA-MethaneAbatement-US'!$M:$M,'IEA-MethaneAbatement-US'!$N:$N,"&lt;"&amp;$B68,'IEA-MethaneAbatement-US'!$N:$N,"&gt;="&amp;$A68,'IEA-MethaneAbatement-US'!$L:$L,$B$1))+(VLOOKUP($C$1,'Multipliers and Adjustments'!$A$70:$I$86,TRUNC(COLUMN(X$2)/5)+2,FALSE)*SUMIFS('IEA-MethaneAbatement-US'!$M:$M,'IEA-MethaneAbatement-US'!$N:$N,"&lt;"&amp;$B68,'IEA-MethaneAbatement-US'!$N:$N,"&gt;="&amp;$A68,'IEA-MethaneAbatement-US'!$L:$L,$C$1))+(VLOOKUP($D$1,'Multipliers and Adjustments'!$A$70:$I$86,TRUNC(COLUMN(X$2)/5)+2,FALSE)*SUMIFS('IEA-MethaneAbatement-US'!$M:$M,'IEA-MethaneAbatement-US'!$N:$N,"&lt;"&amp;$B68,'IEA-MethaneAbatement-US'!$N:$N,"&gt;="&amp;$A68,'IEA-MethaneAbatement-US'!$L:$L,$D$1)))*'State Downscaling Multipliers'!$B$7*(1+'EPA to IEA Scaling'!AB$10)</f>
        <v>0</v>
      </c>
      <c r="Y68" s="165">
        <f>((VLOOKUP($B$1,'Multipliers and Adjustments'!$A$70:$I$86,TRUNC(COLUMN(Y$2)/5)+2,FALSE)*SUMIFS('IEA-MethaneAbatement-US'!$M:$M,'IEA-MethaneAbatement-US'!$N:$N,"&lt;"&amp;$B68,'IEA-MethaneAbatement-US'!$N:$N,"&gt;="&amp;$A68,'IEA-MethaneAbatement-US'!$L:$L,$B$1))+(VLOOKUP($C$1,'Multipliers and Adjustments'!$A$70:$I$86,TRUNC(COLUMN(Y$2)/5)+2,FALSE)*SUMIFS('IEA-MethaneAbatement-US'!$M:$M,'IEA-MethaneAbatement-US'!$N:$N,"&lt;"&amp;$B68,'IEA-MethaneAbatement-US'!$N:$N,"&gt;="&amp;$A68,'IEA-MethaneAbatement-US'!$L:$L,$C$1))+(VLOOKUP($D$1,'Multipliers and Adjustments'!$A$70:$I$86,TRUNC(COLUMN(Y$2)/5)+2,FALSE)*SUMIFS('IEA-MethaneAbatement-US'!$M:$M,'IEA-MethaneAbatement-US'!$N:$N,"&lt;"&amp;$B68,'IEA-MethaneAbatement-US'!$N:$N,"&gt;="&amp;$A68,'IEA-MethaneAbatement-US'!$L:$L,$D$1)))*'State Downscaling Multipliers'!$B$7*(1+'EPA to IEA Scaling'!AC$10)</f>
        <v>0</v>
      </c>
      <c r="Z68" s="165">
        <f>((VLOOKUP($B$1,'Multipliers and Adjustments'!$A$70:$I$86,TRUNC(COLUMN(Z$2)/5)+2,FALSE)*SUMIFS('IEA-MethaneAbatement-US'!$M:$M,'IEA-MethaneAbatement-US'!$N:$N,"&lt;"&amp;$B68,'IEA-MethaneAbatement-US'!$N:$N,"&gt;="&amp;$A68,'IEA-MethaneAbatement-US'!$L:$L,$B$1))+(VLOOKUP($C$1,'Multipliers and Adjustments'!$A$70:$I$86,TRUNC(COLUMN(Z$2)/5)+2,FALSE)*SUMIFS('IEA-MethaneAbatement-US'!$M:$M,'IEA-MethaneAbatement-US'!$N:$N,"&lt;"&amp;$B68,'IEA-MethaneAbatement-US'!$N:$N,"&gt;="&amp;$A68,'IEA-MethaneAbatement-US'!$L:$L,$C$1))+(VLOOKUP($D$1,'Multipliers and Adjustments'!$A$70:$I$86,TRUNC(COLUMN(Z$2)/5)+2,FALSE)*SUMIFS('IEA-MethaneAbatement-US'!$M:$M,'IEA-MethaneAbatement-US'!$N:$N,"&lt;"&amp;$B68,'IEA-MethaneAbatement-US'!$N:$N,"&gt;="&amp;$A68,'IEA-MethaneAbatement-US'!$L:$L,$D$1)))*'State Downscaling Multipliers'!$B$7*(1+'EPA to IEA Scaling'!AD$10)</f>
        <v>0</v>
      </c>
      <c r="AA68" s="165">
        <f>((VLOOKUP($B$1,'Multipliers and Adjustments'!$A$70:$I$86,TRUNC(COLUMN(AA$2)/5)+2,FALSE)*SUMIFS('IEA-MethaneAbatement-US'!$M:$M,'IEA-MethaneAbatement-US'!$N:$N,"&lt;"&amp;$B68,'IEA-MethaneAbatement-US'!$N:$N,"&gt;="&amp;$A68,'IEA-MethaneAbatement-US'!$L:$L,$B$1))+(VLOOKUP($C$1,'Multipliers and Adjustments'!$A$70:$I$86,TRUNC(COLUMN(AA$2)/5)+2,FALSE)*SUMIFS('IEA-MethaneAbatement-US'!$M:$M,'IEA-MethaneAbatement-US'!$N:$N,"&lt;"&amp;$B68,'IEA-MethaneAbatement-US'!$N:$N,"&gt;="&amp;$A68,'IEA-MethaneAbatement-US'!$L:$L,$C$1))+(VLOOKUP($D$1,'Multipliers and Adjustments'!$A$70:$I$86,TRUNC(COLUMN(AA$2)/5)+2,FALSE)*SUMIFS('IEA-MethaneAbatement-US'!$M:$M,'IEA-MethaneAbatement-US'!$N:$N,"&lt;"&amp;$B68,'IEA-MethaneAbatement-US'!$N:$N,"&gt;="&amp;$A68,'IEA-MethaneAbatement-US'!$L:$L,$D$1)))*'State Downscaling Multipliers'!$B$7*(1+'EPA to IEA Scaling'!AE$10)</f>
        <v>0</v>
      </c>
      <c r="AB68" s="167">
        <f>((VLOOKUP($B$1,'Multipliers and Adjustments'!$A$70:$I$86,TRUNC(COLUMN(AB$2)/5)+2,FALSE)*SUMIFS('IEA-MethaneAbatement-US'!$M:$M,'IEA-MethaneAbatement-US'!$N:$N,"&lt;"&amp;$B68,'IEA-MethaneAbatement-US'!$N:$N,"&gt;="&amp;$A68,'IEA-MethaneAbatement-US'!$L:$L,$B$1))+(VLOOKUP($C$1,'Multipliers and Adjustments'!$A$70:$I$86,TRUNC(COLUMN(AB$2)/5)+2,FALSE)*SUMIFS('IEA-MethaneAbatement-US'!$M:$M,'IEA-MethaneAbatement-US'!$N:$N,"&lt;"&amp;$B68,'IEA-MethaneAbatement-US'!$N:$N,"&gt;="&amp;$A68,'IEA-MethaneAbatement-US'!$L:$L,$C$1))+(VLOOKUP($D$1,'Multipliers and Adjustments'!$A$70:$I$86,TRUNC(COLUMN(AB$2)/5)+2,FALSE)*SUMIFS('IEA-MethaneAbatement-US'!$M:$M,'IEA-MethaneAbatement-US'!$N:$N,"&lt;"&amp;$B68,'IEA-MethaneAbatement-US'!$N:$N,"&gt;="&amp;$A68,'IEA-MethaneAbatement-US'!$L:$L,$D$1)))*'State Downscaling Multipliers'!$B$7*(1+'EPA to IEA Scaling'!AF$10)</f>
        <v>0</v>
      </c>
      <c r="AC68" s="165">
        <f>((VLOOKUP($B$1,'Multipliers and Adjustments'!$A$70:$I$86,TRUNC(COLUMN(AC$2)/5)+2,FALSE)*SUMIFS('IEA-MethaneAbatement-US'!$M:$M,'IEA-MethaneAbatement-US'!$N:$N,"&lt;"&amp;$B68,'IEA-MethaneAbatement-US'!$N:$N,"&gt;="&amp;$A68,'IEA-MethaneAbatement-US'!$L:$L,$B$1))+(VLOOKUP($C$1,'Multipliers and Adjustments'!$A$70:$I$86,TRUNC(COLUMN(AC$2)/5)+2,FALSE)*SUMIFS('IEA-MethaneAbatement-US'!$M:$M,'IEA-MethaneAbatement-US'!$N:$N,"&lt;"&amp;$B68,'IEA-MethaneAbatement-US'!$N:$N,"&gt;="&amp;$A68,'IEA-MethaneAbatement-US'!$L:$L,$C$1))+(VLOOKUP($D$1,'Multipliers and Adjustments'!$A$70:$I$86,TRUNC(COLUMN(AC$2)/5)+2,FALSE)*SUMIFS('IEA-MethaneAbatement-US'!$M:$M,'IEA-MethaneAbatement-US'!$N:$N,"&lt;"&amp;$B68,'IEA-MethaneAbatement-US'!$N:$N,"&gt;="&amp;$A68,'IEA-MethaneAbatement-US'!$L:$L,$D$1)))*'State Downscaling Multipliers'!$B$7*(1+'EPA to IEA Scaling'!AG$10)</f>
        <v>0</v>
      </c>
      <c r="AD68" s="165">
        <f>((VLOOKUP($B$1,'Multipliers and Adjustments'!$A$70:$I$86,TRUNC(COLUMN(AD$2)/5)+2,FALSE)*SUMIFS('IEA-MethaneAbatement-US'!$M:$M,'IEA-MethaneAbatement-US'!$N:$N,"&lt;"&amp;$B68,'IEA-MethaneAbatement-US'!$N:$N,"&gt;="&amp;$A68,'IEA-MethaneAbatement-US'!$L:$L,$B$1))+(VLOOKUP($C$1,'Multipliers and Adjustments'!$A$70:$I$86,TRUNC(COLUMN(AD$2)/5)+2,FALSE)*SUMIFS('IEA-MethaneAbatement-US'!$M:$M,'IEA-MethaneAbatement-US'!$N:$N,"&lt;"&amp;$B68,'IEA-MethaneAbatement-US'!$N:$N,"&gt;="&amp;$A68,'IEA-MethaneAbatement-US'!$L:$L,$C$1))+(VLOOKUP($D$1,'Multipliers and Adjustments'!$A$70:$I$86,TRUNC(COLUMN(AD$2)/5)+2,FALSE)*SUMIFS('IEA-MethaneAbatement-US'!$M:$M,'IEA-MethaneAbatement-US'!$N:$N,"&lt;"&amp;$B68,'IEA-MethaneAbatement-US'!$N:$N,"&gt;="&amp;$A68,'IEA-MethaneAbatement-US'!$L:$L,$D$1)))*'State Downscaling Multipliers'!$B$7*(1+'EPA to IEA Scaling'!AH$10)</f>
        <v>0</v>
      </c>
      <c r="AE68" s="165">
        <f>((VLOOKUP($B$1,'Multipliers and Adjustments'!$A$70:$I$86,TRUNC(COLUMN(AE$2)/5)+2,FALSE)*SUMIFS('IEA-MethaneAbatement-US'!$M:$M,'IEA-MethaneAbatement-US'!$N:$N,"&lt;"&amp;$B68,'IEA-MethaneAbatement-US'!$N:$N,"&gt;="&amp;$A68,'IEA-MethaneAbatement-US'!$L:$L,$B$1))+(VLOOKUP($C$1,'Multipliers and Adjustments'!$A$70:$I$86,TRUNC(COLUMN(AE$2)/5)+2,FALSE)*SUMIFS('IEA-MethaneAbatement-US'!$M:$M,'IEA-MethaneAbatement-US'!$N:$N,"&lt;"&amp;$B68,'IEA-MethaneAbatement-US'!$N:$N,"&gt;="&amp;$A68,'IEA-MethaneAbatement-US'!$L:$L,$C$1))+(VLOOKUP($D$1,'Multipliers and Adjustments'!$A$70:$I$86,TRUNC(COLUMN(AE$2)/5)+2,FALSE)*SUMIFS('IEA-MethaneAbatement-US'!$M:$M,'IEA-MethaneAbatement-US'!$N:$N,"&lt;"&amp;$B68,'IEA-MethaneAbatement-US'!$N:$N,"&gt;="&amp;$A68,'IEA-MethaneAbatement-US'!$L:$L,$D$1)))*'State Downscaling Multipliers'!$B$7*(1+'EPA to IEA Scaling'!AI$10)</f>
        <v>0</v>
      </c>
      <c r="AF68" s="165">
        <f>((VLOOKUP($B$1,'Multipliers and Adjustments'!$A$70:$I$86,TRUNC(COLUMN(AF$2)/5)+2,FALSE)*SUMIFS('IEA-MethaneAbatement-US'!$M:$M,'IEA-MethaneAbatement-US'!$N:$N,"&lt;"&amp;$B68,'IEA-MethaneAbatement-US'!$N:$N,"&gt;="&amp;$A68,'IEA-MethaneAbatement-US'!$L:$L,$B$1))+(VLOOKUP($C$1,'Multipliers and Adjustments'!$A$70:$I$86,TRUNC(COLUMN(AF$2)/5)+2,FALSE)*SUMIFS('IEA-MethaneAbatement-US'!$M:$M,'IEA-MethaneAbatement-US'!$N:$N,"&lt;"&amp;$B68,'IEA-MethaneAbatement-US'!$N:$N,"&gt;="&amp;$A68,'IEA-MethaneAbatement-US'!$L:$L,$C$1))+(VLOOKUP($D$1,'Multipliers and Adjustments'!$A$70:$I$86,TRUNC(COLUMN(AF$2)/5)+2,FALSE)*SUMIFS('IEA-MethaneAbatement-US'!$M:$M,'IEA-MethaneAbatement-US'!$N:$N,"&lt;"&amp;$B68,'IEA-MethaneAbatement-US'!$N:$N,"&gt;="&amp;$A68,'IEA-MethaneAbatement-US'!$L:$L,$D$1)))*'State Downscaling Multipliers'!$B$7*(1+'EPA to IEA Scaling'!AJ$10)</f>
        <v>0</v>
      </c>
      <c r="AG68" s="167">
        <f>((VLOOKUP($B$1,'Multipliers and Adjustments'!$A$70:$I$86,TRUNC(COLUMN(AG$2)/5)+2,FALSE)*SUMIFS('IEA-MethaneAbatement-US'!$M:$M,'IEA-MethaneAbatement-US'!$N:$N,"&lt;"&amp;$B68,'IEA-MethaneAbatement-US'!$N:$N,"&gt;="&amp;$A68,'IEA-MethaneAbatement-US'!$L:$L,$B$1))+(VLOOKUP($C$1,'Multipliers and Adjustments'!$A$70:$I$86,TRUNC(COLUMN(AG$2)/5)+2,FALSE)*SUMIFS('IEA-MethaneAbatement-US'!$M:$M,'IEA-MethaneAbatement-US'!$N:$N,"&lt;"&amp;$B68,'IEA-MethaneAbatement-US'!$N:$N,"&gt;="&amp;$A68,'IEA-MethaneAbatement-US'!$L:$L,$C$1))+(VLOOKUP($D$1,'Multipliers and Adjustments'!$A$70:$I$86,TRUNC(COLUMN(AG$2)/5)+2,FALSE)*SUMIFS('IEA-MethaneAbatement-US'!$M:$M,'IEA-MethaneAbatement-US'!$N:$N,"&lt;"&amp;$B68,'IEA-MethaneAbatement-US'!$N:$N,"&gt;="&amp;$A68,'IEA-MethaneAbatement-US'!$L:$L,$D$1)))*'State Downscaling Multipliers'!$B$7*(1+'EPA to IEA Scaling'!AK$10)</f>
        <v>0</v>
      </c>
      <c r="AH68" s="165">
        <f>((VLOOKUP($B$1,'Multipliers and Adjustments'!$A$70:$I$86,TRUNC(COLUMN(AH$2)/5)+2,FALSE)*SUMIFS('IEA-MethaneAbatement-US'!$M:$M,'IEA-MethaneAbatement-US'!$N:$N,"&lt;"&amp;$B68,'IEA-MethaneAbatement-US'!$N:$N,"&gt;="&amp;$A68,'IEA-MethaneAbatement-US'!$L:$L,$B$1))+(VLOOKUP($C$1,'Multipliers and Adjustments'!$A$70:$I$86,TRUNC(COLUMN(AH$2)/5)+2,FALSE)*SUMIFS('IEA-MethaneAbatement-US'!$M:$M,'IEA-MethaneAbatement-US'!$N:$N,"&lt;"&amp;$B68,'IEA-MethaneAbatement-US'!$N:$N,"&gt;="&amp;$A68,'IEA-MethaneAbatement-US'!$L:$L,$C$1))+(VLOOKUP($D$1,'Multipliers and Adjustments'!$A$70:$I$86,TRUNC(COLUMN(AH$2)/5)+2,FALSE)*SUMIFS('IEA-MethaneAbatement-US'!$M:$M,'IEA-MethaneAbatement-US'!$N:$N,"&lt;"&amp;$B68,'IEA-MethaneAbatement-US'!$N:$N,"&gt;="&amp;$A68,'IEA-MethaneAbatement-US'!$L:$L,$D$1)))*'State Downscaling Multipliers'!$B$7*(1+'EPA to IEA Scaling'!AL$10)</f>
        <v>0</v>
      </c>
      <c r="AI68" s="165">
        <f>((VLOOKUP($B$1,'Multipliers and Adjustments'!$A$70:$I$86,TRUNC(COLUMN(AI$2)/5)+2,FALSE)*SUMIFS('IEA-MethaneAbatement-US'!$M:$M,'IEA-MethaneAbatement-US'!$N:$N,"&lt;"&amp;$B68,'IEA-MethaneAbatement-US'!$N:$N,"&gt;="&amp;$A68,'IEA-MethaneAbatement-US'!$L:$L,$B$1))+(VLOOKUP($C$1,'Multipliers and Adjustments'!$A$70:$I$86,TRUNC(COLUMN(AI$2)/5)+2,FALSE)*SUMIFS('IEA-MethaneAbatement-US'!$M:$M,'IEA-MethaneAbatement-US'!$N:$N,"&lt;"&amp;$B68,'IEA-MethaneAbatement-US'!$N:$N,"&gt;="&amp;$A68,'IEA-MethaneAbatement-US'!$L:$L,$C$1))+(VLOOKUP($D$1,'Multipliers and Adjustments'!$A$70:$I$86,TRUNC(COLUMN(AI$2)/5)+2,FALSE)*SUMIFS('IEA-MethaneAbatement-US'!$M:$M,'IEA-MethaneAbatement-US'!$N:$N,"&lt;"&amp;$B68,'IEA-MethaneAbatement-US'!$N:$N,"&gt;="&amp;$A68,'IEA-MethaneAbatement-US'!$L:$L,$D$1)))*'State Downscaling Multipliers'!$B$7*(1+'EPA to IEA Scaling'!AM$10)</f>
        <v>0</v>
      </c>
      <c r="AJ68" s="165">
        <f>((VLOOKUP($B$1,'Multipliers and Adjustments'!$A$70:$I$86,TRUNC(COLUMN(AJ$2)/5)+2,FALSE)*SUMIFS('IEA-MethaneAbatement-US'!$M:$M,'IEA-MethaneAbatement-US'!$N:$N,"&lt;"&amp;$B68,'IEA-MethaneAbatement-US'!$N:$N,"&gt;="&amp;$A68,'IEA-MethaneAbatement-US'!$L:$L,$B$1))+(VLOOKUP($C$1,'Multipliers and Adjustments'!$A$70:$I$86,TRUNC(COLUMN(AJ$2)/5)+2,FALSE)*SUMIFS('IEA-MethaneAbatement-US'!$M:$M,'IEA-MethaneAbatement-US'!$N:$N,"&lt;"&amp;$B68,'IEA-MethaneAbatement-US'!$N:$N,"&gt;="&amp;$A68,'IEA-MethaneAbatement-US'!$L:$L,$C$1))+(VLOOKUP($D$1,'Multipliers and Adjustments'!$A$70:$I$86,TRUNC(COLUMN(AJ$2)/5)+2,FALSE)*SUMIFS('IEA-MethaneAbatement-US'!$M:$M,'IEA-MethaneAbatement-US'!$N:$N,"&lt;"&amp;$B68,'IEA-MethaneAbatement-US'!$N:$N,"&gt;="&amp;$A68,'IEA-MethaneAbatement-US'!$L:$L,$D$1)))*'State Downscaling Multipliers'!$B$7*(1+'EPA to IEA Scaling'!AN$10)</f>
        <v>0</v>
      </c>
      <c r="AK68" s="165">
        <f>((VLOOKUP($B$1,'Multipliers and Adjustments'!$A$70:$I$86,TRUNC(COLUMN(AK$2)/5)+2,FALSE)*SUMIFS('IEA-MethaneAbatement-US'!$M:$M,'IEA-MethaneAbatement-US'!$N:$N,"&lt;"&amp;$B68,'IEA-MethaneAbatement-US'!$N:$N,"&gt;="&amp;$A68,'IEA-MethaneAbatement-US'!$L:$L,$B$1))+(VLOOKUP($C$1,'Multipliers and Adjustments'!$A$70:$I$86,TRUNC(COLUMN(AK$2)/5)+2,FALSE)*SUMIFS('IEA-MethaneAbatement-US'!$M:$M,'IEA-MethaneAbatement-US'!$N:$N,"&lt;"&amp;$B68,'IEA-MethaneAbatement-US'!$N:$N,"&gt;="&amp;$A68,'IEA-MethaneAbatement-US'!$L:$L,$C$1))+(VLOOKUP($D$1,'Multipliers and Adjustments'!$A$70:$I$86,TRUNC(COLUMN(AK$2)/5)+2,FALSE)*SUMIFS('IEA-MethaneAbatement-US'!$M:$M,'IEA-MethaneAbatement-US'!$N:$N,"&lt;"&amp;$B68,'IEA-MethaneAbatement-US'!$N:$N,"&gt;="&amp;$A68,'IEA-MethaneAbatement-US'!$L:$L,$D$1)))*'State Downscaling Multipliers'!$B$7*(1+'EPA to IEA Scaling'!AO$10)</f>
        <v>0</v>
      </c>
      <c r="AL68" s="167">
        <f>((VLOOKUP($B$1,'Multipliers and Adjustments'!$A$70:$I$86,TRUNC(COLUMN(AL$2)/5)+2,FALSE)*SUMIFS('IEA-MethaneAbatement-US'!$M:$M,'IEA-MethaneAbatement-US'!$N:$N,"&lt;"&amp;$B68,'IEA-MethaneAbatement-US'!$N:$N,"&gt;="&amp;$A68,'IEA-MethaneAbatement-US'!$L:$L,$B$1))+(VLOOKUP($C$1,'Multipliers and Adjustments'!$A$70:$I$86,TRUNC(COLUMN(AL$2)/5)+2,FALSE)*SUMIFS('IEA-MethaneAbatement-US'!$M:$M,'IEA-MethaneAbatement-US'!$N:$N,"&lt;"&amp;$B68,'IEA-MethaneAbatement-US'!$N:$N,"&gt;="&amp;$A68,'IEA-MethaneAbatement-US'!$L:$L,$C$1))+(VLOOKUP($D$1,'Multipliers and Adjustments'!$A$70:$I$86,TRUNC(COLUMN(AL$2)/5)+2,FALSE)*SUMIFS('IEA-MethaneAbatement-US'!$M:$M,'IEA-MethaneAbatement-US'!$N:$N,"&lt;"&amp;$B68,'IEA-MethaneAbatement-US'!$N:$N,"&gt;="&amp;$A68,'IEA-MethaneAbatement-US'!$L:$L,$D$1)))*'State Downscaling Multipliers'!$B$7*(1+'EPA to IEA Scaling'!AP$10)</f>
        <v>0</v>
      </c>
    </row>
    <row r="69" spans="1:38" ht="15.75" customHeight="1" x14ac:dyDescent="0.25">
      <c r="A69" s="49">
        <f t="shared" si="3"/>
        <v>1300</v>
      </c>
      <c r="B69" s="49">
        <f t="shared" si="5"/>
        <v>1350</v>
      </c>
      <c r="C69" s="165">
        <f>((VLOOKUP($B$1,'Multipliers and Adjustments'!$A$70:$I$86,TRUNC(COLUMN(C$2)/5)+2,FALSE)*SUMIFS('IEA-MethaneAbatement-US'!$M:$M,'IEA-MethaneAbatement-US'!$N:$N,"&lt;"&amp;$B69,'IEA-MethaneAbatement-US'!$N:$N,"&gt;="&amp;$A69,'IEA-MethaneAbatement-US'!$L:$L,$B$1))+(VLOOKUP($C$1,'Multipliers and Adjustments'!$A$70:$I$86,TRUNC(COLUMN(C$2)/5)+2,FALSE)*SUMIFS('IEA-MethaneAbatement-US'!$M:$M,'IEA-MethaneAbatement-US'!$N:$N,"&lt;"&amp;$B69,'IEA-MethaneAbatement-US'!$N:$N,"&gt;="&amp;$A69,'IEA-MethaneAbatement-US'!$L:$L,$C$1))+(VLOOKUP($D$1,'Multipliers and Adjustments'!$A$70:$I$86,TRUNC(COLUMN(C$2)/5)+2,FALSE)*SUMIFS('IEA-MethaneAbatement-US'!$M:$M,'IEA-MethaneAbatement-US'!$N:$N,"&lt;"&amp;$B69,'IEA-MethaneAbatement-US'!$N:$N,"&gt;="&amp;$A69,'IEA-MethaneAbatement-US'!$L:$L,$D$1)))*'State Downscaling Multipliers'!$B$7*(1+'EPA to IEA Scaling'!G$10)</f>
        <v>0</v>
      </c>
      <c r="D69" s="165">
        <f>((VLOOKUP($B$1,'Multipliers and Adjustments'!$A$70:$I$86,TRUNC(COLUMN(D$2)/5)+2,FALSE)*SUMIFS('IEA-MethaneAbatement-US'!$M:$M,'IEA-MethaneAbatement-US'!$N:$N,"&lt;"&amp;$B69,'IEA-MethaneAbatement-US'!$N:$N,"&gt;="&amp;$A69,'IEA-MethaneAbatement-US'!$L:$L,$B$1))+(VLOOKUP($C$1,'Multipliers and Adjustments'!$A$70:$I$86,TRUNC(COLUMN(D$2)/5)+2,FALSE)*SUMIFS('IEA-MethaneAbatement-US'!$M:$M,'IEA-MethaneAbatement-US'!$N:$N,"&lt;"&amp;$B69,'IEA-MethaneAbatement-US'!$N:$N,"&gt;="&amp;$A69,'IEA-MethaneAbatement-US'!$L:$L,$C$1))+(VLOOKUP($D$1,'Multipliers and Adjustments'!$A$70:$I$86,TRUNC(COLUMN(D$2)/5)+2,FALSE)*SUMIFS('IEA-MethaneAbatement-US'!$M:$M,'IEA-MethaneAbatement-US'!$N:$N,"&lt;"&amp;$B69,'IEA-MethaneAbatement-US'!$N:$N,"&gt;="&amp;$A69,'IEA-MethaneAbatement-US'!$L:$L,$D$1)))*'State Downscaling Multipliers'!$B$7*(1+'EPA to IEA Scaling'!H$10)</f>
        <v>0</v>
      </c>
      <c r="E69" s="165">
        <f>((VLOOKUP($B$1,'Multipliers and Adjustments'!$A$70:$I$86,TRUNC(COLUMN(E$2)/5)+2,FALSE)*SUMIFS('IEA-MethaneAbatement-US'!$M:$M,'IEA-MethaneAbatement-US'!$N:$N,"&lt;"&amp;$B69,'IEA-MethaneAbatement-US'!$N:$N,"&gt;="&amp;$A69,'IEA-MethaneAbatement-US'!$L:$L,$B$1))+(VLOOKUP($C$1,'Multipliers and Adjustments'!$A$70:$I$86,TRUNC(COLUMN(E$2)/5)+2,FALSE)*SUMIFS('IEA-MethaneAbatement-US'!$M:$M,'IEA-MethaneAbatement-US'!$N:$N,"&lt;"&amp;$B69,'IEA-MethaneAbatement-US'!$N:$N,"&gt;="&amp;$A69,'IEA-MethaneAbatement-US'!$L:$L,$C$1))+(VLOOKUP($D$1,'Multipliers and Adjustments'!$A$70:$I$86,TRUNC(COLUMN(E$2)/5)+2,FALSE)*SUMIFS('IEA-MethaneAbatement-US'!$M:$M,'IEA-MethaneAbatement-US'!$N:$N,"&lt;"&amp;$B69,'IEA-MethaneAbatement-US'!$N:$N,"&gt;="&amp;$A69,'IEA-MethaneAbatement-US'!$L:$L,$D$1)))*'State Downscaling Multipliers'!$B$7*(1+'EPA to IEA Scaling'!I$10)</f>
        <v>0</v>
      </c>
      <c r="F69" s="165">
        <f>((VLOOKUP($B$1,'Multipliers and Adjustments'!$A$70:$I$86,TRUNC(COLUMN(F$2)/5)+2,FALSE)*SUMIFS('IEA-MethaneAbatement-US'!$M:$M,'IEA-MethaneAbatement-US'!$N:$N,"&lt;"&amp;$B69,'IEA-MethaneAbatement-US'!$N:$N,"&gt;="&amp;$A69,'IEA-MethaneAbatement-US'!$L:$L,$B$1))+(VLOOKUP($C$1,'Multipliers and Adjustments'!$A$70:$I$86,TRUNC(COLUMN(F$2)/5)+2,FALSE)*SUMIFS('IEA-MethaneAbatement-US'!$M:$M,'IEA-MethaneAbatement-US'!$N:$N,"&lt;"&amp;$B69,'IEA-MethaneAbatement-US'!$N:$N,"&gt;="&amp;$A69,'IEA-MethaneAbatement-US'!$L:$L,$C$1))+(VLOOKUP($D$1,'Multipliers and Adjustments'!$A$70:$I$86,TRUNC(COLUMN(F$2)/5)+2,FALSE)*SUMIFS('IEA-MethaneAbatement-US'!$M:$M,'IEA-MethaneAbatement-US'!$N:$N,"&lt;"&amp;$B69,'IEA-MethaneAbatement-US'!$N:$N,"&gt;="&amp;$A69,'IEA-MethaneAbatement-US'!$L:$L,$D$1)))*'State Downscaling Multipliers'!$B$7*(1+'EPA to IEA Scaling'!J$10)</f>
        <v>0</v>
      </c>
      <c r="G69" s="166">
        <f>((VLOOKUP($B$1,'Multipliers and Adjustments'!$A$70:$I$86,TRUNC(COLUMN(G$2)/5)+2,FALSE)*SUMIFS('IEA-MethaneAbatement-US'!$M:$M,'IEA-MethaneAbatement-US'!$N:$N,"&lt;"&amp;$B69,'IEA-MethaneAbatement-US'!$N:$N,"&gt;="&amp;$A69,'IEA-MethaneAbatement-US'!$L:$L,$B$1))+(VLOOKUP($C$1,'Multipliers and Adjustments'!$A$70:$I$86,TRUNC(COLUMN(G$2)/5)+2,FALSE)*SUMIFS('IEA-MethaneAbatement-US'!$M:$M,'IEA-MethaneAbatement-US'!$N:$N,"&lt;"&amp;$B69,'IEA-MethaneAbatement-US'!$N:$N,"&gt;="&amp;$A69,'IEA-MethaneAbatement-US'!$L:$L,$C$1))+(VLOOKUP($D$1,'Multipliers and Adjustments'!$A$70:$I$86,TRUNC(COLUMN(G$2)/5)+2,FALSE)*SUMIFS('IEA-MethaneAbatement-US'!$M:$M,'IEA-MethaneAbatement-US'!$N:$N,"&lt;"&amp;$B69,'IEA-MethaneAbatement-US'!$N:$N,"&gt;="&amp;$A69,'IEA-MethaneAbatement-US'!$L:$L,$D$1)))*'State Downscaling Multipliers'!$B$7*(1+'EPA to IEA Scaling'!K$10)</f>
        <v>0</v>
      </c>
      <c r="H69" s="167">
        <f>((VLOOKUP($B$1,'Multipliers and Adjustments'!$A$70:$I$86,TRUNC(COLUMN(H$2)/5)+2,FALSE)*SUMIFS('IEA-MethaneAbatement-US'!$M:$M,'IEA-MethaneAbatement-US'!$N:$N,"&lt;"&amp;$B69,'IEA-MethaneAbatement-US'!$N:$N,"&gt;="&amp;$A69,'IEA-MethaneAbatement-US'!$L:$L,$B$1))+(VLOOKUP($C$1,'Multipliers and Adjustments'!$A$70:$I$86,TRUNC(COLUMN(H$2)/5)+2,FALSE)*SUMIFS('IEA-MethaneAbatement-US'!$M:$M,'IEA-MethaneAbatement-US'!$N:$N,"&lt;"&amp;$B69,'IEA-MethaneAbatement-US'!$N:$N,"&gt;="&amp;$A69,'IEA-MethaneAbatement-US'!$L:$L,$C$1))+(VLOOKUP($D$1,'Multipliers and Adjustments'!$A$70:$I$86,TRUNC(COLUMN(H$2)/5)+2,FALSE)*SUMIFS('IEA-MethaneAbatement-US'!$M:$M,'IEA-MethaneAbatement-US'!$N:$N,"&lt;"&amp;$B69,'IEA-MethaneAbatement-US'!$N:$N,"&gt;="&amp;$A69,'IEA-MethaneAbatement-US'!$L:$L,$D$1)))*'State Downscaling Multipliers'!$B$7*(1+'EPA to IEA Scaling'!L$10)</f>
        <v>0</v>
      </c>
      <c r="I69" s="165">
        <f>((VLOOKUP($B$1,'Multipliers and Adjustments'!$A$70:$I$86,TRUNC(COLUMN(I$2)/5)+2,FALSE)*SUMIFS('IEA-MethaneAbatement-US'!$M:$M,'IEA-MethaneAbatement-US'!$N:$N,"&lt;"&amp;$B69,'IEA-MethaneAbatement-US'!$N:$N,"&gt;="&amp;$A69,'IEA-MethaneAbatement-US'!$L:$L,$B$1))+(VLOOKUP($C$1,'Multipliers and Adjustments'!$A$70:$I$86,TRUNC(COLUMN(I$2)/5)+2,FALSE)*SUMIFS('IEA-MethaneAbatement-US'!$M:$M,'IEA-MethaneAbatement-US'!$N:$N,"&lt;"&amp;$B69,'IEA-MethaneAbatement-US'!$N:$N,"&gt;="&amp;$A69,'IEA-MethaneAbatement-US'!$L:$L,$C$1))+(VLOOKUP($D$1,'Multipliers and Adjustments'!$A$70:$I$86,TRUNC(COLUMN(I$2)/5)+2,FALSE)*SUMIFS('IEA-MethaneAbatement-US'!$M:$M,'IEA-MethaneAbatement-US'!$N:$N,"&lt;"&amp;$B69,'IEA-MethaneAbatement-US'!$N:$N,"&gt;="&amp;$A69,'IEA-MethaneAbatement-US'!$L:$L,$D$1)))*'State Downscaling Multipliers'!$B$7*(1+'EPA to IEA Scaling'!M$10)</f>
        <v>0</v>
      </c>
      <c r="J69" s="165">
        <f>((VLOOKUP($B$1,'Multipliers and Adjustments'!$A$70:$I$86,TRUNC(COLUMN(J$2)/5)+2,FALSE)*SUMIFS('IEA-MethaneAbatement-US'!$M:$M,'IEA-MethaneAbatement-US'!$N:$N,"&lt;"&amp;$B69,'IEA-MethaneAbatement-US'!$N:$N,"&gt;="&amp;$A69,'IEA-MethaneAbatement-US'!$L:$L,$B$1))+(VLOOKUP($C$1,'Multipliers and Adjustments'!$A$70:$I$86,TRUNC(COLUMN(J$2)/5)+2,FALSE)*SUMIFS('IEA-MethaneAbatement-US'!$M:$M,'IEA-MethaneAbatement-US'!$N:$N,"&lt;"&amp;$B69,'IEA-MethaneAbatement-US'!$N:$N,"&gt;="&amp;$A69,'IEA-MethaneAbatement-US'!$L:$L,$C$1))+(VLOOKUP($D$1,'Multipliers and Adjustments'!$A$70:$I$86,TRUNC(COLUMN(J$2)/5)+2,FALSE)*SUMIFS('IEA-MethaneAbatement-US'!$M:$M,'IEA-MethaneAbatement-US'!$N:$N,"&lt;"&amp;$B69,'IEA-MethaneAbatement-US'!$N:$N,"&gt;="&amp;$A69,'IEA-MethaneAbatement-US'!$L:$L,$D$1)))*'State Downscaling Multipliers'!$B$7*(1+'EPA to IEA Scaling'!N$10)</f>
        <v>0</v>
      </c>
      <c r="K69" s="165">
        <f>((VLOOKUP($B$1,'Multipliers and Adjustments'!$A$70:$I$86,TRUNC(COLUMN(K$2)/5)+2,FALSE)*SUMIFS('IEA-MethaneAbatement-US'!$M:$M,'IEA-MethaneAbatement-US'!$N:$N,"&lt;"&amp;$B69,'IEA-MethaneAbatement-US'!$N:$N,"&gt;="&amp;$A69,'IEA-MethaneAbatement-US'!$L:$L,$B$1))+(VLOOKUP($C$1,'Multipliers and Adjustments'!$A$70:$I$86,TRUNC(COLUMN(K$2)/5)+2,FALSE)*SUMIFS('IEA-MethaneAbatement-US'!$M:$M,'IEA-MethaneAbatement-US'!$N:$N,"&lt;"&amp;$B69,'IEA-MethaneAbatement-US'!$N:$N,"&gt;="&amp;$A69,'IEA-MethaneAbatement-US'!$L:$L,$C$1))+(VLOOKUP($D$1,'Multipliers and Adjustments'!$A$70:$I$86,TRUNC(COLUMN(K$2)/5)+2,FALSE)*SUMIFS('IEA-MethaneAbatement-US'!$M:$M,'IEA-MethaneAbatement-US'!$N:$N,"&lt;"&amp;$B69,'IEA-MethaneAbatement-US'!$N:$N,"&gt;="&amp;$A69,'IEA-MethaneAbatement-US'!$L:$L,$D$1)))*'State Downscaling Multipliers'!$B$7*(1+'EPA to IEA Scaling'!O$10)</f>
        <v>0</v>
      </c>
      <c r="L69" s="165">
        <f>((VLOOKUP($B$1,'Multipliers and Adjustments'!$A$70:$I$86,TRUNC(COLUMN(L$2)/5)+2,FALSE)*SUMIFS('IEA-MethaneAbatement-US'!$M:$M,'IEA-MethaneAbatement-US'!$N:$N,"&lt;"&amp;$B69,'IEA-MethaneAbatement-US'!$N:$N,"&gt;="&amp;$A69,'IEA-MethaneAbatement-US'!$L:$L,$B$1))+(VLOOKUP($C$1,'Multipliers and Adjustments'!$A$70:$I$86,TRUNC(COLUMN(L$2)/5)+2,FALSE)*SUMIFS('IEA-MethaneAbatement-US'!$M:$M,'IEA-MethaneAbatement-US'!$N:$N,"&lt;"&amp;$B69,'IEA-MethaneAbatement-US'!$N:$N,"&gt;="&amp;$A69,'IEA-MethaneAbatement-US'!$L:$L,$C$1))+(VLOOKUP($D$1,'Multipliers and Adjustments'!$A$70:$I$86,TRUNC(COLUMN(L$2)/5)+2,FALSE)*SUMIFS('IEA-MethaneAbatement-US'!$M:$M,'IEA-MethaneAbatement-US'!$N:$N,"&lt;"&amp;$B69,'IEA-MethaneAbatement-US'!$N:$N,"&gt;="&amp;$A69,'IEA-MethaneAbatement-US'!$L:$L,$D$1)))*'State Downscaling Multipliers'!$B$7*(1+'EPA to IEA Scaling'!P$10)</f>
        <v>0</v>
      </c>
      <c r="M69" s="167">
        <f>((VLOOKUP($B$1,'Multipliers and Adjustments'!$A$70:$I$86,TRUNC(COLUMN(M$2)/5)+2,FALSE)*SUMIFS('IEA-MethaneAbatement-US'!$M:$M,'IEA-MethaneAbatement-US'!$N:$N,"&lt;"&amp;$B69,'IEA-MethaneAbatement-US'!$N:$N,"&gt;="&amp;$A69,'IEA-MethaneAbatement-US'!$L:$L,$B$1))+(VLOOKUP($C$1,'Multipliers and Adjustments'!$A$70:$I$86,TRUNC(COLUMN(M$2)/5)+2,FALSE)*SUMIFS('IEA-MethaneAbatement-US'!$M:$M,'IEA-MethaneAbatement-US'!$N:$N,"&lt;"&amp;$B69,'IEA-MethaneAbatement-US'!$N:$N,"&gt;="&amp;$A69,'IEA-MethaneAbatement-US'!$L:$L,$C$1))+(VLOOKUP($D$1,'Multipliers and Adjustments'!$A$70:$I$86,TRUNC(COLUMN(M$2)/5)+2,FALSE)*SUMIFS('IEA-MethaneAbatement-US'!$M:$M,'IEA-MethaneAbatement-US'!$N:$N,"&lt;"&amp;$B69,'IEA-MethaneAbatement-US'!$N:$N,"&gt;="&amp;$A69,'IEA-MethaneAbatement-US'!$L:$L,$D$1)))*'State Downscaling Multipliers'!$B$7*(1+'EPA to IEA Scaling'!Q$10)</f>
        <v>0</v>
      </c>
      <c r="N69" s="165">
        <f>((VLOOKUP($B$1,'Multipliers and Adjustments'!$A$70:$I$86,TRUNC(COLUMN(N$2)/5)+2,FALSE)*SUMIFS('IEA-MethaneAbatement-US'!$M:$M,'IEA-MethaneAbatement-US'!$N:$N,"&lt;"&amp;$B69,'IEA-MethaneAbatement-US'!$N:$N,"&gt;="&amp;$A69,'IEA-MethaneAbatement-US'!$L:$L,$B$1))+(VLOOKUP($C$1,'Multipliers and Adjustments'!$A$70:$I$86,TRUNC(COLUMN(N$2)/5)+2,FALSE)*SUMIFS('IEA-MethaneAbatement-US'!$M:$M,'IEA-MethaneAbatement-US'!$N:$N,"&lt;"&amp;$B69,'IEA-MethaneAbatement-US'!$N:$N,"&gt;="&amp;$A69,'IEA-MethaneAbatement-US'!$L:$L,$C$1))+(VLOOKUP($D$1,'Multipliers and Adjustments'!$A$70:$I$86,TRUNC(COLUMN(N$2)/5)+2,FALSE)*SUMIFS('IEA-MethaneAbatement-US'!$M:$M,'IEA-MethaneAbatement-US'!$N:$N,"&lt;"&amp;$B69,'IEA-MethaneAbatement-US'!$N:$N,"&gt;="&amp;$A69,'IEA-MethaneAbatement-US'!$L:$L,$D$1)))*'State Downscaling Multipliers'!$B$7*(1+'EPA to IEA Scaling'!R$10)</f>
        <v>0</v>
      </c>
      <c r="O69" s="165">
        <f>((VLOOKUP($B$1,'Multipliers and Adjustments'!$A$70:$I$86,TRUNC(COLUMN(O$2)/5)+2,FALSE)*SUMIFS('IEA-MethaneAbatement-US'!$M:$M,'IEA-MethaneAbatement-US'!$N:$N,"&lt;"&amp;$B69,'IEA-MethaneAbatement-US'!$N:$N,"&gt;="&amp;$A69,'IEA-MethaneAbatement-US'!$L:$L,$B$1))+(VLOOKUP($C$1,'Multipliers and Adjustments'!$A$70:$I$86,TRUNC(COLUMN(O$2)/5)+2,FALSE)*SUMIFS('IEA-MethaneAbatement-US'!$M:$M,'IEA-MethaneAbatement-US'!$N:$N,"&lt;"&amp;$B69,'IEA-MethaneAbatement-US'!$N:$N,"&gt;="&amp;$A69,'IEA-MethaneAbatement-US'!$L:$L,$C$1))+(VLOOKUP($D$1,'Multipliers and Adjustments'!$A$70:$I$86,TRUNC(COLUMN(O$2)/5)+2,FALSE)*SUMIFS('IEA-MethaneAbatement-US'!$M:$M,'IEA-MethaneAbatement-US'!$N:$N,"&lt;"&amp;$B69,'IEA-MethaneAbatement-US'!$N:$N,"&gt;="&amp;$A69,'IEA-MethaneAbatement-US'!$L:$L,$D$1)))*'State Downscaling Multipliers'!$B$7*(1+'EPA to IEA Scaling'!S$10)</f>
        <v>0</v>
      </c>
      <c r="P69" s="165">
        <f>((VLOOKUP($B$1,'Multipliers and Adjustments'!$A$70:$I$86,TRUNC(COLUMN(P$2)/5)+2,FALSE)*SUMIFS('IEA-MethaneAbatement-US'!$M:$M,'IEA-MethaneAbatement-US'!$N:$N,"&lt;"&amp;$B69,'IEA-MethaneAbatement-US'!$N:$N,"&gt;="&amp;$A69,'IEA-MethaneAbatement-US'!$L:$L,$B$1))+(VLOOKUP($C$1,'Multipliers and Adjustments'!$A$70:$I$86,TRUNC(COLUMN(P$2)/5)+2,FALSE)*SUMIFS('IEA-MethaneAbatement-US'!$M:$M,'IEA-MethaneAbatement-US'!$N:$N,"&lt;"&amp;$B69,'IEA-MethaneAbatement-US'!$N:$N,"&gt;="&amp;$A69,'IEA-MethaneAbatement-US'!$L:$L,$C$1))+(VLOOKUP($D$1,'Multipliers and Adjustments'!$A$70:$I$86,TRUNC(COLUMN(P$2)/5)+2,FALSE)*SUMIFS('IEA-MethaneAbatement-US'!$M:$M,'IEA-MethaneAbatement-US'!$N:$N,"&lt;"&amp;$B69,'IEA-MethaneAbatement-US'!$N:$N,"&gt;="&amp;$A69,'IEA-MethaneAbatement-US'!$L:$L,$D$1)))*'State Downscaling Multipliers'!$B$7*(1+'EPA to IEA Scaling'!T$10)</f>
        <v>0</v>
      </c>
      <c r="Q69" s="165">
        <f>((VLOOKUP($B$1,'Multipliers and Adjustments'!$A$70:$I$86,TRUNC(COLUMN(Q$2)/5)+2,FALSE)*SUMIFS('IEA-MethaneAbatement-US'!$M:$M,'IEA-MethaneAbatement-US'!$N:$N,"&lt;"&amp;$B69,'IEA-MethaneAbatement-US'!$N:$N,"&gt;="&amp;$A69,'IEA-MethaneAbatement-US'!$L:$L,$B$1))+(VLOOKUP($C$1,'Multipliers and Adjustments'!$A$70:$I$86,TRUNC(COLUMN(Q$2)/5)+2,FALSE)*SUMIFS('IEA-MethaneAbatement-US'!$M:$M,'IEA-MethaneAbatement-US'!$N:$N,"&lt;"&amp;$B69,'IEA-MethaneAbatement-US'!$N:$N,"&gt;="&amp;$A69,'IEA-MethaneAbatement-US'!$L:$L,$C$1))+(VLOOKUP($D$1,'Multipliers and Adjustments'!$A$70:$I$86,TRUNC(COLUMN(Q$2)/5)+2,FALSE)*SUMIFS('IEA-MethaneAbatement-US'!$M:$M,'IEA-MethaneAbatement-US'!$N:$N,"&lt;"&amp;$B69,'IEA-MethaneAbatement-US'!$N:$N,"&gt;="&amp;$A69,'IEA-MethaneAbatement-US'!$L:$L,$D$1)))*'State Downscaling Multipliers'!$B$7*(1+'EPA to IEA Scaling'!U$10)</f>
        <v>0</v>
      </c>
      <c r="R69" s="167">
        <f>((VLOOKUP($B$1,'Multipliers and Adjustments'!$A$70:$I$86,TRUNC(COLUMN(R$2)/5)+2,FALSE)*SUMIFS('IEA-MethaneAbatement-US'!$M:$M,'IEA-MethaneAbatement-US'!$N:$N,"&lt;"&amp;$B69,'IEA-MethaneAbatement-US'!$N:$N,"&gt;="&amp;$A69,'IEA-MethaneAbatement-US'!$L:$L,$B$1))+(VLOOKUP($C$1,'Multipliers and Adjustments'!$A$70:$I$86,TRUNC(COLUMN(R$2)/5)+2,FALSE)*SUMIFS('IEA-MethaneAbatement-US'!$M:$M,'IEA-MethaneAbatement-US'!$N:$N,"&lt;"&amp;$B69,'IEA-MethaneAbatement-US'!$N:$N,"&gt;="&amp;$A69,'IEA-MethaneAbatement-US'!$L:$L,$C$1))+(VLOOKUP($D$1,'Multipliers and Adjustments'!$A$70:$I$86,TRUNC(COLUMN(R$2)/5)+2,FALSE)*SUMIFS('IEA-MethaneAbatement-US'!$M:$M,'IEA-MethaneAbatement-US'!$N:$N,"&lt;"&amp;$B69,'IEA-MethaneAbatement-US'!$N:$N,"&gt;="&amp;$A69,'IEA-MethaneAbatement-US'!$L:$L,$D$1)))*'State Downscaling Multipliers'!$B$7*(1+'EPA to IEA Scaling'!V$10)</f>
        <v>0</v>
      </c>
      <c r="S69" s="165">
        <f>((VLOOKUP($B$1,'Multipliers and Adjustments'!$A$70:$I$86,TRUNC(COLUMN(S$2)/5)+2,FALSE)*SUMIFS('IEA-MethaneAbatement-US'!$M:$M,'IEA-MethaneAbatement-US'!$N:$N,"&lt;"&amp;$B69,'IEA-MethaneAbatement-US'!$N:$N,"&gt;="&amp;$A69,'IEA-MethaneAbatement-US'!$L:$L,$B$1))+(VLOOKUP($C$1,'Multipliers and Adjustments'!$A$70:$I$86,TRUNC(COLUMN(S$2)/5)+2,FALSE)*SUMIFS('IEA-MethaneAbatement-US'!$M:$M,'IEA-MethaneAbatement-US'!$N:$N,"&lt;"&amp;$B69,'IEA-MethaneAbatement-US'!$N:$N,"&gt;="&amp;$A69,'IEA-MethaneAbatement-US'!$L:$L,$C$1))+(VLOOKUP($D$1,'Multipliers and Adjustments'!$A$70:$I$86,TRUNC(COLUMN(S$2)/5)+2,FALSE)*SUMIFS('IEA-MethaneAbatement-US'!$M:$M,'IEA-MethaneAbatement-US'!$N:$N,"&lt;"&amp;$B69,'IEA-MethaneAbatement-US'!$N:$N,"&gt;="&amp;$A69,'IEA-MethaneAbatement-US'!$L:$L,$D$1)))*'State Downscaling Multipliers'!$B$7*(1+'EPA to IEA Scaling'!W$10)</f>
        <v>0</v>
      </c>
      <c r="T69" s="165">
        <f>((VLOOKUP($B$1,'Multipliers and Adjustments'!$A$70:$I$86,TRUNC(COLUMN(T$2)/5)+2,FALSE)*SUMIFS('IEA-MethaneAbatement-US'!$M:$M,'IEA-MethaneAbatement-US'!$N:$N,"&lt;"&amp;$B69,'IEA-MethaneAbatement-US'!$N:$N,"&gt;="&amp;$A69,'IEA-MethaneAbatement-US'!$L:$L,$B$1))+(VLOOKUP($C$1,'Multipliers and Adjustments'!$A$70:$I$86,TRUNC(COLUMN(T$2)/5)+2,FALSE)*SUMIFS('IEA-MethaneAbatement-US'!$M:$M,'IEA-MethaneAbatement-US'!$N:$N,"&lt;"&amp;$B69,'IEA-MethaneAbatement-US'!$N:$N,"&gt;="&amp;$A69,'IEA-MethaneAbatement-US'!$L:$L,$C$1))+(VLOOKUP($D$1,'Multipliers and Adjustments'!$A$70:$I$86,TRUNC(COLUMN(T$2)/5)+2,FALSE)*SUMIFS('IEA-MethaneAbatement-US'!$M:$M,'IEA-MethaneAbatement-US'!$N:$N,"&lt;"&amp;$B69,'IEA-MethaneAbatement-US'!$N:$N,"&gt;="&amp;$A69,'IEA-MethaneAbatement-US'!$L:$L,$D$1)))*'State Downscaling Multipliers'!$B$7*(1+'EPA to IEA Scaling'!X$10)</f>
        <v>0</v>
      </c>
      <c r="U69" s="165">
        <f>((VLOOKUP($B$1,'Multipliers and Adjustments'!$A$70:$I$86,TRUNC(COLUMN(U$2)/5)+2,FALSE)*SUMIFS('IEA-MethaneAbatement-US'!$M:$M,'IEA-MethaneAbatement-US'!$N:$N,"&lt;"&amp;$B69,'IEA-MethaneAbatement-US'!$N:$N,"&gt;="&amp;$A69,'IEA-MethaneAbatement-US'!$L:$L,$B$1))+(VLOOKUP($C$1,'Multipliers and Adjustments'!$A$70:$I$86,TRUNC(COLUMN(U$2)/5)+2,FALSE)*SUMIFS('IEA-MethaneAbatement-US'!$M:$M,'IEA-MethaneAbatement-US'!$N:$N,"&lt;"&amp;$B69,'IEA-MethaneAbatement-US'!$N:$N,"&gt;="&amp;$A69,'IEA-MethaneAbatement-US'!$L:$L,$C$1))+(VLOOKUP($D$1,'Multipliers and Adjustments'!$A$70:$I$86,TRUNC(COLUMN(U$2)/5)+2,FALSE)*SUMIFS('IEA-MethaneAbatement-US'!$M:$M,'IEA-MethaneAbatement-US'!$N:$N,"&lt;"&amp;$B69,'IEA-MethaneAbatement-US'!$N:$N,"&gt;="&amp;$A69,'IEA-MethaneAbatement-US'!$L:$L,$D$1)))*'State Downscaling Multipliers'!$B$7*(1+'EPA to IEA Scaling'!Y$10)</f>
        <v>0</v>
      </c>
      <c r="V69" s="165">
        <f>((VLOOKUP($B$1,'Multipliers and Adjustments'!$A$70:$I$86,TRUNC(COLUMN(V$2)/5)+2,FALSE)*SUMIFS('IEA-MethaneAbatement-US'!$M:$M,'IEA-MethaneAbatement-US'!$N:$N,"&lt;"&amp;$B69,'IEA-MethaneAbatement-US'!$N:$N,"&gt;="&amp;$A69,'IEA-MethaneAbatement-US'!$L:$L,$B$1))+(VLOOKUP($C$1,'Multipliers and Adjustments'!$A$70:$I$86,TRUNC(COLUMN(V$2)/5)+2,FALSE)*SUMIFS('IEA-MethaneAbatement-US'!$M:$M,'IEA-MethaneAbatement-US'!$N:$N,"&lt;"&amp;$B69,'IEA-MethaneAbatement-US'!$N:$N,"&gt;="&amp;$A69,'IEA-MethaneAbatement-US'!$L:$L,$C$1))+(VLOOKUP($D$1,'Multipliers and Adjustments'!$A$70:$I$86,TRUNC(COLUMN(V$2)/5)+2,FALSE)*SUMIFS('IEA-MethaneAbatement-US'!$M:$M,'IEA-MethaneAbatement-US'!$N:$N,"&lt;"&amp;$B69,'IEA-MethaneAbatement-US'!$N:$N,"&gt;="&amp;$A69,'IEA-MethaneAbatement-US'!$L:$L,$D$1)))*'State Downscaling Multipliers'!$B$7*(1+'EPA to IEA Scaling'!Z$10)</f>
        <v>0</v>
      </c>
      <c r="W69" s="167">
        <f>((VLOOKUP($B$1,'Multipliers and Adjustments'!$A$70:$I$86,TRUNC(COLUMN(W$2)/5)+2,FALSE)*SUMIFS('IEA-MethaneAbatement-US'!$M:$M,'IEA-MethaneAbatement-US'!$N:$N,"&lt;"&amp;$B69,'IEA-MethaneAbatement-US'!$N:$N,"&gt;="&amp;$A69,'IEA-MethaneAbatement-US'!$L:$L,$B$1))+(VLOOKUP($C$1,'Multipliers and Adjustments'!$A$70:$I$86,TRUNC(COLUMN(W$2)/5)+2,FALSE)*SUMIFS('IEA-MethaneAbatement-US'!$M:$M,'IEA-MethaneAbatement-US'!$N:$N,"&lt;"&amp;$B69,'IEA-MethaneAbatement-US'!$N:$N,"&gt;="&amp;$A69,'IEA-MethaneAbatement-US'!$L:$L,$C$1))+(VLOOKUP($D$1,'Multipliers and Adjustments'!$A$70:$I$86,TRUNC(COLUMN(W$2)/5)+2,FALSE)*SUMIFS('IEA-MethaneAbatement-US'!$M:$M,'IEA-MethaneAbatement-US'!$N:$N,"&lt;"&amp;$B69,'IEA-MethaneAbatement-US'!$N:$N,"&gt;="&amp;$A69,'IEA-MethaneAbatement-US'!$L:$L,$D$1)))*'State Downscaling Multipliers'!$B$7*(1+'EPA to IEA Scaling'!AA$10)</f>
        <v>0</v>
      </c>
      <c r="X69" s="165">
        <f>((VLOOKUP($B$1,'Multipliers and Adjustments'!$A$70:$I$86,TRUNC(COLUMN(X$2)/5)+2,FALSE)*SUMIFS('IEA-MethaneAbatement-US'!$M:$M,'IEA-MethaneAbatement-US'!$N:$N,"&lt;"&amp;$B69,'IEA-MethaneAbatement-US'!$N:$N,"&gt;="&amp;$A69,'IEA-MethaneAbatement-US'!$L:$L,$B$1))+(VLOOKUP($C$1,'Multipliers and Adjustments'!$A$70:$I$86,TRUNC(COLUMN(X$2)/5)+2,FALSE)*SUMIFS('IEA-MethaneAbatement-US'!$M:$M,'IEA-MethaneAbatement-US'!$N:$N,"&lt;"&amp;$B69,'IEA-MethaneAbatement-US'!$N:$N,"&gt;="&amp;$A69,'IEA-MethaneAbatement-US'!$L:$L,$C$1))+(VLOOKUP($D$1,'Multipliers and Adjustments'!$A$70:$I$86,TRUNC(COLUMN(X$2)/5)+2,FALSE)*SUMIFS('IEA-MethaneAbatement-US'!$M:$M,'IEA-MethaneAbatement-US'!$N:$N,"&lt;"&amp;$B69,'IEA-MethaneAbatement-US'!$N:$N,"&gt;="&amp;$A69,'IEA-MethaneAbatement-US'!$L:$L,$D$1)))*'State Downscaling Multipliers'!$B$7*(1+'EPA to IEA Scaling'!AB$10)</f>
        <v>0</v>
      </c>
      <c r="Y69" s="165">
        <f>((VLOOKUP($B$1,'Multipliers and Adjustments'!$A$70:$I$86,TRUNC(COLUMN(Y$2)/5)+2,FALSE)*SUMIFS('IEA-MethaneAbatement-US'!$M:$M,'IEA-MethaneAbatement-US'!$N:$N,"&lt;"&amp;$B69,'IEA-MethaneAbatement-US'!$N:$N,"&gt;="&amp;$A69,'IEA-MethaneAbatement-US'!$L:$L,$B$1))+(VLOOKUP($C$1,'Multipliers and Adjustments'!$A$70:$I$86,TRUNC(COLUMN(Y$2)/5)+2,FALSE)*SUMIFS('IEA-MethaneAbatement-US'!$M:$M,'IEA-MethaneAbatement-US'!$N:$N,"&lt;"&amp;$B69,'IEA-MethaneAbatement-US'!$N:$N,"&gt;="&amp;$A69,'IEA-MethaneAbatement-US'!$L:$L,$C$1))+(VLOOKUP($D$1,'Multipliers and Adjustments'!$A$70:$I$86,TRUNC(COLUMN(Y$2)/5)+2,FALSE)*SUMIFS('IEA-MethaneAbatement-US'!$M:$M,'IEA-MethaneAbatement-US'!$N:$N,"&lt;"&amp;$B69,'IEA-MethaneAbatement-US'!$N:$N,"&gt;="&amp;$A69,'IEA-MethaneAbatement-US'!$L:$L,$D$1)))*'State Downscaling Multipliers'!$B$7*(1+'EPA to IEA Scaling'!AC$10)</f>
        <v>0</v>
      </c>
      <c r="Z69" s="165">
        <f>((VLOOKUP($B$1,'Multipliers and Adjustments'!$A$70:$I$86,TRUNC(COLUMN(Z$2)/5)+2,FALSE)*SUMIFS('IEA-MethaneAbatement-US'!$M:$M,'IEA-MethaneAbatement-US'!$N:$N,"&lt;"&amp;$B69,'IEA-MethaneAbatement-US'!$N:$N,"&gt;="&amp;$A69,'IEA-MethaneAbatement-US'!$L:$L,$B$1))+(VLOOKUP($C$1,'Multipliers and Adjustments'!$A$70:$I$86,TRUNC(COLUMN(Z$2)/5)+2,FALSE)*SUMIFS('IEA-MethaneAbatement-US'!$M:$M,'IEA-MethaneAbatement-US'!$N:$N,"&lt;"&amp;$B69,'IEA-MethaneAbatement-US'!$N:$N,"&gt;="&amp;$A69,'IEA-MethaneAbatement-US'!$L:$L,$C$1))+(VLOOKUP($D$1,'Multipliers and Adjustments'!$A$70:$I$86,TRUNC(COLUMN(Z$2)/5)+2,FALSE)*SUMIFS('IEA-MethaneAbatement-US'!$M:$M,'IEA-MethaneAbatement-US'!$N:$N,"&lt;"&amp;$B69,'IEA-MethaneAbatement-US'!$N:$N,"&gt;="&amp;$A69,'IEA-MethaneAbatement-US'!$L:$L,$D$1)))*'State Downscaling Multipliers'!$B$7*(1+'EPA to IEA Scaling'!AD$10)</f>
        <v>0</v>
      </c>
      <c r="AA69" s="165">
        <f>((VLOOKUP($B$1,'Multipliers and Adjustments'!$A$70:$I$86,TRUNC(COLUMN(AA$2)/5)+2,FALSE)*SUMIFS('IEA-MethaneAbatement-US'!$M:$M,'IEA-MethaneAbatement-US'!$N:$N,"&lt;"&amp;$B69,'IEA-MethaneAbatement-US'!$N:$N,"&gt;="&amp;$A69,'IEA-MethaneAbatement-US'!$L:$L,$B$1))+(VLOOKUP($C$1,'Multipliers and Adjustments'!$A$70:$I$86,TRUNC(COLUMN(AA$2)/5)+2,FALSE)*SUMIFS('IEA-MethaneAbatement-US'!$M:$M,'IEA-MethaneAbatement-US'!$N:$N,"&lt;"&amp;$B69,'IEA-MethaneAbatement-US'!$N:$N,"&gt;="&amp;$A69,'IEA-MethaneAbatement-US'!$L:$L,$C$1))+(VLOOKUP($D$1,'Multipliers and Adjustments'!$A$70:$I$86,TRUNC(COLUMN(AA$2)/5)+2,FALSE)*SUMIFS('IEA-MethaneAbatement-US'!$M:$M,'IEA-MethaneAbatement-US'!$N:$N,"&lt;"&amp;$B69,'IEA-MethaneAbatement-US'!$N:$N,"&gt;="&amp;$A69,'IEA-MethaneAbatement-US'!$L:$L,$D$1)))*'State Downscaling Multipliers'!$B$7*(1+'EPA to IEA Scaling'!AE$10)</f>
        <v>0</v>
      </c>
      <c r="AB69" s="167">
        <f>((VLOOKUP($B$1,'Multipliers and Adjustments'!$A$70:$I$86,TRUNC(COLUMN(AB$2)/5)+2,FALSE)*SUMIFS('IEA-MethaneAbatement-US'!$M:$M,'IEA-MethaneAbatement-US'!$N:$N,"&lt;"&amp;$B69,'IEA-MethaneAbatement-US'!$N:$N,"&gt;="&amp;$A69,'IEA-MethaneAbatement-US'!$L:$L,$B$1))+(VLOOKUP($C$1,'Multipliers and Adjustments'!$A$70:$I$86,TRUNC(COLUMN(AB$2)/5)+2,FALSE)*SUMIFS('IEA-MethaneAbatement-US'!$M:$M,'IEA-MethaneAbatement-US'!$N:$N,"&lt;"&amp;$B69,'IEA-MethaneAbatement-US'!$N:$N,"&gt;="&amp;$A69,'IEA-MethaneAbatement-US'!$L:$L,$C$1))+(VLOOKUP($D$1,'Multipliers and Adjustments'!$A$70:$I$86,TRUNC(COLUMN(AB$2)/5)+2,FALSE)*SUMIFS('IEA-MethaneAbatement-US'!$M:$M,'IEA-MethaneAbatement-US'!$N:$N,"&lt;"&amp;$B69,'IEA-MethaneAbatement-US'!$N:$N,"&gt;="&amp;$A69,'IEA-MethaneAbatement-US'!$L:$L,$D$1)))*'State Downscaling Multipliers'!$B$7*(1+'EPA to IEA Scaling'!AF$10)</f>
        <v>0</v>
      </c>
      <c r="AC69" s="165">
        <f>((VLOOKUP($B$1,'Multipliers and Adjustments'!$A$70:$I$86,TRUNC(COLUMN(AC$2)/5)+2,FALSE)*SUMIFS('IEA-MethaneAbatement-US'!$M:$M,'IEA-MethaneAbatement-US'!$N:$N,"&lt;"&amp;$B69,'IEA-MethaneAbatement-US'!$N:$N,"&gt;="&amp;$A69,'IEA-MethaneAbatement-US'!$L:$L,$B$1))+(VLOOKUP($C$1,'Multipliers and Adjustments'!$A$70:$I$86,TRUNC(COLUMN(AC$2)/5)+2,FALSE)*SUMIFS('IEA-MethaneAbatement-US'!$M:$M,'IEA-MethaneAbatement-US'!$N:$N,"&lt;"&amp;$B69,'IEA-MethaneAbatement-US'!$N:$N,"&gt;="&amp;$A69,'IEA-MethaneAbatement-US'!$L:$L,$C$1))+(VLOOKUP($D$1,'Multipliers and Adjustments'!$A$70:$I$86,TRUNC(COLUMN(AC$2)/5)+2,FALSE)*SUMIFS('IEA-MethaneAbatement-US'!$M:$M,'IEA-MethaneAbatement-US'!$N:$N,"&lt;"&amp;$B69,'IEA-MethaneAbatement-US'!$N:$N,"&gt;="&amp;$A69,'IEA-MethaneAbatement-US'!$L:$L,$D$1)))*'State Downscaling Multipliers'!$B$7*(1+'EPA to IEA Scaling'!AG$10)</f>
        <v>0</v>
      </c>
      <c r="AD69" s="165">
        <f>((VLOOKUP($B$1,'Multipliers and Adjustments'!$A$70:$I$86,TRUNC(COLUMN(AD$2)/5)+2,FALSE)*SUMIFS('IEA-MethaneAbatement-US'!$M:$M,'IEA-MethaneAbatement-US'!$N:$N,"&lt;"&amp;$B69,'IEA-MethaneAbatement-US'!$N:$N,"&gt;="&amp;$A69,'IEA-MethaneAbatement-US'!$L:$L,$B$1))+(VLOOKUP($C$1,'Multipliers and Adjustments'!$A$70:$I$86,TRUNC(COLUMN(AD$2)/5)+2,FALSE)*SUMIFS('IEA-MethaneAbatement-US'!$M:$M,'IEA-MethaneAbatement-US'!$N:$N,"&lt;"&amp;$B69,'IEA-MethaneAbatement-US'!$N:$N,"&gt;="&amp;$A69,'IEA-MethaneAbatement-US'!$L:$L,$C$1))+(VLOOKUP($D$1,'Multipliers and Adjustments'!$A$70:$I$86,TRUNC(COLUMN(AD$2)/5)+2,FALSE)*SUMIFS('IEA-MethaneAbatement-US'!$M:$M,'IEA-MethaneAbatement-US'!$N:$N,"&lt;"&amp;$B69,'IEA-MethaneAbatement-US'!$N:$N,"&gt;="&amp;$A69,'IEA-MethaneAbatement-US'!$L:$L,$D$1)))*'State Downscaling Multipliers'!$B$7*(1+'EPA to IEA Scaling'!AH$10)</f>
        <v>0</v>
      </c>
      <c r="AE69" s="165">
        <f>((VLOOKUP($B$1,'Multipliers and Adjustments'!$A$70:$I$86,TRUNC(COLUMN(AE$2)/5)+2,FALSE)*SUMIFS('IEA-MethaneAbatement-US'!$M:$M,'IEA-MethaneAbatement-US'!$N:$N,"&lt;"&amp;$B69,'IEA-MethaneAbatement-US'!$N:$N,"&gt;="&amp;$A69,'IEA-MethaneAbatement-US'!$L:$L,$B$1))+(VLOOKUP($C$1,'Multipliers and Adjustments'!$A$70:$I$86,TRUNC(COLUMN(AE$2)/5)+2,FALSE)*SUMIFS('IEA-MethaneAbatement-US'!$M:$M,'IEA-MethaneAbatement-US'!$N:$N,"&lt;"&amp;$B69,'IEA-MethaneAbatement-US'!$N:$N,"&gt;="&amp;$A69,'IEA-MethaneAbatement-US'!$L:$L,$C$1))+(VLOOKUP($D$1,'Multipliers and Adjustments'!$A$70:$I$86,TRUNC(COLUMN(AE$2)/5)+2,FALSE)*SUMIFS('IEA-MethaneAbatement-US'!$M:$M,'IEA-MethaneAbatement-US'!$N:$N,"&lt;"&amp;$B69,'IEA-MethaneAbatement-US'!$N:$N,"&gt;="&amp;$A69,'IEA-MethaneAbatement-US'!$L:$L,$D$1)))*'State Downscaling Multipliers'!$B$7*(1+'EPA to IEA Scaling'!AI$10)</f>
        <v>0</v>
      </c>
      <c r="AF69" s="165">
        <f>((VLOOKUP($B$1,'Multipliers and Adjustments'!$A$70:$I$86,TRUNC(COLUMN(AF$2)/5)+2,FALSE)*SUMIFS('IEA-MethaneAbatement-US'!$M:$M,'IEA-MethaneAbatement-US'!$N:$N,"&lt;"&amp;$B69,'IEA-MethaneAbatement-US'!$N:$N,"&gt;="&amp;$A69,'IEA-MethaneAbatement-US'!$L:$L,$B$1))+(VLOOKUP($C$1,'Multipliers and Adjustments'!$A$70:$I$86,TRUNC(COLUMN(AF$2)/5)+2,FALSE)*SUMIFS('IEA-MethaneAbatement-US'!$M:$M,'IEA-MethaneAbatement-US'!$N:$N,"&lt;"&amp;$B69,'IEA-MethaneAbatement-US'!$N:$N,"&gt;="&amp;$A69,'IEA-MethaneAbatement-US'!$L:$L,$C$1))+(VLOOKUP($D$1,'Multipliers and Adjustments'!$A$70:$I$86,TRUNC(COLUMN(AF$2)/5)+2,FALSE)*SUMIFS('IEA-MethaneAbatement-US'!$M:$M,'IEA-MethaneAbatement-US'!$N:$N,"&lt;"&amp;$B69,'IEA-MethaneAbatement-US'!$N:$N,"&gt;="&amp;$A69,'IEA-MethaneAbatement-US'!$L:$L,$D$1)))*'State Downscaling Multipliers'!$B$7*(1+'EPA to IEA Scaling'!AJ$10)</f>
        <v>0</v>
      </c>
      <c r="AG69" s="167">
        <f>((VLOOKUP($B$1,'Multipliers and Adjustments'!$A$70:$I$86,TRUNC(COLUMN(AG$2)/5)+2,FALSE)*SUMIFS('IEA-MethaneAbatement-US'!$M:$M,'IEA-MethaneAbatement-US'!$N:$N,"&lt;"&amp;$B69,'IEA-MethaneAbatement-US'!$N:$N,"&gt;="&amp;$A69,'IEA-MethaneAbatement-US'!$L:$L,$B$1))+(VLOOKUP($C$1,'Multipliers and Adjustments'!$A$70:$I$86,TRUNC(COLUMN(AG$2)/5)+2,FALSE)*SUMIFS('IEA-MethaneAbatement-US'!$M:$M,'IEA-MethaneAbatement-US'!$N:$N,"&lt;"&amp;$B69,'IEA-MethaneAbatement-US'!$N:$N,"&gt;="&amp;$A69,'IEA-MethaneAbatement-US'!$L:$L,$C$1))+(VLOOKUP($D$1,'Multipliers and Adjustments'!$A$70:$I$86,TRUNC(COLUMN(AG$2)/5)+2,FALSE)*SUMIFS('IEA-MethaneAbatement-US'!$M:$M,'IEA-MethaneAbatement-US'!$N:$N,"&lt;"&amp;$B69,'IEA-MethaneAbatement-US'!$N:$N,"&gt;="&amp;$A69,'IEA-MethaneAbatement-US'!$L:$L,$D$1)))*'State Downscaling Multipliers'!$B$7*(1+'EPA to IEA Scaling'!AK$10)</f>
        <v>0</v>
      </c>
      <c r="AH69" s="165">
        <f>((VLOOKUP($B$1,'Multipliers and Adjustments'!$A$70:$I$86,TRUNC(COLUMN(AH$2)/5)+2,FALSE)*SUMIFS('IEA-MethaneAbatement-US'!$M:$M,'IEA-MethaneAbatement-US'!$N:$N,"&lt;"&amp;$B69,'IEA-MethaneAbatement-US'!$N:$N,"&gt;="&amp;$A69,'IEA-MethaneAbatement-US'!$L:$L,$B$1))+(VLOOKUP($C$1,'Multipliers and Adjustments'!$A$70:$I$86,TRUNC(COLUMN(AH$2)/5)+2,FALSE)*SUMIFS('IEA-MethaneAbatement-US'!$M:$M,'IEA-MethaneAbatement-US'!$N:$N,"&lt;"&amp;$B69,'IEA-MethaneAbatement-US'!$N:$N,"&gt;="&amp;$A69,'IEA-MethaneAbatement-US'!$L:$L,$C$1))+(VLOOKUP($D$1,'Multipliers and Adjustments'!$A$70:$I$86,TRUNC(COLUMN(AH$2)/5)+2,FALSE)*SUMIFS('IEA-MethaneAbatement-US'!$M:$M,'IEA-MethaneAbatement-US'!$N:$N,"&lt;"&amp;$B69,'IEA-MethaneAbatement-US'!$N:$N,"&gt;="&amp;$A69,'IEA-MethaneAbatement-US'!$L:$L,$D$1)))*'State Downscaling Multipliers'!$B$7*(1+'EPA to IEA Scaling'!AL$10)</f>
        <v>0</v>
      </c>
      <c r="AI69" s="165">
        <f>((VLOOKUP($B$1,'Multipliers and Adjustments'!$A$70:$I$86,TRUNC(COLUMN(AI$2)/5)+2,FALSE)*SUMIFS('IEA-MethaneAbatement-US'!$M:$M,'IEA-MethaneAbatement-US'!$N:$N,"&lt;"&amp;$B69,'IEA-MethaneAbatement-US'!$N:$N,"&gt;="&amp;$A69,'IEA-MethaneAbatement-US'!$L:$L,$B$1))+(VLOOKUP($C$1,'Multipliers and Adjustments'!$A$70:$I$86,TRUNC(COLUMN(AI$2)/5)+2,FALSE)*SUMIFS('IEA-MethaneAbatement-US'!$M:$M,'IEA-MethaneAbatement-US'!$N:$N,"&lt;"&amp;$B69,'IEA-MethaneAbatement-US'!$N:$N,"&gt;="&amp;$A69,'IEA-MethaneAbatement-US'!$L:$L,$C$1))+(VLOOKUP($D$1,'Multipliers and Adjustments'!$A$70:$I$86,TRUNC(COLUMN(AI$2)/5)+2,FALSE)*SUMIFS('IEA-MethaneAbatement-US'!$M:$M,'IEA-MethaneAbatement-US'!$N:$N,"&lt;"&amp;$B69,'IEA-MethaneAbatement-US'!$N:$N,"&gt;="&amp;$A69,'IEA-MethaneAbatement-US'!$L:$L,$D$1)))*'State Downscaling Multipliers'!$B$7*(1+'EPA to IEA Scaling'!AM$10)</f>
        <v>0</v>
      </c>
      <c r="AJ69" s="165">
        <f>((VLOOKUP($B$1,'Multipliers and Adjustments'!$A$70:$I$86,TRUNC(COLUMN(AJ$2)/5)+2,FALSE)*SUMIFS('IEA-MethaneAbatement-US'!$M:$M,'IEA-MethaneAbatement-US'!$N:$N,"&lt;"&amp;$B69,'IEA-MethaneAbatement-US'!$N:$N,"&gt;="&amp;$A69,'IEA-MethaneAbatement-US'!$L:$L,$B$1))+(VLOOKUP($C$1,'Multipliers and Adjustments'!$A$70:$I$86,TRUNC(COLUMN(AJ$2)/5)+2,FALSE)*SUMIFS('IEA-MethaneAbatement-US'!$M:$M,'IEA-MethaneAbatement-US'!$N:$N,"&lt;"&amp;$B69,'IEA-MethaneAbatement-US'!$N:$N,"&gt;="&amp;$A69,'IEA-MethaneAbatement-US'!$L:$L,$C$1))+(VLOOKUP($D$1,'Multipliers and Adjustments'!$A$70:$I$86,TRUNC(COLUMN(AJ$2)/5)+2,FALSE)*SUMIFS('IEA-MethaneAbatement-US'!$M:$M,'IEA-MethaneAbatement-US'!$N:$N,"&lt;"&amp;$B69,'IEA-MethaneAbatement-US'!$N:$N,"&gt;="&amp;$A69,'IEA-MethaneAbatement-US'!$L:$L,$D$1)))*'State Downscaling Multipliers'!$B$7*(1+'EPA to IEA Scaling'!AN$10)</f>
        <v>0</v>
      </c>
      <c r="AK69" s="165">
        <f>((VLOOKUP($B$1,'Multipliers and Adjustments'!$A$70:$I$86,TRUNC(COLUMN(AK$2)/5)+2,FALSE)*SUMIFS('IEA-MethaneAbatement-US'!$M:$M,'IEA-MethaneAbatement-US'!$N:$N,"&lt;"&amp;$B69,'IEA-MethaneAbatement-US'!$N:$N,"&gt;="&amp;$A69,'IEA-MethaneAbatement-US'!$L:$L,$B$1))+(VLOOKUP($C$1,'Multipliers and Adjustments'!$A$70:$I$86,TRUNC(COLUMN(AK$2)/5)+2,FALSE)*SUMIFS('IEA-MethaneAbatement-US'!$M:$M,'IEA-MethaneAbatement-US'!$N:$N,"&lt;"&amp;$B69,'IEA-MethaneAbatement-US'!$N:$N,"&gt;="&amp;$A69,'IEA-MethaneAbatement-US'!$L:$L,$C$1))+(VLOOKUP($D$1,'Multipliers and Adjustments'!$A$70:$I$86,TRUNC(COLUMN(AK$2)/5)+2,FALSE)*SUMIFS('IEA-MethaneAbatement-US'!$M:$M,'IEA-MethaneAbatement-US'!$N:$N,"&lt;"&amp;$B69,'IEA-MethaneAbatement-US'!$N:$N,"&gt;="&amp;$A69,'IEA-MethaneAbatement-US'!$L:$L,$D$1)))*'State Downscaling Multipliers'!$B$7*(1+'EPA to IEA Scaling'!AO$10)</f>
        <v>0</v>
      </c>
      <c r="AL69" s="167">
        <f>((VLOOKUP($B$1,'Multipliers and Adjustments'!$A$70:$I$86,TRUNC(COLUMN(AL$2)/5)+2,FALSE)*SUMIFS('IEA-MethaneAbatement-US'!$M:$M,'IEA-MethaneAbatement-US'!$N:$N,"&lt;"&amp;$B69,'IEA-MethaneAbatement-US'!$N:$N,"&gt;="&amp;$A69,'IEA-MethaneAbatement-US'!$L:$L,$B$1))+(VLOOKUP($C$1,'Multipliers and Adjustments'!$A$70:$I$86,TRUNC(COLUMN(AL$2)/5)+2,FALSE)*SUMIFS('IEA-MethaneAbatement-US'!$M:$M,'IEA-MethaneAbatement-US'!$N:$N,"&lt;"&amp;$B69,'IEA-MethaneAbatement-US'!$N:$N,"&gt;="&amp;$A69,'IEA-MethaneAbatement-US'!$L:$L,$C$1))+(VLOOKUP($D$1,'Multipliers and Adjustments'!$A$70:$I$86,TRUNC(COLUMN(AL$2)/5)+2,FALSE)*SUMIFS('IEA-MethaneAbatement-US'!$M:$M,'IEA-MethaneAbatement-US'!$N:$N,"&lt;"&amp;$B69,'IEA-MethaneAbatement-US'!$N:$N,"&gt;="&amp;$A69,'IEA-MethaneAbatement-US'!$L:$L,$D$1)))*'State Downscaling Multipliers'!$B$7*(1+'EPA to IEA Scaling'!AP$10)</f>
        <v>0</v>
      </c>
    </row>
    <row r="70" spans="1:38" ht="15.75" customHeight="1" x14ac:dyDescent="0.25">
      <c r="A70" s="49">
        <f t="shared" si="3"/>
        <v>1350</v>
      </c>
      <c r="B70" s="49">
        <f t="shared" si="5"/>
        <v>1400</v>
      </c>
      <c r="C70" s="165">
        <f>((VLOOKUP($B$1,'Multipliers and Adjustments'!$A$70:$I$86,TRUNC(COLUMN(C$2)/5)+2,FALSE)*SUMIFS('IEA-MethaneAbatement-US'!$M:$M,'IEA-MethaneAbatement-US'!$N:$N,"&lt;"&amp;$B70,'IEA-MethaneAbatement-US'!$N:$N,"&gt;="&amp;$A70,'IEA-MethaneAbatement-US'!$L:$L,$B$1))+(VLOOKUP($C$1,'Multipliers and Adjustments'!$A$70:$I$86,TRUNC(COLUMN(C$2)/5)+2,FALSE)*SUMIFS('IEA-MethaneAbatement-US'!$M:$M,'IEA-MethaneAbatement-US'!$N:$N,"&lt;"&amp;$B70,'IEA-MethaneAbatement-US'!$N:$N,"&gt;="&amp;$A70,'IEA-MethaneAbatement-US'!$L:$L,$C$1))+(VLOOKUP($D$1,'Multipliers and Adjustments'!$A$70:$I$86,TRUNC(COLUMN(C$2)/5)+2,FALSE)*SUMIFS('IEA-MethaneAbatement-US'!$M:$M,'IEA-MethaneAbatement-US'!$N:$N,"&lt;"&amp;$B70,'IEA-MethaneAbatement-US'!$N:$N,"&gt;="&amp;$A70,'IEA-MethaneAbatement-US'!$L:$L,$D$1)))*'State Downscaling Multipliers'!$B$7*(1+'EPA to IEA Scaling'!G$10)</f>
        <v>0</v>
      </c>
      <c r="D70" s="165">
        <f>((VLOOKUP($B$1,'Multipliers and Adjustments'!$A$70:$I$86,TRUNC(COLUMN(D$2)/5)+2,FALSE)*SUMIFS('IEA-MethaneAbatement-US'!$M:$M,'IEA-MethaneAbatement-US'!$N:$N,"&lt;"&amp;$B70,'IEA-MethaneAbatement-US'!$N:$N,"&gt;="&amp;$A70,'IEA-MethaneAbatement-US'!$L:$L,$B$1))+(VLOOKUP($C$1,'Multipliers and Adjustments'!$A$70:$I$86,TRUNC(COLUMN(D$2)/5)+2,FALSE)*SUMIFS('IEA-MethaneAbatement-US'!$M:$M,'IEA-MethaneAbatement-US'!$N:$N,"&lt;"&amp;$B70,'IEA-MethaneAbatement-US'!$N:$N,"&gt;="&amp;$A70,'IEA-MethaneAbatement-US'!$L:$L,$C$1))+(VLOOKUP($D$1,'Multipliers and Adjustments'!$A$70:$I$86,TRUNC(COLUMN(D$2)/5)+2,FALSE)*SUMIFS('IEA-MethaneAbatement-US'!$M:$M,'IEA-MethaneAbatement-US'!$N:$N,"&lt;"&amp;$B70,'IEA-MethaneAbatement-US'!$N:$N,"&gt;="&amp;$A70,'IEA-MethaneAbatement-US'!$L:$L,$D$1)))*'State Downscaling Multipliers'!$B$7*(1+'EPA to IEA Scaling'!H$10)</f>
        <v>0</v>
      </c>
      <c r="E70" s="165">
        <f>((VLOOKUP($B$1,'Multipliers and Adjustments'!$A$70:$I$86,TRUNC(COLUMN(E$2)/5)+2,FALSE)*SUMIFS('IEA-MethaneAbatement-US'!$M:$M,'IEA-MethaneAbatement-US'!$N:$N,"&lt;"&amp;$B70,'IEA-MethaneAbatement-US'!$N:$N,"&gt;="&amp;$A70,'IEA-MethaneAbatement-US'!$L:$L,$B$1))+(VLOOKUP($C$1,'Multipliers and Adjustments'!$A$70:$I$86,TRUNC(COLUMN(E$2)/5)+2,FALSE)*SUMIFS('IEA-MethaneAbatement-US'!$M:$M,'IEA-MethaneAbatement-US'!$N:$N,"&lt;"&amp;$B70,'IEA-MethaneAbatement-US'!$N:$N,"&gt;="&amp;$A70,'IEA-MethaneAbatement-US'!$L:$L,$C$1))+(VLOOKUP($D$1,'Multipliers and Adjustments'!$A$70:$I$86,TRUNC(COLUMN(E$2)/5)+2,FALSE)*SUMIFS('IEA-MethaneAbatement-US'!$M:$M,'IEA-MethaneAbatement-US'!$N:$N,"&lt;"&amp;$B70,'IEA-MethaneAbatement-US'!$N:$N,"&gt;="&amp;$A70,'IEA-MethaneAbatement-US'!$L:$L,$D$1)))*'State Downscaling Multipliers'!$B$7*(1+'EPA to IEA Scaling'!I$10)</f>
        <v>0</v>
      </c>
      <c r="F70" s="165">
        <f>((VLOOKUP($B$1,'Multipliers and Adjustments'!$A$70:$I$86,TRUNC(COLUMN(F$2)/5)+2,FALSE)*SUMIFS('IEA-MethaneAbatement-US'!$M:$M,'IEA-MethaneAbatement-US'!$N:$N,"&lt;"&amp;$B70,'IEA-MethaneAbatement-US'!$N:$N,"&gt;="&amp;$A70,'IEA-MethaneAbatement-US'!$L:$L,$B$1))+(VLOOKUP($C$1,'Multipliers and Adjustments'!$A$70:$I$86,TRUNC(COLUMN(F$2)/5)+2,FALSE)*SUMIFS('IEA-MethaneAbatement-US'!$M:$M,'IEA-MethaneAbatement-US'!$N:$N,"&lt;"&amp;$B70,'IEA-MethaneAbatement-US'!$N:$N,"&gt;="&amp;$A70,'IEA-MethaneAbatement-US'!$L:$L,$C$1))+(VLOOKUP($D$1,'Multipliers and Adjustments'!$A$70:$I$86,TRUNC(COLUMN(F$2)/5)+2,FALSE)*SUMIFS('IEA-MethaneAbatement-US'!$M:$M,'IEA-MethaneAbatement-US'!$N:$N,"&lt;"&amp;$B70,'IEA-MethaneAbatement-US'!$N:$N,"&gt;="&amp;$A70,'IEA-MethaneAbatement-US'!$L:$L,$D$1)))*'State Downscaling Multipliers'!$B$7*(1+'EPA to IEA Scaling'!J$10)</f>
        <v>0</v>
      </c>
      <c r="G70" s="166">
        <f>((VLOOKUP($B$1,'Multipliers and Adjustments'!$A$70:$I$86,TRUNC(COLUMN(G$2)/5)+2,FALSE)*SUMIFS('IEA-MethaneAbatement-US'!$M:$M,'IEA-MethaneAbatement-US'!$N:$N,"&lt;"&amp;$B70,'IEA-MethaneAbatement-US'!$N:$N,"&gt;="&amp;$A70,'IEA-MethaneAbatement-US'!$L:$L,$B$1))+(VLOOKUP($C$1,'Multipliers and Adjustments'!$A$70:$I$86,TRUNC(COLUMN(G$2)/5)+2,FALSE)*SUMIFS('IEA-MethaneAbatement-US'!$M:$M,'IEA-MethaneAbatement-US'!$N:$N,"&lt;"&amp;$B70,'IEA-MethaneAbatement-US'!$N:$N,"&gt;="&amp;$A70,'IEA-MethaneAbatement-US'!$L:$L,$C$1))+(VLOOKUP($D$1,'Multipliers and Adjustments'!$A$70:$I$86,TRUNC(COLUMN(G$2)/5)+2,FALSE)*SUMIFS('IEA-MethaneAbatement-US'!$M:$M,'IEA-MethaneAbatement-US'!$N:$N,"&lt;"&amp;$B70,'IEA-MethaneAbatement-US'!$N:$N,"&gt;="&amp;$A70,'IEA-MethaneAbatement-US'!$L:$L,$D$1)))*'State Downscaling Multipliers'!$B$7*(1+'EPA to IEA Scaling'!K$10)</f>
        <v>0</v>
      </c>
      <c r="H70" s="167">
        <f>((VLOOKUP($B$1,'Multipliers and Adjustments'!$A$70:$I$86,TRUNC(COLUMN(H$2)/5)+2,FALSE)*SUMIFS('IEA-MethaneAbatement-US'!$M:$M,'IEA-MethaneAbatement-US'!$N:$N,"&lt;"&amp;$B70,'IEA-MethaneAbatement-US'!$N:$N,"&gt;="&amp;$A70,'IEA-MethaneAbatement-US'!$L:$L,$B$1))+(VLOOKUP($C$1,'Multipliers and Adjustments'!$A$70:$I$86,TRUNC(COLUMN(H$2)/5)+2,FALSE)*SUMIFS('IEA-MethaneAbatement-US'!$M:$M,'IEA-MethaneAbatement-US'!$N:$N,"&lt;"&amp;$B70,'IEA-MethaneAbatement-US'!$N:$N,"&gt;="&amp;$A70,'IEA-MethaneAbatement-US'!$L:$L,$C$1))+(VLOOKUP($D$1,'Multipliers and Adjustments'!$A$70:$I$86,TRUNC(COLUMN(H$2)/5)+2,FALSE)*SUMIFS('IEA-MethaneAbatement-US'!$M:$M,'IEA-MethaneAbatement-US'!$N:$N,"&lt;"&amp;$B70,'IEA-MethaneAbatement-US'!$N:$N,"&gt;="&amp;$A70,'IEA-MethaneAbatement-US'!$L:$L,$D$1)))*'State Downscaling Multipliers'!$B$7*(1+'EPA to IEA Scaling'!L$10)</f>
        <v>0</v>
      </c>
      <c r="I70" s="165">
        <f>((VLOOKUP($B$1,'Multipliers and Adjustments'!$A$70:$I$86,TRUNC(COLUMN(I$2)/5)+2,FALSE)*SUMIFS('IEA-MethaneAbatement-US'!$M:$M,'IEA-MethaneAbatement-US'!$N:$N,"&lt;"&amp;$B70,'IEA-MethaneAbatement-US'!$N:$N,"&gt;="&amp;$A70,'IEA-MethaneAbatement-US'!$L:$L,$B$1))+(VLOOKUP($C$1,'Multipliers and Adjustments'!$A$70:$I$86,TRUNC(COLUMN(I$2)/5)+2,FALSE)*SUMIFS('IEA-MethaneAbatement-US'!$M:$M,'IEA-MethaneAbatement-US'!$N:$N,"&lt;"&amp;$B70,'IEA-MethaneAbatement-US'!$N:$N,"&gt;="&amp;$A70,'IEA-MethaneAbatement-US'!$L:$L,$C$1))+(VLOOKUP($D$1,'Multipliers and Adjustments'!$A$70:$I$86,TRUNC(COLUMN(I$2)/5)+2,FALSE)*SUMIFS('IEA-MethaneAbatement-US'!$M:$M,'IEA-MethaneAbatement-US'!$N:$N,"&lt;"&amp;$B70,'IEA-MethaneAbatement-US'!$N:$N,"&gt;="&amp;$A70,'IEA-MethaneAbatement-US'!$L:$L,$D$1)))*'State Downscaling Multipliers'!$B$7*(1+'EPA to IEA Scaling'!M$10)</f>
        <v>0</v>
      </c>
      <c r="J70" s="165">
        <f>((VLOOKUP($B$1,'Multipliers and Adjustments'!$A$70:$I$86,TRUNC(COLUMN(J$2)/5)+2,FALSE)*SUMIFS('IEA-MethaneAbatement-US'!$M:$M,'IEA-MethaneAbatement-US'!$N:$N,"&lt;"&amp;$B70,'IEA-MethaneAbatement-US'!$N:$N,"&gt;="&amp;$A70,'IEA-MethaneAbatement-US'!$L:$L,$B$1))+(VLOOKUP($C$1,'Multipliers and Adjustments'!$A$70:$I$86,TRUNC(COLUMN(J$2)/5)+2,FALSE)*SUMIFS('IEA-MethaneAbatement-US'!$M:$M,'IEA-MethaneAbatement-US'!$N:$N,"&lt;"&amp;$B70,'IEA-MethaneAbatement-US'!$N:$N,"&gt;="&amp;$A70,'IEA-MethaneAbatement-US'!$L:$L,$C$1))+(VLOOKUP($D$1,'Multipliers and Adjustments'!$A$70:$I$86,TRUNC(COLUMN(J$2)/5)+2,FALSE)*SUMIFS('IEA-MethaneAbatement-US'!$M:$M,'IEA-MethaneAbatement-US'!$N:$N,"&lt;"&amp;$B70,'IEA-MethaneAbatement-US'!$N:$N,"&gt;="&amp;$A70,'IEA-MethaneAbatement-US'!$L:$L,$D$1)))*'State Downscaling Multipliers'!$B$7*(1+'EPA to IEA Scaling'!N$10)</f>
        <v>0</v>
      </c>
      <c r="K70" s="165">
        <f>((VLOOKUP($B$1,'Multipliers and Adjustments'!$A$70:$I$86,TRUNC(COLUMN(K$2)/5)+2,FALSE)*SUMIFS('IEA-MethaneAbatement-US'!$M:$M,'IEA-MethaneAbatement-US'!$N:$N,"&lt;"&amp;$B70,'IEA-MethaneAbatement-US'!$N:$N,"&gt;="&amp;$A70,'IEA-MethaneAbatement-US'!$L:$L,$B$1))+(VLOOKUP($C$1,'Multipliers and Adjustments'!$A$70:$I$86,TRUNC(COLUMN(K$2)/5)+2,FALSE)*SUMIFS('IEA-MethaneAbatement-US'!$M:$M,'IEA-MethaneAbatement-US'!$N:$N,"&lt;"&amp;$B70,'IEA-MethaneAbatement-US'!$N:$N,"&gt;="&amp;$A70,'IEA-MethaneAbatement-US'!$L:$L,$C$1))+(VLOOKUP($D$1,'Multipliers and Adjustments'!$A$70:$I$86,TRUNC(COLUMN(K$2)/5)+2,FALSE)*SUMIFS('IEA-MethaneAbatement-US'!$M:$M,'IEA-MethaneAbatement-US'!$N:$N,"&lt;"&amp;$B70,'IEA-MethaneAbatement-US'!$N:$N,"&gt;="&amp;$A70,'IEA-MethaneAbatement-US'!$L:$L,$D$1)))*'State Downscaling Multipliers'!$B$7*(1+'EPA to IEA Scaling'!O$10)</f>
        <v>0</v>
      </c>
      <c r="L70" s="165">
        <f>((VLOOKUP($B$1,'Multipliers and Adjustments'!$A$70:$I$86,TRUNC(COLUMN(L$2)/5)+2,FALSE)*SUMIFS('IEA-MethaneAbatement-US'!$M:$M,'IEA-MethaneAbatement-US'!$N:$N,"&lt;"&amp;$B70,'IEA-MethaneAbatement-US'!$N:$N,"&gt;="&amp;$A70,'IEA-MethaneAbatement-US'!$L:$L,$B$1))+(VLOOKUP($C$1,'Multipliers and Adjustments'!$A$70:$I$86,TRUNC(COLUMN(L$2)/5)+2,FALSE)*SUMIFS('IEA-MethaneAbatement-US'!$M:$M,'IEA-MethaneAbatement-US'!$N:$N,"&lt;"&amp;$B70,'IEA-MethaneAbatement-US'!$N:$N,"&gt;="&amp;$A70,'IEA-MethaneAbatement-US'!$L:$L,$C$1))+(VLOOKUP($D$1,'Multipliers and Adjustments'!$A$70:$I$86,TRUNC(COLUMN(L$2)/5)+2,FALSE)*SUMIFS('IEA-MethaneAbatement-US'!$M:$M,'IEA-MethaneAbatement-US'!$N:$N,"&lt;"&amp;$B70,'IEA-MethaneAbatement-US'!$N:$N,"&gt;="&amp;$A70,'IEA-MethaneAbatement-US'!$L:$L,$D$1)))*'State Downscaling Multipliers'!$B$7*(1+'EPA to IEA Scaling'!P$10)</f>
        <v>0</v>
      </c>
      <c r="M70" s="167">
        <f>((VLOOKUP($B$1,'Multipliers and Adjustments'!$A$70:$I$86,TRUNC(COLUMN(M$2)/5)+2,FALSE)*SUMIFS('IEA-MethaneAbatement-US'!$M:$M,'IEA-MethaneAbatement-US'!$N:$N,"&lt;"&amp;$B70,'IEA-MethaneAbatement-US'!$N:$N,"&gt;="&amp;$A70,'IEA-MethaneAbatement-US'!$L:$L,$B$1))+(VLOOKUP($C$1,'Multipliers and Adjustments'!$A$70:$I$86,TRUNC(COLUMN(M$2)/5)+2,FALSE)*SUMIFS('IEA-MethaneAbatement-US'!$M:$M,'IEA-MethaneAbatement-US'!$N:$N,"&lt;"&amp;$B70,'IEA-MethaneAbatement-US'!$N:$N,"&gt;="&amp;$A70,'IEA-MethaneAbatement-US'!$L:$L,$C$1))+(VLOOKUP($D$1,'Multipliers and Adjustments'!$A$70:$I$86,TRUNC(COLUMN(M$2)/5)+2,FALSE)*SUMIFS('IEA-MethaneAbatement-US'!$M:$M,'IEA-MethaneAbatement-US'!$N:$N,"&lt;"&amp;$B70,'IEA-MethaneAbatement-US'!$N:$N,"&gt;="&amp;$A70,'IEA-MethaneAbatement-US'!$L:$L,$D$1)))*'State Downscaling Multipliers'!$B$7*(1+'EPA to IEA Scaling'!Q$10)</f>
        <v>0</v>
      </c>
      <c r="N70" s="165">
        <f>((VLOOKUP($B$1,'Multipliers and Adjustments'!$A$70:$I$86,TRUNC(COLUMN(N$2)/5)+2,FALSE)*SUMIFS('IEA-MethaneAbatement-US'!$M:$M,'IEA-MethaneAbatement-US'!$N:$N,"&lt;"&amp;$B70,'IEA-MethaneAbatement-US'!$N:$N,"&gt;="&amp;$A70,'IEA-MethaneAbatement-US'!$L:$L,$B$1))+(VLOOKUP($C$1,'Multipliers and Adjustments'!$A$70:$I$86,TRUNC(COLUMN(N$2)/5)+2,FALSE)*SUMIFS('IEA-MethaneAbatement-US'!$M:$M,'IEA-MethaneAbatement-US'!$N:$N,"&lt;"&amp;$B70,'IEA-MethaneAbatement-US'!$N:$N,"&gt;="&amp;$A70,'IEA-MethaneAbatement-US'!$L:$L,$C$1))+(VLOOKUP($D$1,'Multipliers and Adjustments'!$A$70:$I$86,TRUNC(COLUMN(N$2)/5)+2,FALSE)*SUMIFS('IEA-MethaneAbatement-US'!$M:$M,'IEA-MethaneAbatement-US'!$N:$N,"&lt;"&amp;$B70,'IEA-MethaneAbatement-US'!$N:$N,"&gt;="&amp;$A70,'IEA-MethaneAbatement-US'!$L:$L,$D$1)))*'State Downscaling Multipliers'!$B$7*(1+'EPA to IEA Scaling'!R$10)</f>
        <v>0</v>
      </c>
      <c r="O70" s="165">
        <f>((VLOOKUP($B$1,'Multipliers and Adjustments'!$A$70:$I$86,TRUNC(COLUMN(O$2)/5)+2,FALSE)*SUMIFS('IEA-MethaneAbatement-US'!$M:$M,'IEA-MethaneAbatement-US'!$N:$N,"&lt;"&amp;$B70,'IEA-MethaneAbatement-US'!$N:$N,"&gt;="&amp;$A70,'IEA-MethaneAbatement-US'!$L:$L,$B$1))+(VLOOKUP($C$1,'Multipliers and Adjustments'!$A$70:$I$86,TRUNC(COLUMN(O$2)/5)+2,FALSE)*SUMIFS('IEA-MethaneAbatement-US'!$M:$M,'IEA-MethaneAbatement-US'!$N:$N,"&lt;"&amp;$B70,'IEA-MethaneAbatement-US'!$N:$N,"&gt;="&amp;$A70,'IEA-MethaneAbatement-US'!$L:$L,$C$1))+(VLOOKUP($D$1,'Multipliers and Adjustments'!$A$70:$I$86,TRUNC(COLUMN(O$2)/5)+2,FALSE)*SUMIFS('IEA-MethaneAbatement-US'!$M:$M,'IEA-MethaneAbatement-US'!$N:$N,"&lt;"&amp;$B70,'IEA-MethaneAbatement-US'!$N:$N,"&gt;="&amp;$A70,'IEA-MethaneAbatement-US'!$L:$L,$D$1)))*'State Downscaling Multipliers'!$B$7*(1+'EPA to IEA Scaling'!S$10)</f>
        <v>0</v>
      </c>
      <c r="P70" s="165">
        <f>((VLOOKUP($B$1,'Multipliers and Adjustments'!$A$70:$I$86,TRUNC(COLUMN(P$2)/5)+2,FALSE)*SUMIFS('IEA-MethaneAbatement-US'!$M:$M,'IEA-MethaneAbatement-US'!$N:$N,"&lt;"&amp;$B70,'IEA-MethaneAbatement-US'!$N:$N,"&gt;="&amp;$A70,'IEA-MethaneAbatement-US'!$L:$L,$B$1))+(VLOOKUP($C$1,'Multipliers and Adjustments'!$A$70:$I$86,TRUNC(COLUMN(P$2)/5)+2,FALSE)*SUMIFS('IEA-MethaneAbatement-US'!$M:$M,'IEA-MethaneAbatement-US'!$N:$N,"&lt;"&amp;$B70,'IEA-MethaneAbatement-US'!$N:$N,"&gt;="&amp;$A70,'IEA-MethaneAbatement-US'!$L:$L,$C$1))+(VLOOKUP($D$1,'Multipliers and Adjustments'!$A$70:$I$86,TRUNC(COLUMN(P$2)/5)+2,FALSE)*SUMIFS('IEA-MethaneAbatement-US'!$M:$M,'IEA-MethaneAbatement-US'!$N:$N,"&lt;"&amp;$B70,'IEA-MethaneAbatement-US'!$N:$N,"&gt;="&amp;$A70,'IEA-MethaneAbatement-US'!$L:$L,$D$1)))*'State Downscaling Multipliers'!$B$7*(1+'EPA to IEA Scaling'!T$10)</f>
        <v>0</v>
      </c>
      <c r="Q70" s="165">
        <f>((VLOOKUP($B$1,'Multipliers and Adjustments'!$A$70:$I$86,TRUNC(COLUMN(Q$2)/5)+2,FALSE)*SUMIFS('IEA-MethaneAbatement-US'!$M:$M,'IEA-MethaneAbatement-US'!$N:$N,"&lt;"&amp;$B70,'IEA-MethaneAbatement-US'!$N:$N,"&gt;="&amp;$A70,'IEA-MethaneAbatement-US'!$L:$L,$B$1))+(VLOOKUP($C$1,'Multipliers and Adjustments'!$A$70:$I$86,TRUNC(COLUMN(Q$2)/5)+2,FALSE)*SUMIFS('IEA-MethaneAbatement-US'!$M:$M,'IEA-MethaneAbatement-US'!$N:$N,"&lt;"&amp;$B70,'IEA-MethaneAbatement-US'!$N:$N,"&gt;="&amp;$A70,'IEA-MethaneAbatement-US'!$L:$L,$C$1))+(VLOOKUP($D$1,'Multipliers and Adjustments'!$A$70:$I$86,TRUNC(COLUMN(Q$2)/5)+2,FALSE)*SUMIFS('IEA-MethaneAbatement-US'!$M:$M,'IEA-MethaneAbatement-US'!$N:$N,"&lt;"&amp;$B70,'IEA-MethaneAbatement-US'!$N:$N,"&gt;="&amp;$A70,'IEA-MethaneAbatement-US'!$L:$L,$D$1)))*'State Downscaling Multipliers'!$B$7*(1+'EPA to IEA Scaling'!U$10)</f>
        <v>0</v>
      </c>
      <c r="R70" s="167">
        <f>((VLOOKUP($B$1,'Multipliers and Adjustments'!$A$70:$I$86,TRUNC(COLUMN(R$2)/5)+2,FALSE)*SUMIFS('IEA-MethaneAbatement-US'!$M:$M,'IEA-MethaneAbatement-US'!$N:$N,"&lt;"&amp;$B70,'IEA-MethaneAbatement-US'!$N:$N,"&gt;="&amp;$A70,'IEA-MethaneAbatement-US'!$L:$L,$B$1))+(VLOOKUP($C$1,'Multipliers and Adjustments'!$A$70:$I$86,TRUNC(COLUMN(R$2)/5)+2,FALSE)*SUMIFS('IEA-MethaneAbatement-US'!$M:$M,'IEA-MethaneAbatement-US'!$N:$N,"&lt;"&amp;$B70,'IEA-MethaneAbatement-US'!$N:$N,"&gt;="&amp;$A70,'IEA-MethaneAbatement-US'!$L:$L,$C$1))+(VLOOKUP($D$1,'Multipliers and Adjustments'!$A$70:$I$86,TRUNC(COLUMN(R$2)/5)+2,FALSE)*SUMIFS('IEA-MethaneAbatement-US'!$M:$M,'IEA-MethaneAbatement-US'!$N:$N,"&lt;"&amp;$B70,'IEA-MethaneAbatement-US'!$N:$N,"&gt;="&amp;$A70,'IEA-MethaneAbatement-US'!$L:$L,$D$1)))*'State Downscaling Multipliers'!$B$7*(1+'EPA to IEA Scaling'!V$10)</f>
        <v>0</v>
      </c>
      <c r="S70" s="165">
        <f>((VLOOKUP($B$1,'Multipliers and Adjustments'!$A$70:$I$86,TRUNC(COLUMN(S$2)/5)+2,FALSE)*SUMIFS('IEA-MethaneAbatement-US'!$M:$M,'IEA-MethaneAbatement-US'!$N:$N,"&lt;"&amp;$B70,'IEA-MethaneAbatement-US'!$N:$N,"&gt;="&amp;$A70,'IEA-MethaneAbatement-US'!$L:$L,$B$1))+(VLOOKUP($C$1,'Multipliers and Adjustments'!$A$70:$I$86,TRUNC(COLUMN(S$2)/5)+2,FALSE)*SUMIFS('IEA-MethaneAbatement-US'!$M:$M,'IEA-MethaneAbatement-US'!$N:$N,"&lt;"&amp;$B70,'IEA-MethaneAbatement-US'!$N:$N,"&gt;="&amp;$A70,'IEA-MethaneAbatement-US'!$L:$L,$C$1))+(VLOOKUP($D$1,'Multipliers and Adjustments'!$A$70:$I$86,TRUNC(COLUMN(S$2)/5)+2,FALSE)*SUMIFS('IEA-MethaneAbatement-US'!$M:$M,'IEA-MethaneAbatement-US'!$N:$N,"&lt;"&amp;$B70,'IEA-MethaneAbatement-US'!$N:$N,"&gt;="&amp;$A70,'IEA-MethaneAbatement-US'!$L:$L,$D$1)))*'State Downscaling Multipliers'!$B$7*(1+'EPA to IEA Scaling'!W$10)</f>
        <v>0</v>
      </c>
      <c r="T70" s="165">
        <f>((VLOOKUP($B$1,'Multipliers and Adjustments'!$A$70:$I$86,TRUNC(COLUMN(T$2)/5)+2,FALSE)*SUMIFS('IEA-MethaneAbatement-US'!$M:$M,'IEA-MethaneAbatement-US'!$N:$N,"&lt;"&amp;$B70,'IEA-MethaneAbatement-US'!$N:$N,"&gt;="&amp;$A70,'IEA-MethaneAbatement-US'!$L:$L,$B$1))+(VLOOKUP($C$1,'Multipliers and Adjustments'!$A$70:$I$86,TRUNC(COLUMN(T$2)/5)+2,FALSE)*SUMIFS('IEA-MethaneAbatement-US'!$M:$M,'IEA-MethaneAbatement-US'!$N:$N,"&lt;"&amp;$B70,'IEA-MethaneAbatement-US'!$N:$N,"&gt;="&amp;$A70,'IEA-MethaneAbatement-US'!$L:$L,$C$1))+(VLOOKUP($D$1,'Multipliers and Adjustments'!$A$70:$I$86,TRUNC(COLUMN(T$2)/5)+2,FALSE)*SUMIFS('IEA-MethaneAbatement-US'!$M:$M,'IEA-MethaneAbatement-US'!$N:$N,"&lt;"&amp;$B70,'IEA-MethaneAbatement-US'!$N:$N,"&gt;="&amp;$A70,'IEA-MethaneAbatement-US'!$L:$L,$D$1)))*'State Downscaling Multipliers'!$B$7*(1+'EPA to IEA Scaling'!X$10)</f>
        <v>0</v>
      </c>
      <c r="U70" s="165">
        <f>((VLOOKUP($B$1,'Multipliers and Adjustments'!$A$70:$I$86,TRUNC(COLUMN(U$2)/5)+2,FALSE)*SUMIFS('IEA-MethaneAbatement-US'!$M:$M,'IEA-MethaneAbatement-US'!$N:$N,"&lt;"&amp;$B70,'IEA-MethaneAbatement-US'!$N:$N,"&gt;="&amp;$A70,'IEA-MethaneAbatement-US'!$L:$L,$B$1))+(VLOOKUP($C$1,'Multipliers and Adjustments'!$A$70:$I$86,TRUNC(COLUMN(U$2)/5)+2,FALSE)*SUMIFS('IEA-MethaneAbatement-US'!$M:$M,'IEA-MethaneAbatement-US'!$N:$N,"&lt;"&amp;$B70,'IEA-MethaneAbatement-US'!$N:$N,"&gt;="&amp;$A70,'IEA-MethaneAbatement-US'!$L:$L,$C$1))+(VLOOKUP($D$1,'Multipliers and Adjustments'!$A$70:$I$86,TRUNC(COLUMN(U$2)/5)+2,FALSE)*SUMIFS('IEA-MethaneAbatement-US'!$M:$M,'IEA-MethaneAbatement-US'!$N:$N,"&lt;"&amp;$B70,'IEA-MethaneAbatement-US'!$N:$N,"&gt;="&amp;$A70,'IEA-MethaneAbatement-US'!$L:$L,$D$1)))*'State Downscaling Multipliers'!$B$7*(1+'EPA to IEA Scaling'!Y$10)</f>
        <v>0</v>
      </c>
      <c r="V70" s="165">
        <f>((VLOOKUP($B$1,'Multipliers and Adjustments'!$A$70:$I$86,TRUNC(COLUMN(V$2)/5)+2,FALSE)*SUMIFS('IEA-MethaneAbatement-US'!$M:$M,'IEA-MethaneAbatement-US'!$N:$N,"&lt;"&amp;$B70,'IEA-MethaneAbatement-US'!$N:$N,"&gt;="&amp;$A70,'IEA-MethaneAbatement-US'!$L:$L,$B$1))+(VLOOKUP($C$1,'Multipliers and Adjustments'!$A$70:$I$86,TRUNC(COLUMN(V$2)/5)+2,FALSE)*SUMIFS('IEA-MethaneAbatement-US'!$M:$M,'IEA-MethaneAbatement-US'!$N:$N,"&lt;"&amp;$B70,'IEA-MethaneAbatement-US'!$N:$N,"&gt;="&amp;$A70,'IEA-MethaneAbatement-US'!$L:$L,$C$1))+(VLOOKUP($D$1,'Multipliers and Adjustments'!$A$70:$I$86,TRUNC(COLUMN(V$2)/5)+2,FALSE)*SUMIFS('IEA-MethaneAbatement-US'!$M:$M,'IEA-MethaneAbatement-US'!$N:$N,"&lt;"&amp;$B70,'IEA-MethaneAbatement-US'!$N:$N,"&gt;="&amp;$A70,'IEA-MethaneAbatement-US'!$L:$L,$D$1)))*'State Downscaling Multipliers'!$B$7*(1+'EPA to IEA Scaling'!Z$10)</f>
        <v>0</v>
      </c>
      <c r="W70" s="167">
        <f>((VLOOKUP($B$1,'Multipliers and Adjustments'!$A$70:$I$86,TRUNC(COLUMN(W$2)/5)+2,FALSE)*SUMIFS('IEA-MethaneAbatement-US'!$M:$M,'IEA-MethaneAbatement-US'!$N:$N,"&lt;"&amp;$B70,'IEA-MethaneAbatement-US'!$N:$N,"&gt;="&amp;$A70,'IEA-MethaneAbatement-US'!$L:$L,$B$1))+(VLOOKUP($C$1,'Multipliers and Adjustments'!$A$70:$I$86,TRUNC(COLUMN(W$2)/5)+2,FALSE)*SUMIFS('IEA-MethaneAbatement-US'!$M:$M,'IEA-MethaneAbatement-US'!$N:$N,"&lt;"&amp;$B70,'IEA-MethaneAbatement-US'!$N:$N,"&gt;="&amp;$A70,'IEA-MethaneAbatement-US'!$L:$L,$C$1))+(VLOOKUP($D$1,'Multipliers and Adjustments'!$A$70:$I$86,TRUNC(COLUMN(W$2)/5)+2,FALSE)*SUMIFS('IEA-MethaneAbatement-US'!$M:$M,'IEA-MethaneAbatement-US'!$N:$N,"&lt;"&amp;$B70,'IEA-MethaneAbatement-US'!$N:$N,"&gt;="&amp;$A70,'IEA-MethaneAbatement-US'!$L:$L,$D$1)))*'State Downscaling Multipliers'!$B$7*(1+'EPA to IEA Scaling'!AA$10)</f>
        <v>0</v>
      </c>
      <c r="X70" s="165">
        <f>((VLOOKUP($B$1,'Multipliers and Adjustments'!$A$70:$I$86,TRUNC(COLUMN(X$2)/5)+2,FALSE)*SUMIFS('IEA-MethaneAbatement-US'!$M:$M,'IEA-MethaneAbatement-US'!$N:$N,"&lt;"&amp;$B70,'IEA-MethaneAbatement-US'!$N:$N,"&gt;="&amp;$A70,'IEA-MethaneAbatement-US'!$L:$L,$B$1))+(VLOOKUP($C$1,'Multipliers and Adjustments'!$A$70:$I$86,TRUNC(COLUMN(X$2)/5)+2,FALSE)*SUMIFS('IEA-MethaneAbatement-US'!$M:$M,'IEA-MethaneAbatement-US'!$N:$N,"&lt;"&amp;$B70,'IEA-MethaneAbatement-US'!$N:$N,"&gt;="&amp;$A70,'IEA-MethaneAbatement-US'!$L:$L,$C$1))+(VLOOKUP($D$1,'Multipliers and Adjustments'!$A$70:$I$86,TRUNC(COLUMN(X$2)/5)+2,FALSE)*SUMIFS('IEA-MethaneAbatement-US'!$M:$M,'IEA-MethaneAbatement-US'!$N:$N,"&lt;"&amp;$B70,'IEA-MethaneAbatement-US'!$N:$N,"&gt;="&amp;$A70,'IEA-MethaneAbatement-US'!$L:$L,$D$1)))*'State Downscaling Multipliers'!$B$7*(1+'EPA to IEA Scaling'!AB$10)</f>
        <v>0</v>
      </c>
      <c r="Y70" s="165">
        <f>((VLOOKUP($B$1,'Multipliers and Adjustments'!$A$70:$I$86,TRUNC(COLUMN(Y$2)/5)+2,FALSE)*SUMIFS('IEA-MethaneAbatement-US'!$M:$M,'IEA-MethaneAbatement-US'!$N:$N,"&lt;"&amp;$B70,'IEA-MethaneAbatement-US'!$N:$N,"&gt;="&amp;$A70,'IEA-MethaneAbatement-US'!$L:$L,$B$1))+(VLOOKUP($C$1,'Multipliers and Adjustments'!$A$70:$I$86,TRUNC(COLUMN(Y$2)/5)+2,FALSE)*SUMIFS('IEA-MethaneAbatement-US'!$M:$M,'IEA-MethaneAbatement-US'!$N:$N,"&lt;"&amp;$B70,'IEA-MethaneAbatement-US'!$N:$N,"&gt;="&amp;$A70,'IEA-MethaneAbatement-US'!$L:$L,$C$1))+(VLOOKUP($D$1,'Multipliers and Adjustments'!$A$70:$I$86,TRUNC(COLUMN(Y$2)/5)+2,FALSE)*SUMIFS('IEA-MethaneAbatement-US'!$M:$M,'IEA-MethaneAbatement-US'!$N:$N,"&lt;"&amp;$B70,'IEA-MethaneAbatement-US'!$N:$N,"&gt;="&amp;$A70,'IEA-MethaneAbatement-US'!$L:$L,$D$1)))*'State Downscaling Multipliers'!$B$7*(1+'EPA to IEA Scaling'!AC$10)</f>
        <v>0</v>
      </c>
      <c r="Z70" s="165">
        <f>((VLOOKUP($B$1,'Multipliers and Adjustments'!$A$70:$I$86,TRUNC(COLUMN(Z$2)/5)+2,FALSE)*SUMIFS('IEA-MethaneAbatement-US'!$M:$M,'IEA-MethaneAbatement-US'!$N:$N,"&lt;"&amp;$B70,'IEA-MethaneAbatement-US'!$N:$N,"&gt;="&amp;$A70,'IEA-MethaneAbatement-US'!$L:$L,$B$1))+(VLOOKUP($C$1,'Multipliers and Adjustments'!$A$70:$I$86,TRUNC(COLUMN(Z$2)/5)+2,FALSE)*SUMIFS('IEA-MethaneAbatement-US'!$M:$M,'IEA-MethaneAbatement-US'!$N:$N,"&lt;"&amp;$B70,'IEA-MethaneAbatement-US'!$N:$N,"&gt;="&amp;$A70,'IEA-MethaneAbatement-US'!$L:$L,$C$1))+(VLOOKUP($D$1,'Multipliers and Adjustments'!$A$70:$I$86,TRUNC(COLUMN(Z$2)/5)+2,FALSE)*SUMIFS('IEA-MethaneAbatement-US'!$M:$M,'IEA-MethaneAbatement-US'!$N:$N,"&lt;"&amp;$B70,'IEA-MethaneAbatement-US'!$N:$N,"&gt;="&amp;$A70,'IEA-MethaneAbatement-US'!$L:$L,$D$1)))*'State Downscaling Multipliers'!$B$7*(1+'EPA to IEA Scaling'!AD$10)</f>
        <v>0</v>
      </c>
      <c r="AA70" s="165">
        <f>((VLOOKUP($B$1,'Multipliers and Adjustments'!$A$70:$I$86,TRUNC(COLUMN(AA$2)/5)+2,FALSE)*SUMIFS('IEA-MethaneAbatement-US'!$M:$M,'IEA-MethaneAbatement-US'!$N:$N,"&lt;"&amp;$B70,'IEA-MethaneAbatement-US'!$N:$N,"&gt;="&amp;$A70,'IEA-MethaneAbatement-US'!$L:$L,$B$1))+(VLOOKUP($C$1,'Multipliers and Adjustments'!$A$70:$I$86,TRUNC(COLUMN(AA$2)/5)+2,FALSE)*SUMIFS('IEA-MethaneAbatement-US'!$M:$M,'IEA-MethaneAbatement-US'!$N:$N,"&lt;"&amp;$B70,'IEA-MethaneAbatement-US'!$N:$N,"&gt;="&amp;$A70,'IEA-MethaneAbatement-US'!$L:$L,$C$1))+(VLOOKUP($D$1,'Multipliers and Adjustments'!$A$70:$I$86,TRUNC(COLUMN(AA$2)/5)+2,FALSE)*SUMIFS('IEA-MethaneAbatement-US'!$M:$M,'IEA-MethaneAbatement-US'!$N:$N,"&lt;"&amp;$B70,'IEA-MethaneAbatement-US'!$N:$N,"&gt;="&amp;$A70,'IEA-MethaneAbatement-US'!$L:$L,$D$1)))*'State Downscaling Multipliers'!$B$7*(1+'EPA to IEA Scaling'!AE$10)</f>
        <v>0</v>
      </c>
      <c r="AB70" s="167">
        <f>((VLOOKUP($B$1,'Multipliers and Adjustments'!$A$70:$I$86,TRUNC(COLUMN(AB$2)/5)+2,FALSE)*SUMIFS('IEA-MethaneAbatement-US'!$M:$M,'IEA-MethaneAbatement-US'!$N:$N,"&lt;"&amp;$B70,'IEA-MethaneAbatement-US'!$N:$N,"&gt;="&amp;$A70,'IEA-MethaneAbatement-US'!$L:$L,$B$1))+(VLOOKUP($C$1,'Multipliers and Adjustments'!$A$70:$I$86,TRUNC(COLUMN(AB$2)/5)+2,FALSE)*SUMIFS('IEA-MethaneAbatement-US'!$M:$M,'IEA-MethaneAbatement-US'!$N:$N,"&lt;"&amp;$B70,'IEA-MethaneAbatement-US'!$N:$N,"&gt;="&amp;$A70,'IEA-MethaneAbatement-US'!$L:$L,$C$1))+(VLOOKUP($D$1,'Multipliers and Adjustments'!$A$70:$I$86,TRUNC(COLUMN(AB$2)/5)+2,FALSE)*SUMIFS('IEA-MethaneAbatement-US'!$M:$M,'IEA-MethaneAbatement-US'!$N:$N,"&lt;"&amp;$B70,'IEA-MethaneAbatement-US'!$N:$N,"&gt;="&amp;$A70,'IEA-MethaneAbatement-US'!$L:$L,$D$1)))*'State Downscaling Multipliers'!$B$7*(1+'EPA to IEA Scaling'!AF$10)</f>
        <v>0</v>
      </c>
      <c r="AC70" s="165">
        <f>((VLOOKUP($B$1,'Multipliers and Adjustments'!$A$70:$I$86,TRUNC(COLUMN(AC$2)/5)+2,FALSE)*SUMIFS('IEA-MethaneAbatement-US'!$M:$M,'IEA-MethaneAbatement-US'!$N:$N,"&lt;"&amp;$B70,'IEA-MethaneAbatement-US'!$N:$N,"&gt;="&amp;$A70,'IEA-MethaneAbatement-US'!$L:$L,$B$1))+(VLOOKUP($C$1,'Multipliers and Adjustments'!$A$70:$I$86,TRUNC(COLUMN(AC$2)/5)+2,FALSE)*SUMIFS('IEA-MethaneAbatement-US'!$M:$M,'IEA-MethaneAbatement-US'!$N:$N,"&lt;"&amp;$B70,'IEA-MethaneAbatement-US'!$N:$N,"&gt;="&amp;$A70,'IEA-MethaneAbatement-US'!$L:$L,$C$1))+(VLOOKUP($D$1,'Multipliers and Adjustments'!$A$70:$I$86,TRUNC(COLUMN(AC$2)/5)+2,FALSE)*SUMIFS('IEA-MethaneAbatement-US'!$M:$M,'IEA-MethaneAbatement-US'!$N:$N,"&lt;"&amp;$B70,'IEA-MethaneAbatement-US'!$N:$N,"&gt;="&amp;$A70,'IEA-MethaneAbatement-US'!$L:$L,$D$1)))*'State Downscaling Multipliers'!$B$7*(1+'EPA to IEA Scaling'!AG$10)</f>
        <v>0</v>
      </c>
      <c r="AD70" s="165">
        <f>((VLOOKUP($B$1,'Multipliers and Adjustments'!$A$70:$I$86,TRUNC(COLUMN(AD$2)/5)+2,FALSE)*SUMIFS('IEA-MethaneAbatement-US'!$M:$M,'IEA-MethaneAbatement-US'!$N:$N,"&lt;"&amp;$B70,'IEA-MethaneAbatement-US'!$N:$N,"&gt;="&amp;$A70,'IEA-MethaneAbatement-US'!$L:$L,$B$1))+(VLOOKUP($C$1,'Multipliers and Adjustments'!$A$70:$I$86,TRUNC(COLUMN(AD$2)/5)+2,FALSE)*SUMIFS('IEA-MethaneAbatement-US'!$M:$M,'IEA-MethaneAbatement-US'!$N:$N,"&lt;"&amp;$B70,'IEA-MethaneAbatement-US'!$N:$N,"&gt;="&amp;$A70,'IEA-MethaneAbatement-US'!$L:$L,$C$1))+(VLOOKUP($D$1,'Multipliers and Adjustments'!$A$70:$I$86,TRUNC(COLUMN(AD$2)/5)+2,FALSE)*SUMIFS('IEA-MethaneAbatement-US'!$M:$M,'IEA-MethaneAbatement-US'!$N:$N,"&lt;"&amp;$B70,'IEA-MethaneAbatement-US'!$N:$N,"&gt;="&amp;$A70,'IEA-MethaneAbatement-US'!$L:$L,$D$1)))*'State Downscaling Multipliers'!$B$7*(1+'EPA to IEA Scaling'!AH$10)</f>
        <v>0</v>
      </c>
      <c r="AE70" s="165">
        <f>((VLOOKUP($B$1,'Multipliers and Adjustments'!$A$70:$I$86,TRUNC(COLUMN(AE$2)/5)+2,FALSE)*SUMIFS('IEA-MethaneAbatement-US'!$M:$M,'IEA-MethaneAbatement-US'!$N:$N,"&lt;"&amp;$B70,'IEA-MethaneAbatement-US'!$N:$N,"&gt;="&amp;$A70,'IEA-MethaneAbatement-US'!$L:$L,$B$1))+(VLOOKUP($C$1,'Multipliers and Adjustments'!$A$70:$I$86,TRUNC(COLUMN(AE$2)/5)+2,FALSE)*SUMIFS('IEA-MethaneAbatement-US'!$M:$M,'IEA-MethaneAbatement-US'!$N:$N,"&lt;"&amp;$B70,'IEA-MethaneAbatement-US'!$N:$N,"&gt;="&amp;$A70,'IEA-MethaneAbatement-US'!$L:$L,$C$1))+(VLOOKUP($D$1,'Multipliers and Adjustments'!$A$70:$I$86,TRUNC(COLUMN(AE$2)/5)+2,FALSE)*SUMIFS('IEA-MethaneAbatement-US'!$M:$M,'IEA-MethaneAbatement-US'!$N:$N,"&lt;"&amp;$B70,'IEA-MethaneAbatement-US'!$N:$N,"&gt;="&amp;$A70,'IEA-MethaneAbatement-US'!$L:$L,$D$1)))*'State Downscaling Multipliers'!$B$7*(1+'EPA to IEA Scaling'!AI$10)</f>
        <v>0</v>
      </c>
      <c r="AF70" s="165">
        <f>((VLOOKUP($B$1,'Multipliers and Adjustments'!$A$70:$I$86,TRUNC(COLUMN(AF$2)/5)+2,FALSE)*SUMIFS('IEA-MethaneAbatement-US'!$M:$M,'IEA-MethaneAbatement-US'!$N:$N,"&lt;"&amp;$B70,'IEA-MethaneAbatement-US'!$N:$N,"&gt;="&amp;$A70,'IEA-MethaneAbatement-US'!$L:$L,$B$1))+(VLOOKUP($C$1,'Multipliers and Adjustments'!$A$70:$I$86,TRUNC(COLUMN(AF$2)/5)+2,FALSE)*SUMIFS('IEA-MethaneAbatement-US'!$M:$M,'IEA-MethaneAbatement-US'!$N:$N,"&lt;"&amp;$B70,'IEA-MethaneAbatement-US'!$N:$N,"&gt;="&amp;$A70,'IEA-MethaneAbatement-US'!$L:$L,$C$1))+(VLOOKUP($D$1,'Multipliers and Adjustments'!$A$70:$I$86,TRUNC(COLUMN(AF$2)/5)+2,FALSE)*SUMIFS('IEA-MethaneAbatement-US'!$M:$M,'IEA-MethaneAbatement-US'!$N:$N,"&lt;"&amp;$B70,'IEA-MethaneAbatement-US'!$N:$N,"&gt;="&amp;$A70,'IEA-MethaneAbatement-US'!$L:$L,$D$1)))*'State Downscaling Multipliers'!$B$7*(1+'EPA to IEA Scaling'!AJ$10)</f>
        <v>0</v>
      </c>
      <c r="AG70" s="167">
        <f>((VLOOKUP($B$1,'Multipliers and Adjustments'!$A$70:$I$86,TRUNC(COLUMN(AG$2)/5)+2,FALSE)*SUMIFS('IEA-MethaneAbatement-US'!$M:$M,'IEA-MethaneAbatement-US'!$N:$N,"&lt;"&amp;$B70,'IEA-MethaneAbatement-US'!$N:$N,"&gt;="&amp;$A70,'IEA-MethaneAbatement-US'!$L:$L,$B$1))+(VLOOKUP($C$1,'Multipliers and Adjustments'!$A$70:$I$86,TRUNC(COLUMN(AG$2)/5)+2,FALSE)*SUMIFS('IEA-MethaneAbatement-US'!$M:$M,'IEA-MethaneAbatement-US'!$N:$N,"&lt;"&amp;$B70,'IEA-MethaneAbatement-US'!$N:$N,"&gt;="&amp;$A70,'IEA-MethaneAbatement-US'!$L:$L,$C$1))+(VLOOKUP($D$1,'Multipliers and Adjustments'!$A$70:$I$86,TRUNC(COLUMN(AG$2)/5)+2,FALSE)*SUMIFS('IEA-MethaneAbatement-US'!$M:$M,'IEA-MethaneAbatement-US'!$N:$N,"&lt;"&amp;$B70,'IEA-MethaneAbatement-US'!$N:$N,"&gt;="&amp;$A70,'IEA-MethaneAbatement-US'!$L:$L,$D$1)))*'State Downscaling Multipliers'!$B$7*(1+'EPA to IEA Scaling'!AK$10)</f>
        <v>0</v>
      </c>
      <c r="AH70" s="165">
        <f>((VLOOKUP($B$1,'Multipliers and Adjustments'!$A$70:$I$86,TRUNC(COLUMN(AH$2)/5)+2,FALSE)*SUMIFS('IEA-MethaneAbatement-US'!$M:$M,'IEA-MethaneAbatement-US'!$N:$N,"&lt;"&amp;$B70,'IEA-MethaneAbatement-US'!$N:$N,"&gt;="&amp;$A70,'IEA-MethaneAbatement-US'!$L:$L,$B$1))+(VLOOKUP($C$1,'Multipliers and Adjustments'!$A$70:$I$86,TRUNC(COLUMN(AH$2)/5)+2,FALSE)*SUMIFS('IEA-MethaneAbatement-US'!$M:$M,'IEA-MethaneAbatement-US'!$N:$N,"&lt;"&amp;$B70,'IEA-MethaneAbatement-US'!$N:$N,"&gt;="&amp;$A70,'IEA-MethaneAbatement-US'!$L:$L,$C$1))+(VLOOKUP($D$1,'Multipliers and Adjustments'!$A$70:$I$86,TRUNC(COLUMN(AH$2)/5)+2,FALSE)*SUMIFS('IEA-MethaneAbatement-US'!$M:$M,'IEA-MethaneAbatement-US'!$N:$N,"&lt;"&amp;$B70,'IEA-MethaneAbatement-US'!$N:$N,"&gt;="&amp;$A70,'IEA-MethaneAbatement-US'!$L:$L,$D$1)))*'State Downscaling Multipliers'!$B$7*(1+'EPA to IEA Scaling'!AL$10)</f>
        <v>0</v>
      </c>
      <c r="AI70" s="165">
        <f>((VLOOKUP($B$1,'Multipliers and Adjustments'!$A$70:$I$86,TRUNC(COLUMN(AI$2)/5)+2,FALSE)*SUMIFS('IEA-MethaneAbatement-US'!$M:$M,'IEA-MethaneAbatement-US'!$N:$N,"&lt;"&amp;$B70,'IEA-MethaneAbatement-US'!$N:$N,"&gt;="&amp;$A70,'IEA-MethaneAbatement-US'!$L:$L,$B$1))+(VLOOKUP($C$1,'Multipliers and Adjustments'!$A$70:$I$86,TRUNC(COLUMN(AI$2)/5)+2,FALSE)*SUMIFS('IEA-MethaneAbatement-US'!$M:$M,'IEA-MethaneAbatement-US'!$N:$N,"&lt;"&amp;$B70,'IEA-MethaneAbatement-US'!$N:$N,"&gt;="&amp;$A70,'IEA-MethaneAbatement-US'!$L:$L,$C$1))+(VLOOKUP($D$1,'Multipliers and Adjustments'!$A$70:$I$86,TRUNC(COLUMN(AI$2)/5)+2,FALSE)*SUMIFS('IEA-MethaneAbatement-US'!$M:$M,'IEA-MethaneAbatement-US'!$N:$N,"&lt;"&amp;$B70,'IEA-MethaneAbatement-US'!$N:$N,"&gt;="&amp;$A70,'IEA-MethaneAbatement-US'!$L:$L,$D$1)))*'State Downscaling Multipliers'!$B$7*(1+'EPA to IEA Scaling'!AM$10)</f>
        <v>0</v>
      </c>
      <c r="AJ70" s="165">
        <f>((VLOOKUP($B$1,'Multipliers and Adjustments'!$A$70:$I$86,TRUNC(COLUMN(AJ$2)/5)+2,FALSE)*SUMIFS('IEA-MethaneAbatement-US'!$M:$M,'IEA-MethaneAbatement-US'!$N:$N,"&lt;"&amp;$B70,'IEA-MethaneAbatement-US'!$N:$N,"&gt;="&amp;$A70,'IEA-MethaneAbatement-US'!$L:$L,$B$1))+(VLOOKUP($C$1,'Multipliers and Adjustments'!$A$70:$I$86,TRUNC(COLUMN(AJ$2)/5)+2,FALSE)*SUMIFS('IEA-MethaneAbatement-US'!$M:$M,'IEA-MethaneAbatement-US'!$N:$N,"&lt;"&amp;$B70,'IEA-MethaneAbatement-US'!$N:$N,"&gt;="&amp;$A70,'IEA-MethaneAbatement-US'!$L:$L,$C$1))+(VLOOKUP($D$1,'Multipliers and Adjustments'!$A$70:$I$86,TRUNC(COLUMN(AJ$2)/5)+2,FALSE)*SUMIFS('IEA-MethaneAbatement-US'!$M:$M,'IEA-MethaneAbatement-US'!$N:$N,"&lt;"&amp;$B70,'IEA-MethaneAbatement-US'!$N:$N,"&gt;="&amp;$A70,'IEA-MethaneAbatement-US'!$L:$L,$D$1)))*'State Downscaling Multipliers'!$B$7*(1+'EPA to IEA Scaling'!AN$10)</f>
        <v>0</v>
      </c>
      <c r="AK70" s="165">
        <f>((VLOOKUP($B$1,'Multipliers and Adjustments'!$A$70:$I$86,TRUNC(COLUMN(AK$2)/5)+2,FALSE)*SUMIFS('IEA-MethaneAbatement-US'!$M:$M,'IEA-MethaneAbatement-US'!$N:$N,"&lt;"&amp;$B70,'IEA-MethaneAbatement-US'!$N:$N,"&gt;="&amp;$A70,'IEA-MethaneAbatement-US'!$L:$L,$B$1))+(VLOOKUP($C$1,'Multipliers and Adjustments'!$A$70:$I$86,TRUNC(COLUMN(AK$2)/5)+2,FALSE)*SUMIFS('IEA-MethaneAbatement-US'!$M:$M,'IEA-MethaneAbatement-US'!$N:$N,"&lt;"&amp;$B70,'IEA-MethaneAbatement-US'!$N:$N,"&gt;="&amp;$A70,'IEA-MethaneAbatement-US'!$L:$L,$C$1))+(VLOOKUP($D$1,'Multipliers and Adjustments'!$A$70:$I$86,TRUNC(COLUMN(AK$2)/5)+2,FALSE)*SUMIFS('IEA-MethaneAbatement-US'!$M:$M,'IEA-MethaneAbatement-US'!$N:$N,"&lt;"&amp;$B70,'IEA-MethaneAbatement-US'!$N:$N,"&gt;="&amp;$A70,'IEA-MethaneAbatement-US'!$L:$L,$D$1)))*'State Downscaling Multipliers'!$B$7*(1+'EPA to IEA Scaling'!AO$10)</f>
        <v>0</v>
      </c>
      <c r="AL70" s="167">
        <f>((VLOOKUP($B$1,'Multipliers and Adjustments'!$A$70:$I$86,TRUNC(COLUMN(AL$2)/5)+2,FALSE)*SUMIFS('IEA-MethaneAbatement-US'!$M:$M,'IEA-MethaneAbatement-US'!$N:$N,"&lt;"&amp;$B70,'IEA-MethaneAbatement-US'!$N:$N,"&gt;="&amp;$A70,'IEA-MethaneAbatement-US'!$L:$L,$B$1))+(VLOOKUP($C$1,'Multipliers and Adjustments'!$A$70:$I$86,TRUNC(COLUMN(AL$2)/5)+2,FALSE)*SUMIFS('IEA-MethaneAbatement-US'!$M:$M,'IEA-MethaneAbatement-US'!$N:$N,"&lt;"&amp;$B70,'IEA-MethaneAbatement-US'!$N:$N,"&gt;="&amp;$A70,'IEA-MethaneAbatement-US'!$L:$L,$C$1))+(VLOOKUP($D$1,'Multipliers and Adjustments'!$A$70:$I$86,TRUNC(COLUMN(AL$2)/5)+2,FALSE)*SUMIFS('IEA-MethaneAbatement-US'!$M:$M,'IEA-MethaneAbatement-US'!$N:$N,"&lt;"&amp;$B70,'IEA-MethaneAbatement-US'!$N:$N,"&gt;="&amp;$A70,'IEA-MethaneAbatement-US'!$L:$L,$D$1)))*'State Downscaling Multipliers'!$B$7*(1+'EPA to IEA Scaling'!AP$10)</f>
        <v>0</v>
      </c>
    </row>
    <row r="71" spans="1:38" ht="15.75" customHeight="1" x14ac:dyDescent="0.25">
      <c r="A71" s="49">
        <f t="shared" si="3"/>
        <v>1400</v>
      </c>
      <c r="B71" s="49">
        <f t="shared" si="5"/>
        <v>1450</v>
      </c>
      <c r="C71" s="165">
        <f>((VLOOKUP($B$1,'Multipliers and Adjustments'!$A$70:$I$86,TRUNC(COLUMN(C$2)/5)+2,FALSE)*SUMIFS('IEA-MethaneAbatement-US'!$M:$M,'IEA-MethaneAbatement-US'!$N:$N,"&lt;"&amp;$B71,'IEA-MethaneAbatement-US'!$N:$N,"&gt;="&amp;$A71,'IEA-MethaneAbatement-US'!$L:$L,$B$1))+(VLOOKUP($C$1,'Multipliers and Adjustments'!$A$70:$I$86,TRUNC(COLUMN(C$2)/5)+2,FALSE)*SUMIFS('IEA-MethaneAbatement-US'!$M:$M,'IEA-MethaneAbatement-US'!$N:$N,"&lt;"&amp;$B71,'IEA-MethaneAbatement-US'!$N:$N,"&gt;="&amp;$A71,'IEA-MethaneAbatement-US'!$L:$L,$C$1))+(VLOOKUP($D$1,'Multipliers and Adjustments'!$A$70:$I$86,TRUNC(COLUMN(C$2)/5)+2,FALSE)*SUMIFS('IEA-MethaneAbatement-US'!$M:$M,'IEA-MethaneAbatement-US'!$N:$N,"&lt;"&amp;$B71,'IEA-MethaneAbatement-US'!$N:$N,"&gt;="&amp;$A71,'IEA-MethaneAbatement-US'!$L:$L,$D$1)))*'State Downscaling Multipliers'!$B$7*(1+'EPA to IEA Scaling'!G$10)</f>
        <v>0</v>
      </c>
      <c r="D71" s="165">
        <f>((VLOOKUP($B$1,'Multipliers and Adjustments'!$A$70:$I$86,TRUNC(COLUMN(D$2)/5)+2,FALSE)*SUMIFS('IEA-MethaneAbatement-US'!$M:$M,'IEA-MethaneAbatement-US'!$N:$N,"&lt;"&amp;$B71,'IEA-MethaneAbatement-US'!$N:$N,"&gt;="&amp;$A71,'IEA-MethaneAbatement-US'!$L:$L,$B$1))+(VLOOKUP($C$1,'Multipliers and Adjustments'!$A$70:$I$86,TRUNC(COLUMN(D$2)/5)+2,FALSE)*SUMIFS('IEA-MethaneAbatement-US'!$M:$M,'IEA-MethaneAbatement-US'!$N:$N,"&lt;"&amp;$B71,'IEA-MethaneAbatement-US'!$N:$N,"&gt;="&amp;$A71,'IEA-MethaneAbatement-US'!$L:$L,$C$1))+(VLOOKUP($D$1,'Multipliers and Adjustments'!$A$70:$I$86,TRUNC(COLUMN(D$2)/5)+2,FALSE)*SUMIFS('IEA-MethaneAbatement-US'!$M:$M,'IEA-MethaneAbatement-US'!$N:$N,"&lt;"&amp;$B71,'IEA-MethaneAbatement-US'!$N:$N,"&gt;="&amp;$A71,'IEA-MethaneAbatement-US'!$L:$L,$D$1)))*'State Downscaling Multipliers'!$B$7*(1+'EPA to IEA Scaling'!H$10)</f>
        <v>0</v>
      </c>
      <c r="E71" s="165">
        <f>((VLOOKUP($B$1,'Multipliers and Adjustments'!$A$70:$I$86,TRUNC(COLUMN(E$2)/5)+2,FALSE)*SUMIFS('IEA-MethaneAbatement-US'!$M:$M,'IEA-MethaneAbatement-US'!$N:$N,"&lt;"&amp;$B71,'IEA-MethaneAbatement-US'!$N:$N,"&gt;="&amp;$A71,'IEA-MethaneAbatement-US'!$L:$L,$B$1))+(VLOOKUP($C$1,'Multipliers and Adjustments'!$A$70:$I$86,TRUNC(COLUMN(E$2)/5)+2,FALSE)*SUMIFS('IEA-MethaneAbatement-US'!$M:$M,'IEA-MethaneAbatement-US'!$N:$N,"&lt;"&amp;$B71,'IEA-MethaneAbatement-US'!$N:$N,"&gt;="&amp;$A71,'IEA-MethaneAbatement-US'!$L:$L,$C$1))+(VLOOKUP($D$1,'Multipliers and Adjustments'!$A$70:$I$86,TRUNC(COLUMN(E$2)/5)+2,FALSE)*SUMIFS('IEA-MethaneAbatement-US'!$M:$M,'IEA-MethaneAbatement-US'!$N:$N,"&lt;"&amp;$B71,'IEA-MethaneAbatement-US'!$N:$N,"&gt;="&amp;$A71,'IEA-MethaneAbatement-US'!$L:$L,$D$1)))*'State Downscaling Multipliers'!$B$7*(1+'EPA to IEA Scaling'!I$10)</f>
        <v>0</v>
      </c>
      <c r="F71" s="165">
        <f>((VLOOKUP($B$1,'Multipliers and Adjustments'!$A$70:$I$86,TRUNC(COLUMN(F$2)/5)+2,FALSE)*SUMIFS('IEA-MethaneAbatement-US'!$M:$M,'IEA-MethaneAbatement-US'!$N:$N,"&lt;"&amp;$B71,'IEA-MethaneAbatement-US'!$N:$N,"&gt;="&amp;$A71,'IEA-MethaneAbatement-US'!$L:$L,$B$1))+(VLOOKUP($C$1,'Multipliers and Adjustments'!$A$70:$I$86,TRUNC(COLUMN(F$2)/5)+2,FALSE)*SUMIFS('IEA-MethaneAbatement-US'!$M:$M,'IEA-MethaneAbatement-US'!$N:$N,"&lt;"&amp;$B71,'IEA-MethaneAbatement-US'!$N:$N,"&gt;="&amp;$A71,'IEA-MethaneAbatement-US'!$L:$L,$C$1))+(VLOOKUP($D$1,'Multipliers and Adjustments'!$A$70:$I$86,TRUNC(COLUMN(F$2)/5)+2,FALSE)*SUMIFS('IEA-MethaneAbatement-US'!$M:$M,'IEA-MethaneAbatement-US'!$N:$N,"&lt;"&amp;$B71,'IEA-MethaneAbatement-US'!$N:$N,"&gt;="&amp;$A71,'IEA-MethaneAbatement-US'!$L:$L,$D$1)))*'State Downscaling Multipliers'!$B$7*(1+'EPA to IEA Scaling'!J$10)</f>
        <v>0</v>
      </c>
      <c r="G71" s="166">
        <f>((VLOOKUP($B$1,'Multipliers and Adjustments'!$A$70:$I$86,TRUNC(COLUMN(G$2)/5)+2,FALSE)*SUMIFS('IEA-MethaneAbatement-US'!$M:$M,'IEA-MethaneAbatement-US'!$N:$N,"&lt;"&amp;$B71,'IEA-MethaneAbatement-US'!$N:$N,"&gt;="&amp;$A71,'IEA-MethaneAbatement-US'!$L:$L,$B$1))+(VLOOKUP($C$1,'Multipliers and Adjustments'!$A$70:$I$86,TRUNC(COLUMN(G$2)/5)+2,FALSE)*SUMIFS('IEA-MethaneAbatement-US'!$M:$M,'IEA-MethaneAbatement-US'!$N:$N,"&lt;"&amp;$B71,'IEA-MethaneAbatement-US'!$N:$N,"&gt;="&amp;$A71,'IEA-MethaneAbatement-US'!$L:$L,$C$1))+(VLOOKUP($D$1,'Multipliers and Adjustments'!$A$70:$I$86,TRUNC(COLUMN(G$2)/5)+2,FALSE)*SUMIFS('IEA-MethaneAbatement-US'!$M:$M,'IEA-MethaneAbatement-US'!$N:$N,"&lt;"&amp;$B71,'IEA-MethaneAbatement-US'!$N:$N,"&gt;="&amp;$A71,'IEA-MethaneAbatement-US'!$L:$L,$D$1)))*'State Downscaling Multipliers'!$B$7*(1+'EPA to IEA Scaling'!K$10)</f>
        <v>0</v>
      </c>
      <c r="H71" s="167">
        <f>((VLOOKUP($B$1,'Multipliers and Adjustments'!$A$70:$I$86,TRUNC(COLUMN(H$2)/5)+2,FALSE)*SUMIFS('IEA-MethaneAbatement-US'!$M:$M,'IEA-MethaneAbatement-US'!$N:$N,"&lt;"&amp;$B71,'IEA-MethaneAbatement-US'!$N:$N,"&gt;="&amp;$A71,'IEA-MethaneAbatement-US'!$L:$L,$B$1))+(VLOOKUP($C$1,'Multipliers and Adjustments'!$A$70:$I$86,TRUNC(COLUMN(H$2)/5)+2,FALSE)*SUMIFS('IEA-MethaneAbatement-US'!$M:$M,'IEA-MethaneAbatement-US'!$N:$N,"&lt;"&amp;$B71,'IEA-MethaneAbatement-US'!$N:$N,"&gt;="&amp;$A71,'IEA-MethaneAbatement-US'!$L:$L,$C$1))+(VLOOKUP($D$1,'Multipliers and Adjustments'!$A$70:$I$86,TRUNC(COLUMN(H$2)/5)+2,FALSE)*SUMIFS('IEA-MethaneAbatement-US'!$M:$M,'IEA-MethaneAbatement-US'!$N:$N,"&lt;"&amp;$B71,'IEA-MethaneAbatement-US'!$N:$N,"&gt;="&amp;$A71,'IEA-MethaneAbatement-US'!$L:$L,$D$1)))*'State Downscaling Multipliers'!$B$7*(1+'EPA to IEA Scaling'!L$10)</f>
        <v>0</v>
      </c>
      <c r="I71" s="165">
        <f>((VLOOKUP($B$1,'Multipliers and Adjustments'!$A$70:$I$86,TRUNC(COLUMN(I$2)/5)+2,FALSE)*SUMIFS('IEA-MethaneAbatement-US'!$M:$M,'IEA-MethaneAbatement-US'!$N:$N,"&lt;"&amp;$B71,'IEA-MethaneAbatement-US'!$N:$N,"&gt;="&amp;$A71,'IEA-MethaneAbatement-US'!$L:$L,$B$1))+(VLOOKUP($C$1,'Multipliers and Adjustments'!$A$70:$I$86,TRUNC(COLUMN(I$2)/5)+2,FALSE)*SUMIFS('IEA-MethaneAbatement-US'!$M:$M,'IEA-MethaneAbatement-US'!$N:$N,"&lt;"&amp;$B71,'IEA-MethaneAbatement-US'!$N:$N,"&gt;="&amp;$A71,'IEA-MethaneAbatement-US'!$L:$L,$C$1))+(VLOOKUP($D$1,'Multipliers and Adjustments'!$A$70:$I$86,TRUNC(COLUMN(I$2)/5)+2,FALSE)*SUMIFS('IEA-MethaneAbatement-US'!$M:$M,'IEA-MethaneAbatement-US'!$N:$N,"&lt;"&amp;$B71,'IEA-MethaneAbatement-US'!$N:$N,"&gt;="&amp;$A71,'IEA-MethaneAbatement-US'!$L:$L,$D$1)))*'State Downscaling Multipliers'!$B$7*(1+'EPA to IEA Scaling'!M$10)</f>
        <v>0</v>
      </c>
      <c r="J71" s="165">
        <f>((VLOOKUP($B$1,'Multipliers and Adjustments'!$A$70:$I$86,TRUNC(COLUMN(J$2)/5)+2,FALSE)*SUMIFS('IEA-MethaneAbatement-US'!$M:$M,'IEA-MethaneAbatement-US'!$N:$N,"&lt;"&amp;$B71,'IEA-MethaneAbatement-US'!$N:$N,"&gt;="&amp;$A71,'IEA-MethaneAbatement-US'!$L:$L,$B$1))+(VLOOKUP($C$1,'Multipliers and Adjustments'!$A$70:$I$86,TRUNC(COLUMN(J$2)/5)+2,FALSE)*SUMIFS('IEA-MethaneAbatement-US'!$M:$M,'IEA-MethaneAbatement-US'!$N:$N,"&lt;"&amp;$B71,'IEA-MethaneAbatement-US'!$N:$N,"&gt;="&amp;$A71,'IEA-MethaneAbatement-US'!$L:$L,$C$1))+(VLOOKUP($D$1,'Multipliers and Adjustments'!$A$70:$I$86,TRUNC(COLUMN(J$2)/5)+2,FALSE)*SUMIFS('IEA-MethaneAbatement-US'!$M:$M,'IEA-MethaneAbatement-US'!$N:$N,"&lt;"&amp;$B71,'IEA-MethaneAbatement-US'!$N:$N,"&gt;="&amp;$A71,'IEA-MethaneAbatement-US'!$L:$L,$D$1)))*'State Downscaling Multipliers'!$B$7*(1+'EPA to IEA Scaling'!N$10)</f>
        <v>0</v>
      </c>
      <c r="K71" s="165">
        <f>((VLOOKUP($B$1,'Multipliers and Adjustments'!$A$70:$I$86,TRUNC(COLUMN(K$2)/5)+2,FALSE)*SUMIFS('IEA-MethaneAbatement-US'!$M:$M,'IEA-MethaneAbatement-US'!$N:$N,"&lt;"&amp;$B71,'IEA-MethaneAbatement-US'!$N:$N,"&gt;="&amp;$A71,'IEA-MethaneAbatement-US'!$L:$L,$B$1))+(VLOOKUP($C$1,'Multipliers and Adjustments'!$A$70:$I$86,TRUNC(COLUMN(K$2)/5)+2,FALSE)*SUMIFS('IEA-MethaneAbatement-US'!$M:$M,'IEA-MethaneAbatement-US'!$N:$N,"&lt;"&amp;$B71,'IEA-MethaneAbatement-US'!$N:$N,"&gt;="&amp;$A71,'IEA-MethaneAbatement-US'!$L:$L,$C$1))+(VLOOKUP($D$1,'Multipliers and Adjustments'!$A$70:$I$86,TRUNC(COLUMN(K$2)/5)+2,FALSE)*SUMIFS('IEA-MethaneAbatement-US'!$M:$M,'IEA-MethaneAbatement-US'!$N:$N,"&lt;"&amp;$B71,'IEA-MethaneAbatement-US'!$N:$N,"&gt;="&amp;$A71,'IEA-MethaneAbatement-US'!$L:$L,$D$1)))*'State Downscaling Multipliers'!$B$7*(1+'EPA to IEA Scaling'!O$10)</f>
        <v>0</v>
      </c>
      <c r="L71" s="165">
        <f>((VLOOKUP($B$1,'Multipliers and Adjustments'!$A$70:$I$86,TRUNC(COLUMN(L$2)/5)+2,FALSE)*SUMIFS('IEA-MethaneAbatement-US'!$M:$M,'IEA-MethaneAbatement-US'!$N:$N,"&lt;"&amp;$B71,'IEA-MethaneAbatement-US'!$N:$N,"&gt;="&amp;$A71,'IEA-MethaneAbatement-US'!$L:$L,$B$1))+(VLOOKUP($C$1,'Multipliers and Adjustments'!$A$70:$I$86,TRUNC(COLUMN(L$2)/5)+2,FALSE)*SUMIFS('IEA-MethaneAbatement-US'!$M:$M,'IEA-MethaneAbatement-US'!$N:$N,"&lt;"&amp;$B71,'IEA-MethaneAbatement-US'!$N:$N,"&gt;="&amp;$A71,'IEA-MethaneAbatement-US'!$L:$L,$C$1))+(VLOOKUP($D$1,'Multipliers and Adjustments'!$A$70:$I$86,TRUNC(COLUMN(L$2)/5)+2,FALSE)*SUMIFS('IEA-MethaneAbatement-US'!$M:$M,'IEA-MethaneAbatement-US'!$N:$N,"&lt;"&amp;$B71,'IEA-MethaneAbatement-US'!$N:$N,"&gt;="&amp;$A71,'IEA-MethaneAbatement-US'!$L:$L,$D$1)))*'State Downscaling Multipliers'!$B$7*(1+'EPA to IEA Scaling'!P$10)</f>
        <v>0</v>
      </c>
      <c r="M71" s="167">
        <f>((VLOOKUP($B$1,'Multipliers and Adjustments'!$A$70:$I$86,TRUNC(COLUMN(M$2)/5)+2,FALSE)*SUMIFS('IEA-MethaneAbatement-US'!$M:$M,'IEA-MethaneAbatement-US'!$N:$N,"&lt;"&amp;$B71,'IEA-MethaneAbatement-US'!$N:$N,"&gt;="&amp;$A71,'IEA-MethaneAbatement-US'!$L:$L,$B$1))+(VLOOKUP($C$1,'Multipliers and Adjustments'!$A$70:$I$86,TRUNC(COLUMN(M$2)/5)+2,FALSE)*SUMIFS('IEA-MethaneAbatement-US'!$M:$M,'IEA-MethaneAbatement-US'!$N:$N,"&lt;"&amp;$B71,'IEA-MethaneAbatement-US'!$N:$N,"&gt;="&amp;$A71,'IEA-MethaneAbatement-US'!$L:$L,$C$1))+(VLOOKUP($D$1,'Multipliers and Adjustments'!$A$70:$I$86,TRUNC(COLUMN(M$2)/5)+2,FALSE)*SUMIFS('IEA-MethaneAbatement-US'!$M:$M,'IEA-MethaneAbatement-US'!$N:$N,"&lt;"&amp;$B71,'IEA-MethaneAbatement-US'!$N:$N,"&gt;="&amp;$A71,'IEA-MethaneAbatement-US'!$L:$L,$D$1)))*'State Downscaling Multipliers'!$B$7*(1+'EPA to IEA Scaling'!Q$10)</f>
        <v>0</v>
      </c>
      <c r="N71" s="165">
        <f>((VLOOKUP($B$1,'Multipliers and Adjustments'!$A$70:$I$86,TRUNC(COLUMN(N$2)/5)+2,FALSE)*SUMIFS('IEA-MethaneAbatement-US'!$M:$M,'IEA-MethaneAbatement-US'!$N:$N,"&lt;"&amp;$B71,'IEA-MethaneAbatement-US'!$N:$N,"&gt;="&amp;$A71,'IEA-MethaneAbatement-US'!$L:$L,$B$1))+(VLOOKUP($C$1,'Multipliers and Adjustments'!$A$70:$I$86,TRUNC(COLUMN(N$2)/5)+2,FALSE)*SUMIFS('IEA-MethaneAbatement-US'!$M:$M,'IEA-MethaneAbatement-US'!$N:$N,"&lt;"&amp;$B71,'IEA-MethaneAbatement-US'!$N:$N,"&gt;="&amp;$A71,'IEA-MethaneAbatement-US'!$L:$L,$C$1))+(VLOOKUP($D$1,'Multipliers and Adjustments'!$A$70:$I$86,TRUNC(COLUMN(N$2)/5)+2,FALSE)*SUMIFS('IEA-MethaneAbatement-US'!$M:$M,'IEA-MethaneAbatement-US'!$N:$N,"&lt;"&amp;$B71,'IEA-MethaneAbatement-US'!$N:$N,"&gt;="&amp;$A71,'IEA-MethaneAbatement-US'!$L:$L,$D$1)))*'State Downscaling Multipliers'!$B$7*(1+'EPA to IEA Scaling'!R$10)</f>
        <v>0</v>
      </c>
      <c r="O71" s="165">
        <f>((VLOOKUP($B$1,'Multipliers and Adjustments'!$A$70:$I$86,TRUNC(COLUMN(O$2)/5)+2,FALSE)*SUMIFS('IEA-MethaneAbatement-US'!$M:$M,'IEA-MethaneAbatement-US'!$N:$N,"&lt;"&amp;$B71,'IEA-MethaneAbatement-US'!$N:$N,"&gt;="&amp;$A71,'IEA-MethaneAbatement-US'!$L:$L,$B$1))+(VLOOKUP($C$1,'Multipliers and Adjustments'!$A$70:$I$86,TRUNC(COLUMN(O$2)/5)+2,FALSE)*SUMIFS('IEA-MethaneAbatement-US'!$M:$M,'IEA-MethaneAbatement-US'!$N:$N,"&lt;"&amp;$B71,'IEA-MethaneAbatement-US'!$N:$N,"&gt;="&amp;$A71,'IEA-MethaneAbatement-US'!$L:$L,$C$1))+(VLOOKUP($D$1,'Multipliers and Adjustments'!$A$70:$I$86,TRUNC(COLUMN(O$2)/5)+2,FALSE)*SUMIFS('IEA-MethaneAbatement-US'!$M:$M,'IEA-MethaneAbatement-US'!$N:$N,"&lt;"&amp;$B71,'IEA-MethaneAbatement-US'!$N:$N,"&gt;="&amp;$A71,'IEA-MethaneAbatement-US'!$L:$L,$D$1)))*'State Downscaling Multipliers'!$B$7*(1+'EPA to IEA Scaling'!S$10)</f>
        <v>0</v>
      </c>
      <c r="P71" s="165">
        <f>((VLOOKUP($B$1,'Multipliers and Adjustments'!$A$70:$I$86,TRUNC(COLUMN(P$2)/5)+2,FALSE)*SUMIFS('IEA-MethaneAbatement-US'!$M:$M,'IEA-MethaneAbatement-US'!$N:$N,"&lt;"&amp;$B71,'IEA-MethaneAbatement-US'!$N:$N,"&gt;="&amp;$A71,'IEA-MethaneAbatement-US'!$L:$L,$B$1))+(VLOOKUP($C$1,'Multipliers and Adjustments'!$A$70:$I$86,TRUNC(COLUMN(P$2)/5)+2,FALSE)*SUMIFS('IEA-MethaneAbatement-US'!$M:$M,'IEA-MethaneAbatement-US'!$N:$N,"&lt;"&amp;$B71,'IEA-MethaneAbatement-US'!$N:$N,"&gt;="&amp;$A71,'IEA-MethaneAbatement-US'!$L:$L,$C$1))+(VLOOKUP($D$1,'Multipliers and Adjustments'!$A$70:$I$86,TRUNC(COLUMN(P$2)/5)+2,FALSE)*SUMIFS('IEA-MethaneAbatement-US'!$M:$M,'IEA-MethaneAbatement-US'!$N:$N,"&lt;"&amp;$B71,'IEA-MethaneAbatement-US'!$N:$N,"&gt;="&amp;$A71,'IEA-MethaneAbatement-US'!$L:$L,$D$1)))*'State Downscaling Multipliers'!$B$7*(1+'EPA to IEA Scaling'!T$10)</f>
        <v>0</v>
      </c>
      <c r="Q71" s="165">
        <f>((VLOOKUP($B$1,'Multipliers and Adjustments'!$A$70:$I$86,TRUNC(COLUMN(Q$2)/5)+2,FALSE)*SUMIFS('IEA-MethaneAbatement-US'!$M:$M,'IEA-MethaneAbatement-US'!$N:$N,"&lt;"&amp;$B71,'IEA-MethaneAbatement-US'!$N:$N,"&gt;="&amp;$A71,'IEA-MethaneAbatement-US'!$L:$L,$B$1))+(VLOOKUP($C$1,'Multipliers and Adjustments'!$A$70:$I$86,TRUNC(COLUMN(Q$2)/5)+2,FALSE)*SUMIFS('IEA-MethaneAbatement-US'!$M:$M,'IEA-MethaneAbatement-US'!$N:$N,"&lt;"&amp;$B71,'IEA-MethaneAbatement-US'!$N:$N,"&gt;="&amp;$A71,'IEA-MethaneAbatement-US'!$L:$L,$C$1))+(VLOOKUP($D$1,'Multipliers and Adjustments'!$A$70:$I$86,TRUNC(COLUMN(Q$2)/5)+2,FALSE)*SUMIFS('IEA-MethaneAbatement-US'!$M:$M,'IEA-MethaneAbatement-US'!$N:$N,"&lt;"&amp;$B71,'IEA-MethaneAbatement-US'!$N:$N,"&gt;="&amp;$A71,'IEA-MethaneAbatement-US'!$L:$L,$D$1)))*'State Downscaling Multipliers'!$B$7*(1+'EPA to IEA Scaling'!U$10)</f>
        <v>0</v>
      </c>
      <c r="R71" s="167">
        <f>((VLOOKUP($B$1,'Multipliers and Adjustments'!$A$70:$I$86,TRUNC(COLUMN(R$2)/5)+2,FALSE)*SUMIFS('IEA-MethaneAbatement-US'!$M:$M,'IEA-MethaneAbatement-US'!$N:$N,"&lt;"&amp;$B71,'IEA-MethaneAbatement-US'!$N:$N,"&gt;="&amp;$A71,'IEA-MethaneAbatement-US'!$L:$L,$B$1))+(VLOOKUP($C$1,'Multipliers and Adjustments'!$A$70:$I$86,TRUNC(COLUMN(R$2)/5)+2,FALSE)*SUMIFS('IEA-MethaneAbatement-US'!$M:$M,'IEA-MethaneAbatement-US'!$N:$N,"&lt;"&amp;$B71,'IEA-MethaneAbatement-US'!$N:$N,"&gt;="&amp;$A71,'IEA-MethaneAbatement-US'!$L:$L,$C$1))+(VLOOKUP($D$1,'Multipliers and Adjustments'!$A$70:$I$86,TRUNC(COLUMN(R$2)/5)+2,FALSE)*SUMIFS('IEA-MethaneAbatement-US'!$M:$M,'IEA-MethaneAbatement-US'!$N:$N,"&lt;"&amp;$B71,'IEA-MethaneAbatement-US'!$N:$N,"&gt;="&amp;$A71,'IEA-MethaneAbatement-US'!$L:$L,$D$1)))*'State Downscaling Multipliers'!$B$7*(1+'EPA to IEA Scaling'!V$10)</f>
        <v>0</v>
      </c>
      <c r="S71" s="165">
        <f>((VLOOKUP($B$1,'Multipliers and Adjustments'!$A$70:$I$86,TRUNC(COLUMN(S$2)/5)+2,FALSE)*SUMIFS('IEA-MethaneAbatement-US'!$M:$M,'IEA-MethaneAbatement-US'!$N:$N,"&lt;"&amp;$B71,'IEA-MethaneAbatement-US'!$N:$N,"&gt;="&amp;$A71,'IEA-MethaneAbatement-US'!$L:$L,$B$1))+(VLOOKUP($C$1,'Multipliers and Adjustments'!$A$70:$I$86,TRUNC(COLUMN(S$2)/5)+2,FALSE)*SUMIFS('IEA-MethaneAbatement-US'!$M:$M,'IEA-MethaneAbatement-US'!$N:$N,"&lt;"&amp;$B71,'IEA-MethaneAbatement-US'!$N:$N,"&gt;="&amp;$A71,'IEA-MethaneAbatement-US'!$L:$L,$C$1))+(VLOOKUP($D$1,'Multipliers and Adjustments'!$A$70:$I$86,TRUNC(COLUMN(S$2)/5)+2,FALSE)*SUMIFS('IEA-MethaneAbatement-US'!$M:$M,'IEA-MethaneAbatement-US'!$N:$N,"&lt;"&amp;$B71,'IEA-MethaneAbatement-US'!$N:$N,"&gt;="&amp;$A71,'IEA-MethaneAbatement-US'!$L:$L,$D$1)))*'State Downscaling Multipliers'!$B$7*(1+'EPA to IEA Scaling'!W$10)</f>
        <v>0</v>
      </c>
      <c r="T71" s="165">
        <f>((VLOOKUP($B$1,'Multipliers and Adjustments'!$A$70:$I$86,TRUNC(COLUMN(T$2)/5)+2,FALSE)*SUMIFS('IEA-MethaneAbatement-US'!$M:$M,'IEA-MethaneAbatement-US'!$N:$N,"&lt;"&amp;$B71,'IEA-MethaneAbatement-US'!$N:$N,"&gt;="&amp;$A71,'IEA-MethaneAbatement-US'!$L:$L,$B$1))+(VLOOKUP($C$1,'Multipliers and Adjustments'!$A$70:$I$86,TRUNC(COLUMN(T$2)/5)+2,FALSE)*SUMIFS('IEA-MethaneAbatement-US'!$M:$M,'IEA-MethaneAbatement-US'!$N:$N,"&lt;"&amp;$B71,'IEA-MethaneAbatement-US'!$N:$N,"&gt;="&amp;$A71,'IEA-MethaneAbatement-US'!$L:$L,$C$1))+(VLOOKUP($D$1,'Multipliers and Adjustments'!$A$70:$I$86,TRUNC(COLUMN(T$2)/5)+2,FALSE)*SUMIFS('IEA-MethaneAbatement-US'!$M:$M,'IEA-MethaneAbatement-US'!$N:$N,"&lt;"&amp;$B71,'IEA-MethaneAbatement-US'!$N:$N,"&gt;="&amp;$A71,'IEA-MethaneAbatement-US'!$L:$L,$D$1)))*'State Downscaling Multipliers'!$B$7*(1+'EPA to IEA Scaling'!X$10)</f>
        <v>0</v>
      </c>
      <c r="U71" s="165">
        <f>((VLOOKUP($B$1,'Multipliers and Adjustments'!$A$70:$I$86,TRUNC(COLUMN(U$2)/5)+2,FALSE)*SUMIFS('IEA-MethaneAbatement-US'!$M:$M,'IEA-MethaneAbatement-US'!$N:$N,"&lt;"&amp;$B71,'IEA-MethaneAbatement-US'!$N:$N,"&gt;="&amp;$A71,'IEA-MethaneAbatement-US'!$L:$L,$B$1))+(VLOOKUP($C$1,'Multipliers and Adjustments'!$A$70:$I$86,TRUNC(COLUMN(U$2)/5)+2,FALSE)*SUMIFS('IEA-MethaneAbatement-US'!$M:$M,'IEA-MethaneAbatement-US'!$N:$N,"&lt;"&amp;$B71,'IEA-MethaneAbatement-US'!$N:$N,"&gt;="&amp;$A71,'IEA-MethaneAbatement-US'!$L:$L,$C$1))+(VLOOKUP($D$1,'Multipliers and Adjustments'!$A$70:$I$86,TRUNC(COLUMN(U$2)/5)+2,FALSE)*SUMIFS('IEA-MethaneAbatement-US'!$M:$M,'IEA-MethaneAbatement-US'!$N:$N,"&lt;"&amp;$B71,'IEA-MethaneAbatement-US'!$N:$N,"&gt;="&amp;$A71,'IEA-MethaneAbatement-US'!$L:$L,$D$1)))*'State Downscaling Multipliers'!$B$7*(1+'EPA to IEA Scaling'!Y$10)</f>
        <v>0</v>
      </c>
      <c r="V71" s="165">
        <f>((VLOOKUP($B$1,'Multipliers and Adjustments'!$A$70:$I$86,TRUNC(COLUMN(V$2)/5)+2,FALSE)*SUMIFS('IEA-MethaneAbatement-US'!$M:$M,'IEA-MethaneAbatement-US'!$N:$N,"&lt;"&amp;$B71,'IEA-MethaneAbatement-US'!$N:$N,"&gt;="&amp;$A71,'IEA-MethaneAbatement-US'!$L:$L,$B$1))+(VLOOKUP($C$1,'Multipliers and Adjustments'!$A$70:$I$86,TRUNC(COLUMN(V$2)/5)+2,FALSE)*SUMIFS('IEA-MethaneAbatement-US'!$M:$M,'IEA-MethaneAbatement-US'!$N:$N,"&lt;"&amp;$B71,'IEA-MethaneAbatement-US'!$N:$N,"&gt;="&amp;$A71,'IEA-MethaneAbatement-US'!$L:$L,$C$1))+(VLOOKUP($D$1,'Multipliers and Adjustments'!$A$70:$I$86,TRUNC(COLUMN(V$2)/5)+2,FALSE)*SUMIFS('IEA-MethaneAbatement-US'!$M:$M,'IEA-MethaneAbatement-US'!$N:$N,"&lt;"&amp;$B71,'IEA-MethaneAbatement-US'!$N:$N,"&gt;="&amp;$A71,'IEA-MethaneAbatement-US'!$L:$L,$D$1)))*'State Downscaling Multipliers'!$B$7*(1+'EPA to IEA Scaling'!Z$10)</f>
        <v>0</v>
      </c>
      <c r="W71" s="167">
        <f>((VLOOKUP($B$1,'Multipliers and Adjustments'!$A$70:$I$86,TRUNC(COLUMN(W$2)/5)+2,FALSE)*SUMIFS('IEA-MethaneAbatement-US'!$M:$M,'IEA-MethaneAbatement-US'!$N:$N,"&lt;"&amp;$B71,'IEA-MethaneAbatement-US'!$N:$N,"&gt;="&amp;$A71,'IEA-MethaneAbatement-US'!$L:$L,$B$1))+(VLOOKUP($C$1,'Multipliers and Adjustments'!$A$70:$I$86,TRUNC(COLUMN(W$2)/5)+2,FALSE)*SUMIFS('IEA-MethaneAbatement-US'!$M:$M,'IEA-MethaneAbatement-US'!$N:$N,"&lt;"&amp;$B71,'IEA-MethaneAbatement-US'!$N:$N,"&gt;="&amp;$A71,'IEA-MethaneAbatement-US'!$L:$L,$C$1))+(VLOOKUP($D$1,'Multipliers and Adjustments'!$A$70:$I$86,TRUNC(COLUMN(W$2)/5)+2,FALSE)*SUMIFS('IEA-MethaneAbatement-US'!$M:$M,'IEA-MethaneAbatement-US'!$N:$N,"&lt;"&amp;$B71,'IEA-MethaneAbatement-US'!$N:$N,"&gt;="&amp;$A71,'IEA-MethaneAbatement-US'!$L:$L,$D$1)))*'State Downscaling Multipliers'!$B$7*(1+'EPA to IEA Scaling'!AA$10)</f>
        <v>0</v>
      </c>
      <c r="X71" s="165">
        <f>((VLOOKUP($B$1,'Multipliers and Adjustments'!$A$70:$I$86,TRUNC(COLUMN(X$2)/5)+2,FALSE)*SUMIFS('IEA-MethaneAbatement-US'!$M:$M,'IEA-MethaneAbatement-US'!$N:$N,"&lt;"&amp;$B71,'IEA-MethaneAbatement-US'!$N:$N,"&gt;="&amp;$A71,'IEA-MethaneAbatement-US'!$L:$L,$B$1))+(VLOOKUP($C$1,'Multipliers and Adjustments'!$A$70:$I$86,TRUNC(COLUMN(X$2)/5)+2,FALSE)*SUMIFS('IEA-MethaneAbatement-US'!$M:$M,'IEA-MethaneAbatement-US'!$N:$N,"&lt;"&amp;$B71,'IEA-MethaneAbatement-US'!$N:$N,"&gt;="&amp;$A71,'IEA-MethaneAbatement-US'!$L:$L,$C$1))+(VLOOKUP($D$1,'Multipliers and Adjustments'!$A$70:$I$86,TRUNC(COLUMN(X$2)/5)+2,FALSE)*SUMIFS('IEA-MethaneAbatement-US'!$M:$M,'IEA-MethaneAbatement-US'!$N:$N,"&lt;"&amp;$B71,'IEA-MethaneAbatement-US'!$N:$N,"&gt;="&amp;$A71,'IEA-MethaneAbatement-US'!$L:$L,$D$1)))*'State Downscaling Multipliers'!$B$7*(1+'EPA to IEA Scaling'!AB$10)</f>
        <v>0</v>
      </c>
      <c r="Y71" s="165">
        <f>((VLOOKUP($B$1,'Multipliers and Adjustments'!$A$70:$I$86,TRUNC(COLUMN(Y$2)/5)+2,FALSE)*SUMIFS('IEA-MethaneAbatement-US'!$M:$M,'IEA-MethaneAbatement-US'!$N:$N,"&lt;"&amp;$B71,'IEA-MethaneAbatement-US'!$N:$N,"&gt;="&amp;$A71,'IEA-MethaneAbatement-US'!$L:$L,$B$1))+(VLOOKUP($C$1,'Multipliers and Adjustments'!$A$70:$I$86,TRUNC(COLUMN(Y$2)/5)+2,FALSE)*SUMIFS('IEA-MethaneAbatement-US'!$M:$M,'IEA-MethaneAbatement-US'!$N:$N,"&lt;"&amp;$B71,'IEA-MethaneAbatement-US'!$N:$N,"&gt;="&amp;$A71,'IEA-MethaneAbatement-US'!$L:$L,$C$1))+(VLOOKUP($D$1,'Multipliers and Adjustments'!$A$70:$I$86,TRUNC(COLUMN(Y$2)/5)+2,FALSE)*SUMIFS('IEA-MethaneAbatement-US'!$M:$M,'IEA-MethaneAbatement-US'!$N:$N,"&lt;"&amp;$B71,'IEA-MethaneAbatement-US'!$N:$N,"&gt;="&amp;$A71,'IEA-MethaneAbatement-US'!$L:$L,$D$1)))*'State Downscaling Multipliers'!$B$7*(1+'EPA to IEA Scaling'!AC$10)</f>
        <v>0</v>
      </c>
      <c r="Z71" s="165">
        <f>((VLOOKUP($B$1,'Multipliers and Adjustments'!$A$70:$I$86,TRUNC(COLUMN(Z$2)/5)+2,FALSE)*SUMIFS('IEA-MethaneAbatement-US'!$M:$M,'IEA-MethaneAbatement-US'!$N:$N,"&lt;"&amp;$B71,'IEA-MethaneAbatement-US'!$N:$N,"&gt;="&amp;$A71,'IEA-MethaneAbatement-US'!$L:$L,$B$1))+(VLOOKUP($C$1,'Multipliers and Adjustments'!$A$70:$I$86,TRUNC(COLUMN(Z$2)/5)+2,FALSE)*SUMIFS('IEA-MethaneAbatement-US'!$M:$M,'IEA-MethaneAbatement-US'!$N:$N,"&lt;"&amp;$B71,'IEA-MethaneAbatement-US'!$N:$N,"&gt;="&amp;$A71,'IEA-MethaneAbatement-US'!$L:$L,$C$1))+(VLOOKUP($D$1,'Multipliers and Adjustments'!$A$70:$I$86,TRUNC(COLUMN(Z$2)/5)+2,FALSE)*SUMIFS('IEA-MethaneAbatement-US'!$M:$M,'IEA-MethaneAbatement-US'!$N:$N,"&lt;"&amp;$B71,'IEA-MethaneAbatement-US'!$N:$N,"&gt;="&amp;$A71,'IEA-MethaneAbatement-US'!$L:$L,$D$1)))*'State Downscaling Multipliers'!$B$7*(1+'EPA to IEA Scaling'!AD$10)</f>
        <v>0</v>
      </c>
      <c r="AA71" s="165">
        <f>((VLOOKUP($B$1,'Multipliers and Adjustments'!$A$70:$I$86,TRUNC(COLUMN(AA$2)/5)+2,FALSE)*SUMIFS('IEA-MethaneAbatement-US'!$M:$M,'IEA-MethaneAbatement-US'!$N:$N,"&lt;"&amp;$B71,'IEA-MethaneAbatement-US'!$N:$N,"&gt;="&amp;$A71,'IEA-MethaneAbatement-US'!$L:$L,$B$1))+(VLOOKUP($C$1,'Multipliers and Adjustments'!$A$70:$I$86,TRUNC(COLUMN(AA$2)/5)+2,FALSE)*SUMIFS('IEA-MethaneAbatement-US'!$M:$M,'IEA-MethaneAbatement-US'!$N:$N,"&lt;"&amp;$B71,'IEA-MethaneAbatement-US'!$N:$N,"&gt;="&amp;$A71,'IEA-MethaneAbatement-US'!$L:$L,$C$1))+(VLOOKUP($D$1,'Multipliers and Adjustments'!$A$70:$I$86,TRUNC(COLUMN(AA$2)/5)+2,FALSE)*SUMIFS('IEA-MethaneAbatement-US'!$M:$M,'IEA-MethaneAbatement-US'!$N:$N,"&lt;"&amp;$B71,'IEA-MethaneAbatement-US'!$N:$N,"&gt;="&amp;$A71,'IEA-MethaneAbatement-US'!$L:$L,$D$1)))*'State Downscaling Multipliers'!$B$7*(1+'EPA to IEA Scaling'!AE$10)</f>
        <v>0</v>
      </c>
      <c r="AB71" s="167">
        <f>((VLOOKUP($B$1,'Multipliers and Adjustments'!$A$70:$I$86,TRUNC(COLUMN(AB$2)/5)+2,FALSE)*SUMIFS('IEA-MethaneAbatement-US'!$M:$M,'IEA-MethaneAbatement-US'!$N:$N,"&lt;"&amp;$B71,'IEA-MethaneAbatement-US'!$N:$N,"&gt;="&amp;$A71,'IEA-MethaneAbatement-US'!$L:$L,$B$1))+(VLOOKUP($C$1,'Multipliers and Adjustments'!$A$70:$I$86,TRUNC(COLUMN(AB$2)/5)+2,FALSE)*SUMIFS('IEA-MethaneAbatement-US'!$M:$M,'IEA-MethaneAbatement-US'!$N:$N,"&lt;"&amp;$B71,'IEA-MethaneAbatement-US'!$N:$N,"&gt;="&amp;$A71,'IEA-MethaneAbatement-US'!$L:$L,$C$1))+(VLOOKUP($D$1,'Multipliers and Adjustments'!$A$70:$I$86,TRUNC(COLUMN(AB$2)/5)+2,FALSE)*SUMIFS('IEA-MethaneAbatement-US'!$M:$M,'IEA-MethaneAbatement-US'!$N:$N,"&lt;"&amp;$B71,'IEA-MethaneAbatement-US'!$N:$N,"&gt;="&amp;$A71,'IEA-MethaneAbatement-US'!$L:$L,$D$1)))*'State Downscaling Multipliers'!$B$7*(1+'EPA to IEA Scaling'!AF$10)</f>
        <v>0</v>
      </c>
      <c r="AC71" s="165">
        <f>((VLOOKUP($B$1,'Multipliers and Adjustments'!$A$70:$I$86,TRUNC(COLUMN(AC$2)/5)+2,FALSE)*SUMIFS('IEA-MethaneAbatement-US'!$M:$M,'IEA-MethaneAbatement-US'!$N:$N,"&lt;"&amp;$B71,'IEA-MethaneAbatement-US'!$N:$N,"&gt;="&amp;$A71,'IEA-MethaneAbatement-US'!$L:$L,$B$1))+(VLOOKUP($C$1,'Multipliers and Adjustments'!$A$70:$I$86,TRUNC(COLUMN(AC$2)/5)+2,FALSE)*SUMIFS('IEA-MethaneAbatement-US'!$M:$M,'IEA-MethaneAbatement-US'!$N:$N,"&lt;"&amp;$B71,'IEA-MethaneAbatement-US'!$N:$N,"&gt;="&amp;$A71,'IEA-MethaneAbatement-US'!$L:$L,$C$1))+(VLOOKUP($D$1,'Multipliers and Adjustments'!$A$70:$I$86,TRUNC(COLUMN(AC$2)/5)+2,FALSE)*SUMIFS('IEA-MethaneAbatement-US'!$M:$M,'IEA-MethaneAbatement-US'!$N:$N,"&lt;"&amp;$B71,'IEA-MethaneAbatement-US'!$N:$N,"&gt;="&amp;$A71,'IEA-MethaneAbatement-US'!$L:$L,$D$1)))*'State Downscaling Multipliers'!$B$7*(1+'EPA to IEA Scaling'!AG$10)</f>
        <v>0</v>
      </c>
      <c r="AD71" s="165">
        <f>((VLOOKUP($B$1,'Multipliers and Adjustments'!$A$70:$I$86,TRUNC(COLUMN(AD$2)/5)+2,FALSE)*SUMIFS('IEA-MethaneAbatement-US'!$M:$M,'IEA-MethaneAbatement-US'!$N:$N,"&lt;"&amp;$B71,'IEA-MethaneAbatement-US'!$N:$N,"&gt;="&amp;$A71,'IEA-MethaneAbatement-US'!$L:$L,$B$1))+(VLOOKUP($C$1,'Multipliers and Adjustments'!$A$70:$I$86,TRUNC(COLUMN(AD$2)/5)+2,FALSE)*SUMIFS('IEA-MethaneAbatement-US'!$M:$M,'IEA-MethaneAbatement-US'!$N:$N,"&lt;"&amp;$B71,'IEA-MethaneAbatement-US'!$N:$N,"&gt;="&amp;$A71,'IEA-MethaneAbatement-US'!$L:$L,$C$1))+(VLOOKUP($D$1,'Multipliers and Adjustments'!$A$70:$I$86,TRUNC(COLUMN(AD$2)/5)+2,FALSE)*SUMIFS('IEA-MethaneAbatement-US'!$M:$M,'IEA-MethaneAbatement-US'!$N:$N,"&lt;"&amp;$B71,'IEA-MethaneAbatement-US'!$N:$N,"&gt;="&amp;$A71,'IEA-MethaneAbatement-US'!$L:$L,$D$1)))*'State Downscaling Multipliers'!$B$7*(1+'EPA to IEA Scaling'!AH$10)</f>
        <v>0</v>
      </c>
      <c r="AE71" s="165">
        <f>((VLOOKUP($B$1,'Multipliers and Adjustments'!$A$70:$I$86,TRUNC(COLUMN(AE$2)/5)+2,FALSE)*SUMIFS('IEA-MethaneAbatement-US'!$M:$M,'IEA-MethaneAbatement-US'!$N:$N,"&lt;"&amp;$B71,'IEA-MethaneAbatement-US'!$N:$N,"&gt;="&amp;$A71,'IEA-MethaneAbatement-US'!$L:$L,$B$1))+(VLOOKUP($C$1,'Multipliers and Adjustments'!$A$70:$I$86,TRUNC(COLUMN(AE$2)/5)+2,FALSE)*SUMIFS('IEA-MethaneAbatement-US'!$M:$M,'IEA-MethaneAbatement-US'!$N:$N,"&lt;"&amp;$B71,'IEA-MethaneAbatement-US'!$N:$N,"&gt;="&amp;$A71,'IEA-MethaneAbatement-US'!$L:$L,$C$1))+(VLOOKUP($D$1,'Multipliers and Adjustments'!$A$70:$I$86,TRUNC(COLUMN(AE$2)/5)+2,FALSE)*SUMIFS('IEA-MethaneAbatement-US'!$M:$M,'IEA-MethaneAbatement-US'!$N:$N,"&lt;"&amp;$B71,'IEA-MethaneAbatement-US'!$N:$N,"&gt;="&amp;$A71,'IEA-MethaneAbatement-US'!$L:$L,$D$1)))*'State Downscaling Multipliers'!$B$7*(1+'EPA to IEA Scaling'!AI$10)</f>
        <v>0</v>
      </c>
      <c r="AF71" s="165">
        <f>((VLOOKUP($B$1,'Multipliers and Adjustments'!$A$70:$I$86,TRUNC(COLUMN(AF$2)/5)+2,FALSE)*SUMIFS('IEA-MethaneAbatement-US'!$M:$M,'IEA-MethaneAbatement-US'!$N:$N,"&lt;"&amp;$B71,'IEA-MethaneAbatement-US'!$N:$N,"&gt;="&amp;$A71,'IEA-MethaneAbatement-US'!$L:$L,$B$1))+(VLOOKUP($C$1,'Multipliers and Adjustments'!$A$70:$I$86,TRUNC(COLUMN(AF$2)/5)+2,FALSE)*SUMIFS('IEA-MethaneAbatement-US'!$M:$M,'IEA-MethaneAbatement-US'!$N:$N,"&lt;"&amp;$B71,'IEA-MethaneAbatement-US'!$N:$N,"&gt;="&amp;$A71,'IEA-MethaneAbatement-US'!$L:$L,$C$1))+(VLOOKUP($D$1,'Multipliers and Adjustments'!$A$70:$I$86,TRUNC(COLUMN(AF$2)/5)+2,FALSE)*SUMIFS('IEA-MethaneAbatement-US'!$M:$M,'IEA-MethaneAbatement-US'!$N:$N,"&lt;"&amp;$B71,'IEA-MethaneAbatement-US'!$N:$N,"&gt;="&amp;$A71,'IEA-MethaneAbatement-US'!$L:$L,$D$1)))*'State Downscaling Multipliers'!$B$7*(1+'EPA to IEA Scaling'!AJ$10)</f>
        <v>0</v>
      </c>
      <c r="AG71" s="167">
        <f>((VLOOKUP($B$1,'Multipliers and Adjustments'!$A$70:$I$86,TRUNC(COLUMN(AG$2)/5)+2,FALSE)*SUMIFS('IEA-MethaneAbatement-US'!$M:$M,'IEA-MethaneAbatement-US'!$N:$N,"&lt;"&amp;$B71,'IEA-MethaneAbatement-US'!$N:$N,"&gt;="&amp;$A71,'IEA-MethaneAbatement-US'!$L:$L,$B$1))+(VLOOKUP($C$1,'Multipliers and Adjustments'!$A$70:$I$86,TRUNC(COLUMN(AG$2)/5)+2,FALSE)*SUMIFS('IEA-MethaneAbatement-US'!$M:$M,'IEA-MethaneAbatement-US'!$N:$N,"&lt;"&amp;$B71,'IEA-MethaneAbatement-US'!$N:$N,"&gt;="&amp;$A71,'IEA-MethaneAbatement-US'!$L:$L,$C$1))+(VLOOKUP($D$1,'Multipliers and Adjustments'!$A$70:$I$86,TRUNC(COLUMN(AG$2)/5)+2,FALSE)*SUMIFS('IEA-MethaneAbatement-US'!$M:$M,'IEA-MethaneAbatement-US'!$N:$N,"&lt;"&amp;$B71,'IEA-MethaneAbatement-US'!$N:$N,"&gt;="&amp;$A71,'IEA-MethaneAbatement-US'!$L:$L,$D$1)))*'State Downscaling Multipliers'!$B$7*(1+'EPA to IEA Scaling'!AK$10)</f>
        <v>0</v>
      </c>
      <c r="AH71" s="165">
        <f>((VLOOKUP($B$1,'Multipliers and Adjustments'!$A$70:$I$86,TRUNC(COLUMN(AH$2)/5)+2,FALSE)*SUMIFS('IEA-MethaneAbatement-US'!$M:$M,'IEA-MethaneAbatement-US'!$N:$N,"&lt;"&amp;$B71,'IEA-MethaneAbatement-US'!$N:$N,"&gt;="&amp;$A71,'IEA-MethaneAbatement-US'!$L:$L,$B$1))+(VLOOKUP($C$1,'Multipliers and Adjustments'!$A$70:$I$86,TRUNC(COLUMN(AH$2)/5)+2,FALSE)*SUMIFS('IEA-MethaneAbatement-US'!$M:$M,'IEA-MethaneAbatement-US'!$N:$N,"&lt;"&amp;$B71,'IEA-MethaneAbatement-US'!$N:$N,"&gt;="&amp;$A71,'IEA-MethaneAbatement-US'!$L:$L,$C$1))+(VLOOKUP($D$1,'Multipliers and Adjustments'!$A$70:$I$86,TRUNC(COLUMN(AH$2)/5)+2,FALSE)*SUMIFS('IEA-MethaneAbatement-US'!$M:$M,'IEA-MethaneAbatement-US'!$N:$N,"&lt;"&amp;$B71,'IEA-MethaneAbatement-US'!$N:$N,"&gt;="&amp;$A71,'IEA-MethaneAbatement-US'!$L:$L,$D$1)))*'State Downscaling Multipliers'!$B$7*(1+'EPA to IEA Scaling'!AL$10)</f>
        <v>0</v>
      </c>
      <c r="AI71" s="165">
        <f>((VLOOKUP($B$1,'Multipliers and Adjustments'!$A$70:$I$86,TRUNC(COLUMN(AI$2)/5)+2,FALSE)*SUMIFS('IEA-MethaneAbatement-US'!$M:$M,'IEA-MethaneAbatement-US'!$N:$N,"&lt;"&amp;$B71,'IEA-MethaneAbatement-US'!$N:$N,"&gt;="&amp;$A71,'IEA-MethaneAbatement-US'!$L:$L,$B$1))+(VLOOKUP($C$1,'Multipliers and Adjustments'!$A$70:$I$86,TRUNC(COLUMN(AI$2)/5)+2,FALSE)*SUMIFS('IEA-MethaneAbatement-US'!$M:$M,'IEA-MethaneAbatement-US'!$N:$N,"&lt;"&amp;$B71,'IEA-MethaneAbatement-US'!$N:$N,"&gt;="&amp;$A71,'IEA-MethaneAbatement-US'!$L:$L,$C$1))+(VLOOKUP($D$1,'Multipliers and Adjustments'!$A$70:$I$86,TRUNC(COLUMN(AI$2)/5)+2,FALSE)*SUMIFS('IEA-MethaneAbatement-US'!$M:$M,'IEA-MethaneAbatement-US'!$N:$N,"&lt;"&amp;$B71,'IEA-MethaneAbatement-US'!$N:$N,"&gt;="&amp;$A71,'IEA-MethaneAbatement-US'!$L:$L,$D$1)))*'State Downscaling Multipliers'!$B$7*(1+'EPA to IEA Scaling'!AM$10)</f>
        <v>0</v>
      </c>
      <c r="AJ71" s="165">
        <f>((VLOOKUP($B$1,'Multipliers and Adjustments'!$A$70:$I$86,TRUNC(COLUMN(AJ$2)/5)+2,FALSE)*SUMIFS('IEA-MethaneAbatement-US'!$M:$M,'IEA-MethaneAbatement-US'!$N:$N,"&lt;"&amp;$B71,'IEA-MethaneAbatement-US'!$N:$N,"&gt;="&amp;$A71,'IEA-MethaneAbatement-US'!$L:$L,$B$1))+(VLOOKUP($C$1,'Multipliers and Adjustments'!$A$70:$I$86,TRUNC(COLUMN(AJ$2)/5)+2,FALSE)*SUMIFS('IEA-MethaneAbatement-US'!$M:$M,'IEA-MethaneAbatement-US'!$N:$N,"&lt;"&amp;$B71,'IEA-MethaneAbatement-US'!$N:$N,"&gt;="&amp;$A71,'IEA-MethaneAbatement-US'!$L:$L,$C$1))+(VLOOKUP($D$1,'Multipliers and Adjustments'!$A$70:$I$86,TRUNC(COLUMN(AJ$2)/5)+2,FALSE)*SUMIFS('IEA-MethaneAbatement-US'!$M:$M,'IEA-MethaneAbatement-US'!$N:$N,"&lt;"&amp;$B71,'IEA-MethaneAbatement-US'!$N:$N,"&gt;="&amp;$A71,'IEA-MethaneAbatement-US'!$L:$L,$D$1)))*'State Downscaling Multipliers'!$B$7*(1+'EPA to IEA Scaling'!AN$10)</f>
        <v>0</v>
      </c>
      <c r="AK71" s="165">
        <f>((VLOOKUP($B$1,'Multipliers and Adjustments'!$A$70:$I$86,TRUNC(COLUMN(AK$2)/5)+2,FALSE)*SUMIFS('IEA-MethaneAbatement-US'!$M:$M,'IEA-MethaneAbatement-US'!$N:$N,"&lt;"&amp;$B71,'IEA-MethaneAbatement-US'!$N:$N,"&gt;="&amp;$A71,'IEA-MethaneAbatement-US'!$L:$L,$B$1))+(VLOOKUP($C$1,'Multipliers and Adjustments'!$A$70:$I$86,TRUNC(COLUMN(AK$2)/5)+2,FALSE)*SUMIFS('IEA-MethaneAbatement-US'!$M:$M,'IEA-MethaneAbatement-US'!$N:$N,"&lt;"&amp;$B71,'IEA-MethaneAbatement-US'!$N:$N,"&gt;="&amp;$A71,'IEA-MethaneAbatement-US'!$L:$L,$C$1))+(VLOOKUP($D$1,'Multipliers and Adjustments'!$A$70:$I$86,TRUNC(COLUMN(AK$2)/5)+2,FALSE)*SUMIFS('IEA-MethaneAbatement-US'!$M:$M,'IEA-MethaneAbatement-US'!$N:$N,"&lt;"&amp;$B71,'IEA-MethaneAbatement-US'!$N:$N,"&gt;="&amp;$A71,'IEA-MethaneAbatement-US'!$L:$L,$D$1)))*'State Downscaling Multipliers'!$B$7*(1+'EPA to IEA Scaling'!AO$10)</f>
        <v>0</v>
      </c>
      <c r="AL71" s="167">
        <f>((VLOOKUP($B$1,'Multipliers and Adjustments'!$A$70:$I$86,TRUNC(COLUMN(AL$2)/5)+2,FALSE)*SUMIFS('IEA-MethaneAbatement-US'!$M:$M,'IEA-MethaneAbatement-US'!$N:$N,"&lt;"&amp;$B71,'IEA-MethaneAbatement-US'!$N:$N,"&gt;="&amp;$A71,'IEA-MethaneAbatement-US'!$L:$L,$B$1))+(VLOOKUP($C$1,'Multipliers and Adjustments'!$A$70:$I$86,TRUNC(COLUMN(AL$2)/5)+2,FALSE)*SUMIFS('IEA-MethaneAbatement-US'!$M:$M,'IEA-MethaneAbatement-US'!$N:$N,"&lt;"&amp;$B71,'IEA-MethaneAbatement-US'!$N:$N,"&gt;="&amp;$A71,'IEA-MethaneAbatement-US'!$L:$L,$C$1))+(VLOOKUP($D$1,'Multipliers and Adjustments'!$A$70:$I$86,TRUNC(COLUMN(AL$2)/5)+2,FALSE)*SUMIFS('IEA-MethaneAbatement-US'!$M:$M,'IEA-MethaneAbatement-US'!$N:$N,"&lt;"&amp;$B71,'IEA-MethaneAbatement-US'!$N:$N,"&gt;="&amp;$A71,'IEA-MethaneAbatement-US'!$L:$L,$D$1)))*'State Downscaling Multipliers'!$B$7*(1+'EPA to IEA Scaling'!AP$10)</f>
        <v>0</v>
      </c>
    </row>
    <row r="72" spans="1:38" ht="15.75" customHeight="1" x14ac:dyDescent="0.25">
      <c r="A72" s="49">
        <f t="shared" si="3"/>
        <v>1450</v>
      </c>
      <c r="B72" s="49">
        <f t="shared" si="5"/>
        <v>1500</v>
      </c>
      <c r="C72" s="165">
        <f>((VLOOKUP($B$1,'Multipliers and Adjustments'!$A$70:$I$86,TRUNC(COLUMN(C$2)/5)+2,FALSE)*SUMIFS('IEA-MethaneAbatement-US'!$M:$M,'IEA-MethaneAbatement-US'!$N:$N,"&lt;"&amp;$B72,'IEA-MethaneAbatement-US'!$N:$N,"&gt;="&amp;$A72,'IEA-MethaneAbatement-US'!$L:$L,$B$1))+(VLOOKUP($C$1,'Multipliers and Adjustments'!$A$70:$I$86,TRUNC(COLUMN(C$2)/5)+2,FALSE)*SUMIFS('IEA-MethaneAbatement-US'!$M:$M,'IEA-MethaneAbatement-US'!$N:$N,"&lt;"&amp;$B72,'IEA-MethaneAbatement-US'!$N:$N,"&gt;="&amp;$A72,'IEA-MethaneAbatement-US'!$L:$L,$C$1))+(VLOOKUP($D$1,'Multipliers and Adjustments'!$A$70:$I$86,TRUNC(COLUMN(C$2)/5)+2,FALSE)*SUMIFS('IEA-MethaneAbatement-US'!$M:$M,'IEA-MethaneAbatement-US'!$N:$N,"&lt;"&amp;$B72,'IEA-MethaneAbatement-US'!$N:$N,"&gt;="&amp;$A72,'IEA-MethaneAbatement-US'!$L:$L,$D$1)))*'State Downscaling Multipliers'!$B$7*(1+'EPA to IEA Scaling'!G$10)</f>
        <v>0</v>
      </c>
      <c r="D72" s="165">
        <f>((VLOOKUP($B$1,'Multipliers and Adjustments'!$A$70:$I$86,TRUNC(COLUMN(D$2)/5)+2,FALSE)*SUMIFS('IEA-MethaneAbatement-US'!$M:$M,'IEA-MethaneAbatement-US'!$N:$N,"&lt;"&amp;$B72,'IEA-MethaneAbatement-US'!$N:$N,"&gt;="&amp;$A72,'IEA-MethaneAbatement-US'!$L:$L,$B$1))+(VLOOKUP($C$1,'Multipliers and Adjustments'!$A$70:$I$86,TRUNC(COLUMN(D$2)/5)+2,FALSE)*SUMIFS('IEA-MethaneAbatement-US'!$M:$M,'IEA-MethaneAbatement-US'!$N:$N,"&lt;"&amp;$B72,'IEA-MethaneAbatement-US'!$N:$N,"&gt;="&amp;$A72,'IEA-MethaneAbatement-US'!$L:$L,$C$1))+(VLOOKUP($D$1,'Multipliers and Adjustments'!$A$70:$I$86,TRUNC(COLUMN(D$2)/5)+2,FALSE)*SUMIFS('IEA-MethaneAbatement-US'!$M:$M,'IEA-MethaneAbatement-US'!$N:$N,"&lt;"&amp;$B72,'IEA-MethaneAbatement-US'!$N:$N,"&gt;="&amp;$A72,'IEA-MethaneAbatement-US'!$L:$L,$D$1)))*'State Downscaling Multipliers'!$B$7*(1+'EPA to IEA Scaling'!H$10)</f>
        <v>0</v>
      </c>
      <c r="E72" s="165">
        <f>((VLOOKUP($B$1,'Multipliers and Adjustments'!$A$70:$I$86,TRUNC(COLUMN(E$2)/5)+2,FALSE)*SUMIFS('IEA-MethaneAbatement-US'!$M:$M,'IEA-MethaneAbatement-US'!$N:$N,"&lt;"&amp;$B72,'IEA-MethaneAbatement-US'!$N:$N,"&gt;="&amp;$A72,'IEA-MethaneAbatement-US'!$L:$L,$B$1))+(VLOOKUP($C$1,'Multipliers and Adjustments'!$A$70:$I$86,TRUNC(COLUMN(E$2)/5)+2,FALSE)*SUMIFS('IEA-MethaneAbatement-US'!$M:$M,'IEA-MethaneAbatement-US'!$N:$N,"&lt;"&amp;$B72,'IEA-MethaneAbatement-US'!$N:$N,"&gt;="&amp;$A72,'IEA-MethaneAbatement-US'!$L:$L,$C$1))+(VLOOKUP($D$1,'Multipliers and Adjustments'!$A$70:$I$86,TRUNC(COLUMN(E$2)/5)+2,FALSE)*SUMIFS('IEA-MethaneAbatement-US'!$M:$M,'IEA-MethaneAbatement-US'!$N:$N,"&lt;"&amp;$B72,'IEA-MethaneAbatement-US'!$N:$N,"&gt;="&amp;$A72,'IEA-MethaneAbatement-US'!$L:$L,$D$1)))*'State Downscaling Multipliers'!$B$7*(1+'EPA to IEA Scaling'!I$10)</f>
        <v>0</v>
      </c>
      <c r="F72" s="165">
        <f>((VLOOKUP($B$1,'Multipliers and Adjustments'!$A$70:$I$86,TRUNC(COLUMN(F$2)/5)+2,FALSE)*SUMIFS('IEA-MethaneAbatement-US'!$M:$M,'IEA-MethaneAbatement-US'!$N:$N,"&lt;"&amp;$B72,'IEA-MethaneAbatement-US'!$N:$N,"&gt;="&amp;$A72,'IEA-MethaneAbatement-US'!$L:$L,$B$1))+(VLOOKUP($C$1,'Multipliers and Adjustments'!$A$70:$I$86,TRUNC(COLUMN(F$2)/5)+2,FALSE)*SUMIFS('IEA-MethaneAbatement-US'!$M:$M,'IEA-MethaneAbatement-US'!$N:$N,"&lt;"&amp;$B72,'IEA-MethaneAbatement-US'!$N:$N,"&gt;="&amp;$A72,'IEA-MethaneAbatement-US'!$L:$L,$C$1))+(VLOOKUP($D$1,'Multipliers and Adjustments'!$A$70:$I$86,TRUNC(COLUMN(F$2)/5)+2,FALSE)*SUMIFS('IEA-MethaneAbatement-US'!$M:$M,'IEA-MethaneAbatement-US'!$N:$N,"&lt;"&amp;$B72,'IEA-MethaneAbatement-US'!$N:$N,"&gt;="&amp;$A72,'IEA-MethaneAbatement-US'!$L:$L,$D$1)))*'State Downscaling Multipliers'!$B$7*(1+'EPA to IEA Scaling'!J$10)</f>
        <v>0</v>
      </c>
      <c r="G72" s="166">
        <f>((VLOOKUP($B$1,'Multipliers and Adjustments'!$A$70:$I$86,TRUNC(COLUMN(G$2)/5)+2,FALSE)*SUMIFS('IEA-MethaneAbatement-US'!$M:$M,'IEA-MethaneAbatement-US'!$N:$N,"&lt;"&amp;$B72,'IEA-MethaneAbatement-US'!$N:$N,"&gt;="&amp;$A72,'IEA-MethaneAbatement-US'!$L:$L,$B$1))+(VLOOKUP($C$1,'Multipliers and Adjustments'!$A$70:$I$86,TRUNC(COLUMN(G$2)/5)+2,FALSE)*SUMIFS('IEA-MethaneAbatement-US'!$M:$M,'IEA-MethaneAbatement-US'!$N:$N,"&lt;"&amp;$B72,'IEA-MethaneAbatement-US'!$N:$N,"&gt;="&amp;$A72,'IEA-MethaneAbatement-US'!$L:$L,$C$1))+(VLOOKUP($D$1,'Multipliers and Adjustments'!$A$70:$I$86,TRUNC(COLUMN(G$2)/5)+2,FALSE)*SUMIFS('IEA-MethaneAbatement-US'!$M:$M,'IEA-MethaneAbatement-US'!$N:$N,"&lt;"&amp;$B72,'IEA-MethaneAbatement-US'!$N:$N,"&gt;="&amp;$A72,'IEA-MethaneAbatement-US'!$L:$L,$D$1)))*'State Downscaling Multipliers'!$B$7*(1+'EPA to IEA Scaling'!K$10)</f>
        <v>0</v>
      </c>
      <c r="H72" s="167">
        <f>((VLOOKUP($B$1,'Multipliers and Adjustments'!$A$70:$I$86,TRUNC(COLUMN(H$2)/5)+2,FALSE)*SUMIFS('IEA-MethaneAbatement-US'!$M:$M,'IEA-MethaneAbatement-US'!$N:$N,"&lt;"&amp;$B72,'IEA-MethaneAbatement-US'!$N:$N,"&gt;="&amp;$A72,'IEA-MethaneAbatement-US'!$L:$L,$B$1))+(VLOOKUP($C$1,'Multipliers and Adjustments'!$A$70:$I$86,TRUNC(COLUMN(H$2)/5)+2,FALSE)*SUMIFS('IEA-MethaneAbatement-US'!$M:$M,'IEA-MethaneAbatement-US'!$N:$N,"&lt;"&amp;$B72,'IEA-MethaneAbatement-US'!$N:$N,"&gt;="&amp;$A72,'IEA-MethaneAbatement-US'!$L:$L,$C$1))+(VLOOKUP($D$1,'Multipliers and Adjustments'!$A$70:$I$86,TRUNC(COLUMN(H$2)/5)+2,FALSE)*SUMIFS('IEA-MethaneAbatement-US'!$M:$M,'IEA-MethaneAbatement-US'!$N:$N,"&lt;"&amp;$B72,'IEA-MethaneAbatement-US'!$N:$N,"&gt;="&amp;$A72,'IEA-MethaneAbatement-US'!$L:$L,$D$1)))*'State Downscaling Multipliers'!$B$7*(1+'EPA to IEA Scaling'!L$10)</f>
        <v>0</v>
      </c>
      <c r="I72" s="165">
        <f>((VLOOKUP($B$1,'Multipliers and Adjustments'!$A$70:$I$86,TRUNC(COLUMN(I$2)/5)+2,FALSE)*SUMIFS('IEA-MethaneAbatement-US'!$M:$M,'IEA-MethaneAbatement-US'!$N:$N,"&lt;"&amp;$B72,'IEA-MethaneAbatement-US'!$N:$N,"&gt;="&amp;$A72,'IEA-MethaneAbatement-US'!$L:$L,$B$1))+(VLOOKUP($C$1,'Multipliers and Adjustments'!$A$70:$I$86,TRUNC(COLUMN(I$2)/5)+2,FALSE)*SUMIFS('IEA-MethaneAbatement-US'!$M:$M,'IEA-MethaneAbatement-US'!$N:$N,"&lt;"&amp;$B72,'IEA-MethaneAbatement-US'!$N:$N,"&gt;="&amp;$A72,'IEA-MethaneAbatement-US'!$L:$L,$C$1))+(VLOOKUP($D$1,'Multipliers and Adjustments'!$A$70:$I$86,TRUNC(COLUMN(I$2)/5)+2,FALSE)*SUMIFS('IEA-MethaneAbatement-US'!$M:$M,'IEA-MethaneAbatement-US'!$N:$N,"&lt;"&amp;$B72,'IEA-MethaneAbatement-US'!$N:$N,"&gt;="&amp;$A72,'IEA-MethaneAbatement-US'!$L:$L,$D$1)))*'State Downscaling Multipliers'!$B$7*(1+'EPA to IEA Scaling'!M$10)</f>
        <v>0</v>
      </c>
      <c r="J72" s="165">
        <f>((VLOOKUP($B$1,'Multipliers and Adjustments'!$A$70:$I$86,TRUNC(COLUMN(J$2)/5)+2,FALSE)*SUMIFS('IEA-MethaneAbatement-US'!$M:$M,'IEA-MethaneAbatement-US'!$N:$N,"&lt;"&amp;$B72,'IEA-MethaneAbatement-US'!$N:$N,"&gt;="&amp;$A72,'IEA-MethaneAbatement-US'!$L:$L,$B$1))+(VLOOKUP($C$1,'Multipliers and Adjustments'!$A$70:$I$86,TRUNC(COLUMN(J$2)/5)+2,FALSE)*SUMIFS('IEA-MethaneAbatement-US'!$M:$M,'IEA-MethaneAbatement-US'!$N:$N,"&lt;"&amp;$B72,'IEA-MethaneAbatement-US'!$N:$N,"&gt;="&amp;$A72,'IEA-MethaneAbatement-US'!$L:$L,$C$1))+(VLOOKUP($D$1,'Multipliers and Adjustments'!$A$70:$I$86,TRUNC(COLUMN(J$2)/5)+2,FALSE)*SUMIFS('IEA-MethaneAbatement-US'!$M:$M,'IEA-MethaneAbatement-US'!$N:$N,"&lt;"&amp;$B72,'IEA-MethaneAbatement-US'!$N:$N,"&gt;="&amp;$A72,'IEA-MethaneAbatement-US'!$L:$L,$D$1)))*'State Downscaling Multipliers'!$B$7*(1+'EPA to IEA Scaling'!N$10)</f>
        <v>0</v>
      </c>
      <c r="K72" s="165">
        <f>((VLOOKUP($B$1,'Multipliers and Adjustments'!$A$70:$I$86,TRUNC(COLUMN(K$2)/5)+2,FALSE)*SUMIFS('IEA-MethaneAbatement-US'!$M:$M,'IEA-MethaneAbatement-US'!$N:$N,"&lt;"&amp;$B72,'IEA-MethaneAbatement-US'!$N:$N,"&gt;="&amp;$A72,'IEA-MethaneAbatement-US'!$L:$L,$B$1))+(VLOOKUP($C$1,'Multipliers and Adjustments'!$A$70:$I$86,TRUNC(COLUMN(K$2)/5)+2,FALSE)*SUMIFS('IEA-MethaneAbatement-US'!$M:$M,'IEA-MethaneAbatement-US'!$N:$N,"&lt;"&amp;$B72,'IEA-MethaneAbatement-US'!$N:$N,"&gt;="&amp;$A72,'IEA-MethaneAbatement-US'!$L:$L,$C$1))+(VLOOKUP($D$1,'Multipliers and Adjustments'!$A$70:$I$86,TRUNC(COLUMN(K$2)/5)+2,FALSE)*SUMIFS('IEA-MethaneAbatement-US'!$M:$M,'IEA-MethaneAbatement-US'!$N:$N,"&lt;"&amp;$B72,'IEA-MethaneAbatement-US'!$N:$N,"&gt;="&amp;$A72,'IEA-MethaneAbatement-US'!$L:$L,$D$1)))*'State Downscaling Multipliers'!$B$7*(1+'EPA to IEA Scaling'!O$10)</f>
        <v>0</v>
      </c>
      <c r="L72" s="165">
        <f>((VLOOKUP($B$1,'Multipliers and Adjustments'!$A$70:$I$86,TRUNC(COLUMN(L$2)/5)+2,FALSE)*SUMIFS('IEA-MethaneAbatement-US'!$M:$M,'IEA-MethaneAbatement-US'!$N:$N,"&lt;"&amp;$B72,'IEA-MethaneAbatement-US'!$N:$N,"&gt;="&amp;$A72,'IEA-MethaneAbatement-US'!$L:$L,$B$1))+(VLOOKUP($C$1,'Multipliers and Adjustments'!$A$70:$I$86,TRUNC(COLUMN(L$2)/5)+2,FALSE)*SUMIFS('IEA-MethaneAbatement-US'!$M:$M,'IEA-MethaneAbatement-US'!$N:$N,"&lt;"&amp;$B72,'IEA-MethaneAbatement-US'!$N:$N,"&gt;="&amp;$A72,'IEA-MethaneAbatement-US'!$L:$L,$C$1))+(VLOOKUP($D$1,'Multipliers and Adjustments'!$A$70:$I$86,TRUNC(COLUMN(L$2)/5)+2,FALSE)*SUMIFS('IEA-MethaneAbatement-US'!$M:$M,'IEA-MethaneAbatement-US'!$N:$N,"&lt;"&amp;$B72,'IEA-MethaneAbatement-US'!$N:$N,"&gt;="&amp;$A72,'IEA-MethaneAbatement-US'!$L:$L,$D$1)))*'State Downscaling Multipliers'!$B$7*(1+'EPA to IEA Scaling'!P$10)</f>
        <v>0</v>
      </c>
      <c r="M72" s="167">
        <f>((VLOOKUP($B$1,'Multipliers and Adjustments'!$A$70:$I$86,TRUNC(COLUMN(M$2)/5)+2,FALSE)*SUMIFS('IEA-MethaneAbatement-US'!$M:$M,'IEA-MethaneAbatement-US'!$N:$N,"&lt;"&amp;$B72,'IEA-MethaneAbatement-US'!$N:$N,"&gt;="&amp;$A72,'IEA-MethaneAbatement-US'!$L:$L,$B$1))+(VLOOKUP($C$1,'Multipliers and Adjustments'!$A$70:$I$86,TRUNC(COLUMN(M$2)/5)+2,FALSE)*SUMIFS('IEA-MethaneAbatement-US'!$M:$M,'IEA-MethaneAbatement-US'!$N:$N,"&lt;"&amp;$B72,'IEA-MethaneAbatement-US'!$N:$N,"&gt;="&amp;$A72,'IEA-MethaneAbatement-US'!$L:$L,$C$1))+(VLOOKUP($D$1,'Multipliers and Adjustments'!$A$70:$I$86,TRUNC(COLUMN(M$2)/5)+2,FALSE)*SUMIFS('IEA-MethaneAbatement-US'!$M:$M,'IEA-MethaneAbatement-US'!$N:$N,"&lt;"&amp;$B72,'IEA-MethaneAbatement-US'!$N:$N,"&gt;="&amp;$A72,'IEA-MethaneAbatement-US'!$L:$L,$D$1)))*'State Downscaling Multipliers'!$B$7*(1+'EPA to IEA Scaling'!Q$10)</f>
        <v>0</v>
      </c>
      <c r="N72" s="165">
        <f>((VLOOKUP($B$1,'Multipliers and Adjustments'!$A$70:$I$86,TRUNC(COLUMN(N$2)/5)+2,FALSE)*SUMIFS('IEA-MethaneAbatement-US'!$M:$M,'IEA-MethaneAbatement-US'!$N:$N,"&lt;"&amp;$B72,'IEA-MethaneAbatement-US'!$N:$N,"&gt;="&amp;$A72,'IEA-MethaneAbatement-US'!$L:$L,$B$1))+(VLOOKUP($C$1,'Multipliers and Adjustments'!$A$70:$I$86,TRUNC(COLUMN(N$2)/5)+2,FALSE)*SUMIFS('IEA-MethaneAbatement-US'!$M:$M,'IEA-MethaneAbatement-US'!$N:$N,"&lt;"&amp;$B72,'IEA-MethaneAbatement-US'!$N:$N,"&gt;="&amp;$A72,'IEA-MethaneAbatement-US'!$L:$L,$C$1))+(VLOOKUP($D$1,'Multipliers and Adjustments'!$A$70:$I$86,TRUNC(COLUMN(N$2)/5)+2,FALSE)*SUMIFS('IEA-MethaneAbatement-US'!$M:$M,'IEA-MethaneAbatement-US'!$N:$N,"&lt;"&amp;$B72,'IEA-MethaneAbatement-US'!$N:$N,"&gt;="&amp;$A72,'IEA-MethaneAbatement-US'!$L:$L,$D$1)))*'State Downscaling Multipliers'!$B$7*(1+'EPA to IEA Scaling'!R$10)</f>
        <v>0</v>
      </c>
      <c r="O72" s="165">
        <f>((VLOOKUP($B$1,'Multipliers and Adjustments'!$A$70:$I$86,TRUNC(COLUMN(O$2)/5)+2,FALSE)*SUMIFS('IEA-MethaneAbatement-US'!$M:$M,'IEA-MethaneAbatement-US'!$N:$N,"&lt;"&amp;$B72,'IEA-MethaneAbatement-US'!$N:$N,"&gt;="&amp;$A72,'IEA-MethaneAbatement-US'!$L:$L,$B$1))+(VLOOKUP($C$1,'Multipliers and Adjustments'!$A$70:$I$86,TRUNC(COLUMN(O$2)/5)+2,FALSE)*SUMIFS('IEA-MethaneAbatement-US'!$M:$M,'IEA-MethaneAbatement-US'!$N:$N,"&lt;"&amp;$B72,'IEA-MethaneAbatement-US'!$N:$N,"&gt;="&amp;$A72,'IEA-MethaneAbatement-US'!$L:$L,$C$1))+(VLOOKUP($D$1,'Multipliers and Adjustments'!$A$70:$I$86,TRUNC(COLUMN(O$2)/5)+2,FALSE)*SUMIFS('IEA-MethaneAbatement-US'!$M:$M,'IEA-MethaneAbatement-US'!$N:$N,"&lt;"&amp;$B72,'IEA-MethaneAbatement-US'!$N:$N,"&gt;="&amp;$A72,'IEA-MethaneAbatement-US'!$L:$L,$D$1)))*'State Downscaling Multipliers'!$B$7*(1+'EPA to IEA Scaling'!S$10)</f>
        <v>0</v>
      </c>
      <c r="P72" s="165">
        <f>((VLOOKUP($B$1,'Multipliers and Adjustments'!$A$70:$I$86,TRUNC(COLUMN(P$2)/5)+2,FALSE)*SUMIFS('IEA-MethaneAbatement-US'!$M:$M,'IEA-MethaneAbatement-US'!$N:$N,"&lt;"&amp;$B72,'IEA-MethaneAbatement-US'!$N:$N,"&gt;="&amp;$A72,'IEA-MethaneAbatement-US'!$L:$L,$B$1))+(VLOOKUP($C$1,'Multipliers and Adjustments'!$A$70:$I$86,TRUNC(COLUMN(P$2)/5)+2,FALSE)*SUMIFS('IEA-MethaneAbatement-US'!$M:$M,'IEA-MethaneAbatement-US'!$N:$N,"&lt;"&amp;$B72,'IEA-MethaneAbatement-US'!$N:$N,"&gt;="&amp;$A72,'IEA-MethaneAbatement-US'!$L:$L,$C$1))+(VLOOKUP($D$1,'Multipliers and Adjustments'!$A$70:$I$86,TRUNC(COLUMN(P$2)/5)+2,FALSE)*SUMIFS('IEA-MethaneAbatement-US'!$M:$M,'IEA-MethaneAbatement-US'!$N:$N,"&lt;"&amp;$B72,'IEA-MethaneAbatement-US'!$N:$N,"&gt;="&amp;$A72,'IEA-MethaneAbatement-US'!$L:$L,$D$1)))*'State Downscaling Multipliers'!$B$7*(1+'EPA to IEA Scaling'!T$10)</f>
        <v>0</v>
      </c>
      <c r="Q72" s="165">
        <f>((VLOOKUP($B$1,'Multipliers and Adjustments'!$A$70:$I$86,TRUNC(COLUMN(Q$2)/5)+2,FALSE)*SUMIFS('IEA-MethaneAbatement-US'!$M:$M,'IEA-MethaneAbatement-US'!$N:$N,"&lt;"&amp;$B72,'IEA-MethaneAbatement-US'!$N:$N,"&gt;="&amp;$A72,'IEA-MethaneAbatement-US'!$L:$L,$B$1))+(VLOOKUP($C$1,'Multipliers and Adjustments'!$A$70:$I$86,TRUNC(COLUMN(Q$2)/5)+2,FALSE)*SUMIFS('IEA-MethaneAbatement-US'!$M:$M,'IEA-MethaneAbatement-US'!$N:$N,"&lt;"&amp;$B72,'IEA-MethaneAbatement-US'!$N:$N,"&gt;="&amp;$A72,'IEA-MethaneAbatement-US'!$L:$L,$C$1))+(VLOOKUP($D$1,'Multipliers and Adjustments'!$A$70:$I$86,TRUNC(COLUMN(Q$2)/5)+2,FALSE)*SUMIFS('IEA-MethaneAbatement-US'!$M:$M,'IEA-MethaneAbatement-US'!$N:$N,"&lt;"&amp;$B72,'IEA-MethaneAbatement-US'!$N:$N,"&gt;="&amp;$A72,'IEA-MethaneAbatement-US'!$L:$L,$D$1)))*'State Downscaling Multipliers'!$B$7*(1+'EPA to IEA Scaling'!U$10)</f>
        <v>0</v>
      </c>
      <c r="R72" s="167">
        <f>((VLOOKUP($B$1,'Multipliers and Adjustments'!$A$70:$I$86,TRUNC(COLUMN(R$2)/5)+2,FALSE)*SUMIFS('IEA-MethaneAbatement-US'!$M:$M,'IEA-MethaneAbatement-US'!$N:$N,"&lt;"&amp;$B72,'IEA-MethaneAbatement-US'!$N:$N,"&gt;="&amp;$A72,'IEA-MethaneAbatement-US'!$L:$L,$B$1))+(VLOOKUP($C$1,'Multipliers and Adjustments'!$A$70:$I$86,TRUNC(COLUMN(R$2)/5)+2,FALSE)*SUMIFS('IEA-MethaneAbatement-US'!$M:$M,'IEA-MethaneAbatement-US'!$N:$N,"&lt;"&amp;$B72,'IEA-MethaneAbatement-US'!$N:$N,"&gt;="&amp;$A72,'IEA-MethaneAbatement-US'!$L:$L,$C$1))+(VLOOKUP($D$1,'Multipliers and Adjustments'!$A$70:$I$86,TRUNC(COLUMN(R$2)/5)+2,FALSE)*SUMIFS('IEA-MethaneAbatement-US'!$M:$M,'IEA-MethaneAbatement-US'!$N:$N,"&lt;"&amp;$B72,'IEA-MethaneAbatement-US'!$N:$N,"&gt;="&amp;$A72,'IEA-MethaneAbatement-US'!$L:$L,$D$1)))*'State Downscaling Multipliers'!$B$7*(1+'EPA to IEA Scaling'!V$10)</f>
        <v>0</v>
      </c>
      <c r="S72" s="165">
        <f>((VLOOKUP($B$1,'Multipliers and Adjustments'!$A$70:$I$86,TRUNC(COLUMN(S$2)/5)+2,FALSE)*SUMIFS('IEA-MethaneAbatement-US'!$M:$M,'IEA-MethaneAbatement-US'!$N:$N,"&lt;"&amp;$B72,'IEA-MethaneAbatement-US'!$N:$N,"&gt;="&amp;$A72,'IEA-MethaneAbatement-US'!$L:$L,$B$1))+(VLOOKUP($C$1,'Multipliers and Adjustments'!$A$70:$I$86,TRUNC(COLUMN(S$2)/5)+2,FALSE)*SUMIFS('IEA-MethaneAbatement-US'!$M:$M,'IEA-MethaneAbatement-US'!$N:$N,"&lt;"&amp;$B72,'IEA-MethaneAbatement-US'!$N:$N,"&gt;="&amp;$A72,'IEA-MethaneAbatement-US'!$L:$L,$C$1))+(VLOOKUP($D$1,'Multipliers and Adjustments'!$A$70:$I$86,TRUNC(COLUMN(S$2)/5)+2,FALSE)*SUMIFS('IEA-MethaneAbatement-US'!$M:$M,'IEA-MethaneAbatement-US'!$N:$N,"&lt;"&amp;$B72,'IEA-MethaneAbatement-US'!$N:$N,"&gt;="&amp;$A72,'IEA-MethaneAbatement-US'!$L:$L,$D$1)))*'State Downscaling Multipliers'!$B$7*(1+'EPA to IEA Scaling'!W$10)</f>
        <v>0</v>
      </c>
      <c r="T72" s="165">
        <f>((VLOOKUP($B$1,'Multipliers and Adjustments'!$A$70:$I$86,TRUNC(COLUMN(T$2)/5)+2,FALSE)*SUMIFS('IEA-MethaneAbatement-US'!$M:$M,'IEA-MethaneAbatement-US'!$N:$N,"&lt;"&amp;$B72,'IEA-MethaneAbatement-US'!$N:$N,"&gt;="&amp;$A72,'IEA-MethaneAbatement-US'!$L:$L,$B$1))+(VLOOKUP($C$1,'Multipliers and Adjustments'!$A$70:$I$86,TRUNC(COLUMN(T$2)/5)+2,FALSE)*SUMIFS('IEA-MethaneAbatement-US'!$M:$M,'IEA-MethaneAbatement-US'!$N:$N,"&lt;"&amp;$B72,'IEA-MethaneAbatement-US'!$N:$N,"&gt;="&amp;$A72,'IEA-MethaneAbatement-US'!$L:$L,$C$1))+(VLOOKUP($D$1,'Multipliers and Adjustments'!$A$70:$I$86,TRUNC(COLUMN(T$2)/5)+2,FALSE)*SUMIFS('IEA-MethaneAbatement-US'!$M:$M,'IEA-MethaneAbatement-US'!$N:$N,"&lt;"&amp;$B72,'IEA-MethaneAbatement-US'!$N:$N,"&gt;="&amp;$A72,'IEA-MethaneAbatement-US'!$L:$L,$D$1)))*'State Downscaling Multipliers'!$B$7*(1+'EPA to IEA Scaling'!X$10)</f>
        <v>0</v>
      </c>
      <c r="U72" s="165">
        <f>((VLOOKUP($B$1,'Multipliers and Adjustments'!$A$70:$I$86,TRUNC(COLUMN(U$2)/5)+2,FALSE)*SUMIFS('IEA-MethaneAbatement-US'!$M:$M,'IEA-MethaneAbatement-US'!$N:$N,"&lt;"&amp;$B72,'IEA-MethaneAbatement-US'!$N:$N,"&gt;="&amp;$A72,'IEA-MethaneAbatement-US'!$L:$L,$B$1))+(VLOOKUP($C$1,'Multipliers and Adjustments'!$A$70:$I$86,TRUNC(COLUMN(U$2)/5)+2,FALSE)*SUMIFS('IEA-MethaneAbatement-US'!$M:$M,'IEA-MethaneAbatement-US'!$N:$N,"&lt;"&amp;$B72,'IEA-MethaneAbatement-US'!$N:$N,"&gt;="&amp;$A72,'IEA-MethaneAbatement-US'!$L:$L,$C$1))+(VLOOKUP($D$1,'Multipliers and Adjustments'!$A$70:$I$86,TRUNC(COLUMN(U$2)/5)+2,FALSE)*SUMIFS('IEA-MethaneAbatement-US'!$M:$M,'IEA-MethaneAbatement-US'!$N:$N,"&lt;"&amp;$B72,'IEA-MethaneAbatement-US'!$N:$N,"&gt;="&amp;$A72,'IEA-MethaneAbatement-US'!$L:$L,$D$1)))*'State Downscaling Multipliers'!$B$7*(1+'EPA to IEA Scaling'!Y$10)</f>
        <v>0</v>
      </c>
      <c r="V72" s="165">
        <f>((VLOOKUP($B$1,'Multipliers and Adjustments'!$A$70:$I$86,TRUNC(COLUMN(V$2)/5)+2,FALSE)*SUMIFS('IEA-MethaneAbatement-US'!$M:$M,'IEA-MethaneAbatement-US'!$N:$N,"&lt;"&amp;$B72,'IEA-MethaneAbatement-US'!$N:$N,"&gt;="&amp;$A72,'IEA-MethaneAbatement-US'!$L:$L,$B$1))+(VLOOKUP($C$1,'Multipliers and Adjustments'!$A$70:$I$86,TRUNC(COLUMN(V$2)/5)+2,FALSE)*SUMIFS('IEA-MethaneAbatement-US'!$M:$M,'IEA-MethaneAbatement-US'!$N:$N,"&lt;"&amp;$B72,'IEA-MethaneAbatement-US'!$N:$N,"&gt;="&amp;$A72,'IEA-MethaneAbatement-US'!$L:$L,$C$1))+(VLOOKUP($D$1,'Multipliers and Adjustments'!$A$70:$I$86,TRUNC(COLUMN(V$2)/5)+2,FALSE)*SUMIFS('IEA-MethaneAbatement-US'!$M:$M,'IEA-MethaneAbatement-US'!$N:$N,"&lt;"&amp;$B72,'IEA-MethaneAbatement-US'!$N:$N,"&gt;="&amp;$A72,'IEA-MethaneAbatement-US'!$L:$L,$D$1)))*'State Downscaling Multipliers'!$B$7*(1+'EPA to IEA Scaling'!Z$10)</f>
        <v>0</v>
      </c>
      <c r="W72" s="167">
        <f>((VLOOKUP($B$1,'Multipliers and Adjustments'!$A$70:$I$86,TRUNC(COLUMN(W$2)/5)+2,FALSE)*SUMIFS('IEA-MethaneAbatement-US'!$M:$M,'IEA-MethaneAbatement-US'!$N:$N,"&lt;"&amp;$B72,'IEA-MethaneAbatement-US'!$N:$N,"&gt;="&amp;$A72,'IEA-MethaneAbatement-US'!$L:$L,$B$1))+(VLOOKUP($C$1,'Multipliers and Adjustments'!$A$70:$I$86,TRUNC(COLUMN(W$2)/5)+2,FALSE)*SUMIFS('IEA-MethaneAbatement-US'!$M:$M,'IEA-MethaneAbatement-US'!$N:$N,"&lt;"&amp;$B72,'IEA-MethaneAbatement-US'!$N:$N,"&gt;="&amp;$A72,'IEA-MethaneAbatement-US'!$L:$L,$C$1))+(VLOOKUP($D$1,'Multipliers and Adjustments'!$A$70:$I$86,TRUNC(COLUMN(W$2)/5)+2,FALSE)*SUMIFS('IEA-MethaneAbatement-US'!$M:$M,'IEA-MethaneAbatement-US'!$N:$N,"&lt;"&amp;$B72,'IEA-MethaneAbatement-US'!$N:$N,"&gt;="&amp;$A72,'IEA-MethaneAbatement-US'!$L:$L,$D$1)))*'State Downscaling Multipliers'!$B$7*(1+'EPA to IEA Scaling'!AA$10)</f>
        <v>0</v>
      </c>
      <c r="X72" s="165">
        <f>((VLOOKUP($B$1,'Multipliers and Adjustments'!$A$70:$I$86,TRUNC(COLUMN(X$2)/5)+2,FALSE)*SUMIFS('IEA-MethaneAbatement-US'!$M:$M,'IEA-MethaneAbatement-US'!$N:$N,"&lt;"&amp;$B72,'IEA-MethaneAbatement-US'!$N:$N,"&gt;="&amp;$A72,'IEA-MethaneAbatement-US'!$L:$L,$B$1))+(VLOOKUP($C$1,'Multipliers and Adjustments'!$A$70:$I$86,TRUNC(COLUMN(X$2)/5)+2,FALSE)*SUMIFS('IEA-MethaneAbatement-US'!$M:$M,'IEA-MethaneAbatement-US'!$N:$N,"&lt;"&amp;$B72,'IEA-MethaneAbatement-US'!$N:$N,"&gt;="&amp;$A72,'IEA-MethaneAbatement-US'!$L:$L,$C$1))+(VLOOKUP($D$1,'Multipliers and Adjustments'!$A$70:$I$86,TRUNC(COLUMN(X$2)/5)+2,FALSE)*SUMIFS('IEA-MethaneAbatement-US'!$M:$M,'IEA-MethaneAbatement-US'!$N:$N,"&lt;"&amp;$B72,'IEA-MethaneAbatement-US'!$N:$N,"&gt;="&amp;$A72,'IEA-MethaneAbatement-US'!$L:$L,$D$1)))*'State Downscaling Multipliers'!$B$7*(1+'EPA to IEA Scaling'!AB$10)</f>
        <v>0</v>
      </c>
      <c r="Y72" s="165">
        <f>((VLOOKUP($B$1,'Multipliers and Adjustments'!$A$70:$I$86,TRUNC(COLUMN(Y$2)/5)+2,FALSE)*SUMIFS('IEA-MethaneAbatement-US'!$M:$M,'IEA-MethaneAbatement-US'!$N:$N,"&lt;"&amp;$B72,'IEA-MethaneAbatement-US'!$N:$N,"&gt;="&amp;$A72,'IEA-MethaneAbatement-US'!$L:$L,$B$1))+(VLOOKUP($C$1,'Multipliers and Adjustments'!$A$70:$I$86,TRUNC(COLUMN(Y$2)/5)+2,FALSE)*SUMIFS('IEA-MethaneAbatement-US'!$M:$M,'IEA-MethaneAbatement-US'!$N:$N,"&lt;"&amp;$B72,'IEA-MethaneAbatement-US'!$N:$N,"&gt;="&amp;$A72,'IEA-MethaneAbatement-US'!$L:$L,$C$1))+(VLOOKUP($D$1,'Multipliers and Adjustments'!$A$70:$I$86,TRUNC(COLUMN(Y$2)/5)+2,FALSE)*SUMIFS('IEA-MethaneAbatement-US'!$M:$M,'IEA-MethaneAbatement-US'!$N:$N,"&lt;"&amp;$B72,'IEA-MethaneAbatement-US'!$N:$N,"&gt;="&amp;$A72,'IEA-MethaneAbatement-US'!$L:$L,$D$1)))*'State Downscaling Multipliers'!$B$7*(1+'EPA to IEA Scaling'!AC$10)</f>
        <v>0</v>
      </c>
      <c r="Z72" s="165">
        <f>((VLOOKUP($B$1,'Multipliers and Adjustments'!$A$70:$I$86,TRUNC(COLUMN(Z$2)/5)+2,FALSE)*SUMIFS('IEA-MethaneAbatement-US'!$M:$M,'IEA-MethaneAbatement-US'!$N:$N,"&lt;"&amp;$B72,'IEA-MethaneAbatement-US'!$N:$N,"&gt;="&amp;$A72,'IEA-MethaneAbatement-US'!$L:$L,$B$1))+(VLOOKUP($C$1,'Multipliers and Adjustments'!$A$70:$I$86,TRUNC(COLUMN(Z$2)/5)+2,FALSE)*SUMIFS('IEA-MethaneAbatement-US'!$M:$M,'IEA-MethaneAbatement-US'!$N:$N,"&lt;"&amp;$B72,'IEA-MethaneAbatement-US'!$N:$N,"&gt;="&amp;$A72,'IEA-MethaneAbatement-US'!$L:$L,$C$1))+(VLOOKUP($D$1,'Multipliers and Adjustments'!$A$70:$I$86,TRUNC(COLUMN(Z$2)/5)+2,FALSE)*SUMIFS('IEA-MethaneAbatement-US'!$M:$M,'IEA-MethaneAbatement-US'!$N:$N,"&lt;"&amp;$B72,'IEA-MethaneAbatement-US'!$N:$N,"&gt;="&amp;$A72,'IEA-MethaneAbatement-US'!$L:$L,$D$1)))*'State Downscaling Multipliers'!$B$7*(1+'EPA to IEA Scaling'!AD$10)</f>
        <v>0</v>
      </c>
      <c r="AA72" s="165">
        <f>((VLOOKUP($B$1,'Multipliers and Adjustments'!$A$70:$I$86,TRUNC(COLUMN(AA$2)/5)+2,FALSE)*SUMIFS('IEA-MethaneAbatement-US'!$M:$M,'IEA-MethaneAbatement-US'!$N:$N,"&lt;"&amp;$B72,'IEA-MethaneAbatement-US'!$N:$N,"&gt;="&amp;$A72,'IEA-MethaneAbatement-US'!$L:$L,$B$1))+(VLOOKUP($C$1,'Multipliers and Adjustments'!$A$70:$I$86,TRUNC(COLUMN(AA$2)/5)+2,FALSE)*SUMIFS('IEA-MethaneAbatement-US'!$M:$M,'IEA-MethaneAbatement-US'!$N:$N,"&lt;"&amp;$B72,'IEA-MethaneAbatement-US'!$N:$N,"&gt;="&amp;$A72,'IEA-MethaneAbatement-US'!$L:$L,$C$1))+(VLOOKUP($D$1,'Multipliers and Adjustments'!$A$70:$I$86,TRUNC(COLUMN(AA$2)/5)+2,FALSE)*SUMIFS('IEA-MethaneAbatement-US'!$M:$M,'IEA-MethaneAbatement-US'!$N:$N,"&lt;"&amp;$B72,'IEA-MethaneAbatement-US'!$N:$N,"&gt;="&amp;$A72,'IEA-MethaneAbatement-US'!$L:$L,$D$1)))*'State Downscaling Multipliers'!$B$7*(1+'EPA to IEA Scaling'!AE$10)</f>
        <v>0</v>
      </c>
      <c r="AB72" s="167">
        <f>((VLOOKUP($B$1,'Multipliers and Adjustments'!$A$70:$I$86,TRUNC(COLUMN(AB$2)/5)+2,FALSE)*SUMIFS('IEA-MethaneAbatement-US'!$M:$M,'IEA-MethaneAbatement-US'!$N:$N,"&lt;"&amp;$B72,'IEA-MethaneAbatement-US'!$N:$N,"&gt;="&amp;$A72,'IEA-MethaneAbatement-US'!$L:$L,$B$1))+(VLOOKUP($C$1,'Multipliers and Adjustments'!$A$70:$I$86,TRUNC(COLUMN(AB$2)/5)+2,FALSE)*SUMIFS('IEA-MethaneAbatement-US'!$M:$M,'IEA-MethaneAbatement-US'!$N:$N,"&lt;"&amp;$B72,'IEA-MethaneAbatement-US'!$N:$N,"&gt;="&amp;$A72,'IEA-MethaneAbatement-US'!$L:$L,$C$1))+(VLOOKUP($D$1,'Multipliers and Adjustments'!$A$70:$I$86,TRUNC(COLUMN(AB$2)/5)+2,FALSE)*SUMIFS('IEA-MethaneAbatement-US'!$M:$M,'IEA-MethaneAbatement-US'!$N:$N,"&lt;"&amp;$B72,'IEA-MethaneAbatement-US'!$N:$N,"&gt;="&amp;$A72,'IEA-MethaneAbatement-US'!$L:$L,$D$1)))*'State Downscaling Multipliers'!$B$7*(1+'EPA to IEA Scaling'!AF$10)</f>
        <v>0</v>
      </c>
      <c r="AC72" s="165">
        <f>((VLOOKUP($B$1,'Multipliers and Adjustments'!$A$70:$I$86,TRUNC(COLUMN(AC$2)/5)+2,FALSE)*SUMIFS('IEA-MethaneAbatement-US'!$M:$M,'IEA-MethaneAbatement-US'!$N:$N,"&lt;"&amp;$B72,'IEA-MethaneAbatement-US'!$N:$N,"&gt;="&amp;$A72,'IEA-MethaneAbatement-US'!$L:$L,$B$1))+(VLOOKUP($C$1,'Multipliers and Adjustments'!$A$70:$I$86,TRUNC(COLUMN(AC$2)/5)+2,FALSE)*SUMIFS('IEA-MethaneAbatement-US'!$M:$M,'IEA-MethaneAbatement-US'!$N:$N,"&lt;"&amp;$B72,'IEA-MethaneAbatement-US'!$N:$N,"&gt;="&amp;$A72,'IEA-MethaneAbatement-US'!$L:$L,$C$1))+(VLOOKUP($D$1,'Multipliers and Adjustments'!$A$70:$I$86,TRUNC(COLUMN(AC$2)/5)+2,FALSE)*SUMIFS('IEA-MethaneAbatement-US'!$M:$M,'IEA-MethaneAbatement-US'!$N:$N,"&lt;"&amp;$B72,'IEA-MethaneAbatement-US'!$N:$N,"&gt;="&amp;$A72,'IEA-MethaneAbatement-US'!$L:$L,$D$1)))*'State Downscaling Multipliers'!$B$7*(1+'EPA to IEA Scaling'!AG$10)</f>
        <v>0</v>
      </c>
      <c r="AD72" s="165">
        <f>((VLOOKUP($B$1,'Multipliers and Adjustments'!$A$70:$I$86,TRUNC(COLUMN(AD$2)/5)+2,FALSE)*SUMIFS('IEA-MethaneAbatement-US'!$M:$M,'IEA-MethaneAbatement-US'!$N:$N,"&lt;"&amp;$B72,'IEA-MethaneAbatement-US'!$N:$N,"&gt;="&amp;$A72,'IEA-MethaneAbatement-US'!$L:$L,$B$1))+(VLOOKUP($C$1,'Multipliers and Adjustments'!$A$70:$I$86,TRUNC(COLUMN(AD$2)/5)+2,FALSE)*SUMIFS('IEA-MethaneAbatement-US'!$M:$M,'IEA-MethaneAbatement-US'!$N:$N,"&lt;"&amp;$B72,'IEA-MethaneAbatement-US'!$N:$N,"&gt;="&amp;$A72,'IEA-MethaneAbatement-US'!$L:$L,$C$1))+(VLOOKUP($D$1,'Multipliers and Adjustments'!$A$70:$I$86,TRUNC(COLUMN(AD$2)/5)+2,FALSE)*SUMIFS('IEA-MethaneAbatement-US'!$M:$M,'IEA-MethaneAbatement-US'!$N:$N,"&lt;"&amp;$B72,'IEA-MethaneAbatement-US'!$N:$N,"&gt;="&amp;$A72,'IEA-MethaneAbatement-US'!$L:$L,$D$1)))*'State Downscaling Multipliers'!$B$7*(1+'EPA to IEA Scaling'!AH$10)</f>
        <v>0</v>
      </c>
      <c r="AE72" s="165">
        <f>((VLOOKUP($B$1,'Multipliers and Adjustments'!$A$70:$I$86,TRUNC(COLUMN(AE$2)/5)+2,FALSE)*SUMIFS('IEA-MethaneAbatement-US'!$M:$M,'IEA-MethaneAbatement-US'!$N:$N,"&lt;"&amp;$B72,'IEA-MethaneAbatement-US'!$N:$N,"&gt;="&amp;$A72,'IEA-MethaneAbatement-US'!$L:$L,$B$1))+(VLOOKUP($C$1,'Multipliers and Adjustments'!$A$70:$I$86,TRUNC(COLUMN(AE$2)/5)+2,FALSE)*SUMIFS('IEA-MethaneAbatement-US'!$M:$M,'IEA-MethaneAbatement-US'!$N:$N,"&lt;"&amp;$B72,'IEA-MethaneAbatement-US'!$N:$N,"&gt;="&amp;$A72,'IEA-MethaneAbatement-US'!$L:$L,$C$1))+(VLOOKUP($D$1,'Multipliers and Adjustments'!$A$70:$I$86,TRUNC(COLUMN(AE$2)/5)+2,FALSE)*SUMIFS('IEA-MethaneAbatement-US'!$M:$M,'IEA-MethaneAbatement-US'!$N:$N,"&lt;"&amp;$B72,'IEA-MethaneAbatement-US'!$N:$N,"&gt;="&amp;$A72,'IEA-MethaneAbatement-US'!$L:$L,$D$1)))*'State Downscaling Multipliers'!$B$7*(1+'EPA to IEA Scaling'!AI$10)</f>
        <v>0</v>
      </c>
      <c r="AF72" s="165">
        <f>((VLOOKUP($B$1,'Multipliers and Adjustments'!$A$70:$I$86,TRUNC(COLUMN(AF$2)/5)+2,FALSE)*SUMIFS('IEA-MethaneAbatement-US'!$M:$M,'IEA-MethaneAbatement-US'!$N:$N,"&lt;"&amp;$B72,'IEA-MethaneAbatement-US'!$N:$N,"&gt;="&amp;$A72,'IEA-MethaneAbatement-US'!$L:$L,$B$1))+(VLOOKUP($C$1,'Multipliers and Adjustments'!$A$70:$I$86,TRUNC(COLUMN(AF$2)/5)+2,FALSE)*SUMIFS('IEA-MethaneAbatement-US'!$M:$M,'IEA-MethaneAbatement-US'!$N:$N,"&lt;"&amp;$B72,'IEA-MethaneAbatement-US'!$N:$N,"&gt;="&amp;$A72,'IEA-MethaneAbatement-US'!$L:$L,$C$1))+(VLOOKUP($D$1,'Multipliers and Adjustments'!$A$70:$I$86,TRUNC(COLUMN(AF$2)/5)+2,FALSE)*SUMIFS('IEA-MethaneAbatement-US'!$M:$M,'IEA-MethaneAbatement-US'!$N:$N,"&lt;"&amp;$B72,'IEA-MethaneAbatement-US'!$N:$N,"&gt;="&amp;$A72,'IEA-MethaneAbatement-US'!$L:$L,$D$1)))*'State Downscaling Multipliers'!$B$7*(1+'EPA to IEA Scaling'!AJ$10)</f>
        <v>0</v>
      </c>
      <c r="AG72" s="167">
        <f>((VLOOKUP($B$1,'Multipliers and Adjustments'!$A$70:$I$86,TRUNC(COLUMN(AG$2)/5)+2,FALSE)*SUMIFS('IEA-MethaneAbatement-US'!$M:$M,'IEA-MethaneAbatement-US'!$N:$N,"&lt;"&amp;$B72,'IEA-MethaneAbatement-US'!$N:$N,"&gt;="&amp;$A72,'IEA-MethaneAbatement-US'!$L:$L,$B$1))+(VLOOKUP($C$1,'Multipliers and Adjustments'!$A$70:$I$86,TRUNC(COLUMN(AG$2)/5)+2,FALSE)*SUMIFS('IEA-MethaneAbatement-US'!$M:$M,'IEA-MethaneAbatement-US'!$N:$N,"&lt;"&amp;$B72,'IEA-MethaneAbatement-US'!$N:$N,"&gt;="&amp;$A72,'IEA-MethaneAbatement-US'!$L:$L,$C$1))+(VLOOKUP($D$1,'Multipliers and Adjustments'!$A$70:$I$86,TRUNC(COLUMN(AG$2)/5)+2,FALSE)*SUMIFS('IEA-MethaneAbatement-US'!$M:$M,'IEA-MethaneAbatement-US'!$N:$N,"&lt;"&amp;$B72,'IEA-MethaneAbatement-US'!$N:$N,"&gt;="&amp;$A72,'IEA-MethaneAbatement-US'!$L:$L,$D$1)))*'State Downscaling Multipliers'!$B$7*(1+'EPA to IEA Scaling'!AK$10)</f>
        <v>0</v>
      </c>
      <c r="AH72" s="165">
        <f>((VLOOKUP($B$1,'Multipliers and Adjustments'!$A$70:$I$86,TRUNC(COLUMN(AH$2)/5)+2,FALSE)*SUMIFS('IEA-MethaneAbatement-US'!$M:$M,'IEA-MethaneAbatement-US'!$N:$N,"&lt;"&amp;$B72,'IEA-MethaneAbatement-US'!$N:$N,"&gt;="&amp;$A72,'IEA-MethaneAbatement-US'!$L:$L,$B$1))+(VLOOKUP($C$1,'Multipliers and Adjustments'!$A$70:$I$86,TRUNC(COLUMN(AH$2)/5)+2,FALSE)*SUMIFS('IEA-MethaneAbatement-US'!$M:$M,'IEA-MethaneAbatement-US'!$N:$N,"&lt;"&amp;$B72,'IEA-MethaneAbatement-US'!$N:$N,"&gt;="&amp;$A72,'IEA-MethaneAbatement-US'!$L:$L,$C$1))+(VLOOKUP($D$1,'Multipliers and Adjustments'!$A$70:$I$86,TRUNC(COLUMN(AH$2)/5)+2,FALSE)*SUMIFS('IEA-MethaneAbatement-US'!$M:$M,'IEA-MethaneAbatement-US'!$N:$N,"&lt;"&amp;$B72,'IEA-MethaneAbatement-US'!$N:$N,"&gt;="&amp;$A72,'IEA-MethaneAbatement-US'!$L:$L,$D$1)))*'State Downscaling Multipliers'!$B$7*(1+'EPA to IEA Scaling'!AL$10)</f>
        <v>0</v>
      </c>
      <c r="AI72" s="165">
        <f>((VLOOKUP($B$1,'Multipliers and Adjustments'!$A$70:$I$86,TRUNC(COLUMN(AI$2)/5)+2,FALSE)*SUMIFS('IEA-MethaneAbatement-US'!$M:$M,'IEA-MethaneAbatement-US'!$N:$N,"&lt;"&amp;$B72,'IEA-MethaneAbatement-US'!$N:$N,"&gt;="&amp;$A72,'IEA-MethaneAbatement-US'!$L:$L,$B$1))+(VLOOKUP($C$1,'Multipliers and Adjustments'!$A$70:$I$86,TRUNC(COLUMN(AI$2)/5)+2,FALSE)*SUMIFS('IEA-MethaneAbatement-US'!$M:$M,'IEA-MethaneAbatement-US'!$N:$N,"&lt;"&amp;$B72,'IEA-MethaneAbatement-US'!$N:$N,"&gt;="&amp;$A72,'IEA-MethaneAbatement-US'!$L:$L,$C$1))+(VLOOKUP($D$1,'Multipliers and Adjustments'!$A$70:$I$86,TRUNC(COLUMN(AI$2)/5)+2,FALSE)*SUMIFS('IEA-MethaneAbatement-US'!$M:$M,'IEA-MethaneAbatement-US'!$N:$N,"&lt;"&amp;$B72,'IEA-MethaneAbatement-US'!$N:$N,"&gt;="&amp;$A72,'IEA-MethaneAbatement-US'!$L:$L,$D$1)))*'State Downscaling Multipliers'!$B$7*(1+'EPA to IEA Scaling'!AM$10)</f>
        <v>0</v>
      </c>
      <c r="AJ72" s="165">
        <f>((VLOOKUP($B$1,'Multipliers and Adjustments'!$A$70:$I$86,TRUNC(COLUMN(AJ$2)/5)+2,FALSE)*SUMIFS('IEA-MethaneAbatement-US'!$M:$M,'IEA-MethaneAbatement-US'!$N:$N,"&lt;"&amp;$B72,'IEA-MethaneAbatement-US'!$N:$N,"&gt;="&amp;$A72,'IEA-MethaneAbatement-US'!$L:$L,$B$1))+(VLOOKUP($C$1,'Multipliers and Adjustments'!$A$70:$I$86,TRUNC(COLUMN(AJ$2)/5)+2,FALSE)*SUMIFS('IEA-MethaneAbatement-US'!$M:$M,'IEA-MethaneAbatement-US'!$N:$N,"&lt;"&amp;$B72,'IEA-MethaneAbatement-US'!$N:$N,"&gt;="&amp;$A72,'IEA-MethaneAbatement-US'!$L:$L,$C$1))+(VLOOKUP($D$1,'Multipliers and Adjustments'!$A$70:$I$86,TRUNC(COLUMN(AJ$2)/5)+2,FALSE)*SUMIFS('IEA-MethaneAbatement-US'!$M:$M,'IEA-MethaneAbatement-US'!$N:$N,"&lt;"&amp;$B72,'IEA-MethaneAbatement-US'!$N:$N,"&gt;="&amp;$A72,'IEA-MethaneAbatement-US'!$L:$L,$D$1)))*'State Downscaling Multipliers'!$B$7*(1+'EPA to IEA Scaling'!AN$10)</f>
        <v>0</v>
      </c>
      <c r="AK72" s="165">
        <f>((VLOOKUP($B$1,'Multipliers and Adjustments'!$A$70:$I$86,TRUNC(COLUMN(AK$2)/5)+2,FALSE)*SUMIFS('IEA-MethaneAbatement-US'!$M:$M,'IEA-MethaneAbatement-US'!$N:$N,"&lt;"&amp;$B72,'IEA-MethaneAbatement-US'!$N:$N,"&gt;="&amp;$A72,'IEA-MethaneAbatement-US'!$L:$L,$B$1))+(VLOOKUP($C$1,'Multipliers and Adjustments'!$A$70:$I$86,TRUNC(COLUMN(AK$2)/5)+2,FALSE)*SUMIFS('IEA-MethaneAbatement-US'!$M:$M,'IEA-MethaneAbatement-US'!$N:$N,"&lt;"&amp;$B72,'IEA-MethaneAbatement-US'!$N:$N,"&gt;="&amp;$A72,'IEA-MethaneAbatement-US'!$L:$L,$C$1))+(VLOOKUP($D$1,'Multipliers and Adjustments'!$A$70:$I$86,TRUNC(COLUMN(AK$2)/5)+2,FALSE)*SUMIFS('IEA-MethaneAbatement-US'!$M:$M,'IEA-MethaneAbatement-US'!$N:$N,"&lt;"&amp;$B72,'IEA-MethaneAbatement-US'!$N:$N,"&gt;="&amp;$A72,'IEA-MethaneAbatement-US'!$L:$L,$D$1)))*'State Downscaling Multipliers'!$B$7*(1+'EPA to IEA Scaling'!AO$10)</f>
        <v>0</v>
      </c>
      <c r="AL72" s="167">
        <f>((VLOOKUP($B$1,'Multipliers and Adjustments'!$A$70:$I$86,TRUNC(COLUMN(AL$2)/5)+2,FALSE)*SUMIFS('IEA-MethaneAbatement-US'!$M:$M,'IEA-MethaneAbatement-US'!$N:$N,"&lt;"&amp;$B72,'IEA-MethaneAbatement-US'!$N:$N,"&gt;="&amp;$A72,'IEA-MethaneAbatement-US'!$L:$L,$B$1))+(VLOOKUP($C$1,'Multipliers and Adjustments'!$A$70:$I$86,TRUNC(COLUMN(AL$2)/5)+2,FALSE)*SUMIFS('IEA-MethaneAbatement-US'!$M:$M,'IEA-MethaneAbatement-US'!$N:$N,"&lt;"&amp;$B72,'IEA-MethaneAbatement-US'!$N:$N,"&gt;="&amp;$A72,'IEA-MethaneAbatement-US'!$L:$L,$C$1))+(VLOOKUP($D$1,'Multipliers and Adjustments'!$A$70:$I$86,TRUNC(COLUMN(AL$2)/5)+2,FALSE)*SUMIFS('IEA-MethaneAbatement-US'!$M:$M,'IEA-MethaneAbatement-US'!$N:$N,"&lt;"&amp;$B72,'IEA-MethaneAbatement-US'!$N:$N,"&gt;="&amp;$A72,'IEA-MethaneAbatement-US'!$L:$L,$D$1)))*'State Downscaling Multipliers'!$B$7*(1+'EPA to IEA Scaling'!AP$10)</f>
        <v>0</v>
      </c>
    </row>
    <row r="73" spans="1:38" ht="15.75" customHeight="1" x14ac:dyDescent="0.25">
      <c r="A73" s="49">
        <f t="shared" si="3"/>
        <v>1500</v>
      </c>
      <c r="B73" s="49">
        <f t="shared" si="5"/>
        <v>1550</v>
      </c>
      <c r="C73" s="165">
        <f>((VLOOKUP($B$1,'Multipliers and Adjustments'!$A$70:$I$86,TRUNC(COLUMN(C$2)/5)+2,FALSE)*SUMIFS('IEA-MethaneAbatement-US'!$M:$M,'IEA-MethaneAbatement-US'!$N:$N,"&lt;"&amp;$B73,'IEA-MethaneAbatement-US'!$N:$N,"&gt;="&amp;$A73,'IEA-MethaneAbatement-US'!$L:$L,$B$1))+(VLOOKUP($C$1,'Multipliers and Adjustments'!$A$70:$I$86,TRUNC(COLUMN(C$2)/5)+2,FALSE)*SUMIFS('IEA-MethaneAbatement-US'!$M:$M,'IEA-MethaneAbatement-US'!$N:$N,"&lt;"&amp;$B73,'IEA-MethaneAbatement-US'!$N:$N,"&gt;="&amp;$A73,'IEA-MethaneAbatement-US'!$L:$L,$C$1))+(VLOOKUP($D$1,'Multipliers and Adjustments'!$A$70:$I$86,TRUNC(COLUMN(C$2)/5)+2,FALSE)*SUMIFS('IEA-MethaneAbatement-US'!$M:$M,'IEA-MethaneAbatement-US'!$N:$N,"&lt;"&amp;$B73,'IEA-MethaneAbatement-US'!$N:$N,"&gt;="&amp;$A73,'IEA-MethaneAbatement-US'!$L:$L,$D$1)))*'State Downscaling Multipliers'!$B$7*(1+'EPA to IEA Scaling'!G$10)</f>
        <v>0</v>
      </c>
      <c r="D73" s="165">
        <f>((VLOOKUP($B$1,'Multipliers and Adjustments'!$A$70:$I$86,TRUNC(COLUMN(D$2)/5)+2,FALSE)*SUMIFS('IEA-MethaneAbatement-US'!$M:$M,'IEA-MethaneAbatement-US'!$N:$N,"&lt;"&amp;$B73,'IEA-MethaneAbatement-US'!$N:$N,"&gt;="&amp;$A73,'IEA-MethaneAbatement-US'!$L:$L,$B$1))+(VLOOKUP($C$1,'Multipliers and Adjustments'!$A$70:$I$86,TRUNC(COLUMN(D$2)/5)+2,FALSE)*SUMIFS('IEA-MethaneAbatement-US'!$M:$M,'IEA-MethaneAbatement-US'!$N:$N,"&lt;"&amp;$B73,'IEA-MethaneAbatement-US'!$N:$N,"&gt;="&amp;$A73,'IEA-MethaneAbatement-US'!$L:$L,$C$1))+(VLOOKUP($D$1,'Multipliers and Adjustments'!$A$70:$I$86,TRUNC(COLUMN(D$2)/5)+2,FALSE)*SUMIFS('IEA-MethaneAbatement-US'!$M:$M,'IEA-MethaneAbatement-US'!$N:$N,"&lt;"&amp;$B73,'IEA-MethaneAbatement-US'!$N:$N,"&gt;="&amp;$A73,'IEA-MethaneAbatement-US'!$L:$L,$D$1)))*'State Downscaling Multipliers'!$B$7*(1+'EPA to IEA Scaling'!H$10)</f>
        <v>0</v>
      </c>
      <c r="E73" s="165">
        <f>((VLOOKUP($B$1,'Multipliers and Adjustments'!$A$70:$I$86,TRUNC(COLUMN(E$2)/5)+2,FALSE)*SUMIFS('IEA-MethaneAbatement-US'!$M:$M,'IEA-MethaneAbatement-US'!$N:$N,"&lt;"&amp;$B73,'IEA-MethaneAbatement-US'!$N:$N,"&gt;="&amp;$A73,'IEA-MethaneAbatement-US'!$L:$L,$B$1))+(VLOOKUP($C$1,'Multipliers and Adjustments'!$A$70:$I$86,TRUNC(COLUMN(E$2)/5)+2,FALSE)*SUMIFS('IEA-MethaneAbatement-US'!$M:$M,'IEA-MethaneAbatement-US'!$N:$N,"&lt;"&amp;$B73,'IEA-MethaneAbatement-US'!$N:$N,"&gt;="&amp;$A73,'IEA-MethaneAbatement-US'!$L:$L,$C$1))+(VLOOKUP($D$1,'Multipliers and Adjustments'!$A$70:$I$86,TRUNC(COLUMN(E$2)/5)+2,FALSE)*SUMIFS('IEA-MethaneAbatement-US'!$M:$M,'IEA-MethaneAbatement-US'!$N:$N,"&lt;"&amp;$B73,'IEA-MethaneAbatement-US'!$N:$N,"&gt;="&amp;$A73,'IEA-MethaneAbatement-US'!$L:$L,$D$1)))*'State Downscaling Multipliers'!$B$7*(1+'EPA to IEA Scaling'!I$10)</f>
        <v>0</v>
      </c>
      <c r="F73" s="165">
        <f>((VLOOKUP($B$1,'Multipliers and Adjustments'!$A$70:$I$86,TRUNC(COLUMN(F$2)/5)+2,FALSE)*SUMIFS('IEA-MethaneAbatement-US'!$M:$M,'IEA-MethaneAbatement-US'!$N:$N,"&lt;"&amp;$B73,'IEA-MethaneAbatement-US'!$N:$N,"&gt;="&amp;$A73,'IEA-MethaneAbatement-US'!$L:$L,$B$1))+(VLOOKUP($C$1,'Multipliers and Adjustments'!$A$70:$I$86,TRUNC(COLUMN(F$2)/5)+2,FALSE)*SUMIFS('IEA-MethaneAbatement-US'!$M:$M,'IEA-MethaneAbatement-US'!$N:$N,"&lt;"&amp;$B73,'IEA-MethaneAbatement-US'!$N:$N,"&gt;="&amp;$A73,'IEA-MethaneAbatement-US'!$L:$L,$C$1))+(VLOOKUP($D$1,'Multipliers and Adjustments'!$A$70:$I$86,TRUNC(COLUMN(F$2)/5)+2,FALSE)*SUMIFS('IEA-MethaneAbatement-US'!$M:$M,'IEA-MethaneAbatement-US'!$N:$N,"&lt;"&amp;$B73,'IEA-MethaneAbatement-US'!$N:$N,"&gt;="&amp;$A73,'IEA-MethaneAbatement-US'!$L:$L,$D$1)))*'State Downscaling Multipliers'!$B$7*(1+'EPA to IEA Scaling'!J$10)</f>
        <v>0</v>
      </c>
      <c r="G73" s="166">
        <f>((VLOOKUP($B$1,'Multipliers and Adjustments'!$A$70:$I$86,TRUNC(COLUMN(G$2)/5)+2,FALSE)*SUMIFS('IEA-MethaneAbatement-US'!$M:$M,'IEA-MethaneAbatement-US'!$N:$N,"&lt;"&amp;$B73,'IEA-MethaneAbatement-US'!$N:$N,"&gt;="&amp;$A73,'IEA-MethaneAbatement-US'!$L:$L,$B$1))+(VLOOKUP($C$1,'Multipliers and Adjustments'!$A$70:$I$86,TRUNC(COLUMN(G$2)/5)+2,FALSE)*SUMIFS('IEA-MethaneAbatement-US'!$M:$M,'IEA-MethaneAbatement-US'!$N:$N,"&lt;"&amp;$B73,'IEA-MethaneAbatement-US'!$N:$N,"&gt;="&amp;$A73,'IEA-MethaneAbatement-US'!$L:$L,$C$1))+(VLOOKUP($D$1,'Multipliers and Adjustments'!$A$70:$I$86,TRUNC(COLUMN(G$2)/5)+2,FALSE)*SUMIFS('IEA-MethaneAbatement-US'!$M:$M,'IEA-MethaneAbatement-US'!$N:$N,"&lt;"&amp;$B73,'IEA-MethaneAbatement-US'!$N:$N,"&gt;="&amp;$A73,'IEA-MethaneAbatement-US'!$L:$L,$D$1)))*'State Downscaling Multipliers'!$B$7*(1+'EPA to IEA Scaling'!K$10)</f>
        <v>0</v>
      </c>
      <c r="H73" s="167">
        <f>((VLOOKUP($B$1,'Multipliers and Adjustments'!$A$70:$I$86,TRUNC(COLUMN(H$2)/5)+2,FALSE)*SUMIFS('IEA-MethaneAbatement-US'!$M:$M,'IEA-MethaneAbatement-US'!$N:$N,"&lt;"&amp;$B73,'IEA-MethaneAbatement-US'!$N:$N,"&gt;="&amp;$A73,'IEA-MethaneAbatement-US'!$L:$L,$B$1))+(VLOOKUP($C$1,'Multipliers and Adjustments'!$A$70:$I$86,TRUNC(COLUMN(H$2)/5)+2,FALSE)*SUMIFS('IEA-MethaneAbatement-US'!$M:$M,'IEA-MethaneAbatement-US'!$N:$N,"&lt;"&amp;$B73,'IEA-MethaneAbatement-US'!$N:$N,"&gt;="&amp;$A73,'IEA-MethaneAbatement-US'!$L:$L,$C$1))+(VLOOKUP($D$1,'Multipliers and Adjustments'!$A$70:$I$86,TRUNC(COLUMN(H$2)/5)+2,FALSE)*SUMIFS('IEA-MethaneAbatement-US'!$M:$M,'IEA-MethaneAbatement-US'!$N:$N,"&lt;"&amp;$B73,'IEA-MethaneAbatement-US'!$N:$N,"&gt;="&amp;$A73,'IEA-MethaneAbatement-US'!$L:$L,$D$1)))*'State Downscaling Multipliers'!$B$7*(1+'EPA to IEA Scaling'!L$10)</f>
        <v>0</v>
      </c>
      <c r="I73" s="165">
        <f>((VLOOKUP($B$1,'Multipliers and Adjustments'!$A$70:$I$86,TRUNC(COLUMN(I$2)/5)+2,FALSE)*SUMIFS('IEA-MethaneAbatement-US'!$M:$M,'IEA-MethaneAbatement-US'!$N:$N,"&lt;"&amp;$B73,'IEA-MethaneAbatement-US'!$N:$N,"&gt;="&amp;$A73,'IEA-MethaneAbatement-US'!$L:$L,$B$1))+(VLOOKUP($C$1,'Multipliers and Adjustments'!$A$70:$I$86,TRUNC(COLUMN(I$2)/5)+2,FALSE)*SUMIFS('IEA-MethaneAbatement-US'!$M:$M,'IEA-MethaneAbatement-US'!$N:$N,"&lt;"&amp;$B73,'IEA-MethaneAbatement-US'!$N:$N,"&gt;="&amp;$A73,'IEA-MethaneAbatement-US'!$L:$L,$C$1))+(VLOOKUP($D$1,'Multipliers and Adjustments'!$A$70:$I$86,TRUNC(COLUMN(I$2)/5)+2,FALSE)*SUMIFS('IEA-MethaneAbatement-US'!$M:$M,'IEA-MethaneAbatement-US'!$N:$N,"&lt;"&amp;$B73,'IEA-MethaneAbatement-US'!$N:$N,"&gt;="&amp;$A73,'IEA-MethaneAbatement-US'!$L:$L,$D$1)))*'State Downscaling Multipliers'!$B$7*(1+'EPA to IEA Scaling'!M$10)</f>
        <v>0</v>
      </c>
      <c r="J73" s="165">
        <f>((VLOOKUP($B$1,'Multipliers and Adjustments'!$A$70:$I$86,TRUNC(COLUMN(J$2)/5)+2,FALSE)*SUMIFS('IEA-MethaneAbatement-US'!$M:$M,'IEA-MethaneAbatement-US'!$N:$N,"&lt;"&amp;$B73,'IEA-MethaneAbatement-US'!$N:$N,"&gt;="&amp;$A73,'IEA-MethaneAbatement-US'!$L:$L,$B$1))+(VLOOKUP($C$1,'Multipliers and Adjustments'!$A$70:$I$86,TRUNC(COLUMN(J$2)/5)+2,FALSE)*SUMIFS('IEA-MethaneAbatement-US'!$M:$M,'IEA-MethaneAbatement-US'!$N:$N,"&lt;"&amp;$B73,'IEA-MethaneAbatement-US'!$N:$N,"&gt;="&amp;$A73,'IEA-MethaneAbatement-US'!$L:$L,$C$1))+(VLOOKUP($D$1,'Multipliers and Adjustments'!$A$70:$I$86,TRUNC(COLUMN(J$2)/5)+2,FALSE)*SUMIFS('IEA-MethaneAbatement-US'!$M:$M,'IEA-MethaneAbatement-US'!$N:$N,"&lt;"&amp;$B73,'IEA-MethaneAbatement-US'!$N:$N,"&gt;="&amp;$A73,'IEA-MethaneAbatement-US'!$L:$L,$D$1)))*'State Downscaling Multipliers'!$B$7*(1+'EPA to IEA Scaling'!N$10)</f>
        <v>0</v>
      </c>
      <c r="K73" s="165">
        <f>((VLOOKUP($B$1,'Multipliers and Adjustments'!$A$70:$I$86,TRUNC(COLUMN(K$2)/5)+2,FALSE)*SUMIFS('IEA-MethaneAbatement-US'!$M:$M,'IEA-MethaneAbatement-US'!$N:$N,"&lt;"&amp;$B73,'IEA-MethaneAbatement-US'!$N:$N,"&gt;="&amp;$A73,'IEA-MethaneAbatement-US'!$L:$L,$B$1))+(VLOOKUP($C$1,'Multipliers and Adjustments'!$A$70:$I$86,TRUNC(COLUMN(K$2)/5)+2,FALSE)*SUMIFS('IEA-MethaneAbatement-US'!$M:$M,'IEA-MethaneAbatement-US'!$N:$N,"&lt;"&amp;$B73,'IEA-MethaneAbatement-US'!$N:$N,"&gt;="&amp;$A73,'IEA-MethaneAbatement-US'!$L:$L,$C$1))+(VLOOKUP($D$1,'Multipliers and Adjustments'!$A$70:$I$86,TRUNC(COLUMN(K$2)/5)+2,FALSE)*SUMIFS('IEA-MethaneAbatement-US'!$M:$M,'IEA-MethaneAbatement-US'!$N:$N,"&lt;"&amp;$B73,'IEA-MethaneAbatement-US'!$N:$N,"&gt;="&amp;$A73,'IEA-MethaneAbatement-US'!$L:$L,$D$1)))*'State Downscaling Multipliers'!$B$7*(1+'EPA to IEA Scaling'!O$10)</f>
        <v>0</v>
      </c>
      <c r="L73" s="165">
        <f>((VLOOKUP($B$1,'Multipliers and Adjustments'!$A$70:$I$86,TRUNC(COLUMN(L$2)/5)+2,FALSE)*SUMIFS('IEA-MethaneAbatement-US'!$M:$M,'IEA-MethaneAbatement-US'!$N:$N,"&lt;"&amp;$B73,'IEA-MethaneAbatement-US'!$N:$N,"&gt;="&amp;$A73,'IEA-MethaneAbatement-US'!$L:$L,$B$1))+(VLOOKUP($C$1,'Multipliers and Adjustments'!$A$70:$I$86,TRUNC(COLUMN(L$2)/5)+2,FALSE)*SUMIFS('IEA-MethaneAbatement-US'!$M:$M,'IEA-MethaneAbatement-US'!$N:$N,"&lt;"&amp;$B73,'IEA-MethaneAbatement-US'!$N:$N,"&gt;="&amp;$A73,'IEA-MethaneAbatement-US'!$L:$L,$C$1))+(VLOOKUP($D$1,'Multipliers and Adjustments'!$A$70:$I$86,TRUNC(COLUMN(L$2)/5)+2,FALSE)*SUMIFS('IEA-MethaneAbatement-US'!$M:$M,'IEA-MethaneAbatement-US'!$N:$N,"&lt;"&amp;$B73,'IEA-MethaneAbatement-US'!$N:$N,"&gt;="&amp;$A73,'IEA-MethaneAbatement-US'!$L:$L,$D$1)))*'State Downscaling Multipliers'!$B$7*(1+'EPA to IEA Scaling'!P$10)</f>
        <v>0</v>
      </c>
      <c r="M73" s="167">
        <f>((VLOOKUP($B$1,'Multipliers and Adjustments'!$A$70:$I$86,TRUNC(COLUMN(M$2)/5)+2,FALSE)*SUMIFS('IEA-MethaneAbatement-US'!$M:$M,'IEA-MethaneAbatement-US'!$N:$N,"&lt;"&amp;$B73,'IEA-MethaneAbatement-US'!$N:$N,"&gt;="&amp;$A73,'IEA-MethaneAbatement-US'!$L:$L,$B$1))+(VLOOKUP($C$1,'Multipliers and Adjustments'!$A$70:$I$86,TRUNC(COLUMN(M$2)/5)+2,FALSE)*SUMIFS('IEA-MethaneAbatement-US'!$M:$M,'IEA-MethaneAbatement-US'!$N:$N,"&lt;"&amp;$B73,'IEA-MethaneAbatement-US'!$N:$N,"&gt;="&amp;$A73,'IEA-MethaneAbatement-US'!$L:$L,$C$1))+(VLOOKUP($D$1,'Multipliers and Adjustments'!$A$70:$I$86,TRUNC(COLUMN(M$2)/5)+2,FALSE)*SUMIFS('IEA-MethaneAbatement-US'!$M:$M,'IEA-MethaneAbatement-US'!$N:$N,"&lt;"&amp;$B73,'IEA-MethaneAbatement-US'!$N:$N,"&gt;="&amp;$A73,'IEA-MethaneAbatement-US'!$L:$L,$D$1)))*'State Downscaling Multipliers'!$B$7*(1+'EPA to IEA Scaling'!Q$10)</f>
        <v>0</v>
      </c>
      <c r="N73" s="165">
        <f>((VLOOKUP($B$1,'Multipliers and Adjustments'!$A$70:$I$86,TRUNC(COLUMN(N$2)/5)+2,FALSE)*SUMIFS('IEA-MethaneAbatement-US'!$M:$M,'IEA-MethaneAbatement-US'!$N:$N,"&lt;"&amp;$B73,'IEA-MethaneAbatement-US'!$N:$N,"&gt;="&amp;$A73,'IEA-MethaneAbatement-US'!$L:$L,$B$1))+(VLOOKUP($C$1,'Multipliers and Adjustments'!$A$70:$I$86,TRUNC(COLUMN(N$2)/5)+2,FALSE)*SUMIFS('IEA-MethaneAbatement-US'!$M:$M,'IEA-MethaneAbatement-US'!$N:$N,"&lt;"&amp;$B73,'IEA-MethaneAbatement-US'!$N:$N,"&gt;="&amp;$A73,'IEA-MethaneAbatement-US'!$L:$L,$C$1))+(VLOOKUP($D$1,'Multipliers and Adjustments'!$A$70:$I$86,TRUNC(COLUMN(N$2)/5)+2,FALSE)*SUMIFS('IEA-MethaneAbatement-US'!$M:$M,'IEA-MethaneAbatement-US'!$N:$N,"&lt;"&amp;$B73,'IEA-MethaneAbatement-US'!$N:$N,"&gt;="&amp;$A73,'IEA-MethaneAbatement-US'!$L:$L,$D$1)))*'State Downscaling Multipliers'!$B$7*(1+'EPA to IEA Scaling'!R$10)</f>
        <v>0</v>
      </c>
      <c r="O73" s="165">
        <f>((VLOOKUP($B$1,'Multipliers and Adjustments'!$A$70:$I$86,TRUNC(COLUMN(O$2)/5)+2,FALSE)*SUMIFS('IEA-MethaneAbatement-US'!$M:$M,'IEA-MethaneAbatement-US'!$N:$N,"&lt;"&amp;$B73,'IEA-MethaneAbatement-US'!$N:$N,"&gt;="&amp;$A73,'IEA-MethaneAbatement-US'!$L:$L,$B$1))+(VLOOKUP($C$1,'Multipliers and Adjustments'!$A$70:$I$86,TRUNC(COLUMN(O$2)/5)+2,FALSE)*SUMIFS('IEA-MethaneAbatement-US'!$M:$M,'IEA-MethaneAbatement-US'!$N:$N,"&lt;"&amp;$B73,'IEA-MethaneAbatement-US'!$N:$N,"&gt;="&amp;$A73,'IEA-MethaneAbatement-US'!$L:$L,$C$1))+(VLOOKUP($D$1,'Multipliers and Adjustments'!$A$70:$I$86,TRUNC(COLUMN(O$2)/5)+2,FALSE)*SUMIFS('IEA-MethaneAbatement-US'!$M:$M,'IEA-MethaneAbatement-US'!$N:$N,"&lt;"&amp;$B73,'IEA-MethaneAbatement-US'!$N:$N,"&gt;="&amp;$A73,'IEA-MethaneAbatement-US'!$L:$L,$D$1)))*'State Downscaling Multipliers'!$B$7*(1+'EPA to IEA Scaling'!S$10)</f>
        <v>0</v>
      </c>
      <c r="P73" s="165">
        <f>((VLOOKUP($B$1,'Multipliers and Adjustments'!$A$70:$I$86,TRUNC(COLUMN(P$2)/5)+2,FALSE)*SUMIFS('IEA-MethaneAbatement-US'!$M:$M,'IEA-MethaneAbatement-US'!$N:$N,"&lt;"&amp;$B73,'IEA-MethaneAbatement-US'!$N:$N,"&gt;="&amp;$A73,'IEA-MethaneAbatement-US'!$L:$L,$B$1))+(VLOOKUP($C$1,'Multipliers and Adjustments'!$A$70:$I$86,TRUNC(COLUMN(P$2)/5)+2,FALSE)*SUMIFS('IEA-MethaneAbatement-US'!$M:$M,'IEA-MethaneAbatement-US'!$N:$N,"&lt;"&amp;$B73,'IEA-MethaneAbatement-US'!$N:$N,"&gt;="&amp;$A73,'IEA-MethaneAbatement-US'!$L:$L,$C$1))+(VLOOKUP($D$1,'Multipliers and Adjustments'!$A$70:$I$86,TRUNC(COLUMN(P$2)/5)+2,FALSE)*SUMIFS('IEA-MethaneAbatement-US'!$M:$M,'IEA-MethaneAbatement-US'!$N:$N,"&lt;"&amp;$B73,'IEA-MethaneAbatement-US'!$N:$N,"&gt;="&amp;$A73,'IEA-MethaneAbatement-US'!$L:$L,$D$1)))*'State Downscaling Multipliers'!$B$7*(1+'EPA to IEA Scaling'!T$10)</f>
        <v>0</v>
      </c>
      <c r="Q73" s="165">
        <f>((VLOOKUP($B$1,'Multipliers and Adjustments'!$A$70:$I$86,TRUNC(COLUMN(Q$2)/5)+2,FALSE)*SUMIFS('IEA-MethaneAbatement-US'!$M:$M,'IEA-MethaneAbatement-US'!$N:$N,"&lt;"&amp;$B73,'IEA-MethaneAbatement-US'!$N:$N,"&gt;="&amp;$A73,'IEA-MethaneAbatement-US'!$L:$L,$B$1))+(VLOOKUP($C$1,'Multipliers and Adjustments'!$A$70:$I$86,TRUNC(COLUMN(Q$2)/5)+2,FALSE)*SUMIFS('IEA-MethaneAbatement-US'!$M:$M,'IEA-MethaneAbatement-US'!$N:$N,"&lt;"&amp;$B73,'IEA-MethaneAbatement-US'!$N:$N,"&gt;="&amp;$A73,'IEA-MethaneAbatement-US'!$L:$L,$C$1))+(VLOOKUP($D$1,'Multipliers and Adjustments'!$A$70:$I$86,TRUNC(COLUMN(Q$2)/5)+2,FALSE)*SUMIFS('IEA-MethaneAbatement-US'!$M:$M,'IEA-MethaneAbatement-US'!$N:$N,"&lt;"&amp;$B73,'IEA-MethaneAbatement-US'!$N:$N,"&gt;="&amp;$A73,'IEA-MethaneAbatement-US'!$L:$L,$D$1)))*'State Downscaling Multipliers'!$B$7*(1+'EPA to IEA Scaling'!U$10)</f>
        <v>0</v>
      </c>
      <c r="R73" s="167">
        <f>((VLOOKUP($B$1,'Multipliers and Adjustments'!$A$70:$I$86,TRUNC(COLUMN(R$2)/5)+2,FALSE)*SUMIFS('IEA-MethaneAbatement-US'!$M:$M,'IEA-MethaneAbatement-US'!$N:$N,"&lt;"&amp;$B73,'IEA-MethaneAbatement-US'!$N:$N,"&gt;="&amp;$A73,'IEA-MethaneAbatement-US'!$L:$L,$B$1))+(VLOOKUP($C$1,'Multipliers and Adjustments'!$A$70:$I$86,TRUNC(COLUMN(R$2)/5)+2,FALSE)*SUMIFS('IEA-MethaneAbatement-US'!$M:$M,'IEA-MethaneAbatement-US'!$N:$N,"&lt;"&amp;$B73,'IEA-MethaneAbatement-US'!$N:$N,"&gt;="&amp;$A73,'IEA-MethaneAbatement-US'!$L:$L,$C$1))+(VLOOKUP($D$1,'Multipliers and Adjustments'!$A$70:$I$86,TRUNC(COLUMN(R$2)/5)+2,FALSE)*SUMIFS('IEA-MethaneAbatement-US'!$M:$M,'IEA-MethaneAbatement-US'!$N:$N,"&lt;"&amp;$B73,'IEA-MethaneAbatement-US'!$N:$N,"&gt;="&amp;$A73,'IEA-MethaneAbatement-US'!$L:$L,$D$1)))*'State Downscaling Multipliers'!$B$7*(1+'EPA to IEA Scaling'!V$10)</f>
        <v>0</v>
      </c>
      <c r="S73" s="165">
        <f>((VLOOKUP($B$1,'Multipliers and Adjustments'!$A$70:$I$86,TRUNC(COLUMN(S$2)/5)+2,FALSE)*SUMIFS('IEA-MethaneAbatement-US'!$M:$M,'IEA-MethaneAbatement-US'!$N:$N,"&lt;"&amp;$B73,'IEA-MethaneAbatement-US'!$N:$N,"&gt;="&amp;$A73,'IEA-MethaneAbatement-US'!$L:$L,$B$1))+(VLOOKUP($C$1,'Multipliers and Adjustments'!$A$70:$I$86,TRUNC(COLUMN(S$2)/5)+2,FALSE)*SUMIFS('IEA-MethaneAbatement-US'!$M:$M,'IEA-MethaneAbatement-US'!$N:$N,"&lt;"&amp;$B73,'IEA-MethaneAbatement-US'!$N:$N,"&gt;="&amp;$A73,'IEA-MethaneAbatement-US'!$L:$L,$C$1))+(VLOOKUP($D$1,'Multipliers and Adjustments'!$A$70:$I$86,TRUNC(COLUMN(S$2)/5)+2,FALSE)*SUMIFS('IEA-MethaneAbatement-US'!$M:$M,'IEA-MethaneAbatement-US'!$N:$N,"&lt;"&amp;$B73,'IEA-MethaneAbatement-US'!$N:$N,"&gt;="&amp;$A73,'IEA-MethaneAbatement-US'!$L:$L,$D$1)))*'State Downscaling Multipliers'!$B$7*(1+'EPA to IEA Scaling'!W$10)</f>
        <v>0</v>
      </c>
      <c r="T73" s="165">
        <f>((VLOOKUP($B$1,'Multipliers and Adjustments'!$A$70:$I$86,TRUNC(COLUMN(T$2)/5)+2,FALSE)*SUMIFS('IEA-MethaneAbatement-US'!$M:$M,'IEA-MethaneAbatement-US'!$N:$N,"&lt;"&amp;$B73,'IEA-MethaneAbatement-US'!$N:$N,"&gt;="&amp;$A73,'IEA-MethaneAbatement-US'!$L:$L,$B$1))+(VLOOKUP($C$1,'Multipliers and Adjustments'!$A$70:$I$86,TRUNC(COLUMN(T$2)/5)+2,FALSE)*SUMIFS('IEA-MethaneAbatement-US'!$M:$M,'IEA-MethaneAbatement-US'!$N:$N,"&lt;"&amp;$B73,'IEA-MethaneAbatement-US'!$N:$N,"&gt;="&amp;$A73,'IEA-MethaneAbatement-US'!$L:$L,$C$1))+(VLOOKUP($D$1,'Multipliers and Adjustments'!$A$70:$I$86,TRUNC(COLUMN(T$2)/5)+2,FALSE)*SUMIFS('IEA-MethaneAbatement-US'!$M:$M,'IEA-MethaneAbatement-US'!$N:$N,"&lt;"&amp;$B73,'IEA-MethaneAbatement-US'!$N:$N,"&gt;="&amp;$A73,'IEA-MethaneAbatement-US'!$L:$L,$D$1)))*'State Downscaling Multipliers'!$B$7*(1+'EPA to IEA Scaling'!X$10)</f>
        <v>0</v>
      </c>
      <c r="U73" s="165">
        <f>((VLOOKUP($B$1,'Multipliers and Adjustments'!$A$70:$I$86,TRUNC(COLUMN(U$2)/5)+2,FALSE)*SUMIFS('IEA-MethaneAbatement-US'!$M:$M,'IEA-MethaneAbatement-US'!$N:$N,"&lt;"&amp;$B73,'IEA-MethaneAbatement-US'!$N:$N,"&gt;="&amp;$A73,'IEA-MethaneAbatement-US'!$L:$L,$B$1))+(VLOOKUP($C$1,'Multipliers and Adjustments'!$A$70:$I$86,TRUNC(COLUMN(U$2)/5)+2,FALSE)*SUMIFS('IEA-MethaneAbatement-US'!$M:$M,'IEA-MethaneAbatement-US'!$N:$N,"&lt;"&amp;$B73,'IEA-MethaneAbatement-US'!$N:$N,"&gt;="&amp;$A73,'IEA-MethaneAbatement-US'!$L:$L,$C$1))+(VLOOKUP($D$1,'Multipliers and Adjustments'!$A$70:$I$86,TRUNC(COLUMN(U$2)/5)+2,FALSE)*SUMIFS('IEA-MethaneAbatement-US'!$M:$M,'IEA-MethaneAbatement-US'!$N:$N,"&lt;"&amp;$B73,'IEA-MethaneAbatement-US'!$N:$N,"&gt;="&amp;$A73,'IEA-MethaneAbatement-US'!$L:$L,$D$1)))*'State Downscaling Multipliers'!$B$7*(1+'EPA to IEA Scaling'!Y$10)</f>
        <v>0</v>
      </c>
      <c r="V73" s="165">
        <f>((VLOOKUP($B$1,'Multipliers and Adjustments'!$A$70:$I$86,TRUNC(COLUMN(V$2)/5)+2,FALSE)*SUMIFS('IEA-MethaneAbatement-US'!$M:$M,'IEA-MethaneAbatement-US'!$N:$N,"&lt;"&amp;$B73,'IEA-MethaneAbatement-US'!$N:$N,"&gt;="&amp;$A73,'IEA-MethaneAbatement-US'!$L:$L,$B$1))+(VLOOKUP($C$1,'Multipliers and Adjustments'!$A$70:$I$86,TRUNC(COLUMN(V$2)/5)+2,FALSE)*SUMIFS('IEA-MethaneAbatement-US'!$M:$M,'IEA-MethaneAbatement-US'!$N:$N,"&lt;"&amp;$B73,'IEA-MethaneAbatement-US'!$N:$N,"&gt;="&amp;$A73,'IEA-MethaneAbatement-US'!$L:$L,$C$1))+(VLOOKUP($D$1,'Multipliers and Adjustments'!$A$70:$I$86,TRUNC(COLUMN(V$2)/5)+2,FALSE)*SUMIFS('IEA-MethaneAbatement-US'!$M:$M,'IEA-MethaneAbatement-US'!$N:$N,"&lt;"&amp;$B73,'IEA-MethaneAbatement-US'!$N:$N,"&gt;="&amp;$A73,'IEA-MethaneAbatement-US'!$L:$L,$D$1)))*'State Downscaling Multipliers'!$B$7*(1+'EPA to IEA Scaling'!Z$10)</f>
        <v>0</v>
      </c>
      <c r="W73" s="167">
        <f>((VLOOKUP($B$1,'Multipliers and Adjustments'!$A$70:$I$86,TRUNC(COLUMN(W$2)/5)+2,FALSE)*SUMIFS('IEA-MethaneAbatement-US'!$M:$M,'IEA-MethaneAbatement-US'!$N:$N,"&lt;"&amp;$B73,'IEA-MethaneAbatement-US'!$N:$N,"&gt;="&amp;$A73,'IEA-MethaneAbatement-US'!$L:$L,$B$1))+(VLOOKUP($C$1,'Multipliers and Adjustments'!$A$70:$I$86,TRUNC(COLUMN(W$2)/5)+2,FALSE)*SUMIFS('IEA-MethaneAbatement-US'!$M:$M,'IEA-MethaneAbatement-US'!$N:$N,"&lt;"&amp;$B73,'IEA-MethaneAbatement-US'!$N:$N,"&gt;="&amp;$A73,'IEA-MethaneAbatement-US'!$L:$L,$C$1))+(VLOOKUP($D$1,'Multipliers and Adjustments'!$A$70:$I$86,TRUNC(COLUMN(W$2)/5)+2,FALSE)*SUMIFS('IEA-MethaneAbatement-US'!$M:$M,'IEA-MethaneAbatement-US'!$N:$N,"&lt;"&amp;$B73,'IEA-MethaneAbatement-US'!$N:$N,"&gt;="&amp;$A73,'IEA-MethaneAbatement-US'!$L:$L,$D$1)))*'State Downscaling Multipliers'!$B$7*(1+'EPA to IEA Scaling'!AA$10)</f>
        <v>0</v>
      </c>
      <c r="X73" s="165">
        <f>((VLOOKUP($B$1,'Multipliers and Adjustments'!$A$70:$I$86,TRUNC(COLUMN(X$2)/5)+2,FALSE)*SUMIFS('IEA-MethaneAbatement-US'!$M:$M,'IEA-MethaneAbatement-US'!$N:$N,"&lt;"&amp;$B73,'IEA-MethaneAbatement-US'!$N:$N,"&gt;="&amp;$A73,'IEA-MethaneAbatement-US'!$L:$L,$B$1))+(VLOOKUP($C$1,'Multipliers and Adjustments'!$A$70:$I$86,TRUNC(COLUMN(X$2)/5)+2,FALSE)*SUMIFS('IEA-MethaneAbatement-US'!$M:$M,'IEA-MethaneAbatement-US'!$N:$N,"&lt;"&amp;$B73,'IEA-MethaneAbatement-US'!$N:$N,"&gt;="&amp;$A73,'IEA-MethaneAbatement-US'!$L:$L,$C$1))+(VLOOKUP($D$1,'Multipliers and Adjustments'!$A$70:$I$86,TRUNC(COLUMN(X$2)/5)+2,FALSE)*SUMIFS('IEA-MethaneAbatement-US'!$M:$M,'IEA-MethaneAbatement-US'!$N:$N,"&lt;"&amp;$B73,'IEA-MethaneAbatement-US'!$N:$N,"&gt;="&amp;$A73,'IEA-MethaneAbatement-US'!$L:$L,$D$1)))*'State Downscaling Multipliers'!$B$7*(1+'EPA to IEA Scaling'!AB$10)</f>
        <v>0</v>
      </c>
      <c r="Y73" s="165">
        <f>((VLOOKUP($B$1,'Multipliers and Adjustments'!$A$70:$I$86,TRUNC(COLUMN(Y$2)/5)+2,FALSE)*SUMIFS('IEA-MethaneAbatement-US'!$M:$M,'IEA-MethaneAbatement-US'!$N:$N,"&lt;"&amp;$B73,'IEA-MethaneAbatement-US'!$N:$N,"&gt;="&amp;$A73,'IEA-MethaneAbatement-US'!$L:$L,$B$1))+(VLOOKUP($C$1,'Multipliers and Adjustments'!$A$70:$I$86,TRUNC(COLUMN(Y$2)/5)+2,FALSE)*SUMIFS('IEA-MethaneAbatement-US'!$M:$M,'IEA-MethaneAbatement-US'!$N:$N,"&lt;"&amp;$B73,'IEA-MethaneAbatement-US'!$N:$N,"&gt;="&amp;$A73,'IEA-MethaneAbatement-US'!$L:$L,$C$1))+(VLOOKUP($D$1,'Multipliers and Adjustments'!$A$70:$I$86,TRUNC(COLUMN(Y$2)/5)+2,FALSE)*SUMIFS('IEA-MethaneAbatement-US'!$M:$M,'IEA-MethaneAbatement-US'!$N:$N,"&lt;"&amp;$B73,'IEA-MethaneAbatement-US'!$N:$N,"&gt;="&amp;$A73,'IEA-MethaneAbatement-US'!$L:$L,$D$1)))*'State Downscaling Multipliers'!$B$7*(1+'EPA to IEA Scaling'!AC$10)</f>
        <v>0</v>
      </c>
      <c r="Z73" s="165">
        <f>((VLOOKUP($B$1,'Multipliers and Adjustments'!$A$70:$I$86,TRUNC(COLUMN(Z$2)/5)+2,FALSE)*SUMIFS('IEA-MethaneAbatement-US'!$M:$M,'IEA-MethaneAbatement-US'!$N:$N,"&lt;"&amp;$B73,'IEA-MethaneAbatement-US'!$N:$N,"&gt;="&amp;$A73,'IEA-MethaneAbatement-US'!$L:$L,$B$1))+(VLOOKUP($C$1,'Multipliers and Adjustments'!$A$70:$I$86,TRUNC(COLUMN(Z$2)/5)+2,FALSE)*SUMIFS('IEA-MethaneAbatement-US'!$M:$M,'IEA-MethaneAbatement-US'!$N:$N,"&lt;"&amp;$B73,'IEA-MethaneAbatement-US'!$N:$N,"&gt;="&amp;$A73,'IEA-MethaneAbatement-US'!$L:$L,$C$1))+(VLOOKUP($D$1,'Multipliers and Adjustments'!$A$70:$I$86,TRUNC(COLUMN(Z$2)/5)+2,FALSE)*SUMIFS('IEA-MethaneAbatement-US'!$M:$M,'IEA-MethaneAbatement-US'!$N:$N,"&lt;"&amp;$B73,'IEA-MethaneAbatement-US'!$N:$N,"&gt;="&amp;$A73,'IEA-MethaneAbatement-US'!$L:$L,$D$1)))*'State Downscaling Multipliers'!$B$7*(1+'EPA to IEA Scaling'!AD$10)</f>
        <v>0</v>
      </c>
      <c r="AA73" s="165">
        <f>((VLOOKUP($B$1,'Multipliers and Adjustments'!$A$70:$I$86,TRUNC(COLUMN(AA$2)/5)+2,FALSE)*SUMIFS('IEA-MethaneAbatement-US'!$M:$M,'IEA-MethaneAbatement-US'!$N:$N,"&lt;"&amp;$B73,'IEA-MethaneAbatement-US'!$N:$N,"&gt;="&amp;$A73,'IEA-MethaneAbatement-US'!$L:$L,$B$1))+(VLOOKUP($C$1,'Multipliers and Adjustments'!$A$70:$I$86,TRUNC(COLUMN(AA$2)/5)+2,FALSE)*SUMIFS('IEA-MethaneAbatement-US'!$M:$M,'IEA-MethaneAbatement-US'!$N:$N,"&lt;"&amp;$B73,'IEA-MethaneAbatement-US'!$N:$N,"&gt;="&amp;$A73,'IEA-MethaneAbatement-US'!$L:$L,$C$1))+(VLOOKUP($D$1,'Multipliers and Adjustments'!$A$70:$I$86,TRUNC(COLUMN(AA$2)/5)+2,FALSE)*SUMIFS('IEA-MethaneAbatement-US'!$M:$M,'IEA-MethaneAbatement-US'!$N:$N,"&lt;"&amp;$B73,'IEA-MethaneAbatement-US'!$N:$N,"&gt;="&amp;$A73,'IEA-MethaneAbatement-US'!$L:$L,$D$1)))*'State Downscaling Multipliers'!$B$7*(1+'EPA to IEA Scaling'!AE$10)</f>
        <v>0</v>
      </c>
      <c r="AB73" s="167">
        <f>((VLOOKUP($B$1,'Multipliers and Adjustments'!$A$70:$I$86,TRUNC(COLUMN(AB$2)/5)+2,FALSE)*SUMIFS('IEA-MethaneAbatement-US'!$M:$M,'IEA-MethaneAbatement-US'!$N:$N,"&lt;"&amp;$B73,'IEA-MethaneAbatement-US'!$N:$N,"&gt;="&amp;$A73,'IEA-MethaneAbatement-US'!$L:$L,$B$1))+(VLOOKUP($C$1,'Multipliers and Adjustments'!$A$70:$I$86,TRUNC(COLUMN(AB$2)/5)+2,FALSE)*SUMIFS('IEA-MethaneAbatement-US'!$M:$M,'IEA-MethaneAbatement-US'!$N:$N,"&lt;"&amp;$B73,'IEA-MethaneAbatement-US'!$N:$N,"&gt;="&amp;$A73,'IEA-MethaneAbatement-US'!$L:$L,$C$1))+(VLOOKUP($D$1,'Multipliers and Adjustments'!$A$70:$I$86,TRUNC(COLUMN(AB$2)/5)+2,FALSE)*SUMIFS('IEA-MethaneAbatement-US'!$M:$M,'IEA-MethaneAbatement-US'!$N:$N,"&lt;"&amp;$B73,'IEA-MethaneAbatement-US'!$N:$N,"&gt;="&amp;$A73,'IEA-MethaneAbatement-US'!$L:$L,$D$1)))*'State Downscaling Multipliers'!$B$7*(1+'EPA to IEA Scaling'!AF$10)</f>
        <v>0</v>
      </c>
      <c r="AC73" s="165">
        <f>((VLOOKUP($B$1,'Multipliers and Adjustments'!$A$70:$I$86,TRUNC(COLUMN(AC$2)/5)+2,FALSE)*SUMIFS('IEA-MethaneAbatement-US'!$M:$M,'IEA-MethaneAbatement-US'!$N:$N,"&lt;"&amp;$B73,'IEA-MethaneAbatement-US'!$N:$N,"&gt;="&amp;$A73,'IEA-MethaneAbatement-US'!$L:$L,$B$1))+(VLOOKUP($C$1,'Multipliers and Adjustments'!$A$70:$I$86,TRUNC(COLUMN(AC$2)/5)+2,FALSE)*SUMIFS('IEA-MethaneAbatement-US'!$M:$M,'IEA-MethaneAbatement-US'!$N:$N,"&lt;"&amp;$B73,'IEA-MethaneAbatement-US'!$N:$N,"&gt;="&amp;$A73,'IEA-MethaneAbatement-US'!$L:$L,$C$1))+(VLOOKUP($D$1,'Multipliers and Adjustments'!$A$70:$I$86,TRUNC(COLUMN(AC$2)/5)+2,FALSE)*SUMIFS('IEA-MethaneAbatement-US'!$M:$M,'IEA-MethaneAbatement-US'!$N:$N,"&lt;"&amp;$B73,'IEA-MethaneAbatement-US'!$N:$N,"&gt;="&amp;$A73,'IEA-MethaneAbatement-US'!$L:$L,$D$1)))*'State Downscaling Multipliers'!$B$7*(1+'EPA to IEA Scaling'!AG$10)</f>
        <v>0</v>
      </c>
      <c r="AD73" s="165">
        <f>((VLOOKUP($B$1,'Multipliers and Adjustments'!$A$70:$I$86,TRUNC(COLUMN(AD$2)/5)+2,FALSE)*SUMIFS('IEA-MethaneAbatement-US'!$M:$M,'IEA-MethaneAbatement-US'!$N:$N,"&lt;"&amp;$B73,'IEA-MethaneAbatement-US'!$N:$N,"&gt;="&amp;$A73,'IEA-MethaneAbatement-US'!$L:$L,$B$1))+(VLOOKUP($C$1,'Multipliers and Adjustments'!$A$70:$I$86,TRUNC(COLUMN(AD$2)/5)+2,FALSE)*SUMIFS('IEA-MethaneAbatement-US'!$M:$M,'IEA-MethaneAbatement-US'!$N:$N,"&lt;"&amp;$B73,'IEA-MethaneAbatement-US'!$N:$N,"&gt;="&amp;$A73,'IEA-MethaneAbatement-US'!$L:$L,$C$1))+(VLOOKUP($D$1,'Multipliers and Adjustments'!$A$70:$I$86,TRUNC(COLUMN(AD$2)/5)+2,FALSE)*SUMIFS('IEA-MethaneAbatement-US'!$M:$M,'IEA-MethaneAbatement-US'!$N:$N,"&lt;"&amp;$B73,'IEA-MethaneAbatement-US'!$N:$N,"&gt;="&amp;$A73,'IEA-MethaneAbatement-US'!$L:$L,$D$1)))*'State Downscaling Multipliers'!$B$7*(1+'EPA to IEA Scaling'!AH$10)</f>
        <v>0</v>
      </c>
      <c r="AE73" s="165">
        <f>((VLOOKUP($B$1,'Multipliers and Adjustments'!$A$70:$I$86,TRUNC(COLUMN(AE$2)/5)+2,FALSE)*SUMIFS('IEA-MethaneAbatement-US'!$M:$M,'IEA-MethaneAbatement-US'!$N:$N,"&lt;"&amp;$B73,'IEA-MethaneAbatement-US'!$N:$N,"&gt;="&amp;$A73,'IEA-MethaneAbatement-US'!$L:$L,$B$1))+(VLOOKUP($C$1,'Multipliers and Adjustments'!$A$70:$I$86,TRUNC(COLUMN(AE$2)/5)+2,FALSE)*SUMIFS('IEA-MethaneAbatement-US'!$M:$M,'IEA-MethaneAbatement-US'!$N:$N,"&lt;"&amp;$B73,'IEA-MethaneAbatement-US'!$N:$N,"&gt;="&amp;$A73,'IEA-MethaneAbatement-US'!$L:$L,$C$1))+(VLOOKUP($D$1,'Multipliers and Adjustments'!$A$70:$I$86,TRUNC(COLUMN(AE$2)/5)+2,FALSE)*SUMIFS('IEA-MethaneAbatement-US'!$M:$M,'IEA-MethaneAbatement-US'!$N:$N,"&lt;"&amp;$B73,'IEA-MethaneAbatement-US'!$N:$N,"&gt;="&amp;$A73,'IEA-MethaneAbatement-US'!$L:$L,$D$1)))*'State Downscaling Multipliers'!$B$7*(1+'EPA to IEA Scaling'!AI$10)</f>
        <v>0</v>
      </c>
      <c r="AF73" s="165">
        <f>((VLOOKUP($B$1,'Multipliers and Adjustments'!$A$70:$I$86,TRUNC(COLUMN(AF$2)/5)+2,FALSE)*SUMIFS('IEA-MethaneAbatement-US'!$M:$M,'IEA-MethaneAbatement-US'!$N:$N,"&lt;"&amp;$B73,'IEA-MethaneAbatement-US'!$N:$N,"&gt;="&amp;$A73,'IEA-MethaneAbatement-US'!$L:$L,$B$1))+(VLOOKUP($C$1,'Multipliers and Adjustments'!$A$70:$I$86,TRUNC(COLUMN(AF$2)/5)+2,FALSE)*SUMIFS('IEA-MethaneAbatement-US'!$M:$M,'IEA-MethaneAbatement-US'!$N:$N,"&lt;"&amp;$B73,'IEA-MethaneAbatement-US'!$N:$N,"&gt;="&amp;$A73,'IEA-MethaneAbatement-US'!$L:$L,$C$1))+(VLOOKUP($D$1,'Multipliers and Adjustments'!$A$70:$I$86,TRUNC(COLUMN(AF$2)/5)+2,FALSE)*SUMIFS('IEA-MethaneAbatement-US'!$M:$M,'IEA-MethaneAbatement-US'!$N:$N,"&lt;"&amp;$B73,'IEA-MethaneAbatement-US'!$N:$N,"&gt;="&amp;$A73,'IEA-MethaneAbatement-US'!$L:$L,$D$1)))*'State Downscaling Multipliers'!$B$7*(1+'EPA to IEA Scaling'!AJ$10)</f>
        <v>0</v>
      </c>
      <c r="AG73" s="167">
        <f>((VLOOKUP($B$1,'Multipliers and Adjustments'!$A$70:$I$86,TRUNC(COLUMN(AG$2)/5)+2,FALSE)*SUMIFS('IEA-MethaneAbatement-US'!$M:$M,'IEA-MethaneAbatement-US'!$N:$N,"&lt;"&amp;$B73,'IEA-MethaneAbatement-US'!$N:$N,"&gt;="&amp;$A73,'IEA-MethaneAbatement-US'!$L:$L,$B$1))+(VLOOKUP($C$1,'Multipliers and Adjustments'!$A$70:$I$86,TRUNC(COLUMN(AG$2)/5)+2,FALSE)*SUMIFS('IEA-MethaneAbatement-US'!$M:$M,'IEA-MethaneAbatement-US'!$N:$N,"&lt;"&amp;$B73,'IEA-MethaneAbatement-US'!$N:$N,"&gt;="&amp;$A73,'IEA-MethaneAbatement-US'!$L:$L,$C$1))+(VLOOKUP($D$1,'Multipliers and Adjustments'!$A$70:$I$86,TRUNC(COLUMN(AG$2)/5)+2,FALSE)*SUMIFS('IEA-MethaneAbatement-US'!$M:$M,'IEA-MethaneAbatement-US'!$N:$N,"&lt;"&amp;$B73,'IEA-MethaneAbatement-US'!$N:$N,"&gt;="&amp;$A73,'IEA-MethaneAbatement-US'!$L:$L,$D$1)))*'State Downscaling Multipliers'!$B$7*(1+'EPA to IEA Scaling'!AK$10)</f>
        <v>0</v>
      </c>
      <c r="AH73" s="165">
        <f>((VLOOKUP($B$1,'Multipliers and Adjustments'!$A$70:$I$86,TRUNC(COLUMN(AH$2)/5)+2,FALSE)*SUMIFS('IEA-MethaneAbatement-US'!$M:$M,'IEA-MethaneAbatement-US'!$N:$N,"&lt;"&amp;$B73,'IEA-MethaneAbatement-US'!$N:$N,"&gt;="&amp;$A73,'IEA-MethaneAbatement-US'!$L:$L,$B$1))+(VLOOKUP($C$1,'Multipliers and Adjustments'!$A$70:$I$86,TRUNC(COLUMN(AH$2)/5)+2,FALSE)*SUMIFS('IEA-MethaneAbatement-US'!$M:$M,'IEA-MethaneAbatement-US'!$N:$N,"&lt;"&amp;$B73,'IEA-MethaneAbatement-US'!$N:$N,"&gt;="&amp;$A73,'IEA-MethaneAbatement-US'!$L:$L,$C$1))+(VLOOKUP($D$1,'Multipliers and Adjustments'!$A$70:$I$86,TRUNC(COLUMN(AH$2)/5)+2,FALSE)*SUMIFS('IEA-MethaneAbatement-US'!$M:$M,'IEA-MethaneAbatement-US'!$N:$N,"&lt;"&amp;$B73,'IEA-MethaneAbatement-US'!$N:$N,"&gt;="&amp;$A73,'IEA-MethaneAbatement-US'!$L:$L,$D$1)))*'State Downscaling Multipliers'!$B$7*(1+'EPA to IEA Scaling'!AL$10)</f>
        <v>0</v>
      </c>
      <c r="AI73" s="165">
        <f>((VLOOKUP($B$1,'Multipliers and Adjustments'!$A$70:$I$86,TRUNC(COLUMN(AI$2)/5)+2,FALSE)*SUMIFS('IEA-MethaneAbatement-US'!$M:$M,'IEA-MethaneAbatement-US'!$N:$N,"&lt;"&amp;$B73,'IEA-MethaneAbatement-US'!$N:$N,"&gt;="&amp;$A73,'IEA-MethaneAbatement-US'!$L:$L,$B$1))+(VLOOKUP($C$1,'Multipliers and Adjustments'!$A$70:$I$86,TRUNC(COLUMN(AI$2)/5)+2,FALSE)*SUMIFS('IEA-MethaneAbatement-US'!$M:$M,'IEA-MethaneAbatement-US'!$N:$N,"&lt;"&amp;$B73,'IEA-MethaneAbatement-US'!$N:$N,"&gt;="&amp;$A73,'IEA-MethaneAbatement-US'!$L:$L,$C$1))+(VLOOKUP($D$1,'Multipliers and Adjustments'!$A$70:$I$86,TRUNC(COLUMN(AI$2)/5)+2,FALSE)*SUMIFS('IEA-MethaneAbatement-US'!$M:$M,'IEA-MethaneAbatement-US'!$N:$N,"&lt;"&amp;$B73,'IEA-MethaneAbatement-US'!$N:$N,"&gt;="&amp;$A73,'IEA-MethaneAbatement-US'!$L:$L,$D$1)))*'State Downscaling Multipliers'!$B$7*(1+'EPA to IEA Scaling'!AM$10)</f>
        <v>0</v>
      </c>
      <c r="AJ73" s="165">
        <f>((VLOOKUP($B$1,'Multipliers and Adjustments'!$A$70:$I$86,TRUNC(COLUMN(AJ$2)/5)+2,FALSE)*SUMIFS('IEA-MethaneAbatement-US'!$M:$M,'IEA-MethaneAbatement-US'!$N:$N,"&lt;"&amp;$B73,'IEA-MethaneAbatement-US'!$N:$N,"&gt;="&amp;$A73,'IEA-MethaneAbatement-US'!$L:$L,$B$1))+(VLOOKUP($C$1,'Multipliers and Adjustments'!$A$70:$I$86,TRUNC(COLUMN(AJ$2)/5)+2,FALSE)*SUMIFS('IEA-MethaneAbatement-US'!$M:$M,'IEA-MethaneAbatement-US'!$N:$N,"&lt;"&amp;$B73,'IEA-MethaneAbatement-US'!$N:$N,"&gt;="&amp;$A73,'IEA-MethaneAbatement-US'!$L:$L,$C$1))+(VLOOKUP($D$1,'Multipliers and Adjustments'!$A$70:$I$86,TRUNC(COLUMN(AJ$2)/5)+2,FALSE)*SUMIFS('IEA-MethaneAbatement-US'!$M:$M,'IEA-MethaneAbatement-US'!$N:$N,"&lt;"&amp;$B73,'IEA-MethaneAbatement-US'!$N:$N,"&gt;="&amp;$A73,'IEA-MethaneAbatement-US'!$L:$L,$D$1)))*'State Downscaling Multipliers'!$B$7*(1+'EPA to IEA Scaling'!AN$10)</f>
        <v>0</v>
      </c>
      <c r="AK73" s="165">
        <f>((VLOOKUP($B$1,'Multipliers and Adjustments'!$A$70:$I$86,TRUNC(COLUMN(AK$2)/5)+2,FALSE)*SUMIFS('IEA-MethaneAbatement-US'!$M:$M,'IEA-MethaneAbatement-US'!$N:$N,"&lt;"&amp;$B73,'IEA-MethaneAbatement-US'!$N:$N,"&gt;="&amp;$A73,'IEA-MethaneAbatement-US'!$L:$L,$B$1))+(VLOOKUP($C$1,'Multipliers and Adjustments'!$A$70:$I$86,TRUNC(COLUMN(AK$2)/5)+2,FALSE)*SUMIFS('IEA-MethaneAbatement-US'!$M:$M,'IEA-MethaneAbatement-US'!$N:$N,"&lt;"&amp;$B73,'IEA-MethaneAbatement-US'!$N:$N,"&gt;="&amp;$A73,'IEA-MethaneAbatement-US'!$L:$L,$C$1))+(VLOOKUP($D$1,'Multipliers and Adjustments'!$A$70:$I$86,TRUNC(COLUMN(AK$2)/5)+2,FALSE)*SUMIFS('IEA-MethaneAbatement-US'!$M:$M,'IEA-MethaneAbatement-US'!$N:$N,"&lt;"&amp;$B73,'IEA-MethaneAbatement-US'!$N:$N,"&gt;="&amp;$A73,'IEA-MethaneAbatement-US'!$L:$L,$D$1)))*'State Downscaling Multipliers'!$B$7*(1+'EPA to IEA Scaling'!AO$10)</f>
        <v>0</v>
      </c>
      <c r="AL73" s="167">
        <f>((VLOOKUP($B$1,'Multipliers and Adjustments'!$A$70:$I$86,TRUNC(COLUMN(AL$2)/5)+2,FALSE)*SUMIFS('IEA-MethaneAbatement-US'!$M:$M,'IEA-MethaneAbatement-US'!$N:$N,"&lt;"&amp;$B73,'IEA-MethaneAbatement-US'!$N:$N,"&gt;="&amp;$A73,'IEA-MethaneAbatement-US'!$L:$L,$B$1))+(VLOOKUP($C$1,'Multipliers and Adjustments'!$A$70:$I$86,TRUNC(COLUMN(AL$2)/5)+2,FALSE)*SUMIFS('IEA-MethaneAbatement-US'!$M:$M,'IEA-MethaneAbatement-US'!$N:$N,"&lt;"&amp;$B73,'IEA-MethaneAbatement-US'!$N:$N,"&gt;="&amp;$A73,'IEA-MethaneAbatement-US'!$L:$L,$C$1))+(VLOOKUP($D$1,'Multipliers and Adjustments'!$A$70:$I$86,TRUNC(COLUMN(AL$2)/5)+2,FALSE)*SUMIFS('IEA-MethaneAbatement-US'!$M:$M,'IEA-MethaneAbatement-US'!$N:$N,"&lt;"&amp;$B73,'IEA-MethaneAbatement-US'!$N:$N,"&gt;="&amp;$A73,'IEA-MethaneAbatement-US'!$L:$L,$D$1)))*'State Downscaling Multipliers'!$B$7*(1+'EPA to IEA Scaling'!AP$10)</f>
        <v>0</v>
      </c>
    </row>
    <row r="74" spans="1:38" ht="15.75" customHeight="1" thickBot="1" x14ac:dyDescent="0.3">
      <c r="A74" s="49">
        <f t="shared" si="3"/>
        <v>1550</v>
      </c>
      <c r="B74" s="49">
        <f t="shared" si="5"/>
        <v>1600</v>
      </c>
      <c r="C74" s="165">
        <f>((VLOOKUP($B$1,'Multipliers and Adjustments'!$A$70:$I$86,TRUNC(COLUMN(C$2)/5)+2,FALSE)*SUMIFS('IEA-MethaneAbatement-US'!$M:$M,'IEA-MethaneAbatement-US'!$N:$N,"&lt;"&amp;$B74,'IEA-MethaneAbatement-US'!$N:$N,"&gt;="&amp;$A74,'IEA-MethaneAbatement-US'!$L:$L,$B$1))+(VLOOKUP($C$1,'Multipliers and Adjustments'!$A$70:$I$86,TRUNC(COLUMN(C$2)/5)+2,FALSE)*SUMIFS('IEA-MethaneAbatement-US'!$M:$M,'IEA-MethaneAbatement-US'!$N:$N,"&lt;"&amp;$B74,'IEA-MethaneAbatement-US'!$N:$N,"&gt;="&amp;$A74,'IEA-MethaneAbatement-US'!$L:$L,$C$1))+(VLOOKUP($D$1,'Multipliers and Adjustments'!$A$70:$I$86,TRUNC(COLUMN(C$2)/5)+2,FALSE)*SUMIFS('IEA-MethaneAbatement-US'!$M:$M,'IEA-MethaneAbatement-US'!$N:$N,"&lt;"&amp;$B74,'IEA-MethaneAbatement-US'!$N:$N,"&gt;="&amp;$A74,'IEA-MethaneAbatement-US'!$L:$L,$D$1)))*'State Downscaling Multipliers'!$B$7*(1+'EPA to IEA Scaling'!G$10)</f>
        <v>0</v>
      </c>
      <c r="D74" s="165">
        <f>((VLOOKUP($B$1,'Multipliers and Adjustments'!$A$70:$I$86,TRUNC(COLUMN(D$2)/5)+2,FALSE)*SUMIFS('IEA-MethaneAbatement-US'!$M:$M,'IEA-MethaneAbatement-US'!$N:$N,"&lt;"&amp;$B74,'IEA-MethaneAbatement-US'!$N:$N,"&gt;="&amp;$A74,'IEA-MethaneAbatement-US'!$L:$L,$B$1))+(VLOOKUP($C$1,'Multipliers and Adjustments'!$A$70:$I$86,TRUNC(COLUMN(D$2)/5)+2,FALSE)*SUMIFS('IEA-MethaneAbatement-US'!$M:$M,'IEA-MethaneAbatement-US'!$N:$N,"&lt;"&amp;$B74,'IEA-MethaneAbatement-US'!$N:$N,"&gt;="&amp;$A74,'IEA-MethaneAbatement-US'!$L:$L,$C$1))+(VLOOKUP($D$1,'Multipliers and Adjustments'!$A$70:$I$86,TRUNC(COLUMN(D$2)/5)+2,FALSE)*SUMIFS('IEA-MethaneAbatement-US'!$M:$M,'IEA-MethaneAbatement-US'!$N:$N,"&lt;"&amp;$B74,'IEA-MethaneAbatement-US'!$N:$N,"&gt;="&amp;$A74,'IEA-MethaneAbatement-US'!$L:$L,$D$1)))*'State Downscaling Multipliers'!$B$7*(1+'EPA to IEA Scaling'!H$10)</f>
        <v>0</v>
      </c>
      <c r="E74" s="165">
        <f>((VLOOKUP($B$1,'Multipliers and Adjustments'!$A$70:$I$86,TRUNC(COLUMN(E$2)/5)+2,FALSE)*SUMIFS('IEA-MethaneAbatement-US'!$M:$M,'IEA-MethaneAbatement-US'!$N:$N,"&lt;"&amp;$B74,'IEA-MethaneAbatement-US'!$N:$N,"&gt;="&amp;$A74,'IEA-MethaneAbatement-US'!$L:$L,$B$1))+(VLOOKUP($C$1,'Multipliers and Adjustments'!$A$70:$I$86,TRUNC(COLUMN(E$2)/5)+2,FALSE)*SUMIFS('IEA-MethaneAbatement-US'!$M:$M,'IEA-MethaneAbatement-US'!$N:$N,"&lt;"&amp;$B74,'IEA-MethaneAbatement-US'!$N:$N,"&gt;="&amp;$A74,'IEA-MethaneAbatement-US'!$L:$L,$C$1))+(VLOOKUP($D$1,'Multipliers and Adjustments'!$A$70:$I$86,TRUNC(COLUMN(E$2)/5)+2,FALSE)*SUMIFS('IEA-MethaneAbatement-US'!$M:$M,'IEA-MethaneAbatement-US'!$N:$N,"&lt;"&amp;$B74,'IEA-MethaneAbatement-US'!$N:$N,"&gt;="&amp;$A74,'IEA-MethaneAbatement-US'!$L:$L,$D$1)))*'State Downscaling Multipliers'!$B$7*(1+'EPA to IEA Scaling'!I$10)</f>
        <v>0</v>
      </c>
      <c r="F74" s="165">
        <f>((VLOOKUP($B$1,'Multipliers and Adjustments'!$A$70:$I$86,TRUNC(COLUMN(F$2)/5)+2,FALSE)*SUMIFS('IEA-MethaneAbatement-US'!$M:$M,'IEA-MethaneAbatement-US'!$N:$N,"&lt;"&amp;$B74,'IEA-MethaneAbatement-US'!$N:$N,"&gt;="&amp;$A74,'IEA-MethaneAbatement-US'!$L:$L,$B$1))+(VLOOKUP($C$1,'Multipliers and Adjustments'!$A$70:$I$86,TRUNC(COLUMN(F$2)/5)+2,FALSE)*SUMIFS('IEA-MethaneAbatement-US'!$M:$M,'IEA-MethaneAbatement-US'!$N:$N,"&lt;"&amp;$B74,'IEA-MethaneAbatement-US'!$N:$N,"&gt;="&amp;$A74,'IEA-MethaneAbatement-US'!$L:$L,$C$1))+(VLOOKUP($D$1,'Multipliers and Adjustments'!$A$70:$I$86,TRUNC(COLUMN(F$2)/5)+2,FALSE)*SUMIFS('IEA-MethaneAbatement-US'!$M:$M,'IEA-MethaneAbatement-US'!$N:$N,"&lt;"&amp;$B74,'IEA-MethaneAbatement-US'!$N:$N,"&gt;="&amp;$A74,'IEA-MethaneAbatement-US'!$L:$L,$D$1)))*'State Downscaling Multipliers'!$B$7*(1+'EPA to IEA Scaling'!J$10)</f>
        <v>0</v>
      </c>
      <c r="G74" s="172">
        <f>((VLOOKUP($B$1,'Multipliers and Adjustments'!$A$70:$I$86,TRUNC(COLUMN(G$2)/5)+2,FALSE)*SUMIFS('IEA-MethaneAbatement-US'!$M:$M,'IEA-MethaneAbatement-US'!$N:$N,"&lt;"&amp;$B74,'IEA-MethaneAbatement-US'!$N:$N,"&gt;="&amp;$A74,'IEA-MethaneAbatement-US'!$L:$L,$B$1))+(VLOOKUP($C$1,'Multipliers and Adjustments'!$A$70:$I$86,TRUNC(COLUMN(G$2)/5)+2,FALSE)*SUMIFS('IEA-MethaneAbatement-US'!$M:$M,'IEA-MethaneAbatement-US'!$N:$N,"&lt;"&amp;$B74,'IEA-MethaneAbatement-US'!$N:$N,"&gt;="&amp;$A74,'IEA-MethaneAbatement-US'!$L:$L,$C$1))+(VLOOKUP($D$1,'Multipliers and Adjustments'!$A$70:$I$86,TRUNC(COLUMN(G$2)/5)+2,FALSE)*SUMIFS('IEA-MethaneAbatement-US'!$M:$M,'IEA-MethaneAbatement-US'!$N:$N,"&lt;"&amp;$B74,'IEA-MethaneAbatement-US'!$N:$N,"&gt;="&amp;$A74,'IEA-MethaneAbatement-US'!$L:$L,$D$1)))*'State Downscaling Multipliers'!$B$7*(1+'EPA to IEA Scaling'!K$10)</f>
        <v>0</v>
      </c>
      <c r="H74" s="167">
        <f>((VLOOKUP($B$1,'Multipliers and Adjustments'!$A$70:$I$86,TRUNC(COLUMN(H$2)/5)+2,FALSE)*SUMIFS('IEA-MethaneAbatement-US'!$M:$M,'IEA-MethaneAbatement-US'!$N:$N,"&lt;"&amp;$B74,'IEA-MethaneAbatement-US'!$N:$N,"&gt;="&amp;$A74,'IEA-MethaneAbatement-US'!$L:$L,$B$1))+(VLOOKUP($C$1,'Multipliers and Adjustments'!$A$70:$I$86,TRUNC(COLUMN(H$2)/5)+2,FALSE)*SUMIFS('IEA-MethaneAbatement-US'!$M:$M,'IEA-MethaneAbatement-US'!$N:$N,"&lt;"&amp;$B74,'IEA-MethaneAbatement-US'!$N:$N,"&gt;="&amp;$A74,'IEA-MethaneAbatement-US'!$L:$L,$C$1))+(VLOOKUP($D$1,'Multipliers and Adjustments'!$A$70:$I$86,TRUNC(COLUMN(H$2)/5)+2,FALSE)*SUMIFS('IEA-MethaneAbatement-US'!$M:$M,'IEA-MethaneAbatement-US'!$N:$N,"&lt;"&amp;$B74,'IEA-MethaneAbatement-US'!$N:$N,"&gt;="&amp;$A74,'IEA-MethaneAbatement-US'!$L:$L,$D$1)))*'State Downscaling Multipliers'!$B$7*(1+'EPA to IEA Scaling'!L$10)</f>
        <v>0</v>
      </c>
      <c r="I74" s="165">
        <f>((VLOOKUP($B$1,'Multipliers and Adjustments'!$A$70:$I$86,TRUNC(COLUMN(I$2)/5)+2,FALSE)*SUMIFS('IEA-MethaneAbatement-US'!$M:$M,'IEA-MethaneAbatement-US'!$N:$N,"&lt;"&amp;$B74,'IEA-MethaneAbatement-US'!$N:$N,"&gt;="&amp;$A74,'IEA-MethaneAbatement-US'!$L:$L,$B$1))+(VLOOKUP($C$1,'Multipliers and Adjustments'!$A$70:$I$86,TRUNC(COLUMN(I$2)/5)+2,FALSE)*SUMIFS('IEA-MethaneAbatement-US'!$M:$M,'IEA-MethaneAbatement-US'!$N:$N,"&lt;"&amp;$B74,'IEA-MethaneAbatement-US'!$N:$N,"&gt;="&amp;$A74,'IEA-MethaneAbatement-US'!$L:$L,$C$1))+(VLOOKUP($D$1,'Multipliers and Adjustments'!$A$70:$I$86,TRUNC(COLUMN(I$2)/5)+2,FALSE)*SUMIFS('IEA-MethaneAbatement-US'!$M:$M,'IEA-MethaneAbatement-US'!$N:$N,"&lt;"&amp;$B74,'IEA-MethaneAbatement-US'!$N:$N,"&gt;="&amp;$A74,'IEA-MethaneAbatement-US'!$L:$L,$D$1)))*'State Downscaling Multipliers'!$B$7*(1+'EPA to IEA Scaling'!M$10)</f>
        <v>0</v>
      </c>
      <c r="J74" s="165">
        <f>((VLOOKUP($B$1,'Multipliers and Adjustments'!$A$70:$I$86,TRUNC(COLUMN(J$2)/5)+2,FALSE)*SUMIFS('IEA-MethaneAbatement-US'!$M:$M,'IEA-MethaneAbatement-US'!$N:$N,"&lt;"&amp;$B74,'IEA-MethaneAbatement-US'!$N:$N,"&gt;="&amp;$A74,'IEA-MethaneAbatement-US'!$L:$L,$B$1))+(VLOOKUP($C$1,'Multipliers and Adjustments'!$A$70:$I$86,TRUNC(COLUMN(J$2)/5)+2,FALSE)*SUMIFS('IEA-MethaneAbatement-US'!$M:$M,'IEA-MethaneAbatement-US'!$N:$N,"&lt;"&amp;$B74,'IEA-MethaneAbatement-US'!$N:$N,"&gt;="&amp;$A74,'IEA-MethaneAbatement-US'!$L:$L,$C$1))+(VLOOKUP($D$1,'Multipliers and Adjustments'!$A$70:$I$86,TRUNC(COLUMN(J$2)/5)+2,FALSE)*SUMIFS('IEA-MethaneAbatement-US'!$M:$M,'IEA-MethaneAbatement-US'!$N:$N,"&lt;"&amp;$B74,'IEA-MethaneAbatement-US'!$N:$N,"&gt;="&amp;$A74,'IEA-MethaneAbatement-US'!$L:$L,$D$1)))*'State Downscaling Multipliers'!$B$7*(1+'EPA to IEA Scaling'!N$10)</f>
        <v>0</v>
      </c>
      <c r="K74" s="165">
        <f>((VLOOKUP($B$1,'Multipliers and Adjustments'!$A$70:$I$86,TRUNC(COLUMN(K$2)/5)+2,FALSE)*SUMIFS('IEA-MethaneAbatement-US'!$M:$M,'IEA-MethaneAbatement-US'!$N:$N,"&lt;"&amp;$B74,'IEA-MethaneAbatement-US'!$N:$N,"&gt;="&amp;$A74,'IEA-MethaneAbatement-US'!$L:$L,$B$1))+(VLOOKUP($C$1,'Multipliers and Adjustments'!$A$70:$I$86,TRUNC(COLUMN(K$2)/5)+2,FALSE)*SUMIFS('IEA-MethaneAbatement-US'!$M:$M,'IEA-MethaneAbatement-US'!$N:$N,"&lt;"&amp;$B74,'IEA-MethaneAbatement-US'!$N:$N,"&gt;="&amp;$A74,'IEA-MethaneAbatement-US'!$L:$L,$C$1))+(VLOOKUP($D$1,'Multipliers and Adjustments'!$A$70:$I$86,TRUNC(COLUMN(K$2)/5)+2,FALSE)*SUMIFS('IEA-MethaneAbatement-US'!$M:$M,'IEA-MethaneAbatement-US'!$N:$N,"&lt;"&amp;$B74,'IEA-MethaneAbatement-US'!$N:$N,"&gt;="&amp;$A74,'IEA-MethaneAbatement-US'!$L:$L,$D$1)))*'State Downscaling Multipliers'!$B$7*(1+'EPA to IEA Scaling'!O$10)</f>
        <v>0</v>
      </c>
      <c r="L74" s="165">
        <f>((VLOOKUP($B$1,'Multipliers and Adjustments'!$A$70:$I$86,TRUNC(COLUMN(L$2)/5)+2,FALSE)*SUMIFS('IEA-MethaneAbatement-US'!$M:$M,'IEA-MethaneAbatement-US'!$N:$N,"&lt;"&amp;$B74,'IEA-MethaneAbatement-US'!$N:$N,"&gt;="&amp;$A74,'IEA-MethaneAbatement-US'!$L:$L,$B$1))+(VLOOKUP($C$1,'Multipliers and Adjustments'!$A$70:$I$86,TRUNC(COLUMN(L$2)/5)+2,FALSE)*SUMIFS('IEA-MethaneAbatement-US'!$M:$M,'IEA-MethaneAbatement-US'!$N:$N,"&lt;"&amp;$B74,'IEA-MethaneAbatement-US'!$N:$N,"&gt;="&amp;$A74,'IEA-MethaneAbatement-US'!$L:$L,$C$1))+(VLOOKUP($D$1,'Multipliers and Adjustments'!$A$70:$I$86,TRUNC(COLUMN(L$2)/5)+2,FALSE)*SUMIFS('IEA-MethaneAbatement-US'!$M:$M,'IEA-MethaneAbatement-US'!$N:$N,"&lt;"&amp;$B74,'IEA-MethaneAbatement-US'!$N:$N,"&gt;="&amp;$A74,'IEA-MethaneAbatement-US'!$L:$L,$D$1)))*'State Downscaling Multipliers'!$B$7*(1+'EPA to IEA Scaling'!P$10)</f>
        <v>0</v>
      </c>
      <c r="M74" s="167">
        <f>((VLOOKUP($B$1,'Multipliers and Adjustments'!$A$70:$I$86,TRUNC(COLUMN(M$2)/5)+2,FALSE)*SUMIFS('IEA-MethaneAbatement-US'!$M:$M,'IEA-MethaneAbatement-US'!$N:$N,"&lt;"&amp;$B74,'IEA-MethaneAbatement-US'!$N:$N,"&gt;="&amp;$A74,'IEA-MethaneAbatement-US'!$L:$L,$B$1))+(VLOOKUP($C$1,'Multipliers and Adjustments'!$A$70:$I$86,TRUNC(COLUMN(M$2)/5)+2,FALSE)*SUMIFS('IEA-MethaneAbatement-US'!$M:$M,'IEA-MethaneAbatement-US'!$N:$N,"&lt;"&amp;$B74,'IEA-MethaneAbatement-US'!$N:$N,"&gt;="&amp;$A74,'IEA-MethaneAbatement-US'!$L:$L,$C$1))+(VLOOKUP($D$1,'Multipliers and Adjustments'!$A$70:$I$86,TRUNC(COLUMN(M$2)/5)+2,FALSE)*SUMIFS('IEA-MethaneAbatement-US'!$M:$M,'IEA-MethaneAbatement-US'!$N:$N,"&lt;"&amp;$B74,'IEA-MethaneAbatement-US'!$N:$N,"&gt;="&amp;$A74,'IEA-MethaneAbatement-US'!$L:$L,$D$1)))*'State Downscaling Multipliers'!$B$7*(1+'EPA to IEA Scaling'!Q$10)</f>
        <v>0</v>
      </c>
      <c r="N74" s="165">
        <f>((VLOOKUP($B$1,'Multipliers and Adjustments'!$A$70:$I$86,TRUNC(COLUMN(N$2)/5)+2,FALSE)*SUMIFS('IEA-MethaneAbatement-US'!$M:$M,'IEA-MethaneAbatement-US'!$N:$N,"&lt;"&amp;$B74,'IEA-MethaneAbatement-US'!$N:$N,"&gt;="&amp;$A74,'IEA-MethaneAbatement-US'!$L:$L,$B$1))+(VLOOKUP($C$1,'Multipliers and Adjustments'!$A$70:$I$86,TRUNC(COLUMN(N$2)/5)+2,FALSE)*SUMIFS('IEA-MethaneAbatement-US'!$M:$M,'IEA-MethaneAbatement-US'!$N:$N,"&lt;"&amp;$B74,'IEA-MethaneAbatement-US'!$N:$N,"&gt;="&amp;$A74,'IEA-MethaneAbatement-US'!$L:$L,$C$1))+(VLOOKUP($D$1,'Multipliers and Adjustments'!$A$70:$I$86,TRUNC(COLUMN(N$2)/5)+2,FALSE)*SUMIFS('IEA-MethaneAbatement-US'!$M:$M,'IEA-MethaneAbatement-US'!$N:$N,"&lt;"&amp;$B74,'IEA-MethaneAbatement-US'!$N:$N,"&gt;="&amp;$A74,'IEA-MethaneAbatement-US'!$L:$L,$D$1)))*'State Downscaling Multipliers'!$B$7*(1+'EPA to IEA Scaling'!R$10)</f>
        <v>0</v>
      </c>
      <c r="O74" s="165">
        <f>((VLOOKUP($B$1,'Multipliers and Adjustments'!$A$70:$I$86,TRUNC(COLUMN(O$2)/5)+2,FALSE)*SUMIFS('IEA-MethaneAbatement-US'!$M:$M,'IEA-MethaneAbatement-US'!$N:$N,"&lt;"&amp;$B74,'IEA-MethaneAbatement-US'!$N:$N,"&gt;="&amp;$A74,'IEA-MethaneAbatement-US'!$L:$L,$B$1))+(VLOOKUP($C$1,'Multipliers and Adjustments'!$A$70:$I$86,TRUNC(COLUMN(O$2)/5)+2,FALSE)*SUMIFS('IEA-MethaneAbatement-US'!$M:$M,'IEA-MethaneAbatement-US'!$N:$N,"&lt;"&amp;$B74,'IEA-MethaneAbatement-US'!$N:$N,"&gt;="&amp;$A74,'IEA-MethaneAbatement-US'!$L:$L,$C$1))+(VLOOKUP($D$1,'Multipliers and Adjustments'!$A$70:$I$86,TRUNC(COLUMN(O$2)/5)+2,FALSE)*SUMIFS('IEA-MethaneAbatement-US'!$M:$M,'IEA-MethaneAbatement-US'!$N:$N,"&lt;"&amp;$B74,'IEA-MethaneAbatement-US'!$N:$N,"&gt;="&amp;$A74,'IEA-MethaneAbatement-US'!$L:$L,$D$1)))*'State Downscaling Multipliers'!$B$7*(1+'EPA to IEA Scaling'!S$10)</f>
        <v>0</v>
      </c>
      <c r="P74" s="165">
        <f>((VLOOKUP($B$1,'Multipliers and Adjustments'!$A$70:$I$86,TRUNC(COLUMN(P$2)/5)+2,FALSE)*SUMIFS('IEA-MethaneAbatement-US'!$M:$M,'IEA-MethaneAbatement-US'!$N:$N,"&lt;"&amp;$B74,'IEA-MethaneAbatement-US'!$N:$N,"&gt;="&amp;$A74,'IEA-MethaneAbatement-US'!$L:$L,$B$1))+(VLOOKUP($C$1,'Multipliers and Adjustments'!$A$70:$I$86,TRUNC(COLUMN(P$2)/5)+2,FALSE)*SUMIFS('IEA-MethaneAbatement-US'!$M:$M,'IEA-MethaneAbatement-US'!$N:$N,"&lt;"&amp;$B74,'IEA-MethaneAbatement-US'!$N:$N,"&gt;="&amp;$A74,'IEA-MethaneAbatement-US'!$L:$L,$C$1))+(VLOOKUP($D$1,'Multipliers and Adjustments'!$A$70:$I$86,TRUNC(COLUMN(P$2)/5)+2,FALSE)*SUMIFS('IEA-MethaneAbatement-US'!$M:$M,'IEA-MethaneAbatement-US'!$N:$N,"&lt;"&amp;$B74,'IEA-MethaneAbatement-US'!$N:$N,"&gt;="&amp;$A74,'IEA-MethaneAbatement-US'!$L:$L,$D$1)))*'State Downscaling Multipliers'!$B$7*(1+'EPA to IEA Scaling'!T$10)</f>
        <v>0</v>
      </c>
      <c r="Q74" s="165">
        <f>((VLOOKUP($B$1,'Multipliers and Adjustments'!$A$70:$I$86,TRUNC(COLUMN(Q$2)/5)+2,FALSE)*SUMIFS('IEA-MethaneAbatement-US'!$M:$M,'IEA-MethaneAbatement-US'!$N:$N,"&lt;"&amp;$B74,'IEA-MethaneAbatement-US'!$N:$N,"&gt;="&amp;$A74,'IEA-MethaneAbatement-US'!$L:$L,$B$1))+(VLOOKUP($C$1,'Multipliers and Adjustments'!$A$70:$I$86,TRUNC(COLUMN(Q$2)/5)+2,FALSE)*SUMIFS('IEA-MethaneAbatement-US'!$M:$M,'IEA-MethaneAbatement-US'!$N:$N,"&lt;"&amp;$B74,'IEA-MethaneAbatement-US'!$N:$N,"&gt;="&amp;$A74,'IEA-MethaneAbatement-US'!$L:$L,$C$1))+(VLOOKUP($D$1,'Multipliers and Adjustments'!$A$70:$I$86,TRUNC(COLUMN(Q$2)/5)+2,FALSE)*SUMIFS('IEA-MethaneAbatement-US'!$M:$M,'IEA-MethaneAbatement-US'!$N:$N,"&lt;"&amp;$B74,'IEA-MethaneAbatement-US'!$N:$N,"&gt;="&amp;$A74,'IEA-MethaneAbatement-US'!$L:$L,$D$1)))*'State Downscaling Multipliers'!$B$7*(1+'EPA to IEA Scaling'!U$10)</f>
        <v>0</v>
      </c>
      <c r="R74" s="167">
        <f>((VLOOKUP($B$1,'Multipliers and Adjustments'!$A$70:$I$86,TRUNC(COLUMN(R$2)/5)+2,FALSE)*SUMIFS('IEA-MethaneAbatement-US'!$M:$M,'IEA-MethaneAbatement-US'!$N:$N,"&lt;"&amp;$B74,'IEA-MethaneAbatement-US'!$N:$N,"&gt;="&amp;$A74,'IEA-MethaneAbatement-US'!$L:$L,$B$1))+(VLOOKUP($C$1,'Multipliers and Adjustments'!$A$70:$I$86,TRUNC(COLUMN(R$2)/5)+2,FALSE)*SUMIFS('IEA-MethaneAbatement-US'!$M:$M,'IEA-MethaneAbatement-US'!$N:$N,"&lt;"&amp;$B74,'IEA-MethaneAbatement-US'!$N:$N,"&gt;="&amp;$A74,'IEA-MethaneAbatement-US'!$L:$L,$C$1))+(VLOOKUP($D$1,'Multipliers and Adjustments'!$A$70:$I$86,TRUNC(COLUMN(R$2)/5)+2,FALSE)*SUMIFS('IEA-MethaneAbatement-US'!$M:$M,'IEA-MethaneAbatement-US'!$N:$N,"&lt;"&amp;$B74,'IEA-MethaneAbatement-US'!$N:$N,"&gt;="&amp;$A74,'IEA-MethaneAbatement-US'!$L:$L,$D$1)))*'State Downscaling Multipliers'!$B$7*(1+'EPA to IEA Scaling'!V$10)</f>
        <v>0</v>
      </c>
      <c r="S74" s="165">
        <f>((VLOOKUP($B$1,'Multipliers and Adjustments'!$A$70:$I$86,TRUNC(COLUMN(S$2)/5)+2,FALSE)*SUMIFS('IEA-MethaneAbatement-US'!$M:$M,'IEA-MethaneAbatement-US'!$N:$N,"&lt;"&amp;$B74,'IEA-MethaneAbatement-US'!$N:$N,"&gt;="&amp;$A74,'IEA-MethaneAbatement-US'!$L:$L,$B$1))+(VLOOKUP($C$1,'Multipliers and Adjustments'!$A$70:$I$86,TRUNC(COLUMN(S$2)/5)+2,FALSE)*SUMIFS('IEA-MethaneAbatement-US'!$M:$M,'IEA-MethaneAbatement-US'!$N:$N,"&lt;"&amp;$B74,'IEA-MethaneAbatement-US'!$N:$N,"&gt;="&amp;$A74,'IEA-MethaneAbatement-US'!$L:$L,$C$1))+(VLOOKUP($D$1,'Multipliers and Adjustments'!$A$70:$I$86,TRUNC(COLUMN(S$2)/5)+2,FALSE)*SUMIFS('IEA-MethaneAbatement-US'!$M:$M,'IEA-MethaneAbatement-US'!$N:$N,"&lt;"&amp;$B74,'IEA-MethaneAbatement-US'!$N:$N,"&gt;="&amp;$A74,'IEA-MethaneAbatement-US'!$L:$L,$D$1)))*'State Downscaling Multipliers'!$B$7*(1+'EPA to IEA Scaling'!W$10)</f>
        <v>0</v>
      </c>
      <c r="T74" s="165">
        <f>((VLOOKUP($B$1,'Multipliers and Adjustments'!$A$70:$I$86,TRUNC(COLUMN(T$2)/5)+2,FALSE)*SUMIFS('IEA-MethaneAbatement-US'!$M:$M,'IEA-MethaneAbatement-US'!$N:$N,"&lt;"&amp;$B74,'IEA-MethaneAbatement-US'!$N:$N,"&gt;="&amp;$A74,'IEA-MethaneAbatement-US'!$L:$L,$B$1))+(VLOOKUP($C$1,'Multipliers and Adjustments'!$A$70:$I$86,TRUNC(COLUMN(T$2)/5)+2,FALSE)*SUMIFS('IEA-MethaneAbatement-US'!$M:$M,'IEA-MethaneAbatement-US'!$N:$N,"&lt;"&amp;$B74,'IEA-MethaneAbatement-US'!$N:$N,"&gt;="&amp;$A74,'IEA-MethaneAbatement-US'!$L:$L,$C$1))+(VLOOKUP($D$1,'Multipliers and Adjustments'!$A$70:$I$86,TRUNC(COLUMN(T$2)/5)+2,FALSE)*SUMIFS('IEA-MethaneAbatement-US'!$M:$M,'IEA-MethaneAbatement-US'!$N:$N,"&lt;"&amp;$B74,'IEA-MethaneAbatement-US'!$N:$N,"&gt;="&amp;$A74,'IEA-MethaneAbatement-US'!$L:$L,$D$1)))*'State Downscaling Multipliers'!$B$7*(1+'EPA to IEA Scaling'!X$10)</f>
        <v>0</v>
      </c>
      <c r="U74" s="165">
        <f>((VLOOKUP($B$1,'Multipliers and Adjustments'!$A$70:$I$86,TRUNC(COLUMN(U$2)/5)+2,FALSE)*SUMIFS('IEA-MethaneAbatement-US'!$M:$M,'IEA-MethaneAbatement-US'!$N:$N,"&lt;"&amp;$B74,'IEA-MethaneAbatement-US'!$N:$N,"&gt;="&amp;$A74,'IEA-MethaneAbatement-US'!$L:$L,$B$1))+(VLOOKUP($C$1,'Multipliers and Adjustments'!$A$70:$I$86,TRUNC(COLUMN(U$2)/5)+2,FALSE)*SUMIFS('IEA-MethaneAbatement-US'!$M:$M,'IEA-MethaneAbatement-US'!$N:$N,"&lt;"&amp;$B74,'IEA-MethaneAbatement-US'!$N:$N,"&gt;="&amp;$A74,'IEA-MethaneAbatement-US'!$L:$L,$C$1))+(VLOOKUP($D$1,'Multipliers and Adjustments'!$A$70:$I$86,TRUNC(COLUMN(U$2)/5)+2,FALSE)*SUMIFS('IEA-MethaneAbatement-US'!$M:$M,'IEA-MethaneAbatement-US'!$N:$N,"&lt;"&amp;$B74,'IEA-MethaneAbatement-US'!$N:$N,"&gt;="&amp;$A74,'IEA-MethaneAbatement-US'!$L:$L,$D$1)))*'State Downscaling Multipliers'!$B$7*(1+'EPA to IEA Scaling'!Y$10)</f>
        <v>0</v>
      </c>
      <c r="V74" s="165">
        <f>((VLOOKUP($B$1,'Multipliers and Adjustments'!$A$70:$I$86,TRUNC(COLUMN(V$2)/5)+2,FALSE)*SUMIFS('IEA-MethaneAbatement-US'!$M:$M,'IEA-MethaneAbatement-US'!$N:$N,"&lt;"&amp;$B74,'IEA-MethaneAbatement-US'!$N:$N,"&gt;="&amp;$A74,'IEA-MethaneAbatement-US'!$L:$L,$B$1))+(VLOOKUP($C$1,'Multipliers and Adjustments'!$A$70:$I$86,TRUNC(COLUMN(V$2)/5)+2,FALSE)*SUMIFS('IEA-MethaneAbatement-US'!$M:$M,'IEA-MethaneAbatement-US'!$N:$N,"&lt;"&amp;$B74,'IEA-MethaneAbatement-US'!$N:$N,"&gt;="&amp;$A74,'IEA-MethaneAbatement-US'!$L:$L,$C$1))+(VLOOKUP($D$1,'Multipliers and Adjustments'!$A$70:$I$86,TRUNC(COLUMN(V$2)/5)+2,FALSE)*SUMIFS('IEA-MethaneAbatement-US'!$M:$M,'IEA-MethaneAbatement-US'!$N:$N,"&lt;"&amp;$B74,'IEA-MethaneAbatement-US'!$N:$N,"&gt;="&amp;$A74,'IEA-MethaneAbatement-US'!$L:$L,$D$1)))*'State Downscaling Multipliers'!$B$7*(1+'EPA to IEA Scaling'!Z$10)</f>
        <v>0</v>
      </c>
      <c r="W74" s="167">
        <f>((VLOOKUP($B$1,'Multipliers and Adjustments'!$A$70:$I$86,TRUNC(COLUMN(W$2)/5)+2,FALSE)*SUMIFS('IEA-MethaneAbatement-US'!$M:$M,'IEA-MethaneAbatement-US'!$N:$N,"&lt;"&amp;$B74,'IEA-MethaneAbatement-US'!$N:$N,"&gt;="&amp;$A74,'IEA-MethaneAbatement-US'!$L:$L,$B$1))+(VLOOKUP($C$1,'Multipliers and Adjustments'!$A$70:$I$86,TRUNC(COLUMN(W$2)/5)+2,FALSE)*SUMIFS('IEA-MethaneAbatement-US'!$M:$M,'IEA-MethaneAbatement-US'!$N:$N,"&lt;"&amp;$B74,'IEA-MethaneAbatement-US'!$N:$N,"&gt;="&amp;$A74,'IEA-MethaneAbatement-US'!$L:$L,$C$1))+(VLOOKUP($D$1,'Multipliers and Adjustments'!$A$70:$I$86,TRUNC(COLUMN(W$2)/5)+2,FALSE)*SUMIFS('IEA-MethaneAbatement-US'!$M:$M,'IEA-MethaneAbatement-US'!$N:$N,"&lt;"&amp;$B74,'IEA-MethaneAbatement-US'!$N:$N,"&gt;="&amp;$A74,'IEA-MethaneAbatement-US'!$L:$L,$D$1)))*'State Downscaling Multipliers'!$B$7*(1+'EPA to IEA Scaling'!AA$10)</f>
        <v>0</v>
      </c>
      <c r="X74" s="165">
        <f>((VLOOKUP($B$1,'Multipliers and Adjustments'!$A$70:$I$86,TRUNC(COLUMN(X$2)/5)+2,FALSE)*SUMIFS('IEA-MethaneAbatement-US'!$M:$M,'IEA-MethaneAbatement-US'!$N:$N,"&lt;"&amp;$B74,'IEA-MethaneAbatement-US'!$N:$N,"&gt;="&amp;$A74,'IEA-MethaneAbatement-US'!$L:$L,$B$1))+(VLOOKUP($C$1,'Multipliers and Adjustments'!$A$70:$I$86,TRUNC(COLUMN(X$2)/5)+2,FALSE)*SUMIFS('IEA-MethaneAbatement-US'!$M:$M,'IEA-MethaneAbatement-US'!$N:$N,"&lt;"&amp;$B74,'IEA-MethaneAbatement-US'!$N:$N,"&gt;="&amp;$A74,'IEA-MethaneAbatement-US'!$L:$L,$C$1))+(VLOOKUP($D$1,'Multipliers and Adjustments'!$A$70:$I$86,TRUNC(COLUMN(X$2)/5)+2,FALSE)*SUMIFS('IEA-MethaneAbatement-US'!$M:$M,'IEA-MethaneAbatement-US'!$N:$N,"&lt;"&amp;$B74,'IEA-MethaneAbatement-US'!$N:$N,"&gt;="&amp;$A74,'IEA-MethaneAbatement-US'!$L:$L,$D$1)))*'State Downscaling Multipliers'!$B$7*(1+'EPA to IEA Scaling'!AB$10)</f>
        <v>0</v>
      </c>
      <c r="Y74" s="165">
        <f>((VLOOKUP($B$1,'Multipliers and Adjustments'!$A$70:$I$86,TRUNC(COLUMN(Y$2)/5)+2,FALSE)*SUMIFS('IEA-MethaneAbatement-US'!$M:$M,'IEA-MethaneAbatement-US'!$N:$N,"&lt;"&amp;$B74,'IEA-MethaneAbatement-US'!$N:$N,"&gt;="&amp;$A74,'IEA-MethaneAbatement-US'!$L:$L,$B$1))+(VLOOKUP($C$1,'Multipliers and Adjustments'!$A$70:$I$86,TRUNC(COLUMN(Y$2)/5)+2,FALSE)*SUMIFS('IEA-MethaneAbatement-US'!$M:$M,'IEA-MethaneAbatement-US'!$N:$N,"&lt;"&amp;$B74,'IEA-MethaneAbatement-US'!$N:$N,"&gt;="&amp;$A74,'IEA-MethaneAbatement-US'!$L:$L,$C$1))+(VLOOKUP($D$1,'Multipliers and Adjustments'!$A$70:$I$86,TRUNC(COLUMN(Y$2)/5)+2,FALSE)*SUMIFS('IEA-MethaneAbatement-US'!$M:$M,'IEA-MethaneAbatement-US'!$N:$N,"&lt;"&amp;$B74,'IEA-MethaneAbatement-US'!$N:$N,"&gt;="&amp;$A74,'IEA-MethaneAbatement-US'!$L:$L,$D$1)))*'State Downscaling Multipliers'!$B$7*(1+'EPA to IEA Scaling'!AC$10)</f>
        <v>0</v>
      </c>
      <c r="Z74" s="165">
        <f>((VLOOKUP($B$1,'Multipliers and Adjustments'!$A$70:$I$86,TRUNC(COLUMN(Z$2)/5)+2,FALSE)*SUMIFS('IEA-MethaneAbatement-US'!$M:$M,'IEA-MethaneAbatement-US'!$N:$N,"&lt;"&amp;$B74,'IEA-MethaneAbatement-US'!$N:$N,"&gt;="&amp;$A74,'IEA-MethaneAbatement-US'!$L:$L,$B$1))+(VLOOKUP($C$1,'Multipliers and Adjustments'!$A$70:$I$86,TRUNC(COLUMN(Z$2)/5)+2,FALSE)*SUMIFS('IEA-MethaneAbatement-US'!$M:$M,'IEA-MethaneAbatement-US'!$N:$N,"&lt;"&amp;$B74,'IEA-MethaneAbatement-US'!$N:$N,"&gt;="&amp;$A74,'IEA-MethaneAbatement-US'!$L:$L,$C$1))+(VLOOKUP($D$1,'Multipliers and Adjustments'!$A$70:$I$86,TRUNC(COLUMN(Z$2)/5)+2,FALSE)*SUMIFS('IEA-MethaneAbatement-US'!$M:$M,'IEA-MethaneAbatement-US'!$N:$N,"&lt;"&amp;$B74,'IEA-MethaneAbatement-US'!$N:$N,"&gt;="&amp;$A74,'IEA-MethaneAbatement-US'!$L:$L,$D$1)))*'State Downscaling Multipliers'!$B$7*(1+'EPA to IEA Scaling'!AD$10)</f>
        <v>0</v>
      </c>
      <c r="AA74" s="165">
        <f>((VLOOKUP($B$1,'Multipliers and Adjustments'!$A$70:$I$86,TRUNC(COLUMN(AA$2)/5)+2,FALSE)*SUMIFS('IEA-MethaneAbatement-US'!$M:$M,'IEA-MethaneAbatement-US'!$N:$N,"&lt;"&amp;$B74,'IEA-MethaneAbatement-US'!$N:$N,"&gt;="&amp;$A74,'IEA-MethaneAbatement-US'!$L:$L,$B$1))+(VLOOKUP($C$1,'Multipliers and Adjustments'!$A$70:$I$86,TRUNC(COLUMN(AA$2)/5)+2,FALSE)*SUMIFS('IEA-MethaneAbatement-US'!$M:$M,'IEA-MethaneAbatement-US'!$N:$N,"&lt;"&amp;$B74,'IEA-MethaneAbatement-US'!$N:$N,"&gt;="&amp;$A74,'IEA-MethaneAbatement-US'!$L:$L,$C$1))+(VLOOKUP($D$1,'Multipliers and Adjustments'!$A$70:$I$86,TRUNC(COLUMN(AA$2)/5)+2,FALSE)*SUMIFS('IEA-MethaneAbatement-US'!$M:$M,'IEA-MethaneAbatement-US'!$N:$N,"&lt;"&amp;$B74,'IEA-MethaneAbatement-US'!$N:$N,"&gt;="&amp;$A74,'IEA-MethaneAbatement-US'!$L:$L,$D$1)))*'State Downscaling Multipliers'!$B$7*(1+'EPA to IEA Scaling'!AE$10)</f>
        <v>0</v>
      </c>
      <c r="AB74" s="167">
        <f>((VLOOKUP($B$1,'Multipliers and Adjustments'!$A$70:$I$86,TRUNC(COLUMN(AB$2)/5)+2,FALSE)*SUMIFS('IEA-MethaneAbatement-US'!$M:$M,'IEA-MethaneAbatement-US'!$N:$N,"&lt;"&amp;$B74,'IEA-MethaneAbatement-US'!$N:$N,"&gt;="&amp;$A74,'IEA-MethaneAbatement-US'!$L:$L,$B$1))+(VLOOKUP($C$1,'Multipliers and Adjustments'!$A$70:$I$86,TRUNC(COLUMN(AB$2)/5)+2,FALSE)*SUMIFS('IEA-MethaneAbatement-US'!$M:$M,'IEA-MethaneAbatement-US'!$N:$N,"&lt;"&amp;$B74,'IEA-MethaneAbatement-US'!$N:$N,"&gt;="&amp;$A74,'IEA-MethaneAbatement-US'!$L:$L,$C$1))+(VLOOKUP($D$1,'Multipliers and Adjustments'!$A$70:$I$86,TRUNC(COLUMN(AB$2)/5)+2,FALSE)*SUMIFS('IEA-MethaneAbatement-US'!$M:$M,'IEA-MethaneAbatement-US'!$N:$N,"&lt;"&amp;$B74,'IEA-MethaneAbatement-US'!$N:$N,"&gt;="&amp;$A74,'IEA-MethaneAbatement-US'!$L:$L,$D$1)))*'State Downscaling Multipliers'!$B$7*(1+'EPA to IEA Scaling'!AF$10)</f>
        <v>0</v>
      </c>
      <c r="AC74" s="165">
        <f>((VLOOKUP($B$1,'Multipliers and Adjustments'!$A$70:$I$86,TRUNC(COLUMN(AC$2)/5)+2,FALSE)*SUMIFS('IEA-MethaneAbatement-US'!$M:$M,'IEA-MethaneAbatement-US'!$N:$N,"&lt;"&amp;$B74,'IEA-MethaneAbatement-US'!$N:$N,"&gt;="&amp;$A74,'IEA-MethaneAbatement-US'!$L:$L,$B$1))+(VLOOKUP($C$1,'Multipliers and Adjustments'!$A$70:$I$86,TRUNC(COLUMN(AC$2)/5)+2,FALSE)*SUMIFS('IEA-MethaneAbatement-US'!$M:$M,'IEA-MethaneAbatement-US'!$N:$N,"&lt;"&amp;$B74,'IEA-MethaneAbatement-US'!$N:$N,"&gt;="&amp;$A74,'IEA-MethaneAbatement-US'!$L:$L,$C$1))+(VLOOKUP($D$1,'Multipliers and Adjustments'!$A$70:$I$86,TRUNC(COLUMN(AC$2)/5)+2,FALSE)*SUMIFS('IEA-MethaneAbatement-US'!$M:$M,'IEA-MethaneAbatement-US'!$N:$N,"&lt;"&amp;$B74,'IEA-MethaneAbatement-US'!$N:$N,"&gt;="&amp;$A74,'IEA-MethaneAbatement-US'!$L:$L,$D$1)))*'State Downscaling Multipliers'!$B$7*(1+'EPA to IEA Scaling'!AG$10)</f>
        <v>0</v>
      </c>
      <c r="AD74" s="165">
        <f>((VLOOKUP($B$1,'Multipliers and Adjustments'!$A$70:$I$86,TRUNC(COLUMN(AD$2)/5)+2,FALSE)*SUMIFS('IEA-MethaneAbatement-US'!$M:$M,'IEA-MethaneAbatement-US'!$N:$N,"&lt;"&amp;$B74,'IEA-MethaneAbatement-US'!$N:$N,"&gt;="&amp;$A74,'IEA-MethaneAbatement-US'!$L:$L,$B$1))+(VLOOKUP($C$1,'Multipliers and Adjustments'!$A$70:$I$86,TRUNC(COLUMN(AD$2)/5)+2,FALSE)*SUMIFS('IEA-MethaneAbatement-US'!$M:$M,'IEA-MethaneAbatement-US'!$N:$N,"&lt;"&amp;$B74,'IEA-MethaneAbatement-US'!$N:$N,"&gt;="&amp;$A74,'IEA-MethaneAbatement-US'!$L:$L,$C$1))+(VLOOKUP($D$1,'Multipliers and Adjustments'!$A$70:$I$86,TRUNC(COLUMN(AD$2)/5)+2,FALSE)*SUMIFS('IEA-MethaneAbatement-US'!$M:$M,'IEA-MethaneAbatement-US'!$N:$N,"&lt;"&amp;$B74,'IEA-MethaneAbatement-US'!$N:$N,"&gt;="&amp;$A74,'IEA-MethaneAbatement-US'!$L:$L,$D$1)))*'State Downscaling Multipliers'!$B$7*(1+'EPA to IEA Scaling'!AH$10)</f>
        <v>0</v>
      </c>
      <c r="AE74" s="165">
        <f>((VLOOKUP($B$1,'Multipliers and Adjustments'!$A$70:$I$86,TRUNC(COLUMN(AE$2)/5)+2,FALSE)*SUMIFS('IEA-MethaneAbatement-US'!$M:$M,'IEA-MethaneAbatement-US'!$N:$N,"&lt;"&amp;$B74,'IEA-MethaneAbatement-US'!$N:$N,"&gt;="&amp;$A74,'IEA-MethaneAbatement-US'!$L:$L,$B$1))+(VLOOKUP($C$1,'Multipliers and Adjustments'!$A$70:$I$86,TRUNC(COLUMN(AE$2)/5)+2,FALSE)*SUMIFS('IEA-MethaneAbatement-US'!$M:$M,'IEA-MethaneAbatement-US'!$N:$N,"&lt;"&amp;$B74,'IEA-MethaneAbatement-US'!$N:$N,"&gt;="&amp;$A74,'IEA-MethaneAbatement-US'!$L:$L,$C$1))+(VLOOKUP($D$1,'Multipliers and Adjustments'!$A$70:$I$86,TRUNC(COLUMN(AE$2)/5)+2,FALSE)*SUMIFS('IEA-MethaneAbatement-US'!$M:$M,'IEA-MethaneAbatement-US'!$N:$N,"&lt;"&amp;$B74,'IEA-MethaneAbatement-US'!$N:$N,"&gt;="&amp;$A74,'IEA-MethaneAbatement-US'!$L:$L,$D$1)))*'State Downscaling Multipliers'!$B$7*(1+'EPA to IEA Scaling'!AI$10)</f>
        <v>0</v>
      </c>
      <c r="AF74" s="165">
        <f>((VLOOKUP($B$1,'Multipliers and Adjustments'!$A$70:$I$86,TRUNC(COLUMN(AF$2)/5)+2,FALSE)*SUMIFS('IEA-MethaneAbatement-US'!$M:$M,'IEA-MethaneAbatement-US'!$N:$N,"&lt;"&amp;$B74,'IEA-MethaneAbatement-US'!$N:$N,"&gt;="&amp;$A74,'IEA-MethaneAbatement-US'!$L:$L,$B$1))+(VLOOKUP($C$1,'Multipliers and Adjustments'!$A$70:$I$86,TRUNC(COLUMN(AF$2)/5)+2,FALSE)*SUMIFS('IEA-MethaneAbatement-US'!$M:$M,'IEA-MethaneAbatement-US'!$N:$N,"&lt;"&amp;$B74,'IEA-MethaneAbatement-US'!$N:$N,"&gt;="&amp;$A74,'IEA-MethaneAbatement-US'!$L:$L,$C$1))+(VLOOKUP($D$1,'Multipliers and Adjustments'!$A$70:$I$86,TRUNC(COLUMN(AF$2)/5)+2,FALSE)*SUMIFS('IEA-MethaneAbatement-US'!$M:$M,'IEA-MethaneAbatement-US'!$N:$N,"&lt;"&amp;$B74,'IEA-MethaneAbatement-US'!$N:$N,"&gt;="&amp;$A74,'IEA-MethaneAbatement-US'!$L:$L,$D$1)))*'State Downscaling Multipliers'!$B$7*(1+'EPA to IEA Scaling'!AJ$10)</f>
        <v>0</v>
      </c>
      <c r="AG74" s="167">
        <f>((VLOOKUP($B$1,'Multipliers and Adjustments'!$A$70:$I$86,TRUNC(COLUMN(AG$2)/5)+2,FALSE)*SUMIFS('IEA-MethaneAbatement-US'!$M:$M,'IEA-MethaneAbatement-US'!$N:$N,"&lt;"&amp;$B74,'IEA-MethaneAbatement-US'!$N:$N,"&gt;="&amp;$A74,'IEA-MethaneAbatement-US'!$L:$L,$B$1))+(VLOOKUP($C$1,'Multipliers and Adjustments'!$A$70:$I$86,TRUNC(COLUMN(AG$2)/5)+2,FALSE)*SUMIFS('IEA-MethaneAbatement-US'!$M:$M,'IEA-MethaneAbatement-US'!$N:$N,"&lt;"&amp;$B74,'IEA-MethaneAbatement-US'!$N:$N,"&gt;="&amp;$A74,'IEA-MethaneAbatement-US'!$L:$L,$C$1))+(VLOOKUP($D$1,'Multipliers and Adjustments'!$A$70:$I$86,TRUNC(COLUMN(AG$2)/5)+2,FALSE)*SUMIFS('IEA-MethaneAbatement-US'!$M:$M,'IEA-MethaneAbatement-US'!$N:$N,"&lt;"&amp;$B74,'IEA-MethaneAbatement-US'!$N:$N,"&gt;="&amp;$A74,'IEA-MethaneAbatement-US'!$L:$L,$D$1)))*'State Downscaling Multipliers'!$B$7*(1+'EPA to IEA Scaling'!AK$10)</f>
        <v>0</v>
      </c>
      <c r="AH74" s="165">
        <f>((VLOOKUP($B$1,'Multipliers and Adjustments'!$A$70:$I$86,TRUNC(COLUMN(AH$2)/5)+2,FALSE)*SUMIFS('IEA-MethaneAbatement-US'!$M:$M,'IEA-MethaneAbatement-US'!$N:$N,"&lt;"&amp;$B74,'IEA-MethaneAbatement-US'!$N:$N,"&gt;="&amp;$A74,'IEA-MethaneAbatement-US'!$L:$L,$B$1))+(VLOOKUP($C$1,'Multipliers and Adjustments'!$A$70:$I$86,TRUNC(COLUMN(AH$2)/5)+2,FALSE)*SUMIFS('IEA-MethaneAbatement-US'!$M:$M,'IEA-MethaneAbatement-US'!$N:$N,"&lt;"&amp;$B74,'IEA-MethaneAbatement-US'!$N:$N,"&gt;="&amp;$A74,'IEA-MethaneAbatement-US'!$L:$L,$C$1))+(VLOOKUP($D$1,'Multipliers and Adjustments'!$A$70:$I$86,TRUNC(COLUMN(AH$2)/5)+2,FALSE)*SUMIFS('IEA-MethaneAbatement-US'!$M:$M,'IEA-MethaneAbatement-US'!$N:$N,"&lt;"&amp;$B74,'IEA-MethaneAbatement-US'!$N:$N,"&gt;="&amp;$A74,'IEA-MethaneAbatement-US'!$L:$L,$D$1)))*'State Downscaling Multipliers'!$B$7*(1+'EPA to IEA Scaling'!AL$10)</f>
        <v>0</v>
      </c>
      <c r="AI74" s="165">
        <f>((VLOOKUP($B$1,'Multipliers and Adjustments'!$A$70:$I$86,TRUNC(COLUMN(AI$2)/5)+2,FALSE)*SUMIFS('IEA-MethaneAbatement-US'!$M:$M,'IEA-MethaneAbatement-US'!$N:$N,"&lt;"&amp;$B74,'IEA-MethaneAbatement-US'!$N:$N,"&gt;="&amp;$A74,'IEA-MethaneAbatement-US'!$L:$L,$B$1))+(VLOOKUP($C$1,'Multipliers and Adjustments'!$A$70:$I$86,TRUNC(COLUMN(AI$2)/5)+2,FALSE)*SUMIFS('IEA-MethaneAbatement-US'!$M:$M,'IEA-MethaneAbatement-US'!$N:$N,"&lt;"&amp;$B74,'IEA-MethaneAbatement-US'!$N:$N,"&gt;="&amp;$A74,'IEA-MethaneAbatement-US'!$L:$L,$C$1))+(VLOOKUP($D$1,'Multipliers and Adjustments'!$A$70:$I$86,TRUNC(COLUMN(AI$2)/5)+2,FALSE)*SUMIFS('IEA-MethaneAbatement-US'!$M:$M,'IEA-MethaneAbatement-US'!$N:$N,"&lt;"&amp;$B74,'IEA-MethaneAbatement-US'!$N:$N,"&gt;="&amp;$A74,'IEA-MethaneAbatement-US'!$L:$L,$D$1)))*'State Downscaling Multipliers'!$B$7*(1+'EPA to IEA Scaling'!AM$10)</f>
        <v>0</v>
      </c>
      <c r="AJ74" s="165">
        <f>((VLOOKUP($B$1,'Multipliers and Adjustments'!$A$70:$I$86,TRUNC(COLUMN(AJ$2)/5)+2,FALSE)*SUMIFS('IEA-MethaneAbatement-US'!$M:$M,'IEA-MethaneAbatement-US'!$N:$N,"&lt;"&amp;$B74,'IEA-MethaneAbatement-US'!$N:$N,"&gt;="&amp;$A74,'IEA-MethaneAbatement-US'!$L:$L,$B$1))+(VLOOKUP($C$1,'Multipliers and Adjustments'!$A$70:$I$86,TRUNC(COLUMN(AJ$2)/5)+2,FALSE)*SUMIFS('IEA-MethaneAbatement-US'!$M:$M,'IEA-MethaneAbatement-US'!$N:$N,"&lt;"&amp;$B74,'IEA-MethaneAbatement-US'!$N:$N,"&gt;="&amp;$A74,'IEA-MethaneAbatement-US'!$L:$L,$C$1))+(VLOOKUP($D$1,'Multipliers and Adjustments'!$A$70:$I$86,TRUNC(COLUMN(AJ$2)/5)+2,FALSE)*SUMIFS('IEA-MethaneAbatement-US'!$M:$M,'IEA-MethaneAbatement-US'!$N:$N,"&lt;"&amp;$B74,'IEA-MethaneAbatement-US'!$N:$N,"&gt;="&amp;$A74,'IEA-MethaneAbatement-US'!$L:$L,$D$1)))*'State Downscaling Multipliers'!$B$7*(1+'EPA to IEA Scaling'!AN$10)</f>
        <v>0</v>
      </c>
      <c r="AK74" s="165">
        <f>((VLOOKUP($B$1,'Multipliers and Adjustments'!$A$70:$I$86,TRUNC(COLUMN(AK$2)/5)+2,FALSE)*SUMIFS('IEA-MethaneAbatement-US'!$M:$M,'IEA-MethaneAbatement-US'!$N:$N,"&lt;"&amp;$B74,'IEA-MethaneAbatement-US'!$N:$N,"&gt;="&amp;$A74,'IEA-MethaneAbatement-US'!$L:$L,$B$1))+(VLOOKUP($C$1,'Multipliers and Adjustments'!$A$70:$I$86,TRUNC(COLUMN(AK$2)/5)+2,FALSE)*SUMIFS('IEA-MethaneAbatement-US'!$M:$M,'IEA-MethaneAbatement-US'!$N:$N,"&lt;"&amp;$B74,'IEA-MethaneAbatement-US'!$N:$N,"&gt;="&amp;$A74,'IEA-MethaneAbatement-US'!$L:$L,$C$1))+(VLOOKUP($D$1,'Multipliers and Adjustments'!$A$70:$I$86,TRUNC(COLUMN(AK$2)/5)+2,FALSE)*SUMIFS('IEA-MethaneAbatement-US'!$M:$M,'IEA-MethaneAbatement-US'!$N:$N,"&lt;"&amp;$B74,'IEA-MethaneAbatement-US'!$N:$N,"&gt;="&amp;$A74,'IEA-MethaneAbatement-US'!$L:$L,$D$1)))*'State Downscaling Multipliers'!$B$7*(1+'EPA to IEA Scaling'!AO$10)</f>
        <v>0</v>
      </c>
      <c r="AL74" s="167">
        <f>((VLOOKUP($B$1,'Multipliers and Adjustments'!$A$70:$I$86,TRUNC(COLUMN(AL$2)/5)+2,FALSE)*SUMIFS('IEA-MethaneAbatement-US'!$M:$M,'IEA-MethaneAbatement-US'!$N:$N,"&lt;"&amp;$B74,'IEA-MethaneAbatement-US'!$N:$N,"&gt;="&amp;$A74,'IEA-MethaneAbatement-US'!$L:$L,$B$1))+(VLOOKUP($C$1,'Multipliers and Adjustments'!$A$70:$I$86,TRUNC(COLUMN(AL$2)/5)+2,FALSE)*SUMIFS('IEA-MethaneAbatement-US'!$M:$M,'IEA-MethaneAbatement-US'!$N:$N,"&lt;"&amp;$B74,'IEA-MethaneAbatement-US'!$N:$N,"&gt;="&amp;$A74,'IEA-MethaneAbatement-US'!$L:$L,$C$1))+(VLOOKUP($D$1,'Multipliers and Adjustments'!$A$70:$I$86,TRUNC(COLUMN(AL$2)/5)+2,FALSE)*SUMIFS('IEA-MethaneAbatement-US'!$M:$M,'IEA-MethaneAbatement-US'!$N:$N,"&lt;"&amp;$B74,'IEA-MethaneAbatement-US'!$N:$N,"&gt;="&amp;$A74,'IEA-MethaneAbatement-US'!$L:$L,$D$1)))*'State Downscaling Multipliers'!$B$7*(1+'EPA to IEA Scaling'!AP$10)</f>
        <v>0</v>
      </c>
    </row>
    <row r="75" spans="1:38" ht="15.75" customHeight="1" x14ac:dyDescent="0.25">
      <c r="A75" s="49"/>
      <c r="B75" s="49"/>
    </row>
    <row r="76" spans="1:38" ht="15.75" customHeight="1" x14ac:dyDescent="0.25">
      <c r="A76" s="49"/>
      <c r="B76" s="49"/>
    </row>
    <row r="77" spans="1:38" ht="15.75" customHeight="1" x14ac:dyDescent="0.25">
      <c r="A77" s="49"/>
      <c r="B77" s="49"/>
    </row>
    <row r="78" spans="1:38" ht="15.75" customHeight="1" x14ac:dyDescent="0.25">
      <c r="A78" s="49"/>
      <c r="B78" s="49"/>
    </row>
    <row r="79" spans="1:38" ht="15.75" customHeight="1" x14ac:dyDescent="0.25">
      <c r="A79" s="49"/>
      <c r="B79" s="49"/>
    </row>
    <row r="80" spans="1:38" ht="15.75" customHeight="1" x14ac:dyDescent="0.25">
      <c r="A80" s="49"/>
      <c r="B80" s="49"/>
    </row>
    <row r="81" spans="1:2" ht="15.75" customHeight="1" x14ac:dyDescent="0.25">
      <c r="A81" s="49"/>
      <c r="B81" s="49"/>
    </row>
    <row r="82" spans="1:2" ht="15.75" customHeight="1" x14ac:dyDescent="0.25">
      <c r="A82" s="49"/>
      <c r="B82" s="49"/>
    </row>
    <row r="83" spans="1:2" ht="15.75" customHeight="1" x14ac:dyDescent="0.25">
      <c r="A83" s="49"/>
      <c r="B83" s="49"/>
    </row>
    <row r="84" spans="1:2" ht="15.75" customHeight="1" x14ac:dyDescent="0.25">
      <c r="A84" s="49"/>
      <c r="B84" s="49"/>
    </row>
    <row r="85" spans="1:2" ht="15.75" customHeight="1" x14ac:dyDescent="0.25">
      <c r="A85" s="49"/>
      <c r="B85" s="49"/>
    </row>
    <row r="86" spans="1:2" ht="15.75" customHeight="1" x14ac:dyDescent="0.25">
      <c r="A86" s="49"/>
      <c r="B86" s="49"/>
    </row>
    <row r="87" spans="1:2" ht="15.75" customHeight="1" x14ac:dyDescent="0.25">
      <c r="A87" s="49"/>
      <c r="B87" s="49"/>
    </row>
    <row r="88" spans="1:2" ht="15.75" customHeight="1" x14ac:dyDescent="0.25">
      <c r="A88" s="49"/>
      <c r="B88" s="49"/>
    </row>
    <row r="89" spans="1:2" ht="15.75" customHeight="1" x14ac:dyDescent="0.25">
      <c r="A89" s="49"/>
      <c r="B89" s="49"/>
    </row>
    <row r="90" spans="1:2" ht="15.75" customHeight="1" x14ac:dyDescent="0.25">
      <c r="A90" s="49"/>
      <c r="B90" s="49"/>
    </row>
    <row r="91" spans="1:2" ht="15.75" customHeight="1" x14ac:dyDescent="0.25">
      <c r="A91" s="49"/>
      <c r="B91" s="49"/>
    </row>
    <row r="92" spans="1:2" ht="15.75" customHeight="1" x14ac:dyDescent="0.25">
      <c r="A92" s="49"/>
      <c r="B92" s="49"/>
    </row>
    <row r="93" spans="1:2" ht="15.75" customHeight="1" x14ac:dyDescent="0.25">
      <c r="A93" s="49"/>
      <c r="B93" s="49"/>
    </row>
    <row r="94" spans="1:2" ht="15.75" customHeight="1" x14ac:dyDescent="0.25">
      <c r="A94" s="49"/>
      <c r="B94" s="49"/>
    </row>
    <row r="95" spans="1:2" ht="15.75" customHeight="1" x14ac:dyDescent="0.25">
      <c r="A95" s="49"/>
      <c r="B95" s="49"/>
    </row>
    <row r="96" spans="1:2" ht="15.75" customHeight="1" x14ac:dyDescent="0.25">
      <c r="A96" s="49"/>
      <c r="B96" s="49"/>
    </row>
    <row r="97" spans="1:2" ht="15.75" customHeight="1" x14ac:dyDescent="0.25">
      <c r="A97" s="49"/>
      <c r="B97" s="49"/>
    </row>
    <row r="98" spans="1:2" ht="15.75" customHeight="1" x14ac:dyDescent="0.25">
      <c r="A98" s="49"/>
      <c r="B98" s="49"/>
    </row>
    <row r="99" spans="1:2" ht="15.75" customHeight="1" x14ac:dyDescent="0.25">
      <c r="A99" s="49"/>
      <c r="B99" s="49"/>
    </row>
    <row r="100" spans="1:2" ht="15.75" customHeight="1" x14ac:dyDescent="0.25">
      <c r="A100" s="49"/>
      <c r="B100" s="49"/>
    </row>
    <row r="101" spans="1:2" ht="15.75" customHeight="1" x14ac:dyDescent="0.25">
      <c r="A101" s="49"/>
      <c r="B101" s="49"/>
    </row>
    <row r="102" spans="1:2" ht="15.75" customHeight="1" x14ac:dyDescent="0.25">
      <c r="A102" s="49"/>
      <c r="B102" s="49"/>
    </row>
    <row r="103" spans="1:2" ht="15.75" customHeight="1" x14ac:dyDescent="0.25">
      <c r="A103" s="49"/>
      <c r="B103" s="49"/>
    </row>
    <row r="104" spans="1:2" ht="15.75" customHeight="1" x14ac:dyDescent="0.25">
      <c r="A104" s="49"/>
      <c r="B104" s="49"/>
    </row>
    <row r="105" spans="1:2" ht="15.75" customHeight="1" x14ac:dyDescent="0.25">
      <c r="A105" s="49"/>
      <c r="B105" s="49"/>
    </row>
    <row r="106" spans="1:2" ht="15.75" customHeight="1" x14ac:dyDescent="0.25">
      <c r="A106" s="49"/>
      <c r="B106" s="49"/>
    </row>
    <row r="107" spans="1:2" ht="15.75" customHeight="1" x14ac:dyDescent="0.25">
      <c r="A107" s="49"/>
      <c r="B107" s="49"/>
    </row>
    <row r="108" spans="1:2" ht="15.75" customHeight="1" x14ac:dyDescent="0.25">
      <c r="A108" s="49"/>
      <c r="B108" s="49"/>
    </row>
    <row r="109" spans="1:2" ht="15.75" customHeight="1" x14ac:dyDescent="0.25">
      <c r="A109" s="49"/>
      <c r="B109" s="49"/>
    </row>
    <row r="110" spans="1:2" ht="15.75" customHeight="1" x14ac:dyDescent="0.25">
      <c r="A110" s="49"/>
      <c r="B110" s="49"/>
    </row>
    <row r="111" spans="1:2" ht="15.75" customHeight="1" x14ac:dyDescent="0.25">
      <c r="A111" s="49"/>
      <c r="B111" s="49"/>
    </row>
    <row r="112" spans="1:2" ht="15.75" customHeight="1" x14ac:dyDescent="0.25">
      <c r="A112" s="49"/>
      <c r="B112" s="49"/>
    </row>
    <row r="113" spans="1:2" ht="15.75" customHeight="1" x14ac:dyDescent="0.25">
      <c r="A113" s="49"/>
      <c r="B113" s="49"/>
    </row>
    <row r="114" spans="1:2" ht="15.75" customHeight="1" x14ac:dyDescent="0.25">
      <c r="A114" s="49"/>
      <c r="B114" s="49"/>
    </row>
    <row r="115" spans="1:2" ht="15.75" customHeight="1" x14ac:dyDescent="0.25">
      <c r="A115" s="49"/>
      <c r="B115" s="49"/>
    </row>
    <row r="116" spans="1:2" ht="15.75" customHeight="1" x14ac:dyDescent="0.25">
      <c r="A116" s="49"/>
      <c r="B116" s="49"/>
    </row>
    <row r="117" spans="1:2" ht="15.75" customHeight="1" x14ac:dyDescent="0.25">
      <c r="A117" s="49"/>
      <c r="B117" s="49"/>
    </row>
    <row r="118" spans="1:2" ht="15.75" customHeight="1" x14ac:dyDescent="0.25">
      <c r="A118" s="49"/>
      <c r="B118" s="49"/>
    </row>
    <row r="119" spans="1:2" ht="15.75" customHeight="1" x14ac:dyDescent="0.25">
      <c r="A119" s="49"/>
      <c r="B119" s="49"/>
    </row>
    <row r="120" spans="1:2" ht="15.75" customHeight="1" x14ac:dyDescent="0.25">
      <c r="A120" s="49"/>
      <c r="B120" s="49"/>
    </row>
    <row r="121" spans="1:2" ht="15.75" customHeight="1" x14ac:dyDescent="0.25">
      <c r="A121" s="49"/>
      <c r="B121" s="49"/>
    </row>
    <row r="122" spans="1:2" ht="15.75" customHeight="1" x14ac:dyDescent="0.25">
      <c r="A122" s="49"/>
      <c r="B122" s="49"/>
    </row>
    <row r="123" spans="1:2" ht="15.75" customHeight="1" x14ac:dyDescent="0.25">
      <c r="A123" s="49"/>
      <c r="B123" s="49"/>
    </row>
    <row r="124" spans="1:2" ht="15.75" customHeight="1" x14ac:dyDescent="0.25">
      <c r="A124" s="49"/>
      <c r="B124" s="49"/>
    </row>
    <row r="125" spans="1:2" ht="15.75" customHeight="1" x14ac:dyDescent="0.25">
      <c r="A125" s="49"/>
      <c r="B125" s="49"/>
    </row>
    <row r="126" spans="1:2" ht="15.75" customHeight="1" x14ac:dyDescent="0.25">
      <c r="A126" s="49"/>
      <c r="B126" s="49"/>
    </row>
    <row r="127" spans="1:2" ht="15.75" customHeight="1" x14ac:dyDescent="0.25">
      <c r="A127" s="49"/>
      <c r="B127" s="49"/>
    </row>
    <row r="128" spans="1:2" ht="15.75" customHeight="1" x14ac:dyDescent="0.25">
      <c r="A128" s="49"/>
      <c r="B128" s="49"/>
    </row>
    <row r="129" spans="1:2" ht="15.75" customHeight="1" x14ac:dyDescent="0.25">
      <c r="A129" s="49"/>
      <c r="B129" s="49"/>
    </row>
    <row r="130" spans="1:2" ht="15.75" customHeight="1" x14ac:dyDescent="0.25">
      <c r="A130" s="49"/>
      <c r="B130" s="49"/>
    </row>
    <row r="131" spans="1:2" ht="15.75" customHeight="1" x14ac:dyDescent="0.25">
      <c r="A131" s="49"/>
      <c r="B131" s="49"/>
    </row>
    <row r="132" spans="1:2" ht="15.75" customHeight="1" x14ac:dyDescent="0.25">
      <c r="A132" s="49"/>
      <c r="B132" s="49"/>
    </row>
    <row r="133" spans="1:2" ht="15.75" customHeight="1" x14ac:dyDescent="0.25">
      <c r="A133" s="49"/>
      <c r="B133" s="49"/>
    </row>
    <row r="134" spans="1:2" ht="15.75" customHeight="1" x14ac:dyDescent="0.25">
      <c r="A134" s="49"/>
      <c r="B134" s="49"/>
    </row>
    <row r="135" spans="1:2" ht="15.75" customHeight="1" x14ac:dyDescent="0.25">
      <c r="A135" s="49"/>
      <c r="B135" s="49"/>
    </row>
    <row r="136" spans="1:2" ht="15.75" customHeight="1" x14ac:dyDescent="0.25">
      <c r="A136" s="49"/>
      <c r="B136" s="49"/>
    </row>
    <row r="137" spans="1:2" ht="15.75" customHeight="1" x14ac:dyDescent="0.25">
      <c r="A137" s="49"/>
      <c r="B137" s="49"/>
    </row>
    <row r="138" spans="1:2" ht="15.75" customHeight="1" x14ac:dyDescent="0.25">
      <c r="A138" s="49"/>
      <c r="B138" s="49"/>
    </row>
    <row r="139" spans="1:2" ht="15.75" customHeight="1" x14ac:dyDescent="0.25">
      <c r="A139" s="49"/>
      <c r="B139" s="49"/>
    </row>
    <row r="140" spans="1:2" ht="15.75" customHeight="1" x14ac:dyDescent="0.25">
      <c r="A140" s="49"/>
      <c r="B140" s="49"/>
    </row>
    <row r="141" spans="1:2" ht="15.75" customHeight="1" x14ac:dyDescent="0.25">
      <c r="A141" s="49"/>
      <c r="B141" s="49"/>
    </row>
    <row r="142" spans="1:2" ht="15.75" customHeight="1" x14ac:dyDescent="0.25">
      <c r="A142" s="49"/>
      <c r="B142" s="49"/>
    </row>
    <row r="143" spans="1:2" ht="15.75" customHeight="1" x14ac:dyDescent="0.25">
      <c r="A143" s="49"/>
      <c r="B143" s="49"/>
    </row>
    <row r="144" spans="1:2" ht="15.75" customHeight="1" x14ac:dyDescent="0.25">
      <c r="A144" s="49"/>
      <c r="B144" s="49"/>
    </row>
    <row r="145" spans="1:2" ht="15.75" customHeight="1" x14ac:dyDescent="0.25">
      <c r="A145" s="49"/>
      <c r="B145" s="49"/>
    </row>
    <row r="146" spans="1:2" ht="15.75" customHeight="1" x14ac:dyDescent="0.25">
      <c r="A146" s="49"/>
      <c r="B146" s="49"/>
    </row>
    <row r="147" spans="1:2" ht="15.75" customHeight="1" x14ac:dyDescent="0.25">
      <c r="A147" s="49"/>
      <c r="B147" s="49"/>
    </row>
    <row r="148" spans="1:2" ht="15.75" customHeight="1" x14ac:dyDescent="0.25">
      <c r="A148" s="49"/>
      <c r="B148" s="49"/>
    </row>
    <row r="149" spans="1:2" ht="15.75" customHeight="1" x14ac:dyDescent="0.25">
      <c r="A149" s="49"/>
      <c r="B149" s="49"/>
    </row>
    <row r="150" spans="1:2" ht="15.75" customHeight="1" x14ac:dyDescent="0.25">
      <c r="A150" s="49"/>
      <c r="B150" s="49"/>
    </row>
    <row r="151" spans="1:2" ht="15.75" customHeight="1" x14ac:dyDescent="0.25">
      <c r="A151" s="49"/>
      <c r="B151" s="49"/>
    </row>
    <row r="152" spans="1:2" ht="15.75" customHeight="1" x14ac:dyDescent="0.25">
      <c r="A152" s="49"/>
      <c r="B152" s="49"/>
    </row>
    <row r="153" spans="1:2" ht="15.75" customHeight="1" x14ac:dyDescent="0.25">
      <c r="A153" s="49"/>
      <c r="B153" s="49"/>
    </row>
    <row r="154" spans="1:2" ht="15.75" customHeight="1" x14ac:dyDescent="0.25">
      <c r="A154" s="49"/>
      <c r="B154" s="49"/>
    </row>
    <row r="155" spans="1:2" ht="15.75" customHeight="1" x14ac:dyDescent="0.25">
      <c r="A155" s="49"/>
      <c r="B155" s="49"/>
    </row>
    <row r="156" spans="1:2" ht="15.75" customHeight="1" x14ac:dyDescent="0.25">
      <c r="A156" s="49"/>
      <c r="B156" s="49"/>
    </row>
    <row r="157" spans="1:2" ht="15.75" customHeight="1" x14ac:dyDescent="0.25">
      <c r="A157" s="49"/>
      <c r="B157" s="49"/>
    </row>
    <row r="158" spans="1:2" ht="15.75" customHeight="1" x14ac:dyDescent="0.25">
      <c r="A158" s="49"/>
      <c r="B158" s="49"/>
    </row>
    <row r="159" spans="1:2" ht="15.75" customHeight="1" x14ac:dyDescent="0.25">
      <c r="A159" s="49"/>
      <c r="B159" s="49"/>
    </row>
    <row r="160" spans="1:2" ht="15.75" customHeight="1" x14ac:dyDescent="0.25">
      <c r="A160" s="49"/>
      <c r="B160" s="49"/>
    </row>
    <row r="161" spans="1:2" ht="15.75" customHeight="1" x14ac:dyDescent="0.25">
      <c r="A161" s="49"/>
      <c r="B161" s="49"/>
    </row>
    <row r="162" spans="1:2" ht="15.75" customHeight="1" x14ac:dyDescent="0.25">
      <c r="A162" s="49"/>
      <c r="B162" s="49"/>
    </row>
    <row r="163" spans="1:2" ht="15.75" customHeight="1" x14ac:dyDescent="0.25">
      <c r="A163" s="49"/>
      <c r="B163" s="49"/>
    </row>
    <row r="164" spans="1:2" ht="15.75" customHeight="1" x14ac:dyDescent="0.25">
      <c r="A164" s="49"/>
      <c r="B164" s="49"/>
    </row>
    <row r="165" spans="1:2" ht="15.75" customHeight="1" x14ac:dyDescent="0.25">
      <c r="A165" s="49"/>
      <c r="B165" s="49"/>
    </row>
    <row r="166" spans="1:2" ht="15.75" customHeight="1" x14ac:dyDescent="0.25">
      <c r="A166" s="49"/>
      <c r="B166" s="49"/>
    </row>
    <row r="167" spans="1:2" ht="15.75" customHeight="1" x14ac:dyDescent="0.25">
      <c r="A167" s="49"/>
      <c r="B167" s="49"/>
    </row>
    <row r="168" spans="1:2" ht="15.75" customHeight="1" x14ac:dyDescent="0.25">
      <c r="A168" s="49"/>
      <c r="B168" s="49"/>
    </row>
    <row r="169" spans="1:2" ht="15.75" customHeight="1" x14ac:dyDescent="0.25">
      <c r="A169" s="49"/>
      <c r="B169" s="49"/>
    </row>
    <row r="170" spans="1:2" ht="15.75" customHeight="1" x14ac:dyDescent="0.25">
      <c r="A170" s="49"/>
      <c r="B170" s="49"/>
    </row>
    <row r="171" spans="1:2" ht="15.75" customHeight="1" x14ac:dyDescent="0.25">
      <c r="A171" s="49"/>
      <c r="B171" s="49"/>
    </row>
    <row r="172" spans="1:2" ht="15.75" customHeight="1" x14ac:dyDescent="0.25">
      <c r="A172" s="49"/>
      <c r="B172" s="49"/>
    </row>
    <row r="173" spans="1:2" ht="15.75" customHeight="1" x14ac:dyDescent="0.25">
      <c r="A173" s="49"/>
      <c r="B173" s="49"/>
    </row>
    <row r="174" spans="1:2" ht="15.75" customHeight="1" x14ac:dyDescent="0.25">
      <c r="A174" s="49"/>
      <c r="B174" s="49"/>
    </row>
    <row r="175" spans="1:2" ht="15.75" customHeight="1" x14ac:dyDescent="0.25">
      <c r="A175" s="49"/>
      <c r="B175" s="49"/>
    </row>
    <row r="176" spans="1:2" ht="15.75" customHeight="1" x14ac:dyDescent="0.25">
      <c r="A176" s="49"/>
      <c r="B176" s="49"/>
    </row>
    <row r="177" spans="1:2" ht="15.75" customHeight="1" x14ac:dyDescent="0.25">
      <c r="A177" s="49"/>
      <c r="B177" s="49"/>
    </row>
    <row r="178" spans="1:2" ht="15.75" customHeight="1" x14ac:dyDescent="0.25">
      <c r="A178" s="49"/>
      <c r="B178" s="49"/>
    </row>
    <row r="179" spans="1:2" ht="15.75" customHeight="1" x14ac:dyDescent="0.25">
      <c r="A179" s="49"/>
      <c r="B179" s="49"/>
    </row>
    <row r="180" spans="1:2" ht="15.75" customHeight="1" x14ac:dyDescent="0.25">
      <c r="A180" s="49"/>
      <c r="B180" s="49"/>
    </row>
    <row r="181" spans="1:2" ht="15.75" customHeight="1" x14ac:dyDescent="0.25">
      <c r="A181" s="49"/>
      <c r="B181" s="49"/>
    </row>
    <row r="182" spans="1:2" ht="15.75" customHeight="1" x14ac:dyDescent="0.25">
      <c r="A182" s="49"/>
      <c r="B182" s="49"/>
    </row>
    <row r="183" spans="1:2" ht="15.75" customHeight="1" x14ac:dyDescent="0.25">
      <c r="A183" s="49"/>
      <c r="B183" s="49"/>
    </row>
    <row r="184" spans="1:2" ht="15.75" customHeight="1" x14ac:dyDescent="0.25">
      <c r="A184" s="49"/>
      <c r="B184" s="49"/>
    </row>
    <row r="185" spans="1:2" ht="15.75" customHeight="1" x14ac:dyDescent="0.25">
      <c r="A185" s="49"/>
      <c r="B185" s="49"/>
    </row>
    <row r="186" spans="1:2" ht="15.75" customHeight="1" x14ac:dyDescent="0.25">
      <c r="A186" s="49"/>
      <c r="B186" s="49"/>
    </row>
    <row r="187" spans="1:2" ht="15.75" customHeight="1" x14ac:dyDescent="0.25">
      <c r="A187" s="49"/>
      <c r="B187" s="49"/>
    </row>
    <row r="188" spans="1:2" ht="15.75" customHeight="1" x14ac:dyDescent="0.25">
      <c r="A188" s="49"/>
      <c r="B188" s="49"/>
    </row>
    <row r="189" spans="1:2" ht="15.75" customHeight="1" x14ac:dyDescent="0.25">
      <c r="A189" s="49"/>
      <c r="B189" s="49"/>
    </row>
    <row r="190" spans="1:2" ht="15.75" customHeight="1" x14ac:dyDescent="0.25">
      <c r="A190" s="49"/>
      <c r="B190" s="49"/>
    </row>
    <row r="191" spans="1:2" ht="15.75" customHeight="1" x14ac:dyDescent="0.25">
      <c r="A191" s="49"/>
      <c r="B191" s="49"/>
    </row>
    <row r="192" spans="1:2" ht="15.75" customHeight="1" x14ac:dyDescent="0.25">
      <c r="A192" s="49"/>
      <c r="B192" s="49"/>
    </row>
    <row r="193" spans="1:2" ht="15.75" customHeight="1" x14ac:dyDescent="0.25">
      <c r="A193" s="49"/>
      <c r="B193" s="49"/>
    </row>
    <row r="194" spans="1:2" ht="15.75" customHeight="1" x14ac:dyDescent="0.25">
      <c r="A194" s="49"/>
      <c r="B194" s="49"/>
    </row>
    <row r="195" spans="1:2" ht="15.75" customHeight="1" x14ac:dyDescent="0.25">
      <c r="A195" s="49"/>
      <c r="B195" s="49"/>
    </row>
    <row r="196" spans="1:2" ht="15.75" customHeight="1" x14ac:dyDescent="0.25">
      <c r="A196" s="49"/>
      <c r="B196" s="49"/>
    </row>
    <row r="197" spans="1:2" ht="15.75" customHeight="1" x14ac:dyDescent="0.25">
      <c r="A197" s="49"/>
      <c r="B197" s="49"/>
    </row>
    <row r="198" spans="1:2" ht="15.75" customHeight="1" x14ac:dyDescent="0.25">
      <c r="A198" s="49"/>
      <c r="B198" s="49"/>
    </row>
    <row r="199" spans="1:2" ht="15.75" customHeight="1" x14ac:dyDescent="0.25">
      <c r="A199" s="49"/>
      <c r="B199" s="49"/>
    </row>
    <row r="200" spans="1:2" ht="15.75" customHeight="1" x14ac:dyDescent="0.25">
      <c r="A200" s="49"/>
      <c r="B200" s="49"/>
    </row>
    <row r="201" spans="1:2" ht="15.75" customHeight="1" x14ac:dyDescent="0.25">
      <c r="A201" s="49"/>
      <c r="B201" s="49"/>
    </row>
    <row r="202" spans="1:2" ht="15.75" customHeight="1" x14ac:dyDescent="0.25">
      <c r="A202" s="49"/>
      <c r="B202" s="49"/>
    </row>
    <row r="203" spans="1:2" ht="15.75" customHeight="1" x14ac:dyDescent="0.25">
      <c r="A203" s="49"/>
      <c r="B203" s="49"/>
    </row>
    <row r="204" spans="1:2" ht="15.75" customHeight="1" x14ac:dyDescent="0.25">
      <c r="A204" s="49"/>
      <c r="B204" s="49"/>
    </row>
    <row r="205" spans="1:2" ht="15.75" customHeight="1" x14ac:dyDescent="0.25">
      <c r="A205" s="49"/>
      <c r="B205" s="49"/>
    </row>
    <row r="206" spans="1:2" ht="15.75" customHeight="1" x14ac:dyDescent="0.25">
      <c r="A206" s="49"/>
      <c r="B206" s="49"/>
    </row>
    <row r="207" spans="1:2" ht="15.75" customHeight="1" x14ac:dyDescent="0.25">
      <c r="A207" s="49"/>
      <c r="B207" s="49"/>
    </row>
    <row r="208" spans="1:2" ht="15.75" customHeight="1" x14ac:dyDescent="0.25">
      <c r="A208" s="49"/>
      <c r="B208" s="49"/>
    </row>
    <row r="209" spans="1:2" ht="15.75" customHeight="1" x14ac:dyDescent="0.25">
      <c r="A209" s="49"/>
      <c r="B209" s="49"/>
    </row>
    <row r="210" spans="1:2" ht="15.75" customHeight="1" x14ac:dyDescent="0.25">
      <c r="A210" s="49"/>
      <c r="B210" s="49"/>
    </row>
    <row r="211" spans="1:2" ht="15.75" customHeight="1" x14ac:dyDescent="0.25">
      <c r="A211" s="49"/>
      <c r="B211" s="49"/>
    </row>
    <row r="212" spans="1:2" ht="15.75" customHeight="1" x14ac:dyDescent="0.25">
      <c r="A212" s="49"/>
      <c r="B212" s="49"/>
    </row>
    <row r="213" spans="1:2" ht="15.75" customHeight="1" x14ac:dyDescent="0.25">
      <c r="A213" s="49"/>
      <c r="B213" s="49"/>
    </row>
    <row r="214" spans="1:2" ht="15.75" customHeight="1" x14ac:dyDescent="0.25">
      <c r="A214" s="49"/>
      <c r="B214" s="49"/>
    </row>
    <row r="215" spans="1:2" ht="15.75" customHeight="1" x14ac:dyDescent="0.25">
      <c r="A215" s="49"/>
      <c r="B215" s="49"/>
    </row>
    <row r="216" spans="1:2" ht="15.75" customHeight="1" x14ac:dyDescent="0.25">
      <c r="A216" s="49"/>
      <c r="B216" s="49"/>
    </row>
    <row r="217" spans="1:2" ht="15.75" customHeight="1" x14ac:dyDescent="0.25">
      <c r="A217" s="49"/>
      <c r="B217" s="49"/>
    </row>
    <row r="218" spans="1:2" ht="15.75" customHeight="1" x14ac:dyDescent="0.25">
      <c r="A218" s="49"/>
      <c r="B218" s="49"/>
    </row>
    <row r="219" spans="1:2" ht="15.75" customHeight="1" x14ac:dyDescent="0.25">
      <c r="A219" s="49"/>
      <c r="B219" s="49"/>
    </row>
    <row r="220" spans="1:2" ht="15.75" customHeight="1" x14ac:dyDescent="0.25">
      <c r="A220" s="49"/>
      <c r="B220" s="49"/>
    </row>
    <row r="221" spans="1:2" ht="15.75" customHeight="1" x14ac:dyDescent="0.25">
      <c r="A221" s="49"/>
      <c r="B221" s="49"/>
    </row>
    <row r="222" spans="1:2" ht="15.75" customHeight="1" x14ac:dyDescent="0.25">
      <c r="A222" s="49"/>
      <c r="B222" s="49"/>
    </row>
    <row r="223" spans="1:2" ht="15.75" customHeight="1" x14ac:dyDescent="0.25">
      <c r="A223" s="49"/>
      <c r="B223" s="49"/>
    </row>
    <row r="224" spans="1:2" ht="15.75" customHeight="1" x14ac:dyDescent="0.25">
      <c r="A224" s="49"/>
      <c r="B224" s="49"/>
    </row>
    <row r="225" spans="1:2" ht="15.75" customHeight="1" x14ac:dyDescent="0.25">
      <c r="A225" s="49"/>
      <c r="B225" s="49"/>
    </row>
    <row r="226" spans="1:2" ht="15.75" customHeight="1" x14ac:dyDescent="0.25">
      <c r="A226" s="49"/>
      <c r="B226" s="49"/>
    </row>
    <row r="227" spans="1:2" ht="15.75" customHeight="1" x14ac:dyDescent="0.25">
      <c r="A227" s="49"/>
      <c r="B227" s="49"/>
    </row>
    <row r="228" spans="1:2" ht="15.75" customHeight="1" x14ac:dyDescent="0.25">
      <c r="A228" s="49"/>
      <c r="B228" s="49"/>
    </row>
    <row r="229" spans="1:2" ht="15.75" customHeight="1" x14ac:dyDescent="0.25">
      <c r="A229" s="49"/>
      <c r="B229" s="49"/>
    </row>
    <row r="230" spans="1:2" ht="15.75" customHeight="1" x14ac:dyDescent="0.25">
      <c r="A230" s="49"/>
      <c r="B230" s="49"/>
    </row>
    <row r="231" spans="1:2" ht="15.75" customHeight="1" x14ac:dyDescent="0.25">
      <c r="A231" s="49"/>
      <c r="B231" s="49"/>
    </row>
    <row r="232" spans="1:2" ht="15.75" customHeight="1" x14ac:dyDescent="0.25">
      <c r="A232" s="49"/>
      <c r="B232" s="49"/>
    </row>
    <row r="233" spans="1:2" ht="15.75" customHeight="1" x14ac:dyDescent="0.25">
      <c r="A233" s="49"/>
      <c r="B233" s="49"/>
    </row>
    <row r="234" spans="1:2" ht="15.75" customHeight="1" x14ac:dyDescent="0.25">
      <c r="A234" s="49"/>
      <c r="B234" s="49"/>
    </row>
    <row r="235" spans="1:2" ht="15.75" customHeight="1" x14ac:dyDescent="0.25">
      <c r="A235" s="49"/>
      <c r="B235" s="49"/>
    </row>
    <row r="236" spans="1:2" ht="15.75" customHeight="1" x14ac:dyDescent="0.25">
      <c r="A236" s="49"/>
      <c r="B236" s="49"/>
    </row>
    <row r="237" spans="1:2" ht="15.75" customHeight="1" x14ac:dyDescent="0.25">
      <c r="A237" s="49"/>
      <c r="B237" s="49"/>
    </row>
    <row r="238" spans="1:2" ht="15.75" customHeight="1" x14ac:dyDescent="0.25">
      <c r="A238" s="49"/>
      <c r="B238" s="49"/>
    </row>
    <row r="239" spans="1:2" ht="15.75" customHeight="1" x14ac:dyDescent="0.25">
      <c r="A239" s="49"/>
      <c r="B239" s="49"/>
    </row>
    <row r="240" spans="1:2" ht="15.75" customHeight="1" x14ac:dyDescent="0.25">
      <c r="A240" s="49"/>
      <c r="B240" s="49"/>
    </row>
    <row r="241" spans="1:2" ht="15.75" customHeight="1" x14ac:dyDescent="0.25">
      <c r="A241" s="49"/>
      <c r="B241" s="49"/>
    </row>
    <row r="242" spans="1:2" ht="15.75" customHeight="1" x14ac:dyDescent="0.25">
      <c r="A242" s="49"/>
      <c r="B242" s="49"/>
    </row>
    <row r="243" spans="1:2" ht="15.75" customHeight="1" x14ac:dyDescent="0.25">
      <c r="A243" s="49"/>
      <c r="B243" s="49"/>
    </row>
    <row r="244" spans="1:2" ht="15.75" customHeight="1" x14ac:dyDescent="0.25">
      <c r="A244" s="49"/>
      <c r="B244" s="49"/>
    </row>
    <row r="245" spans="1:2" ht="15.75" customHeight="1" x14ac:dyDescent="0.25">
      <c r="A245" s="49"/>
      <c r="B245" s="49"/>
    </row>
    <row r="246" spans="1:2" ht="15.75" customHeight="1" x14ac:dyDescent="0.25">
      <c r="A246" s="49"/>
      <c r="B246" s="49"/>
    </row>
    <row r="247" spans="1:2" ht="15.75" customHeight="1" x14ac:dyDescent="0.25">
      <c r="A247" s="49"/>
      <c r="B247" s="49"/>
    </row>
    <row r="248" spans="1:2" ht="15.75" customHeight="1" x14ac:dyDescent="0.25">
      <c r="A248" s="49"/>
      <c r="B248" s="49"/>
    </row>
    <row r="249" spans="1:2" ht="15.75" customHeight="1" x14ac:dyDescent="0.25">
      <c r="A249" s="49"/>
      <c r="B249" s="49"/>
    </row>
    <row r="250" spans="1:2" ht="15.75" customHeight="1" x14ac:dyDescent="0.25">
      <c r="A250" s="49"/>
      <c r="B250" s="49"/>
    </row>
    <row r="251" spans="1:2" ht="15.75" customHeight="1" x14ac:dyDescent="0.25">
      <c r="A251" s="49"/>
      <c r="B251" s="49"/>
    </row>
    <row r="252" spans="1:2" ht="15.75" customHeight="1" x14ac:dyDescent="0.25">
      <c r="A252" s="49"/>
      <c r="B252" s="49"/>
    </row>
    <row r="253" spans="1:2" ht="15.75" customHeight="1" x14ac:dyDescent="0.25">
      <c r="A253" s="49"/>
      <c r="B253" s="49"/>
    </row>
    <row r="254" spans="1:2" ht="15.75" customHeight="1" x14ac:dyDescent="0.25">
      <c r="A254" s="49"/>
      <c r="B254" s="49"/>
    </row>
    <row r="255" spans="1:2" ht="15.75" customHeight="1" x14ac:dyDescent="0.25">
      <c r="A255" s="49"/>
      <c r="B255" s="49"/>
    </row>
    <row r="256" spans="1:2" ht="15.75" customHeight="1" x14ac:dyDescent="0.25">
      <c r="A256" s="49"/>
      <c r="B256" s="49"/>
    </row>
    <row r="257" spans="1:2" ht="15.75" customHeight="1" x14ac:dyDescent="0.25">
      <c r="A257" s="49"/>
      <c r="B257" s="49"/>
    </row>
    <row r="258" spans="1:2" ht="15.75" customHeight="1" x14ac:dyDescent="0.25">
      <c r="A258" s="49"/>
      <c r="B258" s="49"/>
    </row>
    <row r="259" spans="1:2" ht="15.75" customHeight="1" x14ac:dyDescent="0.25">
      <c r="A259" s="49"/>
      <c r="B259" s="49"/>
    </row>
    <row r="260" spans="1:2" ht="15.75" customHeight="1" x14ac:dyDescent="0.25">
      <c r="A260" s="49"/>
      <c r="B260" s="49"/>
    </row>
    <row r="261" spans="1:2" ht="15.75" customHeight="1" x14ac:dyDescent="0.25">
      <c r="A261" s="49"/>
      <c r="B261" s="49"/>
    </row>
    <row r="262" spans="1:2" ht="15.75" customHeight="1" x14ac:dyDescent="0.25">
      <c r="A262" s="49"/>
      <c r="B262" s="49"/>
    </row>
    <row r="263" spans="1:2" ht="15.75" customHeight="1" x14ac:dyDescent="0.25">
      <c r="A263" s="49"/>
      <c r="B263" s="49"/>
    </row>
    <row r="264" spans="1:2" ht="15.75" customHeight="1" x14ac:dyDescent="0.25">
      <c r="A264" s="49"/>
      <c r="B264" s="49"/>
    </row>
    <row r="265" spans="1:2" ht="15.75" customHeight="1" x14ac:dyDescent="0.25">
      <c r="A265" s="49"/>
      <c r="B265" s="49"/>
    </row>
    <row r="266" spans="1:2" ht="15.75" customHeight="1" x14ac:dyDescent="0.25">
      <c r="A266" s="49"/>
      <c r="B266" s="49"/>
    </row>
    <row r="267" spans="1:2" ht="15.75" customHeight="1" x14ac:dyDescent="0.25">
      <c r="A267" s="49"/>
      <c r="B267" s="49"/>
    </row>
    <row r="268" spans="1:2" ht="15.75" customHeight="1" x14ac:dyDescent="0.25">
      <c r="A268" s="49"/>
      <c r="B268" s="49"/>
    </row>
    <row r="269" spans="1:2" ht="15.75" customHeight="1" x14ac:dyDescent="0.25">
      <c r="A269" s="49"/>
      <c r="B269" s="49"/>
    </row>
    <row r="270" spans="1:2" ht="15.75" customHeight="1" x14ac:dyDescent="0.25">
      <c r="A270" s="49"/>
      <c r="B270" s="49"/>
    </row>
    <row r="271" spans="1:2" ht="15.75" customHeight="1" x14ac:dyDescent="0.25">
      <c r="A271" s="49"/>
      <c r="B271" s="49"/>
    </row>
    <row r="272" spans="1:2" ht="15.75" customHeight="1" x14ac:dyDescent="0.25">
      <c r="A272" s="49"/>
      <c r="B272" s="49"/>
    </row>
    <row r="273" spans="1:2" ht="15.75" customHeight="1" x14ac:dyDescent="0.25">
      <c r="A273" s="49"/>
      <c r="B273" s="49"/>
    </row>
    <row r="274" spans="1:2" ht="15.75" customHeight="1" x14ac:dyDescent="0.25">
      <c r="A274" s="49"/>
      <c r="B274" s="49"/>
    </row>
    <row r="275" spans="1:2" ht="15.75" customHeight="1" x14ac:dyDescent="0.25">
      <c r="A275" s="49"/>
      <c r="B275" s="49"/>
    </row>
    <row r="276" spans="1:2" ht="15.75" customHeight="1" x14ac:dyDescent="0.25">
      <c r="A276" s="49"/>
      <c r="B276" s="49"/>
    </row>
    <row r="277" spans="1:2" ht="15.75" customHeight="1" x14ac:dyDescent="0.25">
      <c r="A277" s="49"/>
      <c r="B277" s="49"/>
    </row>
    <row r="278" spans="1:2" ht="15.75" customHeight="1" x14ac:dyDescent="0.25">
      <c r="A278" s="49"/>
      <c r="B278" s="49"/>
    </row>
    <row r="279" spans="1:2" ht="15.75" customHeight="1" x14ac:dyDescent="0.25">
      <c r="A279" s="49"/>
      <c r="B279" s="49"/>
    </row>
    <row r="280" spans="1:2" ht="15.75" customHeight="1" x14ac:dyDescent="0.25">
      <c r="A280" s="49"/>
      <c r="B280" s="49"/>
    </row>
    <row r="281" spans="1:2" ht="15.75" customHeight="1" x14ac:dyDescent="0.25">
      <c r="A281" s="49"/>
      <c r="B281" s="49"/>
    </row>
    <row r="282" spans="1:2" ht="15.75" customHeight="1" x14ac:dyDescent="0.25">
      <c r="A282" s="49"/>
      <c r="B282" s="49"/>
    </row>
    <row r="283" spans="1:2" ht="15.75" customHeight="1" x14ac:dyDescent="0.25">
      <c r="A283" s="49"/>
      <c r="B283" s="49"/>
    </row>
    <row r="284" spans="1:2" ht="15.75" customHeight="1" x14ac:dyDescent="0.25">
      <c r="A284" s="49"/>
      <c r="B284" s="49"/>
    </row>
    <row r="285" spans="1:2" ht="15.75" customHeight="1" x14ac:dyDescent="0.25">
      <c r="A285" s="49"/>
      <c r="B285" s="49"/>
    </row>
    <row r="286" spans="1:2" ht="15.75" customHeight="1" x14ac:dyDescent="0.25">
      <c r="A286" s="49"/>
      <c r="B286" s="49"/>
    </row>
    <row r="287" spans="1:2" ht="15.75" customHeight="1" x14ac:dyDescent="0.25">
      <c r="A287" s="49"/>
      <c r="B287" s="49"/>
    </row>
    <row r="288" spans="1:2" ht="15.75" customHeight="1" x14ac:dyDescent="0.25">
      <c r="A288" s="49"/>
      <c r="B288" s="49"/>
    </row>
    <row r="289" spans="1:2" ht="15.75" customHeight="1" x14ac:dyDescent="0.25">
      <c r="A289" s="49"/>
      <c r="B289" s="49"/>
    </row>
    <row r="290" spans="1:2" ht="15.75" customHeight="1" x14ac:dyDescent="0.25">
      <c r="A290" s="49"/>
      <c r="B290" s="49"/>
    </row>
    <row r="291" spans="1:2" ht="15.75" customHeight="1" x14ac:dyDescent="0.25">
      <c r="A291" s="49"/>
      <c r="B291" s="49"/>
    </row>
    <row r="292" spans="1:2" ht="15.75" customHeight="1" x14ac:dyDescent="0.25">
      <c r="A292" s="49"/>
      <c r="B292" s="49"/>
    </row>
    <row r="293" spans="1:2" ht="15.75" customHeight="1" x14ac:dyDescent="0.25">
      <c r="A293" s="49"/>
      <c r="B293" s="49"/>
    </row>
    <row r="294" spans="1:2" ht="15.75" customHeight="1" x14ac:dyDescent="0.25">
      <c r="A294" s="49"/>
      <c r="B294" s="49"/>
    </row>
    <row r="295" spans="1:2" ht="15.75" customHeight="1" x14ac:dyDescent="0.25">
      <c r="A295" s="49"/>
      <c r="B295" s="49"/>
    </row>
    <row r="296" spans="1:2" ht="15.75" customHeight="1" x14ac:dyDescent="0.25">
      <c r="A296" s="49"/>
      <c r="B296" s="49"/>
    </row>
    <row r="297" spans="1:2" ht="15.75" customHeight="1" x14ac:dyDescent="0.25">
      <c r="A297" s="49"/>
      <c r="B297" s="49"/>
    </row>
    <row r="298" spans="1:2" ht="15.75" customHeight="1" x14ac:dyDescent="0.25">
      <c r="A298" s="49"/>
      <c r="B298" s="49"/>
    </row>
    <row r="299" spans="1:2" ht="15.75" customHeight="1" x14ac:dyDescent="0.25">
      <c r="A299" s="49"/>
      <c r="B299" s="49"/>
    </row>
    <row r="300" spans="1:2" ht="15.75" customHeight="1" x14ac:dyDescent="0.25">
      <c r="A300" s="49"/>
      <c r="B300" s="49"/>
    </row>
    <row r="301" spans="1:2" ht="15.75" customHeight="1" x14ac:dyDescent="0.25">
      <c r="A301" s="49"/>
      <c r="B301" s="49"/>
    </row>
    <row r="302" spans="1:2" ht="15.75" customHeight="1" x14ac:dyDescent="0.25">
      <c r="A302" s="49"/>
      <c r="B302" s="49"/>
    </row>
    <row r="303" spans="1:2" ht="15.75" customHeight="1" x14ac:dyDescent="0.25">
      <c r="A303" s="49"/>
      <c r="B303" s="49"/>
    </row>
    <row r="304" spans="1:2" ht="15.75" customHeight="1" x14ac:dyDescent="0.25">
      <c r="A304" s="49"/>
      <c r="B304" s="49"/>
    </row>
    <row r="305" spans="1:2" ht="15.75" customHeight="1" x14ac:dyDescent="0.25">
      <c r="A305" s="49"/>
      <c r="B305" s="49"/>
    </row>
    <row r="306" spans="1:2" ht="15.75" customHeight="1" x14ac:dyDescent="0.25">
      <c r="A306" s="49"/>
      <c r="B306" s="49"/>
    </row>
    <row r="307" spans="1:2" ht="15.75" customHeight="1" x14ac:dyDescent="0.25">
      <c r="A307" s="49"/>
      <c r="B307" s="49"/>
    </row>
    <row r="308" spans="1:2" ht="15.75" customHeight="1" x14ac:dyDescent="0.25">
      <c r="A308" s="49"/>
      <c r="B308" s="49"/>
    </row>
    <row r="309" spans="1:2" ht="15.75" customHeight="1" x14ac:dyDescent="0.25">
      <c r="A309" s="49"/>
      <c r="B309" s="49"/>
    </row>
    <row r="310" spans="1:2" ht="15.75" customHeight="1" x14ac:dyDescent="0.25">
      <c r="A310" s="49"/>
      <c r="B310" s="49"/>
    </row>
    <row r="311" spans="1:2" ht="15.75" customHeight="1" x14ac:dyDescent="0.25">
      <c r="A311" s="49"/>
      <c r="B311" s="49"/>
    </row>
    <row r="312" spans="1:2" ht="15.75" customHeight="1" x14ac:dyDescent="0.25">
      <c r="A312" s="49"/>
      <c r="B312" s="49"/>
    </row>
    <row r="313" spans="1:2" ht="15.75" customHeight="1" x14ac:dyDescent="0.25">
      <c r="A313" s="49"/>
      <c r="B313" s="49"/>
    </row>
    <row r="314" spans="1:2" ht="15.75" customHeight="1" x14ac:dyDescent="0.25">
      <c r="A314" s="49"/>
      <c r="B314" s="49"/>
    </row>
    <row r="315" spans="1:2" ht="15.75" customHeight="1" x14ac:dyDescent="0.25">
      <c r="A315" s="49"/>
      <c r="B315" s="49"/>
    </row>
    <row r="316" spans="1:2" ht="15.75" customHeight="1" x14ac:dyDescent="0.25">
      <c r="A316" s="49"/>
      <c r="B316" s="49"/>
    </row>
    <row r="317" spans="1:2" ht="15.75" customHeight="1" x14ac:dyDescent="0.25">
      <c r="A317" s="49"/>
      <c r="B317" s="49"/>
    </row>
    <row r="318" spans="1:2" ht="15.75" customHeight="1" x14ac:dyDescent="0.25">
      <c r="A318" s="49"/>
      <c r="B318" s="49"/>
    </row>
    <row r="319" spans="1:2" ht="15.75" customHeight="1" x14ac:dyDescent="0.25">
      <c r="A319" s="49"/>
      <c r="B319" s="49"/>
    </row>
    <row r="320" spans="1:2" ht="15.75" customHeight="1" x14ac:dyDescent="0.25">
      <c r="A320" s="49"/>
      <c r="B320" s="49"/>
    </row>
    <row r="321" spans="1:2" ht="15.75" customHeight="1" x14ac:dyDescent="0.25">
      <c r="A321" s="49"/>
      <c r="B321" s="49"/>
    </row>
    <row r="322" spans="1:2" ht="15.75" customHeight="1" x14ac:dyDescent="0.25">
      <c r="A322" s="49"/>
      <c r="B322" s="49"/>
    </row>
    <row r="323" spans="1:2" ht="15.75" customHeight="1" x14ac:dyDescent="0.25">
      <c r="A323" s="49"/>
      <c r="B323" s="49"/>
    </row>
    <row r="324" spans="1:2" ht="15.75" customHeight="1" x14ac:dyDescent="0.25">
      <c r="A324" s="49"/>
      <c r="B324" s="49"/>
    </row>
    <row r="325" spans="1:2" ht="15.75" customHeight="1" x14ac:dyDescent="0.25">
      <c r="A325" s="49"/>
      <c r="B325" s="49"/>
    </row>
    <row r="326" spans="1:2" ht="15.75" customHeight="1" x14ac:dyDescent="0.25">
      <c r="A326" s="49"/>
      <c r="B326" s="49"/>
    </row>
    <row r="327" spans="1:2" ht="15.75" customHeight="1" x14ac:dyDescent="0.25">
      <c r="A327" s="49"/>
      <c r="B327" s="49"/>
    </row>
    <row r="328" spans="1:2" ht="15.75" customHeight="1" x14ac:dyDescent="0.25">
      <c r="A328" s="49"/>
      <c r="B328" s="49"/>
    </row>
    <row r="329" spans="1:2" ht="15.75" customHeight="1" x14ac:dyDescent="0.25">
      <c r="A329" s="49"/>
      <c r="B329" s="49"/>
    </row>
    <row r="330" spans="1:2" ht="15.75" customHeight="1" x14ac:dyDescent="0.25">
      <c r="A330" s="49"/>
      <c r="B330" s="49"/>
    </row>
    <row r="331" spans="1:2" ht="15.75" customHeight="1" x14ac:dyDescent="0.25">
      <c r="A331" s="49"/>
      <c r="B331" s="49"/>
    </row>
    <row r="332" spans="1:2" ht="15.75" customHeight="1" x14ac:dyDescent="0.25">
      <c r="A332" s="49"/>
      <c r="B332" s="49"/>
    </row>
    <row r="333" spans="1:2" ht="15.75" customHeight="1" x14ac:dyDescent="0.25">
      <c r="A333" s="49"/>
      <c r="B333" s="49"/>
    </row>
    <row r="334" spans="1:2" ht="15.75" customHeight="1" x14ac:dyDescent="0.25">
      <c r="A334" s="49"/>
      <c r="B334" s="49"/>
    </row>
    <row r="335" spans="1:2" ht="15.75" customHeight="1" x14ac:dyDescent="0.25">
      <c r="A335" s="49"/>
      <c r="B335" s="49"/>
    </row>
    <row r="336" spans="1:2" ht="15.75" customHeight="1" x14ac:dyDescent="0.25">
      <c r="A336" s="49"/>
      <c r="B336" s="49"/>
    </row>
    <row r="337" spans="1:2" ht="15.75" customHeight="1" x14ac:dyDescent="0.25">
      <c r="A337" s="49"/>
      <c r="B337" s="49"/>
    </row>
    <row r="338" spans="1:2" ht="15.75" customHeight="1" x14ac:dyDescent="0.25">
      <c r="A338" s="49"/>
      <c r="B338" s="49"/>
    </row>
    <row r="339" spans="1:2" ht="15.75" customHeight="1" x14ac:dyDescent="0.25">
      <c r="A339" s="49"/>
      <c r="B339" s="49"/>
    </row>
    <row r="340" spans="1:2" ht="15.75" customHeight="1" x14ac:dyDescent="0.25">
      <c r="A340" s="49"/>
      <c r="B340" s="49"/>
    </row>
    <row r="341" spans="1:2" ht="15.75" customHeight="1" x14ac:dyDescent="0.25">
      <c r="A341" s="49"/>
      <c r="B341" s="49"/>
    </row>
    <row r="342" spans="1:2" ht="15.75" customHeight="1" x14ac:dyDescent="0.25">
      <c r="A342" s="49"/>
      <c r="B342" s="49"/>
    </row>
    <row r="343" spans="1:2" ht="15.75" customHeight="1" x14ac:dyDescent="0.25">
      <c r="A343" s="49"/>
      <c r="B343" s="49"/>
    </row>
    <row r="344" spans="1:2" ht="15.75" customHeight="1" x14ac:dyDescent="0.25">
      <c r="A344" s="49"/>
      <c r="B344" s="49"/>
    </row>
    <row r="345" spans="1:2" ht="15.75" customHeight="1" x14ac:dyDescent="0.25">
      <c r="A345" s="49"/>
      <c r="B345" s="49"/>
    </row>
    <row r="346" spans="1:2" ht="15.75" customHeight="1" x14ac:dyDescent="0.25">
      <c r="A346" s="49"/>
      <c r="B346" s="49"/>
    </row>
    <row r="347" spans="1:2" ht="15.75" customHeight="1" x14ac:dyDescent="0.25">
      <c r="A347" s="49"/>
      <c r="B347" s="49"/>
    </row>
    <row r="348" spans="1:2" ht="15.75" customHeight="1" x14ac:dyDescent="0.25">
      <c r="A348" s="49"/>
      <c r="B348" s="49"/>
    </row>
    <row r="349" spans="1:2" ht="15.75" customHeight="1" x14ac:dyDescent="0.25">
      <c r="A349" s="49"/>
      <c r="B349" s="49"/>
    </row>
    <row r="350" spans="1:2" ht="15.75" customHeight="1" x14ac:dyDescent="0.25">
      <c r="A350" s="49"/>
      <c r="B350" s="49"/>
    </row>
    <row r="351" spans="1:2" ht="15.75" customHeight="1" x14ac:dyDescent="0.25">
      <c r="A351" s="49"/>
      <c r="B351" s="49"/>
    </row>
    <row r="352" spans="1:2" ht="15.75" customHeight="1" x14ac:dyDescent="0.25">
      <c r="A352" s="49"/>
      <c r="B352" s="49"/>
    </row>
    <row r="353" spans="1:2" ht="15.75" customHeight="1" x14ac:dyDescent="0.25">
      <c r="A353" s="49"/>
      <c r="B353" s="49"/>
    </row>
    <row r="354" spans="1:2" ht="15.75" customHeight="1" x14ac:dyDescent="0.25">
      <c r="A354" s="49"/>
      <c r="B354" s="49"/>
    </row>
    <row r="355" spans="1:2" ht="15.75" customHeight="1" x14ac:dyDescent="0.25">
      <c r="A355" s="49"/>
      <c r="B355" s="49"/>
    </row>
    <row r="356" spans="1:2" ht="15.75" customHeight="1" x14ac:dyDescent="0.25">
      <c r="A356" s="49"/>
      <c r="B356" s="49"/>
    </row>
    <row r="357" spans="1:2" ht="15.75" customHeight="1" x14ac:dyDescent="0.25">
      <c r="A357" s="49"/>
      <c r="B357" s="49"/>
    </row>
    <row r="358" spans="1:2" ht="15.75" customHeight="1" x14ac:dyDescent="0.25">
      <c r="A358" s="49"/>
      <c r="B358" s="49"/>
    </row>
    <row r="359" spans="1:2" ht="15.75" customHeight="1" x14ac:dyDescent="0.25">
      <c r="A359" s="49"/>
      <c r="B359" s="49"/>
    </row>
    <row r="360" spans="1:2" ht="15.75" customHeight="1" x14ac:dyDescent="0.25">
      <c r="A360" s="49"/>
      <c r="B360" s="49"/>
    </row>
    <row r="361" spans="1:2" ht="15.75" customHeight="1" x14ac:dyDescent="0.25">
      <c r="A361" s="49"/>
      <c r="B361" s="49"/>
    </row>
    <row r="362" spans="1:2" ht="15.75" customHeight="1" x14ac:dyDescent="0.25">
      <c r="A362" s="49"/>
      <c r="B362" s="49"/>
    </row>
    <row r="363" spans="1:2" ht="15.75" customHeight="1" x14ac:dyDescent="0.25">
      <c r="A363" s="49"/>
      <c r="B363" s="49"/>
    </row>
    <row r="364" spans="1:2" ht="15.75" customHeight="1" x14ac:dyDescent="0.25">
      <c r="A364" s="49"/>
      <c r="B364" s="49"/>
    </row>
    <row r="365" spans="1:2" ht="15.75" customHeight="1" x14ac:dyDescent="0.25">
      <c r="A365" s="49"/>
      <c r="B365" s="49"/>
    </row>
    <row r="366" spans="1:2" ht="15.75" customHeight="1" x14ac:dyDescent="0.25">
      <c r="A366" s="49"/>
      <c r="B366" s="49"/>
    </row>
    <row r="367" spans="1:2" ht="15.75" customHeight="1" x14ac:dyDescent="0.25">
      <c r="A367" s="49"/>
      <c r="B367" s="49"/>
    </row>
    <row r="368" spans="1:2" ht="15.75" customHeight="1" x14ac:dyDescent="0.25">
      <c r="A368" s="49"/>
      <c r="B368" s="49"/>
    </row>
    <row r="369" spans="1:2" ht="15.75" customHeight="1" x14ac:dyDescent="0.25">
      <c r="A369" s="49"/>
      <c r="B369" s="49"/>
    </row>
    <row r="370" spans="1:2" ht="15.75" customHeight="1" x14ac:dyDescent="0.25">
      <c r="A370" s="49"/>
      <c r="B370" s="49"/>
    </row>
    <row r="371" spans="1:2" ht="15.75" customHeight="1" x14ac:dyDescent="0.25">
      <c r="A371" s="49"/>
      <c r="B371" s="49"/>
    </row>
    <row r="372" spans="1:2" ht="15.75" customHeight="1" x14ac:dyDescent="0.25">
      <c r="A372" s="49"/>
      <c r="B372" s="49"/>
    </row>
    <row r="373" spans="1:2" ht="15.75" customHeight="1" x14ac:dyDescent="0.25">
      <c r="A373" s="49"/>
      <c r="B373" s="49"/>
    </row>
    <row r="374" spans="1:2" ht="15.75" customHeight="1" x14ac:dyDescent="0.25">
      <c r="A374" s="49"/>
      <c r="B374" s="49"/>
    </row>
    <row r="375" spans="1:2" ht="15.75" customHeight="1" x14ac:dyDescent="0.25">
      <c r="A375" s="49"/>
      <c r="B375" s="49"/>
    </row>
    <row r="376" spans="1:2" ht="15.75" customHeight="1" x14ac:dyDescent="0.25">
      <c r="A376" s="49"/>
      <c r="B376" s="49"/>
    </row>
    <row r="377" spans="1:2" ht="15.75" customHeight="1" x14ac:dyDescent="0.25">
      <c r="A377" s="49"/>
      <c r="B377" s="49"/>
    </row>
    <row r="378" spans="1:2" ht="15.75" customHeight="1" x14ac:dyDescent="0.25">
      <c r="A378" s="49"/>
      <c r="B378" s="49"/>
    </row>
    <row r="379" spans="1:2" ht="15.75" customHeight="1" x14ac:dyDescent="0.25">
      <c r="A379" s="49"/>
      <c r="B379" s="49"/>
    </row>
    <row r="380" spans="1:2" ht="15.75" customHeight="1" x14ac:dyDescent="0.25">
      <c r="A380" s="49"/>
      <c r="B380" s="49"/>
    </row>
    <row r="381" spans="1:2" ht="15.75" customHeight="1" x14ac:dyDescent="0.25">
      <c r="A381" s="49"/>
      <c r="B381" s="49"/>
    </row>
    <row r="382" spans="1:2" ht="15.75" customHeight="1" x14ac:dyDescent="0.25">
      <c r="A382" s="49"/>
      <c r="B382" s="49"/>
    </row>
    <row r="383" spans="1:2" ht="15.75" customHeight="1" x14ac:dyDescent="0.25">
      <c r="A383" s="49"/>
      <c r="B383" s="49"/>
    </row>
    <row r="384" spans="1:2" ht="15.75" customHeight="1" x14ac:dyDescent="0.25">
      <c r="A384" s="49"/>
      <c r="B384" s="49"/>
    </row>
    <row r="385" spans="1:2" ht="15.75" customHeight="1" x14ac:dyDescent="0.25">
      <c r="A385" s="49"/>
      <c r="B385" s="49"/>
    </row>
    <row r="386" spans="1:2" ht="15.75" customHeight="1" x14ac:dyDescent="0.25">
      <c r="A386" s="49"/>
      <c r="B386" s="49"/>
    </row>
    <row r="387" spans="1:2" ht="15.75" customHeight="1" x14ac:dyDescent="0.25">
      <c r="A387" s="49"/>
      <c r="B387" s="49"/>
    </row>
    <row r="388" spans="1:2" ht="15.75" customHeight="1" x14ac:dyDescent="0.25">
      <c r="A388" s="49"/>
      <c r="B388" s="49"/>
    </row>
    <row r="389" spans="1:2" ht="15.75" customHeight="1" x14ac:dyDescent="0.25">
      <c r="A389" s="49"/>
      <c r="B389" s="49"/>
    </row>
    <row r="390" spans="1:2" ht="15.75" customHeight="1" x14ac:dyDescent="0.25">
      <c r="A390" s="49"/>
      <c r="B390" s="49"/>
    </row>
    <row r="391" spans="1:2" ht="15.75" customHeight="1" x14ac:dyDescent="0.25">
      <c r="A391" s="49"/>
      <c r="B391" s="49"/>
    </row>
    <row r="392" spans="1:2" ht="15.75" customHeight="1" x14ac:dyDescent="0.25">
      <c r="A392" s="49"/>
      <c r="B392" s="49"/>
    </row>
    <row r="393" spans="1:2" ht="15.75" customHeight="1" x14ac:dyDescent="0.25">
      <c r="A393" s="49"/>
      <c r="B393" s="49"/>
    </row>
    <row r="394" spans="1:2" ht="15.75" customHeight="1" x14ac:dyDescent="0.25">
      <c r="A394" s="49"/>
      <c r="B394" s="49"/>
    </row>
    <row r="395" spans="1:2" ht="15.75" customHeight="1" x14ac:dyDescent="0.25">
      <c r="A395" s="49"/>
      <c r="B395" s="49"/>
    </row>
    <row r="396" spans="1:2" ht="15.75" customHeight="1" x14ac:dyDescent="0.25">
      <c r="A396" s="49"/>
      <c r="B396" s="49"/>
    </row>
    <row r="397" spans="1:2" ht="15.75" customHeight="1" x14ac:dyDescent="0.25">
      <c r="A397" s="49"/>
      <c r="B397" s="49"/>
    </row>
    <row r="398" spans="1:2" ht="15.75" customHeight="1" x14ac:dyDescent="0.25">
      <c r="A398" s="49"/>
      <c r="B398" s="49"/>
    </row>
    <row r="399" spans="1:2" ht="15.75" customHeight="1" x14ac:dyDescent="0.25">
      <c r="A399" s="49"/>
      <c r="B399" s="49"/>
    </row>
    <row r="400" spans="1:2" ht="15.75" customHeight="1" x14ac:dyDescent="0.25">
      <c r="A400" s="49"/>
      <c r="B400" s="49"/>
    </row>
    <row r="401" spans="1:2" ht="15.75" customHeight="1" x14ac:dyDescent="0.25">
      <c r="A401" s="49"/>
      <c r="B401" s="49"/>
    </row>
    <row r="402" spans="1:2" ht="15.75" customHeight="1" x14ac:dyDescent="0.25">
      <c r="A402" s="49"/>
      <c r="B402" s="49"/>
    </row>
    <row r="403" spans="1:2" ht="15.75" customHeight="1" x14ac:dyDescent="0.25">
      <c r="A403" s="49"/>
      <c r="B403" s="49"/>
    </row>
    <row r="404" spans="1:2" ht="15.75" customHeight="1" x14ac:dyDescent="0.25">
      <c r="A404" s="49"/>
      <c r="B404" s="49"/>
    </row>
    <row r="405" spans="1:2" ht="15.75" customHeight="1" x14ac:dyDescent="0.25">
      <c r="A405" s="49"/>
      <c r="B405" s="49"/>
    </row>
    <row r="406" spans="1:2" ht="15.75" customHeight="1" x14ac:dyDescent="0.25">
      <c r="A406" s="49"/>
      <c r="B406" s="49"/>
    </row>
    <row r="407" spans="1:2" ht="15.75" customHeight="1" x14ac:dyDescent="0.25">
      <c r="A407" s="49"/>
      <c r="B407" s="49"/>
    </row>
    <row r="408" spans="1:2" ht="15.75" customHeight="1" x14ac:dyDescent="0.25">
      <c r="A408" s="49"/>
      <c r="B408" s="49"/>
    </row>
    <row r="409" spans="1:2" ht="15.75" customHeight="1" x14ac:dyDescent="0.25">
      <c r="A409" s="49"/>
      <c r="B409" s="49"/>
    </row>
    <row r="410" spans="1:2" ht="15.75" customHeight="1" x14ac:dyDescent="0.25">
      <c r="A410" s="49"/>
      <c r="B410" s="49"/>
    </row>
    <row r="411" spans="1:2" ht="15.75" customHeight="1" x14ac:dyDescent="0.25">
      <c r="A411" s="49"/>
      <c r="B411" s="49"/>
    </row>
    <row r="412" spans="1:2" ht="15.75" customHeight="1" x14ac:dyDescent="0.25">
      <c r="A412" s="49"/>
      <c r="B412" s="49"/>
    </row>
    <row r="413" spans="1:2" ht="15.75" customHeight="1" x14ac:dyDescent="0.25">
      <c r="A413" s="49"/>
      <c r="B413" s="49"/>
    </row>
    <row r="414" spans="1:2" ht="15.75" customHeight="1" x14ac:dyDescent="0.25">
      <c r="A414" s="49"/>
      <c r="B414" s="49"/>
    </row>
    <row r="415" spans="1:2" ht="15.75" customHeight="1" x14ac:dyDescent="0.25">
      <c r="A415" s="49"/>
      <c r="B415" s="49"/>
    </row>
    <row r="416" spans="1:2" ht="15.75" customHeight="1" x14ac:dyDescent="0.25">
      <c r="A416" s="49"/>
      <c r="B416" s="49"/>
    </row>
    <row r="417" spans="1:2" ht="15.75" customHeight="1" x14ac:dyDescent="0.25">
      <c r="A417" s="49"/>
      <c r="B417" s="49"/>
    </row>
    <row r="418" spans="1:2" ht="15.75" customHeight="1" x14ac:dyDescent="0.25">
      <c r="A418" s="49"/>
      <c r="B418" s="49"/>
    </row>
    <row r="419" spans="1:2" ht="15.75" customHeight="1" x14ac:dyDescent="0.25">
      <c r="A419" s="49"/>
      <c r="B419" s="49"/>
    </row>
    <row r="420" spans="1:2" ht="15.75" customHeight="1" x14ac:dyDescent="0.25">
      <c r="A420" s="49"/>
      <c r="B420" s="49"/>
    </row>
    <row r="421" spans="1:2" ht="15.75" customHeight="1" x14ac:dyDescent="0.25">
      <c r="A421" s="49"/>
      <c r="B421" s="49"/>
    </row>
    <row r="422" spans="1:2" ht="15.75" customHeight="1" x14ac:dyDescent="0.25">
      <c r="A422" s="49"/>
      <c r="B422" s="49"/>
    </row>
    <row r="423" spans="1:2" ht="15.75" customHeight="1" x14ac:dyDescent="0.25">
      <c r="A423" s="49"/>
      <c r="B423" s="49"/>
    </row>
    <row r="424" spans="1:2" ht="15.75" customHeight="1" x14ac:dyDescent="0.25">
      <c r="A424" s="49"/>
      <c r="B424" s="49"/>
    </row>
    <row r="425" spans="1:2" ht="15.75" customHeight="1" x14ac:dyDescent="0.25">
      <c r="A425" s="49"/>
      <c r="B425" s="49"/>
    </row>
    <row r="426" spans="1:2" ht="15.75" customHeight="1" x14ac:dyDescent="0.25">
      <c r="A426" s="49"/>
      <c r="B426" s="49"/>
    </row>
    <row r="427" spans="1:2" ht="15.75" customHeight="1" x14ac:dyDescent="0.25">
      <c r="A427" s="49"/>
      <c r="B427" s="49"/>
    </row>
    <row r="428" spans="1:2" ht="15.75" customHeight="1" x14ac:dyDescent="0.25">
      <c r="A428" s="49"/>
      <c r="B428" s="49"/>
    </row>
    <row r="429" spans="1:2" ht="15.75" customHeight="1" x14ac:dyDescent="0.25">
      <c r="A429" s="49"/>
      <c r="B429" s="49"/>
    </row>
    <row r="430" spans="1:2" ht="15.75" customHeight="1" x14ac:dyDescent="0.25">
      <c r="A430" s="49"/>
      <c r="B430" s="49"/>
    </row>
    <row r="431" spans="1:2" ht="15.75" customHeight="1" x14ac:dyDescent="0.25">
      <c r="A431" s="49"/>
      <c r="B431" s="49"/>
    </row>
    <row r="432" spans="1:2" ht="15.75" customHeight="1" x14ac:dyDescent="0.25">
      <c r="A432" s="49"/>
      <c r="B432" s="49"/>
    </row>
    <row r="433" spans="1:2" ht="15.75" customHeight="1" x14ac:dyDescent="0.25">
      <c r="A433" s="49"/>
      <c r="B433" s="49"/>
    </row>
    <row r="434" spans="1:2" ht="15.75" customHeight="1" x14ac:dyDescent="0.25">
      <c r="A434" s="49"/>
      <c r="B434" s="49"/>
    </row>
    <row r="435" spans="1:2" ht="15.75" customHeight="1" x14ac:dyDescent="0.25">
      <c r="A435" s="49"/>
      <c r="B435" s="49"/>
    </row>
    <row r="436" spans="1:2" ht="15.75" customHeight="1" x14ac:dyDescent="0.25">
      <c r="A436" s="49"/>
      <c r="B436" s="49"/>
    </row>
    <row r="437" spans="1:2" ht="15.75" customHeight="1" x14ac:dyDescent="0.25">
      <c r="A437" s="49"/>
      <c r="B437" s="49"/>
    </row>
    <row r="438" spans="1:2" ht="15.75" customHeight="1" x14ac:dyDescent="0.25">
      <c r="A438" s="49"/>
      <c r="B438" s="49"/>
    </row>
    <row r="439" spans="1:2" ht="15.75" customHeight="1" x14ac:dyDescent="0.25">
      <c r="A439" s="49"/>
      <c r="B439" s="49"/>
    </row>
    <row r="440" spans="1:2" ht="15.75" customHeight="1" x14ac:dyDescent="0.25">
      <c r="A440" s="49"/>
      <c r="B440" s="49"/>
    </row>
    <row r="441" spans="1:2" ht="15.75" customHeight="1" x14ac:dyDescent="0.25">
      <c r="A441" s="49"/>
      <c r="B441" s="49"/>
    </row>
    <row r="442" spans="1:2" ht="15.75" customHeight="1" x14ac:dyDescent="0.25">
      <c r="A442" s="49"/>
      <c r="B442" s="49"/>
    </row>
    <row r="443" spans="1:2" ht="15.75" customHeight="1" x14ac:dyDescent="0.25">
      <c r="A443" s="49"/>
      <c r="B443" s="49"/>
    </row>
    <row r="444" spans="1:2" ht="15.75" customHeight="1" x14ac:dyDescent="0.25">
      <c r="A444" s="49"/>
      <c r="B444" s="49"/>
    </row>
    <row r="445" spans="1:2" ht="15.75" customHeight="1" x14ac:dyDescent="0.25">
      <c r="A445" s="49"/>
      <c r="B445" s="49"/>
    </row>
    <row r="446" spans="1:2" ht="15.75" customHeight="1" x14ac:dyDescent="0.25">
      <c r="A446" s="49"/>
      <c r="B446" s="49"/>
    </row>
    <row r="447" spans="1:2" ht="15.75" customHeight="1" x14ac:dyDescent="0.25">
      <c r="A447" s="49"/>
      <c r="B447" s="49"/>
    </row>
    <row r="448" spans="1:2" ht="15.75" customHeight="1" x14ac:dyDescent="0.25">
      <c r="A448" s="49"/>
      <c r="B448" s="49"/>
    </row>
    <row r="449" spans="1:2" ht="15.75" customHeight="1" x14ac:dyDescent="0.25">
      <c r="A449" s="49"/>
      <c r="B449" s="49"/>
    </row>
    <row r="450" spans="1:2" ht="15.75" customHeight="1" x14ac:dyDescent="0.25">
      <c r="A450" s="49"/>
      <c r="B450" s="49"/>
    </row>
    <row r="451" spans="1:2" ht="15.75" customHeight="1" x14ac:dyDescent="0.25">
      <c r="A451" s="49"/>
      <c r="B451" s="49"/>
    </row>
    <row r="452" spans="1:2" ht="15.75" customHeight="1" x14ac:dyDescent="0.25">
      <c r="A452" s="49"/>
      <c r="B452" s="49"/>
    </row>
    <row r="453" spans="1:2" ht="15.75" customHeight="1" x14ac:dyDescent="0.25">
      <c r="A453" s="49"/>
      <c r="B453" s="49"/>
    </row>
    <row r="454" spans="1:2" ht="15.75" customHeight="1" x14ac:dyDescent="0.25">
      <c r="A454" s="49"/>
      <c r="B454" s="49"/>
    </row>
    <row r="455" spans="1:2" ht="15.75" customHeight="1" x14ac:dyDescent="0.25">
      <c r="A455" s="49"/>
      <c r="B455" s="49"/>
    </row>
    <row r="456" spans="1:2" ht="15.75" customHeight="1" x14ac:dyDescent="0.25">
      <c r="A456" s="49"/>
      <c r="B456" s="49"/>
    </row>
    <row r="457" spans="1:2" ht="15.75" customHeight="1" x14ac:dyDescent="0.25">
      <c r="A457" s="49"/>
      <c r="B457" s="49"/>
    </row>
    <row r="458" spans="1:2" ht="15.75" customHeight="1" x14ac:dyDescent="0.25">
      <c r="A458" s="49"/>
      <c r="B458" s="49"/>
    </row>
    <row r="459" spans="1:2" ht="15.75" customHeight="1" x14ac:dyDescent="0.25">
      <c r="A459" s="49"/>
      <c r="B459" s="49"/>
    </row>
    <row r="460" spans="1:2" ht="15.75" customHeight="1" x14ac:dyDescent="0.25">
      <c r="A460" s="49"/>
      <c r="B460" s="49"/>
    </row>
    <row r="461" spans="1:2" ht="15.75" customHeight="1" x14ac:dyDescent="0.25">
      <c r="A461" s="49"/>
      <c r="B461" s="49"/>
    </row>
    <row r="462" spans="1:2" ht="15.75" customHeight="1" x14ac:dyDescent="0.25">
      <c r="A462" s="49"/>
      <c r="B462" s="49"/>
    </row>
    <row r="463" spans="1:2" ht="15.75" customHeight="1" x14ac:dyDescent="0.25">
      <c r="A463" s="49"/>
      <c r="B463" s="49"/>
    </row>
    <row r="464" spans="1:2" ht="15.75" customHeight="1" x14ac:dyDescent="0.25">
      <c r="A464" s="49"/>
      <c r="B464" s="49"/>
    </row>
    <row r="465" spans="1:2" ht="15.75" customHeight="1" x14ac:dyDescent="0.25">
      <c r="A465" s="49"/>
      <c r="B465" s="49"/>
    </row>
    <row r="466" spans="1:2" ht="15.75" customHeight="1" x14ac:dyDescent="0.25">
      <c r="A466" s="49"/>
      <c r="B466" s="49"/>
    </row>
    <row r="467" spans="1:2" ht="15.75" customHeight="1" x14ac:dyDescent="0.25">
      <c r="A467" s="49"/>
      <c r="B467" s="49"/>
    </row>
    <row r="468" spans="1:2" ht="15.75" customHeight="1" x14ac:dyDescent="0.25">
      <c r="A468" s="49"/>
      <c r="B468" s="49"/>
    </row>
    <row r="469" spans="1:2" ht="15.75" customHeight="1" x14ac:dyDescent="0.25">
      <c r="A469" s="49"/>
      <c r="B469" s="49"/>
    </row>
    <row r="470" spans="1:2" ht="15.75" customHeight="1" x14ac:dyDescent="0.25">
      <c r="A470" s="49"/>
      <c r="B470" s="49"/>
    </row>
    <row r="471" spans="1:2" ht="15.75" customHeight="1" x14ac:dyDescent="0.25">
      <c r="A471" s="49"/>
      <c r="B471" s="49"/>
    </row>
    <row r="472" spans="1:2" ht="15.75" customHeight="1" x14ac:dyDescent="0.25">
      <c r="A472" s="49"/>
      <c r="B472" s="49"/>
    </row>
    <row r="473" spans="1:2" ht="15.75" customHeight="1" x14ac:dyDescent="0.25">
      <c r="A473" s="49"/>
      <c r="B473" s="49"/>
    </row>
    <row r="474" spans="1:2" ht="15.75" customHeight="1" x14ac:dyDescent="0.25">
      <c r="A474" s="49"/>
      <c r="B474" s="49"/>
    </row>
    <row r="475" spans="1:2" ht="15.75" customHeight="1" x14ac:dyDescent="0.25">
      <c r="A475" s="49"/>
      <c r="B475" s="49"/>
    </row>
    <row r="476" spans="1:2" ht="15.75" customHeight="1" x14ac:dyDescent="0.25">
      <c r="A476" s="49"/>
      <c r="B476" s="49"/>
    </row>
    <row r="477" spans="1:2" ht="15.75" customHeight="1" x14ac:dyDescent="0.25">
      <c r="A477" s="49"/>
      <c r="B477" s="49"/>
    </row>
    <row r="478" spans="1:2" ht="15.75" customHeight="1" x14ac:dyDescent="0.25">
      <c r="A478" s="49"/>
      <c r="B478" s="49"/>
    </row>
    <row r="479" spans="1:2" ht="15.75" customHeight="1" x14ac:dyDescent="0.25">
      <c r="A479" s="49"/>
      <c r="B479" s="49"/>
    </row>
    <row r="480" spans="1:2" ht="15.75" customHeight="1" x14ac:dyDescent="0.25">
      <c r="A480" s="49"/>
      <c r="B480" s="49"/>
    </row>
    <row r="481" spans="1:2" ht="15.75" customHeight="1" x14ac:dyDescent="0.25">
      <c r="A481" s="49"/>
      <c r="B481" s="49"/>
    </row>
    <row r="482" spans="1:2" ht="15.75" customHeight="1" x14ac:dyDescent="0.25">
      <c r="A482" s="49"/>
      <c r="B482" s="49"/>
    </row>
    <row r="483" spans="1:2" ht="15.75" customHeight="1" x14ac:dyDescent="0.25">
      <c r="A483" s="49"/>
      <c r="B483" s="49"/>
    </row>
    <row r="484" spans="1:2" ht="15.75" customHeight="1" x14ac:dyDescent="0.25">
      <c r="A484" s="49"/>
      <c r="B484" s="49"/>
    </row>
    <row r="485" spans="1:2" ht="15.75" customHeight="1" x14ac:dyDescent="0.25">
      <c r="A485" s="49"/>
      <c r="B485" s="49"/>
    </row>
    <row r="486" spans="1:2" ht="15.75" customHeight="1" x14ac:dyDescent="0.25">
      <c r="A486" s="49"/>
      <c r="B486" s="49"/>
    </row>
    <row r="487" spans="1:2" ht="15.75" customHeight="1" x14ac:dyDescent="0.25">
      <c r="A487" s="49"/>
      <c r="B487" s="49"/>
    </row>
    <row r="488" spans="1:2" ht="15.75" customHeight="1" x14ac:dyDescent="0.25">
      <c r="A488" s="49"/>
      <c r="B488" s="49"/>
    </row>
    <row r="489" spans="1:2" ht="15.75" customHeight="1" x14ac:dyDescent="0.25">
      <c r="A489" s="49"/>
      <c r="B489" s="49"/>
    </row>
    <row r="490" spans="1:2" ht="15.75" customHeight="1" x14ac:dyDescent="0.25">
      <c r="A490" s="49"/>
      <c r="B490" s="49"/>
    </row>
    <row r="491" spans="1:2" ht="15.75" customHeight="1" x14ac:dyDescent="0.25">
      <c r="A491" s="49"/>
      <c r="B491" s="49"/>
    </row>
    <row r="492" spans="1:2" ht="15.75" customHeight="1" x14ac:dyDescent="0.25">
      <c r="A492" s="49"/>
      <c r="B492" s="49"/>
    </row>
    <row r="493" spans="1:2" ht="15.75" customHeight="1" x14ac:dyDescent="0.25">
      <c r="A493" s="49"/>
      <c r="B493" s="49"/>
    </row>
    <row r="494" spans="1:2" ht="15.75" customHeight="1" x14ac:dyDescent="0.25">
      <c r="A494" s="49"/>
      <c r="B494" s="49"/>
    </row>
    <row r="495" spans="1:2" ht="15.75" customHeight="1" x14ac:dyDescent="0.25">
      <c r="A495" s="49"/>
      <c r="B495" s="49"/>
    </row>
    <row r="496" spans="1:2" ht="15.75" customHeight="1" x14ac:dyDescent="0.25">
      <c r="A496" s="49"/>
      <c r="B496" s="49"/>
    </row>
    <row r="497" spans="1:2" ht="15.75" customHeight="1" x14ac:dyDescent="0.25">
      <c r="A497" s="49"/>
      <c r="B497" s="49"/>
    </row>
    <row r="498" spans="1:2" ht="15.75" customHeight="1" x14ac:dyDescent="0.25">
      <c r="A498" s="49"/>
      <c r="B498" s="49"/>
    </row>
    <row r="499" spans="1:2" ht="15.75" customHeight="1" x14ac:dyDescent="0.25">
      <c r="A499" s="49"/>
      <c r="B499" s="49"/>
    </row>
    <row r="500" spans="1:2" ht="15.75" customHeight="1" x14ac:dyDescent="0.25">
      <c r="A500" s="49"/>
      <c r="B500" s="49"/>
    </row>
    <row r="501" spans="1:2" ht="15.75" customHeight="1" x14ac:dyDescent="0.25">
      <c r="A501" s="49"/>
      <c r="B501" s="49"/>
    </row>
    <row r="502" spans="1:2" ht="15.75" customHeight="1" x14ac:dyDescent="0.25">
      <c r="A502" s="49"/>
      <c r="B502" s="49"/>
    </row>
    <row r="503" spans="1:2" ht="15.75" customHeight="1" x14ac:dyDescent="0.25">
      <c r="A503" s="49"/>
      <c r="B503" s="49"/>
    </row>
    <row r="504" spans="1:2" ht="15.75" customHeight="1" x14ac:dyDescent="0.25">
      <c r="A504" s="49"/>
      <c r="B504" s="49"/>
    </row>
    <row r="505" spans="1:2" ht="15.75" customHeight="1" x14ac:dyDescent="0.25">
      <c r="A505" s="49"/>
      <c r="B505" s="49"/>
    </row>
    <row r="506" spans="1:2" ht="15.75" customHeight="1" x14ac:dyDescent="0.25">
      <c r="A506" s="49"/>
      <c r="B506" s="49"/>
    </row>
    <row r="507" spans="1:2" ht="15.75" customHeight="1" x14ac:dyDescent="0.25">
      <c r="A507" s="49"/>
      <c r="B507" s="49"/>
    </row>
    <row r="508" spans="1:2" ht="15.75" customHeight="1" x14ac:dyDescent="0.25">
      <c r="A508" s="49"/>
      <c r="B508" s="49"/>
    </row>
    <row r="509" spans="1:2" ht="15.75" customHeight="1" x14ac:dyDescent="0.25">
      <c r="A509" s="49"/>
      <c r="B509" s="49"/>
    </row>
    <row r="510" spans="1:2" ht="15.75" customHeight="1" x14ac:dyDescent="0.25">
      <c r="A510" s="49"/>
      <c r="B510" s="49"/>
    </row>
    <row r="511" spans="1:2" ht="15.75" customHeight="1" x14ac:dyDescent="0.25">
      <c r="A511" s="49"/>
      <c r="B511" s="49"/>
    </row>
    <row r="512" spans="1:2" ht="15.75" customHeight="1" x14ac:dyDescent="0.25">
      <c r="A512" s="49"/>
      <c r="B512" s="49"/>
    </row>
    <row r="513" spans="1:2" ht="15.75" customHeight="1" x14ac:dyDescent="0.25">
      <c r="A513" s="49"/>
      <c r="B513" s="49"/>
    </row>
    <row r="514" spans="1:2" ht="15.75" customHeight="1" x14ac:dyDescent="0.25">
      <c r="A514" s="49"/>
      <c r="B514" s="49"/>
    </row>
    <row r="515" spans="1:2" ht="15.75" customHeight="1" x14ac:dyDescent="0.25">
      <c r="A515" s="49"/>
      <c r="B515" s="49"/>
    </row>
    <row r="516" spans="1:2" ht="15.75" customHeight="1" x14ac:dyDescent="0.25">
      <c r="A516" s="49"/>
      <c r="B516" s="49"/>
    </row>
    <row r="517" spans="1:2" ht="15.75" customHeight="1" x14ac:dyDescent="0.25">
      <c r="A517" s="49"/>
      <c r="B517" s="49"/>
    </row>
    <row r="518" spans="1:2" ht="15.75" customHeight="1" x14ac:dyDescent="0.25">
      <c r="A518" s="49"/>
      <c r="B518" s="49"/>
    </row>
    <row r="519" spans="1:2" ht="15.75" customHeight="1" x14ac:dyDescent="0.25">
      <c r="A519" s="49"/>
      <c r="B519" s="49"/>
    </row>
    <row r="520" spans="1:2" ht="15.75" customHeight="1" x14ac:dyDescent="0.25">
      <c r="A520" s="49"/>
      <c r="B520" s="49"/>
    </row>
    <row r="521" spans="1:2" ht="15.75" customHeight="1" x14ac:dyDescent="0.25">
      <c r="A521" s="49"/>
      <c r="B521" s="49"/>
    </row>
    <row r="522" spans="1:2" ht="15.75" customHeight="1" x14ac:dyDescent="0.25">
      <c r="A522" s="49"/>
      <c r="B522" s="49"/>
    </row>
    <row r="523" spans="1:2" ht="15.75" customHeight="1" x14ac:dyDescent="0.25">
      <c r="A523" s="49"/>
      <c r="B523" s="49"/>
    </row>
    <row r="524" spans="1:2" ht="15.75" customHeight="1" x14ac:dyDescent="0.25">
      <c r="A524" s="49"/>
      <c r="B524" s="49"/>
    </row>
    <row r="525" spans="1:2" ht="15.75" customHeight="1" x14ac:dyDescent="0.25">
      <c r="A525" s="49"/>
      <c r="B525" s="49"/>
    </row>
    <row r="526" spans="1:2" ht="15.75" customHeight="1" x14ac:dyDescent="0.25">
      <c r="A526" s="49"/>
      <c r="B526" s="49"/>
    </row>
    <row r="527" spans="1:2" ht="15.75" customHeight="1" x14ac:dyDescent="0.25">
      <c r="A527" s="49"/>
      <c r="B527" s="49"/>
    </row>
    <row r="528" spans="1:2" ht="15.75" customHeight="1" x14ac:dyDescent="0.25">
      <c r="A528" s="49"/>
      <c r="B528" s="49"/>
    </row>
    <row r="529" spans="1:2" ht="15.75" customHeight="1" x14ac:dyDescent="0.25">
      <c r="A529" s="49"/>
      <c r="B529" s="49"/>
    </row>
    <row r="530" spans="1:2" ht="15.75" customHeight="1" x14ac:dyDescent="0.25">
      <c r="A530" s="49"/>
      <c r="B530" s="49"/>
    </row>
    <row r="531" spans="1:2" ht="15.75" customHeight="1" x14ac:dyDescent="0.25">
      <c r="A531" s="49"/>
      <c r="B531" s="49"/>
    </row>
    <row r="532" spans="1:2" ht="15.75" customHeight="1" x14ac:dyDescent="0.25">
      <c r="A532" s="49"/>
      <c r="B532" s="49"/>
    </row>
    <row r="533" spans="1:2" ht="15.75" customHeight="1" x14ac:dyDescent="0.25">
      <c r="A533" s="49"/>
      <c r="B533" s="49"/>
    </row>
    <row r="534" spans="1:2" ht="15.75" customHeight="1" x14ac:dyDescent="0.25">
      <c r="A534" s="49"/>
      <c r="B534" s="49"/>
    </row>
    <row r="535" spans="1:2" ht="15.75" customHeight="1" x14ac:dyDescent="0.25">
      <c r="A535" s="49"/>
      <c r="B535" s="49"/>
    </row>
    <row r="536" spans="1:2" ht="15.75" customHeight="1" x14ac:dyDescent="0.25">
      <c r="A536" s="49"/>
      <c r="B536" s="49"/>
    </row>
    <row r="537" spans="1:2" ht="15.75" customHeight="1" x14ac:dyDescent="0.25">
      <c r="A537" s="49"/>
      <c r="B537" s="49"/>
    </row>
    <row r="538" spans="1:2" ht="15.75" customHeight="1" x14ac:dyDescent="0.25">
      <c r="A538" s="49"/>
      <c r="B538" s="49"/>
    </row>
    <row r="539" spans="1:2" ht="15.75" customHeight="1" x14ac:dyDescent="0.25">
      <c r="A539" s="49"/>
      <c r="B539" s="49"/>
    </row>
    <row r="540" spans="1:2" ht="15.75" customHeight="1" x14ac:dyDescent="0.25">
      <c r="A540" s="49"/>
      <c r="B540" s="49"/>
    </row>
    <row r="541" spans="1:2" ht="15.75" customHeight="1" x14ac:dyDescent="0.25">
      <c r="A541" s="49"/>
      <c r="B541" s="49"/>
    </row>
    <row r="542" spans="1:2" ht="15.75" customHeight="1" x14ac:dyDescent="0.25">
      <c r="A542" s="49"/>
      <c r="B542" s="49"/>
    </row>
    <row r="543" spans="1:2" ht="15.75" customHeight="1" x14ac:dyDescent="0.25">
      <c r="A543" s="49"/>
      <c r="B543" s="49"/>
    </row>
    <row r="544" spans="1:2" ht="15.75" customHeight="1" x14ac:dyDescent="0.25">
      <c r="A544" s="49"/>
      <c r="B544" s="49"/>
    </row>
    <row r="545" spans="1:2" ht="15.75" customHeight="1" x14ac:dyDescent="0.25">
      <c r="A545" s="49"/>
      <c r="B545" s="49"/>
    </row>
    <row r="546" spans="1:2" ht="15.75" customHeight="1" x14ac:dyDescent="0.25">
      <c r="A546" s="49"/>
      <c r="B546" s="49"/>
    </row>
    <row r="547" spans="1:2" ht="15.75" customHeight="1" x14ac:dyDescent="0.25">
      <c r="A547" s="49"/>
      <c r="B547" s="49"/>
    </row>
    <row r="548" spans="1:2" ht="15.75" customHeight="1" x14ac:dyDescent="0.25">
      <c r="A548" s="49"/>
      <c r="B548" s="49"/>
    </row>
    <row r="549" spans="1:2" ht="15.75" customHeight="1" x14ac:dyDescent="0.25">
      <c r="A549" s="49"/>
      <c r="B549" s="49"/>
    </row>
    <row r="550" spans="1:2" ht="15.75" customHeight="1" x14ac:dyDescent="0.25">
      <c r="A550" s="49"/>
      <c r="B550" s="49"/>
    </row>
    <row r="551" spans="1:2" ht="15.75" customHeight="1" x14ac:dyDescent="0.25">
      <c r="A551" s="49"/>
      <c r="B551" s="49"/>
    </row>
    <row r="552" spans="1:2" ht="15.75" customHeight="1" x14ac:dyDescent="0.25">
      <c r="A552" s="49"/>
      <c r="B552" s="49"/>
    </row>
    <row r="553" spans="1:2" ht="15.75" customHeight="1" x14ac:dyDescent="0.25">
      <c r="A553" s="49"/>
      <c r="B553" s="49"/>
    </row>
    <row r="554" spans="1:2" ht="15.75" customHeight="1" x14ac:dyDescent="0.25">
      <c r="A554" s="49"/>
      <c r="B554" s="49"/>
    </row>
    <row r="555" spans="1:2" ht="15.75" customHeight="1" x14ac:dyDescent="0.25">
      <c r="A555" s="49"/>
      <c r="B555" s="49"/>
    </row>
    <row r="556" spans="1:2" ht="15.75" customHeight="1" x14ac:dyDescent="0.25">
      <c r="A556" s="49"/>
      <c r="B556" s="49"/>
    </row>
    <row r="557" spans="1:2" ht="15.75" customHeight="1" x14ac:dyDescent="0.25">
      <c r="A557" s="49"/>
      <c r="B557" s="49"/>
    </row>
    <row r="558" spans="1:2" ht="15.75" customHeight="1" x14ac:dyDescent="0.25">
      <c r="A558" s="49"/>
      <c r="B558" s="49"/>
    </row>
    <row r="559" spans="1:2" ht="15.75" customHeight="1" x14ac:dyDescent="0.25">
      <c r="A559" s="49"/>
      <c r="B559" s="49"/>
    </row>
    <row r="560" spans="1:2" ht="15.75" customHeight="1" x14ac:dyDescent="0.25">
      <c r="A560" s="49"/>
      <c r="B560" s="49"/>
    </row>
    <row r="561" spans="1:2" ht="15.75" customHeight="1" x14ac:dyDescent="0.25">
      <c r="A561" s="49"/>
      <c r="B561" s="49"/>
    </row>
    <row r="562" spans="1:2" ht="15.75" customHeight="1" x14ac:dyDescent="0.25">
      <c r="A562" s="49"/>
      <c r="B562" s="49"/>
    </row>
    <row r="563" spans="1:2" ht="15.75" customHeight="1" x14ac:dyDescent="0.25">
      <c r="A563" s="49"/>
      <c r="B563" s="49"/>
    </row>
    <row r="564" spans="1:2" ht="15.75" customHeight="1" x14ac:dyDescent="0.25">
      <c r="A564" s="49"/>
      <c r="B564" s="49"/>
    </row>
    <row r="565" spans="1:2" ht="15.75" customHeight="1" x14ac:dyDescent="0.25">
      <c r="A565" s="49"/>
      <c r="B565" s="49"/>
    </row>
    <row r="566" spans="1:2" ht="15.75" customHeight="1" x14ac:dyDescent="0.25">
      <c r="A566" s="49"/>
      <c r="B566" s="49"/>
    </row>
    <row r="567" spans="1:2" ht="15.75" customHeight="1" x14ac:dyDescent="0.25">
      <c r="A567" s="49"/>
      <c r="B567" s="49"/>
    </row>
    <row r="568" spans="1:2" ht="15.75" customHeight="1" x14ac:dyDescent="0.25">
      <c r="A568" s="49"/>
      <c r="B568" s="49"/>
    </row>
    <row r="569" spans="1:2" ht="15.75" customHeight="1" x14ac:dyDescent="0.25">
      <c r="A569" s="49"/>
      <c r="B569" s="49"/>
    </row>
    <row r="570" spans="1:2" ht="15.75" customHeight="1" x14ac:dyDescent="0.25">
      <c r="A570" s="49"/>
      <c r="B570" s="49"/>
    </row>
    <row r="571" spans="1:2" ht="15.75" customHeight="1" x14ac:dyDescent="0.25">
      <c r="A571" s="49"/>
      <c r="B571" s="49"/>
    </row>
    <row r="572" spans="1:2" ht="15.75" customHeight="1" x14ac:dyDescent="0.25">
      <c r="A572" s="49"/>
      <c r="B572" s="49"/>
    </row>
    <row r="573" spans="1:2" ht="15.75" customHeight="1" x14ac:dyDescent="0.25">
      <c r="A573" s="49"/>
      <c r="B573" s="49"/>
    </row>
    <row r="574" spans="1:2" ht="15.75" customHeight="1" x14ac:dyDescent="0.25">
      <c r="A574" s="49"/>
      <c r="B574" s="49"/>
    </row>
    <row r="575" spans="1:2" ht="15.75" customHeight="1" x14ac:dyDescent="0.25">
      <c r="A575" s="49"/>
      <c r="B575" s="49"/>
    </row>
    <row r="576" spans="1:2" ht="15.75" customHeight="1" x14ac:dyDescent="0.25">
      <c r="A576" s="49"/>
      <c r="B576" s="49"/>
    </row>
    <row r="577" spans="1:2" ht="15.75" customHeight="1" x14ac:dyDescent="0.25">
      <c r="A577" s="49"/>
      <c r="B577" s="49"/>
    </row>
    <row r="578" spans="1:2" ht="15.75" customHeight="1" x14ac:dyDescent="0.25">
      <c r="A578" s="49"/>
      <c r="B578" s="49"/>
    </row>
    <row r="579" spans="1:2" ht="15.75" customHeight="1" x14ac:dyDescent="0.25">
      <c r="A579" s="49"/>
      <c r="B579" s="49"/>
    </row>
    <row r="580" spans="1:2" ht="15.75" customHeight="1" x14ac:dyDescent="0.25">
      <c r="A580" s="49"/>
      <c r="B580" s="49"/>
    </row>
    <row r="581" spans="1:2" ht="15.75" customHeight="1" x14ac:dyDescent="0.25">
      <c r="A581" s="49"/>
      <c r="B581" s="49"/>
    </row>
    <row r="582" spans="1:2" ht="15.75" customHeight="1" x14ac:dyDescent="0.25">
      <c r="A582" s="49"/>
      <c r="B582" s="49"/>
    </row>
    <row r="583" spans="1:2" ht="15.75" customHeight="1" x14ac:dyDescent="0.25">
      <c r="A583" s="49"/>
      <c r="B583" s="49"/>
    </row>
    <row r="584" spans="1:2" ht="15.75" customHeight="1" x14ac:dyDescent="0.25">
      <c r="A584" s="49"/>
      <c r="B584" s="49"/>
    </row>
    <row r="585" spans="1:2" ht="15.75" customHeight="1" x14ac:dyDescent="0.25">
      <c r="A585" s="49"/>
      <c r="B585" s="49"/>
    </row>
    <row r="586" spans="1:2" ht="15.75" customHeight="1" x14ac:dyDescent="0.25">
      <c r="A586" s="49"/>
      <c r="B586" s="49"/>
    </row>
    <row r="587" spans="1:2" ht="15.75" customHeight="1" x14ac:dyDescent="0.25">
      <c r="A587" s="49"/>
      <c r="B587" s="49"/>
    </row>
    <row r="588" spans="1:2" ht="15.75" customHeight="1" x14ac:dyDescent="0.25">
      <c r="A588" s="49"/>
      <c r="B588" s="49"/>
    </row>
    <row r="589" spans="1:2" ht="15.75" customHeight="1" x14ac:dyDescent="0.25">
      <c r="A589" s="49"/>
      <c r="B589" s="49"/>
    </row>
    <row r="590" spans="1:2" ht="15.75" customHeight="1" x14ac:dyDescent="0.25">
      <c r="A590" s="49"/>
      <c r="B590" s="49"/>
    </row>
    <row r="591" spans="1:2" ht="15.75" customHeight="1" x14ac:dyDescent="0.25">
      <c r="A591" s="49"/>
      <c r="B591" s="49"/>
    </row>
    <row r="592" spans="1:2" ht="15.75" customHeight="1" x14ac:dyDescent="0.25">
      <c r="A592" s="49"/>
      <c r="B592" s="49"/>
    </row>
    <row r="593" spans="1:2" ht="15.75" customHeight="1" x14ac:dyDescent="0.25">
      <c r="A593" s="49"/>
      <c r="B593" s="49"/>
    </row>
    <row r="594" spans="1:2" ht="15.75" customHeight="1" x14ac:dyDescent="0.25">
      <c r="A594" s="49"/>
      <c r="B594" s="49"/>
    </row>
    <row r="595" spans="1:2" ht="15.75" customHeight="1" x14ac:dyDescent="0.25">
      <c r="A595" s="49"/>
      <c r="B595" s="49"/>
    </row>
    <row r="596" spans="1:2" ht="15.75" customHeight="1" x14ac:dyDescent="0.25">
      <c r="A596" s="49"/>
      <c r="B596" s="49"/>
    </row>
    <row r="597" spans="1:2" ht="15.75" customHeight="1" x14ac:dyDescent="0.25">
      <c r="A597" s="49"/>
      <c r="B597" s="49"/>
    </row>
    <row r="598" spans="1:2" ht="15.75" customHeight="1" x14ac:dyDescent="0.25">
      <c r="A598" s="49"/>
      <c r="B598" s="49"/>
    </row>
    <row r="599" spans="1:2" ht="15.75" customHeight="1" x14ac:dyDescent="0.25">
      <c r="A599" s="49"/>
      <c r="B599" s="49"/>
    </row>
    <row r="600" spans="1:2" ht="15.75" customHeight="1" x14ac:dyDescent="0.25">
      <c r="A600" s="49"/>
      <c r="B600" s="49"/>
    </row>
    <row r="601" spans="1:2" ht="15.75" customHeight="1" x14ac:dyDescent="0.25">
      <c r="A601" s="49"/>
      <c r="B601" s="49"/>
    </row>
    <row r="602" spans="1:2" ht="15.75" customHeight="1" x14ac:dyDescent="0.25">
      <c r="A602" s="49"/>
      <c r="B602" s="49"/>
    </row>
    <row r="603" spans="1:2" ht="15.75" customHeight="1" x14ac:dyDescent="0.25">
      <c r="A603" s="49"/>
      <c r="B603" s="49"/>
    </row>
    <row r="604" spans="1:2" ht="15.75" customHeight="1" x14ac:dyDescent="0.25">
      <c r="A604" s="49"/>
      <c r="B604" s="49"/>
    </row>
    <row r="605" spans="1:2" ht="15.75" customHeight="1" x14ac:dyDescent="0.25">
      <c r="A605" s="49"/>
      <c r="B605" s="49"/>
    </row>
    <row r="606" spans="1:2" ht="15.75" customHeight="1" x14ac:dyDescent="0.25">
      <c r="A606" s="49"/>
      <c r="B606" s="49"/>
    </row>
    <row r="607" spans="1:2" ht="15.75" customHeight="1" x14ac:dyDescent="0.25">
      <c r="A607" s="49"/>
      <c r="B607" s="49"/>
    </row>
    <row r="608" spans="1:2" ht="15.75" customHeight="1" x14ac:dyDescent="0.25">
      <c r="A608" s="49"/>
      <c r="B608" s="49"/>
    </row>
    <row r="609" spans="1:2" ht="15.75" customHeight="1" x14ac:dyDescent="0.25">
      <c r="A609" s="49"/>
      <c r="B609" s="49"/>
    </row>
    <row r="610" spans="1:2" ht="15.75" customHeight="1" x14ac:dyDescent="0.25">
      <c r="A610" s="49"/>
      <c r="B610" s="49"/>
    </row>
    <row r="611" spans="1:2" ht="15.75" customHeight="1" x14ac:dyDescent="0.25">
      <c r="A611" s="49"/>
      <c r="B611" s="49"/>
    </row>
    <row r="612" spans="1:2" ht="15.75" customHeight="1" x14ac:dyDescent="0.25">
      <c r="A612" s="49"/>
      <c r="B612" s="49"/>
    </row>
    <row r="613" spans="1:2" ht="15.75" customHeight="1" x14ac:dyDescent="0.25">
      <c r="A613" s="49"/>
      <c r="B613" s="49"/>
    </row>
    <row r="614" spans="1:2" ht="15.75" customHeight="1" x14ac:dyDescent="0.25">
      <c r="A614" s="49"/>
      <c r="B614" s="49"/>
    </row>
    <row r="615" spans="1:2" ht="15.75" customHeight="1" x14ac:dyDescent="0.25">
      <c r="A615" s="49"/>
      <c r="B615" s="49"/>
    </row>
    <row r="616" spans="1:2" ht="15.75" customHeight="1" x14ac:dyDescent="0.25">
      <c r="A616" s="49"/>
      <c r="B616" s="49"/>
    </row>
    <row r="617" spans="1:2" ht="15.75" customHeight="1" x14ac:dyDescent="0.25">
      <c r="A617" s="49"/>
      <c r="B617" s="49"/>
    </row>
    <row r="618" spans="1:2" ht="15.75" customHeight="1" x14ac:dyDescent="0.25">
      <c r="A618" s="49"/>
      <c r="B618" s="49"/>
    </row>
    <row r="619" spans="1:2" ht="15.75" customHeight="1" x14ac:dyDescent="0.25">
      <c r="A619" s="49"/>
      <c r="B619" s="49"/>
    </row>
    <row r="620" spans="1:2" ht="15.75" customHeight="1" x14ac:dyDescent="0.25">
      <c r="A620" s="49"/>
      <c r="B620" s="49"/>
    </row>
    <row r="621" spans="1:2" ht="15.75" customHeight="1" x14ac:dyDescent="0.25">
      <c r="A621" s="49"/>
      <c r="B621" s="49"/>
    </row>
    <row r="622" spans="1:2" ht="15.75" customHeight="1" x14ac:dyDescent="0.25">
      <c r="A622" s="49"/>
      <c r="B622" s="49"/>
    </row>
    <row r="623" spans="1:2" ht="15.75" customHeight="1" x14ac:dyDescent="0.25">
      <c r="A623" s="49"/>
      <c r="B623" s="49"/>
    </row>
    <row r="624" spans="1:2" ht="15.75" customHeight="1" x14ac:dyDescent="0.25">
      <c r="A624" s="49"/>
      <c r="B624" s="49"/>
    </row>
    <row r="625" spans="1:2" ht="15.75" customHeight="1" x14ac:dyDescent="0.25">
      <c r="A625" s="49"/>
      <c r="B625" s="49"/>
    </row>
    <row r="626" spans="1:2" ht="15.75" customHeight="1" x14ac:dyDescent="0.25">
      <c r="A626" s="49"/>
      <c r="B626" s="49"/>
    </row>
    <row r="627" spans="1:2" ht="15.75" customHeight="1" x14ac:dyDescent="0.25">
      <c r="A627" s="49"/>
      <c r="B627" s="49"/>
    </row>
    <row r="628" spans="1:2" ht="15.75" customHeight="1" x14ac:dyDescent="0.25">
      <c r="A628" s="49"/>
      <c r="B628" s="49"/>
    </row>
    <row r="629" spans="1:2" ht="15.75" customHeight="1" x14ac:dyDescent="0.25">
      <c r="A629" s="49"/>
      <c r="B629" s="49"/>
    </row>
    <row r="630" spans="1:2" ht="15.75" customHeight="1" x14ac:dyDescent="0.25">
      <c r="A630" s="49"/>
      <c r="B630" s="49"/>
    </row>
    <row r="631" spans="1:2" ht="15.75" customHeight="1" x14ac:dyDescent="0.25">
      <c r="A631" s="49"/>
      <c r="B631" s="49"/>
    </row>
    <row r="632" spans="1:2" ht="15.75" customHeight="1" x14ac:dyDescent="0.25">
      <c r="A632" s="49"/>
      <c r="B632" s="49"/>
    </row>
    <row r="633" spans="1:2" ht="15.75" customHeight="1" x14ac:dyDescent="0.25">
      <c r="A633" s="49"/>
      <c r="B633" s="49"/>
    </row>
    <row r="634" spans="1:2" ht="15.75" customHeight="1" x14ac:dyDescent="0.25">
      <c r="A634" s="49"/>
      <c r="B634" s="49"/>
    </row>
    <row r="635" spans="1:2" ht="15.75" customHeight="1" x14ac:dyDescent="0.25">
      <c r="A635" s="49"/>
      <c r="B635" s="49"/>
    </row>
    <row r="636" spans="1:2" ht="15.75" customHeight="1" x14ac:dyDescent="0.25">
      <c r="A636" s="49"/>
      <c r="B636" s="49"/>
    </row>
    <row r="637" spans="1:2" ht="15.75" customHeight="1" x14ac:dyDescent="0.25">
      <c r="A637" s="49"/>
      <c r="B637" s="49"/>
    </row>
    <row r="638" spans="1:2" ht="15.75" customHeight="1" x14ac:dyDescent="0.25">
      <c r="A638" s="49"/>
      <c r="B638" s="49"/>
    </row>
    <row r="639" spans="1:2" ht="15.75" customHeight="1" x14ac:dyDescent="0.25">
      <c r="A639" s="49"/>
      <c r="B639" s="49"/>
    </row>
    <row r="640" spans="1:2" ht="15.75" customHeight="1" x14ac:dyDescent="0.25">
      <c r="A640" s="49"/>
      <c r="B640" s="49"/>
    </row>
    <row r="641" spans="1:2" ht="15.75" customHeight="1" x14ac:dyDescent="0.25">
      <c r="A641" s="49"/>
      <c r="B641" s="49"/>
    </row>
    <row r="642" spans="1:2" ht="15.75" customHeight="1" x14ac:dyDescent="0.25">
      <c r="A642" s="49"/>
      <c r="B642" s="49"/>
    </row>
    <row r="643" spans="1:2" ht="15.75" customHeight="1" x14ac:dyDescent="0.25">
      <c r="A643" s="49"/>
      <c r="B643" s="49"/>
    </row>
    <row r="644" spans="1:2" ht="15.75" customHeight="1" x14ac:dyDescent="0.25">
      <c r="A644" s="49"/>
      <c r="B644" s="49"/>
    </row>
    <row r="645" spans="1:2" ht="15.75" customHeight="1" x14ac:dyDescent="0.25">
      <c r="A645" s="49"/>
      <c r="B645" s="49"/>
    </row>
    <row r="646" spans="1:2" ht="15.75" customHeight="1" x14ac:dyDescent="0.25">
      <c r="A646" s="49"/>
      <c r="B646" s="49"/>
    </row>
    <row r="647" spans="1:2" ht="15.75" customHeight="1" x14ac:dyDescent="0.25">
      <c r="A647" s="49"/>
      <c r="B647" s="49"/>
    </row>
    <row r="648" spans="1:2" ht="15.75" customHeight="1" x14ac:dyDescent="0.25">
      <c r="A648" s="49"/>
      <c r="B648" s="49"/>
    </row>
    <row r="649" spans="1:2" ht="15.75" customHeight="1" x14ac:dyDescent="0.25">
      <c r="A649" s="49"/>
      <c r="B649" s="49"/>
    </row>
    <row r="650" spans="1:2" ht="15.75" customHeight="1" x14ac:dyDescent="0.25">
      <c r="A650" s="49"/>
      <c r="B650" s="49"/>
    </row>
    <row r="651" spans="1:2" ht="15.75" customHeight="1" x14ac:dyDescent="0.25">
      <c r="A651" s="49"/>
      <c r="B651" s="49"/>
    </row>
    <row r="652" spans="1:2" ht="15.75" customHeight="1" x14ac:dyDescent="0.25">
      <c r="A652" s="49"/>
      <c r="B652" s="49"/>
    </row>
    <row r="653" spans="1:2" ht="15.75" customHeight="1" x14ac:dyDescent="0.25">
      <c r="A653" s="49"/>
      <c r="B653" s="49"/>
    </row>
    <row r="654" spans="1:2" ht="15.75" customHeight="1" x14ac:dyDescent="0.25">
      <c r="A654" s="49"/>
      <c r="B654" s="49"/>
    </row>
    <row r="655" spans="1:2" ht="15.75" customHeight="1" x14ac:dyDescent="0.25">
      <c r="A655" s="49"/>
      <c r="B655" s="49"/>
    </row>
    <row r="656" spans="1:2" ht="15.75" customHeight="1" x14ac:dyDescent="0.25">
      <c r="A656" s="49"/>
      <c r="B656" s="49"/>
    </row>
    <row r="657" spans="1:2" ht="15.75" customHeight="1" x14ac:dyDescent="0.25">
      <c r="A657" s="49"/>
      <c r="B657" s="49"/>
    </row>
    <row r="658" spans="1:2" ht="15.75" customHeight="1" x14ac:dyDescent="0.25">
      <c r="A658" s="49"/>
      <c r="B658" s="49"/>
    </row>
    <row r="659" spans="1:2" ht="15.75" customHeight="1" x14ac:dyDescent="0.25">
      <c r="A659" s="49"/>
      <c r="B659" s="49"/>
    </row>
    <row r="660" spans="1:2" ht="15.75" customHeight="1" x14ac:dyDescent="0.25">
      <c r="A660" s="49"/>
      <c r="B660" s="49"/>
    </row>
    <row r="661" spans="1:2" ht="15.75" customHeight="1" x14ac:dyDescent="0.25">
      <c r="A661" s="49"/>
      <c r="B661" s="49"/>
    </row>
    <row r="662" spans="1:2" ht="15.75" customHeight="1" x14ac:dyDescent="0.25">
      <c r="A662" s="49"/>
      <c r="B662" s="49"/>
    </row>
    <row r="663" spans="1:2" ht="15.75" customHeight="1" x14ac:dyDescent="0.25">
      <c r="A663" s="49"/>
      <c r="B663" s="49"/>
    </row>
    <row r="664" spans="1:2" ht="15.75" customHeight="1" x14ac:dyDescent="0.25">
      <c r="A664" s="49"/>
      <c r="B664" s="49"/>
    </row>
    <row r="665" spans="1:2" ht="15.75" customHeight="1" x14ac:dyDescent="0.25">
      <c r="A665" s="49"/>
      <c r="B665" s="49"/>
    </row>
    <row r="666" spans="1:2" ht="15.75" customHeight="1" x14ac:dyDescent="0.25">
      <c r="A666" s="49"/>
      <c r="B666" s="49"/>
    </row>
    <row r="667" spans="1:2" ht="15.75" customHeight="1" x14ac:dyDescent="0.25">
      <c r="A667" s="49"/>
      <c r="B667" s="49"/>
    </row>
    <row r="668" spans="1:2" ht="15.75" customHeight="1" x14ac:dyDescent="0.25">
      <c r="A668" s="49"/>
      <c r="B668" s="49"/>
    </row>
    <row r="669" spans="1:2" ht="15.75" customHeight="1" x14ac:dyDescent="0.25">
      <c r="A669" s="49"/>
      <c r="B669" s="49"/>
    </row>
    <row r="670" spans="1:2" ht="15.75" customHeight="1" x14ac:dyDescent="0.25">
      <c r="A670" s="49"/>
      <c r="B670" s="49"/>
    </row>
    <row r="671" spans="1:2" ht="15.75" customHeight="1" x14ac:dyDescent="0.25">
      <c r="A671" s="49"/>
      <c r="B671" s="49"/>
    </row>
    <row r="672" spans="1:2" ht="15.75" customHeight="1" x14ac:dyDescent="0.25">
      <c r="A672" s="49"/>
      <c r="B672" s="49"/>
    </row>
    <row r="673" spans="1:2" ht="15.75" customHeight="1" x14ac:dyDescent="0.25">
      <c r="A673" s="49"/>
      <c r="B673" s="49"/>
    </row>
    <row r="674" spans="1:2" ht="15.75" customHeight="1" x14ac:dyDescent="0.25">
      <c r="A674" s="49"/>
      <c r="B674" s="49"/>
    </row>
    <row r="675" spans="1:2" ht="15.75" customHeight="1" x14ac:dyDescent="0.25">
      <c r="A675" s="49"/>
      <c r="B675" s="49"/>
    </row>
    <row r="676" spans="1:2" ht="15.75" customHeight="1" x14ac:dyDescent="0.25">
      <c r="A676" s="49"/>
      <c r="B676" s="49"/>
    </row>
    <row r="677" spans="1:2" ht="15.75" customHeight="1" x14ac:dyDescent="0.25">
      <c r="A677" s="49"/>
      <c r="B677" s="49"/>
    </row>
    <row r="678" spans="1:2" ht="15.75" customHeight="1" x14ac:dyDescent="0.25">
      <c r="A678" s="49"/>
      <c r="B678" s="49"/>
    </row>
    <row r="679" spans="1:2" ht="15.75" customHeight="1" x14ac:dyDescent="0.25">
      <c r="A679" s="49"/>
      <c r="B679" s="49"/>
    </row>
    <row r="680" spans="1:2" ht="15.75" customHeight="1" x14ac:dyDescent="0.25">
      <c r="A680" s="49"/>
      <c r="B680" s="49"/>
    </row>
    <row r="681" spans="1:2" ht="15.75" customHeight="1" x14ac:dyDescent="0.25">
      <c r="A681" s="49"/>
      <c r="B681" s="49"/>
    </row>
    <row r="682" spans="1:2" ht="15.75" customHeight="1" x14ac:dyDescent="0.25">
      <c r="A682" s="49"/>
      <c r="B682" s="49"/>
    </row>
    <row r="683" spans="1:2" ht="15.75" customHeight="1" x14ac:dyDescent="0.25">
      <c r="A683" s="49"/>
      <c r="B683" s="49"/>
    </row>
    <row r="684" spans="1:2" ht="15.75" customHeight="1" x14ac:dyDescent="0.25">
      <c r="A684" s="49"/>
      <c r="B684" s="49"/>
    </row>
    <row r="685" spans="1:2" ht="15.75" customHeight="1" x14ac:dyDescent="0.25">
      <c r="A685" s="49"/>
      <c r="B685" s="49"/>
    </row>
    <row r="686" spans="1:2" ht="15.75" customHeight="1" x14ac:dyDescent="0.25">
      <c r="A686" s="49"/>
      <c r="B686" s="49"/>
    </row>
    <row r="687" spans="1:2" ht="15.75" customHeight="1" x14ac:dyDescent="0.25">
      <c r="A687" s="49"/>
      <c r="B687" s="49"/>
    </row>
    <row r="688" spans="1:2" ht="15.75" customHeight="1" x14ac:dyDescent="0.25">
      <c r="A688" s="49"/>
      <c r="B688" s="49"/>
    </row>
    <row r="689" spans="1:2" ht="15.75" customHeight="1" x14ac:dyDescent="0.25">
      <c r="A689" s="49"/>
      <c r="B689" s="49"/>
    </row>
    <row r="690" spans="1:2" ht="15.75" customHeight="1" x14ac:dyDescent="0.25">
      <c r="A690" s="49"/>
      <c r="B690" s="49"/>
    </row>
    <row r="691" spans="1:2" ht="15.75" customHeight="1" x14ac:dyDescent="0.25">
      <c r="A691" s="49"/>
      <c r="B691" s="49"/>
    </row>
    <row r="692" spans="1:2" ht="15.75" customHeight="1" x14ac:dyDescent="0.25">
      <c r="A692" s="49"/>
      <c r="B692" s="49"/>
    </row>
    <row r="693" spans="1:2" ht="15.75" customHeight="1" x14ac:dyDescent="0.25">
      <c r="A693" s="49"/>
      <c r="B693" s="49"/>
    </row>
    <row r="694" spans="1:2" ht="15.75" customHeight="1" x14ac:dyDescent="0.25">
      <c r="A694" s="49"/>
      <c r="B694" s="49"/>
    </row>
    <row r="695" spans="1:2" ht="15.75" customHeight="1" x14ac:dyDescent="0.25">
      <c r="A695" s="49"/>
      <c r="B695" s="49"/>
    </row>
    <row r="696" spans="1:2" ht="15.75" customHeight="1" x14ac:dyDescent="0.25">
      <c r="A696" s="49"/>
      <c r="B696" s="49"/>
    </row>
    <row r="697" spans="1:2" ht="15.75" customHeight="1" x14ac:dyDescent="0.25">
      <c r="A697" s="49"/>
      <c r="B697" s="49"/>
    </row>
    <row r="698" spans="1:2" ht="15.75" customHeight="1" x14ac:dyDescent="0.25">
      <c r="A698" s="49"/>
      <c r="B698" s="49"/>
    </row>
    <row r="699" spans="1:2" ht="15.75" customHeight="1" x14ac:dyDescent="0.25">
      <c r="A699" s="49"/>
      <c r="B699" s="49"/>
    </row>
    <row r="700" spans="1:2" ht="15.75" customHeight="1" x14ac:dyDescent="0.25">
      <c r="A700" s="49"/>
      <c r="B700" s="49"/>
    </row>
    <row r="701" spans="1:2" ht="15.75" customHeight="1" x14ac:dyDescent="0.25">
      <c r="A701" s="49"/>
      <c r="B701" s="49"/>
    </row>
    <row r="702" spans="1:2" ht="15.75" customHeight="1" x14ac:dyDescent="0.25">
      <c r="A702" s="49"/>
      <c r="B702" s="49"/>
    </row>
    <row r="703" spans="1:2" ht="15.75" customHeight="1" x14ac:dyDescent="0.25">
      <c r="A703" s="49"/>
      <c r="B703" s="49"/>
    </row>
    <row r="704" spans="1:2" ht="15.75" customHeight="1" x14ac:dyDescent="0.25">
      <c r="A704" s="49"/>
      <c r="B704" s="49"/>
    </row>
    <row r="705" spans="1:2" ht="15.75" customHeight="1" x14ac:dyDescent="0.25">
      <c r="A705" s="49"/>
      <c r="B705" s="49"/>
    </row>
    <row r="706" spans="1:2" ht="15.75" customHeight="1" x14ac:dyDescent="0.25">
      <c r="A706" s="49"/>
      <c r="B706" s="49"/>
    </row>
    <row r="707" spans="1:2" ht="15.75" customHeight="1" x14ac:dyDescent="0.25">
      <c r="A707" s="49"/>
      <c r="B707" s="49"/>
    </row>
    <row r="708" spans="1:2" ht="15.75" customHeight="1" x14ac:dyDescent="0.25">
      <c r="A708" s="49"/>
      <c r="B708" s="49"/>
    </row>
    <row r="709" spans="1:2" ht="15.75" customHeight="1" x14ac:dyDescent="0.25">
      <c r="A709" s="49"/>
      <c r="B709" s="49"/>
    </row>
    <row r="710" spans="1:2" ht="15.75" customHeight="1" x14ac:dyDescent="0.25">
      <c r="A710" s="49"/>
      <c r="B710" s="49"/>
    </row>
    <row r="711" spans="1:2" ht="15.75" customHeight="1" x14ac:dyDescent="0.25">
      <c r="A711" s="49"/>
      <c r="B711" s="49"/>
    </row>
    <row r="712" spans="1:2" ht="15.75" customHeight="1" x14ac:dyDescent="0.25">
      <c r="A712" s="49"/>
      <c r="B712" s="49"/>
    </row>
    <row r="713" spans="1:2" ht="15.75" customHeight="1" x14ac:dyDescent="0.25">
      <c r="A713" s="49"/>
      <c r="B713" s="49"/>
    </row>
    <row r="714" spans="1:2" ht="15.75" customHeight="1" x14ac:dyDescent="0.25">
      <c r="A714" s="49"/>
      <c r="B714" s="49"/>
    </row>
    <row r="715" spans="1:2" ht="15.75" customHeight="1" x14ac:dyDescent="0.25">
      <c r="A715" s="49"/>
      <c r="B715" s="49"/>
    </row>
    <row r="716" spans="1:2" ht="15.75" customHeight="1" x14ac:dyDescent="0.25">
      <c r="A716" s="49"/>
      <c r="B716" s="49"/>
    </row>
    <row r="717" spans="1:2" ht="15.75" customHeight="1" x14ac:dyDescent="0.25">
      <c r="A717" s="49"/>
      <c r="B717" s="49"/>
    </row>
    <row r="718" spans="1:2" ht="15.75" customHeight="1" x14ac:dyDescent="0.25">
      <c r="A718" s="49"/>
      <c r="B718" s="49"/>
    </row>
    <row r="719" spans="1:2" ht="15.75" customHeight="1" x14ac:dyDescent="0.25">
      <c r="A719" s="49"/>
      <c r="B719" s="49"/>
    </row>
    <row r="720" spans="1:2" ht="15.75" customHeight="1" x14ac:dyDescent="0.25">
      <c r="A720" s="49"/>
      <c r="B720" s="49"/>
    </row>
    <row r="721" spans="1:2" ht="15.75" customHeight="1" x14ac:dyDescent="0.25">
      <c r="A721" s="49"/>
      <c r="B721" s="49"/>
    </row>
    <row r="722" spans="1:2" ht="15.75" customHeight="1" x14ac:dyDescent="0.25">
      <c r="A722" s="49"/>
      <c r="B722" s="49"/>
    </row>
    <row r="723" spans="1:2" ht="15.75" customHeight="1" x14ac:dyDescent="0.25">
      <c r="A723" s="49"/>
      <c r="B723" s="49"/>
    </row>
    <row r="724" spans="1:2" ht="15.75" customHeight="1" x14ac:dyDescent="0.25">
      <c r="A724" s="49"/>
      <c r="B724" s="49"/>
    </row>
    <row r="725" spans="1:2" ht="15.75" customHeight="1" x14ac:dyDescent="0.25">
      <c r="A725" s="49"/>
      <c r="B725" s="49"/>
    </row>
    <row r="726" spans="1:2" ht="15.75" customHeight="1" x14ac:dyDescent="0.25">
      <c r="A726" s="49"/>
      <c r="B726" s="49"/>
    </row>
    <row r="727" spans="1:2" ht="15.75" customHeight="1" x14ac:dyDescent="0.25">
      <c r="A727" s="49"/>
      <c r="B727" s="49"/>
    </row>
    <row r="728" spans="1:2" ht="15.75" customHeight="1" x14ac:dyDescent="0.25">
      <c r="A728" s="49"/>
      <c r="B728" s="49"/>
    </row>
    <row r="729" spans="1:2" ht="15.75" customHeight="1" x14ac:dyDescent="0.25">
      <c r="A729" s="49"/>
      <c r="B729" s="49"/>
    </row>
    <row r="730" spans="1:2" ht="15.75" customHeight="1" x14ac:dyDescent="0.25">
      <c r="A730" s="49"/>
      <c r="B730" s="49"/>
    </row>
    <row r="731" spans="1:2" ht="15.75" customHeight="1" x14ac:dyDescent="0.25">
      <c r="A731" s="49"/>
      <c r="B731" s="49"/>
    </row>
    <row r="732" spans="1:2" ht="15.75" customHeight="1" x14ac:dyDescent="0.25">
      <c r="A732" s="49"/>
      <c r="B732" s="49"/>
    </row>
    <row r="733" spans="1:2" ht="15.75" customHeight="1" x14ac:dyDescent="0.25">
      <c r="A733" s="49"/>
      <c r="B733" s="49"/>
    </row>
    <row r="734" spans="1:2" ht="15.75" customHeight="1" x14ac:dyDescent="0.25">
      <c r="A734" s="49"/>
      <c r="B734" s="49"/>
    </row>
    <row r="735" spans="1:2" ht="15.75" customHeight="1" x14ac:dyDescent="0.25">
      <c r="A735" s="49"/>
      <c r="B735" s="49"/>
    </row>
    <row r="736" spans="1:2" ht="15.75" customHeight="1" x14ac:dyDescent="0.25">
      <c r="A736" s="49"/>
      <c r="B736" s="49"/>
    </row>
    <row r="737" spans="1:2" ht="15.75" customHeight="1" x14ac:dyDescent="0.25">
      <c r="A737" s="49"/>
      <c r="B737" s="49"/>
    </row>
    <row r="738" spans="1:2" ht="15.75" customHeight="1" x14ac:dyDescent="0.25">
      <c r="A738" s="49"/>
      <c r="B738" s="49"/>
    </row>
    <row r="739" spans="1:2" ht="15.75" customHeight="1" x14ac:dyDescent="0.25">
      <c r="A739" s="49"/>
      <c r="B739" s="49"/>
    </row>
    <row r="740" spans="1:2" ht="15.75" customHeight="1" x14ac:dyDescent="0.25">
      <c r="A740" s="49"/>
      <c r="B740" s="49"/>
    </row>
    <row r="741" spans="1:2" ht="15.75" customHeight="1" x14ac:dyDescent="0.25">
      <c r="A741" s="49"/>
      <c r="B741" s="49"/>
    </row>
    <row r="742" spans="1:2" ht="15.75" customHeight="1" x14ac:dyDescent="0.25">
      <c r="A742" s="49"/>
      <c r="B742" s="49"/>
    </row>
    <row r="743" spans="1:2" ht="15.75" customHeight="1" x14ac:dyDescent="0.25">
      <c r="A743" s="49"/>
      <c r="B743" s="49"/>
    </row>
    <row r="744" spans="1:2" ht="15.75" customHeight="1" x14ac:dyDescent="0.25">
      <c r="A744" s="49"/>
      <c r="B744" s="49"/>
    </row>
    <row r="745" spans="1:2" ht="15.75" customHeight="1" x14ac:dyDescent="0.25">
      <c r="A745" s="49"/>
      <c r="B745" s="49"/>
    </row>
    <row r="746" spans="1:2" ht="15.75" customHeight="1" x14ac:dyDescent="0.25">
      <c r="A746" s="49"/>
      <c r="B746" s="49"/>
    </row>
    <row r="747" spans="1:2" ht="15.75" customHeight="1" x14ac:dyDescent="0.25">
      <c r="A747" s="49"/>
      <c r="B747" s="49"/>
    </row>
    <row r="748" spans="1:2" ht="15.75" customHeight="1" x14ac:dyDescent="0.25">
      <c r="A748" s="49"/>
      <c r="B748" s="49"/>
    </row>
    <row r="749" spans="1:2" ht="15.75" customHeight="1" x14ac:dyDescent="0.25">
      <c r="A749" s="49"/>
      <c r="B749" s="49"/>
    </row>
    <row r="750" spans="1:2" ht="15.75" customHeight="1" x14ac:dyDescent="0.25">
      <c r="A750" s="49"/>
      <c r="B750" s="49"/>
    </row>
    <row r="751" spans="1:2" ht="15.75" customHeight="1" x14ac:dyDescent="0.25">
      <c r="A751" s="49"/>
      <c r="B751" s="49"/>
    </row>
    <row r="752" spans="1:2" ht="15.75" customHeight="1" x14ac:dyDescent="0.25">
      <c r="A752" s="49"/>
      <c r="B752" s="49"/>
    </row>
    <row r="753" spans="1:2" ht="15.75" customHeight="1" x14ac:dyDescent="0.25">
      <c r="A753" s="49"/>
      <c r="B753" s="49"/>
    </row>
    <row r="754" spans="1:2" ht="15.75" customHeight="1" x14ac:dyDescent="0.25">
      <c r="A754" s="49"/>
      <c r="B754" s="49"/>
    </row>
    <row r="755" spans="1:2" ht="15.75" customHeight="1" x14ac:dyDescent="0.25">
      <c r="A755" s="49"/>
      <c r="B755" s="49"/>
    </row>
    <row r="756" spans="1:2" ht="15.75" customHeight="1" x14ac:dyDescent="0.25">
      <c r="A756" s="49"/>
      <c r="B756" s="49"/>
    </row>
    <row r="757" spans="1:2" ht="15.75" customHeight="1" x14ac:dyDescent="0.25">
      <c r="A757" s="49"/>
      <c r="B757" s="49"/>
    </row>
    <row r="758" spans="1:2" ht="15.75" customHeight="1" x14ac:dyDescent="0.25">
      <c r="A758" s="49"/>
      <c r="B758" s="49"/>
    </row>
    <row r="759" spans="1:2" ht="15.75" customHeight="1" x14ac:dyDescent="0.25">
      <c r="A759" s="49"/>
      <c r="B759" s="49"/>
    </row>
    <row r="760" spans="1:2" ht="15.75" customHeight="1" x14ac:dyDescent="0.25">
      <c r="A760" s="49"/>
      <c r="B760" s="49"/>
    </row>
    <row r="761" spans="1:2" ht="15.75" customHeight="1" x14ac:dyDescent="0.25">
      <c r="A761" s="49"/>
      <c r="B761" s="49"/>
    </row>
    <row r="762" spans="1:2" ht="15.75" customHeight="1" x14ac:dyDescent="0.25">
      <c r="A762" s="49"/>
      <c r="B762" s="49"/>
    </row>
    <row r="763" spans="1:2" ht="15.75" customHeight="1" x14ac:dyDescent="0.25">
      <c r="A763" s="49"/>
      <c r="B763" s="49"/>
    </row>
    <row r="764" spans="1:2" ht="15.75" customHeight="1" x14ac:dyDescent="0.25">
      <c r="A764" s="49"/>
      <c r="B764" s="49"/>
    </row>
    <row r="765" spans="1:2" ht="15.75" customHeight="1" x14ac:dyDescent="0.25">
      <c r="A765" s="49"/>
      <c r="B765" s="49"/>
    </row>
    <row r="766" spans="1:2" ht="15.75" customHeight="1" x14ac:dyDescent="0.25">
      <c r="A766" s="49"/>
      <c r="B766" s="49"/>
    </row>
    <row r="767" spans="1:2" ht="15.75" customHeight="1" x14ac:dyDescent="0.25">
      <c r="A767" s="49"/>
      <c r="B767" s="49"/>
    </row>
    <row r="768" spans="1:2" ht="15.75" customHeight="1" x14ac:dyDescent="0.25">
      <c r="A768" s="49"/>
      <c r="B768" s="49"/>
    </row>
    <row r="769" spans="1:2" ht="15.75" customHeight="1" x14ac:dyDescent="0.25">
      <c r="A769" s="49"/>
      <c r="B769" s="49"/>
    </row>
    <row r="770" spans="1:2" ht="15.75" customHeight="1" x14ac:dyDescent="0.25">
      <c r="A770" s="49"/>
      <c r="B770" s="49"/>
    </row>
    <row r="771" spans="1:2" ht="15.75" customHeight="1" x14ac:dyDescent="0.25">
      <c r="A771" s="49"/>
      <c r="B771" s="49"/>
    </row>
    <row r="772" spans="1:2" ht="15.75" customHeight="1" x14ac:dyDescent="0.25">
      <c r="A772" s="49"/>
      <c r="B772" s="49"/>
    </row>
    <row r="773" spans="1:2" ht="15.75" customHeight="1" x14ac:dyDescent="0.25">
      <c r="A773" s="49"/>
      <c r="B773" s="49"/>
    </row>
    <row r="774" spans="1:2" ht="15.75" customHeight="1" x14ac:dyDescent="0.25">
      <c r="A774" s="49"/>
      <c r="B774" s="49"/>
    </row>
    <row r="775" spans="1:2" ht="15.75" customHeight="1" x14ac:dyDescent="0.25">
      <c r="A775" s="49"/>
      <c r="B775" s="49"/>
    </row>
    <row r="776" spans="1:2" ht="15.75" customHeight="1" x14ac:dyDescent="0.25">
      <c r="A776" s="49"/>
      <c r="B776" s="49"/>
    </row>
    <row r="777" spans="1:2" ht="15.75" customHeight="1" x14ac:dyDescent="0.25">
      <c r="A777" s="49"/>
      <c r="B777" s="49"/>
    </row>
    <row r="778" spans="1:2" ht="15.75" customHeight="1" x14ac:dyDescent="0.25">
      <c r="A778" s="49"/>
      <c r="B778" s="49"/>
    </row>
    <row r="779" spans="1:2" ht="15.75" customHeight="1" x14ac:dyDescent="0.25">
      <c r="A779" s="49"/>
      <c r="B779" s="49"/>
    </row>
    <row r="780" spans="1:2" ht="15.75" customHeight="1" x14ac:dyDescent="0.25">
      <c r="A780" s="49"/>
      <c r="B780" s="49"/>
    </row>
    <row r="781" spans="1:2" ht="15.75" customHeight="1" x14ac:dyDescent="0.25">
      <c r="A781" s="49"/>
      <c r="B781" s="49"/>
    </row>
    <row r="782" spans="1:2" ht="15.75" customHeight="1" x14ac:dyDescent="0.25">
      <c r="A782" s="49"/>
      <c r="B782" s="49"/>
    </row>
    <row r="783" spans="1:2" ht="15.75" customHeight="1" x14ac:dyDescent="0.25">
      <c r="A783" s="49"/>
      <c r="B783" s="49"/>
    </row>
    <row r="784" spans="1:2" ht="15.75" customHeight="1" x14ac:dyDescent="0.25">
      <c r="A784" s="49"/>
      <c r="B784" s="49"/>
    </row>
    <row r="785" spans="1:2" ht="15.75" customHeight="1" x14ac:dyDescent="0.25">
      <c r="A785" s="49"/>
      <c r="B785" s="49"/>
    </row>
    <row r="786" spans="1:2" ht="15.75" customHeight="1" x14ac:dyDescent="0.25">
      <c r="A786" s="49"/>
      <c r="B786" s="49"/>
    </row>
    <row r="787" spans="1:2" ht="15.75" customHeight="1" x14ac:dyDescent="0.25">
      <c r="A787" s="49"/>
      <c r="B787" s="49"/>
    </row>
    <row r="788" spans="1:2" ht="15.75" customHeight="1" x14ac:dyDescent="0.25">
      <c r="A788" s="49"/>
      <c r="B788" s="49"/>
    </row>
    <row r="789" spans="1:2" ht="15.75" customHeight="1" x14ac:dyDescent="0.25">
      <c r="A789" s="49"/>
      <c r="B789" s="49"/>
    </row>
    <row r="790" spans="1:2" ht="15.75" customHeight="1" x14ac:dyDescent="0.25">
      <c r="A790" s="49"/>
      <c r="B790" s="49"/>
    </row>
    <row r="791" spans="1:2" ht="15.75" customHeight="1" x14ac:dyDescent="0.25">
      <c r="A791" s="49"/>
      <c r="B791" s="49"/>
    </row>
    <row r="792" spans="1:2" ht="15.75" customHeight="1" x14ac:dyDescent="0.25">
      <c r="A792" s="49"/>
      <c r="B792" s="49"/>
    </row>
    <row r="793" spans="1:2" ht="15.75" customHeight="1" x14ac:dyDescent="0.25">
      <c r="A793" s="49"/>
      <c r="B793" s="49"/>
    </row>
    <row r="794" spans="1:2" ht="15.75" customHeight="1" x14ac:dyDescent="0.25">
      <c r="A794" s="49"/>
      <c r="B794" s="49"/>
    </row>
    <row r="795" spans="1:2" ht="15.75" customHeight="1" x14ac:dyDescent="0.25">
      <c r="A795" s="49"/>
      <c r="B795" s="49"/>
    </row>
    <row r="796" spans="1:2" ht="15.75" customHeight="1" x14ac:dyDescent="0.25">
      <c r="A796" s="49"/>
      <c r="B796" s="49"/>
    </row>
    <row r="797" spans="1:2" ht="15.75" customHeight="1" x14ac:dyDescent="0.25">
      <c r="A797" s="49"/>
      <c r="B797" s="49"/>
    </row>
    <row r="798" spans="1:2" ht="15.75" customHeight="1" x14ac:dyDescent="0.25">
      <c r="A798" s="49"/>
      <c r="B798" s="49"/>
    </row>
    <row r="799" spans="1:2" ht="15.75" customHeight="1" x14ac:dyDescent="0.25">
      <c r="A799" s="49"/>
      <c r="B799" s="49"/>
    </row>
    <row r="800" spans="1:2" ht="15.75" customHeight="1" x14ac:dyDescent="0.25">
      <c r="A800" s="49"/>
      <c r="B800" s="49"/>
    </row>
    <row r="801" spans="1:2" ht="15.75" customHeight="1" x14ac:dyDescent="0.25">
      <c r="A801" s="49"/>
      <c r="B801" s="49"/>
    </row>
    <row r="802" spans="1:2" ht="15.75" customHeight="1" x14ac:dyDescent="0.25">
      <c r="A802" s="49"/>
      <c r="B802" s="49"/>
    </row>
    <row r="803" spans="1:2" ht="15.75" customHeight="1" x14ac:dyDescent="0.25">
      <c r="A803" s="49"/>
      <c r="B803" s="49"/>
    </row>
    <row r="804" spans="1:2" ht="15.75" customHeight="1" x14ac:dyDescent="0.25">
      <c r="A804" s="49"/>
      <c r="B804" s="49"/>
    </row>
    <row r="805" spans="1:2" ht="15.75" customHeight="1" x14ac:dyDescent="0.25">
      <c r="A805" s="49"/>
      <c r="B805" s="49"/>
    </row>
    <row r="806" spans="1:2" ht="15.75" customHeight="1" x14ac:dyDescent="0.25">
      <c r="A806" s="49"/>
      <c r="B806" s="49"/>
    </row>
    <row r="807" spans="1:2" ht="15.75" customHeight="1" x14ac:dyDescent="0.25">
      <c r="A807" s="49"/>
      <c r="B807" s="49"/>
    </row>
    <row r="808" spans="1:2" ht="15.75" customHeight="1" x14ac:dyDescent="0.25">
      <c r="A808" s="49"/>
      <c r="B808" s="49"/>
    </row>
    <row r="809" spans="1:2" ht="15.75" customHeight="1" x14ac:dyDescent="0.25">
      <c r="A809" s="49"/>
      <c r="B809" s="49"/>
    </row>
    <row r="810" spans="1:2" ht="15.75" customHeight="1" x14ac:dyDescent="0.25">
      <c r="A810" s="49"/>
      <c r="B810" s="49"/>
    </row>
    <row r="811" spans="1:2" ht="15.75" customHeight="1" x14ac:dyDescent="0.25">
      <c r="A811" s="49"/>
      <c r="B811" s="49"/>
    </row>
    <row r="812" spans="1:2" ht="15.75" customHeight="1" x14ac:dyDescent="0.25">
      <c r="A812" s="49"/>
      <c r="B812" s="49"/>
    </row>
    <row r="813" spans="1:2" ht="15.75" customHeight="1" x14ac:dyDescent="0.25">
      <c r="A813" s="49"/>
      <c r="B813" s="49"/>
    </row>
    <row r="814" spans="1:2" ht="15.75" customHeight="1" x14ac:dyDescent="0.25">
      <c r="A814" s="49"/>
      <c r="B814" s="49"/>
    </row>
    <row r="815" spans="1:2" ht="15.75" customHeight="1" x14ac:dyDescent="0.25">
      <c r="A815" s="49"/>
      <c r="B815" s="49"/>
    </row>
    <row r="816" spans="1:2" ht="15.75" customHeight="1" x14ac:dyDescent="0.25">
      <c r="A816" s="49"/>
      <c r="B816" s="49"/>
    </row>
    <row r="817" spans="1:2" ht="15.75" customHeight="1" x14ac:dyDescent="0.25">
      <c r="A817" s="49"/>
      <c r="B817" s="49"/>
    </row>
    <row r="818" spans="1:2" ht="15.75" customHeight="1" x14ac:dyDescent="0.25">
      <c r="A818" s="49"/>
      <c r="B818" s="49"/>
    </row>
    <row r="819" spans="1:2" ht="15.75" customHeight="1" x14ac:dyDescent="0.25">
      <c r="A819" s="49"/>
      <c r="B819" s="49"/>
    </row>
    <row r="820" spans="1:2" ht="15.75" customHeight="1" x14ac:dyDescent="0.25">
      <c r="A820" s="49"/>
      <c r="B820" s="49"/>
    </row>
    <row r="821" spans="1:2" ht="15.75" customHeight="1" x14ac:dyDescent="0.25">
      <c r="A821" s="49"/>
      <c r="B821" s="49"/>
    </row>
    <row r="822" spans="1:2" ht="15.75" customHeight="1" x14ac:dyDescent="0.25">
      <c r="A822" s="49"/>
      <c r="B822" s="49"/>
    </row>
    <row r="823" spans="1:2" ht="15.75" customHeight="1" x14ac:dyDescent="0.25">
      <c r="A823" s="49"/>
      <c r="B823" s="49"/>
    </row>
    <row r="824" spans="1:2" ht="15.75" customHeight="1" x14ac:dyDescent="0.25">
      <c r="A824" s="49"/>
      <c r="B824" s="49"/>
    </row>
    <row r="825" spans="1:2" ht="15.75" customHeight="1" x14ac:dyDescent="0.25">
      <c r="A825" s="49"/>
      <c r="B825" s="49"/>
    </row>
    <row r="826" spans="1:2" ht="15.75" customHeight="1" x14ac:dyDescent="0.25">
      <c r="A826" s="49"/>
      <c r="B826" s="49"/>
    </row>
    <row r="827" spans="1:2" ht="15.75" customHeight="1" x14ac:dyDescent="0.25">
      <c r="A827" s="49"/>
      <c r="B827" s="49"/>
    </row>
    <row r="828" spans="1:2" ht="15.75" customHeight="1" x14ac:dyDescent="0.25">
      <c r="A828" s="49"/>
      <c r="B828" s="49"/>
    </row>
    <row r="829" spans="1:2" ht="15.75" customHeight="1" x14ac:dyDescent="0.25">
      <c r="A829" s="49"/>
      <c r="B829" s="49"/>
    </row>
    <row r="830" spans="1:2" ht="15.75" customHeight="1" x14ac:dyDescent="0.25">
      <c r="A830" s="49"/>
      <c r="B830" s="49"/>
    </row>
    <row r="831" spans="1:2" ht="15.75" customHeight="1" x14ac:dyDescent="0.25">
      <c r="A831" s="49"/>
      <c r="B831" s="49"/>
    </row>
    <row r="832" spans="1:2" ht="15.75" customHeight="1" x14ac:dyDescent="0.25">
      <c r="A832" s="49"/>
      <c r="B832" s="49"/>
    </row>
    <row r="833" spans="1:2" ht="15.75" customHeight="1" x14ac:dyDescent="0.25">
      <c r="A833" s="49"/>
      <c r="B833" s="49"/>
    </row>
    <row r="834" spans="1:2" ht="15.75" customHeight="1" x14ac:dyDescent="0.25">
      <c r="A834" s="49"/>
      <c r="B834" s="49"/>
    </row>
    <row r="835" spans="1:2" ht="15.75" customHeight="1" x14ac:dyDescent="0.25">
      <c r="A835" s="49"/>
      <c r="B835" s="49"/>
    </row>
    <row r="836" spans="1:2" ht="15.75" customHeight="1" x14ac:dyDescent="0.25">
      <c r="A836" s="49"/>
      <c r="B836" s="49"/>
    </row>
    <row r="837" spans="1:2" ht="15.75" customHeight="1" x14ac:dyDescent="0.25">
      <c r="A837" s="49"/>
      <c r="B837" s="49"/>
    </row>
    <row r="838" spans="1:2" ht="15.75" customHeight="1" x14ac:dyDescent="0.25">
      <c r="A838" s="49"/>
      <c r="B838" s="49"/>
    </row>
    <row r="839" spans="1:2" ht="15.75" customHeight="1" x14ac:dyDescent="0.25">
      <c r="A839" s="49"/>
      <c r="B839" s="49"/>
    </row>
    <row r="840" spans="1:2" ht="15.75" customHeight="1" x14ac:dyDescent="0.25">
      <c r="A840" s="49"/>
      <c r="B840" s="49"/>
    </row>
    <row r="841" spans="1:2" ht="15.75" customHeight="1" x14ac:dyDescent="0.25">
      <c r="A841" s="49"/>
      <c r="B841" s="49"/>
    </row>
    <row r="842" spans="1:2" ht="15.75" customHeight="1" x14ac:dyDescent="0.25">
      <c r="A842" s="49"/>
      <c r="B842" s="49"/>
    </row>
    <row r="843" spans="1:2" ht="15.75" customHeight="1" x14ac:dyDescent="0.25">
      <c r="A843" s="49"/>
      <c r="B843" s="49"/>
    </row>
    <row r="844" spans="1:2" ht="15.75" customHeight="1" x14ac:dyDescent="0.25">
      <c r="A844" s="49"/>
      <c r="B844" s="49"/>
    </row>
    <row r="845" spans="1:2" ht="15.75" customHeight="1" x14ac:dyDescent="0.25">
      <c r="A845" s="49"/>
      <c r="B845" s="49"/>
    </row>
    <row r="846" spans="1:2" ht="15.75" customHeight="1" x14ac:dyDescent="0.25">
      <c r="A846" s="49"/>
      <c r="B846" s="49"/>
    </row>
    <row r="847" spans="1:2" ht="15.75" customHeight="1" x14ac:dyDescent="0.25">
      <c r="A847" s="49"/>
      <c r="B847" s="49"/>
    </row>
    <row r="848" spans="1:2" ht="15.75" customHeight="1" x14ac:dyDescent="0.25">
      <c r="A848" s="49"/>
      <c r="B848" s="49"/>
    </row>
    <row r="849" spans="1:2" ht="15.75" customHeight="1" x14ac:dyDescent="0.25">
      <c r="A849" s="49"/>
      <c r="B849" s="49"/>
    </row>
    <row r="850" spans="1:2" ht="15.75" customHeight="1" x14ac:dyDescent="0.25">
      <c r="A850" s="49"/>
      <c r="B850" s="49"/>
    </row>
    <row r="851" spans="1:2" ht="15.75" customHeight="1" x14ac:dyDescent="0.25">
      <c r="A851" s="49"/>
      <c r="B851" s="49"/>
    </row>
    <row r="852" spans="1:2" ht="15.75" customHeight="1" x14ac:dyDescent="0.25">
      <c r="A852" s="49"/>
      <c r="B852" s="49"/>
    </row>
    <row r="853" spans="1:2" ht="15.75" customHeight="1" x14ac:dyDescent="0.25">
      <c r="A853" s="49"/>
      <c r="B853" s="49"/>
    </row>
    <row r="854" spans="1:2" ht="15.75" customHeight="1" x14ac:dyDescent="0.25">
      <c r="A854" s="49"/>
      <c r="B854" s="49"/>
    </row>
    <row r="855" spans="1:2" ht="15.75" customHeight="1" x14ac:dyDescent="0.25">
      <c r="A855" s="49"/>
      <c r="B855" s="49"/>
    </row>
    <row r="856" spans="1:2" ht="15.75" customHeight="1" x14ac:dyDescent="0.25">
      <c r="A856" s="49"/>
      <c r="B856" s="49"/>
    </row>
    <row r="857" spans="1:2" ht="15.75" customHeight="1" x14ac:dyDescent="0.25">
      <c r="A857" s="49"/>
      <c r="B857" s="49"/>
    </row>
    <row r="858" spans="1:2" ht="15.75" customHeight="1" x14ac:dyDescent="0.25">
      <c r="A858" s="49"/>
      <c r="B858" s="49"/>
    </row>
    <row r="859" spans="1:2" ht="15.75" customHeight="1" x14ac:dyDescent="0.25">
      <c r="A859" s="49"/>
      <c r="B859" s="49"/>
    </row>
    <row r="860" spans="1:2" ht="15.75" customHeight="1" x14ac:dyDescent="0.25">
      <c r="A860" s="49"/>
      <c r="B860" s="49"/>
    </row>
    <row r="861" spans="1:2" ht="15.75" customHeight="1" x14ac:dyDescent="0.25">
      <c r="A861" s="49"/>
      <c r="B861" s="49"/>
    </row>
    <row r="862" spans="1:2" ht="15.75" customHeight="1" x14ac:dyDescent="0.25">
      <c r="A862" s="49"/>
      <c r="B862" s="49"/>
    </row>
    <row r="863" spans="1:2" ht="15.75" customHeight="1" x14ac:dyDescent="0.25">
      <c r="A863" s="49"/>
      <c r="B863" s="49"/>
    </row>
    <row r="864" spans="1:2" ht="15.75" customHeight="1" x14ac:dyDescent="0.25">
      <c r="A864" s="49"/>
      <c r="B864" s="49"/>
    </row>
    <row r="865" spans="1:2" ht="15.75" customHeight="1" x14ac:dyDescent="0.25">
      <c r="A865" s="49"/>
      <c r="B865" s="49"/>
    </row>
    <row r="866" spans="1:2" ht="15.75" customHeight="1" x14ac:dyDescent="0.25">
      <c r="A866" s="49"/>
      <c r="B866" s="49"/>
    </row>
    <row r="867" spans="1:2" ht="15.75" customHeight="1" x14ac:dyDescent="0.25">
      <c r="A867" s="49"/>
      <c r="B867" s="49"/>
    </row>
    <row r="868" spans="1:2" ht="15.75" customHeight="1" x14ac:dyDescent="0.25">
      <c r="A868" s="49"/>
      <c r="B868" s="49"/>
    </row>
    <row r="869" spans="1:2" ht="15.75" customHeight="1" x14ac:dyDescent="0.25">
      <c r="A869" s="49"/>
      <c r="B869" s="49"/>
    </row>
    <row r="870" spans="1:2" ht="15.75" customHeight="1" x14ac:dyDescent="0.25">
      <c r="A870" s="49"/>
      <c r="B870" s="49"/>
    </row>
    <row r="871" spans="1:2" ht="15.75" customHeight="1" x14ac:dyDescent="0.25">
      <c r="A871" s="49"/>
      <c r="B871" s="49"/>
    </row>
    <row r="872" spans="1:2" ht="15.75" customHeight="1" x14ac:dyDescent="0.25">
      <c r="A872" s="49"/>
      <c r="B872" s="49"/>
    </row>
    <row r="873" spans="1:2" ht="15.75" customHeight="1" x14ac:dyDescent="0.25">
      <c r="A873" s="49"/>
      <c r="B873" s="49"/>
    </row>
    <row r="874" spans="1:2" ht="15.75" customHeight="1" x14ac:dyDescent="0.25">
      <c r="A874" s="49"/>
      <c r="B874" s="49"/>
    </row>
    <row r="875" spans="1:2" ht="15.75" customHeight="1" x14ac:dyDescent="0.25">
      <c r="A875" s="49"/>
      <c r="B875" s="49"/>
    </row>
    <row r="876" spans="1:2" ht="15.75" customHeight="1" x14ac:dyDescent="0.25">
      <c r="A876" s="49"/>
      <c r="B876" s="49"/>
    </row>
    <row r="877" spans="1:2" ht="15.75" customHeight="1" x14ac:dyDescent="0.25">
      <c r="A877" s="49"/>
      <c r="B877" s="49"/>
    </row>
    <row r="878" spans="1:2" ht="15.75" customHeight="1" x14ac:dyDescent="0.25">
      <c r="A878" s="49"/>
      <c r="B878" s="49"/>
    </row>
    <row r="879" spans="1:2" ht="15.75" customHeight="1" x14ac:dyDescent="0.25">
      <c r="A879" s="49"/>
      <c r="B879" s="49"/>
    </row>
    <row r="880" spans="1:2" ht="15.75" customHeight="1" x14ac:dyDescent="0.25">
      <c r="A880" s="49"/>
      <c r="B880" s="49"/>
    </row>
    <row r="881" spans="1:2" ht="15.75" customHeight="1" x14ac:dyDescent="0.25">
      <c r="A881" s="49"/>
      <c r="B881" s="49"/>
    </row>
    <row r="882" spans="1:2" ht="15.75" customHeight="1" x14ac:dyDescent="0.25">
      <c r="A882" s="49"/>
      <c r="B882" s="49"/>
    </row>
    <row r="883" spans="1:2" ht="15.75" customHeight="1" x14ac:dyDescent="0.25">
      <c r="A883" s="49"/>
      <c r="B883" s="49"/>
    </row>
    <row r="884" spans="1:2" ht="15.75" customHeight="1" x14ac:dyDescent="0.25">
      <c r="A884" s="49"/>
      <c r="B884" s="49"/>
    </row>
    <row r="885" spans="1:2" ht="15.75" customHeight="1" x14ac:dyDescent="0.25">
      <c r="A885" s="49"/>
      <c r="B885" s="49"/>
    </row>
    <row r="886" spans="1:2" ht="15.75" customHeight="1" x14ac:dyDescent="0.25">
      <c r="A886" s="49"/>
      <c r="B886" s="49"/>
    </row>
    <row r="887" spans="1:2" ht="15.75" customHeight="1" x14ac:dyDescent="0.25">
      <c r="A887" s="49"/>
      <c r="B887" s="49"/>
    </row>
    <row r="888" spans="1:2" ht="15.75" customHeight="1" x14ac:dyDescent="0.25">
      <c r="A888" s="49"/>
      <c r="B888" s="49"/>
    </row>
    <row r="889" spans="1:2" ht="15.75" customHeight="1" x14ac:dyDescent="0.25">
      <c r="A889" s="49"/>
      <c r="B889" s="49"/>
    </row>
    <row r="890" spans="1:2" ht="15.75" customHeight="1" x14ac:dyDescent="0.25">
      <c r="A890" s="49"/>
      <c r="B890" s="49"/>
    </row>
    <row r="891" spans="1:2" ht="15.75" customHeight="1" x14ac:dyDescent="0.25">
      <c r="A891" s="49"/>
      <c r="B891" s="49"/>
    </row>
    <row r="892" spans="1:2" ht="15.75" customHeight="1" x14ac:dyDescent="0.25">
      <c r="A892" s="49"/>
      <c r="B892" s="49"/>
    </row>
    <row r="893" spans="1:2" ht="15.75" customHeight="1" x14ac:dyDescent="0.25">
      <c r="A893" s="49"/>
      <c r="B893" s="49"/>
    </row>
    <row r="894" spans="1:2" ht="15.75" customHeight="1" x14ac:dyDescent="0.25">
      <c r="A894" s="49"/>
      <c r="B894" s="49"/>
    </row>
    <row r="895" spans="1:2" ht="15.75" customHeight="1" x14ac:dyDescent="0.25">
      <c r="A895" s="49"/>
      <c r="B895" s="49"/>
    </row>
    <row r="896" spans="1:2" ht="15.75" customHeight="1" x14ac:dyDescent="0.25">
      <c r="A896" s="49"/>
      <c r="B896" s="49"/>
    </row>
    <row r="897" spans="1:2" ht="15.75" customHeight="1" x14ac:dyDescent="0.25">
      <c r="A897" s="49"/>
      <c r="B897" s="49"/>
    </row>
    <row r="898" spans="1:2" ht="15.75" customHeight="1" x14ac:dyDescent="0.25">
      <c r="A898" s="49"/>
      <c r="B898" s="49"/>
    </row>
    <row r="899" spans="1:2" ht="15.75" customHeight="1" x14ac:dyDescent="0.25">
      <c r="A899" s="49"/>
      <c r="B899" s="49"/>
    </row>
    <row r="900" spans="1:2" ht="15.75" customHeight="1" x14ac:dyDescent="0.25">
      <c r="A900" s="49"/>
      <c r="B900" s="49"/>
    </row>
    <row r="901" spans="1:2" ht="15.75" customHeight="1" x14ac:dyDescent="0.25">
      <c r="A901" s="49"/>
      <c r="B901" s="49"/>
    </row>
    <row r="902" spans="1:2" ht="15.75" customHeight="1" x14ac:dyDescent="0.25">
      <c r="A902" s="49"/>
      <c r="B902" s="49"/>
    </row>
    <row r="903" spans="1:2" ht="15.75" customHeight="1" x14ac:dyDescent="0.25">
      <c r="A903" s="49"/>
      <c r="B903" s="49"/>
    </row>
    <row r="904" spans="1:2" ht="15.75" customHeight="1" x14ac:dyDescent="0.25">
      <c r="A904" s="49"/>
      <c r="B904" s="49"/>
    </row>
    <row r="905" spans="1:2" ht="15.75" customHeight="1" x14ac:dyDescent="0.25">
      <c r="A905" s="49"/>
      <c r="B905" s="49"/>
    </row>
    <row r="906" spans="1:2" ht="15.75" customHeight="1" x14ac:dyDescent="0.25">
      <c r="A906" s="49"/>
      <c r="B906" s="49"/>
    </row>
    <row r="907" spans="1:2" ht="15.75" customHeight="1" x14ac:dyDescent="0.25">
      <c r="A907" s="49"/>
      <c r="B907" s="49"/>
    </row>
    <row r="908" spans="1:2" ht="15.75" customHeight="1" x14ac:dyDescent="0.25">
      <c r="A908" s="49"/>
      <c r="B908" s="49"/>
    </row>
    <row r="909" spans="1:2" ht="15.75" customHeight="1" x14ac:dyDescent="0.25">
      <c r="A909" s="49"/>
      <c r="B909" s="49"/>
    </row>
    <row r="910" spans="1:2" ht="15.75" customHeight="1" x14ac:dyDescent="0.25">
      <c r="A910" s="49"/>
      <c r="B910" s="49"/>
    </row>
    <row r="911" spans="1:2" ht="15.75" customHeight="1" x14ac:dyDescent="0.25">
      <c r="A911" s="49"/>
      <c r="B911" s="49"/>
    </row>
    <row r="912" spans="1:2" ht="15.75" customHeight="1" x14ac:dyDescent="0.25">
      <c r="A912" s="49"/>
      <c r="B912" s="49"/>
    </row>
    <row r="913" spans="1:2" ht="15.75" customHeight="1" x14ac:dyDescent="0.25">
      <c r="A913" s="49"/>
      <c r="B913" s="49"/>
    </row>
    <row r="914" spans="1:2" ht="15.75" customHeight="1" x14ac:dyDescent="0.25">
      <c r="A914" s="49"/>
      <c r="B914" s="49"/>
    </row>
    <row r="915" spans="1:2" ht="15.75" customHeight="1" x14ac:dyDescent="0.25">
      <c r="A915" s="49"/>
      <c r="B915" s="49"/>
    </row>
    <row r="916" spans="1:2" ht="15.75" customHeight="1" x14ac:dyDescent="0.25">
      <c r="A916" s="49"/>
      <c r="B916" s="49"/>
    </row>
    <row r="917" spans="1:2" ht="15.75" customHeight="1" x14ac:dyDescent="0.25">
      <c r="A917" s="49"/>
      <c r="B917" s="49"/>
    </row>
    <row r="918" spans="1:2" ht="15.75" customHeight="1" x14ac:dyDescent="0.25">
      <c r="A918" s="49"/>
      <c r="B918" s="49"/>
    </row>
    <row r="919" spans="1:2" ht="15.75" customHeight="1" x14ac:dyDescent="0.25">
      <c r="A919" s="49"/>
      <c r="B919" s="49"/>
    </row>
    <row r="920" spans="1:2" ht="15.75" customHeight="1" x14ac:dyDescent="0.25">
      <c r="A920" s="49"/>
      <c r="B920" s="49"/>
    </row>
    <row r="921" spans="1:2" ht="15.75" customHeight="1" x14ac:dyDescent="0.25">
      <c r="A921" s="49"/>
      <c r="B921" s="49"/>
    </row>
    <row r="922" spans="1:2" ht="15.75" customHeight="1" x14ac:dyDescent="0.25">
      <c r="A922" s="49"/>
      <c r="B922" s="49"/>
    </row>
    <row r="923" spans="1:2" ht="15.75" customHeight="1" x14ac:dyDescent="0.25">
      <c r="A923" s="49"/>
      <c r="B923" s="49"/>
    </row>
    <row r="924" spans="1:2" ht="15.75" customHeight="1" x14ac:dyDescent="0.25">
      <c r="A924" s="49"/>
      <c r="B924" s="49"/>
    </row>
    <row r="925" spans="1:2" ht="15.75" customHeight="1" x14ac:dyDescent="0.25">
      <c r="A925" s="49"/>
      <c r="B925" s="49"/>
    </row>
    <row r="926" spans="1:2" ht="15.75" customHeight="1" x14ac:dyDescent="0.25">
      <c r="A926" s="49"/>
      <c r="B926" s="49"/>
    </row>
    <row r="927" spans="1:2" ht="15.75" customHeight="1" x14ac:dyDescent="0.25">
      <c r="A927" s="49"/>
      <c r="B927" s="49"/>
    </row>
    <row r="928" spans="1:2" ht="15.75" customHeight="1" x14ac:dyDescent="0.25">
      <c r="A928" s="49"/>
      <c r="B928" s="49"/>
    </row>
    <row r="929" spans="1:2" ht="15.75" customHeight="1" x14ac:dyDescent="0.25">
      <c r="A929" s="49"/>
      <c r="B929" s="49"/>
    </row>
    <row r="930" spans="1:2" ht="15.75" customHeight="1" x14ac:dyDescent="0.25">
      <c r="A930" s="49"/>
      <c r="B930" s="49"/>
    </row>
    <row r="931" spans="1:2" ht="15.75" customHeight="1" x14ac:dyDescent="0.25">
      <c r="A931" s="49"/>
      <c r="B931" s="49"/>
    </row>
    <row r="932" spans="1:2" ht="15.75" customHeight="1" x14ac:dyDescent="0.25">
      <c r="A932" s="49"/>
      <c r="B932" s="49"/>
    </row>
    <row r="933" spans="1:2" ht="15.75" customHeight="1" x14ac:dyDescent="0.25">
      <c r="A933" s="49"/>
      <c r="B933" s="49"/>
    </row>
    <row r="934" spans="1:2" ht="15.75" customHeight="1" x14ac:dyDescent="0.25">
      <c r="A934" s="49"/>
      <c r="B934" s="49"/>
    </row>
    <row r="935" spans="1:2" ht="15.75" customHeight="1" x14ac:dyDescent="0.25">
      <c r="A935" s="49"/>
      <c r="B935" s="49"/>
    </row>
    <row r="936" spans="1:2" ht="15.75" customHeight="1" x14ac:dyDescent="0.25">
      <c r="A936" s="49"/>
      <c r="B936" s="49"/>
    </row>
    <row r="937" spans="1:2" ht="15.75" customHeight="1" x14ac:dyDescent="0.25">
      <c r="A937" s="49"/>
      <c r="B937" s="49"/>
    </row>
    <row r="938" spans="1:2" ht="15.75" customHeight="1" x14ac:dyDescent="0.25">
      <c r="A938" s="49"/>
      <c r="B938" s="49"/>
    </row>
    <row r="939" spans="1:2" ht="15.75" customHeight="1" x14ac:dyDescent="0.25">
      <c r="A939" s="49"/>
      <c r="B939" s="49"/>
    </row>
    <row r="940" spans="1:2" ht="15.75" customHeight="1" x14ac:dyDescent="0.25">
      <c r="A940" s="49"/>
      <c r="B940" s="49"/>
    </row>
    <row r="941" spans="1:2" ht="15.75" customHeight="1" x14ac:dyDescent="0.25">
      <c r="A941" s="49"/>
      <c r="B941" s="49"/>
    </row>
    <row r="942" spans="1:2" ht="15.75" customHeight="1" x14ac:dyDescent="0.25">
      <c r="A942" s="49"/>
      <c r="B942" s="49"/>
    </row>
    <row r="943" spans="1:2" ht="15.75" customHeight="1" x14ac:dyDescent="0.25">
      <c r="A943" s="49"/>
      <c r="B943" s="49"/>
    </row>
    <row r="944" spans="1:2" ht="15.75" customHeight="1" x14ac:dyDescent="0.25">
      <c r="A944" s="49"/>
      <c r="B944" s="49"/>
    </row>
    <row r="945" spans="1:2" ht="15.75" customHeight="1" x14ac:dyDescent="0.25">
      <c r="A945" s="49"/>
      <c r="B945" s="49"/>
    </row>
    <row r="946" spans="1:2" ht="15.75" customHeight="1" x14ac:dyDescent="0.25">
      <c r="A946" s="49"/>
      <c r="B946" s="49"/>
    </row>
    <row r="947" spans="1:2" ht="15.75" customHeight="1" x14ac:dyDescent="0.25">
      <c r="A947" s="49"/>
      <c r="B947" s="49"/>
    </row>
    <row r="948" spans="1:2" ht="15.75" customHeight="1" x14ac:dyDescent="0.25">
      <c r="A948" s="49"/>
      <c r="B948" s="49"/>
    </row>
    <row r="949" spans="1:2" ht="15.75" customHeight="1" x14ac:dyDescent="0.25">
      <c r="A949" s="49"/>
      <c r="B949" s="49"/>
    </row>
    <row r="950" spans="1:2" ht="15.75" customHeight="1" x14ac:dyDescent="0.25">
      <c r="A950" s="49"/>
      <c r="B950" s="49"/>
    </row>
    <row r="951" spans="1:2" ht="15.75" customHeight="1" x14ac:dyDescent="0.25">
      <c r="A951" s="49"/>
      <c r="B951" s="49"/>
    </row>
    <row r="952" spans="1:2" ht="15.75" customHeight="1" x14ac:dyDescent="0.25">
      <c r="A952" s="49"/>
      <c r="B952" s="49"/>
    </row>
    <row r="953" spans="1:2" ht="15.75" customHeight="1" x14ac:dyDescent="0.25">
      <c r="A953" s="49"/>
      <c r="B953" s="49"/>
    </row>
    <row r="954" spans="1:2" ht="15.75" customHeight="1" x14ac:dyDescent="0.25">
      <c r="A954" s="49"/>
      <c r="B954" s="49"/>
    </row>
    <row r="955" spans="1:2" ht="15.75" customHeight="1" x14ac:dyDescent="0.25">
      <c r="A955" s="49"/>
      <c r="B955" s="49"/>
    </row>
    <row r="956" spans="1:2" ht="15.75" customHeight="1" x14ac:dyDescent="0.25">
      <c r="A956" s="49"/>
      <c r="B956" s="49"/>
    </row>
    <row r="957" spans="1:2" ht="15.75" customHeight="1" x14ac:dyDescent="0.25">
      <c r="A957" s="49"/>
      <c r="B957" s="49"/>
    </row>
    <row r="958" spans="1:2" ht="15.75" customHeight="1" x14ac:dyDescent="0.25">
      <c r="A958" s="49"/>
      <c r="B958" s="49"/>
    </row>
    <row r="959" spans="1:2" ht="15.75" customHeight="1" x14ac:dyDescent="0.25">
      <c r="A959" s="49"/>
      <c r="B959" s="49"/>
    </row>
    <row r="960" spans="1:2" ht="15.75" customHeight="1" x14ac:dyDescent="0.25">
      <c r="A960" s="49"/>
      <c r="B960" s="49"/>
    </row>
    <row r="961" spans="1:2" ht="15.75" customHeight="1" x14ac:dyDescent="0.25">
      <c r="A961" s="49"/>
      <c r="B961" s="49"/>
    </row>
    <row r="962" spans="1:2" ht="15.75" customHeight="1" x14ac:dyDescent="0.25">
      <c r="A962" s="49"/>
      <c r="B962" s="49"/>
    </row>
    <row r="963" spans="1:2" ht="15.75" customHeight="1" x14ac:dyDescent="0.25">
      <c r="A963" s="49"/>
      <c r="B963" s="49"/>
    </row>
    <row r="964" spans="1:2" ht="15.75" customHeight="1" x14ac:dyDescent="0.25">
      <c r="A964" s="49"/>
      <c r="B964" s="49"/>
    </row>
    <row r="965" spans="1:2" ht="15.75" customHeight="1" x14ac:dyDescent="0.25">
      <c r="A965" s="49"/>
      <c r="B965" s="49"/>
    </row>
    <row r="966" spans="1:2" ht="15.75" customHeight="1" x14ac:dyDescent="0.25">
      <c r="A966" s="49"/>
      <c r="B966" s="49"/>
    </row>
    <row r="967" spans="1:2" ht="15.75" customHeight="1" x14ac:dyDescent="0.25">
      <c r="A967" s="49"/>
      <c r="B967" s="49"/>
    </row>
    <row r="968" spans="1:2" ht="15.75" customHeight="1" x14ac:dyDescent="0.25">
      <c r="A968" s="49"/>
      <c r="B968" s="49"/>
    </row>
    <row r="969" spans="1:2" ht="15.75" customHeight="1" x14ac:dyDescent="0.25">
      <c r="A969" s="49"/>
      <c r="B969" s="49"/>
    </row>
    <row r="970" spans="1:2" ht="15.75" customHeight="1" x14ac:dyDescent="0.25">
      <c r="A970" s="49"/>
      <c r="B970" s="49"/>
    </row>
    <row r="971" spans="1:2" ht="15.75" customHeight="1" x14ac:dyDescent="0.25">
      <c r="A971" s="49"/>
      <c r="B971" s="49"/>
    </row>
    <row r="972" spans="1:2" ht="15.75" customHeight="1" x14ac:dyDescent="0.25">
      <c r="A972" s="49"/>
      <c r="B972" s="49"/>
    </row>
    <row r="973" spans="1:2" ht="15.75" customHeight="1" x14ac:dyDescent="0.25">
      <c r="A973" s="49"/>
      <c r="B973" s="49"/>
    </row>
    <row r="974" spans="1:2" ht="15.75" customHeight="1" x14ac:dyDescent="0.25">
      <c r="A974" s="49"/>
      <c r="B974" s="49"/>
    </row>
    <row r="975" spans="1:2" ht="15.75" customHeight="1" x14ac:dyDescent="0.25">
      <c r="A975" s="49"/>
      <c r="B975" s="49"/>
    </row>
    <row r="976" spans="1:2" ht="15.75" customHeight="1" x14ac:dyDescent="0.25">
      <c r="A976" s="49"/>
      <c r="B976" s="49"/>
    </row>
    <row r="977" spans="1:2" ht="15.75" customHeight="1" x14ac:dyDescent="0.25">
      <c r="A977" s="49"/>
      <c r="B977" s="49"/>
    </row>
    <row r="978" spans="1:2" ht="15.75" customHeight="1" x14ac:dyDescent="0.25">
      <c r="A978" s="49"/>
      <c r="B978" s="49"/>
    </row>
    <row r="979" spans="1:2" ht="15.75" customHeight="1" x14ac:dyDescent="0.25">
      <c r="A979" s="49"/>
      <c r="B979" s="49"/>
    </row>
    <row r="980" spans="1:2" ht="15.75" customHeight="1" x14ac:dyDescent="0.25">
      <c r="A980" s="49"/>
      <c r="B980" s="49"/>
    </row>
    <row r="981" spans="1:2" ht="15.75" customHeight="1" x14ac:dyDescent="0.25">
      <c r="A981" s="49"/>
      <c r="B981" s="49"/>
    </row>
    <row r="982" spans="1:2" ht="15.75" customHeight="1" x14ac:dyDescent="0.25">
      <c r="A982" s="49"/>
      <c r="B982" s="49"/>
    </row>
    <row r="983" spans="1:2" ht="15.75" customHeight="1" x14ac:dyDescent="0.25">
      <c r="A983" s="49"/>
      <c r="B983" s="49"/>
    </row>
    <row r="984" spans="1:2" ht="15.75" customHeight="1" x14ac:dyDescent="0.25">
      <c r="A984" s="49"/>
      <c r="B984" s="49"/>
    </row>
    <row r="985" spans="1:2" ht="15.75" customHeight="1" x14ac:dyDescent="0.25">
      <c r="A985" s="49"/>
      <c r="B985" s="49"/>
    </row>
    <row r="986" spans="1:2" ht="15.75" customHeight="1" x14ac:dyDescent="0.25">
      <c r="A986" s="49"/>
      <c r="B986" s="49"/>
    </row>
    <row r="987" spans="1:2" ht="15.75" customHeight="1" x14ac:dyDescent="0.25">
      <c r="A987" s="49"/>
      <c r="B987" s="49"/>
    </row>
    <row r="988" spans="1:2" ht="15.75" customHeight="1" x14ac:dyDescent="0.25">
      <c r="A988" s="49"/>
      <c r="B988" s="49"/>
    </row>
    <row r="989" spans="1:2" ht="15.75" customHeight="1" x14ac:dyDescent="0.25">
      <c r="A989" s="49"/>
      <c r="B989" s="49"/>
    </row>
    <row r="990" spans="1:2" ht="15.75" customHeight="1" x14ac:dyDescent="0.25">
      <c r="A990" s="49"/>
      <c r="B990" s="49"/>
    </row>
    <row r="991" spans="1:2" ht="15.75" customHeight="1" x14ac:dyDescent="0.25">
      <c r="A991" s="49"/>
      <c r="B991" s="49"/>
    </row>
    <row r="992" spans="1:2" ht="15.75" customHeight="1" x14ac:dyDescent="0.25">
      <c r="A992" s="49"/>
      <c r="B992" s="49"/>
    </row>
    <row r="993" spans="1:2" ht="15.75" customHeight="1" x14ac:dyDescent="0.25">
      <c r="A993" s="49"/>
      <c r="B993" s="49"/>
    </row>
    <row r="994" spans="1:2" ht="15.75" customHeight="1" x14ac:dyDescent="0.25">
      <c r="A994" s="49"/>
      <c r="B994" s="49"/>
    </row>
    <row r="995" spans="1:2" ht="15.75" customHeight="1" x14ac:dyDescent="0.25">
      <c r="A995" s="49"/>
      <c r="B995" s="49"/>
    </row>
    <row r="996" spans="1:2" ht="15.75" customHeight="1" x14ac:dyDescent="0.25">
      <c r="A996" s="49"/>
      <c r="B996" s="49"/>
    </row>
    <row r="997" spans="1:2" ht="15.75" customHeight="1" x14ac:dyDescent="0.25">
      <c r="A997" s="49"/>
      <c r="B997" s="49"/>
    </row>
    <row r="998" spans="1:2" ht="15.75" customHeight="1" x14ac:dyDescent="0.25">
      <c r="A998" s="49"/>
      <c r="B998" s="49"/>
    </row>
    <row r="999" spans="1:2" ht="15.75" customHeight="1" x14ac:dyDescent="0.25">
      <c r="A999" s="49"/>
      <c r="B999" s="49"/>
    </row>
    <row r="1000" spans="1:2" ht="15.75" customHeight="1" x14ac:dyDescent="0.25">
      <c r="A1000" s="49"/>
      <c r="B1000" s="49"/>
    </row>
  </sheetData>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2F5496"/>
  </sheetPr>
  <dimension ref="A1:AL1000"/>
  <sheetViews>
    <sheetView workbookViewId="0"/>
  </sheetViews>
  <sheetFormatPr defaultColWidth="12.625" defaultRowHeight="15" customHeight="1" x14ac:dyDescent="0.2"/>
  <cols>
    <col min="1" max="2" width="21.25" customWidth="1"/>
    <col min="3" max="3" width="8" customWidth="1"/>
    <col min="4" max="7" width="7.625" customWidth="1"/>
    <col min="8" max="8" width="10.5" customWidth="1"/>
    <col min="9" max="12" width="7.625" customWidth="1"/>
    <col min="13" max="13" width="10.5" customWidth="1"/>
    <col min="14" max="17" width="7.625" customWidth="1"/>
    <col min="18" max="18" width="10.5" customWidth="1"/>
    <col min="19" max="22" width="7.625" customWidth="1"/>
    <col min="23" max="23" width="10.5" customWidth="1"/>
    <col min="24" max="27" width="7.625" customWidth="1"/>
    <col min="28" max="28" width="10.5" customWidth="1"/>
    <col min="29" max="32" width="7.625" customWidth="1"/>
    <col min="33" max="33" width="10.5" customWidth="1"/>
    <col min="34" max="37" width="7.625" customWidth="1"/>
    <col min="38" max="38" width="10.5" customWidth="1"/>
  </cols>
  <sheetData>
    <row r="1" spans="1:38" x14ac:dyDescent="0.25">
      <c r="A1" s="104" t="s">
        <v>1137</v>
      </c>
      <c r="B1" s="104" t="s">
        <v>696</v>
      </c>
      <c r="C1" s="7" t="s">
        <v>1138</v>
      </c>
    </row>
    <row r="2" spans="1:38" x14ac:dyDescent="0.25">
      <c r="A2" s="48" t="s">
        <v>974</v>
      </c>
      <c r="B2" s="48" t="s">
        <v>975</v>
      </c>
      <c r="C2" s="1">
        <v>2015</v>
      </c>
      <c r="D2" s="1">
        <v>2016</v>
      </c>
      <c r="E2" s="1">
        <v>2017</v>
      </c>
      <c r="F2" s="1">
        <v>2018</v>
      </c>
      <c r="G2" s="1">
        <v>2019</v>
      </c>
      <c r="H2" s="1">
        <v>2020</v>
      </c>
      <c r="I2" s="1">
        <v>2021</v>
      </c>
      <c r="J2" s="1">
        <v>2022</v>
      </c>
      <c r="K2" s="1">
        <v>2023</v>
      </c>
      <c r="L2" s="1">
        <v>2024</v>
      </c>
      <c r="M2" s="1">
        <v>2025</v>
      </c>
      <c r="N2" s="1">
        <v>2026</v>
      </c>
      <c r="O2" s="1">
        <v>2027</v>
      </c>
      <c r="P2" s="1">
        <v>2028</v>
      </c>
      <c r="Q2" s="1">
        <v>2029</v>
      </c>
      <c r="R2" s="1">
        <v>2030</v>
      </c>
      <c r="S2" s="1">
        <v>2031</v>
      </c>
      <c r="T2" s="1">
        <v>2032</v>
      </c>
      <c r="U2" s="1">
        <v>2033</v>
      </c>
      <c r="V2" s="1">
        <v>2034</v>
      </c>
      <c r="W2" s="1">
        <v>2035</v>
      </c>
      <c r="X2" s="1">
        <v>2036</v>
      </c>
      <c r="Y2" s="1">
        <v>2037</v>
      </c>
      <c r="Z2" s="1">
        <v>2038</v>
      </c>
      <c r="AA2" s="1">
        <v>2039</v>
      </c>
      <c r="AB2" s="1">
        <v>2040</v>
      </c>
      <c r="AC2" s="1">
        <v>2041</v>
      </c>
      <c r="AD2" s="1">
        <v>2042</v>
      </c>
      <c r="AE2" s="1">
        <v>2043</v>
      </c>
      <c r="AF2" s="1">
        <v>2044</v>
      </c>
      <c r="AG2" s="1">
        <v>2045</v>
      </c>
      <c r="AH2" s="1">
        <v>2046</v>
      </c>
      <c r="AI2" s="1">
        <v>2047</v>
      </c>
      <c r="AJ2" s="1">
        <v>2048</v>
      </c>
      <c r="AK2" s="1">
        <v>2049</v>
      </c>
      <c r="AL2" s="1">
        <v>2050</v>
      </c>
    </row>
    <row r="3" spans="1:38" x14ac:dyDescent="0.25">
      <c r="A3" s="49">
        <v>-1150</v>
      </c>
      <c r="B3" s="49">
        <f t="shared" ref="B3:B23" si="0">A3+50</f>
        <v>-1100</v>
      </c>
      <c r="C3" s="105">
        <f>(VLOOKUP($B$1,'Multipliers and Adjustments'!$A$70:$I$86,TRUNC(COLUMN(C$2)/5)+2,FALSE)*SUMIFS('EPA US Data'!$I:$I,'EPA US Data'!$D:$D,'Country Selector'!$A$2,'EPA US Data'!$J:$J,$B$1,'EPA US Data'!$C:$C,C$2,'EPA US Data'!$G:$G,"&gt;="&amp;$A3,'EPA US Data'!$G:$G,"&lt;"&amp;$B3)+IF('Multipliers and Adjustments'!$B$66="Y",'SNAP Adjustment'!D40,0))*unit_conv*'State Downscaling Multipliers'!$B$9</f>
        <v>0</v>
      </c>
      <c r="D3" s="2">
        <f t="shared" ref="D3:G3" si="1">C3+($H3-$C3)/5</f>
        <v>0</v>
      </c>
      <c r="E3" s="2">
        <f t="shared" si="1"/>
        <v>0</v>
      </c>
      <c r="F3" s="2">
        <f t="shared" si="1"/>
        <v>0</v>
      </c>
      <c r="G3" s="2">
        <f t="shared" si="1"/>
        <v>0</v>
      </c>
      <c r="H3" s="105">
        <f>(VLOOKUP($B$1,'Multipliers and Adjustments'!$A$70:$I$86,TRUNC(COLUMN(H$2)/5)+2,FALSE)*SUMIFS('EPA US Data'!$I:$I,'EPA US Data'!$D:$D,'Country Selector'!$A$2,'EPA US Data'!$J:$J,$B$1,'EPA US Data'!$C:$C,H$2,'EPA US Data'!$G:$G,"&gt;="&amp;$A3,'EPA US Data'!$G:$G,"&lt;"&amp;$B3)+IF('Multipliers and Adjustments'!$B$66="Y",'SNAP Adjustment'!I40,0))*unit_conv*'State Downscaling Multipliers'!$B$9</f>
        <v>0</v>
      </c>
      <c r="I3" s="2">
        <f t="shared" ref="I3:L3" si="2">H3+($M3-$H3)/5</f>
        <v>0</v>
      </c>
      <c r="J3" s="2">
        <f t="shared" si="2"/>
        <v>0</v>
      </c>
      <c r="K3" s="2">
        <f t="shared" si="2"/>
        <v>0</v>
      </c>
      <c r="L3" s="2">
        <f t="shared" si="2"/>
        <v>0</v>
      </c>
      <c r="M3" s="105">
        <f>(VLOOKUP($B$1,'Multipliers and Adjustments'!$A$70:$I$86,TRUNC(COLUMN(M$2)/5)+2,FALSE)*SUMIFS('EPA US Data'!$I:$I,'EPA US Data'!$D:$D,'Country Selector'!$A$2,'EPA US Data'!$J:$J,$B$1,'EPA US Data'!$C:$C,M$2,'EPA US Data'!$G:$G,"&gt;="&amp;$A3,'EPA US Data'!$G:$G,"&lt;"&amp;$B3)+IF('Multipliers and Adjustments'!$B$66="Y",'SNAP Adjustment'!N40,0))*unit_conv*'State Downscaling Multipliers'!$B$9</f>
        <v>0</v>
      </c>
      <c r="N3" s="2">
        <f t="shared" ref="N3:Q3" si="3">M3+($R3-$M3)/5</f>
        <v>0</v>
      </c>
      <c r="O3" s="2">
        <f t="shared" si="3"/>
        <v>0</v>
      </c>
      <c r="P3" s="2">
        <f t="shared" si="3"/>
        <v>0</v>
      </c>
      <c r="Q3" s="2">
        <f t="shared" si="3"/>
        <v>0</v>
      </c>
      <c r="R3" s="105">
        <f>(VLOOKUP($B$1,'Multipliers and Adjustments'!$A$70:$I$86,TRUNC(COLUMN(R$2)/5)+2,FALSE)*SUMIFS('EPA US Data'!$I:$I,'EPA US Data'!$D:$D,'Country Selector'!$A$2,'EPA US Data'!$J:$J,$B$1,'EPA US Data'!$C:$C,R$2,'EPA US Data'!$G:$G,"&gt;="&amp;$A3,'EPA US Data'!$G:$G,"&lt;"&amp;$B3)+IF('Multipliers and Adjustments'!$B$66="Y",'SNAP Adjustment'!S40,0))*unit_conv*'State Downscaling Multipliers'!$B$9</f>
        <v>0</v>
      </c>
      <c r="S3" s="2">
        <f t="shared" ref="S3:V3" si="4">R3+($W3-$R3)/5</f>
        <v>0</v>
      </c>
      <c r="T3" s="2">
        <f t="shared" si="4"/>
        <v>0</v>
      </c>
      <c r="U3" s="2">
        <f t="shared" si="4"/>
        <v>0</v>
      </c>
      <c r="V3" s="2">
        <f t="shared" si="4"/>
        <v>0</v>
      </c>
      <c r="W3" s="105">
        <f>(VLOOKUP($B$1,'Multipliers and Adjustments'!$A$70:$I$86,TRUNC(COLUMN(W$2)/5)+2,FALSE)*SUMIFS('EPA US Data'!$I:$I,'EPA US Data'!$D:$D,'Country Selector'!$A$2,'EPA US Data'!$J:$J,$B$1,'EPA US Data'!$C:$C,W$2,'EPA US Data'!$G:$G,"&gt;="&amp;$A3,'EPA US Data'!$G:$G,"&lt;"&amp;$B3)+IF('Multipliers and Adjustments'!$B$66="Y",'SNAP Adjustment'!X40,0))*unit_conv*'State Downscaling Multipliers'!$B$9</f>
        <v>0</v>
      </c>
      <c r="X3" s="2">
        <f t="shared" ref="X3:AA3" si="5">W3+($AB3-$W3)/5</f>
        <v>0</v>
      </c>
      <c r="Y3" s="2">
        <f t="shared" si="5"/>
        <v>0</v>
      </c>
      <c r="Z3" s="2">
        <f t="shared" si="5"/>
        <v>0</v>
      </c>
      <c r="AA3" s="2">
        <f t="shared" si="5"/>
        <v>0</v>
      </c>
      <c r="AB3" s="105">
        <f>(VLOOKUP($B$1,'Multipliers and Adjustments'!$A$70:$I$86,TRUNC(COLUMN(AB$2)/5)+2,FALSE)*SUMIFS('EPA US Data'!$I:$I,'EPA US Data'!$D:$D,'Country Selector'!$A$2,'EPA US Data'!$J:$J,$B$1,'EPA US Data'!$C:$C,AB$2,'EPA US Data'!$G:$G,"&gt;="&amp;$A3,'EPA US Data'!$G:$G,"&lt;"&amp;$B3)+IF('Multipliers and Adjustments'!$B$66="Y",'SNAP Adjustment'!AC40,0))*unit_conv*'State Downscaling Multipliers'!$B$9</f>
        <v>0</v>
      </c>
      <c r="AC3" s="2">
        <f t="shared" ref="AC3:AF3" si="6">AB3+($AG3-$AB3)/5</f>
        <v>0</v>
      </c>
      <c r="AD3" s="2">
        <f t="shared" si="6"/>
        <v>0</v>
      </c>
      <c r="AE3" s="2">
        <f t="shared" si="6"/>
        <v>0</v>
      </c>
      <c r="AF3" s="2">
        <f t="shared" si="6"/>
        <v>0</v>
      </c>
      <c r="AG3" s="105">
        <f>(VLOOKUP($B$1,'Multipliers and Adjustments'!$A$70:$I$86,TRUNC(COLUMN(AG$2)/5)+2,FALSE)*SUMIFS('EPA US Data'!$I:$I,'EPA US Data'!$D:$D,'Country Selector'!$A$2,'EPA US Data'!$J:$J,$B$1,'EPA US Data'!$C:$C,AG$2,'EPA US Data'!$G:$G,"&gt;="&amp;$A3,'EPA US Data'!$G:$G,"&lt;"&amp;$B3)+IF('Multipliers and Adjustments'!$B$66="Y",'SNAP Adjustment'!AH40,0))*unit_conv*'State Downscaling Multipliers'!$B$9</f>
        <v>0</v>
      </c>
      <c r="AH3" s="2">
        <f t="shared" ref="AH3:AK3" si="7">AG3+($AL3-$AG3)/5</f>
        <v>0</v>
      </c>
      <c r="AI3" s="2">
        <f t="shared" si="7"/>
        <v>0</v>
      </c>
      <c r="AJ3" s="2">
        <f t="shared" si="7"/>
        <v>0</v>
      </c>
      <c r="AK3" s="2">
        <f t="shared" si="7"/>
        <v>0</v>
      </c>
      <c r="AL3" s="105">
        <f>(VLOOKUP($B$1,'Multipliers and Adjustments'!$A$70:$I$86,TRUNC(COLUMN(AL$2)/5)+2,FALSE)*SUMIFS('EPA US Data'!$I:$I,'EPA US Data'!$D:$D,'Country Selector'!$A$2,'EPA US Data'!$J:$J,$B$1,'EPA US Data'!$C:$C,AL$2,'EPA US Data'!$G:$G,"&gt;="&amp;$A3,'EPA US Data'!$G:$G,"&lt;"&amp;$B3)+IF('Multipliers and Adjustments'!$B$66="Y",'SNAP Adjustment'!AM40,0))*unit_conv*'State Downscaling Multipliers'!$B$9</f>
        <v>0</v>
      </c>
    </row>
    <row r="4" spans="1:38" x14ac:dyDescent="0.25">
      <c r="A4" s="49">
        <f t="shared" ref="A4:A34" si="8">B3</f>
        <v>-1100</v>
      </c>
      <c r="B4" s="49">
        <f t="shared" si="0"/>
        <v>-1050</v>
      </c>
      <c r="C4" s="105">
        <f>(VLOOKUP($B$1,'Multipliers and Adjustments'!$A$70:$I$86,TRUNC(COLUMN(C$2)/5)+2,FALSE)*SUMIFS('EPA US Data'!$I:$I,'EPA US Data'!$D:$D,'Country Selector'!$A$2,'EPA US Data'!$J:$J,$B$1,'EPA US Data'!$C:$C,C$2,'EPA US Data'!$G:$G,"&gt;="&amp;$A4,'EPA US Data'!$G:$G,"&lt;"&amp;$B4)+IF('Multipliers and Adjustments'!$B$66="Y",'SNAP Adjustment'!D41,0))*unit_conv*'State Downscaling Multipliers'!$B$9</f>
        <v>0</v>
      </c>
      <c r="D4" s="2">
        <f t="shared" ref="D4:G4" si="9">C4+($H4-$C4)/5</f>
        <v>0</v>
      </c>
      <c r="E4" s="2">
        <f t="shared" si="9"/>
        <v>0</v>
      </c>
      <c r="F4" s="2">
        <f t="shared" si="9"/>
        <v>0</v>
      </c>
      <c r="G4" s="2">
        <f t="shared" si="9"/>
        <v>0</v>
      </c>
      <c r="H4" s="105">
        <f>(VLOOKUP($B$1,'Multipliers and Adjustments'!$A$70:$I$86,TRUNC(COLUMN(H$2)/5)+2,FALSE)*SUMIFS('EPA US Data'!$I:$I,'EPA US Data'!$D:$D,'Country Selector'!$A$2,'EPA US Data'!$J:$J,$B$1,'EPA US Data'!$C:$C,H$2,'EPA US Data'!$G:$G,"&gt;="&amp;$A4,'EPA US Data'!$G:$G,"&lt;"&amp;$B4)+IF('Multipliers and Adjustments'!$B$66="Y",'SNAP Adjustment'!I41,0))*unit_conv*'State Downscaling Multipliers'!$B$9</f>
        <v>0</v>
      </c>
      <c r="I4" s="2">
        <f t="shared" ref="I4:L4" si="10">H4+($M4-$H4)/5</f>
        <v>0</v>
      </c>
      <c r="J4" s="2">
        <f t="shared" si="10"/>
        <v>0</v>
      </c>
      <c r="K4" s="2">
        <f t="shared" si="10"/>
        <v>0</v>
      </c>
      <c r="L4" s="2">
        <f t="shared" si="10"/>
        <v>0</v>
      </c>
      <c r="M4" s="105">
        <f>(VLOOKUP($B$1,'Multipliers and Adjustments'!$A$70:$I$86,TRUNC(COLUMN(M$2)/5)+2,FALSE)*SUMIFS('EPA US Data'!$I:$I,'EPA US Data'!$D:$D,'Country Selector'!$A$2,'EPA US Data'!$J:$J,$B$1,'EPA US Data'!$C:$C,M$2,'EPA US Data'!$G:$G,"&gt;="&amp;$A4,'EPA US Data'!$G:$G,"&lt;"&amp;$B4)+IF('Multipliers and Adjustments'!$B$66="Y",'SNAP Adjustment'!N41,0))*unit_conv*'State Downscaling Multipliers'!$B$9</f>
        <v>0</v>
      </c>
      <c r="N4" s="2">
        <f t="shared" ref="N4:Q4" si="11">M4+($R4-$M4)/5</f>
        <v>0</v>
      </c>
      <c r="O4" s="2">
        <f t="shared" si="11"/>
        <v>0</v>
      </c>
      <c r="P4" s="2">
        <f t="shared" si="11"/>
        <v>0</v>
      </c>
      <c r="Q4" s="2">
        <f t="shared" si="11"/>
        <v>0</v>
      </c>
      <c r="R4" s="105">
        <f>(VLOOKUP($B$1,'Multipliers and Adjustments'!$A$70:$I$86,TRUNC(COLUMN(R$2)/5)+2,FALSE)*SUMIFS('EPA US Data'!$I:$I,'EPA US Data'!$D:$D,'Country Selector'!$A$2,'EPA US Data'!$J:$J,$B$1,'EPA US Data'!$C:$C,R$2,'EPA US Data'!$G:$G,"&gt;="&amp;$A4,'EPA US Data'!$G:$G,"&lt;"&amp;$B4)+IF('Multipliers and Adjustments'!$B$66="Y",'SNAP Adjustment'!S41,0))*unit_conv*'State Downscaling Multipliers'!$B$9</f>
        <v>0</v>
      </c>
      <c r="S4" s="2">
        <f t="shared" ref="S4:V4" si="12">R4+($W4-$R4)/5</f>
        <v>0</v>
      </c>
      <c r="T4" s="2">
        <f t="shared" si="12"/>
        <v>0</v>
      </c>
      <c r="U4" s="2">
        <f t="shared" si="12"/>
        <v>0</v>
      </c>
      <c r="V4" s="2">
        <f t="shared" si="12"/>
        <v>0</v>
      </c>
      <c r="W4" s="105">
        <f>(VLOOKUP($B$1,'Multipliers and Adjustments'!$A$70:$I$86,TRUNC(COLUMN(W$2)/5)+2,FALSE)*SUMIFS('EPA US Data'!$I:$I,'EPA US Data'!$D:$D,'Country Selector'!$A$2,'EPA US Data'!$J:$J,$B$1,'EPA US Data'!$C:$C,W$2,'EPA US Data'!$G:$G,"&gt;="&amp;$A4,'EPA US Data'!$G:$G,"&lt;"&amp;$B4)+IF('Multipliers and Adjustments'!$B$66="Y",'SNAP Adjustment'!X41,0))*unit_conv*'State Downscaling Multipliers'!$B$9</f>
        <v>0</v>
      </c>
      <c r="X4" s="2">
        <f t="shared" ref="X4:AA4" si="13">W4+($AB4-$W4)/5</f>
        <v>0</v>
      </c>
      <c r="Y4" s="2">
        <f t="shared" si="13"/>
        <v>0</v>
      </c>
      <c r="Z4" s="2">
        <f t="shared" si="13"/>
        <v>0</v>
      </c>
      <c r="AA4" s="2">
        <f t="shared" si="13"/>
        <v>0</v>
      </c>
      <c r="AB4" s="105">
        <f>(VLOOKUP($B$1,'Multipliers and Adjustments'!$A$70:$I$86,TRUNC(COLUMN(AB$2)/5)+2,FALSE)*SUMIFS('EPA US Data'!$I:$I,'EPA US Data'!$D:$D,'Country Selector'!$A$2,'EPA US Data'!$J:$J,$B$1,'EPA US Data'!$C:$C,AB$2,'EPA US Data'!$G:$G,"&gt;="&amp;$A4,'EPA US Data'!$G:$G,"&lt;"&amp;$B4)+IF('Multipliers and Adjustments'!$B$66="Y",'SNAP Adjustment'!AC41,0))*unit_conv*'State Downscaling Multipliers'!$B$9</f>
        <v>0</v>
      </c>
      <c r="AC4" s="2">
        <f t="shared" ref="AC4:AF4" si="14">AB4+($AG4-$AB4)/5</f>
        <v>0</v>
      </c>
      <c r="AD4" s="2">
        <f t="shared" si="14"/>
        <v>0</v>
      </c>
      <c r="AE4" s="2">
        <f t="shared" si="14"/>
        <v>0</v>
      </c>
      <c r="AF4" s="2">
        <f t="shared" si="14"/>
        <v>0</v>
      </c>
      <c r="AG4" s="105">
        <f>(VLOOKUP($B$1,'Multipliers and Adjustments'!$A$70:$I$86,TRUNC(COLUMN(AG$2)/5)+2,FALSE)*SUMIFS('EPA US Data'!$I:$I,'EPA US Data'!$D:$D,'Country Selector'!$A$2,'EPA US Data'!$J:$J,$B$1,'EPA US Data'!$C:$C,AG$2,'EPA US Data'!$G:$G,"&gt;="&amp;$A4,'EPA US Data'!$G:$G,"&lt;"&amp;$B4)+IF('Multipliers and Adjustments'!$B$66="Y",'SNAP Adjustment'!AH41,0))*unit_conv*'State Downscaling Multipliers'!$B$9</f>
        <v>0</v>
      </c>
      <c r="AH4" s="2">
        <f t="shared" ref="AH4:AK4" si="15">AG4+($AL4-$AG4)/5</f>
        <v>0</v>
      </c>
      <c r="AI4" s="2">
        <f t="shared" si="15"/>
        <v>0</v>
      </c>
      <c r="AJ4" s="2">
        <f t="shared" si="15"/>
        <v>0</v>
      </c>
      <c r="AK4" s="2">
        <f t="shared" si="15"/>
        <v>0</v>
      </c>
      <c r="AL4" s="105">
        <f>(VLOOKUP($B$1,'Multipliers and Adjustments'!$A$70:$I$86,TRUNC(COLUMN(AL$2)/5)+2,FALSE)*SUMIFS('EPA US Data'!$I:$I,'EPA US Data'!$D:$D,'Country Selector'!$A$2,'EPA US Data'!$J:$J,$B$1,'EPA US Data'!$C:$C,AL$2,'EPA US Data'!$G:$G,"&gt;="&amp;$A4,'EPA US Data'!$G:$G,"&lt;"&amp;$B4)+IF('Multipliers and Adjustments'!$B$66="Y",'SNAP Adjustment'!AM41,0))*unit_conv*'State Downscaling Multipliers'!$B$9</f>
        <v>0</v>
      </c>
    </row>
    <row r="5" spans="1:38" x14ac:dyDescent="0.25">
      <c r="A5" s="49">
        <f t="shared" si="8"/>
        <v>-1050</v>
      </c>
      <c r="B5" s="49">
        <f t="shared" si="0"/>
        <v>-1000</v>
      </c>
      <c r="C5" s="105">
        <f>(VLOOKUP($B$1,'Multipliers and Adjustments'!$A$70:$I$86,TRUNC(COLUMN(C$2)/5)+2,FALSE)*SUMIFS('EPA US Data'!$I:$I,'EPA US Data'!$D:$D,'Country Selector'!$A$2,'EPA US Data'!$J:$J,$B$1,'EPA US Data'!$C:$C,C$2,'EPA US Data'!$G:$G,"&gt;="&amp;$A5,'EPA US Data'!$G:$G,"&lt;"&amp;$B5)+IF('Multipliers and Adjustments'!$B$66="Y",'SNAP Adjustment'!D42,0))*unit_conv*'State Downscaling Multipliers'!$B$9</f>
        <v>0</v>
      </c>
      <c r="D5" s="2">
        <f t="shared" ref="D5:G5" si="16">C5+($H5-$C5)/5</f>
        <v>0</v>
      </c>
      <c r="E5" s="2">
        <f t="shared" si="16"/>
        <v>0</v>
      </c>
      <c r="F5" s="2">
        <f t="shared" si="16"/>
        <v>0</v>
      </c>
      <c r="G5" s="2">
        <f t="shared" si="16"/>
        <v>0</v>
      </c>
      <c r="H5" s="105">
        <f>(VLOOKUP($B$1,'Multipliers and Adjustments'!$A$70:$I$86,TRUNC(COLUMN(H$2)/5)+2,FALSE)*SUMIFS('EPA US Data'!$I:$I,'EPA US Data'!$D:$D,'Country Selector'!$A$2,'EPA US Data'!$J:$J,$B$1,'EPA US Data'!$C:$C,H$2,'EPA US Data'!$G:$G,"&gt;="&amp;$A5,'EPA US Data'!$G:$G,"&lt;"&amp;$B5)+IF('Multipliers and Adjustments'!$B$66="Y",'SNAP Adjustment'!I42,0))*unit_conv*'State Downscaling Multipliers'!$B$9</f>
        <v>0</v>
      </c>
      <c r="I5" s="2">
        <f t="shared" ref="I5:L5" si="17">H5+($M5-$H5)/5</f>
        <v>0</v>
      </c>
      <c r="J5" s="2">
        <f t="shared" si="17"/>
        <v>0</v>
      </c>
      <c r="K5" s="2">
        <f t="shared" si="17"/>
        <v>0</v>
      </c>
      <c r="L5" s="2">
        <f t="shared" si="17"/>
        <v>0</v>
      </c>
      <c r="M5" s="105">
        <f>(VLOOKUP($B$1,'Multipliers and Adjustments'!$A$70:$I$86,TRUNC(COLUMN(M$2)/5)+2,FALSE)*SUMIFS('EPA US Data'!$I:$I,'EPA US Data'!$D:$D,'Country Selector'!$A$2,'EPA US Data'!$J:$J,$B$1,'EPA US Data'!$C:$C,M$2,'EPA US Data'!$G:$G,"&gt;="&amp;$A5,'EPA US Data'!$G:$G,"&lt;"&amp;$B5)+IF('Multipliers and Adjustments'!$B$66="Y",'SNAP Adjustment'!N42,0))*unit_conv*'State Downscaling Multipliers'!$B$9</f>
        <v>0</v>
      </c>
      <c r="N5" s="2">
        <f t="shared" ref="N5:Q5" si="18">M5+($R5-$M5)/5</f>
        <v>0</v>
      </c>
      <c r="O5" s="2">
        <f t="shared" si="18"/>
        <v>0</v>
      </c>
      <c r="P5" s="2">
        <f t="shared" si="18"/>
        <v>0</v>
      </c>
      <c r="Q5" s="2">
        <f t="shared" si="18"/>
        <v>0</v>
      </c>
      <c r="R5" s="105">
        <f>(VLOOKUP($B$1,'Multipliers and Adjustments'!$A$70:$I$86,TRUNC(COLUMN(R$2)/5)+2,FALSE)*SUMIFS('EPA US Data'!$I:$I,'EPA US Data'!$D:$D,'Country Selector'!$A$2,'EPA US Data'!$J:$J,$B$1,'EPA US Data'!$C:$C,R$2,'EPA US Data'!$G:$G,"&gt;="&amp;$A5,'EPA US Data'!$G:$G,"&lt;"&amp;$B5)+IF('Multipliers and Adjustments'!$B$66="Y",'SNAP Adjustment'!S42,0))*unit_conv*'State Downscaling Multipliers'!$B$9</f>
        <v>0</v>
      </c>
      <c r="S5" s="2">
        <f t="shared" ref="S5:V5" si="19">R5+($W5-$R5)/5</f>
        <v>0</v>
      </c>
      <c r="T5" s="2">
        <f t="shared" si="19"/>
        <v>0</v>
      </c>
      <c r="U5" s="2">
        <f t="shared" si="19"/>
        <v>0</v>
      </c>
      <c r="V5" s="2">
        <f t="shared" si="19"/>
        <v>0</v>
      </c>
      <c r="W5" s="105">
        <f>(VLOOKUP($B$1,'Multipliers and Adjustments'!$A$70:$I$86,TRUNC(COLUMN(W$2)/5)+2,FALSE)*SUMIFS('EPA US Data'!$I:$I,'EPA US Data'!$D:$D,'Country Selector'!$A$2,'EPA US Data'!$J:$J,$B$1,'EPA US Data'!$C:$C,W$2,'EPA US Data'!$G:$G,"&gt;="&amp;$A5,'EPA US Data'!$G:$G,"&lt;"&amp;$B5)+IF('Multipliers and Adjustments'!$B$66="Y",'SNAP Adjustment'!X42,0))*unit_conv*'State Downscaling Multipliers'!$B$9</f>
        <v>0</v>
      </c>
      <c r="X5" s="2">
        <f t="shared" ref="X5:AA5" si="20">W5+($AB5-$W5)/5</f>
        <v>0</v>
      </c>
      <c r="Y5" s="2">
        <f t="shared" si="20"/>
        <v>0</v>
      </c>
      <c r="Z5" s="2">
        <f t="shared" si="20"/>
        <v>0</v>
      </c>
      <c r="AA5" s="2">
        <f t="shared" si="20"/>
        <v>0</v>
      </c>
      <c r="AB5" s="105">
        <f>(VLOOKUP($B$1,'Multipliers and Adjustments'!$A$70:$I$86,TRUNC(COLUMN(AB$2)/5)+2,FALSE)*SUMIFS('EPA US Data'!$I:$I,'EPA US Data'!$D:$D,'Country Selector'!$A$2,'EPA US Data'!$J:$J,$B$1,'EPA US Data'!$C:$C,AB$2,'EPA US Data'!$G:$G,"&gt;="&amp;$A5,'EPA US Data'!$G:$G,"&lt;"&amp;$B5)+IF('Multipliers and Adjustments'!$B$66="Y",'SNAP Adjustment'!AC42,0))*unit_conv*'State Downscaling Multipliers'!$B$9</f>
        <v>0</v>
      </c>
      <c r="AC5" s="2">
        <f t="shared" ref="AC5:AF5" si="21">AB5+($AG5-$AB5)/5</f>
        <v>0</v>
      </c>
      <c r="AD5" s="2">
        <f t="shared" si="21"/>
        <v>0</v>
      </c>
      <c r="AE5" s="2">
        <f t="shared" si="21"/>
        <v>0</v>
      </c>
      <c r="AF5" s="2">
        <f t="shared" si="21"/>
        <v>0</v>
      </c>
      <c r="AG5" s="105">
        <f>(VLOOKUP($B$1,'Multipliers and Adjustments'!$A$70:$I$86,TRUNC(COLUMN(AG$2)/5)+2,FALSE)*SUMIFS('EPA US Data'!$I:$I,'EPA US Data'!$D:$D,'Country Selector'!$A$2,'EPA US Data'!$J:$J,$B$1,'EPA US Data'!$C:$C,AG$2,'EPA US Data'!$G:$G,"&gt;="&amp;$A5,'EPA US Data'!$G:$G,"&lt;"&amp;$B5)+IF('Multipliers and Adjustments'!$B$66="Y",'SNAP Adjustment'!AH42,0))*unit_conv*'State Downscaling Multipliers'!$B$9</f>
        <v>0</v>
      </c>
      <c r="AH5" s="2">
        <f t="shared" ref="AH5:AK5" si="22">AG5+($AL5-$AG5)/5</f>
        <v>0</v>
      </c>
      <c r="AI5" s="2">
        <f t="shared" si="22"/>
        <v>0</v>
      </c>
      <c r="AJ5" s="2">
        <f t="shared" si="22"/>
        <v>0</v>
      </c>
      <c r="AK5" s="2">
        <f t="shared" si="22"/>
        <v>0</v>
      </c>
      <c r="AL5" s="105">
        <f>(VLOOKUP($B$1,'Multipliers and Adjustments'!$A$70:$I$86,TRUNC(COLUMN(AL$2)/5)+2,FALSE)*SUMIFS('EPA US Data'!$I:$I,'EPA US Data'!$D:$D,'Country Selector'!$A$2,'EPA US Data'!$J:$J,$B$1,'EPA US Data'!$C:$C,AL$2,'EPA US Data'!$G:$G,"&gt;="&amp;$A5,'EPA US Data'!$G:$G,"&lt;"&amp;$B5)+IF('Multipliers and Adjustments'!$B$66="Y",'SNAP Adjustment'!AM42,0))*unit_conv*'State Downscaling Multipliers'!$B$9</f>
        <v>0</v>
      </c>
    </row>
    <row r="6" spans="1:38" x14ac:dyDescent="0.25">
      <c r="A6" s="49">
        <f t="shared" si="8"/>
        <v>-1000</v>
      </c>
      <c r="B6" s="49">
        <f t="shared" si="0"/>
        <v>-950</v>
      </c>
      <c r="C6" s="105">
        <f>(VLOOKUP($B$1,'Multipliers and Adjustments'!$A$70:$I$86,TRUNC(COLUMN(C$2)/5)+2,FALSE)*SUMIFS('EPA US Data'!$I:$I,'EPA US Data'!$D:$D,'Country Selector'!$A$2,'EPA US Data'!$J:$J,$B$1,'EPA US Data'!$C:$C,C$2,'EPA US Data'!$G:$G,"&gt;="&amp;$A6,'EPA US Data'!$G:$G,"&lt;"&amp;$B6)+IF('Multipliers and Adjustments'!$B$66="Y",'SNAP Adjustment'!D43,0))*unit_conv*'State Downscaling Multipliers'!$B$9</f>
        <v>0</v>
      </c>
      <c r="D6" s="2">
        <f t="shared" ref="D6:G6" si="23">C6+($H6-$C6)/5</f>
        <v>0</v>
      </c>
      <c r="E6" s="2">
        <f t="shared" si="23"/>
        <v>0</v>
      </c>
      <c r="F6" s="2">
        <f t="shared" si="23"/>
        <v>0</v>
      </c>
      <c r="G6" s="2">
        <f t="shared" si="23"/>
        <v>0</v>
      </c>
      <c r="H6" s="105">
        <f>(VLOOKUP($B$1,'Multipliers and Adjustments'!$A$70:$I$86,TRUNC(COLUMN(H$2)/5)+2,FALSE)*SUMIFS('EPA US Data'!$I:$I,'EPA US Data'!$D:$D,'Country Selector'!$A$2,'EPA US Data'!$J:$J,$B$1,'EPA US Data'!$C:$C,H$2,'EPA US Data'!$G:$G,"&gt;="&amp;$A6,'EPA US Data'!$G:$G,"&lt;"&amp;$B6)+IF('Multipliers and Adjustments'!$B$66="Y",'SNAP Adjustment'!I43,0))*unit_conv*'State Downscaling Multipliers'!$B$9</f>
        <v>0</v>
      </c>
      <c r="I6" s="2">
        <f t="shared" ref="I6:L6" si="24">H6+($M6-$H6)/5</f>
        <v>0</v>
      </c>
      <c r="J6" s="2">
        <f t="shared" si="24"/>
        <v>0</v>
      </c>
      <c r="K6" s="2">
        <f t="shared" si="24"/>
        <v>0</v>
      </c>
      <c r="L6" s="2">
        <f t="shared" si="24"/>
        <v>0</v>
      </c>
      <c r="M6" s="105">
        <f>(VLOOKUP($B$1,'Multipliers and Adjustments'!$A$70:$I$86,TRUNC(COLUMN(M$2)/5)+2,FALSE)*SUMIFS('EPA US Data'!$I:$I,'EPA US Data'!$D:$D,'Country Selector'!$A$2,'EPA US Data'!$J:$J,$B$1,'EPA US Data'!$C:$C,M$2,'EPA US Data'!$G:$G,"&gt;="&amp;$A6,'EPA US Data'!$G:$G,"&lt;"&amp;$B6)+IF('Multipliers and Adjustments'!$B$66="Y",'SNAP Adjustment'!N43,0))*unit_conv*'State Downscaling Multipliers'!$B$9</f>
        <v>0</v>
      </c>
      <c r="N6" s="2">
        <f t="shared" ref="N6:Q6" si="25">M6+($R6-$M6)/5</f>
        <v>0</v>
      </c>
      <c r="O6" s="2">
        <f t="shared" si="25"/>
        <v>0</v>
      </c>
      <c r="P6" s="2">
        <f t="shared" si="25"/>
        <v>0</v>
      </c>
      <c r="Q6" s="2">
        <f t="shared" si="25"/>
        <v>0</v>
      </c>
      <c r="R6" s="105">
        <f>(VLOOKUP($B$1,'Multipliers and Adjustments'!$A$70:$I$86,TRUNC(COLUMN(R$2)/5)+2,FALSE)*SUMIFS('EPA US Data'!$I:$I,'EPA US Data'!$D:$D,'Country Selector'!$A$2,'EPA US Data'!$J:$J,$B$1,'EPA US Data'!$C:$C,R$2,'EPA US Data'!$G:$G,"&gt;="&amp;$A6,'EPA US Data'!$G:$G,"&lt;"&amp;$B6)+IF('Multipliers and Adjustments'!$B$66="Y",'SNAP Adjustment'!S43,0))*unit_conv*'State Downscaling Multipliers'!$B$9</f>
        <v>0</v>
      </c>
      <c r="S6" s="2">
        <f t="shared" ref="S6:V6" si="26">R6+($W6-$R6)/5</f>
        <v>0</v>
      </c>
      <c r="T6" s="2">
        <f t="shared" si="26"/>
        <v>0</v>
      </c>
      <c r="U6" s="2">
        <f t="shared" si="26"/>
        <v>0</v>
      </c>
      <c r="V6" s="2">
        <f t="shared" si="26"/>
        <v>0</v>
      </c>
      <c r="W6" s="105">
        <f>(VLOOKUP($B$1,'Multipliers and Adjustments'!$A$70:$I$86,TRUNC(COLUMN(W$2)/5)+2,FALSE)*SUMIFS('EPA US Data'!$I:$I,'EPA US Data'!$D:$D,'Country Selector'!$A$2,'EPA US Data'!$J:$J,$B$1,'EPA US Data'!$C:$C,W$2,'EPA US Data'!$G:$G,"&gt;="&amp;$A6,'EPA US Data'!$G:$G,"&lt;"&amp;$B6)+IF('Multipliers and Adjustments'!$B$66="Y",'SNAP Adjustment'!X43,0))*unit_conv*'State Downscaling Multipliers'!$B$9</f>
        <v>0</v>
      </c>
      <c r="X6" s="2">
        <f t="shared" ref="X6:AA6" si="27">W6+($AB6-$W6)/5</f>
        <v>0</v>
      </c>
      <c r="Y6" s="2">
        <f t="shared" si="27"/>
        <v>0</v>
      </c>
      <c r="Z6" s="2">
        <f t="shared" si="27"/>
        <v>0</v>
      </c>
      <c r="AA6" s="2">
        <f t="shared" si="27"/>
        <v>0</v>
      </c>
      <c r="AB6" s="105">
        <f>(VLOOKUP($B$1,'Multipliers and Adjustments'!$A$70:$I$86,TRUNC(COLUMN(AB$2)/5)+2,FALSE)*SUMIFS('EPA US Data'!$I:$I,'EPA US Data'!$D:$D,'Country Selector'!$A$2,'EPA US Data'!$J:$J,$B$1,'EPA US Data'!$C:$C,AB$2,'EPA US Data'!$G:$G,"&gt;="&amp;$A6,'EPA US Data'!$G:$G,"&lt;"&amp;$B6)+IF('Multipliers and Adjustments'!$B$66="Y",'SNAP Adjustment'!AC43,0))*unit_conv*'State Downscaling Multipliers'!$B$9</f>
        <v>0</v>
      </c>
      <c r="AC6" s="2">
        <f t="shared" ref="AC6:AF6" si="28">AB6+($AG6-$AB6)/5</f>
        <v>0</v>
      </c>
      <c r="AD6" s="2">
        <f t="shared" si="28"/>
        <v>0</v>
      </c>
      <c r="AE6" s="2">
        <f t="shared" si="28"/>
        <v>0</v>
      </c>
      <c r="AF6" s="2">
        <f t="shared" si="28"/>
        <v>0</v>
      </c>
      <c r="AG6" s="105">
        <f>(VLOOKUP($B$1,'Multipliers and Adjustments'!$A$70:$I$86,TRUNC(COLUMN(AG$2)/5)+2,FALSE)*SUMIFS('EPA US Data'!$I:$I,'EPA US Data'!$D:$D,'Country Selector'!$A$2,'EPA US Data'!$J:$J,$B$1,'EPA US Data'!$C:$C,AG$2,'EPA US Data'!$G:$G,"&gt;="&amp;$A6,'EPA US Data'!$G:$G,"&lt;"&amp;$B6)+IF('Multipliers and Adjustments'!$B$66="Y",'SNAP Adjustment'!AH43,0))*unit_conv*'State Downscaling Multipliers'!$B$9</f>
        <v>0</v>
      </c>
      <c r="AH6" s="2">
        <f t="shared" ref="AH6:AK6" si="29">AG6+($AL6-$AG6)/5</f>
        <v>0</v>
      </c>
      <c r="AI6" s="2">
        <f t="shared" si="29"/>
        <v>0</v>
      </c>
      <c r="AJ6" s="2">
        <f t="shared" si="29"/>
        <v>0</v>
      </c>
      <c r="AK6" s="2">
        <f t="shared" si="29"/>
        <v>0</v>
      </c>
      <c r="AL6" s="105">
        <f>(VLOOKUP($B$1,'Multipliers and Adjustments'!$A$70:$I$86,TRUNC(COLUMN(AL$2)/5)+2,FALSE)*SUMIFS('EPA US Data'!$I:$I,'EPA US Data'!$D:$D,'Country Selector'!$A$2,'EPA US Data'!$J:$J,$B$1,'EPA US Data'!$C:$C,AL$2,'EPA US Data'!$G:$G,"&gt;="&amp;$A6,'EPA US Data'!$G:$G,"&lt;"&amp;$B6)+IF('Multipliers and Adjustments'!$B$66="Y",'SNAP Adjustment'!AM43,0))*unit_conv*'State Downscaling Multipliers'!$B$9</f>
        <v>0</v>
      </c>
    </row>
    <row r="7" spans="1:38" x14ac:dyDescent="0.25">
      <c r="A7" s="49">
        <f t="shared" si="8"/>
        <v>-950</v>
      </c>
      <c r="B7" s="49">
        <f t="shared" si="0"/>
        <v>-900</v>
      </c>
      <c r="C7" s="105">
        <f>(VLOOKUP($B$1,'Multipliers and Adjustments'!$A$70:$I$86,TRUNC(COLUMN(C$2)/5)+2,FALSE)*SUMIFS('EPA US Data'!$I:$I,'EPA US Data'!$D:$D,'Country Selector'!$A$2,'EPA US Data'!$J:$J,$B$1,'EPA US Data'!$C:$C,C$2,'EPA US Data'!$G:$G,"&gt;="&amp;$A7,'EPA US Data'!$G:$G,"&lt;"&amp;$B7)+IF('Multipliers and Adjustments'!$B$66="Y",'SNAP Adjustment'!D44,0))*unit_conv*'State Downscaling Multipliers'!$B$9</f>
        <v>0</v>
      </c>
      <c r="D7" s="2">
        <f t="shared" ref="D7:G7" si="30">C7+($H7-$C7)/5</f>
        <v>0</v>
      </c>
      <c r="E7" s="2">
        <f t="shared" si="30"/>
        <v>0</v>
      </c>
      <c r="F7" s="2">
        <f t="shared" si="30"/>
        <v>0</v>
      </c>
      <c r="G7" s="2">
        <f t="shared" si="30"/>
        <v>0</v>
      </c>
      <c r="H7" s="105">
        <f>(VLOOKUP($B$1,'Multipliers and Adjustments'!$A$70:$I$86,TRUNC(COLUMN(H$2)/5)+2,FALSE)*SUMIFS('EPA US Data'!$I:$I,'EPA US Data'!$D:$D,'Country Selector'!$A$2,'EPA US Data'!$J:$J,$B$1,'EPA US Data'!$C:$C,H$2,'EPA US Data'!$G:$G,"&gt;="&amp;$A7,'EPA US Data'!$G:$G,"&lt;"&amp;$B7)+IF('Multipliers and Adjustments'!$B$66="Y",'SNAP Adjustment'!I44,0))*unit_conv*'State Downscaling Multipliers'!$B$9</f>
        <v>0</v>
      </c>
      <c r="I7" s="2">
        <f t="shared" ref="I7:L7" si="31">H7+($M7-$H7)/5</f>
        <v>0</v>
      </c>
      <c r="J7" s="2">
        <f t="shared" si="31"/>
        <v>0</v>
      </c>
      <c r="K7" s="2">
        <f t="shared" si="31"/>
        <v>0</v>
      </c>
      <c r="L7" s="2">
        <f t="shared" si="31"/>
        <v>0</v>
      </c>
      <c r="M7" s="105">
        <f>(VLOOKUP($B$1,'Multipliers and Adjustments'!$A$70:$I$86,TRUNC(COLUMN(M$2)/5)+2,FALSE)*SUMIFS('EPA US Data'!$I:$I,'EPA US Data'!$D:$D,'Country Selector'!$A$2,'EPA US Data'!$J:$J,$B$1,'EPA US Data'!$C:$C,M$2,'EPA US Data'!$G:$G,"&gt;="&amp;$A7,'EPA US Data'!$G:$G,"&lt;"&amp;$B7)+IF('Multipliers and Adjustments'!$B$66="Y",'SNAP Adjustment'!N44,0))*unit_conv*'State Downscaling Multipliers'!$B$9</f>
        <v>0</v>
      </c>
      <c r="N7" s="2">
        <f t="shared" ref="N7:Q7" si="32">M7+($R7-$M7)/5</f>
        <v>0</v>
      </c>
      <c r="O7" s="2">
        <f t="shared" si="32"/>
        <v>0</v>
      </c>
      <c r="P7" s="2">
        <f t="shared" si="32"/>
        <v>0</v>
      </c>
      <c r="Q7" s="2">
        <f t="shared" si="32"/>
        <v>0</v>
      </c>
      <c r="R7" s="105">
        <f>(VLOOKUP($B$1,'Multipliers and Adjustments'!$A$70:$I$86,TRUNC(COLUMN(R$2)/5)+2,FALSE)*SUMIFS('EPA US Data'!$I:$I,'EPA US Data'!$D:$D,'Country Selector'!$A$2,'EPA US Data'!$J:$J,$B$1,'EPA US Data'!$C:$C,R$2,'EPA US Data'!$G:$G,"&gt;="&amp;$A7,'EPA US Data'!$G:$G,"&lt;"&amp;$B7)+IF('Multipliers and Adjustments'!$B$66="Y",'SNAP Adjustment'!S44,0))*unit_conv*'State Downscaling Multipliers'!$B$9</f>
        <v>0</v>
      </c>
      <c r="S7" s="2">
        <f t="shared" ref="S7:V7" si="33">R7+($W7-$R7)/5</f>
        <v>0</v>
      </c>
      <c r="T7" s="2">
        <f t="shared" si="33"/>
        <v>0</v>
      </c>
      <c r="U7" s="2">
        <f t="shared" si="33"/>
        <v>0</v>
      </c>
      <c r="V7" s="2">
        <f t="shared" si="33"/>
        <v>0</v>
      </c>
      <c r="W7" s="105">
        <f>(VLOOKUP($B$1,'Multipliers and Adjustments'!$A$70:$I$86,TRUNC(COLUMN(W$2)/5)+2,FALSE)*SUMIFS('EPA US Data'!$I:$I,'EPA US Data'!$D:$D,'Country Selector'!$A$2,'EPA US Data'!$J:$J,$B$1,'EPA US Data'!$C:$C,W$2,'EPA US Data'!$G:$G,"&gt;="&amp;$A7,'EPA US Data'!$G:$G,"&lt;"&amp;$B7)+IF('Multipliers and Adjustments'!$B$66="Y",'SNAP Adjustment'!X44,0))*unit_conv*'State Downscaling Multipliers'!$B$9</f>
        <v>0</v>
      </c>
      <c r="X7" s="2">
        <f t="shared" ref="X7:AA7" si="34">W7+($AB7-$W7)/5</f>
        <v>0</v>
      </c>
      <c r="Y7" s="2">
        <f t="shared" si="34"/>
        <v>0</v>
      </c>
      <c r="Z7" s="2">
        <f t="shared" si="34"/>
        <v>0</v>
      </c>
      <c r="AA7" s="2">
        <f t="shared" si="34"/>
        <v>0</v>
      </c>
      <c r="AB7" s="105">
        <f>(VLOOKUP($B$1,'Multipliers and Adjustments'!$A$70:$I$86,TRUNC(COLUMN(AB$2)/5)+2,FALSE)*SUMIFS('EPA US Data'!$I:$I,'EPA US Data'!$D:$D,'Country Selector'!$A$2,'EPA US Data'!$J:$J,$B$1,'EPA US Data'!$C:$C,AB$2,'EPA US Data'!$G:$G,"&gt;="&amp;$A7,'EPA US Data'!$G:$G,"&lt;"&amp;$B7)+IF('Multipliers and Adjustments'!$B$66="Y",'SNAP Adjustment'!AC44,0))*unit_conv*'State Downscaling Multipliers'!$B$9</f>
        <v>0</v>
      </c>
      <c r="AC7" s="2">
        <f t="shared" ref="AC7:AF7" si="35">AB7+($AG7-$AB7)/5</f>
        <v>0</v>
      </c>
      <c r="AD7" s="2">
        <f t="shared" si="35"/>
        <v>0</v>
      </c>
      <c r="AE7" s="2">
        <f t="shared" si="35"/>
        <v>0</v>
      </c>
      <c r="AF7" s="2">
        <f t="shared" si="35"/>
        <v>0</v>
      </c>
      <c r="AG7" s="105">
        <f>(VLOOKUP($B$1,'Multipliers and Adjustments'!$A$70:$I$86,TRUNC(COLUMN(AG$2)/5)+2,FALSE)*SUMIFS('EPA US Data'!$I:$I,'EPA US Data'!$D:$D,'Country Selector'!$A$2,'EPA US Data'!$J:$J,$B$1,'EPA US Data'!$C:$C,AG$2,'EPA US Data'!$G:$G,"&gt;="&amp;$A7,'EPA US Data'!$G:$G,"&lt;"&amp;$B7)+IF('Multipliers and Adjustments'!$B$66="Y",'SNAP Adjustment'!AH44,0))*unit_conv*'State Downscaling Multipliers'!$B$9</f>
        <v>0</v>
      </c>
      <c r="AH7" s="2">
        <f t="shared" ref="AH7:AK7" si="36">AG7+($AL7-$AG7)/5</f>
        <v>0</v>
      </c>
      <c r="AI7" s="2">
        <f t="shared" si="36"/>
        <v>0</v>
      </c>
      <c r="AJ7" s="2">
        <f t="shared" si="36"/>
        <v>0</v>
      </c>
      <c r="AK7" s="2">
        <f t="shared" si="36"/>
        <v>0</v>
      </c>
      <c r="AL7" s="105">
        <f>(VLOOKUP($B$1,'Multipliers and Adjustments'!$A$70:$I$86,TRUNC(COLUMN(AL$2)/5)+2,FALSE)*SUMIFS('EPA US Data'!$I:$I,'EPA US Data'!$D:$D,'Country Selector'!$A$2,'EPA US Data'!$J:$J,$B$1,'EPA US Data'!$C:$C,AL$2,'EPA US Data'!$G:$G,"&gt;="&amp;$A7,'EPA US Data'!$G:$G,"&lt;"&amp;$B7)+IF('Multipliers and Adjustments'!$B$66="Y",'SNAP Adjustment'!AM44,0))*unit_conv*'State Downscaling Multipliers'!$B$9</f>
        <v>0</v>
      </c>
    </row>
    <row r="8" spans="1:38" x14ac:dyDescent="0.25">
      <c r="A8" s="49">
        <f t="shared" si="8"/>
        <v>-900</v>
      </c>
      <c r="B8" s="49">
        <f t="shared" si="0"/>
        <v>-850</v>
      </c>
      <c r="C8" s="105">
        <f>(VLOOKUP($B$1,'Multipliers and Adjustments'!$A$70:$I$86,TRUNC(COLUMN(C$2)/5)+2,FALSE)*SUMIFS('EPA US Data'!$I:$I,'EPA US Data'!$D:$D,'Country Selector'!$A$2,'EPA US Data'!$J:$J,$B$1,'EPA US Data'!$C:$C,C$2,'EPA US Data'!$G:$G,"&gt;="&amp;$A8,'EPA US Data'!$G:$G,"&lt;"&amp;$B8)+IF('Multipliers and Adjustments'!$B$66="Y",'SNAP Adjustment'!D45,0))*unit_conv*'State Downscaling Multipliers'!$B$9</f>
        <v>0</v>
      </c>
      <c r="D8" s="2">
        <f t="shared" ref="D8:G8" si="37">C8+($H8-$C8)/5</f>
        <v>0</v>
      </c>
      <c r="E8" s="2">
        <f t="shared" si="37"/>
        <v>0</v>
      </c>
      <c r="F8" s="2">
        <f t="shared" si="37"/>
        <v>0</v>
      </c>
      <c r="G8" s="2">
        <f t="shared" si="37"/>
        <v>0</v>
      </c>
      <c r="H8" s="105">
        <f>(VLOOKUP($B$1,'Multipliers and Adjustments'!$A$70:$I$86,TRUNC(COLUMN(H$2)/5)+2,FALSE)*SUMIFS('EPA US Data'!$I:$I,'EPA US Data'!$D:$D,'Country Selector'!$A$2,'EPA US Data'!$J:$J,$B$1,'EPA US Data'!$C:$C,H$2,'EPA US Data'!$G:$G,"&gt;="&amp;$A8,'EPA US Data'!$G:$G,"&lt;"&amp;$B8)+IF('Multipliers and Adjustments'!$B$66="Y",'SNAP Adjustment'!I45,0))*unit_conv*'State Downscaling Multipliers'!$B$9</f>
        <v>0</v>
      </c>
      <c r="I8" s="2">
        <f t="shared" ref="I8:L8" si="38">H8+($M8-$H8)/5</f>
        <v>0</v>
      </c>
      <c r="J8" s="2">
        <f t="shared" si="38"/>
        <v>0</v>
      </c>
      <c r="K8" s="2">
        <f t="shared" si="38"/>
        <v>0</v>
      </c>
      <c r="L8" s="2">
        <f t="shared" si="38"/>
        <v>0</v>
      </c>
      <c r="M8" s="105">
        <f>(VLOOKUP($B$1,'Multipliers and Adjustments'!$A$70:$I$86,TRUNC(COLUMN(M$2)/5)+2,FALSE)*SUMIFS('EPA US Data'!$I:$I,'EPA US Data'!$D:$D,'Country Selector'!$A$2,'EPA US Data'!$J:$J,$B$1,'EPA US Data'!$C:$C,M$2,'EPA US Data'!$G:$G,"&gt;="&amp;$A8,'EPA US Data'!$G:$G,"&lt;"&amp;$B8)+IF('Multipliers and Adjustments'!$B$66="Y",'SNAP Adjustment'!N45,0))*unit_conv*'State Downscaling Multipliers'!$B$9</f>
        <v>0</v>
      </c>
      <c r="N8" s="2">
        <f t="shared" ref="N8:Q8" si="39">M8+($R8-$M8)/5</f>
        <v>0</v>
      </c>
      <c r="O8" s="2">
        <f t="shared" si="39"/>
        <v>0</v>
      </c>
      <c r="P8" s="2">
        <f t="shared" si="39"/>
        <v>0</v>
      </c>
      <c r="Q8" s="2">
        <f t="shared" si="39"/>
        <v>0</v>
      </c>
      <c r="R8" s="105">
        <f>(VLOOKUP($B$1,'Multipliers and Adjustments'!$A$70:$I$86,TRUNC(COLUMN(R$2)/5)+2,FALSE)*SUMIFS('EPA US Data'!$I:$I,'EPA US Data'!$D:$D,'Country Selector'!$A$2,'EPA US Data'!$J:$J,$B$1,'EPA US Data'!$C:$C,R$2,'EPA US Data'!$G:$G,"&gt;="&amp;$A8,'EPA US Data'!$G:$G,"&lt;"&amp;$B8)+IF('Multipliers and Adjustments'!$B$66="Y",'SNAP Adjustment'!S45,0))*unit_conv*'State Downscaling Multipliers'!$B$9</f>
        <v>0</v>
      </c>
      <c r="S8" s="2">
        <f t="shared" ref="S8:V8" si="40">R8+($W8-$R8)/5</f>
        <v>0</v>
      </c>
      <c r="T8" s="2">
        <f t="shared" si="40"/>
        <v>0</v>
      </c>
      <c r="U8" s="2">
        <f t="shared" si="40"/>
        <v>0</v>
      </c>
      <c r="V8" s="2">
        <f t="shared" si="40"/>
        <v>0</v>
      </c>
      <c r="W8" s="105">
        <f>(VLOOKUP($B$1,'Multipliers and Adjustments'!$A$70:$I$86,TRUNC(COLUMN(W$2)/5)+2,FALSE)*SUMIFS('EPA US Data'!$I:$I,'EPA US Data'!$D:$D,'Country Selector'!$A$2,'EPA US Data'!$J:$J,$B$1,'EPA US Data'!$C:$C,W$2,'EPA US Data'!$G:$G,"&gt;="&amp;$A8,'EPA US Data'!$G:$G,"&lt;"&amp;$B8)+IF('Multipliers and Adjustments'!$B$66="Y",'SNAP Adjustment'!X45,0))*unit_conv*'State Downscaling Multipliers'!$B$9</f>
        <v>0</v>
      </c>
      <c r="X8" s="2">
        <f t="shared" ref="X8:AA8" si="41">W8+($AB8-$W8)/5</f>
        <v>0</v>
      </c>
      <c r="Y8" s="2">
        <f t="shared" si="41"/>
        <v>0</v>
      </c>
      <c r="Z8" s="2">
        <f t="shared" si="41"/>
        <v>0</v>
      </c>
      <c r="AA8" s="2">
        <f t="shared" si="41"/>
        <v>0</v>
      </c>
      <c r="AB8" s="105">
        <f>(VLOOKUP($B$1,'Multipliers and Adjustments'!$A$70:$I$86,TRUNC(COLUMN(AB$2)/5)+2,FALSE)*SUMIFS('EPA US Data'!$I:$I,'EPA US Data'!$D:$D,'Country Selector'!$A$2,'EPA US Data'!$J:$J,$B$1,'EPA US Data'!$C:$C,AB$2,'EPA US Data'!$G:$G,"&gt;="&amp;$A8,'EPA US Data'!$G:$G,"&lt;"&amp;$B8)+IF('Multipliers and Adjustments'!$B$66="Y",'SNAP Adjustment'!AC45,0))*unit_conv*'State Downscaling Multipliers'!$B$9</f>
        <v>0</v>
      </c>
      <c r="AC8" s="2">
        <f t="shared" ref="AC8:AF8" si="42">AB8+($AG8-$AB8)/5</f>
        <v>0</v>
      </c>
      <c r="AD8" s="2">
        <f t="shared" si="42"/>
        <v>0</v>
      </c>
      <c r="AE8" s="2">
        <f t="shared" si="42"/>
        <v>0</v>
      </c>
      <c r="AF8" s="2">
        <f t="shared" si="42"/>
        <v>0</v>
      </c>
      <c r="AG8" s="105">
        <f>(VLOOKUP($B$1,'Multipliers and Adjustments'!$A$70:$I$86,TRUNC(COLUMN(AG$2)/5)+2,FALSE)*SUMIFS('EPA US Data'!$I:$I,'EPA US Data'!$D:$D,'Country Selector'!$A$2,'EPA US Data'!$J:$J,$B$1,'EPA US Data'!$C:$C,AG$2,'EPA US Data'!$G:$G,"&gt;="&amp;$A8,'EPA US Data'!$G:$G,"&lt;"&amp;$B8)+IF('Multipliers and Adjustments'!$B$66="Y",'SNAP Adjustment'!AH45,0))*unit_conv*'State Downscaling Multipliers'!$B$9</f>
        <v>0</v>
      </c>
      <c r="AH8" s="2">
        <f t="shared" ref="AH8:AK8" si="43">AG8+($AL8-$AG8)/5</f>
        <v>0</v>
      </c>
      <c r="AI8" s="2">
        <f t="shared" si="43"/>
        <v>0</v>
      </c>
      <c r="AJ8" s="2">
        <f t="shared" si="43"/>
        <v>0</v>
      </c>
      <c r="AK8" s="2">
        <f t="shared" si="43"/>
        <v>0</v>
      </c>
      <c r="AL8" s="105">
        <f>(VLOOKUP($B$1,'Multipliers and Adjustments'!$A$70:$I$86,TRUNC(COLUMN(AL$2)/5)+2,FALSE)*SUMIFS('EPA US Data'!$I:$I,'EPA US Data'!$D:$D,'Country Selector'!$A$2,'EPA US Data'!$J:$J,$B$1,'EPA US Data'!$C:$C,AL$2,'EPA US Data'!$G:$G,"&gt;="&amp;$A8,'EPA US Data'!$G:$G,"&lt;"&amp;$B8)+IF('Multipliers and Adjustments'!$B$66="Y",'SNAP Adjustment'!AM45,0))*unit_conv*'State Downscaling Multipliers'!$B$9</f>
        <v>0</v>
      </c>
    </row>
    <row r="9" spans="1:38" x14ac:dyDescent="0.25">
      <c r="A9" s="49">
        <f t="shared" si="8"/>
        <v>-850</v>
      </c>
      <c r="B9" s="49">
        <f t="shared" si="0"/>
        <v>-800</v>
      </c>
      <c r="C9" s="105">
        <f>(VLOOKUP($B$1,'Multipliers and Adjustments'!$A$70:$I$86,TRUNC(COLUMN(C$2)/5)+2,FALSE)*SUMIFS('EPA US Data'!$I:$I,'EPA US Data'!$D:$D,'Country Selector'!$A$2,'EPA US Data'!$J:$J,$B$1,'EPA US Data'!$C:$C,C$2,'EPA US Data'!$G:$G,"&gt;="&amp;$A9,'EPA US Data'!$G:$G,"&lt;"&amp;$B9)+IF('Multipliers and Adjustments'!$B$66="Y",'SNAP Adjustment'!D46,0))*unit_conv*'State Downscaling Multipliers'!$B$9</f>
        <v>0</v>
      </c>
      <c r="D9" s="2">
        <f t="shared" ref="D9:G9" si="44">C9+($H9-$C9)/5</f>
        <v>0</v>
      </c>
      <c r="E9" s="2">
        <f t="shared" si="44"/>
        <v>0</v>
      </c>
      <c r="F9" s="2">
        <f t="shared" si="44"/>
        <v>0</v>
      </c>
      <c r="G9" s="2">
        <f t="shared" si="44"/>
        <v>0</v>
      </c>
      <c r="H9" s="105">
        <f>(VLOOKUP($B$1,'Multipliers and Adjustments'!$A$70:$I$86,TRUNC(COLUMN(H$2)/5)+2,FALSE)*SUMIFS('EPA US Data'!$I:$I,'EPA US Data'!$D:$D,'Country Selector'!$A$2,'EPA US Data'!$J:$J,$B$1,'EPA US Data'!$C:$C,H$2,'EPA US Data'!$G:$G,"&gt;="&amp;$A9,'EPA US Data'!$G:$G,"&lt;"&amp;$B9)+IF('Multipliers and Adjustments'!$B$66="Y",'SNAP Adjustment'!I46,0))*unit_conv*'State Downscaling Multipliers'!$B$9</f>
        <v>0</v>
      </c>
      <c r="I9" s="2">
        <f t="shared" ref="I9:L9" si="45">H9+($M9-$H9)/5</f>
        <v>0</v>
      </c>
      <c r="J9" s="2">
        <f t="shared" si="45"/>
        <v>0</v>
      </c>
      <c r="K9" s="2">
        <f t="shared" si="45"/>
        <v>0</v>
      </c>
      <c r="L9" s="2">
        <f t="shared" si="45"/>
        <v>0</v>
      </c>
      <c r="M9" s="105">
        <f>(VLOOKUP($B$1,'Multipliers and Adjustments'!$A$70:$I$86,TRUNC(COLUMN(M$2)/5)+2,FALSE)*SUMIFS('EPA US Data'!$I:$I,'EPA US Data'!$D:$D,'Country Selector'!$A$2,'EPA US Data'!$J:$J,$B$1,'EPA US Data'!$C:$C,M$2,'EPA US Data'!$G:$G,"&gt;="&amp;$A9,'EPA US Data'!$G:$G,"&lt;"&amp;$B9)+IF('Multipliers and Adjustments'!$B$66="Y",'SNAP Adjustment'!N46,0))*unit_conv*'State Downscaling Multipliers'!$B$9</f>
        <v>0</v>
      </c>
      <c r="N9" s="2">
        <f t="shared" ref="N9:Q9" si="46">M9+($R9-$M9)/5</f>
        <v>0</v>
      </c>
      <c r="O9" s="2">
        <f t="shared" si="46"/>
        <v>0</v>
      </c>
      <c r="P9" s="2">
        <f t="shared" si="46"/>
        <v>0</v>
      </c>
      <c r="Q9" s="2">
        <f t="shared" si="46"/>
        <v>0</v>
      </c>
      <c r="R9" s="105">
        <f>(VLOOKUP($B$1,'Multipliers and Adjustments'!$A$70:$I$86,TRUNC(COLUMN(R$2)/5)+2,FALSE)*SUMIFS('EPA US Data'!$I:$I,'EPA US Data'!$D:$D,'Country Selector'!$A$2,'EPA US Data'!$J:$J,$B$1,'EPA US Data'!$C:$C,R$2,'EPA US Data'!$G:$G,"&gt;="&amp;$A9,'EPA US Data'!$G:$G,"&lt;"&amp;$B9)+IF('Multipliers and Adjustments'!$B$66="Y",'SNAP Adjustment'!S46,0))*unit_conv*'State Downscaling Multipliers'!$B$9</f>
        <v>0</v>
      </c>
      <c r="S9" s="2">
        <f t="shared" ref="S9:V9" si="47">R9+($W9-$R9)/5</f>
        <v>0</v>
      </c>
      <c r="T9" s="2">
        <f t="shared" si="47"/>
        <v>0</v>
      </c>
      <c r="U9" s="2">
        <f t="shared" si="47"/>
        <v>0</v>
      </c>
      <c r="V9" s="2">
        <f t="shared" si="47"/>
        <v>0</v>
      </c>
      <c r="W9" s="105">
        <f>(VLOOKUP($B$1,'Multipliers and Adjustments'!$A$70:$I$86,TRUNC(COLUMN(W$2)/5)+2,FALSE)*SUMIFS('EPA US Data'!$I:$I,'EPA US Data'!$D:$D,'Country Selector'!$A$2,'EPA US Data'!$J:$J,$B$1,'EPA US Data'!$C:$C,W$2,'EPA US Data'!$G:$G,"&gt;="&amp;$A9,'EPA US Data'!$G:$G,"&lt;"&amp;$B9)+IF('Multipliers and Adjustments'!$B$66="Y",'SNAP Adjustment'!X46,0))*unit_conv*'State Downscaling Multipliers'!$B$9</f>
        <v>0</v>
      </c>
      <c r="X9" s="2">
        <f t="shared" ref="X9:AA9" si="48">W9+($AB9-$W9)/5</f>
        <v>0</v>
      </c>
      <c r="Y9" s="2">
        <f t="shared" si="48"/>
        <v>0</v>
      </c>
      <c r="Z9" s="2">
        <f t="shared" si="48"/>
        <v>0</v>
      </c>
      <c r="AA9" s="2">
        <f t="shared" si="48"/>
        <v>0</v>
      </c>
      <c r="AB9" s="105">
        <f>(VLOOKUP($B$1,'Multipliers and Adjustments'!$A$70:$I$86,TRUNC(COLUMN(AB$2)/5)+2,FALSE)*SUMIFS('EPA US Data'!$I:$I,'EPA US Data'!$D:$D,'Country Selector'!$A$2,'EPA US Data'!$J:$J,$B$1,'EPA US Data'!$C:$C,AB$2,'EPA US Data'!$G:$G,"&gt;="&amp;$A9,'EPA US Data'!$G:$G,"&lt;"&amp;$B9)+IF('Multipliers and Adjustments'!$B$66="Y",'SNAP Adjustment'!AC46,0))*unit_conv*'State Downscaling Multipliers'!$B$9</f>
        <v>0</v>
      </c>
      <c r="AC9" s="2">
        <f t="shared" ref="AC9:AF9" si="49">AB9+($AG9-$AB9)/5</f>
        <v>0</v>
      </c>
      <c r="AD9" s="2">
        <f t="shared" si="49"/>
        <v>0</v>
      </c>
      <c r="AE9" s="2">
        <f t="shared" si="49"/>
        <v>0</v>
      </c>
      <c r="AF9" s="2">
        <f t="shared" si="49"/>
        <v>0</v>
      </c>
      <c r="AG9" s="105">
        <f>(VLOOKUP($B$1,'Multipliers and Adjustments'!$A$70:$I$86,TRUNC(COLUMN(AG$2)/5)+2,FALSE)*SUMIFS('EPA US Data'!$I:$I,'EPA US Data'!$D:$D,'Country Selector'!$A$2,'EPA US Data'!$J:$J,$B$1,'EPA US Data'!$C:$C,AG$2,'EPA US Data'!$G:$G,"&gt;="&amp;$A9,'EPA US Data'!$G:$G,"&lt;"&amp;$B9)+IF('Multipliers and Adjustments'!$B$66="Y",'SNAP Adjustment'!AH46,0))*unit_conv*'State Downscaling Multipliers'!$B$9</f>
        <v>0</v>
      </c>
      <c r="AH9" s="2">
        <f t="shared" ref="AH9:AK9" si="50">AG9+($AL9-$AG9)/5</f>
        <v>0</v>
      </c>
      <c r="AI9" s="2">
        <f t="shared" si="50"/>
        <v>0</v>
      </c>
      <c r="AJ9" s="2">
        <f t="shared" si="50"/>
        <v>0</v>
      </c>
      <c r="AK9" s="2">
        <f t="shared" si="50"/>
        <v>0</v>
      </c>
      <c r="AL9" s="105">
        <f>(VLOOKUP($B$1,'Multipliers and Adjustments'!$A$70:$I$86,TRUNC(COLUMN(AL$2)/5)+2,FALSE)*SUMIFS('EPA US Data'!$I:$I,'EPA US Data'!$D:$D,'Country Selector'!$A$2,'EPA US Data'!$J:$J,$B$1,'EPA US Data'!$C:$C,AL$2,'EPA US Data'!$G:$G,"&gt;="&amp;$A9,'EPA US Data'!$G:$G,"&lt;"&amp;$B9)+IF('Multipliers and Adjustments'!$B$66="Y",'SNAP Adjustment'!AM46,0))*unit_conv*'State Downscaling Multipliers'!$B$9</f>
        <v>0</v>
      </c>
    </row>
    <row r="10" spans="1:38" x14ac:dyDescent="0.25">
      <c r="A10" s="49">
        <f t="shared" si="8"/>
        <v>-800</v>
      </c>
      <c r="B10" s="49">
        <f t="shared" si="0"/>
        <v>-750</v>
      </c>
      <c r="C10" s="105">
        <f>(VLOOKUP($B$1,'Multipliers and Adjustments'!$A$70:$I$86,TRUNC(COLUMN(C$2)/5)+2,FALSE)*SUMIFS('EPA US Data'!$I:$I,'EPA US Data'!$D:$D,'Country Selector'!$A$2,'EPA US Data'!$J:$J,$B$1,'EPA US Data'!$C:$C,C$2,'EPA US Data'!$G:$G,"&gt;="&amp;$A10,'EPA US Data'!$G:$G,"&lt;"&amp;$B10)+IF('Multipliers and Adjustments'!$B$66="Y",'SNAP Adjustment'!D47,0))*unit_conv*'State Downscaling Multipliers'!$B$9</f>
        <v>0</v>
      </c>
      <c r="D10" s="2">
        <f t="shared" ref="D10:G10" si="51">C10+($H10-$C10)/5</f>
        <v>0</v>
      </c>
      <c r="E10" s="2">
        <f t="shared" si="51"/>
        <v>0</v>
      </c>
      <c r="F10" s="2">
        <f t="shared" si="51"/>
        <v>0</v>
      </c>
      <c r="G10" s="2">
        <f t="shared" si="51"/>
        <v>0</v>
      </c>
      <c r="H10" s="105">
        <f>(VLOOKUP($B$1,'Multipliers and Adjustments'!$A$70:$I$86,TRUNC(COLUMN(H$2)/5)+2,FALSE)*SUMIFS('EPA US Data'!$I:$I,'EPA US Data'!$D:$D,'Country Selector'!$A$2,'EPA US Data'!$J:$J,$B$1,'EPA US Data'!$C:$C,H$2,'EPA US Data'!$G:$G,"&gt;="&amp;$A10,'EPA US Data'!$G:$G,"&lt;"&amp;$B10)+IF('Multipliers and Adjustments'!$B$66="Y",'SNAP Adjustment'!I47,0))*unit_conv*'State Downscaling Multipliers'!$B$9</f>
        <v>0</v>
      </c>
      <c r="I10" s="2">
        <f t="shared" ref="I10:L10" si="52">H10+($M10-$H10)/5</f>
        <v>0</v>
      </c>
      <c r="J10" s="2">
        <f t="shared" si="52"/>
        <v>0</v>
      </c>
      <c r="K10" s="2">
        <f t="shared" si="52"/>
        <v>0</v>
      </c>
      <c r="L10" s="2">
        <f t="shared" si="52"/>
        <v>0</v>
      </c>
      <c r="M10" s="105">
        <f>(VLOOKUP($B$1,'Multipliers and Adjustments'!$A$70:$I$86,TRUNC(COLUMN(M$2)/5)+2,FALSE)*SUMIFS('EPA US Data'!$I:$I,'EPA US Data'!$D:$D,'Country Selector'!$A$2,'EPA US Data'!$J:$J,$B$1,'EPA US Data'!$C:$C,M$2,'EPA US Data'!$G:$G,"&gt;="&amp;$A10,'EPA US Data'!$G:$G,"&lt;"&amp;$B10)+IF('Multipliers and Adjustments'!$B$66="Y",'SNAP Adjustment'!N47,0))*unit_conv*'State Downscaling Multipliers'!$B$9</f>
        <v>0</v>
      </c>
      <c r="N10" s="2">
        <f t="shared" ref="N10:Q10" si="53">M10+($R10-$M10)/5</f>
        <v>0</v>
      </c>
      <c r="O10" s="2">
        <f t="shared" si="53"/>
        <v>0</v>
      </c>
      <c r="P10" s="2">
        <f t="shared" si="53"/>
        <v>0</v>
      </c>
      <c r="Q10" s="2">
        <f t="shared" si="53"/>
        <v>0</v>
      </c>
      <c r="R10" s="105">
        <f>(VLOOKUP($B$1,'Multipliers and Adjustments'!$A$70:$I$86,TRUNC(COLUMN(R$2)/5)+2,FALSE)*SUMIFS('EPA US Data'!$I:$I,'EPA US Data'!$D:$D,'Country Selector'!$A$2,'EPA US Data'!$J:$J,$B$1,'EPA US Data'!$C:$C,R$2,'EPA US Data'!$G:$G,"&gt;="&amp;$A10,'EPA US Data'!$G:$G,"&lt;"&amp;$B10)+IF('Multipliers and Adjustments'!$B$66="Y",'SNAP Adjustment'!S47,0))*unit_conv*'State Downscaling Multipliers'!$B$9</f>
        <v>0</v>
      </c>
      <c r="S10" s="2">
        <f t="shared" ref="S10:V10" si="54">R10+($W10-$R10)/5</f>
        <v>0</v>
      </c>
      <c r="T10" s="2">
        <f t="shared" si="54"/>
        <v>0</v>
      </c>
      <c r="U10" s="2">
        <f t="shared" si="54"/>
        <v>0</v>
      </c>
      <c r="V10" s="2">
        <f t="shared" si="54"/>
        <v>0</v>
      </c>
      <c r="W10" s="105">
        <f>(VLOOKUP($B$1,'Multipliers and Adjustments'!$A$70:$I$86,TRUNC(COLUMN(W$2)/5)+2,FALSE)*SUMIFS('EPA US Data'!$I:$I,'EPA US Data'!$D:$D,'Country Selector'!$A$2,'EPA US Data'!$J:$J,$B$1,'EPA US Data'!$C:$C,W$2,'EPA US Data'!$G:$G,"&gt;="&amp;$A10,'EPA US Data'!$G:$G,"&lt;"&amp;$B10)+IF('Multipliers and Adjustments'!$B$66="Y",'SNAP Adjustment'!X47,0))*unit_conv*'State Downscaling Multipliers'!$B$9</f>
        <v>0</v>
      </c>
      <c r="X10" s="2">
        <f t="shared" ref="X10:AA10" si="55">W10+($AB10-$W10)/5</f>
        <v>0</v>
      </c>
      <c r="Y10" s="2">
        <f t="shared" si="55"/>
        <v>0</v>
      </c>
      <c r="Z10" s="2">
        <f t="shared" si="55"/>
        <v>0</v>
      </c>
      <c r="AA10" s="2">
        <f t="shared" si="55"/>
        <v>0</v>
      </c>
      <c r="AB10" s="105">
        <f>(VLOOKUP($B$1,'Multipliers and Adjustments'!$A$70:$I$86,TRUNC(COLUMN(AB$2)/5)+2,FALSE)*SUMIFS('EPA US Data'!$I:$I,'EPA US Data'!$D:$D,'Country Selector'!$A$2,'EPA US Data'!$J:$J,$B$1,'EPA US Data'!$C:$C,AB$2,'EPA US Data'!$G:$G,"&gt;="&amp;$A10,'EPA US Data'!$G:$G,"&lt;"&amp;$B10)+IF('Multipliers and Adjustments'!$B$66="Y",'SNAP Adjustment'!AC47,0))*unit_conv*'State Downscaling Multipliers'!$B$9</f>
        <v>0</v>
      </c>
      <c r="AC10" s="2">
        <f t="shared" ref="AC10:AF10" si="56">AB10+($AG10-$AB10)/5</f>
        <v>0</v>
      </c>
      <c r="AD10" s="2">
        <f t="shared" si="56"/>
        <v>0</v>
      </c>
      <c r="AE10" s="2">
        <f t="shared" si="56"/>
        <v>0</v>
      </c>
      <c r="AF10" s="2">
        <f t="shared" si="56"/>
        <v>0</v>
      </c>
      <c r="AG10" s="105">
        <f>(VLOOKUP($B$1,'Multipliers and Adjustments'!$A$70:$I$86,TRUNC(COLUMN(AG$2)/5)+2,FALSE)*SUMIFS('EPA US Data'!$I:$I,'EPA US Data'!$D:$D,'Country Selector'!$A$2,'EPA US Data'!$J:$J,$B$1,'EPA US Data'!$C:$C,AG$2,'EPA US Data'!$G:$G,"&gt;="&amp;$A10,'EPA US Data'!$G:$G,"&lt;"&amp;$B10)+IF('Multipliers and Adjustments'!$B$66="Y",'SNAP Adjustment'!AH47,0))*unit_conv*'State Downscaling Multipliers'!$B$9</f>
        <v>0</v>
      </c>
      <c r="AH10" s="2">
        <f t="shared" ref="AH10:AK10" si="57">AG10+($AL10-$AG10)/5</f>
        <v>0</v>
      </c>
      <c r="AI10" s="2">
        <f t="shared" si="57"/>
        <v>0</v>
      </c>
      <c r="AJ10" s="2">
        <f t="shared" si="57"/>
        <v>0</v>
      </c>
      <c r="AK10" s="2">
        <f t="shared" si="57"/>
        <v>0</v>
      </c>
      <c r="AL10" s="105">
        <f>(VLOOKUP($B$1,'Multipliers and Adjustments'!$A$70:$I$86,TRUNC(COLUMN(AL$2)/5)+2,FALSE)*SUMIFS('EPA US Data'!$I:$I,'EPA US Data'!$D:$D,'Country Selector'!$A$2,'EPA US Data'!$J:$J,$B$1,'EPA US Data'!$C:$C,AL$2,'EPA US Data'!$G:$G,"&gt;="&amp;$A10,'EPA US Data'!$G:$G,"&lt;"&amp;$B10)+IF('Multipliers and Adjustments'!$B$66="Y",'SNAP Adjustment'!AM47,0))*unit_conv*'State Downscaling Multipliers'!$B$9</f>
        <v>0</v>
      </c>
    </row>
    <row r="11" spans="1:38" x14ac:dyDescent="0.25">
      <c r="A11" s="49">
        <f t="shared" si="8"/>
        <v>-750</v>
      </c>
      <c r="B11" s="49">
        <f t="shared" si="0"/>
        <v>-700</v>
      </c>
      <c r="C11" s="105">
        <f>(VLOOKUP($B$1,'Multipliers and Adjustments'!$A$70:$I$86,TRUNC(COLUMN(C$2)/5)+2,FALSE)*SUMIFS('EPA US Data'!$I:$I,'EPA US Data'!$D:$D,'Country Selector'!$A$2,'EPA US Data'!$J:$J,$B$1,'EPA US Data'!$C:$C,C$2,'EPA US Data'!$G:$G,"&gt;="&amp;$A11,'EPA US Data'!$G:$G,"&lt;"&amp;$B11)+IF('Multipliers and Adjustments'!$B$66="Y",'SNAP Adjustment'!D48,0))*unit_conv*'State Downscaling Multipliers'!$B$9</f>
        <v>0</v>
      </c>
      <c r="D11" s="2">
        <f t="shared" ref="D11:G11" si="58">C11+($H11-$C11)/5</f>
        <v>0</v>
      </c>
      <c r="E11" s="2">
        <f t="shared" si="58"/>
        <v>0</v>
      </c>
      <c r="F11" s="2">
        <f t="shared" si="58"/>
        <v>0</v>
      </c>
      <c r="G11" s="2">
        <f t="shared" si="58"/>
        <v>0</v>
      </c>
      <c r="H11" s="105">
        <f>(VLOOKUP($B$1,'Multipliers and Adjustments'!$A$70:$I$86,TRUNC(COLUMN(H$2)/5)+2,FALSE)*SUMIFS('EPA US Data'!$I:$I,'EPA US Data'!$D:$D,'Country Selector'!$A$2,'EPA US Data'!$J:$J,$B$1,'EPA US Data'!$C:$C,H$2,'EPA US Data'!$G:$G,"&gt;="&amp;$A11,'EPA US Data'!$G:$G,"&lt;"&amp;$B11)+IF('Multipliers and Adjustments'!$B$66="Y",'SNAP Adjustment'!I48,0))*unit_conv*'State Downscaling Multipliers'!$B$9</f>
        <v>0</v>
      </c>
      <c r="I11" s="2">
        <f t="shared" ref="I11:L11" si="59">H11+($M11-$H11)/5</f>
        <v>0</v>
      </c>
      <c r="J11" s="2">
        <f t="shared" si="59"/>
        <v>0</v>
      </c>
      <c r="K11" s="2">
        <f t="shared" si="59"/>
        <v>0</v>
      </c>
      <c r="L11" s="2">
        <f t="shared" si="59"/>
        <v>0</v>
      </c>
      <c r="M11" s="105">
        <f>(VLOOKUP($B$1,'Multipliers and Adjustments'!$A$70:$I$86,TRUNC(COLUMN(M$2)/5)+2,FALSE)*SUMIFS('EPA US Data'!$I:$I,'EPA US Data'!$D:$D,'Country Selector'!$A$2,'EPA US Data'!$J:$J,$B$1,'EPA US Data'!$C:$C,M$2,'EPA US Data'!$G:$G,"&gt;="&amp;$A11,'EPA US Data'!$G:$G,"&lt;"&amp;$B11)+IF('Multipliers and Adjustments'!$B$66="Y",'SNAP Adjustment'!N48,0))*unit_conv*'State Downscaling Multipliers'!$B$9</f>
        <v>0</v>
      </c>
      <c r="N11" s="2">
        <f t="shared" ref="N11:Q11" si="60">M11+($R11-$M11)/5</f>
        <v>0</v>
      </c>
      <c r="O11" s="2">
        <f t="shared" si="60"/>
        <v>0</v>
      </c>
      <c r="P11" s="2">
        <f t="shared" si="60"/>
        <v>0</v>
      </c>
      <c r="Q11" s="2">
        <f t="shared" si="60"/>
        <v>0</v>
      </c>
      <c r="R11" s="105">
        <f>(VLOOKUP($B$1,'Multipliers and Adjustments'!$A$70:$I$86,TRUNC(COLUMN(R$2)/5)+2,FALSE)*SUMIFS('EPA US Data'!$I:$I,'EPA US Data'!$D:$D,'Country Selector'!$A$2,'EPA US Data'!$J:$J,$B$1,'EPA US Data'!$C:$C,R$2,'EPA US Data'!$G:$G,"&gt;="&amp;$A11,'EPA US Data'!$G:$G,"&lt;"&amp;$B11)+IF('Multipliers and Adjustments'!$B$66="Y",'SNAP Adjustment'!S48,0))*unit_conv*'State Downscaling Multipliers'!$B$9</f>
        <v>0</v>
      </c>
      <c r="S11" s="2">
        <f t="shared" ref="S11:V11" si="61">R11+($W11-$R11)/5</f>
        <v>0</v>
      </c>
      <c r="T11" s="2">
        <f t="shared" si="61"/>
        <v>0</v>
      </c>
      <c r="U11" s="2">
        <f t="shared" si="61"/>
        <v>0</v>
      </c>
      <c r="V11" s="2">
        <f t="shared" si="61"/>
        <v>0</v>
      </c>
      <c r="W11" s="105">
        <f>(VLOOKUP($B$1,'Multipliers and Adjustments'!$A$70:$I$86,TRUNC(COLUMN(W$2)/5)+2,FALSE)*SUMIFS('EPA US Data'!$I:$I,'EPA US Data'!$D:$D,'Country Selector'!$A$2,'EPA US Data'!$J:$J,$B$1,'EPA US Data'!$C:$C,W$2,'EPA US Data'!$G:$G,"&gt;="&amp;$A11,'EPA US Data'!$G:$G,"&lt;"&amp;$B11)+IF('Multipliers and Adjustments'!$B$66="Y",'SNAP Adjustment'!X48,0))*unit_conv*'State Downscaling Multipliers'!$B$9</f>
        <v>0</v>
      </c>
      <c r="X11" s="2">
        <f t="shared" ref="X11:AA11" si="62">W11+($AB11-$W11)/5</f>
        <v>0</v>
      </c>
      <c r="Y11" s="2">
        <f t="shared" si="62"/>
        <v>0</v>
      </c>
      <c r="Z11" s="2">
        <f t="shared" si="62"/>
        <v>0</v>
      </c>
      <c r="AA11" s="2">
        <f t="shared" si="62"/>
        <v>0</v>
      </c>
      <c r="AB11" s="105">
        <f>(VLOOKUP($B$1,'Multipliers and Adjustments'!$A$70:$I$86,TRUNC(COLUMN(AB$2)/5)+2,FALSE)*SUMIFS('EPA US Data'!$I:$I,'EPA US Data'!$D:$D,'Country Selector'!$A$2,'EPA US Data'!$J:$J,$B$1,'EPA US Data'!$C:$C,AB$2,'EPA US Data'!$G:$G,"&gt;="&amp;$A11,'EPA US Data'!$G:$G,"&lt;"&amp;$B11)+IF('Multipliers and Adjustments'!$B$66="Y",'SNAP Adjustment'!AC48,0))*unit_conv*'State Downscaling Multipliers'!$B$9</f>
        <v>0</v>
      </c>
      <c r="AC11" s="2">
        <f t="shared" ref="AC11:AF11" si="63">AB11+($AG11-$AB11)/5</f>
        <v>0</v>
      </c>
      <c r="AD11" s="2">
        <f t="shared" si="63"/>
        <v>0</v>
      </c>
      <c r="AE11" s="2">
        <f t="shared" si="63"/>
        <v>0</v>
      </c>
      <c r="AF11" s="2">
        <f t="shared" si="63"/>
        <v>0</v>
      </c>
      <c r="AG11" s="105">
        <f>(VLOOKUP($B$1,'Multipliers and Adjustments'!$A$70:$I$86,TRUNC(COLUMN(AG$2)/5)+2,FALSE)*SUMIFS('EPA US Data'!$I:$I,'EPA US Data'!$D:$D,'Country Selector'!$A$2,'EPA US Data'!$J:$J,$B$1,'EPA US Data'!$C:$C,AG$2,'EPA US Data'!$G:$G,"&gt;="&amp;$A11,'EPA US Data'!$G:$G,"&lt;"&amp;$B11)+IF('Multipliers and Adjustments'!$B$66="Y",'SNAP Adjustment'!AH48,0))*unit_conv*'State Downscaling Multipliers'!$B$9</f>
        <v>0</v>
      </c>
      <c r="AH11" s="2">
        <f t="shared" ref="AH11:AK11" si="64">AG11+($AL11-$AG11)/5</f>
        <v>0</v>
      </c>
      <c r="AI11" s="2">
        <f t="shared" si="64"/>
        <v>0</v>
      </c>
      <c r="AJ11" s="2">
        <f t="shared" si="64"/>
        <v>0</v>
      </c>
      <c r="AK11" s="2">
        <f t="shared" si="64"/>
        <v>0</v>
      </c>
      <c r="AL11" s="105">
        <f>(VLOOKUP($B$1,'Multipliers and Adjustments'!$A$70:$I$86,TRUNC(COLUMN(AL$2)/5)+2,FALSE)*SUMIFS('EPA US Data'!$I:$I,'EPA US Data'!$D:$D,'Country Selector'!$A$2,'EPA US Data'!$J:$J,$B$1,'EPA US Data'!$C:$C,AL$2,'EPA US Data'!$G:$G,"&gt;="&amp;$A11,'EPA US Data'!$G:$G,"&lt;"&amp;$B11)+IF('Multipliers and Adjustments'!$B$66="Y",'SNAP Adjustment'!AM48,0))*unit_conv*'State Downscaling Multipliers'!$B$9</f>
        <v>0</v>
      </c>
    </row>
    <row r="12" spans="1:38" x14ac:dyDescent="0.25">
      <c r="A12" s="49">
        <f t="shared" si="8"/>
        <v>-700</v>
      </c>
      <c r="B12" s="49">
        <f t="shared" si="0"/>
        <v>-650</v>
      </c>
      <c r="C12" s="105">
        <f>(VLOOKUP($B$1,'Multipliers and Adjustments'!$A$70:$I$86,TRUNC(COLUMN(C$2)/5)+2,FALSE)*SUMIFS('EPA US Data'!$I:$I,'EPA US Data'!$D:$D,'Country Selector'!$A$2,'EPA US Data'!$J:$J,$B$1,'EPA US Data'!$C:$C,C$2,'EPA US Data'!$G:$G,"&gt;="&amp;$A12,'EPA US Data'!$G:$G,"&lt;"&amp;$B12)+IF('Multipliers and Adjustments'!$B$66="Y",'SNAP Adjustment'!D49,0))*unit_conv*'State Downscaling Multipliers'!$B$9</f>
        <v>0</v>
      </c>
      <c r="D12" s="2">
        <f t="shared" ref="D12:G12" si="65">C12+($H12-$C12)/5</f>
        <v>0</v>
      </c>
      <c r="E12" s="2">
        <f t="shared" si="65"/>
        <v>0</v>
      </c>
      <c r="F12" s="2">
        <f t="shared" si="65"/>
        <v>0</v>
      </c>
      <c r="G12" s="2">
        <f t="shared" si="65"/>
        <v>0</v>
      </c>
      <c r="H12" s="105">
        <f>(VLOOKUP($B$1,'Multipliers and Adjustments'!$A$70:$I$86,TRUNC(COLUMN(H$2)/5)+2,FALSE)*SUMIFS('EPA US Data'!$I:$I,'EPA US Data'!$D:$D,'Country Selector'!$A$2,'EPA US Data'!$J:$J,$B$1,'EPA US Data'!$C:$C,H$2,'EPA US Data'!$G:$G,"&gt;="&amp;$A12,'EPA US Data'!$G:$G,"&lt;"&amp;$B12)+IF('Multipliers and Adjustments'!$B$66="Y",'SNAP Adjustment'!I49,0))*unit_conv*'State Downscaling Multipliers'!$B$9</f>
        <v>0</v>
      </c>
      <c r="I12" s="2">
        <f t="shared" ref="I12:L12" si="66">H12+($M12-$H12)/5</f>
        <v>0</v>
      </c>
      <c r="J12" s="2">
        <f t="shared" si="66"/>
        <v>0</v>
      </c>
      <c r="K12" s="2">
        <f t="shared" si="66"/>
        <v>0</v>
      </c>
      <c r="L12" s="2">
        <f t="shared" si="66"/>
        <v>0</v>
      </c>
      <c r="M12" s="105">
        <f>(VLOOKUP($B$1,'Multipliers and Adjustments'!$A$70:$I$86,TRUNC(COLUMN(M$2)/5)+2,FALSE)*SUMIFS('EPA US Data'!$I:$I,'EPA US Data'!$D:$D,'Country Selector'!$A$2,'EPA US Data'!$J:$J,$B$1,'EPA US Data'!$C:$C,M$2,'EPA US Data'!$G:$G,"&gt;="&amp;$A12,'EPA US Data'!$G:$G,"&lt;"&amp;$B12)+IF('Multipliers and Adjustments'!$B$66="Y",'SNAP Adjustment'!N49,0))*unit_conv*'State Downscaling Multipliers'!$B$9</f>
        <v>0</v>
      </c>
      <c r="N12" s="2">
        <f t="shared" ref="N12:Q12" si="67">M12+($R12-$M12)/5</f>
        <v>0</v>
      </c>
      <c r="O12" s="2">
        <f t="shared" si="67"/>
        <v>0</v>
      </c>
      <c r="P12" s="2">
        <f t="shared" si="67"/>
        <v>0</v>
      </c>
      <c r="Q12" s="2">
        <f t="shared" si="67"/>
        <v>0</v>
      </c>
      <c r="R12" s="105">
        <f>(VLOOKUP($B$1,'Multipliers and Adjustments'!$A$70:$I$86,TRUNC(COLUMN(R$2)/5)+2,FALSE)*SUMIFS('EPA US Data'!$I:$I,'EPA US Data'!$D:$D,'Country Selector'!$A$2,'EPA US Data'!$J:$J,$B$1,'EPA US Data'!$C:$C,R$2,'EPA US Data'!$G:$G,"&gt;="&amp;$A12,'EPA US Data'!$G:$G,"&lt;"&amp;$B12)+IF('Multipliers and Adjustments'!$B$66="Y",'SNAP Adjustment'!S49,0))*unit_conv*'State Downscaling Multipliers'!$B$9</f>
        <v>0</v>
      </c>
      <c r="S12" s="2">
        <f t="shared" ref="S12:V12" si="68">R12+($W12-$R12)/5</f>
        <v>0</v>
      </c>
      <c r="T12" s="2">
        <f t="shared" si="68"/>
        <v>0</v>
      </c>
      <c r="U12" s="2">
        <f t="shared" si="68"/>
        <v>0</v>
      </c>
      <c r="V12" s="2">
        <f t="shared" si="68"/>
        <v>0</v>
      </c>
      <c r="W12" s="105">
        <f>(VLOOKUP($B$1,'Multipliers and Adjustments'!$A$70:$I$86,TRUNC(COLUMN(W$2)/5)+2,FALSE)*SUMIFS('EPA US Data'!$I:$I,'EPA US Data'!$D:$D,'Country Selector'!$A$2,'EPA US Data'!$J:$J,$B$1,'EPA US Data'!$C:$C,W$2,'EPA US Data'!$G:$G,"&gt;="&amp;$A12,'EPA US Data'!$G:$G,"&lt;"&amp;$B12)+IF('Multipliers and Adjustments'!$B$66="Y",'SNAP Adjustment'!X49,0))*unit_conv*'State Downscaling Multipliers'!$B$9</f>
        <v>0</v>
      </c>
      <c r="X12" s="2">
        <f t="shared" ref="X12:AA12" si="69">W12+($AB12-$W12)/5</f>
        <v>0</v>
      </c>
      <c r="Y12" s="2">
        <f t="shared" si="69"/>
        <v>0</v>
      </c>
      <c r="Z12" s="2">
        <f t="shared" si="69"/>
        <v>0</v>
      </c>
      <c r="AA12" s="2">
        <f t="shared" si="69"/>
        <v>0</v>
      </c>
      <c r="AB12" s="105">
        <f>(VLOOKUP($B$1,'Multipliers and Adjustments'!$A$70:$I$86,TRUNC(COLUMN(AB$2)/5)+2,FALSE)*SUMIFS('EPA US Data'!$I:$I,'EPA US Data'!$D:$D,'Country Selector'!$A$2,'EPA US Data'!$J:$J,$B$1,'EPA US Data'!$C:$C,AB$2,'EPA US Data'!$G:$G,"&gt;="&amp;$A12,'EPA US Data'!$G:$G,"&lt;"&amp;$B12)+IF('Multipliers and Adjustments'!$B$66="Y",'SNAP Adjustment'!AC49,0))*unit_conv*'State Downscaling Multipliers'!$B$9</f>
        <v>0</v>
      </c>
      <c r="AC12" s="2">
        <f t="shared" ref="AC12:AF12" si="70">AB12+($AG12-$AB12)/5</f>
        <v>0</v>
      </c>
      <c r="AD12" s="2">
        <f t="shared" si="70"/>
        <v>0</v>
      </c>
      <c r="AE12" s="2">
        <f t="shared" si="70"/>
        <v>0</v>
      </c>
      <c r="AF12" s="2">
        <f t="shared" si="70"/>
        <v>0</v>
      </c>
      <c r="AG12" s="105">
        <f>(VLOOKUP($B$1,'Multipliers and Adjustments'!$A$70:$I$86,TRUNC(COLUMN(AG$2)/5)+2,FALSE)*SUMIFS('EPA US Data'!$I:$I,'EPA US Data'!$D:$D,'Country Selector'!$A$2,'EPA US Data'!$J:$J,$B$1,'EPA US Data'!$C:$C,AG$2,'EPA US Data'!$G:$G,"&gt;="&amp;$A12,'EPA US Data'!$G:$G,"&lt;"&amp;$B12)+IF('Multipliers and Adjustments'!$B$66="Y",'SNAP Adjustment'!AH49,0))*unit_conv*'State Downscaling Multipliers'!$B$9</f>
        <v>0</v>
      </c>
      <c r="AH12" s="2">
        <f t="shared" ref="AH12:AK12" si="71">AG12+($AL12-$AG12)/5</f>
        <v>0</v>
      </c>
      <c r="AI12" s="2">
        <f t="shared" si="71"/>
        <v>0</v>
      </c>
      <c r="AJ12" s="2">
        <f t="shared" si="71"/>
        <v>0</v>
      </c>
      <c r="AK12" s="2">
        <f t="shared" si="71"/>
        <v>0</v>
      </c>
      <c r="AL12" s="105">
        <f>(VLOOKUP($B$1,'Multipliers and Adjustments'!$A$70:$I$86,TRUNC(COLUMN(AL$2)/5)+2,FALSE)*SUMIFS('EPA US Data'!$I:$I,'EPA US Data'!$D:$D,'Country Selector'!$A$2,'EPA US Data'!$J:$J,$B$1,'EPA US Data'!$C:$C,AL$2,'EPA US Data'!$G:$G,"&gt;="&amp;$A12,'EPA US Data'!$G:$G,"&lt;"&amp;$B12)+IF('Multipliers and Adjustments'!$B$66="Y",'SNAP Adjustment'!AM49,0))*unit_conv*'State Downscaling Multipliers'!$B$9</f>
        <v>0</v>
      </c>
    </row>
    <row r="13" spans="1:38" x14ac:dyDescent="0.25">
      <c r="A13" s="49">
        <f t="shared" si="8"/>
        <v>-650</v>
      </c>
      <c r="B13" s="49">
        <f t="shared" si="0"/>
        <v>-600</v>
      </c>
      <c r="C13" s="105">
        <f>(VLOOKUP($B$1,'Multipliers and Adjustments'!$A$70:$I$86,TRUNC(COLUMN(C$2)/5)+2,FALSE)*SUMIFS('EPA US Data'!$I:$I,'EPA US Data'!$D:$D,'Country Selector'!$A$2,'EPA US Data'!$J:$J,$B$1,'EPA US Data'!$C:$C,C$2,'EPA US Data'!$G:$G,"&gt;="&amp;$A13,'EPA US Data'!$G:$G,"&lt;"&amp;$B13)+IF('Multipliers and Adjustments'!$B$66="Y",'SNAP Adjustment'!D50,0))*unit_conv*'State Downscaling Multipliers'!$B$9</f>
        <v>0</v>
      </c>
      <c r="D13" s="2">
        <f t="shared" ref="D13:G13" si="72">C13+($H13-$C13)/5</f>
        <v>0</v>
      </c>
      <c r="E13" s="2">
        <f t="shared" si="72"/>
        <v>0</v>
      </c>
      <c r="F13" s="2">
        <f t="shared" si="72"/>
        <v>0</v>
      </c>
      <c r="G13" s="2">
        <f t="shared" si="72"/>
        <v>0</v>
      </c>
      <c r="H13" s="105">
        <f>(VLOOKUP($B$1,'Multipliers and Adjustments'!$A$70:$I$86,TRUNC(COLUMN(H$2)/5)+2,FALSE)*SUMIFS('EPA US Data'!$I:$I,'EPA US Data'!$D:$D,'Country Selector'!$A$2,'EPA US Data'!$J:$J,$B$1,'EPA US Data'!$C:$C,H$2,'EPA US Data'!$G:$G,"&gt;="&amp;$A13,'EPA US Data'!$G:$G,"&lt;"&amp;$B13)+IF('Multipliers and Adjustments'!$B$66="Y",'SNAP Adjustment'!I50,0))*unit_conv*'State Downscaling Multipliers'!$B$9</f>
        <v>0</v>
      </c>
      <c r="I13" s="2">
        <f t="shared" ref="I13:L13" si="73">H13+($M13-$H13)/5</f>
        <v>0</v>
      </c>
      <c r="J13" s="2">
        <f t="shared" si="73"/>
        <v>0</v>
      </c>
      <c r="K13" s="2">
        <f t="shared" si="73"/>
        <v>0</v>
      </c>
      <c r="L13" s="2">
        <f t="shared" si="73"/>
        <v>0</v>
      </c>
      <c r="M13" s="105">
        <f>(VLOOKUP($B$1,'Multipliers and Adjustments'!$A$70:$I$86,TRUNC(COLUMN(M$2)/5)+2,FALSE)*SUMIFS('EPA US Data'!$I:$I,'EPA US Data'!$D:$D,'Country Selector'!$A$2,'EPA US Data'!$J:$J,$B$1,'EPA US Data'!$C:$C,M$2,'EPA US Data'!$G:$G,"&gt;="&amp;$A13,'EPA US Data'!$G:$G,"&lt;"&amp;$B13)+IF('Multipliers and Adjustments'!$B$66="Y",'SNAP Adjustment'!N50,0))*unit_conv*'State Downscaling Multipliers'!$B$9</f>
        <v>0</v>
      </c>
      <c r="N13" s="2">
        <f t="shared" ref="N13:Q13" si="74">M13+($R13-$M13)/5</f>
        <v>0</v>
      </c>
      <c r="O13" s="2">
        <f t="shared" si="74"/>
        <v>0</v>
      </c>
      <c r="P13" s="2">
        <f t="shared" si="74"/>
        <v>0</v>
      </c>
      <c r="Q13" s="2">
        <f t="shared" si="74"/>
        <v>0</v>
      </c>
      <c r="R13" s="105">
        <f>(VLOOKUP($B$1,'Multipliers and Adjustments'!$A$70:$I$86,TRUNC(COLUMN(R$2)/5)+2,FALSE)*SUMIFS('EPA US Data'!$I:$I,'EPA US Data'!$D:$D,'Country Selector'!$A$2,'EPA US Data'!$J:$J,$B$1,'EPA US Data'!$C:$C,R$2,'EPA US Data'!$G:$G,"&gt;="&amp;$A13,'EPA US Data'!$G:$G,"&lt;"&amp;$B13)+IF('Multipliers and Adjustments'!$B$66="Y",'SNAP Adjustment'!S50,0))*unit_conv*'State Downscaling Multipliers'!$B$9</f>
        <v>0</v>
      </c>
      <c r="S13" s="2">
        <f t="shared" ref="S13:V13" si="75">R13+($W13-$R13)/5</f>
        <v>0</v>
      </c>
      <c r="T13" s="2">
        <f t="shared" si="75"/>
        <v>0</v>
      </c>
      <c r="U13" s="2">
        <f t="shared" si="75"/>
        <v>0</v>
      </c>
      <c r="V13" s="2">
        <f t="shared" si="75"/>
        <v>0</v>
      </c>
      <c r="W13" s="105">
        <f>(VLOOKUP($B$1,'Multipliers and Adjustments'!$A$70:$I$86,TRUNC(COLUMN(W$2)/5)+2,FALSE)*SUMIFS('EPA US Data'!$I:$I,'EPA US Data'!$D:$D,'Country Selector'!$A$2,'EPA US Data'!$J:$J,$B$1,'EPA US Data'!$C:$C,W$2,'EPA US Data'!$G:$G,"&gt;="&amp;$A13,'EPA US Data'!$G:$G,"&lt;"&amp;$B13)+IF('Multipliers and Adjustments'!$B$66="Y",'SNAP Adjustment'!X50,0))*unit_conv*'State Downscaling Multipliers'!$B$9</f>
        <v>0</v>
      </c>
      <c r="X13" s="2">
        <f t="shared" ref="X13:AA13" si="76">W13+($AB13-$W13)/5</f>
        <v>0</v>
      </c>
      <c r="Y13" s="2">
        <f t="shared" si="76"/>
        <v>0</v>
      </c>
      <c r="Z13" s="2">
        <f t="shared" si="76"/>
        <v>0</v>
      </c>
      <c r="AA13" s="2">
        <f t="shared" si="76"/>
        <v>0</v>
      </c>
      <c r="AB13" s="105">
        <f>(VLOOKUP($B$1,'Multipliers and Adjustments'!$A$70:$I$86,TRUNC(COLUMN(AB$2)/5)+2,FALSE)*SUMIFS('EPA US Data'!$I:$I,'EPA US Data'!$D:$D,'Country Selector'!$A$2,'EPA US Data'!$J:$J,$B$1,'EPA US Data'!$C:$C,AB$2,'EPA US Data'!$G:$G,"&gt;="&amp;$A13,'EPA US Data'!$G:$G,"&lt;"&amp;$B13)+IF('Multipliers and Adjustments'!$B$66="Y",'SNAP Adjustment'!AC50,0))*unit_conv*'State Downscaling Multipliers'!$B$9</f>
        <v>0</v>
      </c>
      <c r="AC13" s="2">
        <f t="shared" ref="AC13:AF13" si="77">AB13+($AG13-$AB13)/5</f>
        <v>0</v>
      </c>
      <c r="AD13" s="2">
        <f t="shared" si="77"/>
        <v>0</v>
      </c>
      <c r="AE13" s="2">
        <f t="shared" si="77"/>
        <v>0</v>
      </c>
      <c r="AF13" s="2">
        <f t="shared" si="77"/>
        <v>0</v>
      </c>
      <c r="AG13" s="105">
        <f>(VLOOKUP($B$1,'Multipliers and Adjustments'!$A$70:$I$86,TRUNC(COLUMN(AG$2)/5)+2,FALSE)*SUMIFS('EPA US Data'!$I:$I,'EPA US Data'!$D:$D,'Country Selector'!$A$2,'EPA US Data'!$J:$J,$B$1,'EPA US Data'!$C:$C,AG$2,'EPA US Data'!$G:$G,"&gt;="&amp;$A13,'EPA US Data'!$G:$G,"&lt;"&amp;$B13)+IF('Multipliers and Adjustments'!$B$66="Y",'SNAP Adjustment'!AH50,0))*unit_conv*'State Downscaling Multipliers'!$B$9</f>
        <v>0</v>
      </c>
      <c r="AH13" s="2">
        <f t="shared" ref="AH13:AK13" si="78">AG13+($AL13-$AG13)/5</f>
        <v>0</v>
      </c>
      <c r="AI13" s="2">
        <f t="shared" si="78"/>
        <v>0</v>
      </c>
      <c r="AJ13" s="2">
        <f t="shared" si="78"/>
        <v>0</v>
      </c>
      <c r="AK13" s="2">
        <f t="shared" si="78"/>
        <v>0</v>
      </c>
      <c r="AL13" s="105">
        <f>(VLOOKUP($B$1,'Multipliers and Adjustments'!$A$70:$I$86,TRUNC(COLUMN(AL$2)/5)+2,FALSE)*SUMIFS('EPA US Data'!$I:$I,'EPA US Data'!$D:$D,'Country Selector'!$A$2,'EPA US Data'!$J:$J,$B$1,'EPA US Data'!$C:$C,AL$2,'EPA US Data'!$G:$G,"&gt;="&amp;$A13,'EPA US Data'!$G:$G,"&lt;"&amp;$B13)+IF('Multipliers and Adjustments'!$B$66="Y",'SNAP Adjustment'!AM50,0))*unit_conv*'State Downscaling Multipliers'!$B$9</f>
        <v>0</v>
      </c>
    </row>
    <row r="14" spans="1:38" x14ac:dyDescent="0.25">
      <c r="A14" s="49">
        <f t="shared" si="8"/>
        <v>-600</v>
      </c>
      <c r="B14" s="49">
        <f t="shared" si="0"/>
        <v>-550</v>
      </c>
      <c r="C14" s="105">
        <f>(VLOOKUP($B$1,'Multipliers and Adjustments'!$A$70:$I$86,TRUNC(COLUMN(C$2)/5)+2,FALSE)*SUMIFS('EPA US Data'!$I:$I,'EPA US Data'!$D:$D,'Country Selector'!$A$2,'EPA US Data'!$J:$J,$B$1,'EPA US Data'!$C:$C,C$2,'EPA US Data'!$G:$G,"&gt;="&amp;$A14,'EPA US Data'!$G:$G,"&lt;"&amp;$B14)+IF('Multipliers and Adjustments'!$B$66="Y",'SNAP Adjustment'!D51,0))*unit_conv*'State Downscaling Multipliers'!$B$9</f>
        <v>0</v>
      </c>
      <c r="D14" s="2">
        <f t="shared" ref="D14:G14" si="79">C14+($H14-$C14)/5</f>
        <v>0</v>
      </c>
      <c r="E14" s="2">
        <f t="shared" si="79"/>
        <v>0</v>
      </c>
      <c r="F14" s="2">
        <f t="shared" si="79"/>
        <v>0</v>
      </c>
      <c r="G14" s="2">
        <f t="shared" si="79"/>
        <v>0</v>
      </c>
      <c r="H14" s="105">
        <f>(VLOOKUP($B$1,'Multipliers and Adjustments'!$A$70:$I$86,TRUNC(COLUMN(H$2)/5)+2,FALSE)*SUMIFS('EPA US Data'!$I:$I,'EPA US Data'!$D:$D,'Country Selector'!$A$2,'EPA US Data'!$J:$J,$B$1,'EPA US Data'!$C:$C,H$2,'EPA US Data'!$G:$G,"&gt;="&amp;$A14,'EPA US Data'!$G:$G,"&lt;"&amp;$B14)+IF('Multipliers and Adjustments'!$B$66="Y",'SNAP Adjustment'!I51,0))*unit_conv*'State Downscaling Multipliers'!$B$9</f>
        <v>0</v>
      </c>
      <c r="I14" s="2">
        <f t="shared" ref="I14:L14" si="80">H14+($M14-$H14)/5</f>
        <v>0</v>
      </c>
      <c r="J14" s="2">
        <f t="shared" si="80"/>
        <v>0</v>
      </c>
      <c r="K14" s="2">
        <f t="shared" si="80"/>
        <v>0</v>
      </c>
      <c r="L14" s="2">
        <f t="shared" si="80"/>
        <v>0</v>
      </c>
      <c r="M14" s="105">
        <f>(VLOOKUP($B$1,'Multipliers and Adjustments'!$A$70:$I$86,TRUNC(COLUMN(M$2)/5)+2,FALSE)*SUMIFS('EPA US Data'!$I:$I,'EPA US Data'!$D:$D,'Country Selector'!$A$2,'EPA US Data'!$J:$J,$B$1,'EPA US Data'!$C:$C,M$2,'EPA US Data'!$G:$G,"&gt;="&amp;$A14,'EPA US Data'!$G:$G,"&lt;"&amp;$B14)+IF('Multipliers and Adjustments'!$B$66="Y",'SNAP Adjustment'!N51,0))*unit_conv*'State Downscaling Multipliers'!$B$9</f>
        <v>0</v>
      </c>
      <c r="N14" s="2">
        <f t="shared" ref="N14:Q14" si="81">M14+($R14-$M14)/5</f>
        <v>0</v>
      </c>
      <c r="O14" s="2">
        <f t="shared" si="81"/>
        <v>0</v>
      </c>
      <c r="P14" s="2">
        <f t="shared" si="81"/>
        <v>0</v>
      </c>
      <c r="Q14" s="2">
        <f t="shared" si="81"/>
        <v>0</v>
      </c>
      <c r="R14" s="105">
        <f>(VLOOKUP($B$1,'Multipliers and Adjustments'!$A$70:$I$86,TRUNC(COLUMN(R$2)/5)+2,FALSE)*SUMIFS('EPA US Data'!$I:$I,'EPA US Data'!$D:$D,'Country Selector'!$A$2,'EPA US Data'!$J:$J,$B$1,'EPA US Data'!$C:$C,R$2,'EPA US Data'!$G:$G,"&gt;="&amp;$A14,'EPA US Data'!$G:$G,"&lt;"&amp;$B14)+IF('Multipliers and Adjustments'!$B$66="Y",'SNAP Adjustment'!S51,0))*unit_conv*'State Downscaling Multipliers'!$B$9</f>
        <v>0</v>
      </c>
      <c r="S14" s="2">
        <f t="shared" ref="S14:V14" si="82">R14+($W14-$R14)/5</f>
        <v>0</v>
      </c>
      <c r="T14" s="2">
        <f t="shared" si="82"/>
        <v>0</v>
      </c>
      <c r="U14" s="2">
        <f t="shared" si="82"/>
        <v>0</v>
      </c>
      <c r="V14" s="2">
        <f t="shared" si="82"/>
        <v>0</v>
      </c>
      <c r="W14" s="105">
        <f>(VLOOKUP($B$1,'Multipliers and Adjustments'!$A$70:$I$86,TRUNC(COLUMN(W$2)/5)+2,FALSE)*SUMIFS('EPA US Data'!$I:$I,'EPA US Data'!$D:$D,'Country Selector'!$A$2,'EPA US Data'!$J:$J,$B$1,'EPA US Data'!$C:$C,W$2,'EPA US Data'!$G:$G,"&gt;="&amp;$A14,'EPA US Data'!$G:$G,"&lt;"&amp;$B14)+IF('Multipliers and Adjustments'!$B$66="Y",'SNAP Adjustment'!X51,0))*unit_conv*'State Downscaling Multipliers'!$B$9</f>
        <v>0</v>
      </c>
      <c r="X14" s="2">
        <f t="shared" ref="X14:AA14" si="83">W14+($AB14-$W14)/5</f>
        <v>0</v>
      </c>
      <c r="Y14" s="2">
        <f t="shared" si="83"/>
        <v>0</v>
      </c>
      <c r="Z14" s="2">
        <f t="shared" si="83"/>
        <v>0</v>
      </c>
      <c r="AA14" s="2">
        <f t="shared" si="83"/>
        <v>0</v>
      </c>
      <c r="AB14" s="105">
        <f>(VLOOKUP($B$1,'Multipliers and Adjustments'!$A$70:$I$86,TRUNC(COLUMN(AB$2)/5)+2,FALSE)*SUMIFS('EPA US Data'!$I:$I,'EPA US Data'!$D:$D,'Country Selector'!$A$2,'EPA US Data'!$J:$J,$B$1,'EPA US Data'!$C:$C,AB$2,'EPA US Data'!$G:$G,"&gt;="&amp;$A14,'EPA US Data'!$G:$G,"&lt;"&amp;$B14)+IF('Multipliers and Adjustments'!$B$66="Y",'SNAP Adjustment'!AC51,0))*unit_conv*'State Downscaling Multipliers'!$B$9</f>
        <v>0</v>
      </c>
      <c r="AC14" s="2">
        <f t="shared" ref="AC14:AF14" si="84">AB14+($AG14-$AB14)/5</f>
        <v>0</v>
      </c>
      <c r="AD14" s="2">
        <f t="shared" si="84"/>
        <v>0</v>
      </c>
      <c r="AE14" s="2">
        <f t="shared" si="84"/>
        <v>0</v>
      </c>
      <c r="AF14" s="2">
        <f t="shared" si="84"/>
        <v>0</v>
      </c>
      <c r="AG14" s="105">
        <f>(VLOOKUP($B$1,'Multipliers and Adjustments'!$A$70:$I$86,TRUNC(COLUMN(AG$2)/5)+2,FALSE)*SUMIFS('EPA US Data'!$I:$I,'EPA US Data'!$D:$D,'Country Selector'!$A$2,'EPA US Data'!$J:$J,$B$1,'EPA US Data'!$C:$C,AG$2,'EPA US Data'!$G:$G,"&gt;="&amp;$A14,'EPA US Data'!$G:$G,"&lt;"&amp;$B14)+IF('Multipliers and Adjustments'!$B$66="Y",'SNAP Adjustment'!AH51,0))*unit_conv*'State Downscaling Multipliers'!$B$9</f>
        <v>0</v>
      </c>
      <c r="AH14" s="2">
        <f t="shared" ref="AH14:AK14" si="85">AG14+($AL14-$AG14)/5</f>
        <v>0</v>
      </c>
      <c r="AI14" s="2">
        <f t="shared" si="85"/>
        <v>0</v>
      </c>
      <c r="AJ14" s="2">
        <f t="shared" si="85"/>
        <v>0</v>
      </c>
      <c r="AK14" s="2">
        <f t="shared" si="85"/>
        <v>0</v>
      </c>
      <c r="AL14" s="105">
        <f>(VLOOKUP($B$1,'Multipliers and Adjustments'!$A$70:$I$86,TRUNC(COLUMN(AL$2)/5)+2,FALSE)*SUMIFS('EPA US Data'!$I:$I,'EPA US Data'!$D:$D,'Country Selector'!$A$2,'EPA US Data'!$J:$J,$B$1,'EPA US Data'!$C:$C,AL$2,'EPA US Data'!$G:$G,"&gt;="&amp;$A14,'EPA US Data'!$G:$G,"&lt;"&amp;$B14)+IF('Multipliers and Adjustments'!$B$66="Y",'SNAP Adjustment'!AM51,0))*unit_conv*'State Downscaling Multipliers'!$B$9</f>
        <v>0</v>
      </c>
    </row>
    <row r="15" spans="1:38" x14ac:dyDescent="0.25">
      <c r="A15" s="49">
        <f t="shared" si="8"/>
        <v>-550</v>
      </c>
      <c r="B15" s="49">
        <f t="shared" si="0"/>
        <v>-500</v>
      </c>
      <c r="C15" s="105">
        <f>(VLOOKUP($B$1,'Multipliers and Adjustments'!$A$70:$I$86,TRUNC(COLUMN(C$2)/5)+2,FALSE)*SUMIFS('EPA US Data'!$I:$I,'EPA US Data'!$D:$D,'Country Selector'!$A$2,'EPA US Data'!$J:$J,$B$1,'EPA US Data'!$C:$C,C$2,'EPA US Data'!$G:$G,"&gt;="&amp;$A15,'EPA US Data'!$G:$G,"&lt;"&amp;$B15)+IF('Multipliers and Adjustments'!$B$66="Y",'SNAP Adjustment'!D52,0))*unit_conv*'State Downscaling Multipliers'!$B$9</f>
        <v>0</v>
      </c>
      <c r="D15" s="2">
        <f t="shared" ref="D15:G15" si="86">C15+($H15-$C15)/5</f>
        <v>0</v>
      </c>
      <c r="E15" s="2">
        <f t="shared" si="86"/>
        <v>0</v>
      </c>
      <c r="F15" s="2">
        <f t="shared" si="86"/>
        <v>0</v>
      </c>
      <c r="G15" s="2">
        <f t="shared" si="86"/>
        <v>0</v>
      </c>
      <c r="H15" s="105">
        <f>(VLOOKUP($B$1,'Multipliers and Adjustments'!$A$70:$I$86,TRUNC(COLUMN(H$2)/5)+2,FALSE)*SUMIFS('EPA US Data'!$I:$I,'EPA US Data'!$D:$D,'Country Selector'!$A$2,'EPA US Data'!$J:$J,$B$1,'EPA US Data'!$C:$C,H$2,'EPA US Data'!$G:$G,"&gt;="&amp;$A15,'EPA US Data'!$G:$G,"&lt;"&amp;$B15)+IF('Multipliers and Adjustments'!$B$66="Y",'SNAP Adjustment'!I52,0))*unit_conv*'State Downscaling Multipliers'!$B$9</f>
        <v>0</v>
      </c>
      <c r="I15" s="2">
        <f t="shared" ref="I15:L15" si="87">H15+($M15-$H15)/5</f>
        <v>0</v>
      </c>
      <c r="J15" s="2">
        <f t="shared" si="87"/>
        <v>0</v>
      </c>
      <c r="K15" s="2">
        <f t="shared" si="87"/>
        <v>0</v>
      </c>
      <c r="L15" s="2">
        <f t="shared" si="87"/>
        <v>0</v>
      </c>
      <c r="M15" s="105">
        <f>(VLOOKUP($B$1,'Multipliers and Adjustments'!$A$70:$I$86,TRUNC(COLUMN(M$2)/5)+2,FALSE)*SUMIFS('EPA US Data'!$I:$I,'EPA US Data'!$D:$D,'Country Selector'!$A$2,'EPA US Data'!$J:$J,$B$1,'EPA US Data'!$C:$C,M$2,'EPA US Data'!$G:$G,"&gt;="&amp;$A15,'EPA US Data'!$G:$G,"&lt;"&amp;$B15)+IF('Multipliers and Adjustments'!$B$66="Y",'SNAP Adjustment'!N52,0))*unit_conv*'State Downscaling Multipliers'!$B$9</f>
        <v>0</v>
      </c>
      <c r="N15" s="2">
        <f t="shared" ref="N15:Q15" si="88">M15+($R15-$M15)/5</f>
        <v>0</v>
      </c>
      <c r="O15" s="2">
        <f t="shared" si="88"/>
        <v>0</v>
      </c>
      <c r="P15" s="2">
        <f t="shared" si="88"/>
        <v>0</v>
      </c>
      <c r="Q15" s="2">
        <f t="shared" si="88"/>
        <v>0</v>
      </c>
      <c r="R15" s="105">
        <f>(VLOOKUP($B$1,'Multipliers and Adjustments'!$A$70:$I$86,TRUNC(COLUMN(R$2)/5)+2,FALSE)*SUMIFS('EPA US Data'!$I:$I,'EPA US Data'!$D:$D,'Country Selector'!$A$2,'EPA US Data'!$J:$J,$B$1,'EPA US Data'!$C:$C,R$2,'EPA US Data'!$G:$G,"&gt;="&amp;$A15,'EPA US Data'!$G:$G,"&lt;"&amp;$B15)+IF('Multipliers and Adjustments'!$B$66="Y",'SNAP Adjustment'!S52,0))*unit_conv*'State Downscaling Multipliers'!$B$9</f>
        <v>0</v>
      </c>
      <c r="S15" s="2">
        <f t="shared" ref="S15:V15" si="89">R15+($W15-$R15)/5</f>
        <v>0</v>
      </c>
      <c r="T15" s="2">
        <f t="shared" si="89"/>
        <v>0</v>
      </c>
      <c r="U15" s="2">
        <f t="shared" si="89"/>
        <v>0</v>
      </c>
      <c r="V15" s="2">
        <f t="shared" si="89"/>
        <v>0</v>
      </c>
      <c r="W15" s="105">
        <f>(VLOOKUP($B$1,'Multipliers and Adjustments'!$A$70:$I$86,TRUNC(COLUMN(W$2)/5)+2,FALSE)*SUMIFS('EPA US Data'!$I:$I,'EPA US Data'!$D:$D,'Country Selector'!$A$2,'EPA US Data'!$J:$J,$B$1,'EPA US Data'!$C:$C,W$2,'EPA US Data'!$G:$G,"&gt;="&amp;$A15,'EPA US Data'!$G:$G,"&lt;"&amp;$B15)+IF('Multipliers and Adjustments'!$B$66="Y",'SNAP Adjustment'!X52,0))*unit_conv*'State Downscaling Multipliers'!$B$9</f>
        <v>0</v>
      </c>
      <c r="X15" s="2">
        <f t="shared" ref="X15:AA15" si="90">W15+($AB15-$W15)/5</f>
        <v>0</v>
      </c>
      <c r="Y15" s="2">
        <f t="shared" si="90"/>
        <v>0</v>
      </c>
      <c r="Z15" s="2">
        <f t="shared" si="90"/>
        <v>0</v>
      </c>
      <c r="AA15" s="2">
        <f t="shared" si="90"/>
        <v>0</v>
      </c>
      <c r="AB15" s="105">
        <f>(VLOOKUP($B$1,'Multipliers and Adjustments'!$A$70:$I$86,TRUNC(COLUMN(AB$2)/5)+2,FALSE)*SUMIFS('EPA US Data'!$I:$I,'EPA US Data'!$D:$D,'Country Selector'!$A$2,'EPA US Data'!$J:$J,$B$1,'EPA US Data'!$C:$C,AB$2,'EPA US Data'!$G:$G,"&gt;="&amp;$A15,'EPA US Data'!$G:$G,"&lt;"&amp;$B15)+IF('Multipliers and Adjustments'!$B$66="Y",'SNAP Adjustment'!AC52,0))*unit_conv*'State Downscaling Multipliers'!$B$9</f>
        <v>0</v>
      </c>
      <c r="AC15" s="2">
        <f t="shared" ref="AC15:AF15" si="91">AB15+($AG15-$AB15)/5</f>
        <v>0</v>
      </c>
      <c r="AD15" s="2">
        <f t="shared" si="91"/>
        <v>0</v>
      </c>
      <c r="AE15" s="2">
        <f t="shared" si="91"/>
        <v>0</v>
      </c>
      <c r="AF15" s="2">
        <f t="shared" si="91"/>
        <v>0</v>
      </c>
      <c r="AG15" s="105">
        <f>(VLOOKUP($B$1,'Multipliers and Adjustments'!$A$70:$I$86,TRUNC(COLUMN(AG$2)/5)+2,FALSE)*SUMIFS('EPA US Data'!$I:$I,'EPA US Data'!$D:$D,'Country Selector'!$A$2,'EPA US Data'!$J:$J,$B$1,'EPA US Data'!$C:$C,AG$2,'EPA US Data'!$G:$G,"&gt;="&amp;$A15,'EPA US Data'!$G:$G,"&lt;"&amp;$B15)+IF('Multipliers and Adjustments'!$B$66="Y",'SNAP Adjustment'!AH52,0))*unit_conv*'State Downscaling Multipliers'!$B$9</f>
        <v>0</v>
      </c>
      <c r="AH15" s="2">
        <f t="shared" ref="AH15:AK15" si="92">AG15+($AL15-$AG15)/5</f>
        <v>0</v>
      </c>
      <c r="AI15" s="2">
        <f t="shared" si="92"/>
        <v>0</v>
      </c>
      <c r="AJ15" s="2">
        <f t="shared" si="92"/>
        <v>0</v>
      </c>
      <c r="AK15" s="2">
        <f t="shared" si="92"/>
        <v>0</v>
      </c>
      <c r="AL15" s="105">
        <f>(VLOOKUP($B$1,'Multipliers and Adjustments'!$A$70:$I$86,TRUNC(COLUMN(AL$2)/5)+2,FALSE)*SUMIFS('EPA US Data'!$I:$I,'EPA US Data'!$D:$D,'Country Selector'!$A$2,'EPA US Data'!$J:$J,$B$1,'EPA US Data'!$C:$C,AL$2,'EPA US Data'!$G:$G,"&gt;="&amp;$A15,'EPA US Data'!$G:$G,"&lt;"&amp;$B15)+IF('Multipliers and Adjustments'!$B$66="Y",'SNAP Adjustment'!AM52,0))*unit_conv*'State Downscaling Multipliers'!$B$9</f>
        <v>0</v>
      </c>
    </row>
    <row r="16" spans="1:38" x14ac:dyDescent="0.25">
      <c r="A16" s="49">
        <f t="shared" si="8"/>
        <v>-500</v>
      </c>
      <c r="B16" s="49">
        <f t="shared" si="0"/>
        <v>-450</v>
      </c>
      <c r="C16" s="105">
        <f>(VLOOKUP($B$1,'Multipliers and Adjustments'!$A$70:$I$86,TRUNC(COLUMN(C$2)/5)+2,FALSE)*SUMIFS('EPA US Data'!$I:$I,'EPA US Data'!$D:$D,'Country Selector'!$A$2,'EPA US Data'!$J:$J,$B$1,'EPA US Data'!$C:$C,C$2,'EPA US Data'!$G:$G,"&gt;="&amp;$A16,'EPA US Data'!$G:$G,"&lt;"&amp;$B16)+IF('Multipliers and Adjustments'!$B$66="Y",'SNAP Adjustment'!D53,0))*unit_conv*'State Downscaling Multipliers'!$B$9</f>
        <v>0</v>
      </c>
      <c r="D16" s="2">
        <f t="shared" ref="D16:G16" si="93">C16+($H16-$C16)/5</f>
        <v>0</v>
      </c>
      <c r="E16" s="2">
        <f t="shared" si="93"/>
        <v>0</v>
      </c>
      <c r="F16" s="2">
        <f t="shared" si="93"/>
        <v>0</v>
      </c>
      <c r="G16" s="2">
        <f t="shared" si="93"/>
        <v>0</v>
      </c>
      <c r="H16" s="105">
        <f>(VLOOKUP($B$1,'Multipliers and Adjustments'!$A$70:$I$86,TRUNC(COLUMN(H$2)/5)+2,FALSE)*SUMIFS('EPA US Data'!$I:$I,'EPA US Data'!$D:$D,'Country Selector'!$A$2,'EPA US Data'!$J:$J,$B$1,'EPA US Data'!$C:$C,H$2,'EPA US Data'!$G:$G,"&gt;="&amp;$A16,'EPA US Data'!$G:$G,"&lt;"&amp;$B16)+IF('Multipliers and Adjustments'!$B$66="Y",'SNAP Adjustment'!I53,0))*unit_conv*'State Downscaling Multipliers'!$B$9</f>
        <v>0</v>
      </c>
      <c r="I16" s="2">
        <f t="shared" ref="I16:L16" si="94">H16+($M16-$H16)/5</f>
        <v>0</v>
      </c>
      <c r="J16" s="2">
        <f t="shared" si="94"/>
        <v>0</v>
      </c>
      <c r="K16" s="2">
        <f t="shared" si="94"/>
        <v>0</v>
      </c>
      <c r="L16" s="2">
        <f t="shared" si="94"/>
        <v>0</v>
      </c>
      <c r="M16" s="105">
        <f>(VLOOKUP($B$1,'Multipliers and Adjustments'!$A$70:$I$86,TRUNC(COLUMN(M$2)/5)+2,FALSE)*SUMIFS('EPA US Data'!$I:$I,'EPA US Data'!$D:$D,'Country Selector'!$A$2,'EPA US Data'!$J:$J,$B$1,'EPA US Data'!$C:$C,M$2,'EPA US Data'!$G:$G,"&gt;="&amp;$A16,'EPA US Data'!$G:$G,"&lt;"&amp;$B16)+IF('Multipliers and Adjustments'!$B$66="Y",'SNAP Adjustment'!N53,0))*unit_conv*'State Downscaling Multipliers'!$B$9</f>
        <v>0</v>
      </c>
      <c r="N16" s="2">
        <f t="shared" ref="N16:Q16" si="95">M16+($R16-$M16)/5</f>
        <v>0</v>
      </c>
      <c r="O16" s="2">
        <f t="shared" si="95"/>
        <v>0</v>
      </c>
      <c r="P16" s="2">
        <f t="shared" si="95"/>
        <v>0</v>
      </c>
      <c r="Q16" s="2">
        <f t="shared" si="95"/>
        <v>0</v>
      </c>
      <c r="R16" s="105">
        <f>(VLOOKUP($B$1,'Multipliers and Adjustments'!$A$70:$I$86,TRUNC(COLUMN(R$2)/5)+2,FALSE)*SUMIFS('EPA US Data'!$I:$I,'EPA US Data'!$D:$D,'Country Selector'!$A$2,'EPA US Data'!$J:$J,$B$1,'EPA US Data'!$C:$C,R$2,'EPA US Data'!$G:$G,"&gt;="&amp;$A16,'EPA US Data'!$G:$G,"&lt;"&amp;$B16)+IF('Multipliers and Adjustments'!$B$66="Y",'SNAP Adjustment'!S53,0))*unit_conv*'State Downscaling Multipliers'!$B$9</f>
        <v>0</v>
      </c>
      <c r="S16" s="2">
        <f t="shared" ref="S16:V16" si="96">R16+($W16-$R16)/5</f>
        <v>0</v>
      </c>
      <c r="T16" s="2">
        <f t="shared" si="96"/>
        <v>0</v>
      </c>
      <c r="U16" s="2">
        <f t="shared" si="96"/>
        <v>0</v>
      </c>
      <c r="V16" s="2">
        <f t="shared" si="96"/>
        <v>0</v>
      </c>
      <c r="W16" s="105">
        <f>(VLOOKUP($B$1,'Multipliers and Adjustments'!$A$70:$I$86,TRUNC(COLUMN(W$2)/5)+2,FALSE)*SUMIFS('EPA US Data'!$I:$I,'EPA US Data'!$D:$D,'Country Selector'!$A$2,'EPA US Data'!$J:$J,$B$1,'EPA US Data'!$C:$C,W$2,'EPA US Data'!$G:$G,"&gt;="&amp;$A16,'EPA US Data'!$G:$G,"&lt;"&amp;$B16)+IF('Multipliers and Adjustments'!$B$66="Y",'SNAP Adjustment'!X53,0))*unit_conv*'State Downscaling Multipliers'!$B$9</f>
        <v>0</v>
      </c>
      <c r="X16" s="2">
        <f t="shared" ref="X16:AA16" si="97">W16+($AB16-$W16)/5</f>
        <v>0</v>
      </c>
      <c r="Y16" s="2">
        <f t="shared" si="97"/>
        <v>0</v>
      </c>
      <c r="Z16" s="2">
        <f t="shared" si="97"/>
        <v>0</v>
      </c>
      <c r="AA16" s="2">
        <f t="shared" si="97"/>
        <v>0</v>
      </c>
      <c r="AB16" s="105">
        <f>(VLOOKUP($B$1,'Multipliers and Adjustments'!$A$70:$I$86,TRUNC(COLUMN(AB$2)/5)+2,FALSE)*SUMIFS('EPA US Data'!$I:$I,'EPA US Data'!$D:$D,'Country Selector'!$A$2,'EPA US Data'!$J:$J,$B$1,'EPA US Data'!$C:$C,AB$2,'EPA US Data'!$G:$G,"&gt;="&amp;$A16,'EPA US Data'!$G:$G,"&lt;"&amp;$B16)+IF('Multipliers and Adjustments'!$B$66="Y",'SNAP Adjustment'!AC53,0))*unit_conv*'State Downscaling Multipliers'!$B$9</f>
        <v>0</v>
      </c>
      <c r="AC16" s="2">
        <f t="shared" ref="AC16:AF16" si="98">AB16+($AG16-$AB16)/5</f>
        <v>0</v>
      </c>
      <c r="AD16" s="2">
        <f t="shared" si="98"/>
        <v>0</v>
      </c>
      <c r="AE16" s="2">
        <f t="shared" si="98"/>
        <v>0</v>
      </c>
      <c r="AF16" s="2">
        <f t="shared" si="98"/>
        <v>0</v>
      </c>
      <c r="AG16" s="105">
        <f>(VLOOKUP($B$1,'Multipliers and Adjustments'!$A$70:$I$86,TRUNC(COLUMN(AG$2)/5)+2,FALSE)*SUMIFS('EPA US Data'!$I:$I,'EPA US Data'!$D:$D,'Country Selector'!$A$2,'EPA US Data'!$J:$J,$B$1,'EPA US Data'!$C:$C,AG$2,'EPA US Data'!$G:$G,"&gt;="&amp;$A16,'EPA US Data'!$G:$G,"&lt;"&amp;$B16)+IF('Multipliers and Adjustments'!$B$66="Y",'SNAP Adjustment'!AH53,0))*unit_conv*'State Downscaling Multipliers'!$B$9</f>
        <v>0</v>
      </c>
      <c r="AH16" s="2">
        <f t="shared" ref="AH16:AK16" si="99">AG16+($AL16-$AG16)/5</f>
        <v>0</v>
      </c>
      <c r="AI16" s="2">
        <f t="shared" si="99"/>
        <v>0</v>
      </c>
      <c r="AJ16" s="2">
        <f t="shared" si="99"/>
        <v>0</v>
      </c>
      <c r="AK16" s="2">
        <f t="shared" si="99"/>
        <v>0</v>
      </c>
      <c r="AL16" s="105">
        <f>(VLOOKUP($B$1,'Multipliers and Adjustments'!$A$70:$I$86,TRUNC(COLUMN(AL$2)/5)+2,FALSE)*SUMIFS('EPA US Data'!$I:$I,'EPA US Data'!$D:$D,'Country Selector'!$A$2,'EPA US Data'!$J:$J,$B$1,'EPA US Data'!$C:$C,AL$2,'EPA US Data'!$G:$G,"&gt;="&amp;$A16,'EPA US Data'!$G:$G,"&lt;"&amp;$B16)+IF('Multipliers and Adjustments'!$B$66="Y",'SNAP Adjustment'!AM53,0))*unit_conv*'State Downscaling Multipliers'!$B$9</f>
        <v>0</v>
      </c>
    </row>
    <row r="17" spans="1:38" x14ac:dyDescent="0.25">
      <c r="A17" s="49">
        <f t="shared" si="8"/>
        <v>-450</v>
      </c>
      <c r="B17" s="49">
        <f t="shared" si="0"/>
        <v>-400</v>
      </c>
      <c r="C17" s="105">
        <f>(VLOOKUP($B$1,'Multipliers and Adjustments'!$A$70:$I$86,TRUNC(COLUMN(C$2)/5)+2,FALSE)*SUMIFS('EPA US Data'!$I:$I,'EPA US Data'!$D:$D,'Country Selector'!$A$2,'EPA US Data'!$J:$J,$B$1,'EPA US Data'!$C:$C,C$2,'EPA US Data'!$G:$G,"&gt;="&amp;$A17,'EPA US Data'!$G:$G,"&lt;"&amp;$B17)+IF('Multipliers and Adjustments'!$B$66="Y",'SNAP Adjustment'!D54,0))*unit_conv*'State Downscaling Multipliers'!$B$9</f>
        <v>0</v>
      </c>
      <c r="D17" s="2">
        <f t="shared" ref="D17:G17" si="100">C17+($H17-$C17)/5</f>
        <v>0</v>
      </c>
      <c r="E17" s="2">
        <f t="shared" si="100"/>
        <v>0</v>
      </c>
      <c r="F17" s="2">
        <f t="shared" si="100"/>
        <v>0</v>
      </c>
      <c r="G17" s="2">
        <f t="shared" si="100"/>
        <v>0</v>
      </c>
      <c r="H17" s="105">
        <f>(VLOOKUP($B$1,'Multipliers and Adjustments'!$A$70:$I$86,TRUNC(COLUMN(H$2)/5)+2,FALSE)*SUMIFS('EPA US Data'!$I:$I,'EPA US Data'!$D:$D,'Country Selector'!$A$2,'EPA US Data'!$J:$J,$B$1,'EPA US Data'!$C:$C,H$2,'EPA US Data'!$G:$G,"&gt;="&amp;$A17,'EPA US Data'!$G:$G,"&lt;"&amp;$B17)+IF('Multipliers and Adjustments'!$B$66="Y",'SNAP Adjustment'!I54,0))*unit_conv*'State Downscaling Multipliers'!$B$9</f>
        <v>0</v>
      </c>
      <c r="I17" s="2">
        <f t="shared" ref="I17:L17" si="101">H17+($M17-$H17)/5</f>
        <v>0</v>
      </c>
      <c r="J17" s="2">
        <f t="shared" si="101"/>
        <v>0</v>
      </c>
      <c r="K17" s="2">
        <f t="shared" si="101"/>
        <v>0</v>
      </c>
      <c r="L17" s="2">
        <f t="shared" si="101"/>
        <v>0</v>
      </c>
      <c r="M17" s="105">
        <f>(VLOOKUP($B$1,'Multipliers and Adjustments'!$A$70:$I$86,TRUNC(COLUMN(M$2)/5)+2,FALSE)*SUMIFS('EPA US Data'!$I:$I,'EPA US Data'!$D:$D,'Country Selector'!$A$2,'EPA US Data'!$J:$J,$B$1,'EPA US Data'!$C:$C,M$2,'EPA US Data'!$G:$G,"&gt;="&amp;$A17,'EPA US Data'!$G:$G,"&lt;"&amp;$B17)+IF('Multipliers and Adjustments'!$B$66="Y",'SNAP Adjustment'!N54,0))*unit_conv*'State Downscaling Multipliers'!$B$9</f>
        <v>0</v>
      </c>
      <c r="N17" s="2">
        <f t="shared" ref="N17:Q17" si="102">M17+($R17-$M17)/5</f>
        <v>0</v>
      </c>
      <c r="O17" s="2">
        <f t="shared" si="102"/>
        <v>0</v>
      </c>
      <c r="P17" s="2">
        <f t="shared" si="102"/>
        <v>0</v>
      </c>
      <c r="Q17" s="2">
        <f t="shared" si="102"/>
        <v>0</v>
      </c>
      <c r="R17" s="105">
        <f>(VLOOKUP($B$1,'Multipliers and Adjustments'!$A$70:$I$86,TRUNC(COLUMN(R$2)/5)+2,FALSE)*SUMIFS('EPA US Data'!$I:$I,'EPA US Data'!$D:$D,'Country Selector'!$A$2,'EPA US Data'!$J:$J,$B$1,'EPA US Data'!$C:$C,R$2,'EPA US Data'!$G:$G,"&gt;="&amp;$A17,'EPA US Data'!$G:$G,"&lt;"&amp;$B17)+IF('Multipliers and Adjustments'!$B$66="Y",'SNAP Adjustment'!S54,0))*unit_conv*'State Downscaling Multipliers'!$B$9</f>
        <v>0</v>
      </c>
      <c r="S17" s="2">
        <f t="shared" ref="S17:V17" si="103">R17+($W17-$R17)/5</f>
        <v>0</v>
      </c>
      <c r="T17" s="2">
        <f t="shared" si="103"/>
        <v>0</v>
      </c>
      <c r="U17" s="2">
        <f t="shared" si="103"/>
        <v>0</v>
      </c>
      <c r="V17" s="2">
        <f t="shared" si="103"/>
        <v>0</v>
      </c>
      <c r="W17" s="105">
        <f>(VLOOKUP($B$1,'Multipliers and Adjustments'!$A$70:$I$86,TRUNC(COLUMN(W$2)/5)+2,FALSE)*SUMIFS('EPA US Data'!$I:$I,'EPA US Data'!$D:$D,'Country Selector'!$A$2,'EPA US Data'!$J:$J,$B$1,'EPA US Data'!$C:$C,W$2,'EPA US Data'!$G:$G,"&gt;="&amp;$A17,'EPA US Data'!$G:$G,"&lt;"&amp;$B17)+IF('Multipliers and Adjustments'!$B$66="Y",'SNAP Adjustment'!X54,0))*unit_conv*'State Downscaling Multipliers'!$B$9</f>
        <v>0</v>
      </c>
      <c r="X17" s="2">
        <f t="shared" ref="X17:AA17" si="104">W17+($AB17-$W17)/5</f>
        <v>0</v>
      </c>
      <c r="Y17" s="2">
        <f t="shared" si="104"/>
        <v>0</v>
      </c>
      <c r="Z17" s="2">
        <f t="shared" si="104"/>
        <v>0</v>
      </c>
      <c r="AA17" s="2">
        <f t="shared" si="104"/>
        <v>0</v>
      </c>
      <c r="AB17" s="105">
        <f>(VLOOKUP($B$1,'Multipliers and Adjustments'!$A$70:$I$86,TRUNC(COLUMN(AB$2)/5)+2,FALSE)*SUMIFS('EPA US Data'!$I:$I,'EPA US Data'!$D:$D,'Country Selector'!$A$2,'EPA US Data'!$J:$J,$B$1,'EPA US Data'!$C:$C,AB$2,'EPA US Data'!$G:$G,"&gt;="&amp;$A17,'EPA US Data'!$G:$G,"&lt;"&amp;$B17)+IF('Multipliers and Adjustments'!$B$66="Y",'SNAP Adjustment'!AC54,0))*unit_conv*'State Downscaling Multipliers'!$B$9</f>
        <v>0</v>
      </c>
      <c r="AC17" s="2">
        <f t="shared" ref="AC17:AF17" si="105">AB17+($AG17-$AB17)/5</f>
        <v>0</v>
      </c>
      <c r="AD17" s="2">
        <f t="shared" si="105"/>
        <v>0</v>
      </c>
      <c r="AE17" s="2">
        <f t="shared" si="105"/>
        <v>0</v>
      </c>
      <c r="AF17" s="2">
        <f t="shared" si="105"/>
        <v>0</v>
      </c>
      <c r="AG17" s="105">
        <f>(VLOOKUP($B$1,'Multipliers and Adjustments'!$A$70:$I$86,TRUNC(COLUMN(AG$2)/5)+2,FALSE)*SUMIFS('EPA US Data'!$I:$I,'EPA US Data'!$D:$D,'Country Selector'!$A$2,'EPA US Data'!$J:$J,$B$1,'EPA US Data'!$C:$C,AG$2,'EPA US Data'!$G:$G,"&gt;="&amp;$A17,'EPA US Data'!$G:$G,"&lt;"&amp;$B17)+IF('Multipliers and Adjustments'!$B$66="Y",'SNAP Adjustment'!AH54,0))*unit_conv*'State Downscaling Multipliers'!$B$9</f>
        <v>0</v>
      </c>
      <c r="AH17" s="2">
        <f t="shared" ref="AH17:AK17" si="106">AG17+($AL17-$AG17)/5</f>
        <v>0</v>
      </c>
      <c r="AI17" s="2">
        <f t="shared" si="106"/>
        <v>0</v>
      </c>
      <c r="AJ17" s="2">
        <f t="shared" si="106"/>
        <v>0</v>
      </c>
      <c r="AK17" s="2">
        <f t="shared" si="106"/>
        <v>0</v>
      </c>
      <c r="AL17" s="105">
        <f>(VLOOKUP($B$1,'Multipliers and Adjustments'!$A$70:$I$86,TRUNC(COLUMN(AL$2)/5)+2,FALSE)*SUMIFS('EPA US Data'!$I:$I,'EPA US Data'!$D:$D,'Country Selector'!$A$2,'EPA US Data'!$J:$J,$B$1,'EPA US Data'!$C:$C,AL$2,'EPA US Data'!$G:$G,"&gt;="&amp;$A17,'EPA US Data'!$G:$G,"&lt;"&amp;$B17)+IF('Multipliers and Adjustments'!$B$66="Y",'SNAP Adjustment'!AM54,0))*unit_conv*'State Downscaling Multipliers'!$B$9</f>
        <v>0</v>
      </c>
    </row>
    <row r="18" spans="1:38" x14ac:dyDescent="0.25">
      <c r="A18" s="49">
        <f t="shared" si="8"/>
        <v>-400</v>
      </c>
      <c r="B18" s="49">
        <f t="shared" si="0"/>
        <v>-350</v>
      </c>
      <c r="C18" s="105">
        <f>(VLOOKUP($B$1,'Multipliers and Adjustments'!$A$70:$I$86,TRUNC(COLUMN(C$2)/5)+2,FALSE)*SUMIFS('EPA US Data'!$I:$I,'EPA US Data'!$D:$D,'Country Selector'!$A$2,'EPA US Data'!$J:$J,$B$1,'EPA US Data'!$C:$C,C$2,'EPA US Data'!$G:$G,"&gt;="&amp;$A18,'EPA US Data'!$G:$G,"&lt;"&amp;$B18)+IF('Multipliers and Adjustments'!$B$66="Y",'SNAP Adjustment'!D55,0))*unit_conv*'State Downscaling Multipliers'!$B$9</f>
        <v>0</v>
      </c>
      <c r="D18" s="2">
        <f t="shared" ref="D18:G18" si="107">C18+($H18-$C18)/5</f>
        <v>0</v>
      </c>
      <c r="E18" s="2">
        <f t="shared" si="107"/>
        <v>0</v>
      </c>
      <c r="F18" s="2">
        <f t="shared" si="107"/>
        <v>0</v>
      </c>
      <c r="G18" s="2">
        <f t="shared" si="107"/>
        <v>0</v>
      </c>
      <c r="H18" s="105">
        <f>(VLOOKUP($B$1,'Multipliers and Adjustments'!$A$70:$I$86,TRUNC(COLUMN(H$2)/5)+2,FALSE)*SUMIFS('EPA US Data'!$I:$I,'EPA US Data'!$D:$D,'Country Selector'!$A$2,'EPA US Data'!$J:$J,$B$1,'EPA US Data'!$C:$C,H$2,'EPA US Data'!$G:$G,"&gt;="&amp;$A18,'EPA US Data'!$G:$G,"&lt;"&amp;$B18)+IF('Multipliers and Adjustments'!$B$66="Y",'SNAP Adjustment'!I55,0))*unit_conv*'State Downscaling Multipliers'!$B$9</f>
        <v>0</v>
      </c>
      <c r="I18" s="2">
        <f t="shared" ref="I18:L18" si="108">H18+($M18-$H18)/5</f>
        <v>0</v>
      </c>
      <c r="J18" s="2">
        <f t="shared" si="108"/>
        <v>0</v>
      </c>
      <c r="K18" s="2">
        <f t="shared" si="108"/>
        <v>0</v>
      </c>
      <c r="L18" s="2">
        <f t="shared" si="108"/>
        <v>0</v>
      </c>
      <c r="M18" s="105">
        <f>(VLOOKUP($B$1,'Multipliers and Adjustments'!$A$70:$I$86,TRUNC(COLUMN(M$2)/5)+2,FALSE)*SUMIFS('EPA US Data'!$I:$I,'EPA US Data'!$D:$D,'Country Selector'!$A$2,'EPA US Data'!$J:$J,$B$1,'EPA US Data'!$C:$C,M$2,'EPA US Data'!$G:$G,"&gt;="&amp;$A18,'EPA US Data'!$G:$G,"&lt;"&amp;$B18)+IF('Multipliers and Adjustments'!$B$66="Y",'SNAP Adjustment'!N55,0))*unit_conv*'State Downscaling Multipliers'!$B$9</f>
        <v>0</v>
      </c>
      <c r="N18" s="2">
        <f t="shared" ref="N18:Q18" si="109">M18+($R18-$M18)/5</f>
        <v>0</v>
      </c>
      <c r="O18" s="2">
        <f t="shared" si="109"/>
        <v>0</v>
      </c>
      <c r="P18" s="2">
        <f t="shared" si="109"/>
        <v>0</v>
      </c>
      <c r="Q18" s="2">
        <f t="shared" si="109"/>
        <v>0</v>
      </c>
      <c r="R18" s="105">
        <f>(VLOOKUP($B$1,'Multipliers and Adjustments'!$A$70:$I$86,TRUNC(COLUMN(R$2)/5)+2,FALSE)*SUMIFS('EPA US Data'!$I:$I,'EPA US Data'!$D:$D,'Country Selector'!$A$2,'EPA US Data'!$J:$J,$B$1,'EPA US Data'!$C:$C,R$2,'EPA US Data'!$G:$G,"&gt;="&amp;$A18,'EPA US Data'!$G:$G,"&lt;"&amp;$B18)+IF('Multipliers and Adjustments'!$B$66="Y",'SNAP Adjustment'!S55,0))*unit_conv*'State Downscaling Multipliers'!$B$9</f>
        <v>0</v>
      </c>
      <c r="S18" s="2">
        <f t="shared" ref="S18:V18" si="110">R18+($W18-$R18)/5</f>
        <v>0</v>
      </c>
      <c r="T18" s="2">
        <f t="shared" si="110"/>
        <v>0</v>
      </c>
      <c r="U18" s="2">
        <f t="shared" si="110"/>
        <v>0</v>
      </c>
      <c r="V18" s="2">
        <f t="shared" si="110"/>
        <v>0</v>
      </c>
      <c r="W18" s="105">
        <f>(VLOOKUP($B$1,'Multipliers and Adjustments'!$A$70:$I$86,TRUNC(COLUMN(W$2)/5)+2,FALSE)*SUMIFS('EPA US Data'!$I:$I,'EPA US Data'!$D:$D,'Country Selector'!$A$2,'EPA US Data'!$J:$J,$B$1,'EPA US Data'!$C:$C,W$2,'EPA US Data'!$G:$G,"&gt;="&amp;$A18,'EPA US Data'!$G:$G,"&lt;"&amp;$B18)+IF('Multipliers and Adjustments'!$B$66="Y",'SNAP Adjustment'!X55,0))*unit_conv*'State Downscaling Multipliers'!$B$9</f>
        <v>0</v>
      </c>
      <c r="X18" s="2">
        <f t="shared" ref="X18:AA18" si="111">W18+($AB18-$W18)/5</f>
        <v>0</v>
      </c>
      <c r="Y18" s="2">
        <f t="shared" si="111"/>
        <v>0</v>
      </c>
      <c r="Z18" s="2">
        <f t="shared" si="111"/>
        <v>0</v>
      </c>
      <c r="AA18" s="2">
        <f t="shared" si="111"/>
        <v>0</v>
      </c>
      <c r="AB18" s="105">
        <f>(VLOOKUP($B$1,'Multipliers and Adjustments'!$A$70:$I$86,TRUNC(COLUMN(AB$2)/5)+2,FALSE)*SUMIFS('EPA US Data'!$I:$I,'EPA US Data'!$D:$D,'Country Selector'!$A$2,'EPA US Data'!$J:$J,$B$1,'EPA US Data'!$C:$C,AB$2,'EPA US Data'!$G:$G,"&gt;="&amp;$A18,'EPA US Data'!$G:$G,"&lt;"&amp;$B18)+IF('Multipliers and Adjustments'!$B$66="Y",'SNAP Adjustment'!AC55,0))*unit_conv*'State Downscaling Multipliers'!$B$9</f>
        <v>0</v>
      </c>
      <c r="AC18" s="2">
        <f t="shared" ref="AC18:AF18" si="112">AB18+($AG18-$AB18)/5</f>
        <v>0</v>
      </c>
      <c r="AD18" s="2">
        <f t="shared" si="112"/>
        <v>0</v>
      </c>
      <c r="AE18" s="2">
        <f t="shared" si="112"/>
        <v>0</v>
      </c>
      <c r="AF18" s="2">
        <f t="shared" si="112"/>
        <v>0</v>
      </c>
      <c r="AG18" s="105">
        <f>(VLOOKUP($B$1,'Multipliers and Adjustments'!$A$70:$I$86,TRUNC(COLUMN(AG$2)/5)+2,FALSE)*SUMIFS('EPA US Data'!$I:$I,'EPA US Data'!$D:$D,'Country Selector'!$A$2,'EPA US Data'!$J:$J,$B$1,'EPA US Data'!$C:$C,AG$2,'EPA US Data'!$G:$G,"&gt;="&amp;$A18,'EPA US Data'!$G:$G,"&lt;"&amp;$B18)+IF('Multipliers and Adjustments'!$B$66="Y",'SNAP Adjustment'!AH55,0))*unit_conv*'State Downscaling Multipliers'!$B$9</f>
        <v>0</v>
      </c>
      <c r="AH18" s="2">
        <f t="shared" ref="AH18:AK18" si="113">AG18+($AL18-$AG18)/5</f>
        <v>0</v>
      </c>
      <c r="AI18" s="2">
        <f t="shared" si="113"/>
        <v>0</v>
      </c>
      <c r="AJ18" s="2">
        <f t="shared" si="113"/>
        <v>0</v>
      </c>
      <c r="AK18" s="2">
        <f t="shared" si="113"/>
        <v>0</v>
      </c>
      <c r="AL18" s="105">
        <f>(VLOOKUP($B$1,'Multipliers and Adjustments'!$A$70:$I$86,TRUNC(COLUMN(AL$2)/5)+2,FALSE)*SUMIFS('EPA US Data'!$I:$I,'EPA US Data'!$D:$D,'Country Selector'!$A$2,'EPA US Data'!$J:$J,$B$1,'EPA US Data'!$C:$C,AL$2,'EPA US Data'!$G:$G,"&gt;="&amp;$A18,'EPA US Data'!$G:$G,"&lt;"&amp;$B18)+IF('Multipliers and Adjustments'!$B$66="Y",'SNAP Adjustment'!AM55,0))*unit_conv*'State Downscaling Multipliers'!$B$9</f>
        <v>0</v>
      </c>
    </row>
    <row r="19" spans="1:38" x14ac:dyDescent="0.25">
      <c r="A19" s="49">
        <f t="shared" si="8"/>
        <v>-350</v>
      </c>
      <c r="B19" s="49">
        <f t="shared" si="0"/>
        <v>-300</v>
      </c>
      <c r="C19" s="105">
        <f>(VLOOKUP($B$1,'Multipliers and Adjustments'!$A$70:$I$86,TRUNC(COLUMN(C$2)/5)+2,FALSE)*SUMIFS('EPA US Data'!$I:$I,'EPA US Data'!$D:$D,'Country Selector'!$A$2,'EPA US Data'!$J:$J,$B$1,'EPA US Data'!$C:$C,C$2,'EPA US Data'!$G:$G,"&gt;="&amp;$A19,'EPA US Data'!$G:$G,"&lt;"&amp;$B19)+IF('Multipliers and Adjustments'!$B$66="Y",'SNAP Adjustment'!D56,0))*unit_conv*'State Downscaling Multipliers'!$B$9</f>
        <v>0</v>
      </c>
      <c r="D19" s="2">
        <f t="shared" ref="D19:G19" si="114">C19+($H19-$C19)/5</f>
        <v>0</v>
      </c>
      <c r="E19" s="2">
        <f t="shared" si="114"/>
        <v>0</v>
      </c>
      <c r="F19" s="2">
        <f t="shared" si="114"/>
        <v>0</v>
      </c>
      <c r="G19" s="2">
        <f t="shared" si="114"/>
        <v>0</v>
      </c>
      <c r="H19" s="105">
        <f>(VLOOKUP($B$1,'Multipliers and Adjustments'!$A$70:$I$86,TRUNC(COLUMN(H$2)/5)+2,FALSE)*SUMIFS('EPA US Data'!$I:$I,'EPA US Data'!$D:$D,'Country Selector'!$A$2,'EPA US Data'!$J:$J,$B$1,'EPA US Data'!$C:$C,H$2,'EPA US Data'!$G:$G,"&gt;="&amp;$A19,'EPA US Data'!$G:$G,"&lt;"&amp;$B19)+IF('Multipliers and Adjustments'!$B$66="Y",'SNAP Adjustment'!I56,0))*unit_conv*'State Downscaling Multipliers'!$B$9</f>
        <v>0</v>
      </c>
      <c r="I19" s="2">
        <f t="shared" ref="I19:L19" si="115">H19+($M19-$H19)/5</f>
        <v>0</v>
      </c>
      <c r="J19" s="2">
        <f t="shared" si="115"/>
        <v>0</v>
      </c>
      <c r="K19" s="2">
        <f t="shared" si="115"/>
        <v>0</v>
      </c>
      <c r="L19" s="2">
        <f t="shared" si="115"/>
        <v>0</v>
      </c>
      <c r="M19" s="105">
        <f>(VLOOKUP($B$1,'Multipliers and Adjustments'!$A$70:$I$86,TRUNC(COLUMN(M$2)/5)+2,FALSE)*SUMIFS('EPA US Data'!$I:$I,'EPA US Data'!$D:$D,'Country Selector'!$A$2,'EPA US Data'!$J:$J,$B$1,'EPA US Data'!$C:$C,M$2,'EPA US Data'!$G:$G,"&gt;="&amp;$A19,'EPA US Data'!$G:$G,"&lt;"&amp;$B19)+IF('Multipliers and Adjustments'!$B$66="Y",'SNAP Adjustment'!N56,0))*unit_conv*'State Downscaling Multipliers'!$B$9</f>
        <v>0</v>
      </c>
      <c r="N19" s="2">
        <f t="shared" ref="N19:Q19" si="116">M19+($R19-$M19)/5</f>
        <v>0</v>
      </c>
      <c r="O19" s="2">
        <f t="shared" si="116"/>
        <v>0</v>
      </c>
      <c r="P19" s="2">
        <f t="shared" si="116"/>
        <v>0</v>
      </c>
      <c r="Q19" s="2">
        <f t="shared" si="116"/>
        <v>0</v>
      </c>
      <c r="R19" s="105">
        <f>(VLOOKUP($B$1,'Multipliers and Adjustments'!$A$70:$I$86,TRUNC(COLUMN(R$2)/5)+2,FALSE)*SUMIFS('EPA US Data'!$I:$I,'EPA US Data'!$D:$D,'Country Selector'!$A$2,'EPA US Data'!$J:$J,$B$1,'EPA US Data'!$C:$C,R$2,'EPA US Data'!$G:$G,"&gt;="&amp;$A19,'EPA US Data'!$G:$G,"&lt;"&amp;$B19)+IF('Multipliers and Adjustments'!$B$66="Y",'SNAP Adjustment'!S56,0))*unit_conv*'State Downscaling Multipliers'!$B$9</f>
        <v>0</v>
      </c>
      <c r="S19" s="2">
        <f t="shared" ref="S19:V19" si="117">R19+($W19-$R19)/5</f>
        <v>0</v>
      </c>
      <c r="T19" s="2">
        <f t="shared" si="117"/>
        <v>0</v>
      </c>
      <c r="U19" s="2">
        <f t="shared" si="117"/>
        <v>0</v>
      </c>
      <c r="V19" s="2">
        <f t="shared" si="117"/>
        <v>0</v>
      </c>
      <c r="W19" s="105">
        <f>(VLOOKUP($B$1,'Multipliers and Adjustments'!$A$70:$I$86,TRUNC(COLUMN(W$2)/5)+2,FALSE)*SUMIFS('EPA US Data'!$I:$I,'EPA US Data'!$D:$D,'Country Selector'!$A$2,'EPA US Data'!$J:$J,$B$1,'EPA US Data'!$C:$C,W$2,'EPA US Data'!$G:$G,"&gt;="&amp;$A19,'EPA US Data'!$G:$G,"&lt;"&amp;$B19)+IF('Multipliers and Adjustments'!$B$66="Y",'SNAP Adjustment'!X56,0))*unit_conv*'State Downscaling Multipliers'!$B$9</f>
        <v>0</v>
      </c>
      <c r="X19" s="2">
        <f t="shared" ref="X19:AA19" si="118">W19+($AB19-$W19)/5</f>
        <v>0</v>
      </c>
      <c r="Y19" s="2">
        <f t="shared" si="118"/>
        <v>0</v>
      </c>
      <c r="Z19" s="2">
        <f t="shared" si="118"/>
        <v>0</v>
      </c>
      <c r="AA19" s="2">
        <f t="shared" si="118"/>
        <v>0</v>
      </c>
      <c r="AB19" s="105">
        <f>(VLOOKUP($B$1,'Multipliers and Adjustments'!$A$70:$I$86,TRUNC(COLUMN(AB$2)/5)+2,FALSE)*SUMIFS('EPA US Data'!$I:$I,'EPA US Data'!$D:$D,'Country Selector'!$A$2,'EPA US Data'!$J:$J,$B$1,'EPA US Data'!$C:$C,AB$2,'EPA US Data'!$G:$G,"&gt;="&amp;$A19,'EPA US Data'!$G:$G,"&lt;"&amp;$B19)+IF('Multipliers and Adjustments'!$B$66="Y",'SNAP Adjustment'!AC56,0))*unit_conv*'State Downscaling Multipliers'!$B$9</f>
        <v>0</v>
      </c>
      <c r="AC19" s="2">
        <f t="shared" ref="AC19:AF19" si="119">AB19+($AG19-$AB19)/5</f>
        <v>0</v>
      </c>
      <c r="AD19" s="2">
        <f t="shared" si="119"/>
        <v>0</v>
      </c>
      <c r="AE19" s="2">
        <f t="shared" si="119"/>
        <v>0</v>
      </c>
      <c r="AF19" s="2">
        <f t="shared" si="119"/>
        <v>0</v>
      </c>
      <c r="AG19" s="105">
        <f>(VLOOKUP($B$1,'Multipliers and Adjustments'!$A$70:$I$86,TRUNC(COLUMN(AG$2)/5)+2,FALSE)*SUMIFS('EPA US Data'!$I:$I,'EPA US Data'!$D:$D,'Country Selector'!$A$2,'EPA US Data'!$J:$J,$B$1,'EPA US Data'!$C:$C,AG$2,'EPA US Data'!$G:$G,"&gt;="&amp;$A19,'EPA US Data'!$G:$G,"&lt;"&amp;$B19)+IF('Multipliers and Adjustments'!$B$66="Y",'SNAP Adjustment'!AH56,0))*unit_conv*'State Downscaling Multipliers'!$B$9</f>
        <v>0</v>
      </c>
      <c r="AH19" s="2">
        <f t="shared" ref="AH19:AK19" si="120">AG19+($AL19-$AG19)/5</f>
        <v>0</v>
      </c>
      <c r="AI19" s="2">
        <f t="shared" si="120"/>
        <v>0</v>
      </c>
      <c r="AJ19" s="2">
        <f t="shared" si="120"/>
        <v>0</v>
      </c>
      <c r="AK19" s="2">
        <f t="shared" si="120"/>
        <v>0</v>
      </c>
      <c r="AL19" s="105">
        <f>(VLOOKUP($B$1,'Multipliers and Adjustments'!$A$70:$I$86,TRUNC(COLUMN(AL$2)/5)+2,FALSE)*SUMIFS('EPA US Data'!$I:$I,'EPA US Data'!$D:$D,'Country Selector'!$A$2,'EPA US Data'!$J:$J,$B$1,'EPA US Data'!$C:$C,AL$2,'EPA US Data'!$G:$G,"&gt;="&amp;$A19,'EPA US Data'!$G:$G,"&lt;"&amp;$B19)+IF('Multipliers and Adjustments'!$B$66="Y",'SNAP Adjustment'!AM56,0))*unit_conv*'State Downscaling Multipliers'!$B$9</f>
        <v>0</v>
      </c>
    </row>
    <row r="20" spans="1:38" x14ac:dyDescent="0.25">
      <c r="A20" s="49">
        <f t="shared" si="8"/>
        <v>-300</v>
      </c>
      <c r="B20" s="49">
        <f t="shared" si="0"/>
        <v>-250</v>
      </c>
      <c r="C20" s="105">
        <f>(VLOOKUP($B$1,'Multipliers and Adjustments'!$A$70:$I$86,TRUNC(COLUMN(C$2)/5)+2,FALSE)*SUMIFS('EPA US Data'!$I:$I,'EPA US Data'!$D:$D,'Country Selector'!$A$2,'EPA US Data'!$J:$J,$B$1,'EPA US Data'!$C:$C,C$2,'EPA US Data'!$G:$G,"&gt;="&amp;$A20,'EPA US Data'!$G:$G,"&lt;"&amp;$B20)+IF('Multipliers and Adjustments'!$B$66="Y",'SNAP Adjustment'!D57,0))*unit_conv*'State Downscaling Multipliers'!$B$9</f>
        <v>0</v>
      </c>
      <c r="D20" s="2">
        <f t="shared" ref="D20:G20" si="121">C20+($H20-$C20)/5</f>
        <v>0</v>
      </c>
      <c r="E20" s="2">
        <f t="shared" si="121"/>
        <v>0</v>
      </c>
      <c r="F20" s="2">
        <f t="shared" si="121"/>
        <v>0</v>
      </c>
      <c r="G20" s="2">
        <f t="shared" si="121"/>
        <v>0</v>
      </c>
      <c r="H20" s="105">
        <f>(VLOOKUP($B$1,'Multipliers and Adjustments'!$A$70:$I$86,TRUNC(COLUMN(H$2)/5)+2,FALSE)*SUMIFS('EPA US Data'!$I:$I,'EPA US Data'!$D:$D,'Country Selector'!$A$2,'EPA US Data'!$J:$J,$B$1,'EPA US Data'!$C:$C,H$2,'EPA US Data'!$G:$G,"&gt;="&amp;$A20,'EPA US Data'!$G:$G,"&lt;"&amp;$B20)+IF('Multipliers and Adjustments'!$B$66="Y",'SNAP Adjustment'!I57,0))*unit_conv*'State Downscaling Multipliers'!$B$9</f>
        <v>0</v>
      </c>
      <c r="I20" s="2">
        <f t="shared" ref="I20:L20" si="122">H20+($M20-$H20)/5</f>
        <v>0</v>
      </c>
      <c r="J20" s="2">
        <f t="shared" si="122"/>
        <v>0</v>
      </c>
      <c r="K20" s="2">
        <f t="shared" si="122"/>
        <v>0</v>
      </c>
      <c r="L20" s="2">
        <f t="shared" si="122"/>
        <v>0</v>
      </c>
      <c r="M20" s="105">
        <f>(VLOOKUP($B$1,'Multipliers and Adjustments'!$A$70:$I$86,TRUNC(COLUMN(M$2)/5)+2,FALSE)*SUMIFS('EPA US Data'!$I:$I,'EPA US Data'!$D:$D,'Country Selector'!$A$2,'EPA US Data'!$J:$J,$B$1,'EPA US Data'!$C:$C,M$2,'EPA US Data'!$G:$G,"&gt;="&amp;$A20,'EPA US Data'!$G:$G,"&lt;"&amp;$B20)+IF('Multipliers and Adjustments'!$B$66="Y",'SNAP Adjustment'!N57,0))*unit_conv*'State Downscaling Multipliers'!$B$9</f>
        <v>0</v>
      </c>
      <c r="N20" s="2">
        <f t="shared" ref="N20:Q20" si="123">M20+($R20-$M20)/5</f>
        <v>0</v>
      </c>
      <c r="O20" s="2">
        <f t="shared" si="123"/>
        <v>0</v>
      </c>
      <c r="P20" s="2">
        <f t="shared" si="123"/>
        <v>0</v>
      </c>
      <c r="Q20" s="2">
        <f t="shared" si="123"/>
        <v>0</v>
      </c>
      <c r="R20" s="105">
        <f>(VLOOKUP($B$1,'Multipliers and Adjustments'!$A$70:$I$86,TRUNC(COLUMN(R$2)/5)+2,FALSE)*SUMIFS('EPA US Data'!$I:$I,'EPA US Data'!$D:$D,'Country Selector'!$A$2,'EPA US Data'!$J:$J,$B$1,'EPA US Data'!$C:$C,R$2,'EPA US Data'!$G:$G,"&gt;="&amp;$A20,'EPA US Data'!$G:$G,"&lt;"&amp;$B20)+IF('Multipliers and Adjustments'!$B$66="Y",'SNAP Adjustment'!S57,0))*unit_conv*'State Downscaling Multipliers'!$B$9</f>
        <v>0</v>
      </c>
      <c r="S20" s="2">
        <f t="shared" ref="S20:V20" si="124">R20+($W20-$R20)/5</f>
        <v>0</v>
      </c>
      <c r="T20" s="2">
        <f t="shared" si="124"/>
        <v>0</v>
      </c>
      <c r="U20" s="2">
        <f t="shared" si="124"/>
        <v>0</v>
      </c>
      <c r="V20" s="2">
        <f t="shared" si="124"/>
        <v>0</v>
      </c>
      <c r="W20" s="105">
        <f>(VLOOKUP($B$1,'Multipliers and Adjustments'!$A$70:$I$86,TRUNC(COLUMN(W$2)/5)+2,FALSE)*SUMIFS('EPA US Data'!$I:$I,'EPA US Data'!$D:$D,'Country Selector'!$A$2,'EPA US Data'!$J:$J,$B$1,'EPA US Data'!$C:$C,W$2,'EPA US Data'!$G:$G,"&gt;="&amp;$A20,'EPA US Data'!$G:$G,"&lt;"&amp;$B20)+IF('Multipliers and Adjustments'!$B$66="Y",'SNAP Adjustment'!X57,0))*unit_conv*'State Downscaling Multipliers'!$B$9</f>
        <v>0</v>
      </c>
      <c r="X20" s="2">
        <f t="shared" ref="X20:AA20" si="125">W20+($AB20-$W20)/5</f>
        <v>0</v>
      </c>
      <c r="Y20" s="2">
        <f t="shared" si="125"/>
        <v>0</v>
      </c>
      <c r="Z20" s="2">
        <f t="shared" si="125"/>
        <v>0</v>
      </c>
      <c r="AA20" s="2">
        <f t="shared" si="125"/>
        <v>0</v>
      </c>
      <c r="AB20" s="105">
        <f>(VLOOKUP($B$1,'Multipliers and Adjustments'!$A$70:$I$86,TRUNC(COLUMN(AB$2)/5)+2,FALSE)*SUMIFS('EPA US Data'!$I:$I,'EPA US Data'!$D:$D,'Country Selector'!$A$2,'EPA US Data'!$J:$J,$B$1,'EPA US Data'!$C:$C,AB$2,'EPA US Data'!$G:$G,"&gt;="&amp;$A20,'EPA US Data'!$G:$G,"&lt;"&amp;$B20)+IF('Multipliers and Adjustments'!$B$66="Y",'SNAP Adjustment'!AC57,0))*unit_conv*'State Downscaling Multipliers'!$B$9</f>
        <v>0</v>
      </c>
      <c r="AC20" s="2">
        <f t="shared" ref="AC20:AF20" si="126">AB20+($AG20-$AB20)/5</f>
        <v>0</v>
      </c>
      <c r="AD20" s="2">
        <f t="shared" si="126"/>
        <v>0</v>
      </c>
      <c r="AE20" s="2">
        <f t="shared" si="126"/>
        <v>0</v>
      </c>
      <c r="AF20" s="2">
        <f t="shared" si="126"/>
        <v>0</v>
      </c>
      <c r="AG20" s="105">
        <f>(VLOOKUP($B$1,'Multipliers and Adjustments'!$A$70:$I$86,TRUNC(COLUMN(AG$2)/5)+2,FALSE)*SUMIFS('EPA US Data'!$I:$I,'EPA US Data'!$D:$D,'Country Selector'!$A$2,'EPA US Data'!$J:$J,$B$1,'EPA US Data'!$C:$C,AG$2,'EPA US Data'!$G:$G,"&gt;="&amp;$A20,'EPA US Data'!$G:$G,"&lt;"&amp;$B20)+IF('Multipliers and Adjustments'!$B$66="Y",'SNAP Adjustment'!AH57,0))*unit_conv*'State Downscaling Multipliers'!$B$9</f>
        <v>0</v>
      </c>
      <c r="AH20" s="2">
        <f t="shared" ref="AH20:AK20" si="127">AG20+($AL20-$AG20)/5</f>
        <v>0</v>
      </c>
      <c r="AI20" s="2">
        <f t="shared" si="127"/>
        <v>0</v>
      </c>
      <c r="AJ20" s="2">
        <f t="shared" si="127"/>
        <v>0</v>
      </c>
      <c r="AK20" s="2">
        <f t="shared" si="127"/>
        <v>0</v>
      </c>
      <c r="AL20" s="105">
        <f>(VLOOKUP($B$1,'Multipliers and Adjustments'!$A$70:$I$86,TRUNC(COLUMN(AL$2)/5)+2,FALSE)*SUMIFS('EPA US Data'!$I:$I,'EPA US Data'!$D:$D,'Country Selector'!$A$2,'EPA US Data'!$J:$J,$B$1,'EPA US Data'!$C:$C,AL$2,'EPA US Data'!$G:$G,"&gt;="&amp;$A20,'EPA US Data'!$G:$G,"&lt;"&amp;$B20)+IF('Multipliers and Adjustments'!$B$66="Y",'SNAP Adjustment'!AM57,0))*unit_conv*'State Downscaling Multipliers'!$B$9</f>
        <v>0</v>
      </c>
    </row>
    <row r="21" spans="1:38" ht="15.75" customHeight="1" x14ac:dyDescent="0.25">
      <c r="A21" s="49">
        <f t="shared" si="8"/>
        <v>-250</v>
      </c>
      <c r="B21" s="49">
        <f t="shared" si="0"/>
        <v>-200</v>
      </c>
      <c r="C21" s="105">
        <f>(VLOOKUP($B$1,'Multipliers and Adjustments'!$A$70:$I$86,TRUNC(COLUMN(C$2)/5)+2,FALSE)*SUMIFS('EPA US Data'!$I:$I,'EPA US Data'!$D:$D,'Country Selector'!$A$2,'EPA US Data'!$J:$J,$B$1,'EPA US Data'!$C:$C,C$2,'EPA US Data'!$G:$G,"&gt;="&amp;$A21,'EPA US Data'!$G:$G,"&lt;"&amp;$B21)+IF('Multipliers and Adjustments'!$B$66="Y",'SNAP Adjustment'!D58,0))*unit_conv*'State Downscaling Multipliers'!$B$9</f>
        <v>0</v>
      </c>
      <c r="D21" s="2">
        <f t="shared" ref="D21:G21" si="128">C21+($H21-$C21)/5</f>
        <v>0</v>
      </c>
      <c r="E21" s="2">
        <f t="shared" si="128"/>
        <v>0</v>
      </c>
      <c r="F21" s="2">
        <f t="shared" si="128"/>
        <v>0</v>
      </c>
      <c r="G21" s="2">
        <f t="shared" si="128"/>
        <v>0</v>
      </c>
      <c r="H21" s="105">
        <f>(VLOOKUP($B$1,'Multipliers and Adjustments'!$A$70:$I$86,TRUNC(COLUMN(H$2)/5)+2,FALSE)*SUMIFS('EPA US Data'!$I:$I,'EPA US Data'!$D:$D,'Country Selector'!$A$2,'EPA US Data'!$J:$J,$B$1,'EPA US Data'!$C:$C,H$2,'EPA US Data'!$G:$G,"&gt;="&amp;$A21,'EPA US Data'!$G:$G,"&lt;"&amp;$B21)+IF('Multipliers and Adjustments'!$B$66="Y",'SNAP Adjustment'!I58,0))*unit_conv*'State Downscaling Multipliers'!$B$9</f>
        <v>0</v>
      </c>
      <c r="I21" s="2">
        <f t="shared" ref="I21:L21" si="129">H21+($M21-$H21)/5</f>
        <v>0</v>
      </c>
      <c r="J21" s="2">
        <f t="shared" si="129"/>
        <v>0</v>
      </c>
      <c r="K21" s="2">
        <f t="shared" si="129"/>
        <v>0</v>
      </c>
      <c r="L21" s="2">
        <f t="shared" si="129"/>
        <v>0</v>
      </c>
      <c r="M21" s="105">
        <f>(VLOOKUP($B$1,'Multipliers and Adjustments'!$A$70:$I$86,TRUNC(COLUMN(M$2)/5)+2,FALSE)*SUMIFS('EPA US Data'!$I:$I,'EPA US Data'!$D:$D,'Country Selector'!$A$2,'EPA US Data'!$J:$J,$B$1,'EPA US Data'!$C:$C,M$2,'EPA US Data'!$G:$G,"&gt;="&amp;$A21,'EPA US Data'!$G:$G,"&lt;"&amp;$B21)+IF('Multipliers and Adjustments'!$B$66="Y",'SNAP Adjustment'!N58,0))*unit_conv*'State Downscaling Multipliers'!$B$9</f>
        <v>0</v>
      </c>
      <c r="N21" s="2">
        <f t="shared" ref="N21:Q21" si="130">M21+($R21-$M21)/5</f>
        <v>0</v>
      </c>
      <c r="O21" s="2">
        <f t="shared" si="130"/>
        <v>0</v>
      </c>
      <c r="P21" s="2">
        <f t="shared" si="130"/>
        <v>0</v>
      </c>
      <c r="Q21" s="2">
        <f t="shared" si="130"/>
        <v>0</v>
      </c>
      <c r="R21" s="105">
        <f>(VLOOKUP($B$1,'Multipliers and Adjustments'!$A$70:$I$86,TRUNC(COLUMN(R$2)/5)+2,FALSE)*SUMIFS('EPA US Data'!$I:$I,'EPA US Data'!$D:$D,'Country Selector'!$A$2,'EPA US Data'!$J:$J,$B$1,'EPA US Data'!$C:$C,R$2,'EPA US Data'!$G:$G,"&gt;="&amp;$A21,'EPA US Data'!$G:$G,"&lt;"&amp;$B21)+IF('Multipliers and Adjustments'!$B$66="Y",'SNAP Adjustment'!S58,0))*unit_conv*'State Downscaling Multipliers'!$B$9</f>
        <v>0</v>
      </c>
      <c r="S21" s="2">
        <f t="shared" ref="S21:V21" si="131">R21+($W21-$R21)/5</f>
        <v>0</v>
      </c>
      <c r="T21" s="2">
        <f t="shared" si="131"/>
        <v>0</v>
      </c>
      <c r="U21" s="2">
        <f t="shared" si="131"/>
        <v>0</v>
      </c>
      <c r="V21" s="2">
        <f t="shared" si="131"/>
        <v>0</v>
      </c>
      <c r="W21" s="105">
        <f>(VLOOKUP($B$1,'Multipliers and Adjustments'!$A$70:$I$86,TRUNC(COLUMN(W$2)/5)+2,FALSE)*SUMIFS('EPA US Data'!$I:$I,'EPA US Data'!$D:$D,'Country Selector'!$A$2,'EPA US Data'!$J:$J,$B$1,'EPA US Data'!$C:$C,W$2,'EPA US Data'!$G:$G,"&gt;="&amp;$A21,'EPA US Data'!$G:$G,"&lt;"&amp;$B21)+IF('Multipliers and Adjustments'!$B$66="Y",'SNAP Adjustment'!X58,0))*unit_conv*'State Downscaling Multipliers'!$B$9</f>
        <v>0</v>
      </c>
      <c r="X21" s="2">
        <f t="shared" ref="X21:AA21" si="132">W21+($AB21-$W21)/5</f>
        <v>0</v>
      </c>
      <c r="Y21" s="2">
        <f t="shared" si="132"/>
        <v>0</v>
      </c>
      <c r="Z21" s="2">
        <f t="shared" si="132"/>
        <v>0</v>
      </c>
      <c r="AA21" s="2">
        <f t="shared" si="132"/>
        <v>0</v>
      </c>
      <c r="AB21" s="105">
        <f>(VLOOKUP($B$1,'Multipliers and Adjustments'!$A$70:$I$86,TRUNC(COLUMN(AB$2)/5)+2,FALSE)*SUMIFS('EPA US Data'!$I:$I,'EPA US Data'!$D:$D,'Country Selector'!$A$2,'EPA US Data'!$J:$J,$B$1,'EPA US Data'!$C:$C,AB$2,'EPA US Data'!$G:$G,"&gt;="&amp;$A21,'EPA US Data'!$G:$G,"&lt;"&amp;$B21)+IF('Multipliers and Adjustments'!$B$66="Y",'SNAP Adjustment'!AC58,0))*unit_conv*'State Downscaling Multipliers'!$B$9</f>
        <v>0</v>
      </c>
      <c r="AC21" s="2">
        <f t="shared" ref="AC21:AF21" si="133">AB21+($AG21-$AB21)/5</f>
        <v>0</v>
      </c>
      <c r="AD21" s="2">
        <f t="shared" si="133"/>
        <v>0</v>
      </c>
      <c r="AE21" s="2">
        <f t="shared" si="133"/>
        <v>0</v>
      </c>
      <c r="AF21" s="2">
        <f t="shared" si="133"/>
        <v>0</v>
      </c>
      <c r="AG21" s="105">
        <f>(VLOOKUP($B$1,'Multipliers and Adjustments'!$A$70:$I$86,TRUNC(COLUMN(AG$2)/5)+2,FALSE)*SUMIFS('EPA US Data'!$I:$I,'EPA US Data'!$D:$D,'Country Selector'!$A$2,'EPA US Data'!$J:$J,$B$1,'EPA US Data'!$C:$C,AG$2,'EPA US Data'!$G:$G,"&gt;="&amp;$A21,'EPA US Data'!$G:$G,"&lt;"&amp;$B21)+IF('Multipliers and Adjustments'!$B$66="Y",'SNAP Adjustment'!AH58,0))*unit_conv*'State Downscaling Multipliers'!$B$9</f>
        <v>0</v>
      </c>
      <c r="AH21" s="2">
        <f t="shared" ref="AH21:AK21" si="134">AG21+($AL21-$AG21)/5</f>
        <v>0</v>
      </c>
      <c r="AI21" s="2">
        <f t="shared" si="134"/>
        <v>0</v>
      </c>
      <c r="AJ21" s="2">
        <f t="shared" si="134"/>
        <v>0</v>
      </c>
      <c r="AK21" s="2">
        <f t="shared" si="134"/>
        <v>0</v>
      </c>
      <c r="AL21" s="105">
        <f>(VLOOKUP($B$1,'Multipliers and Adjustments'!$A$70:$I$86,TRUNC(COLUMN(AL$2)/5)+2,FALSE)*SUMIFS('EPA US Data'!$I:$I,'EPA US Data'!$D:$D,'Country Selector'!$A$2,'EPA US Data'!$J:$J,$B$1,'EPA US Data'!$C:$C,AL$2,'EPA US Data'!$G:$G,"&gt;="&amp;$A21,'EPA US Data'!$G:$G,"&lt;"&amp;$B21)+IF('Multipliers and Adjustments'!$B$66="Y",'SNAP Adjustment'!AM58,0))*unit_conv*'State Downscaling Multipliers'!$B$9</f>
        <v>0</v>
      </c>
    </row>
    <row r="22" spans="1:38" ht="15.75" customHeight="1" x14ac:dyDescent="0.25">
      <c r="A22" s="49">
        <f t="shared" si="8"/>
        <v>-200</v>
      </c>
      <c r="B22" s="49">
        <f t="shared" si="0"/>
        <v>-150</v>
      </c>
      <c r="C22" s="105">
        <f>(VLOOKUP($B$1,'Multipliers and Adjustments'!$A$70:$I$86,TRUNC(COLUMN(C$2)/5)+2,FALSE)*SUMIFS('EPA US Data'!$I:$I,'EPA US Data'!$D:$D,'Country Selector'!$A$2,'EPA US Data'!$J:$J,$B$1,'EPA US Data'!$C:$C,C$2,'EPA US Data'!$G:$G,"&gt;="&amp;$A22,'EPA US Data'!$G:$G,"&lt;"&amp;$B22)+IF('Multipliers and Adjustments'!$B$66="Y",'SNAP Adjustment'!D59,0))*unit_conv*'State Downscaling Multipliers'!$B$9</f>
        <v>0</v>
      </c>
      <c r="D22" s="2">
        <f t="shared" ref="D22:G22" si="135">C22+($H22-$C22)/5</f>
        <v>0</v>
      </c>
      <c r="E22" s="2">
        <f t="shared" si="135"/>
        <v>0</v>
      </c>
      <c r="F22" s="2">
        <f t="shared" si="135"/>
        <v>0</v>
      </c>
      <c r="G22" s="2">
        <f t="shared" si="135"/>
        <v>0</v>
      </c>
      <c r="H22" s="105">
        <f>(VLOOKUP($B$1,'Multipliers and Adjustments'!$A$70:$I$86,TRUNC(COLUMN(H$2)/5)+2,FALSE)*SUMIFS('EPA US Data'!$I:$I,'EPA US Data'!$D:$D,'Country Selector'!$A$2,'EPA US Data'!$J:$J,$B$1,'EPA US Data'!$C:$C,H$2,'EPA US Data'!$G:$G,"&gt;="&amp;$A22,'EPA US Data'!$G:$G,"&lt;"&amp;$B22)+IF('Multipliers and Adjustments'!$B$66="Y",'SNAP Adjustment'!I59,0))*unit_conv*'State Downscaling Multipliers'!$B$9</f>
        <v>0</v>
      </c>
      <c r="I22" s="2">
        <f t="shared" ref="I22:L22" si="136">H22+($M22-$H22)/5</f>
        <v>0</v>
      </c>
      <c r="J22" s="2">
        <f t="shared" si="136"/>
        <v>0</v>
      </c>
      <c r="K22" s="2">
        <f t="shared" si="136"/>
        <v>0</v>
      </c>
      <c r="L22" s="2">
        <f t="shared" si="136"/>
        <v>0</v>
      </c>
      <c r="M22" s="105">
        <f>(VLOOKUP($B$1,'Multipliers and Adjustments'!$A$70:$I$86,TRUNC(COLUMN(M$2)/5)+2,FALSE)*SUMIFS('EPA US Data'!$I:$I,'EPA US Data'!$D:$D,'Country Selector'!$A$2,'EPA US Data'!$J:$J,$B$1,'EPA US Data'!$C:$C,M$2,'EPA US Data'!$G:$G,"&gt;="&amp;$A22,'EPA US Data'!$G:$G,"&lt;"&amp;$B22)+IF('Multipliers and Adjustments'!$B$66="Y",'SNAP Adjustment'!N59,0))*unit_conv*'State Downscaling Multipliers'!$B$9</f>
        <v>0</v>
      </c>
      <c r="N22" s="2">
        <f t="shared" ref="N22:Q22" si="137">M22+($R22-$M22)/5</f>
        <v>0</v>
      </c>
      <c r="O22" s="2">
        <f t="shared" si="137"/>
        <v>0</v>
      </c>
      <c r="P22" s="2">
        <f t="shared" si="137"/>
        <v>0</v>
      </c>
      <c r="Q22" s="2">
        <f t="shared" si="137"/>
        <v>0</v>
      </c>
      <c r="R22" s="105">
        <f>(VLOOKUP($B$1,'Multipliers and Adjustments'!$A$70:$I$86,TRUNC(COLUMN(R$2)/5)+2,FALSE)*SUMIFS('EPA US Data'!$I:$I,'EPA US Data'!$D:$D,'Country Selector'!$A$2,'EPA US Data'!$J:$J,$B$1,'EPA US Data'!$C:$C,R$2,'EPA US Data'!$G:$G,"&gt;="&amp;$A22,'EPA US Data'!$G:$G,"&lt;"&amp;$B22)+IF('Multipliers and Adjustments'!$B$66="Y",'SNAP Adjustment'!S59,0))*unit_conv*'State Downscaling Multipliers'!$B$9</f>
        <v>0</v>
      </c>
      <c r="S22" s="2">
        <f t="shared" ref="S22:V22" si="138">R22+($W22-$R22)/5</f>
        <v>0</v>
      </c>
      <c r="T22" s="2">
        <f t="shared" si="138"/>
        <v>0</v>
      </c>
      <c r="U22" s="2">
        <f t="shared" si="138"/>
        <v>0</v>
      </c>
      <c r="V22" s="2">
        <f t="shared" si="138"/>
        <v>0</v>
      </c>
      <c r="W22" s="105">
        <f>(VLOOKUP($B$1,'Multipliers and Adjustments'!$A$70:$I$86,TRUNC(COLUMN(W$2)/5)+2,FALSE)*SUMIFS('EPA US Data'!$I:$I,'EPA US Data'!$D:$D,'Country Selector'!$A$2,'EPA US Data'!$J:$J,$B$1,'EPA US Data'!$C:$C,W$2,'EPA US Data'!$G:$G,"&gt;="&amp;$A22,'EPA US Data'!$G:$G,"&lt;"&amp;$B22)+IF('Multipliers and Adjustments'!$B$66="Y",'SNAP Adjustment'!X59,0))*unit_conv*'State Downscaling Multipliers'!$B$9</f>
        <v>0</v>
      </c>
      <c r="X22" s="2">
        <f t="shared" ref="X22:AA22" si="139">W22+($AB22-$W22)/5</f>
        <v>0</v>
      </c>
      <c r="Y22" s="2">
        <f t="shared" si="139"/>
        <v>0</v>
      </c>
      <c r="Z22" s="2">
        <f t="shared" si="139"/>
        <v>0</v>
      </c>
      <c r="AA22" s="2">
        <f t="shared" si="139"/>
        <v>0</v>
      </c>
      <c r="AB22" s="105">
        <f>(VLOOKUP($B$1,'Multipliers and Adjustments'!$A$70:$I$86,TRUNC(COLUMN(AB$2)/5)+2,FALSE)*SUMIFS('EPA US Data'!$I:$I,'EPA US Data'!$D:$D,'Country Selector'!$A$2,'EPA US Data'!$J:$J,$B$1,'EPA US Data'!$C:$C,AB$2,'EPA US Data'!$G:$G,"&gt;="&amp;$A22,'EPA US Data'!$G:$G,"&lt;"&amp;$B22)+IF('Multipliers and Adjustments'!$B$66="Y",'SNAP Adjustment'!AC59,0))*unit_conv*'State Downscaling Multipliers'!$B$9</f>
        <v>0</v>
      </c>
      <c r="AC22" s="2">
        <f t="shared" ref="AC22:AF22" si="140">AB22+($AG22-$AB22)/5</f>
        <v>0</v>
      </c>
      <c r="AD22" s="2">
        <f t="shared" si="140"/>
        <v>0</v>
      </c>
      <c r="AE22" s="2">
        <f t="shared" si="140"/>
        <v>0</v>
      </c>
      <c r="AF22" s="2">
        <f t="shared" si="140"/>
        <v>0</v>
      </c>
      <c r="AG22" s="105">
        <f>(VLOOKUP($B$1,'Multipliers and Adjustments'!$A$70:$I$86,TRUNC(COLUMN(AG$2)/5)+2,FALSE)*SUMIFS('EPA US Data'!$I:$I,'EPA US Data'!$D:$D,'Country Selector'!$A$2,'EPA US Data'!$J:$J,$B$1,'EPA US Data'!$C:$C,AG$2,'EPA US Data'!$G:$G,"&gt;="&amp;$A22,'EPA US Data'!$G:$G,"&lt;"&amp;$B22)+IF('Multipliers and Adjustments'!$B$66="Y",'SNAP Adjustment'!AH59,0))*unit_conv*'State Downscaling Multipliers'!$B$9</f>
        <v>0</v>
      </c>
      <c r="AH22" s="2">
        <f t="shared" ref="AH22:AK22" si="141">AG22+($AL22-$AG22)/5</f>
        <v>0</v>
      </c>
      <c r="AI22" s="2">
        <f t="shared" si="141"/>
        <v>0</v>
      </c>
      <c r="AJ22" s="2">
        <f t="shared" si="141"/>
        <v>0</v>
      </c>
      <c r="AK22" s="2">
        <f t="shared" si="141"/>
        <v>0</v>
      </c>
      <c r="AL22" s="105">
        <f>(VLOOKUP($B$1,'Multipliers and Adjustments'!$A$70:$I$86,TRUNC(COLUMN(AL$2)/5)+2,FALSE)*SUMIFS('EPA US Data'!$I:$I,'EPA US Data'!$D:$D,'Country Selector'!$A$2,'EPA US Data'!$J:$J,$B$1,'EPA US Data'!$C:$C,AL$2,'EPA US Data'!$G:$G,"&gt;="&amp;$A22,'EPA US Data'!$G:$G,"&lt;"&amp;$B22)+IF('Multipliers and Adjustments'!$B$66="Y",'SNAP Adjustment'!AM59,0))*unit_conv*'State Downscaling Multipliers'!$B$9</f>
        <v>0</v>
      </c>
    </row>
    <row r="23" spans="1:38" ht="15.75" customHeight="1" x14ac:dyDescent="0.25">
      <c r="A23" s="49">
        <f t="shared" si="8"/>
        <v>-150</v>
      </c>
      <c r="B23" s="49">
        <f t="shared" si="0"/>
        <v>-100</v>
      </c>
      <c r="C23" s="105">
        <f>(VLOOKUP($B$1,'Multipliers and Adjustments'!$A$70:$I$86,TRUNC(COLUMN(C$2)/5)+2,FALSE)*SUMIFS('EPA US Data'!$I:$I,'EPA US Data'!$D:$D,'Country Selector'!$A$2,'EPA US Data'!$J:$J,$B$1,'EPA US Data'!$C:$C,C$2,'EPA US Data'!$G:$G,"&gt;="&amp;$A23,'EPA US Data'!$G:$G,"&lt;"&amp;$B23)+IF('Multipliers and Adjustments'!$B$66="Y",'SNAP Adjustment'!D60,0))*unit_conv*'State Downscaling Multipliers'!$B$9</f>
        <v>0</v>
      </c>
      <c r="D23" s="2">
        <f t="shared" ref="D23:G23" si="142">C23+($H23-$C23)/5</f>
        <v>0</v>
      </c>
      <c r="E23" s="2">
        <f t="shared" si="142"/>
        <v>0</v>
      </c>
      <c r="F23" s="2">
        <f t="shared" si="142"/>
        <v>0</v>
      </c>
      <c r="G23" s="2">
        <f t="shared" si="142"/>
        <v>0</v>
      </c>
      <c r="H23" s="105">
        <f>(VLOOKUP($B$1,'Multipliers and Adjustments'!$A$70:$I$86,TRUNC(COLUMN(H$2)/5)+2,FALSE)*SUMIFS('EPA US Data'!$I:$I,'EPA US Data'!$D:$D,'Country Selector'!$A$2,'EPA US Data'!$J:$J,$B$1,'EPA US Data'!$C:$C,H$2,'EPA US Data'!$G:$G,"&gt;="&amp;$A23,'EPA US Data'!$G:$G,"&lt;"&amp;$B23)+IF('Multipliers and Adjustments'!$B$66="Y",'SNAP Adjustment'!I60,0))*unit_conv*'State Downscaling Multipliers'!$B$9</f>
        <v>0</v>
      </c>
      <c r="I23" s="2">
        <f t="shared" ref="I23:L23" si="143">H23+($M23-$H23)/5</f>
        <v>0</v>
      </c>
      <c r="J23" s="2">
        <f t="shared" si="143"/>
        <v>0</v>
      </c>
      <c r="K23" s="2">
        <f t="shared" si="143"/>
        <v>0</v>
      </c>
      <c r="L23" s="2">
        <f t="shared" si="143"/>
        <v>0</v>
      </c>
      <c r="M23" s="105">
        <f>(VLOOKUP($B$1,'Multipliers and Adjustments'!$A$70:$I$86,TRUNC(COLUMN(M$2)/5)+2,FALSE)*SUMIFS('EPA US Data'!$I:$I,'EPA US Data'!$D:$D,'Country Selector'!$A$2,'EPA US Data'!$J:$J,$B$1,'EPA US Data'!$C:$C,M$2,'EPA US Data'!$G:$G,"&gt;="&amp;$A23,'EPA US Data'!$G:$G,"&lt;"&amp;$B23)+IF('Multipliers and Adjustments'!$B$66="Y",'SNAP Adjustment'!N60,0))*unit_conv*'State Downscaling Multipliers'!$B$9</f>
        <v>0</v>
      </c>
      <c r="N23" s="2">
        <f t="shared" ref="N23:Q23" si="144">M23+($R23-$M23)/5</f>
        <v>0</v>
      </c>
      <c r="O23" s="2">
        <f t="shared" si="144"/>
        <v>0</v>
      </c>
      <c r="P23" s="2">
        <f t="shared" si="144"/>
        <v>0</v>
      </c>
      <c r="Q23" s="2">
        <f t="shared" si="144"/>
        <v>0</v>
      </c>
      <c r="R23" s="105">
        <f>(VLOOKUP($B$1,'Multipliers and Adjustments'!$A$70:$I$86,TRUNC(COLUMN(R$2)/5)+2,FALSE)*SUMIFS('EPA US Data'!$I:$I,'EPA US Data'!$D:$D,'Country Selector'!$A$2,'EPA US Data'!$J:$J,$B$1,'EPA US Data'!$C:$C,R$2,'EPA US Data'!$G:$G,"&gt;="&amp;$A23,'EPA US Data'!$G:$G,"&lt;"&amp;$B23)+IF('Multipliers and Adjustments'!$B$66="Y",'SNAP Adjustment'!S60,0))*unit_conv*'State Downscaling Multipliers'!$B$9</f>
        <v>0</v>
      </c>
      <c r="S23" s="2">
        <f t="shared" ref="S23:V23" si="145">R23+($W23-$R23)/5</f>
        <v>0</v>
      </c>
      <c r="T23" s="2">
        <f t="shared" si="145"/>
        <v>0</v>
      </c>
      <c r="U23" s="2">
        <f t="shared" si="145"/>
        <v>0</v>
      </c>
      <c r="V23" s="2">
        <f t="shared" si="145"/>
        <v>0</v>
      </c>
      <c r="W23" s="105">
        <f>(VLOOKUP($B$1,'Multipliers and Adjustments'!$A$70:$I$86,TRUNC(COLUMN(W$2)/5)+2,FALSE)*SUMIFS('EPA US Data'!$I:$I,'EPA US Data'!$D:$D,'Country Selector'!$A$2,'EPA US Data'!$J:$J,$B$1,'EPA US Data'!$C:$C,W$2,'EPA US Data'!$G:$G,"&gt;="&amp;$A23,'EPA US Data'!$G:$G,"&lt;"&amp;$B23)+IF('Multipliers and Adjustments'!$B$66="Y",'SNAP Adjustment'!X60,0))*unit_conv*'State Downscaling Multipliers'!$B$9</f>
        <v>0</v>
      </c>
      <c r="X23" s="2">
        <f t="shared" ref="X23:AA23" si="146">W23+($AB23-$W23)/5</f>
        <v>0</v>
      </c>
      <c r="Y23" s="2">
        <f t="shared" si="146"/>
        <v>0</v>
      </c>
      <c r="Z23" s="2">
        <f t="shared" si="146"/>
        <v>0</v>
      </c>
      <c r="AA23" s="2">
        <f t="shared" si="146"/>
        <v>0</v>
      </c>
      <c r="AB23" s="105">
        <f>(VLOOKUP($B$1,'Multipliers and Adjustments'!$A$70:$I$86,TRUNC(COLUMN(AB$2)/5)+2,FALSE)*SUMIFS('EPA US Data'!$I:$I,'EPA US Data'!$D:$D,'Country Selector'!$A$2,'EPA US Data'!$J:$J,$B$1,'EPA US Data'!$C:$C,AB$2,'EPA US Data'!$G:$G,"&gt;="&amp;$A23,'EPA US Data'!$G:$G,"&lt;"&amp;$B23)+IF('Multipliers and Adjustments'!$B$66="Y",'SNAP Adjustment'!AC60,0))*unit_conv*'State Downscaling Multipliers'!$B$9</f>
        <v>0</v>
      </c>
      <c r="AC23" s="2">
        <f t="shared" ref="AC23:AF23" si="147">AB23+($AG23-$AB23)/5</f>
        <v>0</v>
      </c>
      <c r="AD23" s="2">
        <f t="shared" si="147"/>
        <v>0</v>
      </c>
      <c r="AE23" s="2">
        <f t="shared" si="147"/>
        <v>0</v>
      </c>
      <c r="AF23" s="2">
        <f t="shared" si="147"/>
        <v>0</v>
      </c>
      <c r="AG23" s="105">
        <f>(VLOOKUP($B$1,'Multipliers and Adjustments'!$A$70:$I$86,TRUNC(COLUMN(AG$2)/5)+2,FALSE)*SUMIFS('EPA US Data'!$I:$I,'EPA US Data'!$D:$D,'Country Selector'!$A$2,'EPA US Data'!$J:$J,$B$1,'EPA US Data'!$C:$C,AG$2,'EPA US Data'!$G:$G,"&gt;="&amp;$A23,'EPA US Data'!$G:$G,"&lt;"&amp;$B23)+IF('Multipliers and Adjustments'!$B$66="Y",'SNAP Adjustment'!AH60,0))*unit_conv*'State Downscaling Multipliers'!$B$9</f>
        <v>0</v>
      </c>
      <c r="AH23" s="2">
        <f t="shared" ref="AH23:AK23" si="148">AG23+($AL23-$AG23)/5</f>
        <v>0</v>
      </c>
      <c r="AI23" s="2">
        <f t="shared" si="148"/>
        <v>0</v>
      </c>
      <c r="AJ23" s="2">
        <f t="shared" si="148"/>
        <v>0</v>
      </c>
      <c r="AK23" s="2">
        <f t="shared" si="148"/>
        <v>0</v>
      </c>
      <c r="AL23" s="105">
        <f>(VLOOKUP($B$1,'Multipliers and Adjustments'!$A$70:$I$86,TRUNC(COLUMN(AL$2)/5)+2,FALSE)*SUMIFS('EPA US Data'!$I:$I,'EPA US Data'!$D:$D,'Country Selector'!$A$2,'EPA US Data'!$J:$J,$B$1,'EPA US Data'!$C:$C,AL$2,'EPA US Data'!$G:$G,"&gt;="&amp;$A23,'EPA US Data'!$G:$G,"&lt;"&amp;$B23)+IF('Multipliers and Adjustments'!$B$66="Y",'SNAP Adjustment'!AM60,0))*unit_conv*'State Downscaling Multipliers'!$B$9</f>
        <v>0</v>
      </c>
    </row>
    <row r="24" spans="1:38" ht="15.75" customHeight="1" x14ac:dyDescent="0.25">
      <c r="A24" s="50">
        <f t="shared" si="8"/>
        <v>-100</v>
      </c>
      <c r="B24" s="50">
        <f t="shared" ref="B24:B33" si="149">A24+10</f>
        <v>-90</v>
      </c>
      <c r="C24" s="105">
        <f>(VLOOKUP($B$1,'Multipliers and Adjustments'!$A$70:$I$86,TRUNC(COLUMN(C$2)/5)+2,FALSE)*SUMIFS('EPA US Data'!$I:$I,'EPA US Data'!$D:$D,'Country Selector'!$A$2,'EPA US Data'!$J:$J,$B$1,'EPA US Data'!$C:$C,C$2,'EPA US Data'!$G:$G,"&gt;="&amp;$A24,'EPA US Data'!$G:$G,"&lt;"&amp;$B24)+IF('Multipliers and Adjustments'!$B$66="Y",'SNAP Adjustment'!D61,0))*unit_conv*'State Downscaling Multipliers'!$B$9</f>
        <v>0</v>
      </c>
      <c r="D24" s="2">
        <f t="shared" ref="D24:G24" si="150">C24+($H24-$C24)/5</f>
        <v>0</v>
      </c>
      <c r="E24" s="2">
        <f t="shared" si="150"/>
        <v>0</v>
      </c>
      <c r="F24" s="2">
        <f t="shared" si="150"/>
        <v>0</v>
      </c>
      <c r="G24" s="2">
        <f t="shared" si="150"/>
        <v>0</v>
      </c>
      <c r="H24" s="105">
        <f>(VLOOKUP($B$1,'Multipliers and Adjustments'!$A$70:$I$86,TRUNC(COLUMN(H$2)/5)+2,FALSE)*SUMIFS('EPA US Data'!$I:$I,'EPA US Data'!$D:$D,'Country Selector'!$A$2,'EPA US Data'!$J:$J,$B$1,'EPA US Data'!$C:$C,H$2,'EPA US Data'!$G:$G,"&gt;="&amp;$A24,'EPA US Data'!$G:$G,"&lt;"&amp;$B24)+IF('Multipliers and Adjustments'!$B$66="Y",'SNAP Adjustment'!I61,0))*unit_conv*'State Downscaling Multipliers'!$B$9</f>
        <v>0</v>
      </c>
      <c r="I24" s="2">
        <f t="shared" ref="I24:L24" si="151">H24+($M24-$H24)/5</f>
        <v>0</v>
      </c>
      <c r="J24" s="2">
        <f t="shared" si="151"/>
        <v>0</v>
      </c>
      <c r="K24" s="2">
        <f t="shared" si="151"/>
        <v>0</v>
      </c>
      <c r="L24" s="2">
        <f t="shared" si="151"/>
        <v>0</v>
      </c>
      <c r="M24" s="105">
        <f>(VLOOKUP($B$1,'Multipliers and Adjustments'!$A$70:$I$86,TRUNC(COLUMN(M$2)/5)+2,FALSE)*SUMIFS('EPA US Data'!$I:$I,'EPA US Data'!$D:$D,'Country Selector'!$A$2,'EPA US Data'!$J:$J,$B$1,'EPA US Data'!$C:$C,M$2,'EPA US Data'!$G:$G,"&gt;="&amp;$A24,'EPA US Data'!$G:$G,"&lt;"&amp;$B24)+IF('Multipliers and Adjustments'!$B$66="Y",'SNAP Adjustment'!N61,0))*unit_conv*'State Downscaling Multipliers'!$B$9</f>
        <v>0</v>
      </c>
      <c r="N24" s="2">
        <f t="shared" ref="N24:Q24" si="152">M24+($R24-$M24)/5</f>
        <v>0</v>
      </c>
      <c r="O24" s="2">
        <f t="shared" si="152"/>
        <v>0</v>
      </c>
      <c r="P24" s="2">
        <f t="shared" si="152"/>
        <v>0</v>
      </c>
      <c r="Q24" s="2">
        <f t="shared" si="152"/>
        <v>0</v>
      </c>
      <c r="R24" s="105">
        <f>(VLOOKUP($B$1,'Multipliers and Adjustments'!$A$70:$I$86,TRUNC(COLUMN(R$2)/5)+2,FALSE)*SUMIFS('EPA US Data'!$I:$I,'EPA US Data'!$D:$D,'Country Selector'!$A$2,'EPA US Data'!$J:$J,$B$1,'EPA US Data'!$C:$C,R$2,'EPA US Data'!$G:$G,"&gt;="&amp;$A24,'EPA US Data'!$G:$G,"&lt;"&amp;$B24)+IF('Multipliers and Adjustments'!$B$66="Y",'SNAP Adjustment'!S61,0))*unit_conv*'State Downscaling Multipliers'!$B$9</f>
        <v>0</v>
      </c>
      <c r="S24" s="2">
        <f t="shared" ref="S24:V24" si="153">R24+($W24-$R24)/5</f>
        <v>0</v>
      </c>
      <c r="T24" s="2">
        <f t="shared" si="153"/>
        <v>0</v>
      </c>
      <c r="U24" s="2">
        <f t="shared" si="153"/>
        <v>0</v>
      </c>
      <c r="V24" s="2">
        <f t="shared" si="153"/>
        <v>0</v>
      </c>
      <c r="W24" s="105">
        <f>(VLOOKUP($B$1,'Multipliers and Adjustments'!$A$70:$I$86,TRUNC(COLUMN(W$2)/5)+2,FALSE)*SUMIFS('EPA US Data'!$I:$I,'EPA US Data'!$D:$D,'Country Selector'!$A$2,'EPA US Data'!$J:$J,$B$1,'EPA US Data'!$C:$C,W$2,'EPA US Data'!$G:$G,"&gt;="&amp;$A24,'EPA US Data'!$G:$G,"&lt;"&amp;$B24)+IF('Multipliers and Adjustments'!$B$66="Y",'SNAP Adjustment'!X61,0))*unit_conv*'State Downscaling Multipliers'!$B$9</f>
        <v>0</v>
      </c>
      <c r="X24" s="2">
        <f t="shared" ref="X24:AA24" si="154">W24+($AB24-$W24)/5</f>
        <v>0</v>
      </c>
      <c r="Y24" s="2">
        <f t="shared" si="154"/>
        <v>0</v>
      </c>
      <c r="Z24" s="2">
        <f t="shared" si="154"/>
        <v>0</v>
      </c>
      <c r="AA24" s="2">
        <f t="shared" si="154"/>
        <v>0</v>
      </c>
      <c r="AB24" s="105">
        <f>(VLOOKUP($B$1,'Multipliers and Adjustments'!$A$70:$I$86,TRUNC(COLUMN(AB$2)/5)+2,FALSE)*SUMIFS('EPA US Data'!$I:$I,'EPA US Data'!$D:$D,'Country Selector'!$A$2,'EPA US Data'!$J:$J,$B$1,'EPA US Data'!$C:$C,AB$2,'EPA US Data'!$G:$G,"&gt;="&amp;$A24,'EPA US Data'!$G:$G,"&lt;"&amp;$B24)+IF('Multipliers and Adjustments'!$B$66="Y",'SNAP Adjustment'!AC61,0))*unit_conv*'State Downscaling Multipliers'!$B$9</f>
        <v>0</v>
      </c>
      <c r="AC24" s="2">
        <f t="shared" ref="AC24:AF24" si="155">AB24+($AG24-$AB24)/5</f>
        <v>0</v>
      </c>
      <c r="AD24" s="2">
        <f t="shared" si="155"/>
        <v>0</v>
      </c>
      <c r="AE24" s="2">
        <f t="shared" si="155"/>
        <v>0</v>
      </c>
      <c r="AF24" s="2">
        <f t="shared" si="155"/>
        <v>0</v>
      </c>
      <c r="AG24" s="105">
        <f>(VLOOKUP($B$1,'Multipliers and Adjustments'!$A$70:$I$86,TRUNC(COLUMN(AG$2)/5)+2,FALSE)*SUMIFS('EPA US Data'!$I:$I,'EPA US Data'!$D:$D,'Country Selector'!$A$2,'EPA US Data'!$J:$J,$B$1,'EPA US Data'!$C:$C,AG$2,'EPA US Data'!$G:$G,"&gt;="&amp;$A24,'EPA US Data'!$G:$G,"&lt;"&amp;$B24)+IF('Multipliers and Adjustments'!$B$66="Y",'SNAP Adjustment'!AH61,0))*unit_conv*'State Downscaling Multipliers'!$B$9</f>
        <v>0</v>
      </c>
      <c r="AH24" s="2">
        <f t="shared" ref="AH24:AK24" si="156">AG24+($AL24-$AG24)/5</f>
        <v>0</v>
      </c>
      <c r="AI24" s="2">
        <f t="shared" si="156"/>
        <v>0</v>
      </c>
      <c r="AJ24" s="2">
        <f t="shared" si="156"/>
        <v>0</v>
      </c>
      <c r="AK24" s="2">
        <f t="shared" si="156"/>
        <v>0</v>
      </c>
      <c r="AL24" s="105">
        <f>(VLOOKUP($B$1,'Multipliers and Adjustments'!$A$70:$I$86,TRUNC(COLUMN(AL$2)/5)+2,FALSE)*SUMIFS('EPA US Data'!$I:$I,'EPA US Data'!$D:$D,'Country Selector'!$A$2,'EPA US Data'!$J:$J,$B$1,'EPA US Data'!$C:$C,AL$2,'EPA US Data'!$G:$G,"&gt;="&amp;$A24,'EPA US Data'!$G:$G,"&lt;"&amp;$B24)+IF('Multipliers and Adjustments'!$B$66="Y",'SNAP Adjustment'!AM61,0))*unit_conv*'State Downscaling Multipliers'!$B$9</f>
        <v>0</v>
      </c>
    </row>
    <row r="25" spans="1:38" ht="15.75" customHeight="1" x14ac:dyDescent="0.25">
      <c r="A25" s="50">
        <f t="shared" si="8"/>
        <v>-90</v>
      </c>
      <c r="B25" s="50">
        <f t="shared" si="149"/>
        <v>-80</v>
      </c>
      <c r="C25" s="105">
        <f>(VLOOKUP($B$1,'Multipliers and Adjustments'!$A$70:$I$86,TRUNC(COLUMN(C$2)/5)+2,FALSE)*SUMIFS('EPA US Data'!$I:$I,'EPA US Data'!$D:$D,'Country Selector'!$A$2,'EPA US Data'!$J:$J,$B$1,'EPA US Data'!$C:$C,C$2,'EPA US Data'!$G:$G,"&gt;="&amp;$A25,'EPA US Data'!$G:$G,"&lt;"&amp;$B25)+IF('Multipliers and Adjustments'!$B$66="Y",'SNAP Adjustment'!D62,0))*unit_conv*'State Downscaling Multipliers'!$B$9</f>
        <v>0</v>
      </c>
      <c r="D25" s="2">
        <f t="shared" ref="D25:G25" si="157">C25+($H25-$C25)/5</f>
        <v>0</v>
      </c>
      <c r="E25" s="2">
        <f t="shared" si="157"/>
        <v>0</v>
      </c>
      <c r="F25" s="2">
        <f t="shared" si="157"/>
        <v>0</v>
      </c>
      <c r="G25" s="2">
        <f t="shared" si="157"/>
        <v>0</v>
      </c>
      <c r="H25" s="105">
        <f>(VLOOKUP($B$1,'Multipliers and Adjustments'!$A$70:$I$86,TRUNC(COLUMN(H$2)/5)+2,FALSE)*SUMIFS('EPA US Data'!$I:$I,'EPA US Data'!$D:$D,'Country Selector'!$A$2,'EPA US Data'!$J:$J,$B$1,'EPA US Data'!$C:$C,H$2,'EPA US Data'!$G:$G,"&gt;="&amp;$A25,'EPA US Data'!$G:$G,"&lt;"&amp;$B25)+IF('Multipliers and Adjustments'!$B$66="Y",'SNAP Adjustment'!I62,0))*unit_conv*'State Downscaling Multipliers'!$B$9</f>
        <v>0</v>
      </c>
      <c r="I25" s="2">
        <f t="shared" ref="I25:L25" si="158">H25+($M25-$H25)/5</f>
        <v>0</v>
      </c>
      <c r="J25" s="2">
        <f t="shared" si="158"/>
        <v>0</v>
      </c>
      <c r="K25" s="2">
        <f t="shared" si="158"/>
        <v>0</v>
      </c>
      <c r="L25" s="2">
        <f t="shared" si="158"/>
        <v>0</v>
      </c>
      <c r="M25" s="105">
        <f>(VLOOKUP($B$1,'Multipliers and Adjustments'!$A$70:$I$86,TRUNC(COLUMN(M$2)/5)+2,FALSE)*SUMIFS('EPA US Data'!$I:$I,'EPA US Data'!$D:$D,'Country Selector'!$A$2,'EPA US Data'!$J:$J,$B$1,'EPA US Data'!$C:$C,M$2,'EPA US Data'!$G:$G,"&gt;="&amp;$A25,'EPA US Data'!$G:$G,"&lt;"&amp;$B25)+IF('Multipliers and Adjustments'!$B$66="Y",'SNAP Adjustment'!N62,0))*unit_conv*'State Downscaling Multipliers'!$B$9</f>
        <v>0</v>
      </c>
      <c r="N25" s="2">
        <f t="shared" ref="N25:Q25" si="159">M25+($R25-$M25)/5</f>
        <v>0</v>
      </c>
      <c r="O25" s="2">
        <f t="shared" si="159"/>
        <v>0</v>
      </c>
      <c r="P25" s="2">
        <f t="shared" si="159"/>
        <v>0</v>
      </c>
      <c r="Q25" s="2">
        <f t="shared" si="159"/>
        <v>0</v>
      </c>
      <c r="R25" s="105">
        <f>(VLOOKUP($B$1,'Multipliers and Adjustments'!$A$70:$I$86,TRUNC(COLUMN(R$2)/5)+2,FALSE)*SUMIFS('EPA US Data'!$I:$I,'EPA US Data'!$D:$D,'Country Selector'!$A$2,'EPA US Data'!$J:$J,$B$1,'EPA US Data'!$C:$C,R$2,'EPA US Data'!$G:$G,"&gt;="&amp;$A25,'EPA US Data'!$G:$G,"&lt;"&amp;$B25)+IF('Multipliers and Adjustments'!$B$66="Y",'SNAP Adjustment'!S62,0))*unit_conv*'State Downscaling Multipliers'!$B$9</f>
        <v>0</v>
      </c>
      <c r="S25" s="2">
        <f t="shared" ref="S25:V25" si="160">R25+($W25-$R25)/5</f>
        <v>0</v>
      </c>
      <c r="T25" s="2">
        <f t="shared" si="160"/>
        <v>0</v>
      </c>
      <c r="U25" s="2">
        <f t="shared" si="160"/>
        <v>0</v>
      </c>
      <c r="V25" s="2">
        <f t="shared" si="160"/>
        <v>0</v>
      </c>
      <c r="W25" s="105">
        <f>(VLOOKUP($B$1,'Multipliers and Adjustments'!$A$70:$I$86,TRUNC(COLUMN(W$2)/5)+2,FALSE)*SUMIFS('EPA US Data'!$I:$I,'EPA US Data'!$D:$D,'Country Selector'!$A$2,'EPA US Data'!$J:$J,$B$1,'EPA US Data'!$C:$C,W$2,'EPA US Data'!$G:$G,"&gt;="&amp;$A25,'EPA US Data'!$G:$G,"&lt;"&amp;$B25)+IF('Multipliers and Adjustments'!$B$66="Y",'SNAP Adjustment'!X62,0))*unit_conv*'State Downscaling Multipliers'!$B$9</f>
        <v>0</v>
      </c>
      <c r="X25" s="2">
        <f t="shared" ref="X25:AA25" si="161">W25+($AB25-$W25)/5</f>
        <v>0</v>
      </c>
      <c r="Y25" s="2">
        <f t="shared" si="161"/>
        <v>0</v>
      </c>
      <c r="Z25" s="2">
        <f t="shared" si="161"/>
        <v>0</v>
      </c>
      <c r="AA25" s="2">
        <f t="shared" si="161"/>
        <v>0</v>
      </c>
      <c r="AB25" s="105">
        <f>(VLOOKUP($B$1,'Multipliers and Adjustments'!$A$70:$I$86,TRUNC(COLUMN(AB$2)/5)+2,FALSE)*SUMIFS('EPA US Data'!$I:$I,'EPA US Data'!$D:$D,'Country Selector'!$A$2,'EPA US Data'!$J:$J,$B$1,'EPA US Data'!$C:$C,AB$2,'EPA US Data'!$G:$G,"&gt;="&amp;$A25,'EPA US Data'!$G:$G,"&lt;"&amp;$B25)+IF('Multipliers and Adjustments'!$B$66="Y",'SNAP Adjustment'!AC62,0))*unit_conv*'State Downscaling Multipliers'!$B$9</f>
        <v>0</v>
      </c>
      <c r="AC25" s="2">
        <f t="shared" ref="AC25:AF25" si="162">AB25+($AG25-$AB25)/5</f>
        <v>0</v>
      </c>
      <c r="AD25" s="2">
        <f t="shared" si="162"/>
        <v>0</v>
      </c>
      <c r="AE25" s="2">
        <f t="shared" si="162"/>
        <v>0</v>
      </c>
      <c r="AF25" s="2">
        <f t="shared" si="162"/>
        <v>0</v>
      </c>
      <c r="AG25" s="105">
        <f>(VLOOKUP($B$1,'Multipliers and Adjustments'!$A$70:$I$86,TRUNC(COLUMN(AG$2)/5)+2,FALSE)*SUMIFS('EPA US Data'!$I:$I,'EPA US Data'!$D:$D,'Country Selector'!$A$2,'EPA US Data'!$J:$J,$B$1,'EPA US Data'!$C:$C,AG$2,'EPA US Data'!$G:$G,"&gt;="&amp;$A25,'EPA US Data'!$G:$G,"&lt;"&amp;$B25)+IF('Multipliers and Adjustments'!$B$66="Y",'SNAP Adjustment'!AH62,0))*unit_conv*'State Downscaling Multipliers'!$B$9</f>
        <v>0</v>
      </c>
      <c r="AH25" s="2">
        <f t="shared" ref="AH25:AK25" si="163">AG25+($AL25-$AG25)/5</f>
        <v>0</v>
      </c>
      <c r="AI25" s="2">
        <f t="shared" si="163"/>
        <v>0</v>
      </c>
      <c r="AJ25" s="2">
        <f t="shared" si="163"/>
        <v>0</v>
      </c>
      <c r="AK25" s="2">
        <f t="shared" si="163"/>
        <v>0</v>
      </c>
      <c r="AL25" s="105">
        <f>(VLOOKUP($B$1,'Multipliers and Adjustments'!$A$70:$I$86,TRUNC(COLUMN(AL$2)/5)+2,FALSE)*SUMIFS('EPA US Data'!$I:$I,'EPA US Data'!$D:$D,'Country Selector'!$A$2,'EPA US Data'!$J:$J,$B$1,'EPA US Data'!$C:$C,AL$2,'EPA US Data'!$G:$G,"&gt;="&amp;$A25,'EPA US Data'!$G:$G,"&lt;"&amp;$B25)+IF('Multipliers and Adjustments'!$B$66="Y",'SNAP Adjustment'!AM62,0))*unit_conv*'State Downscaling Multipliers'!$B$9</f>
        <v>0</v>
      </c>
    </row>
    <row r="26" spans="1:38" ht="15.75" customHeight="1" x14ac:dyDescent="0.25">
      <c r="A26" s="50">
        <f t="shared" si="8"/>
        <v>-80</v>
      </c>
      <c r="B26" s="50">
        <f t="shared" si="149"/>
        <v>-70</v>
      </c>
      <c r="C26" s="105">
        <f>(VLOOKUP($B$1,'Multipliers and Adjustments'!$A$70:$I$86,TRUNC(COLUMN(C$2)/5)+2,FALSE)*SUMIFS('EPA US Data'!$I:$I,'EPA US Data'!$D:$D,'Country Selector'!$A$2,'EPA US Data'!$J:$J,$B$1,'EPA US Data'!$C:$C,C$2,'EPA US Data'!$G:$G,"&gt;="&amp;$A26,'EPA US Data'!$G:$G,"&lt;"&amp;$B26)+IF('Multipliers and Adjustments'!$B$66="Y",'SNAP Adjustment'!D63,0))*unit_conv*'State Downscaling Multipliers'!$B$9</f>
        <v>0</v>
      </c>
      <c r="D26" s="2">
        <f t="shared" ref="D26:G26" si="164">C26+($H26-$C26)/5</f>
        <v>0</v>
      </c>
      <c r="E26" s="2">
        <f t="shared" si="164"/>
        <v>0</v>
      </c>
      <c r="F26" s="2">
        <f t="shared" si="164"/>
        <v>0</v>
      </c>
      <c r="G26" s="2">
        <f t="shared" si="164"/>
        <v>0</v>
      </c>
      <c r="H26" s="105">
        <f>(VLOOKUP($B$1,'Multipliers and Adjustments'!$A$70:$I$86,TRUNC(COLUMN(H$2)/5)+2,FALSE)*SUMIFS('EPA US Data'!$I:$I,'EPA US Data'!$D:$D,'Country Selector'!$A$2,'EPA US Data'!$J:$J,$B$1,'EPA US Data'!$C:$C,H$2,'EPA US Data'!$G:$G,"&gt;="&amp;$A26,'EPA US Data'!$G:$G,"&lt;"&amp;$B26)+IF('Multipliers and Adjustments'!$B$66="Y",'SNAP Adjustment'!I63,0))*unit_conv*'State Downscaling Multipliers'!$B$9</f>
        <v>0</v>
      </c>
      <c r="I26" s="2">
        <f t="shared" ref="I26:L26" si="165">H26+($M26-$H26)/5</f>
        <v>0</v>
      </c>
      <c r="J26" s="2">
        <f t="shared" si="165"/>
        <v>0</v>
      </c>
      <c r="K26" s="2">
        <f t="shared" si="165"/>
        <v>0</v>
      </c>
      <c r="L26" s="2">
        <f t="shared" si="165"/>
        <v>0</v>
      </c>
      <c r="M26" s="105">
        <f>(VLOOKUP($B$1,'Multipliers and Adjustments'!$A$70:$I$86,TRUNC(COLUMN(M$2)/5)+2,FALSE)*SUMIFS('EPA US Data'!$I:$I,'EPA US Data'!$D:$D,'Country Selector'!$A$2,'EPA US Data'!$J:$J,$B$1,'EPA US Data'!$C:$C,M$2,'EPA US Data'!$G:$G,"&gt;="&amp;$A26,'EPA US Data'!$G:$G,"&lt;"&amp;$B26)+IF('Multipliers and Adjustments'!$B$66="Y",'SNAP Adjustment'!N63,0))*unit_conv*'State Downscaling Multipliers'!$B$9</f>
        <v>0</v>
      </c>
      <c r="N26" s="2">
        <f t="shared" ref="N26:Q26" si="166">M26+($R26-$M26)/5</f>
        <v>0</v>
      </c>
      <c r="O26" s="2">
        <f t="shared" si="166"/>
        <v>0</v>
      </c>
      <c r="P26" s="2">
        <f t="shared" si="166"/>
        <v>0</v>
      </c>
      <c r="Q26" s="2">
        <f t="shared" si="166"/>
        <v>0</v>
      </c>
      <c r="R26" s="105">
        <f>(VLOOKUP($B$1,'Multipliers and Adjustments'!$A$70:$I$86,TRUNC(COLUMN(R$2)/5)+2,FALSE)*SUMIFS('EPA US Data'!$I:$I,'EPA US Data'!$D:$D,'Country Selector'!$A$2,'EPA US Data'!$J:$J,$B$1,'EPA US Data'!$C:$C,R$2,'EPA US Data'!$G:$G,"&gt;="&amp;$A26,'EPA US Data'!$G:$G,"&lt;"&amp;$B26)+IF('Multipliers and Adjustments'!$B$66="Y",'SNAP Adjustment'!S63,0))*unit_conv*'State Downscaling Multipliers'!$B$9</f>
        <v>0</v>
      </c>
      <c r="S26" s="2">
        <f t="shared" ref="S26:V26" si="167">R26+($W26-$R26)/5</f>
        <v>0</v>
      </c>
      <c r="T26" s="2">
        <f t="shared" si="167"/>
        <v>0</v>
      </c>
      <c r="U26" s="2">
        <f t="shared" si="167"/>
        <v>0</v>
      </c>
      <c r="V26" s="2">
        <f t="shared" si="167"/>
        <v>0</v>
      </c>
      <c r="W26" s="105">
        <f>(VLOOKUP($B$1,'Multipliers and Adjustments'!$A$70:$I$86,TRUNC(COLUMN(W$2)/5)+2,FALSE)*SUMIFS('EPA US Data'!$I:$I,'EPA US Data'!$D:$D,'Country Selector'!$A$2,'EPA US Data'!$J:$J,$B$1,'EPA US Data'!$C:$C,W$2,'EPA US Data'!$G:$G,"&gt;="&amp;$A26,'EPA US Data'!$G:$G,"&lt;"&amp;$B26)+IF('Multipliers and Adjustments'!$B$66="Y",'SNAP Adjustment'!X63,0))*unit_conv*'State Downscaling Multipliers'!$B$9</f>
        <v>0</v>
      </c>
      <c r="X26" s="2">
        <f t="shared" ref="X26:AA26" si="168">W26+($AB26-$W26)/5</f>
        <v>0</v>
      </c>
      <c r="Y26" s="2">
        <f t="shared" si="168"/>
        <v>0</v>
      </c>
      <c r="Z26" s="2">
        <f t="shared" si="168"/>
        <v>0</v>
      </c>
      <c r="AA26" s="2">
        <f t="shared" si="168"/>
        <v>0</v>
      </c>
      <c r="AB26" s="105">
        <f>(VLOOKUP($B$1,'Multipliers and Adjustments'!$A$70:$I$86,TRUNC(COLUMN(AB$2)/5)+2,FALSE)*SUMIFS('EPA US Data'!$I:$I,'EPA US Data'!$D:$D,'Country Selector'!$A$2,'EPA US Data'!$J:$J,$B$1,'EPA US Data'!$C:$C,AB$2,'EPA US Data'!$G:$G,"&gt;="&amp;$A26,'EPA US Data'!$G:$G,"&lt;"&amp;$B26)+IF('Multipliers and Adjustments'!$B$66="Y",'SNAP Adjustment'!AC63,0))*unit_conv*'State Downscaling Multipliers'!$B$9</f>
        <v>0</v>
      </c>
      <c r="AC26" s="2">
        <f t="shared" ref="AC26:AF26" si="169">AB26+($AG26-$AB26)/5</f>
        <v>0</v>
      </c>
      <c r="AD26" s="2">
        <f t="shared" si="169"/>
        <v>0</v>
      </c>
      <c r="AE26" s="2">
        <f t="shared" si="169"/>
        <v>0</v>
      </c>
      <c r="AF26" s="2">
        <f t="shared" si="169"/>
        <v>0</v>
      </c>
      <c r="AG26" s="105">
        <f>(VLOOKUP($B$1,'Multipliers and Adjustments'!$A$70:$I$86,TRUNC(COLUMN(AG$2)/5)+2,FALSE)*SUMIFS('EPA US Data'!$I:$I,'EPA US Data'!$D:$D,'Country Selector'!$A$2,'EPA US Data'!$J:$J,$B$1,'EPA US Data'!$C:$C,AG$2,'EPA US Data'!$G:$G,"&gt;="&amp;$A26,'EPA US Data'!$G:$G,"&lt;"&amp;$B26)+IF('Multipliers and Adjustments'!$B$66="Y",'SNAP Adjustment'!AH63,0))*unit_conv*'State Downscaling Multipliers'!$B$9</f>
        <v>0</v>
      </c>
      <c r="AH26" s="2">
        <f t="shared" ref="AH26:AK26" si="170">AG26+($AL26-$AG26)/5</f>
        <v>0</v>
      </c>
      <c r="AI26" s="2">
        <f t="shared" si="170"/>
        <v>0</v>
      </c>
      <c r="AJ26" s="2">
        <f t="shared" si="170"/>
        <v>0</v>
      </c>
      <c r="AK26" s="2">
        <f t="shared" si="170"/>
        <v>0</v>
      </c>
      <c r="AL26" s="105">
        <f>(VLOOKUP($B$1,'Multipliers and Adjustments'!$A$70:$I$86,TRUNC(COLUMN(AL$2)/5)+2,FALSE)*SUMIFS('EPA US Data'!$I:$I,'EPA US Data'!$D:$D,'Country Selector'!$A$2,'EPA US Data'!$J:$J,$B$1,'EPA US Data'!$C:$C,AL$2,'EPA US Data'!$G:$G,"&gt;="&amp;$A26,'EPA US Data'!$G:$G,"&lt;"&amp;$B26)+IF('Multipliers and Adjustments'!$B$66="Y",'SNAP Adjustment'!AM63,0))*unit_conv*'State Downscaling Multipliers'!$B$9</f>
        <v>0</v>
      </c>
    </row>
    <row r="27" spans="1:38" ht="15.75" customHeight="1" x14ac:dyDescent="0.25">
      <c r="A27" s="50">
        <f t="shared" si="8"/>
        <v>-70</v>
      </c>
      <c r="B27" s="50">
        <f t="shared" si="149"/>
        <v>-60</v>
      </c>
      <c r="C27" s="105">
        <f>(VLOOKUP($B$1,'Multipliers and Adjustments'!$A$70:$I$86,TRUNC(COLUMN(C$2)/5)+2,FALSE)*SUMIFS('EPA US Data'!$I:$I,'EPA US Data'!$D:$D,'Country Selector'!$A$2,'EPA US Data'!$J:$J,$B$1,'EPA US Data'!$C:$C,C$2,'EPA US Data'!$G:$G,"&gt;="&amp;$A27,'EPA US Data'!$G:$G,"&lt;"&amp;$B27)+IF('Multipliers and Adjustments'!$B$66="Y",'SNAP Adjustment'!D64,0))*unit_conv*'State Downscaling Multipliers'!$B$9</f>
        <v>0</v>
      </c>
      <c r="D27" s="2">
        <f t="shared" ref="D27:G27" si="171">C27+($H27-$C27)/5</f>
        <v>0</v>
      </c>
      <c r="E27" s="2">
        <f t="shared" si="171"/>
        <v>0</v>
      </c>
      <c r="F27" s="2">
        <f t="shared" si="171"/>
        <v>0</v>
      </c>
      <c r="G27" s="2">
        <f t="shared" si="171"/>
        <v>0</v>
      </c>
      <c r="H27" s="105">
        <f>(VLOOKUP($B$1,'Multipliers and Adjustments'!$A$70:$I$86,TRUNC(COLUMN(H$2)/5)+2,FALSE)*SUMIFS('EPA US Data'!$I:$I,'EPA US Data'!$D:$D,'Country Selector'!$A$2,'EPA US Data'!$J:$J,$B$1,'EPA US Data'!$C:$C,H$2,'EPA US Data'!$G:$G,"&gt;="&amp;$A27,'EPA US Data'!$G:$G,"&lt;"&amp;$B27)+IF('Multipliers and Adjustments'!$B$66="Y",'SNAP Adjustment'!I64,0))*unit_conv*'State Downscaling Multipliers'!$B$9</f>
        <v>0</v>
      </c>
      <c r="I27" s="2">
        <f t="shared" ref="I27:L27" si="172">H27+($M27-$H27)/5</f>
        <v>0</v>
      </c>
      <c r="J27" s="2">
        <f t="shared" si="172"/>
        <v>0</v>
      </c>
      <c r="K27" s="2">
        <f t="shared" si="172"/>
        <v>0</v>
      </c>
      <c r="L27" s="2">
        <f t="shared" si="172"/>
        <v>0</v>
      </c>
      <c r="M27" s="105">
        <f>(VLOOKUP($B$1,'Multipliers and Adjustments'!$A$70:$I$86,TRUNC(COLUMN(M$2)/5)+2,FALSE)*SUMIFS('EPA US Data'!$I:$I,'EPA US Data'!$D:$D,'Country Selector'!$A$2,'EPA US Data'!$J:$J,$B$1,'EPA US Data'!$C:$C,M$2,'EPA US Data'!$G:$G,"&gt;="&amp;$A27,'EPA US Data'!$G:$G,"&lt;"&amp;$B27)+IF('Multipliers and Adjustments'!$B$66="Y",'SNAP Adjustment'!N64,0))*unit_conv*'State Downscaling Multipliers'!$B$9</f>
        <v>0</v>
      </c>
      <c r="N27" s="2">
        <f t="shared" ref="N27:Q27" si="173">M27+($R27-$M27)/5</f>
        <v>0</v>
      </c>
      <c r="O27" s="2">
        <f t="shared" si="173"/>
        <v>0</v>
      </c>
      <c r="P27" s="2">
        <f t="shared" si="173"/>
        <v>0</v>
      </c>
      <c r="Q27" s="2">
        <f t="shared" si="173"/>
        <v>0</v>
      </c>
      <c r="R27" s="105">
        <f>(VLOOKUP($B$1,'Multipliers and Adjustments'!$A$70:$I$86,TRUNC(COLUMN(R$2)/5)+2,FALSE)*SUMIFS('EPA US Data'!$I:$I,'EPA US Data'!$D:$D,'Country Selector'!$A$2,'EPA US Data'!$J:$J,$B$1,'EPA US Data'!$C:$C,R$2,'EPA US Data'!$G:$G,"&gt;="&amp;$A27,'EPA US Data'!$G:$G,"&lt;"&amp;$B27)+IF('Multipliers and Adjustments'!$B$66="Y",'SNAP Adjustment'!S64,0))*unit_conv*'State Downscaling Multipliers'!$B$9</f>
        <v>0</v>
      </c>
      <c r="S27" s="2">
        <f t="shared" ref="S27:V27" si="174">R27+($W27-$R27)/5</f>
        <v>0</v>
      </c>
      <c r="T27" s="2">
        <f t="shared" si="174"/>
        <v>0</v>
      </c>
      <c r="U27" s="2">
        <f t="shared" si="174"/>
        <v>0</v>
      </c>
      <c r="V27" s="2">
        <f t="shared" si="174"/>
        <v>0</v>
      </c>
      <c r="W27" s="105">
        <f>(VLOOKUP($B$1,'Multipliers and Adjustments'!$A$70:$I$86,TRUNC(COLUMN(W$2)/5)+2,FALSE)*SUMIFS('EPA US Data'!$I:$I,'EPA US Data'!$D:$D,'Country Selector'!$A$2,'EPA US Data'!$J:$J,$B$1,'EPA US Data'!$C:$C,W$2,'EPA US Data'!$G:$G,"&gt;="&amp;$A27,'EPA US Data'!$G:$G,"&lt;"&amp;$B27)+IF('Multipliers and Adjustments'!$B$66="Y",'SNAP Adjustment'!X64,0))*unit_conv*'State Downscaling Multipliers'!$B$9</f>
        <v>0</v>
      </c>
      <c r="X27" s="2">
        <f t="shared" ref="X27:AA27" si="175">W27+($AB27-$W27)/5</f>
        <v>0</v>
      </c>
      <c r="Y27" s="2">
        <f t="shared" si="175"/>
        <v>0</v>
      </c>
      <c r="Z27" s="2">
        <f t="shared" si="175"/>
        <v>0</v>
      </c>
      <c r="AA27" s="2">
        <f t="shared" si="175"/>
        <v>0</v>
      </c>
      <c r="AB27" s="105">
        <f>(VLOOKUP($B$1,'Multipliers and Adjustments'!$A$70:$I$86,TRUNC(COLUMN(AB$2)/5)+2,FALSE)*SUMIFS('EPA US Data'!$I:$I,'EPA US Data'!$D:$D,'Country Selector'!$A$2,'EPA US Data'!$J:$J,$B$1,'EPA US Data'!$C:$C,AB$2,'EPA US Data'!$G:$G,"&gt;="&amp;$A27,'EPA US Data'!$G:$G,"&lt;"&amp;$B27)+IF('Multipliers and Adjustments'!$B$66="Y",'SNAP Adjustment'!AC64,0))*unit_conv*'State Downscaling Multipliers'!$B$9</f>
        <v>0</v>
      </c>
      <c r="AC27" s="2">
        <f t="shared" ref="AC27:AF27" si="176">AB27+($AG27-$AB27)/5</f>
        <v>0</v>
      </c>
      <c r="AD27" s="2">
        <f t="shared" si="176"/>
        <v>0</v>
      </c>
      <c r="AE27" s="2">
        <f t="shared" si="176"/>
        <v>0</v>
      </c>
      <c r="AF27" s="2">
        <f t="shared" si="176"/>
        <v>0</v>
      </c>
      <c r="AG27" s="105">
        <f>(VLOOKUP($B$1,'Multipliers and Adjustments'!$A$70:$I$86,TRUNC(COLUMN(AG$2)/5)+2,FALSE)*SUMIFS('EPA US Data'!$I:$I,'EPA US Data'!$D:$D,'Country Selector'!$A$2,'EPA US Data'!$J:$J,$B$1,'EPA US Data'!$C:$C,AG$2,'EPA US Data'!$G:$G,"&gt;="&amp;$A27,'EPA US Data'!$G:$G,"&lt;"&amp;$B27)+IF('Multipliers and Adjustments'!$B$66="Y",'SNAP Adjustment'!AH64,0))*unit_conv*'State Downscaling Multipliers'!$B$9</f>
        <v>0</v>
      </c>
      <c r="AH27" s="2">
        <f t="shared" ref="AH27:AK27" si="177">AG27+($AL27-$AG27)/5</f>
        <v>0</v>
      </c>
      <c r="AI27" s="2">
        <f t="shared" si="177"/>
        <v>0</v>
      </c>
      <c r="AJ27" s="2">
        <f t="shared" si="177"/>
        <v>0</v>
      </c>
      <c r="AK27" s="2">
        <f t="shared" si="177"/>
        <v>0</v>
      </c>
      <c r="AL27" s="105">
        <f>(VLOOKUP($B$1,'Multipliers and Adjustments'!$A$70:$I$86,TRUNC(COLUMN(AL$2)/5)+2,FALSE)*SUMIFS('EPA US Data'!$I:$I,'EPA US Data'!$D:$D,'Country Selector'!$A$2,'EPA US Data'!$J:$J,$B$1,'EPA US Data'!$C:$C,AL$2,'EPA US Data'!$G:$G,"&gt;="&amp;$A27,'EPA US Data'!$G:$G,"&lt;"&amp;$B27)+IF('Multipliers and Adjustments'!$B$66="Y",'SNAP Adjustment'!AM64,0))*unit_conv*'State Downscaling Multipliers'!$B$9</f>
        <v>0</v>
      </c>
    </row>
    <row r="28" spans="1:38" ht="15.75" customHeight="1" x14ac:dyDescent="0.25">
      <c r="A28" s="50">
        <f t="shared" si="8"/>
        <v>-60</v>
      </c>
      <c r="B28" s="50">
        <f t="shared" si="149"/>
        <v>-50</v>
      </c>
      <c r="C28" s="105">
        <f>(VLOOKUP($B$1,'Multipliers and Adjustments'!$A$70:$I$86,TRUNC(COLUMN(C$2)/5)+2,FALSE)*SUMIFS('EPA US Data'!$I:$I,'EPA US Data'!$D:$D,'Country Selector'!$A$2,'EPA US Data'!$J:$J,$B$1,'EPA US Data'!$C:$C,C$2,'EPA US Data'!$G:$G,"&gt;="&amp;$A28,'EPA US Data'!$G:$G,"&lt;"&amp;$B28)+IF('Multipliers and Adjustments'!$B$66="Y",'SNAP Adjustment'!D65,0))*unit_conv*'State Downscaling Multipliers'!$B$9</f>
        <v>0</v>
      </c>
      <c r="D28" s="2">
        <f t="shared" ref="D28:G28" si="178">C28+($H28-$C28)/5</f>
        <v>1976615804.85041</v>
      </c>
      <c r="E28" s="2">
        <f t="shared" si="178"/>
        <v>3953231609.70082</v>
      </c>
      <c r="F28" s="2">
        <f t="shared" si="178"/>
        <v>5929847414.5512295</v>
      </c>
      <c r="G28" s="2">
        <f t="shared" si="178"/>
        <v>7906463219.4016399</v>
      </c>
      <c r="H28" s="105">
        <f>(VLOOKUP($B$1,'Multipliers and Adjustments'!$A$70:$I$86,TRUNC(COLUMN(H$2)/5)+2,FALSE)*SUMIFS('EPA US Data'!$I:$I,'EPA US Data'!$D:$D,'Country Selector'!$A$2,'EPA US Data'!$J:$J,$B$1,'EPA US Data'!$C:$C,H$2,'EPA US Data'!$G:$G,"&gt;="&amp;$A28,'EPA US Data'!$G:$G,"&lt;"&amp;$B28)+IF('Multipliers and Adjustments'!$B$66="Y",'SNAP Adjustment'!I65,0))*unit_conv*'State Downscaling Multipliers'!$B$9</f>
        <v>9883079024.2520504</v>
      </c>
      <c r="I28" s="2">
        <f t="shared" ref="I28:L28" si="179">H28+($M28-$H28)/5</f>
        <v>25238969378.263504</v>
      </c>
      <c r="J28" s="2">
        <f t="shared" si="179"/>
        <v>40594859732.274963</v>
      </c>
      <c r="K28" s="2">
        <f t="shared" si="179"/>
        <v>55950750086.286423</v>
      </c>
      <c r="L28" s="2">
        <f t="shared" si="179"/>
        <v>71306640440.297882</v>
      </c>
      <c r="M28" s="105">
        <f>(VLOOKUP($B$1,'Multipliers and Adjustments'!$A$70:$I$86,TRUNC(COLUMN(M$2)/5)+2,FALSE)*SUMIFS('EPA US Data'!$I:$I,'EPA US Data'!$D:$D,'Country Selector'!$A$2,'EPA US Data'!$J:$J,$B$1,'EPA US Data'!$C:$C,M$2,'EPA US Data'!$G:$G,"&gt;="&amp;$A28,'EPA US Data'!$G:$G,"&lt;"&amp;$B28)+IF('Multipliers and Adjustments'!$B$66="Y",'SNAP Adjustment'!N65,0))*unit_conv*'State Downscaling Multipliers'!$B$9</f>
        <v>86662530794.309326</v>
      </c>
      <c r="N28" s="2">
        <f t="shared" ref="N28:Q28" si="180">M28+($R28-$M28)/5</f>
        <v>110794181625.83792</v>
      </c>
      <c r="O28" s="2">
        <f t="shared" si="180"/>
        <v>134925832457.36652</v>
      </c>
      <c r="P28" s="2">
        <f t="shared" si="180"/>
        <v>159057483288.89511</v>
      </c>
      <c r="Q28" s="2">
        <f t="shared" si="180"/>
        <v>183189134120.42371</v>
      </c>
      <c r="R28" s="105">
        <f>(VLOOKUP($B$1,'Multipliers and Adjustments'!$A$70:$I$86,TRUNC(COLUMN(R$2)/5)+2,FALSE)*SUMIFS('EPA US Data'!$I:$I,'EPA US Data'!$D:$D,'Country Selector'!$A$2,'EPA US Data'!$J:$J,$B$1,'EPA US Data'!$C:$C,R$2,'EPA US Data'!$G:$G,"&gt;="&amp;$A28,'EPA US Data'!$G:$G,"&lt;"&amp;$B28)+IF('Multipliers and Adjustments'!$B$66="Y",'SNAP Adjustment'!S65,0))*unit_conv*'State Downscaling Multipliers'!$B$9</f>
        <v>207320784951.95227</v>
      </c>
      <c r="S28" s="2">
        <f t="shared" ref="S28:V28" si="181">R28+($W28-$R28)/5</f>
        <v>232369705929.02118</v>
      </c>
      <c r="T28" s="2">
        <f t="shared" si="181"/>
        <v>257418626906.09009</v>
      </c>
      <c r="U28" s="2">
        <f t="shared" si="181"/>
        <v>282467547883.159</v>
      </c>
      <c r="V28" s="2">
        <f t="shared" si="181"/>
        <v>307516468860.22791</v>
      </c>
      <c r="W28" s="105">
        <f>(VLOOKUP($B$1,'Multipliers and Adjustments'!$A$70:$I$86,TRUNC(COLUMN(W$2)/5)+2,FALSE)*SUMIFS('EPA US Data'!$I:$I,'EPA US Data'!$D:$D,'Country Selector'!$A$2,'EPA US Data'!$J:$J,$B$1,'EPA US Data'!$C:$C,W$2,'EPA US Data'!$G:$G,"&gt;="&amp;$A28,'EPA US Data'!$G:$G,"&lt;"&amp;$B28)+IF('Multipliers and Adjustments'!$B$66="Y",'SNAP Adjustment'!X65,0))*unit_conv*'State Downscaling Multipliers'!$B$9</f>
        <v>332565389837.29675</v>
      </c>
      <c r="X28" s="2">
        <f t="shared" ref="X28:AA28" si="182">W28+($AB28-$W28)/5</f>
        <v>357745483804.18982</v>
      </c>
      <c r="Y28" s="2">
        <f t="shared" si="182"/>
        <v>382925577771.08289</v>
      </c>
      <c r="Z28" s="2">
        <f t="shared" si="182"/>
        <v>408105671737.97595</v>
      </c>
      <c r="AA28" s="2">
        <f t="shared" si="182"/>
        <v>433285765704.86902</v>
      </c>
      <c r="AB28" s="105">
        <f>(VLOOKUP($B$1,'Multipliers and Adjustments'!$A$70:$I$86,TRUNC(COLUMN(AB$2)/5)+2,FALSE)*SUMIFS('EPA US Data'!$I:$I,'EPA US Data'!$D:$D,'Country Selector'!$A$2,'EPA US Data'!$J:$J,$B$1,'EPA US Data'!$C:$C,AB$2,'EPA US Data'!$G:$G,"&gt;="&amp;$A28,'EPA US Data'!$G:$G,"&lt;"&amp;$B28)+IF('Multipliers and Adjustments'!$B$66="Y",'SNAP Adjustment'!AC65,0))*unit_conv*'State Downscaling Multipliers'!$B$9</f>
        <v>458465859671.76215</v>
      </c>
      <c r="AC28" s="2">
        <f t="shared" ref="AC28:AF28" si="183">AB28+($AG28-$AB28)/5</f>
        <v>484691622841.55194</v>
      </c>
      <c r="AD28" s="2">
        <f t="shared" si="183"/>
        <v>510917386011.34174</v>
      </c>
      <c r="AE28" s="2">
        <f t="shared" si="183"/>
        <v>537143149181.13153</v>
      </c>
      <c r="AF28" s="2">
        <f t="shared" si="183"/>
        <v>563368912350.92126</v>
      </c>
      <c r="AG28" s="105">
        <f>(VLOOKUP($B$1,'Multipliers and Adjustments'!$A$70:$I$86,TRUNC(COLUMN(AG$2)/5)+2,FALSE)*SUMIFS('EPA US Data'!$I:$I,'EPA US Data'!$D:$D,'Country Selector'!$A$2,'EPA US Data'!$J:$J,$B$1,'EPA US Data'!$C:$C,AG$2,'EPA US Data'!$G:$G,"&gt;="&amp;$A28,'EPA US Data'!$G:$G,"&lt;"&amp;$B28)+IF('Multipliers and Adjustments'!$B$66="Y",'SNAP Adjustment'!AH65,0))*unit_conv*'State Downscaling Multipliers'!$B$9</f>
        <v>589594675520.71106</v>
      </c>
      <c r="AH28" s="2">
        <f t="shared" ref="AH28:AK28" si="184">AG28+($AL28-$AG28)/5</f>
        <v>608733645336.94141</v>
      </c>
      <c r="AI28" s="2">
        <f t="shared" si="184"/>
        <v>627872615153.17175</v>
      </c>
      <c r="AJ28" s="2">
        <f t="shared" si="184"/>
        <v>647011584969.4021</v>
      </c>
      <c r="AK28" s="2">
        <f t="shared" si="184"/>
        <v>666150554785.63245</v>
      </c>
      <c r="AL28" s="105">
        <f>(VLOOKUP($B$1,'Multipliers and Adjustments'!$A$70:$I$86,TRUNC(COLUMN(AL$2)/5)+2,FALSE)*SUMIFS('EPA US Data'!$I:$I,'EPA US Data'!$D:$D,'Country Selector'!$A$2,'EPA US Data'!$J:$J,$B$1,'EPA US Data'!$C:$C,AL$2,'EPA US Data'!$G:$G,"&gt;="&amp;$A28,'EPA US Data'!$G:$G,"&lt;"&amp;$B28)+IF('Multipliers and Adjustments'!$B$66="Y",'SNAP Adjustment'!AM65,0))*unit_conv*'State Downscaling Multipliers'!$B$9</f>
        <v>685289524601.86279</v>
      </c>
    </row>
    <row r="29" spans="1:38" ht="15.75" customHeight="1" x14ac:dyDescent="0.25">
      <c r="A29" s="50">
        <f t="shared" si="8"/>
        <v>-50</v>
      </c>
      <c r="B29" s="50">
        <f t="shared" si="149"/>
        <v>-40</v>
      </c>
      <c r="C29" s="105">
        <f>(VLOOKUP($B$1,'Multipliers and Adjustments'!$A$70:$I$86,TRUNC(COLUMN(C$2)/5)+2,FALSE)*SUMIFS('EPA US Data'!$I:$I,'EPA US Data'!$D:$D,'Country Selector'!$A$2,'EPA US Data'!$J:$J,$B$1,'EPA US Data'!$C:$C,C$2,'EPA US Data'!$G:$G,"&gt;="&amp;$A29,'EPA US Data'!$G:$G,"&lt;"&amp;$B29)+IF('Multipliers and Adjustments'!$B$66="Y",'SNAP Adjustment'!D66,0))*unit_conv*'State Downscaling Multipliers'!$B$9</f>
        <v>0</v>
      </c>
      <c r="D29" s="2">
        <f t="shared" ref="D29:G29" si="185">C29+($H29-$C29)/5</f>
        <v>0</v>
      </c>
      <c r="E29" s="2">
        <f t="shared" si="185"/>
        <v>0</v>
      </c>
      <c r="F29" s="2">
        <f t="shared" si="185"/>
        <v>0</v>
      </c>
      <c r="G29" s="2">
        <f t="shared" si="185"/>
        <v>0</v>
      </c>
      <c r="H29" s="105">
        <f>(VLOOKUP($B$1,'Multipliers and Adjustments'!$A$70:$I$86,TRUNC(COLUMN(H$2)/5)+2,FALSE)*SUMIFS('EPA US Data'!$I:$I,'EPA US Data'!$D:$D,'Country Selector'!$A$2,'EPA US Data'!$J:$J,$B$1,'EPA US Data'!$C:$C,H$2,'EPA US Data'!$G:$G,"&gt;="&amp;$A29,'EPA US Data'!$G:$G,"&lt;"&amp;$B29)+IF('Multipliers and Adjustments'!$B$66="Y",'SNAP Adjustment'!I66,0))*unit_conv*'State Downscaling Multipliers'!$B$9</f>
        <v>0</v>
      </c>
      <c r="I29" s="2">
        <f t="shared" ref="I29:L29" si="186">H29+($M29-$H29)/5</f>
        <v>0</v>
      </c>
      <c r="J29" s="2">
        <f t="shared" si="186"/>
        <v>0</v>
      </c>
      <c r="K29" s="2">
        <f t="shared" si="186"/>
        <v>0</v>
      </c>
      <c r="L29" s="2">
        <f t="shared" si="186"/>
        <v>0</v>
      </c>
      <c r="M29" s="105">
        <f>(VLOOKUP($B$1,'Multipliers and Adjustments'!$A$70:$I$86,TRUNC(COLUMN(M$2)/5)+2,FALSE)*SUMIFS('EPA US Data'!$I:$I,'EPA US Data'!$D:$D,'Country Selector'!$A$2,'EPA US Data'!$J:$J,$B$1,'EPA US Data'!$C:$C,M$2,'EPA US Data'!$G:$G,"&gt;="&amp;$A29,'EPA US Data'!$G:$G,"&lt;"&amp;$B29)+IF('Multipliers and Adjustments'!$B$66="Y",'SNAP Adjustment'!N66,0))*unit_conv*'State Downscaling Multipliers'!$B$9</f>
        <v>0</v>
      </c>
      <c r="N29" s="2">
        <f t="shared" ref="N29:Q29" si="187">M29+($R29-$M29)/5</f>
        <v>0</v>
      </c>
      <c r="O29" s="2">
        <f t="shared" si="187"/>
        <v>0</v>
      </c>
      <c r="P29" s="2">
        <f t="shared" si="187"/>
        <v>0</v>
      </c>
      <c r="Q29" s="2">
        <f t="shared" si="187"/>
        <v>0</v>
      </c>
      <c r="R29" s="105">
        <f>(VLOOKUP($B$1,'Multipliers and Adjustments'!$A$70:$I$86,TRUNC(COLUMN(R$2)/5)+2,FALSE)*SUMIFS('EPA US Data'!$I:$I,'EPA US Data'!$D:$D,'Country Selector'!$A$2,'EPA US Data'!$J:$J,$B$1,'EPA US Data'!$C:$C,R$2,'EPA US Data'!$G:$G,"&gt;="&amp;$A29,'EPA US Data'!$G:$G,"&lt;"&amp;$B29)+IF('Multipliers and Adjustments'!$B$66="Y",'SNAP Adjustment'!S66,0))*unit_conv*'State Downscaling Multipliers'!$B$9</f>
        <v>0</v>
      </c>
      <c r="S29" s="2">
        <f t="shared" ref="S29:V29" si="188">R29+($W29-$R29)/5</f>
        <v>0</v>
      </c>
      <c r="T29" s="2">
        <f t="shared" si="188"/>
        <v>0</v>
      </c>
      <c r="U29" s="2">
        <f t="shared" si="188"/>
        <v>0</v>
      </c>
      <c r="V29" s="2">
        <f t="shared" si="188"/>
        <v>0</v>
      </c>
      <c r="W29" s="105">
        <f>(VLOOKUP($B$1,'Multipliers and Adjustments'!$A$70:$I$86,TRUNC(COLUMN(W$2)/5)+2,FALSE)*SUMIFS('EPA US Data'!$I:$I,'EPA US Data'!$D:$D,'Country Selector'!$A$2,'EPA US Data'!$J:$J,$B$1,'EPA US Data'!$C:$C,W$2,'EPA US Data'!$G:$G,"&gt;="&amp;$A29,'EPA US Data'!$G:$G,"&lt;"&amp;$B29)+IF('Multipliers and Adjustments'!$B$66="Y",'SNAP Adjustment'!X66,0))*unit_conv*'State Downscaling Multipliers'!$B$9</f>
        <v>0</v>
      </c>
      <c r="X29" s="2">
        <f t="shared" ref="X29:AA29" si="189">W29+($AB29-$W29)/5</f>
        <v>0</v>
      </c>
      <c r="Y29" s="2">
        <f t="shared" si="189"/>
        <v>0</v>
      </c>
      <c r="Z29" s="2">
        <f t="shared" si="189"/>
        <v>0</v>
      </c>
      <c r="AA29" s="2">
        <f t="shared" si="189"/>
        <v>0</v>
      </c>
      <c r="AB29" s="105">
        <f>(VLOOKUP($B$1,'Multipliers and Adjustments'!$A$70:$I$86,TRUNC(COLUMN(AB$2)/5)+2,FALSE)*SUMIFS('EPA US Data'!$I:$I,'EPA US Data'!$D:$D,'Country Selector'!$A$2,'EPA US Data'!$J:$J,$B$1,'EPA US Data'!$C:$C,AB$2,'EPA US Data'!$G:$G,"&gt;="&amp;$A29,'EPA US Data'!$G:$G,"&lt;"&amp;$B29)+IF('Multipliers and Adjustments'!$B$66="Y",'SNAP Adjustment'!AC66,0))*unit_conv*'State Downscaling Multipliers'!$B$9</f>
        <v>0</v>
      </c>
      <c r="AC29" s="2">
        <f t="shared" ref="AC29:AF29" si="190">AB29+($AG29-$AB29)/5</f>
        <v>0</v>
      </c>
      <c r="AD29" s="2">
        <f t="shared" si="190"/>
        <v>0</v>
      </c>
      <c r="AE29" s="2">
        <f t="shared" si="190"/>
        <v>0</v>
      </c>
      <c r="AF29" s="2">
        <f t="shared" si="190"/>
        <v>0</v>
      </c>
      <c r="AG29" s="105">
        <f>(VLOOKUP($B$1,'Multipliers and Adjustments'!$A$70:$I$86,TRUNC(COLUMN(AG$2)/5)+2,FALSE)*SUMIFS('EPA US Data'!$I:$I,'EPA US Data'!$D:$D,'Country Selector'!$A$2,'EPA US Data'!$J:$J,$B$1,'EPA US Data'!$C:$C,AG$2,'EPA US Data'!$G:$G,"&gt;="&amp;$A29,'EPA US Data'!$G:$G,"&lt;"&amp;$B29)+IF('Multipliers and Adjustments'!$B$66="Y",'SNAP Adjustment'!AH66,0))*unit_conv*'State Downscaling Multipliers'!$B$9</f>
        <v>0</v>
      </c>
      <c r="AH29" s="2">
        <f t="shared" ref="AH29:AK29" si="191">AG29+($AL29-$AG29)/5</f>
        <v>0</v>
      </c>
      <c r="AI29" s="2">
        <f t="shared" si="191"/>
        <v>0</v>
      </c>
      <c r="AJ29" s="2">
        <f t="shared" si="191"/>
        <v>0</v>
      </c>
      <c r="AK29" s="2">
        <f t="shared" si="191"/>
        <v>0</v>
      </c>
      <c r="AL29" s="105">
        <f>(VLOOKUP($B$1,'Multipliers and Adjustments'!$A$70:$I$86,TRUNC(COLUMN(AL$2)/5)+2,FALSE)*SUMIFS('EPA US Data'!$I:$I,'EPA US Data'!$D:$D,'Country Selector'!$A$2,'EPA US Data'!$J:$J,$B$1,'EPA US Data'!$C:$C,AL$2,'EPA US Data'!$G:$G,"&gt;="&amp;$A29,'EPA US Data'!$G:$G,"&lt;"&amp;$B29)+IF('Multipliers and Adjustments'!$B$66="Y",'SNAP Adjustment'!AM66,0))*unit_conv*'State Downscaling Multipliers'!$B$9</f>
        <v>0</v>
      </c>
    </row>
    <row r="30" spans="1:38" ht="15.75" customHeight="1" x14ac:dyDescent="0.25">
      <c r="A30" s="50">
        <f t="shared" si="8"/>
        <v>-40</v>
      </c>
      <c r="B30" s="50">
        <f t="shared" si="149"/>
        <v>-30</v>
      </c>
      <c r="C30" s="105">
        <f>(VLOOKUP($B$1,'Multipliers and Adjustments'!$A$70:$I$86,TRUNC(COLUMN(C$2)/5)+2,FALSE)*SUMIFS('EPA US Data'!$I:$I,'EPA US Data'!$D:$D,'Country Selector'!$A$2,'EPA US Data'!$J:$J,$B$1,'EPA US Data'!$C:$C,C$2,'EPA US Data'!$G:$G,"&gt;="&amp;$A30,'EPA US Data'!$G:$G,"&lt;"&amp;$B30)+IF('Multipliers and Adjustments'!$B$66="Y",'SNAP Adjustment'!D67,0))*unit_conv*'State Downscaling Multipliers'!$B$9</f>
        <v>0</v>
      </c>
      <c r="D30" s="2">
        <f t="shared" ref="D30:G30" si="192">C30+($H30-$C30)/5</f>
        <v>0</v>
      </c>
      <c r="E30" s="2">
        <f t="shared" si="192"/>
        <v>0</v>
      </c>
      <c r="F30" s="2">
        <f t="shared" si="192"/>
        <v>0</v>
      </c>
      <c r="G30" s="2">
        <f t="shared" si="192"/>
        <v>0</v>
      </c>
      <c r="H30" s="105">
        <f>(VLOOKUP($B$1,'Multipliers and Adjustments'!$A$70:$I$86,TRUNC(COLUMN(H$2)/5)+2,FALSE)*SUMIFS('EPA US Data'!$I:$I,'EPA US Data'!$D:$D,'Country Selector'!$A$2,'EPA US Data'!$J:$J,$B$1,'EPA US Data'!$C:$C,H$2,'EPA US Data'!$G:$G,"&gt;="&amp;$A30,'EPA US Data'!$G:$G,"&lt;"&amp;$B30)+IF('Multipliers and Adjustments'!$B$66="Y",'SNAP Adjustment'!I67,0))*unit_conv*'State Downscaling Multipliers'!$B$9</f>
        <v>0</v>
      </c>
      <c r="I30" s="2">
        <f t="shared" ref="I30:L30" si="193">H30+($M30-$H30)/5</f>
        <v>0</v>
      </c>
      <c r="J30" s="2">
        <f t="shared" si="193"/>
        <v>0</v>
      </c>
      <c r="K30" s="2">
        <f t="shared" si="193"/>
        <v>0</v>
      </c>
      <c r="L30" s="2">
        <f t="shared" si="193"/>
        <v>0</v>
      </c>
      <c r="M30" s="105">
        <f>(VLOOKUP($B$1,'Multipliers and Adjustments'!$A$70:$I$86,TRUNC(COLUMN(M$2)/5)+2,FALSE)*SUMIFS('EPA US Data'!$I:$I,'EPA US Data'!$D:$D,'Country Selector'!$A$2,'EPA US Data'!$J:$J,$B$1,'EPA US Data'!$C:$C,M$2,'EPA US Data'!$G:$G,"&gt;="&amp;$A30,'EPA US Data'!$G:$G,"&lt;"&amp;$B30)+IF('Multipliers and Adjustments'!$B$66="Y",'SNAP Adjustment'!N67,0))*unit_conv*'State Downscaling Multipliers'!$B$9</f>
        <v>0</v>
      </c>
      <c r="N30" s="2">
        <f t="shared" ref="N30:Q30" si="194">M30+($R30-$M30)/5</f>
        <v>0</v>
      </c>
      <c r="O30" s="2">
        <f t="shared" si="194"/>
        <v>0</v>
      </c>
      <c r="P30" s="2">
        <f t="shared" si="194"/>
        <v>0</v>
      </c>
      <c r="Q30" s="2">
        <f t="shared" si="194"/>
        <v>0</v>
      </c>
      <c r="R30" s="105">
        <f>(VLOOKUP($B$1,'Multipliers and Adjustments'!$A$70:$I$86,TRUNC(COLUMN(R$2)/5)+2,FALSE)*SUMIFS('EPA US Data'!$I:$I,'EPA US Data'!$D:$D,'Country Selector'!$A$2,'EPA US Data'!$J:$J,$B$1,'EPA US Data'!$C:$C,R$2,'EPA US Data'!$G:$G,"&gt;="&amp;$A30,'EPA US Data'!$G:$G,"&lt;"&amp;$B30)+IF('Multipliers and Adjustments'!$B$66="Y",'SNAP Adjustment'!S67,0))*unit_conv*'State Downscaling Multipliers'!$B$9</f>
        <v>0</v>
      </c>
      <c r="S30" s="2">
        <f t="shared" ref="S30:V30" si="195">R30+($W30-$R30)/5</f>
        <v>0</v>
      </c>
      <c r="T30" s="2">
        <f t="shared" si="195"/>
        <v>0</v>
      </c>
      <c r="U30" s="2">
        <f t="shared" si="195"/>
        <v>0</v>
      </c>
      <c r="V30" s="2">
        <f t="shared" si="195"/>
        <v>0</v>
      </c>
      <c r="W30" s="105">
        <f>(VLOOKUP($B$1,'Multipliers and Adjustments'!$A$70:$I$86,TRUNC(COLUMN(W$2)/5)+2,FALSE)*SUMIFS('EPA US Data'!$I:$I,'EPA US Data'!$D:$D,'Country Selector'!$A$2,'EPA US Data'!$J:$J,$B$1,'EPA US Data'!$C:$C,W$2,'EPA US Data'!$G:$G,"&gt;="&amp;$A30,'EPA US Data'!$G:$G,"&lt;"&amp;$B30)+IF('Multipliers and Adjustments'!$B$66="Y",'SNAP Adjustment'!X67,0))*unit_conv*'State Downscaling Multipliers'!$B$9</f>
        <v>0</v>
      </c>
      <c r="X30" s="2">
        <f t="shared" ref="X30:AA30" si="196">W30+($AB30-$W30)/5</f>
        <v>0</v>
      </c>
      <c r="Y30" s="2">
        <f t="shared" si="196"/>
        <v>0</v>
      </c>
      <c r="Z30" s="2">
        <f t="shared" si="196"/>
        <v>0</v>
      </c>
      <c r="AA30" s="2">
        <f t="shared" si="196"/>
        <v>0</v>
      </c>
      <c r="AB30" s="105">
        <f>(VLOOKUP($B$1,'Multipliers and Adjustments'!$A$70:$I$86,TRUNC(COLUMN(AB$2)/5)+2,FALSE)*SUMIFS('EPA US Data'!$I:$I,'EPA US Data'!$D:$D,'Country Selector'!$A$2,'EPA US Data'!$J:$J,$B$1,'EPA US Data'!$C:$C,AB$2,'EPA US Data'!$G:$G,"&gt;="&amp;$A30,'EPA US Data'!$G:$G,"&lt;"&amp;$B30)+IF('Multipliers and Adjustments'!$B$66="Y",'SNAP Adjustment'!AC67,0))*unit_conv*'State Downscaling Multipliers'!$B$9</f>
        <v>0</v>
      </c>
      <c r="AC30" s="2">
        <f t="shared" ref="AC30:AF30" si="197">AB30+($AG30-$AB30)/5</f>
        <v>0</v>
      </c>
      <c r="AD30" s="2">
        <f t="shared" si="197"/>
        <v>0</v>
      </c>
      <c r="AE30" s="2">
        <f t="shared" si="197"/>
        <v>0</v>
      </c>
      <c r="AF30" s="2">
        <f t="shared" si="197"/>
        <v>0</v>
      </c>
      <c r="AG30" s="105">
        <f>(VLOOKUP($B$1,'Multipliers and Adjustments'!$A$70:$I$86,TRUNC(COLUMN(AG$2)/5)+2,FALSE)*SUMIFS('EPA US Data'!$I:$I,'EPA US Data'!$D:$D,'Country Selector'!$A$2,'EPA US Data'!$J:$J,$B$1,'EPA US Data'!$C:$C,AG$2,'EPA US Data'!$G:$G,"&gt;="&amp;$A30,'EPA US Data'!$G:$G,"&lt;"&amp;$B30)+IF('Multipliers and Adjustments'!$B$66="Y",'SNAP Adjustment'!AH67,0))*unit_conv*'State Downscaling Multipliers'!$B$9</f>
        <v>0</v>
      </c>
      <c r="AH30" s="2">
        <f t="shared" ref="AH30:AK30" si="198">AG30+($AL30-$AG30)/5</f>
        <v>0</v>
      </c>
      <c r="AI30" s="2">
        <f t="shared" si="198"/>
        <v>0</v>
      </c>
      <c r="AJ30" s="2">
        <f t="shared" si="198"/>
        <v>0</v>
      </c>
      <c r="AK30" s="2">
        <f t="shared" si="198"/>
        <v>0</v>
      </c>
      <c r="AL30" s="105">
        <f>(VLOOKUP($B$1,'Multipliers and Adjustments'!$A$70:$I$86,TRUNC(COLUMN(AL$2)/5)+2,FALSE)*SUMIFS('EPA US Data'!$I:$I,'EPA US Data'!$D:$D,'Country Selector'!$A$2,'EPA US Data'!$J:$J,$B$1,'EPA US Data'!$C:$C,AL$2,'EPA US Data'!$G:$G,"&gt;="&amp;$A30,'EPA US Data'!$G:$G,"&lt;"&amp;$B30)+IF('Multipliers and Adjustments'!$B$66="Y",'SNAP Adjustment'!AM67,0))*unit_conv*'State Downscaling Multipliers'!$B$9</f>
        <v>0</v>
      </c>
    </row>
    <row r="31" spans="1:38" ht="15.75" customHeight="1" x14ac:dyDescent="0.25">
      <c r="A31" s="50">
        <f t="shared" si="8"/>
        <v>-30</v>
      </c>
      <c r="B31" s="50">
        <f t="shared" si="149"/>
        <v>-20</v>
      </c>
      <c r="C31" s="105">
        <f>(VLOOKUP($B$1,'Multipliers and Adjustments'!$A$70:$I$86,TRUNC(COLUMN(C$2)/5)+2,FALSE)*SUMIFS('EPA US Data'!$I:$I,'EPA US Data'!$D:$D,'Country Selector'!$A$2,'EPA US Data'!$J:$J,$B$1,'EPA US Data'!$C:$C,C$2,'EPA US Data'!$G:$G,"&gt;="&amp;$A31,'EPA US Data'!$G:$G,"&lt;"&amp;$B31)+IF('Multipliers and Adjustments'!$B$66="Y",'SNAP Adjustment'!D68,0))*unit_conv*'State Downscaling Multipliers'!$B$9</f>
        <v>0</v>
      </c>
      <c r="D31" s="2">
        <f t="shared" ref="D31:G31" si="199">C31+($H31-$C31)/5</f>
        <v>0</v>
      </c>
      <c r="E31" s="2">
        <f t="shared" si="199"/>
        <v>0</v>
      </c>
      <c r="F31" s="2">
        <f t="shared" si="199"/>
        <v>0</v>
      </c>
      <c r="G31" s="2">
        <f t="shared" si="199"/>
        <v>0</v>
      </c>
      <c r="H31" s="105">
        <f>(VLOOKUP($B$1,'Multipliers and Adjustments'!$A$70:$I$86,TRUNC(COLUMN(H$2)/5)+2,FALSE)*SUMIFS('EPA US Data'!$I:$I,'EPA US Data'!$D:$D,'Country Selector'!$A$2,'EPA US Data'!$J:$J,$B$1,'EPA US Data'!$C:$C,H$2,'EPA US Data'!$G:$G,"&gt;="&amp;$A31,'EPA US Data'!$G:$G,"&lt;"&amp;$B31)+IF('Multipliers and Adjustments'!$B$66="Y",'SNAP Adjustment'!I68,0))*unit_conv*'State Downscaling Multipliers'!$B$9</f>
        <v>0</v>
      </c>
      <c r="I31" s="2">
        <f t="shared" ref="I31:L31" si="200">H31+($M31-$H31)/5</f>
        <v>0</v>
      </c>
      <c r="J31" s="2">
        <f t="shared" si="200"/>
        <v>0</v>
      </c>
      <c r="K31" s="2">
        <f t="shared" si="200"/>
        <v>0</v>
      </c>
      <c r="L31" s="2">
        <f t="shared" si="200"/>
        <v>0</v>
      </c>
      <c r="M31" s="105">
        <f>(VLOOKUP($B$1,'Multipliers and Adjustments'!$A$70:$I$86,TRUNC(COLUMN(M$2)/5)+2,FALSE)*SUMIFS('EPA US Data'!$I:$I,'EPA US Data'!$D:$D,'Country Selector'!$A$2,'EPA US Data'!$J:$J,$B$1,'EPA US Data'!$C:$C,M$2,'EPA US Data'!$G:$G,"&gt;="&amp;$A31,'EPA US Data'!$G:$G,"&lt;"&amp;$B31)+IF('Multipliers and Adjustments'!$B$66="Y",'SNAP Adjustment'!N68,0))*unit_conv*'State Downscaling Multipliers'!$B$9</f>
        <v>0</v>
      </c>
      <c r="N31" s="2">
        <f t="shared" ref="N31:Q31" si="201">M31+($R31-$M31)/5</f>
        <v>0</v>
      </c>
      <c r="O31" s="2">
        <f t="shared" si="201"/>
        <v>0</v>
      </c>
      <c r="P31" s="2">
        <f t="shared" si="201"/>
        <v>0</v>
      </c>
      <c r="Q31" s="2">
        <f t="shared" si="201"/>
        <v>0</v>
      </c>
      <c r="R31" s="105">
        <f>(VLOOKUP($B$1,'Multipliers and Adjustments'!$A$70:$I$86,TRUNC(COLUMN(R$2)/5)+2,FALSE)*SUMIFS('EPA US Data'!$I:$I,'EPA US Data'!$D:$D,'Country Selector'!$A$2,'EPA US Data'!$J:$J,$B$1,'EPA US Data'!$C:$C,R$2,'EPA US Data'!$G:$G,"&gt;="&amp;$A31,'EPA US Data'!$G:$G,"&lt;"&amp;$B31)+IF('Multipliers and Adjustments'!$B$66="Y",'SNAP Adjustment'!S68,0))*unit_conv*'State Downscaling Multipliers'!$B$9</f>
        <v>0</v>
      </c>
      <c r="S31" s="2">
        <f t="shared" ref="S31:V31" si="202">R31+($W31-$R31)/5</f>
        <v>0</v>
      </c>
      <c r="T31" s="2">
        <f t="shared" si="202"/>
        <v>0</v>
      </c>
      <c r="U31" s="2">
        <f t="shared" si="202"/>
        <v>0</v>
      </c>
      <c r="V31" s="2">
        <f t="shared" si="202"/>
        <v>0</v>
      </c>
      <c r="W31" s="105">
        <f>(VLOOKUP($B$1,'Multipliers and Adjustments'!$A$70:$I$86,TRUNC(COLUMN(W$2)/5)+2,FALSE)*SUMIFS('EPA US Data'!$I:$I,'EPA US Data'!$D:$D,'Country Selector'!$A$2,'EPA US Data'!$J:$J,$B$1,'EPA US Data'!$C:$C,W$2,'EPA US Data'!$G:$G,"&gt;="&amp;$A31,'EPA US Data'!$G:$G,"&lt;"&amp;$B31)+IF('Multipliers and Adjustments'!$B$66="Y",'SNAP Adjustment'!X68,0))*unit_conv*'State Downscaling Multipliers'!$B$9</f>
        <v>0</v>
      </c>
      <c r="X31" s="2">
        <f t="shared" ref="X31:AA31" si="203">W31+($AB31-$W31)/5</f>
        <v>0</v>
      </c>
      <c r="Y31" s="2">
        <f t="shared" si="203"/>
        <v>0</v>
      </c>
      <c r="Z31" s="2">
        <f t="shared" si="203"/>
        <v>0</v>
      </c>
      <c r="AA31" s="2">
        <f t="shared" si="203"/>
        <v>0</v>
      </c>
      <c r="AB31" s="105">
        <f>(VLOOKUP($B$1,'Multipliers and Adjustments'!$A$70:$I$86,TRUNC(COLUMN(AB$2)/5)+2,FALSE)*SUMIFS('EPA US Data'!$I:$I,'EPA US Data'!$D:$D,'Country Selector'!$A$2,'EPA US Data'!$J:$J,$B$1,'EPA US Data'!$C:$C,AB$2,'EPA US Data'!$G:$G,"&gt;="&amp;$A31,'EPA US Data'!$G:$G,"&lt;"&amp;$B31)+IF('Multipliers and Adjustments'!$B$66="Y",'SNAP Adjustment'!AC68,0))*unit_conv*'State Downscaling Multipliers'!$B$9</f>
        <v>0</v>
      </c>
      <c r="AC31" s="2">
        <f t="shared" ref="AC31:AF31" si="204">AB31+($AG31-$AB31)/5</f>
        <v>0</v>
      </c>
      <c r="AD31" s="2">
        <f t="shared" si="204"/>
        <v>0</v>
      </c>
      <c r="AE31" s="2">
        <f t="shared" si="204"/>
        <v>0</v>
      </c>
      <c r="AF31" s="2">
        <f t="shared" si="204"/>
        <v>0</v>
      </c>
      <c r="AG31" s="105">
        <f>(VLOOKUP($B$1,'Multipliers and Adjustments'!$A$70:$I$86,TRUNC(COLUMN(AG$2)/5)+2,FALSE)*SUMIFS('EPA US Data'!$I:$I,'EPA US Data'!$D:$D,'Country Selector'!$A$2,'EPA US Data'!$J:$J,$B$1,'EPA US Data'!$C:$C,AG$2,'EPA US Data'!$G:$G,"&gt;="&amp;$A31,'EPA US Data'!$G:$G,"&lt;"&amp;$B31)+IF('Multipliers and Adjustments'!$B$66="Y",'SNAP Adjustment'!AH68,0))*unit_conv*'State Downscaling Multipliers'!$B$9</f>
        <v>0</v>
      </c>
      <c r="AH31" s="2">
        <f t="shared" ref="AH31:AK31" si="205">AG31+($AL31-$AG31)/5</f>
        <v>0</v>
      </c>
      <c r="AI31" s="2">
        <f t="shared" si="205"/>
        <v>0</v>
      </c>
      <c r="AJ31" s="2">
        <f t="shared" si="205"/>
        <v>0</v>
      </c>
      <c r="AK31" s="2">
        <f t="shared" si="205"/>
        <v>0</v>
      </c>
      <c r="AL31" s="105">
        <f>(VLOOKUP($B$1,'Multipliers and Adjustments'!$A$70:$I$86,TRUNC(COLUMN(AL$2)/5)+2,FALSE)*SUMIFS('EPA US Data'!$I:$I,'EPA US Data'!$D:$D,'Country Selector'!$A$2,'EPA US Data'!$J:$J,$B$1,'EPA US Data'!$C:$C,AL$2,'EPA US Data'!$G:$G,"&gt;="&amp;$A31,'EPA US Data'!$G:$G,"&lt;"&amp;$B31)+IF('Multipliers and Adjustments'!$B$66="Y",'SNAP Adjustment'!AM68,0))*unit_conv*'State Downscaling Multipliers'!$B$9</f>
        <v>0</v>
      </c>
    </row>
    <row r="32" spans="1:38" ht="15.75" customHeight="1" x14ac:dyDescent="0.25">
      <c r="A32" s="50">
        <f t="shared" si="8"/>
        <v>-20</v>
      </c>
      <c r="B32" s="50">
        <f t="shared" si="149"/>
        <v>-10</v>
      </c>
      <c r="C32" s="105">
        <f>(VLOOKUP($B$1,'Multipliers and Adjustments'!$A$70:$I$86,TRUNC(COLUMN(C$2)/5)+2,FALSE)*SUMIFS('EPA US Data'!$I:$I,'EPA US Data'!$D:$D,'Country Selector'!$A$2,'EPA US Data'!$J:$J,$B$1,'EPA US Data'!$C:$C,C$2,'EPA US Data'!$G:$G,"&gt;="&amp;$A32,'EPA US Data'!$G:$G,"&lt;"&amp;$B32)+IF('Multipliers and Adjustments'!$B$66="Y",'SNAP Adjustment'!D69,0))*unit_conv*'State Downscaling Multipliers'!$B$9</f>
        <v>0</v>
      </c>
      <c r="D32" s="2">
        <f t="shared" ref="D32:G32" si="206">C32+($H32-$C32)/5</f>
        <v>2615409614.6707902</v>
      </c>
      <c r="E32" s="2">
        <f t="shared" si="206"/>
        <v>5230819229.3415804</v>
      </c>
      <c r="F32" s="2">
        <f t="shared" si="206"/>
        <v>7846228844.0123711</v>
      </c>
      <c r="G32" s="2">
        <f t="shared" si="206"/>
        <v>10461638458.683161</v>
      </c>
      <c r="H32" s="105">
        <f>(VLOOKUP($B$1,'Multipliers and Adjustments'!$A$70:$I$86,TRUNC(COLUMN(H$2)/5)+2,FALSE)*SUMIFS('EPA US Data'!$I:$I,'EPA US Data'!$D:$D,'Country Selector'!$A$2,'EPA US Data'!$J:$J,$B$1,'EPA US Data'!$C:$C,H$2,'EPA US Data'!$G:$G,"&gt;="&amp;$A32,'EPA US Data'!$G:$G,"&lt;"&amp;$B32)+IF('Multipliers and Adjustments'!$B$66="Y",'SNAP Adjustment'!I69,0))*unit_conv*'State Downscaling Multipliers'!$B$9</f>
        <v>13077048073.353951</v>
      </c>
      <c r="I32" s="2">
        <f t="shared" ref="I32:L32" si="207">H32+($M32-$H32)/5</f>
        <v>14015581289.234905</v>
      </c>
      <c r="J32" s="2">
        <f t="shared" si="207"/>
        <v>14954114505.11586</v>
      </c>
      <c r="K32" s="2">
        <f t="shared" si="207"/>
        <v>15892647720.996815</v>
      </c>
      <c r="L32" s="2">
        <f t="shared" si="207"/>
        <v>16831180936.877769</v>
      </c>
      <c r="M32" s="105">
        <f>(VLOOKUP($B$1,'Multipliers and Adjustments'!$A$70:$I$86,TRUNC(COLUMN(M$2)/5)+2,FALSE)*SUMIFS('EPA US Data'!$I:$I,'EPA US Data'!$D:$D,'Country Selector'!$A$2,'EPA US Data'!$J:$J,$B$1,'EPA US Data'!$C:$C,M$2,'EPA US Data'!$G:$G,"&gt;="&amp;$A32,'EPA US Data'!$G:$G,"&lt;"&amp;$B32)+IF('Multipliers and Adjustments'!$B$66="Y",'SNAP Adjustment'!N69,0))*unit_conv*'State Downscaling Multipliers'!$B$9</f>
        <v>17769714152.758724</v>
      </c>
      <c r="N32" s="2">
        <f t="shared" ref="N32:Q32" si="208">M32+($R32-$M32)/5</f>
        <v>18139548933.85981</v>
      </c>
      <c r="O32" s="2">
        <f t="shared" si="208"/>
        <v>18509383714.960896</v>
      </c>
      <c r="P32" s="2">
        <f t="shared" si="208"/>
        <v>18879218496.061981</v>
      </c>
      <c r="Q32" s="2">
        <f t="shared" si="208"/>
        <v>19249053277.163067</v>
      </c>
      <c r="R32" s="105">
        <f>(VLOOKUP($B$1,'Multipliers and Adjustments'!$A$70:$I$86,TRUNC(COLUMN(R$2)/5)+2,FALSE)*SUMIFS('EPA US Data'!$I:$I,'EPA US Data'!$D:$D,'Country Selector'!$A$2,'EPA US Data'!$J:$J,$B$1,'EPA US Data'!$C:$C,R$2,'EPA US Data'!$G:$G,"&gt;="&amp;$A32,'EPA US Data'!$G:$G,"&lt;"&amp;$B32)+IF('Multipliers and Adjustments'!$B$66="Y",'SNAP Adjustment'!S69,0))*unit_conv*'State Downscaling Multipliers'!$B$9</f>
        <v>19618888058.264153</v>
      </c>
      <c r="S32" s="2">
        <f t="shared" ref="S32:V32" si="209">R32+($W32-$R32)/5</f>
        <v>19778371039.421291</v>
      </c>
      <c r="T32" s="2">
        <f t="shared" si="209"/>
        <v>19937854020.57843</v>
      </c>
      <c r="U32" s="2">
        <f t="shared" si="209"/>
        <v>20097337001.735569</v>
      </c>
      <c r="V32" s="2">
        <f t="shared" si="209"/>
        <v>20256819982.892708</v>
      </c>
      <c r="W32" s="105">
        <f>(VLOOKUP($B$1,'Multipliers and Adjustments'!$A$70:$I$86,TRUNC(COLUMN(W$2)/5)+2,FALSE)*SUMIFS('EPA US Data'!$I:$I,'EPA US Data'!$D:$D,'Country Selector'!$A$2,'EPA US Data'!$J:$J,$B$1,'EPA US Data'!$C:$C,W$2,'EPA US Data'!$G:$G,"&gt;="&amp;$A32,'EPA US Data'!$G:$G,"&lt;"&amp;$B32)+IF('Multipliers and Adjustments'!$B$66="Y",'SNAP Adjustment'!X69,0))*unit_conv*'State Downscaling Multipliers'!$B$9</f>
        <v>20416302964.04985</v>
      </c>
      <c r="X32" s="2">
        <f t="shared" ref="X32:AA32" si="210">W32+($AB32-$W32)/5</f>
        <v>20582266657.693348</v>
      </c>
      <c r="Y32" s="2">
        <f t="shared" si="210"/>
        <v>20748230351.336845</v>
      </c>
      <c r="Z32" s="2">
        <f t="shared" si="210"/>
        <v>20914194044.980343</v>
      </c>
      <c r="AA32" s="2">
        <f t="shared" si="210"/>
        <v>21080157738.62384</v>
      </c>
      <c r="AB32" s="105">
        <f>(VLOOKUP($B$1,'Multipliers and Adjustments'!$A$70:$I$86,TRUNC(COLUMN(AB$2)/5)+2,FALSE)*SUMIFS('EPA US Data'!$I:$I,'EPA US Data'!$D:$D,'Country Selector'!$A$2,'EPA US Data'!$J:$J,$B$1,'EPA US Data'!$C:$C,AB$2,'EPA US Data'!$G:$G,"&gt;="&amp;$A32,'EPA US Data'!$G:$G,"&lt;"&amp;$B32)+IF('Multipliers and Adjustments'!$B$66="Y",'SNAP Adjustment'!AC69,0))*unit_conv*'State Downscaling Multipliers'!$B$9</f>
        <v>21246121432.267342</v>
      </c>
      <c r="AC32" s="2">
        <f t="shared" ref="AC32:AF32" si="211">AB32+($AG32-$AB32)/5</f>
        <v>21418834745.93578</v>
      </c>
      <c r="AD32" s="2">
        <f t="shared" si="211"/>
        <v>21591548059.604218</v>
      </c>
      <c r="AE32" s="2">
        <f t="shared" si="211"/>
        <v>21764261373.272655</v>
      </c>
      <c r="AF32" s="2">
        <f t="shared" si="211"/>
        <v>21936974686.941093</v>
      </c>
      <c r="AG32" s="105">
        <f>(VLOOKUP($B$1,'Multipliers and Adjustments'!$A$70:$I$86,TRUNC(COLUMN(AG$2)/5)+2,FALSE)*SUMIFS('EPA US Data'!$I:$I,'EPA US Data'!$D:$D,'Country Selector'!$A$2,'EPA US Data'!$J:$J,$B$1,'EPA US Data'!$C:$C,AG$2,'EPA US Data'!$G:$G,"&gt;="&amp;$A32,'EPA US Data'!$G:$G,"&lt;"&amp;$B32)+IF('Multipliers and Adjustments'!$B$66="Y",'SNAP Adjustment'!AH69,0))*unit_conv*'State Downscaling Multipliers'!$B$9</f>
        <v>22109688000.609535</v>
      </c>
      <c r="AH32" s="2">
        <f t="shared" ref="AH32:AK32" si="212">AG32+($AL32-$AG32)/5</f>
        <v>22289413721.032654</v>
      </c>
      <c r="AI32" s="2">
        <f t="shared" si="212"/>
        <v>22469139441.455772</v>
      </c>
      <c r="AJ32" s="2">
        <f t="shared" si="212"/>
        <v>22648865161.878891</v>
      </c>
      <c r="AK32" s="2">
        <f t="shared" si="212"/>
        <v>22828590882.30201</v>
      </c>
      <c r="AL32" s="105">
        <f>(VLOOKUP($B$1,'Multipliers and Adjustments'!$A$70:$I$86,TRUNC(COLUMN(AL$2)/5)+2,FALSE)*SUMIFS('EPA US Data'!$I:$I,'EPA US Data'!$D:$D,'Country Selector'!$A$2,'EPA US Data'!$J:$J,$B$1,'EPA US Data'!$C:$C,AL$2,'EPA US Data'!$G:$G,"&gt;="&amp;$A32,'EPA US Data'!$G:$G,"&lt;"&amp;$B32)+IF('Multipliers and Adjustments'!$B$66="Y",'SNAP Adjustment'!AM69,0))*unit_conv*'State Downscaling Multipliers'!$B$9</f>
        <v>23008316602.725121</v>
      </c>
    </row>
    <row r="33" spans="1:38" ht="15.75" customHeight="1" x14ac:dyDescent="0.25">
      <c r="A33" s="50">
        <f t="shared" si="8"/>
        <v>-10</v>
      </c>
      <c r="B33" s="50">
        <f t="shared" si="149"/>
        <v>0</v>
      </c>
      <c r="C33" s="105">
        <f>(VLOOKUP($B$1,'Multipliers and Adjustments'!$A$70:$I$86,TRUNC(COLUMN(C$2)/5)+2,FALSE)*SUMIFS('EPA US Data'!$I:$I,'EPA US Data'!$D:$D,'Country Selector'!$A$2,'EPA US Data'!$J:$J,$B$1,'EPA US Data'!$C:$C,C$2,'EPA US Data'!$G:$G,"&gt;="&amp;$A33,'EPA US Data'!$G:$G,"&lt;"&amp;$B33)+IF('Multipliers and Adjustments'!$B$66="Y",'SNAP Adjustment'!D70,0))*unit_conv*'State Downscaling Multipliers'!$B$9</f>
        <v>43512768379.171303</v>
      </c>
      <c r="D33" s="2">
        <f t="shared" ref="D33:G33" si="213">C33+($H33-$C33)/5</f>
        <v>125111406114.34439</v>
      </c>
      <c r="E33" s="2">
        <f t="shared" si="213"/>
        <v>206710043849.51749</v>
      </c>
      <c r="F33" s="2">
        <f t="shared" si="213"/>
        <v>288308681584.69055</v>
      </c>
      <c r="G33" s="2">
        <f t="shared" si="213"/>
        <v>369907319319.86365</v>
      </c>
      <c r="H33" s="105">
        <f>(VLOOKUP($B$1,'Multipliers and Adjustments'!$A$70:$I$86,TRUNC(COLUMN(H$2)/5)+2,FALSE)*SUMIFS('EPA US Data'!$I:$I,'EPA US Data'!$D:$D,'Country Selector'!$A$2,'EPA US Data'!$J:$J,$B$1,'EPA US Data'!$C:$C,H$2,'EPA US Data'!$G:$G,"&gt;="&amp;$A33,'EPA US Data'!$G:$G,"&lt;"&amp;$B33)+IF('Multipliers and Adjustments'!$B$66="Y",'SNAP Adjustment'!I70,0))*unit_conv*'State Downscaling Multipliers'!$B$9</f>
        <v>451505957055.0368</v>
      </c>
      <c r="I33" s="2">
        <f t="shared" ref="I33:L33" si="214">H33+($M33-$H33)/5</f>
        <v>559569277188.40222</v>
      </c>
      <c r="J33" s="2">
        <f t="shared" si="214"/>
        <v>667632597321.76758</v>
      </c>
      <c r="K33" s="2">
        <f t="shared" si="214"/>
        <v>775695917455.13293</v>
      </c>
      <c r="L33" s="2">
        <f t="shared" si="214"/>
        <v>883759237588.49829</v>
      </c>
      <c r="M33" s="105">
        <f>(VLOOKUP($B$1,'Multipliers and Adjustments'!$A$70:$I$86,TRUNC(COLUMN(M$2)/5)+2,FALSE)*SUMIFS('EPA US Data'!$I:$I,'EPA US Data'!$D:$D,'Country Selector'!$A$2,'EPA US Data'!$J:$J,$B$1,'EPA US Data'!$C:$C,M$2,'EPA US Data'!$G:$G,"&gt;="&amp;$A33,'EPA US Data'!$G:$G,"&lt;"&amp;$B33)+IF('Multipliers and Adjustments'!$B$66="Y",'SNAP Adjustment'!N70,0))*unit_conv*'State Downscaling Multipliers'!$B$9</f>
        <v>991822557721.86365</v>
      </c>
      <c r="N33" s="2">
        <f t="shared" ref="N33:Q33" si="215">M33+($R33-$M33)/5</f>
        <v>1104452595543.8357</v>
      </c>
      <c r="O33" s="2">
        <f t="shared" si="215"/>
        <v>1217082633365.8079</v>
      </c>
      <c r="P33" s="2">
        <f t="shared" si="215"/>
        <v>1329712671187.78</v>
      </c>
      <c r="Q33" s="2">
        <f t="shared" si="215"/>
        <v>1442342709009.7522</v>
      </c>
      <c r="R33" s="105">
        <f>(VLOOKUP($B$1,'Multipliers and Adjustments'!$A$70:$I$86,TRUNC(COLUMN(R$2)/5)+2,FALSE)*SUMIFS('EPA US Data'!$I:$I,'EPA US Data'!$D:$D,'Country Selector'!$A$2,'EPA US Data'!$J:$J,$B$1,'EPA US Data'!$C:$C,R$2,'EPA US Data'!$G:$G,"&gt;="&amp;$A33,'EPA US Data'!$G:$G,"&lt;"&amp;$B33)+IF('Multipliers and Adjustments'!$B$66="Y",'SNAP Adjustment'!S70,0))*unit_conv*'State Downscaling Multipliers'!$B$9</f>
        <v>1554972746831.7241</v>
      </c>
      <c r="S33" s="2">
        <f t="shared" ref="S33:V33" si="216">R33+($W33-$R33)/5</f>
        <v>1618696838324.0637</v>
      </c>
      <c r="T33" s="2">
        <f t="shared" si="216"/>
        <v>1682420929816.4033</v>
      </c>
      <c r="U33" s="2">
        <f t="shared" si="216"/>
        <v>1746145021308.7429</v>
      </c>
      <c r="V33" s="2">
        <f t="shared" si="216"/>
        <v>1809869112801.0825</v>
      </c>
      <c r="W33" s="105">
        <f>(VLOOKUP($B$1,'Multipliers and Adjustments'!$A$70:$I$86,TRUNC(COLUMN(W$2)/5)+2,FALSE)*SUMIFS('EPA US Data'!$I:$I,'EPA US Data'!$D:$D,'Country Selector'!$A$2,'EPA US Data'!$J:$J,$B$1,'EPA US Data'!$C:$C,W$2,'EPA US Data'!$G:$G,"&gt;="&amp;$A33,'EPA US Data'!$G:$G,"&lt;"&amp;$B33)+IF('Multipliers and Adjustments'!$B$66="Y",'SNAP Adjustment'!X70,0))*unit_conv*'State Downscaling Multipliers'!$B$9</f>
        <v>1873593204293.4221</v>
      </c>
      <c r="X33" s="2">
        <f t="shared" ref="X33:AA33" si="217">W33+($AB33-$W33)/5</f>
        <v>1913425100237.8403</v>
      </c>
      <c r="Y33" s="2">
        <f t="shared" si="217"/>
        <v>1953256996182.2585</v>
      </c>
      <c r="Z33" s="2">
        <f t="shared" si="217"/>
        <v>1993088892126.6768</v>
      </c>
      <c r="AA33" s="2">
        <f t="shared" si="217"/>
        <v>2032920788071.095</v>
      </c>
      <c r="AB33" s="105">
        <f>(VLOOKUP($B$1,'Multipliers and Adjustments'!$A$70:$I$86,TRUNC(COLUMN(AB$2)/5)+2,FALSE)*SUMIFS('EPA US Data'!$I:$I,'EPA US Data'!$D:$D,'Country Selector'!$A$2,'EPA US Data'!$J:$J,$B$1,'EPA US Data'!$C:$C,AB$2,'EPA US Data'!$G:$G,"&gt;="&amp;$A33,'EPA US Data'!$G:$G,"&lt;"&amp;$B33)+IF('Multipliers and Adjustments'!$B$66="Y",'SNAP Adjustment'!AC70,0))*unit_conv*'State Downscaling Multipliers'!$B$9</f>
        <v>2072752684015.5129</v>
      </c>
      <c r="AC33" s="2">
        <f t="shared" ref="AC33:AF33" si="218">AB33+($AG33-$AB33)/5</f>
        <v>2100157909339.3032</v>
      </c>
      <c r="AD33" s="2">
        <f t="shared" si="218"/>
        <v>2127563134663.0935</v>
      </c>
      <c r="AE33" s="2">
        <f t="shared" si="218"/>
        <v>2154968359986.8838</v>
      </c>
      <c r="AF33" s="2">
        <f t="shared" si="218"/>
        <v>2182373585310.6741</v>
      </c>
      <c r="AG33" s="105">
        <f>(VLOOKUP($B$1,'Multipliers and Adjustments'!$A$70:$I$86,TRUNC(COLUMN(AG$2)/5)+2,FALSE)*SUMIFS('EPA US Data'!$I:$I,'EPA US Data'!$D:$D,'Country Selector'!$A$2,'EPA US Data'!$J:$J,$B$1,'EPA US Data'!$C:$C,AG$2,'EPA US Data'!$G:$G,"&gt;="&amp;$A33,'EPA US Data'!$G:$G,"&lt;"&amp;$B33)+IF('Multipliers and Adjustments'!$B$66="Y",'SNAP Adjustment'!AH70,0))*unit_conv*'State Downscaling Multipliers'!$B$9</f>
        <v>2209778810634.4639</v>
      </c>
      <c r="AH33" s="2">
        <f t="shared" ref="AH33:AK33" si="219">AG33+($AL33-$AG33)/5</f>
        <v>2230902640032.5972</v>
      </c>
      <c r="AI33" s="2">
        <f t="shared" si="219"/>
        <v>2252026469430.7305</v>
      </c>
      <c r="AJ33" s="2">
        <f t="shared" si="219"/>
        <v>2273150298828.8638</v>
      </c>
      <c r="AK33" s="2">
        <f t="shared" si="219"/>
        <v>2294274128226.9971</v>
      </c>
      <c r="AL33" s="105">
        <f>(VLOOKUP($B$1,'Multipliers and Adjustments'!$A$70:$I$86,TRUNC(COLUMN(AL$2)/5)+2,FALSE)*SUMIFS('EPA US Data'!$I:$I,'EPA US Data'!$D:$D,'Country Selector'!$A$2,'EPA US Data'!$J:$J,$B$1,'EPA US Data'!$C:$C,AL$2,'EPA US Data'!$G:$G,"&gt;="&amp;$A33,'EPA US Data'!$G:$G,"&lt;"&amp;$B33)+IF('Multipliers and Adjustments'!$B$66="Y",'SNAP Adjustment'!AM70,0))*unit_conv*'State Downscaling Multipliers'!$B$9</f>
        <v>2315397957625.1313</v>
      </c>
    </row>
    <row r="34" spans="1:38" ht="15.75" customHeight="1" x14ac:dyDescent="0.25">
      <c r="A34" s="51">
        <f t="shared" si="8"/>
        <v>0</v>
      </c>
      <c r="B34" s="51">
        <f>A34</f>
        <v>0</v>
      </c>
      <c r="C34" s="105">
        <f>(VLOOKUP($B$1,'Multipliers and Adjustments'!$A$70:$I$86,TRUNC(COLUMN(C$2)/5)+2,FALSE)*SUMIFS('EPA US Data'!$I:$I,'EPA US Data'!$D:$D,'Country Selector'!$A$2,'EPA US Data'!$J:$J,$B$1,'EPA US Data'!$C:$C,C$2,'EPA US Data'!$G:$G,"&gt;="&amp;$A34,'EPA US Data'!$G:$G,"&lt;"&amp;$B34)+IF('Multipliers and Adjustments'!$B$66="Y",'SNAP Adjustment'!D71,0))*unit_conv*'State Downscaling Multipliers'!$B$9</f>
        <v>0</v>
      </c>
      <c r="D34" s="2">
        <f t="shared" ref="D34:G34" si="220">C34+($H34-$C34)/5</f>
        <v>0</v>
      </c>
      <c r="E34" s="2">
        <f t="shared" si="220"/>
        <v>0</v>
      </c>
      <c r="F34" s="2">
        <f t="shared" si="220"/>
        <v>0</v>
      </c>
      <c r="G34" s="2">
        <f t="shared" si="220"/>
        <v>0</v>
      </c>
      <c r="H34" s="105">
        <f>(VLOOKUP($B$1,'Multipliers and Adjustments'!$A$70:$I$86,TRUNC(COLUMN(H$2)/5)+2,FALSE)*SUMIFS('EPA US Data'!$I:$I,'EPA US Data'!$D:$D,'Country Selector'!$A$2,'EPA US Data'!$J:$J,$B$1,'EPA US Data'!$C:$C,H$2,'EPA US Data'!$G:$G,"&gt;="&amp;$A34,'EPA US Data'!$G:$G,"&lt;"&amp;$B34)+IF('Multipliers and Adjustments'!$B$66="Y",'SNAP Adjustment'!I71,0))*unit_conv*'State Downscaling Multipliers'!$B$9</f>
        <v>0</v>
      </c>
      <c r="I34" s="2">
        <f t="shared" ref="I34:L34" si="221">H34+($M34-$H34)/5</f>
        <v>0</v>
      </c>
      <c r="J34" s="2">
        <f t="shared" si="221"/>
        <v>0</v>
      </c>
      <c r="K34" s="2">
        <f t="shared" si="221"/>
        <v>0</v>
      </c>
      <c r="L34" s="2">
        <f t="shared" si="221"/>
        <v>0</v>
      </c>
      <c r="M34" s="105">
        <f>(VLOOKUP($B$1,'Multipliers and Adjustments'!$A$70:$I$86,TRUNC(COLUMN(M$2)/5)+2,FALSE)*SUMIFS('EPA US Data'!$I:$I,'EPA US Data'!$D:$D,'Country Selector'!$A$2,'EPA US Data'!$J:$J,$B$1,'EPA US Data'!$C:$C,M$2,'EPA US Data'!$G:$G,"&gt;="&amp;$A34,'EPA US Data'!$G:$G,"&lt;"&amp;$B34)+IF('Multipliers and Adjustments'!$B$66="Y",'SNAP Adjustment'!N71,0))*unit_conv*'State Downscaling Multipliers'!$B$9</f>
        <v>0</v>
      </c>
      <c r="N34" s="2">
        <f t="shared" ref="N34:Q34" si="222">M34+($R34-$M34)/5</f>
        <v>0</v>
      </c>
      <c r="O34" s="2">
        <f t="shared" si="222"/>
        <v>0</v>
      </c>
      <c r="P34" s="2">
        <f t="shared" si="222"/>
        <v>0</v>
      </c>
      <c r="Q34" s="2">
        <f t="shared" si="222"/>
        <v>0</v>
      </c>
      <c r="R34" s="105">
        <f>(VLOOKUP($B$1,'Multipliers and Adjustments'!$A$70:$I$86,TRUNC(COLUMN(R$2)/5)+2,FALSE)*SUMIFS('EPA US Data'!$I:$I,'EPA US Data'!$D:$D,'Country Selector'!$A$2,'EPA US Data'!$J:$J,$B$1,'EPA US Data'!$C:$C,R$2,'EPA US Data'!$G:$G,"&gt;="&amp;$A34,'EPA US Data'!$G:$G,"&lt;"&amp;$B34)+IF('Multipliers and Adjustments'!$B$66="Y",'SNAP Adjustment'!S71,0))*unit_conv*'State Downscaling Multipliers'!$B$9</f>
        <v>0</v>
      </c>
      <c r="S34" s="2">
        <f t="shared" ref="S34:V34" si="223">R34+($W34-$R34)/5</f>
        <v>0</v>
      </c>
      <c r="T34" s="2">
        <f t="shared" si="223"/>
        <v>0</v>
      </c>
      <c r="U34" s="2">
        <f t="shared" si="223"/>
        <v>0</v>
      </c>
      <c r="V34" s="2">
        <f t="shared" si="223"/>
        <v>0</v>
      </c>
      <c r="W34" s="105">
        <f>(VLOOKUP($B$1,'Multipliers and Adjustments'!$A$70:$I$86,TRUNC(COLUMN(W$2)/5)+2,FALSE)*SUMIFS('EPA US Data'!$I:$I,'EPA US Data'!$D:$D,'Country Selector'!$A$2,'EPA US Data'!$J:$J,$B$1,'EPA US Data'!$C:$C,W$2,'EPA US Data'!$G:$G,"&gt;="&amp;$A34,'EPA US Data'!$G:$G,"&lt;"&amp;$B34)+IF('Multipliers and Adjustments'!$B$66="Y",'SNAP Adjustment'!X71,0))*unit_conv*'State Downscaling Multipliers'!$B$9</f>
        <v>0</v>
      </c>
      <c r="X34" s="2">
        <f t="shared" ref="X34:AA34" si="224">W34+($AB34-$W34)/5</f>
        <v>0</v>
      </c>
      <c r="Y34" s="2">
        <f t="shared" si="224"/>
        <v>0</v>
      </c>
      <c r="Z34" s="2">
        <f t="shared" si="224"/>
        <v>0</v>
      </c>
      <c r="AA34" s="2">
        <f t="shared" si="224"/>
        <v>0</v>
      </c>
      <c r="AB34" s="105">
        <f>(VLOOKUP($B$1,'Multipliers and Adjustments'!$A$70:$I$86,TRUNC(COLUMN(AB$2)/5)+2,FALSE)*SUMIFS('EPA US Data'!$I:$I,'EPA US Data'!$D:$D,'Country Selector'!$A$2,'EPA US Data'!$J:$J,$B$1,'EPA US Data'!$C:$C,AB$2,'EPA US Data'!$G:$G,"&gt;="&amp;$A34,'EPA US Data'!$G:$G,"&lt;"&amp;$B34)+IF('Multipliers and Adjustments'!$B$66="Y",'SNAP Adjustment'!AC71,0))*unit_conv*'State Downscaling Multipliers'!$B$9</f>
        <v>0</v>
      </c>
      <c r="AC34" s="2">
        <f t="shared" ref="AC34:AF34" si="225">AB34+($AG34-$AB34)/5</f>
        <v>0</v>
      </c>
      <c r="AD34" s="2">
        <f t="shared" si="225"/>
        <v>0</v>
      </c>
      <c r="AE34" s="2">
        <f t="shared" si="225"/>
        <v>0</v>
      </c>
      <c r="AF34" s="2">
        <f t="shared" si="225"/>
        <v>0</v>
      </c>
      <c r="AG34" s="105">
        <f>(VLOOKUP($B$1,'Multipliers and Adjustments'!$A$70:$I$86,TRUNC(COLUMN(AG$2)/5)+2,FALSE)*SUMIFS('EPA US Data'!$I:$I,'EPA US Data'!$D:$D,'Country Selector'!$A$2,'EPA US Data'!$J:$J,$B$1,'EPA US Data'!$C:$C,AG$2,'EPA US Data'!$G:$G,"&gt;="&amp;$A34,'EPA US Data'!$G:$G,"&lt;"&amp;$B34)+IF('Multipliers and Adjustments'!$B$66="Y",'SNAP Adjustment'!AH71,0))*unit_conv*'State Downscaling Multipliers'!$B$9</f>
        <v>0</v>
      </c>
      <c r="AH34" s="2">
        <f t="shared" ref="AH34:AK34" si="226">AG34+($AL34-$AG34)/5</f>
        <v>0</v>
      </c>
      <c r="AI34" s="2">
        <f t="shared" si="226"/>
        <v>0</v>
      </c>
      <c r="AJ34" s="2">
        <f t="shared" si="226"/>
        <v>0</v>
      </c>
      <c r="AK34" s="2">
        <f t="shared" si="226"/>
        <v>0</v>
      </c>
      <c r="AL34" s="105">
        <f>(VLOOKUP($B$1,'Multipliers and Adjustments'!$A$70:$I$86,TRUNC(COLUMN(AL$2)/5)+2,FALSE)*SUMIFS('EPA US Data'!$I:$I,'EPA US Data'!$D:$D,'Country Selector'!$A$2,'EPA US Data'!$J:$J,$B$1,'EPA US Data'!$C:$C,AL$2,'EPA US Data'!$G:$G,"&gt;="&amp;$A34,'EPA US Data'!$G:$G,"&lt;"&amp;$B34)+IF('Multipliers and Adjustments'!$B$66="Y",'SNAP Adjustment'!AM71,0))*unit_conv*'State Downscaling Multipliers'!$B$9</f>
        <v>0</v>
      </c>
    </row>
    <row r="35" spans="1:38" ht="15.75" customHeight="1" x14ac:dyDescent="0.25">
      <c r="A35" s="52">
        <v>0.1</v>
      </c>
      <c r="B35" s="52">
        <f>A35+9.9</f>
        <v>10</v>
      </c>
      <c r="C35" s="105">
        <f>(VLOOKUP($B$1,'Multipliers and Adjustments'!$A$70:$I$86,TRUNC(COLUMN(C$2)/5)+2,FALSE)*SUMIFS('EPA US Data'!$I:$I,'EPA US Data'!$D:$D,'Country Selector'!$A$2,'EPA US Data'!$J:$J,$B$1,'EPA US Data'!$C:$C,C$2,'EPA US Data'!$G:$G,"&gt;="&amp;$A35,'EPA US Data'!$G:$G,"&lt;"&amp;$B35)+IF('Multipliers and Adjustments'!$B$66="Y",'SNAP Adjustment'!D72,0))*unit_conv*'State Downscaling Multipliers'!$B$9</f>
        <v>13237394139.575758</v>
      </c>
      <c r="D35" s="2">
        <f t="shared" ref="D35:G35" si="227">C35+($H35-$C35)/5</f>
        <v>14792527138.844671</v>
      </c>
      <c r="E35" s="2">
        <f t="shared" si="227"/>
        <v>16347660138.113585</v>
      </c>
      <c r="F35" s="2">
        <f t="shared" si="227"/>
        <v>17902793137.3825</v>
      </c>
      <c r="G35" s="2">
        <f t="shared" si="227"/>
        <v>19457926136.651413</v>
      </c>
      <c r="H35" s="105">
        <f>(VLOOKUP($B$1,'Multipliers and Adjustments'!$A$70:$I$86,TRUNC(COLUMN(H$2)/5)+2,FALSE)*SUMIFS('EPA US Data'!$I:$I,'EPA US Data'!$D:$D,'Country Selector'!$A$2,'EPA US Data'!$J:$J,$B$1,'EPA US Data'!$C:$C,H$2,'EPA US Data'!$G:$G,"&gt;="&amp;$A35,'EPA US Data'!$G:$G,"&lt;"&amp;$B35)+IF('Multipliers and Adjustments'!$B$66="Y",'SNAP Adjustment'!I72,0))*unit_conv*'State Downscaling Multipliers'!$B$9</f>
        <v>21013059135.920326</v>
      </c>
      <c r="I35" s="2">
        <f t="shared" ref="I35:L35" si="228">H35+($M35-$H35)/5</f>
        <v>22625333265.670315</v>
      </c>
      <c r="J35" s="2">
        <f t="shared" si="228"/>
        <v>24237607395.420303</v>
      </c>
      <c r="K35" s="2">
        <f t="shared" si="228"/>
        <v>25849881525.170292</v>
      </c>
      <c r="L35" s="2">
        <f t="shared" si="228"/>
        <v>27462155654.92028</v>
      </c>
      <c r="M35" s="105">
        <f>(VLOOKUP($B$1,'Multipliers and Adjustments'!$A$70:$I$86,TRUNC(COLUMN(M$2)/5)+2,FALSE)*SUMIFS('EPA US Data'!$I:$I,'EPA US Data'!$D:$D,'Country Selector'!$A$2,'EPA US Data'!$J:$J,$B$1,'EPA US Data'!$C:$C,M$2,'EPA US Data'!$G:$G,"&gt;="&amp;$A35,'EPA US Data'!$G:$G,"&lt;"&amp;$B35)+IF('Multipliers and Adjustments'!$B$66="Y",'SNAP Adjustment'!N72,0))*unit_conv*'State Downscaling Multipliers'!$B$9</f>
        <v>29074429784.670277</v>
      </c>
      <c r="N35" s="2">
        <f t="shared" ref="N35:Q35" si="229">M35+($R35-$M35)/5</f>
        <v>69632980420.817993</v>
      </c>
      <c r="O35" s="2">
        <f t="shared" si="229"/>
        <v>110191531056.9657</v>
      </c>
      <c r="P35" s="2">
        <f t="shared" si="229"/>
        <v>150750081693.1134</v>
      </c>
      <c r="Q35" s="2">
        <f t="shared" si="229"/>
        <v>191308632329.26111</v>
      </c>
      <c r="R35" s="105">
        <f>(VLOOKUP($B$1,'Multipliers and Adjustments'!$A$70:$I$86,TRUNC(COLUMN(R$2)/5)+2,FALSE)*SUMIFS('EPA US Data'!$I:$I,'EPA US Data'!$D:$D,'Country Selector'!$A$2,'EPA US Data'!$J:$J,$B$1,'EPA US Data'!$C:$C,R$2,'EPA US Data'!$G:$G,"&gt;="&amp;$A35,'EPA US Data'!$G:$G,"&lt;"&amp;$B35)+IF('Multipliers and Adjustments'!$B$66="Y",'SNAP Adjustment'!S72,0))*unit_conv*'State Downscaling Multipliers'!$B$9</f>
        <v>231867182965.40884</v>
      </c>
      <c r="S35" s="2">
        <f t="shared" ref="S35:V35" si="230">R35+($W35-$R35)/5</f>
        <v>300273363864.77655</v>
      </c>
      <c r="T35" s="2">
        <f t="shared" si="230"/>
        <v>368679544764.14429</v>
      </c>
      <c r="U35" s="2">
        <f t="shared" si="230"/>
        <v>437085725663.51202</v>
      </c>
      <c r="V35" s="2">
        <f t="shared" si="230"/>
        <v>505491906562.87976</v>
      </c>
      <c r="W35" s="105">
        <f>(VLOOKUP($B$1,'Multipliers and Adjustments'!$A$70:$I$86,TRUNC(COLUMN(W$2)/5)+2,FALSE)*SUMIFS('EPA US Data'!$I:$I,'EPA US Data'!$D:$D,'Country Selector'!$A$2,'EPA US Data'!$J:$J,$B$1,'EPA US Data'!$C:$C,W$2,'EPA US Data'!$G:$G,"&gt;="&amp;$A35,'EPA US Data'!$G:$G,"&lt;"&amp;$B35)+IF('Multipliers and Adjustments'!$B$66="Y",'SNAP Adjustment'!X72,0))*unit_conv*'State Downscaling Multipliers'!$B$9</f>
        <v>573898087462.24744</v>
      </c>
      <c r="X35" s="2">
        <f t="shared" ref="X35:AA35" si="231">W35+($AB35-$W35)/5</f>
        <v>644007424517.2688</v>
      </c>
      <c r="Y35" s="2">
        <f t="shared" si="231"/>
        <v>714116761572.29016</v>
      </c>
      <c r="Z35" s="2">
        <f t="shared" si="231"/>
        <v>784226098627.31152</v>
      </c>
      <c r="AA35" s="2">
        <f t="shared" si="231"/>
        <v>854335435682.33289</v>
      </c>
      <c r="AB35" s="105">
        <f>(VLOOKUP($B$1,'Multipliers and Adjustments'!$A$70:$I$86,TRUNC(COLUMN(AB$2)/5)+2,FALSE)*SUMIFS('EPA US Data'!$I:$I,'EPA US Data'!$D:$D,'Country Selector'!$A$2,'EPA US Data'!$J:$J,$B$1,'EPA US Data'!$C:$C,AB$2,'EPA US Data'!$G:$G,"&gt;="&amp;$A35,'EPA US Data'!$G:$G,"&lt;"&amp;$B35)+IF('Multipliers and Adjustments'!$B$66="Y",'SNAP Adjustment'!AC72,0))*unit_conv*'State Downscaling Multipliers'!$B$9</f>
        <v>924444772737.35449</v>
      </c>
      <c r="AC35" s="2">
        <f t="shared" ref="AC35:AF35" si="232">AB35+($AG35-$AB35)/5</f>
        <v>1003335899485.4435</v>
      </c>
      <c r="AD35" s="2">
        <f t="shared" si="232"/>
        <v>1082227026233.5325</v>
      </c>
      <c r="AE35" s="2">
        <f t="shared" si="232"/>
        <v>1161118152981.6216</v>
      </c>
      <c r="AF35" s="2">
        <f t="shared" si="232"/>
        <v>1240009279729.7107</v>
      </c>
      <c r="AG35" s="105">
        <f>(VLOOKUP($B$1,'Multipliers and Adjustments'!$A$70:$I$86,TRUNC(COLUMN(AG$2)/5)+2,FALSE)*SUMIFS('EPA US Data'!$I:$I,'EPA US Data'!$D:$D,'Country Selector'!$A$2,'EPA US Data'!$J:$J,$B$1,'EPA US Data'!$C:$C,AG$2,'EPA US Data'!$G:$G,"&gt;="&amp;$A35,'EPA US Data'!$G:$G,"&lt;"&amp;$B35)+IF('Multipliers and Adjustments'!$B$66="Y",'SNAP Adjustment'!AH72,0))*unit_conv*'State Downscaling Multipliers'!$B$9</f>
        <v>1318900406477.7996</v>
      </c>
      <c r="AH35" s="2">
        <f t="shared" ref="AH35:AK35" si="233">AG35+($AL35-$AG35)/5</f>
        <v>1329893770369.937</v>
      </c>
      <c r="AI35" s="2">
        <f t="shared" si="233"/>
        <v>1340887134262.0745</v>
      </c>
      <c r="AJ35" s="2">
        <f t="shared" si="233"/>
        <v>1351880498154.2119</v>
      </c>
      <c r="AK35" s="2">
        <f t="shared" si="233"/>
        <v>1362873862046.3494</v>
      </c>
      <c r="AL35" s="105">
        <f>(VLOOKUP($B$1,'Multipliers and Adjustments'!$A$70:$I$86,TRUNC(COLUMN(AL$2)/5)+2,FALSE)*SUMIFS('EPA US Data'!$I:$I,'EPA US Data'!$D:$D,'Country Selector'!$A$2,'EPA US Data'!$J:$J,$B$1,'EPA US Data'!$C:$C,AL$2,'EPA US Data'!$G:$G,"&gt;="&amp;$A35,'EPA US Data'!$G:$G,"&lt;"&amp;$B35)+IF('Multipliers and Adjustments'!$B$66="Y",'SNAP Adjustment'!AM72,0))*unit_conv*'State Downscaling Multipliers'!$B$9</f>
        <v>1373867225938.4868</v>
      </c>
    </row>
    <row r="36" spans="1:38" ht="15.75" customHeight="1" x14ac:dyDescent="0.25">
      <c r="A36" s="50">
        <f t="shared" ref="A36:A74" si="234">B35</f>
        <v>10</v>
      </c>
      <c r="B36" s="50">
        <f t="shared" ref="B36:B44" si="235">A36+10</f>
        <v>20</v>
      </c>
      <c r="C36" s="105">
        <f>(VLOOKUP($B$1,'Multipliers and Adjustments'!$A$70:$I$86,TRUNC(COLUMN(C$2)/5)+2,FALSE)*SUMIFS('EPA US Data'!$I:$I,'EPA US Data'!$D:$D,'Country Selector'!$A$2,'EPA US Data'!$J:$J,$B$1,'EPA US Data'!$C:$C,C$2,'EPA US Data'!$G:$G,"&gt;="&amp;$A36,'EPA US Data'!$G:$G,"&lt;"&amp;$B36)+IF('Multipliers and Adjustments'!$B$66="Y",'SNAP Adjustment'!D73,0))*unit_conv*'State Downscaling Multipliers'!$B$9</f>
        <v>6769782294.5664606</v>
      </c>
      <c r="D36" s="2">
        <f t="shared" ref="D36:G36" si="236">C36+($H36-$C36)/5</f>
        <v>24355960784.881363</v>
      </c>
      <c r="E36" s="2">
        <f t="shared" si="236"/>
        <v>41942139275.196266</v>
      </c>
      <c r="F36" s="2">
        <f t="shared" si="236"/>
        <v>59528317765.511169</v>
      </c>
      <c r="G36" s="2">
        <f t="shared" si="236"/>
        <v>77114496255.82608</v>
      </c>
      <c r="H36" s="105">
        <f>(VLOOKUP($B$1,'Multipliers and Adjustments'!$A$70:$I$86,TRUNC(COLUMN(H$2)/5)+2,FALSE)*SUMIFS('EPA US Data'!$I:$I,'EPA US Data'!$D:$D,'Country Selector'!$A$2,'EPA US Data'!$J:$J,$B$1,'EPA US Data'!$C:$C,H$2,'EPA US Data'!$G:$G,"&gt;="&amp;$A36,'EPA US Data'!$G:$G,"&lt;"&amp;$B36)+IF('Multipliers and Adjustments'!$B$66="Y",'SNAP Adjustment'!I73,0))*unit_conv*'State Downscaling Multipliers'!$B$9</f>
        <v>94700674746.140976</v>
      </c>
      <c r="I36" s="2">
        <f t="shared" ref="I36:L36" si="237">H36+($M36-$H36)/5</f>
        <v>114872305482.71434</v>
      </c>
      <c r="J36" s="2">
        <f t="shared" si="237"/>
        <v>135043936219.2877</v>
      </c>
      <c r="K36" s="2">
        <f t="shared" si="237"/>
        <v>155215566955.86105</v>
      </c>
      <c r="L36" s="2">
        <f t="shared" si="237"/>
        <v>175387197692.43442</v>
      </c>
      <c r="M36" s="105">
        <f>(VLOOKUP($B$1,'Multipliers and Adjustments'!$A$70:$I$86,TRUNC(COLUMN(M$2)/5)+2,FALSE)*SUMIFS('EPA US Data'!$I:$I,'EPA US Data'!$D:$D,'Country Selector'!$A$2,'EPA US Data'!$J:$J,$B$1,'EPA US Data'!$C:$C,M$2,'EPA US Data'!$G:$G,"&gt;="&amp;$A36,'EPA US Data'!$G:$G,"&lt;"&amp;$B36)+IF('Multipliers and Adjustments'!$B$66="Y",'SNAP Adjustment'!N73,0))*unit_conv*'State Downscaling Multipliers'!$B$9</f>
        <v>195558828429.00778</v>
      </c>
      <c r="N36" s="2">
        <f t="shared" ref="N36:Q36" si="238">M36+($R36-$M36)/5</f>
        <v>220472355887.47473</v>
      </c>
      <c r="O36" s="2">
        <f t="shared" si="238"/>
        <v>245385883345.94168</v>
      </c>
      <c r="P36" s="2">
        <f t="shared" si="238"/>
        <v>270299410804.40863</v>
      </c>
      <c r="Q36" s="2">
        <f t="shared" si="238"/>
        <v>295212938262.87561</v>
      </c>
      <c r="R36" s="105">
        <f>(VLOOKUP($B$1,'Multipliers and Adjustments'!$A$70:$I$86,TRUNC(COLUMN(R$2)/5)+2,FALSE)*SUMIFS('EPA US Data'!$I:$I,'EPA US Data'!$D:$D,'Country Selector'!$A$2,'EPA US Data'!$J:$J,$B$1,'EPA US Data'!$C:$C,R$2,'EPA US Data'!$G:$G,"&gt;="&amp;$A36,'EPA US Data'!$G:$G,"&lt;"&amp;$B36)+IF('Multipliers and Adjustments'!$B$66="Y",'SNAP Adjustment'!S73,0))*unit_conv*'State Downscaling Multipliers'!$B$9</f>
        <v>320126465721.34253</v>
      </c>
      <c r="S36" s="2">
        <f t="shared" ref="S36:V36" si="239">R36+($W36-$R36)/5</f>
        <v>339641088464.06842</v>
      </c>
      <c r="T36" s="2">
        <f t="shared" si="239"/>
        <v>359155711206.79431</v>
      </c>
      <c r="U36" s="2">
        <f t="shared" si="239"/>
        <v>378670333949.5202</v>
      </c>
      <c r="V36" s="2">
        <f t="shared" si="239"/>
        <v>398184956692.24609</v>
      </c>
      <c r="W36" s="105">
        <f>(VLOOKUP($B$1,'Multipliers and Adjustments'!$A$70:$I$86,TRUNC(COLUMN(W$2)/5)+2,FALSE)*SUMIFS('EPA US Data'!$I:$I,'EPA US Data'!$D:$D,'Country Selector'!$A$2,'EPA US Data'!$J:$J,$B$1,'EPA US Data'!$C:$C,W$2,'EPA US Data'!$G:$G,"&gt;="&amp;$A36,'EPA US Data'!$G:$G,"&lt;"&amp;$B36)+IF('Multipliers and Adjustments'!$B$66="Y",'SNAP Adjustment'!X73,0))*unit_conv*'State Downscaling Multipliers'!$B$9</f>
        <v>417699579434.97205</v>
      </c>
      <c r="X36" s="2">
        <f t="shared" ref="X36:AA36" si="240">W36+($AB36-$W36)/5</f>
        <v>431986832012.19464</v>
      </c>
      <c r="Y36" s="2">
        <f t="shared" si="240"/>
        <v>446274084589.41724</v>
      </c>
      <c r="Z36" s="2">
        <f t="shared" si="240"/>
        <v>460561337166.63983</v>
      </c>
      <c r="AA36" s="2">
        <f t="shared" si="240"/>
        <v>474848589743.86243</v>
      </c>
      <c r="AB36" s="105">
        <f>(VLOOKUP($B$1,'Multipliers and Adjustments'!$A$70:$I$86,TRUNC(COLUMN(AB$2)/5)+2,FALSE)*SUMIFS('EPA US Data'!$I:$I,'EPA US Data'!$D:$D,'Country Selector'!$A$2,'EPA US Data'!$J:$J,$B$1,'EPA US Data'!$C:$C,AB$2,'EPA US Data'!$G:$G,"&gt;="&amp;$A36,'EPA US Data'!$G:$G,"&lt;"&amp;$B36)+IF('Multipliers and Adjustments'!$B$66="Y",'SNAP Adjustment'!AC73,0))*unit_conv*'State Downscaling Multipliers'!$B$9</f>
        <v>489135842321.08508</v>
      </c>
      <c r="AC36" s="2">
        <f t="shared" ref="AC36:AF36" si="241">AB36+($AG36-$AB36)/5</f>
        <v>502710982727.45325</v>
      </c>
      <c r="AD36" s="2">
        <f t="shared" si="241"/>
        <v>516286123133.82141</v>
      </c>
      <c r="AE36" s="2">
        <f t="shared" si="241"/>
        <v>529861263540.18958</v>
      </c>
      <c r="AF36" s="2">
        <f t="shared" si="241"/>
        <v>543436403946.55774</v>
      </c>
      <c r="AG36" s="105">
        <f>(VLOOKUP($B$1,'Multipliers and Adjustments'!$A$70:$I$86,TRUNC(COLUMN(AG$2)/5)+2,FALSE)*SUMIFS('EPA US Data'!$I:$I,'EPA US Data'!$D:$D,'Country Selector'!$A$2,'EPA US Data'!$J:$J,$B$1,'EPA US Data'!$C:$C,AG$2,'EPA US Data'!$G:$G,"&gt;="&amp;$A36,'EPA US Data'!$G:$G,"&lt;"&amp;$B36)+IF('Multipliers and Adjustments'!$B$66="Y",'SNAP Adjustment'!AH73,0))*unit_conv*'State Downscaling Multipliers'!$B$9</f>
        <v>557011544352.9259</v>
      </c>
      <c r="AH36" s="2">
        <f t="shared" ref="AH36:AK36" si="242">AG36+($AL36-$AG36)/5</f>
        <v>570094279292.22107</v>
      </c>
      <c r="AI36" s="2">
        <f t="shared" si="242"/>
        <v>583177014231.51624</v>
      </c>
      <c r="AJ36" s="2">
        <f t="shared" si="242"/>
        <v>596259749170.8114</v>
      </c>
      <c r="AK36" s="2">
        <f t="shared" si="242"/>
        <v>609342484110.10657</v>
      </c>
      <c r="AL36" s="105">
        <f>(VLOOKUP($B$1,'Multipliers and Adjustments'!$A$70:$I$86,TRUNC(COLUMN(AL$2)/5)+2,FALSE)*SUMIFS('EPA US Data'!$I:$I,'EPA US Data'!$D:$D,'Country Selector'!$A$2,'EPA US Data'!$J:$J,$B$1,'EPA US Data'!$C:$C,AL$2,'EPA US Data'!$G:$G,"&gt;="&amp;$A36,'EPA US Data'!$G:$G,"&lt;"&amp;$B36)+IF('Multipliers and Adjustments'!$B$66="Y",'SNAP Adjustment'!AM73,0))*unit_conv*'State Downscaling Multipliers'!$B$9</f>
        <v>622425219049.40198</v>
      </c>
    </row>
    <row r="37" spans="1:38" ht="15.75" customHeight="1" x14ac:dyDescent="0.25">
      <c r="A37" s="50">
        <f t="shared" si="234"/>
        <v>20</v>
      </c>
      <c r="B37" s="50">
        <f t="shared" si="235"/>
        <v>30</v>
      </c>
      <c r="C37" s="105">
        <f>(VLOOKUP($B$1,'Multipliers and Adjustments'!$A$70:$I$86,TRUNC(COLUMN(C$2)/5)+2,FALSE)*SUMIFS('EPA US Data'!$I:$I,'EPA US Data'!$D:$D,'Country Selector'!$A$2,'EPA US Data'!$J:$J,$B$1,'EPA US Data'!$C:$C,C$2,'EPA US Data'!$G:$G,"&gt;="&amp;$A37,'EPA US Data'!$G:$G,"&lt;"&amp;$B37)+IF('Multipliers and Adjustments'!$B$66="Y",'SNAP Adjustment'!D74,0))*unit_conv*'State Downscaling Multipliers'!$B$9</f>
        <v>1740510735.166852</v>
      </c>
      <c r="D37" s="2">
        <f t="shared" ref="D37:G37" si="243">C37+($H37-$C37)/5</f>
        <v>4815982251.8570232</v>
      </c>
      <c r="E37" s="2">
        <f t="shared" si="243"/>
        <v>7891453768.5471954</v>
      </c>
      <c r="F37" s="2">
        <f t="shared" si="243"/>
        <v>10966925285.237368</v>
      </c>
      <c r="G37" s="2">
        <f t="shared" si="243"/>
        <v>14042396801.92754</v>
      </c>
      <c r="H37" s="105">
        <f>(VLOOKUP($B$1,'Multipliers and Adjustments'!$A$70:$I$86,TRUNC(COLUMN(H$2)/5)+2,FALSE)*SUMIFS('EPA US Data'!$I:$I,'EPA US Data'!$D:$D,'Country Selector'!$A$2,'EPA US Data'!$J:$J,$B$1,'EPA US Data'!$C:$C,H$2,'EPA US Data'!$G:$G,"&gt;="&amp;$A37,'EPA US Data'!$G:$G,"&lt;"&amp;$B37)+IF('Multipliers and Adjustments'!$B$66="Y",'SNAP Adjustment'!I74,0))*unit_conv*'State Downscaling Multipliers'!$B$9</f>
        <v>17117868318.61771</v>
      </c>
      <c r="I37" s="2">
        <f t="shared" ref="I37:L37" si="244">H37+($M37-$H37)/5</f>
        <v>21237820256.417538</v>
      </c>
      <c r="J37" s="2">
        <f t="shared" si="244"/>
        <v>25357772194.217365</v>
      </c>
      <c r="K37" s="2">
        <f t="shared" si="244"/>
        <v>29477724132.017193</v>
      </c>
      <c r="L37" s="2">
        <f t="shared" si="244"/>
        <v>33597676069.81702</v>
      </c>
      <c r="M37" s="105">
        <f>(VLOOKUP($B$1,'Multipliers and Adjustments'!$A$70:$I$86,TRUNC(COLUMN(M$2)/5)+2,FALSE)*SUMIFS('EPA US Data'!$I:$I,'EPA US Data'!$D:$D,'Country Selector'!$A$2,'EPA US Data'!$J:$J,$B$1,'EPA US Data'!$C:$C,M$2,'EPA US Data'!$G:$G,"&gt;="&amp;$A37,'EPA US Data'!$G:$G,"&lt;"&amp;$B37)+IF('Multipliers and Adjustments'!$B$66="Y",'SNAP Adjustment'!N74,0))*unit_conv*'State Downscaling Multipliers'!$B$9</f>
        <v>37717628007.616852</v>
      </c>
      <c r="N37" s="2">
        <f t="shared" ref="N37:Q37" si="245">M37+($R37-$M37)/5</f>
        <v>41782637020.922142</v>
      </c>
      <c r="O37" s="2">
        <f t="shared" si="245"/>
        <v>45847646034.227432</v>
      </c>
      <c r="P37" s="2">
        <f t="shared" si="245"/>
        <v>49912655047.532722</v>
      </c>
      <c r="Q37" s="2">
        <f t="shared" si="245"/>
        <v>53977664060.838013</v>
      </c>
      <c r="R37" s="105">
        <f>(VLOOKUP($B$1,'Multipliers and Adjustments'!$A$70:$I$86,TRUNC(COLUMN(R$2)/5)+2,FALSE)*SUMIFS('EPA US Data'!$I:$I,'EPA US Data'!$D:$D,'Country Selector'!$A$2,'EPA US Data'!$J:$J,$B$1,'EPA US Data'!$C:$C,R$2,'EPA US Data'!$G:$G,"&gt;="&amp;$A37,'EPA US Data'!$G:$G,"&lt;"&amp;$B37)+IF('Multipliers and Adjustments'!$B$66="Y",'SNAP Adjustment'!S74,0))*unit_conv*'State Downscaling Multipliers'!$B$9</f>
        <v>58042673074.143303</v>
      </c>
      <c r="S37" s="2">
        <f t="shared" ref="S37:V37" si="246">R37+($W37-$R37)/5</f>
        <v>60188145736.63871</v>
      </c>
      <c r="T37" s="2">
        <f t="shared" si="246"/>
        <v>62333618399.134117</v>
      </c>
      <c r="U37" s="2">
        <f t="shared" si="246"/>
        <v>64479091061.629524</v>
      </c>
      <c r="V37" s="2">
        <f t="shared" si="246"/>
        <v>66624563724.124931</v>
      </c>
      <c r="W37" s="105">
        <f>(VLOOKUP($B$1,'Multipliers and Adjustments'!$A$70:$I$86,TRUNC(COLUMN(W$2)/5)+2,FALSE)*SUMIFS('EPA US Data'!$I:$I,'EPA US Data'!$D:$D,'Country Selector'!$A$2,'EPA US Data'!$J:$J,$B$1,'EPA US Data'!$C:$C,W$2,'EPA US Data'!$G:$G,"&gt;="&amp;$A37,'EPA US Data'!$G:$G,"&lt;"&amp;$B37)+IF('Multipliers and Adjustments'!$B$66="Y",'SNAP Adjustment'!X74,0))*unit_conv*'State Downscaling Multipliers'!$B$9</f>
        <v>68770036386.620346</v>
      </c>
      <c r="X37" s="2">
        <f t="shared" ref="X37:AA37" si="247">W37+($AB37-$W37)/5</f>
        <v>70232032810.126755</v>
      </c>
      <c r="Y37" s="2">
        <f t="shared" si="247"/>
        <v>71694029233.633163</v>
      </c>
      <c r="Z37" s="2">
        <f t="shared" si="247"/>
        <v>73156025657.139572</v>
      </c>
      <c r="AA37" s="2">
        <f t="shared" si="247"/>
        <v>74618022080.645981</v>
      </c>
      <c r="AB37" s="105">
        <f>(VLOOKUP($B$1,'Multipliers and Adjustments'!$A$70:$I$86,TRUNC(COLUMN(AB$2)/5)+2,FALSE)*SUMIFS('EPA US Data'!$I:$I,'EPA US Data'!$D:$D,'Country Selector'!$A$2,'EPA US Data'!$J:$J,$B$1,'EPA US Data'!$C:$C,AB$2,'EPA US Data'!$G:$G,"&gt;="&amp;$A37,'EPA US Data'!$G:$G,"&lt;"&amp;$B37)+IF('Multipliers and Adjustments'!$B$66="Y",'SNAP Adjustment'!AC74,0))*unit_conv*'State Downscaling Multipliers'!$B$9</f>
        <v>76080018504.15242</v>
      </c>
      <c r="AC37" s="2">
        <f t="shared" ref="AC37:AF37" si="248">AB37+($AG37-$AB37)/5</f>
        <v>77197154226.672531</v>
      </c>
      <c r="AD37" s="2">
        <f t="shared" si="248"/>
        <v>78314289949.192642</v>
      </c>
      <c r="AE37" s="2">
        <f t="shared" si="248"/>
        <v>79431425671.712753</v>
      </c>
      <c r="AF37" s="2">
        <f t="shared" si="248"/>
        <v>80548561394.232864</v>
      </c>
      <c r="AG37" s="105">
        <f>(VLOOKUP($B$1,'Multipliers and Adjustments'!$A$70:$I$86,TRUNC(COLUMN(AG$2)/5)+2,FALSE)*SUMIFS('EPA US Data'!$I:$I,'EPA US Data'!$D:$D,'Country Selector'!$A$2,'EPA US Data'!$J:$J,$B$1,'EPA US Data'!$C:$C,AG$2,'EPA US Data'!$G:$G,"&gt;="&amp;$A37,'EPA US Data'!$G:$G,"&lt;"&amp;$B37)+IF('Multipliers and Adjustments'!$B$66="Y",'SNAP Adjustment'!AH74,0))*unit_conv*'State Downscaling Multipliers'!$B$9</f>
        <v>81665697116.753006</v>
      </c>
      <c r="AH37" s="2">
        <f t="shared" ref="AH37:AK37" si="249">AG37+($AL37-$AG37)/5</f>
        <v>82477787924.841827</v>
      </c>
      <c r="AI37" s="2">
        <f t="shared" si="249"/>
        <v>83289878732.930649</v>
      </c>
      <c r="AJ37" s="2">
        <f t="shared" si="249"/>
        <v>84101969541.01947</v>
      </c>
      <c r="AK37" s="2">
        <f t="shared" si="249"/>
        <v>84914060349.108292</v>
      </c>
      <c r="AL37" s="105">
        <f>(VLOOKUP($B$1,'Multipliers and Adjustments'!$A$70:$I$86,TRUNC(COLUMN(AL$2)/5)+2,FALSE)*SUMIFS('EPA US Data'!$I:$I,'EPA US Data'!$D:$D,'Country Selector'!$A$2,'EPA US Data'!$J:$J,$B$1,'EPA US Data'!$C:$C,AL$2,'EPA US Data'!$G:$G,"&gt;="&amp;$A37,'EPA US Data'!$G:$G,"&lt;"&amp;$B37)+IF('Multipliers and Adjustments'!$B$66="Y",'SNAP Adjustment'!AM74,0))*unit_conv*'State Downscaling Multipliers'!$B$9</f>
        <v>85726151157.197113</v>
      </c>
    </row>
    <row r="38" spans="1:38" ht="15.75" customHeight="1" x14ac:dyDescent="0.25">
      <c r="A38" s="50">
        <f t="shared" si="234"/>
        <v>30</v>
      </c>
      <c r="B38" s="50">
        <f t="shared" si="235"/>
        <v>40</v>
      </c>
      <c r="C38" s="105">
        <f>(VLOOKUP($B$1,'Multipliers and Adjustments'!$A$70:$I$86,TRUNC(COLUMN(C$2)/5)+2,FALSE)*SUMIFS('EPA US Data'!$I:$I,'EPA US Data'!$D:$D,'Country Selector'!$A$2,'EPA US Data'!$J:$J,$B$1,'EPA US Data'!$C:$C,C$2,'EPA US Data'!$G:$G,"&gt;="&amp;$A38,'EPA US Data'!$G:$G,"&lt;"&amp;$B38)+IF('Multipliers and Adjustments'!$B$66="Y",'SNAP Adjustment'!D75,0))*unit_conv*'State Downscaling Multipliers'!$B$9</f>
        <v>0</v>
      </c>
      <c r="D38" s="2">
        <f t="shared" ref="D38:G38" si="250">C38+($H38-$C38)/5</f>
        <v>50701188.320416056</v>
      </c>
      <c r="E38" s="2">
        <f t="shared" si="250"/>
        <v>101402376.64083211</v>
      </c>
      <c r="F38" s="2">
        <f t="shared" si="250"/>
        <v>152103564.96124816</v>
      </c>
      <c r="G38" s="2">
        <f t="shared" si="250"/>
        <v>202804753.28166422</v>
      </c>
      <c r="H38" s="105">
        <f>(VLOOKUP($B$1,'Multipliers and Adjustments'!$A$70:$I$86,TRUNC(COLUMN(H$2)/5)+2,FALSE)*SUMIFS('EPA US Data'!$I:$I,'EPA US Data'!$D:$D,'Country Selector'!$A$2,'EPA US Data'!$J:$J,$B$1,'EPA US Data'!$C:$C,H$2,'EPA US Data'!$G:$G,"&gt;="&amp;$A38,'EPA US Data'!$G:$G,"&lt;"&amp;$B38)+IF('Multipliers and Adjustments'!$B$66="Y",'SNAP Adjustment'!I75,0))*unit_conv*'State Downscaling Multipliers'!$B$9</f>
        <v>253505941.60208029</v>
      </c>
      <c r="I38" s="2">
        <f t="shared" ref="I38:L38" si="251">H38+($M38-$H38)/5</f>
        <v>333420392.85150611</v>
      </c>
      <c r="J38" s="2">
        <f t="shared" si="251"/>
        <v>413334844.10093188</v>
      </c>
      <c r="K38" s="2">
        <f t="shared" si="251"/>
        <v>493249295.35035765</v>
      </c>
      <c r="L38" s="2">
        <f t="shared" si="251"/>
        <v>573163746.59978342</v>
      </c>
      <c r="M38" s="105">
        <f>(VLOOKUP($B$1,'Multipliers and Adjustments'!$A$70:$I$86,TRUNC(COLUMN(M$2)/5)+2,FALSE)*SUMIFS('EPA US Data'!$I:$I,'EPA US Data'!$D:$D,'Country Selector'!$A$2,'EPA US Data'!$J:$J,$B$1,'EPA US Data'!$C:$C,M$2,'EPA US Data'!$G:$G,"&gt;="&amp;$A38,'EPA US Data'!$G:$G,"&lt;"&amp;$B38)+IF('Multipliers and Adjustments'!$B$66="Y",'SNAP Adjustment'!N75,0))*unit_conv*'State Downscaling Multipliers'!$B$9</f>
        <v>653078197.84920931</v>
      </c>
      <c r="N38" s="2">
        <f t="shared" ref="N38:Q38" si="252">M38+($R38-$M38)/5</f>
        <v>852984646.09294486</v>
      </c>
      <c r="O38" s="2">
        <f t="shared" si="252"/>
        <v>1052891094.3366804</v>
      </c>
      <c r="P38" s="2">
        <f t="shared" si="252"/>
        <v>1252797542.580416</v>
      </c>
      <c r="Q38" s="2">
        <f t="shared" si="252"/>
        <v>1452703990.8241515</v>
      </c>
      <c r="R38" s="105">
        <f>(VLOOKUP($B$1,'Multipliers and Adjustments'!$A$70:$I$86,TRUNC(COLUMN(R$2)/5)+2,FALSE)*SUMIFS('EPA US Data'!$I:$I,'EPA US Data'!$D:$D,'Country Selector'!$A$2,'EPA US Data'!$J:$J,$B$1,'EPA US Data'!$C:$C,R$2,'EPA US Data'!$G:$G,"&gt;="&amp;$A38,'EPA US Data'!$G:$G,"&lt;"&amp;$B38)+IF('Multipliers and Adjustments'!$B$66="Y",'SNAP Adjustment'!S75,0))*unit_conv*'State Downscaling Multipliers'!$B$9</f>
        <v>1652610439.0678873</v>
      </c>
      <c r="S38" s="2">
        <f t="shared" ref="S38:V38" si="253">R38+($W38-$R38)/5</f>
        <v>2279262439.6997042</v>
      </c>
      <c r="T38" s="2">
        <f t="shared" si="253"/>
        <v>2905914440.331521</v>
      </c>
      <c r="U38" s="2">
        <f t="shared" si="253"/>
        <v>3532566440.9633379</v>
      </c>
      <c r="V38" s="2">
        <f t="shared" si="253"/>
        <v>4159218441.5951548</v>
      </c>
      <c r="W38" s="105">
        <f>(VLOOKUP($B$1,'Multipliers and Adjustments'!$A$70:$I$86,TRUNC(COLUMN(W$2)/5)+2,FALSE)*SUMIFS('EPA US Data'!$I:$I,'EPA US Data'!$D:$D,'Country Selector'!$A$2,'EPA US Data'!$J:$J,$B$1,'EPA US Data'!$C:$C,W$2,'EPA US Data'!$G:$G,"&gt;="&amp;$A38,'EPA US Data'!$G:$G,"&lt;"&amp;$B38)+IF('Multipliers and Adjustments'!$B$66="Y",'SNAP Adjustment'!X75,0))*unit_conv*'State Downscaling Multipliers'!$B$9</f>
        <v>4785870442.2269726</v>
      </c>
      <c r="X38" s="2">
        <f t="shared" ref="X38:AA38" si="254">W38+($AB38-$W38)/5</f>
        <v>5352203388.3855362</v>
      </c>
      <c r="Y38" s="2">
        <f t="shared" si="254"/>
        <v>5918536334.5440998</v>
      </c>
      <c r="Z38" s="2">
        <f t="shared" si="254"/>
        <v>6484869280.7026634</v>
      </c>
      <c r="AA38" s="2">
        <f t="shared" si="254"/>
        <v>7051202226.861227</v>
      </c>
      <c r="AB38" s="105">
        <f>(VLOOKUP($B$1,'Multipliers and Adjustments'!$A$70:$I$86,TRUNC(COLUMN(AB$2)/5)+2,FALSE)*SUMIFS('EPA US Data'!$I:$I,'EPA US Data'!$D:$D,'Country Selector'!$A$2,'EPA US Data'!$J:$J,$B$1,'EPA US Data'!$C:$C,AB$2,'EPA US Data'!$G:$G,"&gt;="&amp;$A38,'EPA US Data'!$G:$G,"&lt;"&amp;$B38)+IF('Multipliers and Adjustments'!$B$66="Y",'SNAP Adjustment'!AC75,0))*unit_conv*'State Downscaling Multipliers'!$B$9</f>
        <v>7617535173.0197926</v>
      </c>
      <c r="AC38" s="2">
        <f t="shared" ref="AC38:AF38" si="255">AB38+($AG38-$AB38)/5</f>
        <v>17487320355.295704</v>
      </c>
      <c r="AD38" s="2">
        <f t="shared" si="255"/>
        <v>27357105537.571617</v>
      </c>
      <c r="AE38" s="2">
        <f t="shared" si="255"/>
        <v>37226890719.847527</v>
      </c>
      <c r="AF38" s="2">
        <f t="shared" si="255"/>
        <v>47096675902.123436</v>
      </c>
      <c r="AG38" s="105">
        <f>(VLOOKUP($B$1,'Multipliers and Adjustments'!$A$70:$I$86,TRUNC(COLUMN(AG$2)/5)+2,FALSE)*SUMIFS('EPA US Data'!$I:$I,'EPA US Data'!$D:$D,'Country Selector'!$A$2,'EPA US Data'!$J:$J,$B$1,'EPA US Data'!$C:$C,AG$2,'EPA US Data'!$G:$G,"&gt;="&amp;$A38,'EPA US Data'!$G:$G,"&lt;"&amp;$B38)+IF('Multipliers and Adjustments'!$B$66="Y",'SNAP Adjustment'!AH75,0))*unit_conv*'State Downscaling Multipliers'!$B$9</f>
        <v>56966461084.399345</v>
      </c>
      <c r="AH38" s="2">
        <f t="shared" ref="AH38:AK38" si="256">AG38+($AL38-$AG38)/5</f>
        <v>57429574723.667877</v>
      </c>
      <c r="AI38" s="2">
        <f t="shared" si="256"/>
        <v>57892688362.936409</v>
      </c>
      <c r="AJ38" s="2">
        <f t="shared" si="256"/>
        <v>58355802002.204941</v>
      </c>
      <c r="AK38" s="2">
        <f t="shared" si="256"/>
        <v>58818915641.473473</v>
      </c>
      <c r="AL38" s="105">
        <f>(VLOOKUP($B$1,'Multipliers and Adjustments'!$A$70:$I$86,TRUNC(COLUMN(AL$2)/5)+2,FALSE)*SUMIFS('EPA US Data'!$I:$I,'EPA US Data'!$D:$D,'Country Selector'!$A$2,'EPA US Data'!$J:$J,$B$1,'EPA US Data'!$C:$C,AL$2,'EPA US Data'!$G:$G,"&gt;="&amp;$A38,'EPA US Data'!$G:$G,"&lt;"&amp;$B38)+IF('Multipliers and Adjustments'!$B$66="Y",'SNAP Adjustment'!AM75,0))*unit_conv*'State Downscaling Multipliers'!$B$9</f>
        <v>59282029280.741997</v>
      </c>
    </row>
    <row r="39" spans="1:38" ht="15.75" customHeight="1" x14ac:dyDescent="0.25">
      <c r="A39" s="50">
        <f t="shared" si="234"/>
        <v>40</v>
      </c>
      <c r="B39" s="50">
        <f t="shared" si="235"/>
        <v>50</v>
      </c>
      <c r="C39" s="105">
        <f>(VLOOKUP($B$1,'Multipliers and Adjustments'!$A$70:$I$86,TRUNC(COLUMN(C$2)/5)+2,FALSE)*SUMIFS('EPA US Data'!$I:$I,'EPA US Data'!$D:$D,'Country Selector'!$A$2,'EPA US Data'!$J:$J,$B$1,'EPA US Data'!$C:$C,C$2,'EPA US Data'!$G:$G,"&gt;="&amp;$A39,'EPA US Data'!$G:$G,"&lt;"&amp;$B39)+IF('Multipliers and Adjustments'!$B$66="Y",'SNAP Adjustment'!D76,0))*unit_conv*'State Downscaling Multipliers'!$B$9</f>
        <v>0</v>
      </c>
      <c r="D39" s="2">
        <f t="shared" ref="D39:G39" si="257">C39+($H39-$C39)/5</f>
        <v>50701188.320416056</v>
      </c>
      <c r="E39" s="2">
        <f t="shared" si="257"/>
        <v>101402376.64083211</v>
      </c>
      <c r="F39" s="2">
        <f t="shared" si="257"/>
        <v>152103564.96124816</v>
      </c>
      <c r="G39" s="2">
        <f t="shared" si="257"/>
        <v>202804753.28166422</v>
      </c>
      <c r="H39" s="105">
        <f>(VLOOKUP($B$1,'Multipliers and Adjustments'!$A$70:$I$86,TRUNC(COLUMN(H$2)/5)+2,FALSE)*SUMIFS('EPA US Data'!$I:$I,'EPA US Data'!$D:$D,'Country Selector'!$A$2,'EPA US Data'!$J:$J,$B$1,'EPA US Data'!$C:$C,H$2,'EPA US Data'!$G:$G,"&gt;="&amp;$A39,'EPA US Data'!$G:$G,"&lt;"&amp;$B39)+IF('Multipliers and Adjustments'!$B$66="Y",'SNAP Adjustment'!I76,0))*unit_conv*'State Downscaling Multipliers'!$B$9</f>
        <v>253505941.60208029</v>
      </c>
      <c r="I39" s="2">
        <f t="shared" ref="I39:L39" si="258">H39+($M39-$H39)/5</f>
        <v>333420392.85150611</v>
      </c>
      <c r="J39" s="2">
        <f t="shared" si="258"/>
        <v>413334844.10093188</v>
      </c>
      <c r="K39" s="2">
        <f t="shared" si="258"/>
        <v>493249295.35035765</v>
      </c>
      <c r="L39" s="2">
        <f t="shared" si="258"/>
        <v>573163746.59978342</v>
      </c>
      <c r="M39" s="105">
        <f>(VLOOKUP($B$1,'Multipliers and Adjustments'!$A$70:$I$86,TRUNC(COLUMN(M$2)/5)+2,FALSE)*SUMIFS('EPA US Data'!$I:$I,'EPA US Data'!$D:$D,'Country Selector'!$A$2,'EPA US Data'!$J:$J,$B$1,'EPA US Data'!$C:$C,M$2,'EPA US Data'!$G:$G,"&gt;="&amp;$A39,'EPA US Data'!$G:$G,"&lt;"&amp;$B39)+IF('Multipliers and Adjustments'!$B$66="Y",'SNAP Adjustment'!N76,0))*unit_conv*'State Downscaling Multipliers'!$B$9</f>
        <v>653078197.84920931</v>
      </c>
      <c r="N39" s="2">
        <f t="shared" ref="N39:Q39" si="259">M39+($R39-$M39)/5</f>
        <v>749079387.79805732</v>
      </c>
      <c r="O39" s="2">
        <f t="shared" si="259"/>
        <v>845080577.74690533</v>
      </c>
      <c r="P39" s="2">
        <f t="shared" si="259"/>
        <v>941081767.69575334</v>
      </c>
      <c r="Q39" s="2">
        <f t="shared" si="259"/>
        <v>1037082957.6446013</v>
      </c>
      <c r="R39" s="105">
        <f>(VLOOKUP($B$1,'Multipliers and Adjustments'!$A$70:$I$86,TRUNC(COLUMN(R$2)/5)+2,FALSE)*SUMIFS('EPA US Data'!$I:$I,'EPA US Data'!$D:$D,'Country Selector'!$A$2,'EPA US Data'!$J:$J,$B$1,'EPA US Data'!$C:$C,R$2,'EPA US Data'!$G:$G,"&gt;="&amp;$A39,'EPA US Data'!$G:$G,"&lt;"&amp;$B39)+IF('Multipliers and Adjustments'!$B$66="Y",'SNAP Adjustment'!S76,0))*unit_conv*'State Downscaling Multipliers'!$B$9</f>
        <v>1133084147.5934494</v>
      </c>
      <c r="S39" s="2">
        <f t="shared" ref="S39:V39" si="260">R39+($W39-$R39)/5</f>
        <v>1228049722.1761084</v>
      </c>
      <c r="T39" s="2">
        <f t="shared" si="260"/>
        <v>1323015296.7587674</v>
      </c>
      <c r="U39" s="2">
        <f t="shared" si="260"/>
        <v>1417980871.3414264</v>
      </c>
      <c r="V39" s="2">
        <f t="shared" si="260"/>
        <v>1512946445.9240854</v>
      </c>
      <c r="W39" s="105">
        <f>(VLOOKUP($B$1,'Multipliers and Adjustments'!$A$70:$I$86,TRUNC(COLUMN(W$2)/5)+2,FALSE)*SUMIFS('EPA US Data'!$I:$I,'EPA US Data'!$D:$D,'Country Selector'!$A$2,'EPA US Data'!$J:$J,$B$1,'EPA US Data'!$C:$C,W$2,'EPA US Data'!$G:$G,"&gt;="&amp;$A39,'EPA US Data'!$G:$G,"&lt;"&amp;$B39)+IF('Multipliers and Adjustments'!$B$66="Y",'SNAP Adjustment'!X76,0))*unit_conv*'State Downscaling Multipliers'!$B$9</f>
        <v>1607912020.5067449</v>
      </c>
      <c r="X39" s="2">
        <f t="shared" ref="X39:AA39" si="261">W39+($AB39-$W39)/5</f>
        <v>1620982548.8984621</v>
      </c>
      <c r="Y39" s="2">
        <f t="shared" si="261"/>
        <v>1634053077.2901793</v>
      </c>
      <c r="Z39" s="2">
        <f t="shared" si="261"/>
        <v>1647123605.6818964</v>
      </c>
      <c r="AA39" s="2">
        <f t="shared" si="261"/>
        <v>1660194134.0736136</v>
      </c>
      <c r="AB39" s="105">
        <f>(VLOOKUP($B$1,'Multipliers and Adjustments'!$A$70:$I$86,TRUNC(COLUMN(AB$2)/5)+2,FALSE)*SUMIFS('EPA US Data'!$I:$I,'EPA US Data'!$D:$D,'Country Selector'!$A$2,'EPA US Data'!$J:$J,$B$1,'EPA US Data'!$C:$C,AB$2,'EPA US Data'!$G:$G,"&gt;="&amp;$A39,'EPA US Data'!$G:$G,"&lt;"&amp;$B39)+IF('Multipliers and Adjustments'!$B$66="Y",'SNAP Adjustment'!AC76,0))*unit_conv*'State Downscaling Multipliers'!$B$9</f>
        <v>1673264662.4653313</v>
      </c>
      <c r="AC39" s="2">
        <f t="shared" ref="AC39:AF39" si="262">AB39+($AG39-$AB39)/5</f>
        <v>1686865890.493932</v>
      </c>
      <c r="AD39" s="2">
        <f t="shared" si="262"/>
        <v>1700467118.5225327</v>
      </c>
      <c r="AE39" s="2">
        <f t="shared" si="262"/>
        <v>1714068346.5511334</v>
      </c>
      <c r="AF39" s="2">
        <f t="shared" si="262"/>
        <v>1727669574.5797341</v>
      </c>
      <c r="AG39" s="105">
        <f>(VLOOKUP($B$1,'Multipliers and Adjustments'!$A$70:$I$86,TRUNC(COLUMN(AG$2)/5)+2,FALSE)*SUMIFS('EPA US Data'!$I:$I,'EPA US Data'!$D:$D,'Country Selector'!$A$2,'EPA US Data'!$J:$J,$B$1,'EPA US Data'!$C:$C,AG$2,'EPA US Data'!$G:$G,"&gt;="&amp;$A39,'EPA US Data'!$G:$G,"&lt;"&amp;$B39)+IF('Multipliers and Adjustments'!$B$66="Y",'SNAP Adjustment'!AH76,0))*unit_conv*'State Downscaling Multipliers'!$B$9</f>
        <v>1741270802.6083353</v>
      </c>
      <c r="AH39" s="2">
        <f t="shared" ref="AH39:AK39" si="263">AG39+($AL39-$AG39)/5</f>
        <v>1755425555.7904294</v>
      </c>
      <c r="AI39" s="2">
        <f t="shared" si="263"/>
        <v>1769580308.9725235</v>
      </c>
      <c r="AJ39" s="2">
        <f t="shared" si="263"/>
        <v>1783735062.1546175</v>
      </c>
      <c r="AK39" s="2">
        <f t="shared" si="263"/>
        <v>1797889815.3367116</v>
      </c>
      <c r="AL39" s="105">
        <f>(VLOOKUP($B$1,'Multipliers and Adjustments'!$A$70:$I$86,TRUNC(COLUMN(AL$2)/5)+2,FALSE)*SUMIFS('EPA US Data'!$I:$I,'EPA US Data'!$D:$D,'Country Selector'!$A$2,'EPA US Data'!$J:$J,$B$1,'EPA US Data'!$C:$C,AL$2,'EPA US Data'!$G:$G,"&gt;="&amp;$A39,'EPA US Data'!$G:$G,"&lt;"&amp;$B39)+IF('Multipliers and Adjustments'!$B$66="Y",'SNAP Adjustment'!AM76,0))*unit_conv*'State Downscaling Multipliers'!$B$9</f>
        <v>1812044568.5188062</v>
      </c>
    </row>
    <row r="40" spans="1:38" ht="15.75" customHeight="1" x14ac:dyDescent="0.25">
      <c r="A40" s="50">
        <f t="shared" si="234"/>
        <v>50</v>
      </c>
      <c r="B40" s="50">
        <f t="shared" si="235"/>
        <v>60</v>
      </c>
      <c r="C40" s="105">
        <f>(VLOOKUP($B$1,'Multipliers and Adjustments'!$A$70:$I$86,TRUNC(COLUMN(C$2)/5)+2,FALSE)*SUMIFS('EPA US Data'!$I:$I,'EPA US Data'!$D:$D,'Country Selector'!$A$2,'EPA US Data'!$J:$J,$B$1,'EPA US Data'!$C:$C,C$2,'EPA US Data'!$G:$G,"&gt;="&amp;$A40,'EPA US Data'!$G:$G,"&lt;"&amp;$B40)+IF('Multipliers and Adjustments'!$B$66="Y",'SNAP Adjustment'!D77,0))*unit_conv*'State Downscaling Multipliers'!$B$9</f>
        <v>0</v>
      </c>
      <c r="D40" s="2">
        <f t="shared" ref="D40:G40" si="264">C40+($H40-$C40)/5</f>
        <v>0</v>
      </c>
      <c r="E40" s="2">
        <f t="shared" si="264"/>
        <v>0</v>
      </c>
      <c r="F40" s="2">
        <f t="shared" si="264"/>
        <v>0</v>
      </c>
      <c r="G40" s="2">
        <f t="shared" si="264"/>
        <v>0</v>
      </c>
      <c r="H40" s="105">
        <f>(VLOOKUP($B$1,'Multipliers and Adjustments'!$A$70:$I$86,TRUNC(COLUMN(H$2)/5)+2,FALSE)*SUMIFS('EPA US Data'!$I:$I,'EPA US Data'!$D:$D,'Country Selector'!$A$2,'EPA US Data'!$J:$J,$B$1,'EPA US Data'!$C:$C,H$2,'EPA US Data'!$G:$G,"&gt;="&amp;$A40,'EPA US Data'!$G:$G,"&lt;"&amp;$B40)+IF('Multipliers and Adjustments'!$B$66="Y",'SNAP Adjustment'!I77,0))*unit_conv*'State Downscaling Multipliers'!$B$9</f>
        <v>0</v>
      </c>
      <c r="I40" s="2">
        <f t="shared" ref="I40:L40" si="265">H40+($M40-$H40)/5</f>
        <v>0</v>
      </c>
      <c r="J40" s="2">
        <f t="shared" si="265"/>
        <v>0</v>
      </c>
      <c r="K40" s="2">
        <f t="shared" si="265"/>
        <v>0</v>
      </c>
      <c r="L40" s="2">
        <f t="shared" si="265"/>
        <v>0</v>
      </c>
      <c r="M40" s="105">
        <f>(VLOOKUP($B$1,'Multipliers and Adjustments'!$A$70:$I$86,TRUNC(COLUMN(M$2)/5)+2,FALSE)*SUMIFS('EPA US Data'!$I:$I,'EPA US Data'!$D:$D,'Country Selector'!$A$2,'EPA US Data'!$J:$J,$B$1,'EPA US Data'!$C:$C,M$2,'EPA US Data'!$G:$G,"&gt;="&amp;$A40,'EPA US Data'!$G:$G,"&lt;"&amp;$B40)+IF('Multipliers and Adjustments'!$B$66="Y",'SNAP Adjustment'!N77,0))*unit_conv*'State Downscaling Multipliers'!$B$9</f>
        <v>0</v>
      </c>
      <c r="N40" s="2">
        <f t="shared" ref="N40:Q40" si="266">M40+($R40-$M40)/5</f>
        <v>0</v>
      </c>
      <c r="O40" s="2">
        <f t="shared" si="266"/>
        <v>0</v>
      </c>
      <c r="P40" s="2">
        <f t="shared" si="266"/>
        <v>0</v>
      </c>
      <c r="Q40" s="2">
        <f t="shared" si="266"/>
        <v>0</v>
      </c>
      <c r="R40" s="105">
        <f>(VLOOKUP($B$1,'Multipliers and Adjustments'!$A$70:$I$86,TRUNC(COLUMN(R$2)/5)+2,FALSE)*SUMIFS('EPA US Data'!$I:$I,'EPA US Data'!$D:$D,'Country Selector'!$A$2,'EPA US Data'!$J:$J,$B$1,'EPA US Data'!$C:$C,R$2,'EPA US Data'!$G:$G,"&gt;="&amp;$A40,'EPA US Data'!$G:$G,"&lt;"&amp;$B40)+IF('Multipliers and Adjustments'!$B$66="Y",'SNAP Adjustment'!S77,0))*unit_conv*'State Downscaling Multipliers'!$B$9</f>
        <v>0</v>
      </c>
      <c r="S40" s="2">
        <f t="shared" ref="S40:V40" si="267">R40+($W40-$R40)/5</f>
        <v>0</v>
      </c>
      <c r="T40" s="2">
        <f t="shared" si="267"/>
        <v>0</v>
      </c>
      <c r="U40" s="2">
        <f t="shared" si="267"/>
        <v>0</v>
      </c>
      <c r="V40" s="2">
        <f t="shared" si="267"/>
        <v>0</v>
      </c>
      <c r="W40" s="105">
        <f>(VLOOKUP($B$1,'Multipliers and Adjustments'!$A$70:$I$86,TRUNC(COLUMN(W$2)/5)+2,FALSE)*SUMIFS('EPA US Data'!$I:$I,'EPA US Data'!$D:$D,'Country Selector'!$A$2,'EPA US Data'!$J:$J,$B$1,'EPA US Data'!$C:$C,W$2,'EPA US Data'!$G:$G,"&gt;="&amp;$A40,'EPA US Data'!$G:$G,"&lt;"&amp;$B40)+IF('Multipliers and Adjustments'!$B$66="Y",'SNAP Adjustment'!X77,0))*unit_conv*'State Downscaling Multipliers'!$B$9</f>
        <v>0</v>
      </c>
      <c r="X40" s="2">
        <f t="shared" ref="X40:AA40" si="268">W40+($AB40-$W40)/5</f>
        <v>0</v>
      </c>
      <c r="Y40" s="2">
        <f t="shared" si="268"/>
        <v>0</v>
      </c>
      <c r="Z40" s="2">
        <f t="shared" si="268"/>
        <v>0</v>
      </c>
      <c r="AA40" s="2">
        <f t="shared" si="268"/>
        <v>0</v>
      </c>
      <c r="AB40" s="105">
        <f>(VLOOKUP($B$1,'Multipliers and Adjustments'!$A$70:$I$86,TRUNC(COLUMN(AB$2)/5)+2,FALSE)*SUMIFS('EPA US Data'!$I:$I,'EPA US Data'!$D:$D,'Country Selector'!$A$2,'EPA US Data'!$J:$J,$B$1,'EPA US Data'!$C:$C,AB$2,'EPA US Data'!$G:$G,"&gt;="&amp;$A40,'EPA US Data'!$G:$G,"&lt;"&amp;$B40)+IF('Multipliers and Adjustments'!$B$66="Y",'SNAP Adjustment'!AC77,0))*unit_conv*'State Downscaling Multipliers'!$B$9</f>
        <v>0</v>
      </c>
      <c r="AC40" s="2">
        <f t="shared" ref="AC40:AF40" si="269">AB40+($AG40-$AB40)/5</f>
        <v>0</v>
      </c>
      <c r="AD40" s="2">
        <f t="shared" si="269"/>
        <v>0</v>
      </c>
      <c r="AE40" s="2">
        <f t="shared" si="269"/>
        <v>0</v>
      </c>
      <c r="AF40" s="2">
        <f t="shared" si="269"/>
        <v>0</v>
      </c>
      <c r="AG40" s="105">
        <f>(VLOOKUP($B$1,'Multipliers and Adjustments'!$A$70:$I$86,TRUNC(COLUMN(AG$2)/5)+2,FALSE)*SUMIFS('EPA US Data'!$I:$I,'EPA US Data'!$D:$D,'Country Selector'!$A$2,'EPA US Data'!$J:$J,$B$1,'EPA US Data'!$C:$C,AG$2,'EPA US Data'!$G:$G,"&gt;="&amp;$A40,'EPA US Data'!$G:$G,"&lt;"&amp;$B40)+IF('Multipliers and Adjustments'!$B$66="Y",'SNAP Adjustment'!AH77,0))*unit_conv*'State Downscaling Multipliers'!$B$9</f>
        <v>0</v>
      </c>
      <c r="AH40" s="2">
        <f t="shared" ref="AH40:AK40" si="270">AG40+($AL40-$AG40)/5</f>
        <v>0</v>
      </c>
      <c r="AI40" s="2">
        <f t="shared" si="270"/>
        <v>0</v>
      </c>
      <c r="AJ40" s="2">
        <f t="shared" si="270"/>
        <v>0</v>
      </c>
      <c r="AK40" s="2">
        <f t="shared" si="270"/>
        <v>0</v>
      </c>
      <c r="AL40" s="105">
        <f>(VLOOKUP($B$1,'Multipliers and Adjustments'!$A$70:$I$86,TRUNC(COLUMN(AL$2)/5)+2,FALSE)*SUMIFS('EPA US Data'!$I:$I,'EPA US Data'!$D:$D,'Country Selector'!$A$2,'EPA US Data'!$J:$J,$B$1,'EPA US Data'!$C:$C,AL$2,'EPA US Data'!$G:$G,"&gt;="&amp;$A40,'EPA US Data'!$G:$G,"&lt;"&amp;$B40)+IF('Multipliers and Adjustments'!$B$66="Y",'SNAP Adjustment'!AM77,0))*unit_conv*'State Downscaling Multipliers'!$B$9</f>
        <v>0</v>
      </c>
    </row>
    <row r="41" spans="1:38" ht="15.75" customHeight="1" x14ac:dyDescent="0.25">
      <c r="A41" s="50">
        <f t="shared" si="234"/>
        <v>60</v>
      </c>
      <c r="B41" s="50">
        <f t="shared" si="235"/>
        <v>70</v>
      </c>
      <c r="C41" s="105">
        <f>(VLOOKUP($B$1,'Multipliers and Adjustments'!$A$70:$I$86,TRUNC(COLUMN(C$2)/5)+2,FALSE)*SUMIFS('EPA US Data'!$I:$I,'EPA US Data'!$D:$D,'Country Selector'!$A$2,'EPA US Data'!$J:$J,$B$1,'EPA US Data'!$C:$C,C$2,'EPA US Data'!$G:$G,"&gt;="&amp;$A41,'EPA US Data'!$G:$G,"&lt;"&amp;$B41)+IF('Multipliers and Adjustments'!$B$66="Y",'SNAP Adjustment'!D78,0))*unit_conv*'State Downscaling Multipliers'!$B$9</f>
        <v>0</v>
      </c>
      <c r="D41" s="2">
        <f t="shared" ref="D41:G41" si="271">C41+($H41-$C41)/5</f>
        <v>0</v>
      </c>
      <c r="E41" s="2">
        <f t="shared" si="271"/>
        <v>0</v>
      </c>
      <c r="F41" s="2">
        <f t="shared" si="271"/>
        <v>0</v>
      </c>
      <c r="G41" s="2">
        <f t="shared" si="271"/>
        <v>0</v>
      </c>
      <c r="H41" s="105">
        <f>(VLOOKUP($B$1,'Multipliers and Adjustments'!$A$70:$I$86,TRUNC(COLUMN(H$2)/5)+2,FALSE)*SUMIFS('EPA US Data'!$I:$I,'EPA US Data'!$D:$D,'Country Selector'!$A$2,'EPA US Data'!$J:$J,$B$1,'EPA US Data'!$C:$C,H$2,'EPA US Data'!$G:$G,"&gt;="&amp;$A41,'EPA US Data'!$G:$G,"&lt;"&amp;$B41)+IF('Multipliers and Adjustments'!$B$66="Y",'SNAP Adjustment'!I78,0))*unit_conv*'State Downscaling Multipliers'!$B$9</f>
        <v>0</v>
      </c>
      <c r="I41" s="2">
        <f t="shared" ref="I41:L41" si="272">H41+($M41-$H41)/5</f>
        <v>0</v>
      </c>
      <c r="J41" s="2">
        <f t="shared" si="272"/>
        <v>0</v>
      </c>
      <c r="K41" s="2">
        <f t="shared" si="272"/>
        <v>0</v>
      </c>
      <c r="L41" s="2">
        <f t="shared" si="272"/>
        <v>0</v>
      </c>
      <c r="M41" s="105">
        <f>(VLOOKUP($B$1,'Multipliers and Adjustments'!$A$70:$I$86,TRUNC(COLUMN(M$2)/5)+2,FALSE)*SUMIFS('EPA US Data'!$I:$I,'EPA US Data'!$D:$D,'Country Selector'!$A$2,'EPA US Data'!$J:$J,$B$1,'EPA US Data'!$C:$C,M$2,'EPA US Data'!$G:$G,"&gt;="&amp;$A41,'EPA US Data'!$G:$G,"&lt;"&amp;$B41)+IF('Multipliers and Adjustments'!$B$66="Y",'SNAP Adjustment'!N78,0))*unit_conv*'State Downscaling Multipliers'!$B$9</f>
        <v>0</v>
      </c>
      <c r="N41" s="2">
        <f t="shared" ref="N41:Q41" si="273">M41+($R41-$M41)/5</f>
        <v>0</v>
      </c>
      <c r="O41" s="2">
        <f t="shared" si="273"/>
        <v>0</v>
      </c>
      <c r="P41" s="2">
        <f t="shared" si="273"/>
        <v>0</v>
      </c>
      <c r="Q41" s="2">
        <f t="shared" si="273"/>
        <v>0</v>
      </c>
      <c r="R41" s="105">
        <f>(VLOOKUP($B$1,'Multipliers and Adjustments'!$A$70:$I$86,TRUNC(COLUMN(R$2)/5)+2,FALSE)*SUMIFS('EPA US Data'!$I:$I,'EPA US Data'!$D:$D,'Country Selector'!$A$2,'EPA US Data'!$J:$J,$B$1,'EPA US Data'!$C:$C,R$2,'EPA US Data'!$G:$G,"&gt;="&amp;$A41,'EPA US Data'!$G:$G,"&lt;"&amp;$B41)+IF('Multipliers and Adjustments'!$B$66="Y",'SNAP Adjustment'!S78,0))*unit_conv*'State Downscaling Multipliers'!$B$9</f>
        <v>0</v>
      </c>
      <c r="S41" s="2">
        <f t="shared" ref="S41:V41" si="274">R41+($W41-$R41)/5</f>
        <v>0</v>
      </c>
      <c r="T41" s="2">
        <f t="shared" si="274"/>
        <v>0</v>
      </c>
      <c r="U41" s="2">
        <f t="shared" si="274"/>
        <v>0</v>
      </c>
      <c r="V41" s="2">
        <f t="shared" si="274"/>
        <v>0</v>
      </c>
      <c r="W41" s="105">
        <f>(VLOOKUP($B$1,'Multipliers and Adjustments'!$A$70:$I$86,TRUNC(COLUMN(W$2)/5)+2,FALSE)*SUMIFS('EPA US Data'!$I:$I,'EPA US Data'!$D:$D,'Country Selector'!$A$2,'EPA US Data'!$J:$J,$B$1,'EPA US Data'!$C:$C,W$2,'EPA US Data'!$G:$G,"&gt;="&amp;$A41,'EPA US Data'!$G:$G,"&lt;"&amp;$B41)+IF('Multipliers and Adjustments'!$B$66="Y",'SNAP Adjustment'!X78,0))*unit_conv*'State Downscaling Multipliers'!$B$9</f>
        <v>0</v>
      </c>
      <c r="X41" s="2">
        <f t="shared" ref="X41:AA41" si="275">W41+($AB41-$W41)/5</f>
        <v>0</v>
      </c>
      <c r="Y41" s="2">
        <f t="shared" si="275"/>
        <v>0</v>
      </c>
      <c r="Z41" s="2">
        <f t="shared" si="275"/>
        <v>0</v>
      </c>
      <c r="AA41" s="2">
        <f t="shared" si="275"/>
        <v>0</v>
      </c>
      <c r="AB41" s="105">
        <f>(VLOOKUP($B$1,'Multipliers and Adjustments'!$A$70:$I$86,TRUNC(COLUMN(AB$2)/5)+2,FALSE)*SUMIFS('EPA US Data'!$I:$I,'EPA US Data'!$D:$D,'Country Selector'!$A$2,'EPA US Data'!$J:$J,$B$1,'EPA US Data'!$C:$C,AB$2,'EPA US Data'!$G:$G,"&gt;="&amp;$A41,'EPA US Data'!$G:$G,"&lt;"&amp;$B41)+IF('Multipliers and Adjustments'!$B$66="Y",'SNAP Adjustment'!AC78,0))*unit_conv*'State Downscaling Multipliers'!$B$9</f>
        <v>0</v>
      </c>
      <c r="AC41" s="2">
        <f t="shared" ref="AC41:AF41" si="276">AB41+($AG41-$AB41)/5</f>
        <v>0</v>
      </c>
      <c r="AD41" s="2">
        <f t="shared" si="276"/>
        <v>0</v>
      </c>
      <c r="AE41" s="2">
        <f t="shared" si="276"/>
        <v>0</v>
      </c>
      <c r="AF41" s="2">
        <f t="shared" si="276"/>
        <v>0</v>
      </c>
      <c r="AG41" s="105">
        <f>(VLOOKUP($B$1,'Multipliers and Adjustments'!$A$70:$I$86,TRUNC(COLUMN(AG$2)/5)+2,FALSE)*SUMIFS('EPA US Data'!$I:$I,'EPA US Data'!$D:$D,'Country Selector'!$A$2,'EPA US Data'!$J:$J,$B$1,'EPA US Data'!$C:$C,AG$2,'EPA US Data'!$G:$G,"&gt;="&amp;$A41,'EPA US Data'!$G:$G,"&lt;"&amp;$B41)+IF('Multipliers and Adjustments'!$B$66="Y",'SNAP Adjustment'!AH78,0))*unit_conv*'State Downscaling Multipliers'!$B$9</f>
        <v>0</v>
      </c>
      <c r="AH41" s="2">
        <f t="shared" ref="AH41:AK41" si="277">AG41+($AL41-$AG41)/5</f>
        <v>0</v>
      </c>
      <c r="AI41" s="2">
        <f t="shared" si="277"/>
        <v>0</v>
      </c>
      <c r="AJ41" s="2">
        <f t="shared" si="277"/>
        <v>0</v>
      </c>
      <c r="AK41" s="2">
        <f t="shared" si="277"/>
        <v>0</v>
      </c>
      <c r="AL41" s="105">
        <f>(VLOOKUP($B$1,'Multipliers and Adjustments'!$A$70:$I$86,TRUNC(COLUMN(AL$2)/5)+2,FALSE)*SUMIFS('EPA US Data'!$I:$I,'EPA US Data'!$D:$D,'Country Selector'!$A$2,'EPA US Data'!$J:$J,$B$1,'EPA US Data'!$C:$C,AL$2,'EPA US Data'!$G:$G,"&gt;="&amp;$A41,'EPA US Data'!$G:$G,"&lt;"&amp;$B41)+IF('Multipliers and Adjustments'!$B$66="Y",'SNAP Adjustment'!AM78,0))*unit_conv*'State Downscaling Multipliers'!$B$9</f>
        <v>0</v>
      </c>
    </row>
    <row r="42" spans="1:38" ht="15.75" customHeight="1" x14ac:dyDescent="0.25">
      <c r="A42" s="50">
        <f t="shared" si="234"/>
        <v>70</v>
      </c>
      <c r="B42" s="50">
        <f t="shared" si="235"/>
        <v>80</v>
      </c>
      <c r="C42" s="105">
        <f>(VLOOKUP($B$1,'Multipliers and Adjustments'!$A$70:$I$86,TRUNC(COLUMN(C$2)/5)+2,FALSE)*SUMIFS('EPA US Data'!$I:$I,'EPA US Data'!$D:$D,'Country Selector'!$A$2,'EPA US Data'!$J:$J,$B$1,'EPA US Data'!$C:$C,C$2,'EPA US Data'!$G:$G,"&gt;="&amp;$A42,'EPA US Data'!$G:$G,"&lt;"&amp;$B42)+IF('Multipliers and Adjustments'!$B$66="Y",'SNAP Adjustment'!D79,0))*unit_conv*'State Downscaling Multipliers'!$B$9</f>
        <v>31767476.492053919</v>
      </c>
      <c r="D42" s="2">
        <f t="shared" ref="D42:G42" si="278">C42+($H42-$C42)/5</f>
        <v>33163596.346008901</v>
      </c>
      <c r="E42" s="2">
        <f t="shared" si="278"/>
        <v>34559716.199963883</v>
      </c>
      <c r="F42" s="2">
        <f t="shared" si="278"/>
        <v>35955836.053918861</v>
      </c>
      <c r="G42" s="2">
        <f t="shared" si="278"/>
        <v>37351955.907873839</v>
      </c>
      <c r="H42" s="105">
        <f>(VLOOKUP($B$1,'Multipliers and Adjustments'!$A$70:$I$86,TRUNC(COLUMN(H$2)/5)+2,FALSE)*SUMIFS('EPA US Data'!$I:$I,'EPA US Data'!$D:$D,'Country Selector'!$A$2,'EPA US Data'!$J:$J,$B$1,'EPA US Data'!$C:$C,H$2,'EPA US Data'!$G:$G,"&gt;="&amp;$A42,'EPA US Data'!$G:$G,"&lt;"&amp;$B42)+IF('Multipliers and Adjustments'!$B$66="Y",'SNAP Adjustment'!I79,0))*unit_conv*'State Downscaling Multipliers'!$B$9</f>
        <v>38748075.761828825</v>
      </c>
      <c r="I42" s="2">
        <f t="shared" ref="I42:L42" si="279">H42+($M42-$H42)/5</f>
        <v>39786304.426514164</v>
      </c>
      <c r="J42" s="2">
        <f t="shared" si="279"/>
        <v>40824533.091199502</v>
      </c>
      <c r="K42" s="2">
        <f t="shared" si="279"/>
        <v>41862761.755884841</v>
      </c>
      <c r="L42" s="2">
        <f t="shared" si="279"/>
        <v>42900990.42057018</v>
      </c>
      <c r="M42" s="105">
        <f>(VLOOKUP($B$1,'Multipliers and Adjustments'!$A$70:$I$86,TRUNC(COLUMN(M$2)/5)+2,FALSE)*SUMIFS('EPA US Data'!$I:$I,'EPA US Data'!$D:$D,'Country Selector'!$A$2,'EPA US Data'!$J:$J,$B$1,'EPA US Data'!$C:$C,M$2,'EPA US Data'!$G:$G,"&gt;="&amp;$A42,'EPA US Data'!$G:$G,"&lt;"&amp;$B42)+IF('Multipliers and Adjustments'!$B$66="Y",'SNAP Adjustment'!N79,0))*unit_conv*'State Downscaling Multipliers'!$B$9</f>
        <v>43939219.085255504</v>
      </c>
      <c r="N42" s="2">
        <f t="shared" ref="N42:Q42" si="280">M42+($R42-$M42)/5</f>
        <v>45079764.084494755</v>
      </c>
      <c r="O42" s="2">
        <f t="shared" si="280"/>
        <v>46220309.083734006</v>
      </c>
      <c r="P42" s="2">
        <f t="shared" si="280"/>
        <v>47360854.082973257</v>
      </c>
      <c r="Q42" s="2">
        <f t="shared" si="280"/>
        <v>48501399.082212508</v>
      </c>
      <c r="R42" s="105">
        <f>(VLOOKUP($B$1,'Multipliers and Adjustments'!$A$70:$I$86,TRUNC(COLUMN(R$2)/5)+2,FALSE)*SUMIFS('EPA US Data'!$I:$I,'EPA US Data'!$D:$D,'Country Selector'!$A$2,'EPA US Data'!$J:$J,$B$1,'EPA US Data'!$C:$C,R$2,'EPA US Data'!$G:$G,"&gt;="&amp;$A42,'EPA US Data'!$G:$G,"&lt;"&amp;$B42)+IF('Multipliers and Adjustments'!$B$66="Y",'SNAP Adjustment'!S79,0))*unit_conv*'State Downscaling Multipliers'!$B$9</f>
        <v>49641944.081451751</v>
      </c>
      <c r="S42" s="2">
        <f t="shared" ref="S42:V42" si="281">R42+($W42-$R42)/5</f>
        <v>49641962.411999285</v>
      </c>
      <c r="T42" s="2">
        <f t="shared" si="281"/>
        <v>49641980.742546819</v>
      </c>
      <c r="U42" s="2">
        <f t="shared" si="281"/>
        <v>49641999.073094353</v>
      </c>
      <c r="V42" s="2">
        <f t="shared" si="281"/>
        <v>49642017.403641887</v>
      </c>
      <c r="W42" s="105">
        <f>(VLOOKUP($B$1,'Multipliers and Adjustments'!$A$70:$I$86,TRUNC(COLUMN(W$2)/5)+2,FALSE)*SUMIFS('EPA US Data'!$I:$I,'EPA US Data'!$D:$D,'Country Selector'!$A$2,'EPA US Data'!$J:$J,$B$1,'EPA US Data'!$C:$C,W$2,'EPA US Data'!$G:$G,"&gt;="&amp;$A42,'EPA US Data'!$G:$G,"&lt;"&amp;$B42)+IF('Multipliers and Adjustments'!$B$66="Y",'SNAP Adjustment'!X79,0))*unit_conv*'State Downscaling Multipliers'!$B$9</f>
        <v>49642035.734189436</v>
      </c>
      <c r="X42" s="2">
        <f t="shared" ref="X42:AA42" si="282">W42+($AB42-$W42)/5</f>
        <v>49642053.267756797</v>
      </c>
      <c r="Y42" s="2">
        <f t="shared" si="282"/>
        <v>49642070.801324159</v>
      </c>
      <c r="Z42" s="2">
        <f t="shared" si="282"/>
        <v>49642088.33489152</v>
      </c>
      <c r="AA42" s="2">
        <f t="shared" si="282"/>
        <v>49642105.868458882</v>
      </c>
      <c r="AB42" s="105">
        <f>(VLOOKUP($B$1,'Multipliers and Adjustments'!$A$70:$I$86,TRUNC(COLUMN(AB$2)/5)+2,FALSE)*SUMIFS('EPA US Data'!$I:$I,'EPA US Data'!$D:$D,'Country Selector'!$A$2,'EPA US Data'!$J:$J,$B$1,'EPA US Data'!$C:$C,AB$2,'EPA US Data'!$G:$G,"&gt;="&amp;$A42,'EPA US Data'!$G:$G,"&lt;"&amp;$B42)+IF('Multipliers and Adjustments'!$B$66="Y",'SNAP Adjustment'!AC79,0))*unit_conv*'State Downscaling Multipliers'!$B$9</f>
        <v>49642123.402026244</v>
      </c>
      <c r="AC42" s="2">
        <f t="shared" ref="AC42:AF42" si="283">AB42+($AG42-$AB42)/5</f>
        <v>49642140.138613082</v>
      </c>
      <c r="AD42" s="2">
        <f t="shared" si="283"/>
        <v>49642156.875199921</v>
      </c>
      <c r="AE42" s="2">
        <f t="shared" si="283"/>
        <v>49642173.61178676</v>
      </c>
      <c r="AF42" s="2">
        <f t="shared" si="283"/>
        <v>49642190.348373599</v>
      </c>
      <c r="AG42" s="105">
        <f>(VLOOKUP($B$1,'Multipliers and Adjustments'!$A$70:$I$86,TRUNC(COLUMN(AG$2)/5)+2,FALSE)*SUMIFS('EPA US Data'!$I:$I,'EPA US Data'!$D:$D,'Country Selector'!$A$2,'EPA US Data'!$J:$J,$B$1,'EPA US Data'!$C:$C,AG$2,'EPA US Data'!$G:$G,"&gt;="&amp;$A42,'EPA US Data'!$G:$G,"&lt;"&amp;$B42)+IF('Multipliers and Adjustments'!$B$66="Y",'SNAP Adjustment'!AH79,0))*unit_conv*'State Downscaling Multipliers'!$B$9</f>
        <v>49642207.084960423</v>
      </c>
      <c r="AH42" s="2">
        <f t="shared" ref="AH42:AK42" si="284">AG42+($AL42-$AG42)/5</f>
        <v>49642223.024567083</v>
      </c>
      <c r="AI42" s="2">
        <f t="shared" si="284"/>
        <v>49642238.964173742</v>
      </c>
      <c r="AJ42" s="2">
        <f t="shared" si="284"/>
        <v>49642254.903780401</v>
      </c>
      <c r="AK42" s="2">
        <f t="shared" si="284"/>
        <v>49642270.84338706</v>
      </c>
      <c r="AL42" s="105">
        <f>(VLOOKUP($B$1,'Multipliers and Adjustments'!$A$70:$I$86,TRUNC(COLUMN(AL$2)/5)+2,FALSE)*SUMIFS('EPA US Data'!$I:$I,'EPA US Data'!$D:$D,'Country Selector'!$A$2,'EPA US Data'!$J:$J,$B$1,'EPA US Data'!$C:$C,AL$2,'EPA US Data'!$G:$G,"&gt;="&amp;$A42,'EPA US Data'!$G:$G,"&lt;"&amp;$B42)+IF('Multipliers and Adjustments'!$B$66="Y",'SNAP Adjustment'!AM79,0))*unit_conv*'State Downscaling Multipliers'!$B$9</f>
        <v>49642286.782993726</v>
      </c>
    </row>
    <row r="43" spans="1:38" ht="15.75" customHeight="1" x14ac:dyDescent="0.25">
      <c r="A43" s="50">
        <f t="shared" si="234"/>
        <v>80</v>
      </c>
      <c r="B43" s="50">
        <f t="shared" si="235"/>
        <v>90</v>
      </c>
      <c r="C43" s="105">
        <f>(VLOOKUP($B$1,'Multipliers and Adjustments'!$A$70:$I$86,TRUNC(COLUMN(C$2)/5)+2,FALSE)*SUMIFS('EPA US Data'!$I:$I,'EPA US Data'!$D:$D,'Country Selector'!$A$2,'EPA US Data'!$J:$J,$B$1,'EPA US Data'!$C:$C,C$2,'EPA US Data'!$G:$G,"&gt;="&amp;$A43,'EPA US Data'!$G:$G,"&lt;"&amp;$B43)+IF('Multipliers and Adjustments'!$B$66="Y",'SNAP Adjustment'!D80,0))*unit_conv*'State Downscaling Multipliers'!$B$9</f>
        <v>0</v>
      </c>
      <c r="D43" s="2">
        <f t="shared" ref="D43:G43" si="285">C43+($H43-$C43)/5</f>
        <v>0</v>
      </c>
      <c r="E43" s="2">
        <f t="shared" si="285"/>
        <v>0</v>
      </c>
      <c r="F43" s="2">
        <f t="shared" si="285"/>
        <v>0</v>
      </c>
      <c r="G43" s="2">
        <f t="shared" si="285"/>
        <v>0</v>
      </c>
      <c r="H43" s="105">
        <f>(VLOOKUP($B$1,'Multipliers and Adjustments'!$A$70:$I$86,TRUNC(COLUMN(H$2)/5)+2,FALSE)*SUMIFS('EPA US Data'!$I:$I,'EPA US Data'!$D:$D,'Country Selector'!$A$2,'EPA US Data'!$J:$J,$B$1,'EPA US Data'!$C:$C,H$2,'EPA US Data'!$G:$G,"&gt;="&amp;$A43,'EPA US Data'!$G:$G,"&lt;"&amp;$B43)+IF('Multipliers and Adjustments'!$B$66="Y",'SNAP Adjustment'!I80,0))*unit_conv*'State Downscaling Multipliers'!$B$9</f>
        <v>0</v>
      </c>
      <c r="I43" s="2">
        <f t="shared" ref="I43:L43" si="286">H43+($M43-$H43)/5</f>
        <v>0</v>
      </c>
      <c r="J43" s="2">
        <f t="shared" si="286"/>
        <v>0</v>
      </c>
      <c r="K43" s="2">
        <f t="shared" si="286"/>
        <v>0</v>
      </c>
      <c r="L43" s="2">
        <f t="shared" si="286"/>
        <v>0</v>
      </c>
      <c r="M43" s="105">
        <f>(VLOOKUP($B$1,'Multipliers and Adjustments'!$A$70:$I$86,TRUNC(COLUMN(M$2)/5)+2,FALSE)*SUMIFS('EPA US Data'!$I:$I,'EPA US Data'!$D:$D,'Country Selector'!$A$2,'EPA US Data'!$J:$J,$B$1,'EPA US Data'!$C:$C,M$2,'EPA US Data'!$G:$G,"&gt;="&amp;$A43,'EPA US Data'!$G:$G,"&lt;"&amp;$B43)+IF('Multipliers and Adjustments'!$B$66="Y",'SNAP Adjustment'!N80,0))*unit_conv*'State Downscaling Multipliers'!$B$9</f>
        <v>0</v>
      </c>
      <c r="N43" s="2">
        <f t="shared" ref="N43:Q43" si="287">M43+($R43-$M43)/5</f>
        <v>0</v>
      </c>
      <c r="O43" s="2">
        <f t="shared" si="287"/>
        <v>0</v>
      </c>
      <c r="P43" s="2">
        <f t="shared" si="287"/>
        <v>0</v>
      </c>
      <c r="Q43" s="2">
        <f t="shared" si="287"/>
        <v>0</v>
      </c>
      <c r="R43" s="105">
        <f>(VLOOKUP($B$1,'Multipliers and Adjustments'!$A$70:$I$86,TRUNC(COLUMN(R$2)/5)+2,FALSE)*SUMIFS('EPA US Data'!$I:$I,'EPA US Data'!$D:$D,'Country Selector'!$A$2,'EPA US Data'!$J:$J,$B$1,'EPA US Data'!$C:$C,R$2,'EPA US Data'!$G:$G,"&gt;="&amp;$A43,'EPA US Data'!$G:$G,"&lt;"&amp;$B43)+IF('Multipliers and Adjustments'!$B$66="Y",'SNAP Adjustment'!S80,0))*unit_conv*'State Downscaling Multipliers'!$B$9</f>
        <v>0</v>
      </c>
      <c r="S43" s="2">
        <f t="shared" ref="S43:V43" si="288">R43+($W43-$R43)/5</f>
        <v>0</v>
      </c>
      <c r="T43" s="2">
        <f t="shared" si="288"/>
        <v>0</v>
      </c>
      <c r="U43" s="2">
        <f t="shared" si="288"/>
        <v>0</v>
      </c>
      <c r="V43" s="2">
        <f t="shared" si="288"/>
        <v>0</v>
      </c>
      <c r="W43" s="105">
        <f>(VLOOKUP($B$1,'Multipliers and Adjustments'!$A$70:$I$86,TRUNC(COLUMN(W$2)/5)+2,FALSE)*SUMIFS('EPA US Data'!$I:$I,'EPA US Data'!$D:$D,'Country Selector'!$A$2,'EPA US Data'!$J:$J,$B$1,'EPA US Data'!$C:$C,W$2,'EPA US Data'!$G:$G,"&gt;="&amp;$A43,'EPA US Data'!$G:$G,"&lt;"&amp;$B43)+IF('Multipliers and Adjustments'!$B$66="Y",'SNAP Adjustment'!X80,0))*unit_conv*'State Downscaling Multipliers'!$B$9</f>
        <v>0</v>
      </c>
      <c r="X43" s="2">
        <f t="shared" ref="X43:AA43" si="289">W43+($AB43-$W43)/5</f>
        <v>0</v>
      </c>
      <c r="Y43" s="2">
        <f t="shared" si="289"/>
        <v>0</v>
      </c>
      <c r="Z43" s="2">
        <f t="shared" si="289"/>
        <v>0</v>
      </c>
      <c r="AA43" s="2">
        <f t="shared" si="289"/>
        <v>0</v>
      </c>
      <c r="AB43" s="105">
        <f>(VLOOKUP($B$1,'Multipliers and Adjustments'!$A$70:$I$86,TRUNC(COLUMN(AB$2)/5)+2,FALSE)*SUMIFS('EPA US Data'!$I:$I,'EPA US Data'!$D:$D,'Country Selector'!$A$2,'EPA US Data'!$J:$J,$B$1,'EPA US Data'!$C:$C,AB$2,'EPA US Data'!$G:$G,"&gt;="&amp;$A43,'EPA US Data'!$G:$G,"&lt;"&amp;$B43)+IF('Multipliers and Adjustments'!$B$66="Y",'SNAP Adjustment'!AC80,0))*unit_conv*'State Downscaling Multipliers'!$B$9</f>
        <v>0</v>
      </c>
      <c r="AC43" s="2">
        <f t="shared" ref="AC43:AF43" si="290">AB43+($AG43-$AB43)/5</f>
        <v>0</v>
      </c>
      <c r="AD43" s="2">
        <f t="shared" si="290"/>
        <v>0</v>
      </c>
      <c r="AE43" s="2">
        <f t="shared" si="290"/>
        <v>0</v>
      </c>
      <c r="AF43" s="2">
        <f t="shared" si="290"/>
        <v>0</v>
      </c>
      <c r="AG43" s="105">
        <f>(VLOOKUP($B$1,'Multipliers and Adjustments'!$A$70:$I$86,TRUNC(COLUMN(AG$2)/5)+2,FALSE)*SUMIFS('EPA US Data'!$I:$I,'EPA US Data'!$D:$D,'Country Selector'!$A$2,'EPA US Data'!$J:$J,$B$1,'EPA US Data'!$C:$C,AG$2,'EPA US Data'!$G:$G,"&gt;="&amp;$A43,'EPA US Data'!$G:$G,"&lt;"&amp;$B43)+IF('Multipliers and Adjustments'!$B$66="Y",'SNAP Adjustment'!AH80,0))*unit_conv*'State Downscaling Multipliers'!$B$9</f>
        <v>0</v>
      </c>
      <c r="AH43" s="2">
        <f t="shared" ref="AH43:AK43" si="291">AG43+($AL43-$AG43)/5</f>
        <v>0</v>
      </c>
      <c r="AI43" s="2">
        <f t="shared" si="291"/>
        <v>0</v>
      </c>
      <c r="AJ43" s="2">
        <f t="shared" si="291"/>
        <v>0</v>
      </c>
      <c r="AK43" s="2">
        <f t="shared" si="291"/>
        <v>0</v>
      </c>
      <c r="AL43" s="105">
        <f>(VLOOKUP($B$1,'Multipliers and Adjustments'!$A$70:$I$86,TRUNC(COLUMN(AL$2)/5)+2,FALSE)*SUMIFS('EPA US Data'!$I:$I,'EPA US Data'!$D:$D,'Country Selector'!$A$2,'EPA US Data'!$J:$J,$B$1,'EPA US Data'!$C:$C,AL$2,'EPA US Data'!$G:$G,"&gt;="&amp;$A43,'EPA US Data'!$G:$G,"&lt;"&amp;$B43)+IF('Multipliers and Adjustments'!$B$66="Y",'SNAP Adjustment'!AM80,0))*unit_conv*'State Downscaling Multipliers'!$B$9</f>
        <v>0</v>
      </c>
    </row>
    <row r="44" spans="1:38" ht="15.75" customHeight="1" x14ac:dyDescent="0.25">
      <c r="A44" s="50">
        <f t="shared" si="234"/>
        <v>90</v>
      </c>
      <c r="B44" s="50">
        <f t="shared" si="235"/>
        <v>100</v>
      </c>
      <c r="C44" s="105">
        <f>(VLOOKUP($B$1,'Multipliers and Adjustments'!$A$70:$I$86,TRUNC(COLUMN(C$2)/5)+2,FALSE)*SUMIFS('EPA US Data'!$I:$I,'EPA US Data'!$D:$D,'Country Selector'!$A$2,'EPA US Data'!$J:$J,$B$1,'EPA US Data'!$C:$C,C$2,'EPA US Data'!$G:$G,"&gt;="&amp;$A44,'EPA US Data'!$G:$G,"&lt;"&amp;$B44)+IF('Multipliers and Adjustments'!$B$66="Y",'SNAP Adjustment'!D81,0))*unit_conv*'State Downscaling Multipliers'!$B$9</f>
        <v>0</v>
      </c>
      <c r="D44" s="2">
        <f t="shared" ref="D44:G44" si="292">C44+($H44-$C44)/5</f>
        <v>0</v>
      </c>
      <c r="E44" s="2">
        <f t="shared" si="292"/>
        <v>0</v>
      </c>
      <c r="F44" s="2">
        <f t="shared" si="292"/>
        <v>0</v>
      </c>
      <c r="G44" s="2">
        <f t="shared" si="292"/>
        <v>0</v>
      </c>
      <c r="H44" s="105">
        <f>(VLOOKUP($B$1,'Multipliers and Adjustments'!$A$70:$I$86,TRUNC(COLUMN(H$2)/5)+2,FALSE)*SUMIFS('EPA US Data'!$I:$I,'EPA US Data'!$D:$D,'Country Selector'!$A$2,'EPA US Data'!$J:$J,$B$1,'EPA US Data'!$C:$C,H$2,'EPA US Data'!$G:$G,"&gt;="&amp;$A44,'EPA US Data'!$G:$G,"&lt;"&amp;$B44)+IF('Multipliers and Adjustments'!$B$66="Y",'SNAP Adjustment'!I81,0))*unit_conv*'State Downscaling Multipliers'!$B$9</f>
        <v>0</v>
      </c>
      <c r="I44" s="2">
        <f t="shared" ref="I44:L44" si="293">H44+($M44-$H44)/5</f>
        <v>0</v>
      </c>
      <c r="J44" s="2">
        <f t="shared" si="293"/>
        <v>0</v>
      </c>
      <c r="K44" s="2">
        <f t="shared" si="293"/>
        <v>0</v>
      </c>
      <c r="L44" s="2">
        <f t="shared" si="293"/>
        <v>0</v>
      </c>
      <c r="M44" s="105">
        <f>(VLOOKUP($B$1,'Multipliers and Adjustments'!$A$70:$I$86,TRUNC(COLUMN(M$2)/5)+2,FALSE)*SUMIFS('EPA US Data'!$I:$I,'EPA US Data'!$D:$D,'Country Selector'!$A$2,'EPA US Data'!$J:$J,$B$1,'EPA US Data'!$C:$C,M$2,'EPA US Data'!$G:$G,"&gt;="&amp;$A44,'EPA US Data'!$G:$G,"&lt;"&amp;$B44)+IF('Multipliers and Adjustments'!$B$66="Y",'SNAP Adjustment'!N81,0))*unit_conv*'State Downscaling Multipliers'!$B$9</f>
        <v>0</v>
      </c>
      <c r="N44" s="2">
        <f t="shared" ref="N44:Q44" si="294">M44+($R44-$M44)/5</f>
        <v>0</v>
      </c>
      <c r="O44" s="2">
        <f t="shared" si="294"/>
        <v>0</v>
      </c>
      <c r="P44" s="2">
        <f t="shared" si="294"/>
        <v>0</v>
      </c>
      <c r="Q44" s="2">
        <f t="shared" si="294"/>
        <v>0</v>
      </c>
      <c r="R44" s="105">
        <f>(VLOOKUP($B$1,'Multipliers and Adjustments'!$A$70:$I$86,TRUNC(COLUMN(R$2)/5)+2,FALSE)*SUMIFS('EPA US Data'!$I:$I,'EPA US Data'!$D:$D,'Country Selector'!$A$2,'EPA US Data'!$J:$J,$B$1,'EPA US Data'!$C:$C,R$2,'EPA US Data'!$G:$G,"&gt;="&amp;$A44,'EPA US Data'!$G:$G,"&lt;"&amp;$B44)+IF('Multipliers and Adjustments'!$B$66="Y",'SNAP Adjustment'!S81,0))*unit_conv*'State Downscaling Multipliers'!$B$9</f>
        <v>0</v>
      </c>
      <c r="S44" s="2">
        <f t="shared" ref="S44:V44" si="295">R44+($W44-$R44)/5</f>
        <v>0</v>
      </c>
      <c r="T44" s="2">
        <f t="shared" si="295"/>
        <v>0</v>
      </c>
      <c r="U44" s="2">
        <f t="shared" si="295"/>
        <v>0</v>
      </c>
      <c r="V44" s="2">
        <f t="shared" si="295"/>
        <v>0</v>
      </c>
      <c r="W44" s="105">
        <f>(VLOOKUP($B$1,'Multipliers and Adjustments'!$A$70:$I$86,TRUNC(COLUMN(W$2)/5)+2,FALSE)*SUMIFS('EPA US Data'!$I:$I,'EPA US Data'!$D:$D,'Country Selector'!$A$2,'EPA US Data'!$J:$J,$B$1,'EPA US Data'!$C:$C,W$2,'EPA US Data'!$G:$G,"&gt;="&amp;$A44,'EPA US Data'!$G:$G,"&lt;"&amp;$B44)+IF('Multipliers and Adjustments'!$B$66="Y",'SNAP Adjustment'!X81,0))*unit_conv*'State Downscaling Multipliers'!$B$9</f>
        <v>0</v>
      </c>
      <c r="X44" s="2">
        <f t="shared" ref="X44:AA44" si="296">W44+($AB44-$W44)/5</f>
        <v>0</v>
      </c>
      <c r="Y44" s="2">
        <f t="shared" si="296"/>
        <v>0</v>
      </c>
      <c r="Z44" s="2">
        <f t="shared" si="296"/>
        <v>0</v>
      </c>
      <c r="AA44" s="2">
        <f t="shared" si="296"/>
        <v>0</v>
      </c>
      <c r="AB44" s="105">
        <f>(VLOOKUP($B$1,'Multipliers and Adjustments'!$A$70:$I$86,TRUNC(COLUMN(AB$2)/5)+2,FALSE)*SUMIFS('EPA US Data'!$I:$I,'EPA US Data'!$D:$D,'Country Selector'!$A$2,'EPA US Data'!$J:$J,$B$1,'EPA US Data'!$C:$C,AB$2,'EPA US Data'!$G:$G,"&gt;="&amp;$A44,'EPA US Data'!$G:$G,"&lt;"&amp;$B44)+IF('Multipliers and Adjustments'!$B$66="Y",'SNAP Adjustment'!AC81,0))*unit_conv*'State Downscaling Multipliers'!$B$9</f>
        <v>0</v>
      </c>
      <c r="AC44" s="2">
        <f t="shared" ref="AC44:AF44" si="297">AB44+($AG44-$AB44)/5</f>
        <v>0</v>
      </c>
      <c r="AD44" s="2">
        <f t="shared" si="297"/>
        <v>0</v>
      </c>
      <c r="AE44" s="2">
        <f t="shared" si="297"/>
        <v>0</v>
      </c>
      <c r="AF44" s="2">
        <f t="shared" si="297"/>
        <v>0</v>
      </c>
      <c r="AG44" s="105">
        <f>(VLOOKUP($B$1,'Multipliers and Adjustments'!$A$70:$I$86,TRUNC(COLUMN(AG$2)/5)+2,FALSE)*SUMIFS('EPA US Data'!$I:$I,'EPA US Data'!$D:$D,'Country Selector'!$A$2,'EPA US Data'!$J:$J,$B$1,'EPA US Data'!$C:$C,AG$2,'EPA US Data'!$G:$G,"&gt;="&amp;$A44,'EPA US Data'!$G:$G,"&lt;"&amp;$B44)+IF('Multipliers and Adjustments'!$B$66="Y",'SNAP Adjustment'!AH81,0))*unit_conv*'State Downscaling Multipliers'!$B$9</f>
        <v>0</v>
      </c>
      <c r="AH44" s="2">
        <f t="shared" ref="AH44:AK44" si="298">AG44+($AL44-$AG44)/5</f>
        <v>0</v>
      </c>
      <c r="AI44" s="2">
        <f t="shared" si="298"/>
        <v>0</v>
      </c>
      <c r="AJ44" s="2">
        <f t="shared" si="298"/>
        <v>0</v>
      </c>
      <c r="AK44" s="2">
        <f t="shared" si="298"/>
        <v>0</v>
      </c>
      <c r="AL44" s="105">
        <f>(VLOOKUP($B$1,'Multipliers and Adjustments'!$A$70:$I$86,TRUNC(COLUMN(AL$2)/5)+2,FALSE)*SUMIFS('EPA US Data'!$I:$I,'EPA US Data'!$D:$D,'Country Selector'!$A$2,'EPA US Data'!$J:$J,$B$1,'EPA US Data'!$C:$C,AL$2,'EPA US Data'!$G:$G,"&gt;="&amp;$A44,'EPA US Data'!$G:$G,"&lt;"&amp;$B44)+IF('Multipliers and Adjustments'!$B$66="Y",'SNAP Adjustment'!AM81,0))*unit_conv*'State Downscaling Multipliers'!$B$9</f>
        <v>0</v>
      </c>
    </row>
    <row r="45" spans="1:38" ht="15.75" customHeight="1" x14ac:dyDescent="0.25">
      <c r="A45" s="49">
        <f t="shared" si="234"/>
        <v>100</v>
      </c>
      <c r="B45" s="49">
        <f t="shared" ref="B45:B74" si="299">A45+50</f>
        <v>150</v>
      </c>
      <c r="C45" s="105">
        <f>(VLOOKUP($B$1,'Multipliers and Adjustments'!$A$70:$I$86,TRUNC(COLUMN(C$2)/5)+2,FALSE)*SUMIFS('EPA US Data'!$I:$I,'EPA US Data'!$D:$D,'Country Selector'!$A$2,'EPA US Data'!$J:$J,$B$1,'EPA US Data'!$C:$C,C$2,'EPA US Data'!$G:$G,"&gt;="&amp;$A45,'EPA US Data'!$G:$G,"&lt;"&amp;$B45)+IF('Multipliers and Adjustments'!$B$66="Y",'SNAP Adjustment'!D82,0))*unit_conv*'State Downscaling Multipliers'!$B$9</f>
        <v>870255367.583426</v>
      </c>
      <c r="D45" s="2">
        <f t="shared" ref="D45:G45" si="300">C45+($H45-$C45)/5</f>
        <v>2954708163.328568</v>
      </c>
      <c r="E45" s="2">
        <f t="shared" si="300"/>
        <v>5039160959.0737095</v>
      </c>
      <c r="F45" s="2">
        <f t="shared" si="300"/>
        <v>7123613754.8188515</v>
      </c>
      <c r="G45" s="2">
        <f t="shared" si="300"/>
        <v>9208066550.5639935</v>
      </c>
      <c r="H45" s="105">
        <f>(VLOOKUP($B$1,'Multipliers and Adjustments'!$A$70:$I$86,TRUNC(COLUMN(H$2)/5)+2,FALSE)*SUMIFS('EPA US Data'!$I:$I,'EPA US Data'!$D:$D,'Country Selector'!$A$2,'EPA US Data'!$J:$J,$B$1,'EPA US Data'!$C:$C,H$2,'EPA US Data'!$G:$G,"&gt;="&amp;$A45,'EPA US Data'!$G:$G,"&lt;"&amp;$B45)+IF('Multipliers and Adjustments'!$B$66="Y",'SNAP Adjustment'!I82,0))*unit_conv*'State Downscaling Multipliers'!$B$9</f>
        <v>11292519346.309135</v>
      </c>
      <c r="I45" s="2">
        <f t="shared" ref="I45:L45" si="301">H45+($M45-$H45)/5</f>
        <v>13687939035.318977</v>
      </c>
      <c r="J45" s="2">
        <f t="shared" si="301"/>
        <v>16083358724.328819</v>
      </c>
      <c r="K45" s="2">
        <f t="shared" si="301"/>
        <v>18478778413.338661</v>
      </c>
      <c r="L45" s="2">
        <f t="shared" si="301"/>
        <v>20874198102.348503</v>
      </c>
      <c r="M45" s="105">
        <f>(VLOOKUP($B$1,'Multipliers and Adjustments'!$A$70:$I$86,TRUNC(COLUMN(M$2)/5)+2,FALSE)*SUMIFS('EPA US Data'!$I:$I,'EPA US Data'!$D:$D,'Country Selector'!$A$2,'EPA US Data'!$J:$J,$B$1,'EPA US Data'!$C:$C,M$2,'EPA US Data'!$G:$G,"&gt;="&amp;$A45,'EPA US Data'!$G:$G,"&lt;"&amp;$B45)+IF('Multipliers and Adjustments'!$B$66="Y",'SNAP Adjustment'!N82,0))*unit_conv*'State Downscaling Multipliers'!$B$9</f>
        <v>23269617791.358349</v>
      </c>
      <c r="N45" s="2">
        <f t="shared" ref="N45:Q45" si="302">M45+($R45-$M45)/5</f>
        <v>25852256017.562065</v>
      </c>
      <c r="O45" s="2">
        <f t="shared" si="302"/>
        <v>28434894243.765781</v>
      </c>
      <c r="P45" s="2">
        <f t="shared" si="302"/>
        <v>31017532469.969498</v>
      </c>
      <c r="Q45" s="2">
        <f t="shared" si="302"/>
        <v>33600170696.173214</v>
      </c>
      <c r="R45" s="105">
        <f>(VLOOKUP($B$1,'Multipliers and Adjustments'!$A$70:$I$86,TRUNC(COLUMN(R$2)/5)+2,FALSE)*SUMIFS('EPA US Data'!$I:$I,'EPA US Data'!$D:$D,'Country Selector'!$A$2,'EPA US Data'!$J:$J,$B$1,'EPA US Data'!$C:$C,R$2,'EPA US Data'!$G:$G,"&gt;="&amp;$A45,'EPA US Data'!$G:$G,"&lt;"&amp;$B45)+IF('Multipliers and Adjustments'!$B$66="Y",'SNAP Adjustment'!S82,0))*unit_conv*'State Downscaling Multipliers'!$B$9</f>
        <v>36182808922.376938</v>
      </c>
      <c r="S45" s="2">
        <f t="shared" ref="S45:V45" si="303">R45+($W45-$R45)/5</f>
        <v>37386995547.094276</v>
      </c>
      <c r="T45" s="2">
        <f t="shared" si="303"/>
        <v>38591182171.811615</v>
      </c>
      <c r="U45" s="2">
        <f t="shared" si="303"/>
        <v>39795368796.528954</v>
      </c>
      <c r="V45" s="2">
        <f t="shared" si="303"/>
        <v>40999555421.246292</v>
      </c>
      <c r="W45" s="105">
        <f>(VLOOKUP($B$1,'Multipliers and Adjustments'!$A$70:$I$86,TRUNC(COLUMN(W$2)/5)+2,FALSE)*SUMIFS('EPA US Data'!$I:$I,'EPA US Data'!$D:$D,'Country Selector'!$A$2,'EPA US Data'!$J:$J,$B$1,'EPA US Data'!$C:$C,W$2,'EPA US Data'!$G:$G,"&gt;="&amp;$A45,'EPA US Data'!$G:$G,"&lt;"&amp;$B45)+IF('Multipliers and Adjustments'!$B$66="Y",'SNAP Adjustment'!X82,0))*unit_conv*'State Downscaling Multipliers'!$B$9</f>
        <v>42203742045.963631</v>
      </c>
      <c r="X45" s="2">
        <f t="shared" ref="X45:AA45" si="304">W45+($AB45-$W45)/5</f>
        <v>42804862066.709724</v>
      </c>
      <c r="Y45" s="2">
        <f t="shared" si="304"/>
        <v>43405982087.455818</v>
      </c>
      <c r="Z45" s="2">
        <f t="shared" si="304"/>
        <v>44007102108.201912</v>
      </c>
      <c r="AA45" s="2">
        <f t="shared" si="304"/>
        <v>44608222128.948006</v>
      </c>
      <c r="AB45" s="105">
        <f>(VLOOKUP($B$1,'Multipliers and Adjustments'!$A$70:$I$86,TRUNC(COLUMN(AB$2)/5)+2,FALSE)*SUMIFS('EPA US Data'!$I:$I,'EPA US Data'!$D:$D,'Country Selector'!$A$2,'EPA US Data'!$J:$J,$B$1,'EPA US Data'!$C:$C,AB$2,'EPA US Data'!$G:$G,"&gt;="&amp;$A45,'EPA US Data'!$G:$G,"&lt;"&amp;$B45)+IF('Multipliers and Adjustments'!$B$66="Y",'SNAP Adjustment'!AC82,0))*unit_conv*'State Downscaling Multipliers'!$B$9</f>
        <v>45209342149.694099</v>
      </c>
      <c r="AC45" s="2">
        <f t="shared" ref="AC45:AF45" si="305">AB45+($AG45-$AB45)/5</f>
        <v>45697639301.816383</v>
      </c>
      <c r="AD45" s="2">
        <f t="shared" si="305"/>
        <v>46185936453.938667</v>
      </c>
      <c r="AE45" s="2">
        <f t="shared" si="305"/>
        <v>46674233606.060951</v>
      </c>
      <c r="AF45" s="2">
        <f t="shared" si="305"/>
        <v>47162530758.183235</v>
      </c>
      <c r="AG45" s="105">
        <f>(VLOOKUP($B$1,'Multipliers and Adjustments'!$A$70:$I$86,TRUNC(COLUMN(AG$2)/5)+2,FALSE)*SUMIFS('EPA US Data'!$I:$I,'EPA US Data'!$D:$D,'Country Selector'!$A$2,'EPA US Data'!$J:$J,$B$1,'EPA US Data'!$C:$C,AG$2,'EPA US Data'!$G:$G,"&gt;="&amp;$A45,'EPA US Data'!$G:$G,"&lt;"&amp;$B45)+IF('Multipliers and Adjustments'!$B$66="Y",'SNAP Adjustment'!AH82,0))*unit_conv*'State Downscaling Multipliers'!$B$9</f>
        <v>47650827910.305511</v>
      </c>
      <c r="AH45" s="2">
        <f t="shared" ref="AH45:AK45" si="306">AG45+($AL45-$AG45)/5</f>
        <v>48084444694.892441</v>
      </c>
      <c r="AI45" s="2">
        <f t="shared" si="306"/>
        <v>48518061479.47937</v>
      </c>
      <c r="AJ45" s="2">
        <f t="shared" si="306"/>
        <v>48951678264.066299</v>
      </c>
      <c r="AK45" s="2">
        <f t="shared" si="306"/>
        <v>49385295048.653229</v>
      </c>
      <c r="AL45" s="105">
        <f>(VLOOKUP($B$1,'Multipliers and Adjustments'!$A$70:$I$86,TRUNC(COLUMN(AL$2)/5)+2,FALSE)*SUMIFS('EPA US Data'!$I:$I,'EPA US Data'!$D:$D,'Country Selector'!$A$2,'EPA US Data'!$J:$J,$B$1,'EPA US Data'!$C:$C,AL$2,'EPA US Data'!$G:$G,"&gt;="&amp;$A45,'EPA US Data'!$G:$G,"&lt;"&amp;$B45)+IF('Multipliers and Adjustments'!$B$66="Y",'SNAP Adjustment'!AM82,0))*unit_conv*'State Downscaling Multipliers'!$B$9</f>
        <v>49818911833.240158</v>
      </c>
    </row>
    <row r="46" spans="1:38" ht="15.75" customHeight="1" x14ac:dyDescent="0.25">
      <c r="A46" s="49">
        <f t="shared" si="234"/>
        <v>150</v>
      </c>
      <c r="B46" s="49">
        <f t="shared" si="299"/>
        <v>200</v>
      </c>
      <c r="C46" s="105">
        <f>(VLOOKUP($B$1,'Multipliers and Adjustments'!$A$70:$I$86,TRUNC(COLUMN(C$2)/5)+2,FALSE)*SUMIFS('EPA US Data'!$I:$I,'EPA US Data'!$D:$D,'Country Selector'!$A$2,'EPA US Data'!$J:$J,$B$1,'EPA US Data'!$C:$C,C$2,'EPA US Data'!$G:$G,"&gt;="&amp;$A46,'EPA US Data'!$G:$G,"&lt;"&amp;$B46)+IF('Multipliers and Adjustments'!$B$66="Y",'SNAP Adjustment'!D83,0))*unit_conv*'State Downscaling Multipliers'!$B$9</f>
        <v>0</v>
      </c>
      <c r="D46" s="2">
        <f t="shared" ref="D46:G46" si="307">C46+($H46-$C46)/5</f>
        <v>0</v>
      </c>
      <c r="E46" s="2">
        <f t="shared" si="307"/>
        <v>0</v>
      </c>
      <c r="F46" s="2">
        <f t="shared" si="307"/>
        <v>0</v>
      </c>
      <c r="G46" s="2">
        <f t="shared" si="307"/>
        <v>0</v>
      </c>
      <c r="H46" s="105">
        <f>(VLOOKUP($B$1,'Multipliers and Adjustments'!$A$70:$I$86,TRUNC(COLUMN(H$2)/5)+2,FALSE)*SUMIFS('EPA US Data'!$I:$I,'EPA US Data'!$D:$D,'Country Selector'!$A$2,'EPA US Data'!$J:$J,$B$1,'EPA US Data'!$C:$C,H$2,'EPA US Data'!$G:$G,"&gt;="&amp;$A46,'EPA US Data'!$G:$G,"&lt;"&amp;$B46)+IF('Multipliers and Adjustments'!$B$66="Y",'SNAP Adjustment'!I83,0))*unit_conv*'State Downscaling Multipliers'!$B$9</f>
        <v>0</v>
      </c>
      <c r="I46" s="2">
        <f t="shared" ref="I46:L46" si="308">H46+($M46-$H46)/5</f>
        <v>0</v>
      </c>
      <c r="J46" s="2">
        <f t="shared" si="308"/>
        <v>0</v>
      </c>
      <c r="K46" s="2">
        <f t="shared" si="308"/>
        <v>0</v>
      </c>
      <c r="L46" s="2">
        <f t="shared" si="308"/>
        <v>0</v>
      </c>
      <c r="M46" s="105">
        <f>(VLOOKUP($B$1,'Multipliers and Adjustments'!$A$70:$I$86,TRUNC(COLUMN(M$2)/5)+2,FALSE)*SUMIFS('EPA US Data'!$I:$I,'EPA US Data'!$D:$D,'Country Selector'!$A$2,'EPA US Data'!$J:$J,$B$1,'EPA US Data'!$C:$C,M$2,'EPA US Data'!$G:$G,"&gt;="&amp;$A46,'EPA US Data'!$G:$G,"&lt;"&amp;$B46)+IF('Multipliers and Adjustments'!$B$66="Y",'SNAP Adjustment'!N83,0))*unit_conv*'State Downscaling Multipliers'!$B$9</f>
        <v>0</v>
      </c>
      <c r="N46" s="2">
        <f t="shared" ref="N46:Q46" si="309">M46+($R46-$M46)/5</f>
        <v>0</v>
      </c>
      <c r="O46" s="2">
        <f t="shared" si="309"/>
        <v>0</v>
      </c>
      <c r="P46" s="2">
        <f t="shared" si="309"/>
        <v>0</v>
      </c>
      <c r="Q46" s="2">
        <f t="shared" si="309"/>
        <v>0</v>
      </c>
      <c r="R46" s="105">
        <f>(VLOOKUP($B$1,'Multipliers and Adjustments'!$A$70:$I$86,TRUNC(COLUMN(R$2)/5)+2,FALSE)*SUMIFS('EPA US Data'!$I:$I,'EPA US Data'!$D:$D,'Country Selector'!$A$2,'EPA US Data'!$J:$J,$B$1,'EPA US Data'!$C:$C,R$2,'EPA US Data'!$G:$G,"&gt;="&amp;$A46,'EPA US Data'!$G:$G,"&lt;"&amp;$B46)+IF('Multipliers and Adjustments'!$B$66="Y",'SNAP Adjustment'!S83,0))*unit_conv*'State Downscaling Multipliers'!$B$9</f>
        <v>0</v>
      </c>
      <c r="S46" s="2">
        <f t="shared" ref="S46:V46" si="310">R46+($W46-$R46)/5</f>
        <v>0</v>
      </c>
      <c r="T46" s="2">
        <f t="shared" si="310"/>
        <v>0</v>
      </c>
      <c r="U46" s="2">
        <f t="shared" si="310"/>
        <v>0</v>
      </c>
      <c r="V46" s="2">
        <f t="shared" si="310"/>
        <v>0</v>
      </c>
      <c r="W46" s="105">
        <f>(VLOOKUP($B$1,'Multipliers and Adjustments'!$A$70:$I$86,TRUNC(COLUMN(W$2)/5)+2,FALSE)*SUMIFS('EPA US Data'!$I:$I,'EPA US Data'!$D:$D,'Country Selector'!$A$2,'EPA US Data'!$J:$J,$B$1,'EPA US Data'!$C:$C,W$2,'EPA US Data'!$G:$G,"&gt;="&amp;$A46,'EPA US Data'!$G:$G,"&lt;"&amp;$B46)+IF('Multipliers and Adjustments'!$B$66="Y",'SNAP Adjustment'!X83,0))*unit_conv*'State Downscaling Multipliers'!$B$9</f>
        <v>0</v>
      </c>
      <c r="X46" s="2">
        <f t="shared" ref="X46:AA46" si="311">W46+($AB46-$W46)/5</f>
        <v>0</v>
      </c>
      <c r="Y46" s="2">
        <f t="shared" si="311"/>
        <v>0</v>
      </c>
      <c r="Z46" s="2">
        <f t="shared" si="311"/>
        <v>0</v>
      </c>
      <c r="AA46" s="2">
        <f t="shared" si="311"/>
        <v>0</v>
      </c>
      <c r="AB46" s="105">
        <f>(VLOOKUP($B$1,'Multipliers and Adjustments'!$A$70:$I$86,TRUNC(COLUMN(AB$2)/5)+2,FALSE)*SUMIFS('EPA US Data'!$I:$I,'EPA US Data'!$D:$D,'Country Selector'!$A$2,'EPA US Data'!$J:$J,$B$1,'EPA US Data'!$C:$C,AB$2,'EPA US Data'!$G:$G,"&gt;="&amp;$A46,'EPA US Data'!$G:$G,"&lt;"&amp;$B46)+IF('Multipliers and Adjustments'!$B$66="Y",'SNAP Adjustment'!AC83,0))*unit_conv*'State Downscaling Multipliers'!$B$9</f>
        <v>0</v>
      </c>
      <c r="AC46" s="2">
        <f t="shared" ref="AC46:AF46" si="312">AB46+($AG46-$AB46)/5</f>
        <v>0</v>
      </c>
      <c r="AD46" s="2">
        <f t="shared" si="312"/>
        <v>0</v>
      </c>
      <c r="AE46" s="2">
        <f t="shared" si="312"/>
        <v>0</v>
      </c>
      <c r="AF46" s="2">
        <f t="shared" si="312"/>
        <v>0</v>
      </c>
      <c r="AG46" s="105">
        <f>(VLOOKUP($B$1,'Multipliers and Adjustments'!$A$70:$I$86,TRUNC(COLUMN(AG$2)/5)+2,FALSE)*SUMIFS('EPA US Data'!$I:$I,'EPA US Data'!$D:$D,'Country Selector'!$A$2,'EPA US Data'!$J:$J,$B$1,'EPA US Data'!$C:$C,AG$2,'EPA US Data'!$G:$G,"&gt;="&amp;$A46,'EPA US Data'!$G:$G,"&lt;"&amp;$B46)+IF('Multipliers and Adjustments'!$B$66="Y",'SNAP Adjustment'!AH83,0))*unit_conv*'State Downscaling Multipliers'!$B$9</f>
        <v>0</v>
      </c>
      <c r="AH46" s="2">
        <f t="shared" ref="AH46:AK46" si="313">AG46+($AL46-$AG46)/5</f>
        <v>0</v>
      </c>
      <c r="AI46" s="2">
        <f t="shared" si="313"/>
        <v>0</v>
      </c>
      <c r="AJ46" s="2">
        <f t="shared" si="313"/>
        <v>0</v>
      </c>
      <c r="AK46" s="2">
        <f t="shared" si="313"/>
        <v>0</v>
      </c>
      <c r="AL46" s="105">
        <f>(VLOOKUP($B$1,'Multipliers and Adjustments'!$A$70:$I$86,TRUNC(COLUMN(AL$2)/5)+2,FALSE)*SUMIFS('EPA US Data'!$I:$I,'EPA US Data'!$D:$D,'Country Selector'!$A$2,'EPA US Data'!$J:$J,$B$1,'EPA US Data'!$C:$C,AL$2,'EPA US Data'!$G:$G,"&gt;="&amp;$A46,'EPA US Data'!$G:$G,"&lt;"&amp;$B46)+IF('Multipliers and Adjustments'!$B$66="Y",'SNAP Adjustment'!AM83,0))*unit_conv*'State Downscaling Multipliers'!$B$9</f>
        <v>0</v>
      </c>
    </row>
    <row r="47" spans="1:38" ht="15.75" customHeight="1" x14ac:dyDescent="0.25">
      <c r="A47" s="49">
        <f t="shared" si="234"/>
        <v>200</v>
      </c>
      <c r="B47" s="49">
        <f t="shared" si="299"/>
        <v>250</v>
      </c>
      <c r="C47" s="105">
        <f>(VLOOKUP($B$1,'Multipliers and Adjustments'!$A$70:$I$86,TRUNC(COLUMN(C$2)/5)+2,FALSE)*SUMIFS('EPA US Data'!$I:$I,'EPA US Data'!$D:$D,'Country Selector'!$A$2,'EPA US Data'!$J:$J,$B$1,'EPA US Data'!$C:$C,C$2,'EPA US Data'!$G:$G,"&gt;="&amp;$A47,'EPA US Data'!$G:$G,"&lt;"&amp;$B47)+IF('Multipliers and Adjustments'!$B$66="Y",'SNAP Adjustment'!D84,0))*unit_conv*'State Downscaling Multipliers'!$B$9</f>
        <v>0</v>
      </c>
      <c r="D47" s="2">
        <f t="shared" ref="D47:G47" si="314">C47+($H47-$C47)/5</f>
        <v>0</v>
      </c>
      <c r="E47" s="2">
        <f t="shared" si="314"/>
        <v>0</v>
      </c>
      <c r="F47" s="2">
        <f t="shared" si="314"/>
        <v>0</v>
      </c>
      <c r="G47" s="2">
        <f t="shared" si="314"/>
        <v>0</v>
      </c>
      <c r="H47" s="105">
        <f>(VLOOKUP($B$1,'Multipliers and Adjustments'!$A$70:$I$86,TRUNC(COLUMN(H$2)/5)+2,FALSE)*SUMIFS('EPA US Data'!$I:$I,'EPA US Data'!$D:$D,'Country Selector'!$A$2,'EPA US Data'!$J:$J,$B$1,'EPA US Data'!$C:$C,H$2,'EPA US Data'!$G:$G,"&gt;="&amp;$A47,'EPA US Data'!$G:$G,"&lt;"&amp;$B47)+IF('Multipliers and Adjustments'!$B$66="Y",'SNAP Adjustment'!I84,0))*unit_conv*'State Downscaling Multipliers'!$B$9</f>
        <v>0</v>
      </c>
      <c r="I47" s="2">
        <f t="shared" ref="I47:L47" si="315">H47+($M47-$H47)/5</f>
        <v>0</v>
      </c>
      <c r="J47" s="2">
        <f t="shared" si="315"/>
        <v>0</v>
      </c>
      <c r="K47" s="2">
        <f t="shared" si="315"/>
        <v>0</v>
      </c>
      <c r="L47" s="2">
        <f t="shared" si="315"/>
        <v>0</v>
      </c>
      <c r="M47" s="105">
        <f>(VLOOKUP($B$1,'Multipliers and Adjustments'!$A$70:$I$86,TRUNC(COLUMN(M$2)/5)+2,FALSE)*SUMIFS('EPA US Data'!$I:$I,'EPA US Data'!$D:$D,'Country Selector'!$A$2,'EPA US Data'!$J:$J,$B$1,'EPA US Data'!$C:$C,M$2,'EPA US Data'!$G:$G,"&gt;="&amp;$A47,'EPA US Data'!$G:$G,"&lt;"&amp;$B47)+IF('Multipliers and Adjustments'!$B$66="Y",'SNAP Adjustment'!N84,0))*unit_conv*'State Downscaling Multipliers'!$B$9</f>
        <v>0</v>
      </c>
      <c r="N47" s="2">
        <f t="shared" ref="N47:Q47" si="316">M47+($R47-$M47)/5</f>
        <v>0</v>
      </c>
      <c r="O47" s="2">
        <f t="shared" si="316"/>
        <v>0</v>
      </c>
      <c r="P47" s="2">
        <f t="shared" si="316"/>
        <v>0</v>
      </c>
      <c r="Q47" s="2">
        <f t="shared" si="316"/>
        <v>0</v>
      </c>
      <c r="R47" s="105">
        <f>(VLOOKUP($B$1,'Multipliers and Adjustments'!$A$70:$I$86,TRUNC(COLUMN(R$2)/5)+2,FALSE)*SUMIFS('EPA US Data'!$I:$I,'EPA US Data'!$D:$D,'Country Selector'!$A$2,'EPA US Data'!$J:$J,$B$1,'EPA US Data'!$C:$C,R$2,'EPA US Data'!$G:$G,"&gt;="&amp;$A47,'EPA US Data'!$G:$G,"&lt;"&amp;$B47)+IF('Multipliers and Adjustments'!$B$66="Y",'SNAP Adjustment'!S84,0))*unit_conv*'State Downscaling Multipliers'!$B$9</f>
        <v>0</v>
      </c>
      <c r="S47" s="2">
        <f t="shared" ref="S47:V47" si="317">R47+($W47-$R47)/5</f>
        <v>0</v>
      </c>
      <c r="T47" s="2">
        <f t="shared" si="317"/>
        <v>0</v>
      </c>
      <c r="U47" s="2">
        <f t="shared" si="317"/>
        <v>0</v>
      </c>
      <c r="V47" s="2">
        <f t="shared" si="317"/>
        <v>0</v>
      </c>
      <c r="W47" s="105">
        <f>(VLOOKUP($B$1,'Multipliers and Adjustments'!$A$70:$I$86,TRUNC(COLUMN(W$2)/5)+2,FALSE)*SUMIFS('EPA US Data'!$I:$I,'EPA US Data'!$D:$D,'Country Selector'!$A$2,'EPA US Data'!$J:$J,$B$1,'EPA US Data'!$C:$C,W$2,'EPA US Data'!$G:$G,"&gt;="&amp;$A47,'EPA US Data'!$G:$G,"&lt;"&amp;$B47)+IF('Multipliers and Adjustments'!$B$66="Y",'SNAP Adjustment'!X84,0))*unit_conv*'State Downscaling Multipliers'!$B$9</f>
        <v>0</v>
      </c>
      <c r="X47" s="2">
        <f t="shared" ref="X47:AA47" si="318">W47+($AB47-$W47)/5</f>
        <v>0</v>
      </c>
      <c r="Y47" s="2">
        <f t="shared" si="318"/>
        <v>0</v>
      </c>
      <c r="Z47" s="2">
        <f t="shared" si="318"/>
        <v>0</v>
      </c>
      <c r="AA47" s="2">
        <f t="shared" si="318"/>
        <v>0</v>
      </c>
      <c r="AB47" s="105">
        <f>(VLOOKUP($B$1,'Multipliers and Adjustments'!$A$70:$I$86,TRUNC(COLUMN(AB$2)/5)+2,FALSE)*SUMIFS('EPA US Data'!$I:$I,'EPA US Data'!$D:$D,'Country Selector'!$A$2,'EPA US Data'!$J:$J,$B$1,'EPA US Data'!$C:$C,AB$2,'EPA US Data'!$G:$G,"&gt;="&amp;$A47,'EPA US Data'!$G:$G,"&lt;"&amp;$B47)+IF('Multipliers and Adjustments'!$B$66="Y",'SNAP Adjustment'!AC84,0))*unit_conv*'State Downscaling Multipliers'!$B$9</f>
        <v>0</v>
      </c>
      <c r="AC47" s="2">
        <f t="shared" ref="AC47:AF47" si="319">AB47+($AG47-$AB47)/5</f>
        <v>0</v>
      </c>
      <c r="AD47" s="2">
        <f t="shared" si="319"/>
        <v>0</v>
      </c>
      <c r="AE47" s="2">
        <f t="shared" si="319"/>
        <v>0</v>
      </c>
      <c r="AF47" s="2">
        <f t="shared" si="319"/>
        <v>0</v>
      </c>
      <c r="AG47" s="105">
        <f>(VLOOKUP($B$1,'Multipliers and Adjustments'!$A$70:$I$86,TRUNC(COLUMN(AG$2)/5)+2,FALSE)*SUMIFS('EPA US Data'!$I:$I,'EPA US Data'!$D:$D,'Country Selector'!$A$2,'EPA US Data'!$J:$J,$B$1,'EPA US Data'!$C:$C,AG$2,'EPA US Data'!$G:$G,"&gt;="&amp;$A47,'EPA US Data'!$G:$G,"&lt;"&amp;$B47)+IF('Multipliers and Adjustments'!$B$66="Y",'SNAP Adjustment'!AH84,0))*unit_conv*'State Downscaling Multipliers'!$B$9</f>
        <v>0</v>
      </c>
      <c r="AH47" s="2">
        <f t="shared" ref="AH47:AK47" si="320">AG47+($AL47-$AG47)/5</f>
        <v>0</v>
      </c>
      <c r="AI47" s="2">
        <f t="shared" si="320"/>
        <v>0</v>
      </c>
      <c r="AJ47" s="2">
        <f t="shared" si="320"/>
        <v>0</v>
      </c>
      <c r="AK47" s="2">
        <f t="shared" si="320"/>
        <v>0</v>
      </c>
      <c r="AL47" s="105">
        <f>(VLOOKUP($B$1,'Multipliers and Adjustments'!$A$70:$I$86,TRUNC(COLUMN(AL$2)/5)+2,FALSE)*SUMIFS('EPA US Data'!$I:$I,'EPA US Data'!$D:$D,'Country Selector'!$A$2,'EPA US Data'!$J:$J,$B$1,'EPA US Data'!$C:$C,AL$2,'EPA US Data'!$G:$G,"&gt;="&amp;$A47,'EPA US Data'!$G:$G,"&lt;"&amp;$B47)+IF('Multipliers and Adjustments'!$B$66="Y",'SNAP Adjustment'!AM84,0))*unit_conv*'State Downscaling Multipliers'!$B$9</f>
        <v>0</v>
      </c>
    </row>
    <row r="48" spans="1:38" ht="15.75" customHeight="1" x14ac:dyDescent="0.25">
      <c r="A48" s="49">
        <f t="shared" si="234"/>
        <v>250</v>
      </c>
      <c r="B48" s="49">
        <f t="shared" si="299"/>
        <v>300</v>
      </c>
      <c r="C48" s="105">
        <f>(VLOOKUP($B$1,'Multipliers and Adjustments'!$A$70:$I$86,TRUNC(COLUMN(C$2)/5)+2,FALSE)*SUMIFS('EPA US Data'!$I:$I,'EPA US Data'!$D:$D,'Country Selector'!$A$2,'EPA US Data'!$J:$J,$B$1,'EPA US Data'!$C:$C,C$2,'EPA US Data'!$G:$G,"&gt;="&amp;$A48,'EPA US Data'!$G:$G,"&lt;"&amp;$B48)+IF('Multipliers and Adjustments'!$B$66="Y",'SNAP Adjustment'!D85,0))*unit_conv*'State Downscaling Multipliers'!$B$9</f>
        <v>6954090747.677352</v>
      </c>
      <c r="D48" s="2">
        <f t="shared" ref="D48:G48" si="321">C48+($H48-$C48)/5</f>
        <v>6622717497.6247778</v>
      </c>
      <c r="E48" s="2">
        <f t="shared" si="321"/>
        <v>6291344247.5722036</v>
      </c>
      <c r="F48" s="2">
        <f t="shared" si="321"/>
        <v>5959970997.5196295</v>
      </c>
      <c r="G48" s="2">
        <f t="shared" si="321"/>
        <v>5628597747.4670553</v>
      </c>
      <c r="H48" s="105">
        <f>(VLOOKUP($B$1,'Multipliers and Adjustments'!$A$70:$I$86,TRUNC(COLUMN(H$2)/5)+2,FALSE)*SUMIFS('EPA US Data'!$I:$I,'EPA US Data'!$D:$D,'Country Selector'!$A$2,'EPA US Data'!$J:$J,$B$1,'EPA US Data'!$C:$C,H$2,'EPA US Data'!$G:$G,"&gt;="&amp;$A48,'EPA US Data'!$G:$G,"&lt;"&amp;$B48)+IF('Multipliers and Adjustments'!$B$66="Y",'SNAP Adjustment'!I85,0))*unit_conv*'State Downscaling Multipliers'!$B$9</f>
        <v>5297224497.4144831</v>
      </c>
      <c r="I48" s="2">
        <f t="shared" ref="I48:L48" si="322">H48+($M48-$H48)/5</f>
        <v>4987081222.1002436</v>
      </c>
      <c r="J48" s="2">
        <f t="shared" si="322"/>
        <v>4676937946.7860041</v>
      </c>
      <c r="K48" s="2">
        <f t="shared" si="322"/>
        <v>4366794671.4717646</v>
      </c>
      <c r="L48" s="2">
        <f t="shared" si="322"/>
        <v>4056651396.1575255</v>
      </c>
      <c r="M48" s="105">
        <f>(VLOOKUP($B$1,'Multipliers and Adjustments'!$A$70:$I$86,TRUNC(COLUMN(M$2)/5)+2,FALSE)*SUMIFS('EPA US Data'!$I:$I,'EPA US Data'!$D:$D,'Country Selector'!$A$2,'EPA US Data'!$J:$J,$B$1,'EPA US Data'!$C:$C,M$2,'EPA US Data'!$G:$G,"&gt;="&amp;$A48,'EPA US Data'!$G:$G,"&lt;"&amp;$B48)+IF('Multipliers and Adjustments'!$B$66="Y",'SNAP Adjustment'!N85,0))*unit_conv*'State Downscaling Multipliers'!$B$9</f>
        <v>3746508120.843287</v>
      </c>
      <c r="N48" s="2">
        <f t="shared" ref="N48:Q48" si="323">M48+($R48-$M48)/5</f>
        <v>3527090178.7244258</v>
      </c>
      <c r="O48" s="2">
        <f t="shared" si="323"/>
        <v>3307672236.6055646</v>
      </c>
      <c r="P48" s="2">
        <f t="shared" si="323"/>
        <v>3088254294.4867034</v>
      </c>
      <c r="Q48" s="2">
        <f t="shared" si="323"/>
        <v>2868836352.3678422</v>
      </c>
      <c r="R48" s="105">
        <f>(VLOOKUP($B$1,'Multipliers and Adjustments'!$A$70:$I$86,TRUNC(COLUMN(R$2)/5)+2,FALSE)*SUMIFS('EPA US Data'!$I:$I,'EPA US Data'!$D:$D,'Country Selector'!$A$2,'EPA US Data'!$J:$J,$B$1,'EPA US Data'!$C:$C,R$2,'EPA US Data'!$G:$G,"&gt;="&amp;$A48,'EPA US Data'!$G:$G,"&lt;"&amp;$B48)+IF('Multipliers and Adjustments'!$B$66="Y",'SNAP Adjustment'!S85,0))*unit_conv*'State Downscaling Multipliers'!$B$9</f>
        <v>2649418410.24898</v>
      </c>
      <c r="S48" s="2">
        <f t="shared" ref="S48:V48" si="324">R48+($W48-$R48)/5</f>
        <v>2494208161.7731495</v>
      </c>
      <c r="T48" s="2">
        <f t="shared" si="324"/>
        <v>2338997913.2973189</v>
      </c>
      <c r="U48" s="2">
        <f t="shared" si="324"/>
        <v>2183787664.8214884</v>
      </c>
      <c r="V48" s="2">
        <f t="shared" si="324"/>
        <v>2028577416.3456576</v>
      </c>
      <c r="W48" s="105">
        <f>(VLOOKUP($B$1,'Multipliers and Adjustments'!$A$70:$I$86,TRUNC(COLUMN(W$2)/5)+2,FALSE)*SUMIFS('EPA US Data'!$I:$I,'EPA US Data'!$D:$D,'Country Selector'!$A$2,'EPA US Data'!$J:$J,$B$1,'EPA US Data'!$C:$C,W$2,'EPA US Data'!$G:$G,"&gt;="&amp;$A48,'EPA US Data'!$G:$G,"&lt;"&amp;$B48)+IF('Multipliers and Adjustments'!$B$66="Y",'SNAP Adjustment'!X85,0))*unit_conv*'State Downscaling Multipliers'!$B$9</f>
        <v>1873367167.8698266</v>
      </c>
      <c r="X48" s="2">
        <f t="shared" ref="X48:AA48" si="325">W48+($AB48-$W48)/5</f>
        <v>1763590408.8515906</v>
      </c>
      <c r="Y48" s="2">
        <f t="shared" si="325"/>
        <v>1653813649.8333547</v>
      </c>
      <c r="Z48" s="2">
        <f t="shared" si="325"/>
        <v>1544036890.8151188</v>
      </c>
      <c r="AA48" s="2">
        <f t="shared" si="325"/>
        <v>1434260131.7968829</v>
      </c>
      <c r="AB48" s="105">
        <f>(VLOOKUP($B$1,'Multipliers and Adjustments'!$A$70:$I$86,TRUNC(COLUMN(AB$2)/5)+2,FALSE)*SUMIFS('EPA US Data'!$I:$I,'EPA US Data'!$D:$D,'Country Selector'!$A$2,'EPA US Data'!$J:$J,$B$1,'EPA US Data'!$C:$C,AB$2,'EPA US Data'!$G:$G,"&gt;="&amp;$A48,'EPA US Data'!$G:$G,"&lt;"&amp;$B48)+IF('Multipliers and Adjustments'!$B$66="Y",'SNAP Adjustment'!AC85,0))*unit_conv*'State Downscaling Multipliers'!$B$9</f>
        <v>1324483372.7786472</v>
      </c>
      <c r="AC48" s="2">
        <f t="shared" ref="AC48:AF48" si="326">AB48+($AG48-$AB48)/5</f>
        <v>1246850539.1286776</v>
      </c>
      <c r="AD48" s="2">
        <f t="shared" si="326"/>
        <v>1169217705.478708</v>
      </c>
      <c r="AE48" s="2">
        <f t="shared" si="326"/>
        <v>1091584871.8287385</v>
      </c>
      <c r="AF48" s="2">
        <f t="shared" si="326"/>
        <v>1013952038.1787689</v>
      </c>
      <c r="AG48" s="105">
        <f>(VLOOKUP($B$1,'Multipliers and Adjustments'!$A$70:$I$86,TRUNC(COLUMN(AG$2)/5)+2,FALSE)*SUMIFS('EPA US Data'!$I:$I,'EPA US Data'!$D:$D,'Country Selector'!$A$2,'EPA US Data'!$J:$J,$B$1,'EPA US Data'!$C:$C,AG$2,'EPA US Data'!$G:$G,"&gt;="&amp;$A48,'EPA US Data'!$G:$G,"&lt;"&amp;$B48)+IF('Multipliers and Adjustments'!$B$66="Y",'SNAP Adjustment'!AH85,0))*unit_conv*'State Downscaling Multipliers'!$B$9</f>
        <v>936319204.5287993</v>
      </c>
      <c r="AH48" s="2">
        <f t="shared" ref="AH48:AK48" si="327">AG48+($AL48-$AG48)/5</f>
        <v>881424767.96918404</v>
      </c>
      <c r="AI48" s="2">
        <f t="shared" si="327"/>
        <v>826530331.40956879</v>
      </c>
      <c r="AJ48" s="2">
        <f t="shared" si="327"/>
        <v>771635894.84995353</v>
      </c>
      <c r="AK48" s="2">
        <f t="shared" si="327"/>
        <v>716741458.29033828</v>
      </c>
      <c r="AL48" s="105">
        <f>(VLOOKUP($B$1,'Multipliers and Adjustments'!$A$70:$I$86,TRUNC(COLUMN(AL$2)/5)+2,FALSE)*SUMIFS('EPA US Data'!$I:$I,'EPA US Data'!$D:$D,'Country Selector'!$A$2,'EPA US Data'!$J:$J,$B$1,'EPA US Data'!$C:$C,AL$2,'EPA US Data'!$G:$G,"&gt;="&amp;$A48,'EPA US Data'!$G:$G,"&lt;"&amp;$B48)+IF('Multipliers and Adjustments'!$B$66="Y",'SNAP Adjustment'!AM85,0))*unit_conv*'State Downscaling Multipliers'!$B$9</f>
        <v>661847021.73072326</v>
      </c>
    </row>
    <row r="49" spans="1:38" ht="15.75" customHeight="1" x14ac:dyDescent="0.25">
      <c r="A49" s="49">
        <f t="shared" si="234"/>
        <v>300</v>
      </c>
      <c r="B49" s="49">
        <f t="shared" si="299"/>
        <v>350</v>
      </c>
      <c r="C49" s="105">
        <f>(VLOOKUP($B$1,'Multipliers and Adjustments'!$A$70:$I$86,TRUNC(COLUMN(C$2)/5)+2,FALSE)*SUMIFS('EPA US Data'!$I:$I,'EPA US Data'!$D:$D,'Country Selector'!$A$2,'EPA US Data'!$J:$J,$B$1,'EPA US Data'!$C:$C,C$2,'EPA US Data'!$G:$G,"&gt;="&amp;$A49,'EPA US Data'!$G:$G,"&lt;"&amp;$B49)+IF('Multipliers and Adjustments'!$B$66="Y",'SNAP Adjustment'!D86,0))*unit_conv*'State Downscaling Multipliers'!$B$9</f>
        <v>0</v>
      </c>
      <c r="D49" s="2">
        <f t="shared" ref="D49:G49" si="328">C49+($H49-$C49)/5</f>
        <v>0</v>
      </c>
      <c r="E49" s="2">
        <f t="shared" si="328"/>
        <v>0</v>
      </c>
      <c r="F49" s="2">
        <f t="shared" si="328"/>
        <v>0</v>
      </c>
      <c r="G49" s="2">
        <f t="shared" si="328"/>
        <v>0</v>
      </c>
      <c r="H49" s="105">
        <f>(VLOOKUP($B$1,'Multipliers and Adjustments'!$A$70:$I$86,TRUNC(COLUMN(H$2)/5)+2,FALSE)*SUMIFS('EPA US Data'!$I:$I,'EPA US Data'!$D:$D,'Country Selector'!$A$2,'EPA US Data'!$J:$J,$B$1,'EPA US Data'!$C:$C,H$2,'EPA US Data'!$G:$G,"&gt;="&amp;$A49,'EPA US Data'!$G:$G,"&lt;"&amp;$B49)+IF('Multipliers and Adjustments'!$B$66="Y",'SNAP Adjustment'!I86,0))*unit_conv*'State Downscaling Multipliers'!$B$9</f>
        <v>0</v>
      </c>
      <c r="I49" s="2">
        <f t="shared" ref="I49:L49" si="329">H49+($M49-$H49)/5</f>
        <v>0</v>
      </c>
      <c r="J49" s="2">
        <f t="shared" si="329"/>
        <v>0</v>
      </c>
      <c r="K49" s="2">
        <f t="shared" si="329"/>
        <v>0</v>
      </c>
      <c r="L49" s="2">
        <f t="shared" si="329"/>
        <v>0</v>
      </c>
      <c r="M49" s="105">
        <f>(VLOOKUP($B$1,'Multipliers and Adjustments'!$A$70:$I$86,TRUNC(COLUMN(M$2)/5)+2,FALSE)*SUMIFS('EPA US Data'!$I:$I,'EPA US Data'!$D:$D,'Country Selector'!$A$2,'EPA US Data'!$J:$J,$B$1,'EPA US Data'!$C:$C,M$2,'EPA US Data'!$G:$G,"&gt;="&amp;$A49,'EPA US Data'!$G:$G,"&lt;"&amp;$B49)+IF('Multipliers and Adjustments'!$B$66="Y",'SNAP Adjustment'!N86,0))*unit_conv*'State Downscaling Multipliers'!$B$9</f>
        <v>0</v>
      </c>
      <c r="N49" s="2">
        <f t="shared" ref="N49:Q49" si="330">M49+($R49-$M49)/5</f>
        <v>0</v>
      </c>
      <c r="O49" s="2">
        <f t="shared" si="330"/>
        <v>0</v>
      </c>
      <c r="P49" s="2">
        <f t="shared" si="330"/>
        <v>0</v>
      </c>
      <c r="Q49" s="2">
        <f t="shared" si="330"/>
        <v>0</v>
      </c>
      <c r="R49" s="105">
        <f>(VLOOKUP($B$1,'Multipliers and Adjustments'!$A$70:$I$86,TRUNC(COLUMN(R$2)/5)+2,FALSE)*SUMIFS('EPA US Data'!$I:$I,'EPA US Data'!$D:$D,'Country Selector'!$A$2,'EPA US Data'!$J:$J,$B$1,'EPA US Data'!$C:$C,R$2,'EPA US Data'!$G:$G,"&gt;="&amp;$A49,'EPA US Data'!$G:$G,"&lt;"&amp;$B49)+IF('Multipliers and Adjustments'!$B$66="Y",'SNAP Adjustment'!S86,0))*unit_conv*'State Downscaling Multipliers'!$B$9</f>
        <v>0</v>
      </c>
      <c r="S49" s="2">
        <f t="shared" ref="S49:V49" si="331">R49+($W49-$R49)/5</f>
        <v>0</v>
      </c>
      <c r="T49" s="2">
        <f t="shared" si="331"/>
        <v>0</v>
      </c>
      <c r="U49" s="2">
        <f t="shared" si="331"/>
        <v>0</v>
      </c>
      <c r="V49" s="2">
        <f t="shared" si="331"/>
        <v>0</v>
      </c>
      <c r="W49" s="105">
        <f>(VLOOKUP($B$1,'Multipliers and Adjustments'!$A$70:$I$86,TRUNC(COLUMN(W$2)/5)+2,FALSE)*SUMIFS('EPA US Data'!$I:$I,'EPA US Data'!$D:$D,'Country Selector'!$A$2,'EPA US Data'!$J:$J,$B$1,'EPA US Data'!$C:$C,W$2,'EPA US Data'!$G:$G,"&gt;="&amp;$A49,'EPA US Data'!$G:$G,"&lt;"&amp;$B49)+IF('Multipliers and Adjustments'!$B$66="Y",'SNAP Adjustment'!X86,0))*unit_conv*'State Downscaling Multipliers'!$B$9</f>
        <v>0</v>
      </c>
      <c r="X49" s="2">
        <f t="shared" ref="X49:AA49" si="332">W49+($AB49-$W49)/5</f>
        <v>0</v>
      </c>
      <c r="Y49" s="2">
        <f t="shared" si="332"/>
        <v>0</v>
      </c>
      <c r="Z49" s="2">
        <f t="shared" si="332"/>
        <v>0</v>
      </c>
      <c r="AA49" s="2">
        <f t="shared" si="332"/>
        <v>0</v>
      </c>
      <c r="AB49" s="105">
        <f>(VLOOKUP($B$1,'Multipliers and Adjustments'!$A$70:$I$86,TRUNC(COLUMN(AB$2)/5)+2,FALSE)*SUMIFS('EPA US Data'!$I:$I,'EPA US Data'!$D:$D,'Country Selector'!$A$2,'EPA US Data'!$J:$J,$B$1,'EPA US Data'!$C:$C,AB$2,'EPA US Data'!$G:$G,"&gt;="&amp;$A49,'EPA US Data'!$G:$G,"&lt;"&amp;$B49)+IF('Multipliers and Adjustments'!$B$66="Y",'SNAP Adjustment'!AC86,0))*unit_conv*'State Downscaling Multipliers'!$B$9</f>
        <v>0</v>
      </c>
      <c r="AC49" s="2">
        <f t="shared" ref="AC49:AF49" si="333">AB49+($AG49-$AB49)/5</f>
        <v>0</v>
      </c>
      <c r="AD49" s="2">
        <f t="shared" si="333"/>
        <v>0</v>
      </c>
      <c r="AE49" s="2">
        <f t="shared" si="333"/>
        <v>0</v>
      </c>
      <c r="AF49" s="2">
        <f t="shared" si="333"/>
        <v>0</v>
      </c>
      <c r="AG49" s="105">
        <f>(VLOOKUP($B$1,'Multipliers and Adjustments'!$A$70:$I$86,TRUNC(COLUMN(AG$2)/5)+2,FALSE)*SUMIFS('EPA US Data'!$I:$I,'EPA US Data'!$D:$D,'Country Selector'!$A$2,'EPA US Data'!$J:$J,$B$1,'EPA US Data'!$C:$C,AG$2,'EPA US Data'!$G:$G,"&gt;="&amp;$A49,'EPA US Data'!$G:$G,"&lt;"&amp;$B49)+IF('Multipliers and Adjustments'!$B$66="Y",'SNAP Adjustment'!AH86,0))*unit_conv*'State Downscaling Multipliers'!$B$9</f>
        <v>0</v>
      </c>
      <c r="AH49" s="2">
        <f t="shared" ref="AH49:AK49" si="334">AG49+($AL49-$AG49)/5</f>
        <v>0</v>
      </c>
      <c r="AI49" s="2">
        <f t="shared" si="334"/>
        <v>0</v>
      </c>
      <c r="AJ49" s="2">
        <f t="shared" si="334"/>
        <v>0</v>
      </c>
      <c r="AK49" s="2">
        <f t="shared" si="334"/>
        <v>0</v>
      </c>
      <c r="AL49" s="105">
        <f>(VLOOKUP($B$1,'Multipliers and Adjustments'!$A$70:$I$86,TRUNC(COLUMN(AL$2)/5)+2,FALSE)*SUMIFS('EPA US Data'!$I:$I,'EPA US Data'!$D:$D,'Country Selector'!$A$2,'EPA US Data'!$J:$J,$B$1,'EPA US Data'!$C:$C,AL$2,'EPA US Data'!$G:$G,"&gt;="&amp;$A49,'EPA US Data'!$G:$G,"&lt;"&amp;$B49)+IF('Multipliers and Adjustments'!$B$66="Y",'SNAP Adjustment'!AM86,0))*unit_conv*'State Downscaling Multipliers'!$B$9</f>
        <v>0</v>
      </c>
    </row>
    <row r="50" spans="1:38" ht="15.75" customHeight="1" x14ac:dyDescent="0.25">
      <c r="A50" s="49">
        <f t="shared" si="234"/>
        <v>350</v>
      </c>
      <c r="B50" s="49">
        <f t="shared" si="299"/>
        <v>400</v>
      </c>
      <c r="C50" s="105">
        <f>(VLOOKUP($B$1,'Multipliers and Adjustments'!$A$70:$I$86,TRUNC(COLUMN(C$2)/5)+2,FALSE)*SUMIFS('EPA US Data'!$I:$I,'EPA US Data'!$D:$D,'Country Selector'!$A$2,'EPA US Data'!$J:$J,$B$1,'EPA US Data'!$C:$C,C$2,'EPA US Data'!$G:$G,"&gt;="&amp;$A50,'EPA US Data'!$G:$G,"&lt;"&amp;$B50)+IF('Multipliers and Adjustments'!$B$66="Y",'SNAP Adjustment'!D87,0))*unit_conv*'State Downscaling Multipliers'!$B$9</f>
        <v>0</v>
      </c>
      <c r="D50" s="2">
        <f t="shared" ref="D50:G50" si="335">C50+($H50-$C50)/5</f>
        <v>0</v>
      </c>
      <c r="E50" s="2">
        <f t="shared" si="335"/>
        <v>0</v>
      </c>
      <c r="F50" s="2">
        <f t="shared" si="335"/>
        <v>0</v>
      </c>
      <c r="G50" s="2">
        <f t="shared" si="335"/>
        <v>0</v>
      </c>
      <c r="H50" s="105">
        <f>(VLOOKUP($B$1,'Multipliers and Adjustments'!$A$70:$I$86,TRUNC(COLUMN(H$2)/5)+2,FALSE)*SUMIFS('EPA US Data'!$I:$I,'EPA US Data'!$D:$D,'Country Selector'!$A$2,'EPA US Data'!$J:$J,$B$1,'EPA US Data'!$C:$C,H$2,'EPA US Data'!$G:$G,"&gt;="&amp;$A50,'EPA US Data'!$G:$G,"&lt;"&amp;$B50)+IF('Multipliers and Adjustments'!$B$66="Y",'SNAP Adjustment'!I87,0))*unit_conv*'State Downscaling Multipliers'!$B$9</f>
        <v>0</v>
      </c>
      <c r="I50" s="2">
        <f t="shared" ref="I50:L50" si="336">H50+($M50-$H50)/5</f>
        <v>0</v>
      </c>
      <c r="J50" s="2">
        <f t="shared" si="336"/>
        <v>0</v>
      </c>
      <c r="K50" s="2">
        <f t="shared" si="336"/>
        <v>0</v>
      </c>
      <c r="L50" s="2">
        <f t="shared" si="336"/>
        <v>0</v>
      </c>
      <c r="M50" s="105">
        <f>(VLOOKUP($B$1,'Multipliers and Adjustments'!$A$70:$I$86,TRUNC(COLUMN(M$2)/5)+2,FALSE)*SUMIFS('EPA US Data'!$I:$I,'EPA US Data'!$D:$D,'Country Selector'!$A$2,'EPA US Data'!$J:$J,$B$1,'EPA US Data'!$C:$C,M$2,'EPA US Data'!$G:$G,"&gt;="&amp;$A50,'EPA US Data'!$G:$G,"&lt;"&amp;$B50)+IF('Multipliers and Adjustments'!$B$66="Y",'SNAP Adjustment'!N87,0))*unit_conv*'State Downscaling Multipliers'!$B$9</f>
        <v>0</v>
      </c>
      <c r="N50" s="2">
        <f t="shared" ref="N50:Q50" si="337">M50+($R50-$M50)/5</f>
        <v>0</v>
      </c>
      <c r="O50" s="2">
        <f t="shared" si="337"/>
        <v>0</v>
      </c>
      <c r="P50" s="2">
        <f t="shared" si="337"/>
        <v>0</v>
      </c>
      <c r="Q50" s="2">
        <f t="shared" si="337"/>
        <v>0</v>
      </c>
      <c r="R50" s="105">
        <f>(VLOOKUP($B$1,'Multipliers and Adjustments'!$A$70:$I$86,TRUNC(COLUMN(R$2)/5)+2,FALSE)*SUMIFS('EPA US Data'!$I:$I,'EPA US Data'!$D:$D,'Country Selector'!$A$2,'EPA US Data'!$J:$J,$B$1,'EPA US Data'!$C:$C,R$2,'EPA US Data'!$G:$G,"&gt;="&amp;$A50,'EPA US Data'!$G:$G,"&lt;"&amp;$B50)+IF('Multipliers and Adjustments'!$B$66="Y",'SNAP Adjustment'!S87,0))*unit_conv*'State Downscaling Multipliers'!$B$9</f>
        <v>0</v>
      </c>
      <c r="S50" s="2">
        <f t="shared" ref="S50:V50" si="338">R50+($W50-$R50)/5</f>
        <v>0</v>
      </c>
      <c r="T50" s="2">
        <f t="shared" si="338"/>
        <v>0</v>
      </c>
      <c r="U50" s="2">
        <f t="shared" si="338"/>
        <v>0</v>
      </c>
      <c r="V50" s="2">
        <f t="shared" si="338"/>
        <v>0</v>
      </c>
      <c r="W50" s="105">
        <f>(VLOOKUP($B$1,'Multipliers and Adjustments'!$A$70:$I$86,TRUNC(COLUMN(W$2)/5)+2,FALSE)*SUMIFS('EPA US Data'!$I:$I,'EPA US Data'!$D:$D,'Country Selector'!$A$2,'EPA US Data'!$J:$J,$B$1,'EPA US Data'!$C:$C,W$2,'EPA US Data'!$G:$G,"&gt;="&amp;$A50,'EPA US Data'!$G:$G,"&lt;"&amp;$B50)+IF('Multipliers and Adjustments'!$B$66="Y",'SNAP Adjustment'!X87,0))*unit_conv*'State Downscaling Multipliers'!$B$9</f>
        <v>0</v>
      </c>
      <c r="X50" s="2">
        <f t="shared" ref="X50:AA50" si="339">W50+($AB50-$W50)/5</f>
        <v>0</v>
      </c>
      <c r="Y50" s="2">
        <f t="shared" si="339"/>
        <v>0</v>
      </c>
      <c r="Z50" s="2">
        <f t="shared" si="339"/>
        <v>0</v>
      </c>
      <c r="AA50" s="2">
        <f t="shared" si="339"/>
        <v>0</v>
      </c>
      <c r="AB50" s="105">
        <f>(VLOOKUP($B$1,'Multipliers and Adjustments'!$A$70:$I$86,TRUNC(COLUMN(AB$2)/5)+2,FALSE)*SUMIFS('EPA US Data'!$I:$I,'EPA US Data'!$D:$D,'Country Selector'!$A$2,'EPA US Data'!$J:$J,$B$1,'EPA US Data'!$C:$C,AB$2,'EPA US Data'!$G:$G,"&gt;="&amp;$A50,'EPA US Data'!$G:$G,"&lt;"&amp;$B50)+IF('Multipliers and Adjustments'!$B$66="Y",'SNAP Adjustment'!AC87,0))*unit_conv*'State Downscaling Multipliers'!$B$9</f>
        <v>0</v>
      </c>
      <c r="AC50" s="2">
        <f t="shared" ref="AC50:AF50" si="340">AB50+($AG50-$AB50)/5</f>
        <v>0</v>
      </c>
      <c r="AD50" s="2">
        <f t="shared" si="340"/>
        <v>0</v>
      </c>
      <c r="AE50" s="2">
        <f t="shared" si="340"/>
        <v>0</v>
      </c>
      <c r="AF50" s="2">
        <f t="shared" si="340"/>
        <v>0</v>
      </c>
      <c r="AG50" s="105">
        <f>(VLOOKUP($B$1,'Multipliers and Adjustments'!$A$70:$I$86,TRUNC(COLUMN(AG$2)/5)+2,FALSE)*SUMIFS('EPA US Data'!$I:$I,'EPA US Data'!$D:$D,'Country Selector'!$A$2,'EPA US Data'!$J:$J,$B$1,'EPA US Data'!$C:$C,AG$2,'EPA US Data'!$G:$G,"&gt;="&amp;$A50,'EPA US Data'!$G:$G,"&lt;"&amp;$B50)+IF('Multipliers and Adjustments'!$B$66="Y",'SNAP Adjustment'!AH87,0))*unit_conv*'State Downscaling Multipliers'!$B$9</f>
        <v>0</v>
      </c>
      <c r="AH50" s="2">
        <f t="shared" ref="AH50:AK50" si="341">AG50+($AL50-$AG50)/5</f>
        <v>0</v>
      </c>
      <c r="AI50" s="2">
        <f t="shared" si="341"/>
        <v>0</v>
      </c>
      <c r="AJ50" s="2">
        <f t="shared" si="341"/>
        <v>0</v>
      </c>
      <c r="AK50" s="2">
        <f t="shared" si="341"/>
        <v>0</v>
      </c>
      <c r="AL50" s="105">
        <f>(VLOOKUP($B$1,'Multipliers and Adjustments'!$A$70:$I$86,TRUNC(COLUMN(AL$2)/5)+2,FALSE)*SUMIFS('EPA US Data'!$I:$I,'EPA US Data'!$D:$D,'Country Selector'!$A$2,'EPA US Data'!$J:$J,$B$1,'EPA US Data'!$C:$C,AL$2,'EPA US Data'!$G:$G,"&gt;="&amp;$A50,'EPA US Data'!$G:$G,"&lt;"&amp;$B50)+IF('Multipliers and Adjustments'!$B$66="Y",'SNAP Adjustment'!AM87,0))*unit_conv*'State Downscaling Multipliers'!$B$9</f>
        <v>0</v>
      </c>
    </row>
    <row r="51" spans="1:38" ht="15.75" customHeight="1" x14ac:dyDescent="0.25">
      <c r="A51" s="49">
        <f t="shared" si="234"/>
        <v>400</v>
      </c>
      <c r="B51" s="49">
        <f t="shared" si="299"/>
        <v>450</v>
      </c>
      <c r="C51" s="105">
        <f>(VLOOKUP($B$1,'Multipliers and Adjustments'!$A$70:$I$86,TRUNC(COLUMN(C$2)/5)+2,FALSE)*SUMIFS('EPA US Data'!$I:$I,'EPA US Data'!$D:$D,'Country Selector'!$A$2,'EPA US Data'!$J:$J,$B$1,'EPA US Data'!$C:$C,C$2,'EPA US Data'!$G:$G,"&gt;="&amp;$A51,'EPA US Data'!$G:$G,"&lt;"&amp;$B51)+IF('Multipliers and Adjustments'!$B$66="Y",'SNAP Adjustment'!D88,0))*unit_conv*'State Downscaling Multipliers'!$B$9</f>
        <v>0</v>
      </c>
      <c r="D51" s="2">
        <f t="shared" ref="D51:G51" si="342">C51+($H51-$C51)/5</f>
        <v>0</v>
      </c>
      <c r="E51" s="2">
        <f t="shared" si="342"/>
        <v>0</v>
      </c>
      <c r="F51" s="2">
        <f t="shared" si="342"/>
        <v>0</v>
      </c>
      <c r="G51" s="2">
        <f t="shared" si="342"/>
        <v>0</v>
      </c>
      <c r="H51" s="105">
        <f>(VLOOKUP($B$1,'Multipliers and Adjustments'!$A$70:$I$86,TRUNC(COLUMN(H$2)/5)+2,FALSE)*SUMIFS('EPA US Data'!$I:$I,'EPA US Data'!$D:$D,'Country Selector'!$A$2,'EPA US Data'!$J:$J,$B$1,'EPA US Data'!$C:$C,H$2,'EPA US Data'!$G:$G,"&gt;="&amp;$A51,'EPA US Data'!$G:$G,"&lt;"&amp;$B51)+IF('Multipliers and Adjustments'!$B$66="Y",'SNAP Adjustment'!I88,0))*unit_conv*'State Downscaling Multipliers'!$B$9</f>
        <v>0</v>
      </c>
      <c r="I51" s="2">
        <f t="shared" ref="I51:L51" si="343">H51+($M51-$H51)/5</f>
        <v>0</v>
      </c>
      <c r="J51" s="2">
        <f t="shared" si="343"/>
        <v>0</v>
      </c>
      <c r="K51" s="2">
        <f t="shared" si="343"/>
        <v>0</v>
      </c>
      <c r="L51" s="2">
        <f t="shared" si="343"/>
        <v>0</v>
      </c>
      <c r="M51" s="105">
        <f>(VLOOKUP($B$1,'Multipliers and Adjustments'!$A$70:$I$86,TRUNC(COLUMN(M$2)/5)+2,FALSE)*SUMIFS('EPA US Data'!$I:$I,'EPA US Data'!$D:$D,'Country Selector'!$A$2,'EPA US Data'!$J:$J,$B$1,'EPA US Data'!$C:$C,M$2,'EPA US Data'!$G:$G,"&gt;="&amp;$A51,'EPA US Data'!$G:$G,"&lt;"&amp;$B51)+IF('Multipliers and Adjustments'!$B$66="Y",'SNAP Adjustment'!N88,0))*unit_conv*'State Downscaling Multipliers'!$B$9</f>
        <v>0</v>
      </c>
      <c r="N51" s="2">
        <f t="shared" ref="N51:Q51" si="344">M51+($R51-$M51)/5</f>
        <v>0</v>
      </c>
      <c r="O51" s="2">
        <f t="shared" si="344"/>
        <v>0</v>
      </c>
      <c r="P51" s="2">
        <f t="shared" si="344"/>
        <v>0</v>
      </c>
      <c r="Q51" s="2">
        <f t="shared" si="344"/>
        <v>0</v>
      </c>
      <c r="R51" s="105">
        <f>(VLOOKUP($B$1,'Multipliers and Adjustments'!$A$70:$I$86,TRUNC(COLUMN(R$2)/5)+2,FALSE)*SUMIFS('EPA US Data'!$I:$I,'EPA US Data'!$D:$D,'Country Selector'!$A$2,'EPA US Data'!$J:$J,$B$1,'EPA US Data'!$C:$C,R$2,'EPA US Data'!$G:$G,"&gt;="&amp;$A51,'EPA US Data'!$G:$G,"&lt;"&amp;$B51)+IF('Multipliers and Adjustments'!$B$66="Y",'SNAP Adjustment'!S88,0))*unit_conv*'State Downscaling Multipliers'!$B$9</f>
        <v>0</v>
      </c>
      <c r="S51" s="2">
        <f t="shared" ref="S51:V51" si="345">R51+($W51-$R51)/5</f>
        <v>0</v>
      </c>
      <c r="T51" s="2">
        <f t="shared" si="345"/>
        <v>0</v>
      </c>
      <c r="U51" s="2">
        <f t="shared" si="345"/>
        <v>0</v>
      </c>
      <c r="V51" s="2">
        <f t="shared" si="345"/>
        <v>0</v>
      </c>
      <c r="W51" s="105">
        <f>(VLOOKUP($B$1,'Multipliers and Adjustments'!$A$70:$I$86,TRUNC(COLUMN(W$2)/5)+2,FALSE)*SUMIFS('EPA US Data'!$I:$I,'EPA US Data'!$D:$D,'Country Selector'!$A$2,'EPA US Data'!$J:$J,$B$1,'EPA US Data'!$C:$C,W$2,'EPA US Data'!$G:$G,"&gt;="&amp;$A51,'EPA US Data'!$G:$G,"&lt;"&amp;$B51)+IF('Multipliers and Adjustments'!$B$66="Y",'SNAP Adjustment'!X88,0))*unit_conv*'State Downscaling Multipliers'!$B$9</f>
        <v>0</v>
      </c>
      <c r="X51" s="2">
        <f t="shared" ref="X51:AA51" si="346">W51+($AB51-$W51)/5</f>
        <v>0</v>
      </c>
      <c r="Y51" s="2">
        <f t="shared" si="346"/>
        <v>0</v>
      </c>
      <c r="Z51" s="2">
        <f t="shared" si="346"/>
        <v>0</v>
      </c>
      <c r="AA51" s="2">
        <f t="shared" si="346"/>
        <v>0</v>
      </c>
      <c r="AB51" s="105">
        <f>(VLOOKUP($B$1,'Multipliers and Adjustments'!$A$70:$I$86,TRUNC(COLUMN(AB$2)/5)+2,FALSE)*SUMIFS('EPA US Data'!$I:$I,'EPA US Data'!$D:$D,'Country Selector'!$A$2,'EPA US Data'!$J:$J,$B$1,'EPA US Data'!$C:$C,AB$2,'EPA US Data'!$G:$G,"&gt;="&amp;$A51,'EPA US Data'!$G:$G,"&lt;"&amp;$B51)+IF('Multipliers and Adjustments'!$B$66="Y",'SNAP Adjustment'!AC88,0))*unit_conv*'State Downscaling Multipliers'!$B$9</f>
        <v>0</v>
      </c>
      <c r="AC51" s="2">
        <f t="shared" ref="AC51:AF51" si="347">AB51+($AG51-$AB51)/5</f>
        <v>0</v>
      </c>
      <c r="AD51" s="2">
        <f t="shared" si="347"/>
        <v>0</v>
      </c>
      <c r="AE51" s="2">
        <f t="shared" si="347"/>
        <v>0</v>
      </c>
      <c r="AF51" s="2">
        <f t="shared" si="347"/>
        <v>0</v>
      </c>
      <c r="AG51" s="105">
        <f>(VLOOKUP($B$1,'Multipliers and Adjustments'!$A$70:$I$86,TRUNC(COLUMN(AG$2)/5)+2,FALSE)*SUMIFS('EPA US Data'!$I:$I,'EPA US Data'!$D:$D,'Country Selector'!$A$2,'EPA US Data'!$J:$J,$B$1,'EPA US Data'!$C:$C,AG$2,'EPA US Data'!$G:$G,"&gt;="&amp;$A51,'EPA US Data'!$G:$G,"&lt;"&amp;$B51)+IF('Multipliers and Adjustments'!$B$66="Y",'SNAP Adjustment'!AH88,0))*unit_conv*'State Downscaling Multipliers'!$B$9</f>
        <v>0</v>
      </c>
      <c r="AH51" s="2">
        <f t="shared" ref="AH51:AK51" si="348">AG51+($AL51-$AG51)/5</f>
        <v>0</v>
      </c>
      <c r="AI51" s="2">
        <f t="shared" si="348"/>
        <v>0</v>
      </c>
      <c r="AJ51" s="2">
        <f t="shared" si="348"/>
        <v>0</v>
      </c>
      <c r="AK51" s="2">
        <f t="shared" si="348"/>
        <v>0</v>
      </c>
      <c r="AL51" s="105">
        <f>(VLOOKUP($B$1,'Multipliers and Adjustments'!$A$70:$I$86,TRUNC(COLUMN(AL$2)/5)+2,FALSE)*SUMIFS('EPA US Data'!$I:$I,'EPA US Data'!$D:$D,'Country Selector'!$A$2,'EPA US Data'!$J:$J,$B$1,'EPA US Data'!$C:$C,AL$2,'EPA US Data'!$G:$G,"&gt;="&amp;$A51,'EPA US Data'!$G:$G,"&lt;"&amp;$B51)+IF('Multipliers and Adjustments'!$B$66="Y",'SNAP Adjustment'!AM88,0))*unit_conv*'State Downscaling Multipliers'!$B$9</f>
        <v>0</v>
      </c>
    </row>
    <row r="52" spans="1:38" ht="15.75" customHeight="1" x14ac:dyDescent="0.25">
      <c r="A52" s="49">
        <f t="shared" si="234"/>
        <v>450</v>
      </c>
      <c r="B52" s="49">
        <f t="shared" si="299"/>
        <v>500</v>
      </c>
      <c r="C52" s="105">
        <f>(VLOOKUP($B$1,'Multipliers and Adjustments'!$A$70:$I$86,TRUNC(COLUMN(C$2)/5)+2,FALSE)*SUMIFS('EPA US Data'!$I:$I,'EPA US Data'!$D:$D,'Country Selector'!$A$2,'EPA US Data'!$J:$J,$B$1,'EPA US Data'!$C:$C,C$2,'EPA US Data'!$G:$G,"&gt;="&amp;$A52,'EPA US Data'!$G:$G,"&lt;"&amp;$B52)+IF('Multipliers and Adjustments'!$B$66="Y",'SNAP Adjustment'!D89,0))*unit_conv*'State Downscaling Multipliers'!$B$9</f>
        <v>0</v>
      </c>
      <c r="D52" s="2">
        <f t="shared" ref="D52:G52" si="349">C52+($H52-$C52)/5</f>
        <v>2484132545.1868439</v>
      </c>
      <c r="E52" s="2">
        <f t="shared" si="349"/>
        <v>4968265090.3736877</v>
      </c>
      <c r="F52" s="2">
        <f t="shared" si="349"/>
        <v>7452397635.5605316</v>
      </c>
      <c r="G52" s="2">
        <f t="shared" si="349"/>
        <v>9936530180.7473755</v>
      </c>
      <c r="H52" s="105">
        <f>(VLOOKUP($B$1,'Multipliers and Adjustments'!$A$70:$I$86,TRUNC(COLUMN(H$2)/5)+2,FALSE)*SUMIFS('EPA US Data'!$I:$I,'EPA US Data'!$D:$D,'Country Selector'!$A$2,'EPA US Data'!$J:$J,$B$1,'EPA US Data'!$C:$C,H$2,'EPA US Data'!$G:$G,"&gt;="&amp;$A52,'EPA US Data'!$G:$G,"&lt;"&amp;$B52)+IF('Multipliers and Adjustments'!$B$66="Y",'SNAP Adjustment'!I89,0))*unit_conv*'State Downscaling Multipliers'!$B$9</f>
        <v>12420662725.934219</v>
      </c>
      <c r="I52" s="2">
        <f t="shared" ref="I52:L52" si="350">H52+($M52-$H52)/5</f>
        <v>12537524270.272636</v>
      </c>
      <c r="J52" s="2">
        <f t="shared" si="350"/>
        <v>12654385814.611053</v>
      </c>
      <c r="K52" s="2">
        <f t="shared" si="350"/>
        <v>12771247358.949471</v>
      </c>
      <c r="L52" s="2">
        <f t="shared" si="350"/>
        <v>12888108903.287888</v>
      </c>
      <c r="M52" s="105">
        <f>(VLOOKUP($B$1,'Multipliers and Adjustments'!$A$70:$I$86,TRUNC(COLUMN(M$2)/5)+2,FALSE)*SUMIFS('EPA US Data'!$I:$I,'EPA US Data'!$D:$D,'Country Selector'!$A$2,'EPA US Data'!$J:$J,$B$1,'EPA US Data'!$C:$C,M$2,'EPA US Data'!$G:$G,"&gt;="&amp;$A52,'EPA US Data'!$G:$G,"&lt;"&amp;$B52)+IF('Multipliers and Adjustments'!$B$66="Y",'SNAP Adjustment'!N89,0))*unit_conv*'State Downscaling Multipliers'!$B$9</f>
        <v>13004970447.626303</v>
      </c>
      <c r="N52" s="2">
        <f t="shared" ref="N52:Q52" si="351">M52+($R52-$M52)/5</f>
        <v>13121717940.891813</v>
      </c>
      <c r="O52" s="2">
        <f t="shared" si="351"/>
        <v>13238465434.157324</v>
      </c>
      <c r="P52" s="2">
        <f t="shared" si="351"/>
        <v>13355212927.422834</v>
      </c>
      <c r="Q52" s="2">
        <f t="shared" si="351"/>
        <v>13471960420.688345</v>
      </c>
      <c r="R52" s="105">
        <f>(VLOOKUP($B$1,'Multipliers and Adjustments'!$A$70:$I$86,TRUNC(COLUMN(R$2)/5)+2,FALSE)*SUMIFS('EPA US Data'!$I:$I,'EPA US Data'!$D:$D,'Country Selector'!$A$2,'EPA US Data'!$J:$J,$B$1,'EPA US Data'!$C:$C,R$2,'EPA US Data'!$G:$G,"&gt;="&amp;$A52,'EPA US Data'!$G:$G,"&lt;"&amp;$B52)+IF('Multipliers and Adjustments'!$B$66="Y",'SNAP Adjustment'!S89,0))*unit_conv*'State Downscaling Multipliers'!$B$9</f>
        <v>13588707913.953852</v>
      </c>
      <c r="S52" s="2">
        <f t="shared" ref="S52:V52" si="352">R52+($W52-$R52)/5</f>
        <v>13699182598.209391</v>
      </c>
      <c r="T52" s="2">
        <f t="shared" si="352"/>
        <v>13809657282.46493</v>
      </c>
      <c r="U52" s="2">
        <f t="shared" si="352"/>
        <v>13920131966.720469</v>
      </c>
      <c r="V52" s="2">
        <f t="shared" si="352"/>
        <v>14030606650.976007</v>
      </c>
      <c r="W52" s="105">
        <f>(VLOOKUP($B$1,'Multipliers and Adjustments'!$A$70:$I$86,TRUNC(COLUMN(W$2)/5)+2,FALSE)*SUMIFS('EPA US Data'!$I:$I,'EPA US Data'!$D:$D,'Country Selector'!$A$2,'EPA US Data'!$J:$J,$B$1,'EPA US Data'!$C:$C,W$2,'EPA US Data'!$G:$G,"&gt;="&amp;$A52,'EPA US Data'!$G:$G,"&lt;"&amp;$B52)+IF('Multipliers and Adjustments'!$B$66="Y",'SNAP Adjustment'!X89,0))*unit_conv*'State Downscaling Multipliers'!$B$9</f>
        <v>14141081335.231548</v>
      </c>
      <c r="X52" s="2">
        <f t="shared" ref="X52:AA52" si="353">W52+($AB52-$W52)/5</f>
        <v>14256017681.137114</v>
      </c>
      <c r="Y52" s="2">
        <f t="shared" si="353"/>
        <v>14370954027.042679</v>
      </c>
      <c r="Z52" s="2">
        <f t="shared" si="353"/>
        <v>14485890372.948244</v>
      </c>
      <c r="AA52" s="2">
        <f t="shared" si="353"/>
        <v>14600826718.853809</v>
      </c>
      <c r="AB52" s="105">
        <f>(VLOOKUP($B$1,'Multipliers and Adjustments'!$A$70:$I$86,TRUNC(COLUMN(AB$2)/5)+2,FALSE)*SUMIFS('EPA US Data'!$I:$I,'EPA US Data'!$D:$D,'Country Selector'!$A$2,'EPA US Data'!$J:$J,$B$1,'EPA US Data'!$C:$C,AB$2,'EPA US Data'!$G:$G,"&gt;="&amp;$A52,'EPA US Data'!$G:$G,"&lt;"&amp;$B52)+IF('Multipliers and Adjustments'!$B$66="Y",'SNAP Adjustment'!AC89,0))*unit_conv*'State Downscaling Multipliers'!$B$9</f>
        <v>14715763064.759378</v>
      </c>
      <c r="AC52" s="2">
        <f t="shared" ref="AC52:AF52" si="354">AB52+($AG52-$AB52)/5</f>
        <v>14835390194.595606</v>
      </c>
      <c r="AD52" s="2">
        <f t="shared" si="354"/>
        <v>14955017324.431833</v>
      </c>
      <c r="AE52" s="2">
        <f t="shared" si="354"/>
        <v>15074644454.268061</v>
      </c>
      <c r="AF52" s="2">
        <f t="shared" si="354"/>
        <v>15194271584.104288</v>
      </c>
      <c r="AG52" s="105">
        <f>(VLOOKUP($B$1,'Multipliers and Adjustments'!$A$70:$I$86,TRUNC(COLUMN(AG$2)/5)+2,FALSE)*SUMIFS('EPA US Data'!$I:$I,'EPA US Data'!$D:$D,'Country Selector'!$A$2,'EPA US Data'!$J:$J,$B$1,'EPA US Data'!$C:$C,AG$2,'EPA US Data'!$G:$G,"&gt;="&amp;$A52,'EPA US Data'!$G:$G,"&lt;"&amp;$B52)+IF('Multipliers and Adjustments'!$B$66="Y",'SNAP Adjustment'!AH89,0))*unit_conv*'State Downscaling Multipliers'!$B$9</f>
        <v>15313898713.940512</v>
      </c>
      <c r="AH52" s="2">
        <f t="shared" ref="AH52:AK52" si="355">AG52+($AL52-$AG52)/5</f>
        <v>15438390866.734705</v>
      </c>
      <c r="AI52" s="2">
        <f t="shared" si="355"/>
        <v>15562883019.528898</v>
      </c>
      <c r="AJ52" s="2">
        <f t="shared" si="355"/>
        <v>15687375172.323092</v>
      </c>
      <c r="AK52" s="2">
        <f t="shared" si="355"/>
        <v>15811867325.117285</v>
      </c>
      <c r="AL52" s="105">
        <f>(VLOOKUP($B$1,'Multipliers and Adjustments'!$A$70:$I$86,TRUNC(COLUMN(AL$2)/5)+2,FALSE)*SUMIFS('EPA US Data'!$I:$I,'EPA US Data'!$D:$D,'Country Selector'!$A$2,'EPA US Data'!$J:$J,$B$1,'EPA US Data'!$C:$C,AL$2,'EPA US Data'!$G:$G,"&gt;="&amp;$A52,'EPA US Data'!$G:$G,"&lt;"&amp;$B52)+IF('Multipliers and Adjustments'!$B$66="Y",'SNAP Adjustment'!AM89,0))*unit_conv*'State Downscaling Multipliers'!$B$9</f>
        <v>15936359477.911478</v>
      </c>
    </row>
    <row r="53" spans="1:38" ht="15.75" customHeight="1" x14ac:dyDescent="0.25">
      <c r="A53" s="49">
        <f t="shared" si="234"/>
        <v>500</v>
      </c>
      <c r="B53" s="49">
        <f t="shared" si="299"/>
        <v>550</v>
      </c>
      <c r="C53" s="105">
        <f>(VLOOKUP($B$1,'Multipliers and Adjustments'!$A$70:$I$86,TRUNC(COLUMN(C$2)/5)+2,FALSE)*SUMIFS('EPA US Data'!$I:$I,'EPA US Data'!$D:$D,'Country Selector'!$A$2,'EPA US Data'!$J:$J,$B$1,'EPA US Data'!$C:$C,C$2,'EPA US Data'!$G:$G,"&gt;="&amp;$A53,'EPA US Data'!$G:$G,"&lt;"&amp;$B53)+IF('Multipliers and Adjustments'!$B$66="Y",'SNAP Adjustment'!D90,0))*unit_conv*'State Downscaling Multipliers'!$B$9</f>
        <v>0</v>
      </c>
      <c r="D53" s="2">
        <f t="shared" ref="D53:G53" si="356">C53+($H53-$C53)/5</f>
        <v>0</v>
      </c>
      <c r="E53" s="2">
        <f t="shared" si="356"/>
        <v>0</v>
      </c>
      <c r="F53" s="2">
        <f t="shared" si="356"/>
        <v>0</v>
      </c>
      <c r="G53" s="2">
        <f t="shared" si="356"/>
        <v>0</v>
      </c>
      <c r="H53" s="105">
        <f>(VLOOKUP($B$1,'Multipliers and Adjustments'!$A$70:$I$86,TRUNC(COLUMN(H$2)/5)+2,FALSE)*SUMIFS('EPA US Data'!$I:$I,'EPA US Data'!$D:$D,'Country Selector'!$A$2,'EPA US Data'!$J:$J,$B$1,'EPA US Data'!$C:$C,H$2,'EPA US Data'!$G:$G,"&gt;="&amp;$A53,'EPA US Data'!$G:$G,"&lt;"&amp;$B53)+IF('Multipliers and Adjustments'!$B$66="Y",'SNAP Adjustment'!I90,0))*unit_conv*'State Downscaling Multipliers'!$B$9</f>
        <v>0</v>
      </c>
      <c r="I53" s="2">
        <f t="shared" ref="I53:L53" si="357">H53+($M53-$H53)/5</f>
        <v>0</v>
      </c>
      <c r="J53" s="2">
        <f t="shared" si="357"/>
        <v>0</v>
      </c>
      <c r="K53" s="2">
        <f t="shared" si="357"/>
        <v>0</v>
      </c>
      <c r="L53" s="2">
        <f t="shared" si="357"/>
        <v>0</v>
      </c>
      <c r="M53" s="105">
        <f>(VLOOKUP($B$1,'Multipliers and Adjustments'!$A$70:$I$86,TRUNC(COLUMN(M$2)/5)+2,FALSE)*SUMIFS('EPA US Data'!$I:$I,'EPA US Data'!$D:$D,'Country Selector'!$A$2,'EPA US Data'!$J:$J,$B$1,'EPA US Data'!$C:$C,M$2,'EPA US Data'!$G:$G,"&gt;="&amp;$A53,'EPA US Data'!$G:$G,"&lt;"&amp;$B53)+IF('Multipliers and Adjustments'!$B$66="Y",'SNAP Adjustment'!N90,0))*unit_conv*'State Downscaling Multipliers'!$B$9</f>
        <v>0</v>
      </c>
      <c r="N53" s="2">
        <f t="shared" ref="N53:Q53" si="358">M53+($R53-$M53)/5</f>
        <v>0</v>
      </c>
      <c r="O53" s="2">
        <f t="shared" si="358"/>
        <v>0</v>
      </c>
      <c r="P53" s="2">
        <f t="shared" si="358"/>
        <v>0</v>
      </c>
      <c r="Q53" s="2">
        <f t="shared" si="358"/>
        <v>0</v>
      </c>
      <c r="R53" s="105">
        <f>(VLOOKUP($B$1,'Multipliers and Adjustments'!$A$70:$I$86,TRUNC(COLUMN(R$2)/5)+2,FALSE)*SUMIFS('EPA US Data'!$I:$I,'EPA US Data'!$D:$D,'Country Selector'!$A$2,'EPA US Data'!$J:$J,$B$1,'EPA US Data'!$C:$C,R$2,'EPA US Data'!$G:$G,"&gt;="&amp;$A53,'EPA US Data'!$G:$G,"&lt;"&amp;$B53)+IF('Multipliers and Adjustments'!$B$66="Y",'SNAP Adjustment'!S90,0))*unit_conv*'State Downscaling Multipliers'!$B$9</f>
        <v>0</v>
      </c>
      <c r="S53" s="2">
        <f t="shared" ref="S53:V53" si="359">R53+($W53-$R53)/5</f>
        <v>0</v>
      </c>
      <c r="T53" s="2">
        <f t="shared" si="359"/>
        <v>0</v>
      </c>
      <c r="U53" s="2">
        <f t="shared" si="359"/>
        <v>0</v>
      </c>
      <c r="V53" s="2">
        <f t="shared" si="359"/>
        <v>0</v>
      </c>
      <c r="W53" s="105">
        <f>(VLOOKUP($B$1,'Multipliers and Adjustments'!$A$70:$I$86,TRUNC(COLUMN(W$2)/5)+2,FALSE)*SUMIFS('EPA US Data'!$I:$I,'EPA US Data'!$D:$D,'Country Selector'!$A$2,'EPA US Data'!$J:$J,$B$1,'EPA US Data'!$C:$C,W$2,'EPA US Data'!$G:$G,"&gt;="&amp;$A53,'EPA US Data'!$G:$G,"&lt;"&amp;$B53)+IF('Multipliers and Adjustments'!$B$66="Y",'SNAP Adjustment'!X90,0))*unit_conv*'State Downscaling Multipliers'!$B$9</f>
        <v>0</v>
      </c>
      <c r="X53" s="2">
        <f t="shared" ref="X53:AA53" si="360">W53+($AB53-$W53)/5</f>
        <v>0</v>
      </c>
      <c r="Y53" s="2">
        <f t="shared" si="360"/>
        <v>0</v>
      </c>
      <c r="Z53" s="2">
        <f t="shared" si="360"/>
        <v>0</v>
      </c>
      <c r="AA53" s="2">
        <f t="shared" si="360"/>
        <v>0</v>
      </c>
      <c r="AB53" s="105">
        <f>(VLOOKUP($B$1,'Multipliers and Adjustments'!$A$70:$I$86,TRUNC(COLUMN(AB$2)/5)+2,FALSE)*SUMIFS('EPA US Data'!$I:$I,'EPA US Data'!$D:$D,'Country Selector'!$A$2,'EPA US Data'!$J:$J,$B$1,'EPA US Data'!$C:$C,AB$2,'EPA US Data'!$G:$G,"&gt;="&amp;$A53,'EPA US Data'!$G:$G,"&lt;"&amp;$B53)+IF('Multipliers and Adjustments'!$B$66="Y",'SNAP Adjustment'!AC90,0))*unit_conv*'State Downscaling Multipliers'!$B$9</f>
        <v>0</v>
      </c>
      <c r="AC53" s="2">
        <f t="shared" ref="AC53:AF53" si="361">AB53+($AG53-$AB53)/5</f>
        <v>0</v>
      </c>
      <c r="AD53" s="2">
        <f t="shared" si="361"/>
        <v>0</v>
      </c>
      <c r="AE53" s="2">
        <f t="shared" si="361"/>
        <v>0</v>
      </c>
      <c r="AF53" s="2">
        <f t="shared" si="361"/>
        <v>0</v>
      </c>
      <c r="AG53" s="105">
        <f>(VLOOKUP($B$1,'Multipliers and Adjustments'!$A$70:$I$86,TRUNC(COLUMN(AG$2)/5)+2,FALSE)*SUMIFS('EPA US Data'!$I:$I,'EPA US Data'!$D:$D,'Country Selector'!$A$2,'EPA US Data'!$J:$J,$B$1,'EPA US Data'!$C:$C,AG$2,'EPA US Data'!$G:$G,"&gt;="&amp;$A53,'EPA US Data'!$G:$G,"&lt;"&amp;$B53)+IF('Multipliers and Adjustments'!$B$66="Y",'SNAP Adjustment'!AH90,0))*unit_conv*'State Downscaling Multipliers'!$B$9</f>
        <v>0</v>
      </c>
      <c r="AH53" s="2">
        <f t="shared" ref="AH53:AK53" si="362">AG53+($AL53-$AG53)/5</f>
        <v>0</v>
      </c>
      <c r="AI53" s="2">
        <f t="shared" si="362"/>
        <v>0</v>
      </c>
      <c r="AJ53" s="2">
        <f t="shared" si="362"/>
        <v>0</v>
      </c>
      <c r="AK53" s="2">
        <f t="shared" si="362"/>
        <v>0</v>
      </c>
      <c r="AL53" s="105">
        <f>(VLOOKUP($B$1,'Multipliers and Adjustments'!$A$70:$I$86,TRUNC(COLUMN(AL$2)/5)+2,FALSE)*SUMIFS('EPA US Data'!$I:$I,'EPA US Data'!$D:$D,'Country Selector'!$A$2,'EPA US Data'!$J:$J,$B$1,'EPA US Data'!$C:$C,AL$2,'EPA US Data'!$G:$G,"&gt;="&amp;$A53,'EPA US Data'!$G:$G,"&lt;"&amp;$B53)+IF('Multipliers and Adjustments'!$B$66="Y",'SNAP Adjustment'!AM90,0))*unit_conv*'State Downscaling Multipliers'!$B$9</f>
        <v>0</v>
      </c>
    </row>
    <row r="54" spans="1:38" ht="15.75" customHeight="1" x14ac:dyDescent="0.25">
      <c r="A54" s="49">
        <f t="shared" si="234"/>
        <v>550</v>
      </c>
      <c r="B54" s="49">
        <f t="shared" si="299"/>
        <v>600</v>
      </c>
      <c r="C54" s="105">
        <f>(VLOOKUP($B$1,'Multipliers and Adjustments'!$A$70:$I$86,TRUNC(COLUMN(C$2)/5)+2,FALSE)*SUMIFS('EPA US Data'!$I:$I,'EPA US Data'!$D:$D,'Country Selector'!$A$2,'EPA US Data'!$J:$J,$B$1,'EPA US Data'!$C:$C,C$2,'EPA US Data'!$G:$G,"&gt;="&amp;$A54,'EPA US Data'!$G:$G,"&lt;"&amp;$B54)+IF('Multipliers and Adjustments'!$B$66="Y",'SNAP Adjustment'!D91,0))*unit_conv*'State Downscaling Multipliers'!$B$9</f>
        <v>0</v>
      </c>
      <c r="D54" s="2">
        <f t="shared" ref="D54:G54" si="363">C54+($H54-$C54)/5</f>
        <v>0</v>
      </c>
      <c r="E54" s="2">
        <f t="shared" si="363"/>
        <v>0</v>
      </c>
      <c r="F54" s="2">
        <f t="shared" si="363"/>
        <v>0</v>
      </c>
      <c r="G54" s="2">
        <f t="shared" si="363"/>
        <v>0</v>
      </c>
      <c r="H54" s="105">
        <f>(VLOOKUP($B$1,'Multipliers and Adjustments'!$A$70:$I$86,TRUNC(COLUMN(H$2)/5)+2,FALSE)*SUMIFS('EPA US Data'!$I:$I,'EPA US Data'!$D:$D,'Country Selector'!$A$2,'EPA US Data'!$J:$J,$B$1,'EPA US Data'!$C:$C,H$2,'EPA US Data'!$G:$G,"&gt;="&amp;$A54,'EPA US Data'!$G:$G,"&lt;"&amp;$B54)+IF('Multipliers and Adjustments'!$B$66="Y",'SNAP Adjustment'!I91,0))*unit_conv*'State Downscaling Multipliers'!$B$9</f>
        <v>0</v>
      </c>
      <c r="I54" s="2">
        <f t="shared" ref="I54:L54" si="364">H54+($M54-$H54)/5</f>
        <v>0</v>
      </c>
      <c r="J54" s="2">
        <f t="shared" si="364"/>
        <v>0</v>
      </c>
      <c r="K54" s="2">
        <f t="shared" si="364"/>
        <v>0</v>
      </c>
      <c r="L54" s="2">
        <f t="shared" si="364"/>
        <v>0</v>
      </c>
      <c r="M54" s="105">
        <f>(VLOOKUP($B$1,'Multipliers and Adjustments'!$A$70:$I$86,TRUNC(COLUMN(M$2)/5)+2,FALSE)*SUMIFS('EPA US Data'!$I:$I,'EPA US Data'!$D:$D,'Country Selector'!$A$2,'EPA US Data'!$J:$J,$B$1,'EPA US Data'!$C:$C,M$2,'EPA US Data'!$G:$G,"&gt;="&amp;$A54,'EPA US Data'!$G:$G,"&lt;"&amp;$B54)+IF('Multipliers and Adjustments'!$B$66="Y",'SNAP Adjustment'!N91,0))*unit_conv*'State Downscaling Multipliers'!$B$9</f>
        <v>0</v>
      </c>
      <c r="N54" s="2">
        <f t="shared" ref="N54:Q54" si="365">M54+($R54-$M54)/5</f>
        <v>0</v>
      </c>
      <c r="O54" s="2">
        <f t="shared" si="365"/>
        <v>0</v>
      </c>
      <c r="P54" s="2">
        <f t="shared" si="365"/>
        <v>0</v>
      </c>
      <c r="Q54" s="2">
        <f t="shared" si="365"/>
        <v>0</v>
      </c>
      <c r="R54" s="105">
        <f>(VLOOKUP($B$1,'Multipliers and Adjustments'!$A$70:$I$86,TRUNC(COLUMN(R$2)/5)+2,FALSE)*SUMIFS('EPA US Data'!$I:$I,'EPA US Data'!$D:$D,'Country Selector'!$A$2,'EPA US Data'!$J:$J,$B$1,'EPA US Data'!$C:$C,R$2,'EPA US Data'!$G:$G,"&gt;="&amp;$A54,'EPA US Data'!$G:$G,"&lt;"&amp;$B54)+IF('Multipliers and Adjustments'!$B$66="Y",'SNAP Adjustment'!S91,0))*unit_conv*'State Downscaling Multipliers'!$B$9</f>
        <v>0</v>
      </c>
      <c r="S54" s="2">
        <f t="shared" ref="S54:V54" si="366">R54+($W54-$R54)/5</f>
        <v>0</v>
      </c>
      <c r="T54" s="2">
        <f t="shared" si="366"/>
        <v>0</v>
      </c>
      <c r="U54" s="2">
        <f t="shared" si="366"/>
        <v>0</v>
      </c>
      <c r="V54" s="2">
        <f t="shared" si="366"/>
        <v>0</v>
      </c>
      <c r="W54" s="105">
        <f>(VLOOKUP($B$1,'Multipliers and Adjustments'!$A$70:$I$86,TRUNC(COLUMN(W$2)/5)+2,FALSE)*SUMIFS('EPA US Data'!$I:$I,'EPA US Data'!$D:$D,'Country Selector'!$A$2,'EPA US Data'!$J:$J,$B$1,'EPA US Data'!$C:$C,W$2,'EPA US Data'!$G:$G,"&gt;="&amp;$A54,'EPA US Data'!$G:$G,"&lt;"&amp;$B54)+IF('Multipliers and Adjustments'!$B$66="Y",'SNAP Adjustment'!X91,0))*unit_conv*'State Downscaling Multipliers'!$B$9</f>
        <v>0</v>
      </c>
      <c r="X54" s="2">
        <f t="shared" ref="X54:AA54" si="367">W54+($AB54-$W54)/5</f>
        <v>0</v>
      </c>
      <c r="Y54" s="2">
        <f t="shared" si="367"/>
        <v>0</v>
      </c>
      <c r="Z54" s="2">
        <f t="shared" si="367"/>
        <v>0</v>
      </c>
      <c r="AA54" s="2">
        <f t="shared" si="367"/>
        <v>0</v>
      </c>
      <c r="AB54" s="105">
        <f>(VLOOKUP($B$1,'Multipliers and Adjustments'!$A$70:$I$86,TRUNC(COLUMN(AB$2)/5)+2,FALSE)*SUMIFS('EPA US Data'!$I:$I,'EPA US Data'!$D:$D,'Country Selector'!$A$2,'EPA US Data'!$J:$J,$B$1,'EPA US Data'!$C:$C,AB$2,'EPA US Data'!$G:$G,"&gt;="&amp;$A54,'EPA US Data'!$G:$G,"&lt;"&amp;$B54)+IF('Multipliers and Adjustments'!$B$66="Y",'SNAP Adjustment'!AC91,0))*unit_conv*'State Downscaling Multipliers'!$B$9</f>
        <v>0</v>
      </c>
      <c r="AC54" s="2">
        <f t="shared" ref="AC54:AF54" si="368">AB54+($AG54-$AB54)/5</f>
        <v>0</v>
      </c>
      <c r="AD54" s="2">
        <f t="shared" si="368"/>
        <v>0</v>
      </c>
      <c r="AE54" s="2">
        <f t="shared" si="368"/>
        <v>0</v>
      </c>
      <c r="AF54" s="2">
        <f t="shared" si="368"/>
        <v>0</v>
      </c>
      <c r="AG54" s="105">
        <f>(VLOOKUP($B$1,'Multipliers and Adjustments'!$A$70:$I$86,TRUNC(COLUMN(AG$2)/5)+2,FALSE)*SUMIFS('EPA US Data'!$I:$I,'EPA US Data'!$D:$D,'Country Selector'!$A$2,'EPA US Data'!$J:$J,$B$1,'EPA US Data'!$C:$C,AG$2,'EPA US Data'!$G:$G,"&gt;="&amp;$A54,'EPA US Data'!$G:$G,"&lt;"&amp;$B54)+IF('Multipliers and Adjustments'!$B$66="Y",'SNAP Adjustment'!AH91,0))*unit_conv*'State Downscaling Multipliers'!$B$9</f>
        <v>0</v>
      </c>
      <c r="AH54" s="2">
        <f t="shared" ref="AH54:AK54" si="369">AG54+($AL54-$AG54)/5</f>
        <v>0</v>
      </c>
      <c r="AI54" s="2">
        <f t="shared" si="369"/>
        <v>0</v>
      </c>
      <c r="AJ54" s="2">
        <f t="shared" si="369"/>
        <v>0</v>
      </c>
      <c r="AK54" s="2">
        <f t="shared" si="369"/>
        <v>0</v>
      </c>
      <c r="AL54" s="105">
        <f>(VLOOKUP($B$1,'Multipliers and Adjustments'!$A$70:$I$86,TRUNC(COLUMN(AL$2)/5)+2,FALSE)*SUMIFS('EPA US Data'!$I:$I,'EPA US Data'!$D:$D,'Country Selector'!$A$2,'EPA US Data'!$J:$J,$B$1,'EPA US Data'!$C:$C,AL$2,'EPA US Data'!$G:$G,"&gt;="&amp;$A54,'EPA US Data'!$G:$G,"&lt;"&amp;$B54)+IF('Multipliers and Adjustments'!$B$66="Y",'SNAP Adjustment'!AM91,0))*unit_conv*'State Downscaling Multipliers'!$B$9</f>
        <v>0</v>
      </c>
    </row>
    <row r="55" spans="1:38" ht="15.75" customHeight="1" x14ac:dyDescent="0.25">
      <c r="A55" s="49">
        <f t="shared" si="234"/>
        <v>600</v>
      </c>
      <c r="B55" s="49">
        <f t="shared" si="299"/>
        <v>650</v>
      </c>
      <c r="C55" s="105">
        <f>(VLOOKUP($B$1,'Multipliers and Adjustments'!$A$70:$I$86,TRUNC(COLUMN(C$2)/5)+2,FALSE)*SUMIFS('EPA US Data'!$I:$I,'EPA US Data'!$D:$D,'Country Selector'!$A$2,'EPA US Data'!$J:$J,$B$1,'EPA US Data'!$C:$C,C$2,'EPA US Data'!$G:$G,"&gt;="&amp;$A55,'EPA US Data'!$G:$G,"&lt;"&amp;$B55)+IF('Multipliers and Adjustments'!$B$66="Y",'SNAP Adjustment'!D92,0))*unit_conv*'State Downscaling Multipliers'!$B$9</f>
        <v>0</v>
      </c>
      <c r="D55" s="2">
        <f t="shared" ref="D55:G55" si="370">C55+($H55-$C55)/5</f>
        <v>0</v>
      </c>
      <c r="E55" s="2">
        <f t="shared" si="370"/>
        <v>0</v>
      </c>
      <c r="F55" s="2">
        <f t="shared" si="370"/>
        <v>0</v>
      </c>
      <c r="G55" s="2">
        <f t="shared" si="370"/>
        <v>0</v>
      </c>
      <c r="H55" s="105">
        <f>(VLOOKUP($B$1,'Multipliers and Adjustments'!$A$70:$I$86,TRUNC(COLUMN(H$2)/5)+2,FALSE)*SUMIFS('EPA US Data'!$I:$I,'EPA US Data'!$D:$D,'Country Selector'!$A$2,'EPA US Data'!$J:$J,$B$1,'EPA US Data'!$C:$C,H$2,'EPA US Data'!$G:$G,"&gt;="&amp;$A55,'EPA US Data'!$G:$G,"&lt;"&amp;$B55)+IF('Multipliers and Adjustments'!$B$66="Y",'SNAP Adjustment'!I92,0))*unit_conv*'State Downscaling Multipliers'!$B$9</f>
        <v>0</v>
      </c>
      <c r="I55" s="2">
        <f t="shared" ref="I55:L55" si="371">H55+($M55-$H55)/5</f>
        <v>0</v>
      </c>
      <c r="J55" s="2">
        <f t="shared" si="371"/>
        <v>0</v>
      </c>
      <c r="K55" s="2">
        <f t="shared" si="371"/>
        <v>0</v>
      </c>
      <c r="L55" s="2">
        <f t="shared" si="371"/>
        <v>0</v>
      </c>
      <c r="M55" s="105">
        <f>(VLOOKUP($B$1,'Multipliers and Adjustments'!$A$70:$I$86,TRUNC(COLUMN(M$2)/5)+2,FALSE)*SUMIFS('EPA US Data'!$I:$I,'EPA US Data'!$D:$D,'Country Selector'!$A$2,'EPA US Data'!$J:$J,$B$1,'EPA US Data'!$C:$C,M$2,'EPA US Data'!$G:$G,"&gt;="&amp;$A55,'EPA US Data'!$G:$G,"&lt;"&amp;$B55)+IF('Multipliers and Adjustments'!$B$66="Y",'SNAP Adjustment'!N92,0))*unit_conv*'State Downscaling Multipliers'!$B$9</f>
        <v>0</v>
      </c>
      <c r="N55" s="2">
        <f t="shared" ref="N55:Q55" si="372">M55+($R55-$M55)/5</f>
        <v>0</v>
      </c>
      <c r="O55" s="2">
        <f t="shared" si="372"/>
        <v>0</v>
      </c>
      <c r="P55" s="2">
        <f t="shared" si="372"/>
        <v>0</v>
      </c>
      <c r="Q55" s="2">
        <f t="shared" si="372"/>
        <v>0</v>
      </c>
      <c r="R55" s="105">
        <f>(VLOOKUP($B$1,'Multipliers and Adjustments'!$A$70:$I$86,TRUNC(COLUMN(R$2)/5)+2,FALSE)*SUMIFS('EPA US Data'!$I:$I,'EPA US Data'!$D:$D,'Country Selector'!$A$2,'EPA US Data'!$J:$J,$B$1,'EPA US Data'!$C:$C,R$2,'EPA US Data'!$G:$G,"&gt;="&amp;$A55,'EPA US Data'!$G:$G,"&lt;"&amp;$B55)+IF('Multipliers and Adjustments'!$B$66="Y",'SNAP Adjustment'!S92,0))*unit_conv*'State Downscaling Multipliers'!$B$9</f>
        <v>0</v>
      </c>
      <c r="S55" s="2">
        <f t="shared" ref="S55:V55" si="373">R55+($W55-$R55)/5</f>
        <v>0</v>
      </c>
      <c r="T55" s="2">
        <f t="shared" si="373"/>
        <v>0</v>
      </c>
      <c r="U55" s="2">
        <f t="shared" si="373"/>
        <v>0</v>
      </c>
      <c r="V55" s="2">
        <f t="shared" si="373"/>
        <v>0</v>
      </c>
      <c r="W55" s="105">
        <f>(VLOOKUP($B$1,'Multipliers and Adjustments'!$A$70:$I$86,TRUNC(COLUMN(W$2)/5)+2,FALSE)*SUMIFS('EPA US Data'!$I:$I,'EPA US Data'!$D:$D,'Country Selector'!$A$2,'EPA US Data'!$J:$J,$B$1,'EPA US Data'!$C:$C,W$2,'EPA US Data'!$G:$G,"&gt;="&amp;$A55,'EPA US Data'!$G:$G,"&lt;"&amp;$B55)+IF('Multipliers and Adjustments'!$B$66="Y",'SNAP Adjustment'!X92,0))*unit_conv*'State Downscaling Multipliers'!$B$9</f>
        <v>0</v>
      </c>
      <c r="X55" s="2">
        <f t="shared" ref="X55:AA55" si="374">W55+($AB55-$W55)/5</f>
        <v>0</v>
      </c>
      <c r="Y55" s="2">
        <f t="shared" si="374"/>
        <v>0</v>
      </c>
      <c r="Z55" s="2">
        <f t="shared" si="374"/>
        <v>0</v>
      </c>
      <c r="AA55" s="2">
        <f t="shared" si="374"/>
        <v>0</v>
      </c>
      <c r="AB55" s="105">
        <f>(VLOOKUP($B$1,'Multipliers and Adjustments'!$A$70:$I$86,TRUNC(COLUMN(AB$2)/5)+2,FALSE)*SUMIFS('EPA US Data'!$I:$I,'EPA US Data'!$D:$D,'Country Selector'!$A$2,'EPA US Data'!$J:$J,$B$1,'EPA US Data'!$C:$C,AB$2,'EPA US Data'!$G:$G,"&gt;="&amp;$A55,'EPA US Data'!$G:$G,"&lt;"&amp;$B55)+IF('Multipliers and Adjustments'!$B$66="Y",'SNAP Adjustment'!AC92,0))*unit_conv*'State Downscaling Multipliers'!$B$9</f>
        <v>0</v>
      </c>
      <c r="AC55" s="2">
        <f t="shared" ref="AC55:AF55" si="375">AB55+($AG55-$AB55)/5</f>
        <v>0</v>
      </c>
      <c r="AD55" s="2">
        <f t="shared" si="375"/>
        <v>0</v>
      </c>
      <c r="AE55" s="2">
        <f t="shared" si="375"/>
        <v>0</v>
      </c>
      <c r="AF55" s="2">
        <f t="shared" si="375"/>
        <v>0</v>
      </c>
      <c r="AG55" s="105">
        <f>(VLOOKUP($B$1,'Multipliers and Adjustments'!$A$70:$I$86,TRUNC(COLUMN(AG$2)/5)+2,FALSE)*SUMIFS('EPA US Data'!$I:$I,'EPA US Data'!$D:$D,'Country Selector'!$A$2,'EPA US Data'!$J:$J,$B$1,'EPA US Data'!$C:$C,AG$2,'EPA US Data'!$G:$G,"&gt;="&amp;$A55,'EPA US Data'!$G:$G,"&lt;"&amp;$B55)+IF('Multipliers and Adjustments'!$B$66="Y",'SNAP Adjustment'!AH92,0))*unit_conv*'State Downscaling Multipliers'!$B$9</f>
        <v>0</v>
      </c>
      <c r="AH55" s="2">
        <f t="shared" ref="AH55:AK55" si="376">AG55+($AL55-$AG55)/5</f>
        <v>0</v>
      </c>
      <c r="AI55" s="2">
        <f t="shared" si="376"/>
        <v>0</v>
      </c>
      <c r="AJ55" s="2">
        <f t="shared" si="376"/>
        <v>0</v>
      </c>
      <c r="AK55" s="2">
        <f t="shared" si="376"/>
        <v>0</v>
      </c>
      <c r="AL55" s="105">
        <f>(VLOOKUP($B$1,'Multipliers and Adjustments'!$A$70:$I$86,TRUNC(COLUMN(AL$2)/5)+2,FALSE)*SUMIFS('EPA US Data'!$I:$I,'EPA US Data'!$D:$D,'Country Selector'!$A$2,'EPA US Data'!$J:$J,$B$1,'EPA US Data'!$C:$C,AL$2,'EPA US Data'!$G:$G,"&gt;="&amp;$A55,'EPA US Data'!$G:$G,"&lt;"&amp;$B55)+IF('Multipliers and Adjustments'!$B$66="Y",'SNAP Adjustment'!AM92,0))*unit_conv*'State Downscaling Multipliers'!$B$9</f>
        <v>0</v>
      </c>
    </row>
    <row r="56" spans="1:38" ht="15.75" customHeight="1" x14ac:dyDescent="0.25">
      <c r="A56" s="49">
        <f t="shared" si="234"/>
        <v>650</v>
      </c>
      <c r="B56" s="49">
        <f t="shared" si="299"/>
        <v>700</v>
      </c>
      <c r="C56" s="105">
        <f>(VLOOKUP($B$1,'Multipliers and Adjustments'!$A$70:$I$86,TRUNC(COLUMN(C$2)/5)+2,FALSE)*SUMIFS('EPA US Data'!$I:$I,'EPA US Data'!$D:$D,'Country Selector'!$A$2,'EPA US Data'!$J:$J,$B$1,'EPA US Data'!$C:$C,C$2,'EPA US Data'!$G:$G,"&gt;="&amp;$A56,'EPA US Data'!$G:$G,"&lt;"&amp;$B56)+IF('Multipliers and Adjustments'!$B$66="Y",'SNAP Adjustment'!D93,0))*unit_conv*'State Downscaling Multipliers'!$B$9</f>
        <v>0</v>
      </c>
      <c r="D56" s="2">
        <f t="shared" ref="D56:G56" si="377">C56+($H56-$C56)/5</f>
        <v>0</v>
      </c>
      <c r="E56" s="2">
        <f t="shared" si="377"/>
        <v>0</v>
      </c>
      <c r="F56" s="2">
        <f t="shared" si="377"/>
        <v>0</v>
      </c>
      <c r="G56" s="2">
        <f t="shared" si="377"/>
        <v>0</v>
      </c>
      <c r="H56" s="105">
        <f>(VLOOKUP($B$1,'Multipliers and Adjustments'!$A$70:$I$86,TRUNC(COLUMN(H$2)/5)+2,FALSE)*SUMIFS('EPA US Data'!$I:$I,'EPA US Data'!$D:$D,'Country Selector'!$A$2,'EPA US Data'!$J:$J,$B$1,'EPA US Data'!$C:$C,H$2,'EPA US Data'!$G:$G,"&gt;="&amp;$A56,'EPA US Data'!$G:$G,"&lt;"&amp;$B56)+IF('Multipliers and Adjustments'!$B$66="Y",'SNAP Adjustment'!I93,0))*unit_conv*'State Downscaling Multipliers'!$B$9</f>
        <v>0</v>
      </c>
      <c r="I56" s="2">
        <f t="shared" ref="I56:L56" si="378">H56+($M56-$H56)/5</f>
        <v>0</v>
      </c>
      <c r="J56" s="2">
        <f t="shared" si="378"/>
        <v>0</v>
      </c>
      <c r="K56" s="2">
        <f t="shared" si="378"/>
        <v>0</v>
      </c>
      <c r="L56" s="2">
        <f t="shared" si="378"/>
        <v>0</v>
      </c>
      <c r="M56" s="105">
        <f>(VLOOKUP($B$1,'Multipliers and Adjustments'!$A$70:$I$86,TRUNC(COLUMN(M$2)/5)+2,FALSE)*SUMIFS('EPA US Data'!$I:$I,'EPA US Data'!$D:$D,'Country Selector'!$A$2,'EPA US Data'!$J:$J,$B$1,'EPA US Data'!$C:$C,M$2,'EPA US Data'!$G:$G,"&gt;="&amp;$A56,'EPA US Data'!$G:$G,"&lt;"&amp;$B56)+IF('Multipliers and Adjustments'!$B$66="Y",'SNAP Adjustment'!N93,0))*unit_conv*'State Downscaling Multipliers'!$B$9</f>
        <v>0</v>
      </c>
      <c r="N56" s="2">
        <f t="shared" ref="N56:Q56" si="379">M56+($R56-$M56)/5</f>
        <v>0</v>
      </c>
      <c r="O56" s="2">
        <f t="shared" si="379"/>
        <v>0</v>
      </c>
      <c r="P56" s="2">
        <f t="shared" si="379"/>
        <v>0</v>
      </c>
      <c r="Q56" s="2">
        <f t="shared" si="379"/>
        <v>0</v>
      </c>
      <c r="R56" s="105">
        <f>(VLOOKUP($B$1,'Multipliers and Adjustments'!$A$70:$I$86,TRUNC(COLUMN(R$2)/5)+2,FALSE)*SUMIFS('EPA US Data'!$I:$I,'EPA US Data'!$D:$D,'Country Selector'!$A$2,'EPA US Data'!$J:$J,$B$1,'EPA US Data'!$C:$C,R$2,'EPA US Data'!$G:$G,"&gt;="&amp;$A56,'EPA US Data'!$G:$G,"&lt;"&amp;$B56)+IF('Multipliers and Adjustments'!$B$66="Y",'SNAP Adjustment'!S93,0))*unit_conv*'State Downscaling Multipliers'!$B$9</f>
        <v>0</v>
      </c>
      <c r="S56" s="2">
        <f t="shared" ref="S56:V56" si="380">R56+($W56-$R56)/5</f>
        <v>0</v>
      </c>
      <c r="T56" s="2">
        <f t="shared" si="380"/>
        <v>0</v>
      </c>
      <c r="U56" s="2">
        <f t="shared" si="380"/>
        <v>0</v>
      </c>
      <c r="V56" s="2">
        <f t="shared" si="380"/>
        <v>0</v>
      </c>
      <c r="W56" s="105">
        <f>(VLOOKUP($B$1,'Multipliers and Adjustments'!$A$70:$I$86,TRUNC(COLUMN(W$2)/5)+2,FALSE)*SUMIFS('EPA US Data'!$I:$I,'EPA US Data'!$D:$D,'Country Selector'!$A$2,'EPA US Data'!$J:$J,$B$1,'EPA US Data'!$C:$C,W$2,'EPA US Data'!$G:$G,"&gt;="&amp;$A56,'EPA US Data'!$G:$G,"&lt;"&amp;$B56)+IF('Multipliers and Adjustments'!$B$66="Y",'SNAP Adjustment'!X93,0))*unit_conv*'State Downscaling Multipliers'!$B$9</f>
        <v>0</v>
      </c>
      <c r="X56" s="2">
        <f t="shared" ref="X56:AA56" si="381">W56+($AB56-$W56)/5</f>
        <v>0</v>
      </c>
      <c r="Y56" s="2">
        <f t="shared" si="381"/>
        <v>0</v>
      </c>
      <c r="Z56" s="2">
        <f t="shared" si="381"/>
        <v>0</v>
      </c>
      <c r="AA56" s="2">
        <f t="shared" si="381"/>
        <v>0</v>
      </c>
      <c r="AB56" s="105">
        <f>(VLOOKUP($B$1,'Multipliers and Adjustments'!$A$70:$I$86,TRUNC(COLUMN(AB$2)/5)+2,FALSE)*SUMIFS('EPA US Data'!$I:$I,'EPA US Data'!$D:$D,'Country Selector'!$A$2,'EPA US Data'!$J:$J,$B$1,'EPA US Data'!$C:$C,AB$2,'EPA US Data'!$G:$G,"&gt;="&amp;$A56,'EPA US Data'!$G:$G,"&lt;"&amp;$B56)+IF('Multipliers and Adjustments'!$B$66="Y",'SNAP Adjustment'!AC93,0))*unit_conv*'State Downscaling Multipliers'!$B$9</f>
        <v>0</v>
      </c>
      <c r="AC56" s="2">
        <f t="shared" ref="AC56:AF56" si="382">AB56+($AG56-$AB56)/5</f>
        <v>0</v>
      </c>
      <c r="AD56" s="2">
        <f t="shared" si="382"/>
        <v>0</v>
      </c>
      <c r="AE56" s="2">
        <f t="shared" si="382"/>
        <v>0</v>
      </c>
      <c r="AF56" s="2">
        <f t="shared" si="382"/>
        <v>0</v>
      </c>
      <c r="AG56" s="105">
        <f>(VLOOKUP($B$1,'Multipliers and Adjustments'!$A$70:$I$86,TRUNC(COLUMN(AG$2)/5)+2,FALSE)*SUMIFS('EPA US Data'!$I:$I,'EPA US Data'!$D:$D,'Country Selector'!$A$2,'EPA US Data'!$J:$J,$B$1,'EPA US Data'!$C:$C,AG$2,'EPA US Data'!$G:$G,"&gt;="&amp;$A56,'EPA US Data'!$G:$G,"&lt;"&amp;$B56)+IF('Multipliers and Adjustments'!$B$66="Y",'SNAP Adjustment'!AH93,0))*unit_conv*'State Downscaling Multipliers'!$B$9</f>
        <v>0</v>
      </c>
      <c r="AH56" s="2">
        <f t="shared" ref="AH56:AK56" si="383">AG56+($AL56-$AG56)/5</f>
        <v>0</v>
      </c>
      <c r="AI56" s="2">
        <f t="shared" si="383"/>
        <v>0</v>
      </c>
      <c r="AJ56" s="2">
        <f t="shared" si="383"/>
        <v>0</v>
      </c>
      <c r="AK56" s="2">
        <f t="shared" si="383"/>
        <v>0</v>
      </c>
      <c r="AL56" s="105">
        <f>(VLOOKUP($B$1,'Multipliers and Adjustments'!$A$70:$I$86,TRUNC(COLUMN(AL$2)/5)+2,FALSE)*SUMIFS('EPA US Data'!$I:$I,'EPA US Data'!$D:$D,'Country Selector'!$A$2,'EPA US Data'!$J:$J,$B$1,'EPA US Data'!$C:$C,AL$2,'EPA US Data'!$G:$G,"&gt;="&amp;$A56,'EPA US Data'!$G:$G,"&lt;"&amp;$B56)+IF('Multipliers and Adjustments'!$B$66="Y",'SNAP Adjustment'!AM93,0))*unit_conv*'State Downscaling Multipliers'!$B$9</f>
        <v>0</v>
      </c>
    </row>
    <row r="57" spans="1:38" ht="15.75" customHeight="1" x14ac:dyDescent="0.25">
      <c r="A57" s="49">
        <f t="shared" si="234"/>
        <v>700</v>
      </c>
      <c r="B57" s="49">
        <f t="shared" si="299"/>
        <v>750</v>
      </c>
      <c r="C57" s="105">
        <f>(VLOOKUP($B$1,'Multipliers and Adjustments'!$A$70:$I$86,TRUNC(COLUMN(C$2)/5)+2,FALSE)*SUMIFS('EPA US Data'!$I:$I,'EPA US Data'!$D:$D,'Country Selector'!$A$2,'EPA US Data'!$J:$J,$B$1,'EPA US Data'!$C:$C,C$2,'EPA US Data'!$G:$G,"&gt;="&amp;$A57,'EPA US Data'!$G:$G,"&lt;"&amp;$B57)+IF('Multipliers and Adjustments'!$B$66="Y",'SNAP Adjustment'!D94,0))*unit_conv*'State Downscaling Multipliers'!$B$9</f>
        <v>0</v>
      </c>
      <c r="D57" s="2">
        <f t="shared" ref="D57:G57" si="384">C57+($H57-$C57)/5</f>
        <v>0</v>
      </c>
      <c r="E57" s="2">
        <f t="shared" si="384"/>
        <v>0</v>
      </c>
      <c r="F57" s="2">
        <f t="shared" si="384"/>
        <v>0</v>
      </c>
      <c r="G57" s="2">
        <f t="shared" si="384"/>
        <v>0</v>
      </c>
      <c r="H57" s="105">
        <f>(VLOOKUP($B$1,'Multipliers and Adjustments'!$A$70:$I$86,TRUNC(COLUMN(H$2)/5)+2,FALSE)*SUMIFS('EPA US Data'!$I:$I,'EPA US Data'!$D:$D,'Country Selector'!$A$2,'EPA US Data'!$J:$J,$B$1,'EPA US Data'!$C:$C,H$2,'EPA US Data'!$G:$G,"&gt;="&amp;$A57,'EPA US Data'!$G:$G,"&lt;"&amp;$B57)+IF('Multipliers and Adjustments'!$B$66="Y",'SNAP Adjustment'!I94,0))*unit_conv*'State Downscaling Multipliers'!$B$9</f>
        <v>0</v>
      </c>
      <c r="I57" s="2">
        <f t="shared" ref="I57:L57" si="385">H57+($M57-$H57)/5</f>
        <v>0</v>
      </c>
      <c r="J57" s="2">
        <f t="shared" si="385"/>
        <v>0</v>
      </c>
      <c r="K57" s="2">
        <f t="shared" si="385"/>
        <v>0</v>
      </c>
      <c r="L57" s="2">
        <f t="shared" si="385"/>
        <v>0</v>
      </c>
      <c r="M57" s="105">
        <f>(VLOOKUP($B$1,'Multipliers and Adjustments'!$A$70:$I$86,TRUNC(COLUMN(M$2)/5)+2,FALSE)*SUMIFS('EPA US Data'!$I:$I,'EPA US Data'!$D:$D,'Country Selector'!$A$2,'EPA US Data'!$J:$J,$B$1,'EPA US Data'!$C:$C,M$2,'EPA US Data'!$G:$G,"&gt;="&amp;$A57,'EPA US Data'!$G:$G,"&lt;"&amp;$B57)+IF('Multipliers and Adjustments'!$B$66="Y",'SNAP Adjustment'!N94,0))*unit_conv*'State Downscaling Multipliers'!$B$9</f>
        <v>0</v>
      </c>
      <c r="N57" s="2">
        <f t="shared" ref="N57:Q57" si="386">M57+($R57-$M57)/5</f>
        <v>0</v>
      </c>
      <c r="O57" s="2">
        <f t="shared" si="386"/>
        <v>0</v>
      </c>
      <c r="P57" s="2">
        <f t="shared" si="386"/>
        <v>0</v>
      </c>
      <c r="Q57" s="2">
        <f t="shared" si="386"/>
        <v>0</v>
      </c>
      <c r="R57" s="105">
        <f>(VLOOKUP($B$1,'Multipliers and Adjustments'!$A$70:$I$86,TRUNC(COLUMN(R$2)/5)+2,FALSE)*SUMIFS('EPA US Data'!$I:$I,'EPA US Data'!$D:$D,'Country Selector'!$A$2,'EPA US Data'!$J:$J,$B$1,'EPA US Data'!$C:$C,R$2,'EPA US Data'!$G:$G,"&gt;="&amp;$A57,'EPA US Data'!$G:$G,"&lt;"&amp;$B57)+IF('Multipliers and Adjustments'!$B$66="Y",'SNAP Adjustment'!S94,0))*unit_conv*'State Downscaling Multipliers'!$B$9</f>
        <v>0</v>
      </c>
      <c r="S57" s="2">
        <f t="shared" ref="S57:V57" si="387">R57+($W57-$R57)/5</f>
        <v>0</v>
      </c>
      <c r="T57" s="2">
        <f t="shared" si="387"/>
        <v>0</v>
      </c>
      <c r="U57" s="2">
        <f t="shared" si="387"/>
        <v>0</v>
      </c>
      <c r="V57" s="2">
        <f t="shared" si="387"/>
        <v>0</v>
      </c>
      <c r="W57" s="105">
        <f>(VLOOKUP($B$1,'Multipliers and Adjustments'!$A$70:$I$86,TRUNC(COLUMN(W$2)/5)+2,FALSE)*SUMIFS('EPA US Data'!$I:$I,'EPA US Data'!$D:$D,'Country Selector'!$A$2,'EPA US Data'!$J:$J,$B$1,'EPA US Data'!$C:$C,W$2,'EPA US Data'!$G:$G,"&gt;="&amp;$A57,'EPA US Data'!$G:$G,"&lt;"&amp;$B57)+IF('Multipliers and Adjustments'!$B$66="Y",'SNAP Adjustment'!X94,0))*unit_conv*'State Downscaling Multipliers'!$B$9</f>
        <v>0</v>
      </c>
      <c r="X57" s="2">
        <f t="shared" ref="X57:AA57" si="388">W57+($AB57-$W57)/5</f>
        <v>0</v>
      </c>
      <c r="Y57" s="2">
        <f t="shared" si="388"/>
        <v>0</v>
      </c>
      <c r="Z57" s="2">
        <f t="shared" si="388"/>
        <v>0</v>
      </c>
      <c r="AA57" s="2">
        <f t="shared" si="388"/>
        <v>0</v>
      </c>
      <c r="AB57" s="105">
        <f>(VLOOKUP($B$1,'Multipliers and Adjustments'!$A$70:$I$86,TRUNC(COLUMN(AB$2)/5)+2,FALSE)*SUMIFS('EPA US Data'!$I:$I,'EPA US Data'!$D:$D,'Country Selector'!$A$2,'EPA US Data'!$J:$J,$B$1,'EPA US Data'!$C:$C,AB$2,'EPA US Data'!$G:$G,"&gt;="&amp;$A57,'EPA US Data'!$G:$G,"&lt;"&amp;$B57)+IF('Multipliers and Adjustments'!$B$66="Y",'SNAP Adjustment'!AC94,0))*unit_conv*'State Downscaling Multipliers'!$B$9</f>
        <v>0</v>
      </c>
      <c r="AC57" s="2">
        <f t="shared" ref="AC57:AF57" si="389">AB57+($AG57-$AB57)/5</f>
        <v>0</v>
      </c>
      <c r="AD57" s="2">
        <f t="shared" si="389"/>
        <v>0</v>
      </c>
      <c r="AE57" s="2">
        <f t="shared" si="389"/>
        <v>0</v>
      </c>
      <c r="AF57" s="2">
        <f t="shared" si="389"/>
        <v>0</v>
      </c>
      <c r="AG57" s="105">
        <f>(VLOOKUP($B$1,'Multipliers and Adjustments'!$A$70:$I$86,TRUNC(COLUMN(AG$2)/5)+2,FALSE)*SUMIFS('EPA US Data'!$I:$I,'EPA US Data'!$D:$D,'Country Selector'!$A$2,'EPA US Data'!$J:$J,$B$1,'EPA US Data'!$C:$C,AG$2,'EPA US Data'!$G:$G,"&gt;="&amp;$A57,'EPA US Data'!$G:$G,"&lt;"&amp;$B57)+IF('Multipliers and Adjustments'!$B$66="Y",'SNAP Adjustment'!AH94,0))*unit_conv*'State Downscaling Multipliers'!$B$9</f>
        <v>0</v>
      </c>
      <c r="AH57" s="2">
        <f t="shared" ref="AH57:AK57" si="390">AG57+($AL57-$AG57)/5</f>
        <v>0</v>
      </c>
      <c r="AI57" s="2">
        <f t="shared" si="390"/>
        <v>0</v>
      </c>
      <c r="AJ57" s="2">
        <f t="shared" si="390"/>
        <v>0</v>
      </c>
      <c r="AK57" s="2">
        <f t="shared" si="390"/>
        <v>0</v>
      </c>
      <c r="AL57" s="105">
        <f>(VLOOKUP($B$1,'Multipliers and Adjustments'!$A$70:$I$86,TRUNC(COLUMN(AL$2)/5)+2,FALSE)*SUMIFS('EPA US Data'!$I:$I,'EPA US Data'!$D:$D,'Country Selector'!$A$2,'EPA US Data'!$J:$J,$B$1,'EPA US Data'!$C:$C,AL$2,'EPA US Data'!$G:$G,"&gt;="&amp;$A57,'EPA US Data'!$G:$G,"&lt;"&amp;$B57)+IF('Multipliers and Adjustments'!$B$66="Y",'SNAP Adjustment'!AM94,0))*unit_conv*'State Downscaling Multipliers'!$B$9</f>
        <v>0</v>
      </c>
    </row>
    <row r="58" spans="1:38" ht="15.75" customHeight="1" x14ac:dyDescent="0.25">
      <c r="A58" s="49">
        <f t="shared" si="234"/>
        <v>750</v>
      </c>
      <c r="B58" s="49">
        <f t="shared" si="299"/>
        <v>800</v>
      </c>
      <c r="C58" s="105">
        <f>(VLOOKUP($B$1,'Multipliers and Adjustments'!$A$70:$I$86,TRUNC(COLUMN(C$2)/5)+2,FALSE)*SUMIFS('EPA US Data'!$I:$I,'EPA US Data'!$D:$D,'Country Selector'!$A$2,'EPA US Data'!$J:$J,$B$1,'EPA US Data'!$C:$C,C$2,'EPA US Data'!$G:$G,"&gt;="&amp;$A58,'EPA US Data'!$G:$G,"&lt;"&amp;$B58)+IF('Multipliers and Adjustments'!$B$66="Y",'SNAP Adjustment'!D95,0))*unit_conv*'State Downscaling Multipliers'!$B$9</f>
        <v>0</v>
      </c>
      <c r="D58" s="2">
        <f t="shared" ref="D58:G58" si="391">C58+($H58-$C58)/5</f>
        <v>0</v>
      </c>
      <c r="E58" s="2">
        <f t="shared" si="391"/>
        <v>0</v>
      </c>
      <c r="F58" s="2">
        <f t="shared" si="391"/>
        <v>0</v>
      </c>
      <c r="G58" s="2">
        <f t="shared" si="391"/>
        <v>0</v>
      </c>
      <c r="H58" s="105">
        <f>(VLOOKUP($B$1,'Multipliers and Adjustments'!$A$70:$I$86,TRUNC(COLUMN(H$2)/5)+2,FALSE)*SUMIFS('EPA US Data'!$I:$I,'EPA US Data'!$D:$D,'Country Selector'!$A$2,'EPA US Data'!$J:$J,$B$1,'EPA US Data'!$C:$C,H$2,'EPA US Data'!$G:$G,"&gt;="&amp;$A58,'EPA US Data'!$G:$G,"&lt;"&amp;$B58)+IF('Multipliers and Adjustments'!$B$66="Y",'SNAP Adjustment'!I95,0))*unit_conv*'State Downscaling Multipliers'!$B$9</f>
        <v>0</v>
      </c>
      <c r="I58" s="2">
        <f t="shared" ref="I58:L58" si="392">H58+($M58-$H58)/5</f>
        <v>0</v>
      </c>
      <c r="J58" s="2">
        <f t="shared" si="392"/>
        <v>0</v>
      </c>
      <c r="K58" s="2">
        <f t="shared" si="392"/>
        <v>0</v>
      </c>
      <c r="L58" s="2">
        <f t="shared" si="392"/>
        <v>0</v>
      </c>
      <c r="M58" s="105">
        <f>(VLOOKUP($B$1,'Multipliers and Adjustments'!$A$70:$I$86,TRUNC(COLUMN(M$2)/5)+2,FALSE)*SUMIFS('EPA US Data'!$I:$I,'EPA US Data'!$D:$D,'Country Selector'!$A$2,'EPA US Data'!$J:$J,$B$1,'EPA US Data'!$C:$C,M$2,'EPA US Data'!$G:$G,"&gt;="&amp;$A58,'EPA US Data'!$G:$G,"&lt;"&amp;$B58)+IF('Multipliers and Adjustments'!$B$66="Y",'SNAP Adjustment'!N95,0))*unit_conv*'State Downscaling Multipliers'!$B$9</f>
        <v>0</v>
      </c>
      <c r="N58" s="2">
        <f t="shared" ref="N58:Q58" si="393">M58+($R58-$M58)/5</f>
        <v>0</v>
      </c>
      <c r="O58" s="2">
        <f t="shared" si="393"/>
        <v>0</v>
      </c>
      <c r="P58" s="2">
        <f t="shared" si="393"/>
        <v>0</v>
      </c>
      <c r="Q58" s="2">
        <f t="shared" si="393"/>
        <v>0</v>
      </c>
      <c r="R58" s="105">
        <f>(VLOOKUP($B$1,'Multipliers and Adjustments'!$A$70:$I$86,TRUNC(COLUMN(R$2)/5)+2,FALSE)*SUMIFS('EPA US Data'!$I:$I,'EPA US Data'!$D:$D,'Country Selector'!$A$2,'EPA US Data'!$J:$J,$B$1,'EPA US Data'!$C:$C,R$2,'EPA US Data'!$G:$G,"&gt;="&amp;$A58,'EPA US Data'!$G:$G,"&lt;"&amp;$B58)+IF('Multipliers and Adjustments'!$B$66="Y",'SNAP Adjustment'!S95,0))*unit_conv*'State Downscaling Multipliers'!$B$9</f>
        <v>0</v>
      </c>
      <c r="S58" s="2">
        <f t="shared" ref="S58:V58" si="394">R58+($W58-$R58)/5</f>
        <v>0</v>
      </c>
      <c r="T58" s="2">
        <f t="shared" si="394"/>
        <v>0</v>
      </c>
      <c r="U58" s="2">
        <f t="shared" si="394"/>
        <v>0</v>
      </c>
      <c r="V58" s="2">
        <f t="shared" si="394"/>
        <v>0</v>
      </c>
      <c r="W58" s="105">
        <f>(VLOOKUP($B$1,'Multipliers and Adjustments'!$A$70:$I$86,TRUNC(COLUMN(W$2)/5)+2,FALSE)*SUMIFS('EPA US Data'!$I:$I,'EPA US Data'!$D:$D,'Country Selector'!$A$2,'EPA US Data'!$J:$J,$B$1,'EPA US Data'!$C:$C,W$2,'EPA US Data'!$G:$G,"&gt;="&amp;$A58,'EPA US Data'!$G:$G,"&lt;"&amp;$B58)+IF('Multipliers and Adjustments'!$B$66="Y",'SNAP Adjustment'!X95,0))*unit_conv*'State Downscaling Multipliers'!$B$9</f>
        <v>0</v>
      </c>
      <c r="X58" s="2">
        <f t="shared" ref="X58:AA58" si="395">W58+($AB58-$W58)/5</f>
        <v>0</v>
      </c>
      <c r="Y58" s="2">
        <f t="shared" si="395"/>
        <v>0</v>
      </c>
      <c r="Z58" s="2">
        <f t="shared" si="395"/>
        <v>0</v>
      </c>
      <c r="AA58" s="2">
        <f t="shared" si="395"/>
        <v>0</v>
      </c>
      <c r="AB58" s="105">
        <f>(VLOOKUP($B$1,'Multipliers and Adjustments'!$A$70:$I$86,TRUNC(COLUMN(AB$2)/5)+2,FALSE)*SUMIFS('EPA US Data'!$I:$I,'EPA US Data'!$D:$D,'Country Selector'!$A$2,'EPA US Data'!$J:$J,$B$1,'EPA US Data'!$C:$C,AB$2,'EPA US Data'!$G:$G,"&gt;="&amp;$A58,'EPA US Data'!$G:$G,"&lt;"&amp;$B58)+IF('Multipliers and Adjustments'!$B$66="Y",'SNAP Adjustment'!AC95,0))*unit_conv*'State Downscaling Multipliers'!$B$9</f>
        <v>0</v>
      </c>
      <c r="AC58" s="2">
        <f t="shared" ref="AC58:AF58" si="396">AB58+($AG58-$AB58)/5</f>
        <v>0</v>
      </c>
      <c r="AD58" s="2">
        <f t="shared" si="396"/>
        <v>0</v>
      </c>
      <c r="AE58" s="2">
        <f t="shared" si="396"/>
        <v>0</v>
      </c>
      <c r="AF58" s="2">
        <f t="shared" si="396"/>
        <v>0</v>
      </c>
      <c r="AG58" s="105">
        <f>(VLOOKUP($B$1,'Multipliers and Adjustments'!$A$70:$I$86,TRUNC(COLUMN(AG$2)/5)+2,FALSE)*SUMIFS('EPA US Data'!$I:$I,'EPA US Data'!$D:$D,'Country Selector'!$A$2,'EPA US Data'!$J:$J,$B$1,'EPA US Data'!$C:$C,AG$2,'EPA US Data'!$G:$G,"&gt;="&amp;$A58,'EPA US Data'!$G:$G,"&lt;"&amp;$B58)+IF('Multipliers and Adjustments'!$B$66="Y",'SNAP Adjustment'!AH95,0))*unit_conv*'State Downscaling Multipliers'!$B$9</f>
        <v>0</v>
      </c>
      <c r="AH58" s="2">
        <f t="shared" ref="AH58:AK58" si="397">AG58+($AL58-$AG58)/5</f>
        <v>0</v>
      </c>
      <c r="AI58" s="2">
        <f t="shared" si="397"/>
        <v>0</v>
      </c>
      <c r="AJ58" s="2">
        <f t="shared" si="397"/>
        <v>0</v>
      </c>
      <c r="AK58" s="2">
        <f t="shared" si="397"/>
        <v>0</v>
      </c>
      <c r="AL58" s="105">
        <f>(VLOOKUP($B$1,'Multipliers and Adjustments'!$A$70:$I$86,TRUNC(COLUMN(AL$2)/5)+2,FALSE)*SUMIFS('EPA US Data'!$I:$I,'EPA US Data'!$D:$D,'Country Selector'!$A$2,'EPA US Data'!$J:$J,$B$1,'EPA US Data'!$C:$C,AL$2,'EPA US Data'!$G:$G,"&gt;="&amp;$A58,'EPA US Data'!$G:$G,"&lt;"&amp;$B58)+IF('Multipliers and Adjustments'!$B$66="Y",'SNAP Adjustment'!AM95,0))*unit_conv*'State Downscaling Multipliers'!$B$9</f>
        <v>0</v>
      </c>
    </row>
    <row r="59" spans="1:38" ht="15.75" customHeight="1" x14ac:dyDescent="0.25">
      <c r="A59" s="49">
        <f t="shared" si="234"/>
        <v>800</v>
      </c>
      <c r="B59" s="49">
        <f t="shared" si="299"/>
        <v>850</v>
      </c>
      <c r="C59" s="105">
        <f>(VLOOKUP($B$1,'Multipliers and Adjustments'!$A$70:$I$86,TRUNC(COLUMN(C$2)/5)+2,FALSE)*SUMIFS('EPA US Data'!$I:$I,'EPA US Data'!$D:$D,'Country Selector'!$A$2,'EPA US Data'!$J:$J,$B$1,'EPA US Data'!$C:$C,C$2,'EPA US Data'!$G:$G,"&gt;="&amp;$A59,'EPA US Data'!$G:$G,"&lt;"&amp;$B59)+IF('Multipliers and Adjustments'!$B$66="Y",'SNAP Adjustment'!D96,0))*unit_conv*'State Downscaling Multipliers'!$B$9</f>
        <v>0</v>
      </c>
      <c r="D59" s="2">
        <f t="shared" ref="D59:G59" si="398">C59+($H59-$C59)/5</f>
        <v>0</v>
      </c>
      <c r="E59" s="2">
        <f t="shared" si="398"/>
        <v>0</v>
      </c>
      <c r="F59" s="2">
        <f t="shared" si="398"/>
        <v>0</v>
      </c>
      <c r="G59" s="2">
        <f t="shared" si="398"/>
        <v>0</v>
      </c>
      <c r="H59" s="105">
        <f>(VLOOKUP($B$1,'Multipliers and Adjustments'!$A$70:$I$86,TRUNC(COLUMN(H$2)/5)+2,FALSE)*SUMIFS('EPA US Data'!$I:$I,'EPA US Data'!$D:$D,'Country Selector'!$A$2,'EPA US Data'!$J:$J,$B$1,'EPA US Data'!$C:$C,H$2,'EPA US Data'!$G:$G,"&gt;="&amp;$A59,'EPA US Data'!$G:$G,"&lt;"&amp;$B59)+IF('Multipliers and Adjustments'!$B$66="Y",'SNAP Adjustment'!I96,0))*unit_conv*'State Downscaling Multipliers'!$B$9</f>
        <v>0</v>
      </c>
      <c r="I59" s="2">
        <f t="shared" ref="I59:L59" si="399">H59+($M59-$H59)/5</f>
        <v>0</v>
      </c>
      <c r="J59" s="2">
        <f t="shared" si="399"/>
        <v>0</v>
      </c>
      <c r="K59" s="2">
        <f t="shared" si="399"/>
        <v>0</v>
      </c>
      <c r="L59" s="2">
        <f t="shared" si="399"/>
        <v>0</v>
      </c>
      <c r="M59" s="105">
        <f>(VLOOKUP($B$1,'Multipliers and Adjustments'!$A$70:$I$86,TRUNC(COLUMN(M$2)/5)+2,FALSE)*SUMIFS('EPA US Data'!$I:$I,'EPA US Data'!$D:$D,'Country Selector'!$A$2,'EPA US Data'!$J:$J,$B$1,'EPA US Data'!$C:$C,M$2,'EPA US Data'!$G:$G,"&gt;="&amp;$A59,'EPA US Data'!$G:$G,"&lt;"&amp;$B59)+IF('Multipliers and Adjustments'!$B$66="Y",'SNAP Adjustment'!N96,0))*unit_conv*'State Downscaling Multipliers'!$B$9</f>
        <v>0</v>
      </c>
      <c r="N59" s="2">
        <f t="shared" ref="N59:Q59" si="400">M59+($R59-$M59)/5</f>
        <v>0</v>
      </c>
      <c r="O59" s="2">
        <f t="shared" si="400"/>
        <v>0</v>
      </c>
      <c r="P59" s="2">
        <f t="shared" si="400"/>
        <v>0</v>
      </c>
      <c r="Q59" s="2">
        <f t="shared" si="400"/>
        <v>0</v>
      </c>
      <c r="R59" s="105">
        <f>(VLOOKUP($B$1,'Multipliers and Adjustments'!$A$70:$I$86,TRUNC(COLUMN(R$2)/5)+2,FALSE)*SUMIFS('EPA US Data'!$I:$I,'EPA US Data'!$D:$D,'Country Selector'!$A$2,'EPA US Data'!$J:$J,$B$1,'EPA US Data'!$C:$C,R$2,'EPA US Data'!$G:$G,"&gt;="&amp;$A59,'EPA US Data'!$G:$G,"&lt;"&amp;$B59)+IF('Multipliers and Adjustments'!$B$66="Y",'SNAP Adjustment'!S96,0))*unit_conv*'State Downscaling Multipliers'!$B$9</f>
        <v>0</v>
      </c>
      <c r="S59" s="2">
        <f t="shared" ref="S59:V59" si="401">R59+($W59-$R59)/5</f>
        <v>0</v>
      </c>
      <c r="T59" s="2">
        <f t="shared" si="401"/>
        <v>0</v>
      </c>
      <c r="U59" s="2">
        <f t="shared" si="401"/>
        <v>0</v>
      </c>
      <c r="V59" s="2">
        <f t="shared" si="401"/>
        <v>0</v>
      </c>
      <c r="W59" s="105">
        <f>(VLOOKUP($B$1,'Multipliers and Adjustments'!$A$70:$I$86,TRUNC(COLUMN(W$2)/5)+2,FALSE)*SUMIFS('EPA US Data'!$I:$I,'EPA US Data'!$D:$D,'Country Selector'!$A$2,'EPA US Data'!$J:$J,$B$1,'EPA US Data'!$C:$C,W$2,'EPA US Data'!$G:$G,"&gt;="&amp;$A59,'EPA US Data'!$G:$G,"&lt;"&amp;$B59)+IF('Multipliers and Adjustments'!$B$66="Y",'SNAP Adjustment'!X96,0))*unit_conv*'State Downscaling Multipliers'!$B$9</f>
        <v>0</v>
      </c>
      <c r="X59" s="2">
        <f t="shared" ref="X59:AA59" si="402">W59+($AB59-$W59)/5</f>
        <v>0</v>
      </c>
      <c r="Y59" s="2">
        <f t="shared" si="402"/>
        <v>0</v>
      </c>
      <c r="Z59" s="2">
        <f t="shared" si="402"/>
        <v>0</v>
      </c>
      <c r="AA59" s="2">
        <f t="shared" si="402"/>
        <v>0</v>
      </c>
      <c r="AB59" s="105">
        <f>(VLOOKUP($B$1,'Multipliers and Adjustments'!$A$70:$I$86,TRUNC(COLUMN(AB$2)/5)+2,FALSE)*SUMIFS('EPA US Data'!$I:$I,'EPA US Data'!$D:$D,'Country Selector'!$A$2,'EPA US Data'!$J:$J,$B$1,'EPA US Data'!$C:$C,AB$2,'EPA US Data'!$G:$G,"&gt;="&amp;$A59,'EPA US Data'!$G:$G,"&lt;"&amp;$B59)+IF('Multipliers and Adjustments'!$B$66="Y",'SNAP Adjustment'!AC96,0))*unit_conv*'State Downscaling Multipliers'!$B$9</f>
        <v>0</v>
      </c>
      <c r="AC59" s="2">
        <f t="shared" ref="AC59:AF59" si="403">AB59+($AG59-$AB59)/5</f>
        <v>0</v>
      </c>
      <c r="AD59" s="2">
        <f t="shared" si="403"/>
        <v>0</v>
      </c>
      <c r="AE59" s="2">
        <f t="shared" si="403"/>
        <v>0</v>
      </c>
      <c r="AF59" s="2">
        <f t="shared" si="403"/>
        <v>0</v>
      </c>
      <c r="AG59" s="105">
        <f>(VLOOKUP($B$1,'Multipliers and Adjustments'!$A$70:$I$86,TRUNC(COLUMN(AG$2)/5)+2,FALSE)*SUMIFS('EPA US Data'!$I:$I,'EPA US Data'!$D:$D,'Country Selector'!$A$2,'EPA US Data'!$J:$J,$B$1,'EPA US Data'!$C:$C,AG$2,'EPA US Data'!$G:$G,"&gt;="&amp;$A59,'EPA US Data'!$G:$G,"&lt;"&amp;$B59)+IF('Multipliers and Adjustments'!$B$66="Y",'SNAP Adjustment'!AH96,0))*unit_conv*'State Downscaling Multipliers'!$B$9</f>
        <v>0</v>
      </c>
      <c r="AH59" s="2">
        <f t="shared" ref="AH59:AK59" si="404">AG59+($AL59-$AG59)/5</f>
        <v>0</v>
      </c>
      <c r="AI59" s="2">
        <f t="shared" si="404"/>
        <v>0</v>
      </c>
      <c r="AJ59" s="2">
        <f t="shared" si="404"/>
        <v>0</v>
      </c>
      <c r="AK59" s="2">
        <f t="shared" si="404"/>
        <v>0</v>
      </c>
      <c r="AL59" s="105">
        <f>(VLOOKUP($B$1,'Multipliers and Adjustments'!$A$70:$I$86,TRUNC(COLUMN(AL$2)/5)+2,FALSE)*SUMIFS('EPA US Data'!$I:$I,'EPA US Data'!$D:$D,'Country Selector'!$A$2,'EPA US Data'!$J:$J,$B$1,'EPA US Data'!$C:$C,AL$2,'EPA US Data'!$G:$G,"&gt;="&amp;$A59,'EPA US Data'!$G:$G,"&lt;"&amp;$B59)+IF('Multipliers and Adjustments'!$B$66="Y",'SNAP Adjustment'!AM96,0))*unit_conv*'State Downscaling Multipliers'!$B$9</f>
        <v>0</v>
      </c>
    </row>
    <row r="60" spans="1:38" ht="15.75" customHeight="1" x14ac:dyDescent="0.25">
      <c r="A60" s="49">
        <f t="shared" si="234"/>
        <v>850</v>
      </c>
      <c r="B60" s="49">
        <f t="shared" si="299"/>
        <v>900</v>
      </c>
      <c r="C60" s="105">
        <f>(VLOOKUP($B$1,'Multipliers and Adjustments'!$A$70:$I$86,TRUNC(COLUMN(C$2)/5)+2,FALSE)*SUMIFS('EPA US Data'!$I:$I,'EPA US Data'!$D:$D,'Country Selector'!$A$2,'EPA US Data'!$J:$J,$B$1,'EPA US Data'!$C:$C,C$2,'EPA US Data'!$G:$G,"&gt;="&amp;$A60,'EPA US Data'!$G:$G,"&lt;"&amp;$B60)+IF('Multipliers and Adjustments'!$B$66="Y",'SNAP Adjustment'!D97,0))*unit_conv*'State Downscaling Multipliers'!$B$9</f>
        <v>0</v>
      </c>
      <c r="D60" s="2">
        <f t="shared" ref="D60:G60" si="405">C60+($H60-$C60)/5</f>
        <v>0</v>
      </c>
      <c r="E60" s="2">
        <f t="shared" si="405"/>
        <v>0</v>
      </c>
      <c r="F60" s="2">
        <f t="shared" si="405"/>
        <v>0</v>
      </c>
      <c r="G60" s="2">
        <f t="shared" si="405"/>
        <v>0</v>
      </c>
      <c r="H60" s="105">
        <f>(VLOOKUP($B$1,'Multipliers and Adjustments'!$A$70:$I$86,TRUNC(COLUMN(H$2)/5)+2,FALSE)*SUMIFS('EPA US Data'!$I:$I,'EPA US Data'!$D:$D,'Country Selector'!$A$2,'EPA US Data'!$J:$J,$B$1,'EPA US Data'!$C:$C,H$2,'EPA US Data'!$G:$G,"&gt;="&amp;$A60,'EPA US Data'!$G:$G,"&lt;"&amp;$B60)+IF('Multipliers and Adjustments'!$B$66="Y",'SNAP Adjustment'!I97,0))*unit_conv*'State Downscaling Multipliers'!$B$9</f>
        <v>0</v>
      </c>
      <c r="I60" s="2">
        <f t="shared" ref="I60:L60" si="406">H60+($M60-$H60)/5</f>
        <v>0</v>
      </c>
      <c r="J60" s="2">
        <f t="shared" si="406"/>
        <v>0</v>
      </c>
      <c r="K60" s="2">
        <f t="shared" si="406"/>
        <v>0</v>
      </c>
      <c r="L60" s="2">
        <f t="shared" si="406"/>
        <v>0</v>
      </c>
      <c r="M60" s="105">
        <f>(VLOOKUP($B$1,'Multipliers and Adjustments'!$A$70:$I$86,TRUNC(COLUMN(M$2)/5)+2,FALSE)*SUMIFS('EPA US Data'!$I:$I,'EPA US Data'!$D:$D,'Country Selector'!$A$2,'EPA US Data'!$J:$J,$B$1,'EPA US Data'!$C:$C,M$2,'EPA US Data'!$G:$G,"&gt;="&amp;$A60,'EPA US Data'!$G:$G,"&lt;"&amp;$B60)+IF('Multipliers and Adjustments'!$B$66="Y",'SNAP Adjustment'!N97,0))*unit_conv*'State Downscaling Multipliers'!$B$9</f>
        <v>0</v>
      </c>
      <c r="N60" s="2">
        <f t="shared" ref="N60:Q60" si="407">M60+($R60-$M60)/5</f>
        <v>0</v>
      </c>
      <c r="O60" s="2">
        <f t="shared" si="407"/>
        <v>0</v>
      </c>
      <c r="P60" s="2">
        <f t="shared" si="407"/>
        <v>0</v>
      </c>
      <c r="Q60" s="2">
        <f t="shared" si="407"/>
        <v>0</v>
      </c>
      <c r="R60" s="105">
        <f>(VLOOKUP($B$1,'Multipliers and Adjustments'!$A$70:$I$86,TRUNC(COLUMN(R$2)/5)+2,FALSE)*SUMIFS('EPA US Data'!$I:$I,'EPA US Data'!$D:$D,'Country Selector'!$A$2,'EPA US Data'!$J:$J,$B$1,'EPA US Data'!$C:$C,R$2,'EPA US Data'!$G:$G,"&gt;="&amp;$A60,'EPA US Data'!$G:$G,"&lt;"&amp;$B60)+IF('Multipliers and Adjustments'!$B$66="Y",'SNAP Adjustment'!S97,0))*unit_conv*'State Downscaling Multipliers'!$B$9</f>
        <v>0</v>
      </c>
      <c r="S60" s="2">
        <f t="shared" ref="S60:V60" si="408">R60+($W60-$R60)/5</f>
        <v>0</v>
      </c>
      <c r="T60" s="2">
        <f t="shared" si="408"/>
        <v>0</v>
      </c>
      <c r="U60" s="2">
        <f t="shared" si="408"/>
        <v>0</v>
      </c>
      <c r="V60" s="2">
        <f t="shared" si="408"/>
        <v>0</v>
      </c>
      <c r="W60" s="105">
        <f>(VLOOKUP($B$1,'Multipliers and Adjustments'!$A$70:$I$86,TRUNC(COLUMN(W$2)/5)+2,FALSE)*SUMIFS('EPA US Data'!$I:$I,'EPA US Data'!$D:$D,'Country Selector'!$A$2,'EPA US Data'!$J:$J,$B$1,'EPA US Data'!$C:$C,W$2,'EPA US Data'!$G:$G,"&gt;="&amp;$A60,'EPA US Data'!$G:$G,"&lt;"&amp;$B60)+IF('Multipliers and Adjustments'!$B$66="Y",'SNAP Adjustment'!X97,0))*unit_conv*'State Downscaling Multipliers'!$B$9</f>
        <v>0</v>
      </c>
      <c r="X60" s="2">
        <f t="shared" ref="X60:AA60" si="409">W60+($AB60-$W60)/5</f>
        <v>0</v>
      </c>
      <c r="Y60" s="2">
        <f t="shared" si="409"/>
        <v>0</v>
      </c>
      <c r="Z60" s="2">
        <f t="shared" si="409"/>
        <v>0</v>
      </c>
      <c r="AA60" s="2">
        <f t="shared" si="409"/>
        <v>0</v>
      </c>
      <c r="AB60" s="105">
        <f>(VLOOKUP($B$1,'Multipliers and Adjustments'!$A$70:$I$86,TRUNC(COLUMN(AB$2)/5)+2,FALSE)*SUMIFS('EPA US Data'!$I:$I,'EPA US Data'!$D:$D,'Country Selector'!$A$2,'EPA US Data'!$J:$J,$B$1,'EPA US Data'!$C:$C,AB$2,'EPA US Data'!$G:$G,"&gt;="&amp;$A60,'EPA US Data'!$G:$G,"&lt;"&amp;$B60)+IF('Multipliers and Adjustments'!$B$66="Y",'SNAP Adjustment'!AC97,0))*unit_conv*'State Downscaling Multipliers'!$B$9</f>
        <v>0</v>
      </c>
      <c r="AC60" s="2">
        <f t="shared" ref="AC60:AF60" si="410">AB60+($AG60-$AB60)/5</f>
        <v>0</v>
      </c>
      <c r="AD60" s="2">
        <f t="shared" si="410"/>
        <v>0</v>
      </c>
      <c r="AE60" s="2">
        <f t="shared" si="410"/>
        <v>0</v>
      </c>
      <c r="AF60" s="2">
        <f t="shared" si="410"/>
        <v>0</v>
      </c>
      <c r="AG60" s="105">
        <f>(VLOOKUP($B$1,'Multipliers and Adjustments'!$A$70:$I$86,TRUNC(COLUMN(AG$2)/5)+2,FALSE)*SUMIFS('EPA US Data'!$I:$I,'EPA US Data'!$D:$D,'Country Selector'!$A$2,'EPA US Data'!$J:$J,$B$1,'EPA US Data'!$C:$C,AG$2,'EPA US Data'!$G:$G,"&gt;="&amp;$A60,'EPA US Data'!$G:$G,"&lt;"&amp;$B60)+IF('Multipliers and Adjustments'!$B$66="Y",'SNAP Adjustment'!AH97,0))*unit_conv*'State Downscaling Multipliers'!$B$9</f>
        <v>0</v>
      </c>
      <c r="AH60" s="2">
        <f t="shared" ref="AH60:AK60" si="411">AG60+($AL60-$AG60)/5</f>
        <v>0</v>
      </c>
      <c r="AI60" s="2">
        <f t="shared" si="411"/>
        <v>0</v>
      </c>
      <c r="AJ60" s="2">
        <f t="shared" si="411"/>
        <v>0</v>
      </c>
      <c r="AK60" s="2">
        <f t="shared" si="411"/>
        <v>0</v>
      </c>
      <c r="AL60" s="105">
        <f>(VLOOKUP($B$1,'Multipliers and Adjustments'!$A$70:$I$86,TRUNC(COLUMN(AL$2)/5)+2,FALSE)*SUMIFS('EPA US Data'!$I:$I,'EPA US Data'!$D:$D,'Country Selector'!$A$2,'EPA US Data'!$J:$J,$B$1,'EPA US Data'!$C:$C,AL$2,'EPA US Data'!$G:$G,"&gt;="&amp;$A60,'EPA US Data'!$G:$G,"&lt;"&amp;$B60)+IF('Multipliers and Adjustments'!$B$66="Y",'SNAP Adjustment'!AM97,0))*unit_conv*'State Downscaling Multipliers'!$B$9</f>
        <v>0</v>
      </c>
    </row>
    <row r="61" spans="1:38" ht="15.75" customHeight="1" x14ac:dyDescent="0.25">
      <c r="A61" s="49">
        <f t="shared" si="234"/>
        <v>900</v>
      </c>
      <c r="B61" s="49">
        <f t="shared" si="299"/>
        <v>950</v>
      </c>
      <c r="C61" s="105">
        <f>(VLOOKUP($B$1,'Multipliers and Adjustments'!$A$70:$I$86,TRUNC(COLUMN(C$2)/5)+2,FALSE)*SUMIFS('EPA US Data'!$I:$I,'EPA US Data'!$D:$D,'Country Selector'!$A$2,'EPA US Data'!$J:$J,$B$1,'EPA US Data'!$C:$C,C$2,'EPA US Data'!$G:$G,"&gt;="&amp;$A61,'EPA US Data'!$G:$G,"&lt;"&amp;$B61)+IF('Multipliers and Adjustments'!$B$66="Y",'SNAP Adjustment'!D98,0))*unit_conv*'State Downscaling Multipliers'!$B$9</f>
        <v>0</v>
      </c>
      <c r="D61" s="2">
        <f t="shared" ref="D61:G61" si="412">C61+($H61-$C61)/5</f>
        <v>0</v>
      </c>
      <c r="E61" s="2">
        <f t="shared" si="412"/>
        <v>0</v>
      </c>
      <c r="F61" s="2">
        <f t="shared" si="412"/>
        <v>0</v>
      </c>
      <c r="G61" s="2">
        <f t="shared" si="412"/>
        <v>0</v>
      </c>
      <c r="H61" s="105">
        <f>(VLOOKUP($B$1,'Multipliers and Adjustments'!$A$70:$I$86,TRUNC(COLUMN(H$2)/5)+2,FALSE)*SUMIFS('EPA US Data'!$I:$I,'EPA US Data'!$D:$D,'Country Selector'!$A$2,'EPA US Data'!$J:$J,$B$1,'EPA US Data'!$C:$C,H$2,'EPA US Data'!$G:$G,"&gt;="&amp;$A61,'EPA US Data'!$G:$G,"&lt;"&amp;$B61)+IF('Multipliers and Adjustments'!$B$66="Y",'SNAP Adjustment'!I98,0))*unit_conv*'State Downscaling Multipliers'!$B$9</f>
        <v>0</v>
      </c>
      <c r="I61" s="2">
        <f t="shared" ref="I61:L61" si="413">H61+($M61-$H61)/5</f>
        <v>0</v>
      </c>
      <c r="J61" s="2">
        <f t="shared" si="413"/>
        <v>0</v>
      </c>
      <c r="K61" s="2">
        <f t="shared" si="413"/>
        <v>0</v>
      </c>
      <c r="L61" s="2">
        <f t="shared" si="413"/>
        <v>0</v>
      </c>
      <c r="M61" s="105">
        <f>(VLOOKUP($B$1,'Multipliers and Adjustments'!$A$70:$I$86,TRUNC(COLUMN(M$2)/5)+2,FALSE)*SUMIFS('EPA US Data'!$I:$I,'EPA US Data'!$D:$D,'Country Selector'!$A$2,'EPA US Data'!$J:$J,$B$1,'EPA US Data'!$C:$C,M$2,'EPA US Data'!$G:$G,"&gt;="&amp;$A61,'EPA US Data'!$G:$G,"&lt;"&amp;$B61)+IF('Multipliers and Adjustments'!$B$66="Y",'SNAP Adjustment'!N98,0))*unit_conv*'State Downscaling Multipliers'!$B$9</f>
        <v>0</v>
      </c>
      <c r="N61" s="2">
        <f t="shared" ref="N61:Q61" si="414">M61+($R61-$M61)/5</f>
        <v>0</v>
      </c>
      <c r="O61" s="2">
        <f t="shared" si="414"/>
        <v>0</v>
      </c>
      <c r="P61" s="2">
        <f t="shared" si="414"/>
        <v>0</v>
      </c>
      <c r="Q61" s="2">
        <f t="shared" si="414"/>
        <v>0</v>
      </c>
      <c r="R61" s="105">
        <f>(VLOOKUP($B$1,'Multipliers and Adjustments'!$A$70:$I$86,TRUNC(COLUMN(R$2)/5)+2,FALSE)*SUMIFS('EPA US Data'!$I:$I,'EPA US Data'!$D:$D,'Country Selector'!$A$2,'EPA US Data'!$J:$J,$B$1,'EPA US Data'!$C:$C,R$2,'EPA US Data'!$G:$G,"&gt;="&amp;$A61,'EPA US Data'!$G:$G,"&lt;"&amp;$B61)+IF('Multipliers and Adjustments'!$B$66="Y",'SNAP Adjustment'!S98,0))*unit_conv*'State Downscaling Multipliers'!$B$9</f>
        <v>0</v>
      </c>
      <c r="S61" s="2">
        <f t="shared" ref="S61:V61" si="415">R61+($W61-$R61)/5</f>
        <v>0</v>
      </c>
      <c r="T61" s="2">
        <f t="shared" si="415"/>
        <v>0</v>
      </c>
      <c r="U61" s="2">
        <f t="shared" si="415"/>
        <v>0</v>
      </c>
      <c r="V61" s="2">
        <f t="shared" si="415"/>
        <v>0</v>
      </c>
      <c r="W61" s="105">
        <f>(VLOOKUP($B$1,'Multipliers and Adjustments'!$A$70:$I$86,TRUNC(COLUMN(W$2)/5)+2,FALSE)*SUMIFS('EPA US Data'!$I:$I,'EPA US Data'!$D:$D,'Country Selector'!$A$2,'EPA US Data'!$J:$J,$B$1,'EPA US Data'!$C:$C,W$2,'EPA US Data'!$G:$G,"&gt;="&amp;$A61,'EPA US Data'!$G:$G,"&lt;"&amp;$B61)+IF('Multipliers and Adjustments'!$B$66="Y",'SNAP Adjustment'!X98,0))*unit_conv*'State Downscaling Multipliers'!$B$9</f>
        <v>0</v>
      </c>
      <c r="X61" s="2">
        <f t="shared" ref="X61:AA61" si="416">W61+($AB61-$W61)/5</f>
        <v>0</v>
      </c>
      <c r="Y61" s="2">
        <f t="shared" si="416"/>
        <v>0</v>
      </c>
      <c r="Z61" s="2">
        <f t="shared" si="416"/>
        <v>0</v>
      </c>
      <c r="AA61" s="2">
        <f t="shared" si="416"/>
        <v>0</v>
      </c>
      <c r="AB61" s="105">
        <f>(VLOOKUP($B$1,'Multipliers and Adjustments'!$A$70:$I$86,TRUNC(COLUMN(AB$2)/5)+2,FALSE)*SUMIFS('EPA US Data'!$I:$I,'EPA US Data'!$D:$D,'Country Selector'!$A$2,'EPA US Data'!$J:$J,$B$1,'EPA US Data'!$C:$C,AB$2,'EPA US Data'!$G:$G,"&gt;="&amp;$A61,'EPA US Data'!$G:$G,"&lt;"&amp;$B61)+IF('Multipliers and Adjustments'!$B$66="Y",'SNAP Adjustment'!AC98,0))*unit_conv*'State Downscaling Multipliers'!$B$9</f>
        <v>0</v>
      </c>
      <c r="AC61" s="2">
        <f t="shared" ref="AC61:AF61" si="417">AB61+($AG61-$AB61)/5</f>
        <v>0</v>
      </c>
      <c r="AD61" s="2">
        <f t="shared" si="417"/>
        <v>0</v>
      </c>
      <c r="AE61" s="2">
        <f t="shared" si="417"/>
        <v>0</v>
      </c>
      <c r="AF61" s="2">
        <f t="shared" si="417"/>
        <v>0</v>
      </c>
      <c r="AG61" s="105">
        <f>(VLOOKUP($B$1,'Multipliers and Adjustments'!$A$70:$I$86,TRUNC(COLUMN(AG$2)/5)+2,FALSE)*SUMIFS('EPA US Data'!$I:$I,'EPA US Data'!$D:$D,'Country Selector'!$A$2,'EPA US Data'!$J:$J,$B$1,'EPA US Data'!$C:$C,AG$2,'EPA US Data'!$G:$G,"&gt;="&amp;$A61,'EPA US Data'!$G:$G,"&lt;"&amp;$B61)+IF('Multipliers and Adjustments'!$B$66="Y",'SNAP Adjustment'!AH98,0))*unit_conv*'State Downscaling Multipliers'!$B$9</f>
        <v>0</v>
      </c>
      <c r="AH61" s="2">
        <f t="shared" ref="AH61:AK61" si="418">AG61+($AL61-$AG61)/5</f>
        <v>0</v>
      </c>
      <c r="AI61" s="2">
        <f t="shared" si="418"/>
        <v>0</v>
      </c>
      <c r="AJ61" s="2">
        <f t="shared" si="418"/>
        <v>0</v>
      </c>
      <c r="AK61" s="2">
        <f t="shared" si="418"/>
        <v>0</v>
      </c>
      <c r="AL61" s="105">
        <f>(VLOOKUP($B$1,'Multipliers and Adjustments'!$A$70:$I$86,TRUNC(COLUMN(AL$2)/5)+2,FALSE)*SUMIFS('EPA US Data'!$I:$I,'EPA US Data'!$D:$D,'Country Selector'!$A$2,'EPA US Data'!$J:$J,$B$1,'EPA US Data'!$C:$C,AL$2,'EPA US Data'!$G:$G,"&gt;="&amp;$A61,'EPA US Data'!$G:$G,"&lt;"&amp;$B61)+IF('Multipliers and Adjustments'!$B$66="Y",'SNAP Adjustment'!AM98,0))*unit_conv*'State Downscaling Multipliers'!$B$9</f>
        <v>0</v>
      </c>
    </row>
    <row r="62" spans="1:38" ht="15.75" customHeight="1" x14ac:dyDescent="0.25">
      <c r="A62" s="49">
        <f t="shared" si="234"/>
        <v>950</v>
      </c>
      <c r="B62" s="49">
        <f t="shared" si="299"/>
        <v>1000</v>
      </c>
      <c r="C62" s="105">
        <f>(VLOOKUP($B$1,'Multipliers and Adjustments'!$A$70:$I$86,TRUNC(COLUMN(C$2)/5)+2,FALSE)*SUMIFS('EPA US Data'!$I:$I,'EPA US Data'!$D:$D,'Country Selector'!$A$2,'EPA US Data'!$J:$J,$B$1,'EPA US Data'!$C:$C,C$2,'EPA US Data'!$G:$G,"&gt;="&amp;$A62,'EPA US Data'!$G:$G,"&lt;"&amp;$B62)+IF('Multipliers and Adjustments'!$B$66="Y",'SNAP Adjustment'!D99,0))*unit_conv*'State Downscaling Multipliers'!$B$9</f>
        <v>0</v>
      </c>
      <c r="D62" s="2">
        <f t="shared" ref="D62:G62" si="419">C62+($H62-$C62)/5</f>
        <v>0</v>
      </c>
      <c r="E62" s="2">
        <f t="shared" si="419"/>
        <v>0</v>
      </c>
      <c r="F62" s="2">
        <f t="shared" si="419"/>
        <v>0</v>
      </c>
      <c r="G62" s="2">
        <f t="shared" si="419"/>
        <v>0</v>
      </c>
      <c r="H62" s="105">
        <f>(VLOOKUP($B$1,'Multipliers and Adjustments'!$A$70:$I$86,TRUNC(COLUMN(H$2)/5)+2,FALSE)*SUMIFS('EPA US Data'!$I:$I,'EPA US Data'!$D:$D,'Country Selector'!$A$2,'EPA US Data'!$J:$J,$B$1,'EPA US Data'!$C:$C,H$2,'EPA US Data'!$G:$G,"&gt;="&amp;$A62,'EPA US Data'!$G:$G,"&lt;"&amp;$B62)+IF('Multipliers and Adjustments'!$B$66="Y",'SNAP Adjustment'!I99,0))*unit_conv*'State Downscaling Multipliers'!$B$9</f>
        <v>0</v>
      </c>
      <c r="I62" s="2">
        <f t="shared" ref="I62:L62" si="420">H62+($M62-$H62)/5</f>
        <v>0</v>
      </c>
      <c r="J62" s="2">
        <f t="shared" si="420"/>
        <v>0</v>
      </c>
      <c r="K62" s="2">
        <f t="shared" si="420"/>
        <v>0</v>
      </c>
      <c r="L62" s="2">
        <f t="shared" si="420"/>
        <v>0</v>
      </c>
      <c r="M62" s="105">
        <f>(VLOOKUP($B$1,'Multipliers and Adjustments'!$A$70:$I$86,TRUNC(COLUMN(M$2)/5)+2,FALSE)*SUMIFS('EPA US Data'!$I:$I,'EPA US Data'!$D:$D,'Country Selector'!$A$2,'EPA US Data'!$J:$J,$B$1,'EPA US Data'!$C:$C,M$2,'EPA US Data'!$G:$G,"&gt;="&amp;$A62,'EPA US Data'!$G:$G,"&lt;"&amp;$B62)+IF('Multipliers and Adjustments'!$B$66="Y",'SNAP Adjustment'!N99,0))*unit_conv*'State Downscaling Multipliers'!$B$9</f>
        <v>0</v>
      </c>
      <c r="N62" s="2">
        <f t="shared" ref="N62:Q62" si="421">M62+($R62-$M62)/5</f>
        <v>0</v>
      </c>
      <c r="O62" s="2">
        <f t="shared" si="421"/>
        <v>0</v>
      </c>
      <c r="P62" s="2">
        <f t="shared" si="421"/>
        <v>0</v>
      </c>
      <c r="Q62" s="2">
        <f t="shared" si="421"/>
        <v>0</v>
      </c>
      <c r="R62" s="105">
        <f>(VLOOKUP($B$1,'Multipliers and Adjustments'!$A$70:$I$86,TRUNC(COLUMN(R$2)/5)+2,FALSE)*SUMIFS('EPA US Data'!$I:$I,'EPA US Data'!$D:$D,'Country Selector'!$A$2,'EPA US Data'!$J:$J,$B$1,'EPA US Data'!$C:$C,R$2,'EPA US Data'!$G:$G,"&gt;="&amp;$A62,'EPA US Data'!$G:$G,"&lt;"&amp;$B62)+IF('Multipliers and Adjustments'!$B$66="Y",'SNAP Adjustment'!S99,0))*unit_conv*'State Downscaling Multipliers'!$B$9</f>
        <v>0</v>
      </c>
      <c r="S62" s="2">
        <f t="shared" ref="S62:V62" si="422">R62+($W62-$R62)/5</f>
        <v>0</v>
      </c>
      <c r="T62" s="2">
        <f t="shared" si="422"/>
        <v>0</v>
      </c>
      <c r="U62" s="2">
        <f t="shared" si="422"/>
        <v>0</v>
      </c>
      <c r="V62" s="2">
        <f t="shared" si="422"/>
        <v>0</v>
      </c>
      <c r="W62" s="105">
        <f>(VLOOKUP($B$1,'Multipliers and Adjustments'!$A$70:$I$86,TRUNC(COLUMN(W$2)/5)+2,FALSE)*SUMIFS('EPA US Data'!$I:$I,'EPA US Data'!$D:$D,'Country Selector'!$A$2,'EPA US Data'!$J:$J,$B$1,'EPA US Data'!$C:$C,W$2,'EPA US Data'!$G:$G,"&gt;="&amp;$A62,'EPA US Data'!$G:$G,"&lt;"&amp;$B62)+IF('Multipliers and Adjustments'!$B$66="Y",'SNAP Adjustment'!X99,0))*unit_conv*'State Downscaling Multipliers'!$B$9</f>
        <v>0</v>
      </c>
      <c r="X62" s="2">
        <f t="shared" ref="X62:AA62" si="423">W62+($AB62-$W62)/5</f>
        <v>0</v>
      </c>
      <c r="Y62" s="2">
        <f t="shared" si="423"/>
        <v>0</v>
      </c>
      <c r="Z62" s="2">
        <f t="shared" si="423"/>
        <v>0</v>
      </c>
      <c r="AA62" s="2">
        <f t="shared" si="423"/>
        <v>0</v>
      </c>
      <c r="AB62" s="105">
        <f>(VLOOKUP($B$1,'Multipliers and Adjustments'!$A$70:$I$86,TRUNC(COLUMN(AB$2)/5)+2,FALSE)*SUMIFS('EPA US Data'!$I:$I,'EPA US Data'!$D:$D,'Country Selector'!$A$2,'EPA US Data'!$J:$J,$B$1,'EPA US Data'!$C:$C,AB$2,'EPA US Data'!$G:$G,"&gt;="&amp;$A62,'EPA US Data'!$G:$G,"&lt;"&amp;$B62)+IF('Multipliers and Adjustments'!$B$66="Y",'SNAP Adjustment'!AC99,0))*unit_conv*'State Downscaling Multipliers'!$B$9</f>
        <v>0</v>
      </c>
      <c r="AC62" s="2">
        <f t="shared" ref="AC62:AF62" si="424">AB62+($AG62-$AB62)/5</f>
        <v>0</v>
      </c>
      <c r="AD62" s="2">
        <f t="shared" si="424"/>
        <v>0</v>
      </c>
      <c r="AE62" s="2">
        <f t="shared" si="424"/>
        <v>0</v>
      </c>
      <c r="AF62" s="2">
        <f t="shared" si="424"/>
        <v>0</v>
      </c>
      <c r="AG62" s="105">
        <f>(VLOOKUP($B$1,'Multipliers and Adjustments'!$A$70:$I$86,TRUNC(COLUMN(AG$2)/5)+2,FALSE)*SUMIFS('EPA US Data'!$I:$I,'EPA US Data'!$D:$D,'Country Selector'!$A$2,'EPA US Data'!$J:$J,$B$1,'EPA US Data'!$C:$C,AG$2,'EPA US Data'!$G:$G,"&gt;="&amp;$A62,'EPA US Data'!$G:$G,"&lt;"&amp;$B62)+IF('Multipliers and Adjustments'!$B$66="Y",'SNAP Adjustment'!AH99,0))*unit_conv*'State Downscaling Multipliers'!$B$9</f>
        <v>0</v>
      </c>
      <c r="AH62" s="2">
        <f t="shared" ref="AH62:AK62" si="425">AG62+($AL62-$AG62)/5</f>
        <v>0</v>
      </c>
      <c r="AI62" s="2">
        <f t="shared" si="425"/>
        <v>0</v>
      </c>
      <c r="AJ62" s="2">
        <f t="shared" si="425"/>
        <v>0</v>
      </c>
      <c r="AK62" s="2">
        <f t="shared" si="425"/>
        <v>0</v>
      </c>
      <c r="AL62" s="105">
        <f>(VLOOKUP($B$1,'Multipliers and Adjustments'!$A$70:$I$86,TRUNC(COLUMN(AL$2)/5)+2,FALSE)*SUMIFS('EPA US Data'!$I:$I,'EPA US Data'!$D:$D,'Country Selector'!$A$2,'EPA US Data'!$J:$J,$B$1,'EPA US Data'!$C:$C,AL$2,'EPA US Data'!$G:$G,"&gt;="&amp;$A62,'EPA US Data'!$G:$G,"&lt;"&amp;$B62)+IF('Multipliers and Adjustments'!$B$66="Y",'SNAP Adjustment'!AM99,0))*unit_conv*'State Downscaling Multipliers'!$B$9</f>
        <v>0</v>
      </c>
    </row>
    <row r="63" spans="1:38" ht="15.75" customHeight="1" x14ac:dyDescent="0.25">
      <c r="A63" s="49">
        <f t="shared" si="234"/>
        <v>1000</v>
      </c>
      <c r="B63" s="49">
        <f t="shared" si="299"/>
        <v>1050</v>
      </c>
      <c r="C63" s="105">
        <f>(VLOOKUP($B$1,'Multipliers and Adjustments'!$A$70:$I$86,TRUNC(COLUMN(C$2)/5)+2,FALSE)*SUMIFS('EPA US Data'!$I:$I,'EPA US Data'!$D:$D,'Country Selector'!$A$2,'EPA US Data'!$J:$J,$B$1,'EPA US Data'!$C:$C,C$2,'EPA US Data'!$G:$G,"&gt;="&amp;$A63,'EPA US Data'!$G:$G,"&lt;"&amp;$B63)+IF('Multipliers and Adjustments'!$B$66="Y",'SNAP Adjustment'!D100,0))*unit_conv*'State Downscaling Multipliers'!$B$9</f>
        <v>0</v>
      </c>
      <c r="D63" s="2">
        <f t="shared" ref="D63:G63" si="426">C63+($H63-$C63)/5</f>
        <v>0</v>
      </c>
      <c r="E63" s="2">
        <f t="shared" si="426"/>
        <v>0</v>
      </c>
      <c r="F63" s="2">
        <f t="shared" si="426"/>
        <v>0</v>
      </c>
      <c r="G63" s="2">
        <f t="shared" si="426"/>
        <v>0</v>
      </c>
      <c r="H63" s="105">
        <f>(VLOOKUP($B$1,'Multipliers and Adjustments'!$A$70:$I$86,TRUNC(COLUMN(H$2)/5)+2,FALSE)*SUMIFS('EPA US Data'!$I:$I,'EPA US Data'!$D:$D,'Country Selector'!$A$2,'EPA US Data'!$J:$J,$B$1,'EPA US Data'!$C:$C,H$2,'EPA US Data'!$G:$G,"&gt;="&amp;$A63,'EPA US Data'!$G:$G,"&lt;"&amp;$B63)+IF('Multipliers and Adjustments'!$B$66="Y",'SNAP Adjustment'!I100,0))*unit_conv*'State Downscaling Multipliers'!$B$9</f>
        <v>0</v>
      </c>
      <c r="I63" s="2">
        <f t="shared" ref="I63:L63" si="427">H63+($M63-$H63)/5</f>
        <v>0</v>
      </c>
      <c r="J63" s="2">
        <f t="shared" si="427"/>
        <v>0</v>
      </c>
      <c r="K63" s="2">
        <f t="shared" si="427"/>
        <v>0</v>
      </c>
      <c r="L63" s="2">
        <f t="shared" si="427"/>
        <v>0</v>
      </c>
      <c r="M63" s="105">
        <f>(VLOOKUP($B$1,'Multipliers and Adjustments'!$A$70:$I$86,TRUNC(COLUMN(M$2)/5)+2,FALSE)*SUMIFS('EPA US Data'!$I:$I,'EPA US Data'!$D:$D,'Country Selector'!$A$2,'EPA US Data'!$J:$J,$B$1,'EPA US Data'!$C:$C,M$2,'EPA US Data'!$G:$G,"&gt;="&amp;$A63,'EPA US Data'!$G:$G,"&lt;"&amp;$B63)+IF('Multipliers and Adjustments'!$B$66="Y",'SNAP Adjustment'!N100,0))*unit_conv*'State Downscaling Multipliers'!$B$9</f>
        <v>0</v>
      </c>
      <c r="N63" s="2">
        <f t="shared" ref="N63:Q63" si="428">M63+($R63-$M63)/5</f>
        <v>0</v>
      </c>
      <c r="O63" s="2">
        <f t="shared" si="428"/>
        <v>0</v>
      </c>
      <c r="P63" s="2">
        <f t="shared" si="428"/>
        <v>0</v>
      </c>
      <c r="Q63" s="2">
        <f t="shared" si="428"/>
        <v>0</v>
      </c>
      <c r="R63" s="105">
        <f>(VLOOKUP($B$1,'Multipliers and Adjustments'!$A$70:$I$86,TRUNC(COLUMN(R$2)/5)+2,FALSE)*SUMIFS('EPA US Data'!$I:$I,'EPA US Data'!$D:$D,'Country Selector'!$A$2,'EPA US Data'!$J:$J,$B$1,'EPA US Data'!$C:$C,R$2,'EPA US Data'!$G:$G,"&gt;="&amp;$A63,'EPA US Data'!$G:$G,"&lt;"&amp;$B63)+IF('Multipliers and Adjustments'!$B$66="Y",'SNAP Adjustment'!S100,0))*unit_conv*'State Downscaling Multipliers'!$B$9</f>
        <v>0</v>
      </c>
      <c r="S63" s="2">
        <f t="shared" ref="S63:V63" si="429">R63+($W63-$R63)/5</f>
        <v>0</v>
      </c>
      <c r="T63" s="2">
        <f t="shared" si="429"/>
        <v>0</v>
      </c>
      <c r="U63" s="2">
        <f t="shared" si="429"/>
        <v>0</v>
      </c>
      <c r="V63" s="2">
        <f t="shared" si="429"/>
        <v>0</v>
      </c>
      <c r="W63" s="105">
        <f>(VLOOKUP($B$1,'Multipliers and Adjustments'!$A$70:$I$86,TRUNC(COLUMN(W$2)/5)+2,FALSE)*SUMIFS('EPA US Data'!$I:$I,'EPA US Data'!$D:$D,'Country Selector'!$A$2,'EPA US Data'!$J:$J,$B$1,'EPA US Data'!$C:$C,W$2,'EPA US Data'!$G:$G,"&gt;="&amp;$A63,'EPA US Data'!$G:$G,"&lt;"&amp;$B63)+IF('Multipliers and Adjustments'!$B$66="Y",'SNAP Adjustment'!X100,0))*unit_conv*'State Downscaling Multipliers'!$B$9</f>
        <v>0</v>
      </c>
      <c r="X63" s="2">
        <f t="shared" ref="X63:AA63" si="430">W63+($AB63-$W63)/5</f>
        <v>0</v>
      </c>
      <c r="Y63" s="2">
        <f t="shared" si="430"/>
        <v>0</v>
      </c>
      <c r="Z63" s="2">
        <f t="shared" si="430"/>
        <v>0</v>
      </c>
      <c r="AA63" s="2">
        <f t="shared" si="430"/>
        <v>0</v>
      </c>
      <c r="AB63" s="105">
        <f>(VLOOKUP($B$1,'Multipliers and Adjustments'!$A$70:$I$86,TRUNC(COLUMN(AB$2)/5)+2,FALSE)*SUMIFS('EPA US Data'!$I:$I,'EPA US Data'!$D:$D,'Country Selector'!$A$2,'EPA US Data'!$J:$J,$B$1,'EPA US Data'!$C:$C,AB$2,'EPA US Data'!$G:$G,"&gt;="&amp;$A63,'EPA US Data'!$G:$G,"&lt;"&amp;$B63)+IF('Multipliers and Adjustments'!$B$66="Y",'SNAP Adjustment'!AC100,0))*unit_conv*'State Downscaling Multipliers'!$B$9</f>
        <v>0</v>
      </c>
      <c r="AC63" s="2">
        <f t="shared" ref="AC63:AF63" si="431">AB63+($AG63-$AB63)/5</f>
        <v>0</v>
      </c>
      <c r="AD63" s="2">
        <f t="shared" si="431"/>
        <v>0</v>
      </c>
      <c r="AE63" s="2">
        <f t="shared" si="431"/>
        <v>0</v>
      </c>
      <c r="AF63" s="2">
        <f t="shared" si="431"/>
        <v>0</v>
      </c>
      <c r="AG63" s="105">
        <f>(VLOOKUP($B$1,'Multipliers and Adjustments'!$A$70:$I$86,TRUNC(COLUMN(AG$2)/5)+2,FALSE)*SUMIFS('EPA US Data'!$I:$I,'EPA US Data'!$D:$D,'Country Selector'!$A$2,'EPA US Data'!$J:$J,$B$1,'EPA US Data'!$C:$C,AG$2,'EPA US Data'!$G:$G,"&gt;="&amp;$A63,'EPA US Data'!$G:$G,"&lt;"&amp;$B63)+IF('Multipliers and Adjustments'!$B$66="Y",'SNAP Adjustment'!AH100,0))*unit_conv*'State Downscaling Multipliers'!$B$9</f>
        <v>0</v>
      </c>
      <c r="AH63" s="2">
        <f t="shared" ref="AH63:AK63" si="432">AG63+($AL63-$AG63)/5</f>
        <v>0</v>
      </c>
      <c r="AI63" s="2">
        <f t="shared" si="432"/>
        <v>0</v>
      </c>
      <c r="AJ63" s="2">
        <f t="shared" si="432"/>
        <v>0</v>
      </c>
      <c r="AK63" s="2">
        <f t="shared" si="432"/>
        <v>0</v>
      </c>
      <c r="AL63" s="105">
        <f>(VLOOKUP($B$1,'Multipliers and Adjustments'!$A$70:$I$86,TRUNC(COLUMN(AL$2)/5)+2,FALSE)*SUMIFS('EPA US Data'!$I:$I,'EPA US Data'!$D:$D,'Country Selector'!$A$2,'EPA US Data'!$J:$J,$B$1,'EPA US Data'!$C:$C,AL$2,'EPA US Data'!$G:$G,"&gt;="&amp;$A63,'EPA US Data'!$G:$G,"&lt;"&amp;$B63)+IF('Multipliers and Adjustments'!$B$66="Y",'SNAP Adjustment'!AM100,0))*unit_conv*'State Downscaling Multipliers'!$B$9</f>
        <v>0</v>
      </c>
    </row>
    <row r="64" spans="1:38" ht="15.75" customHeight="1" x14ac:dyDescent="0.25">
      <c r="A64" s="49">
        <f t="shared" si="234"/>
        <v>1050</v>
      </c>
      <c r="B64" s="49">
        <f t="shared" si="299"/>
        <v>1100</v>
      </c>
      <c r="C64" s="105">
        <f>(VLOOKUP($B$1,'Multipliers and Adjustments'!$A$70:$I$86,TRUNC(COLUMN(C$2)/5)+2,FALSE)*SUMIFS('EPA US Data'!$I:$I,'EPA US Data'!$D:$D,'Country Selector'!$A$2,'EPA US Data'!$J:$J,$B$1,'EPA US Data'!$C:$C,C$2,'EPA US Data'!$G:$G,"&gt;="&amp;$A64,'EPA US Data'!$G:$G,"&lt;"&amp;$B64)+IF('Multipliers and Adjustments'!$B$66="Y",'SNAP Adjustment'!D101,0))*unit_conv*'State Downscaling Multipliers'!$B$9</f>
        <v>0</v>
      </c>
      <c r="D64" s="2">
        <f t="shared" ref="D64:G64" si="433">C64+($H64-$C64)/5</f>
        <v>0</v>
      </c>
      <c r="E64" s="2">
        <f t="shared" si="433"/>
        <v>0</v>
      </c>
      <c r="F64" s="2">
        <f t="shared" si="433"/>
        <v>0</v>
      </c>
      <c r="G64" s="2">
        <f t="shared" si="433"/>
        <v>0</v>
      </c>
      <c r="H64" s="105">
        <f>(VLOOKUP($B$1,'Multipliers and Adjustments'!$A$70:$I$86,TRUNC(COLUMN(H$2)/5)+2,FALSE)*SUMIFS('EPA US Data'!$I:$I,'EPA US Data'!$D:$D,'Country Selector'!$A$2,'EPA US Data'!$J:$J,$B$1,'EPA US Data'!$C:$C,H$2,'EPA US Data'!$G:$G,"&gt;="&amp;$A64,'EPA US Data'!$G:$G,"&lt;"&amp;$B64)+IF('Multipliers and Adjustments'!$B$66="Y",'SNAP Adjustment'!I101,0))*unit_conv*'State Downscaling Multipliers'!$B$9</f>
        <v>0</v>
      </c>
      <c r="I64" s="2">
        <f t="shared" ref="I64:L64" si="434">H64+($M64-$H64)/5</f>
        <v>0</v>
      </c>
      <c r="J64" s="2">
        <f t="shared" si="434"/>
        <v>0</v>
      </c>
      <c r="K64" s="2">
        <f t="shared" si="434"/>
        <v>0</v>
      </c>
      <c r="L64" s="2">
        <f t="shared" si="434"/>
        <v>0</v>
      </c>
      <c r="M64" s="105">
        <f>(VLOOKUP($B$1,'Multipliers and Adjustments'!$A$70:$I$86,TRUNC(COLUMN(M$2)/5)+2,FALSE)*SUMIFS('EPA US Data'!$I:$I,'EPA US Data'!$D:$D,'Country Selector'!$A$2,'EPA US Data'!$J:$J,$B$1,'EPA US Data'!$C:$C,M$2,'EPA US Data'!$G:$G,"&gt;="&amp;$A64,'EPA US Data'!$G:$G,"&lt;"&amp;$B64)+IF('Multipliers and Adjustments'!$B$66="Y",'SNAP Adjustment'!N101,0))*unit_conv*'State Downscaling Multipliers'!$B$9</f>
        <v>0</v>
      </c>
      <c r="N64" s="2">
        <f t="shared" ref="N64:Q64" si="435">M64+($R64-$M64)/5</f>
        <v>0</v>
      </c>
      <c r="O64" s="2">
        <f t="shared" si="435"/>
        <v>0</v>
      </c>
      <c r="P64" s="2">
        <f t="shared" si="435"/>
        <v>0</v>
      </c>
      <c r="Q64" s="2">
        <f t="shared" si="435"/>
        <v>0</v>
      </c>
      <c r="R64" s="105">
        <f>(VLOOKUP($B$1,'Multipliers and Adjustments'!$A$70:$I$86,TRUNC(COLUMN(R$2)/5)+2,FALSE)*SUMIFS('EPA US Data'!$I:$I,'EPA US Data'!$D:$D,'Country Selector'!$A$2,'EPA US Data'!$J:$J,$B$1,'EPA US Data'!$C:$C,R$2,'EPA US Data'!$G:$G,"&gt;="&amp;$A64,'EPA US Data'!$G:$G,"&lt;"&amp;$B64)+IF('Multipliers and Adjustments'!$B$66="Y",'SNAP Adjustment'!S101,0))*unit_conv*'State Downscaling Multipliers'!$B$9</f>
        <v>0</v>
      </c>
      <c r="S64" s="2">
        <f t="shared" ref="S64:V64" si="436">R64+($W64-$R64)/5</f>
        <v>0</v>
      </c>
      <c r="T64" s="2">
        <f t="shared" si="436"/>
        <v>0</v>
      </c>
      <c r="U64" s="2">
        <f t="shared" si="436"/>
        <v>0</v>
      </c>
      <c r="V64" s="2">
        <f t="shared" si="436"/>
        <v>0</v>
      </c>
      <c r="W64" s="105">
        <f>(VLOOKUP($B$1,'Multipliers and Adjustments'!$A$70:$I$86,TRUNC(COLUMN(W$2)/5)+2,FALSE)*SUMIFS('EPA US Data'!$I:$I,'EPA US Data'!$D:$D,'Country Selector'!$A$2,'EPA US Data'!$J:$J,$B$1,'EPA US Data'!$C:$C,W$2,'EPA US Data'!$G:$G,"&gt;="&amp;$A64,'EPA US Data'!$G:$G,"&lt;"&amp;$B64)+IF('Multipliers and Adjustments'!$B$66="Y",'SNAP Adjustment'!X101,0))*unit_conv*'State Downscaling Multipliers'!$B$9</f>
        <v>0</v>
      </c>
      <c r="X64" s="2">
        <f t="shared" ref="X64:AA64" si="437">W64+($AB64-$W64)/5</f>
        <v>0</v>
      </c>
      <c r="Y64" s="2">
        <f t="shared" si="437"/>
        <v>0</v>
      </c>
      <c r="Z64" s="2">
        <f t="shared" si="437"/>
        <v>0</v>
      </c>
      <c r="AA64" s="2">
        <f t="shared" si="437"/>
        <v>0</v>
      </c>
      <c r="AB64" s="105">
        <f>(VLOOKUP($B$1,'Multipliers and Adjustments'!$A$70:$I$86,TRUNC(COLUMN(AB$2)/5)+2,FALSE)*SUMIFS('EPA US Data'!$I:$I,'EPA US Data'!$D:$D,'Country Selector'!$A$2,'EPA US Data'!$J:$J,$B$1,'EPA US Data'!$C:$C,AB$2,'EPA US Data'!$G:$G,"&gt;="&amp;$A64,'EPA US Data'!$G:$G,"&lt;"&amp;$B64)+IF('Multipliers and Adjustments'!$B$66="Y",'SNAP Adjustment'!AC101,0))*unit_conv*'State Downscaling Multipliers'!$B$9</f>
        <v>0</v>
      </c>
      <c r="AC64" s="2">
        <f t="shared" ref="AC64:AF64" si="438">AB64+($AG64-$AB64)/5</f>
        <v>0</v>
      </c>
      <c r="AD64" s="2">
        <f t="shared" si="438"/>
        <v>0</v>
      </c>
      <c r="AE64" s="2">
        <f t="shared" si="438"/>
        <v>0</v>
      </c>
      <c r="AF64" s="2">
        <f t="shared" si="438"/>
        <v>0</v>
      </c>
      <c r="AG64" s="105">
        <f>(VLOOKUP($B$1,'Multipliers and Adjustments'!$A$70:$I$86,TRUNC(COLUMN(AG$2)/5)+2,FALSE)*SUMIFS('EPA US Data'!$I:$I,'EPA US Data'!$D:$D,'Country Selector'!$A$2,'EPA US Data'!$J:$J,$B$1,'EPA US Data'!$C:$C,AG$2,'EPA US Data'!$G:$G,"&gt;="&amp;$A64,'EPA US Data'!$G:$G,"&lt;"&amp;$B64)+IF('Multipliers and Adjustments'!$B$66="Y",'SNAP Adjustment'!AH101,0))*unit_conv*'State Downscaling Multipliers'!$B$9</f>
        <v>0</v>
      </c>
      <c r="AH64" s="2">
        <f t="shared" ref="AH64:AK64" si="439">AG64+($AL64-$AG64)/5</f>
        <v>0</v>
      </c>
      <c r="AI64" s="2">
        <f t="shared" si="439"/>
        <v>0</v>
      </c>
      <c r="AJ64" s="2">
        <f t="shared" si="439"/>
        <v>0</v>
      </c>
      <c r="AK64" s="2">
        <f t="shared" si="439"/>
        <v>0</v>
      </c>
      <c r="AL64" s="105">
        <f>(VLOOKUP($B$1,'Multipliers and Adjustments'!$A$70:$I$86,TRUNC(COLUMN(AL$2)/5)+2,FALSE)*SUMIFS('EPA US Data'!$I:$I,'EPA US Data'!$D:$D,'Country Selector'!$A$2,'EPA US Data'!$J:$J,$B$1,'EPA US Data'!$C:$C,AL$2,'EPA US Data'!$G:$G,"&gt;="&amp;$A64,'EPA US Data'!$G:$G,"&lt;"&amp;$B64)+IF('Multipliers and Adjustments'!$B$66="Y",'SNAP Adjustment'!AM101,0))*unit_conv*'State Downscaling Multipliers'!$B$9</f>
        <v>0</v>
      </c>
    </row>
    <row r="65" spans="1:38" ht="15.75" customHeight="1" x14ac:dyDescent="0.25">
      <c r="A65" s="49">
        <f t="shared" si="234"/>
        <v>1100</v>
      </c>
      <c r="B65" s="49">
        <f t="shared" si="299"/>
        <v>1150</v>
      </c>
      <c r="C65" s="105">
        <f>(VLOOKUP($B$1,'Multipliers and Adjustments'!$A$70:$I$86,TRUNC(COLUMN(C$2)/5)+2,FALSE)*SUMIFS('EPA US Data'!$I:$I,'EPA US Data'!$D:$D,'Country Selector'!$A$2,'EPA US Data'!$J:$J,$B$1,'EPA US Data'!$C:$C,C$2,'EPA US Data'!$G:$G,"&gt;="&amp;$A65,'EPA US Data'!$G:$G,"&lt;"&amp;$B65)+IF('Multipliers and Adjustments'!$B$66="Y",'SNAP Adjustment'!D102,0))*unit_conv*'State Downscaling Multipliers'!$B$9</f>
        <v>0</v>
      </c>
      <c r="D65" s="2">
        <f t="shared" ref="D65:G65" si="440">C65+($H65-$C65)/5</f>
        <v>0</v>
      </c>
      <c r="E65" s="2">
        <f t="shared" si="440"/>
        <v>0</v>
      </c>
      <c r="F65" s="2">
        <f t="shared" si="440"/>
        <v>0</v>
      </c>
      <c r="G65" s="2">
        <f t="shared" si="440"/>
        <v>0</v>
      </c>
      <c r="H65" s="105">
        <f>(VLOOKUP($B$1,'Multipliers and Adjustments'!$A$70:$I$86,TRUNC(COLUMN(H$2)/5)+2,FALSE)*SUMIFS('EPA US Data'!$I:$I,'EPA US Data'!$D:$D,'Country Selector'!$A$2,'EPA US Data'!$J:$J,$B$1,'EPA US Data'!$C:$C,H$2,'EPA US Data'!$G:$G,"&gt;="&amp;$A65,'EPA US Data'!$G:$G,"&lt;"&amp;$B65)+IF('Multipliers and Adjustments'!$B$66="Y",'SNAP Adjustment'!I102,0))*unit_conv*'State Downscaling Multipliers'!$B$9</f>
        <v>0</v>
      </c>
      <c r="I65" s="2">
        <f t="shared" ref="I65:L65" si="441">H65+($M65-$H65)/5</f>
        <v>0</v>
      </c>
      <c r="J65" s="2">
        <f t="shared" si="441"/>
        <v>0</v>
      </c>
      <c r="K65" s="2">
        <f t="shared" si="441"/>
        <v>0</v>
      </c>
      <c r="L65" s="2">
        <f t="shared" si="441"/>
        <v>0</v>
      </c>
      <c r="M65" s="105">
        <f>(VLOOKUP($B$1,'Multipliers and Adjustments'!$A$70:$I$86,TRUNC(COLUMN(M$2)/5)+2,FALSE)*SUMIFS('EPA US Data'!$I:$I,'EPA US Data'!$D:$D,'Country Selector'!$A$2,'EPA US Data'!$J:$J,$B$1,'EPA US Data'!$C:$C,M$2,'EPA US Data'!$G:$G,"&gt;="&amp;$A65,'EPA US Data'!$G:$G,"&lt;"&amp;$B65)+IF('Multipliers and Adjustments'!$B$66="Y",'SNAP Adjustment'!N102,0))*unit_conv*'State Downscaling Multipliers'!$B$9</f>
        <v>0</v>
      </c>
      <c r="N65" s="2">
        <f t="shared" ref="N65:Q65" si="442">M65+($R65-$M65)/5</f>
        <v>0</v>
      </c>
      <c r="O65" s="2">
        <f t="shared" si="442"/>
        <v>0</v>
      </c>
      <c r="P65" s="2">
        <f t="shared" si="442"/>
        <v>0</v>
      </c>
      <c r="Q65" s="2">
        <f t="shared" si="442"/>
        <v>0</v>
      </c>
      <c r="R65" s="105">
        <f>(VLOOKUP($B$1,'Multipliers and Adjustments'!$A$70:$I$86,TRUNC(COLUMN(R$2)/5)+2,FALSE)*SUMIFS('EPA US Data'!$I:$I,'EPA US Data'!$D:$D,'Country Selector'!$A$2,'EPA US Data'!$J:$J,$B$1,'EPA US Data'!$C:$C,R$2,'EPA US Data'!$G:$G,"&gt;="&amp;$A65,'EPA US Data'!$G:$G,"&lt;"&amp;$B65)+IF('Multipliers and Adjustments'!$B$66="Y",'SNAP Adjustment'!S102,0))*unit_conv*'State Downscaling Multipliers'!$B$9</f>
        <v>0</v>
      </c>
      <c r="S65" s="2">
        <f t="shared" ref="S65:V65" si="443">R65+($W65-$R65)/5</f>
        <v>0</v>
      </c>
      <c r="T65" s="2">
        <f t="shared" si="443"/>
        <v>0</v>
      </c>
      <c r="U65" s="2">
        <f t="shared" si="443"/>
        <v>0</v>
      </c>
      <c r="V65" s="2">
        <f t="shared" si="443"/>
        <v>0</v>
      </c>
      <c r="W65" s="105">
        <f>(VLOOKUP($B$1,'Multipliers and Adjustments'!$A$70:$I$86,TRUNC(COLUMN(W$2)/5)+2,FALSE)*SUMIFS('EPA US Data'!$I:$I,'EPA US Data'!$D:$D,'Country Selector'!$A$2,'EPA US Data'!$J:$J,$B$1,'EPA US Data'!$C:$C,W$2,'EPA US Data'!$G:$G,"&gt;="&amp;$A65,'EPA US Data'!$G:$G,"&lt;"&amp;$B65)+IF('Multipliers and Adjustments'!$B$66="Y",'SNAP Adjustment'!X102,0))*unit_conv*'State Downscaling Multipliers'!$B$9</f>
        <v>0</v>
      </c>
      <c r="X65" s="2">
        <f t="shared" ref="X65:AA65" si="444">W65+($AB65-$W65)/5</f>
        <v>0</v>
      </c>
      <c r="Y65" s="2">
        <f t="shared" si="444"/>
        <v>0</v>
      </c>
      <c r="Z65" s="2">
        <f t="shared" si="444"/>
        <v>0</v>
      </c>
      <c r="AA65" s="2">
        <f t="shared" si="444"/>
        <v>0</v>
      </c>
      <c r="AB65" s="105">
        <f>(VLOOKUP($B$1,'Multipliers and Adjustments'!$A$70:$I$86,TRUNC(COLUMN(AB$2)/5)+2,FALSE)*SUMIFS('EPA US Data'!$I:$I,'EPA US Data'!$D:$D,'Country Selector'!$A$2,'EPA US Data'!$J:$J,$B$1,'EPA US Data'!$C:$C,AB$2,'EPA US Data'!$G:$G,"&gt;="&amp;$A65,'EPA US Data'!$G:$G,"&lt;"&amp;$B65)+IF('Multipliers and Adjustments'!$B$66="Y",'SNAP Adjustment'!AC102,0))*unit_conv*'State Downscaling Multipliers'!$B$9</f>
        <v>0</v>
      </c>
      <c r="AC65" s="2">
        <f t="shared" ref="AC65:AF65" si="445">AB65+($AG65-$AB65)/5</f>
        <v>0</v>
      </c>
      <c r="AD65" s="2">
        <f t="shared" si="445"/>
        <v>0</v>
      </c>
      <c r="AE65" s="2">
        <f t="shared" si="445"/>
        <v>0</v>
      </c>
      <c r="AF65" s="2">
        <f t="shared" si="445"/>
        <v>0</v>
      </c>
      <c r="AG65" s="105">
        <f>(VLOOKUP($B$1,'Multipliers and Adjustments'!$A$70:$I$86,TRUNC(COLUMN(AG$2)/5)+2,FALSE)*SUMIFS('EPA US Data'!$I:$I,'EPA US Data'!$D:$D,'Country Selector'!$A$2,'EPA US Data'!$J:$J,$B$1,'EPA US Data'!$C:$C,AG$2,'EPA US Data'!$G:$G,"&gt;="&amp;$A65,'EPA US Data'!$G:$G,"&lt;"&amp;$B65)+IF('Multipliers and Adjustments'!$B$66="Y",'SNAP Adjustment'!AH102,0))*unit_conv*'State Downscaling Multipliers'!$B$9</f>
        <v>0</v>
      </c>
      <c r="AH65" s="2">
        <f t="shared" ref="AH65:AK65" si="446">AG65+($AL65-$AG65)/5</f>
        <v>0</v>
      </c>
      <c r="AI65" s="2">
        <f t="shared" si="446"/>
        <v>0</v>
      </c>
      <c r="AJ65" s="2">
        <f t="shared" si="446"/>
        <v>0</v>
      </c>
      <c r="AK65" s="2">
        <f t="shared" si="446"/>
        <v>0</v>
      </c>
      <c r="AL65" s="105">
        <f>(VLOOKUP($B$1,'Multipliers and Adjustments'!$A$70:$I$86,TRUNC(COLUMN(AL$2)/5)+2,FALSE)*SUMIFS('EPA US Data'!$I:$I,'EPA US Data'!$D:$D,'Country Selector'!$A$2,'EPA US Data'!$J:$J,$B$1,'EPA US Data'!$C:$C,AL$2,'EPA US Data'!$G:$G,"&gt;="&amp;$A65,'EPA US Data'!$G:$G,"&lt;"&amp;$B65)+IF('Multipliers and Adjustments'!$B$66="Y",'SNAP Adjustment'!AM102,0))*unit_conv*'State Downscaling Multipliers'!$B$9</f>
        <v>0</v>
      </c>
    </row>
    <row r="66" spans="1:38" ht="15.75" customHeight="1" x14ac:dyDescent="0.25">
      <c r="A66" s="49">
        <f t="shared" si="234"/>
        <v>1150</v>
      </c>
      <c r="B66" s="49">
        <f t="shared" si="299"/>
        <v>1200</v>
      </c>
      <c r="C66" s="105">
        <f>(VLOOKUP($B$1,'Multipliers and Adjustments'!$A$70:$I$86,TRUNC(COLUMN(C$2)/5)+2,FALSE)*SUMIFS('EPA US Data'!$I:$I,'EPA US Data'!$D:$D,'Country Selector'!$A$2,'EPA US Data'!$J:$J,$B$1,'EPA US Data'!$C:$C,C$2,'EPA US Data'!$G:$G,"&gt;="&amp;$A66,'EPA US Data'!$G:$G,"&lt;"&amp;$B66)+IF('Multipliers and Adjustments'!$B$66="Y",'SNAP Adjustment'!D103,0))*unit_conv*'State Downscaling Multipliers'!$B$9</f>
        <v>0</v>
      </c>
      <c r="D66" s="2">
        <f t="shared" ref="D66:G66" si="447">C66+($H66-$C66)/5</f>
        <v>0</v>
      </c>
      <c r="E66" s="2">
        <f t="shared" si="447"/>
        <v>0</v>
      </c>
      <c r="F66" s="2">
        <f t="shared" si="447"/>
        <v>0</v>
      </c>
      <c r="G66" s="2">
        <f t="shared" si="447"/>
        <v>0</v>
      </c>
      <c r="H66" s="105">
        <f>(VLOOKUP($B$1,'Multipliers and Adjustments'!$A$70:$I$86,TRUNC(COLUMN(H$2)/5)+2,FALSE)*SUMIFS('EPA US Data'!$I:$I,'EPA US Data'!$D:$D,'Country Selector'!$A$2,'EPA US Data'!$J:$J,$B$1,'EPA US Data'!$C:$C,H$2,'EPA US Data'!$G:$G,"&gt;="&amp;$A66,'EPA US Data'!$G:$G,"&lt;"&amp;$B66)+IF('Multipliers and Adjustments'!$B$66="Y",'SNAP Adjustment'!I103,0))*unit_conv*'State Downscaling Multipliers'!$B$9</f>
        <v>0</v>
      </c>
      <c r="I66" s="2">
        <f t="shared" ref="I66:L66" si="448">H66+($M66-$H66)/5</f>
        <v>0</v>
      </c>
      <c r="J66" s="2">
        <f t="shared" si="448"/>
        <v>0</v>
      </c>
      <c r="K66" s="2">
        <f t="shared" si="448"/>
        <v>0</v>
      </c>
      <c r="L66" s="2">
        <f t="shared" si="448"/>
        <v>0</v>
      </c>
      <c r="M66" s="105">
        <f>(VLOOKUP($B$1,'Multipliers and Adjustments'!$A$70:$I$86,TRUNC(COLUMN(M$2)/5)+2,FALSE)*SUMIFS('EPA US Data'!$I:$I,'EPA US Data'!$D:$D,'Country Selector'!$A$2,'EPA US Data'!$J:$J,$B$1,'EPA US Data'!$C:$C,M$2,'EPA US Data'!$G:$G,"&gt;="&amp;$A66,'EPA US Data'!$G:$G,"&lt;"&amp;$B66)+IF('Multipliers and Adjustments'!$B$66="Y",'SNAP Adjustment'!N103,0))*unit_conv*'State Downscaling Multipliers'!$B$9</f>
        <v>0</v>
      </c>
      <c r="N66" s="2">
        <f t="shared" ref="N66:Q66" si="449">M66+($R66-$M66)/5</f>
        <v>0</v>
      </c>
      <c r="O66" s="2">
        <f t="shared" si="449"/>
        <v>0</v>
      </c>
      <c r="P66" s="2">
        <f t="shared" si="449"/>
        <v>0</v>
      </c>
      <c r="Q66" s="2">
        <f t="shared" si="449"/>
        <v>0</v>
      </c>
      <c r="R66" s="105">
        <f>(VLOOKUP($B$1,'Multipliers and Adjustments'!$A$70:$I$86,TRUNC(COLUMN(R$2)/5)+2,FALSE)*SUMIFS('EPA US Data'!$I:$I,'EPA US Data'!$D:$D,'Country Selector'!$A$2,'EPA US Data'!$J:$J,$B$1,'EPA US Data'!$C:$C,R$2,'EPA US Data'!$G:$G,"&gt;="&amp;$A66,'EPA US Data'!$G:$G,"&lt;"&amp;$B66)+IF('Multipliers and Adjustments'!$B$66="Y",'SNAP Adjustment'!S103,0))*unit_conv*'State Downscaling Multipliers'!$B$9</f>
        <v>0</v>
      </c>
      <c r="S66" s="2">
        <f t="shared" ref="S66:V66" si="450">R66+($W66-$R66)/5</f>
        <v>0</v>
      </c>
      <c r="T66" s="2">
        <f t="shared" si="450"/>
        <v>0</v>
      </c>
      <c r="U66" s="2">
        <f t="shared" si="450"/>
        <v>0</v>
      </c>
      <c r="V66" s="2">
        <f t="shared" si="450"/>
        <v>0</v>
      </c>
      <c r="W66" s="105">
        <f>(VLOOKUP($B$1,'Multipliers and Adjustments'!$A$70:$I$86,TRUNC(COLUMN(W$2)/5)+2,FALSE)*SUMIFS('EPA US Data'!$I:$I,'EPA US Data'!$D:$D,'Country Selector'!$A$2,'EPA US Data'!$J:$J,$B$1,'EPA US Data'!$C:$C,W$2,'EPA US Data'!$G:$G,"&gt;="&amp;$A66,'EPA US Data'!$G:$G,"&lt;"&amp;$B66)+IF('Multipliers and Adjustments'!$B$66="Y",'SNAP Adjustment'!X103,0))*unit_conv*'State Downscaling Multipliers'!$B$9</f>
        <v>0</v>
      </c>
      <c r="X66" s="2">
        <f t="shared" ref="X66:AA66" si="451">W66+($AB66-$W66)/5</f>
        <v>0</v>
      </c>
      <c r="Y66" s="2">
        <f t="shared" si="451"/>
        <v>0</v>
      </c>
      <c r="Z66" s="2">
        <f t="shared" si="451"/>
        <v>0</v>
      </c>
      <c r="AA66" s="2">
        <f t="shared" si="451"/>
        <v>0</v>
      </c>
      <c r="AB66" s="105">
        <f>(VLOOKUP($B$1,'Multipliers and Adjustments'!$A$70:$I$86,TRUNC(COLUMN(AB$2)/5)+2,FALSE)*SUMIFS('EPA US Data'!$I:$I,'EPA US Data'!$D:$D,'Country Selector'!$A$2,'EPA US Data'!$J:$J,$B$1,'EPA US Data'!$C:$C,AB$2,'EPA US Data'!$G:$G,"&gt;="&amp;$A66,'EPA US Data'!$G:$G,"&lt;"&amp;$B66)+IF('Multipliers and Adjustments'!$B$66="Y",'SNAP Adjustment'!AC103,0))*unit_conv*'State Downscaling Multipliers'!$B$9</f>
        <v>0</v>
      </c>
      <c r="AC66" s="2">
        <f t="shared" ref="AC66:AF66" si="452">AB66+($AG66-$AB66)/5</f>
        <v>0</v>
      </c>
      <c r="AD66" s="2">
        <f t="shared" si="452"/>
        <v>0</v>
      </c>
      <c r="AE66" s="2">
        <f t="shared" si="452"/>
        <v>0</v>
      </c>
      <c r="AF66" s="2">
        <f t="shared" si="452"/>
        <v>0</v>
      </c>
      <c r="AG66" s="105">
        <f>(VLOOKUP($B$1,'Multipliers and Adjustments'!$A$70:$I$86,TRUNC(COLUMN(AG$2)/5)+2,FALSE)*SUMIFS('EPA US Data'!$I:$I,'EPA US Data'!$D:$D,'Country Selector'!$A$2,'EPA US Data'!$J:$J,$B$1,'EPA US Data'!$C:$C,AG$2,'EPA US Data'!$G:$G,"&gt;="&amp;$A66,'EPA US Data'!$G:$G,"&lt;"&amp;$B66)+IF('Multipliers and Adjustments'!$B$66="Y",'SNAP Adjustment'!AH103,0))*unit_conv*'State Downscaling Multipliers'!$B$9</f>
        <v>0</v>
      </c>
      <c r="AH66" s="2">
        <f t="shared" ref="AH66:AK66" si="453">AG66+($AL66-$AG66)/5</f>
        <v>0</v>
      </c>
      <c r="AI66" s="2">
        <f t="shared" si="453"/>
        <v>0</v>
      </c>
      <c r="AJ66" s="2">
        <f t="shared" si="453"/>
        <v>0</v>
      </c>
      <c r="AK66" s="2">
        <f t="shared" si="453"/>
        <v>0</v>
      </c>
      <c r="AL66" s="105">
        <f>(VLOOKUP($B$1,'Multipliers and Adjustments'!$A$70:$I$86,TRUNC(COLUMN(AL$2)/5)+2,FALSE)*SUMIFS('EPA US Data'!$I:$I,'EPA US Data'!$D:$D,'Country Selector'!$A$2,'EPA US Data'!$J:$J,$B$1,'EPA US Data'!$C:$C,AL$2,'EPA US Data'!$G:$G,"&gt;="&amp;$A66,'EPA US Data'!$G:$G,"&lt;"&amp;$B66)+IF('Multipliers and Adjustments'!$B$66="Y",'SNAP Adjustment'!AM103,0))*unit_conv*'State Downscaling Multipliers'!$B$9</f>
        <v>0</v>
      </c>
    </row>
    <row r="67" spans="1:38" ht="15.75" customHeight="1" x14ac:dyDescent="0.25">
      <c r="A67" s="49">
        <f t="shared" si="234"/>
        <v>1200</v>
      </c>
      <c r="B67" s="49">
        <f t="shared" si="299"/>
        <v>1250</v>
      </c>
      <c r="C67" s="105">
        <f>(VLOOKUP($B$1,'Multipliers and Adjustments'!$A$70:$I$86,TRUNC(COLUMN(C$2)/5)+2,FALSE)*SUMIFS('EPA US Data'!$I:$I,'EPA US Data'!$D:$D,'Country Selector'!$A$2,'EPA US Data'!$J:$J,$B$1,'EPA US Data'!$C:$C,C$2,'EPA US Data'!$G:$G,"&gt;="&amp;$A67,'EPA US Data'!$G:$G,"&lt;"&amp;$B67)+IF('Multipliers and Adjustments'!$B$66="Y",'SNAP Adjustment'!D104,0))*unit_conv*'State Downscaling Multipliers'!$B$9</f>
        <v>0</v>
      </c>
      <c r="D67" s="2">
        <f t="shared" ref="D67:G67" si="454">C67+($H67-$C67)/5</f>
        <v>0</v>
      </c>
      <c r="E67" s="2">
        <f t="shared" si="454"/>
        <v>0</v>
      </c>
      <c r="F67" s="2">
        <f t="shared" si="454"/>
        <v>0</v>
      </c>
      <c r="G67" s="2">
        <f t="shared" si="454"/>
        <v>0</v>
      </c>
      <c r="H67" s="105">
        <f>(VLOOKUP($B$1,'Multipliers and Adjustments'!$A$70:$I$86,TRUNC(COLUMN(H$2)/5)+2,FALSE)*SUMIFS('EPA US Data'!$I:$I,'EPA US Data'!$D:$D,'Country Selector'!$A$2,'EPA US Data'!$J:$J,$B$1,'EPA US Data'!$C:$C,H$2,'EPA US Data'!$G:$G,"&gt;="&amp;$A67,'EPA US Data'!$G:$G,"&lt;"&amp;$B67)+IF('Multipliers and Adjustments'!$B$66="Y",'SNAP Adjustment'!I104,0))*unit_conv*'State Downscaling Multipliers'!$B$9</f>
        <v>0</v>
      </c>
      <c r="I67" s="2">
        <f t="shared" ref="I67:L67" si="455">H67+($M67-$H67)/5</f>
        <v>0</v>
      </c>
      <c r="J67" s="2">
        <f t="shared" si="455"/>
        <v>0</v>
      </c>
      <c r="K67" s="2">
        <f t="shared" si="455"/>
        <v>0</v>
      </c>
      <c r="L67" s="2">
        <f t="shared" si="455"/>
        <v>0</v>
      </c>
      <c r="M67" s="105">
        <f>(VLOOKUP($B$1,'Multipliers and Adjustments'!$A$70:$I$86,TRUNC(COLUMN(M$2)/5)+2,FALSE)*SUMIFS('EPA US Data'!$I:$I,'EPA US Data'!$D:$D,'Country Selector'!$A$2,'EPA US Data'!$J:$J,$B$1,'EPA US Data'!$C:$C,M$2,'EPA US Data'!$G:$G,"&gt;="&amp;$A67,'EPA US Data'!$G:$G,"&lt;"&amp;$B67)+IF('Multipliers and Adjustments'!$B$66="Y",'SNAP Adjustment'!N104,0))*unit_conv*'State Downscaling Multipliers'!$B$9</f>
        <v>0</v>
      </c>
      <c r="N67" s="2">
        <f t="shared" ref="N67:Q67" si="456">M67+($R67-$M67)/5</f>
        <v>0</v>
      </c>
      <c r="O67" s="2">
        <f t="shared" si="456"/>
        <v>0</v>
      </c>
      <c r="P67" s="2">
        <f t="shared" si="456"/>
        <v>0</v>
      </c>
      <c r="Q67" s="2">
        <f t="shared" si="456"/>
        <v>0</v>
      </c>
      <c r="R67" s="105">
        <f>(VLOOKUP($B$1,'Multipliers and Adjustments'!$A$70:$I$86,TRUNC(COLUMN(R$2)/5)+2,FALSE)*SUMIFS('EPA US Data'!$I:$I,'EPA US Data'!$D:$D,'Country Selector'!$A$2,'EPA US Data'!$J:$J,$B$1,'EPA US Data'!$C:$C,R$2,'EPA US Data'!$G:$G,"&gt;="&amp;$A67,'EPA US Data'!$G:$G,"&lt;"&amp;$B67)+IF('Multipliers and Adjustments'!$B$66="Y",'SNAP Adjustment'!S104,0))*unit_conv*'State Downscaling Multipliers'!$B$9</f>
        <v>0</v>
      </c>
      <c r="S67" s="2">
        <f t="shared" ref="S67:V67" si="457">R67+($W67-$R67)/5</f>
        <v>0</v>
      </c>
      <c r="T67" s="2">
        <f t="shared" si="457"/>
        <v>0</v>
      </c>
      <c r="U67" s="2">
        <f t="shared" si="457"/>
        <v>0</v>
      </c>
      <c r="V67" s="2">
        <f t="shared" si="457"/>
        <v>0</v>
      </c>
      <c r="W67" s="105">
        <f>(VLOOKUP($B$1,'Multipliers and Adjustments'!$A$70:$I$86,TRUNC(COLUMN(W$2)/5)+2,FALSE)*SUMIFS('EPA US Data'!$I:$I,'EPA US Data'!$D:$D,'Country Selector'!$A$2,'EPA US Data'!$J:$J,$B$1,'EPA US Data'!$C:$C,W$2,'EPA US Data'!$G:$G,"&gt;="&amp;$A67,'EPA US Data'!$G:$G,"&lt;"&amp;$B67)+IF('Multipliers and Adjustments'!$B$66="Y",'SNAP Adjustment'!X104,0))*unit_conv*'State Downscaling Multipliers'!$B$9</f>
        <v>0</v>
      </c>
      <c r="X67" s="2">
        <f t="shared" ref="X67:AA67" si="458">W67+($AB67-$W67)/5</f>
        <v>0</v>
      </c>
      <c r="Y67" s="2">
        <f t="shared" si="458"/>
        <v>0</v>
      </c>
      <c r="Z67" s="2">
        <f t="shared" si="458"/>
        <v>0</v>
      </c>
      <c r="AA67" s="2">
        <f t="shared" si="458"/>
        <v>0</v>
      </c>
      <c r="AB67" s="105">
        <f>(VLOOKUP($B$1,'Multipliers and Adjustments'!$A$70:$I$86,TRUNC(COLUMN(AB$2)/5)+2,FALSE)*SUMIFS('EPA US Data'!$I:$I,'EPA US Data'!$D:$D,'Country Selector'!$A$2,'EPA US Data'!$J:$J,$B$1,'EPA US Data'!$C:$C,AB$2,'EPA US Data'!$G:$G,"&gt;="&amp;$A67,'EPA US Data'!$G:$G,"&lt;"&amp;$B67)+IF('Multipliers and Adjustments'!$B$66="Y",'SNAP Adjustment'!AC104,0))*unit_conv*'State Downscaling Multipliers'!$B$9</f>
        <v>0</v>
      </c>
      <c r="AC67" s="2">
        <f t="shared" ref="AC67:AF67" si="459">AB67+($AG67-$AB67)/5</f>
        <v>0</v>
      </c>
      <c r="AD67" s="2">
        <f t="shared" si="459"/>
        <v>0</v>
      </c>
      <c r="AE67" s="2">
        <f t="shared" si="459"/>
        <v>0</v>
      </c>
      <c r="AF67" s="2">
        <f t="shared" si="459"/>
        <v>0</v>
      </c>
      <c r="AG67" s="105">
        <f>(VLOOKUP($B$1,'Multipliers and Adjustments'!$A$70:$I$86,TRUNC(COLUMN(AG$2)/5)+2,FALSE)*SUMIFS('EPA US Data'!$I:$I,'EPA US Data'!$D:$D,'Country Selector'!$A$2,'EPA US Data'!$J:$J,$B$1,'EPA US Data'!$C:$C,AG$2,'EPA US Data'!$G:$G,"&gt;="&amp;$A67,'EPA US Data'!$G:$G,"&lt;"&amp;$B67)+IF('Multipliers and Adjustments'!$B$66="Y",'SNAP Adjustment'!AH104,0))*unit_conv*'State Downscaling Multipliers'!$B$9</f>
        <v>0</v>
      </c>
      <c r="AH67" s="2">
        <f t="shared" ref="AH67:AK67" si="460">AG67+($AL67-$AG67)/5</f>
        <v>0</v>
      </c>
      <c r="AI67" s="2">
        <f t="shared" si="460"/>
        <v>0</v>
      </c>
      <c r="AJ67" s="2">
        <f t="shared" si="460"/>
        <v>0</v>
      </c>
      <c r="AK67" s="2">
        <f t="shared" si="460"/>
        <v>0</v>
      </c>
      <c r="AL67" s="105">
        <f>(VLOOKUP($B$1,'Multipliers and Adjustments'!$A$70:$I$86,TRUNC(COLUMN(AL$2)/5)+2,FALSE)*SUMIFS('EPA US Data'!$I:$I,'EPA US Data'!$D:$D,'Country Selector'!$A$2,'EPA US Data'!$J:$J,$B$1,'EPA US Data'!$C:$C,AL$2,'EPA US Data'!$G:$G,"&gt;="&amp;$A67,'EPA US Data'!$G:$G,"&lt;"&amp;$B67)+IF('Multipliers and Adjustments'!$B$66="Y",'SNAP Adjustment'!AM104,0))*unit_conv*'State Downscaling Multipliers'!$B$9</f>
        <v>0</v>
      </c>
    </row>
    <row r="68" spans="1:38" ht="15.75" customHeight="1" x14ac:dyDescent="0.25">
      <c r="A68" s="49">
        <f t="shared" si="234"/>
        <v>1250</v>
      </c>
      <c r="B68" s="49">
        <f t="shared" si="299"/>
        <v>1300</v>
      </c>
      <c r="C68" s="105">
        <f>(VLOOKUP($B$1,'Multipliers and Adjustments'!$A$70:$I$86,TRUNC(COLUMN(C$2)/5)+2,FALSE)*SUMIFS('EPA US Data'!$I:$I,'EPA US Data'!$D:$D,'Country Selector'!$A$2,'EPA US Data'!$J:$J,$B$1,'EPA US Data'!$C:$C,C$2,'EPA US Data'!$G:$G,"&gt;="&amp;$A68,'EPA US Data'!$G:$G,"&lt;"&amp;$B68)+IF('Multipliers and Adjustments'!$B$66="Y",'SNAP Adjustment'!D105,0))*unit_conv*'State Downscaling Multipliers'!$B$9</f>
        <v>0</v>
      </c>
      <c r="D68" s="2">
        <f t="shared" ref="D68:G68" si="461">C68+($H68-$C68)/5</f>
        <v>0</v>
      </c>
      <c r="E68" s="2">
        <f t="shared" si="461"/>
        <v>0</v>
      </c>
      <c r="F68" s="2">
        <f t="shared" si="461"/>
        <v>0</v>
      </c>
      <c r="G68" s="2">
        <f t="shared" si="461"/>
        <v>0</v>
      </c>
      <c r="H68" s="105">
        <f>(VLOOKUP($B$1,'Multipliers and Adjustments'!$A$70:$I$86,TRUNC(COLUMN(H$2)/5)+2,FALSE)*SUMIFS('EPA US Data'!$I:$I,'EPA US Data'!$D:$D,'Country Selector'!$A$2,'EPA US Data'!$J:$J,$B$1,'EPA US Data'!$C:$C,H$2,'EPA US Data'!$G:$G,"&gt;="&amp;$A68,'EPA US Data'!$G:$G,"&lt;"&amp;$B68)+IF('Multipliers and Adjustments'!$B$66="Y",'SNAP Adjustment'!I105,0))*unit_conv*'State Downscaling Multipliers'!$B$9</f>
        <v>0</v>
      </c>
      <c r="I68" s="2">
        <f t="shared" ref="I68:L68" si="462">H68+($M68-$H68)/5</f>
        <v>0</v>
      </c>
      <c r="J68" s="2">
        <f t="shared" si="462"/>
        <v>0</v>
      </c>
      <c r="K68" s="2">
        <f t="shared" si="462"/>
        <v>0</v>
      </c>
      <c r="L68" s="2">
        <f t="shared" si="462"/>
        <v>0</v>
      </c>
      <c r="M68" s="105">
        <f>(VLOOKUP($B$1,'Multipliers and Adjustments'!$A$70:$I$86,TRUNC(COLUMN(M$2)/5)+2,FALSE)*SUMIFS('EPA US Data'!$I:$I,'EPA US Data'!$D:$D,'Country Selector'!$A$2,'EPA US Data'!$J:$J,$B$1,'EPA US Data'!$C:$C,M$2,'EPA US Data'!$G:$G,"&gt;="&amp;$A68,'EPA US Data'!$G:$G,"&lt;"&amp;$B68)+IF('Multipliers and Adjustments'!$B$66="Y",'SNAP Adjustment'!N105,0))*unit_conv*'State Downscaling Multipliers'!$B$9</f>
        <v>0</v>
      </c>
      <c r="N68" s="2">
        <f t="shared" ref="N68:Q68" si="463">M68+($R68-$M68)/5</f>
        <v>0</v>
      </c>
      <c r="O68" s="2">
        <f t="shared" si="463"/>
        <v>0</v>
      </c>
      <c r="P68" s="2">
        <f t="shared" si="463"/>
        <v>0</v>
      </c>
      <c r="Q68" s="2">
        <f t="shared" si="463"/>
        <v>0</v>
      </c>
      <c r="R68" s="105">
        <f>(VLOOKUP($B$1,'Multipliers and Adjustments'!$A$70:$I$86,TRUNC(COLUMN(R$2)/5)+2,FALSE)*SUMIFS('EPA US Data'!$I:$I,'EPA US Data'!$D:$D,'Country Selector'!$A$2,'EPA US Data'!$J:$J,$B$1,'EPA US Data'!$C:$C,R$2,'EPA US Data'!$G:$G,"&gt;="&amp;$A68,'EPA US Data'!$G:$G,"&lt;"&amp;$B68)+IF('Multipliers and Adjustments'!$B$66="Y",'SNAP Adjustment'!S105,0))*unit_conv*'State Downscaling Multipliers'!$B$9</f>
        <v>0</v>
      </c>
      <c r="S68" s="2">
        <f t="shared" ref="S68:V68" si="464">R68+($W68-$R68)/5</f>
        <v>0</v>
      </c>
      <c r="T68" s="2">
        <f t="shared" si="464"/>
        <v>0</v>
      </c>
      <c r="U68" s="2">
        <f t="shared" si="464"/>
        <v>0</v>
      </c>
      <c r="V68" s="2">
        <f t="shared" si="464"/>
        <v>0</v>
      </c>
      <c r="W68" s="105">
        <f>(VLOOKUP($B$1,'Multipliers and Adjustments'!$A$70:$I$86,TRUNC(COLUMN(W$2)/5)+2,FALSE)*SUMIFS('EPA US Data'!$I:$I,'EPA US Data'!$D:$D,'Country Selector'!$A$2,'EPA US Data'!$J:$J,$B$1,'EPA US Data'!$C:$C,W$2,'EPA US Data'!$G:$G,"&gt;="&amp;$A68,'EPA US Data'!$G:$G,"&lt;"&amp;$B68)+IF('Multipliers and Adjustments'!$B$66="Y",'SNAP Adjustment'!X105,0))*unit_conv*'State Downscaling Multipliers'!$B$9</f>
        <v>0</v>
      </c>
      <c r="X68" s="2">
        <f t="shared" ref="X68:AA68" si="465">W68+($AB68-$W68)/5</f>
        <v>0</v>
      </c>
      <c r="Y68" s="2">
        <f t="shared" si="465"/>
        <v>0</v>
      </c>
      <c r="Z68" s="2">
        <f t="shared" si="465"/>
        <v>0</v>
      </c>
      <c r="AA68" s="2">
        <f t="shared" si="465"/>
        <v>0</v>
      </c>
      <c r="AB68" s="105">
        <f>(VLOOKUP($B$1,'Multipliers and Adjustments'!$A$70:$I$86,TRUNC(COLUMN(AB$2)/5)+2,FALSE)*SUMIFS('EPA US Data'!$I:$I,'EPA US Data'!$D:$D,'Country Selector'!$A$2,'EPA US Data'!$J:$J,$B$1,'EPA US Data'!$C:$C,AB$2,'EPA US Data'!$G:$G,"&gt;="&amp;$A68,'EPA US Data'!$G:$G,"&lt;"&amp;$B68)+IF('Multipliers and Adjustments'!$B$66="Y",'SNAP Adjustment'!AC105,0))*unit_conv*'State Downscaling Multipliers'!$B$9</f>
        <v>0</v>
      </c>
      <c r="AC68" s="2">
        <f t="shared" ref="AC68:AF68" si="466">AB68+($AG68-$AB68)/5</f>
        <v>0</v>
      </c>
      <c r="AD68" s="2">
        <f t="shared" si="466"/>
        <v>0</v>
      </c>
      <c r="AE68" s="2">
        <f t="shared" si="466"/>
        <v>0</v>
      </c>
      <c r="AF68" s="2">
        <f t="shared" si="466"/>
        <v>0</v>
      </c>
      <c r="AG68" s="105">
        <f>(VLOOKUP($B$1,'Multipliers and Adjustments'!$A$70:$I$86,TRUNC(COLUMN(AG$2)/5)+2,FALSE)*SUMIFS('EPA US Data'!$I:$I,'EPA US Data'!$D:$D,'Country Selector'!$A$2,'EPA US Data'!$J:$J,$B$1,'EPA US Data'!$C:$C,AG$2,'EPA US Data'!$G:$G,"&gt;="&amp;$A68,'EPA US Data'!$G:$G,"&lt;"&amp;$B68)+IF('Multipliers and Adjustments'!$B$66="Y",'SNAP Adjustment'!AH105,0))*unit_conv*'State Downscaling Multipliers'!$B$9</f>
        <v>0</v>
      </c>
      <c r="AH68" s="2">
        <f t="shared" ref="AH68:AK68" si="467">AG68+($AL68-$AG68)/5</f>
        <v>0</v>
      </c>
      <c r="AI68" s="2">
        <f t="shared" si="467"/>
        <v>0</v>
      </c>
      <c r="AJ68" s="2">
        <f t="shared" si="467"/>
        <v>0</v>
      </c>
      <c r="AK68" s="2">
        <f t="shared" si="467"/>
        <v>0</v>
      </c>
      <c r="AL68" s="105">
        <f>(VLOOKUP($B$1,'Multipliers and Adjustments'!$A$70:$I$86,TRUNC(COLUMN(AL$2)/5)+2,FALSE)*SUMIFS('EPA US Data'!$I:$I,'EPA US Data'!$D:$D,'Country Selector'!$A$2,'EPA US Data'!$J:$J,$B$1,'EPA US Data'!$C:$C,AL$2,'EPA US Data'!$G:$G,"&gt;="&amp;$A68,'EPA US Data'!$G:$G,"&lt;"&amp;$B68)+IF('Multipliers and Adjustments'!$B$66="Y",'SNAP Adjustment'!AM105,0))*unit_conv*'State Downscaling Multipliers'!$B$9</f>
        <v>0</v>
      </c>
    </row>
    <row r="69" spans="1:38" ht="15.75" customHeight="1" x14ac:dyDescent="0.25">
      <c r="A69" s="49">
        <f t="shared" si="234"/>
        <v>1300</v>
      </c>
      <c r="B69" s="49">
        <f t="shared" si="299"/>
        <v>1350</v>
      </c>
      <c r="C69" s="105">
        <f>(VLOOKUP($B$1,'Multipliers and Adjustments'!$A$70:$I$86,TRUNC(COLUMN(C$2)/5)+2,FALSE)*SUMIFS('EPA US Data'!$I:$I,'EPA US Data'!$D:$D,'Country Selector'!$A$2,'EPA US Data'!$J:$J,$B$1,'EPA US Data'!$C:$C,C$2,'EPA US Data'!$G:$G,"&gt;="&amp;$A69,'EPA US Data'!$G:$G,"&lt;"&amp;$B69)+IF('Multipliers and Adjustments'!$B$66="Y",'SNAP Adjustment'!D106,0))*unit_conv*'State Downscaling Multipliers'!$B$9</f>
        <v>0</v>
      </c>
      <c r="D69" s="2">
        <f t="shared" ref="D69:G69" si="468">C69+($H69-$C69)/5</f>
        <v>0</v>
      </c>
      <c r="E69" s="2">
        <f t="shared" si="468"/>
        <v>0</v>
      </c>
      <c r="F69" s="2">
        <f t="shared" si="468"/>
        <v>0</v>
      </c>
      <c r="G69" s="2">
        <f t="shared" si="468"/>
        <v>0</v>
      </c>
      <c r="H69" s="105">
        <f>(VLOOKUP($B$1,'Multipliers and Adjustments'!$A$70:$I$86,TRUNC(COLUMN(H$2)/5)+2,FALSE)*SUMIFS('EPA US Data'!$I:$I,'EPA US Data'!$D:$D,'Country Selector'!$A$2,'EPA US Data'!$J:$J,$B$1,'EPA US Data'!$C:$C,H$2,'EPA US Data'!$G:$G,"&gt;="&amp;$A69,'EPA US Data'!$G:$G,"&lt;"&amp;$B69)+IF('Multipliers and Adjustments'!$B$66="Y",'SNAP Adjustment'!I106,0))*unit_conv*'State Downscaling Multipliers'!$B$9</f>
        <v>0</v>
      </c>
      <c r="I69" s="2">
        <f t="shared" ref="I69:L69" si="469">H69+($M69-$H69)/5</f>
        <v>0</v>
      </c>
      <c r="J69" s="2">
        <f t="shared" si="469"/>
        <v>0</v>
      </c>
      <c r="K69" s="2">
        <f t="shared" si="469"/>
        <v>0</v>
      </c>
      <c r="L69" s="2">
        <f t="shared" si="469"/>
        <v>0</v>
      </c>
      <c r="M69" s="105">
        <f>(VLOOKUP($B$1,'Multipliers and Adjustments'!$A$70:$I$86,TRUNC(COLUMN(M$2)/5)+2,FALSE)*SUMIFS('EPA US Data'!$I:$I,'EPA US Data'!$D:$D,'Country Selector'!$A$2,'EPA US Data'!$J:$J,$B$1,'EPA US Data'!$C:$C,M$2,'EPA US Data'!$G:$G,"&gt;="&amp;$A69,'EPA US Data'!$G:$G,"&lt;"&amp;$B69)+IF('Multipliers and Adjustments'!$B$66="Y",'SNAP Adjustment'!N106,0))*unit_conv*'State Downscaling Multipliers'!$B$9</f>
        <v>0</v>
      </c>
      <c r="N69" s="2">
        <f t="shared" ref="N69:Q69" si="470">M69+($R69-$M69)/5</f>
        <v>0</v>
      </c>
      <c r="O69" s="2">
        <f t="shared" si="470"/>
        <v>0</v>
      </c>
      <c r="P69" s="2">
        <f t="shared" si="470"/>
        <v>0</v>
      </c>
      <c r="Q69" s="2">
        <f t="shared" si="470"/>
        <v>0</v>
      </c>
      <c r="R69" s="105">
        <f>(VLOOKUP($B$1,'Multipliers and Adjustments'!$A$70:$I$86,TRUNC(COLUMN(R$2)/5)+2,FALSE)*SUMIFS('EPA US Data'!$I:$I,'EPA US Data'!$D:$D,'Country Selector'!$A$2,'EPA US Data'!$J:$J,$B$1,'EPA US Data'!$C:$C,R$2,'EPA US Data'!$G:$G,"&gt;="&amp;$A69,'EPA US Data'!$G:$G,"&lt;"&amp;$B69)+IF('Multipliers and Adjustments'!$B$66="Y",'SNAP Adjustment'!S106,0))*unit_conv*'State Downscaling Multipliers'!$B$9</f>
        <v>0</v>
      </c>
      <c r="S69" s="2">
        <f t="shared" ref="S69:V69" si="471">R69+($W69-$R69)/5</f>
        <v>0</v>
      </c>
      <c r="T69" s="2">
        <f t="shared" si="471"/>
        <v>0</v>
      </c>
      <c r="U69" s="2">
        <f t="shared" si="471"/>
        <v>0</v>
      </c>
      <c r="V69" s="2">
        <f t="shared" si="471"/>
        <v>0</v>
      </c>
      <c r="W69" s="105">
        <f>(VLOOKUP($B$1,'Multipliers and Adjustments'!$A$70:$I$86,TRUNC(COLUMN(W$2)/5)+2,FALSE)*SUMIFS('EPA US Data'!$I:$I,'EPA US Data'!$D:$D,'Country Selector'!$A$2,'EPA US Data'!$J:$J,$B$1,'EPA US Data'!$C:$C,W$2,'EPA US Data'!$G:$G,"&gt;="&amp;$A69,'EPA US Data'!$G:$G,"&lt;"&amp;$B69)+IF('Multipliers and Adjustments'!$B$66="Y",'SNAP Adjustment'!X106,0))*unit_conv*'State Downscaling Multipliers'!$B$9</f>
        <v>0</v>
      </c>
      <c r="X69" s="2">
        <f t="shared" ref="X69:AA69" si="472">W69+($AB69-$W69)/5</f>
        <v>0</v>
      </c>
      <c r="Y69" s="2">
        <f t="shared" si="472"/>
        <v>0</v>
      </c>
      <c r="Z69" s="2">
        <f t="shared" si="472"/>
        <v>0</v>
      </c>
      <c r="AA69" s="2">
        <f t="shared" si="472"/>
        <v>0</v>
      </c>
      <c r="AB69" s="105">
        <f>(VLOOKUP($B$1,'Multipliers and Adjustments'!$A$70:$I$86,TRUNC(COLUMN(AB$2)/5)+2,FALSE)*SUMIFS('EPA US Data'!$I:$I,'EPA US Data'!$D:$D,'Country Selector'!$A$2,'EPA US Data'!$J:$J,$B$1,'EPA US Data'!$C:$C,AB$2,'EPA US Data'!$G:$G,"&gt;="&amp;$A69,'EPA US Data'!$G:$G,"&lt;"&amp;$B69)+IF('Multipliers and Adjustments'!$B$66="Y",'SNAP Adjustment'!AC106,0))*unit_conv*'State Downscaling Multipliers'!$B$9</f>
        <v>0</v>
      </c>
      <c r="AC69" s="2">
        <f t="shared" ref="AC69:AF69" si="473">AB69+($AG69-$AB69)/5</f>
        <v>0</v>
      </c>
      <c r="AD69" s="2">
        <f t="shared" si="473"/>
        <v>0</v>
      </c>
      <c r="AE69" s="2">
        <f t="shared" si="473"/>
        <v>0</v>
      </c>
      <c r="AF69" s="2">
        <f t="shared" si="473"/>
        <v>0</v>
      </c>
      <c r="AG69" s="105">
        <f>(VLOOKUP($B$1,'Multipliers and Adjustments'!$A$70:$I$86,TRUNC(COLUMN(AG$2)/5)+2,FALSE)*SUMIFS('EPA US Data'!$I:$I,'EPA US Data'!$D:$D,'Country Selector'!$A$2,'EPA US Data'!$J:$J,$B$1,'EPA US Data'!$C:$C,AG$2,'EPA US Data'!$G:$G,"&gt;="&amp;$A69,'EPA US Data'!$G:$G,"&lt;"&amp;$B69)+IF('Multipliers and Adjustments'!$B$66="Y",'SNAP Adjustment'!AH106,0))*unit_conv*'State Downscaling Multipliers'!$B$9</f>
        <v>0</v>
      </c>
      <c r="AH69" s="2">
        <f t="shared" ref="AH69:AK69" si="474">AG69+($AL69-$AG69)/5</f>
        <v>0</v>
      </c>
      <c r="AI69" s="2">
        <f t="shared" si="474"/>
        <v>0</v>
      </c>
      <c r="AJ69" s="2">
        <f t="shared" si="474"/>
        <v>0</v>
      </c>
      <c r="AK69" s="2">
        <f t="shared" si="474"/>
        <v>0</v>
      </c>
      <c r="AL69" s="105">
        <f>(VLOOKUP($B$1,'Multipliers and Adjustments'!$A$70:$I$86,TRUNC(COLUMN(AL$2)/5)+2,FALSE)*SUMIFS('EPA US Data'!$I:$I,'EPA US Data'!$D:$D,'Country Selector'!$A$2,'EPA US Data'!$J:$J,$B$1,'EPA US Data'!$C:$C,AL$2,'EPA US Data'!$G:$G,"&gt;="&amp;$A69,'EPA US Data'!$G:$G,"&lt;"&amp;$B69)+IF('Multipliers and Adjustments'!$B$66="Y",'SNAP Adjustment'!AM106,0))*unit_conv*'State Downscaling Multipliers'!$B$9</f>
        <v>0</v>
      </c>
    </row>
    <row r="70" spans="1:38" ht="15.75" customHeight="1" x14ac:dyDescent="0.25">
      <c r="A70" s="49">
        <f t="shared" si="234"/>
        <v>1350</v>
      </c>
      <c r="B70" s="49">
        <f t="shared" si="299"/>
        <v>1400</v>
      </c>
      <c r="C70" s="105">
        <f>(VLOOKUP($B$1,'Multipliers and Adjustments'!$A$70:$I$86,TRUNC(COLUMN(C$2)/5)+2,FALSE)*SUMIFS('EPA US Data'!$I:$I,'EPA US Data'!$D:$D,'Country Selector'!$A$2,'EPA US Data'!$J:$J,$B$1,'EPA US Data'!$C:$C,C$2,'EPA US Data'!$G:$G,"&gt;="&amp;$A70,'EPA US Data'!$G:$G,"&lt;"&amp;$B70)+IF('Multipliers and Adjustments'!$B$66="Y",'SNAP Adjustment'!D107,0))*unit_conv*'State Downscaling Multipliers'!$B$9</f>
        <v>0</v>
      </c>
      <c r="D70" s="2">
        <f t="shared" ref="D70:G70" si="475">C70+($H70-$C70)/5</f>
        <v>0</v>
      </c>
      <c r="E70" s="2">
        <f t="shared" si="475"/>
        <v>0</v>
      </c>
      <c r="F70" s="2">
        <f t="shared" si="475"/>
        <v>0</v>
      </c>
      <c r="G70" s="2">
        <f t="shared" si="475"/>
        <v>0</v>
      </c>
      <c r="H70" s="105">
        <f>(VLOOKUP($B$1,'Multipliers and Adjustments'!$A$70:$I$86,TRUNC(COLUMN(H$2)/5)+2,FALSE)*SUMIFS('EPA US Data'!$I:$I,'EPA US Data'!$D:$D,'Country Selector'!$A$2,'EPA US Data'!$J:$J,$B$1,'EPA US Data'!$C:$C,H$2,'EPA US Data'!$G:$G,"&gt;="&amp;$A70,'EPA US Data'!$G:$G,"&lt;"&amp;$B70)+IF('Multipliers and Adjustments'!$B$66="Y",'SNAP Adjustment'!I107,0))*unit_conv*'State Downscaling Multipliers'!$B$9</f>
        <v>0</v>
      </c>
      <c r="I70" s="2">
        <f t="shared" ref="I70:L70" si="476">H70+($M70-$H70)/5</f>
        <v>0</v>
      </c>
      <c r="J70" s="2">
        <f t="shared" si="476"/>
        <v>0</v>
      </c>
      <c r="K70" s="2">
        <f t="shared" si="476"/>
        <v>0</v>
      </c>
      <c r="L70" s="2">
        <f t="shared" si="476"/>
        <v>0</v>
      </c>
      <c r="M70" s="105">
        <f>(VLOOKUP($B$1,'Multipliers and Adjustments'!$A$70:$I$86,TRUNC(COLUMN(M$2)/5)+2,FALSE)*SUMIFS('EPA US Data'!$I:$I,'EPA US Data'!$D:$D,'Country Selector'!$A$2,'EPA US Data'!$J:$J,$B$1,'EPA US Data'!$C:$C,M$2,'EPA US Data'!$G:$G,"&gt;="&amp;$A70,'EPA US Data'!$G:$G,"&lt;"&amp;$B70)+IF('Multipliers and Adjustments'!$B$66="Y",'SNAP Adjustment'!N107,0))*unit_conv*'State Downscaling Multipliers'!$B$9</f>
        <v>0</v>
      </c>
      <c r="N70" s="2">
        <f t="shared" ref="N70:Q70" si="477">M70+($R70-$M70)/5</f>
        <v>0</v>
      </c>
      <c r="O70" s="2">
        <f t="shared" si="477"/>
        <v>0</v>
      </c>
      <c r="P70" s="2">
        <f t="shared" si="477"/>
        <v>0</v>
      </c>
      <c r="Q70" s="2">
        <f t="shared" si="477"/>
        <v>0</v>
      </c>
      <c r="R70" s="105">
        <f>(VLOOKUP($B$1,'Multipliers and Adjustments'!$A$70:$I$86,TRUNC(COLUMN(R$2)/5)+2,FALSE)*SUMIFS('EPA US Data'!$I:$I,'EPA US Data'!$D:$D,'Country Selector'!$A$2,'EPA US Data'!$J:$J,$B$1,'EPA US Data'!$C:$C,R$2,'EPA US Data'!$G:$G,"&gt;="&amp;$A70,'EPA US Data'!$G:$G,"&lt;"&amp;$B70)+IF('Multipliers and Adjustments'!$B$66="Y",'SNAP Adjustment'!S107,0))*unit_conv*'State Downscaling Multipliers'!$B$9</f>
        <v>0</v>
      </c>
      <c r="S70" s="2">
        <f t="shared" ref="S70:V70" si="478">R70+($W70-$R70)/5</f>
        <v>0</v>
      </c>
      <c r="T70" s="2">
        <f t="shared" si="478"/>
        <v>0</v>
      </c>
      <c r="U70" s="2">
        <f t="shared" si="478"/>
        <v>0</v>
      </c>
      <c r="V70" s="2">
        <f t="shared" si="478"/>
        <v>0</v>
      </c>
      <c r="W70" s="105">
        <f>(VLOOKUP($B$1,'Multipliers and Adjustments'!$A$70:$I$86,TRUNC(COLUMN(W$2)/5)+2,FALSE)*SUMIFS('EPA US Data'!$I:$I,'EPA US Data'!$D:$D,'Country Selector'!$A$2,'EPA US Data'!$J:$J,$B$1,'EPA US Data'!$C:$C,W$2,'EPA US Data'!$G:$G,"&gt;="&amp;$A70,'EPA US Data'!$G:$G,"&lt;"&amp;$B70)+IF('Multipliers and Adjustments'!$B$66="Y",'SNAP Adjustment'!X107,0))*unit_conv*'State Downscaling Multipliers'!$B$9</f>
        <v>0</v>
      </c>
      <c r="X70" s="2">
        <f t="shared" ref="X70:AA70" si="479">W70+($AB70-$W70)/5</f>
        <v>0</v>
      </c>
      <c r="Y70" s="2">
        <f t="shared" si="479"/>
        <v>0</v>
      </c>
      <c r="Z70" s="2">
        <f t="shared" si="479"/>
        <v>0</v>
      </c>
      <c r="AA70" s="2">
        <f t="shared" si="479"/>
        <v>0</v>
      </c>
      <c r="AB70" s="105">
        <f>(VLOOKUP($B$1,'Multipliers and Adjustments'!$A$70:$I$86,TRUNC(COLUMN(AB$2)/5)+2,FALSE)*SUMIFS('EPA US Data'!$I:$I,'EPA US Data'!$D:$D,'Country Selector'!$A$2,'EPA US Data'!$J:$J,$B$1,'EPA US Data'!$C:$C,AB$2,'EPA US Data'!$G:$G,"&gt;="&amp;$A70,'EPA US Data'!$G:$G,"&lt;"&amp;$B70)+IF('Multipliers and Adjustments'!$B$66="Y",'SNAP Adjustment'!AC107,0))*unit_conv*'State Downscaling Multipliers'!$B$9</f>
        <v>0</v>
      </c>
      <c r="AC70" s="2">
        <f t="shared" ref="AC70:AF70" si="480">AB70+($AG70-$AB70)/5</f>
        <v>0</v>
      </c>
      <c r="AD70" s="2">
        <f t="shared" si="480"/>
        <v>0</v>
      </c>
      <c r="AE70" s="2">
        <f t="shared" si="480"/>
        <v>0</v>
      </c>
      <c r="AF70" s="2">
        <f t="shared" si="480"/>
        <v>0</v>
      </c>
      <c r="AG70" s="105">
        <f>(VLOOKUP($B$1,'Multipliers and Adjustments'!$A$70:$I$86,TRUNC(COLUMN(AG$2)/5)+2,FALSE)*SUMIFS('EPA US Data'!$I:$I,'EPA US Data'!$D:$D,'Country Selector'!$A$2,'EPA US Data'!$J:$J,$B$1,'EPA US Data'!$C:$C,AG$2,'EPA US Data'!$G:$G,"&gt;="&amp;$A70,'EPA US Data'!$G:$G,"&lt;"&amp;$B70)+IF('Multipliers and Adjustments'!$B$66="Y",'SNAP Adjustment'!AH107,0))*unit_conv*'State Downscaling Multipliers'!$B$9</f>
        <v>0</v>
      </c>
      <c r="AH70" s="2">
        <f t="shared" ref="AH70:AK70" si="481">AG70+($AL70-$AG70)/5</f>
        <v>0</v>
      </c>
      <c r="AI70" s="2">
        <f t="shared" si="481"/>
        <v>0</v>
      </c>
      <c r="AJ70" s="2">
        <f t="shared" si="481"/>
        <v>0</v>
      </c>
      <c r="AK70" s="2">
        <f t="shared" si="481"/>
        <v>0</v>
      </c>
      <c r="AL70" s="105">
        <f>(VLOOKUP($B$1,'Multipliers and Adjustments'!$A$70:$I$86,TRUNC(COLUMN(AL$2)/5)+2,FALSE)*SUMIFS('EPA US Data'!$I:$I,'EPA US Data'!$D:$D,'Country Selector'!$A$2,'EPA US Data'!$J:$J,$B$1,'EPA US Data'!$C:$C,AL$2,'EPA US Data'!$G:$G,"&gt;="&amp;$A70,'EPA US Data'!$G:$G,"&lt;"&amp;$B70)+IF('Multipliers and Adjustments'!$B$66="Y",'SNAP Adjustment'!AM107,0))*unit_conv*'State Downscaling Multipliers'!$B$9</f>
        <v>0</v>
      </c>
    </row>
    <row r="71" spans="1:38" ht="15.75" customHeight="1" x14ac:dyDescent="0.25">
      <c r="A71" s="49">
        <f t="shared" si="234"/>
        <v>1400</v>
      </c>
      <c r="B71" s="49">
        <f t="shared" si="299"/>
        <v>1450</v>
      </c>
      <c r="C71" s="105">
        <f>(VLOOKUP($B$1,'Multipliers and Adjustments'!$A$70:$I$86,TRUNC(COLUMN(C$2)/5)+2,FALSE)*SUMIFS('EPA US Data'!$I:$I,'EPA US Data'!$D:$D,'Country Selector'!$A$2,'EPA US Data'!$J:$J,$B$1,'EPA US Data'!$C:$C,C$2,'EPA US Data'!$G:$G,"&gt;="&amp;$A71,'EPA US Data'!$G:$G,"&lt;"&amp;$B71)+IF('Multipliers and Adjustments'!$B$66="Y",'SNAP Adjustment'!D108,0))*unit_conv*'State Downscaling Multipliers'!$B$9</f>
        <v>0</v>
      </c>
      <c r="D71" s="2">
        <f t="shared" ref="D71:G71" si="482">C71+($H71-$C71)/5</f>
        <v>0</v>
      </c>
      <c r="E71" s="2">
        <f t="shared" si="482"/>
        <v>0</v>
      </c>
      <c r="F71" s="2">
        <f t="shared" si="482"/>
        <v>0</v>
      </c>
      <c r="G71" s="2">
        <f t="shared" si="482"/>
        <v>0</v>
      </c>
      <c r="H71" s="105">
        <f>(VLOOKUP($B$1,'Multipliers and Adjustments'!$A$70:$I$86,TRUNC(COLUMN(H$2)/5)+2,FALSE)*SUMIFS('EPA US Data'!$I:$I,'EPA US Data'!$D:$D,'Country Selector'!$A$2,'EPA US Data'!$J:$J,$B$1,'EPA US Data'!$C:$C,H$2,'EPA US Data'!$G:$G,"&gt;="&amp;$A71,'EPA US Data'!$G:$G,"&lt;"&amp;$B71)+IF('Multipliers and Adjustments'!$B$66="Y",'SNAP Adjustment'!I108,0))*unit_conv*'State Downscaling Multipliers'!$B$9</f>
        <v>0</v>
      </c>
      <c r="I71" s="2">
        <f t="shared" ref="I71:L71" si="483">H71+($M71-$H71)/5</f>
        <v>0</v>
      </c>
      <c r="J71" s="2">
        <f t="shared" si="483"/>
        <v>0</v>
      </c>
      <c r="K71" s="2">
        <f t="shared" si="483"/>
        <v>0</v>
      </c>
      <c r="L71" s="2">
        <f t="shared" si="483"/>
        <v>0</v>
      </c>
      <c r="M71" s="105">
        <f>(VLOOKUP($B$1,'Multipliers and Adjustments'!$A$70:$I$86,TRUNC(COLUMN(M$2)/5)+2,FALSE)*SUMIFS('EPA US Data'!$I:$I,'EPA US Data'!$D:$D,'Country Selector'!$A$2,'EPA US Data'!$J:$J,$B$1,'EPA US Data'!$C:$C,M$2,'EPA US Data'!$G:$G,"&gt;="&amp;$A71,'EPA US Data'!$G:$G,"&lt;"&amp;$B71)+IF('Multipliers and Adjustments'!$B$66="Y",'SNAP Adjustment'!N108,0))*unit_conv*'State Downscaling Multipliers'!$B$9</f>
        <v>0</v>
      </c>
      <c r="N71" s="2">
        <f t="shared" ref="N71:Q71" si="484">M71+($R71-$M71)/5</f>
        <v>0</v>
      </c>
      <c r="O71" s="2">
        <f t="shared" si="484"/>
        <v>0</v>
      </c>
      <c r="P71" s="2">
        <f t="shared" si="484"/>
        <v>0</v>
      </c>
      <c r="Q71" s="2">
        <f t="shared" si="484"/>
        <v>0</v>
      </c>
      <c r="R71" s="105">
        <f>(VLOOKUP($B$1,'Multipliers and Adjustments'!$A$70:$I$86,TRUNC(COLUMN(R$2)/5)+2,FALSE)*SUMIFS('EPA US Data'!$I:$I,'EPA US Data'!$D:$D,'Country Selector'!$A$2,'EPA US Data'!$J:$J,$B$1,'EPA US Data'!$C:$C,R$2,'EPA US Data'!$G:$G,"&gt;="&amp;$A71,'EPA US Data'!$G:$G,"&lt;"&amp;$B71)+IF('Multipliers and Adjustments'!$B$66="Y",'SNAP Adjustment'!S108,0))*unit_conv*'State Downscaling Multipliers'!$B$9</f>
        <v>0</v>
      </c>
      <c r="S71" s="2">
        <f t="shared" ref="S71:V71" si="485">R71+($W71-$R71)/5</f>
        <v>0</v>
      </c>
      <c r="T71" s="2">
        <f t="shared" si="485"/>
        <v>0</v>
      </c>
      <c r="U71" s="2">
        <f t="shared" si="485"/>
        <v>0</v>
      </c>
      <c r="V71" s="2">
        <f t="shared" si="485"/>
        <v>0</v>
      </c>
      <c r="W71" s="105">
        <f>(VLOOKUP($B$1,'Multipliers and Adjustments'!$A$70:$I$86,TRUNC(COLUMN(W$2)/5)+2,FALSE)*SUMIFS('EPA US Data'!$I:$I,'EPA US Data'!$D:$D,'Country Selector'!$A$2,'EPA US Data'!$J:$J,$B$1,'EPA US Data'!$C:$C,W$2,'EPA US Data'!$G:$G,"&gt;="&amp;$A71,'EPA US Data'!$G:$G,"&lt;"&amp;$B71)+IF('Multipliers and Adjustments'!$B$66="Y",'SNAP Adjustment'!X108,0))*unit_conv*'State Downscaling Multipliers'!$B$9</f>
        <v>0</v>
      </c>
      <c r="X71" s="2">
        <f t="shared" ref="X71:AA71" si="486">W71+($AB71-$W71)/5</f>
        <v>0</v>
      </c>
      <c r="Y71" s="2">
        <f t="shared" si="486"/>
        <v>0</v>
      </c>
      <c r="Z71" s="2">
        <f t="shared" si="486"/>
        <v>0</v>
      </c>
      <c r="AA71" s="2">
        <f t="shared" si="486"/>
        <v>0</v>
      </c>
      <c r="AB71" s="105">
        <f>(VLOOKUP($B$1,'Multipliers and Adjustments'!$A$70:$I$86,TRUNC(COLUMN(AB$2)/5)+2,FALSE)*SUMIFS('EPA US Data'!$I:$I,'EPA US Data'!$D:$D,'Country Selector'!$A$2,'EPA US Data'!$J:$J,$B$1,'EPA US Data'!$C:$C,AB$2,'EPA US Data'!$G:$G,"&gt;="&amp;$A71,'EPA US Data'!$G:$G,"&lt;"&amp;$B71)+IF('Multipliers and Adjustments'!$B$66="Y",'SNAP Adjustment'!AC108,0))*unit_conv*'State Downscaling Multipliers'!$B$9</f>
        <v>0</v>
      </c>
      <c r="AC71" s="2">
        <f t="shared" ref="AC71:AF71" si="487">AB71+($AG71-$AB71)/5</f>
        <v>0</v>
      </c>
      <c r="AD71" s="2">
        <f t="shared" si="487"/>
        <v>0</v>
      </c>
      <c r="AE71" s="2">
        <f t="shared" si="487"/>
        <v>0</v>
      </c>
      <c r="AF71" s="2">
        <f t="shared" si="487"/>
        <v>0</v>
      </c>
      <c r="AG71" s="105">
        <f>(VLOOKUP($B$1,'Multipliers and Adjustments'!$A$70:$I$86,TRUNC(COLUMN(AG$2)/5)+2,FALSE)*SUMIFS('EPA US Data'!$I:$I,'EPA US Data'!$D:$D,'Country Selector'!$A$2,'EPA US Data'!$J:$J,$B$1,'EPA US Data'!$C:$C,AG$2,'EPA US Data'!$G:$G,"&gt;="&amp;$A71,'EPA US Data'!$G:$G,"&lt;"&amp;$B71)+IF('Multipliers and Adjustments'!$B$66="Y",'SNAP Adjustment'!AH108,0))*unit_conv*'State Downscaling Multipliers'!$B$9</f>
        <v>0</v>
      </c>
      <c r="AH71" s="2">
        <f t="shared" ref="AH71:AK71" si="488">AG71+($AL71-$AG71)/5</f>
        <v>0</v>
      </c>
      <c r="AI71" s="2">
        <f t="shared" si="488"/>
        <v>0</v>
      </c>
      <c r="AJ71" s="2">
        <f t="shared" si="488"/>
        <v>0</v>
      </c>
      <c r="AK71" s="2">
        <f t="shared" si="488"/>
        <v>0</v>
      </c>
      <c r="AL71" s="105">
        <f>(VLOOKUP($B$1,'Multipliers and Adjustments'!$A$70:$I$86,TRUNC(COLUMN(AL$2)/5)+2,FALSE)*SUMIFS('EPA US Data'!$I:$I,'EPA US Data'!$D:$D,'Country Selector'!$A$2,'EPA US Data'!$J:$J,$B$1,'EPA US Data'!$C:$C,AL$2,'EPA US Data'!$G:$G,"&gt;="&amp;$A71,'EPA US Data'!$G:$G,"&lt;"&amp;$B71)+IF('Multipliers and Adjustments'!$B$66="Y",'SNAP Adjustment'!AM108,0))*unit_conv*'State Downscaling Multipliers'!$B$9</f>
        <v>0</v>
      </c>
    </row>
    <row r="72" spans="1:38" ht="15.75" customHeight="1" x14ac:dyDescent="0.25">
      <c r="A72" s="49">
        <f t="shared" si="234"/>
        <v>1450</v>
      </c>
      <c r="B72" s="49">
        <f t="shared" si="299"/>
        <v>1500</v>
      </c>
      <c r="C72" s="105">
        <f>(VLOOKUP($B$1,'Multipliers and Adjustments'!$A$70:$I$86,TRUNC(COLUMN(C$2)/5)+2,FALSE)*SUMIFS('EPA US Data'!$I:$I,'EPA US Data'!$D:$D,'Country Selector'!$A$2,'EPA US Data'!$J:$J,$B$1,'EPA US Data'!$C:$C,C$2,'EPA US Data'!$G:$G,"&gt;="&amp;$A72,'EPA US Data'!$G:$G,"&lt;"&amp;$B72)+IF('Multipliers and Adjustments'!$B$66="Y",'SNAP Adjustment'!D109,0))*unit_conv*'State Downscaling Multipliers'!$B$9</f>
        <v>0</v>
      </c>
      <c r="D72" s="2">
        <f t="shared" ref="D72:G72" si="489">C72+($H72-$C72)/5</f>
        <v>0</v>
      </c>
      <c r="E72" s="2">
        <f t="shared" si="489"/>
        <v>0</v>
      </c>
      <c r="F72" s="2">
        <f t="shared" si="489"/>
        <v>0</v>
      </c>
      <c r="G72" s="2">
        <f t="shared" si="489"/>
        <v>0</v>
      </c>
      <c r="H72" s="105">
        <f>(VLOOKUP($B$1,'Multipliers and Adjustments'!$A$70:$I$86,TRUNC(COLUMN(H$2)/5)+2,FALSE)*SUMIFS('EPA US Data'!$I:$I,'EPA US Data'!$D:$D,'Country Selector'!$A$2,'EPA US Data'!$J:$J,$B$1,'EPA US Data'!$C:$C,H$2,'EPA US Data'!$G:$G,"&gt;="&amp;$A72,'EPA US Data'!$G:$G,"&lt;"&amp;$B72)+IF('Multipliers and Adjustments'!$B$66="Y",'SNAP Adjustment'!I109,0))*unit_conv*'State Downscaling Multipliers'!$B$9</f>
        <v>0</v>
      </c>
      <c r="I72" s="2">
        <f t="shared" ref="I72:L72" si="490">H72+($M72-$H72)/5</f>
        <v>0</v>
      </c>
      <c r="J72" s="2">
        <f t="shared" si="490"/>
        <v>0</v>
      </c>
      <c r="K72" s="2">
        <f t="shared" si="490"/>
        <v>0</v>
      </c>
      <c r="L72" s="2">
        <f t="shared" si="490"/>
        <v>0</v>
      </c>
      <c r="M72" s="105">
        <f>(VLOOKUP($B$1,'Multipliers and Adjustments'!$A$70:$I$86,TRUNC(COLUMN(M$2)/5)+2,FALSE)*SUMIFS('EPA US Data'!$I:$I,'EPA US Data'!$D:$D,'Country Selector'!$A$2,'EPA US Data'!$J:$J,$B$1,'EPA US Data'!$C:$C,M$2,'EPA US Data'!$G:$G,"&gt;="&amp;$A72,'EPA US Data'!$G:$G,"&lt;"&amp;$B72)+IF('Multipliers and Adjustments'!$B$66="Y",'SNAP Adjustment'!N109,0))*unit_conv*'State Downscaling Multipliers'!$B$9</f>
        <v>0</v>
      </c>
      <c r="N72" s="2">
        <f t="shared" ref="N72:Q72" si="491">M72+($R72-$M72)/5</f>
        <v>0</v>
      </c>
      <c r="O72" s="2">
        <f t="shared" si="491"/>
        <v>0</v>
      </c>
      <c r="P72" s="2">
        <f t="shared" si="491"/>
        <v>0</v>
      </c>
      <c r="Q72" s="2">
        <f t="shared" si="491"/>
        <v>0</v>
      </c>
      <c r="R72" s="105">
        <f>(VLOOKUP($B$1,'Multipliers and Adjustments'!$A$70:$I$86,TRUNC(COLUMN(R$2)/5)+2,FALSE)*SUMIFS('EPA US Data'!$I:$I,'EPA US Data'!$D:$D,'Country Selector'!$A$2,'EPA US Data'!$J:$J,$B$1,'EPA US Data'!$C:$C,R$2,'EPA US Data'!$G:$G,"&gt;="&amp;$A72,'EPA US Data'!$G:$G,"&lt;"&amp;$B72)+IF('Multipliers and Adjustments'!$B$66="Y",'SNAP Adjustment'!S109,0))*unit_conv*'State Downscaling Multipliers'!$B$9</f>
        <v>0</v>
      </c>
      <c r="S72" s="2">
        <f t="shared" ref="S72:V72" si="492">R72+($W72-$R72)/5</f>
        <v>0</v>
      </c>
      <c r="T72" s="2">
        <f t="shared" si="492"/>
        <v>0</v>
      </c>
      <c r="U72" s="2">
        <f t="shared" si="492"/>
        <v>0</v>
      </c>
      <c r="V72" s="2">
        <f t="shared" si="492"/>
        <v>0</v>
      </c>
      <c r="W72" s="105">
        <f>(VLOOKUP($B$1,'Multipliers and Adjustments'!$A$70:$I$86,TRUNC(COLUMN(W$2)/5)+2,FALSE)*SUMIFS('EPA US Data'!$I:$I,'EPA US Data'!$D:$D,'Country Selector'!$A$2,'EPA US Data'!$J:$J,$B$1,'EPA US Data'!$C:$C,W$2,'EPA US Data'!$G:$G,"&gt;="&amp;$A72,'EPA US Data'!$G:$G,"&lt;"&amp;$B72)+IF('Multipliers and Adjustments'!$B$66="Y",'SNAP Adjustment'!X109,0))*unit_conv*'State Downscaling Multipliers'!$B$9</f>
        <v>0</v>
      </c>
      <c r="X72" s="2">
        <f t="shared" ref="X72:AA72" si="493">W72+($AB72-$W72)/5</f>
        <v>0</v>
      </c>
      <c r="Y72" s="2">
        <f t="shared" si="493"/>
        <v>0</v>
      </c>
      <c r="Z72" s="2">
        <f t="shared" si="493"/>
        <v>0</v>
      </c>
      <c r="AA72" s="2">
        <f t="shared" si="493"/>
        <v>0</v>
      </c>
      <c r="AB72" s="105">
        <f>(VLOOKUP($B$1,'Multipliers and Adjustments'!$A$70:$I$86,TRUNC(COLUMN(AB$2)/5)+2,FALSE)*SUMIFS('EPA US Data'!$I:$I,'EPA US Data'!$D:$D,'Country Selector'!$A$2,'EPA US Data'!$J:$J,$B$1,'EPA US Data'!$C:$C,AB$2,'EPA US Data'!$G:$G,"&gt;="&amp;$A72,'EPA US Data'!$G:$G,"&lt;"&amp;$B72)+IF('Multipliers and Adjustments'!$B$66="Y",'SNAP Adjustment'!AC109,0))*unit_conv*'State Downscaling Multipliers'!$B$9</f>
        <v>0</v>
      </c>
      <c r="AC72" s="2">
        <f t="shared" ref="AC72:AF72" si="494">AB72+($AG72-$AB72)/5</f>
        <v>0</v>
      </c>
      <c r="AD72" s="2">
        <f t="shared" si="494"/>
        <v>0</v>
      </c>
      <c r="AE72" s="2">
        <f t="shared" si="494"/>
        <v>0</v>
      </c>
      <c r="AF72" s="2">
        <f t="shared" si="494"/>
        <v>0</v>
      </c>
      <c r="AG72" s="105">
        <f>(VLOOKUP($B$1,'Multipliers and Adjustments'!$A$70:$I$86,TRUNC(COLUMN(AG$2)/5)+2,FALSE)*SUMIFS('EPA US Data'!$I:$I,'EPA US Data'!$D:$D,'Country Selector'!$A$2,'EPA US Data'!$J:$J,$B$1,'EPA US Data'!$C:$C,AG$2,'EPA US Data'!$G:$G,"&gt;="&amp;$A72,'EPA US Data'!$G:$G,"&lt;"&amp;$B72)+IF('Multipliers and Adjustments'!$B$66="Y",'SNAP Adjustment'!AH109,0))*unit_conv*'State Downscaling Multipliers'!$B$9</f>
        <v>0</v>
      </c>
      <c r="AH72" s="2">
        <f t="shared" ref="AH72:AK72" si="495">AG72+($AL72-$AG72)/5</f>
        <v>0</v>
      </c>
      <c r="AI72" s="2">
        <f t="shared" si="495"/>
        <v>0</v>
      </c>
      <c r="AJ72" s="2">
        <f t="shared" si="495"/>
        <v>0</v>
      </c>
      <c r="AK72" s="2">
        <f t="shared" si="495"/>
        <v>0</v>
      </c>
      <c r="AL72" s="105">
        <f>(VLOOKUP($B$1,'Multipliers and Adjustments'!$A$70:$I$86,TRUNC(COLUMN(AL$2)/5)+2,FALSE)*SUMIFS('EPA US Data'!$I:$I,'EPA US Data'!$D:$D,'Country Selector'!$A$2,'EPA US Data'!$J:$J,$B$1,'EPA US Data'!$C:$C,AL$2,'EPA US Data'!$G:$G,"&gt;="&amp;$A72,'EPA US Data'!$G:$G,"&lt;"&amp;$B72)+IF('Multipliers and Adjustments'!$B$66="Y",'SNAP Adjustment'!AM109,0))*unit_conv*'State Downscaling Multipliers'!$B$9</f>
        <v>0</v>
      </c>
    </row>
    <row r="73" spans="1:38" ht="15.75" customHeight="1" x14ac:dyDescent="0.25">
      <c r="A73" s="49">
        <f t="shared" si="234"/>
        <v>1500</v>
      </c>
      <c r="B73" s="49">
        <f t="shared" si="299"/>
        <v>1550</v>
      </c>
      <c r="C73" s="105">
        <f>(VLOOKUP($B$1,'Multipliers and Adjustments'!$A$70:$I$86,TRUNC(COLUMN(C$2)/5)+2,FALSE)*SUMIFS('EPA US Data'!$I:$I,'EPA US Data'!$D:$D,'Country Selector'!$A$2,'EPA US Data'!$J:$J,$B$1,'EPA US Data'!$C:$C,C$2,'EPA US Data'!$G:$G,"&gt;="&amp;$A73,'EPA US Data'!$G:$G,"&lt;"&amp;$B73)+IF('Multipliers and Adjustments'!$B$66="Y",'SNAP Adjustment'!D110,0))*unit_conv*'State Downscaling Multipliers'!$B$9</f>
        <v>0</v>
      </c>
      <c r="D73" s="2">
        <f t="shared" ref="D73:G73" si="496">C73+($H73-$C73)/5</f>
        <v>0</v>
      </c>
      <c r="E73" s="2">
        <f t="shared" si="496"/>
        <v>0</v>
      </c>
      <c r="F73" s="2">
        <f t="shared" si="496"/>
        <v>0</v>
      </c>
      <c r="G73" s="2">
        <f t="shared" si="496"/>
        <v>0</v>
      </c>
      <c r="H73" s="105">
        <f>(VLOOKUP($B$1,'Multipliers and Adjustments'!$A$70:$I$86,TRUNC(COLUMN(H$2)/5)+2,FALSE)*SUMIFS('EPA US Data'!$I:$I,'EPA US Data'!$D:$D,'Country Selector'!$A$2,'EPA US Data'!$J:$J,$B$1,'EPA US Data'!$C:$C,H$2,'EPA US Data'!$G:$G,"&gt;="&amp;$A73,'EPA US Data'!$G:$G,"&lt;"&amp;$B73)+IF('Multipliers and Adjustments'!$B$66="Y",'SNAP Adjustment'!I110,0))*unit_conv*'State Downscaling Multipliers'!$B$9</f>
        <v>0</v>
      </c>
      <c r="I73" s="2">
        <f t="shared" ref="I73:L73" si="497">H73+($M73-$H73)/5</f>
        <v>0</v>
      </c>
      <c r="J73" s="2">
        <f t="shared" si="497"/>
        <v>0</v>
      </c>
      <c r="K73" s="2">
        <f t="shared" si="497"/>
        <v>0</v>
      </c>
      <c r="L73" s="2">
        <f t="shared" si="497"/>
        <v>0</v>
      </c>
      <c r="M73" s="105">
        <f>(VLOOKUP($B$1,'Multipliers and Adjustments'!$A$70:$I$86,TRUNC(COLUMN(M$2)/5)+2,FALSE)*SUMIFS('EPA US Data'!$I:$I,'EPA US Data'!$D:$D,'Country Selector'!$A$2,'EPA US Data'!$J:$J,$B$1,'EPA US Data'!$C:$C,M$2,'EPA US Data'!$G:$G,"&gt;="&amp;$A73,'EPA US Data'!$G:$G,"&lt;"&amp;$B73)+IF('Multipliers and Adjustments'!$B$66="Y",'SNAP Adjustment'!N110,0))*unit_conv*'State Downscaling Multipliers'!$B$9</f>
        <v>0</v>
      </c>
      <c r="N73" s="2">
        <f t="shared" ref="N73:Q73" si="498">M73+($R73-$M73)/5</f>
        <v>0</v>
      </c>
      <c r="O73" s="2">
        <f t="shared" si="498"/>
        <v>0</v>
      </c>
      <c r="P73" s="2">
        <f t="shared" si="498"/>
        <v>0</v>
      </c>
      <c r="Q73" s="2">
        <f t="shared" si="498"/>
        <v>0</v>
      </c>
      <c r="R73" s="105">
        <f>(VLOOKUP($B$1,'Multipliers and Adjustments'!$A$70:$I$86,TRUNC(COLUMN(R$2)/5)+2,FALSE)*SUMIFS('EPA US Data'!$I:$I,'EPA US Data'!$D:$D,'Country Selector'!$A$2,'EPA US Data'!$J:$J,$B$1,'EPA US Data'!$C:$C,R$2,'EPA US Data'!$G:$G,"&gt;="&amp;$A73,'EPA US Data'!$G:$G,"&lt;"&amp;$B73)+IF('Multipliers and Adjustments'!$B$66="Y",'SNAP Adjustment'!S110,0))*unit_conv*'State Downscaling Multipliers'!$B$9</f>
        <v>0</v>
      </c>
      <c r="S73" s="2">
        <f t="shared" ref="S73:V73" si="499">R73+($W73-$R73)/5</f>
        <v>0</v>
      </c>
      <c r="T73" s="2">
        <f t="shared" si="499"/>
        <v>0</v>
      </c>
      <c r="U73" s="2">
        <f t="shared" si="499"/>
        <v>0</v>
      </c>
      <c r="V73" s="2">
        <f t="shared" si="499"/>
        <v>0</v>
      </c>
      <c r="W73" s="105">
        <f>(VLOOKUP($B$1,'Multipliers and Adjustments'!$A$70:$I$86,TRUNC(COLUMN(W$2)/5)+2,FALSE)*SUMIFS('EPA US Data'!$I:$I,'EPA US Data'!$D:$D,'Country Selector'!$A$2,'EPA US Data'!$J:$J,$B$1,'EPA US Data'!$C:$C,W$2,'EPA US Data'!$G:$G,"&gt;="&amp;$A73,'EPA US Data'!$G:$G,"&lt;"&amp;$B73)+IF('Multipliers and Adjustments'!$B$66="Y",'SNAP Adjustment'!X110,0))*unit_conv*'State Downscaling Multipliers'!$B$9</f>
        <v>0</v>
      </c>
      <c r="X73" s="2">
        <f t="shared" ref="X73:AA73" si="500">W73+($AB73-$W73)/5</f>
        <v>0</v>
      </c>
      <c r="Y73" s="2">
        <f t="shared" si="500"/>
        <v>0</v>
      </c>
      <c r="Z73" s="2">
        <f t="shared" si="500"/>
        <v>0</v>
      </c>
      <c r="AA73" s="2">
        <f t="shared" si="500"/>
        <v>0</v>
      </c>
      <c r="AB73" s="105">
        <f>(VLOOKUP($B$1,'Multipliers and Adjustments'!$A$70:$I$86,TRUNC(COLUMN(AB$2)/5)+2,FALSE)*SUMIFS('EPA US Data'!$I:$I,'EPA US Data'!$D:$D,'Country Selector'!$A$2,'EPA US Data'!$J:$J,$B$1,'EPA US Data'!$C:$C,AB$2,'EPA US Data'!$G:$G,"&gt;="&amp;$A73,'EPA US Data'!$G:$G,"&lt;"&amp;$B73)+IF('Multipliers and Adjustments'!$B$66="Y",'SNAP Adjustment'!AC110,0))*unit_conv*'State Downscaling Multipliers'!$B$9</f>
        <v>0</v>
      </c>
      <c r="AC73" s="2">
        <f t="shared" ref="AC73:AF73" si="501">AB73+($AG73-$AB73)/5</f>
        <v>0</v>
      </c>
      <c r="AD73" s="2">
        <f t="shared" si="501"/>
        <v>0</v>
      </c>
      <c r="AE73" s="2">
        <f t="shared" si="501"/>
        <v>0</v>
      </c>
      <c r="AF73" s="2">
        <f t="shared" si="501"/>
        <v>0</v>
      </c>
      <c r="AG73" s="105">
        <f>(VLOOKUP($B$1,'Multipliers and Adjustments'!$A$70:$I$86,TRUNC(COLUMN(AG$2)/5)+2,FALSE)*SUMIFS('EPA US Data'!$I:$I,'EPA US Data'!$D:$D,'Country Selector'!$A$2,'EPA US Data'!$J:$J,$B$1,'EPA US Data'!$C:$C,AG$2,'EPA US Data'!$G:$G,"&gt;="&amp;$A73,'EPA US Data'!$G:$G,"&lt;"&amp;$B73)+IF('Multipliers and Adjustments'!$B$66="Y",'SNAP Adjustment'!AH110,0))*unit_conv*'State Downscaling Multipliers'!$B$9</f>
        <v>0</v>
      </c>
      <c r="AH73" s="2">
        <f t="shared" ref="AH73:AK73" si="502">AG73+($AL73-$AG73)/5</f>
        <v>0</v>
      </c>
      <c r="AI73" s="2">
        <f t="shared" si="502"/>
        <v>0</v>
      </c>
      <c r="AJ73" s="2">
        <f t="shared" si="502"/>
        <v>0</v>
      </c>
      <c r="AK73" s="2">
        <f t="shared" si="502"/>
        <v>0</v>
      </c>
      <c r="AL73" s="105">
        <f>(VLOOKUP($B$1,'Multipliers and Adjustments'!$A$70:$I$86,TRUNC(COLUMN(AL$2)/5)+2,FALSE)*SUMIFS('EPA US Data'!$I:$I,'EPA US Data'!$D:$D,'Country Selector'!$A$2,'EPA US Data'!$J:$J,$B$1,'EPA US Data'!$C:$C,AL$2,'EPA US Data'!$G:$G,"&gt;="&amp;$A73,'EPA US Data'!$G:$G,"&lt;"&amp;$B73)+IF('Multipliers and Adjustments'!$B$66="Y",'SNAP Adjustment'!AM110,0))*unit_conv*'State Downscaling Multipliers'!$B$9</f>
        <v>0</v>
      </c>
    </row>
    <row r="74" spans="1:38" ht="15.75" customHeight="1" x14ac:dyDescent="0.25">
      <c r="A74" s="49">
        <f t="shared" si="234"/>
        <v>1550</v>
      </c>
      <c r="B74" s="49">
        <f t="shared" si="299"/>
        <v>1600</v>
      </c>
      <c r="C74" s="105">
        <f>(VLOOKUP($B$1,'Multipliers and Adjustments'!$A$70:$I$86,TRUNC(COLUMN(C$2)/5)+2,FALSE)*SUMIFS('EPA US Data'!$I:$I,'EPA US Data'!$D:$D,'Country Selector'!$A$2,'EPA US Data'!$J:$J,$B$1,'EPA US Data'!$C:$C,C$2,'EPA US Data'!$G:$G,"&gt;="&amp;$A74,'EPA US Data'!$G:$G,"&lt;"&amp;$B74)+IF('Multipliers and Adjustments'!$B$66="Y",'SNAP Adjustment'!D111,0))*unit_conv*'State Downscaling Multipliers'!$B$9</f>
        <v>0</v>
      </c>
      <c r="D74" s="2">
        <f t="shared" ref="D74:G74" si="503">C74+($H74-$C74)/5</f>
        <v>0</v>
      </c>
      <c r="E74" s="2">
        <f t="shared" si="503"/>
        <v>0</v>
      </c>
      <c r="F74" s="2">
        <f t="shared" si="503"/>
        <v>0</v>
      </c>
      <c r="G74" s="2">
        <f t="shared" si="503"/>
        <v>0</v>
      </c>
      <c r="H74" s="105">
        <f>(VLOOKUP($B$1,'Multipliers and Adjustments'!$A$70:$I$86,TRUNC(COLUMN(H$2)/5)+2,FALSE)*SUMIFS('EPA US Data'!$I:$I,'EPA US Data'!$D:$D,'Country Selector'!$A$2,'EPA US Data'!$J:$J,$B$1,'EPA US Data'!$C:$C,H$2,'EPA US Data'!$G:$G,"&gt;="&amp;$A74,'EPA US Data'!$G:$G,"&lt;"&amp;$B74)+IF('Multipliers and Adjustments'!$B$66="Y",'SNAP Adjustment'!I111,0))*unit_conv*'State Downscaling Multipliers'!$B$9</f>
        <v>0</v>
      </c>
      <c r="I74" s="2">
        <f t="shared" ref="I74:L74" si="504">H74+($M74-$H74)/5</f>
        <v>0</v>
      </c>
      <c r="J74" s="2">
        <f t="shared" si="504"/>
        <v>0</v>
      </c>
      <c r="K74" s="2">
        <f t="shared" si="504"/>
        <v>0</v>
      </c>
      <c r="L74" s="2">
        <f t="shared" si="504"/>
        <v>0</v>
      </c>
      <c r="M74" s="105">
        <f>(VLOOKUP($B$1,'Multipliers and Adjustments'!$A$70:$I$86,TRUNC(COLUMN(M$2)/5)+2,FALSE)*SUMIFS('EPA US Data'!$I:$I,'EPA US Data'!$D:$D,'Country Selector'!$A$2,'EPA US Data'!$J:$J,$B$1,'EPA US Data'!$C:$C,M$2,'EPA US Data'!$G:$G,"&gt;="&amp;$A74,'EPA US Data'!$G:$G,"&lt;"&amp;$B74)+IF('Multipliers and Adjustments'!$B$66="Y",'SNAP Adjustment'!N111,0))*unit_conv*'State Downscaling Multipliers'!$B$9</f>
        <v>0</v>
      </c>
      <c r="N74" s="2">
        <f t="shared" ref="N74:Q74" si="505">M74+($R74-$M74)/5</f>
        <v>0</v>
      </c>
      <c r="O74" s="2">
        <f t="shared" si="505"/>
        <v>0</v>
      </c>
      <c r="P74" s="2">
        <f t="shared" si="505"/>
        <v>0</v>
      </c>
      <c r="Q74" s="2">
        <f t="shared" si="505"/>
        <v>0</v>
      </c>
      <c r="R74" s="105">
        <f>(VLOOKUP($B$1,'Multipliers and Adjustments'!$A$70:$I$86,TRUNC(COLUMN(R$2)/5)+2,FALSE)*SUMIFS('EPA US Data'!$I:$I,'EPA US Data'!$D:$D,'Country Selector'!$A$2,'EPA US Data'!$J:$J,$B$1,'EPA US Data'!$C:$C,R$2,'EPA US Data'!$G:$G,"&gt;="&amp;$A74,'EPA US Data'!$G:$G,"&lt;"&amp;$B74)+IF('Multipliers and Adjustments'!$B$66="Y",'SNAP Adjustment'!S111,0))*unit_conv*'State Downscaling Multipliers'!$B$9</f>
        <v>0</v>
      </c>
      <c r="S74" s="2">
        <f t="shared" ref="S74:V74" si="506">R74+($W74-$R74)/5</f>
        <v>0</v>
      </c>
      <c r="T74" s="2">
        <f t="shared" si="506"/>
        <v>0</v>
      </c>
      <c r="U74" s="2">
        <f t="shared" si="506"/>
        <v>0</v>
      </c>
      <c r="V74" s="2">
        <f t="shared" si="506"/>
        <v>0</v>
      </c>
      <c r="W74" s="105">
        <f>(VLOOKUP($B$1,'Multipliers and Adjustments'!$A$70:$I$86,TRUNC(COLUMN(W$2)/5)+2,FALSE)*SUMIFS('EPA US Data'!$I:$I,'EPA US Data'!$D:$D,'Country Selector'!$A$2,'EPA US Data'!$J:$J,$B$1,'EPA US Data'!$C:$C,W$2,'EPA US Data'!$G:$G,"&gt;="&amp;$A74,'EPA US Data'!$G:$G,"&lt;"&amp;$B74)+IF('Multipliers and Adjustments'!$B$66="Y",'SNAP Adjustment'!X111,0))*unit_conv*'State Downscaling Multipliers'!$B$9</f>
        <v>0</v>
      </c>
      <c r="X74" s="2">
        <f t="shared" ref="X74:AA74" si="507">W74+($AB74-$W74)/5</f>
        <v>0</v>
      </c>
      <c r="Y74" s="2">
        <f t="shared" si="507"/>
        <v>0</v>
      </c>
      <c r="Z74" s="2">
        <f t="shared" si="507"/>
        <v>0</v>
      </c>
      <c r="AA74" s="2">
        <f t="shared" si="507"/>
        <v>0</v>
      </c>
      <c r="AB74" s="105">
        <f>(VLOOKUP($B$1,'Multipliers and Adjustments'!$A$70:$I$86,TRUNC(COLUMN(AB$2)/5)+2,FALSE)*SUMIFS('EPA US Data'!$I:$I,'EPA US Data'!$D:$D,'Country Selector'!$A$2,'EPA US Data'!$J:$J,$B$1,'EPA US Data'!$C:$C,AB$2,'EPA US Data'!$G:$G,"&gt;="&amp;$A74,'EPA US Data'!$G:$G,"&lt;"&amp;$B74)+IF('Multipliers and Adjustments'!$B$66="Y",'SNAP Adjustment'!AC111,0))*unit_conv*'State Downscaling Multipliers'!$B$9</f>
        <v>0</v>
      </c>
      <c r="AC74" s="2">
        <f t="shared" ref="AC74:AF74" si="508">AB74+($AG74-$AB74)/5</f>
        <v>0</v>
      </c>
      <c r="AD74" s="2">
        <f t="shared" si="508"/>
        <v>0</v>
      </c>
      <c r="AE74" s="2">
        <f t="shared" si="508"/>
        <v>0</v>
      </c>
      <c r="AF74" s="2">
        <f t="shared" si="508"/>
        <v>0</v>
      </c>
      <c r="AG74" s="105">
        <f>(VLOOKUP($B$1,'Multipliers and Adjustments'!$A$70:$I$86,TRUNC(COLUMN(AG$2)/5)+2,FALSE)*SUMIFS('EPA US Data'!$I:$I,'EPA US Data'!$D:$D,'Country Selector'!$A$2,'EPA US Data'!$J:$J,$B$1,'EPA US Data'!$C:$C,AG$2,'EPA US Data'!$G:$G,"&gt;="&amp;$A74,'EPA US Data'!$G:$G,"&lt;"&amp;$B74)+IF('Multipliers and Adjustments'!$B$66="Y",'SNAP Adjustment'!AH111,0))*unit_conv*'State Downscaling Multipliers'!$B$9</f>
        <v>0</v>
      </c>
      <c r="AH74" s="2">
        <f t="shared" ref="AH74:AK74" si="509">AG74+($AL74-$AG74)/5</f>
        <v>0</v>
      </c>
      <c r="AI74" s="2">
        <f t="shared" si="509"/>
        <v>0</v>
      </c>
      <c r="AJ74" s="2">
        <f t="shared" si="509"/>
        <v>0</v>
      </c>
      <c r="AK74" s="2">
        <f t="shared" si="509"/>
        <v>0</v>
      </c>
      <c r="AL74" s="105">
        <f>(VLOOKUP($B$1,'Multipliers and Adjustments'!$A$70:$I$86,TRUNC(COLUMN(AL$2)/5)+2,FALSE)*SUMIFS('EPA US Data'!$I:$I,'EPA US Data'!$D:$D,'Country Selector'!$A$2,'EPA US Data'!$J:$J,$B$1,'EPA US Data'!$C:$C,AL$2,'EPA US Data'!$G:$G,"&gt;="&amp;$A74,'EPA US Data'!$G:$G,"&lt;"&amp;$B74)+IF('Multipliers and Adjustments'!$B$66="Y",'SNAP Adjustment'!AM111,0))*unit_conv*'State Downscaling Multipliers'!$B$9</f>
        <v>0</v>
      </c>
    </row>
    <row r="75" spans="1:38" ht="15.75" customHeight="1" x14ac:dyDescent="0.25">
      <c r="A75" s="49"/>
      <c r="B75" s="49"/>
      <c r="C75" s="5"/>
    </row>
    <row r="76" spans="1:38" ht="15.75" customHeight="1" x14ac:dyDescent="0.25">
      <c r="A76" s="49"/>
      <c r="B76" s="49"/>
      <c r="C76" s="5"/>
    </row>
    <row r="77" spans="1:38" ht="15.75" customHeight="1" x14ac:dyDescent="0.25">
      <c r="A77" s="49"/>
      <c r="B77" s="49"/>
      <c r="C77" s="5"/>
    </row>
    <row r="78" spans="1:38" ht="15.75" customHeight="1" x14ac:dyDescent="0.25">
      <c r="A78" s="49"/>
      <c r="B78" s="49"/>
      <c r="C78" s="5"/>
    </row>
    <row r="79" spans="1:38" ht="15.75" customHeight="1" x14ac:dyDescent="0.25">
      <c r="A79" s="49"/>
      <c r="B79" s="49"/>
      <c r="C79" s="5"/>
    </row>
    <row r="80" spans="1:38" ht="15.75" customHeight="1" x14ac:dyDescent="0.25">
      <c r="A80" s="49"/>
      <c r="B80" s="49"/>
      <c r="C80" s="5"/>
    </row>
    <row r="81" spans="1:3" ht="15.75" customHeight="1" x14ac:dyDescent="0.25">
      <c r="A81" s="49"/>
      <c r="B81" s="49"/>
      <c r="C81" s="5"/>
    </row>
    <row r="82" spans="1:3" ht="15.75" customHeight="1" x14ac:dyDescent="0.25">
      <c r="A82" s="49"/>
      <c r="B82" s="49"/>
      <c r="C82" s="5"/>
    </row>
    <row r="83" spans="1:3" ht="15.75" customHeight="1" x14ac:dyDescent="0.25">
      <c r="A83" s="49"/>
      <c r="B83" s="49"/>
      <c r="C83" s="5"/>
    </row>
    <row r="84" spans="1:3" ht="15.75" customHeight="1" x14ac:dyDescent="0.25">
      <c r="A84" s="49"/>
      <c r="B84" s="49"/>
      <c r="C84" s="5"/>
    </row>
    <row r="85" spans="1:3" ht="15.75" customHeight="1" x14ac:dyDescent="0.25">
      <c r="A85" s="49"/>
      <c r="B85" s="49"/>
      <c r="C85" s="5"/>
    </row>
    <row r="86" spans="1:3" ht="15.75" customHeight="1" x14ac:dyDescent="0.25">
      <c r="A86" s="49"/>
      <c r="B86" s="49"/>
      <c r="C86" s="5"/>
    </row>
    <row r="87" spans="1:3" ht="15.75" customHeight="1" x14ac:dyDescent="0.25">
      <c r="A87" s="49"/>
      <c r="B87" s="49"/>
      <c r="C87" s="5"/>
    </row>
    <row r="88" spans="1:3" ht="15.75" customHeight="1" x14ac:dyDescent="0.25">
      <c r="A88" s="49"/>
      <c r="B88" s="49"/>
      <c r="C88" s="5"/>
    </row>
    <row r="89" spans="1:3" ht="15.75" customHeight="1" x14ac:dyDescent="0.25">
      <c r="A89" s="49"/>
      <c r="B89" s="49"/>
      <c r="C89" s="5"/>
    </row>
    <row r="90" spans="1:3" ht="15.75" customHeight="1" x14ac:dyDescent="0.25">
      <c r="A90" s="49"/>
      <c r="B90" s="49"/>
      <c r="C90" s="5"/>
    </row>
    <row r="91" spans="1:3" ht="15.75" customHeight="1" x14ac:dyDescent="0.25">
      <c r="A91" s="49"/>
      <c r="B91" s="49"/>
      <c r="C91" s="5"/>
    </row>
    <row r="92" spans="1:3" ht="15.75" customHeight="1" x14ac:dyDescent="0.25">
      <c r="A92" s="49"/>
      <c r="B92" s="49"/>
      <c r="C92" s="5"/>
    </row>
    <row r="93" spans="1:3" ht="15.75" customHeight="1" x14ac:dyDescent="0.25">
      <c r="A93" s="49"/>
      <c r="B93" s="49"/>
      <c r="C93" s="5"/>
    </row>
    <row r="94" spans="1:3" ht="15.75" customHeight="1" x14ac:dyDescent="0.25">
      <c r="A94" s="49"/>
      <c r="B94" s="49"/>
      <c r="C94" s="5"/>
    </row>
    <row r="95" spans="1:3" ht="15.75" customHeight="1" x14ac:dyDescent="0.25">
      <c r="A95" s="49"/>
      <c r="B95" s="49"/>
      <c r="C95" s="5"/>
    </row>
    <row r="96" spans="1:3" ht="15.75" customHeight="1" x14ac:dyDescent="0.25">
      <c r="A96" s="49"/>
      <c r="B96" s="49"/>
      <c r="C96" s="5"/>
    </row>
    <row r="97" spans="1:3" ht="15.75" customHeight="1" x14ac:dyDescent="0.25">
      <c r="A97" s="49"/>
      <c r="B97" s="49"/>
      <c r="C97" s="5"/>
    </row>
    <row r="98" spans="1:3" ht="15.75" customHeight="1" x14ac:dyDescent="0.25">
      <c r="A98" s="49"/>
      <c r="B98" s="49"/>
      <c r="C98" s="5"/>
    </row>
    <row r="99" spans="1:3" ht="15.75" customHeight="1" x14ac:dyDescent="0.25">
      <c r="A99" s="49"/>
      <c r="B99" s="49"/>
      <c r="C99" s="5"/>
    </row>
    <row r="100" spans="1:3" ht="15.75" customHeight="1" x14ac:dyDescent="0.25">
      <c r="A100" s="49"/>
      <c r="B100" s="49"/>
      <c r="C100" s="5"/>
    </row>
    <row r="101" spans="1:3" ht="15.75" customHeight="1" x14ac:dyDescent="0.25">
      <c r="A101" s="49"/>
      <c r="B101" s="49"/>
      <c r="C101" s="5"/>
    </row>
    <row r="102" spans="1:3" ht="15.75" customHeight="1" x14ac:dyDescent="0.25">
      <c r="A102" s="49"/>
      <c r="B102" s="49"/>
      <c r="C102" s="5"/>
    </row>
    <row r="103" spans="1:3" ht="15.75" customHeight="1" x14ac:dyDescent="0.25">
      <c r="A103" s="49"/>
      <c r="B103" s="49"/>
      <c r="C103" s="5"/>
    </row>
    <row r="104" spans="1:3" ht="15.75" customHeight="1" x14ac:dyDescent="0.25">
      <c r="A104" s="49"/>
      <c r="B104" s="49"/>
      <c r="C104" s="5"/>
    </row>
    <row r="105" spans="1:3" ht="15.75" customHeight="1" x14ac:dyDescent="0.25">
      <c r="A105" s="49"/>
      <c r="B105" s="49"/>
      <c r="C105" s="5"/>
    </row>
    <row r="106" spans="1:3" ht="15.75" customHeight="1" x14ac:dyDescent="0.25">
      <c r="A106" s="49"/>
      <c r="B106" s="49"/>
      <c r="C106" s="5"/>
    </row>
    <row r="107" spans="1:3" ht="15.75" customHeight="1" x14ac:dyDescent="0.25">
      <c r="A107" s="49"/>
      <c r="B107" s="49"/>
      <c r="C107" s="5"/>
    </row>
    <row r="108" spans="1:3" ht="15.75" customHeight="1" x14ac:dyDescent="0.25">
      <c r="A108" s="49"/>
      <c r="B108" s="49"/>
      <c r="C108" s="5"/>
    </row>
    <row r="109" spans="1:3" ht="15.75" customHeight="1" x14ac:dyDescent="0.25">
      <c r="A109" s="49"/>
      <c r="B109" s="49"/>
      <c r="C109" s="5"/>
    </row>
    <row r="110" spans="1:3" ht="15.75" customHeight="1" x14ac:dyDescent="0.25">
      <c r="A110" s="49"/>
      <c r="B110" s="49"/>
      <c r="C110" s="5"/>
    </row>
    <row r="111" spans="1:3" ht="15.75" customHeight="1" x14ac:dyDescent="0.25">
      <c r="A111" s="49"/>
      <c r="B111" s="49"/>
      <c r="C111" s="5"/>
    </row>
    <row r="112" spans="1:3" ht="15.75" customHeight="1" x14ac:dyDescent="0.25">
      <c r="A112" s="49"/>
      <c r="B112" s="49"/>
      <c r="C112" s="5"/>
    </row>
    <row r="113" spans="1:3" ht="15.75" customHeight="1" x14ac:dyDescent="0.25">
      <c r="A113" s="49"/>
      <c r="B113" s="49"/>
      <c r="C113" s="5"/>
    </row>
    <row r="114" spans="1:3" ht="15.75" customHeight="1" x14ac:dyDescent="0.25">
      <c r="A114" s="49"/>
      <c r="B114" s="49"/>
      <c r="C114" s="5"/>
    </row>
    <row r="115" spans="1:3" ht="15.75" customHeight="1" x14ac:dyDescent="0.25">
      <c r="A115" s="49"/>
      <c r="B115" s="49"/>
      <c r="C115" s="5"/>
    </row>
    <row r="116" spans="1:3" ht="15.75" customHeight="1" x14ac:dyDescent="0.25">
      <c r="A116" s="49"/>
      <c r="B116" s="49"/>
      <c r="C116" s="5"/>
    </row>
    <row r="117" spans="1:3" ht="15.75" customHeight="1" x14ac:dyDescent="0.25">
      <c r="A117" s="49"/>
      <c r="B117" s="49"/>
      <c r="C117" s="5"/>
    </row>
    <row r="118" spans="1:3" ht="15.75" customHeight="1" x14ac:dyDescent="0.25">
      <c r="A118" s="49"/>
      <c r="B118" s="49"/>
      <c r="C118" s="5"/>
    </row>
    <row r="119" spans="1:3" ht="15.75" customHeight="1" x14ac:dyDescent="0.25">
      <c r="A119" s="49"/>
      <c r="B119" s="49"/>
      <c r="C119" s="5"/>
    </row>
    <row r="120" spans="1:3" ht="15.75" customHeight="1" x14ac:dyDescent="0.25">
      <c r="A120" s="49"/>
      <c r="B120" s="49"/>
      <c r="C120" s="5"/>
    </row>
    <row r="121" spans="1:3" ht="15.75" customHeight="1" x14ac:dyDescent="0.25">
      <c r="A121" s="49"/>
      <c r="B121" s="49"/>
      <c r="C121" s="5"/>
    </row>
    <row r="122" spans="1:3" ht="15.75" customHeight="1" x14ac:dyDescent="0.25">
      <c r="A122" s="49"/>
      <c r="B122" s="49"/>
      <c r="C122" s="5"/>
    </row>
    <row r="123" spans="1:3" ht="15.75" customHeight="1" x14ac:dyDescent="0.25">
      <c r="A123" s="49"/>
      <c r="B123" s="49"/>
      <c r="C123" s="5"/>
    </row>
    <row r="124" spans="1:3" ht="15.75" customHeight="1" x14ac:dyDescent="0.25">
      <c r="A124" s="49"/>
      <c r="B124" s="49"/>
      <c r="C124" s="5"/>
    </row>
    <row r="125" spans="1:3" ht="15.75" customHeight="1" x14ac:dyDescent="0.25">
      <c r="A125" s="49"/>
      <c r="B125" s="49"/>
      <c r="C125" s="5"/>
    </row>
    <row r="126" spans="1:3" ht="15.75" customHeight="1" x14ac:dyDescent="0.25">
      <c r="A126" s="49"/>
      <c r="B126" s="49"/>
      <c r="C126" s="5"/>
    </row>
    <row r="127" spans="1:3" ht="15.75" customHeight="1" x14ac:dyDescent="0.25">
      <c r="A127" s="49"/>
      <c r="B127" s="49"/>
      <c r="C127" s="5"/>
    </row>
    <row r="128" spans="1:3" ht="15.75" customHeight="1" x14ac:dyDescent="0.25">
      <c r="A128" s="49"/>
      <c r="B128" s="49"/>
      <c r="C128" s="5"/>
    </row>
    <row r="129" spans="1:3" ht="15.75" customHeight="1" x14ac:dyDescent="0.25">
      <c r="A129" s="49"/>
      <c r="B129" s="49"/>
      <c r="C129" s="5"/>
    </row>
    <row r="130" spans="1:3" ht="15.75" customHeight="1" x14ac:dyDescent="0.25">
      <c r="A130" s="49"/>
      <c r="B130" s="49"/>
      <c r="C130" s="5"/>
    </row>
    <row r="131" spans="1:3" ht="15.75" customHeight="1" x14ac:dyDescent="0.25">
      <c r="A131" s="49"/>
      <c r="B131" s="49"/>
      <c r="C131" s="5"/>
    </row>
    <row r="132" spans="1:3" ht="15.75" customHeight="1" x14ac:dyDescent="0.25">
      <c r="A132" s="49"/>
      <c r="B132" s="49"/>
      <c r="C132" s="5"/>
    </row>
    <row r="133" spans="1:3" ht="15.75" customHeight="1" x14ac:dyDescent="0.25">
      <c r="A133" s="49"/>
      <c r="B133" s="49"/>
      <c r="C133" s="5"/>
    </row>
    <row r="134" spans="1:3" ht="15.75" customHeight="1" x14ac:dyDescent="0.25">
      <c r="A134" s="49"/>
      <c r="B134" s="49"/>
      <c r="C134" s="5"/>
    </row>
    <row r="135" spans="1:3" ht="15.75" customHeight="1" x14ac:dyDescent="0.25">
      <c r="A135" s="49"/>
      <c r="B135" s="49"/>
      <c r="C135" s="5"/>
    </row>
    <row r="136" spans="1:3" ht="15.75" customHeight="1" x14ac:dyDescent="0.25">
      <c r="A136" s="49"/>
      <c r="B136" s="49"/>
      <c r="C136" s="5"/>
    </row>
    <row r="137" spans="1:3" ht="15.75" customHeight="1" x14ac:dyDescent="0.25">
      <c r="A137" s="49"/>
      <c r="B137" s="49"/>
      <c r="C137" s="5"/>
    </row>
    <row r="138" spans="1:3" ht="15.75" customHeight="1" x14ac:dyDescent="0.25">
      <c r="A138" s="49"/>
      <c r="B138" s="49"/>
      <c r="C138" s="5"/>
    </row>
    <row r="139" spans="1:3" ht="15.75" customHeight="1" x14ac:dyDescent="0.25">
      <c r="A139" s="49"/>
      <c r="B139" s="49"/>
      <c r="C139" s="5"/>
    </row>
    <row r="140" spans="1:3" ht="15.75" customHeight="1" x14ac:dyDescent="0.25">
      <c r="A140" s="49"/>
      <c r="B140" s="49"/>
      <c r="C140" s="5"/>
    </row>
    <row r="141" spans="1:3" ht="15.75" customHeight="1" x14ac:dyDescent="0.25">
      <c r="A141" s="49"/>
      <c r="B141" s="49"/>
      <c r="C141" s="5"/>
    </row>
    <row r="142" spans="1:3" ht="15.75" customHeight="1" x14ac:dyDescent="0.25">
      <c r="A142" s="49"/>
      <c r="B142" s="49"/>
      <c r="C142" s="5"/>
    </row>
    <row r="143" spans="1:3" ht="15.75" customHeight="1" x14ac:dyDescent="0.25">
      <c r="A143" s="49"/>
      <c r="B143" s="49"/>
      <c r="C143" s="5"/>
    </row>
    <row r="144" spans="1:3" ht="15.75" customHeight="1" x14ac:dyDescent="0.25">
      <c r="A144" s="49"/>
      <c r="B144" s="49"/>
      <c r="C144" s="5"/>
    </row>
    <row r="145" spans="1:3" ht="15.75" customHeight="1" x14ac:dyDescent="0.25">
      <c r="A145" s="49"/>
      <c r="B145" s="49"/>
      <c r="C145" s="5"/>
    </row>
    <row r="146" spans="1:3" ht="15.75" customHeight="1" x14ac:dyDescent="0.25">
      <c r="A146" s="49"/>
      <c r="B146" s="49"/>
      <c r="C146" s="5"/>
    </row>
    <row r="147" spans="1:3" ht="15.75" customHeight="1" x14ac:dyDescent="0.25">
      <c r="A147" s="49"/>
      <c r="B147" s="49"/>
      <c r="C147" s="5"/>
    </row>
    <row r="148" spans="1:3" ht="15.75" customHeight="1" x14ac:dyDescent="0.25">
      <c r="A148" s="49"/>
      <c r="B148" s="49"/>
      <c r="C148" s="5"/>
    </row>
    <row r="149" spans="1:3" ht="15.75" customHeight="1" x14ac:dyDescent="0.25">
      <c r="A149" s="49"/>
      <c r="B149" s="49"/>
      <c r="C149" s="5"/>
    </row>
    <row r="150" spans="1:3" ht="15.75" customHeight="1" x14ac:dyDescent="0.25">
      <c r="A150" s="49"/>
      <c r="B150" s="49"/>
      <c r="C150" s="5"/>
    </row>
    <row r="151" spans="1:3" ht="15.75" customHeight="1" x14ac:dyDescent="0.25">
      <c r="A151" s="49"/>
      <c r="B151" s="49"/>
      <c r="C151" s="5"/>
    </row>
    <row r="152" spans="1:3" ht="15.75" customHeight="1" x14ac:dyDescent="0.25">
      <c r="A152" s="49"/>
      <c r="B152" s="49"/>
      <c r="C152" s="5"/>
    </row>
    <row r="153" spans="1:3" ht="15.75" customHeight="1" x14ac:dyDescent="0.25">
      <c r="A153" s="49"/>
      <c r="B153" s="49"/>
      <c r="C153" s="5"/>
    </row>
    <row r="154" spans="1:3" ht="15.75" customHeight="1" x14ac:dyDescent="0.25">
      <c r="A154" s="49"/>
      <c r="B154" s="49"/>
      <c r="C154" s="5"/>
    </row>
    <row r="155" spans="1:3" ht="15.75" customHeight="1" x14ac:dyDescent="0.25">
      <c r="A155" s="49"/>
      <c r="B155" s="49"/>
      <c r="C155" s="5"/>
    </row>
    <row r="156" spans="1:3" ht="15.75" customHeight="1" x14ac:dyDescent="0.25">
      <c r="A156" s="49"/>
      <c r="B156" s="49"/>
      <c r="C156" s="5"/>
    </row>
    <row r="157" spans="1:3" ht="15.75" customHeight="1" x14ac:dyDescent="0.25">
      <c r="A157" s="49"/>
      <c r="B157" s="49"/>
      <c r="C157" s="5"/>
    </row>
    <row r="158" spans="1:3" ht="15.75" customHeight="1" x14ac:dyDescent="0.25">
      <c r="A158" s="49"/>
      <c r="B158" s="49"/>
      <c r="C158" s="5"/>
    </row>
    <row r="159" spans="1:3" ht="15.75" customHeight="1" x14ac:dyDescent="0.25">
      <c r="A159" s="49"/>
      <c r="B159" s="49"/>
      <c r="C159" s="5"/>
    </row>
    <row r="160" spans="1:3" ht="15.75" customHeight="1" x14ac:dyDescent="0.25">
      <c r="A160" s="49"/>
      <c r="B160" s="49"/>
      <c r="C160" s="5"/>
    </row>
    <row r="161" spans="1:3" ht="15.75" customHeight="1" x14ac:dyDescent="0.25">
      <c r="A161" s="49"/>
      <c r="B161" s="49"/>
      <c r="C161" s="5"/>
    </row>
    <row r="162" spans="1:3" ht="15.75" customHeight="1" x14ac:dyDescent="0.25">
      <c r="A162" s="49"/>
      <c r="B162" s="49"/>
      <c r="C162" s="5"/>
    </row>
    <row r="163" spans="1:3" ht="15.75" customHeight="1" x14ac:dyDescent="0.25">
      <c r="A163" s="49"/>
      <c r="B163" s="49"/>
      <c r="C163" s="5"/>
    </row>
    <row r="164" spans="1:3" ht="15.75" customHeight="1" x14ac:dyDescent="0.25">
      <c r="A164" s="49"/>
      <c r="B164" s="49"/>
      <c r="C164" s="5"/>
    </row>
    <row r="165" spans="1:3" ht="15.75" customHeight="1" x14ac:dyDescent="0.25">
      <c r="A165" s="49"/>
      <c r="B165" s="49"/>
      <c r="C165" s="5"/>
    </row>
    <row r="166" spans="1:3" ht="15.75" customHeight="1" x14ac:dyDescent="0.25">
      <c r="A166" s="49"/>
      <c r="B166" s="49"/>
      <c r="C166" s="5"/>
    </row>
    <row r="167" spans="1:3" ht="15.75" customHeight="1" x14ac:dyDescent="0.25">
      <c r="A167" s="49"/>
      <c r="B167" s="49"/>
      <c r="C167" s="5"/>
    </row>
    <row r="168" spans="1:3" ht="15.75" customHeight="1" x14ac:dyDescent="0.25">
      <c r="A168" s="49"/>
      <c r="B168" s="49"/>
      <c r="C168" s="5"/>
    </row>
    <row r="169" spans="1:3" ht="15.75" customHeight="1" x14ac:dyDescent="0.25">
      <c r="A169" s="49"/>
      <c r="B169" s="49"/>
      <c r="C169" s="5"/>
    </row>
    <row r="170" spans="1:3" ht="15.75" customHeight="1" x14ac:dyDescent="0.25">
      <c r="A170" s="49"/>
      <c r="B170" s="49"/>
      <c r="C170" s="5"/>
    </row>
    <row r="171" spans="1:3" ht="15.75" customHeight="1" x14ac:dyDescent="0.25">
      <c r="A171" s="49"/>
      <c r="B171" s="49"/>
      <c r="C171" s="5"/>
    </row>
    <row r="172" spans="1:3" ht="15.75" customHeight="1" x14ac:dyDescent="0.25">
      <c r="A172" s="49"/>
      <c r="B172" s="49"/>
      <c r="C172" s="5"/>
    </row>
    <row r="173" spans="1:3" ht="15.75" customHeight="1" x14ac:dyDescent="0.25">
      <c r="A173" s="49"/>
      <c r="B173" s="49"/>
      <c r="C173" s="5"/>
    </row>
    <row r="174" spans="1:3" ht="15.75" customHeight="1" x14ac:dyDescent="0.25">
      <c r="A174" s="49"/>
      <c r="B174" s="49"/>
      <c r="C174" s="5"/>
    </row>
    <row r="175" spans="1:3" ht="15.75" customHeight="1" x14ac:dyDescent="0.25">
      <c r="A175" s="49"/>
      <c r="B175" s="49"/>
      <c r="C175" s="5"/>
    </row>
    <row r="176" spans="1:3" ht="15.75" customHeight="1" x14ac:dyDescent="0.25">
      <c r="A176" s="49"/>
      <c r="B176" s="49"/>
      <c r="C176" s="5"/>
    </row>
    <row r="177" spans="1:3" ht="15.75" customHeight="1" x14ac:dyDescent="0.25">
      <c r="A177" s="49"/>
      <c r="B177" s="49"/>
      <c r="C177" s="5"/>
    </row>
    <row r="178" spans="1:3" ht="15.75" customHeight="1" x14ac:dyDescent="0.25">
      <c r="A178" s="49"/>
      <c r="B178" s="49"/>
      <c r="C178" s="5"/>
    </row>
    <row r="179" spans="1:3" ht="15.75" customHeight="1" x14ac:dyDescent="0.25">
      <c r="A179" s="49"/>
      <c r="B179" s="49"/>
      <c r="C179" s="5"/>
    </row>
    <row r="180" spans="1:3" ht="15.75" customHeight="1" x14ac:dyDescent="0.25">
      <c r="A180" s="49"/>
      <c r="B180" s="49"/>
      <c r="C180" s="5"/>
    </row>
    <row r="181" spans="1:3" ht="15.75" customHeight="1" x14ac:dyDescent="0.25">
      <c r="A181" s="49"/>
      <c r="B181" s="49"/>
      <c r="C181" s="5"/>
    </row>
    <row r="182" spans="1:3" ht="15.75" customHeight="1" x14ac:dyDescent="0.25">
      <c r="A182" s="49"/>
      <c r="B182" s="49"/>
      <c r="C182" s="5"/>
    </row>
    <row r="183" spans="1:3" ht="15.75" customHeight="1" x14ac:dyDescent="0.25">
      <c r="A183" s="49"/>
      <c r="B183" s="49"/>
      <c r="C183" s="5"/>
    </row>
    <row r="184" spans="1:3" ht="15.75" customHeight="1" x14ac:dyDescent="0.25">
      <c r="A184" s="49"/>
      <c r="B184" s="49"/>
      <c r="C184" s="5"/>
    </row>
    <row r="185" spans="1:3" ht="15.75" customHeight="1" x14ac:dyDescent="0.25">
      <c r="A185" s="49"/>
      <c r="B185" s="49"/>
      <c r="C185" s="5"/>
    </row>
    <row r="186" spans="1:3" ht="15.75" customHeight="1" x14ac:dyDescent="0.25">
      <c r="A186" s="49"/>
      <c r="B186" s="49"/>
      <c r="C186" s="5"/>
    </row>
    <row r="187" spans="1:3" ht="15.75" customHeight="1" x14ac:dyDescent="0.25">
      <c r="A187" s="49"/>
      <c r="B187" s="49"/>
      <c r="C187" s="5"/>
    </row>
    <row r="188" spans="1:3" ht="15.75" customHeight="1" x14ac:dyDescent="0.25">
      <c r="A188" s="49"/>
      <c r="B188" s="49"/>
      <c r="C188" s="5"/>
    </row>
    <row r="189" spans="1:3" ht="15.75" customHeight="1" x14ac:dyDescent="0.25">
      <c r="A189" s="49"/>
      <c r="B189" s="49"/>
      <c r="C189" s="5"/>
    </row>
    <row r="190" spans="1:3" ht="15.75" customHeight="1" x14ac:dyDescent="0.25">
      <c r="A190" s="49"/>
      <c r="B190" s="49"/>
      <c r="C190" s="5"/>
    </row>
    <row r="191" spans="1:3" ht="15.75" customHeight="1" x14ac:dyDescent="0.25">
      <c r="A191" s="49"/>
      <c r="B191" s="49"/>
      <c r="C191" s="5"/>
    </row>
    <row r="192" spans="1:3" ht="15.75" customHeight="1" x14ac:dyDescent="0.25">
      <c r="A192" s="49"/>
      <c r="B192" s="49"/>
      <c r="C192" s="5"/>
    </row>
    <row r="193" spans="1:3" ht="15.75" customHeight="1" x14ac:dyDescent="0.25">
      <c r="A193" s="49"/>
      <c r="B193" s="49"/>
      <c r="C193" s="5"/>
    </row>
    <row r="194" spans="1:3" ht="15.75" customHeight="1" x14ac:dyDescent="0.25">
      <c r="A194" s="49"/>
      <c r="B194" s="49"/>
      <c r="C194" s="5"/>
    </row>
    <row r="195" spans="1:3" ht="15.75" customHeight="1" x14ac:dyDescent="0.25">
      <c r="A195" s="49"/>
      <c r="B195" s="49"/>
      <c r="C195" s="5"/>
    </row>
    <row r="196" spans="1:3" ht="15.75" customHeight="1" x14ac:dyDescent="0.25">
      <c r="A196" s="49"/>
      <c r="B196" s="49"/>
      <c r="C196" s="5"/>
    </row>
    <row r="197" spans="1:3" ht="15.75" customHeight="1" x14ac:dyDescent="0.25">
      <c r="A197" s="49"/>
      <c r="B197" s="49"/>
      <c r="C197" s="5"/>
    </row>
    <row r="198" spans="1:3" ht="15.75" customHeight="1" x14ac:dyDescent="0.25">
      <c r="A198" s="49"/>
      <c r="B198" s="49"/>
      <c r="C198" s="5"/>
    </row>
    <row r="199" spans="1:3" ht="15.75" customHeight="1" x14ac:dyDescent="0.25">
      <c r="A199" s="49"/>
      <c r="B199" s="49"/>
      <c r="C199" s="5"/>
    </row>
    <row r="200" spans="1:3" ht="15.75" customHeight="1" x14ac:dyDescent="0.25">
      <c r="A200" s="49"/>
      <c r="B200" s="49"/>
      <c r="C200" s="5"/>
    </row>
    <row r="201" spans="1:3" ht="15.75" customHeight="1" x14ac:dyDescent="0.25">
      <c r="A201" s="49"/>
      <c r="B201" s="49"/>
      <c r="C201" s="5"/>
    </row>
    <row r="202" spans="1:3" ht="15.75" customHeight="1" x14ac:dyDescent="0.25">
      <c r="A202" s="49"/>
      <c r="B202" s="49"/>
      <c r="C202" s="5"/>
    </row>
    <row r="203" spans="1:3" ht="15.75" customHeight="1" x14ac:dyDescent="0.25">
      <c r="A203" s="49"/>
      <c r="B203" s="49"/>
      <c r="C203" s="5"/>
    </row>
    <row r="204" spans="1:3" ht="15.75" customHeight="1" x14ac:dyDescent="0.25">
      <c r="A204" s="49"/>
      <c r="B204" s="49"/>
      <c r="C204" s="5"/>
    </row>
    <row r="205" spans="1:3" ht="15.75" customHeight="1" x14ac:dyDescent="0.25">
      <c r="A205" s="49"/>
      <c r="B205" s="49"/>
      <c r="C205" s="5"/>
    </row>
    <row r="206" spans="1:3" ht="15.75" customHeight="1" x14ac:dyDescent="0.25">
      <c r="A206" s="49"/>
      <c r="B206" s="49"/>
      <c r="C206" s="5"/>
    </row>
    <row r="207" spans="1:3" ht="15.75" customHeight="1" x14ac:dyDescent="0.25">
      <c r="A207" s="49"/>
      <c r="B207" s="49"/>
      <c r="C207" s="5"/>
    </row>
    <row r="208" spans="1:3" ht="15.75" customHeight="1" x14ac:dyDescent="0.25">
      <c r="A208" s="49"/>
      <c r="B208" s="49"/>
      <c r="C208" s="5"/>
    </row>
    <row r="209" spans="1:3" ht="15.75" customHeight="1" x14ac:dyDescent="0.25">
      <c r="A209" s="49"/>
      <c r="B209" s="49"/>
      <c r="C209" s="5"/>
    </row>
    <row r="210" spans="1:3" ht="15.75" customHeight="1" x14ac:dyDescent="0.25">
      <c r="A210" s="49"/>
      <c r="B210" s="49"/>
      <c r="C210" s="5"/>
    </row>
    <row r="211" spans="1:3" ht="15.75" customHeight="1" x14ac:dyDescent="0.25">
      <c r="A211" s="49"/>
      <c r="B211" s="49"/>
      <c r="C211" s="5"/>
    </row>
    <row r="212" spans="1:3" ht="15.75" customHeight="1" x14ac:dyDescent="0.25">
      <c r="A212" s="49"/>
      <c r="B212" s="49"/>
      <c r="C212" s="5"/>
    </row>
    <row r="213" spans="1:3" ht="15.75" customHeight="1" x14ac:dyDescent="0.25">
      <c r="A213" s="49"/>
      <c r="B213" s="49"/>
      <c r="C213" s="5"/>
    </row>
    <row r="214" spans="1:3" ht="15.75" customHeight="1" x14ac:dyDescent="0.25">
      <c r="A214" s="49"/>
      <c r="B214" s="49"/>
      <c r="C214" s="5"/>
    </row>
    <row r="215" spans="1:3" ht="15.75" customHeight="1" x14ac:dyDescent="0.25">
      <c r="A215" s="49"/>
      <c r="B215" s="49"/>
      <c r="C215" s="5"/>
    </row>
    <row r="216" spans="1:3" ht="15.75" customHeight="1" x14ac:dyDescent="0.25">
      <c r="A216" s="49"/>
      <c r="B216" s="49"/>
      <c r="C216" s="5"/>
    </row>
    <row r="217" spans="1:3" ht="15.75" customHeight="1" x14ac:dyDescent="0.25">
      <c r="A217" s="49"/>
      <c r="B217" s="49"/>
      <c r="C217" s="5"/>
    </row>
    <row r="218" spans="1:3" ht="15.75" customHeight="1" x14ac:dyDescent="0.25">
      <c r="A218" s="49"/>
      <c r="B218" s="49"/>
      <c r="C218" s="5"/>
    </row>
    <row r="219" spans="1:3" ht="15.75" customHeight="1" x14ac:dyDescent="0.25">
      <c r="A219" s="49"/>
      <c r="B219" s="49"/>
      <c r="C219" s="5"/>
    </row>
    <row r="220" spans="1:3" ht="15.75" customHeight="1" x14ac:dyDescent="0.25">
      <c r="A220" s="49"/>
      <c r="B220" s="49"/>
      <c r="C220" s="5"/>
    </row>
    <row r="221" spans="1:3" ht="15.75" customHeight="1" x14ac:dyDescent="0.25">
      <c r="A221" s="49"/>
      <c r="B221" s="49"/>
      <c r="C221" s="5"/>
    </row>
    <row r="222" spans="1:3" ht="15.75" customHeight="1" x14ac:dyDescent="0.25">
      <c r="A222" s="49"/>
      <c r="B222" s="49"/>
      <c r="C222" s="5"/>
    </row>
    <row r="223" spans="1:3" ht="15.75" customHeight="1" x14ac:dyDescent="0.25">
      <c r="A223" s="49"/>
      <c r="B223" s="49"/>
      <c r="C223" s="5"/>
    </row>
    <row r="224" spans="1:3" ht="15.75" customHeight="1" x14ac:dyDescent="0.25">
      <c r="A224" s="49"/>
      <c r="B224" s="49"/>
      <c r="C224" s="5"/>
    </row>
    <row r="225" spans="1:3" ht="15.75" customHeight="1" x14ac:dyDescent="0.25">
      <c r="A225" s="49"/>
      <c r="B225" s="49"/>
      <c r="C225" s="5"/>
    </row>
    <row r="226" spans="1:3" ht="15.75" customHeight="1" x14ac:dyDescent="0.25">
      <c r="A226" s="49"/>
      <c r="B226" s="49"/>
      <c r="C226" s="5"/>
    </row>
    <row r="227" spans="1:3" ht="15.75" customHeight="1" x14ac:dyDescent="0.25">
      <c r="A227" s="49"/>
      <c r="B227" s="49"/>
      <c r="C227" s="5"/>
    </row>
    <row r="228" spans="1:3" ht="15.75" customHeight="1" x14ac:dyDescent="0.25">
      <c r="A228" s="49"/>
      <c r="B228" s="49"/>
      <c r="C228" s="5"/>
    </row>
    <row r="229" spans="1:3" ht="15.75" customHeight="1" x14ac:dyDescent="0.25">
      <c r="A229" s="49"/>
      <c r="B229" s="49"/>
      <c r="C229" s="5"/>
    </row>
    <row r="230" spans="1:3" ht="15.75" customHeight="1" x14ac:dyDescent="0.25">
      <c r="A230" s="49"/>
      <c r="B230" s="49"/>
      <c r="C230" s="5"/>
    </row>
    <row r="231" spans="1:3" ht="15.75" customHeight="1" x14ac:dyDescent="0.25">
      <c r="A231" s="49"/>
      <c r="B231" s="49"/>
      <c r="C231" s="5"/>
    </row>
    <row r="232" spans="1:3" ht="15.75" customHeight="1" x14ac:dyDescent="0.25">
      <c r="A232" s="49"/>
      <c r="B232" s="49"/>
      <c r="C232" s="5"/>
    </row>
    <row r="233" spans="1:3" ht="15.75" customHeight="1" x14ac:dyDescent="0.25">
      <c r="A233" s="49"/>
      <c r="B233" s="49"/>
      <c r="C233" s="5"/>
    </row>
    <row r="234" spans="1:3" ht="15.75" customHeight="1" x14ac:dyDescent="0.25">
      <c r="A234" s="49"/>
      <c r="B234" s="49"/>
      <c r="C234" s="5"/>
    </row>
    <row r="235" spans="1:3" ht="15.75" customHeight="1" x14ac:dyDescent="0.25">
      <c r="A235" s="49"/>
      <c r="B235" s="49"/>
      <c r="C235" s="5"/>
    </row>
    <row r="236" spans="1:3" ht="15.75" customHeight="1" x14ac:dyDescent="0.25">
      <c r="A236" s="49"/>
      <c r="B236" s="49"/>
      <c r="C236" s="5"/>
    </row>
    <row r="237" spans="1:3" ht="15.75" customHeight="1" x14ac:dyDescent="0.25">
      <c r="A237" s="49"/>
      <c r="B237" s="49"/>
      <c r="C237" s="5"/>
    </row>
    <row r="238" spans="1:3" ht="15.75" customHeight="1" x14ac:dyDescent="0.25">
      <c r="A238" s="49"/>
      <c r="B238" s="49"/>
      <c r="C238" s="5"/>
    </row>
    <row r="239" spans="1:3" ht="15.75" customHeight="1" x14ac:dyDescent="0.25">
      <c r="A239" s="49"/>
      <c r="B239" s="49"/>
      <c r="C239" s="5"/>
    </row>
    <row r="240" spans="1:3" ht="15.75" customHeight="1" x14ac:dyDescent="0.25">
      <c r="A240" s="49"/>
      <c r="B240" s="49"/>
      <c r="C240" s="5"/>
    </row>
    <row r="241" spans="1:3" ht="15.75" customHeight="1" x14ac:dyDescent="0.25">
      <c r="A241" s="49"/>
      <c r="B241" s="49"/>
      <c r="C241" s="5"/>
    </row>
    <row r="242" spans="1:3" ht="15.75" customHeight="1" x14ac:dyDescent="0.25">
      <c r="A242" s="49"/>
      <c r="B242" s="49"/>
      <c r="C242" s="5"/>
    </row>
    <row r="243" spans="1:3" ht="15.75" customHeight="1" x14ac:dyDescent="0.25">
      <c r="A243" s="49"/>
      <c r="B243" s="49"/>
      <c r="C243" s="5"/>
    </row>
    <row r="244" spans="1:3" ht="15.75" customHeight="1" x14ac:dyDescent="0.25">
      <c r="A244" s="49"/>
      <c r="B244" s="49"/>
      <c r="C244" s="5"/>
    </row>
    <row r="245" spans="1:3" ht="15.75" customHeight="1" x14ac:dyDescent="0.25">
      <c r="A245" s="49"/>
      <c r="B245" s="49"/>
      <c r="C245" s="5"/>
    </row>
    <row r="246" spans="1:3" ht="15.75" customHeight="1" x14ac:dyDescent="0.25">
      <c r="A246" s="49"/>
      <c r="B246" s="49"/>
      <c r="C246" s="5"/>
    </row>
    <row r="247" spans="1:3" ht="15.75" customHeight="1" x14ac:dyDescent="0.25">
      <c r="A247" s="49"/>
      <c r="B247" s="49"/>
      <c r="C247" s="5"/>
    </row>
    <row r="248" spans="1:3" ht="15.75" customHeight="1" x14ac:dyDescent="0.25">
      <c r="A248" s="49"/>
      <c r="B248" s="49"/>
      <c r="C248" s="5"/>
    </row>
    <row r="249" spans="1:3" ht="15.75" customHeight="1" x14ac:dyDescent="0.25">
      <c r="A249" s="49"/>
      <c r="B249" s="49"/>
      <c r="C249" s="5"/>
    </row>
    <row r="250" spans="1:3" ht="15.75" customHeight="1" x14ac:dyDescent="0.25">
      <c r="A250" s="49"/>
      <c r="B250" s="49"/>
      <c r="C250" s="5"/>
    </row>
    <row r="251" spans="1:3" ht="15.75" customHeight="1" x14ac:dyDescent="0.25">
      <c r="A251" s="49"/>
      <c r="B251" s="49"/>
      <c r="C251" s="5"/>
    </row>
    <row r="252" spans="1:3" ht="15.75" customHeight="1" x14ac:dyDescent="0.25">
      <c r="A252" s="49"/>
      <c r="B252" s="49"/>
      <c r="C252" s="5"/>
    </row>
    <row r="253" spans="1:3" ht="15.75" customHeight="1" x14ac:dyDescent="0.25">
      <c r="A253" s="49"/>
      <c r="B253" s="49"/>
      <c r="C253" s="5"/>
    </row>
    <row r="254" spans="1:3" ht="15.75" customHeight="1" x14ac:dyDescent="0.25">
      <c r="A254" s="49"/>
      <c r="B254" s="49"/>
      <c r="C254" s="5"/>
    </row>
    <row r="255" spans="1:3" ht="15.75" customHeight="1" x14ac:dyDescent="0.25">
      <c r="A255" s="49"/>
      <c r="B255" s="49"/>
      <c r="C255" s="5"/>
    </row>
    <row r="256" spans="1:3" ht="15.75" customHeight="1" x14ac:dyDescent="0.25">
      <c r="A256" s="49"/>
      <c r="B256" s="49"/>
      <c r="C256" s="5"/>
    </row>
    <row r="257" spans="1:3" ht="15.75" customHeight="1" x14ac:dyDescent="0.25">
      <c r="A257" s="49"/>
      <c r="B257" s="49"/>
      <c r="C257" s="5"/>
    </row>
    <row r="258" spans="1:3" ht="15.75" customHeight="1" x14ac:dyDescent="0.25">
      <c r="A258" s="49"/>
      <c r="B258" s="49"/>
      <c r="C258" s="5"/>
    </row>
    <row r="259" spans="1:3" ht="15.75" customHeight="1" x14ac:dyDescent="0.25">
      <c r="A259" s="49"/>
      <c r="B259" s="49"/>
      <c r="C259" s="5"/>
    </row>
    <row r="260" spans="1:3" ht="15.75" customHeight="1" x14ac:dyDescent="0.25">
      <c r="A260" s="49"/>
      <c r="B260" s="49"/>
      <c r="C260" s="5"/>
    </row>
    <row r="261" spans="1:3" ht="15.75" customHeight="1" x14ac:dyDescent="0.25">
      <c r="A261" s="49"/>
      <c r="B261" s="49"/>
      <c r="C261" s="5"/>
    </row>
    <row r="262" spans="1:3" ht="15.75" customHeight="1" x14ac:dyDescent="0.25">
      <c r="A262" s="49"/>
      <c r="B262" s="49"/>
      <c r="C262" s="5"/>
    </row>
    <row r="263" spans="1:3" ht="15.75" customHeight="1" x14ac:dyDescent="0.25">
      <c r="A263" s="49"/>
      <c r="B263" s="49"/>
      <c r="C263" s="5"/>
    </row>
    <row r="264" spans="1:3" ht="15.75" customHeight="1" x14ac:dyDescent="0.25">
      <c r="A264" s="49"/>
      <c r="B264" s="49"/>
      <c r="C264" s="5"/>
    </row>
    <row r="265" spans="1:3" ht="15.75" customHeight="1" x14ac:dyDescent="0.25">
      <c r="A265" s="49"/>
      <c r="B265" s="49"/>
      <c r="C265" s="5"/>
    </row>
    <row r="266" spans="1:3" ht="15.75" customHeight="1" x14ac:dyDescent="0.25">
      <c r="A266" s="49"/>
      <c r="B266" s="49"/>
      <c r="C266" s="5"/>
    </row>
    <row r="267" spans="1:3" ht="15.75" customHeight="1" x14ac:dyDescent="0.25">
      <c r="A267" s="49"/>
      <c r="B267" s="49"/>
      <c r="C267" s="5"/>
    </row>
    <row r="268" spans="1:3" ht="15.75" customHeight="1" x14ac:dyDescent="0.25">
      <c r="A268" s="49"/>
      <c r="B268" s="49"/>
      <c r="C268" s="5"/>
    </row>
    <row r="269" spans="1:3" ht="15.75" customHeight="1" x14ac:dyDescent="0.25">
      <c r="A269" s="49"/>
      <c r="B269" s="49"/>
      <c r="C269" s="5"/>
    </row>
    <row r="270" spans="1:3" ht="15.75" customHeight="1" x14ac:dyDescent="0.25">
      <c r="A270" s="49"/>
      <c r="B270" s="49"/>
      <c r="C270" s="5"/>
    </row>
    <row r="271" spans="1:3" ht="15.75" customHeight="1" x14ac:dyDescent="0.25">
      <c r="A271" s="49"/>
      <c r="B271" s="49"/>
      <c r="C271" s="5"/>
    </row>
    <row r="272" spans="1:3" ht="15.75" customHeight="1" x14ac:dyDescent="0.25">
      <c r="A272" s="49"/>
      <c r="B272" s="49"/>
      <c r="C272" s="5"/>
    </row>
    <row r="273" spans="1:3" ht="15.75" customHeight="1" x14ac:dyDescent="0.25">
      <c r="A273" s="49"/>
      <c r="B273" s="49"/>
      <c r="C273" s="5"/>
    </row>
    <row r="274" spans="1:3" ht="15.75" customHeight="1" x14ac:dyDescent="0.25">
      <c r="A274" s="49"/>
      <c r="B274" s="49"/>
      <c r="C274" s="5"/>
    </row>
    <row r="275" spans="1:3" ht="15.75" customHeight="1" x14ac:dyDescent="0.25">
      <c r="A275" s="49"/>
      <c r="B275" s="49"/>
      <c r="C275" s="5"/>
    </row>
    <row r="276" spans="1:3" ht="15.75" customHeight="1" x14ac:dyDescent="0.25">
      <c r="A276" s="49"/>
      <c r="B276" s="49"/>
      <c r="C276" s="5"/>
    </row>
    <row r="277" spans="1:3" ht="15.75" customHeight="1" x14ac:dyDescent="0.25">
      <c r="A277" s="49"/>
      <c r="B277" s="49"/>
      <c r="C277" s="5"/>
    </row>
    <row r="278" spans="1:3" ht="15.75" customHeight="1" x14ac:dyDescent="0.25">
      <c r="A278" s="49"/>
      <c r="B278" s="49"/>
      <c r="C278" s="5"/>
    </row>
    <row r="279" spans="1:3" ht="15.75" customHeight="1" x14ac:dyDescent="0.25">
      <c r="A279" s="49"/>
      <c r="B279" s="49"/>
      <c r="C279" s="5"/>
    </row>
    <row r="280" spans="1:3" ht="15.75" customHeight="1" x14ac:dyDescent="0.25">
      <c r="A280" s="49"/>
      <c r="B280" s="49"/>
      <c r="C280" s="5"/>
    </row>
    <row r="281" spans="1:3" ht="15.75" customHeight="1" x14ac:dyDescent="0.25">
      <c r="A281" s="49"/>
      <c r="B281" s="49"/>
      <c r="C281" s="5"/>
    </row>
    <row r="282" spans="1:3" ht="15.75" customHeight="1" x14ac:dyDescent="0.25">
      <c r="A282" s="49"/>
      <c r="B282" s="49"/>
      <c r="C282" s="5"/>
    </row>
    <row r="283" spans="1:3" ht="15.75" customHeight="1" x14ac:dyDescent="0.25">
      <c r="A283" s="49"/>
      <c r="B283" s="49"/>
      <c r="C283" s="5"/>
    </row>
    <row r="284" spans="1:3" ht="15.75" customHeight="1" x14ac:dyDescent="0.25">
      <c r="A284" s="49"/>
      <c r="B284" s="49"/>
      <c r="C284" s="5"/>
    </row>
    <row r="285" spans="1:3" ht="15.75" customHeight="1" x14ac:dyDescent="0.25">
      <c r="A285" s="49"/>
      <c r="B285" s="49"/>
      <c r="C285" s="5"/>
    </row>
    <row r="286" spans="1:3" ht="15.75" customHeight="1" x14ac:dyDescent="0.25">
      <c r="A286" s="49"/>
      <c r="B286" s="49"/>
      <c r="C286" s="5"/>
    </row>
    <row r="287" spans="1:3" ht="15.75" customHeight="1" x14ac:dyDescent="0.25">
      <c r="A287" s="49"/>
      <c r="B287" s="49"/>
      <c r="C287" s="5"/>
    </row>
    <row r="288" spans="1:3" ht="15.75" customHeight="1" x14ac:dyDescent="0.25">
      <c r="A288" s="49"/>
      <c r="B288" s="49"/>
      <c r="C288" s="5"/>
    </row>
    <row r="289" spans="1:3" ht="15.75" customHeight="1" x14ac:dyDescent="0.25">
      <c r="A289" s="49"/>
      <c r="B289" s="49"/>
      <c r="C289" s="5"/>
    </row>
    <row r="290" spans="1:3" ht="15.75" customHeight="1" x14ac:dyDescent="0.25">
      <c r="A290" s="49"/>
      <c r="B290" s="49"/>
      <c r="C290" s="5"/>
    </row>
    <row r="291" spans="1:3" ht="15.75" customHeight="1" x14ac:dyDescent="0.25">
      <c r="A291" s="49"/>
      <c r="B291" s="49"/>
      <c r="C291" s="5"/>
    </row>
    <row r="292" spans="1:3" ht="15.75" customHeight="1" x14ac:dyDescent="0.25">
      <c r="A292" s="49"/>
      <c r="B292" s="49"/>
      <c r="C292" s="5"/>
    </row>
    <row r="293" spans="1:3" ht="15.75" customHeight="1" x14ac:dyDescent="0.25">
      <c r="A293" s="49"/>
      <c r="B293" s="49"/>
      <c r="C293" s="5"/>
    </row>
    <row r="294" spans="1:3" ht="15.75" customHeight="1" x14ac:dyDescent="0.25">
      <c r="A294" s="49"/>
      <c r="B294" s="49"/>
      <c r="C294" s="5"/>
    </row>
    <row r="295" spans="1:3" ht="15.75" customHeight="1" x14ac:dyDescent="0.25">
      <c r="A295" s="49"/>
      <c r="B295" s="49"/>
      <c r="C295" s="5"/>
    </row>
    <row r="296" spans="1:3" ht="15.75" customHeight="1" x14ac:dyDescent="0.25">
      <c r="A296" s="49"/>
      <c r="B296" s="49"/>
      <c r="C296" s="5"/>
    </row>
    <row r="297" spans="1:3" ht="15.75" customHeight="1" x14ac:dyDescent="0.25">
      <c r="A297" s="49"/>
      <c r="B297" s="49"/>
      <c r="C297" s="5"/>
    </row>
    <row r="298" spans="1:3" ht="15.75" customHeight="1" x14ac:dyDescent="0.25">
      <c r="A298" s="49"/>
      <c r="B298" s="49"/>
      <c r="C298" s="5"/>
    </row>
    <row r="299" spans="1:3" ht="15.75" customHeight="1" x14ac:dyDescent="0.25">
      <c r="A299" s="49"/>
      <c r="B299" s="49"/>
      <c r="C299" s="5"/>
    </row>
    <row r="300" spans="1:3" ht="15.75" customHeight="1" x14ac:dyDescent="0.25">
      <c r="A300" s="49"/>
      <c r="B300" s="49"/>
      <c r="C300" s="5"/>
    </row>
    <row r="301" spans="1:3" ht="15.75" customHeight="1" x14ac:dyDescent="0.25">
      <c r="A301" s="49"/>
      <c r="B301" s="49"/>
      <c r="C301" s="5"/>
    </row>
    <row r="302" spans="1:3" ht="15.75" customHeight="1" x14ac:dyDescent="0.25">
      <c r="A302" s="49"/>
      <c r="B302" s="49"/>
      <c r="C302" s="5"/>
    </row>
    <row r="303" spans="1:3" ht="15.75" customHeight="1" x14ac:dyDescent="0.25">
      <c r="A303" s="49"/>
      <c r="B303" s="49"/>
      <c r="C303" s="5"/>
    </row>
    <row r="304" spans="1:3" ht="15.75" customHeight="1" x14ac:dyDescent="0.25">
      <c r="A304" s="49"/>
      <c r="B304" s="49"/>
      <c r="C304" s="5"/>
    </row>
    <row r="305" spans="1:3" ht="15.75" customHeight="1" x14ac:dyDescent="0.25">
      <c r="A305" s="49"/>
      <c r="B305" s="49"/>
      <c r="C305" s="5"/>
    </row>
    <row r="306" spans="1:3" ht="15.75" customHeight="1" x14ac:dyDescent="0.25">
      <c r="A306" s="49"/>
      <c r="B306" s="49"/>
      <c r="C306" s="5"/>
    </row>
    <row r="307" spans="1:3" ht="15.75" customHeight="1" x14ac:dyDescent="0.25">
      <c r="A307" s="49"/>
      <c r="B307" s="49"/>
      <c r="C307" s="5"/>
    </row>
    <row r="308" spans="1:3" ht="15.75" customHeight="1" x14ac:dyDescent="0.25">
      <c r="A308" s="49"/>
      <c r="B308" s="49"/>
      <c r="C308" s="5"/>
    </row>
    <row r="309" spans="1:3" ht="15.75" customHeight="1" x14ac:dyDescent="0.25">
      <c r="A309" s="49"/>
      <c r="B309" s="49"/>
      <c r="C309" s="5"/>
    </row>
    <row r="310" spans="1:3" ht="15.75" customHeight="1" x14ac:dyDescent="0.25">
      <c r="A310" s="49"/>
      <c r="B310" s="49"/>
      <c r="C310" s="5"/>
    </row>
    <row r="311" spans="1:3" ht="15.75" customHeight="1" x14ac:dyDescent="0.25">
      <c r="A311" s="49"/>
      <c r="B311" s="49"/>
      <c r="C311" s="5"/>
    </row>
    <row r="312" spans="1:3" ht="15.75" customHeight="1" x14ac:dyDescent="0.25">
      <c r="A312" s="49"/>
      <c r="B312" s="49"/>
      <c r="C312" s="5"/>
    </row>
    <row r="313" spans="1:3" ht="15.75" customHeight="1" x14ac:dyDescent="0.25">
      <c r="A313" s="49"/>
      <c r="B313" s="49"/>
      <c r="C313" s="5"/>
    </row>
    <row r="314" spans="1:3" ht="15.75" customHeight="1" x14ac:dyDescent="0.25">
      <c r="A314" s="49"/>
      <c r="B314" s="49"/>
      <c r="C314" s="5"/>
    </row>
    <row r="315" spans="1:3" ht="15.75" customHeight="1" x14ac:dyDescent="0.25">
      <c r="A315" s="49"/>
      <c r="B315" s="49"/>
      <c r="C315" s="5"/>
    </row>
    <row r="316" spans="1:3" ht="15.75" customHeight="1" x14ac:dyDescent="0.25">
      <c r="A316" s="49"/>
      <c r="B316" s="49"/>
      <c r="C316" s="5"/>
    </row>
    <row r="317" spans="1:3" ht="15.75" customHeight="1" x14ac:dyDescent="0.25">
      <c r="A317" s="49"/>
      <c r="B317" s="49"/>
      <c r="C317" s="5"/>
    </row>
    <row r="318" spans="1:3" ht="15.75" customHeight="1" x14ac:dyDescent="0.25">
      <c r="A318" s="49"/>
      <c r="B318" s="49"/>
      <c r="C318" s="5"/>
    </row>
    <row r="319" spans="1:3" ht="15.75" customHeight="1" x14ac:dyDescent="0.25">
      <c r="A319" s="49"/>
      <c r="B319" s="49"/>
      <c r="C319" s="5"/>
    </row>
    <row r="320" spans="1:3" ht="15.75" customHeight="1" x14ac:dyDescent="0.25">
      <c r="A320" s="49"/>
      <c r="B320" s="49"/>
      <c r="C320" s="5"/>
    </row>
    <row r="321" spans="1:3" ht="15.75" customHeight="1" x14ac:dyDescent="0.25">
      <c r="A321" s="49"/>
      <c r="B321" s="49"/>
      <c r="C321" s="5"/>
    </row>
    <row r="322" spans="1:3" ht="15.75" customHeight="1" x14ac:dyDescent="0.25">
      <c r="A322" s="49"/>
      <c r="B322" s="49"/>
      <c r="C322" s="5"/>
    </row>
    <row r="323" spans="1:3" ht="15.75" customHeight="1" x14ac:dyDescent="0.25">
      <c r="A323" s="49"/>
      <c r="B323" s="49"/>
      <c r="C323" s="5"/>
    </row>
    <row r="324" spans="1:3" ht="15.75" customHeight="1" x14ac:dyDescent="0.25">
      <c r="A324" s="49"/>
      <c r="B324" s="49"/>
      <c r="C324" s="5"/>
    </row>
    <row r="325" spans="1:3" ht="15.75" customHeight="1" x14ac:dyDescent="0.25">
      <c r="A325" s="49"/>
      <c r="B325" s="49"/>
      <c r="C325" s="5"/>
    </row>
    <row r="326" spans="1:3" ht="15.75" customHeight="1" x14ac:dyDescent="0.25">
      <c r="A326" s="49"/>
      <c r="B326" s="49"/>
      <c r="C326" s="5"/>
    </row>
    <row r="327" spans="1:3" ht="15.75" customHeight="1" x14ac:dyDescent="0.25">
      <c r="A327" s="49"/>
      <c r="B327" s="49"/>
      <c r="C327" s="5"/>
    </row>
    <row r="328" spans="1:3" ht="15.75" customHeight="1" x14ac:dyDescent="0.25">
      <c r="A328" s="49"/>
      <c r="B328" s="49"/>
      <c r="C328" s="5"/>
    </row>
    <row r="329" spans="1:3" ht="15.75" customHeight="1" x14ac:dyDescent="0.25">
      <c r="A329" s="49"/>
      <c r="B329" s="49"/>
      <c r="C329" s="5"/>
    </row>
    <row r="330" spans="1:3" ht="15.75" customHeight="1" x14ac:dyDescent="0.25">
      <c r="A330" s="49"/>
      <c r="B330" s="49"/>
      <c r="C330" s="5"/>
    </row>
    <row r="331" spans="1:3" ht="15.75" customHeight="1" x14ac:dyDescent="0.25">
      <c r="A331" s="49"/>
      <c r="B331" s="49"/>
      <c r="C331" s="5"/>
    </row>
    <row r="332" spans="1:3" ht="15.75" customHeight="1" x14ac:dyDescent="0.25">
      <c r="A332" s="49"/>
      <c r="B332" s="49"/>
      <c r="C332" s="5"/>
    </row>
    <row r="333" spans="1:3" ht="15.75" customHeight="1" x14ac:dyDescent="0.25">
      <c r="A333" s="49"/>
      <c r="B333" s="49"/>
      <c r="C333" s="5"/>
    </row>
    <row r="334" spans="1:3" ht="15.75" customHeight="1" x14ac:dyDescent="0.25">
      <c r="A334" s="49"/>
      <c r="B334" s="49"/>
      <c r="C334" s="5"/>
    </row>
    <row r="335" spans="1:3" ht="15.75" customHeight="1" x14ac:dyDescent="0.25">
      <c r="A335" s="49"/>
      <c r="B335" s="49"/>
      <c r="C335" s="5"/>
    </row>
    <row r="336" spans="1:3" ht="15.75" customHeight="1" x14ac:dyDescent="0.25">
      <c r="A336" s="49"/>
      <c r="B336" s="49"/>
      <c r="C336" s="5"/>
    </row>
    <row r="337" spans="1:3" ht="15.75" customHeight="1" x14ac:dyDescent="0.25">
      <c r="A337" s="49"/>
      <c r="B337" s="49"/>
      <c r="C337" s="5"/>
    </row>
    <row r="338" spans="1:3" ht="15.75" customHeight="1" x14ac:dyDescent="0.25">
      <c r="A338" s="49"/>
      <c r="B338" s="49"/>
      <c r="C338" s="5"/>
    </row>
    <row r="339" spans="1:3" ht="15.75" customHeight="1" x14ac:dyDescent="0.25">
      <c r="A339" s="49"/>
      <c r="B339" s="49"/>
      <c r="C339" s="5"/>
    </row>
    <row r="340" spans="1:3" ht="15.75" customHeight="1" x14ac:dyDescent="0.25">
      <c r="A340" s="49"/>
      <c r="B340" s="49"/>
      <c r="C340" s="5"/>
    </row>
    <row r="341" spans="1:3" ht="15.75" customHeight="1" x14ac:dyDescent="0.25">
      <c r="A341" s="49"/>
      <c r="B341" s="49"/>
      <c r="C341" s="5"/>
    </row>
    <row r="342" spans="1:3" ht="15.75" customHeight="1" x14ac:dyDescent="0.25">
      <c r="A342" s="49"/>
      <c r="B342" s="49"/>
      <c r="C342" s="5"/>
    </row>
    <row r="343" spans="1:3" ht="15.75" customHeight="1" x14ac:dyDescent="0.25">
      <c r="A343" s="49"/>
      <c r="B343" s="49"/>
      <c r="C343" s="5"/>
    </row>
    <row r="344" spans="1:3" ht="15.75" customHeight="1" x14ac:dyDescent="0.25">
      <c r="A344" s="49"/>
      <c r="B344" s="49"/>
      <c r="C344" s="5"/>
    </row>
    <row r="345" spans="1:3" ht="15.75" customHeight="1" x14ac:dyDescent="0.25">
      <c r="A345" s="49"/>
      <c r="B345" s="49"/>
      <c r="C345" s="5"/>
    </row>
    <row r="346" spans="1:3" ht="15.75" customHeight="1" x14ac:dyDescent="0.25">
      <c r="A346" s="49"/>
      <c r="B346" s="49"/>
      <c r="C346" s="5"/>
    </row>
    <row r="347" spans="1:3" ht="15.75" customHeight="1" x14ac:dyDescent="0.25">
      <c r="A347" s="49"/>
      <c r="B347" s="49"/>
      <c r="C347" s="5"/>
    </row>
    <row r="348" spans="1:3" ht="15.75" customHeight="1" x14ac:dyDescent="0.25">
      <c r="A348" s="49"/>
      <c r="B348" s="49"/>
      <c r="C348" s="5"/>
    </row>
    <row r="349" spans="1:3" ht="15.75" customHeight="1" x14ac:dyDescent="0.25">
      <c r="A349" s="49"/>
      <c r="B349" s="49"/>
      <c r="C349" s="5"/>
    </row>
    <row r="350" spans="1:3" ht="15.75" customHeight="1" x14ac:dyDescent="0.25">
      <c r="A350" s="49"/>
      <c r="B350" s="49"/>
      <c r="C350" s="5"/>
    </row>
    <row r="351" spans="1:3" ht="15.75" customHeight="1" x14ac:dyDescent="0.25">
      <c r="A351" s="49"/>
      <c r="B351" s="49"/>
      <c r="C351" s="5"/>
    </row>
    <row r="352" spans="1:3" ht="15.75" customHeight="1" x14ac:dyDescent="0.25">
      <c r="A352" s="49"/>
      <c r="B352" s="49"/>
      <c r="C352" s="5"/>
    </row>
    <row r="353" spans="1:3" ht="15.75" customHeight="1" x14ac:dyDescent="0.25">
      <c r="A353" s="49"/>
      <c r="B353" s="49"/>
      <c r="C353" s="5"/>
    </row>
    <row r="354" spans="1:3" ht="15.75" customHeight="1" x14ac:dyDescent="0.25">
      <c r="A354" s="49"/>
      <c r="B354" s="49"/>
      <c r="C354" s="5"/>
    </row>
    <row r="355" spans="1:3" ht="15.75" customHeight="1" x14ac:dyDescent="0.25">
      <c r="A355" s="49"/>
      <c r="B355" s="49"/>
      <c r="C355" s="5"/>
    </row>
    <row r="356" spans="1:3" ht="15.75" customHeight="1" x14ac:dyDescent="0.25">
      <c r="A356" s="49"/>
      <c r="B356" s="49"/>
      <c r="C356" s="5"/>
    </row>
    <row r="357" spans="1:3" ht="15.75" customHeight="1" x14ac:dyDescent="0.25">
      <c r="A357" s="49"/>
      <c r="B357" s="49"/>
      <c r="C357" s="5"/>
    </row>
    <row r="358" spans="1:3" ht="15.75" customHeight="1" x14ac:dyDescent="0.25">
      <c r="A358" s="49"/>
      <c r="B358" s="49"/>
      <c r="C358" s="5"/>
    </row>
    <row r="359" spans="1:3" ht="15.75" customHeight="1" x14ac:dyDescent="0.25">
      <c r="A359" s="49"/>
      <c r="B359" s="49"/>
      <c r="C359" s="5"/>
    </row>
    <row r="360" spans="1:3" ht="15.75" customHeight="1" x14ac:dyDescent="0.25">
      <c r="A360" s="49"/>
      <c r="B360" s="49"/>
      <c r="C360" s="5"/>
    </row>
    <row r="361" spans="1:3" ht="15.75" customHeight="1" x14ac:dyDescent="0.25">
      <c r="A361" s="49"/>
      <c r="B361" s="49"/>
      <c r="C361" s="5"/>
    </row>
    <row r="362" spans="1:3" ht="15.75" customHeight="1" x14ac:dyDescent="0.25">
      <c r="A362" s="49"/>
      <c r="B362" s="49"/>
      <c r="C362" s="5"/>
    </row>
    <row r="363" spans="1:3" ht="15.75" customHeight="1" x14ac:dyDescent="0.25">
      <c r="A363" s="49"/>
      <c r="B363" s="49"/>
      <c r="C363" s="5"/>
    </row>
    <row r="364" spans="1:3" ht="15.75" customHeight="1" x14ac:dyDescent="0.25">
      <c r="A364" s="49"/>
      <c r="B364" s="49"/>
      <c r="C364" s="5"/>
    </row>
    <row r="365" spans="1:3" ht="15.75" customHeight="1" x14ac:dyDescent="0.25">
      <c r="A365" s="49"/>
      <c r="B365" s="49"/>
      <c r="C365" s="5"/>
    </row>
    <row r="366" spans="1:3" ht="15.75" customHeight="1" x14ac:dyDescent="0.25">
      <c r="A366" s="49"/>
      <c r="B366" s="49"/>
      <c r="C366" s="5"/>
    </row>
    <row r="367" spans="1:3" ht="15.75" customHeight="1" x14ac:dyDescent="0.25">
      <c r="A367" s="49"/>
      <c r="B367" s="49"/>
      <c r="C367" s="5"/>
    </row>
    <row r="368" spans="1:3" ht="15.75" customHeight="1" x14ac:dyDescent="0.25">
      <c r="A368" s="49"/>
      <c r="B368" s="49"/>
      <c r="C368" s="5"/>
    </row>
    <row r="369" spans="1:3" ht="15.75" customHeight="1" x14ac:dyDescent="0.25">
      <c r="A369" s="49"/>
      <c r="B369" s="49"/>
      <c r="C369" s="5"/>
    </row>
    <row r="370" spans="1:3" ht="15.75" customHeight="1" x14ac:dyDescent="0.25">
      <c r="A370" s="49"/>
      <c r="B370" s="49"/>
      <c r="C370" s="5"/>
    </row>
    <row r="371" spans="1:3" ht="15.75" customHeight="1" x14ac:dyDescent="0.25">
      <c r="A371" s="49"/>
      <c r="B371" s="49"/>
      <c r="C371" s="5"/>
    </row>
    <row r="372" spans="1:3" ht="15.75" customHeight="1" x14ac:dyDescent="0.25">
      <c r="A372" s="49"/>
      <c r="B372" s="49"/>
      <c r="C372" s="5"/>
    </row>
    <row r="373" spans="1:3" ht="15.75" customHeight="1" x14ac:dyDescent="0.25">
      <c r="A373" s="49"/>
      <c r="B373" s="49"/>
      <c r="C373" s="5"/>
    </row>
    <row r="374" spans="1:3" ht="15.75" customHeight="1" x14ac:dyDescent="0.25">
      <c r="A374" s="49"/>
      <c r="B374" s="49"/>
      <c r="C374" s="5"/>
    </row>
    <row r="375" spans="1:3" ht="15.75" customHeight="1" x14ac:dyDescent="0.25">
      <c r="A375" s="49"/>
      <c r="B375" s="49"/>
      <c r="C375" s="5"/>
    </row>
    <row r="376" spans="1:3" ht="15.75" customHeight="1" x14ac:dyDescent="0.25">
      <c r="A376" s="49"/>
      <c r="B376" s="49"/>
      <c r="C376" s="5"/>
    </row>
    <row r="377" spans="1:3" ht="15.75" customHeight="1" x14ac:dyDescent="0.25">
      <c r="A377" s="49"/>
      <c r="B377" s="49"/>
      <c r="C377" s="5"/>
    </row>
    <row r="378" spans="1:3" ht="15.75" customHeight="1" x14ac:dyDescent="0.25">
      <c r="A378" s="49"/>
      <c r="B378" s="49"/>
      <c r="C378" s="5"/>
    </row>
    <row r="379" spans="1:3" ht="15.75" customHeight="1" x14ac:dyDescent="0.25">
      <c r="A379" s="49"/>
      <c r="B379" s="49"/>
      <c r="C379" s="5"/>
    </row>
    <row r="380" spans="1:3" ht="15.75" customHeight="1" x14ac:dyDescent="0.25">
      <c r="A380" s="49"/>
      <c r="B380" s="49"/>
      <c r="C380" s="5"/>
    </row>
    <row r="381" spans="1:3" ht="15.75" customHeight="1" x14ac:dyDescent="0.25">
      <c r="A381" s="49"/>
      <c r="B381" s="49"/>
      <c r="C381" s="5"/>
    </row>
    <row r="382" spans="1:3" ht="15.75" customHeight="1" x14ac:dyDescent="0.25">
      <c r="A382" s="49"/>
      <c r="B382" s="49"/>
      <c r="C382" s="5"/>
    </row>
    <row r="383" spans="1:3" ht="15.75" customHeight="1" x14ac:dyDescent="0.25">
      <c r="A383" s="49"/>
      <c r="B383" s="49"/>
      <c r="C383" s="5"/>
    </row>
    <row r="384" spans="1:3" ht="15.75" customHeight="1" x14ac:dyDescent="0.25">
      <c r="A384" s="49"/>
      <c r="B384" s="49"/>
      <c r="C384" s="5"/>
    </row>
    <row r="385" spans="1:3" ht="15.75" customHeight="1" x14ac:dyDescent="0.25">
      <c r="A385" s="49"/>
      <c r="B385" s="49"/>
      <c r="C385" s="5"/>
    </row>
    <row r="386" spans="1:3" ht="15.75" customHeight="1" x14ac:dyDescent="0.25">
      <c r="A386" s="49"/>
      <c r="B386" s="49"/>
      <c r="C386" s="5"/>
    </row>
    <row r="387" spans="1:3" ht="15.75" customHeight="1" x14ac:dyDescent="0.25">
      <c r="A387" s="49"/>
      <c r="B387" s="49"/>
      <c r="C387" s="5"/>
    </row>
    <row r="388" spans="1:3" ht="15.75" customHeight="1" x14ac:dyDescent="0.25">
      <c r="A388" s="49"/>
      <c r="B388" s="49"/>
      <c r="C388" s="5"/>
    </row>
    <row r="389" spans="1:3" ht="15.75" customHeight="1" x14ac:dyDescent="0.25">
      <c r="A389" s="49"/>
      <c r="B389" s="49"/>
      <c r="C389" s="5"/>
    </row>
    <row r="390" spans="1:3" ht="15.75" customHeight="1" x14ac:dyDescent="0.25">
      <c r="A390" s="49"/>
      <c r="B390" s="49"/>
      <c r="C390" s="5"/>
    </row>
    <row r="391" spans="1:3" ht="15.75" customHeight="1" x14ac:dyDescent="0.25">
      <c r="A391" s="49"/>
      <c r="B391" s="49"/>
      <c r="C391" s="5"/>
    </row>
    <row r="392" spans="1:3" ht="15.75" customHeight="1" x14ac:dyDescent="0.25">
      <c r="A392" s="49"/>
      <c r="B392" s="49"/>
      <c r="C392" s="5"/>
    </row>
    <row r="393" spans="1:3" ht="15.75" customHeight="1" x14ac:dyDescent="0.25">
      <c r="A393" s="49"/>
      <c r="B393" s="49"/>
      <c r="C393" s="5"/>
    </row>
    <row r="394" spans="1:3" ht="15.75" customHeight="1" x14ac:dyDescent="0.25">
      <c r="A394" s="49"/>
      <c r="B394" s="49"/>
      <c r="C394" s="5"/>
    </row>
    <row r="395" spans="1:3" ht="15.75" customHeight="1" x14ac:dyDescent="0.25">
      <c r="A395" s="49"/>
      <c r="B395" s="49"/>
      <c r="C395" s="5"/>
    </row>
    <row r="396" spans="1:3" ht="15.75" customHeight="1" x14ac:dyDescent="0.25">
      <c r="A396" s="49"/>
      <c r="B396" s="49"/>
      <c r="C396" s="5"/>
    </row>
    <row r="397" spans="1:3" ht="15.75" customHeight="1" x14ac:dyDescent="0.25">
      <c r="A397" s="49"/>
      <c r="B397" s="49"/>
      <c r="C397" s="5"/>
    </row>
    <row r="398" spans="1:3" ht="15.75" customHeight="1" x14ac:dyDescent="0.25">
      <c r="A398" s="49"/>
      <c r="B398" s="49"/>
      <c r="C398" s="5"/>
    </row>
    <row r="399" spans="1:3" ht="15.75" customHeight="1" x14ac:dyDescent="0.25">
      <c r="A399" s="49"/>
      <c r="B399" s="49"/>
      <c r="C399" s="5"/>
    </row>
    <row r="400" spans="1:3" ht="15.75" customHeight="1" x14ac:dyDescent="0.25">
      <c r="A400" s="49"/>
      <c r="B400" s="49"/>
      <c r="C400" s="5"/>
    </row>
    <row r="401" spans="1:3" ht="15.75" customHeight="1" x14ac:dyDescent="0.25">
      <c r="A401" s="49"/>
      <c r="B401" s="49"/>
      <c r="C401" s="5"/>
    </row>
    <row r="402" spans="1:3" ht="15.75" customHeight="1" x14ac:dyDescent="0.25">
      <c r="A402" s="49"/>
      <c r="B402" s="49"/>
      <c r="C402" s="5"/>
    </row>
    <row r="403" spans="1:3" ht="15.75" customHeight="1" x14ac:dyDescent="0.25">
      <c r="A403" s="49"/>
      <c r="B403" s="49"/>
      <c r="C403" s="5"/>
    </row>
    <row r="404" spans="1:3" ht="15.75" customHeight="1" x14ac:dyDescent="0.25">
      <c r="A404" s="49"/>
      <c r="B404" s="49"/>
      <c r="C404" s="5"/>
    </row>
    <row r="405" spans="1:3" ht="15.75" customHeight="1" x14ac:dyDescent="0.25">
      <c r="A405" s="49"/>
      <c r="B405" s="49"/>
      <c r="C405" s="5"/>
    </row>
    <row r="406" spans="1:3" ht="15.75" customHeight="1" x14ac:dyDescent="0.25">
      <c r="A406" s="49"/>
      <c r="B406" s="49"/>
      <c r="C406" s="5"/>
    </row>
    <row r="407" spans="1:3" ht="15.75" customHeight="1" x14ac:dyDescent="0.25">
      <c r="A407" s="49"/>
      <c r="B407" s="49"/>
      <c r="C407" s="5"/>
    </row>
    <row r="408" spans="1:3" ht="15.75" customHeight="1" x14ac:dyDescent="0.25">
      <c r="A408" s="49"/>
      <c r="B408" s="49"/>
      <c r="C408" s="5"/>
    </row>
    <row r="409" spans="1:3" ht="15.75" customHeight="1" x14ac:dyDescent="0.25">
      <c r="A409" s="49"/>
      <c r="B409" s="49"/>
      <c r="C409" s="5"/>
    </row>
    <row r="410" spans="1:3" ht="15.75" customHeight="1" x14ac:dyDescent="0.25">
      <c r="A410" s="49"/>
      <c r="B410" s="49"/>
      <c r="C410" s="5"/>
    </row>
    <row r="411" spans="1:3" ht="15.75" customHeight="1" x14ac:dyDescent="0.25">
      <c r="A411" s="49"/>
      <c r="B411" s="49"/>
      <c r="C411" s="5"/>
    </row>
    <row r="412" spans="1:3" ht="15.75" customHeight="1" x14ac:dyDescent="0.25">
      <c r="A412" s="49"/>
      <c r="B412" s="49"/>
      <c r="C412" s="5"/>
    </row>
    <row r="413" spans="1:3" ht="15.75" customHeight="1" x14ac:dyDescent="0.25">
      <c r="A413" s="49"/>
      <c r="B413" s="49"/>
      <c r="C413" s="5"/>
    </row>
    <row r="414" spans="1:3" ht="15.75" customHeight="1" x14ac:dyDescent="0.25">
      <c r="A414" s="49"/>
      <c r="B414" s="49"/>
      <c r="C414" s="5"/>
    </row>
    <row r="415" spans="1:3" ht="15.75" customHeight="1" x14ac:dyDescent="0.25">
      <c r="A415" s="49"/>
      <c r="B415" s="49"/>
      <c r="C415" s="5"/>
    </row>
    <row r="416" spans="1:3" ht="15.75" customHeight="1" x14ac:dyDescent="0.25">
      <c r="A416" s="49"/>
      <c r="B416" s="49"/>
      <c r="C416" s="5"/>
    </row>
    <row r="417" spans="1:3" ht="15.75" customHeight="1" x14ac:dyDescent="0.25">
      <c r="A417" s="49"/>
      <c r="B417" s="49"/>
      <c r="C417" s="5"/>
    </row>
    <row r="418" spans="1:3" ht="15.75" customHeight="1" x14ac:dyDescent="0.25">
      <c r="A418" s="49"/>
      <c r="B418" s="49"/>
      <c r="C418" s="5"/>
    </row>
    <row r="419" spans="1:3" ht="15.75" customHeight="1" x14ac:dyDescent="0.25">
      <c r="A419" s="49"/>
      <c r="B419" s="49"/>
      <c r="C419" s="5"/>
    </row>
    <row r="420" spans="1:3" ht="15.75" customHeight="1" x14ac:dyDescent="0.25">
      <c r="A420" s="49"/>
      <c r="B420" s="49"/>
      <c r="C420" s="5"/>
    </row>
    <row r="421" spans="1:3" ht="15.75" customHeight="1" x14ac:dyDescent="0.25">
      <c r="A421" s="49"/>
      <c r="B421" s="49"/>
      <c r="C421" s="5"/>
    </row>
    <row r="422" spans="1:3" ht="15.75" customHeight="1" x14ac:dyDescent="0.25">
      <c r="A422" s="49"/>
      <c r="B422" s="49"/>
      <c r="C422" s="5"/>
    </row>
    <row r="423" spans="1:3" ht="15.75" customHeight="1" x14ac:dyDescent="0.25">
      <c r="A423" s="49"/>
      <c r="B423" s="49"/>
      <c r="C423" s="5"/>
    </row>
    <row r="424" spans="1:3" ht="15.75" customHeight="1" x14ac:dyDescent="0.25">
      <c r="A424" s="49"/>
      <c r="B424" s="49"/>
      <c r="C424" s="5"/>
    </row>
    <row r="425" spans="1:3" ht="15.75" customHeight="1" x14ac:dyDescent="0.25">
      <c r="A425" s="49"/>
      <c r="B425" s="49"/>
      <c r="C425" s="5"/>
    </row>
    <row r="426" spans="1:3" ht="15.75" customHeight="1" x14ac:dyDescent="0.25">
      <c r="A426" s="49"/>
      <c r="B426" s="49"/>
      <c r="C426" s="5"/>
    </row>
    <row r="427" spans="1:3" ht="15.75" customHeight="1" x14ac:dyDescent="0.25">
      <c r="A427" s="49"/>
      <c r="B427" s="49"/>
      <c r="C427" s="5"/>
    </row>
    <row r="428" spans="1:3" ht="15.75" customHeight="1" x14ac:dyDescent="0.25">
      <c r="A428" s="49"/>
      <c r="B428" s="49"/>
      <c r="C428" s="5"/>
    </row>
    <row r="429" spans="1:3" ht="15.75" customHeight="1" x14ac:dyDescent="0.25">
      <c r="A429" s="49"/>
      <c r="B429" s="49"/>
      <c r="C429" s="5"/>
    </row>
    <row r="430" spans="1:3" ht="15.75" customHeight="1" x14ac:dyDescent="0.25">
      <c r="A430" s="49"/>
      <c r="B430" s="49"/>
      <c r="C430" s="5"/>
    </row>
    <row r="431" spans="1:3" ht="15.75" customHeight="1" x14ac:dyDescent="0.25">
      <c r="A431" s="49"/>
      <c r="B431" s="49"/>
      <c r="C431" s="5"/>
    </row>
    <row r="432" spans="1:3" ht="15.75" customHeight="1" x14ac:dyDescent="0.25">
      <c r="A432" s="49"/>
      <c r="B432" s="49"/>
      <c r="C432" s="5"/>
    </row>
    <row r="433" spans="1:3" ht="15.75" customHeight="1" x14ac:dyDescent="0.25">
      <c r="A433" s="49"/>
      <c r="B433" s="49"/>
      <c r="C433" s="5"/>
    </row>
    <row r="434" spans="1:3" ht="15.75" customHeight="1" x14ac:dyDescent="0.25">
      <c r="A434" s="49"/>
      <c r="B434" s="49"/>
      <c r="C434" s="5"/>
    </row>
    <row r="435" spans="1:3" ht="15.75" customHeight="1" x14ac:dyDescent="0.25">
      <c r="A435" s="49"/>
      <c r="B435" s="49"/>
      <c r="C435" s="5"/>
    </row>
    <row r="436" spans="1:3" ht="15.75" customHeight="1" x14ac:dyDescent="0.25">
      <c r="A436" s="49"/>
      <c r="B436" s="49"/>
      <c r="C436" s="5"/>
    </row>
    <row r="437" spans="1:3" ht="15.75" customHeight="1" x14ac:dyDescent="0.25">
      <c r="A437" s="49"/>
      <c r="B437" s="49"/>
      <c r="C437" s="5"/>
    </row>
    <row r="438" spans="1:3" ht="15.75" customHeight="1" x14ac:dyDescent="0.25">
      <c r="A438" s="49"/>
      <c r="B438" s="49"/>
      <c r="C438" s="5"/>
    </row>
    <row r="439" spans="1:3" ht="15.75" customHeight="1" x14ac:dyDescent="0.25">
      <c r="A439" s="49"/>
      <c r="B439" s="49"/>
      <c r="C439" s="5"/>
    </row>
    <row r="440" spans="1:3" ht="15.75" customHeight="1" x14ac:dyDescent="0.25">
      <c r="A440" s="49"/>
      <c r="B440" s="49"/>
      <c r="C440" s="5"/>
    </row>
    <row r="441" spans="1:3" ht="15.75" customHeight="1" x14ac:dyDescent="0.25">
      <c r="A441" s="49"/>
      <c r="B441" s="49"/>
      <c r="C441" s="5"/>
    </row>
    <row r="442" spans="1:3" ht="15.75" customHeight="1" x14ac:dyDescent="0.25">
      <c r="A442" s="49"/>
      <c r="B442" s="49"/>
      <c r="C442" s="5"/>
    </row>
    <row r="443" spans="1:3" ht="15.75" customHeight="1" x14ac:dyDescent="0.25">
      <c r="A443" s="49"/>
      <c r="B443" s="49"/>
      <c r="C443" s="5"/>
    </row>
    <row r="444" spans="1:3" ht="15.75" customHeight="1" x14ac:dyDescent="0.25">
      <c r="A444" s="49"/>
      <c r="B444" s="49"/>
      <c r="C444" s="5"/>
    </row>
    <row r="445" spans="1:3" ht="15.75" customHeight="1" x14ac:dyDescent="0.25">
      <c r="A445" s="49"/>
      <c r="B445" s="49"/>
      <c r="C445" s="5"/>
    </row>
    <row r="446" spans="1:3" ht="15.75" customHeight="1" x14ac:dyDescent="0.25">
      <c r="A446" s="49"/>
      <c r="B446" s="49"/>
      <c r="C446" s="5"/>
    </row>
    <row r="447" spans="1:3" ht="15.75" customHeight="1" x14ac:dyDescent="0.25">
      <c r="A447" s="49"/>
      <c r="B447" s="49"/>
      <c r="C447" s="5"/>
    </row>
    <row r="448" spans="1:3" ht="15.75" customHeight="1" x14ac:dyDescent="0.25">
      <c r="A448" s="49"/>
      <c r="B448" s="49"/>
      <c r="C448" s="5"/>
    </row>
    <row r="449" spans="1:3" ht="15.75" customHeight="1" x14ac:dyDescent="0.25">
      <c r="A449" s="49"/>
      <c r="B449" s="49"/>
      <c r="C449" s="5"/>
    </row>
    <row r="450" spans="1:3" ht="15.75" customHeight="1" x14ac:dyDescent="0.25">
      <c r="A450" s="49"/>
      <c r="B450" s="49"/>
      <c r="C450" s="5"/>
    </row>
    <row r="451" spans="1:3" ht="15.75" customHeight="1" x14ac:dyDescent="0.25">
      <c r="A451" s="49"/>
      <c r="B451" s="49"/>
      <c r="C451" s="5"/>
    </row>
    <row r="452" spans="1:3" ht="15.75" customHeight="1" x14ac:dyDescent="0.25">
      <c r="A452" s="49"/>
      <c r="B452" s="49"/>
      <c r="C452" s="5"/>
    </row>
    <row r="453" spans="1:3" ht="15.75" customHeight="1" x14ac:dyDescent="0.25">
      <c r="A453" s="49"/>
      <c r="B453" s="49"/>
      <c r="C453" s="5"/>
    </row>
    <row r="454" spans="1:3" ht="15.75" customHeight="1" x14ac:dyDescent="0.25">
      <c r="A454" s="49"/>
      <c r="B454" s="49"/>
      <c r="C454" s="5"/>
    </row>
    <row r="455" spans="1:3" ht="15.75" customHeight="1" x14ac:dyDescent="0.25">
      <c r="A455" s="49"/>
      <c r="B455" s="49"/>
      <c r="C455" s="5"/>
    </row>
    <row r="456" spans="1:3" ht="15.75" customHeight="1" x14ac:dyDescent="0.25">
      <c r="A456" s="49"/>
      <c r="B456" s="49"/>
      <c r="C456" s="5"/>
    </row>
    <row r="457" spans="1:3" ht="15.75" customHeight="1" x14ac:dyDescent="0.25">
      <c r="A457" s="49"/>
      <c r="B457" s="49"/>
      <c r="C457" s="5"/>
    </row>
    <row r="458" spans="1:3" ht="15.75" customHeight="1" x14ac:dyDescent="0.25">
      <c r="A458" s="49"/>
      <c r="B458" s="49"/>
      <c r="C458" s="5"/>
    </row>
    <row r="459" spans="1:3" ht="15.75" customHeight="1" x14ac:dyDescent="0.25">
      <c r="A459" s="49"/>
      <c r="B459" s="49"/>
      <c r="C459" s="5"/>
    </row>
    <row r="460" spans="1:3" ht="15.75" customHeight="1" x14ac:dyDescent="0.25">
      <c r="A460" s="49"/>
      <c r="B460" s="49"/>
      <c r="C460" s="5"/>
    </row>
    <row r="461" spans="1:3" ht="15.75" customHeight="1" x14ac:dyDescent="0.25">
      <c r="A461" s="49"/>
      <c r="B461" s="49"/>
      <c r="C461" s="5"/>
    </row>
    <row r="462" spans="1:3" ht="15.75" customHeight="1" x14ac:dyDescent="0.25">
      <c r="A462" s="49"/>
      <c r="B462" s="49"/>
      <c r="C462" s="5"/>
    </row>
    <row r="463" spans="1:3" ht="15.75" customHeight="1" x14ac:dyDescent="0.25">
      <c r="A463" s="49"/>
      <c r="B463" s="49"/>
      <c r="C463" s="5"/>
    </row>
    <row r="464" spans="1:3" ht="15.75" customHeight="1" x14ac:dyDescent="0.25">
      <c r="A464" s="49"/>
      <c r="B464" s="49"/>
      <c r="C464" s="5"/>
    </row>
    <row r="465" spans="1:3" ht="15.75" customHeight="1" x14ac:dyDescent="0.25">
      <c r="A465" s="49"/>
      <c r="B465" s="49"/>
      <c r="C465" s="5"/>
    </row>
    <row r="466" spans="1:3" ht="15.75" customHeight="1" x14ac:dyDescent="0.25">
      <c r="A466" s="49"/>
      <c r="B466" s="49"/>
      <c r="C466" s="5"/>
    </row>
    <row r="467" spans="1:3" ht="15.75" customHeight="1" x14ac:dyDescent="0.25">
      <c r="A467" s="49"/>
      <c r="B467" s="49"/>
      <c r="C467" s="5"/>
    </row>
    <row r="468" spans="1:3" ht="15.75" customHeight="1" x14ac:dyDescent="0.25">
      <c r="A468" s="49"/>
      <c r="B468" s="49"/>
      <c r="C468" s="5"/>
    </row>
    <row r="469" spans="1:3" ht="15.75" customHeight="1" x14ac:dyDescent="0.25">
      <c r="A469" s="49"/>
      <c r="B469" s="49"/>
      <c r="C469" s="5"/>
    </row>
    <row r="470" spans="1:3" ht="15.75" customHeight="1" x14ac:dyDescent="0.25">
      <c r="A470" s="49"/>
      <c r="B470" s="49"/>
      <c r="C470" s="5"/>
    </row>
    <row r="471" spans="1:3" ht="15.75" customHeight="1" x14ac:dyDescent="0.25">
      <c r="A471" s="49"/>
      <c r="B471" s="49"/>
      <c r="C471" s="5"/>
    </row>
    <row r="472" spans="1:3" ht="15.75" customHeight="1" x14ac:dyDescent="0.25">
      <c r="A472" s="49"/>
      <c r="B472" s="49"/>
      <c r="C472" s="5"/>
    </row>
    <row r="473" spans="1:3" ht="15.75" customHeight="1" x14ac:dyDescent="0.25">
      <c r="A473" s="49"/>
      <c r="B473" s="49"/>
      <c r="C473" s="5"/>
    </row>
    <row r="474" spans="1:3" ht="15.75" customHeight="1" x14ac:dyDescent="0.25">
      <c r="A474" s="49"/>
      <c r="B474" s="49"/>
      <c r="C474" s="5"/>
    </row>
    <row r="475" spans="1:3" ht="15.75" customHeight="1" x14ac:dyDescent="0.25">
      <c r="A475" s="49"/>
      <c r="B475" s="49"/>
      <c r="C475" s="5"/>
    </row>
    <row r="476" spans="1:3" ht="15.75" customHeight="1" x14ac:dyDescent="0.25">
      <c r="A476" s="49"/>
      <c r="B476" s="49"/>
      <c r="C476" s="5"/>
    </row>
    <row r="477" spans="1:3" ht="15.75" customHeight="1" x14ac:dyDescent="0.25">
      <c r="A477" s="49"/>
      <c r="B477" s="49"/>
      <c r="C477" s="5"/>
    </row>
    <row r="478" spans="1:3" ht="15.75" customHeight="1" x14ac:dyDescent="0.25">
      <c r="A478" s="49"/>
      <c r="B478" s="49"/>
      <c r="C478" s="5"/>
    </row>
    <row r="479" spans="1:3" ht="15.75" customHeight="1" x14ac:dyDescent="0.25">
      <c r="A479" s="49"/>
      <c r="B479" s="49"/>
      <c r="C479" s="5"/>
    </row>
    <row r="480" spans="1:3" ht="15.75" customHeight="1" x14ac:dyDescent="0.25">
      <c r="A480" s="49"/>
      <c r="B480" s="49"/>
      <c r="C480" s="5"/>
    </row>
    <row r="481" spans="1:3" ht="15.75" customHeight="1" x14ac:dyDescent="0.25">
      <c r="A481" s="49"/>
      <c r="B481" s="49"/>
      <c r="C481" s="5"/>
    </row>
    <row r="482" spans="1:3" ht="15.75" customHeight="1" x14ac:dyDescent="0.25">
      <c r="A482" s="49"/>
      <c r="B482" s="49"/>
      <c r="C482" s="5"/>
    </row>
    <row r="483" spans="1:3" ht="15.75" customHeight="1" x14ac:dyDescent="0.25">
      <c r="A483" s="49"/>
      <c r="B483" s="49"/>
      <c r="C483" s="5"/>
    </row>
    <row r="484" spans="1:3" ht="15.75" customHeight="1" x14ac:dyDescent="0.25">
      <c r="A484" s="49"/>
      <c r="B484" s="49"/>
      <c r="C484" s="5"/>
    </row>
    <row r="485" spans="1:3" ht="15.75" customHeight="1" x14ac:dyDescent="0.25">
      <c r="A485" s="49"/>
      <c r="B485" s="49"/>
      <c r="C485" s="5"/>
    </row>
    <row r="486" spans="1:3" ht="15.75" customHeight="1" x14ac:dyDescent="0.25">
      <c r="A486" s="49"/>
      <c r="B486" s="49"/>
      <c r="C486" s="5"/>
    </row>
    <row r="487" spans="1:3" ht="15.75" customHeight="1" x14ac:dyDescent="0.25">
      <c r="A487" s="49"/>
      <c r="B487" s="49"/>
      <c r="C487" s="5"/>
    </row>
    <row r="488" spans="1:3" ht="15.75" customHeight="1" x14ac:dyDescent="0.25">
      <c r="A488" s="49"/>
      <c r="B488" s="49"/>
      <c r="C488" s="5"/>
    </row>
    <row r="489" spans="1:3" ht="15.75" customHeight="1" x14ac:dyDescent="0.25">
      <c r="A489" s="49"/>
      <c r="B489" s="49"/>
      <c r="C489" s="5"/>
    </row>
    <row r="490" spans="1:3" ht="15.75" customHeight="1" x14ac:dyDescent="0.25">
      <c r="A490" s="49"/>
      <c r="B490" s="49"/>
      <c r="C490" s="5"/>
    </row>
    <row r="491" spans="1:3" ht="15.75" customHeight="1" x14ac:dyDescent="0.25">
      <c r="A491" s="49"/>
      <c r="B491" s="49"/>
      <c r="C491" s="5"/>
    </row>
    <row r="492" spans="1:3" ht="15.75" customHeight="1" x14ac:dyDescent="0.25">
      <c r="A492" s="49"/>
      <c r="B492" s="49"/>
      <c r="C492" s="5"/>
    </row>
    <row r="493" spans="1:3" ht="15.75" customHeight="1" x14ac:dyDescent="0.25">
      <c r="A493" s="49"/>
      <c r="B493" s="49"/>
      <c r="C493" s="5"/>
    </row>
    <row r="494" spans="1:3" ht="15.75" customHeight="1" x14ac:dyDescent="0.25">
      <c r="A494" s="49"/>
      <c r="B494" s="49"/>
      <c r="C494" s="5"/>
    </row>
    <row r="495" spans="1:3" ht="15.75" customHeight="1" x14ac:dyDescent="0.25">
      <c r="A495" s="49"/>
      <c r="B495" s="49"/>
      <c r="C495" s="5"/>
    </row>
    <row r="496" spans="1:3" ht="15.75" customHeight="1" x14ac:dyDescent="0.25">
      <c r="A496" s="49"/>
      <c r="B496" s="49"/>
      <c r="C496" s="5"/>
    </row>
    <row r="497" spans="1:3" ht="15.75" customHeight="1" x14ac:dyDescent="0.25">
      <c r="A497" s="49"/>
      <c r="B497" s="49"/>
      <c r="C497" s="5"/>
    </row>
    <row r="498" spans="1:3" ht="15.75" customHeight="1" x14ac:dyDescent="0.25">
      <c r="A498" s="49"/>
      <c r="B498" s="49"/>
      <c r="C498" s="5"/>
    </row>
    <row r="499" spans="1:3" ht="15.75" customHeight="1" x14ac:dyDescent="0.25">
      <c r="A499" s="49"/>
      <c r="B499" s="49"/>
      <c r="C499" s="5"/>
    </row>
    <row r="500" spans="1:3" ht="15.75" customHeight="1" x14ac:dyDescent="0.25">
      <c r="A500" s="49"/>
      <c r="B500" s="49"/>
      <c r="C500" s="5"/>
    </row>
    <row r="501" spans="1:3" ht="15.75" customHeight="1" x14ac:dyDescent="0.25">
      <c r="A501" s="49"/>
      <c r="B501" s="49"/>
      <c r="C501" s="5"/>
    </row>
    <row r="502" spans="1:3" ht="15.75" customHeight="1" x14ac:dyDescent="0.25">
      <c r="A502" s="49"/>
      <c r="B502" s="49"/>
      <c r="C502" s="5"/>
    </row>
    <row r="503" spans="1:3" ht="15.75" customHeight="1" x14ac:dyDescent="0.25">
      <c r="A503" s="49"/>
      <c r="B503" s="49"/>
      <c r="C503" s="5"/>
    </row>
    <row r="504" spans="1:3" ht="15.75" customHeight="1" x14ac:dyDescent="0.25">
      <c r="A504" s="49"/>
      <c r="B504" s="49"/>
      <c r="C504" s="5"/>
    </row>
    <row r="505" spans="1:3" ht="15.75" customHeight="1" x14ac:dyDescent="0.25">
      <c r="A505" s="49"/>
      <c r="B505" s="49"/>
      <c r="C505" s="5"/>
    </row>
    <row r="506" spans="1:3" ht="15.75" customHeight="1" x14ac:dyDescent="0.25">
      <c r="A506" s="49"/>
      <c r="B506" s="49"/>
      <c r="C506" s="5"/>
    </row>
    <row r="507" spans="1:3" ht="15.75" customHeight="1" x14ac:dyDescent="0.25">
      <c r="A507" s="49"/>
      <c r="B507" s="49"/>
      <c r="C507" s="5"/>
    </row>
    <row r="508" spans="1:3" ht="15.75" customHeight="1" x14ac:dyDescent="0.25">
      <c r="A508" s="49"/>
      <c r="B508" s="49"/>
      <c r="C508" s="5"/>
    </row>
    <row r="509" spans="1:3" ht="15.75" customHeight="1" x14ac:dyDescent="0.25">
      <c r="A509" s="49"/>
      <c r="B509" s="49"/>
      <c r="C509" s="5"/>
    </row>
    <row r="510" spans="1:3" ht="15.75" customHeight="1" x14ac:dyDescent="0.25">
      <c r="A510" s="49"/>
      <c r="B510" s="49"/>
      <c r="C510" s="5"/>
    </row>
    <row r="511" spans="1:3" ht="15.75" customHeight="1" x14ac:dyDescent="0.25">
      <c r="A511" s="49"/>
      <c r="B511" s="49"/>
      <c r="C511" s="5"/>
    </row>
    <row r="512" spans="1:3" ht="15.75" customHeight="1" x14ac:dyDescent="0.25">
      <c r="A512" s="49"/>
      <c r="B512" s="49"/>
      <c r="C512" s="5"/>
    </row>
    <row r="513" spans="1:3" ht="15.75" customHeight="1" x14ac:dyDescent="0.25">
      <c r="A513" s="49"/>
      <c r="B513" s="49"/>
      <c r="C513" s="5"/>
    </row>
    <row r="514" spans="1:3" ht="15.75" customHeight="1" x14ac:dyDescent="0.25">
      <c r="A514" s="49"/>
      <c r="B514" s="49"/>
      <c r="C514" s="5"/>
    </row>
    <row r="515" spans="1:3" ht="15.75" customHeight="1" x14ac:dyDescent="0.25">
      <c r="A515" s="49"/>
      <c r="B515" s="49"/>
      <c r="C515" s="5"/>
    </row>
    <row r="516" spans="1:3" ht="15.75" customHeight="1" x14ac:dyDescent="0.25">
      <c r="A516" s="49"/>
      <c r="B516" s="49"/>
      <c r="C516" s="5"/>
    </row>
    <row r="517" spans="1:3" ht="15.75" customHeight="1" x14ac:dyDescent="0.25">
      <c r="A517" s="49"/>
      <c r="B517" s="49"/>
      <c r="C517" s="5"/>
    </row>
    <row r="518" spans="1:3" ht="15.75" customHeight="1" x14ac:dyDescent="0.25">
      <c r="A518" s="49"/>
      <c r="B518" s="49"/>
      <c r="C518" s="5"/>
    </row>
    <row r="519" spans="1:3" ht="15.75" customHeight="1" x14ac:dyDescent="0.25">
      <c r="A519" s="49"/>
      <c r="B519" s="49"/>
      <c r="C519" s="5"/>
    </row>
    <row r="520" spans="1:3" ht="15.75" customHeight="1" x14ac:dyDescent="0.25">
      <c r="A520" s="49"/>
      <c r="B520" s="49"/>
      <c r="C520" s="5"/>
    </row>
    <row r="521" spans="1:3" ht="15.75" customHeight="1" x14ac:dyDescent="0.25">
      <c r="A521" s="49"/>
      <c r="B521" s="49"/>
      <c r="C521" s="5"/>
    </row>
    <row r="522" spans="1:3" ht="15.75" customHeight="1" x14ac:dyDescent="0.25">
      <c r="A522" s="49"/>
      <c r="B522" s="49"/>
      <c r="C522" s="5"/>
    </row>
    <row r="523" spans="1:3" ht="15.75" customHeight="1" x14ac:dyDescent="0.25">
      <c r="A523" s="49"/>
      <c r="B523" s="49"/>
      <c r="C523" s="5"/>
    </row>
    <row r="524" spans="1:3" ht="15.75" customHeight="1" x14ac:dyDescent="0.25">
      <c r="A524" s="49"/>
      <c r="B524" s="49"/>
      <c r="C524" s="5"/>
    </row>
    <row r="525" spans="1:3" ht="15.75" customHeight="1" x14ac:dyDescent="0.25">
      <c r="A525" s="49"/>
      <c r="B525" s="49"/>
      <c r="C525" s="5"/>
    </row>
    <row r="526" spans="1:3" ht="15.75" customHeight="1" x14ac:dyDescent="0.25">
      <c r="A526" s="49"/>
      <c r="B526" s="49"/>
      <c r="C526" s="5"/>
    </row>
    <row r="527" spans="1:3" ht="15.75" customHeight="1" x14ac:dyDescent="0.25">
      <c r="A527" s="49"/>
      <c r="B527" s="49"/>
      <c r="C527" s="5"/>
    </row>
    <row r="528" spans="1:3" ht="15.75" customHeight="1" x14ac:dyDescent="0.25">
      <c r="A528" s="49"/>
      <c r="B528" s="49"/>
      <c r="C528" s="5"/>
    </row>
    <row r="529" spans="1:3" ht="15.75" customHeight="1" x14ac:dyDescent="0.25">
      <c r="A529" s="49"/>
      <c r="B529" s="49"/>
      <c r="C529" s="5"/>
    </row>
    <row r="530" spans="1:3" ht="15.75" customHeight="1" x14ac:dyDescent="0.25">
      <c r="A530" s="49"/>
      <c r="B530" s="49"/>
      <c r="C530" s="5"/>
    </row>
    <row r="531" spans="1:3" ht="15.75" customHeight="1" x14ac:dyDescent="0.25">
      <c r="A531" s="49"/>
      <c r="B531" s="49"/>
      <c r="C531" s="5"/>
    </row>
    <row r="532" spans="1:3" ht="15.75" customHeight="1" x14ac:dyDescent="0.25">
      <c r="A532" s="49"/>
      <c r="B532" s="49"/>
      <c r="C532" s="5"/>
    </row>
    <row r="533" spans="1:3" ht="15.75" customHeight="1" x14ac:dyDescent="0.25">
      <c r="A533" s="49"/>
      <c r="B533" s="49"/>
      <c r="C533" s="5"/>
    </row>
    <row r="534" spans="1:3" ht="15.75" customHeight="1" x14ac:dyDescent="0.25">
      <c r="A534" s="49"/>
      <c r="B534" s="49"/>
      <c r="C534" s="5"/>
    </row>
    <row r="535" spans="1:3" ht="15.75" customHeight="1" x14ac:dyDescent="0.25">
      <c r="A535" s="49"/>
      <c r="B535" s="49"/>
      <c r="C535" s="5"/>
    </row>
    <row r="536" spans="1:3" ht="15.75" customHeight="1" x14ac:dyDescent="0.25">
      <c r="A536" s="49"/>
      <c r="B536" s="49"/>
      <c r="C536" s="5"/>
    </row>
    <row r="537" spans="1:3" ht="15.75" customHeight="1" x14ac:dyDescent="0.25">
      <c r="A537" s="49"/>
      <c r="B537" s="49"/>
      <c r="C537" s="5"/>
    </row>
    <row r="538" spans="1:3" ht="15.75" customHeight="1" x14ac:dyDescent="0.25">
      <c r="A538" s="49"/>
      <c r="B538" s="49"/>
      <c r="C538" s="5"/>
    </row>
    <row r="539" spans="1:3" ht="15.75" customHeight="1" x14ac:dyDescent="0.25">
      <c r="A539" s="49"/>
      <c r="B539" s="49"/>
      <c r="C539" s="5"/>
    </row>
    <row r="540" spans="1:3" ht="15.75" customHeight="1" x14ac:dyDescent="0.25">
      <c r="A540" s="49"/>
      <c r="B540" s="49"/>
      <c r="C540" s="5"/>
    </row>
    <row r="541" spans="1:3" ht="15.75" customHeight="1" x14ac:dyDescent="0.25">
      <c r="A541" s="49"/>
      <c r="B541" s="49"/>
      <c r="C541" s="5"/>
    </row>
    <row r="542" spans="1:3" ht="15.75" customHeight="1" x14ac:dyDescent="0.25">
      <c r="A542" s="49"/>
      <c r="B542" s="49"/>
      <c r="C542" s="5"/>
    </row>
    <row r="543" spans="1:3" ht="15.75" customHeight="1" x14ac:dyDescent="0.25">
      <c r="A543" s="49"/>
      <c r="B543" s="49"/>
      <c r="C543" s="5"/>
    </row>
    <row r="544" spans="1:3" ht="15.75" customHeight="1" x14ac:dyDescent="0.25">
      <c r="A544" s="49"/>
      <c r="B544" s="49"/>
      <c r="C544" s="5"/>
    </row>
    <row r="545" spans="1:3" ht="15.75" customHeight="1" x14ac:dyDescent="0.25">
      <c r="A545" s="49"/>
      <c r="B545" s="49"/>
      <c r="C545" s="5"/>
    </row>
    <row r="546" spans="1:3" ht="15.75" customHeight="1" x14ac:dyDescent="0.25">
      <c r="A546" s="49"/>
      <c r="B546" s="49"/>
      <c r="C546" s="5"/>
    </row>
    <row r="547" spans="1:3" ht="15.75" customHeight="1" x14ac:dyDescent="0.25">
      <c r="A547" s="49"/>
      <c r="B547" s="49"/>
      <c r="C547" s="5"/>
    </row>
    <row r="548" spans="1:3" ht="15.75" customHeight="1" x14ac:dyDescent="0.25">
      <c r="A548" s="49"/>
      <c r="B548" s="49"/>
      <c r="C548" s="5"/>
    </row>
    <row r="549" spans="1:3" ht="15.75" customHeight="1" x14ac:dyDescent="0.25">
      <c r="A549" s="49"/>
      <c r="B549" s="49"/>
      <c r="C549" s="5"/>
    </row>
    <row r="550" spans="1:3" ht="15.75" customHeight="1" x14ac:dyDescent="0.25">
      <c r="A550" s="49"/>
      <c r="B550" s="49"/>
      <c r="C550" s="5"/>
    </row>
    <row r="551" spans="1:3" ht="15.75" customHeight="1" x14ac:dyDescent="0.25">
      <c r="A551" s="49"/>
      <c r="B551" s="49"/>
      <c r="C551" s="5"/>
    </row>
    <row r="552" spans="1:3" ht="15.75" customHeight="1" x14ac:dyDescent="0.25">
      <c r="A552" s="49"/>
      <c r="B552" s="49"/>
      <c r="C552" s="5"/>
    </row>
    <row r="553" spans="1:3" ht="15.75" customHeight="1" x14ac:dyDescent="0.25">
      <c r="A553" s="49"/>
      <c r="B553" s="49"/>
      <c r="C553" s="5"/>
    </row>
    <row r="554" spans="1:3" ht="15.75" customHeight="1" x14ac:dyDescent="0.25">
      <c r="A554" s="49"/>
      <c r="B554" s="49"/>
      <c r="C554" s="5"/>
    </row>
    <row r="555" spans="1:3" ht="15.75" customHeight="1" x14ac:dyDescent="0.25">
      <c r="A555" s="49"/>
      <c r="B555" s="49"/>
      <c r="C555" s="5"/>
    </row>
    <row r="556" spans="1:3" ht="15.75" customHeight="1" x14ac:dyDescent="0.25">
      <c r="A556" s="49"/>
      <c r="B556" s="49"/>
      <c r="C556" s="5"/>
    </row>
    <row r="557" spans="1:3" ht="15.75" customHeight="1" x14ac:dyDescent="0.25">
      <c r="A557" s="49"/>
      <c r="B557" s="49"/>
      <c r="C557" s="5"/>
    </row>
    <row r="558" spans="1:3" ht="15.75" customHeight="1" x14ac:dyDescent="0.25">
      <c r="A558" s="49"/>
      <c r="B558" s="49"/>
      <c r="C558" s="5"/>
    </row>
    <row r="559" spans="1:3" ht="15.75" customHeight="1" x14ac:dyDescent="0.25">
      <c r="A559" s="49"/>
      <c r="B559" s="49"/>
      <c r="C559" s="5"/>
    </row>
    <row r="560" spans="1:3" ht="15.75" customHeight="1" x14ac:dyDescent="0.25">
      <c r="A560" s="49"/>
      <c r="B560" s="49"/>
      <c r="C560" s="5"/>
    </row>
    <row r="561" spans="1:3" ht="15.75" customHeight="1" x14ac:dyDescent="0.25">
      <c r="A561" s="49"/>
      <c r="B561" s="49"/>
      <c r="C561" s="5"/>
    </row>
    <row r="562" spans="1:3" ht="15.75" customHeight="1" x14ac:dyDescent="0.25">
      <c r="A562" s="49"/>
      <c r="B562" s="49"/>
      <c r="C562" s="5"/>
    </row>
    <row r="563" spans="1:3" ht="15.75" customHeight="1" x14ac:dyDescent="0.25">
      <c r="A563" s="49"/>
      <c r="B563" s="49"/>
      <c r="C563" s="5"/>
    </row>
    <row r="564" spans="1:3" ht="15.75" customHeight="1" x14ac:dyDescent="0.25">
      <c r="A564" s="49"/>
      <c r="B564" s="49"/>
      <c r="C564" s="5"/>
    </row>
    <row r="565" spans="1:3" ht="15.75" customHeight="1" x14ac:dyDescent="0.25">
      <c r="A565" s="49"/>
      <c r="B565" s="49"/>
      <c r="C565" s="5"/>
    </row>
    <row r="566" spans="1:3" ht="15.75" customHeight="1" x14ac:dyDescent="0.25">
      <c r="A566" s="49"/>
      <c r="B566" s="49"/>
      <c r="C566" s="5"/>
    </row>
    <row r="567" spans="1:3" ht="15.75" customHeight="1" x14ac:dyDescent="0.25">
      <c r="A567" s="49"/>
      <c r="B567" s="49"/>
      <c r="C567" s="5"/>
    </row>
    <row r="568" spans="1:3" ht="15.75" customHeight="1" x14ac:dyDescent="0.25">
      <c r="A568" s="49"/>
      <c r="B568" s="49"/>
      <c r="C568" s="5"/>
    </row>
    <row r="569" spans="1:3" ht="15.75" customHeight="1" x14ac:dyDescent="0.25">
      <c r="A569" s="49"/>
      <c r="B569" s="49"/>
      <c r="C569" s="5"/>
    </row>
    <row r="570" spans="1:3" ht="15.75" customHeight="1" x14ac:dyDescent="0.25">
      <c r="A570" s="49"/>
      <c r="B570" s="49"/>
      <c r="C570" s="5"/>
    </row>
    <row r="571" spans="1:3" ht="15.75" customHeight="1" x14ac:dyDescent="0.25">
      <c r="A571" s="49"/>
      <c r="B571" s="49"/>
      <c r="C571" s="5"/>
    </row>
    <row r="572" spans="1:3" ht="15.75" customHeight="1" x14ac:dyDescent="0.25">
      <c r="A572" s="49"/>
      <c r="B572" s="49"/>
      <c r="C572" s="5"/>
    </row>
    <row r="573" spans="1:3" ht="15.75" customHeight="1" x14ac:dyDescent="0.25">
      <c r="A573" s="49"/>
      <c r="B573" s="49"/>
      <c r="C573" s="5"/>
    </row>
    <row r="574" spans="1:3" ht="15.75" customHeight="1" x14ac:dyDescent="0.25">
      <c r="A574" s="49"/>
      <c r="B574" s="49"/>
      <c r="C574" s="5"/>
    </row>
    <row r="575" spans="1:3" ht="15.75" customHeight="1" x14ac:dyDescent="0.25">
      <c r="A575" s="49"/>
      <c r="B575" s="49"/>
      <c r="C575" s="5"/>
    </row>
    <row r="576" spans="1:3" ht="15.75" customHeight="1" x14ac:dyDescent="0.25">
      <c r="A576" s="49"/>
      <c r="B576" s="49"/>
      <c r="C576" s="5"/>
    </row>
    <row r="577" spans="1:3" ht="15.75" customHeight="1" x14ac:dyDescent="0.25">
      <c r="A577" s="49"/>
      <c r="B577" s="49"/>
      <c r="C577" s="5"/>
    </row>
    <row r="578" spans="1:3" ht="15.75" customHeight="1" x14ac:dyDescent="0.25">
      <c r="A578" s="49"/>
      <c r="B578" s="49"/>
      <c r="C578" s="5"/>
    </row>
    <row r="579" spans="1:3" ht="15.75" customHeight="1" x14ac:dyDescent="0.25">
      <c r="A579" s="49"/>
      <c r="B579" s="49"/>
      <c r="C579" s="5"/>
    </row>
    <row r="580" spans="1:3" ht="15.75" customHeight="1" x14ac:dyDescent="0.25">
      <c r="A580" s="49"/>
      <c r="B580" s="49"/>
      <c r="C580" s="5"/>
    </row>
    <row r="581" spans="1:3" ht="15.75" customHeight="1" x14ac:dyDescent="0.25">
      <c r="A581" s="49"/>
      <c r="B581" s="49"/>
      <c r="C581" s="5"/>
    </row>
    <row r="582" spans="1:3" ht="15.75" customHeight="1" x14ac:dyDescent="0.25">
      <c r="A582" s="49"/>
      <c r="B582" s="49"/>
      <c r="C582" s="5"/>
    </row>
    <row r="583" spans="1:3" ht="15.75" customHeight="1" x14ac:dyDescent="0.25">
      <c r="A583" s="49"/>
      <c r="B583" s="49"/>
      <c r="C583" s="5"/>
    </row>
    <row r="584" spans="1:3" ht="15.75" customHeight="1" x14ac:dyDescent="0.25">
      <c r="A584" s="49"/>
      <c r="B584" s="49"/>
      <c r="C584" s="5"/>
    </row>
    <row r="585" spans="1:3" ht="15.75" customHeight="1" x14ac:dyDescent="0.25">
      <c r="A585" s="49"/>
      <c r="B585" s="49"/>
      <c r="C585" s="5"/>
    </row>
    <row r="586" spans="1:3" ht="15.75" customHeight="1" x14ac:dyDescent="0.25">
      <c r="A586" s="49"/>
      <c r="B586" s="49"/>
      <c r="C586" s="5"/>
    </row>
    <row r="587" spans="1:3" ht="15.75" customHeight="1" x14ac:dyDescent="0.25">
      <c r="A587" s="49"/>
      <c r="B587" s="49"/>
      <c r="C587" s="5"/>
    </row>
    <row r="588" spans="1:3" ht="15.75" customHeight="1" x14ac:dyDescent="0.25">
      <c r="A588" s="49"/>
      <c r="B588" s="49"/>
      <c r="C588" s="5"/>
    </row>
    <row r="589" spans="1:3" ht="15.75" customHeight="1" x14ac:dyDescent="0.25">
      <c r="A589" s="49"/>
      <c r="B589" s="49"/>
      <c r="C589" s="5"/>
    </row>
    <row r="590" spans="1:3" ht="15.75" customHeight="1" x14ac:dyDescent="0.25">
      <c r="A590" s="49"/>
      <c r="B590" s="49"/>
      <c r="C590" s="5"/>
    </row>
    <row r="591" spans="1:3" ht="15.75" customHeight="1" x14ac:dyDescent="0.25">
      <c r="A591" s="49"/>
      <c r="B591" s="49"/>
      <c r="C591" s="5"/>
    </row>
    <row r="592" spans="1:3" ht="15.75" customHeight="1" x14ac:dyDescent="0.25">
      <c r="A592" s="49"/>
      <c r="B592" s="49"/>
      <c r="C592" s="5"/>
    </row>
    <row r="593" spans="1:3" ht="15.75" customHeight="1" x14ac:dyDescent="0.25">
      <c r="A593" s="49"/>
      <c r="B593" s="49"/>
      <c r="C593" s="5"/>
    </row>
    <row r="594" spans="1:3" ht="15.75" customHeight="1" x14ac:dyDescent="0.25">
      <c r="A594" s="49"/>
      <c r="B594" s="49"/>
      <c r="C594" s="5"/>
    </row>
    <row r="595" spans="1:3" ht="15.75" customHeight="1" x14ac:dyDescent="0.25">
      <c r="A595" s="49"/>
      <c r="B595" s="49"/>
      <c r="C595" s="5"/>
    </row>
    <row r="596" spans="1:3" ht="15.75" customHeight="1" x14ac:dyDescent="0.25">
      <c r="A596" s="49"/>
      <c r="B596" s="49"/>
      <c r="C596" s="5"/>
    </row>
    <row r="597" spans="1:3" ht="15.75" customHeight="1" x14ac:dyDescent="0.25">
      <c r="A597" s="49"/>
      <c r="B597" s="49"/>
      <c r="C597" s="5"/>
    </row>
    <row r="598" spans="1:3" ht="15.75" customHeight="1" x14ac:dyDescent="0.25">
      <c r="A598" s="49"/>
      <c r="B598" s="49"/>
      <c r="C598" s="5"/>
    </row>
    <row r="599" spans="1:3" ht="15.75" customHeight="1" x14ac:dyDescent="0.25">
      <c r="A599" s="49"/>
      <c r="B599" s="49"/>
      <c r="C599" s="5"/>
    </row>
    <row r="600" spans="1:3" ht="15.75" customHeight="1" x14ac:dyDescent="0.25">
      <c r="A600" s="49"/>
      <c r="B600" s="49"/>
      <c r="C600" s="5"/>
    </row>
    <row r="601" spans="1:3" ht="15.75" customHeight="1" x14ac:dyDescent="0.25">
      <c r="A601" s="49"/>
      <c r="B601" s="49"/>
      <c r="C601" s="5"/>
    </row>
    <row r="602" spans="1:3" ht="15.75" customHeight="1" x14ac:dyDescent="0.25">
      <c r="A602" s="49"/>
      <c r="B602" s="49"/>
      <c r="C602" s="5"/>
    </row>
    <row r="603" spans="1:3" ht="15.75" customHeight="1" x14ac:dyDescent="0.25">
      <c r="A603" s="49"/>
      <c r="B603" s="49"/>
      <c r="C603" s="5"/>
    </row>
    <row r="604" spans="1:3" ht="15.75" customHeight="1" x14ac:dyDescent="0.25">
      <c r="A604" s="49"/>
      <c r="B604" s="49"/>
      <c r="C604" s="5"/>
    </row>
    <row r="605" spans="1:3" ht="15.75" customHeight="1" x14ac:dyDescent="0.25">
      <c r="A605" s="49"/>
      <c r="B605" s="49"/>
      <c r="C605" s="5"/>
    </row>
    <row r="606" spans="1:3" ht="15.75" customHeight="1" x14ac:dyDescent="0.25">
      <c r="A606" s="49"/>
      <c r="B606" s="49"/>
      <c r="C606" s="5"/>
    </row>
    <row r="607" spans="1:3" ht="15.75" customHeight="1" x14ac:dyDescent="0.25">
      <c r="A607" s="49"/>
      <c r="B607" s="49"/>
      <c r="C607" s="5"/>
    </row>
    <row r="608" spans="1:3" ht="15.75" customHeight="1" x14ac:dyDescent="0.25">
      <c r="A608" s="49"/>
      <c r="B608" s="49"/>
      <c r="C608" s="5"/>
    </row>
    <row r="609" spans="1:3" ht="15.75" customHeight="1" x14ac:dyDescent="0.25">
      <c r="A609" s="49"/>
      <c r="B609" s="49"/>
      <c r="C609" s="5"/>
    </row>
    <row r="610" spans="1:3" ht="15.75" customHeight="1" x14ac:dyDescent="0.25">
      <c r="A610" s="49"/>
      <c r="B610" s="49"/>
      <c r="C610" s="5"/>
    </row>
    <row r="611" spans="1:3" ht="15.75" customHeight="1" x14ac:dyDescent="0.25">
      <c r="A611" s="49"/>
      <c r="B611" s="49"/>
      <c r="C611" s="5"/>
    </row>
    <row r="612" spans="1:3" ht="15.75" customHeight="1" x14ac:dyDescent="0.25">
      <c r="A612" s="49"/>
      <c r="B612" s="49"/>
      <c r="C612" s="5"/>
    </row>
    <row r="613" spans="1:3" ht="15.75" customHeight="1" x14ac:dyDescent="0.25">
      <c r="A613" s="49"/>
      <c r="B613" s="49"/>
      <c r="C613" s="5"/>
    </row>
    <row r="614" spans="1:3" ht="15.75" customHeight="1" x14ac:dyDescent="0.25">
      <c r="A614" s="49"/>
      <c r="B614" s="49"/>
      <c r="C614" s="5"/>
    </row>
    <row r="615" spans="1:3" ht="15.75" customHeight="1" x14ac:dyDescent="0.25">
      <c r="A615" s="49"/>
      <c r="B615" s="49"/>
      <c r="C615" s="5"/>
    </row>
    <row r="616" spans="1:3" ht="15.75" customHeight="1" x14ac:dyDescent="0.25">
      <c r="A616" s="49"/>
      <c r="B616" s="49"/>
      <c r="C616" s="5"/>
    </row>
    <row r="617" spans="1:3" ht="15.75" customHeight="1" x14ac:dyDescent="0.25">
      <c r="A617" s="49"/>
      <c r="B617" s="49"/>
      <c r="C617" s="5"/>
    </row>
    <row r="618" spans="1:3" ht="15.75" customHeight="1" x14ac:dyDescent="0.25">
      <c r="A618" s="49"/>
      <c r="B618" s="49"/>
      <c r="C618" s="5"/>
    </row>
    <row r="619" spans="1:3" ht="15.75" customHeight="1" x14ac:dyDescent="0.25">
      <c r="A619" s="49"/>
      <c r="B619" s="49"/>
      <c r="C619" s="5"/>
    </row>
    <row r="620" spans="1:3" ht="15.75" customHeight="1" x14ac:dyDescent="0.25">
      <c r="A620" s="49"/>
      <c r="B620" s="49"/>
      <c r="C620" s="5"/>
    </row>
    <row r="621" spans="1:3" ht="15.75" customHeight="1" x14ac:dyDescent="0.25">
      <c r="A621" s="49"/>
      <c r="B621" s="49"/>
      <c r="C621" s="5"/>
    </row>
    <row r="622" spans="1:3" ht="15.75" customHeight="1" x14ac:dyDescent="0.25">
      <c r="A622" s="49"/>
      <c r="B622" s="49"/>
      <c r="C622" s="5"/>
    </row>
    <row r="623" spans="1:3" ht="15.75" customHeight="1" x14ac:dyDescent="0.25">
      <c r="A623" s="49"/>
      <c r="B623" s="49"/>
      <c r="C623" s="5"/>
    </row>
    <row r="624" spans="1:3" ht="15.75" customHeight="1" x14ac:dyDescent="0.25">
      <c r="A624" s="49"/>
      <c r="B624" s="49"/>
      <c r="C624" s="5"/>
    </row>
    <row r="625" spans="1:3" ht="15.75" customHeight="1" x14ac:dyDescent="0.25">
      <c r="A625" s="49"/>
      <c r="B625" s="49"/>
      <c r="C625" s="5"/>
    </row>
    <row r="626" spans="1:3" ht="15.75" customHeight="1" x14ac:dyDescent="0.25">
      <c r="A626" s="49"/>
      <c r="B626" s="49"/>
      <c r="C626" s="5"/>
    </row>
    <row r="627" spans="1:3" ht="15.75" customHeight="1" x14ac:dyDescent="0.25">
      <c r="A627" s="49"/>
      <c r="B627" s="49"/>
      <c r="C627" s="5"/>
    </row>
    <row r="628" spans="1:3" ht="15.75" customHeight="1" x14ac:dyDescent="0.25">
      <c r="A628" s="49"/>
      <c r="B628" s="49"/>
      <c r="C628" s="5"/>
    </row>
    <row r="629" spans="1:3" ht="15.75" customHeight="1" x14ac:dyDescent="0.25">
      <c r="A629" s="49"/>
      <c r="B629" s="49"/>
      <c r="C629" s="5"/>
    </row>
    <row r="630" spans="1:3" ht="15.75" customHeight="1" x14ac:dyDescent="0.25">
      <c r="A630" s="49"/>
      <c r="B630" s="49"/>
      <c r="C630" s="5"/>
    </row>
    <row r="631" spans="1:3" ht="15.75" customHeight="1" x14ac:dyDescent="0.25">
      <c r="A631" s="49"/>
      <c r="B631" s="49"/>
      <c r="C631" s="5"/>
    </row>
    <row r="632" spans="1:3" ht="15.75" customHeight="1" x14ac:dyDescent="0.25">
      <c r="A632" s="49"/>
      <c r="B632" s="49"/>
      <c r="C632" s="5"/>
    </row>
    <row r="633" spans="1:3" ht="15.75" customHeight="1" x14ac:dyDescent="0.25">
      <c r="A633" s="49"/>
      <c r="B633" s="49"/>
      <c r="C633" s="5"/>
    </row>
    <row r="634" spans="1:3" ht="15.75" customHeight="1" x14ac:dyDescent="0.25">
      <c r="A634" s="49"/>
      <c r="B634" s="49"/>
      <c r="C634" s="5"/>
    </row>
    <row r="635" spans="1:3" ht="15.75" customHeight="1" x14ac:dyDescent="0.25">
      <c r="A635" s="49"/>
      <c r="B635" s="49"/>
      <c r="C635" s="5"/>
    </row>
    <row r="636" spans="1:3" ht="15.75" customHeight="1" x14ac:dyDescent="0.25">
      <c r="A636" s="49"/>
      <c r="B636" s="49"/>
      <c r="C636" s="5"/>
    </row>
    <row r="637" spans="1:3" ht="15.75" customHeight="1" x14ac:dyDescent="0.25">
      <c r="A637" s="49"/>
      <c r="B637" s="49"/>
      <c r="C637" s="5"/>
    </row>
    <row r="638" spans="1:3" ht="15.75" customHeight="1" x14ac:dyDescent="0.25">
      <c r="A638" s="49"/>
      <c r="B638" s="49"/>
      <c r="C638" s="5"/>
    </row>
    <row r="639" spans="1:3" ht="15.75" customHeight="1" x14ac:dyDescent="0.25">
      <c r="A639" s="49"/>
      <c r="B639" s="49"/>
      <c r="C639" s="5"/>
    </row>
    <row r="640" spans="1:3" ht="15.75" customHeight="1" x14ac:dyDescent="0.25">
      <c r="A640" s="49"/>
      <c r="B640" s="49"/>
      <c r="C640" s="5"/>
    </row>
    <row r="641" spans="1:3" ht="15.75" customHeight="1" x14ac:dyDescent="0.25">
      <c r="A641" s="49"/>
      <c r="B641" s="49"/>
      <c r="C641" s="5"/>
    </row>
    <row r="642" spans="1:3" ht="15.75" customHeight="1" x14ac:dyDescent="0.25">
      <c r="A642" s="49"/>
      <c r="B642" s="49"/>
      <c r="C642" s="5"/>
    </row>
    <row r="643" spans="1:3" ht="15.75" customHeight="1" x14ac:dyDescent="0.25">
      <c r="A643" s="49"/>
      <c r="B643" s="49"/>
      <c r="C643" s="5"/>
    </row>
    <row r="644" spans="1:3" ht="15.75" customHeight="1" x14ac:dyDescent="0.25">
      <c r="A644" s="49"/>
      <c r="B644" s="49"/>
      <c r="C644" s="5"/>
    </row>
    <row r="645" spans="1:3" ht="15.75" customHeight="1" x14ac:dyDescent="0.25">
      <c r="A645" s="49"/>
      <c r="B645" s="49"/>
      <c r="C645" s="5"/>
    </row>
    <row r="646" spans="1:3" ht="15.75" customHeight="1" x14ac:dyDescent="0.25">
      <c r="A646" s="49"/>
      <c r="B646" s="49"/>
      <c r="C646" s="5"/>
    </row>
    <row r="647" spans="1:3" ht="15.75" customHeight="1" x14ac:dyDescent="0.25">
      <c r="A647" s="49"/>
      <c r="B647" s="49"/>
      <c r="C647" s="5"/>
    </row>
    <row r="648" spans="1:3" ht="15.75" customHeight="1" x14ac:dyDescent="0.25">
      <c r="A648" s="49"/>
      <c r="B648" s="49"/>
      <c r="C648" s="5"/>
    </row>
    <row r="649" spans="1:3" ht="15.75" customHeight="1" x14ac:dyDescent="0.25">
      <c r="A649" s="49"/>
      <c r="B649" s="49"/>
      <c r="C649" s="5"/>
    </row>
    <row r="650" spans="1:3" ht="15.75" customHeight="1" x14ac:dyDescent="0.25">
      <c r="A650" s="49"/>
      <c r="B650" s="49"/>
      <c r="C650" s="5"/>
    </row>
    <row r="651" spans="1:3" ht="15.75" customHeight="1" x14ac:dyDescent="0.25">
      <c r="A651" s="49"/>
      <c r="B651" s="49"/>
      <c r="C651" s="5"/>
    </row>
    <row r="652" spans="1:3" ht="15.75" customHeight="1" x14ac:dyDescent="0.25">
      <c r="A652" s="49"/>
      <c r="B652" s="49"/>
      <c r="C652" s="5"/>
    </row>
    <row r="653" spans="1:3" ht="15.75" customHeight="1" x14ac:dyDescent="0.25">
      <c r="A653" s="49"/>
      <c r="B653" s="49"/>
      <c r="C653" s="5"/>
    </row>
    <row r="654" spans="1:3" ht="15.75" customHeight="1" x14ac:dyDescent="0.25">
      <c r="A654" s="49"/>
      <c r="B654" s="49"/>
      <c r="C654" s="5"/>
    </row>
    <row r="655" spans="1:3" ht="15.75" customHeight="1" x14ac:dyDescent="0.25">
      <c r="A655" s="49"/>
      <c r="B655" s="49"/>
      <c r="C655" s="5"/>
    </row>
    <row r="656" spans="1:3" ht="15.75" customHeight="1" x14ac:dyDescent="0.25">
      <c r="A656" s="49"/>
      <c r="B656" s="49"/>
      <c r="C656" s="5"/>
    </row>
    <row r="657" spans="1:3" ht="15.75" customHeight="1" x14ac:dyDescent="0.25">
      <c r="A657" s="49"/>
      <c r="B657" s="49"/>
      <c r="C657" s="5"/>
    </row>
    <row r="658" spans="1:3" ht="15.75" customHeight="1" x14ac:dyDescent="0.25">
      <c r="A658" s="49"/>
      <c r="B658" s="49"/>
      <c r="C658" s="5"/>
    </row>
    <row r="659" spans="1:3" ht="15.75" customHeight="1" x14ac:dyDescent="0.25">
      <c r="A659" s="49"/>
      <c r="B659" s="49"/>
      <c r="C659" s="5"/>
    </row>
    <row r="660" spans="1:3" ht="15.75" customHeight="1" x14ac:dyDescent="0.25">
      <c r="A660" s="49"/>
      <c r="B660" s="49"/>
      <c r="C660" s="5"/>
    </row>
    <row r="661" spans="1:3" ht="15.75" customHeight="1" x14ac:dyDescent="0.25">
      <c r="A661" s="49"/>
      <c r="B661" s="49"/>
      <c r="C661" s="5"/>
    </row>
    <row r="662" spans="1:3" ht="15.75" customHeight="1" x14ac:dyDescent="0.25">
      <c r="A662" s="49"/>
      <c r="B662" s="49"/>
      <c r="C662" s="5"/>
    </row>
    <row r="663" spans="1:3" ht="15.75" customHeight="1" x14ac:dyDescent="0.25">
      <c r="A663" s="49"/>
      <c r="B663" s="49"/>
      <c r="C663" s="5"/>
    </row>
    <row r="664" spans="1:3" ht="15.75" customHeight="1" x14ac:dyDescent="0.25">
      <c r="A664" s="49"/>
      <c r="B664" s="49"/>
      <c r="C664" s="5"/>
    </row>
    <row r="665" spans="1:3" ht="15.75" customHeight="1" x14ac:dyDescent="0.25">
      <c r="A665" s="49"/>
      <c r="B665" s="49"/>
      <c r="C665" s="5"/>
    </row>
    <row r="666" spans="1:3" ht="15.75" customHeight="1" x14ac:dyDescent="0.25">
      <c r="A666" s="49"/>
      <c r="B666" s="49"/>
      <c r="C666" s="5"/>
    </row>
    <row r="667" spans="1:3" ht="15.75" customHeight="1" x14ac:dyDescent="0.25">
      <c r="A667" s="49"/>
      <c r="B667" s="49"/>
      <c r="C667" s="5"/>
    </row>
    <row r="668" spans="1:3" ht="15.75" customHeight="1" x14ac:dyDescent="0.25">
      <c r="A668" s="49"/>
      <c r="B668" s="49"/>
      <c r="C668" s="5"/>
    </row>
    <row r="669" spans="1:3" ht="15.75" customHeight="1" x14ac:dyDescent="0.25">
      <c r="A669" s="49"/>
      <c r="B669" s="49"/>
      <c r="C669" s="5"/>
    </row>
    <row r="670" spans="1:3" ht="15.75" customHeight="1" x14ac:dyDescent="0.25">
      <c r="A670" s="49"/>
      <c r="B670" s="49"/>
      <c r="C670" s="5"/>
    </row>
    <row r="671" spans="1:3" ht="15.75" customHeight="1" x14ac:dyDescent="0.25">
      <c r="A671" s="49"/>
      <c r="B671" s="49"/>
      <c r="C671" s="5"/>
    </row>
    <row r="672" spans="1:3" ht="15.75" customHeight="1" x14ac:dyDescent="0.25">
      <c r="A672" s="49"/>
      <c r="B672" s="49"/>
      <c r="C672" s="5"/>
    </row>
    <row r="673" spans="1:3" ht="15.75" customHeight="1" x14ac:dyDescent="0.25">
      <c r="A673" s="49"/>
      <c r="B673" s="49"/>
      <c r="C673" s="5"/>
    </row>
    <row r="674" spans="1:3" ht="15.75" customHeight="1" x14ac:dyDescent="0.25">
      <c r="A674" s="49"/>
      <c r="B674" s="49"/>
      <c r="C674" s="5"/>
    </row>
    <row r="675" spans="1:3" ht="15.75" customHeight="1" x14ac:dyDescent="0.25">
      <c r="A675" s="49"/>
      <c r="B675" s="49"/>
      <c r="C675" s="5"/>
    </row>
    <row r="676" spans="1:3" ht="15.75" customHeight="1" x14ac:dyDescent="0.25">
      <c r="A676" s="49"/>
      <c r="B676" s="49"/>
      <c r="C676" s="5"/>
    </row>
    <row r="677" spans="1:3" ht="15.75" customHeight="1" x14ac:dyDescent="0.25">
      <c r="A677" s="49"/>
      <c r="B677" s="49"/>
      <c r="C677" s="5"/>
    </row>
    <row r="678" spans="1:3" ht="15.75" customHeight="1" x14ac:dyDescent="0.25">
      <c r="A678" s="49"/>
      <c r="B678" s="49"/>
      <c r="C678" s="5"/>
    </row>
    <row r="679" spans="1:3" ht="15.75" customHeight="1" x14ac:dyDescent="0.25">
      <c r="A679" s="49"/>
      <c r="B679" s="49"/>
      <c r="C679" s="5"/>
    </row>
    <row r="680" spans="1:3" ht="15.75" customHeight="1" x14ac:dyDescent="0.25">
      <c r="A680" s="49"/>
      <c r="B680" s="49"/>
      <c r="C680" s="5"/>
    </row>
    <row r="681" spans="1:3" ht="15.75" customHeight="1" x14ac:dyDescent="0.25">
      <c r="A681" s="49"/>
      <c r="B681" s="49"/>
      <c r="C681" s="5"/>
    </row>
    <row r="682" spans="1:3" ht="15.75" customHeight="1" x14ac:dyDescent="0.25">
      <c r="A682" s="49"/>
      <c r="B682" s="49"/>
      <c r="C682" s="5"/>
    </row>
    <row r="683" spans="1:3" ht="15.75" customHeight="1" x14ac:dyDescent="0.25">
      <c r="A683" s="49"/>
      <c r="B683" s="49"/>
      <c r="C683" s="5"/>
    </row>
    <row r="684" spans="1:3" ht="15.75" customHeight="1" x14ac:dyDescent="0.25">
      <c r="A684" s="49"/>
      <c r="B684" s="49"/>
      <c r="C684" s="5"/>
    </row>
    <row r="685" spans="1:3" ht="15.75" customHeight="1" x14ac:dyDescent="0.25">
      <c r="A685" s="49"/>
      <c r="B685" s="49"/>
      <c r="C685" s="5"/>
    </row>
    <row r="686" spans="1:3" ht="15.75" customHeight="1" x14ac:dyDescent="0.25">
      <c r="A686" s="49"/>
      <c r="B686" s="49"/>
      <c r="C686" s="5"/>
    </row>
    <row r="687" spans="1:3" ht="15.75" customHeight="1" x14ac:dyDescent="0.25">
      <c r="A687" s="49"/>
      <c r="B687" s="49"/>
      <c r="C687" s="5"/>
    </row>
    <row r="688" spans="1:3" ht="15.75" customHeight="1" x14ac:dyDescent="0.25">
      <c r="A688" s="49"/>
      <c r="B688" s="49"/>
      <c r="C688" s="5"/>
    </row>
    <row r="689" spans="1:3" ht="15.75" customHeight="1" x14ac:dyDescent="0.25">
      <c r="A689" s="49"/>
      <c r="B689" s="49"/>
      <c r="C689" s="5"/>
    </row>
    <row r="690" spans="1:3" ht="15.75" customHeight="1" x14ac:dyDescent="0.25">
      <c r="A690" s="49"/>
      <c r="B690" s="49"/>
      <c r="C690" s="5"/>
    </row>
    <row r="691" spans="1:3" ht="15.75" customHeight="1" x14ac:dyDescent="0.25">
      <c r="A691" s="49"/>
      <c r="B691" s="49"/>
      <c r="C691" s="5"/>
    </row>
    <row r="692" spans="1:3" ht="15.75" customHeight="1" x14ac:dyDescent="0.25">
      <c r="A692" s="49"/>
      <c r="B692" s="49"/>
      <c r="C692" s="5"/>
    </row>
    <row r="693" spans="1:3" ht="15.75" customHeight="1" x14ac:dyDescent="0.25">
      <c r="A693" s="49"/>
      <c r="B693" s="49"/>
      <c r="C693" s="5"/>
    </row>
    <row r="694" spans="1:3" ht="15.75" customHeight="1" x14ac:dyDescent="0.25">
      <c r="A694" s="49"/>
      <c r="B694" s="49"/>
      <c r="C694" s="5"/>
    </row>
    <row r="695" spans="1:3" ht="15.75" customHeight="1" x14ac:dyDescent="0.25">
      <c r="A695" s="49"/>
      <c r="B695" s="49"/>
      <c r="C695" s="5"/>
    </row>
    <row r="696" spans="1:3" ht="15.75" customHeight="1" x14ac:dyDescent="0.25">
      <c r="A696" s="49"/>
      <c r="B696" s="49"/>
      <c r="C696" s="5"/>
    </row>
    <row r="697" spans="1:3" ht="15.75" customHeight="1" x14ac:dyDescent="0.25">
      <c r="A697" s="49"/>
      <c r="B697" s="49"/>
      <c r="C697" s="5"/>
    </row>
    <row r="698" spans="1:3" ht="15.75" customHeight="1" x14ac:dyDescent="0.25">
      <c r="A698" s="49"/>
      <c r="B698" s="49"/>
      <c r="C698" s="5"/>
    </row>
    <row r="699" spans="1:3" ht="15.75" customHeight="1" x14ac:dyDescent="0.25">
      <c r="A699" s="49"/>
      <c r="B699" s="49"/>
      <c r="C699" s="5"/>
    </row>
    <row r="700" spans="1:3" ht="15.75" customHeight="1" x14ac:dyDescent="0.25">
      <c r="A700" s="49"/>
      <c r="B700" s="49"/>
      <c r="C700" s="5"/>
    </row>
    <row r="701" spans="1:3" ht="15.75" customHeight="1" x14ac:dyDescent="0.25">
      <c r="A701" s="49"/>
      <c r="B701" s="49"/>
      <c r="C701" s="5"/>
    </row>
    <row r="702" spans="1:3" ht="15.75" customHeight="1" x14ac:dyDescent="0.25">
      <c r="A702" s="49"/>
      <c r="B702" s="49"/>
      <c r="C702" s="5"/>
    </row>
    <row r="703" spans="1:3" ht="15.75" customHeight="1" x14ac:dyDescent="0.25">
      <c r="A703" s="49"/>
      <c r="B703" s="49"/>
      <c r="C703" s="5"/>
    </row>
    <row r="704" spans="1:3" ht="15.75" customHeight="1" x14ac:dyDescent="0.25">
      <c r="A704" s="49"/>
      <c r="B704" s="49"/>
      <c r="C704" s="5"/>
    </row>
    <row r="705" spans="1:3" ht="15.75" customHeight="1" x14ac:dyDescent="0.25">
      <c r="A705" s="49"/>
      <c r="B705" s="49"/>
      <c r="C705" s="5"/>
    </row>
    <row r="706" spans="1:3" ht="15.75" customHeight="1" x14ac:dyDescent="0.25">
      <c r="A706" s="49"/>
      <c r="B706" s="49"/>
      <c r="C706" s="5"/>
    </row>
    <row r="707" spans="1:3" ht="15.75" customHeight="1" x14ac:dyDescent="0.25">
      <c r="A707" s="49"/>
      <c r="B707" s="49"/>
      <c r="C707" s="5"/>
    </row>
    <row r="708" spans="1:3" ht="15.75" customHeight="1" x14ac:dyDescent="0.25">
      <c r="A708" s="49"/>
      <c r="B708" s="49"/>
      <c r="C708" s="5"/>
    </row>
    <row r="709" spans="1:3" ht="15.75" customHeight="1" x14ac:dyDescent="0.25">
      <c r="A709" s="49"/>
      <c r="B709" s="49"/>
      <c r="C709" s="5"/>
    </row>
    <row r="710" spans="1:3" ht="15.75" customHeight="1" x14ac:dyDescent="0.25">
      <c r="A710" s="49"/>
      <c r="B710" s="49"/>
      <c r="C710" s="5"/>
    </row>
    <row r="711" spans="1:3" ht="15.75" customHeight="1" x14ac:dyDescent="0.25">
      <c r="A711" s="49"/>
      <c r="B711" s="49"/>
      <c r="C711" s="5"/>
    </row>
    <row r="712" spans="1:3" ht="15.75" customHeight="1" x14ac:dyDescent="0.25">
      <c r="A712" s="49"/>
      <c r="B712" s="49"/>
      <c r="C712" s="5"/>
    </row>
    <row r="713" spans="1:3" ht="15.75" customHeight="1" x14ac:dyDescent="0.25">
      <c r="A713" s="49"/>
      <c r="B713" s="49"/>
      <c r="C713" s="5"/>
    </row>
    <row r="714" spans="1:3" ht="15.75" customHeight="1" x14ac:dyDescent="0.25">
      <c r="A714" s="49"/>
      <c r="B714" s="49"/>
      <c r="C714" s="5"/>
    </row>
    <row r="715" spans="1:3" ht="15.75" customHeight="1" x14ac:dyDescent="0.25">
      <c r="A715" s="49"/>
      <c r="B715" s="49"/>
      <c r="C715" s="5"/>
    </row>
    <row r="716" spans="1:3" ht="15.75" customHeight="1" x14ac:dyDescent="0.25">
      <c r="A716" s="49"/>
      <c r="B716" s="49"/>
      <c r="C716" s="5"/>
    </row>
    <row r="717" spans="1:3" ht="15.75" customHeight="1" x14ac:dyDescent="0.25">
      <c r="A717" s="49"/>
      <c r="B717" s="49"/>
      <c r="C717" s="5"/>
    </row>
    <row r="718" spans="1:3" ht="15.75" customHeight="1" x14ac:dyDescent="0.25">
      <c r="A718" s="49"/>
      <c r="B718" s="49"/>
      <c r="C718" s="5"/>
    </row>
    <row r="719" spans="1:3" ht="15.75" customHeight="1" x14ac:dyDescent="0.25">
      <c r="A719" s="49"/>
      <c r="B719" s="49"/>
      <c r="C719" s="5"/>
    </row>
    <row r="720" spans="1:3" ht="15.75" customHeight="1" x14ac:dyDescent="0.25">
      <c r="A720" s="49"/>
      <c r="B720" s="49"/>
      <c r="C720" s="5"/>
    </row>
    <row r="721" spans="1:3" ht="15.75" customHeight="1" x14ac:dyDescent="0.25">
      <c r="A721" s="49"/>
      <c r="B721" s="49"/>
      <c r="C721" s="5"/>
    </row>
    <row r="722" spans="1:3" ht="15.75" customHeight="1" x14ac:dyDescent="0.25">
      <c r="A722" s="49"/>
      <c r="B722" s="49"/>
      <c r="C722" s="5"/>
    </row>
    <row r="723" spans="1:3" ht="15.75" customHeight="1" x14ac:dyDescent="0.25">
      <c r="A723" s="49"/>
      <c r="B723" s="49"/>
      <c r="C723" s="5"/>
    </row>
    <row r="724" spans="1:3" ht="15.75" customHeight="1" x14ac:dyDescent="0.25">
      <c r="A724" s="49"/>
      <c r="B724" s="49"/>
      <c r="C724" s="5"/>
    </row>
    <row r="725" spans="1:3" ht="15.75" customHeight="1" x14ac:dyDescent="0.25">
      <c r="A725" s="49"/>
      <c r="B725" s="49"/>
      <c r="C725" s="5"/>
    </row>
    <row r="726" spans="1:3" ht="15.75" customHeight="1" x14ac:dyDescent="0.25">
      <c r="A726" s="49"/>
      <c r="B726" s="49"/>
      <c r="C726" s="5"/>
    </row>
    <row r="727" spans="1:3" ht="15.75" customHeight="1" x14ac:dyDescent="0.25">
      <c r="A727" s="49"/>
      <c r="B727" s="49"/>
      <c r="C727" s="5"/>
    </row>
    <row r="728" spans="1:3" ht="15.75" customHeight="1" x14ac:dyDescent="0.25">
      <c r="A728" s="49"/>
      <c r="B728" s="49"/>
      <c r="C728" s="5"/>
    </row>
    <row r="729" spans="1:3" ht="15.75" customHeight="1" x14ac:dyDescent="0.25">
      <c r="A729" s="49"/>
      <c r="B729" s="49"/>
      <c r="C729" s="5"/>
    </row>
    <row r="730" spans="1:3" ht="15.75" customHeight="1" x14ac:dyDescent="0.25">
      <c r="A730" s="49"/>
      <c r="B730" s="49"/>
      <c r="C730" s="5"/>
    </row>
    <row r="731" spans="1:3" ht="15.75" customHeight="1" x14ac:dyDescent="0.25">
      <c r="A731" s="49"/>
      <c r="B731" s="49"/>
      <c r="C731" s="5"/>
    </row>
    <row r="732" spans="1:3" ht="15.75" customHeight="1" x14ac:dyDescent="0.25">
      <c r="A732" s="49"/>
      <c r="B732" s="49"/>
      <c r="C732" s="5"/>
    </row>
    <row r="733" spans="1:3" ht="15.75" customHeight="1" x14ac:dyDescent="0.25">
      <c r="A733" s="49"/>
      <c r="B733" s="49"/>
      <c r="C733" s="5"/>
    </row>
    <row r="734" spans="1:3" ht="15.75" customHeight="1" x14ac:dyDescent="0.25">
      <c r="A734" s="49"/>
      <c r="B734" s="49"/>
      <c r="C734" s="5"/>
    </row>
    <row r="735" spans="1:3" ht="15.75" customHeight="1" x14ac:dyDescent="0.25">
      <c r="A735" s="49"/>
      <c r="B735" s="49"/>
      <c r="C735" s="5"/>
    </row>
    <row r="736" spans="1:3" ht="15.75" customHeight="1" x14ac:dyDescent="0.25">
      <c r="A736" s="49"/>
      <c r="B736" s="49"/>
      <c r="C736" s="5"/>
    </row>
    <row r="737" spans="1:3" ht="15.75" customHeight="1" x14ac:dyDescent="0.25">
      <c r="A737" s="49"/>
      <c r="B737" s="49"/>
      <c r="C737" s="5"/>
    </row>
    <row r="738" spans="1:3" ht="15.75" customHeight="1" x14ac:dyDescent="0.25">
      <c r="A738" s="49"/>
      <c r="B738" s="49"/>
      <c r="C738" s="5"/>
    </row>
    <row r="739" spans="1:3" ht="15.75" customHeight="1" x14ac:dyDescent="0.25">
      <c r="A739" s="49"/>
      <c r="B739" s="49"/>
      <c r="C739" s="5"/>
    </row>
    <row r="740" spans="1:3" ht="15.75" customHeight="1" x14ac:dyDescent="0.25">
      <c r="A740" s="49"/>
      <c r="B740" s="49"/>
      <c r="C740" s="5"/>
    </row>
    <row r="741" spans="1:3" ht="15.75" customHeight="1" x14ac:dyDescent="0.25">
      <c r="A741" s="49"/>
      <c r="B741" s="49"/>
      <c r="C741" s="5"/>
    </row>
    <row r="742" spans="1:3" ht="15.75" customHeight="1" x14ac:dyDescent="0.25">
      <c r="A742" s="49"/>
      <c r="B742" s="49"/>
      <c r="C742" s="5"/>
    </row>
    <row r="743" spans="1:3" ht="15.75" customHeight="1" x14ac:dyDescent="0.25">
      <c r="A743" s="49"/>
      <c r="B743" s="49"/>
      <c r="C743" s="5"/>
    </row>
    <row r="744" spans="1:3" ht="15.75" customHeight="1" x14ac:dyDescent="0.25">
      <c r="A744" s="49"/>
      <c r="B744" s="49"/>
      <c r="C744" s="5"/>
    </row>
    <row r="745" spans="1:3" ht="15.75" customHeight="1" x14ac:dyDescent="0.25">
      <c r="A745" s="49"/>
      <c r="B745" s="49"/>
      <c r="C745" s="5"/>
    </row>
    <row r="746" spans="1:3" ht="15.75" customHeight="1" x14ac:dyDescent="0.25">
      <c r="A746" s="49"/>
      <c r="B746" s="49"/>
      <c r="C746" s="5"/>
    </row>
    <row r="747" spans="1:3" ht="15.75" customHeight="1" x14ac:dyDescent="0.25">
      <c r="A747" s="49"/>
      <c r="B747" s="49"/>
      <c r="C747" s="5"/>
    </row>
    <row r="748" spans="1:3" ht="15.75" customHeight="1" x14ac:dyDescent="0.25">
      <c r="A748" s="49"/>
      <c r="B748" s="49"/>
      <c r="C748" s="5"/>
    </row>
    <row r="749" spans="1:3" ht="15.75" customHeight="1" x14ac:dyDescent="0.25">
      <c r="A749" s="49"/>
      <c r="B749" s="49"/>
      <c r="C749" s="5"/>
    </row>
    <row r="750" spans="1:3" ht="15.75" customHeight="1" x14ac:dyDescent="0.25">
      <c r="A750" s="49"/>
      <c r="B750" s="49"/>
      <c r="C750" s="5"/>
    </row>
    <row r="751" spans="1:3" ht="15.75" customHeight="1" x14ac:dyDescent="0.25">
      <c r="A751" s="49"/>
      <c r="B751" s="49"/>
      <c r="C751" s="5"/>
    </row>
    <row r="752" spans="1:3" ht="15.75" customHeight="1" x14ac:dyDescent="0.25">
      <c r="A752" s="49"/>
      <c r="B752" s="49"/>
      <c r="C752" s="5"/>
    </row>
    <row r="753" spans="1:3" ht="15.75" customHeight="1" x14ac:dyDescent="0.25">
      <c r="A753" s="49"/>
      <c r="B753" s="49"/>
      <c r="C753" s="5"/>
    </row>
    <row r="754" spans="1:3" ht="15.75" customHeight="1" x14ac:dyDescent="0.25">
      <c r="A754" s="49"/>
      <c r="B754" s="49"/>
      <c r="C754" s="5"/>
    </row>
    <row r="755" spans="1:3" ht="15.75" customHeight="1" x14ac:dyDescent="0.25">
      <c r="A755" s="49"/>
      <c r="B755" s="49"/>
      <c r="C755" s="5"/>
    </row>
    <row r="756" spans="1:3" ht="15.75" customHeight="1" x14ac:dyDescent="0.25">
      <c r="A756" s="49"/>
      <c r="B756" s="49"/>
      <c r="C756" s="5"/>
    </row>
    <row r="757" spans="1:3" ht="15.75" customHeight="1" x14ac:dyDescent="0.25">
      <c r="A757" s="49"/>
      <c r="B757" s="49"/>
      <c r="C757" s="5"/>
    </row>
    <row r="758" spans="1:3" ht="15.75" customHeight="1" x14ac:dyDescent="0.25">
      <c r="A758" s="49"/>
      <c r="B758" s="49"/>
      <c r="C758" s="5"/>
    </row>
    <row r="759" spans="1:3" ht="15.75" customHeight="1" x14ac:dyDescent="0.25">
      <c r="A759" s="49"/>
      <c r="B759" s="49"/>
      <c r="C759" s="5"/>
    </row>
    <row r="760" spans="1:3" ht="15.75" customHeight="1" x14ac:dyDescent="0.25">
      <c r="A760" s="49"/>
      <c r="B760" s="49"/>
      <c r="C760" s="5"/>
    </row>
    <row r="761" spans="1:3" ht="15.75" customHeight="1" x14ac:dyDescent="0.25">
      <c r="A761" s="49"/>
      <c r="B761" s="49"/>
      <c r="C761" s="5"/>
    </row>
    <row r="762" spans="1:3" ht="15.75" customHeight="1" x14ac:dyDescent="0.25">
      <c r="A762" s="49"/>
      <c r="B762" s="49"/>
      <c r="C762" s="5"/>
    </row>
    <row r="763" spans="1:3" ht="15.75" customHeight="1" x14ac:dyDescent="0.25">
      <c r="A763" s="49"/>
      <c r="B763" s="49"/>
      <c r="C763" s="5"/>
    </row>
    <row r="764" spans="1:3" ht="15.75" customHeight="1" x14ac:dyDescent="0.25">
      <c r="A764" s="49"/>
      <c r="B764" s="49"/>
      <c r="C764" s="5"/>
    </row>
    <row r="765" spans="1:3" ht="15.75" customHeight="1" x14ac:dyDescent="0.25">
      <c r="A765" s="49"/>
      <c r="B765" s="49"/>
      <c r="C765" s="5"/>
    </row>
    <row r="766" spans="1:3" ht="15.75" customHeight="1" x14ac:dyDescent="0.25">
      <c r="A766" s="49"/>
      <c r="B766" s="49"/>
      <c r="C766" s="5"/>
    </row>
    <row r="767" spans="1:3" ht="15.75" customHeight="1" x14ac:dyDescent="0.25">
      <c r="A767" s="49"/>
      <c r="B767" s="49"/>
      <c r="C767" s="5"/>
    </row>
    <row r="768" spans="1:3" ht="15.75" customHeight="1" x14ac:dyDescent="0.25">
      <c r="A768" s="49"/>
      <c r="B768" s="49"/>
      <c r="C768" s="5"/>
    </row>
    <row r="769" spans="1:3" ht="15.75" customHeight="1" x14ac:dyDescent="0.25">
      <c r="A769" s="49"/>
      <c r="B769" s="49"/>
      <c r="C769" s="5"/>
    </row>
    <row r="770" spans="1:3" ht="15.75" customHeight="1" x14ac:dyDescent="0.25">
      <c r="A770" s="49"/>
      <c r="B770" s="49"/>
      <c r="C770" s="5"/>
    </row>
    <row r="771" spans="1:3" ht="15.75" customHeight="1" x14ac:dyDescent="0.25">
      <c r="A771" s="49"/>
      <c r="B771" s="49"/>
      <c r="C771" s="5"/>
    </row>
    <row r="772" spans="1:3" ht="15.75" customHeight="1" x14ac:dyDescent="0.25">
      <c r="A772" s="49"/>
      <c r="B772" s="49"/>
      <c r="C772" s="5"/>
    </row>
    <row r="773" spans="1:3" ht="15.75" customHeight="1" x14ac:dyDescent="0.25">
      <c r="A773" s="49"/>
      <c r="B773" s="49"/>
      <c r="C773" s="5"/>
    </row>
    <row r="774" spans="1:3" ht="15.75" customHeight="1" x14ac:dyDescent="0.25">
      <c r="A774" s="49"/>
      <c r="B774" s="49"/>
      <c r="C774" s="5"/>
    </row>
    <row r="775" spans="1:3" ht="15.75" customHeight="1" x14ac:dyDescent="0.25">
      <c r="A775" s="49"/>
      <c r="B775" s="49"/>
      <c r="C775" s="5"/>
    </row>
    <row r="776" spans="1:3" ht="15.75" customHeight="1" x14ac:dyDescent="0.25">
      <c r="A776" s="49"/>
      <c r="B776" s="49"/>
      <c r="C776" s="5"/>
    </row>
    <row r="777" spans="1:3" ht="15.75" customHeight="1" x14ac:dyDescent="0.25">
      <c r="A777" s="49"/>
      <c r="B777" s="49"/>
      <c r="C777" s="5"/>
    </row>
    <row r="778" spans="1:3" ht="15.75" customHeight="1" x14ac:dyDescent="0.25">
      <c r="A778" s="49"/>
      <c r="B778" s="49"/>
      <c r="C778" s="5"/>
    </row>
    <row r="779" spans="1:3" ht="15.75" customHeight="1" x14ac:dyDescent="0.25">
      <c r="A779" s="49"/>
      <c r="B779" s="49"/>
      <c r="C779" s="5"/>
    </row>
    <row r="780" spans="1:3" ht="15.75" customHeight="1" x14ac:dyDescent="0.25">
      <c r="A780" s="49"/>
      <c r="B780" s="49"/>
      <c r="C780" s="5"/>
    </row>
    <row r="781" spans="1:3" ht="15.75" customHeight="1" x14ac:dyDescent="0.25">
      <c r="A781" s="49"/>
      <c r="B781" s="49"/>
      <c r="C781" s="5"/>
    </row>
    <row r="782" spans="1:3" ht="15.75" customHeight="1" x14ac:dyDescent="0.25">
      <c r="A782" s="49"/>
      <c r="B782" s="49"/>
      <c r="C782" s="5"/>
    </row>
    <row r="783" spans="1:3" ht="15.75" customHeight="1" x14ac:dyDescent="0.25">
      <c r="A783" s="49"/>
      <c r="B783" s="49"/>
      <c r="C783" s="5"/>
    </row>
    <row r="784" spans="1:3" ht="15.75" customHeight="1" x14ac:dyDescent="0.25">
      <c r="A784" s="49"/>
      <c r="B784" s="49"/>
      <c r="C784" s="5"/>
    </row>
    <row r="785" spans="1:3" ht="15.75" customHeight="1" x14ac:dyDescent="0.25">
      <c r="A785" s="49"/>
      <c r="B785" s="49"/>
      <c r="C785" s="5"/>
    </row>
    <row r="786" spans="1:3" ht="15.75" customHeight="1" x14ac:dyDescent="0.25">
      <c r="A786" s="49"/>
      <c r="B786" s="49"/>
      <c r="C786" s="5"/>
    </row>
    <row r="787" spans="1:3" ht="15.75" customHeight="1" x14ac:dyDescent="0.25">
      <c r="A787" s="49"/>
      <c r="B787" s="49"/>
      <c r="C787" s="5"/>
    </row>
    <row r="788" spans="1:3" ht="15.75" customHeight="1" x14ac:dyDescent="0.25">
      <c r="A788" s="49"/>
      <c r="B788" s="49"/>
      <c r="C788" s="5"/>
    </row>
    <row r="789" spans="1:3" ht="15.75" customHeight="1" x14ac:dyDescent="0.25">
      <c r="A789" s="49"/>
      <c r="B789" s="49"/>
      <c r="C789" s="5"/>
    </row>
    <row r="790" spans="1:3" ht="15.75" customHeight="1" x14ac:dyDescent="0.25">
      <c r="A790" s="49"/>
      <c r="B790" s="49"/>
      <c r="C790" s="5"/>
    </row>
    <row r="791" spans="1:3" ht="15.75" customHeight="1" x14ac:dyDescent="0.25">
      <c r="A791" s="49"/>
      <c r="B791" s="49"/>
      <c r="C791" s="5"/>
    </row>
    <row r="792" spans="1:3" ht="15.75" customHeight="1" x14ac:dyDescent="0.25">
      <c r="A792" s="49"/>
      <c r="B792" s="49"/>
      <c r="C792" s="5"/>
    </row>
    <row r="793" spans="1:3" ht="15.75" customHeight="1" x14ac:dyDescent="0.25">
      <c r="A793" s="49"/>
      <c r="B793" s="49"/>
      <c r="C793" s="5"/>
    </row>
    <row r="794" spans="1:3" ht="15.75" customHeight="1" x14ac:dyDescent="0.25">
      <c r="A794" s="49"/>
      <c r="B794" s="49"/>
      <c r="C794" s="5"/>
    </row>
    <row r="795" spans="1:3" ht="15.75" customHeight="1" x14ac:dyDescent="0.25">
      <c r="A795" s="49"/>
      <c r="B795" s="49"/>
      <c r="C795" s="5"/>
    </row>
    <row r="796" spans="1:3" ht="15.75" customHeight="1" x14ac:dyDescent="0.25">
      <c r="A796" s="49"/>
      <c r="B796" s="49"/>
      <c r="C796" s="5"/>
    </row>
    <row r="797" spans="1:3" ht="15.75" customHeight="1" x14ac:dyDescent="0.25">
      <c r="A797" s="49"/>
      <c r="B797" s="49"/>
      <c r="C797" s="5"/>
    </row>
    <row r="798" spans="1:3" ht="15.75" customHeight="1" x14ac:dyDescent="0.25">
      <c r="A798" s="49"/>
      <c r="B798" s="49"/>
      <c r="C798" s="5"/>
    </row>
    <row r="799" spans="1:3" ht="15.75" customHeight="1" x14ac:dyDescent="0.25">
      <c r="A799" s="49"/>
      <c r="B799" s="49"/>
      <c r="C799" s="5"/>
    </row>
    <row r="800" spans="1:3" ht="15.75" customHeight="1" x14ac:dyDescent="0.25">
      <c r="A800" s="49"/>
      <c r="B800" s="49"/>
      <c r="C800" s="5"/>
    </row>
    <row r="801" spans="1:3" ht="15.75" customHeight="1" x14ac:dyDescent="0.25">
      <c r="A801" s="49"/>
      <c r="B801" s="49"/>
      <c r="C801" s="5"/>
    </row>
    <row r="802" spans="1:3" ht="15.75" customHeight="1" x14ac:dyDescent="0.25">
      <c r="A802" s="49"/>
      <c r="B802" s="49"/>
      <c r="C802" s="5"/>
    </row>
    <row r="803" spans="1:3" ht="15.75" customHeight="1" x14ac:dyDescent="0.25">
      <c r="A803" s="49"/>
      <c r="B803" s="49"/>
      <c r="C803" s="5"/>
    </row>
    <row r="804" spans="1:3" ht="15.75" customHeight="1" x14ac:dyDescent="0.25">
      <c r="A804" s="49"/>
      <c r="B804" s="49"/>
      <c r="C804" s="5"/>
    </row>
    <row r="805" spans="1:3" ht="15.75" customHeight="1" x14ac:dyDescent="0.25">
      <c r="A805" s="49"/>
      <c r="B805" s="49"/>
      <c r="C805" s="5"/>
    </row>
    <row r="806" spans="1:3" ht="15.75" customHeight="1" x14ac:dyDescent="0.25">
      <c r="A806" s="49"/>
      <c r="B806" s="49"/>
      <c r="C806" s="5"/>
    </row>
    <row r="807" spans="1:3" ht="15.75" customHeight="1" x14ac:dyDescent="0.25">
      <c r="A807" s="49"/>
      <c r="B807" s="49"/>
      <c r="C807" s="5"/>
    </row>
    <row r="808" spans="1:3" ht="15.75" customHeight="1" x14ac:dyDescent="0.25">
      <c r="A808" s="49"/>
      <c r="B808" s="49"/>
      <c r="C808" s="5"/>
    </row>
    <row r="809" spans="1:3" ht="15.75" customHeight="1" x14ac:dyDescent="0.25">
      <c r="A809" s="49"/>
      <c r="B809" s="49"/>
      <c r="C809" s="5"/>
    </row>
    <row r="810" spans="1:3" ht="15.75" customHeight="1" x14ac:dyDescent="0.25">
      <c r="A810" s="49"/>
      <c r="B810" s="49"/>
      <c r="C810" s="5"/>
    </row>
    <row r="811" spans="1:3" ht="15.75" customHeight="1" x14ac:dyDescent="0.25">
      <c r="A811" s="49"/>
      <c r="B811" s="49"/>
      <c r="C811" s="5"/>
    </row>
    <row r="812" spans="1:3" ht="15.75" customHeight="1" x14ac:dyDescent="0.25">
      <c r="A812" s="49"/>
      <c r="B812" s="49"/>
      <c r="C812" s="5"/>
    </row>
    <row r="813" spans="1:3" ht="15.75" customHeight="1" x14ac:dyDescent="0.25">
      <c r="A813" s="49"/>
      <c r="B813" s="49"/>
      <c r="C813" s="5"/>
    </row>
    <row r="814" spans="1:3" ht="15.75" customHeight="1" x14ac:dyDescent="0.25">
      <c r="A814" s="49"/>
      <c r="B814" s="49"/>
      <c r="C814" s="5"/>
    </row>
    <row r="815" spans="1:3" ht="15.75" customHeight="1" x14ac:dyDescent="0.25">
      <c r="A815" s="49"/>
      <c r="B815" s="49"/>
      <c r="C815" s="5"/>
    </row>
    <row r="816" spans="1:3" ht="15.75" customHeight="1" x14ac:dyDescent="0.25">
      <c r="A816" s="49"/>
      <c r="B816" s="49"/>
      <c r="C816" s="5"/>
    </row>
    <row r="817" spans="1:3" ht="15.75" customHeight="1" x14ac:dyDescent="0.25">
      <c r="A817" s="49"/>
      <c r="B817" s="49"/>
      <c r="C817" s="5"/>
    </row>
    <row r="818" spans="1:3" ht="15.75" customHeight="1" x14ac:dyDescent="0.25">
      <c r="A818" s="49"/>
      <c r="B818" s="49"/>
      <c r="C818" s="5"/>
    </row>
    <row r="819" spans="1:3" ht="15.75" customHeight="1" x14ac:dyDescent="0.25">
      <c r="A819" s="49"/>
      <c r="B819" s="49"/>
      <c r="C819" s="5"/>
    </row>
    <row r="820" spans="1:3" ht="15.75" customHeight="1" x14ac:dyDescent="0.25">
      <c r="A820" s="49"/>
      <c r="B820" s="49"/>
      <c r="C820" s="5"/>
    </row>
    <row r="821" spans="1:3" ht="15.75" customHeight="1" x14ac:dyDescent="0.25">
      <c r="A821" s="49"/>
      <c r="B821" s="49"/>
      <c r="C821" s="5"/>
    </row>
    <row r="822" spans="1:3" ht="15.75" customHeight="1" x14ac:dyDescent="0.25">
      <c r="A822" s="49"/>
      <c r="B822" s="49"/>
      <c r="C822" s="5"/>
    </row>
    <row r="823" spans="1:3" ht="15.75" customHeight="1" x14ac:dyDescent="0.25">
      <c r="A823" s="49"/>
      <c r="B823" s="49"/>
      <c r="C823" s="5"/>
    </row>
    <row r="824" spans="1:3" ht="15.75" customHeight="1" x14ac:dyDescent="0.25">
      <c r="A824" s="49"/>
      <c r="B824" s="49"/>
      <c r="C824" s="5"/>
    </row>
    <row r="825" spans="1:3" ht="15.75" customHeight="1" x14ac:dyDescent="0.25">
      <c r="A825" s="49"/>
      <c r="B825" s="49"/>
      <c r="C825" s="5"/>
    </row>
    <row r="826" spans="1:3" ht="15.75" customHeight="1" x14ac:dyDescent="0.25">
      <c r="A826" s="49"/>
      <c r="B826" s="49"/>
      <c r="C826" s="5"/>
    </row>
    <row r="827" spans="1:3" ht="15.75" customHeight="1" x14ac:dyDescent="0.25">
      <c r="A827" s="49"/>
      <c r="B827" s="49"/>
      <c r="C827" s="5"/>
    </row>
    <row r="828" spans="1:3" ht="15.75" customHeight="1" x14ac:dyDescent="0.25">
      <c r="A828" s="49"/>
      <c r="B828" s="49"/>
      <c r="C828" s="5"/>
    </row>
    <row r="829" spans="1:3" ht="15.75" customHeight="1" x14ac:dyDescent="0.25">
      <c r="A829" s="49"/>
      <c r="B829" s="49"/>
      <c r="C829" s="5"/>
    </row>
    <row r="830" spans="1:3" ht="15.75" customHeight="1" x14ac:dyDescent="0.25">
      <c r="A830" s="49"/>
      <c r="B830" s="49"/>
      <c r="C830" s="5"/>
    </row>
    <row r="831" spans="1:3" ht="15.75" customHeight="1" x14ac:dyDescent="0.25">
      <c r="A831" s="49"/>
      <c r="B831" s="49"/>
      <c r="C831" s="5"/>
    </row>
    <row r="832" spans="1:3" ht="15.75" customHeight="1" x14ac:dyDescent="0.25">
      <c r="A832" s="49"/>
      <c r="B832" s="49"/>
      <c r="C832" s="5"/>
    </row>
    <row r="833" spans="1:3" ht="15.75" customHeight="1" x14ac:dyDescent="0.25">
      <c r="A833" s="49"/>
      <c r="B833" s="49"/>
      <c r="C833" s="5"/>
    </row>
    <row r="834" spans="1:3" ht="15.75" customHeight="1" x14ac:dyDescent="0.25">
      <c r="A834" s="49"/>
      <c r="B834" s="49"/>
      <c r="C834" s="5"/>
    </row>
    <row r="835" spans="1:3" ht="15.75" customHeight="1" x14ac:dyDescent="0.25">
      <c r="A835" s="49"/>
      <c r="B835" s="49"/>
      <c r="C835" s="5"/>
    </row>
    <row r="836" spans="1:3" ht="15.75" customHeight="1" x14ac:dyDescent="0.25">
      <c r="A836" s="49"/>
      <c r="B836" s="49"/>
      <c r="C836" s="5"/>
    </row>
    <row r="837" spans="1:3" ht="15.75" customHeight="1" x14ac:dyDescent="0.25">
      <c r="A837" s="49"/>
      <c r="B837" s="49"/>
      <c r="C837" s="5"/>
    </row>
    <row r="838" spans="1:3" ht="15.75" customHeight="1" x14ac:dyDescent="0.25">
      <c r="A838" s="49"/>
      <c r="B838" s="49"/>
      <c r="C838" s="5"/>
    </row>
    <row r="839" spans="1:3" ht="15.75" customHeight="1" x14ac:dyDescent="0.25">
      <c r="A839" s="49"/>
      <c r="B839" s="49"/>
      <c r="C839" s="5"/>
    </row>
    <row r="840" spans="1:3" ht="15.75" customHeight="1" x14ac:dyDescent="0.25">
      <c r="A840" s="49"/>
      <c r="B840" s="49"/>
      <c r="C840" s="5"/>
    </row>
    <row r="841" spans="1:3" ht="15.75" customHeight="1" x14ac:dyDescent="0.25">
      <c r="A841" s="49"/>
      <c r="B841" s="49"/>
      <c r="C841" s="5"/>
    </row>
    <row r="842" spans="1:3" ht="15.75" customHeight="1" x14ac:dyDescent="0.25">
      <c r="A842" s="49"/>
      <c r="B842" s="49"/>
      <c r="C842" s="5"/>
    </row>
    <row r="843" spans="1:3" ht="15.75" customHeight="1" x14ac:dyDescent="0.25">
      <c r="A843" s="49"/>
      <c r="B843" s="49"/>
      <c r="C843" s="5"/>
    </row>
    <row r="844" spans="1:3" ht="15.75" customHeight="1" x14ac:dyDescent="0.25">
      <c r="A844" s="49"/>
      <c r="B844" s="49"/>
      <c r="C844" s="5"/>
    </row>
    <row r="845" spans="1:3" ht="15.75" customHeight="1" x14ac:dyDescent="0.25">
      <c r="A845" s="49"/>
      <c r="B845" s="49"/>
      <c r="C845" s="5"/>
    </row>
    <row r="846" spans="1:3" ht="15.75" customHeight="1" x14ac:dyDescent="0.25">
      <c r="A846" s="49"/>
      <c r="B846" s="49"/>
      <c r="C846" s="5"/>
    </row>
    <row r="847" spans="1:3" ht="15.75" customHeight="1" x14ac:dyDescent="0.25">
      <c r="A847" s="49"/>
      <c r="B847" s="49"/>
      <c r="C847" s="5"/>
    </row>
    <row r="848" spans="1:3" ht="15.75" customHeight="1" x14ac:dyDescent="0.25">
      <c r="A848" s="49"/>
      <c r="B848" s="49"/>
      <c r="C848" s="5"/>
    </row>
    <row r="849" spans="1:3" ht="15.75" customHeight="1" x14ac:dyDescent="0.25">
      <c r="A849" s="49"/>
      <c r="B849" s="49"/>
      <c r="C849" s="5"/>
    </row>
    <row r="850" spans="1:3" ht="15.75" customHeight="1" x14ac:dyDescent="0.25">
      <c r="A850" s="49"/>
      <c r="B850" s="49"/>
      <c r="C850" s="5"/>
    </row>
    <row r="851" spans="1:3" ht="15.75" customHeight="1" x14ac:dyDescent="0.25">
      <c r="A851" s="49"/>
      <c r="B851" s="49"/>
      <c r="C851" s="5"/>
    </row>
    <row r="852" spans="1:3" ht="15.75" customHeight="1" x14ac:dyDescent="0.25">
      <c r="A852" s="49"/>
      <c r="B852" s="49"/>
      <c r="C852" s="5"/>
    </row>
    <row r="853" spans="1:3" ht="15.75" customHeight="1" x14ac:dyDescent="0.25">
      <c r="A853" s="49"/>
      <c r="B853" s="49"/>
      <c r="C853" s="5"/>
    </row>
    <row r="854" spans="1:3" ht="15.75" customHeight="1" x14ac:dyDescent="0.25">
      <c r="A854" s="49"/>
      <c r="B854" s="49"/>
      <c r="C854" s="5"/>
    </row>
    <row r="855" spans="1:3" ht="15.75" customHeight="1" x14ac:dyDescent="0.25">
      <c r="A855" s="49"/>
      <c r="B855" s="49"/>
      <c r="C855" s="5"/>
    </row>
    <row r="856" spans="1:3" ht="15.75" customHeight="1" x14ac:dyDescent="0.25">
      <c r="A856" s="49"/>
      <c r="B856" s="49"/>
      <c r="C856" s="5"/>
    </row>
    <row r="857" spans="1:3" ht="15.75" customHeight="1" x14ac:dyDescent="0.25">
      <c r="A857" s="49"/>
      <c r="B857" s="49"/>
      <c r="C857" s="5"/>
    </row>
    <row r="858" spans="1:3" ht="15.75" customHeight="1" x14ac:dyDescent="0.25">
      <c r="A858" s="49"/>
      <c r="B858" s="49"/>
      <c r="C858" s="5"/>
    </row>
    <row r="859" spans="1:3" ht="15.75" customHeight="1" x14ac:dyDescent="0.25">
      <c r="A859" s="49"/>
      <c r="B859" s="49"/>
      <c r="C859" s="5"/>
    </row>
    <row r="860" spans="1:3" ht="15.75" customHeight="1" x14ac:dyDescent="0.25">
      <c r="A860" s="49"/>
      <c r="B860" s="49"/>
      <c r="C860" s="5"/>
    </row>
    <row r="861" spans="1:3" ht="15.75" customHeight="1" x14ac:dyDescent="0.25">
      <c r="A861" s="49"/>
      <c r="B861" s="49"/>
      <c r="C861" s="5"/>
    </row>
    <row r="862" spans="1:3" ht="15.75" customHeight="1" x14ac:dyDescent="0.25">
      <c r="A862" s="49"/>
      <c r="B862" s="49"/>
      <c r="C862" s="5"/>
    </row>
    <row r="863" spans="1:3" ht="15.75" customHeight="1" x14ac:dyDescent="0.25">
      <c r="A863" s="49"/>
      <c r="B863" s="49"/>
      <c r="C863" s="5"/>
    </row>
    <row r="864" spans="1:3" ht="15.75" customHeight="1" x14ac:dyDescent="0.25">
      <c r="A864" s="49"/>
      <c r="B864" s="49"/>
      <c r="C864" s="5"/>
    </row>
    <row r="865" spans="1:3" ht="15.75" customHeight="1" x14ac:dyDescent="0.25">
      <c r="A865" s="49"/>
      <c r="B865" s="49"/>
      <c r="C865" s="5"/>
    </row>
    <row r="866" spans="1:3" ht="15.75" customHeight="1" x14ac:dyDescent="0.25">
      <c r="A866" s="49"/>
      <c r="B866" s="49"/>
      <c r="C866" s="5"/>
    </row>
    <row r="867" spans="1:3" ht="15.75" customHeight="1" x14ac:dyDescent="0.25">
      <c r="A867" s="49"/>
      <c r="B867" s="49"/>
      <c r="C867" s="5"/>
    </row>
    <row r="868" spans="1:3" ht="15.75" customHeight="1" x14ac:dyDescent="0.25">
      <c r="A868" s="49"/>
      <c r="B868" s="49"/>
      <c r="C868" s="5"/>
    </row>
    <row r="869" spans="1:3" ht="15.75" customHeight="1" x14ac:dyDescent="0.25">
      <c r="A869" s="49"/>
      <c r="B869" s="49"/>
      <c r="C869" s="5"/>
    </row>
    <row r="870" spans="1:3" ht="15.75" customHeight="1" x14ac:dyDescent="0.25">
      <c r="A870" s="49"/>
      <c r="B870" s="49"/>
      <c r="C870" s="5"/>
    </row>
    <row r="871" spans="1:3" ht="15.75" customHeight="1" x14ac:dyDescent="0.25">
      <c r="A871" s="49"/>
      <c r="B871" s="49"/>
      <c r="C871" s="5"/>
    </row>
    <row r="872" spans="1:3" ht="15.75" customHeight="1" x14ac:dyDescent="0.25">
      <c r="A872" s="49"/>
      <c r="B872" s="49"/>
      <c r="C872" s="5"/>
    </row>
    <row r="873" spans="1:3" ht="15.75" customHeight="1" x14ac:dyDescent="0.25">
      <c r="A873" s="49"/>
      <c r="B873" s="49"/>
      <c r="C873" s="5"/>
    </row>
    <row r="874" spans="1:3" ht="15.75" customHeight="1" x14ac:dyDescent="0.25">
      <c r="A874" s="49"/>
      <c r="B874" s="49"/>
      <c r="C874" s="5"/>
    </row>
    <row r="875" spans="1:3" ht="15.75" customHeight="1" x14ac:dyDescent="0.25">
      <c r="A875" s="49"/>
      <c r="B875" s="49"/>
      <c r="C875" s="5"/>
    </row>
    <row r="876" spans="1:3" ht="15.75" customHeight="1" x14ac:dyDescent="0.25">
      <c r="A876" s="49"/>
      <c r="B876" s="49"/>
      <c r="C876" s="5"/>
    </row>
    <row r="877" spans="1:3" ht="15.75" customHeight="1" x14ac:dyDescent="0.25">
      <c r="A877" s="49"/>
      <c r="B877" s="49"/>
      <c r="C877" s="5"/>
    </row>
    <row r="878" spans="1:3" ht="15.75" customHeight="1" x14ac:dyDescent="0.25">
      <c r="A878" s="49"/>
      <c r="B878" s="49"/>
      <c r="C878" s="5"/>
    </row>
    <row r="879" spans="1:3" ht="15.75" customHeight="1" x14ac:dyDescent="0.25">
      <c r="A879" s="49"/>
      <c r="B879" s="49"/>
      <c r="C879" s="5"/>
    </row>
    <row r="880" spans="1:3" ht="15.75" customHeight="1" x14ac:dyDescent="0.25">
      <c r="A880" s="49"/>
      <c r="B880" s="49"/>
      <c r="C880" s="5"/>
    </row>
    <row r="881" spans="1:3" ht="15.75" customHeight="1" x14ac:dyDescent="0.25">
      <c r="A881" s="49"/>
      <c r="B881" s="49"/>
      <c r="C881" s="5"/>
    </row>
    <row r="882" spans="1:3" ht="15.75" customHeight="1" x14ac:dyDescent="0.25">
      <c r="A882" s="49"/>
      <c r="B882" s="49"/>
      <c r="C882" s="5"/>
    </row>
    <row r="883" spans="1:3" ht="15.75" customHeight="1" x14ac:dyDescent="0.25">
      <c r="A883" s="49"/>
      <c r="B883" s="49"/>
      <c r="C883" s="5"/>
    </row>
    <row r="884" spans="1:3" ht="15.75" customHeight="1" x14ac:dyDescent="0.25">
      <c r="A884" s="49"/>
      <c r="B884" s="49"/>
      <c r="C884" s="5"/>
    </row>
    <row r="885" spans="1:3" ht="15.75" customHeight="1" x14ac:dyDescent="0.25">
      <c r="A885" s="49"/>
      <c r="B885" s="49"/>
      <c r="C885" s="5"/>
    </row>
    <row r="886" spans="1:3" ht="15.75" customHeight="1" x14ac:dyDescent="0.25">
      <c r="A886" s="49"/>
      <c r="B886" s="49"/>
      <c r="C886" s="5"/>
    </row>
    <row r="887" spans="1:3" ht="15.75" customHeight="1" x14ac:dyDescent="0.25">
      <c r="A887" s="49"/>
      <c r="B887" s="49"/>
      <c r="C887" s="5"/>
    </row>
    <row r="888" spans="1:3" ht="15.75" customHeight="1" x14ac:dyDescent="0.25">
      <c r="A888" s="49"/>
      <c r="B888" s="49"/>
      <c r="C888" s="5"/>
    </row>
    <row r="889" spans="1:3" ht="15.75" customHeight="1" x14ac:dyDescent="0.25">
      <c r="A889" s="49"/>
      <c r="B889" s="49"/>
      <c r="C889" s="5"/>
    </row>
    <row r="890" spans="1:3" ht="15.75" customHeight="1" x14ac:dyDescent="0.25">
      <c r="A890" s="49"/>
      <c r="B890" s="49"/>
      <c r="C890" s="5"/>
    </row>
    <row r="891" spans="1:3" ht="15.75" customHeight="1" x14ac:dyDescent="0.25">
      <c r="A891" s="49"/>
      <c r="B891" s="49"/>
      <c r="C891" s="5"/>
    </row>
    <row r="892" spans="1:3" ht="15.75" customHeight="1" x14ac:dyDescent="0.25">
      <c r="A892" s="49"/>
      <c r="B892" s="49"/>
      <c r="C892" s="5"/>
    </row>
    <row r="893" spans="1:3" ht="15.75" customHeight="1" x14ac:dyDescent="0.25">
      <c r="A893" s="49"/>
      <c r="B893" s="49"/>
      <c r="C893" s="5"/>
    </row>
    <row r="894" spans="1:3" ht="15.75" customHeight="1" x14ac:dyDescent="0.25">
      <c r="A894" s="49"/>
      <c r="B894" s="49"/>
      <c r="C894" s="5"/>
    </row>
    <row r="895" spans="1:3" ht="15.75" customHeight="1" x14ac:dyDescent="0.25">
      <c r="A895" s="49"/>
      <c r="B895" s="49"/>
      <c r="C895" s="5"/>
    </row>
    <row r="896" spans="1:3" ht="15.75" customHeight="1" x14ac:dyDescent="0.25">
      <c r="A896" s="49"/>
      <c r="B896" s="49"/>
      <c r="C896" s="5"/>
    </row>
    <row r="897" spans="1:3" ht="15.75" customHeight="1" x14ac:dyDescent="0.25">
      <c r="A897" s="49"/>
      <c r="B897" s="49"/>
      <c r="C897" s="5"/>
    </row>
    <row r="898" spans="1:3" ht="15.75" customHeight="1" x14ac:dyDescent="0.25">
      <c r="A898" s="49"/>
      <c r="B898" s="49"/>
      <c r="C898" s="5"/>
    </row>
    <row r="899" spans="1:3" ht="15.75" customHeight="1" x14ac:dyDescent="0.25">
      <c r="A899" s="49"/>
      <c r="B899" s="49"/>
      <c r="C899" s="5"/>
    </row>
    <row r="900" spans="1:3" ht="15.75" customHeight="1" x14ac:dyDescent="0.25">
      <c r="A900" s="49"/>
      <c r="B900" s="49"/>
      <c r="C900" s="5"/>
    </row>
    <row r="901" spans="1:3" ht="15.75" customHeight="1" x14ac:dyDescent="0.25">
      <c r="A901" s="49"/>
      <c r="B901" s="49"/>
      <c r="C901" s="5"/>
    </row>
    <row r="902" spans="1:3" ht="15.75" customHeight="1" x14ac:dyDescent="0.25">
      <c r="A902" s="49"/>
      <c r="B902" s="49"/>
      <c r="C902" s="5"/>
    </row>
    <row r="903" spans="1:3" ht="15.75" customHeight="1" x14ac:dyDescent="0.25">
      <c r="A903" s="49"/>
      <c r="B903" s="49"/>
      <c r="C903" s="5"/>
    </row>
    <row r="904" spans="1:3" ht="15.75" customHeight="1" x14ac:dyDescent="0.25">
      <c r="A904" s="49"/>
      <c r="B904" s="49"/>
      <c r="C904" s="5"/>
    </row>
    <row r="905" spans="1:3" ht="15.75" customHeight="1" x14ac:dyDescent="0.25">
      <c r="A905" s="49"/>
      <c r="B905" s="49"/>
      <c r="C905" s="5"/>
    </row>
    <row r="906" spans="1:3" ht="15.75" customHeight="1" x14ac:dyDescent="0.25">
      <c r="A906" s="49"/>
      <c r="B906" s="49"/>
      <c r="C906" s="5"/>
    </row>
    <row r="907" spans="1:3" ht="15.75" customHeight="1" x14ac:dyDescent="0.25">
      <c r="A907" s="49"/>
      <c r="B907" s="49"/>
      <c r="C907" s="5"/>
    </row>
    <row r="908" spans="1:3" ht="15.75" customHeight="1" x14ac:dyDescent="0.25">
      <c r="A908" s="49"/>
      <c r="B908" s="49"/>
      <c r="C908" s="5"/>
    </row>
    <row r="909" spans="1:3" ht="15.75" customHeight="1" x14ac:dyDescent="0.25">
      <c r="A909" s="49"/>
      <c r="B909" s="49"/>
      <c r="C909" s="5"/>
    </row>
    <row r="910" spans="1:3" ht="15.75" customHeight="1" x14ac:dyDescent="0.25">
      <c r="A910" s="49"/>
      <c r="B910" s="49"/>
      <c r="C910" s="5"/>
    </row>
    <row r="911" spans="1:3" ht="15.75" customHeight="1" x14ac:dyDescent="0.25">
      <c r="A911" s="49"/>
      <c r="B911" s="49"/>
      <c r="C911" s="5"/>
    </row>
    <row r="912" spans="1:3" ht="15.75" customHeight="1" x14ac:dyDescent="0.25">
      <c r="A912" s="49"/>
      <c r="B912" s="49"/>
      <c r="C912" s="5"/>
    </row>
    <row r="913" spans="1:3" ht="15.75" customHeight="1" x14ac:dyDescent="0.25">
      <c r="A913" s="49"/>
      <c r="B913" s="49"/>
      <c r="C913" s="5"/>
    </row>
    <row r="914" spans="1:3" ht="15.75" customHeight="1" x14ac:dyDescent="0.25">
      <c r="A914" s="49"/>
      <c r="B914" s="49"/>
      <c r="C914" s="5"/>
    </row>
    <row r="915" spans="1:3" ht="15.75" customHeight="1" x14ac:dyDescent="0.25">
      <c r="A915" s="49"/>
      <c r="B915" s="49"/>
      <c r="C915" s="5"/>
    </row>
    <row r="916" spans="1:3" ht="15.75" customHeight="1" x14ac:dyDescent="0.25">
      <c r="A916" s="49"/>
      <c r="B916" s="49"/>
      <c r="C916" s="5"/>
    </row>
    <row r="917" spans="1:3" ht="15.75" customHeight="1" x14ac:dyDescent="0.25">
      <c r="A917" s="49"/>
      <c r="B917" s="49"/>
      <c r="C917" s="5"/>
    </row>
    <row r="918" spans="1:3" ht="15.75" customHeight="1" x14ac:dyDescent="0.25">
      <c r="A918" s="49"/>
      <c r="B918" s="49"/>
      <c r="C918" s="5"/>
    </row>
    <row r="919" spans="1:3" ht="15.75" customHeight="1" x14ac:dyDescent="0.25">
      <c r="A919" s="49"/>
      <c r="B919" s="49"/>
      <c r="C919" s="5"/>
    </row>
    <row r="920" spans="1:3" ht="15.75" customHeight="1" x14ac:dyDescent="0.25">
      <c r="A920" s="49"/>
      <c r="B920" s="49"/>
      <c r="C920" s="5"/>
    </row>
    <row r="921" spans="1:3" ht="15.75" customHeight="1" x14ac:dyDescent="0.25">
      <c r="A921" s="49"/>
      <c r="B921" s="49"/>
      <c r="C921" s="5"/>
    </row>
    <row r="922" spans="1:3" ht="15.75" customHeight="1" x14ac:dyDescent="0.25">
      <c r="A922" s="49"/>
      <c r="B922" s="49"/>
      <c r="C922" s="5"/>
    </row>
    <row r="923" spans="1:3" ht="15.75" customHeight="1" x14ac:dyDescent="0.25">
      <c r="A923" s="49"/>
      <c r="B923" s="49"/>
      <c r="C923" s="5"/>
    </row>
    <row r="924" spans="1:3" ht="15.75" customHeight="1" x14ac:dyDescent="0.25">
      <c r="A924" s="49"/>
      <c r="B924" s="49"/>
      <c r="C924" s="5"/>
    </row>
    <row r="925" spans="1:3" ht="15.75" customHeight="1" x14ac:dyDescent="0.25">
      <c r="A925" s="49"/>
      <c r="B925" s="49"/>
      <c r="C925" s="5"/>
    </row>
    <row r="926" spans="1:3" ht="15.75" customHeight="1" x14ac:dyDescent="0.25">
      <c r="A926" s="49"/>
      <c r="B926" s="49"/>
      <c r="C926" s="5"/>
    </row>
    <row r="927" spans="1:3" ht="15.75" customHeight="1" x14ac:dyDescent="0.25">
      <c r="A927" s="49"/>
      <c r="B927" s="49"/>
      <c r="C927" s="5"/>
    </row>
    <row r="928" spans="1:3" ht="15.75" customHeight="1" x14ac:dyDescent="0.25">
      <c r="A928" s="49"/>
      <c r="B928" s="49"/>
      <c r="C928" s="5"/>
    </row>
    <row r="929" spans="1:3" ht="15.75" customHeight="1" x14ac:dyDescent="0.25">
      <c r="A929" s="49"/>
      <c r="B929" s="49"/>
      <c r="C929" s="5"/>
    </row>
    <row r="930" spans="1:3" ht="15.75" customHeight="1" x14ac:dyDescent="0.25">
      <c r="A930" s="49"/>
      <c r="B930" s="49"/>
      <c r="C930" s="5"/>
    </row>
    <row r="931" spans="1:3" ht="15.75" customHeight="1" x14ac:dyDescent="0.25">
      <c r="A931" s="49"/>
      <c r="B931" s="49"/>
      <c r="C931" s="5"/>
    </row>
    <row r="932" spans="1:3" ht="15.75" customHeight="1" x14ac:dyDescent="0.25">
      <c r="A932" s="49"/>
      <c r="B932" s="49"/>
      <c r="C932" s="5"/>
    </row>
    <row r="933" spans="1:3" ht="15.75" customHeight="1" x14ac:dyDescent="0.25">
      <c r="A933" s="49"/>
      <c r="B933" s="49"/>
      <c r="C933" s="5"/>
    </row>
    <row r="934" spans="1:3" ht="15.75" customHeight="1" x14ac:dyDescent="0.25">
      <c r="A934" s="49"/>
      <c r="B934" s="49"/>
      <c r="C934" s="5"/>
    </row>
    <row r="935" spans="1:3" ht="15.75" customHeight="1" x14ac:dyDescent="0.25">
      <c r="A935" s="49"/>
      <c r="B935" s="49"/>
      <c r="C935" s="5"/>
    </row>
    <row r="936" spans="1:3" ht="15.75" customHeight="1" x14ac:dyDescent="0.25">
      <c r="A936" s="49"/>
      <c r="B936" s="49"/>
      <c r="C936" s="5"/>
    </row>
    <row r="937" spans="1:3" ht="15.75" customHeight="1" x14ac:dyDescent="0.25">
      <c r="A937" s="49"/>
      <c r="B937" s="49"/>
      <c r="C937" s="5"/>
    </row>
    <row r="938" spans="1:3" ht="15.75" customHeight="1" x14ac:dyDescent="0.25">
      <c r="A938" s="49"/>
      <c r="B938" s="49"/>
      <c r="C938" s="5"/>
    </row>
    <row r="939" spans="1:3" ht="15.75" customHeight="1" x14ac:dyDescent="0.25">
      <c r="A939" s="49"/>
      <c r="B939" s="49"/>
      <c r="C939" s="5"/>
    </row>
    <row r="940" spans="1:3" ht="15.75" customHeight="1" x14ac:dyDescent="0.25">
      <c r="A940" s="49"/>
      <c r="B940" s="49"/>
      <c r="C940" s="5"/>
    </row>
    <row r="941" spans="1:3" ht="15.75" customHeight="1" x14ac:dyDescent="0.25">
      <c r="A941" s="49"/>
      <c r="B941" s="49"/>
      <c r="C941" s="5"/>
    </row>
    <row r="942" spans="1:3" ht="15.75" customHeight="1" x14ac:dyDescent="0.25">
      <c r="A942" s="49"/>
      <c r="B942" s="49"/>
      <c r="C942" s="5"/>
    </row>
    <row r="943" spans="1:3" ht="15.75" customHeight="1" x14ac:dyDescent="0.25">
      <c r="A943" s="49"/>
      <c r="B943" s="49"/>
      <c r="C943" s="5"/>
    </row>
    <row r="944" spans="1:3" ht="15.75" customHeight="1" x14ac:dyDescent="0.25">
      <c r="A944" s="49"/>
      <c r="B944" s="49"/>
      <c r="C944" s="5"/>
    </row>
    <row r="945" spans="1:3" ht="15.75" customHeight="1" x14ac:dyDescent="0.25">
      <c r="A945" s="49"/>
      <c r="B945" s="49"/>
      <c r="C945" s="5"/>
    </row>
    <row r="946" spans="1:3" ht="15.75" customHeight="1" x14ac:dyDescent="0.25">
      <c r="A946" s="49"/>
      <c r="B946" s="49"/>
      <c r="C946" s="5"/>
    </row>
    <row r="947" spans="1:3" ht="15.75" customHeight="1" x14ac:dyDescent="0.25">
      <c r="A947" s="49"/>
      <c r="B947" s="49"/>
      <c r="C947" s="5"/>
    </row>
    <row r="948" spans="1:3" ht="15.75" customHeight="1" x14ac:dyDescent="0.25">
      <c r="A948" s="49"/>
      <c r="B948" s="49"/>
      <c r="C948" s="5"/>
    </row>
    <row r="949" spans="1:3" ht="15.75" customHeight="1" x14ac:dyDescent="0.25">
      <c r="A949" s="49"/>
      <c r="B949" s="49"/>
      <c r="C949" s="5"/>
    </row>
    <row r="950" spans="1:3" ht="15.75" customHeight="1" x14ac:dyDescent="0.25">
      <c r="A950" s="49"/>
      <c r="B950" s="49"/>
      <c r="C950" s="5"/>
    </row>
    <row r="951" spans="1:3" ht="15.75" customHeight="1" x14ac:dyDescent="0.25">
      <c r="A951" s="49"/>
      <c r="B951" s="49"/>
      <c r="C951" s="5"/>
    </row>
    <row r="952" spans="1:3" ht="15.75" customHeight="1" x14ac:dyDescent="0.25">
      <c r="A952" s="49"/>
      <c r="B952" s="49"/>
      <c r="C952" s="5"/>
    </row>
    <row r="953" spans="1:3" ht="15.75" customHeight="1" x14ac:dyDescent="0.25">
      <c r="A953" s="49"/>
      <c r="B953" s="49"/>
      <c r="C953" s="5"/>
    </row>
    <row r="954" spans="1:3" ht="15.75" customHeight="1" x14ac:dyDescent="0.25">
      <c r="A954" s="49"/>
      <c r="B954" s="49"/>
      <c r="C954" s="5"/>
    </row>
    <row r="955" spans="1:3" ht="15.75" customHeight="1" x14ac:dyDescent="0.25">
      <c r="A955" s="49"/>
      <c r="B955" s="49"/>
      <c r="C955" s="5"/>
    </row>
    <row r="956" spans="1:3" ht="15.75" customHeight="1" x14ac:dyDescent="0.25">
      <c r="A956" s="49"/>
      <c r="B956" s="49"/>
      <c r="C956" s="5"/>
    </row>
    <row r="957" spans="1:3" ht="15.75" customHeight="1" x14ac:dyDescent="0.25">
      <c r="A957" s="49"/>
      <c r="B957" s="49"/>
      <c r="C957" s="5"/>
    </row>
    <row r="958" spans="1:3" ht="15.75" customHeight="1" x14ac:dyDescent="0.25">
      <c r="A958" s="49"/>
      <c r="B958" s="49"/>
      <c r="C958" s="5"/>
    </row>
    <row r="959" spans="1:3" ht="15.75" customHeight="1" x14ac:dyDescent="0.25">
      <c r="A959" s="49"/>
      <c r="B959" s="49"/>
      <c r="C959" s="5"/>
    </row>
    <row r="960" spans="1:3" ht="15.75" customHeight="1" x14ac:dyDescent="0.25">
      <c r="A960" s="49"/>
      <c r="B960" s="49"/>
      <c r="C960" s="5"/>
    </row>
    <row r="961" spans="1:3" ht="15.75" customHeight="1" x14ac:dyDescent="0.25">
      <c r="A961" s="49"/>
      <c r="B961" s="49"/>
      <c r="C961" s="5"/>
    </row>
    <row r="962" spans="1:3" ht="15.75" customHeight="1" x14ac:dyDescent="0.25">
      <c r="A962" s="49"/>
      <c r="B962" s="49"/>
      <c r="C962" s="5"/>
    </row>
    <row r="963" spans="1:3" ht="15.75" customHeight="1" x14ac:dyDescent="0.25">
      <c r="A963" s="49"/>
      <c r="B963" s="49"/>
      <c r="C963" s="5"/>
    </row>
    <row r="964" spans="1:3" ht="15.75" customHeight="1" x14ac:dyDescent="0.25">
      <c r="A964" s="49"/>
      <c r="B964" s="49"/>
      <c r="C964" s="5"/>
    </row>
    <row r="965" spans="1:3" ht="15.75" customHeight="1" x14ac:dyDescent="0.25">
      <c r="A965" s="49"/>
      <c r="B965" s="49"/>
      <c r="C965" s="5"/>
    </row>
    <row r="966" spans="1:3" ht="15.75" customHeight="1" x14ac:dyDescent="0.25">
      <c r="A966" s="49"/>
      <c r="B966" s="49"/>
      <c r="C966" s="5"/>
    </row>
    <row r="967" spans="1:3" ht="15.75" customHeight="1" x14ac:dyDescent="0.25">
      <c r="A967" s="49"/>
      <c r="B967" s="49"/>
      <c r="C967" s="5"/>
    </row>
    <row r="968" spans="1:3" ht="15.75" customHeight="1" x14ac:dyDescent="0.25">
      <c r="A968" s="49"/>
      <c r="B968" s="49"/>
      <c r="C968" s="5"/>
    </row>
    <row r="969" spans="1:3" ht="15.75" customHeight="1" x14ac:dyDescent="0.25">
      <c r="A969" s="49"/>
      <c r="B969" s="49"/>
      <c r="C969" s="5"/>
    </row>
    <row r="970" spans="1:3" ht="15.75" customHeight="1" x14ac:dyDescent="0.25">
      <c r="A970" s="49"/>
      <c r="B970" s="49"/>
      <c r="C970" s="5"/>
    </row>
    <row r="971" spans="1:3" ht="15.75" customHeight="1" x14ac:dyDescent="0.25">
      <c r="A971" s="49"/>
      <c r="B971" s="49"/>
      <c r="C971" s="5"/>
    </row>
    <row r="972" spans="1:3" ht="15.75" customHeight="1" x14ac:dyDescent="0.25">
      <c r="A972" s="49"/>
      <c r="B972" s="49"/>
      <c r="C972" s="5"/>
    </row>
    <row r="973" spans="1:3" ht="15.75" customHeight="1" x14ac:dyDescent="0.25">
      <c r="A973" s="49"/>
      <c r="B973" s="49"/>
      <c r="C973" s="5"/>
    </row>
    <row r="974" spans="1:3" ht="15.75" customHeight="1" x14ac:dyDescent="0.25">
      <c r="A974" s="49"/>
      <c r="B974" s="49"/>
      <c r="C974" s="5"/>
    </row>
    <row r="975" spans="1:3" ht="15.75" customHeight="1" x14ac:dyDescent="0.25">
      <c r="A975" s="49"/>
      <c r="B975" s="49"/>
      <c r="C975" s="5"/>
    </row>
    <row r="976" spans="1:3" ht="15.75" customHeight="1" x14ac:dyDescent="0.25">
      <c r="A976" s="49"/>
      <c r="B976" s="49"/>
      <c r="C976" s="5"/>
    </row>
    <row r="977" spans="1:3" ht="15.75" customHeight="1" x14ac:dyDescent="0.25">
      <c r="A977" s="49"/>
      <c r="B977" s="49"/>
      <c r="C977" s="5"/>
    </row>
    <row r="978" spans="1:3" ht="15.75" customHeight="1" x14ac:dyDescent="0.25">
      <c r="A978" s="49"/>
      <c r="B978" s="49"/>
      <c r="C978" s="5"/>
    </row>
    <row r="979" spans="1:3" ht="15.75" customHeight="1" x14ac:dyDescent="0.25">
      <c r="A979" s="49"/>
      <c r="B979" s="49"/>
      <c r="C979" s="5"/>
    </row>
    <row r="980" spans="1:3" ht="15.75" customHeight="1" x14ac:dyDescent="0.25">
      <c r="A980" s="49"/>
      <c r="B980" s="49"/>
      <c r="C980" s="5"/>
    </row>
    <row r="981" spans="1:3" ht="15.75" customHeight="1" x14ac:dyDescent="0.25">
      <c r="A981" s="49"/>
      <c r="B981" s="49"/>
      <c r="C981" s="5"/>
    </row>
    <row r="982" spans="1:3" ht="15.75" customHeight="1" x14ac:dyDescent="0.25">
      <c r="A982" s="49"/>
      <c r="B982" s="49"/>
      <c r="C982" s="5"/>
    </row>
    <row r="983" spans="1:3" ht="15.75" customHeight="1" x14ac:dyDescent="0.25">
      <c r="A983" s="49"/>
      <c r="B983" s="49"/>
      <c r="C983" s="5"/>
    </row>
    <row r="984" spans="1:3" ht="15.75" customHeight="1" x14ac:dyDescent="0.25">
      <c r="A984" s="49"/>
      <c r="B984" s="49"/>
      <c r="C984" s="5"/>
    </row>
    <row r="985" spans="1:3" ht="15.75" customHeight="1" x14ac:dyDescent="0.25">
      <c r="A985" s="49"/>
      <c r="B985" s="49"/>
      <c r="C985" s="5"/>
    </row>
    <row r="986" spans="1:3" ht="15.75" customHeight="1" x14ac:dyDescent="0.25">
      <c r="A986" s="49"/>
      <c r="B986" s="49"/>
      <c r="C986" s="5"/>
    </row>
    <row r="987" spans="1:3" ht="15.75" customHeight="1" x14ac:dyDescent="0.25">
      <c r="A987" s="49"/>
      <c r="B987" s="49"/>
      <c r="C987" s="5"/>
    </row>
    <row r="988" spans="1:3" ht="15.75" customHeight="1" x14ac:dyDescent="0.25">
      <c r="A988" s="49"/>
      <c r="B988" s="49"/>
      <c r="C988" s="5"/>
    </row>
    <row r="989" spans="1:3" ht="15.75" customHeight="1" x14ac:dyDescent="0.25">
      <c r="A989" s="49"/>
      <c r="B989" s="49"/>
      <c r="C989" s="5"/>
    </row>
    <row r="990" spans="1:3" ht="15.75" customHeight="1" x14ac:dyDescent="0.25">
      <c r="A990" s="49"/>
      <c r="B990" s="49"/>
      <c r="C990" s="5"/>
    </row>
    <row r="991" spans="1:3" ht="15.75" customHeight="1" x14ac:dyDescent="0.25">
      <c r="A991" s="49"/>
      <c r="B991" s="49"/>
      <c r="C991" s="5"/>
    </row>
    <row r="992" spans="1:3" ht="15.75" customHeight="1" x14ac:dyDescent="0.25">
      <c r="A992" s="49"/>
      <c r="B992" s="49"/>
      <c r="C992" s="5"/>
    </row>
    <row r="993" spans="1:3" ht="15.75" customHeight="1" x14ac:dyDescent="0.25">
      <c r="A993" s="49"/>
      <c r="B993" s="49"/>
      <c r="C993" s="5"/>
    </row>
    <row r="994" spans="1:3" ht="15.75" customHeight="1" x14ac:dyDescent="0.25">
      <c r="A994" s="49"/>
      <c r="B994" s="49"/>
      <c r="C994" s="5"/>
    </row>
    <row r="995" spans="1:3" ht="15.75" customHeight="1" x14ac:dyDescent="0.25">
      <c r="A995" s="49"/>
      <c r="B995" s="49"/>
      <c r="C995" s="5"/>
    </row>
    <row r="996" spans="1:3" ht="15.75" customHeight="1" x14ac:dyDescent="0.25">
      <c r="A996" s="49"/>
      <c r="B996" s="49"/>
      <c r="C996" s="5"/>
    </row>
    <row r="997" spans="1:3" ht="15.75" customHeight="1" x14ac:dyDescent="0.25">
      <c r="A997" s="49"/>
      <c r="B997" s="49"/>
      <c r="C997" s="5"/>
    </row>
    <row r="998" spans="1:3" ht="15.75" customHeight="1" x14ac:dyDescent="0.25">
      <c r="A998" s="49"/>
      <c r="B998" s="49"/>
      <c r="C998" s="5"/>
    </row>
    <row r="999" spans="1:3" ht="15.75" customHeight="1" x14ac:dyDescent="0.25">
      <c r="A999" s="49"/>
      <c r="B999" s="49"/>
      <c r="C999" s="5"/>
    </row>
    <row r="1000" spans="1:3" ht="15.75" customHeight="1" x14ac:dyDescent="0.25">
      <c r="A1000" s="49"/>
      <c r="B1000" s="49"/>
      <c r="C1000" s="5"/>
    </row>
  </sheetData>
  <pageMargins left="0.7" right="0.7" top="0.75" bottom="0.75" header="0" footer="0"/>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2F5496"/>
  </sheetPr>
  <dimension ref="A1:AL1000"/>
  <sheetViews>
    <sheetView workbookViewId="0"/>
  </sheetViews>
  <sheetFormatPr defaultColWidth="12.625" defaultRowHeight="15" customHeight="1" x14ac:dyDescent="0.2"/>
  <cols>
    <col min="1" max="2" width="21.25" customWidth="1"/>
    <col min="3" max="38" width="7.625" customWidth="1"/>
  </cols>
  <sheetData>
    <row r="1" spans="1:38" x14ac:dyDescent="0.25">
      <c r="A1" s="104" t="s">
        <v>1137</v>
      </c>
      <c r="B1" s="104" t="s">
        <v>697</v>
      </c>
      <c r="C1" s="7" t="s">
        <v>1138</v>
      </c>
    </row>
    <row r="2" spans="1:38" x14ac:dyDescent="0.25">
      <c r="A2" s="48" t="s">
        <v>974</v>
      </c>
      <c r="B2" s="48" t="s">
        <v>975</v>
      </c>
      <c r="C2" s="1">
        <v>2015</v>
      </c>
      <c r="D2" s="1">
        <v>2016</v>
      </c>
      <c r="E2" s="1">
        <v>2017</v>
      </c>
      <c r="F2" s="1">
        <v>2018</v>
      </c>
      <c r="G2" s="1">
        <v>2019</v>
      </c>
      <c r="H2" s="1">
        <v>2020</v>
      </c>
      <c r="I2" s="1">
        <v>2021</v>
      </c>
      <c r="J2" s="1">
        <v>2022</v>
      </c>
      <c r="K2" s="1">
        <v>2023</v>
      </c>
      <c r="L2" s="1">
        <v>2024</v>
      </c>
      <c r="M2" s="1">
        <v>2025</v>
      </c>
      <c r="N2" s="1">
        <v>2026</v>
      </c>
      <c r="O2" s="1">
        <v>2027</v>
      </c>
      <c r="P2" s="1">
        <v>2028</v>
      </c>
      <c r="Q2" s="1">
        <v>2029</v>
      </c>
      <c r="R2" s="1">
        <v>2030</v>
      </c>
      <c r="S2" s="1">
        <v>2031</v>
      </c>
      <c r="T2" s="1">
        <v>2032</v>
      </c>
      <c r="U2" s="1">
        <v>2033</v>
      </c>
      <c r="V2" s="1">
        <v>2034</v>
      </c>
      <c r="W2" s="1">
        <v>2035</v>
      </c>
      <c r="X2" s="1">
        <v>2036</v>
      </c>
      <c r="Y2" s="1">
        <v>2037</v>
      </c>
      <c r="Z2" s="1">
        <v>2038</v>
      </c>
      <c r="AA2" s="1">
        <v>2039</v>
      </c>
      <c r="AB2" s="1">
        <v>2040</v>
      </c>
      <c r="AC2" s="1">
        <v>2041</v>
      </c>
      <c r="AD2" s="1">
        <v>2042</v>
      </c>
      <c r="AE2" s="1">
        <v>2043</v>
      </c>
      <c r="AF2" s="1">
        <v>2044</v>
      </c>
      <c r="AG2" s="1">
        <v>2045</v>
      </c>
      <c r="AH2" s="1">
        <v>2046</v>
      </c>
      <c r="AI2" s="1">
        <v>2047</v>
      </c>
      <c r="AJ2" s="1">
        <v>2048</v>
      </c>
      <c r="AK2" s="1">
        <v>2049</v>
      </c>
      <c r="AL2" s="1">
        <v>2050</v>
      </c>
    </row>
    <row r="3" spans="1:38" x14ac:dyDescent="0.25">
      <c r="A3" s="49">
        <v>-1150</v>
      </c>
      <c r="B3" s="49">
        <f t="shared" ref="B3:B23" si="0">A3+50</f>
        <v>-1100</v>
      </c>
      <c r="C3" s="105">
        <f>VLOOKUP($B$1,'Multipliers and Adjustments'!$A$70:$I$86,TRUNC(COLUMN(C$2)/5)+2,FALSE)*SUMIFS('EPA US Data'!$I:$I,'EPA US Data'!$D:$D,'Country Selector'!$A$2,'EPA US Data'!$J:$J,$B$1,'EPA US Data'!$C:$C,C$2,'EPA US Data'!$G:$G,"&gt;="&amp;$A3,'EPA US Data'!$G:$G,"&lt;"&amp;$B3)*unit_conv*'State Downscaling Multipliers'!$B$9</f>
        <v>0</v>
      </c>
      <c r="D3" s="2">
        <f t="shared" ref="D3:G3" si="1">C3+($H3-$C3)/5</f>
        <v>0</v>
      </c>
      <c r="E3" s="2">
        <f t="shared" si="1"/>
        <v>0</v>
      </c>
      <c r="F3" s="2">
        <f t="shared" si="1"/>
        <v>0</v>
      </c>
      <c r="G3" s="2">
        <f t="shared" si="1"/>
        <v>0</v>
      </c>
      <c r="H3" s="105">
        <f>VLOOKUP($B$1,'Multipliers and Adjustments'!$A$70:$I$86,TRUNC(COLUMN(H$2)/5)+2,FALSE)*SUMIFS('EPA US Data'!$I:$I,'EPA US Data'!$D:$D,'Country Selector'!$A$2,'EPA US Data'!$J:$J,$B$1,'EPA US Data'!$C:$C,H$2,'EPA US Data'!$G:$G,"&gt;="&amp;$A3,'EPA US Data'!$G:$G,"&lt;"&amp;$B3)*unit_conv*'State Downscaling Multipliers'!$B$9</f>
        <v>0</v>
      </c>
      <c r="I3" s="2">
        <f t="shared" ref="I3:L3" si="2">H3+($M3-$H3)/5</f>
        <v>0</v>
      </c>
      <c r="J3" s="2">
        <f t="shared" si="2"/>
        <v>0</v>
      </c>
      <c r="K3" s="2">
        <f t="shared" si="2"/>
        <v>0</v>
      </c>
      <c r="L3" s="2">
        <f t="shared" si="2"/>
        <v>0</v>
      </c>
      <c r="M3" s="105">
        <f>VLOOKUP($B$1,'Multipliers and Adjustments'!$A$70:$I$86,TRUNC(COLUMN(M$2)/5)+2,FALSE)*SUMIFS('EPA US Data'!$I:$I,'EPA US Data'!$D:$D,'Country Selector'!$A$2,'EPA US Data'!$J:$J,$B$1,'EPA US Data'!$C:$C,M$2,'EPA US Data'!$G:$G,"&gt;="&amp;$A3,'EPA US Data'!$G:$G,"&lt;"&amp;$B3)*unit_conv*'State Downscaling Multipliers'!$B$9</f>
        <v>0</v>
      </c>
      <c r="N3" s="2">
        <f t="shared" ref="N3:Q3" si="3">M3+($R3-$M3)/5</f>
        <v>0</v>
      </c>
      <c r="O3" s="2">
        <f t="shared" si="3"/>
        <v>0</v>
      </c>
      <c r="P3" s="2">
        <f t="shared" si="3"/>
        <v>0</v>
      </c>
      <c r="Q3" s="2">
        <f t="shared" si="3"/>
        <v>0</v>
      </c>
      <c r="R3" s="105">
        <f>VLOOKUP($B$1,'Multipliers and Adjustments'!$A$70:$I$86,TRUNC(COLUMN(R$2)/5)+2,FALSE)*SUMIFS('EPA US Data'!$I:$I,'EPA US Data'!$D:$D,'Country Selector'!$A$2,'EPA US Data'!$J:$J,$B$1,'EPA US Data'!$C:$C,R$2,'EPA US Data'!$G:$G,"&gt;="&amp;$A3,'EPA US Data'!$G:$G,"&lt;"&amp;$B3)*unit_conv*'State Downscaling Multipliers'!$B$9</f>
        <v>0</v>
      </c>
      <c r="S3" s="2">
        <f t="shared" ref="S3:V3" si="4">R3+($W3-$R3)/5</f>
        <v>0</v>
      </c>
      <c r="T3" s="2">
        <f t="shared" si="4"/>
        <v>0</v>
      </c>
      <c r="U3" s="2">
        <f t="shared" si="4"/>
        <v>0</v>
      </c>
      <c r="V3" s="2">
        <f t="shared" si="4"/>
        <v>0</v>
      </c>
      <c r="W3" s="105">
        <f>VLOOKUP($B$1,'Multipliers and Adjustments'!$A$70:$I$86,TRUNC(COLUMN(W$2)/5)+2,FALSE)*SUMIFS('EPA US Data'!$I:$I,'EPA US Data'!$D:$D,'Country Selector'!$A$2,'EPA US Data'!$J:$J,$B$1,'EPA US Data'!$C:$C,W$2,'EPA US Data'!$G:$G,"&gt;="&amp;$A3,'EPA US Data'!$G:$G,"&lt;"&amp;$B3)*unit_conv*'State Downscaling Multipliers'!$B$9</f>
        <v>0</v>
      </c>
      <c r="X3" s="2">
        <f t="shared" ref="X3:AA3" si="5">W3+($AB3-$W3)/5</f>
        <v>0</v>
      </c>
      <c r="Y3" s="2">
        <f t="shared" si="5"/>
        <v>0</v>
      </c>
      <c r="Z3" s="2">
        <f t="shared" si="5"/>
        <v>0</v>
      </c>
      <c r="AA3" s="2">
        <f t="shared" si="5"/>
        <v>0</v>
      </c>
      <c r="AB3" s="105">
        <f>VLOOKUP($B$1,'Multipliers and Adjustments'!$A$70:$I$86,TRUNC(COLUMN(AB$2)/5)+2,FALSE)*SUMIFS('EPA US Data'!$I:$I,'EPA US Data'!$D:$D,'Country Selector'!$A$2,'EPA US Data'!$J:$J,$B$1,'EPA US Data'!$C:$C,AB$2,'EPA US Data'!$G:$G,"&gt;="&amp;$A3,'EPA US Data'!$G:$G,"&lt;"&amp;$B3)*unit_conv*'State Downscaling Multipliers'!$B$9</f>
        <v>0</v>
      </c>
      <c r="AC3" s="2">
        <f t="shared" ref="AC3:AF3" si="6">AB3+($AG3-$AB3)/5</f>
        <v>0</v>
      </c>
      <c r="AD3" s="2">
        <f t="shared" si="6"/>
        <v>0</v>
      </c>
      <c r="AE3" s="2">
        <f t="shared" si="6"/>
        <v>0</v>
      </c>
      <c r="AF3" s="2">
        <f t="shared" si="6"/>
        <v>0</v>
      </c>
      <c r="AG3" s="105">
        <f>VLOOKUP($B$1,'Multipliers and Adjustments'!$A$70:$I$86,TRUNC(COLUMN(AG$2)/5)+2,FALSE)*SUMIFS('EPA US Data'!$I:$I,'EPA US Data'!$D:$D,'Country Selector'!$A$2,'EPA US Data'!$J:$J,$B$1,'EPA US Data'!$C:$C,AG$2,'EPA US Data'!$G:$G,"&gt;="&amp;$A3,'EPA US Data'!$G:$G,"&lt;"&amp;$B3)*unit_conv*'State Downscaling Multipliers'!$B$9</f>
        <v>0</v>
      </c>
      <c r="AH3" s="2">
        <f t="shared" ref="AH3:AK3" si="7">AG3+($AL3-$AG3)/5</f>
        <v>0</v>
      </c>
      <c r="AI3" s="2">
        <f t="shared" si="7"/>
        <v>0</v>
      </c>
      <c r="AJ3" s="2">
        <f t="shared" si="7"/>
        <v>0</v>
      </c>
      <c r="AK3" s="2">
        <f t="shared" si="7"/>
        <v>0</v>
      </c>
      <c r="AL3" s="105">
        <f>VLOOKUP($B$1,'Multipliers and Adjustments'!$A$70:$I$86,TRUNC(COLUMN(AL$2)/5)+2,FALSE)*SUMIFS('EPA US Data'!$I:$I,'EPA US Data'!$D:$D,'Country Selector'!$A$2,'EPA US Data'!$J:$J,$B$1,'EPA US Data'!$C:$C,AL$2,'EPA US Data'!$G:$G,"&gt;="&amp;$A3,'EPA US Data'!$G:$G,"&lt;"&amp;$B3)*unit_conv*'State Downscaling Multipliers'!$B$9</f>
        <v>0</v>
      </c>
    </row>
    <row r="4" spans="1:38" x14ac:dyDescent="0.25">
      <c r="A4" s="49">
        <f t="shared" ref="A4:A34" si="8">B3</f>
        <v>-1100</v>
      </c>
      <c r="B4" s="49">
        <f t="shared" si="0"/>
        <v>-1050</v>
      </c>
      <c r="C4" s="105">
        <f>VLOOKUP($B$1,'Multipliers and Adjustments'!$A$70:$I$86,TRUNC(COLUMN(C$2)/5)+2,FALSE)*SUMIFS('EPA US Data'!$I:$I,'EPA US Data'!$D:$D,'Country Selector'!$A$2,'EPA US Data'!$J:$J,$B$1,'EPA US Data'!$C:$C,C$2,'EPA US Data'!$G:$G,"&gt;="&amp;$A4,'EPA US Data'!$G:$G,"&lt;"&amp;$B4)*unit_conv*'State Downscaling Multipliers'!$B$9</f>
        <v>0</v>
      </c>
      <c r="D4" s="2">
        <f t="shared" ref="D4:G4" si="9">C4+($H4-$C4)/5</f>
        <v>0</v>
      </c>
      <c r="E4" s="2">
        <f t="shared" si="9"/>
        <v>0</v>
      </c>
      <c r="F4" s="2">
        <f t="shared" si="9"/>
        <v>0</v>
      </c>
      <c r="G4" s="2">
        <f t="shared" si="9"/>
        <v>0</v>
      </c>
      <c r="H4" s="105">
        <f>VLOOKUP($B$1,'Multipliers and Adjustments'!$A$70:$I$86,TRUNC(COLUMN(H$2)/5)+2,FALSE)*SUMIFS('EPA US Data'!$I:$I,'EPA US Data'!$D:$D,'Country Selector'!$A$2,'EPA US Data'!$J:$J,$B$1,'EPA US Data'!$C:$C,H$2,'EPA US Data'!$G:$G,"&gt;="&amp;$A4,'EPA US Data'!$G:$G,"&lt;"&amp;$B4)*unit_conv*'State Downscaling Multipliers'!$B$9</f>
        <v>0</v>
      </c>
      <c r="I4" s="2">
        <f t="shared" ref="I4:L4" si="10">H4+($M4-$H4)/5</f>
        <v>0</v>
      </c>
      <c r="J4" s="2">
        <f t="shared" si="10"/>
        <v>0</v>
      </c>
      <c r="K4" s="2">
        <f t="shared" si="10"/>
        <v>0</v>
      </c>
      <c r="L4" s="2">
        <f t="shared" si="10"/>
        <v>0</v>
      </c>
      <c r="M4" s="105">
        <f>VLOOKUP($B$1,'Multipliers and Adjustments'!$A$70:$I$86,TRUNC(COLUMN(M$2)/5)+2,FALSE)*SUMIFS('EPA US Data'!$I:$I,'EPA US Data'!$D:$D,'Country Selector'!$A$2,'EPA US Data'!$J:$J,$B$1,'EPA US Data'!$C:$C,M$2,'EPA US Data'!$G:$G,"&gt;="&amp;$A4,'EPA US Data'!$G:$G,"&lt;"&amp;$B4)*unit_conv*'State Downscaling Multipliers'!$B$9</f>
        <v>0</v>
      </c>
      <c r="N4" s="2">
        <f t="shared" ref="N4:Q4" si="11">M4+($R4-$M4)/5</f>
        <v>0</v>
      </c>
      <c r="O4" s="2">
        <f t="shared" si="11"/>
        <v>0</v>
      </c>
      <c r="P4" s="2">
        <f t="shared" si="11"/>
        <v>0</v>
      </c>
      <c r="Q4" s="2">
        <f t="shared" si="11"/>
        <v>0</v>
      </c>
      <c r="R4" s="105">
        <f>VLOOKUP($B$1,'Multipliers and Adjustments'!$A$70:$I$86,TRUNC(COLUMN(R$2)/5)+2,FALSE)*SUMIFS('EPA US Data'!$I:$I,'EPA US Data'!$D:$D,'Country Selector'!$A$2,'EPA US Data'!$J:$J,$B$1,'EPA US Data'!$C:$C,R$2,'EPA US Data'!$G:$G,"&gt;="&amp;$A4,'EPA US Data'!$G:$G,"&lt;"&amp;$B4)*unit_conv*'State Downscaling Multipliers'!$B$9</f>
        <v>0</v>
      </c>
      <c r="S4" s="2">
        <f t="shared" ref="S4:V4" si="12">R4+($W4-$R4)/5</f>
        <v>0</v>
      </c>
      <c r="T4" s="2">
        <f t="shared" si="12"/>
        <v>0</v>
      </c>
      <c r="U4" s="2">
        <f t="shared" si="12"/>
        <v>0</v>
      </c>
      <c r="V4" s="2">
        <f t="shared" si="12"/>
        <v>0</v>
      </c>
      <c r="W4" s="105">
        <f>VLOOKUP($B$1,'Multipliers and Adjustments'!$A$70:$I$86,TRUNC(COLUMN(W$2)/5)+2,FALSE)*SUMIFS('EPA US Data'!$I:$I,'EPA US Data'!$D:$D,'Country Selector'!$A$2,'EPA US Data'!$J:$J,$B$1,'EPA US Data'!$C:$C,W$2,'EPA US Data'!$G:$G,"&gt;="&amp;$A4,'EPA US Data'!$G:$G,"&lt;"&amp;$B4)*unit_conv*'State Downscaling Multipliers'!$B$9</f>
        <v>0</v>
      </c>
      <c r="X4" s="2">
        <f t="shared" ref="X4:AA4" si="13">W4+($AB4-$W4)/5</f>
        <v>0</v>
      </c>
      <c r="Y4" s="2">
        <f t="shared" si="13"/>
        <v>0</v>
      </c>
      <c r="Z4" s="2">
        <f t="shared" si="13"/>
        <v>0</v>
      </c>
      <c r="AA4" s="2">
        <f t="shared" si="13"/>
        <v>0</v>
      </c>
      <c r="AB4" s="105">
        <f>VLOOKUP($B$1,'Multipliers and Adjustments'!$A$70:$I$86,TRUNC(COLUMN(AB$2)/5)+2,FALSE)*SUMIFS('EPA US Data'!$I:$I,'EPA US Data'!$D:$D,'Country Selector'!$A$2,'EPA US Data'!$J:$J,$B$1,'EPA US Data'!$C:$C,AB$2,'EPA US Data'!$G:$G,"&gt;="&amp;$A4,'EPA US Data'!$G:$G,"&lt;"&amp;$B4)*unit_conv*'State Downscaling Multipliers'!$B$9</f>
        <v>0</v>
      </c>
      <c r="AC4" s="2">
        <f t="shared" ref="AC4:AF4" si="14">AB4+($AG4-$AB4)/5</f>
        <v>0</v>
      </c>
      <c r="AD4" s="2">
        <f t="shared" si="14"/>
        <v>0</v>
      </c>
      <c r="AE4" s="2">
        <f t="shared" si="14"/>
        <v>0</v>
      </c>
      <c r="AF4" s="2">
        <f t="shared" si="14"/>
        <v>0</v>
      </c>
      <c r="AG4" s="105">
        <f>VLOOKUP($B$1,'Multipliers and Adjustments'!$A$70:$I$86,TRUNC(COLUMN(AG$2)/5)+2,FALSE)*SUMIFS('EPA US Data'!$I:$I,'EPA US Data'!$D:$D,'Country Selector'!$A$2,'EPA US Data'!$J:$J,$B$1,'EPA US Data'!$C:$C,AG$2,'EPA US Data'!$G:$G,"&gt;="&amp;$A4,'EPA US Data'!$G:$G,"&lt;"&amp;$B4)*unit_conv*'State Downscaling Multipliers'!$B$9</f>
        <v>0</v>
      </c>
      <c r="AH4" s="2">
        <f t="shared" ref="AH4:AK4" si="15">AG4+($AL4-$AG4)/5</f>
        <v>0</v>
      </c>
      <c r="AI4" s="2">
        <f t="shared" si="15"/>
        <v>0</v>
      </c>
      <c r="AJ4" s="2">
        <f t="shared" si="15"/>
        <v>0</v>
      </c>
      <c r="AK4" s="2">
        <f t="shared" si="15"/>
        <v>0</v>
      </c>
      <c r="AL4" s="105">
        <f>VLOOKUP($B$1,'Multipliers and Adjustments'!$A$70:$I$86,TRUNC(COLUMN(AL$2)/5)+2,FALSE)*SUMIFS('EPA US Data'!$I:$I,'EPA US Data'!$D:$D,'Country Selector'!$A$2,'EPA US Data'!$J:$J,$B$1,'EPA US Data'!$C:$C,AL$2,'EPA US Data'!$G:$G,"&gt;="&amp;$A4,'EPA US Data'!$G:$G,"&lt;"&amp;$B4)*unit_conv*'State Downscaling Multipliers'!$B$9</f>
        <v>0</v>
      </c>
    </row>
    <row r="5" spans="1:38" x14ac:dyDescent="0.25">
      <c r="A5" s="49">
        <f t="shared" si="8"/>
        <v>-1050</v>
      </c>
      <c r="B5" s="49">
        <f t="shared" si="0"/>
        <v>-1000</v>
      </c>
      <c r="C5" s="105">
        <f>VLOOKUP($B$1,'Multipliers and Adjustments'!$A$70:$I$86,TRUNC(COLUMN(C$2)/5)+2,FALSE)*SUMIFS('EPA US Data'!$I:$I,'EPA US Data'!$D:$D,'Country Selector'!$A$2,'EPA US Data'!$J:$J,$B$1,'EPA US Data'!$C:$C,C$2,'EPA US Data'!$G:$G,"&gt;="&amp;$A5,'EPA US Data'!$G:$G,"&lt;"&amp;$B5)*unit_conv*'State Downscaling Multipliers'!$B$9</f>
        <v>0</v>
      </c>
      <c r="D5" s="2">
        <f t="shared" ref="D5:G5" si="16">C5+($H5-$C5)/5</f>
        <v>0</v>
      </c>
      <c r="E5" s="2">
        <f t="shared" si="16"/>
        <v>0</v>
      </c>
      <c r="F5" s="2">
        <f t="shared" si="16"/>
        <v>0</v>
      </c>
      <c r="G5" s="2">
        <f t="shared" si="16"/>
        <v>0</v>
      </c>
      <c r="H5" s="105">
        <f>VLOOKUP($B$1,'Multipliers and Adjustments'!$A$70:$I$86,TRUNC(COLUMN(H$2)/5)+2,FALSE)*SUMIFS('EPA US Data'!$I:$I,'EPA US Data'!$D:$D,'Country Selector'!$A$2,'EPA US Data'!$J:$J,$B$1,'EPA US Data'!$C:$C,H$2,'EPA US Data'!$G:$G,"&gt;="&amp;$A5,'EPA US Data'!$G:$G,"&lt;"&amp;$B5)*unit_conv*'State Downscaling Multipliers'!$B$9</f>
        <v>0</v>
      </c>
      <c r="I5" s="2">
        <f t="shared" ref="I5:L5" si="17">H5+($M5-$H5)/5</f>
        <v>0</v>
      </c>
      <c r="J5" s="2">
        <f t="shared" si="17"/>
        <v>0</v>
      </c>
      <c r="K5" s="2">
        <f t="shared" si="17"/>
        <v>0</v>
      </c>
      <c r="L5" s="2">
        <f t="shared" si="17"/>
        <v>0</v>
      </c>
      <c r="M5" s="105">
        <f>VLOOKUP($B$1,'Multipliers and Adjustments'!$A$70:$I$86,TRUNC(COLUMN(M$2)/5)+2,FALSE)*SUMIFS('EPA US Data'!$I:$I,'EPA US Data'!$D:$D,'Country Selector'!$A$2,'EPA US Data'!$J:$J,$B$1,'EPA US Data'!$C:$C,M$2,'EPA US Data'!$G:$G,"&gt;="&amp;$A5,'EPA US Data'!$G:$G,"&lt;"&amp;$B5)*unit_conv*'State Downscaling Multipliers'!$B$9</f>
        <v>0</v>
      </c>
      <c r="N5" s="2">
        <f t="shared" ref="N5:Q5" si="18">M5+($R5-$M5)/5</f>
        <v>0</v>
      </c>
      <c r="O5" s="2">
        <f t="shared" si="18"/>
        <v>0</v>
      </c>
      <c r="P5" s="2">
        <f t="shared" si="18"/>
        <v>0</v>
      </c>
      <c r="Q5" s="2">
        <f t="shared" si="18"/>
        <v>0</v>
      </c>
      <c r="R5" s="105">
        <f>VLOOKUP($B$1,'Multipliers and Adjustments'!$A$70:$I$86,TRUNC(COLUMN(R$2)/5)+2,FALSE)*SUMIFS('EPA US Data'!$I:$I,'EPA US Data'!$D:$D,'Country Selector'!$A$2,'EPA US Data'!$J:$J,$B$1,'EPA US Data'!$C:$C,R$2,'EPA US Data'!$G:$G,"&gt;="&amp;$A5,'EPA US Data'!$G:$G,"&lt;"&amp;$B5)*unit_conv*'State Downscaling Multipliers'!$B$9</f>
        <v>0</v>
      </c>
      <c r="S5" s="2">
        <f t="shared" ref="S5:V5" si="19">R5+($W5-$R5)/5</f>
        <v>0</v>
      </c>
      <c r="T5" s="2">
        <f t="shared" si="19"/>
        <v>0</v>
      </c>
      <c r="U5" s="2">
        <f t="shared" si="19"/>
        <v>0</v>
      </c>
      <c r="V5" s="2">
        <f t="shared" si="19"/>
        <v>0</v>
      </c>
      <c r="W5" s="105">
        <f>VLOOKUP($B$1,'Multipliers and Adjustments'!$A$70:$I$86,TRUNC(COLUMN(W$2)/5)+2,FALSE)*SUMIFS('EPA US Data'!$I:$I,'EPA US Data'!$D:$D,'Country Selector'!$A$2,'EPA US Data'!$J:$J,$B$1,'EPA US Data'!$C:$C,W$2,'EPA US Data'!$G:$G,"&gt;="&amp;$A5,'EPA US Data'!$G:$G,"&lt;"&amp;$B5)*unit_conv*'State Downscaling Multipliers'!$B$9</f>
        <v>0</v>
      </c>
      <c r="X5" s="2">
        <f t="shared" ref="X5:AA5" si="20">W5+($AB5-$W5)/5</f>
        <v>0</v>
      </c>
      <c r="Y5" s="2">
        <f t="shared" si="20"/>
        <v>0</v>
      </c>
      <c r="Z5" s="2">
        <f t="shared" si="20"/>
        <v>0</v>
      </c>
      <c r="AA5" s="2">
        <f t="shared" si="20"/>
        <v>0</v>
      </c>
      <c r="AB5" s="105">
        <f>VLOOKUP($B$1,'Multipliers and Adjustments'!$A$70:$I$86,TRUNC(COLUMN(AB$2)/5)+2,FALSE)*SUMIFS('EPA US Data'!$I:$I,'EPA US Data'!$D:$D,'Country Selector'!$A$2,'EPA US Data'!$J:$J,$B$1,'EPA US Data'!$C:$C,AB$2,'EPA US Data'!$G:$G,"&gt;="&amp;$A5,'EPA US Data'!$G:$G,"&lt;"&amp;$B5)*unit_conv*'State Downscaling Multipliers'!$B$9</f>
        <v>0</v>
      </c>
      <c r="AC5" s="2">
        <f t="shared" ref="AC5:AF5" si="21">AB5+($AG5-$AB5)/5</f>
        <v>0</v>
      </c>
      <c r="AD5" s="2">
        <f t="shared" si="21"/>
        <v>0</v>
      </c>
      <c r="AE5" s="2">
        <f t="shared" si="21"/>
        <v>0</v>
      </c>
      <c r="AF5" s="2">
        <f t="shared" si="21"/>
        <v>0</v>
      </c>
      <c r="AG5" s="105">
        <f>VLOOKUP($B$1,'Multipliers and Adjustments'!$A$70:$I$86,TRUNC(COLUMN(AG$2)/5)+2,FALSE)*SUMIFS('EPA US Data'!$I:$I,'EPA US Data'!$D:$D,'Country Selector'!$A$2,'EPA US Data'!$J:$J,$B$1,'EPA US Data'!$C:$C,AG$2,'EPA US Data'!$G:$G,"&gt;="&amp;$A5,'EPA US Data'!$G:$G,"&lt;"&amp;$B5)*unit_conv*'State Downscaling Multipliers'!$B$9</f>
        <v>0</v>
      </c>
      <c r="AH5" s="2">
        <f t="shared" ref="AH5:AK5" si="22">AG5+($AL5-$AG5)/5</f>
        <v>0</v>
      </c>
      <c r="AI5" s="2">
        <f t="shared" si="22"/>
        <v>0</v>
      </c>
      <c r="AJ5" s="2">
        <f t="shared" si="22"/>
        <v>0</v>
      </c>
      <c r="AK5" s="2">
        <f t="shared" si="22"/>
        <v>0</v>
      </c>
      <c r="AL5" s="105">
        <f>VLOOKUP($B$1,'Multipliers and Adjustments'!$A$70:$I$86,TRUNC(COLUMN(AL$2)/5)+2,FALSE)*SUMIFS('EPA US Data'!$I:$I,'EPA US Data'!$D:$D,'Country Selector'!$A$2,'EPA US Data'!$J:$J,$B$1,'EPA US Data'!$C:$C,AL$2,'EPA US Data'!$G:$G,"&gt;="&amp;$A5,'EPA US Data'!$G:$G,"&lt;"&amp;$B5)*unit_conv*'State Downscaling Multipliers'!$B$9</f>
        <v>0</v>
      </c>
    </row>
    <row r="6" spans="1:38" x14ac:dyDescent="0.25">
      <c r="A6" s="49">
        <f t="shared" si="8"/>
        <v>-1000</v>
      </c>
      <c r="B6" s="49">
        <f t="shared" si="0"/>
        <v>-950</v>
      </c>
      <c r="C6" s="105">
        <f>VLOOKUP($B$1,'Multipliers and Adjustments'!$A$70:$I$86,TRUNC(COLUMN(C$2)/5)+2,FALSE)*SUMIFS('EPA US Data'!$I:$I,'EPA US Data'!$D:$D,'Country Selector'!$A$2,'EPA US Data'!$J:$J,$B$1,'EPA US Data'!$C:$C,C$2,'EPA US Data'!$G:$G,"&gt;="&amp;$A6,'EPA US Data'!$G:$G,"&lt;"&amp;$B6)*unit_conv*'State Downscaling Multipliers'!$B$9</f>
        <v>0</v>
      </c>
      <c r="D6" s="2">
        <f t="shared" ref="D6:G6" si="23">C6+($H6-$C6)/5</f>
        <v>0</v>
      </c>
      <c r="E6" s="2">
        <f t="shared" si="23"/>
        <v>0</v>
      </c>
      <c r="F6" s="2">
        <f t="shared" si="23"/>
        <v>0</v>
      </c>
      <c r="G6" s="2">
        <f t="shared" si="23"/>
        <v>0</v>
      </c>
      <c r="H6" s="105">
        <f>VLOOKUP($B$1,'Multipliers and Adjustments'!$A$70:$I$86,TRUNC(COLUMN(H$2)/5)+2,FALSE)*SUMIFS('EPA US Data'!$I:$I,'EPA US Data'!$D:$D,'Country Selector'!$A$2,'EPA US Data'!$J:$J,$B$1,'EPA US Data'!$C:$C,H$2,'EPA US Data'!$G:$G,"&gt;="&amp;$A6,'EPA US Data'!$G:$G,"&lt;"&amp;$B6)*unit_conv*'State Downscaling Multipliers'!$B$9</f>
        <v>0</v>
      </c>
      <c r="I6" s="2">
        <f t="shared" ref="I6:L6" si="24">H6+($M6-$H6)/5</f>
        <v>0</v>
      </c>
      <c r="J6" s="2">
        <f t="shared" si="24"/>
        <v>0</v>
      </c>
      <c r="K6" s="2">
        <f t="shared" si="24"/>
        <v>0</v>
      </c>
      <c r="L6" s="2">
        <f t="shared" si="24"/>
        <v>0</v>
      </c>
      <c r="M6" s="105">
        <f>VLOOKUP($B$1,'Multipliers and Adjustments'!$A$70:$I$86,TRUNC(COLUMN(M$2)/5)+2,FALSE)*SUMIFS('EPA US Data'!$I:$I,'EPA US Data'!$D:$D,'Country Selector'!$A$2,'EPA US Data'!$J:$J,$B$1,'EPA US Data'!$C:$C,M$2,'EPA US Data'!$G:$G,"&gt;="&amp;$A6,'EPA US Data'!$G:$G,"&lt;"&amp;$B6)*unit_conv*'State Downscaling Multipliers'!$B$9</f>
        <v>0</v>
      </c>
      <c r="N6" s="2">
        <f t="shared" ref="N6:Q6" si="25">M6+($R6-$M6)/5</f>
        <v>0</v>
      </c>
      <c r="O6" s="2">
        <f t="shared" si="25"/>
        <v>0</v>
      </c>
      <c r="P6" s="2">
        <f t="shared" si="25"/>
        <v>0</v>
      </c>
      <c r="Q6" s="2">
        <f t="shared" si="25"/>
        <v>0</v>
      </c>
      <c r="R6" s="105">
        <f>VLOOKUP($B$1,'Multipliers and Adjustments'!$A$70:$I$86,TRUNC(COLUMN(R$2)/5)+2,FALSE)*SUMIFS('EPA US Data'!$I:$I,'EPA US Data'!$D:$D,'Country Selector'!$A$2,'EPA US Data'!$J:$J,$B$1,'EPA US Data'!$C:$C,R$2,'EPA US Data'!$G:$G,"&gt;="&amp;$A6,'EPA US Data'!$G:$G,"&lt;"&amp;$B6)*unit_conv*'State Downscaling Multipliers'!$B$9</f>
        <v>0</v>
      </c>
      <c r="S6" s="2">
        <f t="shared" ref="S6:V6" si="26">R6+($W6-$R6)/5</f>
        <v>0</v>
      </c>
      <c r="T6" s="2">
        <f t="shared" si="26"/>
        <v>0</v>
      </c>
      <c r="U6" s="2">
        <f t="shared" si="26"/>
        <v>0</v>
      </c>
      <c r="V6" s="2">
        <f t="shared" si="26"/>
        <v>0</v>
      </c>
      <c r="W6" s="105">
        <f>VLOOKUP($B$1,'Multipliers and Adjustments'!$A$70:$I$86,TRUNC(COLUMN(W$2)/5)+2,FALSE)*SUMIFS('EPA US Data'!$I:$I,'EPA US Data'!$D:$D,'Country Selector'!$A$2,'EPA US Data'!$J:$J,$B$1,'EPA US Data'!$C:$C,W$2,'EPA US Data'!$G:$G,"&gt;="&amp;$A6,'EPA US Data'!$G:$G,"&lt;"&amp;$B6)*unit_conv*'State Downscaling Multipliers'!$B$9</f>
        <v>0</v>
      </c>
      <c r="X6" s="2">
        <f t="shared" ref="X6:AA6" si="27">W6+($AB6-$W6)/5</f>
        <v>0</v>
      </c>
      <c r="Y6" s="2">
        <f t="shared" si="27"/>
        <v>0</v>
      </c>
      <c r="Z6" s="2">
        <f t="shared" si="27"/>
        <v>0</v>
      </c>
      <c r="AA6" s="2">
        <f t="shared" si="27"/>
        <v>0</v>
      </c>
      <c r="AB6" s="105">
        <f>VLOOKUP($B$1,'Multipliers and Adjustments'!$A$70:$I$86,TRUNC(COLUMN(AB$2)/5)+2,FALSE)*SUMIFS('EPA US Data'!$I:$I,'EPA US Data'!$D:$D,'Country Selector'!$A$2,'EPA US Data'!$J:$J,$B$1,'EPA US Data'!$C:$C,AB$2,'EPA US Data'!$G:$G,"&gt;="&amp;$A6,'EPA US Data'!$G:$G,"&lt;"&amp;$B6)*unit_conv*'State Downscaling Multipliers'!$B$9</f>
        <v>0</v>
      </c>
      <c r="AC6" s="2">
        <f t="shared" ref="AC6:AF6" si="28">AB6+($AG6-$AB6)/5</f>
        <v>0</v>
      </c>
      <c r="AD6" s="2">
        <f t="shared" si="28"/>
        <v>0</v>
      </c>
      <c r="AE6" s="2">
        <f t="shared" si="28"/>
        <v>0</v>
      </c>
      <c r="AF6" s="2">
        <f t="shared" si="28"/>
        <v>0</v>
      </c>
      <c r="AG6" s="105">
        <f>VLOOKUP($B$1,'Multipliers and Adjustments'!$A$70:$I$86,TRUNC(COLUMN(AG$2)/5)+2,FALSE)*SUMIFS('EPA US Data'!$I:$I,'EPA US Data'!$D:$D,'Country Selector'!$A$2,'EPA US Data'!$J:$J,$B$1,'EPA US Data'!$C:$C,AG$2,'EPA US Data'!$G:$G,"&gt;="&amp;$A6,'EPA US Data'!$G:$G,"&lt;"&amp;$B6)*unit_conv*'State Downscaling Multipliers'!$B$9</f>
        <v>0</v>
      </c>
      <c r="AH6" s="2">
        <f t="shared" ref="AH6:AK6" si="29">AG6+($AL6-$AG6)/5</f>
        <v>0</v>
      </c>
      <c r="AI6" s="2">
        <f t="shared" si="29"/>
        <v>0</v>
      </c>
      <c r="AJ6" s="2">
        <f t="shared" si="29"/>
        <v>0</v>
      </c>
      <c r="AK6" s="2">
        <f t="shared" si="29"/>
        <v>0</v>
      </c>
      <c r="AL6" s="105">
        <f>VLOOKUP($B$1,'Multipliers and Adjustments'!$A$70:$I$86,TRUNC(COLUMN(AL$2)/5)+2,FALSE)*SUMIFS('EPA US Data'!$I:$I,'EPA US Data'!$D:$D,'Country Selector'!$A$2,'EPA US Data'!$J:$J,$B$1,'EPA US Data'!$C:$C,AL$2,'EPA US Data'!$G:$G,"&gt;="&amp;$A6,'EPA US Data'!$G:$G,"&lt;"&amp;$B6)*unit_conv*'State Downscaling Multipliers'!$B$9</f>
        <v>0</v>
      </c>
    </row>
    <row r="7" spans="1:38" x14ac:dyDescent="0.25">
      <c r="A7" s="49">
        <f t="shared" si="8"/>
        <v>-950</v>
      </c>
      <c r="B7" s="49">
        <f t="shared" si="0"/>
        <v>-900</v>
      </c>
      <c r="C7" s="105">
        <f>VLOOKUP($B$1,'Multipliers and Adjustments'!$A$70:$I$86,TRUNC(COLUMN(C$2)/5)+2,FALSE)*SUMIFS('EPA US Data'!$I:$I,'EPA US Data'!$D:$D,'Country Selector'!$A$2,'EPA US Data'!$J:$J,$B$1,'EPA US Data'!$C:$C,C$2,'EPA US Data'!$G:$G,"&gt;="&amp;$A7,'EPA US Data'!$G:$G,"&lt;"&amp;$B7)*unit_conv*'State Downscaling Multipliers'!$B$9</f>
        <v>0</v>
      </c>
      <c r="D7" s="2">
        <f t="shared" ref="D7:G7" si="30">C7+($H7-$C7)/5</f>
        <v>0</v>
      </c>
      <c r="E7" s="2">
        <f t="shared" si="30"/>
        <v>0</v>
      </c>
      <c r="F7" s="2">
        <f t="shared" si="30"/>
        <v>0</v>
      </c>
      <c r="G7" s="2">
        <f t="shared" si="30"/>
        <v>0</v>
      </c>
      <c r="H7" s="105">
        <f>VLOOKUP($B$1,'Multipliers and Adjustments'!$A$70:$I$86,TRUNC(COLUMN(H$2)/5)+2,FALSE)*SUMIFS('EPA US Data'!$I:$I,'EPA US Data'!$D:$D,'Country Selector'!$A$2,'EPA US Data'!$J:$J,$B$1,'EPA US Data'!$C:$C,H$2,'EPA US Data'!$G:$G,"&gt;="&amp;$A7,'EPA US Data'!$G:$G,"&lt;"&amp;$B7)*unit_conv*'State Downscaling Multipliers'!$B$9</f>
        <v>0</v>
      </c>
      <c r="I7" s="2">
        <f t="shared" ref="I7:L7" si="31">H7+($M7-$H7)/5</f>
        <v>0</v>
      </c>
      <c r="J7" s="2">
        <f t="shared" si="31"/>
        <v>0</v>
      </c>
      <c r="K7" s="2">
        <f t="shared" si="31"/>
        <v>0</v>
      </c>
      <c r="L7" s="2">
        <f t="shared" si="31"/>
        <v>0</v>
      </c>
      <c r="M7" s="105">
        <f>VLOOKUP($B$1,'Multipliers and Adjustments'!$A$70:$I$86,TRUNC(COLUMN(M$2)/5)+2,FALSE)*SUMIFS('EPA US Data'!$I:$I,'EPA US Data'!$D:$D,'Country Selector'!$A$2,'EPA US Data'!$J:$J,$B$1,'EPA US Data'!$C:$C,M$2,'EPA US Data'!$G:$G,"&gt;="&amp;$A7,'EPA US Data'!$G:$G,"&lt;"&amp;$B7)*unit_conv*'State Downscaling Multipliers'!$B$9</f>
        <v>0</v>
      </c>
      <c r="N7" s="2">
        <f t="shared" ref="N7:Q7" si="32">M7+($R7-$M7)/5</f>
        <v>0</v>
      </c>
      <c r="O7" s="2">
        <f t="shared" si="32"/>
        <v>0</v>
      </c>
      <c r="P7" s="2">
        <f t="shared" si="32"/>
        <v>0</v>
      </c>
      <c r="Q7" s="2">
        <f t="shared" si="32"/>
        <v>0</v>
      </c>
      <c r="R7" s="105">
        <f>VLOOKUP($B$1,'Multipliers and Adjustments'!$A$70:$I$86,TRUNC(COLUMN(R$2)/5)+2,FALSE)*SUMIFS('EPA US Data'!$I:$I,'EPA US Data'!$D:$D,'Country Selector'!$A$2,'EPA US Data'!$J:$J,$B$1,'EPA US Data'!$C:$C,R$2,'EPA US Data'!$G:$G,"&gt;="&amp;$A7,'EPA US Data'!$G:$G,"&lt;"&amp;$B7)*unit_conv*'State Downscaling Multipliers'!$B$9</f>
        <v>0</v>
      </c>
      <c r="S7" s="2">
        <f t="shared" ref="S7:V7" si="33">R7+($W7-$R7)/5</f>
        <v>0</v>
      </c>
      <c r="T7" s="2">
        <f t="shared" si="33"/>
        <v>0</v>
      </c>
      <c r="U7" s="2">
        <f t="shared" si="33"/>
        <v>0</v>
      </c>
      <c r="V7" s="2">
        <f t="shared" si="33"/>
        <v>0</v>
      </c>
      <c r="W7" s="105">
        <f>VLOOKUP($B$1,'Multipliers and Adjustments'!$A$70:$I$86,TRUNC(COLUMN(W$2)/5)+2,FALSE)*SUMIFS('EPA US Data'!$I:$I,'EPA US Data'!$D:$D,'Country Selector'!$A$2,'EPA US Data'!$J:$J,$B$1,'EPA US Data'!$C:$C,W$2,'EPA US Data'!$G:$G,"&gt;="&amp;$A7,'EPA US Data'!$G:$G,"&lt;"&amp;$B7)*unit_conv*'State Downscaling Multipliers'!$B$9</f>
        <v>0</v>
      </c>
      <c r="X7" s="2">
        <f t="shared" ref="X7:AA7" si="34">W7+($AB7-$W7)/5</f>
        <v>0</v>
      </c>
      <c r="Y7" s="2">
        <f t="shared" si="34"/>
        <v>0</v>
      </c>
      <c r="Z7" s="2">
        <f t="shared" si="34"/>
        <v>0</v>
      </c>
      <c r="AA7" s="2">
        <f t="shared" si="34"/>
        <v>0</v>
      </c>
      <c r="AB7" s="105">
        <f>VLOOKUP($B$1,'Multipliers and Adjustments'!$A$70:$I$86,TRUNC(COLUMN(AB$2)/5)+2,FALSE)*SUMIFS('EPA US Data'!$I:$I,'EPA US Data'!$D:$D,'Country Selector'!$A$2,'EPA US Data'!$J:$J,$B$1,'EPA US Data'!$C:$C,AB$2,'EPA US Data'!$G:$G,"&gt;="&amp;$A7,'EPA US Data'!$G:$G,"&lt;"&amp;$B7)*unit_conv*'State Downscaling Multipliers'!$B$9</f>
        <v>0</v>
      </c>
      <c r="AC7" s="2">
        <f t="shared" ref="AC7:AF7" si="35">AB7+($AG7-$AB7)/5</f>
        <v>0</v>
      </c>
      <c r="AD7" s="2">
        <f t="shared" si="35"/>
        <v>0</v>
      </c>
      <c r="AE7" s="2">
        <f t="shared" si="35"/>
        <v>0</v>
      </c>
      <c r="AF7" s="2">
        <f t="shared" si="35"/>
        <v>0</v>
      </c>
      <c r="AG7" s="105">
        <f>VLOOKUP($B$1,'Multipliers and Adjustments'!$A$70:$I$86,TRUNC(COLUMN(AG$2)/5)+2,FALSE)*SUMIFS('EPA US Data'!$I:$I,'EPA US Data'!$D:$D,'Country Selector'!$A$2,'EPA US Data'!$J:$J,$B$1,'EPA US Data'!$C:$C,AG$2,'EPA US Data'!$G:$G,"&gt;="&amp;$A7,'EPA US Data'!$G:$G,"&lt;"&amp;$B7)*unit_conv*'State Downscaling Multipliers'!$B$9</f>
        <v>0</v>
      </c>
      <c r="AH7" s="2">
        <f t="shared" ref="AH7:AK7" si="36">AG7+($AL7-$AG7)/5</f>
        <v>0</v>
      </c>
      <c r="AI7" s="2">
        <f t="shared" si="36"/>
        <v>0</v>
      </c>
      <c r="AJ7" s="2">
        <f t="shared" si="36"/>
        <v>0</v>
      </c>
      <c r="AK7" s="2">
        <f t="shared" si="36"/>
        <v>0</v>
      </c>
      <c r="AL7" s="105">
        <f>VLOOKUP($B$1,'Multipliers and Adjustments'!$A$70:$I$86,TRUNC(COLUMN(AL$2)/5)+2,FALSE)*SUMIFS('EPA US Data'!$I:$I,'EPA US Data'!$D:$D,'Country Selector'!$A$2,'EPA US Data'!$J:$J,$B$1,'EPA US Data'!$C:$C,AL$2,'EPA US Data'!$G:$G,"&gt;="&amp;$A7,'EPA US Data'!$G:$G,"&lt;"&amp;$B7)*unit_conv*'State Downscaling Multipliers'!$B$9</f>
        <v>0</v>
      </c>
    </row>
    <row r="8" spans="1:38" x14ac:dyDescent="0.25">
      <c r="A8" s="49">
        <f t="shared" si="8"/>
        <v>-900</v>
      </c>
      <c r="B8" s="49">
        <f t="shared" si="0"/>
        <v>-850</v>
      </c>
      <c r="C8" s="105">
        <f>VLOOKUP($B$1,'Multipliers and Adjustments'!$A$70:$I$86,TRUNC(COLUMN(C$2)/5)+2,FALSE)*SUMIFS('EPA US Data'!$I:$I,'EPA US Data'!$D:$D,'Country Selector'!$A$2,'EPA US Data'!$J:$J,$B$1,'EPA US Data'!$C:$C,C$2,'EPA US Data'!$G:$G,"&gt;="&amp;$A8,'EPA US Data'!$G:$G,"&lt;"&amp;$B8)*unit_conv*'State Downscaling Multipliers'!$B$9</f>
        <v>0</v>
      </c>
      <c r="D8" s="2">
        <f t="shared" ref="D8:G8" si="37">C8+($H8-$C8)/5</f>
        <v>0</v>
      </c>
      <c r="E8" s="2">
        <f t="shared" si="37"/>
        <v>0</v>
      </c>
      <c r="F8" s="2">
        <f t="shared" si="37"/>
        <v>0</v>
      </c>
      <c r="G8" s="2">
        <f t="shared" si="37"/>
        <v>0</v>
      </c>
      <c r="H8" s="105">
        <f>VLOOKUP($B$1,'Multipliers and Adjustments'!$A$70:$I$86,TRUNC(COLUMN(H$2)/5)+2,FALSE)*SUMIFS('EPA US Data'!$I:$I,'EPA US Data'!$D:$D,'Country Selector'!$A$2,'EPA US Data'!$J:$J,$B$1,'EPA US Data'!$C:$C,H$2,'EPA US Data'!$G:$G,"&gt;="&amp;$A8,'EPA US Data'!$G:$G,"&lt;"&amp;$B8)*unit_conv*'State Downscaling Multipliers'!$B$9</f>
        <v>0</v>
      </c>
      <c r="I8" s="2">
        <f t="shared" ref="I8:L8" si="38">H8+($M8-$H8)/5</f>
        <v>0</v>
      </c>
      <c r="J8" s="2">
        <f t="shared" si="38"/>
        <v>0</v>
      </c>
      <c r="K8" s="2">
        <f t="shared" si="38"/>
        <v>0</v>
      </c>
      <c r="L8" s="2">
        <f t="shared" si="38"/>
        <v>0</v>
      </c>
      <c r="M8" s="105">
        <f>VLOOKUP($B$1,'Multipliers and Adjustments'!$A$70:$I$86,TRUNC(COLUMN(M$2)/5)+2,FALSE)*SUMIFS('EPA US Data'!$I:$I,'EPA US Data'!$D:$D,'Country Selector'!$A$2,'EPA US Data'!$J:$J,$B$1,'EPA US Data'!$C:$C,M$2,'EPA US Data'!$G:$G,"&gt;="&amp;$A8,'EPA US Data'!$G:$G,"&lt;"&amp;$B8)*unit_conv*'State Downscaling Multipliers'!$B$9</f>
        <v>0</v>
      </c>
      <c r="N8" s="2">
        <f t="shared" ref="N8:Q8" si="39">M8+($R8-$M8)/5</f>
        <v>0</v>
      </c>
      <c r="O8" s="2">
        <f t="shared" si="39"/>
        <v>0</v>
      </c>
      <c r="P8" s="2">
        <f t="shared" si="39"/>
        <v>0</v>
      </c>
      <c r="Q8" s="2">
        <f t="shared" si="39"/>
        <v>0</v>
      </c>
      <c r="R8" s="105">
        <f>VLOOKUP($B$1,'Multipliers and Adjustments'!$A$70:$I$86,TRUNC(COLUMN(R$2)/5)+2,FALSE)*SUMIFS('EPA US Data'!$I:$I,'EPA US Data'!$D:$D,'Country Selector'!$A$2,'EPA US Data'!$J:$J,$B$1,'EPA US Data'!$C:$C,R$2,'EPA US Data'!$G:$G,"&gt;="&amp;$A8,'EPA US Data'!$G:$G,"&lt;"&amp;$B8)*unit_conv*'State Downscaling Multipliers'!$B$9</f>
        <v>0</v>
      </c>
      <c r="S8" s="2">
        <f t="shared" ref="S8:V8" si="40">R8+($W8-$R8)/5</f>
        <v>0</v>
      </c>
      <c r="T8" s="2">
        <f t="shared" si="40"/>
        <v>0</v>
      </c>
      <c r="U8" s="2">
        <f t="shared" si="40"/>
        <v>0</v>
      </c>
      <c r="V8" s="2">
        <f t="shared" si="40"/>
        <v>0</v>
      </c>
      <c r="W8" s="105">
        <f>VLOOKUP($B$1,'Multipliers and Adjustments'!$A$70:$I$86,TRUNC(COLUMN(W$2)/5)+2,FALSE)*SUMIFS('EPA US Data'!$I:$I,'EPA US Data'!$D:$D,'Country Selector'!$A$2,'EPA US Data'!$J:$J,$B$1,'EPA US Data'!$C:$C,W$2,'EPA US Data'!$G:$G,"&gt;="&amp;$A8,'EPA US Data'!$G:$G,"&lt;"&amp;$B8)*unit_conv*'State Downscaling Multipliers'!$B$9</f>
        <v>0</v>
      </c>
      <c r="X8" s="2">
        <f t="shared" ref="X8:AA8" si="41">W8+($AB8-$W8)/5</f>
        <v>0</v>
      </c>
      <c r="Y8" s="2">
        <f t="shared" si="41"/>
        <v>0</v>
      </c>
      <c r="Z8" s="2">
        <f t="shared" si="41"/>
        <v>0</v>
      </c>
      <c r="AA8" s="2">
        <f t="shared" si="41"/>
        <v>0</v>
      </c>
      <c r="AB8" s="105">
        <f>VLOOKUP($B$1,'Multipliers and Adjustments'!$A$70:$I$86,TRUNC(COLUMN(AB$2)/5)+2,FALSE)*SUMIFS('EPA US Data'!$I:$I,'EPA US Data'!$D:$D,'Country Selector'!$A$2,'EPA US Data'!$J:$J,$B$1,'EPA US Data'!$C:$C,AB$2,'EPA US Data'!$G:$G,"&gt;="&amp;$A8,'EPA US Data'!$G:$G,"&lt;"&amp;$B8)*unit_conv*'State Downscaling Multipliers'!$B$9</f>
        <v>0</v>
      </c>
      <c r="AC8" s="2">
        <f t="shared" ref="AC8:AF8" si="42">AB8+($AG8-$AB8)/5</f>
        <v>0</v>
      </c>
      <c r="AD8" s="2">
        <f t="shared" si="42"/>
        <v>0</v>
      </c>
      <c r="AE8" s="2">
        <f t="shared" si="42"/>
        <v>0</v>
      </c>
      <c r="AF8" s="2">
        <f t="shared" si="42"/>
        <v>0</v>
      </c>
      <c r="AG8" s="105">
        <f>VLOOKUP($B$1,'Multipliers and Adjustments'!$A$70:$I$86,TRUNC(COLUMN(AG$2)/5)+2,FALSE)*SUMIFS('EPA US Data'!$I:$I,'EPA US Data'!$D:$D,'Country Selector'!$A$2,'EPA US Data'!$J:$J,$B$1,'EPA US Data'!$C:$C,AG$2,'EPA US Data'!$G:$G,"&gt;="&amp;$A8,'EPA US Data'!$G:$G,"&lt;"&amp;$B8)*unit_conv*'State Downscaling Multipliers'!$B$9</f>
        <v>0</v>
      </c>
      <c r="AH8" s="2">
        <f t="shared" ref="AH8:AK8" si="43">AG8+($AL8-$AG8)/5</f>
        <v>0</v>
      </c>
      <c r="AI8" s="2">
        <f t="shared" si="43"/>
        <v>0</v>
      </c>
      <c r="AJ8" s="2">
        <f t="shared" si="43"/>
        <v>0</v>
      </c>
      <c r="AK8" s="2">
        <f t="shared" si="43"/>
        <v>0</v>
      </c>
      <c r="AL8" s="105">
        <f>VLOOKUP($B$1,'Multipliers and Adjustments'!$A$70:$I$86,TRUNC(COLUMN(AL$2)/5)+2,FALSE)*SUMIFS('EPA US Data'!$I:$I,'EPA US Data'!$D:$D,'Country Selector'!$A$2,'EPA US Data'!$J:$J,$B$1,'EPA US Data'!$C:$C,AL$2,'EPA US Data'!$G:$G,"&gt;="&amp;$A8,'EPA US Data'!$G:$G,"&lt;"&amp;$B8)*unit_conv*'State Downscaling Multipliers'!$B$9</f>
        <v>0</v>
      </c>
    </row>
    <row r="9" spans="1:38" x14ac:dyDescent="0.25">
      <c r="A9" s="49">
        <f t="shared" si="8"/>
        <v>-850</v>
      </c>
      <c r="B9" s="49">
        <f t="shared" si="0"/>
        <v>-800</v>
      </c>
      <c r="C9" s="105">
        <f>VLOOKUP($B$1,'Multipliers and Adjustments'!$A$70:$I$86,TRUNC(COLUMN(C$2)/5)+2,FALSE)*SUMIFS('EPA US Data'!$I:$I,'EPA US Data'!$D:$D,'Country Selector'!$A$2,'EPA US Data'!$J:$J,$B$1,'EPA US Data'!$C:$C,C$2,'EPA US Data'!$G:$G,"&gt;="&amp;$A9,'EPA US Data'!$G:$G,"&lt;"&amp;$B9)*unit_conv*'State Downscaling Multipliers'!$B$9</f>
        <v>0</v>
      </c>
      <c r="D9" s="2">
        <f t="shared" ref="D9:G9" si="44">C9+($H9-$C9)/5</f>
        <v>0</v>
      </c>
      <c r="E9" s="2">
        <f t="shared" si="44"/>
        <v>0</v>
      </c>
      <c r="F9" s="2">
        <f t="shared" si="44"/>
        <v>0</v>
      </c>
      <c r="G9" s="2">
        <f t="shared" si="44"/>
        <v>0</v>
      </c>
      <c r="H9" s="105">
        <f>VLOOKUP($B$1,'Multipliers and Adjustments'!$A$70:$I$86,TRUNC(COLUMN(H$2)/5)+2,FALSE)*SUMIFS('EPA US Data'!$I:$I,'EPA US Data'!$D:$D,'Country Selector'!$A$2,'EPA US Data'!$J:$J,$B$1,'EPA US Data'!$C:$C,H$2,'EPA US Data'!$G:$G,"&gt;="&amp;$A9,'EPA US Data'!$G:$G,"&lt;"&amp;$B9)*unit_conv*'State Downscaling Multipliers'!$B$9</f>
        <v>0</v>
      </c>
      <c r="I9" s="2">
        <f t="shared" ref="I9:L9" si="45">H9+($M9-$H9)/5</f>
        <v>0</v>
      </c>
      <c r="J9" s="2">
        <f t="shared" si="45"/>
        <v>0</v>
      </c>
      <c r="K9" s="2">
        <f t="shared" si="45"/>
        <v>0</v>
      </c>
      <c r="L9" s="2">
        <f t="shared" si="45"/>
        <v>0</v>
      </c>
      <c r="M9" s="105">
        <f>VLOOKUP($B$1,'Multipliers and Adjustments'!$A$70:$I$86,TRUNC(COLUMN(M$2)/5)+2,FALSE)*SUMIFS('EPA US Data'!$I:$I,'EPA US Data'!$D:$D,'Country Selector'!$A$2,'EPA US Data'!$J:$J,$B$1,'EPA US Data'!$C:$C,M$2,'EPA US Data'!$G:$G,"&gt;="&amp;$A9,'EPA US Data'!$G:$G,"&lt;"&amp;$B9)*unit_conv*'State Downscaling Multipliers'!$B$9</f>
        <v>0</v>
      </c>
      <c r="N9" s="2">
        <f t="shared" ref="N9:Q9" si="46">M9+($R9-$M9)/5</f>
        <v>0</v>
      </c>
      <c r="O9" s="2">
        <f t="shared" si="46"/>
        <v>0</v>
      </c>
      <c r="P9" s="2">
        <f t="shared" si="46"/>
        <v>0</v>
      </c>
      <c r="Q9" s="2">
        <f t="shared" si="46"/>
        <v>0</v>
      </c>
      <c r="R9" s="105">
        <f>VLOOKUP($B$1,'Multipliers and Adjustments'!$A$70:$I$86,TRUNC(COLUMN(R$2)/5)+2,FALSE)*SUMIFS('EPA US Data'!$I:$I,'EPA US Data'!$D:$D,'Country Selector'!$A$2,'EPA US Data'!$J:$J,$B$1,'EPA US Data'!$C:$C,R$2,'EPA US Data'!$G:$G,"&gt;="&amp;$A9,'EPA US Data'!$G:$G,"&lt;"&amp;$B9)*unit_conv*'State Downscaling Multipliers'!$B$9</f>
        <v>0</v>
      </c>
      <c r="S9" s="2">
        <f t="shared" ref="S9:V9" si="47">R9+($W9-$R9)/5</f>
        <v>0</v>
      </c>
      <c r="T9" s="2">
        <f t="shared" si="47"/>
        <v>0</v>
      </c>
      <c r="U9" s="2">
        <f t="shared" si="47"/>
        <v>0</v>
      </c>
      <c r="V9" s="2">
        <f t="shared" si="47"/>
        <v>0</v>
      </c>
      <c r="W9" s="105">
        <f>VLOOKUP($B$1,'Multipliers and Adjustments'!$A$70:$I$86,TRUNC(COLUMN(W$2)/5)+2,FALSE)*SUMIFS('EPA US Data'!$I:$I,'EPA US Data'!$D:$D,'Country Selector'!$A$2,'EPA US Data'!$J:$J,$B$1,'EPA US Data'!$C:$C,W$2,'EPA US Data'!$G:$G,"&gt;="&amp;$A9,'EPA US Data'!$G:$G,"&lt;"&amp;$B9)*unit_conv*'State Downscaling Multipliers'!$B$9</f>
        <v>0</v>
      </c>
      <c r="X9" s="2">
        <f t="shared" ref="X9:AA9" si="48">W9+($AB9-$W9)/5</f>
        <v>0</v>
      </c>
      <c r="Y9" s="2">
        <f t="shared" si="48"/>
        <v>0</v>
      </c>
      <c r="Z9" s="2">
        <f t="shared" si="48"/>
        <v>0</v>
      </c>
      <c r="AA9" s="2">
        <f t="shared" si="48"/>
        <v>0</v>
      </c>
      <c r="AB9" s="105">
        <f>VLOOKUP($B$1,'Multipliers and Adjustments'!$A$70:$I$86,TRUNC(COLUMN(AB$2)/5)+2,FALSE)*SUMIFS('EPA US Data'!$I:$I,'EPA US Data'!$D:$D,'Country Selector'!$A$2,'EPA US Data'!$J:$J,$B$1,'EPA US Data'!$C:$C,AB$2,'EPA US Data'!$G:$G,"&gt;="&amp;$A9,'EPA US Data'!$G:$G,"&lt;"&amp;$B9)*unit_conv*'State Downscaling Multipliers'!$B$9</f>
        <v>0</v>
      </c>
      <c r="AC9" s="2">
        <f t="shared" ref="AC9:AF9" si="49">AB9+($AG9-$AB9)/5</f>
        <v>0</v>
      </c>
      <c r="AD9" s="2">
        <f t="shared" si="49"/>
        <v>0</v>
      </c>
      <c r="AE9" s="2">
        <f t="shared" si="49"/>
        <v>0</v>
      </c>
      <c r="AF9" s="2">
        <f t="shared" si="49"/>
        <v>0</v>
      </c>
      <c r="AG9" s="105">
        <f>VLOOKUP($B$1,'Multipliers and Adjustments'!$A$70:$I$86,TRUNC(COLUMN(AG$2)/5)+2,FALSE)*SUMIFS('EPA US Data'!$I:$I,'EPA US Data'!$D:$D,'Country Selector'!$A$2,'EPA US Data'!$J:$J,$B$1,'EPA US Data'!$C:$C,AG$2,'EPA US Data'!$G:$G,"&gt;="&amp;$A9,'EPA US Data'!$G:$G,"&lt;"&amp;$B9)*unit_conv*'State Downscaling Multipliers'!$B$9</f>
        <v>0</v>
      </c>
      <c r="AH9" s="2">
        <f t="shared" ref="AH9:AK9" si="50">AG9+($AL9-$AG9)/5</f>
        <v>0</v>
      </c>
      <c r="AI9" s="2">
        <f t="shared" si="50"/>
        <v>0</v>
      </c>
      <c r="AJ9" s="2">
        <f t="shared" si="50"/>
        <v>0</v>
      </c>
      <c r="AK9" s="2">
        <f t="shared" si="50"/>
        <v>0</v>
      </c>
      <c r="AL9" s="105">
        <f>VLOOKUP($B$1,'Multipliers and Adjustments'!$A$70:$I$86,TRUNC(COLUMN(AL$2)/5)+2,FALSE)*SUMIFS('EPA US Data'!$I:$I,'EPA US Data'!$D:$D,'Country Selector'!$A$2,'EPA US Data'!$J:$J,$B$1,'EPA US Data'!$C:$C,AL$2,'EPA US Data'!$G:$G,"&gt;="&amp;$A9,'EPA US Data'!$G:$G,"&lt;"&amp;$B9)*unit_conv*'State Downscaling Multipliers'!$B$9</f>
        <v>0</v>
      </c>
    </row>
    <row r="10" spans="1:38" x14ac:dyDescent="0.25">
      <c r="A10" s="49">
        <f t="shared" si="8"/>
        <v>-800</v>
      </c>
      <c r="B10" s="49">
        <f t="shared" si="0"/>
        <v>-750</v>
      </c>
      <c r="C10" s="105">
        <f>VLOOKUP($B$1,'Multipliers and Adjustments'!$A$70:$I$86,TRUNC(COLUMN(C$2)/5)+2,FALSE)*SUMIFS('EPA US Data'!$I:$I,'EPA US Data'!$D:$D,'Country Selector'!$A$2,'EPA US Data'!$J:$J,$B$1,'EPA US Data'!$C:$C,C$2,'EPA US Data'!$G:$G,"&gt;="&amp;$A10,'EPA US Data'!$G:$G,"&lt;"&amp;$B10)*unit_conv*'State Downscaling Multipliers'!$B$9</f>
        <v>0</v>
      </c>
      <c r="D10" s="2">
        <f t="shared" ref="D10:G10" si="51">C10+($H10-$C10)/5</f>
        <v>0</v>
      </c>
      <c r="E10" s="2">
        <f t="shared" si="51"/>
        <v>0</v>
      </c>
      <c r="F10" s="2">
        <f t="shared" si="51"/>
        <v>0</v>
      </c>
      <c r="G10" s="2">
        <f t="shared" si="51"/>
        <v>0</v>
      </c>
      <c r="H10" s="105">
        <f>VLOOKUP($B$1,'Multipliers and Adjustments'!$A$70:$I$86,TRUNC(COLUMN(H$2)/5)+2,FALSE)*SUMIFS('EPA US Data'!$I:$I,'EPA US Data'!$D:$D,'Country Selector'!$A$2,'EPA US Data'!$J:$J,$B$1,'EPA US Data'!$C:$C,H$2,'EPA US Data'!$G:$G,"&gt;="&amp;$A10,'EPA US Data'!$G:$G,"&lt;"&amp;$B10)*unit_conv*'State Downscaling Multipliers'!$B$9</f>
        <v>0</v>
      </c>
      <c r="I10" s="2">
        <f t="shared" ref="I10:L10" si="52">H10+($M10-$H10)/5</f>
        <v>0</v>
      </c>
      <c r="J10" s="2">
        <f t="shared" si="52"/>
        <v>0</v>
      </c>
      <c r="K10" s="2">
        <f t="shared" si="52"/>
        <v>0</v>
      </c>
      <c r="L10" s="2">
        <f t="shared" si="52"/>
        <v>0</v>
      </c>
      <c r="M10" s="105">
        <f>VLOOKUP($B$1,'Multipliers and Adjustments'!$A$70:$I$86,TRUNC(COLUMN(M$2)/5)+2,FALSE)*SUMIFS('EPA US Data'!$I:$I,'EPA US Data'!$D:$D,'Country Selector'!$A$2,'EPA US Data'!$J:$J,$B$1,'EPA US Data'!$C:$C,M$2,'EPA US Data'!$G:$G,"&gt;="&amp;$A10,'EPA US Data'!$G:$G,"&lt;"&amp;$B10)*unit_conv*'State Downscaling Multipliers'!$B$9</f>
        <v>0</v>
      </c>
      <c r="N10" s="2">
        <f t="shared" ref="N10:Q10" si="53">M10+($R10-$M10)/5</f>
        <v>0</v>
      </c>
      <c r="O10" s="2">
        <f t="shared" si="53"/>
        <v>0</v>
      </c>
      <c r="P10" s="2">
        <f t="shared" si="53"/>
        <v>0</v>
      </c>
      <c r="Q10" s="2">
        <f t="shared" si="53"/>
        <v>0</v>
      </c>
      <c r="R10" s="105">
        <f>VLOOKUP($B$1,'Multipliers and Adjustments'!$A$70:$I$86,TRUNC(COLUMN(R$2)/5)+2,FALSE)*SUMIFS('EPA US Data'!$I:$I,'EPA US Data'!$D:$D,'Country Selector'!$A$2,'EPA US Data'!$J:$J,$B$1,'EPA US Data'!$C:$C,R$2,'EPA US Data'!$G:$G,"&gt;="&amp;$A10,'EPA US Data'!$G:$G,"&lt;"&amp;$B10)*unit_conv*'State Downscaling Multipliers'!$B$9</f>
        <v>0</v>
      </c>
      <c r="S10" s="2">
        <f t="shared" ref="S10:V10" si="54">R10+($W10-$R10)/5</f>
        <v>0</v>
      </c>
      <c r="T10" s="2">
        <f t="shared" si="54"/>
        <v>0</v>
      </c>
      <c r="U10" s="2">
        <f t="shared" si="54"/>
        <v>0</v>
      </c>
      <c r="V10" s="2">
        <f t="shared" si="54"/>
        <v>0</v>
      </c>
      <c r="W10" s="105">
        <f>VLOOKUP($B$1,'Multipliers and Adjustments'!$A$70:$I$86,TRUNC(COLUMN(W$2)/5)+2,FALSE)*SUMIFS('EPA US Data'!$I:$I,'EPA US Data'!$D:$D,'Country Selector'!$A$2,'EPA US Data'!$J:$J,$B$1,'EPA US Data'!$C:$C,W$2,'EPA US Data'!$G:$G,"&gt;="&amp;$A10,'EPA US Data'!$G:$G,"&lt;"&amp;$B10)*unit_conv*'State Downscaling Multipliers'!$B$9</f>
        <v>0</v>
      </c>
      <c r="X10" s="2">
        <f t="shared" ref="X10:AA10" si="55">W10+($AB10-$W10)/5</f>
        <v>0</v>
      </c>
      <c r="Y10" s="2">
        <f t="shared" si="55"/>
        <v>0</v>
      </c>
      <c r="Z10" s="2">
        <f t="shared" si="55"/>
        <v>0</v>
      </c>
      <c r="AA10" s="2">
        <f t="shared" si="55"/>
        <v>0</v>
      </c>
      <c r="AB10" s="105">
        <f>VLOOKUP($B$1,'Multipliers and Adjustments'!$A$70:$I$86,TRUNC(COLUMN(AB$2)/5)+2,FALSE)*SUMIFS('EPA US Data'!$I:$I,'EPA US Data'!$D:$D,'Country Selector'!$A$2,'EPA US Data'!$J:$J,$B$1,'EPA US Data'!$C:$C,AB$2,'EPA US Data'!$G:$G,"&gt;="&amp;$A10,'EPA US Data'!$G:$G,"&lt;"&amp;$B10)*unit_conv*'State Downscaling Multipliers'!$B$9</f>
        <v>0</v>
      </c>
      <c r="AC10" s="2">
        <f t="shared" ref="AC10:AF10" si="56">AB10+($AG10-$AB10)/5</f>
        <v>0</v>
      </c>
      <c r="AD10" s="2">
        <f t="shared" si="56"/>
        <v>0</v>
      </c>
      <c r="AE10" s="2">
        <f t="shared" si="56"/>
        <v>0</v>
      </c>
      <c r="AF10" s="2">
        <f t="shared" si="56"/>
        <v>0</v>
      </c>
      <c r="AG10" s="105">
        <f>VLOOKUP($B$1,'Multipliers and Adjustments'!$A$70:$I$86,TRUNC(COLUMN(AG$2)/5)+2,FALSE)*SUMIFS('EPA US Data'!$I:$I,'EPA US Data'!$D:$D,'Country Selector'!$A$2,'EPA US Data'!$J:$J,$B$1,'EPA US Data'!$C:$C,AG$2,'EPA US Data'!$G:$G,"&gt;="&amp;$A10,'EPA US Data'!$G:$G,"&lt;"&amp;$B10)*unit_conv*'State Downscaling Multipliers'!$B$9</f>
        <v>0</v>
      </c>
      <c r="AH10" s="2">
        <f t="shared" ref="AH10:AK10" si="57">AG10+($AL10-$AG10)/5</f>
        <v>0</v>
      </c>
      <c r="AI10" s="2">
        <f t="shared" si="57"/>
        <v>0</v>
      </c>
      <c r="AJ10" s="2">
        <f t="shared" si="57"/>
        <v>0</v>
      </c>
      <c r="AK10" s="2">
        <f t="shared" si="57"/>
        <v>0</v>
      </c>
      <c r="AL10" s="105">
        <f>VLOOKUP($B$1,'Multipliers and Adjustments'!$A$70:$I$86,TRUNC(COLUMN(AL$2)/5)+2,FALSE)*SUMIFS('EPA US Data'!$I:$I,'EPA US Data'!$D:$D,'Country Selector'!$A$2,'EPA US Data'!$J:$J,$B$1,'EPA US Data'!$C:$C,AL$2,'EPA US Data'!$G:$G,"&gt;="&amp;$A10,'EPA US Data'!$G:$G,"&lt;"&amp;$B10)*unit_conv*'State Downscaling Multipliers'!$B$9</f>
        <v>0</v>
      </c>
    </row>
    <row r="11" spans="1:38" x14ac:dyDescent="0.25">
      <c r="A11" s="49">
        <f t="shared" si="8"/>
        <v>-750</v>
      </c>
      <c r="B11" s="49">
        <f t="shared" si="0"/>
        <v>-700</v>
      </c>
      <c r="C11" s="105">
        <f>VLOOKUP($B$1,'Multipliers and Adjustments'!$A$70:$I$86,TRUNC(COLUMN(C$2)/5)+2,FALSE)*SUMIFS('EPA US Data'!$I:$I,'EPA US Data'!$D:$D,'Country Selector'!$A$2,'EPA US Data'!$J:$J,$B$1,'EPA US Data'!$C:$C,C$2,'EPA US Data'!$G:$G,"&gt;="&amp;$A11,'EPA US Data'!$G:$G,"&lt;"&amp;$B11)*unit_conv*'State Downscaling Multipliers'!$B$9</f>
        <v>0</v>
      </c>
      <c r="D11" s="2">
        <f t="shared" ref="D11:G11" si="58">C11+($H11-$C11)/5</f>
        <v>0</v>
      </c>
      <c r="E11" s="2">
        <f t="shared" si="58"/>
        <v>0</v>
      </c>
      <c r="F11" s="2">
        <f t="shared" si="58"/>
        <v>0</v>
      </c>
      <c r="G11" s="2">
        <f t="shared" si="58"/>
        <v>0</v>
      </c>
      <c r="H11" s="105">
        <f>VLOOKUP($B$1,'Multipliers and Adjustments'!$A$70:$I$86,TRUNC(COLUMN(H$2)/5)+2,FALSE)*SUMIFS('EPA US Data'!$I:$I,'EPA US Data'!$D:$D,'Country Selector'!$A$2,'EPA US Data'!$J:$J,$B$1,'EPA US Data'!$C:$C,H$2,'EPA US Data'!$G:$G,"&gt;="&amp;$A11,'EPA US Data'!$G:$G,"&lt;"&amp;$B11)*unit_conv*'State Downscaling Multipliers'!$B$9</f>
        <v>0</v>
      </c>
      <c r="I11" s="2">
        <f t="shared" ref="I11:L11" si="59">H11+($M11-$H11)/5</f>
        <v>0</v>
      </c>
      <c r="J11" s="2">
        <f t="shared" si="59"/>
        <v>0</v>
      </c>
      <c r="K11" s="2">
        <f t="shared" si="59"/>
        <v>0</v>
      </c>
      <c r="L11" s="2">
        <f t="shared" si="59"/>
        <v>0</v>
      </c>
      <c r="M11" s="105">
        <f>VLOOKUP($B$1,'Multipliers and Adjustments'!$A$70:$I$86,TRUNC(COLUMN(M$2)/5)+2,FALSE)*SUMIFS('EPA US Data'!$I:$I,'EPA US Data'!$D:$D,'Country Selector'!$A$2,'EPA US Data'!$J:$J,$B$1,'EPA US Data'!$C:$C,M$2,'EPA US Data'!$G:$G,"&gt;="&amp;$A11,'EPA US Data'!$G:$G,"&lt;"&amp;$B11)*unit_conv*'State Downscaling Multipliers'!$B$9</f>
        <v>0</v>
      </c>
      <c r="N11" s="2">
        <f t="shared" ref="N11:Q11" si="60">M11+($R11-$M11)/5</f>
        <v>0</v>
      </c>
      <c r="O11" s="2">
        <f t="shared" si="60"/>
        <v>0</v>
      </c>
      <c r="P11" s="2">
        <f t="shared" si="60"/>
        <v>0</v>
      </c>
      <c r="Q11" s="2">
        <f t="shared" si="60"/>
        <v>0</v>
      </c>
      <c r="R11" s="105">
        <f>VLOOKUP($B$1,'Multipliers and Adjustments'!$A$70:$I$86,TRUNC(COLUMN(R$2)/5)+2,FALSE)*SUMIFS('EPA US Data'!$I:$I,'EPA US Data'!$D:$D,'Country Selector'!$A$2,'EPA US Data'!$J:$J,$B$1,'EPA US Data'!$C:$C,R$2,'EPA US Data'!$G:$G,"&gt;="&amp;$A11,'EPA US Data'!$G:$G,"&lt;"&amp;$B11)*unit_conv*'State Downscaling Multipliers'!$B$9</f>
        <v>0</v>
      </c>
      <c r="S11" s="2">
        <f t="shared" ref="S11:V11" si="61">R11+($W11-$R11)/5</f>
        <v>0</v>
      </c>
      <c r="T11" s="2">
        <f t="shared" si="61"/>
        <v>0</v>
      </c>
      <c r="U11" s="2">
        <f t="shared" si="61"/>
        <v>0</v>
      </c>
      <c r="V11" s="2">
        <f t="shared" si="61"/>
        <v>0</v>
      </c>
      <c r="W11" s="105">
        <f>VLOOKUP($B$1,'Multipliers and Adjustments'!$A$70:$I$86,TRUNC(COLUMN(W$2)/5)+2,FALSE)*SUMIFS('EPA US Data'!$I:$I,'EPA US Data'!$D:$D,'Country Selector'!$A$2,'EPA US Data'!$J:$J,$B$1,'EPA US Data'!$C:$C,W$2,'EPA US Data'!$G:$G,"&gt;="&amp;$A11,'EPA US Data'!$G:$G,"&lt;"&amp;$B11)*unit_conv*'State Downscaling Multipliers'!$B$9</f>
        <v>0</v>
      </c>
      <c r="X11" s="2">
        <f t="shared" ref="X11:AA11" si="62">W11+($AB11-$W11)/5</f>
        <v>0</v>
      </c>
      <c r="Y11" s="2">
        <f t="shared" si="62"/>
        <v>0</v>
      </c>
      <c r="Z11" s="2">
        <f t="shared" si="62"/>
        <v>0</v>
      </c>
      <c r="AA11" s="2">
        <f t="shared" si="62"/>
        <v>0</v>
      </c>
      <c r="AB11" s="105">
        <f>VLOOKUP($B$1,'Multipliers and Adjustments'!$A$70:$I$86,TRUNC(COLUMN(AB$2)/5)+2,FALSE)*SUMIFS('EPA US Data'!$I:$I,'EPA US Data'!$D:$D,'Country Selector'!$A$2,'EPA US Data'!$J:$J,$B$1,'EPA US Data'!$C:$C,AB$2,'EPA US Data'!$G:$G,"&gt;="&amp;$A11,'EPA US Data'!$G:$G,"&lt;"&amp;$B11)*unit_conv*'State Downscaling Multipliers'!$B$9</f>
        <v>0</v>
      </c>
      <c r="AC11" s="2">
        <f t="shared" ref="AC11:AF11" si="63">AB11+($AG11-$AB11)/5</f>
        <v>0</v>
      </c>
      <c r="AD11" s="2">
        <f t="shared" si="63"/>
        <v>0</v>
      </c>
      <c r="AE11" s="2">
        <f t="shared" si="63"/>
        <v>0</v>
      </c>
      <c r="AF11" s="2">
        <f t="shared" si="63"/>
        <v>0</v>
      </c>
      <c r="AG11" s="105">
        <f>VLOOKUP($B$1,'Multipliers and Adjustments'!$A$70:$I$86,TRUNC(COLUMN(AG$2)/5)+2,FALSE)*SUMIFS('EPA US Data'!$I:$I,'EPA US Data'!$D:$D,'Country Selector'!$A$2,'EPA US Data'!$J:$J,$B$1,'EPA US Data'!$C:$C,AG$2,'EPA US Data'!$G:$G,"&gt;="&amp;$A11,'EPA US Data'!$G:$G,"&lt;"&amp;$B11)*unit_conv*'State Downscaling Multipliers'!$B$9</f>
        <v>0</v>
      </c>
      <c r="AH11" s="2">
        <f t="shared" ref="AH11:AK11" si="64">AG11+($AL11-$AG11)/5</f>
        <v>0</v>
      </c>
      <c r="AI11" s="2">
        <f t="shared" si="64"/>
        <v>0</v>
      </c>
      <c r="AJ11" s="2">
        <f t="shared" si="64"/>
        <v>0</v>
      </c>
      <c r="AK11" s="2">
        <f t="shared" si="64"/>
        <v>0</v>
      </c>
      <c r="AL11" s="105">
        <f>VLOOKUP($B$1,'Multipliers and Adjustments'!$A$70:$I$86,TRUNC(COLUMN(AL$2)/5)+2,FALSE)*SUMIFS('EPA US Data'!$I:$I,'EPA US Data'!$D:$D,'Country Selector'!$A$2,'EPA US Data'!$J:$J,$B$1,'EPA US Data'!$C:$C,AL$2,'EPA US Data'!$G:$G,"&gt;="&amp;$A11,'EPA US Data'!$G:$G,"&lt;"&amp;$B11)*unit_conv*'State Downscaling Multipliers'!$B$9</f>
        <v>0</v>
      </c>
    </row>
    <row r="12" spans="1:38" x14ac:dyDescent="0.25">
      <c r="A12" s="49">
        <f t="shared" si="8"/>
        <v>-700</v>
      </c>
      <c r="B12" s="49">
        <f t="shared" si="0"/>
        <v>-650</v>
      </c>
      <c r="C12" s="105">
        <f>VLOOKUP($B$1,'Multipliers and Adjustments'!$A$70:$I$86,TRUNC(COLUMN(C$2)/5)+2,FALSE)*SUMIFS('EPA US Data'!$I:$I,'EPA US Data'!$D:$D,'Country Selector'!$A$2,'EPA US Data'!$J:$J,$B$1,'EPA US Data'!$C:$C,C$2,'EPA US Data'!$G:$G,"&gt;="&amp;$A12,'EPA US Data'!$G:$G,"&lt;"&amp;$B12)*unit_conv*'State Downscaling Multipliers'!$B$9</f>
        <v>0</v>
      </c>
      <c r="D12" s="2">
        <f t="shared" ref="D12:G12" si="65">C12+($H12-$C12)/5</f>
        <v>0</v>
      </c>
      <c r="E12" s="2">
        <f t="shared" si="65"/>
        <v>0</v>
      </c>
      <c r="F12" s="2">
        <f t="shared" si="65"/>
        <v>0</v>
      </c>
      <c r="G12" s="2">
        <f t="shared" si="65"/>
        <v>0</v>
      </c>
      <c r="H12" s="105">
        <f>VLOOKUP($B$1,'Multipliers and Adjustments'!$A$70:$I$86,TRUNC(COLUMN(H$2)/5)+2,FALSE)*SUMIFS('EPA US Data'!$I:$I,'EPA US Data'!$D:$D,'Country Selector'!$A$2,'EPA US Data'!$J:$J,$B$1,'EPA US Data'!$C:$C,H$2,'EPA US Data'!$G:$G,"&gt;="&amp;$A12,'EPA US Data'!$G:$G,"&lt;"&amp;$B12)*unit_conv*'State Downscaling Multipliers'!$B$9</f>
        <v>0</v>
      </c>
      <c r="I12" s="2">
        <f t="shared" ref="I12:L12" si="66">H12+($M12-$H12)/5</f>
        <v>0</v>
      </c>
      <c r="J12" s="2">
        <f t="shared" si="66"/>
        <v>0</v>
      </c>
      <c r="K12" s="2">
        <f t="shared" si="66"/>
        <v>0</v>
      </c>
      <c r="L12" s="2">
        <f t="shared" si="66"/>
        <v>0</v>
      </c>
      <c r="M12" s="105">
        <f>VLOOKUP($B$1,'Multipliers and Adjustments'!$A$70:$I$86,TRUNC(COLUMN(M$2)/5)+2,FALSE)*SUMIFS('EPA US Data'!$I:$I,'EPA US Data'!$D:$D,'Country Selector'!$A$2,'EPA US Data'!$J:$J,$B$1,'EPA US Data'!$C:$C,M$2,'EPA US Data'!$G:$G,"&gt;="&amp;$A12,'EPA US Data'!$G:$G,"&lt;"&amp;$B12)*unit_conv*'State Downscaling Multipliers'!$B$9</f>
        <v>0</v>
      </c>
      <c r="N12" s="2">
        <f t="shared" ref="N12:Q12" si="67">M12+($R12-$M12)/5</f>
        <v>0</v>
      </c>
      <c r="O12" s="2">
        <f t="shared" si="67"/>
        <v>0</v>
      </c>
      <c r="P12" s="2">
        <f t="shared" si="67"/>
        <v>0</v>
      </c>
      <c r="Q12" s="2">
        <f t="shared" si="67"/>
        <v>0</v>
      </c>
      <c r="R12" s="105">
        <f>VLOOKUP($B$1,'Multipliers and Adjustments'!$A$70:$I$86,TRUNC(COLUMN(R$2)/5)+2,FALSE)*SUMIFS('EPA US Data'!$I:$I,'EPA US Data'!$D:$D,'Country Selector'!$A$2,'EPA US Data'!$J:$J,$B$1,'EPA US Data'!$C:$C,R$2,'EPA US Data'!$G:$G,"&gt;="&amp;$A12,'EPA US Data'!$G:$G,"&lt;"&amp;$B12)*unit_conv*'State Downscaling Multipliers'!$B$9</f>
        <v>0</v>
      </c>
      <c r="S12" s="2">
        <f t="shared" ref="S12:V12" si="68">R12+($W12-$R12)/5</f>
        <v>0</v>
      </c>
      <c r="T12" s="2">
        <f t="shared" si="68"/>
        <v>0</v>
      </c>
      <c r="U12" s="2">
        <f t="shared" si="68"/>
        <v>0</v>
      </c>
      <c r="V12" s="2">
        <f t="shared" si="68"/>
        <v>0</v>
      </c>
      <c r="W12" s="105">
        <f>VLOOKUP($B$1,'Multipliers and Adjustments'!$A$70:$I$86,TRUNC(COLUMN(W$2)/5)+2,FALSE)*SUMIFS('EPA US Data'!$I:$I,'EPA US Data'!$D:$D,'Country Selector'!$A$2,'EPA US Data'!$J:$J,$B$1,'EPA US Data'!$C:$C,W$2,'EPA US Data'!$G:$G,"&gt;="&amp;$A12,'EPA US Data'!$G:$G,"&lt;"&amp;$B12)*unit_conv*'State Downscaling Multipliers'!$B$9</f>
        <v>0</v>
      </c>
      <c r="X12" s="2">
        <f t="shared" ref="X12:AA12" si="69">W12+($AB12-$W12)/5</f>
        <v>0</v>
      </c>
      <c r="Y12" s="2">
        <f t="shared" si="69"/>
        <v>0</v>
      </c>
      <c r="Z12" s="2">
        <f t="shared" si="69"/>
        <v>0</v>
      </c>
      <c r="AA12" s="2">
        <f t="shared" si="69"/>
        <v>0</v>
      </c>
      <c r="AB12" s="105">
        <f>VLOOKUP($B$1,'Multipliers and Adjustments'!$A$70:$I$86,TRUNC(COLUMN(AB$2)/5)+2,FALSE)*SUMIFS('EPA US Data'!$I:$I,'EPA US Data'!$D:$D,'Country Selector'!$A$2,'EPA US Data'!$J:$J,$B$1,'EPA US Data'!$C:$C,AB$2,'EPA US Data'!$G:$G,"&gt;="&amp;$A12,'EPA US Data'!$G:$G,"&lt;"&amp;$B12)*unit_conv*'State Downscaling Multipliers'!$B$9</f>
        <v>0</v>
      </c>
      <c r="AC12" s="2">
        <f t="shared" ref="AC12:AF12" si="70">AB12+($AG12-$AB12)/5</f>
        <v>0</v>
      </c>
      <c r="AD12" s="2">
        <f t="shared" si="70"/>
        <v>0</v>
      </c>
      <c r="AE12" s="2">
        <f t="shared" si="70"/>
        <v>0</v>
      </c>
      <c r="AF12" s="2">
        <f t="shared" si="70"/>
        <v>0</v>
      </c>
      <c r="AG12" s="105">
        <f>VLOOKUP($B$1,'Multipliers and Adjustments'!$A$70:$I$86,TRUNC(COLUMN(AG$2)/5)+2,FALSE)*SUMIFS('EPA US Data'!$I:$I,'EPA US Data'!$D:$D,'Country Selector'!$A$2,'EPA US Data'!$J:$J,$B$1,'EPA US Data'!$C:$C,AG$2,'EPA US Data'!$G:$G,"&gt;="&amp;$A12,'EPA US Data'!$G:$G,"&lt;"&amp;$B12)*unit_conv*'State Downscaling Multipliers'!$B$9</f>
        <v>0</v>
      </c>
      <c r="AH12" s="2">
        <f t="shared" ref="AH12:AK12" si="71">AG12+($AL12-$AG12)/5</f>
        <v>0</v>
      </c>
      <c r="AI12" s="2">
        <f t="shared" si="71"/>
        <v>0</v>
      </c>
      <c r="AJ12" s="2">
        <f t="shared" si="71"/>
        <v>0</v>
      </c>
      <c r="AK12" s="2">
        <f t="shared" si="71"/>
        <v>0</v>
      </c>
      <c r="AL12" s="105">
        <f>VLOOKUP($B$1,'Multipliers and Adjustments'!$A$70:$I$86,TRUNC(COLUMN(AL$2)/5)+2,FALSE)*SUMIFS('EPA US Data'!$I:$I,'EPA US Data'!$D:$D,'Country Selector'!$A$2,'EPA US Data'!$J:$J,$B$1,'EPA US Data'!$C:$C,AL$2,'EPA US Data'!$G:$G,"&gt;="&amp;$A12,'EPA US Data'!$G:$G,"&lt;"&amp;$B12)*unit_conv*'State Downscaling Multipliers'!$B$9</f>
        <v>0</v>
      </c>
    </row>
    <row r="13" spans="1:38" x14ac:dyDescent="0.25">
      <c r="A13" s="49">
        <f t="shared" si="8"/>
        <v>-650</v>
      </c>
      <c r="B13" s="49">
        <f t="shared" si="0"/>
        <v>-600</v>
      </c>
      <c r="C13" s="105">
        <f>VLOOKUP($B$1,'Multipliers and Adjustments'!$A$70:$I$86,TRUNC(COLUMN(C$2)/5)+2,FALSE)*SUMIFS('EPA US Data'!$I:$I,'EPA US Data'!$D:$D,'Country Selector'!$A$2,'EPA US Data'!$J:$J,$B$1,'EPA US Data'!$C:$C,C$2,'EPA US Data'!$G:$G,"&gt;="&amp;$A13,'EPA US Data'!$G:$G,"&lt;"&amp;$B13)*unit_conv*'State Downscaling Multipliers'!$B$9</f>
        <v>0</v>
      </c>
      <c r="D13" s="2">
        <f t="shared" ref="D13:G13" si="72">C13+($H13-$C13)/5</f>
        <v>0</v>
      </c>
      <c r="E13" s="2">
        <f t="shared" si="72"/>
        <v>0</v>
      </c>
      <c r="F13" s="2">
        <f t="shared" si="72"/>
        <v>0</v>
      </c>
      <c r="G13" s="2">
        <f t="shared" si="72"/>
        <v>0</v>
      </c>
      <c r="H13" s="105">
        <f>VLOOKUP($B$1,'Multipliers and Adjustments'!$A$70:$I$86,TRUNC(COLUMN(H$2)/5)+2,FALSE)*SUMIFS('EPA US Data'!$I:$I,'EPA US Data'!$D:$D,'Country Selector'!$A$2,'EPA US Data'!$J:$J,$B$1,'EPA US Data'!$C:$C,H$2,'EPA US Data'!$G:$G,"&gt;="&amp;$A13,'EPA US Data'!$G:$G,"&lt;"&amp;$B13)*unit_conv*'State Downscaling Multipliers'!$B$9</f>
        <v>0</v>
      </c>
      <c r="I13" s="2">
        <f t="shared" ref="I13:L13" si="73">H13+($M13-$H13)/5</f>
        <v>0</v>
      </c>
      <c r="J13" s="2">
        <f t="shared" si="73"/>
        <v>0</v>
      </c>
      <c r="K13" s="2">
        <f t="shared" si="73"/>
        <v>0</v>
      </c>
      <c r="L13" s="2">
        <f t="shared" si="73"/>
        <v>0</v>
      </c>
      <c r="M13" s="105">
        <f>VLOOKUP($B$1,'Multipliers and Adjustments'!$A$70:$I$86,TRUNC(COLUMN(M$2)/5)+2,FALSE)*SUMIFS('EPA US Data'!$I:$I,'EPA US Data'!$D:$D,'Country Selector'!$A$2,'EPA US Data'!$J:$J,$B$1,'EPA US Data'!$C:$C,M$2,'EPA US Data'!$G:$G,"&gt;="&amp;$A13,'EPA US Data'!$G:$G,"&lt;"&amp;$B13)*unit_conv*'State Downscaling Multipliers'!$B$9</f>
        <v>0</v>
      </c>
      <c r="N13" s="2">
        <f t="shared" ref="N13:Q13" si="74">M13+($R13-$M13)/5</f>
        <v>0</v>
      </c>
      <c r="O13" s="2">
        <f t="shared" si="74"/>
        <v>0</v>
      </c>
      <c r="P13" s="2">
        <f t="shared" si="74"/>
        <v>0</v>
      </c>
      <c r="Q13" s="2">
        <f t="shared" si="74"/>
        <v>0</v>
      </c>
      <c r="R13" s="105">
        <f>VLOOKUP($B$1,'Multipliers and Adjustments'!$A$70:$I$86,TRUNC(COLUMN(R$2)/5)+2,FALSE)*SUMIFS('EPA US Data'!$I:$I,'EPA US Data'!$D:$D,'Country Selector'!$A$2,'EPA US Data'!$J:$J,$B$1,'EPA US Data'!$C:$C,R$2,'EPA US Data'!$G:$G,"&gt;="&amp;$A13,'EPA US Data'!$G:$G,"&lt;"&amp;$B13)*unit_conv*'State Downscaling Multipliers'!$B$9</f>
        <v>0</v>
      </c>
      <c r="S13" s="2">
        <f t="shared" ref="S13:V13" si="75">R13+($W13-$R13)/5</f>
        <v>0</v>
      </c>
      <c r="T13" s="2">
        <f t="shared" si="75"/>
        <v>0</v>
      </c>
      <c r="U13" s="2">
        <f t="shared" si="75"/>
        <v>0</v>
      </c>
      <c r="V13" s="2">
        <f t="shared" si="75"/>
        <v>0</v>
      </c>
      <c r="W13" s="105">
        <f>VLOOKUP($B$1,'Multipliers and Adjustments'!$A$70:$I$86,TRUNC(COLUMN(W$2)/5)+2,FALSE)*SUMIFS('EPA US Data'!$I:$I,'EPA US Data'!$D:$D,'Country Selector'!$A$2,'EPA US Data'!$J:$J,$B$1,'EPA US Data'!$C:$C,W$2,'EPA US Data'!$G:$G,"&gt;="&amp;$A13,'EPA US Data'!$G:$G,"&lt;"&amp;$B13)*unit_conv*'State Downscaling Multipliers'!$B$9</f>
        <v>0</v>
      </c>
      <c r="X13" s="2">
        <f t="shared" ref="X13:AA13" si="76">W13+($AB13-$W13)/5</f>
        <v>0</v>
      </c>
      <c r="Y13" s="2">
        <f t="shared" si="76"/>
        <v>0</v>
      </c>
      <c r="Z13" s="2">
        <f t="shared" si="76"/>
        <v>0</v>
      </c>
      <c r="AA13" s="2">
        <f t="shared" si="76"/>
        <v>0</v>
      </c>
      <c r="AB13" s="105">
        <f>VLOOKUP($B$1,'Multipliers and Adjustments'!$A$70:$I$86,TRUNC(COLUMN(AB$2)/5)+2,FALSE)*SUMIFS('EPA US Data'!$I:$I,'EPA US Data'!$D:$D,'Country Selector'!$A$2,'EPA US Data'!$J:$J,$B$1,'EPA US Data'!$C:$C,AB$2,'EPA US Data'!$G:$G,"&gt;="&amp;$A13,'EPA US Data'!$G:$G,"&lt;"&amp;$B13)*unit_conv*'State Downscaling Multipliers'!$B$9</f>
        <v>0</v>
      </c>
      <c r="AC13" s="2">
        <f t="shared" ref="AC13:AF13" si="77">AB13+($AG13-$AB13)/5</f>
        <v>0</v>
      </c>
      <c r="AD13" s="2">
        <f t="shared" si="77"/>
        <v>0</v>
      </c>
      <c r="AE13" s="2">
        <f t="shared" si="77"/>
        <v>0</v>
      </c>
      <c r="AF13" s="2">
        <f t="shared" si="77"/>
        <v>0</v>
      </c>
      <c r="AG13" s="105">
        <f>VLOOKUP($B$1,'Multipliers and Adjustments'!$A$70:$I$86,TRUNC(COLUMN(AG$2)/5)+2,FALSE)*SUMIFS('EPA US Data'!$I:$I,'EPA US Data'!$D:$D,'Country Selector'!$A$2,'EPA US Data'!$J:$J,$B$1,'EPA US Data'!$C:$C,AG$2,'EPA US Data'!$G:$G,"&gt;="&amp;$A13,'EPA US Data'!$G:$G,"&lt;"&amp;$B13)*unit_conv*'State Downscaling Multipliers'!$B$9</f>
        <v>0</v>
      </c>
      <c r="AH13" s="2">
        <f t="shared" ref="AH13:AK13" si="78">AG13+($AL13-$AG13)/5</f>
        <v>0</v>
      </c>
      <c r="AI13" s="2">
        <f t="shared" si="78"/>
        <v>0</v>
      </c>
      <c r="AJ13" s="2">
        <f t="shared" si="78"/>
        <v>0</v>
      </c>
      <c r="AK13" s="2">
        <f t="shared" si="78"/>
        <v>0</v>
      </c>
      <c r="AL13" s="105">
        <f>VLOOKUP($B$1,'Multipliers and Adjustments'!$A$70:$I$86,TRUNC(COLUMN(AL$2)/5)+2,FALSE)*SUMIFS('EPA US Data'!$I:$I,'EPA US Data'!$D:$D,'Country Selector'!$A$2,'EPA US Data'!$J:$J,$B$1,'EPA US Data'!$C:$C,AL$2,'EPA US Data'!$G:$G,"&gt;="&amp;$A13,'EPA US Data'!$G:$G,"&lt;"&amp;$B13)*unit_conv*'State Downscaling Multipliers'!$B$9</f>
        <v>0</v>
      </c>
    </row>
    <row r="14" spans="1:38" x14ac:dyDescent="0.25">
      <c r="A14" s="49">
        <f t="shared" si="8"/>
        <v>-600</v>
      </c>
      <c r="B14" s="49">
        <f t="shared" si="0"/>
        <v>-550</v>
      </c>
      <c r="C14" s="105">
        <f>VLOOKUP($B$1,'Multipliers and Adjustments'!$A$70:$I$86,TRUNC(COLUMN(C$2)/5)+2,FALSE)*SUMIFS('EPA US Data'!$I:$I,'EPA US Data'!$D:$D,'Country Selector'!$A$2,'EPA US Data'!$J:$J,$B$1,'EPA US Data'!$C:$C,C$2,'EPA US Data'!$G:$G,"&gt;="&amp;$A14,'EPA US Data'!$G:$G,"&lt;"&amp;$B14)*unit_conv*'State Downscaling Multipliers'!$B$9</f>
        <v>0</v>
      </c>
      <c r="D14" s="2">
        <f t="shared" ref="D14:G14" si="79">C14+($H14-$C14)/5</f>
        <v>0</v>
      </c>
      <c r="E14" s="2">
        <f t="shared" si="79"/>
        <v>0</v>
      </c>
      <c r="F14" s="2">
        <f t="shared" si="79"/>
        <v>0</v>
      </c>
      <c r="G14" s="2">
        <f t="shared" si="79"/>
        <v>0</v>
      </c>
      <c r="H14" s="105">
        <f>VLOOKUP($B$1,'Multipliers and Adjustments'!$A$70:$I$86,TRUNC(COLUMN(H$2)/5)+2,FALSE)*SUMIFS('EPA US Data'!$I:$I,'EPA US Data'!$D:$D,'Country Selector'!$A$2,'EPA US Data'!$J:$J,$B$1,'EPA US Data'!$C:$C,H$2,'EPA US Data'!$G:$G,"&gt;="&amp;$A14,'EPA US Data'!$G:$G,"&lt;"&amp;$B14)*unit_conv*'State Downscaling Multipliers'!$B$9</f>
        <v>0</v>
      </c>
      <c r="I14" s="2">
        <f t="shared" ref="I14:L14" si="80">H14+($M14-$H14)/5</f>
        <v>0</v>
      </c>
      <c r="J14" s="2">
        <f t="shared" si="80"/>
        <v>0</v>
      </c>
      <c r="K14" s="2">
        <f t="shared" si="80"/>
        <v>0</v>
      </c>
      <c r="L14" s="2">
        <f t="shared" si="80"/>
        <v>0</v>
      </c>
      <c r="M14" s="105">
        <f>VLOOKUP($B$1,'Multipliers and Adjustments'!$A$70:$I$86,TRUNC(COLUMN(M$2)/5)+2,FALSE)*SUMIFS('EPA US Data'!$I:$I,'EPA US Data'!$D:$D,'Country Selector'!$A$2,'EPA US Data'!$J:$J,$B$1,'EPA US Data'!$C:$C,M$2,'EPA US Data'!$G:$G,"&gt;="&amp;$A14,'EPA US Data'!$G:$G,"&lt;"&amp;$B14)*unit_conv*'State Downscaling Multipliers'!$B$9</f>
        <v>0</v>
      </c>
      <c r="N14" s="2">
        <f t="shared" ref="N14:Q14" si="81">M14+($R14-$M14)/5</f>
        <v>0</v>
      </c>
      <c r="O14" s="2">
        <f t="shared" si="81"/>
        <v>0</v>
      </c>
      <c r="P14" s="2">
        <f t="shared" si="81"/>
        <v>0</v>
      </c>
      <c r="Q14" s="2">
        <f t="shared" si="81"/>
        <v>0</v>
      </c>
      <c r="R14" s="105">
        <f>VLOOKUP($B$1,'Multipliers and Adjustments'!$A$70:$I$86,TRUNC(COLUMN(R$2)/5)+2,FALSE)*SUMIFS('EPA US Data'!$I:$I,'EPA US Data'!$D:$D,'Country Selector'!$A$2,'EPA US Data'!$J:$J,$B$1,'EPA US Data'!$C:$C,R$2,'EPA US Data'!$G:$G,"&gt;="&amp;$A14,'EPA US Data'!$G:$G,"&lt;"&amp;$B14)*unit_conv*'State Downscaling Multipliers'!$B$9</f>
        <v>0</v>
      </c>
      <c r="S14" s="2">
        <f t="shared" ref="S14:V14" si="82">R14+($W14-$R14)/5</f>
        <v>0</v>
      </c>
      <c r="T14" s="2">
        <f t="shared" si="82"/>
        <v>0</v>
      </c>
      <c r="U14" s="2">
        <f t="shared" si="82"/>
        <v>0</v>
      </c>
      <c r="V14" s="2">
        <f t="shared" si="82"/>
        <v>0</v>
      </c>
      <c r="W14" s="105">
        <f>VLOOKUP($B$1,'Multipliers and Adjustments'!$A$70:$I$86,TRUNC(COLUMN(W$2)/5)+2,FALSE)*SUMIFS('EPA US Data'!$I:$I,'EPA US Data'!$D:$D,'Country Selector'!$A$2,'EPA US Data'!$J:$J,$B$1,'EPA US Data'!$C:$C,W$2,'EPA US Data'!$G:$G,"&gt;="&amp;$A14,'EPA US Data'!$G:$G,"&lt;"&amp;$B14)*unit_conv*'State Downscaling Multipliers'!$B$9</f>
        <v>0</v>
      </c>
      <c r="X14" s="2">
        <f t="shared" ref="X14:AA14" si="83">W14+($AB14-$W14)/5</f>
        <v>0</v>
      </c>
      <c r="Y14" s="2">
        <f t="shared" si="83"/>
        <v>0</v>
      </c>
      <c r="Z14" s="2">
        <f t="shared" si="83"/>
        <v>0</v>
      </c>
      <c r="AA14" s="2">
        <f t="shared" si="83"/>
        <v>0</v>
      </c>
      <c r="AB14" s="105">
        <f>VLOOKUP($B$1,'Multipliers and Adjustments'!$A$70:$I$86,TRUNC(COLUMN(AB$2)/5)+2,FALSE)*SUMIFS('EPA US Data'!$I:$I,'EPA US Data'!$D:$D,'Country Selector'!$A$2,'EPA US Data'!$J:$J,$B$1,'EPA US Data'!$C:$C,AB$2,'EPA US Data'!$G:$G,"&gt;="&amp;$A14,'EPA US Data'!$G:$G,"&lt;"&amp;$B14)*unit_conv*'State Downscaling Multipliers'!$B$9</f>
        <v>0</v>
      </c>
      <c r="AC14" s="2">
        <f t="shared" ref="AC14:AF14" si="84">AB14+($AG14-$AB14)/5</f>
        <v>0</v>
      </c>
      <c r="AD14" s="2">
        <f t="shared" si="84"/>
        <v>0</v>
      </c>
      <c r="AE14" s="2">
        <f t="shared" si="84"/>
        <v>0</v>
      </c>
      <c r="AF14" s="2">
        <f t="shared" si="84"/>
        <v>0</v>
      </c>
      <c r="AG14" s="105">
        <f>VLOOKUP($B$1,'Multipliers and Adjustments'!$A$70:$I$86,TRUNC(COLUMN(AG$2)/5)+2,FALSE)*SUMIFS('EPA US Data'!$I:$I,'EPA US Data'!$D:$D,'Country Selector'!$A$2,'EPA US Data'!$J:$J,$B$1,'EPA US Data'!$C:$C,AG$2,'EPA US Data'!$G:$G,"&gt;="&amp;$A14,'EPA US Data'!$G:$G,"&lt;"&amp;$B14)*unit_conv*'State Downscaling Multipliers'!$B$9</f>
        <v>0</v>
      </c>
      <c r="AH14" s="2">
        <f t="shared" ref="AH14:AK14" si="85">AG14+($AL14-$AG14)/5</f>
        <v>0</v>
      </c>
      <c r="AI14" s="2">
        <f t="shared" si="85"/>
        <v>0</v>
      </c>
      <c r="AJ14" s="2">
        <f t="shared" si="85"/>
        <v>0</v>
      </c>
      <c r="AK14" s="2">
        <f t="shared" si="85"/>
        <v>0</v>
      </c>
      <c r="AL14" s="105">
        <f>VLOOKUP($B$1,'Multipliers and Adjustments'!$A$70:$I$86,TRUNC(COLUMN(AL$2)/5)+2,FALSE)*SUMIFS('EPA US Data'!$I:$I,'EPA US Data'!$D:$D,'Country Selector'!$A$2,'EPA US Data'!$J:$J,$B$1,'EPA US Data'!$C:$C,AL$2,'EPA US Data'!$G:$G,"&gt;="&amp;$A14,'EPA US Data'!$G:$G,"&lt;"&amp;$B14)*unit_conv*'State Downscaling Multipliers'!$B$9</f>
        <v>0</v>
      </c>
    </row>
    <row r="15" spans="1:38" x14ac:dyDescent="0.25">
      <c r="A15" s="49">
        <f t="shared" si="8"/>
        <v>-550</v>
      </c>
      <c r="B15" s="49">
        <f t="shared" si="0"/>
        <v>-500</v>
      </c>
      <c r="C15" s="105">
        <f>VLOOKUP($B$1,'Multipliers and Adjustments'!$A$70:$I$86,TRUNC(COLUMN(C$2)/5)+2,FALSE)*SUMIFS('EPA US Data'!$I:$I,'EPA US Data'!$D:$D,'Country Selector'!$A$2,'EPA US Data'!$J:$J,$B$1,'EPA US Data'!$C:$C,C$2,'EPA US Data'!$G:$G,"&gt;="&amp;$A15,'EPA US Data'!$G:$G,"&lt;"&amp;$B15)*unit_conv*'State Downscaling Multipliers'!$B$9</f>
        <v>0</v>
      </c>
      <c r="D15" s="2">
        <f t="shared" ref="D15:G15" si="86">C15+($H15-$C15)/5</f>
        <v>0</v>
      </c>
      <c r="E15" s="2">
        <f t="shared" si="86"/>
        <v>0</v>
      </c>
      <c r="F15" s="2">
        <f t="shared" si="86"/>
        <v>0</v>
      </c>
      <c r="G15" s="2">
        <f t="shared" si="86"/>
        <v>0</v>
      </c>
      <c r="H15" s="105">
        <f>VLOOKUP($B$1,'Multipliers and Adjustments'!$A$70:$I$86,TRUNC(COLUMN(H$2)/5)+2,FALSE)*SUMIFS('EPA US Data'!$I:$I,'EPA US Data'!$D:$D,'Country Selector'!$A$2,'EPA US Data'!$J:$J,$B$1,'EPA US Data'!$C:$C,H$2,'EPA US Data'!$G:$G,"&gt;="&amp;$A15,'EPA US Data'!$G:$G,"&lt;"&amp;$B15)*unit_conv*'State Downscaling Multipliers'!$B$9</f>
        <v>0</v>
      </c>
      <c r="I15" s="2">
        <f t="shared" ref="I15:L15" si="87">H15+($M15-$H15)/5</f>
        <v>0</v>
      </c>
      <c r="J15" s="2">
        <f t="shared" si="87"/>
        <v>0</v>
      </c>
      <c r="K15" s="2">
        <f t="shared" si="87"/>
        <v>0</v>
      </c>
      <c r="L15" s="2">
        <f t="shared" si="87"/>
        <v>0</v>
      </c>
      <c r="M15" s="105">
        <f>VLOOKUP($B$1,'Multipliers and Adjustments'!$A$70:$I$86,TRUNC(COLUMN(M$2)/5)+2,FALSE)*SUMIFS('EPA US Data'!$I:$I,'EPA US Data'!$D:$D,'Country Selector'!$A$2,'EPA US Data'!$J:$J,$B$1,'EPA US Data'!$C:$C,M$2,'EPA US Data'!$G:$G,"&gt;="&amp;$A15,'EPA US Data'!$G:$G,"&lt;"&amp;$B15)*unit_conv*'State Downscaling Multipliers'!$B$9</f>
        <v>0</v>
      </c>
      <c r="N15" s="2">
        <f t="shared" ref="N15:Q15" si="88">M15+($R15-$M15)/5</f>
        <v>0</v>
      </c>
      <c r="O15" s="2">
        <f t="shared" si="88"/>
        <v>0</v>
      </c>
      <c r="P15" s="2">
        <f t="shared" si="88"/>
        <v>0</v>
      </c>
      <c r="Q15" s="2">
        <f t="shared" si="88"/>
        <v>0</v>
      </c>
      <c r="R15" s="105">
        <f>VLOOKUP($B$1,'Multipliers and Adjustments'!$A$70:$I$86,TRUNC(COLUMN(R$2)/5)+2,FALSE)*SUMIFS('EPA US Data'!$I:$I,'EPA US Data'!$D:$D,'Country Selector'!$A$2,'EPA US Data'!$J:$J,$B$1,'EPA US Data'!$C:$C,R$2,'EPA US Data'!$G:$G,"&gt;="&amp;$A15,'EPA US Data'!$G:$G,"&lt;"&amp;$B15)*unit_conv*'State Downscaling Multipliers'!$B$9</f>
        <v>0</v>
      </c>
      <c r="S15" s="2">
        <f t="shared" ref="S15:V15" si="89">R15+($W15-$R15)/5</f>
        <v>0</v>
      </c>
      <c r="T15" s="2">
        <f t="shared" si="89"/>
        <v>0</v>
      </c>
      <c r="U15" s="2">
        <f t="shared" si="89"/>
        <v>0</v>
      </c>
      <c r="V15" s="2">
        <f t="shared" si="89"/>
        <v>0</v>
      </c>
      <c r="W15" s="105">
        <f>VLOOKUP($B$1,'Multipliers and Adjustments'!$A$70:$I$86,TRUNC(COLUMN(W$2)/5)+2,FALSE)*SUMIFS('EPA US Data'!$I:$I,'EPA US Data'!$D:$D,'Country Selector'!$A$2,'EPA US Data'!$J:$J,$B$1,'EPA US Data'!$C:$C,W$2,'EPA US Data'!$G:$G,"&gt;="&amp;$A15,'EPA US Data'!$G:$G,"&lt;"&amp;$B15)*unit_conv*'State Downscaling Multipliers'!$B$9</f>
        <v>0</v>
      </c>
      <c r="X15" s="2">
        <f t="shared" ref="X15:AA15" si="90">W15+($AB15-$W15)/5</f>
        <v>0</v>
      </c>
      <c r="Y15" s="2">
        <f t="shared" si="90"/>
        <v>0</v>
      </c>
      <c r="Z15" s="2">
        <f t="shared" si="90"/>
        <v>0</v>
      </c>
      <c r="AA15" s="2">
        <f t="shared" si="90"/>
        <v>0</v>
      </c>
      <c r="AB15" s="105">
        <f>VLOOKUP($B$1,'Multipliers and Adjustments'!$A$70:$I$86,TRUNC(COLUMN(AB$2)/5)+2,FALSE)*SUMIFS('EPA US Data'!$I:$I,'EPA US Data'!$D:$D,'Country Selector'!$A$2,'EPA US Data'!$J:$J,$B$1,'EPA US Data'!$C:$C,AB$2,'EPA US Data'!$G:$G,"&gt;="&amp;$A15,'EPA US Data'!$G:$G,"&lt;"&amp;$B15)*unit_conv*'State Downscaling Multipliers'!$B$9</f>
        <v>0</v>
      </c>
      <c r="AC15" s="2">
        <f t="shared" ref="AC15:AF15" si="91">AB15+($AG15-$AB15)/5</f>
        <v>0</v>
      </c>
      <c r="AD15" s="2">
        <f t="shared" si="91"/>
        <v>0</v>
      </c>
      <c r="AE15" s="2">
        <f t="shared" si="91"/>
        <v>0</v>
      </c>
      <c r="AF15" s="2">
        <f t="shared" si="91"/>
        <v>0</v>
      </c>
      <c r="AG15" s="105">
        <f>VLOOKUP($B$1,'Multipliers and Adjustments'!$A$70:$I$86,TRUNC(COLUMN(AG$2)/5)+2,FALSE)*SUMIFS('EPA US Data'!$I:$I,'EPA US Data'!$D:$D,'Country Selector'!$A$2,'EPA US Data'!$J:$J,$B$1,'EPA US Data'!$C:$C,AG$2,'EPA US Data'!$G:$G,"&gt;="&amp;$A15,'EPA US Data'!$G:$G,"&lt;"&amp;$B15)*unit_conv*'State Downscaling Multipliers'!$B$9</f>
        <v>0</v>
      </c>
      <c r="AH15" s="2">
        <f t="shared" ref="AH15:AK15" si="92">AG15+($AL15-$AG15)/5</f>
        <v>0</v>
      </c>
      <c r="AI15" s="2">
        <f t="shared" si="92"/>
        <v>0</v>
      </c>
      <c r="AJ15" s="2">
        <f t="shared" si="92"/>
        <v>0</v>
      </c>
      <c r="AK15" s="2">
        <f t="shared" si="92"/>
        <v>0</v>
      </c>
      <c r="AL15" s="105">
        <f>VLOOKUP($B$1,'Multipliers and Adjustments'!$A$70:$I$86,TRUNC(COLUMN(AL$2)/5)+2,FALSE)*SUMIFS('EPA US Data'!$I:$I,'EPA US Data'!$D:$D,'Country Selector'!$A$2,'EPA US Data'!$J:$J,$B$1,'EPA US Data'!$C:$C,AL$2,'EPA US Data'!$G:$G,"&gt;="&amp;$A15,'EPA US Data'!$G:$G,"&lt;"&amp;$B15)*unit_conv*'State Downscaling Multipliers'!$B$9</f>
        <v>0</v>
      </c>
    </row>
    <row r="16" spans="1:38" x14ac:dyDescent="0.25">
      <c r="A16" s="49">
        <f t="shared" si="8"/>
        <v>-500</v>
      </c>
      <c r="B16" s="49">
        <f t="shared" si="0"/>
        <v>-450</v>
      </c>
      <c r="C16" s="105">
        <f>VLOOKUP($B$1,'Multipliers and Adjustments'!$A$70:$I$86,TRUNC(COLUMN(C$2)/5)+2,FALSE)*SUMIFS('EPA US Data'!$I:$I,'EPA US Data'!$D:$D,'Country Selector'!$A$2,'EPA US Data'!$J:$J,$B$1,'EPA US Data'!$C:$C,C$2,'EPA US Data'!$G:$G,"&gt;="&amp;$A16,'EPA US Data'!$G:$G,"&lt;"&amp;$B16)*unit_conv*'State Downscaling Multipliers'!$B$9</f>
        <v>0</v>
      </c>
      <c r="D16" s="2">
        <f t="shared" ref="D16:G16" si="93">C16+($H16-$C16)/5</f>
        <v>0</v>
      </c>
      <c r="E16" s="2">
        <f t="shared" si="93"/>
        <v>0</v>
      </c>
      <c r="F16" s="2">
        <f t="shared" si="93"/>
        <v>0</v>
      </c>
      <c r="G16" s="2">
        <f t="shared" si="93"/>
        <v>0</v>
      </c>
      <c r="H16" s="105">
        <f>VLOOKUP($B$1,'Multipliers and Adjustments'!$A$70:$I$86,TRUNC(COLUMN(H$2)/5)+2,FALSE)*SUMIFS('EPA US Data'!$I:$I,'EPA US Data'!$D:$D,'Country Selector'!$A$2,'EPA US Data'!$J:$J,$B$1,'EPA US Data'!$C:$C,H$2,'EPA US Data'!$G:$G,"&gt;="&amp;$A16,'EPA US Data'!$G:$G,"&lt;"&amp;$B16)*unit_conv*'State Downscaling Multipliers'!$B$9</f>
        <v>0</v>
      </c>
      <c r="I16" s="2">
        <f t="shared" ref="I16:L16" si="94">H16+($M16-$H16)/5</f>
        <v>0</v>
      </c>
      <c r="J16" s="2">
        <f t="shared" si="94"/>
        <v>0</v>
      </c>
      <c r="K16" s="2">
        <f t="shared" si="94"/>
        <v>0</v>
      </c>
      <c r="L16" s="2">
        <f t="shared" si="94"/>
        <v>0</v>
      </c>
      <c r="M16" s="105">
        <f>VLOOKUP($B$1,'Multipliers and Adjustments'!$A$70:$I$86,TRUNC(COLUMN(M$2)/5)+2,FALSE)*SUMIFS('EPA US Data'!$I:$I,'EPA US Data'!$D:$D,'Country Selector'!$A$2,'EPA US Data'!$J:$J,$B$1,'EPA US Data'!$C:$C,M$2,'EPA US Data'!$G:$G,"&gt;="&amp;$A16,'EPA US Data'!$G:$G,"&lt;"&amp;$B16)*unit_conv*'State Downscaling Multipliers'!$B$9</f>
        <v>0</v>
      </c>
      <c r="N16" s="2">
        <f t="shared" ref="N16:Q16" si="95">M16+($R16-$M16)/5</f>
        <v>0</v>
      </c>
      <c r="O16" s="2">
        <f t="shared" si="95"/>
        <v>0</v>
      </c>
      <c r="P16" s="2">
        <f t="shared" si="95"/>
        <v>0</v>
      </c>
      <c r="Q16" s="2">
        <f t="shared" si="95"/>
        <v>0</v>
      </c>
      <c r="R16" s="105">
        <f>VLOOKUP($B$1,'Multipliers and Adjustments'!$A$70:$I$86,TRUNC(COLUMN(R$2)/5)+2,FALSE)*SUMIFS('EPA US Data'!$I:$I,'EPA US Data'!$D:$D,'Country Selector'!$A$2,'EPA US Data'!$J:$J,$B$1,'EPA US Data'!$C:$C,R$2,'EPA US Data'!$G:$G,"&gt;="&amp;$A16,'EPA US Data'!$G:$G,"&lt;"&amp;$B16)*unit_conv*'State Downscaling Multipliers'!$B$9</f>
        <v>0</v>
      </c>
      <c r="S16" s="2">
        <f t="shared" ref="S16:V16" si="96">R16+($W16-$R16)/5</f>
        <v>0</v>
      </c>
      <c r="T16" s="2">
        <f t="shared" si="96"/>
        <v>0</v>
      </c>
      <c r="U16" s="2">
        <f t="shared" si="96"/>
        <v>0</v>
      </c>
      <c r="V16" s="2">
        <f t="shared" si="96"/>
        <v>0</v>
      </c>
      <c r="W16" s="105">
        <f>VLOOKUP($B$1,'Multipliers and Adjustments'!$A$70:$I$86,TRUNC(COLUMN(W$2)/5)+2,FALSE)*SUMIFS('EPA US Data'!$I:$I,'EPA US Data'!$D:$D,'Country Selector'!$A$2,'EPA US Data'!$J:$J,$B$1,'EPA US Data'!$C:$C,W$2,'EPA US Data'!$G:$G,"&gt;="&amp;$A16,'EPA US Data'!$G:$G,"&lt;"&amp;$B16)*unit_conv*'State Downscaling Multipliers'!$B$9</f>
        <v>0</v>
      </c>
      <c r="X16" s="2">
        <f t="shared" ref="X16:AA16" si="97">W16+($AB16-$W16)/5</f>
        <v>0</v>
      </c>
      <c r="Y16" s="2">
        <f t="shared" si="97"/>
        <v>0</v>
      </c>
      <c r="Z16" s="2">
        <f t="shared" si="97"/>
        <v>0</v>
      </c>
      <c r="AA16" s="2">
        <f t="shared" si="97"/>
        <v>0</v>
      </c>
      <c r="AB16" s="105">
        <f>VLOOKUP($B$1,'Multipliers and Adjustments'!$A$70:$I$86,TRUNC(COLUMN(AB$2)/5)+2,FALSE)*SUMIFS('EPA US Data'!$I:$I,'EPA US Data'!$D:$D,'Country Selector'!$A$2,'EPA US Data'!$J:$J,$B$1,'EPA US Data'!$C:$C,AB$2,'EPA US Data'!$G:$G,"&gt;="&amp;$A16,'EPA US Data'!$G:$G,"&lt;"&amp;$B16)*unit_conv*'State Downscaling Multipliers'!$B$9</f>
        <v>0</v>
      </c>
      <c r="AC16" s="2">
        <f t="shared" ref="AC16:AF16" si="98">AB16+($AG16-$AB16)/5</f>
        <v>0</v>
      </c>
      <c r="AD16" s="2">
        <f t="shared" si="98"/>
        <v>0</v>
      </c>
      <c r="AE16" s="2">
        <f t="shared" si="98"/>
        <v>0</v>
      </c>
      <c r="AF16" s="2">
        <f t="shared" si="98"/>
        <v>0</v>
      </c>
      <c r="AG16" s="105">
        <f>VLOOKUP($B$1,'Multipliers and Adjustments'!$A$70:$I$86,TRUNC(COLUMN(AG$2)/5)+2,FALSE)*SUMIFS('EPA US Data'!$I:$I,'EPA US Data'!$D:$D,'Country Selector'!$A$2,'EPA US Data'!$J:$J,$B$1,'EPA US Data'!$C:$C,AG$2,'EPA US Data'!$G:$G,"&gt;="&amp;$A16,'EPA US Data'!$G:$G,"&lt;"&amp;$B16)*unit_conv*'State Downscaling Multipliers'!$B$9</f>
        <v>0</v>
      </c>
      <c r="AH16" s="2">
        <f t="shared" ref="AH16:AK16" si="99">AG16+($AL16-$AG16)/5</f>
        <v>0</v>
      </c>
      <c r="AI16" s="2">
        <f t="shared" si="99"/>
        <v>0</v>
      </c>
      <c r="AJ16" s="2">
        <f t="shared" si="99"/>
        <v>0</v>
      </c>
      <c r="AK16" s="2">
        <f t="shared" si="99"/>
        <v>0</v>
      </c>
      <c r="AL16" s="105">
        <f>VLOOKUP($B$1,'Multipliers and Adjustments'!$A$70:$I$86,TRUNC(COLUMN(AL$2)/5)+2,FALSE)*SUMIFS('EPA US Data'!$I:$I,'EPA US Data'!$D:$D,'Country Selector'!$A$2,'EPA US Data'!$J:$J,$B$1,'EPA US Data'!$C:$C,AL$2,'EPA US Data'!$G:$G,"&gt;="&amp;$A16,'EPA US Data'!$G:$G,"&lt;"&amp;$B16)*unit_conv*'State Downscaling Multipliers'!$B$9</f>
        <v>0</v>
      </c>
    </row>
    <row r="17" spans="1:38" x14ac:dyDescent="0.25">
      <c r="A17" s="49">
        <f t="shared" si="8"/>
        <v>-450</v>
      </c>
      <c r="B17" s="49">
        <f t="shared" si="0"/>
        <v>-400</v>
      </c>
      <c r="C17" s="105">
        <f>VLOOKUP($B$1,'Multipliers and Adjustments'!$A$70:$I$86,TRUNC(COLUMN(C$2)/5)+2,FALSE)*SUMIFS('EPA US Data'!$I:$I,'EPA US Data'!$D:$D,'Country Selector'!$A$2,'EPA US Data'!$J:$J,$B$1,'EPA US Data'!$C:$C,C$2,'EPA US Data'!$G:$G,"&gt;="&amp;$A17,'EPA US Data'!$G:$G,"&lt;"&amp;$B17)*unit_conv*'State Downscaling Multipliers'!$B$9</f>
        <v>0</v>
      </c>
      <c r="D17" s="2">
        <f t="shared" ref="D17:G17" si="100">C17+($H17-$C17)/5</f>
        <v>0</v>
      </c>
      <c r="E17" s="2">
        <f t="shared" si="100"/>
        <v>0</v>
      </c>
      <c r="F17" s="2">
        <f t="shared" si="100"/>
        <v>0</v>
      </c>
      <c r="G17" s="2">
        <f t="shared" si="100"/>
        <v>0</v>
      </c>
      <c r="H17" s="105">
        <f>VLOOKUP($B$1,'Multipliers and Adjustments'!$A$70:$I$86,TRUNC(COLUMN(H$2)/5)+2,FALSE)*SUMIFS('EPA US Data'!$I:$I,'EPA US Data'!$D:$D,'Country Selector'!$A$2,'EPA US Data'!$J:$J,$B$1,'EPA US Data'!$C:$C,H$2,'EPA US Data'!$G:$G,"&gt;="&amp;$A17,'EPA US Data'!$G:$G,"&lt;"&amp;$B17)*unit_conv*'State Downscaling Multipliers'!$B$9</f>
        <v>0</v>
      </c>
      <c r="I17" s="2">
        <f t="shared" ref="I17:L17" si="101">H17+($M17-$H17)/5</f>
        <v>0</v>
      </c>
      <c r="J17" s="2">
        <f t="shared" si="101"/>
        <v>0</v>
      </c>
      <c r="K17" s="2">
        <f t="shared" si="101"/>
        <v>0</v>
      </c>
      <c r="L17" s="2">
        <f t="shared" si="101"/>
        <v>0</v>
      </c>
      <c r="M17" s="105">
        <f>VLOOKUP($B$1,'Multipliers and Adjustments'!$A$70:$I$86,TRUNC(COLUMN(M$2)/5)+2,FALSE)*SUMIFS('EPA US Data'!$I:$I,'EPA US Data'!$D:$D,'Country Selector'!$A$2,'EPA US Data'!$J:$J,$B$1,'EPA US Data'!$C:$C,M$2,'EPA US Data'!$G:$G,"&gt;="&amp;$A17,'EPA US Data'!$G:$G,"&lt;"&amp;$B17)*unit_conv*'State Downscaling Multipliers'!$B$9</f>
        <v>0</v>
      </c>
      <c r="N17" s="2">
        <f t="shared" ref="N17:Q17" si="102">M17+($R17-$M17)/5</f>
        <v>0</v>
      </c>
      <c r="O17" s="2">
        <f t="shared" si="102"/>
        <v>0</v>
      </c>
      <c r="P17" s="2">
        <f t="shared" si="102"/>
        <v>0</v>
      </c>
      <c r="Q17" s="2">
        <f t="shared" si="102"/>
        <v>0</v>
      </c>
      <c r="R17" s="105">
        <f>VLOOKUP($B$1,'Multipliers and Adjustments'!$A$70:$I$86,TRUNC(COLUMN(R$2)/5)+2,FALSE)*SUMIFS('EPA US Data'!$I:$I,'EPA US Data'!$D:$D,'Country Selector'!$A$2,'EPA US Data'!$J:$J,$B$1,'EPA US Data'!$C:$C,R$2,'EPA US Data'!$G:$G,"&gt;="&amp;$A17,'EPA US Data'!$G:$G,"&lt;"&amp;$B17)*unit_conv*'State Downscaling Multipliers'!$B$9</f>
        <v>0</v>
      </c>
      <c r="S17" s="2">
        <f t="shared" ref="S17:V17" si="103">R17+($W17-$R17)/5</f>
        <v>0</v>
      </c>
      <c r="T17" s="2">
        <f t="shared" si="103"/>
        <v>0</v>
      </c>
      <c r="U17" s="2">
        <f t="shared" si="103"/>
        <v>0</v>
      </c>
      <c r="V17" s="2">
        <f t="shared" si="103"/>
        <v>0</v>
      </c>
      <c r="W17" s="105">
        <f>VLOOKUP($B$1,'Multipliers and Adjustments'!$A$70:$I$86,TRUNC(COLUMN(W$2)/5)+2,FALSE)*SUMIFS('EPA US Data'!$I:$I,'EPA US Data'!$D:$D,'Country Selector'!$A$2,'EPA US Data'!$J:$J,$B$1,'EPA US Data'!$C:$C,W$2,'EPA US Data'!$G:$G,"&gt;="&amp;$A17,'EPA US Data'!$G:$G,"&lt;"&amp;$B17)*unit_conv*'State Downscaling Multipliers'!$B$9</f>
        <v>0</v>
      </c>
      <c r="X17" s="2">
        <f t="shared" ref="X17:AA17" si="104">W17+($AB17-$W17)/5</f>
        <v>0</v>
      </c>
      <c r="Y17" s="2">
        <f t="shared" si="104"/>
        <v>0</v>
      </c>
      <c r="Z17" s="2">
        <f t="shared" si="104"/>
        <v>0</v>
      </c>
      <c r="AA17" s="2">
        <f t="shared" si="104"/>
        <v>0</v>
      </c>
      <c r="AB17" s="105">
        <f>VLOOKUP($B$1,'Multipliers and Adjustments'!$A$70:$I$86,TRUNC(COLUMN(AB$2)/5)+2,FALSE)*SUMIFS('EPA US Data'!$I:$I,'EPA US Data'!$D:$D,'Country Selector'!$A$2,'EPA US Data'!$J:$J,$B$1,'EPA US Data'!$C:$C,AB$2,'EPA US Data'!$G:$G,"&gt;="&amp;$A17,'EPA US Data'!$G:$G,"&lt;"&amp;$B17)*unit_conv*'State Downscaling Multipliers'!$B$9</f>
        <v>0</v>
      </c>
      <c r="AC17" s="2">
        <f t="shared" ref="AC17:AF17" si="105">AB17+($AG17-$AB17)/5</f>
        <v>0</v>
      </c>
      <c r="AD17" s="2">
        <f t="shared" si="105"/>
        <v>0</v>
      </c>
      <c r="AE17" s="2">
        <f t="shared" si="105"/>
        <v>0</v>
      </c>
      <c r="AF17" s="2">
        <f t="shared" si="105"/>
        <v>0</v>
      </c>
      <c r="AG17" s="105">
        <f>VLOOKUP($B$1,'Multipliers and Adjustments'!$A$70:$I$86,TRUNC(COLUMN(AG$2)/5)+2,FALSE)*SUMIFS('EPA US Data'!$I:$I,'EPA US Data'!$D:$D,'Country Selector'!$A$2,'EPA US Data'!$J:$J,$B$1,'EPA US Data'!$C:$C,AG$2,'EPA US Data'!$G:$G,"&gt;="&amp;$A17,'EPA US Data'!$G:$G,"&lt;"&amp;$B17)*unit_conv*'State Downscaling Multipliers'!$B$9</f>
        <v>0</v>
      </c>
      <c r="AH17" s="2">
        <f t="shared" ref="AH17:AK17" si="106">AG17+($AL17-$AG17)/5</f>
        <v>0</v>
      </c>
      <c r="AI17" s="2">
        <f t="shared" si="106"/>
        <v>0</v>
      </c>
      <c r="AJ17" s="2">
        <f t="shared" si="106"/>
        <v>0</v>
      </c>
      <c r="AK17" s="2">
        <f t="shared" si="106"/>
        <v>0</v>
      </c>
      <c r="AL17" s="105">
        <f>VLOOKUP($B$1,'Multipliers and Adjustments'!$A$70:$I$86,TRUNC(COLUMN(AL$2)/5)+2,FALSE)*SUMIFS('EPA US Data'!$I:$I,'EPA US Data'!$D:$D,'Country Selector'!$A$2,'EPA US Data'!$J:$J,$B$1,'EPA US Data'!$C:$C,AL$2,'EPA US Data'!$G:$G,"&gt;="&amp;$A17,'EPA US Data'!$G:$G,"&lt;"&amp;$B17)*unit_conv*'State Downscaling Multipliers'!$B$9</f>
        <v>0</v>
      </c>
    </row>
    <row r="18" spans="1:38" x14ac:dyDescent="0.25">
      <c r="A18" s="49">
        <f t="shared" si="8"/>
        <v>-400</v>
      </c>
      <c r="B18" s="49">
        <f t="shared" si="0"/>
        <v>-350</v>
      </c>
      <c r="C18" s="105">
        <f>VLOOKUP($B$1,'Multipliers and Adjustments'!$A$70:$I$86,TRUNC(COLUMN(C$2)/5)+2,FALSE)*SUMIFS('EPA US Data'!$I:$I,'EPA US Data'!$D:$D,'Country Selector'!$A$2,'EPA US Data'!$J:$J,$B$1,'EPA US Data'!$C:$C,C$2,'EPA US Data'!$G:$G,"&gt;="&amp;$A18,'EPA US Data'!$G:$G,"&lt;"&amp;$B18)*unit_conv*'State Downscaling Multipliers'!$B$9</f>
        <v>0</v>
      </c>
      <c r="D18" s="2">
        <f t="shared" ref="D18:G18" si="107">C18+($H18-$C18)/5</f>
        <v>0</v>
      </c>
      <c r="E18" s="2">
        <f t="shared" si="107"/>
        <v>0</v>
      </c>
      <c r="F18" s="2">
        <f t="shared" si="107"/>
        <v>0</v>
      </c>
      <c r="G18" s="2">
        <f t="shared" si="107"/>
        <v>0</v>
      </c>
      <c r="H18" s="105">
        <f>VLOOKUP($B$1,'Multipliers and Adjustments'!$A$70:$I$86,TRUNC(COLUMN(H$2)/5)+2,FALSE)*SUMIFS('EPA US Data'!$I:$I,'EPA US Data'!$D:$D,'Country Selector'!$A$2,'EPA US Data'!$J:$J,$B$1,'EPA US Data'!$C:$C,H$2,'EPA US Data'!$G:$G,"&gt;="&amp;$A18,'EPA US Data'!$G:$G,"&lt;"&amp;$B18)*unit_conv*'State Downscaling Multipliers'!$B$9</f>
        <v>0</v>
      </c>
      <c r="I18" s="2">
        <f t="shared" ref="I18:L18" si="108">H18+($M18-$H18)/5</f>
        <v>0</v>
      </c>
      <c r="J18" s="2">
        <f t="shared" si="108"/>
        <v>0</v>
      </c>
      <c r="K18" s="2">
        <f t="shared" si="108"/>
        <v>0</v>
      </c>
      <c r="L18" s="2">
        <f t="shared" si="108"/>
        <v>0</v>
      </c>
      <c r="M18" s="105">
        <f>VLOOKUP($B$1,'Multipliers and Adjustments'!$A$70:$I$86,TRUNC(COLUMN(M$2)/5)+2,FALSE)*SUMIFS('EPA US Data'!$I:$I,'EPA US Data'!$D:$D,'Country Selector'!$A$2,'EPA US Data'!$J:$J,$B$1,'EPA US Data'!$C:$C,M$2,'EPA US Data'!$G:$G,"&gt;="&amp;$A18,'EPA US Data'!$G:$G,"&lt;"&amp;$B18)*unit_conv*'State Downscaling Multipliers'!$B$9</f>
        <v>0</v>
      </c>
      <c r="N18" s="2">
        <f t="shared" ref="N18:Q18" si="109">M18+($R18-$M18)/5</f>
        <v>0</v>
      </c>
      <c r="O18" s="2">
        <f t="shared" si="109"/>
        <v>0</v>
      </c>
      <c r="P18" s="2">
        <f t="shared" si="109"/>
        <v>0</v>
      </c>
      <c r="Q18" s="2">
        <f t="shared" si="109"/>
        <v>0</v>
      </c>
      <c r="R18" s="105">
        <f>VLOOKUP($B$1,'Multipliers and Adjustments'!$A$70:$I$86,TRUNC(COLUMN(R$2)/5)+2,FALSE)*SUMIFS('EPA US Data'!$I:$I,'EPA US Data'!$D:$D,'Country Selector'!$A$2,'EPA US Data'!$J:$J,$B$1,'EPA US Data'!$C:$C,R$2,'EPA US Data'!$G:$G,"&gt;="&amp;$A18,'EPA US Data'!$G:$G,"&lt;"&amp;$B18)*unit_conv*'State Downscaling Multipliers'!$B$9</f>
        <v>0</v>
      </c>
      <c r="S18" s="2">
        <f t="shared" ref="S18:V18" si="110">R18+($W18-$R18)/5</f>
        <v>0</v>
      </c>
      <c r="T18" s="2">
        <f t="shared" si="110"/>
        <v>0</v>
      </c>
      <c r="U18" s="2">
        <f t="shared" si="110"/>
        <v>0</v>
      </c>
      <c r="V18" s="2">
        <f t="shared" si="110"/>
        <v>0</v>
      </c>
      <c r="W18" s="105">
        <f>VLOOKUP($B$1,'Multipliers and Adjustments'!$A$70:$I$86,TRUNC(COLUMN(W$2)/5)+2,FALSE)*SUMIFS('EPA US Data'!$I:$I,'EPA US Data'!$D:$D,'Country Selector'!$A$2,'EPA US Data'!$J:$J,$B$1,'EPA US Data'!$C:$C,W$2,'EPA US Data'!$G:$G,"&gt;="&amp;$A18,'EPA US Data'!$G:$G,"&lt;"&amp;$B18)*unit_conv*'State Downscaling Multipliers'!$B$9</f>
        <v>0</v>
      </c>
      <c r="X18" s="2">
        <f t="shared" ref="X18:AA18" si="111">W18+($AB18-$W18)/5</f>
        <v>0</v>
      </c>
      <c r="Y18" s="2">
        <f t="shared" si="111"/>
        <v>0</v>
      </c>
      <c r="Z18" s="2">
        <f t="shared" si="111"/>
        <v>0</v>
      </c>
      <c r="AA18" s="2">
        <f t="shared" si="111"/>
        <v>0</v>
      </c>
      <c r="AB18" s="105">
        <f>VLOOKUP($B$1,'Multipliers and Adjustments'!$A$70:$I$86,TRUNC(COLUMN(AB$2)/5)+2,FALSE)*SUMIFS('EPA US Data'!$I:$I,'EPA US Data'!$D:$D,'Country Selector'!$A$2,'EPA US Data'!$J:$J,$B$1,'EPA US Data'!$C:$C,AB$2,'EPA US Data'!$G:$G,"&gt;="&amp;$A18,'EPA US Data'!$G:$G,"&lt;"&amp;$B18)*unit_conv*'State Downscaling Multipliers'!$B$9</f>
        <v>0</v>
      </c>
      <c r="AC18" s="2">
        <f t="shared" ref="AC18:AF18" si="112">AB18+($AG18-$AB18)/5</f>
        <v>0</v>
      </c>
      <c r="AD18" s="2">
        <f t="shared" si="112"/>
        <v>0</v>
      </c>
      <c r="AE18" s="2">
        <f t="shared" si="112"/>
        <v>0</v>
      </c>
      <c r="AF18" s="2">
        <f t="shared" si="112"/>
        <v>0</v>
      </c>
      <c r="AG18" s="105">
        <f>VLOOKUP($B$1,'Multipliers and Adjustments'!$A$70:$I$86,TRUNC(COLUMN(AG$2)/5)+2,FALSE)*SUMIFS('EPA US Data'!$I:$I,'EPA US Data'!$D:$D,'Country Selector'!$A$2,'EPA US Data'!$J:$J,$B$1,'EPA US Data'!$C:$C,AG$2,'EPA US Data'!$G:$G,"&gt;="&amp;$A18,'EPA US Data'!$G:$G,"&lt;"&amp;$B18)*unit_conv*'State Downscaling Multipliers'!$B$9</f>
        <v>0</v>
      </c>
      <c r="AH18" s="2">
        <f t="shared" ref="AH18:AK18" si="113">AG18+($AL18-$AG18)/5</f>
        <v>0</v>
      </c>
      <c r="AI18" s="2">
        <f t="shared" si="113"/>
        <v>0</v>
      </c>
      <c r="AJ18" s="2">
        <f t="shared" si="113"/>
        <v>0</v>
      </c>
      <c r="AK18" s="2">
        <f t="shared" si="113"/>
        <v>0</v>
      </c>
      <c r="AL18" s="105">
        <f>VLOOKUP($B$1,'Multipliers and Adjustments'!$A$70:$I$86,TRUNC(COLUMN(AL$2)/5)+2,FALSE)*SUMIFS('EPA US Data'!$I:$I,'EPA US Data'!$D:$D,'Country Selector'!$A$2,'EPA US Data'!$J:$J,$B$1,'EPA US Data'!$C:$C,AL$2,'EPA US Data'!$G:$G,"&gt;="&amp;$A18,'EPA US Data'!$G:$G,"&lt;"&amp;$B18)*unit_conv*'State Downscaling Multipliers'!$B$9</f>
        <v>0</v>
      </c>
    </row>
    <row r="19" spans="1:38" x14ac:dyDescent="0.25">
      <c r="A19" s="49">
        <f t="shared" si="8"/>
        <v>-350</v>
      </c>
      <c r="B19" s="49">
        <f t="shared" si="0"/>
        <v>-300</v>
      </c>
      <c r="C19" s="105">
        <f>VLOOKUP($B$1,'Multipliers and Adjustments'!$A$70:$I$86,TRUNC(COLUMN(C$2)/5)+2,FALSE)*SUMIFS('EPA US Data'!$I:$I,'EPA US Data'!$D:$D,'Country Selector'!$A$2,'EPA US Data'!$J:$J,$B$1,'EPA US Data'!$C:$C,C$2,'EPA US Data'!$G:$G,"&gt;="&amp;$A19,'EPA US Data'!$G:$G,"&lt;"&amp;$B19)*unit_conv*'State Downscaling Multipliers'!$B$9</f>
        <v>0</v>
      </c>
      <c r="D19" s="2">
        <f t="shared" ref="D19:G19" si="114">C19+($H19-$C19)/5</f>
        <v>0</v>
      </c>
      <c r="E19" s="2">
        <f t="shared" si="114"/>
        <v>0</v>
      </c>
      <c r="F19" s="2">
        <f t="shared" si="114"/>
        <v>0</v>
      </c>
      <c r="G19" s="2">
        <f t="shared" si="114"/>
        <v>0</v>
      </c>
      <c r="H19" s="105">
        <f>VLOOKUP($B$1,'Multipliers and Adjustments'!$A$70:$I$86,TRUNC(COLUMN(H$2)/5)+2,FALSE)*SUMIFS('EPA US Data'!$I:$I,'EPA US Data'!$D:$D,'Country Selector'!$A$2,'EPA US Data'!$J:$J,$B$1,'EPA US Data'!$C:$C,H$2,'EPA US Data'!$G:$G,"&gt;="&amp;$A19,'EPA US Data'!$G:$G,"&lt;"&amp;$B19)*unit_conv*'State Downscaling Multipliers'!$B$9</f>
        <v>0</v>
      </c>
      <c r="I19" s="2">
        <f t="shared" ref="I19:L19" si="115">H19+($M19-$H19)/5</f>
        <v>0</v>
      </c>
      <c r="J19" s="2">
        <f t="shared" si="115"/>
        <v>0</v>
      </c>
      <c r="K19" s="2">
        <f t="shared" si="115"/>
        <v>0</v>
      </c>
      <c r="L19" s="2">
        <f t="shared" si="115"/>
        <v>0</v>
      </c>
      <c r="M19" s="105">
        <f>VLOOKUP($B$1,'Multipliers and Adjustments'!$A$70:$I$86,TRUNC(COLUMN(M$2)/5)+2,FALSE)*SUMIFS('EPA US Data'!$I:$I,'EPA US Data'!$D:$D,'Country Selector'!$A$2,'EPA US Data'!$J:$J,$B$1,'EPA US Data'!$C:$C,M$2,'EPA US Data'!$G:$G,"&gt;="&amp;$A19,'EPA US Data'!$G:$G,"&lt;"&amp;$B19)*unit_conv*'State Downscaling Multipliers'!$B$9</f>
        <v>0</v>
      </c>
      <c r="N19" s="2">
        <f t="shared" ref="N19:Q19" si="116">M19+($R19-$M19)/5</f>
        <v>0</v>
      </c>
      <c r="O19" s="2">
        <f t="shared" si="116"/>
        <v>0</v>
      </c>
      <c r="P19" s="2">
        <f t="shared" si="116"/>
        <v>0</v>
      </c>
      <c r="Q19" s="2">
        <f t="shared" si="116"/>
        <v>0</v>
      </c>
      <c r="R19" s="105">
        <f>VLOOKUP($B$1,'Multipliers and Adjustments'!$A$70:$I$86,TRUNC(COLUMN(R$2)/5)+2,FALSE)*SUMIFS('EPA US Data'!$I:$I,'EPA US Data'!$D:$D,'Country Selector'!$A$2,'EPA US Data'!$J:$J,$B$1,'EPA US Data'!$C:$C,R$2,'EPA US Data'!$G:$G,"&gt;="&amp;$A19,'EPA US Data'!$G:$G,"&lt;"&amp;$B19)*unit_conv*'State Downscaling Multipliers'!$B$9</f>
        <v>0</v>
      </c>
      <c r="S19" s="2">
        <f t="shared" ref="S19:V19" si="117">R19+($W19-$R19)/5</f>
        <v>0</v>
      </c>
      <c r="T19" s="2">
        <f t="shared" si="117"/>
        <v>0</v>
      </c>
      <c r="U19" s="2">
        <f t="shared" si="117"/>
        <v>0</v>
      </c>
      <c r="V19" s="2">
        <f t="shared" si="117"/>
        <v>0</v>
      </c>
      <c r="W19" s="105">
        <f>VLOOKUP($B$1,'Multipliers and Adjustments'!$A$70:$I$86,TRUNC(COLUMN(W$2)/5)+2,FALSE)*SUMIFS('EPA US Data'!$I:$I,'EPA US Data'!$D:$D,'Country Selector'!$A$2,'EPA US Data'!$J:$J,$B$1,'EPA US Data'!$C:$C,W$2,'EPA US Data'!$G:$G,"&gt;="&amp;$A19,'EPA US Data'!$G:$G,"&lt;"&amp;$B19)*unit_conv*'State Downscaling Multipliers'!$B$9</f>
        <v>0</v>
      </c>
      <c r="X19" s="2">
        <f t="shared" ref="X19:AA19" si="118">W19+($AB19-$W19)/5</f>
        <v>0</v>
      </c>
      <c r="Y19" s="2">
        <f t="shared" si="118"/>
        <v>0</v>
      </c>
      <c r="Z19" s="2">
        <f t="shared" si="118"/>
        <v>0</v>
      </c>
      <c r="AA19" s="2">
        <f t="shared" si="118"/>
        <v>0</v>
      </c>
      <c r="AB19" s="105">
        <f>VLOOKUP($B$1,'Multipliers and Adjustments'!$A$70:$I$86,TRUNC(COLUMN(AB$2)/5)+2,FALSE)*SUMIFS('EPA US Data'!$I:$I,'EPA US Data'!$D:$D,'Country Selector'!$A$2,'EPA US Data'!$J:$J,$B$1,'EPA US Data'!$C:$C,AB$2,'EPA US Data'!$G:$G,"&gt;="&amp;$A19,'EPA US Data'!$G:$G,"&lt;"&amp;$B19)*unit_conv*'State Downscaling Multipliers'!$B$9</f>
        <v>0</v>
      </c>
      <c r="AC19" s="2">
        <f t="shared" ref="AC19:AF19" si="119">AB19+($AG19-$AB19)/5</f>
        <v>0</v>
      </c>
      <c r="AD19" s="2">
        <f t="shared" si="119"/>
        <v>0</v>
      </c>
      <c r="AE19" s="2">
        <f t="shared" si="119"/>
        <v>0</v>
      </c>
      <c r="AF19" s="2">
        <f t="shared" si="119"/>
        <v>0</v>
      </c>
      <c r="AG19" s="105">
        <f>VLOOKUP($B$1,'Multipliers and Adjustments'!$A$70:$I$86,TRUNC(COLUMN(AG$2)/5)+2,FALSE)*SUMIFS('EPA US Data'!$I:$I,'EPA US Data'!$D:$D,'Country Selector'!$A$2,'EPA US Data'!$J:$J,$B$1,'EPA US Data'!$C:$C,AG$2,'EPA US Data'!$G:$G,"&gt;="&amp;$A19,'EPA US Data'!$G:$G,"&lt;"&amp;$B19)*unit_conv*'State Downscaling Multipliers'!$B$9</f>
        <v>0</v>
      </c>
      <c r="AH19" s="2">
        <f t="shared" ref="AH19:AK19" si="120">AG19+($AL19-$AG19)/5</f>
        <v>0</v>
      </c>
      <c r="AI19" s="2">
        <f t="shared" si="120"/>
        <v>0</v>
      </c>
      <c r="AJ19" s="2">
        <f t="shared" si="120"/>
        <v>0</v>
      </c>
      <c r="AK19" s="2">
        <f t="shared" si="120"/>
        <v>0</v>
      </c>
      <c r="AL19" s="105">
        <f>VLOOKUP($B$1,'Multipliers and Adjustments'!$A$70:$I$86,TRUNC(COLUMN(AL$2)/5)+2,FALSE)*SUMIFS('EPA US Data'!$I:$I,'EPA US Data'!$D:$D,'Country Selector'!$A$2,'EPA US Data'!$J:$J,$B$1,'EPA US Data'!$C:$C,AL$2,'EPA US Data'!$G:$G,"&gt;="&amp;$A19,'EPA US Data'!$G:$G,"&lt;"&amp;$B19)*unit_conv*'State Downscaling Multipliers'!$B$9</f>
        <v>0</v>
      </c>
    </row>
    <row r="20" spans="1:38" x14ac:dyDescent="0.25">
      <c r="A20" s="49">
        <f t="shared" si="8"/>
        <v>-300</v>
      </c>
      <c r="B20" s="49">
        <f t="shared" si="0"/>
        <v>-250</v>
      </c>
      <c r="C20" s="105">
        <f>VLOOKUP($B$1,'Multipliers and Adjustments'!$A$70:$I$86,TRUNC(COLUMN(C$2)/5)+2,FALSE)*SUMIFS('EPA US Data'!$I:$I,'EPA US Data'!$D:$D,'Country Selector'!$A$2,'EPA US Data'!$J:$J,$B$1,'EPA US Data'!$C:$C,C$2,'EPA US Data'!$G:$G,"&gt;="&amp;$A20,'EPA US Data'!$G:$G,"&lt;"&amp;$B20)*unit_conv*'State Downscaling Multipliers'!$B$9</f>
        <v>0</v>
      </c>
      <c r="D20" s="2">
        <f t="shared" ref="D20:G20" si="121">C20+($H20-$C20)/5</f>
        <v>0</v>
      </c>
      <c r="E20" s="2">
        <f t="shared" si="121"/>
        <v>0</v>
      </c>
      <c r="F20" s="2">
        <f t="shared" si="121"/>
        <v>0</v>
      </c>
      <c r="G20" s="2">
        <f t="shared" si="121"/>
        <v>0</v>
      </c>
      <c r="H20" s="105">
        <f>VLOOKUP($B$1,'Multipliers and Adjustments'!$A$70:$I$86,TRUNC(COLUMN(H$2)/5)+2,FALSE)*SUMIFS('EPA US Data'!$I:$I,'EPA US Data'!$D:$D,'Country Selector'!$A$2,'EPA US Data'!$J:$J,$B$1,'EPA US Data'!$C:$C,H$2,'EPA US Data'!$G:$G,"&gt;="&amp;$A20,'EPA US Data'!$G:$G,"&lt;"&amp;$B20)*unit_conv*'State Downscaling Multipliers'!$B$9</f>
        <v>0</v>
      </c>
      <c r="I20" s="2">
        <f t="shared" ref="I20:L20" si="122">H20+($M20-$H20)/5</f>
        <v>0</v>
      </c>
      <c r="J20" s="2">
        <f t="shared" si="122"/>
        <v>0</v>
      </c>
      <c r="K20" s="2">
        <f t="shared" si="122"/>
        <v>0</v>
      </c>
      <c r="L20" s="2">
        <f t="shared" si="122"/>
        <v>0</v>
      </c>
      <c r="M20" s="105">
        <f>VLOOKUP($B$1,'Multipliers and Adjustments'!$A$70:$I$86,TRUNC(COLUMN(M$2)/5)+2,FALSE)*SUMIFS('EPA US Data'!$I:$I,'EPA US Data'!$D:$D,'Country Selector'!$A$2,'EPA US Data'!$J:$J,$B$1,'EPA US Data'!$C:$C,M$2,'EPA US Data'!$G:$G,"&gt;="&amp;$A20,'EPA US Data'!$G:$G,"&lt;"&amp;$B20)*unit_conv*'State Downscaling Multipliers'!$B$9</f>
        <v>0</v>
      </c>
      <c r="N20" s="2">
        <f t="shared" ref="N20:Q20" si="123">M20+($R20-$M20)/5</f>
        <v>0</v>
      </c>
      <c r="O20" s="2">
        <f t="shared" si="123"/>
        <v>0</v>
      </c>
      <c r="P20" s="2">
        <f t="shared" si="123"/>
        <v>0</v>
      </c>
      <c r="Q20" s="2">
        <f t="shared" si="123"/>
        <v>0</v>
      </c>
      <c r="R20" s="105">
        <f>VLOOKUP($B$1,'Multipliers and Adjustments'!$A$70:$I$86,TRUNC(COLUMN(R$2)/5)+2,FALSE)*SUMIFS('EPA US Data'!$I:$I,'EPA US Data'!$D:$D,'Country Selector'!$A$2,'EPA US Data'!$J:$J,$B$1,'EPA US Data'!$C:$C,R$2,'EPA US Data'!$G:$G,"&gt;="&amp;$A20,'EPA US Data'!$G:$G,"&lt;"&amp;$B20)*unit_conv*'State Downscaling Multipliers'!$B$9</f>
        <v>0</v>
      </c>
      <c r="S20" s="2">
        <f t="shared" ref="S20:V20" si="124">R20+($W20-$R20)/5</f>
        <v>0</v>
      </c>
      <c r="T20" s="2">
        <f t="shared" si="124"/>
        <v>0</v>
      </c>
      <c r="U20" s="2">
        <f t="shared" si="124"/>
        <v>0</v>
      </c>
      <c r="V20" s="2">
        <f t="shared" si="124"/>
        <v>0</v>
      </c>
      <c r="W20" s="105">
        <f>VLOOKUP($B$1,'Multipliers and Adjustments'!$A$70:$I$86,TRUNC(COLUMN(W$2)/5)+2,FALSE)*SUMIFS('EPA US Data'!$I:$I,'EPA US Data'!$D:$D,'Country Selector'!$A$2,'EPA US Data'!$J:$J,$B$1,'EPA US Data'!$C:$C,W$2,'EPA US Data'!$G:$G,"&gt;="&amp;$A20,'EPA US Data'!$G:$G,"&lt;"&amp;$B20)*unit_conv*'State Downscaling Multipliers'!$B$9</f>
        <v>0</v>
      </c>
      <c r="X20" s="2">
        <f t="shared" ref="X20:AA20" si="125">W20+($AB20-$W20)/5</f>
        <v>0</v>
      </c>
      <c r="Y20" s="2">
        <f t="shared" si="125"/>
        <v>0</v>
      </c>
      <c r="Z20" s="2">
        <f t="shared" si="125"/>
        <v>0</v>
      </c>
      <c r="AA20" s="2">
        <f t="shared" si="125"/>
        <v>0</v>
      </c>
      <c r="AB20" s="105">
        <f>VLOOKUP($B$1,'Multipliers and Adjustments'!$A$70:$I$86,TRUNC(COLUMN(AB$2)/5)+2,FALSE)*SUMIFS('EPA US Data'!$I:$I,'EPA US Data'!$D:$D,'Country Selector'!$A$2,'EPA US Data'!$J:$J,$B$1,'EPA US Data'!$C:$C,AB$2,'EPA US Data'!$G:$G,"&gt;="&amp;$A20,'EPA US Data'!$G:$G,"&lt;"&amp;$B20)*unit_conv*'State Downscaling Multipliers'!$B$9</f>
        <v>0</v>
      </c>
      <c r="AC20" s="2">
        <f t="shared" ref="AC20:AF20" si="126">AB20+($AG20-$AB20)/5</f>
        <v>0</v>
      </c>
      <c r="AD20" s="2">
        <f t="shared" si="126"/>
        <v>0</v>
      </c>
      <c r="AE20" s="2">
        <f t="shared" si="126"/>
        <v>0</v>
      </c>
      <c r="AF20" s="2">
        <f t="shared" si="126"/>
        <v>0</v>
      </c>
      <c r="AG20" s="105">
        <f>VLOOKUP($B$1,'Multipliers and Adjustments'!$A$70:$I$86,TRUNC(COLUMN(AG$2)/5)+2,FALSE)*SUMIFS('EPA US Data'!$I:$I,'EPA US Data'!$D:$D,'Country Selector'!$A$2,'EPA US Data'!$J:$J,$B$1,'EPA US Data'!$C:$C,AG$2,'EPA US Data'!$G:$G,"&gt;="&amp;$A20,'EPA US Data'!$G:$G,"&lt;"&amp;$B20)*unit_conv*'State Downscaling Multipliers'!$B$9</f>
        <v>0</v>
      </c>
      <c r="AH20" s="2">
        <f t="shared" ref="AH20:AK20" si="127">AG20+($AL20-$AG20)/5</f>
        <v>0</v>
      </c>
      <c r="AI20" s="2">
        <f t="shared" si="127"/>
        <v>0</v>
      </c>
      <c r="AJ20" s="2">
        <f t="shared" si="127"/>
        <v>0</v>
      </c>
      <c r="AK20" s="2">
        <f t="shared" si="127"/>
        <v>0</v>
      </c>
      <c r="AL20" s="105">
        <f>VLOOKUP($B$1,'Multipliers and Adjustments'!$A$70:$I$86,TRUNC(COLUMN(AL$2)/5)+2,FALSE)*SUMIFS('EPA US Data'!$I:$I,'EPA US Data'!$D:$D,'Country Selector'!$A$2,'EPA US Data'!$J:$J,$B$1,'EPA US Data'!$C:$C,AL$2,'EPA US Data'!$G:$G,"&gt;="&amp;$A20,'EPA US Data'!$G:$G,"&lt;"&amp;$B20)*unit_conv*'State Downscaling Multipliers'!$B$9</f>
        <v>0</v>
      </c>
    </row>
    <row r="21" spans="1:38" ht="15.75" customHeight="1" x14ac:dyDescent="0.25">
      <c r="A21" s="49">
        <f t="shared" si="8"/>
        <v>-250</v>
      </c>
      <c r="B21" s="49">
        <f t="shared" si="0"/>
        <v>-200</v>
      </c>
      <c r="C21" s="105">
        <f>VLOOKUP($B$1,'Multipliers and Adjustments'!$A$70:$I$86,TRUNC(COLUMN(C$2)/5)+2,FALSE)*SUMIFS('EPA US Data'!$I:$I,'EPA US Data'!$D:$D,'Country Selector'!$A$2,'EPA US Data'!$J:$J,$B$1,'EPA US Data'!$C:$C,C$2,'EPA US Data'!$G:$G,"&gt;="&amp;$A21,'EPA US Data'!$G:$G,"&lt;"&amp;$B21)*unit_conv*'State Downscaling Multipliers'!$B$9</f>
        <v>0</v>
      </c>
      <c r="D21" s="2">
        <f t="shared" ref="D21:G21" si="128">C21+($H21-$C21)/5</f>
        <v>0</v>
      </c>
      <c r="E21" s="2">
        <f t="shared" si="128"/>
        <v>0</v>
      </c>
      <c r="F21" s="2">
        <f t="shared" si="128"/>
        <v>0</v>
      </c>
      <c r="G21" s="2">
        <f t="shared" si="128"/>
        <v>0</v>
      </c>
      <c r="H21" s="105">
        <f>VLOOKUP($B$1,'Multipliers and Adjustments'!$A$70:$I$86,TRUNC(COLUMN(H$2)/5)+2,FALSE)*SUMIFS('EPA US Data'!$I:$I,'EPA US Data'!$D:$D,'Country Selector'!$A$2,'EPA US Data'!$J:$J,$B$1,'EPA US Data'!$C:$C,H$2,'EPA US Data'!$G:$G,"&gt;="&amp;$A21,'EPA US Data'!$G:$G,"&lt;"&amp;$B21)*unit_conv*'State Downscaling Multipliers'!$B$9</f>
        <v>0</v>
      </c>
      <c r="I21" s="2">
        <f t="shared" ref="I21:L21" si="129">H21+($M21-$H21)/5</f>
        <v>0</v>
      </c>
      <c r="J21" s="2">
        <f t="shared" si="129"/>
        <v>0</v>
      </c>
      <c r="K21" s="2">
        <f t="shared" si="129"/>
        <v>0</v>
      </c>
      <c r="L21" s="2">
        <f t="shared" si="129"/>
        <v>0</v>
      </c>
      <c r="M21" s="105">
        <f>VLOOKUP($B$1,'Multipliers and Adjustments'!$A$70:$I$86,TRUNC(COLUMN(M$2)/5)+2,FALSE)*SUMIFS('EPA US Data'!$I:$I,'EPA US Data'!$D:$D,'Country Selector'!$A$2,'EPA US Data'!$J:$J,$B$1,'EPA US Data'!$C:$C,M$2,'EPA US Data'!$G:$G,"&gt;="&amp;$A21,'EPA US Data'!$G:$G,"&lt;"&amp;$B21)*unit_conv*'State Downscaling Multipliers'!$B$9</f>
        <v>0</v>
      </c>
      <c r="N21" s="2">
        <f t="shared" ref="N21:Q21" si="130">M21+($R21-$M21)/5</f>
        <v>0</v>
      </c>
      <c r="O21" s="2">
        <f t="shared" si="130"/>
        <v>0</v>
      </c>
      <c r="P21" s="2">
        <f t="shared" si="130"/>
        <v>0</v>
      </c>
      <c r="Q21" s="2">
        <f t="shared" si="130"/>
        <v>0</v>
      </c>
      <c r="R21" s="105">
        <f>VLOOKUP($B$1,'Multipliers and Adjustments'!$A$70:$I$86,TRUNC(COLUMN(R$2)/5)+2,FALSE)*SUMIFS('EPA US Data'!$I:$I,'EPA US Data'!$D:$D,'Country Selector'!$A$2,'EPA US Data'!$J:$J,$B$1,'EPA US Data'!$C:$C,R$2,'EPA US Data'!$G:$G,"&gt;="&amp;$A21,'EPA US Data'!$G:$G,"&lt;"&amp;$B21)*unit_conv*'State Downscaling Multipliers'!$B$9</f>
        <v>0</v>
      </c>
      <c r="S21" s="2">
        <f t="shared" ref="S21:V21" si="131">R21+($W21-$R21)/5</f>
        <v>0</v>
      </c>
      <c r="T21" s="2">
        <f t="shared" si="131"/>
        <v>0</v>
      </c>
      <c r="U21" s="2">
        <f t="shared" si="131"/>
        <v>0</v>
      </c>
      <c r="V21" s="2">
        <f t="shared" si="131"/>
        <v>0</v>
      </c>
      <c r="W21" s="105">
        <f>VLOOKUP($B$1,'Multipliers and Adjustments'!$A$70:$I$86,TRUNC(COLUMN(W$2)/5)+2,FALSE)*SUMIFS('EPA US Data'!$I:$I,'EPA US Data'!$D:$D,'Country Selector'!$A$2,'EPA US Data'!$J:$J,$B$1,'EPA US Data'!$C:$C,W$2,'EPA US Data'!$G:$G,"&gt;="&amp;$A21,'EPA US Data'!$G:$G,"&lt;"&amp;$B21)*unit_conv*'State Downscaling Multipliers'!$B$9</f>
        <v>0</v>
      </c>
      <c r="X21" s="2">
        <f t="shared" ref="X21:AA21" si="132">W21+($AB21-$W21)/5</f>
        <v>0</v>
      </c>
      <c r="Y21" s="2">
        <f t="shared" si="132"/>
        <v>0</v>
      </c>
      <c r="Z21" s="2">
        <f t="shared" si="132"/>
        <v>0</v>
      </c>
      <c r="AA21" s="2">
        <f t="shared" si="132"/>
        <v>0</v>
      </c>
      <c r="AB21" s="105">
        <f>VLOOKUP($B$1,'Multipliers and Adjustments'!$A$70:$I$86,TRUNC(COLUMN(AB$2)/5)+2,FALSE)*SUMIFS('EPA US Data'!$I:$I,'EPA US Data'!$D:$D,'Country Selector'!$A$2,'EPA US Data'!$J:$J,$B$1,'EPA US Data'!$C:$C,AB$2,'EPA US Data'!$G:$G,"&gt;="&amp;$A21,'EPA US Data'!$G:$G,"&lt;"&amp;$B21)*unit_conv*'State Downscaling Multipliers'!$B$9</f>
        <v>0</v>
      </c>
      <c r="AC21" s="2">
        <f t="shared" ref="AC21:AF21" si="133">AB21+($AG21-$AB21)/5</f>
        <v>0</v>
      </c>
      <c r="AD21" s="2">
        <f t="shared" si="133"/>
        <v>0</v>
      </c>
      <c r="AE21" s="2">
        <f t="shared" si="133"/>
        <v>0</v>
      </c>
      <c r="AF21" s="2">
        <f t="shared" si="133"/>
        <v>0</v>
      </c>
      <c r="AG21" s="105">
        <f>VLOOKUP($B$1,'Multipliers and Adjustments'!$A$70:$I$86,TRUNC(COLUMN(AG$2)/5)+2,FALSE)*SUMIFS('EPA US Data'!$I:$I,'EPA US Data'!$D:$D,'Country Selector'!$A$2,'EPA US Data'!$J:$J,$B$1,'EPA US Data'!$C:$C,AG$2,'EPA US Data'!$G:$G,"&gt;="&amp;$A21,'EPA US Data'!$G:$G,"&lt;"&amp;$B21)*unit_conv*'State Downscaling Multipliers'!$B$9</f>
        <v>0</v>
      </c>
      <c r="AH21" s="2">
        <f t="shared" ref="AH21:AK21" si="134">AG21+($AL21-$AG21)/5</f>
        <v>0</v>
      </c>
      <c r="AI21" s="2">
        <f t="shared" si="134"/>
        <v>0</v>
      </c>
      <c r="AJ21" s="2">
        <f t="shared" si="134"/>
        <v>0</v>
      </c>
      <c r="AK21" s="2">
        <f t="shared" si="134"/>
        <v>0</v>
      </c>
      <c r="AL21" s="105">
        <f>VLOOKUP($B$1,'Multipliers and Adjustments'!$A$70:$I$86,TRUNC(COLUMN(AL$2)/5)+2,FALSE)*SUMIFS('EPA US Data'!$I:$I,'EPA US Data'!$D:$D,'Country Selector'!$A$2,'EPA US Data'!$J:$J,$B$1,'EPA US Data'!$C:$C,AL$2,'EPA US Data'!$G:$G,"&gt;="&amp;$A21,'EPA US Data'!$G:$G,"&lt;"&amp;$B21)*unit_conv*'State Downscaling Multipliers'!$B$9</f>
        <v>0</v>
      </c>
    </row>
    <row r="22" spans="1:38" ht="15.75" customHeight="1" x14ac:dyDescent="0.25">
      <c r="A22" s="49">
        <f t="shared" si="8"/>
        <v>-200</v>
      </c>
      <c r="B22" s="49">
        <f t="shared" si="0"/>
        <v>-150</v>
      </c>
      <c r="C22" s="105">
        <f>VLOOKUP($B$1,'Multipliers and Adjustments'!$A$70:$I$86,TRUNC(COLUMN(C$2)/5)+2,FALSE)*SUMIFS('EPA US Data'!$I:$I,'EPA US Data'!$D:$D,'Country Selector'!$A$2,'EPA US Data'!$J:$J,$B$1,'EPA US Data'!$C:$C,C$2,'EPA US Data'!$G:$G,"&gt;="&amp;$A22,'EPA US Data'!$G:$G,"&lt;"&amp;$B22)*unit_conv*'State Downscaling Multipliers'!$B$9</f>
        <v>0</v>
      </c>
      <c r="D22" s="2">
        <f t="shared" ref="D22:G22" si="135">C22+($H22-$C22)/5</f>
        <v>0</v>
      </c>
      <c r="E22" s="2">
        <f t="shared" si="135"/>
        <v>0</v>
      </c>
      <c r="F22" s="2">
        <f t="shared" si="135"/>
        <v>0</v>
      </c>
      <c r="G22" s="2">
        <f t="shared" si="135"/>
        <v>0</v>
      </c>
      <c r="H22" s="105">
        <f>VLOOKUP($B$1,'Multipliers and Adjustments'!$A$70:$I$86,TRUNC(COLUMN(H$2)/5)+2,FALSE)*SUMIFS('EPA US Data'!$I:$I,'EPA US Data'!$D:$D,'Country Selector'!$A$2,'EPA US Data'!$J:$J,$B$1,'EPA US Data'!$C:$C,H$2,'EPA US Data'!$G:$G,"&gt;="&amp;$A22,'EPA US Data'!$G:$G,"&lt;"&amp;$B22)*unit_conv*'State Downscaling Multipliers'!$B$9</f>
        <v>0</v>
      </c>
      <c r="I22" s="2">
        <f t="shared" ref="I22:L22" si="136">H22+($M22-$H22)/5</f>
        <v>0</v>
      </c>
      <c r="J22" s="2">
        <f t="shared" si="136"/>
        <v>0</v>
      </c>
      <c r="K22" s="2">
        <f t="shared" si="136"/>
        <v>0</v>
      </c>
      <c r="L22" s="2">
        <f t="shared" si="136"/>
        <v>0</v>
      </c>
      <c r="M22" s="105">
        <f>VLOOKUP($B$1,'Multipliers and Adjustments'!$A$70:$I$86,TRUNC(COLUMN(M$2)/5)+2,FALSE)*SUMIFS('EPA US Data'!$I:$I,'EPA US Data'!$D:$D,'Country Selector'!$A$2,'EPA US Data'!$J:$J,$B$1,'EPA US Data'!$C:$C,M$2,'EPA US Data'!$G:$G,"&gt;="&amp;$A22,'EPA US Data'!$G:$G,"&lt;"&amp;$B22)*unit_conv*'State Downscaling Multipliers'!$B$9</f>
        <v>0</v>
      </c>
      <c r="N22" s="2">
        <f t="shared" ref="N22:Q22" si="137">M22+($R22-$M22)/5</f>
        <v>0</v>
      </c>
      <c r="O22" s="2">
        <f t="shared" si="137"/>
        <v>0</v>
      </c>
      <c r="P22" s="2">
        <f t="shared" si="137"/>
        <v>0</v>
      </c>
      <c r="Q22" s="2">
        <f t="shared" si="137"/>
        <v>0</v>
      </c>
      <c r="R22" s="105">
        <f>VLOOKUP($B$1,'Multipliers and Adjustments'!$A$70:$I$86,TRUNC(COLUMN(R$2)/5)+2,FALSE)*SUMIFS('EPA US Data'!$I:$I,'EPA US Data'!$D:$D,'Country Selector'!$A$2,'EPA US Data'!$J:$J,$B$1,'EPA US Data'!$C:$C,R$2,'EPA US Data'!$G:$G,"&gt;="&amp;$A22,'EPA US Data'!$G:$G,"&lt;"&amp;$B22)*unit_conv*'State Downscaling Multipliers'!$B$9</f>
        <v>0</v>
      </c>
      <c r="S22" s="2">
        <f t="shared" ref="S22:V22" si="138">R22+($W22-$R22)/5</f>
        <v>0</v>
      </c>
      <c r="T22" s="2">
        <f t="shared" si="138"/>
        <v>0</v>
      </c>
      <c r="U22" s="2">
        <f t="shared" si="138"/>
        <v>0</v>
      </c>
      <c r="V22" s="2">
        <f t="shared" si="138"/>
        <v>0</v>
      </c>
      <c r="W22" s="105">
        <f>VLOOKUP($B$1,'Multipliers and Adjustments'!$A$70:$I$86,TRUNC(COLUMN(W$2)/5)+2,FALSE)*SUMIFS('EPA US Data'!$I:$I,'EPA US Data'!$D:$D,'Country Selector'!$A$2,'EPA US Data'!$J:$J,$B$1,'EPA US Data'!$C:$C,W$2,'EPA US Data'!$G:$G,"&gt;="&amp;$A22,'EPA US Data'!$G:$G,"&lt;"&amp;$B22)*unit_conv*'State Downscaling Multipliers'!$B$9</f>
        <v>0</v>
      </c>
      <c r="X22" s="2">
        <f t="shared" ref="X22:AA22" si="139">W22+($AB22-$W22)/5</f>
        <v>0</v>
      </c>
      <c r="Y22" s="2">
        <f t="shared" si="139"/>
        <v>0</v>
      </c>
      <c r="Z22" s="2">
        <f t="shared" si="139"/>
        <v>0</v>
      </c>
      <c r="AA22" s="2">
        <f t="shared" si="139"/>
        <v>0</v>
      </c>
      <c r="AB22" s="105">
        <f>VLOOKUP($B$1,'Multipliers and Adjustments'!$A$70:$I$86,TRUNC(COLUMN(AB$2)/5)+2,FALSE)*SUMIFS('EPA US Data'!$I:$I,'EPA US Data'!$D:$D,'Country Selector'!$A$2,'EPA US Data'!$J:$J,$B$1,'EPA US Data'!$C:$C,AB$2,'EPA US Data'!$G:$G,"&gt;="&amp;$A22,'EPA US Data'!$G:$G,"&lt;"&amp;$B22)*unit_conv*'State Downscaling Multipliers'!$B$9</f>
        <v>0</v>
      </c>
      <c r="AC22" s="2">
        <f t="shared" ref="AC22:AF22" si="140">AB22+($AG22-$AB22)/5</f>
        <v>0</v>
      </c>
      <c r="AD22" s="2">
        <f t="shared" si="140"/>
        <v>0</v>
      </c>
      <c r="AE22" s="2">
        <f t="shared" si="140"/>
        <v>0</v>
      </c>
      <c r="AF22" s="2">
        <f t="shared" si="140"/>
        <v>0</v>
      </c>
      <c r="AG22" s="105">
        <f>VLOOKUP($B$1,'Multipliers and Adjustments'!$A$70:$I$86,TRUNC(COLUMN(AG$2)/5)+2,FALSE)*SUMIFS('EPA US Data'!$I:$I,'EPA US Data'!$D:$D,'Country Selector'!$A$2,'EPA US Data'!$J:$J,$B$1,'EPA US Data'!$C:$C,AG$2,'EPA US Data'!$G:$G,"&gt;="&amp;$A22,'EPA US Data'!$G:$G,"&lt;"&amp;$B22)*unit_conv*'State Downscaling Multipliers'!$B$9</f>
        <v>0</v>
      </c>
      <c r="AH22" s="2">
        <f t="shared" ref="AH22:AK22" si="141">AG22+($AL22-$AG22)/5</f>
        <v>0</v>
      </c>
      <c r="AI22" s="2">
        <f t="shared" si="141"/>
        <v>0</v>
      </c>
      <c r="AJ22" s="2">
        <f t="shared" si="141"/>
        <v>0</v>
      </c>
      <c r="AK22" s="2">
        <f t="shared" si="141"/>
        <v>0</v>
      </c>
      <c r="AL22" s="105">
        <f>VLOOKUP($B$1,'Multipliers and Adjustments'!$A$70:$I$86,TRUNC(COLUMN(AL$2)/5)+2,FALSE)*SUMIFS('EPA US Data'!$I:$I,'EPA US Data'!$D:$D,'Country Selector'!$A$2,'EPA US Data'!$J:$J,$B$1,'EPA US Data'!$C:$C,AL$2,'EPA US Data'!$G:$G,"&gt;="&amp;$A22,'EPA US Data'!$G:$G,"&lt;"&amp;$B22)*unit_conv*'State Downscaling Multipliers'!$B$9</f>
        <v>0</v>
      </c>
    </row>
    <row r="23" spans="1:38" ht="15.75" customHeight="1" x14ac:dyDescent="0.25">
      <c r="A23" s="49">
        <f t="shared" si="8"/>
        <v>-150</v>
      </c>
      <c r="B23" s="49">
        <f t="shared" si="0"/>
        <v>-100</v>
      </c>
      <c r="C23" s="105">
        <f>VLOOKUP($B$1,'Multipliers and Adjustments'!$A$70:$I$86,TRUNC(COLUMN(C$2)/5)+2,FALSE)*SUMIFS('EPA US Data'!$I:$I,'EPA US Data'!$D:$D,'Country Selector'!$A$2,'EPA US Data'!$J:$J,$B$1,'EPA US Data'!$C:$C,C$2,'EPA US Data'!$G:$G,"&gt;="&amp;$A23,'EPA US Data'!$G:$G,"&lt;"&amp;$B23)*unit_conv*'State Downscaling Multipliers'!$B$9</f>
        <v>0</v>
      </c>
      <c r="D23" s="2">
        <f t="shared" ref="D23:G23" si="142">C23+($H23-$C23)/5</f>
        <v>0</v>
      </c>
      <c r="E23" s="2">
        <f t="shared" si="142"/>
        <v>0</v>
      </c>
      <c r="F23" s="2">
        <f t="shared" si="142"/>
        <v>0</v>
      </c>
      <c r="G23" s="2">
        <f t="shared" si="142"/>
        <v>0</v>
      </c>
      <c r="H23" s="105">
        <f>VLOOKUP($B$1,'Multipliers and Adjustments'!$A$70:$I$86,TRUNC(COLUMN(H$2)/5)+2,FALSE)*SUMIFS('EPA US Data'!$I:$I,'EPA US Data'!$D:$D,'Country Selector'!$A$2,'EPA US Data'!$J:$J,$B$1,'EPA US Data'!$C:$C,H$2,'EPA US Data'!$G:$G,"&gt;="&amp;$A23,'EPA US Data'!$G:$G,"&lt;"&amp;$B23)*unit_conv*'State Downscaling Multipliers'!$B$9</f>
        <v>0</v>
      </c>
      <c r="I23" s="2">
        <f t="shared" ref="I23:L23" si="143">H23+($M23-$H23)/5</f>
        <v>0</v>
      </c>
      <c r="J23" s="2">
        <f t="shared" si="143"/>
        <v>0</v>
      </c>
      <c r="K23" s="2">
        <f t="shared" si="143"/>
        <v>0</v>
      </c>
      <c r="L23" s="2">
        <f t="shared" si="143"/>
        <v>0</v>
      </c>
      <c r="M23" s="105">
        <f>VLOOKUP($B$1,'Multipliers and Adjustments'!$A$70:$I$86,TRUNC(COLUMN(M$2)/5)+2,FALSE)*SUMIFS('EPA US Data'!$I:$I,'EPA US Data'!$D:$D,'Country Selector'!$A$2,'EPA US Data'!$J:$J,$B$1,'EPA US Data'!$C:$C,M$2,'EPA US Data'!$G:$G,"&gt;="&amp;$A23,'EPA US Data'!$G:$G,"&lt;"&amp;$B23)*unit_conv*'State Downscaling Multipliers'!$B$9</f>
        <v>0</v>
      </c>
      <c r="N23" s="2">
        <f t="shared" ref="N23:Q23" si="144">M23+($R23-$M23)/5</f>
        <v>0</v>
      </c>
      <c r="O23" s="2">
        <f t="shared" si="144"/>
        <v>0</v>
      </c>
      <c r="P23" s="2">
        <f t="shared" si="144"/>
        <v>0</v>
      </c>
      <c r="Q23" s="2">
        <f t="shared" si="144"/>
        <v>0</v>
      </c>
      <c r="R23" s="105">
        <f>VLOOKUP($B$1,'Multipliers and Adjustments'!$A$70:$I$86,TRUNC(COLUMN(R$2)/5)+2,FALSE)*SUMIFS('EPA US Data'!$I:$I,'EPA US Data'!$D:$D,'Country Selector'!$A$2,'EPA US Data'!$J:$J,$B$1,'EPA US Data'!$C:$C,R$2,'EPA US Data'!$G:$G,"&gt;="&amp;$A23,'EPA US Data'!$G:$G,"&lt;"&amp;$B23)*unit_conv*'State Downscaling Multipliers'!$B$9</f>
        <v>0</v>
      </c>
      <c r="S23" s="2">
        <f t="shared" ref="S23:V23" si="145">R23+($W23-$R23)/5</f>
        <v>0</v>
      </c>
      <c r="T23" s="2">
        <f t="shared" si="145"/>
        <v>0</v>
      </c>
      <c r="U23" s="2">
        <f t="shared" si="145"/>
        <v>0</v>
      </c>
      <c r="V23" s="2">
        <f t="shared" si="145"/>
        <v>0</v>
      </c>
      <c r="W23" s="105">
        <f>VLOOKUP($B$1,'Multipliers and Adjustments'!$A$70:$I$86,TRUNC(COLUMN(W$2)/5)+2,FALSE)*SUMIFS('EPA US Data'!$I:$I,'EPA US Data'!$D:$D,'Country Selector'!$A$2,'EPA US Data'!$J:$J,$B$1,'EPA US Data'!$C:$C,W$2,'EPA US Data'!$G:$G,"&gt;="&amp;$A23,'EPA US Data'!$G:$G,"&lt;"&amp;$B23)*unit_conv*'State Downscaling Multipliers'!$B$9</f>
        <v>0</v>
      </c>
      <c r="X23" s="2">
        <f t="shared" ref="X23:AA23" si="146">W23+($AB23-$W23)/5</f>
        <v>0</v>
      </c>
      <c r="Y23" s="2">
        <f t="shared" si="146"/>
        <v>0</v>
      </c>
      <c r="Z23" s="2">
        <f t="shared" si="146"/>
        <v>0</v>
      </c>
      <c r="AA23" s="2">
        <f t="shared" si="146"/>
        <v>0</v>
      </c>
      <c r="AB23" s="105">
        <f>VLOOKUP($B$1,'Multipliers and Adjustments'!$A$70:$I$86,TRUNC(COLUMN(AB$2)/5)+2,FALSE)*SUMIFS('EPA US Data'!$I:$I,'EPA US Data'!$D:$D,'Country Selector'!$A$2,'EPA US Data'!$J:$J,$B$1,'EPA US Data'!$C:$C,AB$2,'EPA US Data'!$G:$G,"&gt;="&amp;$A23,'EPA US Data'!$G:$G,"&lt;"&amp;$B23)*unit_conv*'State Downscaling Multipliers'!$B$9</f>
        <v>0</v>
      </c>
      <c r="AC23" s="2">
        <f t="shared" ref="AC23:AF23" si="147">AB23+($AG23-$AB23)/5</f>
        <v>0</v>
      </c>
      <c r="AD23" s="2">
        <f t="shared" si="147"/>
        <v>0</v>
      </c>
      <c r="AE23" s="2">
        <f t="shared" si="147"/>
        <v>0</v>
      </c>
      <c r="AF23" s="2">
        <f t="shared" si="147"/>
        <v>0</v>
      </c>
      <c r="AG23" s="105">
        <f>VLOOKUP($B$1,'Multipliers and Adjustments'!$A$70:$I$86,TRUNC(COLUMN(AG$2)/5)+2,FALSE)*SUMIFS('EPA US Data'!$I:$I,'EPA US Data'!$D:$D,'Country Selector'!$A$2,'EPA US Data'!$J:$J,$B$1,'EPA US Data'!$C:$C,AG$2,'EPA US Data'!$G:$G,"&gt;="&amp;$A23,'EPA US Data'!$G:$G,"&lt;"&amp;$B23)*unit_conv*'State Downscaling Multipliers'!$B$9</f>
        <v>0</v>
      </c>
      <c r="AH23" s="2">
        <f t="shared" ref="AH23:AK23" si="148">AG23+($AL23-$AG23)/5</f>
        <v>0</v>
      </c>
      <c r="AI23" s="2">
        <f t="shared" si="148"/>
        <v>0</v>
      </c>
      <c r="AJ23" s="2">
        <f t="shared" si="148"/>
        <v>0</v>
      </c>
      <c r="AK23" s="2">
        <f t="shared" si="148"/>
        <v>0</v>
      </c>
      <c r="AL23" s="105">
        <f>VLOOKUP($B$1,'Multipliers and Adjustments'!$A$70:$I$86,TRUNC(COLUMN(AL$2)/5)+2,FALSE)*SUMIFS('EPA US Data'!$I:$I,'EPA US Data'!$D:$D,'Country Selector'!$A$2,'EPA US Data'!$J:$J,$B$1,'EPA US Data'!$C:$C,AL$2,'EPA US Data'!$G:$G,"&gt;="&amp;$A23,'EPA US Data'!$G:$G,"&lt;"&amp;$B23)*unit_conv*'State Downscaling Multipliers'!$B$9</f>
        <v>0</v>
      </c>
    </row>
    <row r="24" spans="1:38" ht="15.75" customHeight="1" x14ac:dyDescent="0.25">
      <c r="A24" s="50">
        <f t="shared" si="8"/>
        <v>-100</v>
      </c>
      <c r="B24" s="50">
        <f t="shared" ref="B24:B33" si="149">A24+10</f>
        <v>-90</v>
      </c>
      <c r="C24" s="105">
        <f>VLOOKUP($B$1,'Multipliers and Adjustments'!$A$70:$I$86,TRUNC(COLUMN(C$2)/5)+2,FALSE)*SUMIFS('EPA US Data'!$I:$I,'EPA US Data'!$D:$D,'Country Selector'!$A$2,'EPA US Data'!$J:$J,$B$1,'EPA US Data'!$C:$C,C$2,'EPA US Data'!$G:$G,"&gt;="&amp;$A24,'EPA US Data'!$G:$G,"&lt;"&amp;$B24)*unit_conv*'State Downscaling Multipliers'!$B$9</f>
        <v>0</v>
      </c>
      <c r="D24" s="2">
        <f t="shared" ref="D24:G24" si="150">C24+($H24-$C24)/5</f>
        <v>0</v>
      </c>
      <c r="E24" s="2">
        <f t="shared" si="150"/>
        <v>0</v>
      </c>
      <c r="F24" s="2">
        <f t="shared" si="150"/>
        <v>0</v>
      </c>
      <c r="G24" s="2">
        <f t="shared" si="150"/>
        <v>0</v>
      </c>
      <c r="H24" s="105">
        <f>VLOOKUP($B$1,'Multipliers and Adjustments'!$A$70:$I$86,TRUNC(COLUMN(H$2)/5)+2,FALSE)*SUMIFS('EPA US Data'!$I:$I,'EPA US Data'!$D:$D,'Country Selector'!$A$2,'EPA US Data'!$J:$J,$B$1,'EPA US Data'!$C:$C,H$2,'EPA US Data'!$G:$G,"&gt;="&amp;$A24,'EPA US Data'!$G:$G,"&lt;"&amp;$B24)*unit_conv*'State Downscaling Multipliers'!$B$9</f>
        <v>0</v>
      </c>
      <c r="I24" s="2">
        <f t="shared" ref="I24:L24" si="151">H24+($M24-$H24)/5</f>
        <v>0</v>
      </c>
      <c r="J24" s="2">
        <f t="shared" si="151"/>
        <v>0</v>
      </c>
      <c r="K24" s="2">
        <f t="shared" si="151"/>
        <v>0</v>
      </c>
      <c r="L24" s="2">
        <f t="shared" si="151"/>
        <v>0</v>
      </c>
      <c r="M24" s="105">
        <f>VLOOKUP($B$1,'Multipliers and Adjustments'!$A$70:$I$86,TRUNC(COLUMN(M$2)/5)+2,FALSE)*SUMIFS('EPA US Data'!$I:$I,'EPA US Data'!$D:$D,'Country Selector'!$A$2,'EPA US Data'!$J:$J,$B$1,'EPA US Data'!$C:$C,M$2,'EPA US Data'!$G:$G,"&gt;="&amp;$A24,'EPA US Data'!$G:$G,"&lt;"&amp;$B24)*unit_conv*'State Downscaling Multipliers'!$B$9</f>
        <v>0</v>
      </c>
      <c r="N24" s="2">
        <f t="shared" ref="N24:Q24" si="152">M24+($R24-$M24)/5</f>
        <v>0</v>
      </c>
      <c r="O24" s="2">
        <f t="shared" si="152"/>
        <v>0</v>
      </c>
      <c r="P24" s="2">
        <f t="shared" si="152"/>
        <v>0</v>
      </c>
      <c r="Q24" s="2">
        <f t="shared" si="152"/>
        <v>0</v>
      </c>
      <c r="R24" s="105">
        <f>VLOOKUP($B$1,'Multipliers and Adjustments'!$A$70:$I$86,TRUNC(COLUMN(R$2)/5)+2,FALSE)*SUMIFS('EPA US Data'!$I:$I,'EPA US Data'!$D:$D,'Country Selector'!$A$2,'EPA US Data'!$J:$J,$B$1,'EPA US Data'!$C:$C,R$2,'EPA US Data'!$G:$G,"&gt;="&amp;$A24,'EPA US Data'!$G:$G,"&lt;"&amp;$B24)*unit_conv*'State Downscaling Multipliers'!$B$9</f>
        <v>0</v>
      </c>
      <c r="S24" s="2">
        <f t="shared" ref="S24:V24" si="153">R24+($W24-$R24)/5</f>
        <v>0</v>
      </c>
      <c r="T24" s="2">
        <f t="shared" si="153"/>
        <v>0</v>
      </c>
      <c r="U24" s="2">
        <f t="shared" si="153"/>
        <v>0</v>
      </c>
      <c r="V24" s="2">
        <f t="shared" si="153"/>
        <v>0</v>
      </c>
      <c r="W24" s="105">
        <f>VLOOKUP($B$1,'Multipliers and Adjustments'!$A$70:$I$86,TRUNC(COLUMN(W$2)/5)+2,FALSE)*SUMIFS('EPA US Data'!$I:$I,'EPA US Data'!$D:$D,'Country Selector'!$A$2,'EPA US Data'!$J:$J,$B$1,'EPA US Data'!$C:$C,W$2,'EPA US Data'!$G:$G,"&gt;="&amp;$A24,'EPA US Data'!$G:$G,"&lt;"&amp;$B24)*unit_conv*'State Downscaling Multipliers'!$B$9</f>
        <v>0</v>
      </c>
      <c r="X24" s="2">
        <f t="shared" ref="X24:AA24" si="154">W24+($AB24-$W24)/5</f>
        <v>0</v>
      </c>
      <c r="Y24" s="2">
        <f t="shared" si="154"/>
        <v>0</v>
      </c>
      <c r="Z24" s="2">
        <f t="shared" si="154"/>
        <v>0</v>
      </c>
      <c r="AA24" s="2">
        <f t="shared" si="154"/>
        <v>0</v>
      </c>
      <c r="AB24" s="105">
        <f>VLOOKUP($B$1,'Multipliers and Adjustments'!$A$70:$I$86,TRUNC(COLUMN(AB$2)/5)+2,FALSE)*SUMIFS('EPA US Data'!$I:$I,'EPA US Data'!$D:$D,'Country Selector'!$A$2,'EPA US Data'!$J:$J,$B$1,'EPA US Data'!$C:$C,AB$2,'EPA US Data'!$G:$G,"&gt;="&amp;$A24,'EPA US Data'!$G:$G,"&lt;"&amp;$B24)*unit_conv*'State Downscaling Multipliers'!$B$9</f>
        <v>0</v>
      </c>
      <c r="AC24" s="2">
        <f t="shared" ref="AC24:AF24" si="155">AB24+($AG24-$AB24)/5</f>
        <v>0</v>
      </c>
      <c r="AD24" s="2">
        <f t="shared" si="155"/>
        <v>0</v>
      </c>
      <c r="AE24" s="2">
        <f t="shared" si="155"/>
        <v>0</v>
      </c>
      <c r="AF24" s="2">
        <f t="shared" si="155"/>
        <v>0</v>
      </c>
      <c r="AG24" s="105">
        <f>VLOOKUP($B$1,'Multipliers and Adjustments'!$A$70:$I$86,TRUNC(COLUMN(AG$2)/5)+2,FALSE)*SUMIFS('EPA US Data'!$I:$I,'EPA US Data'!$D:$D,'Country Selector'!$A$2,'EPA US Data'!$J:$J,$B$1,'EPA US Data'!$C:$C,AG$2,'EPA US Data'!$G:$G,"&gt;="&amp;$A24,'EPA US Data'!$G:$G,"&lt;"&amp;$B24)*unit_conv*'State Downscaling Multipliers'!$B$9</f>
        <v>0</v>
      </c>
      <c r="AH24" s="2">
        <f t="shared" ref="AH24:AK24" si="156">AG24+($AL24-$AG24)/5</f>
        <v>0</v>
      </c>
      <c r="AI24" s="2">
        <f t="shared" si="156"/>
        <v>0</v>
      </c>
      <c r="AJ24" s="2">
        <f t="shared" si="156"/>
        <v>0</v>
      </c>
      <c r="AK24" s="2">
        <f t="shared" si="156"/>
        <v>0</v>
      </c>
      <c r="AL24" s="105">
        <f>VLOOKUP($B$1,'Multipliers and Adjustments'!$A$70:$I$86,TRUNC(COLUMN(AL$2)/5)+2,FALSE)*SUMIFS('EPA US Data'!$I:$I,'EPA US Data'!$D:$D,'Country Selector'!$A$2,'EPA US Data'!$J:$J,$B$1,'EPA US Data'!$C:$C,AL$2,'EPA US Data'!$G:$G,"&gt;="&amp;$A24,'EPA US Data'!$G:$G,"&lt;"&amp;$B24)*unit_conv*'State Downscaling Multipliers'!$B$9</f>
        <v>0</v>
      </c>
    </row>
    <row r="25" spans="1:38" ht="15.75" customHeight="1" x14ac:dyDescent="0.25">
      <c r="A25" s="50">
        <f t="shared" si="8"/>
        <v>-90</v>
      </c>
      <c r="B25" s="50">
        <f t="shared" si="149"/>
        <v>-80</v>
      </c>
      <c r="C25" s="105">
        <f>VLOOKUP($B$1,'Multipliers and Adjustments'!$A$70:$I$86,TRUNC(COLUMN(C$2)/5)+2,FALSE)*SUMIFS('EPA US Data'!$I:$I,'EPA US Data'!$D:$D,'Country Selector'!$A$2,'EPA US Data'!$J:$J,$B$1,'EPA US Data'!$C:$C,C$2,'EPA US Data'!$G:$G,"&gt;="&amp;$A25,'EPA US Data'!$G:$G,"&lt;"&amp;$B25)*unit_conv*'State Downscaling Multipliers'!$B$9</f>
        <v>0</v>
      </c>
      <c r="D25" s="2">
        <f t="shared" ref="D25:G25" si="157">C25+($H25-$C25)/5</f>
        <v>0</v>
      </c>
      <c r="E25" s="2">
        <f t="shared" si="157"/>
        <v>0</v>
      </c>
      <c r="F25" s="2">
        <f t="shared" si="157"/>
        <v>0</v>
      </c>
      <c r="G25" s="2">
        <f t="shared" si="157"/>
        <v>0</v>
      </c>
      <c r="H25" s="105">
        <f>VLOOKUP($B$1,'Multipliers and Adjustments'!$A$70:$I$86,TRUNC(COLUMN(H$2)/5)+2,FALSE)*SUMIFS('EPA US Data'!$I:$I,'EPA US Data'!$D:$D,'Country Selector'!$A$2,'EPA US Data'!$J:$J,$B$1,'EPA US Data'!$C:$C,H$2,'EPA US Data'!$G:$G,"&gt;="&amp;$A25,'EPA US Data'!$G:$G,"&lt;"&amp;$B25)*unit_conv*'State Downscaling Multipliers'!$B$9</f>
        <v>0</v>
      </c>
      <c r="I25" s="2">
        <f t="shared" ref="I25:L25" si="158">H25+($M25-$H25)/5</f>
        <v>0</v>
      </c>
      <c r="J25" s="2">
        <f t="shared" si="158"/>
        <v>0</v>
      </c>
      <c r="K25" s="2">
        <f t="shared" si="158"/>
        <v>0</v>
      </c>
      <c r="L25" s="2">
        <f t="shared" si="158"/>
        <v>0</v>
      </c>
      <c r="M25" s="105">
        <f>VLOOKUP($B$1,'Multipliers and Adjustments'!$A$70:$I$86,TRUNC(COLUMN(M$2)/5)+2,FALSE)*SUMIFS('EPA US Data'!$I:$I,'EPA US Data'!$D:$D,'Country Selector'!$A$2,'EPA US Data'!$J:$J,$B$1,'EPA US Data'!$C:$C,M$2,'EPA US Data'!$G:$G,"&gt;="&amp;$A25,'EPA US Data'!$G:$G,"&lt;"&amp;$B25)*unit_conv*'State Downscaling Multipliers'!$B$9</f>
        <v>0</v>
      </c>
      <c r="N25" s="2">
        <f t="shared" ref="N25:Q25" si="159">M25+($R25-$M25)/5</f>
        <v>0</v>
      </c>
      <c r="O25" s="2">
        <f t="shared" si="159"/>
        <v>0</v>
      </c>
      <c r="P25" s="2">
        <f t="shared" si="159"/>
        <v>0</v>
      </c>
      <c r="Q25" s="2">
        <f t="shared" si="159"/>
        <v>0</v>
      </c>
      <c r="R25" s="105">
        <f>VLOOKUP($B$1,'Multipliers and Adjustments'!$A$70:$I$86,TRUNC(COLUMN(R$2)/5)+2,FALSE)*SUMIFS('EPA US Data'!$I:$I,'EPA US Data'!$D:$D,'Country Selector'!$A$2,'EPA US Data'!$J:$J,$B$1,'EPA US Data'!$C:$C,R$2,'EPA US Data'!$G:$G,"&gt;="&amp;$A25,'EPA US Data'!$G:$G,"&lt;"&amp;$B25)*unit_conv*'State Downscaling Multipliers'!$B$9</f>
        <v>0</v>
      </c>
      <c r="S25" s="2">
        <f t="shared" ref="S25:V25" si="160">R25+($W25-$R25)/5</f>
        <v>0</v>
      </c>
      <c r="T25" s="2">
        <f t="shared" si="160"/>
        <v>0</v>
      </c>
      <c r="U25" s="2">
        <f t="shared" si="160"/>
        <v>0</v>
      </c>
      <c r="V25" s="2">
        <f t="shared" si="160"/>
        <v>0</v>
      </c>
      <c r="W25" s="105">
        <f>VLOOKUP($B$1,'Multipliers and Adjustments'!$A$70:$I$86,TRUNC(COLUMN(W$2)/5)+2,FALSE)*SUMIFS('EPA US Data'!$I:$I,'EPA US Data'!$D:$D,'Country Selector'!$A$2,'EPA US Data'!$J:$J,$B$1,'EPA US Data'!$C:$C,W$2,'EPA US Data'!$G:$G,"&gt;="&amp;$A25,'EPA US Data'!$G:$G,"&lt;"&amp;$B25)*unit_conv*'State Downscaling Multipliers'!$B$9</f>
        <v>0</v>
      </c>
      <c r="X25" s="2">
        <f t="shared" ref="X25:AA25" si="161">W25+($AB25-$W25)/5</f>
        <v>0</v>
      </c>
      <c r="Y25" s="2">
        <f t="shared" si="161"/>
        <v>0</v>
      </c>
      <c r="Z25" s="2">
        <f t="shared" si="161"/>
        <v>0</v>
      </c>
      <c r="AA25" s="2">
        <f t="shared" si="161"/>
        <v>0</v>
      </c>
      <c r="AB25" s="105">
        <f>VLOOKUP($B$1,'Multipliers and Adjustments'!$A$70:$I$86,TRUNC(COLUMN(AB$2)/5)+2,FALSE)*SUMIFS('EPA US Data'!$I:$I,'EPA US Data'!$D:$D,'Country Selector'!$A$2,'EPA US Data'!$J:$J,$B$1,'EPA US Data'!$C:$C,AB$2,'EPA US Data'!$G:$G,"&gt;="&amp;$A25,'EPA US Data'!$G:$G,"&lt;"&amp;$B25)*unit_conv*'State Downscaling Multipliers'!$B$9</f>
        <v>0</v>
      </c>
      <c r="AC25" s="2">
        <f t="shared" ref="AC25:AF25" si="162">AB25+($AG25-$AB25)/5</f>
        <v>0</v>
      </c>
      <c r="AD25" s="2">
        <f t="shared" si="162"/>
        <v>0</v>
      </c>
      <c r="AE25" s="2">
        <f t="shared" si="162"/>
        <v>0</v>
      </c>
      <c r="AF25" s="2">
        <f t="shared" si="162"/>
        <v>0</v>
      </c>
      <c r="AG25" s="105">
        <f>VLOOKUP($B$1,'Multipliers and Adjustments'!$A$70:$I$86,TRUNC(COLUMN(AG$2)/5)+2,FALSE)*SUMIFS('EPA US Data'!$I:$I,'EPA US Data'!$D:$D,'Country Selector'!$A$2,'EPA US Data'!$J:$J,$B$1,'EPA US Data'!$C:$C,AG$2,'EPA US Data'!$G:$G,"&gt;="&amp;$A25,'EPA US Data'!$G:$G,"&lt;"&amp;$B25)*unit_conv*'State Downscaling Multipliers'!$B$9</f>
        <v>0</v>
      </c>
      <c r="AH25" s="2">
        <f t="shared" ref="AH25:AK25" si="163">AG25+($AL25-$AG25)/5</f>
        <v>0</v>
      </c>
      <c r="AI25" s="2">
        <f t="shared" si="163"/>
        <v>0</v>
      </c>
      <c r="AJ25" s="2">
        <f t="shared" si="163"/>
        <v>0</v>
      </c>
      <c r="AK25" s="2">
        <f t="shared" si="163"/>
        <v>0</v>
      </c>
      <c r="AL25" s="105">
        <f>VLOOKUP($B$1,'Multipliers and Adjustments'!$A$70:$I$86,TRUNC(COLUMN(AL$2)/5)+2,FALSE)*SUMIFS('EPA US Data'!$I:$I,'EPA US Data'!$D:$D,'Country Selector'!$A$2,'EPA US Data'!$J:$J,$B$1,'EPA US Data'!$C:$C,AL$2,'EPA US Data'!$G:$G,"&gt;="&amp;$A25,'EPA US Data'!$G:$G,"&lt;"&amp;$B25)*unit_conv*'State Downscaling Multipliers'!$B$9</f>
        <v>0</v>
      </c>
    </row>
    <row r="26" spans="1:38" ht="15.75" customHeight="1" x14ac:dyDescent="0.25">
      <c r="A26" s="50">
        <f t="shared" si="8"/>
        <v>-80</v>
      </c>
      <c r="B26" s="50">
        <f t="shared" si="149"/>
        <v>-70</v>
      </c>
      <c r="C26" s="105">
        <f>VLOOKUP($B$1,'Multipliers and Adjustments'!$A$70:$I$86,TRUNC(COLUMN(C$2)/5)+2,FALSE)*SUMIFS('EPA US Data'!$I:$I,'EPA US Data'!$D:$D,'Country Selector'!$A$2,'EPA US Data'!$J:$J,$B$1,'EPA US Data'!$C:$C,C$2,'EPA US Data'!$G:$G,"&gt;="&amp;$A26,'EPA US Data'!$G:$G,"&lt;"&amp;$B26)*unit_conv*'State Downscaling Multipliers'!$B$9</f>
        <v>0</v>
      </c>
      <c r="D26" s="2">
        <f t="shared" ref="D26:G26" si="164">C26+($H26-$C26)/5</f>
        <v>0</v>
      </c>
      <c r="E26" s="2">
        <f t="shared" si="164"/>
        <v>0</v>
      </c>
      <c r="F26" s="2">
        <f t="shared" si="164"/>
        <v>0</v>
      </c>
      <c r="G26" s="2">
        <f t="shared" si="164"/>
        <v>0</v>
      </c>
      <c r="H26" s="105">
        <f>VLOOKUP($B$1,'Multipliers and Adjustments'!$A$70:$I$86,TRUNC(COLUMN(H$2)/5)+2,FALSE)*SUMIFS('EPA US Data'!$I:$I,'EPA US Data'!$D:$D,'Country Selector'!$A$2,'EPA US Data'!$J:$J,$B$1,'EPA US Data'!$C:$C,H$2,'EPA US Data'!$G:$G,"&gt;="&amp;$A26,'EPA US Data'!$G:$G,"&lt;"&amp;$B26)*unit_conv*'State Downscaling Multipliers'!$B$9</f>
        <v>0</v>
      </c>
      <c r="I26" s="2">
        <f t="shared" ref="I26:L26" si="165">H26+($M26-$H26)/5</f>
        <v>0</v>
      </c>
      <c r="J26" s="2">
        <f t="shared" si="165"/>
        <v>0</v>
      </c>
      <c r="K26" s="2">
        <f t="shared" si="165"/>
        <v>0</v>
      </c>
      <c r="L26" s="2">
        <f t="shared" si="165"/>
        <v>0</v>
      </c>
      <c r="M26" s="105">
        <f>VLOOKUP($B$1,'Multipliers and Adjustments'!$A$70:$I$86,TRUNC(COLUMN(M$2)/5)+2,FALSE)*SUMIFS('EPA US Data'!$I:$I,'EPA US Data'!$D:$D,'Country Selector'!$A$2,'EPA US Data'!$J:$J,$B$1,'EPA US Data'!$C:$C,M$2,'EPA US Data'!$G:$G,"&gt;="&amp;$A26,'EPA US Data'!$G:$G,"&lt;"&amp;$B26)*unit_conv*'State Downscaling Multipliers'!$B$9</f>
        <v>0</v>
      </c>
      <c r="N26" s="2">
        <f t="shared" ref="N26:Q26" si="166">M26+($R26-$M26)/5</f>
        <v>0</v>
      </c>
      <c r="O26" s="2">
        <f t="shared" si="166"/>
        <v>0</v>
      </c>
      <c r="P26" s="2">
        <f t="shared" si="166"/>
        <v>0</v>
      </c>
      <c r="Q26" s="2">
        <f t="shared" si="166"/>
        <v>0</v>
      </c>
      <c r="R26" s="105">
        <f>VLOOKUP($B$1,'Multipliers and Adjustments'!$A$70:$I$86,TRUNC(COLUMN(R$2)/5)+2,FALSE)*SUMIFS('EPA US Data'!$I:$I,'EPA US Data'!$D:$D,'Country Selector'!$A$2,'EPA US Data'!$J:$J,$B$1,'EPA US Data'!$C:$C,R$2,'EPA US Data'!$G:$G,"&gt;="&amp;$A26,'EPA US Data'!$G:$G,"&lt;"&amp;$B26)*unit_conv*'State Downscaling Multipliers'!$B$9</f>
        <v>0</v>
      </c>
      <c r="S26" s="2">
        <f t="shared" ref="S26:V26" si="167">R26+($W26-$R26)/5</f>
        <v>0</v>
      </c>
      <c r="T26" s="2">
        <f t="shared" si="167"/>
        <v>0</v>
      </c>
      <c r="U26" s="2">
        <f t="shared" si="167"/>
        <v>0</v>
      </c>
      <c r="V26" s="2">
        <f t="shared" si="167"/>
        <v>0</v>
      </c>
      <c r="W26" s="105">
        <f>VLOOKUP($B$1,'Multipliers and Adjustments'!$A$70:$I$86,TRUNC(COLUMN(W$2)/5)+2,FALSE)*SUMIFS('EPA US Data'!$I:$I,'EPA US Data'!$D:$D,'Country Selector'!$A$2,'EPA US Data'!$J:$J,$B$1,'EPA US Data'!$C:$C,W$2,'EPA US Data'!$G:$G,"&gt;="&amp;$A26,'EPA US Data'!$G:$G,"&lt;"&amp;$B26)*unit_conv*'State Downscaling Multipliers'!$B$9</f>
        <v>0</v>
      </c>
      <c r="X26" s="2">
        <f t="shared" ref="X26:AA26" si="168">W26+($AB26-$W26)/5</f>
        <v>0</v>
      </c>
      <c r="Y26" s="2">
        <f t="shared" si="168"/>
        <v>0</v>
      </c>
      <c r="Z26" s="2">
        <f t="shared" si="168"/>
        <v>0</v>
      </c>
      <c r="AA26" s="2">
        <f t="shared" si="168"/>
        <v>0</v>
      </c>
      <c r="AB26" s="105">
        <f>VLOOKUP($B$1,'Multipliers and Adjustments'!$A$70:$I$86,TRUNC(COLUMN(AB$2)/5)+2,FALSE)*SUMIFS('EPA US Data'!$I:$I,'EPA US Data'!$D:$D,'Country Selector'!$A$2,'EPA US Data'!$J:$J,$B$1,'EPA US Data'!$C:$C,AB$2,'EPA US Data'!$G:$G,"&gt;="&amp;$A26,'EPA US Data'!$G:$G,"&lt;"&amp;$B26)*unit_conv*'State Downscaling Multipliers'!$B$9</f>
        <v>0</v>
      </c>
      <c r="AC26" s="2">
        <f t="shared" ref="AC26:AF26" si="169">AB26+($AG26-$AB26)/5</f>
        <v>0</v>
      </c>
      <c r="AD26" s="2">
        <f t="shared" si="169"/>
        <v>0</v>
      </c>
      <c r="AE26" s="2">
        <f t="shared" si="169"/>
        <v>0</v>
      </c>
      <c r="AF26" s="2">
        <f t="shared" si="169"/>
        <v>0</v>
      </c>
      <c r="AG26" s="105">
        <f>VLOOKUP($B$1,'Multipliers and Adjustments'!$A$70:$I$86,TRUNC(COLUMN(AG$2)/5)+2,FALSE)*SUMIFS('EPA US Data'!$I:$I,'EPA US Data'!$D:$D,'Country Selector'!$A$2,'EPA US Data'!$J:$J,$B$1,'EPA US Data'!$C:$C,AG$2,'EPA US Data'!$G:$G,"&gt;="&amp;$A26,'EPA US Data'!$G:$G,"&lt;"&amp;$B26)*unit_conv*'State Downscaling Multipliers'!$B$9</f>
        <v>0</v>
      </c>
      <c r="AH26" s="2">
        <f t="shared" ref="AH26:AK26" si="170">AG26+($AL26-$AG26)/5</f>
        <v>0</v>
      </c>
      <c r="AI26" s="2">
        <f t="shared" si="170"/>
        <v>0</v>
      </c>
      <c r="AJ26" s="2">
        <f t="shared" si="170"/>
        <v>0</v>
      </c>
      <c r="AK26" s="2">
        <f t="shared" si="170"/>
        <v>0</v>
      </c>
      <c r="AL26" s="105">
        <f>VLOOKUP($B$1,'Multipliers and Adjustments'!$A$70:$I$86,TRUNC(COLUMN(AL$2)/5)+2,FALSE)*SUMIFS('EPA US Data'!$I:$I,'EPA US Data'!$D:$D,'Country Selector'!$A$2,'EPA US Data'!$J:$J,$B$1,'EPA US Data'!$C:$C,AL$2,'EPA US Data'!$G:$G,"&gt;="&amp;$A26,'EPA US Data'!$G:$G,"&lt;"&amp;$B26)*unit_conv*'State Downscaling Multipliers'!$B$9</f>
        <v>0</v>
      </c>
    </row>
    <row r="27" spans="1:38" ht="15.75" customHeight="1" x14ac:dyDescent="0.25">
      <c r="A27" s="50">
        <f t="shared" si="8"/>
        <v>-70</v>
      </c>
      <c r="B27" s="50">
        <f t="shared" si="149"/>
        <v>-60</v>
      </c>
      <c r="C27" s="105">
        <f>VLOOKUP($B$1,'Multipliers and Adjustments'!$A$70:$I$86,TRUNC(COLUMN(C$2)/5)+2,FALSE)*SUMIFS('EPA US Data'!$I:$I,'EPA US Data'!$D:$D,'Country Selector'!$A$2,'EPA US Data'!$J:$J,$B$1,'EPA US Data'!$C:$C,C$2,'EPA US Data'!$G:$G,"&gt;="&amp;$A27,'EPA US Data'!$G:$G,"&lt;"&amp;$B27)*unit_conv*'State Downscaling Multipliers'!$B$9</f>
        <v>0</v>
      </c>
      <c r="D27" s="2">
        <f t="shared" ref="D27:G27" si="171">C27+($H27-$C27)/5</f>
        <v>0</v>
      </c>
      <c r="E27" s="2">
        <f t="shared" si="171"/>
        <v>0</v>
      </c>
      <c r="F27" s="2">
        <f t="shared" si="171"/>
        <v>0</v>
      </c>
      <c r="G27" s="2">
        <f t="shared" si="171"/>
        <v>0</v>
      </c>
      <c r="H27" s="105">
        <f>VLOOKUP($B$1,'Multipliers and Adjustments'!$A$70:$I$86,TRUNC(COLUMN(H$2)/5)+2,FALSE)*SUMIFS('EPA US Data'!$I:$I,'EPA US Data'!$D:$D,'Country Selector'!$A$2,'EPA US Data'!$J:$J,$B$1,'EPA US Data'!$C:$C,H$2,'EPA US Data'!$G:$G,"&gt;="&amp;$A27,'EPA US Data'!$G:$G,"&lt;"&amp;$B27)*unit_conv*'State Downscaling Multipliers'!$B$9</f>
        <v>0</v>
      </c>
      <c r="I27" s="2">
        <f t="shared" ref="I27:L27" si="172">H27+($M27-$H27)/5</f>
        <v>0</v>
      </c>
      <c r="J27" s="2">
        <f t="shared" si="172"/>
        <v>0</v>
      </c>
      <c r="K27" s="2">
        <f t="shared" si="172"/>
        <v>0</v>
      </c>
      <c r="L27" s="2">
        <f t="shared" si="172"/>
        <v>0</v>
      </c>
      <c r="M27" s="105">
        <f>VLOOKUP($B$1,'Multipliers and Adjustments'!$A$70:$I$86,TRUNC(COLUMN(M$2)/5)+2,FALSE)*SUMIFS('EPA US Data'!$I:$I,'EPA US Data'!$D:$D,'Country Selector'!$A$2,'EPA US Data'!$J:$J,$B$1,'EPA US Data'!$C:$C,M$2,'EPA US Data'!$G:$G,"&gt;="&amp;$A27,'EPA US Data'!$G:$G,"&lt;"&amp;$B27)*unit_conv*'State Downscaling Multipliers'!$B$9</f>
        <v>0</v>
      </c>
      <c r="N27" s="2">
        <f t="shared" ref="N27:Q27" si="173">M27+($R27-$M27)/5</f>
        <v>0</v>
      </c>
      <c r="O27" s="2">
        <f t="shared" si="173"/>
        <v>0</v>
      </c>
      <c r="P27" s="2">
        <f t="shared" si="173"/>
        <v>0</v>
      </c>
      <c r="Q27" s="2">
        <f t="shared" si="173"/>
        <v>0</v>
      </c>
      <c r="R27" s="105">
        <f>VLOOKUP($B$1,'Multipliers and Adjustments'!$A$70:$I$86,TRUNC(COLUMN(R$2)/5)+2,FALSE)*SUMIFS('EPA US Data'!$I:$I,'EPA US Data'!$D:$D,'Country Selector'!$A$2,'EPA US Data'!$J:$J,$B$1,'EPA US Data'!$C:$C,R$2,'EPA US Data'!$G:$G,"&gt;="&amp;$A27,'EPA US Data'!$G:$G,"&lt;"&amp;$B27)*unit_conv*'State Downscaling Multipliers'!$B$9</f>
        <v>0</v>
      </c>
      <c r="S27" s="2">
        <f t="shared" ref="S27:V27" si="174">R27+($W27-$R27)/5</f>
        <v>0</v>
      </c>
      <c r="T27" s="2">
        <f t="shared" si="174"/>
        <v>0</v>
      </c>
      <c r="U27" s="2">
        <f t="shared" si="174"/>
        <v>0</v>
      </c>
      <c r="V27" s="2">
        <f t="shared" si="174"/>
        <v>0</v>
      </c>
      <c r="W27" s="105">
        <f>VLOOKUP($B$1,'Multipliers and Adjustments'!$A$70:$I$86,TRUNC(COLUMN(W$2)/5)+2,FALSE)*SUMIFS('EPA US Data'!$I:$I,'EPA US Data'!$D:$D,'Country Selector'!$A$2,'EPA US Data'!$J:$J,$B$1,'EPA US Data'!$C:$C,W$2,'EPA US Data'!$G:$G,"&gt;="&amp;$A27,'EPA US Data'!$G:$G,"&lt;"&amp;$B27)*unit_conv*'State Downscaling Multipliers'!$B$9</f>
        <v>0</v>
      </c>
      <c r="X27" s="2">
        <f t="shared" ref="X27:AA27" si="175">W27+($AB27-$W27)/5</f>
        <v>0</v>
      </c>
      <c r="Y27" s="2">
        <f t="shared" si="175"/>
        <v>0</v>
      </c>
      <c r="Z27" s="2">
        <f t="shared" si="175"/>
        <v>0</v>
      </c>
      <c r="AA27" s="2">
        <f t="shared" si="175"/>
        <v>0</v>
      </c>
      <c r="AB27" s="105">
        <f>VLOOKUP($B$1,'Multipliers and Adjustments'!$A$70:$I$86,TRUNC(COLUMN(AB$2)/5)+2,FALSE)*SUMIFS('EPA US Data'!$I:$I,'EPA US Data'!$D:$D,'Country Selector'!$A$2,'EPA US Data'!$J:$J,$B$1,'EPA US Data'!$C:$C,AB$2,'EPA US Data'!$G:$G,"&gt;="&amp;$A27,'EPA US Data'!$G:$G,"&lt;"&amp;$B27)*unit_conv*'State Downscaling Multipliers'!$B$9</f>
        <v>0</v>
      </c>
      <c r="AC27" s="2">
        <f t="shared" ref="AC27:AF27" si="176">AB27+($AG27-$AB27)/5</f>
        <v>0</v>
      </c>
      <c r="AD27" s="2">
        <f t="shared" si="176"/>
        <v>0</v>
      </c>
      <c r="AE27" s="2">
        <f t="shared" si="176"/>
        <v>0</v>
      </c>
      <c r="AF27" s="2">
        <f t="shared" si="176"/>
        <v>0</v>
      </c>
      <c r="AG27" s="105">
        <f>VLOOKUP($B$1,'Multipliers and Adjustments'!$A$70:$I$86,TRUNC(COLUMN(AG$2)/5)+2,FALSE)*SUMIFS('EPA US Data'!$I:$I,'EPA US Data'!$D:$D,'Country Selector'!$A$2,'EPA US Data'!$J:$J,$B$1,'EPA US Data'!$C:$C,AG$2,'EPA US Data'!$G:$G,"&gt;="&amp;$A27,'EPA US Data'!$G:$G,"&lt;"&amp;$B27)*unit_conv*'State Downscaling Multipliers'!$B$9</f>
        <v>0</v>
      </c>
      <c r="AH27" s="2">
        <f t="shared" ref="AH27:AK27" si="177">AG27+($AL27-$AG27)/5</f>
        <v>0</v>
      </c>
      <c r="AI27" s="2">
        <f t="shared" si="177"/>
        <v>0</v>
      </c>
      <c r="AJ27" s="2">
        <f t="shared" si="177"/>
        <v>0</v>
      </c>
      <c r="AK27" s="2">
        <f t="shared" si="177"/>
        <v>0</v>
      </c>
      <c r="AL27" s="105">
        <f>VLOOKUP($B$1,'Multipliers and Adjustments'!$A$70:$I$86,TRUNC(COLUMN(AL$2)/5)+2,FALSE)*SUMIFS('EPA US Data'!$I:$I,'EPA US Data'!$D:$D,'Country Selector'!$A$2,'EPA US Data'!$J:$J,$B$1,'EPA US Data'!$C:$C,AL$2,'EPA US Data'!$G:$G,"&gt;="&amp;$A27,'EPA US Data'!$G:$G,"&lt;"&amp;$B27)*unit_conv*'State Downscaling Multipliers'!$B$9</f>
        <v>0</v>
      </c>
    </row>
    <row r="28" spans="1:38" ht="15.75" customHeight="1" x14ac:dyDescent="0.25">
      <c r="A28" s="50">
        <f t="shared" si="8"/>
        <v>-60</v>
      </c>
      <c r="B28" s="50">
        <f t="shared" si="149"/>
        <v>-50</v>
      </c>
      <c r="C28" s="105">
        <f>VLOOKUP($B$1,'Multipliers and Adjustments'!$A$70:$I$86,TRUNC(COLUMN(C$2)/5)+2,FALSE)*SUMIFS('EPA US Data'!$I:$I,'EPA US Data'!$D:$D,'Country Selector'!$A$2,'EPA US Data'!$J:$J,$B$1,'EPA US Data'!$C:$C,C$2,'EPA US Data'!$G:$G,"&gt;="&amp;$A28,'EPA US Data'!$G:$G,"&lt;"&amp;$B28)*unit_conv*'State Downscaling Multipliers'!$B$9</f>
        <v>0</v>
      </c>
      <c r="D28" s="2">
        <f t="shared" ref="D28:G28" si="178">C28+($H28-$C28)/5</f>
        <v>0</v>
      </c>
      <c r="E28" s="2">
        <f t="shared" si="178"/>
        <v>0</v>
      </c>
      <c r="F28" s="2">
        <f t="shared" si="178"/>
        <v>0</v>
      </c>
      <c r="G28" s="2">
        <f t="shared" si="178"/>
        <v>0</v>
      </c>
      <c r="H28" s="105">
        <f>VLOOKUP($B$1,'Multipliers and Adjustments'!$A$70:$I$86,TRUNC(COLUMN(H$2)/5)+2,FALSE)*SUMIFS('EPA US Data'!$I:$I,'EPA US Data'!$D:$D,'Country Selector'!$A$2,'EPA US Data'!$J:$J,$B$1,'EPA US Data'!$C:$C,H$2,'EPA US Data'!$G:$G,"&gt;="&amp;$A28,'EPA US Data'!$G:$G,"&lt;"&amp;$B28)*unit_conv*'State Downscaling Multipliers'!$B$9</f>
        <v>0</v>
      </c>
      <c r="I28" s="2">
        <f t="shared" ref="I28:L28" si="179">H28+($M28-$H28)/5</f>
        <v>0</v>
      </c>
      <c r="J28" s="2">
        <f t="shared" si="179"/>
        <v>0</v>
      </c>
      <c r="K28" s="2">
        <f t="shared" si="179"/>
        <v>0</v>
      </c>
      <c r="L28" s="2">
        <f t="shared" si="179"/>
        <v>0</v>
      </c>
      <c r="M28" s="105">
        <f>VLOOKUP($B$1,'Multipliers and Adjustments'!$A$70:$I$86,TRUNC(COLUMN(M$2)/5)+2,FALSE)*SUMIFS('EPA US Data'!$I:$I,'EPA US Data'!$D:$D,'Country Selector'!$A$2,'EPA US Data'!$J:$J,$B$1,'EPA US Data'!$C:$C,M$2,'EPA US Data'!$G:$G,"&gt;="&amp;$A28,'EPA US Data'!$G:$G,"&lt;"&amp;$B28)*unit_conv*'State Downscaling Multipliers'!$B$9</f>
        <v>0</v>
      </c>
      <c r="N28" s="2">
        <f t="shared" ref="N28:Q28" si="180">M28+($R28-$M28)/5</f>
        <v>0</v>
      </c>
      <c r="O28" s="2">
        <f t="shared" si="180"/>
        <v>0</v>
      </c>
      <c r="P28" s="2">
        <f t="shared" si="180"/>
        <v>0</v>
      </c>
      <c r="Q28" s="2">
        <f t="shared" si="180"/>
        <v>0</v>
      </c>
      <c r="R28" s="105">
        <f>VLOOKUP($B$1,'Multipliers and Adjustments'!$A$70:$I$86,TRUNC(COLUMN(R$2)/5)+2,FALSE)*SUMIFS('EPA US Data'!$I:$I,'EPA US Data'!$D:$D,'Country Selector'!$A$2,'EPA US Data'!$J:$J,$B$1,'EPA US Data'!$C:$C,R$2,'EPA US Data'!$G:$G,"&gt;="&amp;$A28,'EPA US Data'!$G:$G,"&lt;"&amp;$B28)*unit_conv*'State Downscaling Multipliers'!$B$9</f>
        <v>0</v>
      </c>
      <c r="S28" s="2">
        <f t="shared" ref="S28:V28" si="181">R28+($W28-$R28)/5</f>
        <v>0</v>
      </c>
      <c r="T28" s="2">
        <f t="shared" si="181"/>
        <v>0</v>
      </c>
      <c r="U28" s="2">
        <f t="shared" si="181"/>
        <v>0</v>
      </c>
      <c r="V28" s="2">
        <f t="shared" si="181"/>
        <v>0</v>
      </c>
      <c r="W28" s="105">
        <f>VLOOKUP($B$1,'Multipliers and Adjustments'!$A$70:$I$86,TRUNC(COLUMN(W$2)/5)+2,FALSE)*SUMIFS('EPA US Data'!$I:$I,'EPA US Data'!$D:$D,'Country Selector'!$A$2,'EPA US Data'!$J:$J,$B$1,'EPA US Data'!$C:$C,W$2,'EPA US Data'!$G:$G,"&gt;="&amp;$A28,'EPA US Data'!$G:$G,"&lt;"&amp;$B28)*unit_conv*'State Downscaling Multipliers'!$B$9</f>
        <v>0</v>
      </c>
      <c r="X28" s="2">
        <f t="shared" ref="X28:AA28" si="182">W28+($AB28-$W28)/5</f>
        <v>0</v>
      </c>
      <c r="Y28" s="2">
        <f t="shared" si="182"/>
        <v>0</v>
      </c>
      <c r="Z28" s="2">
        <f t="shared" si="182"/>
        <v>0</v>
      </c>
      <c r="AA28" s="2">
        <f t="shared" si="182"/>
        <v>0</v>
      </c>
      <c r="AB28" s="105">
        <f>VLOOKUP($B$1,'Multipliers and Adjustments'!$A$70:$I$86,TRUNC(COLUMN(AB$2)/5)+2,FALSE)*SUMIFS('EPA US Data'!$I:$I,'EPA US Data'!$D:$D,'Country Selector'!$A$2,'EPA US Data'!$J:$J,$B$1,'EPA US Data'!$C:$C,AB$2,'EPA US Data'!$G:$G,"&gt;="&amp;$A28,'EPA US Data'!$G:$G,"&lt;"&amp;$B28)*unit_conv*'State Downscaling Multipliers'!$B$9</f>
        <v>0</v>
      </c>
      <c r="AC28" s="2">
        <f t="shared" ref="AC28:AF28" si="183">AB28+($AG28-$AB28)/5</f>
        <v>0</v>
      </c>
      <c r="AD28" s="2">
        <f t="shared" si="183"/>
        <v>0</v>
      </c>
      <c r="AE28" s="2">
        <f t="shared" si="183"/>
        <v>0</v>
      </c>
      <c r="AF28" s="2">
        <f t="shared" si="183"/>
        <v>0</v>
      </c>
      <c r="AG28" s="105">
        <f>VLOOKUP($B$1,'Multipliers and Adjustments'!$A$70:$I$86,TRUNC(COLUMN(AG$2)/5)+2,FALSE)*SUMIFS('EPA US Data'!$I:$I,'EPA US Data'!$D:$D,'Country Selector'!$A$2,'EPA US Data'!$J:$J,$B$1,'EPA US Data'!$C:$C,AG$2,'EPA US Data'!$G:$G,"&gt;="&amp;$A28,'EPA US Data'!$G:$G,"&lt;"&amp;$B28)*unit_conv*'State Downscaling Multipliers'!$B$9</f>
        <v>0</v>
      </c>
      <c r="AH28" s="2">
        <f t="shared" ref="AH28:AK28" si="184">AG28+($AL28-$AG28)/5</f>
        <v>0</v>
      </c>
      <c r="AI28" s="2">
        <f t="shared" si="184"/>
        <v>0</v>
      </c>
      <c r="AJ28" s="2">
        <f t="shared" si="184"/>
        <v>0</v>
      </c>
      <c r="AK28" s="2">
        <f t="shared" si="184"/>
        <v>0</v>
      </c>
      <c r="AL28" s="105">
        <f>VLOOKUP($B$1,'Multipliers and Adjustments'!$A$70:$I$86,TRUNC(COLUMN(AL$2)/5)+2,FALSE)*SUMIFS('EPA US Data'!$I:$I,'EPA US Data'!$D:$D,'Country Selector'!$A$2,'EPA US Data'!$J:$J,$B$1,'EPA US Data'!$C:$C,AL$2,'EPA US Data'!$G:$G,"&gt;="&amp;$A28,'EPA US Data'!$G:$G,"&lt;"&amp;$B28)*unit_conv*'State Downscaling Multipliers'!$B$9</f>
        <v>0</v>
      </c>
    </row>
    <row r="29" spans="1:38" ht="15.75" customHeight="1" x14ac:dyDescent="0.25">
      <c r="A29" s="50">
        <f t="shared" si="8"/>
        <v>-50</v>
      </c>
      <c r="B29" s="50">
        <f t="shared" si="149"/>
        <v>-40</v>
      </c>
      <c r="C29" s="105">
        <f>VLOOKUP($B$1,'Multipliers and Adjustments'!$A$70:$I$86,TRUNC(COLUMN(C$2)/5)+2,FALSE)*SUMIFS('EPA US Data'!$I:$I,'EPA US Data'!$D:$D,'Country Selector'!$A$2,'EPA US Data'!$J:$J,$B$1,'EPA US Data'!$C:$C,C$2,'EPA US Data'!$G:$G,"&gt;="&amp;$A29,'EPA US Data'!$G:$G,"&lt;"&amp;$B29)*unit_conv*'State Downscaling Multipliers'!$B$9</f>
        <v>0</v>
      </c>
      <c r="D29" s="2">
        <f t="shared" ref="D29:G29" si="185">C29+($H29-$C29)/5</f>
        <v>0</v>
      </c>
      <c r="E29" s="2">
        <f t="shared" si="185"/>
        <v>0</v>
      </c>
      <c r="F29" s="2">
        <f t="shared" si="185"/>
        <v>0</v>
      </c>
      <c r="G29" s="2">
        <f t="shared" si="185"/>
        <v>0</v>
      </c>
      <c r="H29" s="105">
        <f>VLOOKUP($B$1,'Multipliers and Adjustments'!$A$70:$I$86,TRUNC(COLUMN(H$2)/5)+2,FALSE)*SUMIFS('EPA US Data'!$I:$I,'EPA US Data'!$D:$D,'Country Selector'!$A$2,'EPA US Data'!$J:$J,$B$1,'EPA US Data'!$C:$C,H$2,'EPA US Data'!$G:$G,"&gt;="&amp;$A29,'EPA US Data'!$G:$G,"&lt;"&amp;$B29)*unit_conv*'State Downscaling Multipliers'!$B$9</f>
        <v>0</v>
      </c>
      <c r="I29" s="2">
        <f t="shared" ref="I29:L29" si="186">H29+($M29-$H29)/5</f>
        <v>0</v>
      </c>
      <c r="J29" s="2">
        <f t="shared" si="186"/>
        <v>0</v>
      </c>
      <c r="K29" s="2">
        <f t="shared" si="186"/>
        <v>0</v>
      </c>
      <c r="L29" s="2">
        <f t="shared" si="186"/>
        <v>0</v>
      </c>
      <c r="M29" s="105">
        <f>VLOOKUP($B$1,'Multipliers and Adjustments'!$A$70:$I$86,TRUNC(COLUMN(M$2)/5)+2,FALSE)*SUMIFS('EPA US Data'!$I:$I,'EPA US Data'!$D:$D,'Country Selector'!$A$2,'EPA US Data'!$J:$J,$B$1,'EPA US Data'!$C:$C,M$2,'EPA US Data'!$G:$G,"&gt;="&amp;$A29,'EPA US Data'!$G:$G,"&lt;"&amp;$B29)*unit_conv*'State Downscaling Multipliers'!$B$9</f>
        <v>0</v>
      </c>
      <c r="N29" s="2">
        <f t="shared" ref="N29:Q29" si="187">M29+($R29-$M29)/5</f>
        <v>0</v>
      </c>
      <c r="O29" s="2">
        <f t="shared" si="187"/>
        <v>0</v>
      </c>
      <c r="P29" s="2">
        <f t="shared" si="187"/>
        <v>0</v>
      </c>
      <c r="Q29" s="2">
        <f t="shared" si="187"/>
        <v>0</v>
      </c>
      <c r="R29" s="105">
        <f>VLOOKUP($B$1,'Multipliers and Adjustments'!$A$70:$I$86,TRUNC(COLUMN(R$2)/5)+2,FALSE)*SUMIFS('EPA US Data'!$I:$I,'EPA US Data'!$D:$D,'Country Selector'!$A$2,'EPA US Data'!$J:$J,$B$1,'EPA US Data'!$C:$C,R$2,'EPA US Data'!$G:$G,"&gt;="&amp;$A29,'EPA US Data'!$G:$G,"&lt;"&amp;$B29)*unit_conv*'State Downscaling Multipliers'!$B$9</f>
        <v>0</v>
      </c>
      <c r="S29" s="2">
        <f t="shared" ref="S29:V29" si="188">R29+($W29-$R29)/5</f>
        <v>0</v>
      </c>
      <c r="T29" s="2">
        <f t="shared" si="188"/>
        <v>0</v>
      </c>
      <c r="U29" s="2">
        <f t="shared" si="188"/>
        <v>0</v>
      </c>
      <c r="V29" s="2">
        <f t="shared" si="188"/>
        <v>0</v>
      </c>
      <c r="W29" s="105">
        <f>VLOOKUP($B$1,'Multipliers and Adjustments'!$A$70:$I$86,TRUNC(COLUMN(W$2)/5)+2,FALSE)*SUMIFS('EPA US Data'!$I:$I,'EPA US Data'!$D:$D,'Country Selector'!$A$2,'EPA US Data'!$J:$J,$B$1,'EPA US Data'!$C:$C,W$2,'EPA US Data'!$G:$G,"&gt;="&amp;$A29,'EPA US Data'!$G:$G,"&lt;"&amp;$B29)*unit_conv*'State Downscaling Multipliers'!$B$9</f>
        <v>0</v>
      </c>
      <c r="X29" s="2">
        <f t="shared" ref="X29:AA29" si="189">W29+($AB29-$W29)/5</f>
        <v>0</v>
      </c>
      <c r="Y29" s="2">
        <f t="shared" si="189"/>
        <v>0</v>
      </c>
      <c r="Z29" s="2">
        <f t="shared" si="189"/>
        <v>0</v>
      </c>
      <c r="AA29" s="2">
        <f t="shared" si="189"/>
        <v>0</v>
      </c>
      <c r="AB29" s="105">
        <f>VLOOKUP($B$1,'Multipliers and Adjustments'!$A$70:$I$86,TRUNC(COLUMN(AB$2)/5)+2,FALSE)*SUMIFS('EPA US Data'!$I:$I,'EPA US Data'!$D:$D,'Country Selector'!$A$2,'EPA US Data'!$J:$J,$B$1,'EPA US Data'!$C:$C,AB$2,'EPA US Data'!$G:$G,"&gt;="&amp;$A29,'EPA US Data'!$G:$G,"&lt;"&amp;$B29)*unit_conv*'State Downscaling Multipliers'!$B$9</f>
        <v>0</v>
      </c>
      <c r="AC29" s="2">
        <f t="shared" ref="AC29:AF29" si="190">AB29+($AG29-$AB29)/5</f>
        <v>0</v>
      </c>
      <c r="AD29" s="2">
        <f t="shared" si="190"/>
        <v>0</v>
      </c>
      <c r="AE29" s="2">
        <f t="shared" si="190"/>
        <v>0</v>
      </c>
      <c r="AF29" s="2">
        <f t="shared" si="190"/>
        <v>0</v>
      </c>
      <c r="AG29" s="105">
        <f>VLOOKUP($B$1,'Multipliers and Adjustments'!$A$70:$I$86,TRUNC(COLUMN(AG$2)/5)+2,FALSE)*SUMIFS('EPA US Data'!$I:$I,'EPA US Data'!$D:$D,'Country Selector'!$A$2,'EPA US Data'!$J:$J,$B$1,'EPA US Data'!$C:$C,AG$2,'EPA US Data'!$G:$G,"&gt;="&amp;$A29,'EPA US Data'!$G:$G,"&lt;"&amp;$B29)*unit_conv*'State Downscaling Multipliers'!$B$9</f>
        <v>0</v>
      </c>
      <c r="AH29" s="2">
        <f t="shared" ref="AH29:AK29" si="191">AG29+($AL29-$AG29)/5</f>
        <v>0</v>
      </c>
      <c r="AI29" s="2">
        <f t="shared" si="191"/>
        <v>0</v>
      </c>
      <c r="AJ29" s="2">
        <f t="shared" si="191"/>
        <v>0</v>
      </c>
      <c r="AK29" s="2">
        <f t="shared" si="191"/>
        <v>0</v>
      </c>
      <c r="AL29" s="105">
        <f>VLOOKUP($B$1,'Multipliers and Adjustments'!$A$70:$I$86,TRUNC(COLUMN(AL$2)/5)+2,FALSE)*SUMIFS('EPA US Data'!$I:$I,'EPA US Data'!$D:$D,'Country Selector'!$A$2,'EPA US Data'!$J:$J,$B$1,'EPA US Data'!$C:$C,AL$2,'EPA US Data'!$G:$G,"&gt;="&amp;$A29,'EPA US Data'!$G:$G,"&lt;"&amp;$B29)*unit_conv*'State Downscaling Multipliers'!$B$9</f>
        <v>0</v>
      </c>
    </row>
    <row r="30" spans="1:38" ht="15.75" customHeight="1" x14ac:dyDescent="0.25">
      <c r="A30" s="50">
        <f t="shared" si="8"/>
        <v>-40</v>
      </c>
      <c r="B30" s="50">
        <f t="shared" si="149"/>
        <v>-30</v>
      </c>
      <c r="C30" s="105">
        <f>VLOOKUP($B$1,'Multipliers and Adjustments'!$A$70:$I$86,TRUNC(COLUMN(C$2)/5)+2,FALSE)*SUMIFS('EPA US Data'!$I:$I,'EPA US Data'!$D:$D,'Country Selector'!$A$2,'EPA US Data'!$J:$J,$B$1,'EPA US Data'!$C:$C,C$2,'EPA US Data'!$G:$G,"&gt;="&amp;$A30,'EPA US Data'!$G:$G,"&lt;"&amp;$B30)*unit_conv*'State Downscaling Multipliers'!$B$9</f>
        <v>0</v>
      </c>
      <c r="D30" s="2">
        <f t="shared" ref="D30:G30" si="192">C30+($H30-$C30)/5</f>
        <v>0</v>
      </c>
      <c r="E30" s="2">
        <f t="shared" si="192"/>
        <v>0</v>
      </c>
      <c r="F30" s="2">
        <f t="shared" si="192"/>
        <v>0</v>
      </c>
      <c r="G30" s="2">
        <f t="shared" si="192"/>
        <v>0</v>
      </c>
      <c r="H30" s="105">
        <f>VLOOKUP($B$1,'Multipliers and Adjustments'!$A$70:$I$86,TRUNC(COLUMN(H$2)/5)+2,FALSE)*SUMIFS('EPA US Data'!$I:$I,'EPA US Data'!$D:$D,'Country Selector'!$A$2,'EPA US Data'!$J:$J,$B$1,'EPA US Data'!$C:$C,H$2,'EPA US Data'!$G:$G,"&gt;="&amp;$A30,'EPA US Data'!$G:$G,"&lt;"&amp;$B30)*unit_conv*'State Downscaling Multipliers'!$B$9</f>
        <v>0</v>
      </c>
      <c r="I30" s="2">
        <f t="shared" ref="I30:L30" si="193">H30+($M30-$H30)/5</f>
        <v>0</v>
      </c>
      <c r="J30" s="2">
        <f t="shared" si="193"/>
        <v>0</v>
      </c>
      <c r="K30" s="2">
        <f t="shared" si="193"/>
        <v>0</v>
      </c>
      <c r="L30" s="2">
        <f t="shared" si="193"/>
        <v>0</v>
      </c>
      <c r="M30" s="105">
        <f>VLOOKUP($B$1,'Multipliers and Adjustments'!$A$70:$I$86,TRUNC(COLUMN(M$2)/5)+2,FALSE)*SUMIFS('EPA US Data'!$I:$I,'EPA US Data'!$D:$D,'Country Selector'!$A$2,'EPA US Data'!$J:$J,$B$1,'EPA US Data'!$C:$C,M$2,'EPA US Data'!$G:$G,"&gt;="&amp;$A30,'EPA US Data'!$G:$G,"&lt;"&amp;$B30)*unit_conv*'State Downscaling Multipliers'!$B$9</f>
        <v>0</v>
      </c>
      <c r="N30" s="2">
        <f t="shared" ref="N30:Q30" si="194">M30+($R30-$M30)/5</f>
        <v>0</v>
      </c>
      <c r="O30" s="2">
        <f t="shared" si="194"/>
        <v>0</v>
      </c>
      <c r="P30" s="2">
        <f t="shared" si="194"/>
        <v>0</v>
      </c>
      <c r="Q30" s="2">
        <f t="shared" si="194"/>
        <v>0</v>
      </c>
      <c r="R30" s="105">
        <f>VLOOKUP($B$1,'Multipliers and Adjustments'!$A$70:$I$86,TRUNC(COLUMN(R$2)/5)+2,FALSE)*SUMIFS('EPA US Data'!$I:$I,'EPA US Data'!$D:$D,'Country Selector'!$A$2,'EPA US Data'!$J:$J,$B$1,'EPA US Data'!$C:$C,R$2,'EPA US Data'!$G:$G,"&gt;="&amp;$A30,'EPA US Data'!$G:$G,"&lt;"&amp;$B30)*unit_conv*'State Downscaling Multipliers'!$B$9</f>
        <v>0</v>
      </c>
      <c r="S30" s="2">
        <f t="shared" ref="S30:V30" si="195">R30+($W30-$R30)/5</f>
        <v>0</v>
      </c>
      <c r="T30" s="2">
        <f t="shared" si="195"/>
        <v>0</v>
      </c>
      <c r="U30" s="2">
        <f t="shared" si="195"/>
        <v>0</v>
      </c>
      <c r="V30" s="2">
        <f t="shared" si="195"/>
        <v>0</v>
      </c>
      <c r="W30" s="105">
        <f>VLOOKUP($B$1,'Multipliers and Adjustments'!$A$70:$I$86,TRUNC(COLUMN(W$2)/5)+2,FALSE)*SUMIFS('EPA US Data'!$I:$I,'EPA US Data'!$D:$D,'Country Selector'!$A$2,'EPA US Data'!$J:$J,$B$1,'EPA US Data'!$C:$C,W$2,'EPA US Data'!$G:$G,"&gt;="&amp;$A30,'EPA US Data'!$G:$G,"&lt;"&amp;$B30)*unit_conv*'State Downscaling Multipliers'!$B$9</f>
        <v>0</v>
      </c>
      <c r="X30" s="2">
        <f t="shared" ref="X30:AA30" si="196">W30+($AB30-$W30)/5</f>
        <v>0</v>
      </c>
      <c r="Y30" s="2">
        <f t="shared" si="196"/>
        <v>0</v>
      </c>
      <c r="Z30" s="2">
        <f t="shared" si="196"/>
        <v>0</v>
      </c>
      <c r="AA30" s="2">
        <f t="shared" si="196"/>
        <v>0</v>
      </c>
      <c r="AB30" s="105">
        <f>VLOOKUP($B$1,'Multipliers and Adjustments'!$A$70:$I$86,TRUNC(COLUMN(AB$2)/5)+2,FALSE)*SUMIFS('EPA US Data'!$I:$I,'EPA US Data'!$D:$D,'Country Selector'!$A$2,'EPA US Data'!$J:$J,$B$1,'EPA US Data'!$C:$C,AB$2,'EPA US Data'!$G:$G,"&gt;="&amp;$A30,'EPA US Data'!$G:$G,"&lt;"&amp;$B30)*unit_conv*'State Downscaling Multipliers'!$B$9</f>
        <v>0</v>
      </c>
      <c r="AC30" s="2">
        <f t="shared" ref="AC30:AF30" si="197">AB30+($AG30-$AB30)/5</f>
        <v>0</v>
      </c>
      <c r="AD30" s="2">
        <f t="shared" si="197"/>
        <v>0</v>
      </c>
      <c r="AE30" s="2">
        <f t="shared" si="197"/>
        <v>0</v>
      </c>
      <c r="AF30" s="2">
        <f t="shared" si="197"/>
        <v>0</v>
      </c>
      <c r="AG30" s="105">
        <f>VLOOKUP($B$1,'Multipliers and Adjustments'!$A$70:$I$86,TRUNC(COLUMN(AG$2)/5)+2,FALSE)*SUMIFS('EPA US Data'!$I:$I,'EPA US Data'!$D:$D,'Country Selector'!$A$2,'EPA US Data'!$J:$J,$B$1,'EPA US Data'!$C:$C,AG$2,'EPA US Data'!$G:$G,"&gt;="&amp;$A30,'EPA US Data'!$G:$G,"&lt;"&amp;$B30)*unit_conv*'State Downscaling Multipliers'!$B$9</f>
        <v>0</v>
      </c>
      <c r="AH30" s="2">
        <f t="shared" ref="AH30:AK30" si="198">AG30+($AL30-$AG30)/5</f>
        <v>0</v>
      </c>
      <c r="AI30" s="2">
        <f t="shared" si="198"/>
        <v>0</v>
      </c>
      <c r="AJ30" s="2">
        <f t="shared" si="198"/>
        <v>0</v>
      </c>
      <c r="AK30" s="2">
        <f t="shared" si="198"/>
        <v>0</v>
      </c>
      <c r="AL30" s="105">
        <f>VLOOKUP($B$1,'Multipliers and Adjustments'!$A$70:$I$86,TRUNC(COLUMN(AL$2)/5)+2,FALSE)*SUMIFS('EPA US Data'!$I:$I,'EPA US Data'!$D:$D,'Country Selector'!$A$2,'EPA US Data'!$J:$J,$B$1,'EPA US Data'!$C:$C,AL$2,'EPA US Data'!$G:$G,"&gt;="&amp;$A30,'EPA US Data'!$G:$G,"&lt;"&amp;$B30)*unit_conv*'State Downscaling Multipliers'!$B$9</f>
        <v>0</v>
      </c>
    </row>
    <row r="31" spans="1:38" ht="15.75" customHeight="1" x14ac:dyDescent="0.25">
      <c r="A31" s="50">
        <f t="shared" si="8"/>
        <v>-30</v>
      </c>
      <c r="B31" s="50">
        <f t="shared" si="149"/>
        <v>-20</v>
      </c>
      <c r="C31" s="105">
        <f>VLOOKUP($B$1,'Multipliers and Adjustments'!$A$70:$I$86,TRUNC(COLUMN(C$2)/5)+2,FALSE)*SUMIFS('EPA US Data'!$I:$I,'EPA US Data'!$D:$D,'Country Selector'!$A$2,'EPA US Data'!$J:$J,$B$1,'EPA US Data'!$C:$C,C$2,'EPA US Data'!$G:$G,"&gt;="&amp;$A31,'EPA US Data'!$G:$G,"&lt;"&amp;$B31)*unit_conv*'State Downscaling Multipliers'!$B$9</f>
        <v>0</v>
      </c>
      <c r="D31" s="2">
        <f t="shared" ref="D31:G31" si="199">C31+($H31-$C31)/5</f>
        <v>0</v>
      </c>
      <c r="E31" s="2">
        <f t="shared" si="199"/>
        <v>0</v>
      </c>
      <c r="F31" s="2">
        <f t="shared" si="199"/>
        <v>0</v>
      </c>
      <c r="G31" s="2">
        <f t="shared" si="199"/>
        <v>0</v>
      </c>
      <c r="H31" s="105">
        <f>VLOOKUP($B$1,'Multipliers and Adjustments'!$A$70:$I$86,TRUNC(COLUMN(H$2)/5)+2,FALSE)*SUMIFS('EPA US Data'!$I:$I,'EPA US Data'!$D:$D,'Country Selector'!$A$2,'EPA US Data'!$J:$J,$B$1,'EPA US Data'!$C:$C,H$2,'EPA US Data'!$G:$G,"&gt;="&amp;$A31,'EPA US Data'!$G:$G,"&lt;"&amp;$B31)*unit_conv*'State Downscaling Multipliers'!$B$9</f>
        <v>0</v>
      </c>
      <c r="I31" s="2">
        <f t="shared" ref="I31:L31" si="200">H31+($M31-$H31)/5</f>
        <v>0</v>
      </c>
      <c r="J31" s="2">
        <f t="shared" si="200"/>
        <v>0</v>
      </c>
      <c r="K31" s="2">
        <f t="shared" si="200"/>
        <v>0</v>
      </c>
      <c r="L31" s="2">
        <f t="shared" si="200"/>
        <v>0</v>
      </c>
      <c r="M31" s="105">
        <f>VLOOKUP($B$1,'Multipliers and Adjustments'!$A$70:$I$86,TRUNC(COLUMN(M$2)/5)+2,FALSE)*SUMIFS('EPA US Data'!$I:$I,'EPA US Data'!$D:$D,'Country Selector'!$A$2,'EPA US Data'!$J:$J,$B$1,'EPA US Data'!$C:$C,M$2,'EPA US Data'!$G:$G,"&gt;="&amp;$A31,'EPA US Data'!$G:$G,"&lt;"&amp;$B31)*unit_conv*'State Downscaling Multipliers'!$B$9</f>
        <v>0</v>
      </c>
      <c r="N31" s="2">
        <f t="shared" ref="N31:Q31" si="201">M31+($R31-$M31)/5</f>
        <v>0</v>
      </c>
      <c r="O31" s="2">
        <f t="shared" si="201"/>
        <v>0</v>
      </c>
      <c r="P31" s="2">
        <f t="shared" si="201"/>
        <v>0</v>
      </c>
      <c r="Q31" s="2">
        <f t="shared" si="201"/>
        <v>0</v>
      </c>
      <c r="R31" s="105">
        <f>VLOOKUP($B$1,'Multipliers and Adjustments'!$A$70:$I$86,TRUNC(COLUMN(R$2)/5)+2,FALSE)*SUMIFS('EPA US Data'!$I:$I,'EPA US Data'!$D:$D,'Country Selector'!$A$2,'EPA US Data'!$J:$J,$B$1,'EPA US Data'!$C:$C,R$2,'EPA US Data'!$G:$G,"&gt;="&amp;$A31,'EPA US Data'!$G:$G,"&lt;"&amp;$B31)*unit_conv*'State Downscaling Multipliers'!$B$9</f>
        <v>0</v>
      </c>
      <c r="S31" s="2">
        <f t="shared" ref="S31:V31" si="202">R31+($W31-$R31)/5</f>
        <v>0</v>
      </c>
      <c r="T31" s="2">
        <f t="shared" si="202"/>
        <v>0</v>
      </c>
      <c r="U31" s="2">
        <f t="shared" si="202"/>
        <v>0</v>
      </c>
      <c r="V31" s="2">
        <f t="shared" si="202"/>
        <v>0</v>
      </c>
      <c r="W31" s="105">
        <f>VLOOKUP($B$1,'Multipliers and Adjustments'!$A$70:$I$86,TRUNC(COLUMN(W$2)/5)+2,FALSE)*SUMIFS('EPA US Data'!$I:$I,'EPA US Data'!$D:$D,'Country Selector'!$A$2,'EPA US Data'!$J:$J,$B$1,'EPA US Data'!$C:$C,W$2,'EPA US Data'!$G:$G,"&gt;="&amp;$A31,'EPA US Data'!$G:$G,"&lt;"&amp;$B31)*unit_conv*'State Downscaling Multipliers'!$B$9</f>
        <v>0</v>
      </c>
      <c r="X31" s="2">
        <f t="shared" ref="X31:AA31" si="203">W31+($AB31-$W31)/5</f>
        <v>0</v>
      </c>
      <c r="Y31" s="2">
        <f t="shared" si="203"/>
        <v>0</v>
      </c>
      <c r="Z31" s="2">
        <f t="shared" si="203"/>
        <v>0</v>
      </c>
      <c r="AA31" s="2">
        <f t="shared" si="203"/>
        <v>0</v>
      </c>
      <c r="AB31" s="105">
        <f>VLOOKUP($B$1,'Multipliers and Adjustments'!$A$70:$I$86,TRUNC(COLUMN(AB$2)/5)+2,FALSE)*SUMIFS('EPA US Data'!$I:$I,'EPA US Data'!$D:$D,'Country Selector'!$A$2,'EPA US Data'!$J:$J,$B$1,'EPA US Data'!$C:$C,AB$2,'EPA US Data'!$G:$G,"&gt;="&amp;$A31,'EPA US Data'!$G:$G,"&lt;"&amp;$B31)*unit_conv*'State Downscaling Multipliers'!$B$9</f>
        <v>0</v>
      </c>
      <c r="AC31" s="2">
        <f t="shared" ref="AC31:AF31" si="204">AB31+($AG31-$AB31)/5</f>
        <v>0</v>
      </c>
      <c r="AD31" s="2">
        <f t="shared" si="204"/>
        <v>0</v>
      </c>
      <c r="AE31" s="2">
        <f t="shared" si="204"/>
        <v>0</v>
      </c>
      <c r="AF31" s="2">
        <f t="shared" si="204"/>
        <v>0</v>
      </c>
      <c r="AG31" s="105">
        <f>VLOOKUP($B$1,'Multipliers and Adjustments'!$A$70:$I$86,TRUNC(COLUMN(AG$2)/5)+2,FALSE)*SUMIFS('EPA US Data'!$I:$I,'EPA US Data'!$D:$D,'Country Selector'!$A$2,'EPA US Data'!$J:$J,$B$1,'EPA US Data'!$C:$C,AG$2,'EPA US Data'!$G:$G,"&gt;="&amp;$A31,'EPA US Data'!$G:$G,"&lt;"&amp;$B31)*unit_conv*'State Downscaling Multipliers'!$B$9</f>
        <v>0</v>
      </c>
      <c r="AH31" s="2">
        <f t="shared" ref="AH31:AK31" si="205">AG31+($AL31-$AG31)/5</f>
        <v>0</v>
      </c>
      <c r="AI31" s="2">
        <f t="shared" si="205"/>
        <v>0</v>
      </c>
      <c r="AJ31" s="2">
        <f t="shared" si="205"/>
        <v>0</v>
      </c>
      <c r="AK31" s="2">
        <f t="shared" si="205"/>
        <v>0</v>
      </c>
      <c r="AL31" s="105">
        <f>VLOOKUP($B$1,'Multipliers and Adjustments'!$A$70:$I$86,TRUNC(COLUMN(AL$2)/5)+2,FALSE)*SUMIFS('EPA US Data'!$I:$I,'EPA US Data'!$D:$D,'Country Selector'!$A$2,'EPA US Data'!$J:$J,$B$1,'EPA US Data'!$C:$C,AL$2,'EPA US Data'!$G:$G,"&gt;="&amp;$A31,'EPA US Data'!$G:$G,"&lt;"&amp;$B31)*unit_conv*'State Downscaling Multipliers'!$B$9</f>
        <v>0</v>
      </c>
    </row>
    <row r="32" spans="1:38" ht="15.75" customHeight="1" x14ac:dyDescent="0.25">
      <c r="A32" s="50">
        <f t="shared" si="8"/>
        <v>-20</v>
      </c>
      <c r="B32" s="50">
        <f t="shared" si="149"/>
        <v>-10</v>
      </c>
      <c r="C32" s="105">
        <f>VLOOKUP($B$1,'Multipliers and Adjustments'!$A$70:$I$86,TRUNC(COLUMN(C$2)/5)+2,FALSE)*SUMIFS('EPA US Data'!$I:$I,'EPA US Data'!$D:$D,'Country Selector'!$A$2,'EPA US Data'!$J:$J,$B$1,'EPA US Data'!$C:$C,C$2,'EPA US Data'!$G:$G,"&gt;="&amp;$A32,'EPA US Data'!$G:$G,"&lt;"&amp;$B32)*unit_conv*'State Downscaling Multipliers'!$B$9</f>
        <v>0</v>
      </c>
      <c r="D32" s="2">
        <f t="shared" ref="D32:G32" si="206">C32+($H32-$C32)/5</f>
        <v>0</v>
      </c>
      <c r="E32" s="2">
        <f t="shared" si="206"/>
        <v>0</v>
      </c>
      <c r="F32" s="2">
        <f t="shared" si="206"/>
        <v>0</v>
      </c>
      <c r="G32" s="2">
        <f t="shared" si="206"/>
        <v>0</v>
      </c>
      <c r="H32" s="105">
        <f>VLOOKUP($B$1,'Multipliers and Adjustments'!$A$70:$I$86,TRUNC(COLUMN(H$2)/5)+2,FALSE)*SUMIFS('EPA US Data'!$I:$I,'EPA US Data'!$D:$D,'Country Selector'!$A$2,'EPA US Data'!$J:$J,$B$1,'EPA US Data'!$C:$C,H$2,'EPA US Data'!$G:$G,"&gt;="&amp;$A32,'EPA US Data'!$G:$G,"&lt;"&amp;$B32)*unit_conv*'State Downscaling Multipliers'!$B$9</f>
        <v>0</v>
      </c>
      <c r="I32" s="2">
        <f t="shared" ref="I32:L32" si="207">H32+($M32-$H32)/5</f>
        <v>0</v>
      </c>
      <c r="J32" s="2">
        <f t="shared" si="207"/>
        <v>0</v>
      </c>
      <c r="K32" s="2">
        <f t="shared" si="207"/>
        <v>0</v>
      </c>
      <c r="L32" s="2">
        <f t="shared" si="207"/>
        <v>0</v>
      </c>
      <c r="M32" s="105">
        <f>VLOOKUP($B$1,'Multipliers and Adjustments'!$A$70:$I$86,TRUNC(COLUMN(M$2)/5)+2,FALSE)*SUMIFS('EPA US Data'!$I:$I,'EPA US Data'!$D:$D,'Country Selector'!$A$2,'EPA US Data'!$J:$J,$B$1,'EPA US Data'!$C:$C,M$2,'EPA US Data'!$G:$G,"&gt;="&amp;$A32,'EPA US Data'!$G:$G,"&lt;"&amp;$B32)*unit_conv*'State Downscaling Multipliers'!$B$9</f>
        <v>0</v>
      </c>
      <c r="N32" s="2">
        <f t="shared" ref="N32:Q32" si="208">M32+($R32-$M32)/5</f>
        <v>0</v>
      </c>
      <c r="O32" s="2">
        <f t="shared" si="208"/>
        <v>0</v>
      </c>
      <c r="P32" s="2">
        <f t="shared" si="208"/>
        <v>0</v>
      </c>
      <c r="Q32" s="2">
        <f t="shared" si="208"/>
        <v>0</v>
      </c>
      <c r="R32" s="105">
        <f>VLOOKUP($B$1,'Multipliers and Adjustments'!$A$70:$I$86,TRUNC(COLUMN(R$2)/5)+2,FALSE)*SUMIFS('EPA US Data'!$I:$I,'EPA US Data'!$D:$D,'Country Selector'!$A$2,'EPA US Data'!$J:$J,$B$1,'EPA US Data'!$C:$C,R$2,'EPA US Data'!$G:$G,"&gt;="&amp;$A32,'EPA US Data'!$G:$G,"&lt;"&amp;$B32)*unit_conv*'State Downscaling Multipliers'!$B$9</f>
        <v>0</v>
      </c>
      <c r="S32" s="2">
        <f t="shared" ref="S32:V32" si="209">R32+($W32-$R32)/5</f>
        <v>0</v>
      </c>
      <c r="T32" s="2">
        <f t="shared" si="209"/>
        <v>0</v>
      </c>
      <c r="U32" s="2">
        <f t="shared" si="209"/>
        <v>0</v>
      </c>
      <c r="V32" s="2">
        <f t="shared" si="209"/>
        <v>0</v>
      </c>
      <c r="W32" s="105">
        <f>VLOOKUP($B$1,'Multipliers and Adjustments'!$A$70:$I$86,TRUNC(COLUMN(W$2)/5)+2,FALSE)*SUMIFS('EPA US Data'!$I:$I,'EPA US Data'!$D:$D,'Country Selector'!$A$2,'EPA US Data'!$J:$J,$B$1,'EPA US Data'!$C:$C,W$2,'EPA US Data'!$G:$G,"&gt;="&amp;$A32,'EPA US Data'!$G:$G,"&lt;"&amp;$B32)*unit_conv*'State Downscaling Multipliers'!$B$9</f>
        <v>0</v>
      </c>
      <c r="X32" s="2">
        <f t="shared" ref="X32:AA32" si="210">W32+($AB32-$W32)/5</f>
        <v>0</v>
      </c>
      <c r="Y32" s="2">
        <f t="shared" si="210"/>
        <v>0</v>
      </c>
      <c r="Z32" s="2">
        <f t="shared" si="210"/>
        <v>0</v>
      </c>
      <c r="AA32" s="2">
        <f t="shared" si="210"/>
        <v>0</v>
      </c>
      <c r="AB32" s="105">
        <f>VLOOKUP($B$1,'Multipliers and Adjustments'!$A$70:$I$86,TRUNC(COLUMN(AB$2)/5)+2,FALSE)*SUMIFS('EPA US Data'!$I:$I,'EPA US Data'!$D:$D,'Country Selector'!$A$2,'EPA US Data'!$J:$J,$B$1,'EPA US Data'!$C:$C,AB$2,'EPA US Data'!$G:$G,"&gt;="&amp;$A32,'EPA US Data'!$G:$G,"&lt;"&amp;$B32)*unit_conv*'State Downscaling Multipliers'!$B$9</f>
        <v>0</v>
      </c>
      <c r="AC32" s="2">
        <f t="shared" ref="AC32:AF32" si="211">AB32+($AG32-$AB32)/5</f>
        <v>0</v>
      </c>
      <c r="AD32" s="2">
        <f t="shared" si="211"/>
        <v>0</v>
      </c>
      <c r="AE32" s="2">
        <f t="shared" si="211"/>
        <v>0</v>
      </c>
      <c r="AF32" s="2">
        <f t="shared" si="211"/>
        <v>0</v>
      </c>
      <c r="AG32" s="105">
        <f>VLOOKUP($B$1,'Multipliers and Adjustments'!$A$70:$I$86,TRUNC(COLUMN(AG$2)/5)+2,FALSE)*SUMIFS('EPA US Data'!$I:$I,'EPA US Data'!$D:$D,'Country Selector'!$A$2,'EPA US Data'!$J:$J,$B$1,'EPA US Data'!$C:$C,AG$2,'EPA US Data'!$G:$G,"&gt;="&amp;$A32,'EPA US Data'!$G:$G,"&lt;"&amp;$B32)*unit_conv*'State Downscaling Multipliers'!$B$9</f>
        <v>0</v>
      </c>
      <c r="AH32" s="2">
        <f t="shared" ref="AH32:AK32" si="212">AG32+($AL32-$AG32)/5</f>
        <v>0</v>
      </c>
      <c r="AI32" s="2">
        <f t="shared" si="212"/>
        <v>0</v>
      </c>
      <c r="AJ32" s="2">
        <f t="shared" si="212"/>
        <v>0</v>
      </c>
      <c r="AK32" s="2">
        <f t="shared" si="212"/>
        <v>0</v>
      </c>
      <c r="AL32" s="105">
        <f>VLOOKUP($B$1,'Multipliers and Adjustments'!$A$70:$I$86,TRUNC(COLUMN(AL$2)/5)+2,FALSE)*SUMIFS('EPA US Data'!$I:$I,'EPA US Data'!$D:$D,'Country Selector'!$A$2,'EPA US Data'!$J:$J,$B$1,'EPA US Data'!$C:$C,AL$2,'EPA US Data'!$G:$G,"&gt;="&amp;$A32,'EPA US Data'!$G:$G,"&lt;"&amp;$B32)*unit_conv*'State Downscaling Multipliers'!$B$9</f>
        <v>0</v>
      </c>
    </row>
    <row r="33" spans="1:38" ht="15.75" customHeight="1" x14ac:dyDescent="0.25">
      <c r="A33" s="50">
        <f t="shared" si="8"/>
        <v>-10</v>
      </c>
      <c r="B33" s="50">
        <f t="shared" si="149"/>
        <v>0</v>
      </c>
      <c r="C33" s="105">
        <f>VLOOKUP($B$1,'Multipliers and Adjustments'!$A$70:$I$86,TRUNC(COLUMN(C$2)/5)+2,FALSE)*SUMIFS('EPA US Data'!$I:$I,'EPA US Data'!$D:$D,'Country Selector'!$A$2,'EPA US Data'!$J:$J,$B$1,'EPA US Data'!$C:$C,C$2,'EPA US Data'!$G:$G,"&gt;="&amp;$A33,'EPA US Data'!$G:$G,"&lt;"&amp;$B33)*unit_conv*'State Downscaling Multipliers'!$B$9</f>
        <v>0</v>
      </c>
      <c r="D33" s="2">
        <f t="shared" ref="D33:G33" si="213">C33+($H33-$C33)/5</f>
        <v>0</v>
      </c>
      <c r="E33" s="2">
        <f t="shared" si="213"/>
        <v>0</v>
      </c>
      <c r="F33" s="2">
        <f t="shared" si="213"/>
        <v>0</v>
      </c>
      <c r="G33" s="2">
        <f t="shared" si="213"/>
        <v>0</v>
      </c>
      <c r="H33" s="105">
        <f>VLOOKUP($B$1,'Multipliers and Adjustments'!$A$70:$I$86,TRUNC(COLUMN(H$2)/5)+2,FALSE)*SUMIFS('EPA US Data'!$I:$I,'EPA US Data'!$D:$D,'Country Selector'!$A$2,'EPA US Data'!$J:$J,$B$1,'EPA US Data'!$C:$C,H$2,'EPA US Data'!$G:$G,"&gt;="&amp;$A33,'EPA US Data'!$G:$G,"&lt;"&amp;$B33)*unit_conv*'State Downscaling Multipliers'!$B$9</f>
        <v>0</v>
      </c>
      <c r="I33" s="2">
        <f t="shared" ref="I33:L33" si="214">H33+($M33-$H33)/5</f>
        <v>0</v>
      </c>
      <c r="J33" s="2">
        <f t="shared" si="214"/>
        <v>0</v>
      </c>
      <c r="K33" s="2">
        <f t="shared" si="214"/>
        <v>0</v>
      </c>
      <c r="L33" s="2">
        <f t="shared" si="214"/>
        <v>0</v>
      </c>
      <c r="M33" s="105">
        <f>VLOOKUP($B$1,'Multipliers and Adjustments'!$A$70:$I$86,TRUNC(COLUMN(M$2)/5)+2,FALSE)*SUMIFS('EPA US Data'!$I:$I,'EPA US Data'!$D:$D,'Country Selector'!$A$2,'EPA US Data'!$J:$J,$B$1,'EPA US Data'!$C:$C,M$2,'EPA US Data'!$G:$G,"&gt;="&amp;$A33,'EPA US Data'!$G:$G,"&lt;"&amp;$B33)*unit_conv*'State Downscaling Multipliers'!$B$9</f>
        <v>0</v>
      </c>
      <c r="N33" s="2">
        <f t="shared" ref="N33:Q33" si="215">M33+($R33-$M33)/5</f>
        <v>0</v>
      </c>
      <c r="O33" s="2">
        <f t="shared" si="215"/>
        <v>0</v>
      </c>
      <c r="P33" s="2">
        <f t="shared" si="215"/>
        <v>0</v>
      </c>
      <c r="Q33" s="2">
        <f t="shared" si="215"/>
        <v>0</v>
      </c>
      <c r="R33" s="105">
        <f>VLOOKUP($B$1,'Multipliers and Adjustments'!$A$70:$I$86,TRUNC(COLUMN(R$2)/5)+2,FALSE)*SUMIFS('EPA US Data'!$I:$I,'EPA US Data'!$D:$D,'Country Selector'!$A$2,'EPA US Data'!$J:$J,$B$1,'EPA US Data'!$C:$C,R$2,'EPA US Data'!$G:$G,"&gt;="&amp;$A33,'EPA US Data'!$G:$G,"&lt;"&amp;$B33)*unit_conv*'State Downscaling Multipliers'!$B$9</f>
        <v>0</v>
      </c>
      <c r="S33" s="2">
        <f t="shared" ref="S33:V33" si="216">R33+($W33-$R33)/5</f>
        <v>0</v>
      </c>
      <c r="T33" s="2">
        <f t="shared" si="216"/>
        <v>0</v>
      </c>
      <c r="U33" s="2">
        <f t="shared" si="216"/>
        <v>0</v>
      </c>
      <c r="V33" s="2">
        <f t="shared" si="216"/>
        <v>0</v>
      </c>
      <c r="W33" s="105">
        <f>VLOOKUP($B$1,'Multipliers and Adjustments'!$A$70:$I$86,TRUNC(COLUMN(W$2)/5)+2,FALSE)*SUMIFS('EPA US Data'!$I:$I,'EPA US Data'!$D:$D,'Country Selector'!$A$2,'EPA US Data'!$J:$J,$B$1,'EPA US Data'!$C:$C,W$2,'EPA US Data'!$G:$G,"&gt;="&amp;$A33,'EPA US Data'!$G:$G,"&lt;"&amp;$B33)*unit_conv*'State Downscaling Multipliers'!$B$9</f>
        <v>0</v>
      </c>
      <c r="X33" s="2">
        <f t="shared" ref="X33:AA33" si="217">W33+($AB33-$W33)/5</f>
        <v>0</v>
      </c>
      <c r="Y33" s="2">
        <f t="shared" si="217"/>
        <v>0</v>
      </c>
      <c r="Z33" s="2">
        <f t="shared" si="217"/>
        <v>0</v>
      </c>
      <c r="AA33" s="2">
        <f t="shared" si="217"/>
        <v>0</v>
      </c>
      <c r="AB33" s="105">
        <f>VLOOKUP($B$1,'Multipliers and Adjustments'!$A$70:$I$86,TRUNC(COLUMN(AB$2)/5)+2,FALSE)*SUMIFS('EPA US Data'!$I:$I,'EPA US Data'!$D:$D,'Country Selector'!$A$2,'EPA US Data'!$J:$J,$B$1,'EPA US Data'!$C:$C,AB$2,'EPA US Data'!$G:$G,"&gt;="&amp;$A33,'EPA US Data'!$G:$G,"&lt;"&amp;$B33)*unit_conv*'State Downscaling Multipliers'!$B$9</f>
        <v>0</v>
      </c>
      <c r="AC33" s="2">
        <f t="shared" ref="AC33:AF33" si="218">AB33+($AG33-$AB33)/5</f>
        <v>0</v>
      </c>
      <c r="AD33" s="2">
        <f t="shared" si="218"/>
        <v>0</v>
      </c>
      <c r="AE33" s="2">
        <f t="shared" si="218"/>
        <v>0</v>
      </c>
      <c r="AF33" s="2">
        <f t="shared" si="218"/>
        <v>0</v>
      </c>
      <c r="AG33" s="105">
        <f>VLOOKUP($B$1,'Multipliers and Adjustments'!$A$70:$I$86,TRUNC(COLUMN(AG$2)/5)+2,FALSE)*SUMIFS('EPA US Data'!$I:$I,'EPA US Data'!$D:$D,'Country Selector'!$A$2,'EPA US Data'!$J:$J,$B$1,'EPA US Data'!$C:$C,AG$2,'EPA US Data'!$G:$G,"&gt;="&amp;$A33,'EPA US Data'!$G:$G,"&lt;"&amp;$B33)*unit_conv*'State Downscaling Multipliers'!$B$9</f>
        <v>0</v>
      </c>
      <c r="AH33" s="2">
        <f t="shared" ref="AH33:AK33" si="219">AG33+($AL33-$AG33)/5</f>
        <v>0</v>
      </c>
      <c r="AI33" s="2">
        <f t="shared" si="219"/>
        <v>0</v>
      </c>
      <c r="AJ33" s="2">
        <f t="shared" si="219"/>
        <v>0</v>
      </c>
      <c r="AK33" s="2">
        <f t="shared" si="219"/>
        <v>0</v>
      </c>
      <c r="AL33" s="105">
        <f>VLOOKUP($B$1,'Multipliers and Adjustments'!$A$70:$I$86,TRUNC(COLUMN(AL$2)/5)+2,FALSE)*SUMIFS('EPA US Data'!$I:$I,'EPA US Data'!$D:$D,'Country Selector'!$A$2,'EPA US Data'!$J:$J,$B$1,'EPA US Data'!$C:$C,AL$2,'EPA US Data'!$G:$G,"&gt;="&amp;$A33,'EPA US Data'!$G:$G,"&lt;"&amp;$B33)*unit_conv*'State Downscaling Multipliers'!$B$9</f>
        <v>0</v>
      </c>
    </row>
    <row r="34" spans="1:38" ht="15.75" customHeight="1" x14ac:dyDescent="0.25">
      <c r="A34" s="51">
        <f t="shared" si="8"/>
        <v>0</v>
      </c>
      <c r="B34" s="51">
        <f>A34</f>
        <v>0</v>
      </c>
      <c r="C34" s="105">
        <f>VLOOKUP($B$1,'Multipliers and Adjustments'!$A$70:$I$86,TRUNC(COLUMN(C$2)/5)+2,FALSE)*SUMIFS('EPA US Data'!$I:$I,'EPA US Data'!$D:$D,'Country Selector'!$A$2,'EPA US Data'!$J:$J,$B$1,'EPA US Data'!$C:$C,C$2,'EPA US Data'!$G:$G,"&gt;="&amp;$A34,'EPA US Data'!$G:$G,"&lt;"&amp;$B34)*unit_conv*'State Downscaling Multipliers'!$B$9</f>
        <v>0</v>
      </c>
      <c r="D34" s="2">
        <f t="shared" ref="D34:G34" si="220">C34+($H34-$C34)/5</f>
        <v>0</v>
      </c>
      <c r="E34" s="2">
        <f t="shared" si="220"/>
        <v>0</v>
      </c>
      <c r="F34" s="2">
        <f t="shared" si="220"/>
        <v>0</v>
      </c>
      <c r="G34" s="2">
        <f t="shared" si="220"/>
        <v>0</v>
      </c>
      <c r="H34" s="105">
        <f>VLOOKUP($B$1,'Multipliers and Adjustments'!$A$70:$I$86,TRUNC(COLUMN(H$2)/5)+2,FALSE)*SUMIFS('EPA US Data'!$I:$I,'EPA US Data'!$D:$D,'Country Selector'!$A$2,'EPA US Data'!$J:$J,$B$1,'EPA US Data'!$C:$C,H$2,'EPA US Data'!$G:$G,"&gt;="&amp;$A34,'EPA US Data'!$G:$G,"&lt;"&amp;$B34)*unit_conv*'State Downscaling Multipliers'!$B$9</f>
        <v>0</v>
      </c>
      <c r="I34" s="2">
        <f t="shared" ref="I34:L34" si="221">H34+($M34-$H34)/5</f>
        <v>0</v>
      </c>
      <c r="J34" s="2">
        <f t="shared" si="221"/>
        <v>0</v>
      </c>
      <c r="K34" s="2">
        <f t="shared" si="221"/>
        <v>0</v>
      </c>
      <c r="L34" s="2">
        <f t="shared" si="221"/>
        <v>0</v>
      </c>
      <c r="M34" s="105">
        <f>VLOOKUP($B$1,'Multipliers and Adjustments'!$A$70:$I$86,TRUNC(COLUMN(M$2)/5)+2,FALSE)*SUMIFS('EPA US Data'!$I:$I,'EPA US Data'!$D:$D,'Country Selector'!$A$2,'EPA US Data'!$J:$J,$B$1,'EPA US Data'!$C:$C,M$2,'EPA US Data'!$G:$G,"&gt;="&amp;$A34,'EPA US Data'!$G:$G,"&lt;"&amp;$B34)*unit_conv*'State Downscaling Multipliers'!$B$9</f>
        <v>0</v>
      </c>
      <c r="N34" s="2">
        <f t="shared" ref="N34:Q34" si="222">M34+($R34-$M34)/5</f>
        <v>0</v>
      </c>
      <c r="O34" s="2">
        <f t="shared" si="222"/>
        <v>0</v>
      </c>
      <c r="P34" s="2">
        <f t="shared" si="222"/>
        <v>0</v>
      </c>
      <c r="Q34" s="2">
        <f t="shared" si="222"/>
        <v>0</v>
      </c>
      <c r="R34" s="105">
        <f>VLOOKUP($B$1,'Multipliers and Adjustments'!$A$70:$I$86,TRUNC(COLUMN(R$2)/5)+2,FALSE)*SUMIFS('EPA US Data'!$I:$I,'EPA US Data'!$D:$D,'Country Selector'!$A$2,'EPA US Data'!$J:$J,$B$1,'EPA US Data'!$C:$C,R$2,'EPA US Data'!$G:$G,"&gt;="&amp;$A34,'EPA US Data'!$G:$G,"&lt;"&amp;$B34)*unit_conv*'State Downscaling Multipliers'!$B$9</f>
        <v>0</v>
      </c>
      <c r="S34" s="2">
        <f t="shared" ref="S34:V34" si="223">R34+($W34-$R34)/5</f>
        <v>0</v>
      </c>
      <c r="T34" s="2">
        <f t="shared" si="223"/>
        <v>0</v>
      </c>
      <c r="U34" s="2">
        <f t="shared" si="223"/>
        <v>0</v>
      </c>
      <c r="V34" s="2">
        <f t="shared" si="223"/>
        <v>0</v>
      </c>
      <c r="W34" s="105">
        <f>VLOOKUP($B$1,'Multipliers and Adjustments'!$A$70:$I$86,TRUNC(COLUMN(W$2)/5)+2,FALSE)*SUMIFS('EPA US Data'!$I:$I,'EPA US Data'!$D:$D,'Country Selector'!$A$2,'EPA US Data'!$J:$J,$B$1,'EPA US Data'!$C:$C,W$2,'EPA US Data'!$G:$G,"&gt;="&amp;$A34,'EPA US Data'!$G:$G,"&lt;"&amp;$B34)*unit_conv*'State Downscaling Multipliers'!$B$9</f>
        <v>0</v>
      </c>
      <c r="X34" s="2">
        <f t="shared" ref="X34:AA34" si="224">W34+($AB34-$W34)/5</f>
        <v>0</v>
      </c>
      <c r="Y34" s="2">
        <f t="shared" si="224"/>
        <v>0</v>
      </c>
      <c r="Z34" s="2">
        <f t="shared" si="224"/>
        <v>0</v>
      </c>
      <c r="AA34" s="2">
        <f t="shared" si="224"/>
        <v>0</v>
      </c>
      <c r="AB34" s="105">
        <f>VLOOKUP($B$1,'Multipliers and Adjustments'!$A$70:$I$86,TRUNC(COLUMN(AB$2)/5)+2,FALSE)*SUMIFS('EPA US Data'!$I:$I,'EPA US Data'!$D:$D,'Country Selector'!$A$2,'EPA US Data'!$J:$J,$B$1,'EPA US Data'!$C:$C,AB$2,'EPA US Data'!$G:$G,"&gt;="&amp;$A34,'EPA US Data'!$G:$G,"&lt;"&amp;$B34)*unit_conv*'State Downscaling Multipliers'!$B$9</f>
        <v>0</v>
      </c>
      <c r="AC34" s="2">
        <f t="shared" ref="AC34:AF34" si="225">AB34+($AG34-$AB34)/5</f>
        <v>0</v>
      </c>
      <c r="AD34" s="2">
        <f t="shared" si="225"/>
        <v>0</v>
      </c>
      <c r="AE34" s="2">
        <f t="shared" si="225"/>
        <v>0</v>
      </c>
      <c r="AF34" s="2">
        <f t="shared" si="225"/>
        <v>0</v>
      </c>
      <c r="AG34" s="105">
        <f>VLOOKUP($B$1,'Multipliers and Adjustments'!$A$70:$I$86,TRUNC(COLUMN(AG$2)/5)+2,FALSE)*SUMIFS('EPA US Data'!$I:$I,'EPA US Data'!$D:$D,'Country Selector'!$A$2,'EPA US Data'!$J:$J,$B$1,'EPA US Data'!$C:$C,AG$2,'EPA US Data'!$G:$G,"&gt;="&amp;$A34,'EPA US Data'!$G:$G,"&lt;"&amp;$B34)*unit_conv*'State Downscaling Multipliers'!$B$9</f>
        <v>0</v>
      </c>
      <c r="AH34" s="2">
        <f t="shared" ref="AH34:AK34" si="226">AG34+($AL34-$AG34)/5</f>
        <v>0</v>
      </c>
      <c r="AI34" s="2">
        <f t="shared" si="226"/>
        <v>0</v>
      </c>
      <c r="AJ34" s="2">
        <f t="shared" si="226"/>
        <v>0</v>
      </c>
      <c r="AK34" s="2">
        <f t="shared" si="226"/>
        <v>0</v>
      </c>
      <c r="AL34" s="105">
        <f>VLOOKUP($B$1,'Multipliers and Adjustments'!$A$70:$I$86,TRUNC(COLUMN(AL$2)/5)+2,FALSE)*SUMIFS('EPA US Data'!$I:$I,'EPA US Data'!$D:$D,'Country Selector'!$A$2,'EPA US Data'!$J:$J,$B$1,'EPA US Data'!$C:$C,AL$2,'EPA US Data'!$G:$G,"&gt;="&amp;$A34,'EPA US Data'!$G:$G,"&lt;"&amp;$B34)*unit_conv*'State Downscaling Multipliers'!$B$9</f>
        <v>0</v>
      </c>
    </row>
    <row r="35" spans="1:38" ht="15.75" customHeight="1" x14ac:dyDescent="0.25">
      <c r="A35" s="52">
        <v>0.1</v>
      </c>
      <c r="B35" s="52">
        <f>A35+9.9</f>
        <v>10</v>
      </c>
      <c r="C35" s="105">
        <f>VLOOKUP($B$1,'Multipliers and Adjustments'!$A$70:$I$86,TRUNC(COLUMN(C$2)/5)+2,FALSE)*SUMIFS('EPA US Data'!$I:$I,'EPA US Data'!$D:$D,'Country Selector'!$A$2,'EPA US Data'!$J:$J,$B$1,'EPA US Data'!$C:$C,C$2,'EPA US Data'!$G:$G,"&gt;="&amp;$A35,'EPA US Data'!$G:$G,"&lt;"&amp;$B35)*unit_conv*'State Downscaling Multipliers'!$B$9</f>
        <v>59966241610.756042</v>
      </c>
      <c r="D35" s="2">
        <f t="shared" ref="D35:G35" si="227">C35+($H35-$C35)/5</f>
        <v>63656537013.066505</v>
      </c>
      <c r="E35" s="2">
        <f t="shared" si="227"/>
        <v>67346832415.376968</v>
      </c>
      <c r="F35" s="2">
        <f t="shared" si="227"/>
        <v>71037127817.687424</v>
      </c>
      <c r="G35" s="2">
        <f t="shared" si="227"/>
        <v>74727423219.997879</v>
      </c>
      <c r="H35" s="105">
        <f>VLOOKUP($B$1,'Multipliers and Adjustments'!$A$70:$I$86,TRUNC(COLUMN(H$2)/5)+2,FALSE)*SUMIFS('EPA US Data'!$I:$I,'EPA US Data'!$D:$D,'Country Selector'!$A$2,'EPA US Data'!$J:$J,$B$1,'EPA US Data'!$C:$C,H$2,'EPA US Data'!$G:$G,"&gt;="&amp;$A35,'EPA US Data'!$G:$G,"&lt;"&amp;$B35)*unit_conv*'State Downscaling Multipliers'!$B$9</f>
        <v>78417718622.30835</v>
      </c>
      <c r="I35" s="2">
        <f t="shared" ref="I35:L35" si="228">H35+($M35-$H35)/5</f>
        <v>87594720276.306885</v>
      </c>
      <c r="J35" s="2">
        <f t="shared" si="228"/>
        <v>96771721930.30542</v>
      </c>
      <c r="K35" s="2">
        <f t="shared" si="228"/>
        <v>105948723584.30396</v>
      </c>
      <c r="L35" s="2">
        <f t="shared" si="228"/>
        <v>115125725238.30249</v>
      </c>
      <c r="M35" s="105">
        <f>VLOOKUP($B$1,'Multipliers and Adjustments'!$A$70:$I$86,TRUNC(COLUMN(M$2)/5)+2,FALSE)*SUMIFS('EPA US Data'!$I:$I,'EPA US Data'!$D:$D,'Country Selector'!$A$2,'EPA US Data'!$J:$J,$B$1,'EPA US Data'!$C:$C,M$2,'EPA US Data'!$G:$G,"&gt;="&amp;$A35,'EPA US Data'!$G:$G,"&lt;"&amp;$B35)*unit_conv*'State Downscaling Multipliers'!$B$9</f>
        <v>124302726892.30106</v>
      </c>
      <c r="N35" s="2">
        <f t="shared" ref="N35:Q35" si="229">M35+($R35-$M35)/5</f>
        <v>129412800056.92868</v>
      </c>
      <c r="O35" s="2">
        <f t="shared" si="229"/>
        <v>134522873221.5563</v>
      </c>
      <c r="P35" s="2">
        <f t="shared" si="229"/>
        <v>139632946386.18393</v>
      </c>
      <c r="Q35" s="2">
        <f t="shared" si="229"/>
        <v>144743019550.81155</v>
      </c>
      <c r="R35" s="105">
        <f>VLOOKUP($B$1,'Multipliers and Adjustments'!$A$70:$I$86,TRUNC(COLUMN(R$2)/5)+2,FALSE)*SUMIFS('EPA US Data'!$I:$I,'EPA US Data'!$D:$D,'Country Selector'!$A$2,'EPA US Data'!$J:$J,$B$1,'EPA US Data'!$C:$C,R$2,'EPA US Data'!$G:$G,"&gt;="&amp;$A35,'EPA US Data'!$G:$G,"&lt;"&amp;$B35)*unit_conv*'State Downscaling Multipliers'!$B$9</f>
        <v>149853092715.43918</v>
      </c>
      <c r="S35" s="2">
        <f t="shared" ref="S35:V35" si="230">R35+($W35-$R35)/5</f>
        <v>156202644159.88306</v>
      </c>
      <c r="T35" s="2">
        <f t="shared" si="230"/>
        <v>162552195604.32693</v>
      </c>
      <c r="U35" s="2">
        <f t="shared" si="230"/>
        <v>168901747048.77081</v>
      </c>
      <c r="V35" s="2">
        <f t="shared" si="230"/>
        <v>175251298493.21469</v>
      </c>
      <c r="W35" s="105">
        <f>VLOOKUP($B$1,'Multipliers and Adjustments'!$A$70:$I$86,TRUNC(COLUMN(W$2)/5)+2,FALSE)*SUMIFS('EPA US Data'!$I:$I,'EPA US Data'!$D:$D,'Country Selector'!$A$2,'EPA US Data'!$J:$J,$B$1,'EPA US Data'!$C:$C,W$2,'EPA US Data'!$G:$G,"&gt;="&amp;$A35,'EPA US Data'!$G:$G,"&lt;"&amp;$B35)*unit_conv*'State Downscaling Multipliers'!$B$9</f>
        <v>181600849937.6586</v>
      </c>
      <c r="X35" s="2">
        <f t="shared" ref="X35:AA35" si="231">W35+($AB35-$W35)/5</f>
        <v>189249123054.35812</v>
      </c>
      <c r="Y35" s="2">
        <f t="shared" si="231"/>
        <v>196897396171.05765</v>
      </c>
      <c r="Z35" s="2">
        <f t="shared" si="231"/>
        <v>204545669287.75717</v>
      </c>
      <c r="AA35" s="2">
        <f t="shared" si="231"/>
        <v>212193942404.4567</v>
      </c>
      <c r="AB35" s="105">
        <f>VLOOKUP($B$1,'Multipliers and Adjustments'!$A$70:$I$86,TRUNC(COLUMN(AB$2)/5)+2,FALSE)*SUMIFS('EPA US Data'!$I:$I,'EPA US Data'!$D:$D,'Country Selector'!$A$2,'EPA US Data'!$J:$J,$B$1,'EPA US Data'!$C:$C,AB$2,'EPA US Data'!$G:$G,"&gt;="&amp;$A35,'EPA US Data'!$G:$G,"&lt;"&amp;$B35)*unit_conv*'State Downscaling Multipliers'!$B$9</f>
        <v>219842215521.15619</v>
      </c>
      <c r="AC35" s="2">
        <f t="shared" ref="AC35:AF35" si="232">AB35+($AG35-$AB35)/5</f>
        <v>228677530715.92828</v>
      </c>
      <c r="AD35" s="2">
        <f t="shared" si="232"/>
        <v>237512845910.70038</v>
      </c>
      <c r="AE35" s="2">
        <f t="shared" si="232"/>
        <v>246348161105.47247</v>
      </c>
      <c r="AF35" s="2">
        <f t="shared" si="232"/>
        <v>255183476300.24457</v>
      </c>
      <c r="AG35" s="105">
        <f>VLOOKUP($B$1,'Multipliers and Adjustments'!$A$70:$I$86,TRUNC(COLUMN(AG$2)/5)+2,FALSE)*SUMIFS('EPA US Data'!$I:$I,'EPA US Data'!$D:$D,'Country Selector'!$A$2,'EPA US Data'!$J:$J,$B$1,'EPA US Data'!$C:$C,AG$2,'EPA US Data'!$G:$G,"&gt;="&amp;$A35,'EPA US Data'!$G:$G,"&lt;"&amp;$B35)*unit_conv*'State Downscaling Multipliers'!$B$9</f>
        <v>264018791495.01672</v>
      </c>
      <c r="AH35" s="2">
        <f t="shared" ref="AH35:AK35" si="233">AG35+($AL35-$AG35)/5</f>
        <v>274621273876.21979</v>
      </c>
      <c r="AI35" s="2">
        <f t="shared" si="233"/>
        <v>285223756257.42285</v>
      </c>
      <c r="AJ35" s="2">
        <f t="shared" si="233"/>
        <v>295826238638.62592</v>
      </c>
      <c r="AK35" s="2">
        <f t="shared" si="233"/>
        <v>306428721019.82898</v>
      </c>
      <c r="AL35" s="105">
        <f>VLOOKUP($B$1,'Multipliers and Adjustments'!$A$70:$I$86,TRUNC(COLUMN(AL$2)/5)+2,FALSE)*SUMIFS('EPA US Data'!$I:$I,'EPA US Data'!$D:$D,'Country Selector'!$A$2,'EPA US Data'!$J:$J,$B$1,'EPA US Data'!$C:$C,AL$2,'EPA US Data'!$G:$G,"&gt;="&amp;$A35,'EPA US Data'!$G:$G,"&lt;"&amp;$B35)*unit_conv*'State Downscaling Multipliers'!$B$9</f>
        <v>317031203401.0321</v>
      </c>
    </row>
    <row r="36" spans="1:38" ht="15.75" customHeight="1" x14ac:dyDescent="0.25">
      <c r="A36" s="50">
        <f t="shared" ref="A36:A74" si="234">B35</f>
        <v>10</v>
      </c>
      <c r="B36" s="50">
        <f t="shared" ref="B36:B44" si="235">A36+10</f>
        <v>20</v>
      </c>
      <c r="C36" s="105">
        <f>VLOOKUP($B$1,'Multipliers and Adjustments'!$A$70:$I$86,TRUNC(COLUMN(C$2)/5)+2,FALSE)*SUMIFS('EPA US Data'!$I:$I,'EPA US Data'!$D:$D,'Country Selector'!$A$2,'EPA US Data'!$J:$J,$B$1,'EPA US Data'!$C:$C,C$2,'EPA US Data'!$G:$G,"&gt;="&amp;$A36,'EPA US Data'!$G:$G,"&lt;"&amp;$B36)*unit_conv*'State Downscaling Multipliers'!$B$9</f>
        <v>66023671851.419785</v>
      </c>
      <c r="D36" s="2">
        <f t="shared" ref="D36:G36" si="236">C36+($H36-$C36)/5</f>
        <v>68556975813.065987</v>
      </c>
      <c r="E36" s="2">
        <f t="shared" si="236"/>
        <v>71090279774.712189</v>
      </c>
      <c r="F36" s="2">
        <f t="shared" si="236"/>
        <v>73623583736.358383</v>
      </c>
      <c r="G36" s="2">
        <f t="shared" si="236"/>
        <v>76156887698.004578</v>
      </c>
      <c r="H36" s="105">
        <f>VLOOKUP($B$1,'Multipliers and Adjustments'!$A$70:$I$86,TRUNC(COLUMN(H$2)/5)+2,FALSE)*SUMIFS('EPA US Data'!$I:$I,'EPA US Data'!$D:$D,'Country Selector'!$A$2,'EPA US Data'!$J:$J,$B$1,'EPA US Data'!$C:$C,H$2,'EPA US Data'!$G:$G,"&gt;="&amp;$A36,'EPA US Data'!$G:$G,"&lt;"&amp;$B36)*unit_conv*'State Downscaling Multipliers'!$B$9</f>
        <v>78690191659.650787</v>
      </c>
      <c r="I36" s="2">
        <f t="shared" ref="I36:L36" si="237">H36+($M36-$H36)/5</f>
        <v>76631453906.336472</v>
      </c>
      <c r="J36" s="2">
        <f t="shared" si="237"/>
        <v>74572716153.022156</v>
      </c>
      <c r="K36" s="2">
        <f t="shared" si="237"/>
        <v>72513978399.70784</v>
      </c>
      <c r="L36" s="2">
        <f t="shared" si="237"/>
        <v>70455240646.393524</v>
      </c>
      <c r="M36" s="105">
        <f>VLOOKUP($B$1,'Multipliers and Adjustments'!$A$70:$I$86,TRUNC(COLUMN(M$2)/5)+2,FALSE)*SUMIFS('EPA US Data'!$I:$I,'EPA US Data'!$D:$D,'Country Selector'!$A$2,'EPA US Data'!$J:$J,$B$1,'EPA US Data'!$C:$C,M$2,'EPA US Data'!$G:$G,"&gt;="&amp;$A36,'EPA US Data'!$G:$G,"&lt;"&amp;$B36)*unit_conv*'State Downscaling Multipliers'!$B$9</f>
        <v>68396502893.079208</v>
      </c>
      <c r="N36" s="2">
        <f t="shared" ref="N36:Q36" si="238">M36+($R36-$M36)/5</f>
        <v>71269891342.048889</v>
      </c>
      <c r="O36" s="2">
        <f t="shared" si="238"/>
        <v>74143279791.01857</v>
      </c>
      <c r="P36" s="2">
        <f t="shared" si="238"/>
        <v>77016668239.988251</v>
      </c>
      <c r="Q36" s="2">
        <f t="shared" si="238"/>
        <v>79890056688.957932</v>
      </c>
      <c r="R36" s="105">
        <f>VLOOKUP($B$1,'Multipliers and Adjustments'!$A$70:$I$86,TRUNC(COLUMN(R$2)/5)+2,FALSE)*SUMIFS('EPA US Data'!$I:$I,'EPA US Data'!$D:$D,'Country Selector'!$A$2,'EPA US Data'!$J:$J,$B$1,'EPA US Data'!$C:$C,R$2,'EPA US Data'!$G:$G,"&gt;="&amp;$A36,'EPA US Data'!$G:$G,"&lt;"&amp;$B36)*unit_conv*'State Downscaling Multipliers'!$B$9</f>
        <v>82763445137.927582</v>
      </c>
      <c r="S36" s="2">
        <f t="shared" ref="S36:V36" si="239">R36+($W36-$R36)/5</f>
        <v>86020510577.374847</v>
      </c>
      <c r="T36" s="2">
        <f t="shared" si="239"/>
        <v>89277576016.822113</v>
      </c>
      <c r="U36" s="2">
        <f t="shared" si="239"/>
        <v>92534641456.269379</v>
      </c>
      <c r="V36" s="2">
        <f t="shared" si="239"/>
        <v>95791706895.716644</v>
      </c>
      <c r="W36" s="105">
        <f>VLOOKUP($B$1,'Multipliers and Adjustments'!$A$70:$I$86,TRUNC(COLUMN(W$2)/5)+2,FALSE)*SUMIFS('EPA US Data'!$I:$I,'EPA US Data'!$D:$D,'Country Selector'!$A$2,'EPA US Data'!$J:$J,$B$1,'EPA US Data'!$C:$C,W$2,'EPA US Data'!$G:$G,"&gt;="&amp;$A36,'EPA US Data'!$G:$G,"&lt;"&amp;$B36)*unit_conv*'State Downscaling Multipliers'!$B$9</f>
        <v>99048772335.163925</v>
      </c>
      <c r="X36" s="2">
        <f t="shared" ref="X36:AA36" si="240">W36+($AB36-$W36)/5</f>
        <v>102934027615.733</v>
      </c>
      <c r="Y36" s="2">
        <f t="shared" si="240"/>
        <v>106819282896.30208</v>
      </c>
      <c r="Z36" s="2">
        <f t="shared" si="240"/>
        <v>110704538176.87115</v>
      </c>
      <c r="AA36" s="2">
        <f t="shared" si="240"/>
        <v>114589793457.44023</v>
      </c>
      <c r="AB36" s="105">
        <f>VLOOKUP($B$1,'Multipliers and Adjustments'!$A$70:$I$86,TRUNC(COLUMN(AB$2)/5)+2,FALSE)*SUMIFS('EPA US Data'!$I:$I,'EPA US Data'!$D:$D,'Country Selector'!$A$2,'EPA US Data'!$J:$J,$B$1,'EPA US Data'!$C:$C,AB$2,'EPA US Data'!$G:$G,"&gt;="&amp;$A36,'EPA US Data'!$G:$G,"&lt;"&amp;$B36)*unit_conv*'State Downscaling Multipliers'!$B$9</f>
        <v>118475048738.00932</v>
      </c>
      <c r="AC36" s="2">
        <f t="shared" ref="AC36:AF36" si="241">AB36+($AG36-$AB36)/5</f>
        <v>122803341634.11388</v>
      </c>
      <c r="AD36" s="2">
        <f t="shared" si="241"/>
        <v>127131634530.21843</v>
      </c>
      <c r="AE36" s="2">
        <f t="shared" si="241"/>
        <v>131459927426.32298</v>
      </c>
      <c r="AF36" s="2">
        <f t="shared" si="241"/>
        <v>135788220322.42754</v>
      </c>
      <c r="AG36" s="105">
        <f>VLOOKUP($B$1,'Multipliers and Adjustments'!$A$70:$I$86,TRUNC(COLUMN(AG$2)/5)+2,FALSE)*SUMIFS('EPA US Data'!$I:$I,'EPA US Data'!$D:$D,'Country Selector'!$A$2,'EPA US Data'!$J:$J,$B$1,'EPA US Data'!$C:$C,AG$2,'EPA US Data'!$G:$G,"&gt;="&amp;$A36,'EPA US Data'!$G:$G,"&lt;"&amp;$B36)*unit_conv*'State Downscaling Multipliers'!$B$9</f>
        <v>140116513218.5321</v>
      </c>
      <c r="AH36" s="2">
        <f t="shared" ref="AH36:AK36" si="242">AG36+($AL36-$AG36)/5</f>
        <v>145249375021.89008</v>
      </c>
      <c r="AI36" s="2">
        <f t="shared" si="242"/>
        <v>150382236825.24805</v>
      </c>
      <c r="AJ36" s="2">
        <f t="shared" si="242"/>
        <v>155515098628.60602</v>
      </c>
      <c r="AK36" s="2">
        <f t="shared" si="242"/>
        <v>160647960431.96399</v>
      </c>
      <c r="AL36" s="105">
        <f>VLOOKUP($B$1,'Multipliers and Adjustments'!$A$70:$I$86,TRUNC(COLUMN(AL$2)/5)+2,FALSE)*SUMIFS('EPA US Data'!$I:$I,'EPA US Data'!$D:$D,'Country Selector'!$A$2,'EPA US Data'!$J:$J,$B$1,'EPA US Data'!$C:$C,AL$2,'EPA US Data'!$G:$G,"&gt;="&amp;$A36,'EPA US Data'!$G:$G,"&lt;"&amp;$B36)*unit_conv*'State Downscaling Multipliers'!$B$9</f>
        <v>165780822235.32196</v>
      </c>
    </row>
    <row r="37" spans="1:38" ht="15.75" customHeight="1" x14ac:dyDescent="0.25">
      <c r="A37" s="50">
        <f t="shared" si="234"/>
        <v>20</v>
      </c>
      <c r="B37" s="50">
        <f t="shared" si="235"/>
        <v>30</v>
      </c>
      <c r="C37" s="105">
        <f>VLOOKUP($B$1,'Multipliers and Adjustments'!$A$70:$I$86,TRUNC(COLUMN(C$2)/5)+2,FALSE)*SUMIFS('EPA US Data'!$I:$I,'EPA US Data'!$D:$D,'Country Selector'!$A$2,'EPA US Data'!$J:$J,$B$1,'EPA US Data'!$C:$C,C$2,'EPA US Data'!$G:$G,"&gt;="&amp;$A37,'EPA US Data'!$G:$G,"&lt;"&amp;$B37)*unit_conv*'State Downscaling Multipliers'!$B$9</f>
        <v>51508283157.994461</v>
      </c>
      <c r="D37" s="2">
        <f t="shared" ref="D37:G37" si="243">C37+($H37-$C37)/5</f>
        <v>51369978379.733528</v>
      </c>
      <c r="E37" s="2">
        <f t="shared" si="243"/>
        <v>51231673601.472595</v>
      </c>
      <c r="F37" s="2">
        <f t="shared" si="243"/>
        <v>51093368823.211662</v>
      </c>
      <c r="G37" s="2">
        <f t="shared" si="243"/>
        <v>50955064044.950729</v>
      </c>
      <c r="H37" s="105">
        <f>VLOOKUP($B$1,'Multipliers and Adjustments'!$A$70:$I$86,TRUNC(COLUMN(H$2)/5)+2,FALSE)*SUMIFS('EPA US Data'!$I:$I,'EPA US Data'!$D:$D,'Country Selector'!$A$2,'EPA US Data'!$J:$J,$B$1,'EPA US Data'!$C:$C,H$2,'EPA US Data'!$G:$G,"&gt;="&amp;$A37,'EPA US Data'!$G:$G,"&lt;"&amp;$B37)*unit_conv*'State Downscaling Multipliers'!$B$9</f>
        <v>50816759266.689789</v>
      </c>
      <c r="I37" s="2">
        <f t="shared" ref="I37:L37" si="244">H37+($M37-$H37)/5</f>
        <v>57707778750.913925</v>
      </c>
      <c r="J37" s="2">
        <f t="shared" si="244"/>
        <v>64598798235.138062</v>
      </c>
      <c r="K37" s="2">
        <f t="shared" si="244"/>
        <v>71489817719.362198</v>
      </c>
      <c r="L37" s="2">
        <f t="shared" si="244"/>
        <v>78380837203.586334</v>
      </c>
      <c r="M37" s="105">
        <f>VLOOKUP($B$1,'Multipliers and Adjustments'!$A$70:$I$86,TRUNC(COLUMN(M$2)/5)+2,FALSE)*SUMIFS('EPA US Data'!$I:$I,'EPA US Data'!$D:$D,'Country Selector'!$A$2,'EPA US Data'!$J:$J,$B$1,'EPA US Data'!$C:$C,M$2,'EPA US Data'!$G:$G,"&gt;="&amp;$A37,'EPA US Data'!$G:$G,"&lt;"&amp;$B37)*unit_conv*'State Downscaling Multipliers'!$B$9</f>
        <v>85271856687.810471</v>
      </c>
      <c r="N37" s="2">
        <f t="shared" ref="N37:Q37" si="245">M37+($R37-$M37)/5</f>
        <v>87348161978.838028</v>
      </c>
      <c r="O37" s="2">
        <f t="shared" si="245"/>
        <v>89424467269.865585</v>
      </c>
      <c r="P37" s="2">
        <f t="shared" si="245"/>
        <v>91500772560.893143</v>
      </c>
      <c r="Q37" s="2">
        <f t="shared" si="245"/>
        <v>93577077851.9207</v>
      </c>
      <c r="R37" s="105">
        <f>VLOOKUP($B$1,'Multipliers and Adjustments'!$A$70:$I$86,TRUNC(COLUMN(R$2)/5)+2,FALSE)*SUMIFS('EPA US Data'!$I:$I,'EPA US Data'!$D:$D,'Country Selector'!$A$2,'EPA US Data'!$J:$J,$B$1,'EPA US Data'!$C:$C,R$2,'EPA US Data'!$G:$G,"&gt;="&amp;$A37,'EPA US Data'!$G:$G,"&lt;"&amp;$B37)*unit_conv*'State Downscaling Multipliers'!$B$9</f>
        <v>95653383142.948227</v>
      </c>
      <c r="S37" s="2">
        <f t="shared" ref="S37:V37" si="246">R37+($W37-$R37)/5</f>
        <v>98327105806.229965</v>
      </c>
      <c r="T37" s="2">
        <f t="shared" si="246"/>
        <v>101000828469.5117</v>
      </c>
      <c r="U37" s="2">
        <f t="shared" si="246"/>
        <v>103674551132.79344</v>
      </c>
      <c r="V37" s="2">
        <f t="shared" si="246"/>
        <v>106348273796.07518</v>
      </c>
      <c r="W37" s="105">
        <f>VLOOKUP($B$1,'Multipliers and Adjustments'!$A$70:$I$86,TRUNC(COLUMN(W$2)/5)+2,FALSE)*SUMIFS('EPA US Data'!$I:$I,'EPA US Data'!$D:$D,'Country Selector'!$A$2,'EPA US Data'!$J:$J,$B$1,'EPA US Data'!$C:$C,W$2,'EPA US Data'!$G:$G,"&gt;="&amp;$A37,'EPA US Data'!$G:$G,"&lt;"&amp;$B37)*unit_conv*'State Downscaling Multipliers'!$B$9</f>
        <v>109021996459.35692</v>
      </c>
      <c r="X37" s="2">
        <f t="shared" ref="X37:AA37" si="247">W37+($AB37-$W37)/5</f>
        <v>112148578596.22395</v>
      </c>
      <c r="Y37" s="2">
        <f t="shared" si="247"/>
        <v>115275160733.09099</v>
      </c>
      <c r="Z37" s="2">
        <f t="shared" si="247"/>
        <v>118401742869.95802</v>
      </c>
      <c r="AA37" s="2">
        <f t="shared" si="247"/>
        <v>121528325006.82506</v>
      </c>
      <c r="AB37" s="105">
        <f>VLOOKUP($B$1,'Multipliers and Adjustments'!$A$70:$I$86,TRUNC(COLUMN(AB$2)/5)+2,FALSE)*SUMIFS('EPA US Data'!$I:$I,'EPA US Data'!$D:$D,'Country Selector'!$A$2,'EPA US Data'!$J:$J,$B$1,'EPA US Data'!$C:$C,AB$2,'EPA US Data'!$G:$G,"&gt;="&amp;$A37,'EPA US Data'!$G:$G,"&lt;"&amp;$B37)*unit_conv*'State Downscaling Multipliers'!$B$9</f>
        <v>124654907143.69208</v>
      </c>
      <c r="AC37" s="2">
        <f t="shared" ref="AC37:AF37" si="248">AB37+($AG37-$AB37)/5</f>
        <v>128323079774.77283</v>
      </c>
      <c r="AD37" s="2">
        <f t="shared" si="248"/>
        <v>131991252405.85358</v>
      </c>
      <c r="AE37" s="2">
        <f t="shared" si="248"/>
        <v>135659425036.93433</v>
      </c>
      <c r="AF37" s="2">
        <f t="shared" si="248"/>
        <v>139327597668.01508</v>
      </c>
      <c r="AG37" s="105">
        <f>VLOOKUP($B$1,'Multipliers and Adjustments'!$A$70:$I$86,TRUNC(COLUMN(AG$2)/5)+2,FALSE)*SUMIFS('EPA US Data'!$I:$I,'EPA US Data'!$D:$D,'Country Selector'!$A$2,'EPA US Data'!$J:$J,$B$1,'EPA US Data'!$C:$C,AG$2,'EPA US Data'!$G:$G,"&gt;="&amp;$A37,'EPA US Data'!$G:$G,"&lt;"&amp;$B37)*unit_conv*'State Downscaling Multipliers'!$B$9</f>
        <v>142995770299.09586</v>
      </c>
      <c r="AH37" s="2">
        <f t="shared" ref="AH37:AK37" si="249">AG37+($AL37-$AG37)/5</f>
        <v>147312525980.45038</v>
      </c>
      <c r="AI37" s="2">
        <f t="shared" si="249"/>
        <v>151629281661.8049</v>
      </c>
      <c r="AJ37" s="2">
        <f t="shared" si="249"/>
        <v>155946037343.15942</v>
      </c>
      <c r="AK37" s="2">
        <f t="shared" si="249"/>
        <v>160262793024.51395</v>
      </c>
      <c r="AL37" s="105">
        <f>VLOOKUP($B$1,'Multipliers and Adjustments'!$A$70:$I$86,TRUNC(COLUMN(AL$2)/5)+2,FALSE)*SUMIFS('EPA US Data'!$I:$I,'EPA US Data'!$D:$D,'Country Selector'!$A$2,'EPA US Data'!$J:$J,$B$1,'EPA US Data'!$C:$C,AL$2,'EPA US Data'!$G:$G,"&gt;="&amp;$A37,'EPA US Data'!$G:$G,"&lt;"&amp;$B37)*unit_conv*'State Downscaling Multipliers'!$B$9</f>
        <v>164579548705.86853</v>
      </c>
    </row>
    <row r="38" spans="1:38" ht="15.75" customHeight="1" x14ac:dyDescent="0.25">
      <c r="A38" s="50">
        <f t="shared" si="234"/>
        <v>30</v>
      </c>
      <c r="B38" s="50">
        <f t="shared" si="235"/>
        <v>40</v>
      </c>
      <c r="C38" s="105">
        <f>VLOOKUP($B$1,'Multipliers and Adjustments'!$A$70:$I$86,TRUNC(COLUMN(C$2)/5)+2,FALSE)*SUMIFS('EPA US Data'!$I:$I,'EPA US Data'!$D:$D,'Country Selector'!$A$2,'EPA US Data'!$J:$J,$B$1,'EPA US Data'!$C:$C,C$2,'EPA US Data'!$G:$G,"&gt;="&amp;$A38,'EPA US Data'!$G:$G,"&lt;"&amp;$B38)*unit_conv*'State Downscaling Multipliers'!$B$9</f>
        <v>18097859390.199406</v>
      </c>
      <c r="D38" s="2">
        <f t="shared" ref="D38:G38" si="250">C38+($H38-$C38)/5</f>
        <v>19297418685.100964</v>
      </c>
      <c r="E38" s="2">
        <f t="shared" si="250"/>
        <v>20496977980.002522</v>
      </c>
      <c r="F38" s="2">
        <f t="shared" si="250"/>
        <v>21696537274.904079</v>
      </c>
      <c r="G38" s="2">
        <f t="shared" si="250"/>
        <v>22896096569.805637</v>
      </c>
      <c r="H38" s="105">
        <f>VLOOKUP($B$1,'Multipliers and Adjustments'!$A$70:$I$86,TRUNC(COLUMN(H$2)/5)+2,FALSE)*SUMIFS('EPA US Data'!$I:$I,'EPA US Data'!$D:$D,'Country Selector'!$A$2,'EPA US Data'!$J:$J,$B$1,'EPA US Data'!$C:$C,H$2,'EPA US Data'!$G:$G,"&gt;="&amp;$A38,'EPA US Data'!$G:$G,"&lt;"&amp;$B38)*unit_conv*'State Downscaling Multipliers'!$B$9</f>
        <v>24095655864.707191</v>
      </c>
      <c r="I38" s="2">
        <f t="shared" ref="I38:L38" si="251">H38+($M38-$H38)/5</f>
        <v>19276524691.765755</v>
      </c>
      <c r="J38" s="2">
        <f t="shared" si="251"/>
        <v>14457393518.824316</v>
      </c>
      <c r="K38" s="2">
        <f t="shared" si="251"/>
        <v>9638262345.8828773</v>
      </c>
      <c r="L38" s="2">
        <f t="shared" si="251"/>
        <v>4819131172.9414387</v>
      </c>
      <c r="M38" s="105">
        <f>VLOOKUP($B$1,'Multipliers and Adjustments'!$A$70:$I$86,TRUNC(COLUMN(M$2)/5)+2,FALSE)*SUMIFS('EPA US Data'!$I:$I,'EPA US Data'!$D:$D,'Country Selector'!$A$2,'EPA US Data'!$J:$J,$B$1,'EPA US Data'!$C:$C,M$2,'EPA US Data'!$G:$G,"&gt;="&amp;$A38,'EPA US Data'!$G:$G,"&lt;"&amp;$B38)*unit_conv*'State Downscaling Multipliers'!$B$9</f>
        <v>0</v>
      </c>
      <c r="N38" s="2">
        <f t="shared" ref="N38:Q38" si="252">M38+($R38-$M38)/5</f>
        <v>0</v>
      </c>
      <c r="O38" s="2">
        <f t="shared" si="252"/>
        <v>0</v>
      </c>
      <c r="P38" s="2">
        <f t="shared" si="252"/>
        <v>0</v>
      </c>
      <c r="Q38" s="2">
        <f t="shared" si="252"/>
        <v>0</v>
      </c>
      <c r="R38" s="105">
        <f>VLOOKUP($B$1,'Multipliers and Adjustments'!$A$70:$I$86,TRUNC(COLUMN(R$2)/5)+2,FALSE)*SUMIFS('EPA US Data'!$I:$I,'EPA US Data'!$D:$D,'Country Selector'!$A$2,'EPA US Data'!$J:$J,$B$1,'EPA US Data'!$C:$C,R$2,'EPA US Data'!$G:$G,"&gt;="&amp;$A38,'EPA US Data'!$G:$G,"&lt;"&amp;$B38)*unit_conv*'State Downscaling Multipliers'!$B$9</f>
        <v>0</v>
      </c>
      <c r="S38" s="2">
        <f t="shared" ref="S38:V38" si="253">R38+($W38-$R38)/5</f>
        <v>0</v>
      </c>
      <c r="T38" s="2">
        <f t="shared" si="253"/>
        <v>0</v>
      </c>
      <c r="U38" s="2">
        <f t="shared" si="253"/>
        <v>0</v>
      </c>
      <c r="V38" s="2">
        <f t="shared" si="253"/>
        <v>0</v>
      </c>
      <c r="W38" s="105">
        <f>VLOOKUP($B$1,'Multipliers and Adjustments'!$A$70:$I$86,TRUNC(COLUMN(W$2)/5)+2,FALSE)*SUMIFS('EPA US Data'!$I:$I,'EPA US Data'!$D:$D,'Country Selector'!$A$2,'EPA US Data'!$J:$J,$B$1,'EPA US Data'!$C:$C,W$2,'EPA US Data'!$G:$G,"&gt;="&amp;$A38,'EPA US Data'!$G:$G,"&lt;"&amp;$B38)*unit_conv*'State Downscaling Multipliers'!$B$9</f>
        <v>0</v>
      </c>
      <c r="X38" s="2">
        <f t="shared" ref="X38:AA38" si="254">W38+($AB38-$W38)/5</f>
        <v>0</v>
      </c>
      <c r="Y38" s="2">
        <f t="shared" si="254"/>
        <v>0</v>
      </c>
      <c r="Z38" s="2">
        <f t="shared" si="254"/>
        <v>0</v>
      </c>
      <c r="AA38" s="2">
        <f t="shared" si="254"/>
        <v>0</v>
      </c>
      <c r="AB38" s="105">
        <f>VLOOKUP($B$1,'Multipliers and Adjustments'!$A$70:$I$86,TRUNC(COLUMN(AB$2)/5)+2,FALSE)*SUMIFS('EPA US Data'!$I:$I,'EPA US Data'!$D:$D,'Country Selector'!$A$2,'EPA US Data'!$J:$J,$B$1,'EPA US Data'!$C:$C,AB$2,'EPA US Data'!$G:$G,"&gt;="&amp;$A38,'EPA US Data'!$G:$G,"&lt;"&amp;$B38)*unit_conv*'State Downscaling Multipliers'!$B$9</f>
        <v>0</v>
      </c>
      <c r="AC38" s="2">
        <f t="shared" ref="AC38:AF38" si="255">AB38+($AG38-$AB38)/5</f>
        <v>0</v>
      </c>
      <c r="AD38" s="2">
        <f t="shared" si="255"/>
        <v>0</v>
      </c>
      <c r="AE38" s="2">
        <f t="shared" si="255"/>
        <v>0</v>
      </c>
      <c r="AF38" s="2">
        <f t="shared" si="255"/>
        <v>0</v>
      </c>
      <c r="AG38" s="105">
        <f>VLOOKUP($B$1,'Multipliers and Adjustments'!$A$70:$I$86,TRUNC(COLUMN(AG$2)/5)+2,FALSE)*SUMIFS('EPA US Data'!$I:$I,'EPA US Data'!$D:$D,'Country Selector'!$A$2,'EPA US Data'!$J:$J,$B$1,'EPA US Data'!$C:$C,AG$2,'EPA US Data'!$G:$G,"&gt;="&amp;$A38,'EPA US Data'!$G:$G,"&lt;"&amp;$B38)*unit_conv*'State Downscaling Multipliers'!$B$9</f>
        <v>0</v>
      </c>
      <c r="AH38" s="2">
        <f t="shared" ref="AH38:AK38" si="256">AG38+($AL38-$AG38)/5</f>
        <v>0</v>
      </c>
      <c r="AI38" s="2">
        <f t="shared" si="256"/>
        <v>0</v>
      </c>
      <c r="AJ38" s="2">
        <f t="shared" si="256"/>
        <v>0</v>
      </c>
      <c r="AK38" s="2">
        <f t="shared" si="256"/>
        <v>0</v>
      </c>
      <c r="AL38" s="105">
        <f>VLOOKUP($B$1,'Multipliers and Adjustments'!$A$70:$I$86,TRUNC(COLUMN(AL$2)/5)+2,FALSE)*SUMIFS('EPA US Data'!$I:$I,'EPA US Data'!$D:$D,'Country Selector'!$A$2,'EPA US Data'!$J:$J,$B$1,'EPA US Data'!$C:$C,AL$2,'EPA US Data'!$G:$G,"&gt;="&amp;$A38,'EPA US Data'!$G:$G,"&lt;"&amp;$B38)*unit_conv*'State Downscaling Multipliers'!$B$9</f>
        <v>0</v>
      </c>
    </row>
    <row r="39" spans="1:38" ht="15.75" customHeight="1" x14ac:dyDescent="0.25">
      <c r="A39" s="50">
        <f t="shared" si="234"/>
        <v>40</v>
      </c>
      <c r="B39" s="50">
        <f t="shared" si="235"/>
        <v>50</v>
      </c>
      <c r="C39" s="105">
        <f>VLOOKUP($B$1,'Multipliers and Adjustments'!$A$70:$I$86,TRUNC(COLUMN(C$2)/5)+2,FALSE)*SUMIFS('EPA US Data'!$I:$I,'EPA US Data'!$D:$D,'Country Selector'!$A$2,'EPA US Data'!$J:$J,$B$1,'EPA US Data'!$C:$C,C$2,'EPA US Data'!$G:$G,"&gt;="&amp;$A39,'EPA US Data'!$G:$G,"&lt;"&amp;$B39)*unit_conv*'State Downscaling Multipliers'!$B$9</f>
        <v>0</v>
      </c>
      <c r="D39" s="2">
        <f t="shared" ref="D39:G39" si="257">C39+($H39-$C39)/5</f>
        <v>0</v>
      </c>
      <c r="E39" s="2">
        <f t="shared" si="257"/>
        <v>0</v>
      </c>
      <c r="F39" s="2">
        <f t="shared" si="257"/>
        <v>0</v>
      </c>
      <c r="G39" s="2">
        <f t="shared" si="257"/>
        <v>0</v>
      </c>
      <c r="H39" s="105">
        <f>VLOOKUP($B$1,'Multipliers and Adjustments'!$A$70:$I$86,TRUNC(COLUMN(H$2)/5)+2,FALSE)*SUMIFS('EPA US Data'!$I:$I,'EPA US Data'!$D:$D,'Country Selector'!$A$2,'EPA US Data'!$J:$J,$B$1,'EPA US Data'!$C:$C,H$2,'EPA US Data'!$G:$G,"&gt;="&amp;$A39,'EPA US Data'!$G:$G,"&lt;"&amp;$B39)*unit_conv*'State Downscaling Multipliers'!$B$9</f>
        <v>0</v>
      </c>
      <c r="I39" s="2">
        <f t="shared" ref="I39:L39" si="258">H39+($M39-$H39)/5</f>
        <v>0</v>
      </c>
      <c r="J39" s="2">
        <f t="shared" si="258"/>
        <v>0</v>
      </c>
      <c r="K39" s="2">
        <f t="shared" si="258"/>
        <v>0</v>
      </c>
      <c r="L39" s="2">
        <f t="shared" si="258"/>
        <v>0</v>
      </c>
      <c r="M39" s="105">
        <f>VLOOKUP($B$1,'Multipliers and Adjustments'!$A$70:$I$86,TRUNC(COLUMN(M$2)/5)+2,FALSE)*SUMIFS('EPA US Data'!$I:$I,'EPA US Data'!$D:$D,'Country Selector'!$A$2,'EPA US Data'!$J:$J,$B$1,'EPA US Data'!$C:$C,M$2,'EPA US Data'!$G:$G,"&gt;="&amp;$A39,'EPA US Data'!$G:$G,"&lt;"&amp;$B39)*unit_conv*'State Downscaling Multipliers'!$B$9</f>
        <v>0</v>
      </c>
      <c r="N39" s="2">
        <f t="shared" ref="N39:Q39" si="259">M39+($R39-$M39)/5</f>
        <v>0</v>
      </c>
      <c r="O39" s="2">
        <f t="shared" si="259"/>
        <v>0</v>
      </c>
      <c r="P39" s="2">
        <f t="shared" si="259"/>
        <v>0</v>
      </c>
      <c r="Q39" s="2">
        <f t="shared" si="259"/>
        <v>0</v>
      </c>
      <c r="R39" s="105">
        <f>VLOOKUP($B$1,'Multipliers and Adjustments'!$A$70:$I$86,TRUNC(COLUMN(R$2)/5)+2,FALSE)*SUMIFS('EPA US Data'!$I:$I,'EPA US Data'!$D:$D,'Country Selector'!$A$2,'EPA US Data'!$J:$J,$B$1,'EPA US Data'!$C:$C,R$2,'EPA US Data'!$G:$G,"&gt;="&amp;$A39,'EPA US Data'!$G:$G,"&lt;"&amp;$B39)*unit_conv*'State Downscaling Multipliers'!$B$9</f>
        <v>0</v>
      </c>
      <c r="S39" s="2">
        <f t="shared" ref="S39:V39" si="260">R39+($W39-$R39)/5</f>
        <v>0</v>
      </c>
      <c r="T39" s="2">
        <f t="shared" si="260"/>
        <v>0</v>
      </c>
      <c r="U39" s="2">
        <f t="shared" si="260"/>
        <v>0</v>
      </c>
      <c r="V39" s="2">
        <f t="shared" si="260"/>
        <v>0</v>
      </c>
      <c r="W39" s="105">
        <f>VLOOKUP($B$1,'Multipliers and Adjustments'!$A$70:$I$86,TRUNC(COLUMN(W$2)/5)+2,FALSE)*SUMIFS('EPA US Data'!$I:$I,'EPA US Data'!$D:$D,'Country Selector'!$A$2,'EPA US Data'!$J:$J,$B$1,'EPA US Data'!$C:$C,W$2,'EPA US Data'!$G:$G,"&gt;="&amp;$A39,'EPA US Data'!$G:$G,"&lt;"&amp;$B39)*unit_conv*'State Downscaling Multipliers'!$B$9</f>
        <v>0</v>
      </c>
      <c r="X39" s="2">
        <f t="shared" ref="X39:AA39" si="261">W39+($AB39-$W39)/5</f>
        <v>0</v>
      </c>
      <c r="Y39" s="2">
        <f t="shared" si="261"/>
        <v>0</v>
      </c>
      <c r="Z39" s="2">
        <f t="shared" si="261"/>
        <v>0</v>
      </c>
      <c r="AA39" s="2">
        <f t="shared" si="261"/>
        <v>0</v>
      </c>
      <c r="AB39" s="105">
        <f>VLOOKUP($B$1,'Multipliers and Adjustments'!$A$70:$I$86,TRUNC(COLUMN(AB$2)/5)+2,FALSE)*SUMIFS('EPA US Data'!$I:$I,'EPA US Data'!$D:$D,'Country Selector'!$A$2,'EPA US Data'!$J:$J,$B$1,'EPA US Data'!$C:$C,AB$2,'EPA US Data'!$G:$G,"&gt;="&amp;$A39,'EPA US Data'!$G:$G,"&lt;"&amp;$B39)*unit_conv*'State Downscaling Multipliers'!$B$9</f>
        <v>0</v>
      </c>
      <c r="AC39" s="2">
        <f t="shared" ref="AC39:AF39" si="262">AB39+($AG39-$AB39)/5</f>
        <v>0</v>
      </c>
      <c r="AD39" s="2">
        <f t="shared" si="262"/>
        <v>0</v>
      </c>
      <c r="AE39" s="2">
        <f t="shared" si="262"/>
        <v>0</v>
      </c>
      <c r="AF39" s="2">
        <f t="shared" si="262"/>
        <v>0</v>
      </c>
      <c r="AG39" s="105">
        <f>VLOOKUP($B$1,'Multipliers and Adjustments'!$A$70:$I$86,TRUNC(COLUMN(AG$2)/5)+2,FALSE)*SUMIFS('EPA US Data'!$I:$I,'EPA US Data'!$D:$D,'Country Selector'!$A$2,'EPA US Data'!$J:$J,$B$1,'EPA US Data'!$C:$C,AG$2,'EPA US Data'!$G:$G,"&gt;="&amp;$A39,'EPA US Data'!$G:$G,"&lt;"&amp;$B39)*unit_conv*'State Downscaling Multipliers'!$B$9</f>
        <v>0</v>
      </c>
      <c r="AH39" s="2">
        <f t="shared" ref="AH39:AK39" si="263">AG39+($AL39-$AG39)/5</f>
        <v>0</v>
      </c>
      <c r="AI39" s="2">
        <f t="shared" si="263"/>
        <v>0</v>
      </c>
      <c r="AJ39" s="2">
        <f t="shared" si="263"/>
        <v>0</v>
      </c>
      <c r="AK39" s="2">
        <f t="shared" si="263"/>
        <v>0</v>
      </c>
      <c r="AL39" s="105">
        <f>VLOOKUP($B$1,'Multipliers and Adjustments'!$A$70:$I$86,TRUNC(COLUMN(AL$2)/5)+2,FALSE)*SUMIFS('EPA US Data'!$I:$I,'EPA US Data'!$D:$D,'Country Selector'!$A$2,'EPA US Data'!$J:$J,$B$1,'EPA US Data'!$C:$C,AL$2,'EPA US Data'!$G:$G,"&gt;="&amp;$A39,'EPA US Data'!$G:$G,"&lt;"&amp;$B39)*unit_conv*'State Downscaling Multipliers'!$B$9</f>
        <v>0</v>
      </c>
    </row>
    <row r="40" spans="1:38" ht="15.75" customHeight="1" x14ac:dyDescent="0.25">
      <c r="A40" s="50">
        <f t="shared" si="234"/>
        <v>50</v>
      </c>
      <c r="B40" s="50">
        <f t="shared" si="235"/>
        <v>60</v>
      </c>
      <c r="C40" s="105">
        <f>VLOOKUP($B$1,'Multipliers and Adjustments'!$A$70:$I$86,TRUNC(COLUMN(C$2)/5)+2,FALSE)*SUMIFS('EPA US Data'!$I:$I,'EPA US Data'!$D:$D,'Country Selector'!$A$2,'EPA US Data'!$J:$J,$B$1,'EPA US Data'!$C:$C,C$2,'EPA US Data'!$G:$G,"&gt;="&amp;$A40,'EPA US Data'!$G:$G,"&lt;"&amp;$B40)*unit_conv*'State Downscaling Multipliers'!$B$9</f>
        <v>0</v>
      </c>
      <c r="D40" s="2">
        <f t="shared" ref="D40:G40" si="264">C40+($H40-$C40)/5</f>
        <v>0</v>
      </c>
      <c r="E40" s="2">
        <f t="shared" si="264"/>
        <v>0</v>
      </c>
      <c r="F40" s="2">
        <f t="shared" si="264"/>
        <v>0</v>
      </c>
      <c r="G40" s="2">
        <f t="shared" si="264"/>
        <v>0</v>
      </c>
      <c r="H40" s="105">
        <f>VLOOKUP($B$1,'Multipliers and Adjustments'!$A$70:$I$86,TRUNC(COLUMN(H$2)/5)+2,FALSE)*SUMIFS('EPA US Data'!$I:$I,'EPA US Data'!$D:$D,'Country Selector'!$A$2,'EPA US Data'!$J:$J,$B$1,'EPA US Data'!$C:$C,H$2,'EPA US Data'!$G:$G,"&gt;="&amp;$A40,'EPA US Data'!$G:$G,"&lt;"&amp;$B40)*unit_conv*'State Downscaling Multipliers'!$B$9</f>
        <v>0</v>
      </c>
      <c r="I40" s="2">
        <f t="shared" ref="I40:L40" si="265">H40+($M40-$H40)/5</f>
        <v>0</v>
      </c>
      <c r="J40" s="2">
        <f t="shared" si="265"/>
        <v>0</v>
      </c>
      <c r="K40" s="2">
        <f t="shared" si="265"/>
        <v>0</v>
      </c>
      <c r="L40" s="2">
        <f t="shared" si="265"/>
        <v>0</v>
      </c>
      <c r="M40" s="105">
        <f>VLOOKUP($B$1,'Multipliers and Adjustments'!$A$70:$I$86,TRUNC(COLUMN(M$2)/5)+2,FALSE)*SUMIFS('EPA US Data'!$I:$I,'EPA US Data'!$D:$D,'Country Selector'!$A$2,'EPA US Data'!$J:$J,$B$1,'EPA US Data'!$C:$C,M$2,'EPA US Data'!$G:$G,"&gt;="&amp;$A40,'EPA US Data'!$G:$G,"&lt;"&amp;$B40)*unit_conv*'State Downscaling Multipliers'!$B$9</f>
        <v>0</v>
      </c>
      <c r="N40" s="2">
        <f t="shared" ref="N40:Q40" si="266">M40+($R40-$M40)/5</f>
        <v>0</v>
      </c>
      <c r="O40" s="2">
        <f t="shared" si="266"/>
        <v>0</v>
      </c>
      <c r="P40" s="2">
        <f t="shared" si="266"/>
        <v>0</v>
      </c>
      <c r="Q40" s="2">
        <f t="shared" si="266"/>
        <v>0</v>
      </c>
      <c r="R40" s="105">
        <f>VLOOKUP($B$1,'Multipliers and Adjustments'!$A$70:$I$86,TRUNC(COLUMN(R$2)/5)+2,FALSE)*SUMIFS('EPA US Data'!$I:$I,'EPA US Data'!$D:$D,'Country Selector'!$A$2,'EPA US Data'!$J:$J,$B$1,'EPA US Data'!$C:$C,R$2,'EPA US Data'!$G:$G,"&gt;="&amp;$A40,'EPA US Data'!$G:$G,"&lt;"&amp;$B40)*unit_conv*'State Downscaling Multipliers'!$B$9</f>
        <v>0</v>
      </c>
      <c r="S40" s="2">
        <f t="shared" ref="S40:V40" si="267">R40+($W40-$R40)/5</f>
        <v>0</v>
      </c>
      <c r="T40" s="2">
        <f t="shared" si="267"/>
        <v>0</v>
      </c>
      <c r="U40" s="2">
        <f t="shared" si="267"/>
        <v>0</v>
      </c>
      <c r="V40" s="2">
        <f t="shared" si="267"/>
        <v>0</v>
      </c>
      <c r="W40" s="105">
        <f>VLOOKUP($B$1,'Multipliers and Adjustments'!$A$70:$I$86,TRUNC(COLUMN(W$2)/5)+2,FALSE)*SUMIFS('EPA US Data'!$I:$I,'EPA US Data'!$D:$D,'Country Selector'!$A$2,'EPA US Data'!$J:$J,$B$1,'EPA US Data'!$C:$C,W$2,'EPA US Data'!$G:$G,"&gt;="&amp;$A40,'EPA US Data'!$G:$G,"&lt;"&amp;$B40)*unit_conv*'State Downscaling Multipliers'!$B$9</f>
        <v>0</v>
      </c>
      <c r="X40" s="2">
        <f t="shared" ref="X40:AA40" si="268">W40+($AB40-$W40)/5</f>
        <v>0</v>
      </c>
      <c r="Y40" s="2">
        <f t="shared" si="268"/>
        <v>0</v>
      </c>
      <c r="Z40" s="2">
        <f t="shared" si="268"/>
        <v>0</v>
      </c>
      <c r="AA40" s="2">
        <f t="shared" si="268"/>
        <v>0</v>
      </c>
      <c r="AB40" s="105">
        <f>VLOOKUP($B$1,'Multipliers and Adjustments'!$A$70:$I$86,TRUNC(COLUMN(AB$2)/5)+2,FALSE)*SUMIFS('EPA US Data'!$I:$I,'EPA US Data'!$D:$D,'Country Selector'!$A$2,'EPA US Data'!$J:$J,$B$1,'EPA US Data'!$C:$C,AB$2,'EPA US Data'!$G:$G,"&gt;="&amp;$A40,'EPA US Data'!$G:$G,"&lt;"&amp;$B40)*unit_conv*'State Downscaling Multipliers'!$B$9</f>
        <v>0</v>
      </c>
      <c r="AC40" s="2">
        <f t="shared" ref="AC40:AF40" si="269">AB40+($AG40-$AB40)/5</f>
        <v>0</v>
      </c>
      <c r="AD40" s="2">
        <f t="shared" si="269"/>
        <v>0</v>
      </c>
      <c r="AE40" s="2">
        <f t="shared" si="269"/>
        <v>0</v>
      </c>
      <c r="AF40" s="2">
        <f t="shared" si="269"/>
        <v>0</v>
      </c>
      <c r="AG40" s="105">
        <f>VLOOKUP($B$1,'Multipliers and Adjustments'!$A$70:$I$86,TRUNC(COLUMN(AG$2)/5)+2,FALSE)*SUMIFS('EPA US Data'!$I:$I,'EPA US Data'!$D:$D,'Country Selector'!$A$2,'EPA US Data'!$J:$J,$B$1,'EPA US Data'!$C:$C,AG$2,'EPA US Data'!$G:$G,"&gt;="&amp;$A40,'EPA US Data'!$G:$G,"&lt;"&amp;$B40)*unit_conv*'State Downscaling Multipliers'!$B$9</f>
        <v>0</v>
      </c>
      <c r="AH40" s="2">
        <f t="shared" ref="AH40:AK40" si="270">AG40+($AL40-$AG40)/5</f>
        <v>0</v>
      </c>
      <c r="AI40" s="2">
        <f t="shared" si="270"/>
        <v>0</v>
      </c>
      <c r="AJ40" s="2">
        <f t="shared" si="270"/>
        <v>0</v>
      </c>
      <c r="AK40" s="2">
        <f t="shared" si="270"/>
        <v>0</v>
      </c>
      <c r="AL40" s="105">
        <f>VLOOKUP($B$1,'Multipliers and Adjustments'!$A$70:$I$86,TRUNC(COLUMN(AL$2)/5)+2,FALSE)*SUMIFS('EPA US Data'!$I:$I,'EPA US Data'!$D:$D,'Country Selector'!$A$2,'EPA US Data'!$J:$J,$B$1,'EPA US Data'!$C:$C,AL$2,'EPA US Data'!$G:$G,"&gt;="&amp;$A40,'EPA US Data'!$G:$G,"&lt;"&amp;$B40)*unit_conv*'State Downscaling Multipliers'!$B$9</f>
        <v>0</v>
      </c>
    </row>
    <row r="41" spans="1:38" ht="15.75" customHeight="1" x14ac:dyDescent="0.25">
      <c r="A41" s="50">
        <f t="shared" si="234"/>
        <v>60</v>
      </c>
      <c r="B41" s="50">
        <f t="shared" si="235"/>
        <v>70</v>
      </c>
      <c r="C41" s="105">
        <f>VLOOKUP($B$1,'Multipliers and Adjustments'!$A$70:$I$86,TRUNC(COLUMN(C$2)/5)+2,FALSE)*SUMIFS('EPA US Data'!$I:$I,'EPA US Data'!$D:$D,'Country Selector'!$A$2,'EPA US Data'!$J:$J,$B$1,'EPA US Data'!$C:$C,C$2,'EPA US Data'!$G:$G,"&gt;="&amp;$A41,'EPA US Data'!$G:$G,"&lt;"&amp;$B41)*unit_conv*'State Downscaling Multipliers'!$B$9</f>
        <v>0</v>
      </c>
      <c r="D41" s="2">
        <f t="shared" ref="D41:G41" si="271">C41+($H41-$C41)/5</f>
        <v>0</v>
      </c>
      <c r="E41" s="2">
        <f t="shared" si="271"/>
        <v>0</v>
      </c>
      <c r="F41" s="2">
        <f t="shared" si="271"/>
        <v>0</v>
      </c>
      <c r="G41" s="2">
        <f t="shared" si="271"/>
        <v>0</v>
      </c>
      <c r="H41" s="105">
        <f>VLOOKUP($B$1,'Multipliers and Adjustments'!$A$70:$I$86,TRUNC(COLUMN(H$2)/5)+2,FALSE)*SUMIFS('EPA US Data'!$I:$I,'EPA US Data'!$D:$D,'Country Selector'!$A$2,'EPA US Data'!$J:$J,$B$1,'EPA US Data'!$C:$C,H$2,'EPA US Data'!$G:$G,"&gt;="&amp;$A41,'EPA US Data'!$G:$G,"&lt;"&amp;$B41)*unit_conv*'State Downscaling Multipliers'!$B$9</f>
        <v>0</v>
      </c>
      <c r="I41" s="2">
        <f t="shared" ref="I41:L41" si="272">H41+($M41-$H41)/5</f>
        <v>0</v>
      </c>
      <c r="J41" s="2">
        <f t="shared" si="272"/>
        <v>0</v>
      </c>
      <c r="K41" s="2">
        <f t="shared" si="272"/>
        <v>0</v>
      </c>
      <c r="L41" s="2">
        <f t="shared" si="272"/>
        <v>0</v>
      </c>
      <c r="M41" s="105">
        <f>VLOOKUP($B$1,'Multipliers and Adjustments'!$A$70:$I$86,TRUNC(COLUMN(M$2)/5)+2,FALSE)*SUMIFS('EPA US Data'!$I:$I,'EPA US Data'!$D:$D,'Country Selector'!$A$2,'EPA US Data'!$J:$J,$B$1,'EPA US Data'!$C:$C,M$2,'EPA US Data'!$G:$G,"&gt;="&amp;$A41,'EPA US Data'!$G:$G,"&lt;"&amp;$B41)*unit_conv*'State Downscaling Multipliers'!$B$9</f>
        <v>0</v>
      </c>
      <c r="N41" s="2">
        <f t="shared" ref="N41:Q41" si="273">M41+($R41-$M41)/5</f>
        <v>0</v>
      </c>
      <c r="O41" s="2">
        <f t="shared" si="273"/>
        <v>0</v>
      </c>
      <c r="P41" s="2">
        <f t="shared" si="273"/>
        <v>0</v>
      </c>
      <c r="Q41" s="2">
        <f t="shared" si="273"/>
        <v>0</v>
      </c>
      <c r="R41" s="105">
        <f>VLOOKUP($B$1,'Multipliers and Adjustments'!$A$70:$I$86,TRUNC(COLUMN(R$2)/5)+2,FALSE)*SUMIFS('EPA US Data'!$I:$I,'EPA US Data'!$D:$D,'Country Selector'!$A$2,'EPA US Data'!$J:$J,$B$1,'EPA US Data'!$C:$C,R$2,'EPA US Data'!$G:$G,"&gt;="&amp;$A41,'EPA US Data'!$G:$G,"&lt;"&amp;$B41)*unit_conv*'State Downscaling Multipliers'!$B$9</f>
        <v>0</v>
      </c>
      <c r="S41" s="2">
        <f t="shared" ref="S41:V41" si="274">R41+($W41-$R41)/5</f>
        <v>0</v>
      </c>
      <c r="T41" s="2">
        <f t="shared" si="274"/>
        <v>0</v>
      </c>
      <c r="U41" s="2">
        <f t="shared" si="274"/>
        <v>0</v>
      </c>
      <c r="V41" s="2">
        <f t="shared" si="274"/>
        <v>0</v>
      </c>
      <c r="W41" s="105">
        <f>VLOOKUP($B$1,'Multipliers and Adjustments'!$A$70:$I$86,TRUNC(COLUMN(W$2)/5)+2,FALSE)*SUMIFS('EPA US Data'!$I:$I,'EPA US Data'!$D:$D,'Country Selector'!$A$2,'EPA US Data'!$J:$J,$B$1,'EPA US Data'!$C:$C,W$2,'EPA US Data'!$G:$G,"&gt;="&amp;$A41,'EPA US Data'!$G:$G,"&lt;"&amp;$B41)*unit_conv*'State Downscaling Multipliers'!$B$9</f>
        <v>0</v>
      </c>
      <c r="X41" s="2">
        <f t="shared" ref="X41:AA41" si="275">W41+($AB41-$W41)/5</f>
        <v>0</v>
      </c>
      <c r="Y41" s="2">
        <f t="shared" si="275"/>
        <v>0</v>
      </c>
      <c r="Z41" s="2">
        <f t="shared" si="275"/>
        <v>0</v>
      </c>
      <c r="AA41" s="2">
        <f t="shared" si="275"/>
        <v>0</v>
      </c>
      <c r="AB41" s="105">
        <f>VLOOKUP($B$1,'Multipliers and Adjustments'!$A$70:$I$86,TRUNC(COLUMN(AB$2)/5)+2,FALSE)*SUMIFS('EPA US Data'!$I:$I,'EPA US Data'!$D:$D,'Country Selector'!$A$2,'EPA US Data'!$J:$J,$B$1,'EPA US Data'!$C:$C,AB$2,'EPA US Data'!$G:$G,"&gt;="&amp;$A41,'EPA US Data'!$G:$G,"&lt;"&amp;$B41)*unit_conv*'State Downscaling Multipliers'!$B$9</f>
        <v>0</v>
      </c>
      <c r="AC41" s="2">
        <f t="shared" ref="AC41:AF41" si="276">AB41+($AG41-$AB41)/5</f>
        <v>0</v>
      </c>
      <c r="AD41" s="2">
        <f t="shared" si="276"/>
        <v>0</v>
      </c>
      <c r="AE41" s="2">
        <f t="shared" si="276"/>
        <v>0</v>
      </c>
      <c r="AF41" s="2">
        <f t="shared" si="276"/>
        <v>0</v>
      </c>
      <c r="AG41" s="105">
        <f>VLOOKUP($B$1,'Multipliers and Adjustments'!$A$70:$I$86,TRUNC(COLUMN(AG$2)/5)+2,FALSE)*SUMIFS('EPA US Data'!$I:$I,'EPA US Data'!$D:$D,'Country Selector'!$A$2,'EPA US Data'!$J:$J,$B$1,'EPA US Data'!$C:$C,AG$2,'EPA US Data'!$G:$G,"&gt;="&amp;$A41,'EPA US Data'!$G:$G,"&lt;"&amp;$B41)*unit_conv*'State Downscaling Multipliers'!$B$9</f>
        <v>0</v>
      </c>
      <c r="AH41" s="2">
        <f t="shared" ref="AH41:AK41" si="277">AG41+($AL41-$AG41)/5</f>
        <v>0</v>
      </c>
      <c r="AI41" s="2">
        <f t="shared" si="277"/>
        <v>0</v>
      </c>
      <c r="AJ41" s="2">
        <f t="shared" si="277"/>
        <v>0</v>
      </c>
      <c r="AK41" s="2">
        <f t="shared" si="277"/>
        <v>0</v>
      </c>
      <c r="AL41" s="105">
        <f>VLOOKUP($B$1,'Multipliers and Adjustments'!$A$70:$I$86,TRUNC(COLUMN(AL$2)/5)+2,FALSE)*SUMIFS('EPA US Data'!$I:$I,'EPA US Data'!$D:$D,'Country Selector'!$A$2,'EPA US Data'!$J:$J,$B$1,'EPA US Data'!$C:$C,AL$2,'EPA US Data'!$G:$G,"&gt;="&amp;$A41,'EPA US Data'!$G:$G,"&lt;"&amp;$B41)*unit_conv*'State Downscaling Multipliers'!$B$9</f>
        <v>0</v>
      </c>
    </row>
    <row r="42" spans="1:38" ht="15.75" customHeight="1" x14ac:dyDescent="0.25">
      <c r="A42" s="50">
        <f t="shared" si="234"/>
        <v>70</v>
      </c>
      <c r="B42" s="50">
        <f t="shared" si="235"/>
        <v>80</v>
      </c>
      <c r="C42" s="105">
        <f>VLOOKUP($B$1,'Multipliers and Adjustments'!$A$70:$I$86,TRUNC(COLUMN(C$2)/5)+2,FALSE)*SUMIFS('EPA US Data'!$I:$I,'EPA US Data'!$D:$D,'Country Selector'!$A$2,'EPA US Data'!$J:$J,$B$1,'EPA US Data'!$C:$C,C$2,'EPA US Data'!$G:$G,"&gt;="&amp;$A42,'EPA US Data'!$G:$G,"&lt;"&amp;$B42)*unit_conv*'State Downscaling Multipliers'!$B$9</f>
        <v>0</v>
      </c>
      <c r="D42" s="2">
        <f t="shared" ref="D42:G42" si="278">C42+($H42-$C42)/5</f>
        <v>0</v>
      </c>
      <c r="E42" s="2">
        <f t="shared" si="278"/>
        <v>0</v>
      </c>
      <c r="F42" s="2">
        <f t="shared" si="278"/>
        <v>0</v>
      </c>
      <c r="G42" s="2">
        <f t="shared" si="278"/>
        <v>0</v>
      </c>
      <c r="H42" s="105">
        <f>VLOOKUP($B$1,'Multipliers and Adjustments'!$A$70:$I$86,TRUNC(COLUMN(H$2)/5)+2,FALSE)*SUMIFS('EPA US Data'!$I:$I,'EPA US Data'!$D:$D,'Country Selector'!$A$2,'EPA US Data'!$J:$J,$B$1,'EPA US Data'!$C:$C,H$2,'EPA US Data'!$G:$G,"&gt;="&amp;$A42,'EPA US Data'!$G:$G,"&lt;"&amp;$B42)*unit_conv*'State Downscaling Multipliers'!$B$9</f>
        <v>0</v>
      </c>
      <c r="I42" s="2">
        <f t="shared" ref="I42:L42" si="279">H42+($M42-$H42)/5</f>
        <v>0</v>
      </c>
      <c r="J42" s="2">
        <f t="shared" si="279"/>
        <v>0</v>
      </c>
      <c r="K42" s="2">
        <f t="shared" si="279"/>
        <v>0</v>
      </c>
      <c r="L42" s="2">
        <f t="shared" si="279"/>
        <v>0</v>
      </c>
      <c r="M42" s="105">
        <f>VLOOKUP($B$1,'Multipliers and Adjustments'!$A$70:$I$86,TRUNC(COLUMN(M$2)/5)+2,FALSE)*SUMIFS('EPA US Data'!$I:$I,'EPA US Data'!$D:$D,'Country Selector'!$A$2,'EPA US Data'!$J:$J,$B$1,'EPA US Data'!$C:$C,M$2,'EPA US Data'!$G:$G,"&gt;="&amp;$A42,'EPA US Data'!$G:$G,"&lt;"&amp;$B42)*unit_conv*'State Downscaling Multipliers'!$B$9</f>
        <v>0</v>
      </c>
      <c r="N42" s="2">
        <f t="shared" ref="N42:Q42" si="280">M42+($R42-$M42)/5</f>
        <v>0</v>
      </c>
      <c r="O42" s="2">
        <f t="shared" si="280"/>
        <v>0</v>
      </c>
      <c r="P42" s="2">
        <f t="shared" si="280"/>
        <v>0</v>
      </c>
      <c r="Q42" s="2">
        <f t="shared" si="280"/>
        <v>0</v>
      </c>
      <c r="R42" s="105">
        <f>VLOOKUP($B$1,'Multipliers and Adjustments'!$A$70:$I$86,TRUNC(COLUMN(R$2)/5)+2,FALSE)*SUMIFS('EPA US Data'!$I:$I,'EPA US Data'!$D:$D,'Country Selector'!$A$2,'EPA US Data'!$J:$J,$B$1,'EPA US Data'!$C:$C,R$2,'EPA US Data'!$G:$G,"&gt;="&amp;$A42,'EPA US Data'!$G:$G,"&lt;"&amp;$B42)*unit_conv*'State Downscaling Multipliers'!$B$9</f>
        <v>0</v>
      </c>
      <c r="S42" s="2">
        <f t="shared" ref="S42:V42" si="281">R42+($W42-$R42)/5</f>
        <v>0</v>
      </c>
      <c r="T42" s="2">
        <f t="shared" si="281"/>
        <v>0</v>
      </c>
      <c r="U42" s="2">
        <f t="shared" si="281"/>
        <v>0</v>
      </c>
      <c r="V42" s="2">
        <f t="shared" si="281"/>
        <v>0</v>
      </c>
      <c r="W42" s="105">
        <f>VLOOKUP($B$1,'Multipliers and Adjustments'!$A$70:$I$86,TRUNC(COLUMN(W$2)/5)+2,FALSE)*SUMIFS('EPA US Data'!$I:$I,'EPA US Data'!$D:$D,'Country Selector'!$A$2,'EPA US Data'!$J:$J,$B$1,'EPA US Data'!$C:$C,W$2,'EPA US Data'!$G:$G,"&gt;="&amp;$A42,'EPA US Data'!$G:$G,"&lt;"&amp;$B42)*unit_conv*'State Downscaling Multipliers'!$B$9</f>
        <v>0</v>
      </c>
      <c r="X42" s="2">
        <f t="shared" ref="X42:AA42" si="282">W42+($AB42-$W42)/5</f>
        <v>0</v>
      </c>
      <c r="Y42" s="2">
        <f t="shared" si="282"/>
        <v>0</v>
      </c>
      <c r="Z42" s="2">
        <f t="shared" si="282"/>
        <v>0</v>
      </c>
      <c r="AA42" s="2">
        <f t="shared" si="282"/>
        <v>0</v>
      </c>
      <c r="AB42" s="105">
        <f>VLOOKUP($B$1,'Multipliers and Adjustments'!$A$70:$I$86,TRUNC(COLUMN(AB$2)/5)+2,FALSE)*SUMIFS('EPA US Data'!$I:$I,'EPA US Data'!$D:$D,'Country Selector'!$A$2,'EPA US Data'!$J:$J,$B$1,'EPA US Data'!$C:$C,AB$2,'EPA US Data'!$G:$G,"&gt;="&amp;$A42,'EPA US Data'!$G:$G,"&lt;"&amp;$B42)*unit_conv*'State Downscaling Multipliers'!$B$9</f>
        <v>0</v>
      </c>
      <c r="AC42" s="2">
        <f t="shared" ref="AC42:AF42" si="283">AB42+($AG42-$AB42)/5</f>
        <v>0</v>
      </c>
      <c r="AD42" s="2">
        <f t="shared" si="283"/>
        <v>0</v>
      </c>
      <c r="AE42" s="2">
        <f t="shared" si="283"/>
        <v>0</v>
      </c>
      <c r="AF42" s="2">
        <f t="shared" si="283"/>
        <v>0</v>
      </c>
      <c r="AG42" s="105">
        <f>VLOOKUP($B$1,'Multipliers and Adjustments'!$A$70:$I$86,TRUNC(COLUMN(AG$2)/5)+2,FALSE)*SUMIFS('EPA US Data'!$I:$I,'EPA US Data'!$D:$D,'Country Selector'!$A$2,'EPA US Data'!$J:$J,$B$1,'EPA US Data'!$C:$C,AG$2,'EPA US Data'!$G:$G,"&gt;="&amp;$A42,'EPA US Data'!$G:$G,"&lt;"&amp;$B42)*unit_conv*'State Downscaling Multipliers'!$B$9</f>
        <v>0</v>
      </c>
      <c r="AH42" s="2">
        <f t="shared" ref="AH42:AK42" si="284">AG42+($AL42-$AG42)/5</f>
        <v>0</v>
      </c>
      <c r="AI42" s="2">
        <f t="shared" si="284"/>
        <v>0</v>
      </c>
      <c r="AJ42" s="2">
        <f t="shared" si="284"/>
        <v>0</v>
      </c>
      <c r="AK42" s="2">
        <f t="shared" si="284"/>
        <v>0</v>
      </c>
      <c r="AL42" s="105">
        <f>VLOOKUP($B$1,'Multipliers and Adjustments'!$A$70:$I$86,TRUNC(COLUMN(AL$2)/5)+2,FALSE)*SUMIFS('EPA US Data'!$I:$I,'EPA US Data'!$D:$D,'Country Selector'!$A$2,'EPA US Data'!$J:$J,$B$1,'EPA US Data'!$C:$C,AL$2,'EPA US Data'!$G:$G,"&gt;="&amp;$A42,'EPA US Data'!$G:$G,"&lt;"&amp;$B42)*unit_conv*'State Downscaling Multipliers'!$B$9</f>
        <v>0</v>
      </c>
    </row>
    <row r="43" spans="1:38" ht="15.75" customHeight="1" x14ac:dyDescent="0.25">
      <c r="A43" s="50">
        <f t="shared" si="234"/>
        <v>80</v>
      </c>
      <c r="B43" s="50">
        <f t="shared" si="235"/>
        <v>90</v>
      </c>
      <c r="C43" s="105">
        <f>VLOOKUP($B$1,'Multipliers and Adjustments'!$A$70:$I$86,TRUNC(COLUMN(C$2)/5)+2,FALSE)*SUMIFS('EPA US Data'!$I:$I,'EPA US Data'!$D:$D,'Country Selector'!$A$2,'EPA US Data'!$J:$J,$B$1,'EPA US Data'!$C:$C,C$2,'EPA US Data'!$G:$G,"&gt;="&amp;$A43,'EPA US Data'!$G:$G,"&lt;"&amp;$B43)*unit_conv*'State Downscaling Multipliers'!$B$9</f>
        <v>0</v>
      </c>
      <c r="D43" s="2">
        <f t="shared" ref="D43:G43" si="285">C43+($H43-$C43)/5</f>
        <v>0</v>
      </c>
      <c r="E43" s="2">
        <f t="shared" si="285"/>
        <v>0</v>
      </c>
      <c r="F43" s="2">
        <f t="shared" si="285"/>
        <v>0</v>
      </c>
      <c r="G43" s="2">
        <f t="shared" si="285"/>
        <v>0</v>
      </c>
      <c r="H43" s="105">
        <f>VLOOKUP($B$1,'Multipliers and Adjustments'!$A$70:$I$86,TRUNC(COLUMN(H$2)/5)+2,FALSE)*SUMIFS('EPA US Data'!$I:$I,'EPA US Data'!$D:$D,'Country Selector'!$A$2,'EPA US Data'!$J:$J,$B$1,'EPA US Data'!$C:$C,H$2,'EPA US Data'!$G:$G,"&gt;="&amp;$A43,'EPA US Data'!$G:$G,"&lt;"&amp;$B43)*unit_conv*'State Downscaling Multipliers'!$B$9</f>
        <v>0</v>
      </c>
      <c r="I43" s="2">
        <f t="shared" ref="I43:L43" si="286">H43+($M43-$H43)/5</f>
        <v>0</v>
      </c>
      <c r="J43" s="2">
        <f t="shared" si="286"/>
        <v>0</v>
      </c>
      <c r="K43" s="2">
        <f t="shared" si="286"/>
        <v>0</v>
      </c>
      <c r="L43" s="2">
        <f t="shared" si="286"/>
        <v>0</v>
      </c>
      <c r="M43" s="105">
        <f>VLOOKUP($B$1,'Multipliers and Adjustments'!$A$70:$I$86,TRUNC(COLUMN(M$2)/5)+2,FALSE)*SUMIFS('EPA US Data'!$I:$I,'EPA US Data'!$D:$D,'Country Selector'!$A$2,'EPA US Data'!$J:$J,$B$1,'EPA US Data'!$C:$C,M$2,'EPA US Data'!$G:$G,"&gt;="&amp;$A43,'EPA US Data'!$G:$G,"&lt;"&amp;$B43)*unit_conv*'State Downscaling Multipliers'!$B$9</f>
        <v>0</v>
      </c>
      <c r="N43" s="2">
        <f t="shared" ref="N43:Q43" si="287">M43+($R43-$M43)/5</f>
        <v>0</v>
      </c>
      <c r="O43" s="2">
        <f t="shared" si="287"/>
        <v>0</v>
      </c>
      <c r="P43" s="2">
        <f t="shared" si="287"/>
        <v>0</v>
      </c>
      <c r="Q43" s="2">
        <f t="shared" si="287"/>
        <v>0</v>
      </c>
      <c r="R43" s="105">
        <f>VLOOKUP($B$1,'Multipliers and Adjustments'!$A$70:$I$86,TRUNC(COLUMN(R$2)/5)+2,FALSE)*SUMIFS('EPA US Data'!$I:$I,'EPA US Data'!$D:$D,'Country Selector'!$A$2,'EPA US Data'!$J:$J,$B$1,'EPA US Data'!$C:$C,R$2,'EPA US Data'!$G:$G,"&gt;="&amp;$A43,'EPA US Data'!$G:$G,"&lt;"&amp;$B43)*unit_conv*'State Downscaling Multipliers'!$B$9</f>
        <v>0</v>
      </c>
      <c r="S43" s="2">
        <f t="shared" ref="S43:V43" si="288">R43+($W43-$R43)/5</f>
        <v>0</v>
      </c>
      <c r="T43" s="2">
        <f t="shared" si="288"/>
        <v>0</v>
      </c>
      <c r="U43" s="2">
        <f t="shared" si="288"/>
        <v>0</v>
      </c>
      <c r="V43" s="2">
        <f t="shared" si="288"/>
        <v>0</v>
      </c>
      <c r="W43" s="105">
        <f>VLOOKUP($B$1,'Multipliers and Adjustments'!$A$70:$I$86,TRUNC(COLUMN(W$2)/5)+2,FALSE)*SUMIFS('EPA US Data'!$I:$I,'EPA US Data'!$D:$D,'Country Selector'!$A$2,'EPA US Data'!$J:$J,$B$1,'EPA US Data'!$C:$C,W$2,'EPA US Data'!$G:$G,"&gt;="&amp;$A43,'EPA US Data'!$G:$G,"&lt;"&amp;$B43)*unit_conv*'State Downscaling Multipliers'!$B$9</f>
        <v>0</v>
      </c>
      <c r="X43" s="2">
        <f t="shared" ref="X43:AA43" si="289">W43+($AB43-$W43)/5</f>
        <v>0</v>
      </c>
      <c r="Y43" s="2">
        <f t="shared" si="289"/>
        <v>0</v>
      </c>
      <c r="Z43" s="2">
        <f t="shared" si="289"/>
        <v>0</v>
      </c>
      <c r="AA43" s="2">
        <f t="shared" si="289"/>
        <v>0</v>
      </c>
      <c r="AB43" s="105">
        <f>VLOOKUP($B$1,'Multipliers and Adjustments'!$A$70:$I$86,TRUNC(COLUMN(AB$2)/5)+2,FALSE)*SUMIFS('EPA US Data'!$I:$I,'EPA US Data'!$D:$D,'Country Selector'!$A$2,'EPA US Data'!$J:$J,$B$1,'EPA US Data'!$C:$C,AB$2,'EPA US Data'!$G:$G,"&gt;="&amp;$A43,'EPA US Data'!$G:$G,"&lt;"&amp;$B43)*unit_conv*'State Downscaling Multipliers'!$B$9</f>
        <v>0</v>
      </c>
      <c r="AC43" s="2">
        <f t="shared" ref="AC43:AF43" si="290">AB43+($AG43-$AB43)/5</f>
        <v>0</v>
      </c>
      <c r="AD43" s="2">
        <f t="shared" si="290"/>
        <v>0</v>
      </c>
      <c r="AE43" s="2">
        <f t="shared" si="290"/>
        <v>0</v>
      </c>
      <c r="AF43" s="2">
        <f t="shared" si="290"/>
        <v>0</v>
      </c>
      <c r="AG43" s="105">
        <f>VLOOKUP($B$1,'Multipliers and Adjustments'!$A$70:$I$86,TRUNC(COLUMN(AG$2)/5)+2,FALSE)*SUMIFS('EPA US Data'!$I:$I,'EPA US Data'!$D:$D,'Country Selector'!$A$2,'EPA US Data'!$J:$J,$B$1,'EPA US Data'!$C:$C,AG$2,'EPA US Data'!$G:$G,"&gt;="&amp;$A43,'EPA US Data'!$G:$G,"&lt;"&amp;$B43)*unit_conv*'State Downscaling Multipliers'!$B$9</f>
        <v>0</v>
      </c>
      <c r="AH43" s="2">
        <f t="shared" ref="AH43:AK43" si="291">AG43+($AL43-$AG43)/5</f>
        <v>0</v>
      </c>
      <c r="AI43" s="2">
        <f t="shared" si="291"/>
        <v>0</v>
      </c>
      <c r="AJ43" s="2">
        <f t="shared" si="291"/>
        <v>0</v>
      </c>
      <c r="AK43" s="2">
        <f t="shared" si="291"/>
        <v>0</v>
      </c>
      <c r="AL43" s="105">
        <f>VLOOKUP($B$1,'Multipliers and Adjustments'!$A$70:$I$86,TRUNC(COLUMN(AL$2)/5)+2,FALSE)*SUMIFS('EPA US Data'!$I:$I,'EPA US Data'!$D:$D,'Country Selector'!$A$2,'EPA US Data'!$J:$J,$B$1,'EPA US Data'!$C:$C,AL$2,'EPA US Data'!$G:$G,"&gt;="&amp;$A43,'EPA US Data'!$G:$G,"&lt;"&amp;$B43)*unit_conv*'State Downscaling Multipliers'!$B$9</f>
        <v>0</v>
      </c>
    </row>
    <row r="44" spans="1:38" ht="15.75" customHeight="1" x14ac:dyDescent="0.25">
      <c r="A44" s="50">
        <f t="shared" si="234"/>
        <v>90</v>
      </c>
      <c r="B44" s="50">
        <f t="shared" si="235"/>
        <v>100</v>
      </c>
      <c r="C44" s="105">
        <f>VLOOKUP($B$1,'Multipliers and Adjustments'!$A$70:$I$86,TRUNC(COLUMN(C$2)/5)+2,FALSE)*SUMIFS('EPA US Data'!$I:$I,'EPA US Data'!$D:$D,'Country Selector'!$A$2,'EPA US Data'!$J:$J,$B$1,'EPA US Data'!$C:$C,C$2,'EPA US Data'!$G:$G,"&gt;="&amp;$A44,'EPA US Data'!$G:$G,"&lt;"&amp;$B44)*unit_conv*'State Downscaling Multipliers'!$B$9</f>
        <v>0</v>
      </c>
      <c r="D44" s="2">
        <f t="shared" ref="D44:G44" si="292">C44+($H44-$C44)/5</f>
        <v>0</v>
      </c>
      <c r="E44" s="2">
        <f t="shared" si="292"/>
        <v>0</v>
      </c>
      <c r="F44" s="2">
        <f t="shared" si="292"/>
        <v>0</v>
      </c>
      <c r="G44" s="2">
        <f t="shared" si="292"/>
        <v>0</v>
      </c>
      <c r="H44" s="105">
        <f>VLOOKUP($B$1,'Multipliers and Adjustments'!$A$70:$I$86,TRUNC(COLUMN(H$2)/5)+2,FALSE)*SUMIFS('EPA US Data'!$I:$I,'EPA US Data'!$D:$D,'Country Selector'!$A$2,'EPA US Data'!$J:$J,$B$1,'EPA US Data'!$C:$C,H$2,'EPA US Data'!$G:$G,"&gt;="&amp;$A44,'EPA US Data'!$G:$G,"&lt;"&amp;$B44)*unit_conv*'State Downscaling Multipliers'!$B$9</f>
        <v>0</v>
      </c>
      <c r="I44" s="2">
        <f t="shared" ref="I44:L44" si="293">H44+($M44-$H44)/5</f>
        <v>0</v>
      </c>
      <c r="J44" s="2">
        <f t="shared" si="293"/>
        <v>0</v>
      </c>
      <c r="K44" s="2">
        <f t="shared" si="293"/>
        <v>0</v>
      </c>
      <c r="L44" s="2">
        <f t="shared" si="293"/>
        <v>0</v>
      </c>
      <c r="M44" s="105">
        <f>VLOOKUP($B$1,'Multipliers and Adjustments'!$A$70:$I$86,TRUNC(COLUMN(M$2)/5)+2,FALSE)*SUMIFS('EPA US Data'!$I:$I,'EPA US Data'!$D:$D,'Country Selector'!$A$2,'EPA US Data'!$J:$J,$B$1,'EPA US Data'!$C:$C,M$2,'EPA US Data'!$G:$G,"&gt;="&amp;$A44,'EPA US Data'!$G:$G,"&lt;"&amp;$B44)*unit_conv*'State Downscaling Multipliers'!$B$9</f>
        <v>0</v>
      </c>
      <c r="N44" s="2">
        <f t="shared" ref="N44:Q44" si="294">M44+($R44-$M44)/5</f>
        <v>0</v>
      </c>
      <c r="O44" s="2">
        <f t="shared" si="294"/>
        <v>0</v>
      </c>
      <c r="P44" s="2">
        <f t="shared" si="294"/>
        <v>0</v>
      </c>
      <c r="Q44" s="2">
        <f t="shared" si="294"/>
        <v>0</v>
      </c>
      <c r="R44" s="105">
        <f>VLOOKUP($B$1,'Multipliers and Adjustments'!$A$70:$I$86,TRUNC(COLUMN(R$2)/5)+2,FALSE)*SUMIFS('EPA US Data'!$I:$I,'EPA US Data'!$D:$D,'Country Selector'!$A$2,'EPA US Data'!$J:$J,$B$1,'EPA US Data'!$C:$C,R$2,'EPA US Data'!$G:$G,"&gt;="&amp;$A44,'EPA US Data'!$G:$G,"&lt;"&amp;$B44)*unit_conv*'State Downscaling Multipliers'!$B$9</f>
        <v>0</v>
      </c>
      <c r="S44" s="2">
        <f t="shared" ref="S44:V44" si="295">R44+($W44-$R44)/5</f>
        <v>0</v>
      </c>
      <c r="T44" s="2">
        <f t="shared" si="295"/>
        <v>0</v>
      </c>
      <c r="U44" s="2">
        <f t="shared" si="295"/>
        <v>0</v>
      </c>
      <c r="V44" s="2">
        <f t="shared" si="295"/>
        <v>0</v>
      </c>
      <c r="W44" s="105">
        <f>VLOOKUP($B$1,'Multipliers and Adjustments'!$A$70:$I$86,TRUNC(COLUMN(W$2)/5)+2,FALSE)*SUMIFS('EPA US Data'!$I:$I,'EPA US Data'!$D:$D,'Country Selector'!$A$2,'EPA US Data'!$J:$J,$B$1,'EPA US Data'!$C:$C,W$2,'EPA US Data'!$G:$G,"&gt;="&amp;$A44,'EPA US Data'!$G:$G,"&lt;"&amp;$B44)*unit_conv*'State Downscaling Multipliers'!$B$9</f>
        <v>0</v>
      </c>
      <c r="X44" s="2">
        <f t="shared" ref="X44:AA44" si="296">W44+($AB44-$W44)/5</f>
        <v>0</v>
      </c>
      <c r="Y44" s="2">
        <f t="shared" si="296"/>
        <v>0</v>
      </c>
      <c r="Z44" s="2">
        <f t="shared" si="296"/>
        <v>0</v>
      </c>
      <c r="AA44" s="2">
        <f t="shared" si="296"/>
        <v>0</v>
      </c>
      <c r="AB44" s="105">
        <f>VLOOKUP($B$1,'Multipliers and Adjustments'!$A$70:$I$86,TRUNC(COLUMN(AB$2)/5)+2,FALSE)*SUMIFS('EPA US Data'!$I:$I,'EPA US Data'!$D:$D,'Country Selector'!$A$2,'EPA US Data'!$J:$J,$B$1,'EPA US Data'!$C:$C,AB$2,'EPA US Data'!$G:$G,"&gt;="&amp;$A44,'EPA US Data'!$G:$G,"&lt;"&amp;$B44)*unit_conv*'State Downscaling Multipliers'!$B$9</f>
        <v>0</v>
      </c>
      <c r="AC44" s="2">
        <f t="shared" ref="AC44:AF44" si="297">AB44+($AG44-$AB44)/5</f>
        <v>0</v>
      </c>
      <c r="AD44" s="2">
        <f t="shared" si="297"/>
        <v>0</v>
      </c>
      <c r="AE44" s="2">
        <f t="shared" si="297"/>
        <v>0</v>
      </c>
      <c r="AF44" s="2">
        <f t="shared" si="297"/>
        <v>0</v>
      </c>
      <c r="AG44" s="105">
        <f>VLOOKUP($B$1,'Multipliers and Adjustments'!$A$70:$I$86,TRUNC(COLUMN(AG$2)/5)+2,FALSE)*SUMIFS('EPA US Data'!$I:$I,'EPA US Data'!$D:$D,'Country Selector'!$A$2,'EPA US Data'!$J:$J,$B$1,'EPA US Data'!$C:$C,AG$2,'EPA US Data'!$G:$G,"&gt;="&amp;$A44,'EPA US Data'!$G:$G,"&lt;"&amp;$B44)*unit_conv*'State Downscaling Multipliers'!$B$9</f>
        <v>0</v>
      </c>
      <c r="AH44" s="2">
        <f t="shared" ref="AH44:AK44" si="298">AG44+($AL44-$AG44)/5</f>
        <v>0</v>
      </c>
      <c r="AI44" s="2">
        <f t="shared" si="298"/>
        <v>0</v>
      </c>
      <c r="AJ44" s="2">
        <f t="shared" si="298"/>
        <v>0</v>
      </c>
      <c r="AK44" s="2">
        <f t="shared" si="298"/>
        <v>0</v>
      </c>
      <c r="AL44" s="105">
        <f>VLOOKUP($B$1,'Multipliers and Adjustments'!$A$70:$I$86,TRUNC(COLUMN(AL$2)/5)+2,FALSE)*SUMIFS('EPA US Data'!$I:$I,'EPA US Data'!$D:$D,'Country Selector'!$A$2,'EPA US Data'!$J:$J,$B$1,'EPA US Data'!$C:$C,AL$2,'EPA US Data'!$G:$G,"&gt;="&amp;$A44,'EPA US Data'!$G:$G,"&lt;"&amp;$B44)*unit_conv*'State Downscaling Multipliers'!$B$9</f>
        <v>0</v>
      </c>
    </row>
    <row r="45" spans="1:38" ht="15.75" customHeight="1" x14ac:dyDescent="0.25">
      <c r="A45" s="49">
        <f t="shared" si="234"/>
        <v>100</v>
      </c>
      <c r="B45" s="49">
        <f t="shared" ref="B45:B74" si="299">A45+50</f>
        <v>150</v>
      </c>
      <c r="C45" s="105">
        <f>VLOOKUP($B$1,'Multipliers and Adjustments'!$A$70:$I$86,TRUNC(COLUMN(C$2)/5)+2,FALSE)*SUMIFS('EPA US Data'!$I:$I,'EPA US Data'!$D:$D,'Country Selector'!$A$2,'EPA US Data'!$J:$J,$B$1,'EPA US Data'!$C:$C,C$2,'EPA US Data'!$G:$G,"&gt;="&amp;$A45,'EPA US Data'!$G:$G,"&lt;"&amp;$B45)*unit_conv*'State Downscaling Multipliers'!$B$9</f>
        <v>0</v>
      </c>
      <c r="D45" s="2">
        <f t="shared" ref="D45:G45" si="300">C45+($H45-$C45)/5</f>
        <v>0</v>
      </c>
      <c r="E45" s="2">
        <f t="shared" si="300"/>
        <v>0</v>
      </c>
      <c r="F45" s="2">
        <f t="shared" si="300"/>
        <v>0</v>
      </c>
      <c r="G45" s="2">
        <f t="shared" si="300"/>
        <v>0</v>
      </c>
      <c r="H45" s="105">
        <f>VLOOKUP($B$1,'Multipliers and Adjustments'!$A$70:$I$86,TRUNC(COLUMN(H$2)/5)+2,FALSE)*SUMIFS('EPA US Data'!$I:$I,'EPA US Data'!$D:$D,'Country Selector'!$A$2,'EPA US Data'!$J:$J,$B$1,'EPA US Data'!$C:$C,H$2,'EPA US Data'!$G:$G,"&gt;="&amp;$A45,'EPA US Data'!$G:$G,"&lt;"&amp;$B45)*unit_conv*'State Downscaling Multipliers'!$B$9</f>
        <v>0</v>
      </c>
      <c r="I45" s="2">
        <f t="shared" ref="I45:L45" si="301">H45+($M45-$H45)/5</f>
        <v>0</v>
      </c>
      <c r="J45" s="2">
        <f t="shared" si="301"/>
        <v>0</v>
      </c>
      <c r="K45" s="2">
        <f t="shared" si="301"/>
        <v>0</v>
      </c>
      <c r="L45" s="2">
        <f t="shared" si="301"/>
        <v>0</v>
      </c>
      <c r="M45" s="105">
        <f>VLOOKUP($B$1,'Multipliers and Adjustments'!$A$70:$I$86,TRUNC(COLUMN(M$2)/5)+2,FALSE)*SUMIFS('EPA US Data'!$I:$I,'EPA US Data'!$D:$D,'Country Selector'!$A$2,'EPA US Data'!$J:$J,$B$1,'EPA US Data'!$C:$C,M$2,'EPA US Data'!$G:$G,"&gt;="&amp;$A45,'EPA US Data'!$G:$G,"&lt;"&amp;$B45)*unit_conv*'State Downscaling Multipliers'!$B$9</f>
        <v>0</v>
      </c>
      <c r="N45" s="2">
        <f t="shared" ref="N45:Q45" si="302">M45+($R45-$M45)/5</f>
        <v>0</v>
      </c>
      <c r="O45" s="2">
        <f t="shared" si="302"/>
        <v>0</v>
      </c>
      <c r="P45" s="2">
        <f t="shared" si="302"/>
        <v>0</v>
      </c>
      <c r="Q45" s="2">
        <f t="shared" si="302"/>
        <v>0</v>
      </c>
      <c r="R45" s="105">
        <f>VLOOKUP($B$1,'Multipliers and Adjustments'!$A$70:$I$86,TRUNC(COLUMN(R$2)/5)+2,FALSE)*SUMIFS('EPA US Data'!$I:$I,'EPA US Data'!$D:$D,'Country Selector'!$A$2,'EPA US Data'!$J:$J,$B$1,'EPA US Data'!$C:$C,R$2,'EPA US Data'!$G:$G,"&gt;="&amp;$A45,'EPA US Data'!$G:$G,"&lt;"&amp;$B45)*unit_conv*'State Downscaling Multipliers'!$B$9</f>
        <v>0</v>
      </c>
      <c r="S45" s="2">
        <f t="shared" ref="S45:V45" si="303">R45+($W45-$R45)/5</f>
        <v>0</v>
      </c>
      <c r="T45" s="2">
        <f t="shared" si="303"/>
        <v>0</v>
      </c>
      <c r="U45" s="2">
        <f t="shared" si="303"/>
        <v>0</v>
      </c>
      <c r="V45" s="2">
        <f t="shared" si="303"/>
        <v>0</v>
      </c>
      <c r="W45" s="105">
        <f>VLOOKUP($B$1,'Multipliers and Adjustments'!$A$70:$I$86,TRUNC(COLUMN(W$2)/5)+2,FALSE)*SUMIFS('EPA US Data'!$I:$I,'EPA US Data'!$D:$D,'Country Selector'!$A$2,'EPA US Data'!$J:$J,$B$1,'EPA US Data'!$C:$C,W$2,'EPA US Data'!$G:$G,"&gt;="&amp;$A45,'EPA US Data'!$G:$G,"&lt;"&amp;$B45)*unit_conv*'State Downscaling Multipliers'!$B$9</f>
        <v>0</v>
      </c>
      <c r="X45" s="2">
        <f t="shared" ref="X45:AA45" si="304">W45+($AB45-$W45)/5</f>
        <v>0</v>
      </c>
      <c r="Y45" s="2">
        <f t="shared" si="304"/>
        <v>0</v>
      </c>
      <c r="Z45" s="2">
        <f t="shared" si="304"/>
        <v>0</v>
      </c>
      <c r="AA45" s="2">
        <f t="shared" si="304"/>
        <v>0</v>
      </c>
      <c r="AB45" s="105">
        <f>VLOOKUP($B$1,'Multipliers and Adjustments'!$A$70:$I$86,TRUNC(COLUMN(AB$2)/5)+2,FALSE)*SUMIFS('EPA US Data'!$I:$I,'EPA US Data'!$D:$D,'Country Selector'!$A$2,'EPA US Data'!$J:$J,$B$1,'EPA US Data'!$C:$C,AB$2,'EPA US Data'!$G:$G,"&gt;="&amp;$A45,'EPA US Data'!$G:$G,"&lt;"&amp;$B45)*unit_conv*'State Downscaling Multipliers'!$B$9</f>
        <v>0</v>
      </c>
      <c r="AC45" s="2">
        <f t="shared" ref="AC45:AF45" si="305">AB45+($AG45-$AB45)/5</f>
        <v>0</v>
      </c>
      <c r="AD45" s="2">
        <f t="shared" si="305"/>
        <v>0</v>
      </c>
      <c r="AE45" s="2">
        <f t="shared" si="305"/>
        <v>0</v>
      </c>
      <c r="AF45" s="2">
        <f t="shared" si="305"/>
        <v>0</v>
      </c>
      <c r="AG45" s="105">
        <f>VLOOKUP($B$1,'Multipliers and Adjustments'!$A$70:$I$86,TRUNC(COLUMN(AG$2)/5)+2,FALSE)*SUMIFS('EPA US Data'!$I:$I,'EPA US Data'!$D:$D,'Country Selector'!$A$2,'EPA US Data'!$J:$J,$B$1,'EPA US Data'!$C:$C,AG$2,'EPA US Data'!$G:$G,"&gt;="&amp;$A45,'EPA US Data'!$G:$G,"&lt;"&amp;$B45)*unit_conv*'State Downscaling Multipliers'!$B$9</f>
        <v>0</v>
      </c>
      <c r="AH45" s="2">
        <f t="shared" ref="AH45:AK45" si="306">AG45+($AL45-$AG45)/5</f>
        <v>0</v>
      </c>
      <c r="AI45" s="2">
        <f t="shared" si="306"/>
        <v>0</v>
      </c>
      <c r="AJ45" s="2">
        <f t="shared" si="306"/>
        <v>0</v>
      </c>
      <c r="AK45" s="2">
        <f t="shared" si="306"/>
        <v>0</v>
      </c>
      <c r="AL45" s="105">
        <f>VLOOKUP($B$1,'Multipliers and Adjustments'!$A$70:$I$86,TRUNC(COLUMN(AL$2)/5)+2,FALSE)*SUMIFS('EPA US Data'!$I:$I,'EPA US Data'!$D:$D,'Country Selector'!$A$2,'EPA US Data'!$J:$J,$B$1,'EPA US Data'!$C:$C,AL$2,'EPA US Data'!$G:$G,"&gt;="&amp;$A45,'EPA US Data'!$G:$G,"&lt;"&amp;$B45)*unit_conv*'State Downscaling Multipliers'!$B$9</f>
        <v>0</v>
      </c>
    </row>
    <row r="46" spans="1:38" ht="15.75" customHeight="1" x14ac:dyDescent="0.25">
      <c r="A46" s="49">
        <f t="shared" si="234"/>
        <v>150</v>
      </c>
      <c r="B46" s="49">
        <f t="shared" si="299"/>
        <v>200</v>
      </c>
      <c r="C46" s="105">
        <f>VLOOKUP($B$1,'Multipliers and Adjustments'!$A$70:$I$86,TRUNC(COLUMN(C$2)/5)+2,FALSE)*SUMIFS('EPA US Data'!$I:$I,'EPA US Data'!$D:$D,'Country Selector'!$A$2,'EPA US Data'!$J:$J,$B$1,'EPA US Data'!$C:$C,C$2,'EPA US Data'!$G:$G,"&gt;="&amp;$A46,'EPA US Data'!$G:$G,"&lt;"&amp;$B46)*unit_conv*'State Downscaling Multipliers'!$B$9</f>
        <v>0</v>
      </c>
      <c r="D46" s="2">
        <f t="shared" ref="D46:G46" si="307">C46+($H46-$C46)/5</f>
        <v>0</v>
      </c>
      <c r="E46" s="2">
        <f t="shared" si="307"/>
        <v>0</v>
      </c>
      <c r="F46" s="2">
        <f t="shared" si="307"/>
        <v>0</v>
      </c>
      <c r="G46" s="2">
        <f t="shared" si="307"/>
        <v>0</v>
      </c>
      <c r="H46" s="105">
        <f>VLOOKUP($B$1,'Multipliers and Adjustments'!$A$70:$I$86,TRUNC(COLUMN(H$2)/5)+2,FALSE)*SUMIFS('EPA US Data'!$I:$I,'EPA US Data'!$D:$D,'Country Selector'!$A$2,'EPA US Data'!$J:$J,$B$1,'EPA US Data'!$C:$C,H$2,'EPA US Data'!$G:$G,"&gt;="&amp;$A46,'EPA US Data'!$G:$G,"&lt;"&amp;$B46)*unit_conv*'State Downscaling Multipliers'!$B$9</f>
        <v>0</v>
      </c>
      <c r="I46" s="2">
        <f t="shared" ref="I46:L46" si="308">H46+($M46-$H46)/5</f>
        <v>0</v>
      </c>
      <c r="J46" s="2">
        <f t="shared" si="308"/>
        <v>0</v>
      </c>
      <c r="K46" s="2">
        <f t="shared" si="308"/>
        <v>0</v>
      </c>
      <c r="L46" s="2">
        <f t="shared" si="308"/>
        <v>0</v>
      </c>
      <c r="M46" s="105">
        <f>VLOOKUP($B$1,'Multipliers and Adjustments'!$A$70:$I$86,TRUNC(COLUMN(M$2)/5)+2,FALSE)*SUMIFS('EPA US Data'!$I:$I,'EPA US Data'!$D:$D,'Country Selector'!$A$2,'EPA US Data'!$J:$J,$B$1,'EPA US Data'!$C:$C,M$2,'EPA US Data'!$G:$G,"&gt;="&amp;$A46,'EPA US Data'!$G:$G,"&lt;"&amp;$B46)*unit_conv*'State Downscaling Multipliers'!$B$9</f>
        <v>0</v>
      </c>
      <c r="N46" s="2">
        <f t="shared" ref="N46:Q46" si="309">M46+($R46-$M46)/5</f>
        <v>0</v>
      </c>
      <c r="O46" s="2">
        <f t="shared" si="309"/>
        <v>0</v>
      </c>
      <c r="P46" s="2">
        <f t="shared" si="309"/>
        <v>0</v>
      </c>
      <c r="Q46" s="2">
        <f t="shared" si="309"/>
        <v>0</v>
      </c>
      <c r="R46" s="105">
        <f>VLOOKUP($B$1,'Multipliers and Adjustments'!$A$70:$I$86,TRUNC(COLUMN(R$2)/5)+2,FALSE)*SUMIFS('EPA US Data'!$I:$I,'EPA US Data'!$D:$D,'Country Selector'!$A$2,'EPA US Data'!$J:$J,$B$1,'EPA US Data'!$C:$C,R$2,'EPA US Data'!$G:$G,"&gt;="&amp;$A46,'EPA US Data'!$G:$G,"&lt;"&amp;$B46)*unit_conv*'State Downscaling Multipliers'!$B$9</f>
        <v>0</v>
      </c>
      <c r="S46" s="2">
        <f t="shared" ref="S46:V46" si="310">R46+($W46-$R46)/5</f>
        <v>0</v>
      </c>
      <c r="T46" s="2">
        <f t="shared" si="310"/>
        <v>0</v>
      </c>
      <c r="U46" s="2">
        <f t="shared" si="310"/>
        <v>0</v>
      </c>
      <c r="V46" s="2">
        <f t="shared" si="310"/>
        <v>0</v>
      </c>
      <c r="W46" s="105">
        <f>VLOOKUP($B$1,'Multipliers and Adjustments'!$A$70:$I$86,TRUNC(COLUMN(W$2)/5)+2,FALSE)*SUMIFS('EPA US Data'!$I:$I,'EPA US Data'!$D:$D,'Country Selector'!$A$2,'EPA US Data'!$J:$J,$B$1,'EPA US Data'!$C:$C,W$2,'EPA US Data'!$G:$G,"&gt;="&amp;$A46,'EPA US Data'!$G:$G,"&lt;"&amp;$B46)*unit_conv*'State Downscaling Multipliers'!$B$9</f>
        <v>0</v>
      </c>
      <c r="X46" s="2">
        <f t="shared" ref="X46:AA46" si="311">W46+($AB46-$W46)/5</f>
        <v>0</v>
      </c>
      <c r="Y46" s="2">
        <f t="shared" si="311"/>
        <v>0</v>
      </c>
      <c r="Z46" s="2">
        <f t="shared" si="311"/>
        <v>0</v>
      </c>
      <c r="AA46" s="2">
        <f t="shared" si="311"/>
        <v>0</v>
      </c>
      <c r="AB46" s="105">
        <f>VLOOKUP($B$1,'Multipliers and Adjustments'!$A$70:$I$86,TRUNC(COLUMN(AB$2)/5)+2,FALSE)*SUMIFS('EPA US Data'!$I:$I,'EPA US Data'!$D:$D,'Country Selector'!$A$2,'EPA US Data'!$J:$J,$B$1,'EPA US Data'!$C:$C,AB$2,'EPA US Data'!$G:$G,"&gt;="&amp;$A46,'EPA US Data'!$G:$G,"&lt;"&amp;$B46)*unit_conv*'State Downscaling Multipliers'!$B$9</f>
        <v>0</v>
      </c>
      <c r="AC46" s="2">
        <f t="shared" ref="AC46:AF46" si="312">AB46+($AG46-$AB46)/5</f>
        <v>0</v>
      </c>
      <c r="AD46" s="2">
        <f t="shared" si="312"/>
        <v>0</v>
      </c>
      <c r="AE46" s="2">
        <f t="shared" si="312"/>
        <v>0</v>
      </c>
      <c r="AF46" s="2">
        <f t="shared" si="312"/>
        <v>0</v>
      </c>
      <c r="AG46" s="105">
        <f>VLOOKUP($B$1,'Multipliers and Adjustments'!$A$70:$I$86,TRUNC(COLUMN(AG$2)/5)+2,FALSE)*SUMIFS('EPA US Data'!$I:$I,'EPA US Data'!$D:$D,'Country Selector'!$A$2,'EPA US Data'!$J:$J,$B$1,'EPA US Data'!$C:$C,AG$2,'EPA US Data'!$G:$G,"&gt;="&amp;$A46,'EPA US Data'!$G:$G,"&lt;"&amp;$B46)*unit_conv*'State Downscaling Multipliers'!$B$9</f>
        <v>0</v>
      </c>
      <c r="AH46" s="2">
        <f t="shared" ref="AH46:AK46" si="313">AG46+($AL46-$AG46)/5</f>
        <v>0</v>
      </c>
      <c r="AI46" s="2">
        <f t="shared" si="313"/>
        <v>0</v>
      </c>
      <c r="AJ46" s="2">
        <f t="shared" si="313"/>
        <v>0</v>
      </c>
      <c r="AK46" s="2">
        <f t="shared" si="313"/>
        <v>0</v>
      </c>
      <c r="AL46" s="105">
        <f>VLOOKUP($B$1,'Multipliers and Adjustments'!$A$70:$I$86,TRUNC(COLUMN(AL$2)/5)+2,FALSE)*SUMIFS('EPA US Data'!$I:$I,'EPA US Data'!$D:$D,'Country Selector'!$A$2,'EPA US Data'!$J:$J,$B$1,'EPA US Data'!$C:$C,AL$2,'EPA US Data'!$G:$G,"&gt;="&amp;$A46,'EPA US Data'!$G:$G,"&lt;"&amp;$B46)*unit_conv*'State Downscaling Multipliers'!$B$9</f>
        <v>0</v>
      </c>
    </row>
    <row r="47" spans="1:38" ht="15.75" customHeight="1" x14ac:dyDescent="0.25">
      <c r="A47" s="49">
        <f t="shared" si="234"/>
        <v>200</v>
      </c>
      <c r="B47" s="49">
        <f t="shared" si="299"/>
        <v>250</v>
      </c>
      <c r="C47" s="105">
        <f>VLOOKUP($B$1,'Multipliers and Adjustments'!$A$70:$I$86,TRUNC(COLUMN(C$2)/5)+2,FALSE)*SUMIFS('EPA US Data'!$I:$I,'EPA US Data'!$D:$D,'Country Selector'!$A$2,'EPA US Data'!$J:$J,$B$1,'EPA US Data'!$C:$C,C$2,'EPA US Data'!$G:$G,"&gt;="&amp;$A47,'EPA US Data'!$G:$G,"&lt;"&amp;$B47)*unit_conv*'State Downscaling Multipliers'!$B$9</f>
        <v>0</v>
      </c>
      <c r="D47" s="2">
        <f t="shared" ref="D47:G47" si="314">C47+($H47-$C47)/5</f>
        <v>0</v>
      </c>
      <c r="E47" s="2">
        <f t="shared" si="314"/>
        <v>0</v>
      </c>
      <c r="F47" s="2">
        <f t="shared" si="314"/>
        <v>0</v>
      </c>
      <c r="G47" s="2">
        <f t="shared" si="314"/>
        <v>0</v>
      </c>
      <c r="H47" s="105">
        <f>VLOOKUP($B$1,'Multipliers and Adjustments'!$A$70:$I$86,TRUNC(COLUMN(H$2)/5)+2,FALSE)*SUMIFS('EPA US Data'!$I:$I,'EPA US Data'!$D:$D,'Country Selector'!$A$2,'EPA US Data'!$J:$J,$B$1,'EPA US Data'!$C:$C,H$2,'EPA US Data'!$G:$G,"&gt;="&amp;$A47,'EPA US Data'!$G:$G,"&lt;"&amp;$B47)*unit_conv*'State Downscaling Multipliers'!$B$9</f>
        <v>0</v>
      </c>
      <c r="I47" s="2">
        <f t="shared" ref="I47:L47" si="315">H47+($M47-$H47)/5</f>
        <v>0</v>
      </c>
      <c r="J47" s="2">
        <f t="shared" si="315"/>
        <v>0</v>
      </c>
      <c r="K47" s="2">
        <f t="shared" si="315"/>
        <v>0</v>
      </c>
      <c r="L47" s="2">
        <f t="shared" si="315"/>
        <v>0</v>
      </c>
      <c r="M47" s="105">
        <f>VLOOKUP($B$1,'Multipliers and Adjustments'!$A$70:$I$86,TRUNC(COLUMN(M$2)/5)+2,FALSE)*SUMIFS('EPA US Data'!$I:$I,'EPA US Data'!$D:$D,'Country Selector'!$A$2,'EPA US Data'!$J:$J,$B$1,'EPA US Data'!$C:$C,M$2,'EPA US Data'!$G:$G,"&gt;="&amp;$A47,'EPA US Data'!$G:$G,"&lt;"&amp;$B47)*unit_conv*'State Downscaling Multipliers'!$B$9</f>
        <v>0</v>
      </c>
      <c r="N47" s="2">
        <f t="shared" ref="N47:Q47" si="316">M47+($R47-$M47)/5</f>
        <v>0</v>
      </c>
      <c r="O47" s="2">
        <f t="shared" si="316"/>
        <v>0</v>
      </c>
      <c r="P47" s="2">
        <f t="shared" si="316"/>
        <v>0</v>
      </c>
      <c r="Q47" s="2">
        <f t="shared" si="316"/>
        <v>0</v>
      </c>
      <c r="R47" s="105">
        <f>VLOOKUP($B$1,'Multipliers and Adjustments'!$A$70:$I$86,TRUNC(COLUMN(R$2)/5)+2,FALSE)*SUMIFS('EPA US Data'!$I:$I,'EPA US Data'!$D:$D,'Country Selector'!$A$2,'EPA US Data'!$J:$J,$B$1,'EPA US Data'!$C:$C,R$2,'EPA US Data'!$G:$G,"&gt;="&amp;$A47,'EPA US Data'!$G:$G,"&lt;"&amp;$B47)*unit_conv*'State Downscaling Multipliers'!$B$9</f>
        <v>0</v>
      </c>
      <c r="S47" s="2">
        <f t="shared" ref="S47:V47" si="317">R47+($W47-$R47)/5</f>
        <v>0</v>
      </c>
      <c r="T47" s="2">
        <f t="shared" si="317"/>
        <v>0</v>
      </c>
      <c r="U47" s="2">
        <f t="shared" si="317"/>
        <v>0</v>
      </c>
      <c r="V47" s="2">
        <f t="shared" si="317"/>
        <v>0</v>
      </c>
      <c r="W47" s="105">
        <f>VLOOKUP($B$1,'Multipliers and Adjustments'!$A$70:$I$86,TRUNC(COLUMN(W$2)/5)+2,FALSE)*SUMIFS('EPA US Data'!$I:$I,'EPA US Data'!$D:$D,'Country Selector'!$A$2,'EPA US Data'!$J:$J,$B$1,'EPA US Data'!$C:$C,W$2,'EPA US Data'!$G:$G,"&gt;="&amp;$A47,'EPA US Data'!$G:$G,"&lt;"&amp;$B47)*unit_conv*'State Downscaling Multipliers'!$B$9</f>
        <v>0</v>
      </c>
      <c r="X47" s="2">
        <f t="shared" ref="X47:AA47" si="318">W47+($AB47-$W47)/5</f>
        <v>0</v>
      </c>
      <c r="Y47" s="2">
        <f t="shared" si="318"/>
        <v>0</v>
      </c>
      <c r="Z47" s="2">
        <f t="shared" si="318"/>
        <v>0</v>
      </c>
      <c r="AA47" s="2">
        <f t="shared" si="318"/>
        <v>0</v>
      </c>
      <c r="AB47" s="105">
        <f>VLOOKUP($B$1,'Multipliers and Adjustments'!$A$70:$I$86,TRUNC(COLUMN(AB$2)/5)+2,FALSE)*SUMIFS('EPA US Data'!$I:$I,'EPA US Data'!$D:$D,'Country Selector'!$A$2,'EPA US Data'!$J:$J,$B$1,'EPA US Data'!$C:$C,AB$2,'EPA US Data'!$G:$G,"&gt;="&amp;$A47,'EPA US Data'!$G:$G,"&lt;"&amp;$B47)*unit_conv*'State Downscaling Multipliers'!$B$9</f>
        <v>0</v>
      </c>
      <c r="AC47" s="2">
        <f t="shared" ref="AC47:AF47" si="319">AB47+($AG47-$AB47)/5</f>
        <v>0</v>
      </c>
      <c r="AD47" s="2">
        <f t="shared" si="319"/>
        <v>0</v>
      </c>
      <c r="AE47" s="2">
        <f t="shared" si="319"/>
        <v>0</v>
      </c>
      <c r="AF47" s="2">
        <f t="shared" si="319"/>
        <v>0</v>
      </c>
      <c r="AG47" s="105">
        <f>VLOOKUP($B$1,'Multipliers and Adjustments'!$A$70:$I$86,TRUNC(COLUMN(AG$2)/5)+2,FALSE)*SUMIFS('EPA US Data'!$I:$I,'EPA US Data'!$D:$D,'Country Selector'!$A$2,'EPA US Data'!$J:$J,$B$1,'EPA US Data'!$C:$C,AG$2,'EPA US Data'!$G:$G,"&gt;="&amp;$A47,'EPA US Data'!$G:$G,"&lt;"&amp;$B47)*unit_conv*'State Downscaling Multipliers'!$B$9</f>
        <v>0</v>
      </c>
      <c r="AH47" s="2">
        <f t="shared" ref="AH47:AK47" si="320">AG47+($AL47-$AG47)/5</f>
        <v>0</v>
      </c>
      <c r="AI47" s="2">
        <f t="shared" si="320"/>
        <v>0</v>
      </c>
      <c r="AJ47" s="2">
        <f t="shared" si="320"/>
        <v>0</v>
      </c>
      <c r="AK47" s="2">
        <f t="shared" si="320"/>
        <v>0</v>
      </c>
      <c r="AL47" s="105">
        <f>VLOOKUP($B$1,'Multipliers and Adjustments'!$A$70:$I$86,TRUNC(COLUMN(AL$2)/5)+2,FALSE)*SUMIFS('EPA US Data'!$I:$I,'EPA US Data'!$D:$D,'Country Selector'!$A$2,'EPA US Data'!$J:$J,$B$1,'EPA US Data'!$C:$C,AL$2,'EPA US Data'!$G:$G,"&gt;="&amp;$A47,'EPA US Data'!$G:$G,"&lt;"&amp;$B47)*unit_conv*'State Downscaling Multipliers'!$B$9</f>
        <v>0</v>
      </c>
    </row>
    <row r="48" spans="1:38" ht="15.75" customHeight="1" x14ac:dyDescent="0.25">
      <c r="A48" s="49">
        <f t="shared" si="234"/>
        <v>250</v>
      </c>
      <c r="B48" s="49">
        <f t="shared" si="299"/>
        <v>300</v>
      </c>
      <c r="C48" s="105">
        <f>VLOOKUP($B$1,'Multipliers and Adjustments'!$A$70:$I$86,TRUNC(COLUMN(C$2)/5)+2,FALSE)*SUMIFS('EPA US Data'!$I:$I,'EPA US Data'!$D:$D,'Country Selector'!$A$2,'EPA US Data'!$J:$J,$B$1,'EPA US Data'!$C:$C,C$2,'EPA US Data'!$G:$G,"&gt;="&amp;$A48,'EPA US Data'!$G:$G,"&lt;"&amp;$B48)*unit_conv*'State Downscaling Multipliers'!$B$9</f>
        <v>0</v>
      </c>
      <c r="D48" s="2">
        <f t="shared" ref="D48:G48" si="321">C48+($H48-$C48)/5</f>
        <v>0</v>
      </c>
      <c r="E48" s="2">
        <f t="shared" si="321"/>
        <v>0</v>
      </c>
      <c r="F48" s="2">
        <f t="shared" si="321"/>
        <v>0</v>
      </c>
      <c r="G48" s="2">
        <f t="shared" si="321"/>
        <v>0</v>
      </c>
      <c r="H48" s="105">
        <f>VLOOKUP($B$1,'Multipliers and Adjustments'!$A$70:$I$86,TRUNC(COLUMN(H$2)/5)+2,FALSE)*SUMIFS('EPA US Data'!$I:$I,'EPA US Data'!$D:$D,'Country Selector'!$A$2,'EPA US Data'!$J:$J,$B$1,'EPA US Data'!$C:$C,H$2,'EPA US Data'!$G:$G,"&gt;="&amp;$A48,'EPA US Data'!$G:$G,"&lt;"&amp;$B48)*unit_conv*'State Downscaling Multipliers'!$B$9</f>
        <v>0</v>
      </c>
      <c r="I48" s="2">
        <f t="shared" ref="I48:L48" si="322">H48+($M48-$H48)/5</f>
        <v>0</v>
      </c>
      <c r="J48" s="2">
        <f t="shared" si="322"/>
        <v>0</v>
      </c>
      <c r="K48" s="2">
        <f t="shared" si="322"/>
        <v>0</v>
      </c>
      <c r="L48" s="2">
        <f t="shared" si="322"/>
        <v>0</v>
      </c>
      <c r="M48" s="105">
        <f>VLOOKUP($B$1,'Multipliers and Adjustments'!$A$70:$I$86,TRUNC(COLUMN(M$2)/5)+2,FALSE)*SUMIFS('EPA US Data'!$I:$I,'EPA US Data'!$D:$D,'Country Selector'!$A$2,'EPA US Data'!$J:$J,$B$1,'EPA US Data'!$C:$C,M$2,'EPA US Data'!$G:$G,"&gt;="&amp;$A48,'EPA US Data'!$G:$G,"&lt;"&amp;$B48)*unit_conv*'State Downscaling Multipliers'!$B$9</f>
        <v>0</v>
      </c>
      <c r="N48" s="2">
        <f t="shared" ref="N48:Q48" si="323">M48+($R48-$M48)/5</f>
        <v>0</v>
      </c>
      <c r="O48" s="2">
        <f t="shared" si="323"/>
        <v>0</v>
      </c>
      <c r="P48" s="2">
        <f t="shared" si="323"/>
        <v>0</v>
      </c>
      <c r="Q48" s="2">
        <f t="shared" si="323"/>
        <v>0</v>
      </c>
      <c r="R48" s="105">
        <f>VLOOKUP($B$1,'Multipliers and Adjustments'!$A$70:$I$86,TRUNC(COLUMN(R$2)/5)+2,FALSE)*SUMIFS('EPA US Data'!$I:$I,'EPA US Data'!$D:$D,'Country Selector'!$A$2,'EPA US Data'!$J:$J,$B$1,'EPA US Data'!$C:$C,R$2,'EPA US Data'!$G:$G,"&gt;="&amp;$A48,'EPA US Data'!$G:$G,"&lt;"&amp;$B48)*unit_conv*'State Downscaling Multipliers'!$B$9</f>
        <v>0</v>
      </c>
      <c r="S48" s="2">
        <f t="shared" ref="S48:V48" si="324">R48+($W48-$R48)/5</f>
        <v>0</v>
      </c>
      <c r="T48" s="2">
        <f t="shared" si="324"/>
        <v>0</v>
      </c>
      <c r="U48" s="2">
        <f t="shared" si="324"/>
        <v>0</v>
      </c>
      <c r="V48" s="2">
        <f t="shared" si="324"/>
        <v>0</v>
      </c>
      <c r="W48" s="105">
        <f>VLOOKUP($B$1,'Multipliers and Adjustments'!$A$70:$I$86,TRUNC(COLUMN(W$2)/5)+2,FALSE)*SUMIFS('EPA US Data'!$I:$I,'EPA US Data'!$D:$D,'Country Selector'!$A$2,'EPA US Data'!$J:$J,$B$1,'EPA US Data'!$C:$C,W$2,'EPA US Data'!$G:$G,"&gt;="&amp;$A48,'EPA US Data'!$G:$G,"&lt;"&amp;$B48)*unit_conv*'State Downscaling Multipliers'!$B$9</f>
        <v>0</v>
      </c>
      <c r="X48" s="2">
        <f t="shared" ref="X48:AA48" si="325">W48+($AB48-$W48)/5</f>
        <v>0</v>
      </c>
      <c r="Y48" s="2">
        <f t="shared" si="325"/>
        <v>0</v>
      </c>
      <c r="Z48" s="2">
        <f t="shared" si="325"/>
        <v>0</v>
      </c>
      <c r="AA48" s="2">
        <f t="shared" si="325"/>
        <v>0</v>
      </c>
      <c r="AB48" s="105">
        <f>VLOOKUP($B$1,'Multipliers and Adjustments'!$A$70:$I$86,TRUNC(COLUMN(AB$2)/5)+2,FALSE)*SUMIFS('EPA US Data'!$I:$I,'EPA US Data'!$D:$D,'Country Selector'!$A$2,'EPA US Data'!$J:$J,$B$1,'EPA US Data'!$C:$C,AB$2,'EPA US Data'!$G:$G,"&gt;="&amp;$A48,'EPA US Data'!$G:$G,"&lt;"&amp;$B48)*unit_conv*'State Downscaling Multipliers'!$B$9</f>
        <v>0</v>
      </c>
      <c r="AC48" s="2">
        <f t="shared" ref="AC48:AF48" si="326">AB48+($AG48-$AB48)/5</f>
        <v>0</v>
      </c>
      <c r="AD48" s="2">
        <f t="shared" si="326"/>
        <v>0</v>
      </c>
      <c r="AE48" s="2">
        <f t="shared" si="326"/>
        <v>0</v>
      </c>
      <c r="AF48" s="2">
        <f t="shared" si="326"/>
        <v>0</v>
      </c>
      <c r="AG48" s="105">
        <f>VLOOKUP($B$1,'Multipliers and Adjustments'!$A$70:$I$86,TRUNC(COLUMN(AG$2)/5)+2,FALSE)*SUMIFS('EPA US Data'!$I:$I,'EPA US Data'!$D:$D,'Country Selector'!$A$2,'EPA US Data'!$J:$J,$B$1,'EPA US Data'!$C:$C,AG$2,'EPA US Data'!$G:$G,"&gt;="&amp;$A48,'EPA US Data'!$G:$G,"&lt;"&amp;$B48)*unit_conv*'State Downscaling Multipliers'!$B$9</f>
        <v>0</v>
      </c>
      <c r="AH48" s="2">
        <f t="shared" ref="AH48:AK48" si="327">AG48+($AL48-$AG48)/5</f>
        <v>0</v>
      </c>
      <c r="AI48" s="2">
        <f t="shared" si="327"/>
        <v>0</v>
      </c>
      <c r="AJ48" s="2">
        <f t="shared" si="327"/>
        <v>0</v>
      </c>
      <c r="AK48" s="2">
        <f t="shared" si="327"/>
        <v>0</v>
      </c>
      <c r="AL48" s="105">
        <f>VLOOKUP($B$1,'Multipliers and Adjustments'!$A$70:$I$86,TRUNC(COLUMN(AL$2)/5)+2,FALSE)*SUMIFS('EPA US Data'!$I:$I,'EPA US Data'!$D:$D,'Country Selector'!$A$2,'EPA US Data'!$J:$J,$B$1,'EPA US Data'!$C:$C,AL$2,'EPA US Data'!$G:$G,"&gt;="&amp;$A48,'EPA US Data'!$G:$G,"&lt;"&amp;$B48)*unit_conv*'State Downscaling Multipliers'!$B$9</f>
        <v>0</v>
      </c>
    </row>
    <row r="49" spans="1:38" ht="15.75" customHeight="1" x14ac:dyDescent="0.25">
      <c r="A49" s="49">
        <f t="shared" si="234"/>
        <v>300</v>
      </c>
      <c r="B49" s="49">
        <f t="shared" si="299"/>
        <v>350</v>
      </c>
      <c r="C49" s="105">
        <f>VLOOKUP($B$1,'Multipliers and Adjustments'!$A$70:$I$86,TRUNC(COLUMN(C$2)/5)+2,FALSE)*SUMIFS('EPA US Data'!$I:$I,'EPA US Data'!$D:$D,'Country Selector'!$A$2,'EPA US Data'!$J:$J,$B$1,'EPA US Data'!$C:$C,C$2,'EPA US Data'!$G:$G,"&gt;="&amp;$A49,'EPA US Data'!$G:$G,"&lt;"&amp;$B49)*unit_conv*'State Downscaling Multipliers'!$B$9</f>
        <v>0</v>
      </c>
      <c r="D49" s="2">
        <f t="shared" ref="D49:G49" si="328">C49+($H49-$C49)/5</f>
        <v>0</v>
      </c>
      <c r="E49" s="2">
        <f t="shared" si="328"/>
        <v>0</v>
      </c>
      <c r="F49" s="2">
        <f t="shared" si="328"/>
        <v>0</v>
      </c>
      <c r="G49" s="2">
        <f t="shared" si="328"/>
        <v>0</v>
      </c>
      <c r="H49" s="105">
        <f>VLOOKUP($B$1,'Multipliers and Adjustments'!$A$70:$I$86,TRUNC(COLUMN(H$2)/5)+2,FALSE)*SUMIFS('EPA US Data'!$I:$I,'EPA US Data'!$D:$D,'Country Selector'!$A$2,'EPA US Data'!$J:$J,$B$1,'EPA US Data'!$C:$C,H$2,'EPA US Data'!$G:$G,"&gt;="&amp;$A49,'EPA US Data'!$G:$G,"&lt;"&amp;$B49)*unit_conv*'State Downscaling Multipliers'!$B$9</f>
        <v>0</v>
      </c>
      <c r="I49" s="2">
        <f t="shared" ref="I49:L49" si="329">H49+($M49-$H49)/5</f>
        <v>0</v>
      </c>
      <c r="J49" s="2">
        <f t="shared" si="329"/>
        <v>0</v>
      </c>
      <c r="K49" s="2">
        <f t="shared" si="329"/>
        <v>0</v>
      </c>
      <c r="L49" s="2">
        <f t="shared" si="329"/>
        <v>0</v>
      </c>
      <c r="M49" s="105">
        <f>VLOOKUP($B$1,'Multipliers and Adjustments'!$A$70:$I$86,TRUNC(COLUMN(M$2)/5)+2,FALSE)*SUMIFS('EPA US Data'!$I:$I,'EPA US Data'!$D:$D,'Country Selector'!$A$2,'EPA US Data'!$J:$J,$B$1,'EPA US Data'!$C:$C,M$2,'EPA US Data'!$G:$G,"&gt;="&amp;$A49,'EPA US Data'!$G:$G,"&lt;"&amp;$B49)*unit_conv*'State Downscaling Multipliers'!$B$9</f>
        <v>0</v>
      </c>
      <c r="N49" s="2">
        <f t="shared" ref="N49:Q49" si="330">M49+($R49-$M49)/5</f>
        <v>0</v>
      </c>
      <c r="O49" s="2">
        <f t="shared" si="330"/>
        <v>0</v>
      </c>
      <c r="P49" s="2">
        <f t="shared" si="330"/>
        <v>0</v>
      </c>
      <c r="Q49" s="2">
        <f t="shared" si="330"/>
        <v>0</v>
      </c>
      <c r="R49" s="105">
        <f>VLOOKUP($B$1,'Multipliers and Adjustments'!$A$70:$I$86,TRUNC(COLUMN(R$2)/5)+2,FALSE)*SUMIFS('EPA US Data'!$I:$I,'EPA US Data'!$D:$D,'Country Selector'!$A$2,'EPA US Data'!$J:$J,$B$1,'EPA US Data'!$C:$C,R$2,'EPA US Data'!$G:$G,"&gt;="&amp;$A49,'EPA US Data'!$G:$G,"&lt;"&amp;$B49)*unit_conv*'State Downscaling Multipliers'!$B$9</f>
        <v>0</v>
      </c>
      <c r="S49" s="2">
        <f t="shared" ref="S49:V49" si="331">R49+($W49-$R49)/5</f>
        <v>0</v>
      </c>
      <c r="T49" s="2">
        <f t="shared" si="331"/>
        <v>0</v>
      </c>
      <c r="U49" s="2">
        <f t="shared" si="331"/>
        <v>0</v>
      </c>
      <c r="V49" s="2">
        <f t="shared" si="331"/>
        <v>0</v>
      </c>
      <c r="W49" s="105">
        <f>VLOOKUP($B$1,'Multipliers and Adjustments'!$A$70:$I$86,TRUNC(COLUMN(W$2)/5)+2,FALSE)*SUMIFS('EPA US Data'!$I:$I,'EPA US Data'!$D:$D,'Country Selector'!$A$2,'EPA US Data'!$J:$J,$B$1,'EPA US Data'!$C:$C,W$2,'EPA US Data'!$G:$G,"&gt;="&amp;$A49,'EPA US Data'!$G:$G,"&lt;"&amp;$B49)*unit_conv*'State Downscaling Multipliers'!$B$9</f>
        <v>0</v>
      </c>
      <c r="X49" s="2">
        <f t="shared" ref="X49:AA49" si="332">W49+($AB49-$W49)/5</f>
        <v>0</v>
      </c>
      <c r="Y49" s="2">
        <f t="shared" si="332"/>
        <v>0</v>
      </c>
      <c r="Z49" s="2">
        <f t="shared" si="332"/>
        <v>0</v>
      </c>
      <c r="AA49" s="2">
        <f t="shared" si="332"/>
        <v>0</v>
      </c>
      <c r="AB49" s="105">
        <f>VLOOKUP($B$1,'Multipliers and Adjustments'!$A$70:$I$86,TRUNC(COLUMN(AB$2)/5)+2,FALSE)*SUMIFS('EPA US Data'!$I:$I,'EPA US Data'!$D:$D,'Country Selector'!$A$2,'EPA US Data'!$J:$J,$B$1,'EPA US Data'!$C:$C,AB$2,'EPA US Data'!$G:$G,"&gt;="&amp;$A49,'EPA US Data'!$G:$G,"&lt;"&amp;$B49)*unit_conv*'State Downscaling Multipliers'!$B$9</f>
        <v>0</v>
      </c>
      <c r="AC49" s="2">
        <f t="shared" ref="AC49:AF49" si="333">AB49+($AG49-$AB49)/5</f>
        <v>0</v>
      </c>
      <c r="AD49" s="2">
        <f t="shared" si="333"/>
        <v>0</v>
      </c>
      <c r="AE49" s="2">
        <f t="shared" si="333"/>
        <v>0</v>
      </c>
      <c r="AF49" s="2">
        <f t="shared" si="333"/>
        <v>0</v>
      </c>
      <c r="AG49" s="105">
        <f>VLOOKUP($B$1,'Multipliers and Adjustments'!$A$70:$I$86,TRUNC(COLUMN(AG$2)/5)+2,FALSE)*SUMIFS('EPA US Data'!$I:$I,'EPA US Data'!$D:$D,'Country Selector'!$A$2,'EPA US Data'!$J:$J,$B$1,'EPA US Data'!$C:$C,AG$2,'EPA US Data'!$G:$G,"&gt;="&amp;$A49,'EPA US Data'!$G:$G,"&lt;"&amp;$B49)*unit_conv*'State Downscaling Multipliers'!$B$9</f>
        <v>0</v>
      </c>
      <c r="AH49" s="2">
        <f t="shared" ref="AH49:AK49" si="334">AG49+($AL49-$AG49)/5</f>
        <v>0</v>
      </c>
      <c r="AI49" s="2">
        <f t="shared" si="334"/>
        <v>0</v>
      </c>
      <c r="AJ49" s="2">
        <f t="shared" si="334"/>
        <v>0</v>
      </c>
      <c r="AK49" s="2">
        <f t="shared" si="334"/>
        <v>0</v>
      </c>
      <c r="AL49" s="105">
        <f>VLOOKUP($B$1,'Multipliers and Adjustments'!$A$70:$I$86,TRUNC(COLUMN(AL$2)/5)+2,FALSE)*SUMIFS('EPA US Data'!$I:$I,'EPA US Data'!$D:$D,'Country Selector'!$A$2,'EPA US Data'!$J:$J,$B$1,'EPA US Data'!$C:$C,AL$2,'EPA US Data'!$G:$G,"&gt;="&amp;$A49,'EPA US Data'!$G:$G,"&lt;"&amp;$B49)*unit_conv*'State Downscaling Multipliers'!$B$9</f>
        <v>0</v>
      </c>
    </row>
    <row r="50" spans="1:38" ht="15.75" customHeight="1" x14ac:dyDescent="0.25">
      <c r="A50" s="49">
        <f t="shared" si="234"/>
        <v>350</v>
      </c>
      <c r="B50" s="49">
        <f t="shared" si="299"/>
        <v>400</v>
      </c>
      <c r="C50" s="105">
        <f>VLOOKUP($B$1,'Multipliers and Adjustments'!$A$70:$I$86,TRUNC(COLUMN(C$2)/5)+2,FALSE)*SUMIFS('EPA US Data'!$I:$I,'EPA US Data'!$D:$D,'Country Selector'!$A$2,'EPA US Data'!$J:$J,$B$1,'EPA US Data'!$C:$C,C$2,'EPA US Data'!$G:$G,"&gt;="&amp;$A50,'EPA US Data'!$G:$G,"&lt;"&amp;$B50)*unit_conv*'State Downscaling Multipliers'!$B$9</f>
        <v>0</v>
      </c>
      <c r="D50" s="2">
        <f t="shared" ref="D50:G50" si="335">C50+($H50-$C50)/5</f>
        <v>0</v>
      </c>
      <c r="E50" s="2">
        <f t="shared" si="335"/>
        <v>0</v>
      </c>
      <c r="F50" s="2">
        <f t="shared" si="335"/>
        <v>0</v>
      </c>
      <c r="G50" s="2">
        <f t="shared" si="335"/>
        <v>0</v>
      </c>
      <c r="H50" s="105">
        <f>VLOOKUP($B$1,'Multipliers and Adjustments'!$A$70:$I$86,TRUNC(COLUMN(H$2)/5)+2,FALSE)*SUMIFS('EPA US Data'!$I:$I,'EPA US Data'!$D:$D,'Country Selector'!$A$2,'EPA US Data'!$J:$J,$B$1,'EPA US Data'!$C:$C,H$2,'EPA US Data'!$G:$G,"&gt;="&amp;$A50,'EPA US Data'!$G:$G,"&lt;"&amp;$B50)*unit_conv*'State Downscaling Multipliers'!$B$9</f>
        <v>0</v>
      </c>
      <c r="I50" s="2">
        <f t="shared" ref="I50:L50" si="336">H50+($M50-$H50)/5</f>
        <v>0</v>
      </c>
      <c r="J50" s="2">
        <f t="shared" si="336"/>
        <v>0</v>
      </c>
      <c r="K50" s="2">
        <f t="shared" si="336"/>
        <v>0</v>
      </c>
      <c r="L50" s="2">
        <f t="shared" si="336"/>
        <v>0</v>
      </c>
      <c r="M50" s="105">
        <f>VLOOKUP($B$1,'Multipliers and Adjustments'!$A$70:$I$86,TRUNC(COLUMN(M$2)/5)+2,FALSE)*SUMIFS('EPA US Data'!$I:$I,'EPA US Data'!$D:$D,'Country Selector'!$A$2,'EPA US Data'!$J:$J,$B$1,'EPA US Data'!$C:$C,M$2,'EPA US Data'!$G:$G,"&gt;="&amp;$A50,'EPA US Data'!$G:$G,"&lt;"&amp;$B50)*unit_conv*'State Downscaling Multipliers'!$B$9</f>
        <v>0</v>
      </c>
      <c r="N50" s="2">
        <f t="shared" ref="N50:Q50" si="337">M50+($R50-$M50)/5</f>
        <v>0</v>
      </c>
      <c r="O50" s="2">
        <f t="shared" si="337"/>
        <v>0</v>
      </c>
      <c r="P50" s="2">
        <f t="shared" si="337"/>
        <v>0</v>
      </c>
      <c r="Q50" s="2">
        <f t="shared" si="337"/>
        <v>0</v>
      </c>
      <c r="R50" s="105">
        <f>VLOOKUP($B$1,'Multipliers and Adjustments'!$A$70:$I$86,TRUNC(COLUMN(R$2)/5)+2,FALSE)*SUMIFS('EPA US Data'!$I:$I,'EPA US Data'!$D:$D,'Country Selector'!$A$2,'EPA US Data'!$J:$J,$B$1,'EPA US Data'!$C:$C,R$2,'EPA US Data'!$G:$G,"&gt;="&amp;$A50,'EPA US Data'!$G:$G,"&lt;"&amp;$B50)*unit_conv*'State Downscaling Multipliers'!$B$9</f>
        <v>0</v>
      </c>
      <c r="S50" s="2">
        <f t="shared" ref="S50:V50" si="338">R50+($W50-$R50)/5</f>
        <v>0</v>
      </c>
      <c r="T50" s="2">
        <f t="shared" si="338"/>
        <v>0</v>
      </c>
      <c r="U50" s="2">
        <f t="shared" si="338"/>
        <v>0</v>
      </c>
      <c r="V50" s="2">
        <f t="shared" si="338"/>
        <v>0</v>
      </c>
      <c r="W50" s="105">
        <f>VLOOKUP($B$1,'Multipliers and Adjustments'!$A$70:$I$86,TRUNC(COLUMN(W$2)/5)+2,FALSE)*SUMIFS('EPA US Data'!$I:$I,'EPA US Data'!$D:$D,'Country Selector'!$A$2,'EPA US Data'!$J:$J,$B$1,'EPA US Data'!$C:$C,W$2,'EPA US Data'!$G:$G,"&gt;="&amp;$A50,'EPA US Data'!$G:$G,"&lt;"&amp;$B50)*unit_conv*'State Downscaling Multipliers'!$B$9</f>
        <v>0</v>
      </c>
      <c r="X50" s="2">
        <f t="shared" ref="X50:AA50" si="339">W50+($AB50-$W50)/5</f>
        <v>0</v>
      </c>
      <c r="Y50" s="2">
        <f t="shared" si="339"/>
        <v>0</v>
      </c>
      <c r="Z50" s="2">
        <f t="shared" si="339"/>
        <v>0</v>
      </c>
      <c r="AA50" s="2">
        <f t="shared" si="339"/>
        <v>0</v>
      </c>
      <c r="AB50" s="105">
        <f>VLOOKUP($B$1,'Multipliers and Adjustments'!$A$70:$I$86,TRUNC(COLUMN(AB$2)/5)+2,FALSE)*SUMIFS('EPA US Data'!$I:$I,'EPA US Data'!$D:$D,'Country Selector'!$A$2,'EPA US Data'!$J:$J,$B$1,'EPA US Data'!$C:$C,AB$2,'EPA US Data'!$G:$G,"&gt;="&amp;$A50,'EPA US Data'!$G:$G,"&lt;"&amp;$B50)*unit_conv*'State Downscaling Multipliers'!$B$9</f>
        <v>0</v>
      </c>
      <c r="AC50" s="2">
        <f t="shared" ref="AC50:AF50" si="340">AB50+($AG50-$AB50)/5</f>
        <v>0</v>
      </c>
      <c r="AD50" s="2">
        <f t="shared" si="340"/>
        <v>0</v>
      </c>
      <c r="AE50" s="2">
        <f t="shared" si="340"/>
        <v>0</v>
      </c>
      <c r="AF50" s="2">
        <f t="shared" si="340"/>
        <v>0</v>
      </c>
      <c r="AG50" s="105">
        <f>VLOOKUP($B$1,'Multipliers and Adjustments'!$A$70:$I$86,TRUNC(COLUMN(AG$2)/5)+2,FALSE)*SUMIFS('EPA US Data'!$I:$I,'EPA US Data'!$D:$D,'Country Selector'!$A$2,'EPA US Data'!$J:$J,$B$1,'EPA US Data'!$C:$C,AG$2,'EPA US Data'!$G:$G,"&gt;="&amp;$A50,'EPA US Data'!$G:$G,"&lt;"&amp;$B50)*unit_conv*'State Downscaling Multipliers'!$B$9</f>
        <v>0</v>
      </c>
      <c r="AH50" s="2">
        <f t="shared" ref="AH50:AK50" si="341">AG50+($AL50-$AG50)/5</f>
        <v>0</v>
      </c>
      <c r="AI50" s="2">
        <f t="shared" si="341"/>
        <v>0</v>
      </c>
      <c r="AJ50" s="2">
        <f t="shared" si="341"/>
        <v>0</v>
      </c>
      <c r="AK50" s="2">
        <f t="shared" si="341"/>
        <v>0</v>
      </c>
      <c r="AL50" s="105">
        <f>VLOOKUP($B$1,'Multipliers and Adjustments'!$A$70:$I$86,TRUNC(COLUMN(AL$2)/5)+2,FALSE)*SUMIFS('EPA US Data'!$I:$I,'EPA US Data'!$D:$D,'Country Selector'!$A$2,'EPA US Data'!$J:$J,$B$1,'EPA US Data'!$C:$C,AL$2,'EPA US Data'!$G:$G,"&gt;="&amp;$A50,'EPA US Data'!$G:$G,"&lt;"&amp;$B50)*unit_conv*'State Downscaling Multipliers'!$B$9</f>
        <v>0</v>
      </c>
    </row>
    <row r="51" spans="1:38" ht="15.75" customHeight="1" x14ac:dyDescent="0.25">
      <c r="A51" s="49">
        <f t="shared" si="234"/>
        <v>400</v>
      </c>
      <c r="B51" s="49">
        <f t="shared" si="299"/>
        <v>450</v>
      </c>
      <c r="C51" s="105">
        <f>VLOOKUP($B$1,'Multipliers and Adjustments'!$A$70:$I$86,TRUNC(COLUMN(C$2)/5)+2,FALSE)*SUMIFS('EPA US Data'!$I:$I,'EPA US Data'!$D:$D,'Country Selector'!$A$2,'EPA US Data'!$J:$J,$B$1,'EPA US Data'!$C:$C,C$2,'EPA US Data'!$G:$G,"&gt;="&amp;$A51,'EPA US Data'!$G:$G,"&lt;"&amp;$B51)*unit_conv*'State Downscaling Multipliers'!$B$9</f>
        <v>0</v>
      </c>
      <c r="D51" s="2">
        <f t="shared" ref="D51:G51" si="342">C51+($H51-$C51)/5</f>
        <v>0</v>
      </c>
      <c r="E51" s="2">
        <f t="shared" si="342"/>
        <v>0</v>
      </c>
      <c r="F51" s="2">
        <f t="shared" si="342"/>
        <v>0</v>
      </c>
      <c r="G51" s="2">
        <f t="shared" si="342"/>
        <v>0</v>
      </c>
      <c r="H51" s="105">
        <f>VLOOKUP($B$1,'Multipliers and Adjustments'!$A$70:$I$86,TRUNC(COLUMN(H$2)/5)+2,FALSE)*SUMIFS('EPA US Data'!$I:$I,'EPA US Data'!$D:$D,'Country Selector'!$A$2,'EPA US Data'!$J:$J,$B$1,'EPA US Data'!$C:$C,H$2,'EPA US Data'!$G:$G,"&gt;="&amp;$A51,'EPA US Data'!$G:$G,"&lt;"&amp;$B51)*unit_conv*'State Downscaling Multipliers'!$B$9</f>
        <v>0</v>
      </c>
      <c r="I51" s="2">
        <f t="shared" ref="I51:L51" si="343">H51+($M51-$H51)/5</f>
        <v>0</v>
      </c>
      <c r="J51" s="2">
        <f t="shared" si="343"/>
        <v>0</v>
      </c>
      <c r="K51" s="2">
        <f t="shared" si="343"/>
        <v>0</v>
      </c>
      <c r="L51" s="2">
        <f t="shared" si="343"/>
        <v>0</v>
      </c>
      <c r="M51" s="105">
        <f>VLOOKUP($B$1,'Multipliers and Adjustments'!$A$70:$I$86,TRUNC(COLUMN(M$2)/5)+2,FALSE)*SUMIFS('EPA US Data'!$I:$I,'EPA US Data'!$D:$D,'Country Selector'!$A$2,'EPA US Data'!$J:$J,$B$1,'EPA US Data'!$C:$C,M$2,'EPA US Data'!$G:$G,"&gt;="&amp;$A51,'EPA US Data'!$G:$G,"&lt;"&amp;$B51)*unit_conv*'State Downscaling Multipliers'!$B$9</f>
        <v>0</v>
      </c>
      <c r="N51" s="2">
        <f t="shared" ref="N51:Q51" si="344">M51+($R51-$M51)/5</f>
        <v>0</v>
      </c>
      <c r="O51" s="2">
        <f t="shared" si="344"/>
        <v>0</v>
      </c>
      <c r="P51" s="2">
        <f t="shared" si="344"/>
        <v>0</v>
      </c>
      <c r="Q51" s="2">
        <f t="shared" si="344"/>
        <v>0</v>
      </c>
      <c r="R51" s="105">
        <f>VLOOKUP($B$1,'Multipliers and Adjustments'!$A$70:$I$86,TRUNC(COLUMN(R$2)/5)+2,FALSE)*SUMIFS('EPA US Data'!$I:$I,'EPA US Data'!$D:$D,'Country Selector'!$A$2,'EPA US Data'!$J:$J,$B$1,'EPA US Data'!$C:$C,R$2,'EPA US Data'!$G:$G,"&gt;="&amp;$A51,'EPA US Data'!$G:$G,"&lt;"&amp;$B51)*unit_conv*'State Downscaling Multipliers'!$B$9</f>
        <v>0</v>
      </c>
      <c r="S51" s="2">
        <f t="shared" ref="S51:V51" si="345">R51+($W51-$R51)/5</f>
        <v>0</v>
      </c>
      <c r="T51" s="2">
        <f t="shared" si="345"/>
        <v>0</v>
      </c>
      <c r="U51" s="2">
        <f t="shared" si="345"/>
        <v>0</v>
      </c>
      <c r="V51" s="2">
        <f t="shared" si="345"/>
        <v>0</v>
      </c>
      <c r="W51" s="105">
        <f>VLOOKUP($B$1,'Multipliers and Adjustments'!$A$70:$I$86,TRUNC(COLUMN(W$2)/5)+2,FALSE)*SUMIFS('EPA US Data'!$I:$I,'EPA US Data'!$D:$D,'Country Selector'!$A$2,'EPA US Data'!$J:$J,$B$1,'EPA US Data'!$C:$C,W$2,'EPA US Data'!$G:$G,"&gt;="&amp;$A51,'EPA US Data'!$G:$G,"&lt;"&amp;$B51)*unit_conv*'State Downscaling Multipliers'!$B$9</f>
        <v>0</v>
      </c>
      <c r="X51" s="2">
        <f t="shared" ref="X51:AA51" si="346">W51+($AB51-$W51)/5</f>
        <v>0</v>
      </c>
      <c r="Y51" s="2">
        <f t="shared" si="346"/>
        <v>0</v>
      </c>
      <c r="Z51" s="2">
        <f t="shared" si="346"/>
        <v>0</v>
      </c>
      <c r="AA51" s="2">
        <f t="shared" si="346"/>
        <v>0</v>
      </c>
      <c r="AB51" s="105">
        <f>VLOOKUP($B$1,'Multipliers and Adjustments'!$A$70:$I$86,TRUNC(COLUMN(AB$2)/5)+2,FALSE)*SUMIFS('EPA US Data'!$I:$I,'EPA US Data'!$D:$D,'Country Selector'!$A$2,'EPA US Data'!$J:$J,$B$1,'EPA US Data'!$C:$C,AB$2,'EPA US Data'!$G:$G,"&gt;="&amp;$A51,'EPA US Data'!$G:$G,"&lt;"&amp;$B51)*unit_conv*'State Downscaling Multipliers'!$B$9</f>
        <v>0</v>
      </c>
      <c r="AC51" s="2">
        <f t="shared" ref="AC51:AF51" si="347">AB51+($AG51-$AB51)/5</f>
        <v>0</v>
      </c>
      <c r="AD51" s="2">
        <f t="shared" si="347"/>
        <v>0</v>
      </c>
      <c r="AE51" s="2">
        <f t="shared" si="347"/>
        <v>0</v>
      </c>
      <c r="AF51" s="2">
        <f t="shared" si="347"/>
        <v>0</v>
      </c>
      <c r="AG51" s="105">
        <f>VLOOKUP($B$1,'Multipliers and Adjustments'!$A$70:$I$86,TRUNC(COLUMN(AG$2)/5)+2,FALSE)*SUMIFS('EPA US Data'!$I:$I,'EPA US Data'!$D:$D,'Country Selector'!$A$2,'EPA US Data'!$J:$J,$B$1,'EPA US Data'!$C:$C,AG$2,'EPA US Data'!$G:$G,"&gt;="&amp;$A51,'EPA US Data'!$G:$G,"&lt;"&amp;$B51)*unit_conv*'State Downscaling Multipliers'!$B$9</f>
        <v>0</v>
      </c>
      <c r="AH51" s="2">
        <f t="shared" ref="AH51:AK51" si="348">AG51+($AL51-$AG51)/5</f>
        <v>0</v>
      </c>
      <c r="AI51" s="2">
        <f t="shared" si="348"/>
        <v>0</v>
      </c>
      <c r="AJ51" s="2">
        <f t="shared" si="348"/>
        <v>0</v>
      </c>
      <c r="AK51" s="2">
        <f t="shared" si="348"/>
        <v>0</v>
      </c>
      <c r="AL51" s="105">
        <f>VLOOKUP($B$1,'Multipliers and Adjustments'!$A$70:$I$86,TRUNC(COLUMN(AL$2)/5)+2,FALSE)*SUMIFS('EPA US Data'!$I:$I,'EPA US Data'!$D:$D,'Country Selector'!$A$2,'EPA US Data'!$J:$J,$B$1,'EPA US Data'!$C:$C,AL$2,'EPA US Data'!$G:$G,"&gt;="&amp;$A51,'EPA US Data'!$G:$G,"&lt;"&amp;$B51)*unit_conv*'State Downscaling Multipliers'!$B$9</f>
        <v>0</v>
      </c>
    </row>
    <row r="52" spans="1:38" ht="15.75" customHeight="1" x14ac:dyDescent="0.25">
      <c r="A52" s="49">
        <f t="shared" si="234"/>
        <v>450</v>
      </c>
      <c r="B52" s="49">
        <f t="shared" si="299"/>
        <v>500</v>
      </c>
      <c r="C52" s="105">
        <f>VLOOKUP($B$1,'Multipliers and Adjustments'!$A$70:$I$86,TRUNC(COLUMN(C$2)/5)+2,FALSE)*SUMIFS('EPA US Data'!$I:$I,'EPA US Data'!$D:$D,'Country Selector'!$A$2,'EPA US Data'!$J:$J,$B$1,'EPA US Data'!$C:$C,C$2,'EPA US Data'!$G:$G,"&gt;="&amp;$A52,'EPA US Data'!$G:$G,"&lt;"&amp;$B52)*unit_conv*'State Downscaling Multipliers'!$B$9</f>
        <v>0</v>
      </c>
      <c r="D52" s="2">
        <f t="shared" ref="D52:G52" si="349">C52+($H52-$C52)/5</f>
        <v>0</v>
      </c>
      <c r="E52" s="2">
        <f t="shared" si="349"/>
        <v>0</v>
      </c>
      <c r="F52" s="2">
        <f t="shared" si="349"/>
        <v>0</v>
      </c>
      <c r="G52" s="2">
        <f t="shared" si="349"/>
        <v>0</v>
      </c>
      <c r="H52" s="105">
        <f>VLOOKUP($B$1,'Multipliers and Adjustments'!$A$70:$I$86,TRUNC(COLUMN(H$2)/5)+2,FALSE)*SUMIFS('EPA US Data'!$I:$I,'EPA US Data'!$D:$D,'Country Selector'!$A$2,'EPA US Data'!$J:$J,$B$1,'EPA US Data'!$C:$C,H$2,'EPA US Data'!$G:$G,"&gt;="&amp;$A52,'EPA US Data'!$G:$G,"&lt;"&amp;$B52)*unit_conv*'State Downscaling Multipliers'!$B$9</f>
        <v>0</v>
      </c>
      <c r="I52" s="2">
        <f t="shared" ref="I52:L52" si="350">H52+($M52-$H52)/5</f>
        <v>0</v>
      </c>
      <c r="J52" s="2">
        <f t="shared" si="350"/>
        <v>0</v>
      </c>
      <c r="K52" s="2">
        <f t="shared" si="350"/>
        <v>0</v>
      </c>
      <c r="L52" s="2">
        <f t="shared" si="350"/>
        <v>0</v>
      </c>
      <c r="M52" s="105">
        <f>VLOOKUP($B$1,'Multipliers and Adjustments'!$A$70:$I$86,TRUNC(COLUMN(M$2)/5)+2,FALSE)*SUMIFS('EPA US Data'!$I:$I,'EPA US Data'!$D:$D,'Country Selector'!$A$2,'EPA US Data'!$J:$J,$B$1,'EPA US Data'!$C:$C,M$2,'EPA US Data'!$G:$G,"&gt;="&amp;$A52,'EPA US Data'!$G:$G,"&lt;"&amp;$B52)*unit_conv*'State Downscaling Multipliers'!$B$9</f>
        <v>0</v>
      </c>
      <c r="N52" s="2">
        <f t="shared" ref="N52:Q52" si="351">M52+($R52-$M52)/5</f>
        <v>0</v>
      </c>
      <c r="O52" s="2">
        <f t="shared" si="351"/>
        <v>0</v>
      </c>
      <c r="P52" s="2">
        <f t="shared" si="351"/>
        <v>0</v>
      </c>
      <c r="Q52" s="2">
        <f t="shared" si="351"/>
        <v>0</v>
      </c>
      <c r="R52" s="105">
        <f>VLOOKUP($B$1,'Multipliers and Adjustments'!$A$70:$I$86,TRUNC(COLUMN(R$2)/5)+2,FALSE)*SUMIFS('EPA US Data'!$I:$I,'EPA US Data'!$D:$D,'Country Selector'!$A$2,'EPA US Data'!$J:$J,$B$1,'EPA US Data'!$C:$C,R$2,'EPA US Data'!$G:$G,"&gt;="&amp;$A52,'EPA US Data'!$G:$G,"&lt;"&amp;$B52)*unit_conv*'State Downscaling Multipliers'!$B$9</f>
        <v>0</v>
      </c>
      <c r="S52" s="2">
        <f t="shared" ref="S52:V52" si="352">R52+($W52-$R52)/5</f>
        <v>0</v>
      </c>
      <c r="T52" s="2">
        <f t="shared" si="352"/>
        <v>0</v>
      </c>
      <c r="U52" s="2">
        <f t="shared" si="352"/>
        <v>0</v>
      </c>
      <c r="V52" s="2">
        <f t="shared" si="352"/>
        <v>0</v>
      </c>
      <c r="W52" s="105">
        <f>VLOOKUP($B$1,'Multipliers and Adjustments'!$A$70:$I$86,TRUNC(COLUMN(W$2)/5)+2,FALSE)*SUMIFS('EPA US Data'!$I:$I,'EPA US Data'!$D:$D,'Country Selector'!$A$2,'EPA US Data'!$J:$J,$B$1,'EPA US Data'!$C:$C,W$2,'EPA US Data'!$G:$G,"&gt;="&amp;$A52,'EPA US Data'!$G:$G,"&lt;"&amp;$B52)*unit_conv*'State Downscaling Multipliers'!$B$9</f>
        <v>0</v>
      </c>
      <c r="X52" s="2">
        <f t="shared" ref="X52:AA52" si="353">W52+($AB52-$W52)/5</f>
        <v>0</v>
      </c>
      <c r="Y52" s="2">
        <f t="shared" si="353"/>
        <v>0</v>
      </c>
      <c r="Z52" s="2">
        <f t="shared" si="353"/>
        <v>0</v>
      </c>
      <c r="AA52" s="2">
        <f t="shared" si="353"/>
        <v>0</v>
      </c>
      <c r="AB52" s="105">
        <f>VLOOKUP($B$1,'Multipliers and Adjustments'!$A$70:$I$86,TRUNC(COLUMN(AB$2)/5)+2,FALSE)*SUMIFS('EPA US Data'!$I:$I,'EPA US Data'!$D:$D,'Country Selector'!$A$2,'EPA US Data'!$J:$J,$B$1,'EPA US Data'!$C:$C,AB$2,'EPA US Data'!$G:$G,"&gt;="&amp;$A52,'EPA US Data'!$G:$G,"&lt;"&amp;$B52)*unit_conv*'State Downscaling Multipliers'!$B$9</f>
        <v>0</v>
      </c>
      <c r="AC52" s="2">
        <f t="shared" ref="AC52:AF52" si="354">AB52+($AG52-$AB52)/5</f>
        <v>0</v>
      </c>
      <c r="AD52" s="2">
        <f t="shared" si="354"/>
        <v>0</v>
      </c>
      <c r="AE52" s="2">
        <f t="shared" si="354"/>
        <v>0</v>
      </c>
      <c r="AF52" s="2">
        <f t="shared" si="354"/>
        <v>0</v>
      </c>
      <c r="AG52" s="105">
        <f>VLOOKUP($B$1,'Multipliers and Adjustments'!$A$70:$I$86,TRUNC(COLUMN(AG$2)/5)+2,FALSE)*SUMIFS('EPA US Data'!$I:$I,'EPA US Data'!$D:$D,'Country Selector'!$A$2,'EPA US Data'!$J:$J,$B$1,'EPA US Data'!$C:$C,AG$2,'EPA US Data'!$G:$G,"&gt;="&amp;$A52,'EPA US Data'!$G:$G,"&lt;"&amp;$B52)*unit_conv*'State Downscaling Multipliers'!$B$9</f>
        <v>0</v>
      </c>
      <c r="AH52" s="2">
        <f t="shared" ref="AH52:AK52" si="355">AG52+($AL52-$AG52)/5</f>
        <v>0</v>
      </c>
      <c r="AI52" s="2">
        <f t="shared" si="355"/>
        <v>0</v>
      </c>
      <c r="AJ52" s="2">
        <f t="shared" si="355"/>
        <v>0</v>
      </c>
      <c r="AK52" s="2">
        <f t="shared" si="355"/>
        <v>0</v>
      </c>
      <c r="AL52" s="105">
        <f>VLOOKUP($B$1,'Multipliers and Adjustments'!$A$70:$I$86,TRUNC(COLUMN(AL$2)/5)+2,FALSE)*SUMIFS('EPA US Data'!$I:$I,'EPA US Data'!$D:$D,'Country Selector'!$A$2,'EPA US Data'!$J:$J,$B$1,'EPA US Data'!$C:$C,AL$2,'EPA US Data'!$G:$G,"&gt;="&amp;$A52,'EPA US Data'!$G:$G,"&lt;"&amp;$B52)*unit_conv*'State Downscaling Multipliers'!$B$9</f>
        <v>0</v>
      </c>
    </row>
    <row r="53" spans="1:38" ht="15.75" customHeight="1" x14ac:dyDescent="0.25">
      <c r="A53" s="49">
        <f t="shared" si="234"/>
        <v>500</v>
      </c>
      <c r="B53" s="49">
        <f t="shared" si="299"/>
        <v>550</v>
      </c>
      <c r="C53" s="105">
        <f>VLOOKUP($B$1,'Multipliers and Adjustments'!$A$70:$I$86,TRUNC(COLUMN(C$2)/5)+2,FALSE)*SUMIFS('EPA US Data'!$I:$I,'EPA US Data'!$D:$D,'Country Selector'!$A$2,'EPA US Data'!$J:$J,$B$1,'EPA US Data'!$C:$C,C$2,'EPA US Data'!$G:$G,"&gt;="&amp;$A53,'EPA US Data'!$G:$G,"&lt;"&amp;$B53)*unit_conv*'State Downscaling Multipliers'!$B$9</f>
        <v>0</v>
      </c>
      <c r="D53" s="2">
        <f t="shared" ref="D53:G53" si="356">C53+($H53-$C53)/5</f>
        <v>0</v>
      </c>
      <c r="E53" s="2">
        <f t="shared" si="356"/>
        <v>0</v>
      </c>
      <c r="F53" s="2">
        <f t="shared" si="356"/>
        <v>0</v>
      </c>
      <c r="G53" s="2">
        <f t="shared" si="356"/>
        <v>0</v>
      </c>
      <c r="H53" s="105">
        <f>VLOOKUP($B$1,'Multipliers and Adjustments'!$A$70:$I$86,TRUNC(COLUMN(H$2)/5)+2,FALSE)*SUMIFS('EPA US Data'!$I:$I,'EPA US Data'!$D:$D,'Country Selector'!$A$2,'EPA US Data'!$J:$J,$B$1,'EPA US Data'!$C:$C,H$2,'EPA US Data'!$G:$G,"&gt;="&amp;$A53,'EPA US Data'!$G:$G,"&lt;"&amp;$B53)*unit_conv*'State Downscaling Multipliers'!$B$9</f>
        <v>0</v>
      </c>
      <c r="I53" s="2">
        <f t="shared" ref="I53:L53" si="357">H53+($M53-$H53)/5</f>
        <v>0</v>
      </c>
      <c r="J53" s="2">
        <f t="shared" si="357"/>
        <v>0</v>
      </c>
      <c r="K53" s="2">
        <f t="shared" si="357"/>
        <v>0</v>
      </c>
      <c r="L53" s="2">
        <f t="shared" si="357"/>
        <v>0</v>
      </c>
      <c r="M53" s="105">
        <f>VLOOKUP($B$1,'Multipliers and Adjustments'!$A$70:$I$86,TRUNC(COLUMN(M$2)/5)+2,FALSE)*SUMIFS('EPA US Data'!$I:$I,'EPA US Data'!$D:$D,'Country Selector'!$A$2,'EPA US Data'!$J:$J,$B$1,'EPA US Data'!$C:$C,M$2,'EPA US Data'!$G:$G,"&gt;="&amp;$A53,'EPA US Data'!$G:$G,"&lt;"&amp;$B53)*unit_conv*'State Downscaling Multipliers'!$B$9</f>
        <v>0</v>
      </c>
      <c r="N53" s="2">
        <f t="shared" ref="N53:Q53" si="358">M53+($R53-$M53)/5</f>
        <v>0</v>
      </c>
      <c r="O53" s="2">
        <f t="shared" si="358"/>
        <v>0</v>
      </c>
      <c r="P53" s="2">
        <f t="shared" si="358"/>
        <v>0</v>
      </c>
      <c r="Q53" s="2">
        <f t="shared" si="358"/>
        <v>0</v>
      </c>
      <c r="R53" s="105">
        <f>VLOOKUP($B$1,'Multipliers and Adjustments'!$A$70:$I$86,TRUNC(COLUMN(R$2)/5)+2,FALSE)*SUMIFS('EPA US Data'!$I:$I,'EPA US Data'!$D:$D,'Country Selector'!$A$2,'EPA US Data'!$J:$J,$B$1,'EPA US Data'!$C:$C,R$2,'EPA US Data'!$G:$G,"&gt;="&amp;$A53,'EPA US Data'!$G:$G,"&lt;"&amp;$B53)*unit_conv*'State Downscaling Multipliers'!$B$9</f>
        <v>0</v>
      </c>
      <c r="S53" s="2">
        <f t="shared" ref="S53:V53" si="359">R53+($W53-$R53)/5</f>
        <v>0</v>
      </c>
      <c r="T53" s="2">
        <f t="shared" si="359"/>
        <v>0</v>
      </c>
      <c r="U53" s="2">
        <f t="shared" si="359"/>
        <v>0</v>
      </c>
      <c r="V53" s="2">
        <f t="shared" si="359"/>
        <v>0</v>
      </c>
      <c r="W53" s="105">
        <f>VLOOKUP($B$1,'Multipliers and Adjustments'!$A$70:$I$86,TRUNC(COLUMN(W$2)/5)+2,FALSE)*SUMIFS('EPA US Data'!$I:$I,'EPA US Data'!$D:$D,'Country Selector'!$A$2,'EPA US Data'!$J:$J,$B$1,'EPA US Data'!$C:$C,W$2,'EPA US Data'!$G:$G,"&gt;="&amp;$A53,'EPA US Data'!$G:$G,"&lt;"&amp;$B53)*unit_conv*'State Downscaling Multipliers'!$B$9</f>
        <v>0</v>
      </c>
      <c r="X53" s="2">
        <f t="shared" ref="X53:AA53" si="360">W53+($AB53-$W53)/5</f>
        <v>0</v>
      </c>
      <c r="Y53" s="2">
        <f t="shared" si="360"/>
        <v>0</v>
      </c>
      <c r="Z53" s="2">
        <f t="shared" si="360"/>
        <v>0</v>
      </c>
      <c r="AA53" s="2">
        <f t="shared" si="360"/>
        <v>0</v>
      </c>
      <c r="AB53" s="105">
        <f>VLOOKUP($B$1,'Multipliers and Adjustments'!$A$70:$I$86,TRUNC(COLUMN(AB$2)/5)+2,FALSE)*SUMIFS('EPA US Data'!$I:$I,'EPA US Data'!$D:$D,'Country Selector'!$A$2,'EPA US Data'!$J:$J,$B$1,'EPA US Data'!$C:$C,AB$2,'EPA US Data'!$G:$G,"&gt;="&amp;$A53,'EPA US Data'!$G:$G,"&lt;"&amp;$B53)*unit_conv*'State Downscaling Multipliers'!$B$9</f>
        <v>0</v>
      </c>
      <c r="AC53" s="2">
        <f t="shared" ref="AC53:AF53" si="361">AB53+($AG53-$AB53)/5</f>
        <v>0</v>
      </c>
      <c r="AD53" s="2">
        <f t="shared" si="361"/>
        <v>0</v>
      </c>
      <c r="AE53" s="2">
        <f t="shared" si="361"/>
        <v>0</v>
      </c>
      <c r="AF53" s="2">
        <f t="shared" si="361"/>
        <v>0</v>
      </c>
      <c r="AG53" s="105">
        <f>VLOOKUP($B$1,'Multipliers and Adjustments'!$A$70:$I$86,TRUNC(COLUMN(AG$2)/5)+2,FALSE)*SUMIFS('EPA US Data'!$I:$I,'EPA US Data'!$D:$D,'Country Selector'!$A$2,'EPA US Data'!$J:$J,$B$1,'EPA US Data'!$C:$C,AG$2,'EPA US Data'!$G:$G,"&gt;="&amp;$A53,'EPA US Data'!$G:$G,"&lt;"&amp;$B53)*unit_conv*'State Downscaling Multipliers'!$B$9</f>
        <v>0</v>
      </c>
      <c r="AH53" s="2">
        <f t="shared" ref="AH53:AK53" si="362">AG53+($AL53-$AG53)/5</f>
        <v>0</v>
      </c>
      <c r="AI53" s="2">
        <f t="shared" si="362"/>
        <v>0</v>
      </c>
      <c r="AJ53" s="2">
        <f t="shared" si="362"/>
        <v>0</v>
      </c>
      <c r="AK53" s="2">
        <f t="shared" si="362"/>
        <v>0</v>
      </c>
      <c r="AL53" s="105">
        <f>VLOOKUP($B$1,'Multipliers and Adjustments'!$A$70:$I$86,TRUNC(COLUMN(AL$2)/5)+2,FALSE)*SUMIFS('EPA US Data'!$I:$I,'EPA US Data'!$D:$D,'Country Selector'!$A$2,'EPA US Data'!$J:$J,$B$1,'EPA US Data'!$C:$C,AL$2,'EPA US Data'!$G:$G,"&gt;="&amp;$A53,'EPA US Data'!$G:$G,"&lt;"&amp;$B53)*unit_conv*'State Downscaling Multipliers'!$B$9</f>
        <v>0</v>
      </c>
    </row>
    <row r="54" spans="1:38" ht="15.75" customHeight="1" x14ac:dyDescent="0.25">
      <c r="A54" s="49">
        <f t="shared" si="234"/>
        <v>550</v>
      </c>
      <c r="B54" s="49">
        <f t="shared" si="299"/>
        <v>600</v>
      </c>
      <c r="C54" s="105">
        <f>VLOOKUP($B$1,'Multipliers and Adjustments'!$A$70:$I$86,TRUNC(COLUMN(C$2)/5)+2,FALSE)*SUMIFS('EPA US Data'!$I:$I,'EPA US Data'!$D:$D,'Country Selector'!$A$2,'EPA US Data'!$J:$J,$B$1,'EPA US Data'!$C:$C,C$2,'EPA US Data'!$G:$G,"&gt;="&amp;$A54,'EPA US Data'!$G:$G,"&lt;"&amp;$B54)*unit_conv*'State Downscaling Multipliers'!$B$9</f>
        <v>0</v>
      </c>
      <c r="D54" s="2">
        <f t="shared" ref="D54:G54" si="363">C54+($H54-$C54)/5</f>
        <v>0</v>
      </c>
      <c r="E54" s="2">
        <f t="shared" si="363"/>
        <v>0</v>
      </c>
      <c r="F54" s="2">
        <f t="shared" si="363"/>
        <v>0</v>
      </c>
      <c r="G54" s="2">
        <f t="shared" si="363"/>
        <v>0</v>
      </c>
      <c r="H54" s="105">
        <f>VLOOKUP($B$1,'Multipliers and Adjustments'!$A$70:$I$86,TRUNC(COLUMN(H$2)/5)+2,FALSE)*SUMIFS('EPA US Data'!$I:$I,'EPA US Data'!$D:$D,'Country Selector'!$A$2,'EPA US Data'!$J:$J,$B$1,'EPA US Data'!$C:$C,H$2,'EPA US Data'!$G:$G,"&gt;="&amp;$A54,'EPA US Data'!$G:$G,"&lt;"&amp;$B54)*unit_conv*'State Downscaling Multipliers'!$B$9</f>
        <v>0</v>
      </c>
      <c r="I54" s="2">
        <f t="shared" ref="I54:L54" si="364">H54+($M54-$H54)/5</f>
        <v>0</v>
      </c>
      <c r="J54" s="2">
        <f t="shared" si="364"/>
        <v>0</v>
      </c>
      <c r="K54" s="2">
        <f t="shared" si="364"/>
        <v>0</v>
      </c>
      <c r="L54" s="2">
        <f t="shared" si="364"/>
        <v>0</v>
      </c>
      <c r="M54" s="105">
        <f>VLOOKUP($B$1,'Multipliers and Adjustments'!$A$70:$I$86,TRUNC(COLUMN(M$2)/5)+2,FALSE)*SUMIFS('EPA US Data'!$I:$I,'EPA US Data'!$D:$D,'Country Selector'!$A$2,'EPA US Data'!$J:$J,$B$1,'EPA US Data'!$C:$C,M$2,'EPA US Data'!$G:$G,"&gt;="&amp;$A54,'EPA US Data'!$G:$G,"&lt;"&amp;$B54)*unit_conv*'State Downscaling Multipliers'!$B$9</f>
        <v>0</v>
      </c>
      <c r="N54" s="2">
        <f t="shared" ref="N54:Q54" si="365">M54+($R54-$M54)/5</f>
        <v>0</v>
      </c>
      <c r="O54" s="2">
        <f t="shared" si="365"/>
        <v>0</v>
      </c>
      <c r="P54" s="2">
        <f t="shared" si="365"/>
        <v>0</v>
      </c>
      <c r="Q54" s="2">
        <f t="shared" si="365"/>
        <v>0</v>
      </c>
      <c r="R54" s="105">
        <f>VLOOKUP($B$1,'Multipliers and Adjustments'!$A$70:$I$86,TRUNC(COLUMN(R$2)/5)+2,FALSE)*SUMIFS('EPA US Data'!$I:$I,'EPA US Data'!$D:$D,'Country Selector'!$A$2,'EPA US Data'!$J:$J,$B$1,'EPA US Data'!$C:$C,R$2,'EPA US Data'!$G:$G,"&gt;="&amp;$A54,'EPA US Data'!$G:$G,"&lt;"&amp;$B54)*unit_conv*'State Downscaling Multipliers'!$B$9</f>
        <v>0</v>
      </c>
      <c r="S54" s="2">
        <f t="shared" ref="S54:V54" si="366">R54+($W54-$R54)/5</f>
        <v>0</v>
      </c>
      <c r="T54" s="2">
        <f t="shared" si="366"/>
        <v>0</v>
      </c>
      <c r="U54" s="2">
        <f t="shared" si="366"/>
        <v>0</v>
      </c>
      <c r="V54" s="2">
        <f t="shared" si="366"/>
        <v>0</v>
      </c>
      <c r="W54" s="105">
        <f>VLOOKUP($B$1,'Multipliers and Adjustments'!$A$70:$I$86,TRUNC(COLUMN(W$2)/5)+2,FALSE)*SUMIFS('EPA US Data'!$I:$I,'EPA US Data'!$D:$D,'Country Selector'!$A$2,'EPA US Data'!$J:$J,$B$1,'EPA US Data'!$C:$C,W$2,'EPA US Data'!$G:$G,"&gt;="&amp;$A54,'EPA US Data'!$G:$G,"&lt;"&amp;$B54)*unit_conv*'State Downscaling Multipliers'!$B$9</f>
        <v>0</v>
      </c>
      <c r="X54" s="2">
        <f t="shared" ref="X54:AA54" si="367">W54+($AB54-$W54)/5</f>
        <v>0</v>
      </c>
      <c r="Y54" s="2">
        <f t="shared" si="367"/>
        <v>0</v>
      </c>
      <c r="Z54" s="2">
        <f t="shared" si="367"/>
        <v>0</v>
      </c>
      <c r="AA54" s="2">
        <f t="shared" si="367"/>
        <v>0</v>
      </c>
      <c r="AB54" s="105">
        <f>VLOOKUP($B$1,'Multipliers and Adjustments'!$A$70:$I$86,TRUNC(COLUMN(AB$2)/5)+2,FALSE)*SUMIFS('EPA US Data'!$I:$I,'EPA US Data'!$D:$D,'Country Selector'!$A$2,'EPA US Data'!$J:$J,$B$1,'EPA US Data'!$C:$C,AB$2,'EPA US Data'!$G:$G,"&gt;="&amp;$A54,'EPA US Data'!$G:$G,"&lt;"&amp;$B54)*unit_conv*'State Downscaling Multipliers'!$B$9</f>
        <v>0</v>
      </c>
      <c r="AC54" s="2">
        <f t="shared" ref="AC54:AF54" si="368">AB54+($AG54-$AB54)/5</f>
        <v>0</v>
      </c>
      <c r="AD54" s="2">
        <f t="shared" si="368"/>
        <v>0</v>
      </c>
      <c r="AE54" s="2">
        <f t="shared" si="368"/>
        <v>0</v>
      </c>
      <c r="AF54" s="2">
        <f t="shared" si="368"/>
        <v>0</v>
      </c>
      <c r="AG54" s="105">
        <f>VLOOKUP($B$1,'Multipliers and Adjustments'!$A$70:$I$86,TRUNC(COLUMN(AG$2)/5)+2,FALSE)*SUMIFS('EPA US Data'!$I:$I,'EPA US Data'!$D:$D,'Country Selector'!$A$2,'EPA US Data'!$J:$J,$B$1,'EPA US Data'!$C:$C,AG$2,'EPA US Data'!$G:$G,"&gt;="&amp;$A54,'EPA US Data'!$G:$G,"&lt;"&amp;$B54)*unit_conv*'State Downscaling Multipliers'!$B$9</f>
        <v>0</v>
      </c>
      <c r="AH54" s="2">
        <f t="shared" ref="AH54:AK54" si="369">AG54+($AL54-$AG54)/5</f>
        <v>0</v>
      </c>
      <c r="AI54" s="2">
        <f t="shared" si="369"/>
        <v>0</v>
      </c>
      <c r="AJ54" s="2">
        <f t="shared" si="369"/>
        <v>0</v>
      </c>
      <c r="AK54" s="2">
        <f t="shared" si="369"/>
        <v>0</v>
      </c>
      <c r="AL54" s="105">
        <f>VLOOKUP($B$1,'Multipliers and Adjustments'!$A$70:$I$86,TRUNC(COLUMN(AL$2)/5)+2,FALSE)*SUMIFS('EPA US Data'!$I:$I,'EPA US Data'!$D:$D,'Country Selector'!$A$2,'EPA US Data'!$J:$J,$B$1,'EPA US Data'!$C:$C,AL$2,'EPA US Data'!$G:$G,"&gt;="&amp;$A54,'EPA US Data'!$G:$G,"&lt;"&amp;$B54)*unit_conv*'State Downscaling Multipliers'!$B$9</f>
        <v>0</v>
      </c>
    </row>
    <row r="55" spans="1:38" ht="15.75" customHeight="1" x14ac:dyDescent="0.25">
      <c r="A55" s="49">
        <f t="shared" si="234"/>
        <v>600</v>
      </c>
      <c r="B55" s="49">
        <f t="shared" si="299"/>
        <v>650</v>
      </c>
      <c r="C55" s="105">
        <f>VLOOKUP($B$1,'Multipliers and Adjustments'!$A$70:$I$86,TRUNC(COLUMN(C$2)/5)+2,FALSE)*SUMIFS('EPA US Data'!$I:$I,'EPA US Data'!$D:$D,'Country Selector'!$A$2,'EPA US Data'!$J:$J,$B$1,'EPA US Data'!$C:$C,C$2,'EPA US Data'!$G:$G,"&gt;="&amp;$A55,'EPA US Data'!$G:$G,"&lt;"&amp;$B55)*unit_conv*'State Downscaling Multipliers'!$B$9</f>
        <v>0</v>
      </c>
      <c r="D55" s="2">
        <f t="shared" ref="D55:G55" si="370">C55+($H55-$C55)/5</f>
        <v>0</v>
      </c>
      <c r="E55" s="2">
        <f t="shared" si="370"/>
        <v>0</v>
      </c>
      <c r="F55" s="2">
        <f t="shared" si="370"/>
        <v>0</v>
      </c>
      <c r="G55" s="2">
        <f t="shared" si="370"/>
        <v>0</v>
      </c>
      <c r="H55" s="105">
        <f>VLOOKUP($B$1,'Multipliers and Adjustments'!$A$70:$I$86,TRUNC(COLUMN(H$2)/5)+2,FALSE)*SUMIFS('EPA US Data'!$I:$I,'EPA US Data'!$D:$D,'Country Selector'!$A$2,'EPA US Data'!$J:$J,$B$1,'EPA US Data'!$C:$C,H$2,'EPA US Data'!$G:$G,"&gt;="&amp;$A55,'EPA US Data'!$G:$G,"&lt;"&amp;$B55)*unit_conv*'State Downscaling Multipliers'!$B$9</f>
        <v>0</v>
      </c>
      <c r="I55" s="2">
        <f t="shared" ref="I55:L55" si="371">H55+($M55-$H55)/5</f>
        <v>0</v>
      </c>
      <c r="J55" s="2">
        <f t="shared" si="371"/>
        <v>0</v>
      </c>
      <c r="K55" s="2">
        <f t="shared" si="371"/>
        <v>0</v>
      </c>
      <c r="L55" s="2">
        <f t="shared" si="371"/>
        <v>0</v>
      </c>
      <c r="M55" s="105">
        <f>VLOOKUP($B$1,'Multipliers and Adjustments'!$A$70:$I$86,TRUNC(COLUMN(M$2)/5)+2,FALSE)*SUMIFS('EPA US Data'!$I:$I,'EPA US Data'!$D:$D,'Country Selector'!$A$2,'EPA US Data'!$J:$J,$B$1,'EPA US Data'!$C:$C,M$2,'EPA US Data'!$G:$G,"&gt;="&amp;$A55,'EPA US Data'!$G:$G,"&lt;"&amp;$B55)*unit_conv*'State Downscaling Multipliers'!$B$9</f>
        <v>0</v>
      </c>
      <c r="N55" s="2">
        <f t="shared" ref="N55:Q55" si="372">M55+($R55-$M55)/5</f>
        <v>0</v>
      </c>
      <c r="O55" s="2">
        <f t="shared" si="372"/>
        <v>0</v>
      </c>
      <c r="P55" s="2">
        <f t="shared" si="372"/>
        <v>0</v>
      </c>
      <c r="Q55" s="2">
        <f t="shared" si="372"/>
        <v>0</v>
      </c>
      <c r="R55" s="105">
        <f>VLOOKUP($B$1,'Multipliers and Adjustments'!$A$70:$I$86,TRUNC(COLUMN(R$2)/5)+2,FALSE)*SUMIFS('EPA US Data'!$I:$I,'EPA US Data'!$D:$D,'Country Selector'!$A$2,'EPA US Data'!$J:$J,$B$1,'EPA US Data'!$C:$C,R$2,'EPA US Data'!$G:$G,"&gt;="&amp;$A55,'EPA US Data'!$G:$G,"&lt;"&amp;$B55)*unit_conv*'State Downscaling Multipliers'!$B$9</f>
        <v>0</v>
      </c>
      <c r="S55" s="2">
        <f t="shared" ref="S55:V55" si="373">R55+($W55-$R55)/5</f>
        <v>0</v>
      </c>
      <c r="T55" s="2">
        <f t="shared" si="373"/>
        <v>0</v>
      </c>
      <c r="U55" s="2">
        <f t="shared" si="373"/>
        <v>0</v>
      </c>
      <c r="V55" s="2">
        <f t="shared" si="373"/>
        <v>0</v>
      </c>
      <c r="W55" s="105">
        <f>VLOOKUP($B$1,'Multipliers and Adjustments'!$A$70:$I$86,TRUNC(COLUMN(W$2)/5)+2,FALSE)*SUMIFS('EPA US Data'!$I:$I,'EPA US Data'!$D:$D,'Country Selector'!$A$2,'EPA US Data'!$J:$J,$B$1,'EPA US Data'!$C:$C,W$2,'EPA US Data'!$G:$G,"&gt;="&amp;$A55,'EPA US Data'!$G:$G,"&lt;"&amp;$B55)*unit_conv*'State Downscaling Multipliers'!$B$9</f>
        <v>0</v>
      </c>
      <c r="X55" s="2">
        <f t="shared" ref="X55:AA55" si="374">W55+($AB55-$W55)/5</f>
        <v>0</v>
      </c>
      <c r="Y55" s="2">
        <f t="shared" si="374"/>
        <v>0</v>
      </c>
      <c r="Z55" s="2">
        <f t="shared" si="374"/>
        <v>0</v>
      </c>
      <c r="AA55" s="2">
        <f t="shared" si="374"/>
        <v>0</v>
      </c>
      <c r="AB55" s="105">
        <f>VLOOKUP($B$1,'Multipliers and Adjustments'!$A$70:$I$86,TRUNC(COLUMN(AB$2)/5)+2,FALSE)*SUMIFS('EPA US Data'!$I:$I,'EPA US Data'!$D:$D,'Country Selector'!$A$2,'EPA US Data'!$J:$J,$B$1,'EPA US Data'!$C:$C,AB$2,'EPA US Data'!$G:$G,"&gt;="&amp;$A55,'EPA US Data'!$G:$G,"&lt;"&amp;$B55)*unit_conv*'State Downscaling Multipliers'!$B$9</f>
        <v>0</v>
      </c>
      <c r="AC55" s="2">
        <f t="shared" ref="AC55:AF55" si="375">AB55+($AG55-$AB55)/5</f>
        <v>0</v>
      </c>
      <c r="AD55" s="2">
        <f t="shared" si="375"/>
        <v>0</v>
      </c>
      <c r="AE55" s="2">
        <f t="shared" si="375"/>
        <v>0</v>
      </c>
      <c r="AF55" s="2">
        <f t="shared" si="375"/>
        <v>0</v>
      </c>
      <c r="AG55" s="105">
        <f>VLOOKUP($B$1,'Multipliers and Adjustments'!$A$70:$I$86,TRUNC(COLUMN(AG$2)/5)+2,FALSE)*SUMIFS('EPA US Data'!$I:$I,'EPA US Data'!$D:$D,'Country Selector'!$A$2,'EPA US Data'!$J:$J,$B$1,'EPA US Data'!$C:$C,AG$2,'EPA US Data'!$G:$G,"&gt;="&amp;$A55,'EPA US Data'!$G:$G,"&lt;"&amp;$B55)*unit_conv*'State Downscaling Multipliers'!$B$9</f>
        <v>0</v>
      </c>
      <c r="AH55" s="2">
        <f t="shared" ref="AH55:AK55" si="376">AG55+($AL55-$AG55)/5</f>
        <v>0</v>
      </c>
      <c r="AI55" s="2">
        <f t="shared" si="376"/>
        <v>0</v>
      </c>
      <c r="AJ55" s="2">
        <f t="shared" si="376"/>
        <v>0</v>
      </c>
      <c r="AK55" s="2">
        <f t="shared" si="376"/>
        <v>0</v>
      </c>
      <c r="AL55" s="105">
        <f>VLOOKUP($B$1,'Multipliers and Adjustments'!$A$70:$I$86,TRUNC(COLUMN(AL$2)/5)+2,FALSE)*SUMIFS('EPA US Data'!$I:$I,'EPA US Data'!$D:$D,'Country Selector'!$A$2,'EPA US Data'!$J:$J,$B$1,'EPA US Data'!$C:$C,AL$2,'EPA US Data'!$G:$G,"&gt;="&amp;$A55,'EPA US Data'!$G:$G,"&lt;"&amp;$B55)*unit_conv*'State Downscaling Multipliers'!$B$9</f>
        <v>0</v>
      </c>
    </row>
    <row r="56" spans="1:38" ht="15.75" customHeight="1" x14ac:dyDescent="0.25">
      <c r="A56" s="49">
        <f t="shared" si="234"/>
        <v>650</v>
      </c>
      <c r="B56" s="49">
        <f t="shared" si="299"/>
        <v>700</v>
      </c>
      <c r="C56" s="105">
        <f>VLOOKUP($B$1,'Multipliers and Adjustments'!$A$70:$I$86,TRUNC(COLUMN(C$2)/5)+2,FALSE)*SUMIFS('EPA US Data'!$I:$I,'EPA US Data'!$D:$D,'Country Selector'!$A$2,'EPA US Data'!$J:$J,$B$1,'EPA US Data'!$C:$C,C$2,'EPA US Data'!$G:$G,"&gt;="&amp;$A56,'EPA US Data'!$G:$G,"&lt;"&amp;$B56)*unit_conv*'State Downscaling Multipliers'!$B$9</f>
        <v>0</v>
      </c>
      <c r="D56" s="2">
        <f t="shared" ref="D56:G56" si="377">C56+($H56-$C56)/5</f>
        <v>0</v>
      </c>
      <c r="E56" s="2">
        <f t="shared" si="377"/>
        <v>0</v>
      </c>
      <c r="F56" s="2">
        <f t="shared" si="377"/>
        <v>0</v>
      </c>
      <c r="G56" s="2">
        <f t="shared" si="377"/>
        <v>0</v>
      </c>
      <c r="H56" s="105">
        <f>VLOOKUP($B$1,'Multipliers and Adjustments'!$A$70:$I$86,TRUNC(COLUMN(H$2)/5)+2,FALSE)*SUMIFS('EPA US Data'!$I:$I,'EPA US Data'!$D:$D,'Country Selector'!$A$2,'EPA US Data'!$J:$J,$B$1,'EPA US Data'!$C:$C,H$2,'EPA US Data'!$G:$G,"&gt;="&amp;$A56,'EPA US Data'!$G:$G,"&lt;"&amp;$B56)*unit_conv*'State Downscaling Multipliers'!$B$9</f>
        <v>0</v>
      </c>
      <c r="I56" s="2">
        <f t="shared" ref="I56:L56" si="378">H56+($M56-$H56)/5</f>
        <v>0</v>
      </c>
      <c r="J56" s="2">
        <f t="shared" si="378"/>
        <v>0</v>
      </c>
      <c r="K56" s="2">
        <f t="shared" si="378"/>
        <v>0</v>
      </c>
      <c r="L56" s="2">
        <f t="shared" si="378"/>
        <v>0</v>
      </c>
      <c r="M56" s="105">
        <f>VLOOKUP($B$1,'Multipliers and Adjustments'!$A$70:$I$86,TRUNC(COLUMN(M$2)/5)+2,FALSE)*SUMIFS('EPA US Data'!$I:$I,'EPA US Data'!$D:$D,'Country Selector'!$A$2,'EPA US Data'!$J:$J,$B$1,'EPA US Data'!$C:$C,M$2,'EPA US Data'!$G:$G,"&gt;="&amp;$A56,'EPA US Data'!$G:$G,"&lt;"&amp;$B56)*unit_conv*'State Downscaling Multipliers'!$B$9</f>
        <v>0</v>
      </c>
      <c r="N56" s="2">
        <f t="shared" ref="N56:Q56" si="379">M56+($R56-$M56)/5</f>
        <v>0</v>
      </c>
      <c r="O56" s="2">
        <f t="shared" si="379"/>
        <v>0</v>
      </c>
      <c r="P56" s="2">
        <f t="shared" si="379"/>
        <v>0</v>
      </c>
      <c r="Q56" s="2">
        <f t="shared" si="379"/>
        <v>0</v>
      </c>
      <c r="R56" s="105">
        <f>VLOOKUP($B$1,'Multipliers and Adjustments'!$A$70:$I$86,TRUNC(COLUMN(R$2)/5)+2,FALSE)*SUMIFS('EPA US Data'!$I:$I,'EPA US Data'!$D:$D,'Country Selector'!$A$2,'EPA US Data'!$J:$J,$B$1,'EPA US Data'!$C:$C,R$2,'EPA US Data'!$G:$G,"&gt;="&amp;$A56,'EPA US Data'!$G:$G,"&lt;"&amp;$B56)*unit_conv*'State Downscaling Multipliers'!$B$9</f>
        <v>0</v>
      </c>
      <c r="S56" s="2">
        <f t="shared" ref="S56:V56" si="380">R56+($W56-$R56)/5</f>
        <v>0</v>
      </c>
      <c r="T56" s="2">
        <f t="shared" si="380"/>
        <v>0</v>
      </c>
      <c r="U56" s="2">
        <f t="shared" si="380"/>
        <v>0</v>
      </c>
      <c r="V56" s="2">
        <f t="shared" si="380"/>
        <v>0</v>
      </c>
      <c r="W56" s="105">
        <f>VLOOKUP($B$1,'Multipliers and Adjustments'!$A$70:$I$86,TRUNC(COLUMN(W$2)/5)+2,FALSE)*SUMIFS('EPA US Data'!$I:$I,'EPA US Data'!$D:$D,'Country Selector'!$A$2,'EPA US Data'!$J:$J,$B$1,'EPA US Data'!$C:$C,W$2,'EPA US Data'!$G:$G,"&gt;="&amp;$A56,'EPA US Data'!$G:$G,"&lt;"&amp;$B56)*unit_conv*'State Downscaling Multipliers'!$B$9</f>
        <v>0</v>
      </c>
      <c r="X56" s="2">
        <f t="shared" ref="X56:AA56" si="381">W56+($AB56-$W56)/5</f>
        <v>0</v>
      </c>
      <c r="Y56" s="2">
        <f t="shared" si="381"/>
        <v>0</v>
      </c>
      <c r="Z56" s="2">
        <f t="shared" si="381"/>
        <v>0</v>
      </c>
      <c r="AA56" s="2">
        <f t="shared" si="381"/>
        <v>0</v>
      </c>
      <c r="AB56" s="105">
        <f>VLOOKUP($B$1,'Multipliers and Adjustments'!$A$70:$I$86,TRUNC(COLUMN(AB$2)/5)+2,FALSE)*SUMIFS('EPA US Data'!$I:$I,'EPA US Data'!$D:$D,'Country Selector'!$A$2,'EPA US Data'!$J:$J,$B$1,'EPA US Data'!$C:$C,AB$2,'EPA US Data'!$G:$G,"&gt;="&amp;$A56,'EPA US Data'!$G:$G,"&lt;"&amp;$B56)*unit_conv*'State Downscaling Multipliers'!$B$9</f>
        <v>0</v>
      </c>
      <c r="AC56" s="2">
        <f t="shared" ref="AC56:AF56" si="382">AB56+($AG56-$AB56)/5</f>
        <v>0</v>
      </c>
      <c r="AD56" s="2">
        <f t="shared" si="382"/>
        <v>0</v>
      </c>
      <c r="AE56" s="2">
        <f t="shared" si="382"/>
        <v>0</v>
      </c>
      <c r="AF56" s="2">
        <f t="shared" si="382"/>
        <v>0</v>
      </c>
      <c r="AG56" s="105">
        <f>VLOOKUP($B$1,'Multipliers and Adjustments'!$A$70:$I$86,TRUNC(COLUMN(AG$2)/5)+2,FALSE)*SUMIFS('EPA US Data'!$I:$I,'EPA US Data'!$D:$D,'Country Selector'!$A$2,'EPA US Data'!$J:$J,$B$1,'EPA US Data'!$C:$C,AG$2,'EPA US Data'!$G:$G,"&gt;="&amp;$A56,'EPA US Data'!$G:$G,"&lt;"&amp;$B56)*unit_conv*'State Downscaling Multipliers'!$B$9</f>
        <v>0</v>
      </c>
      <c r="AH56" s="2">
        <f t="shared" ref="AH56:AK56" si="383">AG56+($AL56-$AG56)/5</f>
        <v>0</v>
      </c>
      <c r="AI56" s="2">
        <f t="shared" si="383"/>
        <v>0</v>
      </c>
      <c r="AJ56" s="2">
        <f t="shared" si="383"/>
        <v>0</v>
      </c>
      <c r="AK56" s="2">
        <f t="shared" si="383"/>
        <v>0</v>
      </c>
      <c r="AL56" s="105">
        <f>VLOOKUP($B$1,'Multipliers and Adjustments'!$A$70:$I$86,TRUNC(COLUMN(AL$2)/5)+2,FALSE)*SUMIFS('EPA US Data'!$I:$I,'EPA US Data'!$D:$D,'Country Selector'!$A$2,'EPA US Data'!$J:$J,$B$1,'EPA US Data'!$C:$C,AL$2,'EPA US Data'!$G:$G,"&gt;="&amp;$A56,'EPA US Data'!$G:$G,"&lt;"&amp;$B56)*unit_conv*'State Downscaling Multipliers'!$B$9</f>
        <v>0</v>
      </c>
    </row>
    <row r="57" spans="1:38" ht="15.75" customHeight="1" x14ac:dyDescent="0.25">
      <c r="A57" s="49">
        <f t="shared" si="234"/>
        <v>700</v>
      </c>
      <c r="B57" s="49">
        <f t="shared" si="299"/>
        <v>750</v>
      </c>
      <c r="C57" s="105">
        <f>VLOOKUP($B$1,'Multipliers and Adjustments'!$A$70:$I$86,TRUNC(COLUMN(C$2)/5)+2,FALSE)*SUMIFS('EPA US Data'!$I:$I,'EPA US Data'!$D:$D,'Country Selector'!$A$2,'EPA US Data'!$J:$J,$B$1,'EPA US Data'!$C:$C,C$2,'EPA US Data'!$G:$G,"&gt;="&amp;$A57,'EPA US Data'!$G:$G,"&lt;"&amp;$B57)*unit_conv*'State Downscaling Multipliers'!$B$9</f>
        <v>0</v>
      </c>
      <c r="D57" s="2">
        <f t="shared" ref="D57:G57" si="384">C57+($H57-$C57)/5</f>
        <v>0</v>
      </c>
      <c r="E57" s="2">
        <f t="shared" si="384"/>
        <v>0</v>
      </c>
      <c r="F57" s="2">
        <f t="shared" si="384"/>
        <v>0</v>
      </c>
      <c r="G57" s="2">
        <f t="shared" si="384"/>
        <v>0</v>
      </c>
      <c r="H57" s="105">
        <f>VLOOKUP($B$1,'Multipliers and Adjustments'!$A$70:$I$86,TRUNC(COLUMN(H$2)/5)+2,FALSE)*SUMIFS('EPA US Data'!$I:$I,'EPA US Data'!$D:$D,'Country Selector'!$A$2,'EPA US Data'!$J:$J,$B$1,'EPA US Data'!$C:$C,H$2,'EPA US Data'!$G:$G,"&gt;="&amp;$A57,'EPA US Data'!$G:$G,"&lt;"&amp;$B57)*unit_conv*'State Downscaling Multipliers'!$B$9</f>
        <v>0</v>
      </c>
      <c r="I57" s="2">
        <f t="shared" ref="I57:L57" si="385">H57+($M57-$H57)/5</f>
        <v>0</v>
      </c>
      <c r="J57" s="2">
        <f t="shared" si="385"/>
        <v>0</v>
      </c>
      <c r="K57" s="2">
        <f t="shared" si="385"/>
        <v>0</v>
      </c>
      <c r="L57" s="2">
        <f t="shared" si="385"/>
        <v>0</v>
      </c>
      <c r="M57" s="105">
        <f>VLOOKUP($B$1,'Multipliers and Adjustments'!$A$70:$I$86,TRUNC(COLUMN(M$2)/5)+2,FALSE)*SUMIFS('EPA US Data'!$I:$I,'EPA US Data'!$D:$D,'Country Selector'!$A$2,'EPA US Data'!$J:$J,$B$1,'EPA US Data'!$C:$C,M$2,'EPA US Data'!$G:$G,"&gt;="&amp;$A57,'EPA US Data'!$G:$G,"&lt;"&amp;$B57)*unit_conv*'State Downscaling Multipliers'!$B$9</f>
        <v>0</v>
      </c>
      <c r="N57" s="2">
        <f t="shared" ref="N57:Q57" si="386">M57+($R57-$M57)/5</f>
        <v>0</v>
      </c>
      <c r="O57" s="2">
        <f t="shared" si="386"/>
        <v>0</v>
      </c>
      <c r="P57" s="2">
        <f t="shared" si="386"/>
        <v>0</v>
      </c>
      <c r="Q57" s="2">
        <f t="shared" si="386"/>
        <v>0</v>
      </c>
      <c r="R57" s="105">
        <f>VLOOKUP($B$1,'Multipliers and Adjustments'!$A$70:$I$86,TRUNC(COLUMN(R$2)/5)+2,FALSE)*SUMIFS('EPA US Data'!$I:$I,'EPA US Data'!$D:$D,'Country Selector'!$A$2,'EPA US Data'!$J:$J,$B$1,'EPA US Data'!$C:$C,R$2,'EPA US Data'!$G:$G,"&gt;="&amp;$A57,'EPA US Data'!$G:$G,"&lt;"&amp;$B57)*unit_conv*'State Downscaling Multipliers'!$B$9</f>
        <v>0</v>
      </c>
      <c r="S57" s="2">
        <f t="shared" ref="S57:V57" si="387">R57+($W57-$R57)/5</f>
        <v>0</v>
      </c>
      <c r="T57" s="2">
        <f t="shared" si="387"/>
        <v>0</v>
      </c>
      <c r="U57" s="2">
        <f t="shared" si="387"/>
        <v>0</v>
      </c>
      <c r="V57" s="2">
        <f t="shared" si="387"/>
        <v>0</v>
      </c>
      <c r="W57" s="105">
        <f>VLOOKUP($B$1,'Multipliers and Adjustments'!$A$70:$I$86,TRUNC(COLUMN(W$2)/5)+2,FALSE)*SUMIFS('EPA US Data'!$I:$I,'EPA US Data'!$D:$D,'Country Selector'!$A$2,'EPA US Data'!$J:$J,$B$1,'EPA US Data'!$C:$C,W$2,'EPA US Data'!$G:$G,"&gt;="&amp;$A57,'EPA US Data'!$G:$G,"&lt;"&amp;$B57)*unit_conv*'State Downscaling Multipliers'!$B$9</f>
        <v>0</v>
      </c>
      <c r="X57" s="2">
        <f t="shared" ref="X57:AA57" si="388">W57+($AB57-$W57)/5</f>
        <v>0</v>
      </c>
      <c r="Y57" s="2">
        <f t="shared" si="388"/>
        <v>0</v>
      </c>
      <c r="Z57" s="2">
        <f t="shared" si="388"/>
        <v>0</v>
      </c>
      <c r="AA57" s="2">
        <f t="shared" si="388"/>
        <v>0</v>
      </c>
      <c r="AB57" s="105">
        <f>VLOOKUP($B$1,'Multipliers and Adjustments'!$A$70:$I$86,TRUNC(COLUMN(AB$2)/5)+2,FALSE)*SUMIFS('EPA US Data'!$I:$I,'EPA US Data'!$D:$D,'Country Selector'!$A$2,'EPA US Data'!$J:$J,$B$1,'EPA US Data'!$C:$C,AB$2,'EPA US Data'!$G:$G,"&gt;="&amp;$A57,'EPA US Data'!$G:$G,"&lt;"&amp;$B57)*unit_conv*'State Downscaling Multipliers'!$B$9</f>
        <v>0</v>
      </c>
      <c r="AC57" s="2">
        <f t="shared" ref="AC57:AF57" si="389">AB57+($AG57-$AB57)/5</f>
        <v>0</v>
      </c>
      <c r="AD57" s="2">
        <f t="shared" si="389"/>
        <v>0</v>
      </c>
      <c r="AE57" s="2">
        <f t="shared" si="389"/>
        <v>0</v>
      </c>
      <c r="AF57" s="2">
        <f t="shared" si="389"/>
        <v>0</v>
      </c>
      <c r="AG57" s="105">
        <f>VLOOKUP($B$1,'Multipliers and Adjustments'!$A$70:$I$86,TRUNC(COLUMN(AG$2)/5)+2,FALSE)*SUMIFS('EPA US Data'!$I:$I,'EPA US Data'!$D:$D,'Country Selector'!$A$2,'EPA US Data'!$J:$J,$B$1,'EPA US Data'!$C:$C,AG$2,'EPA US Data'!$G:$G,"&gt;="&amp;$A57,'EPA US Data'!$G:$G,"&lt;"&amp;$B57)*unit_conv*'State Downscaling Multipliers'!$B$9</f>
        <v>0</v>
      </c>
      <c r="AH57" s="2">
        <f t="shared" ref="AH57:AK57" si="390">AG57+($AL57-$AG57)/5</f>
        <v>0</v>
      </c>
      <c r="AI57" s="2">
        <f t="shared" si="390"/>
        <v>0</v>
      </c>
      <c r="AJ57" s="2">
        <f t="shared" si="390"/>
        <v>0</v>
      </c>
      <c r="AK57" s="2">
        <f t="shared" si="390"/>
        <v>0</v>
      </c>
      <c r="AL57" s="105">
        <f>VLOOKUP($B$1,'Multipliers and Adjustments'!$A$70:$I$86,TRUNC(COLUMN(AL$2)/5)+2,FALSE)*SUMIFS('EPA US Data'!$I:$I,'EPA US Data'!$D:$D,'Country Selector'!$A$2,'EPA US Data'!$J:$J,$B$1,'EPA US Data'!$C:$C,AL$2,'EPA US Data'!$G:$G,"&gt;="&amp;$A57,'EPA US Data'!$G:$G,"&lt;"&amp;$B57)*unit_conv*'State Downscaling Multipliers'!$B$9</f>
        <v>0</v>
      </c>
    </row>
    <row r="58" spans="1:38" ht="15.75" customHeight="1" x14ac:dyDescent="0.25">
      <c r="A58" s="49">
        <f t="shared" si="234"/>
        <v>750</v>
      </c>
      <c r="B58" s="49">
        <f t="shared" si="299"/>
        <v>800</v>
      </c>
      <c r="C58" s="105">
        <f>VLOOKUP($B$1,'Multipliers and Adjustments'!$A$70:$I$86,TRUNC(COLUMN(C$2)/5)+2,FALSE)*SUMIFS('EPA US Data'!$I:$I,'EPA US Data'!$D:$D,'Country Selector'!$A$2,'EPA US Data'!$J:$J,$B$1,'EPA US Data'!$C:$C,C$2,'EPA US Data'!$G:$G,"&gt;="&amp;$A58,'EPA US Data'!$G:$G,"&lt;"&amp;$B58)*unit_conv*'State Downscaling Multipliers'!$B$9</f>
        <v>0</v>
      </c>
      <c r="D58" s="2">
        <f t="shared" ref="D58:G58" si="391">C58+($H58-$C58)/5</f>
        <v>0</v>
      </c>
      <c r="E58" s="2">
        <f t="shared" si="391"/>
        <v>0</v>
      </c>
      <c r="F58" s="2">
        <f t="shared" si="391"/>
        <v>0</v>
      </c>
      <c r="G58" s="2">
        <f t="shared" si="391"/>
        <v>0</v>
      </c>
      <c r="H58" s="105">
        <f>VLOOKUP($B$1,'Multipliers and Adjustments'!$A$70:$I$86,TRUNC(COLUMN(H$2)/5)+2,FALSE)*SUMIFS('EPA US Data'!$I:$I,'EPA US Data'!$D:$D,'Country Selector'!$A$2,'EPA US Data'!$J:$J,$B$1,'EPA US Data'!$C:$C,H$2,'EPA US Data'!$G:$G,"&gt;="&amp;$A58,'EPA US Data'!$G:$G,"&lt;"&amp;$B58)*unit_conv*'State Downscaling Multipliers'!$B$9</f>
        <v>0</v>
      </c>
      <c r="I58" s="2">
        <f t="shared" ref="I58:L58" si="392">H58+($M58-$H58)/5</f>
        <v>0</v>
      </c>
      <c r="J58" s="2">
        <f t="shared" si="392"/>
        <v>0</v>
      </c>
      <c r="K58" s="2">
        <f t="shared" si="392"/>
        <v>0</v>
      </c>
      <c r="L58" s="2">
        <f t="shared" si="392"/>
        <v>0</v>
      </c>
      <c r="M58" s="105">
        <f>VLOOKUP($B$1,'Multipliers and Adjustments'!$A$70:$I$86,TRUNC(COLUMN(M$2)/5)+2,FALSE)*SUMIFS('EPA US Data'!$I:$I,'EPA US Data'!$D:$D,'Country Selector'!$A$2,'EPA US Data'!$J:$J,$B$1,'EPA US Data'!$C:$C,M$2,'EPA US Data'!$G:$G,"&gt;="&amp;$A58,'EPA US Data'!$G:$G,"&lt;"&amp;$B58)*unit_conv*'State Downscaling Multipliers'!$B$9</f>
        <v>0</v>
      </c>
      <c r="N58" s="2">
        <f t="shared" ref="N58:Q58" si="393">M58+($R58-$M58)/5</f>
        <v>0</v>
      </c>
      <c r="O58" s="2">
        <f t="shared" si="393"/>
        <v>0</v>
      </c>
      <c r="P58" s="2">
        <f t="shared" si="393"/>
        <v>0</v>
      </c>
      <c r="Q58" s="2">
        <f t="shared" si="393"/>
        <v>0</v>
      </c>
      <c r="R58" s="105">
        <f>VLOOKUP($B$1,'Multipliers and Adjustments'!$A$70:$I$86,TRUNC(COLUMN(R$2)/5)+2,FALSE)*SUMIFS('EPA US Data'!$I:$I,'EPA US Data'!$D:$D,'Country Selector'!$A$2,'EPA US Data'!$J:$J,$B$1,'EPA US Data'!$C:$C,R$2,'EPA US Data'!$G:$G,"&gt;="&amp;$A58,'EPA US Data'!$G:$G,"&lt;"&amp;$B58)*unit_conv*'State Downscaling Multipliers'!$B$9</f>
        <v>0</v>
      </c>
      <c r="S58" s="2">
        <f t="shared" ref="S58:V58" si="394">R58+($W58-$R58)/5</f>
        <v>0</v>
      </c>
      <c r="T58" s="2">
        <f t="shared" si="394"/>
        <v>0</v>
      </c>
      <c r="U58" s="2">
        <f t="shared" si="394"/>
        <v>0</v>
      </c>
      <c r="V58" s="2">
        <f t="shared" si="394"/>
        <v>0</v>
      </c>
      <c r="W58" s="105">
        <f>VLOOKUP($B$1,'Multipliers and Adjustments'!$A$70:$I$86,TRUNC(COLUMN(W$2)/5)+2,FALSE)*SUMIFS('EPA US Data'!$I:$I,'EPA US Data'!$D:$D,'Country Selector'!$A$2,'EPA US Data'!$J:$J,$B$1,'EPA US Data'!$C:$C,W$2,'EPA US Data'!$G:$G,"&gt;="&amp;$A58,'EPA US Data'!$G:$G,"&lt;"&amp;$B58)*unit_conv*'State Downscaling Multipliers'!$B$9</f>
        <v>0</v>
      </c>
      <c r="X58" s="2">
        <f t="shared" ref="X58:AA58" si="395">W58+($AB58-$W58)/5</f>
        <v>0</v>
      </c>
      <c r="Y58" s="2">
        <f t="shared" si="395"/>
        <v>0</v>
      </c>
      <c r="Z58" s="2">
        <f t="shared" si="395"/>
        <v>0</v>
      </c>
      <c r="AA58" s="2">
        <f t="shared" si="395"/>
        <v>0</v>
      </c>
      <c r="AB58" s="105">
        <f>VLOOKUP($B$1,'Multipliers and Adjustments'!$A$70:$I$86,TRUNC(COLUMN(AB$2)/5)+2,FALSE)*SUMIFS('EPA US Data'!$I:$I,'EPA US Data'!$D:$D,'Country Selector'!$A$2,'EPA US Data'!$J:$J,$B$1,'EPA US Data'!$C:$C,AB$2,'EPA US Data'!$G:$G,"&gt;="&amp;$A58,'EPA US Data'!$G:$G,"&lt;"&amp;$B58)*unit_conv*'State Downscaling Multipliers'!$B$9</f>
        <v>0</v>
      </c>
      <c r="AC58" s="2">
        <f t="shared" ref="AC58:AF58" si="396">AB58+($AG58-$AB58)/5</f>
        <v>0</v>
      </c>
      <c r="AD58" s="2">
        <f t="shared" si="396"/>
        <v>0</v>
      </c>
      <c r="AE58" s="2">
        <f t="shared" si="396"/>
        <v>0</v>
      </c>
      <c r="AF58" s="2">
        <f t="shared" si="396"/>
        <v>0</v>
      </c>
      <c r="AG58" s="105">
        <f>VLOOKUP($B$1,'Multipliers and Adjustments'!$A$70:$I$86,TRUNC(COLUMN(AG$2)/5)+2,FALSE)*SUMIFS('EPA US Data'!$I:$I,'EPA US Data'!$D:$D,'Country Selector'!$A$2,'EPA US Data'!$J:$J,$B$1,'EPA US Data'!$C:$C,AG$2,'EPA US Data'!$G:$G,"&gt;="&amp;$A58,'EPA US Data'!$G:$G,"&lt;"&amp;$B58)*unit_conv*'State Downscaling Multipliers'!$B$9</f>
        <v>0</v>
      </c>
      <c r="AH58" s="2">
        <f t="shared" ref="AH58:AK58" si="397">AG58+($AL58-$AG58)/5</f>
        <v>0</v>
      </c>
      <c r="AI58" s="2">
        <f t="shared" si="397"/>
        <v>0</v>
      </c>
      <c r="AJ58" s="2">
        <f t="shared" si="397"/>
        <v>0</v>
      </c>
      <c r="AK58" s="2">
        <f t="shared" si="397"/>
        <v>0</v>
      </c>
      <c r="AL58" s="105">
        <f>VLOOKUP($B$1,'Multipliers and Adjustments'!$A$70:$I$86,TRUNC(COLUMN(AL$2)/5)+2,FALSE)*SUMIFS('EPA US Data'!$I:$I,'EPA US Data'!$D:$D,'Country Selector'!$A$2,'EPA US Data'!$J:$J,$B$1,'EPA US Data'!$C:$C,AL$2,'EPA US Data'!$G:$G,"&gt;="&amp;$A58,'EPA US Data'!$G:$G,"&lt;"&amp;$B58)*unit_conv*'State Downscaling Multipliers'!$B$9</f>
        <v>0</v>
      </c>
    </row>
    <row r="59" spans="1:38" ht="15.75" customHeight="1" x14ac:dyDescent="0.25">
      <c r="A59" s="49">
        <f t="shared" si="234"/>
        <v>800</v>
      </c>
      <c r="B59" s="49">
        <f t="shared" si="299"/>
        <v>850</v>
      </c>
      <c r="C59" s="105">
        <f>VLOOKUP($B$1,'Multipliers and Adjustments'!$A$70:$I$86,TRUNC(COLUMN(C$2)/5)+2,FALSE)*SUMIFS('EPA US Data'!$I:$I,'EPA US Data'!$D:$D,'Country Selector'!$A$2,'EPA US Data'!$J:$J,$B$1,'EPA US Data'!$C:$C,C$2,'EPA US Data'!$G:$G,"&gt;="&amp;$A59,'EPA US Data'!$G:$G,"&lt;"&amp;$B59)*unit_conv*'State Downscaling Multipliers'!$B$9</f>
        <v>0</v>
      </c>
      <c r="D59" s="2">
        <f t="shared" ref="D59:G59" si="398">C59+($H59-$C59)/5</f>
        <v>0</v>
      </c>
      <c r="E59" s="2">
        <f t="shared" si="398"/>
        <v>0</v>
      </c>
      <c r="F59" s="2">
        <f t="shared" si="398"/>
        <v>0</v>
      </c>
      <c r="G59" s="2">
        <f t="shared" si="398"/>
        <v>0</v>
      </c>
      <c r="H59" s="105">
        <f>VLOOKUP($B$1,'Multipliers and Adjustments'!$A$70:$I$86,TRUNC(COLUMN(H$2)/5)+2,FALSE)*SUMIFS('EPA US Data'!$I:$I,'EPA US Data'!$D:$D,'Country Selector'!$A$2,'EPA US Data'!$J:$J,$B$1,'EPA US Data'!$C:$C,H$2,'EPA US Data'!$G:$G,"&gt;="&amp;$A59,'EPA US Data'!$G:$G,"&lt;"&amp;$B59)*unit_conv*'State Downscaling Multipliers'!$B$9</f>
        <v>0</v>
      </c>
      <c r="I59" s="2">
        <f t="shared" ref="I59:L59" si="399">H59+($M59-$H59)/5</f>
        <v>0</v>
      </c>
      <c r="J59" s="2">
        <f t="shared" si="399"/>
        <v>0</v>
      </c>
      <c r="K59" s="2">
        <f t="shared" si="399"/>
        <v>0</v>
      </c>
      <c r="L59" s="2">
        <f t="shared" si="399"/>
        <v>0</v>
      </c>
      <c r="M59" s="105">
        <f>VLOOKUP($B$1,'Multipliers and Adjustments'!$A$70:$I$86,TRUNC(COLUMN(M$2)/5)+2,FALSE)*SUMIFS('EPA US Data'!$I:$I,'EPA US Data'!$D:$D,'Country Selector'!$A$2,'EPA US Data'!$J:$J,$B$1,'EPA US Data'!$C:$C,M$2,'EPA US Data'!$G:$G,"&gt;="&amp;$A59,'EPA US Data'!$G:$G,"&lt;"&amp;$B59)*unit_conv*'State Downscaling Multipliers'!$B$9</f>
        <v>0</v>
      </c>
      <c r="N59" s="2">
        <f t="shared" ref="N59:Q59" si="400">M59+($R59-$M59)/5</f>
        <v>0</v>
      </c>
      <c r="O59" s="2">
        <f t="shared" si="400"/>
        <v>0</v>
      </c>
      <c r="P59" s="2">
        <f t="shared" si="400"/>
        <v>0</v>
      </c>
      <c r="Q59" s="2">
        <f t="shared" si="400"/>
        <v>0</v>
      </c>
      <c r="R59" s="105">
        <f>VLOOKUP($B$1,'Multipliers and Adjustments'!$A$70:$I$86,TRUNC(COLUMN(R$2)/5)+2,FALSE)*SUMIFS('EPA US Data'!$I:$I,'EPA US Data'!$D:$D,'Country Selector'!$A$2,'EPA US Data'!$J:$J,$B$1,'EPA US Data'!$C:$C,R$2,'EPA US Data'!$G:$G,"&gt;="&amp;$A59,'EPA US Data'!$G:$G,"&lt;"&amp;$B59)*unit_conv*'State Downscaling Multipliers'!$B$9</f>
        <v>0</v>
      </c>
      <c r="S59" s="2">
        <f t="shared" ref="S59:V59" si="401">R59+($W59-$R59)/5</f>
        <v>0</v>
      </c>
      <c r="T59" s="2">
        <f t="shared" si="401"/>
        <v>0</v>
      </c>
      <c r="U59" s="2">
        <f t="shared" si="401"/>
        <v>0</v>
      </c>
      <c r="V59" s="2">
        <f t="shared" si="401"/>
        <v>0</v>
      </c>
      <c r="W59" s="105">
        <f>VLOOKUP($B$1,'Multipliers and Adjustments'!$A$70:$I$86,TRUNC(COLUMN(W$2)/5)+2,FALSE)*SUMIFS('EPA US Data'!$I:$I,'EPA US Data'!$D:$D,'Country Selector'!$A$2,'EPA US Data'!$J:$J,$B$1,'EPA US Data'!$C:$C,W$2,'EPA US Data'!$G:$G,"&gt;="&amp;$A59,'EPA US Data'!$G:$G,"&lt;"&amp;$B59)*unit_conv*'State Downscaling Multipliers'!$B$9</f>
        <v>0</v>
      </c>
      <c r="X59" s="2">
        <f t="shared" ref="X59:AA59" si="402">W59+($AB59-$W59)/5</f>
        <v>0</v>
      </c>
      <c r="Y59" s="2">
        <f t="shared" si="402"/>
        <v>0</v>
      </c>
      <c r="Z59" s="2">
        <f t="shared" si="402"/>
        <v>0</v>
      </c>
      <c r="AA59" s="2">
        <f t="shared" si="402"/>
        <v>0</v>
      </c>
      <c r="AB59" s="105">
        <f>VLOOKUP($B$1,'Multipliers and Adjustments'!$A$70:$I$86,TRUNC(COLUMN(AB$2)/5)+2,FALSE)*SUMIFS('EPA US Data'!$I:$I,'EPA US Data'!$D:$D,'Country Selector'!$A$2,'EPA US Data'!$J:$J,$B$1,'EPA US Data'!$C:$C,AB$2,'EPA US Data'!$G:$G,"&gt;="&amp;$A59,'EPA US Data'!$G:$G,"&lt;"&amp;$B59)*unit_conv*'State Downscaling Multipliers'!$B$9</f>
        <v>0</v>
      </c>
      <c r="AC59" s="2">
        <f t="shared" ref="AC59:AF59" si="403">AB59+($AG59-$AB59)/5</f>
        <v>0</v>
      </c>
      <c r="AD59" s="2">
        <f t="shared" si="403"/>
        <v>0</v>
      </c>
      <c r="AE59" s="2">
        <f t="shared" si="403"/>
        <v>0</v>
      </c>
      <c r="AF59" s="2">
        <f t="shared" si="403"/>
        <v>0</v>
      </c>
      <c r="AG59" s="105">
        <f>VLOOKUP($B$1,'Multipliers and Adjustments'!$A$70:$I$86,TRUNC(COLUMN(AG$2)/5)+2,FALSE)*SUMIFS('EPA US Data'!$I:$I,'EPA US Data'!$D:$D,'Country Selector'!$A$2,'EPA US Data'!$J:$J,$B$1,'EPA US Data'!$C:$C,AG$2,'EPA US Data'!$G:$G,"&gt;="&amp;$A59,'EPA US Data'!$G:$G,"&lt;"&amp;$B59)*unit_conv*'State Downscaling Multipliers'!$B$9</f>
        <v>0</v>
      </c>
      <c r="AH59" s="2">
        <f t="shared" ref="AH59:AK59" si="404">AG59+($AL59-$AG59)/5</f>
        <v>0</v>
      </c>
      <c r="AI59" s="2">
        <f t="shared" si="404"/>
        <v>0</v>
      </c>
      <c r="AJ59" s="2">
        <f t="shared" si="404"/>
        <v>0</v>
      </c>
      <c r="AK59" s="2">
        <f t="shared" si="404"/>
        <v>0</v>
      </c>
      <c r="AL59" s="105">
        <f>VLOOKUP($B$1,'Multipliers and Adjustments'!$A$70:$I$86,TRUNC(COLUMN(AL$2)/5)+2,FALSE)*SUMIFS('EPA US Data'!$I:$I,'EPA US Data'!$D:$D,'Country Selector'!$A$2,'EPA US Data'!$J:$J,$B$1,'EPA US Data'!$C:$C,AL$2,'EPA US Data'!$G:$G,"&gt;="&amp;$A59,'EPA US Data'!$G:$G,"&lt;"&amp;$B59)*unit_conv*'State Downscaling Multipliers'!$B$9</f>
        <v>0</v>
      </c>
    </row>
    <row r="60" spans="1:38" ht="15.75" customHeight="1" x14ac:dyDescent="0.25">
      <c r="A60" s="49">
        <f t="shared" si="234"/>
        <v>850</v>
      </c>
      <c r="B60" s="49">
        <f t="shared" si="299"/>
        <v>900</v>
      </c>
      <c r="C60" s="105">
        <f>VLOOKUP($B$1,'Multipliers and Adjustments'!$A$70:$I$86,TRUNC(COLUMN(C$2)/5)+2,FALSE)*SUMIFS('EPA US Data'!$I:$I,'EPA US Data'!$D:$D,'Country Selector'!$A$2,'EPA US Data'!$J:$J,$B$1,'EPA US Data'!$C:$C,C$2,'EPA US Data'!$G:$G,"&gt;="&amp;$A60,'EPA US Data'!$G:$G,"&lt;"&amp;$B60)*unit_conv*'State Downscaling Multipliers'!$B$9</f>
        <v>0</v>
      </c>
      <c r="D60" s="2">
        <f t="shared" ref="D60:G60" si="405">C60+($H60-$C60)/5</f>
        <v>0</v>
      </c>
      <c r="E60" s="2">
        <f t="shared" si="405"/>
        <v>0</v>
      </c>
      <c r="F60" s="2">
        <f t="shared" si="405"/>
        <v>0</v>
      </c>
      <c r="G60" s="2">
        <f t="shared" si="405"/>
        <v>0</v>
      </c>
      <c r="H60" s="105">
        <f>VLOOKUP($B$1,'Multipliers and Adjustments'!$A$70:$I$86,TRUNC(COLUMN(H$2)/5)+2,FALSE)*SUMIFS('EPA US Data'!$I:$I,'EPA US Data'!$D:$D,'Country Selector'!$A$2,'EPA US Data'!$J:$J,$B$1,'EPA US Data'!$C:$C,H$2,'EPA US Data'!$G:$G,"&gt;="&amp;$A60,'EPA US Data'!$G:$G,"&lt;"&amp;$B60)*unit_conv*'State Downscaling Multipliers'!$B$9</f>
        <v>0</v>
      </c>
      <c r="I60" s="2">
        <f t="shared" ref="I60:L60" si="406">H60+($M60-$H60)/5</f>
        <v>0</v>
      </c>
      <c r="J60" s="2">
        <f t="shared" si="406"/>
        <v>0</v>
      </c>
      <c r="K60" s="2">
        <f t="shared" si="406"/>
        <v>0</v>
      </c>
      <c r="L60" s="2">
        <f t="shared" si="406"/>
        <v>0</v>
      </c>
      <c r="M60" s="105">
        <f>VLOOKUP($B$1,'Multipliers and Adjustments'!$A$70:$I$86,TRUNC(COLUMN(M$2)/5)+2,FALSE)*SUMIFS('EPA US Data'!$I:$I,'EPA US Data'!$D:$D,'Country Selector'!$A$2,'EPA US Data'!$J:$J,$B$1,'EPA US Data'!$C:$C,M$2,'EPA US Data'!$G:$G,"&gt;="&amp;$A60,'EPA US Data'!$G:$G,"&lt;"&amp;$B60)*unit_conv*'State Downscaling Multipliers'!$B$9</f>
        <v>0</v>
      </c>
      <c r="N60" s="2">
        <f t="shared" ref="N60:Q60" si="407">M60+($R60-$M60)/5</f>
        <v>0</v>
      </c>
      <c r="O60" s="2">
        <f t="shared" si="407"/>
        <v>0</v>
      </c>
      <c r="P60" s="2">
        <f t="shared" si="407"/>
        <v>0</v>
      </c>
      <c r="Q60" s="2">
        <f t="shared" si="407"/>
        <v>0</v>
      </c>
      <c r="R60" s="105">
        <f>VLOOKUP($B$1,'Multipliers and Adjustments'!$A$70:$I$86,TRUNC(COLUMN(R$2)/5)+2,FALSE)*SUMIFS('EPA US Data'!$I:$I,'EPA US Data'!$D:$D,'Country Selector'!$A$2,'EPA US Data'!$J:$J,$B$1,'EPA US Data'!$C:$C,R$2,'EPA US Data'!$G:$G,"&gt;="&amp;$A60,'EPA US Data'!$G:$G,"&lt;"&amp;$B60)*unit_conv*'State Downscaling Multipliers'!$B$9</f>
        <v>0</v>
      </c>
      <c r="S60" s="2">
        <f t="shared" ref="S60:V60" si="408">R60+($W60-$R60)/5</f>
        <v>0</v>
      </c>
      <c r="T60" s="2">
        <f t="shared" si="408"/>
        <v>0</v>
      </c>
      <c r="U60" s="2">
        <f t="shared" si="408"/>
        <v>0</v>
      </c>
      <c r="V60" s="2">
        <f t="shared" si="408"/>
        <v>0</v>
      </c>
      <c r="W60" s="105">
        <f>VLOOKUP($B$1,'Multipliers and Adjustments'!$A$70:$I$86,TRUNC(COLUMN(W$2)/5)+2,FALSE)*SUMIFS('EPA US Data'!$I:$I,'EPA US Data'!$D:$D,'Country Selector'!$A$2,'EPA US Data'!$J:$J,$B$1,'EPA US Data'!$C:$C,W$2,'EPA US Data'!$G:$G,"&gt;="&amp;$A60,'EPA US Data'!$G:$G,"&lt;"&amp;$B60)*unit_conv*'State Downscaling Multipliers'!$B$9</f>
        <v>0</v>
      </c>
      <c r="X60" s="2">
        <f t="shared" ref="X60:AA60" si="409">W60+($AB60-$W60)/5</f>
        <v>0</v>
      </c>
      <c r="Y60" s="2">
        <f t="shared" si="409"/>
        <v>0</v>
      </c>
      <c r="Z60" s="2">
        <f t="shared" si="409"/>
        <v>0</v>
      </c>
      <c r="AA60" s="2">
        <f t="shared" si="409"/>
        <v>0</v>
      </c>
      <c r="AB60" s="105">
        <f>VLOOKUP($B$1,'Multipliers and Adjustments'!$A$70:$I$86,TRUNC(COLUMN(AB$2)/5)+2,FALSE)*SUMIFS('EPA US Data'!$I:$I,'EPA US Data'!$D:$D,'Country Selector'!$A$2,'EPA US Data'!$J:$J,$B$1,'EPA US Data'!$C:$C,AB$2,'EPA US Data'!$G:$G,"&gt;="&amp;$A60,'EPA US Data'!$G:$G,"&lt;"&amp;$B60)*unit_conv*'State Downscaling Multipliers'!$B$9</f>
        <v>0</v>
      </c>
      <c r="AC60" s="2">
        <f t="shared" ref="AC60:AF60" si="410">AB60+($AG60-$AB60)/5</f>
        <v>0</v>
      </c>
      <c r="AD60" s="2">
        <f t="shared" si="410"/>
        <v>0</v>
      </c>
      <c r="AE60" s="2">
        <f t="shared" si="410"/>
        <v>0</v>
      </c>
      <c r="AF60" s="2">
        <f t="shared" si="410"/>
        <v>0</v>
      </c>
      <c r="AG60" s="105">
        <f>VLOOKUP($B$1,'Multipliers and Adjustments'!$A$70:$I$86,TRUNC(COLUMN(AG$2)/5)+2,FALSE)*SUMIFS('EPA US Data'!$I:$I,'EPA US Data'!$D:$D,'Country Selector'!$A$2,'EPA US Data'!$J:$J,$B$1,'EPA US Data'!$C:$C,AG$2,'EPA US Data'!$G:$G,"&gt;="&amp;$A60,'EPA US Data'!$G:$G,"&lt;"&amp;$B60)*unit_conv*'State Downscaling Multipliers'!$B$9</f>
        <v>0</v>
      </c>
      <c r="AH60" s="2">
        <f t="shared" ref="AH60:AK60" si="411">AG60+($AL60-$AG60)/5</f>
        <v>0</v>
      </c>
      <c r="AI60" s="2">
        <f t="shared" si="411"/>
        <v>0</v>
      </c>
      <c r="AJ60" s="2">
        <f t="shared" si="411"/>
        <v>0</v>
      </c>
      <c r="AK60" s="2">
        <f t="shared" si="411"/>
        <v>0</v>
      </c>
      <c r="AL60" s="105">
        <f>VLOOKUP($B$1,'Multipliers and Adjustments'!$A$70:$I$86,TRUNC(COLUMN(AL$2)/5)+2,FALSE)*SUMIFS('EPA US Data'!$I:$I,'EPA US Data'!$D:$D,'Country Selector'!$A$2,'EPA US Data'!$J:$J,$B$1,'EPA US Data'!$C:$C,AL$2,'EPA US Data'!$G:$G,"&gt;="&amp;$A60,'EPA US Data'!$G:$G,"&lt;"&amp;$B60)*unit_conv*'State Downscaling Multipliers'!$B$9</f>
        <v>0</v>
      </c>
    </row>
    <row r="61" spans="1:38" ht="15.75" customHeight="1" x14ac:dyDescent="0.25">
      <c r="A61" s="49">
        <f t="shared" si="234"/>
        <v>900</v>
      </c>
      <c r="B61" s="49">
        <f t="shared" si="299"/>
        <v>950</v>
      </c>
      <c r="C61" s="105">
        <f>VLOOKUP($B$1,'Multipliers and Adjustments'!$A$70:$I$86,TRUNC(COLUMN(C$2)/5)+2,FALSE)*SUMIFS('EPA US Data'!$I:$I,'EPA US Data'!$D:$D,'Country Selector'!$A$2,'EPA US Data'!$J:$J,$B$1,'EPA US Data'!$C:$C,C$2,'EPA US Data'!$G:$G,"&gt;="&amp;$A61,'EPA US Data'!$G:$G,"&lt;"&amp;$B61)*unit_conv*'State Downscaling Multipliers'!$B$9</f>
        <v>0</v>
      </c>
      <c r="D61" s="2">
        <f t="shared" ref="D61:G61" si="412">C61+($H61-$C61)/5</f>
        <v>0</v>
      </c>
      <c r="E61" s="2">
        <f t="shared" si="412"/>
        <v>0</v>
      </c>
      <c r="F61" s="2">
        <f t="shared" si="412"/>
        <v>0</v>
      </c>
      <c r="G61" s="2">
        <f t="shared" si="412"/>
        <v>0</v>
      </c>
      <c r="H61" s="105">
        <f>VLOOKUP($B$1,'Multipliers and Adjustments'!$A$70:$I$86,TRUNC(COLUMN(H$2)/5)+2,FALSE)*SUMIFS('EPA US Data'!$I:$I,'EPA US Data'!$D:$D,'Country Selector'!$A$2,'EPA US Data'!$J:$J,$B$1,'EPA US Data'!$C:$C,H$2,'EPA US Data'!$G:$G,"&gt;="&amp;$A61,'EPA US Data'!$G:$G,"&lt;"&amp;$B61)*unit_conv*'State Downscaling Multipliers'!$B$9</f>
        <v>0</v>
      </c>
      <c r="I61" s="2">
        <f t="shared" ref="I61:L61" si="413">H61+($M61-$H61)/5</f>
        <v>0</v>
      </c>
      <c r="J61" s="2">
        <f t="shared" si="413"/>
        <v>0</v>
      </c>
      <c r="K61" s="2">
        <f t="shared" si="413"/>
        <v>0</v>
      </c>
      <c r="L61" s="2">
        <f t="shared" si="413"/>
        <v>0</v>
      </c>
      <c r="M61" s="105">
        <f>VLOOKUP($B$1,'Multipliers and Adjustments'!$A$70:$I$86,TRUNC(COLUMN(M$2)/5)+2,FALSE)*SUMIFS('EPA US Data'!$I:$I,'EPA US Data'!$D:$D,'Country Selector'!$A$2,'EPA US Data'!$J:$J,$B$1,'EPA US Data'!$C:$C,M$2,'EPA US Data'!$G:$G,"&gt;="&amp;$A61,'EPA US Data'!$G:$G,"&lt;"&amp;$B61)*unit_conv*'State Downscaling Multipliers'!$B$9</f>
        <v>0</v>
      </c>
      <c r="N61" s="2">
        <f t="shared" ref="N61:Q61" si="414">M61+($R61-$M61)/5</f>
        <v>0</v>
      </c>
      <c r="O61" s="2">
        <f t="shared" si="414"/>
        <v>0</v>
      </c>
      <c r="P61" s="2">
        <f t="shared" si="414"/>
        <v>0</v>
      </c>
      <c r="Q61" s="2">
        <f t="shared" si="414"/>
        <v>0</v>
      </c>
      <c r="R61" s="105">
        <f>VLOOKUP($B$1,'Multipliers and Adjustments'!$A$70:$I$86,TRUNC(COLUMN(R$2)/5)+2,FALSE)*SUMIFS('EPA US Data'!$I:$I,'EPA US Data'!$D:$D,'Country Selector'!$A$2,'EPA US Data'!$J:$J,$B$1,'EPA US Data'!$C:$C,R$2,'EPA US Data'!$G:$G,"&gt;="&amp;$A61,'EPA US Data'!$G:$G,"&lt;"&amp;$B61)*unit_conv*'State Downscaling Multipliers'!$B$9</f>
        <v>0</v>
      </c>
      <c r="S61" s="2">
        <f t="shared" ref="S61:V61" si="415">R61+($W61-$R61)/5</f>
        <v>0</v>
      </c>
      <c r="T61" s="2">
        <f t="shared" si="415"/>
        <v>0</v>
      </c>
      <c r="U61" s="2">
        <f t="shared" si="415"/>
        <v>0</v>
      </c>
      <c r="V61" s="2">
        <f t="shared" si="415"/>
        <v>0</v>
      </c>
      <c r="W61" s="105">
        <f>VLOOKUP($B$1,'Multipliers and Adjustments'!$A$70:$I$86,TRUNC(COLUMN(W$2)/5)+2,FALSE)*SUMIFS('EPA US Data'!$I:$I,'EPA US Data'!$D:$D,'Country Selector'!$A$2,'EPA US Data'!$J:$J,$B$1,'EPA US Data'!$C:$C,W$2,'EPA US Data'!$G:$G,"&gt;="&amp;$A61,'EPA US Data'!$G:$G,"&lt;"&amp;$B61)*unit_conv*'State Downscaling Multipliers'!$B$9</f>
        <v>0</v>
      </c>
      <c r="X61" s="2">
        <f t="shared" ref="X61:AA61" si="416">W61+($AB61-$W61)/5</f>
        <v>0</v>
      </c>
      <c r="Y61" s="2">
        <f t="shared" si="416"/>
        <v>0</v>
      </c>
      <c r="Z61" s="2">
        <f t="shared" si="416"/>
        <v>0</v>
      </c>
      <c r="AA61" s="2">
        <f t="shared" si="416"/>
        <v>0</v>
      </c>
      <c r="AB61" s="105">
        <f>VLOOKUP($B$1,'Multipliers and Adjustments'!$A$70:$I$86,TRUNC(COLUMN(AB$2)/5)+2,FALSE)*SUMIFS('EPA US Data'!$I:$I,'EPA US Data'!$D:$D,'Country Selector'!$A$2,'EPA US Data'!$J:$J,$B$1,'EPA US Data'!$C:$C,AB$2,'EPA US Data'!$G:$G,"&gt;="&amp;$A61,'EPA US Data'!$G:$G,"&lt;"&amp;$B61)*unit_conv*'State Downscaling Multipliers'!$B$9</f>
        <v>0</v>
      </c>
      <c r="AC61" s="2">
        <f t="shared" ref="AC61:AF61" si="417">AB61+($AG61-$AB61)/5</f>
        <v>0</v>
      </c>
      <c r="AD61" s="2">
        <f t="shared" si="417"/>
        <v>0</v>
      </c>
      <c r="AE61" s="2">
        <f t="shared" si="417"/>
        <v>0</v>
      </c>
      <c r="AF61" s="2">
        <f t="shared" si="417"/>
        <v>0</v>
      </c>
      <c r="AG61" s="105">
        <f>VLOOKUP($B$1,'Multipliers and Adjustments'!$A$70:$I$86,TRUNC(COLUMN(AG$2)/5)+2,FALSE)*SUMIFS('EPA US Data'!$I:$I,'EPA US Data'!$D:$D,'Country Selector'!$A$2,'EPA US Data'!$J:$J,$B$1,'EPA US Data'!$C:$C,AG$2,'EPA US Data'!$G:$G,"&gt;="&amp;$A61,'EPA US Data'!$G:$G,"&lt;"&amp;$B61)*unit_conv*'State Downscaling Multipliers'!$B$9</f>
        <v>0</v>
      </c>
      <c r="AH61" s="2">
        <f t="shared" ref="AH61:AK61" si="418">AG61+($AL61-$AG61)/5</f>
        <v>0</v>
      </c>
      <c r="AI61" s="2">
        <f t="shared" si="418"/>
        <v>0</v>
      </c>
      <c r="AJ61" s="2">
        <f t="shared" si="418"/>
        <v>0</v>
      </c>
      <c r="AK61" s="2">
        <f t="shared" si="418"/>
        <v>0</v>
      </c>
      <c r="AL61" s="105">
        <f>VLOOKUP($B$1,'Multipliers and Adjustments'!$A$70:$I$86,TRUNC(COLUMN(AL$2)/5)+2,FALSE)*SUMIFS('EPA US Data'!$I:$I,'EPA US Data'!$D:$D,'Country Selector'!$A$2,'EPA US Data'!$J:$J,$B$1,'EPA US Data'!$C:$C,AL$2,'EPA US Data'!$G:$G,"&gt;="&amp;$A61,'EPA US Data'!$G:$G,"&lt;"&amp;$B61)*unit_conv*'State Downscaling Multipliers'!$B$9</f>
        <v>0</v>
      </c>
    </row>
    <row r="62" spans="1:38" ht="15.75" customHeight="1" x14ac:dyDescent="0.25">
      <c r="A62" s="49">
        <f t="shared" si="234"/>
        <v>950</v>
      </c>
      <c r="B62" s="49">
        <f t="shared" si="299"/>
        <v>1000</v>
      </c>
      <c r="C62" s="105">
        <f>VLOOKUP($B$1,'Multipliers and Adjustments'!$A$70:$I$86,TRUNC(COLUMN(C$2)/5)+2,FALSE)*SUMIFS('EPA US Data'!$I:$I,'EPA US Data'!$D:$D,'Country Selector'!$A$2,'EPA US Data'!$J:$J,$B$1,'EPA US Data'!$C:$C,C$2,'EPA US Data'!$G:$G,"&gt;="&amp;$A62,'EPA US Data'!$G:$G,"&lt;"&amp;$B62)*unit_conv*'State Downscaling Multipliers'!$B$9</f>
        <v>0</v>
      </c>
      <c r="D62" s="2">
        <f t="shared" ref="D62:G62" si="419">C62+($H62-$C62)/5</f>
        <v>0</v>
      </c>
      <c r="E62" s="2">
        <f t="shared" si="419"/>
        <v>0</v>
      </c>
      <c r="F62" s="2">
        <f t="shared" si="419"/>
        <v>0</v>
      </c>
      <c r="G62" s="2">
        <f t="shared" si="419"/>
        <v>0</v>
      </c>
      <c r="H62" s="105">
        <f>VLOOKUP($B$1,'Multipliers and Adjustments'!$A$70:$I$86,TRUNC(COLUMN(H$2)/5)+2,FALSE)*SUMIFS('EPA US Data'!$I:$I,'EPA US Data'!$D:$D,'Country Selector'!$A$2,'EPA US Data'!$J:$J,$B$1,'EPA US Data'!$C:$C,H$2,'EPA US Data'!$G:$G,"&gt;="&amp;$A62,'EPA US Data'!$G:$G,"&lt;"&amp;$B62)*unit_conv*'State Downscaling Multipliers'!$B$9</f>
        <v>0</v>
      </c>
      <c r="I62" s="2">
        <f t="shared" ref="I62:L62" si="420">H62+($M62-$H62)/5</f>
        <v>0</v>
      </c>
      <c r="J62" s="2">
        <f t="shared" si="420"/>
        <v>0</v>
      </c>
      <c r="K62" s="2">
        <f t="shared" si="420"/>
        <v>0</v>
      </c>
      <c r="L62" s="2">
        <f t="shared" si="420"/>
        <v>0</v>
      </c>
      <c r="M62" s="105">
        <f>VLOOKUP($B$1,'Multipliers and Adjustments'!$A$70:$I$86,TRUNC(COLUMN(M$2)/5)+2,FALSE)*SUMIFS('EPA US Data'!$I:$I,'EPA US Data'!$D:$D,'Country Selector'!$A$2,'EPA US Data'!$J:$J,$B$1,'EPA US Data'!$C:$C,M$2,'EPA US Data'!$G:$G,"&gt;="&amp;$A62,'EPA US Data'!$G:$G,"&lt;"&amp;$B62)*unit_conv*'State Downscaling Multipliers'!$B$9</f>
        <v>0</v>
      </c>
      <c r="N62" s="2">
        <f t="shared" ref="N62:Q62" si="421">M62+($R62-$M62)/5</f>
        <v>0</v>
      </c>
      <c r="O62" s="2">
        <f t="shared" si="421"/>
        <v>0</v>
      </c>
      <c r="P62" s="2">
        <f t="shared" si="421"/>
        <v>0</v>
      </c>
      <c r="Q62" s="2">
        <f t="shared" si="421"/>
        <v>0</v>
      </c>
      <c r="R62" s="105">
        <f>VLOOKUP($B$1,'Multipliers and Adjustments'!$A$70:$I$86,TRUNC(COLUMN(R$2)/5)+2,FALSE)*SUMIFS('EPA US Data'!$I:$I,'EPA US Data'!$D:$D,'Country Selector'!$A$2,'EPA US Data'!$J:$J,$B$1,'EPA US Data'!$C:$C,R$2,'EPA US Data'!$G:$G,"&gt;="&amp;$A62,'EPA US Data'!$G:$G,"&lt;"&amp;$B62)*unit_conv*'State Downscaling Multipliers'!$B$9</f>
        <v>0</v>
      </c>
      <c r="S62" s="2">
        <f t="shared" ref="S62:V62" si="422">R62+($W62-$R62)/5</f>
        <v>0</v>
      </c>
      <c r="T62" s="2">
        <f t="shared" si="422"/>
        <v>0</v>
      </c>
      <c r="U62" s="2">
        <f t="shared" si="422"/>
        <v>0</v>
      </c>
      <c r="V62" s="2">
        <f t="shared" si="422"/>
        <v>0</v>
      </c>
      <c r="W62" s="105">
        <f>VLOOKUP($B$1,'Multipliers and Adjustments'!$A$70:$I$86,TRUNC(COLUMN(W$2)/5)+2,FALSE)*SUMIFS('EPA US Data'!$I:$I,'EPA US Data'!$D:$D,'Country Selector'!$A$2,'EPA US Data'!$J:$J,$B$1,'EPA US Data'!$C:$C,W$2,'EPA US Data'!$G:$G,"&gt;="&amp;$A62,'EPA US Data'!$G:$G,"&lt;"&amp;$B62)*unit_conv*'State Downscaling Multipliers'!$B$9</f>
        <v>0</v>
      </c>
      <c r="X62" s="2">
        <f t="shared" ref="X62:AA62" si="423">W62+($AB62-$W62)/5</f>
        <v>0</v>
      </c>
      <c r="Y62" s="2">
        <f t="shared" si="423"/>
        <v>0</v>
      </c>
      <c r="Z62" s="2">
        <f t="shared" si="423"/>
        <v>0</v>
      </c>
      <c r="AA62" s="2">
        <f t="shared" si="423"/>
        <v>0</v>
      </c>
      <c r="AB62" s="105">
        <f>VLOOKUP($B$1,'Multipliers and Adjustments'!$A$70:$I$86,TRUNC(COLUMN(AB$2)/5)+2,FALSE)*SUMIFS('EPA US Data'!$I:$I,'EPA US Data'!$D:$D,'Country Selector'!$A$2,'EPA US Data'!$J:$J,$B$1,'EPA US Data'!$C:$C,AB$2,'EPA US Data'!$G:$G,"&gt;="&amp;$A62,'EPA US Data'!$G:$G,"&lt;"&amp;$B62)*unit_conv*'State Downscaling Multipliers'!$B$9</f>
        <v>0</v>
      </c>
      <c r="AC62" s="2">
        <f t="shared" ref="AC62:AF62" si="424">AB62+($AG62-$AB62)/5</f>
        <v>0</v>
      </c>
      <c r="AD62" s="2">
        <f t="shared" si="424"/>
        <v>0</v>
      </c>
      <c r="AE62" s="2">
        <f t="shared" si="424"/>
        <v>0</v>
      </c>
      <c r="AF62" s="2">
        <f t="shared" si="424"/>
        <v>0</v>
      </c>
      <c r="AG62" s="105">
        <f>VLOOKUP($B$1,'Multipliers and Adjustments'!$A$70:$I$86,TRUNC(COLUMN(AG$2)/5)+2,FALSE)*SUMIFS('EPA US Data'!$I:$I,'EPA US Data'!$D:$D,'Country Selector'!$A$2,'EPA US Data'!$J:$J,$B$1,'EPA US Data'!$C:$C,AG$2,'EPA US Data'!$G:$G,"&gt;="&amp;$A62,'EPA US Data'!$G:$G,"&lt;"&amp;$B62)*unit_conv*'State Downscaling Multipliers'!$B$9</f>
        <v>0</v>
      </c>
      <c r="AH62" s="2">
        <f t="shared" ref="AH62:AK62" si="425">AG62+($AL62-$AG62)/5</f>
        <v>0</v>
      </c>
      <c r="AI62" s="2">
        <f t="shared" si="425"/>
        <v>0</v>
      </c>
      <c r="AJ62" s="2">
        <f t="shared" si="425"/>
        <v>0</v>
      </c>
      <c r="AK62" s="2">
        <f t="shared" si="425"/>
        <v>0</v>
      </c>
      <c r="AL62" s="105">
        <f>VLOOKUP($B$1,'Multipliers and Adjustments'!$A$70:$I$86,TRUNC(COLUMN(AL$2)/5)+2,FALSE)*SUMIFS('EPA US Data'!$I:$I,'EPA US Data'!$D:$D,'Country Selector'!$A$2,'EPA US Data'!$J:$J,$B$1,'EPA US Data'!$C:$C,AL$2,'EPA US Data'!$G:$G,"&gt;="&amp;$A62,'EPA US Data'!$G:$G,"&lt;"&amp;$B62)*unit_conv*'State Downscaling Multipliers'!$B$9</f>
        <v>0</v>
      </c>
    </row>
    <row r="63" spans="1:38" ht="15.75" customHeight="1" x14ac:dyDescent="0.25">
      <c r="A63" s="49">
        <f t="shared" si="234"/>
        <v>1000</v>
      </c>
      <c r="B63" s="49">
        <f t="shared" si="299"/>
        <v>1050</v>
      </c>
      <c r="C63" s="105">
        <f>VLOOKUP($B$1,'Multipliers and Adjustments'!$A$70:$I$86,TRUNC(COLUMN(C$2)/5)+2,FALSE)*SUMIFS('EPA US Data'!$I:$I,'EPA US Data'!$D:$D,'Country Selector'!$A$2,'EPA US Data'!$J:$J,$B$1,'EPA US Data'!$C:$C,C$2,'EPA US Data'!$G:$G,"&gt;="&amp;$A63,'EPA US Data'!$G:$G,"&lt;"&amp;$B63)*unit_conv*'State Downscaling Multipliers'!$B$9</f>
        <v>0</v>
      </c>
      <c r="D63" s="2">
        <f t="shared" ref="D63:G63" si="426">C63+($H63-$C63)/5</f>
        <v>0</v>
      </c>
      <c r="E63" s="2">
        <f t="shared" si="426"/>
        <v>0</v>
      </c>
      <c r="F63" s="2">
        <f t="shared" si="426"/>
        <v>0</v>
      </c>
      <c r="G63" s="2">
        <f t="shared" si="426"/>
        <v>0</v>
      </c>
      <c r="H63" s="105">
        <f>VLOOKUP($B$1,'Multipliers and Adjustments'!$A$70:$I$86,TRUNC(COLUMN(H$2)/5)+2,FALSE)*SUMIFS('EPA US Data'!$I:$I,'EPA US Data'!$D:$D,'Country Selector'!$A$2,'EPA US Data'!$J:$J,$B$1,'EPA US Data'!$C:$C,H$2,'EPA US Data'!$G:$G,"&gt;="&amp;$A63,'EPA US Data'!$G:$G,"&lt;"&amp;$B63)*unit_conv*'State Downscaling Multipliers'!$B$9</f>
        <v>0</v>
      </c>
      <c r="I63" s="2">
        <f t="shared" ref="I63:L63" si="427">H63+($M63-$H63)/5</f>
        <v>0</v>
      </c>
      <c r="J63" s="2">
        <f t="shared" si="427"/>
        <v>0</v>
      </c>
      <c r="K63" s="2">
        <f t="shared" si="427"/>
        <v>0</v>
      </c>
      <c r="L63" s="2">
        <f t="shared" si="427"/>
        <v>0</v>
      </c>
      <c r="M63" s="105">
        <f>VLOOKUP($B$1,'Multipliers and Adjustments'!$A$70:$I$86,TRUNC(COLUMN(M$2)/5)+2,FALSE)*SUMIFS('EPA US Data'!$I:$I,'EPA US Data'!$D:$D,'Country Selector'!$A$2,'EPA US Data'!$J:$J,$B$1,'EPA US Data'!$C:$C,M$2,'EPA US Data'!$G:$G,"&gt;="&amp;$A63,'EPA US Data'!$G:$G,"&lt;"&amp;$B63)*unit_conv*'State Downscaling Multipliers'!$B$9</f>
        <v>0</v>
      </c>
      <c r="N63" s="2">
        <f t="shared" ref="N63:Q63" si="428">M63+($R63-$M63)/5</f>
        <v>0</v>
      </c>
      <c r="O63" s="2">
        <f t="shared" si="428"/>
        <v>0</v>
      </c>
      <c r="P63" s="2">
        <f t="shared" si="428"/>
        <v>0</v>
      </c>
      <c r="Q63" s="2">
        <f t="shared" si="428"/>
        <v>0</v>
      </c>
      <c r="R63" s="105">
        <f>VLOOKUP($B$1,'Multipliers and Adjustments'!$A$70:$I$86,TRUNC(COLUMN(R$2)/5)+2,FALSE)*SUMIFS('EPA US Data'!$I:$I,'EPA US Data'!$D:$D,'Country Selector'!$A$2,'EPA US Data'!$J:$J,$B$1,'EPA US Data'!$C:$C,R$2,'EPA US Data'!$G:$G,"&gt;="&amp;$A63,'EPA US Data'!$G:$G,"&lt;"&amp;$B63)*unit_conv*'State Downscaling Multipliers'!$B$9</f>
        <v>0</v>
      </c>
      <c r="S63" s="2">
        <f t="shared" ref="S63:V63" si="429">R63+($W63-$R63)/5</f>
        <v>0</v>
      </c>
      <c r="T63" s="2">
        <f t="shared" si="429"/>
        <v>0</v>
      </c>
      <c r="U63" s="2">
        <f t="shared" si="429"/>
        <v>0</v>
      </c>
      <c r="V63" s="2">
        <f t="shared" si="429"/>
        <v>0</v>
      </c>
      <c r="W63" s="105">
        <f>VLOOKUP($B$1,'Multipliers and Adjustments'!$A$70:$I$86,TRUNC(COLUMN(W$2)/5)+2,FALSE)*SUMIFS('EPA US Data'!$I:$I,'EPA US Data'!$D:$D,'Country Selector'!$A$2,'EPA US Data'!$J:$J,$B$1,'EPA US Data'!$C:$C,W$2,'EPA US Data'!$G:$G,"&gt;="&amp;$A63,'EPA US Data'!$G:$G,"&lt;"&amp;$B63)*unit_conv*'State Downscaling Multipliers'!$B$9</f>
        <v>0</v>
      </c>
      <c r="X63" s="2">
        <f t="shared" ref="X63:AA63" si="430">W63+($AB63-$W63)/5</f>
        <v>0</v>
      </c>
      <c r="Y63" s="2">
        <f t="shared" si="430"/>
        <v>0</v>
      </c>
      <c r="Z63" s="2">
        <f t="shared" si="430"/>
        <v>0</v>
      </c>
      <c r="AA63" s="2">
        <f t="shared" si="430"/>
        <v>0</v>
      </c>
      <c r="AB63" s="105">
        <f>VLOOKUP($B$1,'Multipliers and Adjustments'!$A$70:$I$86,TRUNC(COLUMN(AB$2)/5)+2,FALSE)*SUMIFS('EPA US Data'!$I:$I,'EPA US Data'!$D:$D,'Country Selector'!$A$2,'EPA US Data'!$J:$J,$B$1,'EPA US Data'!$C:$C,AB$2,'EPA US Data'!$G:$G,"&gt;="&amp;$A63,'EPA US Data'!$G:$G,"&lt;"&amp;$B63)*unit_conv*'State Downscaling Multipliers'!$B$9</f>
        <v>0</v>
      </c>
      <c r="AC63" s="2">
        <f t="shared" ref="AC63:AF63" si="431">AB63+($AG63-$AB63)/5</f>
        <v>0</v>
      </c>
      <c r="AD63" s="2">
        <f t="shared" si="431"/>
        <v>0</v>
      </c>
      <c r="AE63" s="2">
        <f t="shared" si="431"/>
        <v>0</v>
      </c>
      <c r="AF63" s="2">
        <f t="shared" si="431"/>
        <v>0</v>
      </c>
      <c r="AG63" s="105">
        <f>VLOOKUP($B$1,'Multipliers and Adjustments'!$A$70:$I$86,TRUNC(COLUMN(AG$2)/5)+2,FALSE)*SUMIFS('EPA US Data'!$I:$I,'EPA US Data'!$D:$D,'Country Selector'!$A$2,'EPA US Data'!$J:$J,$B$1,'EPA US Data'!$C:$C,AG$2,'EPA US Data'!$G:$G,"&gt;="&amp;$A63,'EPA US Data'!$G:$G,"&lt;"&amp;$B63)*unit_conv*'State Downscaling Multipliers'!$B$9</f>
        <v>0</v>
      </c>
      <c r="AH63" s="2">
        <f t="shared" ref="AH63:AK63" si="432">AG63+($AL63-$AG63)/5</f>
        <v>0</v>
      </c>
      <c r="AI63" s="2">
        <f t="shared" si="432"/>
        <v>0</v>
      </c>
      <c r="AJ63" s="2">
        <f t="shared" si="432"/>
        <v>0</v>
      </c>
      <c r="AK63" s="2">
        <f t="shared" si="432"/>
        <v>0</v>
      </c>
      <c r="AL63" s="105">
        <f>VLOOKUP($B$1,'Multipliers and Adjustments'!$A$70:$I$86,TRUNC(COLUMN(AL$2)/5)+2,FALSE)*SUMIFS('EPA US Data'!$I:$I,'EPA US Data'!$D:$D,'Country Selector'!$A$2,'EPA US Data'!$J:$J,$B$1,'EPA US Data'!$C:$C,AL$2,'EPA US Data'!$G:$G,"&gt;="&amp;$A63,'EPA US Data'!$G:$G,"&lt;"&amp;$B63)*unit_conv*'State Downscaling Multipliers'!$B$9</f>
        <v>0</v>
      </c>
    </row>
    <row r="64" spans="1:38" ht="15.75" customHeight="1" x14ac:dyDescent="0.25">
      <c r="A64" s="49">
        <f t="shared" si="234"/>
        <v>1050</v>
      </c>
      <c r="B64" s="49">
        <f t="shared" si="299"/>
        <v>1100</v>
      </c>
      <c r="C64" s="105">
        <f>VLOOKUP($B$1,'Multipliers and Adjustments'!$A$70:$I$86,TRUNC(COLUMN(C$2)/5)+2,FALSE)*SUMIFS('EPA US Data'!$I:$I,'EPA US Data'!$D:$D,'Country Selector'!$A$2,'EPA US Data'!$J:$J,$B$1,'EPA US Data'!$C:$C,C$2,'EPA US Data'!$G:$G,"&gt;="&amp;$A64,'EPA US Data'!$G:$G,"&lt;"&amp;$B64)*unit_conv*'State Downscaling Multipliers'!$B$9</f>
        <v>0</v>
      </c>
      <c r="D64" s="2">
        <f t="shared" ref="D64:G64" si="433">C64+($H64-$C64)/5</f>
        <v>0</v>
      </c>
      <c r="E64" s="2">
        <f t="shared" si="433"/>
        <v>0</v>
      </c>
      <c r="F64" s="2">
        <f t="shared" si="433"/>
        <v>0</v>
      </c>
      <c r="G64" s="2">
        <f t="shared" si="433"/>
        <v>0</v>
      </c>
      <c r="H64" s="105">
        <f>VLOOKUP($B$1,'Multipliers and Adjustments'!$A$70:$I$86,TRUNC(COLUMN(H$2)/5)+2,FALSE)*SUMIFS('EPA US Data'!$I:$I,'EPA US Data'!$D:$D,'Country Selector'!$A$2,'EPA US Data'!$J:$J,$B$1,'EPA US Data'!$C:$C,H$2,'EPA US Data'!$G:$G,"&gt;="&amp;$A64,'EPA US Data'!$G:$G,"&lt;"&amp;$B64)*unit_conv*'State Downscaling Multipliers'!$B$9</f>
        <v>0</v>
      </c>
      <c r="I64" s="2">
        <f t="shared" ref="I64:L64" si="434">H64+($M64-$H64)/5</f>
        <v>0</v>
      </c>
      <c r="J64" s="2">
        <f t="shared" si="434"/>
        <v>0</v>
      </c>
      <c r="K64" s="2">
        <f t="shared" si="434"/>
        <v>0</v>
      </c>
      <c r="L64" s="2">
        <f t="shared" si="434"/>
        <v>0</v>
      </c>
      <c r="M64" s="105">
        <f>VLOOKUP($B$1,'Multipliers and Adjustments'!$A$70:$I$86,TRUNC(COLUMN(M$2)/5)+2,FALSE)*SUMIFS('EPA US Data'!$I:$I,'EPA US Data'!$D:$D,'Country Selector'!$A$2,'EPA US Data'!$J:$J,$B$1,'EPA US Data'!$C:$C,M$2,'EPA US Data'!$G:$G,"&gt;="&amp;$A64,'EPA US Data'!$G:$G,"&lt;"&amp;$B64)*unit_conv*'State Downscaling Multipliers'!$B$9</f>
        <v>0</v>
      </c>
      <c r="N64" s="2">
        <f t="shared" ref="N64:Q64" si="435">M64+($R64-$M64)/5</f>
        <v>0</v>
      </c>
      <c r="O64" s="2">
        <f t="shared" si="435"/>
        <v>0</v>
      </c>
      <c r="P64" s="2">
        <f t="shared" si="435"/>
        <v>0</v>
      </c>
      <c r="Q64" s="2">
        <f t="shared" si="435"/>
        <v>0</v>
      </c>
      <c r="R64" s="105">
        <f>VLOOKUP($B$1,'Multipliers and Adjustments'!$A$70:$I$86,TRUNC(COLUMN(R$2)/5)+2,FALSE)*SUMIFS('EPA US Data'!$I:$I,'EPA US Data'!$D:$D,'Country Selector'!$A$2,'EPA US Data'!$J:$J,$B$1,'EPA US Data'!$C:$C,R$2,'EPA US Data'!$G:$G,"&gt;="&amp;$A64,'EPA US Data'!$G:$G,"&lt;"&amp;$B64)*unit_conv*'State Downscaling Multipliers'!$B$9</f>
        <v>0</v>
      </c>
      <c r="S64" s="2">
        <f t="shared" ref="S64:V64" si="436">R64+($W64-$R64)/5</f>
        <v>0</v>
      </c>
      <c r="T64" s="2">
        <f t="shared" si="436"/>
        <v>0</v>
      </c>
      <c r="U64" s="2">
        <f t="shared" si="436"/>
        <v>0</v>
      </c>
      <c r="V64" s="2">
        <f t="shared" si="436"/>
        <v>0</v>
      </c>
      <c r="W64" s="105">
        <f>VLOOKUP($B$1,'Multipliers and Adjustments'!$A$70:$I$86,TRUNC(COLUMN(W$2)/5)+2,FALSE)*SUMIFS('EPA US Data'!$I:$I,'EPA US Data'!$D:$D,'Country Selector'!$A$2,'EPA US Data'!$J:$J,$B$1,'EPA US Data'!$C:$C,W$2,'EPA US Data'!$G:$G,"&gt;="&amp;$A64,'EPA US Data'!$G:$G,"&lt;"&amp;$B64)*unit_conv*'State Downscaling Multipliers'!$B$9</f>
        <v>0</v>
      </c>
      <c r="X64" s="2">
        <f t="shared" ref="X64:AA64" si="437">W64+($AB64-$W64)/5</f>
        <v>0</v>
      </c>
      <c r="Y64" s="2">
        <f t="shared" si="437"/>
        <v>0</v>
      </c>
      <c r="Z64" s="2">
        <f t="shared" si="437"/>
        <v>0</v>
      </c>
      <c r="AA64" s="2">
        <f t="shared" si="437"/>
        <v>0</v>
      </c>
      <c r="AB64" s="105">
        <f>VLOOKUP($B$1,'Multipliers and Adjustments'!$A$70:$I$86,TRUNC(COLUMN(AB$2)/5)+2,FALSE)*SUMIFS('EPA US Data'!$I:$I,'EPA US Data'!$D:$D,'Country Selector'!$A$2,'EPA US Data'!$J:$J,$B$1,'EPA US Data'!$C:$C,AB$2,'EPA US Data'!$G:$G,"&gt;="&amp;$A64,'EPA US Data'!$G:$G,"&lt;"&amp;$B64)*unit_conv*'State Downscaling Multipliers'!$B$9</f>
        <v>0</v>
      </c>
      <c r="AC64" s="2">
        <f t="shared" ref="AC64:AF64" si="438">AB64+($AG64-$AB64)/5</f>
        <v>0</v>
      </c>
      <c r="AD64" s="2">
        <f t="shared" si="438"/>
        <v>0</v>
      </c>
      <c r="AE64" s="2">
        <f t="shared" si="438"/>
        <v>0</v>
      </c>
      <c r="AF64" s="2">
        <f t="shared" si="438"/>
        <v>0</v>
      </c>
      <c r="AG64" s="105">
        <f>VLOOKUP($B$1,'Multipliers and Adjustments'!$A$70:$I$86,TRUNC(COLUMN(AG$2)/5)+2,FALSE)*SUMIFS('EPA US Data'!$I:$I,'EPA US Data'!$D:$D,'Country Selector'!$A$2,'EPA US Data'!$J:$J,$B$1,'EPA US Data'!$C:$C,AG$2,'EPA US Data'!$G:$G,"&gt;="&amp;$A64,'EPA US Data'!$G:$G,"&lt;"&amp;$B64)*unit_conv*'State Downscaling Multipliers'!$B$9</f>
        <v>0</v>
      </c>
      <c r="AH64" s="2">
        <f t="shared" ref="AH64:AK64" si="439">AG64+($AL64-$AG64)/5</f>
        <v>0</v>
      </c>
      <c r="AI64" s="2">
        <f t="shared" si="439"/>
        <v>0</v>
      </c>
      <c r="AJ64" s="2">
        <f t="shared" si="439"/>
        <v>0</v>
      </c>
      <c r="AK64" s="2">
        <f t="shared" si="439"/>
        <v>0</v>
      </c>
      <c r="AL64" s="105">
        <f>VLOOKUP($B$1,'Multipliers and Adjustments'!$A$70:$I$86,TRUNC(COLUMN(AL$2)/5)+2,FALSE)*SUMIFS('EPA US Data'!$I:$I,'EPA US Data'!$D:$D,'Country Selector'!$A$2,'EPA US Data'!$J:$J,$B$1,'EPA US Data'!$C:$C,AL$2,'EPA US Data'!$G:$G,"&gt;="&amp;$A64,'EPA US Data'!$G:$G,"&lt;"&amp;$B64)*unit_conv*'State Downscaling Multipliers'!$B$9</f>
        <v>0</v>
      </c>
    </row>
    <row r="65" spans="1:38" ht="15.75" customHeight="1" x14ac:dyDescent="0.25">
      <c r="A65" s="49">
        <f t="shared" si="234"/>
        <v>1100</v>
      </c>
      <c r="B65" s="49">
        <f t="shared" si="299"/>
        <v>1150</v>
      </c>
      <c r="C65" s="105">
        <f>VLOOKUP($B$1,'Multipliers and Adjustments'!$A$70:$I$86,TRUNC(COLUMN(C$2)/5)+2,FALSE)*SUMIFS('EPA US Data'!$I:$I,'EPA US Data'!$D:$D,'Country Selector'!$A$2,'EPA US Data'!$J:$J,$B$1,'EPA US Data'!$C:$C,C$2,'EPA US Data'!$G:$G,"&gt;="&amp;$A65,'EPA US Data'!$G:$G,"&lt;"&amp;$B65)*unit_conv*'State Downscaling Multipliers'!$B$9</f>
        <v>0</v>
      </c>
      <c r="D65" s="2">
        <f t="shared" ref="D65:G65" si="440">C65+($H65-$C65)/5</f>
        <v>0</v>
      </c>
      <c r="E65" s="2">
        <f t="shared" si="440"/>
        <v>0</v>
      </c>
      <c r="F65" s="2">
        <f t="shared" si="440"/>
        <v>0</v>
      </c>
      <c r="G65" s="2">
        <f t="shared" si="440"/>
        <v>0</v>
      </c>
      <c r="H65" s="105">
        <f>VLOOKUP($B$1,'Multipliers and Adjustments'!$A$70:$I$86,TRUNC(COLUMN(H$2)/5)+2,FALSE)*SUMIFS('EPA US Data'!$I:$I,'EPA US Data'!$D:$D,'Country Selector'!$A$2,'EPA US Data'!$J:$J,$B$1,'EPA US Data'!$C:$C,H$2,'EPA US Data'!$G:$G,"&gt;="&amp;$A65,'EPA US Data'!$G:$G,"&lt;"&amp;$B65)*unit_conv*'State Downscaling Multipliers'!$B$9</f>
        <v>0</v>
      </c>
      <c r="I65" s="2">
        <f t="shared" ref="I65:L65" si="441">H65+($M65-$H65)/5</f>
        <v>0</v>
      </c>
      <c r="J65" s="2">
        <f t="shared" si="441"/>
        <v>0</v>
      </c>
      <c r="K65" s="2">
        <f t="shared" si="441"/>
        <v>0</v>
      </c>
      <c r="L65" s="2">
        <f t="shared" si="441"/>
        <v>0</v>
      </c>
      <c r="M65" s="105">
        <f>VLOOKUP($B$1,'Multipliers and Adjustments'!$A$70:$I$86,TRUNC(COLUMN(M$2)/5)+2,FALSE)*SUMIFS('EPA US Data'!$I:$I,'EPA US Data'!$D:$D,'Country Selector'!$A$2,'EPA US Data'!$J:$J,$B$1,'EPA US Data'!$C:$C,M$2,'EPA US Data'!$G:$G,"&gt;="&amp;$A65,'EPA US Data'!$G:$G,"&lt;"&amp;$B65)*unit_conv*'State Downscaling Multipliers'!$B$9</f>
        <v>0</v>
      </c>
      <c r="N65" s="2">
        <f t="shared" ref="N65:Q65" si="442">M65+($R65-$M65)/5</f>
        <v>0</v>
      </c>
      <c r="O65" s="2">
        <f t="shared" si="442"/>
        <v>0</v>
      </c>
      <c r="P65" s="2">
        <f t="shared" si="442"/>
        <v>0</v>
      </c>
      <c r="Q65" s="2">
        <f t="shared" si="442"/>
        <v>0</v>
      </c>
      <c r="R65" s="105">
        <f>VLOOKUP($B$1,'Multipliers and Adjustments'!$A$70:$I$86,TRUNC(COLUMN(R$2)/5)+2,FALSE)*SUMIFS('EPA US Data'!$I:$I,'EPA US Data'!$D:$D,'Country Selector'!$A$2,'EPA US Data'!$J:$J,$B$1,'EPA US Data'!$C:$C,R$2,'EPA US Data'!$G:$G,"&gt;="&amp;$A65,'EPA US Data'!$G:$G,"&lt;"&amp;$B65)*unit_conv*'State Downscaling Multipliers'!$B$9</f>
        <v>0</v>
      </c>
      <c r="S65" s="2">
        <f t="shared" ref="S65:V65" si="443">R65+($W65-$R65)/5</f>
        <v>0</v>
      </c>
      <c r="T65" s="2">
        <f t="shared" si="443"/>
        <v>0</v>
      </c>
      <c r="U65" s="2">
        <f t="shared" si="443"/>
        <v>0</v>
      </c>
      <c r="V65" s="2">
        <f t="shared" si="443"/>
        <v>0</v>
      </c>
      <c r="W65" s="105">
        <f>VLOOKUP($B$1,'Multipliers and Adjustments'!$A$70:$I$86,TRUNC(COLUMN(W$2)/5)+2,FALSE)*SUMIFS('EPA US Data'!$I:$I,'EPA US Data'!$D:$D,'Country Selector'!$A$2,'EPA US Data'!$J:$J,$B$1,'EPA US Data'!$C:$C,W$2,'EPA US Data'!$G:$G,"&gt;="&amp;$A65,'EPA US Data'!$G:$G,"&lt;"&amp;$B65)*unit_conv*'State Downscaling Multipliers'!$B$9</f>
        <v>0</v>
      </c>
      <c r="X65" s="2">
        <f t="shared" ref="X65:AA65" si="444">W65+($AB65-$W65)/5</f>
        <v>0</v>
      </c>
      <c r="Y65" s="2">
        <f t="shared" si="444"/>
        <v>0</v>
      </c>
      <c r="Z65" s="2">
        <f t="shared" si="444"/>
        <v>0</v>
      </c>
      <c r="AA65" s="2">
        <f t="shared" si="444"/>
        <v>0</v>
      </c>
      <c r="AB65" s="105">
        <f>VLOOKUP($B$1,'Multipliers and Adjustments'!$A$70:$I$86,TRUNC(COLUMN(AB$2)/5)+2,FALSE)*SUMIFS('EPA US Data'!$I:$I,'EPA US Data'!$D:$D,'Country Selector'!$A$2,'EPA US Data'!$J:$J,$B$1,'EPA US Data'!$C:$C,AB$2,'EPA US Data'!$G:$G,"&gt;="&amp;$A65,'EPA US Data'!$G:$G,"&lt;"&amp;$B65)*unit_conv*'State Downscaling Multipliers'!$B$9</f>
        <v>0</v>
      </c>
      <c r="AC65" s="2">
        <f t="shared" ref="AC65:AF65" si="445">AB65+($AG65-$AB65)/5</f>
        <v>0</v>
      </c>
      <c r="AD65" s="2">
        <f t="shared" si="445"/>
        <v>0</v>
      </c>
      <c r="AE65" s="2">
        <f t="shared" si="445"/>
        <v>0</v>
      </c>
      <c r="AF65" s="2">
        <f t="shared" si="445"/>
        <v>0</v>
      </c>
      <c r="AG65" s="105">
        <f>VLOOKUP($B$1,'Multipliers and Adjustments'!$A$70:$I$86,TRUNC(COLUMN(AG$2)/5)+2,FALSE)*SUMIFS('EPA US Data'!$I:$I,'EPA US Data'!$D:$D,'Country Selector'!$A$2,'EPA US Data'!$J:$J,$B$1,'EPA US Data'!$C:$C,AG$2,'EPA US Data'!$G:$G,"&gt;="&amp;$A65,'EPA US Data'!$G:$G,"&lt;"&amp;$B65)*unit_conv*'State Downscaling Multipliers'!$B$9</f>
        <v>0</v>
      </c>
      <c r="AH65" s="2">
        <f t="shared" ref="AH65:AK65" si="446">AG65+($AL65-$AG65)/5</f>
        <v>0</v>
      </c>
      <c r="AI65" s="2">
        <f t="shared" si="446"/>
        <v>0</v>
      </c>
      <c r="AJ65" s="2">
        <f t="shared" si="446"/>
        <v>0</v>
      </c>
      <c r="AK65" s="2">
        <f t="shared" si="446"/>
        <v>0</v>
      </c>
      <c r="AL65" s="105">
        <f>VLOOKUP($B$1,'Multipliers and Adjustments'!$A$70:$I$86,TRUNC(COLUMN(AL$2)/5)+2,FALSE)*SUMIFS('EPA US Data'!$I:$I,'EPA US Data'!$D:$D,'Country Selector'!$A$2,'EPA US Data'!$J:$J,$B$1,'EPA US Data'!$C:$C,AL$2,'EPA US Data'!$G:$G,"&gt;="&amp;$A65,'EPA US Data'!$G:$G,"&lt;"&amp;$B65)*unit_conv*'State Downscaling Multipliers'!$B$9</f>
        <v>0</v>
      </c>
    </row>
    <row r="66" spans="1:38" ht="15.75" customHeight="1" x14ac:dyDescent="0.25">
      <c r="A66" s="49">
        <f t="shared" si="234"/>
        <v>1150</v>
      </c>
      <c r="B66" s="49">
        <f t="shared" si="299"/>
        <v>1200</v>
      </c>
      <c r="C66" s="105">
        <f>VLOOKUP($B$1,'Multipliers and Adjustments'!$A$70:$I$86,TRUNC(COLUMN(C$2)/5)+2,FALSE)*SUMIFS('EPA US Data'!$I:$I,'EPA US Data'!$D:$D,'Country Selector'!$A$2,'EPA US Data'!$J:$J,$B$1,'EPA US Data'!$C:$C,C$2,'EPA US Data'!$G:$G,"&gt;="&amp;$A66,'EPA US Data'!$G:$G,"&lt;"&amp;$B66)*unit_conv*'State Downscaling Multipliers'!$B$9</f>
        <v>2312224831.9859667</v>
      </c>
      <c r="D66" s="2">
        <f t="shared" ref="D66:G66" si="447">C66+($H66-$C66)/5</f>
        <v>2043531343.1459694</v>
      </c>
      <c r="E66" s="2">
        <f t="shared" si="447"/>
        <v>1774837854.3059721</v>
      </c>
      <c r="F66" s="2">
        <f t="shared" si="447"/>
        <v>1506144365.4659748</v>
      </c>
      <c r="G66" s="2">
        <f t="shared" si="447"/>
        <v>1237450876.6259775</v>
      </c>
      <c r="H66" s="105">
        <f>VLOOKUP($B$1,'Multipliers and Adjustments'!$A$70:$I$86,TRUNC(COLUMN(H$2)/5)+2,FALSE)*SUMIFS('EPA US Data'!$I:$I,'EPA US Data'!$D:$D,'Country Selector'!$A$2,'EPA US Data'!$J:$J,$B$1,'EPA US Data'!$C:$C,H$2,'EPA US Data'!$G:$G,"&gt;="&amp;$A66,'EPA US Data'!$G:$G,"&lt;"&amp;$B66)*unit_conv*'State Downscaling Multipliers'!$B$9</f>
        <v>968757387.78598011</v>
      </c>
      <c r="I66" s="2">
        <f t="shared" ref="I66:L66" si="448">H66+($M66-$H66)/5</f>
        <v>887694593.08480227</v>
      </c>
      <c r="J66" s="2">
        <f t="shared" si="448"/>
        <v>806631798.38362443</v>
      </c>
      <c r="K66" s="2">
        <f t="shared" si="448"/>
        <v>725569003.6824466</v>
      </c>
      <c r="L66" s="2">
        <f t="shared" si="448"/>
        <v>644506208.98126876</v>
      </c>
      <c r="M66" s="105">
        <f>VLOOKUP($B$1,'Multipliers and Adjustments'!$A$70:$I$86,TRUNC(COLUMN(M$2)/5)+2,FALSE)*SUMIFS('EPA US Data'!$I:$I,'EPA US Data'!$D:$D,'Country Selector'!$A$2,'EPA US Data'!$J:$J,$B$1,'EPA US Data'!$C:$C,M$2,'EPA US Data'!$G:$G,"&gt;="&amp;$A66,'EPA US Data'!$G:$G,"&lt;"&amp;$B66)*unit_conv*'State Downscaling Multipliers'!$B$9</f>
        <v>563443414.28009117</v>
      </c>
      <c r="N66" s="2">
        <f t="shared" ref="N66:Q66" si="449">M66+($R66-$M66)/5</f>
        <v>579444292.6947794</v>
      </c>
      <c r="O66" s="2">
        <f t="shared" si="449"/>
        <v>595445171.10946763</v>
      </c>
      <c r="P66" s="2">
        <f t="shared" si="449"/>
        <v>611446049.52415586</v>
      </c>
      <c r="Q66" s="2">
        <f t="shared" si="449"/>
        <v>627446927.93884408</v>
      </c>
      <c r="R66" s="105">
        <f>VLOOKUP($B$1,'Multipliers and Adjustments'!$A$70:$I$86,TRUNC(COLUMN(R$2)/5)+2,FALSE)*SUMIFS('EPA US Data'!$I:$I,'EPA US Data'!$D:$D,'Country Selector'!$A$2,'EPA US Data'!$J:$J,$B$1,'EPA US Data'!$C:$C,R$2,'EPA US Data'!$G:$G,"&gt;="&amp;$A66,'EPA US Data'!$G:$G,"&lt;"&amp;$B66)*unit_conv*'State Downscaling Multipliers'!$B$9</f>
        <v>643447806.35353208</v>
      </c>
      <c r="S66" s="2">
        <f t="shared" ref="S66:V66" si="450">R66+($W66-$R66)/5</f>
        <v>620009201.47421479</v>
      </c>
      <c r="T66" s="2">
        <f t="shared" si="450"/>
        <v>596570596.59489751</v>
      </c>
      <c r="U66" s="2">
        <f t="shared" si="450"/>
        <v>573131991.71558022</v>
      </c>
      <c r="V66" s="2">
        <f t="shared" si="450"/>
        <v>549693386.83626294</v>
      </c>
      <c r="W66" s="105">
        <f>VLOOKUP($B$1,'Multipliers and Adjustments'!$A$70:$I$86,TRUNC(COLUMN(W$2)/5)+2,FALSE)*SUMIFS('EPA US Data'!$I:$I,'EPA US Data'!$D:$D,'Country Selector'!$A$2,'EPA US Data'!$J:$J,$B$1,'EPA US Data'!$C:$C,W$2,'EPA US Data'!$G:$G,"&gt;="&amp;$A66,'EPA US Data'!$G:$G,"&lt;"&amp;$B66)*unit_conv*'State Downscaling Multipliers'!$B$9</f>
        <v>526254781.95694548</v>
      </c>
      <c r="X66" s="2">
        <f t="shared" ref="X66:AA66" si="451">W66+($AB66-$W66)/5</f>
        <v>543672143.07297826</v>
      </c>
      <c r="Y66" s="2">
        <f t="shared" si="451"/>
        <v>561089504.18901098</v>
      </c>
      <c r="Z66" s="2">
        <f t="shared" si="451"/>
        <v>578506865.3050437</v>
      </c>
      <c r="AA66" s="2">
        <f t="shared" si="451"/>
        <v>595924226.42107642</v>
      </c>
      <c r="AB66" s="105">
        <f>VLOOKUP($B$1,'Multipliers and Adjustments'!$A$70:$I$86,TRUNC(COLUMN(AB$2)/5)+2,FALSE)*SUMIFS('EPA US Data'!$I:$I,'EPA US Data'!$D:$D,'Country Selector'!$A$2,'EPA US Data'!$J:$J,$B$1,'EPA US Data'!$C:$C,AB$2,'EPA US Data'!$G:$G,"&gt;="&amp;$A66,'EPA US Data'!$G:$G,"&lt;"&amp;$B66)*unit_conv*'State Downscaling Multipliers'!$B$9</f>
        <v>613341587.53710914</v>
      </c>
      <c r="AC66" s="2">
        <f t="shared" ref="AC66:AF66" si="452">AB66+($AG66-$AB66)/5</f>
        <v>633717569.16231942</v>
      </c>
      <c r="AD66" s="2">
        <f t="shared" si="452"/>
        <v>654093550.78752971</v>
      </c>
      <c r="AE66" s="2">
        <f t="shared" si="452"/>
        <v>674469532.41273999</v>
      </c>
      <c r="AF66" s="2">
        <f t="shared" si="452"/>
        <v>694845514.03795028</v>
      </c>
      <c r="AG66" s="105">
        <f>VLOOKUP($B$1,'Multipliers and Adjustments'!$A$70:$I$86,TRUNC(COLUMN(AG$2)/5)+2,FALSE)*SUMIFS('EPA US Data'!$I:$I,'EPA US Data'!$D:$D,'Country Selector'!$A$2,'EPA US Data'!$J:$J,$B$1,'EPA US Data'!$C:$C,AG$2,'EPA US Data'!$G:$G,"&gt;="&amp;$A66,'EPA US Data'!$G:$G,"&lt;"&amp;$B66)*unit_conv*'State Downscaling Multipliers'!$B$9</f>
        <v>715221495.66316044</v>
      </c>
      <c r="AH66" s="2">
        <f t="shared" ref="AH66:AK66" si="453">AG66+($AL66-$AG66)/5</f>
        <v>739051347.7494297</v>
      </c>
      <c r="AI66" s="2">
        <f t="shared" si="453"/>
        <v>762881199.83569896</v>
      </c>
      <c r="AJ66" s="2">
        <f t="shared" si="453"/>
        <v>786711051.92196822</v>
      </c>
      <c r="AK66" s="2">
        <f t="shared" si="453"/>
        <v>810540904.00823748</v>
      </c>
      <c r="AL66" s="105">
        <f>VLOOKUP($B$1,'Multipliers and Adjustments'!$A$70:$I$86,TRUNC(COLUMN(AL$2)/5)+2,FALSE)*SUMIFS('EPA US Data'!$I:$I,'EPA US Data'!$D:$D,'Country Selector'!$A$2,'EPA US Data'!$J:$J,$B$1,'EPA US Data'!$C:$C,AL$2,'EPA US Data'!$G:$G,"&gt;="&amp;$A66,'EPA US Data'!$G:$G,"&lt;"&amp;$B66)*unit_conv*'State Downscaling Multipliers'!$B$9</f>
        <v>834370756.09450698</v>
      </c>
    </row>
    <row r="67" spans="1:38" ht="15.75" customHeight="1" x14ac:dyDescent="0.25">
      <c r="A67" s="49">
        <f t="shared" si="234"/>
        <v>1200</v>
      </c>
      <c r="B67" s="49">
        <f t="shared" si="299"/>
        <v>1250</v>
      </c>
      <c r="C67" s="105">
        <f>VLOOKUP($B$1,'Multipliers and Adjustments'!$A$70:$I$86,TRUNC(COLUMN(C$2)/5)+2,FALSE)*SUMIFS('EPA US Data'!$I:$I,'EPA US Data'!$D:$D,'Country Selector'!$A$2,'EPA US Data'!$J:$J,$B$1,'EPA US Data'!$C:$C,C$2,'EPA US Data'!$G:$G,"&gt;="&amp;$A67,'EPA US Data'!$G:$G,"&lt;"&amp;$B67)*unit_conv*'State Downscaling Multipliers'!$B$9</f>
        <v>0</v>
      </c>
      <c r="D67" s="2">
        <f t="shared" ref="D67:G67" si="454">C67+($H67-$C67)/5</f>
        <v>0</v>
      </c>
      <c r="E67" s="2">
        <f t="shared" si="454"/>
        <v>0</v>
      </c>
      <c r="F67" s="2">
        <f t="shared" si="454"/>
        <v>0</v>
      </c>
      <c r="G67" s="2">
        <f t="shared" si="454"/>
        <v>0</v>
      </c>
      <c r="H67" s="105">
        <f>VLOOKUP($B$1,'Multipliers and Adjustments'!$A$70:$I$86,TRUNC(COLUMN(H$2)/5)+2,FALSE)*SUMIFS('EPA US Data'!$I:$I,'EPA US Data'!$D:$D,'Country Selector'!$A$2,'EPA US Data'!$J:$J,$B$1,'EPA US Data'!$C:$C,H$2,'EPA US Data'!$G:$G,"&gt;="&amp;$A67,'EPA US Data'!$G:$G,"&lt;"&amp;$B67)*unit_conv*'State Downscaling Multipliers'!$B$9</f>
        <v>0</v>
      </c>
      <c r="I67" s="2">
        <f t="shared" ref="I67:L67" si="455">H67+($M67-$H67)/5</f>
        <v>0</v>
      </c>
      <c r="J67" s="2">
        <f t="shared" si="455"/>
        <v>0</v>
      </c>
      <c r="K67" s="2">
        <f t="shared" si="455"/>
        <v>0</v>
      </c>
      <c r="L67" s="2">
        <f t="shared" si="455"/>
        <v>0</v>
      </c>
      <c r="M67" s="105">
        <f>VLOOKUP($B$1,'Multipliers and Adjustments'!$A$70:$I$86,TRUNC(COLUMN(M$2)/5)+2,FALSE)*SUMIFS('EPA US Data'!$I:$I,'EPA US Data'!$D:$D,'Country Selector'!$A$2,'EPA US Data'!$J:$J,$B$1,'EPA US Data'!$C:$C,M$2,'EPA US Data'!$G:$G,"&gt;="&amp;$A67,'EPA US Data'!$G:$G,"&lt;"&amp;$B67)*unit_conv*'State Downscaling Multipliers'!$B$9</f>
        <v>0</v>
      </c>
      <c r="N67" s="2">
        <f t="shared" ref="N67:Q67" si="456">M67+($R67-$M67)/5</f>
        <v>0</v>
      </c>
      <c r="O67" s="2">
        <f t="shared" si="456"/>
        <v>0</v>
      </c>
      <c r="P67" s="2">
        <f t="shared" si="456"/>
        <v>0</v>
      </c>
      <c r="Q67" s="2">
        <f t="shared" si="456"/>
        <v>0</v>
      </c>
      <c r="R67" s="105">
        <f>VLOOKUP($B$1,'Multipliers and Adjustments'!$A$70:$I$86,TRUNC(COLUMN(R$2)/5)+2,FALSE)*SUMIFS('EPA US Data'!$I:$I,'EPA US Data'!$D:$D,'Country Selector'!$A$2,'EPA US Data'!$J:$J,$B$1,'EPA US Data'!$C:$C,R$2,'EPA US Data'!$G:$G,"&gt;="&amp;$A67,'EPA US Data'!$G:$G,"&lt;"&amp;$B67)*unit_conv*'State Downscaling Multipliers'!$B$9</f>
        <v>0</v>
      </c>
      <c r="S67" s="2">
        <f t="shared" ref="S67:V67" si="457">R67+($W67-$R67)/5</f>
        <v>0</v>
      </c>
      <c r="T67" s="2">
        <f t="shared" si="457"/>
        <v>0</v>
      </c>
      <c r="U67" s="2">
        <f t="shared" si="457"/>
        <v>0</v>
      </c>
      <c r="V67" s="2">
        <f t="shared" si="457"/>
        <v>0</v>
      </c>
      <c r="W67" s="105">
        <f>VLOOKUP($B$1,'Multipliers and Adjustments'!$A$70:$I$86,TRUNC(COLUMN(W$2)/5)+2,FALSE)*SUMIFS('EPA US Data'!$I:$I,'EPA US Data'!$D:$D,'Country Selector'!$A$2,'EPA US Data'!$J:$J,$B$1,'EPA US Data'!$C:$C,W$2,'EPA US Data'!$G:$G,"&gt;="&amp;$A67,'EPA US Data'!$G:$G,"&lt;"&amp;$B67)*unit_conv*'State Downscaling Multipliers'!$B$9</f>
        <v>0</v>
      </c>
      <c r="X67" s="2">
        <f t="shared" ref="X67:AA67" si="458">W67+($AB67-$W67)/5</f>
        <v>0</v>
      </c>
      <c r="Y67" s="2">
        <f t="shared" si="458"/>
        <v>0</v>
      </c>
      <c r="Z67" s="2">
        <f t="shared" si="458"/>
        <v>0</v>
      </c>
      <c r="AA67" s="2">
        <f t="shared" si="458"/>
        <v>0</v>
      </c>
      <c r="AB67" s="105">
        <f>VLOOKUP($B$1,'Multipliers and Adjustments'!$A$70:$I$86,TRUNC(COLUMN(AB$2)/5)+2,FALSE)*SUMIFS('EPA US Data'!$I:$I,'EPA US Data'!$D:$D,'Country Selector'!$A$2,'EPA US Data'!$J:$J,$B$1,'EPA US Data'!$C:$C,AB$2,'EPA US Data'!$G:$G,"&gt;="&amp;$A67,'EPA US Data'!$G:$G,"&lt;"&amp;$B67)*unit_conv*'State Downscaling Multipliers'!$B$9</f>
        <v>0</v>
      </c>
      <c r="AC67" s="2">
        <f t="shared" ref="AC67:AF67" si="459">AB67+($AG67-$AB67)/5</f>
        <v>0</v>
      </c>
      <c r="AD67" s="2">
        <f t="shared" si="459"/>
        <v>0</v>
      </c>
      <c r="AE67" s="2">
        <f t="shared" si="459"/>
        <v>0</v>
      </c>
      <c r="AF67" s="2">
        <f t="shared" si="459"/>
        <v>0</v>
      </c>
      <c r="AG67" s="105">
        <f>VLOOKUP($B$1,'Multipliers and Adjustments'!$A$70:$I$86,TRUNC(COLUMN(AG$2)/5)+2,FALSE)*SUMIFS('EPA US Data'!$I:$I,'EPA US Data'!$D:$D,'Country Selector'!$A$2,'EPA US Data'!$J:$J,$B$1,'EPA US Data'!$C:$C,AG$2,'EPA US Data'!$G:$G,"&gt;="&amp;$A67,'EPA US Data'!$G:$G,"&lt;"&amp;$B67)*unit_conv*'State Downscaling Multipliers'!$B$9</f>
        <v>0</v>
      </c>
      <c r="AH67" s="2">
        <f t="shared" ref="AH67:AK67" si="460">AG67+($AL67-$AG67)/5</f>
        <v>0</v>
      </c>
      <c r="AI67" s="2">
        <f t="shared" si="460"/>
        <v>0</v>
      </c>
      <c r="AJ67" s="2">
        <f t="shared" si="460"/>
        <v>0</v>
      </c>
      <c r="AK67" s="2">
        <f t="shared" si="460"/>
        <v>0</v>
      </c>
      <c r="AL67" s="105">
        <f>VLOOKUP($B$1,'Multipliers and Adjustments'!$A$70:$I$86,TRUNC(COLUMN(AL$2)/5)+2,FALSE)*SUMIFS('EPA US Data'!$I:$I,'EPA US Data'!$D:$D,'Country Selector'!$A$2,'EPA US Data'!$J:$J,$B$1,'EPA US Data'!$C:$C,AL$2,'EPA US Data'!$G:$G,"&gt;="&amp;$A67,'EPA US Data'!$G:$G,"&lt;"&amp;$B67)*unit_conv*'State Downscaling Multipliers'!$B$9</f>
        <v>0</v>
      </c>
    </row>
    <row r="68" spans="1:38" ht="15.75" customHeight="1" x14ac:dyDescent="0.25">
      <c r="A68" s="49">
        <f t="shared" si="234"/>
        <v>1250</v>
      </c>
      <c r="B68" s="49">
        <f t="shared" si="299"/>
        <v>1300</v>
      </c>
      <c r="C68" s="105">
        <f>VLOOKUP($B$1,'Multipliers and Adjustments'!$A$70:$I$86,TRUNC(COLUMN(C$2)/5)+2,FALSE)*SUMIFS('EPA US Data'!$I:$I,'EPA US Data'!$D:$D,'Country Selector'!$A$2,'EPA US Data'!$J:$J,$B$1,'EPA US Data'!$C:$C,C$2,'EPA US Data'!$G:$G,"&gt;="&amp;$A68,'EPA US Data'!$G:$G,"&lt;"&amp;$B68)*unit_conv*'State Downscaling Multipliers'!$B$9</f>
        <v>0</v>
      </c>
      <c r="D68" s="2">
        <f t="shared" ref="D68:G68" si="461">C68+($H68-$C68)/5</f>
        <v>0</v>
      </c>
      <c r="E68" s="2">
        <f t="shared" si="461"/>
        <v>0</v>
      </c>
      <c r="F68" s="2">
        <f t="shared" si="461"/>
        <v>0</v>
      </c>
      <c r="G68" s="2">
        <f t="shared" si="461"/>
        <v>0</v>
      </c>
      <c r="H68" s="105">
        <f>VLOOKUP($B$1,'Multipliers and Adjustments'!$A$70:$I$86,TRUNC(COLUMN(H$2)/5)+2,FALSE)*SUMIFS('EPA US Data'!$I:$I,'EPA US Data'!$D:$D,'Country Selector'!$A$2,'EPA US Data'!$J:$J,$B$1,'EPA US Data'!$C:$C,H$2,'EPA US Data'!$G:$G,"&gt;="&amp;$A68,'EPA US Data'!$G:$G,"&lt;"&amp;$B68)*unit_conv*'State Downscaling Multipliers'!$B$9</f>
        <v>0</v>
      </c>
      <c r="I68" s="2">
        <f t="shared" ref="I68:L68" si="462">H68+($M68-$H68)/5</f>
        <v>0</v>
      </c>
      <c r="J68" s="2">
        <f t="shared" si="462"/>
        <v>0</v>
      </c>
      <c r="K68" s="2">
        <f t="shared" si="462"/>
        <v>0</v>
      </c>
      <c r="L68" s="2">
        <f t="shared" si="462"/>
        <v>0</v>
      </c>
      <c r="M68" s="105">
        <f>VLOOKUP($B$1,'Multipliers and Adjustments'!$A$70:$I$86,TRUNC(COLUMN(M$2)/5)+2,FALSE)*SUMIFS('EPA US Data'!$I:$I,'EPA US Data'!$D:$D,'Country Selector'!$A$2,'EPA US Data'!$J:$J,$B$1,'EPA US Data'!$C:$C,M$2,'EPA US Data'!$G:$G,"&gt;="&amp;$A68,'EPA US Data'!$G:$G,"&lt;"&amp;$B68)*unit_conv*'State Downscaling Multipliers'!$B$9</f>
        <v>0</v>
      </c>
      <c r="N68" s="2">
        <f t="shared" ref="N68:Q68" si="463">M68+($R68-$M68)/5</f>
        <v>0</v>
      </c>
      <c r="O68" s="2">
        <f t="shared" si="463"/>
        <v>0</v>
      </c>
      <c r="P68" s="2">
        <f t="shared" si="463"/>
        <v>0</v>
      </c>
      <c r="Q68" s="2">
        <f t="shared" si="463"/>
        <v>0</v>
      </c>
      <c r="R68" s="105">
        <f>VLOOKUP($B$1,'Multipliers and Adjustments'!$A$70:$I$86,TRUNC(COLUMN(R$2)/5)+2,FALSE)*SUMIFS('EPA US Data'!$I:$I,'EPA US Data'!$D:$D,'Country Selector'!$A$2,'EPA US Data'!$J:$J,$B$1,'EPA US Data'!$C:$C,R$2,'EPA US Data'!$G:$G,"&gt;="&amp;$A68,'EPA US Data'!$G:$G,"&lt;"&amp;$B68)*unit_conv*'State Downscaling Multipliers'!$B$9</f>
        <v>0</v>
      </c>
      <c r="S68" s="2">
        <f t="shared" ref="S68:V68" si="464">R68+($W68-$R68)/5</f>
        <v>0</v>
      </c>
      <c r="T68" s="2">
        <f t="shared" si="464"/>
        <v>0</v>
      </c>
      <c r="U68" s="2">
        <f t="shared" si="464"/>
        <v>0</v>
      </c>
      <c r="V68" s="2">
        <f t="shared" si="464"/>
        <v>0</v>
      </c>
      <c r="W68" s="105">
        <f>VLOOKUP($B$1,'Multipliers and Adjustments'!$A$70:$I$86,TRUNC(COLUMN(W$2)/5)+2,FALSE)*SUMIFS('EPA US Data'!$I:$I,'EPA US Data'!$D:$D,'Country Selector'!$A$2,'EPA US Data'!$J:$J,$B$1,'EPA US Data'!$C:$C,W$2,'EPA US Data'!$G:$G,"&gt;="&amp;$A68,'EPA US Data'!$G:$G,"&lt;"&amp;$B68)*unit_conv*'State Downscaling Multipliers'!$B$9</f>
        <v>0</v>
      </c>
      <c r="X68" s="2">
        <f t="shared" ref="X68:AA68" si="465">W68+($AB68-$W68)/5</f>
        <v>0</v>
      </c>
      <c r="Y68" s="2">
        <f t="shared" si="465"/>
        <v>0</v>
      </c>
      <c r="Z68" s="2">
        <f t="shared" si="465"/>
        <v>0</v>
      </c>
      <c r="AA68" s="2">
        <f t="shared" si="465"/>
        <v>0</v>
      </c>
      <c r="AB68" s="105">
        <f>VLOOKUP($B$1,'Multipliers and Adjustments'!$A$70:$I$86,TRUNC(COLUMN(AB$2)/5)+2,FALSE)*SUMIFS('EPA US Data'!$I:$I,'EPA US Data'!$D:$D,'Country Selector'!$A$2,'EPA US Data'!$J:$J,$B$1,'EPA US Data'!$C:$C,AB$2,'EPA US Data'!$G:$G,"&gt;="&amp;$A68,'EPA US Data'!$G:$G,"&lt;"&amp;$B68)*unit_conv*'State Downscaling Multipliers'!$B$9</f>
        <v>0</v>
      </c>
      <c r="AC68" s="2">
        <f t="shared" ref="AC68:AF68" si="466">AB68+($AG68-$AB68)/5</f>
        <v>0</v>
      </c>
      <c r="AD68" s="2">
        <f t="shared" si="466"/>
        <v>0</v>
      </c>
      <c r="AE68" s="2">
        <f t="shared" si="466"/>
        <v>0</v>
      </c>
      <c r="AF68" s="2">
        <f t="shared" si="466"/>
        <v>0</v>
      </c>
      <c r="AG68" s="105">
        <f>VLOOKUP($B$1,'Multipliers and Adjustments'!$A$70:$I$86,TRUNC(COLUMN(AG$2)/5)+2,FALSE)*SUMIFS('EPA US Data'!$I:$I,'EPA US Data'!$D:$D,'Country Selector'!$A$2,'EPA US Data'!$J:$J,$B$1,'EPA US Data'!$C:$C,AG$2,'EPA US Data'!$G:$G,"&gt;="&amp;$A68,'EPA US Data'!$G:$G,"&lt;"&amp;$B68)*unit_conv*'State Downscaling Multipliers'!$B$9</f>
        <v>0</v>
      </c>
      <c r="AH68" s="2">
        <f t="shared" ref="AH68:AK68" si="467">AG68+($AL68-$AG68)/5</f>
        <v>0</v>
      </c>
      <c r="AI68" s="2">
        <f t="shared" si="467"/>
        <v>0</v>
      </c>
      <c r="AJ68" s="2">
        <f t="shared" si="467"/>
        <v>0</v>
      </c>
      <c r="AK68" s="2">
        <f t="shared" si="467"/>
        <v>0</v>
      </c>
      <c r="AL68" s="105">
        <f>VLOOKUP($B$1,'Multipliers and Adjustments'!$A$70:$I$86,TRUNC(COLUMN(AL$2)/5)+2,FALSE)*SUMIFS('EPA US Data'!$I:$I,'EPA US Data'!$D:$D,'Country Selector'!$A$2,'EPA US Data'!$J:$J,$B$1,'EPA US Data'!$C:$C,AL$2,'EPA US Data'!$G:$G,"&gt;="&amp;$A68,'EPA US Data'!$G:$G,"&lt;"&amp;$B68)*unit_conv*'State Downscaling Multipliers'!$B$9</f>
        <v>0</v>
      </c>
    </row>
    <row r="69" spans="1:38" ht="15.75" customHeight="1" x14ac:dyDescent="0.25">
      <c r="A69" s="49">
        <f t="shared" si="234"/>
        <v>1300</v>
      </c>
      <c r="B69" s="49">
        <f t="shared" si="299"/>
        <v>1350</v>
      </c>
      <c r="C69" s="105">
        <f>VLOOKUP($B$1,'Multipliers and Adjustments'!$A$70:$I$86,TRUNC(COLUMN(C$2)/5)+2,FALSE)*SUMIFS('EPA US Data'!$I:$I,'EPA US Data'!$D:$D,'Country Selector'!$A$2,'EPA US Data'!$J:$J,$B$1,'EPA US Data'!$C:$C,C$2,'EPA US Data'!$G:$G,"&gt;="&amp;$A69,'EPA US Data'!$G:$G,"&lt;"&amp;$B69)*unit_conv*'State Downscaling Multipliers'!$B$9</f>
        <v>0</v>
      </c>
      <c r="D69" s="2">
        <f t="shared" ref="D69:G69" si="468">C69+($H69-$C69)/5</f>
        <v>0</v>
      </c>
      <c r="E69" s="2">
        <f t="shared" si="468"/>
        <v>0</v>
      </c>
      <c r="F69" s="2">
        <f t="shared" si="468"/>
        <v>0</v>
      </c>
      <c r="G69" s="2">
        <f t="shared" si="468"/>
        <v>0</v>
      </c>
      <c r="H69" s="105">
        <f>VLOOKUP($B$1,'Multipliers and Adjustments'!$A$70:$I$86,TRUNC(COLUMN(H$2)/5)+2,FALSE)*SUMIFS('EPA US Data'!$I:$I,'EPA US Data'!$D:$D,'Country Selector'!$A$2,'EPA US Data'!$J:$J,$B$1,'EPA US Data'!$C:$C,H$2,'EPA US Data'!$G:$G,"&gt;="&amp;$A69,'EPA US Data'!$G:$G,"&lt;"&amp;$B69)*unit_conv*'State Downscaling Multipliers'!$B$9</f>
        <v>0</v>
      </c>
      <c r="I69" s="2">
        <f t="shared" ref="I69:L69" si="469">H69+($M69-$H69)/5</f>
        <v>0</v>
      </c>
      <c r="J69" s="2">
        <f t="shared" si="469"/>
        <v>0</v>
      </c>
      <c r="K69" s="2">
        <f t="shared" si="469"/>
        <v>0</v>
      </c>
      <c r="L69" s="2">
        <f t="shared" si="469"/>
        <v>0</v>
      </c>
      <c r="M69" s="105">
        <f>VLOOKUP($B$1,'Multipliers and Adjustments'!$A$70:$I$86,TRUNC(COLUMN(M$2)/5)+2,FALSE)*SUMIFS('EPA US Data'!$I:$I,'EPA US Data'!$D:$D,'Country Selector'!$A$2,'EPA US Data'!$J:$J,$B$1,'EPA US Data'!$C:$C,M$2,'EPA US Data'!$G:$G,"&gt;="&amp;$A69,'EPA US Data'!$G:$G,"&lt;"&amp;$B69)*unit_conv*'State Downscaling Multipliers'!$B$9</f>
        <v>0</v>
      </c>
      <c r="N69" s="2">
        <f t="shared" ref="N69:Q69" si="470">M69+($R69-$M69)/5</f>
        <v>0</v>
      </c>
      <c r="O69" s="2">
        <f t="shared" si="470"/>
        <v>0</v>
      </c>
      <c r="P69" s="2">
        <f t="shared" si="470"/>
        <v>0</v>
      </c>
      <c r="Q69" s="2">
        <f t="shared" si="470"/>
        <v>0</v>
      </c>
      <c r="R69" s="105">
        <f>VLOOKUP($B$1,'Multipliers and Adjustments'!$A$70:$I$86,TRUNC(COLUMN(R$2)/5)+2,FALSE)*SUMIFS('EPA US Data'!$I:$I,'EPA US Data'!$D:$D,'Country Selector'!$A$2,'EPA US Data'!$J:$J,$B$1,'EPA US Data'!$C:$C,R$2,'EPA US Data'!$G:$G,"&gt;="&amp;$A69,'EPA US Data'!$G:$G,"&lt;"&amp;$B69)*unit_conv*'State Downscaling Multipliers'!$B$9</f>
        <v>0</v>
      </c>
      <c r="S69" s="2">
        <f t="shared" ref="S69:V69" si="471">R69+($W69-$R69)/5</f>
        <v>0</v>
      </c>
      <c r="T69" s="2">
        <f t="shared" si="471"/>
        <v>0</v>
      </c>
      <c r="U69" s="2">
        <f t="shared" si="471"/>
        <v>0</v>
      </c>
      <c r="V69" s="2">
        <f t="shared" si="471"/>
        <v>0</v>
      </c>
      <c r="W69" s="105">
        <f>VLOOKUP($B$1,'Multipliers and Adjustments'!$A$70:$I$86,TRUNC(COLUMN(W$2)/5)+2,FALSE)*SUMIFS('EPA US Data'!$I:$I,'EPA US Data'!$D:$D,'Country Selector'!$A$2,'EPA US Data'!$J:$J,$B$1,'EPA US Data'!$C:$C,W$2,'EPA US Data'!$G:$G,"&gt;="&amp;$A69,'EPA US Data'!$G:$G,"&lt;"&amp;$B69)*unit_conv*'State Downscaling Multipliers'!$B$9</f>
        <v>0</v>
      </c>
      <c r="X69" s="2">
        <f t="shared" ref="X69:AA69" si="472">W69+($AB69-$W69)/5</f>
        <v>0</v>
      </c>
      <c r="Y69" s="2">
        <f t="shared" si="472"/>
        <v>0</v>
      </c>
      <c r="Z69" s="2">
        <f t="shared" si="472"/>
        <v>0</v>
      </c>
      <c r="AA69" s="2">
        <f t="shared" si="472"/>
        <v>0</v>
      </c>
      <c r="AB69" s="105">
        <f>VLOOKUP($B$1,'Multipliers and Adjustments'!$A$70:$I$86,TRUNC(COLUMN(AB$2)/5)+2,FALSE)*SUMIFS('EPA US Data'!$I:$I,'EPA US Data'!$D:$D,'Country Selector'!$A$2,'EPA US Data'!$J:$J,$B$1,'EPA US Data'!$C:$C,AB$2,'EPA US Data'!$G:$G,"&gt;="&amp;$A69,'EPA US Data'!$G:$G,"&lt;"&amp;$B69)*unit_conv*'State Downscaling Multipliers'!$B$9</f>
        <v>0</v>
      </c>
      <c r="AC69" s="2">
        <f t="shared" ref="AC69:AF69" si="473">AB69+($AG69-$AB69)/5</f>
        <v>0</v>
      </c>
      <c r="AD69" s="2">
        <f t="shared" si="473"/>
        <v>0</v>
      </c>
      <c r="AE69" s="2">
        <f t="shared" si="473"/>
        <v>0</v>
      </c>
      <c r="AF69" s="2">
        <f t="shared" si="473"/>
        <v>0</v>
      </c>
      <c r="AG69" s="105">
        <f>VLOOKUP($B$1,'Multipliers and Adjustments'!$A$70:$I$86,TRUNC(COLUMN(AG$2)/5)+2,FALSE)*SUMIFS('EPA US Data'!$I:$I,'EPA US Data'!$D:$D,'Country Selector'!$A$2,'EPA US Data'!$J:$J,$B$1,'EPA US Data'!$C:$C,AG$2,'EPA US Data'!$G:$G,"&gt;="&amp;$A69,'EPA US Data'!$G:$G,"&lt;"&amp;$B69)*unit_conv*'State Downscaling Multipliers'!$B$9</f>
        <v>0</v>
      </c>
      <c r="AH69" s="2">
        <f t="shared" ref="AH69:AK69" si="474">AG69+($AL69-$AG69)/5</f>
        <v>0</v>
      </c>
      <c r="AI69" s="2">
        <f t="shared" si="474"/>
        <v>0</v>
      </c>
      <c r="AJ69" s="2">
        <f t="shared" si="474"/>
        <v>0</v>
      </c>
      <c r="AK69" s="2">
        <f t="shared" si="474"/>
        <v>0</v>
      </c>
      <c r="AL69" s="105">
        <f>VLOOKUP($B$1,'Multipliers and Adjustments'!$A$70:$I$86,TRUNC(COLUMN(AL$2)/5)+2,FALSE)*SUMIFS('EPA US Data'!$I:$I,'EPA US Data'!$D:$D,'Country Selector'!$A$2,'EPA US Data'!$J:$J,$B$1,'EPA US Data'!$C:$C,AL$2,'EPA US Data'!$G:$G,"&gt;="&amp;$A69,'EPA US Data'!$G:$G,"&lt;"&amp;$B69)*unit_conv*'State Downscaling Multipliers'!$B$9</f>
        <v>0</v>
      </c>
    </row>
    <row r="70" spans="1:38" ht="15.75" customHeight="1" x14ac:dyDescent="0.25">
      <c r="A70" s="49">
        <f t="shared" si="234"/>
        <v>1350</v>
      </c>
      <c r="B70" s="49">
        <f t="shared" si="299"/>
        <v>1400</v>
      </c>
      <c r="C70" s="105">
        <f>VLOOKUP($B$1,'Multipliers and Adjustments'!$A$70:$I$86,TRUNC(COLUMN(C$2)/5)+2,FALSE)*SUMIFS('EPA US Data'!$I:$I,'EPA US Data'!$D:$D,'Country Selector'!$A$2,'EPA US Data'!$J:$J,$B$1,'EPA US Data'!$C:$C,C$2,'EPA US Data'!$G:$G,"&gt;="&amp;$A70,'EPA US Data'!$G:$G,"&lt;"&amp;$B70)*unit_conv*'State Downscaling Multipliers'!$B$9</f>
        <v>0</v>
      </c>
      <c r="D70" s="2">
        <f t="shared" ref="D70:G70" si="475">C70+($H70-$C70)/5</f>
        <v>0</v>
      </c>
      <c r="E70" s="2">
        <f t="shared" si="475"/>
        <v>0</v>
      </c>
      <c r="F70" s="2">
        <f t="shared" si="475"/>
        <v>0</v>
      </c>
      <c r="G70" s="2">
        <f t="shared" si="475"/>
        <v>0</v>
      </c>
      <c r="H70" s="105">
        <f>VLOOKUP($B$1,'Multipliers and Adjustments'!$A$70:$I$86,TRUNC(COLUMN(H$2)/5)+2,FALSE)*SUMIFS('EPA US Data'!$I:$I,'EPA US Data'!$D:$D,'Country Selector'!$A$2,'EPA US Data'!$J:$J,$B$1,'EPA US Data'!$C:$C,H$2,'EPA US Data'!$G:$G,"&gt;="&amp;$A70,'EPA US Data'!$G:$G,"&lt;"&amp;$B70)*unit_conv*'State Downscaling Multipliers'!$B$9</f>
        <v>0</v>
      </c>
      <c r="I70" s="2">
        <f t="shared" ref="I70:L70" si="476">H70+($M70-$H70)/5</f>
        <v>0</v>
      </c>
      <c r="J70" s="2">
        <f t="shared" si="476"/>
        <v>0</v>
      </c>
      <c r="K70" s="2">
        <f t="shared" si="476"/>
        <v>0</v>
      </c>
      <c r="L70" s="2">
        <f t="shared" si="476"/>
        <v>0</v>
      </c>
      <c r="M70" s="105">
        <f>VLOOKUP($B$1,'Multipliers and Adjustments'!$A$70:$I$86,TRUNC(COLUMN(M$2)/5)+2,FALSE)*SUMIFS('EPA US Data'!$I:$I,'EPA US Data'!$D:$D,'Country Selector'!$A$2,'EPA US Data'!$J:$J,$B$1,'EPA US Data'!$C:$C,M$2,'EPA US Data'!$G:$G,"&gt;="&amp;$A70,'EPA US Data'!$G:$G,"&lt;"&amp;$B70)*unit_conv*'State Downscaling Multipliers'!$B$9</f>
        <v>0</v>
      </c>
      <c r="N70" s="2">
        <f t="shared" ref="N70:Q70" si="477">M70+($R70-$M70)/5</f>
        <v>0</v>
      </c>
      <c r="O70" s="2">
        <f t="shared" si="477"/>
        <v>0</v>
      </c>
      <c r="P70" s="2">
        <f t="shared" si="477"/>
        <v>0</v>
      </c>
      <c r="Q70" s="2">
        <f t="shared" si="477"/>
        <v>0</v>
      </c>
      <c r="R70" s="105">
        <f>VLOOKUP($B$1,'Multipliers and Adjustments'!$A$70:$I$86,TRUNC(COLUMN(R$2)/5)+2,FALSE)*SUMIFS('EPA US Data'!$I:$I,'EPA US Data'!$D:$D,'Country Selector'!$A$2,'EPA US Data'!$J:$J,$B$1,'EPA US Data'!$C:$C,R$2,'EPA US Data'!$G:$G,"&gt;="&amp;$A70,'EPA US Data'!$G:$G,"&lt;"&amp;$B70)*unit_conv*'State Downscaling Multipliers'!$B$9</f>
        <v>0</v>
      </c>
      <c r="S70" s="2">
        <f t="shared" ref="S70:V70" si="478">R70+($W70-$R70)/5</f>
        <v>0</v>
      </c>
      <c r="T70" s="2">
        <f t="shared" si="478"/>
        <v>0</v>
      </c>
      <c r="U70" s="2">
        <f t="shared" si="478"/>
        <v>0</v>
      </c>
      <c r="V70" s="2">
        <f t="shared" si="478"/>
        <v>0</v>
      </c>
      <c r="W70" s="105">
        <f>VLOOKUP($B$1,'Multipliers and Adjustments'!$A$70:$I$86,TRUNC(COLUMN(W$2)/5)+2,FALSE)*SUMIFS('EPA US Data'!$I:$I,'EPA US Data'!$D:$D,'Country Selector'!$A$2,'EPA US Data'!$J:$J,$B$1,'EPA US Data'!$C:$C,W$2,'EPA US Data'!$G:$G,"&gt;="&amp;$A70,'EPA US Data'!$G:$G,"&lt;"&amp;$B70)*unit_conv*'State Downscaling Multipliers'!$B$9</f>
        <v>0</v>
      </c>
      <c r="X70" s="2">
        <f t="shared" ref="X70:AA70" si="479">W70+($AB70-$W70)/5</f>
        <v>0</v>
      </c>
      <c r="Y70" s="2">
        <f t="shared" si="479"/>
        <v>0</v>
      </c>
      <c r="Z70" s="2">
        <f t="shared" si="479"/>
        <v>0</v>
      </c>
      <c r="AA70" s="2">
        <f t="shared" si="479"/>
        <v>0</v>
      </c>
      <c r="AB70" s="105">
        <f>VLOOKUP($B$1,'Multipliers and Adjustments'!$A$70:$I$86,TRUNC(COLUMN(AB$2)/5)+2,FALSE)*SUMIFS('EPA US Data'!$I:$I,'EPA US Data'!$D:$D,'Country Selector'!$A$2,'EPA US Data'!$J:$J,$B$1,'EPA US Data'!$C:$C,AB$2,'EPA US Data'!$G:$G,"&gt;="&amp;$A70,'EPA US Data'!$G:$G,"&lt;"&amp;$B70)*unit_conv*'State Downscaling Multipliers'!$B$9</f>
        <v>0</v>
      </c>
      <c r="AC70" s="2">
        <f t="shared" ref="AC70:AF70" si="480">AB70+($AG70-$AB70)/5</f>
        <v>0</v>
      </c>
      <c r="AD70" s="2">
        <f t="shared" si="480"/>
        <v>0</v>
      </c>
      <c r="AE70" s="2">
        <f t="shared" si="480"/>
        <v>0</v>
      </c>
      <c r="AF70" s="2">
        <f t="shared" si="480"/>
        <v>0</v>
      </c>
      <c r="AG70" s="105">
        <f>VLOOKUP($B$1,'Multipliers and Adjustments'!$A$70:$I$86,TRUNC(COLUMN(AG$2)/5)+2,FALSE)*SUMIFS('EPA US Data'!$I:$I,'EPA US Data'!$D:$D,'Country Selector'!$A$2,'EPA US Data'!$J:$J,$B$1,'EPA US Data'!$C:$C,AG$2,'EPA US Data'!$G:$G,"&gt;="&amp;$A70,'EPA US Data'!$G:$G,"&lt;"&amp;$B70)*unit_conv*'State Downscaling Multipliers'!$B$9</f>
        <v>0</v>
      </c>
      <c r="AH70" s="2">
        <f t="shared" ref="AH70:AK70" si="481">AG70+($AL70-$AG70)/5</f>
        <v>0</v>
      </c>
      <c r="AI70" s="2">
        <f t="shared" si="481"/>
        <v>0</v>
      </c>
      <c r="AJ70" s="2">
        <f t="shared" si="481"/>
        <v>0</v>
      </c>
      <c r="AK70" s="2">
        <f t="shared" si="481"/>
        <v>0</v>
      </c>
      <c r="AL70" s="105">
        <f>VLOOKUP($B$1,'Multipliers and Adjustments'!$A$70:$I$86,TRUNC(COLUMN(AL$2)/5)+2,FALSE)*SUMIFS('EPA US Data'!$I:$I,'EPA US Data'!$D:$D,'Country Selector'!$A$2,'EPA US Data'!$J:$J,$B$1,'EPA US Data'!$C:$C,AL$2,'EPA US Data'!$G:$G,"&gt;="&amp;$A70,'EPA US Data'!$G:$G,"&lt;"&amp;$B70)*unit_conv*'State Downscaling Multipliers'!$B$9</f>
        <v>0</v>
      </c>
    </row>
    <row r="71" spans="1:38" ht="15.75" customHeight="1" x14ac:dyDescent="0.25">
      <c r="A71" s="49">
        <f t="shared" si="234"/>
        <v>1400</v>
      </c>
      <c r="B71" s="49">
        <f t="shared" si="299"/>
        <v>1450</v>
      </c>
      <c r="C71" s="105">
        <f>VLOOKUP($B$1,'Multipliers and Adjustments'!$A$70:$I$86,TRUNC(COLUMN(C$2)/5)+2,FALSE)*SUMIFS('EPA US Data'!$I:$I,'EPA US Data'!$D:$D,'Country Selector'!$A$2,'EPA US Data'!$J:$J,$B$1,'EPA US Data'!$C:$C,C$2,'EPA US Data'!$G:$G,"&gt;="&amp;$A71,'EPA US Data'!$G:$G,"&lt;"&amp;$B71)*unit_conv*'State Downscaling Multipliers'!$B$9</f>
        <v>0</v>
      </c>
      <c r="D71" s="2">
        <f t="shared" ref="D71:G71" si="482">C71+($H71-$C71)/5</f>
        <v>0</v>
      </c>
      <c r="E71" s="2">
        <f t="shared" si="482"/>
        <v>0</v>
      </c>
      <c r="F71" s="2">
        <f t="shared" si="482"/>
        <v>0</v>
      </c>
      <c r="G71" s="2">
        <f t="shared" si="482"/>
        <v>0</v>
      </c>
      <c r="H71" s="105">
        <f>VLOOKUP($B$1,'Multipliers and Adjustments'!$A$70:$I$86,TRUNC(COLUMN(H$2)/5)+2,FALSE)*SUMIFS('EPA US Data'!$I:$I,'EPA US Data'!$D:$D,'Country Selector'!$A$2,'EPA US Data'!$J:$J,$B$1,'EPA US Data'!$C:$C,H$2,'EPA US Data'!$G:$G,"&gt;="&amp;$A71,'EPA US Data'!$G:$G,"&lt;"&amp;$B71)*unit_conv*'State Downscaling Multipliers'!$B$9</f>
        <v>0</v>
      </c>
      <c r="I71" s="2">
        <f t="shared" ref="I71:L71" si="483">H71+($M71-$H71)/5</f>
        <v>0</v>
      </c>
      <c r="J71" s="2">
        <f t="shared" si="483"/>
        <v>0</v>
      </c>
      <c r="K71" s="2">
        <f t="shared" si="483"/>
        <v>0</v>
      </c>
      <c r="L71" s="2">
        <f t="shared" si="483"/>
        <v>0</v>
      </c>
      <c r="M71" s="105">
        <f>VLOOKUP($B$1,'Multipliers and Adjustments'!$A$70:$I$86,TRUNC(COLUMN(M$2)/5)+2,FALSE)*SUMIFS('EPA US Data'!$I:$I,'EPA US Data'!$D:$D,'Country Selector'!$A$2,'EPA US Data'!$J:$J,$B$1,'EPA US Data'!$C:$C,M$2,'EPA US Data'!$G:$G,"&gt;="&amp;$A71,'EPA US Data'!$G:$G,"&lt;"&amp;$B71)*unit_conv*'State Downscaling Multipliers'!$B$9</f>
        <v>0</v>
      </c>
      <c r="N71" s="2">
        <f t="shared" ref="N71:Q71" si="484">M71+($R71-$M71)/5</f>
        <v>0</v>
      </c>
      <c r="O71" s="2">
        <f t="shared" si="484"/>
        <v>0</v>
      </c>
      <c r="P71" s="2">
        <f t="shared" si="484"/>
        <v>0</v>
      </c>
      <c r="Q71" s="2">
        <f t="shared" si="484"/>
        <v>0</v>
      </c>
      <c r="R71" s="105">
        <f>VLOOKUP($B$1,'Multipliers and Adjustments'!$A$70:$I$86,TRUNC(COLUMN(R$2)/5)+2,FALSE)*SUMIFS('EPA US Data'!$I:$I,'EPA US Data'!$D:$D,'Country Selector'!$A$2,'EPA US Data'!$J:$J,$B$1,'EPA US Data'!$C:$C,R$2,'EPA US Data'!$G:$G,"&gt;="&amp;$A71,'EPA US Data'!$G:$G,"&lt;"&amp;$B71)*unit_conv*'State Downscaling Multipliers'!$B$9</f>
        <v>0</v>
      </c>
      <c r="S71" s="2">
        <f t="shared" ref="S71:V71" si="485">R71+($W71-$R71)/5</f>
        <v>0</v>
      </c>
      <c r="T71" s="2">
        <f t="shared" si="485"/>
        <v>0</v>
      </c>
      <c r="U71" s="2">
        <f t="shared" si="485"/>
        <v>0</v>
      </c>
      <c r="V71" s="2">
        <f t="shared" si="485"/>
        <v>0</v>
      </c>
      <c r="W71" s="105">
        <f>VLOOKUP($B$1,'Multipliers and Adjustments'!$A$70:$I$86,TRUNC(COLUMN(W$2)/5)+2,FALSE)*SUMIFS('EPA US Data'!$I:$I,'EPA US Data'!$D:$D,'Country Selector'!$A$2,'EPA US Data'!$J:$J,$B$1,'EPA US Data'!$C:$C,W$2,'EPA US Data'!$G:$G,"&gt;="&amp;$A71,'EPA US Data'!$G:$G,"&lt;"&amp;$B71)*unit_conv*'State Downscaling Multipliers'!$B$9</f>
        <v>0</v>
      </c>
      <c r="X71" s="2">
        <f t="shared" ref="X71:AA71" si="486">W71+($AB71-$W71)/5</f>
        <v>0</v>
      </c>
      <c r="Y71" s="2">
        <f t="shared" si="486"/>
        <v>0</v>
      </c>
      <c r="Z71" s="2">
        <f t="shared" si="486"/>
        <v>0</v>
      </c>
      <c r="AA71" s="2">
        <f t="shared" si="486"/>
        <v>0</v>
      </c>
      <c r="AB71" s="105">
        <f>VLOOKUP($B$1,'Multipliers and Adjustments'!$A$70:$I$86,TRUNC(COLUMN(AB$2)/5)+2,FALSE)*SUMIFS('EPA US Data'!$I:$I,'EPA US Data'!$D:$D,'Country Selector'!$A$2,'EPA US Data'!$J:$J,$B$1,'EPA US Data'!$C:$C,AB$2,'EPA US Data'!$G:$G,"&gt;="&amp;$A71,'EPA US Data'!$G:$G,"&lt;"&amp;$B71)*unit_conv*'State Downscaling Multipliers'!$B$9</f>
        <v>0</v>
      </c>
      <c r="AC71" s="2">
        <f t="shared" ref="AC71:AF71" si="487">AB71+($AG71-$AB71)/5</f>
        <v>0</v>
      </c>
      <c r="AD71" s="2">
        <f t="shared" si="487"/>
        <v>0</v>
      </c>
      <c r="AE71" s="2">
        <f t="shared" si="487"/>
        <v>0</v>
      </c>
      <c r="AF71" s="2">
        <f t="shared" si="487"/>
        <v>0</v>
      </c>
      <c r="AG71" s="105">
        <f>VLOOKUP($B$1,'Multipliers and Adjustments'!$A$70:$I$86,TRUNC(COLUMN(AG$2)/5)+2,FALSE)*SUMIFS('EPA US Data'!$I:$I,'EPA US Data'!$D:$D,'Country Selector'!$A$2,'EPA US Data'!$J:$J,$B$1,'EPA US Data'!$C:$C,AG$2,'EPA US Data'!$G:$G,"&gt;="&amp;$A71,'EPA US Data'!$G:$G,"&lt;"&amp;$B71)*unit_conv*'State Downscaling Multipliers'!$B$9</f>
        <v>0</v>
      </c>
      <c r="AH71" s="2">
        <f t="shared" ref="AH71:AK71" si="488">AG71+($AL71-$AG71)/5</f>
        <v>0</v>
      </c>
      <c r="AI71" s="2">
        <f t="shared" si="488"/>
        <v>0</v>
      </c>
      <c r="AJ71" s="2">
        <f t="shared" si="488"/>
        <v>0</v>
      </c>
      <c r="AK71" s="2">
        <f t="shared" si="488"/>
        <v>0</v>
      </c>
      <c r="AL71" s="105">
        <f>VLOOKUP($B$1,'Multipliers and Adjustments'!$A$70:$I$86,TRUNC(COLUMN(AL$2)/5)+2,FALSE)*SUMIFS('EPA US Data'!$I:$I,'EPA US Data'!$D:$D,'Country Selector'!$A$2,'EPA US Data'!$J:$J,$B$1,'EPA US Data'!$C:$C,AL$2,'EPA US Data'!$G:$G,"&gt;="&amp;$A71,'EPA US Data'!$G:$G,"&lt;"&amp;$B71)*unit_conv*'State Downscaling Multipliers'!$B$9</f>
        <v>0</v>
      </c>
    </row>
    <row r="72" spans="1:38" ht="15.75" customHeight="1" x14ac:dyDescent="0.25">
      <c r="A72" s="49">
        <f t="shared" si="234"/>
        <v>1450</v>
      </c>
      <c r="B72" s="49">
        <f t="shared" si="299"/>
        <v>1500</v>
      </c>
      <c r="C72" s="105">
        <f>VLOOKUP($B$1,'Multipliers and Adjustments'!$A$70:$I$86,TRUNC(COLUMN(C$2)/5)+2,FALSE)*SUMIFS('EPA US Data'!$I:$I,'EPA US Data'!$D:$D,'Country Selector'!$A$2,'EPA US Data'!$J:$J,$B$1,'EPA US Data'!$C:$C,C$2,'EPA US Data'!$G:$G,"&gt;="&amp;$A72,'EPA US Data'!$G:$G,"&lt;"&amp;$B72)*unit_conv*'State Downscaling Multipliers'!$B$9</f>
        <v>0</v>
      </c>
      <c r="D72" s="2">
        <f t="shared" ref="D72:G72" si="489">C72+($H72-$C72)/5</f>
        <v>0</v>
      </c>
      <c r="E72" s="2">
        <f t="shared" si="489"/>
        <v>0</v>
      </c>
      <c r="F72" s="2">
        <f t="shared" si="489"/>
        <v>0</v>
      </c>
      <c r="G72" s="2">
        <f t="shared" si="489"/>
        <v>0</v>
      </c>
      <c r="H72" s="105">
        <f>VLOOKUP($B$1,'Multipliers and Adjustments'!$A$70:$I$86,TRUNC(COLUMN(H$2)/5)+2,FALSE)*SUMIFS('EPA US Data'!$I:$I,'EPA US Data'!$D:$D,'Country Selector'!$A$2,'EPA US Data'!$J:$J,$B$1,'EPA US Data'!$C:$C,H$2,'EPA US Data'!$G:$G,"&gt;="&amp;$A72,'EPA US Data'!$G:$G,"&lt;"&amp;$B72)*unit_conv*'State Downscaling Multipliers'!$B$9</f>
        <v>0</v>
      </c>
      <c r="I72" s="2">
        <f t="shared" ref="I72:L72" si="490">H72+($M72-$H72)/5</f>
        <v>0</v>
      </c>
      <c r="J72" s="2">
        <f t="shared" si="490"/>
        <v>0</v>
      </c>
      <c r="K72" s="2">
        <f t="shared" si="490"/>
        <v>0</v>
      </c>
      <c r="L72" s="2">
        <f t="shared" si="490"/>
        <v>0</v>
      </c>
      <c r="M72" s="105">
        <f>VLOOKUP($B$1,'Multipliers and Adjustments'!$A$70:$I$86,TRUNC(COLUMN(M$2)/5)+2,FALSE)*SUMIFS('EPA US Data'!$I:$I,'EPA US Data'!$D:$D,'Country Selector'!$A$2,'EPA US Data'!$J:$J,$B$1,'EPA US Data'!$C:$C,M$2,'EPA US Data'!$G:$G,"&gt;="&amp;$A72,'EPA US Data'!$G:$G,"&lt;"&amp;$B72)*unit_conv*'State Downscaling Multipliers'!$B$9</f>
        <v>0</v>
      </c>
      <c r="N72" s="2">
        <f t="shared" ref="N72:Q72" si="491">M72+($R72-$M72)/5</f>
        <v>0</v>
      </c>
      <c r="O72" s="2">
        <f t="shared" si="491"/>
        <v>0</v>
      </c>
      <c r="P72" s="2">
        <f t="shared" si="491"/>
        <v>0</v>
      </c>
      <c r="Q72" s="2">
        <f t="shared" si="491"/>
        <v>0</v>
      </c>
      <c r="R72" s="105">
        <f>VLOOKUP($B$1,'Multipliers and Adjustments'!$A$70:$I$86,TRUNC(COLUMN(R$2)/5)+2,FALSE)*SUMIFS('EPA US Data'!$I:$I,'EPA US Data'!$D:$D,'Country Selector'!$A$2,'EPA US Data'!$J:$J,$B$1,'EPA US Data'!$C:$C,R$2,'EPA US Data'!$G:$G,"&gt;="&amp;$A72,'EPA US Data'!$G:$G,"&lt;"&amp;$B72)*unit_conv*'State Downscaling Multipliers'!$B$9</f>
        <v>0</v>
      </c>
      <c r="S72" s="2">
        <f t="shared" ref="S72:V72" si="492">R72+($W72-$R72)/5</f>
        <v>0</v>
      </c>
      <c r="T72" s="2">
        <f t="shared" si="492"/>
        <v>0</v>
      </c>
      <c r="U72" s="2">
        <f t="shared" si="492"/>
        <v>0</v>
      </c>
      <c r="V72" s="2">
        <f t="shared" si="492"/>
        <v>0</v>
      </c>
      <c r="W72" s="105">
        <f>VLOOKUP($B$1,'Multipliers and Adjustments'!$A$70:$I$86,TRUNC(COLUMN(W$2)/5)+2,FALSE)*SUMIFS('EPA US Data'!$I:$I,'EPA US Data'!$D:$D,'Country Selector'!$A$2,'EPA US Data'!$J:$J,$B$1,'EPA US Data'!$C:$C,W$2,'EPA US Data'!$G:$G,"&gt;="&amp;$A72,'EPA US Data'!$G:$G,"&lt;"&amp;$B72)*unit_conv*'State Downscaling Multipliers'!$B$9</f>
        <v>0</v>
      </c>
      <c r="X72" s="2">
        <f t="shared" ref="X72:AA72" si="493">W72+($AB72-$W72)/5</f>
        <v>0</v>
      </c>
      <c r="Y72" s="2">
        <f t="shared" si="493"/>
        <v>0</v>
      </c>
      <c r="Z72" s="2">
        <f t="shared" si="493"/>
        <v>0</v>
      </c>
      <c r="AA72" s="2">
        <f t="shared" si="493"/>
        <v>0</v>
      </c>
      <c r="AB72" s="105">
        <f>VLOOKUP($B$1,'Multipliers and Adjustments'!$A$70:$I$86,TRUNC(COLUMN(AB$2)/5)+2,FALSE)*SUMIFS('EPA US Data'!$I:$I,'EPA US Data'!$D:$D,'Country Selector'!$A$2,'EPA US Data'!$J:$J,$B$1,'EPA US Data'!$C:$C,AB$2,'EPA US Data'!$G:$G,"&gt;="&amp;$A72,'EPA US Data'!$G:$G,"&lt;"&amp;$B72)*unit_conv*'State Downscaling Multipliers'!$B$9</f>
        <v>0</v>
      </c>
      <c r="AC72" s="2">
        <f t="shared" ref="AC72:AF72" si="494">AB72+($AG72-$AB72)/5</f>
        <v>0</v>
      </c>
      <c r="AD72" s="2">
        <f t="shared" si="494"/>
        <v>0</v>
      </c>
      <c r="AE72" s="2">
        <f t="shared" si="494"/>
        <v>0</v>
      </c>
      <c r="AF72" s="2">
        <f t="shared" si="494"/>
        <v>0</v>
      </c>
      <c r="AG72" s="105">
        <f>VLOOKUP($B$1,'Multipliers and Adjustments'!$A$70:$I$86,TRUNC(COLUMN(AG$2)/5)+2,FALSE)*SUMIFS('EPA US Data'!$I:$I,'EPA US Data'!$D:$D,'Country Selector'!$A$2,'EPA US Data'!$J:$J,$B$1,'EPA US Data'!$C:$C,AG$2,'EPA US Data'!$G:$G,"&gt;="&amp;$A72,'EPA US Data'!$G:$G,"&lt;"&amp;$B72)*unit_conv*'State Downscaling Multipliers'!$B$9</f>
        <v>0</v>
      </c>
      <c r="AH72" s="2">
        <f t="shared" ref="AH72:AK72" si="495">AG72+($AL72-$AG72)/5</f>
        <v>0</v>
      </c>
      <c r="AI72" s="2">
        <f t="shared" si="495"/>
        <v>0</v>
      </c>
      <c r="AJ72" s="2">
        <f t="shared" si="495"/>
        <v>0</v>
      </c>
      <c r="AK72" s="2">
        <f t="shared" si="495"/>
        <v>0</v>
      </c>
      <c r="AL72" s="105">
        <f>VLOOKUP($B$1,'Multipliers and Adjustments'!$A$70:$I$86,TRUNC(COLUMN(AL$2)/5)+2,FALSE)*SUMIFS('EPA US Data'!$I:$I,'EPA US Data'!$D:$D,'Country Selector'!$A$2,'EPA US Data'!$J:$J,$B$1,'EPA US Data'!$C:$C,AL$2,'EPA US Data'!$G:$G,"&gt;="&amp;$A72,'EPA US Data'!$G:$G,"&lt;"&amp;$B72)*unit_conv*'State Downscaling Multipliers'!$B$9</f>
        <v>0</v>
      </c>
    </row>
    <row r="73" spans="1:38" ht="15.75" customHeight="1" x14ac:dyDescent="0.25">
      <c r="A73" s="49">
        <f t="shared" si="234"/>
        <v>1500</v>
      </c>
      <c r="B73" s="49">
        <f t="shared" si="299"/>
        <v>1550</v>
      </c>
      <c r="C73" s="105">
        <f>VLOOKUP($B$1,'Multipliers and Adjustments'!$A$70:$I$86,TRUNC(COLUMN(C$2)/5)+2,FALSE)*SUMIFS('EPA US Data'!$I:$I,'EPA US Data'!$D:$D,'Country Selector'!$A$2,'EPA US Data'!$J:$J,$B$1,'EPA US Data'!$C:$C,C$2,'EPA US Data'!$G:$G,"&gt;="&amp;$A73,'EPA US Data'!$G:$G,"&lt;"&amp;$B73)*unit_conv*'State Downscaling Multipliers'!$B$9</f>
        <v>0</v>
      </c>
      <c r="D73" s="2">
        <f t="shared" ref="D73:G73" si="496">C73+($H73-$C73)/5</f>
        <v>0</v>
      </c>
      <c r="E73" s="2">
        <f t="shared" si="496"/>
        <v>0</v>
      </c>
      <c r="F73" s="2">
        <f t="shared" si="496"/>
        <v>0</v>
      </c>
      <c r="G73" s="2">
        <f t="shared" si="496"/>
        <v>0</v>
      </c>
      <c r="H73" s="105">
        <f>VLOOKUP($B$1,'Multipliers and Adjustments'!$A$70:$I$86,TRUNC(COLUMN(H$2)/5)+2,FALSE)*SUMIFS('EPA US Data'!$I:$I,'EPA US Data'!$D:$D,'Country Selector'!$A$2,'EPA US Data'!$J:$J,$B$1,'EPA US Data'!$C:$C,H$2,'EPA US Data'!$G:$G,"&gt;="&amp;$A73,'EPA US Data'!$G:$G,"&lt;"&amp;$B73)*unit_conv*'State Downscaling Multipliers'!$B$9</f>
        <v>0</v>
      </c>
      <c r="I73" s="2">
        <f t="shared" ref="I73:L73" si="497">H73+($M73-$H73)/5</f>
        <v>0</v>
      </c>
      <c r="J73" s="2">
        <f t="shared" si="497"/>
        <v>0</v>
      </c>
      <c r="K73" s="2">
        <f t="shared" si="497"/>
        <v>0</v>
      </c>
      <c r="L73" s="2">
        <f t="shared" si="497"/>
        <v>0</v>
      </c>
      <c r="M73" s="105">
        <f>VLOOKUP($B$1,'Multipliers and Adjustments'!$A$70:$I$86,TRUNC(COLUMN(M$2)/5)+2,FALSE)*SUMIFS('EPA US Data'!$I:$I,'EPA US Data'!$D:$D,'Country Selector'!$A$2,'EPA US Data'!$J:$J,$B$1,'EPA US Data'!$C:$C,M$2,'EPA US Data'!$G:$G,"&gt;="&amp;$A73,'EPA US Data'!$G:$G,"&lt;"&amp;$B73)*unit_conv*'State Downscaling Multipliers'!$B$9</f>
        <v>0</v>
      </c>
      <c r="N73" s="2">
        <f t="shared" ref="N73:Q73" si="498">M73+($R73-$M73)/5</f>
        <v>0</v>
      </c>
      <c r="O73" s="2">
        <f t="shared" si="498"/>
        <v>0</v>
      </c>
      <c r="P73" s="2">
        <f t="shared" si="498"/>
        <v>0</v>
      </c>
      <c r="Q73" s="2">
        <f t="shared" si="498"/>
        <v>0</v>
      </c>
      <c r="R73" s="105">
        <f>VLOOKUP($B$1,'Multipliers and Adjustments'!$A$70:$I$86,TRUNC(COLUMN(R$2)/5)+2,FALSE)*SUMIFS('EPA US Data'!$I:$I,'EPA US Data'!$D:$D,'Country Selector'!$A$2,'EPA US Data'!$J:$J,$B$1,'EPA US Data'!$C:$C,R$2,'EPA US Data'!$G:$G,"&gt;="&amp;$A73,'EPA US Data'!$G:$G,"&lt;"&amp;$B73)*unit_conv*'State Downscaling Multipliers'!$B$9</f>
        <v>0</v>
      </c>
      <c r="S73" s="2">
        <f t="shared" ref="S73:V73" si="499">R73+($W73-$R73)/5</f>
        <v>0</v>
      </c>
      <c r="T73" s="2">
        <f t="shared" si="499"/>
        <v>0</v>
      </c>
      <c r="U73" s="2">
        <f t="shared" si="499"/>
        <v>0</v>
      </c>
      <c r="V73" s="2">
        <f t="shared" si="499"/>
        <v>0</v>
      </c>
      <c r="W73" s="105">
        <f>VLOOKUP($B$1,'Multipliers and Adjustments'!$A$70:$I$86,TRUNC(COLUMN(W$2)/5)+2,FALSE)*SUMIFS('EPA US Data'!$I:$I,'EPA US Data'!$D:$D,'Country Selector'!$A$2,'EPA US Data'!$J:$J,$B$1,'EPA US Data'!$C:$C,W$2,'EPA US Data'!$G:$G,"&gt;="&amp;$A73,'EPA US Data'!$G:$G,"&lt;"&amp;$B73)*unit_conv*'State Downscaling Multipliers'!$B$9</f>
        <v>0</v>
      </c>
      <c r="X73" s="2">
        <f t="shared" ref="X73:AA73" si="500">W73+($AB73-$W73)/5</f>
        <v>0</v>
      </c>
      <c r="Y73" s="2">
        <f t="shared" si="500"/>
        <v>0</v>
      </c>
      <c r="Z73" s="2">
        <f t="shared" si="500"/>
        <v>0</v>
      </c>
      <c r="AA73" s="2">
        <f t="shared" si="500"/>
        <v>0</v>
      </c>
      <c r="AB73" s="105">
        <f>VLOOKUP($B$1,'Multipliers and Adjustments'!$A$70:$I$86,TRUNC(COLUMN(AB$2)/5)+2,FALSE)*SUMIFS('EPA US Data'!$I:$I,'EPA US Data'!$D:$D,'Country Selector'!$A$2,'EPA US Data'!$J:$J,$B$1,'EPA US Data'!$C:$C,AB$2,'EPA US Data'!$G:$G,"&gt;="&amp;$A73,'EPA US Data'!$G:$G,"&lt;"&amp;$B73)*unit_conv*'State Downscaling Multipliers'!$B$9</f>
        <v>0</v>
      </c>
      <c r="AC73" s="2">
        <f t="shared" ref="AC73:AF73" si="501">AB73+($AG73-$AB73)/5</f>
        <v>0</v>
      </c>
      <c r="AD73" s="2">
        <f t="shared" si="501"/>
        <v>0</v>
      </c>
      <c r="AE73" s="2">
        <f t="shared" si="501"/>
        <v>0</v>
      </c>
      <c r="AF73" s="2">
        <f t="shared" si="501"/>
        <v>0</v>
      </c>
      <c r="AG73" s="105">
        <f>VLOOKUP($B$1,'Multipliers and Adjustments'!$A$70:$I$86,TRUNC(COLUMN(AG$2)/5)+2,FALSE)*SUMIFS('EPA US Data'!$I:$I,'EPA US Data'!$D:$D,'Country Selector'!$A$2,'EPA US Data'!$J:$J,$B$1,'EPA US Data'!$C:$C,AG$2,'EPA US Data'!$G:$G,"&gt;="&amp;$A73,'EPA US Data'!$G:$G,"&lt;"&amp;$B73)*unit_conv*'State Downscaling Multipliers'!$B$9</f>
        <v>0</v>
      </c>
      <c r="AH73" s="2">
        <f t="shared" ref="AH73:AK73" si="502">AG73+($AL73-$AG73)/5</f>
        <v>0</v>
      </c>
      <c r="AI73" s="2">
        <f t="shared" si="502"/>
        <v>0</v>
      </c>
      <c r="AJ73" s="2">
        <f t="shared" si="502"/>
        <v>0</v>
      </c>
      <c r="AK73" s="2">
        <f t="shared" si="502"/>
        <v>0</v>
      </c>
      <c r="AL73" s="105">
        <f>VLOOKUP($B$1,'Multipliers and Adjustments'!$A$70:$I$86,TRUNC(COLUMN(AL$2)/5)+2,FALSE)*SUMIFS('EPA US Data'!$I:$I,'EPA US Data'!$D:$D,'Country Selector'!$A$2,'EPA US Data'!$J:$J,$B$1,'EPA US Data'!$C:$C,AL$2,'EPA US Data'!$G:$G,"&gt;="&amp;$A73,'EPA US Data'!$G:$G,"&lt;"&amp;$B73)*unit_conv*'State Downscaling Multipliers'!$B$9</f>
        <v>0</v>
      </c>
    </row>
    <row r="74" spans="1:38" ht="15.75" customHeight="1" x14ac:dyDescent="0.25">
      <c r="A74" s="49">
        <f t="shared" si="234"/>
        <v>1550</v>
      </c>
      <c r="B74" s="49">
        <f t="shared" si="299"/>
        <v>1600</v>
      </c>
      <c r="C74" s="105">
        <f>VLOOKUP($B$1,'Multipliers and Adjustments'!$A$70:$I$86,TRUNC(COLUMN(C$2)/5)+2,FALSE)*SUMIFS('EPA US Data'!$I:$I,'EPA US Data'!$D:$D,'Country Selector'!$A$2,'EPA US Data'!$J:$J,$B$1,'EPA US Data'!$C:$C,C$2,'EPA US Data'!$G:$G,"&gt;="&amp;$A74,'EPA US Data'!$G:$G,"&lt;"&amp;$B74)*unit_conv*'State Downscaling Multipliers'!$B$9</f>
        <v>0</v>
      </c>
      <c r="D74" s="2">
        <f t="shared" ref="D74:G74" si="503">C74+($H74-$C74)/5</f>
        <v>0</v>
      </c>
      <c r="E74" s="2">
        <f t="shared" si="503"/>
        <v>0</v>
      </c>
      <c r="F74" s="2">
        <f t="shared" si="503"/>
        <v>0</v>
      </c>
      <c r="G74" s="2">
        <f t="shared" si="503"/>
        <v>0</v>
      </c>
      <c r="H74" s="105">
        <f>VLOOKUP($B$1,'Multipliers and Adjustments'!$A$70:$I$86,TRUNC(COLUMN(H$2)/5)+2,FALSE)*SUMIFS('EPA US Data'!$I:$I,'EPA US Data'!$D:$D,'Country Selector'!$A$2,'EPA US Data'!$J:$J,$B$1,'EPA US Data'!$C:$C,H$2,'EPA US Data'!$G:$G,"&gt;="&amp;$A74,'EPA US Data'!$G:$G,"&lt;"&amp;$B74)*unit_conv*'State Downscaling Multipliers'!$B$9</f>
        <v>0</v>
      </c>
      <c r="I74" s="2">
        <f t="shared" ref="I74:L74" si="504">H74+($M74-$H74)/5</f>
        <v>0</v>
      </c>
      <c r="J74" s="2">
        <f t="shared" si="504"/>
        <v>0</v>
      </c>
      <c r="K74" s="2">
        <f t="shared" si="504"/>
        <v>0</v>
      </c>
      <c r="L74" s="2">
        <f t="shared" si="504"/>
        <v>0</v>
      </c>
      <c r="M74" s="105">
        <f>VLOOKUP($B$1,'Multipliers and Adjustments'!$A$70:$I$86,TRUNC(COLUMN(M$2)/5)+2,FALSE)*SUMIFS('EPA US Data'!$I:$I,'EPA US Data'!$D:$D,'Country Selector'!$A$2,'EPA US Data'!$J:$J,$B$1,'EPA US Data'!$C:$C,M$2,'EPA US Data'!$G:$G,"&gt;="&amp;$A74,'EPA US Data'!$G:$G,"&lt;"&amp;$B74)*unit_conv*'State Downscaling Multipliers'!$B$9</f>
        <v>0</v>
      </c>
      <c r="N74" s="2">
        <f t="shared" ref="N74:Q74" si="505">M74+($R74-$M74)/5</f>
        <v>0</v>
      </c>
      <c r="O74" s="2">
        <f t="shared" si="505"/>
        <v>0</v>
      </c>
      <c r="P74" s="2">
        <f t="shared" si="505"/>
        <v>0</v>
      </c>
      <c r="Q74" s="2">
        <f t="shared" si="505"/>
        <v>0</v>
      </c>
      <c r="R74" s="105">
        <f>VLOOKUP($B$1,'Multipliers and Adjustments'!$A$70:$I$86,TRUNC(COLUMN(R$2)/5)+2,FALSE)*SUMIFS('EPA US Data'!$I:$I,'EPA US Data'!$D:$D,'Country Selector'!$A$2,'EPA US Data'!$J:$J,$B$1,'EPA US Data'!$C:$C,R$2,'EPA US Data'!$G:$G,"&gt;="&amp;$A74,'EPA US Data'!$G:$G,"&lt;"&amp;$B74)*unit_conv*'State Downscaling Multipliers'!$B$9</f>
        <v>0</v>
      </c>
      <c r="S74" s="2">
        <f t="shared" ref="S74:V74" si="506">R74+($W74-$R74)/5</f>
        <v>0</v>
      </c>
      <c r="T74" s="2">
        <f t="shared" si="506"/>
        <v>0</v>
      </c>
      <c r="U74" s="2">
        <f t="shared" si="506"/>
        <v>0</v>
      </c>
      <c r="V74" s="2">
        <f t="shared" si="506"/>
        <v>0</v>
      </c>
      <c r="W74" s="105">
        <f>VLOOKUP($B$1,'Multipliers and Adjustments'!$A$70:$I$86,TRUNC(COLUMN(W$2)/5)+2,FALSE)*SUMIFS('EPA US Data'!$I:$I,'EPA US Data'!$D:$D,'Country Selector'!$A$2,'EPA US Data'!$J:$J,$B$1,'EPA US Data'!$C:$C,W$2,'EPA US Data'!$G:$G,"&gt;="&amp;$A74,'EPA US Data'!$G:$G,"&lt;"&amp;$B74)*unit_conv*'State Downscaling Multipliers'!$B$9</f>
        <v>0</v>
      </c>
      <c r="X74" s="2">
        <f t="shared" ref="X74:AA74" si="507">W74+($AB74-$W74)/5</f>
        <v>0</v>
      </c>
      <c r="Y74" s="2">
        <f t="shared" si="507"/>
        <v>0</v>
      </c>
      <c r="Z74" s="2">
        <f t="shared" si="507"/>
        <v>0</v>
      </c>
      <c r="AA74" s="2">
        <f t="shared" si="507"/>
        <v>0</v>
      </c>
      <c r="AB74" s="105">
        <f>VLOOKUP($B$1,'Multipliers and Adjustments'!$A$70:$I$86,TRUNC(COLUMN(AB$2)/5)+2,FALSE)*SUMIFS('EPA US Data'!$I:$I,'EPA US Data'!$D:$D,'Country Selector'!$A$2,'EPA US Data'!$J:$J,$B$1,'EPA US Data'!$C:$C,AB$2,'EPA US Data'!$G:$G,"&gt;="&amp;$A74,'EPA US Data'!$G:$G,"&lt;"&amp;$B74)*unit_conv*'State Downscaling Multipliers'!$B$9</f>
        <v>0</v>
      </c>
      <c r="AC74" s="2">
        <f t="shared" ref="AC74:AF74" si="508">AB74+($AG74-$AB74)/5</f>
        <v>0</v>
      </c>
      <c r="AD74" s="2">
        <f t="shared" si="508"/>
        <v>0</v>
      </c>
      <c r="AE74" s="2">
        <f t="shared" si="508"/>
        <v>0</v>
      </c>
      <c r="AF74" s="2">
        <f t="shared" si="508"/>
        <v>0</v>
      </c>
      <c r="AG74" s="105">
        <f>VLOOKUP($B$1,'Multipliers and Adjustments'!$A$70:$I$86,TRUNC(COLUMN(AG$2)/5)+2,FALSE)*SUMIFS('EPA US Data'!$I:$I,'EPA US Data'!$D:$D,'Country Selector'!$A$2,'EPA US Data'!$J:$J,$B$1,'EPA US Data'!$C:$C,AG$2,'EPA US Data'!$G:$G,"&gt;="&amp;$A74,'EPA US Data'!$G:$G,"&lt;"&amp;$B74)*unit_conv*'State Downscaling Multipliers'!$B$9</f>
        <v>0</v>
      </c>
      <c r="AH74" s="2">
        <f t="shared" ref="AH74:AK74" si="509">AG74+($AL74-$AG74)/5</f>
        <v>0</v>
      </c>
      <c r="AI74" s="2">
        <f t="shared" si="509"/>
        <v>0</v>
      </c>
      <c r="AJ74" s="2">
        <f t="shared" si="509"/>
        <v>0</v>
      </c>
      <c r="AK74" s="2">
        <f t="shared" si="509"/>
        <v>0</v>
      </c>
      <c r="AL74" s="105">
        <f>VLOOKUP($B$1,'Multipliers and Adjustments'!$A$70:$I$86,TRUNC(COLUMN(AL$2)/5)+2,FALSE)*SUMIFS('EPA US Data'!$I:$I,'EPA US Data'!$D:$D,'Country Selector'!$A$2,'EPA US Data'!$J:$J,$B$1,'EPA US Data'!$C:$C,AL$2,'EPA US Data'!$G:$G,"&gt;="&amp;$A74,'EPA US Data'!$G:$G,"&lt;"&amp;$B74)*unit_conv*'State Downscaling Multipliers'!$B$9</f>
        <v>0</v>
      </c>
    </row>
    <row r="75" spans="1:38" ht="15.75" customHeight="1" x14ac:dyDescent="0.25">
      <c r="A75" s="49"/>
      <c r="B75" s="49"/>
    </row>
    <row r="76" spans="1:38" ht="15.75" customHeight="1" x14ac:dyDescent="0.25">
      <c r="A76" s="49"/>
      <c r="B76" s="49"/>
    </row>
    <row r="77" spans="1:38" ht="15.75" customHeight="1" x14ac:dyDescent="0.25">
      <c r="A77" s="49"/>
      <c r="B77" s="49"/>
    </row>
    <row r="78" spans="1:38" ht="15.75" customHeight="1" x14ac:dyDescent="0.25">
      <c r="A78" s="49"/>
      <c r="B78" s="49"/>
    </row>
    <row r="79" spans="1:38" ht="15.75" customHeight="1" x14ac:dyDescent="0.25">
      <c r="A79" s="49"/>
      <c r="B79" s="49"/>
    </row>
    <row r="80" spans="1:38" ht="15.75" customHeight="1" x14ac:dyDescent="0.25">
      <c r="A80" s="49"/>
      <c r="B80" s="49"/>
    </row>
    <row r="81" spans="1:2" ht="15.75" customHeight="1" x14ac:dyDescent="0.25">
      <c r="A81" s="49"/>
      <c r="B81" s="49"/>
    </row>
    <row r="82" spans="1:2" ht="15.75" customHeight="1" x14ac:dyDescent="0.25">
      <c r="A82" s="49"/>
      <c r="B82" s="49"/>
    </row>
    <row r="83" spans="1:2" ht="15.75" customHeight="1" x14ac:dyDescent="0.25">
      <c r="A83" s="49"/>
      <c r="B83" s="49"/>
    </row>
    <row r="84" spans="1:2" ht="15.75" customHeight="1" x14ac:dyDescent="0.25">
      <c r="A84" s="49"/>
      <c r="B84" s="49"/>
    </row>
    <row r="85" spans="1:2" ht="15.75" customHeight="1" x14ac:dyDescent="0.25">
      <c r="A85" s="49"/>
      <c r="B85" s="49"/>
    </row>
    <row r="86" spans="1:2" ht="15.75" customHeight="1" x14ac:dyDescent="0.25">
      <c r="A86" s="49"/>
      <c r="B86" s="49"/>
    </row>
    <row r="87" spans="1:2" ht="15.75" customHeight="1" x14ac:dyDescent="0.25">
      <c r="A87" s="49"/>
      <c r="B87" s="49"/>
    </row>
    <row r="88" spans="1:2" ht="15.75" customHeight="1" x14ac:dyDescent="0.25">
      <c r="A88" s="49"/>
      <c r="B88" s="49"/>
    </row>
    <row r="89" spans="1:2" ht="15.75" customHeight="1" x14ac:dyDescent="0.25">
      <c r="A89" s="49"/>
      <c r="B89" s="49"/>
    </row>
    <row r="90" spans="1:2" ht="15.75" customHeight="1" x14ac:dyDescent="0.25">
      <c r="A90" s="49"/>
      <c r="B90" s="49"/>
    </row>
    <row r="91" spans="1:2" ht="15.75" customHeight="1" x14ac:dyDescent="0.25">
      <c r="A91" s="49"/>
      <c r="B91" s="49"/>
    </row>
    <row r="92" spans="1:2" ht="15.75" customHeight="1" x14ac:dyDescent="0.25">
      <c r="A92" s="49"/>
      <c r="B92" s="49"/>
    </row>
    <row r="93" spans="1:2" ht="15.75" customHeight="1" x14ac:dyDescent="0.25">
      <c r="A93" s="49"/>
      <c r="B93" s="49"/>
    </row>
    <row r="94" spans="1:2" ht="15.75" customHeight="1" x14ac:dyDescent="0.25">
      <c r="A94" s="49"/>
      <c r="B94" s="49"/>
    </row>
    <row r="95" spans="1:2" ht="15.75" customHeight="1" x14ac:dyDescent="0.25">
      <c r="A95" s="49"/>
      <c r="B95" s="49"/>
    </row>
    <row r="96" spans="1:2" ht="15.75" customHeight="1" x14ac:dyDescent="0.25">
      <c r="A96" s="49"/>
      <c r="B96" s="49"/>
    </row>
    <row r="97" spans="1:2" ht="15.75" customHeight="1" x14ac:dyDescent="0.25">
      <c r="A97" s="49"/>
      <c r="B97" s="49"/>
    </row>
    <row r="98" spans="1:2" ht="15.75" customHeight="1" x14ac:dyDescent="0.25">
      <c r="A98" s="49"/>
      <c r="B98" s="49"/>
    </row>
    <row r="99" spans="1:2" ht="15.75" customHeight="1" x14ac:dyDescent="0.25">
      <c r="A99" s="49"/>
      <c r="B99" s="49"/>
    </row>
    <row r="100" spans="1:2" ht="15.75" customHeight="1" x14ac:dyDescent="0.25">
      <c r="A100" s="49"/>
      <c r="B100" s="49"/>
    </row>
    <row r="101" spans="1:2" ht="15.75" customHeight="1" x14ac:dyDescent="0.25">
      <c r="A101" s="49"/>
      <c r="B101" s="49"/>
    </row>
    <row r="102" spans="1:2" ht="15.75" customHeight="1" x14ac:dyDescent="0.25">
      <c r="A102" s="49"/>
      <c r="B102" s="49"/>
    </row>
    <row r="103" spans="1:2" ht="15.75" customHeight="1" x14ac:dyDescent="0.25">
      <c r="A103" s="49"/>
      <c r="B103" s="49"/>
    </row>
    <row r="104" spans="1:2" ht="15.75" customHeight="1" x14ac:dyDescent="0.25">
      <c r="A104" s="49"/>
      <c r="B104" s="49"/>
    </row>
    <row r="105" spans="1:2" ht="15.75" customHeight="1" x14ac:dyDescent="0.25">
      <c r="A105" s="49"/>
      <c r="B105" s="49"/>
    </row>
    <row r="106" spans="1:2" ht="15.75" customHeight="1" x14ac:dyDescent="0.25">
      <c r="A106" s="49"/>
      <c r="B106" s="49"/>
    </row>
    <row r="107" spans="1:2" ht="15.75" customHeight="1" x14ac:dyDescent="0.25">
      <c r="A107" s="49"/>
      <c r="B107" s="49"/>
    </row>
    <row r="108" spans="1:2" ht="15.75" customHeight="1" x14ac:dyDescent="0.25">
      <c r="A108" s="49"/>
      <c r="B108" s="49"/>
    </row>
    <row r="109" spans="1:2" ht="15.75" customHeight="1" x14ac:dyDescent="0.25">
      <c r="A109" s="49"/>
      <c r="B109" s="49"/>
    </row>
    <row r="110" spans="1:2" ht="15.75" customHeight="1" x14ac:dyDescent="0.25">
      <c r="A110" s="49"/>
      <c r="B110" s="49"/>
    </row>
    <row r="111" spans="1:2" ht="15.75" customHeight="1" x14ac:dyDescent="0.25">
      <c r="A111" s="49"/>
      <c r="B111" s="49"/>
    </row>
    <row r="112" spans="1:2" ht="15.75" customHeight="1" x14ac:dyDescent="0.25">
      <c r="A112" s="49"/>
      <c r="B112" s="49"/>
    </row>
    <row r="113" spans="1:2" ht="15.75" customHeight="1" x14ac:dyDescent="0.25">
      <c r="A113" s="49"/>
      <c r="B113" s="49"/>
    </row>
    <row r="114" spans="1:2" ht="15.75" customHeight="1" x14ac:dyDescent="0.25">
      <c r="A114" s="49"/>
      <c r="B114" s="49"/>
    </row>
    <row r="115" spans="1:2" ht="15.75" customHeight="1" x14ac:dyDescent="0.25">
      <c r="A115" s="49"/>
      <c r="B115" s="49"/>
    </row>
    <row r="116" spans="1:2" ht="15.75" customHeight="1" x14ac:dyDescent="0.25">
      <c r="A116" s="49"/>
      <c r="B116" s="49"/>
    </row>
    <row r="117" spans="1:2" ht="15.75" customHeight="1" x14ac:dyDescent="0.25">
      <c r="A117" s="49"/>
      <c r="B117" s="49"/>
    </row>
    <row r="118" spans="1:2" ht="15.75" customHeight="1" x14ac:dyDescent="0.25">
      <c r="A118" s="49"/>
      <c r="B118" s="49"/>
    </row>
    <row r="119" spans="1:2" ht="15.75" customHeight="1" x14ac:dyDescent="0.25">
      <c r="A119" s="49"/>
      <c r="B119" s="49"/>
    </row>
    <row r="120" spans="1:2" ht="15.75" customHeight="1" x14ac:dyDescent="0.25">
      <c r="A120" s="49"/>
      <c r="B120" s="49"/>
    </row>
    <row r="121" spans="1:2" ht="15.75" customHeight="1" x14ac:dyDescent="0.25">
      <c r="A121" s="49"/>
      <c r="B121" s="49"/>
    </row>
    <row r="122" spans="1:2" ht="15.75" customHeight="1" x14ac:dyDescent="0.25">
      <c r="A122" s="49"/>
      <c r="B122" s="49"/>
    </row>
    <row r="123" spans="1:2" ht="15.75" customHeight="1" x14ac:dyDescent="0.25">
      <c r="A123" s="49"/>
      <c r="B123" s="49"/>
    </row>
    <row r="124" spans="1:2" ht="15.75" customHeight="1" x14ac:dyDescent="0.25">
      <c r="A124" s="49"/>
      <c r="B124" s="49"/>
    </row>
    <row r="125" spans="1:2" ht="15.75" customHeight="1" x14ac:dyDescent="0.25">
      <c r="A125" s="49"/>
      <c r="B125" s="49"/>
    </row>
    <row r="126" spans="1:2" ht="15.75" customHeight="1" x14ac:dyDescent="0.25">
      <c r="A126" s="49"/>
      <c r="B126" s="49"/>
    </row>
    <row r="127" spans="1:2" ht="15.75" customHeight="1" x14ac:dyDescent="0.25">
      <c r="A127" s="49"/>
      <c r="B127" s="49"/>
    </row>
    <row r="128" spans="1:2" ht="15.75" customHeight="1" x14ac:dyDescent="0.25">
      <c r="A128" s="49"/>
      <c r="B128" s="49"/>
    </row>
    <row r="129" spans="1:2" ht="15.75" customHeight="1" x14ac:dyDescent="0.25">
      <c r="A129" s="49"/>
      <c r="B129" s="49"/>
    </row>
    <row r="130" spans="1:2" ht="15.75" customHeight="1" x14ac:dyDescent="0.25">
      <c r="A130" s="49"/>
      <c r="B130" s="49"/>
    </row>
    <row r="131" spans="1:2" ht="15.75" customHeight="1" x14ac:dyDescent="0.25">
      <c r="A131" s="49"/>
      <c r="B131" s="49"/>
    </row>
    <row r="132" spans="1:2" ht="15.75" customHeight="1" x14ac:dyDescent="0.25">
      <c r="A132" s="49"/>
      <c r="B132" s="49"/>
    </row>
    <row r="133" spans="1:2" ht="15.75" customHeight="1" x14ac:dyDescent="0.25">
      <c r="A133" s="49"/>
      <c r="B133" s="49"/>
    </row>
    <row r="134" spans="1:2" ht="15.75" customHeight="1" x14ac:dyDescent="0.25">
      <c r="A134" s="49"/>
      <c r="B134" s="49"/>
    </row>
    <row r="135" spans="1:2" ht="15.75" customHeight="1" x14ac:dyDescent="0.25">
      <c r="A135" s="49"/>
      <c r="B135" s="49"/>
    </row>
    <row r="136" spans="1:2" ht="15.75" customHeight="1" x14ac:dyDescent="0.25">
      <c r="A136" s="49"/>
      <c r="B136" s="49"/>
    </row>
    <row r="137" spans="1:2" ht="15.75" customHeight="1" x14ac:dyDescent="0.25">
      <c r="A137" s="49"/>
      <c r="B137" s="49"/>
    </row>
    <row r="138" spans="1:2" ht="15.75" customHeight="1" x14ac:dyDescent="0.25">
      <c r="A138" s="49"/>
      <c r="B138" s="49"/>
    </row>
    <row r="139" spans="1:2" ht="15.75" customHeight="1" x14ac:dyDescent="0.25">
      <c r="A139" s="49"/>
      <c r="B139" s="49"/>
    </row>
    <row r="140" spans="1:2" ht="15.75" customHeight="1" x14ac:dyDescent="0.25">
      <c r="A140" s="49"/>
      <c r="B140" s="49"/>
    </row>
    <row r="141" spans="1:2" ht="15.75" customHeight="1" x14ac:dyDescent="0.25">
      <c r="A141" s="49"/>
      <c r="B141" s="49"/>
    </row>
    <row r="142" spans="1:2" ht="15.75" customHeight="1" x14ac:dyDescent="0.25">
      <c r="A142" s="49"/>
      <c r="B142" s="49"/>
    </row>
    <row r="143" spans="1:2" ht="15.75" customHeight="1" x14ac:dyDescent="0.25">
      <c r="A143" s="49"/>
      <c r="B143" s="49"/>
    </row>
    <row r="144" spans="1:2" ht="15.75" customHeight="1" x14ac:dyDescent="0.25">
      <c r="A144" s="49"/>
      <c r="B144" s="49"/>
    </row>
    <row r="145" spans="1:2" ht="15.75" customHeight="1" x14ac:dyDescent="0.25">
      <c r="A145" s="49"/>
      <c r="B145" s="49"/>
    </row>
    <row r="146" spans="1:2" ht="15.75" customHeight="1" x14ac:dyDescent="0.25">
      <c r="A146" s="49"/>
      <c r="B146" s="49"/>
    </row>
    <row r="147" spans="1:2" ht="15.75" customHeight="1" x14ac:dyDescent="0.25">
      <c r="A147" s="49"/>
      <c r="B147" s="49"/>
    </row>
    <row r="148" spans="1:2" ht="15.75" customHeight="1" x14ac:dyDescent="0.25">
      <c r="A148" s="49"/>
      <c r="B148" s="49"/>
    </row>
    <row r="149" spans="1:2" ht="15.75" customHeight="1" x14ac:dyDescent="0.25">
      <c r="A149" s="49"/>
      <c r="B149" s="49"/>
    </row>
    <row r="150" spans="1:2" ht="15.75" customHeight="1" x14ac:dyDescent="0.25">
      <c r="A150" s="49"/>
      <c r="B150" s="49"/>
    </row>
    <row r="151" spans="1:2" ht="15.75" customHeight="1" x14ac:dyDescent="0.25">
      <c r="A151" s="49"/>
      <c r="B151" s="49"/>
    </row>
    <row r="152" spans="1:2" ht="15.75" customHeight="1" x14ac:dyDescent="0.25">
      <c r="A152" s="49"/>
      <c r="B152" s="49"/>
    </row>
    <row r="153" spans="1:2" ht="15.75" customHeight="1" x14ac:dyDescent="0.25">
      <c r="A153" s="49"/>
      <c r="B153" s="49"/>
    </row>
    <row r="154" spans="1:2" ht="15.75" customHeight="1" x14ac:dyDescent="0.25">
      <c r="A154" s="49"/>
      <c r="B154" s="49"/>
    </row>
    <row r="155" spans="1:2" ht="15.75" customHeight="1" x14ac:dyDescent="0.25">
      <c r="A155" s="49"/>
      <c r="B155" s="49"/>
    </row>
    <row r="156" spans="1:2" ht="15.75" customHeight="1" x14ac:dyDescent="0.25">
      <c r="A156" s="49"/>
      <c r="B156" s="49"/>
    </row>
    <row r="157" spans="1:2" ht="15.75" customHeight="1" x14ac:dyDescent="0.25">
      <c r="A157" s="49"/>
      <c r="B157" s="49"/>
    </row>
    <row r="158" spans="1:2" ht="15.75" customHeight="1" x14ac:dyDescent="0.25">
      <c r="A158" s="49"/>
      <c r="B158" s="49"/>
    </row>
    <row r="159" spans="1:2" ht="15.75" customHeight="1" x14ac:dyDescent="0.25">
      <c r="A159" s="49"/>
      <c r="B159" s="49"/>
    </row>
    <row r="160" spans="1:2" ht="15.75" customHeight="1" x14ac:dyDescent="0.25">
      <c r="A160" s="49"/>
      <c r="B160" s="49"/>
    </row>
    <row r="161" spans="1:2" ht="15.75" customHeight="1" x14ac:dyDescent="0.25">
      <c r="A161" s="49"/>
      <c r="B161" s="49"/>
    </row>
    <row r="162" spans="1:2" ht="15.75" customHeight="1" x14ac:dyDescent="0.25">
      <c r="A162" s="49"/>
      <c r="B162" s="49"/>
    </row>
    <row r="163" spans="1:2" ht="15.75" customHeight="1" x14ac:dyDescent="0.25">
      <c r="A163" s="49"/>
      <c r="B163" s="49"/>
    </row>
    <row r="164" spans="1:2" ht="15.75" customHeight="1" x14ac:dyDescent="0.25">
      <c r="A164" s="49"/>
      <c r="B164" s="49"/>
    </row>
    <row r="165" spans="1:2" ht="15.75" customHeight="1" x14ac:dyDescent="0.25">
      <c r="A165" s="49"/>
      <c r="B165" s="49"/>
    </row>
    <row r="166" spans="1:2" ht="15.75" customHeight="1" x14ac:dyDescent="0.25">
      <c r="A166" s="49"/>
      <c r="B166" s="49"/>
    </row>
    <row r="167" spans="1:2" ht="15.75" customHeight="1" x14ac:dyDescent="0.25">
      <c r="A167" s="49"/>
      <c r="B167" s="49"/>
    </row>
    <row r="168" spans="1:2" ht="15.75" customHeight="1" x14ac:dyDescent="0.25">
      <c r="A168" s="49"/>
      <c r="B168" s="49"/>
    </row>
    <row r="169" spans="1:2" ht="15.75" customHeight="1" x14ac:dyDescent="0.25">
      <c r="A169" s="49"/>
      <c r="B169" s="49"/>
    </row>
    <row r="170" spans="1:2" ht="15.75" customHeight="1" x14ac:dyDescent="0.25">
      <c r="A170" s="49"/>
      <c r="B170" s="49"/>
    </row>
    <row r="171" spans="1:2" ht="15.75" customHeight="1" x14ac:dyDescent="0.25">
      <c r="A171" s="49"/>
      <c r="B171" s="49"/>
    </row>
    <row r="172" spans="1:2" ht="15.75" customHeight="1" x14ac:dyDescent="0.25">
      <c r="A172" s="49"/>
      <c r="B172" s="49"/>
    </row>
    <row r="173" spans="1:2" ht="15.75" customHeight="1" x14ac:dyDescent="0.25">
      <c r="A173" s="49"/>
      <c r="B173" s="49"/>
    </row>
    <row r="174" spans="1:2" ht="15.75" customHeight="1" x14ac:dyDescent="0.25">
      <c r="A174" s="49"/>
      <c r="B174" s="49"/>
    </row>
    <row r="175" spans="1:2" ht="15.75" customHeight="1" x14ac:dyDescent="0.25">
      <c r="A175" s="49"/>
      <c r="B175" s="49"/>
    </row>
    <row r="176" spans="1:2" ht="15.75" customHeight="1" x14ac:dyDescent="0.25">
      <c r="A176" s="49"/>
      <c r="B176" s="49"/>
    </row>
    <row r="177" spans="1:2" ht="15.75" customHeight="1" x14ac:dyDescent="0.25">
      <c r="A177" s="49"/>
      <c r="B177" s="49"/>
    </row>
    <row r="178" spans="1:2" ht="15.75" customHeight="1" x14ac:dyDescent="0.25">
      <c r="A178" s="49"/>
      <c r="B178" s="49"/>
    </row>
    <row r="179" spans="1:2" ht="15.75" customHeight="1" x14ac:dyDescent="0.25">
      <c r="A179" s="49"/>
      <c r="B179" s="49"/>
    </row>
    <row r="180" spans="1:2" ht="15.75" customHeight="1" x14ac:dyDescent="0.25">
      <c r="A180" s="49"/>
      <c r="B180" s="49"/>
    </row>
    <row r="181" spans="1:2" ht="15.75" customHeight="1" x14ac:dyDescent="0.25">
      <c r="A181" s="49"/>
      <c r="B181" s="49"/>
    </row>
    <row r="182" spans="1:2" ht="15.75" customHeight="1" x14ac:dyDescent="0.25">
      <c r="A182" s="49"/>
      <c r="B182" s="49"/>
    </row>
    <row r="183" spans="1:2" ht="15.75" customHeight="1" x14ac:dyDescent="0.25">
      <c r="A183" s="49"/>
      <c r="B183" s="49"/>
    </row>
    <row r="184" spans="1:2" ht="15.75" customHeight="1" x14ac:dyDescent="0.25">
      <c r="A184" s="49"/>
      <c r="B184" s="49"/>
    </row>
    <row r="185" spans="1:2" ht="15.75" customHeight="1" x14ac:dyDescent="0.25">
      <c r="A185" s="49"/>
      <c r="B185" s="49"/>
    </row>
    <row r="186" spans="1:2" ht="15.75" customHeight="1" x14ac:dyDescent="0.25">
      <c r="A186" s="49"/>
      <c r="B186" s="49"/>
    </row>
    <row r="187" spans="1:2" ht="15.75" customHeight="1" x14ac:dyDescent="0.25">
      <c r="A187" s="49"/>
      <c r="B187" s="49"/>
    </row>
    <row r="188" spans="1:2" ht="15.75" customHeight="1" x14ac:dyDescent="0.25">
      <c r="A188" s="49"/>
      <c r="B188" s="49"/>
    </row>
    <row r="189" spans="1:2" ht="15.75" customHeight="1" x14ac:dyDescent="0.25">
      <c r="A189" s="49"/>
      <c r="B189" s="49"/>
    </row>
    <row r="190" spans="1:2" ht="15.75" customHeight="1" x14ac:dyDescent="0.25">
      <c r="A190" s="49"/>
      <c r="B190" s="49"/>
    </row>
    <row r="191" spans="1:2" ht="15.75" customHeight="1" x14ac:dyDescent="0.25">
      <c r="A191" s="49"/>
      <c r="B191" s="49"/>
    </row>
    <row r="192" spans="1:2" ht="15.75" customHeight="1" x14ac:dyDescent="0.25">
      <c r="A192" s="49"/>
      <c r="B192" s="49"/>
    </row>
    <row r="193" spans="1:2" ht="15.75" customHeight="1" x14ac:dyDescent="0.25">
      <c r="A193" s="49"/>
      <c r="B193" s="49"/>
    </row>
    <row r="194" spans="1:2" ht="15.75" customHeight="1" x14ac:dyDescent="0.25">
      <c r="A194" s="49"/>
      <c r="B194" s="49"/>
    </row>
    <row r="195" spans="1:2" ht="15.75" customHeight="1" x14ac:dyDescent="0.25">
      <c r="A195" s="49"/>
      <c r="B195" s="49"/>
    </row>
    <row r="196" spans="1:2" ht="15.75" customHeight="1" x14ac:dyDescent="0.25">
      <c r="A196" s="49"/>
      <c r="B196" s="49"/>
    </row>
    <row r="197" spans="1:2" ht="15.75" customHeight="1" x14ac:dyDescent="0.25">
      <c r="A197" s="49"/>
      <c r="B197" s="49"/>
    </row>
    <row r="198" spans="1:2" ht="15.75" customHeight="1" x14ac:dyDescent="0.25">
      <c r="A198" s="49"/>
      <c r="B198" s="49"/>
    </row>
    <row r="199" spans="1:2" ht="15.75" customHeight="1" x14ac:dyDescent="0.25">
      <c r="A199" s="49"/>
      <c r="B199" s="49"/>
    </row>
    <row r="200" spans="1:2" ht="15.75" customHeight="1" x14ac:dyDescent="0.25">
      <c r="A200" s="49"/>
      <c r="B200" s="49"/>
    </row>
    <row r="201" spans="1:2" ht="15.75" customHeight="1" x14ac:dyDescent="0.25">
      <c r="A201" s="49"/>
      <c r="B201" s="49"/>
    </row>
    <row r="202" spans="1:2" ht="15.75" customHeight="1" x14ac:dyDescent="0.25">
      <c r="A202" s="49"/>
      <c r="B202" s="49"/>
    </row>
    <row r="203" spans="1:2" ht="15.75" customHeight="1" x14ac:dyDescent="0.25">
      <c r="A203" s="49"/>
      <c r="B203" s="49"/>
    </row>
    <row r="204" spans="1:2" ht="15.75" customHeight="1" x14ac:dyDescent="0.25">
      <c r="A204" s="49"/>
      <c r="B204" s="49"/>
    </row>
    <row r="205" spans="1:2" ht="15.75" customHeight="1" x14ac:dyDescent="0.25">
      <c r="A205" s="49"/>
      <c r="B205" s="49"/>
    </row>
    <row r="206" spans="1:2" ht="15.75" customHeight="1" x14ac:dyDescent="0.25">
      <c r="A206" s="49"/>
      <c r="B206" s="49"/>
    </row>
    <row r="207" spans="1:2" ht="15.75" customHeight="1" x14ac:dyDescent="0.25">
      <c r="A207" s="49"/>
      <c r="B207" s="49"/>
    </row>
    <row r="208" spans="1:2" ht="15.75" customHeight="1" x14ac:dyDescent="0.25">
      <c r="A208" s="49"/>
      <c r="B208" s="49"/>
    </row>
    <row r="209" spans="1:2" ht="15.75" customHeight="1" x14ac:dyDescent="0.25">
      <c r="A209" s="49"/>
      <c r="B209" s="49"/>
    </row>
    <row r="210" spans="1:2" ht="15.75" customHeight="1" x14ac:dyDescent="0.25">
      <c r="A210" s="49"/>
      <c r="B210" s="49"/>
    </row>
    <row r="211" spans="1:2" ht="15.75" customHeight="1" x14ac:dyDescent="0.25">
      <c r="A211" s="49"/>
      <c r="B211" s="49"/>
    </row>
    <row r="212" spans="1:2" ht="15.75" customHeight="1" x14ac:dyDescent="0.25">
      <c r="A212" s="49"/>
      <c r="B212" s="49"/>
    </row>
    <row r="213" spans="1:2" ht="15.75" customHeight="1" x14ac:dyDescent="0.25">
      <c r="A213" s="49"/>
      <c r="B213" s="49"/>
    </row>
    <row r="214" spans="1:2" ht="15.75" customHeight="1" x14ac:dyDescent="0.25">
      <c r="A214" s="49"/>
      <c r="B214" s="49"/>
    </row>
    <row r="215" spans="1:2" ht="15.75" customHeight="1" x14ac:dyDescent="0.25">
      <c r="A215" s="49"/>
      <c r="B215" s="49"/>
    </row>
    <row r="216" spans="1:2" ht="15.75" customHeight="1" x14ac:dyDescent="0.25">
      <c r="A216" s="49"/>
      <c r="B216" s="49"/>
    </row>
    <row r="217" spans="1:2" ht="15.75" customHeight="1" x14ac:dyDescent="0.25">
      <c r="A217" s="49"/>
      <c r="B217" s="49"/>
    </row>
    <row r="218" spans="1:2" ht="15.75" customHeight="1" x14ac:dyDescent="0.25">
      <c r="A218" s="49"/>
      <c r="B218" s="49"/>
    </row>
    <row r="219" spans="1:2" ht="15.75" customHeight="1" x14ac:dyDescent="0.25">
      <c r="A219" s="49"/>
      <c r="B219" s="49"/>
    </row>
    <row r="220" spans="1:2" ht="15.75" customHeight="1" x14ac:dyDescent="0.25">
      <c r="A220" s="49"/>
      <c r="B220" s="49"/>
    </row>
    <row r="221" spans="1:2" ht="15.75" customHeight="1" x14ac:dyDescent="0.25">
      <c r="A221" s="49"/>
      <c r="B221" s="49"/>
    </row>
    <row r="222" spans="1:2" ht="15.75" customHeight="1" x14ac:dyDescent="0.25">
      <c r="A222" s="49"/>
      <c r="B222" s="49"/>
    </row>
    <row r="223" spans="1:2" ht="15.75" customHeight="1" x14ac:dyDescent="0.25">
      <c r="A223" s="49"/>
      <c r="B223" s="49"/>
    </row>
    <row r="224" spans="1:2" ht="15.75" customHeight="1" x14ac:dyDescent="0.25">
      <c r="A224" s="49"/>
      <c r="B224" s="49"/>
    </row>
    <row r="225" spans="1:2" ht="15.75" customHeight="1" x14ac:dyDescent="0.25">
      <c r="A225" s="49"/>
      <c r="B225" s="49"/>
    </row>
    <row r="226" spans="1:2" ht="15.75" customHeight="1" x14ac:dyDescent="0.25">
      <c r="A226" s="49"/>
      <c r="B226" s="49"/>
    </row>
    <row r="227" spans="1:2" ht="15.75" customHeight="1" x14ac:dyDescent="0.25">
      <c r="A227" s="49"/>
      <c r="B227" s="49"/>
    </row>
    <row r="228" spans="1:2" ht="15.75" customHeight="1" x14ac:dyDescent="0.25">
      <c r="A228" s="49"/>
      <c r="B228" s="49"/>
    </row>
    <row r="229" spans="1:2" ht="15.75" customHeight="1" x14ac:dyDescent="0.25">
      <c r="A229" s="49"/>
      <c r="B229" s="49"/>
    </row>
    <row r="230" spans="1:2" ht="15.75" customHeight="1" x14ac:dyDescent="0.25">
      <c r="A230" s="49"/>
      <c r="B230" s="49"/>
    </row>
    <row r="231" spans="1:2" ht="15.75" customHeight="1" x14ac:dyDescent="0.25">
      <c r="A231" s="49"/>
      <c r="B231" s="49"/>
    </row>
    <row r="232" spans="1:2" ht="15.75" customHeight="1" x14ac:dyDescent="0.25">
      <c r="A232" s="49"/>
      <c r="B232" s="49"/>
    </row>
    <row r="233" spans="1:2" ht="15.75" customHeight="1" x14ac:dyDescent="0.25">
      <c r="A233" s="49"/>
      <c r="B233" s="49"/>
    </row>
    <row r="234" spans="1:2" ht="15.75" customHeight="1" x14ac:dyDescent="0.25">
      <c r="A234" s="49"/>
      <c r="B234" s="49"/>
    </row>
    <row r="235" spans="1:2" ht="15.75" customHeight="1" x14ac:dyDescent="0.25">
      <c r="A235" s="49"/>
      <c r="B235" s="49"/>
    </row>
    <row r="236" spans="1:2" ht="15.75" customHeight="1" x14ac:dyDescent="0.25">
      <c r="A236" s="49"/>
      <c r="B236" s="49"/>
    </row>
    <row r="237" spans="1:2" ht="15.75" customHeight="1" x14ac:dyDescent="0.25">
      <c r="A237" s="49"/>
      <c r="B237" s="49"/>
    </row>
    <row r="238" spans="1:2" ht="15.75" customHeight="1" x14ac:dyDescent="0.25">
      <c r="A238" s="49"/>
      <c r="B238" s="49"/>
    </row>
    <row r="239" spans="1:2" ht="15.75" customHeight="1" x14ac:dyDescent="0.25">
      <c r="A239" s="49"/>
      <c r="B239" s="49"/>
    </row>
    <row r="240" spans="1:2" ht="15.75" customHeight="1" x14ac:dyDescent="0.25">
      <c r="A240" s="49"/>
      <c r="B240" s="49"/>
    </row>
    <row r="241" spans="1:2" ht="15.75" customHeight="1" x14ac:dyDescent="0.25">
      <c r="A241" s="49"/>
      <c r="B241" s="49"/>
    </row>
    <row r="242" spans="1:2" ht="15.75" customHeight="1" x14ac:dyDescent="0.25">
      <c r="A242" s="49"/>
      <c r="B242" s="49"/>
    </row>
    <row r="243" spans="1:2" ht="15.75" customHeight="1" x14ac:dyDescent="0.25">
      <c r="A243" s="49"/>
      <c r="B243" s="49"/>
    </row>
    <row r="244" spans="1:2" ht="15.75" customHeight="1" x14ac:dyDescent="0.25">
      <c r="A244" s="49"/>
      <c r="B244" s="49"/>
    </row>
    <row r="245" spans="1:2" ht="15.75" customHeight="1" x14ac:dyDescent="0.25">
      <c r="A245" s="49"/>
      <c r="B245" s="49"/>
    </row>
    <row r="246" spans="1:2" ht="15.75" customHeight="1" x14ac:dyDescent="0.25">
      <c r="A246" s="49"/>
      <c r="B246" s="49"/>
    </row>
    <row r="247" spans="1:2" ht="15.75" customHeight="1" x14ac:dyDescent="0.25">
      <c r="A247" s="49"/>
      <c r="B247" s="49"/>
    </row>
    <row r="248" spans="1:2" ht="15.75" customHeight="1" x14ac:dyDescent="0.25">
      <c r="A248" s="49"/>
      <c r="B248" s="49"/>
    </row>
    <row r="249" spans="1:2" ht="15.75" customHeight="1" x14ac:dyDescent="0.25">
      <c r="A249" s="49"/>
      <c r="B249" s="49"/>
    </row>
    <row r="250" spans="1:2" ht="15.75" customHeight="1" x14ac:dyDescent="0.25">
      <c r="A250" s="49"/>
      <c r="B250" s="49"/>
    </row>
    <row r="251" spans="1:2" ht="15.75" customHeight="1" x14ac:dyDescent="0.25">
      <c r="A251" s="49"/>
      <c r="B251" s="49"/>
    </row>
    <row r="252" spans="1:2" ht="15.75" customHeight="1" x14ac:dyDescent="0.25">
      <c r="A252" s="49"/>
      <c r="B252" s="49"/>
    </row>
    <row r="253" spans="1:2" ht="15.75" customHeight="1" x14ac:dyDescent="0.25">
      <c r="A253" s="49"/>
      <c r="B253" s="49"/>
    </row>
    <row r="254" spans="1:2" ht="15.75" customHeight="1" x14ac:dyDescent="0.25">
      <c r="A254" s="49"/>
      <c r="B254" s="49"/>
    </row>
    <row r="255" spans="1:2" ht="15.75" customHeight="1" x14ac:dyDescent="0.25">
      <c r="A255" s="49"/>
      <c r="B255" s="49"/>
    </row>
    <row r="256" spans="1:2" ht="15.75" customHeight="1" x14ac:dyDescent="0.25">
      <c r="A256" s="49"/>
      <c r="B256" s="49"/>
    </row>
    <row r="257" spans="1:2" ht="15.75" customHeight="1" x14ac:dyDescent="0.25">
      <c r="A257" s="49"/>
      <c r="B257" s="49"/>
    </row>
    <row r="258" spans="1:2" ht="15.75" customHeight="1" x14ac:dyDescent="0.25">
      <c r="A258" s="49"/>
      <c r="B258" s="49"/>
    </row>
    <row r="259" spans="1:2" ht="15.75" customHeight="1" x14ac:dyDescent="0.25">
      <c r="A259" s="49"/>
      <c r="B259" s="49"/>
    </row>
    <row r="260" spans="1:2" ht="15.75" customHeight="1" x14ac:dyDescent="0.25">
      <c r="A260" s="49"/>
      <c r="B260" s="49"/>
    </row>
    <row r="261" spans="1:2" ht="15.75" customHeight="1" x14ac:dyDescent="0.25">
      <c r="A261" s="49"/>
      <c r="B261" s="49"/>
    </row>
    <row r="262" spans="1:2" ht="15.75" customHeight="1" x14ac:dyDescent="0.25">
      <c r="A262" s="49"/>
      <c r="B262" s="49"/>
    </row>
    <row r="263" spans="1:2" ht="15.75" customHeight="1" x14ac:dyDescent="0.25">
      <c r="A263" s="49"/>
      <c r="B263" s="49"/>
    </row>
    <row r="264" spans="1:2" ht="15.75" customHeight="1" x14ac:dyDescent="0.25">
      <c r="A264" s="49"/>
      <c r="B264" s="49"/>
    </row>
    <row r="265" spans="1:2" ht="15.75" customHeight="1" x14ac:dyDescent="0.25">
      <c r="A265" s="49"/>
      <c r="B265" s="49"/>
    </row>
    <row r="266" spans="1:2" ht="15.75" customHeight="1" x14ac:dyDescent="0.25">
      <c r="A266" s="49"/>
      <c r="B266" s="49"/>
    </row>
    <row r="267" spans="1:2" ht="15.75" customHeight="1" x14ac:dyDescent="0.25">
      <c r="A267" s="49"/>
      <c r="B267" s="49"/>
    </row>
    <row r="268" spans="1:2" ht="15.75" customHeight="1" x14ac:dyDescent="0.25">
      <c r="A268" s="49"/>
      <c r="B268" s="49"/>
    </row>
    <row r="269" spans="1:2" ht="15.75" customHeight="1" x14ac:dyDescent="0.25">
      <c r="A269" s="49"/>
      <c r="B269" s="49"/>
    </row>
    <row r="270" spans="1:2" ht="15.75" customHeight="1" x14ac:dyDescent="0.25">
      <c r="A270" s="49"/>
      <c r="B270" s="49"/>
    </row>
    <row r="271" spans="1:2" ht="15.75" customHeight="1" x14ac:dyDescent="0.25">
      <c r="A271" s="49"/>
      <c r="B271" s="49"/>
    </row>
    <row r="272" spans="1:2" ht="15.75" customHeight="1" x14ac:dyDescent="0.25">
      <c r="A272" s="49"/>
      <c r="B272" s="49"/>
    </row>
    <row r="273" spans="1:2" ht="15.75" customHeight="1" x14ac:dyDescent="0.25">
      <c r="A273" s="49"/>
      <c r="B273" s="49"/>
    </row>
    <row r="274" spans="1:2" ht="15.75" customHeight="1" x14ac:dyDescent="0.25">
      <c r="A274" s="49"/>
      <c r="B274" s="49"/>
    </row>
    <row r="275" spans="1:2" ht="15.75" customHeight="1" x14ac:dyDescent="0.25">
      <c r="A275" s="49"/>
      <c r="B275" s="49"/>
    </row>
    <row r="276" spans="1:2" ht="15.75" customHeight="1" x14ac:dyDescent="0.25">
      <c r="A276" s="49"/>
      <c r="B276" s="49"/>
    </row>
    <row r="277" spans="1:2" ht="15.75" customHeight="1" x14ac:dyDescent="0.25">
      <c r="A277" s="49"/>
      <c r="B277" s="49"/>
    </row>
    <row r="278" spans="1:2" ht="15.75" customHeight="1" x14ac:dyDescent="0.25">
      <c r="A278" s="49"/>
      <c r="B278" s="49"/>
    </row>
    <row r="279" spans="1:2" ht="15.75" customHeight="1" x14ac:dyDescent="0.25">
      <c r="A279" s="49"/>
      <c r="B279" s="49"/>
    </row>
    <row r="280" spans="1:2" ht="15.75" customHeight="1" x14ac:dyDescent="0.25">
      <c r="A280" s="49"/>
      <c r="B280" s="49"/>
    </row>
    <row r="281" spans="1:2" ht="15.75" customHeight="1" x14ac:dyDescent="0.25">
      <c r="A281" s="49"/>
      <c r="B281" s="49"/>
    </row>
    <row r="282" spans="1:2" ht="15.75" customHeight="1" x14ac:dyDescent="0.25">
      <c r="A282" s="49"/>
      <c r="B282" s="49"/>
    </row>
    <row r="283" spans="1:2" ht="15.75" customHeight="1" x14ac:dyDescent="0.25">
      <c r="A283" s="49"/>
      <c r="B283" s="49"/>
    </row>
    <row r="284" spans="1:2" ht="15.75" customHeight="1" x14ac:dyDescent="0.25">
      <c r="A284" s="49"/>
      <c r="B284" s="49"/>
    </row>
    <row r="285" spans="1:2" ht="15.75" customHeight="1" x14ac:dyDescent="0.25">
      <c r="A285" s="49"/>
      <c r="B285" s="49"/>
    </row>
    <row r="286" spans="1:2" ht="15.75" customHeight="1" x14ac:dyDescent="0.25">
      <c r="A286" s="49"/>
      <c r="B286" s="49"/>
    </row>
    <row r="287" spans="1:2" ht="15.75" customHeight="1" x14ac:dyDescent="0.25">
      <c r="A287" s="49"/>
      <c r="B287" s="49"/>
    </row>
    <row r="288" spans="1:2" ht="15.75" customHeight="1" x14ac:dyDescent="0.25">
      <c r="A288" s="49"/>
      <c r="B288" s="49"/>
    </row>
    <row r="289" spans="1:2" ht="15.75" customHeight="1" x14ac:dyDescent="0.25">
      <c r="A289" s="49"/>
      <c r="B289" s="49"/>
    </row>
    <row r="290" spans="1:2" ht="15.75" customHeight="1" x14ac:dyDescent="0.25">
      <c r="A290" s="49"/>
      <c r="B290" s="49"/>
    </row>
    <row r="291" spans="1:2" ht="15.75" customHeight="1" x14ac:dyDescent="0.25">
      <c r="A291" s="49"/>
      <c r="B291" s="49"/>
    </row>
    <row r="292" spans="1:2" ht="15.75" customHeight="1" x14ac:dyDescent="0.25">
      <c r="A292" s="49"/>
      <c r="B292" s="49"/>
    </row>
    <row r="293" spans="1:2" ht="15.75" customHeight="1" x14ac:dyDescent="0.25">
      <c r="A293" s="49"/>
      <c r="B293" s="49"/>
    </row>
    <row r="294" spans="1:2" ht="15.75" customHeight="1" x14ac:dyDescent="0.25">
      <c r="A294" s="49"/>
      <c r="B294" s="49"/>
    </row>
    <row r="295" spans="1:2" ht="15.75" customHeight="1" x14ac:dyDescent="0.25">
      <c r="A295" s="49"/>
      <c r="B295" s="49"/>
    </row>
    <row r="296" spans="1:2" ht="15.75" customHeight="1" x14ac:dyDescent="0.25">
      <c r="A296" s="49"/>
      <c r="B296" s="49"/>
    </row>
    <row r="297" spans="1:2" ht="15.75" customHeight="1" x14ac:dyDescent="0.25">
      <c r="A297" s="49"/>
      <c r="B297" s="49"/>
    </row>
    <row r="298" spans="1:2" ht="15.75" customHeight="1" x14ac:dyDescent="0.25">
      <c r="A298" s="49"/>
      <c r="B298" s="49"/>
    </row>
    <row r="299" spans="1:2" ht="15.75" customHeight="1" x14ac:dyDescent="0.25">
      <c r="A299" s="49"/>
      <c r="B299" s="49"/>
    </row>
    <row r="300" spans="1:2" ht="15.75" customHeight="1" x14ac:dyDescent="0.25">
      <c r="A300" s="49"/>
      <c r="B300" s="49"/>
    </row>
    <row r="301" spans="1:2" ht="15.75" customHeight="1" x14ac:dyDescent="0.25">
      <c r="A301" s="49"/>
      <c r="B301" s="49"/>
    </row>
    <row r="302" spans="1:2" ht="15.75" customHeight="1" x14ac:dyDescent="0.25">
      <c r="A302" s="49"/>
      <c r="B302" s="49"/>
    </row>
    <row r="303" spans="1:2" ht="15.75" customHeight="1" x14ac:dyDescent="0.25">
      <c r="A303" s="49"/>
      <c r="B303" s="49"/>
    </row>
    <row r="304" spans="1:2" ht="15.75" customHeight="1" x14ac:dyDescent="0.25">
      <c r="A304" s="49"/>
      <c r="B304" s="49"/>
    </row>
    <row r="305" spans="1:2" ht="15.75" customHeight="1" x14ac:dyDescent="0.25">
      <c r="A305" s="49"/>
      <c r="B305" s="49"/>
    </row>
    <row r="306" spans="1:2" ht="15.75" customHeight="1" x14ac:dyDescent="0.25">
      <c r="A306" s="49"/>
      <c r="B306" s="49"/>
    </row>
    <row r="307" spans="1:2" ht="15.75" customHeight="1" x14ac:dyDescent="0.25">
      <c r="A307" s="49"/>
      <c r="B307" s="49"/>
    </row>
    <row r="308" spans="1:2" ht="15.75" customHeight="1" x14ac:dyDescent="0.25">
      <c r="A308" s="49"/>
      <c r="B308" s="49"/>
    </row>
    <row r="309" spans="1:2" ht="15.75" customHeight="1" x14ac:dyDescent="0.25">
      <c r="A309" s="49"/>
      <c r="B309" s="49"/>
    </row>
    <row r="310" spans="1:2" ht="15.75" customHeight="1" x14ac:dyDescent="0.25">
      <c r="A310" s="49"/>
      <c r="B310" s="49"/>
    </row>
    <row r="311" spans="1:2" ht="15.75" customHeight="1" x14ac:dyDescent="0.25">
      <c r="A311" s="49"/>
      <c r="B311" s="49"/>
    </row>
    <row r="312" spans="1:2" ht="15.75" customHeight="1" x14ac:dyDescent="0.25">
      <c r="A312" s="49"/>
      <c r="B312" s="49"/>
    </row>
    <row r="313" spans="1:2" ht="15.75" customHeight="1" x14ac:dyDescent="0.25">
      <c r="A313" s="49"/>
      <c r="B313" s="49"/>
    </row>
    <row r="314" spans="1:2" ht="15.75" customHeight="1" x14ac:dyDescent="0.25">
      <c r="A314" s="49"/>
      <c r="B314" s="49"/>
    </row>
    <row r="315" spans="1:2" ht="15.75" customHeight="1" x14ac:dyDescent="0.25">
      <c r="A315" s="49"/>
      <c r="B315" s="49"/>
    </row>
    <row r="316" spans="1:2" ht="15.75" customHeight="1" x14ac:dyDescent="0.25">
      <c r="A316" s="49"/>
      <c r="B316" s="49"/>
    </row>
    <row r="317" spans="1:2" ht="15.75" customHeight="1" x14ac:dyDescent="0.25">
      <c r="A317" s="49"/>
      <c r="B317" s="49"/>
    </row>
    <row r="318" spans="1:2" ht="15.75" customHeight="1" x14ac:dyDescent="0.25">
      <c r="A318" s="49"/>
      <c r="B318" s="49"/>
    </row>
    <row r="319" spans="1:2" ht="15.75" customHeight="1" x14ac:dyDescent="0.25">
      <c r="A319" s="49"/>
      <c r="B319" s="49"/>
    </row>
    <row r="320" spans="1:2" ht="15.75" customHeight="1" x14ac:dyDescent="0.25">
      <c r="A320" s="49"/>
      <c r="B320" s="49"/>
    </row>
    <row r="321" spans="1:2" ht="15.75" customHeight="1" x14ac:dyDescent="0.25">
      <c r="A321" s="49"/>
      <c r="B321" s="49"/>
    </row>
    <row r="322" spans="1:2" ht="15.75" customHeight="1" x14ac:dyDescent="0.25">
      <c r="A322" s="49"/>
      <c r="B322" s="49"/>
    </row>
    <row r="323" spans="1:2" ht="15.75" customHeight="1" x14ac:dyDescent="0.25">
      <c r="A323" s="49"/>
      <c r="B323" s="49"/>
    </row>
    <row r="324" spans="1:2" ht="15.75" customHeight="1" x14ac:dyDescent="0.25">
      <c r="A324" s="49"/>
      <c r="B324" s="49"/>
    </row>
    <row r="325" spans="1:2" ht="15.75" customHeight="1" x14ac:dyDescent="0.25">
      <c r="A325" s="49"/>
      <c r="B325" s="49"/>
    </row>
    <row r="326" spans="1:2" ht="15.75" customHeight="1" x14ac:dyDescent="0.25">
      <c r="A326" s="49"/>
      <c r="B326" s="49"/>
    </row>
    <row r="327" spans="1:2" ht="15.75" customHeight="1" x14ac:dyDescent="0.25">
      <c r="A327" s="49"/>
      <c r="B327" s="49"/>
    </row>
    <row r="328" spans="1:2" ht="15.75" customHeight="1" x14ac:dyDescent="0.25">
      <c r="A328" s="49"/>
      <c r="B328" s="49"/>
    </row>
    <row r="329" spans="1:2" ht="15.75" customHeight="1" x14ac:dyDescent="0.25">
      <c r="A329" s="49"/>
      <c r="B329" s="49"/>
    </row>
    <row r="330" spans="1:2" ht="15.75" customHeight="1" x14ac:dyDescent="0.25">
      <c r="A330" s="49"/>
      <c r="B330" s="49"/>
    </row>
    <row r="331" spans="1:2" ht="15.75" customHeight="1" x14ac:dyDescent="0.25">
      <c r="A331" s="49"/>
      <c r="B331" s="49"/>
    </row>
    <row r="332" spans="1:2" ht="15.75" customHeight="1" x14ac:dyDescent="0.25">
      <c r="A332" s="49"/>
      <c r="B332" s="49"/>
    </row>
    <row r="333" spans="1:2" ht="15.75" customHeight="1" x14ac:dyDescent="0.25">
      <c r="A333" s="49"/>
      <c r="B333" s="49"/>
    </row>
    <row r="334" spans="1:2" ht="15.75" customHeight="1" x14ac:dyDescent="0.25">
      <c r="A334" s="49"/>
      <c r="B334" s="49"/>
    </row>
    <row r="335" spans="1:2" ht="15.75" customHeight="1" x14ac:dyDescent="0.25">
      <c r="A335" s="49"/>
      <c r="B335" s="49"/>
    </row>
    <row r="336" spans="1:2" ht="15.75" customHeight="1" x14ac:dyDescent="0.25">
      <c r="A336" s="49"/>
      <c r="B336" s="49"/>
    </row>
    <row r="337" spans="1:2" ht="15.75" customHeight="1" x14ac:dyDescent="0.25">
      <c r="A337" s="49"/>
      <c r="B337" s="49"/>
    </row>
    <row r="338" spans="1:2" ht="15.75" customHeight="1" x14ac:dyDescent="0.25">
      <c r="A338" s="49"/>
      <c r="B338" s="49"/>
    </row>
    <row r="339" spans="1:2" ht="15.75" customHeight="1" x14ac:dyDescent="0.25">
      <c r="A339" s="49"/>
      <c r="B339" s="49"/>
    </row>
    <row r="340" spans="1:2" ht="15.75" customHeight="1" x14ac:dyDescent="0.25">
      <c r="A340" s="49"/>
      <c r="B340" s="49"/>
    </row>
    <row r="341" spans="1:2" ht="15.75" customHeight="1" x14ac:dyDescent="0.25">
      <c r="A341" s="49"/>
      <c r="B341" s="49"/>
    </row>
    <row r="342" spans="1:2" ht="15.75" customHeight="1" x14ac:dyDescent="0.25">
      <c r="A342" s="49"/>
      <c r="B342" s="49"/>
    </row>
    <row r="343" spans="1:2" ht="15.75" customHeight="1" x14ac:dyDescent="0.25">
      <c r="A343" s="49"/>
      <c r="B343" s="49"/>
    </row>
    <row r="344" spans="1:2" ht="15.75" customHeight="1" x14ac:dyDescent="0.25">
      <c r="A344" s="49"/>
      <c r="B344" s="49"/>
    </row>
    <row r="345" spans="1:2" ht="15.75" customHeight="1" x14ac:dyDescent="0.25">
      <c r="A345" s="49"/>
      <c r="B345" s="49"/>
    </row>
    <row r="346" spans="1:2" ht="15.75" customHeight="1" x14ac:dyDescent="0.25">
      <c r="A346" s="49"/>
      <c r="B346" s="49"/>
    </row>
    <row r="347" spans="1:2" ht="15.75" customHeight="1" x14ac:dyDescent="0.25">
      <c r="A347" s="49"/>
      <c r="B347" s="49"/>
    </row>
    <row r="348" spans="1:2" ht="15.75" customHeight="1" x14ac:dyDescent="0.25">
      <c r="A348" s="49"/>
      <c r="B348" s="49"/>
    </row>
    <row r="349" spans="1:2" ht="15.75" customHeight="1" x14ac:dyDescent="0.25">
      <c r="A349" s="49"/>
      <c r="B349" s="49"/>
    </row>
    <row r="350" spans="1:2" ht="15.75" customHeight="1" x14ac:dyDescent="0.25">
      <c r="A350" s="49"/>
      <c r="B350" s="49"/>
    </row>
    <row r="351" spans="1:2" ht="15.75" customHeight="1" x14ac:dyDescent="0.25">
      <c r="A351" s="49"/>
      <c r="B351" s="49"/>
    </row>
    <row r="352" spans="1:2" ht="15.75" customHeight="1" x14ac:dyDescent="0.25">
      <c r="A352" s="49"/>
      <c r="B352" s="49"/>
    </row>
    <row r="353" spans="1:2" ht="15.75" customHeight="1" x14ac:dyDescent="0.25">
      <c r="A353" s="49"/>
      <c r="B353" s="49"/>
    </row>
    <row r="354" spans="1:2" ht="15.75" customHeight="1" x14ac:dyDescent="0.25">
      <c r="A354" s="49"/>
      <c r="B354" s="49"/>
    </row>
    <row r="355" spans="1:2" ht="15.75" customHeight="1" x14ac:dyDescent="0.25">
      <c r="A355" s="49"/>
      <c r="B355" s="49"/>
    </row>
    <row r="356" spans="1:2" ht="15.75" customHeight="1" x14ac:dyDescent="0.25">
      <c r="A356" s="49"/>
      <c r="B356" s="49"/>
    </row>
    <row r="357" spans="1:2" ht="15.75" customHeight="1" x14ac:dyDescent="0.25">
      <c r="A357" s="49"/>
      <c r="B357" s="49"/>
    </row>
    <row r="358" spans="1:2" ht="15.75" customHeight="1" x14ac:dyDescent="0.25">
      <c r="A358" s="49"/>
      <c r="B358" s="49"/>
    </row>
    <row r="359" spans="1:2" ht="15.75" customHeight="1" x14ac:dyDescent="0.25">
      <c r="A359" s="49"/>
      <c r="B359" s="49"/>
    </row>
    <row r="360" spans="1:2" ht="15.75" customHeight="1" x14ac:dyDescent="0.25">
      <c r="A360" s="49"/>
      <c r="B360" s="49"/>
    </row>
    <row r="361" spans="1:2" ht="15.75" customHeight="1" x14ac:dyDescent="0.25">
      <c r="A361" s="49"/>
      <c r="B361" s="49"/>
    </row>
    <row r="362" spans="1:2" ht="15.75" customHeight="1" x14ac:dyDescent="0.25">
      <c r="A362" s="49"/>
      <c r="B362" s="49"/>
    </row>
    <row r="363" spans="1:2" ht="15.75" customHeight="1" x14ac:dyDescent="0.25">
      <c r="A363" s="49"/>
      <c r="B363" s="49"/>
    </row>
    <row r="364" spans="1:2" ht="15.75" customHeight="1" x14ac:dyDescent="0.25">
      <c r="A364" s="49"/>
      <c r="B364" s="49"/>
    </row>
    <row r="365" spans="1:2" ht="15.75" customHeight="1" x14ac:dyDescent="0.25">
      <c r="A365" s="49"/>
      <c r="B365" s="49"/>
    </row>
    <row r="366" spans="1:2" ht="15.75" customHeight="1" x14ac:dyDescent="0.25">
      <c r="A366" s="49"/>
      <c r="B366" s="49"/>
    </row>
    <row r="367" spans="1:2" ht="15.75" customHeight="1" x14ac:dyDescent="0.25">
      <c r="A367" s="49"/>
      <c r="B367" s="49"/>
    </row>
    <row r="368" spans="1:2" ht="15.75" customHeight="1" x14ac:dyDescent="0.25">
      <c r="A368" s="49"/>
      <c r="B368" s="49"/>
    </row>
    <row r="369" spans="1:2" ht="15.75" customHeight="1" x14ac:dyDescent="0.25">
      <c r="A369" s="49"/>
      <c r="B369" s="49"/>
    </row>
    <row r="370" spans="1:2" ht="15.75" customHeight="1" x14ac:dyDescent="0.25">
      <c r="A370" s="49"/>
      <c r="B370" s="49"/>
    </row>
    <row r="371" spans="1:2" ht="15.75" customHeight="1" x14ac:dyDescent="0.25">
      <c r="A371" s="49"/>
      <c r="B371" s="49"/>
    </row>
    <row r="372" spans="1:2" ht="15.75" customHeight="1" x14ac:dyDescent="0.25">
      <c r="A372" s="49"/>
      <c r="B372" s="49"/>
    </row>
    <row r="373" spans="1:2" ht="15.75" customHeight="1" x14ac:dyDescent="0.25">
      <c r="A373" s="49"/>
      <c r="B373" s="49"/>
    </row>
    <row r="374" spans="1:2" ht="15.75" customHeight="1" x14ac:dyDescent="0.25">
      <c r="A374" s="49"/>
      <c r="B374" s="49"/>
    </row>
    <row r="375" spans="1:2" ht="15.75" customHeight="1" x14ac:dyDescent="0.25">
      <c r="A375" s="49"/>
      <c r="B375" s="49"/>
    </row>
    <row r="376" spans="1:2" ht="15.75" customHeight="1" x14ac:dyDescent="0.25">
      <c r="A376" s="49"/>
      <c r="B376" s="49"/>
    </row>
    <row r="377" spans="1:2" ht="15.75" customHeight="1" x14ac:dyDescent="0.25">
      <c r="A377" s="49"/>
      <c r="B377" s="49"/>
    </row>
    <row r="378" spans="1:2" ht="15.75" customHeight="1" x14ac:dyDescent="0.25">
      <c r="A378" s="49"/>
      <c r="B378" s="49"/>
    </row>
    <row r="379" spans="1:2" ht="15.75" customHeight="1" x14ac:dyDescent="0.25">
      <c r="A379" s="49"/>
      <c r="B379" s="49"/>
    </row>
    <row r="380" spans="1:2" ht="15.75" customHeight="1" x14ac:dyDescent="0.25">
      <c r="A380" s="49"/>
      <c r="B380" s="49"/>
    </row>
    <row r="381" spans="1:2" ht="15.75" customHeight="1" x14ac:dyDescent="0.25">
      <c r="A381" s="49"/>
      <c r="B381" s="49"/>
    </row>
    <row r="382" spans="1:2" ht="15.75" customHeight="1" x14ac:dyDescent="0.25">
      <c r="A382" s="49"/>
      <c r="B382" s="49"/>
    </row>
    <row r="383" spans="1:2" ht="15.75" customHeight="1" x14ac:dyDescent="0.25">
      <c r="A383" s="49"/>
      <c r="B383" s="49"/>
    </row>
    <row r="384" spans="1:2" ht="15.75" customHeight="1" x14ac:dyDescent="0.25">
      <c r="A384" s="49"/>
      <c r="B384" s="49"/>
    </row>
    <row r="385" spans="1:2" ht="15.75" customHeight="1" x14ac:dyDescent="0.25">
      <c r="A385" s="49"/>
      <c r="B385" s="49"/>
    </row>
    <row r="386" spans="1:2" ht="15.75" customHeight="1" x14ac:dyDescent="0.25">
      <c r="A386" s="49"/>
      <c r="B386" s="49"/>
    </row>
    <row r="387" spans="1:2" ht="15.75" customHeight="1" x14ac:dyDescent="0.25">
      <c r="A387" s="49"/>
      <c r="B387" s="49"/>
    </row>
    <row r="388" spans="1:2" ht="15.75" customHeight="1" x14ac:dyDescent="0.25">
      <c r="A388" s="49"/>
      <c r="B388" s="49"/>
    </row>
    <row r="389" spans="1:2" ht="15.75" customHeight="1" x14ac:dyDescent="0.25">
      <c r="A389" s="49"/>
      <c r="B389" s="49"/>
    </row>
    <row r="390" spans="1:2" ht="15.75" customHeight="1" x14ac:dyDescent="0.25">
      <c r="A390" s="49"/>
      <c r="B390" s="49"/>
    </row>
    <row r="391" spans="1:2" ht="15.75" customHeight="1" x14ac:dyDescent="0.25">
      <c r="A391" s="49"/>
      <c r="B391" s="49"/>
    </row>
    <row r="392" spans="1:2" ht="15.75" customHeight="1" x14ac:dyDescent="0.25">
      <c r="A392" s="49"/>
      <c r="B392" s="49"/>
    </row>
    <row r="393" spans="1:2" ht="15.75" customHeight="1" x14ac:dyDescent="0.25">
      <c r="A393" s="49"/>
      <c r="B393" s="49"/>
    </row>
    <row r="394" spans="1:2" ht="15.75" customHeight="1" x14ac:dyDescent="0.25">
      <c r="A394" s="49"/>
      <c r="B394" s="49"/>
    </row>
    <row r="395" spans="1:2" ht="15.75" customHeight="1" x14ac:dyDescent="0.25">
      <c r="A395" s="49"/>
      <c r="B395" s="49"/>
    </row>
    <row r="396" spans="1:2" ht="15.75" customHeight="1" x14ac:dyDescent="0.25">
      <c r="A396" s="49"/>
      <c r="B396" s="49"/>
    </row>
    <row r="397" spans="1:2" ht="15.75" customHeight="1" x14ac:dyDescent="0.25">
      <c r="A397" s="49"/>
      <c r="B397" s="49"/>
    </row>
    <row r="398" spans="1:2" ht="15.75" customHeight="1" x14ac:dyDescent="0.25">
      <c r="A398" s="49"/>
      <c r="B398" s="49"/>
    </row>
    <row r="399" spans="1:2" ht="15.75" customHeight="1" x14ac:dyDescent="0.25">
      <c r="A399" s="49"/>
      <c r="B399" s="49"/>
    </row>
    <row r="400" spans="1:2" ht="15.75" customHeight="1" x14ac:dyDescent="0.25">
      <c r="A400" s="49"/>
      <c r="B400" s="49"/>
    </row>
    <row r="401" spans="1:2" ht="15.75" customHeight="1" x14ac:dyDescent="0.25">
      <c r="A401" s="49"/>
      <c r="B401" s="49"/>
    </row>
    <row r="402" spans="1:2" ht="15.75" customHeight="1" x14ac:dyDescent="0.25">
      <c r="A402" s="49"/>
      <c r="B402" s="49"/>
    </row>
    <row r="403" spans="1:2" ht="15.75" customHeight="1" x14ac:dyDescent="0.25">
      <c r="A403" s="49"/>
      <c r="B403" s="49"/>
    </row>
    <row r="404" spans="1:2" ht="15.75" customHeight="1" x14ac:dyDescent="0.25">
      <c r="A404" s="49"/>
      <c r="B404" s="49"/>
    </row>
    <row r="405" spans="1:2" ht="15.75" customHeight="1" x14ac:dyDescent="0.25">
      <c r="A405" s="49"/>
      <c r="B405" s="49"/>
    </row>
    <row r="406" spans="1:2" ht="15.75" customHeight="1" x14ac:dyDescent="0.25">
      <c r="A406" s="49"/>
      <c r="B406" s="49"/>
    </row>
    <row r="407" spans="1:2" ht="15.75" customHeight="1" x14ac:dyDescent="0.25">
      <c r="A407" s="49"/>
      <c r="B407" s="49"/>
    </row>
    <row r="408" spans="1:2" ht="15.75" customHeight="1" x14ac:dyDescent="0.25">
      <c r="A408" s="49"/>
      <c r="B408" s="49"/>
    </row>
    <row r="409" spans="1:2" ht="15.75" customHeight="1" x14ac:dyDescent="0.25">
      <c r="A409" s="49"/>
      <c r="B409" s="49"/>
    </row>
    <row r="410" spans="1:2" ht="15.75" customHeight="1" x14ac:dyDescent="0.25">
      <c r="A410" s="49"/>
      <c r="B410" s="49"/>
    </row>
    <row r="411" spans="1:2" ht="15.75" customHeight="1" x14ac:dyDescent="0.25">
      <c r="A411" s="49"/>
      <c r="B411" s="49"/>
    </row>
    <row r="412" spans="1:2" ht="15.75" customHeight="1" x14ac:dyDescent="0.25">
      <c r="A412" s="49"/>
      <c r="B412" s="49"/>
    </row>
    <row r="413" spans="1:2" ht="15.75" customHeight="1" x14ac:dyDescent="0.25">
      <c r="A413" s="49"/>
      <c r="B413" s="49"/>
    </row>
    <row r="414" spans="1:2" ht="15.75" customHeight="1" x14ac:dyDescent="0.25">
      <c r="A414" s="49"/>
      <c r="B414" s="49"/>
    </row>
    <row r="415" spans="1:2" ht="15.75" customHeight="1" x14ac:dyDescent="0.25">
      <c r="A415" s="49"/>
      <c r="B415" s="49"/>
    </row>
    <row r="416" spans="1:2" ht="15.75" customHeight="1" x14ac:dyDescent="0.25">
      <c r="A416" s="49"/>
      <c r="B416" s="49"/>
    </row>
    <row r="417" spans="1:2" ht="15.75" customHeight="1" x14ac:dyDescent="0.25">
      <c r="A417" s="49"/>
      <c r="B417" s="49"/>
    </row>
    <row r="418" spans="1:2" ht="15.75" customHeight="1" x14ac:dyDescent="0.25">
      <c r="A418" s="49"/>
      <c r="B418" s="49"/>
    </row>
    <row r="419" spans="1:2" ht="15.75" customHeight="1" x14ac:dyDescent="0.25">
      <c r="A419" s="49"/>
      <c r="B419" s="49"/>
    </row>
    <row r="420" spans="1:2" ht="15.75" customHeight="1" x14ac:dyDescent="0.25">
      <c r="A420" s="49"/>
      <c r="B420" s="49"/>
    </row>
    <row r="421" spans="1:2" ht="15.75" customHeight="1" x14ac:dyDescent="0.25">
      <c r="A421" s="49"/>
      <c r="B421" s="49"/>
    </row>
    <row r="422" spans="1:2" ht="15.75" customHeight="1" x14ac:dyDescent="0.25">
      <c r="A422" s="49"/>
      <c r="B422" s="49"/>
    </row>
    <row r="423" spans="1:2" ht="15.75" customHeight="1" x14ac:dyDescent="0.25">
      <c r="A423" s="49"/>
      <c r="B423" s="49"/>
    </row>
    <row r="424" spans="1:2" ht="15.75" customHeight="1" x14ac:dyDescent="0.25">
      <c r="A424" s="49"/>
      <c r="B424" s="49"/>
    </row>
    <row r="425" spans="1:2" ht="15.75" customHeight="1" x14ac:dyDescent="0.25">
      <c r="A425" s="49"/>
      <c r="B425" s="49"/>
    </row>
    <row r="426" spans="1:2" ht="15.75" customHeight="1" x14ac:dyDescent="0.25">
      <c r="A426" s="49"/>
      <c r="B426" s="49"/>
    </row>
    <row r="427" spans="1:2" ht="15.75" customHeight="1" x14ac:dyDescent="0.25">
      <c r="A427" s="49"/>
      <c r="B427" s="49"/>
    </row>
    <row r="428" spans="1:2" ht="15.75" customHeight="1" x14ac:dyDescent="0.25">
      <c r="A428" s="49"/>
      <c r="B428" s="49"/>
    </row>
    <row r="429" spans="1:2" ht="15.75" customHeight="1" x14ac:dyDescent="0.25">
      <c r="A429" s="49"/>
      <c r="B429" s="49"/>
    </row>
    <row r="430" spans="1:2" ht="15.75" customHeight="1" x14ac:dyDescent="0.25">
      <c r="A430" s="49"/>
      <c r="B430" s="49"/>
    </row>
    <row r="431" spans="1:2" ht="15.75" customHeight="1" x14ac:dyDescent="0.25">
      <c r="A431" s="49"/>
      <c r="B431" s="49"/>
    </row>
    <row r="432" spans="1:2" ht="15.75" customHeight="1" x14ac:dyDescent="0.25">
      <c r="A432" s="49"/>
      <c r="B432" s="49"/>
    </row>
    <row r="433" spans="1:2" ht="15.75" customHeight="1" x14ac:dyDescent="0.25">
      <c r="A433" s="49"/>
      <c r="B433" s="49"/>
    </row>
    <row r="434" spans="1:2" ht="15.75" customHeight="1" x14ac:dyDescent="0.25">
      <c r="A434" s="49"/>
      <c r="B434" s="49"/>
    </row>
    <row r="435" spans="1:2" ht="15.75" customHeight="1" x14ac:dyDescent="0.25">
      <c r="A435" s="49"/>
      <c r="B435" s="49"/>
    </row>
    <row r="436" spans="1:2" ht="15.75" customHeight="1" x14ac:dyDescent="0.25">
      <c r="A436" s="49"/>
      <c r="B436" s="49"/>
    </row>
    <row r="437" spans="1:2" ht="15.75" customHeight="1" x14ac:dyDescent="0.25">
      <c r="A437" s="49"/>
      <c r="B437" s="49"/>
    </row>
    <row r="438" spans="1:2" ht="15.75" customHeight="1" x14ac:dyDescent="0.25">
      <c r="A438" s="49"/>
      <c r="B438" s="49"/>
    </row>
    <row r="439" spans="1:2" ht="15.75" customHeight="1" x14ac:dyDescent="0.25">
      <c r="A439" s="49"/>
      <c r="B439" s="49"/>
    </row>
    <row r="440" spans="1:2" ht="15.75" customHeight="1" x14ac:dyDescent="0.25">
      <c r="A440" s="49"/>
      <c r="B440" s="49"/>
    </row>
    <row r="441" spans="1:2" ht="15.75" customHeight="1" x14ac:dyDescent="0.25">
      <c r="A441" s="49"/>
      <c r="B441" s="49"/>
    </row>
    <row r="442" spans="1:2" ht="15.75" customHeight="1" x14ac:dyDescent="0.25">
      <c r="A442" s="49"/>
      <c r="B442" s="49"/>
    </row>
    <row r="443" spans="1:2" ht="15.75" customHeight="1" x14ac:dyDescent="0.25">
      <c r="A443" s="49"/>
      <c r="B443" s="49"/>
    </row>
    <row r="444" spans="1:2" ht="15.75" customHeight="1" x14ac:dyDescent="0.25">
      <c r="A444" s="49"/>
      <c r="B444" s="49"/>
    </row>
    <row r="445" spans="1:2" ht="15.75" customHeight="1" x14ac:dyDescent="0.25">
      <c r="A445" s="49"/>
      <c r="B445" s="49"/>
    </row>
    <row r="446" spans="1:2" ht="15.75" customHeight="1" x14ac:dyDescent="0.25">
      <c r="A446" s="49"/>
      <c r="B446" s="49"/>
    </row>
    <row r="447" spans="1:2" ht="15.75" customHeight="1" x14ac:dyDescent="0.25">
      <c r="A447" s="49"/>
      <c r="B447" s="49"/>
    </row>
    <row r="448" spans="1:2" ht="15.75" customHeight="1" x14ac:dyDescent="0.25">
      <c r="A448" s="49"/>
      <c r="B448" s="49"/>
    </row>
    <row r="449" spans="1:2" ht="15.75" customHeight="1" x14ac:dyDescent="0.25">
      <c r="A449" s="49"/>
      <c r="B449" s="49"/>
    </row>
    <row r="450" spans="1:2" ht="15.75" customHeight="1" x14ac:dyDescent="0.25">
      <c r="A450" s="49"/>
      <c r="B450" s="49"/>
    </row>
    <row r="451" spans="1:2" ht="15.75" customHeight="1" x14ac:dyDescent="0.25">
      <c r="A451" s="49"/>
      <c r="B451" s="49"/>
    </row>
    <row r="452" spans="1:2" ht="15.75" customHeight="1" x14ac:dyDescent="0.25">
      <c r="A452" s="49"/>
      <c r="B452" s="49"/>
    </row>
    <row r="453" spans="1:2" ht="15.75" customHeight="1" x14ac:dyDescent="0.25">
      <c r="A453" s="49"/>
      <c r="B453" s="49"/>
    </row>
    <row r="454" spans="1:2" ht="15.75" customHeight="1" x14ac:dyDescent="0.25">
      <c r="A454" s="49"/>
      <c r="B454" s="49"/>
    </row>
    <row r="455" spans="1:2" ht="15.75" customHeight="1" x14ac:dyDescent="0.25">
      <c r="A455" s="49"/>
      <c r="B455" s="49"/>
    </row>
    <row r="456" spans="1:2" ht="15.75" customHeight="1" x14ac:dyDescent="0.25">
      <c r="A456" s="49"/>
      <c r="B456" s="49"/>
    </row>
    <row r="457" spans="1:2" ht="15.75" customHeight="1" x14ac:dyDescent="0.25">
      <c r="A457" s="49"/>
      <c r="B457" s="49"/>
    </row>
    <row r="458" spans="1:2" ht="15.75" customHeight="1" x14ac:dyDescent="0.25">
      <c r="A458" s="49"/>
      <c r="B458" s="49"/>
    </row>
    <row r="459" spans="1:2" ht="15.75" customHeight="1" x14ac:dyDescent="0.25">
      <c r="A459" s="49"/>
      <c r="B459" s="49"/>
    </row>
    <row r="460" spans="1:2" ht="15.75" customHeight="1" x14ac:dyDescent="0.25">
      <c r="A460" s="49"/>
      <c r="B460" s="49"/>
    </row>
    <row r="461" spans="1:2" ht="15.75" customHeight="1" x14ac:dyDescent="0.25">
      <c r="A461" s="49"/>
      <c r="B461" s="49"/>
    </row>
    <row r="462" spans="1:2" ht="15.75" customHeight="1" x14ac:dyDescent="0.25">
      <c r="A462" s="49"/>
      <c r="B462" s="49"/>
    </row>
    <row r="463" spans="1:2" ht="15.75" customHeight="1" x14ac:dyDescent="0.25">
      <c r="A463" s="49"/>
      <c r="B463" s="49"/>
    </row>
    <row r="464" spans="1:2" ht="15.75" customHeight="1" x14ac:dyDescent="0.25">
      <c r="A464" s="49"/>
      <c r="B464" s="49"/>
    </row>
    <row r="465" spans="1:2" ht="15.75" customHeight="1" x14ac:dyDescent="0.25">
      <c r="A465" s="49"/>
      <c r="B465" s="49"/>
    </row>
    <row r="466" spans="1:2" ht="15.75" customHeight="1" x14ac:dyDescent="0.25">
      <c r="A466" s="49"/>
      <c r="B466" s="49"/>
    </row>
    <row r="467" spans="1:2" ht="15.75" customHeight="1" x14ac:dyDescent="0.25">
      <c r="A467" s="49"/>
      <c r="B467" s="49"/>
    </row>
    <row r="468" spans="1:2" ht="15.75" customHeight="1" x14ac:dyDescent="0.25">
      <c r="A468" s="49"/>
      <c r="B468" s="49"/>
    </row>
    <row r="469" spans="1:2" ht="15.75" customHeight="1" x14ac:dyDescent="0.25">
      <c r="A469" s="49"/>
      <c r="B469" s="49"/>
    </row>
    <row r="470" spans="1:2" ht="15.75" customHeight="1" x14ac:dyDescent="0.25">
      <c r="A470" s="49"/>
      <c r="B470" s="49"/>
    </row>
    <row r="471" spans="1:2" ht="15.75" customHeight="1" x14ac:dyDescent="0.25">
      <c r="A471" s="49"/>
      <c r="B471" s="49"/>
    </row>
    <row r="472" spans="1:2" ht="15.75" customHeight="1" x14ac:dyDescent="0.25">
      <c r="A472" s="49"/>
      <c r="B472" s="49"/>
    </row>
    <row r="473" spans="1:2" ht="15.75" customHeight="1" x14ac:dyDescent="0.25">
      <c r="A473" s="49"/>
      <c r="B473" s="49"/>
    </row>
    <row r="474" spans="1:2" ht="15.75" customHeight="1" x14ac:dyDescent="0.25">
      <c r="A474" s="49"/>
      <c r="B474" s="49"/>
    </row>
    <row r="475" spans="1:2" ht="15.75" customHeight="1" x14ac:dyDescent="0.25">
      <c r="A475" s="49"/>
      <c r="B475" s="49"/>
    </row>
    <row r="476" spans="1:2" ht="15.75" customHeight="1" x14ac:dyDescent="0.25">
      <c r="A476" s="49"/>
      <c r="B476" s="49"/>
    </row>
    <row r="477" spans="1:2" ht="15.75" customHeight="1" x14ac:dyDescent="0.25">
      <c r="A477" s="49"/>
      <c r="B477" s="49"/>
    </row>
    <row r="478" spans="1:2" ht="15.75" customHeight="1" x14ac:dyDescent="0.25">
      <c r="A478" s="49"/>
      <c r="B478" s="49"/>
    </row>
    <row r="479" spans="1:2" ht="15.75" customHeight="1" x14ac:dyDescent="0.25">
      <c r="A479" s="49"/>
      <c r="B479" s="49"/>
    </row>
    <row r="480" spans="1:2" ht="15.75" customHeight="1" x14ac:dyDescent="0.25">
      <c r="A480" s="49"/>
      <c r="B480" s="49"/>
    </row>
    <row r="481" spans="1:2" ht="15.75" customHeight="1" x14ac:dyDescent="0.25">
      <c r="A481" s="49"/>
      <c r="B481" s="49"/>
    </row>
    <row r="482" spans="1:2" ht="15.75" customHeight="1" x14ac:dyDescent="0.25">
      <c r="A482" s="49"/>
      <c r="B482" s="49"/>
    </row>
    <row r="483" spans="1:2" ht="15.75" customHeight="1" x14ac:dyDescent="0.25">
      <c r="A483" s="49"/>
      <c r="B483" s="49"/>
    </row>
    <row r="484" spans="1:2" ht="15.75" customHeight="1" x14ac:dyDescent="0.25">
      <c r="A484" s="49"/>
      <c r="B484" s="49"/>
    </row>
    <row r="485" spans="1:2" ht="15.75" customHeight="1" x14ac:dyDescent="0.25">
      <c r="A485" s="49"/>
      <c r="B485" s="49"/>
    </row>
    <row r="486" spans="1:2" ht="15.75" customHeight="1" x14ac:dyDescent="0.25">
      <c r="A486" s="49"/>
      <c r="B486" s="49"/>
    </row>
    <row r="487" spans="1:2" ht="15.75" customHeight="1" x14ac:dyDescent="0.25">
      <c r="A487" s="49"/>
      <c r="B487" s="49"/>
    </row>
    <row r="488" spans="1:2" ht="15.75" customHeight="1" x14ac:dyDescent="0.25">
      <c r="A488" s="49"/>
      <c r="B488" s="49"/>
    </row>
    <row r="489" spans="1:2" ht="15.75" customHeight="1" x14ac:dyDescent="0.25">
      <c r="A489" s="49"/>
      <c r="B489" s="49"/>
    </row>
    <row r="490" spans="1:2" ht="15.75" customHeight="1" x14ac:dyDescent="0.25">
      <c r="A490" s="49"/>
      <c r="B490" s="49"/>
    </row>
    <row r="491" spans="1:2" ht="15.75" customHeight="1" x14ac:dyDescent="0.25">
      <c r="A491" s="49"/>
      <c r="B491" s="49"/>
    </row>
    <row r="492" spans="1:2" ht="15.75" customHeight="1" x14ac:dyDescent="0.25">
      <c r="A492" s="49"/>
      <c r="B492" s="49"/>
    </row>
    <row r="493" spans="1:2" ht="15.75" customHeight="1" x14ac:dyDescent="0.25">
      <c r="A493" s="49"/>
      <c r="B493" s="49"/>
    </row>
    <row r="494" spans="1:2" ht="15.75" customHeight="1" x14ac:dyDescent="0.25">
      <c r="A494" s="49"/>
      <c r="B494" s="49"/>
    </row>
    <row r="495" spans="1:2" ht="15.75" customHeight="1" x14ac:dyDescent="0.25">
      <c r="A495" s="49"/>
      <c r="B495" s="49"/>
    </row>
    <row r="496" spans="1:2" ht="15.75" customHeight="1" x14ac:dyDescent="0.25">
      <c r="A496" s="49"/>
      <c r="B496" s="49"/>
    </row>
    <row r="497" spans="1:2" ht="15.75" customHeight="1" x14ac:dyDescent="0.25">
      <c r="A497" s="49"/>
      <c r="B497" s="49"/>
    </row>
    <row r="498" spans="1:2" ht="15.75" customHeight="1" x14ac:dyDescent="0.25">
      <c r="A498" s="49"/>
      <c r="B498" s="49"/>
    </row>
    <row r="499" spans="1:2" ht="15.75" customHeight="1" x14ac:dyDescent="0.25">
      <c r="A499" s="49"/>
      <c r="B499" s="49"/>
    </row>
    <row r="500" spans="1:2" ht="15.75" customHeight="1" x14ac:dyDescent="0.25">
      <c r="A500" s="49"/>
      <c r="B500" s="49"/>
    </row>
    <row r="501" spans="1:2" ht="15.75" customHeight="1" x14ac:dyDescent="0.25">
      <c r="A501" s="49"/>
      <c r="B501" s="49"/>
    </row>
    <row r="502" spans="1:2" ht="15.75" customHeight="1" x14ac:dyDescent="0.25">
      <c r="A502" s="49"/>
      <c r="B502" s="49"/>
    </row>
    <row r="503" spans="1:2" ht="15.75" customHeight="1" x14ac:dyDescent="0.25">
      <c r="A503" s="49"/>
      <c r="B503" s="49"/>
    </row>
    <row r="504" spans="1:2" ht="15.75" customHeight="1" x14ac:dyDescent="0.25">
      <c r="A504" s="49"/>
      <c r="B504" s="49"/>
    </row>
    <row r="505" spans="1:2" ht="15.75" customHeight="1" x14ac:dyDescent="0.25">
      <c r="A505" s="49"/>
      <c r="B505" s="49"/>
    </row>
    <row r="506" spans="1:2" ht="15.75" customHeight="1" x14ac:dyDescent="0.25">
      <c r="A506" s="49"/>
      <c r="B506" s="49"/>
    </row>
    <row r="507" spans="1:2" ht="15.75" customHeight="1" x14ac:dyDescent="0.25">
      <c r="A507" s="49"/>
      <c r="B507" s="49"/>
    </row>
    <row r="508" spans="1:2" ht="15.75" customHeight="1" x14ac:dyDescent="0.25">
      <c r="A508" s="49"/>
      <c r="B508" s="49"/>
    </row>
    <row r="509" spans="1:2" ht="15.75" customHeight="1" x14ac:dyDescent="0.25">
      <c r="A509" s="49"/>
      <c r="B509" s="49"/>
    </row>
    <row r="510" spans="1:2" ht="15.75" customHeight="1" x14ac:dyDescent="0.25">
      <c r="A510" s="49"/>
      <c r="B510" s="49"/>
    </row>
    <row r="511" spans="1:2" ht="15.75" customHeight="1" x14ac:dyDescent="0.25">
      <c r="A511" s="49"/>
      <c r="B511" s="49"/>
    </row>
    <row r="512" spans="1:2" ht="15.75" customHeight="1" x14ac:dyDescent="0.25">
      <c r="A512" s="49"/>
      <c r="B512" s="49"/>
    </row>
    <row r="513" spans="1:2" ht="15.75" customHeight="1" x14ac:dyDescent="0.25">
      <c r="A513" s="49"/>
      <c r="B513" s="49"/>
    </row>
    <row r="514" spans="1:2" ht="15.75" customHeight="1" x14ac:dyDescent="0.25">
      <c r="A514" s="49"/>
      <c r="B514" s="49"/>
    </row>
    <row r="515" spans="1:2" ht="15.75" customHeight="1" x14ac:dyDescent="0.25">
      <c r="A515" s="49"/>
      <c r="B515" s="49"/>
    </row>
    <row r="516" spans="1:2" ht="15.75" customHeight="1" x14ac:dyDescent="0.25">
      <c r="A516" s="49"/>
      <c r="B516" s="49"/>
    </row>
    <row r="517" spans="1:2" ht="15.75" customHeight="1" x14ac:dyDescent="0.25">
      <c r="A517" s="49"/>
      <c r="B517" s="49"/>
    </row>
    <row r="518" spans="1:2" ht="15.75" customHeight="1" x14ac:dyDescent="0.25">
      <c r="A518" s="49"/>
      <c r="B518" s="49"/>
    </row>
    <row r="519" spans="1:2" ht="15.75" customHeight="1" x14ac:dyDescent="0.25">
      <c r="A519" s="49"/>
      <c r="B519" s="49"/>
    </row>
    <row r="520" spans="1:2" ht="15.75" customHeight="1" x14ac:dyDescent="0.25">
      <c r="A520" s="49"/>
      <c r="B520" s="49"/>
    </row>
    <row r="521" spans="1:2" ht="15.75" customHeight="1" x14ac:dyDescent="0.25">
      <c r="A521" s="49"/>
      <c r="B521" s="49"/>
    </row>
    <row r="522" spans="1:2" ht="15.75" customHeight="1" x14ac:dyDescent="0.25">
      <c r="A522" s="49"/>
      <c r="B522" s="49"/>
    </row>
    <row r="523" spans="1:2" ht="15.75" customHeight="1" x14ac:dyDescent="0.25">
      <c r="A523" s="49"/>
      <c r="B523" s="49"/>
    </row>
    <row r="524" spans="1:2" ht="15.75" customHeight="1" x14ac:dyDescent="0.25">
      <c r="A524" s="49"/>
      <c r="B524" s="49"/>
    </row>
    <row r="525" spans="1:2" ht="15.75" customHeight="1" x14ac:dyDescent="0.25">
      <c r="A525" s="49"/>
      <c r="B525" s="49"/>
    </row>
    <row r="526" spans="1:2" ht="15.75" customHeight="1" x14ac:dyDescent="0.25">
      <c r="A526" s="49"/>
      <c r="B526" s="49"/>
    </row>
    <row r="527" spans="1:2" ht="15.75" customHeight="1" x14ac:dyDescent="0.25">
      <c r="A527" s="49"/>
      <c r="B527" s="49"/>
    </row>
    <row r="528" spans="1:2" ht="15.75" customHeight="1" x14ac:dyDescent="0.25">
      <c r="A528" s="49"/>
      <c r="B528" s="49"/>
    </row>
    <row r="529" spans="1:2" ht="15.75" customHeight="1" x14ac:dyDescent="0.25">
      <c r="A529" s="49"/>
      <c r="B529" s="49"/>
    </row>
    <row r="530" spans="1:2" ht="15.75" customHeight="1" x14ac:dyDescent="0.25">
      <c r="A530" s="49"/>
      <c r="B530" s="49"/>
    </row>
    <row r="531" spans="1:2" ht="15.75" customHeight="1" x14ac:dyDescent="0.25">
      <c r="A531" s="49"/>
      <c r="B531" s="49"/>
    </row>
    <row r="532" spans="1:2" ht="15.75" customHeight="1" x14ac:dyDescent="0.25">
      <c r="A532" s="49"/>
      <c r="B532" s="49"/>
    </row>
    <row r="533" spans="1:2" ht="15.75" customHeight="1" x14ac:dyDescent="0.25">
      <c r="A533" s="49"/>
      <c r="B533" s="49"/>
    </row>
    <row r="534" spans="1:2" ht="15.75" customHeight="1" x14ac:dyDescent="0.25">
      <c r="A534" s="49"/>
      <c r="B534" s="49"/>
    </row>
    <row r="535" spans="1:2" ht="15.75" customHeight="1" x14ac:dyDescent="0.25">
      <c r="A535" s="49"/>
      <c r="B535" s="49"/>
    </row>
    <row r="536" spans="1:2" ht="15.75" customHeight="1" x14ac:dyDescent="0.25">
      <c r="A536" s="49"/>
      <c r="B536" s="49"/>
    </row>
    <row r="537" spans="1:2" ht="15.75" customHeight="1" x14ac:dyDescent="0.25">
      <c r="A537" s="49"/>
      <c r="B537" s="49"/>
    </row>
    <row r="538" spans="1:2" ht="15.75" customHeight="1" x14ac:dyDescent="0.25">
      <c r="A538" s="49"/>
      <c r="B538" s="49"/>
    </row>
    <row r="539" spans="1:2" ht="15.75" customHeight="1" x14ac:dyDescent="0.25">
      <c r="A539" s="49"/>
      <c r="B539" s="49"/>
    </row>
    <row r="540" spans="1:2" ht="15.75" customHeight="1" x14ac:dyDescent="0.25">
      <c r="A540" s="49"/>
      <c r="B540" s="49"/>
    </row>
    <row r="541" spans="1:2" ht="15.75" customHeight="1" x14ac:dyDescent="0.25">
      <c r="A541" s="49"/>
      <c r="B541" s="49"/>
    </row>
    <row r="542" spans="1:2" ht="15.75" customHeight="1" x14ac:dyDescent="0.25">
      <c r="A542" s="49"/>
      <c r="B542" s="49"/>
    </row>
    <row r="543" spans="1:2" ht="15.75" customHeight="1" x14ac:dyDescent="0.25">
      <c r="A543" s="49"/>
      <c r="B543" s="49"/>
    </row>
    <row r="544" spans="1:2" ht="15.75" customHeight="1" x14ac:dyDescent="0.25">
      <c r="A544" s="49"/>
      <c r="B544" s="49"/>
    </row>
    <row r="545" spans="1:2" ht="15.75" customHeight="1" x14ac:dyDescent="0.25">
      <c r="A545" s="49"/>
      <c r="B545" s="49"/>
    </row>
    <row r="546" spans="1:2" ht="15.75" customHeight="1" x14ac:dyDescent="0.25">
      <c r="A546" s="49"/>
      <c r="B546" s="49"/>
    </row>
    <row r="547" spans="1:2" ht="15.75" customHeight="1" x14ac:dyDescent="0.25">
      <c r="A547" s="49"/>
      <c r="B547" s="49"/>
    </row>
    <row r="548" spans="1:2" ht="15.75" customHeight="1" x14ac:dyDescent="0.25">
      <c r="A548" s="49"/>
      <c r="B548" s="49"/>
    </row>
    <row r="549" spans="1:2" ht="15.75" customHeight="1" x14ac:dyDescent="0.25">
      <c r="A549" s="49"/>
      <c r="B549" s="49"/>
    </row>
    <row r="550" spans="1:2" ht="15.75" customHeight="1" x14ac:dyDescent="0.25">
      <c r="A550" s="49"/>
      <c r="B550" s="49"/>
    </row>
    <row r="551" spans="1:2" ht="15.75" customHeight="1" x14ac:dyDescent="0.25">
      <c r="A551" s="49"/>
      <c r="B551" s="49"/>
    </row>
    <row r="552" spans="1:2" ht="15.75" customHeight="1" x14ac:dyDescent="0.25">
      <c r="A552" s="49"/>
      <c r="B552" s="49"/>
    </row>
    <row r="553" spans="1:2" ht="15.75" customHeight="1" x14ac:dyDescent="0.25">
      <c r="A553" s="49"/>
      <c r="B553" s="49"/>
    </row>
    <row r="554" spans="1:2" ht="15.75" customHeight="1" x14ac:dyDescent="0.25">
      <c r="A554" s="49"/>
      <c r="B554" s="49"/>
    </row>
    <row r="555" spans="1:2" ht="15.75" customHeight="1" x14ac:dyDescent="0.25">
      <c r="A555" s="49"/>
      <c r="B555" s="49"/>
    </row>
    <row r="556" spans="1:2" ht="15.75" customHeight="1" x14ac:dyDescent="0.25">
      <c r="A556" s="49"/>
      <c r="B556" s="49"/>
    </row>
    <row r="557" spans="1:2" ht="15.75" customHeight="1" x14ac:dyDescent="0.25">
      <c r="A557" s="49"/>
      <c r="B557" s="49"/>
    </row>
    <row r="558" spans="1:2" ht="15.75" customHeight="1" x14ac:dyDescent="0.25">
      <c r="A558" s="49"/>
      <c r="B558" s="49"/>
    </row>
    <row r="559" spans="1:2" ht="15.75" customHeight="1" x14ac:dyDescent="0.25">
      <c r="A559" s="49"/>
      <c r="B559" s="49"/>
    </row>
    <row r="560" spans="1:2" ht="15.75" customHeight="1" x14ac:dyDescent="0.25">
      <c r="A560" s="49"/>
      <c r="B560" s="49"/>
    </row>
    <row r="561" spans="1:2" ht="15.75" customHeight="1" x14ac:dyDescent="0.25">
      <c r="A561" s="49"/>
      <c r="B561" s="49"/>
    </row>
    <row r="562" spans="1:2" ht="15.75" customHeight="1" x14ac:dyDescent="0.25">
      <c r="A562" s="49"/>
      <c r="B562" s="49"/>
    </row>
    <row r="563" spans="1:2" ht="15.75" customHeight="1" x14ac:dyDescent="0.25">
      <c r="A563" s="49"/>
      <c r="B563" s="49"/>
    </row>
    <row r="564" spans="1:2" ht="15.75" customHeight="1" x14ac:dyDescent="0.25">
      <c r="A564" s="49"/>
      <c r="B564" s="49"/>
    </row>
    <row r="565" spans="1:2" ht="15.75" customHeight="1" x14ac:dyDescent="0.25">
      <c r="A565" s="49"/>
      <c r="B565" s="49"/>
    </row>
    <row r="566" spans="1:2" ht="15.75" customHeight="1" x14ac:dyDescent="0.25">
      <c r="A566" s="49"/>
      <c r="B566" s="49"/>
    </row>
    <row r="567" spans="1:2" ht="15.75" customHeight="1" x14ac:dyDescent="0.25">
      <c r="A567" s="49"/>
      <c r="B567" s="49"/>
    </row>
    <row r="568" spans="1:2" ht="15.75" customHeight="1" x14ac:dyDescent="0.25">
      <c r="A568" s="49"/>
      <c r="B568" s="49"/>
    </row>
    <row r="569" spans="1:2" ht="15.75" customHeight="1" x14ac:dyDescent="0.25">
      <c r="A569" s="49"/>
      <c r="B569" s="49"/>
    </row>
    <row r="570" spans="1:2" ht="15.75" customHeight="1" x14ac:dyDescent="0.25">
      <c r="A570" s="49"/>
      <c r="B570" s="49"/>
    </row>
    <row r="571" spans="1:2" ht="15.75" customHeight="1" x14ac:dyDescent="0.25">
      <c r="A571" s="49"/>
      <c r="B571" s="49"/>
    </row>
    <row r="572" spans="1:2" ht="15.75" customHeight="1" x14ac:dyDescent="0.25">
      <c r="A572" s="49"/>
      <c r="B572" s="49"/>
    </row>
    <row r="573" spans="1:2" ht="15.75" customHeight="1" x14ac:dyDescent="0.25">
      <c r="A573" s="49"/>
      <c r="B573" s="49"/>
    </row>
    <row r="574" spans="1:2" ht="15.75" customHeight="1" x14ac:dyDescent="0.25">
      <c r="A574" s="49"/>
      <c r="B574" s="49"/>
    </row>
    <row r="575" spans="1:2" ht="15.75" customHeight="1" x14ac:dyDescent="0.25">
      <c r="A575" s="49"/>
      <c r="B575" s="49"/>
    </row>
    <row r="576" spans="1:2" ht="15.75" customHeight="1" x14ac:dyDescent="0.25">
      <c r="A576" s="49"/>
      <c r="B576" s="49"/>
    </row>
    <row r="577" spans="1:2" ht="15.75" customHeight="1" x14ac:dyDescent="0.25">
      <c r="A577" s="49"/>
      <c r="B577" s="49"/>
    </row>
    <row r="578" spans="1:2" ht="15.75" customHeight="1" x14ac:dyDescent="0.25">
      <c r="A578" s="49"/>
      <c r="B578" s="49"/>
    </row>
    <row r="579" spans="1:2" ht="15.75" customHeight="1" x14ac:dyDescent="0.25">
      <c r="A579" s="49"/>
      <c r="B579" s="49"/>
    </row>
    <row r="580" spans="1:2" ht="15.75" customHeight="1" x14ac:dyDescent="0.25">
      <c r="A580" s="49"/>
      <c r="B580" s="49"/>
    </row>
    <row r="581" spans="1:2" ht="15.75" customHeight="1" x14ac:dyDescent="0.25">
      <c r="A581" s="49"/>
      <c r="B581" s="49"/>
    </row>
    <row r="582" spans="1:2" ht="15.75" customHeight="1" x14ac:dyDescent="0.25">
      <c r="A582" s="49"/>
      <c r="B582" s="49"/>
    </row>
    <row r="583" spans="1:2" ht="15.75" customHeight="1" x14ac:dyDescent="0.25">
      <c r="A583" s="49"/>
      <c r="B583" s="49"/>
    </row>
    <row r="584" spans="1:2" ht="15.75" customHeight="1" x14ac:dyDescent="0.25">
      <c r="A584" s="49"/>
      <c r="B584" s="49"/>
    </row>
    <row r="585" spans="1:2" ht="15.75" customHeight="1" x14ac:dyDescent="0.25">
      <c r="A585" s="49"/>
      <c r="B585" s="49"/>
    </row>
    <row r="586" spans="1:2" ht="15.75" customHeight="1" x14ac:dyDescent="0.25">
      <c r="A586" s="49"/>
      <c r="B586" s="49"/>
    </row>
    <row r="587" spans="1:2" ht="15.75" customHeight="1" x14ac:dyDescent="0.25">
      <c r="A587" s="49"/>
      <c r="B587" s="49"/>
    </row>
    <row r="588" spans="1:2" ht="15.75" customHeight="1" x14ac:dyDescent="0.25">
      <c r="A588" s="49"/>
      <c r="B588" s="49"/>
    </row>
    <row r="589" spans="1:2" ht="15.75" customHeight="1" x14ac:dyDescent="0.25">
      <c r="A589" s="49"/>
      <c r="B589" s="49"/>
    </row>
    <row r="590" spans="1:2" ht="15.75" customHeight="1" x14ac:dyDescent="0.25">
      <c r="A590" s="49"/>
      <c r="B590" s="49"/>
    </row>
    <row r="591" spans="1:2" ht="15.75" customHeight="1" x14ac:dyDescent="0.25">
      <c r="A591" s="49"/>
      <c r="B591" s="49"/>
    </row>
    <row r="592" spans="1:2" ht="15.75" customHeight="1" x14ac:dyDescent="0.25">
      <c r="A592" s="49"/>
      <c r="B592" s="49"/>
    </row>
    <row r="593" spans="1:2" ht="15.75" customHeight="1" x14ac:dyDescent="0.25">
      <c r="A593" s="49"/>
      <c r="B593" s="49"/>
    </row>
    <row r="594" spans="1:2" ht="15.75" customHeight="1" x14ac:dyDescent="0.25">
      <c r="A594" s="49"/>
      <c r="B594" s="49"/>
    </row>
    <row r="595" spans="1:2" ht="15.75" customHeight="1" x14ac:dyDescent="0.25">
      <c r="A595" s="49"/>
      <c r="B595" s="49"/>
    </row>
    <row r="596" spans="1:2" ht="15.75" customHeight="1" x14ac:dyDescent="0.25">
      <c r="A596" s="49"/>
      <c r="B596" s="49"/>
    </row>
    <row r="597" spans="1:2" ht="15.75" customHeight="1" x14ac:dyDescent="0.25">
      <c r="A597" s="49"/>
      <c r="B597" s="49"/>
    </row>
    <row r="598" spans="1:2" ht="15.75" customHeight="1" x14ac:dyDescent="0.25">
      <c r="A598" s="49"/>
      <c r="B598" s="49"/>
    </row>
    <row r="599" spans="1:2" ht="15.75" customHeight="1" x14ac:dyDescent="0.25">
      <c r="A599" s="49"/>
      <c r="B599" s="49"/>
    </row>
    <row r="600" spans="1:2" ht="15.75" customHeight="1" x14ac:dyDescent="0.25">
      <c r="A600" s="49"/>
      <c r="B600" s="49"/>
    </row>
    <row r="601" spans="1:2" ht="15.75" customHeight="1" x14ac:dyDescent="0.25">
      <c r="A601" s="49"/>
      <c r="B601" s="49"/>
    </row>
    <row r="602" spans="1:2" ht="15.75" customHeight="1" x14ac:dyDescent="0.25">
      <c r="A602" s="49"/>
      <c r="B602" s="49"/>
    </row>
    <row r="603" spans="1:2" ht="15.75" customHeight="1" x14ac:dyDescent="0.25">
      <c r="A603" s="49"/>
      <c r="B603" s="49"/>
    </row>
    <row r="604" spans="1:2" ht="15.75" customHeight="1" x14ac:dyDescent="0.25">
      <c r="A604" s="49"/>
      <c r="B604" s="49"/>
    </row>
    <row r="605" spans="1:2" ht="15.75" customHeight="1" x14ac:dyDescent="0.25">
      <c r="A605" s="49"/>
      <c r="B605" s="49"/>
    </row>
    <row r="606" spans="1:2" ht="15.75" customHeight="1" x14ac:dyDescent="0.25">
      <c r="A606" s="49"/>
      <c r="B606" s="49"/>
    </row>
    <row r="607" spans="1:2" ht="15.75" customHeight="1" x14ac:dyDescent="0.25">
      <c r="A607" s="49"/>
      <c r="B607" s="49"/>
    </row>
    <row r="608" spans="1:2" ht="15.75" customHeight="1" x14ac:dyDescent="0.25">
      <c r="A608" s="49"/>
      <c r="B608" s="49"/>
    </row>
    <row r="609" spans="1:2" ht="15.75" customHeight="1" x14ac:dyDescent="0.25">
      <c r="A609" s="49"/>
      <c r="B609" s="49"/>
    </row>
    <row r="610" spans="1:2" ht="15.75" customHeight="1" x14ac:dyDescent="0.25">
      <c r="A610" s="49"/>
      <c r="B610" s="49"/>
    </row>
    <row r="611" spans="1:2" ht="15.75" customHeight="1" x14ac:dyDescent="0.25">
      <c r="A611" s="49"/>
      <c r="B611" s="49"/>
    </row>
    <row r="612" spans="1:2" ht="15.75" customHeight="1" x14ac:dyDescent="0.25">
      <c r="A612" s="49"/>
      <c r="B612" s="49"/>
    </row>
    <row r="613" spans="1:2" ht="15.75" customHeight="1" x14ac:dyDescent="0.25">
      <c r="A613" s="49"/>
      <c r="B613" s="49"/>
    </row>
    <row r="614" spans="1:2" ht="15.75" customHeight="1" x14ac:dyDescent="0.25">
      <c r="A614" s="49"/>
      <c r="B614" s="49"/>
    </row>
    <row r="615" spans="1:2" ht="15.75" customHeight="1" x14ac:dyDescent="0.25">
      <c r="A615" s="49"/>
      <c r="B615" s="49"/>
    </row>
    <row r="616" spans="1:2" ht="15.75" customHeight="1" x14ac:dyDescent="0.25">
      <c r="A616" s="49"/>
      <c r="B616" s="49"/>
    </row>
    <row r="617" spans="1:2" ht="15.75" customHeight="1" x14ac:dyDescent="0.25">
      <c r="A617" s="49"/>
      <c r="B617" s="49"/>
    </row>
    <row r="618" spans="1:2" ht="15.75" customHeight="1" x14ac:dyDescent="0.25">
      <c r="A618" s="49"/>
      <c r="B618" s="49"/>
    </row>
    <row r="619" spans="1:2" ht="15.75" customHeight="1" x14ac:dyDescent="0.25">
      <c r="A619" s="49"/>
      <c r="B619" s="49"/>
    </row>
    <row r="620" spans="1:2" ht="15.75" customHeight="1" x14ac:dyDescent="0.25">
      <c r="A620" s="49"/>
      <c r="B620" s="49"/>
    </row>
    <row r="621" spans="1:2" ht="15.75" customHeight="1" x14ac:dyDescent="0.25">
      <c r="A621" s="49"/>
      <c r="B621" s="49"/>
    </row>
    <row r="622" spans="1:2" ht="15.75" customHeight="1" x14ac:dyDescent="0.25">
      <c r="A622" s="49"/>
      <c r="B622" s="49"/>
    </row>
    <row r="623" spans="1:2" ht="15.75" customHeight="1" x14ac:dyDescent="0.25">
      <c r="A623" s="49"/>
      <c r="B623" s="49"/>
    </row>
    <row r="624" spans="1:2" ht="15.75" customHeight="1" x14ac:dyDescent="0.25">
      <c r="A624" s="49"/>
      <c r="B624" s="49"/>
    </row>
    <row r="625" spans="1:2" ht="15.75" customHeight="1" x14ac:dyDescent="0.25">
      <c r="A625" s="49"/>
      <c r="B625" s="49"/>
    </row>
    <row r="626" spans="1:2" ht="15.75" customHeight="1" x14ac:dyDescent="0.25">
      <c r="A626" s="49"/>
      <c r="B626" s="49"/>
    </row>
    <row r="627" spans="1:2" ht="15.75" customHeight="1" x14ac:dyDescent="0.25">
      <c r="A627" s="49"/>
      <c r="B627" s="49"/>
    </row>
    <row r="628" spans="1:2" ht="15.75" customHeight="1" x14ac:dyDescent="0.25">
      <c r="A628" s="49"/>
      <c r="B628" s="49"/>
    </row>
    <row r="629" spans="1:2" ht="15.75" customHeight="1" x14ac:dyDescent="0.25">
      <c r="A629" s="49"/>
      <c r="B629" s="49"/>
    </row>
    <row r="630" spans="1:2" ht="15.75" customHeight="1" x14ac:dyDescent="0.25">
      <c r="A630" s="49"/>
      <c r="B630" s="49"/>
    </row>
    <row r="631" spans="1:2" ht="15.75" customHeight="1" x14ac:dyDescent="0.25">
      <c r="A631" s="49"/>
      <c r="B631" s="49"/>
    </row>
    <row r="632" spans="1:2" ht="15.75" customHeight="1" x14ac:dyDescent="0.25">
      <c r="A632" s="49"/>
      <c r="B632" s="49"/>
    </row>
    <row r="633" spans="1:2" ht="15.75" customHeight="1" x14ac:dyDescent="0.25">
      <c r="A633" s="49"/>
      <c r="B633" s="49"/>
    </row>
    <row r="634" spans="1:2" ht="15.75" customHeight="1" x14ac:dyDescent="0.25">
      <c r="A634" s="49"/>
      <c r="B634" s="49"/>
    </row>
    <row r="635" spans="1:2" ht="15.75" customHeight="1" x14ac:dyDescent="0.25">
      <c r="A635" s="49"/>
      <c r="B635" s="49"/>
    </row>
    <row r="636" spans="1:2" ht="15.75" customHeight="1" x14ac:dyDescent="0.25">
      <c r="A636" s="49"/>
      <c r="B636" s="49"/>
    </row>
    <row r="637" spans="1:2" ht="15.75" customHeight="1" x14ac:dyDescent="0.25">
      <c r="A637" s="49"/>
      <c r="B637" s="49"/>
    </row>
    <row r="638" spans="1:2" ht="15.75" customHeight="1" x14ac:dyDescent="0.25">
      <c r="A638" s="49"/>
      <c r="B638" s="49"/>
    </row>
    <row r="639" spans="1:2" ht="15.75" customHeight="1" x14ac:dyDescent="0.25">
      <c r="A639" s="49"/>
      <c r="B639" s="49"/>
    </row>
    <row r="640" spans="1:2" ht="15.75" customHeight="1" x14ac:dyDescent="0.25">
      <c r="A640" s="49"/>
      <c r="B640" s="49"/>
    </row>
    <row r="641" spans="1:2" ht="15.75" customHeight="1" x14ac:dyDescent="0.25">
      <c r="A641" s="49"/>
      <c r="B641" s="49"/>
    </row>
    <row r="642" spans="1:2" ht="15.75" customHeight="1" x14ac:dyDescent="0.25">
      <c r="A642" s="49"/>
      <c r="B642" s="49"/>
    </row>
    <row r="643" spans="1:2" ht="15.75" customHeight="1" x14ac:dyDescent="0.25">
      <c r="A643" s="49"/>
      <c r="B643" s="49"/>
    </row>
    <row r="644" spans="1:2" ht="15.75" customHeight="1" x14ac:dyDescent="0.25">
      <c r="A644" s="49"/>
      <c r="B644" s="49"/>
    </row>
    <row r="645" spans="1:2" ht="15.75" customHeight="1" x14ac:dyDescent="0.25">
      <c r="A645" s="49"/>
      <c r="B645" s="49"/>
    </row>
    <row r="646" spans="1:2" ht="15.75" customHeight="1" x14ac:dyDescent="0.25">
      <c r="A646" s="49"/>
      <c r="B646" s="49"/>
    </row>
    <row r="647" spans="1:2" ht="15.75" customHeight="1" x14ac:dyDescent="0.25">
      <c r="A647" s="49"/>
      <c r="B647" s="49"/>
    </row>
    <row r="648" spans="1:2" ht="15.75" customHeight="1" x14ac:dyDescent="0.25">
      <c r="A648" s="49"/>
      <c r="B648" s="49"/>
    </row>
    <row r="649" spans="1:2" ht="15.75" customHeight="1" x14ac:dyDescent="0.25">
      <c r="A649" s="49"/>
      <c r="B649" s="49"/>
    </row>
    <row r="650" spans="1:2" ht="15.75" customHeight="1" x14ac:dyDescent="0.25">
      <c r="A650" s="49"/>
      <c r="B650" s="49"/>
    </row>
    <row r="651" spans="1:2" ht="15.75" customHeight="1" x14ac:dyDescent="0.25">
      <c r="A651" s="49"/>
      <c r="B651" s="49"/>
    </row>
    <row r="652" spans="1:2" ht="15.75" customHeight="1" x14ac:dyDescent="0.25">
      <c r="A652" s="49"/>
      <c r="B652" s="49"/>
    </row>
    <row r="653" spans="1:2" ht="15.75" customHeight="1" x14ac:dyDescent="0.25">
      <c r="A653" s="49"/>
      <c r="B653" s="49"/>
    </row>
    <row r="654" spans="1:2" ht="15.75" customHeight="1" x14ac:dyDescent="0.25">
      <c r="A654" s="49"/>
      <c r="B654" s="49"/>
    </row>
    <row r="655" spans="1:2" ht="15.75" customHeight="1" x14ac:dyDescent="0.25">
      <c r="A655" s="49"/>
      <c r="B655" s="49"/>
    </row>
    <row r="656" spans="1:2" ht="15.75" customHeight="1" x14ac:dyDescent="0.25">
      <c r="A656" s="49"/>
      <c r="B656" s="49"/>
    </row>
    <row r="657" spans="1:2" ht="15.75" customHeight="1" x14ac:dyDescent="0.25">
      <c r="A657" s="49"/>
      <c r="B657" s="49"/>
    </row>
    <row r="658" spans="1:2" ht="15.75" customHeight="1" x14ac:dyDescent="0.25">
      <c r="A658" s="49"/>
      <c r="B658" s="49"/>
    </row>
    <row r="659" spans="1:2" ht="15.75" customHeight="1" x14ac:dyDescent="0.25">
      <c r="A659" s="49"/>
      <c r="B659" s="49"/>
    </row>
    <row r="660" spans="1:2" ht="15.75" customHeight="1" x14ac:dyDescent="0.25">
      <c r="A660" s="49"/>
      <c r="B660" s="49"/>
    </row>
    <row r="661" spans="1:2" ht="15.75" customHeight="1" x14ac:dyDescent="0.25">
      <c r="A661" s="49"/>
      <c r="B661" s="49"/>
    </row>
    <row r="662" spans="1:2" ht="15.75" customHeight="1" x14ac:dyDescent="0.25">
      <c r="A662" s="49"/>
      <c r="B662" s="49"/>
    </row>
    <row r="663" spans="1:2" ht="15.75" customHeight="1" x14ac:dyDescent="0.25">
      <c r="A663" s="49"/>
      <c r="B663" s="49"/>
    </row>
    <row r="664" spans="1:2" ht="15.75" customHeight="1" x14ac:dyDescent="0.25">
      <c r="A664" s="49"/>
      <c r="B664" s="49"/>
    </row>
    <row r="665" spans="1:2" ht="15.75" customHeight="1" x14ac:dyDescent="0.25">
      <c r="A665" s="49"/>
      <c r="B665" s="49"/>
    </row>
    <row r="666" spans="1:2" ht="15.75" customHeight="1" x14ac:dyDescent="0.25">
      <c r="A666" s="49"/>
      <c r="B666" s="49"/>
    </row>
    <row r="667" spans="1:2" ht="15.75" customHeight="1" x14ac:dyDescent="0.25">
      <c r="A667" s="49"/>
      <c r="B667" s="49"/>
    </row>
    <row r="668" spans="1:2" ht="15.75" customHeight="1" x14ac:dyDescent="0.25">
      <c r="A668" s="49"/>
      <c r="B668" s="49"/>
    </row>
    <row r="669" spans="1:2" ht="15.75" customHeight="1" x14ac:dyDescent="0.25">
      <c r="A669" s="49"/>
      <c r="B669" s="49"/>
    </row>
    <row r="670" spans="1:2" ht="15.75" customHeight="1" x14ac:dyDescent="0.25">
      <c r="A670" s="49"/>
      <c r="B670" s="49"/>
    </row>
    <row r="671" spans="1:2" ht="15.75" customHeight="1" x14ac:dyDescent="0.25">
      <c r="A671" s="49"/>
      <c r="B671" s="49"/>
    </row>
    <row r="672" spans="1:2" ht="15.75" customHeight="1" x14ac:dyDescent="0.25">
      <c r="A672" s="49"/>
      <c r="B672" s="49"/>
    </row>
    <row r="673" spans="1:2" ht="15.75" customHeight="1" x14ac:dyDescent="0.25">
      <c r="A673" s="49"/>
      <c r="B673" s="49"/>
    </row>
    <row r="674" spans="1:2" ht="15.75" customHeight="1" x14ac:dyDescent="0.25">
      <c r="A674" s="49"/>
      <c r="B674" s="49"/>
    </row>
    <row r="675" spans="1:2" ht="15.75" customHeight="1" x14ac:dyDescent="0.25">
      <c r="A675" s="49"/>
      <c r="B675" s="49"/>
    </row>
    <row r="676" spans="1:2" ht="15.75" customHeight="1" x14ac:dyDescent="0.25">
      <c r="A676" s="49"/>
      <c r="B676" s="49"/>
    </row>
    <row r="677" spans="1:2" ht="15.75" customHeight="1" x14ac:dyDescent="0.25">
      <c r="A677" s="49"/>
      <c r="B677" s="49"/>
    </row>
    <row r="678" spans="1:2" ht="15.75" customHeight="1" x14ac:dyDescent="0.25">
      <c r="A678" s="49"/>
      <c r="B678" s="49"/>
    </row>
    <row r="679" spans="1:2" ht="15.75" customHeight="1" x14ac:dyDescent="0.25">
      <c r="A679" s="49"/>
      <c r="B679" s="49"/>
    </row>
    <row r="680" spans="1:2" ht="15.75" customHeight="1" x14ac:dyDescent="0.25">
      <c r="A680" s="49"/>
      <c r="B680" s="49"/>
    </row>
    <row r="681" spans="1:2" ht="15.75" customHeight="1" x14ac:dyDescent="0.25">
      <c r="A681" s="49"/>
      <c r="B681" s="49"/>
    </row>
    <row r="682" spans="1:2" ht="15.75" customHeight="1" x14ac:dyDescent="0.25">
      <c r="A682" s="49"/>
      <c r="B682" s="49"/>
    </row>
    <row r="683" spans="1:2" ht="15.75" customHeight="1" x14ac:dyDescent="0.25">
      <c r="A683" s="49"/>
      <c r="B683" s="49"/>
    </row>
    <row r="684" spans="1:2" ht="15.75" customHeight="1" x14ac:dyDescent="0.25">
      <c r="A684" s="49"/>
      <c r="B684" s="49"/>
    </row>
    <row r="685" spans="1:2" ht="15.75" customHeight="1" x14ac:dyDescent="0.25">
      <c r="A685" s="49"/>
      <c r="B685" s="49"/>
    </row>
    <row r="686" spans="1:2" ht="15.75" customHeight="1" x14ac:dyDescent="0.25">
      <c r="A686" s="49"/>
      <c r="B686" s="49"/>
    </row>
    <row r="687" spans="1:2" ht="15.75" customHeight="1" x14ac:dyDescent="0.25">
      <c r="A687" s="49"/>
      <c r="B687" s="49"/>
    </row>
    <row r="688" spans="1:2" ht="15.75" customHeight="1" x14ac:dyDescent="0.25">
      <c r="A688" s="49"/>
      <c r="B688" s="49"/>
    </row>
    <row r="689" spans="1:2" ht="15.75" customHeight="1" x14ac:dyDescent="0.25">
      <c r="A689" s="49"/>
      <c r="B689" s="49"/>
    </row>
    <row r="690" spans="1:2" ht="15.75" customHeight="1" x14ac:dyDescent="0.25">
      <c r="A690" s="49"/>
      <c r="B690" s="49"/>
    </row>
    <row r="691" spans="1:2" ht="15.75" customHeight="1" x14ac:dyDescent="0.25">
      <c r="A691" s="49"/>
      <c r="B691" s="49"/>
    </row>
    <row r="692" spans="1:2" ht="15.75" customHeight="1" x14ac:dyDescent="0.25">
      <c r="A692" s="49"/>
      <c r="B692" s="49"/>
    </row>
    <row r="693" spans="1:2" ht="15.75" customHeight="1" x14ac:dyDescent="0.25">
      <c r="A693" s="49"/>
      <c r="B693" s="49"/>
    </row>
    <row r="694" spans="1:2" ht="15.75" customHeight="1" x14ac:dyDescent="0.25">
      <c r="A694" s="49"/>
      <c r="B694" s="49"/>
    </row>
    <row r="695" spans="1:2" ht="15.75" customHeight="1" x14ac:dyDescent="0.25">
      <c r="A695" s="49"/>
      <c r="B695" s="49"/>
    </row>
    <row r="696" spans="1:2" ht="15.75" customHeight="1" x14ac:dyDescent="0.25">
      <c r="A696" s="49"/>
      <c r="B696" s="49"/>
    </row>
    <row r="697" spans="1:2" ht="15.75" customHeight="1" x14ac:dyDescent="0.25">
      <c r="A697" s="49"/>
      <c r="B697" s="49"/>
    </row>
    <row r="698" spans="1:2" ht="15.75" customHeight="1" x14ac:dyDescent="0.25">
      <c r="A698" s="49"/>
      <c r="B698" s="49"/>
    </row>
    <row r="699" spans="1:2" ht="15.75" customHeight="1" x14ac:dyDescent="0.25">
      <c r="A699" s="49"/>
      <c r="B699" s="49"/>
    </row>
    <row r="700" spans="1:2" ht="15.75" customHeight="1" x14ac:dyDescent="0.25">
      <c r="A700" s="49"/>
      <c r="B700" s="49"/>
    </row>
    <row r="701" spans="1:2" ht="15.75" customHeight="1" x14ac:dyDescent="0.25">
      <c r="A701" s="49"/>
      <c r="B701" s="49"/>
    </row>
    <row r="702" spans="1:2" ht="15.75" customHeight="1" x14ac:dyDescent="0.25">
      <c r="A702" s="49"/>
      <c r="B702" s="49"/>
    </row>
    <row r="703" spans="1:2" ht="15.75" customHeight="1" x14ac:dyDescent="0.25">
      <c r="A703" s="49"/>
      <c r="B703" s="49"/>
    </row>
    <row r="704" spans="1:2" ht="15.75" customHeight="1" x14ac:dyDescent="0.25">
      <c r="A704" s="49"/>
      <c r="B704" s="49"/>
    </row>
    <row r="705" spans="1:2" ht="15.75" customHeight="1" x14ac:dyDescent="0.25">
      <c r="A705" s="49"/>
      <c r="B705" s="49"/>
    </row>
    <row r="706" spans="1:2" ht="15.75" customHeight="1" x14ac:dyDescent="0.25">
      <c r="A706" s="49"/>
      <c r="B706" s="49"/>
    </row>
    <row r="707" spans="1:2" ht="15.75" customHeight="1" x14ac:dyDescent="0.25">
      <c r="A707" s="49"/>
      <c r="B707" s="49"/>
    </row>
    <row r="708" spans="1:2" ht="15.75" customHeight="1" x14ac:dyDescent="0.25">
      <c r="A708" s="49"/>
      <c r="B708" s="49"/>
    </row>
    <row r="709" spans="1:2" ht="15.75" customHeight="1" x14ac:dyDescent="0.25">
      <c r="A709" s="49"/>
      <c r="B709" s="49"/>
    </row>
    <row r="710" spans="1:2" ht="15.75" customHeight="1" x14ac:dyDescent="0.25">
      <c r="A710" s="49"/>
      <c r="B710" s="49"/>
    </row>
    <row r="711" spans="1:2" ht="15.75" customHeight="1" x14ac:dyDescent="0.25">
      <c r="A711" s="49"/>
      <c r="B711" s="49"/>
    </row>
    <row r="712" spans="1:2" ht="15.75" customHeight="1" x14ac:dyDescent="0.25">
      <c r="A712" s="49"/>
      <c r="B712" s="49"/>
    </row>
    <row r="713" spans="1:2" ht="15.75" customHeight="1" x14ac:dyDescent="0.25">
      <c r="A713" s="49"/>
      <c r="B713" s="49"/>
    </row>
    <row r="714" spans="1:2" ht="15.75" customHeight="1" x14ac:dyDescent="0.25">
      <c r="A714" s="49"/>
      <c r="B714" s="49"/>
    </row>
    <row r="715" spans="1:2" ht="15.75" customHeight="1" x14ac:dyDescent="0.25">
      <c r="A715" s="49"/>
      <c r="B715" s="49"/>
    </row>
    <row r="716" spans="1:2" ht="15.75" customHeight="1" x14ac:dyDescent="0.25">
      <c r="A716" s="49"/>
      <c r="B716" s="49"/>
    </row>
    <row r="717" spans="1:2" ht="15.75" customHeight="1" x14ac:dyDescent="0.25">
      <c r="A717" s="49"/>
      <c r="B717" s="49"/>
    </row>
    <row r="718" spans="1:2" ht="15.75" customHeight="1" x14ac:dyDescent="0.25">
      <c r="A718" s="49"/>
      <c r="B718" s="49"/>
    </row>
    <row r="719" spans="1:2" ht="15.75" customHeight="1" x14ac:dyDescent="0.25">
      <c r="A719" s="49"/>
      <c r="B719" s="49"/>
    </row>
    <row r="720" spans="1:2" ht="15.75" customHeight="1" x14ac:dyDescent="0.25">
      <c r="A720" s="49"/>
      <c r="B720" s="49"/>
    </row>
    <row r="721" spans="1:2" ht="15.75" customHeight="1" x14ac:dyDescent="0.25">
      <c r="A721" s="49"/>
      <c r="B721" s="49"/>
    </row>
    <row r="722" spans="1:2" ht="15.75" customHeight="1" x14ac:dyDescent="0.25">
      <c r="A722" s="49"/>
      <c r="B722" s="49"/>
    </row>
    <row r="723" spans="1:2" ht="15.75" customHeight="1" x14ac:dyDescent="0.25">
      <c r="A723" s="49"/>
      <c r="B723" s="49"/>
    </row>
    <row r="724" spans="1:2" ht="15.75" customHeight="1" x14ac:dyDescent="0.25">
      <c r="A724" s="49"/>
      <c r="B724" s="49"/>
    </row>
    <row r="725" spans="1:2" ht="15.75" customHeight="1" x14ac:dyDescent="0.25">
      <c r="A725" s="49"/>
      <c r="B725" s="49"/>
    </row>
    <row r="726" spans="1:2" ht="15.75" customHeight="1" x14ac:dyDescent="0.25">
      <c r="A726" s="49"/>
      <c r="B726" s="49"/>
    </row>
    <row r="727" spans="1:2" ht="15.75" customHeight="1" x14ac:dyDescent="0.25">
      <c r="A727" s="49"/>
      <c r="B727" s="49"/>
    </row>
    <row r="728" spans="1:2" ht="15.75" customHeight="1" x14ac:dyDescent="0.25">
      <c r="A728" s="49"/>
      <c r="B728" s="49"/>
    </row>
    <row r="729" spans="1:2" ht="15.75" customHeight="1" x14ac:dyDescent="0.25">
      <c r="A729" s="49"/>
      <c r="B729" s="49"/>
    </row>
    <row r="730" spans="1:2" ht="15.75" customHeight="1" x14ac:dyDescent="0.25">
      <c r="A730" s="49"/>
      <c r="B730" s="49"/>
    </row>
    <row r="731" spans="1:2" ht="15.75" customHeight="1" x14ac:dyDescent="0.25">
      <c r="A731" s="49"/>
      <c r="B731" s="49"/>
    </row>
    <row r="732" spans="1:2" ht="15.75" customHeight="1" x14ac:dyDescent="0.25">
      <c r="A732" s="49"/>
      <c r="B732" s="49"/>
    </row>
    <row r="733" spans="1:2" ht="15.75" customHeight="1" x14ac:dyDescent="0.25">
      <c r="A733" s="49"/>
      <c r="B733" s="49"/>
    </row>
    <row r="734" spans="1:2" ht="15.75" customHeight="1" x14ac:dyDescent="0.25">
      <c r="A734" s="49"/>
      <c r="B734" s="49"/>
    </row>
    <row r="735" spans="1:2" ht="15.75" customHeight="1" x14ac:dyDescent="0.25">
      <c r="A735" s="49"/>
      <c r="B735" s="49"/>
    </row>
    <row r="736" spans="1:2" ht="15.75" customHeight="1" x14ac:dyDescent="0.25">
      <c r="A736" s="49"/>
      <c r="B736" s="49"/>
    </row>
    <row r="737" spans="1:2" ht="15.75" customHeight="1" x14ac:dyDescent="0.25">
      <c r="A737" s="49"/>
      <c r="B737" s="49"/>
    </row>
    <row r="738" spans="1:2" ht="15.75" customHeight="1" x14ac:dyDescent="0.25">
      <c r="A738" s="49"/>
      <c r="B738" s="49"/>
    </row>
    <row r="739" spans="1:2" ht="15.75" customHeight="1" x14ac:dyDescent="0.25">
      <c r="A739" s="49"/>
      <c r="B739" s="49"/>
    </row>
    <row r="740" spans="1:2" ht="15.75" customHeight="1" x14ac:dyDescent="0.25">
      <c r="A740" s="49"/>
      <c r="B740" s="49"/>
    </row>
    <row r="741" spans="1:2" ht="15.75" customHeight="1" x14ac:dyDescent="0.25">
      <c r="A741" s="49"/>
      <c r="B741" s="49"/>
    </row>
    <row r="742" spans="1:2" ht="15.75" customHeight="1" x14ac:dyDescent="0.25">
      <c r="A742" s="49"/>
      <c r="B742" s="49"/>
    </row>
    <row r="743" spans="1:2" ht="15.75" customHeight="1" x14ac:dyDescent="0.25">
      <c r="A743" s="49"/>
      <c r="B743" s="49"/>
    </row>
    <row r="744" spans="1:2" ht="15.75" customHeight="1" x14ac:dyDescent="0.25">
      <c r="A744" s="49"/>
      <c r="B744" s="49"/>
    </row>
    <row r="745" spans="1:2" ht="15.75" customHeight="1" x14ac:dyDescent="0.25">
      <c r="A745" s="49"/>
      <c r="B745" s="49"/>
    </row>
    <row r="746" spans="1:2" ht="15.75" customHeight="1" x14ac:dyDescent="0.25">
      <c r="A746" s="49"/>
      <c r="B746" s="49"/>
    </row>
    <row r="747" spans="1:2" ht="15.75" customHeight="1" x14ac:dyDescent="0.25">
      <c r="A747" s="49"/>
      <c r="B747" s="49"/>
    </row>
    <row r="748" spans="1:2" ht="15.75" customHeight="1" x14ac:dyDescent="0.25">
      <c r="A748" s="49"/>
      <c r="B748" s="49"/>
    </row>
    <row r="749" spans="1:2" ht="15.75" customHeight="1" x14ac:dyDescent="0.25">
      <c r="A749" s="49"/>
      <c r="B749" s="49"/>
    </row>
    <row r="750" spans="1:2" ht="15.75" customHeight="1" x14ac:dyDescent="0.25">
      <c r="A750" s="49"/>
      <c r="B750" s="49"/>
    </row>
    <row r="751" spans="1:2" ht="15.75" customHeight="1" x14ac:dyDescent="0.25">
      <c r="A751" s="49"/>
      <c r="B751" s="49"/>
    </row>
    <row r="752" spans="1:2" ht="15.75" customHeight="1" x14ac:dyDescent="0.25">
      <c r="A752" s="49"/>
      <c r="B752" s="49"/>
    </row>
    <row r="753" spans="1:2" ht="15.75" customHeight="1" x14ac:dyDescent="0.25">
      <c r="A753" s="49"/>
      <c r="B753" s="49"/>
    </row>
    <row r="754" spans="1:2" ht="15.75" customHeight="1" x14ac:dyDescent="0.25">
      <c r="A754" s="49"/>
      <c r="B754" s="49"/>
    </row>
    <row r="755" spans="1:2" ht="15.75" customHeight="1" x14ac:dyDescent="0.25">
      <c r="A755" s="49"/>
      <c r="B755" s="49"/>
    </row>
    <row r="756" spans="1:2" ht="15.75" customHeight="1" x14ac:dyDescent="0.25">
      <c r="A756" s="49"/>
      <c r="B756" s="49"/>
    </row>
    <row r="757" spans="1:2" ht="15.75" customHeight="1" x14ac:dyDescent="0.25">
      <c r="A757" s="49"/>
      <c r="B757" s="49"/>
    </row>
    <row r="758" spans="1:2" ht="15.75" customHeight="1" x14ac:dyDescent="0.25">
      <c r="A758" s="49"/>
      <c r="B758" s="49"/>
    </row>
    <row r="759" spans="1:2" ht="15.75" customHeight="1" x14ac:dyDescent="0.25">
      <c r="A759" s="49"/>
      <c r="B759" s="49"/>
    </row>
    <row r="760" spans="1:2" ht="15.75" customHeight="1" x14ac:dyDescent="0.25">
      <c r="A760" s="49"/>
      <c r="B760" s="49"/>
    </row>
    <row r="761" spans="1:2" ht="15.75" customHeight="1" x14ac:dyDescent="0.25">
      <c r="A761" s="49"/>
      <c r="B761" s="49"/>
    </row>
    <row r="762" spans="1:2" ht="15.75" customHeight="1" x14ac:dyDescent="0.25">
      <c r="A762" s="49"/>
      <c r="B762" s="49"/>
    </row>
    <row r="763" spans="1:2" ht="15.75" customHeight="1" x14ac:dyDescent="0.25">
      <c r="A763" s="49"/>
      <c r="B763" s="49"/>
    </row>
    <row r="764" spans="1:2" ht="15.75" customHeight="1" x14ac:dyDescent="0.25">
      <c r="A764" s="49"/>
      <c r="B764" s="49"/>
    </row>
    <row r="765" spans="1:2" ht="15.75" customHeight="1" x14ac:dyDescent="0.25">
      <c r="A765" s="49"/>
      <c r="B765" s="49"/>
    </row>
    <row r="766" spans="1:2" ht="15.75" customHeight="1" x14ac:dyDescent="0.25">
      <c r="A766" s="49"/>
      <c r="B766" s="49"/>
    </row>
    <row r="767" spans="1:2" ht="15.75" customHeight="1" x14ac:dyDescent="0.25">
      <c r="A767" s="49"/>
      <c r="B767" s="49"/>
    </row>
    <row r="768" spans="1:2" ht="15.75" customHeight="1" x14ac:dyDescent="0.25">
      <c r="A768" s="49"/>
      <c r="B768" s="49"/>
    </row>
    <row r="769" spans="1:2" ht="15.75" customHeight="1" x14ac:dyDescent="0.25">
      <c r="A769" s="49"/>
      <c r="B769" s="49"/>
    </row>
    <row r="770" spans="1:2" ht="15.75" customHeight="1" x14ac:dyDescent="0.25">
      <c r="A770" s="49"/>
      <c r="B770" s="49"/>
    </row>
    <row r="771" spans="1:2" ht="15.75" customHeight="1" x14ac:dyDescent="0.25">
      <c r="A771" s="49"/>
      <c r="B771" s="49"/>
    </row>
    <row r="772" spans="1:2" ht="15.75" customHeight="1" x14ac:dyDescent="0.25">
      <c r="A772" s="49"/>
      <c r="B772" s="49"/>
    </row>
    <row r="773" spans="1:2" ht="15.75" customHeight="1" x14ac:dyDescent="0.25">
      <c r="A773" s="49"/>
      <c r="B773" s="49"/>
    </row>
    <row r="774" spans="1:2" ht="15.75" customHeight="1" x14ac:dyDescent="0.25">
      <c r="A774" s="49"/>
      <c r="B774" s="49"/>
    </row>
    <row r="775" spans="1:2" ht="15.75" customHeight="1" x14ac:dyDescent="0.25">
      <c r="A775" s="49"/>
      <c r="B775" s="49"/>
    </row>
    <row r="776" spans="1:2" ht="15.75" customHeight="1" x14ac:dyDescent="0.25">
      <c r="A776" s="49"/>
      <c r="B776" s="49"/>
    </row>
    <row r="777" spans="1:2" ht="15.75" customHeight="1" x14ac:dyDescent="0.25">
      <c r="A777" s="49"/>
      <c r="B777" s="49"/>
    </row>
    <row r="778" spans="1:2" ht="15.75" customHeight="1" x14ac:dyDescent="0.25">
      <c r="A778" s="49"/>
      <c r="B778" s="49"/>
    </row>
    <row r="779" spans="1:2" ht="15.75" customHeight="1" x14ac:dyDescent="0.25">
      <c r="A779" s="49"/>
      <c r="B779" s="49"/>
    </row>
    <row r="780" spans="1:2" ht="15.75" customHeight="1" x14ac:dyDescent="0.25">
      <c r="A780" s="49"/>
      <c r="B780" s="49"/>
    </row>
    <row r="781" spans="1:2" ht="15.75" customHeight="1" x14ac:dyDescent="0.25">
      <c r="A781" s="49"/>
      <c r="B781" s="49"/>
    </row>
    <row r="782" spans="1:2" ht="15.75" customHeight="1" x14ac:dyDescent="0.25">
      <c r="A782" s="49"/>
      <c r="B782" s="49"/>
    </row>
    <row r="783" spans="1:2" ht="15.75" customHeight="1" x14ac:dyDescent="0.25">
      <c r="A783" s="49"/>
      <c r="B783" s="49"/>
    </row>
    <row r="784" spans="1:2" ht="15.75" customHeight="1" x14ac:dyDescent="0.25">
      <c r="A784" s="49"/>
      <c r="B784" s="49"/>
    </row>
    <row r="785" spans="1:2" ht="15.75" customHeight="1" x14ac:dyDescent="0.25">
      <c r="A785" s="49"/>
      <c r="B785" s="49"/>
    </row>
    <row r="786" spans="1:2" ht="15.75" customHeight="1" x14ac:dyDescent="0.25">
      <c r="A786" s="49"/>
      <c r="B786" s="49"/>
    </row>
    <row r="787" spans="1:2" ht="15.75" customHeight="1" x14ac:dyDescent="0.25">
      <c r="A787" s="49"/>
      <c r="B787" s="49"/>
    </row>
    <row r="788" spans="1:2" ht="15.75" customHeight="1" x14ac:dyDescent="0.25">
      <c r="A788" s="49"/>
      <c r="B788" s="49"/>
    </row>
    <row r="789" spans="1:2" ht="15.75" customHeight="1" x14ac:dyDescent="0.25">
      <c r="A789" s="49"/>
      <c r="B789" s="49"/>
    </row>
    <row r="790" spans="1:2" ht="15.75" customHeight="1" x14ac:dyDescent="0.25">
      <c r="A790" s="49"/>
      <c r="B790" s="49"/>
    </row>
    <row r="791" spans="1:2" ht="15.75" customHeight="1" x14ac:dyDescent="0.25">
      <c r="A791" s="49"/>
      <c r="B791" s="49"/>
    </row>
    <row r="792" spans="1:2" ht="15.75" customHeight="1" x14ac:dyDescent="0.25">
      <c r="A792" s="49"/>
      <c r="B792" s="49"/>
    </row>
    <row r="793" spans="1:2" ht="15.75" customHeight="1" x14ac:dyDescent="0.25">
      <c r="A793" s="49"/>
      <c r="B793" s="49"/>
    </row>
    <row r="794" spans="1:2" ht="15.75" customHeight="1" x14ac:dyDescent="0.25">
      <c r="A794" s="49"/>
      <c r="B794" s="49"/>
    </row>
    <row r="795" spans="1:2" ht="15.75" customHeight="1" x14ac:dyDescent="0.25">
      <c r="A795" s="49"/>
      <c r="B795" s="49"/>
    </row>
    <row r="796" spans="1:2" ht="15.75" customHeight="1" x14ac:dyDescent="0.25">
      <c r="A796" s="49"/>
      <c r="B796" s="49"/>
    </row>
    <row r="797" spans="1:2" ht="15.75" customHeight="1" x14ac:dyDescent="0.25">
      <c r="A797" s="49"/>
      <c r="B797" s="49"/>
    </row>
    <row r="798" spans="1:2" ht="15.75" customHeight="1" x14ac:dyDescent="0.25">
      <c r="A798" s="49"/>
      <c r="B798" s="49"/>
    </row>
    <row r="799" spans="1:2" ht="15.75" customHeight="1" x14ac:dyDescent="0.25">
      <c r="A799" s="49"/>
      <c r="B799" s="49"/>
    </row>
    <row r="800" spans="1:2" ht="15.75" customHeight="1" x14ac:dyDescent="0.25">
      <c r="A800" s="49"/>
      <c r="B800" s="49"/>
    </row>
    <row r="801" spans="1:2" ht="15.75" customHeight="1" x14ac:dyDescent="0.25">
      <c r="A801" s="49"/>
      <c r="B801" s="49"/>
    </row>
    <row r="802" spans="1:2" ht="15.75" customHeight="1" x14ac:dyDescent="0.25">
      <c r="A802" s="49"/>
      <c r="B802" s="49"/>
    </row>
    <row r="803" spans="1:2" ht="15.75" customHeight="1" x14ac:dyDescent="0.25">
      <c r="A803" s="49"/>
      <c r="B803" s="49"/>
    </row>
    <row r="804" spans="1:2" ht="15.75" customHeight="1" x14ac:dyDescent="0.25">
      <c r="A804" s="49"/>
      <c r="B804" s="49"/>
    </row>
    <row r="805" spans="1:2" ht="15.75" customHeight="1" x14ac:dyDescent="0.25">
      <c r="A805" s="49"/>
      <c r="B805" s="49"/>
    </row>
    <row r="806" spans="1:2" ht="15.75" customHeight="1" x14ac:dyDescent="0.25">
      <c r="A806" s="49"/>
      <c r="B806" s="49"/>
    </row>
    <row r="807" spans="1:2" ht="15.75" customHeight="1" x14ac:dyDescent="0.25">
      <c r="A807" s="49"/>
      <c r="B807" s="49"/>
    </row>
    <row r="808" spans="1:2" ht="15.75" customHeight="1" x14ac:dyDescent="0.25">
      <c r="A808" s="49"/>
      <c r="B808" s="49"/>
    </row>
    <row r="809" spans="1:2" ht="15.75" customHeight="1" x14ac:dyDescent="0.25">
      <c r="A809" s="49"/>
      <c r="B809" s="49"/>
    </row>
    <row r="810" spans="1:2" ht="15.75" customHeight="1" x14ac:dyDescent="0.25">
      <c r="A810" s="49"/>
      <c r="B810" s="49"/>
    </row>
    <row r="811" spans="1:2" ht="15.75" customHeight="1" x14ac:dyDescent="0.25">
      <c r="A811" s="49"/>
      <c r="B811" s="49"/>
    </row>
    <row r="812" spans="1:2" ht="15.75" customHeight="1" x14ac:dyDescent="0.25">
      <c r="A812" s="49"/>
      <c r="B812" s="49"/>
    </row>
    <row r="813" spans="1:2" ht="15.75" customHeight="1" x14ac:dyDescent="0.25">
      <c r="A813" s="49"/>
      <c r="B813" s="49"/>
    </row>
    <row r="814" spans="1:2" ht="15.75" customHeight="1" x14ac:dyDescent="0.25">
      <c r="A814" s="49"/>
      <c r="B814" s="49"/>
    </row>
    <row r="815" spans="1:2" ht="15.75" customHeight="1" x14ac:dyDescent="0.25">
      <c r="A815" s="49"/>
      <c r="B815" s="49"/>
    </row>
    <row r="816" spans="1:2" ht="15.75" customHeight="1" x14ac:dyDescent="0.25">
      <c r="A816" s="49"/>
      <c r="B816" s="49"/>
    </row>
    <row r="817" spans="1:2" ht="15.75" customHeight="1" x14ac:dyDescent="0.25">
      <c r="A817" s="49"/>
      <c r="B817" s="49"/>
    </row>
    <row r="818" spans="1:2" ht="15.75" customHeight="1" x14ac:dyDescent="0.25">
      <c r="A818" s="49"/>
      <c r="B818" s="49"/>
    </row>
    <row r="819" spans="1:2" ht="15.75" customHeight="1" x14ac:dyDescent="0.25">
      <c r="A819" s="49"/>
      <c r="B819" s="49"/>
    </row>
    <row r="820" spans="1:2" ht="15.75" customHeight="1" x14ac:dyDescent="0.25">
      <c r="A820" s="49"/>
      <c r="B820" s="49"/>
    </row>
    <row r="821" spans="1:2" ht="15.75" customHeight="1" x14ac:dyDescent="0.25">
      <c r="A821" s="49"/>
      <c r="B821" s="49"/>
    </row>
    <row r="822" spans="1:2" ht="15.75" customHeight="1" x14ac:dyDescent="0.25">
      <c r="A822" s="49"/>
      <c r="B822" s="49"/>
    </row>
    <row r="823" spans="1:2" ht="15.75" customHeight="1" x14ac:dyDescent="0.25">
      <c r="A823" s="49"/>
      <c r="B823" s="49"/>
    </row>
    <row r="824" spans="1:2" ht="15.75" customHeight="1" x14ac:dyDescent="0.25">
      <c r="A824" s="49"/>
      <c r="B824" s="49"/>
    </row>
    <row r="825" spans="1:2" ht="15.75" customHeight="1" x14ac:dyDescent="0.25">
      <c r="A825" s="49"/>
      <c r="B825" s="49"/>
    </row>
    <row r="826" spans="1:2" ht="15.75" customHeight="1" x14ac:dyDescent="0.25">
      <c r="A826" s="49"/>
      <c r="B826" s="49"/>
    </row>
    <row r="827" spans="1:2" ht="15.75" customHeight="1" x14ac:dyDescent="0.25">
      <c r="A827" s="49"/>
      <c r="B827" s="49"/>
    </row>
    <row r="828" spans="1:2" ht="15.75" customHeight="1" x14ac:dyDescent="0.25">
      <c r="A828" s="49"/>
      <c r="B828" s="49"/>
    </row>
    <row r="829" spans="1:2" ht="15.75" customHeight="1" x14ac:dyDescent="0.25">
      <c r="A829" s="49"/>
      <c r="B829" s="49"/>
    </row>
    <row r="830" spans="1:2" ht="15.75" customHeight="1" x14ac:dyDescent="0.25">
      <c r="A830" s="49"/>
      <c r="B830" s="49"/>
    </row>
    <row r="831" spans="1:2" ht="15.75" customHeight="1" x14ac:dyDescent="0.25">
      <c r="A831" s="49"/>
      <c r="B831" s="49"/>
    </row>
    <row r="832" spans="1:2" ht="15.75" customHeight="1" x14ac:dyDescent="0.25">
      <c r="A832" s="49"/>
      <c r="B832" s="49"/>
    </row>
    <row r="833" spans="1:2" ht="15.75" customHeight="1" x14ac:dyDescent="0.25">
      <c r="A833" s="49"/>
      <c r="B833" s="49"/>
    </row>
    <row r="834" spans="1:2" ht="15.75" customHeight="1" x14ac:dyDescent="0.25">
      <c r="A834" s="49"/>
      <c r="B834" s="49"/>
    </row>
    <row r="835" spans="1:2" ht="15.75" customHeight="1" x14ac:dyDescent="0.25">
      <c r="A835" s="49"/>
      <c r="B835" s="49"/>
    </row>
    <row r="836" spans="1:2" ht="15.75" customHeight="1" x14ac:dyDescent="0.25">
      <c r="A836" s="49"/>
      <c r="B836" s="49"/>
    </row>
    <row r="837" spans="1:2" ht="15.75" customHeight="1" x14ac:dyDescent="0.25">
      <c r="A837" s="49"/>
      <c r="B837" s="49"/>
    </row>
    <row r="838" spans="1:2" ht="15.75" customHeight="1" x14ac:dyDescent="0.25">
      <c r="A838" s="49"/>
      <c r="B838" s="49"/>
    </row>
    <row r="839" spans="1:2" ht="15.75" customHeight="1" x14ac:dyDescent="0.25">
      <c r="A839" s="49"/>
      <c r="B839" s="49"/>
    </row>
    <row r="840" spans="1:2" ht="15.75" customHeight="1" x14ac:dyDescent="0.25">
      <c r="A840" s="49"/>
      <c r="B840" s="49"/>
    </row>
    <row r="841" spans="1:2" ht="15.75" customHeight="1" x14ac:dyDescent="0.25">
      <c r="A841" s="49"/>
      <c r="B841" s="49"/>
    </row>
    <row r="842" spans="1:2" ht="15.75" customHeight="1" x14ac:dyDescent="0.25">
      <c r="A842" s="49"/>
      <c r="B842" s="49"/>
    </row>
    <row r="843" spans="1:2" ht="15.75" customHeight="1" x14ac:dyDescent="0.25">
      <c r="A843" s="49"/>
      <c r="B843" s="49"/>
    </row>
    <row r="844" spans="1:2" ht="15.75" customHeight="1" x14ac:dyDescent="0.25">
      <c r="A844" s="49"/>
      <c r="B844" s="49"/>
    </row>
    <row r="845" spans="1:2" ht="15.75" customHeight="1" x14ac:dyDescent="0.25">
      <c r="A845" s="49"/>
      <c r="B845" s="49"/>
    </row>
    <row r="846" spans="1:2" ht="15.75" customHeight="1" x14ac:dyDescent="0.25">
      <c r="A846" s="49"/>
      <c r="B846" s="49"/>
    </row>
    <row r="847" spans="1:2" ht="15.75" customHeight="1" x14ac:dyDescent="0.25">
      <c r="A847" s="49"/>
      <c r="B847" s="49"/>
    </row>
    <row r="848" spans="1:2" ht="15.75" customHeight="1" x14ac:dyDescent="0.25">
      <c r="A848" s="49"/>
      <c r="B848" s="49"/>
    </row>
    <row r="849" spans="1:2" ht="15.75" customHeight="1" x14ac:dyDescent="0.25">
      <c r="A849" s="49"/>
      <c r="B849" s="49"/>
    </row>
    <row r="850" spans="1:2" ht="15.75" customHeight="1" x14ac:dyDescent="0.25">
      <c r="A850" s="49"/>
      <c r="B850" s="49"/>
    </row>
    <row r="851" spans="1:2" ht="15.75" customHeight="1" x14ac:dyDescent="0.25">
      <c r="A851" s="49"/>
      <c r="B851" s="49"/>
    </row>
    <row r="852" spans="1:2" ht="15.75" customHeight="1" x14ac:dyDescent="0.25">
      <c r="A852" s="49"/>
      <c r="B852" s="49"/>
    </row>
    <row r="853" spans="1:2" ht="15.75" customHeight="1" x14ac:dyDescent="0.25">
      <c r="A853" s="49"/>
      <c r="B853" s="49"/>
    </row>
    <row r="854" spans="1:2" ht="15.75" customHeight="1" x14ac:dyDescent="0.25">
      <c r="A854" s="49"/>
      <c r="B854" s="49"/>
    </row>
    <row r="855" spans="1:2" ht="15.75" customHeight="1" x14ac:dyDescent="0.25">
      <c r="A855" s="49"/>
      <c r="B855" s="49"/>
    </row>
    <row r="856" spans="1:2" ht="15.75" customHeight="1" x14ac:dyDescent="0.25">
      <c r="A856" s="49"/>
      <c r="B856" s="49"/>
    </row>
    <row r="857" spans="1:2" ht="15.75" customHeight="1" x14ac:dyDescent="0.25">
      <c r="A857" s="49"/>
      <c r="B857" s="49"/>
    </row>
    <row r="858" spans="1:2" ht="15.75" customHeight="1" x14ac:dyDescent="0.25">
      <c r="A858" s="49"/>
      <c r="B858" s="49"/>
    </row>
    <row r="859" spans="1:2" ht="15.75" customHeight="1" x14ac:dyDescent="0.25">
      <c r="A859" s="49"/>
      <c r="B859" s="49"/>
    </row>
    <row r="860" spans="1:2" ht="15.75" customHeight="1" x14ac:dyDescent="0.25">
      <c r="A860" s="49"/>
      <c r="B860" s="49"/>
    </row>
    <row r="861" spans="1:2" ht="15.75" customHeight="1" x14ac:dyDescent="0.25">
      <c r="A861" s="49"/>
      <c r="B861" s="49"/>
    </row>
    <row r="862" spans="1:2" ht="15.75" customHeight="1" x14ac:dyDescent="0.25">
      <c r="A862" s="49"/>
      <c r="B862" s="49"/>
    </row>
    <row r="863" spans="1:2" ht="15.75" customHeight="1" x14ac:dyDescent="0.25">
      <c r="A863" s="49"/>
      <c r="B863" s="49"/>
    </row>
    <row r="864" spans="1:2" ht="15.75" customHeight="1" x14ac:dyDescent="0.25">
      <c r="A864" s="49"/>
      <c r="B864" s="49"/>
    </row>
    <row r="865" spans="1:2" ht="15.75" customHeight="1" x14ac:dyDescent="0.25">
      <c r="A865" s="49"/>
      <c r="B865" s="49"/>
    </row>
    <row r="866" spans="1:2" ht="15.75" customHeight="1" x14ac:dyDescent="0.25">
      <c r="A866" s="49"/>
      <c r="B866" s="49"/>
    </row>
    <row r="867" spans="1:2" ht="15.75" customHeight="1" x14ac:dyDescent="0.25">
      <c r="A867" s="49"/>
      <c r="B867" s="49"/>
    </row>
    <row r="868" spans="1:2" ht="15.75" customHeight="1" x14ac:dyDescent="0.25">
      <c r="A868" s="49"/>
      <c r="B868" s="49"/>
    </row>
    <row r="869" spans="1:2" ht="15.75" customHeight="1" x14ac:dyDescent="0.25">
      <c r="A869" s="49"/>
      <c r="B869" s="49"/>
    </row>
    <row r="870" spans="1:2" ht="15.75" customHeight="1" x14ac:dyDescent="0.25">
      <c r="A870" s="49"/>
      <c r="B870" s="49"/>
    </row>
    <row r="871" spans="1:2" ht="15.75" customHeight="1" x14ac:dyDescent="0.25">
      <c r="A871" s="49"/>
      <c r="B871" s="49"/>
    </row>
    <row r="872" spans="1:2" ht="15.75" customHeight="1" x14ac:dyDescent="0.25">
      <c r="A872" s="49"/>
      <c r="B872" s="49"/>
    </row>
    <row r="873" spans="1:2" ht="15.75" customHeight="1" x14ac:dyDescent="0.25">
      <c r="A873" s="49"/>
      <c r="B873" s="49"/>
    </row>
    <row r="874" spans="1:2" ht="15.75" customHeight="1" x14ac:dyDescent="0.25">
      <c r="A874" s="49"/>
      <c r="B874" s="49"/>
    </row>
    <row r="875" spans="1:2" ht="15.75" customHeight="1" x14ac:dyDescent="0.25">
      <c r="A875" s="49"/>
      <c r="B875" s="49"/>
    </row>
    <row r="876" spans="1:2" ht="15.75" customHeight="1" x14ac:dyDescent="0.25">
      <c r="A876" s="49"/>
      <c r="B876" s="49"/>
    </row>
    <row r="877" spans="1:2" ht="15.75" customHeight="1" x14ac:dyDescent="0.25">
      <c r="A877" s="49"/>
      <c r="B877" s="49"/>
    </row>
    <row r="878" spans="1:2" ht="15.75" customHeight="1" x14ac:dyDescent="0.25">
      <c r="A878" s="49"/>
      <c r="B878" s="49"/>
    </row>
    <row r="879" spans="1:2" ht="15.75" customHeight="1" x14ac:dyDescent="0.25">
      <c r="A879" s="49"/>
      <c r="B879" s="49"/>
    </row>
    <row r="880" spans="1:2" ht="15.75" customHeight="1" x14ac:dyDescent="0.25">
      <c r="A880" s="49"/>
      <c r="B880" s="49"/>
    </row>
    <row r="881" spans="1:2" ht="15.75" customHeight="1" x14ac:dyDescent="0.25">
      <c r="A881" s="49"/>
      <c r="B881" s="49"/>
    </row>
    <row r="882" spans="1:2" ht="15.75" customHeight="1" x14ac:dyDescent="0.25">
      <c r="A882" s="49"/>
      <c r="B882" s="49"/>
    </row>
    <row r="883" spans="1:2" ht="15.75" customHeight="1" x14ac:dyDescent="0.25">
      <c r="A883" s="49"/>
      <c r="B883" s="49"/>
    </row>
    <row r="884" spans="1:2" ht="15.75" customHeight="1" x14ac:dyDescent="0.25">
      <c r="A884" s="49"/>
      <c r="B884" s="49"/>
    </row>
    <row r="885" spans="1:2" ht="15.75" customHeight="1" x14ac:dyDescent="0.25">
      <c r="A885" s="49"/>
      <c r="B885" s="49"/>
    </row>
    <row r="886" spans="1:2" ht="15.75" customHeight="1" x14ac:dyDescent="0.25">
      <c r="A886" s="49"/>
      <c r="B886" s="49"/>
    </row>
    <row r="887" spans="1:2" ht="15.75" customHeight="1" x14ac:dyDescent="0.25">
      <c r="A887" s="49"/>
      <c r="B887" s="49"/>
    </row>
    <row r="888" spans="1:2" ht="15.75" customHeight="1" x14ac:dyDescent="0.25">
      <c r="A888" s="49"/>
      <c r="B888" s="49"/>
    </row>
    <row r="889" spans="1:2" ht="15.75" customHeight="1" x14ac:dyDescent="0.25">
      <c r="A889" s="49"/>
      <c r="B889" s="49"/>
    </row>
    <row r="890" spans="1:2" ht="15.75" customHeight="1" x14ac:dyDescent="0.25">
      <c r="A890" s="49"/>
      <c r="B890" s="49"/>
    </row>
    <row r="891" spans="1:2" ht="15.75" customHeight="1" x14ac:dyDescent="0.25">
      <c r="A891" s="49"/>
      <c r="B891" s="49"/>
    </row>
    <row r="892" spans="1:2" ht="15.75" customHeight="1" x14ac:dyDescent="0.25">
      <c r="A892" s="49"/>
      <c r="B892" s="49"/>
    </row>
    <row r="893" spans="1:2" ht="15.75" customHeight="1" x14ac:dyDescent="0.25">
      <c r="A893" s="49"/>
      <c r="B893" s="49"/>
    </row>
    <row r="894" spans="1:2" ht="15.75" customHeight="1" x14ac:dyDescent="0.25">
      <c r="A894" s="49"/>
      <c r="B894" s="49"/>
    </row>
    <row r="895" spans="1:2" ht="15.75" customHeight="1" x14ac:dyDescent="0.25">
      <c r="A895" s="49"/>
      <c r="B895" s="49"/>
    </row>
    <row r="896" spans="1:2" ht="15.75" customHeight="1" x14ac:dyDescent="0.25">
      <c r="A896" s="49"/>
      <c r="B896" s="49"/>
    </row>
    <row r="897" spans="1:2" ht="15.75" customHeight="1" x14ac:dyDescent="0.25">
      <c r="A897" s="49"/>
      <c r="B897" s="49"/>
    </row>
    <row r="898" spans="1:2" ht="15.75" customHeight="1" x14ac:dyDescent="0.25">
      <c r="A898" s="49"/>
      <c r="B898" s="49"/>
    </row>
    <row r="899" spans="1:2" ht="15.75" customHeight="1" x14ac:dyDescent="0.25">
      <c r="A899" s="49"/>
      <c r="B899" s="49"/>
    </row>
    <row r="900" spans="1:2" ht="15.75" customHeight="1" x14ac:dyDescent="0.25">
      <c r="A900" s="49"/>
      <c r="B900" s="49"/>
    </row>
    <row r="901" spans="1:2" ht="15.75" customHeight="1" x14ac:dyDescent="0.25">
      <c r="A901" s="49"/>
      <c r="B901" s="49"/>
    </row>
    <row r="902" spans="1:2" ht="15.75" customHeight="1" x14ac:dyDescent="0.25">
      <c r="A902" s="49"/>
      <c r="B902" s="49"/>
    </row>
    <row r="903" spans="1:2" ht="15.75" customHeight="1" x14ac:dyDescent="0.25">
      <c r="A903" s="49"/>
      <c r="B903" s="49"/>
    </row>
    <row r="904" spans="1:2" ht="15.75" customHeight="1" x14ac:dyDescent="0.25">
      <c r="A904" s="49"/>
      <c r="B904" s="49"/>
    </row>
    <row r="905" spans="1:2" ht="15.75" customHeight="1" x14ac:dyDescent="0.25">
      <c r="A905" s="49"/>
      <c r="B905" s="49"/>
    </row>
    <row r="906" spans="1:2" ht="15.75" customHeight="1" x14ac:dyDescent="0.25">
      <c r="A906" s="49"/>
      <c r="B906" s="49"/>
    </row>
    <row r="907" spans="1:2" ht="15.75" customHeight="1" x14ac:dyDescent="0.25">
      <c r="A907" s="49"/>
      <c r="B907" s="49"/>
    </row>
    <row r="908" spans="1:2" ht="15.75" customHeight="1" x14ac:dyDescent="0.25">
      <c r="A908" s="49"/>
      <c r="B908" s="49"/>
    </row>
    <row r="909" spans="1:2" ht="15.75" customHeight="1" x14ac:dyDescent="0.25">
      <c r="A909" s="49"/>
      <c r="B909" s="49"/>
    </row>
    <row r="910" spans="1:2" ht="15.75" customHeight="1" x14ac:dyDescent="0.25">
      <c r="A910" s="49"/>
      <c r="B910" s="49"/>
    </row>
    <row r="911" spans="1:2" ht="15.75" customHeight="1" x14ac:dyDescent="0.25">
      <c r="A911" s="49"/>
      <c r="B911" s="49"/>
    </row>
    <row r="912" spans="1:2" ht="15.75" customHeight="1" x14ac:dyDescent="0.25">
      <c r="A912" s="49"/>
      <c r="B912" s="49"/>
    </row>
    <row r="913" spans="1:2" ht="15.75" customHeight="1" x14ac:dyDescent="0.25">
      <c r="A913" s="49"/>
      <c r="B913" s="49"/>
    </row>
    <row r="914" spans="1:2" ht="15.75" customHeight="1" x14ac:dyDescent="0.25">
      <c r="A914" s="49"/>
      <c r="B914" s="49"/>
    </row>
    <row r="915" spans="1:2" ht="15.75" customHeight="1" x14ac:dyDescent="0.25">
      <c r="A915" s="49"/>
      <c r="B915" s="49"/>
    </row>
    <row r="916" spans="1:2" ht="15.75" customHeight="1" x14ac:dyDescent="0.25">
      <c r="A916" s="49"/>
      <c r="B916" s="49"/>
    </row>
    <row r="917" spans="1:2" ht="15.75" customHeight="1" x14ac:dyDescent="0.25">
      <c r="A917" s="49"/>
      <c r="B917" s="49"/>
    </row>
    <row r="918" spans="1:2" ht="15.75" customHeight="1" x14ac:dyDescent="0.25">
      <c r="A918" s="49"/>
      <c r="B918" s="49"/>
    </row>
    <row r="919" spans="1:2" ht="15.75" customHeight="1" x14ac:dyDescent="0.25">
      <c r="A919" s="49"/>
      <c r="B919" s="49"/>
    </row>
    <row r="920" spans="1:2" ht="15.75" customHeight="1" x14ac:dyDescent="0.25">
      <c r="A920" s="49"/>
      <c r="B920" s="49"/>
    </row>
    <row r="921" spans="1:2" ht="15.75" customHeight="1" x14ac:dyDescent="0.25">
      <c r="A921" s="49"/>
      <c r="B921" s="49"/>
    </row>
    <row r="922" spans="1:2" ht="15.75" customHeight="1" x14ac:dyDescent="0.25">
      <c r="A922" s="49"/>
      <c r="B922" s="49"/>
    </row>
    <row r="923" spans="1:2" ht="15.75" customHeight="1" x14ac:dyDescent="0.25">
      <c r="A923" s="49"/>
      <c r="B923" s="49"/>
    </row>
    <row r="924" spans="1:2" ht="15.75" customHeight="1" x14ac:dyDescent="0.25">
      <c r="A924" s="49"/>
      <c r="B924" s="49"/>
    </row>
    <row r="925" spans="1:2" ht="15.75" customHeight="1" x14ac:dyDescent="0.25">
      <c r="A925" s="49"/>
      <c r="B925" s="49"/>
    </row>
    <row r="926" spans="1:2" ht="15.75" customHeight="1" x14ac:dyDescent="0.25">
      <c r="A926" s="49"/>
      <c r="B926" s="49"/>
    </row>
    <row r="927" spans="1:2" ht="15.75" customHeight="1" x14ac:dyDescent="0.25">
      <c r="A927" s="49"/>
      <c r="B927" s="49"/>
    </row>
    <row r="928" spans="1:2" ht="15.75" customHeight="1" x14ac:dyDescent="0.25">
      <c r="A928" s="49"/>
      <c r="B928" s="49"/>
    </row>
    <row r="929" spans="1:2" ht="15.75" customHeight="1" x14ac:dyDescent="0.25">
      <c r="A929" s="49"/>
      <c r="B929" s="49"/>
    </row>
    <row r="930" spans="1:2" ht="15.75" customHeight="1" x14ac:dyDescent="0.25">
      <c r="A930" s="49"/>
      <c r="B930" s="49"/>
    </row>
    <row r="931" spans="1:2" ht="15.75" customHeight="1" x14ac:dyDescent="0.25">
      <c r="A931" s="49"/>
      <c r="B931" s="49"/>
    </row>
    <row r="932" spans="1:2" ht="15.75" customHeight="1" x14ac:dyDescent="0.25">
      <c r="A932" s="49"/>
      <c r="B932" s="49"/>
    </row>
    <row r="933" spans="1:2" ht="15.75" customHeight="1" x14ac:dyDescent="0.25">
      <c r="A933" s="49"/>
      <c r="B933" s="49"/>
    </row>
    <row r="934" spans="1:2" ht="15.75" customHeight="1" x14ac:dyDescent="0.25">
      <c r="A934" s="49"/>
      <c r="B934" s="49"/>
    </row>
    <row r="935" spans="1:2" ht="15.75" customHeight="1" x14ac:dyDescent="0.25">
      <c r="A935" s="49"/>
      <c r="B935" s="49"/>
    </row>
    <row r="936" spans="1:2" ht="15.75" customHeight="1" x14ac:dyDescent="0.25">
      <c r="A936" s="49"/>
      <c r="B936" s="49"/>
    </row>
    <row r="937" spans="1:2" ht="15.75" customHeight="1" x14ac:dyDescent="0.25">
      <c r="A937" s="49"/>
      <c r="B937" s="49"/>
    </row>
    <row r="938" spans="1:2" ht="15.75" customHeight="1" x14ac:dyDescent="0.25">
      <c r="A938" s="49"/>
      <c r="B938" s="49"/>
    </row>
    <row r="939" spans="1:2" ht="15.75" customHeight="1" x14ac:dyDescent="0.25">
      <c r="A939" s="49"/>
      <c r="B939" s="49"/>
    </row>
    <row r="940" spans="1:2" ht="15.75" customHeight="1" x14ac:dyDescent="0.25">
      <c r="A940" s="49"/>
      <c r="B940" s="49"/>
    </row>
    <row r="941" spans="1:2" ht="15.75" customHeight="1" x14ac:dyDescent="0.25">
      <c r="A941" s="49"/>
      <c r="B941" s="49"/>
    </row>
    <row r="942" spans="1:2" ht="15.75" customHeight="1" x14ac:dyDescent="0.25">
      <c r="A942" s="49"/>
      <c r="B942" s="49"/>
    </row>
    <row r="943" spans="1:2" ht="15.75" customHeight="1" x14ac:dyDescent="0.25">
      <c r="A943" s="49"/>
      <c r="B943" s="49"/>
    </row>
    <row r="944" spans="1:2" ht="15.75" customHeight="1" x14ac:dyDescent="0.25">
      <c r="A944" s="49"/>
      <c r="B944" s="49"/>
    </row>
    <row r="945" spans="1:2" ht="15.75" customHeight="1" x14ac:dyDescent="0.25">
      <c r="A945" s="49"/>
      <c r="B945" s="49"/>
    </row>
    <row r="946" spans="1:2" ht="15.75" customHeight="1" x14ac:dyDescent="0.25">
      <c r="A946" s="49"/>
      <c r="B946" s="49"/>
    </row>
    <row r="947" spans="1:2" ht="15.75" customHeight="1" x14ac:dyDescent="0.25">
      <c r="A947" s="49"/>
      <c r="B947" s="49"/>
    </row>
    <row r="948" spans="1:2" ht="15.75" customHeight="1" x14ac:dyDescent="0.25">
      <c r="A948" s="49"/>
      <c r="B948" s="49"/>
    </row>
    <row r="949" spans="1:2" ht="15.75" customHeight="1" x14ac:dyDescent="0.25">
      <c r="A949" s="49"/>
      <c r="B949" s="49"/>
    </row>
    <row r="950" spans="1:2" ht="15.75" customHeight="1" x14ac:dyDescent="0.25">
      <c r="A950" s="49"/>
      <c r="B950" s="49"/>
    </row>
    <row r="951" spans="1:2" ht="15.75" customHeight="1" x14ac:dyDescent="0.25">
      <c r="A951" s="49"/>
      <c r="B951" s="49"/>
    </row>
    <row r="952" spans="1:2" ht="15.75" customHeight="1" x14ac:dyDescent="0.25">
      <c r="A952" s="49"/>
      <c r="B952" s="49"/>
    </row>
    <row r="953" spans="1:2" ht="15.75" customHeight="1" x14ac:dyDescent="0.25">
      <c r="A953" s="49"/>
      <c r="B953" s="49"/>
    </row>
    <row r="954" spans="1:2" ht="15.75" customHeight="1" x14ac:dyDescent="0.25">
      <c r="A954" s="49"/>
      <c r="B954" s="49"/>
    </row>
    <row r="955" spans="1:2" ht="15.75" customHeight="1" x14ac:dyDescent="0.25">
      <c r="A955" s="49"/>
      <c r="B955" s="49"/>
    </row>
    <row r="956" spans="1:2" ht="15.75" customHeight="1" x14ac:dyDescent="0.25">
      <c r="A956" s="49"/>
      <c r="B956" s="49"/>
    </row>
    <row r="957" spans="1:2" ht="15.75" customHeight="1" x14ac:dyDescent="0.25">
      <c r="A957" s="49"/>
      <c r="B957" s="49"/>
    </row>
    <row r="958" spans="1:2" ht="15.75" customHeight="1" x14ac:dyDescent="0.25">
      <c r="A958" s="49"/>
      <c r="B958" s="49"/>
    </row>
    <row r="959" spans="1:2" ht="15.75" customHeight="1" x14ac:dyDescent="0.25">
      <c r="A959" s="49"/>
      <c r="B959" s="49"/>
    </row>
    <row r="960" spans="1:2" ht="15.75" customHeight="1" x14ac:dyDescent="0.25">
      <c r="A960" s="49"/>
      <c r="B960" s="49"/>
    </row>
    <row r="961" spans="1:2" ht="15.75" customHeight="1" x14ac:dyDescent="0.25">
      <c r="A961" s="49"/>
      <c r="B961" s="49"/>
    </row>
    <row r="962" spans="1:2" ht="15.75" customHeight="1" x14ac:dyDescent="0.25">
      <c r="A962" s="49"/>
      <c r="B962" s="49"/>
    </row>
    <row r="963" spans="1:2" ht="15.75" customHeight="1" x14ac:dyDescent="0.25">
      <c r="A963" s="49"/>
      <c r="B963" s="49"/>
    </row>
    <row r="964" spans="1:2" ht="15.75" customHeight="1" x14ac:dyDescent="0.25">
      <c r="A964" s="49"/>
      <c r="B964" s="49"/>
    </row>
    <row r="965" spans="1:2" ht="15.75" customHeight="1" x14ac:dyDescent="0.25">
      <c r="A965" s="49"/>
      <c r="B965" s="49"/>
    </row>
    <row r="966" spans="1:2" ht="15.75" customHeight="1" x14ac:dyDescent="0.25">
      <c r="A966" s="49"/>
      <c r="B966" s="49"/>
    </row>
    <row r="967" spans="1:2" ht="15.75" customHeight="1" x14ac:dyDescent="0.25">
      <c r="A967" s="49"/>
      <c r="B967" s="49"/>
    </row>
    <row r="968" spans="1:2" ht="15.75" customHeight="1" x14ac:dyDescent="0.25">
      <c r="A968" s="49"/>
      <c r="B968" s="49"/>
    </row>
    <row r="969" spans="1:2" ht="15.75" customHeight="1" x14ac:dyDescent="0.25">
      <c r="A969" s="49"/>
      <c r="B969" s="49"/>
    </row>
    <row r="970" spans="1:2" ht="15.75" customHeight="1" x14ac:dyDescent="0.25">
      <c r="A970" s="49"/>
      <c r="B970" s="49"/>
    </row>
    <row r="971" spans="1:2" ht="15.75" customHeight="1" x14ac:dyDescent="0.25">
      <c r="A971" s="49"/>
      <c r="B971" s="49"/>
    </row>
    <row r="972" spans="1:2" ht="15.75" customHeight="1" x14ac:dyDescent="0.25">
      <c r="A972" s="49"/>
      <c r="B972" s="49"/>
    </row>
    <row r="973" spans="1:2" ht="15.75" customHeight="1" x14ac:dyDescent="0.25">
      <c r="A973" s="49"/>
      <c r="B973" s="49"/>
    </row>
    <row r="974" spans="1:2" ht="15.75" customHeight="1" x14ac:dyDescent="0.25">
      <c r="A974" s="49"/>
      <c r="B974" s="49"/>
    </row>
    <row r="975" spans="1:2" ht="15.75" customHeight="1" x14ac:dyDescent="0.25">
      <c r="A975" s="49"/>
      <c r="B975" s="49"/>
    </row>
    <row r="976" spans="1:2" ht="15.75" customHeight="1" x14ac:dyDescent="0.25">
      <c r="A976" s="49"/>
      <c r="B976" s="49"/>
    </row>
    <row r="977" spans="1:2" ht="15.75" customHeight="1" x14ac:dyDescent="0.25">
      <c r="A977" s="49"/>
      <c r="B977" s="49"/>
    </row>
    <row r="978" spans="1:2" ht="15.75" customHeight="1" x14ac:dyDescent="0.25">
      <c r="A978" s="49"/>
      <c r="B978" s="49"/>
    </row>
    <row r="979" spans="1:2" ht="15.75" customHeight="1" x14ac:dyDescent="0.25">
      <c r="A979" s="49"/>
      <c r="B979" s="49"/>
    </row>
    <row r="980" spans="1:2" ht="15.75" customHeight="1" x14ac:dyDescent="0.25">
      <c r="A980" s="49"/>
      <c r="B980" s="49"/>
    </row>
    <row r="981" spans="1:2" ht="15.75" customHeight="1" x14ac:dyDescent="0.25">
      <c r="A981" s="49"/>
      <c r="B981" s="49"/>
    </row>
    <row r="982" spans="1:2" ht="15.75" customHeight="1" x14ac:dyDescent="0.25">
      <c r="A982" s="49"/>
      <c r="B982" s="49"/>
    </row>
    <row r="983" spans="1:2" ht="15.75" customHeight="1" x14ac:dyDescent="0.25">
      <c r="A983" s="49"/>
      <c r="B983" s="49"/>
    </row>
    <row r="984" spans="1:2" ht="15.75" customHeight="1" x14ac:dyDescent="0.25">
      <c r="A984" s="49"/>
      <c r="B984" s="49"/>
    </row>
    <row r="985" spans="1:2" ht="15.75" customHeight="1" x14ac:dyDescent="0.25">
      <c r="A985" s="49"/>
      <c r="B985" s="49"/>
    </row>
    <row r="986" spans="1:2" ht="15.75" customHeight="1" x14ac:dyDescent="0.25">
      <c r="A986" s="49"/>
      <c r="B986" s="49"/>
    </row>
    <row r="987" spans="1:2" ht="15.75" customHeight="1" x14ac:dyDescent="0.25">
      <c r="A987" s="49"/>
      <c r="B987" s="49"/>
    </row>
    <row r="988" spans="1:2" ht="15.75" customHeight="1" x14ac:dyDescent="0.25">
      <c r="A988" s="49"/>
      <c r="B988" s="49"/>
    </row>
    <row r="989" spans="1:2" ht="15.75" customHeight="1" x14ac:dyDescent="0.25">
      <c r="A989" s="49"/>
      <c r="B989" s="49"/>
    </row>
    <row r="990" spans="1:2" ht="15.75" customHeight="1" x14ac:dyDescent="0.25">
      <c r="A990" s="49"/>
      <c r="B990" s="49"/>
    </row>
    <row r="991" spans="1:2" ht="15.75" customHeight="1" x14ac:dyDescent="0.25">
      <c r="A991" s="49"/>
      <c r="B991" s="49"/>
    </row>
    <row r="992" spans="1:2" ht="15.75" customHeight="1" x14ac:dyDescent="0.25">
      <c r="A992" s="49"/>
      <c r="B992" s="49"/>
    </row>
    <row r="993" spans="1:2" ht="15.75" customHeight="1" x14ac:dyDescent="0.25">
      <c r="A993" s="49"/>
      <c r="B993" s="49"/>
    </row>
    <row r="994" spans="1:2" ht="15.75" customHeight="1" x14ac:dyDescent="0.25">
      <c r="A994" s="49"/>
      <c r="B994" s="49"/>
    </row>
    <row r="995" spans="1:2" ht="15.75" customHeight="1" x14ac:dyDescent="0.25">
      <c r="A995" s="49"/>
      <c r="B995" s="49"/>
    </row>
    <row r="996" spans="1:2" ht="15.75" customHeight="1" x14ac:dyDescent="0.25">
      <c r="A996" s="49"/>
      <c r="B996" s="49"/>
    </row>
    <row r="997" spans="1:2" ht="15.75" customHeight="1" x14ac:dyDescent="0.25">
      <c r="A997" s="49"/>
      <c r="B997" s="49"/>
    </row>
    <row r="998" spans="1:2" ht="15.75" customHeight="1" x14ac:dyDescent="0.25">
      <c r="A998" s="49"/>
      <c r="B998" s="49"/>
    </row>
    <row r="999" spans="1:2" ht="15.75" customHeight="1" x14ac:dyDescent="0.25">
      <c r="A999" s="49"/>
      <c r="B999" s="49"/>
    </row>
    <row r="1000" spans="1:2" ht="15.75" customHeight="1" x14ac:dyDescent="0.25">
      <c r="A1000" s="49"/>
      <c r="B1000" s="49"/>
    </row>
  </sheetData>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2F5496"/>
  </sheetPr>
  <dimension ref="A1:AL1000"/>
  <sheetViews>
    <sheetView workbookViewId="0"/>
  </sheetViews>
  <sheetFormatPr defaultColWidth="12.625" defaultRowHeight="15" customHeight="1" x14ac:dyDescent="0.2"/>
  <cols>
    <col min="1" max="2" width="21.25" customWidth="1"/>
    <col min="3" max="3" width="8.375" customWidth="1"/>
    <col min="4" max="38" width="7.625" customWidth="1"/>
  </cols>
  <sheetData>
    <row r="1" spans="1:38" x14ac:dyDescent="0.25">
      <c r="A1" s="104" t="s">
        <v>1137</v>
      </c>
      <c r="B1" s="104" t="s">
        <v>698</v>
      </c>
      <c r="C1" s="7" t="s">
        <v>1138</v>
      </c>
    </row>
    <row r="2" spans="1:38" x14ac:dyDescent="0.25">
      <c r="A2" s="48" t="s">
        <v>974</v>
      </c>
      <c r="B2" s="48" t="s">
        <v>975</v>
      </c>
      <c r="C2" s="1">
        <v>2015</v>
      </c>
      <c r="D2" s="1">
        <v>2016</v>
      </c>
      <c r="E2" s="1">
        <v>2017</v>
      </c>
      <c r="F2" s="1">
        <v>2018</v>
      </c>
      <c r="G2" s="1">
        <v>2019</v>
      </c>
      <c r="H2" s="1">
        <v>2020</v>
      </c>
      <c r="I2" s="1">
        <v>2021</v>
      </c>
      <c r="J2" s="1">
        <v>2022</v>
      </c>
      <c r="K2" s="1">
        <v>2023</v>
      </c>
      <c r="L2" s="1">
        <v>2024</v>
      </c>
      <c r="M2" s="1">
        <v>2025</v>
      </c>
      <c r="N2" s="1">
        <v>2026</v>
      </c>
      <c r="O2" s="1">
        <v>2027</v>
      </c>
      <c r="P2" s="1">
        <v>2028</v>
      </c>
      <c r="Q2" s="1">
        <v>2029</v>
      </c>
      <c r="R2" s="1">
        <v>2030</v>
      </c>
      <c r="S2" s="1">
        <v>2031</v>
      </c>
      <c r="T2" s="1">
        <v>2032</v>
      </c>
      <c r="U2" s="1">
        <v>2033</v>
      </c>
      <c r="V2" s="1">
        <v>2034</v>
      </c>
      <c r="W2" s="1">
        <v>2035</v>
      </c>
      <c r="X2" s="1">
        <v>2036</v>
      </c>
      <c r="Y2" s="1">
        <v>2037</v>
      </c>
      <c r="Z2" s="1">
        <v>2038</v>
      </c>
      <c r="AA2" s="1">
        <v>2039</v>
      </c>
      <c r="AB2" s="1">
        <v>2040</v>
      </c>
      <c r="AC2" s="1">
        <v>2041</v>
      </c>
      <c r="AD2" s="1">
        <v>2042</v>
      </c>
      <c r="AE2" s="1">
        <v>2043</v>
      </c>
      <c r="AF2" s="1">
        <v>2044</v>
      </c>
      <c r="AG2" s="1">
        <v>2045</v>
      </c>
      <c r="AH2" s="1">
        <v>2046</v>
      </c>
      <c r="AI2" s="1">
        <v>2047</v>
      </c>
      <c r="AJ2" s="1">
        <v>2048</v>
      </c>
      <c r="AK2" s="1">
        <v>2049</v>
      </c>
      <c r="AL2" s="1">
        <v>2050</v>
      </c>
    </row>
    <row r="3" spans="1:38" x14ac:dyDescent="0.25">
      <c r="A3" s="49">
        <v>-1150</v>
      </c>
      <c r="B3" s="49">
        <f t="shared" ref="B3:B23" si="0">A3+50</f>
        <v>-1100</v>
      </c>
      <c r="C3" s="105">
        <f>(VLOOKUP($B$1,'Multipliers and Adjustments'!$A$70:$I$86,TRUNC(COLUMN(C$2)/5)+2,FALSE)*SUMIFS('EPA US Data'!$I:$I,'EPA US Data'!$D:$D,'Country Selector'!$A$2,'EPA US Data'!$J:$J,$B$1,'EPA US Data'!$C:$C,C$2,'EPA US Data'!$G:$G,"&gt;="&amp;$A3,'EPA US Data'!$G:$G,"&lt;"&amp;$B3)+IF('Multipliers and Adjustments'!$B$66="Y",'SNAP Adjustment'!D115,0))*unit_conv*'State Downscaling Multipliers'!$B$9</f>
        <v>0</v>
      </c>
      <c r="D3" s="2">
        <f t="shared" ref="D3:G3" si="1">C3+($H3-$C3)/5</f>
        <v>0</v>
      </c>
      <c r="E3" s="2">
        <f t="shared" si="1"/>
        <v>0</v>
      </c>
      <c r="F3" s="2">
        <f t="shared" si="1"/>
        <v>0</v>
      </c>
      <c r="G3" s="2">
        <f t="shared" si="1"/>
        <v>0</v>
      </c>
      <c r="H3" s="105">
        <f>(VLOOKUP($B$1,'Multipliers and Adjustments'!$A$70:$I$86,TRUNC(COLUMN(H$2)/5)+2,FALSE)*SUMIFS('EPA US Data'!$I:$I,'EPA US Data'!$D:$D,'Country Selector'!$A$2,'EPA US Data'!$J:$J,$B$1,'EPA US Data'!$C:$C,H$2,'EPA US Data'!$G:$G,"&gt;="&amp;$A3,'EPA US Data'!$G:$G,"&lt;"&amp;$B3)+IF('Multipliers and Adjustments'!$B$66="Y",'SNAP Adjustment'!I115,0))*unit_conv*'State Downscaling Multipliers'!$B$9</f>
        <v>0</v>
      </c>
      <c r="I3" s="2">
        <f t="shared" ref="I3:L3" si="2">H3+($M3-$H3)/5</f>
        <v>0</v>
      </c>
      <c r="J3" s="2">
        <f t="shared" si="2"/>
        <v>0</v>
      </c>
      <c r="K3" s="2">
        <f t="shared" si="2"/>
        <v>0</v>
      </c>
      <c r="L3" s="2">
        <f t="shared" si="2"/>
        <v>0</v>
      </c>
      <c r="M3" s="105">
        <f>(VLOOKUP($B$1,'Multipliers and Adjustments'!$A$70:$I$86,TRUNC(COLUMN(M$2)/5)+2,FALSE)*SUMIFS('EPA US Data'!$I:$I,'EPA US Data'!$D:$D,'Country Selector'!$A$2,'EPA US Data'!$J:$J,$B$1,'EPA US Data'!$C:$C,M$2,'EPA US Data'!$G:$G,"&gt;="&amp;$A3,'EPA US Data'!$G:$G,"&lt;"&amp;$B3)+IF('Multipliers and Adjustments'!$B$66="Y",'SNAP Adjustment'!N115,0))*unit_conv*'State Downscaling Multipliers'!$B$9</f>
        <v>0</v>
      </c>
      <c r="N3" s="2">
        <f t="shared" ref="N3:Q3" si="3">M3+($R3-$M3)/5</f>
        <v>0</v>
      </c>
      <c r="O3" s="2">
        <f t="shared" si="3"/>
        <v>0</v>
      </c>
      <c r="P3" s="2">
        <f t="shared" si="3"/>
        <v>0</v>
      </c>
      <c r="Q3" s="2">
        <f t="shared" si="3"/>
        <v>0</v>
      </c>
      <c r="R3" s="105">
        <f>(VLOOKUP($B$1,'Multipliers and Adjustments'!$A$70:$I$86,TRUNC(COLUMN(R$2)/5)+2,FALSE)*SUMIFS('EPA US Data'!$I:$I,'EPA US Data'!$D:$D,'Country Selector'!$A$2,'EPA US Data'!$J:$J,$B$1,'EPA US Data'!$C:$C,R$2,'EPA US Data'!$G:$G,"&gt;="&amp;$A3,'EPA US Data'!$G:$G,"&lt;"&amp;$B3)+IF('Multipliers and Adjustments'!$B$66="Y",'SNAP Adjustment'!S115,0))*unit_conv*'State Downscaling Multipliers'!$B$9</f>
        <v>0</v>
      </c>
      <c r="S3" s="2">
        <f t="shared" ref="S3:V3" si="4">R3+($W3-$R3)/5</f>
        <v>0</v>
      </c>
      <c r="T3" s="2">
        <f t="shared" si="4"/>
        <v>0</v>
      </c>
      <c r="U3" s="2">
        <f t="shared" si="4"/>
        <v>0</v>
      </c>
      <c r="V3" s="2">
        <f t="shared" si="4"/>
        <v>0</v>
      </c>
      <c r="W3" s="105">
        <f>(VLOOKUP($B$1,'Multipliers and Adjustments'!$A$70:$I$86,TRUNC(COLUMN(W$2)/5)+2,FALSE)*SUMIFS('EPA US Data'!$I:$I,'EPA US Data'!$D:$D,'Country Selector'!$A$2,'EPA US Data'!$J:$J,$B$1,'EPA US Data'!$C:$C,W$2,'EPA US Data'!$G:$G,"&gt;="&amp;$A3,'EPA US Data'!$G:$G,"&lt;"&amp;$B3)+IF('Multipliers and Adjustments'!$B$66="Y",'SNAP Adjustment'!X115,0))*unit_conv*'State Downscaling Multipliers'!$B$9</f>
        <v>0</v>
      </c>
      <c r="X3" s="2">
        <f t="shared" ref="X3:AA3" si="5">W3+($AB3-$W3)/5</f>
        <v>0</v>
      </c>
      <c r="Y3" s="2">
        <f t="shared" si="5"/>
        <v>0</v>
      </c>
      <c r="Z3" s="2">
        <f t="shared" si="5"/>
        <v>0</v>
      </c>
      <c r="AA3" s="2">
        <f t="shared" si="5"/>
        <v>0</v>
      </c>
      <c r="AB3" s="105">
        <f>(VLOOKUP($B$1,'Multipliers and Adjustments'!$A$70:$I$86,TRUNC(COLUMN(AB$2)/5)+2,FALSE)*SUMIFS('EPA US Data'!$I:$I,'EPA US Data'!$D:$D,'Country Selector'!$A$2,'EPA US Data'!$J:$J,$B$1,'EPA US Data'!$C:$C,AB$2,'EPA US Data'!$G:$G,"&gt;="&amp;$A3,'EPA US Data'!$G:$G,"&lt;"&amp;$B3)+IF('Multipliers and Adjustments'!$B$66="Y",'SNAP Adjustment'!AC115,0))*unit_conv*'State Downscaling Multipliers'!$B$9</f>
        <v>0</v>
      </c>
      <c r="AC3" s="2">
        <f t="shared" ref="AC3:AF3" si="6">AB3+($AG3-$AB3)/5</f>
        <v>0</v>
      </c>
      <c r="AD3" s="2">
        <f t="shared" si="6"/>
        <v>0</v>
      </c>
      <c r="AE3" s="2">
        <f t="shared" si="6"/>
        <v>0</v>
      </c>
      <c r="AF3" s="2">
        <f t="shared" si="6"/>
        <v>0</v>
      </c>
      <c r="AG3" s="105">
        <f>(VLOOKUP($B$1,'Multipliers and Adjustments'!$A$70:$I$86,TRUNC(COLUMN(AG$2)/5)+2,FALSE)*SUMIFS('EPA US Data'!$I:$I,'EPA US Data'!$D:$D,'Country Selector'!$A$2,'EPA US Data'!$J:$J,$B$1,'EPA US Data'!$C:$C,AG$2,'EPA US Data'!$G:$G,"&gt;="&amp;$A3,'EPA US Data'!$G:$G,"&lt;"&amp;$B3)+IF('Multipliers and Adjustments'!$B$66="Y",'SNAP Adjustment'!AH115,0))*unit_conv*'State Downscaling Multipliers'!$B$9</f>
        <v>0</v>
      </c>
      <c r="AH3" s="2">
        <f t="shared" ref="AH3:AK3" si="7">AG3+($AL3-$AG3)/5</f>
        <v>0</v>
      </c>
      <c r="AI3" s="2">
        <f t="shared" si="7"/>
        <v>0</v>
      </c>
      <c r="AJ3" s="2">
        <f t="shared" si="7"/>
        <v>0</v>
      </c>
      <c r="AK3" s="2">
        <f t="shared" si="7"/>
        <v>0</v>
      </c>
      <c r="AL3" s="105">
        <f>(VLOOKUP($B$1,'Multipliers and Adjustments'!$A$70:$I$86,TRUNC(COLUMN(AL$2)/5)+2,FALSE)*SUMIFS('EPA US Data'!$I:$I,'EPA US Data'!$D:$D,'Country Selector'!$A$2,'EPA US Data'!$J:$J,$B$1,'EPA US Data'!$C:$C,AL$2,'EPA US Data'!$G:$G,"&gt;="&amp;$A3,'EPA US Data'!$G:$G,"&lt;"&amp;$B3)+IF('Multipliers and Adjustments'!$B$66="Y",'SNAP Adjustment'!AM115,0))*unit_conv*'State Downscaling Multipliers'!$B$9</f>
        <v>0</v>
      </c>
    </row>
    <row r="4" spans="1:38" x14ac:dyDescent="0.25">
      <c r="A4" s="49">
        <f t="shared" ref="A4:A34" si="8">B3</f>
        <v>-1100</v>
      </c>
      <c r="B4" s="49">
        <f t="shared" si="0"/>
        <v>-1050</v>
      </c>
      <c r="C4" s="105">
        <f>(VLOOKUP($B$1,'Multipliers and Adjustments'!$A$70:$I$86,TRUNC(COLUMN(C$2)/5)+2,FALSE)*SUMIFS('EPA US Data'!$I:$I,'EPA US Data'!$D:$D,'Country Selector'!$A$2,'EPA US Data'!$J:$J,$B$1,'EPA US Data'!$C:$C,C$2,'EPA US Data'!$G:$G,"&gt;="&amp;$A4,'EPA US Data'!$G:$G,"&lt;"&amp;$B4)+IF('Multipliers and Adjustments'!$B$66="Y",'SNAP Adjustment'!D116,0))*unit_conv*'State Downscaling Multipliers'!$B$9</f>
        <v>0</v>
      </c>
      <c r="D4" s="2">
        <f t="shared" ref="D4:G4" si="9">C4+($H4-$C4)/5</f>
        <v>0</v>
      </c>
      <c r="E4" s="2">
        <f t="shared" si="9"/>
        <v>0</v>
      </c>
      <c r="F4" s="2">
        <f t="shared" si="9"/>
        <v>0</v>
      </c>
      <c r="G4" s="2">
        <f t="shared" si="9"/>
        <v>0</v>
      </c>
      <c r="H4" s="105">
        <f>(VLOOKUP($B$1,'Multipliers and Adjustments'!$A$70:$I$86,TRUNC(COLUMN(H$2)/5)+2,FALSE)*SUMIFS('EPA US Data'!$I:$I,'EPA US Data'!$D:$D,'Country Selector'!$A$2,'EPA US Data'!$J:$J,$B$1,'EPA US Data'!$C:$C,H$2,'EPA US Data'!$G:$G,"&gt;="&amp;$A4,'EPA US Data'!$G:$G,"&lt;"&amp;$B4)+IF('Multipliers and Adjustments'!$B$66="Y",'SNAP Adjustment'!I116,0))*unit_conv*'State Downscaling Multipliers'!$B$9</f>
        <v>0</v>
      </c>
      <c r="I4" s="2">
        <f t="shared" ref="I4:L4" si="10">H4+($M4-$H4)/5</f>
        <v>0</v>
      </c>
      <c r="J4" s="2">
        <f t="shared" si="10"/>
        <v>0</v>
      </c>
      <c r="K4" s="2">
        <f t="shared" si="10"/>
        <v>0</v>
      </c>
      <c r="L4" s="2">
        <f t="shared" si="10"/>
        <v>0</v>
      </c>
      <c r="M4" s="105">
        <f>(VLOOKUP($B$1,'Multipliers and Adjustments'!$A$70:$I$86,TRUNC(COLUMN(M$2)/5)+2,FALSE)*SUMIFS('EPA US Data'!$I:$I,'EPA US Data'!$D:$D,'Country Selector'!$A$2,'EPA US Data'!$J:$J,$B$1,'EPA US Data'!$C:$C,M$2,'EPA US Data'!$G:$G,"&gt;="&amp;$A4,'EPA US Data'!$G:$G,"&lt;"&amp;$B4)+IF('Multipliers and Adjustments'!$B$66="Y",'SNAP Adjustment'!N116,0))*unit_conv*'State Downscaling Multipliers'!$B$9</f>
        <v>0</v>
      </c>
      <c r="N4" s="2">
        <f t="shared" ref="N4:Q4" si="11">M4+($R4-$M4)/5</f>
        <v>0</v>
      </c>
      <c r="O4" s="2">
        <f t="shared" si="11"/>
        <v>0</v>
      </c>
      <c r="P4" s="2">
        <f t="shared" si="11"/>
        <v>0</v>
      </c>
      <c r="Q4" s="2">
        <f t="shared" si="11"/>
        <v>0</v>
      </c>
      <c r="R4" s="105">
        <f>(VLOOKUP($B$1,'Multipliers and Adjustments'!$A$70:$I$86,TRUNC(COLUMN(R$2)/5)+2,FALSE)*SUMIFS('EPA US Data'!$I:$I,'EPA US Data'!$D:$D,'Country Selector'!$A$2,'EPA US Data'!$J:$J,$B$1,'EPA US Data'!$C:$C,R$2,'EPA US Data'!$G:$G,"&gt;="&amp;$A4,'EPA US Data'!$G:$G,"&lt;"&amp;$B4)+IF('Multipliers and Adjustments'!$B$66="Y",'SNAP Adjustment'!S116,0))*unit_conv*'State Downscaling Multipliers'!$B$9</f>
        <v>0</v>
      </c>
      <c r="S4" s="2">
        <f t="shared" ref="S4:V4" si="12">R4+($W4-$R4)/5</f>
        <v>0</v>
      </c>
      <c r="T4" s="2">
        <f t="shared" si="12"/>
        <v>0</v>
      </c>
      <c r="U4" s="2">
        <f t="shared" si="12"/>
        <v>0</v>
      </c>
      <c r="V4" s="2">
        <f t="shared" si="12"/>
        <v>0</v>
      </c>
      <c r="W4" s="105">
        <f>(VLOOKUP($B$1,'Multipliers and Adjustments'!$A$70:$I$86,TRUNC(COLUMN(W$2)/5)+2,FALSE)*SUMIFS('EPA US Data'!$I:$I,'EPA US Data'!$D:$D,'Country Selector'!$A$2,'EPA US Data'!$J:$J,$B$1,'EPA US Data'!$C:$C,W$2,'EPA US Data'!$G:$G,"&gt;="&amp;$A4,'EPA US Data'!$G:$G,"&lt;"&amp;$B4)+IF('Multipliers and Adjustments'!$B$66="Y",'SNAP Adjustment'!X116,0))*unit_conv*'State Downscaling Multipliers'!$B$9</f>
        <v>0</v>
      </c>
      <c r="X4" s="2">
        <f t="shared" ref="X4:AA4" si="13">W4+($AB4-$W4)/5</f>
        <v>0</v>
      </c>
      <c r="Y4" s="2">
        <f t="shared" si="13"/>
        <v>0</v>
      </c>
      <c r="Z4" s="2">
        <f t="shared" si="13"/>
        <v>0</v>
      </c>
      <c r="AA4" s="2">
        <f t="shared" si="13"/>
        <v>0</v>
      </c>
      <c r="AB4" s="105">
        <f>(VLOOKUP($B$1,'Multipliers and Adjustments'!$A$70:$I$86,TRUNC(COLUMN(AB$2)/5)+2,FALSE)*SUMIFS('EPA US Data'!$I:$I,'EPA US Data'!$D:$D,'Country Selector'!$A$2,'EPA US Data'!$J:$J,$B$1,'EPA US Data'!$C:$C,AB$2,'EPA US Data'!$G:$G,"&gt;="&amp;$A4,'EPA US Data'!$G:$G,"&lt;"&amp;$B4)+IF('Multipliers and Adjustments'!$B$66="Y",'SNAP Adjustment'!AC116,0))*unit_conv*'State Downscaling Multipliers'!$B$9</f>
        <v>0</v>
      </c>
      <c r="AC4" s="2">
        <f t="shared" ref="AC4:AF4" si="14">AB4+($AG4-$AB4)/5</f>
        <v>0</v>
      </c>
      <c r="AD4" s="2">
        <f t="shared" si="14"/>
        <v>0</v>
      </c>
      <c r="AE4" s="2">
        <f t="shared" si="14"/>
        <v>0</v>
      </c>
      <c r="AF4" s="2">
        <f t="shared" si="14"/>
        <v>0</v>
      </c>
      <c r="AG4" s="105">
        <f>(VLOOKUP($B$1,'Multipliers and Adjustments'!$A$70:$I$86,TRUNC(COLUMN(AG$2)/5)+2,FALSE)*SUMIFS('EPA US Data'!$I:$I,'EPA US Data'!$D:$D,'Country Selector'!$A$2,'EPA US Data'!$J:$J,$B$1,'EPA US Data'!$C:$C,AG$2,'EPA US Data'!$G:$G,"&gt;="&amp;$A4,'EPA US Data'!$G:$G,"&lt;"&amp;$B4)+IF('Multipliers and Adjustments'!$B$66="Y",'SNAP Adjustment'!AH116,0))*unit_conv*'State Downscaling Multipliers'!$B$9</f>
        <v>0</v>
      </c>
      <c r="AH4" s="2">
        <f t="shared" ref="AH4:AK4" si="15">AG4+($AL4-$AG4)/5</f>
        <v>0</v>
      </c>
      <c r="AI4" s="2">
        <f t="shared" si="15"/>
        <v>0</v>
      </c>
      <c r="AJ4" s="2">
        <f t="shared" si="15"/>
        <v>0</v>
      </c>
      <c r="AK4" s="2">
        <f t="shared" si="15"/>
        <v>0</v>
      </c>
      <c r="AL4" s="105">
        <f>(VLOOKUP($B$1,'Multipliers and Adjustments'!$A$70:$I$86,TRUNC(COLUMN(AL$2)/5)+2,FALSE)*SUMIFS('EPA US Data'!$I:$I,'EPA US Data'!$D:$D,'Country Selector'!$A$2,'EPA US Data'!$J:$J,$B$1,'EPA US Data'!$C:$C,AL$2,'EPA US Data'!$G:$G,"&gt;="&amp;$A4,'EPA US Data'!$G:$G,"&lt;"&amp;$B4)+IF('Multipliers and Adjustments'!$B$66="Y",'SNAP Adjustment'!AM116,0))*unit_conv*'State Downscaling Multipliers'!$B$9</f>
        <v>0</v>
      </c>
    </row>
    <row r="5" spans="1:38" x14ac:dyDescent="0.25">
      <c r="A5" s="49">
        <f t="shared" si="8"/>
        <v>-1050</v>
      </c>
      <c r="B5" s="49">
        <f t="shared" si="0"/>
        <v>-1000</v>
      </c>
      <c r="C5" s="105">
        <f>(VLOOKUP($B$1,'Multipliers and Adjustments'!$A$70:$I$86,TRUNC(COLUMN(C$2)/5)+2,FALSE)*SUMIFS('EPA US Data'!$I:$I,'EPA US Data'!$D:$D,'Country Selector'!$A$2,'EPA US Data'!$J:$J,$B$1,'EPA US Data'!$C:$C,C$2,'EPA US Data'!$G:$G,"&gt;="&amp;$A5,'EPA US Data'!$G:$G,"&lt;"&amp;$B5)+IF('Multipliers and Adjustments'!$B$66="Y",'SNAP Adjustment'!D117,0))*unit_conv*'State Downscaling Multipliers'!$B$9</f>
        <v>0</v>
      </c>
      <c r="D5" s="2">
        <f t="shared" ref="D5:G5" si="16">C5+($H5-$C5)/5</f>
        <v>0</v>
      </c>
      <c r="E5" s="2">
        <f t="shared" si="16"/>
        <v>0</v>
      </c>
      <c r="F5" s="2">
        <f t="shared" si="16"/>
        <v>0</v>
      </c>
      <c r="G5" s="2">
        <f t="shared" si="16"/>
        <v>0</v>
      </c>
      <c r="H5" s="105">
        <f>(VLOOKUP($B$1,'Multipliers and Adjustments'!$A$70:$I$86,TRUNC(COLUMN(H$2)/5)+2,FALSE)*SUMIFS('EPA US Data'!$I:$I,'EPA US Data'!$D:$D,'Country Selector'!$A$2,'EPA US Data'!$J:$J,$B$1,'EPA US Data'!$C:$C,H$2,'EPA US Data'!$G:$G,"&gt;="&amp;$A5,'EPA US Data'!$G:$G,"&lt;"&amp;$B5)+IF('Multipliers and Adjustments'!$B$66="Y",'SNAP Adjustment'!I117,0))*unit_conv*'State Downscaling Multipliers'!$B$9</f>
        <v>0</v>
      </c>
      <c r="I5" s="2">
        <f t="shared" ref="I5:L5" si="17">H5+($M5-$H5)/5</f>
        <v>0</v>
      </c>
      <c r="J5" s="2">
        <f t="shared" si="17"/>
        <v>0</v>
      </c>
      <c r="K5" s="2">
        <f t="shared" si="17"/>
        <v>0</v>
      </c>
      <c r="L5" s="2">
        <f t="shared" si="17"/>
        <v>0</v>
      </c>
      <c r="M5" s="105">
        <f>(VLOOKUP($B$1,'Multipliers and Adjustments'!$A$70:$I$86,TRUNC(COLUMN(M$2)/5)+2,FALSE)*SUMIFS('EPA US Data'!$I:$I,'EPA US Data'!$D:$D,'Country Selector'!$A$2,'EPA US Data'!$J:$J,$B$1,'EPA US Data'!$C:$C,M$2,'EPA US Data'!$G:$G,"&gt;="&amp;$A5,'EPA US Data'!$G:$G,"&lt;"&amp;$B5)+IF('Multipliers and Adjustments'!$B$66="Y",'SNAP Adjustment'!N117,0))*unit_conv*'State Downscaling Multipliers'!$B$9</f>
        <v>0</v>
      </c>
      <c r="N5" s="2">
        <f t="shared" ref="N5:Q5" si="18">M5+($R5-$M5)/5</f>
        <v>0</v>
      </c>
      <c r="O5" s="2">
        <f t="shared" si="18"/>
        <v>0</v>
      </c>
      <c r="P5" s="2">
        <f t="shared" si="18"/>
        <v>0</v>
      </c>
      <c r="Q5" s="2">
        <f t="shared" si="18"/>
        <v>0</v>
      </c>
      <c r="R5" s="105">
        <f>(VLOOKUP($B$1,'Multipliers and Adjustments'!$A$70:$I$86,TRUNC(COLUMN(R$2)/5)+2,FALSE)*SUMIFS('EPA US Data'!$I:$I,'EPA US Data'!$D:$D,'Country Selector'!$A$2,'EPA US Data'!$J:$J,$B$1,'EPA US Data'!$C:$C,R$2,'EPA US Data'!$G:$G,"&gt;="&amp;$A5,'EPA US Data'!$G:$G,"&lt;"&amp;$B5)+IF('Multipliers and Adjustments'!$B$66="Y",'SNAP Adjustment'!S117,0))*unit_conv*'State Downscaling Multipliers'!$B$9</f>
        <v>0</v>
      </c>
      <c r="S5" s="2">
        <f t="shared" ref="S5:V5" si="19">R5+($W5-$R5)/5</f>
        <v>0</v>
      </c>
      <c r="T5" s="2">
        <f t="shared" si="19"/>
        <v>0</v>
      </c>
      <c r="U5" s="2">
        <f t="shared" si="19"/>
        <v>0</v>
      </c>
      <c r="V5" s="2">
        <f t="shared" si="19"/>
        <v>0</v>
      </c>
      <c r="W5" s="105">
        <f>(VLOOKUP($B$1,'Multipliers and Adjustments'!$A$70:$I$86,TRUNC(COLUMN(W$2)/5)+2,FALSE)*SUMIFS('EPA US Data'!$I:$I,'EPA US Data'!$D:$D,'Country Selector'!$A$2,'EPA US Data'!$J:$J,$B$1,'EPA US Data'!$C:$C,W$2,'EPA US Data'!$G:$G,"&gt;="&amp;$A5,'EPA US Data'!$G:$G,"&lt;"&amp;$B5)+IF('Multipliers and Adjustments'!$B$66="Y",'SNAP Adjustment'!X117,0))*unit_conv*'State Downscaling Multipliers'!$B$9</f>
        <v>0</v>
      </c>
      <c r="X5" s="2">
        <f t="shared" ref="X5:AA5" si="20">W5+($AB5-$W5)/5</f>
        <v>0</v>
      </c>
      <c r="Y5" s="2">
        <f t="shared" si="20"/>
        <v>0</v>
      </c>
      <c r="Z5" s="2">
        <f t="shared" si="20"/>
        <v>0</v>
      </c>
      <c r="AA5" s="2">
        <f t="shared" si="20"/>
        <v>0</v>
      </c>
      <c r="AB5" s="105">
        <f>(VLOOKUP($B$1,'Multipliers and Adjustments'!$A$70:$I$86,TRUNC(COLUMN(AB$2)/5)+2,FALSE)*SUMIFS('EPA US Data'!$I:$I,'EPA US Data'!$D:$D,'Country Selector'!$A$2,'EPA US Data'!$J:$J,$B$1,'EPA US Data'!$C:$C,AB$2,'EPA US Data'!$G:$G,"&gt;="&amp;$A5,'EPA US Data'!$G:$G,"&lt;"&amp;$B5)+IF('Multipliers and Adjustments'!$B$66="Y",'SNAP Adjustment'!AC117,0))*unit_conv*'State Downscaling Multipliers'!$B$9</f>
        <v>0</v>
      </c>
      <c r="AC5" s="2">
        <f t="shared" ref="AC5:AF5" si="21">AB5+($AG5-$AB5)/5</f>
        <v>0</v>
      </c>
      <c r="AD5" s="2">
        <f t="shared" si="21"/>
        <v>0</v>
      </c>
      <c r="AE5" s="2">
        <f t="shared" si="21"/>
        <v>0</v>
      </c>
      <c r="AF5" s="2">
        <f t="shared" si="21"/>
        <v>0</v>
      </c>
      <c r="AG5" s="105">
        <f>(VLOOKUP($B$1,'Multipliers and Adjustments'!$A$70:$I$86,TRUNC(COLUMN(AG$2)/5)+2,FALSE)*SUMIFS('EPA US Data'!$I:$I,'EPA US Data'!$D:$D,'Country Selector'!$A$2,'EPA US Data'!$J:$J,$B$1,'EPA US Data'!$C:$C,AG$2,'EPA US Data'!$G:$G,"&gt;="&amp;$A5,'EPA US Data'!$G:$G,"&lt;"&amp;$B5)+IF('Multipliers and Adjustments'!$B$66="Y",'SNAP Adjustment'!AH117,0))*unit_conv*'State Downscaling Multipliers'!$B$9</f>
        <v>0</v>
      </c>
      <c r="AH5" s="2">
        <f t="shared" ref="AH5:AK5" si="22">AG5+($AL5-$AG5)/5</f>
        <v>0</v>
      </c>
      <c r="AI5" s="2">
        <f t="shared" si="22"/>
        <v>0</v>
      </c>
      <c r="AJ5" s="2">
        <f t="shared" si="22"/>
        <v>0</v>
      </c>
      <c r="AK5" s="2">
        <f t="shared" si="22"/>
        <v>0</v>
      </c>
      <c r="AL5" s="105">
        <f>(VLOOKUP($B$1,'Multipliers and Adjustments'!$A$70:$I$86,TRUNC(COLUMN(AL$2)/5)+2,FALSE)*SUMIFS('EPA US Data'!$I:$I,'EPA US Data'!$D:$D,'Country Selector'!$A$2,'EPA US Data'!$J:$J,$B$1,'EPA US Data'!$C:$C,AL$2,'EPA US Data'!$G:$G,"&gt;="&amp;$A5,'EPA US Data'!$G:$G,"&lt;"&amp;$B5)+IF('Multipliers and Adjustments'!$B$66="Y",'SNAP Adjustment'!AM117,0))*unit_conv*'State Downscaling Multipliers'!$B$9</f>
        <v>0</v>
      </c>
    </row>
    <row r="6" spans="1:38" x14ac:dyDescent="0.25">
      <c r="A6" s="49">
        <f t="shared" si="8"/>
        <v>-1000</v>
      </c>
      <c r="B6" s="49">
        <f t="shared" si="0"/>
        <v>-950</v>
      </c>
      <c r="C6" s="105">
        <f>(VLOOKUP($B$1,'Multipliers and Adjustments'!$A$70:$I$86,TRUNC(COLUMN(C$2)/5)+2,FALSE)*SUMIFS('EPA US Data'!$I:$I,'EPA US Data'!$D:$D,'Country Selector'!$A$2,'EPA US Data'!$J:$J,$B$1,'EPA US Data'!$C:$C,C$2,'EPA US Data'!$G:$G,"&gt;="&amp;$A6,'EPA US Data'!$G:$G,"&lt;"&amp;$B6)+IF('Multipliers and Adjustments'!$B$66="Y",'SNAP Adjustment'!D118,0))*unit_conv*'State Downscaling Multipliers'!$B$9</f>
        <v>0</v>
      </c>
      <c r="D6" s="2">
        <f t="shared" ref="D6:G6" si="23">C6+($H6-$C6)/5</f>
        <v>0</v>
      </c>
      <c r="E6" s="2">
        <f t="shared" si="23"/>
        <v>0</v>
      </c>
      <c r="F6" s="2">
        <f t="shared" si="23"/>
        <v>0</v>
      </c>
      <c r="G6" s="2">
        <f t="shared" si="23"/>
        <v>0</v>
      </c>
      <c r="H6" s="105">
        <f>(VLOOKUP($B$1,'Multipliers and Adjustments'!$A$70:$I$86,TRUNC(COLUMN(H$2)/5)+2,FALSE)*SUMIFS('EPA US Data'!$I:$I,'EPA US Data'!$D:$D,'Country Selector'!$A$2,'EPA US Data'!$J:$J,$B$1,'EPA US Data'!$C:$C,H$2,'EPA US Data'!$G:$G,"&gt;="&amp;$A6,'EPA US Data'!$G:$G,"&lt;"&amp;$B6)+IF('Multipliers and Adjustments'!$B$66="Y",'SNAP Adjustment'!I118,0))*unit_conv*'State Downscaling Multipliers'!$B$9</f>
        <v>0</v>
      </c>
      <c r="I6" s="2">
        <f t="shared" ref="I6:L6" si="24">H6+($M6-$H6)/5</f>
        <v>0</v>
      </c>
      <c r="J6" s="2">
        <f t="shared" si="24"/>
        <v>0</v>
      </c>
      <c r="K6" s="2">
        <f t="shared" si="24"/>
        <v>0</v>
      </c>
      <c r="L6" s="2">
        <f t="shared" si="24"/>
        <v>0</v>
      </c>
      <c r="M6" s="105">
        <f>(VLOOKUP($B$1,'Multipliers and Adjustments'!$A$70:$I$86,TRUNC(COLUMN(M$2)/5)+2,FALSE)*SUMIFS('EPA US Data'!$I:$I,'EPA US Data'!$D:$D,'Country Selector'!$A$2,'EPA US Data'!$J:$J,$B$1,'EPA US Data'!$C:$C,M$2,'EPA US Data'!$G:$G,"&gt;="&amp;$A6,'EPA US Data'!$G:$G,"&lt;"&amp;$B6)+IF('Multipliers and Adjustments'!$B$66="Y",'SNAP Adjustment'!N118,0))*unit_conv*'State Downscaling Multipliers'!$B$9</f>
        <v>0</v>
      </c>
      <c r="N6" s="2">
        <f t="shared" ref="N6:Q6" si="25">M6+($R6-$M6)/5</f>
        <v>0</v>
      </c>
      <c r="O6" s="2">
        <f t="shared" si="25"/>
        <v>0</v>
      </c>
      <c r="P6" s="2">
        <f t="shared" si="25"/>
        <v>0</v>
      </c>
      <c r="Q6" s="2">
        <f t="shared" si="25"/>
        <v>0</v>
      </c>
      <c r="R6" s="105">
        <f>(VLOOKUP($B$1,'Multipliers and Adjustments'!$A$70:$I$86,TRUNC(COLUMN(R$2)/5)+2,FALSE)*SUMIFS('EPA US Data'!$I:$I,'EPA US Data'!$D:$D,'Country Selector'!$A$2,'EPA US Data'!$J:$J,$B$1,'EPA US Data'!$C:$C,R$2,'EPA US Data'!$G:$G,"&gt;="&amp;$A6,'EPA US Data'!$G:$G,"&lt;"&amp;$B6)+IF('Multipliers and Adjustments'!$B$66="Y",'SNAP Adjustment'!S118,0))*unit_conv*'State Downscaling Multipliers'!$B$9</f>
        <v>0</v>
      </c>
      <c r="S6" s="2">
        <f t="shared" ref="S6:V6" si="26">R6+($W6-$R6)/5</f>
        <v>0</v>
      </c>
      <c r="T6" s="2">
        <f t="shared" si="26"/>
        <v>0</v>
      </c>
      <c r="U6" s="2">
        <f t="shared" si="26"/>
        <v>0</v>
      </c>
      <c r="V6" s="2">
        <f t="shared" si="26"/>
        <v>0</v>
      </c>
      <c r="W6" s="105">
        <f>(VLOOKUP($B$1,'Multipliers and Adjustments'!$A$70:$I$86,TRUNC(COLUMN(W$2)/5)+2,FALSE)*SUMIFS('EPA US Data'!$I:$I,'EPA US Data'!$D:$D,'Country Selector'!$A$2,'EPA US Data'!$J:$J,$B$1,'EPA US Data'!$C:$C,W$2,'EPA US Data'!$G:$G,"&gt;="&amp;$A6,'EPA US Data'!$G:$G,"&lt;"&amp;$B6)+IF('Multipliers and Adjustments'!$B$66="Y",'SNAP Adjustment'!X118,0))*unit_conv*'State Downscaling Multipliers'!$B$9</f>
        <v>0</v>
      </c>
      <c r="X6" s="2">
        <f t="shared" ref="X6:AA6" si="27">W6+($AB6-$W6)/5</f>
        <v>0</v>
      </c>
      <c r="Y6" s="2">
        <f t="shared" si="27"/>
        <v>0</v>
      </c>
      <c r="Z6" s="2">
        <f t="shared" si="27"/>
        <v>0</v>
      </c>
      <c r="AA6" s="2">
        <f t="shared" si="27"/>
        <v>0</v>
      </c>
      <c r="AB6" s="105">
        <f>(VLOOKUP($B$1,'Multipliers and Adjustments'!$A$70:$I$86,TRUNC(COLUMN(AB$2)/5)+2,FALSE)*SUMIFS('EPA US Data'!$I:$I,'EPA US Data'!$D:$D,'Country Selector'!$A$2,'EPA US Data'!$J:$J,$B$1,'EPA US Data'!$C:$C,AB$2,'EPA US Data'!$G:$G,"&gt;="&amp;$A6,'EPA US Data'!$G:$G,"&lt;"&amp;$B6)+IF('Multipliers and Adjustments'!$B$66="Y",'SNAP Adjustment'!AC118,0))*unit_conv*'State Downscaling Multipliers'!$B$9</f>
        <v>0</v>
      </c>
      <c r="AC6" s="2">
        <f t="shared" ref="AC6:AF6" si="28">AB6+($AG6-$AB6)/5</f>
        <v>0</v>
      </c>
      <c r="AD6" s="2">
        <f t="shared" si="28"/>
        <v>0</v>
      </c>
      <c r="AE6" s="2">
        <f t="shared" si="28"/>
        <v>0</v>
      </c>
      <c r="AF6" s="2">
        <f t="shared" si="28"/>
        <v>0</v>
      </c>
      <c r="AG6" s="105">
        <f>(VLOOKUP($B$1,'Multipliers and Adjustments'!$A$70:$I$86,TRUNC(COLUMN(AG$2)/5)+2,FALSE)*SUMIFS('EPA US Data'!$I:$I,'EPA US Data'!$D:$D,'Country Selector'!$A$2,'EPA US Data'!$J:$J,$B$1,'EPA US Data'!$C:$C,AG$2,'EPA US Data'!$G:$G,"&gt;="&amp;$A6,'EPA US Data'!$G:$G,"&lt;"&amp;$B6)+IF('Multipliers and Adjustments'!$B$66="Y",'SNAP Adjustment'!AH118,0))*unit_conv*'State Downscaling Multipliers'!$B$9</f>
        <v>0</v>
      </c>
      <c r="AH6" s="2">
        <f t="shared" ref="AH6:AK6" si="29">AG6+($AL6-$AG6)/5</f>
        <v>0</v>
      </c>
      <c r="AI6" s="2">
        <f t="shared" si="29"/>
        <v>0</v>
      </c>
      <c r="AJ6" s="2">
        <f t="shared" si="29"/>
        <v>0</v>
      </c>
      <c r="AK6" s="2">
        <f t="shared" si="29"/>
        <v>0</v>
      </c>
      <c r="AL6" s="105">
        <f>(VLOOKUP($B$1,'Multipliers and Adjustments'!$A$70:$I$86,TRUNC(COLUMN(AL$2)/5)+2,FALSE)*SUMIFS('EPA US Data'!$I:$I,'EPA US Data'!$D:$D,'Country Selector'!$A$2,'EPA US Data'!$J:$J,$B$1,'EPA US Data'!$C:$C,AL$2,'EPA US Data'!$G:$G,"&gt;="&amp;$A6,'EPA US Data'!$G:$G,"&lt;"&amp;$B6)+IF('Multipliers and Adjustments'!$B$66="Y",'SNAP Adjustment'!AM118,0))*unit_conv*'State Downscaling Multipliers'!$B$9</f>
        <v>0</v>
      </c>
    </row>
    <row r="7" spans="1:38" x14ac:dyDescent="0.25">
      <c r="A7" s="49">
        <f t="shared" si="8"/>
        <v>-950</v>
      </c>
      <c r="B7" s="49">
        <f t="shared" si="0"/>
        <v>-900</v>
      </c>
      <c r="C7" s="105">
        <f>(VLOOKUP($B$1,'Multipliers and Adjustments'!$A$70:$I$86,TRUNC(COLUMN(C$2)/5)+2,FALSE)*SUMIFS('EPA US Data'!$I:$I,'EPA US Data'!$D:$D,'Country Selector'!$A$2,'EPA US Data'!$J:$J,$B$1,'EPA US Data'!$C:$C,C$2,'EPA US Data'!$G:$G,"&gt;="&amp;$A7,'EPA US Data'!$G:$G,"&lt;"&amp;$B7)+IF('Multipliers and Adjustments'!$B$66="Y",'SNAP Adjustment'!D119,0))*unit_conv*'State Downscaling Multipliers'!$B$9</f>
        <v>0</v>
      </c>
      <c r="D7" s="2">
        <f t="shared" ref="D7:G7" si="30">C7+($H7-$C7)/5</f>
        <v>0</v>
      </c>
      <c r="E7" s="2">
        <f t="shared" si="30"/>
        <v>0</v>
      </c>
      <c r="F7" s="2">
        <f t="shared" si="30"/>
        <v>0</v>
      </c>
      <c r="G7" s="2">
        <f t="shared" si="30"/>
        <v>0</v>
      </c>
      <c r="H7" s="105">
        <f>(VLOOKUP($B$1,'Multipliers and Adjustments'!$A$70:$I$86,TRUNC(COLUMN(H$2)/5)+2,FALSE)*SUMIFS('EPA US Data'!$I:$I,'EPA US Data'!$D:$D,'Country Selector'!$A$2,'EPA US Data'!$J:$J,$B$1,'EPA US Data'!$C:$C,H$2,'EPA US Data'!$G:$G,"&gt;="&amp;$A7,'EPA US Data'!$G:$G,"&lt;"&amp;$B7)+IF('Multipliers and Adjustments'!$B$66="Y",'SNAP Adjustment'!I119,0))*unit_conv*'State Downscaling Multipliers'!$B$9</f>
        <v>0</v>
      </c>
      <c r="I7" s="2">
        <f t="shared" ref="I7:L7" si="31">H7+($M7-$H7)/5</f>
        <v>0</v>
      </c>
      <c r="J7" s="2">
        <f t="shared" si="31"/>
        <v>0</v>
      </c>
      <c r="K7" s="2">
        <f t="shared" si="31"/>
        <v>0</v>
      </c>
      <c r="L7" s="2">
        <f t="shared" si="31"/>
        <v>0</v>
      </c>
      <c r="M7" s="105">
        <f>(VLOOKUP($B$1,'Multipliers and Adjustments'!$A$70:$I$86,TRUNC(COLUMN(M$2)/5)+2,FALSE)*SUMIFS('EPA US Data'!$I:$I,'EPA US Data'!$D:$D,'Country Selector'!$A$2,'EPA US Data'!$J:$J,$B$1,'EPA US Data'!$C:$C,M$2,'EPA US Data'!$G:$G,"&gt;="&amp;$A7,'EPA US Data'!$G:$G,"&lt;"&amp;$B7)+IF('Multipliers and Adjustments'!$B$66="Y",'SNAP Adjustment'!N119,0))*unit_conv*'State Downscaling Multipliers'!$B$9</f>
        <v>0</v>
      </c>
      <c r="N7" s="2">
        <f t="shared" ref="N7:Q7" si="32">M7+($R7-$M7)/5</f>
        <v>0</v>
      </c>
      <c r="O7" s="2">
        <f t="shared" si="32"/>
        <v>0</v>
      </c>
      <c r="P7" s="2">
        <f t="shared" si="32"/>
        <v>0</v>
      </c>
      <c r="Q7" s="2">
        <f t="shared" si="32"/>
        <v>0</v>
      </c>
      <c r="R7" s="105">
        <f>(VLOOKUP($B$1,'Multipliers and Adjustments'!$A$70:$I$86,TRUNC(COLUMN(R$2)/5)+2,FALSE)*SUMIFS('EPA US Data'!$I:$I,'EPA US Data'!$D:$D,'Country Selector'!$A$2,'EPA US Data'!$J:$J,$B$1,'EPA US Data'!$C:$C,R$2,'EPA US Data'!$G:$G,"&gt;="&amp;$A7,'EPA US Data'!$G:$G,"&lt;"&amp;$B7)+IF('Multipliers and Adjustments'!$B$66="Y",'SNAP Adjustment'!S119,0))*unit_conv*'State Downscaling Multipliers'!$B$9</f>
        <v>0</v>
      </c>
      <c r="S7" s="2">
        <f t="shared" ref="S7:V7" si="33">R7+($W7-$R7)/5</f>
        <v>0</v>
      </c>
      <c r="T7" s="2">
        <f t="shared" si="33"/>
        <v>0</v>
      </c>
      <c r="U7" s="2">
        <f t="shared" si="33"/>
        <v>0</v>
      </c>
      <c r="V7" s="2">
        <f t="shared" si="33"/>
        <v>0</v>
      </c>
      <c r="W7" s="105">
        <f>(VLOOKUP($B$1,'Multipliers and Adjustments'!$A$70:$I$86,TRUNC(COLUMN(W$2)/5)+2,FALSE)*SUMIFS('EPA US Data'!$I:$I,'EPA US Data'!$D:$D,'Country Selector'!$A$2,'EPA US Data'!$J:$J,$B$1,'EPA US Data'!$C:$C,W$2,'EPA US Data'!$G:$G,"&gt;="&amp;$A7,'EPA US Data'!$G:$G,"&lt;"&amp;$B7)+IF('Multipliers and Adjustments'!$B$66="Y",'SNAP Adjustment'!X119,0))*unit_conv*'State Downscaling Multipliers'!$B$9</f>
        <v>0</v>
      </c>
      <c r="X7" s="2">
        <f t="shared" ref="X7:AA7" si="34">W7+($AB7-$W7)/5</f>
        <v>0</v>
      </c>
      <c r="Y7" s="2">
        <f t="shared" si="34"/>
        <v>0</v>
      </c>
      <c r="Z7" s="2">
        <f t="shared" si="34"/>
        <v>0</v>
      </c>
      <c r="AA7" s="2">
        <f t="shared" si="34"/>
        <v>0</v>
      </c>
      <c r="AB7" s="105">
        <f>(VLOOKUP($B$1,'Multipliers and Adjustments'!$A$70:$I$86,TRUNC(COLUMN(AB$2)/5)+2,FALSE)*SUMIFS('EPA US Data'!$I:$I,'EPA US Data'!$D:$D,'Country Selector'!$A$2,'EPA US Data'!$J:$J,$B$1,'EPA US Data'!$C:$C,AB$2,'EPA US Data'!$G:$G,"&gt;="&amp;$A7,'EPA US Data'!$G:$G,"&lt;"&amp;$B7)+IF('Multipliers and Adjustments'!$B$66="Y",'SNAP Adjustment'!AC119,0))*unit_conv*'State Downscaling Multipliers'!$B$9</f>
        <v>0</v>
      </c>
      <c r="AC7" s="2">
        <f t="shared" ref="AC7:AF7" si="35">AB7+($AG7-$AB7)/5</f>
        <v>0</v>
      </c>
      <c r="AD7" s="2">
        <f t="shared" si="35"/>
        <v>0</v>
      </c>
      <c r="AE7" s="2">
        <f t="shared" si="35"/>
        <v>0</v>
      </c>
      <c r="AF7" s="2">
        <f t="shared" si="35"/>
        <v>0</v>
      </c>
      <c r="AG7" s="105">
        <f>(VLOOKUP($B$1,'Multipliers and Adjustments'!$A$70:$I$86,TRUNC(COLUMN(AG$2)/5)+2,FALSE)*SUMIFS('EPA US Data'!$I:$I,'EPA US Data'!$D:$D,'Country Selector'!$A$2,'EPA US Data'!$J:$J,$B$1,'EPA US Data'!$C:$C,AG$2,'EPA US Data'!$G:$G,"&gt;="&amp;$A7,'EPA US Data'!$G:$G,"&lt;"&amp;$B7)+IF('Multipliers and Adjustments'!$B$66="Y",'SNAP Adjustment'!AH119,0))*unit_conv*'State Downscaling Multipliers'!$B$9</f>
        <v>0</v>
      </c>
      <c r="AH7" s="2">
        <f t="shared" ref="AH7:AK7" si="36">AG7+($AL7-$AG7)/5</f>
        <v>0</v>
      </c>
      <c r="AI7" s="2">
        <f t="shared" si="36"/>
        <v>0</v>
      </c>
      <c r="AJ7" s="2">
        <f t="shared" si="36"/>
        <v>0</v>
      </c>
      <c r="AK7" s="2">
        <f t="shared" si="36"/>
        <v>0</v>
      </c>
      <c r="AL7" s="105">
        <f>(VLOOKUP($B$1,'Multipliers and Adjustments'!$A$70:$I$86,TRUNC(COLUMN(AL$2)/5)+2,FALSE)*SUMIFS('EPA US Data'!$I:$I,'EPA US Data'!$D:$D,'Country Selector'!$A$2,'EPA US Data'!$J:$J,$B$1,'EPA US Data'!$C:$C,AL$2,'EPA US Data'!$G:$G,"&gt;="&amp;$A7,'EPA US Data'!$G:$G,"&lt;"&amp;$B7)+IF('Multipliers and Adjustments'!$B$66="Y",'SNAP Adjustment'!AM119,0))*unit_conv*'State Downscaling Multipliers'!$B$9</f>
        <v>0</v>
      </c>
    </row>
    <row r="8" spans="1:38" x14ac:dyDescent="0.25">
      <c r="A8" s="49">
        <f t="shared" si="8"/>
        <v>-900</v>
      </c>
      <c r="B8" s="49">
        <f t="shared" si="0"/>
        <v>-850</v>
      </c>
      <c r="C8" s="105">
        <f>(VLOOKUP($B$1,'Multipliers and Adjustments'!$A$70:$I$86,TRUNC(COLUMN(C$2)/5)+2,FALSE)*SUMIFS('EPA US Data'!$I:$I,'EPA US Data'!$D:$D,'Country Selector'!$A$2,'EPA US Data'!$J:$J,$B$1,'EPA US Data'!$C:$C,C$2,'EPA US Data'!$G:$G,"&gt;="&amp;$A8,'EPA US Data'!$G:$G,"&lt;"&amp;$B8)+IF('Multipliers and Adjustments'!$B$66="Y",'SNAP Adjustment'!D120,0))*unit_conv*'State Downscaling Multipliers'!$B$9</f>
        <v>0</v>
      </c>
      <c r="D8" s="2">
        <f t="shared" ref="D8:G8" si="37">C8+($H8-$C8)/5</f>
        <v>0</v>
      </c>
      <c r="E8" s="2">
        <f t="shared" si="37"/>
        <v>0</v>
      </c>
      <c r="F8" s="2">
        <f t="shared" si="37"/>
        <v>0</v>
      </c>
      <c r="G8" s="2">
        <f t="shared" si="37"/>
        <v>0</v>
      </c>
      <c r="H8" s="105">
        <f>(VLOOKUP($B$1,'Multipliers and Adjustments'!$A$70:$I$86,TRUNC(COLUMN(H$2)/5)+2,FALSE)*SUMIFS('EPA US Data'!$I:$I,'EPA US Data'!$D:$D,'Country Selector'!$A$2,'EPA US Data'!$J:$J,$B$1,'EPA US Data'!$C:$C,H$2,'EPA US Data'!$G:$G,"&gt;="&amp;$A8,'EPA US Data'!$G:$G,"&lt;"&amp;$B8)+IF('Multipliers and Adjustments'!$B$66="Y",'SNAP Adjustment'!I120,0))*unit_conv*'State Downscaling Multipliers'!$B$9</f>
        <v>0</v>
      </c>
      <c r="I8" s="2">
        <f t="shared" ref="I8:L8" si="38">H8+($M8-$H8)/5</f>
        <v>0</v>
      </c>
      <c r="J8" s="2">
        <f t="shared" si="38"/>
        <v>0</v>
      </c>
      <c r="K8" s="2">
        <f t="shared" si="38"/>
        <v>0</v>
      </c>
      <c r="L8" s="2">
        <f t="shared" si="38"/>
        <v>0</v>
      </c>
      <c r="M8" s="105">
        <f>(VLOOKUP($B$1,'Multipliers and Adjustments'!$A$70:$I$86,TRUNC(COLUMN(M$2)/5)+2,FALSE)*SUMIFS('EPA US Data'!$I:$I,'EPA US Data'!$D:$D,'Country Selector'!$A$2,'EPA US Data'!$J:$J,$B$1,'EPA US Data'!$C:$C,M$2,'EPA US Data'!$G:$G,"&gt;="&amp;$A8,'EPA US Data'!$G:$G,"&lt;"&amp;$B8)+IF('Multipliers and Adjustments'!$B$66="Y",'SNAP Adjustment'!N120,0))*unit_conv*'State Downscaling Multipliers'!$B$9</f>
        <v>0</v>
      </c>
      <c r="N8" s="2">
        <f t="shared" ref="N8:Q8" si="39">M8+($R8-$M8)/5</f>
        <v>0</v>
      </c>
      <c r="O8" s="2">
        <f t="shared" si="39"/>
        <v>0</v>
      </c>
      <c r="P8" s="2">
        <f t="shared" si="39"/>
        <v>0</v>
      </c>
      <c r="Q8" s="2">
        <f t="shared" si="39"/>
        <v>0</v>
      </c>
      <c r="R8" s="105">
        <f>(VLOOKUP($B$1,'Multipliers and Adjustments'!$A$70:$I$86,TRUNC(COLUMN(R$2)/5)+2,FALSE)*SUMIFS('EPA US Data'!$I:$I,'EPA US Data'!$D:$D,'Country Selector'!$A$2,'EPA US Data'!$J:$J,$B$1,'EPA US Data'!$C:$C,R$2,'EPA US Data'!$G:$G,"&gt;="&amp;$A8,'EPA US Data'!$G:$G,"&lt;"&amp;$B8)+IF('Multipliers and Adjustments'!$B$66="Y",'SNAP Adjustment'!S120,0))*unit_conv*'State Downscaling Multipliers'!$B$9</f>
        <v>0</v>
      </c>
      <c r="S8" s="2">
        <f t="shared" ref="S8:V8" si="40">R8+($W8-$R8)/5</f>
        <v>0</v>
      </c>
      <c r="T8" s="2">
        <f t="shared" si="40"/>
        <v>0</v>
      </c>
      <c r="U8" s="2">
        <f t="shared" si="40"/>
        <v>0</v>
      </c>
      <c r="V8" s="2">
        <f t="shared" si="40"/>
        <v>0</v>
      </c>
      <c r="W8" s="105">
        <f>(VLOOKUP($B$1,'Multipliers and Adjustments'!$A$70:$I$86,TRUNC(COLUMN(W$2)/5)+2,FALSE)*SUMIFS('EPA US Data'!$I:$I,'EPA US Data'!$D:$D,'Country Selector'!$A$2,'EPA US Data'!$J:$J,$B$1,'EPA US Data'!$C:$C,W$2,'EPA US Data'!$G:$G,"&gt;="&amp;$A8,'EPA US Data'!$G:$G,"&lt;"&amp;$B8)+IF('Multipliers and Adjustments'!$B$66="Y",'SNAP Adjustment'!X120,0))*unit_conv*'State Downscaling Multipliers'!$B$9</f>
        <v>0</v>
      </c>
      <c r="X8" s="2">
        <f t="shared" ref="X8:AA8" si="41">W8+($AB8-$W8)/5</f>
        <v>0</v>
      </c>
      <c r="Y8" s="2">
        <f t="shared" si="41"/>
        <v>0</v>
      </c>
      <c r="Z8" s="2">
        <f t="shared" si="41"/>
        <v>0</v>
      </c>
      <c r="AA8" s="2">
        <f t="shared" si="41"/>
        <v>0</v>
      </c>
      <c r="AB8" s="105">
        <f>(VLOOKUP($B$1,'Multipliers and Adjustments'!$A$70:$I$86,TRUNC(COLUMN(AB$2)/5)+2,FALSE)*SUMIFS('EPA US Data'!$I:$I,'EPA US Data'!$D:$D,'Country Selector'!$A$2,'EPA US Data'!$J:$J,$B$1,'EPA US Data'!$C:$C,AB$2,'EPA US Data'!$G:$G,"&gt;="&amp;$A8,'EPA US Data'!$G:$G,"&lt;"&amp;$B8)+IF('Multipliers and Adjustments'!$B$66="Y",'SNAP Adjustment'!AC120,0))*unit_conv*'State Downscaling Multipliers'!$B$9</f>
        <v>0</v>
      </c>
      <c r="AC8" s="2">
        <f t="shared" ref="AC8:AF8" si="42">AB8+($AG8-$AB8)/5</f>
        <v>0</v>
      </c>
      <c r="AD8" s="2">
        <f t="shared" si="42"/>
        <v>0</v>
      </c>
      <c r="AE8" s="2">
        <f t="shared" si="42"/>
        <v>0</v>
      </c>
      <c r="AF8" s="2">
        <f t="shared" si="42"/>
        <v>0</v>
      </c>
      <c r="AG8" s="105">
        <f>(VLOOKUP($B$1,'Multipliers and Adjustments'!$A$70:$I$86,TRUNC(COLUMN(AG$2)/5)+2,FALSE)*SUMIFS('EPA US Data'!$I:$I,'EPA US Data'!$D:$D,'Country Selector'!$A$2,'EPA US Data'!$J:$J,$B$1,'EPA US Data'!$C:$C,AG$2,'EPA US Data'!$G:$G,"&gt;="&amp;$A8,'EPA US Data'!$G:$G,"&lt;"&amp;$B8)+IF('Multipliers and Adjustments'!$B$66="Y",'SNAP Adjustment'!AH120,0))*unit_conv*'State Downscaling Multipliers'!$B$9</f>
        <v>0</v>
      </c>
      <c r="AH8" s="2">
        <f t="shared" ref="AH8:AK8" si="43">AG8+($AL8-$AG8)/5</f>
        <v>0</v>
      </c>
      <c r="AI8" s="2">
        <f t="shared" si="43"/>
        <v>0</v>
      </c>
      <c r="AJ8" s="2">
        <f t="shared" si="43"/>
        <v>0</v>
      </c>
      <c r="AK8" s="2">
        <f t="shared" si="43"/>
        <v>0</v>
      </c>
      <c r="AL8" s="105">
        <f>(VLOOKUP($B$1,'Multipliers and Adjustments'!$A$70:$I$86,TRUNC(COLUMN(AL$2)/5)+2,FALSE)*SUMIFS('EPA US Data'!$I:$I,'EPA US Data'!$D:$D,'Country Selector'!$A$2,'EPA US Data'!$J:$J,$B$1,'EPA US Data'!$C:$C,AL$2,'EPA US Data'!$G:$G,"&gt;="&amp;$A8,'EPA US Data'!$G:$G,"&lt;"&amp;$B8)+IF('Multipliers and Adjustments'!$B$66="Y",'SNAP Adjustment'!AM120,0))*unit_conv*'State Downscaling Multipliers'!$B$9</f>
        <v>0</v>
      </c>
    </row>
    <row r="9" spans="1:38" x14ac:dyDescent="0.25">
      <c r="A9" s="49">
        <f t="shared" si="8"/>
        <v>-850</v>
      </c>
      <c r="B9" s="49">
        <f t="shared" si="0"/>
        <v>-800</v>
      </c>
      <c r="C9" s="105">
        <f>(VLOOKUP($B$1,'Multipliers and Adjustments'!$A$70:$I$86,TRUNC(COLUMN(C$2)/5)+2,FALSE)*SUMIFS('EPA US Data'!$I:$I,'EPA US Data'!$D:$D,'Country Selector'!$A$2,'EPA US Data'!$J:$J,$B$1,'EPA US Data'!$C:$C,C$2,'EPA US Data'!$G:$G,"&gt;="&amp;$A9,'EPA US Data'!$G:$G,"&lt;"&amp;$B9)+IF('Multipliers and Adjustments'!$B$66="Y",'SNAP Adjustment'!D121,0))*unit_conv*'State Downscaling Multipliers'!$B$9</f>
        <v>0</v>
      </c>
      <c r="D9" s="2">
        <f t="shared" ref="D9:G9" si="44">C9+($H9-$C9)/5</f>
        <v>0</v>
      </c>
      <c r="E9" s="2">
        <f t="shared" si="44"/>
        <v>0</v>
      </c>
      <c r="F9" s="2">
        <f t="shared" si="44"/>
        <v>0</v>
      </c>
      <c r="G9" s="2">
        <f t="shared" si="44"/>
        <v>0</v>
      </c>
      <c r="H9" s="105">
        <f>(VLOOKUP($B$1,'Multipliers and Adjustments'!$A$70:$I$86,TRUNC(COLUMN(H$2)/5)+2,FALSE)*SUMIFS('EPA US Data'!$I:$I,'EPA US Data'!$D:$D,'Country Selector'!$A$2,'EPA US Data'!$J:$J,$B$1,'EPA US Data'!$C:$C,H$2,'EPA US Data'!$G:$G,"&gt;="&amp;$A9,'EPA US Data'!$G:$G,"&lt;"&amp;$B9)+IF('Multipliers and Adjustments'!$B$66="Y",'SNAP Adjustment'!I121,0))*unit_conv*'State Downscaling Multipliers'!$B$9</f>
        <v>0</v>
      </c>
      <c r="I9" s="2">
        <f t="shared" ref="I9:L9" si="45">H9+($M9-$H9)/5</f>
        <v>0</v>
      </c>
      <c r="J9" s="2">
        <f t="shared" si="45"/>
        <v>0</v>
      </c>
      <c r="K9" s="2">
        <f t="shared" si="45"/>
        <v>0</v>
      </c>
      <c r="L9" s="2">
        <f t="shared" si="45"/>
        <v>0</v>
      </c>
      <c r="M9" s="105">
        <f>(VLOOKUP($B$1,'Multipliers and Adjustments'!$A$70:$I$86,TRUNC(COLUMN(M$2)/5)+2,FALSE)*SUMIFS('EPA US Data'!$I:$I,'EPA US Data'!$D:$D,'Country Selector'!$A$2,'EPA US Data'!$J:$J,$B$1,'EPA US Data'!$C:$C,M$2,'EPA US Data'!$G:$G,"&gt;="&amp;$A9,'EPA US Data'!$G:$G,"&lt;"&amp;$B9)+IF('Multipliers and Adjustments'!$B$66="Y",'SNAP Adjustment'!N121,0))*unit_conv*'State Downscaling Multipliers'!$B$9</f>
        <v>0</v>
      </c>
      <c r="N9" s="2">
        <f t="shared" ref="N9:Q9" si="46">M9+($R9-$M9)/5</f>
        <v>0</v>
      </c>
      <c r="O9" s="2">
        <f t="shared" si="46"/>
        <v>0</v>
      </c>
      <c r="P9" s="2">
        <f t="shared" si="46"/>
        <v>0</v>
      </c>
      <c r="Q9" s="2">
        <f t="shared" si="46"/>
        <v>0</v>
      </c>
      <c r="R9" s="105">
        <f>(VLOOKUP($B$1,'Multipliers and Adjustments'!$A$70:$I$86,TRUNC(COLUMN(R$2)/5)+2,FALSE)*SUMIFS('EPA US Data'!$I:$I,'EPA US Data'!$D:$D,'Country Selector'!$A$2,'EPA US Data'!$J:$J,$B$1,'EPA US Data'!$C:$C,R$2,'EPA US Data'!$G:$G,"&gt;="&amp;$A9,'EPA US Data'!$G:$G,"&lt;"&amp;$B9)+IF('Multipliers and Adjustments'!$B$66="Y",'SNAP Adjustment'!S121,0))*unit_conv*'State Downscaling Multipliers'!$B$9</f>
        <v>0</v>
      </c>
      <c r="S9" s="2">
        <f t="shared" ref="S9:V9" si="47">R9+($W9-$R9)/5</f>
        <v>0</v>
      </c>
      <c r="T9" s="2">
        <f t="shared" si="47"/>
        <v>0</v>
      </c>
      <c r="U9" s="2">
        <f t="shared" si="47"/>
        <v>0</v>
      </c>
      <c r="V9" s="2">
        <f t="shared" si="47"/>
        <v>0</v>
      </c>
      <c r="W9" s="105">
        <f>(VLOOKUP($B$1,'Multipliers and Adjustments'!$A$70:$I$86,TRUNC(COLUMN(W$2)/5)+2,FALSE)*SUMIFS('EPA US Data'!$I:$I,'EPA US Data'!$D:$D,'Country Selector'!$A$2,'EPA US Data'!$J:$J,$B$1,'EPA US Data'!$C:$C,W$2,'EPA US Data'!$G:$G,"&gt;="&amp;$A9,'EPA US Data'!$G:$G,"&lt;"&amp;$B9)+IF('Multipliers and Adjustments'!$B$66="Y",'SNAP Adjustment'!X121,0))*unit_conv*'State Downscaling Multipliers'!$B$9</f>
        <v>0</v>
      </c>
      <c r="X9" s="2">
        <f t="shared" ref="X9:AA9" si="48">W9+($AB9-$W9)/5</f>
        <v>0</v>
      </c>
      <c r="Y9" s="2">
        <f t="shared" si="48"/>
        <v>0</v>
      </c>
      <c r="Z9" s="2">
        <f t="shared" si="48"/>
        <v>0</v>
      </c>
      <c r="AA9" s="2">
        <f t="shared" si="48"/>
        <v>0</v>
      </c>
      <c r="AB9" s="105">
        <f>(VLOOKUP($B$1,'Multipliers and Adjustments'!$A$70:$I$86,TRUNC(COLUMN(AB$2)/5)+2,FALSE)*SUMIFS('EPA US Data'!$I:$I,'EPA US Data'!$D:$D,'Country Selector'!$A$2,'EPA US Data'!$J:$J,$B$1,'EPA US Data'!$C:$C,AB$2,'EPA US Data'!$G:$G,"&gt;="&amp;$A9,'EPA US Data'!$G:$G,"&lt;"&amp;$B9)+IF('Multipliers and Adjustments'!$B$66="Y",'SNAP Adjustment'!AC121,0))*unit_conv*'State Downscaling Multipliers'!$B$9</f>
        <v>0</v>
      </c>
      <c r="AC9" s="2">
        <f t="shared" ref="AC9:AF9" si="49">AB9+($AG9-$AB9)/5</f>
        <v>0</v>
      </c>
      <c r="AD9" s="2">
        <f t="shared" si="49"/>
        <v>0</v>
      </c>
      <c r="AE9" s="2">
        <f t="shared" si="49"/>
        <v>0</v>
      </c>
      <c r="AF9" s="2">
        <f t="shared" si="49"/>
        <v>0</v>
      </c>
      <c r="AG9" s="105">
        <f>(VLOOKUP($B$1,'Multipliers and Adjustments'!$A$70:$I$86,TRUNC(COLUMN(AG$2)/5)+2,FALSE)*SUMIFS('EPA US Data'!$I:$I,'EPA US Data'!$D:$D,'Country Selector'!$A$2,'EPA US Data'!$J:$J,$B$1,'EPA US Data'!$C:$C,AG$2,'EPA US Data'!$G:$G,"&gt;="&amp;$A9,'EPA US Data'!$G:$G,"&lt;"&amp;$B9)+IF('Multipliers and Adjustments'!$B$66="Y",'SNAP Adjustment'!AH121,0))*unit_conv*'State Downscaling Multipliers'!$B$9</f>
        <v>0</v>
      </c>
      <c r="AH9" s="2">
        <f t="shared" ref="AH9:AK9" si="50">AG9+($AL9-$AG9)/5</f>
        <v>0</v>
      </c>
      <c r="AI9" s="2">
        <f t="shared" si="50"/>
        <v>0</v>
      </c>
      <c r="AJ9" s="2">
        <f t="shared" si="50"/>
        <v>0</v>
      </c>
      <c r="AK9" s="2">
        <f t="shared" si="50"/>
        <v>0</v>
      </c>
      <c r="AL9" s="105">
        <f>(VLOOKUP($B$1,'Multipliers and Adjustments'!$A$70:$I$86,TRUNC(COLUMN(AL$2)/5)+2,FALSE)*SUMIFS('EPA US Data'!$I:$I,'EPA US Data'!$D:$D,'Country Selector'!$A$2,'EPA US Data'!$J:$J,$B$1,'EPA US Data'!$C:$C,AL$2,'EPA US Data'!$G:$G,"&gt;="&amp;$A9,'EPA US Data'!$G:$G,"&lt;"&amp;$B9)+IF('Multipliers and Adjustments'!$B$66="Y",'SNAP Adjustment'!AM121,0))*unit_conv*'State Downscaling Multipliers'!$B$9</f>
        <v>0</v>
      </c>
    </row>
    <row r="10" spans="1:38" x14ac:dyDescent="0.25">
      <c r="A10" s="49">
        <f t="shared" si="8"/>
        <v>-800</v>
      </c>
      <c r="B10" s="49">
        <f t="shared" si="0"/>
        <v>-750</v>
      </c>
      <c r="C10" s="105">
        <f>(VLOOKUP($B$1,'Multipliers and Adjustments'!$A$70:$I$86,TRUNC(COLUMN(C$2)/5)+2,FALSE)*SUMIFS('EPA US Data'!$I:$I,'EPA US Data'!$D:$D,'Country Selector'!$A$2,'EPA US Data'!$J:$J,$B$1,'EPA US Data'!$C:$C,C$2,'EPA US Data'!$G:$G,"&gt;="&amp;$A10,'EPA US Data'!$G:$G,"&lt;"&amp;$B10)+IF('Multipliers and Adjustments'!$B$66="Y",'SNAP Adjustment'!D122,0))*unit_conv*'State Downscaling Multipliers'!$B$9</f>
        <v>0</v>
      </c>
      <c r="D10" s="2">
        <f t="shared" ref="D10:G10" si="51">C10+($H10-$C10)/5</f>
        <v>0</v>
      </c>
      <c r="E10" s="2">
        <f t="shared" si="51"/>
        <v>0</v>
      </c>
      <c r="F10" s="2">
        <f t="shared" si="51"/>
        <v>0</v>
      </c>
      <c r="G10" s="2">
        <f t="shared" si="51"/>
        <v>0</v>
      </c>
      <c r="H10" s="105">
        <f>(VLOOKUP($B$1,'Multipliers and Adjustments'!$A$70:$I$86,TRUNC(COLUMN(H$2)/5)+2,FALSE)*SUMIFS('EPA US Data'!$I:$I,'EPA US Data'!$D:$D,'Country Selector'!$A$2,'EPA US Data'!$J:$J,$B$1,'EPA US Data'!$C:$C,H$2,'EPA US Data'!$G:$G,"&gt;="&amp;$A10,'EPA US Data'!$G:$G,"&lt;"&amp;$B10)+IF('Multipliers and Adjustments'!$B$66="Y",'SNAP Adjustment'!I122,0))*unit_conv*'State Downscaling Multipliers'!$B$9</f>
        <v>0</v>
      </c>
      <c r="I10" s="2">
        <f t="shared" ref="I10:L10" si="52">H10+($M10-$H10)/5</f>
        <v>0</v>
      </c>
      <c r="J10" s="2">
        <f t="shared" si="52"/>
        <v>0</v>
      </c>
      <c r="K10" s="2">
        <f t="shared" si="52"/>
        <v>0</v>
      </c>
      <c r="L10" s="2">
        <f t="shared" si="52"/>
        <v>0</v>
      </c>
      <c r="M10" s="105">
        <f>(VLOOKUP($B$1,'Multipliers and Adjustments'!$A$70:$I$86,TRUNC(COLUMN(M$2)/5)+2,FALSE)*SUMIFS('EPA US Data'!$I:$I,'EPA US Data'!$D:$D,'Country Selector'!$A$2,'EPA US Data'!$J:$J,$B$1,'EPA US Data'!$C:$C,M$2,'EPA US Data'!$G:$G,"&gt;="&amp;$A10,'EPA US Data'!$G:$G,"&lt;"&amp;$B10)+IF('Multipliers and Adjustments'!$B$66="Y",'SNAP Adjustment'!N122,0))*unit_conv*'State Downscaling Multipliers'!$B$9</f>
        <v>0</v>
      </c>
      <c r="N10" s="2">
        <f t="shared" ref="N10:Q10" si="53">M10+($R10-$M10)/5</f>
        <v>0</v>
      </c>
      <c r="O10" s="2">
        <f t="shared" si="53"/>
        <v>0</v>
      </c>
      <c r="P10" s="2">
        <f t="shared" si="53"/>
        <v>0</v>
      </c>
      <c r="Q10" s="2">
        <f t="shared" si="53"/>
        <v>0</v>
      </c>
      <c r="R10" s="105">
        <f>(VLOOKUP($B$1,'Multipliers and Adjustments'!$A$70:$I$86,TRUNC(COLUMN(R$2)/5)+2,FALSE)*SUMIFS('EPA US Data'!$I:$I,'EPA US Data'!$D:$D,'Country Selector'!$A$2,'EPA US Data'!$J:$J,$B$1,'EPA US Data'!$C:$C,R$2,'EPA US Data'!$G:$G,"&gt;="&amp;$A10,'EPA US Data'!$G:$G,"&lt;"&amp;$B10)+IF('Multipliers and Adjustments'!$B$66="Y",'SNAP Adjustment'!S122,0))*unit_conv*'State Downscaling Multipliers'!$B$9</f>
        <v>0</v>
      </c>
      <c r="S10" s="2">
        <f t="shared" ref="S10:V10" si="54">R10+($W10-$R10)/5</f>
        <v>0</v>
      </c>
      <c r="T10" s="2">
        <f t="shared" si="54"/>
        <v>0</v>
      </c>
      <c r="U10" s="2">
        <f t="shared" si="54"/>
        <v>0</v>
      </c>
      <c r="V10" s="2">
        <f t="shared" si="54"/>
        <v>0</v>
      </c>
      <c r="W10" s="105">
        <f>(VLOOKUP($B$1,'Multipliers and Adjustments'!$A$70:$I$86,TRUNC(COLUMN(W$2)/5)+2,FALSE)*SUMIFS('EPA US Data'!$I:$I,'EPA US Data'!$D:$D,'Country Selector'!$A$2,'EPA US Data'!$J:$J,$B$1,'EPA US Data'!$C:$C,W$2,'EPA US Data'!$G:$G,"&gt;="&amp;$A10,'EPA US Data'!$G:$G,"&lt;"&amp;$B10)+IF('Multipliers and Adjustments'!$B$66="Y",'SNAP Adjustment'!X122,0))*unit_conv*'State Downscaling Multipliers'!$B$9</f>
        <v>0</v>
      </c>
      <c r="X10" s="2">
        <f t="shared" ref="X10:AA10" si="55">W10+($AB10-$W10)/5</f>
        <v>0</v>
      </c>
      <c r="Y10" s="2">
        <f t="shared" si="55"/>
        <v>0</v>
      </c>
      <c r="Z10" s="2">
        <f t="shared" si="55"/>
        <v>0</v>
      </c>
      <c r="AA10" s="2">
        <f t="shared" si="55"/>
        <v>0</v>
      </c>
      <c r="AB10" s="105">
        <f>(VLOOKUP($B$1,'Multipliers and Adjustments'!$A$70:$I$86,TRUNC(COLUMN(AB$2)/5)+2,FALSE)*SUMIFS('EPA US Data'!$I:$I,'EPA US Data'!$D:$D,'Country Selector'!$A$2,'EPA US Data'!$J:$J,$B$1,'EPA US Data'!$C:$C,AB$2,'EPA US Data'!$G:$G,"&gt;="&amp;$A10,'EPA US Data'!$G:$G,"&lt;"&amp;$B10)+IF('Multipliers and Adjustments'!$B$66="Y",'SNAP Adjustment'!AC122,0))*unit_conv*'State Downscaling Multipliers'!$B$9</f>
        <v>0</v>
      </c>
      <c r="AC10" s="2">
        <f t="shared" ref="AC10:AF10" si="56">AB10+($AG10-$AB10)/5</f>
        <v>0</v>
      </c>
      <c r="AD10" s="2">
        <f t="shared" si="56"/>
        <v>0</v>
      </c>
      <c r="AE10" s="2">
        <f t="shared" si="56"/>
        <v>0</v>
      </c>
      <c r="AF10" s="2">
        <f t="shared" si="56"/>
        <v>0</v>
      </c>
      <c r="AG10" s="105">
        <f>(VLOOKUP($B$1,'Multipliers and Adjustments'!$A$70:$I$86,TRUNC(COLUMN(AG$2)/5)+2,FALSE)*SUMIFS('EPA US Data'!$I:$I,'EPA US Data'!$D:$D,'Country Selector'!$A$2,'EPA US Data'!$J:$J,$B$1,'EPA US Data'!$C:$C,AG$2,'EPA US Data'!$G:$G,"&gt;="&amp;$A10,'EPA US Data'!$G:$G,"&lt;"&amp;$B10)+IF('Multipliers and Adjustments'!$B$66="Y",'SNAP Adjustment'!AH122,0))*unit_conv*'State Downscaling Multipliers'!$B$9</f>
        <v>0</v>
      </c>
      <c r="AH10" s="2">
        <f t="shared" ref="AH10:AK10" si="57">AG10+($AL10-$AG10)/5</f>
        <v>0</v>
      </c>
      <c r="AI10" s="2">
        <f t="shared" si="57"/>
        <v>0</v>
      </c>
      <c r="AJ10" s="2">
        <f t="shared" si="57"/>
        <v>0</v>
      </c>
      <c r="AK10" s="2">
        <f t="shared" si="57"/>
        <v>0</v>
      </c>
      <c r="AL10" s="105">
        <f>(VLOOKUP($B$1,'Multipliers and Adjustments'!$A$70:$I$86,TRUNC(COLUMN(AL$2)/5)+2,FALSE)*SUMIFS('EPA US Data'!$I:$I,'EPA US Data'!$D:$D,'Country Selector'!$A$2,'EPA US Data'!$J:$J,$B$1,'EPA US Data'!$C:$C,AL$2,'EPA US Data'!$G:$G,"&gt;="&amp;$A10,'EPA US Data'!$G:$G,"&lt;"&amp;$B10)+IF('Multipliers and Adjustments'!$B$66="Y",'SNAP Adjustment'!AM122,0))*unit_conv*'State Downscaling Multipliers'!$B$9</f>
        <v>0</v>
      </c>
    </row>
    <row r="11" spans="1:38" x14ac:dyDescent="0.25">
      <c r="A11" s="49">
        <f t="shared" si="8"/>
        <v>-750</v>
      </c>
      <c r="B11" s="49">
        <f t="shared" si="0"/>
        <v>-700</v>
      </c>
      <c r="C11" s="105">
        <f>(VLOOKUP($B$1,'Multipliers and Adjustments'!$A$70:$I$86,TRUNC(COLUMN(C$2)/5)+2,FALSE)*SUMIFS('EPA US Data'!$I:$I,'EPA US Data'!$D:$D,'Country Selector'!$A$2,'EPA US Data'!$J:$J,$B$1,'EPA US Data'!$C:$C,C$2,'EPA US Data'!$G:$G,"&gt;="&amp;$A11,'EPA US Data'!$G:$G,"&lt;"&amp;$B11)+IF('Multipliers and Adjustments'!$B$66="Y",'SNAP Adjustment'!D123,0))*unit_conv*'State Downscaling Multipliers'!$B$9</f>
        <v>0</v>
      </c>
      <c r="D11" s="2">
        <f t="shared" ref="D11:G11" si="58">C11+($H11-$C11)/5</f>
        <v>0</v>
      </c>
      <c r="E11" s="2">
        <f t="shared" si="58"/>
        <v>0</v>
      </c>
      <c r="F11" s="2">
        <f t="shared" si="58"/>
        <v>0</v>
      </c>
      <c r="G11" s="2">
        <f t="shared" si="58"/>
        <v>0</v>
      </c>
      <c r="H11" s="105">
        <f>(VLOOKUP($B$1,'Multipliers and Adjustments'!$A$70:$I$86,TRUNC(COLUMN(H$2)/5)+2,FALSE)*SUMIFS('EPA US Data'!$I:$I,'EPA US Data'!$D:$D,'Country Selector'!$A$2,'EPA US Data'!$J:$J,$B$1,'EPA US Data'!$C:$C,H$2,'EPA US Data'!$G:$G,"&gt;="&amp;$A11,'EPA US Data'!$G:$G,"&lt;"&amp;$B11)+IF('Multipliers and Adjustments'!$B$66="Y",'SNAP Adjustment'!I123,0))*unit_conv*'State Downscaling Multipliers'!$B$9</f>
        <v>0</v>
      </c>
      <c r="I11" s="2">
        <f t="shared" ref="I11:L11" si="59">H11+($M11-$H11)/5</f>
        <v>0</v>
      </c>
      <c r="J11" s="2">
        <f t="shared" si="59"/>
        <v>0</v>
      </c>
      <c r="K11" s="2">
        <f t="shared" si="59"/>
        <v>0</v>
      </c>
      <c r="L11" s="2">
        <f t="shared" si="59"/>
        <v>0</v>
      </c>
      <c r="M11" s="105">
        <f>(VLOOKUP($B$1,'Multipliers and Adjustments'!$A$70:$I$86,TRUNC(COLUMN(M$2)/5)+2,FALSE)*SUMIFS('EPA US Data'!$I:$I,'EPA US Data'!$D:$D,'Country Selector'!$A$2,'EPA US Data'!$J:$J,$B$1,'EPA US Data'!$C:$C,M$2,'EPA US Data'!$G:$G,"&gt;="&amp;$A11,'EPA US Data'!$G:$G,"&lt;"&amp;$B11)+IF('Multipliers and Adjustments'!$B$66="Y",'SNAP Adjustment'!N123,0))*unit_conv*'State Downscaling Multipliers'!$B$9</f>
        <v>0</v>
      </c>
      <c r="N11" s="2">
        <f t="shared" ref="N11:Q11" si="60">M11+($R11-$M11)/5</f>
        <v>0</v>
      </c>
      <c r="O11" s="2">
        <f t="shared" si="60"/>
        <v>0</v>
      </c>
      <c r="P11" s="2">
        <f t="shared" si="60"/>
        <v>0</v>
      </c>
      <c r="Q11" s="2">
        <f t="shared" si="60"/>
        <v>0</v>
      </c>
      <c r="R11" s="105">
        <f>(VLOOKUP($B$1,'Multipliers and Adjustments'!$A$70:$I$86,TRUNC(COLUMN(R$2)/5)+2,FALSE)*SUMIFS('EPA US Data'!$I:$I,'EPA US Data'!$D:$D,'Country Selector'!$A$2,'EPA US Data'!$J:$J,$B$1,'EPA US Data'!$C:$C,R$2,'EPA US Data'!$G:$G,"&gt;="&amp;$A11,'EPA US Data'!$G:$G,"&lt;"&amp;$B11)+IF('Multipliers and Adjustments'!$B$66="Y",'SNAP Adjustment'!S123,0))*unit_conv*'State Downscaling Multipliers'!$B$9</f>
        <v>0</v>
      </c>
      <c r="S11" s="2">
        <f t="shared" ref="S11:V11" si="61">R11+($W11-$R11)/5</f>
        <v>0</v>
      </c>
      <c r="T11" s="2">
        <f t="shared" si="61"/>
        <v>0</v>
      </c>
      <c r="U11" s="2">
        <f t="shared" si="61"/>
        <v>0</v>
      </c>
      <c r="V11" s="2">
        <f t="shared" si="61"/>
        <v>0</v>
      </c>
      <c r="W11" s="105">
        <f>(VLOOKUP($B$1,'Multipliers and Adjustments'!$A$70:$I$86,TRUNC(COLUMN(W$2)/5)+2,FALSE)*SUMIFS('EPA US Data'!$I:$I,'EPA US Data'!$D:$D,'Country Selector'!$A$2,'EPA US Data'!$J:$J,$B$1,'EPA US Data'!$C:$C,W$2,'EPA US Data'!$G:$G,"&gt;="&amp;$A11,'EPA US Data'!$G:$G,"&lt;"&amp;$B11)+IF('Multipliers and Adjustments'!$B$66="Y",'SNAP Adjustment'!X123,0))*unit_conv*'State Downscaling Multipliers'!$B$9</f>
        <v>0</v>
      </c>
      <c r="X11" s="2">
        <f t="shared" ref="X11:AA11" si="62">W11+($AB11-$W11)/5</f>
        <v>0</v>
      </c>
      <c r="Y11" s="2">
        <f t="shared" si="62"/>
        <v>0</v>
      </c>
      <c r="Z11" s="2">
        <f t="shared" si="62"/>
        <v>0</v>
      </c>
      <c r="AA11" s="2">
        <f t="shared" si="62"/>
        <v>0</v>
      </c>
      <c r="AB11" s="105">
        <f>(VLOOKUP($B$1,'Multipliers and Adjustments'!$A$70:$I$86,TRUNC(COLUMN(AB$2)/5)+2,FALSE)*SUMIFS('EPA US Data'!$I:$I,'EPA US Data'!$D:$D,'Country Selector'!$A$2,'EPA US Data'!$J:$J,$B$1,'EPA US Data'!$C:$C,AB$2,'EPA US Data'!$G:$G,"&gt;="&amp;$A11,'EPA US Data'!$G:$G,"&lt;"&amp;$B11)+IF('Multipliers and Adjustments'!$B$66="Y",'SNAP Adjustment'!AC123,0))*unit_conv*'State Downscaling Multipliers'!$B$9</f>
        <v>0</v>
      </c>
      <c r="AC11" s="2">
        <f t="shared" ref="AC11:AF11" si="63">AB11+($AG11-$AB11)/5</f>
        <v>0</v>
      </c>
      <c r="AD11" s="2">
        <f t="shared" si="63"/>
        <v>0</v>
      </c>
      <c r="AE11" s="2">
        <f t="shared" si="63"/>
        <v>0</v>
      </c>
      <c r="AF11" s="2">
        <f t="shared" si="63"/>
        <v>0</v>
      </c>
      <c r="AG11" s="105">
        <f>(VLOOKUP($B$1,'Multipliers and Adjustments'!$A$70:$I$86,TRUNC(COLUMN(AG$2)/5)+2,FALSE)*SUMIFS('EPA US Data'!$I:$I,'EPA US Data'!$D:$D,'Country Selector'!$A$2,'EPA US Data'!$J:$J,$B$1,'EPA US Data'!$C:$C,AG$2,'EPA US Data'!$G:$G,"&gt;="&amp;$A11,'EPA US Data'!$G:$G,"&lt;"&amp;$B11)+IF('Multipliers and Adjustments'!$B$66="Y",'SNAP Adjustment'!AH123,0))*unit_conv*'State Downscaling Multipliers'!$B$9</f>
        <v>0</v>
      </c>
      <c r="AH11" s="2">
        <f t="shared" ref="AH11:AK11" si="64">AG11+($AL11-$AG11)/5</f>
        <v>0</v>
      </c>
      <c r="AI11" s="2">
        <f t="shared" si="64"/>
        <v>0</v>
      </c>
      <c r="AJ11" s="2">
        <f t="shared" si="64"/>
        <v>0</v>
      </c>
      <c r="AK11" s="2">
        <f t="shared" si="64"/>
        <v>0</v>
      </c>
      <c r="AL11" s="105">
        <f>(VLOOKUP($B$1,'Multipliers and Adjustments'!$A$70:$I$86,TRUNC(COLUMN(AL$2)/5)+2,FALSE)*SUMIFS('EPA US Data'!$I:$I,'EPA US Data'!$D:$D,'Country Selector'!$A$2,'EPA US Data'!$J:$J,$B$1,'EPA US Data'!$C:$C,AL$2,'EPA US Data'!$G:$G,"&gt;="&amp;$A11,'EPA US Data'!$G:$G,"&lt;"&amp;$B11)+IF('Multipliers and Adjustments'!$B$66="Y",'SNAP Adjustment'!AM123,0))*unit_conv*'State Downscaling Multipliers'!$B$9</f>
        <v>0</v>
      </c>
    </row>
    <row r="12" spans="1:38" x14ac:dyDescent="0.25">
      <c r="A12" s="49">
        <f t="shared" si="8"/>
        <v>-700</v>
      </c>
      <c r="B12" s="49">
        <f t="shared" si="0"/>
        <v>-650</v>
      </c>
      <c r="C12" s="105">
        <f>(VLOOKUP($B$1,'Multipliers and Adjustments'!$A$70:$I$86,TRUNC(COLUMN(C$2)/5)+2,FALSE)*SUMIFS('EPA US Data'!$I:$I,'EPA US Data'!$D:$D,'Country Selector'!$A$2,'EPA US Data'!$J:$J,$B$1,'EPA US Data'!$C:$C,C$2,'EPA US Data'!$G:$G,"&gt;="&amp;$A12,'EPA US Data'!$G:$G,"&lt;"&amp;$B12)+IF('Multipliers and Adjustments'!$B$66="Y",'SNAP Adjustment'!D124,0))*unit_conv*'State Downscaling Multipliers'!$B$9</f>
        <v>0</v>
      </c>
      <c r="D12" s="2">
        <f t="shared" ref="D12:G12" si="65">C12+($H12-$C12)/5</f>
        <v>0</v>
      </c>
      <c r="E12" s="2">
        <f t="shared" si="65"/>
        <v>0</v>
      </c>
      <c r="F12" s="2">
        <f t="shared" si="65"/>
        <v>0</v>
      </c>
      <c r="G12" s="2">
        <f t="shared" si="65"/>
        <v>0</v>
      </c>
      <c r="H12" s="105">
        <f>(VLOOKUP($B$1,'Multipliers and Adjustments'!$A$70:$I$86,TRUNC(COLUMN(H$2)/5)+2,FALSE)*SUMIFS('EPA US Data'!$I:$I,'EPA US Data'!$D:$D,'Country Selector'!$A$2,'EPA US Data'!$J:$J,$B$1,'EPA US Data'!$C:$C,H$2,'EPA US Data'!$G:$G,"&gt;="&amp;$A12,'EPA US Data'!$G:$G,"&lt;"&amp;$B12)+IF('Multipliers and Adjustments'!$B$66="Y",'SNAP Adjustment'!I124,0))*unit_conv*'State Downscaling Multipliers'!$B$9</f>
        <v>0</v>
      </c>
      <c r="I12" s="2">
        <f t="shared" ref="I12:L12" si="66">H12+($M12-$H12)/5</f>
        <v>0</v>
      </c>
      <c r="J12" s="2">
        <f t="shared" si="66"/>
        <v>0</v>
      </c>
      <c r="K12" s="2">
        <f t="shared" si="66"/>
        <v>0</v>
      </c>
      <c r="L12" s="2">
        <f t="shared" si="66"/>
        <v>0</v>
      </c>
      <c r="M12" s="105">
        <f>(VLOOKUP($B$1,'Multipliers and Adjustments'!$A$70:$I$86,TRUNC(COLUMN(M$2)/5)+2,FALSE)*SUMIFS('EPA US Data'!$I:$I,'EPA US Data'!$D:$D,'Country Selector'!$A$2,'EPA US Data'!$J:$J,$B$1,'EPA US Data'!$C:$C,M$2,'EPA US Data'!$G:$G,"&gt;="&amp;$A12,'EPA US Data'!$G:$G,"&lt;"&amp;$B12)+IF('Multipliers and Adjustments'!$B$66="Y",'SNAP Adjustment'!N124,0))*unit_conv*'State Downscaling Multipliers'!$B$9</f>
        <v>0</v>
      </c>
      <c r="N12" s="2">
        <f t="shared" ref="N12:Q12" si="67">M12+($R12-$M12)/5</f>
        <v>0</v>
      </c>
      <c r="O12" s="2">
        <f t="shared" si="67"/>
        <v>0</v>
      </c>
      <c r="P12" s="2">
        <f t="shared" si="67"/>
        <v>0</v>
      </c>
      <c r="Q12" s="2">
        <f t="shared" si="67"/>
        <v>0</v>
      </c>
      <c r="R12" s="105">
        <f>(VLOOKUP($B$1,'Multipliers and Adjustments'!$A$70:$I$86,TRUNC(COLUMN(R$2)/5)+2,FALSE)*SUMIFS('EPA US Data'!$I:$I,'EPA US Data'!$D:$D,'Country Selector'!$A$2,'EPA US Data'!$J:$J,$B$1,'EPA US Data'!$C:$C,R$2,'EPA US Data'!$G:$G,"&gt;="&amp;$A12,'EPA US Data'!$G:$G,"&lt;"&amp;$B12)+IF('Multipliers and Adjustments'!$B$66="Y",'SNAP Adjustment'!S124,0))*unit_conv*'State Downscaling Multipliers'!$B$9</f>
        <v>0</v>
      </c>
      <c r="S12" s="2">
        <f t="shared" ref="S12:V12" si="68">R12+($W12-$R12)/5</f>
        <v>0</v>
      </c>
      <c r="T12" s="2">
        <f t="shared" si="68"/>
        <v>0</v>
      </c>
      <c r="U12" s="2">
        <f t="shared" si="68"/>
        <v>0</v>
      </c>
      <c r="V12" s="2">
        <f t="shared" si="68"/>
        <v>0</v>
      </c>
      <c r="W12" s="105">
        <f>(VLOOKUP($B$1,'Multipliers and Adjustments'!$A$70:$I$86,TRUNC(COLUMN(W$2)/5)+2,FALSE)*SUMIFS('EPA US Data'!$I:$I,'EPA US Data'!$D:$D,'Country Selector'!$A$2,'EPA US Data'!$J:$J,$B$1,'EPA US Data'!$C:$C,W$2,'EPA US Data'!$G:$G,"&gt;="&amp;$A12,'EPA US Data'!$G:$G,"&lt;"&amp;$B12)+IF('Multipliers and Adjustments'!$B$66="Y",'SNAP Adjustment'!X124,0))*unit_conv*'State Downscaling Multipliers'!$B$9</f>
        <v>0</v>
      </c>
      <c r="X12" s="2">
        <f t="shared" ref="X12:AA12" si="69">W12+($AB12-$W12)/5</f>
        <v>0</v>
      </c>
      <c r="Y12" s="2">
        <f t="shared" si="69"/>
        <v>0</v>
      </c>
      <c r="Z12" s="2">
        <f t="shared" si="69"/>
        <v>0</v>
      </c>
      <c r="AA12" s="2">
        <f t="shared" si="69"/>
        <v>0</v>
      </c>
      <c r="AB12" s="105">
        <f>(VLOOKUP($B$1,'Multipliers and Adjustments'!$A$70:$I$86,TRUNC(COLUMN(AB$2)/5)+2,FALSE)*SUMIFS('EPA US Data'!$I:$I,'EPA US Data'!$D:$D,'Country Selector'!$A$2,'EPA US Data'!$J:$J,$B$1,'EPA US Data'!$C:$C,AB$2,'EPA US Data'!$G:$G,"&gt;="&amp;$A12,'EPA US Data'!$G:$G,"&lt;"&amp;$B12)+IF('Multipliers and Adjustments'!$B$66="Y",'SNAP Adjustment'!AC124,0))*unit_conv*'State Downscaling Multipliers'!$B$9</f>
        <v>0</v>
      </c>
      <c r="AC12" s="2">
        <f t="shared" ref="AC12:AF12" si="70">AB12+($AG12-$AB12)/5</f>
        <v>0</v>
      </c>
      <c r="AD12" s="2">
        <f t="shared" si="70"/>
        <v>0</v>
      </c>
      <c r="AE12" s="2">
        <f t="shared" si="70"/>
        <v>0</v>
      </c>
      <c r="AF12" s="2">
        <f t="shared" si="70"/>
        <v>0</v>
      </c>
      <c r="AG12" s="105">
        <f>(VLOOKUP($B$1,'Multipliers and Adjustments'!$A$70:$I$86,TRUNC(COLUMN(AG$2)/5)+2,FALSE)*SUMIFS('EPA US Data'!$I:$I,'EPA US Data'!$D:$D,'Country Selector'!$A$2,'EPA US Data'!$J:$J,$B$1,'EPA US Data'!$C:$C,AG$2,'EPA US Data'!$G:$G,"&gt;="&amp;$A12,'EPA US Data'!$G:$G,"&lt;"&amp;$B12)+IF('Multipliers and Adjustments'!$B$66="Y",'SNAP Adjustment'!AH124,0))*unit_conv*'State Downscaling Multipliers'!$B$9</f>
        <v>0</v>
      </c>
      <c r="AH12" s="2">
        <f t="shared" ref="AH12:AK12" si="71">AG12+($AL12-$AG12)/5</f>
        <v>0</v>
      </c>
      <c r="AI12" s="2">
        <f t="shared" si="71"/>
        <v>0</v>
      </c>
      <c r="AJ12" s="2">
        <f t="shared" si="71"/>
        <v>0</v>
      </c>
      <c r="AK12" s="2">
        <f t="shared" si="71"/>
        <v>0</v>
      </c>
      <c r="AL12" s="105">
        <f>(VLOOKUP($B$1,'Multipliers and Adjustments'!$A$70:$I$86,TRUNC(COLUMN(AL$2)/5)+2,FALSE)*SUMIFS('EPA US Data'!$I:$I,'EPA US Data'!$D:$D,'Country Selector'!$A$2,'EPA US Data'!$J:$J,$B$1,'EPA US Data'!$C:$C,AL$2,'EPA US Data'!$G:$G,"&gt;="&amp;$A12,'EPA US Data'!$G:$G,"&lt;"&amp;$B12)+IF('Multipliers and Adjustments'!$B$66="Y",'SNAP Adjustment'!AM124,0))*unit_conv*'State Downscaling Multipliers'!$B$9</f>
        <v>0</v>
      </c>
    </row>
    <row r="13" spans="1:38" x14ac:dyDescent="0.25">
      <c r="A13" s="49">
        <f t="shared" si="8"/>
        <v>-650</v>
      </c>
      <c r="B13" s="49">
        <f t="shared" si="0"/>
        <v>-600</v>
      </c>
      <c r="C13" s="105">
        <f>(VLOOKUP($B$1,'Multipliers and Adjustments'!$A$70:$I$86,TRUNC(COLUMN(C$2)/5)+2,FALSE)*SUMIFS('EPA US Data'!$I:$I,'EPA US Data'!$D:$D,'Country Selector'!$A$2,'EPA US Data'!$J:$J,$B$1,'EPA US Data'!$C:$C,C$2,'EPA US Data'!$G:$G,"&gt;="&amp;$A13,'EPA US Data'!$G:$G,"&lt;"&amp;$B13)+IF('Multipliers and Adjustments'!$B$66="Y",'SNAP Adjustment'!D125,0))*unit_conv*'State Downscaling Multipliers'!$B$9</f>
        <v>0</v>
      </c>
      <c r="D13" s="2">
        <f t="shared" ref="D13:G13" si="72">C13+($H13-$C13)/5</f>
        <v>0</v>
      </c>
      <c r="E13" s="2">
        <f t="shared" si="72"/>
        <v>0</v>
      </c>
      <c r="F13" s="2">
        <f t="shared" si="72"/>
        <v>0</v>
      </c>
      <c r="G13" s="2">
        <f t="shared" si="72"/>
        <v>0</v>
      </c>
      <c r="H13" s="105">
        <f>(VLOOKUP($B$1,'Multipliers and Adjustments'!$A$70:$I$86,TRUNC(COLUMN(H$2)/5)+2,FALSE)*SUMIFS('EPA US Data'!$I:$I,'EPA US Data'!$D:$D,'Country Selector'!$A$2,'EPA US Data'!$J:$J,$B$1,'EPA US Data'!$C:$C,H$2,'EPA US Data'!$G:$G,"&gt;="&amp;$A13,'EPA US Data'!$G:$G,"&lt;"&amp;$B13)+IF('Multipliers and Adjustments'!$B$66="Y",'SNAP Adjustment'!I125,0))*unit_conv*'State Downscaling Multipliers'!$B$9</f>
        <v>0</v>
      </c>
      <c r="I13" s="2">
        <f t="shared" ref="I13:L13" si="73">H13+($M13-$H13)/5</f>
        <v>0</v>
      </c>
      <c r="J13" s="2">
        <f t="shared" si="73"/>
        <v>0</v>
      </c>
      <c r="K13" s="2">
        <f t="shared" si="73"/>
        <v>0</v>
      </c>
      <c r="L13" s="2">
        <f t="shared" si="73"/>
        <v>0</v>
      </c>
      <c r="M13" s="105">
        <f>(VLOOKUP($B$1,'Multipliers and Adjustments'!$A$70:$I$86,TRUNC(COLUMN(M$2)/5)+2,FALSE)*SUMIFS('EPA US Data'!$I:$I,'EPA US Data'!$D:$D,'Country Selector'!$A$2,'EPA US Data'!$J:$J,$B$1,'EPA US Data'!$C:$C,M$2,'EPA US Data'!$G:$G,"&gt;="&amp;$A13,'EPA US Data'!$G:$G,"&lt;"&amp;$B13)+IF('Multipliers and Adjustments'!$B$66="Y",'SNAP Adjustment'!N125,0))*unit_conv*'State Downscaling Multipliers'!$B$9</f>
        <v>0</v>
      </c>
      <c r="N13" s="2">
        <f t="shared" ref="N13:Q13" si="74">M13+($R13-$M13)/5</f>
        <v>0</v>
      </c>
      <c r="O13" s="2">
        <f t="shared" si="74"/>
        <v>0</v>
      </c>
      <c r="P13" s="2">
        <f t="shared" si="74"/>
        <v>0</v>
      </c>
      <c r="Q13" s="2">
        <f t="shared" si="74"/>
        <v>0</v>
      </c>
      <c r="R13" s="105">
        <f>(VLOOKUP($B$1,'Multipliers and Adjustments'!$A$70:$I$86,TRUNC(COLUMN(R$2)/5)+2,FALSE)*SUMIFS('EPA US Data'!$I:$I,'EPA US Data'!$D:$D,'Country Selector'!$A$2,'EPA US Data'!$J:$J,$B$1,'EPA US Data'!$C:$C,R$2,'EPA US Data'!$G:$G,"&gt;="&amp;$A13,'EPA US Data'!$G:$G,"&lt;"&amp;$B13)+IF('Multipliers and Adjustments'!$B$66="Y",'SNAP Adjustment'!S125,0))*unit_conv*'State Downscaling Multipliers'!$B$9</f>
        <v>0</v>
      </c>
      <c r="S13" s="2">
        <f t="shared" ref="S13:V13" si="75">R13+($W13-$R13)/5</f>
        <v>0</v>
      </c>
      <c r="T13" s="2">
        <f t="shared" si="75"/>
        <v>0</v>
      </c>
      <c r="U13" s="2">
        <f t="shared" si="75"/>
        <v>0</v>
      </c>
      <c r="V13" s="2">
        <f t="shared" si="75"/>
        <v>0</v>
      </c>
      <c r="W13" s="105">
        <f>(VLOOKUP($B$1,'Multipliers and Adjustments'!$A$70:$I$86,TRUNC(COLUMN(W$2)/5)+2,FALSE)*SUMIFS('EPA US Data'!$I:$I,'EPA US Data'!$D:$D,'Country Selector'!$A$2,'EPA US Data'!$J:$J,$B$1,'EPA US Data'!$C:$C,W$2,'EPA US Data'!$G:$G,"&gt;="&amp;$A13,'EPA US Data'!$G:$G,"&lt;"&amp;$B13)+IF('Multipliers and Adjustments'!$B$66="Y",'SNAP Adjustment'!X125,0))*unit_conv*'State Downscaling Multipliers'!$B$9</f>
        <v>0</v>
      </c>
      <c r="X13" s="2">
        <f t="shared" ref="X13:AA13" si="76">W13+($AB13-$W13)/5</f>
        <v>0</v>
      </c>
      <c r="Y13" s="2">
        <f t="shared" si="76"/>
        <v>0</v>
      </c>
      <c r="Z13" s="2">
        <f t="shared" si="76"/>
        <v>0</v>
      </c>
      <c r="AA13" s="2">
        <f t="shared" si="76"/>
        <v>0</v>
      </c>
      <c r="AB13" s="105">
        <f>(VLOOKUP($B$1,'Multipliers and Adjustments'!$A$70:$I$86,TRUNC(COLUMN(AB$2)/5)+2,FALSE)*SUMIFS('EPA US Data'!$I:$I,'EPA US Data'!$D:$D,'Country Selector'!$A$2,'EPA US Data'!$J:$J,$B$1,'EPA US Data'!$C:$C,AB$2,'EPA US Data'!$G:$G,"&gt;="&amp;$A13,'EPA US Data'!$G:$G,"&lt;"&amp;$B13)+IF('Multipliers and Adjustments'!$B$66="Y",'SNAP Adjustment'!AC125,0))*unit_conv*'State Downscaling Multipliers'!$B$9</f>
        <v>0</v>
      </c>
      <c r="AC13" s="2">
        <f t="shared" ref="AC13:AF13" si="77">AB13+($AG13-$AB13)/5</f>
        <v>0</v>
      </c>
      <c r="AD13" s="2">
        <f t="shared" si="77"/>
        <v>0</v>
      </c>
      <c r="AE13" s="2">
        <f t="shared" si="77"/>
        <v>0</v>
      </c>
      <c r="AF13" s="2">
        <f t="shared" si="77"/>
        <v>0</v>
      </c>
      <c r="AG13" s="105">
        <f>(VLOOKUP($B$1,'Multipliers and Adjustments'!$A$70:$I$86,TRUNC(COLUMN(AG$2)/5)+2,FALSE)*SUMIFS('EPA US Data'!$I:$I,'EPA US Data'!$D:$D,'Country Selector'!$A$2,'EPA US Data'!$J:$J,$B$1,'EPA US Data'!$C:$C,AG$2,'EPA US Data'!$G:$G,"&gt;="&amp;$A13,'EPA US Data'!$G:$G,"&lt;"&amp;$B13)+IF('Multipliers and Adjustments'!$B$66="Y",'SNAP Adjustment'!AH125,0))*unit_conv*'State Downscaling Multipliers'!$B$9</f>
        <v>0</v>
      </c>
      <c r="AH13" s="2">
        <f t="shared" ref="AH13:AK13" si="78">AG13+($AL13-$AG13)/5</f>
        <v>0</v>
      </c>
      <c r="AI13" s="2">
        <f t="shared" si="78"/>
        <v>0</v>
      </c>
      <c r="AJ13" s="2">
        <f t="shared" si="78"/>
        <v>0</v>
      </c>
      <c r="AK13" s="2">
        <f t="shared" si="78"/>
        <v>0</v>
      </c>
      <c r="AL13" s="105">
        <f>(VLOOKUP($B$1,'Multipliers and Adjustments'!$A$70:$I$86,TRUNC(COLUMN(AL$2)/5)+2,FALSE)*SUMIFS('EPA US Data'!$I:$I,'EPA US Data'!$D:$D,'Country Selector'!$A$2,'EPA US Data'!$J:$J,$B$1,'EPA US Data'!$C:$C,AL$2,'EPA US Data'!$G:$G,"&gt;="&amp;$A13,'EPA US Data'!$G:$G,"&lt;"&amp;$B13)+IF('Multipliers and Adjustments'!$B$66="Y",'SNAP Adjustment'!AM125,0))*unit_conv*'State Downscaling Multipliers'!$B$9</f>
        <v>0</v>
      </c>
    </row>
    <row r="14" spans="1:38" x14ac:dyDescent="0.25">
      <c r="A14" s="49">
        <f t="shared" si="8"/>
        <v>-600</v>
      </c>
      <c r="B14" s="49">
        <f t="shared" si="0"/>
        <v>-550</v>
      </c>
      <c r="C14" s="105">
        <f>(VLOOKUP($B$1,'Multipliers and Adjustments'!$A$70:$I$86,TRUNC(COLUMN(C$2)/5)+2,FALSE)*SUMIFS('EPA US Data'!$I:$I,'EPA US Data'!$D:$D,'Country Selector'!$A$2,'EPA US Data'!$J:$J,$B$1,'EPA US Data'!$C:$C,C$2,'EPA US Data'!$G:$G,"&gt;="&amp;$A14,'EPA US Data'!$G:$G,"&lt;"&amp;$B14)+IF('Multipliers and Adjustments'!$B$66="Y",'SNAP Adjustment'!D126,0))*unit_conv*'State Downscaling Multipliers'!$B$9</f>
        <v>0</v>
      </c>
      <c r="D14" s="2">
        <f t="shared" ref="D14:G14" si="79">C14+($H14-$C14)/5</f>
        <v>0</v>
      </c>
      <c r="E14" s="2">
        <f t="shared" si="79"/>
        <v>0</v>
      </c>
      <c r="F14" s="2">
        <f t="shared" si="79"/>
        <v>0</v>
      </c>
      <c r="G14" s="2">
        <f t="shared" si="79"/>
        <v>0</v>
      </c>
      <c r="H14" s="105">
        <f>(VLOOKUP($B$1,'Multipliers and Adjustments'!$A$70:$I$86,TRUNC(COLUMN(H$2)/5)+2,FALSE)*SUMIFS('EPA US Data'!$I:$I,'EPA US Data'!$D:$D,'Country Selector'!$A$2,'EPA US Data'!$J:$J,$B$1,'EPA US Data'!$C:$C,H$2,'EPA US Data'!$G:$G,"&gt;="&amp;$A14,'EPA US Data'!$G:$G,"&lt;"&amp;$B14)+IF('Multipliers and Adjustments'!$B$66="Y",'SNAP Adjustment'!I126,0))*unit_conv*'State Downscaling Multipliers'!$B$9</f>
        <v>0</v>
      </c>
      <c r="I14" s="2">
        <f t="shared" ref="I14:L14" si="80">H14+($M14-$H14)/5</f>
        <v>0</v>
      </c>
      <c r="J14" s="2">
        <f t="shared" si="80"/>
        <v>0</v>
      </c>
      <c r="K14" s="2">
        <f t="shared" si="80"/>
        <v>0</v>
      </c>
      <c r="L14" s="2">
        <f t="shared" si="80"/>
        <v>0</v>
      </c>
      <c r="M14" s="105">
        <f>(VLOOKUP($B$1,'Multipliers and Adjustments'!$A$70:$I$86,TRUNC(COLUMN(M$2)/5)+2,FALSE)*SUMIFS('EPA US Data'!$I:$I,'EPA US Data'!$D:$D,'Country Selector'!$A$2,'EPA US Data'!$J:$J,$B$1,'EPA US Data'!$C:$C,M$2,'EPA US Data'!$G:$G,"&gt;="&amp;$A14,'EPA US Data'!$G:$G,"&lt;"&amp;$B14)+IF('Multipliers and Adjustments'!$B$66="Y",'SNAP Adjustment'!N126,0))*unit_conv*'State Downscaling Multipliers'!$B$9</f>
        <v>0</v>
      </c>
      <c r="N14" s="2">
        <f t="shared" ref="N14:Q14" si="81">M14+($R14-$M14)/5</f>
        <v>0</v>
      </c>
      <c r="O14" s="2">
        <f t="shared" si="81"/>
        <v>0</v>
      </c>
      <c r="P14" s="2">
        <f t="shared" si="81"/>
        <v>0</v>
      </c>
      <c r="Q14" s="2">
        <f t="shared" si="81"/>
        <v>0</v>
      </c>
      <c r="R14" s="105">
        <f>(VLOOKUP($B$1,'Multipliers and Adjustments'!$A$70:$I$86,TRUNC(COLUMN(R$2)/5)+2,FALSE)*SUMIFS('EPA US Data'!$I:$I,'EPA US Data'!$D:$D,'Country Selector'!$A$2,'EPA US Data'!$J:$J,$B$1,'EPA US Data'!$C:$C,R$2,'EPA US Data'!$G:$G,"&gt;="&amp;$A14,'EPA US Data'!$G:$G,"&lt;"&amp;$B14)+IF('Multipliers and Adjustments'!$B$66="Y",'SNAP Adjustment'!S126,0))*unit_conv*'State Downscaling Multipliers'!$B$9</f>
        <v>0</v>
      </c>
      <c r="S14" s="2">
        <f t="shared" ref="S14:V14" si="82">R14+($W14-$R14)/5</f>
        <v>0</v>
      </c>
      <c r="T14" s="2">
        <f t="shared" si="82"/>
        <v>0</v>
      </c>
      <c r="U14" s="2">
        <f t="shared" si="82"/>
        <v>0</v>
      </c>
      <c r="V14" s="2">
        <f t="shared" si="82"/>
        <v>0</v>
      </c>
      <c r="W14" s="105">
        <f>(VLOOKUP($B$1,'Multipliers and Adjustments'!$A$70:$I$86,TRUNC(COLUMN(W$2)/5)+2,FALSE)*SUMIFS('EPA US Data'!$I:$I,'EPA US Data'!$D:$D,'Country Selector'!$A$2,'EPA US Data'!$J:$J,$B$1,'EPA US Data'!$C:$C,W$2,'EPA US Data'!$G:$G,"&gt;="&amp;$A14,'EPA US Data'!$G:$G,"&lt;"&amp;$B14)+IF('Multipliers and Adjustments'!$B$66="Y",'SNAP Adjustment'!X126,0))*unit_conv*'State Downscaling Multipliers'!$B$9</f>
        <v>0</v>
      </c>
      <c r="X14" s="2">
        <f t="shared" ref="X14:AA14" si="83">W14+($AB14-$W14)/5</f>
        <v>0</v>
      </c>
      <c r="Y14" s="2">
        <f t="shared" si="83"/>
        <v>0</v>
      </c>
      <c r="Z14" s="2">
        <f t="shared" si="83"/>
        <v>0</v>
      </c>
      <c r="AA14" s="2">
        <f t="shared" si="83"/>
        <v>0</v>
      </c>
      <c r="AB14" s="105">
        <f>(VLOOKUP($B$1,'Multipliers and Adjustments'!$A$70:$I$86,TRUNC(COLUMN(AB$2)/5)+2,FALSE)*SUMIFS('EPA US Data'!$I:$I,'EPA US Data'!$D:$D,'Country Selector'!$A$2,'EPA US Data'!$J:$J,$B$1,'EPA US Data'!$C:$C,AB$2,'EPA US Data'!$G:$G,"&gt;="&amp;$A14,'EPA US Data'!$G:$G,"&lt;"&amp;$B14)+IF('Multipliers and Adjustments'!$B$66="Y",'SNAP Adjustment'!AC126,0))*unit_conv*'State Downscaling Multipliers'!$B$9</f>
        <v>0</v>
      </c>
      <c r="AC14" s="2">
        <f t="shared" ref="AC14:AF14" si="84">AB14+($AG14-$AB14)/5</f>
        <v>0</v>
      </c>
      <c r="AD14" s="2">
        <f t="shared" si="84"/>
        <v>0</v>
      </c>
      <c r="AE14" s="2">
        <f t="shared" si="84"/>
        <v>0</v>
      </c>
      <c r="AF14" s="2">
        <f t="shared" si="84"/>
        <v>0</v>
      </c>
      <c r="AG14" s="105">
        <f>(VLOOKUP($B$1,'Multipliers and Adjustments'!$A$70:$I$86,TRUNC(COLUMN(AG$2)/5)+2,FALSE)*SUMIFS('EPA US Data'!$I:$I,'EPA US Data'!$D:$D,'Country Selector'!$A$2,'EPA US Data'!$J:$J,$B$1,'EPA US Data'!$C:$C,AG$2,'EPA US Data'!$G:$G,"&gt;="&amp;$A14,'EPA US Data'!$G:$G,"&lt;"&amp;$B14)+IF('Multipliers and Adjustments'!$B$66="Y",'SNAP Adjustment'!AH126,0))*unit_conv*'State Downscaling Multipliers'!$B$9</f>
        <v>0</v>
      </c>
      <c r="AH14" s="2">
        <f t="shared" ref="AH14:AK14" si="85">AG14+($AL14-$AG14)/5</f>
        <v>0</v>
      </c>
      <c r="AI14" s="2">
        <f t="shared" si="85"/>
        <v>0</v>
      </c>
      <c r="AJ14" s="2">
        <f t="shared" si="85"/>
        <v>0</v>
      </c>
      <c r="AK14" s="2">
        <f t="shared" si="85"/>
        <v>0</v>
      </c>
      <c r="AL14" s="105">
        <f>(VLOOKUP($B$1,'Multipliers and Adjustments'!$A$70:$I$86,TRUNC(COLUMN(AL$2)/5)+2,FALSE)*SUMIFS('EPA US Data'!$I:$I,'EPA US Data'!$D:$D,'Country Selector'!$A$2,'EPA US Data'!$J:$J,$B$1,'EPA US Data'!$C:$C,AL$2,'EPA US Data'!$G:$G,"&gt;="&amp;$A14,'EPA US Data'!$G:$G,"&lt;"&amp;$B14)+IF('Multipliers and Adjustments'!$B$66="Y",'SNAP Adjustment'!AM126,0))*unit_conv*'State Downscaling Multipliers'!$B$9</f>
        <v>0</v>
      </c>
    </row>
    <row r="15" spans="1:38" x14ac:dyDescent="0.25">
      <c r="A15" s="49">
        <f t="shared" si="8"/>
        <v>-550</v>
      </c>
      <c r="B15" s="49">
        <f t="shared" si="0"/>
        <v>-500</v>
      </c>
      <c r="C15" s="105">
        <f>(VLOOKUP($B$1,'Multipliers and Adjustments'!$A$70:$I$86,TRUNC(COLUMN(C$2)/5)+2,FALSE)*SUMIFS('EPA US Data'!$I:$I,'EPA US Data'!$D:$D,'Country Selector'!$A$2,'EPA US Data'!$J:$J,$B$1,'EPA US Data'!$C:$C,C$2,'EPA US Data'!$G:$G,"&gt;="&amp;$A15,'EPA US Data'!$G:$G,"&lt;"&amp;$B15)+IF('Multipliers and Adjustments'!$B$66="Y",'SNAP Adjustment'!D127,0))*unit_conv*'State Downscaling Multipliers'!$B$9</f>
        <v>0</v>
      </c>
      <c r="D15" s="2">
        <f t="shared" ref="D15:G15" si="86">C15+($H15-$C15)/5</f>
        <v>0</v>
      </c>
      <c r="E15" s="2">
        <f t="shared" si="86"/>
        <v>0</v>
      </c>
      <c r="F15" s="2">
        <f t="shared" si="86"/>
        <v>0</v>
      </c>
      <c r="G15" s="2">
        <f t="shared" si="86"/>
        <v>0</v>
      </c>
      <c r="H15" s="105">
        <f>(VLOOKUP($B$1,'Multipliers and Adjustments'!$A$70:$I$86,TRUNC(COLUMN(H$2)/5)+2,FALSE)*SUMIFS('EPA US Data'!$I:$I,'EPA US Data'!$D:$D,'Country Selector'!$A$2,'EPA US Data'!$J:$J,$B$1,'EPA US Data'!$C:$C,H$2,'EPA US Data'!$G:$G,"&gt;="&amp;$A15,'EPA US Data'!$G:$G,"&lt;"&amp;$B15)+IF('Multipliers and Adjustments'!$B$66="Y",'SNAP Adjustment'!I127,0))*unit_conv*'State Downscaling Multipliers'!$B$9</f>
        <v>0</v>
      </c>
      <c r="I15" s="2">
        <f t="shared" ref="I15:L15" si="87">H15+($M15-$H15)/5</f>
        <v>0</v>
      </c>
      <c r="J15" s="2">
        <f t="shared" si="87"/>
        <v>0</v>
      </c>
      <c r="K15" s="2">
        <f t="shared" si="87"/>
        <v>0</v>
      </c>
      <c r="L15" s="2">
        <f t="shared" si="87"/>
        <v>0</v>
      </c>
      <c r="M15" s="105">
        <f>(VLOOKUP($B$1,'Multipliers and Adjustments'!$A$70:$I$86,TRUNC(COLUMN(M$2)/5)+2,FALSE)*SUMIFS('EPA US Data'!$I:$I,'EPA US Data'!$D:$D,'Country Selector'!$A$2,'EPA US Data'!$J:$J,$B$1,'EPA US Data'!$C:$C,M$2,'EPA US Data'!$G:$G,"&gt;="&amp;$A15,'EPA US Data'!$G:$G,"&lt;"&amp;$B15)+IF('Multipliers and Adjustments'!$B$66="Y",'SNAP Adjustment'!N127,0))*unit_conv*'State Downscaling Multipliers'!$B$9</f>
        <v>0</v>
      </c>
      <c r="N15" s="2">
        <f t="shared" ref="N15:Q15" si="88">M15+($R15-$M15)/5</f>
        <v>0</v>
      </c>
      <c r="O15" s="2">
        <f t="shared" si="88"/>
        <v>0</v>
      </c>
      <c r="P15" s="2">
        <f t="shared" si="88"/>
        <v>0</v>
      </c>
      <c r="Q15" s="2">
        <f t="shared" si="88"/>
        <v>0</v>
      </c>
      <c r="R15" s="105">
        <f>(VLOOKUP($B$1,'Multipliers and Adjustments'!$A$70:$I$86,TRUNC(COLUMN(R$2)/5)+2,FALSE)*SUMIFS('EPA US Data'!$I:$I,'EPA US Data'!$D:$D,'Country Selector'!$A$2,'EPA US Data'!$J:$J,$B$1,'EPA US Data'!$C:$C,R$2,'EPA US Data'!$G:$G,"&gt;="&amp;$A15,'EPA US Data'!$G:$G,"&lt;"&amp;$B15)+IF('Multipliers and Adjustments'!$B$66="Y",'SNAP Adjustment'!S127,0))*unit_conv*'State Downscaling Multipliers'!$B$9</f>
        <v>0</v>
      </c>
      <c r="S15" s="2">
        <f t="shared" ref="S15:V15" si="89">R15+($W15-$R15)/5</f>
        <v>0</v>
      </c>
      <c r="T15" s="2">
        <f t="shared" si="89"/>
        <v>0</v>
      </c>
      <c r="U15" s="2">
        <f t="shared" si="89"/>
        <v>0</v>
      </c>
      <c r="V15" s="2">
        <f t="shared" si="89"/>
        <v>0</v>
      </c>
      <c r="W15" s="105">
        <f>(VLOOKUP($B$1,'Multipliers and Adjustments'!$A$70:$I$86,TRUNC(COLUMN(W$2)/5)+2,FALSE)*SUMIFS('EPA US Data'!$I:$I,'EPA US Data'!$D:$D,'Country Selector'!$A$2,'EPA US Data'!$J:$J,$B$1,'EPA US Data'!$C:$C,W$2,'EPA US Data'!$G:$G,"&gt;="&amp;$A15,'EPA US Data'!$G:$G,"&lt;"&amp;$B15)+IF('Multipliers and Adjustments'!$B$66="Y",'SNAP Adjustment'!X127,0))*unit_conv*'State Downscaling Multipliers'!$B$9</f>
        <v>0</v>
      </c>
      <c r="X15" s="2">
        <f t="shared" ref="X15:AA15" si="90">W15+($AB15-$W15)/5</f>
        <v>0</v>
      </c>
      <c r="Y15" s="2">
        <f t="shared" si="90"/>
        <v>0</v>
      </c>
      <c r="Z15" s="2">
        <f t="shared" si="90"/>
        <v>0</v>
      </c>
      <c r="AA15" s="2">
        <f t="shared" si="90"/>
        <v>0</v>
      </c>
      <c r="AB15" s="105">
        <f>(VLOOKUP($B$1,'Multipliers and Adjustments'!$A$70:$I$86,TRUNC(COLUMN(AB$2)/5)+2,FALSE)*SUMIFS('EPA US Data'!$I:$I,'EPA US Data'!$D:$D,'Country Selector'!$A$2,'EPA US Data'!$J:$J,$B$1,'EPA US Data'!$C:$C,AB$2,'EPA US Data'!$G:$G,"&gt;="&amp;$A15,'EPA US Data'!$G:$G,"&lt;"&amp;$B15)+IF('Multipliers and Adjustments'!$B$66="Y",'SNAP Adjustment'!AC127,0))*unit_conv*'State Downscaling Multipliers'!$B$9</f>
        <v>0</v>
      </c>
      <c r="AC15" s="2">
        <f t="shared" ref="AC15:AF15" si="91">AB15+($AG15-$AB15)/5</f>
        <v>0</v>
      </c>
      <c r="AD15" s="2">
        <f t="shared" si="91"/>
        <v>0</v>
      </c>
      <c r="AE15" s="2">
        <f t="shared" si="91"/>
        <v>0</v>
      </c>
      <c r="AF15" s="2">
        <f t="shared" si="91"/>
        <v>0</v>
      </c>
      <c r="AG15" s="105">
        <f>(VLOOKUP($B$1,'Multipliers and Adjustments'!$A$70:$I$86,TRUNC(COLUMN(AG$2)/5)+2,FALSE)*SUMIFS('EPA US Data'!$I:$I,'EPA US Data'!$D:$D,'Country Selector'!$A$2,'EPA US Data'!$J:$J,$B$1,'EPA US Data'!$C:$C,AG$2,'EPA US Data'!$G:$G,"&gt;="&amp;$A15,'EPA US Data'!$G:$G,"&lt;"&amp;$B15)+IF('Multipliers and Adjustments'!$B$66="Y",'SNAP Adjustment'!AH127,0))*unit_conv*'State Downscaling Multipliers'!$B$9</f>
        <v>0</v>
      </c>
      <c r="AH15" s="2">
        <f t="shared" ref="AH15:AK15" si="92">AG15+($AL15-$AG15)/5</f>
        <v>0</v>
      </c>
      <c r="AI15" s="2">
        <f t="shared" si="92"/>
        <v>0</v>
      </c>
      <c r="AJ15" s="2">
        <f t="shared" si="92"/>
        <v>0</v>
      </c>
      <c r="AK15" s="2">
        <f t="shared" si="92"/>
        <v>0</v>
      </c>
      <c r="AL15" s="105">
        <f>(VLOOKUP($B$1,'Multipliers and Adjustments'!$A$70:$I$86,TRUNC(COLUMN(AL$2)/5)+2,FALSE)*SUMIFS('EPA US Data'!$I:$I,'EPA US Data'!$D:$D,'Country Selector'!$A$2,'EPA US Data'!$J:$J,$B$1,'EPA US Data'!$C:$C,AL$2,'EPA US Data'!$G:$G,"&gt;="&amp;$A15,'EPA US Data'!$G:$G,"&lt;"&amp;$B15)+IF('Multipliers and Adjustments'!$B$66="Y",'SNAP Adjustment'!AM127,0))*unit_conv*'State Downscaling Multipliers'!$B$9</f>
        <v>0</v>
      </c>
    </row>
    <row r="16" spans="1:38" x14ac:dyDescent="0.25">
      <c r="A16" s="49">
        <f t="shared" si="8"/>
        <v>-500</v>
      </c>
      <c r="B16" s="49">
        <f t="shared" si="0"/>
        <v>-450</v>
      </c>
      <c r="C16" s="105">
        <f>(VLOOKUP($B$1,'Multipliers and Adjustments'!$A$70:$I$86,TRUNC(COLUMN(C$2)/5)+2,FALSE)*SUMIFS('EPA US Data'!$I:$I,'EPA US Data'!$D:$D,'Country Selector'!$A$2,'EPA US Data'!$J:$J,$B$1,'EPA US Data'!$C:$C,C$2,'EPA US Data'!$G:$G,"&gt;="&amp;$A16,'EPA US Data'!$G:$G,"&lt;"&amp;$B16)+IF('Multipliers and Adjustments'!$B$66="Y",'SNAP Adjustment'!D128,0))*unit_conv*'State Downscaling Multipliers'!$B$9</f>
        <v>0</v>
      </c>
      <c r="D16" s="2">
        <f t="shared" ref="D16:G16" si="93">C16+($H16-$C16)/5</f>
        <v>0</v>
      </c>
      <c r="E16" s="2">
        <f t="shared" si="93"/>
        <v>0</v>
      </c>
      <c r="F16" s="2">
        <f t="shared" si="93"/>
        <v>0</v>
      </c>
      <c r="G16" s="2">
        <f t="shared" si="93"/>
        <v>0</v>
      </c>
      <c r="H16" s="105">
        <f>(VLOOKUP($B$1,'Multipliers and Adjustments'!$A$70:$I$86,TRUNC(COLUMN(H$2)/5)+2,FALSE)*SUMIFS('EPA US Data'!$I:$I,'EPA US Data'!$D:$D,'Country Selector'!$A$2,'EPA US Data'!$J:$J,$B$1,'EPA US Data'!$C:$C,H$2,'EPA US Data'!$G:$G,"&gt;="&amp;$A16,'EPA US Data'!$G:$G,"&lt;"&amp;$B16)+IF('Multipliers and Adjustments'!$B$66="Y",'SNAP Adjustment'!I128,0))*unit_conv*'State Downscaling Multipliers'!$B$9</f>
        <v>0</v>
      </c>
      <c r="I16" s="2">
        <f t="shared" ref="I16:L16" si="94">H16+($M16-$H16)/5</f>
        <v>0</v>
      </c>
      <c r="J16" s="2">
        <f t="shared" si="94"/>
        <v>0</v>
      </c>
      <c r="K16" s="2">
        <f t="shared" si="94"/>
        <v>0</v>
      </c>
      <c r="L16" s="2">
        <f t="shared" si="94"/>
        <v>0</v>
      </c>
      <c r="M16" s="105">
        <f>(VLOOKUP($B$1,'Multipliers and Adjustments'!$A$70:$I$86,TRUNC(COLUMN(M$2)/5)+2,FALSE)*SUMIFS('EPA US Data'!$I:$I,'EPA US Data'!$D:$D,'Country Selector'!$A$2,'EPA US Data'!$J:$J,$B$1,'EPA US Data'!$C:$C,M$2,'EPA US Data'!$G:$G,"&gt;="&amp;$A16,'EPA US Data'!$G:$G,"&lt;"&amp;$B16)+IF('Multipliers and Adjustments'!$B$66="Y",'SNAP Adjustment'!N128,0))*unit_conv*'State Downscaling Multipliers'!$B$9</f>
        <v>0</v>
      </c>
      <c r="N16" s="2">
        <f t="shared" ref="N16:Q16" si="95">M16+($R16-$M16)/5</f>
        <v>0</v>
      </c>
      <c r="O16" s="2">
        <f t="shared" si="95"/>
        <v>0</v>
      </c>
      <c r="P16" s="2">
        <f t="shared" si="95"/>
        <v>0</v>
      </c>
      <c r="Q16" s="2">
        <f t="shared" si="95"/>
        <v>0</v>
      </c>
      <c r="R16" s="105">
        <f>(VLOOKUP($B$1,'Multipliers and Adjustments'!$A$70:$I$86,TRUNC(COLUMN(R$2)/5)+2,FALSE)*SUMIFS('EPA US Data'!$I:$I,'EPA US Data'!$D:$D,'Country Selector'!$A$2,'EPA US Data'!$J:$J,$B$1,'EPA US Data'!$C:$C,R$2,'EPA US Data'!$G:$G,"&gt;="&amp;$A16,'EPA US Data'!$G:$G,"&lt;"&amp;$B16)+IF('Multipliers and Adjustments'!$B$66="Y",'SNAP Adjustment'!S128,0))*unit_conv*'State Downscaling Multipliers'!$B$9</f>
        <v>0</v>
      </c>
      <c r="S16" s="2">
        <f t="shared" ref="S16:V16" si="96">R16+($W16-$R16)/5</f>
        <v>0</v>
      </c>
      <c r="T16" s="2">
        <f t="shared" si="96"/>
        <v>0</v>
      </c>
      <c r="U16" s="2">
        <f t="shared" si="96"/>
        <v>0</v>
      </c>
      <c r="V16" s="2">
        <f t="shared" si="96"/>
        <v>0</v>
      </c>
      <c r="W16" s="105">
        <f>(VLOOKUP($B$1,'Multipliers and Adjustments'!$A$70:$I$86,TRUNC(COLUMN(W$2)/5)+2,FALSE)*SUMIFS('EPA US Data'!$I:$I,'EPA US Data'!$D:$D,'Country Selector'!$A$2,'EPA US Data'!$J:$J,$B$1,'EPA US Data'!$C:$C,W$2,'EPA US Data'!$G:$G,"&gt;="&amp;$A16,'EPA US Data'!$G:$G,"&lt;"&amp;$B16)+IF('Multipliers and Adjustments'!$B$66="Y",'SNAP Adjustment'!X128,0))*unit_conv*'State Downscaling Multipliers'!$B$9</f>
        <v>0</v>
      </c>
      <c r="X16" s="2">
        <f t="shared" ref="X16:AA16" si="97">W16+($AB16-$W16)/5</f>
        <v>0</v>
      </c>
      <c r="Y16" s="2">
        <f t="shared" si="97"/>
        <v>0</v>
      </c>
      <c r="Z16" s="2">
        <f t="shared" si="97"/>
        <v>0</v>
      </c>
      <c r="AA16" s="2">
        <f t="shared" si="97"/>
        <v>0</v>
      </c>
      <c r="AB16" s="105">
        <f>(VLOOKUP($B$1,'Multipliers and Adjustments'!$A$70:$I$86,TRUNC(COLUMN(AB$2)/5)+2,FALSE)*SUMIFS('EPA US Data'!$I:$I,'EPA US Data'!$D:$D,'Country Selector'!$A$2,'EPA US Data'!$J:$J,$B$1,'EPA US Data'!$C:$C,AB$2,'EPA US Data'!$G:$G,"&gt;="&amp;$A16,'EPA US Data'!$G:$G,"&lt;"&amp;$B16)+IF('Multipliers and Adjustments'!$B$66="Y",'SNAP Adjustment'!AC128,0))*unit_conv*'State Downscaling Multipliers'!$B$9</f>
        <v>0</v>
      </c>
      <c r="AC16" s="2">
        <f t="shared" ref="AC16:AF16" si="98">AB16+($AG16-$AB16)/5</f>
        <v>0</v>
      </c>
      <c r="AD16" s="2">
        <f t="shared" si="98"/>
        <v>0</v>
      </c>
      <c r="AE16" s="2">
        <f t="shared" si="98"/>
        <v>0</v>
      </c>
      <c r="AF16" s="2">
        <f t="shared" si="98"/>
        <v>0</v>
      </c>
      <c r="AG16" s="105">
        <f>(VLOOKUP($B$1,'Multipliers and Adjustments'!$A$70:$I$86,TRUNC(COLUMN(AG$2)/5)+2,FALSE)*SUMIFS('EPA US Data'!$I:$I,'EPA US Data'!$D:$D,'Country Selector'!$A$2,'EPA US Data'!$J:$J,$B$1,'EPA US Data'!$C:$C,AG$2,'EPA US Data'!$G:$G,"&gt;="&amp;$A16,'EPA US Data'!$G:$G,"&lt;"&amp;$B16)+IF('Multipliers and Adjustments'!$B$66="Y",'SNAP Adjustment'!AH128,0))*unit_conv*'State Downscaling Multipliers'!$B$9</f>
        <v>0</v>
      </c>
      <c r="AH16" s="2">
        <f t="shared" ref="AH16:AK16" si="99">AG16+($AL16-$AG16)/5</f>
        <v>0</v>
      </c>
      <c r="AI16" s="2">
        <f t="shared" si="99"/>
        <v>0</v>
      </c>
      <c r="AJ16" s="2">
        <f t="shared" si="99"/>
        <v>0</v>
      </c>
      <c r="AK16" s="2">
        <f t="shared" si="99"/>
        <v>0</v>
      </c>
      <c r="AL16" s="105">
        <f>(VLOOKUP($B$1,'Multipliers and Adjustments'!$A$70:$I$86,TRUNC(COLUMN(AL$2)/5)+2,FALSE)*SUMIFS('EPA US Data'!$I:$I,'EPA US Data'!$D:$D,'Country Selector'!$A$2,'EPA US Data'!$J:$J,$B$1,'EPA US Data'!$C:$C,AL$2,'EPA US Data'!$G:$G,"&gt;="&amp;$A16,'EPA US Data'!$G:$G,"&lt;"&amp;$B16)+IF('Multipliers and Adjustments'!$B$66="Y",'SNAP Adjustment'!AM128,0))*unit_conv*'State Downscaling Multipliers'!$B$9</f>
        <v>0</v>
      </c>
    </row>
    <row r="17" spans="1:38" x14ac:dyDescent="0.25">
      <c r="A17" s="49">
        <f t="shared" si="8"/>
        <v>-450</v>
      </c>
      <c r="B17" s="49">
        <f t="shared" si="0"/>
        <v>-400</v>
      </c>
      <c r="C17" s="105">
        <f>(VLOOKUP($B$1,'Multipliers and Adjustments'!$A$70:$I$86,TRUNC(COLUMN(C$2)/5)+2,FALSE)*SUMIFS('EPA US Data'!$I:$I,'EPA US Data'!$D:$D,'Country Selector'!$A$2,'EPA US Data'!$J:$J,$B$1,'EPA US Data'!$C:$C,C$2,'EPA US Data'!$G:$G,"&gt;="&amp;$A17,'EPA US Data'!$G:$G,"&lt;"&amp;$B17)+IF('Multipliers and Adjustments'!$B$66="Y",'SNAP Adjustment'!D129,0))*unit_conv*'State Downscaling Multipliers'!$B$9</f>
        <v>0</v>
      </c>
      <c r="D17" s="2">
        <f t="shared" ref="D17:G17" si="100">C17+($H17-$C17)/5</f>
        <v>0</v>
      </c>
      <c r="E17" s="2">
        <f t="shared" si="100"/>
        <v>0</v>
      </c>
      <c r="F17" s="2">
        <f t="shared" si="100"/>
        <v>0</v>
      </c>
      <c r="G17" s="2">
        <f t="shared" si="100"/>
        <v>0</v>
      </c>
      <c r="H17" s="105">
        <f>(VLOOKUP($B$1,'Multipliers and Adjustments'!$A$70:$I$86,TRUNC(COLUMN(H$2)/5)+2,FALSE)*SUMIFS('EPA US Data'!$I:$I,'EPA US Data'!$D:$D,'Country Selector'!$A$2,'EPA US Data'!$J:$J,$B$1,'EPA US Data'!$C:$C,H$2,'EPA US Data'!$G:$G,"&gt;="&amp;$A17,'EPA US Data'!$G:$G,"&lt;"&amp;$B17)+IF('Multipliers and Adjustments'!$B$66="Y",'SNAP Adjustment'!I129,0))*unit_conv*'State Downscaling Multipliers'!$B$9</f>
        <v>0</v>
      </c>
      <c r="I17" s="2">
        <f t="shared" ref="I17:L17" si="101">H17+($M17-$H17)/5</f>
        <v>0</v>
      </c>
      <c r="J17" s="2">
        <f t="shared" si="101"/>
        <v>0</v>
      </c>
      <c r="K17" s="2">
        <f t="shared" si="101"/>
        <v>0</v>
      </c>
      <c r="L17" s="2">
        <f t="shared" si="101"/>
        <v>0</v>
      </c>
      <c r="M17" s="105">
        <f>(VLOOKUP($B$1,'Multipliers and Adjustments'!$A$70:$I$86,TRUNC(COLUMN(M$2)/5)+2,FALSE)*SUMIFS('EPA US Data'!$I:$I,'EPA US Data'!$D:$D,'Country Selector'!$A$2,'EPA US Data'!$J:$J,$B$1,'EPA US Data'!$C:$C,M$2,'EPA US Data'!$G:$G,"&gt;="&amp;$A17,'EPA US Data'!$G:$G,"&lt;"&amp;$B17)+IF('Multipliers and Adjustments'!$B$66="Y",'SNAP Adjustment'!N129,0))*unit_conv*'State Downscaling Multipliers'!$B$9</f>
        <v>0</v>
      </c>
      <c r="N17" s="2">
        <f t="shared" ref="N17:Q17" si="102">M17+($R17-$M17)/5</f>
        <v>0</v>
      </c>
      <c r="O17" s="2">
        <f t="shared" si="102"/>
        <v>0</v>
      </c>
      <c r="P17" s="2">
        <f t="shared" si="102"/>
        <v>0</v>
      </c>
      <c r="Q17" s="2">
        <f t="shared" si="102"/>
        <v>0</v>
      </c>
      <c r="R17" s="105">
        <f>(VLOOKUP($B$1,'Multipliers and Adjustments'!$A$70:$I$86,TRUNC(COLUMN(R$2)/5)+2,FALSE)*SUMIFS('EPA US Data'!$I:$I,'EPA US Data'!$D:$D,'Country Selector'!$A$2,'EPA US Data'!$J:$J,$B$1,'EPA US Data'!$C:$C,R$2,'EPA US Data'!$G:$G,"&gt;="&amp;$A17,'EPA US Data'!$G:$G,"&lt;"&amp;$B17)+IF('Multipliers and Adjustments'!$B$66="Y",'SNAP Adjustment'!S129,0))*unit_conv*'State Downscaling Multipliers'!$B$9</f>
        <v>0</v>
      </c>
      <c r="S17" s="2">
        <f t="shared" ref="S17:V17" si="103">R17+($W17-$R17)/5</f>
        <v>0</v>
      </c>
      <c r="T17" s="2">
        <f t="shared" si="103"/>
        <v>0</v>
      </c>
      <c r="U17" s="2">
        <f t="shared" si="103"/>
        <v>0</v>
      </c>
      <c r="V17" s="2">
        <f t="shared" si="103"/>
        <v>0</v>
      </c>
      <c r="W17" s="105">
        <f>(VLOOKUP($B$1,'Multipliers and Adjustments'!$A$70:$I$86,TRUNC(COLUMN(W$2)/5)+2,FALSE)*SUMIFS('EPA US Data'!$I:$I,'EPA US Data'!$D:$D,'Country Selector'!$A$2,'EPA US Data'!$J:$J,$B$1,'EPA US Data'!$C:$C,W$2,'EPA US Data'!$G:$G,"&gt;="&amp;$A17,'EPA US Data'!$G:$G,"&lt;"&amp;$B17)+IF('Multipliers and Adjustments'!$B$66="Y",'SNAP Adjustment'!X129,0))*unit_conv*'State Downscaling Multipliers'!$B$9</f>
        <v>0</v>
      </c>
      <c r="X17" s="2">
        <f t="shared" ref="X17:AA17" si="104">W17+($AB17-$W17)/5</f>
        <v>0</v>
      </c>
      <c r="Y17" s="2">
        <f t="shared" si="104"/>
        <v>0</v>
      </c>
      <c r="Z17" s="2">
        <f t="shared" si="104"/>
        <v>0</v>
      </c>
      <c r="AA17" s="2">
        <f t="shared" si="104"/>
        <v>0</v>
      </c>
      <c r="AB17" s="105">
        <f>(VLOOKUP($B$1,'Multipliers and Adjustments'!$A$70:$I$86,TRUNC(COLUMN(AB$2)/5)+2,FALSE)*SUMIFS('EPA US Data'!$I:$I,'EPA US Data'!$D:$D,'Country Selector'!$A$2,'EPA US Data'!$J:$J,$B$1,'EPA US Data'!$C:$C,AB$2,'EPA US Data'!$G:$G,"&gt;="&amp;$A17,'EPA US Data'!$G:$G,"&lt;"&amp;$B17)+IF('Multipliers and Adjustments'!$B$66="Y",'SNAP Adjustment'!AC129,0))*unit_conv*'State Downscaling Multipliers'!$B$9</f>
        <v>0</v>
      </c>
      <c r="AC17" s="2">
        <f t="shared" ref="AC17:AF17" si="105">AB17+($AG17-$AB17)/5</f>
        <v>0</v>
      </c>
      <c r="AD17" s="2">
        <f t="shared" si="105"/>
        <v>0</v>
      </c>
      <c r="AE17" s="2">
        <f t="shared" si="105"/>
        <v>0</v>
      </c>
      <c r="AF17" s="2">
        <f t="shared" si="105"/>
        <v>0</v>
      </c>
      <c r="AG17" s="105">
        <f>(VLOOKUP($B$1,'Multipliers and Adjustments'!$A$70:$I$86,TRUNC(COLUMN(AG$2)/5)+2,FALSE)*SUMIFS('EPA US Data'!$I:$I,'EPA US Data'!$D:$D,'Country Selector'!$A$2,'EPA US Data'!$J:$J,$B$1,'EPA US Data'!$C:$C,AG$2,'EPA US Data'!$G:$G,"&gt;="&amp;$A17,'EPA US Data'!$G:$G,"&lt;"&amp;$B17)+IF('Multipliers and Adjustments'!$B$66="Y",'SNAP Adjustment'!AH129,0))*unit_conv*'State Downscaling Multipliers'!$B$9</f>
        <v>0</v>
      </c>
      <c r="AH17" s="2">
        <f t="shared" ref="AH17:AK17" si="106">AG17+($AL17-$AG17)/5</f>
        <v>0</v>
      </c>
      <c r="AI17" s="2">
        <f t="shared" si="106"/>
        <v>0</v>
      </c>
      <c r="AJ17" s="2">
        <f t="shared" si="106"/>
        <v>0</v>
      </c>
      <c r="AK17" s="2">
        <f t="shared" si="106"/>
        <v>0</v>
      </c>
      <c r="AL17" s="105">
        <f>(VLOOKUP($B$1,'Multipliers and Adjustments'!$A$70:$I$86,TRUNC(COLUMN(AL$2)/5)+2,FALSE)*SUMIFS('EPA US Data'!$I:$I,'EPA US Data'!$D:$D,'Country Selector'!$A$2,'EPA US Data'!$J:$J,$B$1,'EPA US Data'!$C:$C,AL$2,'EPA US Data'!$G:$G,"&gt;="&amp;$A17,'EPA US Data'!$G:$G,"&lt;"&amp;$B17)+IF('Multipliers and Adjustments'!$B$66="Y",'SNAP Adjustment'!AM129,0))*unit_conv*'State Downscaling Multipliers'!$B$9</f>
        <v>0</v>
      </c>
    </row>
    <row r="18" spans="1:38" x14ac:dyDescent="0.25">
      <c r="A18" s="49">
        <f t="shared" si="8"/>
        <v>-400</v>
      </c>
      <c r="B18" s="49">
        <f t="shared" si="0"/>
        <v>-350</v>
      </c>
      <c r="C18" s="105">
        <f>(VLOOKUP($B$1,'Multipliers and Adjustments'!$A$70:$I$86,TRUNC(COLUMN(C$2)/5)+2,FALSE)*SUMIFS('EPA US Data'!$I:$I,'EPA US Data'!$D:$D,'Country Selector'!$A$2,'EPA US Data'!$J:$J,$B$1,'EPA US Data'!$C:$C,C$2,'EPA US Data'!$G:$G,"&gt;="&amp;$A18,'EPA US Data'!$G:$G,"&lt;"&amp;$B18)+IF('Multipliers and Adjustments'!$B$66="Y",'SNAP Adjustment'!D130,0))*unit_conv*'State Downscaling Multipliers'!$B$9</f>
        <v>0</v>
      </c>
      <c r="D18" s="2">
        <f t="shared" ref="D18:G18" si="107">C18+($H18-$C18)/5</f>
        <v>0</v>
      </c>
      <c r="E18" s="2">
        <f t="shared" si="107"/>
        <v>0</v>
      </c>
      <c r="F18" s="2">
        <f t="shared" si="107"/>
        <v>0</v>
      </c>
      <c r="G18" s="2">
        <f t="shared" si="107"/>
        <v>0</v>
      </c>
      <c r="H18" s="105">
        <f>(VLOOKUP($B$1,'Multipliers and Adjustments'!$A$70:$I$86,TRUNC(COLUMN(H$2)/5)+2,FALSE)*SUMIFS('EPA US Data'!$I:$I,'EPA US Data'!$D:$D,'Country Selector'!$A$2,'EPA US Data'!$J:$J,$B$1,'EPA US Data'!$C:$C,H$2,'EPA US Data'!$G:$G,"&gt;="&amp;$A18,'EPA US Data'!$G:$G,"&lt;"&amp;$B18)+IF('Multipliers and Adjustments'!$B$66="Y",'SNAP Adjustment'!I130,0))*unit_conv*'State Downscaling Multipliers'!$B$9</f>
        <v>0</v>
      </c>
      <c r="I18" s="2">
        <f t="shared" ref="I18:L18" si="108">H18+($M18-$H18)/5</f>
        <v>0</v>
      </c>
      <c r="J18" s="2">
        <f t="shared" si="108"/>
        <v>0</v>
      </c>
      <c r="K18" s="2">
        <f t="shared" si="108"/>
        <v>0</v>
      </c>
      <c r="L18" s="2">
        <f t="shared" si="108"/>
        <v>0</v>
      </c>
      <c r="M18" s="105">
        <f>(VLOOKUP($B$1,'Multipliers and Adjustments'!$A$70:$I$86,TRUNC(COLUMN(M$2)/5)+2,FALSE)*SUMIFS('EPA US Data'!$I:$I,'EPA US Data'!$D:$D,'Country Selector'!$A$2,'EPA US Data'!$J:$J,$B$1,'EPA US Data'!$C:$C,M$2,'EPA US Data'!$G:$G,"&gt;="&amp;$A18,'EPA US Data'!$G:$G,"&lt;"&amp;$B18)+IF('Multipliers and Adjustments'!$B$66="Y",'SNAP Adjustment'!N130,0))*unit_conv*'State Downscaling Multipliers'!$B$9</f>
        <v>0</v>
      </c>
      <c r="N18" s="2">
        <f t="shared" ref="N18:Q18" si="109">M18+($R18-$M18)/5</f>
        <v>0</v>
      </c>
      <c r="O18" s="2">
        <f t="shared" si="109"/>
        <v>0</v>
      </c>
      <c r="P18" s="2">
        <f t="shared" si="109"/>
        <v>0</v>
      </c>
      <c r="Q18" s="2">
        <f t="shared" si="109"/>
        <v>0</v>
      </c>
      <c r="R18" s="105">
        <f>(VLOOKUP($B$1,'Multipliers and Adjustments'!$A$70:$I$86,TRUNC(COLUMN(R$2)/5)+2,FALSE)*SUMIFS('EPA US Data'!$I:$I,'EPA US Data'!$D:$D,'Country Selector'!$A$2,'EPA US Data'!$J:$J,$B$1,'EPA US Data'!$C:$C,R$2,'EPA US Data'!$G:$G,"&gt;="&amp;$A18,'EPA US Data'!$G:$G,"&lt;"&amp;$B18)+IF('Multipliers and Adjustments'!$B$66="Y",'SNAP Adjustment'!S130,0))*unit_conv*'State Downscaling Multipliers'!$B$9</f>
        <v>0</v>
      </c>
      <c r="S18" s="2">
        <f t="shared" ref="S18:V18" si="110">R18+($W18-$R18)/5</f>
        <v>0</v>
      </c>
      <c r="T18" s="2">
        <f t="shared" si="110"/>
        <v>0</v>
      </c>
      <c r="U18" s="2">
        <f t="shared" si="110"/>
        <v>0</v>
      </c>
      <c r="V18" s="2">
        <f t="shared" si="110"/>
        <v>0</v>
      </c>
      <c r="W18" s="105">
        <f>(VLOOKUP($B$1,'Multipliers and Adjustments'!$A$70:$I$86,TRUNC(COLUMN(W$2)/5)+2,FALSE)*SUMIFS('EPA US Data'!$I:$I,'EPA US Data'!$D:$D,'Country Selector'!$A$2,'EPA US Data'!$J:$J,$B$1,'EPA US Data'!$C:$C,W$2,'EPA US Data'!$G:$G,"&gt;="&amp;$A18,'EPA US Data'!$G:$G,"&lt;"&amp;$B18)+IF('Multipliers and Adjustments'!$B$66="Y",'SNAP Adjustment'!X130,0))*unit_conv*'State Downscaling Multipliers'!$B$9</f>
        <v>0</v>
      </c>
      <c r="X18" s="2">
        <f t="shared" ref="X18:AA18" si="111">W18+($AB18-$W18)/5</f>
        <v>0</v>
      </c>
      <c r="Y18" s="2">
        <f t="shared" si="111"/>
        <v>0</v>
      </c>
      <c r="Z18" s="2">
        <f t="shared" si="111"/>
        <v>0</v>
      </c>
      <c r="AA18" s="2">
        <f t="shared" si="111"/>
        <v>0</v>
      </c>
      <c r="AB18" s="105">
        <f>(VLOOKUP($B$1,'Multipliers and Adjustments'!$A$70:$I$86,TRUNC(COLUMN(AB$2)/5)+2,FALSE)*SUMIFS('EPA US Data'!$I:$I,'EPA US Data'!$D:$D,'Country Selector'!$A$2,'EPA US Data'!$J:$J,$B$1,'EPA US Data'!$C:$C,AB$2,'EPA US Data'!$G:$G,"&gt;="&amp;$A18,'EPA US Data'!$G:$G,"&lt;"&amp;$B18)+IF('Multipliers and Adjustments'!$B$66="Y",'SNAP Adjustment'!AC130,0))*unit_conv*'State Downscaling Multipliers'!$B$9</f>
        <v>0</v>
      </c>
      <c r="AC18" s="2">
        <f t="shared" ref="AC18:AF18" si="112">AB18+($AG18-$AB18)/5</f>
        <v>0</v>
      </c>
      <c r="AD18" s="2">
        <f t="shared" si="112"/>
        <v>0</v>
      </c>
      <c r="AE18" s="2">
        <f t="shared" si="112"/>
        <v>0</v>
      </c>
      <c r="AF18" s="2">
        <f t="shared" si="112"/>
        <v>0</v>
      </c>
      <c r="AG18" s="105">
        <f>(VLOOKUP($B$1,'Multipliers and Adjustments'!$A$70:$I$86,TRUNC(COLUMN(AG$2)/5)+2,FALSE)*SUMIFS('EPA US Data'!$I:$I,'EPA US Data'!$D:$D,'Country Selector'!$A$2,'EPA US Data'!$J:$J,$B$1,'EPA US Data'!$C:$C,AG$2,'EPA US Data'!$G:$G,"&gt;="&amp;$A18,'EPA US Data'!$G:$G,"&lt;"&amp;$B18)+IF('Multipliers and Adjustments'!$B$66="Y",'SNAP Adjustment'!AH130,0))*unit_conv*'State Downscaling Multipliers'!$B$9</f>
        <v>0</v>
      </c>
      <c r="AH18" s="2">
        <f t="shared" ref="AH18:AK18" si="113">AG18+($AL18-$AG18)/5</f>
        <v>0</v>
      </c>
      <c r="AI18" s="2">
        <f t="shared" si="113"/>
        <v>0</v>
      </c>
      <c r="AJ18" s="2">
        <f t="shared" si="113"/>
        <v>0</v>
      </c>
      <c r="AK18" s="2">
        <f t="shared" si="113"/>
        <v>0</v>
      </c>
      <c r="AL18" s="105">
        <f>(VLOOKUP($B$1,'Multipliers and Adjustments'!$A$70:$I$86,TRUNC(COLUMN(AL$2)/5)+2,FALSE)*SUMIFS('EPA US Data'!$I:$I,'EPA US Data'!$D:$D,'Country Selector'!$A$2,'EPA US Data'!$J:$J,$B$1,'EPA US Data'!$C:$C,AL$2,'EPA US Data'!$G:$G,"&gt;="&amp;$A18,'EPA US Data'!$G:$G,"&lt;"&amp;$B18)+IF('Multipliers and Adjustments'!$B$66="Y",'SNAP Adjustment'!AM130,0))*unit_conv*'State Downscaling Multipliers'!$B$9</f>
        <v>0</v>
      </c>
    </row>
    <row r="19" spans="1:38" x14ac:dyDescent="0.25">
      <c r="A19" s="49">
        <f t="shared" si="8"/>
        <v>-350</v>
      </c>
      <c r="B19" s="49">
        <f t="shared" si="0"/>
        <v>-300</v>
      </c>
      <c r="C19" s="105">
        <f>(VLOOKUP($B$1,'Multipliers and Adjustments'!$A$70:$I$86,TRUNC(COLUMN(C$2)/5)+2,FALSE)*SUMIFS('EPA US Data'!$I:$I,'EPA US Data'!$D:$D,'Country Selector'!$A$2,'EPA US Data'!$J:$J,$B$1,'EPA US Data'!$C:$C,C$2,'EPA US Data'!$G:$G,"&gt;="&amp;$A19,'EPA US Data'!$G:$G,"&lt;"&amp;$B19)+IF('Multipliers and Adjustments'!$B$66="Y",'SNAP Adjustment'!D131,0))*unit_conv*'State Downscaling Multipliers'!$B$9</f>
        <v>0</v>
      </c>
      <c r="D19" s="2">
        <f t="shared" ref="D19:G19" si="114">C19+($H19-$C19)/5</f>
        <v>0</v>
      </c>
      <c r="E19" s="2">
        <f t="shared" si="114"/>
        <v>0</v>
      </c>
      <c r="F19" s="2">
        <f t="shared" si="114"/>
        <v>0</v>
      </c>
      <c r="G19" s="2">
        <f t="shared" si="114"/>
        <v>0</v>
      </c>
      <c r="H19" s="105">
        <f>(VLOOKUP($B$1,'Multipliers and Adjustments'!$A$70:$I$86,TRUNC(COLUMN(H$2)/5)+2,FALSE)*SUMIFS('EPA US Data'!$I:$I,'EPA US Data'!$D:$D,'Country Selector'!$A$2,'EPA US Data'!$J:$J,$B$1,'EPA US Data'!$C:$C,H$2,'EPA US Data'!$G:$G,"&gt;="&amp;$A19,'EPA US Data'!$G:$G,"&lt;"&amp;$B19)+IF('Multipliers and Adjustments'!$B$66="Y",'SNAP Adjustment'!I131,0))*unit_conv*'State Downscaling Multipliers'!$B$9</f>
        <v>0</v>
      </c>
      <c r="I19" s="2">
        <f t="shared" ref="I19:L19" si="115">H19+($M19-$H19)/5</f>
        <v>0</v>
      </c>
      <c r="J19" s="2">
        <f t="shared" si="115"/>
        <v>0</v>
      </c>
      <c r="K19" s="2">
        <f t="shared" si="115"/>
        <v>0</v>
      </c>
      <c r="L19" s="2">
        <f t="shared" si="115"/>
        <v>0</v>
      </c>
      <c r="M19" s="105">
        <f>(VLOOKUP($B$1,'Multipliers and Adjustments'!$A$70:$I$86,TRUNC(COLUMN(M$2)/5)+2,FALSE)*SUMIFS('EPA US Data'!$I:$I,'EPA US Data'!$D:$D,'Country Selector'!$A$2,'EPA US Data'!$J:$J,$B$1,'EPA US Data'!$C:$C,M$2,'EPA US Data'!$G:$G,"&gt;="&amp;$A19,'EPA US Data'!$G:$G,"&lt;"&amp;$B19)+IF('Multipliers and Adjustments'!$B$66="Y",'SNAP Adjustment'!N131,0))*unit_conv*'State Downscaling Multipliers'!$B$9</f>
        <v>0</v>
      </c>
      <c r="N19" s="2">
        <f t="shared" ref="N19:Q19" si="116">M19+($R19-$M19)/5</f>
        <v>0</v>
      </c>
      <c r="O19" s="2">
        <f t="shared" si="116"/>
        <v>0</v>
      </c>
      <c r="P19" s="2">
        <f t="shared" si="116"/>
        <v>0</v>
      </c>
      <c r="Q19" s="2">
        <f t="shared" si="116"/>
        <v>0</v>
      </c>
      <c r="R19" s="105">
        <f>(VLOOKUP($B$1,'Multipliers and Adjustments'!$A$70:$I$86,TRUNC(COLUMN(R$2)/5)+2,FALSE)*SUMIFS('EPA US Data'!$I:$I,'EPA US Data'!$D:$D,'Country Selector'!$A$2,'EPA US Data'!$J:$J,$B$1,'EPA US Data'!$C:$C,R$2,'EPA US Data'!$G:$G,"&gt;="&amp;$A19,'EPA US Data'!$G:$G,"&lt;"&amp;$B19)+IF('Multipliers and Adjustments'!$B$66="Y",'SNAP Adjustment'!S131,0))*unit_conv*'State Downscaling Multipliers'!$B$9</f>
        <v>0</v>
      </c>
      <c r="S19" s="2">
        <f t="shared" ref="S19:V19" si="117">R19+($W19-$R19)/5</f>
        <v>0</v>
      </c>
      <c r="T19" s="2">
        <f t="shared" si="117"/>
        <v>0</v>
      </c>
      <c r="U19" s="2">
        <f t="shared" si="117"/>
        <v>0</v>
      </c>
      <c r="V19" s="2">
        <f t="shared" si="117"/>
        <v>0</v>
      </c>
      <c r="W19" s="105">
        <f>(VLOOKUP($B$1,'Multipliers and Adjustments'!$A$70:$I$86,TRUNC(COLUMN(W$2)/5)+2,FALSE)*SUMIFS('EPA US Data'!$I:$I,'EPA US Data'!$D:$D,'Country Selector'!$A$2,'EPA US Data'!$J:$J,$B$1,'EPA US Data'!$C:$C,W$2,'EPA US Data'!$G:$G,"&gt;="&amp;$A19,'EPA US Data'!$G:$G,"&lt;"&amp;$B19)+IF('Multipliers and Adjustments'!$B$66="Y",'SNAP Adjustment'!X131,0))*unit_conv*'State Downscaling Multipliers'!$B$9</f>
        <v>0</v>
      </c>
      <c r="X19" s="2">
        <f t="shared" ref="X19:AA19" si="118">W19+($AB19-$W19)/5</f>
        <v>0</v>
      </c>
      <c r="Y19" s="2">
        <f t="shared" si="118"/>
        <v>0</v>
      </c>
      <c r="Z19" s="2">
        <f t="shared" si="118"/>
        <v>0</v>
      </c>
      <c r="AA19" s="2">
        <f t="shared" si="118"/>
        <v>0</v>
      </c>
      <c r="AB19" s="105">
        <f>(VLOOKUP($B$1,'Multipliers and Adjustments'!$A$70:$I$86,TRUNC(COLUMN(AB$2)/5)+2,FALSE)*SUMIFS('EPA US Data'!$I:$I,'EPA US Data'!$D:$D,'Country Selector'!$A$2,'EPA US Data'!$J:$J,$B$1,'EPA US Data'!$C:$C,AB$2,'EPA US Data'!$G:$G,"&gt;="&amp;$A19,'EPA US Data'!$G:$G,"&lt;"&amp;$B19)+IF('Multipliers and Adjustments'!$B$66="Y",'SNAP Adjustment'!AC131,0))*unit_conv*'State Downscaling Multipliers'!$B$9</f>
        <v>0</v>
      </c>
      <c r="AC19" s="2">
        <f t="shared" ref="AC19:AF19" si="119">AB19+($AG19-$AB19)/5</f>
        <v>0</v>
      </c>
      <c r="AD19" s="2">
        <f t="shared" si="119"/>
        <v>0</v>
      </c>
      <c r="AE19" s="2">
        <f t="shared" si="119"/>
        <v>0</v>
      </c>
      <c r="AF19" s="2">
        <f t="shared" si="119"/>
        <v>0</v>
      </c>
      <c r="AG19" s="105">
        <f>(VLOOKUP($B$1,'Multipliers and Adjustments'!$A$70:$I$86,TRUNC(COLUMN(AG$2)/5)+2,FALSE)*SUMIFS('EPA US Data'!$I:$I,'EPA US Data'!$D:$D,'Country Selector'!$A$2,'EPA US Data'!$J:$J,$B$1,'EPA US Data'!$C:$C,AG$2,'EPA US Data'!$G:$G,"&gt;="&amp;$A19,'EPA US Data'!$G:$G,"&lt;"&amp;$B19)+IF('Multipliers and Adjustments'!$B$66="Y",'SNAP Adjustment'!AH131,0))*unit_conv*'State Downscaling Multipliers'!$B$9</f>
        <v>0</v>
      </c>
      <c r="AH19" s="2">
        <f t="shared" ref="AH19:AK19" si="120">AG19+($AL19-$AG19)/5</f>
        <v>0</v>
      </c>
      <c r="AI19" s="2">
        <f t="shared" si="120"/>
        <v>0</v>
      </c>
      <c r="AJ19" s="2">
        <f t="shared" si="120"/>
        <v>0</v>
      </c>
      <c r="AK19" s="2">
        <f t="shared" si="120"/>
        <v>0</v>
      </c>
      <c r="AL19" s="105">
        <f>(VLOOKUP($B$1,'Multipliers and Adjustments'!$A$70:$I$86,TRUNC(COLUMN(AL$2)/5)+2,FALSE)*SUMIFS('EPA US Data'!$I:$I,'EPA US Data'!$D:$D,'Country Selector'!$A$2,'EPA US Data'!$J:$J,$B$1,'EPA US Data'!$C:$C,AL$2,'EPA US Data'!$G:$G,"&gt;="&amp;$A19,'EPA US Data'!$G:$G,"&lt;"&amp;$B19)+IF('Multipliers and Adjustments'!$B$66="Y",'SNAP Adjustment'!AM131,0))*unit_conv*'State Downscaling Multipliers'!$B$9</f>
        <v>0</v>
      </c>
    </row>
    <row r="20" spans="1:38" x14ac:dyDescent="0.25">
      <c r="A20" s="49">
        <f t="shared" si="8"/>
        <v>-300</v>
      </c>
      <c r="B20" s="49">
        <f t="shared" si="0"/>
        <v>-250</v>
      </c>
      <c r="C20" s="105">
        <f>(VLOOKUP($B$1,'Multipliers and Adjustments'!$A$70:$I$86,TRUNC(COLUMN(C$2)/5)+2,FALSE)*SUMIFS('EPA US Data'!$I:$I,'EPA US Data'!$D:$D,'Country Selector'!$A$2,'EPA US Data'!$J:$J,$B$1,'EPA US Data'!$C:$C,C$2,'EPA US Data'!$G:$G,"&gt;="&amp;$A20,'EPA US Data'!$G:$G,"&lt;"&amp;$B20)+IF('Multipliers and Adjustments'!$B$66="Y",'SNAP Adjustment'!D132,0))*unit_conv*'State Downscaling Multipliers'!$B$9</f>
        <v>0</v>
      </c>
      <c r="D20" s="2">
        <f t="shared" ref="D20:G20" si="121">C20+($H20-$C20)/5</f>
        <v>0</v>
      </c>
      <c r="E20" s="2">
        <f t="shared" si="121"/>
        <v>0</v>
      </c>
      <c r="F20" s="2">
        <f t="shared" si="121"/>
        <v>0</v>
      </c>
      <c r="G20" s="2">
        <f t="shared" si="121"/>
        <v>0</v>
      </c>
      <c r="H20" s="105">
        <f>(VLOOKUP($B$1,'Multipliers and Adjustments'!$A$70:$I$86,TRUNC(COLUMN(H$2)/5)+2,FALSE)*SUMIFS('EPA US Data'!$I:$I,'EPA US Data'!$D:$D,'Country Selector'!$A$2,'EPA US Data'!$J:$J,$B$1,'EPA US Data'!$C:$C,H$2,'EPA US Data'!$G:$G,"&gt;="&amp;$A20,'EPA US Data'!$G:$G,"&lt;"&amp;$B20)+IF('Multipliers and Adjustments'!$B$66="Y",'SNAP Adjustment'!I132,0))*unit_conv*'State Downscaling Multipliers'!$B$9</f>
        <v>0</v>
      </c>
      <c r="I20" s="2">
        <f t="shared" ref="I20:L20" si="122">H20+($M20-$H20)/5</f>
        <v>0</v>
      </c>
      <c r="J20" s="2">
        <f t="shared" si="122"/>
        <v>0</v>
      </c>
      <c r="K20" s="2">
        <f t="shared" si="122"/>
        <v>0</v>
      </c>
      <c r="L20" s="2">
        <f t="shared" si="122"/>
        <v>0</v>
      </c>
      <c r="M20" s="105">
        <f>(VLOOKUP($B$1,'Multipliers and Adjustments'!$A$70:$I$86,TRUNC(COLUMN(M$2)/5)+2,FALSE)*SUMIFS('EPA US Data'!$I:$I,'EPA US Data'!$D:$D,'Country Selector'!$A$2,'EPA US Data'!$J:$J,$B$1,'EPA US Data'!$C:$C,M$2,'EPA US Data'!$G:$G,"&gt;="&amp;$A20,'EPA US Data'!$G:$G,"&lt;"&amp;$B20)+IF('Multipliers and Adjustments'!$B$66="Y",'SNAP Adjustment'!N132,0))*unit_conv*'State Downscaling Multipliers'!$B$9</f>
        <v>0</v>
      </c>
      <c r="N20" s="2">
        <f t="shared" ref="N20:Q20" si="123">M20+($R20-$M20)/5</f>
        <v>0</v>
      </c>
      <c r="O20" s="2">
        <f t="shared" si="123"/>
        <v>0</v>
      </c>
      <c r="P20" s="2">
        <f t="shared" si="123"/>
        <v>0</v>
      </c>
      <c r="Q20" s="2">
        <f t="shared" si="123"/>
        <v>0</v>
      </c>
      <c r="R20" s="105">
        <f>(VLOOKUP($B$1,'Multipliers and Adjustments'!$A$70:$I$86,TRUNC(COLUMN(R$2)/5)+2,FALSE)*SUMIFS('EPA US Data'!$I:$I,'EPA US Data'!$D:$D,'Country Selector'!$A$2,'EPA US Data'!$J:$J,$B$1,'EPA US Data'!$C:$C,R$2,'EPA US Data'!$G:$G,"&gt;="&amp;$A20,'EPA US Data'!$G:$G,"&lt;"&amp;$B20)+IF('Multipliers and Adjustments'!$B$66="Y",'SNAP Adjustment'!S132,0))*unit_conv*'State Downscaling Multipliers'!$B$9</f>
        <v>0</v>
      </c>
      <c r="S20" s="2">
        <f t="shared" ref="S20:V20" si="124">R20+($W20-$R20)/5</f>
        <v>0</v>
      </c>
      <c r="T20" s="2">
        <f t="shared" si="124"/>
        <v>0</v>
      </c>
      <c r="U20" s="2">
        <f t="shared" si="124"/>
        <v>0</v>
      </c>
      <c r="V20" s="2">
        <f t="shared" si="124"/>
        <v>0</v>
      </c>
      <c r="W20" s="105">
        <f>(VLOOKUP($B$1,'Multipliers and Adjustments'!$A$70:$I$86,TRUNC(COLUMN(W$2)/5)+2,FALSE)*SUMIFS('EPA US Data'!$I:$I,'EPA US Data'!$D:$D,'Country Selector'!$A$2,'EPA US Data'!$J:$J,$B$1,'EPA US Data'!$C:$C,W$2,'EPA US Data'!$G:$G,"&gt;="&amp;$A20,'EPA US Data'!$G:$G,"&lt;"&amp;$B20)+IF('Multipliers and Adjustments'!$B$66="Y",'SNAP Adjustment'!X132,0))*unit_conv*'State Downscaling Multipliers'!$B$9</f>
        <v>0</v>
      </c>
      <c r="X20" s="2">
        <f t="shared" ref="X20:AA20" si="125">W20+($AB20-$W20)/5</f>
        <v>0</v>
      </c>
      <c r="Y20" s="2">
        <f t="shared" si="125"/>
        <v>0</v>
      </c>
      <c r="Z20" s="2">
        <f t="shared" si="125"/>
        <v>0</v>
      </c>
      <c r="AA20" s="2">
        <f t="shared" si="125"/>
        <v>0</v>
      </c>
      <c r="AB20" s="105">
        <f>(VLOOKUP($B$1,'Multipliers and Adjustments'!$A$70:$I$86,TRUNC(COLUMN(AB$2)/5)+2,FALSE)*SUMIFS('EPA US Data'!$I:$I,'EPA US Data'!$D:$D,'Country Selector'!$A$2,'EPA US Data'!$J:$J,$B$1,'EPA US Data'!$C:$C,AB$2,'EPA US Data'!$G:$G,"&gt;="&amp;$A20,'EPA US Data'!$G:$G,"&lt;"&amp;$B20)+IF('Multipliers and Adjustments'!$B$66="Y",'SNAP Adjustment'!AC132,0))*unit_conv*'State Downscaling Multipliers'!$B$9</f>
        <v>0</v>
      </c>
      <c r="AC20" s="2">
        <f t="shared" ref="AC20:AF20" si="126">AB20+($AG20-$AB20)/5</f>
        <v>0</v>
      </c>
      <c r="AD20" s="2">
        <f t="shared" si="126"/>
        <v>0</v>
      </c>
      <c r="AE20" s="2">
        <f t="shared" si="126"/>
        <v>0</v>
      </c>
      <c r="AF20" s="2">
        <f t="shared" si="126"/>
        <v>0</v>
      </c>
      <c r="AG20" s="105">
        <f>(VLOOKUP($B$1,'Multipliers and Adjustments'!$A$70:$I$86,TRUNC(COLUMN(AG$2)/5)+2,FALSE)*SUMIFS('EPA US Data'!$I:$I,'EPA US Data'!$D:$D,'Country Selector'!$A$2,'EPA US Data'!$J:$J,$B$1,'EPA US Data'!$C:$C,AG$2,'EPA US Data'!$G:$G,"&gt;="&amp;$A20,'EPA US Data'!$G:$G,"&lt;"&amp;$B20)+IF('Multipliers and Adjustments'!$B$66="Y",'SNAP Adjustment'!AH132,0))*unit_conv*'State Downscaling Multipliers'!$B$9</f>
        <v>0</v>
      </c>
      <c r="AH20" s="2">
        <f t="shared" ref="AH20:AK20" si="127">AG20+($AL20-$AG20)/5</f>
        <v>0</v>
      </c>
      <c r="AI20" s="2">
        <f t="shared" si="127"/>
        <v>0</v>
      </c>
      <c r="AJ20" s="2">
        <f t="shared" si="127"/>
        <v>0</v>
      </c>
      <c r="AK20" s="2">
        <f t="shared" si="127"/>
        <v>0</v>
      </c>
      <c r="AL20" s="105">
        <f>(VLOOKUP($B$1,'Multipliers and Adjustments'!$A$70:$I$86,TRUNC(COLUMN(AL$2)/5)+2,FALSE)*SUMIFS('EPA US Data'!$I:$I,'EPA US Data'!$D:$D,'Country Selector'!$A$2,'EPA US Data'!$J:$J,$B$1,'EPA US Data'!$C:$C,AL$2,'EPA US Data'!$G:$G,"&gt;="&amp;$A20,'EPA US Data'!$G:$G,"&lt;"&amp;$B20)+IF('Multipliers and Adjustments'!$B$66="Y",'SNAP Adjustment'!AM132,0))*unit_conv*'State Downscaling Multipliers'!$B$9</f>
        <v>0</v>
      </c>
    </row>
    <row r="21" spans="1:38" ht="15.75" customHeight="1" x14ac:dyDescent="0.25">
      <c r="A21" s="49">
        <f t="shared" si="8"/>
        <v>-250</v>
      </c>
      <c r="B21" s="49">
        <f t="shared" si="0"/>
        <v>-200</v>
      </c>
      <c r="C21" s="105">
        <f>(VLOOKUP($B$1,'Multipliers and Adjustments'!$A$70:$I$86,TRUNC(COLUMN(C$2)/5)+2,FALSE)*SUMIFS('EPA US Data'!$I:$I,'EPA US Data'!$D:$D,'Country Selector'!$A$2,'EPA US Data'!$J:$J,$B$1,'EPA US Data'!$C:$C,C$2,'EPA US Data'!$G:$G,"&gt;="&amp;$A21,'EPA US Data'!$G:$G,"&lt;"&amp;$B21)+IF('Multipliers and Adjustments'!$B$66="Y",'SNAP Adjustment'!D133,0))*unit_conv*'State Downscaling Multipliers'!$B$9</f>
        <v>0</v>
      </c>
      <c r="D21" s="2">
        <f t="shared" ref="D21:G21" si="128">C21+($H21-$C21)/5</f>
        <v>0</v>
      </c>
      <c r="E21" s="2">
        <f t="shared" si="128"/>
        <v>0</v>
      </c>
      <c r="F21" s="2">
        <f t="shared" si="128"/>
        <v>0</v>
      </c>
      <c r="G21" s="2">
        <f t="shared" si="128"/>
        <v>0</v>
      </c>
      <c r="H21" s="105">
        <f>(VLOOKUP($B$1,'Multipliers and Adjustments'!$A$70:$I$86,TRUNC(COLUMN(H$2)/5)+2,FALSE)*SUMIFS('EPA US Data'!$I:$I,'EPA US Data'!$D:$D,'Country Selector'!$A$2,'EPA US Data'!$J:$J,$B$1,'EPA US Data'!$C:$C,H$2,'EPA US Data'!$G:$G,"&gt;="&amp;$A21,'EPA US Data'!$G:$G,"&lt;"&amp;$B21)+IF('Multipliers and Adjustments'!$B$66="Y",'SNAP Adjustment'!I133,0))*unit_conv*'State Downscaling Multipliers'!$B$9</f>
        <v>0</v>
      </c>
      <c r="I21" s="2">
        <f t="shared" ref="I21:L21" si="129">H21+($M21-$H21)/5</f>
        <v>0</v>
      </c>
      <c r="J21" s="2">
        <f t="shared" si="129"/>
        <v>0</v>
      </c>
      <c r="K21" s="2">
        <f t="shared" si="129"/>
        <v>0</v>
      </c>
      <c r="L21" s="2">
        <f t="shared" si="129"/>
        <v>0</v>
      </c>
      <c r="M21" s="105">
        <f>(VLOOKUP($B$1,'Multipliers and Adjustments'!$A$70:$I$86,TRUNC(COLUMN(M$2)/5)+2,FALSE)*SUMIFS('EPA US Data'!$I:$I,'EPA US Data'!$D:$D,'Country Selector'!$A$2,'EPA US Data'!$J:$J,$B$1,'EPA US Data'!$C:$C,M$2,'EPA US Data'!$G:$G,"&gt;="&amp;$A21,'EPA US Data'!$G:$G,"&lt;"&amp;$B21)+IF('Multipliers and Adjustments'!$B$66="Y",'SNAP Adjustment'!N133,0))*unit_conv*'State Downscaling Multipliers'!$B$9</f>
        <v>0</v>
      </c>
      <c r="N21" s="2">
        <f t="shared" ref="N21:Q21" si="130">M21+($R21-$M21)/5</f>
        <v>0</v>
      </c>
      <c r="O21" s="2">
        <f t="shared" si="130"/>
        <v>0</v>
      </c>
      <c r="P21" s="2">
        <f t="shared" si="130"/>
        <v>0</v>
      </c>
      <c r="Q21" s="2">
        <f t="shared" si="130"/>
        <v>0</v>
      </c>
      <c r="R21" s="105">
        <f>(VLOOKUP($B$1,'Multipliers and Adjustments'!$A$70:$I$86,TRUNC(COLUMN(R$2)/5)+2,FALSE)*SUMIFS('EPA US Data'!$I:$I,'EPA US Data'!$D:$D,'Country Selector'!$A$2,'EPA US Data'!$J:$J,$B$1,'EPA US Data'!$C:$C,R$2,'EPA US Data'!$G:$G,"&gt;="&amp;$A21,'EPA US Data'!$G:$G,"&lt;"&amp;$B21)+IF('Multipliers and Adjustments'!$B$66="Y",'SNAP Adjustment'!S133,0))*unit_conv*'State Downscaling Multipliers'!$B$9</f>
        <v>0</v>
      </c>
      <c r="S21" s="2">
        <f t="shared" ref="S21:V21" si="131">R21+($W21-$R21)/5</f>
        <v>0</v>
      </c>
      <c r="T21" s="2">
        <f t="shared" si="131"/>
        <v>0</v>
      </c>
      <c r="U21" s="2">
        <f t="shared" si="131"/>
        <v>0</v>
      </c>
      <c r="V21" s="2">
        <f t="shared" si="131"/>
        <v>0</v>
      </c>
      <c r="W21" s="105">
        <f>(VLOOKUP($B$1,'Multipliers and Adjustments'!$A$70:$I$86,TRUNC(COLUMN(W$2)/5)+2,FALSE)*SUMIFS('EPA US Data'!$I:$I,'EPA US Data'!$D:$D,'Country Selector'!$A$2,'EPA US Data'!$J:$J,$B$1,'EPA US Data'!$C:$C,W$2,'EPA US Data'!$G:$G,"&gt;="&amp;$A21,'EPA US Data'!$G:$G,"&lt;"&amp;$B21)+IF('Multipliers and Adjustments'!$B$66="Y",'SNAP Adjustment'!X133,0))*unit_conv*'State Downscaling Multipliers'!$B$9</f>
        <v>0</v>
      </c>
      <c r="X21" s="2">
        <f t="shared" ref="X21:AA21" si="132">W21+($AB21-$W21)/5</f>
        <v>0</v>
      </c>
      <c r="Y21" s="2">
        <f t="shared" si="132"/>
        <v>0</v>
      </c>
      <c r="Z21" s="2">
        <f t="shared" si="132"/>
        <v>0</v>
      </c>
      <c r="AA21" s="2">
        <f t="shared" si="132"/>
        <v>0</v>
      </c>
      <c r="AB21" s="105">
        <f>(VLOOKUP($B$1,'Multipliers and Adjustments'!$A$70:$I$86,TRUNC(COLUMN(AB$2)/5)+2,FALSE)*SUMIFS('EPA US Data'!$I:$I,'EPA US Data'!$D:$D,'Country Selector'!$A$2,'EPA US Data'!$J:$J,$B$1,'EPA US Data'!$C:$C,AB$2,'EPA US Data'!$G:$G,"&gt;="&amp;$A21,'EPA US Data'!$G:$G,"&lt;"&amp;$B21)+IF('Multipliers and Adjustments'!$B$66="Y",'SNAP Adjustment'!AC133,0))*unit_conv*'State Downscaling Multipliers'!$B$9</f>
        <v>0</v>
      </c>
      <c r="AC21" s="2">
        <f t="shared" ref="AC21:AF21" si="133">AB21+($AG21-$AB21)/5</f>
        <v>0</v>
      </c>
      <c r="AD21" s="2">
        <f t="shared" si="133"/>
        <v>0</v>
      </c>
      <c r="AE21" s="2">
        <f t="shared" si="133"/>
        <v>0</v>
      </c>
      <c r="AF21" s="2">
        <f t="shared" si="133"/>
        <v>0</v>
      </c>
      <c r="AG21" s="105">
        <f>(VLOOKUP($B$1,'Multipliers and Adjustments'!$A$70:$I$86,TRUNC(COLUMN(AG$2)/5)+2,FALSE)*SUMIFS('EPA US Data'!$I:$I,'EPA US Data'!$D:$D,'Country Selector'!$A$2,'EPA US Data'!$J:$J,$B$1,'EPA US Data'!$C:$C,AG$2,'EPA US Data'!$G:$G,"&gt;="&amp;$A21,'EPA US Data'!$G:$G,"&lt;"&amp;$B21)+IF('Multipliers and Adjustments'!$B$66="Y",'SNAP Adjustment'!AH133,0))*unit_conv*'State Downscaling Multipliers'!$B$9</f>
        <v>0</v>
      </c>
      <c r="AH21" s="2">
        <f t="shared" ref="AH21:AK21" si="134">AG21+($AL21-$AG21)/5</f>
        <v>0</v>
      </c>
      <c r="AI21" s="2">
        <f t="shared" si="134"/>
        <v>0</v>
      </c>
      <c r="AJ21" s="2">
        <f t="shared" si="134"/>
        <v>0</v>
      </c>
      <c r="AK21" s="2">
        <f t="shared" si="134"/>
        <v>0</v>
      </c>
      <c r="AL21" s="105">
        <f>(VLOOKUP($B$1,'Multipliers and Adjustments'!$A$70:$I$86,TRUNC(COLUMN(AL$2)/5)+2,FALSE)*SUMIFS('EPA US Data'!$I:$I,'EPA US Data'!$D:$D,'Country Selector'!$A$2,'EPA US Data'!$J:$J,$B$1,'EPA US Data'!$C:$C,AL$2,'EPA US Data'!$G:$G,"&gt;="&amp;$A21,'EPA US Data'!$G:$G,"&lt;"&amp;$B21)+IF('Multipliers and Adjustments'!$B$66="Y",'SNAP Adjustment'!AM133,0))*unit_conv*'State Downscaling Multipliers'!$B$9</f>
        <v>0</v>
      </c>
    </row>
    <row r="22" spans="1:38" ht="15.75" customHeight="1" x14ac:dyDescent="0.25">
      <c r="A22" s="49">
        <f t="shared" si="8"/>
        <v>-200</v>
      </c>
      <c r="B22" s="49">
        <f t="shared" si="0"/>
        <v>-150</v>
      </c>
      <c r="C22" s="105">
        <f>(VLOOKUP($B$1,'Multipliers and Adjustments'!$A$70:$I$86,TRUNC(COLUMN(C$2)/5)+2,FALSE)*SUMIFS('EPA US Data'!$I:$I,'EPA US Data'!$D:$D,'Country Selector'!$A$2,'EPA US Data'!$J:$J,$B$1,'EPA US Data'!$C:$C,C$2,'EPA US Data'!$G:$G,"&gt;="&amp;$A22,'EPA US Data'!$G:$G,"&lt;"&amp;$B22)+IF('Multipliers and Adjustments'!$B$66="Y",'SNAP Adjustment'!D134,0))*unit_conv*'State Downscaling Multipliers'!$B$9</f>
        <v>0</v>
      </c>
      <c r="D22" s="2">
        <f t="shared" ref="D22:G22" si="135">C22+($H22-$C22)/5</f>
        <v>0</v>
      </c>
      <c r="E22" s="2">
        <f t="shared" si="135"/>
        <v>0</v>
      </c>
      <c r="F22" s="2">
        <f t="shared" si="135"/>
        <v>0</v>
      </c>
      <c r="G22" s="2">
        <f t="shared" si="135"/>
        <v>0</v>
      </c>
      <c r="H22" s="105">
        <f>(VLOOKUP($B$1,'Multipliers and Adjustments'!$A$70:$I$86,TRUNC(COLUMN(H$2)/5)+2,FALSE)*SUMIFS('EPA US Data'!$I:$I,'EPA US Data'!$D:$D,'Country Selector'!$A$2,'EPA US Data'!$J:$J,$B$1,'EPA US Data'!$C:$C,H$2,'EPA US Data'!$G:$G,"&gt;="&amp;$A22,'EPA US Data'!$G:$G,"&lt;"&amp;$B22)+IF('Multipliers and Adjustments'!$B$66="Y",'SNAP Adjustment'!I134,0))*unit_conv*'State Downscaling Multipliers'!$B$9</f>
        <v>0</v>
      </c>
      <c r="I22" s="2">
        <f t="shared" ref="I22:L22" si="136">H22+($M22-$H22)/5</f>
        <v>0</v>
      </c>
      <c r="J22" s="2">
        <f t="shared" si="136"/>
        <v>0</v>
      </c>
      <c r="K22" s="2">
        <f t="shared" si="136"/>
        <v>0</v>
      </c>
      <c r="L22" s="2">
        <f t="shared" si="136"/>
        <v>0</v>
      </c>
      <c r="M22" s="105">
        <f>(VLOOKUP($B$1,'Multipliers and Adjustments'!$A$70:$I$86,TRUNC(COLUMN(M$2)/5)+2,FALSE)*SUMIFS('EPA US Data'!$I:$I,'EPA US Data'!$D:$D,'Country Selector'!$A$2,'EPA US Data'!$J:$J,$B$1,'EPA US Data'!$C:$C,M$2,'EPA US Data'!$G:$G,"&gt;="&amp;$A22,'EPA US Data'!$G:$G,"&lt;"&amp;$B22)+IF('Multipliers and Adjustments'!$B$66="Y",'SNAP Adjustment'!N134,0))*unit_conv*'State Downscaling Multipliers'!$B$9</f>
        <v>0</v>
      </c>
      <c r="N22" s="2">
        <f t="shared" ref="N22:Q22" si="137">M22+($R22-$M22)/5</f>
        <v>0</v>
      </c>
      <c r="O22" s="2">
        <f t="shared" si="137"/>
        <v>0</v>
      </c>
      <c r="P22" s="2">
        <f t="shared" si="137"/>
        <v>0</v>
      </c>
      <c r="Q22" s="2">
        <f t="shared" si="137"/>
        <v>0</v>
      </c>
      <c r="R22" s="105">
        <f>(VLOOKUP($B$1,'Multipliers and Adjustments'!$A$70:$I$86,TRUNC(COLUMN(R$2)/5)+2,FALSE)*SUMIFS('EPA US Data'!$I:$I,'EPA US Data'!$D:$D,'Country Selector'!$A$2,'EPA US Data'!$J:$J,$B$1,'EPA US Data'!$C:$C,R$2,'EPA US Data'!$G:$G,"&gt;="&amp;$A22,'EPA US Data'!$G:$G,"&lt;"&amp;$B22)+IF('Multipliers and Adjustments'!$B$66="Y",'SNAP Adjustment'!S134,0))*unit_conv*'State Downscaling Multipliers'!$B$9</f>
        <v>0</v>
      </c>
      <c r="S22" s="2">
        <f t="shared" ref="S22:V22" si="138">R22+($W22-$R22)/5</f>
        <v>0</v>
      </c>
      <c r="T22" s="2">
        <f t="shared" si="138"/>
        <v>0</v>
      </c>
      <c r="U22" s="2">
        <f t="shared" si="138"/>
        <v>0</v>
      </c>
      <c r="V22" s="2">
        <f t="shared" si="138"/>
        <v>0</v>
      </c>
      <c r="W22" s="105">
        <f>(VLOOKUP($B$1,'Multipliers and Adjustments'!$A$70:$I$86,TRUNC(COLUMN(W$2)/5)+2,FALSE)*SUMIFS('EPA US Data'!$I:$I,'EPA US Data'!$D:$D,'Country Selector'!$A$2,'EPA US Data'!$J:$J,$B$1,'EPA US Data'!$C:$C,W$2,'EPA US Data'!$G:$G,"&gt;="&amp;$A22,'EPA US Data'!$G:$G,"&lt;"&amp;$B22)+IF('Multipliers and Adjustments'!$B$66="Y",'SNAP Adjustment'!X134,0))*unit_conv*'State Downscaling Multipliers'!$B$9</f>
        <v>0</v>
      </c>
      <c r="X22" s="2">
        <f t="shared" ref="X22:AA22" si="139">W22+($AB22-$W22)/5</f>
        <v>0</v>
      </c>
      <c r="Y22" s="2">
        <f t="shared" si="139"/>
        <v>0</v>
      </c>
      <c r="Z22" s="2">
        <f t="shared" si="139"/>
        <v>0</v>
      </c>
      <c r="AA22" s="2">
        <f t="shared" si="139"/>
        <v>0</v>
      </c>
      <c r="AB22" s="105">
        <f>(VLOOKUP($B$1,'Multipliers and Adjustments'!$A$70:$I$86,TRUNC(COLUMN(AB$2)/5)+2,FALSE)*SUMIFS('EPA US Data'!$I:$I,'EPA US Data'!$D:$D,'Country Selector'!$A$2,'EPA US Data'!$J:$J,$B$1,'EPA US Data'!$C:$C,AB$2,'EPA US Data'!$G:$G,"&gt;="&amp;$A22,'EPA US Data'!$G:$G,"&lt;"&amp;$B22)+IF('Multipliers and Adjustments'!$B$66="Y",'SNAP Adjustment'!AC134,0))*unit_conv*'State Downscaling Multipliers'!$B$9</f>
        <v>0</v>
      </c>
      <c r="AC22" s="2">
        <f t="shared" ref="AC22:AF22" si="140">AB22+($AG22-$AB22)/5</f>
        <v>0</v>
      </c>
      <c r="AD22" s="2">
        <f t="shared" si="140"/>
        <v>0</v>
      </c>
      <c r="AE22" s="2">
        <f t="shared" si="140"/>
        <v>0</v>
      </c>
      <c r="AF22" s="2">
        <f t="shared" si="140"/>
        <v>0</v>
      </c>
      <c r="AG22" s="105">
        <f>(VLOOKUP($B$1,'Multipliers and Adjustments'!$A$70:$I$86,TRUNC(COLUMN(AG$2)/5)+2,FALSE)*SUMIFS('EPA US Data'!$I:$I,'EPA US Data'!$D:$D,'Country Selector'!$A$2,'EPA US Data'!$J:$J,$B$1,'EPA US Data'!$C:$C,AG$2,'EPA US Data'!$G:$G,"&gt;="&amp;$A22,'EPA US Data'!$G:$G,"&lt;"&amp;$B22)+IF('Multipliers and Adjustments'!$B$66="Y",'SNAP Adjustment'!AH134,0))*unit_conv*'State Downscaling Multipliers'!$B$9</f>
        <v>0</v>
      </c>
      <c r="AH22" s="2">
        <f t="shared" ref="AH22:AK22" si="141">AG22+($AL22-$AG22)/5</f>
        <v>0</v>
      </c>
      <c r="AI22" s="2">
        <f t="shared" si="141"/>
        <v>0</v>
      </c>
      <c r="AJ22" s="2">
        <f t="shared" si="141"/>
        <v>0</v>
      </c>
      <c r="AK22" s="2">
        <f t="shared" si="141"/>
        <v>0</v>
      </c>
      <c r="AL22" s="105">
        <f>(VLOOKUP($B$1,'Multipliers and Adjustments'!$A$70:$I$86,TRUNC(COLUMN(AL$2)/5)+2,FALSE)*SUMIFS('EPA US Data'!$I:$I,'EPA US Data'!$D:$D,'Country Selector'!$A$2,'EPA US Data'!$J:$J,$B$1,'EPA US Data'!$C:$C,AL$2,'EPA US Data'!$G:$G,"&gt;="&amp;$A22,'EPA US Data'!$G:$G,"&lt;"&amp;$B22)+IF('Multipliers and Adjustments'!$B$66="Y",'SNAP Adjustment'!AM134,0))*unit_conv*'State Downscaling Multipliers'!$B$9</f>
        <v>0</v>
      </c>
    </row>
    <row r="23" spans="1:38" ht="15.75" customHeight="1" x14ac:dyDescent="0.25">
      <c r="A23" s="49">
        <f t="shared" si="8"/>
        <v>-150</v>
      </c>
      <c r="B23" s="49">
        <f t="shared" si="0"/>
        <v>-100</v>
      </c>
      <c r="C23" s="105">
        <f>(VLOOKUP($B$1,'Multipliers and Adjustments'!$A$70:$I$86,TRUNC(COLUMN(C$2)/5)+2,FALSE)*SUMIFS('EPA US Data'!$I:$I,'EPA US Data'!$D:$D,'Country Selector'!$A$2,'EPA US Data'!$J:$J,$B$1,'EPA US Data'!$C:$C,C$2,'EPA US Data'!$G:$G,"&gt;="&amp;$A23,'EPA US Data'!$G:$G,"&lt;"&amp;$B23)+IF('Multipliers and Adjustments'!$B$66="Y",'SNAP Adjustment'!D135,0))*unit_conv*'State Downscaling Multipliers'!$B$9</f>
        <v>0</v>
      </c>
      <c r="D23" s="2">
        <f t="shared" ref="D23:G23" si="142">C23+($H23-$C23)/5</f>
        <v>0</v>
      </c>
      <c r="E23" s="2">
        <f t="shared" si="142"/>
        <v>0</v>
      </c>
      <c r="F23" s="2">
        <f t="shared" si="142"/>
        <v>0</v>
      </c>
      <c r="G23" s="2">
        <f t="shared" si="142"/>
        <v>0</v>
      </c>
      <c r="H23" s="105">
        <f>(VLOOKUP($B$1,'Multipliers and Adjustments'!$A$70:$I$86,TRUNC(COLUMN(H$2)/5)+2,FALSE)*SUMIFS('EPA US Data'!$I:$I,'EPA US Data'!$D:$D,'Country Selector'!$A$2,'EPA US Data'!$J:$J,$B$1,'EPA US Data'!$C:$C,H$2,'EPA US Data'!$G:$G,"&gt;="&amp;$A23,'EPA US Data'!$G:$G,"&lt;"&amp;$B23)+IF('Multipliers and Adjustments'!$B$66="Y",'SNAP Adjustment'!I135,0))*unit_conv*'State Downscaling Multipliers'!$B$9</f>
        <v>0</v>
      </c>
      <c r="I23" s="2">
        <f t="shared" ref="I23:L23" si="143">H23+($M23-$H23)/5</f>
        <v>0</v>
      </c>
      <c r="J23" s="2">
        <f t="shared" si="143"/>
        <v>0</v>
      </c>
      <c r="K23" s="2">
        <f t="shared" si="143"/>
        <v>0</v>
      </c>
      <c r="L23" s="2">
        <f t="shared" si="143"/>
        <v>0</v>
      </c>
      <c r="M23" s="105">
        <f>(VLOOKUP($B$1,'Multipliers and Adjustments'!$A$70:$I$86,TRUNC(COLUMN(M$2)/5)+2,FALSE)*SUMIFS('EPA US Data'!$I:$I,'EPA US Data'!$D:$D,'Country Selector'!$A$2,'EPA US Data'!$J:$J,$B$1,'EPA US Data'!$C:$C,M$2,'EPA US Data'!$G:$G,"&gt;="&amp;$A23,'EPA US Data'!$G:$G,"&lt;"&amp;$B23)+IF('Multipliers and Adjustments'!$B$66="Y",'SNAP Adjustment'!N135,0))*unit_conv*'State Downscaling Multipliers'!$B$9</f>
        <v>0</v>
      </c>
      <c r="N23" s="2">
        <f t="shared" ref="N23:Q23" si="144">M23+($R23-$M23)/5</f>
        <v>0</v>
      </c>
      <c r="O23" s="2">
        <f t="shared" si="144"/>
        <v>0</v>
      </c>
      <c r="P23" s="2">
        <f t="shared" si="144"/>
        <v>0</v>
      </c>
      <c r="Q23" s="2">
        <f t="shared" si="144"/>
        <v>0</v>
      </c>
      <c r="R23" s="105">
        <f>(VLOOKUP($B$1,'Multipliers and Adjustments'!$A$70:$I$86,TRUNC(COLUMN(R$2)/5)+2,FALSE)*SUMIFS('EPA US Data'!$I:$I,'EPA US Data'!$D:$D,'Country Selector'!$A$2,'EPA US Data'!$J:$J,$B$1,'EPA US Data'!$C:$C,R$2,'EPA US Data'!$G:$G,"&gt;="&amp;$A23,'EPA US Data'!$G:$G,"&lt;"&amp;$B23)+IF('Multipliers and Adjustments'!$B$66="Y",'SNAP Adjustment'!S135,0))*unit_conv*'State Downscaling Multipliers'!$B$9</f>
        <v>0</v>
      </c>
      <c r="S23" s="2">
        <f t="shared" ref="S23:V23" si="145">R23+($W23-$R23)/5</f>
        <v>0</v>
      </c>
      <c r="T23" s="2">
        <f t="shared" si="145"/>
        <v>0</v>
      </c>
      <c r="U23" s="2">
        <f t="shared" si="145"/>
        <v>0</v>
      </c>
      <c r="V23" s="2">
        <f t="shared" si="145"/>
        <v>0</v>
      </c>
      <c r="W23" s="105">
        <f>(VLOOKUP($B$1,'Multipliers and Adjustments'!$A$70:$I$86,TRUNC(COLUMN(W$2)/5)+2,FALSE)*SUMIFS('EPA US Data'!$I:$I,'EPA US Data'!$D:$D,'Country Selector'!$A$2,'EPA US Data'!$J:$J,$B$1,'EPA US Data'!$C:$C,W$2,'EPA US Data'!$G:$G,"&gt;="&amp;$A23,'EPA US Data'!$G:$G,"&lt;"&amp;$B23)+IF('Multipliers and Adjustments'!$B$66="Y",'SNAP Adjustment'!X135,0))*unit_conv*'State Downscaling Multipliers'!$B$9</f>
        <v>0</v>
      </c>
      <c r="X23" s="2">
        <f t="shared" ref="X23:AA23" si="146">W23+($AB23-$W23)/5</f>
        <v>0</v>
      </c>
      <c r="Y23" s="2">
        <f t="shared" si="146"/>
        <v>0</v>
      </c>
      <c r="Z23" s="2">
        <f t="shared" si="146"/>
        <v>0</v>
      </c>
      <c r="AA23" s="2">
        <f t="shared" si="146"/>
        <v>0</v>
      </c>
      <c r="AB23" s="105">
        <f>(VLOOKUP($B$1,'Multipliers and Adjustments'!$A$70:$I$86,TRUNC(COLUMN(AB$2)/5)+2,FALSE)*SUMIFS('EPA US Data'!$I:$I,'EPA US Data'!$D:$D,'Country Selector'!$A$2,'EPA US Data'!$J:$J,$B$1,'EPA US Data'!$C:$C,AB$2,'EPA US Data'!$G:$G,"&gt;="&amp;$A23,'EPA US Data'!$G:$G,"&lt;"&amp;$B23)+IF('Multipliers and Adjustments'!$B$66="Y",'SNAP Adjustment'!AC135,0))*unit_conv*'State Downscaling Multipliers'!$B$9</f>
        <v>0</v>
      </c>
      <c r="AC23" s="2">
        <f t="shared" ref="AC23:AF23" si="147">AB23+($AG23-$AB23)/5</f>
        <v>0</v>
      </c>
      <c r="AD23" s="2">
        <f t="shared" si="147"/>
        <v>0</v>
      </c>
      <c r="AE23" s="2">
        <f t="shared" si="147"/>
        <v>0</v>
      </c>
      <c r="AF23" s="2">
        <f t="shared" si="147"/>
        <v>0</v>
      </c>
      <c r="AG23" s="105">
        <f>(VLOOKUP($B$1,'Multipliers and Adjustments'!$A$70:$I$86,TRUNC(COLUMN(AG$2)/5)+2,FALSE)*SUMIFS('EPA US Data'!$I:$I,'EPA US Data'!$D:$D,'Country Selector'!$A$2,'EPA US Data'!$J:$J,$B$1,'EPA US Data'!$C:$C,AG$2,'EPA US Data'!$G:$G,"&gt;="&amp;$A23,'EPA US Data'!$G:$G,"&lt;"&amp;$B23)+IF('Multipliers and Adjustments'!$B$66="Y",'SNAP Adjustment'!AH135,0))*unit_conv*'State Downscaling Multipliers'!$B$9</f>
        <v>0</v>
      </c>
      <c r="AH23" s="2">
        <f t="shared" ref="AH23:AK23" si="148">AG23+($AL23-$AG23)/5</f>
        <v>0</v>
      </c>
      <c r="AI23" s="2">
        <f t="shared" si="148"/>
        <v>0</v>
      </c>
      <c r="AJ23" s="2">
        <f t="shared" si="148"/>
        <v>0</v>
      </c>
      <c r="AK23" s="2">
        <f t="shared" si="148"/>
        <v>0</v>
      </c>
      <c r="AL23" s="105">
        <f>(VLOOKUP($B$1,'Multipliers and Adjustments'!$A$70:$I$86,TRUNC(COLUMN(AL$2)/5)+2,FALSE)*SUMIFS('EPA US Data'!$I:$I,'EPA US Data'!$D:$D,'Country Selector'!$A$2,'EPA US Data'!$J:$J,$B$1,'EPA US Data'!$C:$C,AL$2,'EPA US Data'!$G:$G,"&gt;="&amp;$A23,'EPA US Data'!$G:$G,"&lt;"&amp;$B23)+IF('Multipliers and Adjustments'!$B$66="Y",'SNAP Adjustment'!AM135,0))*unit_conv*'State Downscaling Multipliers'!$B$9</f>
        <v>0</v>
      </c>
    </row>
    <row r="24" spans="1:38" ht="15.75" customHeight="1" x14ac:dyDescent="0.25">
      <c r="A24" s="50">
        <f t="shared" si="8"/>
        <v>-100</v>
      </c>
      <c r="B24" s="50">
        <f t="shared" ref="B24:B33" si="149">A24+10</f>
        <v>-90</v>
      </c>
      <c r="C24" s="105">
        <f>(VLOOKUP($B$1,'Multipliers and Adjustments'!$A$70:$I$86,TRUNC(COLUMN(C$2)/5)+2,FALSE)*SUMIFS('EPA US Data'!$I:$I,'EPA US Data'!$D:$D,'Country Selector'!$A$2,'EPA US Data'!$J:$J,$B$1,'EPA US Data'!$C:$C,C$2,'EPA US Data'!$G:$G,"&gt;="&amp;$A24,'EPA US Data'!$G:$G,"&lt;"&amp;$B24)+IF('Multipliers and Adjustments'!$B$66="Y",'SNAP Adjustment'!D136,0))*unit_conv*'State Downscaling Multipliers'!$B$9</f>
        <v>0</v>
      </c>
      <c r="D24" s="2">
        <f t="shared" ref="D24:G24" si="150">C24+($H24-$C24)/5</f>
        <v>0</v>
      </c>
      <c r="E24" s="2">
        <f t="shared" si="150"/>
        <v>0</v>
      </c>
      <c r="F24" s="2">
        <f t="shared" si="150"/>
        <v>0</v>
      </c>
      <c r="G24" s="2">
        <f t="shared" si="150"/>
        <v>0</v>
      </c>
      <c r="H24" s="105">
        <f>(VLOOKUP($B$1,'Multipliers and Adjustments'!$A$70:$I$86,TRUNC(COLUMN(H$2)/5)+2,FALSE)*SUMIFS('EPA US Data'!$I:$I,'EPA US Data'!$D:$D,'Country Selector'!$A$2,'EPA US Data'!$J:$J,$B$1,'EPA US Data'!$C:$C,H$2,'EPA US Data'!$G:$G,"&gt;="&amp;$A24,'EPA US Data'!$G:$G,"&lt;"&amp;$B24)+IF('Multipliers and Adjustments'!$B$66="Y",'SNAP Adjustment'!I136,0))*unit_conv*'State Downscaling Multipliers'!$B$9</f>
        <v>0</v>
      </c>
      <c r="I24" s="2">
        <f t="shared" ref="I24:L24" si="151">H24+($M24-$H24)/5</f>
        <v>0</v>
      </c>
      <c r="J24" s="2">
        <f t="shared" si="151"/>
        <v>0</v>
      </c>
      <c r="K24" s="2">
        <f t="shared" si="151"/>
        <v>0</v>
      </c>
      <c r="L24" s="2">
        <f t="shared" si="151"/>
        <v>0</v>
      </c>
      <c r="M24" s="105">
        <f>(VLOOKUP($B$1,'Multipliers and Adjustments'!$A$70:$I$86,TRUNC(COLUMN(M$2)/5)+2,FALSE)*SUMIFS('EPA US Data'!$I:$I,'EPA US Data'!$D:$D,'Country Selector'!$A$2,'EPA US Data'!$J:$J,$B$1,'EPA US Data'!$C:$C,M$2,'EPA US Data'!$G:$G,"&gt;="&amp;$A24,'EPA US Data'!$G:$G,"&lt;"&amp;$B24)+IF('Multipliers and Adjustments'!$B$66="Y",'SNAP Adjustment'!N136,0))*unit_conv*'State Downscaling Multipliers'!$B$9</f>
        <v>0</v>
      </c>
      <c r="N24" s="2">
        <f t="shared" ref="N24:Q24" si="152">M24+($R24-$M24)/5</f>
        <v>0</v>
      </c>
      <c r="O24" s="2">
        <f t="shared" si="152"/>
        <v>0</v>
      </c>
      <c r="P24" s="2">
        <f t="shared" si="152"/>
        <v>0</v>
      </c>
      <c r="Q24" s="2">
        <f t="shared" si="152"/>
        <v>0</v>
      </c>
      <c r="R24" s="105">
        <f>(VLOOKUP($B$1,'Multipliers and Adjustments'!$A$70:$I$86,TRUNC(COLUMN(R$2)/5)+2,FALSE)*SUMIFS('EPA US Data'!$I:$I,'EPA US Data'!$D:$D,'Country Selector'!$A$2,'EPA US Data'!$J:$J,$B$1,'EPA US Data'!$C:$C,R$2,'EPA US Data'!$G:$G,"&gt;="&amp;$A24,'EPA US Data'!$G:$G,"&lt;"&amp;$B24)+IF('Multipliers and Adjustments'!$B$66="Y",'SNAP Adjustment'!S136,0))*unit_conv*'State Downscaling Multipliers'!$B$9</f>
        <v>0</v>
      </c>
      <c r="S24" s="2">
        <f t="shared" ref="S24:V24" si="153">R24+($W24-$R24)/5</f>
        <v>0</v>
      </c>
      <c r="T24" s="2">
        <f t="shared" si="153"/>
        <v>0</v>
      </c>
      <c r="U24" s="2">
        <f t="shared" si="153"/>
        <v>0</v>
      </c>
      <c r="V24" s="2">
        <f t="shared" si="153"/>
        <v>0</v>
      </c>
      <c r="W24" s="105">
        <f>(VLOOKUP($B$1,'Multipliers and Adjustments'!$A$70:$I$86,TRUNC(COLUMN(W$2)/5)+2,FALSE)*SUMIFS('EPA US Data'!$I:$I,'EPA US Data'!$D:$D,'Country Selector'!$A$2,'EPA US Data'!$J:$J,$B$1,'EPA US Data'!$C:$C,W$2,'EPA US Data'!$G:$G,"&gt;="&amp;$A24,'EPA US Data'!$G:$G,"&lt;"&amp;$B24)+IF('Multipliers and Adjustments'!$B$66="Y",'SNAP Adjustment'!X136,0))*unit_conv*'State Downscaling Multipliers'!$B$9</f>
        <v>0</v>
      </c>
      <c r="X24" s="2">
        <f t="shared" ref="X24:AA24" si="154">W24+($AB24-$W24)/5</f>
        <v>0</v>
      </c>
      <c r="Y24" s="2">
        <f t="shared" si="154"/>
        <v>0</v>
      </c>
      <c r="Z24" s="2">
        <f t="shared" si="154"/>
        <v>0</v>
      </c>
      <c r="AA24" s="2">
        <f t="shared" si="154"/>
        <v>0</v>
      </c>
      <c r="AB24" s="105">
        <f>(VLOOKUP($B$1,'Multipliers and Adjustments'!$A$70:$I$86,TRUNC(COLUMN(AB$2)/5)+2,FALSE)*SUMIFS('EPA US Data'!$I:$I,'EPA US Data'!$D:$D,'Country Selector'!$A$2,'EPA US Data'!$J:$J,$B$1,'EPA US Data'!$C:$C,AB$2,'EPA US Data'!$G:$G,"&gt;="&amp;$A24,'EPA US Data'!$G:$G,"&lt;"&amp;$B24)+IF('Multipliers and Adjustments'!$B$66="Y",'SNAP Adjustment'!AC136,0))*unit_conv*'State Downscaling Multipliers'!$B$9</f>
        <v>0</v>
      </c>
      <c r="AC24" s="2">
        <f t="shared" ref="AC24:AF24" si="155">AB24+($AG24-$AB24)/5</f>
        <v>0</v>
      </c>
      <c r="AD24" s="2">
        <f t="shared" si="155"/>
        <v>0</v>
      </c>
      <c r="AE24" s="2">
        <f t="shared" si="155"/>
        <v>0</v>
      </c>
      <c r="AF24" s="2">
        <f t="shared" si="155"/>
        <v>0</v>
      </c>
      <c r="AG24" s="105">
        <f>(VLOOKUP($B$1,'Multipliers and Adjustments'!$A$70:$I$86,TRUNC(COLUMN(AG$2)/5)+2,FALSE)*SUMIFS('EPA US Data'!$I:$I,'EPA US Data'!$D:$D,'Country Selector'!$A$2,'EPA US Data'!$J:$J,$B$1,'EPA US Data'!$C:$C,AG$2,'EPA US Data'!$G:$G,"&gt;="&amp;$A24,'EPA US Data'!$G:$G,"&lt;"&amp;$B24)+IF('Multipliers and Adjustments'!$B$66="Y",'SNAP Adjustment'!AH136,0))*unit_conv*'State Downscaling Multipliers'!$B$9</f>
        <v>0</v>
      </c>
      <c r="AH24" s="2">
        <f t="shared" ref="AH24:AK24" si="156">AG24+($AL24-$AG24)/5</f>
        <v>0</v>
      </c>
      <c r="AI24" s="2">
        <f t="shared" si="156"/>
        <v>0</v>
      </c>
      <c r="AJ24" s="2">
        <f t="shared" si="156"/>
        <v>0</v>
      </c>
      <c r="AK24" s="2">
        <f t="shared" si="156"/>
        <v>0</v>
      </c>
      <c r="AL24" s="105">
        <f>(VLOOKUP($B$1,'Multipliers and Adjustments'!$A$70:$I$86,TRUNC(COLUMN(AL$2)/5)+2,FALSE)*SUMIFS('EPA US Data'!$I:$I,'EPA US Data'!$D:$D,'Country Selector'!$A$2,'EPA US Data'!$J:$J,$B$1,'EPA US Data'!$C:$C,AL$2,'EPA US Data'!$G:$G,"&gt;="&amp;$A24,'EPA US Data'!$G:$G,"&lt;"&amp;$B24)+IF('Multipliers and Adjustments'!$B$66="Y",'SNAP Adjustment'!AM136,0))*unit_conv*'State Downscaling Multipliers'!$B$9</f>
        <v>0</v>
      </c>
    </row>
    <row r="25" spans="1:38" ht="15.75" customHeight="1" x14ac:dyDescent="0.25">
      <c r="A25" s="50">
        <f t="shared" si="8"/>
        <v>-90</v>
      </c>
      <c r="B25" s="50">
        <f t="shared" si="149"/>
        <v>-80</v>
      </c>
      <c r="C25" s="105">
        <f>(VLOOKUP($B$1,'Multipliers and Adjustments'!$A$70:$I$86,TRUNC(COLUMN(C$2)/5)+2,FALSE)*SUMIFS('EPA US Data'!$I:$I,'EPA US Data'!$D:$D,'Country Selector'!$A$2,'EPA US Data'!$J:$J,$B$1,'EPA US Data'!$C:$C,C$2,'EPA US Data'!$G:$G,"&gt;="&amp;$A25,'EPA US Data'!$G:$G,"&lt;"&amp;$B25)+IF('Multipliers and Adjustments'!$B$66="Y",'SNAP Adjustment'!D137,0))*unit_conv*'State Downscaling Multipliers'!$B$9</f>
        <v>0</v>
      </c>
      <c r="D25" s="2">
        <f t="shared" ref="D25:G25" si="157">C25+($H25-$C25)/5</f>
        <v>0</v>
      </c>
      <c r="E25" s="2">
        <f t="shared" si="157"/>
        <v>0</v>
      </c>
      <c r="F25" s="2">
        <f t="shared" si="157"/>
        <v>0</v>
      </c>
      <c r="G25" s="2">
        <f t="shared" si="157"/>
        <v>0</v>
      </c>
      <c r="H25" s="105">
        <f>(VLOOKUP($B$1,'Multipliers and Adjustments'!$A$70:$I$86,TRUNC(COLUMN(H$2)/5)+2,FALSE)*SUMIFS('EPA US Data'!$I:$I,'EPA US Data'!$D:$D,'Country Selector'!$A$2,'EPA US Data'!$J:$J,$B$1,'EPA US Data'!$C:$C,H$2,'EPA US Data'!$G:$G,"&gt;="&amp;$A25,'EPA US Data'!$G:$G,"&lt;"&amp;$B25)+IF('Multipliers and Adjustments'!$B$66="Y",'SNAP Adjustment'!I137,0))*unit_conv*'State Downscaling Multipliers'!$B$9</f>
        <v>0</v>
      </c>
      <c r="I25" s="2">
        <f t="shared" ref="I25:L25" si="158">H25+($M25-$H25)/5</f>
        <v>0</v>
      </c>
      <c r="J25" s="2">
        <f t="shared" si="158"/>
        <v>0</v>
      </c>
      <c r="K25" s="2">
        <f t="shared" si="158"/>
        <v>0</v>
      </c>
      <c r="L25" s="2">
        <f t="shared" si="158"/>
        <v>0</v>
      </c>
      <c r="M25" s="105">
        <f>(VLOOKUP($B$1,'Multipliers and Adjustments'!$A$70:$I$86,TRUNC(COLUMN(M$2)/5)+2,FALSE)*SUMIFS('EPA US Data'!$I:$I,'EPA US Data'!$D:$D,'Country Selector'!$A$2,'EPA US Data'!$J:$J,$B$1,'EPA US Data'!$C:$C,M$2,'EPA US Data'!$G:$G,"&gt;="&amp;$A25,'EPA US Data'!$G:$G,"&lt;"&amp;$B25)+IF('Multipliers and Adjustments'!$B$66="Y",'SNAP Adjustment'!N137,0))*unit_conv*'State Downscaling Multipliers'!$B$9</f>
        <v>0</v>
      </c>
      <c r="N25" s="2">
        <f t="shared" ref="N25:Q25" si="159">M25+($R25-$M25)/5</f>
        <v>0</v>
      </c>
      <c r="O25" s="2">
        <f t="shared" si="159"/>
        <v>0</v>
      </c>
      <c r="P25" s="2">
        <f t="shared" si="159"/>
        <v>0</v>
      </c>
      <c r="Q25" s="2">
        <f t="shared" si="159"/>
        <v>0</v>
      </c>
      <c r="R25" s="105">
        <f>(VLOOKUP($B$1,'Multipliers and Adjustments'!$A$70:$I$86,TRUNC(COLUMN(R$2)/5)+2,FALSE)*SUMIFS('EPA US Data'!$I:$I,'EPA US Data'!$D:$D,'Country Selector'!$A$2,'EPA US Data'!$J:$J,$B$1,'EPA US Data'!$C:$C,R$2,'EPA US Data'!$G:$G,"&gt;="&amp;$A25,'EPA US Data'!$G:$G,"&lt;"&amp;$B25)+IF('Multipliers and Adjustments'!$B$66="Y",'SNAP Adjustment'!S137,0))*unit_conv*'State Downscaling Multipliers'!$B$9</f>
        <v>0</v>
      </c>
      <c r="S25" s="2">
        <f t="shared" ref="S25:V25" si="160">R25+($W25-$R25)/5</f>
        <v>0</v>
      </c>
      <c r="T25" s="2">
        <f t="shared" si="160"/>
        <v>0</v>
      </c>
      <c r="U25" s="2">
        <f t="shared" si="160"/>
        <v>0</v>
      </c>
      <c r="V25" s="2">
        <f t="shared" si="160"/>
        <v>0</v>
      </c>
      <c r="W25" s="105">
        <f>(VLOOKUP($B$1,'Multipliers and Adjustments'!$A$70:$I$86,TRUNC(COLUMN(W$2)/5)+2,FALSE)*SUMIFS('EPA US Data'!$I:$I,'EPA US Data'!$D:$D,'Country Selector'!$A$2,'EPA US Data'!$J:$J,$B$1,'EPA US Data'!$C:$C,W$2,'EPA US Data'!$G:$G,"&gt;="&amp;$A25,'EPA US Data'!$G:$G,"&lt;"&amp;$B25)+IF('Multipliers and Adjustments'!$B$66="Y",'SNAP Adjustment'!X137,0))*unit_conv*'State Downscaling Multipliers'!$B$9</f>
        <v>0</v>
      </c>
      <c r="X25" s="2">
        <f t="shared" ref="X25:AA25" si="161">W25+($AB25-$W25)/5</f>
        <v>0</v>
      </c>
      <c r="Y25" s="2">
        <f t="shared" si="161"/>
        <v>0</v>
      </c>
      <c r="Z25" s="2">
        <f t="shared" si="161"/>
        <v>0</v>
      </c>
      <c r="AA25" s="2">
        <f t="shared" si="161"/>
        <v>0</v>
      </c>
      <c r="AB25" s="105">
        <f>(VLOOKUP($B$1,'Multipliers and Adjustments'!$A$70:$I$86,TRUNC(COLUMN(AB$2)/5)+2,FALSE)*SUMIFS('EPA US Data'!$I:$I,'EPA US Data'!$D:$D,'Country Selector'!$A$2,'EPA US Data'!$J:$J,$B$1,'EPA US Data'!$C:$C,AB$2,'EPA US Data'!$G:$G,"&gt;="&amp;$A25,'EPA US Data'!$G:$G,"&lt;"&amp;$B25)+IF('Multipliers and Adjustments'!$B$66="Y",'SNAP Adjustment'!AC137,0))*unit_conv*'State Downscaling Multipliers'!$B$9</f>
        <v>0</v>
      </c>
      <c r="AC25" s="2">
        <f t="shared" ref="AC25:AF25" si="162">AB25+($AG25-$AB25)/5</f>
        <v>0</v>
      </c>
      <c r="AD25" s="2">
        <f t="shared" si="162"/>
        <v>0</v>
      </c>
      <c r="AE25" s="2">
        <f t="shared" si="162"/>
        <v>0</v>
      </c>
      <c r="AF25" s="2">
        <f t="shared" si="162"/>
        <v>0</v>
      </c>
      <c r="AG25" s="105">
        <f>(VLOOKUP($B$1,'Multipliers and Adjustments'!$A$70:$I$86,TRUNC(COLUMN(AG$2)/5)+2,FALSE)*SUMIFS('EPA US Data'!$I:$I,'EPA US Data'!$D:$D,'Country Selector'!$A$2,'EPA US Data'!$J:$J,$B$1,'EPA US Data'!$C:$C,AG$2,'EPA US Data'!$G:$G,"&gt;="&amp;$A25,'EPA US Data'!$G:$G,"&lt;"&amp;$B25)+IF('Multipliers and Adjustments'!$B$66="Y",'SNAP Adjustment'!AH137,0))*unit_conv*'State Downscaling Multipliers'!$B$9</f>
        <v>0</v>
      </c>
      <c r="AH25" s="2">
        <f t="shared" ref="AH25:AK25" si="163">AG25+($AL25-$AG25)/5</f>
        <v>0</v>
      </c>
      <c r="AI25" s="2">
        <f t="shared" si="163"/>
        <v>0</v>
      </c>
      <c r="AJ25" s="2">
        <f t="shared" si="163"/>
        <v>0</v>
      </c>
      <c r="AK25" s="2">
        <f t="shared" si="163"/>
        <v>0</v>
      </c>
      <c r="AL25" s="105">
        <f>(VLOOKUP($B$1,'Multipliers and Adjustments'!$A$70:$I$86,TRUNC(COLUMN(AL$2)/5)+2,FALSE)*SUMIFS('EPA US Data'!$I:$I,'EPA US Data'!$D:$D,'Country Selector'!$A$2,'EPA US Data'!$J:$J,$B$1,'EPA US Data'!$C:$C,AL$2,'EPA US Data'!$G:$G,"&gt;="&amp;$A25,'EPA US Data'!$G:$G,"&lt;"&amp;$B25)+IF('Multipliers and Adjustments'!$B$66="Y",'SNAP Adjustment'!AM137,0))*unit_conv*'State Downscaling Multipliers'!$B$9</f>
        <v>0</v>
      </c>
    </row>
    <row r="26" spans="1:38" ht="15.75" customHeight="1" x14ac:dyDescent="0.25">
      <c r="A26" s="50">
        <f t="shared" si="8"/>
        <v>-80</v>
      </c>
      <c r="B26" s="50">
        <f t="shared" si="149"/>
        <v>-70</v>
      </c>
      <c r="C26" s="105">
        <f>(VLOOKUP($B$1,'Multipliers and Adjustments'!$A$70:$I$86,TRUNC(COLUMN(C$2)/5)+2,FALSE)*SUMIFS('EPA US Data'!$I:$I,'EPA US Data'!$D:$D,'Country Selector'!$A$2,'EPA US Data'!$J:$J,$B$1,'EPA US Data'!$C:$C,C$2,'EPA US Data'!$G:$G,"&gt;="&amp;$A26,'EPA US Data'!$G:$G,"&lt;"&amp;$B26)+IF('Multipliers and Adjustments'!$B$66="Y",'SNAP Adjustment'!D138,0))*unit_conv*'State Downscaling Multipliers'!$B$9</f>
        <v>0</v>
      </c>
      <c r="D26" s="2">
        <f t="shared" ref="D26:G26" si="164">C26+($H26-$C26)/5</f>
        <v>0</v>
      </c>
      <c r="E26" s="2">
        <f t="shared" si="164"/>
        <v>0</v>
      </c>
      <c r="F26" s="2">
        <f t="shared" si="164"/>
        <v>0</v>
      </c>
      <c r="G26" s="2">
        <f t="shared" si="164"/>
        <v>0</v>
      </c>
      <c r="H26" s="105">
        <f>(VLOOKUP($B$1,'Multipliers and Adjustments'!$A$70:$I$86,TRUNC(COLUMN(H$2)/5)+2,FALSE)*SUMIFS('EPA US Data'!$I:$I,'EPA US Data'!$D:$D,'Country Selector'!$A$2,'EPA US Data'!$J:$J,$B$1,'EPA US Data'!$C:$C,H$2,'EPA US Data'!$G:$G,"&gt;="&amp;$A26,'EPA US Data'!$G:$G,"&lt;"&amp;$B26)+IF('Multipliers and Adjustments'!$B$66="Y",'SNAP Adjustment'!I138,0))*unit_conv*'State Downscaling Multipliers'!$B$9</f>
        <v>0</v>
      </c>
      <c r="I26" s="2">
        <f t="shared" ref="I26:L26" si="165">H26+($M26-$H26)/5</f>
        <v>0</v>
      </c>
      <c r="J26" s="2">
        <f t="shared" si="165"/>
        <v>0</v>
      </c>
      <c r="K26" s="2">
        <f t="shared" si="165"/>
        <v>0</v>
      </c>
      <c r="L26" s="2">
        <f t="shared" si="165"/>
        <v>0</v>
      </c>
      <c r="M26" s="105">
        <f>(VLOOKUP($B$1,'Multipliers and Adjustments'!$A$70:$I$86,TRUNC(COLUMN(M$2)/5)+2,FALSE)*SUMIFS('EPA US Data'!$I:$I,'EPA US Data'!$D:$D,'Country Selector'!$A$2,'EPA US Data'!$J:$J,$B$1,'EPA US Data'!$C:$C,M$2,'EPA US Data'!$G:$G,"&gt;="&amp;$A26,'EPA US Data'!$G:$G,"&lt;"&amp;$B26)+IF('Multipliers and Adjustments'!$B$66="Y",'SNAP Adjustment'!N138,0))*unit_conv*'State Downscaling Multipliers'!$B$9</f>
        <v>0</v>
      </c>
      <c r="N26" s="2">
        <f t="shared" ref="N26:Q26" si="166">M26+($R26-$M26)/5</f>
        <v>0</v>
      </c>
      <c r="O26" s="2">
        <f t="shared" si="166"/>
        <v>0</v>
      </c>
      <c r="P26" s="2">
        <f t="shared" si="166"/>
        <v>0</v>
      </c>
      <c r="Q26" s="2">
        <f t="shared" si="166"/>
        <v>0</v>
      </c>
      <c r="R26" s="105">
        <f>(VLOOKUP($B$1,'Multipliers and Adjustments'!$A$70:$I$86,TRUNC(COLUMN(R$2)/5)+2,FALSE)*SUMIFS('EPA US Data'!$I:$I,'EPA US Data'!$D:$D,'Country Selector'!$A$2,'EPA US Data'!$J:$J,$B$1,'EPA US Data'!$C:$C,R$2,'EPA US Data'!$G:$G,"&gt;="&amp;$A26,'EPA US Data'!$G:$G,"&lt;"&amp;$B26)+IF('Multipliers and Adjustments'!$B$66="Y",'SNAP Adjustment'!S138,0))*unit_conv*'State Downscaling Multipliers'!$B$9</f>
        <v>0</v>
      </c>
      <c r="S26" s="2">
        <f t="shared" ref="S26:V26" si="167">R26+($W26-$R26)/5</f>
        <v>0</v>
      </c>
      <c r="T26" s="2">
        <f t="shared" si="167"/>
        <v>0</v>
      </c>
      <c r="U26" s="2">
        <f t="shared" si="167"/>
        <v>0</v>
      </c>
      <c r="V26" s="2">
        <f t="shared" si="167"/>
        <v>0</v>
      </c>
      <c r="W26" s="105">
        <f>(VLOOKUP($B$1,'Multipliers and Adjustments'!$A$70:$I$86,TRUNC(COLUMN(W$2)/5)+2,FALSE)*SUMIFS('EPA US Data'!$I:$I,'EPA US Data'!$D:$D,'Country Selector'!$A$2,'EPA US Data'!$J:$J,$B$1,'EPA US Data'!$C:$C,W$2,'EPA US Data'!$G:$G,"&gt;="&amp;$A26,'EPA US Data'!$G:$G,"&lt;"&amp;$B26)+IF('Multipliers and Adjustments'!$B$66="Y",'SNAP Adjustment'!X138,0))*unit_conv*'State Downscaling Multipliers'!$B$9</f>
        <v>0</v>
      </c>
      <c r="X26" s="2">
        <f t="shared" ref="X26:AA26" si="168">W26+($AB26-$W26)/5</f>
        <v>0</v>
      </c>
      <c r="Y26" s="2">
        <f t="shared" si="168"/>
        <v>0</v>
      </c>
      <c r="Z26" s="2">
        <f t="shared" si="168"/>
        <v>0</v>
      </c>
      <c r="AA26" s="2">
        <f t="shared" si="168"/>
        <v>0</v>
      </c>
      <c r="AB26" s="105">
        <f>(VLOOKUP($B$1,'Multipliers and Adjustments'!$A$70:$I$86,TRUNC(COLUMN(AB$2)/5)+2,FALSE)*SUMIFS('EPA US Data'!$I:$I,'EPA US Data'!$D:$D,'Country Selector'!$A$2,'EPA US Data'!$J:$J,$B$1,'EPA US Data'!$C:$C,AB$2,'EPA US Data'!$G:$G,"&gt;="&amp;$A26,'EPA US Data'!$G:$G,"&lt;"&amp;$B26)+IF('Multipliers and Adjustments'!$B$66="Y",'SNAP Adjustment'!AC138,0))*unit_conv*'State Downscaling Multipliers'!$B$9</f>
        <v>0</v>
      </c>
      <c r="AC26" s="2">
        <f t="shared" ref="AC26:AF26" si="169">AB26+($AG26-$AB26)/5</f>
        <v>0</v>
      </c>
      <c r="AD26" s="2">
        <f t="shared" si="169"/>
        <v>0</v>
      </c>
      <c r="AE26" s="2">
        <f t="shared" si="169"/>
        <v>0</v>
      </c>
      <c r="AF26" s="2">
        <f t="shared" si="169"/>
        <v>0</v>
      </c>
      <c r="AG26" s="105">
        <f>(VLOOKUP($B$1,'Multipliers and Adjustments'!$A$70:$I$86,TRUNC(COLUMN(AG$2)/5)+2,FALSE)*SUMIFS('EPA US Data'!$I:$I,'EPA US Data'!$D:$D,'Country Selector'!$A$2,'EPA US Data'!$J:$J,$B$1,'EPA US Data'!$C:$C,AG$2,'EPA US Data'!$G:$G,"&gt;="&amp;$A26,'EPA US Data'!$G:$G,"&lt;"&amp;$B26)+IF('Multipliers and Adjustments'!$B$66="Y",'SNAP Adjustment'!AH138,0))*unit_conv*'State Downscaling Multipliers'!$B$9</f>
        <v>0</v>
      </c>
      <c r="AH26" s="2">
        <f t="shared" ref="AH26:AK26" si="170">AG26+($AL26-$AG26)/5</f>
        <v>0</v>
      </c>
      <c r="AI26" s="2">
        <f t="shared" si="170"/>
        <v>0</v>
      </c>
      <c r="AJ26" s="2">
        <f t="shared" si="170"/>
        <v>0</v>
      </c>
      <c r="AK26" s="2">
        <f t="shared" si="170"/>
        <v>0</v>
      </c>
      <c r="AL26" s="105">
        <f>(VLOOKUP($B$1,'Multipliers and Adjustments'!$A$70:$I$86,TRUNC(COLUMN(AL$2)/5)+2,FALSE)*SUMIFS('EPA US Data'!$I:$I,'EPA US Data'!$D:$D,'Country Selector'!$A$2,'EPA US Data'!$J:$J,$B$1,'EPA US Data'!$C:$C,AL$2,'EPA US Data'!$G:$G,"&gt;="&amp;$A26,'EPA US Data'!$G:$G,"&lt;"&amp;$B26)+IF('Multipliers and Adjustments'!$B$66="Y",'SNAP Adjustment'!AM138,0))*unit_conv*'State Downscaling Multipliers'!$B$9</f>
        <v>0</v>
      </c>
    </row>
    <row r="27" spans="1:38" ht="15.75" customHeight="1" x14ac:dyDescent="0.25">
      <c r="A27" s="50">
        <f t="shared" si="8"/>
        <v>-70</v>
      </c>
      <c r="B27" s="50">
        <f t="shared" si="149"/>
        <v>-60</v>
      </c>
      <c r="C27" s="105">
        <f>(VLOOKUP($B$1,'Multipliers and Adjustments'!$A$70:$I$86,TRUNC(COLUMN(C$2)/5)+2,FALSE)*SUMIFS('EPA US Data'!$I:$I,'EPA US Data'!$D:$D,'Country Selector'!$A$2,'EPA US Data'!$J:$J,$B$1,'EPA US Data'!$C:$C,C$2,'EPA US Data'!$G:$G,"&gt;="&amp;$A27,'EPA US Data'!$G:$G,"&lt;"&amp;$B27)+IF('Multipliers and Adjustments'!$B$66="Y",'SNAP Adjustment'!D139,0))*unit_conv*'State Downscaling Multipliers'!$B$9</f>
        <v>0</v>
      </c>
      <c r="D27" s="2">
        <f t="shared" ref="D27:G27" si="171">C27+($H27-$C27)/5</f>
        <v>0</v>
      </c>
      <c r="E27" s="2">
        <f t="shared" si="171"/>
        <v>0</v>
      </c>
      <c r="F27" s="2">
        <f t="shared" si="171"/>
        <v>0</v>
      </c>
      <c r="G27" s="2">
        <f t="shared" si="171"/>
        <v>0</v>
      </c>
      <c r="H27" s="105">
        <f>(VLOOKUP($B$1,'Multipliers and Adjustments'!$A$70:$I$86,TRUNC(COLUMN(H$2)/5)+2,FALSE)*SUMIFS('EPA US Data'!$I:$I,'EPA US Data'!$D:$D,'Country Selector'!$A$2,'EPA US Data'!$J:$J,$B$1,'EPA US Data'!$C:$C,H$2,'EPA US Data'!$G:$G,"&gt;="&amp;$A27,'EPA US Data'!$G:$G,"&lt;"&amp;$B27)+IF('Multipliers and Adjustments'!$B$66="Y",'SNAP Adjustment'!I139,0))*unit_conv*'State Downscaling Multipliers'!$B$9</f>
        <v>0</v>
      </c>
      <c r="I27" s="2">
        <f t="shared" ref="I27:L27" si="172">H27+($M27-$H27)/5</f>
        <v>0</v>
      </c>
      <c r="J27" s="2">
        <f t="shared" si="172"/>
        <v>0</v>
      </c>
      <c r="K27" s="2">
        <f t="shared" si="172"/>
        <v>0</v>
      </c>
      <c r="L27" s="2">
        <f t="shared" si="172"/>
        <v>0</v>
      </c>
      <c r="M27" s="105">
        <f>(VLOOKUP($B$1,'Multipliers and Adjustments'!$A$70:$I$86,TRUNC(COLUMN(M$2)/5)+2,FALSE)*SUMIFS('EPA US Data'!$I:$I,'EPA US Data'!$D:$D,'Country Selector'!$A$2,'EPA US Data'!$J:$J,$B$1,'EPA US Data'!$C:$C,M$2,'EPA US Data'!$G:$G,"&gt;="&amp;$A27,'EPA US Data'!$G:$G,"&lt;"&amp;$B27)+IF('Multipliers and Adjustments'!$B$66="Y",'SNAP Adjustment'!N139,0))*unit_conv*'State Downscaling Multipliers'!$B$9</f>
        <v>0</v>
      </c>
      <c r="N27" s="2">
        <f t="shared" ref="N27:Q27" si="173">M27+($R27-$M27)/5</f>
        <v>0</v>
      </c>
      <c r="O27" s="2">
        <f t="shared" si="173"/>
        <v>0</v>
      </c>
      <c r="P27" s="2">
        <f t="shared" si="173"/>
        <v>0</v>
      </c>
      <c r="Q27" s="2">
        <f t="shared" si="173"/>
        <v>0</v>
      </c>
      <c r="R27" s="105">
        <f>(VLOOKUP($B$1,'Multipliers and Adjustments'!$A$70:$I$86,TRUNC(COLUMN(R$2)/5)+2,FALSE)*SUMIFS('EPA US Data'!$I:$I,'EPA US Data'!$D:$D,'Country Selector'!$A$2,'EPA US Data'!$J:$J,$B$1,'EPA US Data'!$C:$C,R$2,'EPA US Data'!$G:$G,"&gt;="&amp;$A27,'EPA US Data'!$G:$G,"&lt;"&amp;$B27)+IF('Multipliers and Adjustments'!$B$66="Y",'SNAP Adjustment'!S139,0))*unit_conv*'State Downscaling Multipliers'!$B$9</f>
        <v>0</v>
      </c>
      <c r="S27" s="2">
        <f t="shared" ref="S27:V27" si="174">R27+($W27-$R27)/5</f>
        <v>0</v>
      </c>
      <c r="T27" s="2">
        <f t="shared" si="174"/>
        <v>0</v>
      </c>
      <c r="U27" s="2">
        <f t="shared" si="174"/>
        <v>0</v>
      </c>
      <c r="V27" s="2">
        <f t="shared" si="174"/>
        <v>0</v>
      </c>
      <c r="W27" s="105">
        <f>(VLOOKUP($B$1,'Multipliers and Adjustments'!$A$70:$I$86,TRUNC(COLUMN(W$2)/5)+2,FALSE)*SUMIFS('EPA US Data'!$I:$I,'EPA US Data'!$D:$D,'Country Selector'!$A$2,'EPA US Data'!$J:$J,$B$1,'EPA US Data'!$C:$C,W$2,'EPA US Data'!$G:$G,"&gt;="&amp;$A27,'EPA US Data'!$G:$G,"&lt;"&amp;$B27)+IF('Multipliers and Adjustments'!$B$66="Y",'SNAP Adjustment'!X139,0))*unit_conv*'State Downscaling Multipliers'!$B$9</f>
        <v>0</v>
      </c>
      <c r="X27" s="2">
        <f t="shared" ref="X27:AA27" si="175">W27+($AB27-$W27)/5</f>
        <v>0</v>
      </c>
      <c r="Y27" s="2">
        <f t="shared" si="175"/>
        <v>0</v>
      </c>
      <c r="Z27" s="2">
        <f t="shared" si="175"/>
        <v>0</v>
      </c>
      <c r="AA27" s="2">
        <f t="shared" si="175"/>
        <v>0</v>
      </c>
      <c r="AB27" s="105">
        <f>(VLOOKUP($B$1,'Multipliers and Adjustments'!$A$70:$I$86,TRUNC(COLUMN(AB$2)/5)+2,FALSE)*SUMIFS('EPA US Data'!$I:$I,'EPA US Data'!$D:$D,'Country Selector'!$A$2,'EPA US Data'!$J:$J,$B$1,'EPA US Data'!$C:$C,AB$2,'EPA US Data'!$G:$G,"&gt;="&amp;$A27,'EPA US Data'!$G:$G,"&lt;"&amp;$B27)+IF('Multipliers and Adjustments'!$B$66="Y",'SNAP Adjustment'!AC139,0))*unit_conv*'State Downscaling Multipliers'!$B$9</f>
        <v>0</v>
      </c>
      <c r="AC27" s="2">
        <f t="shared" ref="AC27:AF27" si="176">AB27+($AG27-$AB27)/5</f>
        <v>0</v>
      </c>
      <c r="AD27" s="2">
        <f t="shared" si="176"/>
        <v>0</v>
      </c>
      <c r="AE27" s="2">
        <f t="shared" si="176"/>
        <v>0</v>
      </c>
      <c r="AF27" s="2">
        <f t="shared" si="176"/>
        <v>0</v>
      </c>
      <c r="AG27" s="105">
        <f>(VLOOKUP($B$1,'Multipliers and Adjustments'!$A$70:$I$86,TRUNC(COLUMN(AG$2)/5)+2,FALSE)*SUMIFS('EPA US Data'!$I:$I,'EPA US Data'!$D:$D,'Country Selector'!$A$2,'EPA US Data'!$J:$J,$B$1,'EPA US Data'!$C:$C,AG$2,'EPA US Data'!$G:$G,"&gt;="&amp;$A27,'EPA US Data'!$G:$G,"&lt;"&amp;$B27)+IF('Multipliers and Adjustments'!$B$66="Y",'SNAP Adjustment'!AH139,0))*unit_conv*'State Downscaling Multipliers'!$B$9</f>
        <v>0</v>
      </c>
      <c r="AH27" s="2">
        <f t="shared" ref="AH27:AK27" si="177">AG27+($AL27-$AG27)/5</f>
        <v>0</v>
      </c>
      <c r="AI27" s="2">
        <f t="shared" si="177"/>
        <v>0</v>
      </c>
      <c r="AJ27" s="2">
        <f t="shared" si="177"/>
        <v>0</v>
      </c>
      <c r="AK27" s="2">
        <f t="shared" si="177"/>
        <v>0</v>
      </c>
      <c r="AL27" s="105">
        <f>(VLOOKUP($B$1,'Multipliers and Adjustments'!$A$70:$I$86,TRUNC(COLUMN(AL$2)/5)+2,FALSE)*SUMIFS('EPA US Data'!$I:$I,'EPA US Data'!$D:$D,'Country Selector'!$A$2,'EPA US Data'!$J:$J,$B$1,'EPA US Data'!$C:$C,AL$2,'EPA US Data'!$G:$G,"&gt;="&amp;$A27,'EPA US Data'!$G:$G,"&lt;"&amp;$B27)+IF('Multipliers and Adjustments'!$B$66="Y",'SNAP Adjustment'!AM139,0))*unit_conv*'State Downscaling Multipliers'!$B$9</f>
        <v>0</v>
      </c>
    </row>
    <row r="28" spans="1:38" ht="15.75" customHeight="1" x14ac:dyDescent="0.25">
      <c r="A28" s="50">
        <f t="shared" si="8"/>
        <v>-60</v>
      </c>
      <c r="B28" s="50">
        <f t="shared" si="149"/>
        <v>-50</v>
      </c>
      <c r="C28" s="105">
        <f>(VLOOKUP($B$1,'Multipliers and Adjustments'!$A$70:$I$86,TRUNC(COLUMN(C$2)/5)+2,FALSE)*SUMIFS('EPA US Data'!$I:$I,'EPA US Data'!$D:$D,'Country Selector'!$A$2,'EPA US Data'!$J:$J,$B$1,'EPA US Data'!$C:$C,C$2,'EPA US Data'!$G:$G,"&gt;="&amp;$A28,'EPA US Data'!$G:$G,"&lt;"&amp;$B28)+IF('Multipliers and Adjustments'!$B$66="Y",'SNAP Adjustment'!D140,0))*unit_conv*'State Downscaling Multipliers'!$B$9</f>
        <v>0</v>
      </c>
      <c r="D28" s="2">
        <f t="shared" ref="D28:G28" si="178">C28+($H28-$C28)/5</f>
        <v>0</v>
      </c>
      <c r="E28" s="2">
        <f t="shared" si="178"/>
        <v>0</v>
      </c>
      <c r="F28" s="2">
        <f t="shared" si="178"/>
        <v>0</v>
      </c>
      <c r="G28" s="2">
        <f t="shared" si="178"/>
        <v>0</v>
      </c>
      <c r="H28" s="105">
        <f>(VLOOKUP($B$1,'Multipliers and Adjustments'!$A$70:$I$86,TRUNC(COLUMN(H$2)/5)+2,FALSE)*SUMIFS('EPA US Data'!$I:$I,'EPA US Data'!$D:$D,'Country Selector'!$A$2,'EPA US Data'!$J:$J,$B$1,'EPA US Data'!$C:$C,H$2,'EPA US Data'!$G:$G,"&gt;="&amp;$A28,'EPA US Data'!$G:$G,"&lt;"&amp;$B28)+IF('Multipliers and Adjustments'!$B$66="Y",'SNAP Adjustment'!I140,0))*unit_conv*'State Downscaling Multipliers'!$B$9</f>
        <v>0</v>
      </c>
      <c r="I28" s="2">
        <f t="shared" ref="I28:L28" si="179">H28+($M28-$H28)/5</f>
        <v>0</v>
      </c>
      <c r="J28" s="2">
        <f t="shared" si="179"/>
        <v>0</v>
      </c>
      <c r="K28" s="2">
        <f t="shared" si="179"/>
        <v>0</v>
      </c>
      <c r="L28" s="2">
        <f t="shared" si="179"/>
        <v>0</v>
      </c>
      <c r="M28" s="105">
        <f>(VLOOKUP($B$1,'Multipliers and Adjustments'!$A$70:$I$86,TRUNC(COLUMN(M$2)/5)+2,FALSE)*SUMIFS('EPA US Data'!$I:$I,'EPA US Data'!$D:$D,'Country Selector'!$A$2,'EPA US Data'!$J:$J,$B$1,'EPA US Data'!$C:$C,M$2,'EPA US Data'!$G:$G,"&gt;="&amp;$A28,'EPA US Data'!$G:$G,"&lt;"&amp;$B28)+IF('Multipliers and Adjustments'!$B$66="Y",'SNAP Adjustment'!N140,0))*unit_conv*'State Downscaling Multipliers'!$B$9</f>
        <v>0</v>
      </c>
      <c r="N28" s="2">
        <f t="shared" ref="N28:Q28" si="180">M28+($R28-$M28)/5</f>
        <v>0</v>
      </c>
      <c r="O28" s="2">
        <f t="shared" si="180"/>
        <v>0</v>
      </c>
      <c r="P28" s="2">
        <f t="shared" si="180"/>
        <v>0</v>
      </c>
      <c r="Q28" s="2">
        <f t="shared" si="180"/>
        <v>0</v>
      </c>
      <c r="R28" s="105">
        <f>(VLOOKUP($B$1,'Multipliers and Adjustments'!$A$70:$I$86,TRUNC(COLUMN(R$2)/5)+2,FALSE)*SUMIFS('EPA US Data'!$I:$I,'EPA US Data'!$D:$D,'Country Selector'!$A$2,'EPA US Data'!$J:$J,$B$1,'EPA US Data'!$C:$C,R$2,'EPA US Data'!$G:$G,"&gt;="&amp;$A28,'EPA US Data'!$G:$G,"&lt;"&amp;$B28)+IF('Multipliers and Adjustments'!$B$66="Y",'SNAP Adjustment'!S140,0))*unit_conv*'State Downscaling Multipliers'!$B$9</f>
        <v>0</v>
      </c>
      <c r="S28" s="2">
        <f t="shared" ref="S28:V28" si="181">R28+($W28-$R28)/5</f>
        <v>0</v>
      </c>
      <c r="T28" s="2">
        <f t="shared" si="181"/>
        <v>0</v>
      </c>
      <c r="U28" s="2">
        <f t="shared" si="181"/>
        <v>0</v>
      </c>
      <c r="V28" s="2">
        <f t="shared" si="181"/>
        <v>0</v>
      </c>
      <c r="W28" s="105">
        <f>(VLOOKUP($B$1,'Multipliers and Adjustments'!$A$70:$I$86,TRUNC(COLUMN(W$2)/5)+2,FALSE)*SUMIFS('EPA US Data'!$I:$I,'EPA US Data'!$D:$D,'Country Selector'!$A$2,'EPA US Data'!$J:$J,$B$1,'EPA US Data'!$C:$C,W$2,'EPA US Data'!$G:$G,"&gt;="&amp;$A28,'EPA US Data'!$G:$G,"&lt;"&amp;$B28)+IF('Multipliers and Adjustments'!$B$66="Y",'SNAP Adjustment'!X140,0))*unit_conv*'State Downscaling Multipliers'!$B$9</f>
        <v>0</v>
      </c>
      <c r="X28" s="2">
        <f t="shared" ref="X28:AA28" si="182">W28+($AB28-$W28)/5</f>
        <v>0</v>
      </c>
      <c r="Y28" s="2">
        <f t="shared" si="182"/>
        <v>0</v>
      </c>
      <c r="Z28" s="2">
        <f t="shared" si="182"/>
        <v>0</v>
      </c>
      <c r="AA28" s="2">
        <f t="shared" si="182"/>
        <v>0</v>
      </c>
      <c r="AB28" s="105">
        <f>(VLOOKUP($B$1,'Multipliers and Adjustments'!$A$70:$I$86,TRUNC(COLUMN(AB$2)/5)+2,FALSE)*SUMIFS('EPA US Data'!$I:$I,'EPA US Data'!$D:$D,'Country Selector'!$A$2,'EPA US Data'!$J:$J,$B$1,'EPA US Data'!$C:$C,AB$2,'EPA US Data'!$G:$G,"&gt;="&amp;$A28,'EPA US Data'!$G:$G,"&lt;"&amp;$B28)+IF('Multipliers and Adjustments'!$B$66="Y",'SNAP Adjustment'!AC140,0))*unit_conv*'State Downscaling Multipliers'!$B$9</f>
        <v>0</v>
      </c>
      <c r="AC28" s="2">
        <f t="shared" ref="AC28:AF28" si="183">AB28+($AG28-$AB28)/5</f>
        <v>0</v>
      </c>
      <c r="AD28" s="2">
        <f t="shared" si="183"/>
        <v>0</v>
      </c>
      <c r="AE28" s="2">
        <f t="shared" si="183"/>
        <v>0</v>
      </c>
      <c r="AF28" s="2">
        <f t="shared" si="183"/>
        <v>0</v>
      </c>
      <c r="AG28" s="105">
        <f>(VLOOKUP($B$1,'Multipliers and Adjustments'!$A$70:$I$86,TRUNC(COLUMN(AG$2)/5)+2,FALSE)*SUMIFS('EPA US Data'!$I:$I,'EPA US Data'!$D:$D,'Country Selector'!$A$2,'EPA US Data'!$J:$J,$B$1,'EPA US Data'!$C:$C,AG$2,'EPA US Data'!$G:$G,"&gt;="&amp;$A28,'EPA US Data'!$G:$G,"&lt;"&amp;$B28)+IF('Multipliers and Adjustments'!$B$66="Y",'SNAP Adjustment'!AH140,0))*unit_conv*'State Downscaling Multipliers'!$B$9</f>
        <v>0</v>
      </c>
      <c r="AH28" s="2">
        <f t="shared" ref="AH28:AK28" si="184">AG28+($AL28-$AG28)/5</f>
        <v>0</v>
      </c>
      <c r="AI28" s="2">
        <f t="shared" si="184"/>
        <v>0</v>
      </c>
      <c r="AJ28" s="2">
        <f t="shared" si="184"/>
        <v>0</v>
      </c>
      <c r="AK28" s="2">
        <f t="shared" si="184"/>
        <v>0</v>
      </c>
      <c r="AL28" s="105">
        <f>(VLOOKUP($B$1,'Multipliers and Adjustments'!$A$70:$I$86,TRUNC(COLUMN(AL$2)/5)+2,FALSE)*SUMIFS('EPA US Data'!$I:$I,'EPA US Data'!$D:$D,'Country Selector'!$A$2,'EPA US Data'!$J:$J,$B$1,'EPA US Data'!$C:$C,AL$2,'EPA US Data'!$G:$G,"&gt;="&amp;$A28,'EPA US Data'!$G:$G,"&lt;"&amp;$B28)+IF('Multipliers and Adjustments'!$B$66="Y",'SNAP Adjustment'!AM140,0))*unit_conv*'State Downscaling Multipliers'!$B$9</f>
        <v>0</v>
      </c>
    </row>
    <row r="29" spans="1:38" ht="15.75" customHeight="1" x14ac:dyDescent="0.25">
      <c r="A29" s="50">
        <f t="shared" si="8"/>
        <v>-50</v>
      </c>
      <c r="B29" s="50">
        <f t="shared" si="149"/>
        <v>-40</v>
      </c>
      <c r="C29" s="105">
        <f>(VLOOKUP($B$1,'Multipliers and Adjustments'!$A$70:$I$86,TRUNC(COLUMN(C$2)/5)+2,FALSE)*SUMIFS('EPA US Data'!$I:$I,'EPA US Data'!$D:$D,'Country Selector'!$A$2,'EPA US Data'!$J:$J,$B$1,'EPA US Data'!$C:$C,C$2,'EPA US Data'!$G:$G,"&gt;="&amp;$A29,'EPA US Data'!$G:$G,"&lt;"&amp;$B29)+IF('Multipliers and Adjustments'!$B$66="Y",'SNAP Adjustment'!D141,0))*unit_conv*'State Downscaling Multipliers'!$B$9</f>
        <v>0</v>
      </c>
      <c r="D29" s="2">
        <f t="shared" ref="D29:G29" si="185">C29+($H29-$C29)/5</f>
        <v>0</v>
      </c>
      <c r="E29" s="2">
        <f t="shared" si="185"/>
        <v>0</v>
      </c>
      <c r="F29" s="2">
        <f t="shared" si="185"/>
        <v>0</v>
      </c>
      <c r="G29" s="2">
        <f t="shared" si="185"/>
        <v>0</v>
      </c>
      <c r="H29" s="105">
        <f>(VLOOKUP($B$1,'Multipliers and Adjustments'!$A$70:$I$86,TRUNC(COLUMN(H$2)/5)+2,FALSE)*SUMIFS('EPA US Data'!$I:$I,'EPA US Data'!$D:$D,'Country Selector'!$A$2,'EPA US Data'!$J:$J,$B$1,'EPA US Data'!$C:$C,H$2,'EPA US Data'!$G:$G,"&gt;="&amp;$A29,'EPA US Data'!$G:$G,"&lt;"&amp;$B29)+IF('Multipliers and Adjustments'!$B$66="Y",'SNAP Adjustment'!I141,0))*unit_conv*'State Downscaling Multipliers'!$B$9</f>
        <v>0</v>
      </c>
      <c r="I29" s="2">
        <f t="shared" ref="I29:L29" si="186">H29+($M29-$H29)/5</f>
        <v>0</v>
      </c>
      <c r="J29" s="2">
        <f t="shared" si="186"/>
        <v>0</v>
      </c>
      <c r="K29" s="2">
        <f t="shared" si="186"/>
        <v>0</v>
      </c>
      <c r="L29" s="2">
        <f t="shared" si="186"/>
        <v>0</v>
      </c>
      <c r="M29" s="105">
        <f>(VLOOKUP($B$1,'Multipliers and Adjustments'!$A$70:$I$86,TRUNC(COLUMN(M$2)/5)+2,FALSE)*SUMIFS('EPA US Data'!$I:$I,'EPA US Data'!$D:$D,'Country Selector'!$A$2,'EPA US Data'!$J:$J,$B$1,'EPA US Data'!$C:$C,M$2,'EPA US Data'!$G:$G,"&gt;="&amp;$A29,'EPA US Data'!$G:$G,"&lt;"&amp;$B29)+IF('Multipliers and Adjustments'!$B$66="Y",'SNAP Adjustment'!N141,0))*unit_conv*'State Downscaling Multipliers'!$B$9</f>
        <v>0</v>
      </c>
      <c r="N29" s="2">
        <f t="shared" ref="N29:Q29" si="187">M29+($R29-$M29)/5</f>
        <v>0</v>
      </c>
      <c r="O29" s="2">
        <f t="shared" si="187"/>
        <v>0</v>
      </c>
      <c r="P29" s="2">
        <f t="shared" si="187"/>
        <v>0</v>
      </c>
      <c r="Q29" s="2">
        <f t="shared" si="187"/>
        <v>0</v>
      </c>
      <c r="R29" s="105">
        <f>(VLOOKUP($B$1,'Multipliers and Adjustments'!$A$70:$I$86,TRUNC(COLUMN(R$2)/5)+2,FALSE)*SUMIFS('EPA US Data'!$I:$I,'EPA US Data'!$D:$D,'Country Selector'!$A$2,'EPA US Data'!$J:$J,$B$1,'EPA US Data'!$C:$C,R$2,'EPA US Data'!$G:$G,"&gt;="&amp;$A29,'EPA US Data'!$G:$G,"&lt;"&amp;$B29)+IF('Multipliers and Adjustments'!$B$66="Y",'SNAP Adjustment'!S141,0))*unit_conv*'State Downscaling Multipliers'!$B$9</f>
        <v>0</v>
      </c>
      <c r="S29" s="2">
        <f t="shared" ref="S29:V29" si="188">R29+($W29-$R29)/5</f>
        <v>0</v>
      </c>
      <c r="T29" s="2">
        <f t="shared" si="188"/>
        <v>0</v>
      </c>
      <c r="U29" s="2">
        <f t="shared" si="188"/>
        <v>0</v>
      </c>
      <c r="V29" s="2">
        <f t="shared" si="188"/>
        <v>0</v>
      </c>
      <c r="W29" s="105">
        <f>(VLOOKUP($B$1,'Multipliers and Adjustments'!$A$70:$I$86,TRUNC(COLUMN(W$2)/5)+2,FALSE)*SUMIFS('EPA US Data'!$I:$I,'EPA US Data'!$D:$D,'Country Selector'!$A$2,'EPA US Data'!$J:$J,$B$1,'EPA US Data'!$C:$C,W$2,'EPA US Data'!$G:$G,"&gt;="&amp;$A29,'EPA US Data'!$G:$G,"&lt;"&amp;$B29)+IF('Multipliers and Adjustments'!$B$66="Y",'SNAP Adjustment'!X141,0))*unit_conv*'State Downscaling Multipliers'!$B$9</f>
        <v>0</v>
      </c>
      <c r="X29" s="2">
        <f t="shared" ref="X29:AA29" si="189">W29+($AB29-$W29)/5</f>
        <v>0</v>
      </c>
      <c r="Y29" s="2">
        <f t="shared" si="189"/>
        <v>0</v>
      </c>
      <c r="Z29" s="2">
        <f t="shared" si="189"/>
        <v>0</v>
      </c>
      <c r="AA29" s="2">
        <f t="shared" si="189"/>
        <v>0</v>
      </c>
      <c r="AB29" s="105">
        <f>(VLOOKUP($B$1,'Multipliers and Adjustments'!$A$70:$I$86,TRUNC(COLUMN(AB$2)/5)+2,FALSE)*SUMIFS('EPA US Data'!$I:$I,'EPA US Data'!$D:$D,'Country Selector'!$A$2,'EPA US Data'!$J:$J,$B$1,'EPA US Data'!$C:$C,AB$2,'EPA US Data'!$G:$G,"&gt;="&amp;$A29,'EPA US Data'!$G:$G,"&lt;"&amp;$B29)+IF('Multipliers and Adjustments'!$B$66="Y",'SNAP Adjustment'!AC141,0))*unit_conv*'State Downscaling Multipliers'!$B$9</f>
        <v>0</v>
      </c>
      <c r="AC29" s="2">
        <f t="shared" ref="AC29:AF29" si="190">AB29+($AG29-$AB29)/5</f>
        <v>0</v>
      </c>
      <c r="AD29" s="2">
        <f t="shared" si="190"/>
        <v>0</v>
      </c>
      <c r="AE29" s="2">
        <f t="shared" si="190"/>
        <v>0</v>
      </c>
      <c r="AF29" s="2">
        <f t="shared" si="190"/>
        <v>0</v>
      </c>
      <c r="AG29" s="105">
        <f>(VLOOKUP($B$1,'Multipliers and Adjustments'!$A$70:$I$86,TRUNC(COLUMN(AG$2)/5)+2,FALSE)*SUMIFS('EPA US Data'!$I:$I,'EPA US Data'!$D:$D,'Country Selector'!$A$2,'EPA US Data'!$J:$J,$B$1,'EPA US Data'!$C:$C,AG$2,'EPA US Data'!$G:$G,"&gt;="&amp;$A29,'EPA US Data'!$G:$G,"&lt;"&amp;$B29)+IF('Multipliers and Adjustments'!$B$66="Y",'SNAP Adjustment'!AH141,0))*unit_conv*'State Downscaling Multipliers'!$B$9</f>
        <v>0</v>
      </c>
      <c r="AH29" s="2">
        <f t="shared" ref="AH29:AK29" si="191">AG29+($AL29-$AG29)/5</f>
        <v>0</v>
      </c>
      <c r="AI29" s="2">
        <f t="shared" si="191"/>
        <v>0</v>
      </c>
      <c r="AJ29" s="2">
        <f t="shared" si="191"/>
        <v>0</v>
      </c>
      <c r="AK29" s="2">
        <f t="shared" si="191"/>
        <v>0</v>
      </c>
      <c r="AL29" s="105">
        <f>(VLOOKUP($B$1,'Multipliers and Adjustments'!$A$70:$I$86,TRUNC(COLUMN(AL$2)/5)+2,FALSE)*SUMIFS('EPA US Data'!$I:$I,'EPA US Data'!$D:$D,'Country Selector'!$A$2,'EPA US Data'!$J:$J,$B$1,'EPA US Data'!$C:$C,AL$2,'EPA US Data'!$G:$G,"&gt;="&amp;$A29,'EPA US Data'!$G:$G,"&lt;"&amp;$B29)+IF('Multipliers and Adjustments'!$B$66="Y",'SNAP Adjustment'!AM141,0))*unit_conv*'State Downscaling Multipliers'!$B$9</f>
        <v>0</v>
      </c>
    </row>
    <row r="30" spans="1:38" ht="15.75" customHeight="1" x14ac:dyDescent="0.25">
      <c r="A30" s="50">
        <f t="shared" si="8"/>
        <v>-40</v>
      </c>
      <c r="B30" s="50">
        <f t="shared" si="149"/>
        <v>-30</v>
      </c>
      <c r="C30" s="105">
        <f>(VLOOKUP($B$1,'Multipliers and Adjustments'!$A$70:$I$86,TRUNC(COLUMN(C$2)/5)+2,FALSE)*SUMIFS('EPA US Data'!$I:$I,'EPA US Data'!$D:$D,'Country Selector'!$A$2,'EPA US Data'!$J:$J,$B$1,'EPA US Data'!$C:$C,C$2,'EPA US Data'!$G:$G,"&gt;="&amp;$A30,'EPA US Data'!$G:$G,"&lt;"&amp;$B30)+IF('Multipliers and Adjustments'!$B$66="Y",'SNAP Adjustment'!D142,0))*unit_conv*'State Downscaling Multipliers'!$B$9</f>
        <v>0</v>
      </c>
      <c r="D30" s="2">
        <f t="shared" ref="D30:G30" si="192">C30+($H30-$C30)/5</f>
        <v>0</v>
      </c>
      <c r="E30" s="2">
        <f t="shared" si="192"/>
        <v>0</v>
      </c>
      <c r="F30" s="2">
        <f t="shared" si="192"/>
        <v>0</v>
      </c>
      <c r="G30" s="2">
        <f t="shared" si="192"/>
        <v>0</v>
      </c>
      <c r="H30" s="105">
        <f>(VLOOKUP($B$1,'Multipliers and Adjustments'!$A$70:$I$86,TRUNC(COLUMN(H$2)/5)+2,FALSE)*SUMIFS('EPA US Data'!$I:$I,'EPA US Data'!$D:$D,'Country Selector'!$A$2,'EPA US Data'!$J:$J,$B$1,'EPA US Data'!$C:$C,H$2,'EPA US Data'!$G:$G,"&gt;="&amp;$A30,'EPA US Data'!$G:$G,"&lt;"&amp;$B30)+IF('Multipliers and Adjustments'!$B$66="Y",'SNAP Adjustment'!I142,0))*unit_conv*'State Downscaling Multipliers'!$B$9</f>
        <v>0</v>
      </c>
      <c r="I30" s="2">
        <f t="shared" ref="I30:L30" si="193">H30+($M30-$H30)/5</f>
        <v>0</v>
      </c>
      <c r="J30" s="2">
        <f t="shared" si="193"/>
        <v>0</v>
      </c>
      <c r="K30" s="2">
        <f t="shared" si="193"/>
        <v>0</v>
      </c>
      <c r="L30" s="2">
        <f t="shared" si="193"/>
        <v>0</v>
      </c>
      <c r="M30" s="105">
        <f>(VLOOKUP($B$1,'Multipliers and Adjustments'!$A$70:$I$86,TRUNC(COLUMN(M$2)/5)+2,FALSE)*SUMIFS('EPA US Data'!$I:$I,'EPA US Data'!$D:$D,'Country Selector'!$A$2,'EPA US Data'!$J:$J,$B$1,'EPA US Data'!$C:$C,M$2,'EPA US Data'!$G:$G,"&gt;="&amp;$A30,'EPA US Data'!$G:$G,"&lt;"&amp;$B30)+IF('Multipliers and Adjustments'!$B$66="Y",'SNAP Adjustment'!N142,0))*unit_conv*'State Downscaling Multipliers'!$B$9</f>
        <v>0</v>
      </c>
      <c r="N30" s="2">
        <f t="shared" ref="N30:Q30" si="194">M30+($R30-$M30)/5</f>
        <v>0</v>
      </c>
      <c r="O30" s="2">
        <f t="shared" si="194"/>
        <v>0</v>
      </c>
      <c r="P30" s="2">
        <f t="shared" si="194"/>
        <v>0</v>
      </c>
      <c r="Q30" s="2">
        <f t="shared" si="194"/>
        <v>0</v>
      </c>
      <c r="R30" s="105">
        <f>(VLOOKUP($B$1,'Multipliers and Adjustments'!$A$70:$I$86,TRUNC(COLUMN(R$2)/5)+2,FALSE)*SUMIFS('EPA US Data'!$I:$I,'EPA US Data'!$D:$D,'Country Selector'!$A$2,'EPA US Data'!$J:$J,$B$1,'EPA US Data'!$C:$C,R$2,'EPA US Data'!$G:$G,"&gt;="&amp;$A30,'EPA US Data'!$G:$G,"&lt;"&amp;$B30)+IF('Multipliers and Adjustments'!$B$66="Y",'SNAP Adjustment'!S142,0))*unit_conv*'State Downscaling Multipliers'!$B$9</f>
        <v>0</v>
      </c>
      <c r="S30" s="2">
        <f t="shared" ref="S30:V30" si="195">R30+($W30-$R30)/5</f>
        <v>0</v>
      </c>
      <c r="T30" s="2">
        <f t="shared" si="195"/>
        <v>0</v>
      </c>
      <c r="U30" s="2">
        <f t="shared" si="195"/>
        <v>0</v>
      </c>
      <c r="V30" s="2">
        <f t="shared" si="195"/>
        <v>0</v>
      </c>
      <c r="W30" s="105">
        <f>(VLOOKUP($B$1,'Multipliers and Adjustments'!$A$70:$I$86,TRUNC(COLUMN(W$2)/5)+2,FALSE)*SUMIFS('EPA US Data'!$I:$I,'EPA US Data'!$D:$D,'Country Selector'!$A$2,'EPA US Data'!$J:$J,$B$1,'EPA US Data'!$C:$C,W$2,'EPA US Data'!$G:$G,"&gt;="&amp;$A30,'EPA US Data'!$G:$G,"&lt;"&amp;$B30)+IF('Multipliers and Adjustments'!$B$66="Y",'SNAP Adjustment'!X142,0))*unit_conv*'State Downscaling Multipliers'!$B$9</f>
        <v>0</v>
      </c>
      <c r="X30" s="2">
        <f t="shared" ref="X30:AA30" si="196">W30+($AB30-$W30)/5</f>
        <v>0</v>
      </c>
      <c r="Y30" s="2">
        <f t="shared" si="196"/>
        <v>0</v>
      </c>
      <c r="Z30" s="2">
        <f t="shared" si="196"/>
        <v>0</v>
      </c>
      <c r="AA30" s="2">
        <f t="shared" si="196"/>
        <v>0</v>
      </c>
      <c r="AB30" s="105">
        <f>(VLOOKUP($B$1,'Multipliers and Adjustments'!$A$70:$I$86,TRUNC(COLUMN(AB$2)/5)+2,FALSE)*SUMIFS('EPA US Data'!$I:$I,'EPA US Data'!$D:$D,'Country Selector'!$A$2,'EPA US Data'!$J:$J,$B$1,'EPA US Data'!$C:$C,AB$2,'EPA US Data'!$G:$G,"&gt;="&amp;$A30,'EPA US Data'!$G:$G,"&lt;"&amp;$B30)+IF('Multipliers and Adjustments'!$B$66="Y",'SNAP Adjustment'!AC142,0))*unit_conv*'State Downscaling Multipliers'!$B$9</f>
        <v>0</v>
      </c>
      <c r="AC30" s="2">
        <f t="shared" ref="AC30:AF30" si="197">AB30+($AG30-$AB30)/5</f>
        <v>0</v>
      </c>
      <c r="AD30" s="2">
        <f t="shared" si="197"/>
        <v>0</v>
      </c>
      <c r="AE30" s="2">
        <f t="shared" si="197"/>
        <v>0</v>
      </c>
      <c r="AF30" s="2">
        <f t="shared" si="197"/>
        <v>0</v>
      </c>
      <c r="AG30" s="105">
        <f>(VLOOKUP($B$1,'Multipliers and Adjustments'!$A$70:$I$86,TRUNC(COLUMN(AG$2)/5)+2,FALSE)*SUMIFS('EPA US Data'!$I:$I,'EPA US Data'!$D:$D,'Country Selector'!$A$2,'EPA US Data'!$J:$J,$B$1,'EPA US Data'!$C:$C,AG$2,'EPA US Data'!$G:$G,"&gt;="&amp;$A30,'EPA US Data'!$G:$G,"&lt;"&amp;$B30)+IF('Multipliers and Adjustments'!$B$66="Y",'SNAP Adjustment'!AH142,0))*unit_conv*'State Downscaling Multipliers'!$B$9</f>
        <v>0</v>
      </c>
      <c r="AH30" s="2">
        <f t="shared" ref="AH30:AK30" si="198">AG30+($AL30-$AG30)/5</f>
        <v>0</v>
      </c>
      <c r="AI30" s="2">
        <f t="shared" si="198"/>
        <v>0</v>
      </c>
      <c r="AJ30" s="2">
        <f t="shared" si="198"/>
        <v>0</v>
      </c>
      <c r="AK30" s="2">
        <f t="shared" si="198"/>
        <v>0</v>
      </c>
      <c r="AL30" s="105">
        <f>(VLOOKUP($B$1,'Multipliers and Adjustments'!$A$70:$I$86,TRUNC(COLUMN(AL$2)/5)+2,FALSE)*SUMIFS('EPA US Data'!$I:$I,'EPA US Data'!$D:$D,'Country Selector'!$A$2,'EPA US Data'!$J:$J,$B$1,'EPA US Data'!$C:$C,AL$2,'EPA US Data'!$G:$G,"&gt;="&amp;$A30,'EPA US Data'!$G:$G,"&lt;"&amp;$B30)+IF('Multipliers and Adjustments'!$B$66="Y",'SNAP Adjustment'!AM142,0))*unit_conv*'State Downscaling Multipliers'!$B$9</f>
        <v>0</v>
      </c>
    </row>
    <row r="31" spans="1:38" ht="15.75" customHeight="1" x14ac:dyDescent="0.25">
      <c r="A31" s="50">
        <f t="shared" si="8"/>
        <v>-30</v>
      </c>
      <c r="B31" s="50">
        <f t="shared" si="149"/>
        <v>-20</v>
      </c>
      <c r="C31" s="105">
        <f>(VLOOKUP($B$1,'Multipliers and Adjustments'!$A$70:$I$86,TRUNC(COLUMN(C$2)/5)+2,FALSE)*SUMIFS('EPA US Data'!$I:$I,'EPA US Data'!$D:$D,'Country Selector'!$A$2,'EPA US Data'!$J:$J,$B$1,'EPA US Data'!$C:$C,C$2,'EPA US Data'!$G:$G,"&gt;="&amp;$A31,'EPA US Data'!$G:$G,"&lt;"&amp;$B31)+IF('Multipliers and Adjustments'!$B$66="Y",'SNAP Adjustment'!D143,0))*unit_conv*'State Downscaling Multipliers'!$B$9</f>
        <v>0</v>
      </c>
      <c r="D31" s="2">
        <f t="shared" ref="D31:G31" si="199">C31+($H31-$C31)/5</f>
        <v>0</v>
      </c>
      <c r="E31" s="2">
        <f t="shared" si="199"/>
        <v>0</v>
      </c>
      <c r="F31" s="2">
        <f t="shared" si="199"/>
        <v>0</v>
      </c>
      <c r="G31" s="2">
        <f t="shared" si="199"/>
        <v>0</v>
      </c>
      <c r="H31" s="105">
        <f>(VLOOKUP($B$1,'Multipliers and Adjustments'!$A$70:$I$86,TRUNC(COLUMN(H$2)/5)+2,FALSE)*SUMIFS('EPA US Data'!$I:$I,'EPA US Data'!$D:$D,'Country Selector'!$A$2,'EPA US Data'!$J:$J,$B$1,'EPA US Data'!$C:$C,H$2,'EPA US Data'!$G:$G,"&gt;="&amp;$A31,'EPA US Data'!$G:$G,"&lt;"&amp;$B31)+IF('Multipliers and Adjustments'!$B$66="Y",'SNAP Adjustment'!I143,0))*unit_conv*'State Downscaling Multipliers'!$B$9</f>
        <v>0</v>
      </c>
      <c r="I31" s="2">
        <f t="shared" ref="I31:L31" si="200">H31+($M31-$H31)/5</f>
        <v>0</v>
      </c>
      <c r="J31" s="2">
        <f t="shared" si="200"/>
        <v>0</v>
      </c>
      <c r="K31" s="2">
        <f t="shared" si="200"/>
        <v>0</v>
      </c>
      <c r="L31" s="2">
        <f t="shared" si="200"/>
        <v>0</v>
      </c>
      <c r="M31" s="105">
        <f>(VLOOKUP($B$1,'Multipliers and Adjustments'!$A$70:$I$86,TRUNC(COLUMN(M$2)/5)+2,FALSE)*SUMIFS('EPA US Data'!$I:$I,'EPA US Data'!$D:$D,'Country Selector'!$A$2,'EPA US Data'!$J:$J,$B$1,'EPA US Data'!$C:$C,M$2,'EPA US Data'!$G:$G,"&gt;="&amp;$A31,'EPA US Data'!$G:$G,"&lt;"&amp;$B31)+IF('Multipliers and Adjustments'!$B$66="Y",'SNAP Adjustment'!N143,0))*unit_conv*'State Downscaling Multipliers'!$B$9</f>
        <v>0</v>
      </c>
      <c r="N31" s="2">
        <f t="shared" ref="N31:Q31" si="201">M31+($R31-$M31)/5</f>
        <v>0</v>
      </c>
      <c r="O31" s="2">
        <f t="shared" si="201"/>
        <v>0</v>
      </c>
      <c r="P31" s="2">
        <f t="shared" si="201"/>
        <v>0</v>
      </c>
      <c r="Q31" s="2">
        <f t="shared" si="201"/>
        <v>0</v>
      </c>
      <c r="R31" s="105">
        <f>(VLOOKUP($B$1,'Multipliers and Adjustments'!$A$70:$I$86,TRUNC(COLUMN(R$2)/5)+2,FALSE)*SUMIFS('EPA US Data'!$I:$I,'EPA US Data'!$D:$D,'Country Selector'!$A$2,'EPA US Data'!$J:$J,$B$1,'EPA US Data'!$C:$C,R$2,'EPA US Data'!$G:$G,"&gt;="&amp;$A31,'EPA US Data'!$G:$G,"&lt;"&amp;$B31)+IF('Multipliers and Adjustments'!$B$66="Y",'SNAP Adjustment'!S143,0))*unit_conv*'State Downscaling Multipliers'!$B$9</f>
        <v>0</v>
      </c>
      <c r="S31" s="2">
        <f t="shared" ref="S31:V31" si="202">R31+($W31-$R31)/5</f>
        <v>0</v>
      </c>
      <c r="T31" s="2">
        <f t="shared" si="202"/>
        <v>0</v>
      </c>
      <c r="U31" s="2">
        <f t="shared" si="202"/>
        <v>0</v>
      </c>
      <c r="V31" s="2">
        <f t="shared" si="202"/>
        <v>0</v>
      </c>
      <c r="W31" s="105">
        <f>(VLOOKUP($B$1,'Multipliers and Adjustments'!$A$70:$I$86,TRUNC(COLUMN(W$2)/5)+2,FALSE)*SUMIFS('EPA US Data'!$I:$I,'EPA US Data'!$D:$D,'Country Selector'!$A$2,'EPA US Data'!$J:$J,$B$1,'EPA US Data'!$C:$C,W$2,'EPA US Data'!$G:$G,"&gt;="&amp;$A31,'EPA US Data'!$G:$G,"&lt;"&amp;$B31)+IF('Multipliers and Adjustments'!$B$66="Y",'SNAP Adjustment'!X143,0))*unit_conv*'State Downscaling Multipliers'!$B$9</f>
        <v>0</v>
      </c>
      <c r="X31" s="2">
        <f t="shared" ref="X31:AA31" si="203">W31+($AB31-$W31)/5</f>
        <v>0</v>
      </c>
      <c r="Y31" s="2">
        <f t="shared" si="203"/>
        <v>0</v>
      </c>
      <c r="Z31" s="2">
        <f t="shared" si="203"/>
        <v>0</v>
      </c>
      <c r="AA31" s="2">
        <f t="shared" si="203"/>
        <v>0</v>
      </c>
      <c r="AB31" s="105">
        <f>(VLOOKUP($B$1,'Multipliers and Adjustments'!$A$70:$I$86,TRUNC(COLUMN(AB$2)/5)+2,FALSE)*SUMIFS('EPA US Data'!$I:$I,'EPA US Data'!$D:$D,'Country Selector'!$A$2,'EPA US Data'!$J:$J,$B$1,'EPA US Data'!$C:$C,AB$2,'EPA US Data'!$G:$G,"&gt;="&amp;$A31,'EPA US Data'!$G:$G,"&lt;"&amp;$B31)+IF('Multipliers and Adjustments'!$B$66="Y",'SNAP Adjustment'!AC143,0))*unit_conv*'State Downscaling Multipliers'!$B$9</f>
        <v>0</v>
      </c>
      <c r="AC31" s="2">
        <f t="shared" ref="AC31:AF31" si="204">AB31+($AG31-$AB31)/5</f>
        <v>0</v>
      </c>
      <c r="AD31" s="2">
        <f t="shared" si="204"/>
        <v>0</v>
      </c>
      <c r="AE31" s="2">
        <f t="shared" si="204"/>
        <v>0</v>
      </c>
      <c r="AF31" s="2">
        <f t="shared" si="204"/>
        <v>0</v>
      </c>
      <c r="AG31" s="105">
        <f>(VLOOKUP($B$1,'Multipliers and Adjustments'!$A$70:$I$86,TRUNC(COLUMN(AG$2)/5)+2,FALSE)*SUMIFS('EPA US Data'!$I:$I,'EPA US Data'!$D:$D,'Country Selector'!$A$2,'EPA US Data'!$J:$J,$B$1,'EPA US Data'!$C:$C,AG$2,'EPA US Data'!$G:$G,"&gt;="&amp;$A31,'EPA US Data'!$G:$G,"&lt;"&amp;$B31)+IF('Multipliers and Adjustments'!$B$66="Y",'SNAP Adjustment'!AH143,0))*unit_conv*'State Downscaling Multipliers'!$B$9</f>
        <v>0</v>
      </c>
      <c r="AH31" s="2">
        <f t="shared" ref="AH31:AK31" si="205">AG31+($AL31-$AG31)/5</f>
        <v>0</v>
      </c>
      <c r="AI31" s="2">
        <f t="shared" si="205"/>
        <v>0</v>
      </c>
      <c r="AJ31" s="2">
        <f t="shared" si="205"/>
        <v>0</v>
      </c>
      <c r="AK31" s="2">
        <f t="shared" si="205"/>
        <v>0</v>
      </c>
      <c r="AL31" s="105">
        <f>(VLOOKUP($B$1,'Multipliers and Adjustments'!$A$70:$I$86,TRUNC(COLUMN(AL$2)/5)+2,FALSE)*SUMIFS('EPA US Data'!$I:$I,'EPA US Data'!$D:$D,'Country Selector'!$A$2,'EPA US Data'!$J:$J,$B$1,'EPA US Data'!$C:$C,AL$2,'EPA US Data'!$G:$G,"&gt;="&amp;$A31,'EPA US Data'!$G:$G,"&lt;"&amp;$B31)+IF('Multipliers and Adjustments'!$B$66="Y",'SNAP Adjustment'!AM143,0))*unit_conv*'State Downscaling Multipliers'!$B$9</f>
        <v>0</v>
      </c>
    </row>
    <row r="32" spans="1:38" ht="15.75" customHeight="1" x14ac:dyDescent="0.25">
      <c r="A32" s="50">
        <f t="shared" si="8"/>
        <v>-20</v>
      </c>
      <c r="B32" s="50">
        <f t="shared" si="149"/>
        <v>-10</v>
      </c>
      <c r="C32" s="105">
        <f>(VLOOKUP($B$1,'Multipliers and Adjustments'!$A$70:$I$86,TRUNC(COLUMN(C$2)/5)+2,FALSE)*SUMIFS('EPA US Data'!$I:$I,'EPA US Data'!$D:$D,'Country Selector'!$A$2,'EPA US Data'!$J:$J,$B$1,'EPA US Data'!$C:$C,C$2,'EPA US Data'!$G:$G,"&gt;="&amp;$A32,'EPA US Data'!$G:$G,"&lt;"&amp;$B32)+IF('Multipliers and Adjustments'!$B$66="Y",'SNAP Adjustment'!D144,0))*unit_conv*'State Downscaling Multipliers'!$B$9</f>
        <v>0</v>
      </c>
      <c r="D32" s="2">
        <f t="shared" ref="D32:G32" si="206">C32+($H32-$C32)/5</f>
        <v>0</v>
      </c>
      <c r="E32" s="2">
        <f t="shared" si="206"/>
        <v>0</v>
      </c>
      <c r="F32" s="2">
        <f t="shared" si="206"/>
        <v>0</v>
      </c>
      <c r="G32" s="2">
        <f t="shared" si="206"/>
        <v>0</v>
      </c>
      <c r="H32" s="105">
        <f>(VLOOKUP($B$1,'Multipliers and Adjustments'!$A$70:$I$86,TRUNC(COLUMN(H$2)/5)+2,FALSE)*SUMIFS('EPA US Data'!$I:$I,'EPA US Data'!$D:$D,'Country Selector'!$A$2,'EPA US Data'!$J:$J,$B$1,'EPA US Data'!$C:$C,H$2,'EPA US Data'!$G:$G,"&gt;="&amp;$A32,'EPA US Data'!$G:$G,"&lt;"&amp;$B32)+IF('Multipliers and Adjustments'!$B$66="Y",'SNAP Adjustment'!I144,0))*unit_conv*'State Downscaling Multipliers'!$B$9</f>
        <v>0</v>
      </c>
      <c r="I32" s="2">
        <f t="shared" ref="I32:L32" si="207">H32+($M32-$H32)/5</f>
        <v>0</v>
      </c>
      <c r="J32" s="2">
        <f t="shared" si="207"/>
        <v>0</v>
      </c>
      <c r="K32" s="2">
        <f t="shared" si="207"/>
        <v>0</v>
      </c>
      <c r="L32" s="2">
        <f t="shared" si="207"/>
        <v>0</v>
      </c>
      <c r="M32" s="105">
        <f>(VLOOKUP($B$1,'Multipliers and Adjustments'!$A$70:$I$86,TRUNC(COLUMN(M$2)/5)+2,FALSE)*SUMIFS('EPA US Data'!$I:$I,'EPA US Data'!$D:$D,'Country Selector'!$A$2,'EPA US Data'!$J:$J,$B$1,'EPA US Data'!$C:$C,M$2,'EPA US Data'!$G:$G,"&gt;="&amp;$A32,'EPA US Data'!$G:$G,"&lt;"&amp;$B32)+IF('Multipliers and Adjustments'!$B$66="Y",'SNAP Adjustment'!N144,0))*unit_conv*'State Downscaling Multipliers'!$B$9</f>
        <v>0</v>
      </c>
      <c r="N32" s="2">
        <f t="shared" ref="N32:Q32" si="208">M32+($R32-$M32)/5</f>
        <v>0</v>
      </c>
      <c r="O32" s="2">
        <f t="shared" si="208"/>
        <v>0</v>
      </c>
      <c r="P32" s="2">
        <f t="shared" si="208"/>
        <v>0</v>
      </c>
      <c r="Q32" s="2">
        <f t="shared" si="208"/>
        <v>0</v>
      </c>
      <c r="R32" s="105">
        <f>(VLOOKUP($B$1,'Multipliers and Adjustments'!$A$70:$I$86,TRUNC(COLUMN(R$2)/5)+2,FALSE)*SUMIFS('EPA US Data'!$I:$I,'EPA US Data'!$D:$D,'Country Selector'!$A$2,'EPA US Data'!$J:$J,$B$1,'EPA US Data'!$C:$C,R$2,'EPA US Data'!$G:$G,"&gt;="&amp;$A32,'EPA US Data'!$G:$G,"&lt;"&amp;$B32)+IF('Multipliers and Adjustments'!$B$66="Y",'SNAP Adjustment'!S144,0))*unit_conv*'State Downscaling Multipliers'!$B$9</f>
        <v>0</v>
      </c>
      <c r="S32" s="2">
        <f t="shared" ref="S32:V32" si="209">R32+($W32-$R32)/5</f>
        <v>0</v>
      </c>
      <c r="T32" s="2">
        <f t="shared" si="209"/>
        <v>0</v>
      </c>
      <c r="U32" s="2">
        <f t="shared" si="209"/>
        <v>0</v>
      </c>
      <c r="V32" s="2">
        <f t="shared" si="209"/>
        <v>0</v>
      </c>
      <c r="W32" s="105">
        <f>(VLOOKUP($B$1,'Multipliers and Adjustments'!$A$70:$I$86,TRUNC(COLUMN(W$2)/5)+2,FALSE)*SUMIFS('EPA US Data'!$I:$I,'EPA US Data'!$D:$D,'Country Selector'!$A$2,'EPA US Data'!$J:$J,$B$1,'EPA US Data'!$C:$C,W$2,'EPA US Data'!$G:$G,"&gt;="&amp;$A32,'EPA US Data'!$G:$G,"&lt;"&amp;$B32)+IF('Multipliers and Adjustments'!$B$66="Y",'SNAP Adjustment'!X144,0))*unit_conv*'State Downscaling Multipliers'!$B$9</f>
        <v>0</v>
      </c>
      <c r="X32" s="2">
        <f t="shared" ref="X32:AA32" si="210">W32+($AB32-$W32)/5</f>
        <v>0</v>
      </c>
      <c r="Y32" s="2">
        <f t="shared" si="210"/>
        <v>0</v>
      </c>
      <c r="Z32" s="2">
        <f t="shared" si="210"/>
        <v>0</v>
      </c>
      <c r="AA32" s="2">
        <f t="shared" si="210"/>
        <v>0</v>
      </c>
      <c r="AB32" s="105">
        <f>(VLOOKUP($B$1,'Multipliers and Adjustments'!$A$70:$I$86,TRUNC(COLUMN(AB$2)/5)+2,FALSE)*SUMIFS('EPA US Data'!$I:$I,'EPA US Data'!$D:$D,'Country Selector'!$A$2,'EPA US Data'!$J:$J,$B$1,'EPA US Data'!$C:$C,AB$2,'EPA US Data'!$G:$G,"&gt;="&amp;$A32,'EPA US Data'!$G:$G,"&lt;"&amp;$B32)+IF('Multipliers and Adjustments'!$B$66="Y",'SNAP Adjustment'!AC144,0))*unit_conv*'State Downscaling Multipliers'!$B$9</f>
        <v>0</v>
      </c>
      <c r="AC32" s="2">
        <f t="shared" ref="AC32:AF32" si="211">AB32+($AG32-$AB32)/5</f>
        <v>0</v>
      </c>
      <c r="AD32" s="2">
        <f t="shared" si="211"/>
        <v>0</v>
      </c>
      <c r="AE32" s="2">
        <f t="shared" si="211"/>
        <v>0</v>
      </c>
      <c r="AF32" s="2">
        <f t="shared" si="211"/>
        <v>0</v>
      </c>
      <c r="AG32" s="105">
        <f>(VLOOKUP($B$1,'Multipliers and Adjustments'!$A$70:$I$86,TRUNC(COLUMN(AG$2)/5)+2,FALSE)*SUMIFS('EPA US Data'!$I:$I,'EPA US Data'!$D:$D,'Country Selector'!$A$2,'EPA US Data'!$J:$J,$B$1,'EPA US Data'!$C:$C,AG$2,'EPA US Data'!$G:$G,"&gt;="&amp;$A32,'EPA US Data'!$G:$G,"&lt;"&amp;$B32)+IF('Multipliers and Adjustments'!$B$66="Y",'SNAP Adjustment'!AH144,0))*unit_conv*'State Downscaling Multipliers'!$B$9</f>
        <v>0</v>
      </c>
      <c r="AH32" s="2">
        <f t="shared" ref="AH32:AK32" si="212">AG32+($AL32-$AG32)/5</f>
        <v>0</v>
      </c>
      <c r="AI32" s="2">
        <f t="shared" si="212"/>
        <v>0</v>
      </c>
      <c r="AJ32" s="2">
        <f t="shared" si="212"/>
        <v>0</v>
      </c>
      <c r="AK32" s="2">
        <f t="shared" si="212"/>
        <v>0</v>
      </c>
      <c r="AL32" s="105">
        <f>(VLOOKUP($B$1,'Multipliers and Adjustments'!$A$70:$I$86,TRUNC(COLUMN(AL$2)/5)+2,FALSE)*SUMIFS('EPA US Data'!$I:$I,'EPA US Data'!$D:$D,'Country Selector'!$A$2,'EPA US Data'!$J:$J,$B$1,'EPA US Data'!$C:$C,AL$2,'EPA US Data'!$G:$G,"&gt;="&amp;$A32,'EPA US Data'!$G:$G,"&lt;"&amp;$B32)+IF('Multipliers and Adjustments'!$B$66="Y",'SNAP Adjustment'!AM144,0))*unit_conv*'State Downscaling Multipliers'!$B$9</f>
        <v>0</v>
      </c>
    </row>
    <row r="33" spans="1:38" ht="15.75" customHeight="1" x14ac:dyDescent="0.25">
      <c r="A33" s="50">
        <f t="shared" si="8"/>
        <v>-10</v>
      </c>
      <c r="B33" s="50">
        <f t="shared" si="149"/>
        <v>0</v>
      </c>
      <c r="C33" s="105">
        <f>(VLOOKUP($B$1,'Multipliers and Adjustments'!$A$70:$I$86,TRUNC(COLUMN(C$2)/5)+2,FALSE)*SUMIFS('EPA US Data'!$I:$I,'EPA US Data'!$D:$D,'Country Selector'!$A$2,'EPA US Data'!$J:$J,$B$1,'EPA US Data'!$C:$C,C$2,'EPA US Data'!$G:$G,"&gt;="&amp;$A33,'EPA US Data'!$G:$G,"&lt;"&amp;$B33)+IF('Multipliers and Adjustments'!$B$66="Y",'SNAP Adjustment'!D145,0))*unit_conv*'State Downscaling Multipliers'!$B$9</f>
        <v>0</v>
      </c>
      <c r="D33" s="2">
        <f t="shared" ref="D33:G33" si="213">C33+($H33-$C33)/5</f>
        <v>7446573685.8714952</v>
      </c>
      <c r="E33" s="2">
        <f t="shared" si="213"/>
        <v>14893147371.74299</v>
      </c>
      <c r="F33" s="2">
        <f t="shared" si="213"/>
        <v>22339721057.614487</v>
      </c>
      <c r="G33" s="2">
        <f t="shared" si="213"/>
        <v>29786294743.485981</v>
      </c>
      <c r="H33" s="105">
        <f>(VLOOKUP($B$1,'Multipliers and Adjustments'!$A$70:$I$86,TRUNC(COLUMN(H$2)/5)+2,FALSE)*SUMIFS('EPA US Data'!$I:$I,'EPA US Data'!$D:$D,'Country Selector'!$A$2,'EPA US Data'!$J:$J,$B$1,'EPA US Data'!$C:$C,H$2,'EPA US Data'!$G:$G,"&gt;="&amp;$A33,'EPA US Data'!$G:$G,"&lt;"&amp;$B33)+IF('Multipliers and Adjustments'!$B$66="Y",'SNAP Adjustment'!I145,0))*unit_conv*'State Downscaling Multipliers'!$B$9</f>
        <v>37232868429.357475</v>
      </c>
      <c r="I33" s="2">
        <f t="shared" ref="I33:L33" si="214">H33+($M33-$H33)/5</f>
        <v>74135270304.490555</v>
      </c>
      <c r="J33" s="2">
        <f t="shared" si="214"/>
        <v>111037672179.62363</v>
      </c>
      <c r="K33" s="2">
        <f t="shared" si="214"/>
        <v>147940074054.75671</v>
      </c>
      <c r="L33" s="2">
        <f t="shared" si="214"/>
        <v>184842475929.8898</v>
      </c>
      <c r="M33" s="105">
        <f>(VLOOKUP($B$1,'Multipliers and Adjustments'!$A$70:$I$86,TRUNC(COLUMN(M$2)/5)+2,FALSE)*SUMIFS('EPA US Data'!$I:$I,'EPA US Data'!$D:$D,'Country Selector'!$A$2,'EPA US Data'!$J:$J,$B$1,'EPA US Data'!$C:$C,M$2,'EPA US Data'!$G:$G,"&gt;="&amp;$A33,'EPA US Data'!$G:$G,"&lt;"&amp;$B33)+IF('Multipliers and Adjustments'!$B$66="Y",'SNAP Adjustment'!N145,0))*unit_conv*'State Downscaling Multipliers'!$B$9</f>
        <v>221744877805.02289</v>
      </c>
      <c r="N33" s="2">
        <f t="shared" ref="N33:Q33" si="215">M33+($R33-$M33)/5</f>
        <v>215017886818.68796</v>
      </c>
      <c r="O33" s="2">
        <f t="shared" si="215"/>
        <v>208290895832.35303</v>
      </c>
      <c r="P33" s="2">
        <f t="shared" si="215"/>
        <v>201563904846.0181</v>
      </c>
      <c r="Q33" s="2">
        <f t="shared" si="215"/>
        <v>194836913859.68317</v>
      </c>
      <c r="R33" s="105">
        <f>(VLOOKUP($B$1,'Multipliers and Adjustments'!$A$70:$I$86,TRUNC(COLUMN(R$2)/5)+2,FALSE)*SUMIFS('EPA US Data'!$I:$I,'EPA US Data'!$D:$D,'Country Selector'!$A$2,'EPA US Data'!$J:$J,$B$1,'EPA US Data'!$C:$C,R$2,'EPA US Data'!$G:$G,"&gt;="&amp;$A33,'EPA US Data'!$G:$G,"&lt;"&amp;$B33)+IF('Multipliers and Adjustments'!$B$66="Y",'SNAP Adjustment'!S145,0))*unit_conv*'State Downscaling Multipliers'!$B$9</f>
        <v>188109922873.34827</v>
      </c>
      <c r="S33" s="2">
        <f t="shared" ref="S33:V33" si="216">R33+($W33-$R33)/5</f>
        <v>183353212117.84497</v>
      </c>
      <c r="T33" s="2">
        <f t="shared" si="216"/>
        <v>178596501362.34167</v>
      </c>
      <c r="U33" s="2">
        <f t="shared" si="216"/>
        <v>173839790606.83838</v>
      </c>
      <c r="V33" s="2">
        <f t="shared" si="216"/>
        <v>169083079851.33508</v>
      </c>
      <c r="W33" s="105">
        <f>(VLOOKUP($B$1,'Multipliers and Adjustments'!$A$70:$I$86,TRUNC(COLUMN(W$2)/5)+2,FALSE)*SUMIFS('EPA US Data'!$I:$I,'EPA US Data'!$D:$D,'Country Selector'!$A$2,'EPA US Data'!$J:$J,$B$1,'EPA US Data'!$C:$C,W$2,'EPA US Data'!$G:$G,"&gt;="&amp;$A33,'EPA US Data'!$G:$G,"&lt;"&amp;$B33)+IF('Multipliers and Adjustments'!$B$66="Y",'SNAP Adjustment'!X145,0))*unit_conv*'State Downscaling Multipliers'!$B$9</f>
        <v>164326369095.83182</v>
      </c>
      <c r="X33" s="2">
        <f t="shared" ref="X33:AA33" si="217">W33+($AB33-$W33)/5</f>
        <v>160157859916.62939</v>
      </c>
      <c r="Y33" s="2">
        <f t="shared" si="217"/>
        <v>155989350737.42697</v>
      </c>
      <c r="Z33" s="2">
        <f t="shared" si="217"/>
        <v>151820841558.22455</v>
      </c>
      <c r="AA33" s="2">
        <f t="shared" si="217"/>
        <v>147652332379.02213</v>
      </c>
      <c r="AB33" s="105">
        <f>(VLOOKUP($B$1,'Multipliers and Adjustments'!$A$70:$I$86,TRUNC(COLUMN(AB$2)/5)+2,FALSE)*SUMIFS('EPA US Data'!$I:$I,'EPA US Data'!$D:$D,'Country Selector'!$A$2,'EPA US Data'!$J:$J,$B$1,'EPA US Data'!$C:$C,AB$2,'EPA US Data'!$G:$G,"&gt;="&amp;$A33,'EPA US Data'!$G:$G,"&lt;"&amp;$B33)+IF('Multipliers and Adjustments'!$B$66="Y",'SNAP Adjustment'!AC145,0))*unit_conv*'State Downscaling Multipliers'!$B$9</f>
        <v>143483823199.8197</v>
      </c>
      <c r="AC33" s="2">
        <f t="shared" ref="AC33:AF33" si="218">AB33+($AG33-$AB33)/5</f>
        <v>139932684923.91589</v>
      </c>
      <c r="AD33" s="2">
        <f t="shared" si="218"/>
        <v>136381546648.01208</v>
      </c>
      <c r="AE33" s="2">
        <f t="shared" si="218"/>
        <v>132830408372.10828</v>
      </c>
      <c r="AF33" s="2">
        <f t="shared" si="218"/>
        <v>129279270096.20447</v>
      </c>
      <c r="AG33" s="105">
        <f>(VLOOKUP($B$1,'Multipliers and Adjustments'!$A$70:$I$86,TRUNC(COLUMN(AG$2)/5)+2,FALSE)*SUMIFS('EPA US Data'!$I:$I,'EPA US Data'!$D:$D,'Country Selector'!$A$2,'EPA US Data'!$J:$J,$B$1,'EPA US Data'!$C:$C,AG$2,'EPA US Data'!$G:$G,"&gt;="&amp;$A33,'EPA US Data'!$G:$G,"&lt;"&amp;$B33)+IF('Multipliers and Adjustments'!$B$66="Y",'SNAP Adjustment'!AH145,0))*unit_conv*'State Downscaling Multipliers'!$B$9</f>
        <v>125728131820.30066</v>
      </c>
      <c r="AH33" s="2">
        <f t="shared" ref="AH33:AK33" si="219">AG33+($AL33-$AG33)/5</f>
        <v>125059966364.03012</v>
      </c>
      <c r="AI33" s="2">
        <f t="shared" si="219"/>
        <v>124391800907.75958</v>
      </c>
      <c r="AJ33" s="2">
        <f t="shared" si="219"/>
        <v>123723635451.48904</v>
      </c>
      <c r="AK33" s="2">
        <f t="shared" si="219"/>
        <v>123055469995.21851</v>
      </c>
      <c r="AL33" s="105">
        <f>(VLOOKUP($B$1,'Multipliers and Adjustments'!$A$70:$I$86,TRUNC(COLUMN(AL$2)/5)+2,FALSE)*SUMIFS('EPA US Data'!$I:$I,'EPA US Data'!$D:$D,'Country Selector'!$A$2,'EPA US Data'!$J:$J,$B$1,'EPA US Data'!$C:$C,AL$2,'EPA US Data'!$G:$G,"&gt;="&amp;$A33,'EPA US Data'!$G:$G,"&lt;"&amp;$B33)+IF('Multipliers and Adjustments'!$B$66="Y",'SNAP Adjustment'!AM145,0))*unit_conv*'State Downscaling Multipliers'!$B$9</f>
        <v>122387304538.94798</v>
      </c>
    </row>
    <row r="34" spans="1:38" ht="15.75" customHeight="1" x14ac:dyDescent="0.25">
      <c r="A34" s="51">
        <f t="shared" si="8"/>
        <v>0</v>
      </c>
      <c r="B34" s="51">
        <f>A34</f>
        <v>0</v>
      </c>
      <c r="C34" s="105">
        <f>(VLOOKUP($B$1,'Multipliers and Adjustments'!$A$70:$I$86,TRUNC(COLUMN(C$2)/5)+2,FALSE)*SUMIFS('EPA US Data'!$I:$I,'EPA US Data'!$D:$D,'Country Selector'!$A$2,'EPA US Data'!$J:$J,$B$1,'EPA US Data'!$C:$C,C$2,'EPA US Data'!$G:$G,"&gt;="&amp;$A34,'EPA US Data'!$G:$G,"&lt;"&amp;$B34)+IF('Multipliers and Adjustments'!$B$66="Y",'SNAP Adjustment'!D146,0))*unit_conv*'State Downscaling Multipliers'!$B$9</f>
        <v>0</v>
      </c>
      <c r="D34" s="2">
        <f t="shared" ref="D34:G34" si="220">C34+($H34-$C34)/5</f>
        <v>0</v>
      </c>
      <c r="E34" s="2">
        <f t="shared" si="220"/>
        <v>0</v>
      </c>
      <c r="F34" s="2">
        <f t="shared" si="220"/>
        <v>0</v>
      </c>
      <c r="G34" s="2">
        <f t="shared" si="220"/>
        <v>0</v>
      </c>
      <c r="H34" s="105">
        <f>(VLOOKUP($B$1,'Multipliers and Adjustments'!$A$70:$I$86,TRUNC(COLUMN(H$2)/5)+2,FALSE)*SUMIFS('EPA US Data'!$I:$I,'EPA US Data'!$D:$D,'Country Selector'!$A$2,'EPA US Data'!$J:$J,$B$1,'EPA US Data'!$C:$C,H$2,'EPA US Data'!$G:$G,"&gt;="&amp;$A34,'EPA US Data'!$G:$G,"&lt;"&amp;$B34)+IF('Multipliers and Adjustments'!$B$66="Y",'SNAP Adjustment'!I146,0))*unit_conv*'State Downscaling Multipliers'!$B$9</f>
        <v>0</v>
      </c>
      <c r="I34" s="2">
        <f t="shared" ref="I34:L34" si="221">H34+($M34-$H34)/5</f>
        <v>0</v>
      </c>
      <c r="J34" s="2">
        <f t="shared" si="221"/>
        <v>0</v>
      </c>
      <c r="K34" s="2">
        <f t="shared" si="221"/>
        <v>0</v>
      </c>
      <c r="L34" s="2">
        <f t="shared" si="221"/>
        <v>0</v>
      </c>
      <c r="M34" s="105">
        <f>(VLOOKUP($B$1,'Multipliers and Adjustments'!$A$70:$I$86,TRUNC(COLUMN(M$2)/5)+2,FALSE)*SUMIFS('EPA US Data'!$I:$I,'EPA US Data'!$D:$D,'Country Selector'!$A$2,'EPA US Data'!$J:$J,$B$1,'EPA US Data'!$C:$C,M$2,'EPA US Data'!$G:$G,"&gt;="&amp;$A34,'EPA US Data'!$G:$G,"&lt;"&amp;$B34)+IF('Multipliers and Adjustments'!$B$66="Y",'SNAP Adjustment'!N146,0))*unit_conv*'State Downscaling Multipliers'!$B$9</f>
        <v>0</v>
      </c>
      <c r="N34" s="2">
        <f t="shared" ref="N34:Q34" si="222">M34+($R34-$M34)/5</f>
        <v>0</v>
      </c>
      <c r="O34" s="2">
        <f t="shared" si="222"/>
        <v>0</v>
      </c>
      <c r="P34" s="2">
        <f t="shared" si="222"/>
        <v>0</v>
      </c>
      <c r="Q34" s="2">
        <f t="shared" si="222"/>
        <v>0</v>
      </c>
      <c r="R34" s="105">
        <f>(VLOOKUP($B$1,'Multipliers and Adjustments'!$A$70:$I$86,TRUNC(COLUMN(R$2)/5)+2,FALSE)*SUMIFS('EPA US Data'!$I:$I,'EPA US Data'!$D:$D,'Country Selector'!$A$2,'EPA US Data'!$J:$J,$B$1,'EPA US Data'!$C:$C,R$2,'EPA US Data'!$G:$G,"&gt;="&amp;$A34,'EPA US Data'!$G:$G,"&lt;"&amp;$B34)+IF('Multipliers and Adjustments'!$B$66="Y",'SNAP Adjustment'!S146,0))*unit_conv*'State Downscaling Multipliers'!$B$9</f>
        <v>0</v>
      </c>
      <c r="S34" s="2">
        <f t="shared" ref="S34:V34" si="223">R34+($W34-$R34)/5</f>
        <v>0</v>
      </c>
      <c r="T34" s="2">
        <f t="shared" si="223"/>
        <v>0</v>
      </c>
      <c r="U34" s="2">
        <f t="shared" si="223"/>
        <v>0</v>
      </c>
      <c r="V34" s="2">
        <f t="shared" si="223"/>
        <v>0</v>
      </c>
      <c r="W34" s="105">
        <f>(VLOOKUP($B$1,'Multipliers and Adjustments'!$A$70:$I$86,TRUNC(COLUMN(W$2)/5)+2,FALSE)*SUMIFS('EPA US Data'!$I:$I,'EPA US Data'!$D:$D,'Country Selector'!$A$2,'EPA US Data'!$J:$J,$B$1,'EPA US Data'!$C:$C,W$2,'EPA US Data'!$G:$G,"&gt;="&amp;$A34,'EPA US Data'!$G:$G,"&lt;"&amp;$B34)+IF('Multipliers and Adjustments'!$B$66="Y",'SNAP Adjustment'!X146,0))*unit_conv*'State Downscaling Multipliers'!$B$9</f>
        <v>0</v>
      </c>
      <c r="X34" s="2">
        <f t="shared" ref="X34:AA34" si="224">W34+($AB34-$W34)/5</f>
        <v>0</v>
      </c>
      <c r="Y34" s="2">
        <f t="shared" si="224"/>
        <v>0</v>
      </c>
      <c r="Z34" s="2">
        <f t="shared" si="224"/>
        <v>0</v>
      </c>
      <c r="AA34" s="2">
        <f t="shared" si="224"/>
        <v>0</v>
      </c>
      <c r="AB34" s="105">
        <f>(VLOOKUP($B$1,'Multipliers and Adjustments'!$A$70:$I$86,TRUNC(COLUMN(AB$2)/5)+2,FALSE)*SUMIFS('EPA US Data'!$I:$I,'EPA US Data'!$D:$D,'Country Selector'!$A$2,'EPA US Data'!$J:$J,$B$1,'EPA US Data'!$C:$C,AB$2,'EPA US Data'!$G:$G,"&gt;="&amp;$A34,'EPA US Data'!$G:$G,"&lt;"&amp;$B34)+IF('Multipliers and Adjustments'!$B$66="Y",'SNAP Adjustment'!AC146,0))*unit_conv*'State Downscaling Multipliers'!$B$9</f>
        <v>0</v>
      </c>
      <c r="AC34" s="2">
        <f t="shared" ref="AC34:AF34" si="225">AB34+($AG34-$AB34)/5</f>
        <v>0</v>
      </c>
      <c r="AD34" s="2">
        <f t="shared" si="225"/>
        <v>0</v>
      </c>
      <c r="AE34" s="2">
        <f t="shared" si="225"/>
        <v>0</v>
      </c>
      <c r="AF34" s="2">
        <f t="shared" si="225"/>
        <v>0</v>
      </c>
      <c r="AG34" s="105">
        <f>(VLOOKUP($B$1,'Multipliers and Adjustments'!$A$70:$I$86,TRUNC(COLUMN(AG$2)/5)+2,FALSE)*SUMIFS('EPA US Data'!$I:$I,'EPA US Data'!$D:$D,'Country Selector'!$A$2,'EPA US Data'!$J:$J,$B$1,'EPA US Data'!$C:$C,AG$2,'EPA US Data'!$G:$G,"&gt;="&amp;$A34,'EPA US Data'!$G:$G,"&lt;"&amp;$B34)+IF('Multipliers and Adjustments'!$B$66="Y",'SNAP Adjustment'!AH146,0))*unit_conv*'State Downscaling Multipliers'!$B$9</f>
        <v>0</v>
      </c>
      <c r="AH34" s="2">
        <f t="shared" ref="AH34:AK34" si="226">AG34+($AL34-$AG34)/5</f>
        <v>0</v>
      </c>
      <c r="AI34" s="2">
        <f t="shared" si="226"/>
        <v>0</v>
      </c>
      <c r="AJ34" s="2">
        <f t="shared" si="226"/>
        <v>0</v>
      </c>
      <c r="AK34" s="2">
        <f t="shared" si="226"/>
        <v>0</v>
      </c>
      <c r="AL34" s="105">
        <f>(VLOOKUP($B$1,'Multipliers and Adjustments'!$A$70:$I$86,TRUNC(COLUMN(AL$2)/5)+2,FALSE)*SUMIFS('EPA US Data'!$I:$I,'EPA US Data'!$D:$D,'Country Selector'!$A$2,'EPA US Data'!$J:$J,$B$1,'EPA US Data'!$C:$C,AL$2,'EPA US Data'!$G:$G,"&gt;="&amp;$A34,'EPA US Data'!$G:$G,"&lt;"&amp;$B34)+IF('Multipliers and Adjustments'!$B$66="Y",'SNAP Adjustment'!AM146,0))*unit_conv*'State Downscaling Multipliers'!$B$9</f>
        <v>0</v>
      </c>
    </row>
    <row r="35" spans="1:38" ht="15.75" customHeight="1" x14ac:dyDescent="0.25">
      <c r="A35" s="52">
        <v>0.1</v>
      </c>
      <c r="B35" s="52">
        <f>A35+9.9</f>
        <v>10</v>
      </c>
      <c r="C35" s="105">
        <f>(VLOOKUP($B$1,'Multipliers and Adjustments'!$A$70:$I$86,TRUNC(COLUMN(C$2)/5)+2,FALSE)*SUMIFS('EPA US Data'!$I:$I,'EPA US Data'!$D:$D,'Country Selector'!$A$2,'EPA US Data'!$J:$J,$B$1,'EPA US Data'!$C:$C,C$2,'EPA US Data'!$G:$G,"&gt;="&amp;$A35,'EPA US Data'!$G:$G,"&lt;"&amp;$B35)+IF('Multipliers and Adjustments'!$B$66="Y",'SNAP Adjustment'!D147,0))*unit_conv*'State Downscaling Multipliers'!$B$9</f>
        <v>0</v>
      </c>
      <c r="D35" s="2">
        <f t="shared" ref="D35:G35" si="227">C35+($H35-$C35)/5</f>
        <v>0</v>
      </c>
      <c r="E35" s="2">
        <f t="shared" si="227"/>
        <v>0</v>
      </c>
      <c r="F35" s="2">
        <f t="shared" si="227"/>
        <v>0</v>
      </c>
      <c r="G35" s="2">
        <f t="shared" si="227"/>
        <v>0</v>
      </c>
      <c r="H35" s="105">
        <f>(VLOOKUP($B$1,'Multipliers and Adjustments'!$A$70:$I$86,TRUNC(COLUMN(H$2)/5)+2,FALSE)*SUMIFS('EPA US Data'!$I:$I,'EPA US Data'!$D:$D,'Country Selector'!$A$2,'EPA US Data'!$J:$J,$B$1,'EPA US Data'!$C:$C,H$2,'EPA US Data'!$G:$G,"&gt;="&amp;$A35,'EPA US Data'!$G:$G,"&lt;"&amp;$B35)+IF('Multipliers and Adjustments'!$B$66="Y",'SNAP Adjustment'!I147,0))*unit_conv*'State Downscaling Multipliers'!$B$9</f>
        <v>0</v>
      </c>
      <c r="I35" s="2">
        <f t="shared" ref="I35:L35" si="228">H35+($M35-$H35)/5</f>
        <v>0</v>
      </c>
      <c r="J35" s="2">
        <f t="shared" si="228"/>
        <v>0</v>
      </c>
      <c r="K35" s="2">
        <f t="shared" si="228"/>
        <v>0</v>
      </c>
      <c r="L35" s="2">
        <f t="shared" si="228"/>
        <v>0</v>
      </c>
      <c r="M35" s="105">
        <f>(VLOOKUP($B$1,'Multipliers and Adjustments'!$A$70:$I$86,TRUNC(COLUMN(M$2)/5)+2,FALSE)*SUMIFS('EPA US Data'!$I:$I,'EPA US Data'!$D:$D,'Country Selector'!$A$2,'EPA US Data'!$J:$J,$B$1,'EPA US Data'!$C:$C,M$2,'EPA US Data'!$G:$G,"&gt;="&amp;$A35,'EPA US Data'!$G:$G,"&lt;"&amp;$B35)+IF('Multipliers and Adjustments'!$B$66="Y",'SNAP Adjustment'!N147,0))*unit_conv*'State Downscaling Multipliers'!$B$9</f>
        <v>0</v>
      </c>
      <c r="N35" s="2">
        <f t="shared" ref="N35:Q35" si="229">M35+($R35-$M35)/5</f>
        <v>0</v>
      </c>
      <c r="O35" s="2">
        <f t="shared" si="229"/>
        <v>0</v>
      </c>
      <c r="P35" s="2">
        <f t="shared" si="229"/>
        <v>0</v>
      </c>
      <c r="Q35" s="2">
        <f t="shared" si="229"/>
        <v>0</v>
      </c>
      <c r="R35" s="105">
        <f>(VLOOKUP($B$1,'Multipliers and Adjustments'!$A$70:$I$86,TRUNC(COLUMN(R$2)/5)+2,FALSE)*SUMIFS('EPA US Data'!$I:$I,'EPA US Data'!$D:$D,'Country Selector'!$A$2,'EPA US Data'!$J:$J,$B$1,'EPA US Data'!$C:$C,R$2,'EPA US Data'!$G:$G,"&gt;="&amp;$A35,'EPA US Data'!$G:$G,"&lt;"&amp;$B35)+IF('Multipliers and Adjustments'!$B$66="Y",'SNAP Adjustment'!S147,0))*unit_conv*'State Downscaling Multipliers'!$B$9</f>
        <v>0</v>
      </c>
      <c r="S35" s="2">
        <f t="shared" ref="S35:V35" si="230">R35+($W35-$R35)/5</f>
        <v>0</v>
      </c>
      <c r="T35" s="2">
        <f t="shared" si="230"/>
        <v>0</v>
      </c>
      <c r="U35" s="2">
        <f t="shared" si="230"/>
        <v>0</v>
      </c>
      <c r="V35" s="2">
        <f t="shared" si="230"/>
        <v>0</v>
      </c>
      <c r="W35" s="105">
        <f>(VLOOKUP($B$1,'Multipliers and Adjustments'!$A$70:$I$86,TRUNC(COLUMN(W$2)/5)+2,FALSE)*SUMIFS('EPA US Data'!$I:$I,'EPA US Data'!$D:$D,'Country Selector'!$A$2,'EPA US Data'!$J:$J,$B$1,'EPA US Data'!$C:$C,W$2,'EPA US Data'!$G:$G,"&gt;="&amp;$A35,'EPA US Data'!$G:$G,"&lt;"&amp;$B35)+IF('Multipliers and Adjustments'!$B$66="Y",'SNAP Adjustment'!X147,0))*unit_conv*'State Downscaling Multipliers'!$B$9</f>
        <v>0</v>
      </c>
      <c r="X35" s="2">
        <f t="shared" ref="X35:AA35" si="231">W35+($AB35-$W35)/5</f>
        <v>0</v>
      </c>
      <c r="Y35" s="2">
        <f t="shared" si="231"/>
        <v>0</v>
      </c>
      <c r="Z35" s="2">
        <f t="shared" si="231"/>
        <v>0</v>
      </c>
      <c r="AA35" s="2">
        <f t="shared" si="231"/>
        <v>0</v>
      </c>
      <c r="AB35" s="105">
        <f>(VLOOKUP($B$1,'Multipliers and Adjustments'!$A$70:$I$86,TRUNC(COLUMN(AB$2)/5)+2,FALSE)*SUMIFS('EPA US Data'!$I:$I,'EPA US Data'!$D:$D,'Country Selector'!$A$2,'EPA US Data'!$J:$J,$B$1,'EPA US Data'!$C:$C,AB$2,'EPA US Data'!$G:$G,"&gt;="&amp;$A35,'EPA US Data'!$G:$G,"&lt;"&amp;$B35)+IF('Multipliers and Adjustments'!$B$66="Y",'SNAP Adjustment'!AC147,0))*unit_conv*'State Downscaling Multipliers'!$B$9</f>
        <v>0</v>
      </c>
      <c r="AC35" s="2">
        <f t="shared" ref="AC35:AF35" si="232">AB35+($AG35-$AB35)/5</f>
        <v>0</v>
      </c>
      <c r="AD35" s="2">
        <f t="shared" si="232"/>
        <v>0</v>
      </c>
      <c r="AE35" s="2">
        <f t="shared" si="232"/>
        <v>0</v>
      </c>
      <c r="AF35" s="2">
        <f t="shared" si="232"/>
        <v>0</v>
      </c>
      <c r="AG35" s="105">
        <f>(VLOOKUP($B$1,'Multipliers and Adjustments'!$A$70:$I$86,TRUNC(COLUMN(AG$2)/5)+2,FALSE)*SUMIFS('EPA US Data'!$I:$I,'EPA US Data'!$D:$D,'Country Selector'!$A$2,'EPA US Data'!$J:$J,$B$1,'EPA US Data'!$C:$C,AG$2,'EPA US Data'!$G:$G,"&gt;="&amp;$A35,'EPA US Data'!$G:$G,"&lt;"&amp;$B35)+IF('Multipliers and Adjustments'!$B$66="Y",'SNAP Adjustment'!AH147,0))*unit_conv*'State Downscaling Multipliers'!$B$9</f>
        <v>0</v>
      </c>
      <c r="AH35" s="2">
        <f t="shared" ref="AH35:AK35" si="233">AG35+($AL35-$AG35)/5</f>
        <v>0</v>
      </c>
      <c r="AI35" s="2">
        <f t="shared" si="233"/>
        <v>0</v>
      </c>
      <c r="AJ35" s="2">
        <f t="shared" si="233"/>
        <v>0</v>
      </c>
      <c r="AK35" s="2">
        <f t="shared" si="233"/>
        <v>0</v>
      </c>
      <c r="AL35" s="105">
        <f>(VLOOKUP($B$1,'Multipliers and Adjustments'!$A$70:$I$86,TRUNC(COLUMN(AL$2)/5)+2,FALSE)*SUMIFS('EPA US Data'!$I:$I,'EPA US Data'!$D:$D,'Country Selector'!$A$2,'EPA US Data'!$J:$J,$B$1,'EPA US Data'!$C:$C,AL$2,'EPA US Data'!$G:$G,"&gt;="&amp;$A35,'EPA US Data'!$G:$G,"&lt;"&amp;$B35)+IF('Multipliers and Adjustments'!$B$66="Y",'SNAP Adjustment'!AM147,0))*unit_conv*'State Downscaling Multipliers'!$B$9</f>
        <v>0</v>
      </c>
    </row>
    <row r="36" spans="1:38" ht="15.75" customHeight="1" x14ac:dyDescent="0.25">
      <c r="A36" s="50">
        <f t="shared" ref="A36:A74" si="234">B35</f>
        <v>10</v>
      </c>
      <c r="B36" s="50">
        <f t="shared" ref="B36:B44" si="235">A36+10</f>
        <v>20</v>
      </c>
      <c r="C36" s="105">
        <f>(VLOOKUP($B$1,'Multipliers and Adjustments'!$A$70:$I$86,TRUNC(COLUMN(C$2)/5)+2,FALSE)*SUMIFS('EPA US Data'!$I:$I,'EPA US Data'!$D:$D,'Country Selector'!$A$2,'EPA US Data'!$J:$J,$B$1,'EPA US Data'!$C:$C,C$2,'EPA US Data'!$G:$G,"&gt;="&amp;$A36,'EPA US Data'!$G:$G,"&lt;"&amp;$B36)+IF('Multipliers and Adjustments'!$B$66="Y",'SNAP Adjustment'!D148,0))*unit_conv*'State Downscaling Multipliers'!$B$9</f>
        <v>0</v>
      </c>
      <c r="D36" s="2">
        <f t="shared" ref="D36:G36" si="236">C36+($H36-$C36)/5</f>
        <v>37636661458.35627</v>
      </c>
      <c r="E36" s="2">
        <f t="shared" si="236"/>
        <v>75273322916.71254</v>
      </c>
      <c r="F36" s="2">
        <f t="shared" si="236"/>
        <v>112909984375.06882</v>
      </c>
      <c r="G36" s="2">
        <f t="shared" si="236"/>
        <v>150546645833.42508</v>
      </c>
      <c r="H36" s="105">
        <f>(VLOOKUP($B$1,'Multipliers and Adjustments'!$A$70:$I$86,TRUNC(COLUMN(H$2)/5)+2,FALSE)*SUMIFS('EPA US Data'!$I:$I,'EPA US Data'!$D:$D,'Country Selector'!$A$2,'EPA US Data'!$J:$J,$B$1,'EPA US Data'!$C:$C,H$2,'EPA US Data'!$G:$G,"&gt;="&amp;$A36,'EPA US Data'!$G:$G,"&lt;"&amp;$B36)+IF('Multipliers and Adjustments'!$B$66="Y",'SNAP Adjustment'!I148,0))*unit_conv*'State Downscaling Multipliers'!$B$9</f>
        <v>188183307291.78134</v>
      </c>
      <c r="I36" s="2">
        <f t="shared" ref="I36:L36" si="237">H36+($M36-$H36)/5</f>
        <v>228082002283.28433</v>
      </c>
      <c r="J36" s="2">
        <f t="shared" si="237"/>
        <v>267980697274.78732</v>
      </c>
      <c r="K36" s="2">
        <f t="shared" si="237"/>
        <v>307879392266.29034</v>
      </c>
      <c r="L36" s="2">
        <f t="shared" si="237"/>
        <v>347778087257.79333</v>
      </c>
      <c r="M36" s="105">
        <f>(VLOOKUP($B$1,'Multipliers and Adjustments'!$A$70:$I$86,TRUNC(COLUMN(M$2)/5)+2,FALSE)*SUMIFS('EPA US Data'!$I:$I,'EPA US Data'!$D:$D,'Country Selector'!$A$2,'EPA US Data'!$J:$J,$B$1,'EPA US Data'!$C:$C,M$2,'EPA US Data'!$G:$G,"&gt;="&amp;$A36,'EPA US Data'!$G:$G,"&lt;"&amp;$B36)+IF('Multipliers and Adjustments'!$B$66="Y",'SNAP Adjustment'!N148,0))*unit_conv*'State Downscaling Multipliers'!$B$9</f>
        <v>387676782249.29633</v>
      </c>
      <c r="N36" s="2">
        <f t="shared" ref="N36:Q36" si="238">M36+($R36-$M36)/5</f>
        <v>463937283345.79559</v>
      </c>
      <c r="O36" s="2">
        <f t="shared" si="238"/>
        <v>540197784442.29486</v>
      </c>
      <c r="P36" s="2">
        <f t="shared" si="238"/>
        <v>616458285538.79407</v>
      </c>
      <c r="Q36" s="2">
        <f t="shared" si="238"/>
        <v>692718786635.29333</v>
      </c>
      <c r="R36" s="105">
        <f>(VLOOKUP($B$1,'Multipliers and Adjustments'!$A$70:$I$86,TRUNC(COLUMN(R$2)/5)+2,FALSE)*SUMIFS('EPA US Data'!$I:$I,'EPA US Data'!$D:$D,'Country Selector'!$A$2,'EPA US Data'!$J:$J,$B$1,'EPA US Data'!$C:$C,R$2,'EPA US Data'!$G:$G,"&gt;="&amp;$A36,'EPA US Data'!$G:$G,"&lt;"&amp;$B36)+IF('Multipliers and Adjustments'!$B$66="Y",'SNAP Adjustment'!S148,0))*unit_conv*'State Downscaling Multipliers'!$B$9</f>
        <v>768979287731.7926</v>
      </c>
      <c r="S36" s="2">
        <f t="shared" ref="S36:V36" si="239">R36+($W36-$R36)/5</f>
        <v>829860901409.04688</v>
      </c>
      <c r="T36" s="2">
        <f t="shared" si="239"/>
        <v>890742515086.30115</v>
      </c>
      <c r="U36" s="2">
        <f t="shared" si="239"/>
        <v>951624128763.55542</v>
      </c>
      <c r="V36" s="2">
        <f t="shared" si="239"/>
        <v>1012505742440.8097</v>
      </c>
      <c r="W36" s="105">
        <f>(VLOOKUP($B$1,'Multipliers and Adjustments'!$A$70:$I$86,TRUNC(COLUMN(W$2)/5)+2,FALSE)*SUMIFS('EPA US Data'!$I:$I,'EPA US Data'!$D:$D,'Country Selector'!$A$2,'EPA US Data'!$J:$J,$B$1,'EPA US Data'!$C:$C,W$2,'EPA US Data'!$G:$G,"&gt;="&amp;$A36,'EPA US Data'!$G:$G,"&lt;"&amp;$B36)+IF('Multipliers and Adjustments'!$B$66="Y",'SNAP Adjustment'!X148,0))*unit_conv*'State Downscaling Multipliers'!$B$9</f>
        <v>1073387356118.064</v>
      </c>
      <c r="X36" s="2">
        <f t="shared" ref="X36:AA36" si="240">W36+($AB36-$W36)/5</f>
        <v>1072950180100.7748</v>
      </c>
      <c r="Y36" s="2">
        <f t="shared" si="240"/>
        <v>1072513004083.4856</v>
      </c>
      <c r="Z36" s="2">
        <f t="shared" si="240"/>
        <v>1072075828066.1964</v>
      </c>
      <c r="AA36" s="2">
        <f t="shared" si="240"/>
        <v>1071638652048.9072</v>
      </c>
      <c r="AB36" s="105">
        <f>(VLOOKUP($B$1,'Multipliers and Adjustments'!$A$70:$I$86,TRUNC(COLUMN(AB$2)/5)+2,FALSE)*SUMIFS('EPA US Data'!$I:$I,'EPA US Data'!$D:$D,'Country Selector'!$A$2,'EPA US Data'!$J:$J,$B$1,'EPA US Data'!$C:$C,AB$2,'EPA US Data'!$G:$G,"&gt;="&amp;$A36,'EPA US Data'!$G:$G,"&lt;"&amp;$B36)+IF('Multipliers and Adjustments'!$B$66="Y",'SNAP Adjustment'!AC148,0))*unit_conv*'State Downscaling Multipliers'!$B$9</f>
        <v>1071201476031.6179</v>
      </c>
      <c r="AC36" s="2">
        <f t="shared" ref="AC36:AF36" si="241">AB36+($AG36-$AB36)/5</f>
        <v>1108456693910.5466</v>
      </c>
      <c r="AD36" s="2">
        <f t="shared" si="241"/>
        <v>1145711911789.4753</v>
      </c>
      <c r="AE36" s="2">
        <f t="shared" si="241"/>
        <v>1182967129668.4041</v>
      </c>
      <c r="AF36" s="2">
        <f t="shared" si="241"/>
        <v>1220222347547.3328</v>
      </c>
      <c r="AG36" s="105">
        <f>(VLOOKUP($B$1,'Multipliers and Adjustments'!$A$70:$I$86,TRUNC(COLUMN(AG$2)/5)+2,FALSE)*SUMIFS('EPA US Data'!$I:$I,'EPA US Data'!$D:$D,'Country Selector'!$A$2,'EPA US Data'!$J:$J,$B$1,'EPA US Data'!$C:$C,AG$2,'EPA US Data'!$G:$G,"&gt;="&amp;$A36,'EPA US Data'!$G:$G,"&lt;"&amp;$B36)+IF('Multipliers and Adjustments'!$B$66="Y",'SNAP Adjustment'!AH148,0))*unit_conv*'State Downscaling Multipliers'!$B$9</f>
        <v>1257477565426.261</v>
      </c>
      <c r="AH36" s="2">
        <f t="shared" ref="AH36:AK36" si="242">AG36+($AL36-$AG36)/5</f>
        <v>1279014313737.3613</v>
      </c>
      <c r="AI36" s="2">
        <f t="shared" si="242"/>
        <v>1300551062048.4617</v>
      </c>
      <c r="AJ36" s="2">
        <f t="shared" si="242"/>
        <v>1322087810359.562</v>
      </c>
      <c r="AK36" s="2">
        <f t="shared" si="242"/>
        <v>1343624558670.6624</v>
      </c>
      <c r="AL36" s="105">
        <f>(VLOOKUP($B$1,'Multipliers and Adjustments'!$A$70:$I$86,TRUNC(COLUMN(AL$2)/5)+2,FALSE)*SUMIFS('EPA US Data'!$I:$I,'EPA US Data'!$D:$D,'Country Selector'!$A$2,'EPA US Data'!$J:$J,$B$1,'EPA US Data'!$C:$C,AL$2,'EPA US Data'!$G:$G,"&gt;="&amp;$A36,'EPA US Data'!$G:$G,"&lt;"&amp;$B36)+IF('Multipliers and Adjustments'!$B$66="Y",'SNAP Adjustment'!AM148,0))*unit_conv*'State Downscaling Multipliers'!$B$9</f>
        <v>1365161306981.7622</v>
      </c>
    </row>
    <row r="37" spans="1:38" ht="15.75" customHeight="1" x14ac:dyDescent="0.25">
      <c r="A37" s="50">
        <f t="shared" si="234"/>
        <v>20</v>
      </c>
      <c r="B37" s="50">
        <f t="shared" si="235"/>
        <v>30</v>
      </c>
      <c r="C37" s="105">
        <f>(VLOOKUP($B$1,'Multipliers and Adjustments'!$A$70:$I$86,TRUNC(COLUMN(C$2)/5)+2,FALSE)*SUMIFS('EPA US Data'!$I:$I,'EPA US Data'!$D:$D,'Country Selector'!$A$2,'EPA US Data'!$J:$J,$B$1,'EPA US Data'!$C:$C,C$2,'EPA US Data'!$G:$G,"&gt;="&amp;$A37,'EPA US Data'!$G:$G,"&lt;"&amp;$B37)+IF('Multipliers and Adjustments'!$B$66="Y",'SNAP Adjustment'!D149,0))*unit_conv*'State Downscaling Multipliers'!$B$9</f>
        <v>0</v>
      </c>
      <c r="D37" s="2">
        <f t="shared" ref="D37:G37" si="243">C37+($H37-$C37)/5</f>
        <v>33355225802.871357</v>
      </c>
      <c r="E37" s="2">
        <f t="shared" si="243"/>
        <v>66710451605.742714</v>
      </c>
      <c r="F37" s="2">
        <f t="shared" si="243"/>
        <v>100065677408.61407</v>
      </c>
      <c r="G37" s="2">
        <f t="shared" si="243"/>
        <v>133420903211.48543</v>
      </c>
      <c r="H37" s="105">
        <f>(VLOOKUP($B$1,'Multipliers and Adjustments'!$A$70:$I$86,TRUNC(COLUMN(H$2)/5)+2,FALSE)*SUMIFS('EPA US Data'!$I:$I,'EPA US Data'!$D:$D,'Country Selector'!$A$2,'EPA US Data'!$J:$J,$B$1,'EPA US Data'!$C:$C,H$2,'EPA US Data'!$G:$G,"&gt;="&amp;$A37,'EPA US Data'!$G:$G,"&lt;"&amp;$B37)+IF('Multipliers and Adjustments'!$B$66="Y",'SNAP Adjustment'!I149,0))*unit_conv*'State Downscaling Multipliers'!$B$9</f>
        <v>166776129014.35678</v>
      </c>
      <c r="I37" s="2">
        <f t="shared" ref="I37:L37" si="244">H37+($M37-$H37)/5</f>
        <v>172548828762.24127</v>
      </c>
      <c r="J37" s="2">
        <f t="shared" si="244"/>
        <v>178321528510.12576</v>
      </c>
      <c r="K37" s="2">
        <f t="shared" si="244"/>
        <v>184094228258.01025</v>
      </c>
      <c r="L37" s="2">
        <f t="shared" si="244"/>
        <v>189866928005.89474</v>
      </c>
      <c r="M37" s="105">
        <f>(VLOOKUP($B$1,'Multipliers and Adjustments'!$A$70:$I$86,TRUNC(COLUMN(M$2)/5)+2,FALSE)*SUMIFS('EPA US Data'!$I:$I,'EPA US Data'!$D:$D,'Country Selector'!$A$2,'EPA US Data'!$J:$J,$B$1,'EPA US Data'!$C:$C,M$2,'EPA US Data'!$G:$G,"&gt;="&amp;$A37,'EPA US Data'!$G:$G,"&lt;"&amp;$B37)+IF('Multipliers and Adjustments'!$B$66="Y",'SNAP Adjustment'!N149,0))*unit_conv*'State Downscaling Multipliers'!$B$9</f>
        <v>195639627753.77924</v>
      </c>
      <c r="N37" s="2">
        <f t="shared" ref="N37:Q37" si="245">M37+($R37-$M37)/5</f>
        <v>189482629345.2576</v>
      </c>
      <c r="O37" s="2">
        <f t="shared" si="245"/>
        <v>183325630936.73596</v>
      </c>
      <c r="P37" s="2">
        <f t="shared" si="245"/>
        <v>177168632528.21432</v>
      </c>
      <c r="Q37" s="2">
        <f t="shared" si="245"/>
        <v>171011634119.69269</v>
      </c>
      <c r="R37" s="105">
        <f>(VLOOKUP($B$1,'Multipliers and Adjustments'!$A$70:$I$86,TRUNC(COLUMN(R$2)/5)+2,FALSE)*SUMIFS('EPA US Data'!$I:$I,'EPA US Data'!$D:$D,'Country Selector'!$A$2,'EPA US Data'!$J:$J,$B$1,'EPA US Data'!$C:$C,R$2,'EPA US Data'!$G:$G,"&gt;="&amp;$A37,'EPA US Data'!$G:$G,"&lt;"&amp;$B37)+IF('Multipliers and Adjustments'!$B$66="Y",'SNAP Adjustment'!S149,0))*unit_conv*'State Downscaling Multipliers'!$B$9</f>
        <v>164854635711.17108</v>
      </c>
      <c r="S37" s="2">
        <f t="shared" ref="S37:V37" si="246">R37+($W37-$R37)/5</f>
        <v>154022982927.65845</v>
      </c>
      <c r="T37" s="2">
        <f t="shared" si="246"/>
        <v>143191330144.14581</v>
      </c>
      <c r="U37" s="2">
        <f t="shared" si="246"/>
        <v>132359677360.63318</v>
      </c>
      <c r="V37" s="2">
        <f t="shared" si="246"/>
        <v>121528024577.12054</v>
      </c>
      <c r="W37" s="105">
        <f>(VLOOKUP($B$1,'Multipliers and Adjustments'!$A$70:$I$86,TRUNC(COLUMN(W$2)/5)+2,FALSE)*SUMIFS('EPA US Data'!$I:$I,'EPA US Data'!$D:$D,'Country Selector'!$A$2,'EPA US Data'!$J:$J,$B$1,'EPA US Data'!$C:$C,W$2,'EPA US Data'!$G:$G,"&gt;="&amp;$A37,'EPA US Data'!$G:$G,"&lt;"&amp;$B37)+IF('Multipliers and Adjustments'!$B$66="Y",'SNAP Adjustment'!X149,0))*unit_conv*'State Downscaling Multipliers'!$B$9</f>
        <v>110696371793.60789</v>
      </c>
      <c r="X37" s="2">
        <f t="shared" ref="X37:AA37" si="247">W37+($AB37-$W37)/5</f>
        <v>100677619562.45293</v>
      </c>
      <c r="Y37" s="2">
        <f t="shared" si="247"/>
        <v>90658867331.297958</v>
      </c>
      <c r="Z37" s="2">
        <f t="shared" si="247"/>
        <v>80640115100.14299</v>
      </c>
      <c r="AA37" s="2">
        <f t="shared" si="247"/>
        <v>70621362868.988022</v>
      </c>
      <c r="AB37" s="105">
        <f>(VLOOKUP($B$1,'Multipliers and Adjustments'!$A$70:$I$86,TRUNC(COLUMN(AB$2)/5)+2,FALSE)*SUMIFS('EPA US Data'!$I:$I,'EPA US Data'!$D:$D,'Country Selector'!$A$2,'EPA US Data'!$J:$J,$B$1,'EPA US Data'!$C:$C,AB$2,'EPA US Data'!$G:$G,"&gt;="&amp;$A37,'EPA US Data'!$G:$G,"&lt;"&amp;$B37)+IF('Multipliers and Adjustments'!$B$66="Y",'SNAP Adjustment'!AC149,0))*unit_conv*'State Downscaling Multipliers'!$B$9</f>
        <v>60602610637.833031</v>
      </c>
      <c r="AC37" s="2">
        <f t="shared" ref="AC37:AF37" si="248">AB37+($AG37-$AB37)/5</f>
        <v>56842790318.659119</v>
      </c>
      <c r="AD37" s="2">
        <f t="shared" si="248"/>
        <v>53082969999.485207</v>
      </c>
      <c r="AE37" s="2">
        <f t="shared" si="248"/>
        <v>49323149680.311295</v>
      </c>
      <c r="AF37" s="2">
        <f t="shared" si="248"/>
        <v>45563329361.137383</v>
      </c>
      <c r="AG37" s="105">
        <f>(VLOOKUP($B$1,'Multipliers and Adjustments'!$A$70:$I$86,TRUNC(COLUMN(AG$2)/5)+2,FALSE)*SUMIFS('EPA US Data'!$I:$I,'EPA US Data'!$D:$D,'Country Selector'!$A$2,'EPA US Data'!$J:$J,$B$1,'EPA US Data'!$C:$C,AG$2,'EPA US Data'!$G:$G,"&gt;="&amp;$A37,'EPA US Data'!$G:$G,"&lt;"&amp;$B37)+IF('Multipliers and Adjustments'!$B$66="Y",'SNAP Adjustment'!AH149,0))*unit_conv*'State Downscaling Multipliers'!$B$9</f>
        <v>41803509041.963478</v>
      </c>
      <c r="AH37" s="2">
        <f t="shared" ref="AH37:AK37" si="249">AG37+($AL37-$AG37)/5</f>
        <v>42143339617.730202</v>
      </c>
      <c r="AI37" s="2">
        <f t="shared" si="249"/>
        <v>42483170193.496925</v>
      </c>
      <c r="AJ37" s="2">
        <f t="shared" si="249"/>
        <v>42823000769.263649</v>
      </c>
      <c r="AK37" s="2">
        <f t="shared" si="249"/>
        <v>43162831345.030373</v>
      </c>
      <c r="AL37" s="105">
        <f>(VLOOKUP($B$1,'Multipliers and Adjustments'!$A$70:$I$86,TRUNC(COLUMN(AL$2)/5)+2,FALSE)*SUMIFS('EPA US Data'!$I:$I,'EPA US Data'!$D:$D,'Country Selector'!$A$2,'EPA US Data'!$J:$J,$B$1,'EPA US Data'!$C:$C,AL$2,'EPA US Data'!$G:$G,"&gt;="&amp;$A37,'EPA US Data'!$G:$G,"&lt;"&amp;$B37)+IF('Multipliers and Adjustments'!$B$66="Y",'SNAP Adjustment'!AM149,0))*unit_conv*'State Downscaling Multipliers'!$B$9</f>
        <v>43502661920.797089</v>
      </c>
    </row>
    <row r="38" spans="1:38" ht="15.75" customHeight="1" x14ac:dyDescent="0.25">
      <c r="A38" s="50">
        <f t="shared" si="234"/>
        <v>30</v>
      </c>
      <c r="B38" s="50">
        <f t="shared" si="235"/>
        <v>40</v>
      </c>
      <c r="C38" s="105">
        <f>(VLOOKUP($B$1,'Multipliers and Adjustments'!$A$70:$I$86,TRUNC(COLUMN(C$2)/5)+2,FALSE)*SUMIFS('EPA US Data'!$I:$I,'EPA US Data'!$D:$D,'Country Selector'!$A$2,'EPA US Data'!$J:$J,$B$1,'EPA US Data'!$C:$C,C$2,'EPA US Data'!$G:$G,"&gt;="&amp;$A38,'EPA US Data'!$G:$G,"&lt;"&amp;$B38)+IF('Multipliers and Adjustments'!$B$66="Y",'SNAP Adjustment'!D150,0))*unit_conv*'State Downscaling Multipliers'!$B$9</f>
        <v>6588086266.7859755</v>
      </c>
      <c r="D38" s="2">
        <f t="shared" ref="D38:G38" si="250">C38+($H38-$C38)/5</f>
        <v>6277022880.870575</v>
      </c>
      <c r="E38" s="2">
        <f t="shared" si="250"/>
        <v>5965959494.9551744</v>
      </c>
      <c r="F38" s="2">
        <f t="shared" si="250"/>
        <v>5654896109.0397739</v>
      </c>
      <c r="G38" s="2">
        <f t="shared" si="250"/>
        <v>5343832723.1243734</v>
      </c>
      <c r="H38" s="105">
        <f>(VLOOKUP($B$1,'Multipliers and Adjustments'!$A$70:$I$86,TRUNC(COLUMN(H$2)/5)+2,FALSE)*SUMIFS('EPA US Data'!$I:$I,'EPA US Data'!$D:$D,'Country Selector'!$A$2,'EPA US Data'!$J:$J,$B$1,'EPA US Data'!$C:$C,H$2,'EPA US Data'!$G:$G,"&gt;="&amp;$A38,'EPA US Data'!$G:$G,"&lt;"&amp;$B38)+IF('Multipliers and Adjustments'!$B$66="Y",'SNAP Adjustment'!I150,0))*unit_conv*'State Downscaling Multipliers'!$B$9</f>
        <v>5032769337.208971</v>
      </c>
      <c r="I38" s="2">
        <f t="shared" ref="I38:L38" si="251">H38+($M38-$H38)/5</f>
        <v>4740029612.9356346</v>
      </c>
      <c r="J38" s="2">
        <f t="shared" si="251"/>
        <v>4447289888.6622982</v>
      </c>
      <c r="K38" s="2">
        <f t="shared" si="251"/>
        <v>4154550164.3889618</v>
      </c>
      <c r="L38" s="2">
        <f t="shared" si="251"/>
        <v>3861810440.1156254</v>
      </c>
      <c r="M38" s="105">
        <f>(VLOOKUP($B$1,'Multipliers and Adjustments'!$A$70:$I$86,TRUNC(COLUMN(M$2)/5)+2,FALSE)*SUMIFS('EPA US Data'!$I:$I,'EPA US Data'!$D:$D,'Country Selector'!$A$2,'EPA US Data'!$J:$J,$B$1,'EPA US Data'!$C:$C,M$2,'EPA US Data'!$G:$G,"&gt;="&amp;$A38,'EPA US Data'!$G:$G,"&lt;"&amp;$B38)+IF('Multipliers and Adjustments'!$B$66="Y",'SNAP Adjustment'!N150,0))*unit_conv*'State Downscaling Multipliers'!$B$9</f>
        <v>3569070715.8422894</v>
      </c>
      <c r="N38" s="2">
        <f t="shared" ref="N38:Q38" si="252">M38+($R38-$M38)/5</f>
        <v>3361329797.9506259</v>
      </c>
      <c r="O38" s="2">
        <f t="shared" si="252"/>
        <v>3153588880.0589623</v>
      </c>
      <c r="P38" s="2">
        <f t="shared" si="252"/>
        <v>2945847962.1672988</v>
      </c>
      <c r="Q38" s="2">
        <f t="shared" si="252"/>
        <v>2738107044.2756352</v>
      </c>
      <c r="R38" s="105">
        <f>(VLOOKUP($B$1,'Multipliers and Adjustments'!$A$70:$I$86,TRUNC(COLUMN(R$2)/5)+2,FALSE)*SUMIFS('EPA US Data'!$I:$I,'EPA US Data'!$D:$D,'Country Selector'!$A$2,'EPA US Data'!$J:$J,$B$1,'EPA US Data'!$C:$C,R$2,'EPA US Data'!$G:$G,"&gt;="&amp;$A38,'EPA US Data'!$G:$G,"&lt;"&amp;$B38)+IF('Multipliers and Adjustments'!$B$66="Y",'SNAP Adjustment'!S150,0))*unit_conv*'State Downscaling Multipliers'!$B$9</f>
        <v>2530366126.3839707</v>
      </c>
      <c r="S38" s="2">
        <f t="shared" ref="S38:V38" si="253">R38+($W38-$R38)/5</f>
        <v>2382990589.8380895</v>
      </c>
      <c r="T38" s="2">
        <f t="shared" si="253"/>
        <v>2235615053.2922082</v>
      </c>
      <c r="U38" s="2">
        <f t="shared" si="253"/>
        <v>2088239516.7463269</v>
      </c>
      <c r="V38" s="2">
        <f t="shared" si="253"/>
        <v>1940863980.2004457</v>
      </c>
      <c r="W38" s="105">
        <f>(VLOOKUP($B$1,'Multipliers and Adjustments'!$A$70:$I$86,TRUNC(COLUMN(W$2)/5)+2,FALSE)*SUMIFS('EPA US Data'!$I:$I,'EPA US Data'!$D:$D,'Country Selector'!$A$2,'EPA US Data'!$J:$J,$B$1,'EPA US Data'!$C:$C,W$2,'EPA US Data'!$G:$G,"&gt;="&amp;$A38,'EPA US Data'!$G:$G,"&lt;"&amp;$B38)+IF('Multipliers and Adjustments'!$B$66="Y",'SNAP Adjustment'!X150,0))*unit_conv*'State Downscaling Multipliers'!$B$9</f>
        <v>1793488443.6545644</v>
      </c>
      <c r="X38" s="2">
        <f t="shared" ref="X38:AA38" si="254">W38+($AB38-$W38)/5</f>
        <v>1688968439.3652864</v>
      </c>
      <c r="Y38" s="2">
        <f t="shared" si="254"/>
        <v>1584448435.0760083</v>
      </c>
      <c r="Z38" s="2">
        <f t="shared" si="254"/>
        <v>1479928430.7867303</v>
      </c>
      <c r="AA38" s="2">
        <f t="shared" si="254"/>
        <v>1375408426.4974523</v>
      </c>
      <c r="AB38" s="105">
        <f>(VLOOKUP($B$1,'Multipliers and Adjustments'!$A$70:$I$86,TRUNC(COLUMN(AB$2)/5)+2,FALSE)*SUMIFS('EPA US Data'!$I:$I,'EPA US Data'!$D:$D,'Country Selector'!$A$2,'EPA US Data'!$J:$J,$B$1,'EPA US Data'!$C:$C,AB$2,'EPA US Data'!$G:$G,"&gt;="&amp;$A38,'EPA US Data'!$G:$G,"&lt;"&amp;$B38)+IF('Multipliers and Adjustments'!$B$66="Y",'SNAP Adjustment'!AC150,0))*unit_conv*'State Downscaling Multipliers'!$B$9</f>
        <v>1270888422.2081745</v>
      </c>
      <c r="AC38" s="2">
        <f t="shared" ref="AC38:AF38" si="255">AB38+($AG38-$AB38)/5</f>
        <v>1196782628.1892488</v>
      </c>
      <c r="AD38" s="2">
        <f t="shared" si="255"/>
        <v>1122676834.1703231</v>
      </c>
      <c r="AE38" s="2">
        <f t="shared" si="255"/>
        <v>1048571040.1513973</v>
      </c>
      <c r="AF38" s="2">
        <f t="shared" si="255"/>
        <v>974465246.13247156</v>
      </c>
      <c r="AG38" s="105">
        <f>(VLOOKUP($B$1,'Multipliers and Adjustments'!$A$70:$I$86,TRUNC(COLUMN(AG$2)/5)+2,FALSE)*SUMIFS('EPA US Data'!$I:$I,'EPA US Data'!$D:$D,'Country Selector'!$A$2,'EPA US Data'!$J:$J,$B$1,'EPA US Data'!$C:$C,AG$2,'EPA US Data'!$G:$G,"&gt;="&amp;$A38,'EPA US Data'!$G:$G,"&lt;"&amp;$B38)+IF('Multipliers and Adjustments'!$B$66="Y",'SNAP Adjustment'!AH150,0))*unit_conv*'State Downscaling Multipliers'!$B$9</f>
        <v>900359452.11354566</v>
      </c>
      <c r="AH38" s="2">
        <f t="shared" ref="AH38:AK38" si="256">AG38+($AL38-$AG38)/5</f>
        <v>847831486.05498588</v>
      </c>
      <c r="AI38" s="2">
        <f t="shared" si="256"/>
        <v>795303519.99642611</v>
      </c>
      <c r="AJ38" s="2">
        <f t="shared" si="256"/>
        <v>742775553.93786633</v>
      </c>
      <c r="AK38" s="2">
        <f t="shared" si="256"/>
        <v>690247587.87930655</v>
      </c>
      <c r="AL38" s="105">
        <f>(VLOOKUP($B$1,'Multipliers and Adjustments'!$A$70:$I$86,TRUNC(COLUMN(AL$2)/5)+2,FALSE)*SUMIFS('EPA US Data'!$I:$I,'EPA US Data'!$D:$D,'Country Selector'!$A$2,'EPA US Data'!$J:$J,$B$1,'EPA US Data'!$C:$C,AL$2,'EPA US Data'!$G:$G,"&gt;="&amp;$A38,'EPA US Data'!$G:$G,"&lt;"&amp;$B38)+IF('Multipliers and Adjustments'!$B$66="Y",'SNAP Adjustment'!AM150,0))*unit_conv*'State Downscaling Multipliers'!$B$9</f>
        <v>637719621.82074678</v>
      </c>
    </row>
    <row r="39" spans="1:38" ht="15.75" customHeight="1" x14ac:dyDescent="0.25">
      <c r="A39" s="50">
        <f t="shared" si="234"/>
        <v>40</v>
      </c>
      <c r="B39" s="50">
        <f t="shared" si="235"/>
        <v>50</v>
      </c>
      <c r="C39" s="105">
        <f>(VLOOKUP($B$1,'Multipliers and Adjustments'!$A$70:$I$86,TRUNC(COLUMN(C$2)/5)+2,FALSE)*SUMIFS('EPA US Data'!$I:$I,'EPA US Data'!$D:$D,'Country Selector'!$A$2,'EPA US Data'!$J:$J,$B$1,'EPA US Data'!$C:$C,C$2,'EPA US Data'!$G:$G,"&gt;="&amp;$A39,'EPA US Data'!$G:$G,"&lt;"&amp;$B39)+IF('Multipliers and Adjustments'!$B$66="Y",'SNAP Adjustment'!D151,0))*unit_conv*'State Downscaling Multipliers'!$B$9</f>
        <v>0</v>
      </c>
      <c r="D39" s="2">
        <f t="shared" ref="D39:G39" si="257">C39+($H39-$C39)/5</f>
        <v>0</v>
      </c>
      <c r="E39" s="2">
        <f t="shared" si="257"/>
        <v>0</v>
      </c>
      <c r="F39" s="2">
        <f t="shared" si="257"/>
        <v>0</v>
      </c>
      <c r="G39" s="2">
        <f t="shared" si="257"/>
        <v>0</v>
      </c>
      <c r="H39" s="105">
        <f>(VLOOKUP($B$1,'Multipliers and Adjustments'!$A$70:$I$86,TRUNC(COLUMN(H$2)/5)+2,FALSE)*SUMIFS('EPA US Data'!$I:$I,'EPA US Data'!$D:$D,'Country Selector'!$A$2,'EPA US Data'!$J:$J,$B$1,'EPA US Data'!$C:$C,H$2,'EPA US Data'!$G:$G,"&gt;="&amp;$A39,'EPA US Data'!$G:$G,"&lt;"&amp;$B39)+IF('Multipliers and Adjustments'!$B$66="Y",'SNAP Adjustment'!I151,0))*unit_conv*'State Downscaling Multipliers'!$B$9</f>
        <v>0</v>
      </c>
      <c r="I39" s="2">
        <f t="shared" ref="I39:L39" si="258">H39+($M39-$H39)/5</f>
        <v>0</v>
      </c>
      <c r="J39" s="2">
        <f t="shared" si="258"/>
        <v>0</v>
      </c>
      <c r="K39" s="2">
        <f t="shared" si="258"/>
        <v>0</v>
      </c>
      <c r="L39" s="2">
        <f t="shared" si="258"/>
        <v>0</v>
      </c>
      <c r="M39" s="105">
        <f>(VLOOKUP($B$1,'Multipliers and Adjustments'!$A$70:$I$86,TRUNC(COLUMN(M$2)/5)+2,FALSE)*SUMIFS('EPA US Data'!$I:$I,'EPA US Data'!$D:$D,'Country Selector'!$A$2,'EPA US Data'!$J:$J,$B$1,'EPA US Data'!$C:$C,M$2,'EPA US Data'!$G:$G,"&gt;="&amp;$A39,'EPA US Data'!$G:$G,"&lt;"&amp;$B39)+IF('Multipliers and Adjustments'!$B$66="Y",'SNAP Adjustment'!N151,0))*unit_conv*'State Downscaling Multipliers'!$B$9</f>
        <v>0</v>
      </c>
      <c r="N39" s="2">
        <f t="shared" ref="N39:Q39" si="259">M39+($R39-$M39)/5</f>
        <v>0</v>
      </c>
      <c r="O39" s="2">
        <f t="shared" si="259"/>
        <v>0</v>
      </c>
      <c r="P39" s="2">
        <f t="shared" si="259"/>
        <v>0</v>
      </c>
      <c r="Q39" s="2">
        <f t="shared" si="259"/>
        <v>0</v>
      </c>
      <c r="R39" s="105">
        <f>(VLOOKUP($B$1,'Multipliers and Adjustments'!$A$70:$I$86,TRUNC(COLUMN(R$2)/5)+2,FALSE)*SUMIFS('EPA US Data'!$I:$I,'EPA US Data'!$D:$D,'Country Selector'!$A$2,'EPA US Data'!$J:$J,$B$1,'EPA US Data'!$C:$C,R$2,'EPA US Data'!$G:$G,"&gt;="&amp;$A39,'EPA US Data'!$G:$G,"&lt;"&amp;$B39)+IF('Multipliers and Adjustments'!$B$66="Y",'SNAP Adjustment'!S151,0))*unit_conv*'State Downscaling Multipliers'!$B$9</f>
        <v>0</v>
      </c>
      <c r="S39" s="2">
        <f t="shared" ref="S39:V39" si="260">R39+($W39-$R39)/5</f>
        <v>0</v>
      </c>
      <c r="T39" s="2">
        <f t="shared" si="260"/>
        <v>0</v>
      </c>
      <c r="U39" s="2">
        <f t="shared" si="260"/>
        <v>0</v>
      </c>
      <c r="V39" s="2">
        <f t="shared" si="260"/>
        <v>0</v>
      </c>
      <c r="W39" s="105">
        <f>(VLOOKUP($B$1,'Multipliers and Adjustments'!$A$70:$I$86,TRUNC(COLUMN(W$2)/5)+2,FALSE)*SUMIFS('EPA US Data'!$I:$I,'EPA US Data'!$D:$D,'Country Selector'!$A$2,'EPA US Data'!$J:$J,$B$1,'EPA US Data'!$C:$C,W$2,'EPA US Data'!$G:$G,"&gt;="&amp;$A39,'EPA US Data'!$G:$G,"&lt;"&amp;$B39)+IF('Multipliers and Adjustments'!$B$66="Y",'SNAP Adjustment'!X151,0))*unit_conv*'State Downscaling Multipliers'!$B$9</f>
        <v>0</v>
      </c>
      <c r="X39" s="2">
        <f t="shared" ref="X39:AA39" si="261">W39+($AB39-$W39)/5</f>
        <v>0</v>
      </c>
      <c r="Y39" s="2">
        <f t="shared" si="261"/>
        <v>0</v>
      </c>
      <c r="Z39" s="2">
        <f t="shared" si="261"/>
        <v>0</v>
      </c>
      <c r="AA39" s="2">
        <f t="shared" si="261"/>
        <v>0</v>
      </c>
      <c r="AB39" s="105">
        <f>(VLOOKUP($B$1,'Multipliers and Adjustments'!$A$70:$I$86,TRUNC(COLUMN(AB$2)/5)+2,FALSE)*SUMIFS('EPA US Data'!$I:$I,'EPA US Data'!$D:$D,'Country Selector'!$A$2,'EPA US Data'!$J:$J,$B$1,'EPA US Data'!$C:$C,AB$2,'EPA US Data'!$G:$G,"&gt;="&amp;$A39,'EPA US Data'!$G:$G,"&lt;"&amp;$B39)+IF('Multipliers and Adjustments'!$B$66="Y",'SNAP Adjustment'!AC151,0))*unit_conv*'State Downscaling Multipliers'!$B$9</f>
        <v>0</v>
      </c>
      <c r="AC39" s="2">
        <f t="shared" ref="AC39:AF39" si="262">AB39+($AG39-$AB39)/5</f>
        <v>0</v>
      </c>
      <c r="AD39" s="2">
        <f t="shared" si="262"/>
        <v>0</v>
      </c>
      <c r="AE39" s="2">
        <f t="shared" si="262"/>
        <v>0</v>
      </c>
      <c r="AF39" s="2">
        <f t="shared" si="262"/>
        <v>0</v>
      </c>
      <c r="AG39" s="105">
        <f>(VLOOKUP($B$1,'Multipliers and Adjustments'!$A$70:$I$86,TRUNC(COLUMN(AG$2)/5)+2,FALSE)*SUMIFS('EPA US Data'!$I:$I,'EPA US Data'!$D:$D,'Country Selector'!$A$2,'EPA US Data'!$J:$J,$B$1,'EPA US Data'!$C:$C,AG$2,'EPA US Data'!$G:$G,"&gt;="&amp;$A39,'EPA US Data'!$G:$G,"&lt;"&amp;$B39)+IF('Multipliers and Adjustments'!$B$66="Y",'SNAP Adjustment'!AH151,0))*unit_conv*'State Downscaling Multipliers'!$B$9</f>
        <v>0</v>
      </c>
      <c r="AH39" s="2">
        <f t="shared" ref="AH39:AK39" si="263">AG39+($AL39-$AG39)/5</f>
        <v>0</v>
      </c>
      <c r="AI39" s="2">
        <f t="shared" si="263"/>
        <v>0</v>
      </c>
      <c r="AJ39" s="2">
        <f t="shared" si="263"/>
        <v>0</v>
      </c>
      <c r="AK39" s="2">
        <f t="shared" si="263"/>
        <v>0</v>
      </c>
      <c r="AL39" s="105">
        <f>(VLOOKUP($B$1,'Multipliers and Adjustments'!$A$70:$I$86,TRUNC(COLUMN(AL$2)/5)+2,FALSE)*SUMIFS('EPA US Data'!$I:$I,'EPA US Data'!$D:$D,'Country Selector'!$A$2,'EPA US Data'!$J:$J,$B$1,'EPA US Data'!$C:$C,AL$2,'EPA US Data'!$G:$G,"&gt;="&amp;$A39,'EPA US Data'!$G:$G,"&lt;"&amp;$B39)+IF('Multipliers and Adjustments'!$B$66="Y",'SNAP Adjustment'!AM151,0))*unit_conv*'State Downscaling Multipliers'!$B$9</f>
        <v>0</v>
      </c>
    </row>
    <row r="40" spans="1:38" ht="15.75" customHeight="1" x14ac:dyDescent="0.25">
      <c r="A40" s="50">
        <f t="shared" si="234"/>
        <v>50</v>
      </c>
      <c r="B40" s="50">
        <f t="shared" si="235"/>
        <v>60</v>
      </c>
      <c r="C40" s="105">
        <f>(VLOOKUP($B$1,'Multipliers and Adjustments'!$A$70:$I$86,TRUNC(COLUMN(C$2)/5)+2,FALSE)*SUMIFS('EPA US Data'!$I:$I,'EPA US Data'!$D:$D,'Country Selector'!$A$2,'EPA US Data'!$J:$J,$B$1,'EPA US Data'!$C:$C,C$2,'EPA US Data'!$G:$G,"&gt;="&amp;$A40,'EPA US Data'!$G:$G,"&lt;"&amp;$B40)+IF('Multipliers and Adjustments'!$B$66="Y",'SNAP Adjustment'!D152,0))*unit_conv*'State Downscaling Multipliers'!$B$9</f>
        <v>0</v>
      </c>
      <c r="D40" s="2">
        <f t="shared" ref="D40:G40" si="264">C40+($H40-$C40)/5</f>
        <v>0</v>
      </c>
      <c r="E40" s="2">
        <f t="shared" si="264"/>
        <v>0</v>
      </c>
      <c r="F40" s="2">
        <f t="shared" si="264"/>
        <v>0</v>
      </c>
      <c r="G40" s="2">
        <f t="shared" si="264"/>
        <v>0</v>
      </c>
      <c r="H40" s="105">
        <f>(VLOOKUP($B$1,'Multipliers and Adjustments'!$A$70:$I$86,TRUNC(COLUMN(H$2)/5)+2,FALSE)*SUMIFS('EPA US Data'!$I:$I,'EPA US Data'!$D:$D,'Country Selector'!$A$2,'EPA US Data'!$J:$J,$B$1,'EPA US Data'!$C:$C,H$2,'EPA US Data'!$G:$G,"&gt;="&amp;$A40,'EPA US Data'!$G:$G,"&lt;"&amp;$B40)+IF('Multipliers and Adjustments'!$B$66="Y",'SNAP Adjustment'!I152,0))*unit_conv*'State Downscaling Multipliers'!$B$9</f>
        <v>0</v>
      </c>
      <c r="I40" s="2">
        <f t="shared" ref="I40:L40" si="265">H40+($M40-$H40)/5</f>
        <v>0</v>
      </c>
      <c r="J40" s="2">
        <f t="shared" si="265"/>
        <v>0</v>
      </c>
      <c r="K40" s="2">
        <f t="shared" si="265"/>
        <v>0</v>
      </c>
      <c r="L40" s="2">
        <f t="shared" si="265"/>
        <v>0</v>
      </c>
      <c r="M40" s="105">
        <f>(VLOOKUP($B$1,'Multipliers and Adjustments'!$A$70:$I$86,TRUNC(COLUMN(M$2)/5)+2,FALSE)*SUMIFS('EPA US Data'!$I:$I,'EPA US Data'!$D:$D,'Country Selector'!$A$2,'EPA US Data'!$J:$J,$B$1,'EPA US Data'!$C:$C,M$2,'EPA US Data'!$G:$G,"&gt;="&amp;$A40,'EPA US Data'!$G:$G,"&lt;"&amp;$B40)+IF('Multipliers and Adjustments'!$B$66="Y",'SNAP Adjustment'!N152,0))*unit_conv*'State Downscaling Multipliers'!$B$9</f>
        <v>0</v>
      </c>
      <c r="N40" s="2">
        <f t="shared" ref="N40:Q40" si="266">M40+($R40-$M40)/5</f>
        <v>0</v>
      </c>
      <c r="O40" s="2">
        <f t="shared" si="266"/>
        <v>0</v>
      </c>
      <c r="P40" s="2">
        <f t="shared" si="266"/>
        <v>0</v>
      </c>
      <c r="Q40" s="2">
        <f t="shared" si="266"/>
        <v>0</v>
      </c>
      <c r="R40" s="105">
        <f>(VLOOKUP($B$1,'Multipliers and Adjustments'!$A$70:$I$86,TRUNC(COLUMN(R$2)/5)+2,FALSE)*SUMIFS('EPA US Data'!$I:$I,'EPA US Data'!$D:$D,'Country Selector'!$A$2,'EPA US Data'!$J:$J,$B$1,'EPA US Data'!$C:$C,R$2,'EPA US Data'!$G:$G,"&gt;="&amp;$A40,'EPA US Data'!$G:$G,"&lt;"&amp;$B40)+IF('Multipliers and Adjustments'!$B$66="Y",'SNAP Adjustment'!S152,0))*unit_conv*'State Downscaling Multipliers'!$B$9</f>
        <v>0</v>
      </c>
      <c r="S40" s="2">
        <f t="shared" ref="S40:V40" si="267">R40+($W40-$R40)/5</f>
        <v>0</v>
      </c>
      <c r="T40" s="2">
        <f t="shared" si="267"/>
        <v>0</v>
      </c>
      <c r="U40" s="2">
        <f t="shared" si="267"/>
        <v>0</v>
      </c>
      <c r="V40" s="2">
        <f t="shared" si="267"/>
        <v>0</v>
      </c>
      <c r="W40" s="105">
        <f>(VLOOKUP($B$1,'Multipliers and Adjustments'!$A$70:$I$86,TRUNC(COLUMN(W$2)/5)+2,FALSE)*SUMIFS('EPA US Data'!$I:$I,'EPA US Data'!$D:$D,'Country Selector'!$A$2,'EPA US Data'!$J:$J,$B$1,'EPA US Data'!$C:$C,W$2,'EPA US Data'!$G:$G,"&gt;="&amp;$A40,'EPA US Data'!$G:$G,"&lt;"&amp;$B40)+IF('Multipliers and Adjustments'!$B$66="Y",'SNAP Adjustment'!X152,0))*unit_conv*'State Downscaling Multipliers'!$B$9</f>
        <v>0</v>
      </c>
      <c r="X40" s="2">
        <f t="shared" ref="X40:AA40" si="268">W40+($AB40-$W40)/5</f>
        <v>0</v>
      </c>
      <c r="Y40" s="2">
        <f t="shared" si="268"/>
        <v>0</v>
      </c>
      <c r="Z40" s="2">
        <f t="shared" si="268"/>
        <v>0</v>
      </c>
      <c r="AA40" s="2">
        <f t="shared" si="268"/>
        <v>0</v>
      </c>
      <c r="AB40" s="105">
        <f>(VLOOKUP($B$1,'Multipliers and Adjustments'!$A$70:$I$86,TRUNC(COLUMN(AB$2)/5)+2,FALSE)*SUMIFS('EPA US Data'!$I:$I,'EPA US Data'!$D:$D,'Country Selector'!$A$2,'EPA US Data'!$J:$J,$B$1,'EPA US Data'!$C:$C,AB$2,'EPA US Data'!$G:$G,"&gt;="&amp;$A40,'EPA US Data'!$G:$G,"&lt;"&amp;$B40)+IF('Multipliers and Adjustments'!$B$66="Y",'SNAP Adjustment'!AC152,0))*unit_conv*'State Downscaling Multipliers'!$B$9</f>
        <v>0</v>
      </c>
      <c r="AC40" s="2">
        <f t="shared" ref="AC40:AF40" si="269">AB40+($AG40-$AB40)/5</f>
        <v>0</v>
      </c>
      <c r="AD40" s="2">
        <f t="shared" si="269"/>
        <v>0</v>
      </c>
      <c r="AE40" s="2">
        <f t="shared" si="269"/>
        <v>0</v>
      </c>
      <c r="AF40" s="2">
        <f t="shared" si="269"/>
        <v>0</v>
      </c>
      <c r="AG40" s="105">
        <f>(VLOOKUP($B$1,'Multipliers and Adjustments'!$A$70:$I$86,TRUNC(COLUMN(AG$2)/5)+2,FALSE)*SUMIFS('EPA US Data'!$I:$I,'EPA US Data'!$D:$D,'Country Selector'!$A$2,'EPA US Data'!$J:$J,$B$1,'EPA US Data'!$C:$C,AG$2,'EPA US Data'!$G:$G,"&gt;="&amp;$A40,'EPA US Data'!$G:$G,"&lt;"&amp;$B40)+IF('Multipliers and Adjustments'!$B$66="Y",'SNAP Adjustment'!AH152,0))*unit_conv*'State Downscaling Multipliers'!$B$9</f>
        <v>0</v>
      </c>
      <c r="AH40" s="2">
        <f t="shared" ref="AH40:AK40" si="270">AG40+($AL40-$AG40)/5</f>
        <v>0</v>
      </c>
      <c r="AI40" s="2">
        <f t="shared" si="270"/>
        <v>0</v>
      </c>
      <c r="AJ40" s="2">
        <f t="shared" si="270"/>
        <v>0</v>
      </c>
      <c r="AK40" s="2">
        <f t="shared" si="270"/>
        <v>0</v>
      </c>
      <c r="AL40" s="105">
        <f>(VLOOKUP($B$1,'Multipliers and Adjustments'!$A$70:$I$86,TRUNC(COLUMN(AL$2)/5)+2,FALSE)*SUMIFS('EPA US Data'!$I:$I,'EPA US Data'!$D:$D,'Country Selector'!$A$2,'EPA US Data'!$J:$J,$B$1,'EPA US Data'!$C:$C,AL$2,'EPA US Data'!$G:$G,"&gt;="&amp;$A40,'EPA US Data'!$G:$G,"&lt;"&amp;$B40)+IF('Multipliers and Adjustments'!$B$66="Y",'SNAP Adjustment'!AM152,0))*unit_conv*'State Downscaling Multipliers'!$B$9</f>
        <v>0</v>
      </c>
    </row>
    <row r="41" spans="1:38" ht="15.75" customHeight="1" x14ac:dyDescent="0.25">
      <c r="A41" s="50">
        <f t="shared" si="234"/>
        <v>60</v>
      </c>
      <c r="B41" s="50">
        <f t="shared" si="235"/>
        <v>70</v>
      </c>
      <c r="C41" s="105">
        <f>(VLOOKUP($B$1,'Multipliers and Adjustments'!$A$70:$I$86,TRUNC(COLUMN(C$2)/5)+2,FALSE)*SUMIFS('EPA US Data'!$I:$I,'EPA US Data'!$D:$D,'Country Selector'!$A$2,'EPA US Data'!$J:$J,$B$1,'EPA US Data'!$C:$C,C$2,'EPA US Data'!$G:$G,"&gt;="&amp;$A41,'EPA US Data'!$G:$G,"&lt;"&amp;$B41)+IF('Multipliers and Adjustments'!$B$66="Y",'SNAP Adjustment'!D153,0))*unit_conv*'State Downscaling Multipliers'!$B$9</f>
        <v>0</v>
      </c>
      <c r="D41" s="2">
        <f t="shared" ref="D41:G41" si="271">C41+($H41-$C41)/5</f>
        <v>0</v>
      </c>
      <c r="E41" s="2">
        <f t="shared" si="271"/>
        <v>0</v>
      </c>
      <c r="F41" s="2">
        <f t="shared" si="271"/>
        <v>0</v>
      </c>
      <c r="G41" s="2">
        <f t="shared" si="271"/>
        <v>0</v>
      </c>
      <c r="H41" s="105">
        <f>(VLOOKUP($B$1,'Multipliers and Adjustments'!$A$70:$I$86,TRUNC(COLUMN(H$2)/5)+2,FALSE)*SUMIFS('EPA US Data'!$I:$I,'EPA US Data'!$D:$D,'Country Selector'!$A$2,'EPA US Data'!$J:$J,$B$1,'EPA US Data'!$C:$C,H$2,'EPA US Data'!$G:$G,"&gt;="&amp;$A41,'EPA US Data'!$G:$G,"&lt;"&amp;$B41)+IF('Multipliers and Adjustments'!$B$66="Y",'SNAP Adjustment'!I153,0))*unit_conv*'State Downscaling Multipliers'!$B$9</f>
        <v>0</v>
      </c>
      <c r="I41" s="2">
        <f t="shared" ref="I41:L41" si="272">H41+($M41-$H41)/5</f>
        <v>0</v>
      </c>
      <c r="J41" s="2">
        <f t="shared" si="272"/>
        <v>0</v>
      </c>
      <c r="K41" s="2">
        <f t="shared" si="272"/>
        <v>0</v>
      </c>
      <c r="L41" s="2">
        <f t="shared" si="272"/>
        <v>0</v>
      </c>
      <c r="M41" s="105">
        <f>(VLOOKUP($B$1,'Multipliers and Adjustments'!$A$70:$I$86,TRUNC(COLUMN(M$2)/5)+2,FALSE)*SUMIFS('EPA US Data'!$I:$I,'EPA US Data'!$D:$D,'Country Selector'!$A$2,'EPA US Data'!$J:$J,$B$1,'EPA US Data'!$C:$C,M$2,'EPA US Data'!$G:$G,"&gt;="&amp;$A41,'EPA US Data'!$G:$G,"&lt;"&amp;$B41)+IF('Multipliers and Adjustments'!$B$66="Y",'SNAP Adjustment'!N153,0))*unit_conv*'State Downscaling Multipliers'!$B$9</f>
        <v>0</v>
      </c>
      <c r="N41" s="2">
        <f t="shared" ref="N41:Q41" si="273">M41+($R41-$M41)/5</f>
        <v>0</v>
      </c>
      <c r="O41" s="2">
        <f t="shared" si="273"/>
        <v>0</v>
      </c>
      <c r="P41" s="2">
        <f t="shared" si="273"/>
        <v>0</v>
      </c>
      <c r="Q41" s="2">
        <f t="shared" si="273"/>
        <v>0</v>
      </c>
      <c r="R41" s="105">
        <f>(VLOOKUP($B$1,'Multipliers and Adjustments'!$A$70:$I$86,TRUNC(COLUMN(R$2)/5)+2,FALSE)*SUMIFS('EPA US Data'!$I:$I,'EPA US Data'!$D:$D,'Country Selector'!$A$2,'EPA US Data'!$J:$J,$B$1,'EPA US Data'!$C:$C,R$2,'EPA US Data'!$G:$G,"&gt;="&amp;$A41,'EPA US Data'!$G:$G,"&lt;"&amp;$B41)+IF('Multipliers and Adjustments'!$B$66="Y",'SNAP Adjustment'!S153,0))*unit_conv*'State Downscaling Multipliers'!$B$9</f>
        <v>0</v>
      </c>
      <c r="S41" s="2">
        <f t="shared" ref="S41:V41" si="274">R41+($W41-$R41)/5</f>
        <v>0</v>
      </c>
      <c r="T41" s="2">
        <f t="shared" si="274"/>
        <v>0</v>
      </c>
      <c r="U41" s="2">
        <f t="shared" si="274"/>
        <v>0</v>
      </c>
      <c r="V41" s="2">
        <f t="shared" si="274"/>
        <v>0</v>
      </c>
      <c r="W41" s="105">
        <f>(VLOOKUP($B$1,'Multipliers and Adjustments'!$A$70:$I$86,TRUNC(COLUMN(W$2)/5)+2,FALSE)*SUMIFS('EPA US Data'!$I:$I,'EPA US Data'!$D:$D,'Country Selector'!$A$2,'EPA US Data'!$J:$J,$B$1,'EPA US Data'!$C:$C,W$2,'EPA US Data'!$G:$G,"&gt;="&amp;$A41,'EPA US Data'!$G:$G,"&lt;"&amp;$B41)+IF('Multipliers and Adjustments'!$B$66="Y",'SNAP Adjustment'!X153,0))*unit_conv*'State Downscaling Multipliers'!$B$9</f>
        <v>0</v>
      </c>
      <c r="X41" s="2">
        <f t="shared" ref="X41:AA41" si="275">W41+($AB41-$W41)/5</f>
        <v>0</v>
      </c>
      <c r="Y41" s="2">
        <f t="shared" si="275"/>
        <v>0</v>
      </c>
      <c r="Z41" s="2">
        <f t="shared" si="275"/>
        <v>0</v>
      </c>
      <c r="AA41" s="2">
        <f t="shared" si="275"/>
        <v>0</v>
      </c>
      <c r="AB41" s="105">
        <f>(VLOOKUP($B$1,'Multipliers and Adjustments'!$A$70:$I$86,TRUNC(COLUMN(AB$2)/5)+2,FALSE)*SUMIFS('EPA US Data'!$I:$I,'EPA US Data'!$D:$D,'Country Selector'!$A$2,'EPA US Data'!$J:$J,$B$1,'EPA US Data'!$C:$C,AB$2,'EPA US Data'!$G:$G,"&gt;="&amp;$A41,'EPA US Data'!$G:$G,"&lt;"&amp;$B41)+IF('Multipliers and Adjustments'!$B$66="Y",'SNAP Adjustment'!AC153,0))*unit_conv*'State Downscaling Multipliers'!$B$9</f>
        <v>0</v>
      </c>
      <c r="AC41" s="2">
        <f t="shared" ref="AC41:AF41" si="276">AB41+($AG41-$AB41)/5</f>
        <v>0</v>
      </c>
      <c r="AD41" s="2">
        <f t="shared" si="276"/>
        <v>0</v>
      </c>
      <c r="AE41" s="2">
        <f t="shared" si="276"/>
        <v>0</v>
      </c>
      <c r="AF41" s="2">
        <f t="shared" si="276"/>
        <v>0</v>
      </c>
      <c r="AG41" s="105">
        <f>(VLOOKUP($B$1,'Multipliers and Adjustments'!$A$70:$I$86,TRUNC(COLUMN(AG$2)/5)+2,FALSE)*SUMIFS('EPA US Data'!$I:$I,'EPA US Data'!$D:$D,'Country Selector'!$A$2,'EPA US Data'!$J:$J,$B$1,'EPA US Data'!$C:$C,AG$2,'EPA US Data'!$G:$G,"&gt;="&amp;$A41,'EPA US Data'!$G:$G,"&lt;"&amp;$B41)+IF('Multipliers and Adjustments'!$B$66="Y",'SNAP Adjustment'!AH153,0))*unit_conv*'State Downscaling Multipliers'!$B$9</f>
        <v>0</v>
      </c>
      <c r="AH41" s="2">
        <f t="shared" ref="AH41:AK41" si="277">AG41+($AL41-$AG41)/5</f>
        <v>0</v>
      </c>
      <c r="AI41" s="2">
        <f t="shared" si="277"/>
        <v>0</v>
      </c>
      <c r="AJ41" s="2">
        <f t="shared" si="277"/>
        <v>0</v>
      </c>
      <c r="AK41" s="2">
        <f t="shared" si="277"/>
        <v>0</v>
      </c>
      <c r="AL41" s="105">
        <f>(VLOOKUP($B$1,'Multipliers and Adjustments'!$A$70:$I$86,TRUNC(COLUMN(AL$2)/5)+2,FALSE)*SUMIFS('EPA US Data'!$I:$I,'EPA US Data'!$D:$D,'Country Selector'!$A$2,'EPA US Data'!$J:$J,$B$1,'EPA US Data'!$C:$C,AL$2,'EPA US Data'!$G:$G,"&gt;="&amp;$A41,'EPA US Data'!$G:$G,"&lt;"&amp;$B41)+IF('Multipliers and Adjustments'!$B$66="Y",'SNAP Adjustment'!AM153,0))*unit_conv*'State Downscaling Multipliers'!$B$9</f>
        <v>0</v>
      </c>
    </row>
    <row r="42" spans="1:38" ht="15.75" customHeight="1" x14ac:dyDescent="0.25">
      <c r="A42" s="50">
        <f t="shared" si="234"/>
        <v>70</v>
      </c>
      <c r="B42" s="50">
        <f t="shared" si="235"/>
        <v>80</v>
      </c>
      <c r="C42" s="105">
        <f>(VLOOKUP($B$1,'Multipliers and Adjustments'!$A$70:$I$86,TRUNC(COLUMN(C$2)/5)+2,FALSE)*SUMIFS('EPA US Data'!$I:$I,'EPA US Data'!$D:$D,'Country Selector'!$A$2,'EPA US Data'!$J:$J,$B$1,'EPA US Data'!$C:$C,C$2,'EPA US Data'!$G:$G,"&gt;="&amp;$A42,'EPA US Data'!$G:$G,"&lt;"&amp;$B42)+IF('Multipliers and Adjustments'!$B$66="Y",'SNAP Adjustment'!D154,0))*unit_conv*'State Downscaling Multipliers'!$B$9</f>
        <v>0</v>
      </c>
      <c r="D42" s="2">
        <f t="shared" ref="D42:G42" si="278">C42+($H42-$C42)/5</f>
        <v>0</v>
      </c>
      <c r="E42" s="2">
        <f t="shared" si="278"/>
        <v>0</v>
      </c>
      <c r="F42" s="2">
        <f t="shared" si="278"/>
        <v>0</v>
      </c>
      <c r="G42" s="2">
        <f t="shared" si="278"/>
        <v>0</v>
      </c>
      <c r="H42" s="105">
        <f>(VLOOKUP($B$1,'Multipliers and Adjustments'!$A$70:$I$86,TRUNC(COLUMN(H$2)/5)+2,FALSE)*SUMIFS('EPA US Data'!$I:$I,'EPA US Data'!$D:$D,'Country Selector'!$A$2,'EPA US Data'!$J:$J,$B$1,'EPA US Data'!$C:$C,H$2,'EPA US Data'!$G:$G,"&gt;="&amp;$A42,'EPA US Data'!$G:$G,"&lt;"&amp;$B42)+IF('Multipliers and Adjustments'!$B$66="Y",'SNAP Adjustment'!I154,0))*unit_conv*'State Downscaling Multipliers'!$B$9</f>
        <v>0</v>
      </c>
      <c r="I42" s="2">
        <f t="shared" ref="I42:L42" si="279">H42+($M42-$H42)/5</f>
        <v>0</v>
      </c>
      <c r="J42" s="2">
        <f t="shared" si="279"/>
        <v>0</v>
      </c>
      <c r="K42" s="2">
        <f t="shared" si="279"/>
        <v>0</v>
      </c>
      <c r="L42" s="2">
        <f t="shared" si="279"/>
        <v>0</v>
      </c>
      <c r="M42" s="105">
        <f>(VLOOKUP($B$1,'Multipliers and Adjustments'!$A$70:$I$86,TRUNC(COLUMN(M$2)/5)+2,FALSE)*SUMIFS('EPA US Data'!$I:$I,'EPA US Data'!$D:$D,'Country Selector'!$A$2,'EPA US Data'!$J:$J,$B$1,'EPA US Data'!$C:$C,M$2,'EPA US Data'!$G:$G,"&gt;="&amp;$A42,'EPA US Data'!$G:$G,"&lt;"&amp;$B42)+IF('Multipliers and Adjustments'!$B$66="Y",'SNAP Adjustment'!N154,0))*unit_conv*'State Downscaling Multipliers'!$B$9</f>
        <v>0</v>
      </c>
      <c r="N42" s="2">
        <f t="shared" ref="N42:Q42" si="280">M42+($R42-$M42)/5</f>
        <v>0</v>
      </c>
      <c r="O42" s="2">
        <f t="shared" si="280"/>
        <v>0</v>
      </c>
      <c r="P42" s="2">
        <f t="shared" si="280"/>
        <v>0</v>
      </c>
      <c r="Q42" s="2">
        <f t="shared" si="280"/>
        <v>0</v>
      </c>
      <c r="R42" s="105">
        <f>(VLOOKUP($B$1,'Multipliers and Adjustments'!$A$70:$I$86,TRUNC(COLUMN(R$2)/5)+2,FALSE)*SUMIFS('EPA US Data'!$I:$I,'EPA US Data'!$D:$D,'Country Selector'!$A$2,'EPA US Data'!$J:$J,$B$1,'EPA US Data'!$C:$C,R$2,'EPA US Data'!$G:$G,"&gt;="&amp;$A42,'EPA US Data'!$G:$G,"&lt;"&amp;$B42)+IF('Multipliers and Adjustments'!$B$66="Y",'SNAP Adjustment'!S154,0))*unit_conv*'State Downscaling Multipliers'!$B$9</f>
        <v>0</v>
      </c>
      <c r="S42" s="2">
        <f t="shared" ref="S42:V42" si="281">R42+($W42-$R42)/5</f>
        <v>0</v>
      </c>
      <c r="T42" s="2">
        <f t="shared" si="281"/>
        <v>0</v>
      </c>
      <c r="U42" s="2">
        <f t="shared" si="281"/>
        <v>0</v>
      </c>
      <c r="V42" s="2">
        <f t="shared" si="281"/>
        <v>0</v>
      </c>
      <c r="W42" s="105">
        <f>(VLOOKUP($B$1,'Multipliers and Adjustments'!$A$70:$I$86,TRUNC(COLUMN(W$2)/5)+2,FALSE)*SUMIFS('EPA US Data'!$I:$I,'EPA US Data'!$D:$D,'Country Selector'!$A$2,'EPA US Data'!$J:$J,$B$1,'EPA US Data'!$C:$C,W$2,'EPA US Data'!$G:$G,"&gt;="&amp;$A42,'EPA US Data'!$G:$G,"&lt;"&amp;$B42)+IF('Multipliers and Adjustments'!$B$66="Y",'SNAP Adjustment'!X154,0))*unit_conv*'State Downscaling Multipliers'!$B$9</f>
        <v>0</v>
      </c>
      <c r="X42" s="2">
        <f t="shared" ref="X42:AA42" si="282">W42+($AB42-$W42)/5</f>
        <v>0</v>
      </c>
      <c r="Y42" s="2">
        <f t="shared" si="282"/>
        <v>0</v>
      </c>
      <c r="Z42" s="2">
        <f t="shared" si="282"/>
        <v>0</v>
      </c>
      <c r="AA42" s="2">
        <f t="shared" si="282"/>
        <v>0</v>
      </c>
      <c r="AB42" s="105">
        <f>(VLOOKUP($B$1,'Multipliers and Adjustments'!$A$70:$I$86,TRUNC(COLUMN(AB$2)/5)+2,FALSE)*SUMIFS('EPA US Data'!$I:$I,'EPA US Data'!$D:$D,'Country Selector'!$A$2,'EPA US Data'!$J:$J,$B$1,'EPA US Data'!$C:$C,AB$2,'EPA US Data'!$G:$G,"&gt;="&amp;$A42,'EPA US Data'!$G:$G,"&lt;"&amp;$B42)+IF('Multipliers and Adjustments'!$B$66="Y",'SNAP Adjustment'!AC154,0))*unit_conv*'State Downscaling Multipliers'!$B$9</f>
        <v>0</v>
      </c>
      <c r="AC42" s="2">
        <f t="shared" ref="AC42:AF42" si="283">AB42+($AG42-$AB42)/5</f>
        <v>0</v>
      </c>
      <c r="AD42" s="2">
        <f t="shared" si="283"/>
        <v>0</v>
      </c>
      <c r="AE42" s="2">
        <f t="shared" si="283"/>
        <v>0</v>
      </c>
      <c r="AF42" s="2">
        <f t="shared" si="283"/>
        <v>0</v>
      </c>
      <c r="AG42" s="105">
        <f>(VLOOKUP($B$1,'Multipliers and Adjustments'!$A$70:$I$86,TRUNC(COLUMN(AG$2)/5)+2,FALSE)*SUMIFS('EPA US Data'!$I:$I,'EPA US Data'!$D:$D,'Country Selector'!$A$2,'EPA US Data'!$J:$J,$B$1,'EPA US Data'!$C:$C,AG$2,'EPA US Data'!$G:$G,"&gt;="&amp;$A42,'EPA US Data'!$G:$G,"&lt;"&amp;$B42)+IF('Multipliers and Adjustments'!$B$66="Y",'SNAP Adjustment'!AH154,0))*unit_conv*'State Downscaling Multipliers'!$B$9</f>
        <v>0</v>
      </c>
      <c r="AH42" s="2">
        <f t="shared" ref="AH42:AK42" si="284">AG42+($AL42-$AG42)/5</f>
        <v>0</v>
      </c>
      <c r="AI42" s="2">
        <f t="shared" si="284"/>
        <v>0</v>
      </c>
      <c r="AJ42" s="2">
        <f t="shared" si="284"/>
        <v>0</v>
      </c>
      <c r="AK42" s="2">
        <f t="shared" si="284"/>
        <v>0</v>
      </c>
      <c r="AL42" s="105">
        <f>(VLOOKUP($B$1,'Multipliers and Adjustments'!$A$70:$I$86,TRUNC(COLUMN(AL$2)/5)+2,FALSE)*SUMIFS('EPA US Data'!$I:$I,'EPA US Data'!$D:$D,'Country Selector'!$A$2,'EPA US Data'!$J:$J,$B$1,'EPA US Data'!$C:$C,AL$2,'EPA US Data'!$G:$G,"&gt;="&amp;$A42,'EPA US Data'!$G:$G,"&lt;"&amp;$B42)+IF('Multipliers and Adjustments'!$B$66="Y",'SNAP Adjustment'!AM154,0))*unit_conv*'State Downscaling Multipliers'!$B$9</f>
        <v>0</v>
      </c>
    </row>
    <row r="43" spans="1:38" ht="15.75" customHeight="1" x14ac:dyDescent="0.25">
      <c r="A43" s="50">
        <f t="shared" si="234"/>
        <v>80</v>
      </c>
      <c r="B43" s="50">
        <f t="shared" si="235"/>
        <v>90</v>
      </c>
      <c r="C43" s="105">
        <f>(VLOOKUP($B$1,'Multipliers and Adjustments'!$A$70:$I$86,TRUNC(COLUMN(C$2)/5)+2,FALSE)*SUMIFS('EPA US Data'!$I:$I,'EPA US Data'!$D:$D,'Country Selector'!$A$2,'EPA US Data'!$J:$J,$B$1,'EPA US Data'!$C:$C,C$2,'EPA US Data'!$G:$G,"&gt;="&amp;$A43,'EPA US Data'!$G:$G,"&lt;"&amp;$B43)+IF('Multipliers and Adjustments'!$B$66="Y",'SNAP Adjustment'!D155,0))*unit_conv*'State Downscaling Multipliers'!$B$9</f>
        <v>0</v>
      </c>
      <c r="D43" s="2">
        <f t="shared" ref="D43:G43" si="285">C43+($H43-$C43)/5</f>
        <v>0</v>
      </c>
      <c r="E43" s="2">
        <f t="shared" si="285"/>
        <v>0</v>
      </c>
      <c r="F43" s="2">
        <f t="shared" si="285"/>
        <v>0</v>
      </c>
      <c r="G43" s="2">
        <f t="shared" si="285"/>
        <v>0</v>
      </c>
      <c r="H43" s="105">
        <f>(VLOOKUP($B$1,'Multipliers and Adjustments'!$A$70:$I$86,TRUNC(COLUMN(H$2)/5)+2,FALSE)*SUMIFS('EPA US Data'!$I:$I,'EPA US Data'!$D:$D,'Country Selector'!$A$2,'EPA US Data'!$J:$J,$B$1,'EPA US Data'!$C:$C,H$2,'EPA US Data'!$G:$G,"&gt;="&amp;$A43,'EPA US Data'!$G:$G,"&lt;"&amp;$B43)+IF('Multipliers and Adjustments'!$B$66="Y",'SNAP Adjustment'!I155,0))*unit_conv*'State Downscaling Multipliers'!$B$9</f>
        <v>0</v>
      </c>
      <c r="I43" s="2">
        <f t="shared" ref="I43:L43" si="286">H43+($M43-$H43)/5</f>
        <v>0</v>
      </c>
      <c r="J43" s="2">
        <f t="shared" si="286"/>
        <v>0</v>
      </c>
      <c r="K43" s="2">
        <f t="shared" si="286"/>
        <v>0</v>
      </c>
      <c r="L43" s="2">
        <f t="shared" si="286"/>
        <v>0</v>
      </c>
      <c r="M43" s="105">
        <f>(VLOOKUP($B$1,'Multipliers and Adjustments'!$A$70:$I$86,TRUNC(COLUMN(M$2)/5)+2,FALSE)*SUMIFS('EPA US Data'!$I:$I,'EPA US Data'!$D:$D,'Country Selector'!$A$2,'EPA US Data'!$J:$J,$B$1,'EPA US Data'!$C:$C,M$2,'EPA US Data'!$G:$G,"&gt;="&amp;$A43,'EPA US Data'!$G:$G,"&lt;"&amp;$B43)+IF('Multipliers and Adjustments'!$B$66="Y",'SNAP Adjustment'!N155,0))*unit_conv*'State Downscaling Multipliers'!$B$9</f>
        <v>0</v>
      </c>
      <c r="N43" s="2">
        <f t="shared" ref="N43:Q43" si="287">M43+($R43-$M43)/5</f>
        <v>0</v>
      </c>
      <c r="O43" s="2">
        <f t="shared" si="287"/>
        <v>0</v>
      </c>
      <c r="P43" s="2">
        <f t="shared" si="287"/>
        <v>0</v>
      </c>
      <c r="Q43" s="2">
        <f t="shared" si="287"/>
        <v>0</v>
      </c>
      <c r="R43" s="105">
        <f>(VLOOKUP($B$1,'Multipliers and Adjustments'!$A$70:$I$86,TRUNC(COLUMN(R$2)/5)+2,FALSE)*SUMIFS('EPA US Data'!$I:$I,'EPA US Data'!$D:$D,'Country Selector'!$A$2,'EPA US Data'!$J:$J,$B$1,'EPA US Data'!$C:$C,R$2,'EPA US Data'!$G:$G,"&gt;="&amp;$A43,'EPA US Data'!$G:$G,"&lt;"&amp;$B43)+IF('Multipliers and Adjustments'!$B$66="Y",'SNAP Adjustment'!S155,0))*unit_conv*'State Downscaling Multipliers'!$B$9</f>
        <v>0</v>
      </c>
      <c r="S43" s="2">
        <f t="shared" ref="S43:V43" si="288">R43+($W43-$R43)/5</f>
        <v>0</v>
      </c>
      <c r="T43" s="2">
        <f t="shared" si="288"/>
        <v>0</v>
      </c>
      <c r="U43" s="2">
        <f t="shared" si="288"/>
        <v>0</v>
      </c>
      <c r="V43" s="2">
        <f t="shared" si="288"/>
        <v>0</v>
      </c>
      <c r="W43" s="105">
        <f>(VLOOKUP($B$1,'Multipliers and Adjustments'!$A$70:$I$86,TRUNC(COLUMN(W$2)/5)+2,FALSE)*SUMIFS('EPA US Data'!$I:$I,'EPA US Data'!$D:$D,'Country Selector'!$A$2,'EPA US Data'!$J:$J,$B$1,'EPA US Data'!$C:$C,W$2,'EPA US Data'!$G:$G,"&gt;="&amp;$A43,'EPA US Data'!$G:$G,"&lt;"&amp;$B43)+IF('Multipliers and Adjustments'!$B$66="Y",'SNAP Adjustment'!X155,0))*unit_conv*'State Downscaling Multipliers'!$B$9</f>
        <v>0</v>
      </c>
      <c r="X43" s="2">
        <f t="shared" ref="X43:AA43" si="289">W43+($AB43-$W43)/5</f>
        <v>0</v>
      </c>
      <c r="Y43" s="2">
        <f t="shared" si="289"/>
        <v>0</v>
      </c>
      <c r="Z43" s="2">
        <f t="shared" si="289"/>
        <v>0</v>
      </c>
      <c r="AA43" s="2">
        <f t="shared" si="289"/>
        <v>0</v>
      </c>
      <c r="AB43" s="105">
        <f>(VLOOKUP($B$1,'Multipliers and Adjustments'!$A$70:$I$86,TRUNC(COLUMN(AB$2)/5)+2,FALSE)*SUMIFS('EPA US Data'!$I:$I,'EPA US Data'!$D:$D,'Country Selector'!$A$2,'EPA US Data'!$J:$J,$B$1,'EPA US Data'!$C:$C,AB$2,'EPA US Data'!$G:$G,"&gt;="&amp;$A43,'EPA US Data'!$G:$G,"&lt;"&amp;$B43)+IF('Multipliers and Adjustments'!$B$66="Y",'SNAP Adjustment'!AC155,0))*unit_conv*'State Downscaling Multipliers'!$B$9</f>
        <v>0</v>
      </c>
      <c r="AC43" s="2">
        <f t="shared" ref="AC43:AF43" si="290">AB43+($AG43-$AB43)/5</f>
        <v>0</v>
      </c>
      <c r="AD43" s="2">
        <f t="shared" si="290"/>
        <v>0</v>
      </c>
      <c r="AE43" s="2">
        <f t="shared" si="290"/>
        <v>0</v>
      </c>
      <c r="AF43" s="2">
        <f t="shared" si="290"/>
        <v>0</v>
      </c>
      <c r="AG43" s="105">
        <f>(VLOOKUP($B$1,'Multipliers and Adjustments'!$A$70:$I$86,TRUNC(COLUMN(AG$2)/5)+2,FALSE)*SUMIFS('EPA US Data'!$I:$I,'EPA US Data'!$D:$D,'Country Selector'!$A$2,'EPA US Data'!$J:$J,$B$1,'EPA US Data'!$C:$C,AG$2,'EPA US Data'!$G:$G,"&gt;="&amp;$A43,'EPA US Data'!$G:$G,"&lt;"&amp;$B43)+IF('Multipliers and Adjustments'!$B$66="Y",'SNAP Adjustment'!AH155,0))*unit_conv*'State Downscaling Multipliers'!$B$9</f>
        <v>0</v>
      </c>
      <c r="AH43" s="2">
        <f t="shared" ref="AH43:AK43" si="291">AG43+($AL43-$AG43)/5</f>
        <v>0</v>
      </c>
      <c r="AI43" s="2">
        <f t="shared" si="291"/>
        <v>0</v>
      </c>
      <c r="AJ43" s="2">
        <f t="shared" si="291"/>
        <v>0</v>
      </c>
      <c r="AK43" s="2">
        <f t="shared" si="291"/>
        <v>0</v>
      </c>
      <c r="AL43" s="105">
        <f>(VLOOKUP($B$1,'Multipliers and Adjustments'!$A$70:$I$86,TRUNC(COLUMN(AL$2)/5)+2,FALSE)*SUMIFS('EPA US Data'!$I:$I,'EPA US Data'!$D:$D,'Country Selector'!$A$2,'EPA US Data'!$J:$J,$B$1,'EPA US Data'!$C:$C,AL$2,'EPA US Data'!$G:$G,"&gt;="&amp;$A43,'EPA US Data'!$G:$G,"&lt;"&amp;$B43)+IF('Multipliers and Adjustments'!$B$66="Y",'SNAP Adjustment'!AM155,0))*unit_conv*'State Downscaling Multipliers'!$B$9</f>
        <v>0</v>
      </c>
    </row>
    <row r="44" spans="1:38" ht="15.75" customHeight="1" x14ac:dyDescent="0.25">
      <c r="A44" s="50">
        <f t="shared" si="234"/>
        <v>90</v>
      </c>
      <c r="B44" s="50">
        <f t="shared" si="235"/>
        <v>100</v>
      </c>
      <c r="C44" s="105">
        <f>(VLOOKUP($B$1,'Multipliers and Adjustments'!$A$70:$I$86,TRUNC(COLUMN(C$2)/5)+2,FALSE)*SUMIFS('EPA US Data'!$I:$I,'EPA US Data'!$D:$D,'Country Selector'!$A$2,'EPA US Data'!$J:$J,$B$1,'EPA US Data'!$C:$C,C$2,'EPA US Data'!$G:$G,"&gt;="&amp;$A44,'EPA US Data'!$G:$G,"&lt;"&amp;$B44)+IF('Multipliers and Adjustments'!$B$66="Y",'SNAP Adjustment'!D156,0))*unit_conv*'State Downscaling Multipliers'!$B$9</f>
        <v>0</v>
      </c>
      <c r="D44" s="2">
        <f t="shared" ref="D44:G44" si="292">C44+($H44-$C44)/5</f>
        <v>0</v>
      </c>
      <c r="E44" s="2">
        <f t="shared" si="292"/>
        <v>0</v>
      </c>
      <c r="F44" s="2">
        <f t="shared" si="292"/>
        <v>0</v>
      </c>
      <c r="G44" s="2">
        <f t="shared" si="292"/>
        <v>0</v>
      </c>
      <c r="H44" s="105">
        <f>(VLOOKUP($B$1,'Multipliers and Adjustments'!$A$70:$I$86,TRUNC(COLUMN(H$2)/5)+2,FALSE)*SUMIFS('EPA US Data'!$I:$I,'EPA US Data'!$D:$D,'Country Selector'!$A$2,'EPA US Data'!$J:$J,$B$1,'EPA US Data'!$C:$C,H$2,'EPA US Data'!$G:$G,"&gt;="&amp;$A44,'EPA US Data'!$G:$G,"&lt;"&amp;$B44)+IF('Multipliers and Adjustments'!$B$66="Y",'SNAP Adjustment'!I156,0))*unit_conv*'State Downscaling Multipliers'!$B$9</f>
        <v>0</v>
      </c>
      <c r="I44" s="2">
        <f t="shared" ref="I44:L44" si="293">H44+($M44-$H44)/5</f>
        <v>0</v>
      </c>
      <c r="J44" s="2">
        <f t="shared" si="293"/>
        <v>0</v>
      </c>
      <c r="K44" s="2">
        <f t="shared" si="293"/>
        <v>0</v>
      </c>
      <c r="L44" s="2">
        <f t="shared" si="293"/>
        <v>0</v>
      </c>
      <c r="M44" s="105">
        <f>(VLOOKUP($B$1,'Multipliers and Adjustments'!$A$70:$I$86,TRUNC(COLUMN(M$2)/5)+2,FALSE)*SUMIFS('EPA US Data'!$I:$I,'EPA US Data'!$D:$D,'Country Selector'!$A$2,'EPA US Data'!$J:$J,$B$1,'EPA US Data'!$C:$C,M$2,'EPA US Data'!$G:$G,"&gt;="&amp;$A44,'EPA US Data'!$G:$G,"&lt;"&amp;$B44)+IF('Multipliers and Adjustments'!$B$66="Y",'SNAP Adjustment'!N156,0))*unit_conv*'State Downscaling Multipliers'!$B$9</f>
        <v>0</v>
      </c>
      <c r="N44" s="2">
        <f t="shared" ref="N44:Q44" si="294">M44+($R44-$M44)/5</f>
        <v>0</v>
      </c>
      <c r="O44" s="2">
        <f t="shared" si="294"/>
        <v>0</v>
      </c>
      <c r="P44" s="2">
        <f t="shared" si="294"/>
        <v>0</v>
      </c>
      <c r="Q44" s="2">
        <f t="shared" si="294"/>
        <v>0</v>
      </c>
      <c r="R44" s="105">
        <f>(VLOOKUP($B$1,'Multipliers and Adjustments'!$A$70:$I$86,TRUNC(COLUMN(R$2)/5)+2,FALSE)*SUMIFS('EPA US Data'!$I:$I,'EPA US Data'!$D:$D,'Country Selector'!$A$2,'EPA US Data'!$J:$J,$B$1,'EPA US Data'!$C:$C,R$2,'EPA US Data'!$G:$G,"&gt;="&amp;$A44,'EPA US Data'!$G:$G,"&lt;"&amp;$B44)+IF('Multipliers and Adjustments'!$B$66="Y",'SNAP Adjustment'!S156,0))*unit_conv*'State Downscaling Multipliers'!$B$9</f>
        <v>0</v>
      </c>
      <c r="S44" s="2">
        <f t="shared" ref="S44:V44" si="295">R44+($W44-$R44)/5</f>
        <v>0</v>
      </c>
      <c r="T44" s="2">
        <f t="shared" si="295"/>
        <v>0</v>
      </c>
      <c r="U44" s="2">
        <f t="shared" si="295"/>
        <v>0</v>
      </c>
      <c r="V44" s="2">
        <f t="shared" si="295"/>
        <v>0</v>
      </c>
      <c r="W44" s="105">
        <f>(VLOOKUP($B$1,'Multipliers and Adjustments'!$A$70:$I$86,TRUNC(COLUMN(W$2)/5)+2,FALSE)*SUMIFS('EPA US Data'!$I:$I,'EPA US Data'!$D:$D,'Country Selector'!$A$2,'EPA US Data'!$J:$J,$B$1,'EPA US Data'!$C:$C,W$2,'EPA US Data'!$G:$G,"&gt;="&amp;$A44,'EPA US Data'!$G:$G,"&lt;"&amp;$B44)+IF('Multipliers and Adjustments'!$B$66="Y",'SNAP Adjustment'!X156,0))*unit_conv*'State Downscaling Multipliers'!$B$9</f>
        <v>0</v>
      </c>
      <c r="X44" s="2">
        <f t="shared" ref="X44:AA44" si="296">W44+($AB44-$W44)/5</f>
        <v>0</v>
      </c>
      <c r="Y44" s="2">
        <f t="shared" si="296"/>
        <v>0</v>
      </c>
      <c r="Z44" s="2">
        <f t="shared" si="296"/>
        <v>0</v>
      </c>
      <c r="AA44" s="2">
        <f t="shared" si="296"/>
        <v>0</v>
      </c>
      <c r="AB44" s="105">
        <f>(VLOOKUP($B$1,'Multipliers and Adjustments'!$A$70:$I$86,TRUNC(COLUMN(AB$2)/5)+2,FALSE)*SUMIFS('EPA US Data'!$I:$I,'EPA US Data'!$D:$D,'Country Selector'!$A$2,'EPA US Data'!$J:$J,$B$1,'EPA US Data'!$C:$C,AB$2,'EPA US Data'!$G:$G,"&gt;="&amp;$A44,'EPA US Data'!$G:$G,"&lt;"&amp;$B44)+IF('Multipliers and Adjustments'!$B$66="Y",'SNAP Adjustment'!AC156,0))*unit_conv*'State Downscaling Multipliers'!$B$9</f>
        <v>0</v>
      </c>
      <c r="AC44" s="2">
        <f t="shared" ref="AC44:AF44" si="297">AB44+($AG44-$AB44)/5</f>
        <v>0</v>
      </c>
      <c r="AD44" s="2">
        <f t="shared" si="297"/>
        <v>0</v>
      </c>
      <c r="AE44" s="2">
        <f t="shared" si="297"/>
        <v>0</v>
      </c>
      <c r="AF44" s="2">
        <f t="shared" si="297"/>
        <v>0</v>
      </c>
      <c r="AG44" s="105">
        <f>(VLOOKUP($B$1,'Multipliers and Adjustments'!$A$70:$I$86,TRUNC(COLUMN(AG$2)/5)+2,FALSE)*SUMIFS('EPA US Data'!$I:$I,'EPA US Data'!$D:$D,'Country Selector'!$A$2,'EPA US Data'!$J:$J,$B$1,'EPA US Data'!$C:$C,AG$2,'EPA US Data'!$G:$G,"&gt;="&amp;$A44,'EPA US Data'!$G:$G,"&lt;"&amp;$B44)+IF('Multipliers and Adjustments'!$B$66="Y",'SNAP Adjustment'!AH156,0))*unit_conv*'State Downscaling Multipliers'!$B$9</f>
        <v>0</v>
      </c>
      <c r="AH44" s="2">
        <f t="shared" ref="AH44:AK44" si="298">AG44+($AL44-$AG44)/5</f>
        <v>0</v>
      </c>
      <c r="AI44" s="2">
        <f t="shared" si="298"/>
        <v>0</v>
      </c>
      <c r="AJ44" s="2">
        <f t="shared" si="298"/>
        <v>0</v>
      </c>
      <c r="AK44" s="2">
        <f t="shared" si="298"/>
        <v>0</v>
      </c>
      <c r="AL44" s="105">
        <f>(VLOOKUP($B$1,'Multipliers and Adjustments'!$A$70:$I$86,TRUNC(COLUMN(AL$2)/5)+2,FALSE)*SUMIFS('EPA US Data'!$I:$I,'EPA US Data'!$D:$D,'Country Selector'!$A$2,'EPA US Data'!$J:$J,$B$1,'EPA US Data'!$C:$C,AL$2,'EPA US Data'!$G:$G,"&gt;="&amp;$A44,'EPA US Data'!$G:$G,"&lt;"&amp;$B44)+IF('Multipliers and Adjustments'!$B$66="Y",'SNAP Adjustment'!AM156,0))*unit_conv*'State Downscaling Multipliers'!$B$9</f>
        <v>0</v>
      </c>
    </row>
    <row r="45" spans="1:38" ht="15.75" customHeight="1" x14ac:dyDescent="0.25">
      <c r="A45" s="49">
        <f t="shared" si="234"/>
        <v>100</v>
      </c>
      <c r="B45" s="49">
        <f t="shared" ref="B45:B74" si="299">A45+50</f>
        <v>150</v>
      </c>
      <c r="C45" s="105">
        <f>(VLOOKUP($B$1,'Multipliers and Adjustments'!$A$70:$I$86,TRUNC(COLUMN(C$2)/5)+2,FALSE)*SUMIFS('EPA US Data'!$I:$I,'EPA US Data'!$D:$D,'Country Selector'!$A$2,'EPA US Data'!$J:$J,$B$1,'EPA US Data'!$C:$C,C$2,'EPA US Data'!$G:$G,"&gt;="&amp;$A45,'EPA US Data'!$G:$G,"&lt;"&amp;$B45)+IF('Multipliers and Adjustments'!$B$66="Y",'SNAP Adjustment'!D157,0))*unit_conv*'State Downscaling Multipliers'!$B$9</f>
        <v>0</v>
      </c>
      <c r="D45" s="2">
        <f t="shared" ref="D45:G45" si="300">C45+($H45-$C45)/5</f>
        <v>0</v>
      </c>
      <c r="E45" s="2">
        <f t="shared" si="300"/>
        <v>0</v>
      </c>
      <c r="F45" s="2">
        <f t="shared" si="300"/>
        <v>0</v>
      </c>
      <c r="G45" s="2">
        <f t="shared" si="300"/>
        <v>0</v>
      </c>
      <c r="H45" s="105">
        <f>(VLOOKUP($B$1,'Multipliers and Adjustments'!$A$70:$I$86,TRUNC(COLUMN(H$2)/5)+2,FALSE)*SUMIFS('EPA US Data'!$I:$I,'EPA US Data'!$D:$D,'Country Selector'!$A$2,'EPA US Data'!$J:$J,$B$1,'EPA US Data'!$C:$C,H$2,'EPA US Data'!$G:$G,"&gt;="&amp;$A45,'EPA US Data'!$G:$G,"&lt;"&amp;$B45)+IF('Multipliers and Adjustments'!$B$66="Y",'SNAP Adjustment'!I157,0))*unit_conv*'State Downscaling Multipliers'!$B$9</f>
        <v>0</v>
      </c>
      <c r="I45" s="2">
        <f t="shared" ref="I45:L45" si="301">H45+($M45-$H45)/5</f>
        <v>0</v>
      </c>
      <c r="J45" s="2">
        <f t="shared" si="301"/>
        <v>0</v>
      </c>
      <c r="K45" s="2">
        <f t="shared" si="301"/>
        <v>0</v>
      </c>
      <c r="L45" s="2">
        <f t="shared" si="301"/>
        <v>0</v>
      </c>
      <c r="M45" s="105">
        <f>(VLOOKUP($B$1,'Multipliers and Adjustments'!$A$70:$I$86,TRUNC(COLUMN(M$2)/5)+2,FALSE)*SUMIFS('EPA US Data'!$I:$I,'EPA US Data'!$D:$D,'Country Selector'!$A$2,'EPA US Data'!$J:$J,$B$1,'EPA US Data'!$C:$C,M$2,'EPA US Data'!$G:$G,"&gt;="&amp;$A45,'EPA US Data'!$G:$G,"&lt;"&amp;$B45)+IF('Multipliers and Adjustments'!$B$66="Y",'SNAP Adjustment'!N157,0))*unit_conv*'State Downscaling Multipliers'!$B$9</f>
        <v>0</v>
      </c>
      <c r="N45" s="2">
        <f t="shared" ref="N45:Q45" si="302">M45+($R45-$M45)/5</f>
        <v>0</v>
      </c>
      <c r="O45" s="2">
        <f t="shared" si="302"/>
        <v>0</v>
      </c>
      <c r="P45" s="2">
        <f t="shared" si="302"/>
        <v>0</v>
      </c>
      <c r="Q45" s="2">
        <f t="shared" si="302"/>
        <v>0</v>
      </c>
      <c r="R45" s="105">
        <f>(VLOOKUP($B$1,'Multipliers and Adjustments'!$A$70:$I$86,TRUNC(COLUMN(R$2)/5)+2,FALSE)*SUMIFS('EPA US Data'!$I:$I,'EPA US Data'!$D:$D,'Country Selector'!$A$2,'EPA US Data'!$J:$J,$B$1,'EPA US Data'!$C:$C,R$2,'EPA US Data'!$G:$G,"&gt;="&amp;$A45,'EPA US Data'!$G:$G,"&lt;"&amp;$B45)+IF('Multipliers and Adjustments'!$B$66="Y",'SNAP Adjustment'!S157,0))*unit_conv*'State Downscaling Multipliers'!$B$9</f>
        <v>0</v>
      </c>
      <c r="S45" s="2">
        <f t="shared" ref="S45:V45" si="303">R45+($W45-$R45)/5</f>
        <v>0</v>
      </c>
      <c r="T45" s="2">
        <f t="shared" si="303"/>
        <v>0</v>
      </c>
      <c r="U45" s="2">
        <f t="shared" si="303"/>
        <v>0</v>
      </c>
      <c r="V45" s="2">
        <f t="shared" si="303"/>
        <v>0</v>
      </c>
      <c r="W45" s="105">
        <f>(VLOOKUP($B$1,'Multipliers and Adjustments'!$A$70:$I$86,TRUNC(COLUMN(W$2)/5)+2,FALSE)*SUMIFS('EPA US Data'!$I:$I,'EPA US Data'!$D:$D,'Country Selector'!$A$2,'EPA US Data'!$J:$J,$B$1,'EPA US Data'!$C:$C,W$2,'EPA US Data'!$G:$G,"&gt;="&amp;$A45,'EPA US Data'!$G:$G,"&lt;"&amp;$B45)+IF('Multipliers and Adjustments'!$B$66="Y",'SNAP Adjustment'!X157,0))*unit_conv*'State Downscaling Multipliers'!$B$9</f>
        <v>0</v>
      </c>
      <c r="X45" s="2">
        <f t="shared" ref="X45:AA45" si="304">W45+($AB45-$W45)/5</f>
        <v>0</v>
      </c>
      <c r="Y45" s="2">
        <f t="shared" si="304"/>
        <v>0</v>
      </c>
      <c r="Z45" s="2">
        <f t="shared" si="304"/>
        <v>0</v>
      </c>
      <c r="AA45" s="2">
        <f t="shared" si="304"/>
        <v>0</v>
      </c>
      <c r="AB45" s="105">
        <f>(VLOOKUP($B$1,'Multipliers and Adjustments'!$A$70:$I$86,TRUNC(COLUMN(AB$2)/5)+2,FALSE)*SUMIFS('EPA US Data'!$I:$I,'EPA US Data'!$D:$D,'Country Selector'!$A$2,'EPA US Data'!$J:$J,$B$1,'EPA US Data'!$C:$C,AB$2,'EPA US Data'!$G:$G,"&gt;="&amp;$A45,'EPA US Data'!$G:$G,"&lt;"&amp;$B45)+IF('Multipliers and Adjustments'!$B$66="Y",'SNAP Adjustment'!AC157,0))*unit_conv*'State Downscaling Multipliers'!$B$9</f>
        <v>0</v>
      </c>
      <c r="AC45" s="2">
        <f t="shared" ref="AC45:AF45" si="305">AB45+($AG45-$AB45)/5</f>
        <v>0</v>
      </c>
      <c r="AD45" s="2">
        <f t="shared" si="305"/>
        <v>0</v>
      </c>
      <c r="AE45" s="2">
        <f t="shared" si="305"/>
        <v>0</v>
      </c>
      <c r="AF45" s="2">
        <f t="shared" si="305"/>
        <v>0</v>
      </c>
      <c r="AG45" s="105">
        <f>(VLOOKUP($B$1,'Multipliers and Adjustments'!$A$70:$I$86,TRUNC(COLUMN(AG$2)/5)+2,FALSE)*SUMIFS('EPA US Data'!$I:$I,'EPA US Data'!$D:$D,'Country Selector'!$A$2,'EPA US Data'!$J:$J,$B$1,'EPA US Data'!$C:$C,AG$2,'EPA US Data'!$G:$G,"&gt;="&amp;$A45,'EPA US Data'!$G:$G,"&lt;"&amp;$B45)+IF('Multipliers and Adjustments'!$B$66="Y",'SNAP Adjustment'!AH157,0))*unit_conv*'State Downscaling Multipliers'!$B$9</f>
        <v>0</v>
      </c>
      <c r="AH45" s="2">
        <f t="shared" ref="AH45:AK45" si="306">AG45+($AL45-$AG45)/5</f>
        <v>0</v>
      </c>
      <c r="AI45" s="2">
        <f t="shared" si="306"/>
        <v>0</v>
      </c>
      <c r="AJ45" s="2">
        <f t="shared" si="306"/>
        <v>0</v>
      </c>
      <c r="AK45" s="2">
        <f t="shared" si="306"/>
        <v>0</v>
      </c>
      <c r="AL45" s="105">
        <f>(VLOOKUP($B$1,'Multipliers and Adjustments'!$A$70:$I$86,TRUNC(COLUMN(AL$2)/5)+2,FALSE)*SUMIFS('EPA US Data'!$I:$I,'EPA US Data'!$D:$D,'Country Selector'!$A$2,'EPA US Data'!$J:$J,$B$1,'EPA US Data'!$C:$C,AL$2,'EPA US Data'!$G:$G,"&gt;="&amp;$A45,'EPA US Data'!$G:$G,"&lt;"&amp;$B45)+IF('Multipliers and Adjustments'!$B$66="Y",'SNAP Adjustment'!AM157,0))*unit_conv*'State Downscaling Multipliers'!$B$9</f>
        <v>0</v>
      </c>
    </row>
    <row r="46" spans="1:38" ht="15.75" customHeight="1" x14ac:dyDescent="0.25">
      <c r="A46" s="49">
        <f t="shared" si="234"/>
        <v>150</v>
      </c>
      <c r="B46" s="49">
        <f t="shared" si="299"/>
        <v>200</v>
      </c>
      <c r="C46" s="105">
        <f>(VLOOKUP($B$1,'Multipliers and Adjustments'!$A$70:$I$86,TRUNC(COLUMN(C$2)/5)+2,FALSE)*SUMIFS('EPA US Data'!$I:$I,'EPA US Data'!$D:$D,'Country Selector'!$A$2,'EPA US Data'!$J:$J,$B$1,'EPA US Data'!$C:$C,C$2,'EPA US Data'!$G:$G,"&gt;="&amp;$A46,'EPA US Data'!$G:$G,"&lt;"&amp;$B46)+IF('Multipliers and Adjustments'!$B$66="Y",'SNAP Adjustment'!D158,0))*unit_conv*'State Downscaling Multipliers'!$B$9</f>
        <v>0</v>
      </c>
      <c r="D46" s="2">
        <f t="shared" ref="D46:G46" si="307">C46+($H46-$C46)/5</f>
        <v>0</v>
      </c>
      <c r="E46" s="2">
        <f t="shared" si="307"/>
        <v>0</v>
      </c>
      <c r="F46" s="2">
        <f t="shared" si="307"/>
        <v>0</v>
      </c>
      <c r="G46" s="2">
        <f t="shared" si="307"/>
        <v>0</v>
      </c>
      <c r="H46" s="105">
        <f>(VLOOKUP($B$1,'Multipliers and Adjustments'!$A$70:$I$86,TRUNC(COLUMN(H$2)/5)+2,FALSE)*SUMIFS('EPA US Data'!$I:$I,'EPA US Data'!$D:$D,'Country Selector'!$A$2,'EPA US Data'!$J:$J,$B$1,'EPA US Data'!$C:$C,H$2,'EPA US Data'!$G:$G,"&gt;="&amp;$A46,'EPA US Data'!$G:$G,"&lt;"&amp;$B46)+IF('Multipliers and Adjustments'!$B$66="Y",'SNAP Adjustment'!I158,0))*unit_conv*'State Downscaling Multipliers'!$B$9</f>
        <v>0</v>
      </c>
      <c r="I46" s="2">
        <f t="shared" ref="I46:L46" si="308">H46+($M46-$H46)/5</f>
        <v>0</v>
      </c>
      <c r="J46" s="2">
        <f t="shared" si="308"/>
        <v>0</v>
      </c>
      <c r="K46" s="2">
        <f t="shared" si="308"/>
        <v>0</v>
      </c>
      <c r="L46" s="2">
        <f t="shared" si="308"/>
        <v>0</v>
      </c>
      <c r="M46" s="105">
        <f>(VLOOKUP($B$1,'Multipliers and Adjustments'!$A$70:$I$86,TRUNC(COLUMN(M$2)/5)+2,FALSE)*SUMIFS('EPA US Data'!$I:$I,'EPA US Data'!$D:$D,'Country Selector'!$A$2,'EPA US Data'!$J:$J,$B$1,'EPA US Data'!$C:$C,M$2,'EPA US Data'!$G:$G,"&gt;="&amp;$A46,'EPA US Data'!$G:$G,"&lt;"&amp;$B46)+IF('Multipliers and Adjustments'!$B$66="Y",'SNAP Adjustment'!N158,0))*unit_conv*'State Downscaling Multipliers'!$B$9</f>
        <v>0</v>
      </c>
      <c r="N46" s="2">
        <f t="shared" ref="N46:Q46" si="309">M46+($R46-$M46)/5</f>
        <v>0</v>
      </c>
      <c r="O46" s="2">
        <f t="shared" si="309"/>
        <v>0</v>
      </c>
      <c r="P46" s="2">
        <f t="shared" si="309"/>
        <v>0</v>
      </c>
      <c r="Q46" s="2">
        <f t="shared" si="309"/>
        <v>0</v>
      </c>
      <c r="R46" s="105">
        <f>(VLOOKUP($B$1,'Multipliers and Adjustments'!$A$70:$I$86,TRUNC(COLUMN(R$2)/5)+2,FALSE)*SUMIFS('EPA US Data'!$I:$I,'EPA US Data'!$D:$D,'Country Selector'!$A$2,'EPA US Data'!$J:$J,$B$1,'EPA US Data'!$C:$C,R$2,'EPA US Data'!$G:$G,"&gt;="&amp;$A46,'EPA US Data'!$G:$G,"&lt;"&amp;$B46)+IF('Multipliers and Adjustments'!$B$66="Y",'SNAP Adjustment'!S158,0))*unit_conv*'State Downscaling Multipliers'!$B$9</f>
        <v>0</v>
      </c>
      <c r="S46" s="2">
        <f t="shared" ref="S46:V46" si="310">R46+($W46-$R46)/5</f>
        <v>0</v>
      </c>
      <c r="T46" s="2">
        <f t="shared" si="310"/>
        <v>0</v>
      </c>
      <c r="U46" s="2">
        <f t="shared" si="310"/>
        <v>0</v>
      </c>
      <c r="V46" s="2">
        <f t="shared" si="310"/>
        <v>0</v>
      </c>
      <c r="W46" s="105">
        <f>(VLOOKUP($B$1,'Multipliers and Adjustments'!$A$70:$I$86,TRUNC(COLUMN(W$2)/5)+2,FALSE)*SUMIFS('EPA US Data'!$I:$I,'EPA US Data'!$D:$D,'Country Selector'!$A$2,'EPA US Data'!$J:$J,$B$1,'EPA US Data'!$C:$C,W$2,'EPA US Data'!$G:$G,"&gt;="&amp;$A46,'EPA US Data'!$G:$G,"&lt;"&amp;$B46)+IF('Multipliers and Adjustments'!$B$66="Y",'SNAP Adjustment'!X158,0))*unit_conv*'State Downscaling Multipliers'!$B$9</f>
        <v>0</v>
      </c>
      <c r="X46" s="2">
        <f t="shared" ref="X46:AA46" si="311">W46+($AB46-$W46)/5</f>
        <v>0</v>
      </c>
      <c r="Y46" s="2">
        <f t="shared" si="311"/>
        <v>0</v>
      </c>
      <c r="Z46" s="2">
        <f t="shared" si="311"/>
        <v>0</v>
      </c>
      <c r="AA46" s="2">
        <f t="shared" si="311"/>
        <v>0</v>
      </c>
      <c r="AB46" s="105">
        <f>(VLOOKUP($B$1,'Multipliers and Adjustments'!$A$70:$I$86,TRUNC(COLUMN(AB$2)/5)+2,FALSE)*SUMIFS('EPA US Data'!$I:$I,'EPA US Data'!$D:$D,'Country Selector'!$A$2,'EPA US Data'!$J:$J,$B$1,'EPA US Data'!$C:$C,AB$2,'EPA US Data'!$G:$G,"&gt;="&amp;$A46,'EPA US Data'!$G:$G,"&lt;"&amp;$B46)+IF('Multipliers and Adjustments'!$B$66="Y",'SNAP Adjustment'!AC158,0))*unit_conv*'State Downscaling Multipliers'!$B$9</f>
        <v>0</v>
      </c>
      <c r="AC46" s="2">
        <f t="shared" ref="AC46:AF46" si="312">AB46+($AG46-$AB46)/5</f>
        <v>0</v>
      </c>
      <c r="AD46" s="2">
        <f t="shared" si="312"/>
        <v>0</v>
      </c>
      <c r="AE46" s="2">
        <f t="shared" si="312"/>
        <v>0</v>
      </c>
      <c r="AF46" s="2">
        <f t="shared" si="312"/>
        <v>0</v>
      </c>
      <c r="AG46" s="105">
        <f>(VLOOKUP($B$1,'Multipliers and Adjustments'!$A$70:$I$86,TRUNC(COLUMN(AG$2)/5)+2,FALSE)*SUMIFS('EPA US Data'!$I:$I,'EPA US Data'!$D:$D,'Country Selector'!$A$2,'EPA US Data'!$J:$J,$B$1,'EPA US Data'!$C:$C,AG$2,'EPA US Data'!$G:$G,"&gt;="&amp;$A46,'EPA US Data'!$G:$G,"&lt;"&amp;$B46)+IF('Multipliers and Adjustments'!$B$66="Y",'SNAP Adjustment'!AH158,0))*unit_conv*'State Downscaling Multipliers'!$B$9</f>
        <v>0</v>
      </c>
      <c r="AH46" s="2">
        <f t="shared" ref="AH46:AK46" si="313">AG46+($AL46-$AG46)/5</f>
        <v>0</v>
      </c>
      <c r="AI46" s="2">
        <f t="shared" si="313"/>
        <v>0</v>
      </c>
      <c r="AJ46" s="2">
        <f t="shared" si="313"/>
        <v>0</v>
      </c>
      <c r="AK46" s="2">
        <f t="shared" si="313"/>
        <v>0</v>
      </c>
      <c r="AL46" s="105">
        <f>(VLOOKUP($B$1,'Multipliers and Adjustments'!$A$70:$I$86,TRUNC(COLUMN(AL$2)/5)+2,FALSE)*SUMIFS('EPA US Data'!$I:$I,'EPA US Data'!$D:$D,'Country Selector'!$A$2,'EPA US Data'!$J:$J,$B$1,'EPA US Data'!$C:$C,AL$2,'EPA US Data'!$G:$G,"&gt;="&amp;$A46,'EPA US Data'!$G:$G,"&lt;"&amp;$B46)+IF('Multipliers and Adjustments'!$B$66="Y",'SNAP Adjustment'!AM158,0))*unit_conv*'State Downscaling Multipliers'!$B$9</f>
        <v>0</v>
      </c>
    </row>
    <row r="47" spans="1:38" ht="15.75" customHeight="1" x14ac:dyDescent="0.25">
      <c r="A47" s="49">
        <f t="shared" si="234"/>
        <v>200</v>
      </c>
      <c r="B47" s="49">
        <f t="shared" si="299"/>
        <v>250</v>
      </c>
      <c r="C47" s="105">
        <f>(VLOOKUP($B$1,'Multipliers and Adjustments'!$A$70:$I$86,TRUNC(COLUMN(C$2)/5)+2,FALSE)*SUMIFS('EPA US Data'!$I:$I,'EPA US Data'!$D:$D,'Country Selector'!$A$2,'EPA US Data'!$J:$J,$B$1,'EPA US Data'!$C:$C,C$2,'EPA US Data'!$G:$G,"&gt;="&amp;$A47,'EPA US Data'!$G:$G,"&lt;"&amp;$B47)+IF('Multipliers and Adjustments'!$B$66="Y",'SNAP Adjustment'!D159,0))*unit_conv*'State Downscaling Multipliers'!$B$9</f>
        <v>0</v>
      </c>
      <c r="D47" s="2">
        <f t="shared" ref="D47:G47" si="314">C47+($H47-$C47)/5</f>
        <v>0</v>
      </c>
      <c r="E47" s="2">
        <f t="shared" si="314"/>
        <v>0</v>
      </c>
      <c r="F47" s="2">
        <f t="shared" si="314"/>
        <v>0</v>
      </c>
      <c r="G47" s="2">
        <f t="shared" si="314"/>
        <v>0</v>
      </c>
      <c r="H47" s="105">
        <f>(VLOOKUP($B$1,'Multipliers and Adjustments'!$A$70:$I$86,TRUNC(COLUMN(H$2)/5)+2,FALSE)*SUMIFS('EPA US Data'!$I:$I,'EPA US Data'!$D:$D,'Country Selector'!$A$2,'EPA US Data'!$J:$J,$B$1,'EPA US Data'!$C:$C,H$2,'EPA US Data'!$G:$G,"&gt;="&amp;$A47,'EPA US Data'!$G:$G,"&lt;"&amp;$B47)+IF('Multipliers and Adjustments'!$B$66="Y",'SNAP Adjustment'!I159,0))*unit_conv*'State Downscaling Multipliers'!$B$9</f>
        <v>0</v>
      </c>
      <c r="I47" s="2">
        <f t="shared" ref="I47:L47" si="315">H47+($M47-$H47)/5</f>
        <v>0</v>
      </c>
      <c r="J47" s="2">
        <f t="shared" si="315"/>
        <v>0</v>
      </c>
      <c r="K47" s="2">
        <f t="shared" si="315"/>
        <v>0</v>
      </c>
      <c r="L47" s="2">
        <f t="shared" si="315"/>
        <v>0</v>
      </c>
      <c r="M47" s="105">
        <f>(VLOOKUP($B$1,'Multipliers and Adjustments'!$A$70:$I$86,TRUNC(COLUMN(M$2)/5)+2,FALSE)*SUMIFS('EPA US Data'!$I:$I,'EPA US Data'!$D:$D,'Country Selector'!$A$2,'EPA US Data'!$J:$J,$B$1,'EPA US Data'!$C:$C,M$2,'EPA US Data'!$G:$G,"&gt;="&amp;$A47,'EPA US Data'!$G:$G,"&lt;"&amp;$B47)+IF('Multipliers and Adjustments'!$B$66="Y",'SNAP Adjustment'!N159,0))*unit_conv*'State Downscaling Multipliers'!$B$9</f>
        <v>0</v>
      </c>
      <c r="N47" s="2">
        <f t="shared" ref="N47:Q47" si="316">M47+($R47-$M47)/5</f>
        <v>0</v>
      </c>
      <c r="O47" s="2">
        <f t="shared" si="316"/>
        <v>0</v>
      </c>
      <c r="P47" s="2">
        <f t="shared" si="316"/>
        <v>0</v>
      </c>
      <c r="Q47" s="2">
        <f t="shared" si="316"/>
        <v>0</v>
      </c>
      <c r="R47" s="105">
        <f>(VLOOKUP($B$1,'Multipliers and Adjustments'!$A$70:$I$86,TRUNC(COLUMN(R$2)/5)+2,FALSE)*SUMIFS('EPA US Data'!$I:$I,'EPA US Data'!$D:$D,'Country Selector'!$A$2,'EPA US Data'!$J:$J,$B$1,'EPA US Data'!$C:$C,R$2,'EPA US Data'!$G:$G,"&gt;="&amp;$A47,'EPA US Data'!$G:$G,"&lt;"&amp;$B47)+IF('Multipliers and Adjustments'!$B$66="Y",'SNAP Adjustment'!S159,0))*unit_conv*'State Downscaling Multipliers'!$B$9</f>
        <v>0</v>
      </c>
      <c r="S47" s="2">
        <f t="shared" ref="S47:V47" si="317">R47+($W47-$R47)/5</f>
        <v>0</v>
      </c>
      <c r="T47" s="2">
        <f t="shared" si="317"/>
        <v>0</v>
      </c>
      <c r="U47" s="2">
        <f t="shared" si="317"/>
        <v>0</v>
      </c>
      <c r="V47" s="2">
        <f t="shared" si="317"/>
        <v>0</v>
      </c>
      <c r="W47" s="105">
        <f>(VLOOKUP($B$1,'Multipliers and Adjustments'!$A$70:$I$86,TRUNC(COLUMN(W$2)/5)+2,FALSE)*SUMIFS('EPA US Data'!$I:$I,'EPA US Data'!$D:$D,'Country Selector'!$A$2,'EPA US Data'!$J:$J,$B$1,'EPA US Data'!$C:$C,W$2,'EPA US Data'!$G:$G,"&gt;="&amp;$A47,'EPA US Data'!$G:$G,"&lt;"&amp;$B47)+IF('Multipliers and Adjustments'!$B$66="Y",'SNAP Adjustment'!X159,0))*unit_conv*'State Downscaling Multipliers'!$B$9</f>
        <v>0</v>
      </c>
      <c r="X47" s="2">
        <f t="shared" ref="X47:AA47" si="318">W47+($AB47-$W47)/5</f>
        <v>0</v>
      </c>
      <c r="Y47" s="2">
        <f t="shared" si="318"/>
        <v>0</v>
      </c>
      <c r="Z47" s="2">
        <f t="shared" si="318"/>
        <v>0</v>
      </c>
      <c r="AA47" s="2">
        <f t="shared" si="318"/>
        <v>0</v>
      </c>
      <c r="AB47" s="105">
        <f>(VLOOKUP($B$1,'Multipliers and Adjustments'!$A$70:$I$86,TRUNC(COLUMN(AB$2)/5)+2,FALSE)*SUMIFS('EPA US Data'!$I:$I,'EPA US Data'!$D:$D,'Country Selector'!$A$2,'EPA US Data'!$J:$J,$B$1,'EPA US Data'!$C:$C,AB$2,'EPA US Data'!$G:$G,"&gt;="&amp;$A47,'EPA US Data'!$G:$G,"&lt;"&amp;$B47)+IF('Multipliers and Adjustments'!$B$66="Y",'SNAP Adjustment'!AC159,0))*unit_conv*'State Downscaling Multipliers'!$B$9</f>
        <v>0</v>
      </c>
      <c r="AC47" s="2">
        <f t="shared" ref="AC47:AF47" si="319">AB47+($AG47-$AB47)/5</f>
        <v>0</v>
      </c>
      <c r="AD47" s="2">
        <f t="shared" si="319"/>
        <v>0</v>
      </c>
      <c r="AE47" s="2">
        <f t="shared" si="319"/>
        <v>0</v>
      </c>
      <c r="AF47" s="2">
        <f t="shared" si="319"/>
        <v>0</v>
      </c>
      <c r="AG47" s="105">
        <f>(VLOOKUP($B$1,'Multipliers and Adjustments'!$A$70:$I$86,TRUNC(COLUMN(AG$2)/5)+2,FALSE)*SUMIFS('EPA US Data'!$I:$I,'EPA US Data'!$D:$D,'Country Selector'!$A$2,'EPA US Data'!$J:$J,$B$1,'EPA US Data'!$C:$C,AG$2,'EPA US Data'!$G:$G,"&gt;="&amp;$A47,'EPA US Data'!$G:$G,"&lt;"&amp;$B47)+IF('Multipliers and Adjustments'!$B$66="Y",'SNAP Adjustment'!AH159,0))*unit_conv*'State Downscaling Multipliers'!$B$9</f>
        <v>0</v>
      </c>
      <c r="AH47" s="2">
        <f t="shared" ref="AH47:AK47" si="320">AG47+($AL47-$AG47)/5</f>
        <v>0</v>
      </c>
      <c r="AI47" s="2">
        <f t="shared" si="320"/>
        <v>0</v>
      </c>
      <c r="AJ47" s="2">
        <f t="shared" si="320"/>
        <v>0</v>
      </c>
      <c r="AK47" s="2">
        <f t="shared" si="320"/>
        <v>0</v>
      </c>
      <c r="AL47" s="105">
        <f>(VLOOKUP($B$1,'Multipliers and Adjustments'!$A$70:$I$86,TRUNC(COLUMN(AL$2)/5)+2,FALSE)*SUMIFS('EPA US Data'!$I:$I,'EPA US Data'!$D:$D,'Country Selector'!$A$2,'EPA US Data'!$J:$J,$B$1,'EPA US Data'!$C:$C,AL$2,'EPA US Data'!$G:$G,"&gt;="&amp;$A47,'EPA US Data'!$G:$G,"&lt;"&amp;$B47)+IF('Multipliers and Adjustments'!$B$66="Y",'SNAP Adjustment'!AM159,0))*unit_conv*'State Downscaling Multipliers'!$B$9</f>
        <v>0</v>
      </c>
    </row>
    <row r="48" spans="1:38" ht="15.75" customHeight="1" x14ac:dyDescent="0.25">
      <c r="A48" s="49">
        <f t="shared" si="234"/>
        <v>250</v>
      </c>
      <c r="B48" s="49">
        <f t="shared" si="299"/>
        <v>300</v>
      </c>
      <c r="C48" s="105">
        <f>(VLOOKUP($B$1,'Multipliers and Adjustments'!$A$70:$I$86,TRUNC(COLUMN(C$2)/5)+2,FALSE)*SUMIFS('EPA US Data'!$I:$I,'EPA US Data'!$D:$D,'Country Selector'!$A$2,'EPA US Data'!$J:$J,$B$1,'EPA US Data'!$C:$C,C$2,'EPA US Data'!$G:$G,"&gt;="&amp;$A48,'EPA US Data'!$G:$G,"&lt;"&amp;$B48)+IF('Multipliers and Adjustments'!$B$66="Y",'SNAP Adjustment'!D160,0))*unit_conv*'State Downscaling Multipliers'!$B$9</f>
        <v>0</v>
      </c>
      <c r="D48" s="2">
        <f t="shared" ref="D48:G48" si="321">C48+($H48-$C48)/5</f>
        <v>0</v>
      </c>
      <c r="E48" s="2">
        <f t="shared" si="321"/>
        <v>0</v>
      </c>
      <c r="F48" s="2">
        <f t="shared" si="321"/>
        <v>0</v>
      </c>
      <c r="G48" s="2">
        <f t="shared" si="321"/>
        <v>0</v>
      </c>
      <c r="H48" s="105">
        <f>(VLOOKUP($B$1,'Multipliers and Adjustments'!$A$70:$I$86,TRUNC(COLUMN(H$2)/5)+2,FALSE)*SUMIFS('EPA US Data'!$I:$I,'EPA US Data'!$D:$D,'Country Selector'!$A$2,'EPA US Data'!$J:$J,$B$1,'EPA US Data'!$C:$C,H$2,'EPA US Data'!$G:$G,"&gt;="&amp;$A48,'EPA US Data'!$G:$G,"&lt;"&amp;$B48)+IF('Multipliers and Adjustments'!$B$66="Y",'SNAP Adjustment'!I160,0))*unit_conv*'State Downscaling Multipliers'!$B$9</f>
        <v>0</v>
      </c>
      <c r="I48" s="2">
        <f t="shared" ref="I48:L48" si="322">H48+($M48-$H48)/5</f>
        <v>0</v>
      </c>
      <c r="J48" s="2">
        <f t="shared" si="322"/>
        <v>0</v>
      </c>
      <c r="K48" s="2">
        <f t="shared" si="322"/>
        <v>0</v>
      </c>
      <c r="L48" s="2">
        <f t="shared" si="322"/>
        <v>0</v>
      </c>
      <c r="M48" s="105">
        <f>(VLOOKUP($B$1,'Multipliers and Adjustments'!$A$70:$I$86,TRUNC(COLUMN(M$2)/5)+2,FALSE)*SUMIFS('EPA US Data'!$I:$I,'EPA US Data'!$D:$D,'Country Selector'!$A$2,'EPA US Data'!$J:$J,$B$1,'EPA US Data'!$C:$C,M$2,'EPA US Data'!$G:$G,"&gt;="&amp;$A48,'EPA US Data'!$G:$G,"&lt;"&amp;$B48)+IF('Multipliers and Adjustments'!$B$66="Y",'SNAP Adjustment'!N160,0))*unit_conv*'State Downscaling Multipliers'!$B$9</f>
        <v>0</v>
      </c>
      <c r="N48" s="2">
        <f t="shared" ref="N48:Q48" si="323">M48+($R48-$M48)/5</f>
        <v>0</v>
      </c>
      <c r="O48" s="2">
        <f t="shared" si="323"/>
        <v>0</v>
      </c>
      <c r="P48" s="2">
        <f t="shared" si="323"/>
        <v>0</v>
      </c>
      <c r="Q48" s="2">
        <f t="shared" si="323"/>
        <v>0</v>
      </c>
      <c r="R48" s="105">
        <f>(VLOOKUP($B$1,'Multipliers and Adjustments'!$A$70:$I$86,TRUNC(COLUMN(R$2)/5)+2,FALSE)*SUMIFS('EPA US Data'!$I:$I,'EPA US Data'!$D:$D,'Country Selector'!$A$2,'EPA US Data'!$J:$J,$B$1,'EPA US Data'!$C:$C,R$2,'EPA US Data'!$G:$G,"&gt;="&amp;$A48,'EPA US Data'!$G:$G,"&lt;"&amp;$B48)+IF('Multipliers and Adjustments'!$B$66="Y",'SNAP Adjustment'!S160,0))*unit_conv*'State Downscaling Multipliers'!$B$9</f>
        <v>0</v>
      </c>
      <c r="S48" s="2">
        <f t="shared" ref="S48:V48" si="324">R48+($W48-$R48)/5</f>
        <v>0</v>
      </c>
      <c r="T48" s="2">
        <f t="shared" si="324"/>
        <v>0</v>
      </c>
      <c r="U48" s="2">
        <f t="shared" si="324"/>
        <v>0</v>
      </c>
      <c r="V48" s="2">
        <f t="shared" si="324"/>
        <v>0</v>
      </c>
      <c r="W48" s="105">
        <f>(VLOOKUP($B$1,'Multipliers and Adjustments'!$A$70:$I$86,TRUNC(COLUMN(W$2)/5)+2,FALSE)*SUMIFS('EPA US Data'!$I:$I,'EPA US Data'!$D:$D,'Country Selector'!$A$2,'EPA US Data'!$J:$J,$B$1,'EPA US Data'!$C:$C,W$2,'EPA US Data'!$G:$G,"&gt;="&amp;$A48,'EPA US Data'!$G:$G,"&lt;"&amp;$B48)+IF('Multipliers and Adjustments'!$B$66="Y",'SNAP Adjustment'!X160,0))*unit_conv*'State Downscaling Multipliers'!$B$9</f>
        <v>0</v>
      </c>
      <c r="X48" s="2">
        <f t="shared" ref="X48:AA48" si="325">W48+($AB48-$W48)/5</f>
        <v>0</v>
      </c>
      <c r="Y48" s="2">
        <f t="shared" si="325"/>
        <v>0</v>
      </c>
      <c r="Z48" s="2">
        <f t="shared" si="325"/>
        <v>0</v>
      </c>
      <c r="AA48" s="2">
        <f t="shared" si="325"/>
        <v>0</v>
      </c>
      <c r="AB48" s="105">
        <f>(VLOOKUP($B$1,'Multipliers and Adjustments'!$A$70:$I$86,TRUNC(COLUMN(AB$2)/5)+2,FALSE)*SUMIFS('EPA US Data'!$I:$I,'EPA US Data'!$D:$D,'Country Selector'!$A$2,'EPA US Data'!$J:$J,$B$1,'EPA US Data'!$C:$C,AB$2,'EPA US Data'!$G:$G,"&gt;="&amp;$A48,'EPA US Data'!$G:$G,"&lt;"&amp;$B48)+IF('Multipliers and Adjustments'!$B$66="Y",'SNAP Adjustment'!AC160,0))*unit_conv*'State Downscaling Multipliers'!$B$9</f>
        <v>0</v>
      </c>
      <c r="AC48" s="2">
        <f t="shared" ref="AC48:AF48" si="326">AB48+($AG48-$AB48)/5</f>
        <v>0</v>
      </c>
      <c r="AD48" s="2">
        <f t="shared" si="326"/>
        <v>0</v>
      </c>
      <c r="AE48" s="2">
        <f t="shared" si="326"/>
        <v>0</v>
      </c>
      <c r="AF48" s="2">
        <f t="shared" si="326"/>
        <v>0</v>
      </c>
      <c r="AG48" s="105">
        <f>(VLOOKUP($B$1,'Multipliers and Adjustments'!$A$70:$I$86,TRUNC(COLUMN(AG$2)/5)+2,FALSE)*SUMIFS('EPA US Data'!$I:$I,'EPA US Data'!$D:$D,'Country Selector'!$A$2,'EPA US Data'!$J:$J,$B$1,'EPA US Data'!$C:$C,AG$2,'EPA US Data'!$G:$G,"&gt;="&amp;$A48,'EPA US Data'!$G:$G,"&lt;"&amp;$B48)+IF('Multipliers and Adjustments'!$B$66="Y",'SNAP Adjustment'!AH160,0))*unit_conv*'State Downscaling Multipliers'!$B$9</f>
        <v>0</v>
      </c>
      <c r="AH48" s="2">
        <f t="shared" ref="AH48:AK48" si="327">AG48+($AL48-$AG48)/5</f>
        <v>0</v>
      </c>
      <c r="AI48" s="2">
        <f t="shared" si="327"/>
        <v>0</v>
      </c>
      <c r="AJ48" s="2">
        <f t="shared" si="327"/>
        <v>0</v>
      </c>
      <c r="AK48" s="2">
        <f t="shared" si="327"/>
        <v>0</v>
      </c>
      <c r="AL48" s="105">
        <f>(VLOOKUP($B$1,'Multipliers and Adjustments'!$A$70:$I$86,TRUNC(COLUMN(AL$2)/5)+2,FALSE)*SUMIFS('EPA US Data'!$I:$I,'EPA US Data'!$D:$D,'Country Selector'!$A$2,'EPA US Data'!$J:$J,$B$1,'EPA US Data'!$C:$C,AL$2,'EPA US Data'!$G:$G,"&gt;="&amp;$A48,'EPA US Data'!$G:$G,"&lt;"&amp;$B48)+IF('Multipliers and Adjustments'!$B$66="Y",'SNAP Adjustment'!AM160,0))*unit_conv*'State Downscaling Multipliers'!$B$9</f>
        <v>0</v>
      </c>
    </row>
    <row r="49" spans="1:38" ht="15.75" customHeight="1" x14ac:dyDescent="0.25">
      <c r="A49" s="49">
        <f t="shared" si="234"/>
        <v>300</v>
      </c>
      <c r="B49" s="49">
        <f t="shared" si="299"/>
        <v>350</v>
      </c>
      <c r="C49" s="105">
        <f>(VLOOKUP($B$1,'Multipliers and Adjustments'!$A$70:$I$86,TRUNC(COLUMN(C$2)/5)+2,FALSE)*SUMIFS('EPA US Data'!$I:$I,'EPA US Data'!$D:$D,'Country Selector'!$A$2,'EPA US Data'!$J:$J,$B$1,'EPA US Data'!$C:$C,C$2,'EPA US Data'!$G:$G,"&gt;="&amp;$A49,'EPA US Data'!$G:$G,"&lt;"&amp;$B49)+IF('Multipliers and Adjustments'!$B$66="Y",'SNAP Adjustment'!D161,0))*unit_conv*'State Downscaling Multipliers'!$B$9</f>
        <v>0</v>
      </c>
      <c r="D49" s="2">
        <f t="shared" ref="D49:G49" si="328">C49+($H49-$C49)/5</f>
        <v>0</v>
      </c>
      <c r="E49" s="2">
        <f t="shared" si="328"/>
        <v>0</v>
      </c>
      <c r="F49" s="2">
        <f t="shared" si="328"/>
        <v>0</v>
      </c>
      <c r="G49" s="2">
        <f t="shared" si="328"/>
        <v>0</v>
      </c>
      <c r="H49" s="105">
        <f>(VLOOKUP($B$1,'Multipliers and Adjustments'!$A$70:$I$86,TRUNC(COLUMN(H$2)/5)+2,FALSE)*SUMIFS('EPA US Data'!$I:$I,'EPA US Data'!$D:$D,'Country Selector'!$A$2,'EPA US Data'!$J:$J,$B$1,'EPA US Data'!$C:$C,H$2,'EPA US Data'!$G:$G,"&gt;="&amp;$A49,'EPA US Data'!$G:$G,"&lt;"&amp;$B49)+IF('Multipliers and Adjustments'!$B$66="Y",'SNAP Adjustment'!I161,0))*unit_conv*'State Downscaling Multipliers'!$B$9</f>
        <v>0</v>
      </c>
      <c r="I49" s="2">
        <f t="shared" ref="I49:L49" si="329">H49+($M49-$H49)/5</f>
        <v>0</v>
      </c>
      <c r="J49" s="2">
        <f t="shared" si="329"/>
        <v>0</v>
      </c>
      <c r="K49" s="2">
        <f t="shared" si="329"/>
        <v>0</v>
      </c>
      <c r="L49" s="2">
        <f t="shared" si="329"/>
        <v>0</v>
      </c>
      <c r="M49" s="105">
        <f>(VLOOKUP($B$1,'Multipliers and Adjustments'!$A$70:$I$86,TRUNC(COLUMN(M$2)/5)+2,FALSE)*SUMIFS('EPA US Data'!$I:$I,'EPA US Data'!$D:$D,'Country Selector'!$A$2,'EPA US Data'!$J:$J,$B$1,'EPA US Data'!$C:$C,M$2,'EPA US Data'!$G:$G,"&gt;="&amp;$A49,'EPA US Data'!$G:$G,"&lt;"&amp;$B49)+IF('Multipliers and Adjustments'!$B$66="Y",'SNAP Adjustment'!N161,0))*unit_conv*'State Downscaling Multipliers'!$B$9</f>
        <v>0</v>
      </c>
      <c r="N49" s="2">
        <f t="shared" ref="N49:Q49" si="330">M49+($R49-$M49)/5</f>
        <v>0</v>
      </c>
      <c r="O49" s="2">
        <f t="shared" si="330"/>
        <v>0</v>
      </c>
      <c r="P49" s="2">
        <f t="shared" si="330"/>
        <v>0</v>
      </c>
      <c r="Q49" s="2">
        <f t="shared" si="330"/>
        <v>0</v>
      </c>
      <c r="R49" s="105">
        <f>(VLOOKUP($B$1,'Multipliers and Adjustments'!$A$70:$I$86,TRUNC(COLUMN(R$2)/5)+2,FALSE)*SUMIFS('EPA US Data'!$I:$I,'EPA US Data'!$D:$D,'Country Selector'!$A$2,'EPA US Data'!$J:$J,$B$1,'EPA US Data'!$C:$C,R$2,'EPA US Data'!$G:$G,"&gt;="&amp;$A49,'EPA US Data'!$G:$G,"&lt;"&amp;$B49)+IF('Multipliers and Adjustments'!$B$66="Y",'SNAP Adjustment'!S161,0))*unit_conv*'State Downscaling Multipliers'!$B$9</f>
        <v>0</v>
      </c>
      <c r="S49" s="2">
        <f t="shared" ref="S49:V49" si="331">R49+($W49-$R49)/5</f>
        <v>0</v>
      </c>
      <c r="T49" s="2">
        <f t="shared" si="331"/>
        <v>0</v>
      </c>
      <c r="U49" s="2">
        <f t="shared" si="331"/>
        <v>0</v>
      </c>
      <c r="V49" s="2">
        <f t="shared" si="331"/>
        <v>0</v>
      </c>
      <c r="W49" s="105">
        <f>(VLOOKUP($B$1,'Multipliers and Adjustments'!$A$70:$I$86,TRUNC(COLUMN(W$2)/5)+2,FALSE)*SUMIFS('EPA US Data'!$I:$I,'EPA US Data'!$D:$D,'Country Selector'!$A$2,'EPA US Data'!$J:$J,$B$1,'EPA US Data'!$C:$C,W$2,'EPA US Data'!$G:$G,"&gt;="&amp;$A49,'EPA US Data'!$G:$G,"&lt;"&amp;$B49)+IF('Multipliers and Adjustments'!$B$66="Y",'SNAP Adjustment'!X161,0))*unit_conv*'State Downscaling Multipliers'!$B$9</f>
        <v>0</v>
      </c>
      <c r="X49" s="2">
        <f t="shared" ref="X49:AA49" si="332">W49+($AB49-$W49)/5</f>
        <v>0</v>
      </c>
      <c r="Y49" s="2">
        <f t="shared" si="332"/>
        <v>0</v>
      </c>
      <c r="Z49" s="2">
        <f t="shared" si="332"/>
        <v>0</v>
      </c>
      <c r="AA49" s="2">
        <f t="shared" si="332"/>
        <v>0</v>
      </c>
      <c r="AB49" s="105">
        <f>(VLOOKUP($B$1,'Multipliers and Adjustments'!$A$70:$I$86,TRUNC(COLUMN(AB$2)/5)+2,FALSE)*SUMIFS('EPA US Data'!$I:$I,'EPA US Data'!$D:$D,'Country Selector'!$A$2,'EPA US Data'!$J:$J,$B$1,'EPA US Data'!$C:$C,AB$2,'EPA US Data'!$G:$G,"&gt;="&amp;$A49,'EPA US Data'!$G:$G,"&lt;"&amp;$B49)+IF('Multipliers and Adjustments'!$B$66="Y",'SNAP Adjustment'!AC161,0))*unit_conv*'State Downscaling Multipliers'!$B$9</f>
        <v>0</v>
      </c>
      <c r="AC49" s="2">
        <f t="shared" ref="AC49:AF49" si="333">AB49+($AG49-$AB49)/5</f>
        <v>0</v>
      </c>
      <c r="AD49" s="2">
        <f t="shared" si="333"/>
        <v>0</v>
      </c>
      <c r="AE49" s="2">
        <f t="shared" si="333"/>
        <v>0</v>
      </c>
      <c r="AF49" s="2">
        <f t="shared" si="333"/>
        <v>0</v>
      </c>
      <c r="AG49" s="105">
        <f>(VLOOKUP($B$1,'Multipliers and Adjustments'!$A$70:$I$86,TRUNC(COLUMN(AG$2)/5)+2,FALSE)*SUMIFS('EPA US Data'!$I:$I,'EPA US Data'!$D:$D,'Country Selector'!$A$2,'EPA US Data'!$J:$J,$B$1,'EPA US Data'!$C:$C,AG$2,'EPA US Data'!$G:$G,"&gt;="&amp;$A49,'EPA US Data'!$G:$G,"&lt;"&amp;$B49)+IF('Multipliers and Adjustments'!$B$66="Y",'SNAP Adjustment'!AH161,0))*unit_conv*'State Downscaling Multipliers'!$B$9</f>
        <v>0</v>
      </c>
      <c r="AH49" s="2">
        <f t="shared" ref="AH49:AK49" si="334">AG49+($AL49-$AG49)/5</f>
        <v>0</v>
      </c>
      <c r="AI49" s="2">
        <f t="shared" si="334"/>
        <v>0</v>
      </c>
      <c r="AJ49" s="2">
        <f t="shared" si="334"/>
        <v>0</v>
      </c>
      <c r="AK49" s="2">
        <f t="shared" si="334"/>
        <v>0</v>
      </c>
      <c r="AL49" s="105">
        <f>(VLOOKUP($B$1,'Multipliers and Adjustments'!$A$70:$I$86,TRUNC(COLUMN(AL$2)/5)+2,FALSE)*SUMIFS('EPA US Data'!$I:$I,'EPA US Data'!$D:$D,'Country Selector'!$A$2,'EPA US Data'!$J:$J,$B$1,'EPA US Data'!$C:$C,AL$2,'EPA US Data'!$G:$G,"&gt;="&amp;$A49,'EPA US Data'!$G:$G,"&lt;"&amp;$B49)+IF('Multipliers and Adjustments'!$B$66="Y",'SNAP Adjustment'!AM161,0))*unit_conv*'State Downscaling Multipliers'!$B$9</f>
        <v>0</v>
      </c>
    </row>
    <row r="50" spans="1:38" ht="15.75" customHeight="1" x14ac:dyDescent="0.25">
      <c r="A50" s="49">
        <f t="shared" si="234"/>
        <v>350</v>
      </c>
      <c r="B50" s="49">
        <f t="shared" si="299"/>
        <v>400</v>
      </c>
      <c r="C50" s="105">
        <f>(VLOOKUP($B$1,'Multipliers and Adjustments'!$A$70:$I$86,TRUNC(COLUMN(C$2)/5)+2,FALSE)*SUMIFS('EPA US Data'!$I:$I,'EPA US Data'!$D:$D,'Country Selector'!$A$2,'EPA US Data'!$J:$J,$B$1,'EPA US Data'!$C:$C,C$2,'EPA US Data'!$G:$G,"&gt;="&amp;$A50,'EPA US Data'!$G:$G,"&lt;"&amp;$B50)+IF('Multipliers and Adjustments'!$B$66="Y",'SNAP Adjustment'!D162,0))*unit_conv*'State Downscaling Multipliers'!$B$9</f>
        <v>0</v>
      </c>
      <c r="D50" s="2">
        <f t="shared" ref="D50:G50" si="335">C50+($H50-$C50)/5</f>
        <v>0</v>
      </c>
      <c r="E50" s="2">
        <f t="shared" si="335"/>
        <v>0</v>
      </c>
      <c r="F50" s="2">
        <f t="shared" si="335"/>
        <v>0</v>
      </c>
      <c r="G50" s="2">
        <f t="shared" si="335"/>
        <v>0</v>
      </c>
      <c r="H50" s="105">
        <f>(VLOOKUP($B$1,'Multipliers and Adjustments'!$A$70:$I$86,TRUNC(COLUMN(H$2)/5)+2,FALSE)*SUMIFS('EPA US Data'!$I:$I,'EPA US Data'!$D:$D,'Country Selector'!$A$2,'EPA US Data'!$J:$J,$B$1,'EPA US Data'!$C:$C,H$2,'EPA US Data'!$G:$G,"&gt;="&amp;$A50,'EPA US Data'!$G:$G,"&lt;"&amp;$B50)+IF('Multipliers and Adjustments'!$B$66="Y",'SNAP Adjustment'!I162,0))*unit_conv*'State Downscaling Multipliers'!$B$9</f>
        <v>0</v>
      </c>
      <c r="I50" s="2">
        <f t="shared" ref="I50:L50" si="336">H50+($M50-$H50)/5</f>
        <v>0</v>
      </c>
      <c r="J50" s="2">
        <f t="shared" si="336"/>
        <v>0</v>
      </c>
      <c r="K50" s="2">
        <f t="shared" si="336"/>
        <v>0</v>
      </c>
      <c r="L50" s="2">
        <f t="shared" si="336"/>
        <v>0</v>
      </c>
      <c r="M50" s="105">
        <f>(VLOOKUP($B$1,'Multipliers and Adjustments'!$A$70:$I$86,TRUNC(COLUMN(M$2)/5)+2,FALSE)*SUMIFS('EPA US Data'!$I:$I,'EPA US Data'!$D:$D,'Country Selector'!$A$2,'EPA US Data'!$J:$J,$B$1,'EPA US Data'!$C:$C,M$2,'EPA US Data'!$G:$G,"&gt;="&amp;$A50,'EPA US Data'!$G:$G,"&lt;"&amp;$B50)+IF('Multipliers and Adjustments'!$B$66="Y",'SNAP Adjustment'!N162,0))*unit_conv*'State Downscaling Multipliers'!$B$9</f>
        <v>0</v>
      </c>
      <c r="N50" s="2">
        <f t="shared" ref="N50:Q50" si="337">M50+($R50-$M50)/5</f>
        <v>0</v>
      </c>
      <c r="O50" s="2">
        <f t="shared" si="337"/>
        <v>0</v>
      </c>
      <c r="P50" s="2">
        <f t="shared" si="337"/>
        <v>0</v>
      </c>
      <c r="Q50" s="2">
        <f t="shared" si="337"/>
        <v>0</v>
      </c>
      <c r="R50" s="105">
        <f>(VLOOKUP($B$1,'Multipliers and Adjustments'!$A$70:$I$86,TRUNC(COLUMN(R$2)/5)+2,FALSE)*SUMIFS('EPA US Data'!$I:$I,'EPA US Data'!$D:$D,'Country Selector'!$A$2,'EPA US Data'!$J:$J,$B$1,'EPA US Data'!$C:$C,R$2,'EPA US Data'!$G:$G,"&gt;="&amp;$A50,'EPA US Data'!$G:$G,"&lt;"&amp;$B50)+IF('Multipliers and Adjustments'!$B$66="Y",'SNAP Adjustment'!S162,0))*unit_conv*'State Downscaling Multipliers'!$B$9</f>
        <v>0</v>
      </c>
      <c r="S50" s="2">
        <f t="shared" ref="S50:V50" si="338">R50+($W50-$R50)/5</f>
        <v>0</v>
      </c>
      <c r="T50" s="2">
        <f t="shared" si="338"/>
        <v>0</v>
      </c>
      <c r="U50" s="2">
        <f t="shared" si="338"/>
        <v>0</v>
      </c>
      <c r="V50" s="2">
        <f t="shared" si="338"/>
        <v>0</v>
      </c>
      <c r="W50" s="105">
        <f>(VLOOKUP($B$1,'Multipliers and Adjustments'!$A$70:$I$86,TRUNC(COLUMN(W$2)/5)+2,FALSE)*SUMIFS('EPA US Data'!$I:$I,'EPA US Data'!$D:$D,'Country Selector'!$A$2,'EPA US Data'!$J:$J,$B$1,'EPA US Data'!$C:$C,W$2,'EPA US Data'!$G:$G,"&gt;="&amp;$A50,'EPA US Data'!$G:$G,"&lt;"&amp;$B50)+IF('Multipliers and Adjustments'!$B$66="Y",'SNAP Adjustment'!X162,0))*unit_conv*'State Downscaling Multipliers'!$B$9</f>
        <v>0</v>
      </c>
      <c r="X50" s="2">
        <f t="shared" ref="X50:AA50" si="339">W50+($AB50-$W50)/5</f>
        <v>0</v>
      </c>
      <c r="Y50" s="2">
        <f t="shared" si="339"/>
        <v>0</v>
      </c>
      <c r="Z50" s="2">
        <f t="shared" si="339"/>
        <v>0</v>
      </c>
      <c r="AA50" s="2">
        <f t="shared" si="339"/>
        <v>0</v>
      </c>
      <c r="AB50" s="105">
        <f>(VLOOKUP($B$1,'Multipliers and Adjustments'!$A$70:$I$86,TRUNC(COLUMN(AB$2)/5)+2,FALSE)*SUMIFS('EPA US Data'!$I:$I,'EPA US Data'!$D:$D,'Country Selector'!$A$2,'EPA US Data'!$J:$J,$B$1,'EPA US Data'!$C:$C,AB$2,'EPA US Data'!$G:$G,"&gt;="&amp;$A50,'EPA US Data'!$G:$G,"&lt;"&amp;$B50)+IF('Multipliers and Adjustments'!$B$66="Y",'SNAP Adjustment'!AC162,0))*unit_conv*'State Downscaling Multipliers'!$B$9</f>
        <v>0</v>
      </c>
      <c r="AC50" s="2">
        <f t="shared" ref="AC50:AF50" si="340">AB50+($AG50-$AB50)/5</f>
        <v>0</v>
      </c>
      <c r="AD50" s="2">
        <f t="shared" si="340"/>
        <v>0</v>
      </c>
      <c r="AE50" s="2">
        <f t="shared" si="340"/>
        <v>0</v>
      </c>
      <c r="AF50" s="2">
        <f t="shared" si="340"/>
        <v>0</v>
      </c>
      <c r="AG50" s="105">
        <f>(VLOOKUP($B$1,'Multipliers and Adjustments'!$A$70:$I$86,TRUNC(COLUMN(AG$2)/5)+2,FALSE)*SUMIFS('EPA US Data'!$I:$I,'EPA US Data'!$D:$D,'Country Selector'!$A$2,'EPA US Data'!$J:$J,$B$1,'EPA US Data'!$C:$C,AG$2,'EPA US Data'!$G:$G,"&gt;="&amp;$A50,'EPA US Data'!$G:$G,"&lt;"&amp;$B50)+IF('Multipliers and Adjustments'!$B$66="Y",'SNAP Adjustment'!AH162,0))*unit_conv*'State Downscaling Multipliers'!$B$9</f>
        <v>0</v>
      </c>
      <c r="AH50" s="2">
        <f t="shared" ref="AH50:AK50" si="341">AG50+($AL50-$AG50)/5</f>
        <v>0</v>
      </c>
      <c r="AI50" s="2">
        <f t="shared" si="341"/>
        <v>0</v>
      </c>
      <c r="AJ50" s="2">
        <f t="shared" si="341"/>
        <v>0</v>
      </c>
      <c r="AK50" s="2">
        <f t="shared" si="341"/>
        <v>0</v>
      </c>
      <c r="AL50" s="105">
        <f>(VLOOKUP($B$1,'Multipliers and Adjustments'!$A$70:$I$86,TRUNC(COLUMN(AL$2)/5)+2,FALSE)*SUMIFS('EPA US Data'!$I:$I,'EPA US Data'!$D:$D,'Country Selector'!$A$2,'EPA US Data'!$J:$J,$B$1,'EPA US Data'!$C:$C,AL$2,'EPA US Data'!$G:$G,"&gt;="&amp;$A50,'EPA US Data'!$G:$G,"&lt;"&amp;$B50)+IF('Multipliers and Adjustments'!$B$66="Y",'SNAP Adjustment'!AM162,0))*unit_conv*'State Downscaling Multipliers'!$B$9</f>
        <v>0</v>
      </c>
    </row>
    <row r="51" spans="1:38" ht="15.75" customHeight="1" x14ac:dyDescent="0.25">
      <c r="A51" s="49">
        <f t="shared" si="234"/>
        <v>400</v>
      </c>
      <c r="B51" s="49">
        <f t="shared" si="299"/>
        <v>450</v>
      </c>
      <c r="C51" s="105">
        <f>(VLOOKUP($B$1,'Multipliers and Adjustments'!$A$70:$I$86,TRUNC(COLUMN(C$2)/5)+2,FALSE)*SUMIFS('EPA US Data'!$I:$I,'EPA US Data'!$D:$D,'Country Selector'!$A$2,'EPA US Data'!$J:$J,$B$1,'EPA US Data'!$C:$C,C$2,'EPA US Data'!$G:$G,"&gt;="&amp;$A51,'EPA US Data'!$G:$G,"&lt;"&amp;$B51)+IF('Multipliers and Adjustments'!$B$66="Y",'SNAP Adjustment'!D163,0))*unit_conv*'State Downscaling Multipliers'!$B$9</f>
        <v>0</v>
      </c>
      <c r="D51" s="2">
        <f t="shared" ref="D51:G51" si="342">C51+($H51-$C51)/5</f>
        <v>0</v>
      </c>
      <c r="E51" s="2">
        <f t="shared" si="342"/>
        <v>0</v>
      </c>
      <c r="F51" s="2">
        <f t="shared" si="342"/>
        <v>0</v>
      </c>
      <c r="G51" s="2">
        <f t="shared" si="342"/>
        <v>0</v>
      </c>
      <c r="H51" s="105">
        <f>(VLOOKUP($B$1,'Multipliers and Adjustments'!$A$70:$I$86,TRUNC(COLUMN(H$2)/5)+2,FALSE)*SUMIFS('EPA US Data'!$I:$I,'EPA US Data'!$D:$D,'Country Selector'!$A$2,'EPA US Data'!$J:$J,$B$1,'EPA US Data'!$C:$C,H$2,'EPA US Data'!$G:$G,"&gt;="&amp;$A51,'EPA US Data'!$G:$G,"&lt;"&amp;$B51)+IF('Multipliers and Adjustments'!$B$66="Y",'SNAP Adjustment'!I163,0))*unit_conv*'State Downscaling Multipliers'!$B$9</f>
        <v>0</v>
      </c>
      <c r="I51" s="2">
        <f t="shared" ref="I51:L51" si="343">H51+($M51-$H51)/5</f>
        <v>0</v>
      </c>
      <c r="J51" s="2">
        <f t="shared" si="343"/>
        <v>0</v>
      </c>
      <c r="K51" s="2">
        <f t="shared" si="343"/>
        <v>0</v>
      </c>
      <c r="L51" s="2">
        <f t="shared" si="343"/>
        <v>0</v>
      </c>
      <c r="M51" s="105">
        <f>(VLOOKUP($B$1,'Multipliers and Adjustments'!$A$70:$I$86,TRUNC(COLUMN(M$2)/5)+2,FALSE)*SUMIFS('EPA US Data'!$I:$I,'EPA US Data'!$D:$D,'Country Selector'!$A$2,'EPA US Data'!$J:$J,$B$1,'EPA US Data'!$C:$C,M$2,'EPA US Data'!$G:$G,"&gt;="&amp;$A51,'EPA US Data'!$G:$G,"&lt;"&amp;$B51)+IF('Multipliers and Adjustments'!$B$66="Y",'SNAP Adjustment'!N163,0))*unit_conv*'State Downscaling Multipliers'!$B$9</f>
        <v>0</v>
      </c>
      <c r="N51" s="2">
        <f t="shared" ref="N51:Q51" si="344">M51+($R51-$M51)/5</f>
        <v>0</v>
      </c>
      <c r="O51" s="2">
        <f t="shared" si="344"/>
        <v>0</v>
      </c>
      <c r="P51" s="2">
        <f t="shared" si="344"/>
        <v>0</v>
      </c>
      <c r="Q51" s="2">
        <f t="shared" si="344"/>
        <v>0</v>
      </c>
      <c r="R51" s="105">
        <f>(VLOOKUP($B$1,'Multipliers and Adjustments'!$A$70:$I$86,TRUNC(COLUMN(R$2)/5)+2,FALSE)*SUMIFS('EPA US Data'!$I:$I,'EPA US Data'!$D:$D,'Country Selector'!$A$2,'EPA US Data'!$J:$J,$B$1,'EPA US Data'!$C:$C,R$2,'EPA US Data'!$G:$G,"&gt;="&amp;$A51,'EPA US Data'!$G:$G,"&lt;"&amp;$B51)+IF('Multipliers and Adjustments'!$B$66="Y",'SNAP Adjustment'!S163,0))*unit_conv*'State Downscaling Multipliers'!$B$9</f>
        <v>0</v>
      </c>
      <c r="S51" s="2">
        <f t="shared" ref="S51:V51" si="345">R51+($W51-$R51)/5</f>
        <v>0</v>
      </c>
      <c r="T51" s="2">
        <f t="shared" si="345"/>
        <v>0</v>
      </c>
      <c r="U51" s="2">
        <f t="shared" si="345"/>
        <v>0</v>
      </c>
      <c r="V51" s="2">
        <f t="shared" si="345"/>
        <v>0</v>
      </c>
      <c r="W51" s="105">
        <f>(VLOOKUP($B$1,'Multipliers and Adjustments'!$A$70:$I$86,TRUNC(COLUMN(W$2)/5)+2,FALSE)*SUMIFS('EPA US Data'!$I:$I,'EPA US Data'!$D:$D,'Country Selector'!$A$2,'EPA US Data'!$J:$J,$B$1,'EPA US Data'!$C:$C,W$2,'EPA US Data'!$G:$G,"&gt;="&amp;$A51,'EPA US Data'!$G:$G,"&lt;"&amp;$B51)+IF('Multipliers and Adjustments'!$B$66="Y",'SNAP Adjustment'!X163,0))*unit_conv*'State Downscaling Multipliers'!$B$9</f>
        <v>0</v>
      </c>
      <c r="X51" s="2">
        <f t="shared" ref="X51:AA51" si="346">W51+($AB51-$W51)/5</f>
        <v>0</v>
      </c>
      <c r="Y51" s="2">
        <f t="shared" si="346"/>
        <v>0</v>
      </c>
      <c r="Z51" s="2">
        <f t="shared" si="346"/>
        <v>0</v>
      </c>
      <c r="AA51" s="2">
        <f t="shared" si="346"/>
        <v>0</v>
      </c>
      <c r="AB51" s="105">
        <f>(VLOOKUP($B$1,'Multipliers and Adjustments'!$A$70:$I$86,TRUNC(COLUMN(AB$2)/5)+2,FALSE)*SUMIFS('EPA US Data'!$I:$I,'EPA US Data'!$D:$D,'Country Selector'!$A$2,'EPA US Data'!$J:$J,$B$1,'EPA US Data'!$C:$C,AB$2,'EPA US Data'!$G:$G,"&gt;="&amp;$A51,'EPA US Data'!$G:$G,"&lt;"&amp;$B51)+IF('Multipliers and Adjustments'!$B$66="Y",'SNAP Adjustment'!AC163,0))*unit_conv*'State Downscaling Multipliers'!$B$9</f>
        <v>0</v>
      </c>
      <c r="AC51" s="2">
        <f t="shared" ref="AC51:AF51" si="347">AB51+($AG51-$AB51)/5</f>
        <v>0</v>
      </c>
      <c r="AD51" s="2">
        <f t="shared" si="347"/>
        <v>0</v>
      </c>
      <c r="AE51" s="2">
        <f t="shared" si="347"/>
        <v>0</v>
      </c>
      <c r="AF51" s="2">
        <f t="shared" si="347"/>
        <v>0</v>
      </c>
      <c r="AG51" s="105">
        <f>(VLOOKUP($B$1,'Multipliers and Adjustments'!$A$70:$I$86,TRUNC(COLUMN(AG$2)/5)+2,FALSE)*SUMIFS('EPA US Data'!$I:$I,'EPA US Data'!$D:$D,'Country Selector'!$A$2,'EPA US Data'!$J:$J,$B$1,'EPA US Data'!$C:$C,AG$2,'EPA US Data'!$G:$G,"&gt;="&amp;$A51,'EPA US Data'!$G:$G,"&lt;"&amp;$B51)+IF('Multipliers and Adjustments'!$B$66="Y",'SNAP Adjustment'!AH163,0))*unit_conv*'State Downscaling Multipliers'!$B$9</f>
        <v>0</v>
      </c>
      <c r="AH51" s="2">
        <f t="shared" ref="AH51:AK51" si="348">AG51+($AL51-$AG51)/5</f>
        <v>0</v>
      </c>
      <c r="AI51" s="2">
        <f t="shared" si="348"/>
        <v>0</v>
      </c>
      <c r="AJ51" s="2">
        <f t="shared" si="348"/>
        <v>0</v>
      </c>
      <c r="AK51" s="2">
        <f t="shared" si="348"/>
        <v>0</v>
      </c>
      <c r="AL51" s="105">
        <f>(VLOOKUP($B$1,'Multipliers and Adjustments'!$A$70:$I$86,TRUNC(COLUMN(AL$2)/5)+2,FALSE)*SUMIFS('EPA US Data'!$I:$I,'EPA US Data'!$D:$D,'Country Selector'!$A$2,'EPA US Data'!$J:$J,$B$1,'EPA US Data'!$C:$C,AL$2,'EPA US Data'!$G:$G,"&gt;="&amp;$A51,'EPA US Data'!$G:$G,"&lt;"&amp;$B51)+IF('Multipliers and Adjustments'!$B$66="Y",'SNAP Adjustment'!AM163,0))*unit_conv*'State Downscaling Multipliers'!$B$9</f>
        <v>0</v>
      </c>
    </row>
    <row r="52" spans="1:38" ht="15.75" customHeight="1" x14ac:dyDescent="0.25">
      <c r="A52" s="49">
        <f t="shared" si="234"/>
        <v>450</v>
      </c>
      <c r="B52" s="49">
        <f t="shared" si="299"/>
        <v>500</v>
      </c>
      <c r="C52" s="105">
        <f>(VLOOKUP($B$1,'Multipliers and Adjustments'!$A$70:$I$86,TRUNC(COLUMN(C$2)/5)+2,FALSE)*SUMIFS('EPA US Data'!$I:$I,'EPA US Data'!$D:$D,'Country Selector'!$A$2,'EPA US Data'!$J:$J,$B$1,'EPA US Data'!$C:$C,C$2,'EPA US Data'!$G:$G,"&gt;="&amp;$A52,'EPA US Data'!$G:$G,"&lt;"&amp;$B52)+IF('Multipliers and Adjustments'!$B$66="Y",'SNAP Adjustment'!D164,0))*unit_conv*'State Downscaling Multipliers'!$B$9</f>
        <v>0</v>
      </c>
      <c r="D52" s="2">
        <f t="shared" ref="D52:G52" si="349">C52+($H52-$C52)/5</f>
        <v>0</v>
      </c>
      <c r="E52" s="2">
        <f t="shared" si="349"/>
        <v>0</v>
      </c>
      <c r="F52" s="2">
        <f t="shared" si="349"/>
        <v>0</v>
      </c>
      <c r="G52" s="2">
        <f t="shared" si="349"/>
        <v>0</v>
      </c>
      <c r="H52" s="105">
        <f>(VLOOKUP($B$1,'Multipliers and Adjustments'!$A$70:$I$86,TRUNC(COLUMN(H$2)/5)+2,FALSE)*SUMIFS('EPA US Data'!$I:$I,'EPA US Data'!$D:$D,'Country Selector'!$A$2,'EPA US Data'!$J:$J,$B$1,'EPA US Data'!$C:$C,H$2,'EPA US Data'!$G:$G,"&gt;="&amp;$A52,'EPA US Data'!$G:$G,"&lt;"&amp;$B52)+IF('Multipliers and Adjustments'!$B$66="Y",'SNAP Adjustment'!I164,0))*unit_conv*'State Downscaling Multipliers'!$B$9</f>
        <v>0</v>
      </c>
      <c r="I52" s="2">
        <f t="shared" ref="I52:L52" si="350">H52+($M52-$H52)/5</f>
        <v>0</v>
      </c>
      <c r="J52" s="2">
        <f t="shared" si="350"/>
        <v>0</v>
      </c>
      <c r="K52" s="2">
        <f t="shared" si="350"/>
        <v>0</v>
      </c>
      <c r="L52" s="2">
        <f t="shared" si="350"/>
        <v>0</v>
      </c>
      <c r="M52" s="105">
        <f>(VLOOKUP($B$1,'Multipliers and Adjustments'!$A$70:$I$86,TRUNC(COLUMN(M$2)/5)+2,FALSE)*SUMIFS('EPA US Data'!$I:$I,'EPA US Data'!$D:$D,'Country Selector'!$A$2,'EPA US Data'!$J:$J,$B$1,'EPA US Data'!$C:$C,M$2,'EPA US Data'!$G:$G,"&gt;="&amp;$A52,'EPA US Data'!$G:$G,"&lt;"&amp;$B52)+IF('Multipliers and Adjustments'!$B$66="Y",'SNAP Adjustment'!N164,0))*unit_conv*'State Downscaling Multipliers'!$B$9</f>
        <v>0</v>
      </c>
      <c r="N52" s="2">
        <f t="shared" ref="N52:Q52" si="351">M52+($R52-$M52)/5</f>
        <v>0</v>
      </c>
      <c r="O52" s="2">
        <f t="shared" si="351"/>
        <v>0</v>
      </c>
      <c r="P52" s="2">
        <f t="shared" si="351"/>
        <v>0</v>
      </c>
      <c r="Q52" s="2">
        <f t="shared" si="351"/>
        <v>0</v>
      </c>
      <c r="R52" s="105">
        <f>(VLOOKUP($B$1,'Multipliers and Adjustments'!$A$70:$I$86,TRUNC(COLUMN(R$2)/5)+2,FALSE)*SUMIFS('EPA US Data'!$I:$I,'EPA US Data'!$D:$D,'Country Selector'!$A$2,'EPA US Data'!$J:$J,$B$1,'EPA US Data'!$C:$C,R$2,'EPA US Data'!$G:$G,"&gt;="&amp;$A52,'EPA US Data'!$G:$G,"&lt;"&amp;$B52)+IF('Multipliers and Adjustments'!$B$66="Y",'SNAP Adjustment'!S164,0))*unit_conv*'State Downscaling Multipliers'!$B$9</f>
        <v>0</v>
      </c>
      <c r="S52" s="2">
        <f t="shared" ref="S52:V52" si="352">R52+($W52-$R52)/5</f>
        <v>0</v>
      </c>
      <c r="T52" s="2">
        <f t="shared" si="352"/>
        <v>0</v>
      </c>
      <c r="U52" s="2">
        <f t="shared" si="352"/>
        <v>0</v>
      </c>
      <c r="V52" s="2">
        <f t="shared" si="352"/>
        <v>0</v>
      </c>
      <c r="W52" s="105">
        <f>(VLOOKUP($B$1,'Multipliers and Adjustments'!$A$70:$I$86,TRUNC(COLUMN(W$2)/5)+2,FALSE)*SUMIFS('EPA US Data'!$I:$I,'EPA US Data'!$D:$D,'Country Selector'!$A$2,'EPA US Data'!$J:$J,$B$1,'EPA US Data'!$C:$C,W$2,'EPA US Data'!$G:$G,"&gt;="&amp;$A52,'EPA US Data'!$G:$G,"&lt;"&amp;$B52)+IF('Multipliers and Adjustments'!$B$66="Y",'SNAP Adjustment'!X164,0))*unit_conv*'State Downscaling Multipliers'!$B$9</f>
        <v>0</v>
      </c>
      <c r="X52" s="2">
        <f t="shared" ref="X52:AA52" si="353">W52+($AB52-$W52)/5</f>
        <v>0</v>
      </c>
      <c r="Y52" s="2">
        <f t="shared" si="353"/>
        <v>0</v>
      </c>
      <c r="Z52" s="2">
        <f t="shared" si="353"/>
        <v>0</v>
      </c>
      <c r="AA52" s="2">
        <f t="shared" si="353"/>
        <v>0</v>
      </c>
      <c r="AB52" s="105">
        <f>(VLOOKUP($B$1,'Multipliers and Adjustments'!$A$70:$I$86,TRUNC(COLUMN(AB$2)/5)+2,FALSE)*SUMIFS('EPA US Data'!$I:$I,'EPA US Data'!$D:$D,'Country Selector'!$A$2,'EPA US Data'!$J:$J,$B$1,'EPA US Data'!$C:$C,AB$2,'EPA US Data'!$G:$G,"&gt;="&amp;$A52,'EPA US Data'!$G:$G,"&lt;"&amp;$B52)+IF('Multipliers and Adjustments'!$B$66="Y",'SNAP Adjustment'!AC164,0))*unit_conv*'State Downscaling Multipliers'!$B$9</f>
        <v>0</v>
      </c>
      <c r="AC52" s="2">
        <f t="shared" ref="AC52:AF52" si="354">AB52+($AG52-$AB52)/5</f>
        <v>0</v>
      </c>
      <c r="AD52" s="2">
        <f t="shared" si="354"/>
        <v>0</v>
      </c>
      <c r="AE52" s="2">
        <f t="shared" si="354"/>
        <v>0</v>
      </c>
      <c r="AF52" s="2">
        <f t="shared" si="354"/>
        <v>0</v>
      </c>
      <c r="AG52" s="105">
        <f>(VLOOKUP($B$1,'Multipliers and Adjustments'!$A$70:$I$86,TRUNC(COLUMN(AG$2)/5)+2,FALSE)*SUMIFS('EPA US Data'!$I:$I,'EPA US Data'!$D:$D,'Country Selector'!$A$2,'EPA US Data'!$J:$J,$B$1,'EPA US Data'!$C:$C,AG$2,'EPA US Data'!$G:$G,"&gt;="&amp;$A52,'EPA US Data'!$G:$G,"&lt;"&amp;$B52)+IF('Multipliers and Adjustments'!$B$66="Y",'SNAP Adjustment'!AH164,0))*unit_conv*'State Downscaling Multipliers'!$B$9</f>
        <v>0</v>
      </c>
      <c r="AH52" s="2">
        <f t="shared" ref="AH52:AK52" si="355">AG52+($AL52-$AG52)/5</f>
        <v>0</v>
      </c>
      <c r="AI52" s="2">
        <f t="shared" si="355"/>
        <v>0</v>
      </c>
      <c r="AJ52" s="2">
        <f t="shared" si="355"/>
        <v>0</v>
      </c>
      <c r="AK52" s="2">
        <f t="shared" si="355"/>
        <v>0</v>
      </c>
      <c r="AL52" s="105">
        <f>(VLOOKUP($B$1,'Multipliers and Adjustments'!$A$70:$I$86,TRUNC(COLUMN(AL$2)/5)+2,FALSE)*SUMIFS('EPA US Data'!$I:$I,'EPA US Data'!$D:$D,'Country Selector'!$A$2,'EPA US Data'!$J:$J,$B$1,'EPA US Data'!$C:$C,AL$2,'EPA US Data'!$G:$G,"&gt;="&amp;$A52,'EPA US Data'!$G:$G,"&lt;"&amp;$B52)+IF('Multipliers and Adjustments'!$B$66="Y",'SNAP Adjustment'!AM164,0))*unit_conv*'State Downscaling Multipliers'!$B$9</f>
        <v>0</v>
      </c>
    </row>
    <row r="53" spans="1:38" ht="15.75" customHeight="1" x14ac:dyDescent="0.25">
      <c r="A53" s="49">
        <f t="shared" si="234"/>
        <v>500</v>
      </c>
      <c r="B53" s="49">
        <f t="shared" si="299"/>
        <v>550</v>
      </c>
      <c r="C53" s="105">
        <f>(VLOOKUP($B$1,'Multipliers and Adjustments'!$A$70:$I$86,TRUNC(COLUMN(C$2)/5)+2,FALSE)*SUMIFS('EPA US Data'!$I:$I,'EPA US Data'!$D:$D,'Country Selector'!$A$2,'EPA US Data'!$J:$J,$B$1,'EPA US Data'!$C:$C,C$2,'EPA US Data'!$G:$G,"&gt;="&amp;$A53,'EPA US Data'!$G:$G,"&lt;"&amp;$B53)+IF('Multipliers and Adjustments'!$B$66="Y",'SNAP Adjustment'!D165,0))*unit_conv*'State Downscaling Multipliers'!$B$9</f>
        <v>0</v>
      </c>
      <c r="D53" s="2">
        <f t="shared" ref="D53:G53" si="356">C53+($H53-$C53)/5</f>
        <v>0</v>
      </c>
      <c r="E53" s="2">
        <f t="shared" si="356"/>
        <v>0</v>
      </c>
      <c r="F53" s="2">
        <f t="shared" si="356"/>
        <v>0</v>
      </c>
      <c r="G53" s="2">
        <f t="shared" si="356"/>
        <v>0</v>
      </c>
      <c r="H53" s="105">
        <f>(VLOOKUP($B$1,'Multipliers and Adjustments'!$A$70:$I$86,TRUNC(COLUMN(H$2)/5)+2,FALSE)*SUMIFS('EPA US Data'!$I:$I,'EPA US Data'!$D:$D,'Country Selector'!$A$2,'EPA US Data'!$J:$J,$B$1,'EPA US Data'!$C:$C,H$2,'EPA US Data'!$G:$G,"&gt;="&amp;$A53,'EPA US Data'!$G:$G,"&lt;"&amp;$B53)+IF('Multipliers and Adjustments'!$B$66="Y",'SNAP Adjustment'!I165,0))*unit_conv*'State Downscaling Multipliers'!$B$9</f>
        <v>0</v>
      </c>
      <c r="I53" s="2">
        <f t="shared" ref="I53:L53" si="357">H53+($M53-$H53)/5</f>
        <v>0</v>
      </c>
      <c r="J53" s="2">
        <f t="shared" si="357"/>
        <v>0</v>
      </c>
      <c r="K53" s="2">
        <f t="shared" si="357"/>
        <v>0</v>
      </c>
      <c r="L53" s="2">
        <f t="shared" si="357"/>
        <v>0</v>
      </c>
      <c r="M53" s="105">
        <f>(VLOOKUP($B$1,'Multipliers and Adjustments'!$A$70:$I$86,TRUNC(COLUMN(M$2)/5)+2,FALSE)*SUMIFS('EPA US Data'!$I:$I,'EPA US Data'!$D:$D,'Country Selector'!$A$2,'EPA US Data'!$J:$J,$B$1,'EPA US Data'!$C:$C,M$2,'EPA US Data'!$G:$G,"&gt;="&amp;$A53,'EPA US Data'!$G:$G,"&lt;"&amp;$B53)+IF('Multipliers and Adjustments'!$B$66="Y",'SNAP Adjustment'!N165,0))*unit_conv*'State Downscaling Multipliers'!$B$9</f>
        <v>0</v>
      </c>
      <c r="N53" s="2">
        <f t="shared" ref="N53:Q53" si="358">M53+($R53-$M53)/5</f>
        <v>0</v>
      </c>
      <c r="O53" s="2">
        <f t="shared" si="358"/>
        <v>0</v>
      </c>
      <c r="P53" s="2">
        <f t="shared" si="358"/>
        <v>0</v>
      </c>
      <c r="Q53" s="2">
        <f t="shared" si="358"/>
        <v>0</v>
      </c>
      <c r="R53" s="105">
        <f>(VLOOKUP($B$1,'Multipliers and Adjustments'!$A$70:$I$86,TRUNC(COLUMN(R$2)/5)+2,FALSE)*SUMIFS('EPA US Data'!$I:$I,'EPA US Data'!$D:$D,'Country Selector'!$A$2,'EPA US Data'!$J:$J,$B$1,'EPA US Data'!$C:$C,R$2,'EPA US Data'!$G:$G,"&gt;="&amp;$A53,'EPA US Data'!$G:$G,"&lt;"&amp;$B53)+IF('Multipliers and Adjustments'!$B$66="Y",'SNAP Adjustment'!S165,0))*unit_conv*'State Downscaling Multipliers'!$B$9</f>
        <v>0</v>
      </c>
      <c r="S53" s="2">
        <f t="shared" ref="S53:V53" si="359">R53+($W53-$R53)/5</f>
        <v>0</v>
      </c>
      <c r="T53" s="2">
        <f t="shared" si="359"/>
        <v>0</v>
      </c>
      <c r="U53" s="2">
        <f t="shared" si="359"/>
        <v>0</v>
      </c>
      <c r="V53" s="2">
        <f t="shared" si="359"/>
        <v>0</v>
      </c>
      <c r="W53" s="105">
        <f>(VLOOKUP($B$1,'Multipliers and Adjustments'!$A$70:$I$86,TRUNC(COLUMN(W$2)/5)+2,FALSE)*SUMIFS('EPA US Data'!$I:$I,'EPA US Data'!$D:$D,'Country Selector'!$A$2,'EPA US Data'!$J:$J,$B$1,'EPA US Data'!$C:$C,W$2,'EPA US Data'!$G:$G,"&gt;="&amp;$A53,'EPA US Data'!$G:$G,"&lt;"&amp;$B53)+IF('Multipliers and Adjustments'!$B$66="Y",'SNAP Adjustment'!X165,0))*unit_conv*'State Downscaling Multipliers'!$B$9</f>
        <v>0</v>
      </c>
      <c r="X53" s="2">
        <f t="shared" ref="X53:AA53" si="360">W53+($AB53-$W53)/5</f>
        <v>0</v>
      </c>
      <c r="Y53" s="2">
        <f t="shared" si="360"/>
        <v>0</v>
      </c>
      <c r="Z53" s="2">
        <f t="shared" si="360"/>
        <v>0</v>
      </c>
      <c r="AA53" s="2">
        <f t="shared" si="360"/>
        <v>0</v>
      </c>
      <c r="AB53" s="105">
        <f>(VLOOKUP($B$1,'Multipliers and Adjustments'!$A$70:$I$86,TRUNC(COLUMN(AB$2)/5)+2,FALSE)*SUMIFS('EPA US Data'!$I:$I,'EPA US Data'!$D:$D,'Country Selector'!$A$2,'EPA US Data'!$J:$J,$B$1,'EPA US Data'!$C:$C,AB$2,'EPA US Data'!$G:$G,"&gt;="&amp;$A53,'EPA US Data'!$G:$G,"&lt;"&amp;$B53)+IF('Multipliers and Adjustments'!$B$66="Y",'SNAP Adjustment'!AC165,0))*unit_conv*'State Downscaling Multipliers'!$B$9</f>
        <v>0</v>
      </c>
      <c r="AC53" s="2">
        <f t="shared" ref="AC53:AF53" si="361">AB53+($AG53-$AB53)/5</f>
        <v>0</v>
      </c>
      <c r="AD53" s="2">
        <f t="shared" si="361"/>
        <v>0</v>
      </c>
      <c r="AE53" s="2">
        <f t="shared" si="361"/>
        <v>0</v>
      </c>
      <c r="AF53" s="2">
        <f t="shared" si="361"/>
        <v>0</v>
      </c>
      <c r="AG53" s="105">
        <f>(VLOOKUP($B$1,'Multipliers and Adjustments'!$A$70:$I$86,TRUNC(COLUMN(AG$2)/5)+2,FALSE)*SUMIFS('EPA US Data'!$I:$I,'EPA US Data'!$D:$D,'Country Selector'!$A$2,'EPA US Data'!$J:$J,$B$1,'EPA US Data'!$C:$C,AG$2,'EPA US Data'!$G:$G,"&gt;="&amp;$A53,'EPA US Data'!$G:$G,"&lt;"&amp;$B53)+IF('Multipliers and Adjustments'!$B$66="Y",'SNAP Adjustment'!AH165,0))*unit_conv*'State Downscaling Multipliers'!$B$9</f>
        <v>0</v>
      </c>
      <c r="AH53" s="2">
        <f t="shared" ref="AH53:AK53" si="362">AG53+($AL53-$AG53)/5</f>
        <v>0</v>
      </c>
      <c r="AI53" s="2">
        <f t="shared" si="362"/>
        <v>0</v>
      </c>
      <c r="AJ53" s="2">
        <f t="shared" si="362"/>
        <v>0</v>
      </c>
      <c r="AK53" s="2">
        <f t="shared" si="362"/>
        <v>0</v>
      </c>
      <c r="AL53" s="105">
        <f>(VLOOKUP($B$1,'Multipliers and Adjustments'!$A$70:$I$86,TRUNC(COLUMN(AL$2)/5)+2,FALSE)*SUMIFS('EPA US Data'!$I:$I,'EPA US Data'!$D:$D,'Country Selector'!$A$2,'EPA US Data'!$J:$J,$B$1,'EPA US Data'!$C:$C,AL$2,'EPA US Data'!$G:$G,"&gt;="&amp;$A53,'EPA US Data'!$G:$G,"&lt;"&amp;$B53)+IF('Multipliers and Adjustments'!$B$66="Y",'SNAP Adjustment'!AM165,0))*unit_conv*'State Downscaling Multipliers'!$B$9</f>
        <v>0</v>
      </c>
    </row>
    <row r="54" spans="1:38" ht="15.75" customHeight="1" x14ac:dyDescent="0.25">
      <c r="A54" s="49">
        <f t="shared" si="234"/>
        <v>550</v>
      </c>
      <c r="B54" s="49">
        <f t="shared" si="299"/>
        <v>600</v>
      </c>
      <c r="C54" s="105">
        <f>(VLOOKUP($B$1,'Multipliers and Adjustments'!$A$70:$I$86,TRUNC(COLUMN(C$2)/5)+2,FALSE)*SUMIFS('EPA US Data'!$I:$I,'EPA US Data'!$D:$D,'Country Selector'!$A$2,'EPA US Data'!$J:$J,$B$1,'EPA US Data'!$C:$C,C$2,'EPA US Data'!$G:$G,"&gt;="&amp;$A54,'EPA US Data'!$G:$G,"&lt;"&amp;$B54)+IF('Multipliers and Adjustments'!$B$66="Y",'SNAP Adjustment'!D166,0))*unit_conv*'State Downscaling Multipliers'!$B$9</f>
        <v>0</v>
      </c>
      <c r="D54" s="2">
        <f t="shared" ref="D54:G54" si="363">C54+($H54-$C54)/5</f>
        <v>0</v>
      </c>
      <c r="E54" s="2">
        <f t="shared" si="363"/>
        <v>0</v>
      </c>
      <c r="F54" s="2">
        <f t="shared" si="363"/>
        <v>0</v>
      </c>
      <c r="G54" s="2">
        <f t="shared" si="363"/>
        <v>0</v>
      </c>
      <c r="H54" s="105">
        <f>(VLOOKUP($B$1,'Multipliers and Adjustments'!$A$70:$I$86,TRUNC(COLUMN(H$2)/5)+2,FALSE)*SUMIFS('EPA US Data'!$I:$I,'EPA US Data'!$D:$D,'Country Selector'!$A$2,'EPA US Data'!$J:$J,$B$1,'EPA US Data'!$C:$C,H$2,'EPA US Data'!$G:$G,"&gt;="&amp;$A54,'EPA US Data'!$G:$G,"&lt;"&amp;$B54)+IF('Multipliers and Adjustments'!$B$66="Y",'SNAP Adjustment'!I166,0))*unit_conv*'State Downscaling Multipliers'!$B$9</f>
        <v>0</v>
      </c>
      <c r="I54" s="2">
        <f t="shared" ref="I54:L54" si="364">H54+($M54-$H54)/5</f>
        <v>0</v>
      </c>
      <c r="J54" s="2">
        <f t="shared" si="364"/>
        <v>0</v>
      </c>
      <c r="K54" s="2">
        <f t="shared" si="364"/>
        <v>0</v>
      </c>
      <c r="L54" s="2">
        <f t="shared" si="364"/>
        <v>0</v>
      </c>
      <c r="M54" s="105">
        <f>(VLOOKUP($B$1,'Multipliers and Adjustments'!$A$70:$I$86,TRUNC(COLUMN(M$2)/5)+2,FALSE)*SUMIFS('EPA US Data'!$I:$I,'EPA US Data'!$D:$D,'Country Selector'!$A$2,'EPA US Data'!$J:$J,$B$1,'EPA US Data'!$C:$C,M$2,'EPA US Data'!$G:$G,"&gt;="&amp;$A54,'EPA US Data'!$G:$G,"&lt;"&amp;$B54)+IF('Multipliers and Adjustments'!$B$66="Y",'SNAP Adjustment'!N166,0))*unit_conv*'State Downscaling Multipliers'!$B$9</f>
        <v>0</v>
      </c>
      <c r="N54" s="2">
        <f t="shared" ref="N54:Q54" si="365">M54+($R54-$M54)/5</f>
        <v>0</v>
      </c>
      <c r="O54" s="2">
        <f t="shared" si="365"/>
        <v>0</v>
      </c>
      <c r="P54" s="2">
        <f t="shared" si="365"/>
        <v>0</v>
      </c>
      <c r="Q54" s="2">
        <f t="shared" si="365"/>
        <v>0</v>
      </c>
      <c r="R54" s="105">
        <f>(VLOOKUP($B$1,'Multipliers and Adjustments'!$A$70:$I$86,TRUNC(COLUMN(R$2)/5)+2,FALSE)*SUMIFS('EPA US Data'!$I:$I,'EPA US Data'!$D:$D,'Country Selector'!$A$2,'EPA US Data'!$J:$J,$B$1,'EPA US Data'!$C:$C,R$2,'EPA US Data'!$G:$G,"&gt;="&amp;$A54,'EPA US Data'!$G:$G,"&lt;"&amp;$B54)+IF('Multipliers and Adjustments'!$B$66="Y",'SNAP Adjustment'!S166,0))*unit_conv*'State Downscaling Multipliers'!$B$9</f>
        <v>0</v>
      </c>
      <c r="S54" s="2">
        <f t="shared" ref="S54:V54" si="366">R54+($W54-$R54)/5</f>
        <v>0</v>
      </c>
      <c r="T54" s="2">
        <f t="shared" si="366"/>
        <v>0</v>
      </c>
      <c r="U54" s="2">
        <f t="shared" si="366"/>
        <v>0</v>
      </c>
      <c r="V54" s="2">
        <f t="shared" si="366"/>
        <v>0</v>
      </c>
      <c r="W54" s="105">
        <f>(VLOOKUP($B$1,'Multipliers and Adjustments'!$A$70:$I$86,TRUNC(COLUMN(W$2)/5)+2,FALSE)*SUMIFS('EPA US Data'!$I:$I,'EPA US Data'!$D:$D,'Country Selector'!$A$2,'EPA US Data'!$J:$J,$B$1,'EPA US Data'!$C:$C,W$2,'EPA US Data'!$G:$G,"&gt;="&amp;$A54,'EPA US Data'!$G:$G,"&lt;"&amp;$B54)+IF('Multipliers and Adjustments'!$B$66="Y",'SNAP Adjustment'!X166,0))*unit_conv*'State Downscaling Multipliers'!$B$9</f>
        <v>0</v>
      </c>
      <c r="X54" s="2">
        <f t="shared" ref="X54:AA54" si="367">W54+($AB54-$W54)/5</f>
        <v>0</v>
      </c>
      <c r="Y54" s="2">
        <f t="shared" si="367"/>
        <v>0</v>
      </c>
      <c r="Z54" s="2">
        <f t="shared" si="367"/>
        <v>0</v>
      </c>
      <c r="AA54" s="2">
        <f t="shared" si="367"/>
        <v>0</v>
      </c>
      <c r="AB54" s="105">
        <f>(VLOOKUP($B$1,'Multipliers and Adjustments'!$A$70:$I$86,TRUNC(COLUMN(AB$2)/5)+2,FALSE)*SUMIFS('EPA US Data'!$I:$I,'EPA US Data'!$D:$D,'Country Selector'!$A$2,'EPA US Data'!$J:$J,$B$1,'EPA US Data'!$C:$C,AB$2,'EPA US Data'!$G:$G,"&gt;="&amp;$A54,'EPA US Data'!$G:$G,"&lt;"&amp;$B54)+IF('Multipliers and Adjustments'!$B$66="Y",'SNAP Adjustment'!AC166,0))*unit_conv*'State Downscaling Multipliers'!$B$9</f>
        <v>0</v>
      </c>
      <c r="AC54" s="2">
        <f t="shared" ref="AC54:AF54" si="368">AB54+($AG54-$AB54)/5</f>
        <v>0</v>
      </c>
      <c r="AD54" s="2">
        <f t="shared" si="368"/>
        <v>0</v>
      </c>
      <c r="AE54" s="2">
        <f t="shared" si="368"/>
        <v>0</v>
      </c>
      <c r="AF54" s="2">
        <f t="shared" si="368"/>
        <v>0</v>
      </c>
      <c r="AG54" s="105">
        <f>(VLOOKUP($B$1,'Multipliers and Adjustments'!$A$70:$I$86,TRUNC(COLUMN(AG$2)/5)+2,FALSE)*SUMIFS('EPA US Data'!$I:$I,'EPA US Data'!$D:$D,'Country Selector'!$A$2,'EPA US Data'!$J:$J,$B$1,'EPA US Data'!$C:$C,AG$2,'EPA US Data'!$G:$G,"&gt;="&amp;$A54,'EPA US Data'!$G:$G,"&lt;"&amp;$B54)+IF('Multipliers and Adjustments'!$B$66="Y",'SNAP Adjustment'!AH166,0))*unit_conv*'State Downscaling Multipliers'!$B$9</f>
        <v>0</v>
      </c>
      <c r="AH54" s="2">
        <f t="shared" ref="AH54:AK54" si="369">AG54+($AL54-$AG54)/5</f>
        <v>0</v>
      </c>
      <c r="AI54" s="2">
        <f t="shared" si="369"/>
        <v>0</v>
      </c>
      <c r="AJ54" s="2">
        <f t="shared" si="369"/>
        <v>0</v>
      </c>
      <c r="AK54" s="2">
        <f t="shared" si="369"/>
        <v>0</v>
      </c>
      <c r="AL54" s="105">
        <f>(VLOOKUP($B$1,'Multipliers and Adjustments'!$A$70:$I$86,TRUNC(COLUMN(AL$2)/5)+2,FALSE)*SUMIFS('EPA US Data'!$I:$I,'EPA US Data'!$D:$D,'Country Selector'!$A$2,'EPA US Data'!$J:$J,$B$1,'EPA US Data'!$C:$C,AL$2,'EPA US Data'!$G:$G,"&gt;="&amp;$A54,'EPA US Data'!$G:$G,"&lt;"&amp;$B54)+IF('Multipliers and Adjustments'!$B$66="Y",'SNAP Adjustment'!AM166,0))*unit_conv*'State Downscaling Multipliers'!$B$9</f>
        <v>0</v>
      </c>
    </row>
    <row r="55" spans="1:38" ht="15.75" customHeight="1" x14ac:dyDescent="0.25">
      <c r="A55" s="49">
        <f t="shared" si="234"/>
        <v>600</v>
      </c>
      <c r="B55" s="49">
        <f t="shared" si="299"/>
        <v>650</v>
      </c>
      <c r="C55" s="105">
        <f>(VLOOKUP($B$1,'Multipliers and Adjustments'!$A$70:$I$86,TRUNC(COLUMN(C$2)/5)+2,FALSE)*SUMIFS('EPA US Data'!$I:$I,'EPA US Data'!$D:$D,'Country Selector'!$A$2,'EPA US Data'!$J:$J,$B$1,'EPA US Data'!$C:$C,C$2,'EPA US Data'!$G:$G,"&gt;="&amp;$A55,'EPA US Data'!$G:$G,"&lt;"&amp;$B55)+IF('Multipliers and Adjustments'!$B$66="Y",'SNAP Adjustment'!D167,0))*unit_conv*'State Downscaling Multipliers'!$B$9</f>
        <v>0</v>
      </c>
      <c r="D55" s="2">
        <f t="shared" ref="D55:G55" si="370">C55+($H55-$C55)/5</f>
        <v>0</v>
      </c>
      <c r="E55" s="2">
        <f t="shared" si="370"/>
        <v>0</v>
      </c>
      <c r="F55" s="2">
        <f t="shared" si="370"/>
        <v>0</v>
      </c>
      <c r="G55" s="2">
        <f t="shared" si="370"/>
        <v>0</v>
      </c>
      <c r="H55" s="105">
        <f>(VLOOKUP($B$1,'Multipliers and Adjustments'!$A$70:$I$86,TRUNC(COLUMN(H$2)/5)+2,FALSE)*SUMIFS('EPA US Data'!$I:$I,'EPA US Data'!$D:$D,'Country Selector'!$A$2,'EPA US Data'!$J:$J,$B$1,'EPA US Data'!$C:$C,H$2,'EPA US Data'!$G:$G,"&gt;="&amp;$A55,'EPA US Data'!$G:$G,"&lt;"&amp;$B55)+IF('Multipliers and Adjustments'!$B$66="Y",'SNAP Adjustment'!I167,0))*unit_conv*'State Downscaling Multipliers'!$B$9</f>
        <v>0</v>
      </c>
      <c r="I55" s="2">
        <f t="shared" ref="I55:L55" si="371">H55+($M55-$H55)/5</f>
        <v>0</v>
      </c>
      <c r="J55" s="2">
        <f t="shared" si="371"/>
        <v>0</v>
      </c>
      <c r="K55" s="2">
        <f t="shared" si="371"/>
        <v>0</v>
      </c>
      <c r="L55" s="2">
        <f t="shared" si="371"/>
        <v>0</v>
      </c>
      <c r="M55" s="105">
        <f>(VLOOKUP($B$1,'Multipliers and Adjustments'!$A$70:$I$86,TRUNC(COLUMN(M$2)/5)+2,FALSE)*SUMIFS('EPA US Data'!$I:$I,'EPA US Data'!$D:$D,'Country Selector'!$A$2,'EPA US Data'!$J:$J,$B$1,'EPA US Data'!$C:$C,M$2,'EPA US Data'!$G:$G,"&gt;="&amp;$A55,'EPA US Data'!$G:$G,"&lt;"&amp;$B55)+IF('Multipliers and Adjustments'!$B$66="Y",'SNAP Adjustment'!N167,0))*unit_conv*'State Downscaling Multipliers'!$B$9</f>
        <v>0</v>
      </c>
      <c r="N55" s="2">
        <f t="shared" ref="N55:Q55" si="372">M55+($R55-$M55)/5</f>
        <v>0</v>
      </c>
      <c r="O55" s="2">
        <f t="shared" si="372"/>
        <v>0</v>
      </c>
      <c r="P55" s="2">
        <f t="shared" si="372"/>
        <v>0</v>
      </c>
      <c r="Q55" s="2">
        <f t="shared" si="372"/>
        <v>0</v>
      </c>
      <c r="R55" s="105">
        <f>(VLOOKUP($B$1,'Multipliers and Adjustments'!$A$70:$I$86,TRUNC(COLUMN(R$2)/5)+2,FALSE)*SUMIFS('EPA US Data'!$I:$I,'EPA US Data'!$D:$D,'Country Selector'!$A$2,'EPA US Data'!$J:$J,$B$1,'EPA US Data'!$C:$C,R$2,'EPA US Data'!$G:$G,"&gt;="&amp;$A55,'EPA US Data'!$G:$G,"&lt;"&amp;$B55)+IF('Multipliers and Adjustments'!$B$66="Y",'SNAP Adjustment'!S167,0))*unit_conv*'State Downscaling Multipliers'!$B$9</f>
        <v>0</v>
      </c>
      <c r="S55" s="2">
        <f t="shared" ref="S55:V55" si="373">R55+($W55-$R55)/5</f>
        <v>0</v>
      </c>
      <c r="T55" s="2">
        <f t="shared" si="373"/>
        <v>0</v>
      </c>
      <c r="U55" s="2">
        <f t="shared" si="373"/>
        <v>0</v>
      </c>
      <c r="V55" s="2">
        <f t="shared" si="373"/>
        <v>0</v>
      </c>
      <c r="W55" s="105">
        <f>(VLOOKUP($B$1,'Multipliers and Adjustments'!$A$70:$I$86,TRUNC(COLUMN(W$2)/5)+2,FALSE)*SUMIFS('EPA US Data'!$I:$I,'EPA US Data'!$D:$D,'Country Selector'!$A$2,'EPA US Data'!$J:$J,$B$1,'EPA US Data'!$C:$C,W$2,'EPA US Data'!$G:$G,"&gt;="&amp;$A55,'EPA US Data'!$G:$G,"&lt;"&amp;$B55)+IF('Multipliers and Adjustments'!$B$66="Y",'SNAP Adjustment'!X167,0))*unit_conv*'State Downscaling Multipliers'!$B$9</f>
        <v>0</v>
      </c>
      <c r="X55" s="2">
        <f t="shared" ref="X55:AA55" si="374">W55+($AB55-$W55)/5</f>
        <v>0</v>
      </c>
      <c r="Y55" s="2">
        <f t="shared" si="374"/>
        <v>0</v>
      </c>
      <c r="Z55" s="2">
        <f t="shared" si="374"/>
        <v>0</v>
      </c>
      <c r="AA55" s="2">
        <f t="shared" si="374"/>
        <v>0</v>
      </c>
      <c r="AB55" s="105">
        <f>(VLOOKUP($B$1,'Multipliers and Adjustments'!$A$70:$I$86,TRUNC(COLUMN(AB$2)/5)+2,FALSE)*SUMIFS('EPA US Data'!$I:$I,'EPA US Data'!$D:$D,'Country Selector'!$A$2,'EPA US Data'!$J:$J,$B$1,'EPA US Data'!$C:$C,AB$2,'EPA US Data'!$G:$G,"&gt;="&amp;$A55,'EPA US Data'!$G:$G,"&lt;"&amp;$B55)+IF('Multipliers and Adjustments'!$B$66="Y",'SNAP Adjustment'!AC167,0))*unit_conv*'State Downscaling Multipliers'!$B$9</f>
        <v>0</v>
      </c>
      <c r="AC55" s="2">
        <f t="shared" ref="AC55:AF55" si="375">AB55+($AG55-$AB55)/5</f>
        <v>0</v>
      </c>
      <c r="AD55" s="2">
        <f t="shared" si="375"/>
        <v>0</v>
      </c>
      <c r="AE55" s="2">
        <f t="shared" si="375"/>
        <v>0</v>
      </c>
      <c r="AF55" s="2">
        <f t="shared" si="375"/>
        <v>0</v>
      </c>
      <c r="AG55" s="105">
        <f>(VLOOKUP($B$1,'Multipliers and Adjustments'!$A$70:$I$86,TRUNC(COLUMN(AG$2)/5)+2,FALSE)*SUMIFS('EPA US Data'!$I:$I,'EPA US Data'!$D:$D,'Country Selector'!$A$2,'EPA US Data'!$J:$J,$B$1,'EPA US Data'!$C:$C,AG$2,'EPA US Data'!$G:$G,"&gt;="&amp;$A55,'EPA US Data'!$G:$G,"&lt;"&amp;$B55)+IF('Multipliers and Adjustments'!$B$66="Y",'SNAP Adjustment'!AH167,0))*unit_conv*'State Downscaling Multipliers'!$B$9</f>
        <v>0</v>
      </c>
      <c r="AH55" s="2">
        <f t="shared" ref="AH55:AK55" si="376">AG55+($AL55-$AG55)/5</f>
        <v>0</v>
      </c>
      <c r="AI55" s="2">
        <f t="shared" si="376"/>
        <v>0</v>
      </c>
      <c r="AJ55" s="2">
        <f t="shared" si="376"/>
        <v>0</v>
      </c>
      <c r="AK55" s="2">
        <f t="shared" si="376"/>
        <v>0</v>
      </c>
      <c r="AL55" s="105">
        <f>(VLOOKUP($B$1,'Multipliers and Adjustments'!$A$70:$I$86,TRUNC(COLUMN(AL$2)/5)+2,FALSE)*SUMIFS('EPA US Data'!$I:$I,'EPA US Data'!$D:$D,'Country Selector'!$A$2,'EPA US Data'!$J:$J,$B$1,'EPA US Data'!$C:$C,AL$2,'EPA US Data'!$G:$G,"&gt;="&amp;$A55,'EPA US Data'!$G:$G,"&lt;"&amp;$B55)+IF('Multipliers and Adjustments'!$B$66="Y",'SNAP Adjustment'!AM167,0))*unit_conv*'State Downscaling Multipliers'!$B$9</f>
        <v>0</v>
      </c>
    </row>
    <row r="56" spans="1:38" ht="15.75" customHeight="1" x14ac:dyDescent="0.25">
      <c r="A56" s="49">
        <f t="shared" si="234"/>
        <v>650</v>
      </c>
      <c r="B56" s="49">
        <f t="shared" si="299"/>
        <v>700</v>
      </c>
      <c r="C56" s="105">
        <f>(VLOOKUP($B$1,'Multipliers and Adjustments'!$A$70:$I$86,TRUNC(COLUMN(C$2)/5)+2,FALSE)*SUMIFS('EPA US Data'!$I:$I,'EPA US Data'!$D:$D,'Country Selector'!$A$2,'EPA US Data'!$J:$J,$B$1,'EPA US Data'!$C:$C,C$2,'EPA US Data'!$G:$G,"&gt;="&amp;$A56,'EPA US Data'!$G:$G,"&lt;"&amp;$B56)+IF('Multipliers and Adjustments'!$B$66="Y",'SNAP Adjustment'!D168,0))*unit_conv*'State Downscaling Multipliers'!$B$9</f>
        <v>0</v>
      </c>
      <c r="D56" s="2">
        <f t="shared" ref="D56:G56" si="377">C56+($H56-$C56)/5</f>
        <v>0</v>
      </c>
      <c r="E56" s="2">
        <f t="shared" si="377"/>
        <v>0</v>
      </c>
      <c r="F56" s="2">
        <f t="shared" si="377"/>
        <v>0</v>
      </c>
      <c r="G56" s="2">
        <f t="shared" si="377"/>
        <v>0</v>
      </c>
      <c r="H56" s="105">
        <f>(VLOOKUP($B$1,'Multipliers and Adjustments'!$A$70:$I$86,TRUNC(COLUMN(H$2)/5)+2,FALSE)*SUMIFS('EPA US Data'!$I:$I,'EPA US Data'!$D:$D,'Country Selector'!$A$2,'EPA US Data'!$J:$J,$B$1,'EPA US Data'!$C:$C,H$2,'EPA US Data'!$G:$G,"&gt;="&amp;$A56,'EPA US Data'!$G:$G,"&lt;"&amp;$B56)+IF('Multipliers and Adjustments'!$B$66="Y",'SNAP Adjustment'!I168,0))*unit_conv*'State Downscaling Multipliers'!$B$9</f>
        <v>0</v>
      </c>
      <c r="I56" s="2">
        <f t="shared" ref="I56:L56" si="378">H56+($M56-$H56)/5</f>
        <v>0</v>
      </c>
      <c r="J56" s="2">
        <f t="shared" si="378"/>
        <v>0</v>
      </c>
      <c r="K56" s="2">
        <f t="shared" si="378"/>
        <v>0</v>
      </c>
      <c r="L56" s="2">
        <f t="shared" si="378"/>
        <v>0</v>
      </c>
      <c r="M56" s="105">
        <f>(VLOOKUP($B$1,'Multipliers and Adjustments'!$A$70:$I$86,TRUNC(COLUMN(M$2)/5)+2,FALSE)*SUMIFS('EPA US Data'!$I:$I,'EPA US Data'!$D:$D,'Country Selector'!$A$2,'EPA US Data'!$J:$J,$B$1,'EPA US Data'!$C:$C,M$2,'EPA US Data'!$G:$G,"&gt;="&amp;$A56,'EPA US Data'!$G:$G,"&lt;"&amp;$B56)+IF('Multipliers and Adjustments'!$B$66="Y",'SNAP Adjustment'!N168,0))*unit_conv*'State Downscaling Multipliers'!$B$9</f>
        <v>0</v>
      </c>
      <c r="N56" s="2">
        <f t="shared" ref="N56:Q56" si="379">M56+($R56-$M56)/5</f>
        <v>0</v>
      </c>
      <c r="O56" s="2">
        <f t="shared" si="379"/>
        <v>0</v>
      </c>
      <c r="P56" s="2">
        <f t="shared" si="379"/>
        <v>0</v>
      </c>
      <c r="Q56" s="2">
        <f t="shared" si="379"/>
        <v>0</v>
      </c>
      <c r="R56" s="105">
        <f>(VLOOKUP($B$1,'Multipliers and Adjustments'!$A$70:$I$86,TRUNC(COLUMN(R$2)/5)+2,FALSE)*SUMIFS('EPA US Data'!$I:$I,'EPA US Data'!$D:$D,'Country Selector'!$A$2,'EPA US Data'!$J:$J,$B$1,'EPA US Data'!$C:$C,R$2,'EPA US Data'!$G:$G,"&gt;="&amp;$A56,'EPA US Data'!$G:$G,"&lt;"&amp;$B56)+IF('Multipliers and Adjustments'!$B$66="Y",'SNAP Adjustment'!S168,0))*unit_conv*'State Downscaling Multipliers'!$B$9</f>
        <v>0</v>
      </c>
      <c r="S56" s="2">
        <f t="shared" ref="S56:V56" si="380">R56+($W56-$R56)/5</f>
        <v>0</v>
      </c>
      <c r="T56" s="2">
        <f t="shared" si="380"/>
        <v>0</v>
      </c>
      <c r="U56" s="2">
        <f t="shared" si="380"/>
        <v>0</v>
      </c>
      <c r="V56" s="2">
        <f t="shared" si="380"/>
        <v>0</v>
      </c>
      <c r="W56" s="105">
        <f>(VLOOKUP($B$1,'Multipliers and Adjustments'!$A$70:$I$86,TRUNC(COLUMN(W$2)/5)+2,FALSE)*SUMIFS('EPA US Data'!$I:$I,'EPA US Data'!$D:$D,'Country Selector'!$A$2,'EPA US Data'!$J:$J,$B$1,'EPA US Data'!$C:$C,W$2,'EPA US Data'!$G:$G,"&gt;="&amp;$A56,'EPA US Data'!$G:$G,"&lt;"&amp;$B56)+IF('Multipliers and Adjustments'!$B$66="Y",'SNAP Adjustment'!X168,0))*unit_conv*'State Downscaling Multipliers'!$B$9</f>
        <v>0</v>
      </c>
      <c r="X56" s="2">
        <f t="shared" ref="X56:AA56" si="381">W56+($AB56-$W56)/5</f>
        <v>0</v>
      </c>
      <c r="Y56" s="2">
        <f t="shared" si="381"/>
        <v>0</v>
      </c>
      <c r="Z56" s="2">
        <f t="shared" si="381"/>
        <v>0</v>
      </c>
      <c r="AA56" s="2">
        <f t="shared" si="381"/>
        <v>0</v>
      </c>
      <c r="AB56" s="105">
        <f>(VLOOKUP($B$1,'Multipliers and Adjustments'!$A$70:$I$86,TRUNC(COLUMN(AB$2)/5)+2,FALSE)*SUMIFS('EPA US Data'!$I:$I,'EPA US Data'!$D:$D,'Country Selector'!$A$2,'EPA US Data'!$J:$J,$B$1,'EPA US Data'!$C:$C,AB$2,'EPA US Data'!$G:$G,"&gt;="&amp;$A56,'EPA US Data'!$G:$G,"&lt;"&amp;$B56)+IF('Multipliers and Adjustments'!$B$66="Y",'SNAP Adjustment'!AC168,0))*unit_conv*'State Downscaling Multipliers'!$B$9</f>
        <v>0</v>
      </c>
      <c r="AC56" s="2">
        <f t="shared" ref="AC56:AF56" si="382">AB56+($AG56-$AB56)/5</f>
        <v>0</v>
      </c>
      <c r="AD56" s="2">
        <f t="shared" si="382"/>
        <v>0</v>
      </c>
      <c r="AE56" s="2">
        <f t="shared" si="382"/>
        <v>0</v>
      </c>
      <c r="AF56" s="2">
        <f t="shared" si="382"/>
        <v>0</v>
      </c>
      <c r="AG56" s="105">
        <f>(VLOOKUP($B$1,'Multipliers and Adjustments'!$A$70:$I$86,TRUNC(COLUMN(AG$2)/5)+2,FALSE)*SUMIFS('EPA US Data'!$I:$I,'EPA US Data'!$D:$D,'Country Selector'!$A$2,'EPA US Data'!$J:$J,$B$1,'EPA US Data'!$C:$C,AG$2,'EPA US Data'!$G:$G,"&gt;="&amp;$A56,'EPA US Data'!$G:$G,"&lt;"&amp;$B56)+IF('Multipliers and Adjustments'!$B$66="Y",'SNAP Adjustment'!AH168,0))*unit_conv*'State Downscaling Multipliers'!$B$9</f>
        <v>0</v>
      </c>
      <c r="AH56" s="2">
        <f t="shared" ref="AH56:AK56" si="383">AG56+($AL56-$AG56)/5</f>
        <v>0</v>
      </c>
      <c r="AI56" s="2">
        <f t="shared" si="383"/>
        <v>0</v>
      </c>
      <c r="AJ56" s="2">
        <f t="shared" si="383"/>
        <v>0</v>
      </c>
      <c r="AK56" s="2">
        <f t="shared" si="383"/>
        <v>0</v>
      </c>
      <c r="AL56" s="105">
        <f>(VLOOKUP($B$1,'Multipliers and Adjustments'!$A$70:$I$86,TRUNC(COLUMN(AL$2)/5)+2,FALSE)*SUMIFS('EPA US Data'!$I:$I,'EPA US Data'!$D:$D,'Country Selector'!$A$2,'EPA US Data'!$J:$J,$B$1,'EPA US Data'!$C:$C,AL$2,'EPA US Data'!$G:$G,"&gt;="&amp;$A56,'EPA US Data'!$G:$G,"&lt;"&amp;$B56)+IF('Multipliers and Adjustments'!$B$66="Y",'SNAP Adjustment'!AM168,0))*unit_conv*'State Downscaling Multipliers'!$B$9</f>
        <v>0</v>
      </c>
    </row>
    <row r="57" spans="1:38" ht="15.75" customHeight="1" x14ac:dyDescent="0.25">
      <c r="A57" s="49">
        <f t="shared" si="234"/>
        <v>700</v>
      </c>
      <c r="B57" s="49">
        <f t="shared" si="299"/>
        <v>750</v>
      </c>
      <c r="C57" s="105">
        <f>(VLOOKUP($B$1,'Multipliers and Adjustments'!$A$70:$I$86,TRUNC(COLUMN(C$2)/5)+2,FALSE)*SUMIFS('EPA US Data'!$I:$I,'EPA US Data'!$D:$D,'Country Selector'!$A$2,'EPA US Data'!$J:$J,$B$1,'EPA US Data'!$C:$C,C$2,'EPA US Data'!$G:$G,"&gt;="&amp;$A57,'EPA US Data'!$G:$G,"&lt;"&amp;$B57)+IF('Multipliers and Adjustments'!$B$66="Y",'SNAP Adjustment'!D169,0))*unit_conv*'State Downscaling Multipliers'!$B$9</f>
        <v>0</v>
      </c>
      <c r="D57" s="2">
        <f t="shared" ref="D57:G57" si="384">C57+($H57-$C57)/5</f>
        <v>0</v>
      </c>
      <c r="E57" s="2">
        <f t="shared" si="384"/>
        <v>0</v>
      </c>
      <c r="F57" s="2">
        <f t="shared" si="384"/>
        <v>0</v>
      </c>
      <c r="G57" s="2">
        <f t="shared" si="384"/>
        <v>0</v>
      </c>
      <c r="H57" s="105">
        <f>(VLOOKUP($B$1,'Multipliers and Adjustments'!$A$70:$I$86,TRUNC(COLUMN(H$2)/5)+2,FALSE)*SUMIFS('EPA US Data'!$I:$I,'EPA US Data'!$D:$D,'Country Selector'!$A$2,'EPA US Data'!$J:$J,$B$1,'EPA US Data'!$C:$C,H$2,'EPA US Data'!$G:$G,"&gt;="&amp;$A57,'EPA US Data'!$G:$G,"&lt;"&amp;$B57)+IF('Multipliers and Adjustments'!$B$66="Y",'SNAP Adjustment'!I169,0))*unit_conv*'State Downscaling Multipliers'!$B$9</f>
        <v>0</v>
      </c>
      <c r="I57" s="2">
        <f t="shared" ref="I57:L57" si="385">H57+($M57-$H57)/5</f>
        <v>0</v>
      </c>
      <c r="J57" s="2">
        <f t="shared" si="385"/>
        <v>0</v>
      </c>
      <c r="K57" s="2">
        <f t="shared" si="385"/>
        <v>0</v>
      </c>
      <c r="L57" s="2">
        <f t="shared" si="385"/>
        <v>0</v>
      </c>
      <c r="M57" s="105">
        <f>(VLOOKUP($B$1,'Multipliers and Adjustments'!$A$70:$I$86,TRUNC(COLUMN(M$2)/5)+2,FALSE)*SUMIFS('EPA US Data'!$I:$I,'EPA US Data'!$D:$D,'Country Selector'!$A$2,'EPA US Data'!$J:$J,$B$1,'EPA US Data'!$C:$C,M$2,'EPA US Data'!$G:$G,"&gt;="&amp;$A57,'EPA US Data'!$G:$G,"&lt;"&amp;$B57)+IF('Multipliers and Adjustments'!$B$66="Y",'SNAP Adjustment'!N169,0))*unit_conv*'State Downscaling Multipliers'!$B$9</f>
        <v>0</v>
      </c>
      <c r="N57" s="2">
        <f t="shared" ref="N57:Q57" si="386">M57+($R57-$M57)/5</f>
        <v>0</v>
      </c>
      <c r="O57" s="2">
        <f t="shared" si="386"/>
        <v>0</v>
      </c>
      <c r="P57" s="2">
        <f t="shared" si="386"/>
        <v>0</v>
      </c>
      <c r="Q57" s="2">
        <f t="shared" si="386"/>
        <v>0</v>
      </c>
      <c r="R57" s="105">
        <f>(VLOOKUP($B$1,'Multipliers and Adjustments'!$A$70:$I$86,TRUNC(COLUMN(R$2)/5)+2,FALSE)*SUMIFS('EPA US Data'!$I:$I,'EPA US Data'!$D:$D,'Country Selector'!$A$2,'EPA US Data'!$J:$J,$B$1,'EPA US Data'!$C:$C,R$2,'EPA US Data'!$G:$G,"&gt;="&amp;$A57,'EPA US Data'!$G:$G,"&lt;"&amp;$B57)+IF('Multipliers and Adjustments'!$B$66="Y",'SNAP Adjustment'!S169,0))*unit_conv*'State Downscaling Multipliers'!$B$9</f>
        <v>0</v>
      </c>
      <c r="S57" s="2">
        <f t="shared" ref="S57:V57" si="387">R57+($W57-$R57)/5</f>
        <v>0</v>
      </c>
      <c r="T57" s="2">
        <f t="shared" si="387"/>
        <v>0</v>
      </c>
      <c r="U57" s="2">
        <f t="shared" si="387"/>
        <v>0</v>
      </c>
      <c r="V57" s="2">
        <f t="shared" si="387"/>
        <v>0</v>
      </c>
      <c r="W57" s="105">
        <f>(VLOOKUP($B$1,'Multipliers and Adjustments'!$A$70:$I$86,TRUNC(COLUMN(W$2)/5)+2,FALSE)*SUMIFS('EPA US Data'!$I:$I,'EPA US Data'!$D:$D,'Country Selector'!$A$2,'EPA US Data'!$J:$J,$B$1,'EPA US Data'!$C:$C,W$2,'EPA US Data'!$G:$G,"&gt;="&amp;$A57,'EPA US Data'!$G:$G,"&lt;"&amp;$B57)+IF('Multipliers and Adjustments'!$B$66="Y",'SNAP Adjustment'!X169,0))*unit_conv*'State Downscaling Multipliers'!$B$9</f>
        <v>0</v>
      </c>
      <c r="X57" s="2">
        <f t="shared" ref="X57:AA57" si="388">W57+($AB57-$W57)/5</f>
        <v>0</v>
      </c>
      <c r="Y57" s="2">
        <f t="shared" si="388"/>
        <v>0</v>
      </c>
      <c r="Z57" s="2">
        <f t="shared" si="388"/>
        <v>0</v>
      </c>
      <c r="AA57" s="2">
        <f t="shared" si="388"/>
        <v>0</v>
      </c>
      <c r="AB57" s="105">
        <f>(VLOOKUP($B$1,'Multipliers and Adjustments'!$A$70:$I$86,TRUNC(COLUMN(AB$2)/5)+2,FALSE)*SUMIFS('EPA US Data'!$I:$I,'EPA US Data'!$D:$D,'Country Selector'!$A$2,'EPA US Data'!$J:$J,$B$1,'EPA US Data'!$C:$C,AB$2,'EPA US Data'!$G:$G,"&gt;="&amp;$A57,'EPA US Data'!$G:$G,"&lt;"&amp;$B57)+IF('Multipliers and Adjustments'!$B$66="Y",'SNAP Adjustment'!AC169,0))*unit_conv*'State Downscaling Multipliers'!$B$9</f>
        <v>0</v>
      </c>
      <c r="AC57" s="2">
        <f t="shared" ref="AC57:AF57" si="389">AB57+($AG57-$AB57)/5</f>
        <v>0</v>
      </c>
      <c r="AD57" s="2">
        <f t="shared" si="389"/>
        <v>0</v>
      </c>
      <c r="AE57" s="2">
        <f t="shared" si="389"/>
        <v>0</v>
      </c>
      <c r="AF57" s="2">
        <f t="shared" si="389"/>
        <v>0</v>
      </c>
      <c r="AG57" s="105">
        <f>(VLOOKUP($B$1,'Multipliers and Adjustments'!$A$70:$I$86,TRUNC(COLUMN(AG$2)/5)+2,FALSE)*SUMIFS('EPA US Data'!$I:$I,'EPA US Data'!$D:$D,'Country Selector'!$A$2,'EPA US Data'!$J:$J,$B$1,'EPA US Data'!$C:$C,AG$2,'EPA US Data'!$G:$G,"&gt;="&amp;$A57,'EPA US Data'!$G:$G,"&lt;"&amp;$B57)+IF('Multipliers and Adjustments'!$B$66="Y",'SNAP Adjustment'!AH169,0))*unit_conv*'State Downscaling Multipliers'!$B$9</f>
        <v>0</v>
      </c>
      <c r="AH57" s="2">
        <f t="shared" ref="AH57:AK57" si="390">AG57+($AL57-$AG57)/5</f>
        <v>0</v>
      </c>
      <c r="AI57" s="2">
        <f t="shared" si="390"/>
        <v>0</v>
      </c>
      <c r="AJ57" s="2">
        <f t="shared" si="390"/>
        <v>0</v>
      </c>
      <c r="AK57" s="2">
        <f t="shared" si="390"/>
        <v>0</v>
      </c>
      <c r="AL57" s="105">
        <f>(VLOOKUP($B$1,'Multipliers and Adjustments'!$A$70:$I$86,TRUNC(COLUMN(AL$2)/5)+2,FALSE)*SUMIFS('EPA US Data'!$I:$I,'EPA US Data'!$D:$D,'Country Selector'!$A$2,'EPA US Data'!$J:$J,$B$1,'EPA US Data'!$C:$C,AL$2,'EPA US Data'!$G:$G,"&gt;="&amp;$A57,'EPA US Data'!$G:$G,"&lt;"&amp;$B57)+IF('Multipliers and Adjustments'!$B$66="Y",'SNAP Adjustment'!AM169,0))*unit_conv*'State Downscaling Multipliers'!$B$9</f>
        <v>0</v>
      </c>
    </row>
    <row r="58" spans="1:38" ht="15.75" customHeight="1" x14ac:dyDescent="0.25">
      <c r="A58" s="49">
        <f t="shared" si="234"/>
        <v>750</v>
      </c>
      <c r="B58" s="49">
        <f t="shared" si="299"/>
        <v>800</v>
      </c>
      <c r="C58" s="105">
        <f>(VLOOKUP($B$1,'Multipliers and Adjustments'!$A$70:$I$86,TRUNC(COLUMN(C$2)/5)+2,FALSE)*SUMIFS('EPA US Data'!$I:$I,'EPA US Data'!$D:$D,'Country Selector'!$A$2,'EPA US Data'!$J:$J,$B$1,'EPA US Data'!$C:$C,C$2,'EPA US Data'!$G:$G,"&gt;="&amp;$A58,'EPA US Data'!$G:$G,"&lt;"&amp;$B58)+IF('Multipliers and Adjustments'!$B$66="Y",'SNAP Adjustment'!D170,0))*unit_conv*'State Downscaling Multipliers'!$B$9</f>
        <v>0</v>
      </c>
      <c r="D58" s="2">
        <f t="shared" ref="D58:G58" si="391">C58+($H58-$C58)/5</f>
        <v>0</v>
      </c>
      <c r="E58" s="2">
        <f t="shared" si="391"/>
        <v>0</v>
      </c>
      <c r="F58" s="2">
        <f t="shared" si="391"/>
        <v>0</v>
      </c>
      <c r="G58" s="2">
        <f t="shared" si="391"/>
        <v>0</v>
      </c>
      <c r="H58" s="105">
        <f>(VLOOKUP($B$1,'Multipliers and Adjustments'!$A$70:$I$86,TRUNC(COLUMN(H$2)/5)+2,FALSE)*SUMIFS('EPA US Data'!$I:$I,'EPA US Data'!$D:$D,'Country Selector'!$A$2,'EPA US Data'!$J:$J,$B$1,'EPA US Data'!$C:$C,H$2,'EPA US Data'!$G:$G,"&gt;="&amp;$A58,'EPA US Data'!$G:$G,"&lt;"&amp;$B58)+IF('Multipliers and Adjustments'!$B$66="Y",'SNAP Adjustment'!I170,0))*unit_conv*'State Downscaling Multipliers'!$B$9</f>
        <v>0</v>
      </c>
      <c r="I58" s="2">
        <f t="shared" ref="I58:L58" si="392">H58+($M58-$H58)/5</f>
        <v>0</v>
      </c>
      <c r="J58" s="2">
        <f t="shared" si="392"/>
        <v>0</v>
      </c>
      <c r="K58" s="2">
        <f t="shared" si="392"/>
        <v>0</v>
      </c>
      <c r="L58" s="2">
        <f t="shared" si="392"/>
        <v>0</v>
      </c>
      <c r="M58" s="105">
        <f>(VLOOKUP($B$1,'Multipliers and Adjustments'!$A$70:$I$86,TRUNC(COLUMN(M$2)/5)+2,FALSE)*SUMIFS('EPA US Data'!$I:$I,'EPA US Data'!$D:$D,'Country Selector'!$A$2,'EPA US Data'!$J:$J,$B$1,'EPA US Data'!$C:$C,M$2,'EPA US Data'!$G:$G,"&gt;="&amp;$A58,'EPA US Data'!$G:$G,"&lt;"&amp;$B58)+IF('Multipliers and Adjustments'!$B$66="Y",'SNAP Adjustment'!N170,0))*unit_conv*'State Downscaling Multipliers'!$B$9</f>
        <v>0</v>
      </c>
      <c r="N58" s="2">
        <f t="shared" ref="N58:Q58" si="393">M58+($R58-$M58)/5</f>
        <v>0</v>
      </c>
      <c r="O58" s="2">
        <f t="shared" si="393"/>
        <v>0</v>
      </c>
      <c r="P58" s="2">
        <f t="shared" si="393"/>
        <v>0</v>
      </c>
      <c r="Q58" s="2">
        <f t="shared" si="393"/>
        <v>0</v>
      </c>
      <c r="R58" s="105">
        <f>(VLOOKUP($B$1,'Multipliers and Adjustments'!$A$70:$I$86,TRUNC(COLUMN(R$2)/5)+2,FALSE)*SUMIFS('EPA US Data'!$I:$I,'EPA US Data'!$D:$D,'Country Selector'!$A$2,'EPA US Data'!$J:$J,$B$1,'EPA US Data'!$C:$C,R$2,'EPA US Data'!$G:$G,"&gt;="&amp;$A58,'EPA US Data'!$G:$G,"&lt;"&amp;$B58)+IF('Multipliers and Adjustments'!$B$66="Y",'SNAP Adjustment'!S170,0))*unit_conv*'State Downscaling Multipliers'!$B$9</f>
        <v>0</v>
      </c>
      <c r="S58" s="2">
        <f t="shared" ref="S58:V58" si="394">R58+($W58-$R58)/5</f>
        <v>0</v>
      </c>
      <c r="T58" s="2">
        <f t="shared" si="394"/>
        <v>0</v>
      </c>
      <c r="U58" s="2">
        <f t="shared" si="394"/>
        <v>0</v>
      </c>
      <c r="V58" s="2">
        <f t="shared" si="394"/>
        <v>0</v>
      </c>
      <c r="W58" s="105">
        <f>(VLOOKUP($B$1,'Multipliers and Adjustments'!$A$70:$I$86,TRUNC(COLUMN(W$2)/5)+2,FALSE)*SUMIFS('EPA US Data'!$I:$I,'EPA US Data'!$D:$D,'Country Selector'!$A$2,'EPA US Data'!$J:$J,$B$1,'EPA US Data'!$C:$C,W$2,'EPA US Data'!$G:$G,"&gt;="&amp;$A58,'EPA US Data'!$G:$G,"&lt;"&amp;$B58)+IF('Multipliers and Adjustments'!$B$66="Y",'SNAP Adjustment'!X170,0))*unit_conv*'State Downscaling Multipliers'!$B$9</f>
        <v>0</v>
      </c>
      <c r="X58" s="2">
        <f t="shared" ref="X58:AA58" si="395">W58+($AB58-$W58)/5</f>
        <v>0</v>
      </c>
      <c r="Y58" s="2">
        <f t="shared" si="395"/>
        <v>0</v>
      </c>
      <c r="Z58" s="2">
        <f t="shared" si="395"/>
        <v>0</v>
      </c>
      <c r="AA58" s="2">
        <f t="shared" si="395"/>
        <v>0</v>
      </c>
      <c r="AB58" s="105">
        <f>(VLOOKUP($B$1,'Multipliers and Adjustments'!$A$70:$I$86,TRUNC(COLUMN(AB$2)/5)+2,FALSE)*SUMIFS('EPA US Data'!$I:$I,'EPA US Data'!$D:$D,'Country Selector'!$A$2,'EPA US Data'!$J:$J,$B$1,'EPA US Data'!$C:$C,AB$2,'EPA US Data'!$G:$G,"&gt;="&amp;$A58,'EPA US Data'!$G:$G,"&lt;"&amp;$B58)+IF('Multipliers and Adjustments'!$B$66="Y",'SNAP Adjustment'!AC170,0))*unit_conv*'State Downscaling Multipliers'!$B$9</f>
        <v>0</v>
      </c>
      <c r="AC58" s="2">
        <f t="shared" ref="AC58:AF58" si="396">AB58+($AG58-$AB58)/5</f>
        <v>0</v>
      </c>
      <c r="AD58" s="2">
        <f t="shared" si="396"/>
        <v>0</v>
      </c>
      <c r="AE58" s="2">
        <f t="shared" si="396"/>
        <v>0</v>
      </c>
      <c r="AF58" s="2">
        <f t="shared" si="396"/>
        <v>0</v>
      </c>
      <c r="AG58" s="105">
        <f>(VLOOKUP($B$1,'Multipliers and Adjustments'!$A$70:$I$86,TRUNC(COLUMN(AG$2)/5)+2,FALSE)*SUMIFS('EPA US Data'!$I:$I,'EPA US Data'!$D:$D,'Country Selector'!$A$2,'EPA US Data'!$J:$J,$B$1,'EPA US Data'!$C:$C,AG$2,'EPA US Data'!$G:$G,"&gt;="&amp;$A58,'EPA US Data'!$G:$G,"&lt;"&amp;$B58)+IF('Multipliers and Adjustments'!$B$66="Y",'SNAP Adjustment'!AH170,0))*unit_conv*'State Downscaling Multipliers'!$B$9</f>
        <v>0</v>
      </c>
      <c r="AH58" s="2">
        <f t="shared" ref="AH58:AK58" si="397">AG58+($AL58-$AG58)/5</f>
        <v>0</v>
      </c>
      <c r="AI58" s="2">
        <f t="shared" si="397"/>
        <v>0</v>
      </c>
      <c r="AJ58" s="2">
        <f t="shared" si="397"/>
        <v>0</v>
      </c>
      <c r="AK58" s="2">
        <f t="shared" si="397"/>
        <v>0</v>
      </c>
      <c r="AL58" s="105">
        <f>(VLOOKUP($B$1,'Multipliers and Adjustments'!$A$70:$I$86,TRUNC(COLUMN(AL$2)/5)+2,FALSE)*SUMIFS('EPA US Data'!$I:$I,'EPA US Data'!$D:$D,'Country Selector'!$A$2,'EPA US Data'!$J:$J,$B$1,'EPA US Data'!$C:$C,AL$2,'EPA US Data'!$G:$G,"&gt;="&amp;$A58,'EPA US Data'!$G:$G,"&lt;"&amp;$B58)+IF('Multipliers and Adjustments'!$B$66="Y",'SNAP Adjustment'!AM170,0))*unit_conv*'State Downscaling Multipliers'!$B$9</f>
        <v>0</v>
      </c>
    </row>
    <row r="59" spans="1:38" ht="15.75" customHeight="1" x14ac:dyDescent="0.25">
      <c r="A59" s="49">
        <f t="shared" si="234"/>
        <v>800</v>
      </c>
      <c r="B59" s="49">
        <f t="shared" si="299"/>
        <v>850</v>
      </c>
      <c r="C59" s="105">
        <f>(VLOOKUP($B$1,'Multipliers and Adjustments'!$A$70:$I$86,TRUNC(COLUMN(C$2)/5)+2,FALSE)*SUMIFS('EPA US Data'!$I:$I,'EPA US Data'!$D:$D,'Country Selector'!$A$2,'EPA US Data'!$J:$J,$B$1,'EPA US Data'!$C:$C,C$2,'EPA US Data'!$G:$G,"&gt;="&amp;$A59,'EPA US Data'!$G:$G,"&lt;"&amp;$B59)+IF('Multipliers and Adjustments'!$B$66="Y",'SNAP Adjustment'!D171,0))*unit_conv*'State Downscaling Multipliers'!$B$9</f>
        <v>0</v>
      </c>
      <c r="D59" s="2">
        <f t="shared" ref="D59:G59" si="398">C59+($H59-$C59)/5</f>
        <v>0</v>
      </c>
      <c r="E59" s="2">
        <f t="shared" si="398"/>
        <v>0</v>
      </c>
      <c r="F59" s="2">
        <f t="shared" si="398"/>
        <v>0</v>
      </c>
      <c r="G59" s="2">
        <f t="shared" si="398"/>
        <v>0</v>
      </c>
      <c r="H59" s="105">
        <f>(VLOOKUP($B$1,'Multipliers and Adjustments'!$A$70:$I$86,TRUNC(COLUMN(H$2)/5)+2,FALSE)*SUMIFS('EPA US Data'!$I:$I,'EPA US Data'!$D:$D,'Country Selector'!$A$2,'EPA US Data'!$J:$J,$B$1,'EPA US Data'!$C:$C,H$2,'EPA US Data'!$G:$G,"&gt;="&amp;$A59,'EPA US Data'!$G:$G,"&lt;"&amp;$B59)+IF('Multipliers and Adjustments'!$B$66="Y",'SNAP Adjustment'!I171,0))*unit_conv*'State Downscaling Multipliers'!$B$9</f>
        <v>0</v>
      </c>
      <c r="I59" s="2">
        <f t="shared" ref="I59:L59" si="399">H59+($M59-$H59)/5</f>
        <v>0</v>
      </c>
      <c r="J59" s="2">
        <f t="shared" si="399"/>
        <v>0</v>
      </c>
      <c r="K59" s="2">
        <f t="shared" si="399"/>
        <v>0</v>
      </c>
      <c r="L59" s="2">
        <f t="shared" si="399"/>
        <v>0</v>
      </c>
      <c r="M59" s="105">
        <f>(VLOOKUP($B$1,'Multipliers and Adjustments'!$A$70:$I$86,TRUNC(COLUMN(M$2)/5)+2,FALSE)*SUMIFS('EPA US Data'!$I:$I,'EPA US Data'!$D:$D,'Country Selector'!$A$2,'EPA US Data'!$J:$J,$B$1,'EPA US Data'!$C:$C,M$2,'EPA US Data'!$G:$G,"&gt;="&amp;$A59,'EPA US Data'!$G:$G,"&lt;"&amp;$B59)+IF('Multipliers and Adjustments'!$B$66="Y",'SNAP Adjustment'!N171,0))*unit_conv*'State Downscaling Multipliers'!$B$9</f>
        <v>0</v>
      </c>
      <c r="N59" s="2">
        <f t="shared" ref="N59:Q59" si="400">M59+($R59-$M59)/5</f>
        <v>0</v>
      </c>
      <c r="O59" s="2">
        <f t="shared" si="400"/>
        <v>0</v>
      </c>
      <c r="P59" s="2">
        <f t="shared" si="400"/>
        <v>0</v>
      </c>
      <c r="Q59" s="2">
        <f t="shared" si="400"/>
        <v>0</v>
      </c>
      <c r="R59" s="105">
        <f>(VLOOKUP($B$1,'Multipliers and Adjustments'!$A$70:$I$86,TRUNC(COLUMN(R$2)/5)+2,FALSE)*SUMIFS('EPA US Data'!$I:$I,'EPA US Data'!$D:$D,'Country Selector'!$A$2,'EPA US Data'!$J:$J,$B$1,'EPA US Data'!$C:$C,R$2,'EPA US Data'!$G:$G,"&gt;="&amp;$A59,'EPA US Data'!$G:$G,"&lt;"&amp;$B59)+IF('Multipliers and Adjustments'!$B$66="Y",'SNAP Adjustment'!S171,0))*unit_conv*'State Downscaling Multipliers'!$B$9</f>
        <v>0</v>
      </c>
      <c r="S59" s="2">
        <f t="shared" ref="S59:V59" si="401">R59+($W59-$R59)/5</f>
        <v>0</v>
      </c>
      <c r="T59" s="2">
        <f t="shared" si="401"/>
        <v>0</v>
      </c>
      <c r="U59" s="2">
        <f t="shared" si="401"/>
        <v>0</v>
      </c>
      <c r="V59" s="2">
        <f t="shared" si="401"/>
        <v>0</v>
      </c>
      <c r="W59" s="105">
        <f>(VLOOKUP($B$1,'Multipliers and Adjustments'!$A$70:$I$86,TRUNC(COLUMN(W$2)/5)+2,FALSE)*SUMIFS('EPA US Data'!$I:$I,'EPA US Data'!$D:$D,'Country Selector'!$A$2,'EPA US Data'!$J:$J,$B$1,'EPA US Data'!$C:$C,W$2,'EPA US Data'!$G:$G,"&gt;="&amp;$A59,'EPA US Data'!$G:$G,"&lt;"&amp;$B59)+IF('Multipliers and Adjustments'!$B$66="Y",'SNAP Adjustment'!X171,0))*unit_conv*'State Downscaling Multipliers'!$B$9</f>
        <v>0</v>
      </c>
      <c r="X59" s="2">
        <f t="shared" ref="X59:AA59" si="402">W59+($AB59-$W59)/5</f>
        <v>0</v>
      </c>
      <c r="Y59" s="2">
        <f t="shared" si="402"/>
        <v>0</v>
      </c>
      <c r="Z59" s="2">
        <f t="shared" si="402"/>
        <v>0</v>
      </c>
      <c r="AA59" s="2">
        <f t="shared" si="402"/>
        <v>0</v>
      </c>
      <c r="AB59" s="105">
        <f>(VLOOKUP($B$1,'Multipliers and Adjustments'!$A$70:$I$86,TRUNC(COLUMN(AB$2)/5)+2,FALSE)*SUMIFS('EPA US Data'!$I:$I,'EPA US Data'!$D:$D,'Country Selector'!$A$2,'EPA US Data'!$J:$J,$B$1,'EPA US Data'!$C:$C,AB$2,'EPA US Data'!$G:$G,"&gt;="&amp;$A59,'EPA US Data'!$G:$G,"&lt;"&amp;$B59)+IF('Multipliers and Adjustments'!$B$66="Y",'SNAP Adjustment'!AC171,0))*unit_conv*'State Downscaling Multipliers'!$B$9</f>
        <v>0</v>
      </c>
      <c r="AC59" s="2">
        <f t="shared" ref="AC59:AF59" si="403">AB59+($AG59-$AB59)/5</f>
        <v>0</v>
      </c>
      <c r="AD59" s="2">
        <f t="shared" si="403"/>
        <v>0</v>
      </c>
      <c r="AE59" s="2">
        <f t="shared" si="403"/>
        <v>0</v>
      </c>
      <c r="AF59" s="2">
        <f t="shared" si="403"/>
        <v>0</v>
      </c>
      <c r="AG59" s="105">
        <f>(VLOOKUP($B$1,'Multipliers and Adjustments'!$A$70:$I$86,TRUNC(COLUMN(AG$2)/5)+2,FALSE)*SUMIFS('EPA US Data'!$I:$I,'EPA US Data'!$D:$D,'Country Selector'!$A$2,'EPA US Data'!$J:$J,$B$1,'EPA US Data'!$C:$C,AG$2,'EPA US Data'!$G:$G,"&gt;="&amp;$A59,'EPA US Data'!$G:$G,"&lt;"&amp;$B59)+IF('Multipliers and Adjustments'!$B$66="Y",'SNAP Adjustment'!AH171,0))*unit_conv*'State Downscaling Multipliers'!$B$9</f>
        <v>0</v>
      </c>
      <c r="AH59" s="2">
        <f t="shared" ref="AH59:AK59" si="404">AG59+($AL59-$AG59)/5</f>
        <v>0</v>
      </c>
      <c r="AI59" s="2">
        <f t="shared" si="404"/>
        <v>0</v>
      </c>
      <c r="AJ59" s="2">
        <f t="shared" si="404"/>
        <v>0</v>
      </c>
      <c r="AK59" s="2">
        <f t="shared" si="404"/>
        <v>0</v>
      </c>
      <c r="AL59" s="105">
        <f>(VLOOKUP($B$1,'Multipliers and Adjustments'!$A$70:$I$86,TRUNC(COLUMN(AL$2)/5)+2,FALSE)*SUMIFS('EPA US Data'!$I:$I,'EPA US Data'!$D:$D,'Country Selector'!$A$2,'EPA US Data'!$J:$J,$B$1,'EPA US Data'!$C:$C,AL$2,'EPA US Data'!$G:$G,"&gt;="&amp;$A59,'EPA US Data'!$G:$G,"&lt;"&amp;$B59)+IF('Multipliers and Adjustments'!$B$66="Y",'SNAP Adjustment'!AM171,0))*unit_conv*'State Downscaling Multipliers'!$B$9</f>
        <v>0</v>
      </c>
    </row>
    <row r="60" spans="1:38" ht="15.75" customHeight="1" x14ac:dyDescent="0.25">
      <c r="A60" s="49">
        <f t="shared" si="234"/>
        <v>850</v>
      </c>
      <c r="B60" s="49">
        <f t="shared" si="299"/>
        <v>900</v>
      </c>
      <c r="C60" s="105">
        <f>(VLOOKUP($B$1,'Multipliers and Adjustments'!$A$70:$I$86,TRUNC(COLUMN(C$2)/5)+2,FALSE)*SUMIFS('EPA US Data'!$I:$I,'EPA US Data'!$D:$D,'Country Selector'!$A$2,'EPA US Data'!$J:$J,$B$1,'EPA US Data'!$C:$C,C$2,'EPA US Data'!$G:$G,"&gt;="&amp;$A60,'EPA US Data'!$G:$G,"&lt;"&amp;$B60)+IF('Multipliers and Adjustments'!$B$66="Y",'SNAP Adjustment'!D172,0))*unit_conv*'State Downscaling Multipliers'!$B$9</f>
        <v>0</v>
      </c>
      <c r="D60" s="2">
        <f t="shared" ref="D60:G60" si="405">C60+($H60-$C60)/5</f>
        <v>0</v>
      </c>
      <c r="E60" s="2">
        <f t="shared" si="405"/>
        <v>0</v>
      </c>
      <c r="F60" s="2">
        <f t="shared" si="405"/>
        <v>0</v>
      </c>
      <c r="G60" s="2">
        <f t="shared" si="405"/>
        <v>0</v>
      </c>
      <c r="H60" s="105">
        <f>(VLOOKUP($B$1,'Multipliers and Adjustments'!$A$70:$I$86,TRUNC(COLUMN(H$2)/5)+2,FALSE)*SUMIFS('EPA US Data'!$I:$I,'EPA US Data'!$D:$D,'Country Selector'!$A$2,'EPA US Data'!$J:$J,$B$1,'EPA US Data'!$C:$C,H$2,'EPA US Data'!$G:$G,"&gt;="&amp;$A60,'EPA US Data'!$G:$G,"&lt;"&amp;$B60)+IF('Multipliers and Adjustments'!$B$66="Y",'SNAP Adjustment'!I172,0))*unit_conv*'State Downscaling Multipliers'!$B$9</f>
        <v>0</v>
      </c>
      <c r="I60" s="2">
        <f t="shared" ref="I60:L60" si="406">H60+($M60-$H60)/5</f>
        <v>0</v>
      </c>
      <c r="J60" s="2">
        <f t="shared" si="406"/>
        <v>0</v>
      </c>
      <c r="K60" s="2">
        <f t="shared" si="406"/>
        <v>0</v>
      </c>
      <c r="L60" s="2">
        <f t="shared" si="406"/>
        <v>0</v>
      </c>
      <c r="M60" s="105">
        <f>(VLOOKUP($B$1,'Multipliers and Adjustments'!$A$70:$I$86,TRUNC(COLUMN(M$2)/5)+2,FALSE)*SUMIFS('EPA US Data'!$I:$I,'EPA US Data'!$D:$D,'Country Selector'!$A$2,'EPA US Data'!$J:$J,$B$1,'EPA US Data'!$C:$C,M$2,'EPA US Data'!$G:$G,"&gt;="&amp;$A60,'EPA US Data'!$G:$G,"&lt;"&amp;$B60)+IF('Multipliers and Adjustments'!$B$66="Y",'SNAP Adjustment'!N172,0))*unit_conv*'State Downscaling Multipliers'!$B$9</f>
        <v>0</v>
      </c>
      <c r="N60" s="2">
        <f t="shared" ref="N60:Q60" si="407">M60+($R60-$M60)/5</f>
        <v>0</v>
      </c>
      <c r="O60" s="2">
        <f t="shared" si="407"/>
        <v>0</v>
      </c>
      <c r="P60" s="2">
        <f t="shared" si="407"/>
        <v>0</v>
      </c>
      <c r="Q60" s="2">
        <f t="shared" si="407"/>
        <v>0</v>
      </c>
      <c r="R60" s="105">
        <f>(VLOOKUP($B$1,'Multipliers and Adjustments'!$A$70:$I$86,TRUNC(COLUMN(R$2)/5)+2,FALSE)*SUMIFS('EPA US Data'!$I:$I,'EPA US Data'!$D:$D,'Country Selector'!$A$2,'EPA US Data'!$J:$J,$B$1,'EPA US Data'!$C:$C,R$2,'EPA US Data'!$G:$G,"&gt;="&amp;$A60,'EPA US Data'!$G:$G,"&lt;"&amp;$B60)+IF('Multipliers and Adjustments'!$B$66="Y",'SNAP Adjustment'!S172,0))*unit_conv*'State Downscaling Multipliers'!$B$9</f>
        <v>0</v>
      </c>
      <c r="S60" s="2">
        <f t="shared" ref="S60:V60" si="408">R60+($W60-$R60)/5</f>
        <v>0</v>
      </c>
      <c r="T60" s="2">
        <f t="shared" si="408"/>
        <v>0</v>
      </c>
      <c r="U60" s="2">
        <f t="shared" si="408"/>
        <v>0</v>
      </c>
      <c r="V60" s="2">
        <f t="shared" si="408"/>
        <v>0</v>
      </c>
      <c r="W60" s="105">
        <f>(VLOOKUP($B$1,'Multipliers and Adjustments'!$A$70:$I$86,TRUNC(COLUMN(W$2)/5)+2,FALSE)*SUMIFS('EPA US Data'!$I:$I,'EPA US Data'!$D:$D,'Country Selector'!$A$2,'EPA US Data'!$J:$J,$B$1,'EPA US Data'!$C:$C,W$2,'EPA US Data'!$G:$G,"&gt;="&amp;$A60,'EPA US Data'!$G:$G,"&lt;"&amp;$B60)+IF('Multipliers and Adjustments'!$B$66="Y",'SNAP Adjustment'!X172,0))*unit_conv*'State Downscaling Multipliers'!$B$9</f>
        <v>0</v>
      </c>
      <c r="X60" s="2">
        <f t="shared" ref="X60:AA60" si="409">W60+($AB60-$W60)/5</f>
        <v>0</v>
      </c>
      <c r="Y60" s="2">
        <f t="shared" si="409"/>
        <v>0</v>
      </c>
      <c r="Z60" s="2">
        <f t="shared" si="409"/>
        <v>0</v>
      </c>
      <c r="AA60" s="2">
        <f t="shared" si="409"/>
        <v>0</v>
      </c>
      <c r="AB60" s="105">
        <f>(VLOOKUP($B$1,'Multipliers and Adjustments'!$A$70:$I$86,TRUNC(COLUMN(AB$2)/5)+2,FALSE)*SUMIFS('EPA US Data'!$I:$I,'EPA US Data'!$D:$D,'Country Selector'!$A$2,'EPA US Data'!$J:$J,$B$1,'EPA US Data'!$C:$C,AB$2,'EPA US Data'!$G:$G,"&gt;="&amp;$A60,'EPA US Data'!$G:$G,"&lt;"&amp;$B60)+IF('Multipliers and Adjustments'!$B$66="Y",'SNAP Adjustment'!AC172,0))*unit_conv*'State Downscaling Multipliers'!$B$9</f>
        <v>0</v>
      </c>
      <c r="AC60" s="2">
        <f t="shared" ref="AC60:AF60" si="410">AB60+($AG60-$AB60)/5</f>
        <v>0</v>
      </c>
      <c r="AD60" s="2">
        <f t="shared" si="410"/>
        <v>0</v>
      </c>
      <c r="AE60" s="2">
        <f t="shared" si="410"/>
        <v>0</v>
      </c>
      <c r="AF60" s="2">
        <f t="shared" si="410"/>
        <v>0</v>
      </c>
      <c r="AG60" s="105">
        <f>(VLOOKUP($B$1,'Multipliers and Adjustments'!$A$70:$I$86,TRUNC(COLUMN(AG$2)/5)+2,FALSE)*SUMIFS('EPA US Data'!$I:$I,'EPA US Data'!$D:$D,'Country Selector'!$A$2,'EPA US Data'!$J:$J,$B$1,'EPA US Data'!$C:$C,AG$2,'EPA US Data'!$G:$G,"&gt;="&amp;$A60,'EPA US Data'!$G:$G,"&lt;"&amp;$B60)+IF('Multipliers and Adjustments'!$B$66="Y",'SNAP Adjustment'!AH172,0))*unit_conv*'State Downscaling Multipliers'!$B$9</f>
        <v>0</v>
      </c>
      <c r="AH60" s="2">
        <f t="shared" ref="AH60:AK60" si="411">AG60+($AL60-$AG60)/5</f>
        <v>0</v>
      </c>
      <c r="AI60" s="2">
        <f t="shared" si="411"/>
        <v>0</v>
      </c>
      <c r="AJ60" s="2">
        <f t="shared" si="411"/>
        <v>0</v>
      </c>
      <c r="AK60" s="2">
        <f t="shared" si="411"/>
        <v>0</v>
      </c>
      <c r="AL60" s="105">
        <f>(VLOOKUP($B$1,'Multipliers and Adjustments'!$A$70:$I$86,TRUNC(COLUMN(AL$2)/5)+2,FALSE)*SUMIFS('EPA US Data'!$I:$I,'EPA US Data'!$D:$D,'Country Selector'!$A$2,'EPA US Data'!$J:$J,$B$1,'EPA US Data'!$C:$C,AL$2,'EPA US Data'!$G:$G,"&gt;="&amp;$A60,'EPA US Data'!$G:$G,"&lt;"&amp;$B60)+IF('Multipliers and Adjustments'!$B$66="Y",'SNAP Adjustment'!AM172,0))*unit_conv*'State Downscaling Multipliers'!$B$9</f>
        <v>0</v>
      </c>
    </row>
    <row r="61" spans="1:38" ht="15.75" customHeight="1" x14ac:dyDescent="0.25">
      <c r="A61" s="49">
        <f t="shared" si="234"/>
        <v>900</v>
      </c>
      <c r="B61" s="49">
        <f t="shared" si="299"/>
        <v>950</v>
      </c>
      <c r="C61" s="105">
        <f>(VLOOKUP($B$1,'Multipliers and Adjustments'!$A$70:$I$86,TRUNC(COLUMN(C$2)/5)+2,FALSE)*SUMIFS('EPA US Data'!$I:$I,'EPA US Data'!$D:$D,'Country Selector'!$A$2,'EPA US Data'!$J:$J,$B$1,'EPA US Data'!$C:$C,C$2,'EPA US Data'!$G:$G,"&gt;="&amp;$A61,'EPA US Data'!$G:$G,"&lt;"&amp;$B61)+IF('Multipliers and Adjustments'!$B$66="Y",'SNAP Adjustment'!D173,0))*unit_conv*'State Downscaling Multipliers'!$B$9</f>
        <v>0</v>
      </c>
      <c r="D61" s="2">
        <f t="shared" ref="D61:G61" si="412">C61+($H61-$C61)/5</f>
        <v>0</v>
      </c>
      <c r="E61" s="2">
        <f t="shared" si="412"/>
        <v>0</v>
      </c>
      <c r="F61" s="2">
        <f t="shared" si="412"/>
        <v>0</v>
      </c>
      <c r="G61" s="2">
        <f t="shared" si="412"/>
        <v>0</v>
      </c>
      <c r="H61" s="105">
        <f>(VLOOKUP($B$1,'Multipliers and Adjustments'!$A$70:$I$86,TRUNC(COLUMN(H$2)/5)+2,FALSE)*SUMIFS('EPA US Data'!$I:$I,'EPA US Data'!$D:$D,'Country Selector'!$A$2,'EPA US Data'!$J:$J,$B$1,'EPA US Data'!$C:$C,H$2,'EPA US Data'!$G:$G,"&gt;="&amp;$A61,'EPA US Data'!$G:$G,"&lt;"&amp;$B61)+IF('Multipliers and Adjustments'!$B$66="Y",'SNAP Adjustment'!I173,0))*unit_conv*'State Downscaling Multipliers'!$B$9</f>
        <v>0</v>
      </c>
      <c r="I61" s="2">
        <f t="shared" ref="I61:L61" si="413">H61+($M61-$H61)/5</f>
        <v>0</v>
      </c>
      <c r="J61" s="2">
        <f t="shared" si="413"/>
        <v>0</v>
      </c>
      <c r="K61" s="2">
        <f t="shared" si="413"/>
        <v>0</v>
      </c>
      <c r="L61" s="2">
        <f t="shared" si="413"/>
        <v>0</v>
      </c>
      <c r="M61" s="105">
        <f>(VLOOKUP($B$1,'Multipliers and Adjustments'!$A$70:$I$86,TRUNC(COLUMN(M$2)/5)+2,FALSE)*SUMIFS('EPA US Data'!$I:$I,'EPA US Data'!$D:$D,'Country Selector'!$A$2,'EPA US Data'!$J:$J,$B$1,'EPA US Data'!$C:$C,M$2,'EPA US Data'!$G:$G,"&gt;="&amp;$A61,'EPA US Data'!$G:$G,"&lt;"&amp;$B61)+IF('Multipliers and Adjustments'!$B$66="Y",'SNAP Adjustment'!N173,0))*unit_conv*'State Downscaling Multipliers'!$B$9</f>
        <v>0</v>
      </c>
      <c r="N61" s="2">
        <f t="shared" ref="N61:Q61" si="414">M61+($R61-$M61)/5</f>
        <v>0</v>
      </c>
      <c r="O61" s="2">
        <f t="shared" si="414"/>
        <v>0</v>
      </c>
      <c r="P61" s="2">
        <f t="shared" si="414"/>
        <v>0</v>
      </c>
      <c r="Q61" s="2">
        <f t="shared" si="414"/>
        <v>0</v>
      </c>
      <c r="R61" s="105">
        <f>(VLOOKUP($B$1,'Multipliers and Adjustments'!$A$70:$I$86,TRUNC(COLUMN(R$2)/5)+2,FALSE)*SUMIFS('EPA US Data'!$I:$I,'EPA US Data'!$D:$D,'Country Selector'!$A$2,'EPA US Data'!$J:$J,$B$1,'EPA US Data'!$C:$C,R$2,'EPA US Data'!$G:$G,"&gt;="&amp;$A61,'EPA US Data'!$G:$G,"&lt;"&amp;$B61)+IF('Multipliers and Adjustments'!$B$66="Y",'SNAP Adjustment'!S173,0))*unit_conv*'State Downscaling Multipliers'!$B$9</f>
        <v>0</v>
      </c>
      <c r="S61" s="2">
        <f t="shared" ref="S61:V61" si="415">R61+($W61-$R61)/5</f>
        <v>0</v>
      </c>
      <c r="T61" s="2">
        <f t="shared" si="415"/>
        <v>0</v>
      </c>
      <c r="U61" s="2">
        <f t="shared" si="415"/>
        <v>0</v>
      </c>
      <c r="V61" s="2">
        <f t="shared" si="415"/>
        <v>0</v>
      </c>
      <c r="W61" s="105">
        <f>(VLOOKUP($B$1,'Multipliers and Adjustments'!$A$70:$I$86,TRUNC(COLUMN(W$2)/5)+2,FALSE)*SUMIFS('EPA US Data'!$I:$I,'EPA US Data'!$D:$D,'Country Selector'!$A$2,'EPA US Data'!$J:$J,$B$1,'EPA US Data'!$C:$C,W$2,'EPA US Data'!$G:$G,"&gt;="&amp;$A61,'EPA US Data'!$G:$G,"&lt;"&amp;$B61)+IF('Multipliers and Adjustments'!$B$66="Y",'SNAP Adjustment'!X173,0))*unit_conv*'State Downscaling Multipliers'!$B$9</f>
        <v>0</v>
      </c>
      <c r="X61" s="2">
        <f t="shared" ref="X61:AA61" si="416">W61+($AB61-$W61)/5</f>
        <v>0</v>
      </c>
      <c r="Y61" s="2">
        <f t="shared" si="416"/>
        <v>0</v>
      </c>
      <c r="Z61" s="2">
        <f t="shared" si="416"/>
        <v>0</v>
      </c>
      <c r="AA61" s="2">
        <f t="shared" si="416"/>
        <v>0</v>
      </c>
      <c r="AB61" s="105">
        <f>(VLOOKUP($B$1,'Multipliers and Adjustments'!$A$70:$I$86,TRUNC(COLUMN(AB$2)/5)+2,FALSE)*SUMIFS('EPA US Data'!$I:$I,'EPA US Data'!$D:$D,'Country Selector'!$A$2,'EPA US Data'!$J:$J,$B$1,'EPA US Data'!$C:$C,AB$2,'EPA US Data'!$G:$G,"&gt;="&amp;$A61,'EPA US Data'!$G:$G,"&lt;"&amp;$B61)+IF('Multipliers and Adjustments'!$B$66="Y",'SNAP Adjustment'!AC173,0))*unit_conv*'State Downscaling Multipliers'!$B$9</f>
        <v>0</v>
      </c>
      <c r="AC61" s="2">
        <f t="shared" ref="AC61:AF61" si="417">AB61+($AG61-$AB61)/5</f>
        <v>0</v>
      </c>
      <c r="AD61" s="2">
        <f t="shared" si="417"/>
        <v>0</v>
      </c>
      <c r="AE61" s="2">
        <f t="shared" si="417"/>
        <v>0</v>
      </c>
      <c r="AF61" s="2">
        <f t="shared" si="417"/>
        <v>0</v>
      </c>
      <c r="AG61" s="105">
        <f>(VLOOKUP($B$1,'Multipliers and Adjustments'!$A$70:$I$86,TRUNC(COLUMN(AG$2)/5)+2,FALSE)*SUMIFS('EPA US Data'!$I:$I,'EPA US Data'!$D:$D,'Country Selector'!$A$2,'EPA US Data'!$J:$J,$B$1,'EPA US Data'!$C:$C,AG$2,'EPA US Data'!$G:$G,"&gt;="&amp;$A61,'EPA US Data'!$G:$G,"&lt;"&amp;$B61)+IF('Multipliers and Adjustments'!$B$66="Y",'SNAP Adjustment'!AH173,0))*unit_conv*'State Downscaling Multipliers'!$B$9</f>
        <v>0</v>
      </c>
      <c r="AH61" s="2">
        <f t="shared" ref="AH61:AK61" si="418">AG61+($AL61-$AG61)/5</f>
        <v>0</v>
      </c>
      <c r="AI61" s="2">
        <f t="shared" si="418"/>
        <v>0</v>
      </c>
      <c r="AJ61" s="2">
        <f t="shared" si="418"/>
        <v>0</v>
      </c>
      <c r="AK61" s="2">
        <f t="shared" si="418"/>
        <v>0</v>
      </c>
      <c r="AL61" s="105">
        <f>(VLOOKUP($B$1,'Multipliers and Adjustments'!$A$70:$I$86,TRUNC(COLUMN(AL$2)/5)+2,FALSE)*SUMIFS('EPA US Data'!$I:$I,'EPA US Data'!$D:$D,'Country Selector'!$A$2,'EPA US Data'!$J:$J,$B$1,'EPA US Data'!$C:$C,AL$2,'EPA US Data'!$G:$G,"&gt;="&amp;$A61,'EPA US Data'!$G:$G,"&lt;"&amp;$B61)+IF('Multipliers and Adjustments'!$B$66="Y",'SNAP Adjustment'!AM173,0))*unit_conv*'State Downscaling Multipliers'!$B$9</f>
        <v>0</v>
      </c>
    </row>
    <row r="62" spans="1:38" ht="15.75" customHeight="1" x14ac:dyDescent="0.25">
      <c r="A62" s="49">
        <f t="shared" si="234"/>
        <v>950</v>
      </c>
      <c r="B62" s="49">
        <f t="shared" si="299"/>
        <v>1000</v>
      </c>
      <c r="C62" s="105">
        <f>(VLOOKUP($B$1,'Multipliers and Adjustments'!$A$70:$I$86,TRUNC(COLUMN(C$2)/5)+2,FALSE)*SUMIFS('EPA US Data'!$I:$I,'EPA US Data'!$D:$D,'Country Selector'!$A$2,'EPA US Data'!$J:$J,$B$1,'EPA US Data'!$C:$C,C$2,'EPA US Data'!$G:$G,"&gt;="&amp;$A62,'EPA US Data'!$G:$G,"&lt;"&amp;$B62)+IF('Multipliers and Adjustments'!$B$66="Y",'SNAP Adjustment'!D174,0))*unit_conv*'State Downscaling Multipliers'!$B$9</f>
        <v>0</v>
      </c>
      <c r="D62" s="2">
        <f t="shared" ref="D62:G62" si="419">C62+($H62-$C62)/5</f>
        <v>0</v>
      </c>
      <c r="E62" s="2">
        <f t="shared" si="419"/>
        <v>0</v>
      </c>
      <c r="F62" s="2">
        <f t="shared" si="419"/>
        <v>0</v>
      </c>
      <c r="G62" s="2">
        <f t="shared" si="419"/>
        <v>0</v>
      </c>
      <c r="H62" s="105">
        <f>(VLOOKUP($B$1,'Multipliers and Adjustments'!$A$70:$I$86,TRUNC(COLUMN(H$2)/5)+2,FALSE)*SUMIFS('EPA US Data'!$I:$I,'EPA US Data'!$D:$D,'Country Selector'!$A$2,'EPA US Data'!$J:$J,$B$1,'EPA US Data'!$C:$C,H$2,'EPA US Data'!$G:$G,"&gt;="&amp;$A62,'EPA US Data'!$G:$G,"&lt;"&amp;$B62)+IF('Multipliers and Adjustments'!$B$66="Y",'SNAP Adjustment'!I174,0))*unit_conv*'State Downscaling Multipliers'!$B$9</f>
        <v>0</v>
      </c>
      <c r="I62" s="2">
        <f t="shared" ref="I62:L62" si="420">H62+($M62-$H62)/5</f>
        <v>0</v>
      </c>
      <c r="J62" s="2">
        <f t="shared" si="420"/>
        <v>0</v>
      </c>
      <c r="K62" s="2">
        <f t="shared" si="420"/>
        <v>0</v>
      </c>
      <c r="L62" s="2">
        <f t="shared" si="420"/>
        <v>0</v>
      </c>
      <c r="M62" s="105">
        <f>(VLOOKUP($B$1,'Multipliers and Adjustments'!$A$70:$I$86,TRUNC(COLUMN(M$2)/5)+2,FALSE)*SUMIFS('EPA US Data'!$I:$I,'EPA US Data'!$D:$D,'Country Selector'!$A$2,'EPA US Data'!$J:$J,$B$1,'EPA US Data'!$C:$C,M$2,'EPA US Data'!$G:$G,"&gt;="&amp;$A62,'EPA US Data'!$G:$G,"&lt;"&amp;$B62)+IF('Multipliers and Adjustments'!$B$66="Y",'SNAP Adjustment'!N174,0))*unit_conv*'State Downscaling Multipliers'!$B$9</f>
        <v>0</v>
      </c>
      <c r="N62" s="2">
        <f t="shared" ref="N62:Q62" si="421">M62+($R62-$M62)/5</f>
        <v>0</v>
      </c>
      <c r="O62" s="2">
        <f t="shared" si="421"/>
        <v>0</v>
      </c>
      <c r="P62" s="2">
        <f t="shared" si="421"/>
        <v>0</v>
      </c>
      <c r="Q62" s="2">
        <f t="shared" si="421"/>
        <v>0</v>
      </c>
      <c r="R62" s="105">
        <f>(VLOOKUP($B$1,'Multipliers and Adjustments'!$A$70:$I$86,TRUNC(COLUMN(R$2)/5)+2,FALSE)*SUMIFS('EPA US Data'!$I:$I,'EPA US Data'!$D:$D,'Country Selector'!$A$2,'EPA US Data'!$J:$J,$B$1,'EPA US Data'!$C:$C,R$2,'EPA US Data'!$G:$G,"&gt;="&amp;$A62,'EPA US Data'!$G:$G,"&lt;"&amp;$B62)+IF('Multipliers and Adjustments'!$B$66="Y",'SNAP Adjustment'!S174,0))*unit_conv*'State Downscaling Multipliers'!$B$9</f>
        <v>0</v>
      </c>
      <c r="S62" s="2">
        <f t="shared" ref="S62:V62" si="422">R62+($W62-$R62)/5</f>
        <v>0</v>
      </c>
      <c r="T62" s="2">
        <f t="shared" si="422"/>
        <v>0</v>
      </c>
      <c r="U62" s="2">
        <f t="shared" si="422"/>
        <v>0</v>
      </c>
      <c r="V62" s="2">
        <f t="shared" si="422"/>
        <v>0</v>
      </c>
      <c r="W62" s="105">
        <f>(VLOOKUP($B$1,'Multipliers and Adjustments'!$A$70:$I$86,TRUNC(COLUMN(W$2)/5)+2,FALSE)*SUMIFS('EPA US Data'!$I:$I,'EPA US Data'!$D:$D,'Country Selector'!$A$2,'EPA US Data'!$J:$J,$B$1,'EPA US Data'!$C:$C,W$2,'EPA US Data'!$G:$G,"&gt;="&amp;$A62,'EPA US Data'!$G:$G,"&lt;"&amp;$B62)+IF('Multipliers and Adjustments'!$B$66="Y",'SNAP Adjustment'!X174,0))*unit_conv*'State Downscaling Multipliers'!$B$9</f>
        <v>0</v>
      </c>
      <c r="X62" s="2">
        <f t="shared" ref="X62:AA62" si="423">W62+($AB62-$W62)/5</f>
        <v>0</v>
      </c>
      <c r="Y62" s="2">
        <f t="shared" si="423"/>
        <v>0</v>
      </c>
      <c r="Z62" s="2">
        <f t="shared" si="423"/>
        <v>0</v>
      </c>
      <c r="AA62" s="2">
        <f t="shared" si="423"/>
        <v>0</v>
      </c>
      <c r="AB62" s="105">
        <f>(VLOOKUP($B$1,'Multipliers and Adjustments'!$A$70:$I$86,TRUNC(COLUMN(AB$2)/5)+2,FALSE)*SUMIFS('EPA US Data'!$I:$I,'EPA US Data'!$D:$D,'Country Selector'!$A$2,'EPA US Data'!$J:$J,$B$1,'EPA US Data'!$C:$C,AB$2,'EPA US Data'!$G:$G,"&gt;="&amp;$A62,'EPA US Data'!$G:$G,"&lt;"&amp;$B62)+IF('Multipliers and Adjustments'!$B$66="Y",'SNAP Adjustment'!AC174,0))*unit_conv*'State Downscaling Multipliers'!$B$9</f>
        <v>0</v>
      </c>
      <c r="AC62" s="2">
        <f t="shared" ref="AC62:AF62" si="424">AB62+($AG62-$AB62)/5</f>
        <v>0</v>
      </c>
      <c r="AD62" s="2">
        <f t="shared" si="424"/>
        <v>0</v>
      </c>
      <c r="AE62" s="2">
        <f t="shared" si="424"/>
        <v>0</v>
      </c>
      <c r="AF62" s="2">
        <f t="shared" si="424"/>
        <v>0</v>
      </c>
      <c r="AG62" s="105">
        <f>(VLOOKUP($B$1,'Multipliers and Adjustments'!$A$70:$I$86,TRUNC(COLUMN(AG$2)/5)+2,FALSE)*SUMIFS('EPA US Data'!$I:$I,'EPA US Data'!$D:$D,'Country Selector'!$A$2,'EPA US Data'!$J:$J,$B$1,'EPA US Data'!$C:$C,AG$2,'EPA US Data'!$G:$G,"&gt;="&amp;$A62,'EPA US Data'!$G:$G,"&lt;"&amp;$B62)+IF('Multipliers and Adjustments'!$B$66="Y",'SNAP Adjustment'!AH174,0))*unit_conv*'State Downscaling Multipliers'!$B$9</f>
        <v>0</v>
      </c>
      <c r="AH62" s="2">
        <f t="shared" ref="AH62:AK62" si="425">AG62+($AL62-$AG62)/5</f>
        <v>0</v>
      </c>
      <c r="AI62" s="2">
        <f t="shared" si="425"/>
        <v>0</v>
      </c>
      <c r="AJ62" s="2">
        <f t="shared" si="425"/>
        <v>0</v>
      </c>
      <c r="AK62" s="2">
        <f t="shared" si="425"/>
        <v>0</v>
      </c>
      <c r="AL62" s="105">
        <f>(VLOOKUP($B$1,'Multipliers and Adjustments'!$A$70:$I$86,TRUNC(COLUMN(AL$2)/5)+2,FALSE)*SUMIFS('EPA US Data'!$I:$I,'EPA US Data'!$D:$D,'Country Selector'!$A$2,'EPA US Data'!$J:$J,$B$1,'EPA US Data'!$C:$C,AL$2,'EPA US Data'!$G:$G,"&gt;="&amp;$A62,'EPA US Data'!$G:$G,"&lt;"&amp;$B62)+IF('Multipliers and Adjustments'!$B$66="Y",'SNAP Adjustment'!AM174,0))*unit_conv*'State Downscaling Multipliers'!$B$9</f>
        <v>0</v>
      </c>
    </row>
    <row r="63" spans="1:38" ht="15.75" customHeight="1" x14ac:dyDescent="0.25">
      <c r="A63" s="49">
        <f t="shared" si="234"/>
        <v>1000</v>
      </c>
      <c r="B63" s="49">
        <f t="shared" si="299"/>
        <v>1050</v>
      </c>
      <c r="C63" s="105">
        <f>(VLOOKUP($B$1,'Multipliers and Adjustments'!$A$70:$I$86,TRUNC(COLUMN(C$2)/5)+2,FALSE)*SUMIFS('EPA US Data'!$I:$I,'EPA US Data'!$D:$D,'Country Selector'!$A$2,'EPA US Data'!$J:$J,$B$1,'EPA US Data'!$C:$C,C$2,'EPA US Data'!$G:$G,"&gt;="&amp;$A63,'EPA US Data'!$G:$G,"&lt;"&amp;$B63)+IF('Multipliers and Adjustments'!$B$66="Y",'SNAP Adjustment'!D175,0))*unit_conv*'State Downscaling Multipliers'!$B$9</f>
        <v>0</v>
      </c>
      <c r="D63" s="2">
        <f t="shared" ref="D63:G63" si="426">C63+($H63-$C63)/5</f>
        <v>0</v>
      </c>
      <c r="E63" s="2">
        <f t="shared" si="426"/>
        <v>0</v>
      </c>
      <c r="F63" s="2">
        <f t="shared" si="426"/>
        <v>0</v>
      </c>
      <c r="G63" s="2">
        <f t="shared" si="426"/>
        <v>0</v>
      </c>
      <c r="H63" s="105">
        <f>(VLOOKUP($B$1,'Multipliers and Adjustments'!$A$70:$I$86,TRUNC(COLUMN(H$2)/5)+2,FALSE)*SUMIFS('EPA US Data'!$I:$I,'EPA US Data'!$D:$D,'Country Selector'!$A$2,'EPA US Data'!$J:$J,$B$1,'EPA US Data'!$C:$C,H$2,'EPA US Data'!$G:$G,"&gt;="&amp;$A63,'EPA US Data'!$G:$G,"&lt;"&amp;$B63)+IF('Multipliers and Adjustments'!$B$66="Y",'SNAP Adjustment'!I175,0))*unit_conv*'State Downscaling Multipliers'!$B$9</f>
        <v>0</v>
      </c>
      <c r="I63" s="2">
        <f t="shared" ref="I63:L63" si="427">H63+($M63-$H63)/5</f>
        <v>0</v>
      </c>
      <c r="J63" s="2">
        <f t="shared" si="427"/>
        <v>0</v>
      </c>
      <c r="K63" s="2">
        <f t="shared" si="427"/>
        <v>0</v>
      </c>
      <c r="L63" s="2">
        <f t="shared" si="427"/>
        <v>0</v>
      </c>
      <c r="M63" s="105">
        <f>(VLOOKUP($B$1,'Multipliers and Adjustments'!$A$70:$I$86,TRUNC(COLUMN(M$2)/5)+2,FALSE)*SUMIFS('EPA US Data'!$I:$I,'EPA US Data'!$D:$D,'Country Selector'!$A$2,'EPA US Data'!$J:$J,$B$1,'EPA US Data'!$C:$C,M$2,'EPA US Data'!$G:$G,"&gt;="&amp;$A63,'EPA US Data'!$G:$G,"&lt;"&amp;$B63)+IF('Multipliers and Adjustments'!$B$66="Y",'SNAP Adjustment'!N175,0))*unit_conv*'State Downscaling Multipliers'!$B$9</f>
        <v>0</v>
      </c>
      <c r="N63" s="2">
        <f t="shared" ref="N63:Q63" si="428">M63+($R63-$M63)/5</f>
        <v>0</v>
      </c>
      <c r="O63" s="2">
        <f t="shared" si="428"/>
        <v>0</v>
      </c>
      <c r="P63" s="2">
        <f t="shared" si="428"/>
        <v>0</v>
      </c>
      <c r="Q63" s="2">
        <f t="shared" si="428"/>
        <v>0</v>
      </c>
      <c r="R63" s="105">
        <f>(VLOOKUP($B$1,'Multipliers and Adjustments'!$A$70:$I$86,TRUNC(COLUMN(R$2)/5)+2,FALSE)*SUMIFS('EPA US Data'!$I:$I,'EPA US Data'!$D:$D,'Country Selector'!$A$2,'EPA US Data'!$J:$J,$B$1,'EPA US Data'!$C:$C,R$2,'EPA US Data'!$G:$G,"&gt;="&amp;$A63,'EPA US Data'!$G:$G,"&lt;"&amp;$B63)+IF('Multipliers and Adjustments'!$B$66="Y",'SNAP Adjustment'!S175,0))*unit_conv*'State Downscaling Multipliers'!$B$9</f>
        <v>0</v>
      </c>
      <c r="S63" s="2">
        <f t="shared" ref="S63:V63" si="429">R63+($W63-$R63)/5</f>
        <v>0</v>
      </c>
      <c r="T63" s="2">
        <f t="shared" si="429"/>
        <v>0</v>
      </c>
      <c r="U63" s="2">
        <f t="shared" si="429"/>
        <v>0</v>
      </c>
      <c r="V63" s="2">
        <f t="shared" si="429"/>
        <v>0</v>
      </c>
      <c r="W63" s="105">
        <f>(VLOOKUP($B$1,'Multipliers and Adjustments'!$A$70:$I$86,TRUNC(COLUMN(W$2)/5)+2,FALSE)*SUMIFS('EPA US Data'!$I:$I,'EPA US Data'!$D:$D,'Country Selector'!$A$2,'EPA US Data'!$J:$J,$B$1,'EPA US Data'!$C:$C,W$2,'EPA US Data'!$G:$G,"&gt;="&amp;$A63,'EPA US Data'!$G:$G,"&lt;"&amp;$B63)+IF('Multipliers and Adjustments'!$B$66="Y",'SNAP Adjustment'!X175,0))*unit_conv*'State Downscaling Multipliers'!$B$9</f>
        <v>0</v>
      </c>
      <c r="X63" s="2">
        <f t="shared" ref="X63:AA63" si="430">W63+($AB63-$W63)/5</f>
        <v>0</v>
      </c>
      <c r="Y63" s="2">
        <f t="shared" si="430"/>
        <v>0</v>
      </c>
      <c r="Z63" s="2">
        <f t="shared" si="430"/>
        <v>0</v>
      </c>
      <c r="AA63" s="2">
        <f t="shared" si="430"/>
        <v>0</v>
      </c>
      <c r="AB63" s="105">
        <f>(VLOOKUP($B$1,'Multipliers and Adjustments'!$A$70:$I$86,TRUNC(COLUMN(AB$2)/5)+2,FALSE)*SUMIFS('EPA US Data'!$I:$I,'EPA US Data'!$D:$D,'Country Selector'!$A$2,'EPA US Data'!$J:$J,$B$1,'EPA US Data'!$C:$C,AB$2,'EPA US Data'!$G:$G,"&gt;="&amp;$A63,'EPA US Data'!$G:$G,"&lt;"&amp;$B63)+IF('Multipliers and Adjustments'!$B$66="Y",'SNAP Adjustment'!AC175,0))*unit_conv*'State Downscaling Multipliers'!$B$9</f>
        <v>0</v>
      </c>
      <c r="AC63" s="2">
        <f t="shared" ref="AC63:AF63" si="431">AB63+($AG63-$AB63)/5</f>
        <v>0</v>
      </c>
      <c r="AD63" s="2">
        <f t="shared" si="431"/>
        <v>0</v>
      </c>
      <c r="AE63" s="2">
        <f t="shared" si="431"/>
        <v>0</v>
      </c>
      <c r="AF63" s="2">
        <f t="shared" si="431"/>
        <v>0</v>
      </c>
      <c r="AG63" s="105">
        <f>(VLOOKUP($B$1,'Multipliers and Adjustments'!$A$70:$I$86,TRUNC(COLUMN(AG$2)/5)+2,FALSE)*SUMIFS('EPA US Data'!$I:$I,'EPA US Data'!$D:$D,'Country Selector'!$A$2,'EPA US Data'!$J:$J,$B$1,'EPA US Data'!$C:$C,AG$2,'EPA US Data'!$G:$G,"&gt;="&amp;$A63,'EPA US Data'!$G:$G,"&lt;"&amp;$B63)+IF('Multipliers and Adjustments'!$B$66="Y",'SNAP Adjustment'!AH175,0))*unit_conv*'State Downscaling Multipliers'!$B$9</f>
        <v>0</v>
      </c>
      <c r="AH63" s="2">
        <f t="shared" ref="AH63:AK63" si="432">AG63+($AL63-$AG63)/5</f>
        <v>0</v>
      </c>
      <c r="AI63" s="2">
        <f t="shared" si="432"/>
        <v>0</v>
      </c>
      <c r="AJ63" s="2">
        <f t="shared" si="432"/>
        <v>0</v>
      </c>
      <c r="AK63" s="2">
        <f t="shared" si="432"/>
        <v>0</v>
      </c>
      <c r="AL63" s="105">
        <f>(VLOOKUP($B$1,'Multipliers and Adjustments'!$A$70:$I$86,TRUNC(COLUMN(AL$2)/5)+2,FALSE)*SUMIFS('EPA US Data'!$I:$I,'EPA US Data'!$D:$D,'Country Selector'!$A$2,'EPA US Data'!$J:$J,$B$1,'EPA US Data'!$C:$C,AL$2,'EPA US Data'!$G:$G,"&gt;="&amp;$A63,'EPA US Data'!$G:$G,"&lt;"&amp;$B63)+IF('Multipliers and Adjustments'!$B$66="Y",'SNAP Adjustment'!AM175,0))*unit_conv*'State Downscaling Multipliers'!$B$9</f>
        <v>0</v>
      </c>
    </row>
    <row r="64" spans="1:38" ht="15.75" customHeight="1" x14ac:dyDescent="0.25">
      <c r="A64" s="49">
        <f t="shared" si="234"/>
        <v>1050</v>
      </c>
      <c r="B64" s="49">
        <f t="shared" si="299"/>
        <v>1100</v>
      </c>
      <c r="C64" s="105">
        <f>(VLOOKUP($B$1,'Multipliers and Adjustments'!$A$70:$I$86,TRUNC(COLUMN(C$2)/5)+2,FALSE)*SUMIFS('EPA US Data'!$I:$I,'EPA US Data'!$D:$D,'Country Selector'!$A$2,'EPA US Data'!$J:$J,$B$1,'EPA US Data'!$C:$C,C$2,'EPA US Data'!$G:$G,"&gt;="&amp;$A64,'EPA US Data'!$G:$G,"&lt;"&amp;$B64)+IF('Multipliers and Adjustments'!$B$66="Y",'SNAP Adjustment'!D176,0))*unit_conv*'State Downscaling Multipliers'!$B$9</f>
        <v>0</v>
      </c>
      <c r="D64" s="2">
        <f t="shared" ref="D64:G64" si="433">C64+($H64-$C64)/5</f>
        <v>0</v>
      </c>
      <c r="E64" s="2">
        <f t="shared" si="433"/>
        <v>0</v>
      </c>
      <c r="F64" s="2">
        <f t="shared" si="433"/>
        <v>0</v>
      </c>
      <c r="G64" s="2">
        <f t="shared" si="433"/>
        <v>0</v>
      </c>
      <c r="H64" s="105">
        <f>(VLOOKUP($B$1,'Multipliers and Adjustments'!$A$70:$I$86,TRUNC(COLUMN(H$2)/5)+2,FALSE)*SUMIFS('EPA US Data'!$I:$I,'EPA US Data'!$D:$D,'Country Selector'!$A$2,'EPA US Data'!$J:$J,$B$1,'EPA US Data'!$C:$C,H$2,'EPA US Data'!$G:$G,"&gt;="&amp;$A64,'EPA US Data'!$G:$G,"&lt;"&amp;$B64)+IF('Multipliers and Adjustments'!$B$66="Y",'SNAP Adjustment'!I176,0))*unit_conv*'State Downscaling Multipliers'!$B$9</f>
        <v>0</v>
      </c>
      <c r="I64" s="2">
        <f t="shared" ref="I64:L64" si="434">H64+($M64-$H64)/5</f>
        <v>0</v>
      </c>
      <c r="J64" s="2">
        <f t="shared" si="434"/>
        <v>0</v>
      </c>
      <c r="K64" s="2">
        <f t="shared" si="434"/>
        <v>0</v>
      </c>
      <c r="L64" s="2">
        <f t="shared" si="434"/>
        <v>0</v>
      </c>
      <c r="M64" s="105">
        <f>(VLOOKUP($B$1,'Multipliers and Adjustments'!$A$70:$I$86,TRUNC(COLUMN(M$2)/5)+2,FALSE)*SUMIFS('EPA US Data'!$I:$I,'EPA US Data'!$D:$D,'Country Selector'!$A$2,'EPA US Data'!$J:$J,$B$1,'EPA US Data'!$C:$C,M$2,'EPA US Data'!$G:$G,"&gt;="&amp;$A64,'EPA US Data'!$G:$G,"&lt;"&amp;$B64)+IF('Multipliers and Adjustments'!$B$66="Y",'SNAP Adjustment'!N176,0))*unit_conv*'State Downscaling Multipliers'!$B$9</f>
        <v>0</v>
      </c>
      <c r="N64" s="2">
        <f t="shared" ref="N64:Q64" si="435">M64+($R64-$M64)/5</f>
        <v>0</v>
      </c>
      <c r="O64" s="2">
        <f t="shared" si="435"/>
        <v>0</v>
      </c>
      <c r="P64" s="2">
        <f t="shared" si="435"/>
        <v>0</v>
      </c>
      <c r="Q64" s="2">
        <f t="shared" si="435"/>
        <v>0</v>
      </c>
      <c r="R64" s="105">
        <f>(VLOOKUP($B$1,'Multipliers and Adjustments'!$A$70:$I$86,TRUNC(COLUMN(R$2)/5)+2,FALSE)*SUMIFS('EPA US Data'!$I:$I,'EPA US Data'!$D:$D,'Country Selector'!$A$2,'EPA US Data'!$J:$J,$B$1,'EPA US Data'!$C:$C,R$2,'EPA US Data'!$G:$G,"&gt;="&amp;$A64,'EPA US Data'!$G:$G,"&lt;"&amp;$B64)+IF('Multipliers and Adjustments'!$B$66="Y",'SNAP Adjustment'!S176,0))*unit_conv*'State Downscaling Multipliers'!$B$9</f>
        <v>0</v>
      </c>
      <c r="S64" s="2">
        <f t="shared" ref="S64:V64" si="436">R64+($W64-$R64)/5</f>
        <v>0</v>
      </c>
      <c r="T64" s="2">
        <f t="shared" si="436"/>
        <v>0</v>
      </c>
      <c r="U64" s="2">
        <f t="shared" si="436"/>
        <v>0</v>
      </c>
      <c r="V64" s="2">
        <f t="shared" si="436"/>
        <v>0</v>
      </c>
      <c r="W64" s="105">
        <f>(VLOOKUP($B$1,'Multipliers and Adjustments'!$A$70:$I$86,TRUNC(COLUMN(W$2)/5)+2,FALSE)*SUMIFS('EPA US Data'!$I:$I,'EPA US Data'!$D:$D,'Country Selector'!$A$2,'EPA US Data'!$J:$J,$B$1,'EPA US Data'!$C:$C,W$2,'EPA US Data'!$G:$G,"&gt;="&amp;$A64,'EPA US Data'!$G:$G,"&lt;"&amp;$B64)+IF('Multipliers and Adjustments'!$B$66="Y",'SNAP Adjustment'!X176,0))*unit_conv*'State Downscaling Multipliers'!$B$9</f>
        <v>0</v>
      </c>
      <c r="X64" s="2">
        <f t="shared" ref="X64:AA64" si="437">W64+($AB64-$W64)/5</f>
        <v>0</v>
      </c>
      <c r="Y64" s="2">
        <f t="shared" si="437"/>
        <v>0</v>
      </c>
      <c r="Z64" s="2">
        <f t="shared" si="437"/>
        <v>0</v>
      </c>
      <c r="AA64" s="2">
        <f t="shared" si="437"/>
        <v>0</v>
      </c>
      <c r="AB64" s="105">
        <f>(VLOOKUP($B$1,'Multipliers and Adjustments'!$A$70:$I$86,TRUNC(COLUMN(AB$2)/5)+2,FALSE)*SUMIFS('EPA US Data'!$I:$I,'EPA US Data'!$D:$D,'Country Selector'!$A$2,'EPA US Data'!$J:$J,$B$1,'EPA US Data'!$C:$C,AB$2,'EPA US Data'!$G:$G,"&gt;="&amp;$A64,'EPA US Data'!$G:$G,"&lt;"&amp;$B64)+IF('Multipliers and Adjustments'!$B$66="Y",'SNAP Adjustment'!AC176,0))*unit_conv*'State Downscaling Multipliers'!$B$9</f>
        <v>0</v>
      </c>
      <c r="AC64" s="2">
        <f t="shared" ref="AC64:AF64" si="438">AB64+($AG64-$AB64)/5</f>
        <v>0</v>
      </c>
      <c r="AD64" s="2">
        <f t="shared" si="438"/>
        <v>0</v>
      </c>
      <c r="AE64" s="2">
        <f t="shared" si="438"/>
        <v>0</v>
      </c>
      <c r="AF64" s="2">
        <f t="shared" si="438"/>
        <v>0</v>
      </c>
      <c r="AG64" s="105">
        <f>(VLOOKUP($B$1,'Multipliers and Adjustments'!$A$70:$I$86,TRUNC(COLUMN(AG$2)/5)+2,FALSE)*SUMIFS('EPA US Data'!$I:$I,'EPA US Data'!$D:$D,'Country Selector'!$A$2,'EPA US Data'!$J:$J,$B$1,'EPA US Data'!$C:$C,AG$2,'EPA US Data'!$G:$G,"&gt;="&amp;$A64,'EPA US Data'!$G:$G,"&lt;"&amp;$B64)+IF('Multipliers and Adjustments'!$B$66="Y",'SNAP Adjustment'!AH176,0))*unit_conv*'State Downscaling Multipliers'!$B$9</f>
        <v>0</v>
      </c>
      <c r="AH64" s="2">
        <f t="shared" ref="AH64:AK64" si="439">AG64+($AL64-$AG64)/5</f>
        <v>0</v>
      </c>
      <c r="AI64" s="2">
        <f t="shared" si="439"/>
        <v>0</v>
      </c>
      <c r="AJ64" s="2">
        <f t="shared" si="439"/>
        <v>0</v>
      </c>
      <c r="AK64" s="2">
        <f t="shared" si="439"/>
        <v>0</v>
      </c>
      <c r="AL64" s="105">
        <f>(VLOOKUP($B$1,'Multipliers and Adjustments'!$A$70:$I$86,TRUNC(COLUMN(AL$2)/5)+2,FALSE)*SUMIFS('EPA US Data'!$I:$I,'EPA US Data'!$D:$D,'Country Selector'!$A$2,'EPA US Data'!$J:$J,$B$1,'EPA US Data'!$C:$C,AL$2,'EPA US Data'!$G:$G,"&gt;="&amp;$A64,'EPA US Data'!$G:$G,"&lt;"&amp;$B64)+IF('Multipliers and Adjustments'!$B$66="Y",'SNAP Adjustment'!AM176,0))*unit_conv*'State Downscaling Multipliers'!$B$9</f>
        <v>0</v>
      </c>
    </row>
    <row r="65" spans="1:38" ht="15.75" customHeight="1" x14ac:dyDescent="0.25">
      <c r="A65" s="49">
        <f t="shared" si="234"/>
        <v>1100</v>
      </c>
      <c r="B65" s="49">
        <f t="shared" si="299"/>
        <v>1150</v>
      </c>
      <c r="C65" s="105">
        <f>(VLOOKUP($B$1,'Multipliers and Adjustments'!$A$70:$I$86,TRUNC(COLUMN(C$2)/5)+2,FALSE)*SUMIFS('EPA US Data'!$I:$I,'EPA US Data'!$D:$D,'Country Selector'!$A$2,'EPA US Data'!$J:$J,$B$1,'EPA US Data'!$C:$C,C$2,'EPA US Data'!$G:$G,"&gt;="&amp;$A65,'EPA US Data'!$G:$G,"&lt;"&amp;$B65)+IF('Multipliers and Adjustments'!$B$66="Y",'SNAP Adjustment'!D177,0))*unit_conv*'State Downscaling Multipliers'!$B$9</f>
        <v>0</v>
      </c>
      <c r="D65" s="2">
        <f t="shared" ref="D65:G65" si="440">C65+($H65-$C65)/5</f>
        <v>0</v>
      </c>
      <c r="E65" s="2">
        <f t="shared" si="440"/>
        <v>0</v>
      </c>
      <c r="F65" s="2">
        <f t="shared" si="440"/>
        <v>0</v>
      </c>
      <c r="G65" s="2">
        <f t="shared" si="440"/>
        <v>0</v>
      </c>
      <c r="H65" s="105">
        <f>(VLOOKUP($B$1,'Multipliers and Adjustments'!$A$70:$I$86,TRUNC(COLUMN(H$2)/5)+2,FALSE)*SUMIFS('EPA US Data'!$I:$I,'EPA US Data'!$D:$D,'Country Selector'!$A$2,'EPA US Data'!$J:$J,$B$1,'EPA US Data'!$C:$C,H$2,'EPA US Data'!$G:$G,"&gt;="&amp;$A65,'EPA US Data'!$G:$G,"&lt;"&amp;$B65)+IF('Multipliers and Adjustments'!$B$66="Y",'SNAP Adjustment'!I177,0))*unit_conv*'State Downscaling Multipliers'!$B$9</f>
        <v>0</v>
      </c>
      <c r="I65" s="2">
        <f t="shared" ref="I65:L65" si="441">H65+($M65-$H65)/5</f>
        <v>0</v>
      </c>
      <c r="J65" s="2">
        <f t="shared" si="441"/>
        <v>0</v>
      </c>
      <c r="K65" s="2">
        <f t="shared" si="441"/>
        <v>0</v>
      </c>
      <c r="L65" s="2">
        <f t="shared" si="441"/>
        <v>0</v>
      </c>
      <c r="M65" s="105">
        <f>(VLOOKUP($B$1,'Multipliers and Adjustments'!$A$70:$I$86,TRUNC(COLUMN(M$2)/5)+2,FALSE)*SUMIFS('EPA US Data'!$I:$I,'EPA US Data'!$D:$D,'Country Selector'!$A$2,'EPA US Data'!$J:$J,$B$1,'EPA US Data'!$C:$C,M$2,'EPA US Data'!$G:$G,"&gt;="&amp;$A65,'EPA US Data'!$G:$G,"&lt;"&amp;$B65)+IF('Multipliers and Adjustments'!$B$66="Y",'SNAP Adjustment'!N177,0))*unit_conv*'State Downscaling Multipliers'!$B$9</f>
        <v>0</v>
      </c>
      <c r="N65" s="2">
        <f t="shared" ref="N65:Q65" si="442">M65+($R65-$M65)/5</f>
        <v>0</v>
      </c>
      <c r="O65" s="2">
        <f t="shared" si="442"/>
        <v>0</v>
      </c>
      <c r="P65" s="2">
        <f t="shared" si="442"/>
        <v>0</v>
      </c>
      <c r="Q65" s="2">
        <f t="shared" si="442"/>
        <v>0</v>
      </c>
      <c r="R65" s="105">
        <f>(VLOOKUP($B$1,'Multipliers and Adjustments'!$A$70:$I$86,TRUNC(COLUMN(R$2)/5)+2,FALSE)*SUMIFS('EPA US Data'!$I:$I,'EPA US Data'!$D:$D,'Country Selector'!$A$2,'EPA US Data'!$J:$J,$B$1,'EPA US Data'!$C:$C,R$2,'EPA US Data'!$G:$G,"&gt;="&amp;$A65,'EPA US Data'!$G:$G,"&lt;"&amp;$B65)+IF('Multipliers and Adjustments'!$B$66="Y",'SNAP Adjustment'!S177,0))*unit_conv*'State Downscaling Multipliers'!$B$9</f>
        <v>0</v>
      </c>
      <c r="S65" s="2">
        <f t="shared" ref="S65:V65" si="443">R65+($W65-$R65)/5</f>
        <v>0</v>
      </c>
      <c r="T65" s="2">
        <f t="shared" si="443"/>
        <v>0</v>
      </c>
      <c r="U65" s="2">
        <f t="shared" si="443"/>
        <v>0</v>
      </c>
      <c r="V65" s="2">
        <f t="shared" si="443"/>
        <v>0</v>
      </c>
      <c r="W65" s="105">
        <f>(VLOOKUP($B$1,'Multipliers and Adjustments'!$A$70:$I$86,TRUNC(COLUMN(W$2)/5)+2,FALSE)*SUMIFS('EPA US Data'!$I:$I,'EPA US Data'!$D:$D,'Country Selector'!$A$2,'EPA US Data'!$J:$J,$B$1,'EPA US Data'!$C:$C,W$2,'EPA US Data'!$G:$G,"&gt;="&amp;$A65,'EPA US Data'!$G:$G,"&lt;"&amp;$B65)+IF('Multipliers and Adjustments'!$B$66="Y",'SNAP Adjustment'!X177,0))*unit_conv*'State Downscaling Multipliers'!$B$9</f>
        <v>0</v>
      </c>
      <c r="X65" s="2">
        <f t="shared" ref="X65:AA65" si="444">W65+($AB65-$W65)/5</f>
        <v>0</v>
      </c>
      <c r="Y65" s="2">
        <f t="shared" si="444"/>
        <v>0</v>
      </c>
      <c r="Z65" s="2">
        <f t="shared" si="444"/>
        <v>0</v>
      </c>
      <c r="AA65" s="2">
        <f t="shared" si="444"/>
        <v>0</v>
      </c>
      <c r="AB65" s="105">
        <f>(VLOOKUP($B$1,'Multipliers and Adjustments'!$A$70:$I$86,TRUNC(COLUMN(AB$2)/5)+2,FALSE)*SUMIFS('EPA US Data'!$I:$I,'EPA US Data'!$D:$D,'Country Selector'!$A$2,'EPA US Data'!$J:$J,$B$1,'EPA US Data'!$C:$C,AB$2,'EPA US Data'!$G:$G,"&gt;="&amp;$A65,'EPA US Data'!$G:$G,"&lt;"&amp;$B65)+IF('Multipliers and Adjustments'!$B$66="Y",'SNAP Adjustment'!AC177,0))*unit_conv*'State Downscaling Multipliers'!$B$9</f>
        <v>0</v>
      </c>
      <c r="AC65" s="2">
        <f t="shared" ref="AC65:AF65" si="445">AB65+($AG65-$AB65)/5</f>
        <v>0</v>
      </c>
      <c r="AD65" s="2">
        <f t="shared" si="445"/>
        <v>0</v>
      </c>
      <c r="AE65" s="2">
        <f t="shared" si="445"/>
        <v>0</v>
      </c>
      <c r="AF65" s="2">
        <f t="shared" si="445"/>
        <v>0</v>
      </c>
      <c r="AG65" s="105">
        <f>(VLOOKUP($B$1,'Multipliers and Adjustments'!$A$70:$I$86,TRUNC(COLUMN(AG$2)/5)+2,FALSE)*SUMIFS('EPA US Data'!$I:$I,'EPA US Data'!$D:$D,'Country Selector'!$A$2,'EPA US Data'!$J:$J,$B$1,'EPA US Data'!$C:$C,AG$2,'EPA US Data'!$G:$G,"&gt;="&amp;$A65,'EPA US Data'!$G:$G,"&lt;"&amp;$B65)+IF('Multipliers and Adjustments'!$B$66="Y",'SNAP Adjustment'!AH177,0))*unit_conv*'State Downscaling Multipliers'!$B$9</f>
        <v>0</v>
      </c>
      <c r="AH65" s="2">
        <f t="shared" ref="AH65:AK65" si="446">AG65+($AL65-$AG65)/5</f>
        <v>0</v>
      </c>
      <c r="AI65" s="2">
        <f t="shared" si="446"/>
        <v>0</v>
      </c>
      <c r="AJ65" s="2">
        <f t="shared" si="446"/>
        <v>0</v>
      </c>
      <c r="AK65" s="2">
        <f t="shared" si="446"/>
        <v>0</v>
      </c>
      <c r="AL65" s="105">
        <f>(VLOOKUP($B$1,'Multipliers and Adjustments'!$A$70:$I$86,TRUNC(COLUMN(AL$2)/5)+2,FALSE)*SUMIFS('EPA US Data'!$I:$I,'EPA US Data'!$D:$D,'Country Selector'!$A$2,'EPA US Data'!$J:$J,$B$1,'EPA US Data'!$C:$C,AL$2,'EPA US Data'!$G:$G,"&gt;="&amp;$A65,'EPA US Data'!$G:$G,"&lt;"&amp;$B65)+IF('Multipliers and Adjustments'!$B$66="Y",'SNAP Adjustment'!AM177,0))*unit_conv*'State Downscaling Multipliers'!$B$9</f>
        <v>0</v>
      </c>
    </row>
    <row r="66" spans="1:38" ht="15.75" customHeight="1" x14ac:dyDescent="0.25">
      <c r="A66" s="49">
        <f t="shared" si="234"/>
        <v>1150</v>
      </c>
      <c r="B66" s="49">
        <f t="shared" si="299"/>
        <v>1200</v>
      </c>
      <c r="C66" s="105">
        <f>(VLOOKUP($B$1,'Multipliers and Adjustments'!$A$70:$I$86,TRUNC(COLUMN(C$2)/5)+2,FALSE)*SUMIFS('EPA US Data'!$I:$I,'EPA US Data'!$D:$D,'Country Selector'!$A$2,'EPA US Data'!$J:$J,$B$1,'EPA US Data'!$C:$C,C$2,'EPA US Data'!$G:$G,"&gt;="&amp;$A66,'EPA US Data'!$G:$G,"&lt;"&amp;$B66)+IF('Multipliers and Adjustments'!$B$66="Y",'SNAP Adjustment'!D178,0))*unit_conv*'State Downscaling Multipliers'!$B$9</f>
        <v>0</v>
      </c>
      <c r="D66" s="2">
        <f t="shared" ref="D66:G66" si="447">C66+($H66-$C66)/5</f>
        <v>0</v>
      </c>
      <c r="E66" s="2">
        <f t="shared" si="447"/>
        <v>0</v>
      </c>
      <c r="F66" s="2">
        <f t="shared" si="447"/>
        <v>0</v>
      </c>
      <c r="G66" s="2">
        <f t="shared" si="447"/>
        <v>0</v>
      </c>
      <c r="H66" s="105">
        <f>(VLOOKUP($B$1,'Multipliers and Adjustments'!$A$70:$I$86,TRUNC(COLUMN(H$2)/5)+2,FALSE)*SUMIFS('EPA US Data'!$I:$I,'EPA US Data'!$D:$D,'Country Selector'!$A$2,'EPA US Data'!$J:$J,$B$1,'EPA US Data'!$C:$C,H$2,'EPA US Data'!$G:$G,"&gt;="&amp;$A66,'EPA US Data'!$G:$G,"&lt;"&amp;$B66)+IF('Multipliers and Adjustments'!$B$66="Y",'SNAP Adjustment'!I178,0))*unit_conv*'State Downscaling Multipliers'!$B$9</f>
        <v>0</v>
      </c>
      <c r="I66" s="2">
        <f t="shared" ref="I66:L66" si="448">H66+($M66-$H66)/5</f>
        <v>0</v>
      </c>
      <c r="J66" s="2">
        <f t="shared" si="448"/>
        <v>0</v>
      </c>
      <c r="K66" s="2">
        <f t="shared" si="448"/>
        <v>0</v>
      </c>
      <c r="L66" s="2">
        <f t="shared" si="448"/>
        <v>0</v>
      </c>
      <c r="M66" s="105">
        <f>(VLOOKUP($B$1,'Multipliers and Adjustments'!$A$70:$I$86,TRUNC(COLUMN(M$2)/5)+2,FALSE)*SUMIFS('EPA US Data'!$I:$I,'EPA US Data'!$D:$D,'Country Selector'!$A$2,'EPA US Data'!$J:$J,$B$1,'EPA US Data'!$C:$C,M$2,'EPA US Data'!$G:$G,"&gt;="&amp;$A66,'EPA US Data'!$G:$G,"&lt;"&amp;$B66)+IF('Multipliers and Adjustments'!$B$66="Y",'SNAP Adjustment'!N178,0))*unit_conv*'State Downscaling Multipliers'!$B$9</f>
        <v>0</v>
      </c>
      <c r="N66" s="2">
        <f t="shared" ref="N66:Q66" si="449">M66+($R66-$M66)/5</f>
        <v>0</v>
      </c>
      <c r="O66" s="2">
        <f t="shared" si="449"/>
        <v>0</v>
      </c>
      <c r="P66" s="2">
        <f t="shared" si="449"/>
        <v>0</v>
      </c>
      <c r="Q66" s="2">
        <f t="shared" si="449"/>
        <v>0</v>
      </c>
      <c r="R66" s="105">
        <f>(VLOOKUP($B$1,'Multipliers and Adjustments'!$A$70:$I$86,TRUNC(COLUMN(R$2)/5)+2,FALSE)*SUMIFS('EPA US Data'!$I:$I,'EPA US Data'!$D:$D,'Country Selector'!$A$2,'EPA US Data'!$J:$J,$B$1,'EPA US Data'!$C:$C,R$2,'EPA US Data'!$G:$G,"&gt;="&amp;$A66,'EPA US Data'!$G:$G,"&lt;"&amp;$B66)+IF('Multipliers and Adjustments'!$B$66="Y",'SNAP Adjustment'!S178,0))*unit_conv*'State Downscaling Multipliers'!$B$9</f>
        <v>0</v>
      </c>
      <c r="S66" s="2">
        <f t="shared" ref="S66:V66" si="450">R66+($W66-$R66)/5</f>
        <v>0</v>
      </c>
      <c r="T66" s="2">
        <f t="shared" si="450"/>
        <v>0</v>
      </c>
      <c r="U66" s="2">
        <f t="shared" si="450"/>
        <v>0</v>
      </c>
      <c r="V66" s="2">
        <f t="shared" si="450"/>
        <v>0</v>
      </c>
      <c r="W66" s="105">
        <f>(VLOOKUP($B$1,'Multipliers and Adjustments'!$A$70:$I$86,TRUNC(COLUMN(W$2)/5)+2,FALSE)*SUMIFS('EPA US Data'!$I:$I,'EPA US Data'!$D:$D,'Country Selector'!$A$2,'EPA US Data'!$J:$J,$B$1,'EPA US Data'!$C:$C,W$2,'EPA US Data'!$G:$G,"&gt;="&amp;$A66,'EPA US Data'!$G:$G,"&lt;"&amp;$B66)+IF('Multipliers and Adjustments'!$B$66="Y",'SNAP Adjustment'!X178,0))*unit_conv*'State Downscaling Multipliers'!$B$9</f>
        <v>0</v>
      </c>
      <c r="X66" s="2">
        <f t="shared" ref="X66:AA66" si="451">W66+($AB66-$W66)/5</f>
        <v>0</v>
      </c>
      <c r="Y66" s="2">
        <f t="shared" si="451"/>
        <v>0</v>
      </c>
      <c r="Z66" s="2">
        <f t="shared" si="451"/>
        <v>0</v>
      </c>
      <c r="AA66" s="2">
        <f t="shared" si="451"/>
        <v>0</v>
      </c>
      <c r="AB66" s="105">
        <f>(VLOOKUP($B$1,'Multipliers and Adjustments'!$A$70:$I$86,TRUNC(COLUMN(AB$2)/5)+2,FALSE)*SUMIFS('EPA US Data'!$I:$I,'EPA US Data'!$D:$D,'Country Selector'!$A$2,'EPA US Data'!$J:$J,$B$1,'EPA US Data'!$C:$C,AB$2,'EPA US Data'!$G:$G,"&gt;="&amp;$A66,'EPA US Data'!$G:$G,"&lt;"&amp;$B66)+IF('Multipliers and Adjustments'!$B$66="Y",'SNAP Adjustment'!AC178,0))*unit_conv*'State Downscaling Multipliers'!$B$9</f>
        <v>0</v>
      </c>
      <c r="AC66" s="2">
        <f t="shared" ref="AC66:AF66" si="452">AB66+($AG66-$AB66)/5</f>
        <v>0</v>
      </c>
      <c r="AD66" s="2">
        <f t="shared" si="452"/>
        <v>0</v>
      </c>
      <c r="AE66" s="2">
        <f t="shared" si="452"/>
        <v>0</v>
      </c>
      <c r="AF66" s="2">
        <f t="shared" si="452"/>
        <v>0</v>
      </c>
      <c r="AG66" s="105">
        <f>(VLOOKUP($B$1,'Multipliers and Adjustments'!$A$70:$I$86,TRUNC(COLUMN(AG$2)/5)+2,FALSE)*SUMIFS('EPA US Data'!$I:$I,'EPA US Data'!$D:$D,'Country Selector'!$A$2,'EPA US Data'!$J:$J,$B$1,'EPA US Data'!$C:$C,AG$2,'EPA US Data'!$G:$G,"&gt;="&amp;$A66,'EPA US Data'!$G:$G,"&lt;"&amp;$B66)+IF('Multipliers and Adjustments'!$B$66="Y",'SNAP Adjustment'!AH178,0))*unit_conv*'State Downscaling Multipliers'!$B$9</f>
        <v>0</v>
      </c>
      <c r="AH66" s="2">
        <f t="shared" ref="AH66:AK66" si="453">AG66+($AL66-$AG66)/5</f>
        <v>0</v>
      </c>
      <c r="AI66" s="2">
        <f t="shared" si="453"/>
        <v>0</v>
      </c>
      <c r="AJ66" s="2">
        <f t="shared" si="453"/>
        <v>0</v>
      </c>
      <c r="AK66" s="2">
        <f t="shared" si="453"/>
        <v>0</v>
      </c>
      <c r="AL66" s="105">
        <f>(VLOOKUP($B$1,'Multipliers and Adjustments'!$A$70:$I$86,TRUNC(COLUMN(AL$2)/5)+2,FALSE)*SUMIFS('EPA US Data'!$I:$I,'EPA US Data'!$D:$D,'Country Selector'!$A$2,'EPA US Data'!$J:$J,$B$1,'EPA US Data'!$C:$C,AL$2,'EPA US Data'!$G:$G,"&gt;="&amp;$A66,'EPA US Data'!$G:$G,"&lt;"&amp;$B66)+IF('Multipliers and Adjustments'!$B$66="Y",'SNAP Adjustment'!AM178,0))*unit_conv*'State Downscaling Multipliers'!$B$9</f>
        <v>0</v>
      </c>
    </row>
    <row r="67" spans="1:38" ht="15.75" customHeight="1" x14ac:dyDescent="0.25">
      <c r="A67" s="49">
        <f t="shared" si="234"/>
        <v>1200</v>
      </c>
      <c r="B67" s="49">
        <f t="shared" si="299"/>
        <v>1250</v>
      </c>
      <c r="C67" s="105">
        <f>(VLOOKUP($B$1,'Multipliers and Adjustments'!$A$70:$I$86,TRUNC(COLUMN(C$2)/5)+2,FALSE)*SUMIFS('EPA US Data'!$I:$I,'EPA US Data'!$D:$D,'Country Selector'!$A$2,'EPA US Data'!$J:$J,$B$1,'EPA US Data'!$C:$C,C$2,'EPA US Data'!$G:$G,"&gt;="&amp;$A67,'EPA US Data'!$G:$G,"&lt;"&amp;$B67)+IF('Multipliers and Adjustments'!$B$66="Y",'SNAP Adjustment'!D179,0))*unit_conv*'State Downscaling Multipliers'!$B$9</f>
        <v>0</v>
      </c>
      <c r="D67" s="2">
        <f t="shared" ref="D67:G67" si="454">C67+($H67-$C67)/5</f>
        <v>0</v>
      </c>
      <c r="E67" s="2">
        <f t="shared" si="454"/>
        <v>0</v>
      </c>
      <c r="F67" s="2">
        <f t="shared" si="454"/>
        <v>0</v>
      </c>
      <c r="G67" s="2">
        <f t="shared" si="454"/>
        <v>0</v>
      </c>
      <c r="H67" s="105">
        <f>(VLOOKUP($B$1,'Multipliers and Adjustments'!$A$70:$I$86,TRUNC(COLUMN(H$2)/5)+2,FALSE)*SUMIFS('EPA US Data'!$I:$I,'EPA US Data'!$D:$D,'Country Selector'!$A$2,'EPA US Data'!$J:$J,$B$1,'EPA US Data'!$C:$C,H$2,'EPA US Data'!$G:$G,"&gt;="&amp;$A67,'EPA US Data'!$G:$G,"&lt;"&amp;$B67)+IF('Multipliers and Adjustments'!$B$66="Y",'SNAP Adjustment'!I179,0))*unit_conv*'State Downscaling Multipliers'!$B$9</f>
        <v>0</v>
      </c>
      <c r="I67" s="2">
        <f t="shared" ref="I67:L67" si="455">H67+($M67-$H67)/5</f>
        <v>0</v>
      </c>
      <c r="J67" s="2">
        <f t="shared" si="455"/>
        <v>0</v>
      </c>
      <c r="K67" s="2">
        <f t="shared" si="455"/>
        <v>0</v>
      </c>
      <c r="L67" s="2">
        <f t="shared" si="455"/>
        <v>0</v>
      </c>
      <c r="M67" s="105">
        <f>(VLOOKUP($B$1,'Multipliers and Adjustments'!$A$70:$I$86,TRUNC(COLUMN(M$2)/5)+2,FALSE)*SUMIFS('EPA US Data'!$I:$I,'EPA US Data'!$D:$D,'Country Selector'!$A$2,'EPA US Data'!$J:$J,$B$1,'EPA US Data'!$C:$C,M$2,'EPA US Data'!$G:$G,"&gt;="&amp;$A67,'EPA US Data'!$G:$G,"&lt;"&amp;$B67)+IF('Multipliers and Adjustments'!$B$66="Y",'SNAP Adjustment'!N179,0))*unit_conv*'State Downscaling Multipliers'!$B$9</f>
        <v>0</v>
      </c>
      <c r="N67" s="2">
        <f t="shared" ref="N67:Q67" si="456">M67+($R67-$M67)/5</f>
        <v>0</v>
      </c>
      <c r="O67" s="2">
        <f t="shared" si="456"/>
        <v>0</v>
      </c>
      <c r="P67" s="2">
        <f t="shared" si="456"/>
        <v>0</v>
      </c>
      <c r="Q67" s="2">
        <f t="shared" si="456"/>
        <v>0</v>
      </c>
      <c r="R67" s="105">
        <f>(VLOOKUP($B$1,'Multipliers and Adjustments'!$A$70:$I$86,TRUNC(COLUMN(R$2)/5)+2,FALSE)*SUMIFS('EPA US Data'!$I:$I,'EPA US Data'!$D:$D,'Country Selector'!$A$2,'EPA US Data'!$J:$J,$B$1,'EPA US Data'!$C:$C,R$2,'EPA US Data'!$G:$G,"&gt;="&amp;$A67,'EPA US Data'!$G:$G,"&lt;"&amp;$B67)+IF('Multipliers and Adjustments'!$B$66="Y",'SNAP Adjustment'!S179,0))*unit_conv*'State Downscaling Multipliers'!$B$9</f>
        <v>0</v>
      </c>
      <c r="S67" s="2">
        <f t="shared" ref="S67:V67" si="457">R67+($W67-$R67)/5</f>
        <v>0</v>
      </c>
      <c r="T67" s="2">
        <f t="shared" si="457"/>
        <v>0</v>
      </c>
      <c r="U67" s="2">
        <f t="shared" si="457"/>
        <v>0</v>
      </c>
      <c r="V67" s="2">
        <f t="shared" si="457"/>
        <v>0</v>
      </c>
      <c r="W67" s="105">
        <f>(VLOOKUP($B$1,'Multipliers and Adjustments'!$A$70:$I$86,TRUNC(COLUMN(W$2)/5)+2,FALSE)*SUMIFS('EPA US Data'!$I:$I,'EPA US Data'!$D:$D,'Country Selector'!$A$2,'EPA US Data'!$J:$J,$B$1,'EPA US Data'!$C:$C,W$2,'EPA US Data'!$G:$G,"&gt;="&amp;$A67,'EPA US Data'!$G:$G,"&lt;"&amp;$B67)+IF('Multipliers and Adjustments'!$B$66="Y",'SNAP Adjustment'!X179,0))*unit_conv*'State Downscaling Multipliers'!$B$9</f>
        <v>0</v>
      </c>
      <c r="X67" s="2">
        <f t="shared" ref="X67:AA67" si="458">W67+($AB67-$W67)/5</f>
        <v>0</v>
      </c>
      <c r="Y67" s="2">
        <f t="shared" si="458"/>
        <v>0</v>
      </c>
      <c r="Z67" s="2">
        <f t="shared" si="458"/>
        <v>0</v>
      </c>
      <c r="AA67" s="2">
        <f t="shared" si="458"/>
        <v>0</v>
      </c>
      <c r="AB67" s="105">
        <f>(VLOOKUP($B$1,'Multipliers and Adjustments'!$A$70:$I$86,TRUNC(COLUMN(AB$2)/5)+2,FALSE)*SUMIFS('EPA US Data'!$I:$I,'EPA US Data'!$D:$D,'Country Selector'!$A$2,'EPA US Data'!$J:$J,$B$1,'EPA US Data'!$C:$C,AB$2,'EPA US Data'!$G:$G,"&gt;="&amp;$A67,'EPA US Data'!$G:$G,"&lt;"&amp;$B67)+IF('Multipliers and Adjustments'!$B$66="Y",'SNAP Adjustment'!AC179,0))*unit_conv*'State Downscaling Multipliers'!$B$9</f>
        <v>0</v>
      </c>
      <c r="AC67" s="2">
        <f t="shared" ref="AC67:AF67" si="459">AB67+($AG67-$AB67)/5</f>
        <v>0</v>
      </c>
      <c r="AD67" s="2">
        <f t="shared" si="459"/>
        <v>0</v>
      </c>
      <c r="AE67" s="2">
        <f t="shared" si="459"/>
        <v>0</v>
      </c>
      <c r="AF67" s="2">
        <f t="shared" si="459"/>
        <v>0</v>
      </c>
      <c r="AG67" s="105">
        <f>(VLOOKUP($B$1,'Multipliers and Adjustments'!$A$70:$I$86,TRUNC(COLUMN(AG$2)/5)+2,FALSE)*SUMIFS('EPA US Data'!$I:$I,'EPA US Data'!$D:$D,'Country Selector'!$A$2,'EPA US Data'!$J:$J,$B$1,'EPA US Data'!$C:$C,AG$2,'EPA US Data'!$G:$G,"&gt;="&amp;$A67,'EPA US Data'!$G:$G,"&lt;"&amp;$B67)+IF('Multipliers and Adjustments'!$B$66="Y",'SNAP Adjustment'!AH179,0))*unit_conv*'State Downscaling Multipliers'!$B$9</f>
        <v>0</v>
      </c>
      <c r="AH67" s="2">
        <f t="shared" ref="AH67:AK67" si="460">AG67+($AL67-$AG67)/5</f>
        <v>0</v>
      </c>
      <c r="AI67" s="2">
        <f t="shared" si="460"/>
        <v>0</v>
      </c>
      <c r="AJ67" s="2">
        <f t="shared" si="460"/>
        <v>0</v>
      </c>
      <c r="AK67" s="2">
        <f t="shared" si="460"/>
        <v>0</v>
      </c>
      <c r="AL67" s="105">
        <f>(VLOOKUP($B$1,'Multipliers and Adjustments'!$A$70:$I$86,TRUNC(COLUMN(AL$2)/5)+2,FALSE)*SUMIFS('EPA US Data'!$I:$I,'EPA US Data'!$D:$D,'Country Selector'!$A$2,'EPA US Data'!$J:$J,$B$1,'EPA US Data'!$C:$C,AL$2,'EPA US Data'!$G:$G,"&gt;="&amp;$A67,'EPA US Data'!$G:$G,"&lt;"&amp;$B67)+IF('Multipliers and Adjustments'!$B$66="Y",'SNAP Adjustment'!AM179,0))*unit_conv*'State Downscaling Multipliers'!$B$9</f>
        <v>0</v>
      </c>
    </row>
    <row r="68" spans="1:38" ht="15.75" customHeight="1" x14ac:dyDescent="0.25">
      <c r="A68" s="49">
        <f t="shared" si="234"/>
        <v>1250</v>
      </c>
      <c r="B68" s="49">
        <f t="shared" si="299"/>
        <v>1300</v>
      </c>
      <c r="C68" s="105">
        <f>(VLOOKUP($B$1,'Multipliers and Adjustments'!$A$70:$I$86,TRUNC(COLUMN(C$2)/5)+2,FALSE)*SUMIFS('EPA US Data'!$I:$I,'EPA US Data'!$D:$D,'Country Selector'!$A$2,'EPA US Data'!$J:$J,$B$1,'EPA US Data'!$C:$C,C$2,'EPA US Data'!$G:$G,"&gt;="&amp;$A68,'EPA US Data'!$G:$G,"&lt;"&amp;$B68)+IF('Multipliers and Adjustments'!$B$66="Y",'SNAP Adjustment'!D180,0))*unit_conv*'State Downscaling Multipliers'!$B$9</f>
        <v>0</v>
      </c>
      <c r="D68" s="2">
        <f t="shared" ref="D68:G68" si="461">C68+($H68-$C68)/5</f>
        <v>0</v>
      </c>
      <c r="E68" s="2">
        <f t="shared" si="461"/>
        <v>0</v>
      </c>
      <c r="F68" s="2">
        <f t="shared" si="461"/>
        <v>0</v>
      </c>
      <c r="G68" s="2">
        <f t="shared" si="461"/>
        <v>0</v>
      </c>
      <c r="H68" s="105">
        <f>(VLOOKUP($B$1,'Multipliers and Adjustments'!$A$70:$I$86,TRUNC(COLUMN(H$2)/5)+2,FALSE)*SUMIFS('EPA US Data'!$I:$I,'EPA US Data'!$D:$D,'Country Selector'!$A$2,'EPA US Data'!$J:$J,$B$1,'EPA US Data'!$C:$C,H$2,'EPA US Data'!$G:$G,"&gt;="&amp;$A68,'EPA US Data'!$G:$G,"&lt;"&amp;$B68)+IF('Multipliers and Adjustments'!$B$66="Y",'SNAP Adjustment'!I180,0))*unit_conv*'State Downscaling Multipliers'!$B$9</f>
        <v>0</v>
      </c>
      <c r="I68" s="2">
        <f t="shared" ref="I68:L68" si="462">H68+($M68-$H68)/5</f>
        <v>0</v>
      </c>
      <c r="J68" s="2">
        <f t="shared" si="462"/>
        <v>0</v>
      </c>
      <c r="K68" s="2">
        <f t="shared" si="462"/>
        <v>0</v>
      </c>
      <c r="L68" s="2">
        <f t="shared" si="462"/>
        <v>0</v>
      </c>
      <c r="M68" s="105">
        <f>(VLOOKUP($B$1,'Multipliers and Adjustments'!$A$70:$I$86,TRUNC(COLUMN(M$2)/5)+2,FALSE)*SUMIFS('EPA US Data'!$I:$I,'EPA US Data'!$D:$D,'Country Selector'!$A$2,'EPA US Data'!$J:$J,$B$1,'EPA US Data'!$C:$C,M$2,'EPA US Data'!$G:$G,"&gt;="&amp;$A68,'EPA US Data'!$G:$G,"&lt;"&amp;$B68)+IF('Multipliers and Adjustments'!$B$66="Y",'SNAP Adjustment'!N180,0))*unit_conv*'State Downscaling Multipliers'!$B$9</f>
        <v>0</v>
      </c>
      <c r="N68" s="2">
        <f t="shared" ref="N68:Q68" si="463">M68+($R68-$M68)/5</f>
        <v>0</v>
      </c>
      <c r="O68" s="2">
        <f t="shared" si="463"/>
        <v>0</v>
      </c>
      <c r="P68" s="2">
        <f t="shared" si="463"/>
        <v>0</v>
      </c>
      <c r="Q68" s="2">
        <f t="shared" si="463"/>
        <v>0</v>
      </c>
      <c r="R68" s="105">
        <f>(VLOOKUP($B$1,'Multipliers and Adjustments'!$A$70:$I$86,TRUNC(COLUMN(R$2)/5)+2,FALSE)*SUMIFS('EPA US Data'!$I:$I,'EPA US Data'!$D:$D,'Country Selector'!$A$2,'EPA US Data'!$J:$J,$B$1,'EPA US Data'!$C:$C,R$2,'EPA US Data'!$G:$G,"&gt;="&amp;$A68,'EPA US Data'!$G:$G,"&lt;"&amp;$B68)+IF('Multipliers and Adjustments'!$B$66="Y",'SNAP Adjustment'!S180,0))*unit_conv*'State Downscaling Multipliers'!$B$9</f>
        <v>0</v>
      </c>
      <c r="S68" s="2">
        <f t="shared" ref="S68:V68" si="464">R68+($W68-$R68)/5</f>
        <v>0</v>
      </c>
      <c r="T68" s="2">
        <f t="shared" si="464"/>
        <v>0</v>
      </c>
      <c r="U68" s="2">
        <f t="shared" si="464"/>
        <v>0</v>
      </c>
      <c r="V68" s="2">
        <f t="shared" si="464"/>
        <v>0</v>
      </c>
      <c r="W68" s="105">
        <f>(VLOOKUP($B$1,'Multipliers and Adjustments'!$A$70:$I$86,TRUNC(COLUMN(W$2)/5)+2,FALSE)*SUMIFS('EPA US Data'!$I:$I,'EPA US Data'!$D:$D,'Country Selector'!$A$2,'EPA US Data'!$J:$J,$B$1,'EPA US Data'!$C:$C,W$2,'EPA US Data'!$G:$G,"&gt;="&amp;$A68,'EPA US Data'!$G:$G,"&lt;"&amp;$B68)+IF('Multipliers and Adjustments'!$B$66="Y",'SNAP Adjustment'!X180,0))*unit_conv*'State Downscaling Multipliers'!$B$9</f>
        <v>0</v>
      </c>
      <c r="X68" s="2">
        <f t="shared" ref="X68:AA68" si="465">W68+($AB68-$W68)/5</f>
        <v>0</v>
      </c>
      <c r="Y68" s="2">
        <f t="shared" si="465"/>
        <v>0</v>
      </c>
      <c r="Z68" s="2">
        <f t="shared" si="465"/>
        <v>0</v>
      </c>
      <c r="AA68" s="2">
        <f t="shared" si="465"/>
        <v>0</v>
      </c>
      <c r="AB68" s="105">
        <f>(VLOOKUP($B$1,'Multipliers and Adjustments'!$A$70:$I$86,TRUNC(COLUMN(AB$2)/5)+2,FALSE)*SUMIFS('EPA US Data'!$I:$I,'EPA US Data'!$D:$D,'Country Selector'!$A$2,'EPA US Data'!$J:$J,$B$1,'EPA US Data'!$C:$C,AB$2,'EPA US Data'!$G:$G,"&gt;="&amp;$A68,'EPA US Data'!$G:$G,"&lt;"&amp;$B68)+IF('Multipliers and Adjustments'!$B$66="Y",'SNAP Adjustment'!AC180,0))*unit_conv*'State Downscaling Multipliers'!$B$9</f>
        <v>0</v>
      </c>
      <c r="AC68" s="2">
        <f t="shared" ref="AC68:AF68" si="466">AB68+($AG68-$AB68)/5</f>
        <v>0</v>
      </c>
      <c r="AD68" s="2">
        <f t="shared" si="466"/>
        <v>0</v>
      </c>
      <c r="AE68" s="2">
        <f t="shared" si="466"/>
        <v>0</v>
      </c>
      <c r="AF68" s="2">
        <f t="shared" si="466"/>
        <v>0</v>
      </c>
      <c r="AG68" s="105">
        <f>(VLOOKUP($B$1,'Multipliers and Adjustments'!$A$70:$I$86,TRUNC(COLUMN(AG$2)/5)+2,FALSE)*SUMIFS('EPA US Data'!$I:$I,'EPA US Data'!$D:$D,'Country Selector'!$A$2,'EPA US Data'!$J:$J,$B$1,'EPA US Data'!$C:$C,AG$2,'EPA US Data'!$G:$G,"&gt;="&amp;$A68,'EPA US Data'!$G:$G,"&lt;"&amp;$B68)+IF('Multipliers and Adjustments'!$B$66="Y",'SNAP Adjustment'!AH180,0))*unit_conv*'State Downscaling Multipliers'!$B$9</f>
        <v>0</v>
      </c>
      <c r="AH68" s="2">
        <f t="shared" ref="AH68:AK68" si="467">AG68+($AL68-$AG68)/5</f>
        <v>0</v>
      </c>
      <c r="AI68" s="2">
        <f t="shared" si="467"/>
        <v>0</v>
      </c>
      <c r="AJ68" s="2">
        <f t="shared" si="467"/>
        <v>0</v>
      </c>
      <c r="AK68" s="2">
        <f t="shared" si="467"/>
        <v>0</v>
      </c>
      <c r="AL68" s="105">
        <f>(VLOOKUP($B$1,'Multipliers and Adjustments'!$A$70:$I$86,TRUNC(COLUMN(AL$2)/5)+2,FALSE)*SUMIFS('EPA US Data'!$I:$I,'EPA US Data'!$D:$D,'Country Selector'!$A$2,'EPA US Data'!$J:$J,$B$1,'EPA US Data'!$C:$C,AL$2,'EPA US Data'!$G:$G,"&gt;="&amp;$A68,'EPA US Data'!$G:$G,"&lt;"&amp;$B68)+IF('Multipliers and Adjustments'!$B$66="Y",'SNAP Adjustment'!AM180,0))*unit_conv*'State Downscaling Multipliers'!$B$9</f>
        <v>0</v>
      </c>
    </row>
    <row r="69" spans="1:38" ht="15.75" customHeight="1" x14ac:dyDescent="0.25">
      <c r="A69" s="49">
        <f t="shared" si="234"/>
        <v>1300</v>
      </c>
      <c r="B69" s="49">
        <f t="shared" si="299"/>
        <v>1350</v>
      </c>
      <c r="C69" s="105">
        <f>(VLOOKUP($B$1,'Multipliers and Adjustments'!$A$70:$I$86,TRUNC(COLUMN(C$2)/5)+2,FALSE)*SUMIFS('EPA US Data'!$I:$I,'EPA US Data'!$D:$D,'Country Selector'!$A$2,'EPA US Data'!$J:$J,$B$1,'EPA US Data'!$C:$C,C$2,'EPA US Data'!$G:$G,"&gt;="&amp;$A69,'EPA US Data'!$G:$G,"&lt;"&amp;$B69)+IF('Multipliers and Adjustments'!$B$66="Y",'SNAP Adjustment'!D181,0))*unit_conv*'State Downscaling Multipliers'!$B$9</f>
        <v>0</v>
      </c>
      <c r="D69" s="2">
        <f t="shared" ref="D69:G69" si="468">C69+($H69-$C69)/5</f>
        <v>0</v>
      </c>
      <c r="E69" s="2">
        <f t="shared" si="468"/>
        <v>0</v>
      </c>
      <c r="F69" s="2">
        <f t="shared" si="468"/>
        <v>0</v>
      </c>
      <c r="G69" s="2">
        <f t="shared" si="468"/>
        <v>0</v>
      </c>
      <c r="H69" s="105">
        <f>(VLOOKUP($B$1,'Multipliers and Adjustments'!$A$70:$I$86,TRUNC(COLUMN(H$2)/5)+2,FALSE)*SUMIFS('EPA US Data'!$I:$I,'EPA US Data'!$D:$D,'Country Selector'!$A$2,'EPA US Data'!$J:$J,$B$1,'EPA US Data'!$C:$C,H$2,'EPA US Data'!$G:$G,"&gt;="&amp;$A69,'EPA US Data'!$G:$G,"&lt;"&amp;$B69)+IF('Multipliers and Adjustments'!$B$66="Y",'SNAP Adjustment'!I181,0))*unit_conv*'State Downscaling Multipliers'!$B$9</f>
        <v>0</v>
      </c>
      <c r="I69" s="2">
        <f t="shared" ref="I69:L69" si="469">H69+($M69-$H69)/5</f>
        <v>0</v>
      </c>
      <c r="J69" s="2">
        <f t="shared" si="469"/>
        <v>0</v>
      </c>
      <c r="K69" s="2">
        <f t="shared" si="469"/>
        <v>0</v>
      </c>
      <c r="L69" s="2">
        <f t="shared" si="469"/>
        <v>0</v>
      </c>
      <c r="M69" s="105">
        <f>(VLOOKUP($B$1,'Multipliers and Adjustments'!$A$70:$I$86,TRUNC(COLUMN(M$2)/5)+2,FALSE)*SUMIFS('EPA US Data'!$I:$I,'EPA US Data'!$D:$D,'Country Selector'!$A$2,'EPA US Data'!$J:$J,$B$1,'EPA US Data'!$C:$C,M$2,'EPA US Data'!$G:$G,"&gt;="&amp;$A69,'EPA US Data'!$G:$G,"&lt;"&amp;$B69)+IF('Multipliers and Adjustments'!$B$66="Y",'SNAP Adjustment'!N181,0))*unit_conv*'State Downscaling Multipliers'!$B$9</f>
        <v>0</v>
      </c>
      <c r="N69" s="2">
        <f t="shared" ref="N69:Q69" si="470">M69+($R69-$M69)/5</f>
        <v>0</v>
      </c>
      <c r="O69" s="2">
        <f t="shared" si="470"/>
        <v>0</v>
      </c>
      <c r="P69" s="2">
        <f t="shared" si="470"/>
        <v>0</v>
      </c>
      <c r="Q69" s="2">
        <f t="shared" si="470"/>
        <v>0</v>
      </c>
      <c r="R69" s="105">
        <f>(VLOOKUP($B$1,'Multipliers and Adjustments'!$A$70:$I$86,TRUNC(COLUMN(R$2)/5)+2,FALSE)*SUMIFS('EPA US Data'!$I:$I,'EPA US Data'!$D:$D,'Country Selector'!$A$2,'EPA US Data'!$J:$J,$B$1,'EPA US Data'!$C:$C,R$2,'EPA US Data'!$G:$G,"&gt;="&amp;$A69,'EPA US Data'!$G:$G,"&lt;"&amp;$B69)+IF('Multipliers and Adjustments'!$B$66="Y",'SNAP Adjustment'!S181,0))*unit_conv*'State Downscaling Multipliers'!$B$9</f>
        <v>0</v>
      </c>
      <c r="S69" s="2">
        <f t="shared" ref="S69:V69" si="471">R69+($W69-$R69)/5</f>
        <v>0</v>
      </c>
      <c r="T69" s="2">
        <f t="shared" si="471"/>
        <v>0</v>
      </c>
      <c r="U69" s="2">
        <f t="shared" si="471"/>
        <v>0</v>
      </c>
      <c r="V69" s="2">
        <f t="shared" si="471"/>
        <v>0</v>
      </c>
      <c r="W69" s="105">
        <f>(VLOOKUP($B$1,'Multipliers and Adjustments'!$A$70:$I$86,TRUNC(COLUMN(W$2)/5)+2,FALSE)*SUMIFS('EPA US Data'!$I:$I,'EPA US Data'!$D:$D,'Country Selector'!$A$2,'EPA US Data'!$J:$J,$B$1,'EPA US Data'!$C:$C,W$2,'EPA US Data'!$G:$G,"&gt;="&amp;$A69,'EPA US Data'!$G:$G,"&lt;"&amp;$B69)+IF('Multipliers and Adjustments'!$B$66="Y",'SNAP Adjustment'!X181,0))*unit_conv*'State Downscaling Multipliers'!$B$9</f>
        <v>0</v>
      </c>
      <c r="X69" s="2">
        <f t="shared" ref="X69:AA69" si="472">W69+($AB69-$W69)/5</f>
        <v>0</v>
      </c>
      <c r="Y69" s="2">
        <f t="shared" si="472"/>
        <v>0</v>
      </c>
      <c r="Z69" s="2">
        <f t="shared" si="472"/>
        <v>0</v>
      </c>
      <c r="AA69" s="2">
        <f t="shared" si="472"/>
        <v>0</v>
      </c>
      <c r="AB69" s="105">
        <f>(VLOOKUP($B$1,'Multipliers and Adjustments'!$A$70:$I$86,TRUNC(COLUMN(AB$2)/5)+2,FALSE)*SUMIFS('EPA US Data'!$I:$I,'EPA US Data'!$D:$D,'Country Selector'!$A$2,'EPA US Data'!$J:$J,$B$1,'EPA US Data'!$C:$C,AB$2,'EPA US Data'!$G:$G,"&gt;="&amp;$A69,'EPA US Data'!$G:$G,"&lt;"&amp;$B69)+IF('Multipliers and Adjustments'!$B$66="Y",'SNAP Adjustment'!AC181,0))*unit_conv*'State Downscaling Multipliers'!$B$9</f>
        <v>0</v>
      </c>
      <c r="AC69" s="2">
        <f t="shared" ref="AC69:AF69" si="473">AB69+($AG69-$AB69)/5</f>
        <v>0</v>
      </c>
      <c r="AD69" s="2">
        <f t="shared" si="473"/>
        <v>0</v>
      </c>
      <c r="AE69" s="2">
        <f t="shared" si="473"/>
        <v>0</v>
      </c>
      <c r="AF69" s="2">
        <f t="shared" si="473"/>
        <v>0</v>
      </c>
      <c r="AG69" s="105">
        <f>(VLOOKUP($B$1,'Multipliers and Adjustments'!$A$70:$I$86,TRUNC(COLUMN(AG$2)/5)+2,FALSE)*SUMIFS('EPA US Data'!$I:$I,'EPA US Data'!$D:$D,'Country Selector'!$A$2,'EPA US Data'!$J:$J,$B$1,'EPA US Data'!$C:$C,AG$2,'EPA US Data'!$G:$G,"&gt;="&amp;$A69,'EPA US Data'!$G:$G,"&lt;"&amp;$B69)+IF('Multipliers and Adjustments'!$B$66="Y",'SNAP Adjustment'!AH181,0))*unit_conv*'State Downscaling Multipliers'!$B$9</f>
        <v>0</v>
      </c>
      <c r="AH69" s="2">
        <f t="shared" ref="AH69:AK69" si="474">AG69+($AL69-$AG69)/5</f>
        <v>0</v>
      </c>
      <c r="AI69" s="2">
        <f t="shared" si="474"/>
        <v>0</v>
      </c>
      <c r="AJ69" s="2">
        <f t="shared" si="474"/>
        <v>0</v>
      </c>
      <c r="AK69" s="2">
        <f t="shared" si="474"/>
        <v>0</v>
      </c>
      <c r="AL69" s="105">
        <f>(VLOOKUP($B$1,'Multipliers and Adjustments'!$A$70:$I$86,TRUNC(COLUMN(AL$2)/5)+2,FALSE)*SUMIFS('EPA US Data'!$I:$I,'EPA US Data'!$D:$D,'Country Selector'!$A$2,'EPA US Data'!$J:$J,$B$1,'EPA US Data'!$C:$C,AL$2,'EPA US Data'!$G:$G,"&gt;="&amp;$A69,'EPA US Data'!$G:$G,"&lt;"&amp;$B69)+IF('Multipliers and Adjustments'!$B$66="Y",'SNAP Adjustment'!AM181,0))*unit_conv*'State Downscaling Multipliers'!$B$9</f>
        <v>0</v>
      </c>
    </row>
    <row r="70" spans="1:38" ht="15.75" customHeight="1" x14ac:dyDescent="0.25">
      <c r="A70" s="49">
        <f t="shared" si="234"/>
        <v>1350</v>
      </c>
      <c r="B70" s="49">
        <f t="shared" si="299"/>
        <v>1400</v>
      </c>
      <c r="C70" s="105">
        <f>(VLOOKUP($B$1,'Multipliers and Adjustments'!$A$70:$I$86,TRUNC(COLUMN(C$2)/5)+2,FALSE)*SUMIFS('EPA US Data'!$I:$I,'EPA US Data'!$D:$D,'Country Selector'!$A$2,'EPA US Data'!$J:$J,$B$1,'EPA US Data'!$C:$C,C$2,'EPA US Data'!$G:$G,"&gt;="&amp;$A70,'EPA US Data'!$G:$G,"&lt;"&amp;$B70)+IF('Multipliers and Adjustments'!$B$66="Y",'SNAP Adjustment'!D182,0))*unit_conv*'State Downscaling Multipliers'!$B$9</f>
        <v>0</v>
      </c>
      <c r="D70" s="2">
        <f t="shared" ref="D70:G70" si="475">C70+($H70-$C70)/5</f>
        <v>0</v>
      </c>
      <c r="E70" s="2">
        <f t="shared" si="475"/>
        <v>0</v>
      </c>
      <c r="F70" s="2">
        <f t="shared" si="475"/>
        <v>0</v>
      </c>
      <c r="G70" s="2">
        <f t="shared" si="475"/>
        <v>0</v>
      </c>
      <c r="H70" s="105">
        <f>(VLOOKUP($B$1,'Multipliers and Adjustments'!$A$70:$I$86,TRUNC(COLUMN(H$2)/5)+2,FALSE)*SUMIFS('EPA US Data'!$I:$I,'EPA US Data'!$D:$D,'Country Selector'!$A$2,'EPA US Data'!$J:$J,$B$1,'EPA US Data'!$C:$C,H$2,'EPA US Data'!$G:$G,"&gt;="&amp;$A70,'EPA US Data'!$G:$G,"&lt;"&amp;$B70)+IF('Multipliers and Adjustments'!$B$66="Y",'SNAP Adjustment'!I182,0))*unit_conv*'State Downscaling Multipliers'!$B$9</f>
        <v>0</v>
      </c>
      <c r="I70" s="2">
        <f t="shared" ref="I70:L70" si="476">H70+($M70-$H70)/5</f>
        <v>0</v>
      </c>
      <c r="J70" s="2">
        <f t="shared" si="476"/>
        <v>0</v>
      </c>
      <c r="K70" s="2">
        <f t="shared" si="476"/>
        <v>0</v>
      </c>
      <c r="L70" s="2">
        <f t="shared" si="476"/>
        <v>0</v>
      </c>
      <c r="M70" s="105">
        <f>(VLOOKUP($B$1,'Multipliers and Adjustments'!$A$70:$I$86,TRUNC(COLUMN(M$2)/5)+2,FALSE)*SUMIFS('EPA US Data'!$I:$I,'EPA US Data'!$D:$D,'Country Selector'!$A$2,'EPA US Data'!$J:$J,$B$1,'EPA US Data'!$C:$C,M$2,'EPA US Data'!$G:$G,"&gt;="&amp;$A70,'EPA US Data'!$G:$G,"&lt;"&amp;$B70)+IF('Multipliers and Adjustments'!$B$66="Y",'SNAP Adjustment'!N182,0))*unit_conv*'State Downscaling Multipliers'!$B$9</f>
        <v>0</v>
      </c>
      <c r="N70" s="2">
        <f t="shared" ref="N70:Q70" si="477">M70+($R70-$M70)/5</f>
        <v>0</v>
      </c>
      <c r="O70" s="2">
        <f t="shared" si="477"/>
        <v>0</v>
      </c>
      <c r="P70" s="2">
        <f t="shared" si="477"/>
        <v>0</v>
      </c>
      <c r="Q70" s="2">
        <f t="shared" si="477"/>
        <v>0</v>
      </c>
      <c r="R70" s="105">
        <f>(VLOOKUP($B$1,'Multipliers and Adjustments'!$A$70:$I$86,TRUNC(COLUMN(R$2)/5)+2,FALSE)*SUMIFS('EPA US Data'!$I:$I,'EPA US Data'!$D:$D,'Country Selector'!$A$2,'EPA US Data'!$J:$J,$B$1,'EPA US Data'!$C:$C,R$2,'EPA US Data'!$G:$G,"&gt;="&amp;$A70,'EPA US Data'!$G:$G,"&lt;"&amp;$B70)+IF('Multipliers and Adjustments'!$B$66="Y",'SNAP Adjustment'!S182,0))*unit_conv*'State Downscaling Multipliers'!$B$9</f>
        <v>0</v>
      </c>
      <c r="S70" s="2">
        <f t="shared" ref="S70:V70" si="478">R70+($W70-$R70)/5</f>
        <v>0</v>
      </c>
      <c r="T70" s="2">
        <f t="shared" si="478"/>
        <v>0</v>
      </c>
      <c r="U70" s="2">
        <f t="shared" si="478"/>
        <v>0</v>
      </c>
      <c r="V70" s="2">
        <f t="shared" si="478"/>
        <v>0</v>
      </c>
      <c r="W70" s="105">
        <f>(VLOOKUP($B$1,'Multipliers and Adjustments'!$A$70:$I$86,TRUNC(COLUMN(W$2)/5)+2,FALSE)*SUMIFS('EPA US Data'!$I:$I,'EPA US Data'!$D:$D,'Country Selector'!$A$2,'EPA US Data'!$J:$J,$B$1,'EPA US Data'!$C:$C,W$2,'EPA US Data'!$G:$G,"&gt;="&amp;$A70,'EPA US Data'!$G:$G,"&lt;"&amp;$B70)+IF('Multipliers and Adjustments'!$B$66="Y",'SNAP Adjustment'!X182,0))*unit_conv*'State Downscaling Multipliers'!$B$9</f>
        <v>0</v>
      </c>
      <c r="X70" s="2">
        <f t="shared" ref="X70:AA70" si="479">W70+($AB70-$W70)/5</f>
        <v>0</v>
      </c>
      <c r="Y70" s="2">
        <f t="shared" si="479"/>
        <v>0</v>
      </c>
      <c r="Z70" s="2">
        <f t="shared" si="479"/>
        <v>0</v>
      </c>
      <c r="AA70" s="2">
        <f t="shared" si="479"/>
        <v>0</v>
      </c>
      <c r="AB70" s="105">
        <f>(VLOOKUP($B$1,'Multipliers and Adjustments'!$A$70:$I$86,TRUNC(COLUMN(AB$2)/5)+2,FALSE)*SUMIFS('EPA US Data'!$I:$I,'EPA US Data'!$D:$D,'Country Selector'!$A$2,'EPA US Data'!$J:$J,$B$1,'EPA US Data'!$C:$C,AB$2,'EPA US Data'!$G:$G,"&gt;="&amp;$A70,'EPA US Data'!$G:$G,"&lt;"&amp;$B70)+IF('Multipliers and Adjustments'!$B$66="Y",'SNAP Adjustment'!AC182,0))*unit_conv*'State Downscaling Multipliers'!$B$9</f>
        <v>0</v>
      </c>
      <c r="AC70" s="2">
        <f t="shared" ref="AC70:AF70" si="480">AB70+($AG70-$AB70)/5</f>
        <v>0</v>
      </c>
      <c r="AD70" s="2">
        <f t="shared" si="480"/>
        <v>0</v>
      </c>
      <c r="AE70" s="2">
        <f t="shared" si="480"/>
        <v>0</v>
      </c>
      <c r="AF70" s="2">
        <f t="shared" si="480"/>
        <v>0</v>
      </c>
      <c r="AG70" s="105">
        <f>(VLOOKUP($B$1,'Multipliers and Adjustments'!$A$70:$I$86,TRUNC(COLUMN(AG$2)/5)+2,FALSE)*SUMIFS('EPA US Data'!$I:$I,'EPA US Data'!$D:$D,'Country Selector'!$A$2,'EPA US Data'!$J:$J,$B$1,'EPA US Data'!$C:$C,AG$2,'EPA US Data'!$G:$G,"&gt;="&amp;$A70,'EPA US Data'!$G:$G,"&lt;"&amp;$B70)+IF('Multipliers and Adjustments'!$B$66="Y",'SNAP Adjustment'!AH182,0))*unit_conv*'State Downscaling Multipliers'!$B$9</f>
        <v>0</v>
      </c>
      <c r="AH70" s="2">
        <f t="shared" ref="AH70:AK70" si="481">AG70+($AL70-$AG70)/5</f>
        <v>0</v>
      </c>
      <c r="AI70" s="2">
        <f t="shared" si="481"/>
        <v>0</v>
      </c>
      <c r="AJ70" s="2">
        <f t="shared" si="481"/>
        <v>0</v>
      </c>
      <c r="AK70" s="2">
        <f t="shared" si="481"/>
        <v>0</v>
      </c>
      <c r="AL70" s="105">
        <f>(VLOOKUP($B$1,'Multipliers and Adjustments'!$A$70:$I$86,TRUNC(COLUMN(AL$2)/5)+2,FALSE)*SUMIFS('EPA US Data'!$I:$I,'EPA US Data'!$D:$D,'Country Selector'!$A$2,'EPA US Data'!$J:$J,$B$1,'EPA US Data'!$C:$C,AL$2,'EPA US Data'!$G:$G,"&gt;="&amp;$A70,'EPA US Data'!$G:$G,"&lt;"&amp;$B70)+IF('Multipliers and Adjustments'!$B$66="Y",'SNAP Adjustment'!AM182,0))*unit_conv*'State Downscaling Multipliers'!$B$9</f>
        <v>0</v>
      </c>
    </row>
    <row r="71" spans="1:38" ht="15.75" customHeight="1" x14ac:dyDescent="0.25">
      <c r="A71" s="49">
        <f t="shared" si="234"/>
        <v>1400</v>
      </c>
      <c r="B71" s="49">
        <f t="shared" si="299"/>
        <v>1450</v>
      </c>
      <c r="C71" s="105">
        <f>(VLOOKUP($B$1,'Multipliers and Adjustments'!$A$70:$I$86,TRUNC(COLUMN(C$2)/5)+2,FALSE)*SUMIFS('EPA US Data'!$I:$I,'EPA US Data'!$D:$D,'Country Selector'!$A$2,'EPA US Data'!$J:$J,$B$1,'EPA US Data'!$C:$C,C$2,'EPA US Data'!$G:$G,"&gt;="&amp;$A71,'EPA US Data'!$G:$G,"&lt;"&amp;$B71)+IF('Multipliers and Adjustments'!$B$66="Y",'SNAP Adjustment'!D183,0))*unit_conv*'State Downscaling Multipliers'!$B$9</f>
        <v>0</v>
      </c>
      <c r="D71" s="2">
        <f t="shared" ref="D71:G71" si="482">C71+($H71-$C71)/5</f>
        <v>0</v>
      </c>
      <c r="E71" s="2">
        <f t="shared" si="482"/>
        <v>0</v>
      </c>
      <c r="F71" s="2">
        <f t="shared" si="482"/>
        <v>0</v>
      </c>
      <c r="G71" s="2">
        <f t="shared" si="482"/>
        <v>0</v>
      </c>
      <c r="H71" s="105">
        <f>(VLOOKUP($B$1,'Multipliers and Adjustments'!$A$70:$I$86,TRUNC(COLUMN(H$2)/5)+2,FALSE)*SUMIFS('EPA US Data'!$I:$I,'EPA US Data'!$D:$D,'Country Selector'!$A$2,'EPA US Data'!$J:$J,$B$1,'EPA US Data'!$C:$C,H$2,'EPA US Data'!$G:$G,"&gt;="&amp;$A71,'EPA US Data'!$G:$G,"&lt;"&amp;$B71)+IF('Multipliers and Adjustments'!$B$66="Y",'SNAP Adjustment'!I183,0))*unit_conv*'State Downscaling Multipliers'!$B$9</f>
        <v>0</v>
      </c>
      <c r="I71" s="2">
        <f t="shared" ref="I71:L71" si="483">H71+($M71-$H71)/5</f>
        <v>0</v>
      </c>
      <c r="J71" s="2">
        <f t="shared" si="483"/>
        <v>0</v>
      </c>
      <c r="K71" s="2">
        <f t="shared" si="483"/>
        <v>0</v>
      </c>
      <c r="L71" s="2">
        <f t="shared" si="483"/>
        <v>0</v>
      </c>
      <c r="M71" s="105">
        <f>(VLOOKUP($B$1,'Multipliers and Adjustments'!$A$70:$I$86,TRUNC(COLUMN(M$2)/5)+2,FALSE)*SUMIFS('EPA US Data'!$I:$I,'EPA US Data'!$D:$D,'Country Selector'!$A$2,'EPA US Data'!$J:$J,$B$1,'EPA US Data'!$C:$C,M$2,'EPA US Data'!$G:$G,"&gt;="&amp;$A71,'EPA US Data'!$G:$G,"&lt;"&amp;$B71)+IF('Multipliers and Adjustments'!$B$66="Y",'SNAP Adjustment'!N183,0))*unit_conv*'State Downscaling Multipliers'!$B$9</f>
        <v>0</v>
      </c>
      <c r="N71" s="2">
        <f t="shared" ref="N71:Q71" si="484">M71+($R71-$M71)/5</f>
        <v>0</v>
      </c>
      <c r="O71" s="2">
        <f t="shared" si="484"/>
        <v>0</v>
      </c>
      <c r="P71" s="2">
        <f t="shared" si="484"/>
        <v>0</v>
      </c>
      <c r="Q71" s="2">
        <f t="shared" si="484"/>
        <v>0</v>
      </c>
      <c r="R71" s="105">
        <f>(VLOOKUP($B$1,'Multipliers and Adjustments'!$A$70:$I$86,TRUNC(COLUMN(R$2)/5)+2,FALSE)*SUMIFS('EPA US Data'!$I:$I,'EPA US Data'!$D:$D,'Country Selector'!$A$2,'EPA US Data'!$J:$J,$B$1,'EPA US Data'!$C:$C,R$2,'EPA US Data'!$G:$G,"&gt;="&amp;$A71,'EPA US Data'!$G:$G,"&lt;"&amp;$B71)+IF('Multipliers and Adjustments'!$B$66="Y",'SNAP Adjustment'!S183,0))*unit_conv*'State Downscaling Multipliers'!$B$9</f>
        <v>0</v>
      </c>
      <c r="S71" s="2">
        <f t="shared" ref="S71:V71" si="485">R71+($W71-$R71)/5</f>
        <v>0</v>
      </c>
      <c r="T71" s="2">
        <f t="shared" si="485"/>
        <v>0</v>
      </c>
      <c r="U71" s="2">
        <f t="shared" si="485"/>
        <v>0</v>
      </c>
      <c r="V71" s="2">
        <f t="shared" si="485"/>
        <v>0</v>
      </c>
      <c r="W71" s="105">
        <f>(VLOOKUP($B$1,'Multipliers and Adjustments'!$A$70:$I$86,TRUNC(COLUMN(W$2)/5)+2,FALSE)*SUMIFS('EPA US Data'!$I:$I,'EPA US Data'!$D:$D,'Country Selector'!$A$2,'EPA US Data'!$J:$J,$B$1,'EPA US Data'!$C:$C,W$2,'EPA US Data'!$G:$G,"&gt;="&amp;$A71,'EPA US Data'!$G:$G,"&lt;"&amp;$B71)+IF('Multipliers and Adjustments'!$B$66="Y",'SNAP Adjustment'!X183,0))*unit_conv*'State Downscaling Multipliers'!$B$9</f>
        <v>0</v>
      </c>
      <c r="X71" s="2">
        <f t="shared" ref="X71:AA71" si="486">W71+($AB71-$W71)/5</f>
        <v>0</v>
      </c>
      <c r="Y71" s="2">
        <f t="shared" si="486"/>
        <v>0</v>
      </c>
      <c r="Z71" s="2">
        <f t="shared" si="486"/>
        <v>0</v>
      </c>
      <c r="AA71" s="2">
        <f t="shared" si="486"/>
        <v>0</v>
      </c>
      <c r="AB71" s="105">
        <f>(VLOOKUP($B$1,'Multipliers and Adjustments'!$A$70:$I$86,TRUNC(COLUMN(AB$2)/5)+2,FALSE)*SUMIFS('EPA US Data'!$I:$I,'EPA US Data'!$D:$D,'Country Selector'!$A$2,'EPA US Data'!$J:$J,$B$1,'EPA US Data'!$C:$C,AB$2,'EPA US Data'!$G:$G,"&gt;="&amp;$A71,'EPA US Data'!$G:$G,"&lt;"&amp;$B71)+IF('Multipliers and Adjustments'!$B$66="Y",'SNAP Adjustment'!AC183,0))*unit_conv*'State Downscaling Multipliers'!$B$9</f>
        <v>0</v>
      </c>
      <c r="AC71" s="2">
        <f t="shared" ref="AC71:AF71" si="487">AB71+($AG71-$AB71)/5</f>
        <v>0</v>
      </c>
      <c r="AD71" s="2">
        <f t="shared" si="487"/>
        <v>0</v>
      </c>
      <c r="AE71" s="2">
        <f t="shared" si="487"/>
        <v>0</v>
      </c>
      <c r="AF71" s="2">
        <f t="shared" si="487"/>
        <v>0</v>
      </c>
      <c r="AG71" s="105">
        <f>(VLOOKUP($B$1,'Multipliers and Adjustments'!$A$70:$I$86,TRUNC(COLUMN(AG$2)/5)+2,FALSE)*SUMIFS('EPA US Data'!$I:$I,'EPA US Data'!$D:$D,'Country Selector'!$A$2,'EPA US Data'!$J:$J,$B$1,'EPA US Data'!$C:$C,AG$2,'EPA US Data'!$G:$G,"&gt;="&amp;$A71,'EPA US Data'!$G:$G,"&lt;"&amp;$B71)+IF('Multipliers and Adjustments'!$B$66="Y",'SNAP Adjustment'!AH183,0))*unit_conv*'State Downscaling Multipliers'!$B$9</f>
        <v>0</v>
      </c>
      <c r="AH71" s="2">
        <f t="shared" ref="AH71:AK71" si="488">AG71+($AL71-$AG71)/5</f>
        <v>0</v>
      </c>
      <c r="AI71" s="2">
        <f t="shared" si="488"/>
        <v>0</v>
      </c>
      <c r="AJ71" s="2">
        <f t="shared" si="488"/>
        <v>0</v>
      </c>
      <c r="AK71" s="2">
        <f t="shared" si="488"/>
        <v>0</v>
      </c>
      <c r="AL71" s="105">
        <f>(VLOOKUP($B$1,'Multipliers and Adjustments'!$A$70:$I$86,TRUNC(COLUMN(AL$2)/5)+2,FALSE)*SUMIFS('EPA US Data'!$I:$I,'EPA US Data'!$D:$D,'Country Selector'!$A$2,'EPA US Data'!$J:$J,$B$1,'EPA US Data'!$C:$C,AL$2,'EPA US Data'!$G:$G,"&gt;="&amp;$A71,'EPA US Data'!$G:$G,"&lt;"&amp;$B71)+IF('Multipliers and Adjustments'!$B$66="Y",'SNAP Adjustment'!AM183,0))*unit_conv*'State Downscaling Multipliers'!$B$9</f>
        <v>0</v>
      </c>
    </row>
    <row r="72" spans="1:38" ht="15.75" customHeight="1" x14ac:dyDescent="0.25">
      <c r="A72" s="49">
        <f t="shared" si="234"/>
        <v>1450</v>
      </c>
      <c r="B72" s="49">
        <f t="shared" si="299"/>
        <v>1500</v>
      </c>
      <c r="C72" s="105">
        <f>(VLOOKUP($B$1,'Multipliers and Adjustments'!$A$70:$I$86,TRUNC(COLUMN(C$2)/5)+2,FALSE)*SUMIFS('EPA US Data'!$I:$I,'EPA US Data'!$D:$D,'Country Selector'!$A$2,'EPA US Data'!$J:$J,$B$1,'EPA US Data'!$C:$C,C$2,'EPA US Data'!$G:$G,"&gt;="&amp;$A72,'EPA US Data'!$G:$G,"&lt;"&amp;$B72)+IF('Multipliers and Adjustments'!$B$66="Y",'SNAP Adjustment'!D184,0))*unit_conv*'State Downscaling Multipliers'!$B$9</f>
        <v>0</v>
      </c>
      <c r="D72" s="2">
        <f t="shared" ref="D72:G72" si="489">C72+($H72-$C72)/5</f>
        <v>0</v>
      </c>
      <c r="E72" s="2">
        <f t="shared" si="489"/>
        <v>0</v>
      </c>
      <c r="F72" s="2">
        <f t="shared" si="489"/>
        <v>0</v>
      </c>
      <c r="G72" s="2">
        <f t="shared" si="489"/>
        <v>0</v>
      </c>
      <c r="H72" s="105">
        <f>(VLOOKUP($B$1,'Multipliers and Adjustments'!$A$70:$I$86,TRUNC(COLUMN(H$2)/5)+2,FALSE)*SUMIFS('EPA US Data'!$I:$I,'EPA US Data'!$D:$D,'Country Selector'!$A$2,'EPA US Data'!$J:$J,$B$1,'EPA US Data'!$C:$C,H$2,'EPA US Data'!$G:$G,"&gt;="&amp;$A72,'EPA US Data'!$G:$G,"&lt;"&amp;$B72)+IF('Multipliers and Adjustments'!$B$66="Y",'SNAP Adjustment'!I184,0))*unit_conv*'State Downscaling Multipliers'!$B$9</f>
        <v>0</v>
      </c>
      <c r="I72" s="2">
        <f t="shared" ref="I72:L72" si="490">H72+($M72-$H72)/5</f>
        <v>0</v>
      </c>
      <c r="J72" s="2">
        <f t="shared" si="490"/>
        <v>0</v>
      </c>
      <c r="K72" s="2">
        <f t="shared" si="490"/>
        <v>0</v>
      </c>
      <c r="L72" s="2">
        <f t="shared" si="490"/>
        <v>0</v>
      </c>
      <c r="M72" s="105">
        <f>(VLOOKUP($B$1,'Multipliers and Adjustments'!$A$70:$I$86,TRUNC(COLUMN(M$2)/5)+2,FALSE)*SUMIFS('EPA US Data'!$I:$I,'EPA US Data'!$D:$D,'Country Selector'!$A$2,'EPA US Data'!$J:$J,$B$1,'EPA US Data'!$C:$C,M$2,'EPA US Data'!$G:$G,"&gt;="&amp;$A72,'EPA US Data'!$G:$G,"&lt;"&amp;$B72)+IF('Multipliers and Adjustments'!$B$66="Y",'SNAP Adjustment'!N184,0))*unit_conv*'State Downscaling Multipliers'!$B$9</f>
        <v>0</v>
      </c>
      <c r="N72" s="2">
        <f t="shared" ref="N72:Q72" si="491">M72+($R72-$M72)/5</f>
        <v>0</v>
      </c>
      <c r="O72" s="2">
        <f t="shared" si="491"/>
        <v>0</v>
      </c>
      <c r="P72" s="2">
        <f t="shared" si="491"/>
        <v>0</v>
      </c>
      <c r="Q72" s="2">
        <f t="shared" si="491"/>
        <v>0</v>
      </c>
      <c r="R72" s="105">
        <f>(VLOOKUP($B$1,'Multipliers and Adjustments'!$A$70:$I$86,TRUNC(COLUMN(R$2)/5)+2,FALSE)*SUMIFS('EPA US Data'!$I:$I,'EPA US Data'!$D:$D,'Country Selector'!$A$2,'EPA US Data'!$J:$J,$B$1,'EPA US Data'!$C:$C,R$2,'EPA US Data'!$G:$G,"&gt;="&amp;$A72,'EPA US Data'!$G:$G,"&lt;"&amp;$B72)+IF('Multipliers and Adjustments'!$B$66="Y",'SNAP Adjustment'!S184,0))*unit_conv*'State Downscaling Multipliers'!$B$9</f>
        <v>0</v>
      </c>
      <c r="S72" s="2">
        <f t="shared" ref="S72:V72" si="492">R72+($W72-$R72)/5</f>
        <v>0</v>
      </c>
      <c r="T72" s="2">
        <f t="shared" si="492"/>
        <v>0</v>
      </c>
      <c r="U72" s="2">
        <f t="shared" si="492"/>
        <v>0</v>
      </c>
      <c r="V72" s="2">
        <f t="shared" si="492"/>
        <v>0</v>
      </c>
      <c r="W72" s="105">
        <f>(VLOOKUP($B$1,'Multipliers and Adjustments'!$A$70:$I$86,TRUNC(COLUMN(W$2)/5)+2,FALSE)*SUMIFS('EPA US Data'!$I:$I,'EPA US Data'!$D:$D,'Country Selector'!$A$2,'EPA US Data'!$J:$J,$B$1,'EPA US Data'!$C:$C,W$2,'EPA US Data'!$G:$G,"&gt;="&amp;$A72,'EPA US Data'!$G:$G,"&lt;"&amp;$B72)+IF('Multipliers and Adjustments'!$B$66="Y",'SNAP Adjustment'!X184,0))*unit_conv*'State Downscaling Multipliers'!$B$9</f>
        <v>0</v>
      </c>
      <c r="X72" s="2">
        <f t="shared" ref="X72:AA72" si="493">W72+($AB72-$W72)/5</f>
        <v>0</v>
      </c>
      <c r="Y72" s="2">
        <f t="shared" si="493"/>
        <v>0</v>
      </c>
      <c r="Z72" s="2">
        <f t="shared" si="493"/>
        <v>0</v>
      </c>
      <c r="AA72" s="2">
        <f t="shared" si="493"/>
        <v>0</v>
      </c>
      <c r="AB72" s="105">
        <f>(VLOOKUP($B$1,'Multipliers and Adjustments'!$A$70:$I$86,TRUNC(COLUMN(AB$2)/5)+2,FALSE)*SUMIFS('EPA US Data'!$I:$I,'EPA US Data'!$D:$D,'Country Selector'!$A$2,'EPA US Data'!$J:$J,$B$1,'EPA US Data'!$C:$C,AB$2,'EPA US Data'!$G:$G,"&gt;="&amp;$A72,'EPA US Data'!$G:$G,"&lt;"&amp;$B72)+IF('Multipliers and Adjustments'!$B$66="Y",'SNAP Adjustment'!AC184,0))*unit_conv*'State Downscaling Multipliers'!$B$9</f>
        <v>0</v>
      </c>
      <c r="AC72" s="2">
        <f t="shared" ref="AC72:AF72" si="494">AB72+($AG72-$AB72)/5</f>
        <v>0</v>
      </c>
      <c r="AD72" s="2">
        <f t="shared" si="494"/>
        <v>0</v>
      </c>
      <c r="AE72" s="2">
        <f t="shared" si="494"/>
        <v>0</v>
      </c>
      <c r="AF72" s="2">
        <f t="shared" si="494"/>
        <v>0</v>
      </c>
      <c r="AG72" s="105">
        <f>(VLOOKUP($B$1,'Multipliers and Adjustments'!$A$70:$I$86,TRUNC(COLUMN(AG$2)/5)+2,FALSE)*SUMIFS('EPA US Data'!$I:$I,'EPA US Data'!$D:$D,'Country Selector'!$A$2,'EPA US Data'!$J:$J,$B$1,'EPA US Data'!$C:$C,AG$2,'EPA US Data'!$G:$G,"&gt;="&amp;$A72,'EPA US Data'!$G:$G,"&lt;"&amp;$B72)+IF('Multipliers and Adjustments'!$B$66="Y",'SNAP Adjustment'!AH184,0))*unit_conv*'State Downscaling Multipliers'!$B$9</f>
        <v>0</v>
      </c>
      <c r="AH72" s="2">
        <f t="shared" ref="AH72:AK72" si="495">AG72+($AL72-$AG72)/5</f>
        <v>0</v>
      </c>
      <c r="AI72" s="2">
        <f t="shared" si="495"/>
        <v>0</v>
      </c>
      <c r="AJ72" s="2">
        <f t="shared" si="495"/>
        <v>0</v>
      </c>
      <c r="AK72" s="2">
        <f t="shared" si="495"/>
        <v>0</v>
      </c>
      <c r="AL72" s="105">
        <f>(VLOOKUP($B$1,'Multipliers and Adjustments'!$A$70:$I$86,TRUNC(COLUMN(AL$2)/5)+2,FALSE)*SUMIFS('EPA US Data'!$I:$I,'EPA US Data'!$D:$D,'Country Selector'!$A$2,'EPA US Data'!$J:$J,$B$1,'EPA US Data'!$C:$C,AL$2,'EPA US Data'!$G:$G,"&gt;="&amp;$A72,'EPA US Data'!$G:$G,"&lt;"&amp;$B72)+IF('Multipliers and Adjustments'!$B$66="Y",'SNAP Adjustment'!AM184,0))*unit_conv*'State Downscaling Multipliers'!$B$9</f>
        <v>0</v>
      </c>
    </row>
    <row r="73" spans="1:38" ht="15.75" customHeight="1" x14ac:dyDescent="0.25">
      <c r="A73" s="49">
        <f t="shared" si="234"/>
        <v>1500</v>
      </c>
      <c r="B73" s="49">
        <f t="shared" si="299"/>
        <v>1550</v>
      </c>
      <c r="C73" s="105">
        <f>(VLOOKUP($B$1,'Multipliers and Adjustments'!$A$70:$I$86,TRUNC(COLUMN(C$2)/5)+2,FALSE)*SUMIFS('EPA US Data'!$I:$I,'EPA US Data'!$D:$D,'Country Selector'!$A$2,'EPA US Data'!$J:$J,$B$1,'EPA US Data'!$C:$C,C$2,'EPA US Data'!$G:$G,"&gt;="&amp;$A73,'EPA US Data'!$G:$G,"&lt;"&amp;$B73)+IF('Multipliers and Adjustments'!$B$66="Y",'SNAP Adjustment'!D185,0))*unit_conv*'State Downscaling Multipliers'!$B$9</f>
        <v>0</v>
      </c>
      <c r="D73" s="2">
        <f t="shared" ref="D73:G73" si="496">C73+($H73-$C73)/5</f>
        <v>0</v>
      </c>
      <c r="E73" s="2">
        <f t="shared" si="496"/>
        <v>0</v>
      </c>
      <c r="F73" s="2">
        <f t="shared" si="496"/>
        <v>0</v>
      </c>
      <c r="G73" s="2">
        <f t="shared" si="496"/>
        <v>0</v>
      </c>
      <c r="H73" s="105">
        <f>(VLOOKUP($B$1,'Multipliers and Adjustments'!$A$70:$I$86,TRUNC(COLUMN(H$2)/5)+2,FALSE)*SUMIFS('EPA US Data'!$I:$I,'EPA US Data'!$D:$D,'Country Selector'!$A$2,'EPA US Data'!$J:$J,$B$1,'EPA US Data'!$C:$C,H$2,'EPA US Data'!$G:$G,"&gt;="&amp;$A73,'EPA US Data'!$G:$G,"&lt;"&amp;$B73)+IF('Multipliers and Adjustments'!$B$66="Y",'SNAP Adjustment'!I185,0))*unit_conv*'State Downscaling Multipliers'!$B$9</f>
        <v>0</v>
      </c>
      <c r="I73" s="2">
        <f t="shared" ref="I73:L73" si="497">H73+($M73-$H73)/5</f>
        <v>0</v>
      </c>
      <c r="J73" s="2">
        <f t="shared" si="497"/>
        <v>0</v>
      </c>
      <c r="K73" s="2">
        <f t="shared" si="497"/>
        <v>0</v>
      </c>
      <c r="L73" s="2">
        <f t="shared" si="497"/>
        <v>0</v>
      </c>
      <c r="M73" s="105">
        <f>(VLOOKUP($B$1,'Multipliers and Adjustments'!$A$70:$I$86,TRUNC(COLUMN(M$2)/5)+2,FALSE)*SUMIFS('EPA US Data'!$I:$I,'EPA US Data'!$D:$D,'Country Selector'!$A$2,'EPA US Data'!$J:$J,$B$1,'EPA US Data'!$C:$C,M$2,'EPA US Data'!$G:$G,"&gt;="&amp;$A73,'EPA US Data'!$G:$G,"&lt;"&amp;$B73)+IF('Multipliers and Adjustments'!$B$66="Y",'SNAP Adjustment'!N185,0))*unit_conv*'State Downscaling Multipliers'!$B$9</f>
        <v>0</v>
      </c>
      <c r="N73" s="2">
        <f t="shared" ref="N73:Q73" si="498">M73+($R73-$M73)/5</f>
        <v>0</v>
      </c>
      <c r="O73" s="2">
        <f t="shared" si="498"/>
        <v>0</v>
      </c>
      <c r="P73" s="2">
        <f t="shared" si="498"/>
        <v>0</v>
      </c>
      <c r="Q73" s="2">
        <f t="shared" si="498"/>
        <v>0</v>
      </c>
      <c r="R73" s="105">
        <f>(VLOOKUP($B$1,'Multipliers and Adjustments'!$A$70:$I$86,TRUNC(COLUMN(R$2)/5)+2,FALSE)*SUMIFS('EPA US Data'!$I:$I,'EPA US Data'!$D:$D,'Country Selector'!$A$2,'EPA US Data'!$J:$J,$B$1,'EPA US Data'!$C:$C,R$2,'EPA US Data'!$G:$G,"&gt;="&amp;$A73,'EPA US Data'!$G:$G,"&lt;"&amp;$B73)+IF('Multipliers and Adjustments'!$B$66="Y",'SNAP Adjustment'!S185,0))*unit_conv*'State Downscaling Multipliers'!$B$9</f>
        <v>0</v>
      </c>
      <c r="S73" s="2">
        <f t="shared" ref="S73:V73" si="499">R73+($W73-$R73)/5</f>
        <v>0</v>
      </c>
      <c r="T73" s="2">
        <f t="shared" si="499"/>
        <v>0</v>
      </c>
      <c r="U73" s="2">
        <f t="shared" si="499"/>
        <v>0</v>
      </c>
      <c r="V73" s="2">
        <f t="shared" si="499"/>
        <v>0</v>
      </c>
      <c r="W73" s="105">
        <f>(VLOOKUP($B$1,'Multipliers and Adjustments'!$A$70:$I$86,TRUNC(COLUMN(W$2)/5)+2,FALSE)*SUMIFS('EPA US Data'!$I:$I,'EPA US Data'!$D:$D,'Country Selector'!$A$2,'EPA US Data'!$J:$J,$B$1,'EPA US Data'!$C:$C,W$2,'EPA US Data'!$G:$G,"&gt;="&amp;$A73,'EPA US Data'!$G:$G,"&lt;"&amp;$B73)+IF('Multipliers and Adjustments'!$B$66="Y",'SNAP Adjustment'!X185,0))*unit_conv*'State Downscaling Multipliers'!$B$9</f>
        <v>0</v>
      </c>
      <c r="X73" s="2">
        <f t="shared" ref="X73:AA73" si="500">W73+($AB73-$W73)/5</f>
        <v>0</v>
      </c>
      <c r="Y73" s="2">
        <f t="shared" si="500"/>
        <v>0</v>
      </c>
      <c r="Z73" s="2">
        <f t="shared" si="500"/>
        <v>0</v>
      </c>
      <c r="AA73" s="2">
        <f t="shared" si="500"/>
        <v>0</v>
      </c>
      <c r="AB73" s="105">
        <f>(VLOOKUP($B$1,'Multipliers and Adjustments'!$A$70:$I$86,TRUNC(COLUMN(AB$2)/5)+2,FALSE)*SUMIFS('EPA US Data'!$I:$I,'EPA US Data'!$D:$D,'Country Selector'!$A$2,'EPA US Data'!$J:$J,$B$1,'EPA US Data'!$C:$C,AB$2,'EPA US Data'!$G:$G,"&gt;="&amp;$A73,'EPA US Data'!$G:$G,"&lt;"&amp;$B73)+IF('Multipliers and Adjustments'!$B$66="Y",'SNAP Adjustment'!AC185,0))*unit_conv*'State Downscaling Multipliers'!$B$9</f>
        <v>0</v>
      </c>
      <c r="AC73" s="2">
        <f t="shared" ref="AC73:AF73" si="501">AB73+($AG73-$AB73)/5</f>
        <v>0</v>
      </c>
      <c r="AD73" s="2">
        <f t="shared" si="501"/>
        <v>0</v>
      </c>
      <c r="AE73" s="2">
        <f t="shared" si="501"/>
        <v>0</v>
      </c>
      <c r="AF73" s="2">
        <f t="shared" si="501"/>
        <v>0</v>
      </c>
      <c r="AG73" s="105">
        <f>(VLOOKUP($B$1,'Multipliers and Adjustments'!$A$70:$I$86,TRUNC(COLUMN(AG$2)/5)+2,FALSE)*SUMIFS('EPA US Data'!$I:$I,'EPA US Data'!$D:$D,'Country Selector'!$A$2,'EPA US Data'!$J:$J,$B$1,'EPA US Data'!$C:$C,AG$2,'EPA US Data'!$G:$G,"&gt;="&amp;$A73,'EPA US Data'!$G:$G,"&lt;"&amp;$B73)+IF('Multipliers and Adjustments'!$B$66="Y",'SNAP Adjustment'!AH185,0))*unit_conv*'State Downscaling Multipliers'!$B$9</f>
        <v>0</v>
      </c>
      <c r="AH73" s="2">
        <f t="shared" ref="AH73:AK73" si="502">AG73+($AL73-$AG73)/5</f>
        <v>0</v>
      </c>
      <c r="AI73" s="2">
        <f t="shared" si="502"/>
        <v>0</v>
      </c>
      <c r="AJ73" s="2">
        <f t="shared" si="502"/>
        <v>0</v>
      </c>
      <c r="AK73" s="2">
        <f t="shared" si="502"/>
        <v>0</v>
      </c>
      <c r="AL73" s="105">
        <f>(VLOOKUP($B$1,'Multipliers and Adjustments'!$A$70:$I$86,TRUNC(COLUMN(AL$2)/5)+2,FALSE)*SUMIFS('EPA US Data'!$I:$I,'EPA US Data'!$D:$D,'Country Selector'!$A$2,'EPA US Data'!$J:$J,$B$1,'EPA US Data'!$C:$C,AL$2,'EPA US Data'!$G:$G,"&gt;="&amp;$A73,'EPA US Data'!$G:$G,"&lt;"&amp;$B73)+IF('Multipliers and Adjustments'!$B$66="Y",'SNAP Adjustment'!AM185,0))*unit_conv*'State Downscaling Multipliers'!$B$9</f>
        <v>0</v>
      </c>
    </row>
    <row r="74" spans="1:38" ht="15.75" customHeight="1" x14ac:dyDescent="0.25">
      <c r="A74" s="49">
        <f t="shared" si="234"/>
        <v>1550</v>
      </c>
      <c r="B74" s="49">
        <f t="shared" si="299"/>
        <v>1600</v>
      </c>
      <c r="C74" s="105">
        <f>(VLOOKUP($B$1,'Multipliers and Adjustments'!$A$70:$I$86,TRUNC(COLUMN(C$2)/5)+2,FALSE)*SUMIFS('EPA US Data'!$I:$I,'EPA US Data'!$D:$D,'Country Selector'!$A$2,'EPA US Data'!$J:$J,$B$1,'EPA US Data'!$C:$C,C$2,'EPA US Data'!$G:$G,"&gt;="&amp;$A74,'EPA US Data'!$G:$G,"&lt;"&amp;$B74)+IF('Multipliers and Adjustments'!$B$66="Y",'SNAP Adjustment'!D186,0))*unit_conv*'State Downscaling Multipliers'!$B$9</f>
        <v>0</v>
      </c>
      <c r="D74" s="2">
        <f t="shared" ref="D74:G74" si="503">C74+($H74-$C74)/5</f>
        <v>0</v>
      </c>
      <c r="E74" s="2">
        <f t="shared" si="503"/>
        <v>0</v>
      </c>
      <c r="F74" s="2">
        <f t="shared" si="503"/>
        <v>0</v>
      </c>
      <c r="G74" s="2">
        <f t="shared" si="503"/>
        <v>0</v>
      </c>
      <c r="H74" s="105">
        <f>(VLOOKUP($B$1,'Multipliers and Adjustments'!$A$70:$I$86,TRUNC(COLUMN(H$2)/5)+2,FALSE)*SUMIFS('EPA US Data'!$I:$I,'EPA US Data'!$D:$D,'Country Selector'!$A$2,'EPA US Data'!$J:$J,$B$1,'EPA US Data'!$C:$C,H$2,'EPA US Data'!$G:$G,"&gt;="&amp;$A74,'EPA US Data'!$G:$G,"&lt;"&amp;$B74)+IF('Multipliers and Adjustments'!$B$66="Y",'SNAP Adjustment'!I186,0))*unit_conv*'State Downscaling Multipliers'!$B$9</f>
        <v>0</v>
      </c>
      <c r="I74" s="2">
        <f t="shared" ref="I74:L74" si="504">H74+($M74-$H74)/5</f>
        <v>0</v>
      </c>
      <c r="J74" s="2">
        <f t="shared" si="504"/>
        <v>0</v>
      </c>
      <c r="K74" s="2">
        <f t="shared" si="504"/>
        <v>0</v>
      </c>
      <c r="L74" s="2">
        <f t="shared" si="504"/>
        <v>0</v>
      </c>
      <c r="M74" s="105">
        <f>(VLOOKUP($B$1,'Multipliers and Adjustments'!$A$70:$I$86,TRUNC(COLUMN(M$2)/5)+2,FALSE)*SUMIFS('EPA US Data'!$I:$I,'EPA US Data'!$D:$D,'Country Selector'!$A$2,'EPA US Data'!$J:$J,$B$1,'EPA US Data'!$C:$C,M$2,'EPA US Data'!$G:$G,"&gt;="&amp;$A74,'EPA US Data'!$G:$G,"&lt;"&amp;$B74)+IF('Multipliers and Adjustments'!$B$66="Y",'SNAP Adjustment'!N186,0))*unit_conv*'State Downscaling Multipliers'!$B$9</f>
        <v>0</v>
      </c>
      <c r="N74" s="2">
        <f t="shared" ref="N74:Q74" si="505">M74+($R74-$M74)/5</f>
        <v>0</v>
      </c>
      <c r="O74" s="2">
        <f t="shared" si="505"/>
        <v>0</v>
      </c>
      <c r="P74" s="2">
        <f t="shared" si="505"/>
        <v>0</v>
      </c>
      <c r="Q74" s="2">
        <f t="shared" si="505"/>
        <v>0</v>
      </c>
      <c r="R74" s="105">
        <f>(VLOOKUP($B$1,'Multipliers and Adjustments'!$A$70:$I$86,TRUNC(COLUMN(R$2)/5)+2,FALSE)*SUMIFS('EPA US Data'!$I:$I,'EPA US Data'!$D:$D,'Country Selector'!$A$2,'EPA US Data'!$J:$J,$B$1,'EPA US Data'!$C:$C,R$2,'EPA US Data'!$G:$G,"&gt;="&amp;$A74,'EPA US Data'!$G:$G,"&lt;"&amp;$B74)+IF('Multipliers and Adjustments'!$B$66="Y",'SNAP Adjustment'!S186,0))*unit_conv*'State Downscaling Multipliers'!$B$9</f>
        <v>0</v>
      </c>
      <c r="S74" s="2">
        <f t="shared" ref="S74:V74" si="506">R74+($W74-$R74)/5</f>
        <v>0</v>
      </c>
      <c r="T74" s="2">
        <f t="shared" si="506"/>
        <v>0</v>
      </c>
      <c r="U74" s="2">
        <f t="shared" si="506"/>
        <v>0</v>
      </c>
      <c r="V74" s="2">
        <f t="shared" si="506"/>
        <v>0</v>
      </c>
      <c r="W74" s="105">
        <f>(VLOOKUP($B$1,'Multipliers and Adjustments'!$A$70:$I$86,TRUNC(COLUMN(W$2)/5)+2,FALSE)*SUMIFS('EPA US Data'!$I:$I,'EPA US Data'!$D:$D,'Country Selector'!$A$2,'EPA US Data'!$J:$J,$B$1,'EPA US Data'!$C:$C,W$2,'EPA US Data'!$G:$G,"&gt;="&amp;$A74,'EPA US Data'!$G:$G,"&lt;"&amp;$B74)+IF('Multipliers and Adjustments'!$B$66="Y",'SNAP Adjustment'!X186,0))*unit_conv*'State Downscaling Multipliers'!$B$9</f>
        <v>0</v>
      </c>
      <c r="X74" s="2">
        <f t="shared" ref="X74:AA74" si="507">W74+($AB74-$W74)/5</f>
        <v>0</v>
      </c>
      <c r="Y74" s="2">
        <f t="shared" si="507"/>
        <v>0</v>
      </c>
      <c r="Z74" s="2">
        <f t="shared" si="507"/>
        <v>0</v>
      </c>
      <c r="AA74" s="2">
        <f t="shared" si="507"/>
        <v>0</v>
      </c>
      <c r="AB74" s="105">
        <f>(VLOOKUP($B$1,'Multipliers and Adjustments'!$A$70:$I$86,TRUNC(COLUMN(AB$2)/5)+2,FALSE)*SUMIFS('EPA US Data'!$I:$I,'EPA US Data'!$D:$D,'Country Selector'!$A$2,'EPA US Data'!$J:$J,$B$1,'EPA US Data'!$C:$C,AB$2,'EPA US Data'!$G:$G,"&gt;="&amp;$A74,'EPA US Data'!$G:$G,"&lt;"&amp;$B74)+IF('Multipliers and Adjustments'!$B$66="Y",'SNAP Adjustment'!AC186,0))*unit_conv*'State Downscaling Multipliers'!$B$9</f>
        <v>0</v>
      </c>
      <c r="AC74" s="2">
        <f t="shared" ref="AC74:AF74" si="508">AB74+($AG74-$AB74)/5</f>
        <v>0</v>
      </c>
      <c r="AD74" s="2">
        <f t="shared" si="508"/>
        <v>0</v>
      </c>
      <c r="AE74" s="2">
        <f t="shared" si="508"/>
        <v>0</v>
      </c>
      <c r="AF74" s="2">
        <f t="shared" si="508"/>
        <v>0</v>
      </c>
      <c r="AG74" s="105">
        <f>(VLOOKUP($B$1,'Multipliers and Adjustments'!$A$70:$I$86,TRUNC(COLUMN(AG$2)/5)+2,FALSE)*SUMIFS('EPA US Data'!$I:$I,'EPA US Data'!$D:$D,'Country Selector'!$A$2,'EPA US Data'!$J:$J,$B$1,'EPA US Data'!$C:$C,AG$2,'EPA US Data'!$G:$G,"&gt;="&amp;$A74,'EPA US Data'!$G:$G,"&lt;"&amp;$B74)+IF('Multipliers and Adjustments'!$B$66="Y",'SNAP Adjustment'!AH186,0))*unit_conv*'State Downscaling Multipliers'!$B$9</f>
        <v>0</v>
      </c>
      <c r="AH74" s="2">
        <f t="shared" ref="AH74:AK74" si="509">AG74+($AL74-$AG74)/5</f>
        <v>0</v>
      </c>
      <c r="AI74" s="2">
        <f t="shared" si="509"/>
        <v>0</v>
      </c>
      <c r="AJ74" s="2">
        <f t="shared" si="509"/>
        <v>0</v>
      </c>
      <c r="AK74" s="2">
        <f t="shared" si="509"/>
        <v>0</v>
      </c>
      <c r="AL74" s="105">
        <f>(VLOOKUP($B$1,'Multipliers and Adjustments'!$A$70:$I$86,TRUNC(COLUMN(AL$2)/5)+2,FALSE)*SUMIFS('EPA US Data'!$I:$I,'EPA US Data'!$D:$D,'Country Selector'!$A$2,'EPA US Data'!$J:$J,$B$1,'EPA US Data'!$C:$C,AL$2,'EPA US Data'!$G:$G,"&gt;="&amp;$A74,'EPA US Data'!$G:$G,"&lt;"&amp;$B74)+IF('Multipliers and Adjustments'!$B$66="Y",'SNAP Adjustment'!AM186,0))*unit_conv*'State Downscaling Multipliers'!$B$9</f>
        <v>0</v>
      </c>
    </row>
    <row r="75" spans="1:38" ht="15.75" customHeight="1" x14ac:dyDescent="0.25">
      <c r="A75" s="49"/>
      <c r="B75" s="49"/>
    </row>
    <row r="76" spans="1:38" ht="15.75" customHeight="1" x14ac:dyDescent="0.25">
      <c r="A76" s="49"/>
      <c r="B76" s="49"/>
    </row>
    <row r="77" spans="1:38" ht="15.75" customHeight="1" x14ac:dyDescent="0.25">
      <c r="A77" s="49"/>
      <c r="B77" s="49"/>
    </row>
    <row r="78" spans="1:38" ht="15.75" customHeight="1" x14ac:dyDescent="0.25">
      <c r="A78" s="49"/>
      <c r="B78" s="49"/>
    </row>
    <row r="79" spans="1:38" ht="15.75" customHeight="1" x14ac:dyDescent="0.25">
      <c r="A79" s="49"/>
      <c r="B79" s="49"/>
    </row>
    <row r="80" spans="1:38" ht="15.75" customHeight="1" x14ac:dyDescent="0.25">
      <c r="A80" s="49"/>
      <c r="B80" s="49"/>
    </row>
    <row r="81" spans="1:2" ht="15.75" customHeight="1" x14ac:dyDescent="0.25">
      <c r="A81" s="49"/>
      <c r="B81" s="49"/>
    </row>
    <row r="82" spans="1:2" ht="15.75" customHeight="1" x14ac:dyDescent="0.25">
      <c r="A82" s="49"/>
      <c r="B82" s="49"/>
    </row>
    <row r="83" spans="1:2" ht="15.75" customHeight="1" x14ac:dyDescent="0.25">
      <c r="A83" s="49"/>
      <c r="B83" s="49"/>
    </row>
    <row r="84" spans="1:2" ht="15.75" customHeight="1" x14ac:dyDescent="0.25">
      <c r="A84" s="49"/>
      <c r="B84" s="49"/>
    </row>
    <row r="85" spans="1:2" ht="15.75" customHeight="1" x14ac:dyDescent="0.25">
      <c r="A85" s="49"/>
      <c r="B85" s="49"/>
    </row>
    <row r="86" spans="1:2" ht="15.75" customHeight="1" x14ac:dyDescent="0.25">
      <c r="A86" s="49"/>
      <c r="B86" s="49"/>
    </row>
    <row r="87" spans="1:2" ht="15.75" customHeight="1" x14ac:dyDescent="0.25">
      <c r="A87" s="49"/>
      <c r="B87" s="49"/>
    </row>
    <row r="88" spans="1:2" ht="15.75" customHeight="1" x14ac:dyDescent="0.25">
      <c r="A88" s="49"/>
      <c r="B88" s="49"/>
    </row>
    <row r="89" spans="1:2" ht="15.75" customHeight="1" x14ac:dyDescent="0.25">
      <c r="A89" s="49"/>
      <c r="B89" s="49"/>
    </row>
    <row r="90" spans="1:2" ht="15.75" customHeight="1" x14ac:dyDescent="0.25">
      <c r="A90" s="49"/>
      <c r="B90" s="49"/>
    </row>
    <row r="91" spans="1:2" ht="15.75" customHeight="1" x14ac:dyDescent="0.25">
      <c r="A91" s="49"/>
      <c r="B91" s="49"/>
    </row>
    <row r="92" spans="1:2" ht="15.75" customHeight="1" x14ac:dyDescent="0.25">
      <c r="A92" s="49"/>
      <c r="B92" s="49"/>
    </row>
    <row r="93" spans="1:2" ht="15.75" customHeight="1" x14ac:dyDescent="0.25">
      <c r="A93" s="49"/>
      <c r="B93" s="49"/>
    </row>
    <row r="94" spans="1:2" ht="15.75" customHeight="1" x14ac:dyDescent="0.25">
      <c r="A94" s="49"/>
      <c r="B94" s="49"/>
    </row>
    <row r="95" spans="1:2" ht="15.75" customHeight="1" x14ac:dyDescent="0.25">
      <c r="A95" s="49"/>
      <c r="B95" s="49"/>
    </row>
    <row r="96" spans="1:2" ht="15.75" customHeight="1" x14ac:dyDescent="0.25">
      <c r="A96" s="49"/>
      <c r="B96" s="49"/>
    </row>
    <row r="97" spans="1:2" ht="15.75" customHeight="1" x14ac:dyDescent="0.25">
      <c r="A97" s="49"/>
      <c r="B97" s="49"/>
    </row>
    <row r="98" spans="1:2" ht="15.75" customHeight="1" x14ac:dyDescent="0.25">
      <c r="A98" s="49"/>
      <c r="B98" s="49"/>
    </row>
    <row r="99" spans="1:2" ht="15.75" customHeight="1" x14ac:dyDescent="0.25">
      <c r="A99" s="49"/>
      <c r="B99" s="49"/>
    </row>
    <row r="100" spans="1:2" ht="15.75" customHeight="1" x14ac:dyDescent="0.25">
      <c r="A100" s="49"/>
      <c r="B100" s="49"/>
    </row>
    <row r="101" spans="1:2" ht="15.75" customHeight="1" x14ac:dyDescent="0.25">
      <c r="A101" s="49"/>
      <c r="B101" s="49"/>
    </row>
    <row r="102" spans="1:2" ht="15.75" customHeight="1" x14ac:dyDescent="0.25">
      <c r="A102" s="49"/>
      <c r="B102" s="49"/>
    </row>
    <row r="103" spans="1:2" ht="15.75" customHeight="1" x14ac:dyDescent="0.25">
      <c r="A103" s="49"/>
      <c r="B103" s="49"/>
    </row>
    <row r="104" spans="1:2" ht="15.75" customHeight="1" x14ac:dyDescent="0.25">
      <c r="A104" s="49"/>
      <c r="B104" s="49"/>
    </row>
    <row r="105" spans="1:2" ht="15.75" customHeight="1" x14ac:dyDescent="0.25">
      <c r="A105" s="49"/>
      <c r="B105" s="49"/>
    </row>
    <row r="106" spans="1:2" ht="15.75" customHeight="1" x14ac:dyDescent="0.25">
      <c r="A106" s="49"/>
      <c r="B106" s="49"/>
    </row>
    <row r="107" spans="1:2" ht="15.75" customHeight="1" x14ac:dyDescent="0.25">
      <c r="A107" s="49"/>
      <c r="B107" s="49"/>
    </row>
    <row r="108" spans="1:2" ht="15.75" customHeight="1" x14ac:dyDescent="0.25">
      <c r="A108" s="49"/>
      <c r="B108" s="49"/>
    </row>
    <row r="109" spans="1:2" ht="15.75" customHeight="1" x14ac:dyDescent="0.25">
      <c r="A109" s="49"/>
      <c r="B109" s="49"/>
    </row>
    <row r="110" spans="1:2" ht="15.75" customHeight="1" x14ac:dyDescent="0.25">
      <c r="A110" s="49"/>
      <c r="B110" s="49"/>
    </row>
    <row r="111" spans="1:2" ht="15.75" customHeight="1" x14ac:dyDescent="0.25">
      <c r="A111" s="49"/>
      <c r="B111" s="49"/>
    </row>
    <row r="112" spans="1:2" ht="15.75" customHeight="1" x14ac:dyDescent="0.25">
      <c r="A112" s="49"/>
      <c r="B112" s="49"/>
    </row>
    <row r="113" spans="1:2" ht="15.75" customHeight="1" x14ac:dyDescent="0.25">
      <c r="A113" s="49"/>
      <c r="B113" s="49"/>
    </row>
    <row r="114" spans="1:2" ht="15.75" customHeight="1" x14ac:dyDescent="0.25">
      <c r="A114" s="49"/>
      <c r="B114" s="49"/>
    </row>
    <row r="115" spans="1:2" ht="15.75" customHeight="1" x14ac:dyDescent="0.25">
      <c r="A115" s="49"/>
      <c r="B115" s="49"/>
    </row>
    <row r="116" spans="1:2" ht="15.75" customHeight="1" x14ac:dyDescent="0.25">
      <c r="A116" s="49"/>
      <c r="B116" s="49"/>
    </row>
    <row r="117" spans="1:2" ht="15.75" customHeight="1" x14ac:dyDescent="0.25">
      <c r="A117" s="49"/>
      <c r="B117" s="49"/>
    </row>
    <row r="118" spans="1:2" ht="15.75" customHeight="1" x14ac:dyDescent="0.25">
      <c r="A118" s="49"/>
      <c r="B118" s="49"/>
    </row>
    <row r="119" spans="1:2" ht="15.75" customHeight="1" x14ac:dyDescent="0.25">
      <c r="A119" s="49"/>
      <c r="B119" s="49"/>
    </row>
    <row r="120" spans="1:2" ht="15.75" customHeight="1" x14ac:dyDescent="0.25">
      <c r="A120" s="49"/>
      <c r="B120" s="49"/>
    </row>
    <row r="121" spans="1:2" ht="15.75" customHeight="1" x14ac:dyDescent="0.25">
      <c r="A121" s="49"/>
      <c r="B121" s="49"/>
    </row>
    <row r="122" spans="1:2" ht="15.75" customHeight="1" x14ac:dyDescent="0.25">
      <c r="A122" s="49"/>
      <c r="B122" s="49"/>
    </row>
    <row r="123" spans="1:2" ht="15.75" customHeight="1" x14ac:dyDescent="0.25">
      <c r="A123" s="49"/>
      <c r="B123" s="49"/>
    </row>
    <row r="124" spans="1:2" ht="15.75" customHeight="1" x14ac:dyDescent="0.25">
      <c r="A124" s="49"/>
      <c r="B124" s="49"/>
    </row>
    <row r="125" spans="1:2" ht="15.75" customHeight="1" x14ac:dyDescent="0.25">
      <c r="A125" s="49"/>
      <c r="B125" s="49"/>
    </row>
    <row r="126" spans="1:2" ht="15.75" customHeight="1" x14ac:dyDescent="0.25">
      <c r="A126" s="49"/>
      <c r="B126" s="49"/>
    </row>
    <row r="127" spans="1:2" ht="15.75" customHeight="1" x14ac:dyDescent="0.25">
      <c r="A127" s="49"/>
      <c r="B127" s="49"/>
    </row>
    <row r="128" spans="1:2" ht="15.75" customHeight="1" x14ac:dyDescent="0.25">
      <c r="A128" s="49"/>
      <c r="B128" s="49"/>
    </row>
    <row r="129" spans="1:2" ht="15.75" customHeight="1" x14ac:dyDescent="0.25">
      <c r="A129" s="49"/>
      <c r="B129" s="49"/>
    </row>
    <row r="130" spans="1:2" ht="15.75" customHeight="1" x14ac:dyDescent="0.25">
      <c r="A130" s="49"/>
      <c r="B130" s="49"/>
    </row>
    <row r="131" spans="1:2" ht="15.75" customHeight="1" x14ac:dyDescent="0.25">
      <c r="A131" s="49"/>
      <c r="B131" s="49"/>
    </row>
    <row r="132" spans="1:2" ht="15.75" customHeight="1" x14ac:dyDescent="0.25">
      <c r="A132" s="49"/>
      <c r="B132" s="49"/>
    </row>
    <row r="133" spans="1:2" ht="15.75" customHeight="1" x14ac:dyDescent="0.25">
      <c r="A133" s="49"/>
      <c r="B133" s="49"/>
    </row>
    <row r="134" spans="1:2" ht="15.75" customHeight="1" x14ac:dyDescent="0.25">
      <c r="A134" s="49"/>
      <c r="B134" s="49"/>
    </row>
    <row r="135" spans="1:2" ht="15.75" customHeight="1" x14ac:dyDescent="0.25">
      <c r="A135" s="49"/>
      <c r="B135" s="49"/>
    </row>
    <row r="136" spans="1:2" ht="15.75" customHeight="1" x14ac:dyDescent="0.25">
      <c r="A136" s="49"/>
      <c r="B136" s="49"/>
    </row>
    <row r="137" spans="1:2" ht="15.75" customHeight="1" x14ac:dyDescent="0.25">
      <c r="A137" s="49"/>
      <c r="B137" s="49"/>
    </row>
    <row r="138" spans="1:2" ht="15.75" customHeight="1" x14ac:dyDescent="0.25">
      <c r="A138" s="49"/>
      <c r="B138" s="49"/>
    </row>
    <row r="139" spans="1:2" ht="15.75" customHeight="1" x14ac:dyDescent="0.25">
      <c r="A139" s="49"/>
      <c r="B139" s="49"/>
    </row>
    <row r="140" spans="1:2" ht="15.75" customHeight="1" x14ac:dyDescent="0.25">
      <c r="A140" s="49"/>
      <c r="B140" s="49"/>
    </row>
    <row r="141" spans="1:2" ht="15.75" customHeight="1" x14ac:dyDescent="0.25">
      <c r="A141" s="49"/>
      <c r="B141" s="49"/>
    </row>
    <row r="142" spans="1:2" ht="15.75" customHeight="1" x14ac:dyDescent="0.25">
      <c r="A142" s="49"/>
      <c r="B142" s="49"/>
    </row>
    <row r="143" spans="1:2" ht="15.75" customHeight="1" x14ac:dyDescent="0.25">
      <c r="A143" s="49"/>
      <c r="B143" s="49"/>
    </row>
    <row r="144" spans="1:2" ht="15.75" customHeight="1" x14ac:dyDescent="0.25">
      <c r="A144" s="49"/>
      <c r="B144" s="49"/>
    </row>
    <row r="145" spans="1:2" ht="15.75" customHeight="1" x14ac:dyDescent="0.25">
      <c r="A145" s="49"/>
      <c r="B145" s="49"/>
    </row>
    <row r="146" spans="1:2" ht="15.75" customHeight="1" x14ac:dyDescent="0.25">
      <c r="A146" s="49"/>
      <c r="B146" s="49"/>
    </row>
    <row r="147" spans="1:2" ht="15.75" customHeight="1" x14ac:dyDescent="0.25">
      <c r="A147" s="49"/>
      <c r="B147" s="49"/>
    </row>
    <row r="148" spans="1:2" ht="15.75" customHeight="1" x14ac:dyDescent="0.25">
      <c r="A148" s="49"/>
      <c r="B148" s="49"/>
    </row>
    <row r="149" spans="1:2" ht="15.75" customHeight="1" x14ac:dyDescent="0.25">
      <c r="A149" s="49"/>
      <c r="B149" s="49"/>
    </row>
    <row r="150" spans="1:2" ht="15.75" customHeight="1" x14ac:dyDescent="0.25">
      <c r="A150" s="49"/>
      <c r="B150" s="49"/>
    </row>
    <row r="151" spans="1:2" ht="15.75" customHeight="1" x14ac:dyDescent="0.25">
      <c r="A151" s="49"/>
      <c r="B151" s="49"/>
    </row>
    <row r="152" spans="1:2" ht="15.75" customHeight="1" x14ac:dyDescent="0.25">
      <c r="A152" s="49"/>
      <c r="B152" s="49"/>
    </row>
    <row r="153" spans="1:2" ht="15.75" customHeight="1" x14ac:dyDescent="0.25">
      <c r="A153" s="49"/>
      <c r="B153" s="49"/>
    </row>
    <row r="154" spans="1:2" ht="15.75" customHeight="1" x14ac:dyDescent="0.25">
      <c r="A154" s="49"/>
      <c r="B154" s="49"/>
    </row>
    <row r="155" spans="1:2" ht="15.75" customHeight="1" x14ac:dyDescent="0.25">
      <c r="A155" s="49"/>
      <c r="B155" s="49"/>
    </row>
    <row r="156" spans="1:2" ht="15.75" customHeight="1" x14ac:dyDescent="0.25">
      <c r="A156" s="49"/>
      <c r="B156" s="49"/>
    </row>
    <row r="157" spans="1:2" ht="15.75" customHeight="1" x14ac:dyDescent="0.25">
      <c r="A157" s="49"/>
      <c r="B157" s="49"/>
    </row>
    <row r="158" spans="1:2" ht="15.75" customHeight="1" x14ac:dyDescent="0.25">
      <c r="A158" s="49"/>
      <c r="B158" s="49"/>
    </row>
    <row r="159" spans="1:2" ht="15.75" customHeight="1" x14ac:dyDescent="0.25">
      <c r="A159" s="49"/>
      <c r="B159" s="49"/>
    </row>
    <row r="160" spans="1:2" ht="15.75" customHeight="1" x14ac:dyDescent="0.25">
      <c r="A160" s="49"/>
      <c r="B160" s="49"/>
    </row>
    <row r="161" spans="1:2" ht="15.75" customHeight="1" x14ac:dyDescent="0.25">
      <c r="A161" s="49"/>
      <c r="B161" s="49"/>
    </row>
    <row r="162" spans="1:2" ht="15.75" customHeight="1" x14ac:dyDescent="0.25">
      <c r="A162" s="49"/>
      <c r="B162" s="49"/>
    </row>
    <row r="163" spans="1:2" ht="15.75" customHeight="1" x14ac:dyDescent="0.25">
      <c r="A163" s="49"/>
      <c r="B163" s="49"/>
    </row>
    <row r="164" spans="1:2" ht="15.75" customHeight="1" x14ac:dyDescent="0.25">
      <c r="A164" s="49"/>
      <c r="B164" s="49"/>
    </row>
    <row r="165" spans="1:2" ht="15.75" customHeight="1" x14ac:dyDescent="0.25">
      <c r="A165" s="49"/>
      <c r="B165" s="49"/>
    </row>
    <row r="166" spans="1:2" ht="15.75" customHeight="1" x14ac:dyDescent="0.25">
      <c r="A166" s="49"/>
      <c r="B166" s="49"/>
    </row>
    <row r="167" spans="1:2" ht="15.75" customHeight="1" x14ac:dyDescent="0.25">
      <c r="A167" s="49"/>
      <c r="B167" s="49"/>
    </row>
    <row r="168" spans="1:2" ht="15.75" customHeight="1" x14ac:dyDescent="0.25">
      <c r="A168" s="49"/>
      <c r="B168" s="49"/>
    </row>
    <row r="169" spans="1:2" ht="15.75" customHeight="1" x14ac:dyDescent="0.25">
      <c r="A169" s="49"/>
      <c r="B169" s="49"/>
    </row>
    <row r="170" spans="1:2" ht="15.75" customHeight="1" x14ac:dyDescent="0.25">
      <c r="A170" s="49"/>
      <c r="B170" s="49"/>
    </row>
    <row r="171" spans="1:2" ht="15.75" customHeight="1" x14ac:dyDescent="0.25">
      <c r="A171" s="49"/>
      <c r="B171" s="49"/>
    </row>
    <row r="172" spans="1:2" ht="15.75" customHeight="1" x14ac:dyDescent="0.25">
      <c r="A172" s="49"/>
      <c r="B172" s="49"/>
    </row>
    <row r="173" spans="1:2" ht="15.75" customHeight="1" x14ac:dyDescent="0.25">
      <c r="A173" s="49"/>
      <c r="B173" s="49"/>
    </row>
    <row r="174" spans="1:2" ht="15.75" customHeight="1" x14ac:dyDescent="0.25">
      <c r="A174" s="49"/>
      <c r="B174" s="49"/>
    </row>
    <row r="175" spans="1:2" ht="15.75" customHeight="1" x14ac:dyDescent="0.25">
      <c r="A175" s="49"/>
      <c r="B175" s="49"/>
    </row>
    <row r="176" spans="1:2" ht="15.75" customHeight="1" x14ac:dyDescent="0.25">
      <c r="A176" s="49"/>
      <c r="B176" s="49"/>
    </row>
    <row r="177" spans="1:2" ht="15.75" customHeight="1" x14ac:dyDescent="0.25">
      <c r="A177" s="49"/>
      <c r="B177" s="49"/>
    </row>
    <row r="178" spans="1:2" ht="15.75" customHeight="1" x14ac:dyDescent="0.25">
      <c r="A178" s="49"/>
      <c r="B178" s="49"/>
    </row>
    <row r="179" spans="1:2" ht="15.75" customHeight="1" x14ac:dyDescent="0.25">
      <c r="A179" s="49"/>
      <c r="B179" s="49"/>
    </row>
    <row r="180" spans="1:2" ht="15.75" customHeight="1" x14ac:dyDescent="0.25">
      <c r="A180" s="49"/>
      <c r="B180" s="49"/>
    </row>
    <row r="181" spans="1:2" ht="15.75" customHeight="1" x14ac:dyDescent="0.25">
      <c r="A181" s="49"/>
      <c r="B181" s="49"/>
    </row>
    <row r="182" spans="1:2" ht="15.75" customHeight="1" x14ac:dyDescent="0.25">
      <c r="A182" s="49"/>
      <c r="B182" s="49"/>
    </row>
    <row r="183" spans="1:2" ht="15.75" customHeight="1" x14ac:dyDescent="0.25">
      <c r="A183" s="49"/>
      <c r="B183" s="49"/>
    </row>
    <row r="184" spans="1:2" ht="15.75" customHeight="1" x14ac:dyDescent="0.25">
      <c r="A184" s="49"/>
      <c r="B184" s="49"/>
    </row>
    <row r="185" spans="1:2" ht="15.75" customHeight="1" x14ac:dyDescent="0.25">
      <c r="A185" s="49"/>
      <c r="B185" s="49"/>
    </row>
    <row r="186" spans="1:2" ht="15.75" customHeight="1" x14ac:dyDescent="0.25">
      <c r="A186" s="49"/>
      <c r="B186" s="49"/>
    </row>
    <row r="187" spans="1:2" ht="15.75" customHeight="1" x14ac:dyDescent="0.25">
      <c r="A187" s="49"/>
      <c r="B187" s="49"/>
    </row>
    <row r="188" spans="1:2" ht="15.75" customHeight="1" x14ac:dyDescent="0.25">
      <c r="A188" s="49"/>
      <c r="B188" s="49"/>
    </row>
    <row r="189" spans="1:2" ht="15.75" customHeight="1" x14ac:dyDescent="0.25">
      <c r="A189" s="49"/>
      <c r="B189" s="49"/>
    </row>
    <row r="190" spans="1:2" ht="15.75" customHeight="1" x14ac:dyDescent="0.25">
      <c r="A190" s="49"/>
      <c r="B190" s="49"/>
    </row>
    <row r="191" spans="1:2" ht="15.75" customHeight="1" x14ac:dyDescent="0.25">
      <c r="A191" s="49"/>
      <c r="B191" s="49"/>
    </row>
    <row r="192" spans="1:2" ht="15.75" customHeight="1" x14ac:dyDescent="0.25">
      <c r="A192" s="49"/>
      <c r="B192" s="49"/>
    </row>
    <row r="193" spans="1:2" ht="15.75" customHeight="1" x14ac:dyDescent="0.25">
      <c r="A193" s="49"/>
      <c r="B193" s="49"/>
    </row>
    <row r="194" spans="1:2" ht="15.75" customHeight="1" x14ac:dyDescent="0.25">
      <c r="A194" s="49"/>
      <c r="B194" s="49"/>
    </row>
    <row r="195" spans="1:2" ht="15.75" customHeight="1" x14ac:dyDescent="0.25">
      <c r="A195" s="49"/>
      <c r="B195" s="49"/>
    </row>
    <row r="196" spans="1:2" ht="15.75" customHeight="1" x14ac:dyDescent="0.25">
      <c r="A196" s="49"/>
      <c r="B196" s="49"/>
    </row>
    <row r="197" spans="1:2" ht="15.75" customHeight="1" x14ac:dyDescent="0.25">
      <c r="A197" s="49"/>
      <c r="B197" s="49"/>
    </row>
    <row r="198" spans="1:2" ht="15.75" customHeight="1" x14ac:dyDescent="0.25">
      <c r="A198" s="49"/>
      <c r="B198" s="49"/>
    </row>
    <row r="199" spans="1:2" ht="15.75" customHeight="1" x14ac:dyDescent="0.25">
      <c r="A199" s="49"/>
      <c r="B199" s="49"/>
    </row>
    <row r="200" spans="1:2" ht="15.75" customHeight="1" x14ac:dyDescent="0.25">
      <c r="A200" s="49"/>
      <c r="B200" s="49"/>
    </row>
    <row r="201" spans="1:2" ht="15.75" customHeight="1" x14ac:dyDescent="0.25">
      <c r="A201" s="49"/>
      <c r="B201" s="49"/>
    </row>
    <row r="202" spans="1:2" ht="15.75" customHeight="1" x14ac:dyDescent="0.25">
      <c r="A202" s="49"/>
      <c r="B202" s="49"/>
    </row>
    <row r="203" spans="1:2" ht="15.75" customHeight="1" x14ac:dyDescent="0.25">
      <c r="A203" s="49"/>
      <c r="B203" s="49"/>
    </row>
    <row r="204" spans="1:2" ht="15.75" customHeight="1" x14ac:dyDescent="0.25">
      <c r="A204" s="49"/>
      <c r="B204" s="49"/>
    </row>
    <row r="205" spans="1:2" ht="15.75" customHeight="1" x14ac:dyDescent="0.25">
      <c r="A205" s="49"/>
      <c r="B205" s="49"/>
    </row>
    <row r="206" spans="1:2" ht="15.75" customHeight="1" x14ac:dyDescent="0.25">
      <c r="A206" s="49"/>
      <c r="B206" s="49"/>
    </row>
    <row r="207" spans="1:2" ht="15.75" customHeight="1" x14ac:dyDescent="0.25">
      <c r="A207" s="49"/>
      <c r="B207" s="49"/>
    </row>
    <row r="208" spans="1:2" ht="15.75" customHeight="1" x14ac:dyDescent="0.25">
      <c r="A208" s="49"/>
      <c r="B208" s="49"/>
    </row>
    <row r="209" spans="1:2" ht="15.75" customHeight="1" x14ac:dyDescent="0.25">
      <c r="A209" s="49"/>
      <c r="B209" s="49"/>
    </row>
    <row r="210" spans="1:2" ht="15.75" customHeight="1" x14ac:dyDescent="0.25">
      <c r="A210" s="49"/>
      <c r="B210" s="49"/>
    </row>
    <row r="211" spans="1:2" ht="15.75" customHeight="1" x14ac:dyDescent="0.25">
      <c r="A211" s="49"/>
      <c r="B211" s="49"/>
    </row>
    <row r="212" spans="1:2" ht="15.75" customHeight="1" x14ac:dyDescent="0.25">
      <c r="A212" s="49"/>
      <c r="B212" s="49"/>
    </row>
    <row r="213" spans="1:2" ht="15.75" customHeight="1" x14ac:dyDescent="0.25">
      <c r="A213" s="49"/>
      <c r="B213" s="49"/>
    </row>
    <row r="214" spans="1:2" ht="15.75" customHeight="1" x14ac:dyDescent="0.25">
      <c r="A214" s="49"/>
      <c r="B214" s="49"/>
    </row>
    <row r="215" spans="1:2" ht="15.75" customHeight="1" x14ac:dyDescent="0.25">
      <c r="A215" s="49"/>
      <c r="B215" s="49"/>
    </row>
    <row r="216" spans="1:2" ht="15.75" customHeight="1" x14ac:dyDescent="0.25">
      <c r="A216" s="49"/>
      <c r="B216" s="49"/>
    </row>
    <row r="217" spans="1:2" ht="15.75" customHeight="1" x14ac:dyDescent="0.25">
      <c r="A217" s="49"/>
      <c r="B217" s="49"/>
    </row>
    <row r="218" spans="1:2" ht="15.75" customHeight="1" x14ac:dyDescent="0.25">
      <c r="A218" s="49"/>
      <c r="B218" s="49"/>
    </row>
    <row r="219" spans="1:2" ht="15.75" customHeight="1" x14ac:dyDescent="0.25">
      <c r="A219" s="49"/>
      <c r="B219" s="49"/>
    </row>
    <row r="220" spans="1:2" ht="15.75" customHeight="1" x14ac:dyDescent="0.25">
      <c r="A220" s="49"/>
      <c r="B220" s="49"/>
    </row>
    <row r="221" spans="1:2" ht="15.75" customHeight="1" x14ac:dyDescent="0.25">
      <c r="A221" s="49"/>
      <c r="B221" s="49"/>
    </row>
    <row r="222" spans="1:2" ht="15.75" customHeight="1" x14ac:dyDescent="0.25">
      <c r="A222" s="49"/>
      <c r="B222" s="49"/>
    </row>
    <row r="223" spans="1:2" ht="15.75" customHeight="1" x14ac:dyDescent="0.25">
      <c r="A223" s="49"/>
      <c r="B223" s="49"/>
    </row>
    <row r="224" spans="1:2" ht="15.75" customHeight="1" x14ac:dyDescent="0.25">
      <c r="A224" s="49"/>
      <c r="B224" s="49"/>
    </row>
    <row r="225" spans="1:2" ht="15.75" customHeight="1" x14ac:dyDescent="0.25">
      <c r="A225" s="49"/>
      <c r="B225" s="49"/>
    </row>
    <row r="226" spans="1:2" ht="15.75" customHeight="1" x14ac:dyDescent="0.25">
      <c r="A226" s="49"/>
      <c r="B226" s="49"/>
    </row>
    <row r="227" spans="1:2" ht="15.75" customHeight="1" x14ac:dyDescent="0.25">
      <c r="A227" s="49"/>
      <c r="B227" s="49"/>
    </row>
    <row r="228" spans="1:2" ht="15.75" customHeight="1" x14ac:dyDescent="0.25">
      <c r="A228" s="49"/>
      <c r="B228" s="49"/>
    </row>
    <row r="229" spans="1:2" ht="15.75" customHeight="1" x14ac:dyDescent="0.25">
      <c r="A229" s="49"/>
      <c r="B229" s="49"/>
    </row>
    <row r="230" spans="1:2" ht="15.75" customHeight="1" x14ac:dyDescent="0.25">
      <c r="A230" s="49"/>
      <c r="B230" s="49"/>
    </row>
    <row r="231" spans="1:2" ht="15.75" customHeight="1" x14ac:dyDescent="0.25">
      <c r="A231" s="49"/>
      <c r="B231" s="49"/>
    </row>
    <row r="232" spans="1:2" ht="15.75" customHeight="1" x14ac:dyDescent="0.25">
      <c r="A232" s="49"/>
      <c r="B232" s="49"/>
    </row>
    <row r="233" spans="1:2" ht="15.75" customHeight="1" x14ac:dyDescent="0.25">
      <c r="A233" s="49"/>
      <c r="B233" s="49"/>
    </row>
    <row r="234" spans="1:2" ht="15.75" customHeight="1" x14ac:dyDescent="0.25">
      <c r="A234" s="49"/>
      <c r="B234" s="49"/>
    </row>
    <row r="235" spans="1:2" ht="15.75" customHeight="1" x14ac:dyDescent="0.25">
      <c r="A235" s="49"/>
      <c r="B235" s="49"/>
    </row>
    <row r="236" spans="1:2" ht="15.75" customHeight="1" x14ac:dyDescent="0.25">
      <c r="A236" s="49"/>
      <c r="B236" s="49"/>
    </row>
    <row r="237" spans="1:2" ht="15.75" customHeight="1" x14ac:dyDescent="0.25">
      <c r="A237" s="49"/>
      <c r="B237" s="49"/>
    </row>
    <row r="238" spans="1:2" ht="15.75" customHeight="1" x14ac:dyDescent="0.25">
      <c r="A238" s="49"/>
      <c r="B238" s="49"/>
    </row>
    <row r="239" spans="1:2" ht="15.75" customHeight="1" x14ac:dyDescent="0.25">
      <c r="A239" s="49"/>
      <c r="B239" s="49"/>
    </row>
    <row r="240" spans="1:2" ht="15.75" customHeight="1" x14ac:dyDescent="0.25">
      <c r="A240" s="49"/>
      <c r="B240" s="49"/>
    </row>
    <row r="241" spans="1:2" ht="15.75" customHeight="1" x14ac:dyDescent="0.25">
      <c r="A241" s="49"/>
      <c r="B241" s="49"/>
    </row>
    <row r="242" spans="1:2" ht="15.75" customHeight="1" x14ac:dyDescent="0.25">
      <c r="A242" s="49"/>
      <c r="B242" s="49"/>
    </row>
    <row r="243" spans="1:2" ht="15.75" customHeight="1" x14ac:dyDescent="0.25">
      <c r="A243" s="49"/>
      <c r="B243" s="49"/>
    </row>
    <row r="244" spans="1:2" ht="15.75" customHeight="1" x14ac:dyDescent="0.25">
      <c r="A244" s="49"/>
      <c r="B244" s="49"/>
    </row>
    <row r="245" spans="1:2" ht="15.75" customHeight="1" x14ac:dyDescent="0.25">
      <c r="A245" s="49"/>
      <c r="B245" s="49"/>
    </row>
    <row r="246" spans="1:2" ht="15.75" customHeight="1" x14ac:dyDescent="0.25">
      <c r="A246" s="49"/>
      <c r="B246" s="49"/>
    </row>
    <row r="247" spans="1:2" ht="15.75" customHeight="1" x14ac:dyDescent="0.25">
      <c r="A247" s="49"/>
      <c r="B247" s="49"/>
    </row>
    <row r="248" spans="1:2" ht="15.75" customHeight="1" x14ac:dyDescent="0.25">
      <c r="A248" s="49"/>
      <c r="B248" s="49"/>
    </row>
    <row r="249" spans="1:2" ht="15.75" customHeight="1" x14ac:dyDescent="0.25">
      <c r="A249" s="49"/>
      <c r="B249" s="49"/>
    </row>
    <row r="250" spans="1:2" ht="15.75" customHeight="1" x14ac:dyDescent="0.25">
      <c r="A250" s="49"/>
      <c r="B250" s="49"/>
    </row>
    <row r="251" spans="1:2" ht="15.75" customHeight="1" x14ac:dyDescent="0.25">
      <c r="A251" s="49"/>
      <c r="B251" s="49"/>
    </row>
    <row r="252" spans="1:2" ht="15.75" customHeight="1" x14ac:dyDescent="0.25">
      <c r="A252" s="49"/>
      <c r="B252" s="49"/>
    </row>
    <row r="253" spans="1:2" ht="15.75" customHeight="1" x14ac:dyDescent="0.25">
      <c r="A253" s="49"/>
      <c r="B253" s="49"/>
    </row>
    <row r="254" spans="1:2" ht="15.75" customHeight="1" x14ac:dyDescent="0.25">
      <c r="A254" s="49"/>
      <c r="B254" s="49"/>
    </row>
    <row r="255" spans="1:2" ht="15.75" customHeight="1" x14ac:dyDescent="0.25">
      <c r="A255" s="49"/>
      <c r="B255" s="49"/>
    </row>
    <row r="256" spans="1:2" ht="15.75" customHeight="1" x14ac:dyDescent="0.25">
      <c r="A256" s="49"/>
      <c r="B256" s="49"/>
    </row>
    <row r="257" spans="1:2" ht="15.75" customHeight="1" x14ac:dyDescent="0.25">
      <c r="A257" s="49"/>
      <c r="B257" s="49"/>
    </row>
    <row r="258" spans="1:2" ht="15.75" customHeight="1" x14ac:dyDescent="0.25">
      <c r="A258" s="49"/>
      <c r="B258" s="49"/>
    </row>
    <row r="259" spans="1:2" ht="15.75" customHeight="1" x14ac:dyDescent="0.25">
      <c r="A259" s="49"/>
      <c r="B259" s="49"/>
    </row>
    <row r="260" spans="1:2" ht="15.75" customHeight="1" x14ac:dyDescent="0.25">
      <c r="A260" s="49"/>
      <c r="B260" s="49"/>
    </row>
    <row r="261" spans="1:2" ht="15.75" customHeight="1" x14ac:dyDescent="0.25">
      <c r="A261" s="49"/>
      <c r="B261" s="49"/>
    </row>
    <row r="262" spans="1:2" ht="15.75" customHeight="1" x14ac:dyDescent="0.25">
      <c r="A262" s="49"/>
      <c r="B262" s="49"/>
    </row>
    <row r="263" spans="1:2" ht="15.75" customHeight="1" x14ac:dyDescent="0.25">
      <c r="A263" s="49"/>
      <c r="B263" s="49"/>
    </row>
    <row r="264" spans="1:2" ht="15.75" customHeight="1" x14ac:dyDescent="0.25">
      <c r="A264" s="49"/>
      <c r="B264" s="49"/>
    </row>
    <row r="265" spans="1:2" ht="15.75" customHeight="1" x14ac:dyDescent="0.25">
      <c r="A265" s="49"/>
      <c r="B265" s="49"/>
    </row>
    <row r="266" spans="1:2" ht="15.75" customHeight="1" x14ac:dyDescent="0.25">
      <c r="A266" s="49"/>
      <c r="B266" s="49"/>
    </row>
    <row r="267" spans="1:2" ht="15.75" customHeight="1" x14ac:dyDescent="0.25">
      <c r="A267" s="49"/>
      <c r="B267" s="49"/>
    </row>
    <row r="268" spans="1:2" ht="15.75" customHeight="1" x14ac:dyDescent="0.25">
      <c r="A268" s="49"/>
      <c r="B268" s="49"/>
    </row>
    <row r="269" spans="1:2" ht="15.75" customHeight="1" x14ac:dyDescent="0.25">
      <c r="A269" s="49"/>
      <c r="B269" s="49"/>
    </row>
    <row r="270" spans="1:2" ht="15.75" customHeight="1" x14ac:dyDescent="0.25">
      <c r="A270" s="49"/>
      <c r="B270" s="49"/>
    </row>
    <row r="271" spans="1:2" ht="15.75" customHeight="1" x14ac:dyDescent="0.25">
      <c r="A271" s="49"/>
      <c r="B271" s="49"/>
    </row>
    <row r="272" spans="1:2" ht="15.75" customHeight="1" x14ac:dyDescent="0.25">
      <c r="A272" s="49"/>
      <c r="B272" s="49"/>
    </row>
    <row r="273" spans="1:2" ht="15.75" customHeight="1" x14ac:dyDescent="0.25">
      <c r="A273" s="49"/>
      <c r="B273" s="49"/>
    </row>
    <row r="274" spans="1:2" ht="15.75" customHeight="1" x14ac:dyDescent="0.25">
      <c r="A274" s="49"/>
      <c r="B274" s="49"/>
    </row>
    <row r="275" spans="1:2" ht="15.75" customHeight="1" x14ac:dyDescent="0.25">
      <c r="A275" s="49"/>
      <c r="B275" s="49"/>
    </row>
    <row r="276" spans="1:2" ht="15.75" customHeight="1" x14ac:dyDescent="0.25">
      <c r="A276" s="49"/>
      <c r="B276" s="49"/>
    </row>
    <row r="277" spans="1:2" ht="15.75" customHeight="1" x14ac:dyDescent="0.25">
      <c r="A277" s="49"/>
      <c r="B277" s="49"/>
    </row>
    <row r="278" spans="1:2" ht="15.75" customHeight="1" x14ac:dyDescent="0.25">
      <c r="A278" s="49"/>
      <c r="B278" s="49"/>
    </row>
    <row r="279" spans="1:2" ht="15.75" customHeight="1" x14ac:dyDescent="0.25">
      <c r="A279" s="49"/>
      <c r="B279" s="49"/>
    </row>
    <row r="280" spans="1:2" ht="15.75" customHeight="1" x14ac:dyDescent="0.25">
      <c r="A280" s="49"/>
      <c r="B280" s="49"/>
    </row>
    <row r="281" spans="1:2" ht="15.75" customHeight="1" x14ac:dyDescent="0.25">
      <c r="A281" s="49"/>
      <c r="B281" s="49"/>
    </row>
    <row r="282" spans="1:2" ht="15.75" customHeight="1" x14ac:dyDescent="0.25">
      <c r="A282" s="49"/>
      <c r="B282" s="49"/>
    </row>
    <row r="283" spans="1:2" ht="15.75" customHeight="1" x14ac:dyDescent="0.25">
      <c r="A283" s="49"/>
      <c r="B283" s="49"/>
    </row>
    <row r="284" spans="1:2" ht="15.75" customHeight="1" x14ac:dyDescent="0.25">
      <c r="A284" s="49"/>
      <c r="B284" s="49"/>
    </row>
    <row r="285" spans="1:2" ht="15.75" customHeight="1" x14ac:dyDescent="0.25">
      <c r="A285" s="49"/>
      <c r="B285" s="49"/>
    </row>
    <row r="286" spans="1:2" ht="15.75" customHeight="1" x14ac:dyDescent="0.25">
      <c r="A286" s="49"/>
      <c r="B286" s="49"/>
    </row>
    <row r="287" spans="1:2" ht="15.75" customHeight="1" x14ac:dyDescent="0.25">
      <c r="A287" s="49"/>
      <c r="B287" s="49"/>
    </row>
    <row r="288" spans="1:2" ht="15.75" customHeight="1" x14ac:dyDescent="0.25">
      <c r="A288" s="49"/>
      <c r="B288" s="49"/>
    </row>
    <row r="289" spans="1:2" ht="15.75" customHeight="1" x14ac:dyDescent="0.25">
      <c r="A289" s="49"/>
      <c r="B289" s="49"/>
    </row>
    <row r="290" spans="1:2" ht="15.75" customHeight="1" x14ac:dyDescent="0.25">
      <c r="A290" s="49"/>
      <c r="B290" s="49"/>
    </row>
    <row r="291" spans="1:2" ht="15.75" customHeight="1" x14ac:dyDescent="0.25">
      <c r="A291" s="49"/>
      <c r="B291" s="49"/>
    </row>
    <row r="292" spans="1:2" ht="15.75" customHeight="1" x14ac:dyDescent="0.25">
      <c r="A292" s="49"/>
      <c r="B292" s="49"/>
    </row>
    <row r="293" spans="1:2" ht="15.75" customHeight="1" x14ac:dyDescent="0.25">
      <c r="A293" s="49"/>
      <c r="B293" s="49"/>
    </row>
    <row r="294" spans="1:2" ht="15.75" customHeight="1" x14ac:dyDescent="0.25">
      <c r="A294" s="49"/>
      <c r="B294" s="49"/>
    </row>
    <row r="295" spans="1:2" ht="15.75" customHeight="1" x14ac:dyDescent="0.25">
      <c r="A295" s="49"/>
      <c r="B295" s="49"/>
    </row>
    <row r="296" spans="1:2" ht="15.75" customHeight="1" x14ac:dyDescent="0.25">
      <c r="A296" s="49"/>
      <c r="B296" s="49"/>
    </row>
    <row r="297" spans="1:2" ht="15.75" customHeight="1" x14ac:dyDescent="0.25">
      <c r="A297" s="49"/>
      <c r="B297" s="49"/>
    </row>
    <row r="298" spans="1:2" ht="15.75" customHeight="1" x14ac:dyDescent="0.25">
      <c r="A298" s="49"/>
      <c r="B298" s="49"/>
    </row>
    <row r="299" spans="1:2" ht="15.75" customHeight="1" x14ac:dyDescent="0.25">
      <c r="A299" s="49"/>
      <c r="B299" s="49"/>
    </row>
    <row r="300" spans="1:2" ht="15.75" customHeight="1" x14ac:dyDescent="0.25">
      <c r="A300" s="49"/>
      <c r="B300" s="49"/>
    </row>
    <row r="301" spans="1:2" ht="15.75" customHeight="1" x14ac:dyDescent="0.25">
      <c r="A301" s="49"/>
      <c r="B301" s="49"/>
    </row>
    <row r="302" spans="1:2" ht="15.75" customHeight="1" x14ac:dyDescent="0.25">
      <c r="A302" s="49"/>
      <c r="B302" s="49"/>
    </row>
    <row r="303" spans="1:2" ht="15.75" customHeight="1" x14ac:dyDescent="0.25">
      <c r="A303" s="49"/>
      <c r="B303" s="49"/>
    </row>
    <row r="304" spans="1:2" ht="15.75" customHeight="1" x14ac:dyDescent="0.25">
      <c r="A304" s="49"/>
      <c r="B304" s="49"/>
    </row>
    <row r="305" spans="1:2" ht="15.75" customHeight="1" x14ac:dyDescent="0.25">
      <c r="A305" s="49"/>
      <c r="B305" s="49"/>
    </row>
    <row r="306" spans="1:2" ht="15.75" customHeight="1" x14ac:dyDescent="0.25">
      <c r="A306" s="49"/>
      <c r="B306" s="49"/>
    </row>
    <row r="307" spans="1:2" ht="15.75" customHeight="1" x14ac:dyDescent="0.25">
      <c r="A307" s="49"/>
      <c r="B307" s="49"/>
    </row>
    <row r="308" spans="1:2" ht="15.75" customHeight="1" x14ac:dyDescent="0.25">
      <c r="A308" s="49"/>
      <c r="B308" s="49"/>
    </row>
    <row r="309" spans="1:2" ht="15.75" customHeight="1" x14ac:dyDescent="0.25">
      <c r="A309" s="49"/>
      <c r="B309" s="49"/>
    </row>
    <row r="310" spans="1:2" ht="15.75" customHeight="1" x14ac:dyDescent="0.25">
      <c r="A310" s="49"/>
      <c r="B310" s="49"/>
    </row>
    <row r="311" spans="1:2" ht="15.75" customHeight="1" x14ac:dyDescent="0.25">
      <c r="A311" s="49"/>
      <c r="B311" s="49"/>
    </row>
    <row r="312" spans="1:2" ht="15.75" customHeight="1" x14ac:dyDescent="0.25">
      <c r="A312" s="49"/>
      <c r="B312" s="49"/>
    </row>
    <row r="313" spans="1:2" ht="15.75" customHeight="1" x14ac:dyDescent="0.25">
      <c r="A313" s="49"/>
      <c r="B313" s="49"/>
    </row>
    <row r="314" spans="1:2" ht="15.75" customHeight="1" x14ac:dyDescent="0.25">
      <c r="A314" s="49"/>
      <c r="B314" s="49"/>
    </row>
    <row r="315" spans="1:2" ht="15.75" customHeight="1" x14ac:dyDescent="0.25">
      <c r="A315" s="49"/>
      <c r="B315" s="49"/>
    </row>
    <row r="316" spans="1:2" ht="15.75" customHeight="1" x14ac:dyDescent="0.25">
      <c r="A316" s="49"/>
      <c r="B316" s="49"/>
    </row>
    <row r="317" spans="1:2" ht="15.75" customHeight="1" x14ac:dyDescent="0.25">
      <c r="A317" s="49"/>
      <c r="B317" s="49"/>
    </row>
    <row r="318" spans="1:2" ht="15.75" customHeight="1" x14ac:dyDescent="0.25">
      <c r="A318" s="49"/>
      <c r="B318" s="49"/>
    </row>
    <row r="319" spans="1:2" ht="15.75" customHeight="1" x14ac:dyDescent="0.25">
      <c r="A319" s="49"/>
      <c r="B319" s="49"/>
    </row>
    <row r="320" spans="1:2" ht="15.75" customHeight="1" x14ac:dyDescent="0.25">
      <c r="A320" s="49"/>
      <c r="B320" s="49"/>
    </row>
    <row r="321" spans="1:2" ht="15.75" customHeight="1" x14ac:dyDescent="0.25">
      <c r="A321" s="49"/>
      <c r="B321" s="49"/>
    </row>
    <row r="322" spans="1:2" ht="15.75" customHeight="1" x14ac:dyDescent="0.25">
      <c r="A322" s="49"/>
      <c r="B322" s="49"/>
    </row>
    <row r="323" spans="1:2" ht="15.75" customHeight="1" x14ac:dyDescent="0.25">
      <c r="A323" s="49"/>
      <c r="B323" s="49"/>
    </row>
    <row r="324" spans="1:2" ht="15.75" customHeight="1" x14ac:dyDescent="0.25">
      <c r="A324" s="49"/>
      <c r="B324" s="49"/>
    </row>
    <row r="325" spans="1:2" ht="15.75" customHeight="1" x14ac:dyDescent="0.25">
      <c r="A325" s="49"/>
      <c r="B325" s="49"/>
    </row>
    <row r="326" spans="1:2" ht="15.75" customHeight="1" x14ac:dyDescent="0.25">
      <c r="A326" s="49"/>
      <c r="B326" s="49"/>
    </row>
    <row r="327" spans="1:2" ht="15.75" customHeight="1" x14ac:dyDescent="0.25">
      <c r="A327" s="49"/>
      <c r="B327" s="49"/>
    </row>
    <row r="328" spans="1:2" ht="15.75" customHeight="1" x14ac:dyDescent="0.25">
      <c r="A328" s="49"/>
      <c r="B328" s="49"/>
    </row>
    <row r="329" spans="1:2" ht="15.75" customHeight="1" x14ac:dyDescent="0.25">
      <c r="A329" s="49"/>
      <c r="B329" s="49"/>
    </row>
    <row r="330" spans="1:2" ht="15.75" customHeight="1" x14ac:dyDescent="0.25">
      <c r="A330" s="49"/>
      <c r="B330" s="49"/>
    </row>
    <row r="331" spans="1:2" ht="15.75" customHeight="1" x14ac:dyDescent="0.25">
      <c r="A331" s="49"/>
      <c r="B331" s="49"/>
    </row>
    <row r="332" spans="1:2" ht="15.75" customHeight="1" x14ac:dyDescent="0.25">
      <c r="A332" s="49"/>
      <c r="B332" s="49"/>
    </row>
    <row r="333" spans="1:2" ht="15.75" customHeight="1" x14ac:dyDescent="0.25">
      <c r="A333" s="49"/>
      <c r="B333" s="49"/>
    </row>
    <row r="334" spans="1:2" ht="15.75" customHeight="1" x14ac:dyDescent="0.25">
      <c r="A334" s="49"/>
      <c r="B334" s="49"/>
    </row>
    <row r="335" spans="1:2" ht="15.75" customHeight="1" x14ac:dyDescent="0.25">
      <c r="A335" s="49"/>
      <c r="B335" s="49"/>
    </row>
    <row r="336" spans="1:2" ht="15.75" customHeight="1" x14ac:dyDescent="0.25">
      <c r="A336" s="49"/>
      <c r="B336" s="49"/>
    </row>
    <row r="337" spans="1:2" ht="15.75" customHeight="1" x14ac:dyDescent="0.25">
      <c r="A337" s="49"/>
      <c r="B337" s="49"/>
    </row>
    <row r="338" spans="1:2" ht="15.75" customHeight="1" x14ac:dyDescent="0.25">
      <c r="A338" s="49"/>
      <c r="B338" s="49"/>
    </row>
    <row r="339" spans="1:2" ht="15.75" customHeight="1" x14ac:dyDescent="0.25">
      <c r="A339" s="49"/>
      <c r="B339" s="49"/>
    </row>
    <row r="340" spans="1:2" ht="15.75" customHeight="1" x14ac:dyDescent="0.25">
      <c r="A340" s="49"/>
      <c r="B340" s="49"/>
    </row>
    <row r="341" spans="1:2" ht="15.75" customHeight="1" x14ac:dyDescent="0.25">
      <c r="A341" s="49"/>
      <c r="B341" s="49"/>
    </row>
    <row r="342" spans="1:2" ht="15.75" customHeight="1" x14ac:dyDescent="0.25">
      <c r="A342" s="49"/>
      <c r="B342" s="49"/>
    </row>
    <row r="343" spans="1:2" ht="15.75" customHeight="1" x14ac:dyDescent="0.25">
      <c r="A343" s="49"/>
      <c r="B343" s="49"/>
    </row>
    <row r="344" spans="1:2" ht="15.75" customHeight="1" x14ac:dyDescent="0.25">
      <c r="A344" s="49"/>
      <c r="B344" s="49"/>
    </row>
    <row r="345" spans="1:2" ht="15.75" customHeight="1" x14ac:dyDescent="0.25">
      <c r="A345" s="49"/>
      <c r="B345" s="49"/>
    </row>
    <row r="346" spans="1:2" ht="15.75" customHeight="1" x14ac:dyDescent="0.25">
      <c r="A346" s="49"/>
      <c r="B346" s="49"/>
    </row>
    <row r="347" spans="1:2" ht="15.75" customHeight="1" x14ac:dyDescent="0.25">
      <c r="A347" s="49"/>
      <c r="B347" s="49"/>
    </row>
    <row r="348" spans="1:2" ht="15.75" customHeight="1" x14ac:dyDescent="0.25">
      <c r="A348" s="49"/>
      <c r="B348" s="49"/>
    </row>
    <row r="349" spans="1:2" ht="15.75" customHeight="1" x14ac:dyDescent="0.25">
      <c r="A349" s="49"/>
      <c r="B349" s="49"/>
    </row>
    <row r="350" spans="1:2" ht="15.75" customHeight="1" x14ac:dyDescent="0.25">
      <c r="A350" s="49"/>
      <c r="B350" s="49"/>
    </row>
    <row r="351" spans="1:2" ht="15.75" customHeight="1" x14ac:dyDescent="0.25">
      <c r="A351" s="49"/>
      <c r="B351" s="49"/>
    </row>
    <row r="352" spans="1:2" ht="15.75" customHeight="1" x14ac:dyDescent="0.25">
      <c r="A352" s="49"/>
      <c r="B352" s="49"/>
    </row>
    <row r="353" spans="1:2" ht="15.75" customHeight="1" x14ac:dyDescent="0.25">
      <c r="A353" s="49"/>
      <c r="B353" s="49"/>
    </row>
    <row r="354" spans="1:2" ht="15.75" customHeight="1" x14ac:dyDescent="0.25">
      <c r="A354" s="49"/>
      <c r="B354" s="49"/>
    </row>
    <row r="355" spans="1:2" ht="15.75" customHeight="1" x14ac:dyDescent="0.25">
      <c r="A355" s="49"/>
      <c r="B355" s="49"/>
    </row>
    <row r="356" spans="1:2" ht="15.75" customHeight="1" x14ac:dyDescent="0.25">
      <c r="A356" s="49"/>
      <c r="B356" s="49"/>
    </row>
    <row r="357" spans="1:2" ht="15.75" customHeight="1" x14ac:dyDescent="0.25">
      <c r="A357" s="49"/>
      <c r="B357" s="49"/>
    </row>
    <row r="358" spans="1:2" ht="15.75" customHeight="1" x14ac:dyDescent="0.25">
      <c r="A358" s="49"/>
      <c r="B358" s="49"/>
    </row>
    <row r="359" spans="1:2" ht="15.75" customHeight="1" x14ac:dyDescent="0.25">
      <c r="A359" s="49"/>
      <c r="B359" s="49"/>
    </row>
    <row r="360" spans="1:2" ht="15.75" customHeight="1" x14ac:dyDescent="0.25">
      <c r="A360" s="49"/>
      <c r="B360" s="49"/>
    </row>
    <row r="361" spans="1:2" ht="15.75" customHeight="1" x14ac:dyDescent="0.25">
      <c r="A361" s="49"/>
      <c r="B361" s="49"/>
    </row>
    <row r="362" spans="1:2" ht="15.75" customHeight="1" x14ac:dyDescent="0.25">
      <c r="A362" s="49"/>
      <c r="B362" s="49"/>
    </row>
    <row r="363" spans="1:2" ht="15.75" customHeight="1" x14ac:dyDescent="0.25">
      <c r="A363" s="49"/>
      <c r="B363" s="49"/>
    </row>
    <row r="364" spans="1:2" ht="15.75" customHeight="1" x14ac:dyDescent="0.25">
      <c r="A364" s="49"/>
      <c r="B364" s="49"/>
    </row>
    <row r="365" spans="1:2" ht="15.75" customHeight="1" x14ac:dyDescent="0.25">
      <c r="A365" s="49"/>
      <c r="B365" s="49"/>
    </row>
    <row r="366" spans="1:2" ht="15.75" customHeight="1" x14ac:dyDescent="0.25">
      <c r="A366" s="49"/>
      <c r="B366" s="49"/>
    </row>
    <row r="367" spans="1:2" ht="15.75" customHeight="1" x14ac:dyDescent="0.25">
      <c r="A367" s="49"/>
      <c r="B367" s="49"/>
    </row>
    <row r="368" spans="1:2" ht="15.75" customHeight="1" x14ac:dyDescent="0.25">
      <c r="A368" s="49"/>
      <c r="B368" s="49"/>
    </row>
    <row r="369" spans="1:2" ht="15.75" customHeight="1" x14ac:dyDescent="0.25">
      <c r="A369" s="49"/>
      <c r="B369" s="49"/>
    </row>
    <row r="370" spans="1:2" ht="15.75" customHeight="1" x14ac:dyDescent="0.25">
      <c r="A370" s="49"/>
      <c r="B370" s="49"/>
    </row>
    <row r="371" spans="1:2" ht="15.75" customHeight="1" x14ac:dyDescent="0.25">
      <c r="A371" s="49"/>
      <c r="B371" s="49"/>
    </row>
    <row r="372" spans="1:2" ht="15.75" customHeight="1" x14ac:dyDescent="0.25">
      <c r="A372" s="49"/>
      <c r="B372" s="49"/>
    </row>
    <row r="373" spans="1:2" ht="15.75" customHeight="1" x14ac:dyDescent="0.25">
      <c r="A373" s="49"/>
      <c r="B373" s="49"/>
    </row>
    <row r="374" spans="1:2" ht="15.75" customHeight="1" x14ac:dyDescent="0.25">
      <c r="A374" s="49"/>
      <c r="B374" s="49"/>
    </row>
    <row r="375" spans="1:2" ht="15.75" customHeight="1" x14ac:dyDescent="0.25">
      <c r="A375" s="49"/>
      <c r="B375" s="49"/>
    </row>
    <row r="376" spans="1:2" ht="15.75" customHeight="1" x14ac:dyDescent="0.25">
      <c r="A376" s="49"/>
      <c r="B376" s="49"/>
    </row>
    <row r="377" spans="1:2" ht="15.75" customHeight="1" x14ac:dyDescent="0.25">
      <c r="A377" s="49"/>
      <c r="B377" s="49"/>
    </row>
    <row r="378" spans="1:2" ht="15.75" customHeight="1" x14ac:dyDescent="0.25">
      <c r="A378" s="49"/>
      <c r="B378" s="49"/>
    </row>
    <row r="379" spans="1:2" ht="15.75" customHeight="1" x14ac:dyDescent="0.25">
      <c r="A379" s="49"/>
      <c r="B379" s="49"/>
    </row>
    <row r="380" spans="1:2" ht="15.75" customHeight="1" x14ac:dyDescent="0.25">
      <c r="A380" s="49"/>
      <c r="B380" s="49"/>
    </row>
    <row r="381" spans="1:2" ht="15.75" customHeight="1" x14ac:dyDescent="0.25">
      <c r="A381" s="49"/>
      <c r="B381" s="49"/>
    </row>
    <row r="382" spans="1:2" ht="15.75" customHeight="1" x14ac:dyDescent="0.25">
      <c r="A382" s="49"/>
      <c r="B382" s="49"/>
    </row>
    <row r="383" spans="1:2" ht="15.75" customHeight="1" x14ac:dyDescent="0.25">
      <c r="A383" s="49"/>
      <c r="B383" s="49"/>
    </row>
    <row r="384" spans="1:2" ht="15.75" customHeight="1" x14ac:dyDescent="0.25">
      <c r="A384" s="49"/>
      <c r="B384" s="49"/>
    </row>
    <row r="385" spans="1:2" ht="15.75" customHeight="1" x14ac:dyDescent="0.25">
      <c r="A385" s="49"/>
      <c r="B385" s="49"/>
    </row>
    <row r="386" spans="1:2" ht="15.75" customHeight="1" x14ac:dyDescent="0.25">
      <c r="A386" s="49"/>
      <c r="B386" s="49"/>
    </row>
    <row r="387" spans="1:2" ht="15.75" customHeight="1" x14ac:dyDescent="0.25">
      <c r="A387" s="49"/>
      <c r="B387" s="49"/>
    </row>
    <row r="388" spans="1:2" ht="15.75" customHeight="1" x14ac:dyDescent="0.25">
      <c r="A388" s="49"/>
      <c r="B388" s="49"/>
    </row>
    <row r="389" spans="1:2" ht="15.75" customHeight="1" x14ac:dyDescent="0.25">
      <c r="A389" s="49"/>
      <c r="B389" s="49"/>
    </row>
    <row r="390" spans="1:2" ht="15.75" customHeight="1" x14ac:dyDescent="0.25">
      <c r="A390" s="49"/>
      <c r="B390" s="49"/>
    </row>
    <row r="391" spans="1:2" ht="15.75" customHeight="1" x14ac:dyDescent="0.25">
      <c r="A391" s="49"/>
      <c r="B391" s="49"/>
    </row>
    <row r="392" spans="1:2" ht="15.75" customHeight="1" x14ac:dyDescent="0.25">
      <c r="A392" s="49"/>
      <c r="B392" s="49"/>
    </row>
    <row r="393" spans="1:2" ht="15.75" customHeight="1" x14ac:dyDescent="0.25">
      <c r="A393" s="49"/>
      <c r="B393" s="49"/>
    </row>
    <row r="394" spans="1:2" ht="15.75" customHeight="1" x14ac:dyDescent="0.25">
      <c r="A394" s="49"/>
      <c r="B394" s="49"/>
    </row>
    <row r="395" spans="1:2" ht="15.75" customHeight="1" x14ac:dyDescent="0.25">
      <c r="A395" s="49"/>
      <c r="B395" s="49"/>
    </row>
    <row r="396" spans="1:2" ht="15.75" customHeight="1" x14ac:dyDescent="0.25">
      <c r="A396" s="49"/>
      <c r="B396" s="49"/>
    </row>
    <row r="397" spans="1:2" ht="15.75" customHeight="1" x14ac:dyDescent="0.25">
      <c r="A397" s="49"/>
      <c r="B397" s="49"/>
    </row>
    <row r="398" spans="1:2" ht="15.75" customHeight="1" x14ac:dyDescent="0.25">
      <c r="A398" s="49"/>
      <c r="B398" s="49"/>
    </row>
    <row r="399" spans="1:2" ht="15.75" customHeight="1" x14ac:dyDescent="0.25">
      <c r="A399" s="49"/>
      <c r="B399" s="49"/>
    </row>
    <row r="400" spans="1:2" ht="15.75" customHeight="1" x14ac:dyDescent="0.25">
      <c r="A400" s="49"/>
      <c r="B400" s="49"/>
    </row>
    <row r="401" spans="1:2" ht="15.75" customHeight="1" x14ac:dyDescent="0.25">
      <c r="A401" s="49"/>
      <c r="B401" s="49"/>
    </row>
    <row r="402" spans="1:2" ht="15.75" customHeight="1" x14ac:dyDescent="0.25">
      <c r="A402" s="49"/>
      <c r="B402" s="49"/>
    </row>
    <row r="403" spans="1:2" ht="15.75" customHeight="1" x14ac:dyDescent="0.25">
      <c r="A403" s="49"/>
      <c r="B403" s="49"/>
    </row>
    <row r="404" spans="1:2" ht="15.75" customHeight="1" x14ac:dyDescent="0.25">
      <c r="A404" s="49"/>
      <c r="B404" s="49"/>
    </row>
    <row r="405" spans="1:2" ht="15.75" customHeight="1" x14ac:dyDescent="0.25">
      <c r="A405" s="49"/>
      <c r="B405" s="49"/>
    </row>
    <row r="406" spans="1:2" ht="15.75" customHeight="1" x14ac:dyDescent="0.25">
      <c r="A406" s="49"/>
      <c r="B406" s="49"/>
    </row>
    <row r="407" spans="1:2" ht="15.75" customHeight="1" x14ac:dyDescent="0.25">
      <c r="A407" s="49"/>
      <c r="B407" s="49"/>
    </row>
    <row r="408" spans="1:2" ht="15.75" customHeight="1" x14ac:dyDescent="0.25">
      <c r="A408" s="49"/>
      <c r="B408" s="49"/>
    </row>
    <row r="409" spans="1:2" ht="15.75" customHeight="1" x14ac:dyDescent="0.25">
      <c r="A409" s="49"/>
      <c r="B409" s="49"/>
    </row>
    <row r="410" spans="1:2" ht="15.75" customHeight="1" x14ac:dyDescent="0.25">
      <c r="A410" s="49"/>
      <c r="B410" s="49"/>
    </row>
    <row r="411" spans="1:2" ht="15.75" customHeight="1" x14ac:dyDescent="0.25">
      <c r="A411" s="49"/>
      <c r="B411" s="49"/>
    </row>
    <row r="412" spans="1:2" ht="15.75" customHeight="1" x14ac:dyDescent="0.25">
      <c r="A412" s="49"/>
      <c r="B412" s="49"/>
    </row>
    <row r="413" spans="1:2" ht="15.75" customHeight="1" x14ac:dyDescent="0.25">
      <c r="A413" s="49"/>
      <c r="B413" s="49"/>
    </row>
    <row r="414" spans="1:2" ht="15.75" customHeight="1" x14ac:dyDescent="0.25">
      <c r="A414" s="49"/>
      <c r="B414" s="49"/>
    </row>
    <row r="415" spans="1:2" ht="15.75" customHeight="1" x14ac:dyDescent="0.25">
      <c r="A415" s="49"/>
      <c r="B415" s="49"/>
    </row>
    <row r="416" spans="1:2" ht="15.75" customHeight="1" x14ac:dyDescent="0.25">
      <c r="A416" s="49"/>
      <c r="B416" s="49"/>
    </row>
    <row r="417" spans="1:2" ht="15.75" customHeight="1" x14ac:dyDescent="0.25">
      <c r="A417" s="49"/>
      <c r="B417" s="49"/>
    </row>
    <row r="418" spans="1:2" ht="15.75" customHeight="1" x14ac:dyDescent="0.25">
      <c r="A418" s="49"/>
      <c r="B418" s="49"/>
    </row>
    <row r="419" spans="1:2" ht="15.75" customHeight="1" x14ac:dyDescent="0.25">
      <c r="A419" s="49"/>
      <c r="B419" s="49"/>
    </row>
    <row r="420" spans="1:2" ht="15.75" customHeight="1" x14ac:dyDescent="0.25">
      <c r="A420" s="49"/>
      <c r="B420" s="49"/>
    </row>
    <row r="421" spans="1:2" ht="15.75" customHeight="1" x14ac:dyDescent="0.25">
      <c r="A421" s="49"/>
      <c r="B421" s="49"/>
    </row>
    <row r="422" spans="1:2" ht="15.75" customHeight="1" x14ac:dyDescent="0.25">
      <c r="A422" s="49"/>
      <c r="B422" s="49"/>
    </row>
    <row r="423" spans="1:2" ht="15.75" customHeight="1" x14ac:dyDescent="0.25">
      <c r="A423" s="49"/>
      <c r="B423" s="49"/>
    </row>
    <row r="424" spans="1:2" ht="15.75" customHeight="1" x14ac:dyDescent="0.25">
      <c r="A424" s="49"/>
      <c r="B424" s="49"/>
    </row>
    <row r="425" spans="1:2" ht="15.75" customHeight="1" x14ac:dyDescent="0.25">
      <c r="A425" s="49"/>
      <c r="B425" s="49"/>
    </row>
    <row r="426" spans="1:2" ht="15.75" customHeight="1" x14ac:dyDescent="0.25">
      <c r="A426" s="49"/>
      <c r="B426" s="49"/>
    </row>
    <row r="427" spans="1:2" ht="15.75" customHeight="1" x14ac:dyDescent="0.25">
      <c r="A427" s="49"/>
      <c r="B427" s="49"/>
    </row>
    <row r="428" spans="1:2" ht="15.75" customHeight="1" x14ac:dyDescent="0.25">
      <c r="A428" s="49"/>
      <c r="B428" s="49"/>
    </row>
    <row r="429" spans="1:2" ht="15.75" customHeight="1" x14ac:dyDescent="0.25">
      <c r="A429" s="49"/>
      <c r="B429" s="49"/>
    </row>
    <row r="430" spans="1:2" ht="15.75" customHeight="1" x14ac:dyDescent="0.25">
      <c r="A430" s="49"/>
      <c r="B430" s="49"/>
    </row>
    <row r="431" spans="1:2" ht="15.75" customHeight="1" x14ac:dyDescent="0.25">
      <c r="A431" s="49"/>
      <c r="B431" s="49"/>
    </row>
    <row r="432" spans="1:2" ht="15.75" customHeight="1" x14ac:dyDescent="0.25">
      <c r="A432" s="49"/>
      <c r="B432" s="49"/>
    </row>
    <row r="433" spans="1:2" ht="15.75" customHeight="1" x14ac:dyDescent="0.25">
      <c r="A433" s="49"/>
      <c r="B433" s="49"/>
    </row>
    <row r="434" spans="1:2" ht="15.75" customHeight="1" x14ac:dyDescent="0.25">
      <c r="A434" s="49"/>
      <c r="B434" s="49"/>
    </row>
    <row r="435" spans="1:2" ht="15.75" customHeight="1" x14ac:dyDescent="0.25">
      <c r="A435" s="49"/>
      <c r="B435" s="49"/>
    </row>
    <row r="436" spans="1:2" ht="15.75" customHeight="1" x14ac:dyDescent="0.25">
      <c r="A436" s="49"/>
      <c r="B436" s="49"/>
    </row>
    <row r="437" spans="1:2" ht="15.75" customHeight="1" x14ac:dyDescent="0.25">
      <c r="A437" s="49"/>
      <c r="B437" s="49"/>
    </row>
    <row r="438" spans="1:2" ht="15.75" customHeight="1" x14ac:dyDescent="0.25">
      <c r="A438" s="49"/>
      <c r="B438" s="49"/>
    </row>
    <row r="439" spans="1:2" ht="15.75" customHeight="1" x14ac:dyDescent="0.25">
      <c r="A439" s="49"/>
      <c r="B439" s="49"/>
    </row>
    <row r="440" spans="1:2" ht="15.75" customHeight="1" x14ac:dyDescent="0.25">
      <c r="A440" s="49"/>
      <c r="B440" s="49"/>
    </row>
    <row r="441" spans="1:2" ht="15.75" customHeight="1" x14ac:dyDescent="0.25">
      <c r="A441" s="49"/>
      <c r="B441" s="49"/>
    </row>
    <row r="442" spans="1:2" ht="15.75" customHeight="1" x14ac:dyDescent="0.25">
      <c r="A442" s="49"/>
      <c r="B442" s="49"/>
    </row>
    <row r="443" spans="1:2" ht="15.75" customHeight="1" x14ac:dyDescent="0.25">
      <c r="A443" s="49"/>
      <c r="B443" s="49"/>
    </row>
    <row r="444" spans="1:2" ht="15.75" customHeight="1" x14ac:dyDescent="0.25">
      <c r="A444" s="49"/>
      <c r="B444" s="49"/>
    </row>
    <row r="445" spans="1:2" ht="15.75" customHeight="1" x14ac:dyDescent="0.25">
      <c r="A445" s="49"/>
      <c r="B445" s="49"/>
    </row>
    <row r="446" spans="1:2" ht="15.75" customHeight="1" x14ac:dyDescent="0.25">
      <c r="A446" s="49"/>
      <c r="B446" s="49"/>
    </row>
    <row r="447" spans="1:2" ht="15.75" customHeight="1" x14ac:dyDescent="0.25">
      <c r="A447" s="49"/>
      <c r="B447" s="49"/>
    </row>
    <row r="448" spans="1:2" ht="15.75" customHeight="1" x14ac:dyDescent="0.25">
      <c r="A448" s="49"/>
      <c r="B448" s="49"/>
    </row>
    <row r="449" spans="1:2" ht="15.75" customHeight="1" x14ac:dyDescent="0.25">
      <c r="A449" s="49"/>
      <c r="B449" s="49"/>
    </row>
    <row r="450" spans="1:2" ht="15.75" customHeight="1" x14ac:dyDescent="0.25">
      <c r="A450" s="49"/>
      <c r="B450" s="49"/>
    </row>
    <row r="451" spans="1:2" ht="15.75" customHeight="1" x14ac:dyDescent="0.25">
      <c r="A451" s="49"/>
      <c r="B451" s="49"/>
    </row>
    <row r="452" spans="1:2" ht="15.75" customHeight="1" x14ac:dyDescent="0.25">
      <c r="A452" s="49"/>
      <c r="B452" s="49"/>
    </row>
    <row r="453" spans="1:2" ht="15.75" customHeight="1" x14ac:dyDescent="0.25">
      <c r="A453" s="49"/>
      <c r="B453" s="49"/>
    </row>
    <row r="454" spans="1:2" ht="15.75" customHeight="1" x14ac:dyDescent="0.25">
      <c r="A454" s="49"/>
      <c r="B454" s="49"/>
    </row>
    <row r="455" spans="1:2" ht="15.75" customHeight="1" x14ac:dyDescent="0.25">
      <c r="A455" s="49"/>
      <c r="B455" s="49"/>
    </row>
    <row r="456" spans="1:2" ht="15.75" customHeight="1" x14ac:dyDescent="0.25">
      <c r="A456" s="49"/>
      <c r="B456" s="49"/>
    </row>
    <row r="457" spans="1:2" ht="15.75" customHeight="1" x14ac:dyDescent="0.25">
      <c r="A457" s="49"/>
      <c r="B457" s="49"/>
    </row>
    <row r="458" spans="1:2" ht="15.75" customHeight="1" x14ac:dyDescent="0.25">
      <c r="A458" s="49"/>
      <c r="B458" s="49"/>
    </row>
    <row r="459" spans="1:2" ht="15.75" customHeight="1" x14ac:dyDescent="0.25">
      <c r="A459" s="49"/>
      <c r="B459" s="49"/>
    </row>
    <row r="460" spans="1:2" ht="15.75" customHeight="1" x14ac:dyDescent="0.25">
      <c r="A460" s="49"/>
      <c r="B460" s="49"/>
    </row>
    <row r="461" spans="1:2" ht="15.75" customHeight="1" x14ac:dyDescent="0.25">
      <c r="A461" s="49"/>
      <c r="B461" s="49"/>
    </row>
    <row r="462" spans="1:2" ht="15.75" customHeight="1" x14ac:dyDescent="0.25">
      <c r="A462" s="49"/>
      <c r="B462" s="49"/>
    </row>
    <row r="463" spans="1:2" ht="15.75" customHeight="1" x14ac:dyDescent="0.25">
      <c r="A463" s="49"/>
      <c r="B463" s="49"/>
    </row>
    <row r="464" spans="1:2" ht="15.75" customHeight="1" x14ac:dyDescent="0.25">
      <c r="A464" s="49"/>
      <c r="B464" s="49"/>
    </row>
    <row r="465" spans="1:2" ht="15.75" customHeight="1" x14ac:dyDescent="0.25">
      <c r="A465" s="49"/>
      <c r="B465" s="49"/>
    </row>
    <row r="466" spans="1:2" ht="15.75" customHeight="1" x14ac:dyDescent="0.25">
      <c r="A466" s="49"/>
      <c r="B466" s="49"/>
    </row>
    <row r="467" spans="1:2" ht="15.75" customHeight="1" x14ac:dyDescent="0.25">
      <c r="A467" s="49"/>
      <c r="B467" s="49"/>
    </row>
    <row r="468" spans="1:2" ht="15.75" customHeight="1" x14ac:dyDescent="0.25">
      <c r="A468" s="49"/>
      <c r="B468" s="49"/>
    </row>
    <row r="469" spans="1:2" ht="15.75" customHeight="1" x14ac:dyDescent="0.25">
      <c r="A469" s="49"/>
      <c r="B469" s="49"/>
    </row>
    <row r="470" spans="1:2" ht="15.75" customHeight="1" x14ac:dyDescent="0.25">
      <c r="A470" s="49"/>
      <c r="B470" s="49"/>
    </row>
    <row r="471" spans="1:2" ht="15.75" customHeight="1" x14ac:dyDescent="0.25">
      <c r="A471" s="49"/>
      <c r="B471" s="49"/>
    </row>
    <row r="472" spans="1:2" ht="15.75" customHeight="1" x14ac:dyDescent="0.25">
      <c r="A472" s="49"/>
      <c r="B472" s="49"/>
    </row>
    <row r="473" spans="1:2" ht="15.75" customHeight="1" x14ac:dyDescent="0.25">
      <c r="A473" s="49"/>
      <c r="B473" s="49"/>
    </row>
    <row r="474" spans="1:2" ht="15.75" customHeight="1" x14ac:dyDescent="0.25">
      <c r="A474" s="49"/>
      <c r="B474" s="49"/>
    </row>
    <row r="475" spans="1:2" ht="15.75" customHeight="1" x14ac:dyDescent="0.25">
      <c r="A475" s="49"/>
      <c r="B475" s="49"/>
    </row>
    <row r="476" spans="1:2" ht="15.75" customHeight="1" x14ac:dyDescent="0.25">
      <c r="A476" s="49"/>
      <c r="B476" s="49"/>
    </row>
    <row r="477" spans="1:2" ht="15.75" customHeight="1" x14ac:dyDescent="0.25">
      <c r="A477" s="49"/>
      <c r="B477" s="49"/>
    </row>
    <row r="478" spans="1:2" ht="15.75" customHeight="1" x14ac:dyDescent="0.25">
      <c r="A478" s="49"/>
      <c r="B478" s="49"/>
    </row>
    <row r="479" spans="1:2" ht="15.75" customHeight="1" x14ac:dyDescent="0.25">
      <c r="A479" s="49"/>
      <c r="B479" s="49"/>
    </row>
    <row r="480" spans="1:2" ht="15.75" customHeight="1" x14ac:dyDescent="0.25">
      <c r="A480" s="49"/>
      <c r="B480" s="49"/>
    </row>
    <row r="481" spans="1:2" ht="15.75" customHeight="1" x14ac:dyDescent="0.25">
      <c r="A481" s="49"/>
      <c r="B481" s="49"/>
    </row>
    <row r="482" spans="1:2" ht="15.75" customHeight="1" x14ac:dyDescent="0.25">
      <c r="A482" s="49"/>
      <c r="B482" s="49"/>
    </row>
    <row r="483" spans="1:2" ht="15.75" customHeight="1" x14ac:dyDescent="0.25">
      <c r="A483" s="49"/>
      <c r="B483" s="49"/>
    </row>
    <row r="484" spans="1:2" ht="15.75" customHeight="1" x14ac:dyDescent="0.25">
      <c r="A484" s="49"/>
      <c r="B484" s="49"/>
    </row>
    <row r="485" spans="1:2" ht="15.75" customHeight="1" x14ac:dyDescent="0.25">
      <c r="A485" s="49"/>
      <c r="B485" s="49"/>
    </row>
    <row r="486" spans="1:2" ht="15.75" customHeight="1" x14ac:dyDescent="0.25">
      <c r="A486" s="49"/>
      <c r="B486" s="49"/>
    </row>
    <row r="487" spans="1:2" ht="15.75" customHeight="1" x14ac:dyDescent="0.25">
      <c r="A487" s="49"/>
      <c r="B487" s="49"/>
    </row>
    <row r="488" spans="1:2" ht="15.75" customHeight="1" x14ac:dyDescent="0.25">
      <c r="A488" s="49"/>
      <c r="B488" s="49"/>
    </row>
    <row r="489" spans="1:2" ht="15.75" customHeight="1" x14ac:dyDescent="0.25">
      <c r="A489" s="49"/>
      <c r="B489" s="49"/>
    </row>
    <row r="490" spans="1:2" ht="15.75" customHeight="1" x14ac:dyDescent="0.25">
      <c r="A490" s="49"/>
      <c r="B490" s="49"/>
    </row>
    <row r="491" spans="1:2" ht="15.75" customHeight="1" x14ac:dyDescent="0.25">
      <c r="A491" s="49"/>
      <c r="B491" s="49"/>
    </row>
    <row r="492" spans="1:2" ht="15.75" customHeight="1" x14ac:dyDescent="0.25">
      <c r="A492" s="49"/>
      <c r="B492" s="49"/>
    </row>
    <row r="493" spans="1:2" ht="15.75" customHeight="1" x14ac:dyDescent="0.25">
      <c r="A493" s="49"/>
      <c r="B493" s="49"/>
    </row>
    <row r="494" spans="1:2" ht="15.75" customHeight="1" x14ac:dyDescent="0.25">
      <c r="A494" s="49"/>
      <c r="B494" s="49"/>
    </row>
    <row r="495" spans="1:2" ht="15.75" customHeight="1" x14ac:dyDescent="0.25">
      <c r="A495" s="49"/>
      <c r="B495" s="49"/>
    </row>
    <row r="496" spans="1:2" ht="15.75" customHeight="1" x14ac:dyDescent="0.25">
      <c r="A496" s="49"/>
      <c r="B496" s="49"/>
    </row>
    <row r="497" spans="1:2" ht="15.75" customHeight="1" x14ac:dyDescent="0.25">
      <c r="A497" s="49"/>
      <c r="B497" s="49"/>
    </row>
    <row r="498" spans="1:2" ht="15.75" customHeight="1" x14ac:dyDescent="0.25">
      <c r="A498" s="49"/>
      <c r="B498" s="49"/>
    </row>
    <row r="499" spans="1:2" ht="15.75" customHeight="1" x14ac:dyDescent="0.25">
      <c r="A499" s="49"/>
      <c r="B499" s="49"/>
    </row>
    <row r="500" spans="1:2" ht="15.75" customHeight="1" x14ac:dyDescent="0.25">
      <c r="A500" s="49"/>
      <c r="B500" s="49"/>
    </row>
    <row r="501" spans="1:2" ht="15.75" customHeight="1" x14ac:dyDescent="0.25">
      <c r="A501" s="49"/>
      <c r="B501" s="49"/>
    </row>
    <row r="502" spans="1:2" ht="15.75" customHeight="1" x14ac:dyDescent="0.25">
      <c r="A502" s="49"/>
      <c r="B502" s="49"/>
    </row>
    <row r="503" spans="1:2" ht="15.75" customHeight="1" x14ac:dyDescent="0.25">
      <c r="A503" s="49"/>
      <c r="B503" s="49"/>
    </row>
    <row r="504" spans="1:2" ht="15.75" customHeight="1" x14ac:dyDescent="0.25">
      <c r="A504" s="49"/>
      <c r="B504" s="49"/>
    </row>
    <row r="505" spans="1:2" ht="15.75" customHeight="1" x14ac:dyDescent="0.25">
      <c r="A505" s="49"/>
      <c r="B505" s="49"/>
    </row>
    <row r="506" spans="1:2" ht="15.75" customHeight="1" x14ac:dyDescent="0.25">
      <c r="A506" s="49"/>
      <c r="B506" s="49"/>
    </row>
    <row r="507" spans="1:2" ht="15.75" customHeight="1" x14ac:dyDescent="0.25">
      <c r="A507" s="49"/>
      <c r="B507" s="49"/>
    </row>
    <row r="508" spans="1:2" ht="15.75" customHeight="1" x14ac:dyDescent="0.25">
      <c r="A508" s="49"/>
      <c r="B508" s="49"/>
    </row>
    <row r="509" spans="1:2" ht="15.75" customHeight="1" x14ac:dyDescent="0.25">
      <c r="A509" s="49"/>
      <c r="B509" s="49"/>
    </row>
    <row r="510" spans="1:2" ht="15.75" customHeight="1" x14ac:dyDescent="0.25">
      <c r="A510" s="49"/>
      <c r="B510" s="49"/>
    </row>
    <row r="511" spans="1:2" ht="15.75" customHeight="1" x14ac:dyDescent="0.25">
      <c r="A511" s="49"/>
      <c r="B511" s="49"/>
    </row>
    <row r="512" spans="1:2" ht="15.75" customHeight="1" x14ac:dyDescent="0.25">
      <c r="A512" s="49"/>
      <c r="B512" s="49"/>
    </row>
    <row r="513" spans="1:2" ht="15.75" customHeight="1" x14ac:dyDescent="0.25">
      <c r="A513" s="49"/>
      <c r="B513" s="49"/>
    </row>
    <row r="514" spans="1:2" ht="15.75" customHeight="1" x14ac:dyDescent="0.25">
      <c r="A514" s="49"/>
      <c r="B514" s="49"/>
    </row>
    <row r="515" spans="1:2" ht="15.75" customHeight="1" x14ac:dyDescent="0.25">
      <c r="A515" s="49"/>
      <c r="B515" s="49"/>
    </row>
    <row r="516" spans="1:2" ht="15.75" customHeight="1" x14ac:dyDescent="0.25">
      <c r="A516" s="49"/>
      <c r="B516" s="49"/>
    </row>
    <row r="517" spans="1:2" ht="15.75" customHeight="1" x14ac:dyDescent="0.25">
      <c r="A517" s="49"/>
      <c r="B517" s="49"/>
    </row>
    <row r="518" spans="1:2" ht="15.75" customHeight="1" x14ac:dyDescent="0.25">
      <c r="A518" s="49"/>
      <c r="B518" s="49"/>
    </row>
    <row r="519" spans="1:2" ht="15.75" customHeight="1" x14ac:dyDescent="0.25">
      <c r="A519" s="49"/>
      <c r="B519" s="49"/>
    </row>
    <row r="520" spans="1:2" ht="15.75" customHeight="1" x14ac:dyDescent="0.25">
      <c r="A520" s="49"/>
      <c r="B520" s="49"/>
    </row>
    <row r="521" spans="1:2" ht="15.75" customHeight="1" x14ac:dyDescent="0.25">
      <c r="A521" s="49"/>
      <c r="B521" s="49"/>
    </row>
    <row r="522" spans="1:2" ht="15.75" customHeight="1" x14ac:dyDescent="0.25">
      <c r="A522" s="49"/>
      <c r="B522" s="49"/>
    </row>
    <row r="523" spans="1:2" ht="15.75" customHeight="1" x14ac:dyDescent="0.25">
      <c r="A523" s="49"/>
      <c r="B523" s="49"/>
    </row>
    <row r="524" spans="1:2" ht="15.75" customHeight="1" x14ac:dyDescent="0.25">
      <c r="A524" s="49"/>
      <c r="B524" s="49"/>
    </row>
    <row r="525" spans="1:2" ht="15.75" customHeight="1" x14ac:dyDescent="0.25">
      <c r="A525" s="49"/>
      <c r="B525" s="49"/>
    </row>
    <row r="526" spans="1:2" ht="15.75" customHeight="1" x14ac:dyDescent="0.25">
      <c r="A526" s="49"/>
      <c r="B526" s="49"/>
    </row>
    <row r="527" spans="1:2" ht="15.75" customHeight="1" x14ac:dyDescent="0.25">
      <c r="A527" s="49"/>
      <c r="B527" s="49"/>
    </row>
    <row r="528" spans="1:2" ht="15.75" customHeight="1" x14ac:dyDescent="0.25">
      <c r="A528" s="49"/>
      <c r="B528" s="49"/>
    </row>
    <row r="529" spans="1:2" ht="15.75" customHeight="1" x14ac:dyDescent="0.25">
      <c r="A529" s="49"/>
      <c r="B529" s="49"/>
    </row>
    <row r="530" spans="1:2" ht="15.75" customHeight="1" x14ac:dyDescent="0.25">
      <c r="A530" s="49"/>
      <c r="B530" s="49"/>
    </row>
    <row r="531" spans="1:2" ht="15.75" customHeight="1" x14ac:dyDescent="0.25">
      <c r="A531" s="49"/>
      <c r="B531" s="49"/>
    </row>
    <row r="532" spans="1:2" ht="15.75" customHeight="1" x14ac:dyDescent="0.25">
      <c r="A532" s="49"/>
      <c r="B532" s="49"/>
    </row>
    <row r="533" spans="1:2" ht="15.75" customHeight="1" x14ac:dyDescent="0.25">
      <c r="A533" s="49"/>
      <c r="B533" s="49"/>
    </row>
    <row r="534" spans="1:2" ht="15.75" customHeight="1" x14ac:dyDescent="0.25">
      <c r="A534" s="49"/>
      <c r="B534" s="49"/>
    </row>
    <row r="535" spans="1:2" ht="15.75" customHeight="1" x14ac:dyDescent="0.25">
      <c r="A535" s="49"/>
      <c r="B535" s="49"/>
    </row>
    <row r="536" spans="1:2" ht="15.75" customHeight="1" x14ac:dyDescent="0.25">
      <c r="A536" s="49"/>
      <c r="B536" s="49"/>
    </row>
    <row r="537" spans="1:2" ht="15.75" customHeight="1" x14ac:dyDescent="0.25">
      <c r="A537" s="49"/>
      <c r="B537" s="49"/>
    </row>
    <row r="538" spans="1:2" ht="15.75" customHeight="1" x14ac:dyDescent="0.25">
      <c r="A538" s="49"/>
      <c r="B538" s="49"/>
    </row>
    <row r="539" spans="1:2" ht="15.75" customHeight="1" x14ac:dyDescent="0.25">
      <c r="A539" s="49"/>
      <c r="B539" s="49"/>
    </row>
    <row r="540" spans="1:2" ht="15.75" customHeight="1" x14ac:dyDescent="0.25">
      <c r="A540" s="49"/>
      <c r="B540" s="49"/>
    </row>
    <row r="541" spans="1:2" ht="15.75" customHeight="1" x14ac:dyDescent="0.25">
      <c r="A541" s="49"/>
      <c r="B541" s="49"/>
    </row>
    <row r="542" spans="1:2" ht="15.75" customHeight="1" x14ac:dyDescent="0.25">
      <c r="A542" s="49"/>
      <c r="B542" s="49"/>
    </row>
    <row r="543" spans="1:2" ht="15.75" customHeight="1" x14ac:dyDescent="0.25">
      <c r="A543" s="49"/>
      <c r="B543" s="49"/>
    </row>
    <row r="544" spans="1:2" ht="15.75" customHeight="1" x14ac:dyDescent="0.25">
      <c r="A544" s="49"/>
      <c r="B544" s="49"/>
    </row>
    <row r="545" spans="1:2" ht="15.75" customHeight="1" x14ac:dyDescent="0.25">
      <c r="A545" s="49"/>
      <c r="B545" s="49"/>
    </row>
    <row r="546" spans="1:2" ht="15.75" customHeight="1" x14ac:dyDescent="0.25">
      <c r="A546" s="49"/>
      <c r="B546" s="49"/>
    </row>
    <row r="547" spans="1:2" ht="15.75" customHeight="1" x14ac:dyDescent="0.25">
      <c r="A547" s="49"/>
      <c r="B547" s="49"/>
    </row>
    <row r="548" spans="1:2" ht="15.75" customHeight="1" x14ac:dyDescent="0.25">
      <c r="A548" s="49"/>
      <c r="B548" s="49"/>
    </row>
    <row r="549" spans="1:2" ht="15.75" customHeight="1" x14ac:dyDescent="0.25">
      <c r="A549" s="49"/>
      <c r="B549" s="49"/>
    </row>
    <row r="550" spans="1:2" ht="15.75" customHeight="1" x14ac:dyDescent="0.25">
      <c r="A550" s="49"/>
      <c r="B550" s="49"/>
    </row>
    <row r="551" spans="1:2" ht="15.75" customHeight="1" x14ac:dyDescent="0.25">
      <c r="A551" s="49"/>
      <c r="B551" s="49"/>
    </row>
    <row r="552" spans="1:2" ht="15.75" customHeight="1" x14ac:dyDescent="0.25">
      <c r="A552" s="49"/>
      <c r="B552" s="49"/>
    </row>
    <row r="553" spans="1:2" ht="15.75" customHeight="1" x14ac:dyDescent="0.25">
      <c r="A553" s="49"/>
      <c r="B553" s="49"/>
    </row>
    <row r="554" spans="1:2" ht="15.75" customHeight="1" x14ac:dyDescent="0.25">
      <c r="A554" s="49"/>
      <c r="B554" s="49"/>
    </row>
    <row r="555" spans="1:2" ht="15.75" customHeight="1" x14ac:dyDescent="0.25">
      <c r="A555" s="49"/>
      <c r="B555" s="49"/>
    </row>
    <row r="556" spans="1:2" ht="15.75" customHeight="1" x14ac:dyDescent="0.25">
      <c r="A556" s="49"/>
      <c r="B556" s="49"/>
    </row>
    <row r="557" spans="1:2" ht="15.75" customHeight="1" x14ac:dyDescent="0.25">
      <c r="A557" s="49"/>
      <c r="B557" s="49"/>
    </row>
    <row r="558" spans="1:2" ht="15.75" customHeight="1" x14ac:dyDescent="0.25">
      <c r="A558" s="49"/>
      <c r="B558" s="49"/>
    </row>
    <row r="559" spans="1:2" ht="15.75" customHeight="1" x14ac:dyDescent="0.25">
      <c r="A559" s="49"/>
      <c r="B559" s="49"/>
    </row>
    <row r="560" spans="1:2" ht="15.75" customHeight="1" x14ac:dyDescent="0.25">
      <c r="A560" s="49"/>
      <c r="B560" s="49"/>
    </row>
    <row r="561" spans="1:2" ht="15.75" customHeight="1" x14ac:dyDescent="0.25">
      <c r="A561" s="49"/>
      <c r="B561" s="49"/>
    </row>
    <row r="562" spans="1:2" ht="15.75" customHeight="1" x14ac:dyDescent="0.25">
      <c r="A562" s="49"/>
      <c r="B562" s="49"/>
    </row>
    <row r="563" spans="1:2" ht="15.75" customHeight="1" x14ac:dyDescent="0.25">
      <c r="A563" s="49"/>
      <c r="B563" s="49"/>
    </row>
    <row r="564" spans="1:2" ht="15.75" customHeight="1" x14ac:dyDescent="0.25">
      <c r="A564" s="49"/>
      <c r="B564" s="49"/>
    </row>
    <row r="565" spans="1:2" ht="15.75" customHeight="1" x14ac:dyDescent="0.25">
      <c r="A565" s="49"/>
      <c r="B565" s="49"/>
    </row>
    <row r="566" spans="1:2" ht="15.75" customHeight="1" x14ac:dyDescent="0.25">
      <c r="A566" s="49"/>
      <c r="B566" s="49"/>
    </row>
    <row r="567" spans="1:2" ht="15.75" customHeight="1" x14ac:dyDescent="0.25">
      <c r="A567" s="49"/>
      <c r="B567" s="49"/>
    </row>
    <row r="568" spans="1:2" ht="15.75" customHeight="1" x14ac:dyDescent="0.25">
      <c r="A568" s="49"/>
      <c r="B568" s="49"/>
    </row>
    <row r="569" spans="1:2" ht="15.75" customHeight="1" x14ac:dyDescent="0.25">
      <c r="A569" s="49"/>
      <c r="B569" s="49"/>
    </row>
    <row r="570" spans="1:2" ht="15.75" customHeight="1" x14ac:dyDescent="0.25">
      <c r="A570" s="49"/>
      <c r="B570" s="49"/>
    </row>
    <row r="571" spans="1:2" ht="15.75" customHeight="1" x14ac:dyDescent="0.25">
      <c r="A571" s="49"/>
      <c r="B571" s="49"/>
    </row>
    <row r="572" spans="1:2" ht="15.75" customHeight="1" x14ac:dyDescent="0.25">
      <c r="A572" s="49"/>
      <c r="B572" s="49"/>
    </row>
    <row r="573" spans="1:2" ht="15.75" customHeight="1" x14ac:dyDescent="0.25">
      <c r="A573" s="49"/>
      <c r="B573" s="49"/>
    </row>
    <row r="574" spans="1:2" ht="15.75" customHeight="1" x14ac:dyDescent="0.25">
      <c r="A574" s="49"/>
      <c r="B574" s="49"/>
    </row>
    <row r="575" spans="1:2" ht="15.75" customHeight="1" x14ac:dyDescent="0.25">
      <c r="A575" s="49"/>
      <c r="B575" s="49"/>
    </row>
    <row r="576" spans="1:2" ht="15.75" customHeight="1" x14ac:dyDescent="0.25">
      <c r="A576" s="49"/>
      <c r="B576" s="49"/>
    </row>
    <row r="577" spans="1:2" ht="15.75" customHeight="1" x14ac:dyDescent="0.25">
      <c r="A577" s="49"/>
      <c r="B577" s="49"/>
    </row>
    <row r="578" spans="1:2" ht="15.75" customHeight="1" x14ac:dyDescent="0.25">
      <c r="A578" s="49"/>
      <c r="B578" s="49"/>
    </row>
    <row r="579" spans="1:2" ht="15.75" customHeight="1" x14ac:dyDescent="0.25">
      <c r="A579" s="49"/>
      <c r="B579" s="49"/>
    </row>
    <row r="580" spans="1:2" ht="15.75" customHeight="1" x14ac:dyDescent="0.25">
      <c r="A580" s="49"/>
      <c r="B580" s="49"/>
    </row>
    <row r="581" spans="1:2" ht="15.75" customHeight="1" x14ac:dyDescent="0.25">
      <c r="A581" s="49"/>
      <c r="B581" s="49"/>
    </row>
    <row r="582" spans="1:2" ht="15.75" customHeight="1" x14ac:dyDescent="0.25">
      <c r="A582" s="49"/>
      <c r="B582" s="49"/>
    </row>
    <row r="583" spans="1:2" ht="15.75" customHeight="1" x14ac:dyDescent="0.25">
      <c r="A583" s="49"/>
      <c r="B583" s="49"/>
    </row>
    <row r="584" spans="1:2" ht="15.75" customHeight="1" x14ac:dyDescent="0.25">
      <c r="A584" s="49"/>
      <c r="B584" s="49"/>
    </row>
    <row r="585" spans="1:2" ht="15.75" customHeight="1" x14ac:dyDescent="0.25">
      <c r="A585" s="49"/>
      <c r="B585" s="49"/>
    </row>
    <row r="586" spans="1:2" ht="15.75" customHeight="1" x14ac:dyDescent="0.25">
      <c r="A586" s="49"/>
      <c r="B586" s="49"/>
    </row>
    <row r="587" spans="1:2" ht="15.75" customHeight="1" x14ac:dyDescent="0.25">
      <c r="A587" s="49"/>
      <c r="B587" s="49"/>
    </row>
    <row r="588" spans="1:2" ht="15.75" customHeight="1" x14ac:dyDescent="0.25">
      <c r="A588" s="49"/>
      <c r="B588" s="49"/>
    </row>
    <row r="589" spans="1:2" ht="15.75" customHeight="1" x14ac:dyDescent="0.25">
      <c r="A589" s="49"/>
      <c r="B589" s="49"/>
    </row>
    <row r="590" spans="1:2" ht="15.75" customHeight="1" x14ac:dyDescent="0.25">
      <c r="A590" s="49"/>
      <c r="B590" s="49"/>
    </row>
    <row r="591" spans="1:2" ht="15.75" customHeight="1" x14ac:dyDescent="0.25">
      <c r="A591" s="49"/>
      <c r="B591" s="49"/>
    </row>
    <row r="592" spans="1:2" ht="15.75" customHeight="1" x14ac:dyDescent="0.25">
      <c r="A592" s="49"/>
      <c r="B592" s="49"/>
    </row>
    <row r="593" spans="1:2" ht="15.75" customHeight="1" x14ac:dyDescent="0.25">
      <c r="A593" s="49"/>
      <c r="B593" s="49"/>
    </row>
    <row r="594" spans="1:2" ht="15.75" customHeight="1" x14ac:dyDescent="0.25">
      <c r="A594" s="49"/>
      <c r="B594" s="49"/>
    </row>
    <row r="595" spans="1:2" ht="15.75" customHeight="1" x14ac:dyDescent="0.25">
      <c r="A595" s="49"/>
      <c r="B595" s="49"/>
    </row>
    <row r="596" spans="1:2" ht="15.75" customHeight="1" x14ac:dyDescent="0.25">
      <c r="A596" s="49"/>
      <c r="B596" s="49"/>
    </row>
    <row r="597" spans="1:2" ht="15.75" customHeight="1" x14ac:dyDescent="0.25">
      <c r="A597" s="49"/>
      <c r="B597" s="49"/>
    </row>
    <row r="598" spans="1:2" ht="15.75" customHeight="1" x14ac:dyDescent="0.25">
      <c r="A598" s="49"/>
      <c r="B598" s="49"/>
    </row>
    <row r="599" spans="1:2" ht="15.75" customHeight="1" x14ac:dyDescent="0.25">
      <c r="A599" s="49"/>
      <c r="B599" s="49"/>
    </row>
    <row r="600" spans="1:2" ht="15.75" customHeight="1" x14ac:dyDescent="0.25">
      <c r="A600" s="49"/>
      <c r="B600" s="49"/>
    </row>
    <row r="601" spans="1:2" ht="15.75" customHeight="1" x14ac:dyDescent="0.25">
      <c r="A601" s="49"/>
      <c r="B601" s="49"/>
    </row>
    <row r="602" spans="1:2" ht="15.75" customHeight="1" x14ac:dyDescent="0.25">
      <c r="A602" s="49"/>
      <c r="B602" s="49"/>
    </row>
    <row r="603" spans="1:2" ht="15.75" customHeight="1" x14ac:dyDescent="0.25">
      <c r="A603" s="49"/>
      <c r="B603" s="49"/>
    </row>
    <row r="604" spans="1:2" ht="15.75" customHeight="1" x14ac:dyDescent="0.25">
      <c r="A604" s="49"/>
      <c r="B604" s="49"/>
    </row>
    <row r="605" spans="1:2" ht="15.75" customHeight="1" x14ac:dyDescent="0.25">
      <c r="A605" s="49"/>
      <c r="B605" s="49"/>
    </row>
    <row r="606" spans="1:2" ht="15.75" customHeight="1" x14ac:dyDescent="0.25">
      <c r="A606" s="49"/>
      <c r="B606" s="49"/>
    </row>
    <row r="607" spans="1:2" ht="15.75" customHeight="1" x14ac:dyDescent="0.25">
      <c r="A607" s="49"/>
      <c r="B607" s="49"/>
    </row>
    <row r="608" spans="1:2" ht="15.75" customHeight="1" x14ac:dyDescent="0.25">
      <c r="A608" s="49"/>
      <c r="B608" s="49"/>
    </row>
    <row r="609" spans="1:2" ht="15.75" customHeight="1" x14ac:dyDescent="0.25">
      <c r="A609" s="49"/>
      <c r="B609" s="49"/>
    </row>
    <row r="610" spans="1:2" ht="15.75" customHeight="1" x14ac:dyDescent="0.25">
      <c r="A610" s="49"/>
      <c r="B610" s="49"/>
    </row>
    <row r="611" spans="1:2" ht="15.75" customHeight="1" x14ac:dyDescent="0.25">
      <c r="A611" s="49"/>
      <c r="B611" s="49"/>
    </row>
    <row r="612" spans="1:2" ht="15.75" customHeight="1" x14ac:dyDescent="0.25">
      <c r="A612" s="49"/>
      <c r="B612" s="49"/>
    </row>
    <row r="613" spans="1:2" ht="15.75" customHeight="1" x14ac:dyDescent="0.25">
      <c r="A613" s="49"/>
      <c r="B613" s="49"/>
    </row>
    <row r="614" spans="1:2" ht="15.75" customHeight="1" x14ac:dyDescent="0.25">
      <c r="A614" s="49"/>
      <c r="B614" s="49"/>
    </row>
    <row r="615" spans="1:2" ht="15.75" customHeight="1" x14ac:dyDescent="0.25">
      <c r="A615" s="49"/>
      <c r="B615" s="49"/>
    </row>
    <row r="616" spans="1:2" ht="15.75" customHeight="1" x14ac:dyDescent="0.25">
      <c r="A616" s="49"/>
      <c r="B616" s="49"/>
    </row>
    <row r="617" spans="1:2" ht="15.75" customHeight="1" x14ac:dyDescent="0.25">
      <c r="A617" s="49"/>
      <c r="B617" s="49"/>
    </row>
    <row r="618" spans="1:2" ht="15.75" customHeight="1" x14ac:dyDescent="0.25">
      <c r="A618" s="49"/>
      <c r="B618" s="49"/>
    </row>
    <row r="619" spans="1:2" ht="15.75" customHeight="1" x14ac:dyDescent="0.25">
      <c r="A619" s="49"/>
      <c r="B619" s="49"/>
    </row>
    <row r="620" spans="1:2" ht="15.75" customHeight="1" x14ac:dyDescent="0.25">
      <c r="A620" s="49"/>
      <c r="B620" s="49"/>
    </row>
    <row r="621" spans="1:2" ht="15.75" customHeight="1" x14ac:dyDescent="0.25">
      <c r="A621" s="49"/>
      <c r="B621" s="49"/>
    </row>
    <row r="622" spans="1:2" ht="15.75" customHeight="1" x14ac:dyDescent="0.25">
      <c r="A622" s="49"/>
      <c r="B622" s="49"/>
    </row>
    <row r="623" spans="1:2" ht="15.75" customHeight="1" x14ac:dyDescent="0.25">
      <c r="A623" s="49"/>
      <c r="B623" s="49"/>
    </row>
    <row r="624" spans="1:2" ht="15.75" customHeight="1" x14ac:dyDescent="0.25">
      <c r="A624" s="49"/>
      <c r="B624" s="49"/>
    </row>
    <row r="625" spans="1:2" ht="15.75" customHeight="1" x14ac:dyDescent="0.25">
      <c r="A625" s="49"/>
      <c r="B625" s="49"/>
    </row>
    <row r="626" spans="1:2" ht="15.75" customHeight="1" x14ac:dyDescent="0.25">
      <c r="A626" s="49"/>
      <c r="B626" s="49"/>
    </row>
    <row r="627" spans="1:2" ht="15.75" customHeight="1" x14ac:dyDescent="0.25">
      <c r="A627" s="49"/>
      <c r="B627" s="49"/>
    </row>
    <row r="628" spans="1:2" ht="15.75" customHeight="1" x14ac:dyDescent="0.25">
      <c r="A628" s="49"/>
      <c r="B628" s="49"/>
    </row>
    <row r="629" spans="1:2" ht="15.75" customHeight="1" x14ac:dyDescent="0.25">
      <c r="A629" s="49"/>
      <c r="B629" s="49"/>
    </row>
    <row r="630" spans="1:2" ht="15.75" customHeight="1" x14ac:dyDescent="0.25">
      <c r="A630" s="49"/>
      <c r="B630" s="49"/>
    </row>
    <row r="631" spans="1:2" ht="15.75" customHeight="1" x14ac:dyDescent="0.25">
      <c r="A631" s="49"/>
      <c r="B631" s="49"/>
    </row>
    <row r="632" spans="1:2" ht="15.75" customHeight="1" x14ac:dyDescent="0.25">
      <c r="A632" s="49"/>
      <c r="B632" s="49"/>
    </row>
    <row r="633" spans="1:2" ht="15.75" customHeight="1" x14ac:dyDescent="0.25">
      <c r="A633" s="49"/>
      <c r="B633" s="49"/>
    </row>
    <row r="634" spans="1:2" ht="15.75" customHeight="1" x14ac:dyDescent="0.25">
      <c r="A634" s="49"/>
      <c r="B634" s="49"/>
    </row>
    <row r="635" spans="1:2" ht="15.75" customHeight="1" x14ac:dyDescent="0.25">
      <c r="A635" s="49"/>
      <c r="B635" s="49"/>
    </row>
    <row r="636" spans="1:2" ht="15.75" customHeight="1" x14ac:dyDescent="0.25">
      <c r="A636" s="49"/>
      <c r="B636" s="49"/>
    </row>
    <row r="637" spans="1:2" ht="15.75" customHeight="1" x14ac:dyDescent="0.25">
      <c r="A637" s="49"/>
      <c r="B637" s="49"/>
    </row>
    <row r="638" spans="1:2" ht="15.75" customHeight="1" x14ac:dyDescent="0.25">
      <c r="A638" s="49"/>
      <c r="B638" s="49"/>
    </row>
    <row r="639" spans="1:2" ht="15.75" customHeight="1" x14ac:dyDescent="0.25">
      <c r="A639" s="49"/>
      <c r="B639" s="49"/>
    </row>
    <row r="640" spans="1:2" ht="15.75" customHeight="1" x14ac:dyDescent="0.25">
      <c r="A640" s="49"/>
      <c r="B640" s="49"/>
    </row>
    <row r="641" spans="1:2" ht="15.75" customHeight="1" x14ac:dyDescent="0.25">
      <c r="A641" s="49"/>
      <c r="B641" s="49"/>
    </row>
    <row r="642" spans="1:2" ht="15.75" customHeight="1" x14ac:dyDescent="0.25">
      <c r="A642" s="49"/>
      <c r="B642" s="49"/>
    </row>
    <row r="643" spans="1:2" ht="15.75" customHeight="1" x14ac:dyDescent="0.25">
      <c r="A643" s="49"/>
      <c r="B643" s="49"/>
    </row>
    <row r="644" spans="1:2" ht="15.75" customHeight="1" x14ac:dyDescent="0.25">
      <c r="A644" s="49"/>
      <c r="B644" s="49"/>
    </row>
    <row r="645" spans="1:2" ht="15.75" customHeight="1" x14ac:dyDescent="0.25">
      <c r="A645" s="49"/>
      <c r="B645" s="49"/>
    </row>
    <row r="646" spans="1:2" ht="15.75" customHeight="1" x14ac:dyDescent="0.25">
      <c r="A646" s="49"/>
      <c r="B646" s="49"/>
    </row>
    <row r="647" spans="1:2" ht="15.75" customHeight="1" x14ac:dyDescent="0.25">
      <c r="A647" s="49"/>
      <c r="B647" s="49"/>
    </row>
    <row r="648" spans="1:2" ht="15.75" customHeight="1" x14ac:dyDescent="0.25">
      <c r="A648" s="49"/>
      <c r="B648" s="49"/>
    </row>
    <row r="649" spans="1:2" ht="15.75" customHeight="1" x14ac:dyDescent="0.25">
      <c r="A649" s="49"/>
      <c r="B649" s="49"/>
    </row>
    <row r="650" spans="1:2" ht="15.75" customHeight="1" x14ac:dyDescent="0.25">
      <c r="A650" s="49"/>
      <c r="B650" s="49"/>
    </row>
    <row r="651" spans="1:2" ht="15.75" customHeight="1" x14ac:dyDescent="0.25">
      <c r="A651" s="49"/>
      <c r="B651" s="49"/>
    </row>
    <row r="652" spans="1:2" ht="15.75" customHeight="1" x14ac:dyDescent="0.25">
      <c r="A652" s="49"/>
      <c r="B652" s="49"/>
    </row>
    <row r="653" spans="1:2" ht="15.75" customHeight="1" x14ac:dyDescent="0.25">
      <c r="A653" s="49"/>
      <c r="B653" s="49"/>
    </row>
    <row r="654" spans="1:2" ht="15.75" customHeight="1" x14ac:dyDescent="0.25">
      <c r="A654" s="49"/>
      <c r="B654" s="49"/>
    </row>
    <row r="655" spans="1:2" ht="15.75" customHeight="1" x14ac:dyDescent="0.25">
      <c r="A655" s="49"/>
      <c r="B655" s="49"/>
    </row>
    <row r="656" spans="1:2" ht="15.75" customHeight="1" x14ac:dyDescent="0.25">
      <c r="A656" s="49"/>
      <c r="B656" s="49"/>
    </row>
    <row r="657" spans="1:2" ht="15.75" customHeight="1" x14ac:dyDescent="0.25">
      <c r="A657" s="49"/>
      <c r="B657" s="49"/>
    </row>
    <row r="658" spans="1:2" ht="15.75" customHeight="1" x14ac:dyDescent="0.25">
      <c r="A658" s="49"/>
      <c r="B658" s="49"/>
    </row>
    <row r="659" spans="1:2" ht="15.75" customHeight="1" x14ac:dyDescent="0.25">
      <c r="A659" s="49"/>
      <c r="B659" s="49"/>
    </row>
    <row r="660" spans="1:2" ht="15.75" customHeight="1" x14ac:dyDescent="0.25">
      <c r="A660" s="49"/>
      <c r="B660" s="49"/>
    </row>
    <row r="661" spans="1:2" ht="15.75" customHeight="1" x14ac:dyDescent="0.25">
      <c r="A661" s="49"/>
      <c r="B661" s="49"/>
    </row>
    <row r="662" spans="1:2" ht="15.75" customHeight="1" x14ac:dyDescent="0.25">
      <c r="A662" s="49"/>
      <c r="B662" s="49"/>
    </row>
    <row r="663" spans="1:2" ht="15.75" customHeight="1" x14ac:dyDescent="0.25">
      <c r="A663" s="49"/>
      <c r="B663" s="49"/>
    </row>
    <row r="664" spans="1:2" ht="15.75" customHeight="1" x14ac:dyDescent="0.25">
      <c r="A664" s="49"/>
      <c r="B664" s="49"/>
    </row>
    <row r="665" spans="1:2" ht="15.75" customHeight="1" x14ac:dyDescent="0.25">
      <c r="A665" s="49"/>
      <c r="B665" s="49"/>
    </row>
    <row r="666" spans="1:2" ht="15.75" customHeight="1" x14ac:dyDescent="0.25">
      <c r="A666" s="49"/>
      <c r="B666" s="49"/>
    </row>
    <row r="667" spans="1:2" ht="15.75" customHeight="1" x14ac:dyDescent="0.25">
      <c r="A667" s="49"/>
      <c r="B667" s="49"/>
    </row>
    <row r="668" spans="1:2" ht="15.75" customHeight="1" x14ac:dyDescent="0.25">
      <c r="A668" s="49"/>
      <c r="B668" s="49"/>
    </row>
    <row r="669" spans="1:2" ht="15.75" customHeight="1" x14ac:dyDescent="0.25">
      <c r="A669" s="49"/>
      <c r="B669" s="49"/>
    </row>
    <row r="670" spans="1:2" ht="15.75" customHeight="1" x14ac:dyDescent="0.25">
      <c r="A670" s="49"/>
      <c r="B670" s="49"/>
    </row>
    <row r="671" spans="1:2" ht="15.75" customHeight="1" x14ac:dyDescent="0.25">
      <c r="A671" s="49"/>
      <c r="B671" s="49"/>
    </row>
    <row r="672" spans="1:2" ht="15.75" customHeight="1" x14ac:dyDescent="0.25">
      <c r="A672" s="49"/>
      <c r="B672" s="49"/>
    </row>
    <row r="673" spans="1:2" ht="15.75" customHeight="1" x14ac:dyDescent="0.25">
      <c r="A673" s="49"/>
      <c r="B673" s="49"/>
    </row>
    <row r="674" spans="1:2" ht="15.75" customHeight="1" x14ac:dyDescent="0.25">
      <c r="A674" s="49"/>
      <c r="B674" s="49"/>
    </row>
    <row r="675" spans="1:2" ht="15.75" customHeight="1" x14ac:dyDescent="0.25">
      <c r="A675" s="49"/>
      <c r="B675" s="49"/>
    </row>
    <row r="676" spans="1:2" ht="15.75" customHeight="1" x14ac:dyDescent="0.25">
      <c r="A676" s="49"/>
      <c r="B676" s="49"/>
    </row>
    <row r="677" spans="1:2" ht="15.75" customHeight="1" x14ac:dyDescent="0.25">
      <c r="A677" s="49"/>
      <c r="B677" s="49"/>
    </row>
    <row r="678" spans="1:2" ht="15.75" customHeight="1" x14ac:dyDescent="0.25">
      <c r="A678" s="49"/>
      <c r="B678" s="49"/>
    </row>
    <row r="679" spans="1:2" ht="15.75" customHeight="1" x14ac:dyDescent="0.25">
      <c r="A679" s="49"/>
      <c r="B679" s="49"/>
    </row>
    <row r="680" spans="1:2" ht="15.75" customHeight="1" x14ac:dyDescent="0.25">
      <c r="A680" s="49"/>
      <c r="B680" s="49"/>
    </row>
    <row r="681" spans="1:2" ht="15.75" customHeight="1" x14ac:dyDescent="0.25">
      <c r="A681" s="49"/>
      <c r="B681" s="49"/>
    </row>
    <row r="682" spans="1:2" ht="15.75" customHeight="1" x14ac:dyDescent="0.25">
      <c r="A682" s="49"/>
      <c r="B682" s="49"/>
    </row>
    <row r="683" spans="1:2" ht="15.75" customHeight="1" x14ac:dyDescent="0.25">
      <c r="A683" s="49"/>
      <c r="B683" s="49"/>
    </row>
    <row r="684" spans="1:2" ht="15.75" customHeight="1" x14ac:dyDescent="0.25">
      <c r="A684" s="49"/>
      <c r="B684" s="49"/>
    </row>
    <row r="685" spans="1:2" ht="15.75" customHeight="1" x14ac:dyDescent="0.25">
      <c r="A685" s="49"/>
      <c r="B685" s="49"/>
    </row>
    <row r="686" spans="1:2" ht="15.75" customHeight="1" x14ac:dyDescent="0.25">
      <c r="A686" s="49"/>
      <c r="B686" s="49"/>
    </row>
    <row r="687" spans="1:2" ht="15.75" customHeight="1" x14ac:dyDescent="0.25">
      <c r="A687" s="49"/>
      <c r="B687" s="49"/>
    </row>
    <row r="688" spans="1:2" ht="15.75" customHeight="1" x14ac:dyDescent="0.25">
      <c r="A688" s="49"/>
      <c r="B688" s="49"/>
    </row>
    <row r="689" spans="1:2" ht="15.75" customHeight="1" x14ac:dyDescent="0.25">
      <c r="A689" s="49"/>
      <c r="B689" s="49"/>
    </row>
    <row r="690" spans="1:2" ht="15.75" customHeight="1" x14ac:dyDescent="0.25">
      <c r="A690" s="49"/>
      <c r="B690" s="49"/>
    </row>
    <row r="691" spans="1:2" ht="15.75" customHeight="1" x14ac:dyDescent="0.25">
      <c r="A691" s="49"/>
      <c r="B691" s="49"/>
    </row>
    <row r="692" spans="1:2" ht="15.75" customHeight="1" x14ac:dyDescent="0.25">
      <c r="A692" s="49"/>
      <c r="B692" s="49"/>
    </row>
    <row r="693" spans="1:2" ht="15.75" customHeight="1" x14ac:dyDescent="0.25">
      <c r="A693" s="49"/>
      <c r="B693" s="49"/>
    </row>
    <row r="694" spans="1:2" ht="15.75" customHeight="1" x14ac:dyDescent="0.25">
      <c r="A694" s="49"/>
      <c r="B694" s="49"/>
    </row>
    <row r="695" spans="1:2" ht="15.75" customHeight="1" x14ac:dyDescent="0.25">
      <c r="A695" s="49"/>
      <c r="B695" s="49"/>
    </row>
    <row r="696" spans="1:2" ht="15.75" customHeight="1" x14ac:dyDescent="0.25">
      <c r="A696" s="49"/>
      <c r="B696" s="49"/>
    </row>
    <row r="697" spans="1:2" ht="15.75" customHeight="1" x14ac:dyDescent="0.25">
      <c r="A697" s="49"/>
      <c r="B697" s="49"/>
    </row>
    <row r="698" spans="1:2" ht="15.75" customHeight="1" x14ac:dyDescent="0.25">
      <c r="A698" s="49"/>
      <c r="B698" s="49"/>
    </row>
    <row r="699" spans="1:2" ht="15.75" customHeight="1" x14ac:dyDescent="0.25">
      <c r="A699" s="49"/>
      <c r="B699" s="49"/>
    </row>
    <row r="700" spans="1:2" ht="15.75" customHeight="1" x14ac:dyDescent="0.25">
      <c r="A700" s="49"/>
      <c r="B700" s="49"/>
    </row>
    <row r="701" spans="1:2" ht="15.75" customHeight="1" x14ac:dyDescent="0.25">
      <c r="A701" s="49"/>
      <c r="B701" s="49"/>
    </row>
    <row r="702" spans="1:2" ht="15.75" customHeight="1" x14ac:dyDescent="0.25">
      <c r="A702" s="49"/>
      <c r="B702" s="49"/>
    </row>
    <row r="703" spans="1:2" ht="15.75" customHeight="1" x14ac:dyDescent="0.25">
      <c r="A703" s="49"/>
      <c r="B703" s="49"/>
    </row>
    <row r="704" spans="1:2" ht="15.75" customHeight="1" x14ac:dyDescent="0.25">
      <c r="A704" s="49"/>
      <c r="B704" s="49"/>
    </row>
    <row r="705" spans="1:2" ht="15.75" customHeight="1" x14ac:dyDescent="0.25">
      <c r="A705" s="49"/>
      <c r="B705" s="49"/>
    </row>
    <row r="706" spans="1:2" ht="15.75" customHeight="1" x14ac:dyDescent="0.25">
      <c r="A706" s="49"/>
      <c r="B706" s="49"/>
    </row>
    <row r="707" spans="1:2" ht="15.75" customHeight="1" x14ac:dyDescent="0.25">
      <c r="A707" s="49"/>
      <c r="B707" s="49"/>
    </row>
    <row r="708" spans="1:2" ht="15.75" customHeight="1" x14ac:dyDescent="0.25">
      <c r="A708" s="49"/>
      <c r="B708" s="49"/>
    </row>
    <row r="709" spans="1:2" ht="15.75" customHeight="1" x14ac:dyDescent="0.25">
      <c r="A709" s="49"/>
      <c r="B709" s="49"/>
    </row>
    <row r="710" spans="1:2" ht="15.75" customHeight="1" x14ac:dyDescent="0.25">
      <c r="A710" s="49"/>
      <c r="B710" s="49"/>
    </row>
    <row r="711" spans="1:2" ht="15.75" customHeight="1" x14ac:dyDescent="0.25">
      <c r="A711" s="49"/>
      <c r="B711" s="49"/>
    </row>
    <row r="712" spans="1:2" ht="15.75" customHeight="1" x14ac:dyDescent="0.25">
      <c r="A712" s="49"/>
      <c r="B712" s="49"/>
    </row>
    <row r="713" spans="1:2" ht="15.75" customHeight="1" x14ac:dyDescent="0.25">
      <c r="A713" s="49"/>
      <c r="B713" s="49"/>
    </row>
    <row r="714" spans="1:2" ht="15.75" customHeight="1" x14ac:dyDescent="0.25">
      <c r="A714" s="49"/>
      <c r="B714" s="49"/>
    </row>
    <row r="715" spans="1:2" ht="15.75" customHeight="1" x14ac:dyDescent="0.25">
      <c r="A715" s="49"/>
      <c r="B715" s="49"/>
    </row>
    <row r="716" spans="1:2" ht="15.75" customHeight="1" x14ac:dyDescent="0.25">
      <c r="A716" s="49"/>
      <c r="B716" s="49"/>
    </row>
    <row r="717" spans="1:2" ht="15.75" customHeight="1" x14ac:dyDescent="0.25">
      <c r="A717" s="49"/>
      <c r="B717" s="49"/>
    </row>
    <row r="718" spans="1:2" ht="15.75" customHeight="1" x14ac:dyDescent="0.25">
      <c r="A718" s="49"/>
      <c r="B718" s="49"/>
    </row>
    <row r="719" spans="1:2" ht="15.75" customHeight="1" x14ac:dyDescent="0.25">
      <c r="A719" s="49"/>
      <c r="B719" s="49"/>
    </row>
    <row r="720" spans="1:2" ht="15.75" customHeight="1" x14ac:dyDescent="0.25">
      <c r="A720" s="49"/>
      <c r="B720" s="49"/>
    </row>
    <row r="721" spans="1:2" ht="15.75" customHeight="1" x14ac:dyDescent="0.25">
      <c r="A721" s="49"/>
      <c r="B721" s="49"/>
    </row>
    <row r="722" spans="1:2" ht="15.75" customHeight="1" x14ac:dyDescent="0.25">
      <c r="A722" s="49"/>
      <c r="B722" s="49"/>
    </row>
    <row r="723" spans="1:2" ht="15.75" customHeight="1" x14ac:dyDescent="0.25">
      <c r="A723" s="49"/>
      <c r="B723" s="49"/>
    </row>
    <row r="724" spans="1:2" ht="15.75" customHeight="1" x14ac:dyDescent="0.25">
      <c r="A724" s="49"/>
      <c r="B724" s="49"/>
    </row>
    <row r="725" spans="1:2" ht="15.75" customHeight="1" x14ac:dyDescent="0.25">
      <c r="A725" s="49"/>
      <c r="B725" s="49"/>
    </row>
    <row r="726" spans="1:2" ht="15.75" customHeight="1" x14ac:dyDescent="0.25">
      <c r="A726" s="49"/>
      <c r="B726" s="49"/>
    </row>
    <row r="727" spans="1:2" ht="15.75" customHeight="1" x14ac:dyDescent="0.25">
      <c r="A727" s="49"/>
      <c r="B727" s="49"/>
    </row>
    <row r="728" spans="1:2" ht="15.75" customHeight="1" x14ac:dyDescent="0.25">
      <c r="A728" s="49"/>
      <c r="B728" s="49"/>
    </row>
    <row r="729" spans="1:2" ht="15.75" customHeight="1" x14ac:dyDescent="0.25">
      <c r="A729" s="49"/>
      <c r="B729" s="49"/>
    </row>
    <row r="730" spans="1:2" ht="15.75" customHeight="1" x14ac:dyDescent="0.25">
      <c r="A730" s="49"/>
      <c r="B730" s="49"/>
    </row>
    <row r="731" spans="1:2" ht="15.75" customHeight="1" x14ac:dyDescent="0.25">
      <c r="A731" s="49"/>
      <c r="B731" s="49"/>
    </row>
    <row r="732" spans="1:2" ht="15.75" customHeight="1" x14ac:dyDescent="0.25">
      <c r="A732" s="49"/>
      <c r="B732" s="49"/>
    </row>
    <row r="733" spans="1:2" ht="15.75" customHeight="1" x14ac:dyDescent="0.25">
      <c r="A733" s="49"/>
      <c r="B733" s="49"/>
    </row>
    <row r="734" spans="1:2" ht="15.75" customHeight="1" x14ac:dyDescent="0.25">
      <c r="A734" s="49"/>
      <c r="B734" s="49"/>
    </row>
    <row r="735" spans="1:2" ht="15.75" customHeight="1" x14ac:dyDescent="0.25">
      <c r="A735" s="49"/>
      <c r="B735" s="49"/>
    </row>
    <row r="736" spans="1:2" ht="15.75" customHeight="1" x14ac:dyDescent="0.25">
      <c r="A736" s="49"/>
      <c r="B736" s="49"/>
    </row>
    <row r="737" spans="1:2" ht="15.75" customHeight="1" x14ac:dyDescent="0.25">
      <c r="A737" s="49"/>
      <c r="B737" s="49"/>
    </row>
    <row r="738" spans="1:2" ht="15.75" customHeight="1" x14ac:dyDescent="0.25">
      <c r="A738" s="49"/>
      <c r="B738" s="49"/>
    </row>
    <row r="739" spans="1:2" ht="15.75" customHeight="1" x14ac:dyDescent="0.25">
      <c r="A739" s="49"/>
      <c r="B739" s="49"/>
    </row>
    <row r="740" spans="1:2" ht="15.75" customHeight="1" x14ac:dyDescent="0.25">
      <c r="A740" s="49"/>
      <c r="B740" s="49"/>
    </row>
    <row r="741" spans="1:2" ht="15.75" customHeight="1" x14ac:dyDescent="0.25">
      <c r="A741" s="49"/>
      <c r="B741" s="49"/>
    </row>
    <row r="742" spans="1:2" ht="15.75" customHeight="1" x14ac:dyDescent="0.25">
      <c r="A742" s="49"/>
      <c r="B742" s="49"/>
    </row>
    <row r="743" spans="1:2" ht="15.75" customHeight="1" x14ac:dyDescent="0.25">
      <c r="A743" s="49"/>
      <c r="B743" s="49"/>
    </row>
    <row r="744" spans="1:2" ht="15.75" customHeight="1" x14ac:dyDescent="0.25">
      <c r="A744" s="49"/>
      <c r="B744" s="49"/>
    </row>
    <row r="745" spans="1:2" ht="15.75" customHeight="1" x14ac:dyDescent="0.25">
      <c r="A745" s="49"/>
      <c r="B745" s="49"/>
    </row>
    <row r="746" spans="1:2" ht="15.75" customHeight="1" x14ac:dyDescent="0.25">
      <c r="A746" s="49"/>
      <c r="B746" s="49"/>
    </row>
    <row r="747" spans="1:2" ht="15.75" customHeight="1" x14ac:dyDescent="0.25">
      <c r="A747" s="49"/>
      <c r="B747" s="49"/>
    </row>
    <row r="748" spans="1:2" ht="15.75" customHeight="1" x14ac:dyDescent="0.25">
      <c r="A748" s="49"/>
      <c r="B748" s="49"/>
    </row>
    <row r="749" spans="1:2" ht="15.75" customHeight="1" x14ac:dyDescent="0.25">
      <c r="A749" s="49"/>
      <c r="B749" s="49"/>
    </row>
    <row r="750" spans="1:2" ht="15.75" customHeight="1" x14ac:dyDescent="0.25">
      <c r="A750" s="49"/>
      <c r="B750" s="49"/>
    </row>
    <row r="751" spans="1:2" ht="15.75" customHeight="1" x14ac:dyDescent="0.25">
      <c r="A751" s="49"/>
      <c r="B751" s="49"/>
    </row>
    <row r="752" spans="1:2" ht="15.75" customHeight="1" x14ac:dyDescent="0.25">
      <c r="A752" s="49"/>
      <c r="B752" s="49"/>
    </row>
    <row r="753" spans="1:2" ht="15.75" customHeight="1" x14ac:dyDescent="0.25">
      <c r="A753" s="49"/>
      <c r="B753" s="49"/>
    </row>
    <row r="754" spans="1:2" ht="15.75" customHeight="1" x14ac:dyDescent="0.25">
      <c r="A754" s="49"/>
      <c r="B754" s="49"/>
    </row>
    <row r="755" spans="1:2" ht="15.75" customHeight="1" x14ac:dyDescent="0.25">
      <c r="A755" s="49"/>
      <c r="B755" s="49"/>
    </row>
    <row r="756" spans="1:2" ht="15.75" customHeight="1" x14ac:dyDescent="0.25">
      <c r="A756" s="49"/>
      <c r="B756" s="49"/>
    </row>
    <row r="757" spans="1:2" ht="15.75" customHeight="1" x14ac:dyDescent="0.25">
      <c r="A757" s="49"/>
      <c r="B757" s="49"/>
    </row>
    <row r="758" spans="1:2" ht="15.75" customHeight="1" x14ac:dyDescent="0.25">
      <c r="A758" s="49"/>
      <c r="B758" s="49"/>
    </row>
    <row r="759" spans="1:2" ht="15.75" customHeight="1" x14ac:dyDescent="0.25">
      <c r="A759" s="49"/>
      <c r="B759" s="49"/>
    </row>
    <row r="760" spans="1:2" ht="15.75" customHeight="1" x14ac:dyDescent="0.25">
      <c r="A760" s="49"/>
      <c r="B760" s="49"/>
    </row>
    <row r="761" spans="1:2" ht="15.75" customHeight="1" x14ac:dyDescent="0.25">
      <c r="A761" s="49"/>
      <c r="B761" s="49"/>
    </row>
    <row r="762" spans="1:2" ht="15.75" customHeight="1" x14ac:dyDescent="0.25">
      <c r="A762" s="49"/>
      <c r="B762" s="49"/>
    </row>
    <row r="763" spans="1:2" ht="15.75" customHeight="1" x14ac:dyDescent="0.25">
      <c r="A763" s="49"/>
      <c r="B763" s="49"/>
    </row>
    <row r="764" spans="1:2" ht="15.75" customHeight="1" x14ac:dyDescent="0.25">
      <c r="A764" s="49"/>
      <c r="B764" s="49"/>
    </row>
    <row r="765" spans="1:2" ht="15.75" customHeight="1" x14ac:dyDescent="0.25">
      <c r="A765" s="49"/>
      <c r="B765" s="49"/>
    </row>
    <row r="766" spans="1:2" ht="15.75" customHeight="1" x14ac:dyDescent="0.25">
      <c r="A766" s="49"/>
      <c r="B766" s="49"/>
    </row>
    <row r="767" spans="1:2" ht="15.75" customHeight="1" x14ac:dyDescent="0.25">
      <c r="A767" s="49"/>
      <c r="B767" s="49"/>
    </row>
    <row r="768" spans="1:2" ht="15.75" customHeight="1" x14ac:dyDescent="0.25">
      <c r="A768" s="49"/>
      <c r="B768" s="49"/>
    </row>
    <row r="769" spans="1:2" ht="15.75" customHeight="1" x14ac:dyDescent="0.25">
      <c r="A769" s="49"/>
      <c r="B769" s="49"/>
    </row>
    <row r="770" spans="1:2" ht="15.75" customHeight="1" x14ac:dyDescent="0.25">
      <c r="A770" s="49"/>
      <c r="B770" s="49"/>
    </row>
    <row r="771" spans="1:2" ht="15.75" customHeight="1" x14ac:dyDescent="0.25">
      <c r="A771" s="49"/>
      <c r="B771" s="49"/>
    </row>
    <row r="772" spans="1:2" ht="15.75" customHeight="1" x14ac:dyDescent="0.25">
      <c r="A772" s="49"/>
      <c r="B772" s="49"/>
    </row>
    <row r="773" spans="1:2" ht="15.75" customHeight="1" x14ac:dyDescent="0.25">
      <c r="A773" s="49"/>
      <c r="B773" s="49"/>
    </row>
    <row r="774" spans="1:2" ht="15.75" customHeight="1" x14ac:dyDescent="0.25">
      <c r="A774" s="49"/>
      <c r="B774" s="49"/>
    </row>
    <row r="775" spans="1:2" ht="15.75" customHeight="1" x14ac:dyDescent="0.25">
      <c r="A775" s="49"/>
      <c r="B775" s="49"/>
    </row>
    <row r="776" spans="1:2" ht="15.75" customHeight="1" x14ac:dyDescent="0.25">
      <c r="A776" s="49"/>
      <c r="B776" s="49"/>
    </row>
    <row r="777" spans="1:2" ht="15.75" customHeight="1" x14ac:dyDescent="0.25">
      <c r="A777" s="49"/>
      <c r="B777" s="49"/>
    </row>
    <row r="778" spans="1:2" ht="15.75" customHeight="1" x14ac:dyDescent="0.25">
      <c r="A778" s="49"/>
      <c r="B778" s="49"/>
    </row>
    <row r="779" spans="1:2" ht="15.75" customHeight="1" x14ac:dyDescent="0.25">
      <c r="A779" s="49"/>
      <c r="B779" s="49"/>
    </row>
    <row r="780" spans="1:2" ht="15.75" customHeight="1" x14ac:dyDescent="0.25">
      <c r="A780" s="49"/>
      <c r="B780" s="49"/>
    </row>
    <row r="781" spans="1:2" ht="15.75" customHeight="1" x14ac:dyDescent="0.25">
      <c r="A781" s="49"/>
      <c r="B781" s="49"/>
    </row>
    <row r="782" spans="1:2" ht="15.75" customHeight="1" x14ac:dyDescent="0.25">
      <c r="A782" s="49"/>
      <c r="B782" s="49"/>
    </row>
    <row r="783" spans="1:2" ht="15.75" customHeight="1" x14ac:dyDescent="0.25">
      <c r="A783" s="49"/>
      <c r="B783" s="49"/>
    </row>
    <row r="784" spans="1:2" ht="15.75" customHeight="1" x14ac:dyDescent="0.25">
      <c r="A784" s="49"/>
      <c r="B784" s="49"/>
    </row>
    <row r="785" spans="1:2" ht="15.75" customHeight="1" x14ac:dyDescent="0.25">
      <c r="A785" s="49"/>
      <c r="B785" s="49"/>
    </row>
    <row r="786" spans="1:2" ht="15.75" customHeight="1" x14ac:dyDescent="0.25">
      <c r="A786" s="49"/>
      <c r="B786" s="49"/>
    </row>
    <row r="787" spans="1:2" ht="15.75" customHeight="1" x14ac:dyDescent="0.25">
      <c r="A787" s="49"/>
      <c r="B787" s="49"/>
    </row>
    <row r="788" spans="1:2" ht="15.75" customHeight="1" x14ac:dyDescent="0.25">
      <c r="A788" s="49"/>
      <c r="B788" s="49"/>
    </row>
    <row r="789" spans="1:2" ht="15.75" customHeight="1" x14ac:dyDescent="0.25">
      <c r="A789" s="49"/>
      <c r="B789" s="49"/>
    </row>
    <row r="790" spans="1:2" ht="15.75" customHeight="1" x14ac:dyDescent="0.25">
      <c r="A790" s="49"/>
      <c r="B790" s="49"/>
    </row>
    <row r="791" spans="1:2" ht="15.75" customHeight="1" x14ac:dyDescent="0.25">
      <c r="A791" s="49"/>
      <c r="B791" s="49"/>
    </row>
    <row r="792" spans="1:2" ht="15.75" customHeight="1" x14ac:dyDescent="0.25">
      <c r="A792" s="49"/>
      <c r="B792" s="49"/>
    </row>
    <row r="793" spans="1:2" ht="15.75" customHeight="1" x14ac:dyDescent="0.25">
      <c r="A793" s="49"/>
      <c r="B793" s="49"/>
    </row>
    <row r="794" spans="1:2" ht="15.75" customHeight="1" x14ac:dyDescent="0.25">
      <c r="A794" s="49"/>
      <c r="B794" s="49"/>
    </row>
    <row r="795" spans="1:2" ht="15.75" customHeight="1" x14ac:dyDescent="0.25">
      <c r="A795" s="49"/>
      <c r="B795" s="49"/>
    </row>
    <row r="796" spans="1:2" ht="15.75" customHeight="1" x14ac:dyDescent="0.25">
      <c r="A796" s="49"/>
      <c r="B796" s="49"/>
    </row>
    <row r="797" spans="1:2" ht="15.75" customHeight="1" x14ac:dyDescent="0.25">
      <c r="A797" s="49"/>
      <c r="B797" s="49"/>
    </row>
    <row r="798" spans="1:2" ht="15.75" customHeight="1" x14ac:dyDescent="0.25">
      <c r="A798" s="49"/>
      <c r="B798" s="49"/>
    </row>
    <row r="799" spans="1:2" ht="15.75" customHeight="1" x14ac:dyDescent="0.25">
      <c r="A799" s="49"/>
      <c r="B799" s="49"/>
    </row>
    <row r="800" spans="1:2" ht="15.75" customHeight="1" x14ac:dyDescent="0.25">
      <c r="A800" s="49"/>
      <c r="B800" s="49"/>
    </row>
    <row r="801" spans="1:2" ht="15.75" customHeight="1" x14ac:dyDescent="0.25">
      <c r="A801" s="49"/>
      <c r="B801" s="49"/>
    </row>
    <row r="802" spans="1:2" ht="15.75" customHeight="1" x14ac:dyDescent="0.25">
      <c r="A802" s="49"/>
      <c r="B802" s="49"/>
    </row>
    <row r="803" spans="1:2" ht="15.75" customHeight="1" x14ac:dyDescent="0.25">
      <c r="A803" s="49"/>
      <c r="B803" s="49"/>
    </row>
    <row r="804" spans="1:2" ht="15.75" customHeight="1" x14ac:dyDescent="0.25">
      <c r="A804" s="49"/>
      <c r="B804" s="49"/>
    </row>
    <row r="805" spans="1:2" ht="15.75" customHeight="1" x14ac:dyDescent="0.25">
      <c r="A805" s="49"/>
      <c r="B805" s="49"/>
    </row>
    <row r="806" spans="1:2" ht="15.75" customHeight="1" x14ac:dyDescent="0.25">
      <c r="A806" s="49"/>
      <c r="B806" s="49"/>
    </row>
    <row r="807" spans="1:2" ht="15.75" customHeight="1" x14ac:dyDescent="0.25">
      <c r="A807" s="49"/>
      <c r="B807" s="49"/>
    </row>
    <row r="808" spans="1:2" ht="15.75" customHeight="1" x14ac:dyDescent="0.25">
      <c r="A808" s="49"/>
      <c r="B808" s="49"/>
    </row>
    <row r="809" spans="1:2" ht="15.75" customHeight="1" x14ac:dyDescent="0.25">
      <c r="A809" s="49"/>
      <c r="B809" s="49"/>
    </row>
    <row r="810" spans="1:2" ht="15.75" customHeight="1" x14ac:dyDescent="0.25">
      <c r="A810" s="49"/>
      <c r="B810" s="49"/>
    </row>
    <row r="811" spans="1:2" ht="15.75" customHeight="1" x14ac:dyDescent="0.25">
      <c r="A811" s="49"/>
      <c r="B811" s="49"/>
    </row>
    <row r="812" spans="1:2" ht="15.75" customHeight="1" x14ac:dyDescent="0.25">
      <c r="A812" s="49"/>
      <c r="B812" s="49"/>
    </row>
    <row r="813" spans="1:2" ht="15.75" customHeight="1" x14ac:dyDescent="0.25">
      <c r="A813" s="49"/>
      <c r="B813" s="49"/>
    </row>
    <row r="814" spans="1:2" ht="15.75" customHeight="1" x14ac:dyDescent="0.25">
      <c r="A814" s="49"/>
      <c r="B814" s="49"/>
    </row>
    <row r="815" spans="1:2" ht="15.75" customHeight="1" x14ac:dyDescent="0.25">
      <c r="A815" s="49"/>
      <c r="B815" s="49"/>
    </row>
    <row r="816" spans="1:2" ht="15.75" customHeight="1" x14ac:dyDescent="0.25">
      <c r="A816" s="49"/>
      <c r="B816" s="49"/>
    </row>
    <row r="817" spans="1:2" ht="15.75" customHeight="1" x14ac:dyDescent="0.25">
      <c r="A817" s="49"/>
      <c r="B817" s="49"/>
    </row>
    <row r="818" spans="1:2" ht="15.75" customHeight="1" x14ac:dyDescent="0.25">
      <c r="A818" s="49"/>
      <c r="B818" s="49"/>
    </row>
    <row r="819" spans="1:2" ht="15.75" customHeight="1" x14ac:dyDescent="0.25">
      <c r="A819" s="49"/>
      <c r="B819" s="49"/>
    </row>
    <row r="820" spans="1:2" ht="15.75" customHeight="1" x14ac:dyDescent="0.25">
      <c r="A820" s="49"/>
      <c r="B820" s="49"/>
    </row>
    <row r="821" spans="1:2" ht="15.75" customHeight="1" x14ac:dyDescent="0.25">
      <c r="A821" s="49"/>
      <c r="B821" s="49"/>
    </row>
    <row r="822" spans="1:2" ht="15.75" customHeight="1" x14ac:dyDescent="0.25">
      <c r="A822" s="49"/>
      <c r="B822" s="49"/>
    </row>
    <row r="823" spans="1:2" ht="15.75" customHeight="1" x14ac:dyDescent="0.25">
      <c r="A823" s="49"/>
      <c r="B823" s="49"/>
    </row>
    <row r="824" spans="1:2" ht="15.75" customHeight="1" x14ac:dyDescent="0.25">
      <c r="A824" s="49"/>
      <c r="B824" s="49"/>
    </row>
    <row r="825" spans="1:2" ht="15.75" customHeight="1" x14ac:dyDescent="0.25">
      <c r="A825" s="49"/>
      <c r="B825" s="49"/>
    </row>
    <row r="826" spans="1:2" ht="15.75" customHeight="1" x14ac:dyDescent="0.25">
      <c r="A826" s="49"/>
      <c r="B826" s="49"/>
    </row>
    <row r="827" spans="1:2" ht="15.75" customHeight="1" x14ac:dyDescent="0.25">
      <c r="A827" s="49"/>
      <c r="B827" s="49"/>
    </row>
    <row r="828" spans="1:2" ht="15.75" customHeight="1" x14ac:dyDescent="0.25">
      <c r="A828" s="49"/>
      <c r="B828" s="49"/>
    </row>
    <row r="829" spans="1:2" ht="15.75" customHeight="1" x14ac:dyDescent="0.25">
      <c r="A829" s="49"/>
      <c r="B829" s="49"/>
    </row>
    <row r="830" spans="1:2" ht="15.75" customHeight="1" x14ac:dyDescent="0.25">
      <c r="A830" s="49"/>
      <c r="B830" s="49"/>
    </row>
    <row r="831" spans="1:2" ht="15.75" customHeight="1" x14ac:dyDescent="0.25">
      <c r="A831" s="49"/>
      <c r="B831" s="49"/>
    </row>
    <row r="832" spans="1:2" ht="15.75" customHeight="1" x14ac:dyDescent="0.25">
      <c r="A832" s="49"/>
      <c r="B832" s="49"/>
    </row>
    <row r="833" spans="1:2" ht="15.75" customHeight="1" x14ac:dyDescent="0.25">
      <c r="A833" s="49"/>
      <c r="B833" s="49"/>
    </row>
    <row r="834" spans="1:2" ht="15.75" customHeight="1" x14ac:dyDescent="0.25">
      <c r="A834" s="49"/>
      <c r="B834" s="49"/>
    </row>
    <row r="835" spans="1:2" ht="15.75" customHeight="1" x14ac:dyDescent="0.25">
      <c r="A835" s="49"/>
      <c r="B835" s="49"/>
    </row>
    <row r="836" spans="1:2" ht="15.75" customHeight="1" x14ac:dyDescent="0.25">
      <c r="A836" s="49"/>
      <c r="B836" s="49"/>
    </row>
    <row r="837" spans="1:2" ht="15.75" customHeight="1" x14ac:dyDescent="0.25">
      <c r="A837" s="49"/>
      <c r="B837" s="49"/>
    </row>
    <row r="838" spans="1:2" ht="15.75" customHeight="1" x14ac:dyDescent="0.25">
      <c r="A838" s="49"/>
      <c r="B838" s="49"/>
    </row>
    <row r="839" spans="1:2" ht="15.75" customHeight="1" x14ac:dyDescent="0.25">
      <c r="A839" s="49"/>
      <c r="B839" s="49"/>
    </row>
    <row r="840" spans="1:2" ht="15.75" customHeight="1" x14ac:dyDescent="0.25">
      <c r="A840" s="49"/>
      <c r="B840" s="49"/>
    </row>
    <row r="841" spans="1:2" ht="15.75" customHeight="1" x14ac:dyDescent="0.25">
      <c r="A841" s="49"/>
      <c r="B841" s="49"/>
    </row>
    <row r="842" spans="1:2" ht="15.75" customHeight="1" x14ac:dyDescent="0.25">
      <c r="A842" s="49"/>
      <c r="B842" s="49"/>
    </row>
    <row r="843" spans="1:2" ht="15.75" customHeight="1" x14ac:dyDescent="0.25">
      <c r="A843" s="49"/>
      <c r="B843" s="49"/>
    </row>
    <row r="844" spans="1:2" ht="15.75" customHeight="1" x14ac:dyDescent="0.25">
      <c r="A844" s="49"/>
      <c r="B844" s="49"/>
    </row>
    <row r="845" spans="1:2" ht="15.75" customHeight="1" x14ac:dyDescent="0.25">
      <c r="A845" s="49"/>
      <c r="B845" s="49"/>
    </row>
    <row r="846" spans="1:2" ht="15.75" customHeight="1" x14ac:dyDescent="0.25">
      <c r="A846" s="49"/>
      <c r="B846" s="49"/>
    </row>
    <row r="847" spans="1:2" ht="15.75" customHeight="1" x14ac:dyDescent="0.25">
      <c r="A847" s="49"/>
      <c r="B847" s="49"/>
    </row>
    <row r="848" spans="1:2" ht="15.75" customHeight="1" x14ac:dyDescent="0.25">
      <c r="A848" s="49"/>
      <c r="B848" s="49"/>
    </row>
    <row r="849" spans="1:2" ht="15.75" customHeight="1" x14ac:dyDescent="0.25">
      <c r="A849" s="49"/>
      <c r="B849" s="49"/>
    </row>
    <row r="850" spans="1:2" ht="15.75" customHeight="1" x14ac:dyDescent="0.25">
      <c r="A850" s="49"/>
      <c r="B850" s="49"/>
    </row>
    <row r="851" spans="1:2" ht="15.75" customHeight="1" x14ac:dyDescent="0.25">
      <c r="A851" s="49"/>
      <c r="B851" s="49"/>
    </row>
    <row r="852" spans="1:2" ht="15.75" customHeight="1" x14ac:dyDescent="0.25">
      <c r="A852" s="49"/>
      <c r="B852" s="49"/>
    </row>
    <row r="853" spans="1:2" ht="15.75" customHeight="1" x14ac:dyDescent="0.25">
      <c r="A853" s="49"/>
      <c r="B853" s="49"/>
    </row>
    <row r="854" spans="1:2" ht="15.75" customHeight="1" x14ac:dyDescent="0.25">
      <c r="A854" s="49"/>
      <c r="B854" s="49"/>
    </row>
    <row r="855" spans="1:2" ht="15.75" customHeight="1" x14ac:dyDescent="0.25">
      <c r="A855" s="49"/>
      <c r="B855" s="49"/>
    </row>
    <row r="856" spans="1:2" ht="15.75" customHeight="1" x14ac:dyDescent="0.25">
      <c r="A856" s="49"/>
      <c r="B856" s="49"/>
    </row>
    <row r="857" spans="1:2" ht="15.75" customHeight="1" x14ac:dyDescent="0.25">
      <c r="A857" s="49"/>
      <c r="B857" s="49"/>
    </row>
    <row r="858" spans="1:2" ht="15.75" customHeight="1" x14ac:dyDescent="0.25">
      <c r="A858" s="49"/>
      <c r="B858" s="49"/>
    </row>
    <row r="859" spans="1:2" ht="15.75" customHeight="1" x14ac:dyDescent="0.25">
      <c r="A859" s="49"/>
      <c r="B859" s="49"/>
    </row>
    <row r="860" spans="1:2" ht="15.75" customHeight="1" x14ac:dyDescent="0.25">
      <c r="A860" s="49"/>
      <c r="B860" s="49"/>
    </row>
    <row r="861" spans="1:2" ht="15.75" customHeight="1" x14ac:dyDescent="0.25">
      <c r="A861" s="49"/>
      <c r="B861" s="49"/>
    </row>
    <row r="862" spans="1:2" ht="15.75" customHeight="1" x14ac:dyDescent="0.25">
      <c r="A862" s="49"/>
      <c r="B862" s="49"/>
    </row>
    <row r="863" spans="1:2" ht="15.75" customHeight="1" x14ac:dyDescent="0.25">
      <c r="A863" s="49"/>
      <c r="B863" s="49"/>
    </row>
    <row r="864" spans="1:2" ht="15.75" customHeight="1" x14ac:dyDescent="0.25">
      <c r="A864" s="49"/>
      <c r="B864" s="49"/>
    </row>
    <row r="865" spans="1:2" ht="15.75" customHeight="1" x14ac:dyDescent="0.25">
      <c r="A865" s="49"/>
      <c r="B865" s="49"/>
    </row>
    <row r="866" spans="1:2" ht="15.75" customHeight="1" x14ac:dyDescent="0.25">
      <c r="A866" s="49"/>
      <c r="B866" s="49"/>
    </row>
    <row r="867" spans="1:2" ht="15.75" customHeight="1" x14ac:dyDescent="0.25">
      <c r="A867" s="49"/>
      <c r="B867" s="49"/>
    </row>
    <row r="868" spans="1:2" ht="15.75" customHeight="1" x14ac:dyDescent="0.25">
      <c r="A868" s="49"/>
      <c r="B868" s="49"/>
    </row>
    <row r="869" spans="1:2" ht="15.75" customHeight="1" x14ac:dyDescent="0.25">
      <c r="A869" s="49"/>
      <c r="B869" s="49"/>
    </row>
    <row r="870" spans="1:2" ht="15.75" customHeight="1" x14ac:dyDescent="0.25">
      <c r="A870" s="49"/>
      <c r="B870" s="49"/>
    </row>
    <row r="871" spans="1:2" ht="15.75" customHeight="1" x14ac:dyDescent="0.25">
      <c r="A871" s="49"/>
      <c r="B871" s="49"/>
    </row>
    <row r="872" spans="1:2" ht="15.75" customHeight="1" x14ac:dyDescent="0.25">
      <c r="A872" s="49"/>
      <c r="B872" s="49"/>
    </row>
    <row r="873" spans="1:2" ht="15.75" customHeight="1" x14ac:dyDescent="0.25">
      <c r="A873" s="49"/>
      <c r="B873" s="49"/>
    </row>
    <row r="874" spans="1:2" ht="15.75" customHeight="1" x14ac:dyDescent="0.25">
      <c r="A874" s="49"/>
      <c r="B874" s="49"/>
    </row>
    <row r="875" spans="1:2" ht="15.75" customHeight="1" x14ac:dyDescent="0.25">
      <c r="A875" s="49"/>
      <c r="B875" s="49"/>
    </row>
    <row r="876" spans="1:2" ht="15.75" customHeight="1" x14ac:dyDescent="0.25">
      <c r="A876" s="49"/>
      <c r="B876" s="49"/>
    </row>
    <row r="877" spans="1:2" ht="15.75" customHeight="1" x14ac:dyDescent="0.25">
      <c r="A877" s="49"/>
      <c r="B877" s="49"/>
    </row>
    <row r="878" spans="1:2" ht="15.75" customHeight="1" x14ac:dyDescent="0.25">
      <c r="A878" s="49"/>
      <c r="B878" s="49"/>
    </row>
    <row r="879" spans="1:2" ht="15.75" customHeight="1" x14ac:dyDescent="0.25">
      <c r="A879" s="49"/>
      <c r="B879" s="49"/>
    </row>
    <row r="880" spans="1:2" ht="15.75" customHeight="1" x14ac:dyDescent="0.25">
      <c r="A880" s="49"/>
      <c r="B880" s="49"/>
    </row>
    <row r="881" spans="1:2" ht="15.75" customHeight="1" x14ac:dyDescent="0.25">
      <c r="A881" s="49"/>
      <c r="B881" s="49"/>
    </row>
    <row r="882" spans="1:2" ht="15.75" customHeight="1" x14ac:dyDescent="0.25">
      <c r="A882" s="49"/>
      <c r="B882" s="49"/>
    </row>
    <row r="883" spans="1:2" ht="15.75" customHeight="1" x14ac:dyDescent="0.25">
      <c r="A883" s="49"/>
      <c r="B883" s="49"/>
    </row>
    <row r="884" spans="1:2" ht="15.75" customHeight="1" x14ac:dyDescent="0.25">
      <c r="A884" s="49"/>
      <c r="B884" s="49"/>
    </row>
    <row r="885" spans="1:2" ht="15.75" customHeight="1" x14ac:dyDescent="0.25">
      <c r="A885" s="49"/>
      <c r="B885" s="49"/>
    </row>
    <row r="886" spans="1:2" ht="15.75" customHeight="1" x14ac:dyDescent="0.25">
      <c r="A886" s="49"/>
      <c r="B886" s="49"/>
    </row>
    <row r="887" spans="1:2" ht="15.75" customHeight="1" x14ac:dyDescent="0.25">
      <c r="A887" s="49"/>
      <c r="B887" s="49"/>
    </row>
    <row r="888" spans="1:2" ht="15.75" customHeight="1" x14ac:dyDescent="0.25">
      <c r="A888" s="49"/>
      <c r="B888" s="49"/>
    </row>
    <row r="889" spans="1:2" ht="15.75" customHeight="1" x14ac:dyDescent="0.25">
      <c r="A889" s="49"/>
      <c r="B889" s="49"/>
    </row>
    <row r="890" spans="1:2" ht="15.75" customHeight="1" x14ac:dyDescent="0.25">
      <c r="A890" s="49"/>
      <c r="B890" s="49"/>
    </row>
    <row r="891" spans="1:2" ht="15.75" customHeight="1" x14ac:dyDescent="0.25">
      <c r="A891" s="49"/>
      <c r="B891" s="49"/>
    </row>
    <row r="892" spans="1:2" ht="15.75" customHeight="1" x14ac:dyDescent="0.25">
      <c r="A892" s="49"/>
      <c r="B892" s="49"/>
    </row>
    <row r="893" spans="1:2" ht="15.75" customHeight="1" x14ac:dyDescent="0.25">
      <c r="A893" s="49"/>
      <c r="B893" s="49"/>
    </row>
    <row r="894" spans="1:2" ht="15.75" customHeight="1" x14ac:dyDescent="0.25">
      <c r="A894" s="49"/>
      <c r="B894" s="49"/>
    </row>
    <row r="895" spans="1:2" ht="15.75" customHeight="1" x14ac:dyDescent="0.25">
      <c r="A895" s="49"/>
      <c r="B895" s="49"/>
    </row>
    <row r="896" spans="1:2" ht="15.75" customHeight="1" x14ac:dyDescent="0.25">
      <c r="A896" s="49"/>
      <c r="B896" s="49"/>
    </row>
    <row r="897" spans="1:2" ht="15.75" customHeight="1" x14ac:dyDescent="0.25">
      <c r="A897" s="49"/>
      <c r="B897" s="49"/>
    </row>
    <row r="898" spans="1:2" ht="15.75" customHeight="1" x14ac:dyDescent="0.25">
      <c r="A898" s="49"/>
      <c r="B898" s="49"/>
    </row>
    <row r="899" spans="1:2" ht="15.75" customHeight="1" x14ac:dyDescent="0.25">
      <c r="A899" s="49"/>
      <c r="B899" s="49"/>
    </row>
    <row r="900" spans="1:2" ht="15.75" customHeight="1" x14ac:dyDescent="0.25">
      <c r="A900" s="49"/>
      <c r="B900" s="49"/>
    </row>
    <row r="901" spans="1:2" ht="15.75" customHeight="1" x14ac:dyDescent="0.25">
      <c r="A901" s="49"/>
      <c r="B901" s="49"/>
    </row>
    <row r="902" spans="1:2" ht="15.75" customHeight="1" x14ac:dyDescent="0.25">
      <c r="A902" s="49"/>
      <c r="B902" s="49"/>
    </row>
    <row r="903" spans="1:2" ht="15.75" customHeight="1" x14ac:dyDescent="0.25">
      <c r="A903" s="49"/>
      <c r="B903" s="49"/>
    </row>
    <row r="904" spans="1:2" ht="15.75" customHeight="1" x14ac:dyDescent="0.25">
      <c r="A904" s="49"/>
      <c r="B904" s="49"/>
    </row>
    <row r="905" spans="1:2" ht="15.75" customHeight="1" x14ac:dyDescent="0.25">
      <c r="A905" s="49"/>
      <c r="B905" s="49"/>
    </row>
    <row r="906" spans="1:2" ht="15.75" customHeight="1" x14ac:dyDescent="0.25">
      <c r="A906" s="49"/>
      <c r="B906" s="49"/>
    </row>
    <row r="907" spans="1:2" ht="15.75" customHeight="1" x14ac:dyDescent="0.25">
      <c r="A907" s="49"/>
      <c r="B907" s="49"/>
    </row>
    <row r="908" spans="1:2" ht="15.75" customHeight="1" x14ac:dyDescent="0.25">
      <c r="A908" s="49"/>
      <c r="B908" s="49"/>
    </row>
    <row r="909" spans="1:2" ht="15.75" customHeight="1" x14ac:dyDescent="0.25">
      <c r="A909" s="49"/>
      <c r="B909" s="49"/>
    </row>
    <row r="910" spans="1:2" ht="15.75" customHeight="1" x14ac:dyDescent="0.25">
      <c r="A910" s="49"/>
      <c r="B910" s="49"/>
    </row>
    <row r="911" spans="1:2" ht="15.75" customHeight="1" x14ac:dyDescent="0.25">
      <c r="A911" s="49"/>
      <c r="B911" s="49"/>
    </row>
    <row r="912" spans="1:2" ht="15.75" customHeight="1" x14ac:dyDescent="0.25">
      <c r="A912" s="49"/>
      <c r="B912" s="49"/>
    </row>
    <row r="913" spans="1:2" ht="15.75" customHeight="1" x14ac:dyDescent="0.25">
      <c r="A913" s="49"/>
      <c r="B913" s="49"/>
    </row>
    <row r="914" spans="1:2" ht="15.75" customHeight="1" x14ac:dyDescent="0.25">
      <c r="A914" s="49"/>
      <c r="B914" s="49"/>
    </row>
    <row r="915" spans="1:2" ht="15.75" customHeight="1" x14ac:dyDescent="0.25">
      <c r="A915" s="49"/>
      <c r="B915" s="49"/>
    </row>
    <row r="916" spans="1:2" ht="15.75" customHeight="1" x14ac:dyDescent="0.25">
      <c r="A916" s="49"/>
      <c r="B916" s="49"/>
    </row>
    <row r="917" spans="1:2" ht="15.75" customHeight="1" x14ac:dyDescent="0.25">
      <c r="A917" s="49"/>
      <c r="B917" s="49"/>
    </row>
    <row r="918" spans="1:2" ht="15.75" customHeight="1" x14ac:dyDescent="0.25">
      <c r="A918" s="49"/>
      <c r="B918" s="49"/>
    </row>
    <row r="919" spans="1:2" ht="15.75" customHeight="1" x14ac:dyDescent="0.25">
      <c r="A919" s="49"/>
      <c r="B919" s="49"/>
    </row>
    <row r="920" spans="1:2" ht="15.75" customHeight="1" x14ac:dyDescent="0.25">
      <c r="A920" s="49"/>
      <c r="B920" s="49"/>
    </row>
    <row r="921" spans="1:2" ht="15.75" customHeight="1" x14ac:dyDescent="0.25">
      <c r="A921" s="49"/>
      <c r="B921" s="49"/>
    </row>
    <row r="922" spans="1:2" ht="15.75" customHeight="1" x14ac:dyDescent="0.25">
      <c r="A922" s="49"/>
      <c r="B922" s="49"/>
    </row>
    <row r="923" spans="1:2" ht="15.75" customHeight="1" x14ac:dyDescent="0.25">
      <c r="A923" s="49"/>
      <c r="B923" s="49"/>
    </row>
    <row r="924" spans="1:2" ht="15.75" customHeight="1" x14ac:dyDescent="0.25">
      <c r="A924" s="49"/>
      <c r="B924" s="49"/>
    </row>
    <row r="925" spans="1:2" ht="15.75" customHeight="1" x14ac:dyDescent="0.25">
      <c r="A925" s="49"/>
      <c r="B925" s="49"/>
    </row>
    <row r="926" spans="1:2" ht="15.75" customHeight="1" x14ac:dyDescent="0.25">
      <c r="A926" s="49"/>
      <c r="B926" s="49"/>
    </row>
    <row r="927" spans="1:2" ht="15.75" customHeight="1" x14ac:dyDescent="0.25">
      <c r="A927" s="49"/>
      <c r="B927" s="49"/>
    </row>
    <row r="928" spans="1:2" ht="15.75" customHeight="1" x14ac:dyDescent="0.25">
      <c r="A928" s="49"/>
      <c r="B928" s="49"/>
    </row>
    <row r="929" spans="1:2" ht="15.75" customHeight="1" x14ac:dyDescent="0.25">
      <c r="A929" s="49"/>
      <c r="B929" s="49"/>
    </row>
    <row r="930" spans="1:2" ht="15.75" customHeight="1" x14ac:dyDescent="0.25">
      <c r="A930" s="49"/>
      <c r="B930" s="49"/>
    </row>
    <row r="931" spans="1:2" ht="15.75" customHeight="1" x14ac:dyDescent="0.25">
      <c r="A931" s="49"/>
      <c r="B931" s="49"/>
    </row>
    <row r="932" spans="1:2" ht="15.75" customHeight="1" x14ac:dyDescent="0.25">
      <c r="A932" s="49"/>
      <c r="B932" s="49"/>
    </row>
    <row r="933" spans="1:2" ht="15.75" customHeight="1" x14ac:dyDescent="0.25">
      <c r="A933" s="49"/>
      <c r="B933" s="49"/>
    </row>
    <row r="934" spans="1:2" ht="15.75" customHeight="1" x14ac:dyDescent="0.25">
      <c r="A934" s="49"/>
      <c r="B934" s="49"/>
    </row>
    <row r="935" spans="1:2" ht="15.75" customHeight="1" x14ac:dyDescent="0.25">
      <c r="A935" s="49"/>
      <c r="B935" s="49"/>
    </row>
    <row r="936" spans="1:2" ht="15.75" customHeight="1" x14ac:dyDescent="0.25">
      <c r="A936" s="49"/>
      <c r="B936" s="49"/>
    </row>
    <row r="937" spans="1:2" ht="15.75" customHeight="1" x14ac:dyDescent="0.25">
      <c r="A937" s="49"/>
      <c r="B937" s="49"/>
    </row>
    <row r="938" spans="1:2" ht="15.75" customHeight="1" x14ac:dyDescent="0.25">
      <c r="A938" s="49"/>
      <c r="B938" s="49"/>
    </row>
    <row r="939" spans="1:2" ht="15.75" customHeight="1" x14ac:dyDescent="0.25">
      <c r="A939" s="49"/>
      <c r="B939" s="49"/>
    </row>
    <row r="940" spans="1:2" ht="15.75" customHeight="1" x14ac:dyDescent="0.25">
      <c r="A940" s="49"/>
      <c r="B940" s="49"/>
    </row>
    <row r="941" spans="1:2" ht="15.75" customHeight="1" x14ac:dyDescent="0.25">
      <c r="A941" s="49"/>
      <c r="B941" s="49"/>
    </row>
    <row r="942" spans="1:2" ht="15.75" customHeight="1" x14ac:dyDescent="0.25">
      <c r="A942" s="49"/>
      <c r="B942" s="49"/>
    </row>
    <row r="943" spans="1:2" ht="15.75" customHeight="1" x14ac:dyDescent="0.25">
      <c r="A943" s="49"/>
      <c r="B943" s="49"/>
    </row>
    <row r="944" spans="1:2" ht="15.75" customHeight="1" x14ac:dyDescent="0.25">
      <c r="A944" s="49"/>
      <c r="B944" s="49"/>
    </row>
    <row r="945" spans="1:2" ht="15.75" customHeight="1" x14ac:dyDescent="0.25">
      <c r="A945" s="49"/>
      <c r="B945" s="49"/>
    </row>
    <row r="946" spans="1:2" ht="15.75" customHeight="1" x14ac:dyDescent="0.25">
      <c r="A946" s="49"/>
      <c r="B946" s="49"/>
    </row>
    <row r="947" spans="1:2" ht="15.75" customHeight="1" x14ac:dyDescent="0.25">
      <c r="A947" s="49"/>
      <c r="B947" s="49"/>
    </row>
    <row r="948" spans="1:2" ht="15.75" customHeight="1" x14ac:dyDescent="0.25">
      <c r="A948" s="49"/>
      <c r="B948" s="49"/>
    </row>
    <row r="949" spans="1:2" ht="15.75" customHeight="1" x14ac:dyDescent="0.25">
      <c r="A949" s="49"/>
      <c r="B949" s="49"/>
    </row>
    <row r="950" spans="1:2" ht="15.75" customHeight="1" x14ac:dyDescent="0.25">
      <c r="A950" s="49"/>
      <c r="B950" s="49"/>
    </row>
    <row r="951" spans="1:2" ht="15.75" customHeight="1" x14ac:dyDescent="0.25">
      <c r="A951" s="49"/>
      <c r="B951" s="49"/>
    </row>
    <row r="952" spans="1:2" ht="15.75" customHeight="1" x14ac:dyDescent="0.25">
      <c r="A952" s="49"/>
      <c r="B952" s="49"/>
    </row>
    <row r="953" spans="1:2" ht="15.75" customHeight="1" x14ac:dyDescent="0.25">
      <c r="A953" s="49"/>
      <c r="B953" s="49"/>
    </row>
    <row r="954" spans="1:2" ht="15.75" customHeight="1" x14ac:dyDescent="0.25">
      <c r="A954" s="49"/>
      <c r="B954" s="49"/>
    </row>
    <row r="955" spans="1:2" ht="15.75" customHeight="1" x14ac:dyDescent="0.25">
      <c r="A955" s="49"/>
      <c r="B955" s="49"/>
    </row>
    <row r="956" spans="1:2" ht="15.75" customHeight="1" x14ac:dyDescent="0.25">
      <c r="A956" s="49"/>
      <c r="B956" s="49"/>
    </row>
    <row r="957" spans="1:2" ht="15.75" customHeight="1" x14ac:dyDescent="0.25">
      <c r="A957" s="49"/>
      <c r="B957" s="49"/>
    </row>
    <row r="958" spans="1:2" ht="15.75" customHeight="1" x14ac:dyDescent="0.25">
      <c r="A958" s="49"/>
      <c r="B958" s="49"/>
    </row>
    <row r="959" spans="1:2" ht="15.75" customHeight="1" x14ac:dyDescent="0.25">
      <c r="A959" s="49"/>
      <c r="B959" s="49"/>
    </row>
    <row r="960" spans="1:2" ht="15.75" customHeight="1" x14ac:dyDescent="0.25">
      <c r="A960" s="49"/>
      <c r="B960" s="49"/>
    </row>
    <row r="961" spans="1:2" ht="15.75" customHeight="1" x14ac:dyDescent="0.25">
      <c r="A961" s="49"/>
      <c r="B961" s="49"/>
    </row>
    <row r="962" spans="1:2" ht="15.75" customHeight="1" x14ac:dyDescent="0.25">
      <c r="A962" s="49"/>
      <c r="B962" s="49"/>
    </row>
    <row r="963" spans="1:2" ht="15.75" customHeight="1" x14ac:dyDescent="0.25">
      <c r="A963" s="49"/>
      <c r="B963" s="49"/>
    </row>
    <row r="964" spans="1:2" ht="15.75" customHeight="1" x14ac:dyDescent="0.25">
      <c r="A964" s="49"/>
      <c r="B964" s="49"/>
    </row>
    <row r="965" spans="1:2" ht="15.75" customHeight="1" x14ac:dyDescent="0.25">
      <c r="A965" s="49"/>
      <c r="B965" s="49"/>
    </row>
    <row r="966" spans="1:2" ht="15.75" customHeight="1" x14ac:dyDescent="0.25">
      <c r="A966" s="49"/>
      <c r="B966" s="49"/>
    </row>
    <row r="967" spans="1:2" ht="15.75" customHeight="1" x14ac:dyDescent="0.25">
      <c r="A967" s="49"/>
      <c r="B967" s="49"/>
    </row>
    <row r="968" spans="1:2" ht="15.75" customHeight="1" x14ac:dyDescent="0.25">
      <c r="A968" s="49"/>
      <c r="B968" s="49"/>
    </row>
    <row r="969" spans="1:2" ht="15.75" customHeight="1" x14ac:dyDescent="0.25">
      <c r="A969" s="49"/>
      <c r="B969" s="49"/>
    </row>
    <row r="970" spans="1:2" ht="15.75" customHeight="1" x14ac:dyDescent="0.25">
      <c r="A970" s="49"/>
      <c r="B970" s="49"/>
    </row>
    <row r="971" spans="1:2" ht="15.75" customHeight="1" x14ac:dyDescent="0.25">
      <c r="A971" s="49"/>
      <c r="B971" s="49"/>
    </row>
    <row r="972" spans="1:2" ht="15.75" customHeight="1" x14ac:dyDescent="0.25">
      <c r="A972" s="49"/>
      <c r="B972" s="49"/>
    </row>
    <row r="973" spans="1:2" ht="15.75" customHeight="1" x14ac:dyDescent="0.25">
      <c r="A973" s="49"/>
      <c r="B973" s="49"/>
    </row>
    <row r="974" spans="1:2" ht="15.75" customHeight="1" x14ac:dyDescent="0.25">
      <c r="A974" s="49"/>
      <c r="B974" s="49"/>
    </row>
    <row r="975" spans="1:2" ht="15.75" customHeight="1" x14ac:dyDescent="0.25">
      <c r="A975" s="49"/>
      <c r="B975" s="49"/>
    </row>
    <row r="976" spans="1:2" ht="15.75" customHeight="1" x14ac:dyDescent="0.25">
      <c r="A976" s="49"/>
      <c r="B976" s="49"/>
    </row>
    <row r="977" spans="1:2" ht="15.75" customHeight="1" x14ac:dyDescent="0.25">
      <c r="A977" s="49"/>
      <c r="B977" s="49"/>
    </row>
    <row r="978" spans="1:2" ht="15.75" customHeight="1" x14ac:dyDescent="0.25">
      <c r="A978" s="49"/>
      <c r="B978" s="49"/>
    </row>
    <row r="979" spans="1:2" ht="15.75" customHeight="1" x14ac:dyDescent="0.25">
      <c r="A979" s="49"/>
      <c r="B979" s="49"/>
    </row>
    <row r="980" spans="1:2" ht="15.75" customHeight="1" x14ac:dyDescent="0.25">
      <c r="A980" s="49"/>
      <c r="B980" s="49"/>
    </row>
    <row r="981" spans="1:2" ht="15.75" customHeight="1" x14ac:dyDescent="0.25">
      <c r="A981" s="49"/>
      <c r="B981" s="49"/>
    </row>
    <row r="982" spans="1:2" ht="15.75" customHeight="1" x14ac:dyDescent="0.25">
      <c r="A982" s="49"/>
      <c r="B982" s="49"/>
    </row>
    <row r="983" spans="1:2" ht="15.75" customHeight="1" x14ac:dyDescent="0.25">
      <c r="A983" s="49"/>
      <c r="B983" s="49"/>
    </row>
    <row r="984" spans="1:2" ht="15.75" customHeight="1" x14ac:dyDescent="0.25">
      <c r="A984" s="49"/>
      <c r="B984" s="49"/>
    </row>
    <row r="985" spans="1:2" ht="15.75" customHeight="1" x14ac:dyDescent="0.25">
      <c r="A985" s="49"/>
      <c r="B985" s="49"/>
    </row>
    <row r="986" spans="1:2" ht="15.75" customHeight="1" x14ac:dyDescent="0.25">
      <c r="A986" s="49"/>
      <c r="B986" s="49"/>
    </row>
    <row r="987" spans="1:2" ht="15.75" customHeight="1" x14ac:dyDescent="0.25">
      <c r="A987" s="49"/>
      <c r="B987" s="49"/>
    </row>
    <row r="988" spans="1:2" ht="15.75" customHeight="1" x14ac:dyDescent="0.25">
      <c r="A988" s="49"/>
      <c r="B988" s="49"/>
    </row>
    <row r="989" spans="1:2" ht="15.75" customHeight="1" x14ac:dyDescent="0.25">
      <c r="A989" s="49"/>
      <c r="B989" s="49"/>
    </row>
    <row r="990" spans="1:2" ht="15.75" customHeight="1" x14ac:dyDescent="0.25">
      <c r="A990" s="49"/>
      <c r="B990" s="49"/>
    </row>
    <row r="991" spans="1:2" ht="15.75" customHeight="1" x14ac:dyDescent="0.25">
      <c r="A991" s="49"/>
      <c r="B991" s="49"/>
    </row>
    <row r="992" spans="1:2" ht="15.75" customHeight="1" x14ac:dyDescent="0.25">
      <c r="A992" s="49"/>
      <c r="B992" s="49"/>
    </row>
    <row r="993" spans="1:2" ht="15.75" customHeight="1" x14ac:dyDescent="0.25">
      <c r="A993" s="49"/>
      <c r="B993" s="49"/>
    </row>
    <row r="994" spans="1:2" ht="15.75" customHeight="1" x14ac:dyDescent="0.25">
      <c r="A994" s="49"/>
      <c r="B994" s="49"/>
    </row>
    <row r="995" spans="1:2" ht="15.75" customHeight="1" x14ac:dyDescent="0.25">
      <c r="A995" s="49"/>
      <c r="B995" s="49"/>
    </row>
    <row r="996" spans="1:2" ht="15.75" customHeight="1" x14ac:dyDescent="0.25">
      <c r="A996" s="49"/>
      <c r="B996" s="49"/>
    </row>
    <row r="997" spans="1:2" ht="15.75" customHeight="1" x14ac:dyDescent="0.25">
      <c r="A997" s="49"/>
      <c r="B997" s="49"/>
    </row>
    <row r="998" spans="1:2" ht="15.75" customHeight="1" x14ac:dyDescent="0.25">
      <c r="A998" s="49"/>
      <c r="B998" s="49"/>
    </row>
    <row r="999" spans="1:2" ht="15.75" customHeight="1" x14ac:dyDescent="0.25">
      <c r="A999" s="49"/>
      <c r="B999" s="49"/>
    </row>
    <row r="1000" spans="1:2" ht="15.75" customHeight="1" x14ac:dyDescent="0.25">
      <c r="A1000" s="49"/>
      <c r="B1000" s="49"/>
    </row>
  </sheetData>
  <pageMargins left="0.7" right="0.7" top="0.75" bottom="0.75" header="0" footer="0"/>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2F5496"/>
  </sheetPr>
  <dimension ref="A1:AL1000"/>
  <sheetViews>
    <sheetView workbookViewId="0"/>
  </sheetViews>
  <sheetFormatPr defaultColWidth="12.625" defaultRowHeight="15" customHeight="1" x14ac:dyDescent="0.2"/>
  <cols>
    <col min="1" max="2" width="21.25" customWidth="1"/>
    <col min="3" max="38" width="7.625" customWidth="1"/>
  </cols>
  <sheetData>
    <row r="1" spans="1:38" x14ac:dyDescent="0.25">
      <c r="A1" s="104" t="s">
        <v>1137</v>
      </c>
      <c r="B1" s="104" t="s">
        <v>699</v>
      </c>
      <c r="C1" s="7" t="s">
        <v>1138</v>
      </c>
    </row>
    <row r="2" spans="1:38" x14ac:dyDescent="0.25">
      <c r="A2" s="48" t="s">
        <v>974</v>
      </c>
      <c r="B2" s="48" t="s">
        <v>975</v>
      </c>
      <c r="C2" s="1">
        <v>2015</v>
      </c>
      <c r="D2" s="1">
        <v>2016</v>
      </c>
      <c r="E2" s="1">
        <v>2017</v>
      </c>
      <c r="F2" s="1">
        <v>2018</v>
      </c>
      <c r="G2" s="1">
        <v>2019</v>
      </c>
      <c r="H2" s="1">
        <v>2020</v>
      </c>
      <c r="I2" s="1">
        <v>2021</v>
      </c>
      <c r="J2" s="1">
        <v>2022</v>
      </c>
      <c r="K2" s="1">
        <v>2023</v>
      </c>
      <c r="L2" s="1">
        <v>2024</v>
      </c>
      <c r="M2" s="1">
        <v>2025</v>
      </c>
      <c r="N2" s="1">
        <v>2026</v>
      </c>
      <c r="O2" s="1">
        <v>2027</v>
      </c>
      <c r="P2" s="1">
        <v>2028</v>
      </c>
      <c r="Q2" s="1">
        <v>2029</v>
      </c>
      <c r="R2" s="1">
        <v>2030</v>
      </c>
      <c r="S2" s="1">
        <v>2031</v>
      </c>
      <c r="T2" s="1">
        <v>2032</v>
      </c>
      <c r="U2" s="1">
        <v>2033</v>
      </c>
      <c r="V2" s="1">
        <v>2034</v>
      </c>
      <c r="W2" s="1">
        <v>2035</v>
      </c>
      <c r="X2" s="1">
        <v>2036</v>
      </c>
      <c r="Y2" s="1">
        <v>2037</v>
      </c>
      <c r="Z2" s="1">
        <v>2038</v>
      </c>
      <c r="AA2" s="1">
        <v>2039</v>
      </c>
      <c r="AB2" s="1">
        <v>2040</v>
      </c>
      <c r="AC2" s="1">
        <v>2041</v>
      </c>
      <c r="AD2" s="1">
        <v>2042</v>
      </c>
      <c r="AE2" s="1">
        <v>2043</v>
      </c>
      <c r="AF2" s="1">
        <v>2044</v>
      </c>
      <c r="AG2" s="1">
        <v>2045</v>
      </c>
      <c r="AH2" s="1">
        <v>2046</v>
      </c>
      <c r="AI2" s="1">
        <v>2047</v>
      </c>
      <c r="AJ2" s="1">
        <v>2048</v>
      </c>
      <c r="AK2" s="1">
        <v>2049</v>
      </c>
      <c r="AL2" s="1">
        <v>2050</v>
      </c>
    </row>
    <row r="3" spans="1:38" x14ac:dyDescent="0.25">
      <c r="A3" s="49">
        <v>-1150</v>
      </c>
      <c r="B3" s="49">
        <f t="shared" ref="B3:B23" si="0">A3+50</f>
        <v>-1100</v>
      </c>
      <c r="C3" s="105">
        <f>VLOOKUP($B$1,'Multipliers and Adjustments'!$A$70:$I$86,TRUNC(COLUMN(C$2)/5)+2,FALSE)*SUMIFS('EPA US Data'!$I:$I,'EPA US Data'!$D:$D,'Country Selector'!$A$2,'EPA US Data'!$J:$J,$B$1,'EPA US Data'!$C:$C,C$2,'EPA US Data'!$G:$G,"&gt;="&amp;$A3,'EPA US Data'!$G:$G,"&lt;"&amp;$B3)*unit_conv*'State Downscaling Multipliers'!$B$9</f>
        <v>0</v>
      </c>
      <c r="D3" s="2">
        <f t="shared" ref="D3:G3" si="1">C3+($H3-$C3)/5</f>
        <v>0</v>
      </c>
      <c r="E3" s="2">
        <f t="shared" si="1"/>
        <v>0</v>
      </c>
      <c r="F3" s="2">
        <f t="shared" si="1"/>
        <v>0</v>
      </c>
      <c r="G3" s="2">
        <f t="shared" si="1"/>
        <v>0</v>
      </c>
      <c r="H3" s="105">
        <f>VLOOKUP($B$1,'Multipliers and Adjustments'!$A$70:$I$86,TRUNC(COLUMN(H$2)/5)+2,FALSE)*SUMIFS('EPA US Data'!$I:$I,'EPA US Data'!$D:$D,'Country Selector'!$A$2,'EPA US Data'!$J:$J,$B$1,'EPA US Data'!$C:$C,H$2,'EPA US Data'!$G:$G,"&gt;="&amp;$A3,'EPA US Data'!$G:$G,"&lt;"&amp;$B3)*unit_conv*'State Downscaling Multipliers'!$B$9</f>
        <v>0</v>
      </c>
      <c r="I3" s="2">
        <f t="shared" ref="I3:L3" si="2">H3+($M3-$H3)/5</f>
        <v>0</v>
      </c>
      <c r="J3" s="2">
        <f t="shared" si="2"/>
        <v>0</v>
      </c>
      <c r="K3" s="2">
        <f t="shared" si="2"/>
        <v>0</v>
      </c>
      <c r="L3" s="2">
        <f t="shared" si="2"/>
        <v>0</v>
      </c>
      <c r="M3" s="105">
        <f>VLOOKUP($B$1,'Multipliers and Adjustments'!$A$70:$I$86,TRUNC(COLUMN(M$2)/5)+2,FALSE)*SUMIFS('EPA US Data'!$I:$I,'EPA US Data'!$D:$D,'Country Selector'!$A$2,'EPA US Data'!$J:$J,$B$1,'EPA US Data'!$C:$C,M$2,'EPA US Data'!$G:$G,"&gt;="&amp;$A3,'EPA US Data'!$G:$G,"&lt;"&amp;$B3)*unit_conv*'State Downscaling Multipliers'!$B$9</f>
        <v>0</v>
      </c>
      <c r="N3" s="2">
        <f t="shared" ref="N3:Q3" si="3">M3+($R3-$M3)/5</f>
        <v>0</v>
      </c>
      <c r="O3" s="2">
        <f t="shared" si="3"/>
        <v>0</v>
      </c>
      <c r="P3" s="2">
        <f t="shared" si="3"/>
        <v>0</v>
      </c>
      <c r="Q3" s="2">
        <f t="shared" si="3"/>
        <v>0</v>
      </c>
      <c r="R3" s="105">
        <f>VLOOKUP($B$1,'Multipliers and Adjustments'!$A$70:$I$86,TRUNC(COLUMN(R$2)/5)+2,FALSE)*SUMIFS('EPA US Data'!$I:$I,'EPA US Data'!$D:$D,'Country Selector'!$A$2,'EPA US Data'!$J:$J,$B$1,'EPA US Data'!$C:$C,R$2,'EPA US Data'!$G:$G,"&gt;="&amp;$A3,'EPA US Data'!$G:$G,"&lt;"&amp;$B3)*unit_conv*'State Downscaling Multipliers'!$B$9</f>
        <v>0</v>
      </c>
      <c r="S3" s="2">
        <f t="shared" ref="S3:V3" si="4">R3+($W3-$R3)/5</f>
        <v>0</v>
      </c>
      <c r="T3" s="2">
        <f t="shared" si="4"/>
        <v>0</v>
      </c>
      <c r="U3" s="2">
        <f t="shared" si="4"/>
        <v>0</v>
      </c>
      <c r="V3" s="2">
        <f t="shared" si="4"/>
        <v>0</v>
      </c>
      <c r="W3" s="105">
        <f>VLOOKUP($B$1,'Multipliers and Adjustments'!$A$70:$I$86,TRUNC(COLUMN(W$2)/5)+2,FALSE)*SUMIFS('EPA US Data'!$I:$I,'EPA US Data'!$D:$D,'Country Selector'!$A$2,'EPA US Data'!$J:$J,$B$1,'EPA US Data'!$C:$C,W$2,'EPA US Data'!$G:$G,"&gt;="&amp;$A3,'EPA US Data'!$G:$G,"&lt;"&amp;$B3)*unit_conv*'State Downscaling Multipliers'!$B$9</f>
        <v>0</v>
      </c>
      <c r="X3" s="2">
        <f t="shared" ref="X3:AA3" si="5">W3+($AB3-$W3)/5</f>
        <v>0</v>
      </c>
      <c r="Y3" s="2">
        <f t="shared" si="5"/>
        <v>0</v>
      </c>
      <c r="Z3" s="2">
        <f t="shared" si="5"/>
        <v>0</v>
      </c>
      <c r="AA3" s="2">
        <f t="shared" si="5"/>
        <v>0</v>
      </c>
      <c r="AB3" s="105">
        <f>VLOOKUP($B$1,'Multipliers and Adjustments'!$A$70:$I$86,TRUNC(COLUMN(AB$2)/5)+2,FALSE)*SUMIFS('EPA US Data'!$I:$I,'EPA US Data'!$D:$D,'Country Selector'!$A$2,'EPA US Data'!$J:$J,$B$1,'EPA US Data'!$C:$C,AB$2,'EPA US Data'!$G:$G,"&gt;="&amp;$A3,'EPA US Data'!$G:$G,"&lt;"&amp;$B3)*unit_conv*'State Downscaling Multipliers'!$B$9</f>
        <v>0</v>
      </c>
      <c r="AC3" s="2">
        <f t="shared" ref="AC3:AF3" si="6">AB3+($AG3-$AB3)/5</f>
        <v>0</v>
      </c>
      <c r="AD3" s="2">
        <f t="shared" si="6"/>
        <v>0</v>
      </c>
      <c r="AE3" s="2">
        <f t="shared" si="6"/>
        <v>0</v>
      </c>
      <c r="AF3" s="2">
        <f t="shared" si="6"/>
        <v>0</v>
      </c>
      <c r="AG3" s="105">
        <f>VLOOKUP($B$1,'Multipliers and Adjustments'!$A$70:$I$86,TRUNC(COLUMN(AG$2)/5)+2,FALSE)*SUMIFS('EPA US Data'!$I:$I,'EPA US Data'!$D:$D,'Country Selector'!$A$2,'EPA US Data'!$J:$J,$B$1,'EPA US Data'!$C:$C,AG$2,'EPA US Data'!$G:$G,"&gt;="&amp;$A3,'EPA US Data'!$G:$G,"&lt;"&amp;$B3)*unit_conv*'State Downscaling Multipliers'!$B$9</f>
        <v>0</v>
      </c>
      <c r="AH3" s="2">
        <f t="shared" ref="AH3:AK3" si="7">AG3+($AL3-$AG3)/5</f>
        <v>0</v>
      </c>
      <c r="AI3" s="2">
        <f t="shared" si="7"/>
        <v>0</v>
      </c>
      <c r="AJ3" s="2">
        <f t="shared" si="7"/>
        <v>0</v>
      </c>
      <c r="AK3" s="2">
        <f t="shared" si="7"/>
        <v>0</v>
      </c>
      <c r="AL3" s="105">
        <f>VLOOKUP($B$1,'Multipliers and Adjustments'!$A$70:$I$86,TRUNC(COLUMN(AL$2)/5)+2,FALSE)*SUMIFS('EPA US Data'!$I:$I,'EPA US Data'!$D:$D,'Country Selector'!$A$2,'EPA US Data'!$J:$J,$B$1,'EPA US Data'!$C:$C,AL$2,'EPA US Data'!$G:$G,"&gt;="&amp;$A3,'EPA US Data'!$G:$G,"&lt;"&amp;$B3)*unit_conv*'State Downscaling Multipliers'!$B$9</f>
        <v>0</v>
      </c>
    </row>
    <row r="4" spans="1:38" x14ac:dyDescent="0.25">
      <c r="A4" s="49">
        <f t="shared" ref="A4:A34" si="8">B3</f>
        <v>-1100</v>
      </c>
      <c r="B4" s="49">
        <f t="shared" si="0"/>
        <v>-1050</v>
      </c>
      <c r="C4" s="105">
        <f>VLOOKUP($B$1,'Multipliers and Adjustments'!$A$70:$I$86,TRUNC(COLUMN(C$2)/5)+2,FALSE)*SUMIFS('EPA US Data'!$I:$I,'EPA US Data'!$D:$D,'Country Selector'!$A$2,'EPA US Data'!$J:$J,$B$1,'EPA US Data'!$C:$C,C$2,'EPA US Data'!$G:$G,"&gt;="&amp;$A4,'EPA US Data'!$G:$G,"&lt;"&amp;$B4)*unit_conv*'State Downscaling Multipliers'!$B$9</f>
        <v>0</v>
      </c>
      <c r="D4" s="2">
        <f t="shared" ref="D4:G4" si="9">C4+($H4-$C4)/5</f>
        <v>0</v>
      </c>
      <c r="E4" s="2">
        <f t="shared" si="9"/>
        <v>0</v>
      </c>
      <c r="F4" s="2">
        <f t="shared" si="9"/>
        <v>0</v>
      </c>
      <c r="G4" s="2">
        <f t="shared" si="9"/>
        <v>0</v>
      </c>
      <c r="H4" s="105">
        <f>VLOOKUP($B$1,'Multipliers and Adjustments'!$A$70:$I$86,TRUNC(COLUMN(H$2)/5)+2,FALSE)*SUMIFS('EPA US Data'!$I:$I,'EPA US Data'!$D:$D,'Country Selector'!$A$2,'EPA US Data'!$J:$J,$B$1,'EPA US Data'!$C:$C,H$2,'EPA US Data'!$G:$G,"&gt;="&amp;$A4,'EPA US Data'!$G:$G,"&lt;"&amp;$B4)*unit_conv*'State Downscaling Multipliers'!$B$9</f>
        <v>0</v>
      </c>
      <c r="I4" s="2">
        <f t="shared" ref="I4:L4" si="10">H4+($M4-$H4)/5</f>
        <v>0</v>
      </c>
      <c r="J4" s="2">
        <f t="shared" si="10"/>
        <v>0</v>
      </c>
      <c r="K4" s="2">
        <f t="shared" si="10"/>
        <v>0</v>
      </c>
      <c r="L4" s="2">
        <f t="shared" si="10"/>
        <v>0</v>
      </c>
      <c r="M4" s="105">
        <f>VLOOKUP($B$1,'Multipliers and Adjustments'!$A$70:$I$86,TRUNC(COLUMN(M$2)/5)+2,FALSE)*SUMIFS('EPA US Data'!$I:$I,'EPA US Data'!$D:$D,'Country Selector'!$A$2,'EPA US Data'!$J:$J,$B$1,'EPA US Data'!$C:$C,M$2,'EPA US Data'!$G:$G,"&gt;="&amp;$A4,'EPA US Data'!$G:$G,"&lt;"&amp;$B4)*unit_conv*'State Downscaling Multipliers'!$B$9</f>
        <v>0</v>
      </c>
      <c r="N4" s="2">
        <f t="shared" ref="N4:Q4" si="11">M4+($R4-$M4)/5</f>
        <v>0</v>
      </c>
      <c r="O4" s="2">
        <f t="shared" si="11"/>
        <v>0</v>
      </c>
      <c r="P4" s="2">
        <f t="shared" si="11"/>
        <v>0</v>
      </c>
      <c r="Q4" s="2">
        <f t="shared" si="11"/>
        <v>0</v>
      </c>
      <c r="R4" s="105">
        <f>VLOOKUP($B$1,'Multipliers and Adjustments'!$A$70:$I$86,TRUNC(COLUMN(R$2)/5)+2,FALSE)*SUMIFS('EPA US Data'!$I:$I,'EPA US Data'!$D:$D,'Country Selector'!$A$2,'EPA US Data'!$J:$J,$B$1,'EPA US Data'!$C:$C,R$2,'EPA US Data'!$G:$G,"&gt;="&amp;$A4,'EPA US Data'!$G:$G,"&lt;"&amp;$B4)*unit_conv*'State Downscaling Multipliers'!$B$9</f>
        <v>0</v>
      </c>
      <c r="S4" s="2">
        <f t="shared" ref="S4:V4" si="12">R4+($W4-$R4)/5</f>
        <v>0</v>
      </c>
      <c r="T4" s="2">
        <f t="shared" si="12"/>
        <v>0</v>
      </c>
      <c r="U4" s="2">
        <f t="shared" si="12"/>
        <v>0</v>
      </c>
      <c r="V4" s="2">
        <f t="shared" si="12"/>
        <v>0</v>
      </c>
      <c r="W4" s="105">
        <f>VLOOKUP($B$1,'Multipliers and Adjustments'!$A$70:$I$86,TRUNC(COLUMN(W$2)/5)+2,FALSE)*SUMIFS('EPA US Data'!$I:$I,'EPA US Data'!$D:$D,'Country Selector'!$A$2,'EPA US Data'!$J:$J,$B$1,'EPA US Data'!$C:$C,W$2,'EPA US Data'!$G:$G,"&gt;="&amp;$A4,'EPA US Data'!$G:$G,"&lt;"&amp;$B4)*unit_conv*'State Downscaling Multipliers'!$B$9</f>
        <v>0</v>
      </c>
      <c r="X4" s="2">
        <f t="shared" ref="X4:AA4" si="13">W4+($AB4-$W4)/5</f>
        <v>0</v>
      </c>
      <c r="Y4" s="2">
        <f t="shared" si="13"/>
        <v>0</v>
      </c>
      <c r="Z4" s="2">
        <f t="shared" si="13"/>
        <v>0</v>
      </c>
      <c r="AA4" s="2">
        <f t="shared" si="13"/>
        <v>0</v>
      </c>
      <c r="AB4" s="105">
        <f>VLOOKUP($B$1,'Multipliers and Adjustments'!$A$70:$I$86,TRUNC(COLUMN(AB$2)/5)+2,FALSE)*SUMIFS('EPA US Data'!$I:$I,'EPA US Data'!$D:$D,'Country Selector'!$A$2,'EPA US Data'!$J:$J,$B$1,'EPA US Data'!$C:$C,AB$2,'EPA US Data'!$G:$G,"&gt;="&amp;$A4,'EPA US Data'!$G:$G,"&lt;"&amp;$B4)*unit_conv*'State Downscaling Multipliers'!$B$9</f>
        <v>0</v>
      </c>
      <c r="AC4" s="2">
        <f t="shared" ref="AC4:AF4" si="14">AB4+($AG4-$AB4)/5</f>
        <v>0</v>
      </c>
      <c r="AD4" s="2">
        <f t="shared" si="14"/>
        <v>0</v>
      </c>
      <c r="AE4" s="2">
        <f t="shared" si="14"/>
        <v>0</v>
      </c>
      <c r="AF4" s="2">
        <f t="shared" si="14"/>
        <v>0</v>
      </c>
      <c r="AG4" s="105">
        <f>VLOOKUP($B$1,'Multipliers and Adjustments'!$A$70:$I$86,TRUNC(COLUMN(AG$2)/5)+2,FALSE)*SUMIFS('EPA US Data'!$I:$I,'EPA US Data'!$D:$D,'Country Selector'!$A$2,'EPA US Data'!$J:$J,$B$1,'EPA US Data'!$C:$C,AG$2,'EPA US Data'!$G:$G,"&gt;="&amp;$A4,'EPA US Data'!$G:$G,"&lt;"&amp;$B4)*unit_conv*'State Downscaling Multipliers'!$B$9</f>
        <v>0</v>
      </c>
      <c r="AH4" s="2">
        <f t="shared" ref="AH4:AK4" si="15">AG4+($AL4-$AG4)/5</f>
        <v>0</v>
      </c>
      <c r="AI4" s="2">
        <f t="shared" si="15"/>
        <v>0</v>
      </c>
      <c r="AJ4" s="2">
        <f t="shared" si="15"/>
        <v>0</v>
      </c>
      <c r="AK4" s="2">
        <f t="shared" si="15"/>
        <v>0</v>
      </c>
      <c r="AL4" s="105">
        <f>VLOOKUP($B$1,'Multipliers and Adjustments'!$A$70:$I$86,TRUNC(COLUMN(AL$2)/5)+2,FALSE)*SUMIFS('EPA US Data'!$I:$I,'EPA US Data'!$D:$D,'Country Selector'!$A$2,'EPA US Data'!$J:$J,$B$1,'EPA US Data'!$C:$C,AL$2,'EPA US Data'!$G:$G,"&gt;="&amp;$A4,'EPA US Data'!$G:$G,"&lt;"&amp;$B4)*unit_conv*'State Downscaling Multipliers'!$B$9</f>
        <v>0</v>
      </c>
    </row>
    <row r="5" spans="1:38" x14ac:dyDescent="0.25">
      <c r="A5" s="49">
        <f t="shared" si="8"/>
        <v>-1050</v>
      </c>
      <c r="B5" s="49">
        <f t="shared" si="0"/>
        <v>-1000</v>
      </c>
      <c r="C5" s="105">
        <f>VLOOKUP($B$1,'Multipliers and Adjustments'!$A$70:$I$86,TRUNC(COLUMN(C$2)/5)+2,FALSE)*SUMIFS('EPA US Data'!$I:$I,'EPA US Data'!$D:$D,'Country Selector'!$A$2,'EPA US Data'!$J:$J,$B$1,'EPA US Data'!$C:$C,C$2,'EPA US Data'!$G:$G,"&gt;="&amp;$A5,'EPA US Data'!$G:$G,"&lt;"&amp;$B5)*unit_conv*'State Downscaling Multipliers'!$B$9</f>
        <v>0</v>
      </c>
      <c r="D5" s="2">
        <f t="shared" ref="D5:G5" si="16">C5+($H5-$C5)/5</f>
        <v>0</v>
      </c>
      <c r="E5" s="2">
        <f t="shared" si="16"/>
        <v>0</v>
      </c>
      <c r="F5" s="2">
        <f t="shared" si="16"/>
        <v>0</v>
      </c>
      <c r="G5" s="2">
        <f t="shared" si="16"/>
        <v>0</v>
      </c>
      <c r="H5" s="105">
        <f>VLOOKUP($B$1,'Multipliers and Adjustments'!$A$70:$I$86,TRUNC(COLUMN(H$2)/5)+2,FALSE)*SUMIFS('EPA US Data'!$I:$I,'EPA US Data'!$D:$D,'Country Selector'!$A$2,'EPA US Data'!$J:$J,$B$1,'EPA US Data'!$C:$C,H$2,'EPA US Data'!$G:$G,"&gt;="&amp;$A5,'EPA US Data'!$G:$G,"&lt;"&amp;$B5)*unit_conv*'State Downscaling Multipliers'!$B$9</f>
        <v>0</v>
      </c>
      <c r="I5" s="2">
        <f t="shared" ref="I5:L5" si="17">H5+($M5-$H5)/5</f>
        <v>0</v>
      </c>
      <c r="J5" s="2">
        <f t="shared" si="17"/>
        <v>0</v>
      </c>
      <c r="K5" s="2">
        <f t="shared" si="17"/>
        <v>0</v>
      </c>
      <c r="L5" s="2">
        <f t="shared" si="17"/>
        <v>0</v>
      </c>
      <c r="M5" s="105">
        <f>VLOOKUP($B$1,'Multipliers and Adjustments'!$A$70:$I$86,TRUNC(COLUMN(M$2)/5)+2,FALSE)*SUMIFS('EPA US Data'!$I:$I,'EPA US Data'!$D:$D,'Country Selector'!$A$2,'EPA US Data'!$J:$J,$B$1,'EPA US Data'!$C:$C,M$2,'EPA US Data'!$G:$G,"&gt;="&amp;$A5,'EPA US Data'!$G:$G,"&lt;"&amp;$B5)*unit_conv*'State Downscaling Multipliers'!$B$9</f>
        <v>0</v>
      </c>
      <c r="N5" s="2">
        <f t="shared" ref="N5:Q5" si="18">M5+($R5-$M5)/5</f>
        <v>0</v>
      </c>
      <c r="O5" s="2">
        <f t="shared" si="18"/>
        <v>0</v>
      </c>
      <c r="P5" s="2">
        <f t="shared" si="18"/>
        <v>0</v>
      </c>
      <c r="Q5" s="2">
        <f t="shared" si="18"/>
        <v>0</v>
      </c>
      <c r="R5" s="105">
        <f>VLOOKUP($B$1,'Multipliers and Adjustments'!$A$70:$I$86,TRUNC(COLUMN(R$2)/5)+2,FALSE)*SUMIFS('EPA US Data'!$I:$I,'EPA US Data'!$D:$D,'Country Selector'!$A$2,'EPA US Data'!$J:$J,$B$1,'EPA US Data'!$C:$C,R$2,'EPA US Data'!$G:$G,"&gt;="&amp;$A5,'EPA US Data'!$G:$G,"&lt;"&amp;$B5)*unit_conv*'State Downscaling Multipliers'!$B$9</f>
        <v>0</v>
      </c>
      <c r="S5" s="2">
        <f t="shared" ref="S5:V5" si="19">R5+($W5-$R5)/5</f>
        <v>0</v>
      </c>
      <c r="T5" s="2">
        <f t="shared" si="19"/>
        <v>0</v>
      </c>
      <c r="U5" s="2">
        <f t="shared" si="19"/>
        <v>0</v>
      </c>
      <c r="V5" s="2">
        <f t="shared" si="19"/>
        <v>0</v>
      </c>
      <c r="W5" s="105">
        <f>VLOOKUP($B$1,'Multipliers and Adjustments'!$A$70:$I$86,TRUNC(COLUMN(W$2)/5)+2,FALSE)*SUMIFS('EPA US Data'!$I:$I,'EPA US Data'!$D:$D,'Country Selector'!$A$2,'EPA US Data'!$J:$J,$B$1,'EPA US Data'!$C:$C,W$2,'EPA US Data'!$G:$G,"&gt;="&amp;$A5,'EPA US Data'!$G:$G,"&lt;"&amp;$B5)*unit_conv*'State Downscaling Multipliers'!$B$9</f>
        <v>0</v>
      </c>
      <c r="X5" s="2">
        <f t="shared" ref="X5:AA5" si="20">W5+($AB5-$W5)/5</f>
        <v>0</v>
      </c>
      <c r="Y5" s="2">
        <f t="shared" si="20"/>
        <v>0</v>
      </c>
      <c r="Z5" s="2">
        <f t="shared" si="20"/>
        <v>0</v>
      </c>
      <c r="AA5" s="2">
        <f t="shared" si="20"/>
        <v>0</v>
      </c>
      <c r="AB5" s="105">
        <f>VLOOKUP($B$1,'Multipliers and Adjustments'!$A$70:$I$86,TRUNC(COLUMN(AB$2)/5)+2,FALSE)*SUMIFS('EPA US Data'!$I:$I,'EPA US Data'!$D:$D,'Country Selector'!$A$2,'EPA US Data'!$J:$J,$B$1,'EPA US Data'!$C:$C,AB$2,'EPA US Data'!$G:$G,"&gt;="&amp;$A5,'EPA US Data'!$G:$G,"&lt;"&amp;$B5)*unit_conv*'State Downscaling Multipliers'!$B$9</f>
        <v>0</v>
      </c>
      <c r="AC5" s="2">
        <f t="shared" ref="AC5:AF5" si="21">AB5+($AG5-$AB5)/5</f>
        <v>0</v>
      </c>
      <c r="AD5" s="2">
        <f t="shared" si="21"/>
        <v>0</v>
      </c>
      <c r="AE5" s="2">
        <f t="shared" si="21"/>
        <v>0</v>
      </c>
      <c r="AF5" s="2">
        <f t="shared" si="21"/>
        <v>0</v>
      </c>
      <c r="AG5" s="105">
        <f>VLOOKUP($B$1,'Multipliers and Adjustments'!$A$70:$I$86,TRUNC(COLUMN(AG$2)/5)+2,FALSE)*SUMIFS('EPA US Data'!$I:$I,'EPA US Data'!$D:$D,'Country Selector'!$A$2,'EPA US Data'!$J:$J,$B$1,'EPA US Data'!$C:$C,AG$2,'EPA US Data'!$G:$G,"&gt;="&amp;$A5,'EPA US Data'!$G:$G,"&lt;"&amp;$B5)*unit_conv*'State Downscaling Multipliers'!$B$9</f>
        <v>0</v>
      </c>
      <c r="AH5" s="2">
        <f t="shared" ref="AH5:AK5" si="22">AG5+($AL5-$AG5)/5</f>
        <v>0</v>
      </c>
      <c r="AI5" s="2">
        <f t="shared" si="22"/>
        <v>0</v>
      </c>
      <c r="AJ5" s="2">
        <f t="shared" si="22"/>
        <v>0</v>
      </c>
      <c r="AK5" s="2">
        <f t="shared" si="22"/>
        <v>0</v>
      </c>
      <c r="AL5" s="105">
        <f>VLOOKUP($B$1,'Multipliers and Adjustments'!$A$70:$I$86,TRUNC(COLUMN(AL$2)/5)+2,FALSE)*SUMIFS('EPA US Data'!$I:$I,'EPA US Data'!$D:$D,'Country Selector'!$A$2,'EPA US Data'!$J:$J,$B$1,'EPA US Data'!$C:$C,AL$2,'EPA US Data'!$G:$G,"&gt;="&amp;$A5,'EPA US Data'!$G:$G,"&lt;"&amp;$B5)*unit_conv*'State Downscaling Multipliers'!$B$9</f>
        <v>0</v>
      </c>
    </row>
    <row r="6" spans="1:38" x14ac:dyDescent="0.25">
      <c r="A6" s="49">
        <f t="shared" si="8"/>
        <v>-1000</v>
      </c>
      <c r="B6" s="49">
        <f t="shared" si="0"/>
        <v>-950</v>
      </c>
      <c r="C6" s="105">
        <f>VLOOKUP($B$1,'Multipliers and Adjustments'!$A$70:$I$86,TRUNC(COLUMN(C$2)/5)+2,FALSE)*SUMIFS('EPA US Data'!$I:$I,'EPA US Data'!$D:$D,'Country Selector'!$A$2,'EPA US Data'!$J:$J,$B$1,'EPA US Data'!$C:$C,C$2,'EPA US Data'!$G:$G,"&gt;="&amp;$A6,'EPA US Data'!$G:$G,"&lt;"&amp;$B6)*unit_conv*'State Downscaling Multipliers'!$B$9</f>
        <v>0</v>
      </c>
      <c r="D6" s="2">
        <f t="shared" ref="D6:G6" si="23">C6+($H6-$C6)/5</f>
        <v>0</v>
      </c>
      <c r="E6" s="2">
        <f t="shared" si="23"/>
        <v>0</v>
      </c>
      <c r="F6" s="2">
        <f t="shared" si="23"/>
        <v>0</v>
      </c>
      <c r="G6" s="2">
        <f t="shared" si="23"/>
        <v>0</v>
      </c>
      <c r="H6" s="105">
        <f>VLOOKUP($B$1,'Multipliers and Adjustments'!$A$70:$I$86,TRUNC(COLUMN(H$2)/5)+2,FALSE)*SUMIFS('EPA US Data'!$I:$I,'EPA US Data'!$D:$D,'Country Selector'!$A$2,'EPA US Data'!$J:$J,$B$1,'EPA US Data'!$C:$C,H$2,'EPA US Data'!$G:$G,"&gt;="&amp;$A6,'EPA US Data'!$G:$G,"&lt;"&amp;$B6)*unit_conv*'State Downscaling Multipliers'!$B$9</f>
        <v>0</v>
      </c>
      <c r="I6" s="2">
        <f t="shared" ref="I6:L6" si="24">H6+($M6-$H6)/5</f>
        <v>0</v>
      </c>
      <c r="J6" s="2">
        <f t="shared" si="24"/>
        <v>0</v>
      </c>
      <c r="K6" s="2">
        <f t="shared" si="24"/>
        <v>0</v>
      </c>
      <c r="L6" s="2">
        <f t="shared" si="24"/>
        <v>0</v>
      </c>
      <c r="M6" s="105">
        <f>VLOOKUP($B$1,'Multipliers and Adjustments'!$A$70:$I$86,TRUNC(COLUMN(M$2)/5)+2,FALSE)*SUMIFS('EPA US Data'!$I:$I,'EPA US Data'!$D:$D,'Country Selector'!$A$2,'EPA US Data'!$J:$J,$B$1,'EPA US Data'!$C:$C,M$2,'EPA US Data'!$G:$G,"&gt;="&amp;$A6,'EPA US Data'!$G:$G,"&lt;"&amp;$B6)*unit_conv*'State Downscaling Multipliers'!$B$9</f>
        <v>0</v>
      </c>
      <c r="N6" s="2">
        <f t="shared" ref="N6:Q6" si="25">M6+($R6-$M6)/5</f>
        <v>0</v>
      </c>
      <c r="O6" s="2">
        <f t="shared" si="25"/>
        <v>0</v>
      </c>
      <c r="P6" s="2">
        <f t="shared" si="25"/>
        <v>0</v>
      </c>
      <c r="Q6" s="2">
        <f t="shared" si="25"/>
        <v>0</v>
      </c>
      <c r="R6" s="105">
        <f>VLOOKUP($B$1,'Multipliers and Adjustments'!$A$70:$I$86,TRUNC(COLUMN(R$2)/5)+2,FALSE)*SUMIFS('EPA US Data'!$I:$I,'EPA US Data'!$D:$D,'Country Selector'!$A$2,'EPA US Data'!$J:$J,$B$1,'EPA US Data'!$C:$C,R$2,'EPA US Data'!$G:$G,"&gt;="&amp;$A6,'EPA US Data'!$G:$G,"&lt;"&amp;$B6)*unit_conv*'State Downscaling Multipliers'!$B$9</f>
        <v>0</v>
      </c>
      <c r="S6" s="2">
        <f t="shared" ref="S6:V6" si="26">R6+($W6-$R6)/5</f>
        <v>0</v>
      </c>
      <c r="T6" s="2">
        <f t="shared" si="26"/>
        <v>0</v>
      </c>
      <c r="U6" s="2">
        <f t="shared" si="26"/>
        <v>0</v>
      </c>
      <c r="V6" s="2">
        <f t="shared" si="26"/>
        <v>0</v>
      </c>
      <c r="W6" s="105">
        <f>VLOOKUP($B$1,'Multipliers and Adjustments'!$A$70:$I$86,TRUNC(COLUMN(W$2)/5)+2,FALSE)*SUMIFS('EPA US Data'!$I:$I,'EPA US Data'!$D:$D,'Country Selector'!$A$2,'EPA US Data'!$J:$J,$B$1,'EPA US Data'!$C:$C,W$2,'EPA US Data'!$G:$G,"&gt;="&amp;$A6,'EPA US Data'!$G:$G,"&lt;"&amp;$B6)*unit_conv*'State Downscaling Multipliers'!$B$9</f>
        <v>0</v>
      </c>
      <c r="X6" s="2">
        <f t="shared" ref="X6:AA6" si="27">W6+($AB6-$W6)/5</f>
        <v>0</v>
      </c>
      <c r="Y6" s="2">
        <f t="shared" si="27"/>
        <v>0</v>
      </c>
      <c r="Z6" s="2">
        <f t="shared" si="27"/>
        <v>0</v>
      </c>
      <c r="AA6" s="2">
        <f t="shared" si="27"/>
        <v>0</v>
      </c>
      <c r="AB6" s="105">
        <f>VLOOKUP($B$1,'Multipliers and Adjustments'!$A$70:$I$86,TRUNC(COLUMN(AB$2)/5)+2,FALSE)*SUMIFS('EPA US Data'!$I:$I,'EPA US Data'!$D:$D,'Country Selector'!$A$2,'EPA US Data'!$J:$J,$B$1,'EPA US Data'!$C:$C,AB$2,'EPA US Data'!$G:$G,"&gt;="&amp;$A6,'EPA US Data'!$G:$G,"&lt;"&amp;$B6)*unit_conv*'State Downscaling Multipliers'!$B$9</f>
        <v>0</v>
      </c>
      <c r="AC6" s="2">
        <f t="shared" ref="AC6:AF6" si="28">AB6+($AG6-$AB6)/5</f>
        <v>0</v>
      </c>
      <c r="AD6" s="2">
        <f t="shared" si="28"/>
        <v>0</v>
      </c>
      <c r="AE6" s="2">
        <f t="shared" si="28"/>
        <v>0</v>
      </c>
      <c r="AF6" s="2">
        <f t="shared" si="28"/>
        <v>0</v>
      </c>
      <c r="AG6" s="105">
        <f>VLOOKUP($B$1,'Multipliers and Adjustments'!$A$70:$I$86,TRUNC(COLUMN(AG$2)/5)+2,FALSE)*SUMIFS('EPA US Data'!$I:$I,'EPA US Data'!$D:$D,'Country Selector'!$A$2,'EPA US Data'!$J:$J,$B$1,'EPA US Data'!$C:$C,AG$2,'EPA US Data'!$G:$G,"&gt;="&amp;$A6,'EPA US Data'!$G:$G,"&lt;"&amp;$B6)*unit_conv*'State Downscaling Multipliers'!$B$9</f>
        <v>0</v>
      </c>
      <c r="AH6" s="2">
        <f t="shared" ref="AH6:AK6" si="29">AG6+($AL6-$AG6)/5</f>
        <v>0</v>
      </c>
      <c r="AI6" s="2">
        <f t="shared" si="29"/>
        <v>0</v>
      </c>
      <c r="AJ6" s="2">
        <f t="shared" si="29"/>
        <v>0</v>
      </c>
      <c r="AK6" s="2">
        <f t="shared" si="29"/>
        <v>0</v>
      </c>
      <c r="AL6" s="105">
        <f>VLOOKUP($B$1,'Multipliers and Adjustments'!$A$70:$I$86,TRUNC(COLUMN(AL$2)/5)+2,FALSE)*SUMIFS('EPA US Data'!$I:$I,'EPA US Data'!$D:$D,'Country Selector'!$A$2,'EPA US Data'!$J:$J,$B$1,'EPA US Data'!$C:$C,AL$2,'EPA US Data'!$G:$G,"&gt;="&amp;$A6,'EPA US Data'!$G:$G,"&lt;"&amp;$B6)*unit_conv*'State Downscaling Multipliers'!$B$9</f>
        <v>0</v>
      </c>
    </row>
    <row r="7" spans="1:38" x14ac:dyDescent="0.25">
      <c r="A7" s="49">
        <f t="shared" si="8"/>
        <v>-950</v>
      </c>
      <c r="B7" s="49">
        <f t="shared" si="0"/>
        <v>-900</v>
      </c>
      <c r="C7" s="105">
        <f>VLOOKUP($B$1,'Multipliers and Adjustments'!$A$70:$I$86,TRUNC(COLUMN(C$2)/5)+2,FALSE)*SUMIFS('EPA US Data'!$I:$I,'EPA US Data'!$D:$D,'Country Selector'!$A$2,'EPA US Data'!$J:$J,$B$1,'EPA US Data'!$C:$C,C$2,'EPA US Data'!$G:$G,"&gt;="&amp;$A7,'EPA US Data'!$G:$G,"&lt;"&amp;$B7)*unit_conv*'State Downscaling Multipliers'!$B$9</f>
        <v>0</v>
      </c>
      <c r="D7" s="2">
        <f t="shared" ref="D7:G7" si="30">C7+($H7-$C7)/5</f>
        <v>0</v>
      </c>
      <c r="E7" s="2">
        <f t="shared" si="30"/>
        <v>0</v>
      </c>
      <c r="F7" s="2">
        <f t="shared" si="30"/>
        <v>0</v>
      </c>
      <c r="G7" s="2">
        <f t="shared" si="30"/>
        <v>0</v>
      </c>
      <c r="H7" s="105">
        <f>VLOOKUP($B$1,'Multipliers and Adjustments'!$A$70:$I$86,TRUNC(COLUMN(H$2)/5)+2,FALSE)*SUMIFS('EPA US Data'!$I:$I,'EPA US Data'!$D:$D,'Country Selector'!$A$2,'EPA US Data'!$J:$J,$B$1,'EPA US Data'!$C:$C,H$2,'EPA US Data'!$G:$G,"&gt;="&amp;$A7,'EPA US Data'!$G:$G,"&lt;"&amp;$B7)*unit_conv*'State Downscaling Multipliers'!$B$9</f>
        <v>0</v>
      </c>
      <c r="I7" s="2">
        <f t="shared" ref="I7:L7" si="31">H7+($M7-$H7)/5</f>
        <v>0</v>
      </c>
      <c r="J7" s="2">
        <f t="shared" si="31"/>
        <v>0</v>
      </c>
      <c r="K7" s="2">
        <f t="shared" si="31"/>
        <v>0</v>
      </c>
      <c r="L7" s="2">
        <f t="shared" si="31"/>
        <v>0</v>
      </c>
      <c r="M7" s="105">
        <f>VLOOKUP($B$1,'Multipliers and Adjustments'!$A$70:$I$86,TRUNC(COLUMN(M$2)/5)+2,FALSE)*SUMIFS('EPA US Data'!$I:$I,'EPA US Data'!$D:$D,'Country Selector'!$A$2,'EPA US Data'!$J:$J,$B$1,'EPA US Data'!$C:$C,M$2,'EPA US Data'!$G:$G,"&gt;="&amp;$A7,'EPA US Data'!$G:$G,"&lt;"&amp;$B7)*unit_conv*'State Downscaling Multipliers'!$B$9</f>
        <v>0</v>
      </c>
      <c r="N7" s="2">
        <f t="shared" ref="N7:Q7" si="32">M7+($R7-$M7)/5</f>
        <v>0</v>
      </c>
      <c r="O7" s="2">
        <f t="shared" si="32"/>
        <v>0</v>
      </c>
      <c r="P7" s="2">
        <f t="shared" si="32"/>
        <v>0</v>
      </c>
      <c r="Q7" s="2">
        <f t="shared" si="32"/>
        <v>0</v>
      </c>
      <c r="R7" s="105">
        <f>VLOOKUP($B$1,'Multipliers and Adjustments'!$A$70:$I$86,TRUNC(COLUMN(R$2)/5)+2,FALSE)*SUMIFS('EPA US Data'!$I:$I,'EPA US Data'!$D:$D,'Country Selector'!$A$2,'EPA US Data'!$J:$J,$B$1,'EPA US Data'!$C:$C,R$2,'EPA US Data'!$G:$G,"&gt;="&amp;$A7,'EPA US Data'!$G:$G,"&lt;"&amp;$B7)*unit_conv*'State Downscaling Multipliers'!$B$9</f>
        <v>0</v>
      </c>
      <c r="S7" s="2">
        <f t="shared" ref="S7:V7" si="33">R7+($W7-$R7)/5</f>
        <v>0</v>
      </c>
      <c r="T7" s="2">
        <f t="shared" si="33"/>
        <v>0</v>
      </c>
      <c r="U7" s="2">
        <f t="shared" si="33"/>
        <v>0</v>
      </c>
      <c r="V7" s="2">
        <f t="shared" si="33"/>
        <v>0</v>
      </c>
      <c r="W7" s="105">
        <f>VLOOKUP($B$1,'Multipliers and Adjustments'!$A$70:$I$86,TRUNC(COLUMN(W$2)/5)+2,FALSE)*SUMIFS('EPA US Data'!$I:$I,'EPA US Data'!$D:$D,'Country Selector'!$A$2,'EPA US Data'!$J:$J,$B$1,'EPA US Data'!$C:$C,W$2,'EPA US Data'!$G:$G,"&gt;="&amp;$A7,'EPA US Data'!$G:$G,"&lt;"&amp;$B7)*unit_conv*'State Downscaling Multipliers'!$B$9</f>
        <v>0</v>
      </c>
      <c r="X7" s="2">
        <f t="shared" ref="X7:AA7" si="34">W7+($AB7-$W7)/5</f>
        <v>0</v>
      </c>
      <c r="Y7" s="2">
        <f t="shared" si="34"/>
        <v>0</v>
      </c>
      <c r="Z7" s="2">
        <f t="shared" si="34"/>
        <v>0</v>
      </c>
      <c r="AA7" s="2">
        <f t="shared" si="34"/>
        <v>0</v>
      </c>
      <c r="AB7" s="105">
        <f>VLOOKUP($B$1,'Multipliers and Adjustments'!$A$70:$I$86,TRUNC(COLUMN(AB$2)/5)+2,FALSE)*SUMIFS('EPA US Data'!$I:$I,'EPA US Data'!$D:$D,'Country Selector'!$A$2,'EPA US Data'!$J:$J,$B$1,'EPA US Data'!$C:$C,AB$2,'EPA US Data'!$G:$G,"&gt;="&amp;$A7,'EPA US Data'!$G:$G,"&lt;"&amp;$B7)*unit_conv*'State Downscaling Multipliers'!$B$9</f>
        <v>0</v>
      </c>
      <c r="AC7" s="2">
        <f t="shared" ref="AC7:AF7" si="35">AB7+($AG7-$AB7)/5</f>
        <v>0</v>
      </c>
      <c r="AD7" s="2">
        <f t="shared" si="35"/>
        <v>0</v>
      </c>
      <c r="AE7" s="2">
        <f t="shared" si="35"/>
        <v>0</v>
      </c>
      <c r="AF7" s="2">
        <f t="shared" si="35"/>
        <v>0</v>
      </c>
      <c r="AG7" s="105">
        <f>VLOOKUP($B$1,'Multipliers and Adjustments'!$A$70:$I$86,TRUNC(COLUMN(AG$2)/5)+2,FALSE)*SUMIFS('EPA US Data'!$I:$I,'EPA US Data'!$D:$D,'Country Selector'!$A$2,'EPA US Data'!$J:$J,$B$1,'EPA US Data'!$C:$C,AG$2,'EPA US Data'!$G:$G,"&gt;="&amp;$A7,'EPA US Data'!$G:$G,"&lt;"&amp;$B7)*unit_conv*'State Downscaling Multipliers'!$B$9</f>
        <v>0</v>
      </c>
      <c r="AH7" s="2">
        <f t="shared" ref="AH7:AK7" si="36">AG7+($AL7-$AG7)/5</f>
        <v>0</v>
      </c>
      <c r="AI7" s="2">
        <f t="shared" si="36"/>
        <v>0</v>
      </c>
      <c r="AJ7" s="2">
        <f t="shared" si="36"/>
        <v>0</v>
      </c>
      <c r="AK7" s="2">
        <f t="shared" si="36"/>
        <v>0</v>
      </c>
      <c r="AL7" s="105">
        <f>VLOOKUP($B$1,'Multipliers and Adjustments'!$A$70:$I$86,TRUNC(COLUMN(AL$2)/5)+2,FALSE)*SUMIFS('EPA US Data'!$I:$I,'EPA US Data'!$D:$D,'Country Selector'!$A$2,'EPA US Data'!$J:$J,$B$1,'EPA US Data'!$C:$C,AL$2,'EPA US Data'!$G:$G,"&gt;="&amp;$A7,'EPA US Data'!$G:$G,"&lt;"&amp;$B7)*unit_conv*'State Downscaling Multipliers'!$B$9</f>
        <v>0</v>
      </c>
    </row>
    <row r="8" spans="1:38" x14ac:dyDescent="0.25">
      <c r="A8" s="49">
        <f t="shared" si="8"/>
        <v>-900</v>
      </c>
      <c r="B8" s="49">
        <f t="shared" si="0"/>
        <v>-850</v>
      </c>
      <c r="C8" s="105">
        <f>VLOOKUP($B$1,'Multipliers and Adjustments'!$A$70:$I$86,TRUNC(COLUMN(C$2)/5)+2,FALSE)*SUMIFS('EPA US Data'!$I:$I,'EPA US Data'!$D:$D,'Country Selector'!$A$2,'EPA US Data'!$J:$J,$B$1,'EPA US Data'!$C:$C,C$2,'EPA US Data'!$G:$G,"&gt;="&amp;$A8,'EPA US Data'!$G:$G,"&lt;"&amp;$B8)*unit_conv*'State Downscaling Multipliers'!$B$9</f>
        <v>0</v>
      </c>
      <c r="D8" s="2">
        <f t="shared" ref="D8:G8" si="37">C8+($H8-$C8)/5</f>
        <v>0</v>
      </c>
      <c r="E8" s="2">
        <f t="shared" si="37"/>
        <v>0</v>
      </c>
      <c r="F8" s="2">
        <f t="shared" si="37"/>
        <v>0</v>
      </c>
      <c r="G8" s="2">
        <f t="shared" si="37"/>
        <v>0</v>
      </c>
      <c r="H8" s="105">
        <f>VLOOKUP($B$1,'Multipliers and Adjustments'!$A$70:$I$86,TRUNC(COLUMN(H$2)/5)+2,FALSE)*SUMIFS('EPA US Data'!$I:$I,'EPA US Data'!$D:$D,'Country Selector'!$A$2,'EPA US Data'!$J:$J,$B$1,'EPA US Data'!$C:$C,H$2,'EPA US Data'!$G:$G,"&gt;="&amp;$A8,'EPA US Data'!$G:$G,"&lt;"&amp;$B8)*unit_conv*'State Downscaling Multipliers'!$B$9</f>
        <v>0</v>
      </c>
      <c r="I8" s="2">
        <f t="shared" ref="I8:L8" si="38">H8+($M8-$H8)/5</f>
        <v>0</v>
      </c>
      <c r="J8" s="2">
        <f t="shared" si="38"/>
        <v>0</v>
      </c>
      <c r="K8" s="2">
        <f t="shared" si="38"/>
        <v>0</v>
      </c>
      <c r="L8" s="2">
        <f t="shared" si="38"/>
        <v>0</v>
      </c>
      <c r="M8" s="105">
        <f>VLOOKUP($B$1,'Multipliers and Adjustments'!$A$70:$I$86,TRUNC(COLUMN(M$2)/5)+2,FALSE)*SUMIFS('EPA US Data'!$I:$I,'EPA US Data'!$D:$D,'Country Selector'!$A$2,'EPA US Data'!$J:$J,$B$1,'EPA US Data'!$C:$C,M$2,'EPA US Data'!$G:$G,"&gt;="&amp;$A8,'EPA US Data'!$G:$G,"&lt;"&amp;$B8)*unit_conv*'State Downscaling Multipliers'!$B$9</f>
        <v>0</v>
      </c>
      <c r="N8" s="2">
        <f t="shared" ref="N8:Q8" si="39">M8+($R8-$M8)/5</f>
        <v>0</v>
      </c>
      <c r="O8" s="2">
        <f t="shared" si="39"/>
        <v>0</v>
      </c>
      <c r="P8" s="2">
        <f t="shared" si="39"/>
        <v>0</v>
      </c>
      <c r="Q8" s="2">
        <f t="shared" si="39"/>
        <v>0</v>
      </c>
      <c r="R8" s="105">
        <f>VLOOKUP($B$1,'Multipliers and Adjustments'!$A$70:$I$86,TRUNC(COLUMN(R$2)/5)+2,FALSE)*SUMIFS('EPA US Data'!$I:$I,'EPA US Data'!$D:$D,'Country Selector'!$A$2,'EPA US Data'!$J:$J,$B$1,'EPA US Data'!$C:$C,R$2,'EPA US Data'!$G:$G,"&gt;="&amp;$A8,'EPA US Data'!$G:$G,"&lt;"&amp;$B8)*unit_conv*'State Downscaling Multipliers'!$B$9</f>
        <v>0</v>
      </c>
      <c r="S8" s="2">
        <f t="shared" ref="S8:V8" si="40">R8+($W8-$R8)/5</f>
        <v>0</v>
      </c>
      <c r="T8" s="2">
        <f t="shared" si="40"/>
        <v>0</v>
      </c>
      <c r="U8" s="2">
        <f t="shared" si="40"/>
        <v>0</v>
      </c>
      <c r="V8" s="2">
        <f t="shared" si="40"/>
        <v>0</v>
      </c>
      <c r="W8" s="105">
        <f>VLOOKUP($B$1,'Multipliers and Adjustments'!$A$70:$I$86,TRUNC(COLUMN(W$2)/5)+2,FALSE)*SUMIFS('EPA US Data'!$I:$I,'EPA US Data'!$D:$D,'Country Selector'!$A$2,'EPA US Data'!$J:$J,$B$1,'EPA US Data'!$C:$C,W$2,'EPA US Data'!$G:$G,"&gt;="&amp;$A8,'EPA US Data'!$G:$G,"&lt;"&amp;$B8)*unit_conv*'State Downscaling Multipliers'!$B$9</f>
        <v>0</v>
      </c>
      <c r="X8" s="2">
        <f t="shared" ref="X8:AA8" si="41">W8+($AB8-$W8)/5</f>
        <v>0</v>
      </c>
      <c r="Y8" s="2">
        <f t="shared" si="41"/>
        <v>0</v>
      </c>
      <c r="Z8" s="2">
        <f t="shared" si="41"/>
        <v>0</v>
      </c>
      <c r="AA8" s="2">
        <f t="shared" si="41"/>
        <v>0</v>
      </c>
      <c r="AB8" s="105">
        <f>VLOOKUP($B$1,'Multipliers and Adjustments'!$A$70:$I$86,TRUNC(COLUMN(AB$2)/5)+2,FALSE)*SUMIFS('EPA US Data'!$I:$I,'EPA US Data'!$D:$D,'Country Selector'!$A$2,'EPA US Data'!$J:$J,$B$1,'EPA US Data'!$C:$C,AB$2,'EPA US Data'!$G:$G,"&gt;="&amp;$A8,'EPA US Data'!$G:$G,"&lt;"&amp;$B8)*unit_conv*'State Downscaling Multipliers'!$B$9</f>
        <v>0</v>
      </c>
      <c r="AC8" s="2">
        <f t="shared" ref="AC8:AF8" si="42">AB8+($AG8-$AB8)/5</f>
        <v>0</v>
      </c>
      <c r="AD8" s="2">
        <f t="shared" si="42"/>
        <v>0</v>
      </c>
      <c r="AE8" s="2">
        <f t="shared" si="42"/>
        <v>0</v>
      </c>
      <c r="AF8" s="2">
        <f t="shared" si="42"/>
        <v>0</v>
      </c>
      <c r="AG8" s="105">
        <f>VLOOKUP($B$1,'Multipliers and Adjustments'!$A$70:$I$86,TRUNC(COLUMN(AG$2)/5)+2,FALSE)*SUMIFS('EPA US Data'!$I:$I,'EPA US Data'!$D:$D,'Country Selector'!$A$2,'EPA US Data'!$J:$J,$B$1,'EPA US Data'!$C:$C,AG$2,'EPA US Data'!$G:$G,"&gt;="&amp;$A8,'EPA US Data'!$G:$G,"&lt;"&amp;$B8)*unit_conv*'State Downscaling Multipliers'!$B$9</f>
        <v>0</v>
      </c>
      <c r="AH8" s="2">
        <f t="shared" ref="AH8:AK8" si="43">AG8+($AL8-$AG8)/5</f>
        <v>0</v>
      </c>
      <c r="AI8" s="2">
        <f t="shared" si="43"/>
        <v>0</v>
      </c>
      <c r="AJ8" s="2">
        <f t="shared" si="43"/>
        <v>0</v>
      </c>
      <c r="AK8" s="2">
        <f t="shared" si="43"/>
        <v>0</v>
      </c>
      <c r="AL8" s="105">
        <f>VLOOKUP($B$1,'Multipliers and Adjustments'!$A$70:$I$86,TRUNC(COLUMN(AL$2)/5)+2,FALSE)*SUMIFS('EPA US Data'!$I:$I,'EPA US Data'!$D:$D,'Country Selector'!$A$2,'EPA US Data'!$J:$J,$B$1,'EPA US Data'!$C:$C,AL$2,'EPA US Data'!$G:$G,"&gt;="&amp;$A8,'EPA US Data'!$G:$G,"&lt;"&amp;$B8)*unit_conv*'State Downscaling Multipliers'!$B$9</f>
        <v>0</v>
      </c>
    </row>
    <row r="9" spans="1:38" x14ac:dyDescent="0.25">
      <c r="A9" s="49">
        <f t="shared" si="8"/>
        <v>-850</v>
      </c>
      <c r="B9" s="49">
        <f t="shared" si="0"/>
        <v>-800</v>
      </c>
      <c r="C9" s="105">
        <f>VLOOKUP($B$1,'Multipliers and Adjustments'!$A$70:$I$86,TRUNC(COLUMN(C$2)/5)+2,FALSE)*SUMIFS('EPA US Data'!$I:$I,'EPA US Data'!$D:$D,'Country Selector'!$A$2,'EPA US Data'!$J:$J,$B$1,'EPA US Data'!$C:$C,C$2,'EPA US Data'!$G:$G,"&gt;="&amp;$A9,'EPA US Data'!$G:$G,"&lt;"&amp;$B9)*unit_conv*'State Downscaling Multipliers'!$B$9</f>
        <v>0</v>
      </c>
      <c r="D9" s="2">
        <f t="shared" ref="D9:G9" si="44">C9+($H9-$C9)/5</f>
        <v>0</v>
      </c>
      <c r="E9" s="2">
        <f t="shared" si="44"/>
        <v>0</v>
      </c>
      <c r="F9" s="2">
        <f t="shared" si="44"/>
        <v>0</v>
      </c>
      <c r="G9" s="2">
        <f t="shared" si="44"/>
        <v>0</v>
      </c>
      <c r="H9" s="105">
        <f>VLOOKUP($B$1,'Multipliers and Adjustments'!$A$70:$I$86,TRUNC(COLUMN(H$2)/5)+2,FALSE)*SUMIFS('EPA US Data'!$I:$I,'EPA US Data'!$D:$D,'Country Selector'!$A$2,'EPA US Data'!$J:$J,$B$1,'EPA US Data'!$C:$C,H$2,'EPA US Data'!$G:$G,"&gt;="&amp;$A9,'EPA US Data'!$G:$G,"&lt;"&amp;$B9)*unit_conv*'State Downscaling Multipliers'!$B$9</f>
        <v>0</v>
      </c>
      <c r="I9" s="2">
        <f t="shared" ref="I9:L9" si="45">H9+($M9-$H9)/5</f>
        <v>0</v>
      </c>
      <c r="J9" s="2">
        <f t="shared" si="45"/>
        <v>0</v>
      </c>
      <c r="K9" s="2">
        <f t="shared" si="45"/>
        <v>0</v>
      </c>
      <c r="L9" s="2">
        <f t="shared" si="45"/>
        <v>0</v>
      </c>
      <c r="M9" s="105">
        <f>VLOOKUP($B$1,'Multipliers and Adjustments'!$A$70:$I$86,TRUNC(COLUMN(M$2)/5)+2,FALSE)*SUMIFS('EPA US Data'!$I:$I,'EPA US Data'!$D:$D,'Country Selector'!$A$2,'EPA US Data'!$J:$J,$B$1,'EPA US Data'!$C:$C,M$2,'EPA US Data'!$G:$G,"&gt;="&amp;$A9,'EPA US Data'!$G:$G,"&lt;"&amp;$B9)*unit_conv*'State Downscaling Multipliers'!$B$9</f>
        <v>0</v>
      </c>
      <c r="N9" s="2">
        <f t="shared" ref="N9:Q9" si="46">M9+($R9-$M9)/5</f>
        <v>0</v>
      </c>
      <c r="O9" s="2">
        <f t="shared" si="46"/>
        <v>0</v>
      </c>
      <c r="P9" s="2">
        <f t="shared" si="46"/>
        <v>0</v>
      </c>
      <c r="Q9" s="2">
        <f t="shared" si="46"/>
        <v>0</v>
      </c>
      <c r="R9" s="105">
        <f>VLOOKUP($B$1,'Multipliers and Adjustments'!$A$70:$I$86,TRUNC(COLUMN(R$2)/5)+2,FALSE)*SUMIFS('EPA US Data'!$I:$I,'EPA US Data'!$D:$D,'Country Selector'!$A$2,'EPA US Data'!$J:$J,$B$1,'EPA US Data'!$C:$C,R$2,'EPA US Data'!$G:$G,"&gt;="&amp;$A9,'EPA US Data'!$G:$G,"&lt;"&amp;$B9)*unit_conv*'State Downscaling Multipliers'!$B$9</f>
        <v>0</v>
      </c>
      <c r="S9" s="2">
        <f t="shared" ref="S9:V9" si="47">R9+($W9-$R9)/5</f>
        <v>0</v>
      </c>
      <c r="T9" s="2">
        <f t="shared" si="47"/>
        <v>0</v>
      </c>
      <c r="U9" s="2">
        <f t="shared" si="47"/>
        <v>0</v>
      </c>
      <c r="V9" s="2">
        <f t="shared" si="47"/>
        <v>0</v>
      </c>
      <c r="W9" s="105">
        <f>VLOOKUP($B$1,'Multipliers and Adjustments'!$A$70:$I$86,TRUNC(COLUMN(W$2)/5)+2,FALSE)*SUMIFS('EPA US Data'!$I:$I,'EPA US Data'!$D:$D,'Country Selector'!$A$2,'EPA US Data'!$J:$J,$B$1,'EPA US Data'!$C:$C,W$2,'EPA US Data'!$G:$G,"&gt;="&amp;$A9,'EPA US Data'!$G:$G,"&lt;"&amp;$B9)*unit_conv*'State Downscaling Multipliers'!$B$9</f>
        <v>0</v>
      </c>
      <c r="X9" s="2">
        <f t="shared" ref="X9:AA9" si="48">W9+($AB9-$W9)/5</f>
        <v>0</v>
      </c>
      <c r="Y9" s="2">
        <f t="shared" si="48"/>
        <v>0</v>
      </c>
      <c r="Z9" s="2">
        <f t="shared" si="48"/>
        <v>0</v>
      </c>
      <c r="AA9" s="2">
        <f t="shared" si="48"/>
        <v>0</v>
      </c>
      <c r="AB9" s="105">
        <f>VLOOKUP($B$1,'Multipliers and Adjustments'!$A$70:$I$86,TRUNC(COLUMN(AB$2)/5)+2,FALSE)*SUMIFS('EPA US Data'!$I:$I,'EPA US Data'!$D:$D,'Country Selector'!$A$2,'EPA US Data'!$J:$J,$B$1,'EPA US Data'!$C:$C,AB$2,'EPA US Data'!$G:$G,"&gt;="&amp;$A9,'EPA US Data'!$G:$G,"&lt;"&amp;$B9)*unit_conv*'State Downscaling Multipliers'!$B$9</f>
        <v>0</v>
      </c>
      <c r="AC9" s="2">
        <f t="shared" ref="AC9:AF9" si="49">AB9+($AG9-$AB9)/5</f>
        <v>0</v>
      </c>
      <c r="AD9" s="2">
        <f t="shared" si="49"/>
        <v>0</v>
      </c>
      <c r="AE9" s="2">
        <f t="shared" si="49"/>
        <v>0</v>
      </c>
      <c r="AF9" s="2">
        <f t="shared" si="49"/>
        <v>0</v>
      </c>
      <c r="AG9" s="105">
        <f>VLOOKUP($B$1,'Multipliers and Adjustments'!$A$70:$I$86,TRUNC(COLUMN(AG$2)/5)+2,FALSE)*SUMIFS('EPA US Data'!$I:$I,'EPA US Data'!$D:$D,'Country Selector'!$A$2,'EPA US Data'!$J:$J,$B$1,'EPA US Data'!$C:$C,AG$2,'EPA US Data'!$G:$G,"&gt;="&amp;$A9,'EPA US Data'!$G:$G,"&lt;"&amp;$B9)*unit_conv*'State Downscaling Multipliers'!$B$9</f>
        <v>0</v>
      </c>
      <c r="AH9" s="2">
        <f t="shared" ref="AH9:AK9" si="50">AG9+($AL9-$AG9)/5</f>
        <v>0</v>
      </c>
      <c r="AI9" s="2">
        <f t="shared" si="50"/>
        <v>0</v>
      </c>
      <c r="AJ9" s="2">
        <f t="shared" si="50"/>
        <v>0</v>
      </c>
      <c r="AK9" s="2">
        <f t="shared" si="50"/>
        <v>0</v>
      </c>
      <c r="AL9" s="105">
        <f>VLOOKUP($B$1,'Multipliers and Adjustments'!$A$70:$I$86,TRUNC(COLUMN(AL$2)/5)+2,FALSE)*SUMIFS('EPA US Data'!$I:$I,'EPA US Data'!$D:$D,'Country Selector'!$A$2,'EPA US Data'!$J:$J,$B$1,'EPA US Data'!$C:$C,AL$2,'EPA US Data'!$G:$G,"&gt;="&amp;$A9,'EPA US Data'!$G:$G,"&lt;"&amp;$B9)*unit_conv*'State Downscaling Multipliers'!$B$9</f>
        <v>0</v>
      </c>
    </row>
    <row r="10" spans="1:38" x14ac:dyDescent="0.25">
      <c r="A10" s="49">
        <f t="shared" si="8"/>
        <v>-800</v>
      </c>
      <c r="B10" s="49">
        <f t="shared" si="0"/>
        <v>-750</v>
      </c>
      <c r="C10" s="105">
        <f>VLOOKUP($B$1,'Multipliers and Adjustments'!$A$70:$I$86,TRUNC(COLUMN(C$2)/5)+2,FALSE)*SUMIFS('EPA US Data'!$I:$I,'EPA US Data'!$D:$D,'Country Selector'!$A$2,'EPA US Data'!$J:$J,$B$1,'EPA US Data'!$C:$C,C$2,'EPA US Data'!$G:$G,"&gt;="&amp;$A10,'EPA US Data'!$G:$G,"&lt;"&amp;$B10)*unit_conv*'State Downscaling Multipliers'!$B$9</f>
        <v>0</v>
      </c>
      <c r="D10" s="2">
        <f t="shared" ref="D10:G10" si="51">C10+($H10-$C10)/5</f>
        <v>0</v>
      </c>
      <c r="E10" s="2">
        <f t="shared" si="51"/>
        <v>0</v>
      </c>
      <c r="F10" s="2">
        <f t="shared" si="51"/>
        <v>0</v>
      </c>
      <c r="G10" s="2">
        <f t="shared" si="51"/>
        <v>0</v>
      </c>
      <c r="H10" s="105">
        <f>VLOOKUP($B$1,'Multipliers and Adjustments'!$A$70:$I$86,TRUNC(COLUMN(H$2)/5)+2,FALSE)*SUMIFS('EPA US Data'!$I:$I,'EPA US Data'!$D:$D,'Country Selector'!$A$2,'EPA US Data'!$J:$J,$B$1,'EPA US Data'!$C:$C,H$2,'EPA US Data'!$G:$G,"&gt;="&amp;$A10,'EPA US Data'!$G:$G,"&lt;"&amp;$B10)*unit_conv*'State Downscaling Multipliers'!$B$9</f>
        <v>0</v>
      </c>
      <c r="I10" s="2">
        <f t="shared" ref="I10:L10" si="52">H10+($M10-$H10)/5</f>
        <v>0</v>
      </c>
      <c r="J10" s="2">
        <f t="shared" si="52"/>
        <v>0</v>
      </c>
      <c r="K10" s="2">
        <f t="shared" si="52"/>
        <v>0</v>
      </c>
      <c r="L10" s="2">
        <f t="shared" si="52"/>
        <v>0</v>
      </c>
      <c r="M10" s="105">
        <f>VLOOKUP($B$1,'Multipliers and Adjustments'!$A$70:$I$86,TRUNC(COLUMN(M$2)/5)+2,FALSE)*SUMIFS('EPA US Data'!$I:$I,'EPA US Data'!$D:$D,'Country Selector'!$A$2,'EPA US Data'!$J:$J,$B$1,'EPA US Data'!$C:$C,M$2,'EPA US Data'!$G:$G,"&gt;="&amp;$A10,'EPA US Data'!$G:$G,"&lt;"&amp;$B10)*unit_conv*'State Downscaling Multipliers'!$B$9</f>
        <v>0</v>
      </c>
      <c r="N10" s="2">
        <f t="shared" ref="N10:Q10" si="53">M10+($R10-$M10)/5</f>
        <v>0</v>
      </c>
      <c r="O10" s="2">
        <f t="shared" si="53"/>
        <v>0</v>
      </c>
      <c r="P10" s="2">
        <f t="shared" si="53"/>
        <v>0</v>
      </c>
      <c r="Q10" s="2">
        <f t="shared" si="53"/>
        <v>0</v>
      </c>
      <c r="R10" s="105">
        <f>VLOOKUP($B$1,'Multipliers and Adjustments'!$A$70:$I$86,TRUNC(COLUMN(R$2)/5)+2,FALSE)*SUMIFS('EPA US Data'!$I:$I,'EPA US Data'!$D:$D,'Country Selector'!$A$2,'EPA US Data'!$J:$J,$B$1,'EPA US Data'!$C:$C,R$2,'EPA US Data'!$G:$G,"&gt;="&amp;$A10,'EPA US Data'!$G:$G,"&lt;"&amp;$B10)*unit_conv*'State Downscaling Multipliers'!$B$9</f>
        <v>0</v>
      </c>
      <c r="S10" s="2">
        <f t="shared" ref="S10:V10" si="54">R10+($W10-$R10)/5</f>
        <v>0</v>
      </c>
      <c r="T10" s="2">
        <f t="shared" si="54"/>
        <v>0</v>
      </c>
      <c r="U10" s="2">
        <f t="shared" si="54"/>
        <v>0</v>
      </c>
      <c r="V10" s="2">
        <f t="shared" si="54"/>
        <v>0</v>
      </c>
      <c r="W10" s="105">
        <f>VLOOKUP($B$1,'Multipliers and Adjustments'!$A$70:$I$86,TRUNC(COLUMN(W$2)/5)+2,FALSE)*SUMIFS('EPA US Data'!$I:$I,'EPA US Data'!$D:$D,'Country Selector'!$A$2,'EPA US Data'!$J:$J,$B$1,'EPA US Data'!$C:$C,W$2,'EPA US Data'!$G:$G,"&gt;="&amp;$A10,'EPA US Data'!$G:$G,"&lt;"&amp;$B10)*unit_conv*'State Downscaling Multipliers'!$B$9</f>
        <v>0</v>
      </c>
      <c r="X10" s="2">
        <f t="shared" ref="X10:AA10" si="55">W10+($AB10-$W10)/5</f>
        <v>0</v>
      </c>
      <c r="Y10" s="2">
        <f t="shared" si="55"/>
        <v>0</v>
      </c>
      <c r="Z10" s="2">
        <f t="shared" si="55"/>
        <v>0</v>
      </c>
      <c r="AA10" s="2">
        <f t="shared" si="55"/>
        <v>0</v>
      </c>
      <c r="AB10" s="105">
        <f>VLOOKUP($B$1,'Multipliers and Adjustments'!$A$70:$I$86,TRUNC(COLUMN(AB$2)/5)+2,FALSE)*SUMIFS('EPA US Data'!$I:$I,'EPA US Data'!$D:$D,'Country Selector'!$A$2,'EPA US Data'!$J:$J,$B$1,'EPA US Data'!$C:$C,AB$2,'EPA US Data'!$G:$G,"&gt;="&amp;$A10,'EPA US Data'!$G:$G,"&lt;"&amp;$B10)*unit_conv*'State Downscaling Multipliers'!$B$9</f>
        <v>0</v>
      </c>
      <c r="AC10" s="2">
        <f t="shared" ref="AC10:AF10" si="56">AB10+($AG10-$AB10)/5</f>
        <v>0</v>
      </c>
      <c r="AD10" s="2">
        <f t="shared" si="56"/>
        <v>0</v>
      </c>
      <c r="AE10" s="2">
        <f t="shared" si="56"/>
        <v>0</v>
      </c>
      <c r="AF10" s="2">
        <f t="shared" si="56"/>
        <v>0</v>
      </c>
      <c r="AG10" s="105">
        <f>VLOOKUP($B$1,'Multipliers and Adjustments'!$A$70:$I$86,TRUNC(COLUMN(AG$2)/5)+2,FALSE)*SUMIFS('EPA US Data'!$I:$I,'EPA US Data'!$D:$D,'Country Selector'!$A$2,'EPA US Data'!$J:$J,$B$1,'EPA US Data'!$C:$C,AG$2,'EPA US Data'!$G:$G,"&gt;="&amp;$A10,'EPA US Data'!$G:$G,"&lt;"&amp;$B10)*unit_conv*'State Downscaling Multipliers'!$B$9</f>
        <v>0</v>
      </c>
      <c r="AH10" s="2">
        <f t="shared" ref="AH10:AK10" si="57">AG10+($AL10-$AG10)/5</f>
        <v>0</v>
      </c>
      <c r="AI10" s="2">
        <f t="shared" si="57"/>
        <v>0</v>
      </c>
      <c r="AJ10" s="2">
        <f t="shared" si="57"/>
        <v>0</v>
      </c>
      <c r="AK10" s="2">
        <f t="shared" si="57"/>
        <v>0</v>
      </c>
      <c r="AL10" s="105">
        <f>VLOOKUP($B$1,'Multipliers and Adjustments'!$A$70:$I$86,TRUNC(COLUMN(AL$2)/5)+2,FALSE)*SUMIFS('EPA US Data'!$I:$I,'EPA US Data'!$D:$D,'Country Selector'!$A$2,'EPA US Data'!$J:$J,$B$1,'EPA US Data'!$C:$C,AL$2,'EPA US Data'!$G:$G,"&gt;="&amp;$A10,'EPA US Data'!$G:$G,"&lt;"&amp;$B10)*unit_conv*'State Downscaling Multipliers'!$B$9</f>
        <v>0</v>
      </c>
    </row>
    <row r="11" spans="1:38" x14ac:dyDescent="0.25">
      <c r="A11" s="49">
        <f t="shared" si="8"/>
        <v>-750</v>
      </c>
      <c r="B11" s="49">
        <f t="shared" si="0"/>
        <v>-700</v>
      </c>
      <c r="C11" s="105">
        <f>VLOOKUP($B$1,'Multipliers and Adjustments'!$A$70:$I$86,TRUNC(COLUMN(C$2)/5)+2,FALSE)*SUMIFS('EPA US Data'!$I:$I,'EPA US Data'!$D:$D,'Country Selector'!$A$2,'EPA US Data'!$J:$J,$B$1,'EPA US Data'!$C:$C,C$2,'EPA US Data'!$G:$G,"&gt;="&amp;$A11,'EPA US Data'!$G:$G,"&lt;"&amp;$B11)*unit_conv*'State Downscaling Multipliers'!$B$9</f>
        <v>0</v>
      </c>
      <c r="D11" s="2">
        <f t="shared" ref="D11:G11" si="58">C11+($H11-$C11)/5</f>
        <v>0</v>
      </c>
      <c r="E11" s="2">
        <f t="shared" si="58"/>
        <v>0</v>
      </c>
      <c r="F11" s="2">
        <f t="shared" si="58"/>
        <v>0</v>
      </c>
      <c r="G11" s="2">
        <f t="shared" si="58"/>
        <v>0</v>
      </c>
      <c r="H11" s="105">
        <f>VLOOKUP($B$1,'Multipliers and Adjustments'!$A$70:$I$86,TRUNC(COLUMN(H$2)/5)+2,FALSE)*SUMIFS('EPA US Data'!$I:$I,'EPA US Data'!$D:$D,'Country Selector'!$A$2,'EPA US Data'!$J:$J,$B$1,'EPA US Data'!$C:$C,H$2,'EPA US Data'!$G:$G,"&gt;="&amp;$A11,'EPA US Data'!$G:$G,"&lt;"&amp;$B11)*unit_conv*'State Downscaling Multipliers'!$B$9</f>
        <v>0</v>
      </c>
      <c r="I11" s="2">
        <f t="shared" ref="I11:L11" si="59">H11+($M11-$H11)/5</f>
        <v>0</v>
      </c>
      <c r="J11" s="2">
        <f t="shared" si="59"/>
        <v>0</v>
      </c>
      <c r="K11" s="2">
        <f t="shared" si="59"/>
        <v>0</v>
      </c>
      <c r="L11" s="2">
        <f t="shared" si="59"/>
        <v>0</v>
      </c>
      <c r="M11" s="105">
        <f>VLOOKUP($B$1,'Multipliers and Adjustments'!$A$70:$I$86,TRUNC(COLUMN(M$2)/5)+2,FALSE)*SUMIFS('EPA US Data'!$I:$I,'EPA US Data'!$D:$D,'Country Selector'!$A$2,'EPA US Data'!$J:$J,$B$1,'EPA US Data'!$C:$C,M$2,'EPA US Data'!$G:$G,"&gt;="&amp;$A11,'EPA US Data'!$G:$G,"&lt;"&amp;$B11)*unit_conv*'State Downscaling Multipliers'!$B$9</f>
        <v>0</v>
      </c>
      <c r="N11" s="2">
        <f t="shared" ref="N11:Q11" si="60">M11+($R11-$M11)/5</f>
        <v>0</v>
      </c>
      <c r="O11" s="2">
        <f t="shared" si="60"/>
        <v>0</v>
      </c>
      <c r="P11" s="2">
        <f t="shared" si="60"/>
        <v>0</v>
      </c>
      <c r="Q11" s="2">
        <f t="shared" si="60"/>
        <v>0</v>
      </c>
      <c r="R11" s="105">
        <f>VLOOKUP($B$1,'Multipliers and Adjustments'!$A$70:$I$86,TRUNC(COLUMN(R$2)/5)+2,FALSE)*SUMIFS('EPA US Data'!$I:$I,'EPA US Data'!$D:$D,'Country Selector'!$A$2,'EPA US Data'!$J:$J,$B$1,'EPA US Data'!$C:$C,R$2,'EPA US Data'!$G:$G,"&gt;="&amp;$A11,'EPA US Data'!$G:$G,"&lt;"&amp;$B11)*unit_conv*'State Downscaling Multipliers'!$B$9</f>
        <v>0</v>
      </c>
      <c r="S11" s="2">
        <f t="shared" ref="S11:V11" si="61">R11+($W11-$R11)/5</f>
        <v>0</v>
      </c>
      <c r="T11" s="2">
        <f t="shared" si="61"/>
        <v>0</v>
      </c>
      <c r="U11" s="2">
        <f t="shared" si="61"/>
        <v>0</v>
      </c>
      <c r="V11" s="2">
        <f t="shared" si="61"/>
        <v>0</v>
      </c>
      <c r="W11" s="105">
        <f>VLOOKUP($B$1,'Multipliers and Adjustments'!$A$70:$I$86,TRUNC(COLUMN(W$2)/5)+2,FALSE)*SUMIFS('EPA US Data'!$I:$I,'EPA US Data'!$D:$D,'Country Selector'!$A$2,'EPA US Data'!$J:$J,$B$1,'EPA US Data'!$C:$C,W$2,'EPA US Data'!$G:$G,"&gt;="&amp;$A11,'EPA US Data'!$G:$G,"&lt;"&amp;$B11)*unit_conv*'State Downscaling Multipliers'!$B$9</f>
        <v>0</v>
      </c>
      <c r="X11" s="2">
        <f t="shared" ref="X11:AA11" si="62">W11+($AB11-$W11)/5</f>
        <v>0</v>
      </c>
      <c r="Y11" s="2">
        <f t="shared" si="62"/>
        <v>0</v>
      </c>
      <c r="Z11" s="2">
        <f t="shared" si="62"/>
        <v>0</v>
      </c>
      <c r="AA11" s="2">
        <f t="shared" si="62"/>
        <v>0</v>
      </c>
      <c r="AB11" s="105">
        <f>VLOOKUP($B$1,'Multipliers and Adjustments'!$A$70:$I$86,TRUNC(COLUMN(AB$2)/5)+2,FALSE)*SUMIFS('EPA US Data'!$I:$I,'EPA US Data'!$D:$D,'Country Selector'!$A$2,'EPA US Data'!$J:$J,$B$1,'EPA US Data'!$C:$C,AB$2,'EPA US Data'!$G:$G,"&gt;="&amp;$A11,'EPA US Data'!$G:$G,"&lt;"&amp;$B11)*unit_conv*'State Downscaling Multipliers'!$B$9</f>
        <v>0</v>
      </c>
      <c r="AC11" s="2">
        <f t="shared" ref="AC11:AF11" si="63">AB11+($AG11-$AB11)/5</f>
        <v>0</v>
      </c>
      <c r="AD11" s="2">
        <f t="shared" si="63"/>
        <v>0</v>
      </c>
      <c r="AE11" s="2">
        <f t="shared" si="63"/>
        <v>0</v>
      </c>
      <c r="AF11" s="2">
        <f t="shared" si="63"/>
        <v>0</v>
      </c>
      <c r="AG11" s="105">
        <f>VLOOKUP($B$1,'Multipliers and Adjustments'!$A$70:$I$86,TRUNC(COLUMN(AG$2)/5)+2,FALSE)*SUMIFS('EPA US Data'!$I:$I,'EPA US Data'!$D:$D,'Country Selector'!$A$2,'EPA US Data'!$J:$J,$B$1,'EPA US Data'!$C:$C,AG$2,'EPA US Data'!$G:$G,"&gt;="&amp;$A11,'EPA US Data'!$G:$G,"&lt;"&amp;$B11)*unit_conv*'State Downscaling Multipliers'!$B$9</f>
        <v>0</v>
      </c>
      <c r="AH11" s="2">
        <f t="shared" ref="AH11:AK11" si="64">AG11+($AL11-$AG11)/5</f>
        <v>0</v>
      </c>
      <c r="AI11" s="2">
        <f t="shared" si="64"/>
        <v>0</v>
      </c>
      <c r="AJ11" s="2">
        <f t="shared" si="64"/>
        <v>0</v>
      </c>
      <c r="AK11" s="2">
        <f t="shared" si="64"/>
        <v>0</v>
      </c>
      <c r="AL11" s="105">
        <f>VLOOKUP($B$1,'Multipliers and Adjustments'!$A$70:$I$86,TRUNC(COLUMN(AL$2)/5)+2,FALSE)*SUMIFS('EPA US Data'!$I:$I,'EPA US Data'!$D:$D,'Country Selector'!$A$2,'EPA US Data'!$J:$J,$B$1,'EPA US Data'!$C:$C,AL$2,'EPA US Data'!$G:$G,"&gt;="&amp;$A11,'EPA US Data'!$G:$G,"&lt;"&amp;$B11)*unit_conv*'State Downscaling Multipliers'!$B$9</f>
        <v>0</v>
      </c>
    </row>
    <row r="12" spans="1:38" x14ac:dyDescent="0.25">
      <c r="A12" s="49">
        <f t="shared" si="8"/>
        <v>-700</v>
      </c>
      <c r="B12" s="49">
        <f t="shared" si="0"/>
        <v>-650</v>
      </c>
      <c r="C12" s="105">
        <f>VLOOKUP($B$1,'Multipliers and Adjustments'!$A$70:$I$86,TRUNC(COLUMN(C$2)/5)+2,FALSE)*SUMIFS('EPA US Data'!$I:$I,'EPA US Data'!$D:$D,'Country Selector'!$A$2,'EPA US Data'!$J:$J,$B$1,'EPA US Data'!$C:$C,C$2,'EPA US Data'!$G:$G,"&gt;="&amp;$A12,'EPA US Data'!$G:$G,"&lt;"&amp;$B12)*unit_conv*'State Downscaling Multipliers'!$B$9</f>
        <v>0</v>
      </c>
      <c r="D12" s="2">
        <f t="shared" ref="D12:G12" si="65">C12+($H12-$C12)/5</f>
        <v>0</v>
      </c>
      <c r="E12" s="2">
        <f t="shared" si="65"/>
        <v>0</v>
      </c>
      <c r="F12" s="2">
        <f t="shared" si="65"/>
        <v>0</v>
      </c>
      <c r="G12" s="2">
        <f t="shared" si="65"/>
        <v>0</v>
      </c>
      <c r="H12" s="105">
        <f>VLOOKUP($B$1,'Multipliers and Adjustments'!$A$70:$I$86,TRUNC(COLUMN(H$2)/5)+2,FALSE)*SUMIFS('EPA US Data'!$I:$I,'EPA US Data'!$D:$D,'Country Selector'!$A$2,'EPA US Data'!$J:$J,$B$1,'EPA US Data'!$C:$C,H$2,'EPA US Data'!$G:$G,"&gt;="&amp;$A12,'EPA US Data'!$G:$G,"&lt;"&amp;$B12)*unit_conv*'State Downscaling Multipliers'!$B$9</f>
        <v>0</v>
      </c>
      <c r="I12" s="2">
        <f t="shared" ref="I12:L12" si="66">H12+($M12-$H12)/5</f>
        <v>0</v>
      </c>
      <c r="J12" s="2">
        <f t="shared" si="66"/>
        <v>0</v>
      </c>
      <c r="K12" s="2">
        <f t="shared" si="66"/>
        <v>0</v>
      </c>
      <c r="L12" s="2">
        <f t="shared" si="66"/>
        <v>0</v>
      </c>
      <c r="M12" s="105">
        <f>VLOOKUP($B$1,'Multipliers and Adjustments'!$A$70:$I$86,TRUNC(COLUMN(M$2)/5)+2,FALSE)*SUMIFS('EPA US Data'!$I:$I,'EPA US Data'!$D:$D,'Country Selector'!$A$2,'EPA US Data'!$J:$J,$B$1,'EPA US Data'!$C:$C,M$2,'EPA US Data'!$G:$G,"&gt;="&amp;$A12,'EPA US Data'!$G:$G,"&lt;"&amp;$B12)*unit_conv*'State Downscaling Multipliers'!$B$9</f>
        <v>0</v>
      </c>
      <c r="N12" s="2">
        <f t="shared" ref="N12:Q12" si="67">M12+($R12-$M12)/5</f>
        <v>0</v>
      </c>
      <c r="O12" s="2">
        <f t="shared" si="67"/>
        <v>0</v>
      </c>
      <c r="P12" s="2">
        <f t="shared" si="67"/>
        <v>0</v>
      </c>
      <c r="Q12" s="2">
        <f t="shared" si="67"/>
        <v>0</v>
      </c>
      <c r="R12" s="105">
        <f>VLOOKUP($B$1,'Multipliers and Adjustments'!$A$70:$I$86,TRUNC(COLUMN(R$2)/5)+2,FALSE)*SUMIFS('EPA US Data'!$I:$I,'EPA US Data'!$D:$D,'Country Selector'!$A$2,'EPA US Data'!$J:$J,$B$1,'EPA US Data'!$C:$C,R$2,'EPA US Data'!$G:$G,"&gt;="&amp;$A12,'EPA US Data'!$G:$G,"&lt;"&amp;$B12)*unit_conv*'State Downscaling Multipliers'!$B$9</f>
        <v>0</v>
      </c>
      <c r="S12" s="2">
        <f t="shared" ref="S12:V12" si="68">R12+($W12-$R12)/5</f>
        <v>0</v>
      </c>
      <c r="T12" s="2">
        <f t="shared" si="68"/>
        <v>0</v>
      </c>
      <c r="U12" s="2">
        <f t="shared" si="68"/>
        <v>0</v>
      </c>
      <c r="V12" s="2">
        <f t="shared" si="68"/>
        <v>0</v>
      </c>
      <c r="W12" s="105">
        <f>VLOOKUP($B$1,'Multipliers and Adjustments'!$A$70:$I$86,TRUNC(COLUMN(W$2)/5)+2,FALSE)*SUMIFS('EPA US Data'!$I:$I,'EPA US Data'!$D:$D,'Country Selector'!$A$2,'EPA US Data'!$J:$J,$B$1,'EPA US Data'!$C:$C,W$2,'EPA US Data'!$G:$G,"&gt;="&amp;$A12,'EPA US Data'!$G:$G,"&lt;"&amp;$B12)*unit_conv*'State Downscaling Multipliers'!$B$9</f>
        <v>0</v>
      </c>
      <c r="X12" s="2">
        <f t="shared" ref="X12:AA12" si="69">W12+($AB12-$W12)/5</f>
        <v>0</v>
      </c>
      <c r="Y12" s="2">
        <f t="shared" si="69"/>
        <v>0</v>
      </c>
      <c r="Z12" s="2">
        <f t="shared" si="69"/>
        <v>0</v>
      </c>
      <c r="AA12" s="2">
        <f t="shared" si="69"/>
        <v>0</v>
      </c>
      <c r="AB12" s="105">
        <f>VLOOKUP($B$1,'Multipliers and Adjustments'!$A$70:$I$86,TRUNC(COLUMN(AB$2)/5)+2,FALSE)*SUMIFS('EPA US Data'!$I:$I,'EPA US Data'!$D:$D,'Country Selector'!$A$2,'EPA US Data'!$J:$J,$B$1,'EPA US Data'!$C:$C,AB$2,'EPA US Data'!$G:$G,"&gt;="&amp;$A12,'EPA US Data'!$G:$G,"&lt;"&amp;$B12)*unit_conv*'State Downscaling Multipliers'!$B$9</f>
        <v>0</v>
      </c>
      <c r="AC12" s="2">
        <f t="shared" ref="AC12:AF12" si="70">AB12+($AG12-$AB12)/5</f>
        <v>0</v>
      </c>
      <c r="AD12" s="2">
        <f t="shared" si="70"/>
        <v>0</v>
      </c>
      <c r="AE12" s="2">
        <f t="shared" si="70"/>
        <v>0</v>
      </c>
      <c r="AF12" s="2">
        <f t="shared" si="70"/>
        <v>0</v>
      </c>
      <c r="AG12" s="105">
        <f>VLOOKUP($B$1,'Multipliers and Adjustments'!$A$70:$I$86,TRUNC(COLUMN(AG$2)/5)+2,FALSE)*SUMIFS('EPA US Data'!$I:$I,'EPA US Data'!$D:$D,'Country Selector'!$A$2,'EPA US Data'!$J:$J,$B$1,'EPA US Data'!$C:$C,AG$2,'EPA US Data'!$G:$G,"&gt;="&amp;$A12,'EPA US Data'!$G:$G,"&lt;"&amp;$B12)*unit_conv*'State Downscaling Multipliers'!$B$9</f>
        <v>0</v>
      </c>
      <c r="AH12" s="2">
        <f t="shared" ref="AH12:AK12" si="71">AG12+($AL12-$AG12)/5</f>
        <v>0</v>
      </c>
      <c r="AI12" s="2">
        <f t="shared" si="71"/>
        <v>0</v>
      </c>
      <c r="AJ12" s="2">
        <f t="shared" si="71"/>
        <v>0</v>
      </c>
      <c r="AK12" s="2">
        <f t="shared" si="71"/>
        <v>0</v>
      </c>
      <c r="AL12" s="105">
        <f>VLOOKUP($B$1,'Multipliers and Adjustments'!$A$70:$I$86,TRUNC(COLUMN(AL$2)/5)+2,FALSE)*SUMIFS('EPA US Data'!$I:$I,'EPA US Data'!$D:$D,'Country Selector'!$A$2,'EPA US Data'!$J:$J,$B$1,'EPA US Data'!$C:$C,AL$2,'EPA US Data'!$G:$G,"&gt;="&amp;$A12,'EPA US Data'!$G:$G,"&lt;"&amp;$B12)*unit_conv*'State Downscaling Multipliers'!$B$9</f>
        <v>0</v>
      </c>
    </row>
    <row r="13" spans="1:38" x14ac:dyDescent="0.25">
      <c r="A13" s="49">
        <f t="shared" si="8"/>
        <v>-650</v>
      </c>
      <c r="B13" s="49">
        <f t="shared" si="0"/>
        <v>-600</v>
      </c>
      <c r="C13" s="105">
        <f>VLOOKUP($B$1,'Multipliers and Adjustments'!$A$70:$I$86,TRUNC(COLUMN(C$2)/5)+2,FALSE)*SUMIFS('EPA US Data'!$I:$I,'EPA US Data'!$D:$D,'Country Selector'!$A$2,'EPA US Data'!$J:$J,$B$1,'EPA US Data'!$C:$C,C$2,'EPA US Data'!$G:$G,"&gt;="&amp;$A13,'EPA US Data'!$G:$G,"&lt;"&amp;$B13)*unit_conv*'State Downscaling Multipliers'!$B$9</f>
        <v>0</v>
      </c>
      <c r="D13" s="2">
        <f t="shared" ref="D13:G13" si="72">C13+($H13-$C13)/5</f>
        <v>0</v>
      </c>
      <c r="E13" s="2">
        <f t="shared" si="72"/>
        <v>0</v>
      </c>
      <c r="F13" s="2">
        <f t="shared" si="72"/>
        <v>0</v>
      </c>
      <c r="G13" s="2">
        <f t="shared" si="72"/>
        <v>0</v>
      </c>
      <c r="H13" s="105">
        <f>VLOOKUP($B$1,'Multipliers and Adjustments'!$A$70:$I$86,TRUNC(COLUMN(H$2)/5)+2,FALSE)*SUMIFS('EPA US Data'!$I:$I,'EPA US Data'!$D:$D,'Country Selector'!$A$2,'EPA US Data'!$J:$J,$B$1,'EPA US Data'!$C:$C,H$2,'EPA US Data'!$G:$G,"&gt;="&amp;$A13,'EPA US Data'!$G:$G,"&lt;"&amp;$B13)*unit_conv*'State Downscaling Multipliers'!$B$9</f>
        <v>0</v>
      </c>
      <c r="I13" s="2">
        <f t="shared" ref="I13:L13" si="73">H13+($M13-$H13)/5</f>
        <v>0</v>
      </c>
      <c r="J13" s="2">
        <f t="shared" si="73"/>
        <v>0</v>
      </c>
      <c r="K13" s="2">
        <f t="shared" si="73"/>
        <v>0</v>
      </c>
      <c r="L13" s="2">
        <f t="shared" si="73"/>
        <v>0</v>
      </c>
      <c r="M13" s="105">
        <f>VLOOKUP($B$1,'Multipliers and Adjustments'!$A$70:$I$86,TRUNC(COLUMN(M$2)/5)+2,FALSE)*SUMIFS('EPA US Data'!$I:$I,'EPA US Data'!$D:$D,'Country Selector'!$A$2,'EPA US Data'!$J:$J,$B$1,'EPA US Data'!$C:$C,M$2,'EPA US Data'!$G:$G,"&gt;="&amp;$A13,'EPA US Data'!$G:$G,"&lt;"&amp;$B13)*unit_conv*'State Downscaling Multipliers'!$B$9</f>
        <v>0</v>
      </c>
      <c r="N13" s="2">
        <f t="shared" ref="N13:Q13" si="74">M13+($R13-$M13)/5</f>
        <v>0</v>
      </c>
      <c r="O13" s="2">
        <f t="shared" si="74"/>
        <v>0</v>
      </c>
      <c r="P13" s="2">
        <f t="shared" si="74"/>
        <v>0</v>
      </c>
      <c r="Q13" s="2">
        <f t="shared" si="74"/>
        <v>0</v>
      </c>
      <c r="R13" s="105">
        <f>VLOOKUP($B$1,'Multipliers and Adjustments'!$A$70:$I$86,TRUNC(COLUMN(R$2)/5)+2,FALSE)*SUMIFS('EPA US Data'!$I:$I,'EPA US Data'!$D:$D,'Country Selector'!$A$2,'EPA US Data'!$J:$J,$B$1,'EPA US Data'!$C:$C,R$2,'EPA US Data'!$G:$G,"&gt;="&amp;$A13,'EPA US Data'!$G:$G,"&lt;"&amp;$B13)*unit_conv*'State Downscaling Multipliers'!$B$9</f>
        <v>0</v>
      </c>
      <c r="S13" s="2">
        <f t="shared" ref="S13:V13" si="75">R13+($W13-$R13)/5</f>
        <v>0</v>
      </c>
      <c r="T13" s="2">
        <f t="shared" si="75"/>
        <v>0</v>
      </c>
      <c r="U13" s="2">
        <f t="shared" si="75"/>
        <v>0</v>
      </c>
      <c r="V13" s="2">
        <f t="shared" si="75"/>
        <v>0</v>
      </c>
      <c r="W13" s="105">
        <f>VLOOKUP($B$1,'Multipliers and Adjustments'!$A$70:$I$86,TRUNC(COLUMN(W$2)/5)+2,FALSE)*SUMIFS('EPA US Data'!$I:$I,'EPA US Data'!$D:$D,'Country Selector'!$A$2,'EPA US Data'!$J:$J,$B$1,'EPA US Data'!$C:$C,W$2,'EPA US Data'!$G:$G,"&gt;="&amp;$A13,'EPA US Data'!$G:$G,"&lt;"&amp;$B13)*unit_conv*'State Downscaling Multipliers'!$B$9</f>
        <v>0</v>
      </c>
      <c r="X13" s="2">
        <f t="shared" ref="X13:AA13" si="76">W13+($AB13-$W13)/5</f>
        <v>0</v>
      </c>
      <c r="Y13" s="2">
        <f t="shared" si="76"/>
        <v>0</v>
      </c>
      <c r="Z13" s="2">
        <f t="shared" si="76"/>
        <v>0</v>
      </c>
      <c r="AA13" s="2">
        <f t="shared" si="76"/>
        <v>0</v>
      </c>
      <c r="AB13" s="105">
        <f>VLOOKUP($B$1,'Multipliers and Adjustments'!$A$70:$I$86,TRUNC(COLUMN(AB$2)/5)+2,FALSE)*SUMIFS('EPA US Data'!$I:$I,'EPA US Data'!$D:$D,'Country Selector'!$A$2,'EPA US Data'!$J:$J,$B$1,'EPA US Data'!$C:$C,AB$2,'EPA US Data'!$G:$G,"&gt;="&amp;$A13,'EPA US Data'!$G:$G,"&lt;"&amp;$B13)*unit_conv*'State Downscaling Multipliers'!$B$9</f>
        <v>0</v>
      </c>
      <c r="AC13" s="2">
        <f t="shared" ref="AC13:AF13" si="77">AB13+($AG13-$AB13)/5</f>
        <v>0</v>
      </c>
      <c r="AD13" s="2">
        <f t="shared" si="77"/>
        <v>0</v>
      </c>
      <c r="AE13" s="2">
        <f t="shared" si="77"/>
        <v>0</v>
      </c>
      <c r="AF13" s="2">
        <f t="shared" si="77"/>
        <v>0</v>
      </c>
      <c r="AG13" s="105">
        <f>VLOOKUP($B$1,'Multipliers and Adjustments'!$A$70:$I$86,TRUNC(COLUMN(AG$2)/5)+2,FALSE)*SUMIFS('EPA US Data'!$I:$I,'EPA US Data'!$D:$D,'Country Selector'!$A$2,'EPA US Data'!$J:$J,$B$1,'EPA US Data'!$C:$C,AG$2,'EPA US Data'!$G:$G,"&gt;="&amp;$A13,'EPA US Data'!$G:$G,"&lt;"&amp;$B13)*unit_conv*'State Downscaling Multipliers'!$B$9</f>
        <v>0</v>
      </c>
      <c r="AH13" s="2">
        <f t="shared" ref="AH13:AK13" si="78">AG13+($AL13-$AG13)/5</f>
        <v>0</v>
      </c>
      <c r="AI13" s="2">
        <f t="shared" si="78"/>
        <v>0</v>
      </c>
      <c r="AJ13" s="2">
        <f t="shared" si="78"/>
        <v>0</v>
      </c>
      <c r="AK13" s="2">
        <f t="shared" si="78"/>
        <v>0</v>
      </c>
      <c r="AL13" s="105">
        <f>VLOOKUP($B$1,'Multipliers and Adjustments'!$A$70:$I$86,TRUNC(COLUMN(AL$2)/5)+2,FALSE)*SUMIFS('EPA US Data'!$I:$I,'EPA US Data'!$D:$D,'Country Selector'!$A$2,'EPA US Data'!$J:$J,$B$1,'EPA US Data'!$C:$C,AL$2,'EPA US Data'!$G:$G,"&gt;="&amp;$A13,'EPA US Data'!$G:$G,"&lt;"&amp;$B13)*unit_conv*'State Downscaling Multipliers'!$B$9</f>
        <v>0</v>
      </c>
    </row>
    <row r="14" spans="1:38" x14ac:dyDescent="0.25">
      <c r="A14" s="49">
        <f t="shared" si="8"/>
        <v>-600</v>
      </c>
      <c r="B14" s="49">
        <f t="shared" si="0"/>
        <v>-550</v>
      </c>
      <c r="C14" s="105">
        <f>VLOOKUP($B$1,'Multipliers and Adjustments'!$A$70:$I$86,TRUNC(COLUMN(C$2)/5)+2,FALSE)*SUMIFS('EPA US Data'!$I:$I,'EPA US Data'!$D:$D,'Country Selector'!$A$2,'EPA US Data'!$J:$J,$B$1,'EPA US Data'!$C:$C,C$2,'EPA US Data'!$G:$G,"&gt;="&amp;$A14,'EPA US Data'!$G:$G,"&lt;"&amp;$B14)*unit_conv*'State Downscaling Multipliers'!$B$9</f>
        <v>0</v>
      </c>
      <c r="D14" s="2">
        <f t="shared" ref="D14:G14" si="79">C14+($H14-$C14)/5</f>
        <v>0</v>
      </c>
      <c r="E14" s="2">
        <f t="shared" si="79"/>
        <v>0</v>
      </c>
      <c r="F14" s="2">
        <f t="shared" si="79"/>
        <v>0</v>
      </c>
      <c r="G14" s="2">
        <f t="shared" si="79"/>
        <v>0</v>
      </c>
      <c r="H14" s="105">
        <f>VLOOKUP($B$1,'Multipliers and Adjustments'!$A$70:$I$86,TRUNC(COLUMN(H$2)/5)+2,FALSE)*SUMIFS('EPA US Data'!$I:$I,'EPA US Data'!$D:$D,'Country Selector'!$A$2,'EPA US Data'!$J:$J,$B$1,'EPA US Data'!$C:$C,H$2,'EPA US Data'!$G:$G,"&gt;="&amp;$A14,'EPA US Data'!$G:$G,"&lt;"&amp;$B14)*unit_conv*'State Downscaling Multipliers'!$B$9</f>
        <v>0</v>
      </c>
      <c r="I14" s="2">
        <f t="shared" ref="I14:L14" si="80">H14+($M14-$H14)/5</f>
        <v>0</v>
      </c>
      <c r="J14" s="2">
        <f t="shared" si="80"/>
        <v>0</v>
      </c>
      <c r="K14" s="2">
        <f t="shared" si="80"/>
        <v>0</v>
      </c>
      <c r="L14" s="2">
        <f t="shared" si="80"/>
        <v>0</v>
      </c>
      <c r="M14" s="105">
        <f>VLOOKUP($B$1,'Multipliers and Adjustments'!$A$70:$I$86,TRUNC(COLUMN(M$2)/5)+2,FALSE)*SUMIFS('EPA US Data'!$I:$I,'EPA US Data'!$D:$D,'Country Selector'!$A$2,'EPA US Data'!$J:$J,$B$1,'EPA US Data'!$C:$C,M$2,'EPA US Data'!$G:$G,"&gt;="&amp;$A14,'EPA US Data'!$G:$G,"&lt;"&amp;$B14)*unit_conv*'State Downscaling Multipliers'!$B$9</f>
        <v>0</v>
      </c>
      <c r="N14" s="2">
        <f t="shared" ref="N14:Q14" si="81">M14+($R14-$M14)/5</f>
        <v>0</v>
      </c>
      <c r="O14" s="2">
        <f t="shared" si="81"/>
        <v>0</v>
      </c>
      <c r="P14" s="2">
        <f t="shared" si="81"/>
        <v>0</v>
      </c>
      <c r="Q14" s="2">
        <f t="shared" si="81"/>
        <v>0</v>
      </c>
      <c r="R14" s="105">
        <f>VLOOKUP($B$1,'Multipliers and Adjustments'!$A$70:$I$86,TRUNC(COLUMN(R$2)/5)+2,FALSE)*SUMIFS('EPA US Data'!$I:$I,'EPA US Data'!$D:$D,'Country Selector'!$A$2,'EPA US Data'!$J:$J,$B$1,'EPA US Data'!$C:$C,R$2,'EPA US Data'!$G:$G,"&gt;="&amp;$A14,'EPA US Data'!$G:$G,"&lt;"&amp;$B14)*unit_conv*'State Downscaling Multipliers'!$B$9</f>
        <v>0</v>
      </c>
      <c r="S14" s="2">
        <f t="shared" ref="S14:V14" si="82">R14+($W14-$R14)/5</f>
        <v>0</v>
      </c>
      <c r="T14" s="2">
        <f t="shared" si="82"/>
        <v>0</v>
      </c>
      <c r="U14" s="2">
        <f t="shared" si="82"/>
        <v>0</v>
      </c>
      <c r="V14" s="2">
        <f t="shared" si="82"/>
        <v>0</v>
      </c>
      <c r="W14" s="105">
        <f>VLOOKUP($B$1,'Multipliers and Adjustments'!$A$70:$I$86,TRUNC(COLUMN(W$2)/5)+2,FALSE)*SUMIFS('EPA US Data'!$I:$I,'EPA US Data'!$D:$D,'Country Selector'!$A$2,'EPA US Data'!$J:$J,$B$1,'EPA US Data'!$C:$C,W$2,'EPA US Data'!$G:$G,"&gt;="&amp;$A14,'EPA US Data'!$G:$G,"&lt;"&amp;$B14)*unit_conv*'State Downscaling Multipliers'!$B$9</f>
        <v>0</v>
      </c>
      <c r="X14" s="2">
        <f t="shared" ref="X14:AA14" si="83">W14+($AB14-$W14)/5</f>
        <v>0</v>
      </c>
      <c r="Y14" s="2">
        <f t="shared" si="83"/>
        <v>0</v>
      </c>
      <c r="Z14" s="2">
        <f t="shared" si="83"/>
        <v>0</v>
      </c>
      <c r="AA14" s="2">
        <f t="shared" si="83"/>
        <v>0</v>
      </c>
      <c r="AB14" s="105">
        <f>VLOOKUP($B$1,'Multipliers and Adjustments'!$A$70:$I$86,TRUNC(COLUMN(AB$2)/5)+2,FALSE)*SUMIFS('EPA US Data'!$I:$I,'EPA US Data'!$D:$D,'Country Selector'!$A$2,'EPA US Data'!$J:$J,$B$1,'EPA US Data'!$C:$C,AB$2,'EPA US Data'!$G:$G,"&gt;="&amp;$A14,'EPA US Data'!$G:$G,"&lt;"&amp;$B14)*unit_conv*'State Downscaling Multipliers'!$B$9</f>
        <v>0</v>
      </c>
      <c r="AC14" s="2">
        <f t="shared" ref="AC14:AF14" si="84">AB14+($AG14-$AB14)/5</f>
        <v>0</v>
      </c>
      <c r="AD14" s="2">
        <f t="shared" si="84"/>
        <v>0</v>
      </c>
      <c r="AE14" s="2">
        <f t="shared" si="84"/>
        <v>0</v>
      </c>
      <c r="AF14" s="2">
        <f t="shared" si="84"/>
        <v>0</v>
      </c>
      <c r="AG14" s="105">
        <f>VLOOKUP($B$1,'Multipliers and Adjustments'!$A$70:$I$86,TRUNC(COLUMN(AG$2)/5)+2,FALSE)*SUMIFS('EPA US Data'!$I:$I,'EPA US Data'!$D:$D,'Country Selector'!$A$2,'EPA US Data'!$J:$J,$B$1,'EPA US Data'!$C:$C,AG$2,'EPA US Data'!$G:$G,"&gt;="&amp;$A14,'EPA US Data'!$G:$G,"&lt;"&amp;$B14)*unit_conv*'State Downscaling Multipliers'!$B$9</f>
        <v>0</v>
      </c>
      <c r="AH14" s="2">
        <f t="shared" ref="AH14:AK14" si="85">AG14+($AL14-$AG14)/5</f>
        <v>0</v>
      </c>
      <c r="AI14" s="2">
        <f t="shared" si="85"/>
        <v>0</v>
      </c>
      <c r="AJ14" s="2">
        <f t="shared" si="85"/>
        <v>0</v>
      </c>
      <c r="AK14" s="2">
        <f t="shared" si="85"/>
        <v>0</v>
      </c>
      <c r="AL14" s="105">
        <f>VLOOKUP($B$1,'Multipliers and Adjustments'!$A$70:$I$86,TRUNC(COLUMN(AL$2)/5)+2,FALSE)*SUMIFS('EPA US Data'!$I:$I,'EPA US Data'!$D:$D,'Country Selector'!$A$2,'EPA US Data'!$J:$J,$B$1,'EPA US Data'!$C:$C,AL$2,'EPA US Data'!$G:$G,"&gt;="&amp;$A14,'EPA US Data'!$G:$G,"&lt;"&amp;$B14)*unit_conv*'State Downscaling Multipliers'!$B$9</f>
        <v>0</v>
      </c>
    </row>
    <row r="15" spans="1:38" x14ac:dyDescent="0.25">
      <c r="A15" s="49">
        <f t="shared" si="8"/>
        <v>-550</v>
      </c>
      <c r="B15" s="49">
        <f t="shared" si="0"/>
        <v>-500</v>
      </c>
      <c r="C15" s="105">
        <f>VLOOKUP($B$1,'Multipliers and Adjustments'!$A$70:$I$86,TRUNC(COLUMN(C$2)/5)+2,FALSE)*SUMIFS('EPA US Data'!$I:$I,'EPA US Data'!$D:$D,'Country Selector'!$A$2,'EPA US Data'!$J:$J,$B$1,'EPA US Data'!$C:$C,C$2,'EPA US Data'!$G:$G,"&gt;="&amp;$A15,'EPA US Data'!$G:$G,"&lt;"&amp;$B15)*unit_conv*'State Downscaling Multipliers'!$B$9</f>
        <v>0</v>
      </c>
      <c r="D15" s="2">
        <f t="shared" ref="D15:G15" si="86">C15+($H15-$C15)/5</f>
        <v>0</v>
      </c>
      <c r="E15" s="2">
        <f t="shared" si="86"/>
        <v>0</v>
      </c>
      <c r="F15" s="2">
        <f t="shared" si="86"/>
        <v>0</v>
      </c>
      <c r="G15" s="2">
        <f t="shared" si="86"/>
        <v>0</v>
      </c>
      <c r="H15" s="105">
        <f>VLOOKUP($B$1,'Multipliers and Adjustments'!$A$70:$I$86,TRUNC(COLUMN(H$2)/5)+2,FALSE)*SUMIFS('EPA US Data'!$I:$I,'EPA US Data'!$D:$D,'Country Selector'!$A$2,'EPA US Data'!$J:$J,$B$1,'EPA US Data'!$C:$C,H$2,'EPA US Data'!$G:$G,"&gt;="&amp;$A15,'EPA US Data'!$G:$G,"&lt;"&amp;$B15)*unit_conv*'State Downscaling Multipliers'!$B$9</f>
        <v>0</v>
      </c>
      <c r="I15" s="2">
        <f t="shared" ref="I15:L15" si="87">H15+($M15-$H15)/5</f>
        <v>0</v>
      </c>
      <c r="J15" s="2">
        <f t="shared" si="87"/>
        <v>0</v>
      </c>
      <c r="K15" s="2">
        <f t="shared" si="87"/>
        <v>0</v>
      </c>
      <c r="L15" s="2">
        <f t="shared" si="87"/>
        <v>0</v>
      </c>
      <c r="M15" s="105">
        <f>VLOOKUP($B$1,'Multipliers and Adjustments'!$A$70:$I$86,TRUNC(COLUMN(M$2)/5)+2,FALSE)*SUMIFS('EPA US Data'!$I:$I,'EPA US Data'!$D:$D,'Country Selector'!$A$2,'EPA US Data'!$J:$J,$B$1,'EPA US Data'!$C:$C,M$2,'EPA US Data'!$G:$G,"&gt;="&amp;$A15,'EPA US Data'!$G:$G,"&lt;"&amp;$B15)*unit_conv*'State Downscaling Multipliers'!$B$9</f>
        <v>0</v>
      </c>
      <c r="N15" s="2">
        <f t="shared" ref="N15:Q15" si="88">M15+($R15-$M15)/5</f>
        <v>0</v>
      </c>
      <c r="O15" s="2">
        <f t="shared" si="88"/>
        <v>0</v>
      </c>
      <c r="P15" s="2">
        <f t="shared" si="88"/>
        <v>0</v>
      </c>
      <c r="Q15" s="2">
        <f t="shared" si="88"/>
        <v>0</v>
      </c>
      <c r="R15" s="105">
        <f>VLOOKUP($B$1,'Multipliers and Adjustments'!$A$70:$I$86,TRUNC(COLUMN(R$2)/5)+2,FALSE)*SUMIFS('EPA US Data'!$I:$I,'EPA US Data'!$D:$D,'Country Selector'!$A$2,'EPA US Data'!$J:$J,$B$1,'EPA US Data'!$C:$C,R$2,'EPA US Data'!$G:$G,"&gt;="&amp;$A15,'EPA US Data'!$G:$G,"&lt;"&amp;$B15)*unit_conv*'State Downscaling Multipliers'!$B$9</f>
        <v>0</v>
      </c>
      <c r="S15" s="2">
        <f t="shared" ref="S15:V15" si="89">R15+($W15-$R15)/5</f>
        <v>0</v>
      </c>
      <c r="T15" s="2">
        <f t="shared" si="89"/>
        <v>0</v>
      </c>
      <c r="U15" s="2">
        <f t="shared" si="89"/>
        <v>0</v>
      </c>
      <c r="V15" s="2">
        <f t="shared" si="89"/>
        <v>0</v>
      </c>
      <c r="W15" s="105">
        <f>VLOOKUP($B$1,'Multipliers and Adjustments'!$A$70:$I$86,TRUNC(COLUMN(W$2)/5)+2,FALSE)*SUMIFS('EPA US Data'!$I:$I,'EPA US Data'!$D:$D,'Country Selector'!$A$2,'EPA US Data'!$J:$J,$B$1,'EPA US Data'!$C:$C,W$2,'EPA US Data'!$G:$G,"&gt;="&amp;$A15,'EPA US Data'!$G:$G,"&lt;"&amp;$B15)*unit_conv*'State Downscaling Multipliers'!$B$9</f>
        <v>0</v>
      </c>
      <c r="X15" s="2">
        <f t="shared" ref="X15:AA15" si="90">W15+($AB15-$W15)/5</f>
        <v>0</v>
      </c>
      <c r="Y15" s="2">
        <f t="shared" si="90"/>
        <v>0</v>
      </c>
      <c r="Z15" s="2">
        <f t="shared" si="90"/>
        <v>0</v>
      </c>
      <c r="AA15" s="2">
        <f t="shared" si="90"/>
        <v>0</v>
      </c>
      <c r="AB15" s="105">
        <f>VLOOKUP($B$1,'Multipliers and Adjustments'!$A$70:$I$86,TRUNC(COLUMN(AB$2)/5)+2,FALSE)*SUMIFS('EPA US Data'!$I:$I,'EPA US Data'!$D:$D,'Country Selector'!$A$2,'EPA US Data'!$J:$J,$B$1,'EPA US Data'!$C:$C,AB$2,'EPA US Data'!$G:$G,"&gt;="&amp;$A15,'EPA US Data'!$G:$G,"&lt;"&amp;$B15)*unit_conv*'State Downscaling Multipliers'!$B$9</f>
        <v>0</v>
      </c>
      <c r="AC15" s="2">
        <f t="shared" ref="AC15:AF15" si="91">AB15+($AG15-$AB15)/5</f>
        <v>0</v>
      </c>
      <c r="AD15" s="2">
        <f t="shared" si="91"/>
        <v>0</v>
      </c>
      <c r="AE15" s="2">
        <f t="shared" si="91"/>
        <v>0</v>
      </c>
      <c r="AF15" s="2">
        <f t="shared" si="91"/>
        <v>0</v>
      </c>
      <c r="AG15" s="105">
        <f>VLOOKUP($B$1,'Multipliers and Adjustments'!$A$70:$I$86,TRUNC(COLUMN(AG$2)/5)+2,FALSE)*SUMIFS('EPA US Data'!$I:$I,'EPA US Data'!$D:$D,'Country Selector'!$A$2,'EPA US Data'!$J:$J,$B$1,'EPA US Data'!$C:$C,AG$2,'EPA US Data'!$G:$G,"&gt;="&amp;$A15,'EPA US Data'!$G:$G,"&lt;"&amp;$B15)*unit_conv*'State Downscaling Multipliers'!$B$9</f>
        <v>0</v>
      </c>
      <c r="AH15" s="2">
        <f t="shared" ref="AH15:AK15" si="92">AG15+($AL15-$AG15)/5</f>
        <v>0</v>
      </c>
      <c r="AI15" s="2">
        <f t="shared" si="92"/>
        <v>0</v>
      </c>
      <c r="AJ15" s="2">
        <f t="shared" si="92"/>
        <v>0</v>
      </c>
      <c r="AK15" s="2">
        <f t="shared" si="92"/>
        <v>0</v>
      </c>
      <c r="AL15" s="105">
        <f>VLOOKUP($B$1,'Multipliers and Adjustments'!$A$70:$I$86,TRUNC(COLUMN(AL$2)/5)+2,FALSE)*SUMIFS('EPA US Data'!$I:$I,'EPA US Data'!$D:$D,'Country Selector'!$A$2,'EPA US Data'!$J:$J,$B$1,'EPA US Data'!$C:$C,AL$2,'EPA US Data'!$G:$G,"&gt;="&amp;$A15,'EPA US Data'!$G:$G,"&lt;"&amp;$B15)*unit_conv*'State Downscaling Multipliers'!$B$9</f>
        <v>0</v>
      </c>
    </row>
    <row r="16" spans="1:38" x14ac:dyDescent="0.25">
      <c r="A16" s="49">
        <f t="shared" si="8"/>
        <v>-500</v>
      </c>
      <c r="B16" s="49">
        <f t="shared" si="0"/>
        <v>-450</v>
      </c>
      <c r="C16" s="105">
        <f>VLOOKUP($B$1,'Multipliers and Adjustments'!$A$70:$I$86,TRUNC(COLUMN(C$2)/5)+2,FALSE)*SUMIFS('EPA US Data'!$I:$I,'EPA US Data'!$D:$D,'Country Selector'!$A$2,'EPA US Data'!$J:$J,$B$1,'EPA US Data'!$C:$C,C$2,'EPA US Data'!$G:$G,"&gt;="&amp;$A16,'EPA US Data'!$G:$G,"&lt;"&amp;$B16)*unit_conv*'State Downscaling Multipliers'!$B$9</f>
        <v>0</v>
      </c>
      <c r="D16" s="2">
        <f t="shared" ref="D16:G16" si="93">C16+($H16-$C16)/5</f>
        <v>0</v>
      </c>
      <c r="E16" s="2">
        <f t="shared" si="93"/>
        <v>0</v>
      </c>
      <c r="F16" s="2">
        <f t="shared" si="93"/>
        <v>0</v>
      </c>
      <c r="G16" s="2">
        <f t="shared" si="93"/>
        <v>0</v>
      </c>
      <c r="H16" s="105">
        <f>VLOOKUP($B$1,'Multipliers and Adjustments'!$A$70:$I$86,TRUNC(COLUMN(H$2)/5)+2,FALSE)*SUMIFS('EPA US Data'!$I:$I,'EPA US Data'!$D:$D,'Country Selector'!$A$2,'EPA US Data'!$J:$J,$B$1,'EPA US Data'!$C:$C,H$2,'EPA US Data'!$G:$G,"&gt;="&amp;$A16,'EPA US Data'!$G:$G,"&lt;"&amp;$B16)*unit_conv*'State Downscaling Multipliers'!$B$9</f>
        <v>0</v>
      </c>
      <c r="I16" s="2">
        <f t="shared" ref="I16:L16" si="94">H16+($M16-$H16)/5</f>
        <v>0</v>
      </c>
      <c r="J16" s="2">
        <f t="shared" si="94"/>
        <v>0</v>
      </c>
      <c r="K16" s="2">
        <f t="shared" si="94"/>
        <v>0</v>
      </c>
      <c r="L16" s="2">
        <f t="shared" si="94"/>
        <v>0</v>
      </c>
      <c r="M16" s="105">
        <f>VLOOKUP($B$1,'Multipliers and Adjustments'!$A$70:$I$86,TRUNC(COLUMN(M$2)/5)+2,FALSE)*SUMIFS('EPA US Data'!$I:$I,'EPA US Data'!$D:$D,'Country Selector'!$A$2,'EPA US Data'!$J:$J,$B$1,'EPA US Data'!$C:$C,M$2,'EPA US Data'!$G:$G,"&gt;="&amp;$A16,'EPA US Data'!$G:$G,"&lt;"&amp;$B16)*unit_conv*'State Downscaling Multipliers'!$B$9</f>
        <v>0</v>
      </c>
      <c r="N16" s="2">
        <f t="shared" ref="N16:Q16" si="95">M16+($R16-$M16)/5</f>
        <v>0</v>
      </c>
      <c r="O16" s="2">
        <f t="shared" si="95"/>
        <v>0</v>
      </c>
      <c r="P16" s="2">
        <f t="shared" si="95"/>
        <v>0</v>
      </c>
      <c r="Q16" s="2">
        <f t="shared" si="95"/>
        <v>0</v>
      </c>
      <c r="R16" s="105">
        <f>VLOOKUP($B$1,'Multipliers and Adjustments'!$A$70:$I$86,TRUNC(COLUMN(R$2)/5)+2,FALSE)*SUMIFS('EPA US Data'!$I:$I,'EPA US Data'!$D:$D,'Country Selector'!$A$2,'EPA US Data'!$J:$J,$B$1,'EPA US Data'!$C:$C,R$2,'EPA US Data'!$G:$G,"&gt;="&amp;$A16,'EPA US Data'!$G:$G,"&lt;"&amp;$B16)*unit_conv*'State Downscaling Multipliers'!$B$9</f>
        <v>0</v>
      </c>
      <c r="S16" s="2">
        <f t="shared" ref="S16:V16" si="96">R16+($W16-$R16)/5</f>
        <v>0</v>
      </c>
      <c r="T16" s="2">
        <f t="shared" si="96"/>
        <v>0</v>
      </c>
      <c r="U16" s="2">
        <f t="shared" si="96"/>
        <v>0</v>
      </c>
      <c r="V16" s="2">
        <f t="shared" si="96"/>
        <v>0</v>
      </c>
      <c r="W16" s="105">
        <f>VLOOKUP($B$1,'Multipliers and Adjustments'!$A$70:$I$86,TRUNC(COLUMN(W$2)/5)+2,FALSE)*SUMIFS('EPA US Data'!$I:$I,'EPA US Data'!$D:$D,'Country Selector'!$A$2,'EPA US Data'!$J:$J,$B$1,'EPA US Data'!$C:$C,W$2,'EPA US Data'!$G:$G,"&gt;="&amp;$A16,'EPA US Data'!$G:$G,"&lt;"&amp;$B16)*unit_conv*'State Downscaling Multipliers'!$B$9</f>
        <v>0</v>
      </c>
      <c r="X16" s="2">
        <f t="shared" ref="X16:AA16" si="97">W16+($AB16-$W16)/5</f>
        <v>0</v>
      </c>
      <c r="Y16" s="2">
        <f t="shared" si="97"/>
        <v>0</v>
      </c>
      <c r="Z16" s="2">
        <f t="shared" si="97"/>
        <v>0</v>
      </c>
      <c r="AA16" s="2">
        <f t="shared" si="97"/>
        <v>0</v>
      </c>
      <c r="AB16" s="105">
        <f>VLOOKUP($B$1,'Multipliers and Adjustments'!$A$70:$I$86,TRUNC(COLUMN(AB$2)/5)+2,FALSE)*SUMIFS('EPA US Data'!$I:$I,'EPA US Data'!$D:$D,'Country Selector'!$A$2,'EPA US Data'!$J:$J,$B$1,'EPA US Data'!$C:$C,AB$2,'EPA US Data'!$G:$G,"&gt;="&amp;$A16,'EPA US Data'!$G:$G,"&lt;"&amp;$B16)*unit_conv*'State Downscaling Multipliers'!$B$9</f>
        <v>0</v>
      </c>
      <c r="AC16" s="2">
        <f t="shared" ref="AC16:AF16" si="98">AB16+($AG16-$AB16)/5</f>
        <v>0</v>
      </c>
      <c r="AD16" s="2">
        <f t="shared" si="98"/>
        <v>0</v>
      </c>
      <c r="AE16" s="2">
        <f t="shared" si="98"/>
        <v>0</v>
      </c>
      <c r="AF16" s="2">
        <f t="shared" si="98"/>
        <v>0</v>
      </c>
      <c r="AG16" s="105">
        <f>VLOOKUP($B$1,'Multipliers and Adjustments'!$A$70:$I$86,TRUNC(COLUMN(AG$2)/5)+2,FALSE)*SUMIFS('EPA US Data'!$I:$I,'EPA US Data'!$D:$D,'Country Selector'!$A$2,'EPA US Data'!$J:$J,$B$1,'EPA US Data'!$C:$C,AG$2,'EPA US Data'!$G:$G,"&gt;="&amp;$A16,'EPA US Data'!$G:$G,"&lt;"&amp;$B16)*unit_conv*'State Downscaling Multipliers'!$B$9</f>
        <v>0</v>
      </c>
      <c r="AH16" s="2">
        <f t="shared" ref="AH16:AK16" si="99">AG16+($AL16-$AG16)/5</f>
        <v>0</v>
      </c>
      <c r="AI16" s="2">
        <f t="shared" si="99"/>
        <v>0</v>
      </c>
      <c r="AJ16" s="2">
        <f t="shared" si="99"/>
        <v>0</v>
      </c>
      <c r="AK16" s="2">
        <f t="shared" si="99"/>
        <v>0</v>
      </c>
      <c r="AL16" s="105">
        <f>VLOOKUP($B$1,'Multipliers and Adjustments'!$A$70:$I$86,TRUNC(COLUMN(AL$2)/5)+2,FALSE)*SUMIFS('EPA US Data'!$I:$I,'EPA US Data'!$D:$D,'Country Selector'!$A$2,'EPA US Data'!$J:$J,$B$1,'EPA US Data'!$C:$C,AL$2,'EPA US Data'!$G:$G,"&gt;="&amp;$A16,'EPA US Data'!$G:$G,"&lt;"&amp;$B16)*unit_conv*'State Downscaling Multipliers'!$B$9</f>
        <v>0</v>
      </c>
    </row>
    <row r="17" spans="1:38" x14ac:dyDescent="0.25">
      <c r="A17" s="49">
        <f t="shared" si="8"/>
        <v>-450</v>
      </c>
      <c r="B17" s="49">
        <f t="shared" si="0"/>
        <v>-400</v>
      </c>
      <c r="C17" s="105">
        <f>VLOOKUP($B$1,'Multipliers and Adjustments'!$A$70:$I$86,TRUNC(COLUMN(C$2)/5)+2,FALSE)*SUMIFS('EPA US Data'!$I:$I,'EPA US Data'!$D:$D,'Country Selector'!$A$2,'EPA US Data'!$J:$J,$B$1,'EPA US Data'!$C:$C,C$2,'EPA US Data'!$G:$G,"&gt;="&amp;$A17,'EPA US Data'!$G:$G,"&lt;"&amp;$B17)*unit_conv*'State Downscaling Multipliers'!$B$9</f>
        <v>0</v>
      </c>
      <c r="D17" s="2">
        <f t="shared" ref="D17:G17" si="100">C17+($H17-$C17)/5</f>
        <v>0</v>
      </c>
      <c r="E17" s="2">
        <f t="shared" si="100"/>
        <v>0</v>
      </c>
      <c r="F17" s="2">
        <f t="shared" si="100"/>
        <v>0</v>
      </c>
      <c r="G17" s="2">
        <f t="shared" si="100"/>
        <v>0</v>
      </c>
      <c r="H17" s="105">
        <f>VLOOKUP($B$1,'Multipliers and Adjustments'!$A$70:$I$86,TRUNC(COLUMN(H$2)/5)+2,FALSE)*SUMIFS('EPA US Data'!$I:$I,'EPA US Data'!$D:$D,'Country Selector'!$A$2,'EPA US Data'!$J:$J,$B$1,'EPA US Data'!$C:$C,H$2,'EPA US Data'!$G:$G,"&gt;="&amp;$A17,'EPA US Data'!$G:$G,"&lt;"&amp;$B17)*unit_conv*'State Downscaling Multipliers'!$B$9</f>
        <v>0</v>
      </c>
      <c r="I17" s="2">
        <f t="shared" ref="I17:L17" si="101">H17+($M17-$H17)/5</f>
        <v>0</v>
      </c>
      <c r="J17" s="2">
        <f t="shared" si="101"/>
        <v>0</v>
      </c>
      <c r="K17" s="2">
        <f t="shared" si="101"/>
        <v>0</v>
      </c>
      <c r="L17" s="2">
        <f t="shared" si="101"/>
        <v>0</v>
      </c>
      <c r="M17" s="105">
        <f>VLOOKUP($B$1,'Multipliers and Adjustments'!$A$70:$I$86,TRUNC(COLUMN(M$2)/5)+2,FALSE)*SUMIFS('EPA US Data'!$I:$I,'EPA US Data'!$D:$D,'Country Selector'!$A$2,'EPA US Data'!$J:$J,$B$1,'EPA US Data'!$C:$C,M$2,'EPA US Data'!$G:$G,"&gt;="&amp;$A17,'EPA US Data'!$G:$G,"&lt;"&amp;$B17)*unit_conv*'State Downscaling Multipliers'!$B$9</f>
        <v>0</v>
      </c>
      <c r="N17" s="2">
        <f t="shared" ref="N17:Q17" si="102">M17+($R17-$M17)/5</f>
        <v>0</v>
      </c>
      <c r="O17" s="2">
        <f t="shared" si="102"/>
        <v>0</v>
      </c>
      <c r="P17" s="2">
        <f t="shared" si="102"/>
        <v>0</v>
      </c>
      <c r="Q17" s="2">
        <f t="shared" si="102"/>
        <v>0</v>
      </c>
      <c r="R17" s="105">
        <f>VLOOKUP($B$1,'Multipliers and Adjustments'!$A$70:$I$86,TRUNC(COLUMN(R$2)/5)+2,FALSE)*SUMIFS('EPA US Data'!$I:$I,'EPA US Data'!$D:$D,'Country Selector'!$A$2,'EPA US Data'!$J:$J,$B$1,'EPA US Data'!$C:$C,R$2,'EPA US Data'!$G:$G,"&gt;="&amp;$A17,'EPA US Data'!$G:$G,"&lt;"&amp;$B17)*unit_conv*'State Downscaling Multipliers'!$B$9</f>
        <v>0</v>
      </c>
      <c r="S17" s="2">
        <f t="shared" ref="S17:V17" si="103">R17+($W17-$R17)/5</f>
        <v>0</v>
      </c>
      <c r="T17" s="2">
        <f t="shared" si="103"/>
        <v>0</v>
      </c>
      <c r="U17" s="2">
        <f t="shared" si="103"/>
        <v>0</v>
      </c>
      <c r="V17" s="2">
        <f t="shared" si="103"/>
        <v>0</v>
      </c>
      <c r="W17" s="105">
        <f>VLOOKUP($B$1,'Multipliers and Adjustments'!$A$70:$I$86,TRUNC(COLUMN(W$2)/5)+2,FALSE)*SUMIFS('EPA US Data'!$I:$I,'EPA US Data'!$D:$D,'Country Selector'!$A$2,'EPA US Data'!$J:$J,$B$1,'EPA US Data'!$C:$C,W$2,'EPA US Data'!$G:$G,"&gt;="&amp;$A17,'EPA US Data'!$G:$G,"&lt;"&amp;$B17)*unit_conv*'State Downscaling Multipliers'!$B$9</f>
        <v>0</v>
      </c>
      <c r="X17" s="2">
        <f t="shared" ref="X17:AA17" si="104">W17+($AB17-$W17)/5</f>
        <v>0</v>
      </c>
      <c r="Y17" s="2">
        <f t="shared" si="104"/>
        <v>0</v>
      </c>
      <c r="Z17" s="2">
        <f t="shared" si="104"/>
        <v>0</v>
      </c>
      <c r="AA17" s="2">
        <f t="shared" si="104"/>
        <v>0</v>
      </c>
      <c r="AB17" s="105">
        <f>VLOOKUP($B$1,'Multipliers and Adjustments'!$A$70:$I$86,TRUNC(COLUMN(AB$2)/5)+2,FALSE)*SUMIFS('EPA US Data'!$I:$I,'EPA US Data'!$D:$D,'Country Selector'!$A$2,'EPA US Data'!$J:$J,$B$1,'EPA US Data'!$C:$C,AB$2,'EPA US Data'!$G:$G,"&gt;="&amp;$A17,'EPA US Data'!$G:$G,"&lt;"&amp;$B17)*unit_conv*'State Downscaling Multipliers'!$B$9</f>
        <v>0</v>
      </c>
      <c r="AC17" s="2">
        <f t="shared" ref="AC17:AF17" si="105">AB17+($AG17-$AB17)/5</f>
        <v>0</v>
      </c>
      <c r="AD17" s="2">
        <f t="shared" si="105"/>
        <v>0</v>
      </c>
      <c r="AE17" s="2">
        <f t="shared" si="105"/>
        <v>0</v>
      </c>
      <c r="AF17" s="2">
        <f t="shared" si="105"/>
        <v>0</v>
      </c>
      <c r="AG17" s="105">
        <f>VLOOKUP($B$1,'Multipliers and Adjustments'!$A$70:$I$86,TRUNC(COLUMN(AG$2)/5)+2,FALSE)*SUMIFS('EPA US Data'!$I:$I,'EPA US Data'!$D:$D,'Country Selector'!$A$2,'EPA US Data'!$J:$J,$B$1,'EPA US Data'!$C:$C,AG$2,'EPA US Data'!$G:$G,"&gt;="&amp;$A17,'EPA US Data'!$G:$G,"&lt;"&amp;$B17)*unit_conv*'State Downscaling Multipliers'!$B$9</f>
        <v>0</v>
      </c>
      <c r="AH17" s="2">
        <f t="shared" ref="AH17:AK17" si="106">AG17+($AL17-$AG17)/5</f>
        <v>0</v>
      </c>
      <c r="AI17" s="2">
        <f t="shared" si="106"/>
        <v>0</v>
      </c>
      <c r="AJ17" s="2">
        <f t="shared" si="106"/>
        <v>0</v>
      </c>
      <c r="AK17" s="2">
        <f t="shared" si="106"/>
        <v>0</v>
      </c>
      <c r="AL17" s="105">
        <f>VLOOKUP($B$1,'Multipliers and Adjustments'!$A$70:$I$86,TRUNC(COLUMN(AL$2)/5)+2,FALSE)*SUMIFS('EPA US Data'!$I:$I,'EPA US Data'!$D:$D,'Country Selector'!$A$2,'EPA US Data'!$J:$J,$B$1,'EPA US Data'!$C:$C,AL$2,'EPA US Data'!$G:$G,"&gt;="&amp;$A17,'EPA US Data'!$G:$G,"&lt;"&amp;$B17)*unit_conv*'State Downscaling Multipliers'!$B$9</f>
        <v>0</v>
      </c>
    </row>
    <row r="18" spans="1:38" x14ac:dyDescent="0.25">
      <c r="A18" s="49">
        <f t="shared" si="8"/>
        <v>-400</v>
      </c>
      <c r="B18" s="49">
        <f t="shared" si="0"/>
        <v>-350</v>
      </c>
      <c r="C18" s="105">
        <f>VLOOKUP($B$1,'Multipliers and Adjustments'!$A$70:$I$86,TRUNC(COLUMN(C$2)/5)+2,FALSE)*SUMIFS('EPA US Data'!$I:$I,'EPA US Data'!$D:$D,'Country Selector'!$A$2,'EPA US Data'!$J:$J,$B$1,'EPA US Data'!$C:$C,C$2,'EPA US Data'!$G:$G,"&gt;="&amp;$A18,'EPA US Data'!$G:$G,"&lt;"&amp;$B18)*unit_conv*'State Downscaling Multipliers'!$B$9</f>
        <v>0</v>
      </c>
      <c r="D18" s="2">
        <f t="shared" ref="D18:G18" si="107">C18+($H18-$C18)/5</f>
        <v>0</v>
      </c>
      <c r="E18" s="2">
        <f t="shared" si="107"/>
        <v>0</v>
      </c>
      <c r="F18" s="2">
        <f t="shared" si="107"/>
        <v>0</v>
      </c>
      <c r="G18" s="2">
        <f t="shared" si="107"/>
        <v>0</v>
      </c>
      <c r="H18" s="105">
        <f>VLOOKUP($B$1,'Multipliers and Adjustments'!$A$70:$I$86,TRUNC(COLUMN(H$2)/5)+2,FALSE)*SUMIFS('EPA US Data'!$I:$I,'EPA US Data'!$D:$D,'Country Selector'!$A$2,'EPA US Data'!$J:$J,$B$1,'EPA US Data'!$C:$C,H$2,'EPA US Data'!$G:$G,"&gt;="&amp;$A18,'EPA US Data'!$G:$G,"&lt;"&amp;$B18)*unit_conv*'State Downscaling Multipliers'!$B$9</f>
        <v>0</v>
      </c>
      <c r="I18" s="2">
        <f t="shared" ref="I18:L18" si="108">H18+($M18-$H18)/5</f>
        <v>0</v>
      </c>
      <c r="J18" s="2">
        <f t="shared" si="108"/>
        <v>0</v>
      </c>
      <c r="K18" s="2">
        <f t="shared" si="108"/>
        <v>0</v>
      </c>
      <c r="L18" s="2">
        <f t="shared" si="108"/>
        <v>0</v>
      </c>
      <c r="M18" s="105">
        <f>VLOOKUP($B$1,'Multipliers and Adjustments'!$A$70:$I$86,TRUNC(COLUMN(M$2)/5)+2,FALSE)*SUMIFS('EPA US Data'!$I:$I,'EPA US Data'!$D:$D,'Country Selector'!$A$2,'EPA US Data'!$J:$J,$B$1,'EPA US Data'!$C:$C,M$2,'EPA US Data'!$G:$G,"&gt;="&amp;$A18,'EPA US Data'!$G:$G,"&lt;"&amp;$B18)*unit_conv*'State Downscaling Multipliers'!$B$9</f>
        <v>0</v>
      </c>
      <c r="N18" s="2">
        <f t="shared" ref="N18:Q18" si="109">M18+($R18-$M18)/5</f>
        <v>0</v>
      </c>
      <c r="O18" s="2">
        <f t="shared" si="109"/>
        <v>0</v>
      </c>
      <c r="P18" s="2">
        <f t="shared" si="109"/>
        <v>0</v>
      </c>
      <c r="Q18" s="2">
        <f t="shared" si="109"/>
        <v>0</v>
      </c>
      <c r="R18" s="105">
        <f>VLOOKUP($B$1,'Multipliers and Adjustments'!$A$70:$I$86,TRUNC(COLUMN(R$2)/5)+2,FALSE)*SUMIFS('EPA US Data'!$I:$I,'EPA US Data'!$D:$D,'Country Selector'!$A$2,'EPA US Data'!$J:$J,$B$1,'EPA US Data'!$C:$C,R$2,'EPA US Data'!$G:$G,"&gt;="&amp;$A18,'EPA US Data'!$G:$G,"&lt;"&amp;$B18)*unit_conv*'State Downscaling Multipliers'!$B$9</f>
        <v>0</v>
      </c>
      <c r="S18" s="2">
        <f t="shared" ref="S18:V18" si="110">R18+($W18-$R18)/5</f>
        <v>0</v>
      </c>
      <c r="T18" s="2">
        <f t="shared" si="110"/>
        <v>0</v>
      </c>
      <c r="U18" s="2">
        <f t="shared" si="110"/>
        <v>0</v>
      </c>
      <c r="V18" s="2">
        <f t="shared" si="110"/>
        <v>0</v>
      </c>
      <c r="W18" s="105">
        <f>VLOOKUP($B$1,'Multipliers and Adjustments'!$A$70:$I$86,TRUNC(COLUMN(W$2)/5)+2,FALSE)*SUMIFS('EPA US Data'!$I:$I,'EPA US Data'!$D:$D,'Country Selector'!$A$2,'EPA US Data'!$J:$J,$B$1,'EPA US Data'!$C:$C,W$2,'EPA US Data'!$G:$G,"&gt;="&amp;$A18,'EPA US Data'!$G:$G,"&lt;"&amp;$B18)*unit_conv*'State Downscaling Multipliers'!$B$9</f>
        <v>0</v>
      </c>
      <c r="X18" s="2">
        <f t="shared" ref="X18:AA18" si="111">W18+($AB18-$W18)/5</f>
        <v>0</v>
      </c>
      <c r="Y18" s="2">
        <f t="shared" si="111"/>
        <v>0</v>
      </c>
      <c r="Z18" s="2">
        <f t="shared" si="111"/>
        <v>0</v>
      </c>
      <c r="AA18" s="2">
        <f t="shared" si="111"/>
        <v>0</v>
      </c>
      <c r="AB18" s="105">
        <f>VLOOKUP($B$1,'Multipliers and Adjustments'!$A$70:$I$86,TRUNC(COLUMN(AB$2)/5)+2,FALSE)*SUMIFS('EPA US Data'!$I:$I,'EPA US Data'!$D:$D,'Country Selector'!$A$2,'EPA US Data'!$J:$J,$B$1,'EPA US Data'!$C:$C,AB$2,'EPA US Data'!$G:$G,"&gt;="&amp;$A18,'EPA US Data'!$G:$G,"&lt;"&amp;$B18)*unit_conv*'State Downscaling Multipliers'!$B$9</f>
        <v>0</v>
      </c>
      <c r="AC18" s="2">
        <f t="shared" ref="AC18:AF18" si="112">AB18+($AG18-$AB18)/5</f>
        <v>0</v>
      </c>
      <c r="AD18" s="2">
        <f t="shared" si="112"/>
        <v>0</v>
      </c>
      <c r="AE18" s="2">
        <f t="shared" si="112"/>
        <v>0</v>
      </c>
      <c r="AF18" s="2">
        <f t="shared" si="112"/>
        <v>0</v>
      </c>
      <c r="AG18" s="105">
        <f>VLOOKUP($B$1,'Multipliers and Adjustments'!$A$70:$I$86,TRUNC(COLUMN(AG$2)/5)+2,FALSE)*SUMIFS('EPA US Data'!$I:$I,'EPA US Data'!$D:$D,'Country Selector'!$A$2,'EPA US Data'!$J:$J,$B$1,'EPA US Data'!$C:$C,AG$2,'EPA US Data'!$G:$G,"&gt;="&amp;$A18,'EPA US Data'!$G:$G,"&lt;"&amp;$B18)*unit_conv*'State Downscaling Multipliers'!$B$9</f>
        <v>0</v>
      </c>
      <c r="AH18" s="2">
        <f t="shared" ref="AH18:AK18" si="113">AG18+($AL18-$AG18)/5</f>
        <v>0</v>
      </c>
      <c r="AI18" s="2">
        <f t="shared" si="113"/>
        <v>0</v>
      </c>
      <c r="AJ18" s="2">
        <f t="shared" si="113"/>
        <v>0</v>
      </c>
      <c r="AK18" s="2">
        <f t="shared" si="113"/>
        <v>0</v>
      </c>
      <c r="AL18" s="105">
        <f>VLOOKUP($B$1,'Multipliers and Adjustments'!$A$70:$I$86,TRUNC(COLUMN(AL$2)/5)+2,FALSE)*SUMIFS('EPA US Data'!$I:$I,'EPA US Data'!$D:$D,'Country Selector'!$A$2,'EPA US Data'!$J:$J,$B$1,'EPA US Data'!$C:$C,AL$2,'EPA US Data'!$G:$G,"&gt;="&amp;$A18,'EPA US Data'!$G:$G,"&lt;"&amp;$B18)*unit_conv*'State Downscaling Multipliers'!$B$9</f>
        <v>0</v>
      </c>
    </row>
    <row r="19" spans="1:38" x14ac:dyDescent="0.25">
      <c r="A19" s="49">
        <f t="shared" si="8"/>
        <v>-350</v>
      </c>
      <c r="B19" s="49">
        <f t="shared" si="0"/>
        <v>-300</v>
      </c>
      <c r="C19" s="105">
        <f>VLOOKUP($B$1,'Multipliers and Adjustments'!$A$70:$I$86,TRUNC(COLUMN(C$2)/5)+2,FALSE)*SUMIFS('EPA US Data'!$I:$I,'EPA US Data'!$D:$D,'Country Selector'!$A$2,'EPA US Data'!$J:$J,$B$1,'EPA US Data'!$C:$C,C$2,'EPA US Data'!$G:$G,"&gt;="&amp;$A19,'EPA US Data'!$G:$G,"&lt;"&amp;$B19)*unit_conv*'State Downscaling Multipliers'!$B$9</f>
        <v>0</v>
      </c>
      <c r="D19" s="2">
        <f t="shared" ref="D19:G19" si="114">C19+($H19-$C19)/5</f>
        <v>0</v>
      </c>
      <c r="E19" s="2">
        <f t="shared" si="114"/>
        <v>0</v>
      </c>
      <c r="F19" s="2">
        <f t="shared" si="114"/>
        <v>0</v>
      </c>
      <c r="G19" s="2">
        <f t="shared" si="114"/>
        <v>0</v>
      </c>
      <c r="H19" s="105">
        <f>VLOOKUP($B$1,'Multipliers and Adjustments'!$A$70:$I$86,TRUNC(COLUMN(H$2)/5)+2,FALSE)*SUMIFS('EPA US Data'!$I:$I,'EPA US Data'!$D:$D,'Country Selector'!$A$2,'EPA US Data'!$J:$J,$B$1,'EPA US Data'!$C:$C,H$2,'EPA US Data'!$G:$G,"&gt;="&amp;$A19,'EPA US Data'!$G:$G,"&lt;"&amp;$B19)*unit_conv*'State Downscaling Multipliers'!$B$9</f>
        <v>0</v>
      </c>
      <c r="I19" s="2">
        <f t="shared" ref="I19:L19" si="115">H19+($M19-$H19)/5</f>
        <v>0</v>
      </c>
      <c r="J19" s="2">
        <f t="shared" si="115"/>
        <v>0</v>
      </c>
      <c r="K19" s="2">
        <f t="shared" si="115"/>
        <v>0</v>
      </c>
      <c r="L19" s="2">
        <f t="shared" si="115"/>
        <v>0</v>
      </c>
      <c r="M19" s="105">
        <f>VLOOKUP($B$1,'Multipliers and Adjustments'!$A$70:$I$86,TRUNC(COLUMN(M$2)/5)+2,FALSE)*SUMIFS('EPA US Data'!$I:$I,'EPA US Data'!$D:$D,'Country Selector'!$A$2,'EPA US Data'!$J:$J,$B$1,'EPA US Data'!$C:$C,M$2,'EPA US Data'!$G:$G,"&gt;="&amp;$A19,'EPA US Data'!$G:$G,"&lt;"&amp;$B19)*unit_conv*'State Downscaling Multipliers'!$B$9</f>
        <v>0</v>
      </c>
      <c r="N19" s="2">
        <f t="shared" ref="N19:Q19" si="116">M19+($R19-$M19)/5</f>
        <v>0</v>
      </c>
      <c r="O19" s="2">
        <f t="shared" si="116"/>
        <v>0</v>
      </c>
      <c r="P19" s="2">
        <f t="shared" si="116"/>
        <v>0</v>
      </c>
      <c r="Q19" s="2">
        <f t="shared" si="116"/>
        <v>0</v>
      </c>
      <c r="R19" s="105">
        <f>VLOOKUP($B$1,'Multipliers and Adjustments'!$A$70:$I$86,TRUNC(COLUMN(R$2)/5)+2,FALSE)*SUMIFS('EPA US Data'!$I:$I,'EPA US Data'!$D:$D,'Country Selector'!$A$2,'EPA US Data'!$J:$J,$B$1,'EPA US Data'!$C:$C,R$2,'EPA US Data'!$G:$G,"&gt;="&amp;$A19,'EPA US Data'!$G:$G,"&lt;"&amp;$B19)*unit_conv*'State Downscaling Multipliers'!$B$9</f>
        <v>0</v>
      </c>
      <c r="S19" s="2">
        <f t="shared" ref="S19:V19" si="117">R19+($W19-$R19)/5</f>
        <v>0</v>
      </c>
      <c r="T19" s="2">
        <f t="shared" si="117"/>
        <v>0</v>
      </c>
      <c r="U19" s="2">
        <f t="shared" si="117"/>
        <v>0</v>
      </c>
      <c r="V19" s="2">
        <f t="shared" si="117"/>
        <v>0</v>
      </c>
      <c r="W19" s="105">
        <f>VLOOKUP($B$1,'Multipliers and Adjustments'!$A$70:$I$86,TRUNC(COLUMN(W$2)/5)+2,FALSE)*SUMIFS('EPA US Data'!$I:$I,'EPA US Data'!$D:$D,'Country Selector'!$A$2,'EPA US Data'!$J:$J,$B$1,'EPA US Data'!$C:$C,W$2,'EPA US Data'!$G:$G,"&gt;="&amp;$A19,'EPA US Data'!$G:$G,"&lt;"&amp;$B19)*unit_conv*'State Downscaling Multipliers'!$B$9</f>
        <v>0</v>
      </c>
      <c r="X19" s="2">
        <f t="shared" ref="X19:AA19" si="118">W19+($AB19-$W19)/5</f>
        <v>0</v>
      </c>
      <c r="Y19" s="2">
        <f t="shared" si="118"/>
        <v>0</v>
      </c>
      <c r="Z19" s="2">
        <f t="shared" si="118"/>
        <v>0</v>
      </c>
      <c r="AA19" s="2">
        <f t="shared" si="118"/>
        <v>0</v>
      </c>
      <c r="AB19" s="105">
        <f>VLOOKUP($B$1,'Multipliers and Adjustments'!$A$70:$I$86,TRUNC(COLUMN(AB$2)/5)+2,FALSE)*SUMIFS('EPA US Data'!$I:$I,'EPA US Data'!$D:$D,'Country Selector'!$A$2,'EPA US Data'!$J:$J,$B$1,'EPA US Data'!$C:$C,AB$2,'EPA US Data'!$G:$G,"&gt;="&amp;$A19,'EPA US Data'!$G:$G,"&lt;"&amp;$B19)*unit_conv*'State Downscaling Multipliers'!$B$9</f>
        <v>0</v>
      </c>
      <c r="AC19" s="2">
        <f t="shared" ref="AC19:AF19" si="119">AB19+($AG19-$AB19)/5</f>
        <v>0</v>
      </c>
      <c r="AD19" s="2">
        <f t="shared" si="119"/>
        <v>0</v>
      </c>
      <c r="AE19" s="2">
        <f t="shared" si="119"/>
        <v>0</v>
      </c>
      <c r="AF19" s="2">
        <f t="shared" si="119"/>
        <v>0</v>
      </c>
      <c r="AG19" s="105">
        <f>VLOOKUP($B$1,'Multipliers and Adjustments'!$A$70:$I$86,TRUNC(COLUMN(AG$2)/5)+2,FALSE)*SUMIFS('EPA US Data'!$I:$I,'EPA US Data'!$D:$D,'Country Selector'!$A$2,'EPA US Data'!$J:$J,$B$1,'EPA US Data'!$C:$C,AG$2,'EPA US Data'!$G:$G,"&gt;="&amp;$A19,'EPA US Data'!$G:$G,"&lt;"&amp;$B19)*unit_conv*'State Downscaling Multipliers'!$B$9</f>
        <v>0</v>
      </c>
      <c r="AH19" s="2">
        <f t="shared" ref="AH19:AK19" si="120">AG19+($AL19-$AG19)/5</f>
        <v>0</v>
      </c>
      <c r="AI19" s="2">
        <f t="shared" si="120"/>
        <v>0</v>
      </c>
      <c r="AJ19" s="2">
        <f t="shared" si="120"/>
        <v>0</v>
      </c>
      <c r="AK19" s="2">
        <f t="shared" si="120"/>
        <v>0</v>
      </c>
      <c r="AL19" s="105">
        <f>VLOOKUP($B$1,'Multipliers and Adjustments'!$A$70:$I$86,TRUNC(COLUMN(AL$2)/5)+2,FALSE)*SUMIFS('EPA US Data'!$I:$I,'EPA US Data'!$D:$D,'Country Selector'!$A$2,'EPA US Data'!$J:$J,$B$1,'EPA US Data'!$C:$C,AL$2,'EPA US Data'!$G:$G,"&gt;="&amp;$A19,'EPA US Data'!$G:$G,"&lt;"&amp;$B19)*unit_conv*'State Downscaling Multipliers'!$B$9</f>
        <v>0</v>
      </c>
    </row>
    <row r="20" spans="1:38" x14ac:dyDescent="0.25">
      <c r="A20" s="49">
        <f t="shared" si="8"/>
        <v>-300</v>
      </c>
      <c r="B20" s="49">
        <f t="shared" si="0"/>
        <v>-250</v>
      </c>
      <c r="C20" s="105">
        <f>VLOOKUP($B$1,'Multipliers and Adjustments'!$A$70:$I$86,TRUNC(COLUMN(C$2)/5)+2,FALSE)*SUMIFS('EPA US Data'!$I:$I,'EPA US Data'!$D:$D,'Country Selector'!$A$2,'EPA US Data'!$J:$J,$B$1,'EPA US Data'!$C:$C,C$2,'EPA US Data'!$G:$G,"&gt;="&amp;$A20,'EPA US Data'!$G:$G,"&lt;"&amp;$B20)*unit_conv*'State Downscaling Multipliers'!$B$9</f>
        <v>0</v>
      </c>
      <c r="D20" s="2">
        <f t="shared" ref="D20:G20" si="121">C20+($H20-$C20)/5</f>
        <v>0</v>
      </c>
      <c r="E20" s="2">
        <f t="shared" si="121"/>
        <v>0</v>
      </c>
      <c r="F20" s="2">
        <f t="shared" si="121"/>
        <v>0</v>
      </c>
      <c r="G20" s="2">
        <f t="shared" si="121"/>
        <v>0</v>
      </c>
      <c r="H20" s="105">
        <f>VLOOKUP($B$1,'Multipliers and Adjustments'!$A$70:$I$86,TRUNC(COLUMN(H$2)/5)+2,FALSE)*SUMIFS('EPA US Data'!$I:$I,'EPA US Data'!$D:$D,'Country Selector'!$A$2,'EPA US Data'!$J:$J,$B$1,'EPA US Data'!$C:$C,H$2,'EPA US Data'!$G:$G,"&gt;="&amp;$A20,'EPA US Data'!$G:$G,"&lt;"&amp;$B20)*unit_conv*'State Downscaling Multipliers'!$B$9</f>
        <v>0</v>
      </c>
      <c r="I20" s="2">
        <f t="shared" ref="I20:L20" si="122">H20+($M20-$H20)/5</f>
        <v>0</v>
      </c>
      <c r="J20" s="2">
        <f t="shared" si="122"/>
        <v>0</v>
      </c>
      <c r="K20" s="2">
        <f t="shared" si="122"/>
        <v>0</v>
      </c>
      <c r="L20" s="2">
        <f t="shared" si="122"/>
        <v>0</v>
      </c>
      <c r="M20" s="105">
        <f>VLOOKUP($B$1,'Multipliers and Adjustments'!$A$70:$I$86,TRUNC(COLUMN(M$2)/5)+2,FALSE)*SUMIFS('EPA US Data'!$I:$I,'EPA US Data'!$D:$D,'Country Selector'!$A$2,'EPA US Data'!$J:$J,$B$1,'EPA US Data'!$C:$C,M$2,'EPA US Data'!$G:$G,"&gt;="&amp;$A20,'EPA US Data'!$G:$G,"&lt;"&amp;$B20)*unit_conv*'State Downscaling Multipliers'!$B$9</f>
        <v>0</v>
      </c>
      <c r="N20" s="2">
        <f t="shared" ref="N20:Q20" si="123">M20+($R20-$M20)/5</f>
        <v>0</v>
      </c>
      <c r="O20" s="2">
        <f t="shared" si="123"/>
        <v>0</v>
      </c>
      <c r="P20" s="2">
        <f t="shared" si="123"/>
        <v>0</v>
      </c>
      <c r="Q20" s="2">
        <f t="shared" si="123"/>
        <v>0</v>
      </c>
      <c r="R20" s="105">
        <f>VLOOKUP($B$1,'Multipliers and Adjustments'!$A$70:$I$86,TRUNC(COLUMN(R$2)/5)+2,FALSE)*SUMIFS('EPA US Data'!$I:$I,'EPA US Data'!$D:$D,'Country Selector'!$A$2,'EPA US Data'!$J:$J,$B$1,'EPA US Data'!$C:$C,R$2,'EPA US Data'!$G:$G,"&gt;="&amp;$A20,'EPA US Data'!$G:$G,"&lt;"&amp;$B20)*unit_conv*'State Downscaling Multipliers'!$B$9</f>
        <v>0</v>
      </c>
      <c r="S20" s="2">
        <f t="shared" ref="S20:V20" si="124">R20+($W20-$R20)/5</f>
        <v>0</v>
      </c>
      <c r="T20" s="2">
        <f t="shared" si="124"/>
        <v>0</v>
      </c>
      <c r="U20" s="2">
        <f t="shared" si="124"/>
        <v>0</v>
      </c>
      <c r="V20" s="2">
        <f t="shared" si="124"/>
        <v>0</v>
      </c>
      <c r="W20" s="105">
        <f>VLOOKUP($B$1,'Multipliers and Adjustments'!$A$70:$I$86,TRUNC(COLUMN(W$2)/5)+2,FALSE)*SUMIFS('EPA US Data'!$I:$I,'EPA US Data'!$D:$D,'Country Selector'!$A$2,'EPA US Data'!$J:$J,$B$1,'EPA US Data'!$C:$C,W$2,'EPA US Data'!$G:$G,"&gt;="&amp;$A20,'EPA US Data'!$G:$G,"&lt;"&amp;$B20)*unit_conv*'State Downscaling Multipliers'!$B$9</f>
        <v>0</v>
      </c>
      <c r="X20" s="2">
        <f t="shared" ref="X20:AA20" si="125">W20+($AB20-$W20)/5</f>
        <v>0</v>
      </c>
      <c r="Y20" s="2">
        <f t="shared" si="125"/>
        <v>0</v>
      </c>
      <c r="Z20" s="2">
        <f t="shared" si="125"/>
        <v>0</v>
      </c>
      <c r="AA20" s="2">
        <f t="shared" si="125"/>
        <v>0</v>
      </c>
      <c r="AB20" s="105">
        <f>VLOOKUP($B$1,'Multipliers and Adjustments'!$A$70:$I$86,TRUNC(COLUMN(AB$2)/5)+2,FALSE)*SUMIFS('EPA US Data'!$I:$I,'EPA US Data'!$D:$D,'Country Selector'!$A$2,'EPA US Data'!$J:$J,$B$1,'EPA US Data'!$C:$C,AB$2,'EPA US Data'!$G:$G,"&gt;="&amp;$A20,'EPA US Data'!$G:$G,"&lt;"&amp;$B20)*unit_conv*'State Downscaling Multipliers'!$B$9</f>
        <v>0</v>
      </c>
      <c r="AC20" s="2">
        <f t="shared" ref="AC20:AF20" si="126">AB20+($AG20-$AB20)/5</f>
        <v>0</v>
      </c>
      <c r="AD20" s="2">
        <f t="shared" si="126"/>
        <v>0</v>
      </c>
      <c r="AE20" s="2">
        <f t="shared" si="126"/>
        <v>0</v>
      </c>
      <c r="AF20" s="2">
        <f t="shared" si="126"/>
        <v>0</v>
      </c>
      <c r="AG20" s="105">
        <f>VLOOKUP($B$1,'Multipliers and Adjustments'!$A$70:$I$86,TRUNC(COLUMN(AG$2)/5)+2,FALSE)*SUMIFS('EPA US Data'!$I:$I,'EPA US Data'!$D:$D,'Country Selector'!$A$2,'EPA US Data'!$J:$J,$B$1,'EPA US Data'!$C:$C,AG$2,'EPA US Data'!$G:$G,"&gt;="&amp;$A20,'EPA US Data'!$G:$G,"&lt;"&amp;$B20)*unit_conv*'State Downscaling Multipliers'!$B$9</f>
        <v>0</v>
      </c>
      <c r="AH20" s="2">
        <f t="shared" ref="AH20:AK20" si="127">AG20+($AL20-$AG20)/5</f>
        <v>0</v>
      </c>
      <c r="AI20" s="2">
        <f t="shared" si="127"/>
        <v>0</v>
      </c>
      <c r="AJ20" s="2">
        <f t="shared" si="127"/>
        <v>0</v>
      </c>
      <c r="AK20" s="2">
        <f t="shared" si="127"/>
        <v>0</v>
      </c>
      <c r="AL20" s="105">
        <f>VLOOKUP($B$1,'Multipliers and Adjustments'!$A$70:$I$86,TRUNC(COLUMN(AL$2)/5)+2,FALSE)*SUMIFS('EPA US Data'!$I:$I,'EPA US Data'!$D:$D,'Country Selector'!$A$2,'EPA US Data'!$J:$J,$B$1,'EPA US Data'!$C:$C,AL$2,'EPA US Data'!$G:$G,"&gt;="&amp;$A20,'EPA US Data'!$G:$G,"&lt;"&amp;$B20)*unit_conv*'State Downscaling Multipliers'!$B$9</f>
        <v>0</v>
      </c>
    </row>
    <row r="21" spans="1:38" ht="15.75" customHeight="1" x14ac:dyDescent="0.25">
      <c r="A21" s="49">
        <f t="shared" si="8"/>
        <v>-250</v>
      </c>
      <c r="B21" s="49">
        <f t="shared" si="0"/>
        <v>-200</v>
      </c>
      <c r="C21" s="105">
        <f>VLOOKUP($B$1,'Multipliers and Adjustments'!$A$70:$I$86,TRUNC(COLUMN(C$2)/5)+2,FALSE)*SUMIFS('EPA US Data'!$I:$I,'EPA US Data'!$D:$D,'Country Selector'!$A$2,'EPA US Data'!$J:$J,$B$1,'EPA US Data'!$C:$C,C$2,'EPA US Data'!$G:$G,"&gt;="&amp;$A21,'EPA US Data'!$G:$G,"&lt;"&amp;$B21)*unit_conv*'State Downscaling Multipliers'!$B$9</f>
        <v>0</v>
      </c>
      <c r="D21" s="2">
        <f t="shared" ref="D21:G21" si="128">C21+($H21-$C21)/5</f>
        <v>0</v>
      </c>
      <c r="E21" s="2">
        <f t="shared" si="128"/>
        <v>0</v>
      </c>
      <c r="F21" s="2">
        <f t="shared" si="128"/>
        <v>0</v>
      </c>
      <c r="G21" s="2">
        <f t="shared" si="128"/>
        <v>0</v>
      </c>
      <c r="H21" s="105">
        <f>VLOOKUP($B$1,'Multipliers and Adjustments'!$A$70:$I$86,TRUNC(COLUMN(H$2)/5)+2,FALSE)*SUMIFS('EPA US Data'!$I:$I,'EPA US Data'!$D:$D,'Country Selector'!$A$2,'EPA US Data'!$J:$J,$B$1,'EPA US Data'!$C:$C,H$2,'EPA US Data'!$G:$G,"&gt;="&amp;$A21,'EPA US Data'!$G:$G,"&lt;"&amp;$B21)*unit_conv*'State Downscaling Multipliers'!$B$9</f>
        <v>0</v>
      </c>
      <c r="I21" s="2">
        <f t="shared" ref="I21:L21" si="129">H21+($M21-$H21)/5</f>
        <v>0</v>
      </c>
      <c r="J21" s="2">
        <f t="shared" si="129"/>
        <v>0</v>
      </c>
      <c r="K21" s="2">
        <f t="shared" si="129"/>
        <v>0</v>
      </c>
      <c r="L21" s="2">
        <f t="shared" si="129"/>
        <v>0</v>
      </c>
      <c r="M21" s="105">
        <f>VLOOKUP($B$1,'Multipliers and Adjustments'!$A$70:$I$86,TRUNC(COLUMN(M$2)/5)+2,FALSE)*SUMIFS('EPA US Data'!$I:$I,'EPA US Data'!$D:$D,'Country Selector'!$A$2,'EPA US Data'!$J:$J,$B$1,'EPA US Data'!$C:$C,M$2,'EPA US Data'!$G:$G,"&gt;="&amp;$A21,'EPA US Data'!$G:$G,"&lt;"&amp;$B21)*unit_conv*'State Downscaling Multipliers'!$B$9</f>
        <v>0</v>
      </c>
      <c r="N21" s="2">
        <f t="shared" ref="N21:Q21" si="130">M21+($R21-$M21)/5</f>
        <v>0</v>
      </c>
      <c r="O21" s="2">
        <f t="shared" si="130"/>
        <v>0</v>
      </c>
      <c r="P21" s="2">
        <f t="shared" si="130"/>
        <v>0</v>
      </c>
      <c r="Q21" s="2">
        <f t="shared" si="130"/>
        <v>0</v>
      </c>
      <c r="R21" s="105">
        <f>VLOOKUP($B$1,'Multipliers and Adjustments'!$A$70:$I$86,TRUNC(COLUMN(R$2)/5)+2,FALSE)*SUMIFS('EPA US Data'!$I:$I,'EPA US Data'!$D:$D,'Country Selector'!$A$2,'EPA US Data'!$J:$J,$B$1,'EPA US Data'!$C:$C,R$2,'EPA US Data'!$G:$G,"&gt;="&amp;$A21,'EPA US Data'!$G:$G,"&lt;"&amp;$B21)*unit_conv*'State Downscaling Multipliers'!$B$9</f>
        <v>0</v>
      </c>
      <c r="S21" s="2">
        <f t="shared" ref="S21:V21" si="131">R21+($W21-$R21)/5</f>
        <v>0</v>
      </c>
      <c r="T21" s="2">
        <f t="shared" si="131"/>
        <v>0</v>
      </c>
      <c r="U21" s="2">
        <f t="shared" si="131"/>
        <v>0</v>
      </c>
      <c r="V21" s="2">
        <f t="shared" si="131"/>
        <v>0</v>
      </c>
      <c r="W21" s="105">
        <f>VLOOKUP($B$1,'Multipliers and Adjustments'!$A$70:$I$86,TRUNC(COLUMN(W$2)/5)+2,FALSE)*SUMIFS('EPA US Data'!$I:$I,'EPA US Data'!$D:$D,'Country Selector'!$A$2,'EPA US Data'!$J:$J,$B$1,'EPA US Data'!$C:$C,W$2,'EPA US Data'!$G:$G,"&gt;="&amp;$A21,'EPA US Data'!$G:$G,"&lt;"&amp;$B21)*unit_conv*'State Downscaling Multipliers'!$B$9</f>
        <v>0</v>
      </c>
      <c r="X21" s="2">
        <f t="shared" ref="X21:AA21" si="132">W21+($AB21-$W21)/5</f>
        <v>0</v>
      </c>
      <c r="Y21" s="2">
        <f t="shared" si="132"/>
        <v>0</v>
      </c>
      <c r="Z21" s="2">
        <f t="shared" si="132"/>
        <v>0</v>
      </c>
      <c r="AA21" s="2">
        <f t="shared" si="132"/>
        <v>0</v>
      </c>
      <c r="AB21" s="105">
        <f>VLOOKUP($B$1,'Multipliers and Adjustments'!$A$70:$I$86,TRUNC(COLUMN(AB$2)/5)+2,FALSE)*SUMIFS('EPA US Data'!$I:$I,'EPA US Data'!$D:$D,'Country Selector'!$A$2,'EPA US Data'!$J:$J,$B$1,'EPA US Data'!$C:$C,AB$2,'EPA US Data'!$G:$G,"&gt;="&amp;$A21,'EPA US Data'!$G:$G,"&lt;"&amp;$B21)*unit_conv*'State Downscaling Multipliers'!$B$9</f>
        <v>0</v>
      </c>
      <c r="AC21" s="2">
        <f t="shared" ref="AC21:AF21" si="133">AB21+($AG21-$AB21)/5</f>
        <v>0</v>
      </c>
      <c r="AD21" s="2">
        <f t="shared" si="133"/>
        <v>0</v>
      </c>
      <c r="AE21" s="2">
        <f t="shared" si="133"/>
        <v>0</v>
      </c>
      <c r="AF21" s="2">
        <f t="shared" si="133"/>
        <v>0</v>
      </c>
      <c r="AG21" s="105">
        <f>VLOOKUP($B$1,'Multipliers and Adjustments'!$A$70:$I$86,TRUNC(COLUMN(AG$2)/5)+2,FALSE)*SUMIFS('EPA US Data'!$I:$I,'EPA US Data'!$D:$D,'Country Selector'!$A$2,'EPA US Data'!$J:$J,$B$1,'EPA US Data'!$C:$C,AG$2,'EPA US Data'!$G:$G,"&gt;="&amp;$A21,'EPA US Data'!$G:$G,"&lt;"&amp;$B21)*unit_conv*'State Downscaling Multipliers'!$B$9</f>
        <v>0</v>
      </c>
      <c r="AH21" s="2">
        <f t="shared" ref="AH21:AK21" si="134">AG21+($AL21-$AG21)/5</f>
        <v>0</v>
      </c>
      <c r="AI21" s="2">
        <f t="shared" si="134"/>
        <v>0</v>
      </c>
      <c r="AJ21" s="2">
        <f t="shared" si="134"/>
        <v>0</v>
      </c>
      <c r="AK21" s="2">
        <f t="shared" si="134"/>
        <v>0</v>
      </c>
      <c r="AL21" s="105">
        <f>VLOOKUP($B$1,'Multipliers and Adjustments'!$A$70:$I$86,TRUNC(COLUMN(AL$2)/5)+2,FALSE)*SUMIFS('EPA US Data'!$I:$I,'EPA US Data'!$D:$D,'Country Selector'!$A$2,'EPA US Data'!$J:$J,$B$1,'EPA US Data'!$C:$C,AL$2,'EPA US Data'!$G:$G,"&gt;="&amp;$A21,'EPA US Data'!$G:$G,"&lt;"&amp;$B21)*unit_conv*'State Downscaling Multipliers'!$B$9</f>
        <v>0</v>
      </c>
    </row>
    <row r="22" spans="1:38" ht="15.75" customHeight="1" x14ac:dyDescent="0.25">
      <c r="A22" s="49">
        <f t="shared" si="8"/>
        <v>-200</v>
      </c>
      <c r="B22" s="49">
        <f t="shared" si="0"/>
        <v>-150</v>
      </c>
      <c r="C22" s="105">
        <f>VLOOKUP($B$1,'Multipliers and Adjustments'!$A$70:$I$86,TRUNC(COLUMN(C$2)/5)+2,FALSE)*SUMIFS('EPA US Data'!$I:$I,'EPA US Data'!$D:$D,'Country Selector'!$A$2,'EPA US Data'!$J:$J,$B$1,'EPA US Data'!$C:$C,C$2,'EPA US Data'!$G:$G,"&gt;="&amp;$A22,'EPA US Data'!$G:$G,"&lt;"&amp;$B22)*unit_conv*'State Downscaling Multipliers'!$B$9</f>
        <v>0</v>
      </c>
      <c r="D22" s="2">
        <f t="shared" ref="D22:G22" si="135">C22+($H22-$C22)/5</f>
        <v>0</v>
      </c>
      <c r="E22" s="2">
        <f t="shared" si="135"/>
        <v>0</v>
      </c>
      <c r="F22" s="2">
        <f t="shared" si="135"/>
        <v>0</v>
      </c>
      <c r="G22" s="2">
        <f t="shared" si="135"/>
        <v>0</v>
      </c>
      <c r="H22" s="105">
        <f>VLOOKUP($B$1,'Multipliers and Adjustments'!$A$70:$I$86,TRUNC(COLUMN(H$2)/5)+2,FALSE)*SUMIFS('EPA US Data'!$I:$I,'EPA US Data'!$D:$D,'Country Selector'!$A$2,'EPA US Data'!$J:$J,$B$1,'EPA US Data'!$C:$C,H$2,'EPA US Data'!$G:$G,"&gt;="&amp;$A22,'EPA US Data'!$G:$G,"&lt;"&amp;$B22)*unit_conv*'State Downscaling Multipliers'!$B$9</f>
        <v>0</v>
      </c>
      <c r="I22" s="2">
        <f t="shared" ref="I22:L22" si="136">H22+($M22-$H22)/5</f>
        <v>0</v>
      </c>
      <c r="J22" s="2">
        <f t="shared" si="136"/>
        <v>0</v>
      </c>
      <c r="K22" s="2">
        <f t="shared" si="136"/>
        <v>0</v>
      </c>
      <c r="L22" s="2">
        <f t="shared" si="136"/>
        <v>0</v>
      </c>
      <c r="M22" s="105">
        <f>VLOOKUP($B$1,'Multipliers and Adjustments'!$A$70:$I$86,TRUNC(COLUMN(M$2)/5)+2,FALSE)*SUMIFS('EPA US Data'!$I:$I,'EPA US Data'!$D:$D,'Country Selector'!$A$2,'EPA US Data'!$J:$J,$B$1,'EPA US Data'!$C:$C,M$2,'EPA US Data'!$G:$G,"&gt;="&amp;$A22,'EPA US Data'!$G:$G,"&lt;"&amp;$B22)*unit_conv*'State Downscaling Multipliers'!$B$9</f>
        <v>0</v>
      </c>
      <c r="N22" s="2">
        <f t="shared" ref="N22:Q22" si="137">M22+($R22-$M22)/5</f>
        <v>0</v>
      </c>
      <c r="O22" s="2">
        <f t="shared" si="137"/>
        <v>0</v>
      </c>
      <c r="P22" s="2">
        <f t="shared" si="137"/>
        <v>0</v>
      </c>
      <c r="Q22" s="2">
        <f t="shared" si="137"/>
        <v>0</v>
      </c>
      <c r="R22" s="105">
        <f>VLOOKUP($B$1,'Multipliers and Adjustments'!$A$70:$I$86,TRUNC(COLUMN(R$2)/5)+2,FALSE)*SUMIFS('EPA US Data'!$I:$I,'EPA US Data'!$D:$D,'Country Selector'!$A$2,'EPA US Data'!$J:$J,$B$1,'EPA US Data'!$C:$C,R$2,'EPA US Data'!$G:$G,"&gt;="&amp;$A22,'EPA US Data'!$G:$G,"&lt;"&amp;$B22)*unit_conv*'State Downscaling Multipliers'!$B$9</f>
        <v>0</v>
      </c>
      <c r="S22" s="2">
        <f t="shared" ref="S22:V22" si="138">R22+($W22-$R22)/5</f>
        <v>0</v>
      </c>
      <c r="T22" s="2">
        <f t="shared" si="138"/>
        <v>0</v>
      </c>
      <c r="U22" s="2">
        <f t="shared" si="138"/>
        <v>0</v>
      </c>
      <c r="V22" s="2">
        <f t="shared" si="138"/>
        <v>0</v>
      </c>
      <c r="W22" s="105">
        <f>VLOOKUP($B$1,'Multipliers and Adjustments'!$A$70:$I$86,TRUNC(COLUMN(W$2)/5)+2,FALSE)*SUMIFS('EPA US Data'!$I:$I,'EPA US Data'!$D:$D,'Country Selector'!$A$2,'EPA US Data'!$J:$J,$B$1,'EPA US Data'!$C:$C,W$2,'EPA US Data'!$G:$G,"&gt;="&amp;$A22,'EPA US Data'!$G:$G,"&lt;"&amp;$B22)*unit_conv*'State Downscaling Multipliers'!$B$9</f>
        <v>0</v>
      </c>
      <c r="X22" s="2">
        <f t="shared" ref="X22:AA22" si="139">W22+($AB22-$W22)/5</f>
        <v>0</v>
      </c>
      <c r="Y22" s="2">
        <f t="shared" si="139"/>
        <v>0</v>
      </c>
      <c r="Z22" s="2">
        <f t="shared" si="139"/>
        <v>0</v>
      </c>
      <c r="AA22" s="2">
        <f t="shared" si="139"/>
        <v>0</v>
      </c>
      <c r="AB22" s="105">
        <f>VLOOKUP($B$1,'Multipliers and Adjustments'!$A$70:$I$86,TRUNC(COLUMN(AB$2)/5)+2,FALSE)*SUMIFS('EPA US Data'!$I:$I,'EPA US Data'!$D:$D,'Country Selector'!$A$2,'EPA US Data'!$J:$J,$B$1,'EPA US Data'!$C:$C,AB$2,'EPA US Data'!$G:$G,"&gt;="&amp;$A22,'EPA US Data'!$G:$G,"&lt;"&amp;$B22)*unit_conv*'State Downscaling Multipliers'!$B$9</f>
        <v>0</v>
      </c>
      <c r="AC22" s="2">
        <f t="shared" ref="AC22:AF22" si="140">AB22+($AG22-$AB22)/5</f>
        <v>0</v>
      </c>
      <c r="AD22" s="2">
        <f t="shared" si="140"/>
        <v>0</v>
      </c>
      <c r="AE22" s="2">
        <f t="shared" si="140"/>
        <v>0</v>
      </c>
      <c r="AF22" s="2">
        <f t="shared" si="140"/>
        <v>0</v>
      </c>
      <c r="AG22" s="105">
        <f>VLOOKUP($B$1,'Multipliers and Adjustments'!$A$70:$I$86,TRUNC(COLUMN(AG$2)/5)+2,FALSE)*SUMIFS('EPA US Data'!$I:$I,'EPA US Data'!$D:$D,'Country Selector'!$A$2,'EPA US Data'!$J:$J,$B$1,'EPA US Data'!$C:$C,AG$2,'EPA US Data'!$G:$G,"&gt;="&amp;$A22,'EPA US Data'!$G:$G,"&lt;"&amp;$B22)*unit_conv*'State Downscaling Multipliers'!$B$9</f>
        <v>0</v>
      </c>
      <c r="AH22" s="2">
        <f t="shared" ref="AH22:AK22" si="141">AG22+($AL22-$AG22)/5</f>
        <v>0</v>
      </c>
      <c r="AI22" s="2">
        <f t="shared" si="141"/>
        <v>0</v>
      </c>
      <c r="AJ22" s="2">
        <f t="shared" si="141"/>
        <v>0</v>
      </c>
      <c r="AK22" s="2">
        <f t="shared" si="141"/>
        <v>0</v>
      </c>
      <c r="AL22" s="105">
        <f>VLOOKUP($B$1,'Multipliers and Adjustments'!$A$70:$I$86,TRUNC(COLUMN(AL$2)/5)+2,FALSE)*SUMIFS('EPA US Data'!$I:$I,'EPA US Data'!$D:$D,'Country Selector'!$A$2,'EPA US Data'!$J:$J,$B$1,'EPA US Data'!$C:$C,AL$2,'EPA US Data'!$G:$G,"&gt;="&amp;$A22,'EPA US Data'!$G:$G,"&lt;"&amp;$B22)*unit_conv*'State Downscaling Multipliers'!$B$9</f>
        <v>0</v>
      </c>
    </row>
    <row r="23" spans="1:38" ht="15.75" customHeight="1" x14ac:dyDescent="0.25">
      <c r="A23" s="49">
        <f t="shared" si="8"/>
        <v>-150</v>
      </c>
      <c r="B23" s="49">
        <f t="shared" si="0"/>
        <v>-100</v>
      </c>
      <c r="C23" s="105">
        <f>VLOOKUP($B$1,'Multipliers and Adjustments'!$A$70:$I$86,TRUNC(COLUMN(C$2)/5)+2,FALSE)*SUMIFS('EPA US Data'!$I:$I,'EPA US Data'!$D:$D,'Country Selector'!$A$2,'EPA US Data'!$J:$J,$B$1,'EPA US Data'!$C:$C,C$2,'EPA US Data'!$G:$G,"&gt;="&amp;$A23,'EPA US Data'!$G:$G,"&lt;"&amp;$B23)*unit_conv*'State Downscaling Multipliers'!$B$9</f>
        <v>0</v>
      </c>
      <c r="D23" s="2">
        <f t="shared" ref="D23:G23" si="142">C23+($H23-$C23)/5</f>
        <v>0</v>
      </c>
      <c r="E23" s="2">
        <f t="shared" si="142"/>
        <v>0</v>
      </c>
      <c r="F23" s="2">
        <f t="shared" si="142"/>
        <v>0</v>
      </c>
      <c r="G23" s="2">
        <f t="shared" si="142"/>
        <v>0</v>
      </c>
      <c r="H23" s="105">
        <f>VLOOKUP($B$1,'Multipliers and Adjustments'!$A$70:$I$86,TRUNC(COLUMN(H$2)/5)+2,FALSE)*SUMIFS('EPA US Data'!$I:$I,'EPA US Data'!$D:$D,'Country Selector'!$A$2,'EPA US Data'!$J:$J,$B$1,'EPA US Data'!$C:$C,H$2,'EPA US Data'!$G:$G,"&gt;="&amp;$A23,'EPA US Data'!$G:$G,"&lt;"&amp;$B23)*unit_conv*'State Downscaling Multipliers'!$B$9</f>
        <v>0</v>
      </c>
      <c r="I23" s="2">
        <f t="shared" ref="I23:L23" si="143">H23+($M23-$H23)/5</f>
        <v>0</v>
      </c>
      <c r="J23" s="2">
        <f t="shared" si="143"/>
        <v>0</v>
      </c>
      <c r="K23" s="2">
        <f t="shared" si="143"/>
        <v>0</v>
      </c>
      <c r="L23" s="2">
        <f t="shared" si="143"/>
        <v>0</v>
      </c>
      <c r="M23" s="105">
        <f>VLOOKUP($B$1,'Multipliers and Adjustments'!$A$70:$I$86,TRUNC(COLUMN(M$2)/5)+2,FALSE)*SUMIFS('EPA US Data'!$I:$I,'EPA US Data'!$D:$D,'Country Selector'!$A$2,'EPA US Data'!$J:$J,$B$1,'EPA US Data'!$C:$C,M$2,'EPA US Data'!$G:$G,"&gt;="&amp;$A23,'EPA US Data'!$G:$G,"&lt;"&amp;$B23)*unit_conv*'State Downscaling Multipliers'!$B$9</f>
        <v>0</v>
      </c>
      <c r="N23" s="2">
        <f t="shared" ref="N23:Q23" si="144">M23+($R23-$M23)/5</f>
        <v>0</v>
      </c>
      <c r="O23" s="2">
        <f t="shared" si="144"/>
        <v>0</v>
      </c>
      <c r="P23" s="2">
        <f t="shared" si="144"/>
        <v>0</v>
      </c>
      <c r="Q23" s="2">
        <f t="shared" si="144"/>
        <v>0</v>
      </c>
      <c r="R23" s="105">
        <f>VLOOKUP($B$1,'Multipliers and Adjustments'!$A$70:$I$86,TRUNC(COLUMN(R$2)/5)+2,FALSE)*SUMIFS('EPA US Data'!$I:$I,'EPA US Data'!$D:$D,'Country Selector'!$A$2,'EPA US Data'!$J:$J,$B$1,'EPA US Data'!$C:$C,R$2,'EPA US Data'!$G:$G,"&gt;="&amp;$A23,'EPA US Data'!$G:$G,"&lt;"&amp;$B23)*unit_conv*'State Downscaling Multipliers'!$B$9</f>
        <v>0</v>
      </c>
      <c r="S23" s="2">
        <f t="shared" ref="S23:V23" si="145">R23+($W23-$R23)/5</f>
        <v>0</v>
      </c>
      <c r="T23" s="2">
        <f t="shared" si="145"/>
        <v>0</v>
      </c>
      <c r="U23" s="2">
        <f t="shared" si="145"/>
        <v>0</v>
      </c>
      <c r="V23" s="2">
        <f t="shared" si="145"/>
        <v>0</v>
      </c>
      <c r="W23" s="105">
        <f>VLOOKUP($B$1,'Multipliers and Adjustments'!$A$70:$I$86,TRUNC(COLUMN(W$2)/5)+2,FALSE)*SUMIFS('EPA US Data'!$I:$I,'EPA US Data'!$D:$D,'Country Selector'!$A$2,'EPA US Data'!$J:$J,$B$1,'EPA US Data'!$C:$C,W$2,'EPA US Data'!$G:$G,"&gt;="&amp;$A23,'EPA US Data'!$G:$G,"&lt;"&amp;$B23)*unit_conv*'State Downscaling Multipliers'!$B$9</f>
        <v>0</v>
      </c>
      <c r="X23" s="2">
        <f t="shared" ref="X23:AA23" si="146">W23+($AB23-$W23)/5</f>
        <v>0</v>
      </c>
      <c r="Y23" s="2">
        <f t="shared" si="146"/>
        <v>0</v>
      </c>
      <c r="Z23" s="2">
        <f t="shared" si="146"/>
        <v>0</v>
      </c>
      <c r="AA23" s="2">
        <f t="shared" si="146"/>
        <v>0</v>
      </c>
      <c r="AB23" s="105">
        <f>VLOOKUP($B$1,'Multipliers and Adjustments'!$A$70:$I$86,TRUNC(COLUMN(AB$2)/5)+2,FALSE)*SUMIFS('EPA US Data'!$I:$I,'EPA US Data'!$D:$D,'Country Selector'!$A$2,'EPA US Data'!$J:$J,$B$1,'EPA US Data'!$C:$C,AB$2,'EPA US Data'!$G:$G,"&gt;="&amp;$A23,'EPA US Data'!$G:$G,"&lt;"&amp;$B23)*unit_conv*'State Downscaling Multipliers'!$B$9</f>
        <v>0</v>
      </c>
      <c r="AC23" s="2">
        <f t="shared" ref="AC23:AF23" si="147">AB23+($AG23-$AB23)/5</f>
        <v>0</v>
      </c>
      <c r="AD23" s="2">
        <f t="shared" si="147"/>
        <v>0</v>
      </c>
      <c r="AE23" s="2">
        <f t="shared" si="147"/>
        <v>0</v>
      </c>
      <c r="AF23" s="2">
        <f t="shared" si="147"/>
        <v>0</v>
      </c>
      <c r="AG23" s="105">
        <f>VLOOKUP($B$1,'Multipliers and Adjustments'!$A$70:$I$86,TRUNC(COLUMN(AG$2)/5)+2,FALSE)*SUMIFS('EPA US Data'!$I:$I,'EPA US Data'!$D:$D,'Country Selector'!$A$2,'EPA US Data'!$J:$J,$B$1,'EPA US Data'!$C:$C,AG$2,'EPA US Data'!$G:$G,"&gt;="&amp;$A23,'EPA US Data'!$G:$G,"&lt;"&amp;$B23)*unit_conv*'State Downscaling Multipliers'!$B$9</f>
        <v>0</v>
      </c>
      <c r="AH23" s="2">
        <f t="shared" ref="AH23:AK23" si="148">AG23+($AL23-$AG23)/5</f>
        <v>0</v>
      </c>
      <c r="AI23" s="2">
        <f t="shared" si="148"/>
        <v>0</v>
      </c>
      <c r="AJ23" s="2">
        <f t="shared" si="148"/>
        <v>0</v>
      </c>
      <c r="AK23" s="2">
        <f t="shared" si="148"/>
        <v>0</v>
      </c>
      <c r="AL23" s="105">
        <f>VLOOKUP($B$1,'Multipliers and Adjustments'!$A$70:$I$86,TRUNC(COLUMN(AL$2)/5)+2,FALSE)*SUMIFS('EPA US Data'!$I:$I,'EPA US Data'!$D:$D,'Country Selector'!$A$2,'EPA US Data'!$J:$J,$B$1,'EPA US Data'!$C:$C,AL$2,'EPA US Data'!$G:$G,"&gt;="&amp;$A23,'EPA US Data'!$G:$G,"&lt;"&amp;$B23)*unit_conv*'State Downscaling Multipliers'!$B$9</f>
        <v>0</v>
      </c>
    </row>
    <row r="24" spans="1:38" ht="15.75" customHeight="1" x14ac:dyDescent="0.25">
      <c r="A24" s="50">
        <f t="shared" si="8"/>
        <v>-100</v>
      </c>
      <c r="B24" s="50">
        <f t="shared" ref="B24:B33" si="149">A24+10</f>
        <v>-90</v>
      </c>
      <c r="C24" s="105">
        <f>VLOOKUP($B$1,'Multipliers and Adjustments'!$A$70:$I$86,TRUNC(COLUMN(C$2)/5)+2,FALSE)*SUMIFS('EPA US Data'!$I:$I,'EPA US Data'!$D:$D,'Country Selector'!$A$2,'EPA US Data'!$J:$J,$B$1,'EPA US Data'!$C:$C,C$2,'EPA US Data'!$G:$G,"&gt;="&amp;$A24,'EPA US Data'!$G:$G,"&lt;"&amp;$B24)*unit_conv*'State Downscaling Multipliers'!$B$9</f>
        <v>0</v>
      </c>
      <c r="D24" s="2">
        <f t="shared" ref="D24:G24" si="150">C24+($H24-$C24)/5</f>
        <v>0</v>
      </c>
      <c r="E24" s="2">
        <f t="shared" si="150"/>
        <v>0</v>
      </c>
      <c r="F24" s="2">
        <f t="shared" si="150"/>
        <v>0</v>
      </c>
      <c r="G24" s="2">
        <f t="shared" si="150"/>
        <v>0</v>
      </c>
      <c r="H24" s="105">
        <f>VLOOKUP($B$1,'Multipliers and Adjustments'!$A$70:$I$86,TRUNC(COLUMN(H$2)/5)+2,FALSE)*SUMIFS('EPA US Data'!$I:$I,'EPA US Data'!$D:$D,'Country Selector'!$A$2,'EPA US Data'!$J:$J,$B$1,'EPA US Data'!$C:$C,H$2,'EPA US Data'!$G:$G,"&gt;="&amp;$A24,'EPA US Data'!$G:$G,"&lt;"&amp;$B24)*unit_conv*'State Downscaling Multipliers'!$B$9</f>
        <v>0</v>
      </c>
      <c r="I24" s="2">
        <f t="shared" ref="I24:L24" si="151">H24+($M24-$H24)/5</f>
        <v>0</v>
      </c>
      <c r="J24" s="2">
        <f t="shared" si="151"/>
        <v>0</v>
      </c>
      <c r="K24" s="2">
        <f t="shared" si="151"/>
        <v>0</v>
      </c>
      <c r="L24" s="2">
        <f t="shared" si="151"/>
        <v>0</v>
      </c>
      <c r="M24" s="105">
        <f>VLOOKUP($B$1,'Multipliers and Adjustments'!$A$70:$I$86,TRUNC(COLUMN(M$2)/5)+2,FALSE)*SUMIFS('EPA US Data'!$I:$I,'EPA US Data'!$D:$D,'Country Selector'!$A$2,'EPA US Data'!$J:$J,$B$1,'EPA US Data'!$C:$C,M$2,'EPA US Data'!$G:$G,"&gt;="&amp;$A24,'EPA US Data'!$G:$G,"&lt;"&amp;$B24)*unit_conv*'State Downscaling Multipliers'!$B$9</f>
        <v>0</v>
      </c>
      <c r="N24" s="2">
        <f t="shared" ref="N24:Q24" si="152">M24+($R24-$M24)/5</f>
        <v>0</v>
      </c>
      <c r="O24" s="2">
        <f t="shared" si="152"/>
        <v>0</v>
      </c>
      <c r="P24" s="2">
        <f t="shared" si="152"/>
        <v>0</v>
      </c>
      <c r="Q24" s="2">
        <f t="shared" si="152"/>
        <v>0</v>
      </c>
      <c r="R24" s="105">
        <f>VLOOKUP($B$1,'Multipliers and Adjustments'!$A$70:$I$86,TRUNC(COLUMN(R$2)/5)+2,FALSE)*SUMIFS('EPA US Data'!$I:$I,'EPA US Data'!$D:$D,'Country Selector'!$A$2,'EPA US Data'!$J:$J,$B$1,'EPA US Data'!$C:$C,R$2,'EPA US Data'!$G:$G,"&gt;="&amp;$A24,'EPA US Data'!$G:$G,"&lt;"&amp;$B24)*unit_conv*'State Downscaling Multipliers'!$B$9</f>
        <v>0</v>
      </c>
      <c r="S24" s="2">
        <f t="shared" ref="S24:V24" si="153">R24+($W24-$R24)/5</f>
        <v>0</v>
      </c>
      <c r="T24" s="2">
        <f t="shared" si="153"/>
        <v>0</v>
      </c>
      <c r="U24" s="2">
        <f t="shared" si="153"/>
        <v>0</v>
      </c>
      <c r="V24" s="2">
        <f t="shared" si="153"/>
        <v>0</v>
      </c>
      <c r="W24" s="105">
        <f>VLOOKUP($B$1,'Multipliers and Adjustments'!$A$70:$I$86,TRUNC(COLUMN(W$2)/5)+2,FALSE)*SUMIFS('EPA US Data'!$I:$I,'EPA US Data'!$D:$D,'Country Selector'!$A$2,'EPA US Data'!$J:$J,$B$1,'EPA US Data'!$C:$C,W$2,'EPA US Data'!$G:$G,"&gt;="&amp;$A24,'EPA US Data'!$G:$G,"&lt;"&amp;$B24)*unit_conv*'State Downscaling Multipliers'!$B$9</f>
        <v>0</v>
      </c>
      <c r="X24" s="2">
        <f t="shared" ref="X24:AA24" si="154">W24+($AB24-$W24)/5</f>
        <v>0</v>
      </c>
      <c r="Y24" s="2">
        <f t="shared" si="154"/>
        <v>0</v>
      </c>
      <c r="Z24" s="2">
        <f t="shared" si="154"/>
        <v>0</v>
      </c>
      <c r="AA24" s="2">
        <f t="shared" si="154"/>
        <v>0</v>
      </c>
      <c r="AB24" s="105">
        <f>VLOOKUP($B$1,'Multipliers and Adjustments'!$A$70:$I$86,TRUNC(COLUMN(AB$2)/5)+2,FALSE)*SUMIFS('EPA US Data'!$I:$I,'EPA US Data'!$D:$D,'Country Selector'!$A$2,'EPA US Data'!$J:$J,$B$1,'EPA US Data'!$C:$C,AB$2,'EPA US Data'!$G:$G,"&gt;="&amp;$A24,'EPA US Data'!$G:$G,"&lt;"&amp;$B24)*unit_conv*'State Downscaling Multipliers'!$B$9</f>
        <v>0</v>
      </c>
      <c r="AC24" s="2">
        <f t="shared" ref="AC24:AF24" si="155">AB24+($AG24-$AB24)/5</f>
        <v>0</v>
      </c>
      <c r="AD24" s="2">
        <f t="shared" si="155"/>
        <v>0</v>
      </c>
      <c r="AE24" s="2">
        <f t="shared" si="155"/>
        <v>0</v>
      </c>
      <c r="AF24" s="2">
        <f t="shared" si="155"/>
        <v>0</v>
      </c>
      <c r="AG24" s="105">
        <f>VLOOKUP($B$1,'Multipliers and Adjustments'!$A$70:$I$86,TRUNC(COLUMN(AG$2)/5)+2,FALSE)*SUMIFS('EPA US Data'!$I:$I,'EPA US Data'!$D:$D,'Country Selector'!$A$2,'EPA US Data'!$J:$J,$B$1,'EPA US Data'!$C:$C,AG$2,'EPA US Data'!$G:$G,"&gt;="&amp;$A24,'EPA US Data'!$G:$G,"&lt;"&amp;$B24)*unit_conv*'State Downscaling Multipliers'!$B$9</f>
        <v>0</v>
      </c>
      <c r="AH24" s="2">
        <f t="shared" ref="AH24:AK24" si="156">AG24+($AL24-$AG24)/5</f>
        <v>0</v>
      </c>
      <c r="AI24" s="2">
        <f t="shared" si="156"/>
        <v>0</v>
      </c>
      <c r="AJ24" s="2">
        <f t="shared" si="156"/>
        <v>0</v>
      </c>
      <c r="AK24" s="2">
        <f t="shared" si="156"/>
        <v>0</v>
      </c>
      <c r="AL24" s="105">
        <f>VLOOKUP($B$1,'Multipliers and Adjustments'!$A$70:$I$86,TRUNC(COLUMN(AL$2)/5)+2,FALSE)*SUMIFS('EPA US Data'!$I:$I,'EPA US Data'!$D:$D,'Country Selector'!$A$2,'EPA US Data'!$J:$J,$B$1,'EPA US Data'!$C:$C,AL$2,'EPA US Data'!$G:$G,"&gt;="&amp;$A24,'EPA US Data'!$G:$G,"&lt;"&amp;$B24)*unit_conv*'State Downscaling Multipliers'!$B$9</f>
        <v>0</v>
      </c>
    </row>
    <row r="25" spans="1:38" ht="15.75" customHeight="1" x14ac:dyDescent="0.25">
      <c r="A25" s="50">
        <f t="shared" si="8"/>
        <v>-90</v>
      </c>
      <c r="B25" s="50">
        <f t="shared" si="149"/>
        <v>-80</v>
      </c>
      <c r="C25" s="105">
        <f>VLOOKUP($B$1,'Multipliers and Adjustments'!$A$70:$I$86,TRUNC(COLUMN(C$2)/5)+2,FALSE)*SUMIFS('EPA US Data'!$I:$I,'EPA US Data'!$D:$D,'Country Selector'!$A$2,'EPA US Data'!$J:$J,$B$1,'EPA US Data'!$C:$C,C$2,'EPA US Data'!$G:$G,"&gt;="&amp;$A25,'EPA US Data'!$G:$G,"&lt;"&amp;$B25)*unit_conv*'State Downscaling Multipliers'!$B$9</f>
        <v>0</v>
      </c>
      <c r="D25" s="2">
        <f t="shared" ref="D25:G25" si="157">C25+($H25-$C25)/5</f>
        <v>0</v>
      </c>
      <c r="E25" s="2">
        <f t="shared" si="157"/>
        <v>0</v>
      </c>
      <c r="F25" s="2">
        <f t="shared" si="157"/>
        <v>0</v>
      </c>
      <c r="G25" s="2">
        <f t="shared" si="157"/>
        <v>0</v>
      </c>
      <c r="H25" s="105">
        <f>VLOOKUP($B$1,'Multipliers and Adjustments'!$A$70:$I$86,TRUNC(COLUMN(H$2)/5)+2,FALSE)*SUMIFS('EPA US Data'!$I:$I,'EPA US Data'!$D:$D,'Country Selector'!$A$2,'EPA US Data'!$J:$J,$B$1,'EPA US Data'!$C:$C,H$2,'EPA US Data'!$G:$G,"&gt;="&amp;$A25,'EPA US Data'!$G:$G,"&lt;"&amp;$B25)*unit_conv*'State Downscaling Multipliers'!$B$9</f>
        <v>0</v>
      </c>
      <c r="I25" s="2">
        <f t="shared" ref="I25:L25" si="158">H25+($M25-$H25)/5</f>
        <v>0</v>
      </c>
      <c r="J25" s="2">
        <f t="shared" si="158"/>
        <v>0</v>
      </c>
      <c r="K25" s="2">
        <f t="shared" si="158"/>
        <v>0</v>
      </c>
      <c r="L25" s="2">
        <f t="shared" si="158"/>
        <v>0</v>
      </c>
      <c r="M25" s="105">
        <f>VLOOKUP($B$1,'Multipliers and Adjustments'!$A$70:$I$86,TRUNC(COLUMN(M$2)/5)+2,FALSE)*SUMIFS('EPA US Data'!$I:$I,'EPA US Data'!$D:$D,'Country Selector'!$A$2,'EPA US Data'!$J:$J,$B$1,'EPA US Data'!$C:$C,M$2,'EPA US Data'!$G:$G,"&gt;="&amp;$A25,'EPA US Data'!$G:$G,"&lt;"&amp;$B25)*unit_conv*'State Downscaling Multipliers'!$B$9</f>
        <v>0</v>
      </c>
      <c r="N25" s="2">
        <f t="shared" ref="N25:Q25" si="159">M25+($R25-$M25)/5</f>
        <v>0</v>
      </c>
      <c r="O25" s="2">
        <f t="shared" si="159"/>
        <v>0</v>
      </c>
      <c r="P25" s="2">
        <f t="shared" si="159"/>
        <v>0</v>
      </c>
      <c r="Q25" s="2">
        <f t="shared" si="159"/>
        <v>0</v>
      </c>
      <c r="R25" s="105">
        <f>VLOOKUP($B$1,'Multipliers and Adjustments'!$A$70:$I$86,TRUNC(COLUMN(R$2)/5)+2,FALSE)*SUMIFS('EPA US Data'!$I:$I,'EPA US Data'!$D:$D,'Country Selector'!$A$2,'EPA US Data'!$J:$J,$B$1,'EPA US Data'!$C:$C,R$2,'EPA US Data'!$G:$G,"&gt;="&amp;$A25,'EPA US Data'!$G:$G,"&lt;"&amp;$B25)*unit_conv*'State Downscaling Multipliers'!$B$9</f>
        <v>0</v>
      </c>
      <c r="S25" s="2">
        <f t="shared" ref="S25:V25" si="160">R25+($W25-$R25)/5</f>
        <v>0</v>
      </c>
      <c r="T25" s="2">
        <f t="shared" si="160"/>
        <v>0</v>
      </c>
      <c r="U25" s="2">
        <f t="shared" si="160"/>
        <v>0</v>
      </c>
      <c r="V25" s="2">
        <f t="shared" si="160"/>
        <v>0</v>
      </c>
      <c r="W25" s="105">
        <f>VLOOKUP($B$1,'Multipliers and Adjustments'!$A$70:$I$86,TRUNC(COLUMN(W$2)/5)+2,FALSE)*SUMIFS('EPA US Data'!$I:$I,'EPA US Data'!$D:$D,'Country Selector'!$A$2,'EPA US Data'!$J:$J,$B$1,'EPA US Data'!$C:$C,W$2,'EPA US Data'!$G:$G,"&gt;="&amp;$A25,'EPA US Data'!$G:$G,"&lt;"&amp;$B25)*unit_conv*'State Downscaling Multipliers'!$B$9</f>
        <v>0</v>
      </c>
      <c r="X25" s="2">
        <f t="shared" ref="X25:AA25" si="161">W25+($AB25-$W25)/5</f>
        <v>0</v>
      </c>
      <c r="Y25" s="2">
        <f t="shared" si="161"/>
        <v>0</v>
      </c>
      <c r="Z25" s="2">
        <f t="shared" si="161"/>
        <v>0</v>
      </c>
      <c r="AA25" s="2">
        <f t="shared" si="161"/>
        <v>0</v>
      </c>
      <c r="AB25" s="105">
        <f>VLOOKUP($B$1,'Multipliers and Adjustments'!$A$70:$I$86,TRUNC(COLUMN(AB$2)/5)+2,FALSE)*SUMIFS('EPA US Data'!$I:$I,'EPA US Data'!$D:$D,'Country Selector'!$A$2,'EPA US Data'!$J:$J,$B$1,'EPA US Data'!$C:$C,AB$2,'EPA US Data'!$G:$G,"&gt;="&amp;$A25,'EPA US Data'!$G:$G,"&lt;"&amp;$B25)*unit_conv*'State Downscaling Multipliers'!$B$9</f>
        <v>0</v>
      </c>
      <c r="AC25" s="2">
        <f t="shared" ref="AC25:AF25" si="162">AB25+($AG25-$AB25)/5</f>
        <v>0</v>
      </c>
      <c r="AD25" s="2">
        <f t="shared" si="162"/>
        <v>0</v>
      </c>
      <c r="AE25" s="2">
        <f t="shared" si="162"/>
        <v>0</v>
      </c>
      <c r="AF25" s="2">
        <f t="shared" si="162"/>
        <v>0</v>
      </c>
      <c r="AG25" s="105">
        <f>VLOOKUP($B$1,'Multipliers and Adjustments'!$A$70:$I$86,TRUNC(COLUMN(AG$2)/5)+2,FALSE)*SUMIFS('EPA US Data'!$I:$I,'EPA US Data'!$D:$D,'Country Selector'!$A$2,'EPA US Data'!$J:$J,$B$1,'EPA US Data'!$C:$C,AG$2,'EPA US Data'!$G:$G,"&gt;="&amp;$A25,'EPA US Data'!$G:$G,"&lt;"&amp;$B25)*unit_conv*'State Downscaling Multipliers'!$B$9</f>
        <v>0</v>
      </c>
      <c r="AH25" s="2">
        <f t="shared" ref="AH25:AK25" si="163">AG25+($AL25-$AG25)/5</f>
        <v>0</v>
      </c>
      <c r="AI25" s="2">
        <f t="shared" si="163"/>
        <v>0</v>
      </c>
      <c r="AJ25" s="2">
        <f t="shared" si="163"/>
        <v>0</v>
      </c>
      <c r="AK25" s="2">
        <f t="shared" si="163"/>
        <v>0</v>
      </c>
      <c r="AL25" s="105">
        <f>VLOOKUP($B$1,'Multipliers and Adjustments'!$A$70:$I$86,TRUNC(COLUMN(AL$2)/5)+2,FALSE)*SUMIFS('EPA US Data'!$I:$I,'EPA US Data'!$D:$D,'Country Selector'!$A$2,'EPA US Data'!$J:$J,$B$1,'EPA US Data'!$C:$C,AL$2,'EPA US Data'!$G:$G,"&gt;="&amp;$A25,'EPA US Data'!$G:$G,"&lt;"&amp;$B25)*unit_conv*'State Downscaling Multipliers'!$B$9</f>
        <v>0</v>
      </c>
    </row>
    <row r="26" spans="1:38" ht="15.75" customHeight="1" x14ac:dyDescent="0.25">
      <c r="A26" s="50">
        <f t="shared" si="8"/>
        <v>-80</v>
      </c>
      <c r="B26" s="50">
        <f t="shared" si="149"/>
        <v>-70</v>
      </c>
      <c r="C26" s="105">
        <f>VLOOKUP($B$1,'Multipliers and Adjustments'!$A$70:$I$86,TRUNC(COLUMN(C$2)/5)+2,FALSE)*SUMIFS('EPA US Data'!$I:$I,'EPA US Data'!$D:$D,'Country Selector'!$A$2,'EPA US Data'!$J:$J,$B$1,'EPA US Data'!$C:$C,C$2,'EPA US Data'!$G:$G,"&gt;="&amp;$A26,'EPA US Data'!$G:$G,"&lt;"&amp;$B26)*unit_conv*'State Downscaling Multipliers'!$B$9</f>
        <v>0</v>
      </c>
      <c r="D26" s="2">
        <f t="shared" ref="D26:G26" si="164">C26+($H26-$C26)/5</f>
        <v>0</v>
      </c>
      <c r="E26" s="2">
        <f t="shared" si="164"/>
        <v>0</v>
      </c>
      <c r="F26" s="2">
        <f t="shared" si="164"/>
        <v>0</v>
      </c>
      <c r="G26" s="2">
        <f t="shared" si="164"/>
        <v>0</v>
      </c>
      <c r="H26" s="105">
        <f>VLOOKUP($B$1,'Multipliers and Adjustments'!$A$70:$I$86,TRUNC(COLUMN(H$2)/5)+2,FALSE)*SUMIFS('EPA US Data'!$I:$I,'EPA US Data'!$D:$D,'Country Selector'!$A$2,'EPA US Data'!$J:$J,$B$1,'EPA US Data'!$C:$C,H$2,'EPA US Data'!$G:$G,"&gt;="&amp;$A26,'EPA US Data'!$G:$G,"&lt;"&amp;$B26)*unit_conv*'State Downscaling Multipliers'!$B$9</f>
        <v>0</v>
      </c>
      <c r="I26" s="2">
        <f t="shared" ref="I26:L26" si="165">H26+($M26-$H26)/5</f>
        <v>0</v>
      </c>
      <c r="J26" s="2">
        <f t="shared" si="165"/>
        <v>0</v>
      </c>
      <c r="K26" s="2">
        <f t="shared" si="165"/>
        <v>0</v>
      </c>
      <c r="L26" s="2">
        <f t="shared" si="165"/>
        <v>0</v>
      </c>
      <c r="M26" s="105">
        <f>VLOOKUP($B$1,'Multipliers and Adjustments'!$A$70:$I$86,TRUNC(COLUMN(M$2)/5)+2,FALSE)*SUMIFS('EPA US Data'!$I:$I,'EPA US Data'!$D:$D,'Country Selector'!$A$2,'EPA US Data'!$J:$J,$B$1,'EPA US Data'!$C:$C,M$2,'EPA US Data'!$G:$G,"&gt;="&amp;$A26,'EPA US Data'!$G:$G,"&lt;"&amp;$B26)*unit_conv*'State Downscaling Multipliers'!$B$9</f>
        <v>0</v>
      </c>
      <c r="N26" s="2">
        <f t="shared" ref="N26:Q26" si="166">M26+($R26-$M26)/5</f>
        <v>0</v>
      </c>
      <c r="O26" s="2">
        <f t="shared" si="166"/>
        <v>0</v>
      </c>
      <c r="P26" s="2">
        <f t="shared" si="166"/>
        <v>0</v>
      </c>
      <c r="Q26" s="2">
        <f t="shared" si="166"/>
        <v>0</v>
      </c>
      <c r="R26" s="105">
        <f>VLOOKUP($B$1,'Multipliers and Adjustments'!$A$70:$I$86,TRUNC(COLUMN(R$2)/5)+2,FALSE)*SUMIFS('EPA US Data'!$I:$I,'EPA US Data'!$D:$D,'Country Selector'!$A$2,'EPA US Data'!$J:$J,$B$1,'EPA US Data'!$C:$C,R$2,'EPA US Data'!$G:$G,"&gt;="&amp;$A26,'EPA US Data'!$G:$G,"&lt;"&amp;$B26)*unit_conv*'State Downscaling Multipliers'!$B$9</f>
        <v>0</v>
      </c>
      <c r="S26" s="2">
        <f t="shared" ref="S26:V26" si="167">R26+($W26-$R26)/5</f>
        <v>0</v>
      </c>
      <c r="T26" s="2">
        <f t="shared" si="167"/>
        <v>0</v>
      </c>
      <c r="U26" s="2">
        <f t="shared" si="167"/>
        <v>0</v>
      </c>
      <c r="V26" s="2">
        <f t="shared" si="167"/>
        <v>0</v>
      </c>
      <c r="W26" s="105">
        <f>VLOOKUP($B$1,'Multipliers and Adjustments'!$A$70:$I$86,TRUNC(COLUMN(W$2)/5)+2,FALSE)*SUMIFS('EPA US Data'!$I:$I,'EPA US Data'!$D:$D,'Country Selector'!$A$2,'EPA US Data'!$J:$J,$B$1,'EPA US Data'!$C:$C,W$2,'EPA US Data'!$G:$G,"&gt;="&amp;$A26,'EPA US Data'!$G:$G,"&lt;"&amp;$B26)*unit_conv*'State Downscaling Multipliers'!$B$9</f>
        <v>0</v>
      </c>
      <c r="X26" s="2">
        <f t="shared" ref="X26:AA26" si="168">W26+($AB26-$W26)/5</f>
        <v>0</v>
      </c>
      <c r="Y26" s="2">
        <f t="shared" si="168"/>
        <v>0</v>
      </c>
      <c r="Z26" s="2">
        <f t="shared" si="168"/>
        <v>0</v>
      </c>
      <c r="AA26" s="2">
        <f t="shared" si="168"/>
        <v>0</v>
      </c>
      <c r="AB26" s="105">
        <f>VLOOKUP($B$1,'Multipliers and Adjustments'!$A$70:$I$86,TRUNC(COLUMN(AB$2)/5)+2,FALSE)*SUMIFS('EPA US Data'!$I:$I,'EPA US Data'!$D:$D,'Country Selector'!$A$2,'EPA US Data'!$J:$J,$B$1,'EPA US Data'!$C:$C,AB$2,'EPA US Data'!$G:$G,"&gt;="&amp;$A26,'EPA US Data'!$G:$G,"&lt;"&amp;$B26)*unit_conv*'State Downscaling Multipliers'!$B$9</f>
        <v>0</v>
      </c>
      <c r="AC26" s="2">
        <f t="shared" ref="AC26:AF26" si="169">AB26+($AG26-$AB26)/5</f>
        <v>0</v>
      </c>
      <c r="AD26" s="2">
        <f t="shared" si="169"/>
        <v>0</v>
      </c>
      <c r="AE26" s="2">
        <f t="shared" si="169"/>
        <v>0</v>
      </c>
      <c r="AF26" s="2">
        <f t="shared" si="169"/>
        <v>0</v>
      </c>
      <c r="AG26" s="105">
        <f>VLOOKUP($B$1,'Multipliers and Adjustments'!$A$70:$I$86,TRUNC(COLUMN(AG$2)/5)+2,FALSE)*SUMIFS('EPA US Data'!$I:$I,'EPA US Data'!$D:$D,'Country Selector'!$A$2,'EPA US Data'!$J:$J,$B$1,'EPA US Data'!$C:$C,AG$2,'EPA US Data'!$G:$G,"&gt;="&amp;$A26,'EPA US Data'!$G:$G,"&lt;"&amp;$B26)*unit_conv*'State Downscaling Multipliers'!$B$9</f>
        <v>0</v>
      </c>
      <c r="AH26" s="2">
        <f t="shared" ref="AH26:AK26" si="170">AG26+($AL26-$AG26)/5</f>
        <v>0</v>
      </c>
      <c r="AI26" s="2">
        <f t="shared" si="170"/>
        <v>0</v>
      </c>
      <c r="AJ26" s="2">
        <f t="shared" si="170"/>
        <v>0</v>
      </c>
      <c r="AK26" s="2">
        <f t="shared" si="170"/>
        <v>0</v>
      </c>
      <c r="AL26" s="105">
        <f>VLOOKUP($B$1,'Multipliers and Adjustments'!$A$70:$I$86,TRUNC(COLUMN(AL$2)/5)+2,FALSE)*SUMIFS('EPA US Data'!$I:$I,'EPA US Data'!$D:$D,'Country Selector'!$A$2,'EPA US Data'!$J:$J,$B$1,'EPA US Data'!$C:$C,AL$2,'EPA US Data'!$G:$G,"&gt;="&amp;$A26,'EPA US Data'!$G:$G,"&lt;"&amp;$B26)*unit_conv*'State Downscaling Multipliers'!$B$9</f>
        <v>0</v>
      </c>
    </row>
    <row r="27" spans="1:38" ht="15.75" customHeight="1" x14ac:dyDescent="0.25">
      <c r="A27" s="50">
        <f t="shared" si="8"/>
        <v>-70</v>
      </c>
      <c r="B27" s="50">
        <f t="shared" si="149"/>
        <v>-60</v>
      </c>
      <c r="C27" s="105">
        <f>VLOOKUP($B$1,'Multipliers and Adjustments'!$A$70:$I$86,TRUNC(COLUMN(C$2)/5)+2,FALSE)*SUMIFS('EPA US Data'!$I:$I,'EPA US Data'!$D:$D,'Country Selector'!$A$2,'EPA US Data'!$J:$J,$B$1,'EPA US Data'!$C:$C,C$2,'EPA US Data'!$G:$G,"&gt;="&amp;$A27,'EPA US Data'!$G:$G,"&lt;"&amp;$B27)*unit_conv*'State Downscaling Multipliers'!$B$9</f>
        <v>0</v>
      </c>
      <c r="D27" s="2">
        <f t="shared" ref="D27:G27" si="171">C27+($H27-$C27)/5</f>
        <v>0</v>
      </c>
      <c r="E27" s="2">
        <f t="shared" si="171"/>
        <v>0</v>
      </c>
      <c r="F27" s="2">
        <f t="shared" si="171"/>
        <v>0</v>
      </c>
      <c r="G27" s="2">
        <f t="shared" si="171"/>
        <v>0</v>
      </c>
      <c r="H27" s="105">
        <f>VLOOKUP($B$1,'Multipliers and Adjustments'!$A$70:$I$86,TRUNC(COLUMN(H$2)/5)+2,FALSE)*SUMIFS('EPA US Data'!$I:$I,'EPA US Data'!$D:$D,'Country Selector'!$A$2,'EPA US Data'!$J:$J,$B$1,'EPA US Data'!$C:$C,H$2,'EPA US Data'!$G:$G,"&gt;="&amp;$A27,'EPA US Data'!$G:$G,"&lt;"&amp;$B27)*unit_conv*'State Downscaling Multipliers'!$B$9</f>
        <v>0</v>
      </c>
      <c r="I27" s="2">
        <f t="shared" ref="I27:L27" si="172">H27+($M27-$H27)/5</f>
        <v>0</v>
      </c>
      <c r="J27" s="2">
        <f t="shared" si="172"/>
        <v>0</v>
      </c>
      <c r="K27" s="2">
        <f t="shared" si="172"/>
        <v>0</v>
      </c>
      <c r="L27" s="2">
        <f t="shared" si="172"/>
        <v>0</v>
      </c>
      <c r="M27" s="105">
        <f>VLOOKUP($B$1,'Multipliers and Adjustments'!$A$70:$I$86,TRUNC(COLUMN(M$2)/5)+2,FALSE)*SUMIFS('EPA US Data'!$I:$I,'EPA US Data'!$D:$D,'Country Selector'!$A$2,'EPA US Data'!$J:$J,$B$1,'EPA US Data'!$C:$C,M$2,'EPA US Data'!$G:$G,"&gt;="&amp;$A27,'EPA US Data'!$G:$G,"&lt;"&amp;$B27)*unit_conv*'State Downscaling Multipliers'!$B$9</f>
        <v>0</v>
      </c>
      <c r="N27" s="2">
        <f t="shared" ref="N27:Q27" si="173">M27+($R27-$M27)/5</f>
        <v>0</v>
      </c>
      <c r="O27" s="2">
        <f t="shared" si="173"/>
        <v>0</v>
      </c>
      <c r="P27" s="2">
        <f t="shared" si="173"/>
        <v>0</v>
      </c>
      <c r="Q27" s="2">
        <f t="shared" si="173"/>
        <v>0</v>
      </c>
      <c r="R27" s="105">
        <f>VLOOKUP($B$1,'Multipliers and Adjustments'!$A$70:$I$86,TRUNC(COLUMN(R$2)/5)+2,FALSE)*SUMIFS('EPA US Data'!$I:$I,'EPA US Data'!$D:$D,'Country Selector'!$A$2,'EPA US Data'!$J:$J,$B$1,'EPA US Data'!$C:$C,R$2,'EPA US Data'!$G:$G,"&gt;="&amp;$A27,'EPA US Data'!$G:$G,"&lt;"&amp;$B27)*unit_conv*'State Downscaling Multipliers'!$B$9</f>
        <v>0</v>
      </c>
      <c r="S27" s="2">
        <f t="shared" ref="S27:V27" si="174">R27+($W27-$R27)/5</f>
        <v>0</v>
      </c>
      <c r="T27" s="2">
        <f t="shared" si="174"/>
        <v>0</v>
      </c>
      <c r="U27" s="2">
        <f t="shared" si="174"/>
        <v>0</v>
      </c>
      <c r="V27" s="2">
        <f t="shared" si="174"/>
        <v>0</v>
      </c>
      <c r="W27" s="105">
        <f>VLOOKUP($B$1,'Multipliers and Adjustments'!$A$70:$I$86,TRUNC(COLUMN(W$2)/5)+2,FALSE)*SUMIFS('EPA US Data'!$I:$I,'EPA US Data'!$D:$D,'Country Selector'!$A$2,'EPA US Data'!$J:$J,$B$1,'EPA US Data'!$C:$C,W$2,'EPA US Data'!$G:$G,"&gt;="&amp;$A27,'EPA US Data'!$G:$G,"&lt;"&amp;$B27)*unit_conv*'State Downscaling Multipliers'!$B$9</f>
        <v>0</v>
      </c>
      <c r="X27" s="2">
        <f t="shared" ref="X27:AA27" si="175">W27+($AB27-$W27)/5</f>
        <v>0</v>
      </c>
      <c r="Y27" s="2">
        <f t="shared" si="175"/>
        <v>0</v>
      </c>
      <c r="Z27" s="2">
        <f t="shared" si="175"/>
        <v>0</v>
      </c>
      <c r="AA27" s="2">
        <f t="shared" si="175"/>
        <v>0</v>
      </c>
      <c r="AB27" s="105">
        <f>VLOOKUP($B$1,'Multipliers and Adjustments'!$A$70:$I$86,TRUNC(COLUMN(AB$2)/5)+2,FALSE)*SUMIFS('EPA US Data'!$I:$I,'EPA US Data'!$D:$D,'Country Selector'!$A$2,'EPA US Data'!$J:$J,$B$1,'EPA US Data'!$C:$C,AB$2,'EPA US Data'!$G:$G,"&gt;="&amp;$A27,'EPA US Data'!$G:$G,"&lt;"&amp;$B27)*unit_conv*'State Downscaling Multipliers'!$B$9</f>
        <v>0</v>
      </c>
      <c r="AC27" s="2">
        <f t="shared" ref="AC27:AF27" si="176">AB27+($AG27-$AB27)/5</f>
        <v>0</v>
      </c>
      <c r="AD27" s="2">
        <f t="shared" si="176"/>
        <v>0</v>
      </c>
      <c r="AE27" s="2">
        <f t="shared" si="176"/>
        <v>0</v>
      </c>
      <c r="AF27" s="2">
        <f t="shared" si="176"/>
        <v>0</v>
      </c>
      <c r="AG27" s="105">
        <f>VLOOKUP($B$1,'Multipliers and Adjustments'!$A$70:$I$86,TRUNC(COLUMN(AG$2)/5)+2,FALSE)*SUMIFS('EPA US Data'!$I:$I,'EPA US Data'!$D:$D,'Country Selector'!$A$2,'EPA US Data'!$J:$J,$B$1,'EPA US Data'!$C:$C,AG$2,'EPA US Data'!$G:$G,"&gt;="&amp;$A27,'EPA US Data'!$G:$G,"&lt;"&amp;$B27)*unit_conv*'State Downscaling Multipliers'!$B$9</f>
        <v>0</v>
      </c>
      <c r="AH27" s="2">
        <f t="shared" ref="AH27:AK27" si="177">AG27+($AL27-$AG27)/5</f>
        <v>0</v>
      </c>
      <c r="AI27" s="2">
        <f t="shared" si="177"/>
        <v>0</v>
      </c>
      <c r="AJ27" s="2">
        <f t="shared" si="177"/>
        <v>0</v>
      </c>
      <c r="AK27" s="2">
        <f t="shared" si="177"/>
        <v>0</v>
      </c>
      <c r="AL27" s="105">
        <f>VLOOKUP($B$1,'Multipliers and Adjustments'!$A$70:$I$86,TRUNC(COLUMN(AL$2)/5)+2,FALSE)*SUMIFS('EPA US Data'!$I:$I,'EPA US Data'!$D:$D,'Country Selector'!$A$2,'EPA US Data'!$J:$J,$B$1,'EPA US Data'!$C:$C,AL$2,'EPA US Data'!$G:$G,"&gt;="&amp;$A27,'EPA US Data'!$G:$G,"&lt;"&amp;$B27)*unit_conv*'State Downscaling Multipliers'!$B$9</f>
        <v>0</v>
      </c>
    </row>
    <row r="28" spans="1:38" ht="15.75" customHeight="1" x14ac:dyDescent="0.25">
      <c r="A28" s="50">
        <f t="shared" si="8"/>
        <v>-60</v>
      </c>
      <c r="B28" s="50">
        <f t="shared" si="149"/>
        <v>-50</v>
      </c>
      <c r="C28" s="105">
        <f>VLOOKUP($B$1,'Multipliers and Adjustments'!$A$70:$I$86,TRUNC(COLUMN(C$2)/5)+2,FALSE)*SUMIFS('EPA US Data'!$I:$I,'EPA US Data'!$D:$D,'Country Selector'!$A$2,'EPA US Data'!$J:$J,$B$1,'EPA US Data'!$C:$C,C$2,'EPA US Data'!$G:$G,"&gt;="&amp;$A28,'EPA US Data'!$G:$G,"&lt;"&amp;$B28)*unit_conv*'State Downscaling Multipliers'!$B$9</f>
        <v>0</v>
      </c>
      <c r="D28" s="2">
        <f t="shared" ref="D28:G28" si="178">C28+($H28-$C28)/5</f>
        <v>0</v>
      </c>
      <c r="E28" s="2">
        <f t="shared" si="178"/>
        <v>0</v>
      </c>
      <c r="F28" s="2">
        <f t="shared" si="178"/>
        <v>0</v>
      </c>
      <c r="G28" s="2">
        <f t="shared" si="178"/>
        <v>0</v>
      </c>
      <c r="H28" s="105">
        <f>VLOOKUP($B$1,'Multipliers and Adjustments'!$A$70:$I$86,TRUNC(COLUMN(H$2)/5)+2,FALSE)*SUMIFS('EPA US Data'!$I:$I,'EPA US Data'!$D:$D,'Country Selector'!$A$2,'EPA US Data'!$J:$J,$B$1,'EPA US Data'!$C:$C,H$2,'EPA US Data'!$G:$G,"&gt;="&amp;$A28,'EPA US Data'!$G:$G,"&lt;"&amp;$B28)*unit_conv*'State Downscaling Multipliers'!$B$9</f>
        <v>0</v>
      </c>
      <c r="I28" s="2">
        <f t="shared" ref="I28:L28" si="179">H28+($M28-$H28)/5</f>
        <v>0</v>
      </c>
      <c r="J28" s="2">
        <f t="shared" si="179"/>
        <v>0</v>
      </c>
      <c r="K28" s="2">
        <f t="shared" si="179"/>
        <v>0</v>
      </c>
      <c r="L28" s="2">
        <f t="shared" si="179"/>
        <v>0</v>
      </c>
      <c r="M28" s="105">
        <f>VLOOKUP($B$1,'Multipliers and Adjustments'!$A$70:$I$86,TRUNC(COLUMN(M$2)/5)+2,FALSE)*SUMIFS('EPA US Data'!$I:$I,'EPA US Data'!$D:$D,'Country Selector'!$A$2,'EPA US Data'!$J:$J,$B$1,'EPA US Data'!$C:$C,M$2,'EPA US Data'!$G:$G,"&gt;="&amp;$A28,'EPA US Data'!$G:$G,"&lt;"&amp;$B28)*unit_conv*'State Downscaling Multipliers'!$B$9</f>
        <v>0</v>
      </c>
      <c r="N28" s="2">
        <f t="shared" ref="N28:Q28" si="180">M28+($R28-$M28)/5</f>
        <v>0</v>
      </c>
      <c r="O28" s="2">
        <f t="shared" si="180"/>
        <v>0</v>
      </c>
      <c r="P28" s="2">
        <f t="shared" si="180"/>
        <v>0</v>
      </c>
      <c r="Q28" s="2">
        <f t="shared" si="180"/>
        <v>0</v>
      </c>
      <c r="R28" s="105">
        <f>VLOOKUP($B$1,'Multipliers and Adjustments'!$A$70:$I$86,TRUNC(COLUMN(R$2)/5)+2,FALSE)*SUMIFS('EPA US Data'!$I:$I,'EPA US Data'!$D:$D,'Country Selector'!$A$2,'EPA US Data'!$J:$J,$B$1,'EPA US Data'!$C:$C,R$2,'EPA US Data'!$G:$G,"&gt;="&amp;$A28,'EPA US Data'!$G:$G,"&lt;"&amp;$B28)*unit_conv*'State Downscaling Multipliers'!$B$9</f>
        <v>0</v>
      </c>
      <c r="S28" s="2">
        <f t="shared" ref="S28:V28" si="181">R28+($W28-$R28)/5</f>
        <v>0</v>
      </c>
      <c r="T28" s="2">
        <f t="shared" si="181"/>
        <v>0</v>
      </c>
      <c r="U28" s="2">
        <f t="shared" si="181"/>
        <v>0</v>
      </c>
      <c r="V28" s="2">
        <f t="shared" si="181"/>
        <v>0</v>
      </c>
      <c r="W28" s="105">
        <f>VLOOKUP($B$1,'Multipliers and Adjustments'!$A$70:$I$86,TRUNC(COLUMN(W$2)/5)+2,FALSE)*SUMIFS('EPA US Data'!$I:$I,'EPA US Data'!$D:$D,'Country Selector'!$A$2,'EPA US Data'!$J:$J,$B$1,'EPA US Data'!$C:$C,W$2,'EPA US Data'!$G:$G,"&gt;="&amp;$A28,'EPA US Data'!$G:$G,"&lt;"&amp;$B28)*unit_conv*'State Downscaling Multipliers'!$B$9</f>
        <v>0</v>
      </c>
      <c r="X28" s="2">
        <f t="shared" ref="X28:AA28" si="182">W28+($AB28-$W28)/5</f>
        <v>0</v>
      </c>
      <c r="Y28" s="2">
        <f t="shared" si="182"/>
        <v>0</v>
      </c>
      <c r="Z28" s="2">
        <f t="shared" si="182"/>
        <v>0</v>
      </c>
      <c r="AA28" s="2">
        <f t="shared" si="182"/>
        <v>0</v>
      </c>
      <c r="AB28" s="105">
        <f>VLOOKUP($B$1,'Multipliers and Adjustments'!$A$70:$I$86,TRUNC(COLUMN(AB$2)/5)+2,FALSE)*SUMIFS('EPA US Data'!$I:$I,'EPA US Data'!$D:$D,'Country Selector'!$A$2,'EPA US Data'!$J:$J,$B$1,'EPA US Data'!$C:$C,AB$2,'EPA US Data'!$G:$G,"&gt;="&amp;$A28,'EPA US Data'!$G:$G,"&lt;"&amp;$B28)*unit_conv*'State Downscaling Multipliers'!$B$9</f>
        <v>0</v>
      </c>
      <c r="AC28" s="2">
        <f t="shared" ref="AC28:AF28" si="183">AB28+($AG28-$AB28)/5</f>
        <v>0</v>
      </c>
      <c r="AD28" s="2">
        <f t="shared" si="183"/>
        <v>0</v>
      </c>
      <c r="AE28" s="2">
        <f t="shared" si="183"/>
        <v>0</v>
      </c>
      <c r="AF28" s="2">
        <f t="shared" si="183"/>
        <v>0</v>
      </c>
      <c r="AG28" s="105">
        <f>VLOOKUP($B$1,'Multipliers and Adjustments'!$A$70:$I$86,TRUNC(COLUMN(AG$2)/5)+2,FALSE)*SUMIFS('EPA US Data'!$I:$I,'EPA US Data'!$D:$D,'Country Selector'!$A$2,'EPA US Data'!$J:$J,$B$1,'EPA US Data'!$C:$C,AG$2,'EPA US Data'!$G:$G,"&gt;="&amp;$A28,'EPA US Data'!$G:$G,"&lt;"&amp;$B28)*unit_conv*'State Downscaling Multipliers'!$B$9</f>
        <v>0</v>
      </c>
      <c r="AH28" s="2">
        <f t="shared" ref="AH28:AK28" si="184">AG28+($AL28-$AG28)/5</f>
        <v>0</v>
      </c>
      <c r="AI28" s="2">
        <f t="shared" si="184"/>
        <v>0</v>
      </c>
      <c r="AJ28" s="2">
        <f t="shared" si="184"/>
        <v>0</v>
      </c>
      <c r="AK28" s="2">
        <f t="shared" si="184"/>
        <v>0</v>
      </c>
      <c r="AL28" s="105">
        <f>VLOOKUP($B$1,'Multipliers and Adjustments'!$A$70:$I$86,TRUNC(COLUMN(AL$2)/5)+2,FALSE)*SUMIFS('EPA US Data'!$I:$I,'EPA US Data'!$D:$D,'Country Selector'!$A$2,'EPA US Data'!$J:$J,$B$1,'EPA US Data'!$C:$C,AL$2,'EPA US Data'!$G:$G,"&gt;="&amp;$A28,'EPA US Data'!$G:$G,"&lt;"&amp;$B28)*unit_conv*'State Downscaling Multipliers'!$B$9</f>
        <v>0</v>
      </c>
    </row>
    <row r="29" spans="1:38" ht="15.75" customHeight="1" x14ac:dyDescent="0.25">
      <c r="A29" s="50">
        <f t="shared" si="8"/>
        <v>-50</v>
      </c>
      <c r="B29" s="50">
        <f t="shared" si="149"/>
        <v>-40</v>
      </c>
      <c r="C29" s="105">
        <f>VLOOKUP($B$1,'Multipliers and Adjustments'!$A$70:$I$86,TRUNC(COLUMN(C$2)/5)+2,FALSE)*SUMIFS('EPA US Data'!$I:$I,'EPA US Data'!$D:$D,'Country Selector'!$A$2,'EPA US Data'!$J:$J,$B$1,'EPA US Data'!$C:$C,C$2,'EPA US Data'!$G:$G,"&gt;="&amp;$A29,'EPA US Data'!$G:$G,"&lt;"&amp;$B29)*unit_conv*'State Downscaling Multipliers'!$B$9</f>
        <v>0</v>
      </c>
      <c r="D29" s="2">
        <f t="shared" ref="D29:G29" si="185">C29+($H29-$C29)/5</f>
        <v>0</v>
      </c>
      <c r="E29" s="2">
        <f t="shared" si="185"/>
        <v>0</v>
      </c>
      <c r="F29" s="2">
        <f t="shared" si="185"/>
        <v>0</v>
      </c>
      <c r="G29" s="2">
        <f t="shared" si="185"/>
        <v>0</v>
      </c>
      <c r="H29" s="105">
        <f>VLOOKUP($B$1,'Multipliers and Adjustments'!$A$70:$I$86,TRUNC(COLUMN(H$2)/5)+2,FALSE)*SUMIFS('EPA US Data'!$I:$I,'EPA US Data'!$D:$D,'Country Selector'!$A$2,'EPA US Data'!$J:$J,$B$1,'EPA US Data'!$C:$C,H$2,'EPA US Data'!$G:$G,"&gt;="&amp;$A29,'EPA US Data'!$G:$G,"&lt;"&amp;$B29)*unit_conv*'State Downscaling Multipliers'!$B$9</f>
        <v>0</v>
      </c>
      <c r="I29" s="2">
        <f t="shared" ref="I29:L29" si="186">H29+($M29-$H29)/5</f>
        <v>0</v>
      </c>
      <c r="J29" s="2">
        <f t="shared" si="186"/>
        <v>0</v>
      </c>
      <c r="K29" s="2">
        <f t="shared" si="186"/>
        <v>0</v>
      </c>
      <c r="L29" s="2">
        <f t="shared" si="186"/>
        <v>0</v>
      </c>
      <c r="M29" s="105">
        <f>VLOOKUP($B$1,'Multipliers and Adjustments'!$A$70:$I$86,TRUNC(COLUMN(M$2)/5)+2,FALSE)*SUMIFS('EPA US Data'!$I:$I,'EPA US Data'!$D:$D,'Country Selector'!$A$2,'EPA US Data'!$J:$J,$B$1,'EPA US Data'!$C:$C,M$2,'EPA US Data'!$G:$G,"&gt;="&amp;$A29,'EPA US Data'!$G:$G,"&lt;"&amp;$B29)*unit_conv*'State Downscaling Multipliers'!$B$9</f>
        <v>0</v>
      </c>
      <c r="N29" s="2">
        <f t="shared" ref="N29:Q29" si="187">M29+($R29-$M29)/5</f>
        <v>0</v>
      </c>
      <c r="O29" s="2">
        <f t="shared" si="187"/>
        <v>0</v>
      </c>
      <c r="P29" s="2">
        <f t="shared" si="187"/>
        <v>0</v>
      </c>
      <c r="Q29" s="2">
        <f t="shared" si="187"/>
        <v>0</v>
      </c>
      <c r="R29" s="105">
        <f>VLOOKUP($B$1,'Multipliers and Adjustments'!$A$70:$I$86,TRUNC(COLUMN(R$2)/5)+2,FALSE)*SUMIFS('EPA US Data'!$I:$I,'EPA US Data'!$D:$D,'Country Selector'!$A$2,'EPA US Data'!$J:$J,$B$1,'EPA US Data'!$C:$C,R$2,'EPA US Data'!$G:$G,"&gt;="&amp;$A29,'EPA US Data'!$G:$G,"&lt;"&amp;$B29)*unit_conv*'State Downscaling Multipliers'!$B$9</f>
        <v>0</v>
      </c>
      <c r="S29" s="2">
        <f t="shared" ref="S29:V29" si="188">R29+($W29-$R29)/5</f>
        <v>0</v>
      </c>
      <c r="T29" s="2">
        <f t="shared" si="188"/>
        <v>0</v>
      </c>
      <c r="U29" s="2">
        <f t="shared" si="188"/>
        <v>0</v>
      </c>
      <c r="V29" s="2">
        <f t="shared" si="188"/>
        <v>0</v>
      </c>
      <c r="W29" s="105">
        <f>VLOOKUP($B$1,'Multipliers and Adjustments'!$A$70:$I$86,TRUNC(COLUMN(W$2)/5)+2,FALSE)*SUMIFS('EPA US Data'!$I:$I,'EPA US Data'!$D:$D,'Country Selector'!$A$2,'EPA US Data'!$J:$J,$B$1,'EPA US Data'!$C:$C,W$2,'EPA US Data'!$G:$G,"&gt;="&amp;$A29,'EPA US Data'!$G:$G,"&lt;"&amp;$B29)*unit_conv*'State Downscaling Multipliers'!$B$9</f>
        <v>0</v>
      </c>
      <c r="X29" s="2">
        <f t="shared" ref="X29:AA29" si="189">W29+($AB29-$W29)/5</f>
        <v>0</v>
      </c>
      <c r="Y29" s="2">
        <f t="shared" si="189"/>
        <v>0</v>
      </c>
      <c r="Z29" s="2">
        <f t="shared" si="189"/>
        <v>0</v>
      </c>
      <c r="AA29" s="2">
        <f t="shared" si="189"/>
        <v>0</v>
      </c>
      <c r="AB29" s="105">
        <f>VLOOKUP($B$1,'Multipliers and Adjustments'!$A$70:$I$86,TRUNC(COLUMN(AB$2)/5)+2,FALSE)*SUMIFS('EPA US Data'!$I:$I,'EPA US Data'!$D:$D,'Country Selector'!$A$2,'EPA US Data'!$J:$J,$B$1,'EPA US Data'!$C:$C,AB$2,'EPA US Data'!$G:$G,"&gt;="&amp;$A29,'EPA US Data'!$G:$G,"&lt;"&amp;$B29)*unit_conv*'State Downscaling Multipliers'!$B$9</f>
        <v>0</v>
      </c>
      <c r="AC29" s="2">
        <f t="shared" ref="AC29:AF29" si="190">AB29+($AG29-$AB29)/5</f>
        <v>0</v>
      </c>
      <c r="AD29" s="2">
        <f t="shared" si="190"/>
        <v>0</v>
      </c>
      <c r="AE29" s="2">
        <f t="shared" si="190"/>
        <v>0</v>
      </c>
      <c r="AF29" s="2">
        <f t="shared" si="190"/>
        <v>0</v>
      </c>
      <c r="AG29" s="105">
        <f>VLOOKUP($B$1,'Multipliers and Adjustments'!$A$70:$I$86,TRUNC(COLUMN(AG$2)/5)+2,FALSE)*SUMIFS('EPA US Data'!$I:$I,'EPA US Data'!$D:$D,'Country Selector'!$A$2,'EPA US Data'!$J:$J,$B$1,'EPA US Data'!$C:$C,AG$2,'EPA US Data'!$G:$G,"&gt;="&amp;$A29,'EPA US Data'!$G:$G,"&lt;"&amp;$B29)*unit_conv*'State Downscaling Multipliers'!$B$9</f>
        <v>0</v>
      </c>
      <c r="AH29" s="2">
        <f t="shared" ref="AH29:AK29" si="191">AG29+($AL29-$AG29)/5</f>
        <v>0</v>
      </c>
      <c r="AI29" s="2">
        <f t="shared" si="191"/>
        <v>0</v>
      </c>
      <c r="AJ29" s="2">
        <f t="shared" si="191"/>
        <v>0</v>
      </c>
      <c r="AK29" s="2">
        <f t="shared" si="191"/>
        <v>0</v>
      </c>
      <c r="AL29" s="105">
        <f>VLOOKUP($B$1,'Multipliers and Adjustments'!$A$70:$I$86,TRUNC(COLUMN(AL$2)/5)+2,FALSE)*SUMIFS('EPA US Data'!$I:$I,'EPA US Data'!$D:$D,'Country Selector'!$A$2,'EPA US Data'!$J:$J,$B$1,'EPA US Data'!$C:$C,AL$2,'EPA US Data'!$G:$G,"&gt;="&amp;$A29,'EPA US Data'!$G:$G,"&lt;"&amp;$B29)*unit_conv*'State Downscaling Multipliers'!$B$9</f>
        <v>0</v>
      </c>
    </row>
    <row r="30" spans="1:38" ht="15.75" customHeight="1" x14ac:dyDescent="0.25">
      <c r="A30" s="50">
        <f t="shared" si="8"/>
        <v>-40</v>
      </c>
      <c r="B30" s="50">
        <f t="shared" si="149"/>
        <v>-30</v>
      </c>
      <c r="C30" s="105">
        <f>VLOOKUP($B$1,'Multipliers and Adjustments'!$A$70:$I$86,TRUNC(COLUMN(C$2)/5)+2,FALSE)*SUMIFS('EPA US Data'!$I:$I,'EPA US Data'!$D:$D,'Country Selector'!$A$2,'EPA US Data'!$J:$J,$B$1,'EPA US Data'!$C:$C,C$2,'EPA US Data'!$G:$G,"&gt;="&amp;$A30,'EPA US Data'!$G:$G,"&lt;"&amp;$B30)*unit_conv*'State Downscaling Multipliers'!$B$9</f>
        <v>0</v>
      </c>
      <c r="D30" s="2">
        <f t="shared" ref="D30:G30" si="192">C30+($H30-$C30)/5</f>
        <v>0</v>
      </c>
      <c r="E30" s="2">
        <f t="shared" si="192"/>
        <v>0</v>
      </c>
      <c r="F30" s="2">
        <f t="shared" si="192"/>
        <v>0</v>
      </c>
      <c r="G30" s="2">
        <f t="shared" si="192"/>
        <v>0</v>
      </c>
      <c r="H30" s="105">
        <f>VLOOKUP($B$1,'Multipliers and Adjustments'!$A$70:$I$86,TRUNC(COLUMN(H$2)/5)+2,FALSE)*SUMIFS('EPA US Data'!$I:$I,'EPA US Data'!$D:$D,'Country Selector'!$A$2,'EPA US Data'!$J:$J,$B$1,'EPA US Data'!$C:$C,H$2,'EPA US Data'!$G:$G,"&gt;="&amp;$A30,'EPA US Data'!$G:$G,"&lt;"&amp;$B30)*unit_conv*'State Downscaling Multipliers'!$B$9</f>
        <v>0</v>
      </c>
      <c r="I30" s="2">
        <f t="shared" ref="I30:L30" si="193">H30+($M30-$H30)/5</f>
        <v>0</v>
      </c>
      <c r="J30" s="2">
        <f t="shared" si="193"/>
        <v>0</v>
      </c>
      <c r="K30" s="2">
        <f t="shared" si="193"/>
        <v>0</v>
      </c>
      <c r="L30" s="2">
        <f t="shared" si="193"/>
        <v>0</v>
      </c>
      <c r="M30" s="105">
        <f>VLOOKUP($B$1,'Multipliers and Adjustments'!$A$70:$I$86,TRUNC(COLUMN(M$2)/5)+2,FALSE)*SUMIFS('EPA US Data'!$I:$I,'EPA US Data'!$D:$D,'Country Selector'!$A$2,'EPA US Data'!$J:$J,$B$1,'EPA US Data'!$C:$C,M$2,'EPA US Data'!$G:$G,"&gt;="&amp;$A30,'EPA US Data'!$G:$G,"&lt;"&amp;$B30)*unit_conv*'State Downscaling Multipliers'!$B$9</f>
        <v>0</v>
      </c>
      <c r="N30" s="2">
        <f t="shared" ref="N30:Q30" si="194">M30+($R30-$M30)/5</f>
        <v>0</v>
      </c>
      <c r="O30" s="2">
        <f t="shared" si="194"/>
        <v>0</v>
      </c>
      <c r="P30" s="2">
        <f t="shared" si="194"/>
        <v>0</v>
      </c>
      <c r="Q30" s="2">
        <f t="shared" si="194"/>
        <v>0</v>
      </c>
      <c r="R30" s="105">
        <f>VLOOKUP($B$1,'Multipliers and Adjustments'!$A$70:$I$86,TRUNC(COLUMN(R$2)/5)+2,FALSE)*SUMIFS('EPA US Data'!$I:$I,'EPA US Data'!$D:$D,'Country Selector'!$A$2,'EPA US Data'!$J:$J,$B$1,'EPA US Data'!$C:$C,R$2,'EPA US Data'!$G:$G,"&gt;="&amp;$A30,'EPA US Data'!$G:$G,"&lt;"&amp;$B30)*unit_conv*'State Downscaling Multipliers'!$B$9</f>
        <v>0</v>
      </c>
      <c r="S30" s="2">
        <f t="shared" ref="S30:V30" si="195">R30+($W30-$R30)/5</f>
        <v>0</v>
      </c>
      <c r="T30" s="2">
        <f t="shared" si="195"/>
        <v>0</v>
      </c>
      <c r="U30" s="2">
        <f t="shared" si="195"/>
        <v>0</v>
      </c>
      <c r="V30" s="2">
        <f t="shared" si="195"/>
        <v>0</v>
      </c>
      <c r="W30" s="105">
        <f>VLOOKUP($B$1,'Multipliers and Adjustments'!$A$70:$I$86,TRUNC(COLUMN(W$2)/5)+2,FALSE)*SUMIFS('EPA US Data'!$I:$I,'EPA US Data'!$D:$D,'Country Selector'!$A$2,'EPA US Data'!$J:$J,$B$1,'EPA US Data'!$C:$C,W$2,'EPA US Data'!$G:$G,"&gt;="&amp;$A30,'EPA US Data'!$G:$G,"&lt;"&amp;$B30)*unit_conv*'State Downscaling Multipliers'!$B$9</f>
        <v>0</v>
      </c>
      <c r="X30" s="2">
        <f t="shared" ref="X30:AA30" si="196">W30+($AB30-$W30)/5</f>
        <v>0</v>
      </c>
      <c r="Y30" s="2">
        <f t="shared" si="196"/>
        <v>0</v>
      </c>
      <c r="Z30" s="2">
        <f t="shared" si="196"/>
        <v>0</v>
      </c>
      <c r="AA30" s="2">
        <f t="shared" si="196"/>
        <v>0</v>
      </c>
      <c r="AB30" s="105">
        <f>VLOOKUP($B$1,'Multipliers and Adjustments'!$A$70:$I$86,TRUNC(COLUMN(AB$2)/5)+2,FALSE)*SUMIFS('EPA US Data'!$I:$I,'EPA US Data'!$D:$D,'Country Selector'!$A$2,'EPA US Data'!$J:$J,$B$1,'EPA US Data'!$C:$C,AB$2,'EPA US Data'!$G:$G,"&gt;="&amp;$A30,'EPA US Data'!$G:$G,"&lt;"&amp;$B30)*unit_conv*'State Downscaling Multipliers'!$B$9</f>
        <v>0</v>
      </c>
      <c r="AC30" s="2">
        <f t="shared" ref="AC30:AF30" si="197">AB30+($AG30-$AB30)/5</f>
        <v>0</v>
      </c>
      <c r="AD30" s="2">
        <f t="shared" si="197"/>
        <v>0</v>
      </c>
      <c r="AE30" s="2">
        <f t="shared" si="197"/>
        <v>0</v>
      </c>
      <c r="AF30" s="2">
        <f t="shared" si="197"/>
        <v>0</v>
      </c>
      <c r="AG30" s="105">
        <f>VLOOKUP($B$1,'Multipliers and Adjustments'!$A$70:$I$86,TRUNC(COLUMN(AG$2)/5)+2,FALSE)*SUMIFS('EPA US Data'!$I:$I,'EPA US Data'!$D:$D,'Country Selector'!$A$2,'EPA US Data'!$J:$J,$B$1,'EPA US Data'!$C:$C,AG$2,'EPA US Data'!$G:$G,"&gt;="&amp;$A30,'EPA US Data'!$G:$G,"&lt;"&amp;$B30)*unit_conv*'State Downscaling Multipliers'!$B$9</f>
        <v>0</v>
      </c>
      <c r="AH30" s="2">
        <f t="shared" ref="AH30:AK30" si="198">AG30+($AL30-$AG30)/5</f>
        <v>0</v>
      </c>
      <c r="AI30" s="2">
        <f t="shared" si="198"/>
        <v>0</v>
      </c>
      <c r="AJ30" s="2">
        <f t="shared" si="198"/>
        <v>0</v>
      </c>
      <c r="AK30" s="2">
        <f t="shared" si="198"/>
        <v>0</v>
      </c>
      <c r="AL30" s="105">
        <f>VLOOKUP($B$1,'Multipliers and Adjustments'!$A$70:$I$86,TRUNC(COLUMN(AL$2)/5)+2,FALSE)*SUMIFS('EPA US Data'!$I:$I,'EPA US Data'!$D:$D,'Country Selector'!$A$2,'EPA US Data'!$J:$J,$B$1,'EPA US Data'!$C:$C,AL$2,'EPA US Data'!$G:$G,"&gt;="&amp;$A30,'EPA US Data'!$G:$G,"&lt;"&amp;$B30)*unit_conv*'State Downscaling Multipliers'!$B$9</f>
        <v>0</v>
      </c>
    </row>
    <row r="31" spans="1:38" ht="15.75" customHeight="1" x14ac:dyDescent="0.25">
      <c r="A31" s="50">
        <f t="shared" si="8"/>
        <v>-30</v>
      </c>
      <c r="B31" s="50">
        <f t="shared" si="149"/>
        <v>-20</v>
      </c>
      <c r="C31" s="105">
        <f>VLOOKUP($B$1,'Multipliers and Adjustments'!$A$70:$I$86,TRUNC(COLUMN(C$2)/5)+2,FALSE)*SUMIFS('EPA US Data'!$I:$I,'EPA US Data'!$D:$D,'Country Selector'!$A$2,'EPA US Data'!$J:$J,$B$1,'EPA US Data'!$C:$C,C$2,'EPA US Data'!$G:$G,"&gt;="&amp;$A31,'EPA US Data'!$G:$G,"&lt;"&amp;$B31)*unit_conv*'State Downscaling Multipliers'!$B$9</f>
        <v>0</v>
      </c>
      <c r="D31" s="2">
        <f t="shared" ref="D31:G31" si="199">C31+($H31-$C31)/5</f>
        <v>0</v>
      </c>
      <c r="E31" s="2">
        <f t="shared" si="199"/>
        <v>0</v>
      </c>
      <c r="F31" s="2">
        <f t="shared" si="199"/>
        <v>0</v>
      </c>
      <c r="G31" s="2">
        <f t="shared" si="199"/>
        <v>0</v>
      </c>
      <c r="H31" s="105">
        <f>VLOOKUP($B$1,'Multipliers and Adjustments'!$A$70:$I$86,TRUNC(COLUMN(H$2)/5)+2,FALSE)*SUMIFS('EPA US Data'!$I:$I,'EPA US Data'!$D:$D,'Country Selector'!$A$2,'EPA US Data'!$J:$J,$B$1,'EPA US Data'!$C:$C,H$2,'EPA US Data'!$G:$G,"&gt;="&amp;$A31,'EPA US Data'!$G:$G,"&lt;"&amp;$B31)*unit_conv*'State Downscaling Multipliers'!$B$9</f>
        <v>0</v>
      </c>
      <c r="I31" s="2">
        <f t="shared" ref="I31:L31" si="200">H31+($M31-$H31)/5</f>
        <v>0</v>
      </c>
      <c r="J31" s="2">
        <f t="shared" si="200"/>
        <v>0</v>
      </c>
      <c r="K31" s="2">
        <f t="shared" si="200"/>
        <v>0</v>
      </c>
      <c r="L31" s="2">
        <f t="shared" si="200"/>
        <v>0</v>
      </c>
      <c r="M31" s="105">
        <f>VLOOKUP($B$1,'Multipliers and Adjustments'!$A$70:$I$86,TRUNC(COLUMN(M$2)/5)+2,FALSE)*SUMIFS('EPA US Data'!$I:$I,'EPA US Data'!$D:$D,'Country Selector'!$A$2,'EPA US Data'!$J:$J,$B$1,'EPA US Data'!$C:$C,M$2,'EPA US Data'!$G:$G,"&gt;="&amp;$A31,'EPA US Data'!$G:$G,"&lt;"&amp;$B31)*unit_conv*'State Downscaling Multipliers'!$B$9</f>
        <v>0</v>
      </c>
      <c r="N31" s="2">
        <f t="shared" ref="N31:Q31" si="201">M31+($R31-$M31)/5</f>
        <v>0</v>
      </c>
      <c r="O31" s="2">
        <f t="shared" si="201"/>
        <v>0</v>
      </c>
      <c r="P31" s="2">
        <f t="shared" si="201"/>
        <v>0</v>
      </c>
      <c r="Q31" s="2">
        <f t="shared" si="201"/>
        <v>0</v>
      </c>
      <c r="R31" s="105">
        <f>VLOOKUP($B$1,'Multipliers and Adjustments'!$A$70:$I$86,TRUNC(COLUMN(R$2)/5)+2,FALSE)*SUMIFS('EPA US Data'!$I:$I,'EPA US Data'!$D:$D,'Country Selector'!$A$2,'EPA US Data'!$J:$J,$B$1,'EPA US Data'!$C:$C,R$2,'EPA US Data'!$G:$G,"&gt;="&amp;$A31,'EPA US Data'!$G:$G,"&lt;"&amp;$B31)*unit_conv*'State Downscaling Multipliers'!$B$9</f>
        <v>0</v>
      </c>
      <c r="S31" s="2">
        <f t="shared" ref="S31:V31" si="202">R31+($W31-$R31)/5</f>
        <v>0</v>
      </c>
      <c r="T31" s="2">
        <f t="shared" si="202"/>
        <v>0</v>
      </c>
      <c r="U31" s="2">
        <f t="shared" si="202"/>
        <v>0</v>
      </c>
      <c r="V31" s="2">
        <f t="shared" si="202"/>
        <v>0</v>
      </c>
      <c r="W31" s="105">
        <f>VLOOKUP($B$1,'Multipliers and Adjustments'!$A$70:$I$86,TRUNC(COLUMN(W$2)/5)+2,FALSE)*SUMIFS('EPA US Data'!$I:$I,'EPA US Data'!$D:$D,'Country Selector'!$A$2,'EPA US Data'!$J:$J,$B$1,'EPA US Data'!$C:$C,W$2,'EPA US Data'!$G:$G,"&gt;="&amp;$A31,'EPA US Data'!$G:$G,"&lt;"&amp;$B31)*unit_conv*'State Downscaling Multipliers'!$B$9</f>
        <v>0</v>
      </c>
      <c r="X31" s="2">
        <f t="shared" ref="X31:AA31" si="203">W31+($AB31-$W31)/5</f>
        <v>0</v>
      </c>
      <c r="Y31" s="2">
        <f t="shared" si="203"/>
        <v>0</v>
      </c>
      <c r="Z31" s="2">
        <f t="shared" si="203"/>
        <v>0</v>
      </c>
      <c r="AA31" s="2">
        <f t="shared" si="203"/>
        <v>0</v>
      </c>
      <c r="AB31" s="105">
        <f>VLOOKUP($B$1,'Multipliers and Adjustments'!$A$70:$I$86,TRUNC(COLUMN(AB$2)/5)+2,FALSE)*SUMIFS('EPA US Data'!$I:$I,'EPA US Data'!$D:$D,'Country Selector'!$A$2,'EPA US Data'!$J:$J,$B$1,'EPA US Data'!$C:$C,AB$2,'EPA US Data'!$G:$G,"&gt;="&amp;$A31,'EPA US Data'!$G:$G,"&lt;"&amp;$B31)*unit_conv*'State Downscaling Multipliers'!$B$9</f>
        <v>0</v>
      </c>
      <c r="AC31" s="2">
        <f t="shared" ref="AC31:AF31" si="204">AB31+($AG31-$AB31)/5</f>
        <v>0</v>
      </c>
      <c r="AD31" s="2">
        <f t="shared" si="204"/>
        <v>0</v>
      </c>
      <c r="AE31" s="2">
        <f t="shared" si="204"/>
        <v>0</v>
      </c>
      <c r="AF31" s="2">
        <f t="shared" si="204"/>
        <v>0</v>
      </c>
      <c r="AG31" s="105">
        <f>VLOOKUP($B$1,'Multipliers and Adjustments'!$A$70:$I$86,TRUNC(COLUMN(AG$2)/5)+2,FALSE)*SUMIFS('EPA US Data'!$I:$I,'EPA US Data'!$D:$D,'Country Selector'!$A$2,'EPA US Data'!$J:$J,$B$1,'EPA US Data'!$C:$C,AG$2,'EPA US Data'!$G:$G,"&gt;="&amp;$A31,'EPA US Data'!$G:$G,"&lt;"&amp;$B31)*unit_conv*'State Downscaling Multipliers'!$B$9</f>
        <v>0</v>
      </c>
      <c r="AH31" s="2">
        <f t="shared" ref="AH31:AK31" si="205">AG31+($AL31-$AG31)/5</f>
        <v>0</v>
      </c>
      <c r="AI31" s="2">
        <f t="shared" si="205"/>
        <v>0</v>
      </c>
      <c r="AJ31" s="2">
        <f t="shared" si="205"/>
        <v>0</v>
      </c>
      <c r="AK31" s="2">
        <f t="shared" si="205"/>
        <v>0</v>
      </c>
      <c r="AL31" s="105">
        <f>VLOOKUP($B$1,'Multipliers and Adjustments'!$A$70:$I$86,TRUNC(COLUMN(AL$2)/5)+2,FALSE)*SUMIFS('EPA US Data'!$I:$I,'EPA US Data'!$D:$D,'Country Selector'!$A$2,'EPA US Data'!$J:$J,$B$1,'EPA US Data'!$C:$C,AL$2,'EPA US Data'!$G:$G,"&gt;="&amp;$A31,'EPA US Data'!$G:$G,"&lt;"&amp;$B31)*unit_conv*'State Downscaling Multipliers'!$B$9</f>
        <v>0</v>
      </c>
    </row>
    <row r="32" spans="1:38" ht="15.75" customHeight="1" x14ac:dyDescent="0.25">
      <c r="A32" s="50">
        <f t="shared" si="8"/>
        <v>-20</v>
      </c>
      <c r="B32" s="50">
        <f t="shared" si="149"/>
        <v>-10</v>
      </c>
      <c r="C32" s="105">
        <f>VLOOKUP($B$1,'Multipliers and Adjustments'!$A$70:$I$86,TRUNC(COLUMN(C$2)/5)+2,FALSE)*SUMIFS('EPA US Data'!$I:$I,'EPA US Data'!$D:$D,'Country Selector'!$A$2,'EPA US Data'!$J:$J,$B$1,'EPA US Data'!$C:$C,C$2,'EPA US Data'!$G:$G,"&gt;="&amp;$A32,'EPA US Data'!$G:$G,"&lt;"&amp;$B32)*unit_conv*'State Downscaling Multipliers'!$B$9</f>
        <v>0</v>
      </c>
      <c r="D32" s="2">
        <f t="shared" ref="D32:G32" si="206">C32+($H32-$C32)/5</f>
        <v>0</v>
      </c>
      <c r="E32" s="2">
        <f t="shared" si="206"/>
        <v>0</v>
      </c>
      <c r="F32" s="2">
        <f t="shared" si="206"/>
        <v>0</v>
      </c>
      <c r="G32" s="2">
        <f t="shared" si="206"/>
        <v>0</v>
      </c>
      <c r="H32" s="105">
        <f>VLOOKUP($B$1,'Multipliers and Adjustments'!$A$70:$I$86,TRUNC(COLUMN(H$2)/5)+2,FALSE)*SUMIFS('EPA US Data'!$I:$I,'EPA US Data'!$D:$D,'Country Selector'!$A$2,'EPA US Data'!$J:$J,$B$1,'EPA US Data'!$C:$C,H$2,'EPA US Data'!$G:$G,"&gt;="&amp;$A32,'EPA US Data'!$G:$G,"&lt;"&amp;$B32)*unit_conv*'State Downscaling Multipliers'!$B$9</f>
        <v>0</v>
      </c>
      <c r="I32" s="2">
        <f t="shared" ref="I32:L32" si="207">H32+($M32-$H32)/5</f>
        <v>0</v>
      </c>
      <c r="J32" s="2">
        <f t="shared" si="207"/>
        <v>0</v>
      </c>
      <c r="K32" s="2">
        <f t="shared" si="207"/>
        <v>0</v>
      </c>
      <c r="L32" s="2">
        <f t="shared" si="207"/>
        <v>0</v>
      </c>
      <c r="M32" s="105">
        <f>VLOOKUP($B$1,'Multipliers and Adjustments'!$A$70:$I$86,TRUNC(COLUMN(M$2)/5)+2,FALSE)*SUMIFS('EPA US Data'!$I:$I,'EPA US Data'!$D:$D,'Country Selector'!$A$2,'EPA US Data'!$J:$J,$B$1,'EPA US Data'!$C:$C,M$2,'EPA US Data'!$G:$G,"&gt;="&amp;$A32,'EPA US Data'!$G:$G,"&lt;"&amp;$B32)*unit_conv*'State Downscaling Multipliers'!$B$9</f>
        <v>0</v>
      </c>
      <c r="N32" s="2">
        <f t="shared" ref="N32:Q32" si="208">M32+($R32-$M32)/5</f>
        <v>0</v>
      </c>
      <c r="O32" s="2">
        <f t="shared" si="208"/>
        <v>0</v>
      </c>
      <c r="P32" s="2">
        <f t="shared" si="208"/>
        <v>0</v>
      </c>
      <c r="Q32" s="2">
        <f t="shared" si="208"/>
        <v>0</v>
      </c>
      <c r="R32" s="105">
        <f>VLOOKUP($B$1,'Multipliers and Adjustments'!$A$70:$I$86,TRUNC(COLUMN(R$2)/5)+2,FALSE)*SUMIFS('EPA US Data'!$I:$I,'EPA US Data'!$D:$D,'Country Selector'!$A$2,'EPA US Data'!$J:$J,$B$1,'EPA US Data'!$C:$C,R$2,'EPA US Data'!$G:$G,"&gt;="&amp;$A32,'EPA US Data'!$G:$G,"&lt;"&amp;$B32)*unit_conv*'State Downscaling Multipliers'!$B$9</f>
        <v>0</v>
      </c>
      <c r="S32" s="2">
        <f t="shared" ref="S32:V32" si="209">R32+($W32-$R32)/5</f>
        <v>0</v>
      </c>
      <c r="T32" s="2">
        <f t="shared" si="209"/>
        <v>0</v>
      </c>
      <c r="U32" s="2">
        <f t="shared" si="209"/>
        <v>0</v>
      </c>
      <c r="V32" s="2">
        <f t="shared" si="209"/>
        <v>0</v>
      </c>
      <c r="W32" s="105">
        <f>VLOOKUP($B$1,'Multipliers and Adjustments'!$A$70:$I$86,TRUNC(COLUMN(W$2)/5)+2,FALSE)*SUMIFS('EPA US Data'!$I:$I,'EPA US Data'!$D:$D,'Country Selector'!$A$2,'EPA US Data'!$J:$J,$B$1,'EPA US Data'!$C:$C,W$2,'EPA US Data'!$G:$G,"&gt;="&amp;$A32,'EPA US Data'!$G:$G,"&lt;"&amp;$B32)*unit_conv*'State Downscaling Multipliers'!$B$9</f>
        <v>0</v>
      </c>
      <c r="X32" s="2">
        <f t="shared" ref="X32:AA32" si="210">W32+($AB32-$W32)/5</f>
        <v>0</v>
      </c>
      <c r="Y32" s="2">
        <f t="shared" si="210"/>
        <v>0</v>
      </c>
      <c r="Z32" s="2">
        <f t="shared" si="210"/>
        <v>0</v>
      </c>
      <c r="AA32" s="2">
        <f t="shared" si="210"/>
        <v>0</v>
      </c>
      <c r="AB32" s="105">
        <f>VLOOKUP($B$1,'Multipliers and Adjustments'!$A$70:$I$86,TRUNC(COLUMN(AB$2)/5)+2,FALSE)*SUMIFS('EPA US Data'!$I:$I,'EPA US Data'!$D:$D,'Country Selector'!$A$2,'EPA US Data'!$J:$J,$B$1,'EPA US Data'!$C:$C,AB$2,'EPA US Data'!$G:$G,"&gt;="&amp;$A32,'EPA US Data'!$G:$G,"&lt;"&amp;$B32)*unit_conv*'State Downscaling Multipliers'!$B$9</f>
        <v>0</v>
      </c>
      <c r="AC32" s="2">
        <f t="shared" ref="AC32:AF32" si="211">AB32+($AG32-$AB32)/5</f>
        <v>0</v>
      </c>
      <c r="AD32" s="2">
        <f t="shared" si="211"/>
        <v>0</v>
      </c>
      <c r="AE32" s="2">
        <f t="shared" si="211"/>
        <v>0</v>
      </c>
      <c r="AF32" s="2">
        <f t="shared" si="211"/>
        <v>0</v>
      </c>
      <c r="AG32" s="105">
        <f>VLOOKUP($B$1,'Multipliers and Adjustments'!$A$70:$I$86,TRUNC(COLUMN(AG$2)/5)+2,FALSE)*SUMIFS('EPA US Data'!$I:$I,'EPA US Data'!$D:$D,'Country Selector'!$A$2,'EPA US Data'!$J:$J,$B$1,'EPA US Data'!$C:$C,AG$2,'EPA US Data'!$G:$G,"&gt;="&amp;$A32,'EPA US Data'!$G:$G,"&lt;"&amp;$B32)*unit_conv*'State Downscaling Multipliers'!$B$9</f>
        <v>0</v>
      </c>
      <c r="AH32" s="2">
        <f t="shared" ref="AH32:AK32" si="212">AG32+($AL32-$AG32)/5</f>
        <v>0</v>
      </c>
      <c r="AI32" s="2">
        <f t="shared" si="212"/>
        <v>0</v>
      </c>
      <c r="AJ32" s="2">
        <f t="shared" si="212"/>
        <v>0</v>
      </c>
      <c r="AK32" s="2">
        <f t="shared" si="212"/>
        <v>0</v>
      </c>
      <c r="AL32" s="105">
        <f>VLOOKUP($B$1,'Multipliers and Adjustments'!$A$70:$I$86,TRUNC(COLUMN(AL$2)/5)+2,FALSE)*SUMIFS('EPA US Data'!$I:$I,'EPA US Data'!$D:$D,'Country Selector'!$A$2,'EPA US Data'!$J:$J,$B$1,'EPA US Data'!$C:$C,AL$2,'EPA US Data'!$G:$G,"&gt;="&amp;$A32,'EPA US Data'!$G:$G,"&lt;"&amp;$B32)*unit_conv*'State Downscaling Multipliers'!$B$9</f>
        <v>0</v>
      </c>
    </row>
    <row r="33" spans="1:38" ht="15.75" customHeight="1" x14ac:dyDescent="0.25">
      <c r="A33" s="50">
        <f t="shared" si="8"/>
        <v>-10</v>
      </c>
      <c r="B33" s="50">
        <f t="shared" si="149"/>
        <v>0</v>
      </c>
      <c r="C33" s="105">
        <f>VLOOKUP($B$1,'Multipliers and Adjustments'!$A$70:$I$86,TRUNC(COLUMN(C$2)/5)+2,FALSE)*SUMIFS('EPA US Data'!$I:$I,'EPA US Data'!$D:$D,'Country Selector'!$A$2,'EPA US Data'!$J:$J,$B$1,'EPA US Data'!$C:$C,C$2,'EPA US Data'!$G:$G,"&gt;="&amp;$A33,'EPA US Data'!$G:$G,"&lt;"&amp;$B33)*unit_conv*'State Downscaling Multipliers'!$B$9</f>
        <v>8110752123.7205009</v>
      </c>
      <c r="D33" s="2">
        <f t="shared" ref="D33:G33" si="213">C33+($H33-$C33)/5</f>
        <v>7406123924.8098888</v>
      </c>
      <c r="E33" s="2">
        <f t="shared" si="213"/>
        <v>6701495725.8992767</v>
      </c>
      <c r="F33" s="2">
        <f t="shared" si="213"/>
        <v>5996867526.9886646</v>
      </c>
      <c r="G33" s="2">
        <f t="shared" si="213"/>
        <v>5292239328.0780525</v>
      </c>
      <c r="H33" s="105">
        <f>VLOOKUP($B$1,'Multipliers and Adjustments'!$A$70:$I$86,TRUNC(COLUMN(H$2)/5)+2,FALSE)*SUMIFS('EPA US Data'!$I:$I,'EPA US Data'!$D:$D,'Country Selector'!$A$2,'EPA US Data'!$J:$J,$B$1,'EPA US Data'!$C:$C,H$2,'EPA US Data'!$G:$G,"&gt;="&amp;$A33,'EPA US Data'!$G:$G,"&lt;"&amp;$B33)*unit_conv*'State Downscaling Multipliers'!$B$9</f>
        <v>4587611129.1674404</v>
      </c>
      <c r="I33" s="2">
        <f t="shared" ref="I33:L33" si="214">H33+($M33-$H33)/5</f>
        <v>4326280348.6277237</v>
      </c>
      <c r="J33" s="2">
        <f t="shared" si="214"/>
        <v>4064949568.088007</v>
      </c>
      <c r="K33" s="2">
        <f t="shared" si="214"/>
        <v>3803618787.5482903</v>
      </c>
      <c r="L33" s="2">
        <f t="shared" si="214"/>
        <v>3542288007.0085735</v>
      </c>
      <c r="M33" s="105">
        <f>VLOOKUP($B$1,'Multipliers and Adjustments'!$A$70:$I$86,TRUNC(COLUMN(M$2)/5)+2,FALSE)*SUMIFS('EPA US Data'!$I:$I,'EPA US Data'!$D:$D,'Country Selector'!$A$2,'EPA US Data'!$J:$J,$B$1,'EPA US Data'!$C:$C,M$2,'EPA US Data'!$G:$G,"&gt;="&amp;$A33,'EPA US Data'!$G:$G,"&lt;"&amp;$B33)*unit_conv*'State Downscaling Multipliers'!$B$9</f>
        <v>3280957226.4688563</v>
      </c>
      <c r="N33" s="2">
        <f t="shared" ref="N33:Q33" si="215">M33+($R33-$M33)/5</f>
        <v>3045158520.479917</v>
      </c>
      <c r="O33" s="2">
        <f t="shared" si="215"/>
        <v>2809359814.4909778</v>
      </c>
      <c r="P33" s="2">
        <f t="shared" si="215"/>
        <v>2573561108.5020385</v>
      </c>
      <c r="Q33" s="2">
        <f t="shared" si="215"/>
        <v>2337762402.5130992</v>
      </c>
      <c r="R33" s="105">
        <f>VLOOKUP($B$1,'Multipliers and Adjustments'!$A$70:$I$86,TRUNC(COLUMN(R$2)/5)+2,FALSE)*SUMIFS('EPA US Data'!$I:$I,'EPA US Data'!$D:$D,'Country Selector'!$A$2,'EPA US Data'!$J:$J,$B$1,'EPA US Data'!$C:$C,R$2,'EPA US Data'!$G:$G,"&gt;="&amp;$A33,'EPA US Data'!$G:$G,"&lt;"&amp;$B33)*unit_conv*'State Downscaling Multipliers'!$B$9</f>
        <v>2101963696.5241599</v>
      </c>
      <c r="S33" s="2">
        <f t="shared" ref="S33:V33" si="216">R33+($W33-$R33)/5</f>
        <v>2128116306.3344345</v>
      </c>
      <c r="T33" s="2">
        <f t="shared" si="216"/>
        <v>2154268916.1447091</v>
      </c>
      <c r="U33" s="2">
        <f t="shared" si="216"/>
        <v>2180421525.9549837</v>
      </c>
      <c r="V33" s="2">
        <f t="shared" si="216"/>
        <v>2206574135.7652583</v>
      </c>
      <c r="W33" s="105">
        <f>VLOOKUP($B$1,'Multipliers and Adjustments'!$A$70:$I$86,TRUNC(COLUMN(W$2)/5)+2,FALSE)*SUMIFS('EPA US Data'!$I:$I,'EPA US Data'!$D:$D,'Country Selector'!$A$2,'EPA US Data'!$J:$J,$B$1,'EPA US Data'!$C:$C,W$2,'EPA US Data'!$G:$G,"&gt;="&amp;$A33,'EPA US Data'!$G:$G,"&lt;"&amp;$B33)*unit_conv*'State Downscaling Multipliers'!$B$9</f>
        <v>2232726745.5755329</v>
      </c>
      <c r="X33" s="2">
        <f t="shared" ref="X33:AA33" si="217">W33+($AB33-$W33)/5</f>
        <v>2265437763.8904018</v>
      </c>
      <c r="Y33" s="2">
        <f t="shared" si="217"/>
        <v>2298148782.2052708</v>
      </c>
      <c r="Z33" s="2">
        <f t="shared" si="217"/>
        <v>2330859800.5201397</v>
      </c>
      <c r="AA33" s="2">
        <f t="shared" si="217"/>
        <v>2363570818.8350086</v>
      </c>
      <c r="AB33" s="105">
        <f>VLOOKUP($B$1,'Multipliers and Adjustments'!$A$70:$I$86,TRUNC(COLUMN(AB$2)/5)+2,FALSE)*SUMIFS('EPA US Data'!$I:$I,'EPA US Data'!$D:$D,'Country Selector'!$A$2,'EPA US Data'!$J:$J,$B$1,'EPA US Data'!$C:$C,AB$2,'EPA US Data'!$G:$G,"&gt;="&amp;$A33,'EPA US Data'!$G:$G,"&lt;"&amp;$B33)*unit_conv*'State Downscaling Multipliers'!$B$9</f>
        <v>2396281837.1498771</v>
      </c>
      <c r="AC33" s="2">
        <f t="shared" ref="AC33:AF33" si="218">AB33+($AG33-$AB33)/5</f>
        <v>2437709588.7119989</v>
      </c>
      <c r="AD33" s="2">
        <f t="shared" si="218"/>
        <v>2479137340.2741208</v>
      </c>
      <c r="AE33" s="2">
        <f t="shared" si="218"/>
        <v>2520565091.8362427</v>
      </c>
      <c r="AF33" s="2">
        <f t="shared" si="218"/>
        <v>2561992843.3983645</v>
      </c>
      <c r="AG33" s="105">
        <f>VLOOKUP($B$1,'Multipliers and Adjustments'!$A$70:$I$86,TRUNC(COLUMN(AG$2)/5)+2,FALSE)*SUMIFS('EPA US Data'!$I:$I,'EPA US Data'!$D:$D,'Country Selector'!$A$2,'EPA US Data'!$J:$J,$B$1,'EPA US Data'!$C:$C,AG$2,'EPA US Data'!$G:$G,"&gt;="&amp;$A33,'EPA US Data'!$G:$G,"&lt;"&amp;$B33)*unit_conv*'State Downscaling Multipliers'!$B$9</f>
        <v>2603420594.9604864</v>
      </c>
      <c r="AH33" s="2">
        <f t="shared" ref="AH33:AK33" si="219">AG33+($AL33-$AG33)/5</f>
        <v>2656041253.019156</v>
      </c>
      <c r="AI33" s="2">
        <f t="shared" si="219"/>
        <v>2708661911.0778255</v>
      </c>
      <c r="AJ33" s="2">
        <f t="shared" si="219"/>
        <v>2761282569.1364951</v>
      </c>
      <c r="AK33" s="2">
        <f t="shared" si="219"/>
        <v>2813903227.1951647</v>
      </c>
      <c r="AL33" s="105">
        <f>VLOOKUP($B$1,'Multipliers and Adjustments'!$A$70:$I$86,TRUNC(COLUMN(AL$2)/5)+2,FALSE)*SUMIFS('EPA US Data'!$I:$I,'EPA US Data'!$D:$D,'Country Selector'!$A$2,'EPA US Data'!$J:$J,$B$1,'EPA US Data'!$C:$C,AL$2,'EPA US Data'!$G:$G,"&gt;="&amp;$A33,'EPA US Data'!$G:$G,"&lt;"&amp;$B33)*unit_conv*'State Downscaling Multipliers'!$B$9</f>
        <v>2866523885.2538333</v>
      </c>
    </row>
    <row r="34" spans="1:38" ht="15.75" customHeight="1" x14ac:dyDescent="0.25">
      <c r="A34" s="51">
        <f t="shared" si="8"/>
        <v>0</v>
      </c>
      <c r="B34" s="51">
        <f>A34</f>
        <v>0</v>
      </c>
      <c r="C34" s="105">
        <f>VLOOKUP($B$1,'Multipliers and Adjustments'!$A$70:$I$86,TRUNC(COLUMN(C$2)/5)+2,FALSE)*SUMIFS('EPA US Data'!$I:$I,'EPA US Data'!$D:$D,'Country Selector'!$A$2,'EPA US Data'!$J:$J,$B$1,'EPA US Data'!$C:$C,C$2,'EPA US Data'!$G:$G,"&gt;="&amp;$A34,'EPA US Data'!$G:$G,"&lt;"&amp;$B34)*unit_conv*'State Downscaling Multipliers'!$B$9</f>
        <v>0</v>
      </c>
      <c r="D34" s="2">
        <f t="shared" ref="D34:G34" si="220">C34+($H34-$C34)/5</f>
        <v>0</v>
      </c>
      <c r="E34" s="2">
        <f t="shared" si="220"/>
        <v>0</v>
      </c>
      <c r="F34" s="2">
        <f t="shared" si="220"/>
        <v>0</v>
      </c>
      <c r="G34" s="2">
        <f t="shared" si="220"/>
        <v>0</v>
      </c>
      <c r="H34" s="105">
        <f>VLOOKUP($B$1,'Multipliers and Adjustments'!$A$70:$I$86,TRUNC(COLUMN(H$2)/5)+2,FALSE)*SUMIFS('EPA US Data'!$I:$I,'EPA US Data'!$D:$D,'Country Selector'!$A$2,'EPA US Data'!$J:$J,$B$1,'EPA US Data'!$C:$C,H$2,'EPA US Data'!$G:$G,"&gt;="&amp;$A34,'EPA US Data'!$G:$G,"&lt;"&amp;$B34)*unit_conv*'State Downscaling Multipliers'!$B$9</f>
        <v>0</v>
      </c>
      <c r="I34" s="2">
        <f t="shared" ref="I34:L34" si="221">H34+($M34-$H34)/5</f>
        <v>0</v>
      </c>
      <c r="J34" s="2">
        <f t="shared" si="221"/>
        <v>0</v>
      </c>
      <c r="K34" s="2">
        <f t="shared" si="221"/>
        <v>0</v>
      </c>
      <c r="L34" s="2">
        <f t="shared" si="221"/>
        <v>0</v>
      </c>
      <c r="M34" s="105">
        <f>VLOOKUP($B$1,'Multipliers and Adjustments'!$A$70:$I$86,TRUNC(COLUMN(M$2)/5)+2,FALSE)*SUMIFS('EPA US Data'!$I:$I,'EPA US Data'!$D:$D,'Country Selector'!$A$2,'EPA US Data'!$J:$J,$B$1,'EPA US Data'!$C:$C,M$2,'EPA US Data'!$G:$G,"&gt;="&amp;$A34,'EPA US Data'!$G:$G,"&lt;"&amp;$B34)*unit_conv*'State Downscaling Multipliers'!$B$9</f>
        <v>0</v>
      </c>
      <c r="N34" s="2">
        <f t="shared" ref="N34:Q34" si="222">M34+($R34-$M34)/5</f>
        <v>0</v>
      </c>
      <c r="O34" s="2">
        <f t="shared" si="222"/>
        <v>0</v>
      </c>
      <c r="P34" s="2">
        <f t="shared" si="222"/>
        <v>0</v>
      </c>
      <c r="Q34" s="2">
        <f t="shared" si="222"/>
        <v>0</v>
      </c>
      <c r="R34" s="105">
        <f>VLOOKUP($B$1,'Multipliers and Adjustments'!$A$70:$I$86,TRUNC(COLUMN(R$2)/5)+2,FALSE)*SUMIFS('EPA US Data'!$I:$I,'EPA US Data'!$D:$D,'Country Selector'!$A$2,'EPA US Data'!$J:$J,$B$1,'EPA US Data'!$C:$C,R$2,'EPA US Data'!$G:$G,"&gt;="&amp;$A34,'EPA US Data'!$G:$G,"&lt;"&amp;$B34)*unit_conv*'State Downscaling Multipliers'!$B$9</f>
        <v>0</v>
      </c>
      <c r="S34" s="2">
        <f t="shared" ref="S34:V34" si="223">R34+($W34-$R34)/5</f>
        <v>0</v>
      </c>
      <c r="T34" s="2">
        <f t="shared" si="223"/>
        <v>0</v>
      </c>
      <c r="U34" s="2">
        <f t="shared" si="223"/>
        <v>0</v>
      </c>
      <c r="V34" s="2">
        <f t="shared" si="223"/>
        <v>0</v>
      </c>
      <c r="W34" s="105">
        <f>VLOOKUP($B$1,'Multipliers and Adjustments'!$A$70:$I$86,TRUNC(COLUMN(W$2)/5)+2,FALSE)*SUMIFS('EPA US Data'!$I:$I,'EPA US Data'!$D:$D,'Country Selector'!$A$2,'EPA US Data'!$J:$J,$B$1,'EPA US Data'!$C:$C,W$2,'EPA US Data'!$G:$G,"&gt;="&amp;$A34,'EPA US Data'!$G:$G,"&lt;"&amp;$B34)*unit_conv*'State Downscaling Multipliers'!$B$9</f>
        <v>0</v>
      </c>
      <c r="X34" s="2">
        <f t="shared" ref="X34:AA34" si="224">W34+($AB34-$W34)/5</f>
        <v>0</v>
      </c>
      <c r="Y34" s="2">
        <f t="shared" si="224"/>
        <v>0</v>
      </c>
      <c r="Z34" s="2">
        <f t="shared" si="224"/>
        <v>0</v>
      </c>
      <c r="AA34" s="2">
        <f t="shared" si="224"/>
        <v>0</v>
      </c>
      <c r="AB34" s="105">
        <f>VLOOKUP($B$1,'Multipliers and Adjustments'!$A$70:$I$86,TRUNC(COLUMN(AB$2)/5)+2,FALSE)*SUMIFS('EPA US Data'!$I:$I,'EPA US Data'!$D:$D,'Country Selector'!$A$2,'EPA US Data'!$J:$J,$B$1,'EPA US Data'!$C:$C,AB$2,'EPA US Data'!$G:$G,"&gt;="&amp;$A34,'EPA US Data'!$G:$G,"&lt;"&amp;$B34)*unit_conv*'State Downscaling Multipliers'!$B$9</f>
        <v>0</v>
      </c>
      <c r="AC34" s="2">
        <f t="shared" ref="AC34:AF34" si="225">AB34+($AG34-$AB34)/5</f>
        <v>0</v>
      </c>
      <c r="AD34" s="2">
        <f t="shared" si="225"/>
        <v>0</v>
      </c>
      <c r="AE34" s="2">
        <f t="shared" si="225"/>
        <v>0</v>
      </c>
      <c r="AF34" s="2">
        <f t="shared" si="225"/>
        <v>0</v>
      </c>
      <c r="AG34" s="105">
        <f>VLOOKUP($B$1,'Multipliers and Adjustments'!$A$70:$I$86,TRUNC(COLUMN(AG$2)/5)+2,FALSE)*SUMIFS('EPA US Data'!$I:$I,'EPA US Data'!$D:$D,'Country Selector'!$A$2,'EPA US Data'!$J:$J,$B$1,'EPA US Data'!$C:$C,AG$2,'EPA US Data'!$G:$G,"&gt;="&amp;$A34,'EPA US Data'!$G:$G,"&lt;"&amp;$B34)*unit_conv*'State Downscaling Multipliers'!$B$9</f>
        <v>0</v>
      </c>
      <c r="AH34" s="2">
        <f t="shared" ref="AH34:AK34" si="226">AG34+($AL34-$AG34)/5</f>
        <v>0</v>
      </c>
      <c r="AI34" s="2">
        <f t="shared" si="226"/>
        <v>0</v>
      </c>
      <c r="AJ34" s="2">
        <f t="shared" si="226"/>
        <v>0</v>
      </c>
      <c r="AK34" s="2">
        <f t="shared" si="226"/>
        <v>0</v>
      </c>
      <c r="AL34" s="105">
        <f>VLOOKUP($B$1,'Multipliers and Adjustments'!$A$70:$I$86,TRUNC(COLUMN(AL$2)/5)+2,FALSE)*SUMIFS('EPA US Data'!$I:$I,'EPA US Data'!$D:$D,'Country Selector'!$A$2,'EPA US Data'!$J:$J,$B$1,'EPA US Data'!$C:$C,AL$2,'EPA US Data'!$G:$G,"&gt;="&amp;$A34,'EPA US Data'!$G:$G,"&lt;"&amp;$B34)*unit_conv*'State Downscaling Multipliers'!$B$9</f>
        <v>0</v>
      </c>
    </row>
    <row r="35" spans="1:38" ht="15.75" customHeight="1" x14ac:dyDescent="0.25">
      <c r="A35" s="52">
        <v>0.1</v>
      </c>
      <c r="B35" s="52">
        <f>A35+9.9</f>
        <v>10</v>
      </c>
      <c r="C35" s="105">
        <f>VLOOKUP($B$1,'Multipliers and Adjustments'!$A$70:$I$86,TRUNC(COLUMN(C$2)/5)+2,FALSE)*SUMIFS('EPA US Data'!$I:$I,'EPA US Data'!$D:$D,'Country Selector'!$A$2,'EPA US Data'!$J:$J,$B$1,'EPA US Data'!$C:$C,C$2,'EPA US Data'!$G:$G,"&gt;="&amp;$A35,'EPA US Data'!$G:$G,"&lt;"&amp;$B35)*unit_conv*'State Downscaling Multipliers'!$B$9</f>
        <v>28202033630.666298</v>
      </c>
      <c r="D35" s="2">
        <f t="shared" ref="D35:G35" si="227">C35+($H35-$C35)/5</f>
        <v>26972952941.113262</v>
      </c>
      <c r="E35" s="2">
        <f t="shared" si="227"/>
        <v>25743872251.560226</v>
      </c>
      <c r="F35" s="2">
        <f t="shared" si="227"/>
        <v>24514791562.007191</v>
      </c>
      <c r="G35" s="2">
        <f t="shared" si="227"/>
        <v>23285710872.454155</v>
      </c>
      <c r="H35" s="105">
        <f>VLOOKUP($B$1,'Multipliers and Adjustments'!$A$70:$I$86,TRUNC(COLUMN(H$2)/5)+2,FALSE)*SUMIFS('EPA US Data'!$I:$I,'EPA US Data'!$D:$D,'Country Selector'!$A$2,'EPA US Data'!$J:$J,$B$1,'EPA US Data'!$C:$C,H$2,'EPA US Data'!$G:$G,"&gt;="&amp;$A35,'EPA US Data'!$G:$G,"&lt;"&amp;$B35)*unit_conv*'State Downscaling Multipliers'!$B$9</f>
        <v>22056630182.901112</v>
      </c>
      <c r="I35" s="2">
        <f t="shared" ref="I35:L35" si="228">H35+($M35-$H35)/5</f>
        <v>20955981865.878933</v>
      </c>
      <c r="J35" s="2">
        <f t="shared" si="228"/>
        <v>19855333548.856754</v>
      </c>
      <c r="K35" s="2">
        <f t="shared" si="228"/>
        <v>18754685231.834576</v>
      </c>
      <c r="L35" s="2">
        <f t="shared" si="228"/>
        <v>17654036914.812397</v>
      </c>
      <c r="M35" s="105">
        <f>VLOOKUP($B$1,'Multipliers and Adjustments'!$A$70:$I$86,TRUNC(COLUMN(M$2)/5)+2,FALSE)*SUMIFS('EPA US Data'!$I:$I,'EPA US Data'!$D:$D,'Country Selector'!$A$2,'EPA US Data'!$J:$J,$B$1,'EPA US Data'!$C:$C,M$2,'EPA US Data'!$G:$G,"&gt;="&amp;$A35,'EPA US Data'!$G:$G,"&lt;"&amp;$B35)*unit_conv*'State Downscaling Multipliers'!$B$9</f>
        <v>16553388597.790218</v>
      </c>
      <c r="N35" s="2">
        <f t="shared" ref="N35:Q35" si="229">M35+($R35-$M35)/5</f>
        <v>15801446227.122385</v>
      </c>
      <c r="O35" s="2">
        <f t="shared" si="229"/>
        <v>15049503856.454552</v>
      </c>
      <c r="P35" s="2">
        <f t="shared" si="229"/>
        <v>14297561485.786718</v>
      </c>
      <c r="Q35" s="2">
        <f t="shared" si="229"/>
        <v>13545619115.118885</v>
      </c>
      <c r="R35" s="105">
        <f>VLOOKUP($B$1,'Multipliers and Adjustments'!$A$70:$I$86,TRUNC(COLUMN(R$2)/5)+2,FALSE)*SUMIFS('EPA US Data'!$I:$I,'EPA US Data'!$D:$D,'Country Selector'!$A$2,'EPA US Data'!$J:$J,$B$1,'EPA US Data'!$C:$C,R$2,'EPA US Data'!$G:$G,"&gt;="&amp;$A35,'EPA US Data'!$G:$G,"&lt;"&amp;$B35)*unit_conv*'State Downscaling Multipliers'!$B$9</f>
        <v>12793676744.451054</v>
      </c>
      <c r="S35" s="2">
        <f t="shared" ref="S35:V35" si="230">R35+($W35-$R35)/5</f>
        <v>12248332511.145821</v>
      </c>
      <c r="T35" s="2">
        <f t="shared" si="230"/>
        <v>11702988277.840588</v>
      </c>
      <c r="U35" s="2">
        <f t="shared" si="230"/>
        <v>11157644044.535355</v>
      </c>
      <c r="V35" s="2">
        <f t="shared" si="230"/>
        <v>10612299811.230122</v>
      </c>
      <c r="W35" s="105">
        <f>VLOOKUP($B$1,'Multipliers and Adjustments'!$A$70:$I$86,TRUNC(COLUMN(W$2)/5)+2,FALSE)*SUMIFS('EPA US Data'!$I:$I,'EPA US Data'!$D:$D,'Country Selector'!$A$2,'EPA US Data'!$J:$J,$B$1,'EPA US Data'!$C:$C,W$2,'EPA US Data'!$G:$G,"&gt;="&amp;$A35,'EPA US Data'!$G:$G,"&lt;"&amp;$B35)*unit_conv*'State Downscaling Multipliers'!$B$9</f>
        <v>10066955577.924889</v>
      </c>
      <c r="X35" s="2">
        <f t="shared" ref="X35:AA35" si="231">W35+($AB35-$W35)/5</f>
        <v>9706311038.3995628</v>
      </c>
      <c r="Y35" s="2">
        <f t="shared" si="231"/>
        <v>9345666498.8742371</v>
      </c>
      <c r="Z35" s="2">
        <f t="shared" si="231"/>
        <v>8985021959.3489113</v>
      </c>
      <c r="AA35" s="2">
        <f t="shared" si="231"/>
        <v>8624377419.8235855</v>
      </c>
      <c r="AB35" s="105">
        <f>VLOOKUP($B$1,'Multipliers and Adjustments'!$A$70:$I$86,TRUNC(COLUMN(AB$2)/5)+2,FALSE)*SUMIFS('EPA US Data'!$I:$I,'EPA US Data'!$D:$D,'Country Selector'!$A$2,'EPA US Data'!$J:$J,$B$1,'EPA US Data'!$C:$C,AB$2,'EPA US Data'!$G:$G,"&gt;="&amp;$A35,'EPA US Data'!$G:$G,"&lt;"&amp;$B35)*unit_conv*'State Downscaling Multipliers'!$B$9</f>
        <v>8263732880.2982607</v>
      </c>
      <c r="AC35" s="2">
        <f t="shared" ref="AC35:AF35" si="232">AB35+($AG35-$AB35)/5</f>
        <v>8040633284.3646574</v>
      </c>
      <c r="AD35" s="2">
        <f t="shared" si="232"/>
        <v>7817533688.4310541</v>
      </c>
      <c r="AE35" s="2">
        <f t="shared" si="232"/>
        <v>7594434092.4974508</v>
      </c>
      <c r="AF35" s="2">
        <f t="shared" si="232"/>
        <v>7371334496.5638475</v>
      </c>
      <c r="AG35" s="105">
        <f>VLOOKUP($B$1,'Multipliers and Adjustments'!$A$70:$I$86,TRUNC(COLUMN(AG$2)/5)+2,FALSE)*SUMIFS('EPA US Data'!$I:$I,'EPA US Data'!$D:$D,'Country Selector'!$A$2,'EPA US Data'!$J:$J,$B$1,'EPA US Data'!$C:$C,AG$2,'EPA US Data'!$G:$G,"&gt;="&amp;$A35,'EPA US Data'!$G:$G,"&lt;"&amp;$B35)*unit_conv*'State Downscaling Multipliers'!$B$9</f>
        <v>7148234900.6302423</v>
      </c>
      <c r="AH35" s="2">
        <f t="shared" ref="AH35:AK35" si="233">AG35+($AL35-$AG35)/5</f>
        <v>7030324224.139266</v>
      </c>
      <c r="AI35" s="2">
        <f t="shared" si="233"/>
        <v>6912413547.6482897</v>
      </c>
      <c r="AJ35" s="2">
        <f t="shared" si="233"/>
        <v>6794502871.1573133</v>
      </c>
      <c r="AK35" s="2">
        <f t="shared" si="233"/>
        <v>6676592194.666337</v>
      </c>
      <c r="AL35" s="105">
        <f>VLOOKUP($B$1,'Multipliers and Adjustments'!$A$70:$I$86,TRUNC(COLUMN(AL$2)/5)+2,FALSE)*SUMIFS('EPA US Data'!$I:$I,'EPA US Data'!$D:$D,'Country Selector'!$A$2,'EPA US Data'!$J:$J,$B$1,'EPA US Data'!$C:$C,AL$2,'EPA US Data'!$G:$G,"&gt;="&amp;$A35,'EPA US Data'!$G:$G,"&lt;"&amp;$B35)*unit_conv*'State Downscaling Multipliers'!$B$9</f>
        <v>6558681518.1753597</v>
      </c>
    </row>
    <row r="36" spans="1:38" ht="15.75" customHeight="1" x14ac:dyDescent="0.25">
      <c r="A36" s="50">
        <f t="shared" ref="A36:A74" si="234">B35</f>
        <v>10</v>
      </c>
      <c r="B36" s="50">
        <f t="shared" ref="B36:B44" si="235">A36+10</f>
        <v>20</v>
      </c>
      <c r="C36" s="105">
        <f>VLOOKUP($B$1,'Multipliers and Adjustments'!$A$70:$I$86,TRUNC(COLUMN(C$2)/5)+2,FALSE)*SUMIFS('EPA US Data'!$I:$I,'EPA US Data'!$D:$D,'Country Selector'!$A$2,'EPA US Data'!$J:$J,$B$1,'EPA US Data'!$C:$C,C$2,'EPA US Data'!$G:$G,"&gt;="&amp;$A36,'EPA US Data'!$G:$G,"&lt;"&amp;$B36)*unit_conv*'State Downscaling Multipliers'!$B$9</f>
        <v>1096592442.6882343</v>
      </c>
      <c r="D36" s="2">
        <f t="shared" ref="D36:G36" si="236">C36+($H36-$C36)/5</f>
        <v>1012688470.4990641</v>
      </c>
      <c r="E36" s="2">
        <f t="shared" si="236"/>
        <v>928784498.30989385</v>
      </c>
      <c r="F36" s="2">
        <f t="shared" si="236"/>
        <v>844880526.12072361</v>
      </c>
      <c r="G36" s="2">
        <f t="shared" si="236"/>
        <v>760976553.93155336</v>
      </c>
      <c r="H36" s="105">
        <f>VLOOKUP($B$1,'Multipliers and Adjustments'!$A$70:$I$86,TRUNC(COLUMN(H$2)/5)+2,FALSE)*SUMIFS('EPA US Data'!$I:$I,'EPA US Data'!$D:$D,'Country Selector'!$A$2,'EPA US Data'!$J:$J,$B$1,'EPA US Data'!$C:$C,H$2,'EPA US Data'!$G:$G,"&gt;="&amp;$A36,'EPA US Data'!$G:$G,"&lt;"&amp;$B36)*unit_conv*'State Downscaling Multipliers'!$B$9</f>
        <v>677072581.74238336</v>
      </c>
      <c r="I36" s="2">
        <f t="shared" ref="I36:L36" si="237">H36+($M36-$H36)/5</f>
        <v>703785730.13303781</v>
      </c>
      <c r="J36" s="2">
        <f t="shared" si="237"/>
        <v>730498878.52369225</v>
      </c>
      <c r="K36" s="2">
        <f t="shared" si="237"/>
        <v>757212026.91434669</v>
      </c>
      <c r="L36" s="2">
        <f t="shared" si="237"/>
        <v>783925175.30500114</v>
      </c>
      <c r="M36" s="105">
        <f>VLOOKUP($B$1,'Multipliers and Adjustments'!$A$70:$I$86,TRUNC(COLUMN(M$2)/5)+2,FALSE)*SUMIFS('EPA US Data'!$I:$I,'EPA US Data'!$D:$D,'Country Selector'!$A$2,'EPA US Data'!$J:$J,$B$1,'EPA US Data'!$C:$C,M$2,'EPA US Data'!$G:$G,"&gt;="&amp;$A36,'EPA US Data'!$G:$G,"&lt;"&amp;$B36)*unit_conv*'State Downscaling Multipliers'!$B$9</f>
        <v>810638323.69565535</v>
      </c>
      <c r="N36" s="2">
        <f t="shared" ref="N36:Q36" si="238">M36+($R36-$M36)/5</f>
        <v>842390396.15192306</v>
      </c>
      <c r="O36" s="2">
        <f t="shared" si="238"/>
        <v>874142468.60819077</v>
      </c>
      <c r="P36" s="2">
        <f t="shared" si="238"/>
        <v>905894541.06445849</v>
      </c>
      <c r="Q36" s="2">
        <f t="shared" si="238"/>
        <v>937646613.5207262</v>
      </c>
      <c r="R36" s="105">
        <f>VLOOKUP($B$1,'Multipliers and Adjustments'!$A$70:$I$86,TRUNC(COLUMN(R$2)/5)+2,FALSE)*SUMIFS('EPA US Data'!$I:$I,'EPA US Data'!$D:$D,'Country Selector'!$A$2,'EPA US Data'!$J:$J,$B$1,'EPA US Data'!$C:$C,R$2,'EPA US Data'!$G:$G,"&gt;="&amp;$A36,'EPA US Data'!$G:$G,"&lt;"&amp;$B36)*unit_conv*'State Downscaling Multipliers'!$B$9</f>
        <v>969398685.9769938</v>
      </c>
      <c r="S36" s="2">
        <f t="shared" ref="S36:V36" si="239">R36+($W36-$R36)/5</f>
        <v>1003717424.0169553</v>
      </c>
      <c r="T36" s="2">
        <f t="shared" si="239"/>
        <v>1038036162.0569167</v>
      </c>
      <c r="U36" s="2">
        <f t="shared" si="239"/>
        <v>1072354900.0968782</v>
      </c>
      <c r="V36" s="2">
        <f t="shared" si="239"/>
        <v>1106673638.1368396</v>
      </c>
      <c r="W36" s="105">
        <f>VLOOKUP($B$1,'Multipliers and Adjustments'!$A$70:$I$86,TRUNC(COLUMN(W$2)/5)+2,FALSE)*SUMIFS('EPA US Data'!$I:$I,'EPA US Data'!$D:$D,'Country Selector'!$A$2,'EPA US Data'!$J:$J,$B$1,'EPA US Data'!$C:$C,W$2,'EPA US Data'!$G:$G,"&gt;="&amp;$A36,'EPA US Data'!$G:$G,"&lt;"&amp;$B36)*unit_conv*'State Downscaling Multipliers'!$B$9</f>
        <v>1140992376.1768012</v>
      </c>
      <c r="X36" s="2">
        <f t="shared" ref="X36:AA36" si="240">W36+($AB36-$W36)/5</f>
        <v>1180321158.903199</v>
      </c>
      <c r="Y36" s="2">
        <f t="shared" si="240"/>
        <v>1219649941.6295967</v>
      </c>
      <c r="Z36" s="2">
        <f t="shared" si="240"/>
        <v>1258978724.3559945</v>
      </c>
      <c r="AA36" s="2">
        <f t="shared" si="240"/>
        <v>1298307507.0823922</v>
      </c>
      <c r="AB36" s="105">
        <f>VLOOKUP($B$1,'Multipliers and Adjustments'!$A$70:$I$86,TRUNC(COLUMN(AB$2)/5)+2,FALSE)*SUMIFS('EPA US Data'!$I:$I,'EPA US Data'!$D:$D,'Country Selector'!$A$2,'EPA US Data'!$J:$J,$B$1,'EPA US Data'!$C:$C,AB$2,'EPA US Data'!$G:$G,"&gt;="&amp;$A36,'EPA US Data'!$G:$G,"&lt;"&amp;$B36)*unit_conv*'State Downscaling Multipliers'!$B$9</f>
        <v>1337636289.8087902</v>
      </c>
      <c r="AC36" s="2">
        <f t="shared" ref="AC36:AF36" si="241">AB36+($AG36-$AB36)/5</f>
        <v>1382736322.696996</v>
      </c>
      <c r="AD36" s="2">
        <f t="shared" si="241"/>
        <v>1427836355.5852017</v>
      </c>
      <c r="AE36" s="2">
        <f t="shared" si="241"/>
        <v>1472936388.4734075</v>
      </c>
      <c r="AF36" s="2">
        <f t="shared" si="241"/>
        <v>1518036421.3616133</v>
      </c>
      <c r="AG36" s="105">
        <f>VLOOKUP($B$1,'Multipliers and Adjustments'!$A$70:$I$86,TRUNC(COLUMN(AG$2)/5)+2,FALSE)*SUMIFS('EPA US Data'!$I:$I,'EPA US Data'!$D:$D,'Country Selector'!$A$2,'EPA US Data'!$J:$J,$B$1,'EPA US Data'!$C:$C,AG$2,'EPA US Data'!$G:$G,"&gt;="&amp;$A36,'EPA US Data'!$G:$G,"&lt;"&amp;$B36)*unit_conv*'State Downscaling Multipliers'!$B$9</f>
        <v>1563136454.2498188</v>
      </c>
      <c r="AH36" s="2">
        <f t="shared" ref="AH36:AK36" si="242">AG36+($AL36-$AG36)/5</f>
        <v>1615265324.439153</v>
      </c>
      <c r="AI36" s="2">
        <f t="shared" si="242"/>
        <v>1667394194.6284871</v>
      </c>
      <c r="AJ36" s="2">
        <f t="shared" si="242"/>
        <v>1719523064.8178213</v>
      </c>
      <c r="AK36" s="2">
        <f t="shared" si="242"/>
        <v>1771651935.0071554</v>
      </c>
      <c r="AL36" s="105">
        <f>VLOOKUP($B$1,'Multipliers and Adjustments'!$A$70:$I$86,TRUNC(COLUMN(AL$2)/5)+2,FALSE)*SUMIFS('EPA US Data'!$I:$I,'EPA US Data'!$D:$D,'Country Selector'!$A$2,'EPA US Data'!$J:$J,$B$1,'EPA US Data'!$C:$C,AL$2,'EPA US Data'!$G:$G,"&gt;="&amp;$A36,'EPA US Data'!$G:$G,"&lt;"&amp;$B36)*unit_conv*'State Downscaling Multipliers'!$B$9</f>
        <v>1823780805.1964898</v>
      </c>
    </row>
    <row r="37" spans="1:38" ht="15.75" customHeight="1" x14ac:dyDescent="0.25">
      <c r="A37" s="50">
        <f t="shared" si="234"/>
        <v>20</v>
      </c>
      <c r="B37" s="50">
        <f t="shared" si="235"/>
        <v>30</v>
      </c>
      <c r="C37" s="105">
        <f>VLOOKUP($B$1,'Multipliers and Adjustments'!$A$70:$I$86,TRUNC(COLUMN(C$2)/5)+2,FALSE)*SUMIFS('EPA US Data'!$I:$I,'EPA US Data'!$D:$D,'Country Selector'!$A$2,'EPA US Data'!$J:$J,$B$1,'EPA US Data'!$C:$C,C$2,'EPA US Data'!$G:$G,"&gt;="&amp;$A37,'EPA US Data'!$G:$G,"&lt;"&amp;$B37)*unit_conv*'State Downscaling Multipliers'!$B$9</f>
        <v>1342710950.4723256</v>
      </c>
      <c r="D37" s="2">
        <f t="shared" ref="D37:G37" si="243">C37+($H37-$C37)/5</f>
        <v>1280041275.8427887</v>
      </c>
      <c r="E37" s="2">
        <f t="shared" si="243"/>
        <v>1217371601.2132518</v>
      </c>
      <c r="F37" s="2">
        <f t="shared" si="243"/>
        <v>1154701926.583715</v>
      </c>
      <c r="G37" s="2">
        <f t="shared" si="243"/>
        <v>1092032251.9541781</v>
      </c>
      <c r="H37" s="105">
        <f>VLOOKUP($B$1,'Multipliers and Adjustments'!$A$70:$I$86,TRUNC(COLUMN(H$2)/5)+2,FALSE)*SUMIFS('EPA US Data'!$I:$I,'EPA US Data'!$D:$D,'Country Selector'!$A$2,'EPA US Data'!$J:$J,$B$1,'EPA US Data'!$C:$C,H$2,'EPA US Data'!$G:$G,"&gt;="&amp;$A37,'EPA US Data'!$G:$G,"&lt;"&amp;$B37)*unit_conv*'State Downscaling Multipliers'!$B$9</f>
        <v>1029362577.3246411</v>
      </c>
      <c r="I37" s="2">
        <f t="shared" ref="I37:L37" si="244">H37+($M37-$H37)/5</f>
        <v>1007330151.7849829</v>
      </c>
      <c r="J37" s="2">
        <f t="shared" si="244"/>
        <v>985297726.24532473</v>
      </c>
      <c r="K37" s="2">
        <f t="shared" si="244"/>
        <v>963265300.70566654</v>
      </c>
      <c r="L37" s="2">
        <f t="shared" si="244"/>
        <v>941232875.16600835</v>
      </c>
      <c r="M37" s="105">
        <f>VLOOKUP($B$1,'Multipliers and Adjustments'!$A$70:$I$86,TRUNC(COLUMN(M$2)/5)+2,FALSE)*SUMIFS('EPA US Data'!$I:$I,'EPA US Data'!$D:$D,'Country Selector'!$A$2,'EPA US Data'!$J:$J,$B$1,'EPA US Data'!$C:$C,M$2,'EPA US Data'!$G:$G,"&gt;="&amp;$A37,'EPA US Data'!$G:$G,"&lt;"&amp;$B37)*unit_conv*'State Downscaling Multipliers'!$B$9</f>
        <v>919200449.62635005</v>
      </c>
      <c r="N37" s="2">
        <f t="shared" ref="N37:Q37" si="245">M37+($R37-$M37)/5</f>
        <v>897442886.66233444</v>
      </c>
      <c r="O37" s="2">
        <f t="shared" si="245"/>
        <v>875685323.69831884</v>
      </c>
      <c r="P37" s="2">
        <f t="shared" si="245"/>
        <v>853927760.73430324</v>
      </c>
      <c r="Q37" s="2">
        <f t="shared" si="245"/>
        <v>832170197.77028763</v>
      </c>
      <c r="R37" s="105">
        <f>VLOOKUP($B$1,'Multipliers and Adjustments'!$A$70:$I$86,TRUNC(COLUMN(R$2)/5)+2,FALSE)*SUMIFS('EPA US Data'!$I:$I,'EPA US Data'!$D:$D,'Country Selector'!$A$2,'EPA US Data'!$J:$J,$B$1,'EPA US Data'!$C:$C,R$2,'EPA US Data'!$G:$G,"&gt;="&amp;$A37,'EPA US Data'!$G:$G,"&lt;"&amp;$B37)*unit_conv*'State Downscaling Multipliers'!$B$9</f>
        <v>810412634.80627227</v>
      </c>
      <c r="S37" s="2">
        <f t="shared" ref="S37:V37" si="246">R37+($W37-$R37)/5</f>
        <v>800117102.65608037</v>
      </c>
      <c r="T37" s="2">
        <f t="shared" si="246"/>
        <v>789821570.50588846</v>
      </c>
      <c r="U37" s="2">
        <f t="shared" si="246"/>
        <v>779526038.35569656</v>
      </c>
      <c r="V37" s="2">
        <f t="shared" si="246"/>
        <v>769230506.20550466</v>
      </c>
      <c r="W37" s="105">
        <f>VLOOKUP($B$1,'Multipliers and Adjustments'!$A$70:$I$86,TRUNC(COLUMN(W$2)/5)+2,FALSE)*SUMIFS('EPA US Data'!$I:$I,'EPA US Data'!$D:$D,'Country Selector'!$A$2,'EPA US Data'!$J:$J,$B$1,'EPA US Data'!$C:$C,W$2,'EPA US Data'!$G:$G,"&gt;="&amp;$A37,'EPA US Data'!$G:$G,"&lt;"&amp;$B37)*unit_conv*'State Downscaling Multipliers'!$B$9</f>
        <v>758934974.05531251</v>
      </c>
      <c r="X37" s="2">
        <f t="shared" ref="X37:AA37" si="247">W37+($AB37-$W37)/5</f>
        <v>744580229.8175441</v>
      </c>
      <c r="Y37" s="2">
        <f t="shared" si="247"/>
        <v>730225485.57977569</v>
      </c>
      <c r="Z37" s="2">
        <f t="shared" si="247"/>
        <v>715870741.34200728</v>
      </c>
      <c r="AA37" s="2">
        <f t="shared" si="247"/>
        <v>701515997.10423887</v>
      </c>
      <c r="AB37" s="105">
        <f>VLOOKUP($B$1,'Multipliers and Adjustments'!$A$70:$I$86,TRUNC(COLUMN(AB$2)/5)+2,FALSE)*SUMIFS('EPA US Data'!$I:$I,'EPA US Data'!$D:$D,'Country Selector'!$A$2,'EPA US Data'!$J:$J,$B$1,'EPA US Data'!$C:$C,AB$2,'EPA US Data'!$G:$G,"&gt;="&amp;$A37,'EPA US Data'!$G:$G,"&lt;"&amp;$B37)*unit_conv*'State Downscaling Multipliers'!$B$9</f>
        <v>687161252.86647022</v>
      </c>
      <c r="AC37" s="2">
        <f t="shared" ref="AC37:AF37" si="248">AB37+($AG37-$AB37)/5</f>
        <v>668207335.99282372</v>
      </c>
      <c r="AD37" s="2">
        <f t="shared" si="248"/>
        <v>649253419.11917722</v>
      </c>
      <c r="AE37" s="2">
        <f t="shared" si="248"/>
        <v>630299502.24553072</v>
      </c>
      <c r="AF37" s="2">
        <f t="shared" si="248"/>
        <v>611345585.37188423</v>
      </c>
      <c r="AG37" s="105">
        <f>VLOOKUP($B$1,'Multipliers and Adjustments'!$A$70:$I$86,TRUNC(COLUMN(AG$2)/5)+2,FALSE)*SUMIFS('EPA US Data'!$I:$I,'EPA US Data'!$D:$D,'Country Selector'!$A$2,'EPA US Data'!$J:$J,$B$1,'EPA US Data'!$C:$C,AG$2,'EPA US Data'!$G:$G,"&gt;="&amp;$A37,'EPA US Data'!$G:$G,"&lt;"&amp;$B37)*unit_conv*'State Downscaling Multipliers'!$B$9</f>
        <v>592391668.49823785</v>
      </c>
      <c r="AH37" s="2">
        <f t="shared" ref="AH37:AK37" si="249">AG37+($AL37-$AG37)/5</f>
        <v>568141485.79887438</v>
      </c>
      <c r="AI37" s="2">
        <f t="shared" si="249"/>
        <v>543891303.09951091</v>
      </c>
      <c r="AJ37" s="2">
        <f t="shared" si="249"/>
        <v>519641120.40014738</v>
      </c>
      <c r="AK37" s="2">
        <f t="shared" si="249"/>
        <v>495390937.70078385</v>
      </c>
      <c r="AL37" s="105">
        <f>VLOOKUP($B$1,'Multipliers and Adjustments'!$A$70:$I$86,TRUNC(COLUMN(AL$2)/5)+2,FALSE)*SUMIFS('EPA US Data'!$I:$I,'EPA US Data'!$D:$D,'Country Selector'!$A$2,'EPA US Data'!$J:$J,$B$1,'EPA US Data'!$C:$C,AL$2,'EPA US Data'!$G:$G,"&gt;="&amp;$A37,'EPA US Data'!$G:$G,"&lt;"&amp;$B37)*unit_conv*'State Downscaling Multipliers'!$B$9</f>
        <v>471140755.00142026</v>
      </c>
    </row>
    <row r="38" spans="1:38" ht="15.75" customHeight="1" x14ac:dyDescent="0.25">
      <c r="A38" s="50">
        <f t="shared" si="234"/>
        <v>30</v>
      </c>
      <c r="B38" s="50">
        <f t="shared" si="235"/>
        <v>40</v>
      </c>
      <c r="C38" s="105">
        <f>VLOOKUP($B$1,'Multipliers and Adjustments'!$A$70:$I$86,TRUNC(COLUMN(C$2)/5)+2,FALSE)*SUMIFS('EPA US Data'!$I:$I,'EPA US Data'!$D:$D,'Country Selector'!$A$2,'EPA US Data'!$J:$J,$B$1,'EPA US Data'!$C:$C,C$2,'EPA US Data'!$G:$G,"&gt;="&amp;$A38,'EPA US Data'!$G:$G,"&lt;"&amp;$B38)*unit_conv*'State Downscaling Multipliers'!$B$9</f>
        <v>0</v>
      </c>
      <c r="D38" s="2">
        <f t="shared" ref="D38:G38" si="250">C38+($H38-$C38)/5</f>
        <v>0</v>
      </c>
      <c r="E38" s="2">
        <f t="shared" si="250"/>
        <v>0</v>
      </c>
      <c r="F38" s="2">
        <f t="shared" si="250"/>
        <v>0</v>
      </c>
      <c r="G38" s="2">
        <f t="shared" si="250"/>
        <v>0</v>
      </c>
      <c r="H38" s="105">
        <f>VLOOKUP($B$1,'Multipliers and Adjustments'!$A$70:$I$86,TRUNC(COLUMN(H$2)/5)+2,FALSE)*SUMIFS('EPA US Data'!$I:$I,'EPA US Data'!$D:$D,'Country Selector'!$A$2,'EPA US Data'!$J:$J,$B$1,'EPA US Data'!$C:$C,H$2,'EPA US Data'!$G:$G,"&gt;="&amp;$A38,'EPA US Data'!$G:$G,"&lt;"&amp;$B38)*unit_conv*'State Downscaling Multipliers'!$B$9</f>
        <v>0</v>
      </c>
      <c r="I38" s="2">
        <f t="shared" ref="I38:L38" si="251">H38+($M38-$H38)/5</f>
        <v>0</v>
      </c>
      <c r="J38" s="2">
        <f t="shared" si="251"/>
        <v>0</v>
      </c>
      <c r="K38" s="2">
        <f t="shared" si="251"/>
        <v>0</v>
      </c>
      <c r="L38" s="2">
        <f t="shared" si="251"/>
        <v>0</v>
      </c>
      <c r="M38" s="105">
        <f>VLOOKUP($B$1,'Multipliers and Adjustments'!$A$70:$I$86,TRUNC(COLUMN(M$2)/5)+2,FALSE)*SUMIFS('EPA US Data'!$I:$I,'EPA US Data'!$D:$D,'Country Selector'!$A$2,'EPA US Data'!$J:$J,$B$1,'EPA US Data'!$C:$C,M$2,'EPA US Data'!$G:$G,"&gt;="&amp;$A38,'EPA US Data'!$G:$G,"&lt;"&amp;$B38)*unit_conv*'State Downscaling Multipliers'!$B$9</f>
        <v>0</v>
      </c>
      <c r="N38" s="2">
        <f t="shared" ref="N38:Q38" si="252">M38+($R38-$M38)/5</f>
        <v>0</v>
      </c>
      <c r="O38" s="2">
        <f t="shared" si="252"/>
        <v>0</v>
      </c>
      <c r="P38" s="2">
        <f t="shared" si="252"/>
        <v>0</v>
      </c>
      <c r="Q38" s="2">
        <f t="shared" si="252"/>
        <v>0</v>
      </c>
      <c r="R38" s="105">
        <f>VLOOKUP($B$1,'Multipliers and Adjustments'!$A$70:$I$86,TRUNC(COLUMN(R$2)/5)+2,FALSE)*SUMIFS('EPA US Data'!$I:$I,'EPA US Data'!$D:$D,'Country Selector'!$A$2,'EPA US Data'!$J:$J,$B$1,'EPA US Data'!$C:$C,R$2,'EPA US Data'!$G:$G,"&gt;="&amp;$A38,'EPA US Data'!$G:$G,"&lt;"&amp;$B38)*unit_conv*'State Downscaling Multipliers'!$B$9</f>
        <v>0</v>
      </c>
      <c r="S38" s="2">
        <f t="shared" ref="S38:V38" si="253">R38+($W38-$R38)/5</f>
        <v>0</v>
      </c>
      <c r="T38" s="2">
        <f t="shared" si="253"/>
        <v>0</v>
      </c>
      <c r="U38" s="2">
        <f t="shared" si="253"/>
        <v>0</v>
      </c>
      <c r="V38" s="2">
        <f t="shared" si="253"/>
        <v>0</v>
      </c>
      <c r="W38" s="105">
        <f>VLOOKUP($B$1,'Multipliers and Adjustments'!$A$70:$I$86,TRUNC(COLUMN(W$2)/5)+2,FALSE)*SUMIFS('EPA US Data'!$I:$I,'EPA US Data'!$D:$D,'Country Selector'!$A$2,'EPA US Data'!$J:$J,$B$1,'EPA US Data'!$C:$C,W$2,'EPA US Data'!$G:$G,"&gt;="&amp;$A38,'EPA US Data'!$G:$G,"&lt;"&amp;$B38)*unit_conv*'State Downscaling Multipliers'!$B$9</f>
        <v>0</v>
      </c>
      <c r="X38" s="2">
        <f t="shared" ref="X38:AA38" si="254">W38+($AB38-$W38)/5</f>
        <v>0</v>
      </c>
      <c r="Y38" s="2">
        <f t="shared" si="254"/>
        <v>0</v>
      </c>
      <c r="Z38" s="2">
        <f t="shared" si="254"/>
        <v>0</v>
      </c>
      <c r="AA38" s="2">
        <f t="shared" si="254"/>
        <v>0</v>
      </c>
      <c r="AB38" s="105">
        <f>VLOOKUP($B$1,'Multipliers and Adjustments'!$A$70:$I$86,TRUNC(COLUMN(AB$2)/5)+2,FALSE)*SUMIFS('EPA US Data'!$I:$I,'EPA US Data'!$D:$D,'Country Selector'!$A$2,'EPA US Data'!$J:$J,$B$1,'EPA US Data'!$C:$C,AB$2,'EPA US Data'!$G:$G,"&gt;="&amp;$A38,'EPA US Data'!$G:$G,"&lt;"&amp;$B38)*unit_conv*'State Downscaling Multipliers'!$B$9</f>
        <v>0</v>
      </c>
      <c r="AC38" s="2">
        <f t="shared" ref="AC38:AF38" si="255">AB38+($AG38-$AB38)/5</f>
        <v>0</v>
      </c>
      <c r="AD38" s="2">
        <f t="shared" si="255"/>
        <v>0</v>
      </c>
      <c r="AE38" s="2">
        <f t="shared" si="255"/>
        <v>0</v>
      </c>
      <c r="AF38" s="2">
        <f t="shared" si="255"/>
        <v>0</v>
      </c>
      <c r="AG38" s="105">
        <f>VLOOKUP($B$1,'Multipliers and Adjustments'!$A$70:$I$86,TRUNC(COLUMN(AG$2)/5)+2,FALSE)*SUMIFS('EPA US Data'!$I:$I,'EPA US Data'!$D:$D,'Country Selector'!$A$2,'EPA US Data'!$J:$J,$B$1,'EPA US Data'!$C:$C,AG$2,'EPA US Data'!$G:$G,"&gt;="&amp;$A38,'EPA US Data'!$G:$G,"&lt;"&amp;$B38)*unit_conv*'State Downscaling Multipliers'!$B$9</f>
        <v>0</v>
      </c>
      <c r="AH38" s="2">
        <f t="shared" ref="AH38:AK38" si="256">AG38+($AL38-$AG38)/5</f>
        <v>0</v>
      </c>
      <c r="AI38" s="2">
        <f t="shared" si="256"/>
        <v>0</v>
      </c>
      <c r="AJ38" s="2">
        <f t="shared" si="256"/>
        <v>0</v>
      </c>
      <c r="AK38" s="2">
        <f t="shared" si="256"/>
        <v>0</v>
      </c>
      <c r="AL38" s="105">
        <f>VLOOKUP($B$1,'Multipliers and Adjustments'!$A$70:$I$86,TRUNC(COLUMN(AL$2)/5)+2,FALSE)*SUMIFS('EPA US Data'!$I:$I,'EPA US Data'!$D:$D,'Country Selector'!$A$2,'EPA US Data'!$J:$J,$B$1,'EPA US Data'!$C:$C,AL$2,'EPA US Data'!$G:$G,"&gt;="&amp;$A38,'EPA US Data'!$G:$G,"&lt;"&amp;$B38)*unit_conv*'State Downscaling Multipliers'!$B$9</f>
        <v>0</v>
      </c>
    </row>
    <row r="39" spans="1:38" ht="15.75" customHeight="1" x14ac:dyDescent="0.25">
      <c r="A39" s="50">
        <f t="shared" si="234"/>
        <v>40</v>
      </c>
      <c r="B39" s="50">
        <f t="shared" si="235"/>
        <v>50</v>
      </c>
      <c r="C39" s="105">
        <f>VLOOKUP($B$1,'Multipliers and Adjustments'!$A$70:$I$86,TRUNC(COLUMN(C$2)/5)+2,FALSE)*SUMIFS('EPA US Data'!$I:$I,'EPA US Data'!$D:$D,'Country Selector'!$A$2,'EPA US Data'!$J:$J,$B$1,'EPA US Data'!$C:$C,C$2,'EPA US Data'!$G:$G,"&gt;="&amp;$A39,'EPA US Data'!$G:$G,"&lt;"&amp;$B39)*unit_conv*'State Downscaling Multipliers'!$B$9</f>
        <v>0</v>
      </c>
      <c r="D39" s="2">
        <f t="shared" ref="D39:G39" si="257">C39+($H39-$C39)/5</f>
        <v>0</v>
      </c>
      <c r="E39" s="2">
        <f t="shared" si="257"/>
        <v>0</v>
      </c>
      <c r="F39" s="2">
        <f t="shared" si="257"/>
        <v>0</v>
      </c>
      <c r="G39" s="2">
        <f t="shared" si="257"/>
        <v>0</v>
      </c>
      <c r="H39" s="105">
        <f>VLOOKUP($B$1,'Multipliers and Adjustments'!$A$70:$I$86,TRUNC(COLUMN(H$2)/5)+2,FALSE)*SUMIFS('EPA US Data'!$I:$I,'EPA US Data'!$D:$D,'Country Selector'!$A$2,'EPA US Data'!$J:$J,$B$1,'EPA US Data'!$C:$C,H$2,'EPA US Data'!$G:$G,"&gt;="&amp;$A39,'EPA US Data'!$G:$G,"&lt;"&amp;$B39)*unit_conv*'State Downscaling Multipliers'!$B$9</f>
        <v>0</v>
      </c>
      <c r="I39" s="2">
        <f t="shared" ref="I39:L39" si="258">H39+($M39-$H39)/5</f>
        <v>0</v>
      </c>
      <c r="J39" s="2">
        <f t="shared" si="258"/>
        <v>0</v>
      </c>
      <c r="K39" s="2">
        <f t="shared" si="258"/>
        <v>0</v>
      </c>
      <c r="L39" s="2">
        <f t="shared" si="258"/>
        <v>0</v>
      </c>
      <c r="M39" s="105">
        <f>VLOOKUP($B$1,'Multipliers and Adjustments'!$A$70:$I$86,TRUNC(COLUMN(M$2)/5)+2,FALSE)*SUMIFS('EPA US Data'!$I:$I,'EPA US Data'!$D:$D,'Country Selector'!$A$2,'EPA US Data'!$J:$J,$B$1,'EPA US Data'!$C:$C,M$2,'EPA US Data'!$G:$G,"&gt;="&amp;$A39,'EPA US Data'!$G:$G,"&lt;"&amp;$B39)*unit_conv*'State Downscaling Multipliers'!$B$9</f>
        <v>0</v>
      </c>
      <c r="N39" s="2">
        <f t="shared" ref="N39:Q39" si="259">M39+($R39-$M39)/5</f>
        <v>0</v>
      </c>
      <c r="O39" s="2">
        <f t="shared" si="259"/>
        <v>0</v>
      </c>
      <c r="P39" s="2">
        <f t="shared" si="259"/>
        <v>0</v>
      </c>
      <c r="Q39" s="2">
        <f t="shared" si="259"/>
        <v>0</v>
      </c>
      <c r="R39" s="105">
        <f>VLOOKUP($B$1,'Multipliers and Adjustments'!$A$70:$I$86,TRUNC(COLUMN(R$2)/5)+2,FALSE)*SUMIFS('EPA US Data'!$I:$I,'EPA US Data'!$D:$D,'Country Selector'!$A$2,'EPA US Data'!$J:$J,$B$1,'EPA US Data'!$C:$C,R$2,'EPA US Data'!$G:$G,"&gt;="&amp;$A39,'EPA US Data'!$G:$G,"&lt;"&amp;$B39)*unit_conv*'State Downscaling Multipliers'!$B$9</f>
        <v>0</v>
      </c>
      <c r="S39" s="2">
        <f t="shared" ref="S39:V39" si="260">R39+($W39-$R39)/5</f>
        <v>0</v>
      </c>
      <c r="T39" s="2">
        <f t="shared" si="260"/>
        <v>0</v>
      </c>
      <c r="U39" s="2">
        <f t="shared" si="260"/>
        <v>0</v>
      </c>
      <c r="V39" s="2">
        <f t="shared" si="260"/>
        <v>0</v>
      </c>
      <c r="W39" s="105">
        <f>VLOOKUP($B$1,'Multipliers and Adjustments'!$A$70:$I$86,TRUNC(COLUMN(W$2)/5)+2,FALSE)*SUMIFS('EPA US Data'!$I:$I,'EPA US Data'!$D:$D,'Country Selector'!$A$2,'EPA US Data'!$J:$J,$B$1,'EPA US Data'!$C:$C,W$2,'EPA US Data'!$G:$G,"&gt;="&amp;$A39,'EPA US Data'!$G:$G,"&lt;"&amp;$B39)*unit_conv*'State Downscaling Multipliers'!$B$9</f>
        <v>0</v>
      </c>
      <c r="X39" s="2">
        <f t="shared" ref="X39:AA39" si="261">W39+($AB39-$W39)/5</f>
        <v>0</v>
      </c>
      <c r="Y39" s="2">
        <f t="shared" si="261"/>
        <v>0</v>
      </c>
      <c r="Z39" s="2">
        <f t="shared" si="261"/>
        <v>0</v>
      </c>
      <c r="AA39" s="2">
        <f t="shared" si="261"/>
        <v>0</v>
      </c>
      <c r="AB39" s="105">
        <f>VLOOKUP($B$1,'Multipliers and Adjustments'!$A$70:$I$86,TRUNC(COLUMN(AB$2)/5)+2,FALSE)*SUMIFS('EPA US Data'!$I:$I,'EPA US Data'!$D:$D,'Country Selector'!$A$2,'EPA US Data'!$J:$J,$B$1,'EPA US Data'!$C:$C,AB$2,'EPA US Data'!$G:$G,"&gt;="&amp;$A39,'EPA US Data'!$G:$G,"&lt;"&amp;$B39)*unit_conv*'State Downscaling Multipliers'!$B$9</f>
        <v>0</v>
      </c>
      <c r="AC39" s="2">
        <f t="shared" ref="AC39:AF39" si="262">AB39+($AG39-$AB39)/5</f>
        <v>0</v>
      </c>
      <c r="AD39" s="2">
        <f t="shared" si="262"/>
        <v>0</v>
      </c>
      <c r="AE39" s="2">
        <f t="shared" si="262"/>
        <v>0</v>
      </c>
      <c r="AF39" s="2">
        <f t="shared" si="262"/>
        <v>0</v>
      </c>
      <c r="AG39" s="105">
        <f>VLOOKUP($B$1,'Multipliers and Adjustments'!$A$70:$I$86,TRUNC(COLUMN(AG$2)/5)+2,FALSE)*SUMIFS('EPA US Data'!$I:$I,'EPA US Data'!$D:$D,'Country Selector'!$A$2,'EPA US Data'!$J:$J,$B$1,'EPA US Data'!$C:$C,AG$2,'EPA US Data'!$G:$G,"&gt;="&amp;$A39,'EPA US Data'!$G:$G,"&lt;"&amp;$B39)*unit_conv*'State Downscaling Multipliers'!$B$9</f>
        <v>0</v>
      </c>
      <c r="AH39" s="2">
        <f t="shared" ref="AH39:AK39" si="263">AG39+($AL39-$AG39)/5</f>
        <v>0</v>
      </c>
      <c r="AI39" s="2">
        <f t="shared" si="263"/>
        <v>0</v>
      </c>
      <c r="AJ39" s="2">
        <f t="shared" si="263"/>
        <v>0</v>
      </c>
      <c r="AK39" s="2">
        <f t="shared" si="263"/>
        <v>0</v>
      </c>
      <c r="AL39" s="105">
        <f>VLOOKUP($B$1,'Multipliers and Adjustments'!$A$70:$I$86,TRUNC(COLUMN(AL$2)/5)+2,FALSE)*SUMIFS('EPA US Data'!$I:$I,'EPA US Data'!$D:$D,'Country Selector'!$A$2,'EPA US Data'!$J:$J,$B$1,'EPA US Data'!$C:$C,AL$2,'EPA US Data'!$G:$G,"&gt;="&amp;$A39,'EPA US Data'!$G:$G,"&lt;"&amp;$B39)*unit_conv*'State Downscaling Multipliers'!$B$9</f>
        <v>0</v>
      </c>
    </row>
    <row r="40" spans="1:38" ht="15.75" customHeight="1" x14ac:dyDescent="0.25">
      <c r="A40" s="50">
        <f t="shared" si="234"/>
        <v>50</v>
      </c>
      <c r="B40" s="50">
        <f t="shared" si="235"/>
        <v>60</v>
      </c>
      <c r="C40" s="105">
        <f>VLOOKUP($B$1,'Multipliers and Adjustments'!$A$70:$I$86,TRUNC(COLUMN(C$2)/5)+2,FALSE)*SUMIFS('EPA US Data'!$I:$I,'EPA US Data'!$D:$D,'Country Selector'!$A$2,'EPA US Data'!$J:$J,$B$1,'EPA US Data'!$C:$C,C$2,'EPA US Data'!$G:$G,"&gt;="&amp;$A40,'EPA US Data'!$G:$G,"&lt;"&amp;$B40)*unit_conv*'State Downscaling Multipliers'!$B$9</f>
        <v>0</v>
      </c>
      <c r="D40" s="2">
        <f t="shared" ref="D40:G40" si="264">C40+($H40-$C40)/5</f>
        <v>0</v>
      </c>
      <c r="E40" s="2">
        <f t="shared" si="264"/>
        <v>0</v>
      </c>
      <c r="F40" s="2">
        <f t="shared" si="264"/>
        <v>0</v>
      </c>
      <c r="G40" s="2">
        <f t="shared" si="264"/>
        <v>0</v>
      </c>
      <c r="H40" s="105">
        <f>VLOOKUP($B$1,'Multipliers and Adjustments'!$A$70:$I$86,TRUNC(COLUMN(H$2)/5)+2,FALSE)*SUMIFS('EPA US Data'!$I:$I,'EPA US Data'!$D:$D,'Country Selector'!$A$2,'EPA US Data'!$J:$J,$B$1,'EPA US Data'!$C:$C,H$2,'EPA US Data'!$G:$G,"&gt;="&amp;$A40,'EPA US Data'!$G:$G,"&lt;"&amp;$B40)*unit_conv*'State Downscaling Multipliers'!$B$9</f>
        <v>0</v>
      </c>
      <c r="I40" s="2">
        <f t="shared" ref="I40:L40" si="265">H40+($M40-$H40)/5</f>
        <v>0</v>
      </c>
      <c r="J40" s="2">
        <f t="shared" si="265"/>
        <v>0</v>
      </c>
      <c r="K40" s="2">
        <f t="shared" si="265"/>
        <v>0</v>
      </c>
      <c r="L40" s="2">
        <f t="shared" si="265"/>
        <v>0</v>
      </c>
      <c r="M40" s="105">
        <f>VLOOKUP($B$1,'Multipliers and Adjustments'!$A$70:$I$86,TRUNC(COLUMN(M$2)/5)+2,FALSE)*SUMIFS('EPA US Data'!$I:$I,'EPA US Data'!$D:$D,'Country Selector'!$A$2,'EPA US Data'!$J:$J,$B$1,'EPA US Data'!$C:$C,M$2,'EPA US Data'!$G:$G,"&gt;="&amp;$A40,'EPA US Data'!$G:$G,"&lt;"&amp;$B40)*unit_conv*'State Downscaling Multipliers'!$B$9</f>
        <v>0</v>
      </c>
      <c r="N40" s="2">
        <f t="shared" ref="N40:Q40" si="266">M40+($R40-$M40)/5</f>
        <v>0</v>
      </c>
      <c r="O40" s="2">
        <f t="shared" si="266"/>
        <v>0</v>
      </c>
      <c r="P40" s="2">
        <f t="shared" si="266"/>
        <v>0</v>
      </c>
      <c r="Q40" s="2">
        <f t="shared" si="266"/>
        <v>0</v>
      </c>
      <c r="R40" s="105">
        <f>VLOOKUP($B$1,'Multipliers and Adjustments'!$A$70:$I$86,TRUNC(COLUMN(R$2)/5)+2,FALSE)*SUMIFS('EPA US Data'!$I:$I,'EPA US Data'!$D:$D,'Country Selector'!$A$2,'EPA US Data'!$J:$J,$B$1,'EPA US Data'!$C:$C,R$2,'EPA US Data'!$G:$G,"&gt;="&amp;$A40,'EPA US Data'!$G:$G,"&lt;"&amp;$B40)*unit_conv*'State Downscaling Multipliers'!$B$9</f>
        <v>0</v>
      </c>
      <c r="S40" s="2">
        <f t="shared" ref="S40:V40" si="267">R40+($W40-$R40)/5</f>
        <v>0</v>
      </c>
      <c r="T40" s="2">
        <f t="shared" si="267"/>
        <v>0</v>
      </c>
      <c r="U40" s="2">
        <f t="shared" si="267"/>
        <v>0</v>
      </c>
      <c r="V40" s="2">
        <f t="shared" si="267"/>
        <v>0</v>
      </c>
      <c r="W40" s="105">
        <f>VLOOKUP($B$1,'Multipliers and Adjustments'!$A$70:$I$86,TRUNC(COLUMN(W$2)/5)+2,FALSE)*SUMIFS('EPA US Data'!$I:$I,'EPA US Data'!$D:$D,'Country Selector'!$A$2,'EPA US Data'!$J:$J,$B$1,'EPA US Data'!$C:$C,W$2,'EPA US Data'!$G:$G,"&gt;="&amp;$A40,'EPA US Data'!$G:$G,"&lt;"&amp;$B40)*unit_conv*'State Downscaling Multipliers'!$B$9</f>
        <v>0</v>
      </c>
      <c r="X40" s="2">
        <f t="shared" ref="X40:AA40" si="268">W40+($AB40-$W40)/5</f>
        <v>0</v>
      </c>
      <c r="Y40" s="2">
        <f t="shared" si="268"/>
        <v>0</v>
      </c>
      <c r="Z40" s="2">
        <f t="shared" si="268"/>
        <v>0</v>
      </c>
      <c r="AA40" s="2">
        <f t="shared" si="268"/>
        <v>0</v>
      </c>
      <c r="AB40" s="105">
        <f>VLOOKUP($B$1,'Multipliers and Adjustments'!$A$70:$I$86,TRUNC(COLUMN(AB$2)/5)+2,FALSE)*SUMIFS('EPA US Data'!$I:$I,'EPA US Data'!$D:$D,'Country Selector'!$A$2,'EPA US Data'!$J:$J,$B$1,'EPA US Data'!$C:$C,AB$2,'EPA US Data'!$G:$G,"&gt;="&amp;$A40,'EPA US Data'!$G:$G,"&lt;"&amp;$B40)*unit_conv*'State Downscaling Multipliers'!$B$9</f>
        <v>0</v>
      </c>
      <c r="AC40" s="2">
        <f t="shared" ref="AC40:AF40" si="269">AB40+($AG40-$AB40)/5</f>
        <v>0</v>
      </c>
      <c r="AD40" s="2">
        <f t="shared" si="269"/>
        <v>0</v>
      </c>
      <c r="AE40" s="2">
        <f t="shared" si="269"/>
        <v>0</v>
      </c>
      <c r="AF40" s="2">
        <f t="shared" si="269"/>
        <v>0</v>
      </c>
      <c r="AG40" s="105">
        <f>VLOOKUP($B$1,'Multipliers and Adjustments'!$A$70:$I$86,TRUNC(COLUMN(AG$2)/5)+2,FALSE)*SUMIFS('EPA US Data'!$I:$I,'EPA US Data'!$D:$D,'Country Selector'!$A$2,'EPA US Data'!$J:$J,$B$1,'EPA US Data'!$C:$C,AG$2,'EPA US Data'!$G:$G,"&gt;="&amp;$A40,'EPA US Data'!$G:$G,"&lt;"&amp;$B40)*unit_conv*'State Downscaling Multipliers'!$B$9</f>
        <v>0</v>
      </c>
      <c r="AH40" s="2">
        <f t="shared" ref="AH40:AK40" si="270">AG40+($AL40-$AG40)/5</f>
        <v>0</v>
      </c>
      <c r="AI40" s="2">
        <f t="shared" si="270"/>
        <v>0</v>
      </c>
      <c r="AJ40" s="2">
        <f t="shared" si="270"/>
        <v>0</v>
      </c>
      <c r="AK40" s="2">
        <f t="shared" si="270"/>
        <v>0</v>
      </c>
      <c r="AL40" s="105">
        <f>VLOOKUP($B$1,'Multipliers and Adjustments'!$A$70:$I$86,TRUNC(COLUMN(AL$2)/5)+2,FALSE)*SUMIFS('EPA US Data'!$I:$I,'EPA US Data'!$D:$D,'Country Selector'!$A$2,'EPA US Data'!$J:$J,$B$1,'EPA US Data'!$C:$C,AL$2,'EPA US Data'!$G:$G,"&gt;="&amp;$A40,'EPA US Data'!$G:$G,"&lt;"&amp;$B40)*unit_conv*'State Downscaling Multipliers'!$B$9</f>
        <v>0</v>
      </c>
    </row>
    <row r="41" spans="1:38" ht="15.75" customHeight="1" x14ac:dyDescent="0.25">
      <c r="A41" s="50">
        <f t="shared" si="234"/>
        <v>60</v>
      </c>
      <c r="B41" s="50">
        <f t="shared" si="235"/>
        <v>70</v>
      </c>
      <c r="C41" s="105">
        <f>VLOOKUP($B$1,'Multipliers and Adjustments'!$A$70:$I$86,TRUNC(COLUMN(C$2)/5)+2,FALSE)*SUMIFS('EPA US Data'!$I:$I,'EPA US Data'!$D:$D,'Country Selector'!$A$2,'EPA US Data'!$J:$J,$B$1,'EPA US Data'!$C:$C,C$2,'EPA US Data'!$G:$G,"&gt;="&amp;$A41,'EPA US Data'!$G:$G,"&lt;"&amp;$B41)*unit_conv*'State Downscaling Multipliers'!$B$9</f>
        <v>0</v>
      </c>
      <c r="D41" s="2">
        <f t="shared" ref="D41:G41" si="271">C41+($H41-$C41)/5</f>
        <v>0</v>
      </c>
      <c r="E41" s="2">
        <f t="shared" si="271"/>
        <v>0</v>
      </c>
      <c r="F41" s="2">
        <f t="shared" si="271"/>
        <v>0</v>
      </c>
      <c r="G41" s="2">
        <f t="shared" si="271"/>
        <v>0</v>
      </c>
      <c r="H41" s="105">
        <f>VLOOKUP($B$1,'Multipliers and Adjustments'!$A$70:$I$86,TRUNC(COLUMN(H$2)/5)+2,FALSE)*SUMIFS('EPA US Data'!$I:$I,'EPA US Data'!$D:$D,'Country Selector'!$A$2,'EPA US Data'!$J:$J,$B$1,'EPA US Data'!$C:$C,H$2,'EPA US Data'!$G:$G,"&gt;="&amp;$A41,'EPA US Data'!$G:$G,"&lt;"&amp;$B41)*unit_conv*'State Downscaling Multipliers'!$B$9</f>
        <v>0</v>
      </c>
      <c r="I41" s="2">
        <f t="shared" ref="I41:L41" si="272">H41+($M41-$H41)/5</f>
        <v>0</v>
      </c>
      <c r="J41" s="2">
        <f t="shared" si="272"/>
        <v>0</v>
      </c>
      <c r="K41" s="2">
        <f t="shared" si="272"/>
        <v>0</v>
      </c>
      <c r="L41" s="2">
        <f t="shared" si="272"/>
        <v>0</v>
      </c>
      <c r="M41" s="105">
        <f>VLOOKUP($B$1,'Multipliers and Adjustments'!$A$70:$I$86,TRUNC(COLUMN(M$2)/5)+2,FALSE)*SUMIFS('EPA US Data'!$I:$I,'EPA US Data'!$D:$D,'Country Selector'!$A$2,'EPA US Data'!$J:$J,$B$1,'EPA US Data'!$C:$C,M$2,'EPA US Data'!$G:$G,"&gt;="&amp;$A41,'EPA US Data'!$G:$G,"&lt;"&amp;$B41)*unit_conv*'State Downscaling Multipliers'!$B$9</f>
        <v>0</v>
      </c>
      <c r="N41" s="2">
        <f t="shared" ref="N41:Q41" si="273">M41+($R41-$M41)/5</f>
        <v>0</v>
      </c>
      <c r="O41" s="2">
        <f t="shared" si="273"/>
        <v>0</v>
      </c>
      <c r="P41" s="2">
        <f t="shared" si="273"/>
        <v>0</v>
      </c>
      <c r="Q41" s="2">
        <f t="shared" si="273"/>
        <v>0</v>
      </c>
      <c r="R41" s="105">
        <f>VLOOKUP($B$1,'Multipliers and Adjustments'!$A$70:$I$86,TRUNC(COLUMN(R$2)/5)+2,FALSE)*SUMIFS('EPA US Data'!$I:$I,'EPA US Data'!$D:$D,'Country Selector'!$A$2,'EPA US Data'!$J:$J,$B$1,'EPA US Data'!$C:$C,R$2,'EPA US Data'!$G:$G,"&gt;="&amp;$A41,'EPA US Data'!$G:$G,"&lt;"&amp;$B41)*unit_conv*'State Downscaling Multipliers'!$B$9</f>
        <v>0</v>
      </c>
      <c r="S41" s="2">
        <f t="shared" ref="S41:V41" si="274">R41+($W41-$R41)/5</f>
        <v>0</v>
      </c>
      <c r="T41" s="2">
        <f t="shared" si="274"/>
        <v>0</v>
      </c>
      <c r="U41" s="2">
        <f t="shared" si="274"/>
        <v>0</v>
      </c>
      <c r="V41" s="2">
        <f t="shared" si="274"/>
        <v>0</v>
      </c>
      <c r="W41" s="105">
        <f>VLOOKUP($B$1,'Multipliers and Adjustments'!$A$70:$I$86,TRUNC(COLUMN(W$2)/5)+2,FALSE)*SUMIFS('EPA US Data'!$I:$I,'EPA US Data'!$D:$D,'Country Selector'!$A$2,'EPA US Data'!$J:$J,$B$1,'EPA US Data'!$C:$C,W$2,'EPA US Data'!$G:$G,"&gt;="&amp;$A41,'EPA US Data'!$G:$G,"&lt;"&amp;$B41)*unit_conv*'State Downscaling Multipliers'!$B$9</f>
        <v>0</v>
      </c>
      <c r="X41" s="2">
        <f t="shared" ref="X41:AA41" si="275">W41+($AB41-$W41)/5</f>
        <v>0</v>
      </c>
      <c r="Y41" s="2">
        <f t="shared" si="275"/>
        <v>0</v>
      </c>
      <c r="Z41" s="2">
        <f t="shared" si="275"/>
        <v>0</v>
      </c>
      <c r="AA41" s="2">
        <f t="shared" si="275"/>
        <v>0</v>
      </c>
      <c r="AB41" s="105">
        <f>VLOOKUP($B$1,'Multipliers and Adjustments'!$A$70:$I$86,TRUNC(COLUMN(AB$2)/5)+2,FALSE)*SUMIFS('EPA US Data'!$I:$I,'EPA US Data'!$D:$D,'Country Selector'!$A$2,'EPA US Data'!$J:$J,$B$1,'EPA US Data'!$C:$C,AB$2,'EPA US Data'!$G:$G,"&gt;="&amp;$A41,'EPA US Data'!$G:$G,"&lt;"&amp;$B41)*unit_conv*'State Downscaling Multipliers'!$B$9</f>
        <v>0</v>
      </c>
      <c r="AC41" s="2">
        <f t="shared" ref="AC41:AF41" si="276">AB41+($AG41-$AB41)/5</f>
        <v>0</v>
      </c>
      <c r="AD41" s="2">
        <f t="shared" si="276"/>
        <v>0</v>
      </c>
      <c r="AE41" s="2">
        <f t="shared" si="276"/>
        <v>0</v>
      </c>
      <c r="AF41" s="2">
        <f t="shared" si="276"/>
        <v>0</v>
      </c>
      <c r="AG41" s="105">
        <f>VLOOKUP($B$1,'Multipliers and Adjustments'!$A$70:$I$86,TRUNC(COLUMN(AG$2)/5)+2,FALSE)*SUMIFS('EPA US Data'!$I:$I,'EPA US Data'!$D:$D,'Country Selector'!$A$2,'EPA US Data'!$J:$J,$B$1,'EPA US Data'!$C:$C,AG$2,'EPA US Data'!$G:$G,"&gt;="&amp;$A41,'EPA US Data'!$G:$G,"&lt;"&amp;$B41)*unit_conv*'State Downscaling Multipliers'!$B$9</f>
        <v>0</v>
      </c>
      <c r="AH41" s="2">
        <f t="shared" ref="AH41:AK41" si="277">AG41+($AL41-$AG41)/5</f>
        <v>0</v>
      </c>
      <c r="AI41" s="2">
        <f t="shared" si="277"/>
        <v>0</v>
      </c>
      <c r="AJ41" s="2">
        <f t="shared" si="277"/>
        <v>0</v>
      </c>
      <c r="AK41" s="2">
        <f t="shared" si="277"/>
        <v>0</v>
      </c>
      <c r="AL41" s="105">
        <f>VLOOKUP($B$1,'Multipliers and Adjustments'!$A$70:$I$86,TRUNC(COLUMN(AL$2)/5)+2,FALSE)*SUMIFS('EPA US Data'!$I:$I,'EPA US Data'!$D:$D,'Country Selector'!$A$2,'EPA US Data'!$J:$J,$B$1,'EPA US Data'!$C:$C,AL$2,'EPA US Data'!$G:$G,"&gt;="&amp;$A41,'EPA US Data'!$G:$G,"&lt;"&amp;$B41)*unit_conv*'State Downscaling Multipliers'!$B$9</f>
        <v>0</v>
      </c>
    </row>
    <row r="42" spans="1:38" ht="15.75" customHeight="1" x14ac:dyDescent="0.25">
      <c r="A42" s="50">
        <f t="shared" si="234"/>
        <v>70</v>
      </c>
      <c r="B42" s="50">
        <f t="shared" si="235"/>
        <v>80</v>
      </c>
      <c r="C42" s="105">
        <f>VLOOKUP($B$1,'Multipliers and Adjustments'!$A$70:$I$86,TRUNC(COLUMN(C$2)/5)+2,FALSE)*SUMIFS('EPA US Data'!$I:$I,'EPA US Data'!$D:$D,'Country Selector'!$A$2,'EPA US Data'!$J:$J,$B$1,'EPA US Data'!$C:$C,C$2,'EPA US Data'!$G:$G,"&gt;="&amp;$A42,'EPA US Data'!$G:$G,"&lt;"&amp;$B42)*unit_conv*'State Downscaling Multipliers'!$B$9</f>
        <v>1703768861.3785222</v>
      </c>
      <c r="D42" s="2">
        <f t="shared" ref="D42:G42" si="278">C42+($H42-$C42)/5</f>
        <v>1680581375.4369047</v>
      </c>
      <c r="E42" s="2">
        <f t="shared" si="278"/>
        <v>1657393889.4952872</v>
      </c>
      <c r="F42" s="2">
        <f t="shared" si="278"/>
        <v>1634206403.5536697</v>
      </c>
      <c r="G42" s="2">
        <f t="shared" si="278"/>
        <v>1611018917.6120522</v>
      </c>
      <c r="H42" s="105">
        <f>VLOOKUP($B$1,'Multipliers and Adjustments'!$A$70:$I$86,TRUNC(COLUMN(H$2)/5)+2,FALSE)*SUMIFS('EPA US Data'!$I:$I,'EPA US Data'!$D:$D,'Country Selector'!$A$2,'EPA US Data'!$J:$J,$B$1,'EPA US Data'!$C:$C,H$2,'EPA US Data'!$G:$G,"&gt;="&amp;$A42,'EPA US Data'!$G:$G,"&lt;"&amp;$B42)*unit_conv*'State Downscaling Multipliers'!$B$9</f>
        <v>1587831431.6704345</v>
      </c>
      <c r="I42" s="2">
        <f t="shared" ref="I42:L42" si="279">H42+($M42-$H42)/5</f>
        <v>1577214480.5417395</v>
      </c>
      <c r="J42" s="2">
        <f t="shared" si="279"/>
        <v>1566597529.4130445</v>
      </c>
      <c r="K42" s="2">
        <f t="shared" si="279"/>
        <v>1555980578.2843494</v>
      </c>
      <c r="L42" s="2">
        <f t="shared" si="279"/>
        <v>1545363627.1556544</v>
      </c>
      <c r="M42" s="105">
        <f>VLOOKUP($B$1,'Multipliers and Adjustments'!$A$70:$I$86,TRUNC(COLUMN(M$2)/5)+2,FALSE)*SUMIFS('EPA US Data'!$I:$I,'EPA US Data'!$D:$D,'Country Selector'!$A$2,'EPA US Data'!$J:$J,$B$1,'EPA US Data'!$C:$C,M$2,'EPA US Data'!$G:$G,"&gt;="&amp;$A42,'EPA US Data'!$G:$G,"&lt;"&amp;$B42)*unit_conv*'State Downscaling Multipliers'!$B$9</f>
        <v>1534746676.0269597</v>
      </c>
      <c r="N42" s="2">
        <f t="shared" ref="N42:Q42" si="280">M42+($R42-$M42)/5</f>
        <v>1524964807.2621548</v>
      </c>
      <c r="O42" s="2">
        <f t="shared" si="280"/>
        <v>1515182938.49735</v>
      </c>
      <c r="P42" s="2">
        <f t="shared" si="280"/>
        <v>1505401069.7325451</v>
      </c>
      <c r="Q42" s="2">
        <f t="shared" si="280"/>
        <v>1495619200.9677403</v>
      </c>
      <c r="R42" s="105">
        <f>VLOOKUP($B$1,'Multipliers and Adjustments'!$A$70:$I$86,TRUNC(COLUMN(R$2)/5)+2,FALSE)*SUMIFS('EPA US Data'!$I:$I,'EPA US Data'!$D:$D,'Country Selector'!$A$2,'EPA US Data'!$J:$J,$B$1,'EPA US Data'!$C:$C,R$2,'EPA US Data'!$G:$G,"&gt;="&amp;$A42,'EPA US Data'!$G:$G,"&lt;"&amp;$B42)*unit_conv*'State Downscaling Multipliers'!$B$9</f>
        <v>1485837332.2029359</v>
      </c>
      <c r="S42" s="2">
        <f t="shared" ref="S42:V42" si="281">R42+($W42-$R42)/5</f>
        <v>1477339175.5926144</v>
      </c>
      <c r="T42" s="2">
        <f t="shared" si="281"/>
        <v>1468841018.9822929</v>
      </c>
      <c r="U42" s="2">
        <f t="shared" si="281"/>
        <v>1460342862.3719714</v>
      </c>
      <c r="V42" s="2">
        <f t="shared" si="281"/>
        <v>1451844705.7616498</v>
      </c>
      <c r="W42" s="105">
        <f>VLOOKUP($B$1,'Multipliers and Adjustments'!$A$70:$I$86,TRUNC(COLUMN(W$2)/5)+2,FALSE)*SUMIFS('EPA US Data'!$I:$I,'EPA US Data'!$D:$D,'Country Selector'!$A$2,'EPA US Data'!$J:$J,$B$1,'EPA US Data'!$C:$C,W$2,'EPA US Data'!$G:$G,"&gt;="&amp;$A42,'EPA US Data'!$G:$G,"&lt;"&amp;$B42)*unit_conv*'State Downscaling Multipliers'!$B$9</f>
        <v>1443346549.1513286</v>
      </c>
      <c r="X42" s="2">
        <f t="shared" ref="X42:AA42" si="282">W42+($AB42-$W42)/5</f>
        <v>1432361686.3996959</v>
      </c>
      <c r="Y42" s="2">
        <f t="shared" si="282"/>
        <v>1421376823.6480632</v>
      </c>
      <c r="Z42" s="2">
        <f t="shared" si="282"/>
        <v>1410391960.8964305</v>
      </c>
      <c r="AA42" s="2">
        <f t="shared" si="282"/>
        <v>1399407098.1447978</v>
      </c>
      <c r="AB42" s="105">
        <f>VLOOKUP($B$1,'Multipliers and Adjustments'!$A$70:$I$86,TRUNC(COLUMN(AB$2)/5)+2,FALSE)*SUMIFS('EPA US Data'!$I:$I,'EPA US Data'!$D:$D,'Country Selector'!$A$2,'EPA US Data'!$J:$J,$B$1,'EPA US Data'!$C:$C,AB$2,'EPA US Data'!$G:$G,"&gt;="&amp;$A42,'EPA US Data'!$G:$G,"&lt;"&amp;$B42)*unit_conv*'State Downscaling Multipliers'!$B$9</f>
        <v>1388422235.3931649</v>
      </c>
      <c r="AC42" s="2">
        <f t="shared" ref="AC42:AF42" si="283">AB42+($AG42-$AB42)/5</f>
        <v>1375769783.754173</v>
      </c>
      <c r="AD42" s="2">
        <f t="shared" si="283"/>
        <v>1363117332.1151812</v>
      </c>
      <c r="AE42" s="2">
        <f t="shared" si="283"/>
        <v>1350464880.4761894</v>
      </c>
      <c r="AF42" s="2">
        <f t="shared" si="283"/>
        <v>1337812428.8371975</v>
      </c>
      <c r="AG42" s="105">
        <f>VLOOKUP($B$1,'Multipliers and Adjustments'!$A$70:$I$86,TRUNC(COLUMN(AG$2)/5)+2,FALSE)*SUMIFS('EPA US Data'!$I:$I,'EPA US Data'!$D:$D,'Country Selector'!$A$2,'EPA US Data'!$J:$J,$B$1,'EPA US Data'!$C:$C,AG$2,'EPA US Data'!$G:$G,"&gt;="&amp;$A42,'EPA US Data'!$G:$G,"&lt;"&amp;$B42)*unit_conv*'State Downscaling Multipliers'!$B$9</f>
        <v>1325159977.1982057</v>
      </c>
      <c r="AH42" s="2">
        <f t="shared" ref="AH42:AK42" si="284">AG42+($AL42-$AG42)/5</f>
        <v>1311814522.4724197</v>
      </c>
      <c r="AI42" s="2">
        <f t="shared" si="284"/>
        <v>1298469067.7466338</v>
      </c>
      <c r="AJ42" s="2">
        <f t="shared" si="284"/>
        <v>1285123613.0208478</v>
      </c>
      <c r="AK42" s="2">
        <f t="shared" si="284"/>
        <v>1271778158.2950618</v>
      </c>
      <c r="AL42" s="105">
        <f>VLOOKUP($B$1,'Multipliers and Adjustments'!$A$70:$I$86,TRUNC(COLUMN(AL$2)/5)+2,FALSE)*SUMIFS('EPA US Data'!$I:$I,'EPA US Data'!$D:$D,'Country Selector'!$A$2,'EPA US Data'!$J:$J,$B$1,'EPA US Data'!$C:$C,AL$2,'EPA US Data'!$G:$G,"&gt;="&amp;$A42,'EPA US Data'!$G:$G,"&lt;"&amp;$B42)*unit_conv*'State Downscaling Multipliers'!$B$9</f>
        <v>1258432703.5692761</v>
      </c>
    </row>
    <row r="43" spans="1:38" ht="15.75" customHeight="1" x14ac:dyDescent="0.25">
      <c r="A43" s="50">
        <f t="shared" si="234"/>
        <v>80</v>
      </c>
      <c r="B43" s="50">
        <f t="shared" si="235"/>
        <v>90</v>
      </c>
      <c r="C43" s="105">
        <f>VLOOKUP($B$1,'Multipliers and Adjustments'!$A$70:$I$86,TRUNC(COLUMN(C$2)/5)+2,FALSE)*SUMIFS('EPA US Data'!$I:$I,'EPA US Data'!$D:$D,'Country Selector'!$A$2,'EPA US Data'!$J:$J,$B$1,'EPA US Data'!$C:$C,C$2,'EPA US Data'!$G:$G,"&gt;="&amp;$A43,'EPA US Data'!$G:$G,"&lt;"&amp;$B43)*unit_conv*'State Downscaling Multipliers'!$B$9</f>
        <v>0</v>
      </c>
      <c r="D43" s="2">
        <f t="shared" ref="D43:G43" si="285">C43+($H43-$C43)/5</f>
        <v>0</v>
      </c>
      <c r="E43" s="2">
        <f t="shared" si="285"/>
        <v>0</v>
      </c>
      <c r="F43" s="2">
        <f t="shared" si="285"/>
        <v>0</v>
      </c>
      <c r="G43" s="2">
        <f t="shared" si="285"/>
        <v>0</v>
      </c>
      <c r="H43" s="105">
        <f>VLOOKUP($B$1,'Multipliers and Adjustments'!$A$70:$I$86,TRUNC(COLUMN(H$2)/5)+2,FALSE)*SUMIFS('EPA US Data'!$I:$I,'EPA US Data'!$D:$D,'Country Selector'!$A$2,'EPA US Data'!$J:$J,$B$1,'EPA US Data'!$C:$C,H$2,'EPA US Data'!$G:$G,"&gt;="&amp;$A43,'EPA US Data'!$G:$G,"&lt;"&amp;$B43)*unit_conv*'State Downscaling Multipliers'!$B$9</f>
        <v>0</v>
      </c>
      <c r="I43" s="2">
        <f t="shared" ref="I43:L43" si="286">H43+($M43-$H43)/5</f>
        <v>0</v>
      </c>
      <c r="J43" s="2">
        <f t="shared" si="286"/>
        <v>0</v>
      </c>
      <c r="K43" s="2">
        <f t="shared" si="286"/>
        <v>0</v>
      </c>
      <c r="L43" s="2">
        <f t="shared" si="286"/>
        <v>0</v>
      </c>
      <c r="M43" s="105">
        <f>VLOOKUP($B$1,'Multipliers and Adjustments'!$A$70:$I$86,TRUNC(COLUMN(M$2)/5)+2,FALSE)*SUMIFS('EPA US Data'!$I:$I,'EPA US Data'!$D:$D,'Country Selector'!$A$2,'EPA US Data'!$J:$J,$B$1,'EPA US Data'!$C:$C,M$2,'EPA US Data'!$G:$G,"&gt;="&amp;$A43,'EPA US Data'!$G:$G,"&lt;"&amp;$B43)*unit_conv*'State Downscaling Multipliers'!$B$9</f>
        <v>0</v>
      </c>
      <c r="N43" s="2">
        <f t="shared" ref="N43:Q43" si="287">M43+($R43-$M43)/5</f>
        <v>0</v>
      </c>
      <c r="O43" s="2">
        <f t="shared" si="287"/>
        <v>0</v>
      </c>
      <c r="P43" s="2">
        <f t="shared" si="287"/>
        <v>0</v>
      </c>
      <c r="Q43" s="2">
        <f t="shared" si="287"/>
        <v>0</v>
      </c>
      <c r="R43" s="105">
        <f>VLOOKUP($B$1,'Multipliers and Adjustments'!$A$70:$I$86,TRUNC(COLUMN(R$2)/5)+2,FALSE)*SUMIFS('EPA US Data'!$I:$I,'EPA US Data'!$D:$D,'Country Selector'!$A$2,'EPA US Data'!$J:$J,$B$1,'EPA US Data'!$C:$C,R$2,'EPA US Data'!$G:$G,"&gt;="&amp;$A43,'EPA US Data'!$G:$G,"&lt;"&amp;$B43)*unit_conv*'State Downscaling Multipliers'!$B$9</f>
        <v>0</v>
      </c>
      <c r="S43" s="2">
        <f t="shared" ref="S43:V43" si="288">R43+($W43-$R43)/5</f>
        <v>0</v>
      </c>
      <c r="T43" s="2">
        <f t="shared" si="288"/>
        <v>0</v>
      </c>
      <c r="U43" s="2">
        <f t="shared" si="288"/>
        <v>0</v>
      </c>
      <c r="V43" s="2">
        <f t="shared" si="288"/>
        <v>0</v>
      </c>
      <c r="W43" s="105">
        <f>VLOOKUP($B$1,'Multipliers and Adjustments'!$A$70:$I$86,TRUNC(COLUMN(W$2)/5)+2,FALSE)*SUMIFS('EPA US Data'!$I:$I,'EPA US Data'!$D:$D,'Country Selector'!$A$2,'EPA US Data'!$J:$J,$B$1,'EPA US Data'!$C:$C,W$2,'EPA US Data'!$G:$G,"&gt;="&amp;$A43,'EPA US Data'!$G:$G,"&lt;"&amp;$B43)*unit_conv*'State Downscaling Multipliers'!$B$9</f>
        <v>0</v>
      </c>
      <c r="X43" s="2">
        <f t="shared" ref="X43:AA43" si="289">W43+($AB43-$W43)/5</f>
        <v>0</v>
      </c>
      <c r="Y43" s="2">
        <f t="shared" si="289"/>
        <v>0</v>
      </c>
      <c r="Z43" s="2">
        <f t="shared" si="289"/>
        <v>0</v>
      </c>
      <c r="AA43" s="2">
        <f t="shared" si="289"/>
        <v>0</v>
      </c>
      <c r="AB43" s="105">
        <f>VLOOKUP($B$1,'Multipliers and Adjustments'!$A$70:$I$86,TRUNC(COLUMN(AB$2)/5)+2,FALSE)*SUMIFS('EPA US Data'!$I:$I,'EPA US Data'!$D:$D,'Country Selector'!$A$2,'EPA US Data'!$J:$J,$B$1,'EPA US Data'!$C:$C,AB$2,'EPA US Data'!$G:$G,"&gt;="&amp;$A43,'EPA US Data'!$G:$G,"&lt;"&amp;$B43)*unit_conv*'State Downscaling Multipliers'!$B$9</f>
        <v>0</v>
      </c>
      <c r="AC43" s="2">
        <f t="shared" ref="AC43:AF43" si="290">AB43+($AG43-$AB43)/5</f>
        <v>0</v>
      </c>
      <c r="AD43" s="2">
        <f t="shared" si="290"/>
        <v>0</v>
      </c>
      <c r="AE43" s="2">
        <f t="shared" si="290"/>
        <v>0</v>
      </c>
      <c r="AF43" s="2">
        <f t="shared" si="290"/>
        <v>0</v>
      </c>
      <c r="AG43" s="105">
        <f>VLOOKUP($B$1,'Multipliers and Adjustments'!$A$70:$I$86,TRUNC(COLUMN(AG$2)/5)+2,FALSE)*SUMIFS('EPA US Data'!$I:$I,'EPA US Data'!$D:$D,'Country Selector'!$A$2,'EPA US Data'!$J:$J,$B$1,'EPA US Data'!$C:$C,AG$2,'EPA US Data'!$G:$G,"&gt;="&amp;$A43,'EPA US Data'!$G:$G,"&lt;"&amp;$B43)*unit_conv*'State Downscaling Multipliers'!$B$9</f>
        <v>0</v>
      </c>
      <c r="AH43" s="2">
        <f t="shared" ref="AH43:AK43" si="291">AG43+($AL43-$AG43)/5</f>
        <v>0</v>
      </c>
      <c r="AI43" s="2">
        <f t="shared" si="291"/>
        <v>0</v>
      </c>
      <c r="AJ43" s="2">
        <f t="shared" si="291"/>
        <v>0</v>
      </c>
      <c r="AK43" s="2">
        <f t="shared" si="291"/>
        <v>0</v>
      </c>
      <c r="AL43" s="105">
        <f>VLOOKUP($B$1,'Multipliers and Adjustments'!$A$70:$I$86,TRUNC(COLUMN(AL$2)/5)+2,FALSE)*SUMIFS('EPA US Data'!$I:$I,'EPA US Data'!$D:$D,'Country Selector'!$A$2,'EPA US Data'!$J:$J,$B$1,'EPA US Data'!$C:$C,AL$2,'EPA US Data'!$G:$G,"&gt;="&amp;$A43,'EPA US Data'!$G:$G,"&lt;"&amp;$B43)*unit_conv*'State Downscaling Multipliers'!$B$9</f>
        <v>0</v>
      </c>
    </row>
    <row r="44" spans="1:38" ht="15.75" customHeight="1" x14ac:dyDescent="0.25">
      <c r="A44" s="50">
        <f t="shared" si="234"/>
        <v>90</v>
      </c>
      <c r="B44" s="50">
        <f t="shared" si="235"/>
        <v>100</v>
      </c>
      <c r="C44" s="105">
        <f>VLOOKUP($B$1,'Multipliers and Adjustments'!$A$70:$I$86,TRUNC(COLUMN(C$2)/5)+2,FALSE)*SUMIFS('EPA US Data'!$I:$I,'EPA US Data'!$D:$D,'Country Selector'!$A$2,'EPA US Data'!$J:$J,$B$1,'EPA US Data'!$C:$C,C$2,'EPA US Data'!$G:$G,"&gt;="&amp;$A44,'EPA US Data'!$G:$G,"&lt;"&amp;$B44)*unit_conv*'State Downscaling Multipliers'!$B$9</f>
        <v>0</v>
      </c>
      <c r="D44" s="2">
        <f t="shared" ref="D44:G44" si="292">C44+($H44-$C44)/5</f>
        <v>0</v>
      </c>
      <c r="E44" s="2">
        <f t="shared" si="292"/>
        <v>0</v>
      </c>
      <c r="F44" s="2">
        <f t="shared" si="292"/>
        <v>0</v>
      </c>
      <c r="G44" s="2">
        <f t="shared" si="292"/>
        <v>0</v>
      </c>
      <c r="H44" s="105">
        <f>VLOOKUP($B$1,'Multipliers and Adjustments'!$A$70:$I$86,TRUNC(COLUMN(H$2)/5)+2,FALSE)*SUMIFS('EPA US Data'!$I:$I,'EPA US Data'!$D:$D,'Country Selector'!$A$2,'EPA US Data'!$J:$J,$B$1,'EPA US Data'!$C:$C,H$2,'EPA US Data'!$G:$G,"&gt;="&amp;$A44,'EPA US Data'!$G:$G,"&lt;"&amp;$B44)*unit_conv*'State Downscaling Multipliers'!$B$9</f>
        <v>0</v>
      </c>
      <c r="I44" s="2">
        <f t="shared" ref="I44:L44" si="293">H44+($M44-$H44)/5</f>
        <v>0</v>
      </c>
      <c r="J44" s="2">
        <f t="shared" si="293"/>
        <v>0</v>
      </c>
      <c r="K44" s="2">
        <f t="shared" si="293"/>
        <v>0</v>
      </c>
      <c r="L44" s="2">
        <f t="shared" si="293"/>
        <v>0</v>
      </c>
      <c r="M44" s="105">
        <f>VLOOKUP($B$1,'Multipliers and Adjustments'!$A$70:$I$86,TRUNC(COLUMN(M$2)/5)+2,FALSE)*SUMIFS('EPA US Data'!$I:$I,'EPA US Data'!$D:$D,'Country Selector'!$A$2,'EPA US Data'!$J:$J,$B$1,'EPA US Data'!$C:$C,M$2,'EPA US Data'!$G:$G,"&gt;="&amp;$A44,'EPA US Data'!$G:$G,"&lt;"&amp;$B44)*unit_conv*'State Downscaling Multipliers'!$B$9</f>
        <v>0</v>
      </c>
      <c r="N44" s="2">
        <f t="shared" ref="N44:Q44" si="294">M44+($R44-$M44)/5</f>
        <v>0</v>
      </c>
      <c r="O44" s="2">
        <f t="shared" si="294"/>
        <v>0</v>
      </c>
      <c r="P44" s="2">
        <f t="shared" si="294"/>
        <v>0</v>
      </c>
      <c r="Q44" s="2">
        <f t="shared" si="294"/>
        <v>0</v>
      </c>
      <c r="R44" s="105">
        <f>VLOOKUP($B$1,'Multipliers and Adjustments'!$A$70:$I$86,TRUNC(COLUMN(R$2)/5)+2,FALSE)*SUMIFS('EPA US Data'!$I:$I,'EPA US Data'!$D:$D,'Country Selector'!$A$2,'EPA US Data'!$J:$J,$B$1,'EPA US Data'!$C:$C,R$2,'EPA US Data'!$G:$G,"&gt;="&amp;$A44,'EPA US Data'!$G:$G,"&lt;"&amp;$B44)*unit_conv*'State Downscaling Multipliers'!$B$9</f>
        <v>0</v>
      </c>
      <c r="S44" s="2">
        <f t="shared" ref="S44:V44" si="295">R44+($W44-$R44)/5</f>
        <v>0</v>
      </c>
      <c r="T44" s="2">
        <f t="shared" si="295"/>
        <v>0</v>
      </c>
      <c r="U44" s="2">
        <f t="shared" si="295"/>
        <v>0</v>
      </c>
      <c r="V44" s="2">
        <f t="shared" si="295"/>
        <v>0</v>
      </c>
      <c r="W44" s="105">
        <f>VLOOKUP($B$1,'Multipliers and Adjustments'!$A$70:$I$86,TRUNC(COLUMN(W$2)/5)+2,FALSE)*SUMIFS('EPA US Data'!$I:$I,'EPA US Data'!$D:$D,'Country Selector'!$A$2,'EPA US Data'!$J:$J,$B$1,'EPA US Data'!$C:$C,W$2,'EPA US Data'!$G:$G,"&gt;="&amp;$A44,'EPA US Data'!$G:$G,"&lt;"&amp;$B44)*unit_conv*'State Downscaling Multipliers'!$B$9</f>
        <v>0</v>
      </c>
      <c r="X44" s="2">
        <f t="shared" ref="X44:AA44" si="296">W44+($AB44-$W44)/5</f>
        <v>0</v>
      </c>
      <c r="Y44" s="2">
        <f t="shared" si="296"/>
        <v>0</v>
      </c>
      <c r="Z44" s="2">
        <f t="shared" si="296"/>
        <v>0</v>
      </c>
      <c r="AA44" s="2">
        <f t="shared" si="296"/>
        <v>0</v>
      </c>
      <c r="AB44" s="105">
        <f>VLOOKUP($B$1,'Multipliers and Adjustments'!$A$70:$I$86,TRUNC(COLUMN(AB$2)/5)+2,FALSE)*SUMIFS('EPA US Data'!$I:$I,'EPA US Data'!$D:$D,'Country Selector'!$A$2,'EPA US Data'!$J:$J,$B$1,'EPA US Data'!$C:$C,AB$2,'EPA US Data'!$G:$G,"&gt;="&amp;$A44,'EPA US Data'!$G:$G,"&lt;"&amp;$B44)*unit_conv*'State Downscaling Multipliers'!$B$9</f>
        <v>0</v>
      </c>
      <c r="AC44" s="2">
        <f t="shared" ref="AC44:AF44" si="297">AB44+($AG44-$AB44)/5</f>
        <v>0</v>
      </c>
      <c r="AD44" s="2">
        <f t="shared" si="297"/>
        <v>0</v>
      </c>
      <c r="AE44" s="2">
        <f t="shared" si="297"/>
        <v>0</v>
      </c>
      <c r="AF44" s="2">
        <f t="shared" si="297"/>
        <v>0</v>
      </c>
      <c r="AG44" s="105">
        <f>VLOOKUP($B$1,'Multipliers and Adjustments'!$A$70:$I$86,TRUNC(COLUMN(AG$2)/5)+2,FALSE)*SUMIFS('EPA US Data'!$I:$I,'EPA US Data'!$D:$D,'Country Selector'!$A$2,'EPA US Data'!$J:$J,$B$1,'EPA US Data'!$C:$C,AG$2,'EPA US Data'!$G:$G,"&gt;="&amp;$A44,'EPA US Data'!$G:$G,"&lt;"&amp;$B44)*unit_conv*'State Downscaling Multipliers'!$B$9</f>
        <v>0</v>
      </c>
      <c r="AH44" s="2">
        <f t="shared" ref="AH44:AK44" si="298">AG44+($AL44-$AG44)/5</f>
        <v>2548616287.3122482</v>
      </c>
      <c r="AI44" s="2">
        <f t="shared" si="298"/>
        <v>5097232574.6244965</v>
      </c>
      <c r="AJ44" s="2">
        <f t="shared" si="298"/>
        <v>7645848861.9367447</v>
      </c>
      <c r="AK44" s="2">
        <f t="shared" si="298"/>
        <v>10194465149.248993</v>
      </c>
      <c r="AL44" s="105">
        <f>VLOOKUP($B$1,'Multipliers and Adjustments'!$A$70:$I$86,TRUNC(COLUMN(AL$2)/5)+2,FALSE)*SUMIFS('EPA US Data'!$I:$I,'EPA US Data'!$D:$D,'Country Selector'!$A$2,'EPA US Data'!$J:$J,$B$1,'EPA US Data'!$C:$C,AL$2,'EPA US Data'!$G:$G,"&gt;="&amp;$A44,'EPA US Data'!$G:$G,"&lt;"&amp;$B44)*unit_conv*'State Downscaling Multipliers'!$B$9</f>
        <v>12743081436.561241</v>
      </c>
    </row>
    <row r="45" spans="1:38" ht="15.75" customHeight="1" x14ac:dyDescent="0.25">
      <c r="A45" s="49">
        <f t="shared" si="234"/>
        <v>100</v>
      </c>
      <c r="B45" s="49">
        <f t="shared" ref="B45:B74" si="299">A45+50</f>
        <v>150</v>
      </c>
      <c r="C45" s="105">
        <f>VLOOKUP($B$1,'Multipliers and Adjustments'!$A$70:$I$86,TRUNC(COLUMN(C$2)/5)+2,FALSE)*SUMIFS('EPA US Data'!$I:$I,'EPA US Data'!$D:$D,'Country Selector'!$A$2,'EPA US Data'!$J:$J,$B$1,'EPA US Data'!$C:$C,C$2,'EPA US Data'!$G:$G,"&gt;="&amp;$A45,'EPA US Data'!$G:$G,"&lt;"&amp;$B45)*unit_conv*'State Downscaling Multipliers'!$B$9</f>
        <v>356918235.68466914</v>
      </c>
      <c r="D45" s="2">
        <f t="shared" ref="D45:G45" si="300">C45+($H45-$C45)/5</f>
        <v>343466565.79656291</v>
      </c>
      <c r="E45" s="2">
        <f t="shared" si="300"/>
        <v>330014895.90845668</v>
      </c>
      <c r="F45" s="2">
        <f t="shared" si="300"/>
        <v>316563226.02035046</v>
      </c>
      <c r="G45" s="2">
        <f t="shared" si="300"/>
        <v>303111556.13224423</v>
      </c>
      <c r="H45" s="105">
        <f>VLOOKUP($B$1,'Multipliers and Adjustments'!$A$70:$I$86,TRUNC(COLUMN(H$2)/5)+2,FALSE)*SUMIFS('EPA US Data'!$I:$I,'EPA US Data'!$D:$D,'Country Selector'!$A$2,'EPA US Data'!$J:$J,$B$1,'EPA US Data'!$C:$C,H$2,'EPA US Data'!$G:$G,"&gt;="&amp;$A45,'EPA US Data'!$G:$G,"&lt;"&amp;$B45)*unit_conv*'State Downscaling Multipliers'!$B$9</f>
        <v>289659886.24413788</v>
      </c>
      <c r="I45" s="2">
        <f t="shared" ref="I45:L45" si="301">H45+($M45-$H45)/5</f>
        <v>298635625.34642136</v>
      </c>
      <c r="J45" s="2">
        <f t="shared" si="301"/>
        <v>307611364.44870484</v>
      </c>
      <c r="K45" s="2">
        <f t="shared" si="301"/>
        <v>316587103.55098832</v>
      </c>
      <c r="L45" s="2">
        <f t="shared" si="301"/>
        <v>325562842.65327179</v>
      </c>
      <c r="M45" s="105">
        <f>VLOOKUP($B$1,'Multipliers and Adjustments'!$A$70:$I$86,TRUNC(COLUMN(M$2)/5)+2,FALSE)*SUMIFS('EPA US Data'!$I:$I,'EPA US Data'!$D:$D,'Country Selector'!$A$2,'EPA US Data'!$J:$J,$B$1,'EPA US Data'!$C:$C,M$2,'EPA US Data'!$G:$G,"&gt;="&amp;$A45,'EPA US Data'!$G:$G,"&lt;"&amp;$B45)*unit_conv*'State Downscaling Multipliers'!$B$9</f>
        <v>334538581.75555521</v>
      </c>
      <c r="N45" s="2">
        <f t="shared" ref="N45:Q45" si="302">M45+($R45-$M45)/5</f>
        <v>344462976.10643983</v>
      </c>
      <c r="O45" s="2">
        <f t="shared" si="302"/>
        <v>354387370.45732445</v>
      </c>
      <c r="P45" s="2">
        <f t="shared" si="302"/>
        <v>364311764.80820906</v>
      </c>
      <c r="Q45" s="2">
        <f t="shared" si="302"/>
        <v>374236159.15909368</v>
      </c>
      <c r="R45" s="105">
        <f>VLOOKUP($B$1,'Multipliers and Adjustments'!$A$70:$I$86,TRUNC(COLUMN(R$2)/5)+2,FALSE)*SUMIFS('EPA US Data'!$I:$I,'EPA US Data'!$D:$D,'Country Selector'!$A$2,'EPA US Data'!$J:$J,$B$1,'EPA US Data'!$C:$C,R$2,'EPA US Data'!$G:$G,"&gt;="&amp;$A45,'EPA US Data'!$G:$G,"&lt;"&amp;$B45)*unit_conv*'State Downscaling Multipliers'!$B$9</f>
        <v>384160553.50997829</v>
      </c>
      <c r="S45" s="2">
        <f t="shared" ref="S45:V45" si="303">R45+($W45-$R45)/5</f>
        <v>1804512001.3951116</v>
      </c>
      <c r="T45" s="2">
        <f t="shared" si="303"/>
        <v>3224863449.2802448</v>
      </c>
      <c r="U45" s="2">
        <f t="shared" si="303"/>
        <v>4645214897.1653786</v>
      </c>
      <c r="V45" s="2">
        <f t="shared" si="303"/>
        <v>6065566345.0505123</v>
      </c>
      <c r="W45" s="105">
        <f>VLOOKUP($B$1,'Multipliers and Adjustments'!$A$70:$I$86,TRUNC(COLUMN(W$2)/5)+2,FALSE)*SUMIFS('EPA US Data'!$I:$I,'EPA US Data'!$D:$D,'Country Selector'!$A$2,'EPA US Data'!$J:$J,$B$1,'EPA US Data'!$C:$C,W$2,'EPA US Data'!$G:$G,"&gt;="&amp;$A45,'EPA US Data'!$G:$G,"&lt;"&amp;$B45)*unit_conv*'State Downscaling Multipliers'!$B$9</f>
        <v>7485917792.9356441</v>
      </c>
      <c r="X45" s="2">
        <f t="shared" ref="X45:AA45" si="304">W45+($AB45-$W45)/5</f>
        <v>7803393376.5325203</v>
      </c>
      <c r="Y45" s="2">
        <f t="shared" si="304"/>
        <v>8120868960.1293964</v>
      </c>
      <c r="Z45" s="2">
        <f t="shared" si="304"/>
        <v>8438344543.7262726</v>
      </c>
      <c r="AA45" s="2">
        <f t="shared" si="304"/>
        <v>8755820127.3231487</v>
      </c>
      <c r="AB45" s="105">
        <f>VLOOKUP($B$1,'Multipliers and Adjustments'!$A$70:$I$86,TRUNC(COLUMN(AB$2)/5)+2,FALSE)*SUMIFS('EPA US Data'!$I:$I,'EPA US Data'!$D:$D,'Country Selector'!$A$2,'EPA US Data'!$J:$J,$B$1,'EPA US Data'!$C:$C,AB$2,'EPA US Data'!$G:$G,"&gt;="&amp;$A45,'EPA US Data'!$G:$G,"&lt;"&amp;$B45)*unit_conv*'State Downscaling Multipliers'!$B$9</f>
        <v>9073295710.9200268</v>
      </c>
      <c r="AC45" s="2">
        <f t="shared" ref="AC45:AF45" si="305">AB45+($AG45-$AB45)/5</f>
        <v>9453423199.6730404</v>
      </c>
      <c r="AD45" s="2">
        <f t="shared" si="305"/>
        <v>9833550688.426054</v>
      </c>
      <c r="AE45" s="2">
        <f t="shared" si="305"/>
        <v>10213678177.179068</v>
      </c>
      <c r="AF45" s="2">
        <f t="shared" si="305"/>
        <v>10593805665.932081</v>
      </c>
      <c r="AG45" s="105">
        <f>VLOOKUP($B$1,'Multipliers and Adjustments'!$A$70:$I$86,TRUNC(COLUMN(AG$2)/5)+2,FALSE)*SUMIFS('EPA US Data'!$I:$I,'EPA US Data'!$D:$D,'Country Selector'!$A$2,'EPA US Data'!$J:$J,$B$1,'EPA US Data'!$C:$C,AG$2,'EPA US Data'!$G:$G,"&gt;="&amp;$A45,'EPA US Data'!$G:$G,"&lt;"&amp;$B45)*unit_conv*'State Downscaling Multipliers'!$B$9</f>
        <v>10973933154.685091</v>
      </c>
      <c r="AH45" s="2">
        <f t="shared" ref="AH45:AK45" si="306">AG45+($AL45-$AG45)/5</f>
        <v>8886474844.4324455</v>
      </c>
      <c r="AI45" s="2">
        <f t="shared" si="306"/>
        <v>6799016534.179801</v>
      </c>
      <c r="AJ45" s="2">
        <f t="shared" si="306"/>
        <v>4711558223.9271564</v>
      </c>
      <c r="AK45" s="2">
        <f t="shared" si="306"/>
        <v>2624099913.6745119</v>
      </c>
      <c r="AL45" s="105">
        <f>VLOOKUP($B$1,'Multipliers and Adjustments'!$A$70:$I$86,TRUNC(COLUMN(AL$2)/5)+2,FALSE)*SUMIFS('EPA US Data'!$I:$I,'EPA US Data'!$D:$D,'Country Selector'!$A$2,'EPA US Data'!$J:$J,$B$1,'EPA US Data'!$C:$C,AL$2,'EPA US Data'!$G:$G,"&gt;="&amp;$A45,'EPA US Data'!$G:$G,"&lt;"&amp;$B45)*unit_conv*'State Downscaling Multipliers'!$B$9</f>
        <v>536641603.42186749</v>
      </c>
    </row>
    <row r="46" spans="1:38" ht="15.75" customHeight="1" x14ac:dyDescent="0.25">
      <c r="A46" s="49">
        <f t="shared" si="234"/>
        <v>150</v>
      </c>
      <c r="B46" s="49">
        <f t="shared" si="299"/>
        <v>200</v>
      </c>
      <c r="C46" s="105">
        <f>VLOOKUP($B$1,'Multipliers and Adjustments'!$A$70:$I$86,TRUNC(COLUMN(C$2)/5)+2,FALSE)*SUMIFS('EPA US Data'!$I:$I,'EPA US Data'!$D:$D,'Country Selector'!$A$2,'EPA US Data'!$J:$J,$B$1,'EPA US Data'!$C:$C,C$2,'EPA US Data'!$G:$G,"&gt;="&amp;$A46,'EPA US Data'!$G:$G,"&lt;"&amp;$B46)*unit_conv*'State Downscaling Multipliers'!$B$9</f>
        <v>6954090747.677352</v>
      </c>
      <c r="D46" s="2">
        <f t="shared" ref="D46:G46" si="307">C46+($H46-$C46)/5</f>
        <v>6622717497.6247778</v>
      </c>
      <c r="E46" s="2">
        <f t="shared" si="307"/>
        <v>6291344247.5722036</v>
      </c>
      <c r="F46" s="2">
        <f t="shared" si="307"/>
        <v>5959970997.5196295</v>
      </c>
      <c r="G46" s="2">
        <f t="shared" si="307"/>
        <v>5628597747.4670553</v>
      </c>
      <c r="H46" s="105">
        <f>VLOOKUP($B$1,'Multipliers and Adjustments'!$A$70:$I$86,TRUNC(COLUMN(H$2)/5)+2,FALSE)*SUMIFS('EPA US Data'!$I:$I,'EPA US Data'!$D:$D,'Country Selector'!$A$2,'EPA US Data'!$J:$J,$B$1,'EPA US Data'!$C:$C,H$2,'EPA US Data'!$G:$G,"&gt;="&amp;$A46,'EPA US Data'!$G:$G,"&lt;"&amp;$B46)*unit_conv*'State Downscaling Multipliers'!$B$9</f>
        <v>5297224497.4144831</v>
      </c>
      <c r="I46" s="2">
        <f t="shared" ref="I46:L46" si="308">H46+($M46-$H46)/5</f>
        <v>5816512702.1735525</v>
      </c>
      <c r="J46" s="2">
        <f t="shared" si="308"/>
        <v>6335800906.932622</v>
      </c>
      <c r="K46" s="2">
        <f t="shared" si="308"/>
        <v>6855089111.6916914</v>
      </c>
      <c r="L46" s="2">
        <f t="shared" si="308"/>
        <v>7374377316.4507608</v>
      </c>
      <c r="M46" s="105">
        <f>VLOOKUP($B$1,'Multipliers and Adjustments'!$A$70:$I$86,TRUNC(COLUMN(M$2)/5)+2,FALSE)*SUMIFS('EPA US Data'!$I:$I,'EPA US Data'!$D:$D,'Country Selector'!$A$2,'EPA US Data'!$J:$J,$B$1,'EPA US Data'!$C:$C,M$2,'EPA US Data'!$G:$G,"&gt;="&amp;$A46,'EPA US Data'!$G:$G,"&lt;"&amp;$B46)*unit_conv*'State Downscaling Multipliers'!$B$9</f>
        <v>7893665521.2098293</v>
      </c>
      <c r="N46" s="2">
        <f t="shared" ref="N46:Q46" si="309">M46+($R46-$M46)/5</f>
        <v>7994018070.7312574</v>
      </c>
      <c r="O46" s="2">
        <f t="shared" si="309"/>
        <v>8094370620.2526855</v>
      </c>
      <c r="P46" s="2">
        <f t="shared" si="309"/>
        <v>8194723169.7741137</v>
      </c>
      <c r="Q46" s="2">
        <f t="shared" si="309"/>
        <v>8295075719.2955418</v>
      </c>
      <c r="R46" s="105">
        <f>VLOOKUP($B$1,'Multipliers and Adjustments'!$A$70:$I$86,TRUNC(COLUMN(R$2)/5)+2,FALSE)*SUMIFS('EPA US Data'!$I:$I,'EPA US Data'!$D:$D,'Country Selector'!$A$2,'EPA US Data'!$J:$J,$B$1,'EPA US Data'!$C:$C,R$2,'EPA US Data'!$G:$G,"&gt;="&amp;$A46,'EPA US Data'!$G:$G,"&lt;"&amp;$B46)*unit_conv*'State Downscaling Multipliers'!$B$9</f>
        <v>8395428268.8169699</v>
      </c>
      <c r="S46" s="2">
        <f t="shared" ref="S46:V46" si="310">R46+($W46-$R46)/5</f>
        <v>7091016048.6275406</v>
      </c>
      <c r="T46" s="2">
        <f t="shared" si="310"/>
        <v>5786603828.4381123</v>
      </c>
      <c r="U46" s="2">
        <f t="shared" si="310"/>
        <v>4482191608.2486839</v>
      </c>
      <c r="V46" s="2">
        <f t="shared" si="310"/>
        <v>3177779388.0592551</v>
      </c>
      <c r="W46" s="105">
        <f>VLOOKUP($B$1,'Multipliers and Adjustments'!$A$70:$I$86,TRUNC(COLUMN(W$2)/5)+2,FALSE)*SUMIFS('EPA US Data'!$I:$I,'EPA US Data'!$D:$D,'Country Selector'!$A$2,'EPA US Data'!$J:$J,$B$1,'EPA US Data'!$C:$C,W$2,'EPA US Data'!$G:$G,"&gt;="&amp;$A46,'EPA US Data'!$G:$G,"&lt;"&amp;$B46)*unit_conv*'State Downscaling Multipliers'!$B$9</f>
        <v>1873367167.8698266</v>
      </c>
      <c r="X46" s="2">
        <f t="shared" ref="X46:AA46" si="311">W46+($AB46-$W46)/5</f>
        <v>1763590408.8515906</v>
      </c>
      <c r="Y46" s="2">
        <f t="shared" si="311"/>
        <v>1653813649.8333547</v>
      </c>
      <c r="Z46" s="2">
        <f t="shared" si="311"/>
        <v>1544036890.8151188</v>
      </c>
      <c r="AA46" s="2">
        <f t="shared" si="311"/>
        <v>1434260131.7968829</v>
      </c>
      <c r="AB46" s="105">
        <f>VLOOKUP($B$1,'Multipliers and Adjustments'!$A$70:$I$86,TRUNC(COLUMN(AB$2)/5)+2,FALSE)*SUMIFS('EPA US Data'!$I:$I,'EPA US Data'!$D:$D,'Country Selector'!$A$2,'EPA US Data'!$J:$J,$B$1,'EPA US Data'!$C:$C,AB$2,'EPA US Data'!$G:$G,"&gt;="&amp;$A46,'EPA US Data'!$G:$G,"&lt;"&amp;$B46)*unit_conv*'State Downscaling Multipliers'!$B$9</f>
        <v>1324483372.7786472</v>
      </c>
      <c r="AC46" s="2">
        <f t="shared" ref="AC46:AF46" si="312">AB46+($AG46-$AB46)/5</f>
        <v>1246850539.1286776</v>
      </c>
      <c r="AD46" s="2">
        <f t="shared" si="312"/>
        <v>1169217705.478708</v>
      </c>
      <c r="AE46" s="2">
        <f t="shared" si="312"/>
        <v>1091584871.8287385</v>
      </c>
      <c r="AF46" s="2">
        <f t="shared" si="312"/>
        <v>1013952038.1787689</v>
      </c>
      <c r="AG46" s="105">
        <f>VLOOKUP($B$1,'Multipliers and Adjustments'!$A$70:$I$86,TRUNC(COLUMN(AG$2)/5)+2,FALSE)*SUMIFS('EPA US Data'!$I:$I,'EPA US Data'!$D:$D,'Country Selector'!$A$2,'EPA US Data'!$J:$J,$B$1,'EPA US Data'!$C:$C,AG$2,'EPA US Data'!$G:$G,"&gt;="&amp;$A46,'EPA US Data'!$G:$G,"&lt;"&amp;$B46)*unit_conv*'State Downscaling Multipliers'!$B$9</f>
        <v>936319204.5287993</v>
      </c>
      <c r="AH46" s="2">
        <f t="shared" ref="AH46:AK46" si="313">AG46+($AL46-$AG46)/5</f>
        <v>881424767.96918404</v>
      </c>
      <c r="AI46" s="2">
        <f t="shared" si="313"/>
        <v>826530331.40956879</v>
      </c>
      <c r="AJ46" s="2">
        <f t="shared" si="313"/>
        <v>771635894.84995353</v>
      </c>
      <c r="AK46" s="2">
        <f t="shared" si="313"/>
        <v>716741458.29033828</v>
      </c>
      <c r="AL46" s="105">
        <f>VLOOKUP($B$1,'Multipliers and Adjustments'!$A$70:$I$86,TRUNC(COLUMN(AL$2)/5)+2,FALSE)*SUMIFS('EPA US Data'!$I:$I,'EPA US Data'!$D:$D,'Country Selector'!$A$2,'EPA US Data'!$J:$J,$B$1,'EPA US Data'!$C:$C,AL$2,'EPA US Data'!$G:$G,"&gt;="&amp;$A46,'EPA US Data'!$G:$G,"&lt;"&amp;$B46)*unit_conv*'State Downscaling Multipliers'!$B$9</f>
        <v>661847021.73072326</v>
      </c>
    </row>
    <row r="47" spans="1:38" ht="15.75" customHeight="1" x14ac:dyDescent="0.25">
      <c r="A47" s="49">
        <f t="shared" si="234"/>
        <v>200</v>
      </c>
      <c r="B47" s="49">
        <f t="shared" si="299"/>
        <v>250</v>
      </c>
      <c r="C47" s="105">
        <f>VLOOKUP($B$1,'Multipliers and Adjustments'!$A$70:$I$86,TRUNC(COLUMN(C$2)/5)+2,FALSE)*SUMIFS('EPA US Data'!$I:$I,'EPA US Data'!$D:$D,'Country Selector'!$A$2,'EPA US Data'!$J:$J,$B$1,'EPA US Data'!$C:$C,C$2,'EPA US Data'!$G:$G,"&gt;="&amp;$A47,'EPA US Data'!$G:$G,"&lt;"&amp;$B47)*unit_conv*'State Downscaling Multipliers'!$B$9</f>
        <v>1652737892.1619971</v>
      </c>
      <c r="D47" s="2">
        <f t="shared" ref="D47:G47" si="314">C47+($H47-$C47)/5</f>
        <v>2150866485.9819613</v>
      </c>
      <c r="E47" s="2">
        <f t="shared" si="314"/>
        <v>2648995079.8019252</v>
      </c>
      <c r="F47" s="2">
        <f t="shared" si="314"/>
        <v>3147123673.6218891</v>
      </c>
      <c r="G47" s="2">
        <f t="shared" si="314"/>
        <v>3645252267.441853</v>
      </c>
      <c r="H47" s="105">
        <f>VLOOKUP($B$1,'Multipliers and Adjustments'!$A$70:$I$86,TRUNC(COLUMN(H$2)/5)+2,FALSE)*SUMIFS('EPA US Data'!$I:$I,'EPA US Data'!$D:$D,'Country Selector'!$A$2,'EPA US Data'!$J:$J,$B$1,'EPA US Data'!$C:$C,H$2,'EPA US Data'!$G:$G,"&gt;="&amp;$A47,'EPA US Data'!$G:$G,"&lt;"&amp;$B47)*unit_conv*'State Downscaling Multipliers'!$B$9</f>
        <v>4143380861.2618175</v>
      </c>
      <c r="I47" s="2">
        <f t="shared" ref="I47:L47" si="315">H47+($M47-$H47)/5</f>
        <v>3625285449.1413765</v>
      </c>
      <c r="J47" s="2">
        <f t="shared" si="315"/>
        <v>3107190037.0209355</v>
      </c>
      <c r="K47" s="2">
        <f t="shared" si="315"/>
        <v>2589094624.9004946</v>
      </c>
      <c r="L47" s="2">
        <f t="shared" si="315"/>
        <v>2070999212.7800536</v>
      </c>
      <c r="M47" s="105">
        <f>VLOOKUP($B$1,'Multipliers and Adjustments'!$A$70:$I$86,TRUNC(COLUMN(M$2)/5)+2,FALSE)*SUMIFS('EPA US Data'!$I:$I,'EPA US Data'!$D:$D,'Country Selector'!$A$2,'EPA US Data'!$J:$J,$B$1,'EPA US Data'!$C:$C,M$2,'EPA US Data'!$G:$G,"&gt;="&amp;$A47,'EPA US Data'!$G:$G,"&lt;"&amp;$B47)*unit_conv*'State Downscaling Multipliers'!$B$9</f>
        <v>1552903800.6596119</v>
      </c>
      <c r="N47" s="2">
        <f t="shared" ref="N47:Q47" si="316">M47+($R47-$M47)/5</f>
        <v>1599368110.8497334</v>
      </c>
      <c r="O47" s="2">
        <f t="shared" si="316"/>
        <v>1645832421.0398548</v>
      </c>
      <c r="P47" s="2">
        <f t="shared" si="316"/>
        <v>1692296731.2299762</v>
      </c>
      <c r="Q47" s="2">
        <f t="shared" si="316"/>
        <v>1738761041.4200976</v>
      </c>
      <c r="R47" s="105">
        <f>VLOOKUP($B$1,'Multipliers and Adjustments'!$A$70:$I$86,TRUNC(COLUMN(R$2)/5)+2,FALSE)*SUMIFS('EPA US Data'!$I:$I,'EPA US Data'!$D:$D,'Country Selector'!$A$2,'EPA US Data'!$J:$J,$B$1,'EPA US Data'!$C:$C,R$2,'EPA US Data'!$G:$G,"&gt;="&amp;$A47,'EPA US Data'!$G:$G,"&lt;"&amp;$B47)*unit_conv*'State Downscaling Multipliers'!$B$9</f>
        <v>1785225351.6102195</v>
      </c>
      <c r="S47" s="2">
        <f t="shared" ref="S47:V47" si="317">R47+($W47-$R47)/5</f>
        <v>1807484718.8923337</v>
      </c>
      <c r="T47" s="2">
        <f t="shared" si="317"/>
        <v>1829744086.174448</v>
      </c>
      <c r="U47" s="2">
        <f t="shared" si="317"/>
        <v>1852003453.4565623</v>
      </c>
      <c r="V47" s="2">
        <f t="shared" si="317"/>
        <v>1874262820.7386765</v>
      </c>
      <c r="W47" s="105">
        <f>VLOOKUP($B$1,'Multipliers and Adjustments'!$A$70:$I$86,TRUNC(COLUMN(W$2)/5)+2,FALSE)*SUMIFS('EPA US Data'!$I:$I,'EPA US Data'!$D:$D,'Country Selector'!$A$2,'EPA US Data'!$J:$J,$B$1,'EPA US Data'!$C:$C,W$2,'EPA US Data'!$G:$G,"&gt;="&amp;$A47,'EPA US Data'!$G:$G,"&lt;"&amp;$B47)*unit_conv*'State Downscaling Multipliers'!$B$9</f>
        <v>1896522188.0207913</v>
      </c>
      <c r="X47" s="2">
        <f t="shared" ref="X47:AA47" si="318">W47+($AB47-$W47)/5</f>
        <v>1926975431.1997073</v>
      </c>
      <c r="Y47" s="2">
        <f t="shared" si="318"/>
        <v>1957428674.3786232</v>
      </c>
      <c r="Z47" s="2">
        <f t="shared" si="318"/>
        <v>1987881917.5575392</v>
      </c>
      <c r="AA47" s="2">
        <f t="shared" si="318"/>
        <v>2018335160.7364552</v>
      </c>
      <c r="AB47" s="105">
        <f>VLOOKUP($B$1,'Multipliers and Adjustments'!$A$70:$I$86,TRUNC(COLUMN(AB$2)/5)+2,FALSE)*SUMIFS('EPA US Data'!$I:$I,'EPA US Data'!$D:$D,'Country Selector'!$A$2,'EPA US Data'!$J:$J,$B$1,'EPA US Data'!$C:$C,AB$2,'EPA US Data'!$G:$G,"&gt;="&amp;$A47,'EPA US Data'!$G:$G,"&lt;"&amp;$B47)*unit_conv*'State Downscaling Multipliers'!$B$9</f>
        <v>2048788403.9153709</v>
      </c>
      <c r="AC47" s="2">
        <f t="shared" ref="AC47:AF47" si="319">AB47+($AG47-$AB47)/5</f>
        <v>2088738847.2374914</v>
      </c>
      <c r="AD47" s="2">
        <f t="shared" si="319"/>
        <v>2128689290.5596118</v>
      </c>
      <c r="AE47" s="2">
        <f t="shared" si="319"/>
        <v>2168639733.8817325</v>
      </c>
      <c r="AF47" s="2">
        <f t="shared" si="319"/>
        <v>2208590177.2038531</v>
      </c>
      <c r="AG47" s="105">
        <f>VLOOKUP($B$1,'Multipliers and Adjustments'!$A$70:$I$86,TRUNC(COLUMN(AG$2)/5)+2,FALSE)*SUMIFS('EPA US Data'!$I:$I,'EPA US Data'!$D:$D,'Country Selector'!$A$2,'EPA US Data'!$J:$J,$B$1,'EPA US Data'!$C:$C,AG$2,'EPA US Data'!$G:$G,"&gt;="&amp;$A47,'EPA US Data'!$G:$G,"&lt;"&amp;$B47)*unit_conv*'State Downscaling Multipliers'!$B$9</f>
        <v>2248540620.5259733</v>
      </c>
      <c r="AH47" s="2">
        <f t="shared" ref="AH47:AK47" si="320">AG47+($AL47-$AG47)/5</f>
        <v>2299494365.5366006</v>
      </c>
      <c r="AI47" s="2">
        <f t="shared" si="320"/>
        <v>2350448110.5472279</v>
      </c>
      <c r="AJ47" s="2">
        <f t="shared" si="320"/>
        <v>2401401855.5578551</v>
      </c>
      <c r="AK47" s="2">
        <f t="shared" si="320"/>
        <v>2452355600.5684824</v>
      </c>
      <c r="AL47" s="105">
        <f>VLOOKUP($B$1,'Multipliers and Adjustments'!$A$70:$I$86,TRUNC(COLUMN(AL$2)/5)+2,FALSE)*SUMIFS('EPA US Data'!$I:$I,'EPA US Data'!$D:$D,'Country Selector'!$A$2,'EPA US Data'!$J:$J,$B$1,'EPA US Data'!$C:$C,AL$2,'EPA US Data'!$G:$G,"&gt;="&amp;$A47,'EPA US Data'!$G:$G,"&lt;"&amp;$B47)*unit_conv*'State Downscaling Multipliers'!$B$9</f>
        <v>2503309345.5791101</v>
      </c>
    </row>
    <row r="48" spans="1:38" ht="15.75" customHeight="1" x14ac:dyDescent="0.25">
      <c r="A48" s="49">
        <f t="shared" si="234"/>
        <v>250</v>
      </c>
      <c r="B48" s="49">
        <f t="shared" si="299"/>
        <v>300</v>
      </c>
      <c r="C48" s="105">
        <f>VLOOKUP($B$1,'Multipliers and Adjustments'!$A$70:$I$86,TRUNC(COLUMN(C$2)/5)+2,FALSE)*SUMIFS('EPA US Data'!$I:$I,'EPA US Data'!$D:$D,'Country Selector'!$A$2,'EPA US Data'!$J:$J,$B$1,'EPA US Data'!$C:$C,C$2,'EPA US Data'!$G:$G,"&gt;="&amp;$A48,'EPA US Data'!$G:$G,"&lt;"&amp;$B48)*unit_conv*'State Downscaling Multipliers'!$B$9</f>
        <v>0</v>
      </c>
      <c r="D48" s="2">
        <f t="shared" ref="D48:G48" si="321">C48+($H48-$C48)/5</f>
        <v>0</v>
      </c>
      <c r="E48" s="2">
        <f t="shared" si="321"/>
        <v>0</v>
      </c>
      <c r="F48" s="2">
        <f t="shared" si="321"/>
        <v>0</v>
      </c>
      <c r="G48" s="2">
        <f t="shared" si="321"/>
        <v>0</v>
      </c>
      <c r="H48" s="105">
        <f>VLOOKUP($B$1,'Multipliers and Adjustments'!$A$70:$I$86,TRUNC(COLUMN(H$2)/5)+2,FALSE)*SUMIFS('EPA US Data'!$I:$I,'EPA US Data'!$D:$D,'Country Selector'!$A$2,'EPA US Data'!$J:$J,$B$1,'EPA US Data'!$C:$C,H$2,'EPA US Data'!$G:$G,"&gt;="&amp;$A48,'EPA US Data'!$G:$G,"&lt;"&amp;$B48)*unit_conv*'State Downscaling Multipliers'!$B$9</f>
        <v>0</v>
      </c>
      <c r="I48" s="2">
        <f t="shared" ref="I48:L48" si="322">H48+($M48-$H48)/5</f>
        <v>0</v>
      </c>
      <c r="J48" s="2">
        <f t="shared" si="322"/>
        <v>0</v>
      </c>
      <c r="K48" s="2">
        <f t="shared" si="322"/>
        <v>0</v>
      </c>
      <c r="L48" s="2">
        <f t="shared" si="322"/>
        <v>0</v>
      </c>
      <c r="M48" s="105">
        <f>VLOOKUP($B$1,'Multipliers and Adjustments'!$A$70:$I$86,TRUNC(COLUMN(M$2)/5)+2,FALSE)*SUMIFS('EPA US Data'!$I:$I,'EPA US Data'!$D:$D,'Country Selector'!$A$2,'EPA US Data'!$J:$J,$B$1,'EPA US Data'!$C:$C,M$2,'EPA US Data'!$G:$G,"&gt;="&amp;$A48,'EPA US Data'!$G:$G,"&lt;"&amp;$B48)*unit_conv*'State Downscaling Multipliers'!$B$9</f>
        <v>0</v>
      </c>
      <c r="N48" s="2">
        <f t="shared" ref="N48:Q48" si="323">M48+($R48-$M48)/5</f>
        <v>0</v>
      </c>
      <c r="O48" s="2">
        <f t="shared" si="323"/>
        <v>0</v>
      </c>
      <c r="P48" s="2">
        <f t="shared" si="323"/>
        <v>0</v>
      </c>
      <c r="Q48" s="2">
        <f t="shared" si="323"/>
        <v>0</v>
      </c>
      <c r="R48" s="105">
        <f>VLOOKUP($B$1,'Multipliers and Adjustments'!$A$70:$I$86,TRUNC(COLUMN(R$2)/5)+2,FALSE)*SUMIFS('EPA US Data'!$I:$I,'EPA US Data'!$D:$D,'Country Selector'!$A$2,'EPA US Data'!$J:$J,$B$1,'EPA US Data'!$C:$C,R$2,'EPA US Data'!$G:$G,"&gt;="&amp;$A48,'EPA US Data'!$G:$G,"&lt;"&amp;$B48)*unit_conv*'State Downscaling Multipliers'!$B$9</f>
        <v>0</v>
      </c>
      <c r="S48" s="2">
        <f t="shared" ref="S48:V48" si="324">R48+($W48-$R48)/5</f>
        <v>0</v>
      </c>
      <c r="T48" s="2">
        <f t="shared" si="324"/>
        <v>0</v>
      </c>
      <c r="U48" s="2">
        <f t="shared" si="324"/>
        <v>0</v>
      </c>
      <c r="V48" s="2">
        <f t="shared" si="324"/>
        <v>0</v>
      </c>
      <c r="W48" s="105">
        <f>VLOOKUP($B$1,'Multipliers and Adjustments'!$A$70:$I$86,TRUNC(COLUMN(W$2)/5)+2,FALSE)*SUMIFS('EPA US Data'!$I:$I,'EPA US Data'!$D:$D,'Country Selector'!$A$2,'EPA US Data'!$J:$J,$B$1,'EPA US Data'!$C:$C,W$2,'EPA US Data'!$G:$G,"&gt;="&amp;$A48,'EPA US Data'!$G:$G,"&lt;"&amp;$B48)*unit_conv*'State Downscaling Multipliers'!$B$9</f>
        <v>0</v>
      </c>
      <c r="X48" s="2">
        <f t="shared" ref="X48:AA48" si="325">W48+($AB48-$W48)/5</f>
        <v>0</v>
      </c>
      <c r="Y48" s="2">
        <f t="shared" si="325"/>
        <v>0</v>
      </c>
      <c r="Z48" s="2">
        <f t="shared" si="325"/>
        <v>0</v>
      </c>
      <c r="AA48" s="2">
        <f t="shared" si="325"/>
        <v>0</v>
      </c>
      <c r="AB48" s="105">
        <f>VLOOKUP($B$1,'Multipliers and Adjustments'!$A$70:$I$86,TRUNC(COLUMN(AB$2)/5)+2,FALSE)*SUMIFS('EPA US Data'!$I:$I,'EPA US Data'!$D:$D,'Country Selector'!$A$2,'EPA US Data'!$J:$J,$B$1,'EPA US Data'!$C:$C,AB$2,'EPA US Data'!$G:$G,"&gt;="&amp;$A48,'EPA US Data'!$G:$G,"&lt;"&amp;$B48)*unit_conv*'State Downscaling Multipliers'!$B$9</f>
        <v>0</v>
      </c>
      <c r="AC48" s="2">
        <f t="shared" ref="AC48:AF48" si="326">AB48+($AG48-$AB48)/5</f>
        <v>0</v>
      </c>
      <c r="AD48" s="2">
        <f t="shared" si="326"/>
        <v>0</v>
      </c>
      <c r="AE48" s="2">
        <f t="shared" si="326"/>
        <v>0</v>
      </c>
      <c r="AF48" s="2">
        <f t="shared" si="326"/>
        <v>0</v>
      </c>
      <c r="AG48" s="105">
        <f>VLOOKUP($B$1,'Multipliers and Adjustments'!$A$70:$I$86,TRUNC(COLUMN(AG$2)/5)+2,FALSE)*SUMIFS('EPA US Data'!$I:$I,'EPA US Data'!$D:$D,'Country Selector'!$A$2,'EPA US Data'!$J:$J,$B$1,'EPA US Data'!$C:$C,AG$2,'EPA US Data'!$G:$G,"&gt;="&amp;$A48,'EPA US Data'!$G:$G,"&lt;"&amp;$B48)*unit_conv*'State Downscaling Multipliers'!$B$9</f>
        <v>0</v>
      </c>
      <c r="AH48" s="2">
        <f t="shared" ref="AH48:AK48" si="327">AG48+($AL48-$AG48)/5</f>
        <v>0</v>
      </c>
      <c r="AI48" s="2">
        <f t="shared" si="327"/>
        <v>0</v>
      </c>
      <c r="AJ48" s="2">
        <f t="shared" si="327"/>
        <v>0</v>
      </c>
      <c r="AK48" s="2">
        <f t="shared" si="327"/>
        <v>0</v>
      </c>
      <c r="AL48" s="105">
        <f>VLOOKUP($B$1,'Multipliers and Adjustments'!$A$70:$I$86,TRUNC(COLUMN(AL$2)/5)+2,FALSE)*SUMIFS('EPA US Data'!$I:$I,'EPA US Data'!$D:$D,'Country Selector'!$A$2,'EPA US Data'!$J:$J,$B$1,'EPA US Data'!$C:$C,AL$2,'EPA US Data'!$G:$G,"&gt;="&amp;$A48,'EPA US Data'!$G:$G,"&lt;"&amp;$B48)*unit_conv*'State Downscaling Multipliers'!$B$9</f>
        <v>0</v>
      </c>
    </row>
    <row r="49" spans="1:38" ht="15.75" customHeight="1" x14ac:dyDescent="0.25">
      <c r="A49" s="49">
        <f t="shared" si="234"/>
        <v>300</v>
      </c>
      <c r="B49" s="49">
        <f t="shared" si="299"/>
        <v>350</v>
      </c>
      <c r="C49" s="105">
        <f>VLOOKUP($B$1,'Multipliers and Adjustments'!$A$70:$I$86,TRUNC(COLUMN(C$2)/5)+2,FALSE)*SUMIFS('EPA US Data'!$I:$I,'EPA US Data'!$D:$D,'Country Selector'!$A$2,'EPA US Data'!$J:$J,$B$1,'EPA US Data'!$C:$C,C$2,'EPA US Data'!$G:$G,"&gt;="&amp;$A49,'EPA US Data'!$G:$G,"&lt;"&amp;$B49)*unit_conv*'State Downscaling Multipliers'!$B$9</f>
        <v>2411920567.7033606</v>
      </c>
      <c r="D49" s="2">
        <f t="shared" ref="D49:G49" si="328">C49+($H49-$C49)/5</f>
        <v>1929536454.1626885</v>
      </c>
      <c r="E49" s="2">
        <f t="shared" si="328"/>
        <v>1447152340.6220164</v>
      </c>
      <c r="F49" s="2">
        <f t="shared" si="328"/>
        <v>964768227.08134437</v>
      </c>
      <c r="G49" s="2">
        <f t="shared" si="328"/>
        <v>482384113.54067224</v>
      </c>
      <c r="H49" s="105">
        <f>VLOOKUP($B$1,'Multipliers and Adjustments'!$A$70:$I$86,TRUNC(COLUMN(H$2)/5)+2,FALSE)*SUMIFS('EPA US Data'!$I:$I,'EPA US Data'!$D:$D,'Country Selector'!$A$2,'EPA US Data'!$J:$J,$B$1,'EPA US Data'!$C:$C,H$2,'EPA US Data'!$G:$G,"&gt;="&amp;$A49,'EPA US Data'!$G:$G,"&lt;"&amp;$B49)*unit_conv*'State Downscaling Multipliers'!$B$9</f>
        <v>0</v>
      </c>
      <c r="I49" s="2">
        <f t="shared" ref="I49:L49" si="329">H49+($M49-$H49)/5</f>
        <v>0</v>
      </c>
      <c r="J49" s="2">
        <f t="shared" si="329"/>
        <v>0</v>
      </c>
      <c r="K49" s="2">
        <f t="shared" si="329"/>
        <v>0</v>
      </c>
      <c r="L49" s="2">
        <f t="shared" si="329"/>
        <v>0</v>
      </c>
      <c r="M49" s="105">
        <f>VLOOKUP($B$1,'Multipliers and Adjustments'!$A$70:$I$86,TRUNC(COLUMN(M$2)/5)+2,FALSE)*SUMIFS('EPA US Data'!$I:$I,'EPA US Data'!$D:$D,'Country Selector'!$A$2,'EPA US Data'!$J:$J,$B$1,'EPA US Data'!$C:$C,M$2,'EPA US Data'!$G:$G,"&gt;="&amp;$A49,'EPA US Data'!$G:$G,"&lt;"&amp;$B49)*unit_conv*'State Downscaling Multipliers'!$B$9</f>
        <v>0</v>
      </c>
      <c r="N49" s="2">
        <f t="shared" ref="N49:Q49" si="330">M49+($R49-$M49)/5</f>
        <v>0</v>
      </c>
      <c r="O49" s="2">
        <f t="shared" si="330"/>
        <v>0</v>
      </c>
      <c r="P49" s="2">
        <f t="shared" si="330"/>
        <v>0</v>
      </c>
      <c r="Q49" s="2">
        <f t="shared" si="330"/>
        <v>0</v>
      </c>
      <c r="R49" s="105">
        <f>VLOOKUP($B$1,'Multipliers and Adjustments'!$A$70:$I$86,TRUNC(COLUMN(R$2)/5)+2,FALSE)*SUMIFS('EPA US Data'!$I:$I,'EPA US Data'!$D:$D,'Country Selector'!$A$2,'EPA US Data'!$J:$J,$B$1,'EPA US Data'!$C:$C,R$2,'EPA US Data'!$G:$G,"&gt;="&amp;$A49,'EPA US Data'!$G:$G,"&lt;"&amp;$B49)*unit_conv*'State Downscaling Multipliers'!$B$9</f>
        <v>0</v>
      </c>
      <c r="S49" s="2">
        <f t="shared" ref="S49:V49" si="331">R49+($W49-$R49)/5</f>
        <v>0</v>
      </c>
      <c r="T49" s="2">
        <f t="shared" si="331"/>
        <v>0</v>
      </c>
      <c r="U49" s="2">
        <f t="shared" si="331"/>
        <v>0</v>
      </c>
      <c r="V49" s="2">
        <f t="shared" si="331"/>
        <v>0</v>
      </c>
      <c r="W49" s="105">
        <f>VLOOKUP($B$1,'Multipliers and Adjustments'!$A$70:$I$86,TRUNC(COLUMN(W$2)/5)+2,FALSE)*SUMIFS('EPA US Data'!$I:$I,'EPA US Data'!$D:$D,'Country Selector'!$A$2,'EPA US Data'!$J:$J,$B$1,'EPA US Data'!$C:$C,W$2,'EPA US Data'!$G:$G,"&gt;="&amp;$A49,'EPA US Data'!$G:$G,"&lt;"&amp;$B49)*unit_conv*'State Downscaling Multipliers'!$B$9</f>
        <v>0</v>
      </c>
      <c r="X49" s="2">
        <f t="shared" ref="X49:AA49" si="332">W49+($AB49-$W49)/5</f>
        <v>0</v>
      </c>
      <c r="Y49" s="2">
        <f t="shared" si="332"/>
        <v>0</v>
      </c>
      <c r="Z49" s="2">
        <f t="shared" si="332"/>
        <v>0</v>
      </c>
      <c r="AA49" s="2">
        <f t="shared" si="332"/>
        <v>0</v>
      </c>
      <c r="AB49" s="105">
        <f>VLOOKUP($B$1,'Multipliers and Adjustments'!$A$70:$I$86,TRUNC(COLUMN(AB$2)/5)+2,FALSE)*SUMIFS('EPA US Data'!$I:$I,'EPA US Data'!$D:$D,'Country Selector'!$A$2,'EPA US Data'!$J:$J,$B$1,'EPA US Data'!$C:$C,AB$2,'EPA US Data'!$G:$G,"&gt;="&amp;$A49,'EPA US Data'!$G:$G,"&lt;"&amp;$B49)*unit_conv*'State Downscaling Multipliers'!$B$9</f>
        <v>0</v>
      </c>
      <c r="AC49" s="2">
        <f t="shared" ref="AC49:AF49" si="333">AB49+($AG49-$AB49)/5</f>
        <v>0</v>
      </c>
      <c r="AD49" s="2">
        <f t="shared" si="333"/>
        <v>0</v>
      </c>
      <c r="AE49" s="2">
        <f t="shared" si="333"/>
        <v>0</v>
      </c>
      <c r="AF49" s="2">
        <f t="shared" si="333"/>
        <v>0</v>
      </c>
      <c r="AG49" s="105">
        <f>VLOOKUP($B$1,'Multipliers and Adjustments'!$A$70:$I$86,TRUNC(COLUMN(AG$2)/5)+2,FALSE)*SUMIFS('EPA US Data'!$I:$I,'EPA US Data'!$D:$D,'Country Selector'!$A$2,'EPA US Data'!$J:$J,$B$1,'EPA US Data'!$C:$C,AG$2,'EPA US Data'!$G:$G,"&gt;="&amp;$A49,'EPA US Data'!$G:$G,"&lt;"&amp;$B49)*unit_conv*'State Downscaling Multipliers'!$B$9</f>
        <v>0</v>
      </c>
      <c r="AH49" s="2">
        <f t="shared" ref="AH49:AK49" si="334">AG49+($AL49-$AG49)/5</f>
        <v>0</v>
      </c>
      <c r="AI49" s="2">
        <f t="shared" si="334"/>
        <v>0</v>
      </c>
      <c r="AJ49" s="2">
        <f t="shared" si="334"/>
        <v>0</v>
      </c>
      <c r="AK49" s="2">
        <f t="shared" si="334"/>
        <v>0</v>
      </c>
      <c r="AL49" s="105">
        <f>VLOOKUP($B$1,'Multipliers and Adjustments'!$A$70:$I$86,TRUNC(COLUMN(AL$2)/5)+2,FALSE)*SUMIFS('EPA US Data'!$I:$I,'EPA US Data'!$D:$D,'Country Selector'!$A$2,'EPA US Data'!$J:$J,$B$1,'EPA US Data'!$C:$C,AL$2,'EPA US Data'!$G:$G,"&gt;="&amp;$A49,'EPA US Data'!$G:$G,"&lt;"&amp;$B49)*unit_conv*'State Downscaling Multipliers'!$B$9</f>
        <v>0</v>
      </c>
    </row>
    <row r="50" spans="1:38" ht="15.75" customHeight="1" x14ac:dyDescent="0.25">
      <c r="A50" s="49">
        <f t="shared" si="234"/>
        <v>350</v>
      </c>
      <c r="B50" s="49">
        <f t="shared" si="299"/>
        <v>400</v>
      </c>
      <c r="C50" s="105">
        <f>VLOOKUP($B$1,'Multipliers and Adjustments'!$A$70:$I$86,TRUNC(COLUMN(C$2)/5)+2,FALSE)*SUMIFS('EPA US Data'!$I:$I,'EPA US Data'!$D:$D,'Country Selector'!$A$2,'EPA US Data'!$J:$J,$B$1,'EPA US Data'!$C:$C,C$2,'EPA US Data'!$G:$G,"&gt;="&amp;$A50,'EPA US Data'!$G:$G,"&lt;"&amp;$B50)*unit_conv*'State Downscaling Multipliers'!$B$9</f>
        <v>0</v>
      </c>
      <c r="D50" s="2">
        <f t="shared" ref="D50:G50" si="335">C50+($H50-$C50)/5</f>
        <v>0</v>
      </c>
      <c r="E50" s="2">
        <f t="shared" si="335"/>
        <v>0</v>
      </c>
      <c r="F50" s="2">
        <f t="shared" si="335"/>
        <v>0</v>
      </c>
      <c r="G50" s="2">
        <f t="shared" si="335"/>
        <v>0</v>
      </c>
      <c r="H50" s="105">
        <f>VLOOKUP($B$1,'Multipliers and Adjustments'!$A$70:$I$86,TRUNC(COLUMN(H$2)/5)+2,FALSE)*SUMIFS('EPA US Data'!$I:$I,'EPA US Data'!$D:$D,'Country Selector'!$A$2,'EPA US Data'!$J:$J,$B$1,'EPA US Data'!$C:$C,H$2,'EPA US Data'!$G:$G,"&gt;="&amp;$A50,'EPA US Data'!$G:$G,"&lt;"&amp;$B50)*unit_conv*'State Downscaling Multipliers'!$B$9</f>
        <v>0</v>
      </c>
      <c r="I50" s="2">
        <f t="shared" ref="I50:L50" si="336">H50+($M50-$H50)/5</f>
        <v>0</v>
      </c>
      <c r="J50" s="2">
        <f t="shared" si="336"/>
        <v>0</v>
      </c>
      <c r="K50" s="2">
        <f t="shared" si="336"/>
        <v>0</v>
      </c>
      <c r="L50" s="2">
        <f t="shared" si="336"/>
        <v>0</v>
      </c>
      <c r="M50" s="105">
        <f>VLOOKUP($B$1,'Multipliers and Adjustments'!$A$70:$I$86,TRUNC(COLUMN(M$2)/5)+2,FALSE)*SUMIFS('EPA US Data'!$I:$I,'EPA US Data'!$D:$D,'Country Selector'!$A$2,'EPA US Data'!$J:$J,$B$1,'EPA US Data'!$C:$C,M$2,'EPA US Data'!$G:$G,"&gt;="&amp;$A50,'EPA US Data'!$G:$G,"&lt;"&amp;$B50)*unit_conv*'State Downscaling Multipliers'!$B$9</f>
        <v>0</v>
      </c>
      <c r="N50" s="2">
        <f t="shared" ref="N50:Q50" si="337">M50+($R50-$M50)/5</f>
        <v>0</v>
      </c>
      <c r="O50" s="2">
        <f t="shared" si="337"/>
        <v>0</v>
      </c>
      <c r="P50" s="2">
        <f t="shared" si="337"/>
        <v>0</v>
      </c>
      <c r="Q50" s="2">
        <f t="shared" si="337"/>
        <v>0</v>
      </c>
      <c r="R50" s="105">
        <f>VLOOKUP($B$1,'Multipliers and Adjustments'!$A$70:$I$86,TRUNC(COLUMN(R$2)/5)+2,FALSE)*SUMIFS('EPA US Data'!$I:$I,'EPA US Data'!$D:$D,'Country Selector'!$A$2,'EPA US Data'!$J:$J,$B$1,'EPA US Data'!$C:$C,R$2,'EPA US Data'!$G:$G,"&gt;="&amp;$A50,'EPA US Data'!$G:$G,"&lt;"&amp;$B50)*unit_conv*'State Downscaling Multipliers'!$B$9</f>
        <v>0</v>
      </c>
      <c r="S50" s="2">
        <f t="shared" ref="S50:V50" si="338">R50+($W50-$R50)/5</f>
        <v>0</v>
      </c>
      <c r="T50" s="2">
        <f t="shared" si="338"/>
        <v>0</v>
      </c>
      <c r="U50" s="2">
        <f t="shared" si="338"/>
        <v>0</v>
      </c>
      <c r="V50" s="2">
        <f t="shared" si="338"/>
        <v>0</v>
      </c>
      <c r="W50" s="105">
        <f>VLOOKUP($B$1,'Multipliers and Adjustments'!$A$70:$I$86,TRUNC(COLUMN(W$2)/5)+2,FALSE)*SUMIFS('EPA US Data'!$I:$I,'EPA US Data'!$D:$D,'Country Selector'!$A$2,'EPA US Data'!$J:$J,$B$1,'EPA US Data'!$C:$C,W$2,'EPA US Data'!$G:$G,"&gt;="&amp;$A50,'EPA US Data'!$G:$G,"&lt;"&amp;$B50)*unit_conv*'State Downscaling Multipliers'!$B$9</f>
        <v>0</v>
      </c>
      <c r="X50" s="2">
        <f t="shared" ref="X50:AA50" si="339">W50+($AB50-$W50)/5</f>
        <v>0</v>
      </c>
      <c r="Y50" s="2">
        <f t="shared" si="339"/>
        <v>0</v>
      </c>
      <c r="Z50" s="2">
        <f t="shared" si="339"/>
        <v>0</v>
      </c>
      <c r="AA50" s="2">
        <f t="shared" si="339"/>
        <v>0</v>
      </c>
      <c r="AB50" s="105">
        <f>VLOOKUP($B$1,'Multipliers and Adjustments'!$A$70:$I$86,TRUNC(COLUMN(AB$2)/5)+2,FALSE)*SUMIFS('EPA US Data'!$I:$I,'EPA US Data'!$D:$D,'Country Selector'!$A$2,'EPA US Data'!$J:$J,$B$1,'EPA US Data'!$C:$C,AB$2,'EPA US Data'!$G:$G,"&gt;="&amp;$A50,'EPA US Data'!$G:$G,"&lt;"&amp;$B50)*unit_conv*'State Downscaling Multipliers'!$B$9</f>
        <v>0</v>
      </c>
      <c r="AC50" s="2">
        <f t="shared" ref="AC50:AF50" si="340">AB50+($AG50-$AB50)/5</f>
        <v>0</v>
      </c>
      <c r="AD50" s="2">
        <f t="shared" si="340"/>
        <v>0</v>
      </c>
      <c r="AE50" s="2">
        <f t="shared" si="340"/>
        <v>0</v>
      </c>
      <c r="AF50" s="2">
        <f t="shared" si="340"/>
        <v>0</v>
      </c>
      <c r="AG50" s="105">
        <f>VLOOKUP($B$1,'Multipliers and Adjustments'!$A$70:$I$86,TRUNC(COLUMN(AG$2)/5)+2,FALSE)*SUMIFS('EPA US Data'!$I:$I,'EPA US Data'!$D:$D,'Country Selector'!$A$2,'EPA US Data'!$J:$J,$B$1,'EPA US Data'!$C:$C,AG$2,'EPA US Data'!$G:$G,"&gt;="&amp;$A50,'EPA US Data'!$G:$G,"&lt;"&amp;$B50)*unit_conv*'State Downscaling Multipliers'!$B$9</f>
        <v>0</v>
      </c>
      <c r="AH50" s="2">
        <f t="shared" ref="AH50:AK50" si="341">AG50+($AL50-$AG50)/5</f>
        <v>0</v>
      </c>
      <c r="AI50" s="2">
        <f t="shared" si="341"/>
        <v>0</v>
      </c>
      <c r="AJ50" s="2">
        <f t="shared" si="341"/>
        <v>0</v>
      </c>
      <c r="AK50" s="2">
        <f t="shared" si="341"/>
        <v>0</v>
      </c>
      <c r="AL50" s="105">
        <f>VLOOKUP($B$1,'Multipliers and Adjustments'!$A$70:$I$86,TRUNC(COLUMN(AL$2)/5)+2,FALSE)*SUMIFS('EPA US Data'!$I:$I,'EPA US Data'!$D:$D,'Country Selector'!$A$2,'EPA US Data'!$J:$J,$B$1,'EPA US Data'!$C:$C,AL$2,'EPA US Data'!$G:$G,"&gt;="&amp;$A50,'EPA US Data'!$G:$G,"&lt;"&amp;$B50)*unit_conv*'State Downscaling Multipliers'!$B$9</f>
        <v>0</v>
      </c>
    </row>
    <row r="51" spans="1:38" ht="15.75" customHeight="1" x14ac:dyDescent="0.25">
      <c r="A51" s="49">
        <f t="shared" si="234"/>
        <v>400</v>
      </c>
      <c r="B51" s="49">
        <f t="shared" si="299"/>
        <v>450</v>
      </c>
      <c r="C51" s="105">
        <f>VLOOKUP($B$1,'Multipliers and Adjustments'!$A$70:$I$86,TRUNC(COLUMN(C$2)/5)+2,FALSE)*SUMIFS('EPA US Data'!$I:$I,'EPA US Data'!$D:$D,'Country Selector'!$A$2,'EPA US Data'!$J:$J,$B$1,'EPA US Data'!$C:$C,C$2,'EPA US Data'!$G:$G,"&gt;="&amp;$A51,'EPA US Data'!$G:$G,"&lt;"&amp;$B51)*unit_conv*'State Downscaling Multipliers'!$B$9</f>
        <v>0</v>
      </c>
      <c r="D51" s="2">
        <f t="shared" ref="D51:G51" si="342">C51+($H51-$C51)/5</f>
        <v>0</v>
      </c>
      <c r="E51" s="2">
        <f t="shared" si="342"/>
        <v>0</v>
      </c>
      <c r="F51" s="2">
        <f t="shared" si="342"/>
        <v>0</v>
      </c>
      <c r="G51" s="2">
        <f t="shared" si="342"/>
        <v>0</v>
      </c>
      <c r="H51" s="105">
        <f>VLOOKUP($B$1,'Multipliers and Adjustments'!$A$70:$I$86,TRUNC(COLUMN(H$2)/5)+2,FALSE)*SUMIFS('EPA US Data'!$I:$I,'EPA US Data'!$D:$D,'Country Selector'!$A$2,'EPA US Data'!$J:$J,$B$1,'EPA US Data'!$C:$C,H$2,'EPA US Data'!$G:$G,"&gt;="&amp;$A51,'EPA US Data'!$G:$G,"&lt;"&amp;$B51)*unit_conv*'State Downscaling Multipliers'!$B$9</f>
        <v>0</v>
      </c>
      <c r="I51" s="2">
        <f t="shared" ref="I51:L51" si="343">H51+($M51-$H51)/5</f>
        <v>0</v>
      </c>
      <c r="J51" s="2">
        <f t="shared" si="343"/>
        <v>0</v>
      </c>
      <c r="K51" s="2">
        <f t="shared" si="343"/>
        <v>0</v>
      </c>
      <c r="L51" s="2">
        <f t="shared" si="343"/>
        <v>0</v>
      </c>
      <c r="M51" s="105">
        <f>VLOOKUP($B$1,'Multipliers and Adjustments'!$A$70:$I$86,TRUNC(COLUMN(M$2)/5)+2,FALSE)*SUMIFS('EPA US Data'!$I:$I,'EPA US Data'!$D:$D,'Country Selector'!$A$2,'EPA US Data'!$J:$J,$B$1,'EPA US Data'!$C:$C,M$2,'EPA US Data'!$G:$G,"&gt;="&amp;$A51,'EPA US Data'!$G:$G,"&lt;"&amp;$B51)*unit_conv*'State Downscaling Multipliers'!$B$9</f>
        <v>0</v>
      </c>
      <c r="N51" s="2">
        <f t="shared" ref="N51:Q51" si="344">M51+($R51-$M51)/5</f>
        <v>0</v>
      </c>
      <c r="O51" s="2">
        <f t="shared" si="344"/>
        <v>0</v>
      </c>
      <c r="P51" s="2">
        <f t="shared" si="344"/>
        <v>0</v>
      </c>
      <c r="Q51" s="2">
        <f t="shared" si="344"/>
        <v>0</v>
      </c>
      <c r="R51" s="105">
        <f>VLOOKUP($B$1,'Multipliers and Adjustments'!$A$70:$I$86,TRUNC(COLUMN(R$2)/5)+2,FALSE)*SUMIFS('EPA US Data'!$I:$I,'EPA US Data'!$D:$D,'Country Selector'!$A$2,'EPA US Data'!$J:$J,$B$1,'EPA US Data'!$C:$C,R$2,'EPA US Data'!$G:$G,"&gt;="&amp;$A51,'EPA US Data'!$G:$G,"&lt;"&amp;$B51)*unit_conv*'State Downscaling Multipliers'!$B$9</f>
        <v>0</v>
      </c>
      <c r="S51" s="2">
        <f t="shared" ref="S51:V51" si="345">R51+($W51-$R51)/5</f>
        <v>57722957.999992743</v>
      </c>
      <c r="T51" s="2">
        <f t="shared" si="345"/>
        <v>115445915.99998549</v>
      </c>
      <c r="U51" s="2">
        <f t="shared" si="345"/>
        <v>173168873.99997824</v>
      </c>
      <c r="V51" s="2">
        <f t="shared" si="345"/>
        <v>230891831.99997097</v>
      </c>
      <c r="W51" s="105">
        <f>VLOOKUP($B$1,'Multipliers and Adjustments'!$A$70:$I$86,TRUNC(COLUMN(W$2)/5)+2,FALSE)*SUMIFS('EPA US Data'!$I:$I,'EPA US Data'!$D:$D,'Country Selector'!$A$2,'EPA US Data'!$J:$J,$B$1,'EPA US Data'!$C:$C,W$2,'EPA US Data'!$G:$G,"&gt;="&amp;$A51,'EPA US Data'!$G:$G,"&lt;"&amp;$B51)*unit_conv*'State Downscaling Multipliers'!$B$9</f>
        <v>288614789.9999637</v>
      </c>
      <c r="X51" s="2">
        <f t="shared" ref="X51:AA51" si="346">W51+($AB51-$W51)/5</f>
        <v>272998279.25803328</v>
      </c>
      <c r="Y51" s="2">
        <f t="shared" si="346"/>
        <v>257381768.51610285</v>
      </c>
      <c r="Z51" s="2">
        <f t="shared" si="346"/>
        <v>241765257.77417243</v>
      </c>
      <c r="AA51" s="2">
        <f t="shared" si="346"/>
        <v>226148747.032242</v>
      </c>
      <c r="AB51" s="105">
        <f>VLOOKUP($B$1,'Multipliers and Adjustments'!$A$70:$I$86,TRUNC(COLUMN(AB$2)/5)+2,FALSE)*SUMIFS('EPA US Data'!$I:$I,'EPA US Data'!$D:$D,'Country Selector'!$A$2,'EPA US Data'!$J:$J,$B$1,'EPA US Data'!$C:$C,AB$2,'EPA US Data'!$G:$G,"&gt;="&amp;$A51,'EPA US Data'!$G:$G,"&lt;"&amp;$B51)*unit_conv*'State Downscaling Multipliers'!$B$9</f>
        <v>210532236.29031155</v>
      </c>
      <c r="AC51" s="2">
        <f t="shared" ref="AC51:AF51" si="347">AB51+($AG51-$AB51)/5</f>
        <v>199059860.67182565</v>
      </c>
      <c r="AD51" s="2">
        <f t="shared" si="347"/>
        <v>187587485.05333975</v>
      </c>
      <c r="AE51" s="2">
        <f t="shared" si="347"/>
        <v>176115109.43485385</v>
      </c>
      <c r="AF51" s="2">
        <f t="shared" si="347"/>
        <v>164642733.81636795</v>
      </c>
      <c r="AG51" s="105">
        <f>VLOOKUP($B$1,'Multipliers and Adjustments'!$A$70:$I$86,TRUNC(COLUMN(AG$2)/5)+2,FALSE)*SUMIFS('EPA US Data'!$I:$I,'EPA US Data'!$D:$D,'Country Selector'!$A$2,'EPA US Data'!$J:$J,$B$1,'EPA US Data'!$C:$C,AG$2,'EPA US Data'!$G:$G,"&gt;="&amp;$A51,'EPA US Data'!$G:$G,"&lt;"&amp;$B51)*unit_conv*'State Downscaling Multipliers'!$B$9</f>
        <v>153170358.197882</v>
      </c>
      <c r="AH51" s="2">
        <f t="shared" ref="AH51:AK51" si="348">AG51+($AL51-$AG51)/5</f>
        <v>144771326.81287965</v>
      </c>
      <c r="AI51" s="2">
        <f t="shared" si="348"/>
        <v>136372295.42787731</v>
      </c>
      <c r="AJ51" s="2">
        <f t="shared" si="348"/>
        <v>127973264.04287498</v>
      </c>
      <c r="AK51" s="2">
        <f t="shared" si="348"/>
        <v>119574232.65787265</v>
      </c>
      <c r="AL51" s="105">
        <f>VLOOKUP($B$1,'Multipliers and Adjustments'!$A$70:$I$86,TRUNC(COLUMN(AL$2)/5)+2,FALSE)*SUMIFS('EPA US Data'!$I:$I,'EPA US Data'!$D:$D,'Country Selector'!$A$2,'EPA US Data'!$J:$J,$B$1,'EPA US Data'!$C:$C,AL$2,'EPA US Data'!$G:$G,"&gt;="&amp;$A51,'EPA US Data'!$G:$G,"&lt;"&amp;$B51)*unit_conv*'State Downscaling Multipliers'!$B$9</f>
        <v>111175201.27287033</v>
      </c>
    </row>
    <row r="52" spans="1:38" ht="15.75" customHeight="1" x14ac:dyDescent="0.25">
      <c r="A52" s="49">
        <f t="shared" si="234"/>
        <v>450</v>
      </c>
      <c r="B52" s="49">
        <f t="shared" si="299"/>
        <v>500</v>
      </c>
      <c r="C52" s="105">
        <f>VLOOKUP($B$1,'Multipliers and Adjustments'!$A$70:$I$86,TRUNC(COLUMN(C$2)/5)+2,FALSE)*SUMIFS('EPA US Data'!$I:$I,'EPA US Data'!$D:$D,'Country Selector'!$A$2,'EPA US Data'!$J:$J,$B$1,'EPA US Data'!$C:$C,C$2,'EPA US Data'!$G:$G,"&gt;="&amp;$A52,'EPA US Data'!$G:$G,"&lt;"&amp;$B52)*unit_conv*'State Downscaling Multipliers'!$B$9</f>
        <v>0</v>
      </c>
      <c r="D52" s="2">
        <f t="shared" ref="D52:G52" si="349">C52+($H52-$C52)/5</f>
        <v>145856428.28161666</v>
      </c>
      <c r="E52" s="2">
        <f t="shared" si="349"/>
        <v>291712856.56323332</v>
      </c>
      <c r="F52" s="2">
        <f t="shared" si="349"/>
        <v>437569284.84484994</v>
      </c>
      <c r="G52" s="2">
        <f t="shared" si="349"/>
        <v>583425713.12646663</v>
      </c>
      <c r="H52" s="105">
        <f>VLOOKUP($B$1,'Multipliers and Adjustments'!$A$70:$I$86,TRUNC(COLUMN(H$2)/5)+2,FALSE)*SUMIFS('EPA US Data'!$I:$I,'EPA US Data'!$D:$D,'Country Selector'!$A$2,'EPA US Data'!$J:$J,$B$1,'EPA US Data'!$C:$C,H$2,'EPA US Data'!$G:$G,"&gt;="&amp;$A52,'EPA US Data'!$G:$G,"&lt;"&amp;$B52)*unit_conv*'State Downscaling Multipliers'!$B$9</f>
        <v>729282141.40808332</v>
      </c>
      <c r="I52" s="2">
        <f t="shared" ref="I52:L52" si="350">H52+($M52-$H52)/5</f>
        <v>690904337.92492485</v>
      </c>
      <c r="J52" s="2">
        <f t="shared" si="350"/>
        <v>652526534.44176638</v>
      </c>
      <c r="K52" s="2">
        <f t="shared" si="350"/>
        <v>614148730.95860791</v>
      </c>
      <c r="L52" s="2">
        <f t="shared" si="350"/>
        <v>575770927.47544944</v>
      </c>
      <c r="M52" s="105">
        <f>VLOOKUP($B$1,'Multipliers and Adjustments'!$A$70:$I$86,TRUNC(COLUMN(M$2)/5)+2,FALSE)*SUMIFS('EPA US Data'!$I:$I,'EPA US Data'!$D:$D,'Country Selector'!$A$2,'EPA US Data'!$J:$J,$B$1,'EPA US Data'!$C:$C,M$2,'EPA US Data'!$G:$G,"&gt;="&amp;$A52,'EPA US Data'!$G:$G,"&lt;"&amp;$B52)*unit_conv*'State Downscaling Multipliers'!$B$9</f>
        <v>537393123.99229109</v>
      </c>
      <c r="N52" s="2">
        <f t="shared" ref="N52:Q52" si="351">M52+($R52-$M52)/5</f>
        <v>508811872.8395074</v>
      </c>
      <c r="O52" s="2">
        <f t="shared" si="351"/>
        <v>480230621.68672371</v>
      </c>
      <c r="P52" s="2">
        <f t="shared" si="351"/>
        <v>451649370.53394002</v>
      </c>
      <c r="Q52" s="2">
        <f t="shared" si="351"/>
        <v>423068119.38115633</v>
      </c>
      <c r="R52" s="105">
        <f>VLOOKUP($B$1,'Multipliers and Adjustments'!$A$70:$I$86,TRUNC(COLUMN(R$2)/5)+2,FALSE)*SUMIFS('EPA US Data'!$I:$I,'EPA US Data'!$D:$D,'Country Selector'!$A$2,'EPA US Data'!$J:$J,$B$1,'EPA US Data'!$C:$C,R$2,'EPA US Data'!$G:$G,"&gt;="&amp;$A52,'EPA US Data'!$G:$G,"&lt;"&amp;$B52)*unit_conv*'State Downscaling Multipliers'!$B$9</f>
        <v>394486868.22837257</v>
      </c>
      <c r="S52" s="2">
        <f t="shared" ref="S52:V52" si="352">R52+($W52-$R52)/5</f>
        <v>315589494.58269805</v>
      </c>
      <c r="T52" s="2">
        <f t="shared" si="352"/>
        <v>236692120.93702352</v>
      </c>
      <c r="U52" s="2">
        <f t="shared" si="352"/>
        <v>157794747.29134899</v>
      </c>
      <c r="V52" s="2">
        <f t="shared" si="352"/>
        <v>78897373.645674482</v>
      </c>
      <c r="W52" s="105">
        <f>VLOOKUP($B$1,'Multipliers and Adjustments'!$A$70:$I$86,TRUNC(COLUMN(W$2)/5)+2,FALSE)*SUMIFS('EPA US Data'!$I:$I,'EPA US Data'!$D:$D,'Country Selector'!$A$2,'EPA US Data'!$J:$J,$B$1,'EPA US Data'!$C:$C,W$2,'EPA US Data'!$G:$G,"&gt;="&amp;$A52,'EPA US Data'!$G:$G,"&lt;"&amp;$B52)*unit_conv*'State Downscaling Multipliers'!$B$9</f>
        <v>0</v>
      </c>
      <c r="X52" s="2">
        <f t="shared" ref="X52:AA52" si="353">W52+($AB52-$W52)/5</f>
        <v>0</v>
      </c>
      <c r="Y52" s="2">
        <f t="shared" si="353"/>
        <v>0</v>
      </c>
      <c r="Z52" s="2">
        <f t="shared" si="353"/>
        <v>0</v>
      </c>
      <c r="AA52" s="2">
        <f t="shared" si="353"/>
        <v>0</v>
      </c>
      <c r="AB52" s="105">
        <f>VLOOKUP($B$1,'Multipliers and Adjustments'!$A$70:$I$86,TRUNC(COLUMN(AB$2)/5)+2,FALSE)*SUMIFS('EPA US Data'!$I:$I,'EPA US Data'!$D:$D,'Country Selector'!$A$2,'EPA US Data'!$J:$J,$B$1,'EPA US Data'!$C:$C,AB$2,'EPA US Data'!$G:$G,"&gt;="&amp;$A52,'EPA US Data'!$G:$G,"&lt;"&amp;$B52)*unit_conv*'State Downscaling Multipliers'!$B$9</f>
        <v>0</v>
      </c>
      <c r="AC52" s="2">
        <f t="shared" ref="AC52:AF52" si="354">AB52+($AG52-$AB52)/5</f>
        <v>0</v>
      </c>
      <c r="AD52" s="2">
        <f t="shared" si="354"/>
        <v>0</v>
      </c>
      <c r="AE52" s="2">
        <f t="shared" si="354"/>
        <v>0</v>
      </c>
      <c r="AF52" s="2">
        <f t="shared" si="354"/>
        <v>0</v>
      </c>
      <c r="AG52" s="105">
        <f>VLOOKUP($B$1,'Multipliers and Adjustments'!$A$70:$I$86,TRUNC(COLUMN(AG$2)/5)+2,FALSE)*SUMIFS('EPA US Data'!$I:$I,'EPA US Data'!$D:$D,'Country Selector'!$A$2,'EPA US Data'!$J:$J,$B$1,'EPA US Data'!$C:$C,AG$2,'EPA US Data'!$G:$G,"&gt;="&amp;$A52,'EPA US Data'!$G:$G,"&lt;"&amp;$B52)*unit_conv*'State Downscaling Multipliers'!$B$9</f>
        <v>0</v>
      </c>
      <c r="AH52" s="2">
        <f t="shared" ref="AH52:AK52" si="355">AG52+($AL52-$AG52)/5</f>
        <v>0</v>
      </c>
      <c r="AI52" s="2">
        <f t="shared" si="355"/>
        <v>0</v>
      </c>
      <c r="AJ52" s="2">
        <f t="shared" si="355"/>
        <v>0</v>
      </c>
      <c r="AK52" s="2">
        <f t="shared" si="355"/>
        <v>0</v>
      </c>
      <c r="AL52" s="105">
        <f>VLOOKUP($B$1,'Multipliers and Adjustments'!$A$70:$I$86,TRUNC(COLUMN(AL$2)/5)+2,FALSE)*SUMIFS('EPA US Data'!$I:$I,'EPA US Data'!$D:$D,'Country Selector'!$A$2,'EPA US Data'!$J:$J,$B$1,'EPA US Data'!$C:$C,AL$2,'EPA US Data'!$G:$G,"&gt;="&amp;$A52,'EPA US Data'!$G:$G,"&lt;"&amp;$B52)*unit_conv*'State Downscaling Multipliers'!$B$9</f>
        <v>0</v>
      </c>
    </row>
    <row r="53" spans="1:38" ht="15.75" customHeight="1" x14ac:dyDescent="0.25">
      <c r="A53" s="49">
        <f t="shared" si="234"/>
        <v>500</v>
      </c>
      <c r="B53" s="49">
        <f t="shared" si="299"/>
        <v>550</v>
      </c>
      <c r="C53" s="105">
        <f>VLOOKUP($B$1,'Multipliers and Adjustments'!$A$70:$I$86,TRUNC(COLUMN(C$2)/5)+2,FALSE)*SUMIFS('EPA US Data'!$I:$I,'EPA US Data'!$D:$D,'Country Selector'!$A$2,'EPA US Data'!$J:$J,$B$1,'EPA US Data'!$C:$C,C$2,'EPA US Data'!$G:$G,"&gt;="&amp;$A53,'EPA US Data'!$G:$G,"&lt;"&amp;$B53)*unit_conv*'State Downscaling Multipliers'!$B$9</f>
        <v>915011967.3295157</v>
      </c>
      <c r="D53" s="2">
        <f t="shared" ref="D53:G53" si="356">C53+($H53-$C53)/5</f>
        <v>732009573.86361253</v>
      </c>
      <c r="E53" s="2">
        <f t="shared" si="356"/>
        <v>549007180.39770937</v>
      </c>
      <c r="F53" s="2">
        <f t="shared" si="356"/>
        <v>366004786.93180621</v>
      </c>
      <c r="G53" s="2">
        <f t="shared" si="356"/>
        <v>183002393.46590307</v>
      </c>
      <c r="H53" s="105">
        <f>VLOOKUP($B$1,'Multipliers and Adjustments'!$A$70:$I$86,TRUNC(COLUMN(H$2)/5)+2,FALSE)*SUMIFS('EPA US Data'!$I:$I,'EPA US Data'!$D:$D,'Country Selector'!$A$2,'EPA US Data'!$J:$J,$B$1,'EPA US Data'!$C:$C,H$2,'EPA US Data'!$G:$G,"&gt;="&amp;$A53,'EPA US Data'!$G:$G,"&lt;"&amp;$B53)*unit_conv*'State Downscaling Multipliers'!$B$9</f>
        <v>0</v>
      </c>
      <c r="I53" s="2">
        <f t="shared" ref="I53:L53" si="357">H53+($M53-$H53)/5</f>
        <v>0</v>
      </c>
      <c r="J53" s="2">
        <f t="shared" si="357"/>
        <v>0</v>
      </c>
      <c r="K53" s="2">
        <f t="shared" si="357"/>
        <v>0</v>
      </c>
      <c r="L53" s="2">
        <f t="shared" si="357"/>
        <v>0</v>
      </c>
      <c r="M53" s="105">
        <f>VLOOKUP($B$1,'Multipliers and Adjustments'!$A$70:$I$86,TRUNC(COLUMN(M$2)/5)+2,FALSE)*SUMIFS('EPA US Data'!$I:$I,'EPA US Data'!$D:$D,'Country Selector'!$A$2,'EPA US Data'!$J:$J,$B$1,'EPA US Data'!$C:$C,M$2,'EPA US Data'!$G:$G,"&gt;="&amp;$A53,'EPA US Data'!$G:$G,"&lt;"&amp;$B53)*unit_conv*'State Downscaling Multipliers'!$B$9</f>
        <v>0</v>
      </c>
      <c r="N53" s="2">
        <f t="shared" ref="N53:Q53" si="358">M53+($R53-$M53)/5</f>
        <v>0</v>
      </c>
      <c r="O53" s="2">
        <f t="shared" si="358"/>
        <v>0</v>
      </c>
      <c r="P53" s="2">
        <f t="shared" si="358"/>
        <v>0</v>
      </c>
      <c r="Q53" s="2">
        <f t="shared" si="358"/>
        <v>0</v>
      </c>
      <c r="R53" s="105">
        <f>VLOOKUP($B$1,'Multipliers and Adjustments'!$A$70:$I$86,TRUNC(COLUMN(R$2)/5)+2,FALSE)*SUMIFS('EPA US Data'!$I:$I,'EPA US Data'!$D:$D,'Country Selector'!$A$2,'EPA US Data'!$J:$J,$B$1,'EPA US Data'!$C:$C,R$2,'EPA US Data'!$G:$G,"&gt;="&amp;$A53,'EPA US Data'!$G:$G,"&lt;"&amp;$B53)*unit_conv*'State Downscaling Multipliers'!$B$9</f>
        <v>0</v>
      </c>
      <c r="S53" s="2">
        <f t="shared" ref="S53:V53" si="359">R53+($W53-$R53)/5</f>
        <v>0</v>
      </c>
      <c r="T53" s="2">
        <f t="shared" si="359"/>
        <v>0</v>
      </c>
      <c r="U53" s="2">
        <f t="shared" si="359"/>
        <v>0</v>
      </c>
      <c r="V53" s="2">
        <f t="shared" si="359"/>
        <v>0</v>
      </c>
      <c r="W53" s="105">
        <f>VLOOKUP($B$1,'Multipliers and Adjustments'!$A$70:$I$86,TRUNC(COLUMN(W$2)/5)+2,FALSE)*SUMIFS('EPA US Data'!$I:$I,'EPA US Data'!$D:$D,'Country Selector'!$A$2,'EPA US Data'!$J:$J,$B$1,'EPA US Data'!$C:$C,W$2,'EPA US Data'!$G:$G,"&gt;="&amp;$A53,'EPA US Data'!$G:$G,"&lt;"&amp;$B53)*unit_conv*'State Downscaling Multipliers'!$B$9</f>
        <v>0</v>
      </c>
      <c r="X53" s="2">
        <f t="shared" ref="X53:AA53" si="360">W53+($AB53-$W53)/5</f>
        <v>0</v>
      </c>
      <c r="Y53" s="2">
        <f t="shared" si="360"/>
        <v>0</v>
      </c>
      <c r="Z53" s="2">
        <f t="shared" si="360"/>
        <v>0</v>
      </c>
      <c r="AA53" s="2">
        <f t="shared" si="360"/>
        <v>0</v>
      </c>
      <c r="AB53" s="105">
        <f>VLOOKUP($B$1,'Multipliers and Adjustments'!$A$70:$I$86,TRUNC(COLUMN(AB$2)/5)+2,FALSE)*SUMIFS('EPA US Data'!$I:$I,'EPA US Data'!$D:$D,'Country Selector'!$A$2,'EPA US Data'!$J:$J,$B$1,'EPA US Data'!$C:$C,AB$2,'EPA US Data'!$G:$G,"&gt;="&amp;$A53,'EPA US Data'!$G:$G,"&lt;"&amp;$B53)*unit_conv*'State Downscaling Multipliers'!$B$9</f>
        <v>0</v>
      </c>
      <c r="AC53" s="2">
        <f t="shared" ref="AC53:AF53" si="361">AB53+($AG53-$AB53)/5</f>
        <v>0</v>
      </c>
      <c r="AD53" s="2">
        <f t="shared" si="361"/>
        <v>0</v>
      </c>
      <c r="AE53" s="2">
        <f t="shared" si="361"/>
        <v>0</v>
      </c>
      <c r="AF53" s="2">
        <f t="shared" si="361"/>
        <v>0</v>
      </c>
      <c r="AG53" s="105">
        <f>VLOOKUP($B$1,'Multipliers and Adjustments'!$A$70:$I$86,TRUNC(COLUMN(AG$2)/5)+2,FALSE)*SUMIFS('EPA US Data'!$I:$I,'EPA US Data'!$D:$D,'Country Selector'!$A$2,'EPA US Data'!$J:$J,$B$1,'EPA US Data'!$C:$C,AG$2,'EPA US Data'!$G:$G,"&gt;="&amp;$A53,'EPA US Data'!$G:$G,"&lt;"&amp;$B53)*unit_conv*'State Downscaling Multipliers'!$B$9</f>
        <v>0</v>
      </c>
      <c r="AH53" s="2">
        <f t="shared" ref="AH53:AK53" si="362">AG53+($AL53-$AG53)/5</f>
        <v>0</v>
      </c>
      <c r="AI53" s="2">
        <f t="shared" si="362"/>
        <v>0</v>
      </c>
      <c r="AJ53" s="2">
        <f t="shared" si="362"/>
        <v>0</v>
      </c>
      <c r="AK53" s="2">
        <f t="shared" si="362"/>
        <v>0</v>
      </c>
      <c r="AL53" s="105">
        <f>VLOOKUP($B$1,'Multipliers and Adjustments'!$A$70:$I$86,TRUNC(COLUMN(AL$2)/5)+2,FALSE)*SUMIFS('EPA US Data'!$I:$I,'EPA US Data'!$D:$D,'Country Selector'!$A$2,'EPA US Data'!$J:$J,$B$1,'EPA US Data'!$C:$C,AL$2,'EPA US Data'!$G:$G,"&gt;="&amp;$A53,'EPA US Data'!$G:$G,"&lt;"&amp;$B53)*unit_conv*'State Downscaling Multipliers'!$B$9</f>
        <v>0</v>
      </c>
    </row>
    <row r="54" spans="1:38" ht="15.75" customHeight="1" x14ac:dyDescent="0.25">
      <c r="A54" s="49">
        <f t="shared" si="234"/>
        <v>550</v>
      </c>
      <c r="B54" s="49">
        <f t="shared" si="299"/>
        <v>600</v>
      </c>
      <c r="C54" s="105">
        <f>VLOOKUP($B$1,'Multipliers and Adjustments'!$A$70:$I$86,TRUNC(COLUMN(C$2)/5)+2,FALSE)*SUMIFS('EPA US Data'!$I:$I,'EPA US Data'!$D:$D,'Country Selector'!$A$2,'EPA US Data'!$J:$J,$B$1,'EPA US Data'!$C:$C,C$2,'EPA US Data'!$G:$G,"&gt;="&amp;$A54,'EPA US Data'!$G:$G,"&lt;"&amp;$B54)*unit_conv*'State Downscaling Multipliers'!$B$9</f>
        <v>0</v>
      </c>
      <c r="D54" s="2">
        <f t="shared" ref="D54:G54" si="363">C54+($H54-$C54)/5</f>
        <v>0</v>
      </c>
      <c r="E54" s="2">
        <f t="shared" si="363"/>
        <v>0</v>
      </c>
      <c r="F54" s="2">
        <f t="shared" si="363"/>
        <v>0</v>
      </c>
      <c r="G54" s="2">
        <f t="shared" si="363"/>
        <v>0</v>
      </c>
      <c r="H54" s="105">
        <f>VLOOKUP($B$1,'Multipliers and Adjustments'!$A$70:$I$86,TRUNC(COLUMN(H$2)/5)+2,FALSE)*SUMIFS('EPA US Data'!$I:$I,'EPA US Data'!$D:$D,'Country Selector'!$A$2,'EPA US Data'!$J:$J,$B$1,'EPA US Data'!$C:$C,H$2,'EPA US Data'!$G:$G,"&gt;="&amp;$A54,'EPA US Data'!$G:$G,"&lt;"&amp;$B54)*unit_conv*'State Downscaling Multipliers'!$B$9</f>
        <v>0</v>
      </c>
      <c r="I54" s="2">
        <f t="shared" ref="I54:L54" si="364">H54+($M54-$H54)/5</f>
        <v>0</v>
      </c>
      <c r="J54" s="2">
        <f t="shared" si="364"/>
        <v>0</v>
      </c>
      <c r="K54" s="2">
        <f t="shared" si="364"/>
        <v>0</v>
      </c>
      <c r="L54" s="2">
        <f t="shared" si="364"/>
        <v>0</v>
      </c>
      <c r="M54" s="105">
        <f>VLOOKUP($B$1,'Multipliers and Adjustments'!$A$70:$I$86,TRUNC(COLUMN(M$2)/5)+2,FALSE)*SUMIFS('EPA US Data'!$I:$I,'EPA US Data'!$D:$D,'Country Selector'!$A$2,'EPA US Data'!$J:$J,$B$1,'EPA US Data'!$C:$C,M$2,'EPA US Data'!$G:$G,"&gt;="&amp;$A54,'EPA US Data'!$G:$G,"&lt;"&amp;$B54)*unit_conv*'State Downscaling Multipliers'!$B$9</f>
        <v>0</v>
      </c>
      <c r="N54" s="2">
        <f t="shared" ref="N54:Q54" si="365">M54+($R54-$M54)/5</f>
        <v>0</v>
      </c>
      <c r="O54" s="2">
        <f t="shared" si="365"/>
        <v>0</v>
      </c>
      <c r="P54" s="2">
        <f t="shared" si="365"/>
        <v>0</v>
      </c>
      <c r="Q54" s="2">
        <f t="shared" si="365"/>
        <v>0</v>
      </c>
      <c r="R54" s="105">
        <f>VLOOKUP($B$1,'Multipliers and Adjustments'!$A$70:$I$86,TRUNC(COLUMN(R$2)/5)+2,FALSE)*SUMIFS('EPA US Data'!$I:$I,'EPA US Data'!$D:$D,'Country Selector'!$A$2,'EPA US Data'!$J:$J,$B$1,'EPA US Data'!$C:$C,R$2,'EPA US Data'!$G:$G,"&gt;="&amp;$A54,'EPA US Data'!$G:$G,"&lt;"&amp;$B54)*unit_conv*'State Downscaling Multipliers'!$B$9</f>
        <v>0</v>
      </c>
      <c r="S54" s="2">
        <f t="shared" ref="S54:V54" si="366">R54+($W54-$R54)/5</f>
        <v>0</v>
      </c>
      <c r="T54" s="2">
        <f t="shared" si="366"/>
        <v>0</v>
      </c>
      <c r="U54" s="2">
        <f t="shared" si="366"/>
        <v>0</v>
      </c>
      <c r="V54" s="2">
        <f t="shared" si="366"/>
        <v>0</v>
      </c>
      <c r="W54" s="105">
        <f>VLOOKUP($B$1,'Multipliers and Adjustments'!$A$70:$I$86,TRUNC(COLUMN(W$2)/5)+2,FALSE)*SUMIFS('EPA US Data'!$I:$I,'EPA US Data'!$D:$D,'Country Selector'!$A$2,'EPA US Data'!$J:$J,$B$1,'EPA US Data'!$C:$C,W$2,'EPA US Data'!$G:$G,"&gt;="&amp;$A54,'EPA US Data'!$G:$G,"&lt;"&amp;$B54)*unit_conv*'State Downscaling Multipliers'!$B$9</f>
        <v>0</v>
      </c>
      <c r="X54" s="2">
        <f t="shared" ref="X54:AA54" si="367">W54+($AB54-$W54)/5</f>
        <v>0</v>
      </c>
      <c r="Y54" s="2">
        <f t="shared" si="367"/>
        <v>0</v>
      </c>
      <c r="Z54" s="2">
        <f t="shared" si="367"/>
        <v>0</v>
      </c>
      <c r="AA54" s="2">
        <f t="shared" si="367"/>
        <v>0</v>
      </c>
      <c r="AB54" s="105">
        <f>VLOOKUP($B$1,'Multipliers and Adjustments'!$A$70:$I$86,TRUNC(COLUMN(AB$2)/5)+2,FALSE)*SUMIFS('EPA US Data'!$I:$I,'EPA US Data'!$D:$D,'Country Selector'!$A$2,'EPA US Data'!$J:$J,$B$1,'EPA US Data'!$C:$C,AB$2,'EPA US Data'!$G:$G,"&gt;="&amp;$A54,'EPA US Data'!$G:$G,"&lt;"&amp;$B54)*unit_conv*'State Downscaling Multipliers'!$B$9</f>
        <v>0</v>
      </c>
      <c r="AC54" s="2">
        <f t="shared" ref="AC54:AF54" si="368">AB54+($AG54-$AB54)/5</f>
        <v>0</v>
      </c>
      <c r="AD54" s="2">
        <f t="shared" si="368"/>
        <v>0</v>
      </c>
      <c r="AE54" s="2">
        <f t="shared" si="368"/>
        <v>0</v>
      </c>
      <c r="AF54" s="2">
        <f t="shared" si="368"/>
        <v>0</v>
      </c>
      <c r="AG54" s="105">
        <f>VLOOKUP($B$1,'Multipliers and Adjustments'!$A$70:$I$86,TRUNC(COLUMN(AG$2)/5)+2,FALSE)*SUMIFS('EPA US Data'!$I:$I,'EPA US Data'!$D:$D,'Country Selector'!$A$2,'EPA US Data'!$J:$J,$B$1,'EPA US Data'!$C:$C,AG$2,'EPA US Data'!$G:$G,"&gt;="&amp;$A54,'EPA US Data'!$G:$G,"&lt;"&amp;$B54)*unit_conv*'State Downscaling Multipliers'!$B$9</f>
        <v>0</v>
      </c>
      <c r="AH54" s="2">
        <f t="shared" ref="AH54:AK54" si="369">AG54+($AL54-$AG54)/5</f>
        <v>0</v>
      </c>
      <c r="AI54" s="2">
        <f t="shared" si="369"/>
        <v>0</v>
      </c>
      <c r="AJ54" s="2">
        <f t="shared" si="369"/>
        <v>0</v>
      </c>
      <c r="AK54" s="2">
        <f t="shared" si="369"/>
        <v>0</v>
      </c>
      <c r="AL54" s="105">
        <f>VLOOKUP($B$1,'Multipliers and Adjustments'!$A$70:$I$86,TRUNC(COLUMN(AL$2)/5)+2,FALSE)*SUMIFS('EPA US Data'!$I:$I,'EPA US Data'!$D:$D,'Country Selector'!$A$2,'EPA US Data'!$J:$J,$B$1,'EPA US Data'!$C:$C,AL$2,'EPA US Data'!$G:$G,"&gt;="&amp;$A54,'EPA US Data'!$G:$G,"&lt;"&amp;$B54)*unit_conv*'State Downscaling Multipliers'!$B$9</f>
        <v>0</v>
      </c>
    </row>
    <row r="55" spans="1:38" ht="15.75" customHeight="1" x14ac:dyDescent="0.25">
      <c r="A55" s="49">
        <f t="shared" si="234"/>
        <v>600</v>
      </c>
      <c r="B55" s="49">
        <f t="shared" si="299"/>
        <v>650</v>
      </c>
      <c r="C55" s="105">
        <f>VLOOKUP($B$1,'Multipliers and Adjustments'!$A$70:$I$86,TRUNC(COLUMN(C$2)/5)+2,FALSE)*SUMIFS('EPA US Data'!$I:$I,'EPA US Data'!$D:$D,'Country Selector'!$A$2,'EPA US Data'!$J:$J,$B$1,'EPA US Data'!$C:$C,C$2,'EPA US Data'!$G:$G,"&gt;="&amp;$A55,'EPA US Data'!$G:$G,"&lt;"&amp;$B55)*unit_conv*'State Downscaling Multipliers'!$B$9</f>
        <v>0</v>
      </c>
      <c r="D55" s="2">
        <f t="shared" ref="D55:G55" si="370">C55+($H55-$C55)/5</f>
        <v>0</v>
      </c>
      <c r="E55" s="2">
        <f t="shared" si="370"/>
        <v>0</v>
      </c>
      <c r="F55" s="2">
        <f t="shared" si="370"/>
        <v>0</v>
      </c>
      <c r="G55" s="2">
        <f t="shared" si="370"/>
        <v>0</v>
      </c>
      <c r="H55" s="105">
        <f>VLOOKUP($B$1,'Multipliers and Adjustments'!$A$70:$I$86,TRUNC(COLUMN(H$2)/5)+2,FALSE)*SUMIFS('EPA US Data'!$I:$I,'EPA US Data'!$D:$D,'Country Selector'!$A$2,'EPA US Data'!$J:$J,$B$1,'EPA US Data'!$C:$C,H$2,'EPA US Data'!$G:$G,"&gt;="&amp;$A55,'EPA US Data'!$G:$G,"&lt;"&amp;$B55)*unit_conv*'State Downscaling Multipliers'!$B$9</f>
        <v>0</v>
      </c>
      <c r="I55" s="2">
        <f t="shared" ref="I55:L55" si="371">H55+($M55-$H55)/5</f>
        <v>0</v>
      </c>
      <c r="J55" s="2">
        <f t="shared" si="371"/>
        <v>0</v>
      </c>
      <c r="K55" s="2">
        <f t="shared" si="371"/>
        <v>0</v>
      </c>
      <c r="L55" s="2">
        <f t="shared" si="371"/>
        <v>0</v>
      </c>
      <c r="M55" s="105">
        <f>VLOOKUP($B$1,'Multipliers and Adjustments'!$A$70:$I$86,TRUNC(COLUMN(M$2)/5)+2,FALSE)*SUMIFS('EPA US Data'!$I:$I,'EPA US Data'!$D:$D,'Country Selector'!$A$2,'EPA US Data'!$J:$J,$B$1,'EPA US Data'!$C:$C,M$2,'EPA US Data'!$G:$G,"&gt;="&amp;$A55,'EPA US Data'!$G:$G,"&lt;"&amp;$B55)*unit_conv*'State Downscaling Multipliers'!$B$9</f>
        <v>0</v>
      </c>
      <c r="N55" s="2">
        <f t="shared" ref="N55:Q55" si="372">M55+($R55-$M55)/5</f>
        <v>0</v>
      </c>
      <c r="O55" s="2">
        <f t="shared" si="372"/>
        <v>0</v>
      </c>
      <c r="P55" s="2">
        <f t="shared" si="372"/>
        <v>0</v>
      </c>
      <c r="Q55" s="2">
        <f t="shared" si="372"/>
        <v>0</v>
      </c>
      <c r="R55" s="105">
        <f>VLOOKUP($B$1,'Multipliers and Adjustments'!$A$70:$I$86,TRUNC(COLUMN(R$2)/5)+2,FALSE)*SUMIFS('EPA US Data'!$I:$I,'EPA US Data'!$D:$D,'Country Selector'!$A$2,'EPA US Data'!$J:$J,$B$1,'EPA US Data'!$C:$C,R$2,'EPA US Data'!$G:$G,"&gt;="&amp;$A55,'EPA US Data'!$G:$G,"&lt;"&amp;$B55)*unit_conv*'State Downscaling Multipliers'!$B$9</f>
        <v>0</v>
      </c>
      <c r="S55" s="2">
        <f t="shared" ref="S55:V55" si="373">R55+($W55-$R55)/5</f>
        <v>0</v>
      </c>
      <c r="T55" s="2">
        <f t="shared" si="373"/>
        <v>0</v>
      </c>
      <c r="U55" s="2">
        <f t="shared" si="373"/>
        <v>0</v>
      </c>
      <c r="V55" s="2">
        <f t="shared" si="373"/>
        <v>0</v>
      </c>
      <c r="W55" s="105">
        <f>VLOOKUP($B$1,'Multipliers and Adjustments'!$A$70:$I$86,TRUNC(COLUMN(W$2)/5)+2,FALSE)*SUMIFS('EPA US Data'!$I:$I,'EPA US Data'!$D:$D,'Country Selector'!$A$2,'EPA US Data'!$J:$J,$B$1,'EPA US Data'!$C:$C,W$2,'EPA US Data'!$G:$G,"&gt;="&amp;$A55,'EPA US Data'!$G:$G,"&lt;"&amp;$B55)*unit_conv*'State Downscaling Multipliers'!$B$9</f>
        <v>0</v>
      </c>
      <c r="X55" s="2">
        <f t="shared" ref="X55:AA55" si="374">W55+($AB55-$W55)/5</f>
        <v>0</v>
      </c>
      <c r="Y55" s="2">
        <f t="shared" si="374"/>
        <v>0</v>
      </c>
      <c r="Z55" s="2">
        <f t="shared" si="374"/>
        <v>0</v>
      </c>
      <c r="AA55" s="2">
        <f t="shared" si="374"/>
        <v>0</v>
      </c>
      <c r="AB55" s="105">
        <f>VLOOKUP($B$1,'Multipliers and Adjustments'!$A$70:$I$86,TRUNC(COLUMN(AB$2)/5)+2,FALSE)*SUMIFS('EPA US Data'!$I:$I,'EPA US Data'!$D:$D,'Country Selector'!$A$2,'EPA US Data'!$J:$J,$B$1,'EPA US Data'!$C:$C,AB$2,'EPA US Data'!$G:$G,"&gt;="&amp;$A55,'EPA US Data'!$G:$G,"&lt;"&amp;$B55)*unit_conv*'State Downscaling Multipliers'!$B$9</f>
        <v>0</v>
      </c>
      <c r="AC55" s="2">
        <f t="shared" ref="AC55:AF55" si="375">AB55+($AG55-$AB55)/5</f>
        <v>0</v>
      </c>
      <c r="AD55" s="2">
        <f t="shared" si="375"/>
        <v>0</v>
      </c>
      <c r="AE55" s="2">
        <f t="shared" si="375"/>
        <v>0</v>
      </c>
      <c r="AF55" s="2">
        <f t="shared" si="375"/>
        <v>0</v>
      </c>
      <c r="AG55" s="105">
        <f>VLOOKUP($B$1,'Multipliers and Adjustments'!$A$70:$I$86,TRUNC(COLUMN(AG$2)/5)+2,FALSE)*SUMIFS('EPA US Data'!$I:$I,'EPA US Data'!$D:$D,'Country Selector'!$A$2,'EPA US Data'!$J:$J,$B$1,'EPA US Data'!$C:$C,AG$2,'EPA US Data'!$G:$G,"&gt;="&amp;$A55,'EPA US Data'!$G:$G,"&lt;"&amp;$B55)*unit_conv*'State Downscaling Multipliers'!$B$9</f>
        <v>0</v>
      </c>
      <c r="AH55" s="2">
        <f t="shared" ref="AH55:AK55" si="376">AG55+($AL55-$AG55)/5</f>
        <v>0</v>
      </c>
      <c r="AI55" s="2">
        <f t="shared" si="376"/>
        <v>0</v>
      </c>
      <c r="AJ55" s="2">
        <f t="shared" si="376"/>
        <v>0</v>
      </c>
      <c r="AK55" s="2">
        <f t="shared" si="376"/>
        <v>0</v>
      </c>
      <c r="AL55" s="105">
        <f>VLOOKUP($B$1,'Multipliers and Adjustments'!$A$70:$I$86,TRUNC(COLUMN(AL$2)/5)+2,FALSE)*SUMIFS('EPA US Data'!$I:$I,'EPA US Data'!$D:$D,'Country Selector'!$A$2,'EPA US Data'!$J:$J,$B$1,'EPA US Data'!$C:$C,AL$2,'EPA US Data'!$G:$G,"&gt;="&amp;$A55,'EPA US Data'!$G:$G,"&lt;"&amp;$B55)*unit_conv*'State Downscaling Multipliers'!$B$9</f>
        <v>0</v>
      </c>
    </row>
    <row r="56" spans="1:38" ht="15.75" customHeight="1" x14ac:dyDescent="0.25">
      <c r="A56" s="49">
        <f t="shared" si="234"/>
        <v>650</v>
      </c>
      <c r="B56" s="49">
        <f t="shared" si="299"/>
        <v>700</v>
      </c>
      <c r="C56" s="105">
        <f>VLOOKUP($B$1,'Multipliers and Adjustments'!$A$70:$I$86,TRUNC(COLUMN(C$2)/5)+2,FALSE)*SUMIFS('EPA US Data'!$I:$I,'EPA US Data'!$D:$D,'Country Selector'!$A$2,'EPA US Data'!$J:$J,$B$1,'EPA US Data'!$C:$C,C$2,'EPA US Data'!$G:$G,"&gt;="&amp;$A56,'EPA US Data'!$G:$G,"&lt;"&amp;$B56)*unit_conv*'State Downscaling Multipliers'!$B$9</f>
        <v>0</v>
      </c>
      <c r="D56" s="2">
        <f t="shared" ref="D56:G56" si="377">C56+($H56-$C56)/5</f>
        <v>0</v>
      </c>
      <c r="E56" s="2">
        <f t="shared" si="377"/>
        <v>0</v>
      </c>
      <c r="F56" s="2">
        <f t="shared" si="377"/>
        <v>0</v>
      </c>
      <c r="G56" s="2">
        <f t="shared" si="377"/>
        <v>0</v>
      </c>
      <c r="H56" s="105">
        <f>VLOOKUP($B$1,'Multipliers and Adjustments'!$A$70:$I$86,TRUNC(COLUMN(H$2)/5)+2,FALSE)*SUMIFS('EPA US Data'!$I:$I,'EPA US Data'!$D:$D,'Country Selector'!$A$2,'EPA US Data'!$J:$J,$B$1,'EPA US Data'!$C:$C,H$2,'EPA US Data'!$G:$G,"&gt;="&amp;$A56,'EPA US Data'!$G:$G,"&lt;"&amp;$B56)*unit_conv*'State Downscaling Multipliers'!$B$9</f>
        <v>0</v>
      </c>
      <c r="I56" s="2">
        <f t="shared" ref="I56:L56" si="378">H56+($M56-$H56)/5</f>
        <v>0</v>
      </c>
      <c r="J56" s="2">
        <f t="shared" si="378"/>
        <v>0</v>
      </c>
      <c r="K56" s="2">
        <f t="shared" si="378"/>
        <v>0</v>
      </c>
      <c r="L56" s="2">
        <f t="shared" si="378"/>
        <v>0</v>
      </c>
      <c r="M56" s="105">
        <f>VLOOKUP($B$1,'Multipliers and Adjustments'!$A$70:$I$86,TRUNC(COLUMN(M$2)/5)+2,FALSE)*SUMIFS('EPA US Data'!$I:$I,'EPA US Data'!$D:$D,'Country Selector'!$A$2,'EPA US Data'!$J:$J,$B$1,'EPA US Data'!$C:$C,M$2,'EPA US Data'!$G:$G,"&gt;="&amp;$A56,'EPA US Data'!$G:$G,"&lt;"&amp;$B56)*unit_conv*'State Downscaling Multipliers'!$B$9</f>
        <v>0</v>
      </c>
      <c r="N56" s="2">
        <f t="shared" ref="N56:Q56" si="379">M56+($R56-$M56)/5</f>
        <v>0</v>
      </c>
      <c r="O56" s="2">
        <f t="shared" si="379"/>
        <v>0</v>
      </c>
      <c r="P56" s="2">
        <f t="shared" si="379"/>
        <v>0</v>
      </c>
      <c r="Q56" s="2">
        <f t="shared" si="379"/>
        <v>0</v>
      </c>
      <c r="R56" s="105">
        <f>VLOOKUP($B$1,'Multipliers and Adjustments'!$A$70:$I$86,TRUNC(COLUMN(R$2)/5)+2,FALSE)*SUMIFS('EPA US Data'!$I:$I,'EPA US Data'!$D:$D,'Country Selector'!$A$2,'EPA US Data'!$J:$J,$B$1,'EPA US Data'!$C:$C,R$2,'EPA US Data'!$G:$G,"&gt;="&amp;$A56,'EPA US Data'!$G:$G,"&lt;"&amp;$B56)*unit_conv*'State Downscaling Multipliers'!$B$9</f>
        <v>0</v>
      </c>
      <c r="S56" s="2">
        <f t="shared" ref="S56:V56" si="380">R56+($W56-$R56)/5</f>
        <v>0</v>
      </c>
      <c r="T56" s="2">
        <f t="shared" si="380"/>
        <v>0</v>
      </c>
      <c r="U56" s="2">
        <f t="shared" si="380"/>
        <v>0</v>
      </c>
      <c r="V56" s="2">
        <f t="shared" si="380"/>
        <v>0</v>
      </c>
      <c r="W56" s="105">
        <f>VLOOKUP($B$1,'Multipliers and Adjustments'!$A$70:$I$86,TRUNC(COLUMN(W$2)/5)+2,FALSE)*SUMIFS('EPA US Data'!$I:$I,'EPA US Data'!$D:$D,'Country Selector'!$A$2,'EPA US Data'!$J:$J,$B$1,'EPA US Data'!$C:$C,W$2,'EPA US Data'!$G:$G,"&gt;="&amp;$A56,'EPA US Data'!$G:$G,"&lt;"&amp;$B56)*unit_conv*'State Downscaling Multipliers'!$B$9</f>
        <v>0</v>
      </c>
      <c r="X56" s="2">
        <f t="shared" ref="X56:AA56" si="381">W56+($AB56-$W56)/5</f>
        <v>0</v>
      </c>
      <c r="Y56" s="2">
        <f t="shared" si="381"/>
        <v>0</v>
      </c>
      <c r="Z56" s="2">
        <f t="shared" si="381"/>
        <v>0</v>
      </c>
      <c r="AA56" s="2">
        <f t="shared" si="381"/>
        <v>0</v>
      </c>
      <c r="AB56" s="105">
        <f>VLOOKUP($B$1,'Multipliers and Adjustments'!$A$70:$I$86,TRUNC(COLUMN(AB$2)/5)+2,FALSE)*SUMIFS('EPA US Data'!$I:$I,'EPA US Data'!$D:$D,'Country Selector'!$A$2,'EPA US Data'!$J:$J,$B$1,'EPA US Data'!$C:$C,AB$2,'EPA US Data'!$G:$G,"&gt;="&amp;$A56,'EPA US Data'!$G:$G,"&lt;"&amp;$B56)*unit_conv*'State Downscaling Multipliers'!$B$9</f>
        <v>0</v>
      </c>
      <c r="AC56" s="2">
        <f t="shared" ref="AC56:AF56" si="382">AB56+($AG56-$AB56)/5</f>
        <v>0</v>
      </c>
      <c r="AD56" s="2">
        <f t="shared" si="382"/>
        <v>0</v>
      </c>
      <c r="AE56" s="2">
        <f t="shared" si="382"/>
        <v>0</v>
      </c>
      <c r="AF56" s="2">
        <f t="shared" si="382"/>
        <v>0</v>
      </c>
      <c r="AG56" s="105">
        <f>VLOOKUP($B$1,'Multipliers and Adjustments'!$A$70:$I$86,TRUNC(COLUMN(AG$2)/5)+2,FALSE)*SUMIFS('EPA US Data'!$I:$I,'EPA US Data'!$D:$D,'Country Selector'!$A$2,'EPA US Data'!$J:$J,$B$1,'EPA US Data'!$C:$C,AG$2,'EPA US Data'!$G:$G,"&gt;="&amp;$A56,'EPA US Data'!$G:$G,"&lt;"&amp;$B56)*unit_conv*'State Downscaling Multipliers'!$B$9</f>
        <v>0</v>
      </c>
      <c r="AH56" s="2">
        <f t="shared" ref="AH56:AK56" si="383">AG56+($AL56-$AG56)/5</f>
        <v>0</v>
      </c>
      <c r="AI56" s="2">
        <f t="shared" si="383"/>
        <v>0</v>
      </c>
      <c r="AJ56" s="2">
        <f t="shared" si="383"/>
        <v>0</v>
      </c>
      <c r="AK56" s="2">
        <f t="shared" si="383"/>
        <v>0</v>
      </c>
      <c r="AL56" s="105">
        <f>VLOOKUP($B$1,'Multipliers and Adjustments'!$A$70:$I$86,TRUNC(COLUMN(AL$2)/5)+2,FALSE)*SUMIFS('EPA US Data'!$I:$I,'EPA US Data'!$D:$D,'Country Selector'!$A$2,'EPA US Data'!$J:$J,$B$1,'EPA US Data'!$C:$C,AL$2,'EPA US Data'!$G:$G,"&gt;="&amp;$A56,'EPA US Data'!$G:$G,"&lt;"&amp;$B56)*unit_conv*'State Downscaling Multipliers'!$B$9</f>
        <v>0</v>
      </c>
    </row>
    <row r="57" spans="1:38" ht="15.75" customHeight="1" x14ac:dyDescent="0.25">
      <c r="A57" s="49">
        <f t="shared" si="234"/>
        <v>700</v>
      </c>
      <c r="B57" s="49">
        <f t="shared" si="299"/>
        <v>750</v>
      </c>
      <c r="C57" s="105">
        <f>VLOOKUP($B$1,'Multipliers and Adjustments'!$A$70:$I$86,TRUNC(COLUMN(C$2)/5)+2,FALSE)*SUMIFS('EPA US Data'!$I:$I,'EPA US Data'!$D:$D,'Country Selector'!$A$2,'EPA US Data'!$J:$J,$B$1,'EPA US Data'!$C:$C,C$2,'EPA US Data'!$G:$G,"&gt;="&amp;$A57,'EPA US Data'!$G:$G,"&lt;"&amp;$B57)*unit_conv*'State Downscaling Multipliers'!$B$9</f>
        <v>0</v>
      </c>
      <c r="D57" s="2">
        <f t="shared" ref="D57:G57" si="384">C57+($H57-$C57)/5</f>
        <v>0</v>
      </c>
      <c r="E57" s="2">
        <f t="shared" si="384"/>
        <v>0</v>
      </c>
      <c r="F57" s="2">
        <f t="shared" si="384"/>
        <v>0</v>
      </c>
      <c r="G57" s="2">
        <f t="shared" si="384"/>
        <v>0</v>
      </c>
      <c r="H57" s="105">
        <f>VLOOKUP($B$1,'Multipliers and Adjustments'!$A$70:$I$86,TRUNC(COLUMN(H$2)/5)+2,FALSE)*SUMIFS('EPA US Data'!$I:$I,'EPA US Data'!$D:$D,'Country Selector'!$A$2,'EPA US Data'!$J:$J,$B$1,'EPA US Data'!$C:$C,H$2,'EPA US Data'!$G:$G,"&gt;="&amp;$A57,'EPA US Data'!$G:$G,"&lt;"&amp;$B57)*unit_conv*'State Downscaling Multipliers'!$B$9</f>
        <v>0</v>
      </c>
      <c r="I57" s="2">
        <f t="shared" ref="I57:L57" si="385">H57+($M57-$H57)/5</f>
        <v>0</v>
      </c>
      <c r="J57" s="2">
        <f t="shared" si="385"/>
        <v>0</v>
      </c>
      <c r="K57" s="2">
        <f t="shared" si="385"/>
        <v>0</v>
      </c>
      <c r="L57" s="2">
        <f t="shared" si="385"/>
        <v>0</v>
      </c>
      <c r="M57" s="105">
        <f>VLOOKUP($B$1,'Multipliers and Adjustments'!$A$70:$I$86,TRUNC(COLUMN(M$2)/5)+2,FALSE)*SUMIFS('EPA US Data'!$I:$I,'EPA US Data'!$D:$D,'Country Selector'!$A$2,'EPA US Data'!$J:$J,$B$1,'EPA US Data'!$C:$C,M$2,'EPA US Data'!$G:$G,"&gt;="&amp;$A57,'EPA US Data'!$G:$G,"&lt;"&amp;$B57)*unit_conv*'State Downscaling Multipliers'!$B$9</f>
        <v>0</v>
      </c>
      <c r="N57" s="2">
        <f t="shared" ref="N57:Q57" si="386">M57+($R57-$M57)/5</f>
        <v>0</v>
      </c>
      <c r="O57" s="2">
        <f t="shared" si="386"/>
        <v>0</v>
      </c>
      <c r="P57" s="2">
        <f t="shared" si="386"/>
        <v>0</v>
      </c>
      <c r="Q57" s="2">
        <f t="shared" si="386"/>
        <v>0</v>
      </c>
      <c r="R57" s="105">
        <f>VLOOKUP($B$1,'Multipliers and Adjustments'!$A$70:$I$86,TRUNC(COLUMN(R$2)/5)+2,FALSE)*SUMIFS('EPA US Data'!$I:$I,'EPA US Data'!$D:$D,'Country Selector'!$A$2,'EPA US Data'!$J:$J,$B$1,'EPA US Data'!$C:$C,R$2,'EPA US Data'!$G:$G,"&gt;="&amp;$A57,'EPA US Data'!$G:$G,"&lt;"&amp;$B57)*unit_conv*'State Downscaling Multipliers'!$B$9</f>
        <v>0</v>
      </c>
      <c r="S57" s="2">
        <f t="shared" ref="S57:V57" si="387">R57+($W57-$R57)/5</f>
        <v>0</v>
      </c>
      <c r="T57" s="2">
        <f t="shared" si="387"/>
        <v>0</v>
      </c>
      <c r="U57" s="2">
        <f t="shared" si="387"/>
        <v>0</v>
      </c>
      <c r="V57" s="2">
        <f t="shared" si="387"/>
        <v>0</v>
      </c>
      <c r="W57" s="105">
        <f>VLOOKUP($B$1,'Multipliers and Adjustments'!$A$70:$I$86,TRUNC(COLUMN(W$2)/5)+2,FALSE)*SUMIFS('EPA US Data'!$I:$I,'EPA US Data'!$D:$D,'Country Selector'!$A$2,'EPA US Data'!$J:$J,$B$1,'EPA US Data'!$C:$C,W$2,'EPA US Data'!$G:$G,"&gt;="&amp;$A57,'EPA US Data'!$G:$G,"&lt;"&amp;$B57)*unit_conv*'State Downscaling Multipliers'!$B$9</f>
        <v>0</v>
      </c>
      <c r="X57" s="2">
        <f t="shared" ref="X57:AA57" si="388">W57+($AB57-$W57)/5</f>
        <v>0</v>
      </c>
      <c r="Y57" s="2">
        <f t="shared" si="388"/>
        <v>0</v>
      </c>
      <c r="Z57" s="2">
        <f t="shared" si="388"/>
        <v>0</v>
      </c>
      <c r="AA57" s="2">
        <f t="shared" si="388"/>
        <v>0</v>
      </c>
      <c r="AB57" s="105">
        <f>VLOOKUP($B$1,'Multipliers and Adjustments'!$A$70:$I$86,TRUNC(COLUMN(AB$2)/5)+2,FALSE)*SUMIFS('EPA US Data'!$I:$I,'EPA US Data'!$D:$D,'Country Selector'!$A$2,'EPA US Data'!$J:$J,$B$1,'EPA US Data'!$C:$C,AB$2,'EPA US Data'!$G:$G,"&gt;="&amp;$A57,'EPA US Data'!$G:$G,"&lt;"&amp;$B57)*unit_conv*'State Downscaling Multipliers'!$B$9</f>
        <v>0</v>
      </c>
      <c r="AC57" s="2">
        <f t="shared" ref="AC57:AF57" si="389">AB57+($AG57-$AB57)/5</f>
        <v>0</v>
      </c>
      <c r="AD57" s="2">
        <f t="shared" si="389"/>
        <v>0</v>
      </c>
      <c r="AE57" s="2">
        <f t="shared" si="389"/>
        <v>0</v>
      </c>
      <c r="AF57" s="2">
        <f t="shared" si="389"/>
        <v>0</v>
      </c>
      <c r="AG57" s="105">
        <f>VLOOKUP($B$1,'Multipliers and Adjustments'!$A$70:$I$86,TRUNC(COLUMN(AG$2)/5)+2,FALSE)*SUMIFS('EPA US Data'!$I:$I,'EPA US Data'!$D:$D,'Country Selector'!$A$2,'EPA US Data'!$J:$J,$B$1,'EPA US Data'!$C:$C,AG$2,'EPA US Data'!$G:$G,"&gt;="&amp;$A57,'EPA US Data'!$G:$G,"&lt;"&amp;$B57)*unit_conv*'State Downscaling Multipliers'!$B$9</f>
        <v>0</v>
      </c>
      <c r="AH57" s="2">
        <f t="shared" ref="AH57:AK57" si="390">AG57+($AL57-$AG57)/5</f>
        <v>0</v>
      </c>
      <c r="AI57" s="2">
        <f t="shared" si="390"/>
        <v>0</v>
      </c>
      <c r="AJ57" s="2">
        <f t="shared" si="390"/>
        <v>0</v>
      </c>
      <c r="AK57" s="2">
        <f t="shared" si="390"/>
        <v>0</v>
      </c>
      <c r="AL57" s="105">
        <f>VLOOKUP($B$1,'Multipliers and Adjustments'!$A$70:$I$86,TRUNC(COLUMN(AL$2)/5)+2,FALSE)*SUMIFS('EPA US Data'!$I:$I,'EPA US Data'!$D:$D,'Country Selector'!$A$2,'EPA US Data'!$J:$J,$B$1,'EPA US Data'!$C:$C,AL$2,'EPA US Data'!$G:$G,"&gt;="&amp;$A57,'EPA US Data'!$G:$G,"&lt;"&amp;$B57)*unit_conv*'State Downscaling Multipliers'!$B$9</f>
        <v>0</v>
      </c>
    </row>
    <row r="58" spans="1:38" ht="15.75" customHeight="1" x14ac:dyDescent="0.25">
      <c r="A58" s="49">
        <f t="shared" si="234"/>
        <v>750</v>
      </c>
      <c r="B58" s="49">
        <f t="shared" si="299"/>
        <v>800</v>
      </c>
      <c r="C58" s="105">
        <f>VLOOKUP($B$1,'Multipliers and Adjustments'!$A$70:$I$86,TRUNC(COLUMN(C$2)/5)+2,FALSE)*SUMIFS('EPA US Data'!$I:$I,'EPA US Data'!$D:$D,'Country Selector'!$A$2,'EPA US Data'!$J:$J,$B$1,'EPA US Data'!$C:$C,C$2,'EPA US Data'!$G:$G,"&gt;="&amp;$A58,'EPA US Data'!$G:$G,"&lt;"&amp;$B58)*unit_conv*'State Downscaling Multipliers'!$B$9</f>
        <v>0</v>
      </c>
      <c r="D58" s="2">
        <f t="shared" ref="D58:G58" si="391">C58+($H58-$C58)/5</f>
        <v>0</v>
      </c>
      <c r="E58" s="2">
        <f t="shared" si="391"/>
        <v>0</v>
      </c>
      <c r="F58" s="2">
        <f t="shared" si="391"/>
        <v>0</v>
      </c>
      <c r="G58" s="2">
        <f t="shared" si="391"/>
        <v>0</v>
      </c>
      <c r="H58" s="105">
        <f>VLOOKUP($B$1,'Multipliers and Adjustments'!$A$70:$I$86,TRUNC(COLUMN(H$2)/5)+2,FALSE)*SUMIFS('EPA US Data'!$I:$I,'EPA US Data'!$D:$D,'Country Selector'!$A$2,'EPA US Data'!$J:$J,$B$1,'EPA US Data'!$C:$C,H$2,'EPA US Data'!$G:$G,"&gt;="&amp;$A58,'EPA US Data'!$G:$G,"&lt;"&amp;$B58)*unit_conv*'State Downscaling Multipliers'!$B$9</f>
        <v>0</v>
      </c>
      <c r="I58" s="2">
        <f t="shared" ref="I58:L58" si="392">H58+($M58-$H58)/5</f>
        <v>0</v>
      </c>
      <c r="J58" s="2">
        <f t="shared" si="392"/>
        <v>0</v>
      </c>
      <c r="K58" s="2">
        <f t="shared" si="392"/>
        <v>0</v>
      </c>
      <c r="L58" s="2">
        <f t="shared" si="392"/>
        <v>0</v>
      </c>
      <c r="M58" s="105">
        <f>VLOOKUP($B$1,'Multipliers and Adjustments'!$A$70:$I$86,TRUNC(COLUMN(M$2)/5)+2,FALSE)*SUMIFS('EPA US Data'!$I:$I,'EPA US Data'!$D:$D,'Country Selector'!$A$2,'EPA US Data'!$J:$J,$B$1,'EPA US Data'!$C:$C,M$2,'EPA US Data'!$G:$G,"&gt;="&amp;$A58,'EPA US Data'!$G:$G,"&lt;"&amp;$B58)*unit_conv*'State Downscaling Multipliers'!$B$9</f>
        <v>0</v>
      </c>
      <c r="N58" s="2">
        <f t="shared" ref="N58:Q58" si="393">M58+($R58-$M58)/5</f>
        <v>0</v>
      </c>
      <c r="O58" s="2">
        <f t="shared" si="393"/>
        <v>0</v>
      </c>
      <c r="P58" s="2">
        <f t="shared" si="393"/>
        <v>0</v>
      </c>
      <c r="Q58" s="2">
        <f t="shared" si="393"/>
        <v>0</v>
      </c>
      <c r="R58" s="105">
        <f>VLOOKUP($B$1,'Multipliers and Adjustments'!$A$70:$I$86,TRUNC(COLUMN(R$2)/5)+2,FALSE)*SUMIFS('EPA US Data'!$I:$I,'EPA US Data'!$D:$D,'Country Selector'!$A$2,'EPA US Data'!$J:$J,$B$1,'EPA US Data'!$C:$C,R$2,'EPA US Data'!$G:$G,"&gt;="&amp;$A58,'EPA US Data'!$G:$G,"&lt;"&amp;$B58)*unit_conv*'State Downscaling Multipliers'!$B$9</f>
        <v>0</v>
      </c>
      <c r="S58" s="2">
        <f t="shared" ref="S58:V58" si="394">R58+($W58-$R58)/5</f>
        <v>0</v>
      </c>
      <c r="T58" s="2">
        <f t="shared" si="394"/>
        <v>0</v>
      </c>
      <c r="U58" s="2">
        <f t="shared" si="394"/>
        <v>0</v>
      </c>
      <c r="V58" s="2">
        <f t="shared" si="394"/>
        <v>0</v>
      </c>
      <c r="W58" s="105">
        <f>VLOOKUP($B$1,'Multipliers and Adjustments'!$A$70:$I$86,TRUNC(COLUMN(W$2)/5)+2,FALSE)*SUMIFS('EPA US Data'!$I:$I,'EPA US Data'!$D:$D,'Country Selector'!$A$2,'EPA US Data'!$J:$J,$B$1,'EPA US Data'!$C:$C,W$2,'EPA US Data'!$G:$G,"&gt;="&amp;$A58,'EPA US Data'!$G:$G,"&lt;"&amp;$B58)*unit_conv*'State Downscaling Multipliers'!$B$9</f>
        <v>0</v>
      </c>
      <c r="X58" s="2">
        <f t="shared" ref="X58:AA58" si="395">W58+($AB58-$W58)/5</f>
        <v>0</v>
      </c>
      <c r="Y58" s="2">
        <f t="shared" si="395"/>
        <v>0</v>
      </c>
      <c r="Z58" s="2">
        <f t="shared" si="395"/>
        <v>0</v>
      </c>
      <c r="AA58" s="2">
        <f t="shared" si="395"/>
        <v>0</v>
      </c>
      <c r="AB58" s="105">
        <f>VLOOKUP($B$1,'Multipliers and Adjustments'!$A$70:$I$86,TRUNC(COLUMN(AB$2)/5)+2,FALSE)*SUMIFS('EPA US Data'!$I:$I,'EPA US Data'!$D:$D,'Country Selector'!$A$2,'EPA US Data'!$J:$J,$B$1,'EPA US Data'!$C:$C,AB$2,'EPA US Data'!$G:$G,"&gt;="&amp;$A58,'EPA US Data'!$G:$G,"&lt;"&amp;$B58)*unit_conv*'State Downscaling Multipliers'!$B$9</f>
        <v>0</v>
      </c>
      <c r="AC58" s="2">
        <f t="shared" ref="AC58:AF58" si="396">AB58+($AG58-$AB58)/5</f>
        <v>0</v>
      </c>
      <c r="AD58" s="2">
        <f t="shared" si="396"/>
        <v>0</v>
      </c>
      <c r="AE58" s="2">
        <f t="shared" si="396"/>
        <v>0</v>
      </c>
      <c r="AF58" s="2">
        <f t="shared" si="396"/>
        <v>0</v>
      </c>
      <c r="AG58" s="105">
        <f>VLOOKUP($B$1,'Multipliers and Adjustments'!$A$70:$I$86,TRUNC(COLUMN(AG$2)/5)+2,FALSE)*SUMIFS('EPA US Data'!$I:$I,'EPA US Data'!$D:$D,'Country Selector'!$A$2,'EPA US Data'!$J:$J,$B$1,'EPA US Data'!$C:$C,AG$2,'EPA US Data'!$G:$G,"&gt;="&amp;$A58,'EPA US Data'!$G:$G,"&lt;"&amp;$B58)*unit_conv*'State Downscaling Multipliers'!$B$9</f>
        <v>0</v>
      </c>
      <c r="AH58" s="2">
        <f t="shared" ref="AH58:AK58" si="397">AG58+($AL58-$AG58)/5</f>
        <v>0</v>
      </c>
      <c r="AI58" s="2">
        <f t="shared" si="397"/>
        <v>0</v>
      </c>
      <c r="AJ58" s="2">
        <f t="shared" si="397"/>
        <v>0</v>
      </c>
      <c r="AK58" s="2">
        <f t="shared" si="397"/>
        <v>0</v>
      </c>
      <c r="AL58" s="105">
        <f>VLOOKUP($B$1,'Multipliers and Adjustments'!$A$70:$I$86,TRUNC(COLUMN(AL$2)/5)+2,FALSE)*SUMIFS('EPA US Data'!$I:$I,'EPA US Data'!$D:$D,'Country Selector'!$A$2,'EPA US Data'!$J:$J,$B$1,'EPA US Data'!$C:$C,AL$2,'EPA US Data'!$G:$G,"&gt;="&amp;$A58,'EPA US Data'!$G:$G,"&lt;"&amp;$B58)*unit_conv*'State Downscaling Multipliers'!$B$9</f>
        <v>0</v>
      </c>
    </row>
    <row r="59" spans="1:38" ht="15.75" customHeight="1" x14ac:dyDescent="0.25">
      <c r="A59" s="49">
        <f t="shared" si="234"/>
        <v>800</v>
      </c>
      <c r="B59" s="49">
        <f t="shared" si="299"/>
        <v>850</v>
      </c>
      <c r="C59" s="105">
        <f>VLOOKUP($B$1,'Multipliers and Adjustments'!$A$70:$I$86,TRUNC(COLUMN(C$2)/5)+2,FALSE)*SUMIFS('EPA US Data'!$I:$I,'EPA US Data'!$D:$D,'Country Selector'!$A$2,'EPA US Data'!$J:$J,$B$1,'EPA US Data'!$C:$C,C$2,'EPA US Data'!$G:$G,"&gt;="&amp;$A59,'EPA US Data'!$G:$G,"&lt;"&amp;$B59)*unit_conv*'State Downscaling Multipliers'!$B$9</f>
        <v>0</v>
      </c>
      <c r="D59" s="2">
        <f t="shared" ref="D59:G59" si="398">C59+($H59-$C59)/5</f>
        <v>0</v>
      </c>
      <c r="E59" s="2">
        <f t="shared" si="398"/>
        <v>0</v>
      </c>
      <c r="F59" s="2">
        <f t="shared" si="398"/>
        <v>0</v>
      </c>
      <c r="G59" s="2">
        <f t="shared" si="398"/>
        <v>0</v>
      </c>
      <c r="H59" s="105">
        <f>VLOOKUP($B$1,'Multipliers and Adjustments'!$A$70:$I$86,TRUNC(COLUMN(H$2)/5)+2,FALSE)*SUMIFS('EPA US Data'!$I:$I,'EPA US Data'!$D:$D,'Country Selector'!$A$2,'EPA US Data'!$J:$J,$B$1,'EPA US Data'!$C:$C,H$2,'EPA US Data'!$G:$G,"&gt;="&amp;$A59,'EPA US Data'!$G:$G,"&lt;"&amp;$B59)*unit_conv*'State Downscaling Multipliers'!$B$9</f>
        <v>0</v>
      </c>
      <c r="I59" s="2">
        <f t="shared" ref="I59:L59" si="399">H59+($M59-$H59)/5</f>
        <v>0</v>
      </c>
      <c r="J59" s="2">
        <f t="shared" si="399"/>
        <v>0</v>
      </c>
      <c r="K59" s="2">
        <f t="shared" si="399"/>
        <v>0</v>
      </c>
      <c r="L59" s="2">
        <f t="shared" si="399"/>
        <v>0</v>
      </c>
      <c r="M59" s="105">
        <f>VLOOKUP($B$1,'Multipliers and Adjustments'!$A$70:$I$86,TRUNC(COLUMN(M$2)/5)+2,FALSE)*SUMIFS('EPA US Data'!$I:$I,'EPA US Data'!$D:$D,'Country Selector'!$A$2,'EPA US Data'!$J:$J,$B$1,'EPA US Data'!$C:$C,M$2,'EPA US Data'!$G:$G,"&gt;="&amp;$A59,'EPA US Data'!$G:$G,"&lt;"&amp;$B59)*unit_conv*'State Downscaling Multipliers'!$B$9</f>
        <v>0</v>
      </c>
      <c r="N59" s="2">
        <f t="shared" ref="N59:Q59" si="400">M59+($R59-$M59)/5</f>
        <v>0</v>
      </c>
      <c r="O59" s="2">
        <f t="shared" si="400"/>
        <v>0</v>
      </c>
      <c r="P59" s="2">
        <f t="shared" si="400"/>
        <v>0</v>
      </c>
      <c r="Q59" s="2">
        <f t="shared" si="400"/>
        <v>0</v>
      </c>
      <c r="R59" s="105">
        <f>VLOOKUP($B$1,'Multipliers and Adjustments'!$A$70:$I$86,TRUNC(COLUMN(R$2)/5)+2,FALSE)*SUMIFS('EPA US Data'!$I:$I,'EPA US Data'!$D:$D,'Country Selector'!$A$2,'EPA US Data'!$J:$J,$B$1,'EPA US Data'!$C:$C,R$2,'EPA US Data'!$G:$G,"&gt;="&amp;$A59,'EPA US Data'!$G:$G,"&lt;"&amp;$B59)*unit_conv*'State Downscaling Multipliers'!$B$9</f>
        <v>0</v>
      </c>
      <c r="S59" s="2">
        <f t="shared" ref="S59:V59" si="401">R59+($W59-$R59)/5</f>
        <v>0</v>
      </c>
      <c r="T59" s="2">
        <f t="shared" si="401"/>
        <v>0</v>
      </c>
      <c r="U59" s="2">
        <f t="shared" si="401"/>
        <v>0</v>
      </c>
      <c r="V59" s="2">
        <f t="shared" si="401"/>
        <v>0</v>
      </c>
      <c r="W59" s="105">
        <f>VLOOKUP($B$1,'Multipliers and Adjustments'!$A$70:$I$86,TRUNC(COLUMN(W$2)/5)+2,FALSE)*SUMIFS('EPA US Data'!$I:$I,'EPA US Data'!$D:$D,'Country Selector'!$A$2,'EPA US Data'!$J:$J,$B$1,'EPA US Data'!$C:$C,W$2,'EPA US Data'!$G:$G,"&gt;="&amp;$A59,'EPA US Data'!$G:$G,"&lt;"&amp;$B59)*unit_conv*'State Downscaling Multipliers'!$B$9</f>
        <v>0</v>
      </c>
      <c r="X59" s="2">
        <f t="shared" ref="X59:AA59" si="402">W59+($AB59-$W59)/5</f>
        <v>42106447.258062311</v>
      </c>
      <c r="Y59" s="2">
        <f t="shared" si="402"/>
        <v>84212894.516124621</v>
      </c>
      <c r="Z59" s="2">
        <f t="shared" si="402"/>
        <v>126319341.77418694</v>
      </c>
      <c r="AA59" s="2">
        <f t="shared" si="402"/>
        <v>168425789.03224924</v>
      </c>
      <c r="AB59" s="105">
        <f>VLOOKUP($B$1,'Multipliers and Adjustments'!$A$70:$I$86,TRUNC(COLUMN(AB$2)/5)+2,FALSE)*SUMIFS('EPA US Data'!$I:$I,'EPA US Data'!$D:$D,'Country Selector'!$A$2,'EPA US Data'!$J:$J,$B$1,'EPA US Data'!$C:$C,AB$2,'EPA US Data'!$G:$G,"&gt;="&amp;$A59,'EPA US Data'!$G:$G,"&lt;"&amp;$B59)*unit_conv*'State Downscaling Multipliers'!$B$9</f>
        <v>210532236.29031155</v>
      </c>
      <c r="AC59" s="2">
        <f t="shared" ref="AC59:AF59" si="403">AB59+($AG59-$AB59)/5</f>
        <v>199059860.67182565</v>
      </c>
      <c r="AD59" s="2">
        <f t="shared" si="403"/>
        <v>187587485.05333975</v>
      </c>
      <c r="AE59" s="2">
        <f t="shared" si="403"/>
        <v>176115109.43485385</v>
      </c>
      <c r="AF59" s="2">
        <f t="shared" si="403"/>
        <v>164642733.81636795</v>
      </c>
      <c r="AG59" s="105">
        <f>VLOOKUP($B$1,'Multipliers and Adjustments'!$A$70:$I$86,TRUNC(COLUMN(AG$2)/5)+2,FALSE)*SUMIFS('EPA US Data'!$I:$I,'EPA US Data'!$D:$D,'Country Selector'!$A$2,'EPA US Data'!$J:$J,$B$1,'EPA US Data'!$C:$C,AG$2,'EPA US Data'!$G:$G,"&gt;="&amp;$A59,'EPA US Data'!$G:$G,"&lt;"&amp;$B59)*unit_conv*'State Downscaling Multipliers'!$B$9</f>
        <v>153170358.197882</v>
      </c>
      <c r="AH59" s="2">
        <f t="shared" ref="AH59:AK59" si="404">AG59+($AL59-$AG59)/5</f>
        <v>144771326.81287965</v>
      </c>
      <c r="AI59" s="2">
        <f t="shared" si="404"/>
        <v>136372295.42787731</v>
      </c>
      <c r="AJ59" s="2">
        <f t="shared" si="404"/>
        <v>127973264.04287498</v>
      </c>
      <c r="AK59" s="2">
        <f t="shared" si="404"/>
        <v>119574232.65787265</v>
      </c>
      <c r="AL59" s="105">
        <f>VLOOKUP($B$1,'Multipliers and Adjustments'!$A$70:$I$86,TRUNC(COLUMN(AL$2)/5)+2,FALSE)*SUMIFS('EPA US Data'!$I:$I,'EPA US Data'!$D:$D,'Country Selector'!$A$2,'EPA US Data'!$J:$J,$B$1,'EPA US Data'!$C:$C,AL$2,'EPA US Data'!$G:$G,"&gt;="&amp;$A59,'EPA US Data'!$G:$G,"&lt;"&amp;$B59)*unit_conv*'State Downscaling Multipliers'!$B$9</f>
        <v>111175201.27287033</v>
      </c>
    </row>
    <row r="60" spans="1:38" ht="15.75" customHeight="1" x14ac:dyDescent="0.25">
      <c r="A60" s="49">
        <f t="shared" si="234"/>
        <v>850</v>
      </c>
      <c r="B60" s="49">
        <f t="shared" si="299"/>
        <v>900</v>
      </c>
      <c r="C60" s="105">
        <f>VLOOKUP($B$1,'Multipliers and Adjustments'!$A$70:$I$86,TRUNC(COLUMN(C$2)/5)+2,FALSE)*SUMIFS('EPA US Data'!$I:$I,'EPA US Data'!$D:$D,'Country Selector'!$A$2,'EPA US Data'!$J:$J,$B$1,'EPA US Data'!$C:$C,C$2,'EPA US Data'!$G:$G,"&gt;="&amp;$A60,'EPA US Data'!$G:$G,"&lt;"&amp;$B60)*unit_conv*'State Downscaling Multipliers'!$B$9</f>
        <v>0</v>
      </c>
      <c r="D60" s="2">
        <f t="shared" ref="D60:G60" si="405">C60+($H60-$C60)/5</f>
        <v>0</v>
      </c>
      <c r="E60" s="2">
        <f t="shared" si="405"/>
        <v>0</v>
      </c>
      <c r="F60" s="2">
        <f t="shared" si="405"/>
        <v>0</v>
      </c>
      <c r="G60" s="2">
        <f t="shared" si="405"/>
        <v>0</v>
      </c>
      <c r="H60" s="105">
        <f>VLOOKUP($B$1,'Multipliers and Adjustments'!$A$70:$I$86,TRUNC(COLUMN(H$2)/5)+2,FALSE)*SUMIFS('EPA US Data'!$I:$I,'EPA US Data'!$D:$D,'Country Selector'!$A$2,'EPA US Data'!$J:$J,$B$1,'EPA US Data'!$C:$C,H$2,'EPA US Data'!$G:$G,"&gt;="&amp;$A60,'EPA US Data'!$G:$G,"&lt;"&amp;$B60)*unit_conv*'State Downscaling Multipliers'!$B$9</f>
        <v>0</v>
      </c>
      <c r="I60" s="2">
        <f t="shared" ref="I60:L60" si="406">H60+($M60-$H60)/5</f>
        <v>0</v>
      </c>
      <c r="J60" s="2">
        <f t="shared" si="406"/>
        <v>0</v>
      </c>
      <c r="K60" s="2">
        <f t="shared" si="406"/>
        <v>0</v>
      </c>
      <c r="L60" s="2">
        <f t="shared" si="406"/>
        <v>0</v>
      </c>
      <c r="M60" s="105">
        <f>VLOOKUP($B$1,'Multipliers and Adjustments'!$A$70:$I$86,TRUNC(COLUMN(M$2)/5)+2,FALSE)*SUMIFS('EPA US Data'!$I:$I,'EPA US Data'!$D:$D,'Country Selector'!$A$2,'EPA US Data'!$J:$J,$B$1,'EPA US Data'!$C:$C,M$2,'EPA US Data'!$G:$G,"&gt;="&amp;$A60,'EPA US Data'!$G:$G,"&lt;"&amp;$B60)*unit_conv*'State Downscaling Multipliers'!$B$9</f>
        <v>0</v>
      </c>
      <c r="N60" s="2">
        <f t="shared" ref="N60:Q60" si="407">M60+($R60-$M60)/5</f>
        <v>0</v>
      </c>
      <c r="O60" s="2">
        <f t="shared" si="407"/>
        <v>0</v>
      </c>
      <c r="P60" s="2">
        <f t="shared" si="407"/>
        <v>0</v>
      </c>
      <c r="Q60" s="2">
        <f t="shared" si="407"/>
        <v>0</v>
      </c>
      <c r="R60" s="105">
        <f>VLOOKUP($B$1,'Multipliers and Adjustments'!$A$70:$I$86,TRUNC(COLUMN(R$2)/5)+2,FALSE)*SUMIFS('EPA US Data'!$I:$I,'EPA US Data'!$D:$D,'Country Selector'!$A$2,'EPA US Data'!$J:$J,$B$1,'EPA US Data'!$C:$C,R$2,'EPA US Data'!$G:$G,"&gt;="&amp;$A60,'EPA US Data'!$G:$G,"&lt;"&amp;$B60)*unit_conv*'State Downscaling Multipliers'!$B$9</f>
        <v>0</v>
      </c>
      <c r="S60" s="2">
        <f t="shared" ref="S60:V60" si="408">R60+($W60-$R60)/5</f>
        <v>57722957.999992743</v>
      </c>
      <c r="T60" s="2">
        <f t="shared" si="408"/>
        <v>115445915.99998549</v>
      </c>
      <c r="U60" s="2">
        <f t="shared" si="408"/>
        <v>173168873.99997824</v>
      </c>
      <c r="V60" s="2">
        <f t="shared" si="408"/>
        <v>230891831.99997097</v>
      </c>
      <c r="W60" s="105">
        <f>VLOOKUP($B$1,'Multipliers and Adjustments'!$A$70:$I$86,TRUNC(COLUMN(W$2)/5)+2,FALSE)*SUMIFS('EPA US Data'!$I:$I,'EPA US Data'!$D:$D,'Country Selector'!$A$2,'EPA US Data'!$J:$J,$B$1,'EPA US Data'!$C:$C,W$2,'EPA US Data'!$G:$G,"&gt;="&amp;$A60,'EPA US Data'!$G:$G,"&lt;"&amp;$B60)*unit_conv*'State Downscaling Multipliers'!$B$9</f>
        <v>288614789.9999637</v>
      </c>
      <c r="X60" s="2">
        <f t="shared" ref="X60:AA60" si="409">W60+($AB60-$W60)/5</f>
        <v>230891831.99997097</v>
      </c>
      <c r="Y60" s="2">
        <f t="shared" si="409"/>
        <v>173168873.99997824</v>
      </c>
      <c r="Z60" s="2">
        <f t="shared" si="409"/>
        <v>115445915.9999855</v>
      </c>
      <c r="AA60" s="2">
        <f t="shared" si="409"/>
        <v>57722957.999992758</v>
      </c>
      <c r="AB60" s="105">
        <f>VLOOKUP($B$1,'Multipliers and Adjustments'!$A$70:$I$86,TRUNC(COLUMN(AB$2)/5)+2,FALSE)*SUMIFS('EPA US Data'!$I:$I,'EPA US Data'!$D:$D,'Country Selector'!$A$2,'EPA US Data'!$J:$J,$B$1,'EPA US Data'!$C:$C,AB$2,'EPA US Data'!$G:$G,"&gt;="&amp;$A60,'EPA US Data'!$G:$G,"&lt;"&amp;$B60)*unit_conv*'State Downscaling Multipliers'!$B$9</f>
        <v>0</v>
      </c>
      <c r="AC60" s="2">
        <f t="shared" ref="AC60:AF60" si="410">AB60+($AG60-$AB60)/5</f>
        <v>0</v>
      </c>
      <c r="AD60" s="2">
        <f t="shared" si="410"/>
        <v>0</v>
      </c>
      <c r="AE60" s="2">
        <f t="shared" si="410"/>
        <v>0</v>
      </c>
      <c r="AF60" s="2">
        <f t="shared" si="410"/>
        <v>0</v>
      </c>
      <c r="AG60" s="105">
        <f>VLOOKUP($B$1,'Multipliers and Adjustments'!$A$70:$I$86,TRUNC(COLUMN(AG$2)/5)+2,FALSE)*SUMIFS('EPA US Data'!$I:$I,'EPA US Data'!$D:$D,'Country Selector'!$A$2,'EPA US Data'!$J:$J,$B$1,'EPA US Data'!$C:$C,AG$2,'EPA US Data'!$G:$G,"&gt;="&amp;$A60,'EPA US Data'!$G:$G,"&lt;"&amp;$B60)*unit_conv*'State Downscaling Multipliers'!$B$9</f>
        <v>0</v>
      </c>
      <c r="AH60" s="2">
        <f t="shared" ref="AH60:AK60" si="411">AG60+($AL60-$AG60)/5</f>
        <v>0</v>
      </c>
      <c r="AI60" s="2">
        <f t="shared" si="411"/>
        <v>0</v>
      </c>
      <c r="AJ60" s="2">
        <f t="shared" si="411"/>
        <v>0</v>
      </c>
      <c r="AK60" s="2">
        <f t="shared" si="411"/>
        <v>0</v>
      </c>
      <c r="AL60" s="105">
        <f>VLOOKUP($B$1,'Multipliers and Adjustments'!$A$70:$I$86,TRUNC(COLUMN(AL$2)/5)+2,FALSE)*SUMIFS('EPA US Data'!$I:$I,'EPA US Data'!$D:$D,'Country Selector'!$A$2,'EPA US Data'!$J:$J,$B$1,'EPA US Data'!$C:$C,AL$2,'EPA US Data'!$G:$G,"&gt;="&amp;$A60,'EPA US Data'!$G:$G,"&lt;"&amp;$B60)*unit_conv*'State Downscaling Multipliers'!$B$9</f>
        <v>0</v>
      </c>
    </row>
    <row r="61" spans="1:38" ht="15.75" customHeight="1" x14ac:dyDescent="0.25">
      <c r="A61" s="49">
        <f t="shared" si="234"/>
        <v>900</v>
      </c>
      <c r="B61" s="49">
        <f t="shared" si="299"/>
        <v>950</v>
      </c>
      <c r="C61" s="105">
        <f>VLOOKUP($B$1,'Multipliers and Adjustments'!$A$70:$I$86,TRUNC(COLUMN(C$2)/5)+2,FALSE)*SUMIFS('EPA US Data'!$I:$I,'EPA US Data'!$D:$D,'Country Selector'!$A$2,'EPA US Data'!$J:$J,$B$1,'EPA US Data'!$C:$C,C$2,'EPA US Data'!$G:$G,"&gt;="&amp;$A61,'EPA US Data'!$G:$G,"&lt;"&amp;$B61)*unit_conv*'State Downscaling Multipliers'!$B$9</f>
        <v>0</v>
      </c>
      <c r="D61" s="2">
        <f t="shared" ref="D61:G61" si="412">C61+($H61-$C61)/5</f>
        <v>0</v>
      </c>
      <c r="E61" s="2">
        <f t="shared" si="412"/>
        <v>0</v>
      </c>
      <c r="F61" s="2">
        <f t="shared" si="412"/>
        <v>0</v>
      </c>
      <c r="G61" s="2">
        <f t="shared" si="412"/>
        <v>0</v>
      </c>
      <c r="H61" s="105">
        <f>VLOOKUP($B$1,'Multipliers and Adjustments'!$A$70:$I$86,TRUNC(COLUMN(H$2)/5)+2,FALSE)*SUMIFS('EPA US Data'!$I:$I,'EPA US Data'!$D:$D,'Country Selector'!$A$2,'EPA US Data'!$J:$J,$B$1,'EPA US Data'!$C:$C,H$2,'EPA US Data'!$G:$G,"&gt;="&amp;$A61,'EPA US Data'!$G:$G,"&lt;"&amp;$B61)*unit_conv*'State Downscaling Multipliers'!$B$9</f>
        <v>0</v>
      </c>
      <c r="I61" s="2">
        <f t="shared" ref="I61:L61" si="413">H61+($M61-$H61)/5</f>
        <v>107478624.79845822</v>
      </c>
      <c r="J61" s="2">
        <f t="shared" si="413"/>
        <v>214957249.59691644</v>
      </c>
      <c r="K61" s="2">
        <f t="shared" si="413"/>
        <v>322435874.39537466</v>
      </c>
      <c r="L61" s="2">
        <f t="shared" si="413"/>
        <v>429914499.19383287</v>
      </c>
      <c r="M61" s="105">
        <f>VLOOKUP($B$1,'Multipliers and Adjustments'!$A$70:$I$86,TRUNC(COLUMN(M$2)/5)+2,FALSE)*SUMIFS('EPA US Data'!$I:$I,'EPA US Data'!$D:$D,'Country Selector'!$A$2,'EPA US Data'!$J:$J,$B$1,'EPA US Data'!$C:$C,M$2,'EPA US Data'!$G:$G,"&gt;="&amp;$A61,'EPA US Data'!$G:$G,"&lt;"&amp;$B61)*unit_conv*'State Downscaling Multipliers'!$B$9</f>
        <v>537393123.99229109</v>
      </c>
      <c r="N61" s="2">
        <f t="shared" ref="N61:Q61" si="414">M61+($R61-$M61)/5</f>
        <v>508811872.8395074</v>
      </c>
      <c r="O61" s="2">
        <f t="shared" si="414"/>
        <v>480230621.68672371</v>
      </c>
      <c r="P61" s="2">
        <f t="shared" si="414"/>
        <v>451649370.53394002</v>
      </c>
      <c r="Q61" s="2">
        <f t="shared" si="414"/>
        <v>423068119.38115633</v>
      </c>
      <c r="R61" s="105">
        <f>VLOOKUP($B$1,'Multipliers and Adjustments'!$A$70:$I$86,TRUNC(COLUMN(R$2)/5)+2,FALSE)*SUMIFS('EPA US Data'!$I:$I,'EPA US Data'!$D:$D,'Country Selector'!$A$2,'EPA US Data'!$J:$J,$B$1,'EPA US Data'!$C:$C,R$2,'EPA US Data'!$G:$G,"&gt;="&amp;$A61,'EPA US Data'!$G:$G,"&lt;"&amp;$B61)*unit_conv*'State Downscaling Multipliers'!$B$9</f>
        <v>394486868.22837257</v>
      </c>
      <c r="S61" s="2">
        <f t="shared" ref="S61:V61" si="415">R61+($W61-$R61)/5</f>
        <v>315589494.58269805</v>
      </c>
      <c r="T61" s="2">
        <f t="shared" si="415"/>
        <v>236692120.93702352</v>
      </c>
      <c r="U61" s="2">
        <f t="shared" si="415"/>
        <v>157794747.29134899</v>
      </c>
      <c r="V61" s="2">
        <f t="shared" si="415"/>
        <v>78897373.645674482</v>
      </c>
      <c r="W61" s="105">
        <f>VLOOKUP($B$1,'Multipliers and Adjustments'!$A$70:$I$86,TRUNC(COLUMN(W$2)/5)+2,FALSE)*SUMIFS('EPA US Data'!$I:$I,'EPA US Data'!$D:$D,'Country Selector'!$A$2,'EPA US Data'!$J:$J,$B$1,'EPA US Data'!$C:$C,W$2,'EPA US Data'!$G:$G,"&gt;="&amp;$A61,'EPA US Data'!$G:$G,"&lt;"&amp;$B61)*unit_conv*'State Downscaling Multipliers'!$B$9</f>
        <v>0</v>
      </c>
      <c r="X61" s="2">
        <f t="shared" ref="X61:AA61" si="416">W61+($AB61-$W61)/5</f>
        <v>0</v>
      </c>
      <c r="Y61" s="2">
        <f t="shared" si="416"/>
        <v>0</v>
      </c>
      <c r="Z61" s="2">
        <f t="shared" si="416"/>
        <v>0</v>
      </c>
      <c r="AA61" s="2">
        <f t="shared" si="416"/>
        <v>0</v>
      </c>
      <c r="AB61" s="105">
        <f>VLOOKUP($B$1,'Multipliers and Adjustments'!$A$70:$I$86,TRUNC(COLUMN(AB$2)/5)+2,FALSE)*SUMIFS('EPA US Data'!$I:$I,'EPA US Data'!$D:$D,'Country Selector'!$A$2,'EPA US Data'!$J:$J,$B$1,'EPA US Data'!$C:$C,AB$2,'EPA US Data'!$G:$G,"&gt;="&amp;$A61,'EPA US Data'!$G:$G,"&lt;"&amp;$B61)*unit_conv*'State Downscaling Multipliers'!$B$9</f>
        <v>0</v>
      </c>
      <c r="AC61" s="2">
        <f t="shared" ref="AC61:AF61" si="417">AB61+($AG61-$AB61)/5</f>
        <v>0</v>
      </c>
      <c r="AD61" s="2">
        <f t="shared" si="417"/>
        <v>0</v>
      </c>
      <c r="AE61" s="2">
        <f t="shared" si="417"/>
        <v>0</v>
      </c>
      <c r="AF61" s="2">
        <f t="shared" si="417"/>
        <v>0</v>
      </c>
      <c r="AG61" s="105">
        <f>VLOOKUP($B$1,'Multipliers and Adjustments'!$A$70:$I$86,TRUNC(COLUMN(AG$2)/5)+2,FALSE)*SUMIFS('EPA US Data'!$I:$I,'EPA US Data'!$D:$D,'Country Selector'!$A$2,'EPA US Data'!$J:$J,$B$1,'EPA US Data'!$C:$C,AG$2,'EPA US Data'!$G:$G,"&gt;="&amp;$A61,'EPA US Data'!$G:$G,"&lt;"&amp;$B61)*unit_conv*'State Downscaling Multipliers'!$B$9</f>
        <v>0</v>
      </c>
      <c r="AH61" s="2">
        <f t="shared" ref="AH61:AK61" si="418">AG61+($AL61-$AG61)/5</f>
        <v>0</v>
      </c>
      <c r="AI61" s="2">
        <f t="shared" si="418"/>
        <v>0</v>
      </c>
      <c r="AJ61" s="2">
        <f t="shared" si="418"/>
        <v>0</v>
      </c>
      <c r="AK61" s="2">
        <f t="shared" si="418"/>
        <v>0</v>
      </c>
      <c r="AL61" s="105">
        <f>VLOOKUP($B$1,'Multipliers and Adjustments'!$A$70:$I$86,TRUNC(COLUMN(AL$2)/5)+2,FALSE)*SUMIFS('EPA US Data'!$I:$I,'EPA US Data'!$D:$D,'Country Selector'!$A$2,'EPA US Data'!$J:$J,$B$1,'EPA US Data'!$C:$C,AL$2,'EPA US Data'!$G:$G,"&gt;="&amp;$A61,'EPA US Data'!$G:$G,"&lt;"&amp;$B61)*unit_conv*'State Downscaling Multipliers'!$B$9</f>
        <v>0</v>
      </c>
    </row>
    <row r="62" spans="1:38" ht="15.75" customHeight="1" x14ac:dyDescent="0.25">
      <c r="A62" s="49">
        <f t="shared" si="234"/>
        <v>950</v>
      </c>
      <c r="B62" s="49">
        <f t="shared" si="299"/>
        <v>1000</v>
      </c>
      <c r="C62" s="105">
        <f>VLOOKUP($B$1,'Multipliers and Adjustments'!$A$70:$I$86,TRUNC(COLUMN(C$2)/5)+2,FALSE)*SUMIFS('EPA US Data'!$I:$I,'EPA US Data'!$D:$D,'Country Selector'!$A$2,'EPA US Data'!$J:$J,$B$1,'EPA US Data'!$C:$C,C$2,'EPA US Data'!$G:$G,"&gt;="&amp;$A62,'EPA US Data'!$G:$G,"&lt;"&amp;$B62)*unit_conv*'State Downscaling Multipliers'!$B$9</f>
        <v>0</v>
      </c>
      <c r="D62" s="2">
        <f t="shared" ref="D62:G62" si="419">C62+($H62-$C62)/5</f>
        <v>145856428.28161666</v>
      </c>
      <c r="E62" s="2">
        <f t="shared" si="419"/>
        <v>291712856.56323332</v>
      </c>
      <c r="F62" s="2">
        <f t="shared" si="419"/>
        <v>437569284.84484994</v>
      </c>
      <c r="G62" s="2">
        <f t="shared" si="419"/>
        <v>583425713.12646663</v>
      </c>
      <c r="H62" s="105">
        <f>VLOOKUP($B$1,'Multipliers and Adjustments'!$A$70:$I$86,TRUNC(COLUMN(H$2)/5)+2,FALSE)*SUMIFS('EPA US Data'!$I:$I,'EPA US Data'!$D:$D,'Country Selector'!$A$2,'EPA US Data'!$J:$J,$B$1,'EPA US Data'!$C:$C,H$2,'EPA US Data'!$G:$G,"&gt;="&amp;$A62,'EPA US Data'!$G:$G,"&lt;"&amp;$B62)*unit_conv*'State Downscaling Multipliers'!$B$9</f>
        <v>729282141.40808332</v>
      </c>
      <c r="I62" s="2">
        <f t="shared" ref="I62:L62" si="420">H62+($M62-$H62)/5</f>
        <v>583425713.12646663</v>
      </c>
      <c r="J62" s="2">
        <f t="shared" si="420"/>
        <v>437569284.84484994</v>
      </c>
      <c r="K62" s="2">
        <f t="shared" si="420"/>
        <v>291712856.56323326</v>
      </c>
      <c r="L62" s="2">
        <f t="shared" si="420"/>
        <v>145856428.2816166</v>
      </c>
      <c r="M62" s="105">
        <f>VLOOKUP($B$1,'Multipliers and Adjustments'!$A$70:$I$86,TRUNC(COLUMN(M$2)/5)+2,FALSE)*SUMIFS('EPA US Data'!$I:$I,'EPA US Data'!$D:$D,'Country Selector'!$A$2,'EPA US Data'!$J:$J,$B$1,'EPA US Data'!$C:$C,M$2,'EPA US Data'!$G:$G,"&gt;="&amp;$A62,'EPA US Data'!$G:$G,"&lt;"&amp;$B62)*unit_conv*'State Downscaling Multipliers'!$B$9</f>
        <v>0</v>
      </c>
      <c r="N62" s="2">
        <f t="shared" ref="N62:Q62" si="421">M62+($R62-$M62)/5</f>
        <v>0</v>
      </c>
      <c r="O62" s="2">
        <f t="shared" si="421"/>
        <v>0</v>
      </c>
      <c r="P62" s="2">
        <f t="shared" si="421"/>
        <v>0</v>
      </c>
      <c r="Q62" s="2">
        <f t="shared" si="421"/>
        <v>0</v>
      </c>
      <c r="R62" s="105">
        <f>VLOOKUP($B$1,'Multipliers and Adjustments'!$A$70:$I$86,TRUNC(COLUMN(R$2)/5)+2,FALSE)*SUMIFS('EPA US Data'!$I:$I,'EPA US Data'!$D:$D,'Country Selector'!$A$2,'EPA US Data'!$J:$J,$B$1,'EPA US Data'!$C:$C,R$2,'EPA US Data'!$G:$G,"&gt;="&amp;$A62,'EPA US Data'!$G:$G,"&lt;"&amp;$B62)*unit_conv*'State Downscaling Multipliers'!$B$9</f>
        <v>0</v>
      </c>
      <c r="S62" s="2">
        <f t="shared" ref="S62:V62" si="422">R62+($W62-$R62)/5</f>
        <v>0</v>
      </c>
      <c r="T62" s="2">
        <f t="shared" si="422"/>
        <v>0</v>
      </c>
      <c r="U62" s="2">
        <f t="shared" si="422"/>
        <v>0</v>
      </c>
      <c r="V62" s="2">
        <f t="shared" si="422"/>
        <v>0</v>
      </c>
      <c r="W62" s="105">
        <f>VLOOKUP($B$1,'Multipliers and Adjustments'!$A$70:$I$86,TRUNC(COLUMN(W$2)/5)+2,FALSE)*SUMIFS('EPA US Data'!$I:$I,'EPA US Data'!$D:$D,'Country Selector'!$A$2,'EPA US Data'!$J:$J,$B$1,'EPA US Data'!$C:$C,W$2,'EPA US Data'!$G:$G,"&gt;="&amp;$A62,'EPA US Data'!$G:$G,"&lt;"&amp;$B62)*unit_conv*'State Downscaling Multipliers'!$B$9</f>
        <v>0</v>
      </c>
      <c r="X62" s="2">
        <f t="shared" ref="X62:AA62" si="423">W62+($AB62-$W62)/5</f>
        <v>0</v>
      </c>
      <c r="Y62" s="2">
        <f t="shared" si="423"/>
        <v>0</v>
      </c>
      <c r="Z62" s="2">
        <f t="shared" si="423"/>
        <v>0</v>
      </c>
      <c r="AA62" s="2">
        <f t="shared" si="423"/>
        <v>0</v>
      </c>
      <c r="AB62" s="105">
        <f>VLOOKUP($B$1,'Multipliers and Adjustments'!$A$70:$I$86,TRUNC(COLUMN(AB$2)/5)+2,FALSE)*SUMIFS('EPA US Data'!$I:$I,'EPA US Data'!$D:$D,'Country Selector'!$A$2,'EPA US Data'!$J:$J,$B$1,'EPA US Data'!$C:$C,AB$2,'EPA US Data'!$G:$G,"&gt;="&amp;$A62,'EPA US Data'!$G:$G,"&lt;"&amp;$B62)*unit_conv*'State Downscaling Multipliers'!$B$9</f>
        <v>0</v>
      </c>
      <c r="AC62" s="2">
        <f t="shared" ref="AC62:AF62" si="424">AB62+($AG62-$AB62)/5</f>
        <v>0</v>
      </c>
      <c r="AD62" s="2">
        <f t="shared" si="424"/>
        <v>0</v>
      </c>
      <c r="AE62" s="2">
        <f t="shared" si="424"/>
        <v>0</v>
      </c>
      <c r="AF62" s="2">
        <f t="shared" si="424"/>
        <v>0</v>
      </c>
      <c r="AG62" s="105">
        <f>VLOOKUP($B$1,'Multipliers and Adjustments'!$A$70:$I$86,TRUNC(COLUMN(AG$2)/5)+2,FALSE)*SUMIFS('EPA US Data'!$I:$I,'EPA US Data'!$D:$D,'Country Selector'!$A$2,'EPA US Data'!$J:$J,$B$1,'EPA US Data'!$C:$C,AG$2,'EPA US Data'!$G:$G,"&gt;="&amp;$A62,'EPA US Data'!$G:$G,"&lt;"&amp;$B62)*unit_conv*'State Downscaling Multipliers'!$B$9</f>
        <v>0</v>
      </c>
      <c r="AH62" s="2">
        <f t="shared" ref="AH62:AK62" si="425">AG62+($AL62-$AG62)/5</f>
        <v>0</v>
      </c>
      <c r="AI62" s="2">
        <f t="shared" si="425"/>
        <v>0</v>
      </c>
      <c r="AJ62" s="2">
        <f t="shared" si="425"/>
        <v>0</v>
      </c>
      <c r="AK62" s="2">
        <f t="shared" si="425"/>
        <v>0</v>
      </c>
      <c r="AL62" s="105">
        <f>VLOOKUP($B$1,'Multipliers and Adjustments'!$A$70:$I$86,TRUNC(COLUMN(AL$2)/5)+2,FALSE)*SUMIFS('EPA US Data'!$I:$I,'EPA US Data'!$D:$D,'Country Selector'!$A$2,'EPA US Data'!$J:$J,$B$1,'EPA US Data'!$C:$C,AL$2,'EPA US Data'!$G:$G,"&gt;="&amp;$A62,'EPA US Data'!$G:$G,"&lt;"&amp;$B62)*unit_conv*'State Downscaling Multipliers'!$B$9</f>
        <v>0</v>
      </c>
    </row>
    <row r="63" spans="1:38" ht="15.75" customHeight="1" x14ac:dyDescent="0.25">
      <c r="A63" s="49">
        <f t="shared" si="234"/>
        <v>1000</v>
      </c>
      <c r="B63" s="49">
        <f t="shared" si="299"/>
        <v>1050</v>
      </c>
      <c r="C63" s="105">
        <f>VLOOKUP($B$1,'Multipliers and Adjustments'!$A$70:$I$86,TRUNC(COLUMN(C$2)/5)+2,FALSE)*SUMIFS('EPA US Data'!$I:$I,'EPA US Data'!$D:$D,'Country Selector'!$A$2,'EPA US Data'!$J:$J,$B$1,'EPA US Data'!$C:$C,C$2,'EPA US Data'!$G:$G,"&gt;="&amp;$A63,'EPA US Data'!$G:$G,"&lt;"&amp;$B63)*unit_conv*'State Downscaling Multipliers'!$B$9</f>
        <v>915011967.3295157</v>
      </c>
      <c r="D63" s="2">
        <f t="shared" ref="D63:G63" si="426">C63+($H63-$C63)/5</f>
        <v>732009573.86361253</v>
      </c>
      <c r="E63" s="2">
        <f t="shared" si="426"/>
        <v>549007180.39770937</v>
      </c>
      <c r="F63" s="2">
        <f t="shared" si="426"/>
        <v>366004786.93180621</v>
      </c>
      <c r="G63" s="2">
        <f t="shared" si="426"/>
        <v>183002393.46590307</v>
      </c>
      <c r="H63" s="105">
        <f>VLOOKUP($B$1,'Multipliers and Adjustments'!$A$70:$I$86,TRUNC(COLUMN(H$2)/5)+2,FALSE)*SUMIFS('EPA US Data'!$I:$I,'EPA US Data'!$D:$D,'Country Selector'!$A$2,'EPA US Data'!$J:$J,$B$1,'EPA US Data'!$C:$C,H$2,'EPA US Data'!$G:$G,"&gt;="&amp;$A63,'EPA US Data'!$G:$G,"&lt;"&amp;$B63)*unit_conv*'State Downscaling Multipliers'!$B$9</f>
        <v>0</v>
      </c>
      <c r="I63" s="2">
        <f t="shared" ref="I63:L63" si="427">H63+($M63-$H63)/5</f>
        <v>0</v>
      </c>
      <c r="J63" s="2">
        <f t="shared" si="427"/>
        <v>0</v>
      </c>
      <c r="K63" s="2">
        <f t="shared" si="427"/>
        <v>0</v>
      </c>
      <c r="L63" s="2">
        <f t="shared" si="427"/>
        <v>0</v>
      </c>
      <c r="M63" s="105">
        <f>VLOOKUP($B$1,'Multipliers and Adjustments'!$A$70:$I$86,TRUNC(COLUMN(M$2)/5)+2,FALSE)*SUMIFS('EPA US Data'!$I:$I,'EPA US Data'!$D:$D,'Country Selector'!$A$2,'EPA US Data'!$J:$J,$B$1,'EPA US Data'!$C:$C,M$2,'EPA US Data'!$G:$G,"&gt;="&amp;$A63,'EPA US Data'!$G:$G,"&lt;"&amp;$B63)*unit_conv*'State Downscaling Multipliers'!$B$9</f>
        <v>0</v>
      </c>
      <c r="N63" s="2">
        <f t="shared" ref="N63:Q63" si="428">M63+($R63-$M63)/5</f>
        <v>0</v>
      </c>
      <c r="O63" s="2">
        <f t="shared" si="428"/>
        <v>0</v>
      </c>
      <c r="P63" s="2">
        <f t="shared" si="428"/>
        <v>0</v>
      </c>
      <c r="Q63" s="2">
        <f t="shared" si="428"/>
        <v>0</v>
      </c>
      <c r="R63" s="105">
        <f>VLOOKUP($B$1,'Multipliers and Adjustments'!$A$70:$I$86,TRUNC(COLUMN(R$2)/5)+2,FALSE)*SUMIFS('EPA US Data'!$I:$I,'EPA US Data'!$D:$D,'Country Selector'!$A$2,'EPA US Data'!$J:$J,$B$1,'EPA US Data'!$C:$C,R$2,'EPA US Data'!$G:$G,"&gt;="&amp;$A63,'EPA US Data'!$G:$G,"&lt;"&amp;$B63)*unit_conv*'State Downscaling Multipliers'!$B$9</f>
        <v>0</v>
      </c>
      <c r="S63" s="2">
        <f t="shared" ref="S63:V63" si="429">R63+($W63-$R63)/5</f>
        <v>0</v>
      </c>
      <c r="T63" s="2">
        <f t="shared" si="429"/>
        <v>0</v>
      </c>
      <c r="U63" s="2">
        <f t="shared" si="429"/>
        <v>0</v>
      </c>
      <c r="V63" s="2">
        <f t="shared" si="429"/>
        <v>0</v>
      </c>
      <c r="W63" s="105">
        <f>VLOOKUP($B$1,'Multipliers and Adjustments'!$A$70:$I$86,TRUNC(COLUMN(W$2)/5)+2,FALSE)*SUMIFS('EPA US Data'!$I:$I,'EPA US Data'!$D:$D,'Country Selector'!$A$2,'EPA US Data'!$J:$J,$B$1,'EPA US Data'!$C:$C,W$2,'EPA US Data'!$G:$G,"&gt;="&amp;$A63,'EPA US Data'!$G:$G,"&lt;"&amp;$B63)*unit_conv*'State Downscaling Multipliers'!$B$9</f>
        <v>0</v>
      </c>
      <c r="X63" s="2">
        <f t="shared" ref="X63:AA63" si="430">W63+($AB63-$W63)/5</f>
        <v>0</v>
      </c>
      <c r="Y63" s="2">
        <f t="shared" si="430"/>
        <v>0</v>
      </c>
      <c r="Z63" s="2">
        <f t="shared" si="430"/>
        <v>0</v>
      </c>
      <c r="AA63" s="2">
        <f t="shared" si="430"/>
        <v>0</v>
      </c>
      <c r="AB63" s="105">
        <f>VLOOKUP($B$1,'Multipliers and Adjustments'!$A$70:$I$86,TRUNC(COLUMN(AB$2)/5)+2,FALSE)*SUMIFS('EPA US Data'!$I:$I,'EPA US Data'!$D:$D,'Country Selector'!$A$2,'EPA US Data'!$J:$J,$B$1,'EPA US Data'!$C:$C,AB$2,'EPA US Data'!$G:$G,"&gt;="&amp;$A63,'EPA US Data'!$G:$G,"&lt;"&amp;$B63)*unit_conv*'State Downscaling Multipliers'!$B$9</f>
        <v>0</v>
      </c>
      <c r="AC63" s="2">
        <f t="shared" ref="AC63:AF63" si="431">AB63+($AG63-$AB63)/5</f>
        <v>0</v>
      </c>
      <c r="AD63" s="2">
        <f t="shared" si="431"/>
        <v>0</v>
      </c>
      <c r="AE63" s="2">
        <f t="shared" si="431"/>
        <v>0</v>
      </c>
      <c r="AF63" s="2">
        <f t="shared" si="431"/>
        <v>0</v>
      </c>
      <c r="AG63" s="105">
        <f>VLOOKUP($B$1,'Multipliers and Adjustments'!$A$70:$I$86,TRUNC(COLUMN(AG$2)/5)+2,FALSE)*SUMIFS('EPA US Data'!$I:$I,'EPA US Data'!$D:$D,'Country Selector'!$A$2,'EPA US Data'!$J:$J,$B$1,'EPA US Data'!$C:$C,AG$2,'EPA US Data'!$G:$G,"&gt;="&amp;$A63,'EPA US Data'!$G:$G,"&lt;"&amp;$B63)*unit_conv*'State Downscaling Multipliers'!$B$9</f>
        <v>0</v>
      </c>
      <c r="AH63" s="2">
        <f t="shared" ref="AH63:AK63" si="432">AG63+($AL63-$AG63)/5</f>
        <v>0</v>
      </c>
      <c r="AI63" s="2">
        <f t="shared" si="432"/>
        <v>0</v>
      </c>
      <c r="AJ63" s="2">
        <f t="shared" si="432"/>
        <v>0</v>
      </c>
      <c r="AK63" s="2">
        <f t="shared" si="432"/>
        <v>0</v>
      </c>
      <c r="AL63" s="105">
        <f>VLOOKUP($B$1,'Multipliers and Adjustments'!$A$70:$I$86,TRUNC(COLUMN(AL$2)/5)+2,FALSE)*SUMIFS('EPA US Data'!$I:$I,'EPA US Data'!$D:$D,'Country Selector'!$A$2,'EPA US Data'!$J:$J,$B$1,'EPA US Data'!$C:$C,AL$2,'EPA US Data'!$G:$G,"&gt;="&amp;$A63,'EPA US Data'!$G:$G,"&lt;"&amp;$B63)*unit_conv*'State Downscaling Multipliers'!$B$9</f>
        <v>0</v>
      </c>
    </row>
    <row r="64" spans="1:38" ht="15.75" customHeight="1" x14ac:dyDescent="0.25">
      <c r="A64" s="49">
        <f t="shared" si="234"/>
        <v>1050</v>
      </c>
      <c r="B64" s="49">
        <f t="shared" si="299"/>
        <v>1100</v>
      </c>
      <c r="C64" s="105">
        <f>VLOOKUP($B$1,'Multipliers and Adjustments'!$A$70:$I$86,TRUNC(COLUMN(C$2)/5)+2,FALSE)*SUMIFS('EPA US Data'!$I:$I,'EPA US Data'!$D:$D,'Country Selector'!$A$2,'EPA US Data'!$J:$J,$B$1,'EPA US Data'!$C:$C,C$2,'EPA US Data'!$G:$G,"&gt;="&amp;$A64,'EPA US Data'!$G:$G,"&lt;"&amp;$B64)*unit_conv*'State Downscaling Multipliers'!$B$9</f>
        <v>0</v>
      </c>
      <c r="D64" s="2">
        <f t="shared" ref="D64:G64" si="433">C64+($H64-$C64)/5</f>
        <v>0</v>
      </c>
      <c r="E64" s="2">
        <f t="shared" si="433"/>
        <v>0</v>
      </c>
      <c r="F64" s="2">
        <f t="shared" si="433"/>
        <v>0</v>
      </c>
      <c r="G64" s="2">
        <f t="shared" si="433"/>
        <v>0</v>
      </c>
      <c r="H64" s="105">
        <f>VLOOKUP($B$1,'Multipliers and Adjustments'!$A$70:$I$86,TRUNC(COLUMN(H$2)/5)+2,FALSE)*SUMIFS('EPA US Data'!$I:$I,'EPA US Data'!$D:$D,'Country Selector'!$A$2,'EPA US Data'!$J:$J,$B$1,'EPA US Data'!$C:$C,H$2,'EPA US Data'!$G:$G,"&gt;="&amp;$A64,'EPA US Data'!$G:$G,"&lt;"&amp;$B64)*unit_conv*'State Downscaling Multipliers'!$B$9</f>
        <v>0</v>
      </c>
      <c r="I64" s="2">
        <f t="shared" ref="I64:L64" si="434">H64+($M64-$H64)/5</f>
        <v>0</v>
      </c>
      <c r="J64" s="2">
        <f t="shared" si="434"/>
        <v>0</v>
      </c>
      <c r="K64" s="2">
        <f t="shared" si="434"/>
        <v>0</v>
      </c>
      <c r="L64" s="2">
        <f t="shared" si="434"/>
        <v>0</v>
      </c>
      <c r="M64" s="105">
        <f>VLOOKUP($B$1,'Multipliers and Adjustments'!$A$70:$I$86,TRUNC(COLUMN(M$2)/5)+2,FALSE)*SUMIFS('EPA US Data'!$I:$I,'EPA US Data'!$D:$D,'Country Selector'!$A$2,'EPA US Data'!$J:$J,$B$1,'EPA US Data'!$C:$C,M$2,'EPA US Data'!$G:$G,"&gt;="&amp;$A64,'EPA US Data'!$G:$G,"&lt;"&amp;$B64)*unit_conv*'State Downscaling Multipliers'!$B$9</f>
        <v>0</v>
      </c>
      <c r="N64" s="2">
        <f t="shared" ref="N64:Q64" si="435">M64+($R64-$M64)/5</f>
        <v>0</v>
      </c>
      <c r="O64" s="2">
        <f t="shared" si="435"/>
        <v>0</v>
      </c>
      <c r="P64" s="2">
        <f t="shared" si="435"/>
        <v>0</v>
      </c>
      <c r="Q64" s="2">
        <f t="shared" si="435"/>
        <v>0</v>
      </c>
      <c r="R64" s="105">
        <f>VLOOKUP($B$1,'Multipliers and Adjustments'!$A$70:$I$86,TRUNC(COLUMN(R$2)/5)+2,FALSE)*SUMIFS('EPA US Data'!$I:$I,'EPA US Data'!$D:$D,'Country Selector'!$A$2,'EPA US Data'!$J:$J,$B$1,'EPA US Data'!$C:$C,R$2,'EPA US Data'!$G:$G,"&gt;="&amp;$A64,'EPA US Data'!$G:$G,"&lt;"&amp;$B64)*unit_conv*'State Downscaling Multipliers'!$B$9</f>
        <v>0</v>
      </c>
      <c r="S64" s="2">
        <f t="shared" ref="S64:V64" si="436">R64+($W64-$R64)/5</f>
        <v>0</v>
      </c>
      <c r="T64" s="2">
        <f t="shared" si="436"/>
        <v>0</v>
      </c>
      <c r="U64" s="2">
        <f t="shared" si="436"/>
        <v>0</v>
      </c>
      <c r="V64" s="2">
        <f t="shared" si="436"/>
        <v>0</v>
      </c>
      <c r="W64" s="105">
        <f>VLOOKUP($B$1,'Multipliers and Adjustments'!$A$70:$I$86,TRUNC(COLUMN(W$2)/5)+2,FALSE)*SUMIFS('EPA US Data'!$I:$I,'EPA US Data'!$D:$D,'Country Selector'!$A$2,'EPA US Data'!$J:$J,$B$1,'EPA US Data'!$C:$C,W$2,'EPA US Data'!$G:$G,"&gt;="&amp;$A64,'EPA US Data'!$G:$G,"&lt;"&amp;$B64)*unit_conv*'State Downscaling Multipliers'!$B$9</f>
        <v>0</v>
      </c>
      <c r="X64" s="2">
        <f t="shared" ref="X64:AA64" si="437">W64+($AB64-$W64)/5</f>
        <v>0</v>
      </c>
      <c r="Y64" s="2">
        <f t="shared" si="437"/>
        <v>0</v>
      </c>
      <c r="Z64" s="2">
        <f t="shared" si="437"/>
        <v>0</v>
      </c>
      <c r="AA64" s="2">
        <f t="shared" si="437"/>
        <v>0</v>
      </c>
      <c r="AB64" s="105">
        <f>VLOOKUP($B$1,'Multipliers and Adjustments'!$A$70:$I$86,TRUNC(COLUMN(AB$2)/5)+2,FALSE)*SUMIFS('EPA US Data'!$I:$I,'EPA US Data'!$D:$D,'Country Selector'!$A$2,'EPA US Data'!$J:$J,$B$1,'EPA US Data'!$C:$C,AB$2,'EPA US Data'!$G:$G,"&gt;="&amp;$A64,'EPA US Data'!$G:$G,"&lt;"&amp;$B64)*unit_conv*'State Downscaling Multipliers'!$B$9</f>
        <v>0</v>
      </c>
      <c r="AC64" s="2">
        <f t="shared" ref="AC64:AF64" si="438">AB64+($AG64-$AB64)/5</f>
        <v>0</v>
      </c>
      <c r="AD64" s="2">
        <f t="shared" si="438"/>
        <v>0</v>
      </c>
      <c r="AE64" s="2">
        <f t="shared" si="438"/>
        <v>0</v>
      </c>
      <c r="AF64" s="2">
        <f t="shared" si="438"/>
        <v>0</v>
      </c>
      <c r="AG64" s="105">
        <f>VLOOKUP($B$1,'Multipliers and Adjustments'!$A$70:$I$86,TRUNC(COLUMN(AG$2)/5)+2,FALSE)*SUMIFS('EPA US Data'!$I:$I,'EPA US Data'!$D:$D,'Country Selector'!$A$2,'EPA US Data'!$J:$J,$B$1,'EPA US Data'!$C:$C,AG$2,'EPA US Data'!$G:$G,"&gt;="&amp;$A64,'EPA US Data'!$G:$G,"&lt;"&amp;$B64)*unit_conv*'State Downscaling Multipliers'!$B$9</f>
        <v>0</v>
      </c>
      <c r="AH64" s="2">
        <f t="shared" ref="AH64:AK64" si="439">AG64+($AL64-$AG64)/5</f>
        <v>0</v>
      </c>
      <c r="AI64" s="2">
        <f t="shared" si="439"/>
        <v>0</v>
      </c>
      <c r="AJ64" s="2">
        <f t="shared" si="439"/>
        <v>0</v>
      </c>
      <c r="AK64" s="2">
        <f t="shared" si="439"/>
        <v>0</v>
      </c>
      <c r="AL64" s="105">
        <f>VLOOKUP($B$1,'Multipliers and Adjustments'!$A$70:$I$86,TRUNC(COLUMN(AL$2)/5)+2,FALSE)*SUMIFS('EPA US Data'!$I:$I,'EPA US Data'!$D:$D,'Country Selector'!$A$2,'EPA US Data'!$J:$J,$B$1,'EPA US Data'!$C:$C,AL$2,'EPA US Data'!$G:$G,"&gt;="&amp;$A64,'EPA US Data'!$G:$G,"&lt;"&amp;$B64)*unit_conv*'State Downscaling Multipliers'!$B$9</f>
        <v>0</v>
      </c>
    </row>
    <row r="65" spans="1:38" ht="15.75" customHeight="1" x14ac:dyDescent="0.25">
      <c r="A65" s="49">
        <f t="shared" si="234"/>
        <v>1100</v>
      </c>
      <c r="B65" s="49">
        <f t="shared" si="299"/>
        <v>1150</v>
      </c>
      <c r="C65" s="105">
        <f>VLOOKUP($B$1,'Multipliers and Adjustments'!$A$70:$I$86,TRUNC(COLUMN(C$2)/5)+2,FALSE)*SUMIFS('EPA US Data'!$I:$I,'EPA US Data'!$D:$D,'Country Selector'!$A$2,'EPA US Data'!$J:$J,$B$1,'EPA US Data'!$C:$C,C$2,'EPA US Data'!$G:$G,"&gt;="&amp;$A65,'EPA US Data'!$G:$G,"&lt;"&amp;$B65)*unit_conv*'State Downscaling Multipliers'!$B$9</f>
        <v>0</v>
      </c>
      <c r="D65" s="2">
        <f t="shared" ref="D65:G65" si="440">C65+($H65-$C65)/5</f>
        <v>0</v>
      </c>
      <c r="E65" s="2">
        <f t="shared" si="440"/>
        <v>0</v>
      </c>
      <c r="F65" s="2">
        <f t="shared" si="440"/>
        <v>0</v>
      </c>
      <c r="G65" s="2">
        <f t="shared" si="440"/>
        <v>0</v>
      </c>
      <c r="H65" s="105">
        <f>VLOOKUP($B$1,'Multipliers and Adjustments'!$A$70:$I$86,TRUNC(COLUMN(H$2)/5)+2,FALSE)*SUMIFS('EPA US Data'!$I:$I,'EPA US Data'!$D:$D,'Country Selector'!$A$2,'EPA US Data'!$J:$J,$B$1,'EPA US Data'!$C:$C,H$2,'EPA US Data'!$G:$G,"&gt;="&amp;$A65,'EPA US Data'!$G:$G,"&lt;"&amp;$B65)*unit_conv*'State Downscaling Multipliers'!$B$9</f>
        <v>0</v>
      </c>
      <c r="I65" s="2">
        <f t="shared" ref="I65:L65" si="441">H65+($M65-$H65)/5</f>
        <v>0</v>
      </c>
      <c r="J65" s="2">
        <f t="shared" si="441"/>
        <v>0</v>
      </c>
      <c r="K65" s="2">
        <f t="shared" si="441"/>
        <v>0</v>
      </c>
      <c r="L65" s="2">
        <f t="shared" si="441"/>
        <v>0</v>
      </c>
      <c r="M65" s="105">
        <f>VLOOKUP($B$1,'Multipliers and Adjustments'!$A$70:$I$86,TRUNC(COLUMN(M$2)/5)+2,FALSE)*SUMIFS('EPA US Data'!$I:$I,'EPA US Data'!$D:$D,'Country Selector'!$A$2,'EPA US Data'!$J:$J,$B$1,'EPA US Data'!$C:$C,M$2,'EPA US Data'!$G:$G,"&gt;="&amp;$A65,'EPA US Data'!$G:$G,"&lt;"&amp;$B65)*unit_conv*'State Downscaling Multipliers'!$B$9</f>
        <v>0</v>
      </c>
      <c r="N65" s="2">
        <f t="shared" ref="N65:Q65" si="442">M65+($R65-$M65)/5</f>
        <v>0</v>
      </c>
      <c r="O65" s="2">
        <f t="shared" si="442"/>
        <v>0</v>
      </c>
      <c r="P65" s="2">
        <f t="shared" si="442"/>
        <v>0</v>
      </c>
      <c r="Q65" s="2">
        <f t="shared" si="442"/>
        <v>0</v>
      </c>
      <c r="R65" s="105">
        <f>VLOOKUP($B$1,'Multipliers and Adjustments'!$A$70:$I$86,TRUNC(COLUMN(R$2)/5)+2,FALSE)*SUMIFS('EPA US Data'!$I:$I,'EPA US Data'!$D:$D,'Country Selector'!$A$2,'EPA US Data'!$J:$J,$B$1,'EPA US Data'!$C:$C,R$2,'EPA US Data'!$G:$G,"&gt;="&amp;$A65,'EPA US Data'!$G:$G,"&lt;"&amp;$B65)*unit_conv*'State Downscaling Multipliers'!$B$9</f>
        <v>0</v>
      </c>
      <c r="S65" s="2">
        <f t="shared" ref="S65:V65" si="443">R65+($W65-$R65)/5</f>
        <v>0</v>
      </c>
      <c r="T65" s="2">
        <f t="shared" si="443"/>
        <v>0</v>
      </c>
      <c r="U65" s="2">
        <f t="shared" si="443"/>
        <v>0</v>
      </c>
      <c r="V65" s="2">
        <f t="shared" si="443"/>
        <v>0</v>
      </c>
      <c r="W65" s="105">
        <f>VLOOKUP($B$1,'Multipliers and Adjustments'!$A$70:$I$86,TRUNC(COLUMN(W$2)/5)+2,FALSE)*SUMIFS('EPA US Data'!$I:$I,'EPA US Data'!$D:$D,'Country Selector'!$A$2,'EPA US Data'!$J:$J,$B$1,'EPA US Data'!$C:$C,W$2,'EPA US Data'!$G:$G,"&gt;="&amp;$A65,'EPA US Data'!$G:$G,"&lt;"&amp;$B65)*unit_conv*'State Downscaling Multipliers'!$B$9</f>
        <v>0</v>
      </c>
      <c r="X65" s="2">
        <f t="shared" ref="X65:AA65" si="444">W65+($AB65-$W65)/5</f>
        <v>0</v>
      </c>
      <c r="Y65" s="2">
        <f t="shared" si="444"/>
        <v>0</v>
      </c>
      <c r="Z65" s="2">
        <f t="shared" si="444"/>
        <v>0</v>
      </c>
      <c r="AA65" s="2">
        <f t="shared" si="444"/>
        <v>0</v>
      </c>
      <c r="AB65" s="105">
        <f>VLOOKUP($B$1,'Multipliers and Adjustments'!$A$70:$I$86,TRUNC(COLUMN(AB$2)/5)+2,FALSE)*SUMIFS('EPA US Data'!$I:$I,'EPA US Data'!$D:$D,'Country Selector'!$A$2,'EPA US Data'!$J:$J,$B$1,'EPA US Data'!$C:$C,AB$2,'EPA US Data'!$G:$G,"&gt;="&amp;$A65,'EPA US Data'!$G:$G,"&lt;"&amp;$B65)*unit_conv*'State Downscaling Multipliers'!$B$9</f>
        <v>0</v>
      </c>
      <c r="AC65" s="2">
        <f t="shared" ref="AC65:AF65" si="445">AB65+($AG65-$AB65)/5</f>
        <v>0</v>
      </c>
      <c r="AD65" s="2">
        <f t="shared" si="445"/>
        <v>0</v>
      </c>
      <c r="AE65" s="2">
        <f t="shared" si="445"/>
        <v>0</v>
      </c>
      <c r="AF65" s="2">
        <f t="shared" si="445"/>
        <v>0</v>
      </c>
      <c r="AG65" s="105">
        <f>VLOOKUP($B$1,'Multipliers and Adjustments'!$A$70:$I$86,TRUNC(COLUMN(AG$2)/5)+2,FALSE)*SUMIFS('EPA US Data'!$I:$I,'EPA US Data'!$D:$D,'Country Selector'!$A$2,'EPA US Data'!$J:$J,$B$1,'EPA US Data'!$C:$C,AG$2,'EPA US Data'!$G:$G,"&gt;="&amp;$A65,'EPA US Data'!$G:$G,"&lt;"&amp;$B65)*unit_conv*'State Downscaling Multipliers'!$B$9</f>
        <v>0</v>
      </c>
      <c r="AH65" s="2">
        <f t="shared" ref="AH65:AK65" si="446">AG65+($AL65-$AG65)/5</f>
        <v>0</v>
      </c>
      <c r="AI65" s="2">
        <f t="shared" si="446"/>
        <v>0</v>
      </c>
      <c r="AJ65" s="2">
        <f t="shared" si="446"/>
        <v>0</v>
      </c>
      <c r="AK65" s="2">
        <f t="shared" si="446"/>
        <v>0</v>
      </c>
      <c r="AL65" s="105">
        <f>VLOOKUP($B$1,'Multipliers and Adjustments'!$A$70:$I$86,TRUNC(COLUMN(AL$2)/5)+2,FALSE)*SUMIFS('EPA US Data'!$I:$I,'EPA US Data'!$D:$D,'Country Selector'!$A$2,'EPA US Data'!$J:$J,$B$1,'EPA US Data'!$C:$C,AL$2,'EPA US Data'!$G:$G,"&gt;="&amp;$A65,'EPA US Data'!$G:$G,"&lt;"&amp;$B65)*unit_conv*'State Downscaling Multipliers'!$B$9</f>
        <v>0</v>
      </c>
    </row>
    <row r="66" spans="1:38" ht="15.75" customHeight="1" x14ac:dyDescent="0.25">
      <c r="A66" s="49">
        <f t="shared" si="234"/>
        <v>1150</v>
      </c>
      <c r="B66" s="49">
        <f t="shared" si="299"/>
        <v>1200</v>
      </c>
      <c r="C66" s="105">
        <f>VLOOKUP($B$1,'Multipliers and Adjustments'!$A$70:$I$86,TRUNC(COLUMN(C$2)/5)+2,FALSE)*SUMIFS('EPA US Data'!$I:$I,'EPA US Data'!$D:$D,'Country Selector'!$A$2,'EPA US Data'!$J:$J,$B$1,'EPA US Data'!$C:$C,C$2,'EPA US Data'!$G:$G,"&gt;="&amp;$A66,'EPA US Data'!$G:$G,"&lt;"&amp;$B66)*unit_conv*'State Downscaling Multipliers'!$B$9</f>
        <v>0</v>
      </c>
      <c r="D66" s="2">
        <f t="shared" ref="D66:G66" si="447">C66+($H66-$C66)/5</f>
        <v>0</v>
      </c>
      <c r="E66" s="2">
        <f t="shared" si="447"/>
        <v>0</v>
      </c>
      <c r="F66" s="2">
        <f t="shared" si="447"/>
        <v>0</v>
      </c>
      <c r="G66" s="2">
        <f t="shared" si="447"/>
        <v>0</v>
      </c>
      <c r="H66" s="105">
        <f>VLOOKUP($B$1,'Multipliers and Adjustments'!$A$70:$I$86,TRUNC(COLUMN(H$2)/5)+2,FALSE)*SUMIFS('EPA US Data'!$I:$I,'EPA US Data'!$D:$D,'Country Selector'!$A$2,'EPA US Data'!$J:$J,$B$1,'EPA US Data'!$C:$C,H$2,'EPA US Data'!$G:$G,"&gt;="&amp;$A66,'EPA US Data'!$G:$G,"&lt;"&amp;$B66)*unit_conv*'State Downscaling Multipliers'!$B$9</f>
        <v>0</v>
      </c>
      <c r="I66" s="2">
        <f t="shared" ref="I66:L66" si="448">H66+($M66-$H66)/5</f>
        <v>0</v>
      </c>
      <c r="J66" s="2">
        <f t="shared" si="448"/>
        <v>0</v>
      </c>
      <c r="K66" s="2">
        <f t="shared" si="448"/>
        <v>0</v>
      </c>
      <c r="L66" s="2">
        <f t="shared" si="448"/>
        <v>0</v>
      </c>
      <c r="M66" s="105">
        <f>VLOOKUP($B$1,'Multipliers and Adjustments'!$A$70:$I$86,TRUNC(COLUMN(M$2)/5)+2,FALSE)*SUMIFS('EPA US Data'!$I:$I,'EPA US Data'!$D:$D,'Country Selector'!$A$2,'EPA US Data'!$J:$J,$B$1,'EPA US Data'!$C:$C,M$2,'EPA US Data'!$G:$G,"&gt;="&amp;$A66,'EPA US Data'!$G:$G,"&lt;"&amp;$B66)*unit_conv*'State Downscaling Multipliers'!$B$9</f>
        <v>0</v>
      </c>
      <c r="N66" s="2">
        <f t="shared" ref="N66:Q66" si="449">M66+($R66-$M66)/5</f>
        <v>0</v>
      </c>
      <c r="O66" s="2">
        <f t="shared" si="449"/>
        <v>0</v>
      </c>
      <c r="P66" s="2">
        <f t="shared" si="449"/>
        <v>0</v>
      </c>
      <c r="Q66" s="2">
        <f t="shared" si="449"/>
        <v>0</v>
      </c>
      <c r="R66" s="105">
        <f>VLOOKUP($B$1,'Multipliers and Adjustments'!$A$70:$I$86,TRUNC(COLUMN(R$2)/5)+2,FALSE)*SUMIFS('EPA US Data'!$I:$I,'EPA US Data'!$D:$D,'Country Selector'!$A$2,'EPA US Data'!$J:$J,$B$1,'EPA US Data'!$C:$C,R$2,'EPA US Data'!$G:$G,"&gt;="&amp;$A66,'EPA US Data'!$G:$G,"&lt;"&amp;$B66)*unit_conv*'State Downscaling Multipliers'!$B$9</f>
        <v>0</v>
      </c>
      <c r="S66" s="2">
        <f t="shared" ref="S66:V66" si="450">R66+($W66-$R66)/5</f>
        <v>0</v>
      </c>
      <c r="T66" s="2">
        <f t="shared" si="450"/>
        <v>0</v>
      </c>
      <c r="U66" s="2">
        <f t="shared" si="450"/>
        <v>0</v>
      </c>
      <c r="V66" s="2">
        <f t="shared" si="450"/>
        <v>0</v>
      </c>
      <c r="W66" s="105">
        <f>VLOOKUP($B$1,'Multipliers and Adjustments'!$A$70:$I$86,TRUNC(COLUMN(W$2)/5)+2,FALSE)*SUMIFS('EPA US Data'!$I:$I,'EPA US Data'!$D:$D,'Country Selector'!$A$2,'EPA US Data'!$J:$J,$B$1,'EPA US Data'!$C:$C,W$2,'EPA US Data'!$G:$G,"&gt;="&amp;$A66,'EPA US Data'!$G:$G,"&lt;"&amp;$B66)*unit_conv*'State Downscaling Multipliers'!$B$9</f>
        <v>0</v>
      </c>
      <c r="X66" s="2">
        <f t="shared" ref="X66:AA66" si="451">W66+($AB66-$W66)/5</f>
        <v>0</v>
      </c>
      <c r="Y66" s="2">
        <f t="shared" si="451"/>
        <v>0</v>
      </c>
      <c r="Z66" s="2">
        <f t="shared" si="451"/>
        <v>0</v>
      </c>
      <c r="AA66" s="2">
        <f t="shared" si="451"/>
        <v>0</v>
      </c>
      <c r="AB66" s="105">
        <f>VLOOKUP($B$1,'Multipliers and Adjustments'!$A$70:$I$86,TRUNC(COLUMN(AB$2)/5)+2,FALSE)*SUMIFS('EPA US Data'!$I:$I,'EPA US Data'!$D:$D,'Country Selector'!$A$2,'EPA US Data'!$J:$J,$B$1,'EPA US Data'!$C:$C,AB$2,'EPA US Data'!$G:$G,"&gt;="&amp;$A66,'EPA US Data'!$G:$G,"&lt;"&amp;$B66)*unit_conv*'State Downscaling Multipliers'!$B$9</f>
        <v>0</v>
      </c>
      <c r="AC66" s="2">
        <f t="shared" ref="AC66:AF66" si="452">AB66+($AG66-$AB66)/5</f>
        <v>0</v>
      </c>
      <c r="AD66" s="2">
        <f t="shared" si="452"/>
        <v>0</v>
      </c>
      <c r="AE66" s="2">
        <f t="shared" si="452"/>
        <v>0</v>
      </c>
      <c r="AF66" s="2">
        <f t="shared" si="452"/>
        <v>0</v>
      </c>
      <c r="AG66" s="105">
        <f>VLOOKUP($B$1,'Multipliers and Adjustments'!$A$70:$I$86,TRUNC(COLUMN(AG$2)/5)+2,FALSE)*SUMIFS('EPA US Data'!$I:$I,'EPA US Data'!$D:$D,'Country Selector'!$A$2,'EPA US Data'!$J:$J,$B$1,'EPA US Data'!$C:$C,AG$2,'EPA US Data'!$G:$G,"&gt;="&amp;$A66,'EPA US Data'!$G:$G,"&lt;"&amp;$B66)*unit_conv*'State Downscaling Multipliers'!$B$9</f>
        <v>0</v>
      </c>
      <c r="AH66" s="2">
        <f t="shared" ref="AH66:AK66" si="453">AG66+($AL66-$AG66)/5</f>
        <v>0</v>
      </c>
      <c r="AI66" s="2">
        <f t="shared" si="453"/>
        <v>0</v>
      </c>
      <c r="AJ66" s="2">
        <f t="shared" si="453"/>
        <v>0</v>
      </c>
      <c r="AK66" s="2">
        <f t="shared" si="453"/>
        <v>0</v>
      </c>
      <c r="AL66" s="105">
        <f>VLOOKUP($B$1,'Multipliers and Adjustments'!$A$70:$I$86,TRUNC(COLUMN(AL$2)/5)+2,FALSE)*SUMIFS('EPA US Data'!$I:$I,'EPA US Data'!$D:$D,'Country Selector'!$A$2,'EPA US Data'!$J:$J,$B$1,'EPA US Data'!$C:$C,AL$2,'EPA US Data'!$G:$G,"&gt;="&amp;$A66,'EPA US Data'!$G:$G,"&lt;"&amp;$B66)*unit_conv*'State Downscaling Multipliers'!$B$9</f>
        <v>0</v>
      </c>
    </row>
    <row r="67" spans="1:38" ht="15.75" customHeight="1" x14ac:dyDescent="0.25">
      <c r="A67" s="49">
        <f t="shared" si="234"/>
        <v>1200</v>
      </c>
      <c r="B67" s="49">
        <f t="shared" si="299"/>
        <v>1250</v>
      </c>
      <c r="C67" s="105">
        <f>VLOOKUP($B$1,'Multipliers and Adjustments'!$A$70:$I$86,TRUNC(COLUMN(C$2)/5)+2,FALSE)*SUMIFS('EPA US Data'!$I:$I,'EPA US Data'!$D:$D,'Country Selector'!$A$2,'EPA US Data'!$J:$J,$B$1,'EPA US Data'!$C:$C,C$2,'EPA US Data'!$G:$G,"&gt;="&amp;$A67,'EPA US Data'!$G:$G,"&lt;"&amp;$B67)*unit_conv*'State Downscaling Multipliers'!$B$9</f>
        <v>3427533130.3358526</v>
      </c>
      <c r="D67" s="2">
        <f t="shared" ref="D67:G67" si="454">C67+($H67-$C67)/5</f>
        <v>3029234572.9823632</v>
      </c>
      <c r="E67" s="2">
        <f t="shared" si="454"/>
        <v>2630936015.6288738</v>
      </c>
      <c r="F67" s="2">
        <f t="shared" si="454"/>
        <v>2232637458.2753844</v>
      </c>
      <c r="G67" s="2">
        <f t="shared" si="454"/>
        <v>1834338900.921895</v>
      </c>
      <c r="H67" s="105">
        <f>VLOOKUP($B$1,'Multipliers and Adjustments'!$A$70:$I$86,TRUNC(COLUMN(H$2)/5)+2,FALSE)*SUMIFS('EPA US Data'!$I:$I,'EPA US Data'!$D:$D,'Country Selector'!$A$2,'EPA US Data'!$J:$J,$B$1,'EPA US Data'!$C:$C,H$2,'EPA US Data'!$G:$G,"&gt;="&amp;$A67,'EPA US Data'!$G:$G,"&lt;"&amp;$B67)*unit_conv*'State Downscaling Multipliers'!$B$9</f>
        <v>1436040343.5684063</v>
      </c>
      <c r="I67" s="2">
        <f t="shared" ref="I67:L67" si="455">H67+($M67-$H67)/5</f>
        <v>1315876661.0717626</v>
      </c>
      <c r="J67" s="2">
        <f t="shared" si="455"/>
        <v>1195712978.5751188</v>
      </c>
      <c r="K67" s="2">
        <f t="shared" si="455"/>
        <v>1075549296.078475</v>
      </c>
      <c r="L67" s="2">
        <f t="shared" si="455"/>
        <v>955385613.58183134</v>
      </c>
      <c r="M67" s="105">
        <f>VLOOKUP($B$1,'Multipliers and Adjustments'!$A$70:$I$86,TRUNC(COLUMN(M$2)/5)+2,FALSE)*SUMIFS('EPA US Data'!$I:$I,'EPA US Data'!$D:$D,'Country Selector'!$A$2,'EPA US Data'!$J:$J,$B$1,'EPA US Data'!$C:$C,M$2,'EPA US Data'!$G:$G,"&gt;="&amp;$A67,'EPA US Data'!$G:$G,"&lt;"&amp;$B67)*unit_conv*'State Downscaling Multipliers'!$B$9</f>
        <v>835221931.08518779</v>
      </c>
      <c r="N67" s="2">
        <f t="shared" ref="N67:Q67" si="456">M67+($R67-$M67)/5</f>
        <v>858940894.51649153</v>
      </c>
      <c r="O67" s="2">
        <f t="shared" si="456"/>
        <v>882659857.94779527</v>
      </c>
      <c r="P67" s="2">
        <f t="shared" si="456"/>
        <v>906378821.37909901</v>
      </c>
      <c r="Q67" s="2">
        <f t="shared" si="456"/>
        <v>930097784.81040275</v>
      </c>
      <c r="R67" s="105">
        <f>VLOOKUP($B$1,'Multipliers and Adjustments'!$A$70:$I$86,TRUNC(COLUMN(R$2)/5)+2,FALSE)*SUMIFS('EPA US Data'!$I:$I,'EPA US Data'!$D:$D,'Country Selector'!$A$2,'EPA US Data'!$J:$J,$B$1,'EPA US Data'!$C:$C,R$2,'EPA US Data'!$G:$G,"&gt;="&amp;$A67,'EPA US Data'!$G:$G,"&lt;"&amp;$B67)*unit_conv*'State Downscaling Multipliers'!$B$9</f>
        <v>953816748.24170673</v>
      </c>
      <c r="S67" s="2">
        <f t="shared" ref="S67:V67" si="457">R67+($W67-$R67)/5</f>
        <v>919072460.96146047</v>
      </c>
      <c r="T67" s="2">
        <f t="shared" si="457"/>
        <v>884328173.68121421</v>
      </c>
      <c r="U67" s="2">
        <f t="shared" si="457"/>
        <v>849583886.40096796</v>
      </c>
      <c r="V67" s="2">
        <f t="shared" si="457"/>
        <v>814839599.1207217</v>
      </c>
      <c r="W67" s="105">
        <f>VLOOKUP($B$1,'Multipliers and Adjustments'!$A$70:$I$86,TRUNC(COLUMN(W$2)/5)+2,FALSE)*SUMIFS('EPA US Data'!$I:$I,'EPA US Data'!$D:$D,'Country Selector'!$A$2,'EPA US Data'!$J:$J,$B$1,'EPA US Data'!$C:$C,W$2,'EPA US Data'!$G:$G,"&gt;="&amp;$A67,'EPA US Data'!$G:$G,"&lt;"&amp;$B67)*unit_conv*'State Downscaling Multipliers'!$B$9</f>
        <v>780095311.84047544</v>
      </c>
      <c r="X67" s="2">
        <f t="shared" ref="X67:AA67" si="458">W67+($AB67-$W67)/5</f>
        <v>805913993.26901293</v>
      </c>
      <c r="Y67" s="2">
        <f t="shared" si="458"/>
        <v>831732674.69755042</v>
      </c>
      <c r="Z67" s="2">
        <f t="shared" si="458"/>
        <v>857551356.1260879</v>
      </c>
      <c r="AA67" s="2">
        <f t="shared" si="458"/>
        <v>883370037.55462539</v>
      </c>
      <c r="AB67" s="105">
        <f>VLOOKUP($B$1,'Multipliers and Adjustments'!$A$70:$I$86,TRUNC(COLUMN(AB$2)/5)+2,FALSE)*SUMIFS('EPA US Data'!$I:$I,'EPA US Data'!$D:$D,'Country Selector'!$A$2,'EPA US Data'!$J:$J,$B$1,'EPA US Data'!$C:$C,AB$2,'EPA US Data'!$G:$G,"&gt;="&amp;$A67,'EPA US Data'!$G:$G,"&lt;"&amp;$B67)*unit_conv*'State Downscaling Multipliers'!$B$9</f>
        <v>909188718.98316288</v>
      </c>
      <c r="AC67" s="2">
        <f t="shared" ref="AC67:AF67" si="459">AB67+($AG67-$AB67)/5</f>
        <v>939393113.0243541</v>
      </c>
      <c r="AD67" s="2">
        <f t="shared" si="459"/>
        <v>969597507.06554532</v>
      </c>
      <c r="AE67" s="2">
        <f t="shared" si="459"/>
        <v>999801901.10673654</v>
      </c>
      <c r="AF67" s="2">
        <f t="shared" si="459"/>
        <v>1030006295.1479278</v>
      </c>
      <c r="AG67" s="105">
        <f>VLOOKUP($B$1,'Multipliers and Adjustments'!$A$70:$I$86,TRUNC(COLUMN(AG$2)/5)+2,FALSE)*SUMIFS('EPA US Data'!$I:$I,'EPA US Data'!$D:$D,'Country Selector'!$A$2,'EPA US Data'!$J:$J,$B$1,'EPA US Data'!$C:$C,AG$2,'EPA US Data'!$G:$G,"&gt;="&amp;$A67,'EPA US Data'!$G:$G,"&lt;"&amp;$B67)*unit_conv*'State Downscaling Multipliers'!$B$9</f>
        <v>1060210689.1891189</v>
      </c>
      <c r="AH67" s="2">
        <f t="shared" ref="AH67:AK67" si="460">AG67+($AL67-$AG67)/5</f>
        <v>1095534948.6180711</v>
      </c>
      <c r="AI67" s="2">
        <f t="shared" si="460"/>
        <v>1130859208.0470233</v>
      </c>
      <c r="AJ67" s="2">
        <f t="shared" si="460"/>
        <v>1166183467.4759755</v>
      </c>
      <c r="AK67" s="2">
        <f t="shared" si="460"/>
        <v>1201507726.9049277</v>
      </c>
      <c r="AL67" s="105">
        <f>VLOOKUP($B$1,'Multipliers and Adjustments'!$A$70:$I$86,TRUNC(COLUMN(AL$2)/5)+2,FALSE)*SUMIFS('EPA US Data'!$I:$I,'EPA US Data'!$D:$D,'Country Selector'!$A$2,'EPA US Data'!$J:$J,$B$1,'EPA US Data'!$C:$C,AL$2,'EPA US Data'!$G:$G,"&gt;="&amp;$A67,'EPA US Data'!$G:$G,"&lt;"&amp;$B67)*unit_conv*'State Downscaling Multipliers'!$B$9</f>
        <v>1236831986.3338804</v>
      </c>
    </row>
    <row r="68" spans="1:38" ht="15.75" customHeight="1" x14ac:dyDescent="0.25">
      <c r="A68" s="49">
        <f t="shared" si="234"/>
        <v>1250</v>
      </c>
      <c r="B68" s="49">
        <f t="shared" si="299"/>
        <v>1300</v>
      </c>
      <c r="C68" s="105">
        <f>VLOOKUP($B$1,'Multipliers and Adjustments'!$A$70:$I$86,TRUNC(COLUMN(C$2)/5)+2,FALSE)*SUMIFS('EPA US Data'!$I:$I,'EPA US Data'!$D:$D,'Country Selector'!$A$2,'EPA US Data'!$J:$J,$B$1,'EPA US Data'!$C:$C,C$2,'EPA US Data'!$G:$G,"&gt;="&amp;$A68,'EPA US Data'!$G:$G,"&lt;"&amp;$B68)*unit_conv*'State Downscaling Multipliers'!$B$9</f>
        <v>0</v>
      </c>
      <c r="D68" s="2">
        <f t="shared" ref="D68:G68" si="461">C68+($H68-$C68)/5</f>
        <v>0</v>
      </c>
      <c r="E68" s="2">
        <f t="shared" si="461"/>
        <v>0</v>
      </c>
      <c r="F68" s="2">
        <f t="shared" si="461"/>
        <v>0</v>
      </c>
      <c r="G68" s="2">
        <f t="shared" si="461"/>
        <v>0</v>
      </c>
      <c r="H68" s="105">
        <f>VLOOKUP($B$1,'Multipliers and Adjustments'!$A$70:$I$86,TRUNC(COLUMN(H$2)/5)+2,FALSE)*SUMIFS('EPA US Data'!$I:$I,'EPA US Data'!$D:$D,'Country Selector'!$A$2,'EPA US Data'!$J:$J,$B$1,'EPA US Data'!$C:$C,H$2,'EPA US Data'!$G:$G,"&gt;="&amp;$A68,'EPA US Data'!$G:$G,"&lt;"&amp;$B68)*unit_conv*'State Downscaling Multipliers'!$B$9</f>
        <v>0</v>
      </c>
      <c r="I68" s="2">
        <f t="shared" ref="I68:L68" si="462">H68+($M68-$H68)/5</f>
        <v>0</v>
      </c>
      <c r="J68" s="2">
        <f t="shared" si="462"/>
        <v>0</v>
      </c>
      <c r="K68" s="2">
        <f t="shared" si="462"/>
        <v>0</v>
      </c>
      <c r="L68" s="2">
        <f t="shared" si="462"/>
        <v>0</v>
      </c>
      <c r="M68" s="105">
        <f>VLOOKUP($B$1,'Multipliers and Adjustments'!$A$70:$I$86,TRUNC(COLUMN(M$2)/5)+2,FALSE)*SUMIFS('EPA US Data'!$I:$I,'EPA US Data'!$D:$D,'Country Selector'!$A$2,'EPA US Data'!$J:$J,$B$1,'EPA US Data'!$C:$C,M$2,'EPA US Data'!$G:$G,"&gt;="&amp;$A68,'EPA US Data'!$G:$G,"&lt;"&amp;$B68)*unit_conv*'State Downscaling Multipliers'!$B$9</f>
        <v>0</v>
      </c>
      <c r="N68" s="2">
        <f t="shared" ref="N68:Q68" si="463">M68+($R68-$M68)/5</f>
        <v>0</v>
      </c>
      <c r="O68" s="2">
        <f t="shared" si="463"/>
        <v>0</v>
      </c>
      <c r="P68" s="2">
        <f t="shared" si="463"/>
        <v>0</v>
      </c>
      <c r="Q68" s="2">
        <f t="shared" si="463"/>
        <v>0</v>
      </c>
      <c r="R68" s="105">
        <f>VLOOKUP($B$1,'Multipliers and Adjustments'!$A$70:$I$86,TRUNC(COLUMN(R$2)/5)+2,FALSE)*SUMIFS('EPA US Data'!$I:$I,'EPA US Data'!$D:$D,'Country Selector'!$A$2,'EPA US Data'!$J:$J,$B$1,'EPA US Data'!$C:$C,R$2,'EPA US Data'!$G:$G,"&gt;="&amp;$A68,'EPA US Data'!$G:$G,"&lt;"&amp;$B68)*unit_conv*'State Downscaling Multipliers'!$B$9</f>
        <v>0</v>
      </c>
      <c r="S68" s="2">
        <f t="shared" ref="S68:V68" si="464">R68+($W68-$R68)/5</f>
        <v>0</v>
      </c>
      <c r="T68" s="2">
        <f t="shared" si="464"/>
        <v>0</v>
      </c>
      <c r="U68" s="2">
        <f t="shared" si="464"/>
        <v>0</v>
      </c>
      <c r="V68" s="2">
        <f t="shared" si="464"/>
        <v>0</v>
      </c>
      <c r="W68" s="105">
        <f>VLOOKUP($B$1,'Multipliers and Adjustments'!$A$70:$I$86,TRUNC(COLUMN(W$2)/5)+2,FALSE)*SUMIFS('EPA US Data'!$I:$I,'EPA US Data'!$D:$D,'Country Selector'!$A$2,'EPA US Data'!$J:$J,$B$1,'EPA US Data'!$C:$C,W$2,'EPA US Data'!$G:$G,"&gt;="&amp;$A68,'EPA US Data'!$G:$G,"&lt;"&amp;$B68)*unit_conv*'State Downscaling Multipliers'!$B$9</f>
        <v>0</v>
      </c>
      <c r="X68" s="2">
        <f t="shared" ref="X68:AA68" si="465">W68+($AB68-$W68)/5</f>
        <v>0</v>
      </c>
      <c r="Y68" s="2">
        <f t="shared" si="465"/>
        <v>0</v>
      </c>
      <c r="Z68" s="2">
        <f t="shared" si="465"/>
        <v>0</v>
      </c>
      <c r="AA68" s="2">
        <f t="shared" si="465"/>
        <v>0</v>
      </c>
      <c r="AB68" s="105">
        <f>VLOOKUP($B$1,'Multipliers and Adjustments'!$A$70:$I$86,TRUNC(COLUMN(AB$2)/5)+2,FALSE)*SUMIFS('EPA US Data'!$I:$I,'EPA US Data'!$D:$D,'Country Selector'!$A$2,'EPA US Data'!$J:$J,$B$1,'EPA US Data'!$C:$C,AB$2,'EPA US Data'!$G:$G,"&gt;="&amp;$A68,'EPA US Data'!$G:$G,"&lt;"&amp;$B68)*unit_conv*'State Downscaling Multipliers'!$B$9</f>
        <v>0</v>
      </c>
      <c r="AC68" s="2">
        <f t="shared" ref="AC68:AF68" si="466">AB68+($AG68-$AB68)/5</f>
        <v>0</v>
      </c>
      <c r="AD68" s="2">
        <f t="shared" si="466"/>
        <v>0</v>
      </c>
      <c r="AE68" s="2">
        <f t="shared" si="466"/>
        <v>0</v>
      </c>
      <c r="AF68" s="2">
        <f t="shared" si="466"/>
        <v>0</v>
      </c>
      <c r="AG68" s="105">
        <f>VLOOKUP($B$1,'Multipliers and Adjustments'!$A$70:$I$86,TRUNC(COLUMN(AG$2)/5)+2,FALSE)*SUMIFS('EPA US Data'!$I:$I,'EPA US Data'!$D:$D,'Country Selector'!$A$2,'EPA US Data'!$J:$J,$B$1,'EPA US Data'!$C:$C,AG$2,'EPA US Data'!$G:$G,"&gt;="&amp;$A68,'EPA US Data'!$G:$G,"&lt;"&amp;$B68)*unit_conv*'State Downscaling Multipliers'!$B$9</f>
        <v>0</v>
      </c>
      <c r="AH68" s="2">
        <f t="shared" ref="AH68:AK68" si="467">AG68+($AL68-$AG68)/5</f>
        <v>0</v>
      </c>
      <c r="AI68" s="2">
        <f t="shared" si="467"/>
        <v>0</v>
      </c>
      <c r="AJ68" s="2">
        <f t="shared" si="467"/>
        <v>0</v>
      </c>
      <c r="AK68" s="2">
        <f t="shared" si="467"/>
        <v>0</v>
      </c>
      <c r="AL68" s="105">
        <f>VLOOKUP($B$1,'Multipliers and Adjustments'!$A$70:$I$86,TRUNC(COLUMN(AL$2)/5)+2,FALSE)*SUMIFS('EPA US Data'!$I:$I,'EPA US Data'!$D:$D,'Country Selector'!$A$2,'EPA US Data'!$J:$J,$B$1,'EPA US Data'!$C:$C,AL$2,'EPA US Data'!$G:$G,"&gt;="&amp;$A68,'EPA US Data'!$G:$G,"&lt;"&amp;$B68)*unit_conv*'State Downscaling Multipliers'!$B$9</f>
        <v>0</v>
      </c>
    </row>
    <row r="69" spans="1:38" ht="15.75" customHeight="1" x14ac:dyDescent="0.25">
      <c r="A69" s="49">
        <f t="shared" si="234"/>
        <v>1300</v>
      </c>
      <c r="B69" s="49">
        <f t="shared" si="299"/>
        <v>1350</v>
      </c>
      <c r="C69" s="105">
        <f>VLOOKUP($B$1,'Multipliers and Adjustments'!$A$70:$I$86,TRUNC(COLUMN(C$2)/5)+2,FALSE)*SUMIFS('EPA US Data'!$I:$I,'EPA US Data'!$D:$D,'Country Selector'!$A$2,'EPA US Data'!$J:$J,$B$1,'EPA US Data'!$C:$C,C$2,'EPA US Data'!$G:$G,"&gt;="&amp;$A69,'EPA US Data'!$G:$G,"&lt;"&amp;$B69)*unit_conv*'State Downscaling Multipliers'!$B$9</f>
        <v>0</v>
      </c>
      <c r="D69" s="2">
        <f t="shared" ref="D69:G69" si="468">C69+($H69-$C69)/5</f>
        <v>0</v>
      </c>
      <c r="E69" s="2">
        <f t="shared" si="468"/>
        <v>0</v>
      </c>
      <c r="F69" s="2">
        <f t="shared" si="468"/>
        <v>0</v>
      </c>
      <c r="G69" s="2">
        <f t="shared" si="468"/>
        <v>0</v>
      </c>
      <c r="H69" s="105">
        <f>VLOOKUP($B$1,'Multipliers and Adjustments'!$A$70:$I$86,TRUNC(COLUMN(H$2)/5)+2,FALSE)*SUMIFS('EPA US Data'!$I:$I,'EPA US Data'!$D:$D,'Country Selector'!$A$2,'EPA US Data'!$J:$J,$B$1,'EPA US Data'!$C:$C,H$2,'EPA US Data'!$G:$G,"&gt;="&amp;$A69,'EPA US Data'!$G:$G,"&lt;"&amp;$B69)*unit_conv*'State Downscaling Multipliers'!$B$9</f>
        <v>0</v>
      </c>
      <c r="I69" s="2">
        <f t="shared" ref="I69:L69" si="469">H69+($M69-$H69)/5</f>
        <v>0</v>
      </c>
      <c r="J69" s="2">
        <f t="shared" si="469"/>
        <v>0</v>
      </c>
      <c r="K69" s="2">
        <f t="shared" si="469"/>
        <v>0</v>
      </c>
      <c r="L69" s="2">
        <f t="shared" si="469"/>
        <v>0</v>
      </c>
      <c r="M69" s="105">
        <f>VLOOKUP($B$1,'Multipliers and Adjustments'!$A$70:$I$86,TRUNC(COLUMN(M$2)/5)+2,FALSE)*SUMIFS('EPA US Data'!$I:$I,'EPA US Data'!$D:$D,'Country Selector'!$A$2,'EPA US Data'!$J:$J,$B$1,'EPA US Data'!$C:$C,M$2,'EPA US Data'!$G:$G,"&gt;="&amp;$A69,'EPA US Data'!$G:$G,"&lt;"&amp;$B69)*unit_conv*'State Downscaling Multipliers'!$B$9</f>
        <v>0</v>
      </c>
      <c r="N69" s="2">
        <f t="shared" ref="N69:Q69" si="470">M69+($R69-$M69)/5</f>
        <v>0</v>
      </c>
      <c r="O69" s="2">
        <f t="shared" si="470"/>
        <v>0</v>
      </c>
      <c r="P69" s="2">
        <f t="shared" si="470"/>
        <v>0</v>
      </c>
      <c r="Q69" s="2">
        <f t="shared" si="470"/>
        <v>0</v>
      </c>
      <c r="R69" s="105">
        <f>VLOOKUP($B$1,'Multipliers and Adjustments'!$A$70:$I$86,TRUNC(COLUMN(R$2)/5)+2,FALSE)*SUMIFS('EPA US Data'!$I:$I,'EPA US Data'!$D:$D,'Country Selector'!$A$2,'EPA US Data'!$J:$J,$B$1,'EPA US Data'!$C:$C,R$2,'EPA US Data'!$G:$G,"&gt;="&amp;$A69,'EPA US Data'!$G:$G,"&lt;"&amp;$B69)*unit_conv*'State Downscaling Multipliers'!$B$9</f>
        <v>0</v>
      </c>
      <c r="S69" s="2">
        <f t="shared" ref="S69:V69" si="471">R69+($W69-$R69)/5</f>
        <v>0</v>
      </c>
      <c r="T69" s="2">
        <f t="shared" si="471"/>
        <v>0</v>
      </c>
      <c r="U69" s="2">
        <f t="shared" si="471"/>
        <v>0</v>
      </c>
      <c r="V69" s="2">
        <f t="shared" si="471"/>
        <v>0</v>
      </c>
      <c r="W69" s="105">
        <f>VLOOKUP($B$1,'Multipliers and Adjustments'!$A$70:$I$86,TRUNC(COLUMN(W$2)/5)+2,FALSE)*SUMIFS('EPA US Data'!$I:$I,'EPA US Data'!$D:$D,'Country Selector'!$A$2,'EPA US Data'!$J:$J,$B$1,'EPA US Data'!$C:$C,W$2,'EPA US Data'!$G:$G,"&gt;="&amp;$A69,'EPA US Data'!$G:$G,"&lt;"&amp;$B69)*unit_conv*'State Downscaling Multipliers'!$B$9</f>
        <v>0</v>
      </c>
      <c r="X69" s="2">
        <f t="shared" ref="X69:AA69" si="472">W69+($AB69-$W69)/5</f>
        <v>0</v>
      </c>
      <c r="Y69" s="2">
        <f t="shared" si="472"/>
        <v>0</v>
      </c>
      <c r="Z69" s="2">
        <f t="shared" si="472"/>
        <v>0</v>
      </c>
      <c r="AA69" s="2">
        <f t="shared" si="472"/>
        <v>0</v>
      </c>
      <c r="AB69" s="105">
        <f>VLOOKUP($B$1,'Multipliers and Adjustments'!$A$70:$I$86,TRUNC(COLUMN(AB$2)/5)+2,FALSE)*SUMIFS('EPA US Data'!$I:$I,'EPA US Data'!$D:$D,'Country Selector'!$A$2,'EPA US Data'!$J:$J,$B$1,'EPA US Data'!$C:$C,AB$2,'EPA US Data'!$G:$G,"&gt;="&amp;$A69,'EPA US Data'!$G:$G,"&lt;"&amp;$B69)*unit_conv*'State Downscaling Multipliers'!$B$9</f>
        <v>0</v>
      </c>
      <c r="AC69" s="2">
        <f t="shared" ref="AC69:AF69" si="473">AB69+($AG69-$AB69)/5</f>
        <v>0</v>
      </c>
      <c r="AD69" s="2">
        <f t="shared" si="473"/>
        <v>0</v>
      </c>
      <c r="AE69" s="2">
        <f t="shared" si="473"/>
        <v>0</v>
      </c>
      <c r="AF69" s="2">
        <f t="shared" si="473"/>
        <v>0</v>
      </c>
      <c r="AG69" s="105">
        <f>VLOOKUP($B$1,'Multipliers and Adjustments'!$A$70:$I$86,TRUNC(COLUMN(AG$2)/5)+2,FALSE)*SUMIFS('EPA US Data'!$I:$I,'EPA US Data'!$D:$D,'Country Selector'!$A$2,'EPA US Data'!$J:$J,$B$1,'EPA US Data'!$C:$C,AG$2,'EPA US Data'!$G:$G,"&gt;="&amp;$A69,'EPA US Data'!$G:$G,"&lt;"&amp;$B69)*unit_conv*'State Downscaling Multipliers'!$B$9</f>
        <v>0</v>
      </c>
      <c r="AH69" s="2">
        <f t="shared" ref="AH69:AK69" si="474">AG69+($AL69-$AG69)/5</f>
        <v>0</v>
      </c>
      <c r="AI69" s="2">
        <f t="shared" si="474"/>
        <v>0</v>
      </c>
      <c r="AJ69" s="2">
        <f t="shared" si="474"/>
        <v>0</v>
      </c>
      <c r="AK69" s="2">
        <f t="shared" si="474"/>
        <v>0</v>
      </c>
      <c r="AL69" s="105">
        <f>VLOOKUP($B$1,'Multipliers and Adjustments'!$A$70:$I$86,TRUNC(COLUMN(AL$2)/5)+2,FALSE)*SUMIFS('EPA US Data'!$I:$I,'EPA US Data'!$D:$D,'Country Selector'!$A$2,'EPA US Data'!$J:$J,$B$1,'EPA US Data'!$C:$C,AL$2,'EPA US Data'!$G:$G,"&gt;="&amp;$A69,'EPA US Data'!$G:$G,"&lt;"&amp;$B69)*unit_conv*'State Downscaling Multipliers'!$B$9</f>
        <v>0</v>
      </c>
    </row>
    <row r="70" spans="1:38" ht="15.75" customHeight="1" x14ac:dyDescent="0.25">
      <c r="A70" s="49">
        <f t="shared" si="234"/>
        <v>1350</v>
      </c>
      <c r="B70" s="49">
        <f t="shared" si="299"/>
        <v>1400</v>
      </c>
      <c r="C70" s="105">
        <f>VLOOKUP($B$1,'Multipliers and Adjustments'!$A$70:$I$86,TRUNC(COLUMN(C$2)/5)+2,FALSE)*SUMIFS('EPA US Data'!$I:$I,'EPA US Data'!$D:$D,'Country Selector'!$A$2,'EPA US Data'!$J:$J,$B$1,'EPA US Data'!$C:$C,C$2,'EPA US Data'!$G:$G,"&gt;="&amp;$A70,'EPA US Data'!$G:$G,"&lt;"&amp;$B70)*unit_conv*'State Downscaling Multipliers'!$B$9</f>
        <v>0</v>
      </c>
      <c r="D70" s="2">
        <f t="shared" ref="D70:G70" si="475">C70+($H70-$C70)/5</f>
        <v>0</v>
      </c>
      <c r="E70" s="2">
        <f t="shared" si="475"/>
        <v>0</v>
      </c>
      <c r="F70" s="2">
        <f t="shared" si="475"/>
        <v>0</v>
      </c>
      <c r="G70" s="2">
        <f t="shared" si="475"/>
        <v>0</v>
      </c>
      <c r="H70" s="105">
        <f>VLOOKUP($B$1,'Multipliers and Adjustments'!$A$70:$I$86,TRUNC(COLUMN(H$2)/5)+2,FALSE)*SUMIFS('EPA US Data'!$I:$I,'EPA US Data'!$D:$D,'Country Selector'!$A$2,'EPA US Data'!$J:$J,$B$1,'EPA US Data'!$C:$C,H$2,'EPA US Data'!$G:$G,"&gt;="&amp;$A70,'EPA US Data'!$G:$G,"&lt;"&amp;$B70)*unit_conv*'State Downscaling Multipliers'!$B$9</f>
        <v>0</v>
      </c>
      <c r="I70" s="2">
        <f t="shared" ref="I70:L70" si="476">H70+($M70-$H70)/5</f>
        <v>0</v>
      </c>
      <c r="J70" s="2">
        <f t="shared" si="476"/>
        <v>0</v>
      </c>
      <c r="K70" s="2">
        <f t="shared" si="476"/>
        <v>0</v>
      </c>
      <c r="L70" s="2">
        <f t="shared" si="476"/>
        <v>0</v>
      </c>
      <c r="M70" s="105">
        <f>VLOOKUP($B$1,'Multipliers and Adjustments'!$A$70:$I$86,TRUNC(COLUMN(M$2)/5)+2,FALSE)*SUMIFS('EPA US Data'!$I:$I,'EPA US Data'!$D:$D,'Country Selector'!$A$2,'EPA US Data'!$J:$J,$B$1,'EPA US Data'!$C:$C,M$2,'EPA US Data'!$G:$G,"&gt;="&amp;$A70,'EPA US Data'!$G:$G,"&lt;"&amp;$B70)*unit_conv*'State Downscaling Multipliers'!$B$9</f>
        <v>0</v>
      </c>
      <c r="N70" s="2">
        <f t="shared" ref="N70:Q70" si="477">M70+($R70-$M70)/5</f>
        <v>0</v>
      </c>
      <c r="O70" s="2">
        <f t="shared" si="477"/>
        <v>0</v>
      </c>
      <c r="P70" s="2">
        <f t="shared" si="477"/>
        <v>0</v>
      </c>
      <c r="Q70" s="2">
        <f t="shared" si="477"/>
        <v>0</v>
      </c>
      <c r="R70" s="105">
        <f>VLOOKUP($B$1,'Multipliers and Adjustments'!$A$70:$I$86,TRUNC(COLUMN(R$2)/5)+2,FALSE)*SUMIFS('EPA US Data'!$I:$I,'EPA US Data'!$D:$D,'Country Selector'!$A$2,'EPA US Data'!$J:$J,$B$1,'EPA US Data'!$C:$C,R$2,'EPA US Data'!$G:$G,"&gt;="&amp;$A70,'EPA US Data'!$G:$G,"&lt;"&amp;$B70)*unit_conv*'State Downscaling Multipliers'!$B$9</f>
        <v>0</v>
      </c>
      <c r="S70" s="2">
        <f t="shared" ref="S70:V70" si="478">R70+($W70-$R70)/5</f>
        <v>0</v>
      </c>
      <c r="T70" s="2">
        <f t="shared" si="478"/>
        <v>0</v>
      </c>
      <c r="U70" s="2">
        <f t="shared" si="478"/>
        <v>0</v>
      </c>
      <c r="V70" s="2">
        <f t="shared" si="478"/>
        <v>0</v>
      </c>
      <c r="W70" s="105">
        <f>VLOOKUP($B$1,'Multipliers and Adjustments'!$A$70:$I$86,TRUNC(COLUMN(W$2)/5)+2,FALSE)*SUMIFS('EPA US Data'!$I:$I,'EPA US Data'!$D:$D,'Country Selector'!$A$2,'EPA US Data'!$J:$J,$B$1,'EPA US Data'!$C:$C,W$2,'EPA US Data'!$G:$G,"&gt;="&amp;$A70,'EPA US Data'!$G:$G,"&lt;"&amp;$B70)*unit_conv*'State Downscaling Multipliers'!$B$9</f>
        <v>0</v>
      </c>
      <c r="X70" s="2">
        <f t="shared" ref="X70:AA70" si="479">W70+($AB70-$W70)/5</f>
        <v>0</v>
      </c>
      <c r="Y70" s="2">
        <f t="shared" si="479"/>
        <v>0</v>
      </c>
      <c r="Z70" s="2">
        <f t="shared" si="479"/>
        <v>0</v>
      </c>
      <c r="AA70" s="2">
        <f t="shared" si="479"/>
        <v>0</v>
      </c>
      <c r="AB70" s="105">
        <f>VLOOKUP($B$1,'Multipliers and Adjustments'!$A$70:$I$86,TRUNC(COLUMN(AB$2)/5)+2,FALSE)*SUMIFS('EPA US Data'!$I:$I,'EPA US Data'!$D:$D,'Country Selector'!$A$2,'EPA US Data'!$J:$J,$B$1,'EPA US Data'!$C:$C,AB$2,'EPA US Data'!$G:$G,"&gt;="&amp;$A70,'EPA US Data'!$G:$G,"&lt;"&amp;$B70)*unit_conv*'State Downscaling Multipliers'!$B$9</f>
        <v>0</v>
      </c>
      <c r="AC70" s="2">
        <f t="shared" ref="AC70:AF70" si="480">AB70+($AG70-$AB70)/5</f>
        <v>0</v>
      </c>
      <c r="AD70" s="2">
        <f t="shared" si="480"/>
        <v>0</v>
      </c>
      <c r="AE70" s="2">
        <f t="shared" si="480"/>
        <v>0</v>
      </c>
      <c r="AF70" s="2">
        <f t="shared" si="480"/>
        <v>0</v>
      </c>
      <c r="AG70" s="105">
        <f>VLOOKUP($B$1,'Multipliers and Adjustments'!$A$70:$I$86,TRUNC(COLUMN(AG$2)/5)+2,FALSE)*SUMIFS('EPA US Data'!$I:$I,'EPA US Data'!$D:$D,'Country Selector'!$A$2,'EPA US Data'!$J:$J,$B$1,'EPA US Data'!$C:$C,AG$2,'EPA US Data'!$G:$G,"&gt;="&amp;$A70,'EPA US Data'!$G:$G,"&lt;"&amp;$B70)*unit_conv*'State Downscaling Multipliers'!$B$9</f>
        <v>0</v>
      </c>
      <c r="AH70" s="2">
        <f t="shared" ref="AH70:AK70" si="481">AG70+($AL70-$AG70)/5</f>
        <v>0</v>
      </c>
      <c r="AI70" s="2">
        <f t="shared" si="481"/>
        <v>0</v>
      </c>
      <c r="AJ70" s="2">
        <f t="shared" si="481"/>
        <v>0</v>
      </c>
      <c r="AK70" s="2">
        <f t="shared" si="481"/>
        <v>0</v>
      </c>
      <c r="AL70" s="105">
        <f>VLOOKUP($B$1,'Multipliers and Adjustments'!$A$70:$I$86,TRUNC(COLUMN(AL$2)/5)+2,FALSE)*SUMIFS('EPA US Data'!$I:$I,'EPA US Data'!$D:$D,'Country Selector'!$A$2,'EPA US Data'!$J:$J,$B$1,'EPA US Data'!$C:$C,AL$2,'EPA US Data'!$G:$G,"&gt;="&amp;$A70,'EPA US Data'!$G:$G,"&lt;"&amp;$B70)*unit_conv*'State Downscaling Multipliers'!$B$9</f>
        <v>0</v>
      </c>
    </row>
    <row r="71" spans="1:38" ht="15.75" customHeight="1" x14ac:dyDescent="0.25">
      <c r="A71" s="49">
        <f t="shared" si="234"/>
        <v>1400</v>
      </c>
      <c r="B71" s="49">
        <f t="shared" si="299"/>
        <v>1450</v>
      </c>
      <c r="C71" s="105">
        <f>VLOOKUP($B$1,'Multipliers and Adjustments'!$A$70:$I$86,TRUNC(COLUMN(C$2)/5)+2,FALSE)*SUMIFS('EPA US Data'!$I:$I,'EPA US Data'!$D:$D,'Country Selector'!$A$2,'EPA US Data'!$J:$J,$B$1,'EPA US Data'!$C:$C,C$2,'EPA US Data'!$G:$G,"&gt;="&amp;$A71,'EPA US Data'!$G:$G,"&lt;"&amp;$B71)*unit_conv*'State Downscaling Multipliers'!$B$9</f>
        <v>0</v>
      </c>
      <c r="D71" s="2">
        <f t="shared" ref="D71:G71" si="482">C71+($H71-$C71)/5</f>
        <v>0</v>
      </c>
      <c r="E71" s="2">
        <f t="shared" si="482"/>
        <v>0</v>
      </c>
      <c r="F71" s="2">
        <f t="shared" si="482"/>
        <v>0</v>
      </c>
      <c r="G71" s="2">
        <f t="shared" si="482"/>
        <v>0</v>
      </c>
      <c r="H71" s="105">
        <f>VLOOKUP($B$1,'Multipliers and Adjustments'!$A$70:$I$86,TRUNC(COLUMN(H$2)/5)+2,FALSE)*SUMIFS('EPA US Data'!$I:$I,'EPA US Data'!$D:$D,'Country Selector'!$A$2,'EPA US Data'!$J:$J,$B$1,'EPA US Data'!$C:$C,H$2,'EPA US Data'!$G:$G,"&gt;="&amp;$A71,'EPA US Data'!$G:$G,"&lt;"&amp;$B71)*unit_conv*'State Downscaling Multipliers'!$B$9</f>
        <v>0</v>
      </c>
      <c r="I71" s="2">
        <f t="shared" ref="I71:L71" si="483">H71+($M71-$H71)/5</f>
        <v>0</v>
      </c>
      <c r="J71" s="2">
        <f t="shared" si="483"/>
        <v>0</v>
      </c>
      <c r="K71" s="2">
        <f t="shared" si="483"/>
        <v>0</v>
      </c>
      <c r="L71" s="2">
        <f t="shared" si="483"/>
        <v>0</v>
      </c>
      <c r="M71" s="105">
        <f>VLOOKUP($B$1,'Multipliers and Adjustments'!$A$70:$I$86,TRUNC(COLUMN(M$2)/5)+2,FALSE)*SUMIFS('EPA US Data'!$I:$I,'EPA US Data'!$D:$D,'Country Selector'!$A$2,'EPA US Data'!$J:$J,$B$1,'EPA US Data'!$C:$C,M$2,'EPA US Data'!$G:$G,"&gt;="&amp;$A71,'EPA US Data'!$G:$G,"&lt;"&amp;$B71)*unit_conv*'State Downscaling Multipliers'!$B$9</f>
        <v>0</v>
      </c>
      <c r="N71" s="2">
        <f t="shared" ref="N71:Q71" si="484">M71+($R71-$M71)/5</f>
        <v>0</v>
      </c>
      <c r="O71" s="2">
        <f t="shared" si="484"/>
        <v>0</v>
      </c>
      <c r="P71" s="2">
        <f t="shared" si="484"/>
        <v>0</v>
      </c>
      <c r="Q71" s="2">
        <f t="shared" si="484"/>
        <v>0</v>
      </c>
      <c r="R71" s="105">
        <f>VLOOKUP($B$1,'Multipliers and Adjustments'!$A$70:$I$86,TRUNC(COLUMN(R$2)/5)+2,FALSE)*SUMIFS('EPA US Data'!$I:$I,'EPA US Data'!$D:$D,'Country Selector'!$A$2,'EPA US Data'!$J:$J,$B$1,'EPA US Data'!$C:$C,R$2,'EPA US Data'!$G:$G,"&gt;="&amp;$A71,'EPA US Data'!$G:$G,"&lt;"&amp;$B71)*unit_conv*'State Downscaling Multipliers'!$B$9</f>
        <v>0</v>
      </c>
      <c r="S71" s="2">
        <f t="shared" ref="S71:V71" si="485">R71+($W71-$R71)/5</f>
        <v>0</v>
      </c>
      <c r="T71" s="2">
        <f t="shared" si="485"/>
        <v>0</v>
      </c>
      <c r="U71" s="2">
        <f t="shared" si="485"/>
        <v>0</v>
      </c>
      <c r="V71" s="2">
        <f t="shared" si="485"/>
        <v>0</v>
      </c>
      <c r="W71" s="105">
        <f>VLOOKUP($B$1,'Multipliers and Adjustments'!$A$70:$I$86,TRUNC(COLUMN(W$2)/5)+2,FALSE)*SUMIFS('EPA US Data'!$I:$I,'EPA US Data'!$D:$D,'Country Selector'!$A$2,'EPA US Data'!$J:$J,$B$1,'EPA US Data'!$C:$C,W$2,'EPA US Data'!$G:$G,"&gt;="&amp;$A71,'EPA US Data'!$G:$G,"&lt;"&amp;$B71)*unit_conv*'State Downscaling Multipliers'!$B$9</f>
        <v>0</v>
      </c>
      <c r="X71" s="2">
        <f t="shared" ref="X71:AA71" si="486">W71+($AB71-$W71)/5</f>
        <v>0</v>
      </c>
      <c r="Y71" s="2">
        <f t="shared" si="486"/>
        <v>0</v>
      </c>
      <c r="Z71" s="2">
        <f t="shared" si="486"/>
        <v>0</v>
      </c>
      <c r="AA71" s="2">
        <f t="shared" si="486"/>
        <v>0</v>
      </c>
      <c r="AB71" s="105">
        <f>VLOOKUP($B$1,'Multipliers and Adjustments'!$A$70:$I$86,TRUNC(COLUMN(AB$2)/5)+2,FALSE)*SUMIFS('EPA US Data'!$I:$I,'EPA US Data'!$D:$D,'Country Selector'!$A$2,'EPA US Data'!$J:$J,$B$1,'EPA US Data'!$C:$C,AB$2,'EPA US Data'!$G:$G,"&gt;="&amp;$A71,'EPA US Data'!$G:$G,"&lt;"&amp;$B71)*unit_conv*'State Downscaling Multipliers'!$B$9</f>
        <v>0</v>
      </c>
      <c r="AC71" s="2">
        <f t="shared" ref="AC71:AF71" si="487">AB71+($AG71-$AB71)/5</f>
        <v>0</v>
      </c>
      <c r="AD71" s="2">
        <f t="shared" si="487"/>
        <v>0</v>
      </c>
      <c r="AE71" s="2">
        <f t="shared" si="487"/>
        <v>0</v>
      </c>
      <c r="AF71" s="2">
        <f t="shared" si="487"/>
        <v>0</v>
      </c>
      <c r="AG71" s="105">
        <f>VLOOKUP($B$1,'Multipliers and Adjustments'!$A$70:$I$86,TRUNC(COLUMN(AG$2)/5)+2,FALSE)*SUMIFS('EPA US Data'!$I:$I,'EPA US Data'!$D:$D,'Country Selector'!$A$2,'EPA US Data'!$J:$J,$B$1,'EPA US Data'!$C:$C,AG$2,'EPA US Data'!$G:$G,"&gt;="&amp;$A71,'EPA US Data'!$G:$G,"&lt;"&amp;$B71)*unit_conv*'State Downscaling Multipliers'!$B$9</f>
        <v>0</v>
      </c>
      <c r="AH71" s="2">
        <f t="shared" ref="AH71:AK71" si="488">AG71+($AL71-$AG71)/5</f>
        <v>0</v>
      </c>
      <c r="AI71" s="2">
        <f t="shared" si="488"/>
        <v>0</v>
      </c>
      <c r="AJ71" s="2">
        <f t="shared" si="488"/>
        <v>0</v>
      </c>
      <c r="AK71" s="2">
        <f t="shared" si="488"/>
        <v>0</v>
      </c>
      <c r="AL71" s="105">
        <f>VLOOKUP($B$1,'Multipliers and Adjustments'!$A$70:$I$86,TRUNC(COLUMN(AL$2)/5)+2,FALSE)*SUMIFS('EPA US Data'!$I:$I,'EPA US Data'!$D:$D,'Country Selector'!$A$2,'EPA US Data'!$J:$J,$B$1,'EPA US Data'!$C:$C,AL$2,'EPA US Data'!$G:$G,"&gt;="&amp;$A71,'EPA US Data'!$G:$G,"&lt;"&amp;$B71)*unit_conv*'State Downscaling Multipliers'!$B$9</f>
        <v>0</v>
      </c>
    </row>
    <row r="72" spans="1:38" ht="15.75" customHeight="1" x14ac:dyDescent="0.25">
      <c r="A72" s="49">
        <f t="shared" si="234"/>
        <v>1450</v>
      </c>
      <c r="B72" s="49">
        <f t="shared" si="299"/>
        <v>1500</v>
      </c>
      <c r="C72" s="105">
        <f>VLOOKUP($B$1,'Multipliers and Adjustments'!$A$70:$I$86,TRUNC(COLUMN(C$2)/5)+2,FALSE)*SUMIFS('EPA US Data'!$I:$I,'EPA US Data'!$D:$D,'Country Selector'!$A$2,'EPA US Data'!$J:$J,$B$1,'EPA US Data'!$C:$C,C$2,'EPA US Data'!$G:$G,"&gt;="&amp;$A72,'EPA US Data'!$G:$G,"&lt;"&amp;$B72)*unit_conv*'State Downscaling Multipliers'!$B$9</f>
        <v>0</v>
      </c>
      <c r="D72" s="2">
        <f t="shared" ref="D72:G72" si="489">C72+($H72-$C72)/5</f>
        <v>0</v>
      </c>
      <c r="E72" s="2">
        <f t="shared" si="489"/>
        <v>0</v>
      </c>
      <c r="F72" s="2">
        <f t="shared" si="489"/>
        <v>0</v>
      </c>
      <c r="G72" s="2">
        <f t="shared" si="489"/>
        <v>0</v>
      </c>
      <c r="H72" s="105">
        <f>VLOOKUP($B$1,'Multipliers and Adjustments'!$A$70:$I$86,TRUNC(COLUMN(H$2)/5)+2,FALSE)*SUMIFS('EPA US Data'!$I:$I,'EPA US Data'!$D:$D,'Country Selector'!$A$2,'EPA US Data'!$J:$J,$B$1,'EPA US Data'!$C:$C,H$2,'EPA US Data'!$G:$G,"&gt;="&amp;$A72,'EPA US Data'!$G:$G,"&lt;"&amp;$B72)*unit_conv*'State Downscaling Multipliers'!$B$9</f>
        <v>0</v>
      </c>
      <c r="I72" s="2">
        <f t="shared" ref="I72:L72" si="490">H72+($M72-$H72)/5</f>
        <v>0</v>
      </c>
      <c r="J72" s="2">
        <f t="shared" si="490"/>
        <v>0</v>
      </c>
      <c r="K72" s="2">
        <f t="shared" si="490"/>
        <v>0</v>
      </c>
      <c r="L72" s="2">
        <f t="shared" si="490"/>
        <v>0</v>
      </c>
      <c r="M72" s="105">
        <f>VLOOKUP($B$1,'Multipliers and Adjustments'!$A$70:$I$86,TRUNC(COLUMN(M$2)/5)+2,FALSE)*SUMIFS('EPA US Data'!$I:$I,'EPA US Data'!$D:$D,'Country Selector'!$A$2,'EPA US Data'!$J:$J,$B$1,'EPA US Data'!$C:$C,M$2,'EPA US Data'!$G:$G,"&gt;="&amp;$A72,'EPA US Data'!$G:$G,"&lt;"&amp;$B72)*unit_conv*'State Downscaling Multipliers'!$B$9</f>
        <v>0</v>
      </c>
      <c r="N72" s="2">
        <f t="shared" ref="N72:Q72" si="491">M72+($R72-$M72)/5</f>
        <v>0</v>
      </c>
      <c r="O72" s="2">
        <f t="shared" si="491"/>
        <v>0</v>
      </c>
      <c r="P72" s="2">
        <f t="shared" si="491"/>
        <v>0</v>
      </c>
      <c r="Q72" s="2">
        <f t="shared" si="491"/>
        <v>0</v>
      </c>
      <c r="R72" s="105">
        <f>VLOOKUP($B$1,'Multipliers and Adjustments'!$A$70:$I$86,TRUNC(COLUMN(R$2)/5)+2,FALSE)*SUMIFS('EPA US Data'!$I:$I,'EPA US Data'!$D:$D,'Country Selector'!$A$2,'EPA US Data'!$J:$J,$B$1,'EPA US Data'!$C:$C,R$2,'EPA US Data'!$G:$G,"&gt;="&amp;$A72,'EPA US Data'!$G:$G,"&lt;"&amp;$B72)*unit_conv*'State Downscaling Multipliers'!$B$9</f>
        <v>0</v>
      </c>
      <c r="S72" s="2">
        <f t="shared" ref="S72:V72" si="492">R72+($W72-$R72)/5</f>
        <v>0</v>
      </c>
      <c r="T72" s="2">
        <f t="shared" si="492"/>
        <v>0</v>
      </c>
      <c r="U72" s="2">
        <f t="shared" si="492"/>
        <v>0</v>
      </c>
      <c r="V72" s="2">
        <f t="shared" si="492"/>
        <v>0</v>
      </c>
      <c r="W72" s="105">
        <f>VLOOKUP($B$1,'Multipliers and Adjustments'!$A$70:$I$86,TRUNC(COLUMN(W$2)/5)+2,FALSE)*SUMIFS('EPA US Data'!$I:$I,'EPA US Data'!$D:$D,'Country Selector'!$A$2,'EPA US Data'!$J:$J,$B$1,'EPA US Data'!$C:$C,W$2,'EPA US Data'!$G:$G,"&gt;="&amp;$A72,'EPA US Data'!$G:$G,"&lt;"&amp;$B72)*unit_conv*'State Downscaling Multipliers'!$B$9</f>
        <v>0</v>
      </c>
      <c r="X72" s="2">
        <f t="shared" ref="X72:AA72" si="493">W72+($AB72-$W72)/5</f>
        <v>0</v>
      </c>
      <c r="Y72" s="2">
        <f t="shared" si="493"/>
        <v>0</v>
      </c>
      <c r="Z72" s="2">
        <f t="shared" si="493"/>
        <v>0</v>
      </c>
      <c r="AA72" s="2">
        <f t="shared" si="493"/>
        <v>0</v>
      </c>
      <c r="AB72" s="105">
        <f>VLOOKUP($B$1,'Multipliers and Adjustments'!$A$70:$I$86,TRUNC(COLUMN(AB$2)/5)+2,FALSE)*SUMIFS('EPA US Data'!$I:$I,'EPA US Data'!$D:$D,'Country Selector'!$A$2,'EPA US Data'!$J:$J,$B$1,'EPA US Data'!$C:$C,AB$2,'EPA US Data'!$G:$G,"&gt;="&amp;$A72,'EPA US Data'!$G:$G,"&lt;"&amp;$B72)*unit_conv*'State Downscaling Multipliers'!$B$9</f>
        <v>0</v>
      </c>
      <c r="AC72" s="2">
        <f t="shared" ref="AC72:AF72" si="494">AB72+($AG72-$AB72)/5</f>
        <v>0</v>
      </c>
      <c r="AD72" s="2">
        <f t="shared" si="494"/>
        <v>0</v>
      </c>
      <c r="AE72" s="2">
        <f t="shared" si="494"/>
        <v>0</v>
      </c>
      <c r="AF72" s="2">
        <f t="shared" si="494"/>
        <v>0</v>
      </c>
      <c r="AG72" s="105">
        <f>VLOOKUP($B$1,'Multipliers and Adjustments'!$A$70:$I$86,TRUNC(COLUMN(AG$2)/5)+2,FALSE)*SUMIFS('EPA US Data'!$I:$I,'EPA US Data'!$D:$D,'Country Selector'!$A$2,'EPA US Data'!$J:$J,$B$1,'EPA US Data'!$C:$C,AG$2,'EPA US Data'!$G:$G,"&gt;="&amp;$A72,'EPA US Data'!$G:$G,"&lt;"&amp;$B72)*unit_conv*'State Downscaling Multipliers'!$B$9</f>
        <v>0</v>
      </c>
      <c r="AH72" s="2">
        <f t="shared" ref="AH72:AK72" si="495">AG72+($AL72-$AG72)/5</f>
        <v>0</v>
      </c>
      <c r="AI72" s="2">
        <f t="shared" si="495"/>
        <v>0</v>
      </c>
      <c r="AJ72" s="2">
        <f t="shared" si="495"/>
        <v>0</v>
      </c>
      <c r="AK72" s="2">
        <f t="shared" si="495"/>
        <v>0</v>
      </c>
      <c r="AL72" s="105">
        <f>VLOOKUP($B$1,'Multipliers and Adjustments'!$A$70:$I$86,TRUNC(COLUMN(AL$2)/5)+2,FALSE)*SUMIFS('EPA US Data'!$I:$I,'EPA US Data'!$D:$D,'Country Selector'!$A$2,'EPA US Data'!$J:$J,$B$1,'EPA US Data'!$C:$C,AL$2,'EPA US Data'!$G:$G,"&gt;="&amp;$A72,'EPA US Data'!$G:$G,"&lt;"&amp;$B72)*unit_conv*'State Downscaling Multipliers'!$B$9</f>
        <v>0</v>
      </c>
    </row>
    <row r="73" spans="1:38" ht="15.75" customHeight="1" x14ac:dyDescent="0.25">
      <c r="A73" s="49">
        <f t="shared" si="234"/>
        <v>1500</v>
      </c>
      <c r="B73" s="49">
        <f t="shared" si="299"/>
        <v>1550</v>
      </c>
      <c r="C73" s="105">
        <f>VLOOKUP($B$1,'Multipliers and Adjustments'!$A$70:$I$86,TRUNC(COLUMN(C$2)/5)+2,FALSE)*SUMIFS('EPA US Data'!$I:$I,'EPA US Data'!$D:$D,'Country Selector'!$A$2,'EPA US Data'!$J:$J,$B$1,'EPA US Data'!$C:$C,C$2,'EPA US Data'!$G:$G,"&gt;="&amp;$A73,'EPA US Data'!$G:$G,"&lt;"&amp;$B73)*unit_conv*'State Downscaling Multipliers'!$B$9</f>
        <v>0</v>
      </c>
      <c r="D73" s="2">
        <f t="shared" ref="D73:G73" si="496">C73+($H73-$C73)/5</f>
        <v>0</v>
      </c>
      <c r="E73" s="2">
        <f t="shared" si="496"/>
        <v>0</v>
      </c>
      <c r="F73" s="2">
        <f t="shared" si="496"/>
        <v>0</v>
      </c>
      <c r="G73" s="2">
        <f t="shared" si="496"/>
        <v>0</v>
      </c>
      <c r="H73" s="105">
        <f>VLOOKUP($B$1,'Multipliers and Adjustments'!$A$70:$I$86,TRUNC(COLUMN(H$2)/5)+2,FALSE)*SUMIFS('EPA US Data'!$I:$I,'EPA US Data'!$D:$D,'Country Selector'!$A$2,'EPA US Data'!$J:$J,$B$1,'EPA US Data'!$C:$C,H$2,'EPA US Data'!$G:$G,"&gt;="&amp;$A73,'EPA US Data'!$G:$G,"&lt;"&amp;$B73)*unit_conv*'State Downscaling Multipliers'!$B$9</f>
        <v>0</v>
      </c>
      <c r="I73" s="2">
        <f t="shared" ref="I73:L73" si="497">H73+($M73-$H73)/5</f>
        <v>0</v>
      </c>
      <c r="J73" s="2">
        <f t="shared" si="497"/>
        <v>0</v>
      </c>
      <c r="K73" s="2">
        <f t="shared" si="497"/>
        <v>0</v>
      </c>
      <c r="L73" s="2">
        <f t="shared" si="497"/>
        <v>0</v>
      </c>
      <c r="M73" s="105">
        <f>VLOOKUP($B$1,'Multipliers and Adjustments'!$A$70:$I$86,TRUNC(COLUMN(M$2)/5)+2,FALSE)*SUMIFS('EPA US Data'!$I:$I,'EPA US Data'!$D:$D,'Country Selector'!$A$2,'EPA US Data'!$J:$J,$B$1,'EPA US Data'!$C:$C,M$2,'EPA US Data'!$G:$G,"&gt;="&amp;$A73,'EPA US Data'!$G:$G,"&lt;"&amp;$B73)*unit_conv*'State Downscaling Multipliers'!$B$9</f>
        <v>0</v>
      </c>
      <c r="N73" s="2">
        <f t="shared" ref="N73:Q73" si="498">M73+($R73-$M73)/5</f>
        <v>0</v>
      </c>
      <c r="O73" s="2">
        <f t="shared" si="498"/>
        <v>0</v>
      </c>
      <c r="P73" s="2">
        <f t="shared" si="498"/>
        <v>0</v>
      </c>
      <c r="Q73" s="2">
        <f t="shared" si="498"/>
        <v>0</v>
      </c>
      <c r="R73" s="105">
        <f>VLOOKUP($B$1,'Multipliers and Adjustments'!$A$70:$I$86,TRUNC(COLUMN(R$2)/5)+2,FALSE)*SUMIFS('EPA US Data'!$I:$I,'EPA US Data'!$D:$D,'Country Selector'!$A$2,'EPA US Data'!$J:$J,$B$1,'EPA US Data'!$C:$C,R$2,'EPA US Data'!$G:$G,"&gt;="&amp;$A73,'EPA US Data'!$G:$G,"&lt;"&amp;$B73)*unit_conv*'State Downscaling Multipliers'!$B$9</f>
        <v>0</v>
      </c>
      <c r="S73" s="2">
        <f t="shared" ref="S73:V73" si="499">R73+($W73-$R73)/5</f>
        <v>0</v>
      </c>
      <c r="T73" s="2">
        <f t="shared" si="499"/>
        <v>0</v>
      </c>
      <c r="U73" s="2">
        <f t="shared" si="499"/>
        <v>0</v>
      </c>
      <c r="V73" s="2">
        <f t="shared" si="499"/>
        <v>0</v>
      </c>
      <c r="W73" s="105">
        <f>VLOOKUP($B$1,'Multipliers and Adjustments'!$A$70:$I$86,TRUNC(COLUMN(W$2)/5)+2,FALSE)*SUMIFS('EPA US Data'!$I:$I,'EPA US Data'!$D:$D,'Country Selector'!$A$2,'EPA US Data'!$J:$J,$B$1,'EPA US Data'!$C:$C,W$2,'EPA US Data'!$G:$G,"&gt;="&amp;$A73,'EPA US Data'!$G:$G,"&lt;"&amp;$B73)*unit_conv*'State Downscaling Multipliers'!$B$9</f>
        <v>0</v>
      </c>
      <c r="X73" s="2">
        <f t="shared" ref="X73:AA73" si="500">W73+($AB73-$W73)/5</f>
        <v>0</v>
      </c>
      <c r="Y73" s="2">
        <f t="shared" si="500"/>
        <v>0</v>
      </c>
      <c r="Z73" s="2">
        <f t="shared" si="500"/>
        <v>0</v>
      </c>
      <c r="AA73" s="2">
        <f t="shared" si="500"/>
        <v>0</v>
      </c>
      <c r="AB73" s="105">
        <f>VLOOKUP($B$1,'Multipliers and Adjustments'!$A$70:$I$86,TRUNC(COLUMN(AB$2)/5)+2,FALSE)*SUMIFS('EPA US Data'!$I:$I,'EPA US Data'!$D:$D,'Country Selector'!$A$2,'EPA US Data'!$J:$J,$B$1,'EPA US Data'!$C:$C,AB$2,'EPA US Data'!$G:$G,"&gt;="&amp;$A73,'EPA US Data'!$G:$G,"&lt;"&amp;$B73)*unit_conv*'State Downscaling Multipliers'!$B$9</f>
        <v>0</v>
      </c>
      <c r="AC73" s="2">
        <f t="shared" ref="AC73:AF73" si="501">AB73+($AG73-$AB73)/5</f>
        <v>0</v>
      </c>
      <c r="AD73" s="2">
        <f t="shared" si="501"/>
        <v>0</v>
      </c>
      <c r="AE73" s="2">
        <f t="shared" si="501"/>
        <v>0</v>
      </c>
      <c r="AF73" s="2">
        <f t="shared" si="501"/>
        <v>0</v>
      </c>
      <c r="AG73" s="105">
        <f>VLOOKUP($B$1,'Multipliers and Adjustments'!$A$70:$I$86,TRUNC(COLUMN(AG$2)/5)+2,FALSE)*SUMIFS('EPA US Data'!$I:$I,'EPA US Data'!$D:$D,'Country Selector'!$A$2,'EPA US Data'!$J:$J,$B$1,'EPA US Data'!$C:$C,AG$2,'EPA US Data'!$G:$G,"&gt;="&amp;$A73,'EPA US Data'!$G:$G,"&lt;"&amp;$B73)*unit_conv*'State Downscaling Multipliers'!$B$9</f>
        <v>0</v>
      </c>
      <c r="AH73" s="2">
        <f t="shared" ref="AH73:AK73" si="502">AG73+($AL73-$AG73)/5</f>
        <v>0</v>
      </c>
      <c r="AI73" s="2">
        <f t="shared" si="502"/>
        <v>0</v>
      </c>
      <c r="AJ73" s="2">
        <f t="shared" si="502"/>
        <v>0</v>
      </c>
      <c r="AK73" s="2">
        <f t="shared" si="502"/>
        <v>0</v>
      </c>
      <c r="AL73" s="105">
        <f>VLOOKUP($B$1,'Multipliers and Adjustments'!$A$70:$I$86,TRUNC(COLUMN(AL$2)/5)+2,FALSE)*SUMIFS('EPA US Data'!$I:$I,'EPA US Data'!$D:$D,'Country Selector'!$A$2,'EPA US Data'!$J:$J,$B$1,'EPA US Data'!$C:$C,AL$2,'EPA US Data'!$G:$G,"&gt;="&amp;$A73,'EPA US Data'!$G:$G,"&lt;"&amp;$B73)*unit_conv*'State Downscaling Multipliers'!$B$9</f>
        <v>0</v>
      </c>
    </row>
    <row r="74" spans="1:38" ht="15.75" customHeight="1" x14ac:dyDescent="0.25">
      <c r="A74" s="49">
        <f t="shared" si="234"/>
        <v>1550</v>
      </c>
      <c r="B74" s="49">
        <f t="shared" si="299"/>
        <v>1600</v>
      </c>
      <c r="C74" s="105">
        <f>VLOOKUP($B$1,'Multipliers and Adjustments'!$A$70:$I$86,TRUNC(COLUMN(C$2)/5)+2,FALSE)*SUMIFS('EPA US Data'!$I:$I,'EPA US Data'!$D:$D,'Country Selector'!$A$2,'EPA US Data'!$J:$J,$B$1,'EPA US Data'!$C:$C,C$2,'EPA US Data'!$G:$G,"&gt;="&amp;$A74,'EPA US Data'!$G:$G,"&lt;"&amp;$B74)*unit_conv*'State Downscaling Multipliers'!$B$9</f>
        <v>0</v>
      </c>
      <c r="D74" s="2">
        <f t="shared" ref="D74:G74" si="503">C74+($H74-$C74)/5</f>
        <v>0</v>
      </c>
      <c r="E74" s="2">
        <f t="shared" si="503"/>
        <v>0</v>
      </c>
      <c r="F74" s="2">
        <f t="shared" si="503"/>
        <v>0</v>
      </c>
      <c r="G74" s="2">
        <f t="shared" si="503"/>
        <v>0</v>
      </c>
      <c r="H74" s="105">
        <f>VLOOKUP($B$1,'Multipliers and Adjustments'!$A$70:$I$86,TRUNC(COLUMN(H$2)/5)+2,FALSE)*SUMIFS('EPA US Data'!$I:$I,'EPA US Data'!$D:$D,'Country Selector'!$A$2,'EPA US Data'!$J:$J,$B$1,'EPA US Data'!$C:$C,H$2,'EPA US Data'!$G:$G,"&gt;="&amp;$A74,'EPA US Data'!$G:$G,"&lt;"&amp;$B74)*unit_conv*'State Downscaling Multipliers'!$B$9</f>
        <v>0</v>
      </c>
      <c r="I74" s="2">
        <f t="shared" ref="I74:L74" si="504">H74+($M74-$H74)/5</f>
        <v>0</v>
      </c>
      <c r="J74" s="2">
        <f t="shared" si="504"/>
        <v>0</v>
      </c>
      <c r="K74" s="2">
        <f t="shared" si="504"/>
        <v>0</v>
      </c>
      <c r="L74" s="2">
        <f t="shared" si="504"/>
        <v>0</v>
      </c>
      <c r="M74" s="105">
        <f>VLOOKUP($B$1,'Multipliers and Adjustments'!$A$70:$I$86,TRUNC(COLUMN(M$2)/5)+2,FALSE)*SUMIFS('EPA US Data'!$I:$I,'EPA US Data'!$D:$D,'Country Selector'!$A$2,'EPA US Data'!$J:$J,$B$1,'EPA US Data'!$C:$C,M$2,'EPA US Data'!$G:$G,"&gt;="&amp;$A74,'EPA US Data'!$G:$G,"&lt;"&amp;$B74)*unit_conv*'State Downscaling Multipliers'!$B$9</f>
        <v>0</v>
      </c>
      <c r="N74" s="2">
        <f t="shared" ref="N74:Q74" si="505">M74+($R74-$M74)/5</f>
        <v>0</v>
      </c>
      <c r="O74" s="2">
        <f t="shared" si="505"/>
        <v>0</v>
      </c>
      <c r="P74" s="2">
        <f t="shared" si="505"/>
        <v>0</v>
      </c>
      <c r="Q74" s="2">
        <f t="shared" si="505"/>
        <v>0</v>
      </c>
      <c r="R74" s="105">
        <f>VLOOKUP($B$1,'Multipliers and Adjustments'!$A$70:$I$86,TRUNC(COLUMN(R$2)/5)+2,FALSE)*SUMIFS('EPA US Data'!$I:$I,'EPA US Data'!$D:$D,'Country Selector'!$A$2,'EPA US Data'!$J:$J,$B$1,'EPA US Data'!$C:$C,R$2,'EPA US Data'!$G:$G,"&gt;="&amp;$A74,'EPA US Data'!$G:$G,"&lt;"&amp;$B74)*unit_conv*'State Downscaling Multipliers'!$B$9</f>
        <v>0</v>
      </c>
      <c r="S74" s="2">
        <f t="shared" ref="S74:V74" si="506">R74+($W74-$R74)/5</f>
        <v>0</v>
      </c>
      <c r="T74" s="2">
        <f t="shared" si="506"/>
        <v>0</v>
      </c>
      <c r="U74" s="2">
        <f t="shared" si="506"/>
        <v>0</v>
      </c>
      <c r="V74" s="2">
        <f t="shared" si="506"/>
        <v>0</v>
      </c>
      <c r="W74" s="105">
        <f>VLOOKUP($B$1,'Multipliers and Adjustments'!$A$70:$I$86,TRUNC(COLUMN(W$2)/5)+2,FALSE)*SUMIFS('EPA US Data'!$I:$I,'EPA US Data'!$D:$D,'Country Selector'!$A$2,'EPA US Data'!$J:$J,$B$1,'EPA US Data'!$C:$C,W$2,'EPA US Data'!$G:$G,"&gt;="&amp;$A74,'EPA US Data'!$G:$G,"&lt;"&amp;$B74)*unit_conv*'State Downscaling Multipliers'!$B$9</f>
        <v>0</v>
      </c>
      <c r="X74" s="2">
        <f t="shared" ref="X74:AA74" si="507">W74+($AB74-$W74)/5</f>
        <v>0</v>
      </c>
      <c r="Y74" s="2">
        <f t="shared" si="507"/>
        <v>0</v>
      </c>
      <c r="Z74" s="2">
        <f t="shared" si="507"/>
        <v>0</v>
      </c>
      <c r="AA74" s="2">
        <f t="shared" si="507"/>
        <v>0</v>
      </c>
      <c r="AB74" s="105">
        <f>VLOOKUP($B$1,'Multipliers and Adjustments'!$A$70:$I$86,TRUNC(COLUMN(AB$2)/5)+2,FALSE)*SUMIFS('EPA US Data'!$I:$I,'EPA US Data'!$D:$D,'Country Selector'!$A$2,'EPA US Data'!$J:$J,$B$1,'EPA US Data'!$C:$C,AB$2,'EPA US Data'!$G:$G,"&gt;="&amp;$A74,'EPA US Data'!$G:$G,"&lt;"&amp;$B74)*unit_conv*'State Downscaling Multipliers'!$B$9</f>
        <v>0</v>
      </c>
      <c r="AC74" s="2">
        <f t="shared" ref="AC74:AF74" si="508">AB74+($AG74-$AB74)/5</f>
        <v>0</v>
      </c>
      <c r="AD74" s="2">
        <f t="shared" si="508"/>
        <v>0</v>
      </c>
      <c r="AE74" s="2">
        <f t="shared" si="508"/>
        <v>0</v>
      </c>
      <c r="AF74" s="2">
        <f t="shared" si="508"/>
        <v>0</v>
      </c>
      <c r="AG74" s="105">
        <f>VLOOKUP($B$1,'Multipliers and Adjustments'!$A$70:$I$86,TRUNC(COLUMN(AG$2)/5)+2,FALSE)*SUMIFS('EPA US Data'!$I:$I,'EPA US Data'!$D:$D,'Country Selector'!$A$2,'EPA US Data'!$J:$J,$B$1,'EPA US Data'!$C:$C,AG$2,'EPA US Data'!$G:$G,"&gt;="&amp;$A74,'EPA US Data'!$G:$G,"&lt;"&amp;$B74)*unit_conv*'State Downscaling Multipliers'!$B$9</f>
        <v>0</v>
      </c>
      <c r="AH74" s="2">
        <f t="shared" ref="AH74:AK74" si="509">AG74+($AL74-$AG74)/5</f>
        <v>0</v>
      </c>
      <c r="AI74" s="2">
        <f t="shared" si="509"/>
        <v>0</v>
      </c>
      <c r="AJ74" s="2">
        <f t="shared" si="509"/>
        <v>0</v>
      </c>
      <c r="AK74" s="2">
        <f t="shared" si="509"/>
        <v>0</v>
      </c>
      <c r="AL74" s="105">
        <f>VLOOKUP($B$1,'Multipliers and Adjustments'!$A$70:$I$86,TRUNC(COLUMN(AL$2)/5)+2,FALSE)*SUMIFS('EPA US Data'!$I:$I,'EPA US Data'!$D:$D,'Country Selector'!$A$2,'EPA US Data'!$J:$J,$B$1,'EPA US Data'!$C:$C,AL$2,'EPA US Data'!$G:$G,"&gt;="&amp;$A74,'EPA US Data'!$G:$G,"&lt;"&amp;$B74)*unit_conv*'State Downscaling Multipliers'!$B$9</f>
        <v>0</v>
      </c>
    </row>
    <row r="75" spans="1:38" ht="15.75" customHeight="1" x14ac:dyDescent="0.25">
      <c r="A75" s="49"/>
      <c r="B75" s="49"/>
    </row>
    <row r="76" spans="1:38" ht="15.75" customHeight="1" x14ac:dyDescent="0.25">
      <c r="A76" s="49"/>
      <c r="B76" s="49"/>
    </row>
    <row r="77" spans="1:38" ht="15.75" customHeight="1" x14ac:dyDescent="0.25">
      <c r="A77" s="49"/>
      <c r="B77" s="49"/>
    </row>
    <row r="78" spans="1:38" ht="15.75" customHeight="1" x14ac:dyDescent="0.25">
      <c r="A78" s="49"/>
      <c r="B78" s="49"/>
    </row>
    <row r="79" spans="1:38" ht="15.75" customHeight="1" x14ac:dyDescent="0.25">
      <c r="A79" s="49"/>
      <c r="B79" s="49"/>
    </row>
    <row r="80" spans="1:38" ht="15.75" customHeight="1" x14ac:dyDescent="0.25">
      <c r="A80" s="49"/>
      <c r="B80" s="49"/>
    </row>
    <row r="81" spans="1:2" ht="15.75" customHeight="1" x14ac:dyDescent="0.25">
      <c r="A81" s="49"/>
      <c r="B81" s="49"/>
    </row>
    <row r="82" spans="1:2" ht="15.75" customHeight="1" x14ac:dyDescent="0.25">
      <c r="A82" s="49"/>
      <c r="B82" s="49"/>
    </row>
    <row r="83" spans="1:2" ht="15.75" customHeight="1" x14ac:dyDescent="0.25">
      <c r="A83" s="49"/>
      <c r="B83" s="49"/>
    </row>
    <row r="84" spans="1:2" ht="15.75" customHeight="1" x14ac:dyDescent="0.25">
      <c r="A84" s="49"/>
      <c r="B84" s="49"/>
    </row>
    <row r="85" spans="1:2" ht="15.75" customHeight="1" x14ac:dyDescent="0.25">
      <c r="A85" s="49"/>
      <c r="B85" s="49"/>
    </row>
    <row r="86" spans="1:2" ht="15.75" customHeight="1" x14ac:dyDescent="0.25">
      <c r="A86" s="49"/>
      <c r="B86" s="49"/>
    </row>
    <row r="87" spans="1:2" ht="15.75" customHeight="1" x14ac:dyDescent="0.25">
      <c r="A87" s="49"/>
      <c r="B87" s="49"/>
    </row>
    <row r="88" spans="1:2" ht="15.75" customHeight="1" x14ac:dyDescent="0.25">
      <c r="A88" s="49"/>
      <c r="B88" s="49"/>
    </row>
    <row r="89" spans="1:2" ht="15.75" customHeight="1" x14ac:dyDescent="0.25">
      <c r="A89" s="49"/>
      <c r="B89" s="49"/>
    </row>
    <row r="90" spans="1:2" ht="15.75" customHeight="1" x14ac:dyDescent="0.25">
      <c r="A90" s="49"/>
      <c r="B90" s="49"/>
    </row>
    <row r="91" spans="1:2" ht="15.75" customHeight="1" x14ac:dyDescent="0.25">
      <c r="A91" s="49"/>
      <c r="B91" s="49"/>
    </row>
    <row r="92" spans="1:2" ht="15.75" customHeight="1" x14ac:dyDescent="0.25">
      <c r="A92" s="49"/>
      <c r="B92" s="49"/>
    </row>
    <row r="93" spans="1:2" ht="15.75" customHeight="1" x14ac:dyDescent="0.25">
      <c r="A93" s="49"/>
      <c r="B93" s="49"/>
    </row>
    <row r="94" spans="1:2" ht="15.75" customHeight="1" x14ac:dyDescent="0.25">
      <c r="A94" s="49"/>
      <c r="B94" s="49"/>
    </row>
    <row r="95" spans="1:2" ht="15.75" customHeight="1" x14ac:dyDescent="0.25">
      <c r="A95" s="49"/>
      <c r="B95" s="49"/>
    </row>
    <row r="96" spans="1:2" ht="15.75" customHeight="1" x14ac:dyDescent="0.25">
      <c r="A96" s="49"/>
      <c r="B96" s="49"/>
    </row>
    <row r="97" spans="1:2" ht="15.75" customHeight="1" x14ac:dyDescent="0.25">
      <c r="A97" s="49"/>
      <c r="B97" s="49"/>
    </row>
    <row r="98" spans="1:2" ht="15.75" customHeight="1" x14ac:dyDescent="0.25">
      <c r="A98" s="49"/>
      <c r="B98" s="49"/>
    </row>
    <row r="99" spans="1:2" ht="15.75" customHeight="1" x14ac:dyDescent="0.25">
      <c r="A99" s="49"/>
      <c r="B99" s="49"/>
    </row>
    <row r="100" spans="1:2" ht="15.75" customHeight="1" x14ac:dyDescent="0.25">
      <c r="A100" s="49"/>
      <c r="B100" s="49"/>
    </row>
    <row r="101" spans="1:2" ht="15.75" customHeight="1" x14ac:dyDescent="0.25">
      <c r="A101" s="49"/>
      <c r="B101" s="49"/>
    </row>
    <row r="102" spans="1:2" ht="15.75" customHeight="1" x14ac:dyDescent="0.25">
      <c r="A102" s="49"/>
      <c r="B102" s="49"/>
    </row>
    <row r="103" spans="1:2" ht="15.75" customHeight="1" x14ac:dyDescent="0.25">
      <c r="A103" s="49"/>
      <c r="B103" s="49"/>
    </row>
    <row r="104" spans="1:2" ht="15.75" customHeight="1" x14ac:dyDescent="0.25">
      <c r="A104" s="49"/>
      <c r="B104" s="49"/>
    </row>
    <row r="105" spans="1:2" ht="15.75" customHeight="1" x14ac:dyDescent="0.25">
      <c r="A105" s="49"/>
      <c r="B105" s="49"/>
    </row>
    <row r="106" spans="1:2" ht="15.75" customHeight="1" x14ac:dyDescent="0.25">
      <c r="A106" s="49"/>
      <c r="B106" s="49"/>
    </row>
    <row r="107" spans="1:2" ht="15.75" customHeight="1" x14ac:dyDescent="0.25">
      <c r="A107" s="49"/>
      <c r="B107" s="49"/>
    </row>
    <row r="108" spans="1:2" ht="15.75" customHeight="1" x14ac:dyDescent="0.25">
      <c r="A108" s="49"/>
      <c r="B108" s="49"/>
    </row>
    <row r="109" spans="1:2" ht="15.75" customHeight="1" x14ac:dyDescent="0.25">
      <c r="A109" s="49"/>
      <c r="B109" s="49"/>
    </row>
    <row r="110" spans="1:2" ht="15.75" customHeight="1" x14ac:dyDescent="0.25">
      <c r="A110" s="49"/>
      <c r="B110" s="49"/>
    </row>
    <row r="111" spans="1:2" ht="15.75" customHeight="1" x14ac:dyDescent="0.25">
      <c r="A111" s="49"/>
      <c r="B111" s="49"/>
    </row>
    <row r="112" spans="1:2" ht="15.75" customHeight="1" x14ac:dyDescent="0.25">
      <c r="A112" s="49"/>
      <c r="B112" s="49"/>
    </row>
    <row r="113" spans="1:2" ht="15.75" customHeight="1" x14ac:dyDescent="0.25">
      <c r="A113" s="49"/>
      <c r="B113" s="49"/>
    </row>
    <row r="114" spans="1:2" ht="15.75" customHeight="1" x14ac:dyDescent="0.25">
      <c r="A114" s="49"/>
      <c r="B114" s="49"/>
    </row>
    <row r="115" spans="1:2" ht="15.75" customHeight="1" x14ac:dyDescent="0.25">
      <c r="A115" s="49"/>
      <c r="B115" s="49"/>
    </row>
    <row r="116" spans="1:2" ht="15.75" customHeight="1" x14ac:dyDescent="0.25">
      <c r="A116" s="49"/>
      <c r="B116" s="49"/>
    </row>
    <row r="117" spans="1:2" ht="15.75" customHeight="1" x14ac:dyDescent="0.25">
      <c r="A117" s="49"/>
      <c r="B117" s="49"/>
    </row>
    <row r="118" spans="1:2" ht="15.75" customHeight="1" x14ac:dyDescent="0.25">
      <c r="A118" s="49"/>
      <c r="B118" s="49"/>
    </row>
    <row r="119" spans="1:2" ht="15.75" customHeight="1" x14ac:dyDescent="0.25">
      <c r="A119" s="49"/>
      <c r="B119" s="49"/>
    </row>
    <row r="120" spans="1:2" ht="15.75" customHeight="1" x14ac:dyDescent="0.25">
      <c r="A120" s="49"/>
      <c r="B120" s="49"/>
    </row>
    <row r="121" spans="1:2" ht="15.75" customHeight="1" x14ac:dyDescent="0.25">
      <c r="A121" s="49"/>
      <c r="B121" s="49"/>
    </row>
    <row r="122" spans="1:2" ht="15.75" customHeight="1" x14ac:dyDescent="0.25">
      <c r="A122" s="49"/>
      <c r="B122" s="49"/>
    </row>
    <row r="123" spans="1:2" ht="15.75" customHeight="1" x14ac:dyDescent="0.25">
      <c r="A123" s="49"/>
      <c r="B123" s="49"/>
    </row>
    <row r="124" spans="1:2" ht="15.75" customHeight="1" x14ac:dyDescent="0.25">
      <c r="A124" s="49"/>
      <c r="B124" s="49"/>
    </row>
    <row r="125" spans="1:2" ht="15.75" customHeight="1" x14ac:dyDescent="0.25">
      <c r="A125" s="49"/>
      <c r="B125" s="49"/>
    </row>
    <row r="126" spans="1:2" ht="15.75" customHeight="1" x14ac:dyDescent="0.25">
      <c r="A126" s="49"/>
      <c r="B126" s="49"/>
    </row>
    <row r="127" spans="1:2" ht="15.75" customHeight="1" x14ac:dyDescent="0.25">
      <c r="A127" s="49"/>
      <c r="B127" s="49"/>
    </row>
    <row r="128" spans="1:2" ht="15.75" customHeight="1" x14ac:dyDescent="0.25">
      <c r="A128" s="49"/>
      <c r="B128" s="49"/>
    </row>
    <row r="129" spans="1:2" ht="15.75" customHeight="1" x14ac:dyDescent="0.25">
      <c r="A129" s="49"/>
      <c r="B129" s="49"/>
    </row>
    <row r="130" spans="1:2" ht="15.75" customHeight="1" x14ac:dyDescent="0.25">
      <c r="A130" s="49"/>
      <c r="B130" s="49"/>
    </row>
    <row r="131" spans="1:2" ht="15.75" customHeight="1" x14ac:dyDescent="0.25">
      <c r="A131" s="49"/>
      <c r="B131" s="49"/>
    </row>
    <row r="132" spans="1:2" ht="15.75" customHeight="1" x14ac:dyDescent="0.25">
      <c r="A132" s="49"/>
      <c r="B132" s="49"/>
    </row>
    <row r="133" spans="1:2" ht="15.75" customHeight="1" x14ac:dyDescent="0.25">
      <c r="A133" s="49"/>
      <c r="B133" s="49"/>
    </row>
    <row r="134" spans="1:2" ht="15.75" customHeight="1" x14ac:dyDescent="0.25">
      <c r="A134" s="49"/>
      <c r="B134" s="49"/>
    </row>
    <row r="135" spans="1:2" ht="15.75" customHeight="1" x14ac:dyDescent="0.25">
      <c r="A135" s="49"/>
      <c r="B135" s="49"/>
    </row>
    <row r="136" spans="1:2" ht="15.75" customHeight="1" x14ac:dyDescent="0.25">
      <c r="A136" s="49"/>
      <c r="B136" s="49"/>
    </row>
    <row r="137" spans="1:2" ht="15.75" customHeight="1" x14ac:dyDescent="0.25">
      <c r="A137" s="49"/>
      <c r="B137" s="49"/>
    </row>
    <row r="138" spans="1:2" ht="15.75" customHeight="1" x14ac:dyDescent="0.25">
      <c r="A138" s="49"/>
      <c r="B138" s="49"/>
    </row>
    <row r="139" spans="1:2" ht="15.75" customHeight="1" x14ac:dyDescent="0.25">
      <c r="A139" s="49"/>
      <c r="B139" s="49"/>
    </row>
    <row r="140" spans="1:2" ht="15.75" customHeight="1" x14ac:dyDescent="0.25">
      <c r="A140" s="49"/>
      <c r="B140" s="49"/>
    </row>
    <row r="141" spans="1:2" ht="15.75" customHeight="1" x14ac:dyDescent="0.25">
      <c r="A141" s="49"/>
      <c r="B141" s="49"/>
    </row>
    <row r="142" spans="1:2" ht="15.75" customHeight="1" x14ac:dyDescent="0.25">
      <c r="A142" s="49"/>
      <c r="B142" s="49"/>
    </row>
    <row r="143" spans="1:2" ht="15.75" customHeight="1" x14ac:dyDescent="0.25">
      <c r="A143" s="49"/>
      <c r="B143" s="49"/>
    </row>
    <row r="144" spans="1:2" ht="15.75" customHeight="1" x14ac:dyDescent="0.25">
      <c r="A144" s="49"/>
      <c r="B144" s="49"/>
    </row>
    <row r="145" spans="1:2" ht="15.75" customHeight="1" x14ac:dyDescent="0.25">
      <c r="A145" s="49"/>
      <c r="B145" s="49"/>
    </row>
    <row r="146" spans="1:2" ht="15.75" customHeight="1" x14ac:dyDescent="0.25">
      <c r="A146" s="49"/>
      <c r="B146" s="49"/>
    </row>
    <row r="147" spans="1:2" ht="15.75" customHeight="1" x14ac:dyDescent="0.25">
      <c r="A147" s="49"/>
      <c r="B147" s="49"/>
    </row>
    <row r="148" spans="1:2" ht="15.75" customHeight="1" x14ac:dyDescent="0.25">
      <c r="A148" s="49"/>
      <c r="B148" s="49"/>
    </row>
    <row r="149" spans="1:2" ht="15.75" customHeight="1" x14ac:dyDescent="0.25">
      <c r="A149" s="49"/>
      <c r="B149" s="49"/>
    </row>
    <row r="150" spans="1:2" ht="15.75" customHeight="1" x14ac:dyDescent="0.25">
      <c r="A150" s="49"/>
      <c r="B150" s="49"/>
    </row>
    <row r="151" spans="1:2" ht="15.75" customHeight="1" x14ac:dyDescent="0.25">
      <c r="A151" s="49"/>
      <c r="B151" s="49"/>
    </row>
    <row r="152" spans="1:2" ht="15.75" customHeight="1" x14ac:dyDescent="0.25">
      <c r="A152" s="49"/>
      <c r="B152" s="49"/>
    </row>
    <row r="153" spans="1:2" ht="15.75" customHeight="1" x14ac:dyDescent="0.25">
      <c r="A153" s="49"/>
      <c r="B153" s="49"/>
    </row>
    <row r="154" spans="1:2" ht="15.75" customHeight="1" x14ac:dyDescent="0.25">
      <c r="A154" s="49"/>
      <c r="B154" s="49"/>
    </row>
    <row r="155" spans="1:2" ht="15.75" customHeight="1" x14ac:dyDescent="0.25">
      <c r="A155" s="49"/>
      <c r="B155" s="49"/>
    </row>
    <row r="156" spans="1:2" ht="15.75" customHeight="1" x14ac:dyDescent="0.25">
      <c r="A156" s="49"/>
      <c r="B156" s="49"/>
    </row>
    <row r="157" spans="1:2" ht="15.75" customHeight="1" x14ac:dyDescent="0.25">
      <c r="A157" s="49"/>
      <c r="B157" s="49"/>
    </row>
    <row r="158" spans="1:2" ht="15.75" customHeight="1" x14ac:dyDescent="0.25">
      <c r="A158" s="49"/>
      <c r="B158" s="49"/>
    </row>
    <row r="159" spans="1:2" ht="15.75" customHeight="1" x14ac:dyDescent="0.25">
      <c r="A159" s="49"/>
      <c r="B159" s="49"/>
    </row>
    <row r="160" spans="1:2" ht="15.75" customHeight="1" x14ac:dyDescent="0.25">
      <c r="A160" s="49"/>
      <c r="B160" s="49"/>
    </row>
    <row r="161" spans="1:2" ht="15.75" customHeight="1" x14ac:dyDescent="0.25">
      <c r="A161" s="49"/>
      <c r="B161" s="49"/>
    </row>
    <row r="162" spans="1:2" ht="15.75" customHeight="1" x14ac:dyDescent="0.25">
      <c r="A162" s="49"/>
      <c r="B162" s="49"/>
    </row>
    <row r="163" spans="1:2" ht="15.75" customHeight="1" x14ac:dyDescent="0.25">
      <c r="A163" s="49"/>
      <c r="B163" s="49"/>
    </row>
    <row r="164" spans="1:2" ht="15.75" customHeight="1" x14ac:dyDescent="0.25">
      <c r="A164" s="49"/>
      <c r="B164" s="49"/>
    </row>
    <row r="165" spans="1:2" ht="15.75" customHeight="1" x14ac:dyDescent="0.25">
      <c r="A165" s="49"/>
      <c r="B165" s="49"/>
    </row>
    <row r="166" spans="1:2" ht="15.75" customHeight="1" x14ac:dyDescent="0.25">
      <c r="A166" s="49"/>
      <c r="B166" s="49"/>
    </row>
    <row r="167" spans="1:2" ht="15.75" customHeight="1" x14ac:dyDescent="0.25">
      <c r="A167" s="49"/>
      <c r="B167" s="49"/>
    </row>
    <row r="168" spans="1:2" ht="15.75" customHeight="1" x14ac:dyDescent="0.25">
      <c r="A168" s="49"/>
      <c r="B168" s="49"/>
    </row>
    <row r="169" spans="1:2" ht="15.75" customHeight="1" x14ac:dyDescent="0.25">
      <c r="A169" s="49"/>
      <c r="B169" s="49"/>
    </row>
    <row r="170" spans="1:2" ht="15.75" customHeight="1" x14ac:dyDescent="0.25">
      <c r="A170" s="49"/>
      <c r="B170" s="49"/>
    </row>
    <row r="171" spans="1:2" ht="15.75" customHeight="1" x14ac:dyDescent="0.25">
      <c r="A171" s="49"/>
      <c r="B171" s="49"/>
    </row>
    <row r="172" spans="1:2" ht="15.75" customHeight="1" x14ac:dyDescent="0.25">
      <c r="A172" s="49"/>
      <c r="B172" s="49"/>
    </row>
    <row r="173" spans="1:2" ht="15.75" customHeight="1" x14ac:dyDescent="0.25">
      <c r="A173" s="49"/>
      <c r="B173" s="49"/>
    </row>
    <row r="174" spans="1:2" ht="15.75" customHeight="1" x14ac:dyDescent="0.25">
      <c r="A174" s="49"/>
      <c r="B174" s="49"/>
    </row>
    <row r="175" spans="1:2" ht="15.75" customHeight="1" x14ac:dyDescent="0.25">
      <c r="A175" s="49"/>
      <c r="B175" s="49"/>
    </row>
    <row r="176" spans="1:2" ht="15.75" customHeight="1" x14ac:dyDescent="0.25">
      <c r="A176" s="49"/>
      <c r="B176" s="49"/>
    </row>
    <row r="177" spans="1:2" ht="15.75" customHeight="1" x14ac:dyDescent="0.25">
      <c r="A177" s="49"/>
      <c r="B177" s="49"/>
    </row>
    <row r="178" spans="1:2" ht="15.75" customHeight="1" x14ac:dyDescent="0.25">
      <c r="A178" s="49"/>
      <c r="B178" s="49"/>
    </row>
    <row r="179" spans="1:2" ht="15.75" customHeight="1" x14ac:dyDescent="0.25">
      <c r="A179" s="49"/>
      <c r="B179" s="49"/>
    </row>
    <row r="180" spans="1:2" ht="15.75" customHeight="1" x14ac:dyDescent="0.25">
      <c r="A180" s="49"/>
      <c r="B180" s="49"/>
    </row>
    <row r="181" spans="1:2" ht="15.75" customHeight="1" x14ac:dyDescent="0.25">
      <c r="A181" s="49"/>
      <c r="B181" s="49"/>
    </row>
    <row r="182" spans="1:2" ht="15.75" customHeight="1" x14ac:dyDescent="0.25">
      <c r="A182" s="49"/>
      <c r="B182" s="49"/>
    </row>
    <row r="183" spans="1:2" ht="15.75" customHeight="1" x14ac:dyDescent="0.25">
      <c r="A183" s="49"/>
      <c r="B183" s="49"/>
    </row>
    <row r="184" spans="1:2" ht="15.75" customHeight="1" x14ac:dyDescent="0.25">
      <c r="A184" s="49"/>
      <c r="B184" s="49"/>
    </row>
    <row r="185" spans="1:2" ht="15.75" customHeight="1" x14ac:dyDescent="0.25">
      <c r="A185" s="49"/>
      <c r="B185" s="49"/>
    </row>
    <row r="186" spans="1:2" ht="15.75" customHeight="1" x14ac:dyDescent="0.25">
      <c r="A186" s="49"/>
      <c r="B186" s="49"/>
    </row>
    <row r="187" spans="1:2" ht="15.75" customHeight="1" x14ac:dyDescent="0.25">
      <c r="A187" s="49"/>
      <c r="B187" s="49"/>
    </row>
    <row r="188" spans="1:2" ht="15.75" customHeight="1" x14ac:dyDescent="0.25">
      <c r="A188" s="49"/>
      <c r="B188" s="49"/>
    </row>
    <row r="189" spans="1:2" ht="15.75" customHeight="1" x14ac:dyDescent="0.25">
      <c r="A189" s="49"/>
      <c r="B189" s="49"/>
    </row>
    <row r="190" spans="1:2" ht="15.75" customHeight="1" x14ac:dyDescent="0.25">
      <c r="A190" s="49"/>
      <c r="B190" s="49"/>
    </row>
    <row r="191" spans="1:2" ht="15.75" customHeight="1" x14ac:dyDescent="0.25">
      <c r="A191" s="49"/>
      <c r="B191" s="49"/>
    </row>
    <row r="192" spans="1:2" ht="15.75" customHeight="1" x14ac:dyDescent="0.25">
      <c r="A192" s="49"/>
      <c r="B192" s="49"/>
    </row>
    <row r="193" spans="1:2" ht="15.75" customHeight="1" x14ac:dyDescent="0.25">
      <c r="A193" s="49"/>
      <c r="B193" s="49"/>
    </row>
    <row r="194" spans="1:2" ht="15.75" customHeight="1" x14ac:dyDescent="0.25">
      <c r="A194" s="49"/>
      <c r="B194" s="49"/>
    </row>
    <row r="195" spans="1:2" ht="15.75" customHeight="1" x14ac:dyDescent="0.25">
      <c r="A195" s="49"/>
      <c r="B195" s="49"/>
    </row>
    <row r="196" spans="1:2" ht="15.75" customHeight="1" x14ac:dyDescent="0.25">
      <c r="A196" s="49"/>
      <c r="B196" s="49"/>
    </row>
    <row r="197" spans="1:2" ht="15.75" customHeight="1" x14ac:dyDescent="0.25">
      <c r="A197" s="49"/>
      <c r="B197" s="49"/>
    </row>
    <row r="198" spans="1:2" ht="15.75" customHeight="1" x14ac:dyDescent="0.25">
      <c r="A198" s="49"/>
      <c r="B198" s="49"/>
    </row>
    <row r="199" spans="1:2" ht="15.75" customHeight="1" x14ac:dyDescent="0.25">
      <c r="A199" s="49"/>
      <c r="B199" s="49"/>
    </row>
    <row r="200" spans="1:2" ht="15.75" customHeight="1" x14ac:dyDescent="0.25">
      <c r="A200" s="49"/>
      <c r="B200" s="49"/>
    </row>
    <row r="201" spans="1:2" ht="15.75" customHeight="1" x14ac:dyDescent="0.25">
      <c r="A201" s="49"/>
      <c r="B201" s="49"/>
    </row>
    <row r="202" spans="1:2" ht="15.75" customHeight="1" x14ac:dyDescent="0.25">
      <c r="A202" s="49"/>
      <c r="B202" s="49"/>
    </row>
    <row r="203" spans="1:2" ht="15.75" customHeight="1" x14ac:dyDescent="0.25">
      <c r="A203" s="49"/>
      <c r="B203" s="49"/>
    </row>
    <row r="204" spans="1:2" ht="15.75" customHeight="1" x14ac:dyDescent="0.25">
      <c r="A204" s="49"/>
      <c r="B204" s="49"/>
    </row>
    <row r="205" spans="1:2" ht="15.75" customHeight="1" x14ac:dyDescent="0.25">
      <c r="A205" s="49"/>
      <c r="B205" s="49"/>
    </row>
    <row r="206" spans="1:2" ht="15.75" customHeight="1" x14ac:dyDescent="0.25">
      <c r="A206" s="49"/>
      <c r="B206" s="49"/>
    </row>
    <row r="207" spans="1:2" ht="15.75" customHeight="1" x14ac:dyDescent="0.25">
      <c r="A207" s="49"/>
      <c r="B207" s="49"/>
    </row>
    <row r="208" spans="1:2" ht="15.75" customHeight="1" x14ac:dyDescent="0.25">
      <c r="A208" s="49"/>
      <c r="B208" s="49"/>
    </row>
    <row r="209" spans="1:2" ht="15.75" customHeight="1" x14ac:dyDescent="0.25">
      <c r="A209" s="49"/>
      <c r="B209" s="49"/>
    </row>
    <row r="210" spans="1:2" ht="15.75" customHeight="1" x14ac:dyDescent="0.25">
      <c r="A210" s="49"/>
      <c r="B210" s="49"/>
    </row>
    <row r="211" spans="1:2" ht="15.75" customHeight="1" x14ac:dyDescent="0.25">
      <c r="A211" s="49"/>
      <c r="B211" s="49"/>
    </row>
    <row r="212" spans="1:2" ht="15.75" customHeight="1" x14ac:dyDescent="0.25">
      <c r="A212" s="49"/>
      <c r="B212" s="49"/>
    </row>
    <row r="213" spans="1:2" ht="15.75" customHeight="1" x14ac:dyDescent="0.25">
      <c r="A213" s="49"/>
      <c r="B213" s="49"/>
    </row>
    <row r="214" spans="1:2" ht="15.75" customHeight="1" x14ac:dyDescent="0.25">
      <c r="A214" s="49"/>
      <c r="B214" s="49"/>
    </row>
    <row r="215" spans="1:2" ht="15.75" customHeight="1" x14ac:dyDescent="0.25">
      <c r="A215" s="49"/>
      <c r="B215" s="49"/>
    </row>
    <row r="216" spans="1:2" ht="15.75" customHeight="1" x14ac:dyDescent="0.25">
      <c r="A216" s="49"/>
      <c r="B216" s="49"/>
    </row>
    <row r="217" spans="1:2" ht="15.75" customHeight="1" x14ac:dyDescent="0.25">
      <c r="A217" s="49"/>
      <c r="B217" s="49"/>
    </row>
    <row r="218" spans="1:2" ht="15.75" customHeight="1" x14ac:dyDescent="0.25">
      <c r="A218" s="49"/>
      <c r="B218" s="49"/>
    </row>
    <row r="219" spans="1:2" ht="15.75" customHeight="1" x14ac:dyDescent="0.25">
      <c r="A219" s="49"/>
      <c r="B219" s="49"/>
    </row>
    <row r="220" spans="1:2" ht="15.75" customHeight="1" x14ac:dyDescent="0.25">
      <c r="A220" s="49"/>
      <c r="B220" s="49"/>
    </row>
    <row r="221" spans="1:2" ht="15.75" customHeight="1" x14ac:dyDescent="0.25">
      <c r="A221" s="49"/>
      <c r="B221" s="49"/>
    </row>
    <row r="222" spans="1:2" ht="15.75" customHeight="1" x14ac:dyDescent="0.25">
      <c r="A222" s="49"/>
      <c r="B222" s="49"/>
    </row>
    <row r="223" spans="1:2" ht="15.75" customHeight="1" x14ac:dyDescent="0.25">
      <c r="A223" s="49"/>
      <c r="B223" s="49"/>
    </row>
    <row r="224" spans="1:2" ht="15.75" customHeight="1" x14ac:dyDescent="0.25">
      <c r="A224" s="49"/>
      <c r="B224" s="49"/>
    </row>
    <row r="225" spans="1:2" ht="15.75" customHeight="1" x14ac:dyDescent="0.25">
      <c r="A225" s="49"/>
      <c r="B225" s="49"/>
    </row>
    <row r="226" spans="1:2" ht="15.75" customHeight="1" x14ac:dyDescent="0.25">
      <c r="A226" s="49"/>
      <c r="B226" s="49"/>
    </row>
    <row r="227" spans="1:2" ht="15.75" customHeight="1" x14ac:dyDescent="0.25">
      <c r="A227" s="49"/>
      <c r="B227" s="49"/>
    </row>
    <row r="228" spans="1:2" ht="15.75" customHeight="1" x14ac:dyDescent="0.25">
      <c r="A228" s="49"/>
      <c r="B228" s="49"/>
    </row>
    <row r="229" spans="1:2" ht="15.75" customHeight="1" x14ac:dyDescent="0.25">
      <c r="A229" s="49"/>
      <c r="B229" s="49"/>
    </row>
    <row r="230" spans="1:2" ht="15.75" customHeight="1" x14ac:dyDescent="0.25">
      <c r="A230" s="49"/>
      <c r="B230" s="49"/>
    </row>
    <row r="231" spans="1:2" ht="15.75" customHeight="1" x14ac:dyDescent="0.25">
      <c r="A231" s="49"/>
      <c r="B231" s="49"/>
    </row>
    <row r="232" spans="1:2" ht="15.75" customHeight="1" x14ac:dyDescent="0.25">
      <c r="A232" s="49"/>
      <c r="B232" s="49"/>
    </row>
    <row r="233" spans="1:2" ht="15.75" customHeight="1" x14ac:dyDescent="0.25">
      <c r="A233" s="49"/>
      <c r="B233" s="49"/>
    </row>
    <row r="234" spans="1:2" ht="15.75" customHeight="1" x14ac:dyDescent="0.25">
      <c r="A234" s="49"/>
      <c r="B234" s="49"/>
    </row>
    <row r="235" spans="1:2" ht="15.75" customHeight="1" x14ac:dyDescent="0.25">
      <c r="A235" s="49"/>
      <c r="B235" s="49"/>
    </row>
    <row r="236" spans="1:2" ht="15.75" customHeight="1" x14ac:dyDescent="0.25">
      <c r="A236" s="49"/>
      <c r="B236" s="49"/>
    </row>
    <row r="237" spans="1:2" ht="15.75" customHeight="1" x14ac:dyDescent="0.25">
      <c r="A237" s="49"/>
      <c r="B237" s="49"/>
    </row>
    <row r="238" spans="1:2" ht="15.75" customHeight="1" x14ac:dyDescent="0.25">
      <c r="A238" s="49"/>
      <c r="B238" s="49"/>
    </row>
    <row r="239" spans="1:2" ht="15.75" customHeight="1" x14ac:dyDescent="0.25">
      <c r="A239" s="49"/>
      <c r="B239" s="49"/>
    </row>
    <row r="240" spans="1:2" ht="15.75" customHeight="1" x14ac:dyDescent="0.25">
      <c r="A240" s="49"/>
      <c r="B240" s="49"/>
    </row>
    <row r="241" spans="1:2" ht="15.75" customHeight="1" x14ac:dyDescent="0.25">
      <c r="A241" s="49"/>
      <c r="B241" s="49"/>
    </row>
    <row r="242" spans="1:2" ht="15.75" customHeight="1" x14ac:dyDescent="0.25">
      <c r="A242" s="49"/>
      <c r="B242" s="49"/>
    </row>
    <row r="243" spans="1:2" ht="15.75" customHeight="1" x14ac:dyDescent="0.25">
      <c r="A243" s="49"/>
      <c r="B243" s="49"/>
    </row>
    <row r="244" spans="1:2" ht="15.75" customHeight="1" x14ac:dyDescent="0.25">
      <c r="A244" s="49"/>
      <c r="B244" s="49"/>
    </row>
    <row r="245" spans="1:2" ht="15.75" customHeight="1" x14ac:dyDescent="0.25">
      <c r="A245" s="49"/>
      <c r="B245" s="49"/>
    </row>
    <row r="246" spans="1:2" ht="15.75" customHeight="1" x14ac:dyDescent="0.25">
      <c r="A246" s="49"/>
      <c r="B246" s="49"/>
    </row>
    <row r="247" spans="1:2" ht="15.75" customHeight="1" x14ac:dyDescent="0.25">
      <c r="A247" s="49"/>
      <c r="B247" s="49"/>
    </row>
    <row r="248" spans="1:2" ht="15.75" customHeight="1" x14ac:dyDescent="0.25">
      <c r="A248" s="49"/>
      <c r="B248" s="49"/>
    </row>
    <row r="249" spans="1:2" ht="15.75" customHeight="1" x14ac:dyDescent="0.25">
      <c r="A249" s="49"/>
      <c r="B249" s="49"/>
    </row>
    <row r="250" spans="1:2" ht="15.75" customHeight="1" x14ac:dyDescent="0.25">
      <c r="A250" s="49"/>
      <c r="B250" s="49"/>
    </row>
    <row r="251" spans="1:2" ht="15.75" customHeight="1" x14ac:dyDescent="0.25">
      <c r="A251" s="49"/>
      <c r="B251" s="49"/>
    </row>
    <row r="252" spans="1:2" ht="15.75" customHeight="1" x14ac:dyDescent="0.25">
      <c r="A252" s="49"/>
      <c r="B252" s="49"/>
    </row>
    <row r="253" spans="1:2" ht="15.75" customHeight="1" x14ac:dyDescent="0.25">
      <c r="A253" s="49"/>
      <c r="B253" s="49"/>
    </row>
    <row r="254" spans="1:2" ht="15.75" customHeight="1" x14ac:dyDescent="0.25">
      <c r="A254" s="49"/>
      <c r="B254" s="49"/>
    </row>
    <row r="255" spans="1:2" ht="15.75" customHeight="1" x14ac:dyDescent="0.25">
      <c r="A255" s="49"/>
      <c r="B255" s="49"/>
    </row>
    <row r="256" spans="1:2" ht="15.75" customHeight="1" x14ac:dyDescent="0.25">
      <c r="A256" s="49"/>
      <c r="B256" s="49"/>
    </row>
    <row r="257" spans="1:2" ht="15.75" customHeight="1" x14ac:dyDescent="0.25">
      <c r="A257" s="49"/>
      <c r="B257" s="49"/>
    </row>
    <row r="258" spans="1:2" ht="15.75" customHeight="1" x14ac:dyDescent="0.25">
      <c r="A258" s="49"/>
      <c r="B258" s="49"/>
    </row>
    <row r="259" spans="1:2" ht="15.75" customHeight="1" x14ac:dyDescent="0.25">
      <c r="A259" s="49"/>
      <c r="B259" s="49"/>
    </row>
    <row r="260" spans="1:2" ht="15.75" customHeight="1" x14ac:dyDescent="0.25">
      <c r="A260" s="49"/>
      <c r="B260" s="49"/>
    </row>
    <row r="261" spans="1:2" ht="15.75" customHeight="1" x14ac:dyDescent="0.25">
      <c r="A261" s="49"/>
      <c r="B261" s="49"/>
    </row>
    <row r="262" spans="1:2" ht="15.75" customHeight="1" x14ac:dyDescent="0.25">
      <c r="A262" s="49"/>
      <c r="B262" s="49"/>
    </row>
    <row r="263" spans="1:2" ht="15.75" customHeight="1" x14ac:dyDescent="0.25">
      <c r="A263" s="49"/>
      <c r="B263" s="49"/>
    </row>
    <row r="264" spans="1:2" ht="15.75" customHeight="1" x14ac:dyDescent="0.25">
      <c r="A264" s="49"/>
      <c r="B264" s="49"/>
    </row>
    <row r="265" spans="1:2" ht="15.75" customHeight="1" x14ac:dyDescent="0.25">
      <c r="A265" s="49"/>
      <c r="B265" s="49"/>
    </row>
    <row r="266" spans="1:2" ht="15.75" customHeight="1" x14ac:dyDescent="0.25">
      <c r="A266" s="49"/>
      <c r="B266" s="49"/>
    </row>
    <row r="267" spans="1:2" ht="15.75" customHeight="1" x14ac:dyDescent="0.25">
      <c r="A267" s="49"/>
      <c r="B267" s="49"/>
    </row>
    <row r="268" spans="1:2" ht="15.75" customHeight="1" x14ac:dyDescent="0.25">
      <c r="A268" s="49"/>
      <c r="B268" s="49"/>
    </row>
    <row r="269" spans="1:2" ht="15.75" customHeight="1" x14ac:dyDescent="0.25">
      <c r="A269" s="49"/>
      <c r="B269" s="49"/>
    </row>
    <row r="270" spans="1:2" ht="15.75" customHeight="1" x14ac:dyDescent="0.25">
      <c r="A270" s="49"/>
      <c r="B270" s="49"/>
    </row>
    <row r="271" spans="1:2" ht="15.75" customHeight="1" x14ac:dyDescent="0.25">
      <c r="A271" s="49"/>
      <c r="B271" s="49"/>
    </row>
    <row r="272" spans="1:2" ht="15.75" customHeight="1" x14ac:dyDescent="0.25">
      <c r="A272" s="49"/>
      <c r="B272" s="49"/>
    </row>
    <row r="273" spans="1:2" ht="15.75" customHeight="1" x14ac:dyDescent="0.25">
      <c r="A273" s="49"/>
      <c r="B273" s="49"/>
    </row>
    <row r="274" spans="1:2" ht="15.75" customHeight="1" x14ac:dyDescent="0.25">
      <c r="A274" s="49"/>
      <c r="B274" s="49"/>
    </row>
    <row r="275" spans="1:2" ht="15.75" customHeight="1" x14ac:dyDescent="0.25">
      <c r="A275" s="49"/>
      <c r="B275" s="49"/>
    </row>
    <row r="276" spans="1:2" ht="15.75" customHeight="1" x14ac:dyDescent="0.25">
      <c r="A276" s="49"/>
      <c r="B276" s="49"/>
    </row>
    <row r="277" spans="1:2" ht="15.75" customHeight="1" x14ac:dyDescent="0.25">
      <c r="A277" s="49"/>
      <c r="B277" s="49"/>
    </row>
    <row r="278" spans="1:2" ht="15.75" customHeight="1" x14ac:dyDescent="0.25">
      <c r="A278" s="49"/>
      <c r="B278" s="49"/>
    </row>
    <row r="279" spans="1:2" ht="15.75" customHeight="1" x14ac:dyDescent="0.25">
      <c r="A279" s="49"/>
      <c r="B279" s="49"/>
    </row>
    <row r="280" spans="1:2" ht="15.75" customHeight="1" x14ac:dyDescent="0.25">
      <c r="A280" s="49"/>
      <c r="B280" s="49"/>
    </row>
    <row r="281" spans="1:2" ht="15.75" customHeight="1" x14ac:dyDescent="0.25">
      <c r="A281" s="49"/>
      <c r="B281" s="49"/>
    </row>
    <row r="282" spans="1:2" ht="15.75" customHeight="1" x14ac:dyDescent="0.25">
      <c r="A282" s="49"/>
      <c r="B282" s="49"/>
    </row>
    <row r="283" spans="1:2" ht="15.75" customHeight="1" x14ac:dyDescent="0.25">
      <c r="A283" s="49"/>
      <c r="B283" s="49"/>
    </row>
    <row r="284" spans="1:2" ht="15.75" customHeight="1" x14ac:dyDescent="0.25">
      <c r="A284" s="49"/>
      <c r="B284" s="49"/>
    </row>
    <row r="285" spans="1:2" ht="15.75" customHeight="1" x14ac:dyDescent="0.25">
      <c r="A285" s="49"/>
      <c r="B285" s="49"/>
    </row>
    <row r="286" spans="1:2" ht="15.75" customHeight="1" x14ac:dyDescent="0.25">
      <c r="A286" s="49"/>
      <c r="B286" s="49"/>
    </row>
    <row r="287" spans="1:2" ht="15.75" customHeight="1" x14ac:dyDescent="0.25">
      <c r="A287" s="49"/>
      <c r="B287" s="49"/>
    </row>
    <row r="288" spans="1:2" ht="15.75" customHeight="1" x14ac:dyDescent="0.25">
      <c r="A288" s="49"/>
      <c r="B288" s="49"/>
    </row>
    <row r="289" spans="1:2" ht="15.75" customHeight="1" x14ac:dyDescent="0.25">
      <c r="A289" s="49"/>
      <c r="B289" s="49"/>
    </row>
    <row r="290" spans="1:2" ht="15.75" customHeight="1" x14ac:dyDescent="0.25">
      <c r="A290" s="49"/>
      <c r="B290" s="49"/>
    </row>
    <row r="291" spans="1:2" ht="15.75" customHeight="1" x14ac:dyDescent="0.25">
      <c r="A291" s="49"/>
      <c r="B291" s="49"/>
    </row>
    <row r="292" spans="1:2" ht="15.75" customHeight="1" x14ac:dyDescent="0.25">
      <c r="A292" s="49"/>
      <c r="B292" s="49"/>
    </row>
    <row r="293" spans="1:2" ht="15.75" customHeight="1" x14ac:dyDescent="0.25">
      <c r="A293" s="49"/>
      <c r="B293" s="49"/>
    </row>
    <row r="294" spans="1:2" ht="15.75" customHeight="1" x14ac:dyDescent="0.25">
      <c r="A294" s="49"/>
      <c r="B294" s="49"/>
    </row>
    <row r="295" spans="1:2" ht="15.75" customHeight="1" x14ac:dyDescent="0.25">
      <c r="A295" s="49"/>
      <c r="B295" s="49"/>
    </row>
    <row r="296" spans="1:2" ht="15.75" customHeight="1" x14ac:dyDescent="0.25">
      <c r="A296" s="49"/>
      <c r="B296" s="49"/>
    </row>
    <row r="297" spans="1:2" ht="15.75" customHeight="1" x14ac:dyDescent="0.25">
      <c r="A297" s="49"/>
      <c r="B297" s="49"/>
    </row>
    <row r="298" spans="1:2" ht="15.75" customHeight="1" x14ac:dyDescent="0.25">
      <c r="A298" s="49"/>
      <c r="B298" s="49"/>
    </row>
    <row r="299" spans="1:2" ht="15.75" customHeight="1" x14ac:dyDescent="0.25">
      <c r="A299" s="49"/>
      <c r="B299" s="49"/>
    </row>
    <row r="300" spans="1:2" ht="15.75" customHeight="1" x14ac:dyDescent="0.25">
      <c r="A300" s="49"/>
      <c r="B300" s="49"/>
    </row>
    <row r="301" spans="1:2" ht="15.75" customHeight="1" x14ac:dyDescent="0.25">
      <c r="A301" s="49"/>
      <c r="B301" s="49"/>
    </row>
    <row r="302" spans="1:2" ht="15.75" customHeight="1" x14ac:dyDescent="0.25">
      <c r="A302" s="49"/>
      <c r="B302" s="49"/>
    </row>
    <row r="303" spans="1:2" ht="15.75" customHeight="1" x14ac:dyDescent="0.25">
      <c r="A303" s="49"/>
      <c r="B303" s="49"/>
    </row>
    <row r="304" spans="1:2" ht="15.75" customHeight="1" x14ac:dyDescent="0.25">
      <c r="A304" s="49"/>
      <c r="B304" s="49"/>
    </row>
    <row r="305" spans="1:2" ht="15.75" customHeight="1" x14ac:dyDescent="0.25">
      <c r="A305" s="49"/>
      <c r="B305" s="49"/>
    </row>
    <row r="306" spans="1:2" ht="15.75" customHeight="1" x14ac:dyDescent="0.25">
      <c r="A306" s="49"/>
      <c r="B306" s="49"/>
    </row>
    <row r="307" spans="1:2" ht="15.75" customHeight="1" x14ac:dyDescent="0.25">
      <c r="A307" s="49"/>
      <c r="B307" s="49"/>
    </row>
    <row r="308" spans="1:2" ht="15.75" customHeight="1" x14ac:dyDescent="0.25">
      <c r="A308" s="49"/>
      <c r="B308" s="49"/>
    </row>
    <row r="309" spans="1:2" ht="15.75" customHeight="1" x14ac:dyDescent="0.25">
      <c r="A309" s="49"/>
      <c r="B309" s="49"/>
    </row>
    <row r="310" spans="1:2" ht="15.75" customHeight="1" x14ac:dyDescent="0.25">
      <c r="A310" s="49"/>
      <c r="B310" s="49"/>
    </row>
    <row r="311" spans="1:2" ht="15.75" customHeight="1" x14ac:dyDescent="0.25">
      <c r="A311" s="49"/>
      <c r="B311" s="49"/>
    </row>
    <row r="312" spans="1:2" ht="15.75" customHeight="1" x14ac:dyDescent="0.25">
      <c r="A312" s="49"/>
      <c r="B312" s="49"/>
    </row>
    <row r="313" spans="1:2" ht="15.75" customHeight="1" x14ac:dyDescent="0.25">
      <c r="A313" s="49"/>
      <c r="B313" s="49"/>
    </row>
    <row r="314" spans="1:2" ht="15.75" customHeight="1" x14ac:dyDescent="0.25">
      <c r="A314" s="49"/>
      <c r="B314" s="49"/>
    </row>
    <row r="315" spans="1:2" ht="15.75" customHeight="1" x14ac:dyDescent="0.25">
      <c r="A315" s="49"/>
      <c r="B315" s="49"/>
    </row>
    <row r="316" spans="1:2" ht="15.75" customHeight="1" x14ac:dyDescent="0.25">
      <c r="A316" s="49"/>
      <c r="B316" s="49"/>
    </row>
    <row r="317" spans="1:2" ht="15.75" customHeight="1" x14ac:dyDescent="0.25">
      <c r="A317" s="49"/>
      <c r="B317" s="49"/>
    </row>
    <row r="318" spans="1:2" ht="15.75" customHeight="1" x14ac:dyDescent="0.25">
      <c r="A318" s="49"/>
      <c r="B318" s="49"/>
    </row>
    <row r="319" spans="1:2" ht="15.75" customHeight="1" x14ac:dyDescent="0.25">
      <c r="A319" s="49"/>
      <c r="B319" s="49"/>
    </row>
    <row r="320" spans="1:2" ht="15.75" customHeight="1" x14ac:dyDescent="0.25">
      <c r="A320" s="49"/>
      <c r="B320" s="49"/>
    </row>
    <row r="321" spans="1:2" ht="15.75" customHeight="1" x14ac:dyDescent="0.25">
      <c r="A321" s="49"/>
      <c r="B321" s="49"/>
    </row>
    <row r="322" spans="1:2" ht="15.75" customHeight="1" x14ac:dyDescent="0.25">
      <c r="A322" s="49"/>
      <c r="B322" s="49"/>
    </row>
    <row r="323" spans="1:2" ht="15.75" customHeight="1" x14ac:dyDescent="0.25">
      <c r="A323" s="49"/>
      <c r="B323" s="49"/>
    </row>
    <row r="324" spans="1:2" ht="15.75" customHeight="1" x14ac:dyDescent="0.25">
      <c r="A324" s="49"/>
      <c r="B324" s="49"/>
    </row>
    <row r="325" spans="1:2" ht="15.75" customHeight="1" x14ac:dyDescent="0.25">
      <c r="A325" s="49"/>
      <c r="B325" s="49"/>
    </row>
    <row r="326" spans="1:2" ht="15.75" customHeight="1" x14ac:dyDescent="0.25">
      <c r="A326" s="49"/>
      <c r="B326" s="49"/>
    </row>
    <row r="327" spans="1:2" ht="15.75" customHeight="1" x14ac:dyDescent="0.25">
      <c r="A327" s="49"/>
      <c r="B327" s="49"/>
    </row>
    <row r="328" spans="1:2" ht="15.75" customHeight="1" x14ac:dyDescent="0.25">
      <c r="A328" s="49"/>
      <c r="B328" s="49"/>
    </row>
    <row r="329" spans="1:2" ht="15.75" customHeight="1" x14ac:dyDescent="0.25">
      <c r="A329" s="49"/>
      <c r="B329" s="49"/>
    </row>
    <row r="330" spans="1:2" ht="15.75" customHeight="1" x14ac:dyDescent="0.25">
      <c r="A330" s="49"/>
      <c r="B330" s="49"/>
    </row>
    <row r="331" spans="1:2" ht="15.75" customHeight="1" x14ac:dyDescent="0.25">
      <c r="A331" s="49"/>
      <c r="B331" s="49"/>
    </row>
    <row r="332" spans="1:2" ht="15.75" customHeight="1" x14ac:dyDescent="0.25">
      <c r="A332" s="49"/>
      <c r="B332" s="49"/>
    </row>
    <row r="333" spans="1:2" ht="15.75" customHeight="1" x14ac:dyDescent="0.25">
      <c r="A333" s="49"/>
      <c r="B333" s="49"/>
    </row>
    <row r="334" spans="1:2" ht="15.75" customHeight="1" x14ac:dyDescent="0.25">
      <c r="A334" s="49"/>
      <c r="B334" s="49"/>
    </row>
    <row r="335" spans="1:2" ht="15.75" customHeight="1" x14ac:dyDescent="0.25">
      <c r="A335" s="49"/>
      <c r="B335" s="49"/>
    </row>
    <row r="336" spans="1:2" ht="15.75" customHeight="1" x14ac:dyDescent="0.25">
      <c r="A336" s="49"/>
      <c r="B336" s="49"/>
    </row>
    <row r="337" spans="1:2" ht="15.75" customHeight="1" x14ac:dyDescent="0.25">
      <c r="A337" s="49"/>
      <c r="B337" s="49"/>
    </row>
    <row r="338" spans="1:2" ht="15.75" customHeight="1" x14ac:dyDescent="0.25">
      <c r="A338" s="49"/>
      <c r="B338" s="49"/>
    </row>
    <row r="339" spans="1:2" ht="15.75" customHeight="1" x14ac:dyDescent="0.25">
      <c r="A339" s="49"/>
      <c r="B339" s="49"/>
    </row>
    <row r="340" spans="1:2" ht="15.75" customHeight="1" x14ac:dyDescent="0.25">
      <c r="A340" s="49"/>
      <c r="B340" s="49"/>
    </row>
    <row r="341" spans="1:2" ht="15.75" customHeight="1" x14ac:dyDescent="0.25">
      <c r="A341" s="49"/>
      <c r="B341" s="49"/>
    </row>
    <row r="342" spans="1:2" ht="15.75" customHeight="1" x14ac:dyDescent="0.25">
      <c r="A342" s="49"/>
      <c r="B342" s="49"/>
    </row>
    <row r="343" spans="1:2" ht="15.75" customHeight="1" x14ac:dyDescent="0.25">
      <c r="A343" s="49"/>
      <c r="B343" s="49"/>
    </row>
    <row r="344" spans="1:2" ht="15.75" customHeight="1" x14ac:dyDescent="0.25">
      <c r="A344" s="49"/>
      <c r="B344" s="49"/>
    </row>
    <row r="345" spans="1:2" ht="15.75" customHeight="1" x14ac:dyDescent="0.25">
      <c r="A345" s="49"/>
      <c r="B345" s="49"/>
    </row>
    <row r="346" spans="1:2" ht="15.75" customHeight="1" x14ac:dyDescent="0.25">
      <c r="A346" s="49"/>
      <c r="B346" s="49"/>
    </row>
    <row r="347" spans="1:2" ht="15.75" customHeight="1" x14ac:dyDescent="0.25">
      <c r="A347" s="49"/>
      <c r="B347" s="49"/>
    </row>
    <row r="348" spans="1:2" ht="15.75" customHeight="1" x14ac:dyDescent="0.25">
      <c r="A348" s="49"/>
      <c r="B348" s="49"/>
    </row>
    <row r="349" spans="1:2" ht="15.75" customHeight="1" x14ac:dyDescent="0.25">
      <c r="A349" s="49"/>
      <c r="B349" s="49"/>
    </row>
    <row r="350" spans="1:2" ht="15.75" customHeight="1" x14ac:dyDescent="0.25">
      <c r="A350" s="49"/>
      <c r="B350" s="49"/>
    </row>
    <row r="351" spans="1:2" ht="15.75" customHeight="1" x14ac:dyDescent="0.25">
      <c r="A351" s="49"/>
      <c r="B351" s="49"/>
    </row>
    <row r="352" spans="1:2" ht="15.75" customHeight="1" x14ac:dyDescent="0.25">
      <c r="A352" s="49"/>
      <c r="B352" s="49"/>
    </row>
    <row r="353" spans="1:2" ht="15.75" customHeight="1" x14ac:dyDescent="0.25">
      <c r="A353" s="49"/>
      <c r="B353" s="49"/>
    </row>
    <row r="354" spans="1:2" ht="15.75" customHeight="1" x14ac:dyDescent="0.25">
      <c r="A354" s="49"/>
      <c r="B354" s="49"/>
    </row>
    <row r="355" spans="1:2" ht="15.75" customHeight="1" x14ac:dyDescent="0.25">
      <c r="A355" s="49"/>
      <c r="B355" s="49"/>
    </row>
    <row r="356" spans="1:2" ht="15.75" customHeight="1" x14ac:dyDescent="0.25">
      <c r="A356" s="49"/>
      <c r="B356" s="49"/>
    </row>
    <row r="357" spans="1:2" ht="15.75" customHeight="1" x14ac:dyDescent="0.25">
      <c r="A357" s="49"/>
      <c r="B357" s="49"/>
    </row>
    <row r="358" spans="1:2" ht="15.75" customHeight="1" x14ac:dyDescent="0.25">
      <c r="A358" s="49"/>
      <c r="B358" s="49"/>
    </row>
    <row r="359" spans="1:2" ht="15.75" customHeight="1" x14ac:dyDescent="0.25">
      <c r="A359" s="49"/>
      <c r="B359" s="49"/>
    </row>
    <row r="360" spans="1:2" ht="15.75" customHeight="1" x14ac:dyDescent="0.25">
      <c r="A360" s="49"/>
      <c r="B360" s="49"/>
    </row>
    <row r="361" spans="1:2" ht="15.75" customHeight="1" x14ac:dyDescent="0.25">
      <c r="A361" s="49"/>
      <c r="B361" s="49"/>
    </row>
    <row r="362" spans="1:2" ht="15.75" customHeight="1" x14ac:dyDescent="0.25">
      <c r="A362" s="49"/>
      <c r="B362" s="49"/>
    </row>
    <row r="363" spans="1:2" ht="15.75" customHeight="1" x14ac:dyDescent="0.25">
      <c r="A363" s="49"/>
      <c r="B363" s="49"/>
    </row>
    <row r="364" spans="1:2" ht="15.75" customHeight="1" x14ac:dyDescent="0.25">
      <c r="A364" s="49"/>
      <c r="B364" s="49"/>
    </row>
    <row r="365" spans="1:2" ht="15.75" customHeight="1" x14ac:dyDescent="0.25">
      <c r="A365" s="49"/>
      <c r="B365" s="49"/>
    </row>
    <row r="366" spans="1:2" ht="15.75" customHeight="1" x14ac:dyDescent="0.25">
      <c r="A366" s="49"/>
      <c r="B366" s="49"/>
    </row>
    <row r="367" spans="1:2" ht="15.75" customHeight="1" x14ac:dyDescent="0.25">
      <c r="A367" s="49"/>
      <c r="B367" s="49"/>
    </row>
    <row r="368" spans="1:2" ht="15.75" customHeight="1" x14ac:dyDescent="0.25">
      <c r="A368" s="49"/>
      <c r="B368" s="49"/>
    </row>
    <row r="369" spans="1:2" ht="15.75" customHeight="1" x14ac:dyDescent="0.25">
      <c r="A369" s="49"/>
      <c r="B369" s="49"/>
    </row>
    <row r="370" spans="1:2" ht="15.75" customHeight="1" x14ac:dyDescent="0.25">
      <c r="A370" s="49"/>
      <c r="B370" s="49"/>
    </row>
    <row r="371" spans="1:2" ht="15.75" customHeight="1" x14ac:dyDescent="0.25">
      <c r="A371" s="49"/>
      <c r="B371" s="49"/>
    </row>
    <row r="372" spans="1:2" ht="15.75" customHeight="1" x14ac:dyDescent="0.25">
      <c r="A372" s="49"/>
      <c r="B372" s="49"/>
    </row>
    <row r="373" spans="1:2" ht="15.75" customHeight="1" x14ac:dyDescent="0.25">
      <c r="A373" s="49"/>
      <c r="B373" s="49"/>
    </row>
    <row r="374" spans="1:2" ht="15.75" customHeight="1" x14ac:dyDescent="0.25">
      <c r="A374" s="49"/>
      <c r="B374" s="49"/>
    </row>
    <row r="375" spans="1:2" ht="15.75" customHeight="1" x14ac:dyDescent="0.25">
      <c r="A375" s="49"/>
      <c r="B375" s="49"/>
    </row>
    <row r="376" spans="1:2" ht="15.75" customHeight="1" x14ac:dyDescent="0.25">
      <c r="A376" s="49"/>
      <c r="B376" s="49"/>
    </row>
    <row r="377" spans="1:2" ht="15.75" customHeight="1" x14ac:dyDescent="0.25">
      <c r="A377" s="49"/>
      <c r="B377" s="49"/>
    </row>
    <row r="378" spans="1:2" ht="15.75" customHeight="1" x14ac:dyDescent="0.25">
      <c r="A378" s="49"/>
      <c r="B378" s="49"/>
    </row>
    <row r="379" spans="1:2" ht="15.75" customHeight="1" x14ac:dyDescent="0.25">
      <c r="A379" s="49"/>
      <c r="B379" s="49"/>
    </row>
    <row r="380" spans="1:2" ht="15.75" customHeight="1" x14ac:dyDescent="0.25">
      <c r="A380" s="49"/>
      <c r="B380" s="49"/>
    </row>
    <row r="381" spans="1:2" ht="15.75" customHeight="1" x14ac:dyDescent="0.25">
      <c r="A381" s="49"/>
      <c r="B381" s="49"/>
    </row>
    <row r="382" spans="1:2" ht="15.75" customHeight="1" x14ac:dyDescent="0.25">
      <c r="A382" s="49"/>
      <c r="B382" s="49"/>
    </row>
    <row r="383" spans="1:2" ht="15.75" customHeight="1" x14ac:dyDescent="0.25">
      <c r="A383" s="49"/>
      <c r="B383" s="49"/>
    </row>
    <row r="384" spans="1:2" ht="15.75" customHeight="1" x14ac:dyDescent="0.25">
      <c r="A384" s="49"/>
      <c r="B384" s="49"/>
    </row>
    <row r="385" spans="1:2" ht="15.75" customHeight="1" x14ac:dyDescent="0.25">
      <c r="A385" s="49"/>
      <c r="B385" s="49"/>
    </row>
    <row r="386" spans="1:2" ht="15.75" customHeight="1" x14ac:dyDescent="0.25">
      <c r="A386" s="49"/>
      <c r="B386" s="49"/>
    </row>
    <row r="387" spans="1:2" ht="15.75" customHeight="1" x14ac:dyDescent="0.25">
      <c r="A387" s="49"/>
      <c r="B387" s="49"/>
    </row>
    <row r="388" spans="1:2" ht="15.75" customHeight="1" x14ac:dyDescent="0.25">
      <c r="A388" s="49"/>
      <c r="B388" s="49"/>
    </row>
    <row r="389" spans="1:2" ht="15.75" customHeight="1" x14ac:dyDescent="0.25">
      <c r="A389" s="49"/>
      <c r="B389" s="49"/>
    </row>
    <row r="390" spans="1:2" ht="15.75" customHeight="1" x14ac:dyDescent="0.25">
      <c r="A390" s="49"/>
      <c r="B390" s="49"/>
    </row>
    <row r="391" spans="1:2" ht="15.75" customHeight="1" x14ac:dyDescent="0.25">
      <c r="A391" s="49"/>
      <c r="B391" s="49"/>
    </row>
    <row r="392" spans="1:2" ht="15.75" customHeight="1" x14ac:dyDescent="0.25">
      <c r="A392" s="49"/>
      <c r="B392" s="49"/>
    </row>
    <row r="393" spans="1:2" ht="15.75" customHeight="1" x14ac:dyDescent="0.25">
      <c r="A393" s="49"/>
      <c r="B393" s="49"/>
    </row>
    <row r="394" spans="1:2" ht="15.75" customHeight="1" x14ac:dyDescent="0.25">
      <c r="A394" s="49"/>
      <c r="B394" s="49"/>
    </row>
    <row r="395" spans="1:2" ht="15.75" customHeight="1" x14ac:dyDescent="0.25">
      <c r="A395" s="49"/>
      <c r="B395" s="49"/>
    </row>
    <row r="396" spans="1:2" ht="15.75" customHeight="1" x14ac:dyDescent="0.25">
      <c r="A396" s="49"/>
      <c r="B396" s="49"/>
    </row>
    <row r="397" spans="1:2" ht="15.75" customHeight="1" x14ac:dyDescent="0.25">
      <c r="A397" s="49"/>
      <c r="B397" s="49"/>
    </row>
    <row r="398" spans="1:2" ht="15.75" customHeight="1" x14ac:dyDescent="0.25">
      <c r="A398" s="49"/>
      <c r="B398" s="49"/>
    </row>
    <row r="399" spans="1:2" ht="15.75" customHeight="1" x14ac:dyDescent="0.25">
      <c r="A399" s="49"/>
      <c r="B399" s="49"/>
    </row>
    <row r="400" spans="1:2" ht="15.75" customHeight="1" x14ac:dyDescent="0.25">
      <c r="A400" s="49"/>
      <c r="B400" s="49"/>
    </row>
    <row r="401" spans="1:2" ht="15.75" customHeight="1" x14ac:dyDescent="0.25">
      <c r="A401" s="49"/>
      <c r="B401" s="49"/>
    </row>
    <row r="402" spans="1:2" ht="15.75" customHeight="1" x14ac:dyDescent="0.25">
      <c r="A402" s="49"/>
      <c r="B402" s="49"/>
    </row>
    <row r="403" spans="1:2" ht="15.75" customHeight="1" x14ac:dyDescent="0.25">
      <c r="A403" s="49"/>
      <c r="B403" s="49"/>
    </row>
    <row r="404" spans="1:2" ht="15.75" customHeight="1" x14ac:dyDescent="0.25">
      <c r="A404" s="49"/>
      <c r="B404" s="49"/>
    </row>
    <row r="405" spans="1:2" ht="15.75" customHeight="1" x14ac:dyDescent="0.25">
      <c r="A405" s="49"/>
      <c r="B405" s="49"/>
    </row>
    <row r="406" spans="1:2" ht="15.75" customHeight="1" x14ac:dyDescent="0.25">
      <c r="A406" s="49"/>
      <c r="B406" s="49"/>
    </row>
    <row r="407" spans="1:2" ht="15.75" customHeight="1" x14ac:dyDescent="0.25">
      <c r="A407" s="49"/>
      <c r="B407" s="49"/>
    </row>
    <row r="408" spans="1:2" ht="15.75" customHeight="1" x14ac:dyDescent="0.25">
      <c r="A408" s="49"/>
      <c r="B408" s="49"/>
    </row>
    <row r="409" spans="1:2" ht="15.75" customHeight="1" x14ac:dyDescent="0.25">
      <c r="A409" s="49"/>
      <c r="B409" s="49"/>
    </row>
    <row r="410" spans="1:2" ht="15.75" customHeight="1" x14ac:dyDescent="0.25">
      <c r="A410" s="49"/>
      <c r="B410" s="49"/>
    </row>
    <row r="411" spans="1:2" ht="15.75" customHeight="1" x14ac:dyDescent="0.25">
      <c r="A411" s="49"/>
      <c r="B411" s="49"/>
    </row>
    <row r="412" spans="1:2" ht="15.75" customHeight="1" x14ac:dyDescent="0.25">
      <c r="A412" s="49"/>
      <c r="B412" s="49"/>
    </row>
    <row r="413" spans="1:2" ht="15.75" customHeight="1" x14ac:dyDescent="0.25">
      <c r="A413" s="49"/>
      <c r="B413" s="49"/>
    </row>
    <row r="414" spans="1:2" ht="15.75" customHeight="1" x14ac:dyDescent="0.25">
      <c r="A414" s="49"/>
      <c r="B414" s="49"/>
    </row>
    <row r="415" spans="1:2" ht="15.75" customHeight="1" x14ac:dyDescent="0.25">
      <c r="A415" s="49"/>
      <c r="B415" s="49"/>
    </row>
    <row r="416" spans="1:2" ht="15.75" customHeight="1" x14ac:dyDescent="0.25">
      <c r="A416" s="49"/>
      <c r="B416" s="49"/>
    </row>
    <row r="417" spans="1:2" ht="15.75" customHeight="1" x14ac:dyDescent="0.25">
      <c r="A417" s="49"/>
      <c r="B417" s="49"/>
    </row>
    <row r="418" spans="1:2" ht="15.75" customHeight="1" x14ac:dyDescent="0.25">
      <c r="A418" s="49"/>
      <c r="B418" s="49"/>
    </row>
    <row r="419" spans="1:2" ht="15.75" customHeight="1" x14ac:dyDescent="0.25">
      <c r="A419" s="49"/>
      <c r="B419" s="49"/>
    </row>
    <row r="420" spans="1:2" ht="15.75" customHeight="1" x14ac:dyDescent="0.25">
      <c r="A420" s="49"/>
      <c r="B420" s="49"/>
    </row>
    <row r="421" spans="1:2" ht="15.75" customHeight="1" x14ac:dyDescent="0.25">
      <c r="A421" s="49"/>
      <c r="B421" s="49"/>
    </row>
    <row r="422" spans="1:2" ht="15.75" customHeight="1" x14ac:dyDescent="0.25">
      <c r="A422" s="49"/>
      <c r="B422" s="49"/>
    </row>
    <row r="423" spans="1:2" ht="15.75" customHeight="1" x14ac:dyDescent="0.25">
      <c r="A423" s="49"/>
      <c r="B423" s="49"/>
    </row>
    <row r="424" spans="1:2" ht="15.75" customHeight="1" x14ac:dyDescent="0.25">
      <c r="A424" s="49"/>
      <c r="B424" s="49"/>
    </row>
    <row r="425" spans="1:2" ht="15.75" customHeight="1" x14ac:dyDescent="0.25">
      <c r="A425" s="49"/>
      <c r="B425" s="49"/>
    </row>
    <row r="426" spans="1:2" ht="15.75" customHeight="1" x14ac:dyDescent="0.25">
      <c r="A426" s="49"/>
      <c r="B426" s="49"/>
    </row>
    <row r="427" spans="1:2" ht="15.75" customHeight="1" x14ac:dyDescent="0.25">
      <c r="A427" s="49"/>
      <c r="B427" s="49"/>
    </row>
    <row r="428" spans="1:2" ht="15.75" customHeight="1" x14ac:dyDescent="0.25">
      <c r="A428" s="49"/>
      <c r="B428" s="49"/>
    </row>
    <row r="429" spans="1:2" ht="15.75" customHeight="1" x14ac:dyDescent="0.25">
      <c r="A429" s="49"/>
      <c r="B429" s="49"/>
    </row>
    <row r="430" spans="1:2" ht="15.75" customHeight="1" x14ac:dyDescent="0.25">
      <c r="A430" s="49"/>
      <c r="B430" s="49"/>
    </row>
    <row r="431" spans="1:2" ht="15.75" customHeight="1" x14ac:dyDescent="0.25">
      <c r="A431" s="49"/>
      <c r="B431" s="49"/>
    </row>
    <row r="432" spans="1:2" ht="15.75" customHeight="1" x14ac:dyDescent="0.25">
      <c r="A432" s="49"/>
      <c r="B432" s="49"/>
    </row>
    <row r="433" spans="1:2" ht="15.75" customHeight="1" x14ac:dyDescent="0.25">
      <c r="A433" s="49"/>
      <c r="B433" s="49"/>
    </row>
    <row r="434" spans="1:2" ht="15.75" customHeight="1" x14ac:dyDescent="0.25">
      <c r="A434" s="49"/>
      <c r="B434" s="49"/>
    </row>
    <row r="435" spans="1:2" ht="15.75" customHeight="1" x14ac:dyDescent="0.25">
      <c r="A435" s="49"/>
      <c r="B435" s="49"/>
    </row>
    <row r="436" spans="1:2" ht="15.75" customHeight="1" x14ac:dyDescent="0.25">
      <c r="A436" s="49"/>
      <c r="B436" s="49"/>
    </row>
    <row r="437" spans="1:2" ht="15.75" customHeight="1" x14ac:dyDescent="0.25">
      <c r="A437" s="49"/>
      <c r="B437" s="49"/>
    </row>
    <row r="438" spans="1:2" ht="15.75" customHeight="1" x14ac:dyDescent="0.25">
      <c r="A438" s="49"/>
      <c r="B438" s="49"/>
    </row>
    <row r="439" spans="1:2" ht="15.75" customHeight="1" x14ac:dyDescent="0.25">
      <c r="A439" s="49"/>
      <c r="B439" s="49"/>
    </row>
    <row r="440" spans="1:2" ht="15.75" customHeight="1" x14ac:dyDescent="0.25">
      <c r="A440" s="49"/>
      <c r="B440" s="49"/>
    </row>
    <row r="441" spans="1:2" ht="15.75" customHeight="1" x14ac:dyDescent="0.25">
      <c r="A441" s="49"/>
      <c r="B441" s="49"/>
    </row>
    <row r="442" spans="1:2" ht="15.75" customHeight="1" x14ac:dyDescent="0.25">
      <c r="A442" s="49"/>
      <c r="B442" s="49"/>
    </row>
    <row r="443" spans="1:2" ht="15.75" customHeight="1" x14ac:dyDescent="0.25">
      <c r="A443" s="49"/>
      <c r="B443" s="49"/>
    </row>
    <row r="444" spans="1:2" ht="15.75" customHeight="1" x14ac:dyDescent="0.25">
      <c r="A444" s="49"/>
      <c r="B444" s="49"/>
    </row>
    <row r="445" spans="1:2" ht="15.75" customHeight="1" x14ac:dyDescent="0.25">
      <c r="A445" s="49"/>
      <c r="B445" s="49"/>
    </row>
    <row r="446" spans="1:2" ht="15.75" customHeight="1" x14ac:dyDescent="0.25">
      <c r="A446" s="49"/>
      <c r="B446" s="49"/>
    </row>
    <row r="447" spans="1:2" ht="15.75" customHeight="1" x14ac:dyDescent="0.25">
      <c r="A447" s="49"/>
      <c r="B447" s="49"/>
    </row>
    <row r="448" spans="1:2" ht="15.75" customHeight="1" x14ac:dyDescent="0.25">
      <c r="A448" s="49"/>
      <c r="B448" s="49"/>
    </row>
    <row r="449" spans="1:2" ht="15.75" customHeight="1" x14ac:dyDescent="0.25">
      <c r="A449" s="49"/>
      <c r="B449" s="49"/>
    </row>
    <row r="450" spans="1:2" ht="15.75" customHeight="1" x14ac:dyDescent="0.25">
      <c r="A450" s="49"/>
      <c r="B450" s="49"/>
    </row>
    <row r="451" spans="1:2" ht="15.75" customHeight="1" x14ac:dyDescent="0.25">
      <c r="A451" s="49"/>
      <c r="B451" s="49"/>
    </row>
    <row r="452" spans="1:2" ht="15.75" customHeight="1" x14ac:dyDescent="0.25">
      <c r="A452" s="49"/>
      <c r="B452" s="49"/>
    </row>
    <row r="453" spans="1:2" ht="15.75" customHeight="1" x14ac:dyDescent="0.25">
      <c r="A453" s="49"/>
      <c r="B453" s="49"/>
    </row>
    <row r="454" spans="1:2" ht="15.75" customHeight="1" x14ac:dyDescent="0.25">
      <c r="A454" s="49"/>
      <c r="B454" s="49"/>
    </row>
    <row r="455" spans="1:2" ht="15.75" customHeight="1" x14ac:dyDescent="0.25">
      <c r="A455" s="49"/>
      <c r="B455" s="49"/>
    </row>
    <row r="456" spans="1:2" ht="15.75" customHeight="1" x14ac:dyDescent="0.25">
      <c r="A456" s="49"/>
      <c r="B456" s="49"/>
    </row>
    <row r="457" spans="1:2" ht="15.75" customHeight="1" x14ac:dyDescent="0.25">
      <c r="A457" s="49"/>
      <c r="B457" s="49"/>
    </row>
    <row r="458" spans="1:2" ht="15.75" customHeight="1" x14ac:dyDescent="0.25">
      <c r="A458" s="49"/>
      <c r="B458" s="49"/>
    </row>
    <row r="459" spans="1:2" ht="15.75" customHeight="1" x14ac:dyDescent="0.25">
      <c r="A459" s="49"/>
      <c r="B459" s="49"/>
    </row>
    <row r="460" spans="1:2" ht="15.75" customHeight="1" x14ac:dyDescent="0.25">
      <c r="A460" s="49"/>
      <c r="B460" s="49"/>
    </row>
    <row r="461" spans="1:2" ht="15.75" customHeight="1" x14ac:dyDescent="0.25">
      <c r="A461" s="49"/>
      <c r="B461" s="49"/>
    </row>
    <row r="462" spans="1:2" ht="15.75" customHeight="1" x14ac:dyDescent="0.25">
      <c r="A462" s="49"/>
      <c r="B462" s="49"/>
    </row>
    <row r="463" spans="1:2" ht="15.75" customHeight="1" x14ac:dyDescent="0.25">
      <c r="A463" s="49"/>
      <c r="B463" s="49"/>
    </row>
    <row r="464" spans="1:2" ht="15.75" customHeight="1" x14ac:dyDescent="0.25">
      <c r="A464" s="49"/>
      <c r="B464" s="49"/>
    </row>
    <row r="465" spans="1:2" ht="15.75" customHeight="1" x14ac:dyDescent="0.25">
      <c r="A465" s="49"/>
      <c r="B465" s="49"/>
    </row>
    <row r="466" spans="1:2" ht="15.75" customHeight="1" x14ac:dyDescent="0.25">
      <c r="A466" s="49"/>
      <c r="B466" s="49"/>
    </row>
    <row r="467" spans="1:2" ht="15.75" customHeight="1" x14ac:dyDescent="0.25">
      <c r="A467" s="49"/>
      <c r="B467" s="49"/>
    </row>
    <row r="468" spans="1:2" ht="15.75" customHeight="1" x14ac:dyDescent="0.25">
      <c r="A468" s="49"/>
      <c r="B468" s="49"/>
    </row>
    <row r="469" spans="1:2" ht="15.75" customHeight="1" x14ac:dyDescent="0.25">
      <c r="A469" s="49"/>
      <c r="B469" s="49"/>
    </row>
    <row r="470" spans="1:2" ht="15.75" customHeight="1" x14ac:dyDescent="0.25">
      <c r="A470" s="49"/>
      <c r="B470" s="49"/>
    </row>
    <row r="471" spans="1:2" ht="15.75" customHeight="1" x14ac:dyDescent="0.25">
      <c r="A471" s="49"/>
      <c r="B471" s="49"/>
    </row>
    <row r="472" spans="1:2" ht="15.75" customHeight="1" x14ac:dyDescent="0.25">
      <c r="A472" s="49"/>
      <c r="B472" s="49"/>
    </row>
    <row r="473" spans="1:2" ht="15.75" customHeight="1" x14ac:dyDescent="0.25">
      <c r="A473" s="49"/>
      <c r="B473" s="49"/>
    </row>
    <row r="474" spans="1:2" ht="15.75" customHeight="1" x14ac:dyDescent="0.25">
      <c r="A474" s="49"/>
      <c r="B474" s="49"/>
    </row>
    <row r="475" spans="1:2" ht="15.75" customHeight="1" x14ac:dyDescent="0.25">
      <c r="A475" s="49"/>
      <c r="B475" s="49"/>
    </row>
    <row r="476" spans="1:2" ht="15.75" customHeight="1" x14ac:dyDescent="0.25">
      <c r="A476" s="49"/>
      <c r="B476" s="49"/>
    </row>
    <row r="477" spans="1:2" ht="15.75" customHeight="1" x14ac:dyDescent="0.25">
      <c r="A477" s="49"/>
      <c r="B477" s="49"/>
    </row>
    <row r="478" spans="1:2" ht="15.75" customHeight="1" x14ac:dyDescent="0.25">
      <c r="A478" s="49"/>
      <c r="B478" s="49"/>
    </row>
    <row r="479" spans="1:2" ht="15.75" customHeight="1" x14ac:dyDescent="0.25">
      <c r="A479" s="49"/>
      <c r="B479" s="49"/>
    </row>
    <row r="480" spans="1:2" ht="15.75" customHeight="1" x14ac:dyDescent="0.25">
      <c r="A480" s="49"/>
      <c r="B480" s="49"/>
    </row>
    <row r="481" spans="1:2" ht="15.75" customHeight="1" x14ac:dyDescent="0.25">
      <c r="A481" s="49"/>
      <c r="B481" s="49"/>
    </row>
    <row r="482" spans="1:2" ht="15.75" customHeight="1" x14ac:dyDescent="0.25">
      <c r="A482" s="49"/>
      <c r="B482" s="49"/>
    </row>
    <row r="483" spans="1:2" ht="15.75" customHeight="1" x14ac:dyDescent="0.25">
      <c r="A483" s="49"/>
      <c r="B483" s="49"/>
    </row>
    <row r="484" spans="1:2" ht="15.75" customHeight="1" x14ac:dyDescent="0.25">
      <c r="A484" s="49"/>
      <c r="B484" s="49"/>
    </row>
    <row r="485" spans="1:2" ht="15.75" customHeight="1" x14ac:dyDescent="0.25">
      <c r="A485" s="49"/>
      <c r="B485" s="49"/>
    </row>
    <row r="486" spans="1:2" ht="15.75" customHeight="1" x14ac:dyDescent="0.25">
      <c r="A486" s="49"/>
      <c r="B486" s="49"/>
    </row>
    <row r="487" spans="1:2" ht="15.75" customHeight="1" x14ac:dyDescent="0.25">
      <c r="A487" s="49"/>
      <c r="B487" s="49"/>
    </row>
    <row r="488" spans="1:2" ht="15.75" customHeight="1" x14ac:dyDescent="0.25">
      <c r="A488" s="49"/>
      <c r="B488" s="49"/>
    </row>
    <row r="489" spans="1:2" ht="15.75" customHeight="1" x14ac:dyDescent="0.25">
      <c r="A489" s="49"/>
      <c r="B489" s="49"/>
    </row>
    <row r="490" spans="1:2" ht="15.75" customHeight="1" x14ac:dyDescent="0.25">
      <c r="A490" s="49"/>
      <c r="B490" s="49"/>
    </row>
    <row r="491" spans="1:2" ht="15.75" customHeight="1" x14ac:dyDescent="0.25">
      <c r="A491" s="49"/>
      <c r="B491" s="49"/>
    </row>
    <row r="492" spans="1:2" ht="15.75" customHeight="1" x14ac:dyDescent="0.25">
      <c r="A492" s="49"/>
      <c r="B492" s="49"/>
    </row>
    <row r="493" spans="1:2" ht="15.75" customHeight="1" x14ac:dyDescent="0.25">
      <c r="A493" s="49"/>
      <c r="B493" s="49"/>
    </row>
    <row r="494" spans="1:2" ht="15.75" customHeight="1" x14ac:dyDescent="0.25">
      <c r="A494" s="49"/>
      <c r="B494" s="49"/>
    </row>
    <row r="495" spans="1:2" ht="15.75" customHeight="1" x14ac:dyDescent="0.25">
      <c r="A495" s="49"/>
      <c r="B495" s="49"/>
    </row>
    <row r="496" spans="1:2" ht="15.75" customHeight="1" x14ac:dyDescent="0.25">
      <c r="A496" s="49"/>
      <c r="B496" s="49"/>
    </row>
    <row r="497" spans="1:2" ht="15.75" customHeight="1" x14ac:dyDescent="0.25">
      <c r="A497" s="49"/>
      <c r="B497" s="49"/>
    </row>
    <row r="498" spans="1:2" ht="15.75" customHeight="1" x14ac:dyDescent="0.25">
      <c r="A498" s="49"/>
      <c r="B498" s="49"/>
    </row>
    <row r="499" spans="1:2" ht="15.75" customHeight="1" x14ac:dyDescent="0.25">
      <c r="A499" s="49"/>
      <c r="B499" s="49"/>
    </row>
    <row r="500" spans="1:2" ht="15.75" customHeight="1" x14ac:dyDescent="0.25">
      <c r="A500" s="49"/>
      <c r="B500" s="49"/>
    </row>
    <row r="501" spans="1:2" ht="15.75" customHeight="1" x14ac:dyDescent="0.25">
      <c r="A501" s="49"/>
      <c r="B501" s="49"/>
    </row>
    <row r="502" spans="1:2" ht="15.75" customHeight="1" x14ac:dyDescent="0.25">
      <c r="A502" s="49"/>
      <c r="B502" s="49"/>
    </row>
    <row r="503" spans="1:2" ht="15.75" customHeight="1" x14ac:dyDescent="0.25">
      <c r="A503" s="49"/>
      <c r="B503" s="49"/>
    </row>
    <row r="504" spans="1:2" ht="15.75" customHeight="1" x14ac:dyDescent="0.25">
      <c r="A504" s="49"/>
      <c r="B504" s="49"/>
    </row>
    <row r="505" spans="1:2" ht="15.75" customHeight="1" x14ac:dyDescent="0.25">
      <c r="A505" s="49"/>
      <c r="B505" s="49"/>
    </row>
    <row r="506" spans="1:2" ht="15.75" customHeight="1" x14ac:dyDescent="0.25">
      <c r="A506" s="49"/>
      <c r="B506" s="49"/>
    </row>
    <row r="507" spans="1:2" ht="15.75" customHeight="1" x14ac:dyDescent="0.25">
      <c r="A507" s="49"/>
      <c r="B507" s="49"/>
    </row>
    <row r="508" spans="1:2" ht="15.75" customHeight="1" x14ac:dyDescent="0.25">
      <c r="A508" s="49"/>
      <c r="B508" s="49"/>
    </row>
    <row r="509" spans="1:2" ht="15.75" customHeight="1" x14ac:dyDescent="0.25">
      <c r="A509" s="49"/>
      <c r="B509" s="49"/>
    </row>
    <row r="510" spans="1:2" ht="15.75" customHeight="1" x14ac:dyDescent="0.25">
      <c r="A510" s="49"/>
      <c r="B510" s="49"/>
    </row>
    <row r="511" spans="1:2" ht="15.75" customHeight="1" x14ac:dyDescent="0.25">
      <c r="A511" s="49"/>
      <c r="B511" s="49"/>
    </row>
    <row r="512" spans="1:2" ht="15.75" customHeight="1" x14ac:dyDescent="0.25">
      <c r="A512" s="49"/>
      <c r="B512" s="49"/>
    </row>
    <row r="513" spans="1:2" ht="15.75" customHeight="1" x14ac:dyDescent="0.25">
      <c r="A513" s="49"/>
      <c r="B513" s="49"/>
    </row>
    <row r="514" spans="1:2" ht="15.75" customHeight="1" x14ac:dyDescent="0.25">
      <c r="A514" s="49"/>
      <c r="B514" s="49"/>
    </row>
    <row r="515" spans="1:2" ht="15.75" customHeight="1" x14ac:dyDescent="0.25">
      <c r="A515" s="49"/>
      <c r="B515" s="49"/>
    </row>
    <row r="516" spans="1:2" ht="15.75" customHeight="1" x14ac:dyDescent="0.25">
      <c r="A516" s="49"/>
      <c r="B516" s="49"/>
    </row>
    <row r="517" spans="1:2" ht="15.75" customHeight="1" x14ac:dyDescent="0.25">
      <c r="A517" s="49"/>
      <c r="B517" s="49"/>
    </row>
    <row r="518" spans="1:2" ht="15.75" customHeight="1" x14ac:dyDescent="0.25">
      <c r="A518" s="49"/>
      <c r="B518" s="49"/>
    </row>
    <row r="519" spans="1:2" ht="15.75" customHeight="1" x14ac:dyDescent="0.25">
      <c r="A519" s="49"/>
      <c r="B519" s="49"/>
    </row>
    <row r="520" spans="1:2" ht="15.75" customHeight="1" x14ac:dyDescent="0.25">
      <c r="A520" s="49"/>
      <c r="B520" s="49"/>
    </row>
    <row r="521" spans="1:2" ht="15.75" customHeight="1" x14ac:dyDescent="0.25">
      <c r="A521" s="49"/>
      <c r="B521" s="49"/>
    </row>
    <row r="522" spans="1:2" ht="15.75" customHeight="1" x14ac:dyDescent="0.25">
      <c r="A522" s="49"/>
      <c r="B522" s="49"/>
    </row>
    <row r="523" spans="1:2" ht="15.75" customHeight="1" x14ac:dyDescent="0.25">
      <c r="A523" s="49"/>
      <c r="B523" s="49"/>
    </row>
    <row r="524" spans="1:2" ht="15.75" customHeight="1" x14ac:dyDescent="0.25">
      <c r="A524" s="49"/>
      <c r="B524" s="49"/>
    </row>
    <row r="525" spans="1:2" ht="15.75" customHeight="1" x14ac:dyDescent="0.25">
      <c r="A525" s="49"/>
      <c r="B525" s="49"/>
    </row>
    <row r="526" spans="1:2" ht="15.75" customHeight="1" x14ac:dyDescent="0.25">
      <c r="A526" s="49"/>
      <c r="B526" s="49"/>
    </row>
    <row r="527" spans="1:2" ht="15.75" customHeight="1" x14ac:dyDescent="0.25">
      <c r="A527" s="49"/>
      <c r="B527" s="49"/>
    </row>
    <row r="528" spans="1:2" ht="15.75" customHeight="1" x14ac:dyDescent="0.25">
      <c r="A528" s="49"/>
      <c r="B528" s="49"/>
    </row>
    <row r="529" spans="1:2" ht="15.75" customHeight="1" x14ac:dyDescent="0.25">
      <c r="A529" s="49"/>
      <c r="B529" s="49"/>
    </row>
    <row r="530" spans="1:2" ht="15.75" customHeight="1" x14ac:dyDescent="0.25">
      <c r="A530" s="49"/>
      <c r="B530" s="49"/>
    </row>
    <row r="531" spans="1:2" ht="15.75" customHeight="1" x14ac:dyDescent="0.25">
      <c r="A531" s="49"/>
      <c r="B531" s="49"/>
    </row>
    <row r="532" spans="1:2" ht="15.75" customHeight="1" x14ac:dyDescent="0.25">
      <c r="A532" s="49"/>
      <c r="B532" s="49"/>
    </row>
    <row r="533" spans="1:2" ht="15.75" customHeight="1" x14ac:dyDescent="0.25">
      <c r="A533" s="49"/>
      <c r="B533" s="49"/>
    </row>
    <row r="534" spans="1:2" ht="15.75" customHeight="1" x14ac:dyDescent="0.25">
      <c r="A534" s="49"/>
      <c r="B534" s="49"/>
    </row>
    <row r="535" spans="1:2" ht="15.75" customHeight="1" x14ac:dyDescent="0.25">
      <c r="A535" s="49"/>
      <c r="B535" s="49"/>
    </row>
    <row r="536" spans="1:2" ht="15.75" customHeight="1" x14ac:dyDescent="0.25">
      <c r="A536" s="49"/>
      <c r="B536" s="49"/>
    </row>
    <row r="537" spans="1:2" ht="15.75" customHeight="1" x14ac:dyDescent="0.25">
      <c r="A537" s="49"/>
      <c r="B537" s="49"/>
    </row>
    <row r="538" spans="1:2" ht="15.75" customHeight="1" x14ac:dyDescent="0.25">
      <c r="A538" s="49"/>
      <c r="B538" s="49"/>
    </row>
    <row r="539" spans="1:2" ht="15.75" customHeight="1" x14ac:dyDescent="0.25">
      <c r="A539" s="49"/>
      <c r="B539" s="49"/>
    </row>
    <row r="540" spans="1:2" ht="15.75" customHeight="1" x14ac:dyDescent="0.25">
      <c r="A540" s="49"/>
      <c r="B540" s="49"/>
    </row>
    <row r="541" spans="1:2" ht="15.75" customHeight="1" x14ac:dyDescent="0.25">
      <c r="A541" s="49"/>
      <c r="B541" s="49"/>
    </row>
    <row r="542" spans="1:2" ht="15.75" customHeight="1" x14ac:dyDescent="0.25">
      <c r="A542" s="49"/>
      <c r="B542" s="49"/>
    </row>
    <row r="543" spans="1:2" ht="15.75" customHeight="1" x14ac:dyDescent="0.25">
      <c r="A543" s="49"/>
      <c r="B543" s="49"/>
    </row>
    <row r="544" spans="1:2" ht="15.75" customHeight="1" x14ac:dyDescent="0.25">
      <c r="A544" s="49"/>
      <c r="B544" s="49"/>
    </row>
    <row r="545" spans="1:2" ht="15.75" customHeight="1" x14ac:dyDescent="0.25">
      <c r="A545" s="49"/>
      <c r="B545" s="49"/>
    </row>
    <row r="546" spans="1:2" ht="15.75" customHeight="1" x14ac:dyDescent="0.25">
      <c r="A546" s="49"/>
      <c r="B546" s="49"/>
    </row>
    <row r="547" spans="1:2" ht="15.75" customHeight="1" x14ac:dyDescent="0.25">
      <c r="A547" s="49"/>
      <c r="B547" s="49"/>
    </row>
    <row r="548" spans="1:2" ht="15.75" customHeight="1" x14ac:dyDescent="0.25">
      <c r="A548" s="49"/>
      <c r="B548" s="49"/>
    </row>
    <row r="549" spans="1:2" ht="15.75" customHeight="1" x14ac:dyDescent="0.25">
      <c r="A549" s="49"/>
      <c r="B549" s="49"/>
    </row>
    <row r="550" spans="1:2" ht="15.75" customHeight="1" x14ac:dyDescent="0.25">
      <c r="A550" s="49"/>
      <c r="B550" s="49"/>
    </row>
    <row r="551" spans="1:2" ht="15.75" customHeight="1" x14ac:dyDescent="0.25">
      <c r="A551" s="49"/>
      <c r="B551" s="49"/>
    </row>
    <row r="552" spans="1:2" ht="15.75" customHeight="1" x14ac:dyDescent="0.25">
      <c r="A552" s="49"/>
      <c r="B552" s="49"/>
    </row>
    <row r="553" spans="1:2" ht="15.75" customHeight="1" x14ac:dyDescent="0.25">
      <c r="A553" s="49"/>
      <c r="B553" s="49"/>
    </row>
    <row r="554" spans="1:2" ht="15.75" customHeight="1" x14ac:dyDescent="0.25">
      <c r="A554" s="49"/>
      <c r="B554" s="49"/>
    </row>
    <row r="555" spans="1:2" ht="15.75" customHeight="1" x14ac:dyDescent="0.25">
      <c r="A555" s="49"/>
      <c r="B555" s="49"/>
    </row>
    <row r="556" spans="1:2" ht="15.75" customHeight="1" x14ac:dyDescent="0.25">
      <c r="A556" s="49"/>
      <c r="B556" s="49"/>
    </row>
    <row r="557" spans="1:2" ht="15.75" customHeight="1" x14ac:dyDescent="0.25">
      <c r="A557" s="49"/>
      <c r="B557" s="49"/>
    </row>
    <row r="558" spans="1:2" ht="15.75" customHeight="1" x14ac:dyDescent="0.25">
      <c r="A558" s="49"/>
      <c r="B558" s="49"/>
    </row>
    <row r="559" spans="1:2" ht="15.75" customHeight="1" x14ac:dyDescent="0.25">
      <c r="A559" s="49"/>
      <c r="B559" s="49"/>
    </row>
    <row r="560" spans="1:2" ht="15.75" customHeight="1" x14ac:dyDescent="0.25">
      <c r="A560" s="49"/>
      <c r="B560" s="49"/>
    </row>
    <row r="561" spans="1:2" ht="15.75" customHeight="1" x14ac:dyDescent="0.25">
      <c r="A561" s="49"/>
      <c r="B561" s="49"/>
    </row>
    <row r="562" spans="1:2" ht="15.75" customHeight="1" x14ac:dyDescent="0.25">
      <c r="A562" s="49"/>
      <c r="B562" s="49"/>
    </row>
    <row r="563" spans="1:2" ht="15.75" customHeight="1" x14ac:dyDescent="0.25">
      <c r="A563" s="49"/>
      <c r="B563" s="49"/>
    </row>
    <row r="564" spans="1:2" ht="15.75" customHeight="1" x14ac:dyDescent="0.25">
      <c r="A564" s="49"/>
      <c r="B564" s="49"/>
    </row>
    <row r="565" spans="1:2" ht="15.75" customHeight="1" x14ac:dyDescent="0.25">
      <c r="A565" s="49"/>
      <c r="B565" s="49"/>
    </row>
    <row r="566" spans="1:2" ht="15.75" customHeight="1" x14ac:dyDescent="0.25">
      <c r="A566" s="49"/>
      <c r="B566" s="49"/>
    </row>
    <row r="567" spans="1:2" ht="15.75" customHeight="1" x14ac:dyDescent="0.25">
      <c r="A567" s="49"/>
      <c r="B567" s="49"/>
    </row>
    <row r="568" spans="1:2" ht="15.75" customHeight="1" x14ac:dyDescent="0.25">
      <c r="A568" s="49"/>
      <c r="B568" s="49"/>
    </row>
    <row r="569" spans="1:2" ht="15.75" customHeight="1" x14ac:dyDescent="0.25">
      <c r="A569" s="49"/>
      <c r="B569" s="49"/>
    </row>
    <row r="570" spans="1:2" ht="15.75" customHeight="1" x14ac:dyDescent="0.25">
      <c r="A570" s="49"/>
      <c r="B570" s="49"/>
    </row>
    <row r="571" spans="1:2" ht="15.75" customHeight="1" x14ac:dyDescent="0.25">
      <c r="A571" s="49"/>
      <c r="B571" s="49"/>
    </row>
    <row r="572" spans="1:2" ht="15.75" customHeight="1" x14ac:dyDescent="0.25">
      <c r="A572" s="49"/>
      <c r="B572" s="49"/>
    </row>
    <row r="573" spans="1:2" ht="15.75" customHeight="1" x14ac:dyDescent="0.25">
      <c r="A573" s="49"/>
      <c r="B573" s="49"/>
    </row>
    <row r="574" spans="1:2" ht="15.75" customHeight="1" x14ac:dyDescent="0.25">
      <c r="A574" s="49"/>
      <c r="B574" s="49"/>
    </row>
    <row r="575" spans="1:2" ht="15.75" customHeight="1" x14ac:dyDescent="0.25">
      <c r="A575" s="49"/>
      <c r="B575" s="49"/>
    </row>
    <row r="576" spans="1:2" ht="15.75" customHeight="1" x14ac:dyDescent="0.25">
      <c r="A576" s="49"/>
      <c r="B576" s="49"/>
    </row>
    <row r="577" spans="1:2" ht="15.75" customHeight="1" x14ac:dyDescent="0.25">
      <c r="A577" s="49"/>
      <c r="B577" s="49"/>
    </row>
    <row r="578" spans="1:2" ht="15.75" customHeight="1" x14ac:dyDescent="0.25">
      <c r="A578" s="49"/>
      <c r="B578" s="49"/>
    </row>
    <row r="579" spans="1:2" ht="15.75" customHeight="1" x14ac:dyDescent="0.25">
      <c r="A579" s="49"/>
      <c r="B579" s="49"/>
    </row>
    <row r="580" spans="1:2" ht="15.75" customHeight="1" x14ac:dyDescent="0.25">
      <c r="A580" s="49"/>
      <c r="B580" s="49"/>
    </row>
    <row r="581" spans="1:2" ht="15.75" customHeight="1" x14ac:dyDescent="0.25">
      <c r="A581" s="49"/>
      <c r="B581" s="49"/>
    </row>
    <row r="582" spans="1:2" ht="15.75" customHeight="1" x14ac:dyDescent="0.25">
      <c r="A582" s="49"/>
      <c r="B582" s="49"/>
    </row>
    <row r="583" spans="1:2" ht="15.75" customHeight="1" x14ac:dyDescent="0.25">
      <c r="A583" s="49"/>
      <c r="B583" s="49"/>
    </row>
    <row r="584" spans="1:2" ht="15.75" customHeight="1" x14ac:dyDescent="0.25">
      <c r="A584" s="49"/>
      <c r="B584" s="49"/>
    </row>
    <row r="585" spans="1:2" ht="15.75" customHeight="1" x14ac:dyDescent="0.25">
      <c r="A585" s="49"/>
      <c r="B585" s="49"/>
    </row>
    <row r="586" spans="1:2" ht="15.75" customHeight="1" x14ac:dyDescent="0.25">
      <c r="A586" s="49"/>
      <c r="B586" s="49"/>
    </row>
    <row r="587" spans="1:2" ht="15.75" customHeight="1" x14ac:dyDescent="0.25">
      <c r="A587" s="49"/>
      <c r="B587" s="49"/>
    </row>
    <row r="588" spans="1:2" ht="15.75" customHeight="1" x14ac:dyDescent="0.25">
      <c r="A588" s="49"/>
      <c r="B588" s="49"/>
    </row>
    <row r="589" spans="1:2" ht="15.75" customHeight="1" x14ac:dyDescent="0.25">
      <c r="A589" s="49"/>
      <c r="B589" s="49"/>
    </row>
    <row r="590" spans="1:2" ht="15.75" customHeight="1" x14ac:dyDescent="0.25">
      <c r="A590" s="49"/>
      <c r="B590" s="49"/>
    </row>
    <row r="591" spans="1:2" ht="15.75" customHeight="1" x14ac:dyDescent="0.25">
      <c r="A591" s="49"/>
      <c r="B591" s="49"/>
    </row>
    <row r="592" spans="1:2" ht="15.75" customHeight="1" x14ac:dyDescent="0.25">
      <c r="A592" s="49"/>
      <c r="B592" s="49"/>
    </row>
    <row r="593" spans="1:2" ht="15.75" customHeight="1" x14ac:dyDescent="0.25">
      <c r="A593" s="49"/>
      <c r="B593" s="49"/>
    </row>
    <row r="594" spans="1:2" ht="15.75" customHeight="1" x14ac:dyDescent="0.25">
      <c r="A594" s="49"/>
      <c r="B594" s="49"/>
    </row>
    <row r="595" spans="1:2" ht="15.75" customHeight="1" x14ac:dyDescent="0.25">
      <c r="A595" s="49"/>
      <c r="B595" s="49"/>
    </row>
    <row r="596" spans="1:2" ht="15.75" customHeight="1" x14ac:dyDescent="0.25">
      <c r="A596" s="49"/>
      <c r="B596" s="49"/>
    </row>
    <row r="597" spans="1:2" ht="15.75" customHeight="1" x14ac:dyDescent="0.25">
      <c r="A597" s="49"/>
      <c r="B597" s="49"/>
    </row>
    <row r="598" spans="1:2" ht="15.75" customHeight="1" x14ac:dyDescent="0.25">
      <c r="A598" s="49"/>
      <c r="B598" s="49"/>
    </row>
    <row r="599" spans="1:2" ht="15.75" customHeight="1" x14ac:dyDescent="0.25">
      <c r="A599" s="49"/>
      <c r="B599" s="49"/>
    </row>
    <row r="600" spans="1:2" ht="15.75" customHeight="1" x14ac:dyDescent="0.25">
      <c r="A600" s="49"/>
      <c r="B600" s="49"/>
    </row>
    <row r="601" spans="1:2" ht="15.75" customHeight="1" x14ac:dyDescent="0.25">
      <c r="A601" s="49"/>
      <c r="B601" s="49"/>
    </row>
    <row r="602" spans="1:2" ht="15.75" customHeight="1" x14ac:dyDescent="0.25">
      <c r="A602" s="49"/>
      <c r="B602" s="49"/>
    </row>
    <row r="603" spans="1:2" ht="15.75" customHeight="1" x14ac:dyDescent="0.25">
      <c r="A603" s="49"/>
      <c r="B603" s="49"/>
    </row>
    <row r="604" spans="1:2" ht="15.75" customHeight="1" x14ac:dyDescent="0.25">
      <c r="A604" s="49"/>
      <c r="B604" s="49"/>
    </row>
    <row r="605" spans="1:2" ht="15.75" customHeight="1" x14ac:dyDescent="0.25">
      <c r="A605" s="49"/>
      <c r="B605" s="49"/>
    </row>
    <row r="606" spans="1:2" ht="15.75" customHeight="1" x14ac:dyDescent="0.25">
      <c r="A606" s="49"/>
      <c r="B606" s="49"/>
    </row>
    <row r="607" spans="1:2" ht="15.75" customHeight="1" x14ac:dyDescent="0.25">
      <c r="A607" s="49"/>
      <c r="B607" s="49"/>
    </row>
    <row r="608" spans="1:2" ht="15.75" customHeight="1" x14ac:dyDescent="0.25">
      <c r="A608" s="49"/>
      <c r="B608" s="49"/>
    </row>
    <row r="609" spans="1:2" ht="15.75" customHeight="1" x14ac:dyDescent="0.25">
      <c r="A609" s="49"/>
      <c r="B609" s="49"/>
    </row>
    <row r="610" spans="1:2" ht="15.75" customHeight="1" x14ac:dyDescent="0.25">
      <c r="A610" s="49"/>
      <c r="B610" s="49"/>
    </row>
    <row r="611" spans="1:2" ht="15.75" customHeight="1" x14ac:dyDescent="0.25">
      <c r="A611" s="49"/>
      <c r="B611" s="49"/>
    </row>
    <row r="612" spans="1:2" ht="15.75" customHeight="1" x14ac:dyDescent="0.25">
      <c r="A612" s="49"/>
      <c r="B612" s="49"/>
    </row>
    <row r="613" spans="1:2" ht="15.75" customHeight="1" x14ac:dyDescent="0.25">
      <c r="A613" s="49"/>
      <c r="B613" s="49"/>
    </row>
    <row r="614" spans="1:2" ht="15.75" customHeight="1" x14ac:dyDescent="0.25">
      <c r="A614" s="49"/>
      <c r="B614" s="49"/>
    </row>
    <row r="615" spans="1:2" ht="15.75" customHeight="1" x14ac:dyDescent="0.25">
      <c r="A615" s="49"/>
      <c r="B615" s="49"/>
    </row>
    <row r="616" spans="1:2" ht="15.75" customHeight="1" x14ac:dyDescent="0.25">
      <c r="A616" s="49"/>
      <c r="B616" s="49"/>
    </row>
    <row r="617" spans="1:2" ht="15.75" customHeight="1" x14ac:dyDescent="0.25">
      <c r="A617" s="49"/>
      <c r="B617" s="49"/>
    </row>
    <row r="618" spans="1:2" ht="15.75" customHeight="1" x14ac:dyDescent="0.25">
      <c r="A618" s="49"/>
      <c r="B618" s="49"/>
    </row>
    <row r="619" spans="1:2" ht="15.75" customHeight="1" x14ac:dyDescent="0.25">
      <c r="A619" s="49"/>
      <c r="B619" s="49"/>
    </row>
    <row r="620" spans="1:2" ht="15.75" customHeight="1" x14ac:dyDescent="0.25">
      <c r="A620" s="49"/>
      <c r="B620" s="49"/>
    </row>
    <row r="621" spans="1:2" ht="15.75" customHeight="1" x14ac:dyDescent="0.25">
      <c r="A621" s="49"/>
      <c r="B621" s="49"/>
    </row>
    <row r="622" spans="1:2" ht="15.75" customHeight="1" x14ac:dyDescent="0.25">
      <c r="A622" s="49"/>
      <c r="B622" s="49"/>
    </row>
    <row r="623" spans="1:2" ht="15.75" customHeight="1" x14ac:dyDescent="0.25">
      <c r="A623" s="49"/>
      <c r="B623" s="49"/>
    </row>
    <row r="624" spans="1:2" ht="15.75" customHeight="1" x14ac:dyDescent="0.25">
      <c r="A624" s="49"/>
      <c r="B624" s="49"/>
    </row>
    <row r="625" spans="1:2" ht="15.75" customHeight="1" x14ac:dyDescent="0.25">
      <c r="A625" s="49"/>
      <c r="B625" s="49"/>
    </row>
    <row r="626" spans="1:2" ht="15.75" customHeight="1" x14ac:dyDescent="0.25">
      <c r="A626" s="49"/>
      <c r="B626" s="49"/>
    </row>
    <row r="627" spans="1:2" ht="15.75" customHeight="1" x14ac:dyDescent="0.25">
      <c r="A627" s="49"/>
      <c r="B627" s="49"/>
    </row>
    <row r="628" spans="1:2" ht="15.75" customHeight="1" x14ac:dyDescent="0.25">
      <c r="A628" s="49"/>
      <c r="B628" s="49"/>
    </row>
    <row r="629" spans="1:2" ht="15.75" customHeight="1" x14ac:dyDescent="0.25">
      <c r="A629" s="49"/>
      <c r="B629" s="49"/>
    </row>
    <row r="630" spans="1:2" ht="15.75" customHeight="1" x14ac:dyDescent="0.25">
      <c r="A630" s="49"/>
      <c r="B630" s="49"/>
    </row>
    <row r="631" spans="1:2" ht="15.75" customHeight="1" x14ac:dyDescent="0.25">
      <c r="A631" s="49"/>
      <c r="B631" s="49"/>
    </row>
    <row r="632" spans="1:2" ht="15.75" customHeight="1" x14ac:dyDescent="0.25">
      <c r="A632" s="49"/>
      <c r="B632" s="49"/>
    </row>
    <row r="633" spans="1:2" ht="15.75" customHeight="1" x14ac:dyDescent="0.25">
      <c r="A633" s="49"/>
      <c r="B633" s="49"/>
    </row>
    <row r="634" spans="1:2" ht="15.75" customHeight="1" x14ac:dyDescent="0.25">
      <c r="A634" s="49"/>
      <c r="B634" s="49"/>
    </row>
    <row r="635" spans="1:2" ht="15.75" customHeight="1" x14ac:dyDescent="0.25">
      <c r="A635" s="49"/>
      <c r="B635" s="49"/>
    </row>
    <row r="636" spans="1:2" ht="15.75" customHeight="1" x14ac:dyDescent="0.25">
      <c r="A636" s="49"/>
      <c r="B636" s="49"/>
    </row>
    <row r="637" spans="1:2" ht="15.75" customHeight="1" x14ac:dyDescent="0.25">
      <c r="A637" s="49"/>
      <c r="B637" s="49"/>
    </row>
    <row r="638" spans="1:2" ht="15.75" customHeight="1" x14ac:dyDescent="0.25">
      <c r="A638" s="49"/>
      <c r="B638" s="49"/>
    </row>
    <row r="639" spans="1:2" ht="15.75" customHeight="1" x14ac:dyDescent="0.25">
      <c r="A639" s="49"/>
      <c r="B639" s="49"/>
    </row>
    <row r="640" spans="1:2" ht="15.75" customHeight="1" x14ac:dyDescent="0.25">
      <c r="A640" s="49"/>
      <c r="B640" s="49"/>
    </row>
    <row r="641" spans="1:2" ht="15.75" customHeight="1" x14ac:dyDescent="0.25">
      <c r="A641" s="49"/>
      <c r="B641" s="49"/>
    </row>
    <row r="642" spans="1:2" ht="15.75" customHeight="1" x14ac:dyDescent="0.25">
      <c r="A642" s="49"/>
      <c r="B642" s="49"/>
    </row>
    <row r="643" spans="1:2" ht="15.75" customHeight="1" x14ac:dyDescent="0.25">
      <c r="A643" s="49"/>
      <c r="B643" s="49"/>
    </row>
    <row r="644" spans="1:2" ht="15.75" customHeight="1" x14ac:dyDescent="0.25">
      <c r="A644" s="49"/>
      <c r="B644" s="49"/>
    </row>
    <row r="645" spans="1:2" ht="15.75" customHeight="1" x14ac:dyDescent="0.25">
      <c r="A645" s="49"/>
      <c r="B645" s="49"/>
    </row>
    <row r="646" spans="1:2" ht="15.75" customHeight="1" x14ac:dyDescent="0.25">
      <c r="A646" s="49"/>
      <c r="B646" s="49"/>
    </row>
    <row r="647" spans="1:2" ht="15.75" customHeight="1" x14ac:dyDescent="0.25">
      <c r="A647" s="49"/>
      <c r="B647" s="49"/>
    </row>
    <row r="648" spans="1:2" ht="15.75" customHeight="1" x14ac:dyDescent="0.25">
      <c r="A648" s="49"/>
      <c r="B648" s="49"/>
    </row>
    <row r="649" spans="1:2" ht="15.75" customHeight="1" x14ac:dyDescent="0.25">
      <c r="A649" s="49"/>
      <c r="B649" s="49"/>
    </row>
    <row r="650" spans="1:2" ht="15.75" customHeight="1" x14ac:dyDescent="0.25">
      <c r="A650" s="49"/>
      <c r="B650" s="49"/>
    </row>
    <row r="651" spans="1:2" ht="15.75" customHeight="1" x14ac:dyDescent="0.25">
      <c r="A651" s="49"/>
      <c r="B651" s="49"/>
    </row>
    <row r="652" spans="1:2" ht="15.75" customHeight="1" x14ac:dyDescent="0.25">
      <c r="A652" s="49"/>
      <c r="B652" s="49"/>
    </row>
    <row r="653" spans="1:2" ht="15.75" customHeight="1" x14ac:dyDescent="0.25">
      <c r="A653" s="49"/>
      <c r="B653" s="49"/>
    </row>
    <row r="654" spans="1:2" ht="15.75" customHeight="1" x14ac:dyDescent="0.25">
      <c r="A654" s="49"/>
      <c r="B654" s="49"/>
    </row>
    <row r="655" spans="1:2" ht="15.75" customHeight="1" x14ac:dyDescent="0.25">
      <c r="A655" s="49"/>
      <c r="B655" s="49"/>
    </row>
    <row r="656" spans="1:2" ht="15.75" customHeight="1" x14ac:dyDescent="0.25">
      <c r="A656" s="49"/>
      <c r="B656" s="49"/>
    </row>
    <row r="657" spans="1:2" ht="15.75" customHeight="1" x14ac:dyDescent="0.25">
      <c r="A657" s="49"/>
      <c r="B657" s="49"/>
    </row>
    <row r="658" spans="1:2" ht="15.75" customHeight="1" x14ac:dyDescent="0.25">
      <c r="A658" s="49"/>
      <c r="B658" s="49"/>
    </row>
    <row r="659" spans="1:2" ht="15.75" customHeight="1" x14ac:dyDescent="0.25">
      <c r="A659" s="49"/>
      <c r="B659" s="49"/>
    </row>
    <row r="660" spans="1:2" ht="15.75" customHeight="1" x14ac:dyDescent="0.25">
      <c r="A660" s="49"/>
      <c r="B660" s="49"/>
    </row>
    <row r="661" spans="1:2" ht="15.75" customHeight="1" x14ac:dyDescent="0.25">
      <c r="A661" s="49"/>
      <c r="B661" s="49"/>
    </row>
    <row r="662" spans="1:2" ht="15.75" customHeight="1" x14ac:dyDescent="0.25">
      <c r="A662" s="49"/>
      <c r="B662" s="49"/>
    </row>
    <row r="663" spans="1:2" ht="15.75" customHeight="1" x14ac:dyDescent="0.25">
      <c r="A663" s="49"/>
      <c r="B663" s="49"/>
    </row>
    <row r="664" spans="1:2" ht="15.75" customHeight="1" x14ac:dyDescent="0.25">
      <c r="A664" s="49"/>
      <c r="B664" s="49"/>
    </row>
    <row r="665" spans="1:2" ht="15.75" customHeight="1" x14ac:dyDescent="0.25">
      <c r="A665" s="49"/>
      <c r="B665" s="49"/>
    </row>
    <row r="666" spans="1:2" ht="15.75" customHeight="1" x14ac:dyDescent="0.25">
      <c r="A666" s="49"/>
      <c r="B666" s="49"/>
    </row>
    <row r="667" spans="1:2" ht="15.75" customHeight="1" x14ac:dyDescent="0.25">
      <c r="A667" s="49"/>
      <c r="B667" s="49"/>
    </row>
    <row r="668" spans="1:2" ht="15.75" customHeight="1" x14ac:dyDescent="0.25">
      <c r="A668" s="49"/>
      <c r="B668" s="49"/>
    </row>
    <row r="669" spans="1:2" ht="15.75" customHeight="1" x14ac:dyDescent="0.25">
      <c r="A669" s="49"/>
      <c r="B669" s="49"/>
    </row>
    <row r="670" spans="1:2" ht="15.75" customHeight="1" x14ac:dyDescent="0.25">
      <c r="A670" s="49"/>
      <c r="B670" s="49"/>
    </row>
    <row r="671" spans="1:2" ht="15.75" customHeight="1" x14ac:dyDescent="0.25">
      <c r="A671" s="49"/>
      <c r="B671" s="49"/>
    </row>
    <row r="672" spans="1:2" ht="15.75" customHeight="1" x14ac:dyDescent="0.25">
      <c r="A672" s="49"/>
      <c r="B672" s="49"/>
    </row>
    <row r="673" spans="1:2" ht="15.75" customHeight="1" x14ac:dyDescent="0.25">
      <c r="A673" s="49"/>
      <c r="B673" s="49"/>
    </row>
    <row r="674" spans="1:2" ht="15.75" customHeight="1" x14ac:dyDescent="0.25">
      <c r="A674" s="49"/>
      <c r="B674" s="49"/>
    </row>
    <row r="675" spans="1:2" ht="15.75" customHeight="1" x14ac:dyDescent="0.25">
      <c r="A675" s="49"/>
      <c r="B675" s="49"/>
    </row>
    <row r="676" spans="1:2" ht="15.75" customHeight="1" x14ac:dyDescent="0.25">
      <c r="A676" s="49"/>
      <c r="B676" s="49"/>
    </row>
    <row r="677" spans="1:2" ht="15.75" customHeight="1" x14ac:dyDescent="0.25">
      <c r="A677" s="49"/>
      <c r="B677" s="49"/>
    </row>
    <row r="678" spans="1:2" ht="15.75" customHeight="1" x14ac:dyDescent="0.25">
      <c r="A678" s="49"/>
      <c r="B678" s="49"/>
    </row>
    <row r="679" spans="1:2" ht="15.75" customHeight="1" x14ac:dyDescent="0.25">
      <c r="A679" s="49"/>
      <c r="B679" s="49"/>
    </row>
    <row r="680" spans="1:2" ht="15.75" customHeight="1" x14ac:dyDescent="0.25">
      <c r="A680" s="49"/>
      <c r="B680" s="49"/>
    </row>
    <row r="681" spans="1:2" ht="15.75" customHeight="1" x14ac:dyDescent="0.25">
      <c r="A681" s="49"/>
      <c r="B681" s="49"/>
    </row>
    <row r="682" spans="1:2" ht="15.75" customHeight="1" x14ac:dyDescent="0.25">
      <c r="A682" s="49"/>
      <c r="B682" s="49"/>
    </row>
    <row r="683" spans="1:2" ht="15.75" customHeight="1" x14ac:dyDescent="0.25">
      <c r="A683" s="49"/>
      <c r="B683" s="49"/>
    </row>
    <row r="684" spans="1:2" ht="15.75" customHeight="1" x14ac:dyDescent="0.25">
      <c r="A684" s="49"/>
      <c r="B684" s="49"/>
    </row>
    <row r="685" spans="1:2" ht="15.75" customHeight="1" x14ac:dyDescent="0.25">
      <c r="A685" s="49"/>
      <c r="B685" s="49"/>
    </row>
    <row r="686" spans="1:2" ht="15.75" customHeight="1" x14ac:dyDescent="0.25">
      <c r="A686" s="49"/>
      <c r="B686" s="49"/>
    </row>
    <row r="687" spans="1:2" ht="15.75" customHeight="1" x14ac:dyDescent="0.25">
      <c r="A687" s="49"/>
      <c r="B687" s="49"/>
    </row>
    <row r="688" spans="1:2" ht="15.75" customHeight="1" x14ac:dyDescent="0.25">
      <c r="A688" s="49"/>
      <c r="B688" s="49"/>
    </row>
    <row r="689" spans="1:2" ht="15.75" customHeight="1" x14ac:dyDescent="0.25">
      <c r="A689" s="49"/>
      <c r="B689" s="49"/>
    </row>
    <row r="690" spans="1:2" ht="15.75" customHeight="1" x14ac:dyDescent="0.25">
      <c r="A690" s="49"/>
      <c r="B690" s="49"/>
    </row>
    <row r="691" spans="1:2" ht="15.75" customHeight="1" x14ac:dyDescent="0.25">
      <c r="A691" s="49"/>
      <c r="B691" s="49"/>
    </row>
    <row r="692" spans="1:2" ht="15.75" customHeight="1" x14ac:dyDescent="0.25">
      <c r="A692" s="49"/>
      <c r="B692" s="49"/>
    </row>
    <row r="693" spans="1:2" ht="15.75" customHeight="1" x14ac:dyDescent="0.25">
      <c r="A693" s="49"/>
      <c r="B693" s="49"/>
    </row>
    <row r="694" spans="1:2" ht="15.75" customHeight="1" x14ac:dyDescent="0.25">
      <c r="A694" s="49"/>
      <c r="B694" s="49"/>
    </row>
    <row r="695" spans="1:2" ht="15.75" customHeight="1" x14ac:dyDescent="0.25">
      <c r="A695" s="49"/>
      <c r="B695" s="49"/>
    </row>
    <row r="696" spans="1:2" ht="15.75" customHeight="1" x14ac:dyDescent="0.25">
      <c r="A696" s="49"/>
      <c r="B696" s="49"/>
    </row>
    <row r="697" spans="1:2" ht="15.75" customHeight="1" x14ac:dyDescent="0.25">
      <c r="A697" s="49"/>
      <c r="B697" s="49"/>
    </row>
    <row r="698" spans="1:2" ht="15.75" customHeight="1" x14ac:dyDescent="0.25">
      <c r="A698" s="49"/>
      <c r="B698" s="49"/>
    </row>
    <row r="699" spans="1:2" ht="15.75" customHeight="1" x14ac:dyDescent="0.25">
      <c r="A699" s="49"/>
      <c r="B699" s="49"/>
    </row>
    <row r="700" spans="1:2" ht="15.75" customHeight="1" x14ac:dyDescent="0.25">
      <c r="A700" s="49"/>
      <c r="B700" s="49"/>
    </row>
    <row r="701" spans="1:2" ht="15.75" customHeight="1" x14ac:dyDescent="0.25">
      <c r="A701" s="49"/>
      <c r="B701" s="49"/>
    </row>
    <row r="702" spans="1:2" ht="15.75" customHeight="1" x14ac:dyDescent="0.25">
      <c r="A702" s="49"/>
      <c r="B702" s="49"/>
    </row>
    <row r="703" spans="1:2" ht="15.75" customHeight="1" x14ac:dyDescent="0.25">
      <c r="A703" s="49"/>
      <c r="B703" s="49"/>
    </row>
    <row r="704" spans="1:2" ht="15.75" customHeight="1" x14ac:dyDescent="0.25">
      <c r="A704" s="49"/>
      <c r="B704" s="49"/>
    </row>
    <row r="705" spans="1:2" ht="15.75" customHeight="1" x14ac:dyDescent="0.25">
      <c r="A705" s="49"/>
      <c r="B705" s="49"/>
    </row>
    <row r="706" spans="1:2" ht="15.75" customHeight="1" x14ac:dyDescent="0.25">
      <c r="A706" s="49"/>
      <c r="B706" s="49"/>
    </row>
    <row r="707" spans="1:2" ht="15.75" customHeight="1" x14ac:dyDescent="0.25">
      <c r="A707" s="49"/>
      <c r="B707" s="49"/>
    </row>
    <row r="708" spans="1:2" ht="15.75" customHeight="1" x14ac:dyDescent="0.25">
      <c r="A708" s="49"/>
      <c r="B708" s="49"/>
    </row>
    <row r="709" spans="1:2" ht="15.75" customHeight="1" x14ac:dyDescent="0.25">
      <c r="A709" s="49"/>
      <c r="B709" s="49"/>
    </row>
    <row r="710" spans="1:2" ht="15.75" customHeight="1" x14ac:dyDescent="0.25">
      <c r="A710" s="49"/>
      <c r="B710" s="49"/>
    </row>
    <row r="711" spans="1:2" ht="15.75" customHeight="1" x14ac:dyDescent="0.25">
      <c r="A711" s="49"/>
      <c r="B711" s="49"/>
    </row>
    <row r="712" spans="1:2" ht="15.75" customHeight="1" x14ac:dyDescent="0.25">
      <c r="A712" s="49"/>
      <c r="B712" s="49"/>
    </row>
    <row r="713" spans="1:2" ht="15.75" customHeight="1" x14ac:dyDescent="0.25">
      <c r="A713" s="49"/>
      <c r="B713" s="49"/>
    </row>
    <row r="714" spans="1:2" ht="15.75" customHeight="1" x14ac:dyDescent="0.25">
      <c r="A714" s="49"/>
      <c r="B714" s="49"/>
    </row>
    <row r="715" spans="1:2" ht="15.75" customHeight="1" x14ac:dyDescent="0.25">
      <c r="A715" s="49"/>
      <c r="B715" s="49"/>
    </row>
    <row r="716" spans="1:2" ht="15.75" customHeight="1" x14ac:dyDescent="0.25">
      <c r="A716" s="49"/>
      <c r="B716" s="49"/>
    </row>
    <row r="717" spans="1:2" ht="15.75" customHeight="1" x14ac:dyDescent="0.25">
      <c r="A717" s="49"/>
      <c r="B717" s="49"/>
    </row>
    <row r="718" spans="1:2" ht="15.75" customHeight="1" x14ac:dyDescent="0.25">
      <c r="A718" s="49"/>
      <c r="B718" s="49"/>
    </row>
    <row r="719" spans="1:2" ht="15.75" customHeight="1" x14ac:dyDescent="0.25">
      <c r="A719" s="49"/>
      <c r="B719" s="49"/>
    </row>
    <row r="720" spans="1:2" ht="15.75" customHeight="1" x14ac:dyDescent="0.25">
      <c r="A720" s="49"/>
      <c r="B720" s="49"/>
    </row>
    <row r="721" spans="1:2" ht="15.75" customHeight="1" x14ac:dyDescent="0.25">
      <c r="A721" s="49"/>
      <c r="B721" s="49"/>
    </row>
    <row r="722" spans="1:2" ht="15.75" customHeight="1" x14ac:dyDescent="0.25">
      <c r="A722" s="49"/>
      <c r="B722" s="49"/>
    </row>
    <row r="723" spans="1:2" ht="15.75" customHeight="1" x14ac:dyDescent="0.25">
      <c r="A723" s="49"/>
      <c r="B723" s="49"/>
    </row>
    <row r="724" spans="1:2" ht="15.75" customHeight="1" x14ac:dyDescent="0.25">
      <c r="A724" s="49"/>
      <c r="B724" s="49"/>
    </row>
    <row r="725" spans="1:2" ht="15.75" customHeight="1" x14ac:dyDescent="0.25">
      <c r="A725" s="49"/>
      <c r="B725" s="49"/>
    </row>
    <row r="726" spans="1:2" ht="15.75" customHeight="1" x14ac:dyDescent="0.25">
      <c r="A726" s="49"/>
      <c r="B726" s="49"/>
    </row>
    <row r="727" spans="1:2" ht="15.75" customHeight="1" x14ac:dyDescent="0.25">
      <c r="A727" s="49"/>
      <c r="B727" s="49"/>
    </row>
    <row r="728" spans="1:2" ht="15.75" customHeight="1" x14ac:dyDescent="0.25">
      <c r="A728" s="49"/>
      <c r="B728" s="49"/>
    </row>
    <row r="729" spans="1:2" ht="15.75" customHeight="1" x14ac:dyDescent="0.25">
      <c r="A729" s="49"/>
      <c r="B729" s="49"/>
    </row>
    <row r="730" spans="1:2" ht="15.75" customHeight="1" x14ac:dyDescent="0.25">
      <c r="A730" s="49"/>
      <c r="B730" s="49"/>
    </row>
    <row r="731" spans="1:2" ht="15.75" customHeight="1" x14ac:dyDescent="0.25">
      <c r="A731" s="49"/>
      <c r="B731" s="49"/>
    </row>
    <row r="732" spans="1:2" ht="15.75" customHeight="1" x14ac:dyDescent="0.25">
      <c r="A732" s="49"/>
      <c r="B732" s="49"/>
    </row>
    <row r="733" spans="1:2" ht="15.75" customHeight="1" x14ac:dyDescent="0.25">
      <c r="A733" s="49"/>
      <c r="B733" s="49"/>
    </row>
    <row r="734" spans="1:2" ht="15.75" customHeight="1" x14ac:dyDescent="0.25">
      <c r="A734" s="49"/>
      <c r="B734" s="49"/>
    </row>
    <row r="735" spans="1:2" ht="15.75" customHeight="1" x14ac:dyDescent="0.25">
      <c r="A735" s="49"/>
      <c r="B735" s="49"/>
    </row>
    <row r="736" spans="1:2" ht="15.75" customHeight="1" x14ac:dyDescent="0.25">
      <c r="A736" s="49"/>
      <c r="B736" s="49"/>
    </row>
    <row r="737" spans="1:2" ht="15.75" customHeight="1" x14ac:dyDescent="0.25">
      <c r="A737" s="49"/>
      <c r="B737" s="49"/>
    </row>
    <row r="738" spans="1:2" ht="15.75" customHeight="1" x14ac:dyDescent="0.25">
      <c r="A738" s="49"/>
      <c r="B738" s="49"/>
    </row>
    <row r="739" spans="1:2" ht="15.75" customHeight="1" x14ac:dyDescent="0.25">
      <c r="A739" s="49"/>
      <c r="B739" s="49"/>
    </row>
    <row r="740" spans="1:2" ht="15.75" customHeight="1" x14ac:dyDescent="0.25">
      <c r="A740" s="49"/>
      <c r="B740" s="49"/>
    </row>
    <row r="741" spans="1:2" ht="15.75" customHeight="1" x14ac:dyDescent="0.25">
      <c r="A741" s="49"/>
      <c r="B741" s="49"/>
    </row>
    <row r="742" spans="1:2" ht="15.75" customHeight="1" x14ac:dyDescent="0.25">
      <c r="A742" s="49"/>
      <c r="B742" s="49"/>
    </row>
    <row r="743" spans="1:2" ht="15.75" customHeight="1" x14ac:dyDescent="0.25">
      <c r="A743" s="49"/>
      <c r="B743" s="49"/>
    </row>
    <row r="744" spans="1:2" ht="15.75" customHeight="1" x14ac:dyDescent="0.25">
      <c r="A744" s="49"/>
      <c r="B744" s="49"/>
    </row>
    <row r="745" spans="1:2" ht="15.75" customHeight="1" x14ac:dyDescent="0.25">
      <c r="A745" s="49"/>
      <c r="B745" s="49"/>
    </row>
    <row r="746" spans="1:2" ht="15.75" customHeight="1" x14ac:dyDescent="0.25">
      <c r="A746" s="49"/>
      <c r="B746" s="49"/>
    </row>
    <row r="747" spans="1:2" ht="15.75" customHeight="1" x14ac:dyDescent="0.25">
      <c r="A747" s="49"/>
      <c r="B747" s="49"/>
    </row>
    <row r="748" spans="1:2" ht="15.75" customHeight="1" x14ac:dyDescent="0.25">
      <c r="A748" s="49"/>
      <c r="B748" s="49"/>
    </row>
    <row r="749" spans="1:2" ht="15.75" customHeight="1" x14ac:dyDescent="0.25">
      <c r="A749" s="49"/>
      <c r="B749" s="49"/>
    </row>
    <row r="750" spans="1:2" ht="15.75" customHeight="1" x14ac:dyDescent="0.25">
      <c r="A750" s="49"/>
      <c r="B750" s="49"/>
    </row>
    <row r="751" spans="1:2" ht="15.75" customHeight="1" x14ac:dyDescent="0.25">
      <c r="A751" s="49"/>
      <c r="B751" s="49"/>
    </row>
    <row r="752" spans="1:2" ht="15.75" customHeight="1" x14ac:dyDescent="0.25">
      <c r="A752" s="49"/>
      <c r="B752" s="49"/>
    </row>
    <row r="753" spans="1:2" ht="15.75" customHeight="1" x14ac:dyDescent="0.25">
      <c r="A753" s="49"/>
      <c r="B753" s="49"/>
    </row>
    <row r="754" spans="1:2" ht="15.75" customHeight="1" x14ac:dyDescent="0.25">
      <c r="A754" s="49"/>
      <c r="B754" s="49"/>
    </row>
    <row r="755" spans="1:2" ht="15.75" customHeight="1" x14ac:dyDescent="0.25">
      <c r="A755" s="49"/>
      <c r="B755" s="49"/>
    </row>
    <row r="756" spans="1:2" ht="15.75" customHeight="1" x14ac:dyDescent="0.25">
      <c r="A756" s="49"/>
      <c r="B756" s="49"/>
    </row>
    <row r="757" spans="1:2" ht="15.75" customHeight="1" x14ac:dyDescent="0.25">
      <c r="A757" s="49"/>
      <c r="B757" s="49"/>
    </row>
    <row r="758" spans="1:2" ht="15.75" customHeight="1" x14ac:dyDescent="0.25">
      <c r="A758" s="49"/>
      <c r="B758" s="49"/>
    </row>
    <row r="759" spans="1:2" ht="15.75" customHeight="1" x14ac:dyDescent="0.25">
      <c r="A759" s="49"/>
      <c r="B759" s="49"/>
    </row>
    <row r="760" spans="1:2" ht="15.75" customHeight="1" x14ac:dyDescent="0.25">
      <c r="A760" s="49"/>
      <c r="B760" s="49"/>
    </row>
    <row r="761" spans="1:2" ht="15.75" customHeight="1" x14ac:dyDescent="0.25">
      <c r="A761" s="49"/>
      <c r="B761" s="49"/>
    </row>
    <row r="762" spans="1:2" ht="15.75" customHeight="1" x14ac:dyDescent="0.25">
      <c r="A762" s="49"/>
      <c r="B762" s="49"/>
    </row>
    <row r="763" spans="1:2" ht="15.75" customHeight="1" x14ac:dyDescent="0.25">
      <c r="A763" s="49"/>
      <c r="B763" s="49"/>
    </row>
    <row r="764" spans="1:2" ht="15.75" customHeight="1" x14ac:dyDescent="0.25">
      <c r="A764" s="49"/>
      <c r="B764" s="49"/>
    </row>
    <row r="765" spans="1:2" ht="15.75" customHeight="1" x14ac:dyDescent="0.25">
      <c r="A765" s="49"/>
      <c r="B765" s="49"/>
    </row>
    <row r="766" spans="1:2" ht="15.75" customHeight="1" x14ac:dyDescent="0.25">
      <c r="A766" s="49"/>
      <c r="B766" s="49"/>
    </row>
    <row r="767" spans="1:2" ht="15.75" customHeight="1" x14ac:dyDescent="0.25">
      <c r="A767" s="49"/>
      <c r="B767" s="49"/>
    </row>
    <row r="768" spans="1:2" ht="15.75" customHeight="1" x14ac:dyDescent="0.25">
      <c r="A768" s="49"/>
      <c r="B768" s="49"/>
    </row>
    <row r="769" spans="1:2" ht="15.75" customHeight="1" x14ac:dyDescent="0.25">
      <c r="A769" s="49"/>
      <c r="B769" s="49"/>
    </row>
    <row r="770" spans="1:2" ht="15.75" customHeight="1" x14ac:dyDescent="0.25">
      <c r="A770" s="49"/>
      <c r="B770" s="49"/>
    </row>
    <row r="771" spans="1:2" ht="15.75" customHeight="1" x14ac:dyDescent="0.25">
      <c r="A771" s="49"/>
      <c r="B771" s="49"/>
    </row>
    <row r="772" spans="1:2" ht="15.75" customHeight="1" x14ac:dyDescent="0.25">
      <c r="A772" s="49"/>
      <c r="B772" s="49"/>
    </row>
    <row r="773" spans="1:2" ht="15.75" customHeight="1" x14ac:dyDescent="0.25">
      <c r="A773" s="49"/>
      <c r="B773" s="49"/>
    </row>
    <row r="774" spans="1:2" ht="15.75" customHeight="1" x14ac:dyDescent="0.25">
      <c r="A774" s="49"/>
      <c r="B774" s="49"/>
    </row>
    <row r="775" spans="1:2" ht="15.75" customHeight="1" x14ac:dyDescent="0.25">
      <c r="A775" s="49"/>
      <c r="B775" s="49"/>
    </row>
    <row r="776" spans="1:2" ht="15.75" customHeight="1" x14ac:dyDescent="0.25">
      <c r="A776" s="49"/>
      <c r="B776" s="49"/>
    </row>
    <row r="777" spans="1:2" ht="15.75" customHeight="1" x14ac:dyDescent="0.25">
      <c r="A777" s="49"/>
      <c r="B777" s="49"/>
    </row>
    <row r="778" spans="1:2" ht="15.75" customHeight="1" x14ac:dyDescent="0.25">
      <c r="A778" s="49"/>
      <c r="B778" s="49"/>
    </row>
    <row r="779" spans="1:2" ht="15.75" customHeight="1" x14ac:dyDescent="0.25">
      <c r="A779" s="49"/>
      <c r="B779" s="49"/>
    </row>
    <row r="780" spans="1:2" ht="15.75" customHeight="1" x14ac:dyDescent="0.25">
      <c r="A780" s="49"/>
      <c r="B780" s="49"/>
    </row>
    <row r="781" spans="1:2" ht="15.75" customHeight="1" x14ac:dyDescent="0.25">
      <c r="A781" s="49"/>
      <c r="B781" s="49"/>
    </row>
    <row r="782" spans="1:2" ht="15.75" customHeight="1" x14ac:dyDescent="0.25">
      <c r="A782" s="49"/>
      <c r="B782" s="49"/>
    </row>
    <row r="783" spans="1:2" ht="15.75" customHeight="1" x14ac:dyDescent="0.25">
      <c r="A783" s="49"/>
      <c r="B783" s="49"/>
    </row>
    <row r="784" spans="1:2" ht="15.75" customHeight="1" x14ac:dyDescent="0.25">
      <c r="A784" s="49"/>
      <c r="B784" s="49"/>
    </row>
    <row r="785" spans="1:2" ht="15.75" customHeight="1" x14ac:dyDescent="0.25">
      <c r="A785" s="49"/>
      <c r="B785" s="49"/>
    </row>
    <row r="786" spans="1:2" ht="15.75" customHeight="1" x14ac:dyDescent="0.25">
      <c r="A786" s="49"/>
      <c r="B786" s="49"/>
    </row>
    <row r="787" spans="1:2" ht="15.75" customHeight="1" x14ac:dyDescent="0.25">
      <c r="A787" s="49"/>
      <c r="B787" s="49"/>
    </row>
    <row r="788" spans="1:2" ht="15.75" customHeight="1" x14ac:dyDescent="0.25">
      <c r="A788" s="49"/>
      <c r="B788" s="49"/>
    </row>
    <row r="789" spans="1:2" ht="15.75" customHeight="1" x14ac:dyDescent="0.25">
      <c r="A789" s="49"/>
      <c r="B789" s="49"/>
    </row>
    <row r="790" spans="1:2" ht="15.75" customHeight="1" x14ac:dyDescent="0.25">
      <c r="A790" s="49"/>
      <c r="B790" s="49"/>
    </row>
    <row r="791" spans="1:2" ht="15.75" customHeight="1" x14ac:dyDescent="0.25">
      <c r="A791" s="49"/>
      <c r="B791" s="49"/>
    </row>
    <row r="792" spans="1:2" ht="15.75" customHeight="1" x14ac:dyDescent="0.25">
      <c r="A792" s="49"/>
      <c r="B792" s="49"/>
    </row>
    <row r="793" spans="1:2" ht="15.75" customHeight="1" x14ac:dyDescent="0.25">
      <c r="A793" s="49"/>
      <c r="B793" s="49"/>
    </row>
    <row r="794" spans="1:2" ht="15.75" customHeight="1" x14ac:dyDescent="0.25">
      <c r="A794" s="49"/>
      <c r="B794" s="49"/>
    </row>
    <row r="795" spans="1:2" ht="15.75" customHeight="1" x14ac:dyDescent="0.25">
      <c r="A795" s="49"/>
      <c r="B795" s="49"/>
    </row>
    <row r="796" spans="1:2" ht="15.75" customHeight="1" x14ac:dyDescent="0.25">
      <c r="A796" s="49"/>
      <c r="B796" s="49"/>
    </row>
    <row r="797" spans="1:2" ht="15.75" customHeight="1" x14ac:dyDescent="0.25">
      <c r="A797" s="49"/>
      <c r="B797" s="49"/>
    </row>
    <row r="798" spans="1:2" ht="15.75" customHeight="1" x14ac:dyDescent="0.25">
      <c r="A798" s="49"/>
      <c r="B798" s="49"/>
    </row>
    <row r="799" spans="1:2" ht="15.75" customHeight="1" x14ac:dyDescent="0.25">
      <c r="A799" s="49"/>
      <c r="B799" s="49"/>
    </row>
    <row r="800" spans="1:2" ht="15.75" customHeight="1" x14ac:dyDescent="0.25">
      <c r="A800" s="49"/>
      <c r="B800" s="49"/>
    </row>
    <row r="801" spans="1:2" ht="15.75" customHeight="1" x14ac:dyDescent="0.25">
      <c r="A801" s="49"/>
      <c r="B801" s="49"/>
    </row>
    <row r="802" spans="1:2" ht="15.75" customHeight="1" x14ac:dyDescent="0.25">
      <c r="A802" s="49"/>
      <c r="B802" s="49"/>
    </row>
    <row r="803" spans="1:2" ht="15.75" customHeight="1" x14ac:dyDescent="0.25">
      <c r="A803" s="49"/>
      <c r="B803" s="49"/>
    </row>
    <row r="804" spans="1:2" ht="15.75" customHeight="1" x14ac:dyDescent="0.25">
      <c r="A804" s="49"/>
      <c r="B804" s="49"/>
    </row>
    <row r="805" spans="1:2" ht="15.75" customHeight="1" x14ac:dyDescent="0.25">
      <c r="A805" s="49"/>
      <c r="B805" s="49"/>
    </row>
    <row r="806" spans="1:2" ht="15.75" customHeight="1" x14ac:dyDescent="0.25">
      <c r="A806" s="49"/>
      <c r="B806" s="49"/>
    </row>
    <row r="807" spans="1:2" ht="15.75" customHeight="1" x14ac:dyDescent="0.25">
      <c r="A807" s="49"/>
      <c r="B807" s="49"/>
    </row>
    <row r="808" spans="1:2" ht="15.75" customHeight="1" x14ac:dyDescent="0.25">
      <c r="A808" s="49"/>
      <c r="B808" s="49"/>
    </row>
    <row r="809" spans="1:2" ht="15.75" customHeight="1" x14ac:dyDescent="0.25">
      <c r="A809" s="49"/>
      <c r="B809" s="49"/>
    </row>
    <row r="810" spans="1:2" ht="15.75" customHeight="1" x14ac:dyDescent="0.25">
      <c r="A810" s="49"/>
      <c r="B810" s="49"/>
    </row>
    <row r="811" spans="1:2" ht="15.75" customHeight="1" x14ac:dyDescent="0.25">
      <c r="A811" s="49"/>
      <c r="B811" s="49"/>
    </row>
    <row r="812" spans="1:2" ht="15.75" customHeight="1" x14ac:dyDescent="0.25">
      <c r="A812" s="49"/>
      <c r="B812" s="49"/>
    </row>
    <row r="813" spans="1:2" ht="15.75" customHeight="1" x14ac:dyDescent="0.25">
      <c r="A813" s="49"/>
      <c r="B813" s="49"/>
    </row>
    <row r="814" spans="1:2" ht="15.75" customHeight="1" x14ac:dyDescent="0.25">
      <c r="A814" s="49"/>
      <c r="B814" s="49"/>
    </row>
    <row r="815" spans="1:2" ht="15.75" customHeight="1" x14ac:dyDescent="0.25">
      <c r="A815" s="49"/>
      <c r="B815" s="49"/>
    </row>
    <row r="816" spans="1:2" ht="15.75" customHeight="1" x14ac:dyDescent="0.25">
      <c r="A816" s="49"/>
      <c r="B816" s="49"/>
    </row>
    <row r="817" spans="1:2" ht="15.75" customHeight="1" x14ac:dyDescent="0.25">
      <c r="A817" s="49"/>
      <c r="B817" s="49"/>
    </row>
    <row r="818" spans="1:2" ht="15.75" customHeight="1" x14ac:dyDescent="0.25">
      <c r="A818" s="49"/>
      <c r="B818" s="49"/>
    </row>
    <row r="819" spans="1:2" ht="15.75" customHeight="1" x14ac:dyDescent="0.25">
      <c r="A819" s="49"/>
      <c r="B819" s="49"/>
    </row>
    <row r="820" spans="1:2" ht="15.75" customHeight="1" x14ac:dyDescent="0.25">
      <c r="A820" s="49"/>
      <c r="B820" s="49"/>
    </row>
    <row r="821" spans="1:2" ht="15.75" customHeight="1" x14ac:dyDescent="0.25">
      <c r="A821" s="49"/>
      <c r="B821" s="49"/>
    </row>
    <row r="822" spans="1:2" ht="15.75" customHeight="1" x14ac:dyDescent="0.25">
      <c r="A822" s="49"/>
      <c r="B822" s="49"/>
    </row>
    <row r="823" spans="1:2" ht="15.75" customHeight="1" x14ac:dyDescent="0.25">
      <c r="A823" s="49"/>
      <c r="B823" s="49"/>
    </row>
    <row r="824" spans="1:2" ht="15.75" customHeight="1" x14ac:dyDescent="0.25">
      <c r="A824" s="49"/>
      <c r="B824" s="49"/>
    </row>
    <row r="825" spans="1:2" ht="15.75" customHeight="1" x14ac:dyDescent="0.25">
      <c r="A825" s="49"/>
      <c r="B825" s="49"/>
    </row>
    <row r="826" spans="1:2" ht="15.75" customHeight="1" x14ac:dyDescent="0.25">
      <c r="A826" s="49"/>
      <c r="B826" s="49"/>
    </row>
    <row r="827" spans="1:2" ht="15.75" customHeight="1" x14ac:dyDescent="0.25">
      <c r="A827" s="49"/>
      <c r="B827" s="49"/>
    </row>
    <row r="828" spans="1:2" ht="15.75" customHeight="1" x14ac:dyDescent="0.25">
      <c r="A828" s="49"/>
      <c r="B828" s="49"/>
    </row>
    <row r="829" spans="1:2" ht="15.75" customHeight="1" x14ac:dyDescent="0.25">
      <c r="A829" s="49"/>
      <c r="B829" s="49"/>
    </row>
    <row r="830" spans="1:2" ht="15.75" customHeight="1" x14ac:dyDescent="0.25">
      <c r="A830" s="49"/>
      <c r="B830" s="49"/>
    </row>
    <row r="831" spans="1:2" ht="15.75" customHeight="1" x14ac:dyDescent="0.25">
      <c r="A831" s="49"/>
      <c r="B831" s="49"/>
    </row>
    <row r="832" spans="1:2" ht="15.75" customHeight="1" x14ac:dyDescent="0.25">
      <c r="A832" s="49"/>
      <c r="B832" s="49"/>
    </row>
    <row r="833" spans="1:2" ht="15.75" customHeight="1" x14ac:dyDescent="0.25">
      <c r="A833" s="49"/>
      <c r="B833" s="49"/>
    </row>
    <row r="834" spans="1:2" ht="15.75" customHeight="1" x14ac:dyDescent="0.25">
      <c r="A834" s="49"/>
      <c r="B834" s="49"/>
    </row>
    <row r="835" spans="1:2" ht="15.75" customHeight="1" x14ac:dyDescent="0.25">
      <c r="A835" s="49"/>
      <c r="B835" s="49"/>
    </row>
    <row r="836" spans="1:2" ht="15.75" customHeight="1" x14ac:dyDescent="0.25">
      <c r="A836" s="49"/>
      <c r="B836" s="49"/>
    </row>
    <row r="837" spans="1:2" ht="15.75" customHeight="1" x14ac:dyDescent="0.25">
      <c r="A837" s="49"/>
      <c r="B837" s="49"/>
    </row>
    <row r="838" spans="1:2" ht="15.75" customHeight="1" x14ac:dyDescent="0.25">
      <c r="A838" s="49"/>
      <c r="B838" s="49"/>
    </row>
    <row r="839" spans="1:2" ht="15.75" customHeight="1" x14ac:dyDescent="0.25">
      <c r="A839" s="49"/>
      <c r="B839" s="49"/>
    </row>
    <row r="840" spans="1:2" ht="15.75" customHeight="1" x14ac:dyDescent="0.25">
      <c r="A840" s="49"/>
      <c r="B840" s="49"/>
    </row>
    <row r="841" spans="1:2" ht="15.75" customHeight="1" x14ac:dyDescent="0.25">
      <c r="A841" s="49"/>
      <c r="B841" s="49"/>
    </row>
    <row r="842" spans="1:2" ht="15.75" customHeight="1" x14ac:dyDescent="0.25">
      <c r="A842" s="49"/>
      <c r="B842" s="49"/>
    </row>
    <row r="843" spans="1:2" ht="15.75" customHeight="1" x14ac:dyDescent="0.25">
      <c r="A843" s="49"/>
      <c r="B843" s="49"/>
    </row>
    <row r="844" spans="1:2" ht="15.75" customHeight="1" x14ac:dyDescent="0.25">
      <c r="A844" s="49"/>
      <c r="B844" s="49"/>
    </row>
    <row r="845" spans="1:2" ht="15.75" customHeight="1" x14ac:dyDescent="0.25">
      <c r="A845" s="49"/>
      <c r="B845" s="49"/>
    </row>
    <row r="846" spans="1:2" ht="15.75" customHeight="1" x14ac:dyDescent="0.25">
      <c r="A846" s="49"/>
      <c r="B846" s="49"/>
    </row>
    <row r="847" spans="1:2" ht="15.75" customHeight="1" x14ac:dyDescent="0.25">
      <c r="A847" s="49"/>
      <c r="B847" s="49"/>
    </row>
    <row r="848" spans="1:2" ht="15.75" customHeight="1" x14ac:dyDescent="0.25">
      <c r="A848" s="49"/>
      <c r="B848" s="49"/>
    </row>
    <row r="849" spans="1:2" ht="15.75" customHeight="1" x14ac:dyDescent="0.25">
      <c r="A849" s="49"/>
      <c r="B849" s="49"/>
    </row>
    <row r="850" spans="1:2" ht="15.75" customHeight="1" x14ac:dyDescent="0.25">
      <c r="A850" s="49"/>
      <c r="B850" s="49"/>
    </row>
    <row r="851" spans="1:2" ht="15.75" customHeight="1" x14ac:dyDescent="0.25">
      <c r="A851" s="49"/>
      <c r="B851" s="49"/>
    </row>
    <row r="852" spans="1:2" ht="15.75" customHeight="1" x14ac:dyDescent="0.25">
      <c r="A852" s="49"/>
      <c r="B852" s="49"/>
    </row>
    <row r="853" spans="1:2" ht="15.75" customHeight="1" x14ac:dyDescent="0.25">
      <c r="A853" s="49"/>
      <c r="B853" s="49"/>
    </row>
    <row r="854" spans="1:2" ht="15.75" customHeight="1" x14ac:dyDescent="0.25">
      <c r="A854" s="49"/>
      <c r="B854" s="49"/>
    </row>
    <row r="855" spans="1:2" ht="15.75" customHeight="1" x14ac:dyDescent="0.25">
      <c r="A855" s="49"/>
      <c r="B855" s="49"/>
    </row>
    <row r="856" spans="1:2" ht="15.75" customHeight="1" x14ac:dyDescent="0.25">
      <c r="A856" s="49"/>
      <c r="B856" s="49"/>
    </row>
    <row r="857" spans="1:2" ht="15.75" customHeight="1" x14ac:dyDescent="0.25">
      <c r="A857" s="49"/>
      <c r="B857" s="49"/>
    </row>
    <row r="858" spans="1:2" ht="15.75" customHeight="1" x14ac:dyDescent="0.25">
      <c r="A858" s="49"/>
      <c r="B858" s="49"/>
    </row>
    <row r="859" spans="1:2" ht="15.75" customHeight="1" x14ac:dyDescent="0.25">
      <c r="A859" s="49"/>
      <c r="B859" s="49"/>
    </row>
    <row r="860" spans="1:2" ht="15.75" customHeight="1" x14ac:dyDescent="0.25">
      <c r="A860" s="49"/>
      <c r="B860" s="49"/>
    </row>
    <row r="861" spans="1:2" ht="15.75" customHeight="1" x14ac:dyDescent="0.25">
      <c r="A861" s="49"/>
      <c r="B861" s="49"/>
    </row>
    <row r="862" spans="1:2" ht="15.75" customHeight="1" x14ac:dyDescent="0.25">
      <c r="A862" s="49"/>
      <c r="B862" s="49"/>
    </row>
    <row r="863" spans="1:2" ht="15.75" customHeight="1" x14ac:dyDescent="0.25">
      <c r="A863" s="49"/>
      <c r="B863" s="49"/>
    </row>
    <row r="864" spans="1:2" ht="15.75" customHeight="1" x14ac:dyDescent="0.25">
      <c r="A864" s="49"/>
      <c r="B864" s="49"/>
    </row>
    <row r="865" spans="1:2" ht="15.75" customHeight="1" x14ac:dyDescent="0.25">
      <c r="A865" s="49"/>
      <c r="B865" s="49"/>
    </row>
    <row r="866" spans="1:2" ht="15.75" customHeight="1" x14ac:dyDescent="0.25">
      <c r="A866" s="49"/>
      <c r="B866" s="49"/>
    </row>
    <row r="867" spans="1:2" ht="15.75" customHeight="1" x14ac:dyDescent="0.25">
      <c r="A867" s="49"/>
      <c r="B867" s="49"/>
    </row>
    <row r="868" spans="1:2" ht="15.75" customHeight="1" x14ac:dyDescent="0.25">
      <c r="A868" s="49"/>
      <c r="B868" s="49"/>
    </row>
    <row r="869" spans="1:2" ht="15.75" customHeight="1" x14ac:dyDescent="0.25">
      <c r="A869" s="49"/>
      <c r="B869" s="49"/>
    </row>
    <row r="870" spans="1:2" ht="15.75" customHeight="1" x14ac:dyDescent="0.25">
      <c r="A870" s="49"/>
      <c r="B870" s="49"/>
    </row>
    <row r="871" spans="1:2" ht="15.75" customHeight="1" x14ac:dyDescent="0.25">
      <c r="A871" s="49"/>
      <c r="B871" s="49"/>
    </row>
    <row r="872" spans="1:2" ht="15.75" customHeight="1" x14ac:dyDescent="0.25">
      <c r="A872" s="49"/>
      <c r="B872" s="49"/>
    </row>
    <row r="873" spans="1:2" ht="15.75" customHeight="1" x14ac:dyDescent="0.25">
      <c r="A873" s="49"/>
      <c r="B873" s="49"/>
    </row>
    <row r="874" spans="1:2" ht="15.75" customHeight="1" x14ac:dyDescent="0.25">
      <c r="A874" s="49"/>
      <c r="B874" s="49"/>
    </row>
    <row r="875" spans="1:2" ht="15.75" customHeight="1" x14ac:dyDescent="0.25">
      <c r="A875" s="49"/>
      <c r="B875" s="49"/>
    </row>
    <row r="876" spans="1:2" ht="15.75" customHeight="1" x14ac:dyDescent="0.25">
      <c r="A876" s="49"/>
      <c r="B876" s="49"/>
    </row>
    <row r="877" spans="1:2" ht="15.75" customHeight="1" x14ac:dyDescent="0.25">
      <c r="A877" s="49"/>
      <c r="B877" s="49"/>
    </row>
    <row r="878" spans="1:2" ht="15.75" customHeight="1" x14ac:dyDescent="0.25">
      <c r="A878" s="49"/>
      <c r="B878" s="49"/>
    </row>
    <row r="879" spans="1:2" ht="15.75" customHeight="1" x14ac:dyDescent="0.25">
      <c r="A879" s="49"/>
      <c r="B879" s="49"/>
    </row>
    <row r="880" spans="1:2" ht="15.75" customHeight="1" x14ac:dyDescent="0.25">
      <c r="A880" s="49"/>
      <c r="B880" s="49"/>
    </row>
    <row r="881" spans="1:2" ht="15.75" customHeight="1" x14ac:dyDescent="0.25">
      <c r="A881" s="49"/>
      <c r="B881" s="49"/>
    </row>
    <row r="882" spans="1:2" ht="15.75" customHeight="1" x14ac:dyDescent="0.25">
      <c r="A882" s="49"/>
      <c r="B882" s="49"/>
    </row>
    <row r="883" spans="1:2" ht="15.75" customHeight="1" x14ac:dyDescent="0.25">
      <c r="A883" s="49"/>
      <c r="B883" s="49"/>
    </row>
    <row r="884" spans="1:2" ht="15.75" customHeight="1" x14ac:dyDescent="0.25">
      <c r="A884" s="49"/>
      <c r="B884" s="49"/>
    </row>
    <row r="885" spans="1:2" ht="15.75" customHeight="1" x14ac:dyDescent="0.25">
      <c r="A885" s="49"/>
      <c r="B885" s="49"/>
    </row>
    <row r="886" spans="1:2" ht="15.75" customHeight="1" x14ac:dyDescent="0.25">
      <c r="A886" s="49"/>
      <c r="B886" s="49"/>
    </row>
    <row r="887" spans="1:2" ht="15.75" customHeight="1" x14ac:dyDescent="0.25">
      <c r="A887" s="49"/>
      <c r="B887" s="49"/>
    </row>
    <row r="888" spans="1:2" ht="15.75" customHeight="1" x14ac:dyDescent="0.25">
      <c r="A888" s="49"/>
      <c r="B888" s="49"/>
    </row>
    <row r="889" spans="1:2" ht="15.75" customHeight="1" x14ac:dyDescent="0.25">
      <c r="A889" s="49"/>
      <c r="B889" s="49"/>
    </row>
    <row r="890" spans="1:2" ht="15.75" customHeight="1" x14ac:dyDescent="0.25">
      <c r="A890" s="49"/>
      <c r="B890" s="49"/>
    </row>
    <row r="891" spans="1:2" ht="15.75" customHeight="1" x14ac:dyDescent="0.25">
      <c r="A891" s="49"/>
      <c r="B891" s="49"/>
    </row>
    <row r="892" spans="1:2" ht="15.75" customHeight="1" x14ac:dyDescent="0.25">
      <c r="A892" s="49"/>
      <c r="B892" s="49"/>
    </row>
    <row r="893" spans="1:2" ht="15.75" customHeight="1" x14ac:dyDescent="0.25">
      <c r="A893" s="49"/>
      <c r="B893" s="49"/>
    </row>
    <row r="894" spans="1:2" ht="15.75" customHeight="1" x14ac:dyDescent="0.25">
      <c r="A894" s="49"/>
      <c r="B894" s="49"/>
    </row>
    <row r="895" spans="1:2" ht="15.75" customHeight="1" x14ac:dyDescent="0.25">
      <c r="A895" s="49"/>
      <c r="B895" s="49"/>
    </row>
    <row r="896" spans="1:2" ht="15.75" customHeight="1" x14ac:dyDescent="0.25">
      <c r="A896" s="49"/>
      <c r="B896" s="49"/>
    </row>
    <row r="897" spans="1:2" ht="15.75" customHeight="1" x14ac:dyDescent="0.25">
      <c r="A897" s="49"/>
      <c r="B897" s="49"/>
    </row>
    <row r="898" spans="1:2" ht="15.75" customHeight="1" x14ac:dyDescent="0.25">
      <c r="A898" s="49"/>
      <c r="B898" s="49"/>
    </row>
    <row r="899" spans="1:2" ht="15.75" customHeight="1" x14ac:dyDescent="0.25">
      <c r="A899" s="49"/>
      <c r="B899" s="49"/>
    </row>
    <row r="900" spans="1:2" ht="15.75" customHeight="1" x14ac:dyDescent="0.25">
      <c r="A900" s="49"/>
      <c r="B900" s="49"/>
    </row>
    <row r="901" spans="1:2" ht="15.75" customHeight="1" x14ac:dyDescent="0.25">
      <c r="A901" s="49"/>
      <c r="B901" s="49"/>
    </row>
    <row r="902" spans="1:2" ht="15.75" customHeight="1" x14ac:dyDescent="0.25">
      <c r="A902" s="49"/>
      <c r="B902" s="49"/>
    </row>
    <row r="903" spans="1:2" ht="15.75" customHeight="1" x14ac:dyDescent="0.25">
      <c r="A903" s="49"/>
      <c r="B903" s="49"/>
    </row>
    <row r="904" spans="1:2" ht="15.75" customHeight="1" x14ac:dyDescent="0.25">
      <c r="A904" s="49"/>
      <c r="B904" s="49"/>
    </row>
    <row r="905" spans="1:2" ht="15.75" customHeight="1" x14ac:dyDescent="0.25">
      <c r="A905" s="49"/>
      <c r="B905" s="49"/>
    </row>
    <row r="906" spans="1:2" ht="15.75" customHeight="1" x14ac:dyDescent="0.25">
      <c r="A906" s="49"/>
      <c r="B906" s="49"/>
    </row>
    <row r="907" spans="1:2" ht="15.75" customHeight="1" x14ac:dyDescent="0.25">
      <c r="A907" s="49"/>
      <c r="B907" s="49"/>
    </row>
    <row r="908" spans="1:2" ht="15.75" customHeight="1" x14ac:dyDescent="0.25">
      <c r="A908" s="49"/>
      <c r="B908" s="49"/>
    </row>
    <row r="909" spans="1:2" ht="15.75" customHeight="1" x14ac:dyDescent="0.25">
      <c r="A909" s="49"/>
      <c r="B909" s="49"/>
    </row>
    <row r="910" spans="1:2" ht="15.75" customHeight="1" x14ac:dyDescent="0.25">
      <c r="A910" s="49"/>
      <c r="B910" s="49"/>
    </row>
    <row r="911" spans="1:2" ht="15.75" customHeight="1" x14ac:dyDescent="0.25">
      <c r="A911" s="49"/>
      <c r="B911" s="49"/>
    </row>
    <row r="912" spans="1:2" ht="15.75" customHeight="1" x14ac:dyDescent="0.25">
      <c r="A912" s="49"/>
      <c r="B912" s="49"/>
    </row>
    <row r="913" spans="1:2" ht="15.75" customHeight="1" x14ac:dyDescent="0.25">
      <c r="A913" s="49"/>
      <c r="B913" s="49"/>
    </row>
    <row r="914" spans="1:2" ht="15.75" customHeight="1" x14ac:dyDescent="0.25">
      <c r="A914" s="49"/>
      <c r="B914" s="49"/>
    </row>
    <row r="915" spans="1:2" ht="15.75" customHeight="1" x14ac:dyDescent="0.25">
      <c r="A915" s="49"/>
      <c r="B915" s="49"/>
    </row>
    <row r="916" spans="1:2" ht="15.75" customHeight="1" x14ac:dyDescent="0.25">
      <c r="A916" s="49"/>
      <c r="B916" s="49"/>
    </row>
    <row r="917" spans="1:2" ht="15.75" customHeight="1" x14ac:dyDescent="0.25">
      <c r="A917" s="49"/>
      <c r="B917" s="49"/>
    </row>
    <row r="918" spans="1:2" ht="15.75" customHeight="1" x14ac:dyDescent="0.25">
      <c r="A918" s="49"/>
      <c r="B918" s="49"/>
    </row>
    <row r="919" spans="1:2" ht="15.75" customHeight="1" x14ac:dyDescent="0.25">
      <c r="A919" s="49"/>
      <c r="B919" s="49"/>
    </row>
    <row r="920" spans="1:2" ht="15.75" customHeight="1" x14ac:dyDescent="0.25">
      <c r="A920" s="49"/>
      <c r="B920" s="49"/>
    </row>
    <row r="921" spans="1:2" ht="15.75" customHeight="1" x14ac:dyDescent="0.25">
      <c r="A921" s="49"/>
      <c r="B921" s="49"/>
    </row>
    <row r="922" spans="1:2" ht="15.75" customHeight="1" x14ac:dyDescent="0.25">
      <c r="A922" s="49"/>
      <c r="B922" s="49"/>
    </row>
    <row r="923" spans="1:2" ht="15.75" customHeight="1" x14ac:dyDescent="0.25">
      <c r="A923" s="49"/>
      <c r="B923" s="49"/>
    </row>
    <row r="924" spans="1:2" ht="15.75" customHeight="1" x14ac:dyDescent="0.25">
      <c r="A924" s="49"/>
      <c r="B924" s="49"/>
    </row>
    <row r="925" spans="1:2" ht="15.75" customHeight="1" x14ac:dyDescent="0.25">
      <c r="A925" s="49"/>
      <c r="B925" s="49"/>
    </row>
    <row r="926" spans="1:2" ht="15.75" customHeight="1" x14ac:dyDescent="0.25">
      <c r="A926" s="49"/>
      <c r="B926" s="49"/>
    </row>
    <row r="927" spans="1:2" ht="15.75" customHeight="1" x14ac:dyDescent="0.25">
      <c r="A927" s="49"/>
      <c r="B927" s="49"/>
    </row>
    <row r="928" spans="1:2" ht="15.75" customHeight="1" x14ac:dyDescent="0.25">
      <c r="A928" s="49"/>
      <c r="B928" s="49"/>
    </row>
    <row r="929" spans="1:2" ht="15.75" customHeight="1" x14ac:dyDescent="0.25">
      <c r="A929" s="49"/>
      <c r="B929" s="49"/>
    </row>
    <row r="930" spans="1:2" ht="15.75" customHeight="1" x14ac:dyDescent="0.25">
      <c r="A930" s="49"/>
      <c r="B930" s="49"/>
    </row>
    <row r="931" spans="1:2" ht="15.75" customHeight="1" x14ac:dyDescent="0.25">
      <c r="A931" s="49"/>
      <c r="B931" s="49"/>
    </row>
    <row r="932" spans="1:2" ht="15.75" customHeight="1" x14ac:dyDescent="0.25">
      <c r="A932" s="49"/>
      <c r="B932" s="49"/>
    </row>
    <row r="933" spans="1:2" ht="15.75" customHeight="1" x14ac:dyDescent="0.25">
      <c r="A933" s="49"/>
      <c r="B933" s="49"/>
    </row>
    <row r="934" spans="1:2" ht="15.75" customHeight="1" x14ac:dyDescent="0.25">
      <c r="A934" s="49"/>
      <c r="B934" s="49"/>
    </row>
    <row r="935" spans="1:2" ht="15.75" customHeight="1" x14ac:dyDescent="0.25">
      <c r="A935" s="49"/>
      <c r="B935" s="49"/>
    </row>
    <row r="936" spans="1:2" ht="15.75" customHeight="1" x14ac:dyDescent="0.25">
      <c r="A936" s="49"/>
      <c r="B936" s="49"/>
    </row>
    <row r="937" spans="1:2" ht="15.75" customHeight="1" x14ac:dyDescent="0.25">
      <c r="A937" s="49"/>
      <c r="B937" s="49"/>
    </row>
    <row r="938" spans="1:2" ht="15.75" customHeight="1" x14ac:dyDescent="0.25">
      <c r="A938" s="49"/>
      <c r="B938" s="49"/>
    </row>
    <row r="939" spans="1:2" ht="15.75" customHeight="1" x14ac:dyDescent="0.25">
      <c r="A939" s="49"/>
      <c r="B939" s="49"/>
    </row>
    <row r="940" spans="1:2" ht="15.75" customHeight="1" x14ac:dyDescent="0.25">
      <c r="A940" s="49"/>
      <c r="B940" s="49"/>
    </row>
    <row r="941" spans="1:2" ht="15.75" customHeight="1" x14ac:dyDescent="0.25">
      <c r="A941" s="49"/>
      <c r="B941" s="49"/>
    </row>
    <row r="942" spans="1:2" ht="15.75" customHeight="1" x14ac:dyDescent="0.25">
      <c r="A942" s="49"/>
      <c r="B942" s="49"/>
    </row>
    <row r="943" spans="1:2" ht="15.75" customHeight="1" x14ac:dyDescent="0.25">
      <c r="A943" s="49"/>
      <c r="B943" s="49"/>
    </row>
    <row r="944" spans="1:2" ht="15.75" customHeight="1" x14ac:dyDescent="0.25">
      <c r="A944" s="49"/>
      <c r="B944" s="49"/>
    </row>
    <row r="945" spans="1:2" ht="15.75" customHeight="1" x14ac:dyDescent="0.25">
      <c r="A945" s="49"/>
      <c r="B945" s="49"/>
    </row>
    <row r="946" spans="1:2" ht="15.75" customHeight="1" x14ac:dyDescent="0.25">
      <c r="A946" s="49"/>
      <c r="B946" s="49"/>
    </row>
    <row r="947" spans="1:2" ht="15.75" customHeight="1" x14ac:dyDescent="0.25">
      <c r="A947" s="49"/>
      <c r="B947" s="49"/>
    </row>
    <row r="948" spans="1:2" ht="15.75" customHeight="1" x14ac:dyDescent="0.25">
      <c r="A948" s="49"/>
      <c r="B948" s="49"/>
    </row>
    <row r="949" spans="1:2" ht="15.75" customHeight="1" x14ac:dyDescent="0.25">
      <c r="A949" s="49"/>
      <c r="B949" s="49"/>
    </row>
    <row r="950" spans="1:2" ht="15.75" customHeight="1" x14ac:dyDescent="0.25">
      <c r="A950" s="49"/>
      <c r="B950" s="49"/>
    </row>
    <row r="951" spans="1:2" ht="15.75" customHeight="1" x14ac:dyDescent="0.25">
      <c r="A951" s="49"/>
      <c r="B951" s="49"/>
    </row>
    <row r="952" spans="1:2" ht="15.75" customHeight="1" x14ac:dyDescent="0.25">
      <c r="A952" s="49"/>
      <c r="B952" s="49"/>
    </row>
    <row r="953" spans="1:2" ht="15.75" customHeight="1" x14ac:dyDescent="0.25">
      <c r="A953" s="49"/>
      <c r="B953" s="49"/>
    </row>
    <row r="954" spans="1:2" ht="15.75" customHeight="1" x14ac:dyDescent="0.25">
      <c r="A954" s="49"/>
      <c r="B954" s="49"/>
    </row>
    <row r="955" spans="1:2" ht="15.75" customHeight="1" x14ac:dyDescent="0.25">
      <c r="A955" s="49"/>
      <c r="B955" s="49"/>
    </row>
    <row r="956" spans="1:2" ht="15.75" customHeight="1" x14ac:dyDescent="0.25">
      <c r="A956" s="49"/>
      <c r="B956" s="49"/>
    </row>
    <row r="957" spans="1:2" ht="15.75" customHeight="1" x14ac:dyDescent="0.25">
      <c r="A957" s="49"/>
      <c r="B957" s="49"/>
    </row>
    <row r="958" spans="1:2" ht="15.75" customHeight="1" x14ac:dyDescent="0.25">
      <c r="A958" s="49"/>
      <c r="B958" s="49"/>
    </row>
    <row r="959" spans="1:2" ht="15.75" customHeight="1" x14ac:dyDescent="0.25">
      <c r="A959" s="49"/>
      <c r="B959" s="49"/>
    </row>
    <row r="960" spans="1:2" ht="15.75" customHeight="1" x14ac:dyDescent="0.25">
      <c r="A960" s="49"/>
      <c r="B960" s="49"/>
    </row>
    <row r="961" spans="1:2" ht="15.75" customHeight="1" x14ac:dyDescent="0.25">
      <c r="A961" s="49"/>
      <c r="B961" s="49"/>
    </row>
    <row r="962" spans="1:2" ht="15.75" customHeight="1" x14ac:dyDescent="0.25">
      <c r="A962" s="49"/>
      <c r="B962" s="49"/>
    </row>
    <row r="963" spans="1:2" ht="15.75" customHeight="1" x14ac:dyDescent="0.25">
      <c r="A963" s="49"/>
      <c r="B963" s="49"/>
    </row>
    <row r="964" spans="1:2" ht="15.75" customHeight="1" x14ac:dyDescent="0.25">
      <c r="A964" s="49"/>
      <c r="B964" s="49"/>
    </row>
    <row r="965" spans="1:2" ht="15.75" customHeight="1" x14ac:dyDescent="0.25">
      <c r="A965" s="49"/>
      <c r="B965" s="49"/>
    </row>
    <row r="966" spans="1:2" ht="15.75" customHeight="1" x14ac:dyDescent="0.25">
      <c r="A966" s="49"/>
      <c r="B966" s="49"/>
    </row>
    <row r="967" spans="1:2" ht="15.75" customHeight="1" x14ac:dyDescent="0.25">
      <c r="A967" s="49"/>
      <c r="B967" s="49"/>
    </row>
    <row r="968" spans="1:2" ht="15.75" customHeight="1" x14ac:dyDescent="0.25">
      <c r="A968" s="49"/>
      <c r="B968" s="49"/>
    </row>
    <row r="969" spans="1:2" ht="15.75" customHeight="1" x14ac:dyDescent="0.25">
      <c r="A969" s="49"/>
      <c r="B969" s="49"/>
    </row>
    <row r="970" spans="1:2" ht="15.75" customHeight="1" x14ac:dyDescent="0.25">
      <c r="A970" s="49"/>
      <c r="B970" s="49"/>
    </row>
    <row r="971" spans="1:2" ht="15.75" customHeight="1" x14ac:dyDescent="0.25">
      <c r="A971" s="49"/>
      <c r="B971" s="49"/>
    </row>
    <row r="972" spans="1:2" ht="15.75" customHeight="1" x14ac:dyDescent="0.25">
      <c r="A972" s="49"/>
      <c r="B972" s="49"/>
    </row>
    <row r="973" spans="1:2" ht="15.75" customHeight="1" x14ac:dyDescent="0.25">
      <c r="A973" s="49"/>
      <c r="B973" s="49"/>
    </row>
    <row r="974" spans="1:2" ht="15.75" customHeight="1" x14ac:dyDescent="0.25">
      <c r="A974" s="49"/>
      <c r="B974" s="49"/>
    </row>
    <row r="975" spans="1:2" ht="15.75" customHeight="1" x14ac:dyDescent="0.25">
      <c r="A975" s="49"/>
      <c r="B975" s="49"/>
    </row>
    <row r="976" spans="1:2" ht="15.75" customHeight="1" x14ac:dyDescent="0.25">
      <c r="A976" s="49"/>
      <c r="B976" s="49"/>
    </row>
    <row r="977" spans="1:2" ht="15.75" customHeight="1" x14ac:dyDescent="0.25">
      <c r="A977" s="49"/>
      <c r="B977" s="49"/>
    </row>
    <row r="978" spans="1:2" ht="15.75" customHeight="1" x14ac:dyDescent="0.25">
      <c r="A978" s="49"/>
      <c r="B978" s="49"/>
    </row>
    <row r="979" spans="1:2" ht="15.75" customHeight="1" x14ac:dyDescent="0.25">
      <c r="A979" s="49"/>
      <c r="B979" s="49"/>
    </row>
    <row r="980" spans="1:2" ht="15.75" customHeight="1" x14ac:dyDescent="0.25">
      <c r="A980" s="49"/>
      <c r="B980" s="49"/>
    </row>
    <row r="981" spans="1:2" ht="15.75" customHeight="1" x14ac:dyDescent="0.25">
      <c r="A981" s="49"/>
      <c r="B981" s="49"/>
    </row>
    <row r="982" spans="1:2" ht="15.75" customHeight="1" x14ac:dyDescent="0.25">
      <c r="A982" s="49"/>
      <c r="B982" s="49"/>
    </row>
    <row r="983" spans="1:2" ht="15.75" customHeight="1" x14ac:dyDescent="0.25">
      <c r="A983" s="49"/>
      <c r="B983" s="49"/>
    </row>
    <row r="984" spans="1:2" ht="15.75" customHeight="1" x14ac:dyDescent="0.25">
      <c r="A984" s="49"/>
      <c r="B984" s="49"/>
    </row>
    <row r="985" spans="1:2" ht="15.75" customHeight="1" x14ac:dyDescent="0.25">
      <c r="A985" s="49"/>
      <c r="B985" s="49"/>
    </row>
    <row r="986" spans="1:2" ht="15.75" customHeight="1" x14ac:dyDescent="0.25">
      <c r="A986" s="49"/>
      <c r="B986" s="49"/>
    </row>
    <row r="987" spans="1:2" ht="15.75" customHeight="1" x14ac:dyDescent="0.25">
      <c r="A987" s="49"/>
      <c r="B987" s="49"/>
    </row>
    <row r="988" spans="1:2" ht="15.75" customHeight="1" x14ac:dyDescent="0.25">
      <c r="A988" s="49"/>
      <c r="B988" s="49"/>
    </row>
    <row r="989" spans="1:2" ht="15.75" customHeight="1" x14ac:dyDescent="0.25">
      <c r="A989" s="49"/>
      <c r="B989" s="49"/>
    </row>
    <row r="990" spans="1:2" ht="15.75" customHeight="1" x14ac:dyDescent="0.25">
      <c r="A990" s="49"/>
      <c r="B990" s="49"/>
    </row>
    <row r="991" spans="1:2" ht="15.75" customHeight="1" x14ac:dyDescent="0.25">
      <c r="A991" s="49"/>
      <c r="B991" s="49"/>
    </row>
    <row r="992" spans="1:2" ht="15.75" customHeight="1" x14ac:dyDescent="0.25">
      <c r="A992" s="49"/>
      <c r="B992" s="49"/>
    </row>
    <row r="993" spans="1:2" ht="15.75" customHeight="1" x14ac:dyDescent="0.25">
      <c r="A993" s="49"/>
      <c r="B993" s="49"/>
    </row>
    <row r="994" spans="1:2" ht="15.75" customHeight="1" x14ac:dyDescent="0.25">
      <c r="A994" s="49"/>
      <c r="B994" s="49"/>
    </row>
    <row r="995" spans="1:2" ht="15.75" customHeight="1" x14ac:dyDescent="0.25">
      <c r="A995" s="49"/>
      <c r="B995" s="49"/>
    </row>
    <row r="996" spans="1:2" ht="15.75" customHeight="1" x14ac:dyDescent="0.25">
      <c r="A996" s="49"/>
      <c r="B996" s="49"/>
    </row>
    <row r="997" spans="1:2" ht="15.75" customHeight="1" x14ac:dyDescent="0.25">
      <c r="A997" s="49"/>
      <c r="B997" s="49"/>
    </row>
    <row r="998" spans="1:2" ht="15.75" customHeight="1" x14ac:dyDescent="0.25">
      <c r="A998" s="49"/>
      <c r="B998" s="49"/>
    </row>
    <row r="999" spans="1:2" ht="15.75" customHeight="1" x14ac:dyDescent="0.25">
      <c r="A999" s="49"/>
      <c r="B999" s="49"/>
    </row>
    <row r="1000" spans="1:2" ht="15.75" customHeight="1" x14ac:dyDescent="0.25">
      <c r="A1000" s="49"/>
      <c r="B1000" s="49"/>
    </row>
  </sheetData>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2F5496"/>
  </sheetPr>
  <dimension ref="A1:AL1000"/>
  <sheetViews>
    <sheetView workbookViewId="0"/>
  </sheetViews>
  <sheetFormatPr defaultColWidth="12.625" defaultRowHeight="15" customHeight="1" x14ac:dyDescent="0.2"/>
  <cols>
    <col min="1" max="2" width="21.25" customWidth="1"/>
    <col min="3" max="38" width="7.625" customWidth="1"/>
  </cols>
  <sheetData>
    <row r="1" spans="1:38" x14ac:dyDescent="0.25">
      <c r="A1" s="104" t="s">
        <v>1137</v>
      </c>
      <c r="B1" s="104" t="s">
        <v>688</v>
      </c>
      <c r="C1" s="7" t="s">
        <v>1138</v>
      </c>
    </row>
    <row r="2" spans="1:38" x14ac:dyDescent="0.25">
      <c r="A2" s="48" t="s">
        <v>974</v>
      </c>
      <c r="B2" s="48" t="s">
        <v>975</v>
      </c>
      <c r="C2" s="1">
        <v>2015</v>
      </c>
      <c r="D2" s="1">
        <v>2016</v>
      </c>
      <c r="E2" s="1">
        <v>2017</v>
      </c>
      <c r="F2" s="1">
        <v>2018</v>
      </c>
      <c r="G2" s="1">
        <v>2019</v>
      </c>
      <c r="H2" s="1">
        <v>2020</v>
      </c>
      <c r="I2" s="1">
        <v>2021</v>
      </c>
      <c r="J2" s="1">
        <v>2022</v>
      </c>
      <c r="K2" s="1">
        <v>2023</v>
      </c>
      <c r="L2" s="1">
        <v>2024</v>
      </c>
      <c r="M2" s="1">
        <v>2025</v>
      </c>
      <c r="N2" s="1">
        <v>2026</v>
      </c>
      <c r="O2" s="1">
        <v>2027</v>
      </c>
      <c r="P2" s="1">
        <v>2028</v>
      </c>
      <c r="Q2" s="1">
        <v>2029</v>
      </c>
      <c r="R2" s="1">
        <v>2030</v>
      </c>
      <c r="S2" s="1">
        <v>2031</v>
      </c>
      <c r="T2" s="1">
        <v>2032</v>
      </c>
      <c r="U2" s="1">
        <v>2033</v>
      </c>
      <c r="V2" s="1">
        <v>2034</v>
      </c>
      <c r="W2" s="1">
        <v>2035</v>
      </c>
      <c r="X2" s="1">
        <v>2036</v>
      </c>
      <c r="Y2" s="1">
        <v>2037</v>
      </c>
      <c r="Z2" s="1">
        <v>2038</v>
      </c>
      <c r="AA2" s="1">
        <v>2039</v>
      </c>
      <c r="AB2" s="1">
        <v>2040</v>
      </c>
      <c r="AC2" s="1">
        <v>2041</v>
      </c>
      <c r="AD2" s="1">
        <v>2042</v>
      </c>
      <c r="AE2" s="1">
        <v>2043</v>
      </c>
      <c r="AF2" s="1">
        <v>2044</v>
      </c>
      <c r="AG2" s="1">
        <v>2045</v>
      </c>
      <c r="AH2" s="1">
        <v>2046</v>
      </c>
      <c r="AI2" s="1">
        <v>2047</v>
      </c>
      <c r="AJ2" s="1">
        <v>2048</v>
      </c>
      <c r="AK2" s="1">
        <v>2049</v>
      </c>
      <c r="AL2" s="1">
        <v>2050</v>
      </c>
    </row>
    <row r="3" spans="1:38" x14ac:dyDescent="0.25">
      <c r="A3" s="49">
        <v>-1150</v>
      </c>
      <c r="B3" s="49">
        <f t="shared" ref="B3:B23" si="0">A3+50</f>
        <v>-1100</v>
      </c>
      <c r="C3" s="105">
        <f>VLOOKUP($B$1,'Multipliers and Adjustments'!$A$70:$I$86,TRUNC(COLUMN(C$2)/5)+2,FALSE)*SUMIFS('EPA US Data'!$I:$I,'EPA US Data'!$D:$D,'Country Selector'!$A$2,'EPA US Data'!$J:$J,$B$1,'EPA US Data'!$C:$C,C$2,'EPA US Data'!$G:$G,"&gt;="&amp;$A3,'EPA US Data'!$G:$G,"&lt;"&amp;$B3)*unit_conv*'State Downscaling Multipliers'!$B$13</f>
        <v>0</v>
      </c>
      <c r="D3" s="2">
        <f t="shared" ref="D3:G3" si="1">C3+($H3-$C3)/5</f>
        <v>0</v>
      </c>
      <c r="E3" s="2">
        <f t="shared" si="1"/>
        <v>0</v>
      </c>
      <c r="F3" s="2">
        <f t="shared" si="1"/>
        <v>0</v>
      </c>
      <c r="G3" s="2">
        <f t="shared" si="1"/>
        <v>0</v>
      </c>
      <c r="H3" s="105">
        <f>VLOOKUP($B$1,'Multipliers and Adjustments'!$A$70:$I$86,TRUNC(COLUMN(H$2)/5)+2,FALSE)*SUMIFS('EPA US Data'!$I:$I,'EPA US Data'!$D:$D,'Country Selector'!$A$2,'EPA US Data'!$J:$J,$B$1,'EPA US Data'!$C:$C,H$2,'EPA US Data'!$G:$G,"&gt;="&amp;$A3,'EPA US Data'!$G:$G,"&lt;"&amp;$B3)*unit_conv*'State Downscaling Multipliers'!$B$13</f>
        <v>0</v>
      </c>
      <c r="I3" s="2">
        <f t="shared" ref="I3:L3" si="2">H3+($M3-$H3)/5</f>
        <v>0</v>
      </c>
      <c r="J3" s="2">
        <f t="shared" si="2"/>
        <v>0</v>
      </c>
      <c r="K3" s="2">
        <f t="shared" si="2"/>
        <v>0</v>
      </c>
      <c r="L3" s="2">
        <f t="shared" si="2"/>
        <v>0</v>
      </c>
      <c r="M3" s="105">
        <f>VLOOKUP($B$1,'Multipliers and Adjustments'!$A$70:$I$86,TRUNC(COLUMN(M$2)/5)+2,FALSE)*SUMIFS('EPA US Data'!$I:$I,'EPA US Data'!$D:$D,'Country Selector'!$A$2,'EPA US Data'!$J:$J,$B$1,'EPA US Data'!$C:$C,M$2,'EPA US Data'!$G:$G,"&gt;="&amp;$A3,'EPA US Data'!$G:$G,"&lt;"&amp;$B3)*unit_conv*'State Downscaling Multipliers'!$B$13</f>
        <v>0</v>
      </c>
      <c r="N3" s="2">
        <f t="shared" ref="N3:Q3" si="3">M3+($R3-$M3)/5</f>
        <v>0</v>
      </c>
      <c r="O3" s="2">
        <f t="shared" si="3"/>
        <v>0</v>
      </c>
      <c r="P3" s="2">
        <f t="shared" si="3"/>
        <v>0</v>
      </c>
      <c r="Q3" s="2">
        <f t="shared" si="3"/>
        <v>0</v>
      </c>
      <c r="R3" s="105">
        <f>VLOOKUP($B$1,'Multipliers and Adjustments'!$A$70:$I$86,TRUNC(COLUMN(R$2)/5)+2,FALSE)*SUMIFS('EPA US Data'!$I:$I,'EPA US Data'!$D:$D,'Country Selector'!$A$2,'EPA US Data'!$J:$J,$B$1,'EPA US Data'!$C:$C,R$2,'EPA US Data'!$G:$G,"&gt;="&amp;$A3,'EPA US Data'!$G:$G,"&lt;"&amp;$B3)*unit_conv*'State Downscaling Multipliers'!$B$13</f>
        <v>0</v>
      </c>
      <c r="S3" s="2">
        <f t="shared" ref="S3:V3" si="4">R3+($W3-$R3)/5</f>
        <v>0</v>
      </c>
      <c r="T3" s="2">
        <f t="shared" si="4"/>
        <v>0</v>
      </c>
      <c r="U3" s="2">
        <f t="shared" si="4"/>
        <v>0</v>
      </c>
      <c r="V3" s="2">
        <f t="shared" si="4"/>
        <v>0</v>
      </c>
      <c r="W3" s="105">
        <f>VLOOKUP($B$1,'Multipliers and Adjustments'!$A$70:$I$86,TRUNC(COLUMN(W$2)/5)+2,FALSE)*SUMIFS('EPA US Data'!$I:$I,'EPA US Data'!$D:$D,'Country Selector'!$A$2,'EPA US Data'!$J:$J,$B$1,'EPA US Data'!$C:$C,W$2,'EPA US Data'!$G:$G,"&gt;="&amp;$A3,'EPA US Data'!$G:$G,"&lt;"&amp;$B3)*unit_conv*'State Downscaling Multipliers'!$B$13</f>
        <v>0</v>
      </c>
      <c r="X3" s="2">
        <f t="shared" ref="X3:AA3" si="5">W3+($AB3-$W3)/5</f>
        <v>0</v>
      </c>
      <c r="Y3" s="2">
        <f t="shared" si="5"/>
        <v>0</v>
      </c>
      <c r="Z3" s="2">
        <f t="shared" si="5"/>
        <v>0</v>
      </c>
      <c r="AA3" s="2">
        <f t="shared" si="5"/>
        <v>0</v>
      </c>
      <c r="AB3" s="105">
        <f>VLOOKUP($B$1,'Multipliers and Adjustments'!$A$70:$I$86,TRUNC(COLUMN(AB$2)/5)+2,FALSE)*SUMIFS('EPA US Data'!$I:$I,'EPA US Data'!$D:$D,'Country Selector'!$A$2,'EPA US Data'!$J:$J,$B$1,'EPA US Data'!$C:$C,AB$2,'EPA US Data'!$G:$G,"&gt;="&amp;$A3,'EPA US Data'!$G:$G,"&lt;"&amp;$B3)*unit_conv*'State Downscaling Multipliers'!$B$13</f>
        <v>0</v>
      </c>
      <c r="AC3" s="2">
        <f t="shared" ref="AC3:AF3" si="6">AB3+($AG3-$AB3)/5</f>
        <v>0</v>
      </c>
      <c r="AD3" s="2">
        <f t="shared" si="6"/>
        <v>0</v>
      </c>
      <c r="AE3" s="2">
        <f t="shared" si="6"/>
        <v>0</v>
      </c>
      <c r="AF3" s="2">
        <f t="shared" si="6"/>
        <v>0</v>
      </c>
      <c r="AG3" s="105">
        <f>VLOOKUP($B$1,'Multipliers and Adjustments'!$A$70:$I$86,TRUNC(COLUMN(AG$2)/5)+2,FALSE)*SUMIFS('EPA US Data'!$I:$I,'EPA US Data'!$D:$D,'Country Selector'!$A$2,'EPA US Data'!$J:$J,$B$1,'EPA US Data'!$C:$C,AG$2,'EPA US Data'!$G:$G,"&gt;="&amp;$A3,'EPA US Data'!$G:$G,"&lt;"&amp;$B3)*unit_conv*'State Downscaling Multipliers'!$B$13</f>
        <v>0</v>
      </c>
      <c r="AH3" s="2">
        <f t="shared" ref="AH3:AK3" si="7">AG3+($AL3-$AG3)/5</f>
        <v>0</v>
      </c>
      <c r="AI3" s="2">
        <f t="shared" si="7"/>
        <v>0</v>
      </c>
      <c r="AJ3" s="2">
        <f t="shared" si="7"/>
        <v>0</v>
      </c>
      <c r="AK3" s="2">
        <f t="shared" si="7"/>
        <v>0</v>
      </c>
      <c r="AL3" s="105">
        <f>VLOOKUP($B$1,'Multipliers and Adjustments'!$A$70:$I$86,TRUNC(COLUMN(AL$2)/5)+2,FALSE)*SUMIFS('EPA US Data'!$I:$I,'EPA US Data'!$D:$D,'Country Selector'!$A$2,'EPA US Data'!$J:$J,$B$1,'EPA US Data'!$C:$C,AL$2,'EPA US Data'!$G:$G,"&gt;="&amp;$A3,'EPA US Data'!$G:$G,"&lt;"&amp;$B3)*unit_conv*'State Downscaling Multipliers'!$B$13</f>
        <v>0</v>
      </c>
    </row>
    <row r="4" spans="1:38" x14ac:dyDescent="0.25">
      <c r="A4" s="49">
        <f t="shared" ref="A4:A34" si="8">B3</f>
        <v>-1100</v>
      </c>
      <c r="B4" s="49">
        <f t="shared" si="0"/>
        <v>-1050</v>
      </c>
      <c r="C4" s="105">
        <f>VLOOKUP($B$1,'Multipliers and Adjustments'!$A$70:$I$86,TRUNC(COLUMN(C$2)/5)+2,FALSE)*SUMIFS('EPA US Data'!$I:$I,'EPA US Data'!$D:$D,'Country Selector'!$A$2,'EPA US Data'!$J:$J,$B$1,'EPA US Data'!$C:$C,C$2,'EPA US Data'!$G:$G,"&gt;="&amp;$A4,'EPA US Data'!$G:$G,"&lt;"&amp;$B4)*unit_conv*'State Downscaling Multipliers'!$B$13</f>
        <v>0</v>
      </c>
      <c r="D4" s="2">
        <f t="shared" ref="D4:G4" si="9">C4+($H4-$C4)/5</f>
        <v>0</v>
      </c>
      <c r="E4" s="2">
        <f t="shared" si="9"/>
        <v>0</v>
      </c>
      <c r="F4" s="2">
        <f t="shared" si="9"/>
        <v>0</v>
      </c>
      <c r="G4" s="2">
        <f t="shared" si="9"/>
        <v>0</v>
      </c>
      <c r="H4" s="105">
        <f>VLOOKUP($B$1,'Multipliers and Adjustments'!$A$70:$I$86,TRUNC(COLUMN(H$2)/5)+2,FALSE)*SUMIFS('EPA US Data'!$I:$I,'EPA US Data'!$D:$D,'Country Selector'!$A$2,'EPA US Data'!$J:$J,$B$1,'EPA US Data'!$C:$C,H$2,'EPA US Data'!$G:$G,"&gt;="&amp;$A4,'EPA US Data'!$G:$G,"&lt;"&amp;$B4)*unit_conv*'State Downscaling Multipliers'!$B$13</f>
        <v>0</v>
      </c>
      <c r="I4" s="2">
        <f t="shared" ref="I4:L4" si="10">H4+($M4-$H4)/5</f>
        <v>0</v>
      </c>
      <c r="J4" s="2">
        <f t="shared" si="10"/>
        <v>0</v>
      </c>
      <c r="K4" s="2">
        <f t="shared" si="10"/>
        <v>0</v>
      </c>
      <c r="L4" s="2">
        <f t="shared" si="10"/>
        <v>0</v>
      </c>
      <c r="M4" s="105">
        <f>VLOOKUP($B$1,'Multipliers and Adjustments'!$A$70:$I$86,TRUNC(COLUMN(M$2)/5)+2,FALSE)*SUMIFS('EPA US Data'!$I:$I,'EPA US Data'!$D:$D,'Country Selector'!$A$2,'EPA US Data'!$J:$J,$B$1,'EPA US Data'!$C:$C,M$2,'EPA US Data'!$G:$G,"&gt;="&amp;$A4,'EPA US Data'!$G:$G,"&lt;"&amp;$B4)*unit_conv*'State Downscaling Multipliers'!$B$13</f>
        <v>0</v>
      </c>
      <c r="N4" s="2">
        <f t="shared" ref="N4:Q4" si="11">M4+($R4-$M4)/5</f>
        <v>0</v>
      </c>
      <c r="O4" s="2">
        <f t="shared" si="11"/>
        <v>0</v>
      </c>
      <c r="P4" s="2">
        <f t="shared" si="11"/>
        <v>0</v>
      </c>
      <c r="Q4" s="2">
        <f t="shared" si="11"/>
        <v>0</v>
      </c>
      <c r="R4" s="105">
        <f>VLOOKUP($B$1,'Multipliers and Adjustments'!$A$70:$I$86,TRUNC(COLUMN(R$2)/5)+2,FALSE)*SUMIFS('EPA US Data'!$I:$I,'EPA US Data'!$D:$D,'Country Selector'!$A$2,'EPA US Data'!$J:$J,$B$1,'EPA US Data'!$C:$C,R$2,'EPA US Data'!$G:$G,"&gt;="&amp;$A4,'EPA US Data'!$G:$G,"&lt;"&amp;$B4)*unit_conv*'State Downscaling Multipliers'!$B$13</f>
        <v>0</v>
      </c>
      <c r="S4" s="2">
        <f t="shared" ref="S4:V4" si="12">R4+($W4-$R4)/5</f>
        <v>0</v>
      </c>
      <c r="T4" s="2">
        <f t="shared" si="12"/>
        <v>0</v>
      </c>
      <c r="U4" s="2">
        <f t="shared" si="12"/>
        <v>0</v>
      </c>
      <c r="V4" s="2">
        <f t="shared" si="12"/>
        <v>0</v>
      </c>
      <c r="W4" s="105">
        <f>VLOOKUP($B$1,'Multipliers and Adjustments'!$A$70:$I$86,TRUNC(COLUMN(W$2)/5)+2,FALSE)*SUMIFS('EPA US Data'!$I:$I,'EPA US Data'!$D:$D,'Country Selector'!$A$2,'EPA US Data'!$J:$J,$B$1,'EPA US Data'!$C:$C,W$2,'EPA US Data'!$G:$G,"&gt;="&amp;$A4,'EPA US Data'!$G:$G,"&lt;"&amp;$B4)*unit_conv*'State Downscaling Multipliers'!$B$13</f>
        <v>0</v>
      </c>
      <c r="X4" s="2">
        <f t="shared" ref="X4:AA4" si="13">W4+($AB4-$W4)/5</f>
        <v>0</v>
      </c>
      <c r="Y4" s="2">
        <f t="shared" si="13"/>
        <v>0</v>
      </c>
      <c r="Z4" s="2">
        <f t="shared" si="13"/>
        <v>0</v>
      </c>
      <c r="AA4" s="2">
        <f t="shared" si="13"/>
        <v>0</v>
      </c>
      <c r="AB4" s="105">
        <f>VLOOKUP($B$1,'Multipliers and Adjustments'!$A$70:$I$86,TRUNC(COLUMN(AB$2)/5)+2,FALSE)*SUMIFS('EPA US Data'!$I:$I,'EPA US Data'!$D:$D,'Country Selector'!$A$2,'EPA US Data'!$J:$J,$B$1,'EPA US Data'!$C:$C,AB$2,'EPA US Data'!$G:$G,"&gt;="&amp;$A4,'EPA US Data'!$G:$G,"&lt;"&amp;$B4)*unit_conv*'State Downscaling Multipliers'!$B$13</f>
        <v>0</v>
      </c>
      <c r="AC4" s="2">
        <f t="shared" ref="AC4:AF4" si="14">AB4+($AG4-$AB4)/5</f>
        <v>0</v>
      </c>
      <c r="AD4" s="2">
        <f t="shared" si="14"/>
        <v>0</v>
      </c>
      <c r="AE4" s="2">
        <f t="shared" si="14"/>
        <v>0</v>
      </c>
      <c r="AF4" s="2">
        <f t="shared" si="14"/>
        <v>0</v>
      </c>
      <c r="AG4" s="105">
        <f>VLOOKUP($B$1,'Multipliers and Adjustments'!$A$70:$I$86,TRUNC(COLUMN(AG$2)/5)+2,FALSE)*SUMIFS('EPA US Data'!$I:$I,'EPA US Data'!$D:$D,'Country Selector'!$A$2,'EPA US Data'!$J:$J,$B$1,'EPA US Data'!$C:$C,AG$2,'EPA US Data'!$G:$G,"&gt;="&amp;$A4,'EPA US Data'!$G:$G,"&lt;"&amp;$B4)*unit_conv*'State Downscaling Multipliers'!$B$13</f>
        <v>0</v>
      </c>
      <c r="AH4" s="2">
        <f t="shared" ref="AH4:AK4" si="15">AG4+($AL4-$AG4)/5</f>
        <v>0</v>
      </c>
      <c r="AI4" s="2">
        <f t="shared" si="15"/>
        <v>0</v>
      </c>
      <c r="AJ4" s="2">
        <f t="shared" si="15"/>
        <v>0</v>
      </c>
      <c r="AK4" s="2">
        <f t="shared" si="15"/>
        <v>0</v>
      </c>
      <c r="AL4" s="105">
        <f>VLOOKUP($B$1,'Multipliers and Adjustments'!$A$70:$I$86,TRUNC(COLUMN(AL$2)/5)+2,FALSE)*SUMIFS('EPA US Data'!$I:$I,'EPA US Data'!$D:$D,'Country Selector'!$A$2,'EPA US Data'!$J:$J,$B$1,'EPA US Data'!$C:$C,AL$2,'EPA US Data'!$G:$G,"&gt;="&amp;$A4,'EPA US Data'!$G:$G,"&lt;"&amp;$B4)*unit_conv*'State Downscaling Multipliers'!$B$13</f>
        <v>0</v>
      </c>
    </row>
    <row r="5" spans="1:38" x14ac:dyDescent="0.25">
      <c r="A5" s="49">
        <f t="shared" si="8"/>
        <v>-1050</v>
      </c>
      <c r="B5" s="49">
        <f t="shared" si="0"/>
        <v>-1000</v>
      </c>
      <c r="C5" s="105">
        <f>VLOOKUP($B$1,'Multipliers and Adjustments'!$A$70:$I$86,TRUNC(COLUMN(C$2)/5)+2,FALSE)*SUMIFS('EPA US Data'!$I:$I,'EPA US Data'!$D:$D,'Country Selector'!$A$2,'EPA US Data'!$J:$J,$B$1,'EPA US Data'!$C:$C,C$2,'EPA US Data'!$G:$G,"&gt;="&amp;$A5,'EPA US Data'!$G:$G,"&lt;"&amp;$B5)*unit_conv*'State Downscaling Multipliers'!$B$13</f>
        <v>0</v>
      </c>
      <c r="D5" s="2">
        <f t="shared" ref="D5:G5" si="16">C5+($H5-$C5)/5</f>
        <v>0</v>
      </c>
      <c r="E5" s="2">
        <f t="shared" si="16"/>
        <v>0</v>
      </c>
      <c r="F5" s="2">
        <f t="shared" si="16"/>
        <v>0</v>
      </c>
      <c r="G5" s="2">
        <f t="shared" si="16"/>
        <v>0</v>
      </c>
      <c r="H5" s="105">
        <f>VLOOKUP($B$1,'Multipliers and Adjustments'!$A$70:$I$86,TRUNC(COLUMN(H$2)/5)+2,FALSE)*SUMIFS('EPA US Data'!$I:$I,'EPA US Data'!$D:$D,'Country Selector'!$A$2,'EPA US Data'!$J:$J,$B$1,'EPA US Data'!$C:$C,H$2,'EPA US Data'!$G:$G,"&gt;="&amp;$A5,'EPA US Data'!$G:$G,"&lt;"&amp;$B5)*unit_conv*'State Downscaling Multipliers'!$B$13</f>
        <v>0</v>
      </c>
      <c r="I5" s="2">
        <f t="shared" ref="I5:L5" si="17">H5+($M5-$H5)/5</f>
        <v>0</v>
      </c>
      <c r="J5" s="2">
        <f t="shared" si="17"/>
        <v>0</v>
      </c>
      <c r="K5" s="2">
        <f t="shared" si="17"/>
        <v>0</v>
      </c>
      <c r="L5" s="2">
        <f t="shared" si="17"/>
        <v>0</v>
      </c>
      <c r="M5" s="105">
        <f>VLOOKUP($B$1,'Multipliers and Adjustments'!$A$70:$I$86,TRUNC(COLUMN(M$2)/5)+2,FALSE)*SUMIFS('EPA US Data'!$I:$I,'EPA US Data'!$D:$D,'Country Selector'!$A$2,'EPA US Data'!$J:$J,$B$1,'EPA US Data'!$C:$C,M$2,'EPA US Data'!$G:$G,"&gt;="&amp;$A5,'EPA US Data'!$G:$G,"&lt;"&amp;$B5)*unit_conv*'State Downscaling Multipliers'!$B$13</f>
        <v>0</v>
      </c>
      <c r="N5" s="2">
        <f t="shared" ref="N5:Q5" si="18">M5+($R5-$M5)/5</f>
        <v>0</v>
      </c>
      <c r="O5" s="2">
        <f t="shared" si="18"/>
        <v>0</v>
      </c>
      <c r="P5" s="2">
        <f t="shared" si="18"/>
        <v>0</v>
      </c>
      <c r="Q5" s="2">
        <f t="shared" si="18"/>
        <v>0</v>
      </c>
      <c r="R5" s="105">
        <f>VLOOKUP($B$1,'Multipliers and Adjustments'!$A$70:$I$86,TRUNC(COLUMN(R$2)/5)+2,FALSE)*SUMIFS('EPA US Data'!$I:$I,'EPA US Data'!$D:$D,'Country Selector'!$A$2,'EPA US Data'!$J:$J,$B$1,'EPA US Data'!$C:$C,R$2,'EPA US Data'!$G:$G,"&gt;="&amp;$A5,'EPA US Data'!$G:$G,"&lt;"&amp;$B5)*unit_conv*'State Downscaling Multipliers'!$B$13</f>
        <v>0</v>
      </c>
      <c r="S5" s="2">
        <f t="shared" ref="S5:V5" si="19">R5+($W5-$R5)/5</f>
        <v>0</v>
      </c>
      <c r="T5" s="2">
        <f t="shared" si="19"/>
        <v>0</v>
      </c>
      <c r="U5" s="2">
        <f t="shared" si="19"/>
        <v>0</v>
      </c>
      <c r="V5" s="2">
        <f t="shared" si="19"/>
        <v>0</v>
      </c>
      <c r="W5" s="105">
        <f>VLOOKUP($B$1,'Multipliers and Adjustments'!$A$70:$I$86,TRUNC(COLUMN(W$2)/5)+2,FALSE)*SUMIFS('EPA US Data'!$I:$I,'EPA US Data'!$D:$D,'Country Selector'!$A$2,'EPA US Data'!$J:$J,$B$1,'EPA US Data'!$C:$C,W$2,'EPA US Data'!$G:$G,"&gt;="&amp;$A5,'EPA US Data'!$G:$G,"&lt;"&amp;$B5)*unit_conv*'State Downscaling Multipliers'!$B$13</f>
        <v>0</v>
      </c>
      <c r="X5" s="2">
        <f t="shared" ref="X5:AA5" si="20">W5+($AB5-$W5)/5</f>
        <v>0</v>
      </c>
      <c r="Y5" s="2">
        <f t="shared" si="20"/>
        <v>0</v>
      </c>
      <c r="Z5" s="2">
        <f t="shared" si="20"/>
        <v>0</v>
      </c>
      <c r="AA5" s="2">
        <f t="shared" si="20"/>
        <v>0</v>
      </c>
      <c r="AB5" s="105">
        <f>VLOOKUP($B$1,'Multipliers and Adjustments'!$A$70:$I$86,TRUNC(COLUMN(AB$2)/5)+2,FALSE)*SUMIFS('EPA US Data'!$I:$I,'EPA US Data'!$D:$D,'Country Selector'!$A$2,'EPA US Data'!$J:$J,$B$1,'EPA US Data'!$C:$C,AB$2,'EPA US Data'!$G:$G,"&gt;="&amp;$A5,'EPA US Data'!$G:$G,"&lt;"&amp;$B5)*unit_conv*'State Downscaling Multipliers'!$B$13</f>
        <v>0</v>
      </c>
      <c r="AC5" s="2">
        <f t="shared" ref="AC5:AF5" si="21">AB5+($AG5-$AB5)/5</f>
        <v>0</v>
      </c>
      <c r="AD5" s="2">
        <f t="shared" si="21"/>
        <v>0</v>
      </c>
      <c r="AE5" s="2">
        <f t="shared" si="21"/>
        <v>0</v>
      </c>
      <c r="AF5" s="2">
        <f t="shared" si="21"/>
        <v>0</v>
      </c>
      <c r="AG5" s="105">
        <f>VLOOKUP($B$1,'Multipliers and Adjustments'!$A$70:$I$86,TRUNC(COLUMN(AG$2)/5)+2,FALSE)*SUMIFS('EPA US Data'!$I:$I,'EPA US Data'!$D:$D,'Country Selector'!$A$2,'EPA US Data'!$J:$J,$B$1,'EPA US Data'!$C:$C,AG$2,'EPA US Data'!$G:$G,"&gt;="&amp;$A5,'EPA US Data'!$G:$G,"&lt;"&amp;$B5)*unit_conv*'State Downscaling Multipliers'!$B$13</f>
        <v>0</v>
      </c>
      <c r="AH5" s="2">
        <f t="shared" ref="AH5:AK5" si="22">AG5+($AL5-$AG5)/5</f>
        <v>0</v>
      </c>
      <c r="AI5" s="2">
        <f t="shared" si="22"/>
        <v>0</v>
      </c>
      <c r="AJ5" s="2">
        <f t="shared" si="22"/>
        <v>0</v>
      </c>
      <c r="AK5" s="2">
        <f t="shared" si="22"/>
        <v>0</v>
      </c>
      <c r="AL5" s="105">
        <f>VLOOKUP($B$1,'Multipliers and Adjustments'!$A$70:$I$86,TRUNC(COLUMN(AL$2)/5)+2,FALSE)*SUMIFS('EPA US Data'!$I:$I,'EPA US Data'!$D:$D,'Country Selector'!$A$2,'EPA US Data'!$J:$J,$B$1,'EPA US Data'!$C:$C,AL$2,'EPA US Data'!$G:$G,"&gt;="&amp;$A5,'EPA US Data'!$G:$G,"&lt;"&amp;$B5)*unit_conv*'State Downscaling Multipliers'!$B$13</f>
        <v>0</v>
      </c>
    </row>
    <row r="6" spans="1:38" x14ac:dyDescent="0.25">
      <c r="A6" s="49">
        <f t="shared" si="8"/>
        <v>-1000</v>
      </c>
      <c r="B6" s="49">
        <f t="shared" si="0"/>
        <v>-950</v>
      </c>
      <c r="C6" s="105">
        <f>VLOOKUP($B$1,'Multipliers and Adjustments'!$A$70:$I$86,TRUNC(COLUMN(C$2)/5)+2,FALSE)*SUMIFS('EPA US Data'!$I:$I,'EPA US Data'!$D:$D,'Country Selector'!$A$2,'EPA US Data'!$J:$J,$B$1,'EPA US Data'!$C:$C,C$2,'EPA US Data'!$G:$G,"&gt;="&amp;$A6,'EPA US Data'!$G:$G,"&lt;"&amp;$B6)*unit_conv*'State Downscaling Multipliers'!$B$13</f>
        <v>0</v>
      </c>
      <c r="D6" s="2">
        <f t="shared" ref="D6:G6" si="23">C6+($H6-$C6)/5</f>
        <v>0</v>
      </c>
      <c r="E6" s="2">
        <f t="shared" si="23"/>
        <v>0</v>
      </c>
      <c r="F6" s="2">
        <f t="shared" si="23"/>
        <v>0</v>
      </c>
      <c r="G6" s="2">
        <f t="shared" si="23"/>
        <v>0</v>
      </c>
      <c r="H6" s="105">
        <f>VLOOKUP($B$1,'Multipliers and Adjustments'!$A$70:$I$86,TRUNC(COLUMN(H$2)/5)+2,FALSE)*SUMIFS('EPA US Data'!$I:$I,'EPA US Data'!$D:$D,'Country Selector'!$A$2,'EPA US Data'!$J:$J,$B$1,'EPA US Data'!$C:$C,H$2,'EPA US Data'!$G:$G,"&gt;="&amp;$A6,'EPA US Data'!$G:$G,"&lt;"&amp;$B6)*unit_conv*'State Downscaling Multipliers'!$B$13</f>
        <v>0</v>
      </c>
      <c r="I6" s="2">
        <f t="shared" ref="I6:L6" si="24">H6+($M6-$H6)/5</f>
        <v>0</v>
      </c>
      <c r="J6" s="2">
        <f t="shared" si="24"/>
        <v>0</v>
      </c>
      <c r="K6" s="2">
        <f t="shared" si="24"/>
        <v>0</v>
      </c>
      <c r="L6" s="2">
        <f t="shared" si="24"/>
        <v>0</v>
      </c>
      <c r="M6" s="105">
        <f>VLOOKUP($B$1,'Multipliers and Adjustments'!$A$70:$I$86,TRUNC(COLUMN(M$2)/5)+2,FALSE)*SUMIFS('EPA US Data'!$I:$I,'EPA US Data'!$D:$D,'Country Selector'!$A$2,'EPA US Data'!$J:$J,$B$1,'EPA US Data'!$C:$C,M$2,'EPA US Data'!$G:$G,"&gt;="&amp;$A6,'EPA US Data'!$G:$G,"&lt;"&amp;$B6)*unit_conv*'State Downscaling Multipliers'!$B$13</f>
        <v>0</v>
      </c>
      <c r="N6" s="2">
        <f t="shared" ref="N6:Q6" si="25">M6+($R6-$M6)/5</f>
        <v>0</v>
      </c>
      <c r="O6" s="2">
        <f t="shared" si="25"/>
        <v>0</v>
      </c>
      <c r="P6" s="2">
        <f t="shared" si="25"/>
        <v>0</v>
      </c>
      <c r="Q6" s="2">
        <f t="shared" si="25"/>
        <v>0</v>
      </c>
      <c r="R6" s="105">
        <f>VLOOKUP($B$1,'Multipliers and Adjustments'!$A$70:$I$86,TRUNC(COLUMN(R$2)/5)+2,FALSE)*SUMIFS('EPA US Data'!$I:$I,'EPA US Data'!$D:$D,'Country Selector'!$A$2,'EPA US Data'!$J:$J,$B$1,'EPA US Data'!$C:$C,R$2,'EPA US Data'!$G:$G,"&gt;="&amp;$A6,'EPA US Data'!$G:$G,"&lt;"&amp;$B6)*unit_conv*'State Downscaling Multipliers'!$B$13</f>
        <v>0</v>
      </c>
      <c r="S6" s="2">
        <f t="shared" ref="S6:V6" si="26">R6+($W6-$R6)/5</f>
        <v>0</v>
      </c>
      <c r="T6" s="2">
        <f t="shared" si="26"/>
        <v>0</v>
      </c>
      <c r="U6" s="2">
        <f t="shared" si="26"/>
        <v>0</v>
      </c>
      <c r="V6" s="2">
        <f t="shared" si="26"/>
        <v>0</v>
      </c>
      <c r="W6" s="105">
        <f>VLOOKUP($B$1,'Multipliers and Adjustments'!$A$70:$I$86,TRUNC(COLUMN(W$2)/5)+2,FALSE)*SUMIFS('EPA US Data'!$I:$I,'EPA US Data'!$D:$D,'Country Selector'!$A$2,'EPA US Data'!$J:$J,$B$1,'EPA US Data'!$C:$C,W$2,'EPA US Data'!$G:$G,"&gt;="&amp;$A6,'EPA US Data'!$G:$G,"&lt;"&amp;$B6)*unit_conv*'State Downscaling Multipliers'!$B$13</f>
        <v>0</v>
      </c>
      <c r="X6" s="2">
        <f t="shared" ref="X6:AA6" si="27">W6+($AB6-$W6)/5</f>
        <v>0</v>
      </c>
      <c r="Y6" s="2">
        <f t="shared" si="27"/>
        <v>0</v>
      </c>
      <c r="Z6" s="2">
        <f t="shared" si="27"/>
        <v>0</v>
      </c>
      <c r="AA6" s="2">
        <f t="shared" si="27"/>
        <v>0</v>
      </c>
      <c r="AB6" s="105">
        <f>VLOOKUP($B$1,'Multipliers and Adjustments'!$A$70:$I$86,TRUNC(COLUMN(AB$2)/5)+2,FALSE)*SUMIFS('EPA US Data'!$I:$I,'EPA US Data'!$D:$D,'Country Selector'!$A$2,'EPA US Data'!$J:$J,$B$1,'EPA US Data'!$C:$C,AB$2,'EPA US Data'!$G:$G,"&gt;="&amp;$A6,'EPA US Data'!$G:$G,"&lt;"&amp;$B6)*unit_conv*'State Downscaling Multipliers'!$B$13</f>
        <v>0</v>
      </c>
      <c r="AC6" s="2">
        <f t="shared" ref="AC6:AF6" si="28">AB6+($AG6-$AB6)/5</f>
        <v>0</v>
      </c>
      <c r="AD6" s="2">
        <f t="shared" si="28"/>
        <v>0</v>
      </c>
      <c r="AE6" s="2">
        <f t="shared" si="28"/>
        <v>0</v>
      </c>
      <c r="AF6" s="2">
        <f t="shared" si="28"/>
        <v>0</v>
      </c>
      <c r="AG6" s="105">
        <f>VLOOKUP($B$1,'Multipliers and Adjustments'!$A$70:$I$86,TRUNC(COLUMN(AG$2)/5)+2,FALSE)*SUMIFS('EPA US Data'!$I:$I,'EPA US Data'!$D:$D,'Country Selector'!$A$2,'EPA US Data'!$J:$J,$B$1,'EPA US Data'!$C:$C,AG$2,'EPA US Data'!$G:$G,"&gt;="&amp;$A6,'EPA US Data'!$G:$G,"&lt;"&amp;$B6)*unit_conv*'State Downscaling Multipliers'!$B$13</f>
        <v>0</v>
      </c>
      <c r="AH6" s="2">
        <f t="shared" ref="AH6:AK6" si="29">AG6+($AL6-$AG6)/5</f>
        <v>0</v>
      </c>
      <c r="AI6" s="2">
        <f t="shared" si="29"/>
        <v>0</v>
      </c>
      <c r="AJ6" s="2">
        <f t="shared" si="29"/>
        <v>0</v>
      </c>
      <c r="AK6" s="2">
        <f t="shared" si="29"/>
        <v>0</v>
      </c>
      <c r="AL6" s="105">
        <f>VLOOKUP($B$1,'Multipliers and Adjustments'!$A$70:$I$86,TRUNC(COLUMN(AL$2)/5)+2,FALSE)*SUMIFS('EPA US Data'!$I:$I,'EPA US Data'!$D:$D,'Country Selector'!$A$2,'EPA US Data'!$J:$J,$B$1,'EPA US Data'!$C:$C,AL$2,'EPA US Data'!$G:$G,"&gt;="&amp;$A6,'EPA US Data'!$G:$G,"&lt;"&amp;$B6)*unit_conv*'State Downscaling Multipliers'!$B$13</f>
        <v>0</v>
      </c>
    </row>
    <row r="7" spans="1:38" x14ac:dyDescent="0.25">
      <c r="A7" s="49">
        <f t="shared" si="8"/>
        <v>-950</v>
      </c>
      <c r="B7" s="49">
        <f t="shared" si="0"/>
        <v>-900</v>
      </c>
      <c r="C7" s="105">
        <f>VLOOKUP($B$1,'Multipliers and Adjustments'!$A$70:$I$86,TRUNC(COLUMN(C$2)/5)+2,FALSE)*SUMIFS('EPA US Data'!$I:$I,'EPA US Data'!$D:$D,'Country Selector'!$A$2,'EPA US Data'!$J:$J,$B$1,'EPA US Data'!$C:$C,C$2,'EPA US Data'!$G:$G,"&gt;="&amp;$A7,'EPA US Data'!$G:$G,"&lt;"&amp;$B7)*unit_conv*'State Downscaling Multipliers'!$B$13</f>
        <v>0</v>
      </c>
      <c r="D7" s="2">
        <f t="shared" ref="D7:G7" si="30">C7+($H7-$C7)/5</f>
        <v>0</v>
      </c>
      <c r="E7" s="2">
        <f t="shared" si="30"/>
        <v>0</v>
      </c>
      <c r="F7" s="2">
        <f t="shared" si="30"/>
        <v>0</v>
      </c>
      <c r="G7" s="2">
        <f t="shared" si="30"/>
        <v>0</v>
      </c>
      <c r="H7" s="105">
        <f>VLOOKUP($B$1,'Multipliers and Adjustments'!$A$70:$I$86,TRUNC(COLUMN(H$2)/5)+2,FALSE)*SUMIFS('EPA US Data'!$I:$I,'EPA US Data'!$D:$D,'Country Selector'!$A$2,'EPA US Data'!$J:$J,$B$1,'EPA US Data'!$C:$C,H$2,'EPA US Data'!$G:$G,"&gt;="&amp;$A7,'EPA US Data'!$G:$G,"&lt;"&amp;$B7)*unit_conv*'State Downscaling Multipliers'!$B$13</f>
        <v>0</v>
      </c>
      <c r="I7" s="2">
        <f t="shared" ref="I7:L7" si="31">H7+($M7-$H7)/5</f>
        <v>0</v>
      </c>
      <c r="J7" s="2">
        <f t="shared" si="31"/>
        <v>0</v>
      </c>
      <c r="K7" s="2">
        <f t="shared" si="31"/>
        <v>0</v>
      </c>
      <c r="L7" s="2">
        <f t="shared" si="31"/>
        <v>0</v>
      </c>
      <c r="M7" s="105">
        <f>VLOOKUP($B$1,'Multipliers and Adjustments'!$A$70:$I$86,TRUNC(COLUMN(M$2)/5)+2,FALSE)*SUMIFS('EPA US Data'!$I:$I,'EPA US Data'!$D:$D,'Country Selector'!$A$2,'EPA US Data'!$J:$J,$B$1,'EPA US Data'!$C:$C,M$2,'EPA US Data'!$G:$G,"&gt;="&amp;$A7,'EPA US Data'!$G:$G,"&lt;"&amp;$B7)*unit_conv*'State Downscaling Multipliers'!$B$13</f>
        <v>0</v>
      </c>
      <c r="N7" s="2">
        <f t="shared" ref="N7:Q7" si="32">M7+($R7-$M7)/5</f>
        <v>0</v>
      </c>
      <c r="O7" s="2">
        <f t="shared" si="32"/>
        <v>0</v>
      </c>
      <c r="P7" s="2">
        <f t="shared" si="32"/>
        <v>0</v>
      </c>
      <c r="Q7" s="2">
        <f t="shared" si="32"/>
        <v>0</v>
      </c>
      <c r="R7" s="105">
        <f>VLOOKUP($B$1,'Multipliers and Adjustments'!$A$70:$I$86,TRUNC(COLUMN(R$2)/5)+2,FALSE)*SUMIFS('EPA US Data'!$I:$I,'EPA US Data'!$D:$D,'Country Selector'!$A$2,'EPA US Data'!$J:$J,$B$1,'EPA US Data'!$C:$C,R$2,'EPA US Data'!$G:$G,"&gt;="&amp;$A7,'EPA US Data'!$G:$G,"&lt;"&amp;$B7)*unit_conv*'State Downscaling Multipliers'!$B$13</f>
        <v>0</v>
      </c>
      <c r="S7" s="2">
        <f t="shared" ref="S7:V7" si="33">R7+($W7-$R7)/5</f>
        <v>0</v>
      </c>
      <c r="T7" s="2">
        <f t="shared" si="33"/>
        <v>0</v>
      </c>
      <c r="U7" s="2">
        <f t="shared" si="33"/>
        <v>0</v>
      </c>
      <c r="V7" s="2">
        <f t="shared" si="33"/>
        <v>0</v>
      </c>
      <c r="W7" s="105">
        <f>VLOOKUP($B$1,'Multipliers and Adjustments'!$A$70:$I$86,TRUNC(COLUMN(W$2)/5)+2,FALSE)*SUMIFS('EPA US Data'!$I:$I,'EPA US Data'!$D:$D,'Country Selector'!$A$2,'EPA US Data'!$J:$J,$B$1,'EPA US Data'!$C:$C,W$2,'EPA US Data'!$G:$G,"&gt;="&amp;$A7,'EPA US Data'!$G:$G,"&lt;"&amp;$B7)*unit_conv*'State Downscaling Multipliers'!$B$13</f>
        <v>0</v>
      </c>
      <c r="X7" s="2">
        <f t="shared" ref="X7:AA7" si="34">W7+($AB7-$W7)/5</f>
        <v>0</v>
      </c>
      <c r="Y7" s="2">
        <f t="shared" si="34"/>
        <v>0</v>
      </c>
      <c r="Z7" s="2">
        <f t="shared" si="34"/>
        <v>0</v>
      </c>
      <c r="AA7" s="2">
        <f t="shared" si="34"/>
        <v>0</v>
      </c>
      <c r="AB7" s="105">
        <f>VLOOKUP($B$1,'Multipliers and Adjustments'!$A$70:$I$86,TRUNC(COLUMN(AB$2)/5)+2,FALSE)*SUMIFS('EPA US Data'!$I:$I,'EPA US Data'!$D:$D,'Country Selector'!$A$2,'EPA US Data'!$J:$J,$B$1,'EPA US Data'!$C:$C,AB$2,'EPA US Data'!$G:$G,"&gt;="&amp;$A7,'EPA US Data'!$G:$G,"&lt;"&amp;$B7)*unit_conv*'State Downscaling Multipliers'!$B$13</f>
        <v>0</v>
      </c>
      <c r="AC7" s="2">
        <f t="shared" ref="AC7:AF7" si="35">AB7+($AG7-$AB7)/5</f>
        <v>0</v>
      </c>
      <c r="AD7" s="2">
        <f t="shared" si="35"/>
        <v>0</v>
      </c>
      <c r="AE7" s="2">
        <f t="shared" si="35"/>
        <v>0</v>
      </c>
      <c r="AF7" s="2">
        <f t="shared" si="35"/>
        <v>0</v>
      </c>
      <c r="AG7" s="105">
        <f>VLOOKUP($B$1,'Multipliers and Adjustments'!$A$70:$I$86,TRUNC(COLUMN(AG$2)/5)+2,FALSE)*SUMIFS('EPA US Data'!$I:$I,'EPA US Data'!$D:$D,'Country Selector'!$A$2,'EPA US Data'!$J:$J,$B$1,'EPA US Data'!$C:$C,AG$2,'EPA US Data'!$G:$G,"&gt;="&amp;$A7,'EPA US Data'!$G:$G,"&lt;"&amp;$B7)*unit_conv*'State Downscaling Multipliers'!$B$13</f>
        <v>0</v>
      </c>
      <c r="AH7" s="2">
        <f t="shared" ref="AH7:AK7" si="36">AG7+($AL7-$AG7)/5</f>
        <v>0</v>
      </c>
      <c r="AI7" s="2">
        <f t="shared" si="36"/>
        <v>0</v>
      </c>
      <c r="AJ7" s="2">
        <f t="shared" si="36"/>
        <v>0</v>
      </c>
      <c r="AK7" s="2">
        <f t="shared" si="36"/>
        <v>0</v>
      </c>
      <c r="AL7" s="105">
        <f>VLOOKUP($B$1,'Multipliers and Adjustments'!$A$70:$I$86,TRUNC(COLUMN(AL$2)/5)+2,FALSE)*SUMIFS('EPA US Data'!$I:$I,'EPA US Data'!$D:$D,'Country Selector'!$A$2,'EPA US Data'!$J:$J,$B$1,'EPA US Data'!$C:$C,AL$2,'EPA US Data'!$G:$G,"&gt;="&amp;$A7,'EPA US Data'!$G:$G,"&lt;"&amp;$B7)*unit_conv*'State Downscaling Multipliers'!$B$13</f>
        <v>0</v>
      </c>
    </row>
    <row r="8" spans="1:38" x14ac:dyDescent="0.25">
      <c r="A8" s="49">
        <f t="shared" si="8"/>
        <v>-900</v>
      </c>
      <c r="B8" s="49">
        <f t="shared" si="0"/>
        <v>-850</v>
      </c>
      <c r="C8" s="105">
        <f>VLOOKUP($B$1,'Multipliers and Adjustments'!$A$70:$I$86,TRUNC(COLUMN(C$2)/5)+2,FALSE)*SUMIFS('EPA US Data'!$I:$I,'EPA US Data'!$D:$D,'Country Selector'!$A$2,'EPA US Data'!$J:$J,$B$1,'EPA US Data'!$C:$C,C$2,'EPA US Data'!$G:$G,"&gt;="&amp;$A8,'EPA US Data'!$G:$G,"&lt;"&amp;$B8)*unit_conv*'State Downscaling Multipliers'!$B$13</f>
        <v>0</v>
      </c>
      <c r="D8" s="2">
        <f t="shared" ref="D8:G8" si="37">C8+($H8-$C8)/5</f>
        <v>0</v>
      </c>
      <c r="E8" s="2">
        <f t="shared" si="37"/>
        <v>0</v>
      </c>
      <c r="F8" s="2">
        <f t="shared" si="37"/>
        <v>0</v>
      </c>
      <c r="G8" s="2">
        <f t="shared" si="37"/>
        <v>0</v>
      </c>
      <c r="H8" s="105">
        <f>VLOOKUP($B$1,'Multipliers and Adjustments'!$A$70:$I$86,TRUNC(COLUMN(H$2)/5)+2,FALSE)*SUMIFS('EPA US Data'!$I:$I,'EPA US Data'!$D:$D,'Country Selector'!$A$2,'EPA US Data'!$J:$J,$B$1,'EPA US Data'!$C:$C,H$2,'EPA US Data'!$G:$G,"&gt;="&amp;$A8,'EPA US Data'!$G:$G,"&lt;"&amp;$B8)*unit_conv*'State Downscaling Multipliers'!$B$13</f>
        <v>0</v>
      </c>
      <c r="I8" s="2">
        <f t="shared" ref="I8:L8" si="38">H8+($M8-$H8)/5</f>
        <v>0</v>
      </c>
      <c r="J8" s="2">
        <f t="shared" si="38"/>
        <v>0</v>
      </c>
      <c r="K8" s="2">
        <f t="shared" si="38"/>
        <v>0</v>
      </c>
      <c r="L8" s="2">
        <f t="shared" si="38"/>
        <v>0</v>
      </c>
      <c r="M8" s="105">
        <f>VLOOKUP($B$1,'Multipliers and Adjustments'!$A$70:$I$86,TRUNC(COLUMN(M$2)/5)+2,FALSE)*SUMIFS('EPA US Data'!$I:$I,'EPA US Data'!$D:$D,'Country Selector'!$A$2,'EPA US Data'!$J:$J,$B$1,'EPA US Data'!$C:$C,M$2,'EPA US Data'!$G:$G,"&gt;="&amp;$A8,'EPA US Data'!$G:$G,"&lt;"&amp;$B8)*unit_conv*'State Downscaling Multipliers'!$B$13</f>
        <v>0</v>
      </c>
      <c r="N8" s="2">
        <f t="shared" ref="N8:Q8" si="39">M8+($R8-$M8)/5</f>
        <v>0</v>
      </c>
      <c r="O8" s="2">
        <f t="shared" si="39"/>
        <v>0</v>
      </c>
      <c r="P8" s="2">
        <f t="shared" si="39"/>
        <v>0</v>
      </c>
      <c r="Q8" s="2">
        <f t="shared" si="39"/>
        <v>0</v>
      </c>
      <c r="R8" s="105">
        <f>VLOOKUP($B$1,'Multipliers and Adjustments'!$A$70:$I$86,TRUNC(COLUMN(R$2)/5)+2,FALSE)*SUMIFS('EPA US Data'!$I:$I,'EPA US Data'!$D:$D,'Country Selector'!$A$2,'EPA US Data'!$J:$J,$B$1,'EPA US Data'!$C:$C,R$2,'EPA US Data'!$G:$G,"&gt;="&amp;$A8,'EPA US Data'!$G:$G,"&lt;"&amp;$B8)*unit_conv*'State Downscaling Multipliers'!$B$13</f>
        <v>0</v>
      </c>
      <c r="S8" s="2">
        <f t="shared" ref="S8:V8" si="40">R8+($W8-$R8)/5</f>
        <v>0</v>
      </c>
      <c r="T8" s="2">
        <f t="shared" si="40"/>
        <v>0</v>
      </c>
      <c r="U8" s="2">
        <f t="shared" si="40"/>
        <v>0</v>
      </c>
      <c r="V8" s="2">
        <f t="shared" si="40"/>
        <v>0</v>
      </c>
      <c r="W8" s="105">
        <f>VLOOKUP($B$1,'Multipliers and Adjustments'!$A$70:$I$86,TRUNC(COLUMN(W$2)/5)+2,FALSE)*SUMIFS('EPA US Data'!$I:$I,'EPA US Data'!$D:$D,'Country Selector'!$A$2,'EPA US Data'!$J:$J,$B$1,'EPA US Data'!$C:$C,W$2,'EPA US Data'!$G:$G,"&gt;="&amp;$A8,'EPA US Data'!$G:$G,"&lt;"&amp;$B8)*unit_conv*'State Downscaling Multipliers'!$B$13</f>
        <v>0</v>
      </c>
      <c r="X8" s="2">
        <f t="shared" ref="X8:AA8" si="41">W8+($AB8-$W8)/5</f>
        <v>0</v>
      </c>
      <c r="Y8" s="2">
        <f t="shared" si="41"/>
        <v>0</v>
      </c>
      <c r="Z8" s="2">
        <f t="shared" si="41"/>
        <v>0</v>
      </c>
      <c r="AA8" s="2">
        <f t="shared" si="41"/>
        <v>0</v>
      </c>
      <c r="AB8" s="105">
        <f>VLOOKUP($B$1,'Multipliers and Adjustments'!$A$70:$I$86,TRUNC(COLUMN(AB$2)/5)+2,FALSE)*SUMIFS('EPA US Data'!$I:$I,'EPA US Data'!$D:$D,'Country Selector'!$A$2,'EPA US Data'!$J:$J,$B$1,'EPA US Data'!$C:$C,AB$2,'EPA US Data'!$G:$G,"&gt;="&amp;$A8,'EPA US Data'!$G:$G,"&lt;"&amp;$B8)*unit_conv*'State Downscaling Multipliers'!$B$13</f>
        <v>0</v>
      </c>
      <c r="AC8" s="2">
        <f t="shared" ref="AC8:AF8" si="42">AB8+($AG8-$AB8)/5</f>
        <v>0</v>
      </c>
      <c r="AD8" s="2">
        <f t="shared" si="42"/>
        <v>0</v>
      </c>
      <c r="AE8" s="2">
        <f t="shared" si="42"/>
        <v>0</v>
      </c>
      <c r="AF8" s="2">
        <f t="shared" si="42"/>
        <v>0</v>
      </c>
      <c r="AG8" s="105">
        <f>VLOOKUP($B$1,'Multipliers and Adjustments'!$A$70:$I$86,TRUNC(COLUMN(AG$2)/5)+2,FALSE)*SUMIFS('EPA US Data'!$I:$I,'EPA US Data'!$D:$D,'Country Selector'!$A$2,'EPA US Data'!$J:$J,$B$1,'EPA US Data'!$C:$C,AG$2,'EPA US Data'!$G:$G,"&gt;="&amp;$A8,'EPA US Data'!$G:$G,"&lt;"&amp;$B8)*unit_conv*'State Downscaling Multipliers'!$B$13</f>
        <v>0</v>
      </c>
      <c r="AH8" s="2">
        <f t="shared" ref="AH8:AK8" si="43">AG8+($AL8-$AG8)/5</f>
        <v>0</v>
      </c>
      <c r="AI8" s="2">
        <f t="shared" si="43"/>
        <v>0</v>
      </c>
      <c r="AJ8" s="2">
        <f t="shared" si="43"/>
        <v>0</v>
      </c>
      <c r="AK8" s="2">
        <f t="shared" si="43"/>
        <v>0</v>
      </c>
      <c r="AL8" s="105">
        <f>VLOOKUP($B$1,'Multipliers and Adjustments'!$A$70:$I$86,TRUNC(COLUMN(AL$2)/5)+2,FALSE)*SUMIFS('EPA US Data'!$I:$I,'EPA US Data'!$D:$D,'Country Selector'!$A$2,'EPA US Data'!$J:$J,$B$1,'EPA US Data'!$C:$C,AL$2,'EPA US Data'!$G:$G,"&gt;="&amp;$A8,'EPA US Data'!$G:$G,"&lt;"&amp;$B8)*unit_conv*'State Downscaling Multipliers'!$B$13</f>
        <v>0</v>
      </c>
    </row>
    <row r="9" spans="1:38" x14ac:dyDescent="0.25">
      <c r="A9" s="49">
        <f t="shared" si="8"/>
        <v>-850</v>
      </c>
      <c r="B9" s="49">
        <f t="shared" si="0"/>
        <v>-800</v>
      </c>
      <c r="C9" s="105">
        <f>VLOOKUP($B$1,'Multipliers and Adjustments'!$A$70:$I$86,TRUNC(COLUMN(C$2)/5)+2,FALSE)*SUMIFS('EPA US Data'!$I:$I,'EPA US Data'!$D:$D,'Country Selector'!$A$2,'EPA US Data'!$J:$J,$B$1,'EPA US Data'!$C:$C,C$2,'EPA US Data'!$G:$G,"&gt;="&amp;$A9,'EPA US Data'!$G:$G,"&lt;"&amp;$B9)*unit_conv*'State Downscaling Multipliers'!$B$13</f>
        <v>0</v>
      </c>
      <c r="D9" s="2">
        <f t="shared" ref="D9:G9" si="44">C9+($H9-$C9)/5</f>
        <v>0</v>
      </c>
      <c r="E9" s="2">
        <f t="shared" si="44"/>
        <v>0</v>
      </c>
      <c r="F9" s="2">
        <f t="shared" si="44"/>
        <v>0</v>
      </c>
      <c r="G9" s="2">
        <f t="shared" si="44"/>
        <v>0</v>
      </c>
      <c r="H9" s="105">
        <f>VLOOKUP($B$1,'Multipliers and Adjustments'!$A$70:$I$86,TRUNC(COLUMN(H$2)/5)+2,FALSE)*SUMIFS('EPA US Data'!$I:$I,'EPA US Data'!$D:$D,'Country Selector'!$A$2,'EPA US Data'!$J:$J,$B$1,'EPA US Data'!$C:$C,H$2,'EPA US Data'!$G:$G,"&gt;="&amp;$A9,'EPA US Data'!$G:$G,"&lt;"&amp;$B9)*unit_conv*'State Downscaling Multipliers'!$B$13</f>
        <v>0</v>
      </c>
      <c r="I9" s="2">
        <f t="shared" ref="I9:L9" si="45">H9+($M9-$H9)/5</f>
        <v>0</v>
      </c>
      <c r="J9" s="2">
        <f t="shared" si="45"/>
        <v>0</v>
      </c>
      <c r="K9" s="2">
        <f t="shared" si="45"/>
        <v>0</v>
      </c>
      <c r="L9" s="2">
        <f t="shared" si="45"/>
        <v>0</v>
      </c>
      <c r="M9" s="105">
        <f>VLOOKUP($B$1,'Multipliers and Adjustments'!$A$70:$I$86,TRUNC(COLUMN(M$2)/5)+2,FALSE)*SUMIFS('EPA US Data'!$I:$I,'EPA US Data'!$D:$D,'Country Selector'!$A$2,'EPA US Data'!$J:$J,$B$1,'EPA US Data'!$C:$C,M$2,'EPA US Data'!$G:$G,"&gt;="&amp;$A9,'EPA US Data'!$G:$G,"&lt;"&amp;$B9)*unit_conv*'State Downscaling Multipliers'!$B$13</f>
        <v>0</v>
      </c>
      <c r="N9" s="2">
        <f t="shared" ref="N9:Q9" si="46">M9+($R9-$M9)/5</f>
        <v>0</v>
      </c>
      <c r="O9" s="2">
        <f t="shared" si="46"/>
        <v>0</v>
      </c>
      <c r="P9" s="2">
        <f t="shared" si="46"/>
        <v>0</v>
      </c>
      <c r="Q9" s="2">
        <f t="shared" si="46"/>
        <v>0</v>
      </c>
      <c r="R9" s="105">
        <f>VLOOKUP($B$1,'Multipliers and Adjustments'!$A$70:$I$86,TRUNC(COLUMN(R$2)/5)+2,FALSE)*SUMIFS('EPA US Data'!$I:$I,'EPA US Data'!$D:$D,'Country Selector'!$A$2,'EPA US Data'!$J:$J,$B$1,'EPA US Data'!$C:$C,R$2,'EPA US Data'!$G:$G,"&gt;="&amp;$A9,'EPA US Data'!$G:$G,"&lt;"&amp;$B9)*unit_conv*'State Downscaling Multipliers'!$B$13</f>
        <v>0</v>
      </c>
      <c r="S9" s="2">
        <f t="shared" ref="S9:V9" si="47">R9+($W9-$R9)/5</f>
        <v>0</v>
      </c>
      <c r="T9" s="2">
        <f t="shared" si="47"/>
        <v>0</v>
      </c>
      <c r="U9" s="2">
        <f t="shared" si="47"/>
        <v>0</v>
      </c>
      <c r="V9" s="2">
        <f t="shared" si="47"/>
        <v>0</v>
      </c>
      <c r="W9" s="105">
        <f>VLOOKUP($B$1,'Multipliers and Adjustments'!$A$70:$I$86,TRUNC(COLUMN(W$2)/5)+2,FALSE)*SUMIFS('EPA US Data'!$I:$I,'EPA US Data'!$D:$D,'Country Selector'!$A$2,'EPA US Data'!$J:$J,$B$1,'EPA US Data'!$C:$C,W$2,'EPA US Data'!$G:$G,"&gt;="&amp;$A9,'EPA US Data'!$G:$G,"&lt;"&amp;$B9)*unit_conv*'State Downscaling Multipliers'!$B$13</f>
        <v>0</v>
      </c>
      <c r="X9" s="2">
        <f t="shared" ref="X9:AA9" si="48">W9+($AB9-$W9)/5</f>
        <v>0</v>
      </c>
      <c r="Y9" s="2">
        <f t="shared" si="48"/>
        <v>0</v>
      </c>
      <c r="Z9" s="2">
        <f t="shared" si="48"/>
        <v>0</v>
      </c>
      <c r="AA9" s="2">
        <f t="shared" si="48"/>
        <v>0</v>
      </c>
      <c r="AB9" s="105">
        <f>VLOOKUP($B$1,'Multipliers and Adjustments'!$A$70:$I$86,TRUNC(COLUMN(AB$2)/5)+2,FALSE)*SUMIFS('EPA US Data'!$I:$I,'EPA US Data'!$D:$D,'Country Selector'!$A$2,'EPA US Data'!$J:$J,$B$1,'EPA US Data'!$C:$C,AB$2,'EPA US Data'!$G:$G,"&gt;="&amp;$A9,'EPA US Data'!$G:$G,"&lt;"&amp;$B9)*unit_conv*'State Downscaling Multipliers'!$B$13</f>
        <v>0</v>
      </c>
      <c r="AC9" s="2">
        <f t="shared" ref="AC9:AF9" si="49">AB9+($AG9-$AB9)/5</f>
        <v>0</v>
      </c>
      <c r="AD9" s="2">
        <f t="shared" si="49"/>
        <v>0</v>
      </c>
      <c r="AE9" s="2">
        <f t="shared" si="49"/>
        <v>0</v>
      </c>
      <c r="AF9" s="2">
        <f t="shared" si="49"/>
        <v>0</v>
      </c>
      <c r="AG9" s="105">
        <f>VLOOKUP($B$1,'Multipliers and Adjustments'!$A$70:$I$86,TRUNC(COLUMN(AG$2)/5)+2,FALSE)*SUMIFS('EPA US Data'!$I:$I,'EPA US Data'!$D:$D,'Country Selector'!$A$2,'EPA US Data'!$J:$J,$B$1,'EPA US Data'!$C:$C,AG$2,'EPA US Data'!$G:$G,"&gt;="&amp;$A9,'EPA US Data'!$G:$G,"&lt;"&amp;$B9)*unit_conv*'State Downscaling Multipliers'!$B$13</f>
        <v>0</v>
      </c>
      <c r="AH9" s="2">
        <f t="shared" ref="AH9:AK9" si="50">AG9+($AL9-$AG9)/5</f>
        <v>0</v>
      </c>
      <c r="AI9" s="2">
        <f t="shared" si="50"/>
        <v>0</v>
      </c>
      <c r="AJ9" s="2">
        <f t="shared" si="50"/>
        <v>0</v>
      </c>
      <c r="AK9" s="2">
        <f t="shared" si="50"/>
        <v>0</v>
      </c>
      <c r="AL9" s="105">
        <f>VLOOKUP($B$1,'Multipliers and Adjustments'!$A$70:$I$86,TRUNC(COLUMN(AL$2)/5)+2,FALSE)*SUMIFS('EPA US Data'!$I:$I,'EPA US Data'!$D:$D,'Country Selector'!$A$2,'EPA US Data'!$J:$J,$B$1,'EPA US Data'!$C:$C,AL$2,'EPA US Data'!$G:$G,"&gt;="&amp;$A9,'EPA US Data'!$G:$G,"&lt;"&amp;$B9)*unit_conv*'State Downscaling Multipliers'!$B$13</f>
        <v>0</v>
      </c>
    </row>
    <row r="10" spans="1:38" x14ac:dyDescent="0.25">
      <c r="A10" s="49">
        <f t="shared" si="8"/>
        <v>-800</v>
      </c>
      <c r="B10" s="49">
        <f t="shared" si="0"/>
        <v>-750</v>
      </c>
      <c r="C10" s="105">
        <f>VLOOKUP($B$1,'Multipliers and Adjustments'!$A$70:$I$86,TRUNC(COLUMN(C$2)/5)+2,FALSE)*SUMIFS('EPA US Data'!$I:$I,'EPA US Data'!$D:$D,'Country Selector'!$A$2,'EPA US Data'!$J:$J,$B$1,'EPA US Data'!$C:$C,C$2,'EPA US Data'!$G:$G,"&gt;="&amp;$A10,'EPA US Data'!$G:$G,"&lt;"&amp;$B10)*unit_conv*'State Downscaling Multipliers'!$B$13</f>
        <v>0</v>
      </c>
      <c r="D10" s="2">
        <f t="shared" ref="D10:G10" si="51">C10+($H10-$C10)/5</f>
        <v>0</v>
      </c>
      <c r="E10" s="2">
        <f t="shared" si="51"/>
        <v>0</v>
      </c>
      <c r="F10" s="2">
        <f t="shared" si="51"/>
        <v>0</v>
      </c>
      <c r="G10" s="2">
        <f t="shared" si="51"/>
        <v>0</v>
      </c>
      <c r="H10" s="105">
        <f>VLOOKUP($B$1,'Multipliers and Adjustments'!$A$70:$I$86,TRUNC(COLUMN(H$2)/5)+2,FALSE)*SUMIFS('EPA US Data'!$I:$I,'EPA US Data'!$D:$D,'Country Selector'!$A$2,'EPA US Data'!$J:$J,$B$1,'EPA US Data'!$C:$C,H$2,'EPA US Data'!$G:$G,"&gt;="&amp;$A10,'EPA US Data'!$G:$G,"&lt;"&amp;$B10)*unit_conv*'State Downscaling Multipliers'!$B$13</f>
        <v>0</v>
      </c>
      <c r="I10" s="2">
        <f t="shared" ref="I10:L10" si="52">H10+($M10-$H10)/5</f>
        <v>0</v>
      </c>
      <c r="J10" s="2">
        <f t="shared" si="52"/>
        <v>0</v>
      </c>
      <c r="K10" s="2">
        <f t="shared" si="52"/>
        <v>0</v>
      </c>
      <c r="L10" s="2">
        <f t="shared" si="52"/>
        <v>0</v>
      </c>
      <c r="M10" s="105">
        <f>VLOOKUP($B$1,'Multipliers and Adjustments'!$A$70:$I$86,TRUNC(COLUMN(M$2)/5)+2,FALSE)*SUMIFS('EPA US Data'!$I:$I,'EPA US Data'!$D:$D,'Country Selector'!$A$2,'EPA US Data'!$J:$J,$B$1,'EPA US Data'!$C:$C,M$2,'EPA US Data'!$G:$G,"&gt;="&amp;$A10,'EPA US Data'!$G:$G,"&lt;"&amp;$B10)*unit_conv*'State Downscaling Multipliers'!$B$13</f>
        <v>0</v>
      </c>
      <c r="N10" s="2">
        <f t="shared" ref="N10:Q10" si="53">M10+($R10-$M10)/5</f>
        <v>0</v>
      </c>
      <c r="O10" s="2">
        <f t="shared" si="53"/>
        <v>0</v>
      </c>
      <c r="P10" s="2">
        <f t="shared" si="53"/>
        <v>0</v>
      </c>
      <c r="Q10" s="2">
        <f t="shared" si="53"/>
        <v>0</v>
      </c>
      <c r="R10" s="105">
        <f>VLOOKUP($B$1,'Multipliers and Adjustments'!$A$70:$I$86,TRUNC(COLUMN(R$2)/5)+2,FALSE)*SUMIFS('EPA US Data'!$I:$I,'EPA US Data'!$D:$D,'Country Selector'!$A$2,'EPA US Data'!$J:$J,$B$1,'EPA US Data'!$C:$C,R$2,'EPA US Data'!$G:$G,"&gt;="&amp;$A10,'EPA US Data'!$G:$G,"&lt;"&amp;$B10)*unit_conv*'State Downscaling Multipliers'!$B$13</f>
        <v>0</v>
      </c>
      <c r="S10" s="2">
        <f t="shared" ref="S10:V10" si="54">R10+($W10-$R10)/5</f>
        <v>0</v>
      </c>
      <c r="T10" s="2">
        <f t="shared" si="54"/>
        <v>0</v>
      </c>
      <c r="U10" s="2">
        <f t="shared" si="54"/>
        <v>0</v>
      </c>
      <c r="V10" s="2">
        <f t="shared" si="54"/>
        <v>0</v>
      </c>
      <c r="W10" s="105">
        <f>VLOOKUP($B$1,'Multipliers and Adjustments'!$A$70:$I$86,TRUNC(COLUMN(W$2)/5)+2,FALSE)*SUMIFS('EPA US Data'!$I:$I,'EPA US Data'!$D:$D,'Country Selector'!$A$2,'EPA US Data'!$J:$J,$B$1,'EPA US Data'!$C:$C,W$2,'EPA US Data'!$G:$G,"&gt;="&amp;$A10,'EPA US Data'!$G:$G,"&lt;"&amp;$B10)*unit_conv*'State Downscaling Multipliers'!$B$13</f>
        <v>0</v>
      </c>
      <c r="X10" s="2">
        <f t="shared" ref="X10:AA10" si="55">W10+($AB10-$W10)/5</f>
        <v>0</v>
      </c>
      <c r="Y10" s="2">
        <f t="shared" si="55"/>
        <v>0</v>
      </c>
      <c r="Z10" s="2">
        <f t="shared" si="55"/>
        <v>0</v>
      </c>
      <c r="AA10" s="2">
        <f t="shared" si="55"/>
        <v>0</v>
      </c>
      <c r="AB10" s="105">
        <f>VLOOKUP($B$1,'Multipliers and Adjustments'!$A$70:$I$86,TRUNC(COLUMN(AB$2)/5)+2,FALSE)*SUMIFS('EPA US Data'!$I:$I,'EPA US Data'!$D:$D,'Country Selector'!$A$2,'EPA US Data'!$J:$J,$B$1,'EPA US Data'!$C:$C,AB$2,'EPA US Data'!$G:$G,"&gt;="&amp;$A10,'EPA US Data'!$G:$G,"&lt;"&amp;$B10)*unit_conv*'State Downscaling Multipliers'!$B$13</f>
        <v>0</v>
      </c>
      <c r="AC10" s="2">
        <f t="shared" ref="AC10:AF10" si="56">AB10+($AG10-$AB10)/5</f>
        <v>0</v>
      </c>
      <c r="AD10" s="2">
        <f t="shared" si="56"/>
        <v>0</v>
      </c>
      <c r="AE10" s="2">
        <f t="shared" si="56"/>
        <v>0</v>
      </c>
      <c r="AF10" s="2">
        <f t="shared" si="56"/>
        <v>0</v>
      </c>
      <c r="AG10" s="105">
        <f>VLOOKUP($B$1,'Multipliers and Adjustments'!$A$70:$I$86,TRUNC(COLUMN(AG$2)/5)+2,FALSE)*SUMIFS('EPA US Data'!$I:$I,'EPA US Data'!$D:$D,'Country Selector'!$A$2,'EPA US Data'!$J:$J,$B$1,'EPA US Data'!$C:$C,AG$2,'EPA US Data'!$G:$G,"&gt;="&amp;$A10,'EPA US Data'!$G:$G,"&lt;"&amp;$B10)*unit_conv*'State Downscaling Multipliers'!$B$13</f>
        <v>0</v>
      </c>
      <c r="AH10" s="2">
        <f t="shared" ref="AH10:AK10" si="57">AG10+($AL10-$AG10)/5</f>
        <v>0</v>
      </c>
      <c r="AI10" s="2">
        <f t="shared" si="57"/>
        <v>0</v>
      </c>
      <c r="AJ10" s="2">
        <f t="shared" si="57"/>
        <v>0</v>
      </c>
      <c r="AK10" s="2">
        <f t="shared" si="57"/>
        <v>0</v>
      </c>
      <c r="AL10" s="105">
        <f>VLOOKUP($B$1,'Multipliers and Adjustments'!$A$70:$I$86,TRUNC(COLUMN(AL$2)/5)+2,FALSE)*SUMIFS('EPA US Data'!$I:$I,'EPA US Data'!$D:$D,'Country Selector'!$A$2,'EPA US Data'!$J:$J,$B$1,'EPA US Data'!$C:$C,AL$2,'EPA US Data'!$G:$G,"&gt;="&amp;$A10,'EPA US Data'!$G:$G,"&lt;"&amp;$B10)*unit_conv*'State Downscaling Multipliers'!$B$13</f>
        <v>0</v>
      </c>
    </row>
    <row r="11" spans="1:38" x14ac:dyDescent="0.25">
      <c r="A11" s="49">
        <f t="shared" si="8"/>
        <v>-750</v>
      </c>
      <c r="B11" s="49">
        <f t="shared" si="0"/>
        <v>-700</v>
      </c>
      <c r="C11" s="105">
        <f>VLOOKUP($B$1,'Multipliers and Adjustments'!$A$70:$I$86,TRUNC(COLUMN(C$2)/5)+2,FALSE)*SUMIFS('EPA US Data'!$I:$I,'EPA US Data'!$D:$D,'Country Selector'!$A$2,'EPA US Data'!$J:$J,$B$1,'EPA US Data'!$C:$C,C$2,'EPA US Data'!$G:$G,"&gt;="&amp;$A11,'EPA US Data'!$G:$G,"&lt;"&amp;$B11)*unit_conv*'State Downscaling Multipliers'!$B$13</f>
        <v>0</v>
      </c>
      <c r="D11" s="2">
        <f t="shared" ref="D11:G11" si="58">C11+($H11-$C11)/5</f>
        <v>0</v>
      </c>
      <c r="E11" s="2">
        <f t="shared" si="58"/>
        <v>0</v>
      </c>
      <c r="F11" s="2">
        <f t="shared" si="58"/>
        <v>0</v>
      </c>
      <c r="G11" s="2">
        <f t="shared" si="58"/>
        <v>0</v>
      </c>
      <c r="H11" s="105">
        <f>VLOOKUP($B$1,'Multipliers and Adjustments'!$A$70:$I$86,TRUNC(COLUMN(H$2)/5)+2,FALSE)*SUMIFS('EPA US Data'!$I:$I,'EPA US Data'!$D:$D,'Country Selector'!$A$2,'EPA US Data'!$J:$J,$B$1,'EPA US Data'!$C:$C,H$2,'EPA US Data'!$G:$G,"&gt;="&amp;$A11,'EPA US Data'!$G:$G,"&lt;"&amp;$B11)*unit_conv*'State Downscaling Multipliers'!$B$13</f>
        <v>0</v>
      </c>
      <c r="I11" s="2">
        <f t="shared" ref="I11:L11" si="59">H11+($M11-$H11)/5</f>
        <v>0</v>
      </c>
      <c r="J11" s="2">
        <f t="shared" si="59"/>
        <v>0</v>
      </c>
      <c r="K11" s="2">
        <f t="shared" si="59"/>
        <v>0</v>
      </c>
      <c r="L11" s="2">
        <f t="shared" si="59"/>
        <v>0</v>
      </c>
      <c r="M11" s="105">
        <f>VLOOKUP($B$1,'Multipliers and Adjustments'!$A$70:$I$86,TRUNC(COLUMN(M$2)/5)+2,FALSE)*SUMIFS('EPA US Data'!$I:$I,'EPA US Data'!$D:$D,'Country Selector'!$A$2,'EPA US Data'!$J:$J,$B$1,'EPA US Data'!$C:$C,M$2,'EPA US Data'!$G:$G,"&gt;="&amp;$A11,'EPA US Data'!$G:$G,"&lt;"&amp;$B11)*unit_conv*'State Downscaling Multipliers'!$B$13</f>
        <v>0</v>
      </c>
      <c r="N11" s="2">
        <f t="shared" ref="N11:Q11" si="60">M11+($R11-$M11)/5</f>
        <v>0</v>
      </c>
      <c r="O11" s="2">
        <f t="shared" si="60"/>
        <v>0</v>
      </c>
      <c r="P11" s="2">
        <f t="shared" si="60"/>
        <v>0</v>
      </c>
      <c r="Q11" s="2">
        <f t="shared" si="60"/>
        <v>0</v>
      </c>
      <c r="R11" s="105">
        <f>VLOOKUP($B$1,'Multipliers and Adjustments'!$A$70:$I$86,TRUNC(COLUMN(R$2)/5)+2,FALSE)*SUMIFS('EPA US Data'!$I:$I,'EPA US Data'!$D:$D,'Country Selector'!$A$2,'EPA US Data'!$J:$J,$B$1,'EPA US Data'!$C:$C,R$2,'EPA US Data'!$G:$G,"&gt;="&amp;$A11,'EPA US Data'!$G:$G,"&lt;"&amp;$B11)*unit_conv*'State Downscaling Multipliers'!$B$13</f>
        <v>0</v>
      </c>
      <c r="S11" s="2">
        <f t="shared" ref="S11:V11" si="61">R11+($W11-$R11)/5</f>
        <v>0</v>
      </c>
      <c r="T11" s="2">
        <f t="shared" si="61"/>
        <v>0</v>
      </c>
      <c r="U11" s="2">
        <f t="shared" si="61"/>
        <v>0</v>
      </c>
      <c r="V11" s="2">
        <f t="shared" si="61"/>
        <v>0</v>
      </c>
      <c r="W11" s="105">
        <f>VLOOKUP($B$1,'Multipliers and Adjustments'!$A$70:$I$86,TRUNC(COLUMN(W$2)/5)+2,FALSE)*SUMIFS('EPA US Data'!$I:$I,'EPA US Data'!$D:$D,'Country Selector'!$A$2,'EPA US Data'!$J:$J,$B$1,'EPA US Data'!$C:$C,W$2,'EPA US Data'!$G:$G,"&gt;="&amp;$A11,'EPA US Data'!$G:$G,"&lt;"&amp;$B11)*unit_conv*'State Downscaling Multipliers'!$B$13</f>
        <v>0</v>
      </c>
      <c r="X11" s="2">
        <f t="shared" ref="X11:AA11" si="62">W11+($AB11-$W11)/5</f>
        <v>0</v>
      </c>
      <c r="Y11" s="2">
        <f t="shared" si="62"/>
        <v>0</v>
      </c>
      <c r="Z11" s="2">
        <f t="shared" si="62"/>
        <v>0</v>
      </c>
      <c r="AA11" s="2">
        <f t="shared" si="62"/>
        <v>0</v>
      </c>
      <c r="AB11" s="105">
        <f>VLOOKUP($B$1,'Multipliers and Adjustments'!$A$70:$I$86,TRUNC(COLUMN(AB$2)/5)+2,FALSE)*SUMIFS('EPA US Data'!$I:$I,'EPA US Data'!$D:$D,'Country Selector'!$A$2,'EPA US Data'!$J:$J,$B$1,'EPA US Data'!$C:$C,AB$2,'EPA US Data'!$G:$G,"&gt;="&amp;$A11,'EPA US Data'!$G:$G,"&lt;"&amp;$B11)*unit_conv*'State Downscaling Multipliers'!$B$13</f>
        <v>0</v>
      </c>
      <c r="AC11" s="2">
        <f t="shared" ref="AC11:AF11" si="63">AB11+($AG11-$AB11)/5</f>
        <v>0</v>
      </c>
      <c r="AD11" s="2">
        <f t="shared" si="63"/>
        <v>0</v>
      </c>
      <c r="AE11" s="2">
        <f t="shared" si="63"/>
        <v>0</v>
      </c>
      <c r="AF11" s="2">
        <f t="shared" si="63"/>
        <v>0</v>
      </c>
      <c r="AG11" s="105">
        <f>VLOOKUP($B$1,'Multipliers and Adjustments'!$A$70:$I$86,TRUNC(COLUMN(AG$2)/5)+2,FALSE)*SUMIFS('EPA US Data'!$I:$I,'EPA US Data'!$D:$D,'Country Selector'!$A$2,'EPA US Data'!$J:$J,$B$1,'EPA US Data'!$C:$C,AG$2,'EPA US Data'!$G:$G,"&gt;="&amp;$A11,'EPA US Data'!$G:$G,"&lt;"&amp;$B11)*unit_conv*'State Downscaling Multipliers'!$B$13</f>
        <v>0</v>
      </c>
      <c r="AH11" s="2">
        <f t="shared" ref="AH11:AK11" si="64">AG11+($AL11-$AG11)/5</f>
        <v>0</v>
      </c>
      <c r="AI11" s="2">
        <f t="shared" si="64"/>
        <v>0</v>
      </c>
      <c r="AJ11" s="2">
        <f t="shared" si="64"/>
        <v>0</v>
      </c>
      <c r="AK11" s="2">
        <f t="shared" si="64"/>
        <v>0</v>
      </c>
      <c r="AL11" s="105">
        <f>VLOOKUP($B$1,'Multipliers and Adjustments'!$A$70:$I$86,TRUNC(COLUMN(AL$2)/5)+2,FALSE)*SUMIFS('EPA US Data'!$I:$I,'EPA US Data'!$D:$D,'Country Selector'!$A$2,'EPA US Data'!$J:$J,$B$1,'EPA US Data'!$C:$C,AL$2,'EPA US Data'!$G:$G,"&gt;="&amp;$A11,'EPA US Data'!$G:$G,"&lt;"&amp;$B11)*unit_conv*'State Downscaling Multipliers'!$B$13</f>
        <v>0</v>
      </c>
    </row>
    <row r="12" spans="1:38" x14ac:dyDescent="0.25">
      <c r="A12" s="49">
        <f t="shared" si="8"/>
        <v>-700</v>
      </c>
      <c r="B12" s="49">
        <f t="shared" si="0"/>
        <v>-650</v>
      </c>
      <c r="C12" s="105">
        <f>VLOOKUP($B$1,'Multipliers and Adjustments'!$A$70:$I$86,TRUNC(COLUMN(C$2)/5)+2,FALSE)*SUMIFS('EPA US Data'!$I:$I,'EPA US Data'!$D:$D,'Country Selector'!$A$2,'EPA US Data'!$J:$J,$B$1,'EPA US Data'!$C:$C,C$2,'EPA US Data'!$G:$G,"&gt;="&amp;$A12,'EPA US Data'!$G:$G,"&lt;"&amp;$B12)*unit_conv*'State Downscaling Multipliers'!$B$13</f>
        <v>0</v>
      </c>
      <c r="D12" s="2">
        <f t="shared" ref="D12:G12" si="65">C12+($H12-$C12)/5</f>
        <v>0</v>
      </c>
      <c r="E12" s="2">
        <f t="shared" si="65"/>
        <v>0</v>
      </c>
      <c r="F12" s="2">
        <f t="shared" si="65"/>
        <v>0</v>
      </c>
      <c r="G12" s="2">
        <f t="shared" si="65"/>
        <v>0</v>
      </c>
      <c r="H12" s="105">
        <f>VLOOKUP($B$1,'Multipliers and Adjustments'!$A$70:$I$86,TRUNC(COLUMN(H$2)/5)+2,FALSE)*SUMIFS('EPA US Data'!$I:$I,'EPA US Data'!$D:$D,'Country Selector'!$A$2,'EPA US Data'!$J:$J,$B$1,'EPA US Data'!$C:$C,H$2,'EPA US Data'!$G:$G,"&gt;="&amp;$A12,'EPA US Data'!$G:$G,"&lt;"&amp;$B12)*unit_conv*'State Downscaling Multipliers'!$B$13</f>
        <v>0</v>
      </c>
      <c r="I12" s="2">
        <f t="shared" ref="I12:L12" si="66">H12+($M12-$H12)/5</f>
        <v>0</v>
      </c>
      <c r="J12" s="2">
        <f t="shared" si="66"/>
        <v>0</v>
      </c>
      <c r="K12" s="2">
        <f t="shared" si="66"/>
        <v>0</v>
      </c>
      <c r="L12" s="2">
        <f t="shared" si="66"/>
        <v>0</v>
      </c>
      <c r="M12" s="105">
        <f>VLOOKUP($B$1,'Multipliers and Adjustments'!$A$70:$I$86,TRUNC(COLUMN(M$2)/5)+2,FALSE)*SUMIFS('EPA US Data'!$I:$I,'EPA US Data'!$D:$D,'Country Selector'!$A$2,'EPA US Data'!$J:$J,$B$1,'EPA US Data'!$C:$C,M$2,'EPA US Data'!$G:$G,"&gt;="&amp;$A12,'EPA US Data'!$G:$G,"&lt;"&amp;$B12)*unit_conv*'State Downscaling Multipliers'!$B$13</f>
        <v>0</v>
      </c>
      <c r="N12" s="2">
        <f t="shared" ref="N12:Q12" si="67">M12+($R12-$M12)/5</f>
        <v>0</v>
      </c>
      <c r="O12" s="2">
        <f t="shared" si="67"/>
        <v>0</v>
      </c>
      <c r="P12" s="2">
        <f t="shared" si="67"/>
        <v>0</v>
      </c>
      <c r="Q12" s="2">
        <f t="shared" si="67"/>
        <v>0</v>
      </c>
      <c r="R12" s="105">
        <f>VLOOKUP($B$1,'Multipliers and Adjustments'!$A$70:$I$86,TRUNC(COLUMN(R$2)/5)+2,FALSE)*SUMIFS('EPA US Data'!$I:$I,'EPA US Data'!$D:$D,'Country Selector'!$A$2,'EPA US Data'!$J:$J,$B$1,'EPA US Data'!$C:$C,R$2,'EPA US Data'!$G:$G,"&gt;="&amp;$A12,'EPA US Data'!$G:$G,"&lt;"&amp;$B12)*unit_conv*'State Downscaling Multipliers'!$B$13</f>
        <v>0</v>
      </c>
      <c r="S12" s="2">
        <f t="shared" ref="S12:V12" si="68">R12+($W12-$R12)/5</f>
        <v>0</v>
      </c>
      <c r="T12" s="2">
        <f t="shared" si="68"/>
        <v>0</v>
      </c>
      <c r="U12" s="2">
        <f t="shared" si="68"/>
        <v>0</v>
      </c>
      <c r="V12" s="2">
        <f t="shared" si="68"/>
        <v>0</v>
      </c>
      <c r="W12" s="105">
        <f>VLOOKUP($B$1,'Multipliers and Adjustments'!$A$70:$I$86,TRUNC(COLUMN(W$2)/5)+2,FALSE)*SUMIFS('EPA US Data'!$I:$I,'EPA US Data'!$D:$D,'Country Selector'!$A$2,'EPA US Data'!$J:$J,$B$1,'EPA US Data'!$C:$C,W$2,'EPA US Data'!$G:$G,"&gt;="&amp;$A12,'EPA US Data'!$G:$G,"&lt;"&amp;$B12)*unit_conv*'State Downscaling Multipliers'!$B$13</f>
        <v>0</v>
      </c>
      <c r="X12" s="2">
        <f t="shared" ref="X12:AA12" si="69">W12+($AB12-$W12)/5</f>
        <v>0</v>
      </c>
      <c r="Y12" s="2">
        <f t="shared" si="69"/>
        <v>0</v>
      </c>
      <c r="Z12" s="2">
        <f t="shared" si="69"/>
        <v>0</v>
      </c>
      <c r="AA12" s="2">
        <f t="shared" si="69"/>
        <v>0</v>
      </c>
      <c r="AB12" s="105">
        <f>VLOOKUP($B$1,'Multipliers and Adjustments'!$A$70:$I$86,TRUNC(COLUMN(AB$2)/5)+2,FALSE)*SUMIFS('EPA US Data'!$I:$I,'EPA US Data'!$D:$D,'Country Selector'!$A$2,'EPA US Data'!$J:$J,$B$1,'EPA US Data'!$C:$C,AB$2,'EPA US Data'!$G:$G,"&gt;="&amp;$A12,'EPA US Data'!$G:$G,"&lt;"&amp;$B12)*unit_conv*'State Downscaling Multipliers'!$B$13</f>
        <v>0</v>
      </c>
      <c r="AC12" s="2">
        <f t="shared" ref="AC12:AF12" si="70">AB12+($AG12-$AB12)/5</f>
        <v>0</v>
      </c>
      <c r="AD12" s="2">
        <f t="shared" si="70"/>
        <v>0</v>
      </c>
      <c r="AE12" s="2">
        <f t="shared" si="70"/>
        <v>0</v>
      </c>
      <c r="AF12" s="2">
        <f t="shared" si="70"/>
        <v>0</v>
      </c>
      <c r="AG12" s="105">
        <f>VLOOKUP($B$1,'Multipliers and Adjustments'!$A$70:$I$86,TRUNC(COLUMN(AG$2)/5)+2,FALSE)*SUMIFS('EPA US Data'!$I:$I,'EPA US Data'!$D:$D,'Country Selector'!$A$2,'EPA US Data'!$J:$J,$B$1,'EPA US Data'!$C:$C,AG$2,'EPA US Data'!$G:$G,"&gt;="&amp;$A12,'EPA US Data'!$G:$G,"&lt;"&amp;$B12)*unit_conv*'State Downscaling Multipliers'!$B$13</f>
        <v>0</v>
      </c>
      <c r="AH12" s="2">
        <f t="shared" ref="AH12:AK12" si="71">AG12+($AL12-$AG12)/5</f>
        <v>0</v>
      </c>
      <c r="AI12" s="2">
        <f t="shared" si="71"/>
        <v>0</v>
      </c>
      <c r="AJ12" s="2">
        <f t="shared" si="71"/>
        <v>0</v>
      </c>
      <c r="AK12" s="2">
        <f t="shared" si="71"/>
        <v>0</v>
      </c>
      <c r="AL12" s="105">
        <f>VLOOKUP($B$1,'Multipliers and Adjustments'!$A$70:$I$86,TRUNC(COLUMN(AL$2)/5)+2,FALSE)*SUMIFS('EPA US Data'!$I:$I,'EPA US Data'!$D:$D,'Country Selector'!$A$2,'EPA US Data'!$J:$J,$B$1,'EPA US Data'!$C:$C,AL$2,'EPA US Data'!$G:$G,"&gt;="&amp;$A12,'EPA US Data'!$G:$G,"&lt;"&amp;$B12)*unit_conv*'State Downscaling Multipliers'!$B$13</f>
        <v>0</v>
      </c>
    </row>
    <row r="13" spans="1:38" x14ac:dyDescent="0.25">
      <c r="A13" s="49">
        <f t="shared" si="8"/>
        <v>-650</v>
      </c>
      <c r="B13" s="49">
        <f t="shared" si="0"/>
        <v>-600</v>
      </c>
      <c r="C13" s="105">
        <f>VLOOKUP($B$1,'Multipliers and Adjustments'!$A$70:$I$86,TRUNC(COLUMN(C$2)/5)+2,FALSE)*SUMIFS('EPA US Data'!$I:$I,'EPA US Data'!$D:$D,'Country Selector'!$A$2,'EPA US Data'!$J:$J,$B$1,'EPA US Data'!$C:$C,C$2,'EPA US Data'!$G:$G,"&gt;="&amp;$A13,'EPA US Data'!$G:$G,"&lt;"&amp;$B13)*unit_conv*'State Downscaling Multipliers'!$B$13</f>
        <v>0</v>
      </c>
      <c r="D13" s="2">
        <f t="shared" ref="D13:G13" si="72">C13+($H13-$C13)/5</f>
        <v>0</v>
      </c>
      <c r="E13" s="2">
        <f t="shared" si="72"/>
        <v>0</v>
      </c>
      <c r="F13" s="2">
        <f t="shared" si="72"/>
        <v>0</v>
      </c>
      <c r="G13" s="2">
        <f t="shared" si="72"/>
        <v>0</v>
      </c>
      <c r="H13" s="105">
        <f>VLOOKUP($B$1,'Multipliers and Adjustments'!$A$70:$I$86,TRUNC(COLUMN(H$2)/5)+2,FALSE)*SUMIFS('EPA US Data'!$I:$I,'EPA US Data'!$D:$D,'Country Selector'!$A$2,'EPA US Data'!$J:$J,$B$1,'EPA US Data'!$C:$C,H$2,'EPA US Data'!$G:$G,"&gt;="&amp;$A13,'EPA US Data'!$G:$G,"&lt;"&amp;$B13)*unit_conv*'State Downscaling Multipliers'!$B$13</f>
        <v>0</v>
      </c>
      <c r="I13" s="2">
        <f t="shared" ref="I13:L13" si="73">H13+($M13-$H13)/5</f>
        <v>0</v>
      </c>
      <c r="J13" s="2">
        <f t="shared" si="73"/>
        <v>0</v>
      </c>
      <c r="K13" s="2">
        <f t="shared" si="73"/>
        <v>0</v>
      </c>
      <c r="L13" s="2">
        <f t="shared" si="73"/>
        <v>0</v>
      </c>
      <c r="M13" s="105">
        <f>VLOOKUP($B$1,'Multipliers and Adjustments'!$A$70:$I$86,TRUNC(COLUMN(M$2)/5)+2,FALSE)*SUMIFS('EPA US Data'!$I:$I,'EPA US Data'!$D:$D,'Country Selector'!$A$2,'EPA US Data'!$J:$J,$B$1,'EPA US Data'!$C:$C,M$2,'EPA US Data'!$G:$G,"&gt;="&amp;$A13,'EPA US Data'!$G:$G,"&lt;"&amp;$B13)*unit_conv*'State Downscaling Multipliers'!$B$13</f>
        <v>0</v>
      </c>
      <c r="N13" s="2">
        <f t="shared" ref="N13:Q13" si="74">M13+($R13-$M13)/5</f>
        <v>0</v>
      </c>
      <c r="O13" s="2">
        <f t="shared" si="74"/>
        <v>0</v>
      </c>
      <c r="P13" s="2">
        <f t="shared" si="74"/>
        <v>0</v>
      </c>
      <c r="Q13" s="2">
        <f t="shared" si="74"/>
        <v>0</v>
      </c>
      <c r="R13" s="105">
        <f>VLOOKUP($B$1,'Multipliers and Adjustments'!$A$70:$I$86,TRUNC(COLUMN(R$2)/5)+2,FALSE)*SUMIFS('EPA US Data'!$I:$I,'EPA US Data'!$D:$D,'Country Selector'!$A$2,'EPA US Data'!$J:$J,$B$1,'EPA US Data'!$C:$C,R$2,'EPA US Data'!$G:$G,"&gt;="&amp;$A13,'EPA US Data'!$G:$G,"&lt;"&amp;$B13)*unit_conv*'State Downscaling Multipliers'!$B$13</f>
        <v>0</v>
      </c>
      <c r="S13" s="2">
        <f t="shared" ref="S13:V13" si="75">R13+($W13-$R13)/5</f>
        <v>0</v>
      </c>
      <c r="T13" s="2">
        <f t="shared" si="75"/>
        <v>0</v>
      </c>
      <c r="U13" s="2">
        <f t="shared" si="75"/>
        <v>0</v>
      </c>
      <c r="V13" s="2">
        <f t="shared" si="75"/>
        <v>0</v>
      </c>
      <c r="W13" s="105">
        <f>VLOOKUP($B$1,'Multipliers and Adjustments'!$A$70:$I$86,TRUNC(COLUMN(W$2)/5)+2,FALSE)*SUMIFS('EPA US Data'!$I:$I,'EPA US Data'!$D:$D,'Country Selector'!$A$2,'EPA US Data'!$J:$J,$B$1,'EPA US Data'!$C:$C,W$2,'EPA US Data'!$G:$G,"&gt;="&amp;$A13,'EPA US Data'!$G:$G,"&lt;"&amp;$B13)*unit_conv*'State Downscaling Multipliers'!$B$13</f>
        <v>0</v>
      </c>
      <c r="X13" s="2">
        <f t="shared" ref="X13:AA13" si="76">W13+($AB13-$W13)/5</f>
        <v>0</v>
      </c>
      <c r="Y13" s="2">
        <f t="shared" si="76"/>
        <v>0</v>
      </c>
      <c r="Z13" s="2">
        <f t="shared" si="76"/>
        <v>0</v>
      </c>
      <c r="AA13" s="2">
        <f t="shared" si="76"/>
        <v>0</v>
      </c>
      <c r="AB13" s="105">
        <f>VLOOKUP($B$1,'Multipliers and Adjustments'!$A$70:$I$86,TRUNC(COLUMN(AB$2)/5)+2,FALSE)*SUMIFS('EPA US Data'!$I:$I,'EPA US Data'!$D:$D,'Country Selector'!$A$2,'EPA US Data'!$J:$J,$B$1,'EPA US Data'!$C:$C,AB$2,'EPA US Data'!$G:$G,"&gt;="&amp;$A13,'EPA US Data'!$G:$G,"&lt;"&amp;$B13)*unit_conv*'State Downscaling Multipliers'!$B$13</f>
        <v>0</v>
      </c>
      <c r="AC13" s="2">
        <f t="shared" ref="AC13:AF13" si="77">AB13+($AG13-$AB13)/5</f>
        <v>0</v>
      </c>
      <c r="AD13" s="2">
        <f t="shared" si="77"/>
        <v>0</v>
      </c>
      <c r="AE13" s="2">
        <f t="shared" si="77"/>
        <v>0</v>
      </c>
      <c r="AF13" s="2">
        <f t="shared" si="77"/>
        <v>0</v>
      </c>
      <c r="AG13" s="105">
        <f>VLOOKUP($B$1,'Multipliers and Adjustments'!$A$70:$I$86,TRUNC(COLUMN(AG$2)/5)+2,FALSE)*SUMIFS('EPA US Data'!$I:$I,'EPA US Data'!$D:$D,'Country Selector'!$A$2,'EPA US Data'!$J:$J,$B$1,'EPA US Data'!$C:$C,AG$2,'EPA US Data'!$G:$G,"&gt;="&amp;$A13,'EPA US Data'!$G:$G,"&lt;"&amp;$B13)*unit_conv*'State Downscaling Multipliers'!$B$13</f>
        <v>0</v>
      </c>
      <c r="AH13" s="2">
        <f t="shared" ref="AH13:AK13" si="78">AG13+($AL13-$AG13)/5</f>
        <v>0</v>
      </c>
      <c r="AI13" s="2">
        <f t="shared" si="78"/>
        <v>0</v>
      </c>
      <c r="AJ13" s="2">
        <f t="shared" si="78"/>
        <v>0</v>
      </c>
      <c r="AK13" s="2">
        <f t="shared" si="78"/>
        <v>0</v>
      </c>
      <c r="AL13" s="105">
        <f>VLOOKUP($B$1,'Multipliers and Adjustments'!$A$70:$I$86,TRUNC(COLUMN(AL$2)/5)+2,FALSE)*SUMIFS('EPA US Data'!$I:$I,'EPA US Data'!$D:$D,'Country Selector'!$A$2,'EPA US Data'!$J:$J,$B$1,'EPA US Data'!$C:$C,AL$2,'EPA US Data'!$G:$G,"&gt;="&amp;$A13,'EPA US Data'!$G:$G,"&lt;"&amp;$B13)*unit_conv*'State Downscaling Multipliers'!$B$13</f>
        <v>0</v>
      </c>
    </row>
    <row r="14" spans="1:38" x14ac:dyDescent="0.25">
      <c r="A14" s="49">
        <f t="shared" si="8"/>
        <v>-600</v>
      </c>
      <c r="B14" s="49">
        <f t="shared" si="0"/>
        <v>-550</v>
      </c>
      <c r="C14" s="105">
        <f>VLOOKUP($B$1,'Multipliers and Adjustments'!$A$70:$I$86,TRUNC(COLUMN(C$2)/5)+2,FALSE)*SUMIFS('EPA US Data'!$I:$I,'EPA US Data'!$D:$D,'Country Selector'!$A$2,'EPA US Data'!$J:$J,$B$1,'EPA US Data'!$C:$C,C$2,'EPA US Data'!$G:$G,"&gt;="&amp;$A14,'EPA US Data'!$G:$G,"&lt;"&amp;$B14)*unit_conv*'State Downscaling Multipliers'!$B$13</f>
        <v>0</v>
      </c>
      <c r="D14" s="2">
        <f t="shared" ref="D14:G14" si="79">C14+($H14-$C14)/5</f>
        <v>0</v>
      </c>
      <c r="E14" s="2">
        <f t="shared" si="79"/>
        <v>0</v>
      </c>
      <c r="F14" s="2">
        <f t="shared" si="79"/>
        <v>0</v>
      </c>
      <c r="G14" s="2">
        <f t="shared" si="79"/>
        <v>0</v>
      </c>
      <c r="H14" s="105">
        <f>VLOOKUP($B$1,'Multipliers and Adjustments'!$A$70:$I$86,TRUNC(COLUMN(H$2)/5)+2,FALSE)*SUMIFS('EPA US Data'!$I:$I,'EPA US Data'!$D:$D,'Country Selector'!$A$2,'EPA US Data'!$J:$J,$B$1,'EPA US Data'!$C:$C,H$2,'EPA US Data'!$G:$G,"&gt;="&amp;$A14,'EPA US Data'!$G:$G,"&lt;"&amp;$B14)*unit_conv*'State Downscaling Multipliers'!$B$13</f>
        <v>0</v>
      </c>
      <c r="I14" s="2">
        <f t="shared" ref="I14:L14" si="80">H14+($M14-$H14)/5</f>
        <v>0</v>
      </c>
      <c r="J14" s="2">
        <f t="shared" si="80"/>
        <v>0</v>
      </c>
      <c r="K14" s="2">
        <f t="shared" si="80"/>
        <v>0</v>
      </c>
      <c r="L14" s="2">
        <f t="shared" si="80"/>
        <v>0</v>
      </c>
      <c r="M14" s="105">
        <f>VLOOKUP($B$1,'Multipliers and Adjustments'!$A$70:$I$86,TRUNC(COLUMN(M$2)/5)+2,FALSE)*SUMIFS('EPA US Data'!$I:$I,'EPA US Data'!$D:$D,'Country Selector'!$A$2,'EPA US Data'!$J:$J,$B$1,'EPA US Data'!$C:$C,M$2,'EPA US Data'!$G:$G,"&gt;="&amp;$A14,'EPA US Data'!$G:$G,"&lt;"&amp;$B14)*unit_conv*'State Downscaling Multipliers'!$B$13</f>
        <v>0</v>
      </c>
      <c r="N14" s="2">
        <f t="shared" ref="N14:Q14" si="81">M14+($R14-$M14)/5</f>
        <v>0</v>
      </c>
      <c r="O14" s="2">
        <f t="shared" si="81"/>
        <v>0</v>
      </c>
      <c r="P14" s="2">
        <f t="shared" si="81"/>
        <v>0</v>
      </c>
      <c r="Q14" s="2">
        <f t="shared" si="81"/>
        <v>0</v>
      </c>
      <c r="R14" s="105">
        <f>VLOOKUP($B$1,'Multipliers and Adjustments'!$A$70:$I$86,TRUNC(COLUMN(R$2)/5)+2,FALSE)*SUMIFS('EPA US Data'!$I:$I,'EPA US Data'!$D:$D,'Country Selector'!$A$2,'EPA US Data'!$J:$J,$B$1,'EPA US Data'!$C:$C,R$2,'EPA US Data'!$G:$G,"&gt;="&amp;$A14,'EPA US Data'!$G:$G,"&lt;"&amp;$B14)*unit_conv*'State Downscaling Multipliers'!$B$13</f>
        <v>0</v>
      </c>
      <c r="S14" s="2">
        <f t="shared" ref="S14:V14" si="82">R14+($W14-$R14)/5</f>
        <v>0</v>
      </c>
      <c r="T14" s="2">
        <f t="shared" si="82"/>
        <v>0</v>
      </c>
      <c r="U14" s="2">
        <f t="shared" si="82"/>
        <v>0</v>
      </c>
      <c r="V14" s="2">
        <f t="shared" si="82"/>
        <v>0</v>
      </c>
      <c r="W14" s="105">
        <f>VLOOKUP($B$1,'Multipliers and Adjustments'!$A$70:$I$86,TRUNC(COLUMN(W$2)/5)+2,FALSE)*SUMIFS('EPA US Data'!$I:$I,'EPA US Data'!$D:$D,'Country Selector'!$A$2,'EPA US Data'!$J:$J,$B$1,'EPA US Data'!$C:$C,W$2,'EPA US Data'!$G:$G,"&gt;="&amp;$A14,'EPA US Data'!$G:$G,"&lt;"&amp;$B14)*unit_conv*'State Downscaling Multipliers'!$B$13</f>
        <v>0</v>
      </c>
      <c r="X14" s="2">
        <f t="shared" ref="X14:AA14" si="83">W14+($AB14-$W14)/5</f>
        <v>0</v>
      </c>
      <c r="Y14" s="2">
        <f t="shared" si="83"/>
        <v>0</v>
      </c>
      <c r="Z14" s="2">
        <f t="shared" si="83"/>
        <v>0</v>
      </c>
      <c r="AA14" s="2">
        <f t="shared" si="83"/>
        <v>0</v>
      </c>
      <c r="AB14" s="105">
        <f>VLOOKUP($B$1,'Multipliers and Adjustments'!$A$70:$I$86,TRUNC(COLUMN(AB$2)/5)+2,FALSE)*SUMIFS('EPA US Data'!$I:$I,'EPA US Data'!$D:$D,'Country Selector'!$A$2,'EPA US Data'!$J:$J,$B$1,'EPA US Data'!$C:$C,AB$2,'EPA US Data'!$G:$G,"&gt;="&amp;$A14,'EPA US Data'!$G:$G,"&lt;"&amp;$B14)*unit_conv*'State Downscaling Multipliers'!$B$13</f>
        <v>0</v>
      </c>
      <c r="AC14" s="2">
        <f t="shared" ref="AC14:AF14" si="84">AB14+($AG14-$AB14)/5</f>
        <v>0</v>
      </c>
      <c r="AD14" s="2">
        <f t="shared" si="84"/>
        <v>0</v>
      </c>
      <c r="AE14" s="2">
        <f t="shared" si="84"/>
        <v>0</v>
      </c>
      <c r="AF14" s="2">
        <f t="shared" si="84"/>
        <v>0</v>
      </c>
      <c r="AG14" s="105">
        <f>VLOOKUP($B$1,'Multipliers and Adjustments'!$A$70:$I$86,TRUNC(COLUMN(AG$2)/5)+2,FALSE)*SUMIFS('EPA US Data'!$I:$I,'EPA US Data'!$D:$D,'Country Selector'!$A$2,'EPA US Data'!$J:$J,$B$1,'EPA US Data'!$C:$C,AG$2,'EPA US Data'!$G:$G,"&gt;="&amp;$A14,'EPA US Data'!$G:$G,"&lt;"&amp;$B14)*unit_conv*'State Downscaling Multipliers'!$B$13</f>
        <v>0</v>
      </c>
      <c r="AH14" s="2">
        <f t="shared" ref="AH14:AK14" si="85">AG14+($AL14-$AG14)/5</f>
        <v>0</v>
      </c>
      <c r="AI14" s="2">
        <f t="shared" si="85"/>
        <v>0</v>
      </c>
      <c r="AJ14" s="2">
        <f t="shared" si="85"/>
        <v>0</v>
      </c>
      <c r="AK14" s="2">
        <f t="shared" si="85"/>
        <v>0</v>
      </c>
      <c r="AL14" s="105">
        <f>VLOOKUP($B$1,'Multipliers and Adjustments'!$A$70:$I$86,TRUNC(COLUMN(AL$2)/5)+2,FALSE)*SUMIFS('EPA US Data'!$I:$I,'EPA US Data'!$D:$D,'Country Selector'!$A$2,'EPA US Data'!$J:$J,$B$1,'EPA US Data'!$C:$C,AL$2,'EPA US Data'!$G:$G,"&gt;="&amp;$A14,'EPA US Data'!$G:$G,"&lt;"&amp;$B14)*unit_conv*'State Downscaling Multipliers'!$B$13</f>
        <v>0</v>
      </c>
    </row>
    <row r="15" spans="1:38" x14ac:dyDescent="0.25">
      <c r="A15" s="49">
        <f t="shared" si="8"/>
        <v>-550</v>
      </c>
      <c r="B15" s="49">
        <f t="shared" si="0"/>
        <v>-500</v>
      </c>
      <c r="C15" s="105">
        <f>VLOOKUP($B$1,'Multipliers and Adjustments'!$A$70:$I$86,TRUNC(COLUMN(C$2)/5)+2,FALSE)*SUMIFS('EPA US Data'!$I:$I,'EPA US Data'!$D:$D,'Country Selector'!$A$2,'EPA US Data'!$J:$J,$B$1,'EPA US Data'!$C:$C,C$2,'EPA US Data'!$G:$G,"&gt;="&amp;$A15,'EPA US Data'!$G:$G,"&lt;"&amp;$B15)*unit_conv*'State Downscaling Multipliers'!$B$13</f>
        <v>0</v>
      </c>
      <c r="D15" s="2">
        <f t="shared" ref="D15:G15" si="86">C15+($H15-$C15)/5</f>
        <v>0</v>
      </c>
      <c r="E15" s="2">
        <f t="shared" si="86"/>
        <v>0</v>
      </c>
      <c r="F15" s="2">
        <f t="shared" si="86"/>
        <v>0</v>
      </c>
      <c r="G15" s="2">
        <f t="shared" si="86"/>
        <v>0</v>
      </c>
      <c r="H15" s="105">
        <f>VLOOKUP($B$1,'Multipliers and Adjustments'!$A$70:$I$86,TRUNC(COLUMN(H$2)/5)+2,FALSE)*SUMIFS('EPA US Data'!$I:$I,'EPA US Data'!$D:$D,'Country Selector'!$A$2,'EPA US Data'!$J:$J,$B$1,'EPA US Data'!$C:$C,H$2,'EPA US Data'!$G:$G,"&gt;="&amp;$A15,'EPA US Data'!$G:$G,"&lt;"&amp;$B15)*unit_conv*'State Downscaling Multipliers'!$B$13</f>
        <v>0</v>
      </c>
      <c r="I15" s="2">
        <f t="shared" ref="I15:L15" si="87">H15+($M15-$H15)/5</f>
        <v>0</v>
      </c>
      <c r="J15" s="2">
        <f t="shared" si="87"/>
        <v>0</v>
      </c>
      <c r="K15" s="2">
        <f t="shared" si="87"/>
        <v>0</v>
      </c>
      <c r="L15" s="2">
        <f t="shared" si="87"/>
        <v>0</v>
      </c>
      <c r="M15" s="105">
        <f>VLOOKUP($B$1,'Multipliers and Adjustments'!$A$70:$I$86,TRUNC(COLUMN(M$2)/5)+2,FALSE)*SUMIFS('EPA US Data'!$I:$I,'EPA US Data'!$D:$D,'Country Selector'!$A$2,'EPA US Data'!$J:$J,$B$1,'EPA US Data'!$C:$C,M$2,'EPA US Data'!$G:$G,"&gt;="&amp;$A15,'EPA US Data'!$G:$G,"&lt;"&amp;$B15)*unit_conv*'State Downscaling Multipliers'!$B$13</f>
        <v>0</v>
      </c>
      <c r="N15" s="2">
        <f t="shared" ref="N15:Q15" si="88">M15+($R15-$M15)/5</f>
        <v>0</v>
      </c>
      <c r="O15" s="2">
        <f t="shared" si="88"/>
        <v>0</v>
      </c>
      <c r="P15" s="2">
        <f t="shared" si="88"/>
        <v>0</v>
      </c>
      <c r="Q15" s="2">
        <f t="shared" si="88"/>
        <v>0</v>
      </c>
      <c r="R15" s="105">
        <f>VLOOKUP($B$1,'Multipliers and Adjustments'!$A$70:$I$86,TRUNC(COLUMN(R$2)/5)+2,FALSE)*SUMIFS('EPA US Data'!$I:$I,'EPA US Data'!$D:$D,'Country Selector'!$A$2,'EPA US Data'!$J:$J,$B$1,'EPA US Data'!$C:$C,R$2,'EPA US Data'!$G:$G,"&gt;="&amp;$A15,'EPA US Data'!$G:$G,"&lt;"&amp;$B15)*unit_conv*'State Downscaling Multipliers'!$B$13</f>
        <v>0</v>
      </c>
      <c r="S15" s="2">
        <f t="shared" ref="S15:V15" si="89">R15+($W15-$R15)/5</f>
        <v>0</v>
      </c>
      <c r="T15" s="2">
        <f t="shared" si="89"/>
        <v>0</v>
      </c>
      <c r="U15" s="2">
        <f t="shared" si="89"/>
        <v>0</v>
      </c>
      <c r="V15" s="2">
        <f t="shared" si="89"/>
        <v>0</v>
      </c>
      <c r="W15" s="105">
        <f>VLOOKUP($B$1,'Multipliers and Adjustments'!$A$70:$I$86,TRUNC(COLUMN(W$2)/5)+2,FALSE)*SUMIFS('EPA US Data'!$I:$I,'EPA US Data'!$D:$D,'Country Selector'!$A$2,'EPA US Data'!$J:$J,$B$1,'EPA US Data'!$C:$C,W$2,'EPA US Data'!$G:$G,"&gt;="&amp;$A15,'EPA US Data'!$G:$G,"&lt;"&amp;$B15)*unit_conv*'State Downscaling Multipliers'!$B$13</f>
        <v>0</v>
      </c>
      <c r="X15" s="2">
        <f t="shared" ref="X15:AA15" si="90">W15+($AB15-$W15)/5</f>
        <v>0</v>
      </c>
      <c r="Y15" s="2">
        <f t="shared" si="90"/>
        <v>0</v>
      </c>
      <c r="Z15" s="2">
        <f t="shared" si="90"/>
        <v>0</v>
      </c>
      <c r="AA15" s="2">
        <f t="shared" si="90"/>
        <v>0</v>
      </c>
      <c r="AB15" s="105">
        <f>VLOOKUP($B$1,'Multipliers and Adjustments'!$A$70:$I$86,TRUNC(COLUMN(AB$2)/5)+2,FALSE)*SUMIFS('EPA US Data'!$I:$I,'EPA US Data'!$D:$D,'Country Selector'!$A$2,'EPA US Data'!$J:$J,$B$1,'EPA US Data'!$C:$C,AB$2,'EPA US Data'!$G:$G,"&gt;="&amp;$A15,'EPA US Data'!$G:$G,"&lt;"&amp;$B15)*unit_conv*'State Downscaling Multipliers'!$B$13</f>
        <v>0</v>
      </c>
      <c r="AC15" s="2">
        <f t="shared" ref="AC15:AF15" si="91">AB15+($AG15-$AB15)/5</f>
        <v>0</v>
      </c>
      <c r="AD15" s="2">
        <f t="shared" si="91"/>
        <v>0</v>
      </c>
      <c r="AE15" s="2">
        <f t="shared" si="91"/>
        <v>0</v>
      </c>
      <c r="AF15" s="2">
        <f t="shared" si="91"/>
        <v>0</v>
      </c>
      <c r="AG15" s="105">
        <f>VLOOKUP($B$1,'Multipliers and Adjustments'!$A$70:$I$86,TRUNC(COLUMN(AG$2)/5)+2,FALSE)*SUMIFS('EPA US Data'!$I:$I,'EPA US Data'!$D:$D,'Country Selector'!$A$2,'EPA US Data'!$J:$J,$B$1,'EPA US Data'!$C:$C,AG$2,'EPA US Data'!$G:$G,"&gt;="&amp;$A15,'EPA US Data'!$G:$G,"&lt;"&amp;$B15)*unit_conv*'State Downscaling Multipliers'!$B$13</f>
        <v>0</v>
      </c>
      <c r="AH15" s="2">
        <f t="shared" ref="AH15:AK15" si="92">AG15+($AL15-$AG15)/5</f>
        <v>0</v>
      </c>
      <c r="AI15" s="2">
        <f t="shared" si="92"/>
        <v>0</v>
      </c>
      <c r="AJ15" s="2">
        <f t="shared" si="92"/>
        <v>0</v>
      </c>
      <c r="AK15" s="2">
        <f t="shared" si="92"/>
        <v>0</v>
      </c>
      <c r="AL15" s="105">
        <f>VLOOKUP($B$1,'Multipliers and Adjustments'!$A$70:$I$86,TRUNC(COLUMN(AL$2)/5)+2,FALSE)*SUMIFS('EPA US Data'!$I:$I,'EPA US Data'!$D:$D,'Country Selector'!$A$2,'EPA US Data'!$J:$J,$B$1,'EPA US Data'!$C:$C,AL$2,'EPA US Data'!$G:$G,"&gt;="&amp;$A15,'EPA US Data'!$G:$G,"&lt;"&amp;$B15)*unit_conv*'State Downscaling Multipliers'!$B$13</f>
        <v>0</v>
      </c>
    </row>
    <row r="16" spans="1:38" x14ac:dyDescent="0.25">
      <c r="A16" s="49">
        <f t="shared" si="8"/>
        <v>-500</v>
      </c>
      <c r="B16" s="49">
        <f t="shared" si="0"/>
        <v>-450</v>
      </c>
      <c r="C16" s="105">
        <f>VLOOKUP($B$1,'Multipliers and Adjustments'!$A$70:$I$86,TRUNC(COLUMN(C$2)/5)+2,FALSE)*SUMIFS('EPA US Data'!$I:$I,'EPA US Data'!$D:$D,'Country Selector'!$A$2,'EPA US Data'!$J:$J,$B$1,'EPA US Data'!$C:$C,C$2,'EPA US Data'!$G:$G,"&gt;="&amp;$A16,'EPA US Data'!$G:$G,"&lt;"&amp;$B16)*unit_conv*'State Downscaling Multipliers'!$B$13</f>
        <v>0</v>
      </c>
      <c r="D16" s="2">
        <f t="shared" ref="D16:G16" si="93">C16+($H16-$C16)/5</f>
        <v>0</v>
      </c>
      <c r="E16" s="2">
        <f t="shared" si="93"/>
        <v>0</v>
      </c>
      <c r="F16" s="2">
        <f t="shared" si="93"/>
        <v>0</v>
      </c>
      <c r="G16" s="2">
        <f t="shared" si="93"/>
        <v>0</v>
      </c>
      <c r="H16" s="105">
        <f>VLOOKUP($B$1,'Multipliers and Adjustments'!$A$70:$I$86,TRUNC(COLUMN(H$2)/5)+2,FALSE)*SUMIFS('EPA US Data'!$I:$I,'EPA US Data'!$D:$D,'Country Selector'!$A$2,'EPA US Data'!$J:$J,$B$1,'EPA US Data'!$C:$C,H$2,'EPA US Data'!$G:$G,"&gt;="&amp;$A16,'EPA US Data'!$G:$G,"&lt;"&amp;$B16)*unit_conv*'State Downscaling Multipliers'!$B$13</f>
        <v>0</v>
      </c>
      <c r="I16" s="2">
        <f t="shared" ref="I16:L16" si="94">H16+($M16-$H16)/5</f>
        <v>0</v>
      </c>
      <c r="J16" s="2">
        <f t="shared" si="94"/>
        <v>0</v>
      </c>
      <c r="K16" s="2">
        <f t="shared" si="94"/>
        <v>0</v>
      </c>
      <c r="L16" s="2">
        <f t="shared" si="94"/>
        <v>0</v>
      </c>
      <c r="M16" s="105">
        <f>VLOOKUP($B$1,'Multipliers and Adjustments'!$A$70:$I$86,TRUNC(COLUMN(M$2)/5)+2,FALSE)*SUMIFS('EPA US Data'!$I:$I,'EPA US Data'!$D:$D,'Country Selector'!$A$2,'EPA US Data'!$J:$J,$B$1,'EPA US Data'!$C:$C,M$2,'EPA US Data'!$G:$G,"&gt;="&amp;$A16,'EPA US Data'!$G:$G,"&lt;"&amp;$B16)*unit_conv*'State Downscaling Multipliers'!$B$13</f>
        <v>0</v>
      </c>
      <c r="N16" s="2">
        <f t="shared" ref="N16:Q16" si="95">M16+($R16-$M16)/5</f>
        <v>0</v>
      </c>
      <c r="O16" s="2">
        <f t="shared" si="95"/>
        <v>0</v>
      </c>
      <c r="P16" s="2">
        <f t="shared" si="95"/>
        <v>0</v>
      </c>
      <c r="Q16" s="2">
        <f t="shared" si="95"/>
        <v>0</v>
      </c>
      <c r="R16" s="105">
        <f>VLOOKUP($B$1,'Multipliers and Adjustments'!$A$70:$I$86,TRUNC(COLUMN(R$2)/5)+2,FALSE)*SUMIFS('EPA US Data'!$I:$I,'EPA US Data'!$D:$D,'Country Selector'!$A$2,'EPA US Data'!$J:$J,$B$1,'EPA US Data'!$C:$C,R$2,'EPA US Data'!$G:$G,"&gt;="&amp;$A16,'EPA US Data'!$G:$G,"&lt;"&amp;$B16)*unit_conv*'State Downscaling Multipliers'!$B$13</f>
        <v>0</v>
      </c>
      <c r="S16" s="2">
        <f t="shared" ref="S16:V16" si="96">R16+($W16-$R16)/5</f>
        <v>0</v>
      </c>
      <c r="T16" s="2">
        <f t="shared" si="96"/>
        <v>0</v>
      </c>
      <c r="U16" s="2">
        <f t="shared" si="96"/>
        <v>0</v>
      </c>
      <c r="V16" s="2">
        <f t="shared" si="96"/>
        <v>0</v>
      </c>
      <c r="W16" s="105">
        <f>VLOOKUP($B$1,'Multipliers and Adjustments'!$A$70:$I$86,TRUNC(COLUMN(W$2)/5)+2,FALSE)*SUMIFS('EPA US Data'!$I:$I,'EPA US Data'!$D:$D,'Country Selector'!$A$2,'EPA US Data'!$J:$J,$B$1,'EPA US Data'!$C:$C,W$2,'EPA US Data'!$G:$G,"&gt;="&amp;$A16,'EPA US Data'!$G:$G,"&lt;"&amp;$B16)*unit_conv*'State Downscaling Multipliers'!$B$13</f>
        <v>0</v>
      </c>
      <c r="X16" s="2">
        <f t="shared" ref="X16:AA16" si="97">W16+($AB16-$W16)/5</f>
        <v>0</v>
      </c>
      <c r="Y16" s="2">
        <f t="shared" si="97"/>
        <v>0</v>
      </c>
      <c r="Z16" s="2">
        <f t="shared" si="97"/>
        <v>0</v>
      </c>
      <c r="AA16" s="2">
        <f t="shared" si="97"/>
        <v>0</v>
      </c>
      <c r="AB16" s="105">
        <f>VLOOKUP($B$1,'Multipliers and Adjustments'!$A$70:$I$86,TRUNC(COLUMN(AB$2)/5)+2,FALSE)*SUMIFS('EPA US Data'!$I:$I,'EPA US Data'!$D:$D,'Country Selector'!$A$2,'EPA US Data'!$J:$J,$B$1,'EPA US Data'!$C:$C,AB$2,'EPA US Data'!$G:$G,"&gt;="&amp;$A16,'EPA US Data'!$G:$G,"&lt;"&amp;$B16)*unit_conv*'State Downscaling Multipliers'!$B$13</f>
        <v>0</v>
      </c>
      <c r="AC16" s="2">
        <f t="shared" ref="AC16:AF16" si="98">AB16+($AG16-$AB16)/5</f>
        <v>0</v>
      </c>
      <c r="AD16" s="2">
        <f t="shared" si="98"/>
        <v>0</v>
      </c>
      <c r="AE16" s="2">
        <f t="shared" si="98"/>
        <v>0</v>
      </c>
      <c r="AF16" s="2">
        <f t="shared" si="98"/>
        <v>0</v>
      </c>
      <c r="AG16" s="105">
        <f>VLOOKUP($B$1,'Multipliers and Adjustments'!$A$70:$I$86,TRUNC(COLUMN(AG$2)/5)+2,FALSE)*SUMIFS('EPA US Data'!$I:$I,'EPA US Data'!$D:$D,'Country Selector'!$A$2,'EPA US Data'!$J:$J,$B$1,'EPA US Data'!$C:$C,AG$2,'EPA US Data'!$G:$G,"&gt;="&amp;$A16,'EPA US Data'!$G:$G,"&lt;"&amp;$B16)*unit_conv*'State Downscaling Multipliers'!$B$13</f>
        <v>0</v>
      </c>
      <c r="AH16" s="2">
        <f t="shared" ref="AH16:AK16" si="99">AG16+($AL16-$AG16)/5</f>
        <v>0</v>
      </c>
      <c r="AI16" s="2">
        <f t="shared" si="99"/>
        <v>0</v>
      </c>
      <c r="AJ16" s="2">
        <f t="shared" si="99"/>
        <v>0</v>
      </c>
      <c r="AK16" s="2">
        <f t="shared" si="99"/>
        <v>0</v>
      </c>
      <c r="AL16" s="105">
        <f>VLOOKUP($B$1,'Multipliers and Adjustments'!$A$70:$I$86,TRUNC(COLUMN(AL$2)/5)+2,FALSE)*SUMIFS('EPA US Data'!$I:$I,'EPA US Data'!$D:$D,'Country Selector'!$A$2,'EPA US Data'!$J:$J,$B$1,'EPA US Data'!$C:$C,AL$2,'EPA US Data'!$G:$G,"&gt;="&amp;$A16,'EPA US Data'!$G:$G,"&lt;"&amp;$B16)*unit_conv*'State Downscaling Multipliers'!$B$13</f>
        <v>0</v>
      </c>
    </row>
    <row r="17" spans="1:38" x14ac:dyDescent="0.25">
      <c r="A17" s="49">
        <f t="shared" si="8"/>
        <v>-450</v>
      </c>
      <c r="B17" s="49">
        <f t="shared" si="0"/>
        <v>-400</v>
      </c>
      <c r="C17" s="105">
        <f>VLOOKUP($B$1,'Multipliers and Adjustments'!$A$70:$I$86,TRUNC(COLUMN(C$2)/5)+2,FALSE)*SUMIFS('EPA US Data'!$I:$I,'EPA US Data'!$D:$D,'Country Selector'!$A$2,'EPA US Data'!$J:$J,$B$1,'EPA US Data'!$C:$C,C$2,'EPA US Data'!$G:$G,"&gt;="&amp;$A17,'EPA US Data'!$G:$G,"&lt;"&amp;$B17)*unit_conv*'State Downscaling Multipliers'!$B$13</f>
        <v>0</v>
      </c>
      <c r="D17" s="2">
        <f t="shared" ref="D17:G17" si="100">C17+($H17-$C17)/5</f>
        <v>0</v>
      </c>
      <c r="E17" s="2">
        <f t="shared" si="100"/>
        <v>0</v>
      </c>
      <c r="F17" s="2">
        <f t="shared" si="100"/>
        <v>0</v>
      </c>
      <c r="G17" s="2">
        <f t="shared" si="100"/>
        <v>0</v>
      </c>
      <c r="H17" s="105">
        <f>VLOOKUP($B$1,'Multipliers and Adjustments'!$A$70:$I$86,TRUNC(COLUMN(H$2)/5)+2,FALSE)*SUMIFS('EPA US Data'!$I:$I,'EPA US Data'!$D:$D,'Country Selector'!$A$2,'EPA US Data'!$J:$J,$B$1,'EPA US Data'!$C:$C,H$2,'EPA US Data'!$G:$G,"&gt;="&amp;$A17,'EPA US Data'!$G:$G,"&lt;"&amp;$B17)*unit_conv*'State Downscaling Multipliers'!$B$13</f>
        <v>0</v>
      </c>
      <c r="I17" s="2">
        <f t="shared" ref="I17:L17" si="101">H17+($M17-$H17)/5</f>
        <v>0</v>
      </c>
      <c r="J17" s="2">
        <f t="shared" si="101"/>
        <v>0</v>
      </c>
      <c r="K17" s="2">
        <f t="shared" si="101"/>
        <v>0</v>
      </c>
      <c r="L17" s="2">
        <f t="shared" si="101"/>
        <v>0</v>
      </c>
      <c r="M17" s="105">
        <f>VLOOKUP($B$1,'Multipliers and Adjustments'!$A$70:$I$86,TRUNC(COLUMN(M$2)/5)+2,FALSE)*SUMIFS('EPA US Data'!$I:$I,'EPA US Data'!$D:$D,'Country Selector'!$A$2,'EPA US Data'!$J:$J,$B$1,'EPA US Data'!$C:$C,M$2,'EPA US Data'!$G:$G,"&gt;="&amp;$A17,'EPA US Data'!$G:$G,"&lt;"&amp;$B17)*unit_conv*'State Downscaling Multipliers'!$B$13</f>
        <v>0</v>
      </c>
      <c r="N17" s="2">
        <f t="shared" ref="N17:Q17" si="102">M17+($R17-$M17)/5</f>
        <v>0</v>
      </c>
      <c r="O17" s="2">
        <f t="shared" si="102"/>
        <v>0</v>
      </c>
      <c r="P17" s="2">
        <f t="shared" si="102"/>
        <v>0</v>
      </c>
      <c r="Q17" s="2">
        <f t="shared" si="102"/>
        <v>0</v>
      </c>
      <c r="R17" s="105">
        <f>VLOOKUP($B$1,'Multipliers and Adjustments'!$A$70:$I$86,TRUNC(COLUMN(R$2)/5)+2,FALSE)*SUMIFS('EPA US Data'!$I:$I,'EPA US Data'!$D:$D,'Country Selector'!$A$2,'EPA US Data'!$J:$J,$B$1,'EPA US Data'!$C:$C,R$2,'EPA US Data'!$G:$G,"&gt;="&amp;$A17,'EPA US Data'!$G:$G,"&lt;"&amp;$B17)*unit_conv*'State Downscaling Multipliers'!$B$13</f>
        <v>0</v>
      </c>
      <c r="S17" s="2">
        <f t="shared" ref="S17:V17" si="103">R17+($W17-$R17)/5</f>
        <v>0</v>
      </c>
      <c r="T17" s="2">
        <f t="shared" si="103"/>
        <v>0</v>
      </c>
      <c r="U17" s="2">
        <f t="shared" si="103"/>
        <v>0</v>
      </c>
      <c r="V17" s="2">
        <f t="shared" si="103"/>
        <v>0</v>
      </c>
      <c r="W17" s="105">
        <f>VLOOKUP($B$1,'Multipliers and Adjustments'!$A$70:$I$86,TRUNC(COLUMN(W$2)/5)+2,FALSE)*SUMIFS('EPA US Data'!$I:$I,'EPA US Data'!$D:$D,'Country Selector'!$A$2,'EPA US Data'!$J:$J,$B$1,'EPA US Data'!$C:$C,W$2,'EPA US Data'!$G:$G,"&gt;="&amp;$A17,'EPA US Data'!$G:$G,"&lt;"&amp;$B17)*unit_conv*'State Downscaling Multipliers'!$B$13</f>
        <v>0</v>
      </c>
      <c r="X17" s="2">
        <f t="shared" ref="X17:AA17" si="104">W17+($AB17-$W17)/5</f>
        <v>0</v>
      </c>
      <c r="Y17" s="2">
        <f t="shared" si="104"/>
        <v>0</v>
      </c>
      <c r="Z17" s="2">
        <f t="shared" si="104"/>
        <v>0</v>
      </c>
      <c r="AA17" s="2">
        <f t="shared" si="104"/>
        <v>0</v>
      </c>
      <c r="AB17" s="105">
        <f>VLOOKUP($B$1,'Multipliers and Adjustments'!$A$70:$I$86,TRUNC(COLUMN(AB$2)/5)+2,FALSE)*SUMIFS('EPA US Data'!$I:$I,'EPA US Data'!$D:$D,'Country Selector'!$A$2,'EPA US Data'!$J:$J,$B$1,'EPA US Data'!$C:$C,AB$2,'EPA US Data'!$G:$G,"&gt;="&amp;$A17,'EPA US Data'!$G:$G,"&lt;"&amp;$B17)*unit_conv*'State Downscaling Multipliers'!$B$13</f>
        <v>0</v>
      </c>
      <c r="AC17" s="2">
        <f t="shared" ref="AC17:AF17" si="105">AB17+($AG17-$AB17)/5</f>
        <v>0</v>
      </c>
      <c r="AD17" s="2">
        <f t="shared" si="105"/>
        <v>0</v>
      </c>
      <c r="AE17" s="2">
        <f t="shared" si="105"/>
        <v>0</v>
      </c>
      <c r="AF17" s="2">
        <f t="shared" si="105"/>
        <v>0</v>
      </c>
      <c r="AG17" s="105">
        <f>VLOOKUP($B$1,'Multipliers and Adjustments'!$A$70:$I$86,TRUNC(COLUMN(AG$2)/5)+2,FALSE)*SUMIFS('EPA US Data'!$I:$I,'EPA US Data'!$D:$D,'Country Selector'!$A$2,'EPA US Data'!$J:$J,$B$1,'EPA US Data'!$C:$C,AG$2,'EPA US Data'!$G:$G,"&gt;="&amp;$A17,'EPA US Data'!$G:$G,"&lt;"&amp;$B17)*unit_conv*'State Downscaling Multipliers'!$B$13</f>
        <v>0</v>
      </c>
      <c r="AH17" s="2">
        <f t="shared" ref="AH17:AK17" si="106">AG17+($AL17-$AG17)/5</f>
        <v>0</v>
      </c>
      <c r="AI17" s="2">
        <f t="shared" si="106"/>
        <v>0</v>
      </c>
      <c r="AJ17" s="2">
        <f t="shared" si="106"/>
        <v>0</v>
      </c>
      <c r="AK17" s="2">
        <f t="shared" si="106"/>
        <v>0</v>
      </c>
      <c r="AL17" s="105">
        <f>VLOOKUP($B$1,'Multipliers and Adjustments'!$A$70:$I$86,TRUNC(COLUMN(AL$2)/5)+2,FALSE)*SUMIFS('EPA US Data'!$I:$I,'EPA US Data'!$D:$D,'Country Selector'!$A$2,'EPA US Data'!$J:$J,$B$1,'EPA US Data'!$C:$C,AL$2,'EPA US Data'!$G:$G,"&gt;="&amp;$A17,'EPA US Data'!$G:$G,"&lt;"&amp;$B17)*unit_conv*'State Downscaling Multipliers'!$B$13</f>
        <v>0</v>
      </c>
    </row>
    <row r="18" spans="1:38" x14ac:dyDescent="0.25">
      <c r="A18" s="49">
        <f t="shared" si="8"/>
        <v>-400</v>
      </c>
      <c r="B18" s="49">
        <f t="shared" si="0"/>
        <v>-350</v>
      </c>
      <c r="C18" s="105">
        <f>VLOOKUP($B$1,'Multipliers and Adjustments'!$A$70:$I$86,TRUNC(COLUMN(C$2)/5)+2,FALSE)*SUMIFS('EPA US Data'!$I:$I,'EPA US Data'!$D:$D,'Country Selector'!$A$2,'EPA US Data'!$J:$J,$B$1,'EPA US Data'!$C:$C,C$2,'EPA US Data'!$G:$G,"&gt;="&amp;$A18,'EPA US Data'!$G:$G,"&lt;"&amp;$B18)*unit_conv*'State Downscaling Multipliers'!$B$13</f>
        <v>0</v>
      </c>
      <c r="D18" s="2">
        <f t="shared" ref="D18:G18" si="107">C18+($H18-$C18)/5</f>
        <v>0</v>
      </c>
      <c r="E18" s="2">
        <f t="shared" si="107"/>
        <v>0</v>
      </c>
      <c r="F18" s="2">
        <f t="shared" si="107"/>
        <v>0</v>
      </c>
      <c r="G18" s="2">
        <f t="shared" si="107"/>
        <v>0</v>
      </c>
      <c r="H18" s="105">
        <f>VLOOKUP($B$1,'Multipliers and Adjustments'!$A$70:$I$86,TRUNC(COLUMN(H$2)/5)+2,FALSE)*SUMIFS('EPA US Data'!$I:$I,'EPA US Data'!$D:$D,'Country Selector'!$A$2,'EPA US Data'!$J:$J,$B$1,'EPA US Data'!$C:$C,H$2,'EPA US Data'!$G:$G,"&gt;="&amp;$A18,'EPA US Data'!$G:$G,"&lt;"&amp;$B18)*unit_conv*'State Downscaling Multipliers'!$B$13</f>
        <v>0</v>
      </c>
      <c r="I18" s="2">
        <f t="shared" ref="I18:L18" si="108">H18+($M18-$H18)/5</f>
        <v>0</v>
      </c>
      <c r="J18" s="2">
        <f t="shared" si="108"/>
        <v>0</v>
      </c>
      <c r="K18" s="2">
        <f t="shared" si="108"/>
        <v>0</v>
      </c>
      <c r="L18" s="2">
        <f t="shared" si="108"/>
        <v>0</v>
      </c>
      <c r="M18" s="105">
        <f>VLOOKUP($B$1,'Multipliers and Adjustments'!$A$70:$I$86,TRUNC(COLUMN(M$2)/5)+2,FALSE)*SUMIFS('EPA US Data'!$I:$I,'EPA US Data'!$D:$D,'Country Selector'!$A$2,'EPA US Data'!$J:$J,$B$1,'EPA US Data'!$C:$C,M$2,'EPA US Data'!$G:$G,"&gt;="&amp;$A18,'EPA US Data'!$G:$G,"&lt;"&amp;$B18)*unit_conv*'State Downscaling Multipliers'!$B$13</f>
        <v>0</v>
      </c>
      <c r="N18" s="2">
        <f t="shared" ref="N18:Q18" si="109">M18+($R18-$M18)/5</f>
        <v>0</v>
      </c>
      <c r="O18" s="2">
        <f t="shared" si="109"/>
        <v>0</v>
      </c>
      <c r="P18" s="2">
        <f t="shared" si="109"/>
        <v>0</v>
      </c>
      <c r="Q18" s="2">
        <f t="shared" si="109"/>
        <v>0</v>
      </c>
      <c r="R18" s="105">
        <f>VLOOKUP($B$1,'Multipliers and Adjustments'!$A$70:$I$86,TRUNC(COLUMN(R$2)/5)+2,FALSE)*SUMIFS('EPA US Data'!$I:$I,'EPA US Data'!$D:$D,'Country Selector'!$A$2,'EPA US Data'!$J:$J,$B$1,'EPA US Data'!$C:$C,R$2,'EPA US Data'!$G:$G,"&gt;="&amp;$A18,'EPA US Data'!$G:$G,"&lt;"&amp;$B18)*unit_conv*'State Downscaling Multipliers'!$B$13</f>
        <v>0</v>
      </c>
      <c r="S18" s="2">
        <f t="shared" ref="S18:V18" si="110">R18+($W18-$R18)/5</f>
        <v>0</v>
      </c>
      <c r="T18" s="2">
        <f t="shared" si="110"/>
        <v>0</v>
      </c>
      <c r="U18" s="2">
        <f t="shared" si="110"/>
        <v>0</v>
      </c>
      <c r="V18" s="2">
        <f t="shared" si="110"/>
        <v>0</v>
      </c>
      <c r="W18" s="105">
        <f>VLOOKUP($B$1,'Multipliers and Adjustments'!$A$70:$I$86,TRUNC(COLUMN(W$2)/5)+2,FALSE)*SUMIFS('EPA US Data'!$I:$I,'EPA US Data'!$D:$D,'Country Selector'!$A$2,'EPA US Data'!$J:$J,$B$1,'EPA US Data'!$C:$C,W$2,'EPA US Data'!$G:$G,"&gt;="&amp;$A18,'EPA US Data'!$G:$G,"&lt;"&amp;$B18)*unit_conv*'State Downscaling Multipliers'!$B$13</f>
        <v>0</v>
      </c>
      <c r="X18" s="2">
        <f t="shared" ref="X18:AA18" si="111">W18+($AB18-$W18)/5</f>
        <v>0</v>
      </c>
      <c r="Y18" s="2">
        <f t="shared" si="111"/>
        <v>0</v>
      </c>
      <c r="Z18" s="2">
        <f t="shared" si="111"/>
        <v>0</v>
      </c>
      <c r="AA18" s="2">
        <f t="shared" si="111"/>
        <v>0</v>
      </c>
      <c r="AB18" s="105">
        <f>VLOOKUP($B$1,'Multipliers and Adjustments'!$A$70:$I$86,TRUNC(COLUMN(AB$2)/5)+2,FALSE)*SUMIFS('EPA US Data'!$I:$I,'EPA US Data'!$D:$D,'Country Selector'!$A$2,'EPA US Data'!$J:$J,$B$1,'EPA US Data'!$C:$C,AB$2,'EPA US Data'!$G:$G,"&gt;="&amp;$A18,'EPA US Data'!$G:$G,"&lt;"&amp;$B18)*unit_conv*'State Downscaling Multipliers'!$B$13</f>
        <v>0</v>
      </c>
      <c r="AC18" s="2">
        <f t="shared" ref="AC18:AF18" si="112">AB18+($AG18-$AB18)/5</f>
        <v>0</v>
      </c>
      <c r="AD18" s="2">
        <f t="shared" si="112"/>
        <v>0</v>
      </c>
      <c r="AE18" s="2">
        <f t="shared" si="112"/>
        <v>0</v>
      </c>
      <c r="AF18" s="2">
        <f t="shared" si="112"/>
        <v>0</v>
      </c>
      <c r="AG18" s="105">
        <f>VLOOKUP($B$1,'Multipliers and Adjustments'!$A$70:$I$86,TRUNC(COLUMN(AG$2)/5)+2,FALSE)*SUMIFS('EPA US Data'!$I:$I,'EPA US Data'!$D:$D,'Country Selector'!$A$2,'EPA US Data'!$J:$J,$B$1,'EPA US Data'!$C:$C,AG$2,'EPA US Data'!$G:$G,"&gt;="&amp;$A18,'EPA US Data'!$G:$G,"&lt;"&amp;$B18)*unit_conv*'State Downscaling Multipliers'!$B$13</f>
        <v>0</v>
      </c>
      <c r="AH18" s="2">
        <f t="shared" ref="AH18:AK18" si="113">AG18+($AL18-$AG18)/5</f>
        <v>0</v>
      </c>
      <c r="AI18" s="2">
        <f t="shared" si="113"/>
        <v>0</v>
      </c>
      <c r="AJ18" s="2">
        <f t="shared" si="113"/>
        <v>0</v>
      </c>
      <c r="AK18" s="2">
        <f t="shared" si="113"/>
        <v>0</v>
      </c>
      <c r="AL18" s="105">
        <f>VLOOKUP($B$1,'Multipliers and Adjustments'!$A$70:$I$86,TRUNC(COLUMN(AL$2)/5)+2,FALSE)*SUMIFS('EPA US Data'!$I:$I,'EPA US Data'!$D:$D,'Country Selector'!$A$2,'EPA US Data'!$J:$J,$B$1,'EPA US Data'!$C:$C,AL$2,'EPA US Data'!$G:$G,"&gt;="&amp;$A18,'EPA US Data'!$G:$G,"&lt;"&amp;$B18)*unit_conv*'State Downscaling Multipliers'!$B$13</f>
        <v>0</v>
      </c>
    </row>
    <row r="19" spans="1:38" x14ac:dyDescent="0.25">
      <c r="A19" s="49">
        <f t="shared" si="8"/>
        <v>-350</v>
      </c>
      <c r="B19" s="49">
        <f t="shared" si="0"/>
        <v>-300</v>
      </c>
      <c r="C19" s="105">
        <f>VLOOKUP($B$1,'Multipliers and Adjustments'!$A$70:$I$86,TRUNC(COLUMN(C$2)/5)+2,FALSE)*SUMIFS('EPA US Data'!$I:$I,'EPA US Data'!$D:$D,'Country Selector'!$A$2,'EPA US Data'!$J:$J,$B$1,'EPA US Data'!$C:$C,C$2,'EPA US Data'!$G:$G,"&gt;="&amp;$A19,'EPA US Data'!$G:$G,"&lt;"&amp;$B19)*unit_conv*'State Downscaling Multipliers'!$B$13</f>
        <v>0</v>
      </c>
      <c r="D19" s="2">
        <f t="shared" ref="D19:G19" si="114">C19+($H19-$C19)/5</f>
        <v>0</v>
      </c>
      <c r="E19" s="2">
        <f t="shared" si="114"/>
        <v>0</v>
      </c>
      <c r="F19" s="2">
        <f t="shared" si="114"/>
        <v>0</v>
      </c>
      <c r="G19" s="2">
        <f t="shared" si="114"/>
        <v>0</v>
      </c>
      <c r="H19" s="105">
        <f>VLOOKUP($B$1,'Multipliers and Adjustments'!$A$70:$I$86,TRUNC(COLUMN(H$2)/5)+2,FALSE)*SUMIFS('EPA US Data'!$I:$I,'EPA US Data'!$D:$D,'Country Selector'!$A$2,'EPA US Data'!$J:$J,$B$1,'EPA US Data'!$C:$C,H$2,'EPA US Data'!$G:$G,"&gt;="&amp;$A19,'EPA US Data'!$G:$G,"&lt;"&amp;$B19)*unit_conv*'State Downscaling Multipliers'!$B$13</f>
        <v>0</v>
      </c>
      <c r="I19" s="2">
        <f t="shared" ref="I19:L19" si="115">H19+($M19-$H19)/5</f>
        <v>0</v>
      </c>
      <c r="J19" s="2">
        <f t="shared" si="115"/>
        <v>0</v>
      </c>
      <c r="K19" s="2">
        <f t="shared" si="115"/>
        <v>0</v>
      </c>
      <c r="L19" s="2">
        <f t="shared" si="115"/>
        <v>0</v>
      </c>
      <c r="M19" s="105">
        <f>VLOOKUP($B$1,'Multipliers and Adjustments'!$A$70:$I$86,TRUNC(COLUMN(M$2)/5)+2,FALSE)*SUMIFS('EPA US Data'!$I:$I,'EPA US Data'!$D:$D,'Country Selector'!$A$2,'EPA US Data'!$J:$J,$B$1,'EPA US Data'!$C:$C,M$2,'EPA US Data'!$G:$G,"&gt;="&amp;$A19,'EPA US Data'!$G:$G,"&lt;"&amp;$B19)*unit_conv*'State Downscaling Multipliers'!$B$13</f>
        <v>0</v>
      </c>
      <c r="N19" s="2">
        <f t="shared" ref="N19:Q19" si="116">M19+($R19-$M19)/5</f>
        <v>0</v>
      </c>
      <c r="O19" s="2">
        <f t="shared" si="116"/>
        <v>0</v>
      </c>
      <c r="P19" s="2">
        <f t="shared" si="116"/>
        <v>0</v>
      </c>
      <c r="Q19" s="2">
        <f t="shared" si="116"/>
        <v>0</v>
      </c>
      <c r="R19" s="105">
        <f>VLOOKUP($B$1,'Multipliers and Adjustments'!$A$70:$I$86,TRUNC(COLUMN(R$2)/5)+2,FALSE)*SUMIFS('EPA US Data'!$I:$I,'EPA US Data'!$D:$D,'Country Selector'!$A$2,'EPA US Data'!$J:$J,$B$1,'EPA US Data'!$C:$C,R$2,'EPA US Data'!$G:$G,"&gt;="&amp;$A19,'EPA US Data'!$G:$G,"&lt;"&amp;$B19)*unit_conv*'State Downscaling Multipliers'!$B$13</f>
        <v>0</v>
      </c>
      <c r="S19" s="2">
        <f t="shared" ref="S19:V19" si="117">R19+($W19-$R19)/5</f>
        <v>0</v>
      </c>
      <c r="T19" s="2">
        <f t="shared" si="117"/>
        <v>0</v>
      </c>
      <c r="U19" s="2">
        <f t="shared" si="117"/>
        <v>0</v>
      </c>
      <c r="V19" s="2">
        <f t="shared" si="117"/>
        <v>0</v>
      </c>
      <c r="W19" s="105">
        <f>VLOOKUP($B$1,'Multipliers and Adjustments'!$A$70:$I$86,TRUNC(COLUMN(W$2)/5)+2,FALSE)*SUMIFS('EPA US Data'!$I:$I,'EPA US Data'!$D:$D,'Country Selector'!$A$2,'EPA US Data'!$J:$J,$B$1,'EPA US Data'!$C:$C,W$2,'EPA US Data'!$G:$G,"&gt;="&amp;$A19,'EPA US Data'!$G:$G,"&lt;"&amp;$B19)*unit_conv*'State Downscaling Multipliers'!$B$13</f>
        <v>0</v>
      </c>
      <c r="X19" s="2">
        <f t="shared" ref="X19:AA19" si="118">W19+($AB19-$W19)/5</f>
        <v>0</v>
      </c>
      <c r="Y19" s="2">
        <f t="shared" si="118"/>
        <v>0</v>
      </c>
      <c r="Z19" s="2">
        <f t="shared" si="118"/>
        <v>0</v>
      </c>
      <c r="AA19" s="2">
        <f t="shared" si="118"/>
        <v>0</v>
      </c>
      <c r="AB19" s="105">
        <f>VLOOKUP($B$1,'Multipliers and Adjustments'!$A$70:$I$86,TRUNC(COLUMN(AB$2)/5)+2,FALSE)*SUMIFS('EPA US Data'!$I:$I,'EPA US Data'!$D:$D,'Country Selector'!$A$2,'EPA US Data'!$J:$J,$B$1,'EPA US Data'!$C:$C,AB$2,'EPA US Data'!$G:$G,"&gt;="&amp;$A19,'EPA US Data'!$G:$G,"&lt;"&amp;$B19)*unit_conv*'State Downscaling Multipliers'!$B$13</f>
        <v>0</v>
      </c>
      <c r="AC19" s="2">
        <f t="shared" ref="AC19:AF19" si="119">AB19+($AG19-$AB19)/5</f>
        <v>0</v>
      </c>
      <c r="AD19" s="2">
        <f t="shared" si="119"/>
        <v>0</v>
      </c>
      <c r="AE19" s="2">
        <f t="shared" si="119"/>
        <v>0</v>
      </c>
      <c r="AF19" s="2">
        <f t="shared" si="119"/>
        <v>0</v>
      </c>
      <c r="AG19" s="105">
        <f>VLOOKUP($B$1,'Multipliers and Adjustments'!$A$70:$I$86,TRUNC(COLUMN(AG$2)/5)+2,FALSE)*SUMIFS('EPA US Data'!$I:$I,'EPA US Data'!$D:$D,'Country Selector'!$A$2,'EPA US Data'!$J:$J,$B$1,'EPA US Data'!$C:$C,AG$2,'EPA US Data'!$G:$G,"&gt;="&amp;$A19,'EPA US Data'!$G:$G,"&lt;"&amp;$B19)*unit_conv*'State Downscaling Multipliers'!$B$13</f>
        <v>0</v>
      </c>
      <c r="AH19" s="2">
        <f t="shared" ref="AH19:AK19" si="120">AG19+($AL19-$AG19)/5</f>
        <v>0</v>
      </c>
      <c r="AI19" s="2">
        <f t="shared" si="120"/>
        <v>0</v>
      </c>
      <c r="AJ19" s="2">
        <f t="shared" si="120"/>
        <v>0</v>
      </c>
      <c r="AK19" s="2">
        <f t="shared" si="120"/>
        <v>0</v>
      </c>
      <c r="AL19" s="105">
        <f>VLOOKUP($B$1,'Multipliers and Adjustments'!$A$70:$I$86,TRUNC(COLUMN(AL$2)/5)+2,FALSE)*SUMIFS('EPA US Data'!$I:$I,'EPA US Data'!$D:$D,'Country Selector'!$A$2,'EPA US Data'!$J:$J,$B$1,'EPA US Data'!$C:$C,AL$2,'EPA US Data'!$G:$G,"&gt;="&amp;$A19,'EPA US Data'!$G:$G,"&lt;"&amp;$B19)*unit_conv*'State Downscaling Multipliers'!$B$13</f>
        <v>0</v>
      </c>
    </row>
    <row r="20" spans="1:38" x14ac:dyDescent="0.25">
      <c r="A20" s="49">
        <f t="shared" si="8"/>
        <v>-300</v>
      </c>
      <c r="B20" s="49">
        <f t="shared" si="0"/>
        <v>-250</v>
      </c>
      <c r="C20" s="105">
        <f>VLOOKUP($B$1,'Multipliers and Adjustments'!$A$70:$I$86,TRUNC(COLUMN(C$2)/5)+2,FALSE)*SUMIFS('EPA US Data'!$I:$I,'EPA US Data'!$D:$D,'Country Selector'!$A$2,'EPA US Data'!$J:$J,$B$1,'EPA US Data'!$C:$C,C$2,'EPA US Data'!$G:$G,"&gt;="&amp;$A20,'EPA US Data'!$G:$G,"&lt;"&amp;$B20)*unit_conv*'State Downscaling Multipliers'!$B$13</f>
        <v>0</v>
      </c>
      <c r="D20" s="2">
        <f t="shared" ref="D20:G20" si="121">C20+($H20-$C20)/5</f>
        <v>0</v>
      </c>
      <c r="E20" s="2">
        <f t="shared" si="121"/>
        <v>0</v>
      </c>
      <c r="F20" s="2">
        <f t="shared" si="121"/>
        <v>0</v>
      </c>
      <c r="G20" s="2">
        <f t="shared" si="121"/>
        <v>0</v>
      </c>
      <c r="H20" s="105">
        <f>VLOOKUP($B$1,'Multipliers and Adjustments'!$A$70:$I$86,TRUNC(COLUMN(H$2)/5)+2,FALSE)*SUMIFS('EPA US Data'!$I:$I,'EPA US Data'!$D:$D,'Country Selector'!$A$2,'EPA US Data'!$J:$J,$B$1,'EPA US Data'!$C:$C,H$2,'EPA US Data'!$G:$G,"&gt;="&amp;$A20,'EPA US Data'!$G:$G,"&lt;"&amp;$B20)*unit_conv*'State Downscaling Multipliers'!$B$13</f>
        <v>0</v>
      </c>
      <c r="I20" s="2">
        <f t="shared" ref="I20:L20" si="122">H20+($M20-$H20)/5</f>
        <v>0</v>
      </c>
      <c r="J20" s="2">
        <f t="shared" si="122"/>
        <v>0</v>
      </c>
      <c r="K20" s="2">
        <f t="shared" si="122"/>
        <v>0</v>
      </c>
      <c r="L20" s="2">
        <f t="shared" si="122"/>
        <v>0</v>
      </c>
      <c r="M20" s="105">
        <f>VLOOKUP($B$1,'Multipliers and Adjustments'!$A$70:$I$86,TRUNC(COLUMN(M$2)/5)+2,FALSE)*SUMIFS('EPA US Data'!$I:$I,'EPA US Data'!$D:$D,'Country Selector'!$A$2,'EPA US Data'!$J:$J,$B$1,'EPA US Data'!$C:$C,M$2,'EPA US Data'!$G:$G,"&gt;="&amp;$A20,'EPA US Data'!$G:$G,"&lt;"&amp;$B20)*unit_conv*'State Downscaling Multipliers'!$B$13</f>
        <v>0</v>
      </c>
      <c r="N20" s="2">
        <f t="shared" ref="N20:Q20" si="123">M20+($R20-$M20)/5</f>
        <v>0</v>
      </c>
      <c r="O20" s="2">
        <f t="shared" si="123"/>
        <v>0</v>
      </c>
      <c r="P20" s="2">
        <f t="shared" si="123"/>
        <v>0</v>
      </c>
      <c r="Q20" s="2">
        <f t="shared" si="123"/>
        <v>0</v>
      </c>
      <c r="R20" s="105">
        <f>VLOOKUP($B$1,'Multipliers and Adjustments'!$A$70:$I$86,TRUNC(COLUMN(R$2)/5)+2,FALSE)*SUMIFS('EPA US Data'!$I:$I,'EPA US Data'!$D:$D,'Country Selector'!$A$2,'EPA US Data'!$J:$J,$B$1,'EPA US Data'!$C:$C,R$2,'EPA US Data'!$G:$G,"&gt;="&amp;$A20,'EPA US Data'!$G:$G,"&lt;"&amp;$B20)*unit_conv*'State Downscaling Multipliers'!$B$13</f>
        <v>0</v>
      </c>
      <c r="S20" s="2">
        <f t="shared" ref="S20:V20" si="124">R20+($W20-$R20)/5</f>
        <v>0</v>
      </c>
      <c r="T20" s="2">
        <f t="shared" si="124"/>
        <v>0</v>
      </c>
      <c r="U20" s="2">
        <f t="shared" si="124"/>
        <v>0</v>
      </c>
      <c r="V20" s="2">
        <f t="shared" si="124"/>
        <v>0</v>
      </c>
      <c r="W20" s="105">
        <f>VLOOKUP($B$1,'Multipliers and Adjustments'!$A$70:$I$86,TRUNC(COLUMN(W$2)/5)+2,FALSE)*SUMIFS('EPA US Data'!$I:$I,'EPA US Data'!$D:$D,'Country Selector'!$A$2,'EPA US Data'!$J:$J,$B$1,'EPA US Data'!$C:$C,W$2,'EPA US Data'!$G:$G,"&gt;="&amp;$A20,'EPA US Data'!$G:$G,"&lt;"&amp;$B20)*unit_conv*'State Downscaling Multipliers'!$B$13</f>
        <v>0</v>
      </c>
      <c r="X20" s="2">
        <f t="shared" ref="X20:AA20" si="125">W20+($AB20-$W20)/5</f>
        <v>0</v>
      </c>
      <c r="Y20" s="2">
        <f t="shared" si="125"/>
        <v>0</v>
      </c>
      <c r="Z20" s="2">
        <f t="shared" si="125"/>
        <v>0</v>
      </c>
      <c r="AA20" s="2">
        <f t="shared" si="125"/>
        <v>0</v>
      </c>
      <c r="AB20" s="105">
        <f>VLOOKUP($B$1,'Multipliers and Adjustments'!$A$70:$I$86,TRUNC(COLUMN(AB$2)/5)+2,FALSE)*SUMIFS('EPA US Data'!$I:$I,'EPA US Data'!$D:$D,'Country Selector'!$A$2,'EPA US Data'!$J:$J,$B$1,'EPA US Data'!$C:$C,AB$2,'EPA US Data'!$G:$G,"&gt;="&amp;$A20,'EPA US Data'!$G:$G,"&lt;"&amp;$B20)*unit_conv*'State Downscaling Multipliers'!$B$13</f>
        <v>0</v>
      </c>
      <c r="AC20" s="2">
        <f t="shared" ref="AC20:AF20" si="126">AB20+($AG20-$AB20)/5</f>
        <v>0</v>
      </c>
      <c r="AD20" s="2">
        <f t="shared" si="126"/>
        <v>0</v>
      </c>
      <c r="AE20" s="2">
        <f t="shared" si="126"/>
        <v>0</v>
      </c>
      <c r="AF20" s="2">
        <f t="shared" si="126"/>
        <v>0</v>
      </c>
      <c r="AG20" s="105">
        <f>VLOOKUP($B$1,'Multipliers and Adjustments'!$A$70:$I$86,TRUNC(COLUMN(AG$2)/5)+2,FALSE)*SUMIFS('EPA US Data'!$I:$I,'EPA US Data'!$D:$D,'Country Selector'!$A$2,'EPA US Data'!$J:$J,$B$1,'EPA US Data'!$C:$C,AG$2,'EPA US Data'!$G:$G,"&gt;="&amp;$A20,'EPA US Data'!$G:$G,"&lt;"&amp;$B20)*unit_conv*'State Downscaling Multipliers'!$B$13</f>
        <v>0</v>
      </c>
      <c r="AH20" s="2">
        <f t="shared" ref="AH20:AK20" si="127">AG20+($AL20-$AG20)/5</f>
        <v>0</v>
      </c>
      <c r="AI20" s="2">
        <f t="shared" si="127"/>
        <v>0</v>
      </c>
      <c r="AJ20" s="2">
        <f t="shared" si="127"/>
        <v>0</v>
      </c>
      <c r="AK20" s="2">
        <f t="shared" si="127"/>
        <v>0</v>
      </c>
      <c r="AL20" s="105">
        <f>VLOOKUP($B$1,'Multipliers and Adjustments'!$A$70:$I$86,TRUNC(COLUMN(AL$2)/5)+2,FALSE)*SUMIFS('EPA US Data'!$I:$I,'EPA US Data'!$D:$D,'Country Selector'!$A$2,'EPA US Data'!$J:$J,$B$1,'EPA US Data'!$C:$C,AL$2,'EPA US Data'!$G:$G,"&gt;="&amp;$A20,'EPA US Data'!$G:$G,"&lt;"&amp;$B20)*unit_conv*'State Downscaling Multipliers'!$B$13</f>
        <v>0</v>
      </c>
    </row>
    <row r="21" spans="1:38" ht="15.75" customHeight="1" x14ac:dyDescent="0.25">
      <c r="A21" s="49">
        <f t="shared" si="8"/>
        <v>-250</v>
      </c>
      <c r="B21" s="49">
        <f t="shared" si="0"/>
        <v>-200</v>
      </c>
      <c r="C21" s="105">
        <f>VLOOKUP($B$1,'Multipliers and Adjustments'!$A$70:$I$86,TRUNC(COLUMN(C$2)/5)+2,FALSE)*SUMIFS('EPA US Data'!$I:$I,'EPA US Data'!$D:$D,'Country Selector'!$A$2,'EPA US Data'!$J:$J,$B$1,'EPA US Data'!$C:$C,C$2,'EPA US Data'!$G:$G,"&gt;="&amp;$A21,'EPA US Data'!$G:$G,"&lt;"&amp;$B21)*unit_conv*'State Downscaling Multipliers'!$B$13</f>
        <v>0</v>
      </c>
      <c r="D21" s="2">
        <f t="shared" ref="D21:G21" si="128">C21+($H21-$C21)/5</f>
        <v>0</v>
      </c>
      <c r="E21" s="2">
        <f t="shared" si="128"/>
        <v>0</v>
      </c>
      <c r="F21" s="2">
        <f t="shared" si="128"/>
        <v>0</v>
      </c>
      <c r="G21" s="2">
        <f t="shared" si="128"/>
        <v>0</v>
      </c>
      <c r="H21" s="105">
        <f>VLOOKUP($B$1,'Multipliers and Adjustments'!$A$70:$I$86,TRUNC(COLUMN(H$2)/5)+2,FALSE)*SUMIFS('EPA US Data'!$I:$I,'EPA US Data'!$D:$D,'Country Selector'!$A$2,'EPA US Data'!$J:$J,$B$1,'EPA US Data'!$C:$C,H$2,'EPA US Data'!$G:$G,"&gt;="&amp;$A21,'EPA US Data'!$G:$G,"&lt;"&amp;$B21)*unit_conv*'State Downscaling Multipliers'!$B$13</f>
        <v>0</v>
      </c>
      <c r="I21" s="2">
        <f t="shared" ref="I21:L21" si="129">H21+($M21-$H21)/5</f>
        <v>0</v>
      </c>
      <c r="J21" s="2">
        <f t="shared" si="129"/>
        <v>0</v>
      </c>
      <c r="K21" s="2">
        <f t="shared" si="129"/>
        <v>0</v>
      </c>
      <c r="L21" s="2">
        <f t="shared" si="129"/>
        <v>0</v>
      </c>
      <c r="M21" s="105">
        <f>VLOOKUP($B$1,'Multipliers and Adjustments'!$A$70:$I$86,TRUNC(COLUMN(M$2)/5)+2,FALSE)*SUMIFS('EPA US Data'!$I:$I,'EPA US Data'!$D:$D,'Country Selector'!$A$2,'EPA US Data'!$J:$J,$B$1,'EPA US Data'!$C:$C,M$2,'EPA US Data'!$G:$G,"&gt;="&amp;$A21,'EPA US Data'!$G:$G,"&lt;"&amp;$B21)*unit_conv*'State Downscaling Multipliers'!$B$13</f>
        <v>0</v>
      </c>
      <c r="N21" s="2">
        <f t="shared" ref="N21:Q21" si="130">M21+($R21-$M21)/5</f>
        <v>0</v>
      </c>
      <c r="O21" s="2">
        <f t="shared" si="130"/>
        <v>0</v>
      </c>
      <c r="P21" s="2">
        <f t="shared" si="130"/>
        <v>0</v>
      </c>
      <c r="Q21" s="2">
        <f t="shared" si="130"/>
        <v>0</v>
      </c>
      <c r="R21" s="105">
        <f>VLOOKUP($B$1,'Multipliers and Adjustments'!$A$70:$I$86,TRUNC(COLUMN(R$2)/5)+2,FALSE)*SUMIFS('EPA US Data'!$I:$I,'EPA US Data'!$D:$D,'Country Selector'!$A$2,'EPA US Data'!$J:$J,$B$1,'EPA US Data'!$C:$C,R$2,'EPA US Data'!$G:$G,"&gt;="&amp;$A21,'EPA US Data'!$G:$G,"&lt;"&amp;$B21)*unit_conv*'State Downscaling Multipliers'!$B$13</f>
        <v>0</v>
      </c>
      <c r="S21" s="2">
        <f t="shared" ref="S21:V21" si="131">R21+($W21-$R21)/5</f>
        <v>0</v>
      </c>
      <c r="T21" s="2">
        <f t="shared" si="131"/>
        <v>0</v>
      </c>
      <c r="U21" s="2">
        <f t="shared" si="131"/>
        <v>0</v>
      </c>
      <c r="V21" s="2">
        <f t="shared" si="131"/>
        <v>0</v>
      </c>
      <c r="W21" s="105">
        <f>VLOOKUP($B$1,'Multipliers and Adjustments'!$A$70:$I$86,TRUNC(COLUMN(W$2)/5)+2,FALSE)*SUMIFS('EPA US Data'!$I:$I,'EPA US Data'!$D:$D,'Country Selector'!$A$2,'EPA US Data'!$J:$J,$B$1,'EPA US Data'!$C:$C,W$2,'EPA US Data'!$G:$G,"&gt;="&amp;$A21,'EPA US Data'!$G:$G,"&lt;"&amp;$B21)*unit_conv*'State Downscaling Multipliers'!$B$13</f>
        <v>0</v>
      </c>
      <c r="X21" s="2">
        <f t="shared" ref="X21:AA21" si="132">W21+($AB21-$W21)/5</f>
        <v>0</v>
      </c>
      <c r="Y21" s="2">
        <f t="shared" si="132"/>
        <v>0</v>
      </c>
      <c r="Z21" s="2">
        <f t="shared" si="132"/>
        <v>0</v>
      </c>
      <c r="AA21" s="2">
        <f t="shared" si="132"/>
        <v>0</v>
      </c>
      <c r="AB21" s="105">
        <f>VLOOKUP($B$1,'Multipliers and Adjustments'!$A$70:$I$86,TRUNC(COLUMN(AB$2)/5)+2,FALSE)*SUMIFS('EPA US Data'!$I:$I,'EPA US Data'!$D:$D,'Country Selector'!$A$2,'EPA US Data'!$J:$J,$B$1,'EPA US Data'!$C:$C,AB$2,'EPA US Data'!$G:$G,"&gt;="&amp;$A21,'EPA US Data'!$G:$G,"&lt;"&amp;$B21)*unit_conv*'State Downscaling Multipliers'!$B$13</f>
        <v>0</v>
      </c>
      <c r="AC21" s="2">
        <f t="shared" ref="AC21:AF21" si="133">AB21+($AG21-$AB21)/5</f>
        <v>0</v>
      </c>
      <c r="AD21" s="2">
        <f t="shared" si="133"/>
        <v>0</v>
      </c>
      <c r="AE21" s="2">
        <f t="shared" si="133"/>
        <v>0</v>
      </c>
      <c r="AF21" s="2">
        <f t="shared" si="133"/>
        <v>0</v>
      </c>
      <c r="AG21" s="105">
        <f>VLOOKUP($B$1,'Multipliers and Adjustments'!$A$70:$I$86,TRUNC(COLUMN(AG$2)/5)+2,FALSE)*SUMIFS('EPA US Data'!$I:$I,'EPA US Data'!$D:$D,'Country Selector'!$A$2,'EPA US Data'!$J:$J,$B$1,'EPA US Data'!$C:$C,AG$2,'EPA US Data'!$G:$G,"&gt;="&amp;$A21,'EPA US Data'!$G:$G,"&lt;"&amp;$B21)*unit_conv*'State Downscaling Multipliers'!$B$13</f>
        <v>0</v>
      </c>
      <c r="AH21" s="2">
        <f t="shared" ref="AH21:AK21" si="134">AG21+($AL21-$AG21)/5</f>
        <v>0</v>
      </c>
      <c r="AI21" s="2">
        <f t="shared" si="134"/>
        <v>0</v>
      </c>
      <c r="AJ21" s="2">
        <f t="shared" si="134"/>
        <v>0</v>
      </c>
      <c r="AK21" s="2">
        <f t="shared" si="134"/>
        <v>0</v>
      </c>
      <c r="AL21" s="105">
        <f>VLOOKUP($B$1,'Multipliers and Adjustments'!$A$70:$I$86,TRUNC(COLUMN(AL$2)/5)+2,FALSE)*SUMIFS('EPA US Data'!$I:$I,'EPA US Data'!$D:$D,'Country Selector'!$A$2,'EPA US Data'!$J:$J,$B$1,'EPA US Data'!$C:$C,AL$2,'EPA US Data'!$G:$G,"&gt;="&amp;$A21,'EPA US Data'!$G:$G,"&lt;"&amp;$B21)*unit_conv*'State Downscaling Multipliers'!$B$13</f>
        <v>0</v>
      </c>
    </row>
    <row r="22" spans="1:38" ht="15.75" customHeight="1" x14ac:dyDescent="0.25">
      <c r="A22" s="49">
        <f t="shared" si="8"/>
        <v>-200</v>
      </c>
      <c r="B22" s="49">
        <f t="shared" si="0"/>
        <v>-150</v>
      </c>
      <c r="C22" s="105">
        <f>VLOOKUP($B$1,'Multipliers and Adjustments'!$A$70:$I$86,TRUNC(COLUMN(C$2)/5)+2,FALSE)*SUMIFS('EPA US Data'!$I:$I,'EPA US Data'!$D:$D,'Country Selector'!$A$2,'EPA US Data'!$J:$J,$B$1,'EPA US Data'!$C:$C,C$2,'EPA US Data'!$G:$G,"&gt;="&amp;$A22,'EPA US Data'!$G:$G,"&lt;"&amp;$B22)*unit_conv*'State Downscaling Multipliers'!$B$13</f>
        <v>0</v>
      </c>
      <c r="D22" s="2">
        <f t="shared" ref="D22:G22" si="135">C22+($H22-$C22)/5</f>
        <v>0</v>
      </c>
      <c r="E22" s="2">
        <f t="shared" si="135"/>
        <v>0</v>
      </c>
      <c r="F22" s="2">
        <f t="shared" si="135"/>
        <v>0</v>
      </c>
      <c r="G22" s="2">
        <f t="shared" si="135"/>
        <v>0</v>
      </c>
      <c r="H22" s="105">
        <f>VLOOKUP($B$1,'Multipliers and Adjustments'!$A$70:$I$86,TRUNC(COLUMN(H$2)/5)+2,FALSE)*SUMIFS('EPA US Data'!$I:$I,'EPA US Data'!$D:$D,'Country Selector'!$A$2,'EPA US Data'!$J:$J,$B$1,'EPA US Data'!$C:$C,H$2,'EPA US Data'!$G:$G,"&gt;="&amp;$A22,'EPA US Data'!$G:$G,"&lt;"&amp;$B22)*unit_conv*'State Downscaling Multipliers'!$B$13</f>
        <v>0</v>
      </c>
      <c r="I22" s="2">
        <f t="shared" ref="I22:L22" si="136">H22+($M22-$H22)/5</f>
        <v>0</v>
      </c>
      <c r="J22" s="2">
        <f t="shared" si="136"/>
        <v>0</v>
      </c>
      <c r="K22" s="2">
        <f t="shared" si="136"/>
        <v>0</v>
      </c>
      <c r="L22" s="2">
        <f t="shared" si="136"/>
        <v>0</v>
      </c>
      <c r="M22" s="105">
        <f>VLOOKUP($B$1,'Multipliers and Adjustments'!$A$70:$I$86,TRUNC(COLUMN(M$2)/5)+2,FALSE)*SUMIFS('EPA US Data'!$I:$I,'EPA US Data'!$D:$D,'Country Selector'!$A$2,'EPA US Data'!$J:$J,$B$1,'EPA US Data'!$C:$C,M$2,'EPA US Data'!$G:$G,"&gt;="&amp;$A22,'EPA US Data'!$G:$G,"&lt;"&amp;$B22)*unit_conv*'State Downscaling Multipliers'!$B$13</f>
        <v>0</v>
      </c>
      <c r="N22" s="2">
        <f t="shared" ref="N22:Q22" si="137">M22+($R22-$M22)/5</f>
        <v>0</v>
      </c>
      <c r="O22" s="2">
        <f t="shared" si="137"/>
        <v>0</v>
      </c>
      <c r="P22" s="2">
        <f t="shared" si="137"/>
        <v>0</v>
      </c>
      <c r="Q22" s="2">
        <f t="shared" si="137"/>
        <v>0</v>
      </c>
      <c r="R22" s="105">
        <f>VLOOKUP($B$1,'Multipliers and Adjustments'!$A$70:$I$86,TRUNC(COLUMN(R$2)/5)+2,FALSE)*SUMIFS('EPA US Data'!$I:$I,'EPA US Data'!$D:$D,'Country Selector'!$A$2,'EPA US Data'!$J:$J,$B$1,'EPA US Data'!$C:$C,R$2,'EPA US Data'!$G:$G,"&gt;="&amp;$A22,'EPA US Data'!$G:$G,"&lt;"&amp;$B22)*unit_conv*'State Downscaling Multipliers'!$B$13</f>
        <v>0</v>
      </c>
      <c r="S22" s="2">
        <f t="shared" ref="S22:V22" si="138">R22+($W22-$R22)/5</f>
        <v>0</v>
      </c>
      <c r="T22" s="2">
        <f t="shared" si="138"/>
        <v>0</v>
      </c>
      <c r="U22" s="2">
        <f t="shared" si="138"/>
        <v>0</v>
      </c>
      <c r="V22" s="2">
        <f t="shared" si="138"/>
        <v>0</v>
      </c>
      <c r="W22" s="105">
        <f>VLOOKUP($B$1,'Multipliers and Adjustments'!$A$70:$I$86,TRUNC(COLUMN(W$2)/5)+2,FALSE)*SUMIFS('EPA US Data'!$I:$I,'EPA US Data'!$D:$D,'Country Selector'!$A$2,'EPA US Data'!$J:$J,$B$1,'EPA US Data'!$C:$C,W$2,'EPA US Data'!$G:$G,"&gt;="&amp;$A22,'EPA US Data'!$G:$G,"&lt;"&amp;$B22)*unit_conv*'State Downscaling Multipliers'!$B$13</f>
        <v>0</v>
      </c>
      <c r="X22" s="2">
        <f t="shared" ref="X22:AA22" si="139">W22+($AB22-$W22)/5</f>
        <v>0</v>
      </c>
      <c r="Y22" s="2">
        <f t="shared" si="139"/>
        <v>0</v>
      </c>
      <c r="Z22" s="2">
        <f t="shared" si="139"/>
        <v>0</v>
      </c>
      <c r="AA22" s="2">
        <f t="shared" si="139"/>
        <v>0</v>
      </c>
      <c r="AB22" s="105">
        <f>VLOOKUP($B$1,'Multipliers and Adjustments'!$A$70:$I$86,TRUNC(COLUMN(AB$2)/5)+2,FALSE)*SUMIFS('EPA US Data'!$I:$I,'EPA US Data'!$D:$D,'Country Selector'!$A$2,'EPA US Data'!$J:$J,$B$1,'EPA US Data'!$C:$C,AB$2,'EPA US Data'!$G:$G,"&gt;="&amp;$A22,'EPA US Data'!$G:$G,"&lt;"&amp;$B22)*unit_conv*'State Downscaling Multipliers'!$B$13</f>
        <v>0</v>
      </c>
      <c r="AC22" s="2">
        <f t="shared" ref="AC22:AF22" si="140">AB22+($AG22-$AB22)/5</f>
        <v>0</v>
      </c>
      <c r="AD22" s="2">
        <f t="shared" si="140"/>
        <v>0</v>
      </c>
      <c r="AE22" s="2">
        <f t="shared" si="140"/>
        <v>0</v>
      </c>
      <c r="AF22" s="2">
        <f t="shared" si="140"/>
        <v>0</v>
      </c>
      <c r="AG22" s="105">
        <f>VLOOKUP($B$1,'Multipliers and Adjustments'!$A$70:$I$86,TRUNC(COLUMN(AG$2)/5)+2,FALSE)*SUMIFS('EPA US Data'!$I:$I,'EPA US Data'!$D:$D,'Country Selector'!$A$2,'EPA US Data'!$J:$J,$B$1,'EPA US Data'!$C:$C,AG$2,'EPA US Data'!$G:$G,"&gt;="&amp;$A22,'EPA US Data'!$G:$G,"&lt;"&amp;$B22)*unit_conv*'State Downscaling Multipliers'!$B$13</f>
        <v>0</v>
      </c>
      <c r="AH22" s="2">
        <f t="shared" ref="AH22:AK22" si="141">AG22+($AL22-$AG22)/5</f>
        <v>0</v>
      </c>
      <c r="AI22" s="2">
        <f t="shared" si="141"/>
        <v>0</v>
      </c>
      <c r="AJ22" s="2">
        <f t="shared" si="141"/>
        <v>0</v>
      </c>
      <c r="AK22" s="2">
        <f t="shared" si="141"/>
        <v>0</v>
      </c>
      <c r="AL22" s="105">
        <f>VLOOKUP($B$1,'Multipliers and Adjustments'!$A$70:$I$86,TRUNC(COLUMN(AL$2)/5)+2,FALSE)*SUMIFS('EPA US Data'!$I:$I,'EPA US Data'!$D:$D,'Country Selector'!$A$2,'EPA US Data'!$J:$J,$B$1,'EPA US Data'!$C:$C,AL$2,'EPA US Data'!$G:$G,"&gt;="&amp;$A22,'EPA US Data'!$G:$G,"&lt;"&amp;$B22)*unit_conv*'State Downscaling Multipliers'!$B$13</f>
        <v>0</v>
      </c>
    </row>
    <row r="23" spans="1:38" ht="15.75" customHeight="1" x14ac:dyDescent="0.25">
      <c r="A23" s="49">
        <f t="shared" si="8"/>
        <v>-150</v>
      </c>
      <c r="B23" s="49">
        <f t="shared" si="0"/>
        <v>-100</v>
      </c>
      <c r="C23" s="105">
        <f>VLOOKUP($B$1,'Multipliers and Adjustments'!$A$70:$I$86,TRUNC(COLUMN(C$2)/5)+2,FALSE)*SUMIFS('EPA US Data'!$I:$I,'EPA US Data'!$D:$D,'Country Selector'!$A$2,'EPA US Data'!$J:$J,$B$1,'EPA US Data'!$C:$C,C$2,'EPA US Data'!$G:$G,"&gt;="&amp;$A23,'EPA US Data'!$G:$G,"&lt;"&amp;$B23)*unit_conv*'State Downscaling Multipliers'!$B$13</f>
        <v>0</v>
      </c>
      <c r="D23" s="2">
        <f t="shared" ref="D23:G23" si="142">C23+($H23-$C23)/5</f>
        <v>0</v>
      </c>
      <c r="E23" s="2">
        <f t="shared" si="142"/>
        <v>0</v>
      </c>
      <c r="F23" s="2">
        <f t="shared" si="142"/>
        <v>0</v>
      </c>
      <c r="G23" s="2">
        <f t="shared" si="142"/>
        <v>0</v>
      </c>
      <c r="H23" s="105">
        <f>VLOOKUP($B$1,'Multipliers and Adjustments'!$A$70:$I$86,TRUNC(COLUMN(H$2)/5)+2,FALSE)*SUMIFS('EPA US Data'!$I:$I,'EPA US Data'!$D:$D,'Country Selector'!$A$2,'EPA US Data'!$J:$J,$B$1,'EPA US Data'!$C:$C,H$2,'EPA US Data'!$G:$G,"&gt;="&amp;$A23,'EPA US Data'!$G:$G,"&lt;"&amp;$B23)*unit_conv*'State Downscaling Multipliers'!$B$13</f>
        <v>0</v>
      </c>
      <c r="I23" s="2">
        <f t="shared" ref="I23:L23" si="143">H23+($M23-$H23)/5</f>
        <v>0</v>
      </c>
      <c r="J23" s="2">
        <f t="shared" si="143"/>
        <v>0</v>
      </c>
      <c r="K23" s="2">
        <f t="shared" si="143"/>
        <v>0</v>
      </c>
      <c r="L23" s="2">
        <f t="shared" si="143"/>
        <v>0</v>
      </c>
      <c r="M23" s="105">
        <f>VLOOKUP($B$1,'Multipliers and Adjustments'!$A$70:$I$86,TRUNC(COLUMN(M$2)/5)+2,FALSE)*SUMIFS('EPA US Data'!$I:$I,'EPA US Data'!$D:$D,'Country Selector'!$A$2,'EPA US Data'!$J:$J,$B$1,'EPA US Data'!$C:$C,M$2,'EPA US Data'!$G:$G,"&gt;="&amp;$A23,'EPA US Data'!$G:$G,"&lt;"&amp;$B23)*unit_conv*'State Downscaling Multipliers'!$B$13</f>
        <v>0</v>
      </c>
      <c r="N23" s="2">
        <f t="shared" ref="N23:Q23" si="144">M23+($R23-$M23)/5</f>
        <v>0</v>
      </c>
      <c r="O23" s="2">
        <f t="shared" si="144"/>
        <v>0</v>
      </c>
      <c r="P23" s="2">
        <f t="shared" si="144"/>
        <v>0</v>
      </c>
      <c r="Q23" s="2">
        <f t="shared" si="144"/>
        <v>0</v>
      </c>
      <c r="R23" s="105">
        <f>VLOOKUP($B$1,'Multipliers and Adjustments'!$A$70:$I$86,TRUNC(COLUMN(R$2)/5)+2,FALSE)*SUMIFS('EPA US Data'!$I:$I,'EPA US Data'!$D:$D,'Country Selector'!$A$2,'EPA US Data'!$J:$J,$B$1,'EPA US Data'!$C:$C,R$2,'EPA US Data'!$G:$G,"&gt;="&amp;$A23,'EPA US Data'!$G:$G,"&lt;"&amp;$B23)*unit_conv*'State Downscaling Multipliers'!$B$13</f>
        <v>0</v>
      </c>
      <c r="S23" s="2">
        <f t="shared" ref="S23:V23" si="145">R23+($W23-$R23)/5</f>
        <v>0</v>
      </c>
      <c r="T23" s="2">
        <f t="shared" si="145"/>
        <v>0</v>
      </c>
      <c r="U23" s="2">
        <f t="shared" si="145"/>
        <v>0</v>
      </c>
      <c r="V23" s="2">
        <f t="shared" si="145"/>
        <v>0</v>
      </c>
      <c r="W23" s="105">
        <f>VLOOKUP($B$1,'Multipliers and Adjustments'!$A$70:$I$86,TRUNC(COLUMN(W$2)/5)+2,FALSE)*SUMIFS('EPA US Data'!$I:$I,'EPA US Data'!$D:$D,'Country Selector'!$A$2,'EPA US Data'!$J:$J,$B$1,'EPA US Data'!$C:$C,W$2,'EPA US Data'!$G:$G,"&gt;="&amp;$A23,'EPA US Data'!$G:$G,"&lt;"&amp;$B23)*unit_conv*'State Downscaling Multipliers'!$B$13</f>
        <v>0</v>
      </c>
      <c r="X23" s="2">
        <f t="shared" ref="X23:AA23" si="146">W23+($AB23-$W23)/5</f>
        <v>0</v>
      </c>
      <c r="Y23" s="2">
        <f t="shared" si="146"/>
        <v>0</v>
      </c>
      <c r="Z23" s="2">
        <f t="shared" si="146"/>
        <v>0</v>
      </c>
      <c r="AA23" s="2">
        <f t="shared" si="146"/>
        <v>0</v>
      </c>
      <c r="AB23" s="105">
        <f>VLOOKUP($B$1,'Multipliers and Adjustments'!$A$70:$I$86,TRUNC(COLUMN(AB$2)/5)+2,FALSE)*SUMIFS('EPA US Data'!$I:$I,'EPA US Data'!$D:$D,'Country Selector'!$A$2,'EPA US Data'!$J:$J,$B$1,'EPA US Data'!$C:$C,AB$2,'EPA US Data'!$G:$G,"&gt;="&amp;$A23,'EPA US Data'!$G:$G,"&lt;"&amp;$B23)*unit_conv*'State Downscaling Multipliers'!$B$13</f>
        <v>0</v>
      </c>
      <c r="AC23" s="2">
        <f t="shared" ref="AC23:AF23" si="147">AB23+($AG23-$AB23)/5</f>
        <v>0</v>
      </c>
      <c r="AD23" s="2">
        <f t="shared" si="147"/>
        <v>0</v>
      </c>
      <c r="AE23" s="2">
        <f t="shared" si="147"/>
        <v>0</v>
      </c>
      <c r="AF23" s="2">
        <f t="shared" si="147"/>
        <v>0</v>
      </c>
      <c r="AG23" s="105">
        <f>VLOOKUP($B$1,'Multipliers and Adjustments'!$A$70:$I$86,TRUNC(COLUMN(AG$2)/5)+2,FALSE)*SUMIFS('EPA US Data'!$I:$I,'EPA US Data'!$D:$D,'Country Selector'!$A$2,'EPA US Data'!$J:$J,$B$1,'EPA US Data'!$C:$C,AG$2,'EPA US Data'!$G:$G,"&gt;="&amp;$A23,'EPA US Data'!$G:$G,"&lt;"&amp;$B23)*unit_conv*'State Downscaling Multipliers'!$B$13</f>
        <v>0</v>
      </c>
      <c r="AH23" s="2">
        <f t="shared" ref="AH23:AK23" si="148">AG23+($AL23-$AG23)/5</f>
        <v>0</v>
      </c>
      <c r="AI23" s="2">
        <f t="shared" si="148"/>
        <v>0</v>
      </c>
      <c r="AJ23" s="2">
        <f t="shared" si="148"/>
        <v>0</v>
      </c>
      <c r="AK23" s="2">
        <f t="shared" si="148"/>
        <v>0</v>
      </c>
      <c r="AL23" s="105">
        <f>VLOOKUP($B$1,'Multipliers and Adjustments'!$A$70:$I$86,TRUNC(COLUMN(AL$2)/5)+2,FALSE)*SUMIFS('EPA US Data'!$I:$I,'EPA US Data'!$D:$D,'Country Selector'!$A$2,'EPA US Data'!$J:$J,$B$1,'EPA US Data'!$C:$C,AL$2,'EPA US Data'!$G:$G,"&gt;="&amp;$A23,'EPA US Data'!$G:$G,"&lt;"&amp;$B23)*unit_conv*'State Downscaling Multipliers'!$B$13</f>
        <v>0</v>
      </c>
    </row>
    <row r="24" spans="1:38" ht="15.75" customHeight="1" x14ac:dyDescent="0.25">
      <c r="A24" s="50">
        <f t="shared" si="8"/>
        <v>-100</v>
      </c>
      <c r="B24" s="50">
        <f t="shared" ref="B24:B33" si="149">A24+10</f>
        <v>-90</v>
      </c>
      <c r="C24" s="105">
        <f>VLOOKUP($B$1,'Multipliers and Adjustments'!$A$70:$I$86,TRUNC(COLUMN(C$2)/5)+2,FALSE)*SUMIFS('EPA US Data'!$I:$I,'EPA US Data'!$D:$D,'Country Selector'!$A$2,'EPA US Data'!$J:$J,$B$1,'EPA US Data'!$C:$C,C$2,'EPA US Data'!$G:$G,"&gt;="&amp;$A24,'EPA US Data'!$G:$G,"&lt;"&amp;$B24)*unit_conv*'State Downscaling Multipliers'!$B$13</f>
        <v>0</v>
      </c>
      <c r="D24" s="2">
        <f t="shared" ref="D24:G24" si="150">C24+($H24-$C24)/5</f>
        <v>0</v>
      </c>
      <c r="E24" s="2">
        <f t="shared" si="150"/>
        <v>0</v>
      </c>
      <c r="F24" s="2">
        <f t="shared" si="150"/>
        <v>0</v>
      </c>
      <c r="G24" s="2">
        <f t="shared" si="150"/>
        <v>0</v>
      </c>
      <c r="H24" s="105">
        <f>VLOOKUP($B$1,'Multipliers and Adjustments'!$A$70:$I$86,TRUNC(COLUMN(H$2)/5)+2,FALSE)*SUMIFS('EPA US Data'!$I:$I,'EPA US Data'!$D:$D,'Country Selector'!$A$2,'EPA US Data'!$J:$J,$B$1,'EPA US Data'!$C:$C,H$2,'EPA US Data'!$G:$G,"&gt;="&amp;$A24,'EPA US Data'!$G:$G,"&lt;"&amp;$B24)*unit_conv*'State Downscaling Multipliers'!$B$13</f>
        <v>0</v>
      </c>
      <c r="I24" s="2">
        <f t="shared" ref="I24:L24" si="151">H24+($M24-$H24)/5</f>
        <v>0</v>
      </c>
      <c r="J24" s="2">
        <f t="shared" si="151"/>
        <v>0</v>
      </c>
      <c r="K24" s="2">
        <f t="shared" si="151"/>
        <v>0</v>
      </c>
      <c r="L24" s="2">
        <f t="shared" si="151"/>
        <v>0</v>
      </c>
      <c r="M24" s="105">
        <f>VLOOKUP($B$1,'Multipliers and Adjustments'!$A$70:$I$86,TRUNC(COLUMN(M$2)/5)+2,FALSE)*SUMIFS('EPA US Data'!$I:$I,'EPA US Data'!$D:$D,'Country Selector'!$A$2,'EPA US Data'!$J:$J,$B$1,'EPA US Data'!$C:$C,M$2,'EPA US Data'!$G:$G,"&gt;="&amp;$A24,'EPA US Data'!$G:$G,"&lt;"&amp;$B24)*unit_conv*'State Downscaling Multipliers'!$B$13</f>
        <v>0</v>
      </c>
      <c r="N24" s="2">
        <f t="shared" ref="N24:Q24" si="152">M24+($R24-$M24)/5</f>
        <v>0</v>
      </c>
      <c r="O24" s="2">
        <f t="shared" si="152"/>
        <v>0</v>
      </c>
      <c r="P24" s="2">
        <f t="shared" si="152"/>
        <v>0</v>
      </c>
      <c r="Q24" s="2">
        <f t="shared" si="152"/>
        <v>0</v>
      </c>
      <c r="R24" s="105">
        <f>VLOOKUP($B$1,'Multipliers and Adjustments'!$A$70:$I$86,TRUNC(COLUMN(R$2)/5)+2,FALSE)*SUMIFS('EPA US Data'!$I:$I,'EPA US Data'!$D:$D,'Country Selector'!$A$2,'EPA US Data'!$J:$J,$B$1,'EPA US Data'!$C:$C,R$2,'EPA US Data'!$G:$G,"&gt;="&amp;$A24,'EPA US Data'!$G:$G,"&lt;"&amp;$B24)*unit_conv*'State Downscaling Multipliers'!$B$13</f>
        <v>0</v>
      </c>
      <c r="S24" s="2">
        <f t="shared" ref="S24:V24" si="153">R24+($W24-$R24)/5</f>
        <v>0</v>
      </c>
      <c r="T24" s="2">
        <f t="shared" si="153"/>
        <v>0</v>
      </c>
      <c r="U24" s="2">
        <f t="shared" si="153"/>
        <v>0</v>
      </c>
      <c r="V24" s="2">
        <f t="shared" si="153"/>
        <v>0</v>
      </c>
      <c r="W24" s="105">
        <f>VLOOKUP($B$1,'Multipliers and Adjustments'!$A$70:$I$86,TRUNC(COLUMN(W$2)/5)+2,FALSE)*SUMIFS('EPA US Data'!$I:$I,'EPA US Data'!$D:$D,'Country Selector'!$A$2,'EPA US Data'!$J:$J,$B$1,'EPA US Data'!$C:$C,W$2,'EPA US Data'!$G:$G,"&gt;="&amp;$A24,'EPA US Data'!$G:$G,"&lt;"&amp;$B24)*unit_conv*'State Downscaling Multipliers'!$B$13</f>
        <v>0</v>
      </c>
      <c r="X24" s="2">
        <f t="shared" ref="X24:AA24" si="154">W24+($AB24-$W24)/5</f>
        <v>0</v>
      </c>
      <c r="Y24" s="2">
        <f t="shared" si="154"/>
        <v>0</v>
      </c>
      <c r="Z24" s="2">
        <f t="shared" si="154"/>
        <v>0</v>
      </c>
      <c r="AA24" s="2">
        <f t="shared" si="154"/>
        <v>0</v>
      </c>
      <c r="AB24" s="105">
        <f>VLOOKUP($B$1,'Multipliers and Adjustments'!$A$70:$I$86,TRUNC(COLUMN(AB$2)/5)+2,FALSE)*SUMIFS('EPA US Data'!$I:$I,'EPA US Data'!$D:$D,'Country Selector'!$A$2,'EPA US Data'!$J:$J,$B$1,'EPA US Data'!$C:$C,AB$2,'EPA US Data'!$G:$G,"&gt;="&amp;$A24,'EPA US Data'!$G:$G,"&lt;"&amp;$B24)*unit_conv*'State Downscaling Multipliers'!$B$13</f>
        <v>0</v>
      </c>
      <c r="AC24" s="2">
        <f t="shared" ref="AC24:AF24" si="155">AB24+($AG24-$AB24)/5</f>
        <v>0</v>
      </c>
      <c r="AD24" s="2">
        <f t="shared" si="155"/>
        <v>0</v>
      </c>
      <c r="AE24" s="2">
        <f t="shared" si="155"/>
        <v>0</v>
      </c>
      <c r="AF24" s="2">
        <f t="shared" si="155"/>
        <v>0</v>
      </c>
      <c r="AG24" s="105">
        <f>VLOOKUP($B$1,'Multipliers and Adjustments'!$A$70:$I$86,TRUNC(COLUMN(AG$2)/5)+2,FALSE)*SUMIFS('EPA US Data'!$I:$I,'EPA US Data'!$D:$D,'Country Selector'!$A$2,'EPA US Data'!$J:$J,$B$1,'EPA US Data'!$C:$C,AG$2,'EPA US Data'!$G:$G,"&gt;="&amp;$A24,'EPA US Data'!$G:$G,"&lt;"&amp;$B24)*unit_conv*'State Downscaling Multipliers'!$B$13</f>
        <v>0</v>
      </c>
      <c r="AH24" s="2">
        <f t="shared" ref="AH24:AK24" si="156">AG24+($AL24-$AG24)/5</f>
        <v>0</v>
      </c>
      <c r="AI24" s="2">
        <f t="shared" si="156"/>
        <v>0</v>
      </c>
      <c r="AJ24" s="2">
        <f t="shared" si="156"/>
        <v>0</v>
      </c>
      <c r="AK24" s="2">
        <f t="shared" si="156"/>
        <v>0</v>
      </c>
      <c r="AL24" s="105">
        <f>VLOOKUP($B$1,'Multipliers and Adjustments'!$A$70:$I$86,TRUNC(COLUMN(AL$2)/5)+2,FALSE)*SUMIFS('EPA US Data'!$I:$I,'EPA US Data'!$D:$D,'Country Selector'!$A$2,'EPA US Data'!$J:$J,$B$1,'EPA US Data'!$C:$C,AL$2,'EPA US Data'!$G:$G,"&gt;="&amp;$A24,'EPA US Data'!$G:$G,"&lt;"&amp;$B24)*unit_conv*'State Downscaling Multipliers'!$B$13</f>
        <v>0</v>
      </c>
    </row>
    <row r="25" spans="1:38" ht="15.75" customHeight="1" x14ac:dyDescent="0.25">
      <c r="A25" s="50">
        <f t="shared" si="8"/>
        <v>-90</v>
      </c>
      <c r="B25" s="50">
        <f t="shared" si="149"/>
        <v>-80</v>
      </c>
      <c r="C25" s="105">
        <f>VLOOKUP($B$1,'Multipliers and Adjustments'!$A$70:$I$86,TRUNC(COLUMN(C$2)/5)+2,FALSE)*SUMIFS('EPA US Data'!$I:$I,'EPA US Data'!$D:$D,'Country Selector'!$A$2,'EPA US Data'!$J:$J,$B$1,'EPA US Data'!$C:$C,C$2,'EPA US Data'!$G:$G,"&gt;="&amp;$A25,'EPA US Data'!$G:$G,"&lt;"&amp;$B25)*unit_conv*'State Downscaling Multipliers'!$B$13</f>
        <v>0</v>
      </c>
      <c r="D25" s="2">
        <f t="shared" ref="D25:G25" si="157">C25+($H25-$C25)/5</f>
        <v>0</v>
      </c>
      <c r="E25" s="2">
        <f t="shared" si="157"/>
        <v>0</v>
      </c>
      <c r="F25" s="2">
        <f t="shared" si="157"/>
        <v>0</v>
      </c>
      <c r="G25" s="2">
        <f t="shared" si="157"/>
        <v>0</v>
      </c>
      <c r="H25" s="105">
        <f>VLOOKUP($B$1,'Multipliers and Adjustments'!$A$70:$I$86,TRUNC(COLUMN(H$2)/5)+2,FALSE)*SUMIFS('EPA US Data'!$I:$I,'EPA US Data'!$D:$D,'Country Selector'!$A$2,'EPA US Data'!$J:$J,$B$1,'EPA US Data'!$C:$C,H$2,'EPA US Data'!$G:$G,"&gt;="&amp;$A25,'EPA US Data'!$G:$G,"&lt;"&amp;$B25)*unit_conv*'State Downscaling Multipliers'!$B$13</f>
        <v>0</v>
      </c>
      <c r="I25" s="2">
        <f t="shared" ref="I25:L25" si="158">H25+($M25-$H25)/5</f>
        <v>0</v>
      </c>
      <c r="J25" s="2">
        <f t="shared" si="158"/>
        <v>0</v>
      </c>
      <c r="K25" s="2">
        <f t="shared" si="158"/>
        <v>0</v>
      </c>
      <c r="L25" s="2">
        <f t="shared" si="158"/>
        <v>0</v>
      </c>
      <c r="M25" s="105">
        <f>VLOOKUP($B$1,'Multipliers and Adjustments'!$A$70:$I$86,TRUNC(COLUMN(M$2)/5)+2,FALSE)*SUMIFS('EPA US Data'!$I:$I,'EPA US Data'!$D:$D,'Country Selector'!$A$2,'EPA US Data'!$J:$J,$B$1,'EPA US Data'!$C:$C,M$2,'EPA US Data'!$G:$G,"&gt;="&amp;$A25,'EPA US Data'!$G:$G,"&lt;"&amp;$B25)*unit_conv*'State Downscaling Multipliers'!$B$13</f>
        <v>0</v>
      </c>
      <c r="N25" s="2">
        <f t="shared" ref="N25:Q25" si="159">M25+($R25-$M25)/5</f>
        <v>0</v>
      </c>
      <c r="O25" s="2">
        <f t="shared" si="159"/>
        <v>0</v>
      </c>
      <c r="P25" s="2">
        <f t="shared" si="159"/>
        <v>0</v>
      </c>
      <c r="Q25" s="2">
        <f t="shared" si="159"/>
        <v>0</v>
      </c>
      <c r="R25" s="105">
        <f>VLOOKUP($B$1,'Multipliers and Adjustments'!$A$70:$I$86,TRUNC(COLUMN(R$2)/5)+2,FALSE)*SUMIFS('EPA US Data'!$I:$I,'EPA US Data'!$D:$D,'Country Selector'!$A$2,'EPA US Data'!$J:$J,$B$1,'EPA US Data'!$C:$C,R$2,'EPA US Data'!$G:$G,"&gt;="&amp;$A25,'EPA US Data'!$G:$G,"&lt;"&amp;$B25)*unit_conv*'State Downscaling Multipliers'!$B$13</f>
        <v>0</v>
      </c>
      <c r="S25" s="2">
        <f t="shared" ref="S25:V25" si="160">R25+($W25-$R25)/5</f>
        <v>0</v>
      </c>
      <c r="T25" s="2">
        <f t="shared" si="160"/>
        <v>0</v>
      </c>
      <c r="U25" s="2">
        <f t="shared" si="160"/>
        <v>0</v>
      </c>
      <c r="V25" s="2">
        <f t="shared" si="160"/>
        <v>0</v>
      </c>
      <c r="W25" s="105">
        <f>VLOOKUP($B$1,'Multipliers and Adjustments'!$A$70:$I$86,TRUNC(COLUMN(W$2)/5)+2,FALSE)*SUMIFS('EPA US Data'!$I:$I,'EPA US Data'!$D:$D,'Country Selector'!$A$2,'EPA US Data'!$J:$J,$B$1,'EPA US Data'!$C:$C,W$2,'EPA US Data'!$G:$G,"&gt;="&amp;$A25,'EPA US Data'!$G:$G,"&lt;"&amp;$B25)*unit_conv*'State Downscaling Multipliers'!$B$13</f>
        <v>0</v>
      </c>
      <c r="X25" s="2">
        <f t="shared" ref="X25:AA25" si="161">W25+($AB25-$W25)/5</f>
        <v>0</v>
      </c>
      <c r="Y25" s="2">
        <f t="shared" si="161"/>
        <v>0</v>
      </c>
      <c r="Z25" s="2">
        <f t="shared" si="161"/>
        <v>0</v>
      </c>
      <c r="AA25" s="2">
        <f t="shared" si="161"/>
        <v>0</v>
      </c>
      <c r="AB25" s="105">
        <f>VLOOKUP($B$1,'Multipliers and Adjustments'!$A$70:$I$86,TRUNC(COLUMN(AB$2)/5)+2,FALSE)*SUMIFS('EPA US Data'!$I:$I,'EPA US Data'!$D:$D,'Country Selector'!$A$2,'EPA US Data'!$J:$J,$B$1,'EPA US Data'!$C:$C,AB$2,'EPA US Data'!$G:$G,"&gt;="&amp;$A25,'EPA US Data'!$G:$G,"&lt;"&amp;$B25)*unit_conv*'State Downscaling Multipliers'!$B$13</f>
        <v>0</v>
      </c>
      <c r="AC25" s="2">
        <f t="shared" ref="AC25:AF25" si="162">AB25+($AG25-$AB25)/5</f>
        <v>0</v>
      </c>
      <c r="AD25" s="2">
        <f t="shared" si="162"/>
        <v>0</v>
      </c>
      <c r="AE25" s="2">
        <f t="shared" si="162"/>
        <v>0</v>
      </c>
      <c r="AF25" s="2">
        <f t="shared" si="162"/>
        <v>0</v>
      </c>
      <c r="AG25" s="105">
        <f>VLOOKUP($B$1,'Multipliers and Adjustments'!$A$70:$I$86,TRUNC(COLUMN(AG$2)/5)+2,FALSE)*SUMIFS('EPA US Data'!$I:$I,'EPA US Data'!$D:$D,'Country Selector'!$A$2,'EPA US Data'!$J:$J,$B$1,'EPA US Data'!$C:$C,AG$2,'EPA US Data'!$G:$G,"&gt;="&amp;$A25,'EPA US Data'!$G:$G,"&lt;"&amp;$B25)*unit_conv*'State Downscaling Multipliers'!$B$13</f>
        <v>0</v>
      </c>
      <c r="AH25" s="2">
        <f t="shared" ref="AH25:AK25" si="163">AG25+($AL25-$AG25)/5</f>
        <v>0</v>
      </c>
      <c r="AI25" s="2">
        <f t="shared" si="163"/>
        <v>0</v>
      </c>
      <c r="AJ25" s="2">
        <f t="shared" si="163"/>
        <v>0</v>
      </c>
      <c r="AK25" s="2">
        <f t="shared" si="163"/>
        <v>0</v>
      </c>
      <c r="AL25" s="105">
        <f>VLOOKUP($B$1,'Multipliers and Adjustments'!$A$70:$I$86,TRUNC(COLUMN(AL$2)/5)+2,FALSE)*SUMIFS('EPA US Data'!$I:$I,'EPA US Data'!$D:$D,'Country Selector'!$A$2,'EPA US Data'!$J:$J,$B$1,'EPA US Data'!$C:$C,AL$2,'EPA US Data'!$G:$G,"&gt;="&amp;$A25,'EPA US Data'!$G:$G,"&lt;"&amp;$B25)*unit_conv*'State Downscaling Multipliers'!$B$13</f>
        <v>0</v>
      </c>
    </row>
    <row r="26" spans="1:38" ht="15.75" customHeight="1" x14ac:dyDescent="0.25">
      <c r="A26" s="50">
        <f t="shared" si="8"/>
        <v>-80</v>
      </c>
      <c r="B26" s="50">
        <f t="shared" si="149"/>
        <v>-70</v>
      </c>
      <c r="C26" s="105">
        <f>VLOOKUP($B$1,'Multipliers and Adjustments'!$A$70:$I$86,TRUNC(COLUMN(C$2)/5)+2,FALSE)*SUMIFS('EPA US Data'!$I:$I,'EPA US Data'!$D:$D,'Country Selector'!$A$2,'EPA US Data'!$J:$J,$B$1,'EPA US Data'!$C:$C,C$2,'EPA US Data'!$G:$G,"&gt;="&amp;$A26,'EPA US Data'!$G:$G,"&lt;"&amp;$B26)*unit_conv*'State Downscaling Multipliers'!$B$13</f>
        <v>0</v>
      </c>
      <c r="D26" s="2">
        <f t="shared" ref="D26:G26" si="164">C26+($H26-$C26)/5</f>
        <v>0</v>
      </c>
      <c r="E26" s="2">
        <f t="shared" si="164"/>
        <v>0</v>
      </c>
      <c r="F26" s="2">
        <f t="shared" si="164"/>
        <v>0</v>
      </c>
      <c r="G26" s="2">
        <f t="shared" si="164"/>
        <v>0</v>
      </c>
      <c r="H26" s="105">
        <f>VLOOKUP($B$1,'Multipliers and Adjustments'!$A$70:$I$86,TRUNC(COLUMN(H$2)/5)+2,FALSE)*SUMIFS('EPA US Data'!$I:$I,'EPA US Data'!$D:$D,'Country Selector'!$A$2,'EPA US Data'!$J:$J,$B$1,'EPA US Data'!$C:$C,H$2,'EPA US Data'!$G:$G,"&gt;="&amp;$A26,'EPA US Data'!$G:$G,"&lt;"&amp;$B26)*unit_conv*'State Downscaling Multipliers'!$B$13</f>
        <v>0</v>
      </c>
      <c r="I26" s="2">
        <f t="shared" ref="I26:L26" si="165">H26+($M26-$H26)/5</f>
        <v>0</v>
      </c>
      <c r="J26" s="2">
        <f t="shared" si="165"/>
        <v>0</v>
      </c>
      <c r="K26" s="2">
        <f t="shared" si="165"/>
        <v>0</v>
      </c>
      <c r="L26" s="2">
        <f t="shared" si="165"/>
        <v>0</v>
      </c>
      <c r="M26" s="105">
        <f>VLOOKUP($B$1,'Multipliers and Adjustments'!$A$70:$I$86,TRUNC(COLUMN(M$2)/5)+2,FALSE)*SUMIFS('EPA US Data'!$I:$I,'EPA US Data'!$D:$D,'Country Selector'!$A$2,'EPA US Data'!$J:$J,$B$1,'EPA US Data'!$C:$C,M$2,'EPA US Data'!$G:$G,"&gt;="&amp;$A26,'EPA US Data'!$G:$G,"&lt;"&amp;$B26)*unit_conv*'State Downscaling Multipliers'!$B$13</f>
        <v>0</v>
      </c>
      <c r="N26" s="2">
        <f t="shared" ref="N26:Q26" si="166">M26+($R26-$M26)/5</f>
        <v>0</v>
      </c>
      <c r="O26" s="2">
        <f t="shared" si="166"/>
        <v>0</v>
      </c>
      <c r="P26" s="2">
        <f t="shared" si="166"/>
        <v>0</v>
      </c>
      <c r="Q26" s="2">
        <f t="shared" si="166"/>
        <v>0</v>
      </c>
      <c r="R26" s="105">
        <f>VLOOKUP($B$1,'Multipliers and Adjustments'!$A$70:$I$86,TRUNC(COLUMN(R$2)/5)+2,FALSE)*SUMIFS('EPA US Data'!$I:$I,'EPA US Data'!$D:$D,'Country Selector'!$A$2,'EPA US Data'!$J:$J,$B$1,'EPA US Data'!$C:$C,R$2,'EPA US Data'!$G:$G,"&gt;="&amp;$A26,'EPA US Data'!$G:$G,"&lt;"&amp;$B26)*unit_conv*'State Downscaling Multipliers'!$B$13</f>
        <v>0</v>
      </c>
      <c r="S26" s="2">
        <f t="shared" ref="S26:V26" si="167">R26+($W26-$R26)/5</f>
        <v>0</v>
      </c>
      <c r="T26" s="2">
        <f t="shared" si="167"/>
        <v>0</v>
      </c>
      <c r="U26" s="2">
        <f t="shared" si="167"/>
        <v>0</v>
      </c>
      <c r="V26" s="2">
        <f t="shared" si="167"/>
        <v>0</v>
      </c>
      <c r="W26" s="105">
        <f>VLOOKUP($B$1,'Multipliers and Adjustments'!$A$70:$I$86,TRUNC(COLUMN(W$2)/5)+2,FALSE)*SUMIFS('EPA US Data'!$I:$I,'EPA US Data'!$D:$D,'Country Selector'!$A$2,'EPA US Data'!$J:$J,$B$1,'EPA US Data'!$C:$C,W$2,'EPA US Data'!$G:$G,"&gt;="&amp;$A26,'EPA US Data'!$G:$G,"&lt;"&amp;$B26)*unit_conv*'State Downscaling Multipliers'!$B$13</f>
        <v>0</v>
      </c>
      <c r="X26" s="2">
        <f t="shared" ref="X26:AA26" si="168">W26+($AB26-$W26)/5</f>
        <v>0</v>
      </c>
      <c r="Y26" s="2">
        <f t="shared" si="168"/>
        <v>0</v>
      </c>
      <c r="Z26" s="2">
        <f t="shared" si="168"/>
        <v>0</v>
      </c>
      <c r="AA26" s="2">
        <f t="shared" si="168"/>
        <v>0</v>
      </c>
      <c r="AB26" s="105">
        <f>VLOOKUP($B$1,'Multipliers and Adjustments'!$A$70:$I$86,TRUNC(COLUMN(AB$2)/5)+2,FALSE)*SUMIFS('EPA US Data'!$I:$I,'EPA US Data'!$D:$D,'Country Selector'!$A$2,'EPA US Data'!$J:$J,$B$1,'EPA US Data'!$C:$C,AB$2,'EPA US Data'!$G:$G,"&gt;="&amp;$A26,'EPA US Data'!$G:$G,"&lt;"&amp;$B26)*unit_conv*'State Downscaling Multipliers'!$B$13</f>
        <v>0</v>
      </c>
      <c r="AC26" s="2">
        <f t="shared" ref="AC26:AF26" si="169">AB26+($AG26-$AB26)/5</f>
        <v>0</v>
      </c>
      <c r="AD26" s="2">
        <f t="shared" si="169"/>
        <v>0</v>
      </c>
      <c r="AE26" s="2">
        <f t="shared" si="169"/>
        <v>0</v>
      </c>
      <c r="AF26" s="2">
        <f t="shared" si="169"/>
        <v>0</v>
      </c>
      <c r="AG26" s="105">
        <f>VLOOKUP($B$1,'Multipliers and Adjustments'!$A$70:$I$86,TRUNC(COLUMN(AG$2)/5)+2,FALSE)*SUMIFS('EPA US Data'!$I:$I,'EPA US Data'!$D:$D,'Country Selector'!$A$2,'EPA US Data'!$J:$J,$B$1,'EPA US Data'!$C:$C,AG$2,'EPA US Data'!$G:$G,"&gt;="&amp;$A26,'EPA US Data'!$G:$G,"&lt;"&amp;$B26)*unit_conv*'State Downscaling Multipliers'!$B$13</f>
        <v>0</v>
      </c>
      <c r="AH26" s="2">
        <f t="shared" ref="AH26:AK26" si="170">AG26+($AL26-$AG26)/5</f>
        <v>0</v>
      </c>
      <c r="AI26" s="2">
        <f t="shared" si="170"/>
        <v>0</v>
      </c>
      <c r="AJ26" s="2">
        <f t="shared" si="170"/>
        <v>0</v>
      </c>
      <c r="AK26" s="2">
        <f t="shared" si="170"/>
        <v>0</v>
      </c>
      <c r="AL26" s="105">
        <f>VLOOKUP($B$1,'Multipliers and Adjustments'!$A$70:$I$86,TRUNC(COLUMN(AL$2)/5)+2,FALSE)*SUMIFS('EPA US Data'!$I:$I,'EPA US Data'!$D:$D,'Country Selector'!$A$2,'EPA US Data'!$J:$J,$B$1,'EPA US Data'!$C:$C,AL$2,'EPA US Data'!$G:$G,"&gt;="&amp;$A26,'EPA US Data'!$G:$G,"&lt;"&amp;$B26)*unit_conv*'State Downscaling Multipliers'!$B$13</f>
        <v>0</v>
      </c>
    </row>
    <row r="27" spans="1:38" ht="15.75" customHeight="1" x14ac:dyDescent="0.25">
      <c r="A27" s="50">
        <f t="shared" si="8"/>
        <v>-70</v>
      </c>
      <c r="B27" s="50">
        <f t="shared" si="149"/>
        <v>-60</v>
      </c>
      <c r="C27" s="105">
        <f>VLOOKUP($B$1,'Multipliers and Adjustments'!$A$70:$I$86,TRUNC(COLUMN(C$2)/5)+2,FALSE)*SUMIFS('EPA US Data'!$I:$I,'EPA US Data'!$D:$D,'Country Selector'!$A$2,'EPA US Data'!$J:$J,$B$1,'EPA US Data'!$C:$C,C$2,'EPA US Data'!$G:$G,"&gt;="&amp;$A27,'EPA US Data'!$G:$G,"&lt;"&amp;$B27)*unit_conv*'State Downscaling Multipliers'!$B$13</f>
        <v>0</v>
      </c>
      <c r="D27" s="2">
        <f t="shared" ref="D27:G27" si="171">C27+($H27-$C27)/5</f>
        <v>0</v>
      </c>
      <c r="E27" s="2">
        <f t="shared" si="171"/>
        <v>0</v>
      </c>
      <c r="F27" s="2">
        <f t="shared" si="171"/>
        <v>0</v>
      </c>
      <c r="G27" s="2">
        <f t="shared" si="171"/>
        <v>0</v>
      </c>
      <c r="H27" s="105">
        <f>VLOOKUP($B$1,'Multipliers and Adjustments'!$A$70:$I$86,TRUNC(COLUMN(H$2)/5)+2,FALSE)*SUMIFS('EPA US Data'!$I:$I,'EPA US Data'!$D:$D,'Country Selector'!$A$2,'EPA US Data'!$J:$J,$B$1,'EPA US Data'!$C:$C,H$2,'EPA US Data'!$G:$G,"&gt;="&amp;$A27,'EPA US Data'!$G:$G,"&lt;"&amp;$B27)*unit_conv*'State Downscaling Multipliers'!$B$13</f>
        <v>0</v>
      </c>
      <c r="I27" s="2">
        <f t="shared" ref="I27:L27" si="172">H27+($M27-$H27)/5</f>
        <v>0</v>
      </c>
      <c r="J27" s="2">
        <f t="shared" si="172"/>
        <v>0</v>
      </c>
      <c r="K27" s="2">
        <f t="shared" si="172"/>
        <v>0</v>
      </c>
      <c r="L27" s="2">
        <f t="shared" si="172"/>
        <v>0</v>
      </c>
      <c r="M27" s="105">
        <f>VLOOKUP($B$1,'Multipliers and Adjustments'!$A$70:$I$86,TRUNC(COLUMN(M$2)/5)+2,FALSE)*SUMIFS('EPA US Data'!$I:$I,'EPA US Data'!$D:$D,'Country Selector'!$A$2,'EPA US Data'!$J:$J,$B$1,'EPA US Data'!$C:$C,M$2,'EPA US Data'!$G:$G,"&gt;="&amp;$A27,'EPA US Data'!$G:$G,"&lt;"&amp;$B27)*unit_conv*'State Downscaling Multipliers'!$B$13</f>
        <v>0</v>
      </c>
      <c r="N27" s="2">
        <f t="shared" ref="N27:Q27" si="173">M27+($R27-$M27)/5</f>
        <v>0</v>
      </c>
      <c r="O27" s="2">
        <f t="shared" si="173"/>
        <v>0</v>
      </c>
      <c r="P27" s="2">
        <f t="shared" si="173"/>
        <v>0</v>
      </c>
      <c r="Q27" s="2">
        <f t="shared" si="173"/>
        <v>0</v>
      </c>
      <c r="R27" s="105">
        <f>VLOOKUP($B$1,'Multipliers and Adjustments'!$A$70:$I$86,TRUNC(COLUMN(R$2)/5)+2,FALSE)*SUMIFS('EPA US Data'!$I:$I,'EPA US Data'!$D:$D,'Country Selector'!$A$2,'EPA US Data'!$J:$J,$B$1,'EPA US Data'!$C:$C,R$2,'EPA US Data'!$G:$G,"&gt;="&amp;$A27,'EPA US Data'!$G:$G,"&lt;"&amp;$B27)*unit_conv*'State Downscaling Multipliers'!$B$13</f>
        <v>0</v>
      </c>
      <c r="S27" s="2">
        <f t="shared" ref="S27:V27" si="174">R27+($W27-$R27)/5</f>
        <v>0</v>
      </c>
      <c r="T27" s="2">
        <f t="shared" si="174"/>
        <v>0</v>
      </c>
      <c r="U27" s="2">
        <f t="shared" si="174"/>
        <v>0</v>
      </c>
      <c r="V27" s="2">
        <f t="shared" si="174"/>
        <v>0</v>
      </c>
      <c r="W27" s="105">
        <f>VLOOKUP($B$1,'Multipliers and Adjustments'!$A$70:$I$86,TRUNC(COLUMN(W$2)/5)+2,FALSE)*SUMIFS('EPA US Data'!$I:$I,'EPA US Data'!$D:$D,'Country Selector'!$A$2,'EPA US Data'!$J:$J,$B$1,'EPA US Data'!$C:$C,W$2,'EPA US Data'!$G:$G,"&gt;="&amp;$A27,'EPA US Data'!$G:$G,"&lt;"&amp;$B27)*unit_conv*'State Downscaling Multipliers'!$B$13</f>
        <v>0</v>
      </c>
      <c r="X27" s="2">
        <f t="shared" ref="X27:AA27" si="175">W27+($AB27-$W27)/5</f>
        <v>0</v>
      </c>
      <c r="Y27" s="2">
        <f t="shared" si="175"/>
        <v>0</v>
      </c>
      <c r="Z27" s="2">
        <f t="shared" si="175"/>
        <v>0</v>
      </c>
      <c r="AA27" s="2">
        <f t="shared" si="175"/>
        <v>0</v>
      </c>
      <c r="AB27" s="105">
        <f>VLOOKUP($B$1,'Multipliers and Adjustments'!$A$70:$I$86,TRUNC(COLUMN(AB$2)/5)+2,FALSE)*SUMIFS('EPA US Data'!$I:$I,'EPA US Data'!$D:$D,'Country Selector'!$A$2,'EPA US Data'!$J:$J,$B$1,'EPA US Data'!$C:$C,AB$2,'EPA US Data'!$G:$G,"&gt;="&amp;$A27,'EPA US Data'!$G:$G,"&lt;"&amp;$B27)*unit_conv*'State Downscaling Multipliers'!$B$13</f>
        <v>0</v>
      </c>
      <c r="AC27" s="2">
        <f t="shared" ref="AC27:AF27" si="176">AB27+($AG27-$AB27)/5</f>
        <v>0</v>
      </c>
      <c r="AD27" s="2">
        <f t="shared" si="176"/>
        <v>0</v>
      </c>
      <c r="AE27" s="2">
        <f t="shared" si="176"/>
        <v>0</v>
      </c>
      <c r="AF27" s="2">
        <f t="shared" si="176"/>
        <v>0</v>
      </c>
      <c r="AG27" s="105">
        <f>VLOOKUP($B$1,'Multipliers and Adjustments'!$A$70:$I$86,TRUNC(COLUMN(AG$2)/5)+2,FALSE)*SUMIFS('EPA US Data'!$I:$I,'EPA US Data'!$D:$D,'Country Selector'!$A$2,'EPA US Data'!$J:$J,$B$1,'EPA US Data'!$C:$C,AG$2,'EPA US Data'!$G:$G,"&gt;="&amp;$A27,'EPA US Data'!$G:$G,"&lt;"&amp;$B27)*unit_conv*'State Downscaling Multipliers'!$B$13</f>
        <v>0</v>
      </c>
      <c r="AH27" s="2">
        <f t="shared" ref="AH27:AK27" si="177">AG27+($AL27-$AG27)/5</f>
        <v>0</v>
      </c>
      <c r="AI27" s="2">
        <f t="shared" si="177"/>
        <v>0</v>
      </c>
      <c r="AJ27" s="2">
        <f t="shared" si="177"/>
        <v>0</v>
      </c>
      <c r="AK27" s="2">
        <f t="shared" si="177"/>
        <v>0</v>
      </c>
      <c r="AL27" s="105">
        <f>VLOOKUP($B$1,'Multipliers and Adjustments'!$A$70:$I$86,TRUNC(COLUMN(AL$2)/5)+2,FALSE)*SUMIFS('EPA US Data'!$I:$I,'EPA US Data'!$D:$D,'Country Selector'!$A$2,'EPA US Data'!$J:$J,$B$1,'EPA US Data'!$C:$C,AL$2,'EPA US Data'!$G:$G,"&gt;="&amp;$A27,'EPA US Data'!$G:$G,"&lt;"&amp;$B27)*unit_conv*'State Downscaling Multipliers'!$B$13</f>
        <v>0</v>
      </c>
    </row>
    <row r="28" spans="1:38" ht="15.75" customHeight="1" x14ac:dyDescent="0.25">
      <c r="A28" s="50">
        <f t="shared" si="8"/>
        <v>-60</v>
      </c>
      <c r="B28" s="50">
        <f t="shared" si="149"/>
        <v>-50</v>
      </c>
      <c r="C28" s="105">
        <f>VLOOKUP($B$1,'Multipliers and Adjustments'!$A$70:$I$86,TRUNC(COLUMN(C$2)/5)+2,FALSE)*SUMIFS('EPA US Data'!$I:$I,'EPA US Data'!$D:$D,'Country Selector'!$A$2,'EPA US Data'!$J:$J,$B$1,'EPA US Data'!$C:$C,C$2,'EPA US Data'!$G:$G,"&gt;="&amp;$A28,'EPA US Data'!$G:$G,"&lt;"&amp;$B28)*unit_conv*'State Downscaling Multipliers'!$B$13</f>
        <v>0</v>
      </c>
      <c r="D28" s="2">
        <f t="shared" ref="D28:G28" si="178">C28+($H28-$C28)/5</f>
        <v>0</v>
      </c>
      <c r="E28" s="2">
        <f t="shared" si="178"/>
        <v>0</v>
      </c>
      <c r="F28" s="2">
        <f t="shared" si="178"/>
        <v>0</v>
      </c>
      <c r="G28" s="2">
        <f t="shared" si="178"/>
        <v>0</v>
      </c>
      <c r="H28" s="105">
        <f>VLOOKUP($B$1,'Multipliers and Adjustments'!$A$70:$I$86,TRUNC(COLUMN(H$2)/5)+2,FALSE)*SUMIFS('EPA US Data'!$I:$I,'EPA US Data'!$D:$D,'Country Selector'!$A$2,'EPA US Data'!$J:$J,$B$1,'EPA US Data'!$C:$C,H$2,'EPA US Data'!$G:$G,"&gt;="&amp;$A28,'EPA US Data'!$G:$G,"&lt;"&amp;$B28)*unit_conv*'State Downscaling Multipliers'!$B$13</f>
        <v>0</v>
      </c>
      <c r="I28" s="2">
        <f t="shared" ref="I28:L28" si="179">H28+($M28-$H28)/5</f>
        <v>0</v>
      </c>
      <c r="J28" s="2">
        <f t="shared" si="179"/>
        <v>0</v>
      </c>
      <c r="K28" s="2">
        <f t="shared" si="179"/>
        <v>0</v>
      </c>
      <c r="L28" s="2">
        <f t="shared" si="179"/>
        <v>0</v>
      </c>
      <c r="M28" s="105">
        <f>VLOOKUP($B$1,'Multipliers and Adjustments'!$A$70:$I$86,TRUNC(COLUMN(M$2)/5)+2,FALSE)*SUMIFS('EPA US Data'!$I:$I,'EPA US Data'!$D:$D,'Country Selector'!$A$2,'EPA US Data'!$J:$J,$B$1,'EPA US Data'!$C:$C,M$2,'EPA US Data'!$G:$G,"&gt;="&amp;$A28,'EPA US Data'!$G:$G,"&lt;"&amp;$B28)*unit_conv*'State Downscaling Multipliers'!$B$13</f>
        <v>0</v>
      </c>
      <c r="N28" s="2">
        <f t="shared" ref="N28:Q28" si="180">M28+($R28-$M28)/5</f>
        <v>0</v>
      </c>
      <c r="O28" s="2">
        <f t="shared" si="180"/>
        <v>0</v>
      </c>
      <c r="P28" s="2">
        <f t="shared" si="180"/>
        <v>0</v>
      </c>
      <c r="Q28" s="2">
        <f t="shared" si="180"/>
        <v>0</v>
      </c>
      <c r="R28" s="105">
        <f>VLOOKUP($B$1,'Multipliers and Adjustments'!$A$70:$I$86,TRUNC(COLUMN(R$2)/5)+2,FALSE)*SUMIFS('EPA US Data'!$I:$I,'EPA US Data'!$D:$D,'Country Selector'!$A$2,'EPA US Data'!$J:$J,$B$1,'EPA US Data'!$C:$C,R$2,'EPA US Data'!$G:$G,"&gt;="&amp;$A28,'EPA US Data'!$G:$G,"&lt;"&amp;$B28)*unit_conv*'State Downscaling Multipliers'!$B$13</f>
        <v>0</v>
      </c>
      <c r="S28" s="2">
        <f t="shared" ref="S28:V28" si="181">R28+($W28-$R28)/5</f>
        <v>0</v>
      </c>
      <c r="T28" s="2">
        <f t="shared" si="181"/>
        <v>0</v>
      </c>
      <c r="U28" s="2">
        <f t="shared" si="181"/>
        <v>0</v>
      </c>
      <c r="V28" s="2">
        <f t="shared" si="181"/>
        <v>0</v>
      </c>
      <c r="W28" s="105">
        <f>VLOOKUP($B$1,'Multipliers and Adjustments'!$A$70:$I$86,TRUNC(COLUMN(W$2)/5)+2,FALSE)*SUMIFS('EPA US Data'!$I:$I,'EPA US Data'!$D:$D,'Country Selector'!$A$2,'EPA US Data'!$J:$J,$B$1,'EPA US Data'!$C:$C,W$2,'EPA US Data'!$G:$G,"&gt;="&amp;$A28,'EPA US Data'!$G:$G,"&lt;"&amp;$B28)*unit_conv*'State Downscaling Multipliers'!$B$13</f>
        <v>0</v>
      </c>
      <c r="X28" s="2">
        <f t="shared" ref="X28:AA28" si="182">W28+($AB28-$W28)/5</f>
        <v>0</v>
      </c>
      <c r="Y28" s="2">
        <f t="shared" si="182"/>
        <v>0</v>
      </c>
      <c r="Z28" s="2">
        <f t="shared" si="182"/>
        <v>0</v>
      </c>
      <c r="AA28" s="2">
        <f t="shared" si="182"/>
        <v>0</v>
      </c>
      <c r="AB28" s="105">
        <f>VLOOKUP($B$1,'Multipliers and Adjustments'!$A$70:$I$86,TRUNC(COLUMN(AB$2)/5)+2,FALSE)*SUMIFS('EPA US Data'!$I:$I,'EPA US Data'!$D:$D,'Country Selector'!$A$2,'EPA US Data'!$J:$J,$B$1,'EPA US Data'!$C:$C,AB$2,'EPA US Data'!$G:$G,"&gt;="&amp;$A28,'EPA US Data'!$G:$G,"&lt;"&amp;$B28)*unit_conv*'State Downscaling Multipliers'!$B$13</f>
        <v>0</v>
      </c>
      <c r="AC28" s="2">
        <f t="shared" ref="AC28:AF28" si="183">AB28+($AG28-$AB28)/5</f>
        <v>0</v>
      </c>
      <c r="AD28" s="2">
        <f t="shared" si="183"/>
        <v>0</v>
      </c>
      <c r="AE28" s="2">
        <f t="shared" si="183"/>
        <v>0</v>
      </c>
      <c r="AF28" s="2">
        <f t="shared" si="183"/>
        <v>0</v>
      </c>
      <c r="AG28" s="105">
        <f>VLOOKUP($B$1,'Multipliers and Adjustments'!$A$70:$I$86,TRUNC(COLUMN(AG$2)/5)+2,FALSE)*SUMIFS('EPA US Data'!$I:$I,'EPA US Data'!$D:$D,'Country Selector'!$A$2,'EPA US Data'!$J:$J,$B$1,'EPA US Data'!$C:$C,AG$2,'EPA US Data'!$G:$G,"&gt;="&amp;$A28,'EPA US Data'!$G:$G,"&lt;"&amp;$B28)*unit_conv*'State Downscaling Multipliers'!$B$13</f>
        <v>0</v>
      </c>
      <c r="AH28" s="2">
        <f t="shared" ref="AH28:AK28" si="184">AG28+($AL28-$AG28)/5</f>
        <v>0</v>
      </c>
      <c r="AI28" s="2">
        <f t="shared" si="184"/>
        <v>0</v>
      </c>
      <c r="AJ28" s="2">
        <f t="shared" si="184"/>
        <v>0</v>
      </c>
      <c r="AK28" s="2">
        <f t="shared" si="184"/>
        <v>0</v>
      </c>
      <c r="AL28" s="105">
        <f>VLOOKUP($B$1,'Multipliers and Adjustments'!$A$70:$I$86,TRUNC(COLUMN(AL$2)/5)+2,FALSE)*SUMIFS('EPA US Data'!$I:$I,'EPA US Data'!$D:$D,'Country Selector'!$A$2,'EPA US Data'!$J:$J,$B$1,'EPA US Data'!$C:$C,AL$2,'EPA US Data'!$G:$G,"&gt;="&amp;$A28,'EPA US Data'!$G:$G,"&lt;"&amp;$B28)*unit_conv*'State Downscaling Multipliers'!$B$13</f>
        <v>0</v>
      </c>
    </row>
    <row r="29" spans="1:38" ht="15.75" customHeight="1" x14ac:dyDescent="0.25">
      <c r="A29" s="50">
        <f t="shared" si="8"/>
        <v>-50</v>
      </c>
      <c r="B29" s="50">
        <f t="shared" si="149"/>
        <v>-40</v>
      </c>
      <c r="C29" s="105">
        <f>VLOOKUP($B$1,'Multipliers and Adjustments'!$A$70:$I$86,TRUNC(COLUMN(C$2)/5)+2,FALSE)*SUMIFS('EPA US Data'!$I:$I,'EPA US Data'!$D:$D,'Country Selector'!$A$2,'EPA US Data'!$J:$J,$B$1,'EPA US Data'!$C:$C,C$2,'EPA US Data'!$G:$G,"&gt;="&amp;$A29,'EPA US Data'!$G:$G,"&lt;"&amp;$B29)*unit_conv*'State Downscaling Multipliers'!$B$13</f>
        <v>0</v>
      </c>
      <c r="D29" s="2">
        <f t="shared" ref="D29:G29" si="185">C29+($H29-$C29)/5</f>
        <v>0</v>
      </c>
      <c r="E29" s="2">
        <f t="shared" si="185"/>
        <v>0</v>
      </c>
      <c r="F29" s="2">
        <f t="shared" si="185"/>
        <v>0</v>
      </c>
      <c r="G29" s="2">
        <f t="shared" si="185"/>
        <v>0</v>
      </c>
      <c r="H29" s="105">
        <f>VLOOKUP($B$1,'Multipliers and Adjustments'!$A$70:$I$86,TRUNC(COLUMN(H$2)/5)+2,FALSE)*SUMIFS('EPA US Data'!$I:$I,'EPA US Data'!$D:$D,'Country Selector'!$A$2,'EPA US Data'!$J:$J,$B$1,'EPA US Data'!$C:$C,H$2,'EPA US Data'!$G:$G,"&gt;="&amp;$A29,'EPA US Data'!$G:$G,"&lt;"&amp;$B29)*unit_conv*'State Downscaling Multipliers'!$B$13</f>
        <v>0</v>
      </c>
      <c r="I29" s="2">
        <f t="shared" ref="I29:L29" si="186">H29+($M29-$H29)/5</f>
        <v>0</v>
      </c>
      <c r="J29" s="2">
        <f t="shared" si="186"/>
        <v>0</v>
      </c>
      <c r="K29" s="2">
        <f t="shared" si="186"/>
        <v>0</v>
      </c>
      <c r="L29" s="2">
        <f t="shared" si="186"/>
        <v>0</v>
      </c>
      <c r="M29" s="105">
        <f>VLOOKUP($B$1,'Multipliers and Adjustments'!$A$70:$I$86,TRUNC(COLUMN(M$2)/5)+2,FALSE)*SUMIFS('EPA US Data'!$I:$I,'EPA US Data'!$D:$D,'Country Selector'!$A$2,'EPA US Data'!$J:$J,$B$1,'EPA US Data'!$C:$C,M$2,'EPA US Data'!$G:$G,"&gt;="&amp;$A29,'EPA US Data'!$G:$G,"&lt;"&amp;$B29)*unit_conv*'State Downscaling Multipliers'!$B$13</f>
        <v>0</v>
      </c>
      <c r="N29" s="2">
        <f t="shared" ref="N29:Q29" si="187">M29+($R29-$M29)/5</f>
        <v>0</v>
      </c>
      <c r="O29" s="2">
        <f t="shared" si="187"/>
        <v>0</v>
      </c>
      <c r="P29" s="2">
        <f t="shared" si="187"/>
        <v>0</v>
      </c>
      <c r="Q29" s="2">
        <f t="shared" si="187"/>
        <v>0</v>
      </c>
      <c r="R29" s="105">
        <f>VLOOKUP($B$1,'Multipliers and Adjustments'!$A$70:$I$86,TRUNC(COLUMN(R$2)/5)+2,FALSE)*SUMIFS('EPA US Data'!$I:$I,'EPA US Data'!$D:$D,'Country Selector'!$A$2,'EPA US Data'!$J:$J,$B$1,'EPA US Data'!$C:$C,R$2,'EPA US Data'!$G:$G,"&gt;="&amp;$A29,'EPA US Data'!$G:$G,"&lt;"&amp;$B29)*unit_conv*'State Downscaling Multipliers'!$B$13</f>
        <v>0</v>
      </c>
      <c r="S29" s="2">
        <f t="shared" ref="S29:V29" si="188">R29+($W29-$R29)/5</f>
        <v>0</v>
      </c>
      <c r="T29" s="2">
        <f t="shared" si="188"/>
        <v>0</v>
      </c>
      <c r="U29" s="2">
        <f t="shared" si="188"/>
        <v>0</v>
      </c>
      <c r="V29" s="2">
        <f t="shared" si="188"/>
        <v>0</v>
      </c>
      <c r="W29" s="105">
        <f>VLOOKUP($B$1,'Multipliers and Adjustments'!$A$70:$I$86,TRUNC(COLUMN(W$2)/5)+2,FALSE)*SUMIFS('EPA US Data'!$I:$I,'EPA US Data'!$D:$D,'Country Selector'!$A$2,'EPA US Data'!$J:$J,$B$1,'EPA US Data'!$C:$C,W$2,'EPA US Data'!$G:$G,"&gt;="&amp;$A29,'EPA US Data'!$G:$G,"&lt;"&amp;$B29)*unit_conv*'State Downscaling Multipliers'!$B$13</f>
        <v>0</v>
      </c>
      <c r="X29" s="2">
        <f t="shared" ref="X29:AA29" si="189">W29+($AB29-$W29)/5</f>
        <v>0</v>
      </c>
      <c r="Y29" s="2">
        <f t="shared" si="189"/>
        <v>0</v>
      </c>
      <c r="Z29" s="2">
        <f t="shared" si="189"/>
        <v>0</v>
      </c>
      <c r="AA29" s="2">
        <f t="shared" si="189"/>
        <v>0</v>
      </c>
      <c r="AB29" s="105">
        <f>VLOOKUP($B$1,'Multipliers and Adjustments'!$A$70:$I$86,TRUNC(COLUMN(AB$2)/5)+2,FALSE)*SUMIFS('EPA US Data'!$I:$I,'EPA US Data'!$D:$D,'Country Selector'!$A$2,'EPA US Data'!$J:$J,$B$1,'EPA US Data'!$C:$C,AB$2,'EPA US Data'!$G:$G,"&gt;="&amp;$A29,'EPA US Data'!$G:$G,"&lt;"&amp;$B29)*unit_conv*'State Downscaling Multipliers'!$B$13</f>
        <v>0</v>
      </c>
      <c r="AC29" s="2">
        <f t="shared" ref="AC29:AF29" si="190">AB29+($AG29-$AB29)/5</f>
        <v>0</v>
      </c>
      <c r="AD29" s="2">
        <f t="shared" si="190"/>
        <v>0</v>
      </c>
      <c r="AE29" s="2">
        <f t="shared" si="190"/>
        <v>0</v>
      </c>
      <c r="AF29" s="2">
        <f t="shared" si="190"/>
        <v>0</v>
      </c>
      <c r="AG29" s="105">
        <f>VLOOKUP($B$1,'Multipliers and Adjustments'!$A$70:$I$86,TRUNC(COLUMN(AG$2)/5)+2,FALSE)*SUMIFS('EPA US Data'!$I:$I,'EPA US Data'!$D:$D,'Country Selector'!$A$2,'EPA US Data'!$J:$J,$B$1,'EPA US Data'!$C:$C,AG$2,'EPA US Data'!$G:$G,"&gt;="&amp;$A29,'EPA US Data'!$G:$G,"&lt;"&amp;$B29)*unit_conv*'State Downscaling Multipliers'!$B$13</f>
        <v>0</v>
      </c>
      <c r="AH29" s="2">
        <f t="shared" ref="AH29:AK29" si="191">AG29+($AL29-$AG29)/5</f>
        <v>0</v>
      </c>
      <c r="AI29" s="2">
        <f t="shared" si="191"/>
        <v>0</v>
      </c>
      <c r="AJ29" s="2">
        <f t="shared" si="191"/>
        <v>0</v>
      </c>
      <c r="AK29" s="2">
        <f t="shared" si="191"/>
        <v>0</v>
      </c>
      <c r="AL29" s="105">
        <f>VLOOKUP($B$1,'Multipliers and Adjustments'!$A$70:$I$86,TRUNC(COLUMN(AL$2)/5)+2,FALSE)*SUMIFS('EPA US Data'!$I:$I,'EPA US Data'!$D:$D,'Country Selector'!$A$2,'EPA US Data'!$J:$J,$B$1,'EPA US Data'!$C:$C,AL$2,'EPA US Data'!$G:$G,"&gt;="&amp;$A29,'EPA US Data'!$G:$G,"&lt;"&amp;$B29)*unit_conv*'State Downscaling Multipliers'!$B$13</f>
        <v>0</v>
      </c>
    </row>
    <row r="30" spans="1:38" ht="15.75" customHeight="1" x14ac:dyDescent="0.25">
      <c r="A30" s="50">
        <f t="shared" si="8"/>
        <v>-40</v>
      </c>
      <c r="B30" s="50">
        <f t="shared" si="149"/>
        <v>-30</v>
      </c>
      <c r="C30" s="105">
        <f>VLOOKUP($B$1,'Multipliers and Adjustments'!$A$70:$I$86,TRUNC(COLUMN(C$2)/5)+2,FALSE)*SUMIFS('EPA US Data'!$I:$I,'EPA US Data'!$D:$D,'Country Selector'!$A$2,'EPA US Data'!$J:$J,$B$1,'EPA US Data'!$C:$C,C$2,'EPA US Data'!$G:$G,"&gt;="&amp;$A30,'EPA US Data'!$G:$G,"&lt;"&amp;$B30)*unit_conv*'State Downscaling Multipliers'!$B$13</f>
        <v>0</v>
      </c>
      <c r="D30" s="2">
        <f t="shared" ref="D30:G30" si="192">C30+($H30-$C30)/5</f>
        <v>0</v>
      </c>
      <c r="E30" s="2">
        <f t="shared" si="192"/>
        <v>0</v>
      </c>
      <c r="F30" s="2">
        <f t="shared" si="192"/>
        <v>0</v>
      </c>
      <c r="G30" s="2">
        <f t="shared" si="192"/>
        <v>0</v>
      </c>
      <c r="H30" s="105">
        <f>VLOOKUP($B$1,'Multipliers and Adjustments'!$A$70:$I$86,TRUNC(COLUMN(H$2)/5)+2,FALSE)*SUMIFS('EPA US Data'!$I:$I,'EPA US Data'!$D:$D,'Country Selector'!$A$2,'EPA US Data'!$J:$J,$B$1,'EPA US Data'!$C:$C,H$2,'EPA US Data'!$G:$G,"&gt;="&amp;$A30,'EPA US Data'!$G:$G,"&lt;"&amp;$B30)*unit_conv*'State Downscaling Multipliers'!$B$13</f>
        <v>0</v>
      </c>
      <c r="I30" s="2">
        <f t="shared" ref="I30:L30" si="193">H30+($M30-$H30)/5</f>
        <v>0</v>
      </c>
      <c r="J30" s="2">
        <f t="shared" si="193"/>
        <v>0</v>
      </c>
      <c r="K30" s="2">
        <f t="shared" si="193"/>
        <v>0</v>
      </c>
      <c r="L30" s="2">
        <f t="shared" si="193"/>
        <v>0</v>
      </c>
      <c r="M30" s="105">
        <f>VLOOKUP($B$1,'Multipliers and Adjustments'!$A$70:$I$86,TRUNC(COLUMN(M$2)/5)+2,FALSE)*SUMIFS('EPA US Data'!$I:$I,'EPA US Data'!$D:$D,'Country Selector'!$A$2,'EPA US Data'!$J:$J,$B$1,'EPA US Data'!$C:$C,M$2,'EPA US Data'!$G:$G,"&gt;="&amp;$A30,'EPA US Data'!$G:$G,"&lt;"&amp;$B30)*unit_conv*'State Downscaling Multipliers'!$B$13</f>
        <v>0</v>
      </c>
      <c r="N30" s="2">
        <f t="shared" ref="N30:Q30" si="194">M30+($R30-$M30)/5</f>
        <v>0</v>
      </c>
      <c r="O30" s="2">
        <f t="shared" si="194"/>
        <v>0</v>
      </c>
      <c r="P30" s="2">
        <f t="shared" si="194"/>
        <v>0</v>
      </c>
      <c r="Q30" s="2">
        <f t="shared" si="194"/>
        <v>0</v>
      </c>
      <c r="R30" s="105">
        <f>VLOOKUP($B$1,'Multipliers and Adjustments'!$A$70:$I$86,TRUNC(COLUMN(R$2)/5)+2,FALSE)*SUMIFS('EPA US Data'!$I:$I,'EPA US Data'!$D:$D,'Country Selector'!$A$2,'EPA US Data'!$J:$J,$B$1,'EPA US Data'!$C:$C,R$2,'EPA US Data'!$G:$G,"&gt;="&amp;$A30,'EPA US Data'!$G:$G,"&lt;"&amp;$B30)*unit_conv*'State Downscaling Multipliers'!$B$13</f>
        <v>0</v>
      </c>
      <c r="S30" s="2">
        <f t="shared" ref="S30:V30" si="195">R30+($W30-$R30)/5</f>
        <v>0</v>
      </c>
      <c r="T30" s="2">
        <f t="shared" si="195"/>
        <v>0</v>
      </c>
      <c r="U30" s="2">
        <f t="shared" si="195"/>
        <v>0</v>
      </c>
      <c r="V30" s="2">
        <f t="shared" si="195"/>
        <v>0</v>
      </c>
      <c r="W30" s="105">
        <f>VLOOKUP($B$1,'Multipliers and Adjustments'!$A$70:$I$86,TRUNC(COLUMN(W$2)/5)+2,FALSE)*SUMIFS('EPA US Data'!$I:$I,'EPA US Data'!$D:$D,'Country Selector'!$A$2,'EPA US Data'!$J:$J,$B$1,'EPA US Data'!$C:$C,W$2,'EPA US Data'!$G:$G,"&gt;="&amp;$A30,'EPA US Data'!$G:$G,"&lt;"&amp;$B30)*unit_conv*'State Downscaling Multipliers'!$B$13</f>
        <v>0</v>
      </c>
      <c r="X30" s="2">
        <f t="shared" ref="X30:AA30" si="196">W30+($AB30-$W30)/5</f>
        <v>0</v>
      </c>
      <c r="Y30" s="2">
        <f t="shared" si="196"/>
        <v>0</v>
      </c>
      <c r="Z30" s="2">
        <f t="shared" si="196"/>
        <v>0</v>
      </c>
      <c r="AA30" s="2">
        <f t="shared" si="196"/>
        <v>0</v>
      </c>
      <c r="AB30" s="105">
        <f>VLOOKUP($B$1,'Multipliers and Adjustments'!$A$70:$I$86,TRUNC(COLUMN(AB$2)/5)+2,FALSE)*SUMIFS('EPA US Data'!$I:$I,'EPA US Data'!$D:$D,'Country Selector'!$A$2,'EPA US Data'!$J:$J,$B$1,'EPA US Data'!$C:$C,AB$2,'EPA US Data'!$G:$G,"&gt;="&amp;$A30,'EPA US Data'!$G:$G,"&lt;"&amp;$B30)*unit_conv*'State Downscaling Multipliers'!$B$13</f>
        <v>0</v>
      </c>
      <c r="AC30" s="2">
        <f t="shared" ref="AC30:AF30" si="197">AB30+($AG30-$AB30)/5</f>
        <v>0</v>
      </c>
      <c r="AD30" s="2">
        <f t="shared" si="197"/>
        <v>0</v>
      </c>
      <c r="AE30" s="2">
        <f t="shared" si="197"/>
        <v>0</v>
      </c>
      <c r="AF30" s="2">
        <f t="shared" si="197"/>
        <v>0</v>
      </c>
      <c r="AG30" s="105">
        <f>VLOOKUP($B$1,'Multipliers and Adjustments'!$A$70:$I$86,TRUNC(COLUMN(AG$2)/5)+2,FALSE)*SUMIFS('EPA US Data'!$I:$I,'EPA US Data'!$D:$D,'Country Selector'!$A$2,'EPA US Data'!$J:$J,$B$1,'EPA US Data'!$C:$C,AG$2,'EPA US Data'!$G:$G,"&gt;="&amp;$A30,'EPA US Data'!$G:$G,"&lt;"&amp;$B30)*unit_conv*'State Downscaling Multipliers'!$B$13</f>
        <v>0</v>
      </c>
      <c r="AH30" s="2">
        <f t="shared" ref="AH30:AK30" si="198">AG30+($AL30-$AG30)/5</f>
        <v>0</v>
      </c>
      <c r="AI30" s="2">
        <f t="shared" si="198"/>
        <v>0</v>
      </c>
      <c r="AJ30" s="2">
        <f t="shared" si="198"/>
        <v>0</v>
      </c>
      <c r="AK30" s="2">
        <f t="shared" si="198"/>
        <v>0</v>
      </c>
      <c r="AL30" s="105">
        <f>VLOOKUP($B$1,'Multipliers and Adjustments'!$A$70:$I$86,TRUNC(COLUMN(AL$2)/5)+2,FALSE)*SUMIFS('EPA US Data'!$I:$I,'EPA US Data'!$D:$D,'Country Selector'!$A$2,'EPA US Data'!$J:$J,$B$1,'EPA US Data'!$C:$C,AL$2,'EPA US Data'!$G:$G,"&gt;="&amp;$A30,'EPA US Data'!$G:$G,"&lt;"&amp;$B30)*unit_conv*'State Downscaling Multipliers'!$B$13</f>
        <v>0</v>
      </c>
    </row>
    <row r="31" spans="1:38" ht="15.75" customHeight="1" x14ac:dyDescent="0.25">
      <c r="A31" s="50">
        <f t="shared" si="8"/>
        <v>-30</v>
      </c>
      <c r="B31" s="50">
        <f t="shared" si="149"/>
        <v>-20</v>
      </c>
      <c r="C31" s="105">
        <f>VLOOKUP($B$1,'Multipliers and Adjustments'!$A$70:$I$86,TRUNC(COLUMN(C$2)/5)+2,FALSE)*SUMIFS('EPA US Data'!$I:$I,'EPA US Data'!$D:$D,'Country Selector'!$A$2,'EPA US Data'!$J:$J,$B$1,'EPA US Data'!$C:$C,C$2,'EPA US Data'!$G:$G,"&gt;="&amp;$A31,'EPA US Data'!$G:$G,"&lt;"&amp;$B31)*unit_conv*'State Downscaling Multipliers'!$B$13</f>
        <v>0</v>
      </c>
      <c r="D31" s="2">
        <f t="shared" ref="D31:G31" si="199">C31+($H31-$C31)/5</f>
        <v>0</v>
      </c>
      <c r="E31" s="2">
        <f t="shared" si="199"/>
        <v>0</v>
      </c>
      <c r="F31" s="2">
        <f t="shared" si="199"/>
        <v>0</v>
      </c>
      <c r="G31" s="2">
        <f t="shared" si="199"/>
        <v>0</v>
      </c>
      <c r="H31" s="105">
        <f>VLOOKUP($B$1,'Multipliers and Adjustments'!$A$70:$I$86,TRUNC(COLUMN(H$2)/5)+2,FALSE)*SUMIFS('EPA US Data'!$I:$I,'EPA US Data'!$D:$D,'Country Selector'!$A$2,'EPA US Data'!$J:$J,$B$1,'EPA US Data'!$C:$C,H$2,'EPA US Data'!$G:$G,"&gt;="&amp;$A31,'EPA US Data'!$G:$G,"&lt;"&amp;$B31)*unit_conv*'State Downscaling Multipliers'!$B$13</f>
        <v>0</v>
      </c>
      <c r="I31" s="2">
        <f t="shared" ref="I31:L31" si="200">H31+($M31-$H31)/5</f>
        <v>0</v>
      </c>
      <c r="J31" s="2">
        <f t="shared" si="200"/>
        <v>0</v>
      </c>
      <c r="K31" s="2">
        <f t="shared" si="200"/>
        <v>0</v>
      </c>
      <c r="L31" s="2">
        <f t="shared" si="200"/>
        <v>0</v>
      </c>
      <c r="M31" s="105">
        <f>VLOOKUP($B$1,'Multipliers and Adjustments'!$A$70:$I$86,TRUNC(COLUMN(M$2)/5)+2,FALSE)*SUMIFS('EPA US Data'!$I:$I,'EPA US Data'!$D:$D,'Country Selector'!$A$2,'EPA US Data'!$J:$J,$B$1,'EPA US Data'!$C:$C,M$2,'EPA US Data'!$G:$G,"&gt;="&amp;$A31,'EPA US Data'!$G:$G,"&lt;"&amp;$B31)*unit_conv*'State Downscaling Multipliers'!$B$13</f>
        <v>0</v>
      </c>
      <c r="N31" s="2">
        <f t="shared" ref="N31:Q31" si="201">M31+($R31-$M31)/5</f>
        <v>0</v>
      </c>
      <c r="O31" s="2">
        <f t="shared" si="201"/>
        <v>0</v>
      </c>
      <c r="P31" s="2">
        <f t="shared" si="201"/>
        <v>0</v>
      </c>
      <c r="Q31" s="2">
        <f t="shared" si="201"/>
        <v>0</v>
      </c>
      <c r="R31" s="105">
        <f>VLOOKUP($B$1,'Multipliers and Adjustments'!$A$70:$I$86,TRUNC(COLUMN(R$2)/5)+2,FALSE)*SUMIFS('EPA US Data'!$I:$I,'EPA US Data'!$D:$D,'Country Selector'!$A$2,'EPA US Data'!$J:$J,$B$1,'EPA US Data'!$C:$C,R$2,'EPA US Data'!$G:$G,"&gt;="&amp;$A31,'EPA US Data'!$G:$G,"&lt;"&amp;$B31)*unit_conv*'State Downscaling Multipliers'!$B$13</f>
        <v>0</v>
      </c>
      <c r="S31" s="2">
        <f t="shared" ref="S31:V31" si="202">R31+($W31-$R31)/5</f>
        <v>0</v>
      </c>
      <c r="T31" s="2">
        <f t="shared" si="202"/>
        <v>0</v>
      </c>
      <c r="U31" s="2">
        <f t="shared" si="202"/>
        <v>0</v>
      </c>
      <c r="V31" s="2">
        <f t="shared" si="202"/>
        <v>0</v>
      </c>
      <c r="W31" s="105">
        <f>VLOOKUP($B$1,'Multipliers and Adjustments'!$A$70:$I$86,TRUNC(COLUMN(W$2)/5)+2,FALSE)*SUMIFS('EPA US Data'!$I:$I,'EPA US Data'!$D:$D,'Country Selector'!$A$2,'EPA US Data'!$J:$J,$B$1,'EPA US Data'!$C:$C,W$2,'EPA US Data'!$G:$G,"&gt;="&amp;$A31,'EPA US Data'!$G:$G,"&lt;"&amp;$B31)*unit_conv*'State Downscaling Multipliers'!$B$13</f>
        <v>0</v>
      </c>
      <c r="X31" s="2">
        <f t="shared" ref="X31:AA31" si="203">W31+($AB31-$W31)/5</f>
        <v>0</v>
      </c>
      <c r="Y31" s="2">
        <f t="shared" si="203"/>
        <v>0</v>
      </c>
      <c r="Z31" s="2">
        <f t="shared" si="203"/>
        <v>0</v>
      </c>
      <c r="AA31" s="2">
        <f t="shared" si="203"/>
        <v>0</v>
      </c>
      <c r="AB31" s="105">
        <f>VLOOKUP($B$1,'Multipliers and Adjustments'!$A$70:$I$86,TRUNC(COLUMN(AB$2)/5)+2,FALSE)*SUMIFS('EPA US Data'!$I:$I,'EPA US Data'!$D:$D,'Country Selector'!$A$2,'EPA US Data'!$J:$J,$B$1,'EPA US Data'!$C:$C,AB$2,'EPA US Data'!$G:$G,"&gt;="&amp;$A31,'EPA US Data'!$G:$G,"&lt;"&amp;$B31)*unit_conv*'State Downscaling Multipliers'!$B$13</f>
        <v>0</v>
      </c>
      <c r="AC31" s="2">
        <f t="shared" ref="AC31:AF31" si="204">AB31+($AG31-$AB31)/5</f>
        <v>15614996172.291332</v>
      </c>
      <c r="AD31" s="2">
        <f t="shared" si="204"/>
        <v>31229992344.582664</v>
      </c>
      <c r="AE31" s="2">
        <f t="shared" si="204"/>
        <v>46844988516.873993</v>
      </c>
      <c r="AF31" s="2">
        <f t="shared" si="204"/>
        <v>62459984689.165329</v>
      </c>
      <c r="AG31" s="105">
        <f>VLOOKUP($B$1,'Multipliers and Adjustments'!$A$70:$I$86,TRUNC(COLUMN(AG$2)/5)+2,FALSE)*SUMIFS('EPA US Data'!$I:$I,'EPA US Data'!$D:$D,'Country Selector'!$A$2,'EPA US Data'!$J:$J,$B$1,'EPA US Data'!$C:$C,AG$2,'EPA US Data'!$G:$G,"&gt;="&amp;$A31,'EPA US Data'!$G:$G,"&lt;"&amp;$B31)*unit_conv*'State Downscaling Multipliers'!$B$13</f>
        <v>78074980861.456665</v>
      </c>
      <c r="AH31" s="2">
        <f t="shared" ref="AH31:AK31" si="205">AG31+($AL31-$AG31)/5</f>
        <v>100533350818.27271</v>
      </c>
      <c r="AI31" s="2">
        <f t="shared" si="205"/>
        <v>122991720775.08875</v>
      </c>
      <c r="AJ31" s="2">
        <f t="shared" si="205"/>
        <v>145450090731.90479</v>
      </c>
      <c r="AK31" s="2">
        <f t="shared" si="205"/>
        <v>167908460688.72083</v>
      </c>
      <c r="AL31" s="105">
        <f>VLOOKUP($B$1,'Multipliers and Adjustments'!$A$70:$I$86,TRUNC(COLUMN(AL$2)/5)+2,FALSE)*SUMIFS('EPA US Data'!$I:$I,'EPA US Data'!$D:$D,'Country Selector'!$A$2,'EPA US Data'!$J:$J,$B$1,'EPA US Data'!$C:$C,AL$2,'EPA US Data'!$G:$G,"&gt;="&amp;$A31,'EPA US Data'!$G:$G,"&lt;"&amp;$B31)*unit_conv*'State Downscaling Multipliers'!$B$13</f>
        <v>190366830645.53687</v>
      </c>
    </row>
    <row r="32" spans="1:38" ht="15.75" customHeight="1" x14ac:dyDescent="0.25">
      <c r="A32" s="50">
        <f t="shared" si="8"/>
        <v>-20</v>
      </c>
      <c r="B32" s="50">
        <f t="shared" si="149"/>
        <v>-10</v>
      </c>
      <c r="C32" s="105">
        <f>VLOOKUP($B$1,'Multipliers and Adjustments'!$A$70:$I$86,TRUNC(COLUMN(C$2)/5)+2,FALSE)*SUMIFS('EPA US Data'!$I:$I,'EPA US Data'!$D:$D,'Country Selector'!$A$2,'EPA US Data'!$J:$J,$B$1,'EPA US Data'!$C:$C,C$2,'EPA US Data'!$G:$G,"&gt;="&amp;$A32,'EPA US Data'!$G:$G,"&lt;"&amp;$B32)*unit_conv*'State Downscaling Multipliers'!$B$13</f>
        <v>159481612363.06982</v>
      </c>
      <c r="D32" s="2">
        <f t="shared" ref="D32:G32" si="206">C32+($H32-$C32)/5</f>
        <v>127585289890.45586</v>
      </c>
      <c r="E32" s="2">
        <f t="shared" si="206"/>
        <v>95688967417.841888</v>
      </c>
      <c r="F32" s="2">
        <f t="shared" si="206"/>
        <v>63792644945.227921</v>
      </c>
      <c r="G32" s="2">
        <f t="shared" si="206"/>
        <v>31896322472.613956</v>
      </c>
      <c r="H32" s="105">
        <f>VLOOKUP($B$1,'Multipliers and Adjustments'!$A$70:$I$86,TRUNC(COLUMN(H$2)/5)+2,FALSE)*SUMIFS('EPA US Data'!$I:$I,'EPA US Data'!$D:$D,'Country Selector'!$A$2,'EPA US Data'!$J:$J,$B$1,'EPA US Data'!$C:$C,H$2,'EPA US Data'!$G:$G,"&gt;="&amp;$A32,'EPA US Data'!$G:$G,"&lt;"&amp;$B32)*unit_conv*'State Downscaling Multipliers'!$B$13</f>
        <v>0</v>
      </c>
      <c r="I32" s="2">
        <f t="shared" ref="I32:L32" si="207">H32+($M32-$H32)/5</f>
        <v>0</v>
      </c>
      <c r="J32" s="2">
        <f t="shared" si="207"/>
        <v>0</v>
      </c>
      <c r="K32" s="2">
        <f t="shared" si="207"/>
        <v>0</v>
      </c>
      <c r="L32" s="2">
        <f t="shared" si="207"/>
        <v>0</v>
      </c>
      <c r="M32" s="105">
        <f>VLOOKUP($B$1,'Multipliers and Adjustments'!$A$70:$I$86,TRUNC(COLUMN(M$2)/5)+2,FALSE)*SUMIFS('EPA US Data'!$I:$I,'EPA US Data'!$D:$D,'Country Selector'!$A$2,'EPA US Data'!$J:$J,$B$1,'EPA US Data'!$C:$C,M$2,'EPA US Data'!$G:$G,"&gt;="&amp;$A32,'EPA US Data'!$G:$G,"&lt;"&amp;$B32)*unit_conv*'State Downscaling Multipliers'!$B$13</f>
        <v>0</v>
      </c>
      <c r="N32" s="2">
        <f t="shared" ref="N32:Q32" si="208">M32+($R32-$M32)/5</f>
        <v>0</v>
      </c>
      <c r="O32" s="2">
        <f t="shared" si="208"/>
        <v>0</v>
      </c>
      <c r="P32" s="2">
        <f t="shared" si="208"/>
        <v>0</v>
      </c>
      <c r="Q32" s="2">
        <f t="shared" si="208"/>
        <v>0</v>
      </c>
      <c r="R32" s="105">
        <f>VLOOKUP($B$1,'Multipliers and Adjustments'!$A$70:$I$86,TRUNC(COLUMN(R$2)/5)+2,FALSE)*SUMIFS('EPA US Data'!$I:$I,'EPA US Data'!$D:$D,'Country Selector'!$A$2,'EPA US Data'!$J:$J,$B$1,'EPA US Data'!$C:$C,R$2,'EPA US Data'!$G:$G,"&gt;="&amp;$A32,'EPA US Data'!$G:$G,"&lt;"&amp;$B32)*unit_conv*'State Downscaling Multipliers'!$B$13</f>
        <v>0</v>
      </c>
      <c r="S32" s="2">
        <f t="shared" ref="S32:V32" si="209">R32+($W32-$R32)/5</f>
        <v>16435758950.187067</v>
      </c>
      <c r="T32" s="2">
        <f t="shared" si="209"/>
        <v>32871517900.374134</v>
      </c>
      <c r="U32" s="2">
        <f t="shared" si="209"/>
        <v>49307276850.561203</v>
      </c>
      <c r="V32" s="2">
        <f t="shared" si="209"/>
        <v>65743035800.748268</v>
      </c>
      <c r="W32" s="105">
        <f>VLOOKUP($B$1,'Multipliers and Adjustments'!$A$70:$I$86,TRUNC(COLUMN(W$2)/5)+2,FALSE)*SUMIFS('EPA US Data'!$I:$I,'EPA US Data'!$D:$D,'Country Selector'!$A$2,'EPA US Data'!$J:$J,$B$1,'EPA US Data'!$C:$C,W$2,'EPA US Data'!$G:$G,"&gt;="&amp;$A32,'EPA US Data'!$G:$G,"&lt;"&amp;$B32)*unit_conv*'State Downscaling Multipliers'!$B$13</f>
        <v>82178794750.935333</v>
      </c>
      <c r="X32" s="2">
        <f t="shared" ref="X32:AA32" si="210">W32+($AB32-$W32)/5</f>
        <v>98362269949.862152</v>
      </c>
      <c r="Y32" s="2">
        <f t="shared" si="210"/>
        <v>114545745148.78897</v>
      </c>
      <c r="Z32" s="2">
        <f t="shared" si="210"/>
        <v>130729220347.71579</v>
      </c>
      <c r="AA32" s="2">
        <f t="shared" si="210"/>
        <v>146912695546.64261</v>
      </c>
      <c r="AB32" s="105">
        <f>VLOOKUP($B$1,'Multipliers and Adjustments'!$A$70:$I$86,TRUNC(COLUMN(AB$2)/5)+2,FALSE)*SUMIFS('EPA US Data'!$I:$I,'EPA US Data'!$D:$D,'Country Selector'!$A$2,'EPA US Data'!$J:$J,$B$1,'EPA US Data'!$C:$C,AB$2,'EPA US Data'!$G:$G,"&gt;="&amp;$A32,'EPA US Data'!$G:$G,"&lt;"&amp;$B32)*unit_conv*'State Downscaling Multipliers'!$B$13</f>
        <v>163096170745.56943</v>
      </c>
      <c r="AC32" s="2">
        <f t="shared" ref="AC32:AF32" si="211">AB32+($AG32-$AB32)/5</f>
        <v>158781949664.19431</v>
      </c>
      <c r="AD32" s="2">
        <f t="shared" si="211"/>
        <v>154467728582.81918</v>
      </c>
      <c r="AE32" s="2">
        <f t="shared" si="211"/>
        <v>150153507501.44406</v>
      </c>
      <c r="AF32" s="2">
        <f t="shared" si="211"/>
        <v>145839286420.06894</v>
      </c>
      <c r="AG32" s="105">
        <f>VLOOKUP($B$1,'Multipliers and Adjustments'!$A$70:$I$86,TRUNC(COLUMN(AG$2)/5)+2,FALSE)*SUMIFS('EPA US Data'!$I:$I,'EPA US Data'!$D:$D,'Country Selector'!$A$2,'EPA US Data'!$J:$J,$B$1,'EPA US Data'!$C:$C,AG$2,'EPA US Data'!$G:$G,"&gt;="&amp;$A32,'EPA US Data'!$G:$G,"&lt;"&amp;$B32)*unit_conv*'State Downscaling Multipliers'!$B$13</f>
        <v>141525065338.69376</v>
      </c>
      <c r="AH32" s="2">
        <f t="shared" ref="AH32:AK32" si="212">AG32+($AL32-$AG32)/5</f>
        <v>127007766941.24228</v>
      </c>
      <c r="AI32" s="2">
        <f t="shared" si="212"/>
        <v>112490468543.7908</v>
      </c>
      <c r="AJ32" s="2">
        <f t="shared" si="212"/>
        <v>97973170146.339325</v>
      </c>
      <c r="AK32" s="2">
        <f t="shared" si="212"/>
        <v>83455871748.887848</v>
      </c>
      <c r="AL32" s="105">
        <f>VLOOKUP($B$1,'Multipliers and Adjustments'!$A$70:$I$86,TRUNC(COLUMN(AL$2)/5)+2,FALSE)*SUMIFS('EPA US Data'!$I:$I,'EPA US Data'!$D:$D,'Country Selector'!$A$2,'EPA US Data'!$J:$J,$B$1,'EPA US Data'!$C:$C,AL$2,'EPA US Data'!$G:$G,"&gt;="&amp;$A32,'EPA US Data'!$G:$G,"&lt;"&amp;$B32)*unit_conv*'State Downscaling Multipliers'!$B$13</f>
        <v>68938573351.436356</v>
      </c>
    </row>
    <row r="33" spans="1:38" ht="15.75" customHeight="1" x14ac:dyDescent="0.25">
      <c r="A33" s="50">
        <f t="shared" si="8"/>
        <v>-10</v>
      </c>
      <c r="B33" s="50">
        <f t="shared" si="149"/>
        <v>0</v>
      </c>
      <c r="C33" s="105">
        <f>VLOOKUP($B$1,'Multipliers and Adjustments'!$A$70:$I$86,TRUNC(COLUMN(C$2)/5)+2,FALSE)*SUMIFS('EPA US Data'!$I:$I,'EPA US Data'!$D:$D,'Country Selector'!$A$2,'EPA US Data'!$J:$J,$B$1,'EPA US Data'!$C:$C,C$2,'EPA US Data'!$G:$G,"&gt;="&amp;$A33,'EPA US Data'!$G:$G,"&lt;"&amp;$B33)*unit_conv*'State Downscaling Multipliers'!$B$13</f>
        <v>570883510308.84607</v>
      </c>
      <c r="D33" s="2">
        <f t="shared" ref="D33:G33" si="213">C33+($H33-$C33)/5</f>
        <v>572030674527.39185</v>
      </c>
      <c r="E33" s="2">
        <f t="shared" si="213"/>
        <v>573177838745.93762</v>
      </c>
      <c r="F33" s="2">
        <f t="shared" si="213"/>
        <v>574325002964.4834</v>
      </c>
      <c r="G33" s="2">
        <f t="shared" si="213"/>
        <v>575472167183.02917</v>
      </c>
      <c r="H33" s="105">
        <f>VLOOKUP($B$1,'Multipliers and Adjustments'!$A$70:$I$86,TRUNC(COLUMN(H$2)/5)+2,FALSE)*SUMIFS('EPA US Data'!$I:$I,'EPA US Data'!$D:$D,'Country Selector'!$A$2,'EPA US Data'!$J:$J,$B$1,'EPA US Data'!$C:$C,H$2,'EPA US Data'!$G:$G,"&gt;="&amp;$A33,'EPA US Data'!$G:$G,"&lt;"&amp;$B33)*unit_conv*'State Downscaling Multipliers'!$B$13</f>
        <v>576619331401.57507</v>
      </c>
      <c r="I33" s="2">
        <f t="shared" ref="I33:L33" si="214">H33+($M33-$H33)/5</f>
        <v>561840909246.51038</v>
      </c>
      <c r="J33" s="2">
        <f t="shared" si="214"/>
        <v>547062487091.44574</v>
      </c>
      <c r="K33" s="2">
        <f t="shared" si="214"/>
        <v>532284064936.3811</v>
      </c>
      <c r="L33" s="2">
        <f t="shared" si="214"/>
        <v>517505642781.31647</v>
      </c>
      <c r="M33" s="105">
        <f>VLOOKUP($B$1,'Multipliers and Adjustments'!$A$70:$I$86,TRUNC(COLUMN(M$2)/5)+2,FALSE)*SUMIFS('EPA US Data'!$I:$I,'EPA US Data'!$D:$D,'Country Selector'!$A$2,'EPA US Data'!$J:$J,$B$1,'EPA US Data'!$C:$C,M$2,'EPA US Data'!$G:$G,"&gt;="&amp;$A33,'EPA US Data'!$G:$G,"&lt;"&amp;$B33)*unit_conv*'State Downscaling Multipliers'!$B$13</f>
        <v>502727220626.25183</v>
      </c>
      <c r="N33" s="2">
        <f t="shared" ref="N33:Q33" si="215">M33+($R33-$M33)/5</f>
        <v>479011299562.14801</v>
      </c>
      <c r="O33" s="2">
        <f t="shared" si="215"/>
        <v>455295378498.04419</v>
      </c>
      <c r="P33" s="2">
        <f t="shared" si="215"/>
        <v>431579457433.94037</v>
      </c>
      <c r="Q33" s="2">
        <f t="shared" si="215"/>
        <v>407863536369.83655</v>
      </c>
      <c r="R33" s="105">
        <f>VLOOKUP($B$1,'Multipliers and Adjustments'!$A$70:$I$86,TRUNC(COLUMN(R$2)/5)+2,FALSE)*SUMIFS('EPA US Data'!$I:$I,'EPA US Data'!$D:$D,'Country Selector'!$A$2,'EPA US Data'!$J:$J,$B$1,'EPA US Data'!$C:$C,R$2,'EPA US Data'!$G:$G,"&gt;="&amp;$A33,'EPA US Data'!$G:$G,"&lt;"&amp;$B33)*unit_conv*'State Downscaling Multipliers'!$B$13</f>
        <v>384147615305.73267</v>
      </c>
      <c r="S33" s="2">
        <f t="shared" ref="S33:V33" si="216">R33+($W33-$R33)/5</f>
        <v>357377472060.08246</v>
      </c>
      <c r="T33" s="2">
        <f t="shared" si="216"/>
        <v>330607328814.43225</v>
      </c>
      <c r="U33" s="2">
        <f t="shared" si="216"/>
        <v>303837185568.78204</v>
      </c>
      <c r="V33" s="2">
        <f t="shared" si="216"/>
        <v>277067042323.13184</v>
      </c>
      <c r="W33" s="105">
        <f>VLOOKUP($B$1,'Multipliers and Adjustments'!$A$70:$I$86,TRUNC(COLUMN(W$2)/5)+2,FALSE)*SUMIFS('EPA US Data'!$I:$I,'EPA US Data'!$D:$D,'Country Selector'!$A$2,'EPA US Data'!$J:$J,$B$1,'EPA US Data'!$C:$C,W$2,'EPA US Data'!$G:$G,"&gt;="&amp;$A33,'EPA US Data'!$G:$G,"&lt;"&amp;$B33)*unit_conv*'State Downscaling Multipliers'!$B$13</f>
        <v>250296899077.48166</v>
      </c>
      <c r="X33" s="2">
        <f t="shared" ref="X33:AA33" si="217">W33+($AB33-$W33)/5</f>
        <v>228569779820.61005</v>
      </c>
      <c r="Y33" s="2">
        <f t="shared" si="217"/>
        <v>206842660563.73843</v>
      </c>
      <c r="Z33" s="2">
        <f t="shared" si="217"/>
        <v>185115541306.86682</v>
      </c>
      <c r="AA33" s="2">
        <f t="shared" si="217"/>
        <v>163388422049.99521</v>
      </c>
      <c r="AB33" s="105">
        <f>VLOOKUP($B$1,'Multipliers and Adjustments'!$A$70:$I$86,TRUNC(COLUMN(AB$2)/5)+2,FALSE)*SUMIFS('EPA US Data'!$I:$I,'EPA US Data'!$D:$D,'Country Selector'!$A$2,'EPA US Data'!$J:$J,$B$1,'EPA US Data'!$C:$C,AB$2,'EPA US Data'!$G:$G,"&gt;="&amp;$A33,'EPA US Data'!$G:$G,"&lt;"&amp;$B33)*unit_conv*'State Downscaling Multipliers'!$B$13</f>
        <v>141661302793.12363</v>
      </c>
      <c r="AC33" s="2">
        <f t="shared" ref="AC33:AF33" si="218">AB33+($AG33-$AB33)/5</f>
        <v>132918258564.57988</v>
      </c>
      <c r="AD33" s="2">
        <f t="shared" si="218"/>
        <v>124175214336.03613</v>
      </c>
      <c r="AE33" s="2">
        <f t="shared" si="218"/>
        <v>115432170107.49239</v>
      </c>
      <c r="AF33" s="2">
        <f t="shared" si="218"/>
        <v>106689125878.94864</v>
      </c>
      <c r="AG33" s="105">
        <f>VLOOKUP($B$1,'Multipliers and Adjustments'!$A$70:$I$86,TRUNC(COLUMN(AG$2)/5)+2,FALSE)*SUMIFS('EPA US Data'!$I:$I,'EPA US Data'!$D:$D,'Country Selector'!$A$2,'EPA US Data'!$J:$J,$B$1,'EPA US Data'!$C:$C,AG$2,'EPA US Data'!$G:$G,"&gt;="&amp;$A33,'EPA US Data'!$G:$G,"&lt;"&amp;$B33)*unit_conv*'State Downscaling Multipliers'!$B$13</f>
        <v>97946081650.404922</v>
      </c>
      <c r="AH33" s="2">
        <f t="shared" ref="AH33:AK33" si="219">AG33+($AL33-$AG33)/5</f>
        <v>91976062356.650818</v>
      </c>
      <c r="AI33" s="2">
        <f t="shared" si="219"/>
        <v>86006043062.896713</v>
      </c>
      <c r="AJ33" s="2">
        <f t="shared" si="219"/>
        <v>80036023769.142609</v>
      </c>
      <c r="AK33" s="2">
        <f t="shared" si="219"/>
        <v>74066004475.388504</v>
      </c>
      <c r="AL33" s="105">
        <f>VLOOKUP($B$1,'Multipliers and Adjustments'!$A$70:$I$86,TRUNC(COLUMN(AL$2)/5)+2,FALSE)*SUMIFS('EPA US Data'!$I:$I,'EPA US Data'!$D:$D,'Country Selector'!$A$2,'EPA US Data'!$J:$J,$B$1,'EPA US Data'!$C:$C,AL$2,'EPA US Data'!$G:$G,"&gt;="&amp;$A33,'EPA US Data'!$G:$G,"&lt;"&amp;$B33)*unit_conv*'State Downscaling Multipliers'!$B$13</f>
        <v>68095985181.634407</v>
      </c>
    </row>
    <row r="34" spans="1:38" ht="15.75" customHeight="1" x14ac:dyDescent="0.25">
      <c r="A34" s="51">
        <f t="shared" si="8"/>
        <v>0</v>
      </c>
      <c r="B34" s="51">
        <f>A34</f>
        <v>0</v>
      </c>
      <c r="C34" s="105">
        <f>VLOOKUP($B$1,'Multipliers and Adjustments'!$A$70:$I$86,TRUNC(COLUMN(C$2)/5)+2,FALSE)*SUMIFS('EPA US Data'!$I:$I,'EPA US Data'!$D:$D,'Country Selector'!$A$2,'EPA US Data'!$J:$J,$B$1,'EPA US Data'!$C:$C,C$2,'EPA US Data'!$G:$G,"&gt;="&amp;$A34,'EPA US Data'!$G:$G,"&lt;"&amp;$B34)*unit_conv*'State Downscaling Multipliers'!$B$13</f>
        <v>0</v>
      </c>
      <c r="D34" s="2">
        <f t="shared" ref="D34:G34" si="220">C34+($H34-$C34)/5</f>
        <v>0</v>
      </c>
      <c r="E34" s="2">
        <f t="shared" si="220"/>
        <v>0</v>
      </c>
      <c r="F34" s="2">
        <f t="shared" si="220"/>
        <v>0</v>
      </c>
      <c r="G34" s="2">
        <f t="shared" si="220"/>
        <v>0</v>
      </c>
      <c r="H34" s="105">
        <f>VLOOKUP($B$1,'Multipliers and Adjustments'!$A$70:$I$86,TRUNC(COLUMN(H$2)/5)+2,FALSE)*SUMIFS('EPA US Data'!$I:$I,'EPA US Data'!$D:$D,'Country Selector'!$A$2,'EPA US Data'!$J:$J,$B$1,'EPA US Data'!$C:$C,H$2,'EPA US Data'!$G:$G,"&gt;="&amp;$A34,'EPA US Data'!$G:$G,"&lt;"&amp;$B34)*unit_conv*'State Downscaling Multipliers'!$B$13</f>
        <v>0</v>
      </c>
      <c r="I34" s="2">
        <f t="shared" ref="I34:L34" si="221">H34+($M34-$H34)/5</f>
        <v>0</v>
      </c>
      <c r="J34" s="2">
        <f t="shared" si="221"/>
        <v>0</v>
      </c>
      <c r="K34" s="2">
        <f t="shared" si="221"/>
        <v>0</v>
      </c>
      <c r="L34" s="2">
        <f t="shared" si="221"/>
        <v>0</v>
      </c>
      <c r="M34" s="105">
        <f>VLOOKUP($B$1,'Multipliers and Adjustments'!$A$70:$I$86,TRUNC(COLUMN(M$2)/5)+2,FALSE)*SUMIFS('EPA US Data'!$I:$I,'EPA US Data'!$D:$D,'Country Selector'!$A$2,'EPA US Data'!$J:$J,$B$1,'EPA US Data'!$C:$C,M$2,'EPA US Data'!$G:$G,"&gt;="&amp;$A34,'EPA US Data'!$G:$G,"&lt;"&amp;$B34)*unit_conv*'State Downscaling Multipliers'!$B$13</f>
        <v>0</v>
      </c>
      <c r="N34" s="2">
        <f t="shared" ref="N34:Q34" si="222">M34+($R34-$M34)/5</f>
        <v>0</v>
      </c>
      <c r="O34" s="2">
        <f t="shared" si="222"/>
        <v>0</v>
      </c>
      <c r="P34" s="2">
        <f t="shared" si="222"/>
        <v>0</v>
      </c>
      <c r="Q34" s="2">
        <f t="shared" si="222"/>
        <v>0</v>
      </c>
      <c r="R34" s="105">
        <f>VLOOKUP($B$1,'Multipliers and Adjustments'!$A$70:$I$86,TRUNC(COLUMN(R$2)/5)+2,FALSE)*SUMIFS('EPA US Data'!$I:$I,'EPA US Data'!$D:$D,'Country Selector'!$A$2,'EPA US Data'!$J:$J,$B$1,'EPA US Data'!$C:$C,R$2,'EPA US Data'!$G:$G,"&gt;="&amp;$A34,'EPA US Data'!$G:$G,"&lt;"&amp;$B34)*unit_conv*'State Downscaling Multipliers'!$B$13</f>
        <v>0</v>
      </c>
      <c r="S34" s="2">
        <f t="shared" ref="S34:V34" si="223">R34+($W34-$R34)/5</f>
        <v>0</v>
      </c>
      <c r="T34" s="2">
        <f t="shared" si="223"/>
        <v>0</v>
      </c>
      <c r="U34" s="2">
        <f t="shared" si="223"/>
        <v>0</v>
      </c>
      <c r="V34" s="2">
        <f t="shared" si="223"/>
        <v>0</v>
      </c>
      <c r="W34" s="105">
        <f>VLOOKUP($B$1,'Multipliers and Adjustments'!$A$70:$I$86,TRUNC(COLUMN(W$2)/5)+2,FALSE)*SUMIFS('EPA US Data'!$I:$I,'EPA US Data'!$D:$D,'Country Selector'!$A$2,'EPA US Data'!$J:$J,$B$1,'EPA US Data'!$C:$C,W$2,'EPA US Data'!$G:$G,"&gt;="&amp;$A34,'EPA US Data'!$G:$G,"&lt;"&amp;$B34)*unit_conv*'State Downscaling Multipliers'!$B$13</f>
        <v>0</v>
      </c>
      <c r="X34" s="2">
        <f t="shared" ref="X34:AA34" si="224">W34+($AB34-$W34)/5</f>
        <v>0</v>
      </c>
      <c r="Y34" s="2">
        <f t="shared" si="224"/>
        <v>0</v>
      </c>
      <c r="Z34" s="2">
        <f t="shared" si="224"/>
        <v>0</v>
      </c>
      <c r="AA34" s="2">
        <f t="shared" si="224"/>
        <v>0</v>
      </c>
      <c r="AB34" s="105">
        <f>VLOOKUP($B$1,'Multipliers and Adjustments'!$A$70:$I$86,TRUNC(COLUMN(AB$2)/5)+2,FALSE)*SUMIFS('EPA US Data'!$I:$I,'EPA US Data'!$D:$D,'Country Selector'!$A$2,'EPA US Data'!$J:$J,$B$1,'EPA US Data'!$C:$C,AB$2,'EPA US Data'!$G:$G,"&gt;="&amp;$A34,'EPA US Data'!$G:$G,"&lt;"&amp;$B34)*unit_conv*'State Downscaling Multipliers'!$B$13</f>
        <v>0</v>
      </c>
      <c r="AC34" s="2">
        <f t="shared" ref="AC34:AF34" si="225">AB34+($AG34-$AB34)/5</f>
        <v>0</v>
      </c>
      <c r="AD34" s="2">
        <f t="shared" si="225"/>
        <v>0</v>
      </c>
      <c r="AE34" s="2">
        <f t="shared" si="225"/>
        <v>0</v>
      </c>
      <c r="AF34" s="2">
        <f t="shared" si="225"/>
        <v>0</v>
      </c>
      <c r="AG34" s="105">
        <f>VLOOKUP($B$1,'Multipliers and Adjustments'!$A$70:$I$86,TRUNC(COLUMN(AG$2)/5)+2,FALSE)*SUMIFS('EPA US Data'!$I:$I,'EPA US Data'!$D:$D,'Country Selector'!$A$2,'EPA US Data'!$J:$J,$B$1,'EPA US Data'!$C:$C,AG$2,'EPA US Data'!$G:$G,"&gt;="&amp;$A34,'EPA US Data'!$G:$G,"&lt;"&amp;$B34)*unit_conv*'State Downscaling Multipliers'!$B$13</f>
        <v>0</v>
      </c>
      <c r="AH34" s="2">
        <f t="shared" ref="AH34:AK34" si="226">AG34+($AL34-$AG34)/5</f>
        <v>0</v>
      </c>
      <c r="AI34" s="2">
        <f t="shared" si="226"/>
        <v>0</v>
      </c>
      <c r="AJ34" s="2">
        <f t="shared" si="226"/>
        <v>0</v>
      </c>
      <c r="AK34" s="2">
        <f t="shared" si="226"/>
        <v>0</v>
      </c>
      <c r="AL34" s="105">
        <f>VLOOKUP($B$1,'Multipliers and Adjustments'!$A$70:$I$86,TRUNC(COLUMN(AL$2)/5)+2,FALSE)*SUMIFS('EPA US Data'!$I:$I,'EPA US Data'!$D:$D,'Country Selector'!$A$2,'EPA US Data'!$J:$J,$B$1,'EPA US Data'!$C:$C,AL$2,'EPA US Data'!$G:$G,"&gt;="&amp;$A34,'EPA US Data'!$G:$G,"&lt;"&amp;$B34)*unit_conv*'State Downscaling Multipliers'!$B$13</f>
        <v>0</v>
      </c>
    </row>
    <row r="35" spans="1:38" ht="15.75" customHeight="1" x14ac:dyDescent="0.25">
      <c r="A35" s="52">
        <v>0.1</v>
      </c>
      <c r="B35" s="52">
        <f>A35+9.9</f>
        <v>10</v>
      </c>
      <c r="C35" s="105">
        <f>VLOOKUP($B$1,'Multipliers and Adjustments'!$A$70:$I$86,TRUNC(COLUMN(C$2)/5)+2,FALSE)*SUMIFS('EPA US Data'!$I:$I,'EPA US Data'!$D:$D,'Country Selector'!$A$2,'EPA US Data'!$J:$J,$B$1,'EPA US Data'!$C:$C,C$2,'EPA US Data'!$G:$G,"&gt;="&amp;$A35,'EPA US Data'!$G:$G,"&lt;"&amp;$B35)*unit_conv*'State Downscaling Multipliers'!$B$13</f>
        <v>92640646045.801941</v>
      </c>
      <c r="D35" s="2">
        <f t="shared" ref="D35:G35" si="227">C35+($H35-$C35)/5</f>
        <v>98985109400.634003</v>
      </c>
      <c r="E35" s="2">
        <f t="shared" si="227"/>
        <v>105329572755.46606</v>
      </c>
      <c r="F35" s="2">
        <f t="shared" si="227"/>
        <v>111674036110.29813</v>
      </c>
      <c r="G35" s="2">
        <f t="shared" si="227"/>
        <v>118018499465.13019</v>
      </c>
      <c r="H35" s="105">
        <f>VLOOKUP($B$1,'Multipliers and Adjustments'!$A$70:$I$86,TRUNC(COLUMN(H$2)/5)+2,FALSE)*SUMIFS('EPA US Data'!$I:$I,'EPA US Data'!$D:$D,'Country Selector'!$A$2,'EPA US Data'!$J:$J,$B$1,'EPA US Data'!$C:$C,H$2,'EPA US Data'!$G:$G,"&gt;="&amp;$A35,'EPA US Data'!$G:$G,"&lt;"&amp;$B35)*unit_conv*'State Downscaling Multipliers'!$B$13</f>
        <v>124362962819.96228</v>
      </c>
      <c r="I35" s="2">
        <f t="shared" ref="I35:L35" si="228">H35+($M35-$H35)/5</f>
        <v>122067205449.8087</v>
      </c>
      <c r="J35" s="2">
        <f t="shared" si="228"/>
        <v>119771448079.65512</v>
      </c>
      <c r="K35" s="2">
        <f t="shared" si="228"/>
        <v>117475690709.50154</v>
      </c>
      <c r="L35" s="2">
        <f t="shared" si="228"/>
        <v>115179933339.34796</v>
      </c>
      <c r="M35" s="105">
        <f>VLOOKUP($B$1,'Multipliers and Adjustments'!$A$70:$I$86,TRUNC(COLUMN(M$2)/5)+2,FALSE)*SUMIFS('EPA US Data'!$I:$I,'EPA US Data'!$D:$D,'Country Selector'!$A$2,'EPA US Data'!$J:$J,$B$1,'EPA US Data'!$C:$C,M$2,'EPA US Data'!$G:$G,"&gt;="&amp;$A35,'EPA US Data'!$G:$G,"&lt;"&amp;$B35)*unit_conv*'State Downscaling Multipliers'!$B$13</f>
        <v>112884175969.19438</v>
      </c>
      <c r="N35" s="2">
        <f t="shared" ref="N35:Q35" si="229">M35+($R35-$M35)/5</f>
        <v>109532140353.75972</v>
      </c>
      <c r="O35" s="2">
        <f t="shared" si="229"/>
        <v>106180104738.32506</v>
      </c>
      <c r="P35" s="2">
        <f t="shared" si="229"/>
        <v>102828069122.8904</v>
      </c>
      <c r="Q35" s="2">
        <f t="shared" si="229"/>
        <v>99476033507.455734</v>
      </c>
      <c r="R35" s="105">
        <f>VLOOKUP($B$1,'Multipliers and Adjustments'!$A$70:$I$86,TRUNC(COLUMN(R$2)/5)+2,FALSE)*SUMIFS('EPA US Data'!$I:$I,'EPA US Data'!$D:$D,'Country Selector'!$A$2,'EPA US Data'!$J:$J,$B$1,'EPA US Data'!$C:$C,R$2,'EPA US Data'!$G:$G,"&gt;="&amp;$A35,'EPA US Data'!$G:$G,"&lt;"&amp;$B35)*unit_conv*'State Downscaling Multipliers'!$B$13</f>
        <v>96123997892.021088</v>
      </c>
      <c r="S35" s="2">
        <f t="shared" ref="S35:V35" si="230">R35+($W35-$R35)/5</f>
        <v>100331984772.18993</v>
      </c>
      <c r="T35" s="2">
        <f t="shared" si="230"/>
        <v>104539971652.35876</v>
      </c>
      <c r="U35" s="2">
        <f t="shared" si="230"/>
        <v>108747958532.5276</v>
      </c>
      <c r="V35" s="2">
        <f t="shared" si="230"/>
        <v>112955945412.69644</v>
      </c>
      <c r="W35" s="105">
        <f>VLOOKUP($B$1,'Multipliers and Adjustments'!$A$70:$I$86,TRUNC(COLUMN(W$2)/5)+2,FALSE)*SUMIFS('EPA US Data'!$I:$I,'EPA US Data'!$D:$D,'Country Selector'!$A$2,'EPA US Data'!$J:$J,$B$1,'EPA US Data'!$C:$C,W$2,'EPA US Data'!$G:$G,"&gt;="&amp;$A35,'EPA US Data'!$G:$G,"&lt;"&amp;$B35)*unit_conv*'State Downscaling Multipliers'!$B$13</f>
        <v>117163932292.86526</v>
      </c>
      <c r="X35" s="2">
        <f t="shared" ref="X35:AA35" si="231">W35+($AB35-$W35)/5</f>
        <v>113676526729.79242</v>
      </c>
      <c r="Y35" s="2">
        <f t="shared" si="231"/>
        <v>110189121166.71957</v>
      </c>
      <c r="Z35" s="2">
        <f t="shared" si="231"/>
        <v>106701715603.64673</v>
      </c>
      <c r="AA35" s="2">
        <f t="shared" si="231"/>
        <v>103214310040.57388</v>
      </c>
      <c r="AB35" s="105">
        <f>VLOOKUP($B$1,'Multipliers and Adjustments'!$A$70:$I$86,TRUNC(COLUMN(AB$2)/5)+2,FALSE)*SUMIFS('EPA US Data'!$I:$I,'EPA US Data'!$D:$D,'Country Selector'!$A$2,'EPA US Data'!$J:$J,$B$1,'EPA US Data'!$C:$C,AB$2,'EPA US Data'!$G:$G,"&gt;="&amp;$A35,'EPA US Data'!$G:$G,"&lt;"&amp;$B35)*unit_conv*'State Downscaling Multipliers'!$B$13</f>
        <v>99726904477.501068</v>
      </c>
      <c r="AC35" s="2">
        <f t="shared" ref="AC35:AF35" si="232">AB35+($AG35-$AB35)/5</f>
        <v>93596991129.909439</v>
      </c>
      <c r="AD35" s="2">
        <f t="shared" si="232"/>
        <v>87467077782.31781</v>
      </c>
      <c r="AE35" s="2">
        <f t="shared" si="232"/>
        <v>81337164434.726181</v>
      </c>
      <c r="AF35" s="2">
        <f t="shared" si="232"/>
        <v>75207251087.134552</v>
      </c>
      <c r="AG35" s="105">
        <f>VLOOKUP($B$1,'Multipliers and Adjustments'!$A$70:$I$86,TRUNC(COLUMN(AG$2)/5)+2,FALSE)*SUMIFS('EPA US Data'!$I:$I,'EPA US Data'!$D:$D,'Country Selector'!$A$2,'EPA US Data'!$J:$J,$B$1,'EPA US Data'!$C:$C,AG$2,'EPA US Data'!$G:$G,"&gt;="&amp;$A35,'EPA US Data'!$G:$G,"&lt;"&amp;$B35)*unit_conv*'State Downscaling Multipliers'!$B$13</f>
        <v>69077337739.542908</v>
      </c>
      <c r="AH35" s="2">
        <f t="shared" ref="AH35:AK35" si="233">AG35+($AL35-$AG35)/5</f>
        <v>64720508057.306862</v>
      </c>
      <c r="AI35" s="2">
        <f t="shared" si="233"/>
        <v>60363678375.070816</v>
      </c>
      <c r="AJ35" s="2">
        <f t="shared" si="233"/>
        <v>56006848692.83477</v>
      </c>
      <c r="AK35" s="2">
        <f t="shared" si="233"/>
        <v>51650019010.598724</v>
      </c>
      <c r="AL35" s="105">
        <f>VLOOKUP($B$1,'Multipliers and Adjustments'!$A$70:$I$86,TRUNC(COLUMN(AL$2)/5)+2,FALSE)*SUMIFS('EPA US Data'!$I:$I,'EPA US Data'!$D:$D,'Country Selector'!$A$2,'EPA US Data'!$J:$J,$B$1,'EPA US Data'!$C:$C,AL$2,'EPA US Data'!$G:$G,"&gt;="&amp;$A35,'EPA US Data'!$G:$G,"&lt;"&amp;$B35)*unit_conv*'State Downscaling Multipliers'!$B$13</f>
        <v>47293189328.362686</v>
      </c>
    </row>
    <row r="36" spans="1:38" ht="15.75" customHeight="1" x14ac:dyDescent="0.25">
      <c r="A36" s="50">
        <f t="shared" ref="A36:A74" si="234">B35</f>
        <v>10</v>
      </c>
      <c r="B36" s="50">
        <f t="shared" ref="B36:B44" si="235">A36+10</f>
        <v>20</v>
      </c>
      <c r="C36" s="105">
        <f>VLOOKUP($B$1,'Multipliers and Adjustments'!$A$70:$I$86,TRUNC(COLUMN(C$2)/5)+2,FALSE)*SUMIFS('EPA US Data'!$I:$I,'EPA US Data'!$D:$D,'Country Selector'!$A$2,'EPA US Data'!$J:$J,$B$1,'EPA US Data'!$C:$C,C$2,'EPA US Data'!$G:$G,"&gt;="&amp;$A36,'EPA US Data'!$G:$G,"&lt;"&amp;$B36)*unit_conv*'State Downscaling Multipliers'!$B$13</f>
        <v>42508149608.038582</v>
      </c>
      <c r="D36" s="2">
        <f t="shared" ref="D36:G36" si="236">C36+($H36-$C36)/5</f>
        <v>43281961367.685997</v>
      </c>
      <c r="E36" s="2">
        <f t="shared" si="236"/>
        <v>44055773127.333412</v>
      </c>
      <c r="F36" s="2">
        <f t="shared" si="236"/>
        <v>44829584886.980827</v>
      </c>
      <c r="G36" s="2">
        <f t="shared" si="236"/>
        <v>45603396646.628242</v>
      </c>
      <c r="H36" s="105">
        <f>VLOOKUP($B$1,'Multipliers and Adjustments'!$A$70:$I$86,TRUNC(COLUMN(H$2)/5)+2,FALSE)*SUMIFS('EPA US Data'!$I:$I,'EPA US Data'!$D:$D,'Country Selector'!$A$2,'EPA US Data'!$J:$J,$B$1,'EPA US Data'!$C:$C,H$2,'EPA US Data'!$G:$G,"&gt;="&amp;$A36,'EPA US Data'!$G:$G,"&lt;"&amp;$B36)*unit_conv*'State Downscaling Multipliers'!$B$13</f>
        <v>46377208406.275665</v>
      </c>
      <c r="I36" s="2">
        <f t="shared" ref="I36:L36" si="237">H36+($M36-$H36)/5</f>
        <v>44844809007.690811</v>
      </c>
      <c r="J36" s="2">
        <f t="shared" si="237"/>
        <v>43312409609.105957</v>
      </c>
      <c r="K36" s="2">
        <f t="shared" si="237"/>
        <v>41780010210.521103</v>
      </c>
      <c r="L36" s="2">
        <f t="shared" si="237"/>
        <v>40247610811.936249</v>
      </c>
      <c r="M36" s="105">
        <f>VLOOKUP($B$1,'Multipliers and Adjustments'!$A$70:$I$86,TRUNC(COLUMN(M$2)/5)+2,FALSE)*SUMIFS('EPA US Data'!$I:$I,'EPA US Data'!$D:$D,'Country Selector'!$A$2,'EPA US Data'!$J:$J,$B$1,'EPA US Data'!$C:$C,M$2,'EPA US Data'!$G:$G,"&gt;="&amp;$A36,'EPA US Data'!$G:$G,"&lt;"&amp;$B36)*unit_conv*'State Downscaling Multipliers'!$B$13</f>
        <v>38715211413.351395</v>
      </c>
      <c r="N36" s="2">
        <f t="shared" ref="N36:Q36" si="238">M36+($R36-$M36)/5</f>
        <v>36903139046.720444</v>
      </c>
      <c r="O36" s="2">
        <f t="shared" si="238"/>
        <v>35091066680.089493</v>
      </c>
      <c r="P36" s="2">
        <f t="shared" si="238"/>
        <v>33278994313.458538</v>
      </c>
      <c r="Q36" s="2">
        <f t="shared" si="238"/>
        <v>31466921946.827583</v>
      </c>
      <c r="R36" s="105">
        <f>VLOOKUP($B$1,'Multipliers and Adjustments'!$A$70:$I$86,TRUNC(COLUMN(R$2)/5)+2,FALSE)*SUMIFS('EPA US Data'!$I:$I,'EPA US Data'!$D:$D,'Country Selector'!$A$2,'EPA US Data'!$J:$J,$B$1,'EPA US Data'!$C:$C,R$2,'EPA US Data'!$G:$G,"&gt;="&amp;$A36,'EPA US Data'!$G:$G,"&lt;"&amp;$B36)*unit_conv*'State Downscaling Multipliers'!$B$13</f>
        <v>29654849580.196625</v>
      </c>
      <c r="S36" s="2">
        <f t="shared" ref="S36:V36" si="239">R36+($W36-$R36)/5</f>
        <v>28877935589.10873</v>
      </c>
      <c r="T36" s="2">
        <f t="shared" si="239"/>
        <v>28101021598.020836</v>
      </c>
      <c r="U36" s="2">
        <f t="shared" si="239"/>
        <v>27324107606.932941</v>
      </c>
      <c r="V36" s="2">
        <f t="shared" si="239"/>
        <v>26547193615.845047</v>
      </c>
      <c r="W36" s="105">
        <f>VLOOKUP($B$1,'Multipliers and Adjustments'!$A$70:$I$86,TRUNC(COLUMN(W$2)/5)+2,FALSE)*SUMIFS('EPA US Data'!$I:$I,'EPA US Data'!$D:$D,'Country Selector'!$A$2,'EPA US Data'!$J:$J,$B$1,'EPA US Data'!$C:$C,W$2,'EPA US Data'!$G:$G,"&gt;="&amp;$A36,'EPA US Data'!$G:$G,"&lt;"&amp;$B36)*unit_conv*'State Downscaling Multipliers'!$B$13</f>
        <v>25770279624.757153</v>
      </c>
      <c r="X36" s="2">
        <f t="shared" ref="X36:AA36" si="240">W36+($AB36-$W36)/5</f>
        <v>28558583767.310043</v>
      </c>
      <c r="Y36" s="2">
        <f t="shared" si="240"/>
        <v>31346887909.862934</v>
      </c>
      <c r="Z36" s="2">
        <f t="shared" si="240"/>
        <v>34135192052.415825</v>
      </c>
      <c r="AA36" s="2">
        <f t="shared" si="240"/>
        <v>36923496194.968719</v>
      </c>
      <c r="AB36" s="105">
        <f>VLOOKUP($B$1,'Multipliers and Adjustments'!$A$70:$I$86,TRUNC(COLUMN(AB$2)/5)+2,FALSE)*SUMIFS('EPA US Data'!$I:$I,'EPA US Data'!$D:$D,'Country Selector'!$A$2,'EPA US Data'!$J:$J,$B$1,'EPA US Data'!$C:$C,AB$2,'EPA US Data'!$G:$G,"&gt;="&amp;$A36,'EPA US Data'!$G:$G,"&lt;"&amp;$B36)*unit_conv*'State Downscaling Multipliers'!$B$13</f>
        <v>39711800337.521614</v>
      </c>
      <c r="AC36" s="2">
        <f t="shared" ref="AC36:AF36" si="241">AB36+($AG36-$AB36)/5</f>
        <v>40296804468.27462</v>
      </c>
      <c r="AD36" s="2">
        <f t="shared" si="241"/>
        <v>40881808599.027626</v>
      </c>
      <c r="AE36" s="2">
        <f t="shared" si="241"/>
        <v>41466812729.780632</v>
      </c>
      <c r="AF36" s="2">
        <f t="shared" si="241"/>
        <v>42051816860.533638</v>
      </c>
      <c r="AG36" s="105">
        <f>VLOOKUP($B$1,'Multipliers and Adjustments'!$A$70:$I$86,TRUNC(COLUMN(AG$2)/5)+2,FALSE)*SUMIFS('EPA US Data'!$I:$I,'EPA US Data'!$D:$D,'Country Selector'!$A$2,'EPA US Data'!$J:$J,$B$1,'EPA US Data'!$C:$C,AG$2,'EPA US Data'!$G:$G,"&gt;="&amp;$A36,'EPA US Data'!$G:$G,"&lt;"&amp;$B36)*unit_conv*'State Downscaling Multipliers'!$B$13</f>
        <v>42636820991.286629</v>
      </c>
      <c r="AH36" s="2">
        <f t="shared" ref="AH36:AK36" si="242">AG36+($AL36-$AG36)/5</f>
        <v>39568452350.240723</v>
      </c>
      <c r="AI36" s="2">
        <f t="shared" si="242"/>
        <v>36500083709.194809</v>
      </c>
      <c r="AJ36" s="2">
        <f t="shared" si="242"/>
        <v>33431715068.148899</v>
      </c>
      <c r="AK36" s="2">
        <f t="shared" si="242"/>
        <v>30363346427.102989</v>
      </c>
      <c r="AL36" s="105">
        <f>VLOOKUP($B$1,'Multipliers and Adjustments'!$A$70:$I$86,TRUNC(COLUMN(AL$2)/5)+2,FALSE)*SUMIFS('EPA US Data'!$I:$I,'EPA US Data'!$D:$D,'Country Selector'!$A$2,'EPA US Data'!$J:$J,$B$1,'EPA US Data'!$C:$C,AL$2,'EPA US Data'!$G:$G,"&gt;="&amp;$A36,'EPA US Data'!$G:$G,"&lt;"&amp;$B36)*unit_conv*'State Downscaling Multipliers'!$B$13</f>
        <v>27294977786.057079</v>
      </c>
    </row>
    <row r="37" spans="1:38" ht="15.75" customHeight="1" x14ac:dyDescent="0.25">
      <c r="A37" s="50">
        <f t="shared" si="234"/>
        <v>20</v>
      </c>
      <c r="B37" s="50">
        <f t="shared" si="235"/>
        <v>30</v>
      </c>
      <c r="C37" s="105">
        <f>VLOOKUP($B$1,'Multipliers and Adjustments'!$A$70:$I$86,TRUNC(COLUMN(C$2)/5)+2,FALSE)*SUMIFS('EPA US Data'!$I:$I,'EPA US Data'!$D:$D,'Country Selector'!$A$2,'EPA US Data'!$J:$J,$B$1,'EPA US Data'!$C:$C,C$2,'EPA US Data'!$G:$G,"&gt;="&amp;$A37,'EPA US Data'!$G:$G,"&lt;"&amp;$B37)*unit_conv*'State Downscaling Multipliers'!$B$13</f>
        <v>19563866554.564125</v>
      </c>
      <c r="D37" s="2">
        <f t="shared" ref="D37:G37" si="243">C37+($H37-$C37)/5</f>
        <v>19944253858.764191</v>
      </c>
      <c r="E37" s="2">
        <f t="shared" si="243"/>
        <v>20324641162.964256</v>
      </c>
      <c r="F37" s="2">
        <f t="shared" si="243"/>
        <v>20705028467.164322</v>
      </c>
      <c r="G37" s="2">
        <f t="shared" si="243"/>
        <v>21085415771.364388</v>
      </c>
      <c r="H37" s="105">
        <f>VLOOKUP($B$1,'Multipliers and Adjustments'!$A$70:$I$86,TRUNC(COLUMN(H$2)/5)+2,FALSE)*SUMIFS('EPA US Data'!$I:$I,'EPA US Data'!$D:$D,'Country Selector'!$A$2,'EPA US Data'!$J:$J,$B$1,'EPA US Data'!$C:$C,H$2,'EPA US Data'!$G:$G,"&gt;="&amp;$A37,'EPA US Data'!$G:$G,"&lt;"&amp;$B37)*unit_conv*'State Downscaling Multipliers'!$B$13</f>
        <v>21465803075.564449</v>
      </c>
      <c r="I37" s="2">
        <f t="shared" ref="I37:L37" si="244">H37+($M37-$H37)/5</f>
        <v>21856277648.442482</v>
      </c>
      <c r="J37" s="2">
        <f t="shared" si="244"/>
        <v>22246752221.320515</v>
      </c>
      <c r="K37" s="2">
        <f t="shared" si="244"/>
        <v>22637226794.198547</v>
      </c>
      <c r="L37" s="2">
        <f t="shared" si="244"/>
        <v>23027701367.07658</v>
      </c>
      <c r="M37" s="105">
        <f>VLOOKUP($B$1,'Multipliers and Adjustments'!$A$70:$I$86,TRUNC(COLUMN(M$2)/5)+2,FALSE)*SUMIFS('EPA US Data'!$I:$I,'EPA US Data'!$D:$D,'Country Selector'!$A$2,'EPA US Data'!$J:$J,$B$1,'EPA US Data'!$C:$C,M$2,'EPA US Data'!$G:$G,"&gt;="&amp;$A37,'EPA US Data'!$G:$G,"&lt;"&amp;$B37)*unit_conv*'State Downscaling Multipliers'!$B$13</f>
        <v>23418175939.954613</v>
      </c>
      <c r="N37" s="2">
        <f t="shared" ref="N37:Q37" si="245">M37+($R37-$M37)/5</f>
        <v>22904284125.564938</v>
      </c>
      <c r="O37" s="2">
        <f t="shared" si="245"/>
        <v>22390392311.175262</v>
      </c>
      <c r="P37" s="2">
        <f t="shared" si="245"/>
        <v>21876500496.785587</v>
      </c>
      <c r="Q37" s="2">
        <f t="shared" si="245"/>
        <v>21362608682.395912</v>
      </c>
      <c r="R37" s="105">
        <f>VLOOKUP($B$1,'Multipliers and Adjustments'!$A$70:$I$86,TRUNC(COLUMN(R$2)/5)+2,FALSE)*SUMIFS('EPA US Data'!$I:$I,'EPA US Data'!$D:$D,'Country Selector'!$A$2,'EPA US Data'!$J:$J,$B$1,'EPA US Data'!$C:$C,R$2,'EPA US Data'!$G:$G,"&gt;="&amp;$A37,'EPA US Data'!$G:$G,"&lt;"&amp;$B37)*unit_conv*'State Downscaling Multipliers'!$B$13</f>
        <v>20848716868.006245</v>
      </c>
      <c r="S37" s="2">
        <f t="shared" ref="S37:V37" si="246">R37+($W37-$R37)/5</f>
        <v>21483143810.964138</v>
      </c>
      <c r="T37" s="2">
        <f t="shared" si="246"/>
        <v>22117570753.922031</v>
      </c>
      <c r="U37" s="2">
        <f t="shared" si="246"/>
        <v>22751997696.879925</v>
      </c>
      <c r="V37" s="2">
        <f t="shared" si="246"/>
        <v>23386424639.837818</v>
      </c>
      <c r="W37" s="105">
        <f>VLOOKUP($B$1,'Multipliers and Adjustments'!$A$70:$I$86,TRUNC(COLUMN(W$2)/5)+2,FALSE)*SUMIFS('EPA US Data'!$I:$I,'EPA US Data'!$D:$D,'Country Selector'!$A$2,'EPA US Data'!$J:$J,$B$1,'EPA US Data'!$C:$C,W$2,'EPA US Data'!$G:$G,"&gt;="&amp;$A37,'EPA US Data'!$G:$G,"&lt;"&amp;$B37)*unit_conv*'State Downscaling Multipliers'!$B$13</f>
        <v>24020851582.795704</v>
      </c>
      <c r="X37" s="2">
        <f t="shared" ref="X37:AA37" si="247">W37+($AB37-$W37)/5</f>
        <v>23927272768.127598</v>
      </c>
      <c r="Y37" s="2">
        <f t="shared" si="247"/>
        <v>23833693953.459492</v>
      </c>
      <c r="Z37" s="2">
        <f t="shared" si="247"/>
        <v>23740115138.791386</v>
      </c>
      <c r="AA37" s="2">
        <f t="shared" si="247"/>
        <v>23646536324.12328</v>
      </c>
      <c r="AB37" s="105">
        <f>VLOOKUP($B$1,'Multipliers and Adjustments'!$A$70:$I$86,TRUNC(COLUMN(AB$2)/5)+2,FALSE)*SUMIFS('EPA US Data'!$I:$I,'EPA US Data'!$D:$D,'Country Selector'!$A$2,'EPA US Data'!$J:$J,$B$1,'EPA US Data'!$C:$C,AB$2,'EPA US Data'!$G:$G,"&gt;="&amp;$A37,'EPA US Data'!$G:$G,"&lt;"&amp;$B37)*unit_conv*'State Downscaling Multipliers'!$B$13</f>
        <v>23552957509.455181</v>
      </c>
      <c r="AC37" s="2">
        <f t="shared" ref="AC37:AF37" si="248">AB37+($AG37-$AB37)/5</f>
        <v>22483218258.61618</v>
      </c>
      <c r="AD37" s="2">
        <f t="shared" si="248"/>
        <v>21413479007.77718</v>
      </c>
      <c r="AE37" s="2">
        <f t="shared" si="248"/>
        <v>20343739756.938179</v>
      </c>
      <c r="AF37" s="2">
        <f t="shared" si="248"/>
        <v>19274000506.099178</v>
      </c>
      <c r="AG37" s="105">
        <f>VLOOKUP($B$1,'Multipliers and Adjustments'!$A$70:$I$86,TRUNC(COLUMN(AG$2)/5)+2,FALSE)*SUMIFS('EPA US Data'!$I:$I,'EPA US Data'!$D:$D,'Country Selector'!$A$2,'EPA US Data'!$J:$J,$B$1,'EPA US Data'!$C:$C,AG$2,'EPA US Data'!$G:$G,"&gt;="&amp;$A37,'EPA US Data'!$G:$G,"&lt;"&amp;$B37)*unit_conv*'State Downscaling Multipliers'!$B$13</f>
        <v>18204261255.260181</v>
      </c>
      <c r="AH37" s="2">
        <f t="shared" ref="AH37:AK37" si="249">AG37+($AL37-$AG37)/5</f>
        <v>19952768081.673595</v>
      </c>
      <c r="AI37" s="2">
        <f t="shared" si="249"/>
        <v>21701274908.087009</v>
      </c>
      <c r="AJ37" s="2">
        <f t="shared" si="249"/>
        <v>23449781734.500423</v>
      </c>
      <c r="AK37" s="2">
        <f t="shared" si="249"/>
        <v>25198288560.913837</v>
      </c>
      <c r="AL37" s="105">
        <f>VLOOKUP($B$1,'Multipliers and Adjustments'!$A$70:$I$86,TRUNC(COLUMN(AL$2)/5)+2,FALSE)*SUMIFS('EPA US Data'!$I:$I,'EPA US Data'!$D:$D,'Country Selector'!$A$2,'EPA US Data'!$J:$J,$B$1,'EPA US Data'!$C:$C,AL$2,'EPA US Data'!$G:$G,"&gt;="&amp;$A37,'EPA US Data'!$G:$G,"&lt;"&amp;$B37)*unit_conv*'State Downscaling Multipliers'!$B$13</f>
        <v>26946795387.327255</v>
      </c>
    </row>
    <row r="38" spans="1:38" ht="15.75" customHeight="1" x14ac:dyDescent="0.25">
      <c r="A38" s="50">
        <f t="shared" si="234"/>
        <v>30</v>
      </c>
      <c r="B38" s="50">
        <f t="shared" si="235"/>
        <v>40</v>
      </c>
      <c r="C38" s="105">
        <f>VLOOKUP($B$1,'Multipliers and Adjustments'!$A$70:$I$86,TRUNC(COLUMN(C$2)/5)+2,FALSE)*SUMIFS('EPA US Data'!$I:$I,'EPA US Data'!$D:$D,'Country Selector'!$A$2,'EPA US Data'!$J:$J,$B$1,'EPA US Data'!$C:$C,C$2,'EPA US Data'!$G:$G,"&gt;="&amp;$A38,'EPA US Data'!$G:$G,"&lt;"&amp;$B38)*unit_conv*'State Downscaling Multipliers'!$B$13</f>
        <v>6695470841.9923773</v>
      </c>
      <c r="D38" s="2">
        <f t="shared" ref="D38:G38" si="250">C38+($H38-$C38)/5</f>
        <v>7356274446.5646849</v>
      </c>
      <c r="E38" s="2">
        <f t="shared" si="250"/>
        <v>8017078051.1369925</v>
      </c>
      <c r="F38" s="2">
        <f t="shared" si="250"/>
        <v>8677881655.709301</v>
      </c>
      <c r="G38" s="2">
        <f t="shared" si="250"/>
        <v>9338685260.2816086</v>
      </c>
      <c r="H38" s="105">
        <f>VLOOKUP($B$1,'Multipliers and Adjustments'!$A$70:$I$86,TRUNC(COLUMN(H$2)/5)+2,FALSE)*SUMIFS('EPA US Data'!$I:$I,'EPA US Data'!$D:$D,'Country Selector'!$A$2,'EPA US Data'!$J:$J,$B$1,'EPA US Data'!$C:$C,H$2,'EPA US Data'!$G:$G,"&gt;="&amp;$A38,'EPA US Data'!$G:$G,"&lt;"&amp;$B38)*unit_conv*'State Downscaling Multipliers'!$B$13</f>
        <v>9999488864.8539162</v>
      </c>
      <c r="I38" s="2">
        <f t="shared" ref="I38:L38" si="251">H38+($M38-$H38)/5</f>
        <v>9857115526.2180882</v>
      </c>
      <c r="J38" s="2">
        <f t="shared" si="251"/>
        <v>9714742187.5822601</v>
      </c>
      <c r="K38" s="2">
        <f t="shared" si="251"/>
        <v>9572368848.9464321</v>
      </c>
      <c r="L38" s="2">
        <f t="shared" si="251"/>
        <v>9429995510.3106041</v>
      </c>
      <c r="M38" s="105">
        <f>VLOOKUP($B$1,'Multipliers and Adjustments'!$A$70:$I$86,TRUNC(COLUMN(M$2)/5)+2,FALSE)*SUMIFS('EPA US Data'!$I:$I,'EPA US Data'!$D:$D,'Country Selector'!$A$2,'EPA US Data'!$J:$J,$B$1,'EPA US Data'!$C:$C,M$2,'EPA US Data'!$G:$G,"&gt;="&amp;$A38,'EPA US Data'!$G:$G,"&lt;"&amp;$B38)*unit_conv*'State Downscaling Multipliers'!$B$13</f>
        <v>9287622171.6747723</v>
      </c>
      <c r="N38" s="2">
        <f t="shared" ref="N38:Q38" si="252">M38+($R38-$M38)/5</f>
        <v>9533074211.7026806</v>
      </c>
      <c r="O38" s="2">
        <f t="shared" si="252"/>
        <v>9778526251.7305889</v>
      </c>
      <c r="P38" s="2">
        <f t="shared" si="252"/>
        <v>10023978291.758497</v>
      </c>
      <c r="Q38" s="2">
        <f t="shared" si="252"/>
        <v>10269430331.786406</v>
      </c>
      <c r="R38" s="105">
        <f>VLOOKUP($B$1,'Multipliers and Adjustments'!$A$70:$I$86,TRUNC(COLUMN(R$2)/5)+2,FALSE)*SUMIFS('EPA US Data'!$I:$I,'EPA US Data'!$D:$D,'Country Selector'!$A$2,'EPA US Data'!$J:$J,$B$1,'EPA US Data'!$C:$C,R$2,'EPA US Data'!$G:$G,"&gt;="&amp;$A38,'EPA US Data'!$G:$G,"&lt;"&amp;$B38)*unit_conv*'State Downscaling Multipliers'!$B$13</f>
        <v>10514882371.814316</v>
      </c>
      <c r="S38" s="2">
        <f t="shared" ref="S38:V38" si="253">R38+($W38-$R38)/5</f>
        <v>10674139339.846384</v>
      </c>
      <c r="T38" s="2">
        <f t="shared" si="253"/>
        <v>10833396307.878452</v>
      </c>
      <c r="U38" s="2">
        <f t="shared" si="253"/>
        <v>10992653275.910521</v>
      </c>
      <c r="V38" s="2">
        <f t="shared" si="253"/>
        <v>11151910243.942589</v>
      </c>
      <c r="W38" s="105">
        <f>VLOOKUP($B$1,'Multipliers and Adjustments'!$A$70:$I$86,TRUNC(COLUMN(W$2)/5)+2,FALSE)*SUMIFS('EPA US Data'!$I:$I,'EPA US Data'!$D:$D,'Country Selector'!$A$2,'EPA US Data'!$J:$J,$B$1,'EPA US Data'!$C:$C,W$2,'EPA US Data'!$G:$G,"&gt;="&amp;$A38,'EPA US Data'!$G:$G,"&lt;"&amp;$B38)*unit_conv*'State Downscaling Multipliers'!$B$13</f>
        <v>11311167211.974661</v>
      </c>
      <c r="X38" s="2">
        <f t="shared" ref="X38:AA38" si="254">W38+($AB38-$W38)/5</f>
        <v>11212406632.965822</v>
      </c>
      <c r="Y38" s="2">
        <f t="shared" si="254"/>
        <v>11113646053.956984</v>
      </c>
      <c r="Z38" s="2">
        <f t="shared" si="254"/>
        <v>11014885474.948145</v>
      </c>
      <c r="AA38" s="2">
        <f t="shared" si="254"/>
        <v>10916124895.939306</v>
      </c>
      <c r="AB38" s="105">
        <f>VLOOKUP($B$1,'Multipliers and Adjustments'!$A$70:$I$86,TRUNC(COLUMN(AB$2)/5)+2,FALSE)*SUMIFS('EPA US Data'!$I:$I,'EPA US Data'!$D:$D,'Country Selector'!$A$2,'EPA US Data'!$J:$J,$B$1,'EPA US Data'!$C:$C,AB$2,'EPA US Data'!$G:$G,"&gt;="&amp;$A38,'EPA US Data'!$G:$G,"&lt;"&amp;$B38)*unit_conv*'State Downscaling Multipliers'!$B$13</f>
        <v>10817364316.930466</v>
      </c>
      <c r="AC38" s="2">
        <f t="shared" ref="AC38:AF38" si="255">AB38+($AG38-$AB38)/5</f>
        <v>11208334049.132584</v>
      </c>
      <c r="AD38" s="2">
        <f t="shared" si="255"/>
        <v>11599303781.334702</v>
      </c>
      <c r="AE38" s="2">
        <f t="shared" si="255"/>
        <v>11990273513.536819</v>
      </c>
      <c r="AF38" s="2">
        <f t="shared" si="255"/>
        <v>12381243245.738937</v>
      </c>
      <c r="AG38" s="105">
        <f>VLOOKUP($B$1,'Multipliers and Adjustments'!$A$70:$I$86,TRUNC(COLUMN(AG$2)/5)+2,FALSE)*SUMIFS('EPA US Data'!$I:$I,'EPA US Data'!$D:$D,'Country Selector'!$A$2,'EPA US Data'!$J:$J,$B$1,'EPA US Data'!$C:$C,AG$2,'EPA US Data'!$G:$G,"&gt;="&amp;$A38,'EPA US Data'!$G:$G,"&lt;"&amp;$B38)*unit_conv*'State Downscaling Multipliers'!$B$13</f>
        <v>12772212977.941059</v>
      </c>
      <c r="AH38" s="2">
        <f t="shared" ref="AH38:AK38" si="256">AG38+($AL38-$AG38)/5</f>
        <v>12461232933.748125</v>
      </c>
      <c r="AI38" s="2">
        <f t="shared" si="256"/>
        <v>12150252889.555191</v>
      </c>
      <c r="AJ38" s="2">
        <f t="shared" si="256"/>
        <v>11839272845.362257</v>
      </c>
      <c r="AK38" s="2">
        <f t="shared" si="256"/>
        <v>11528292801.169323</v>
      </c>
      <c r="AL38" s="105">
        <f>VLOOKUP($B$1,'Multipliers and Adjustments'!$A$70:$I$86,TRUNC(COLUMN(AL$2)/5)+2,FALSE)*SUMIFS('EPA US Data'!$I:$I,'EPA US Data'!$D:$D,'Country Selector'!$A$2,'EPA US Data'!$J:$J,$B$1,'EPA US Data'!$C:$C,AL$2,'EPA US Data'!$G:$G,"&gt;="&amp;$A38,'EPA US Data'!$G:$G,"&lt;"&amp;$B38)*unit_conv*'State Downscaling Multipliers'!$B$13</f>
        <v>11217312756.976391</v>
      </c>
    </row>
    <row r="39" spans="1:38" ht="15.75" customHeight="1" x14ac:dyDescent="0.25">
      <c r="A39" s="50">
        <f t="shared" si="234"/>
        <v>40</v>
      </c>
      <c r="B39" s="50">
        <f t="shared" si="235"/>
        <v>50</v>
      </c>
      <c r="C39" s="105">
        <f>VLOOKUP($B$1,'Multipliers and Adjustments'!$A$70:$I$86,TRUNC(COLUMN(C$2)/5)+2,FALSE)*SUMIFS('EPA US Data'!$I:$I,'EPA US Data'!$D:$D,'Country Selector'!$A$2,'EPA US Data'!$J:$J,$B$1,'EPA US Data'!$C:$C,C$2,'EPA US Data'!$G:$G,"&gt;="&amp;$A39,'EPA US Data'!$G:$G,"&lt;"&amp;$B39)*unit_conv*'State Downscaling Multipliers'!$B$13</f>
        <v>4583938997.5151358</v>
      </c>
      <c r="D39" s="2">
        <f t="shared" ref="D39:G39" si="257">C39+($H39-$C39)/5</f>
        <v>4945604829.9430552</v>
      </c>
      <c r="E39" s="2">
        <f t="shared" si="257"/>
        <v>5307270662.3709745</v>
      </c>
      <c r="F39" s="2">
        <f t="shared" si="257"/>
        <v>5668936494.7988939</v>
      </c>
      <c r="G39" s="2">
        <f t="shared" si="257"/>
        <v>6030602327.2268133</v>
      </c>
      <c r="H39" s="105">
        <f>VLOOKUP($B$1,'Multipliers and Adjustments'!$A$70:$I$86,TRUNC(COLUMN(H$2)/5)+2,FALSE)*SUMIFS('EPA US Data'!$I:$I,'EPA US Data'!$D:$D,'Country Selector'!$A$2,'EPA US Data'!$J:$J,$B$1,'EPA US Data'!$C:$C,H$2,'EPA US Data'!$G:$G,"&gt;="&amp;$A39,'EPA US Data'!$G:$G,"&lt;"&amp;$B39)*unit_conv*'State Downscaling Multipliers'!$B$13</f>
        <v>6392268159.6547327</v>
      </c>
      <c r="I39" s="2">
        <f t="shared" ref="I39:L39" si="258">H39+($M39-$H39)/5</f>
        <v>6284443123.6853504</v>
      </c>
      <c r="J39" s="2">
        <f t="shared" si="258"/>
        <v>6176618087.7159681</v>
      </c>
      <c r="K39" s="2">
        <f t="shared" si="258"/>
        <v>6068793051.7465858</v>
      </c>
      <c r="L39" s="2">
        <f t="shared" si="258"/>
        <v>5960968015.7772036</v>
      </c>
      <c r="M39" s="105">
        <f>VLOOKUP($B$1,'Multipliers and Adjustments'!$A$70:$I$86,TRUNC(COLUMN(M$2)/5)+2,FALSE)*SUMIFS('EPA US Data'!$I:$I,'EPA US Data'!$D:$D,'Country Selector'!$A$2,'EPA US Data'!$J:$J,$B$1,'EPA US Data'!$C:$C,M$2,'EPA US Data'!$G:$G,"&gt;="&amp;$A39,'EPA US Data'!$G:$G,"&lt;"&amp;$B39)*unit_conv*'State Downscaling Multipliers'!$B$13</f>
        <v>5853142979.8078194</v>
      </c>
      <c r="N39" s="2">
        <f t="shared" ref="N39:Q39" si="259">M39+($R39-$M39)/5</f>
        <v>5473825883.9300079</v>
      </c>
      <c r="O39" s="2">
        <f t="shared" si="259"/>
        <v>5094508788.0521965</v>
      </c>
      <c r="P39" s="2">
        <f t="shared" si="259"/>
        <v>4715191692.1743851</v>
      </c>
      <c r="Q39" s="2">
        <f t="shared" si="259"/>
        <v>4335874596.2965736</v>
      </c>
      <c r="R39" s="105">
        <f>VLOOKUP($B$1,'Multipliers and Adjustments'!$A$70:$I$86,TRUNC(COLUMN(R$2)/5)+2,FALSE)*SUMIFS('EPA US Data'!$I:$I,'EPA US Data'!$D:$D,'Country Selector'!$A$2,'EPA US Data'!$J:$J,$B$1,'EPA US Data'!$C:$C,R$2,'EPA US Data'!$G:$G,"&gt;="&amp;$A39,'EPA US Data'!$G:$G,"&lt;"&amp;$B39)*unit_conv*'State Downscaling Multipliers'!$B$13</f>
        <v>3956557500.4187603</v>
      </c>
      <c r="S39" s="2">
        <f t="shared" ref="S39:V39" si="260">R39+($W39-$R39)/5</f>
        <v>3776055362.013763</v>
      </c>
      <c r="T39" s="2">
        <f t="shared" si="260"/>
        <v>3595553223.6087656</v>
      </c>
      <c r="U39" s="2">
        <f t="shared" si="260"/>
        <v>3415051085.2037683</v>
      </c>
      <c r="V39" s="2">
        <f t="shared" si="260"/>
        <v>3234548946.7987709</v>
      </c>
      <c r="W39" s="105">
        <f>VLOOKUP($B$1,'Multipliers and Adjustments'!$A$70:$I$86,TRUNC(COLUMN(W$2)/5)+2,FALSE)*SUMIFS('EPA US Data'!$I:$I,'EPA US Data'!$D:$D,'Country Selector'!$A$2,'EPA US Data'!$J:$J,$B$1,'EPA US Data'!$C:$C,W$2,'EPA US Data'!$G:$G,"&gt;="&amp;$A39,'EPA US Data'!$G:$G,"&lt;"&amp;$B39)*unit_conv*'State Downscaling Multipliers'!$B$13</f>
        <v>3054046808.393774</v>
      </c>
      <c r="X39" s="2">
        <f t="shared" ref="X39:AA39" si="261">W39+($AB39-$W39)/5</f>
        <v>3113038155.4727445</v>
      </c>
      <c r="Y39" s="2">
        <f t="shared" si="261"/>
        <v>3172029502.5517149</v>
      </c>
      <c r="Z39" s="2">
        <f t="shared" si="261"/>
        <v>3231020849.6306853</v>
      </c>
      <c r="AA39" s="2">
        <f t="shared" si="261"/>
        <v>3290012196.7096558</v>
      </c>
      <c r="AB39" s="105">
        <f>VLOOKUP($B$1,'Multipliers and Adjustments'!$A$70:$I$86,TRUNC(COLUMN(AB$2)/5)+2,FALSE)*SUMIFS('EPA US Data'!$I:$I,'EPA US Data'!$D:$D,'Country Selector'!$A$2,'EPA US Data'!$J:$J,$B$1,'EPA US Data'!$C:$C,AB$2,'EPA US Data'!$G:$G,"&gt;="&amp;$A39,'EPA US Data'!$G:$G,"&lt;"&amp;$B39)*unit_conv*'State Downscaling Multipliers'!$B$13</f>
        <v>3349003543.7886257</v>
      </c>
      <c r="AC39" s="2">
        <f t="shared" ref="AC39:AF39" si="262">AB39+($AG39-$AB39)/5</f>
        <v>3828314244.201694</v>
      </c>
      <c r="AD39" s="2">
        <f t="shared" si="262"/>
        <v>4307624944.6147623</v>
      </c>
      <c r="AE39" s="2">
        <f t="shared" si="262"/>
        <v>4786935645.0278311</v>
      </c>
      <c r="AF39" s="2">
        <f t="shared" si="262"/>
        <v>5266246345.4408998</v>
      </c>
      <c r="AG39" s="105">
        <f>VLOOKUP($B$1,'Multipliers and Adjustments'!$A$70:$I$86,TRUNC(COLUMN(AG$2)/5)+2,FALSE)*SUMIFS('EPA US Data'!$I:$I,'EPA US Data'!$D:$D,'Country Selector'!$A$2,'EPA US Data'!$J:$J,$B$1,'EPA US Data'!$C:$C,AG$2,'EPA US Data'!$G:$G,"&gt;="&amp;$A39,'EPA US Data'!$G:$G,"&lt;"&amp;$B39)*unit_conv*'State Downscaling Multipliers'!$B$13</f>
        <v>5745557045.8539677</v>
      </c>
      <c r="AH39" s="2">
        <f t="shared" ref="AH39:AK39" si="263">AG39+($AL39-$AG39)/5</f>
        <v>5913918230.7901325</v>
      </c>
      <c r="AI39" s="2">
        <f t="shared" si="263"/>
        <v>6082279415.7262974</v>
      </c>
      <c r="AJ39" s="2">
        <f t="shared" si="263"/>
        <v>6250640600.6624622</v>
      </c>
      <c r="AK39" s="2">
        <f t="shared" si="263"/>
        <v>6419001785.5986271</v>
      </c>
      <c r="AL39" s="105">
        <f>VLOOKUP($B$1,'Multipliers and Adjustments'!$A$70:$I$86,TRUNC(COLUMN(AL$2)/5)+2,FALSE)*SUMIFS('EPA US Data'!$I:$I,'EPA US Data'!$D:$D,'Country Selector'!$A$2,'EPA US Data'!$J:$J,$B$1,'EPA US Data'!$C:$C,AL$2,'EPA US Data'!$G:$G,"&gt;="&amp;$A39,'EPA US Data'!$G:$G,"&lt;"&amp;$B39)*unit_conv*'State Downscaling Multipliers'!$B$13</f>
        <v>6587362970.5347929</v>
      </c>
    </row>
    <row r="40" spans="1:38" ht="15.75" customHeight="1" x14ac:dyDescent="0.25">
      <c r="A40" s="50">
        <f t="shared" si="234"/>
        <v>50</v>
      </c>
      <c r="B40" s="50">
        <f t="shared" si="235"/>
        <v>60</v>
      </c>
      <c r="C40" s="105">
        <f>VLOOKUP($B$1,'Multipliers and Adjustments'!$A$70:$I$86,TRUNC(COLUMN(C$2)/5)+2,FALSE)*SUMIFS('EPA US Data'!$I:$I,'EPA US Data'!$D:$D,'Country Selector'!$A$2,'EPA US Data'!$J:$J,$B$1,'EPA US Data'!$C:$C,C$2,'EPA US Data'!$G:$G,"&gt;="&amp;$A40,'EPA US Data'!$G:$G,"&lt;"&amp;$B40)*unit_conv*'State Downscaling Multipliers'!$B$13</f>
        <v>5457434724.4980154</v>
      </c>
      <c r="D40" s="2">
        <f t="shared" ref="D40:G40" si="264">C40+($H40-$C40)/5</f>
        <v>5045312111.7868681</v>
      </c>
      <c r="E40" s="2">
        <f t="shared" si="264"/>
        <v>4633189499.0757208</v>
      </c>
      <c r="F40" s="2">
        <f t="shared" si="264"/>
        <v>4221066886.3645735</v>
      </c>
      <c r="G40" s="2">
        <f t="shared" si="264"/>
        <v>3808944273.6534262</v>
      </c>
      <c r="H40" s="105">
        <f>VLOOKUP($B$1,'Multipliers and Adjustments'!$A$70:$I$86,TRUNC(COLUMN(H$2)/5)+2,FALSE)*SUMIFS('EPA US Data'!$I:$I,'EPA US Data'!$D:$D,'Country Selector'!$A$2,'EPA US Data'!$J:$J,$B$1,'EPA US Data'!$C:$C,H$2,'EPA US Data'!$G:$G,"&gt;="&amp;$A40,'EPA US Data'!$G:$G,"&lt;"&amp;$B40)*unit_conv*'State Downscaling Multipliers'!$B$13</f>
        <v>3396821660.9422798</v>
      </c>
      <c r="I40" s="2">
        <f t="shared" ref="I40:L40" si="265">H40+($M40-$H40)/5</f>
        <v>3334654045.4680419</v>
      </c>
      <c r="J40" s="2">
        <f t="shared" si="265"/>
        <v>3272486429.993804</v>
      </c>
      <c r="K40" s="2">
        <f t="shared" si="265"/>
        <v>3210318814.5195661</v>
      </c>
      <c r="L40" s="2">
        <f t="shared" si="265"/>
        <v>3148151199.0453281</v>
      </c>
      <c r="M40" s="105">
        <f>VLOOKUP($B$1,'Multipliers and Adjustments'!$A$70:$I$86,TRUNC(COLUMN(M$2)/5)+2,FALSE)*SUMIFS('EPA US Data'!$I:$I,'EPA US Data'!$D:$D,'Country Selector'!$A$2,'EPA US Data'!$J:$J,$B$1,'EPA US Data'!$C:$C,M$2,'EPA US Data'!$G:$G,"&gt;="&amp;$A40,'EPA US Data'!$G:$G,"&lt;"&amp;$B40)*unit_conv*'State Downscaling Multipliers'!$B$13</f>
        <v>3085983583.5710897</v>
      </c>
      <c r="N40" s="2">
        <f t="shared" ref="N40:Q40" si="266">M40+($R40-$M40)/5</f>
        <v>3201812516.257061</v>
      </c>
      <c r="O40" s="2">
        <f t="shared" si="266"/>
        <v>3317641448.9430323</v>
      </c>
      <c r="P40" s="2">
        <f t="shared" si="266"/>
        <v>3433470381.6290035</v>
      </c>
      <c r="Q40" s="2">
        <f t="shared" si="266"/>
        <v>3549299314.3149748</v>
      </c>
      <c r="R40" s="105">
        <f>VLOOKUP($B$1,'Multipliers and Adjustments'!$A$70:$I$86,TRUNC(COLUMN(R$2)/5)+2,FALSE)*SUMIFS('EPA US Data'!$I:$I,'EPA US Data'!$D:$D,'Country Selector'!$A$2,'EPA US Data'!$J:$J,$B$1,'EPA US Data'!$C:$C,R$2,'EPA US Data'!$G:$G,"&gt;="&amp;$A40,'EPA US Data'!$G:$G,"&lt;"&amp;$B40)*unit_conv*'State Downscaling Multipliers'!$B$13</f>
        <v>3665128247.000946</v>
      </c>
      <c r="S40" s="2">
        <f t="shared" ref="S40:V40" si="267">R40+($W40-$R40)/5</f>
        <v>3645501465.0028729</v>
      </c>
      <c r="T40" s="2">
        <f t="shared" si="267"/>
        <v>3625874683.0047998</v>
      </c>
      <c r="U40" s="2">
        <f t="shared" si="267"/>
        <v>3606247901.0067267</v>
      </c>
      <c r="V40" s="2">
        <f t="shared" si="267"/>
        <v>3586621119.0086536</v>
      </c>
      <c r="W40" s="105">
        <f>VLOOKUP($B$1,'Multipliers and Adjustments'!$A$70:$I$86,TRUNC(COLUMN(W$2)/5)+2,FALSE)*SUMIFS('EPA US Data'!$I:$I,'EPA US Data'!$D:$D,'Country Selector'!$A$2,'EPA US Data'!$J:$J,$B$1,'EPA US Data'!$C:$C,W$2,'EPA US Data'!$G:$G,"&gt;="&amp;$A40,'EPA US Data'!$G:$G,"&lt;"&amp;$B40)*unit_conv*'State Downscaling Multipliers'!$B$13</f>
        <v>3566994337.010581</v>
      </c>
      <c r="X40" s="2">
        <f t="shared" ref="X40:AA40" si="268">W40+($AB40-$W40)/5</f>
        <v>3557653132.600081</v>
      </c>
      <c r="Y40" s="2">
        <f t="shared" si="268"/>
        <v>3548311928.1895809</v>
      </c>
      <c r="Z40" s="2">
        <f t="shared" si="268"/>
        <v>3538970723.7790809</v>
      </c>
      <c r="AA40" s="2">
        <f t="shared" si="268"/>
        <v>3529629519.3685808</v>
      </c>
      <c r="AB40" s="105">
        <f>VLOOKUP($B$1,'Multipliers and Adjustments'!$A$70:$I$86,TRUNC(COLUMN(AB$2)/5)+2,FALSE)*SUMIFS('EPA US Data'!$I:$I,'EPA US Data'!$D:$D,'Country Selector'!$A$2,'EPA US Data'!$J:$J,$B$1,'EPA US Data'!$C:$C,AB$2,'EPA US Data'!$G:$G,"&gt;="&amp;$A40,'EPA US Data'!$G:$G,"&lt;"&amp;$B40)*unit_conv*'State Downscaling Multipliers'!$B$13</f>
        <v>3520288314.9580817</v>
      </c>
      <c r="AC40" s="2">
        <f t="shared" ref="AC40:AF40" si="269">AB40+($AG40-$AB40)/5</f>
        <v>3555341033.9491673</v>
      </c>
      <c r="AD40" s="2">
        <f t="shared" si="269"/>
        <v>3590393752.9402528</v>
      </c>
      <c r="AE40" s="2">
        <f t="shared" si="269"/>
        <v>3625446471.9313383</v>
      </c>
      <c r="AF40" s="2">
        <f t="shared" si="269"/>
        <v>3660499190.9224238</v>
      </c>
      <c r="AG40" s="105">
        <f>VLOOKUP($B$1,'Multipliers and Adjustments'!$A$70:$I$86,TRUNC(COLUMN(AG$2)/5)+2,FALSE)*SUMIFS('EPA US Data'!$I:$I,'EPA US Data'!$D:$D,'Country Selector'!$A$2,'EPA US Data'!$J:$J,$B$1,'EPA US Data'!$C:$C,AG$2,'EPA US Data'!$G:$G,"&gt;="&amp;$A40,'EPA US Data'!$G:$G,"&lt;"&amp;$B40)*unit_conv*'State Downscaling Multipliers'!$B$13</f>
        <v>3695551909.9135098</v>
      </c>
      <c r="AH40" s="2">
        <f t="shared" ref="AH40:AK40" si="270">AG40+($AL40-$AG40)/5</f>
        <v>3667089774.1547971</v>
      </c>
      <c r="AI40" s="2">
        <f t="shared" si="270"/>
        <v>3638627638.3960843</v>
      </c>
      <c r="AJ40" s="2">
        <f t="shared" si="270"/>
        <v>3610165502.6373715</v>
      </c>
      <c r="AK40" s="2">
        <f t="shared" si="270"/>
        <v>3581703366.8786588</v>
      </c>
      <c r="AL40" s="105">
        <f>VLOOKUP($B$1,'Multipliers and Adjustments'!$A$70:$I$86,TRUNC(COLUMN(AL$2)/5)+2,FALSE)*SUMIFS('EPA US Data'!$I:$I,'EPA US Data'!$D:$D,'Country Selector'!$A$2,'EPA US Data'!$J:$J,$B$1,'EPA US Data'!$C:$C,AL$2,'EPA US Data'!$G:$G,"&gt;="&amp;$A40,'EPA US Data'!$G:$G,"&lt;"&amp;$B40)*unit_conv*'State Downscaling Multipliers'!$B$13</f>
        <v>3553241231.119945</v>
      </c>
    </row>
    <row r="41" spans="1:38" ht="15.75" customHeight="1" x14ac:dyDescent="0.25">
      <c r="A41" s="50">
        <f t="shared" si="234"/>
        <v>60</v>
      </c>
      <c r="B41" s="50">
        <f t="shared" si="235"/>
        <v>70</v>
      </c>
      <c r="C41" s="105">
        <f>VLOOKUP($B$1,'Multipliers and Adjustments'!$A$70:$I$86,TRUNC(COLUMN(C$2)/5)+2,FALSE)*SUMIFS('EPA US Data'!$I:$I,'EPA US Data'!$D:$D,'Country Selector'!$A$2,'EPA US Data'!$J:$J,$B$1,'EPA US Data'!$C:$C,C$2,'EPA US Data'!$G:$G,"&gt;="&amp;$A41,'EPA US Data'!$G:$G,"&lt;"&amp;$B41)*unit_conv*'State Downscaling Multipliers'!$B$13</f>
        <v>3135768306.2863908</v>
      </c>
      <c r="D41" s="2">
        <f t="shared" ref="D41:G41" si="271">C41+($H41-$C41)/5</f>
        <v>3263022225.4716182</v>
      </c>
      <c r="E41" s="2">
        <f t="shared" si="271"/>
        <v>3390276144.6568456</v>
      </c>
      <c r="F41" s="2">
        <f t="shared" si="271"/>
        <v>3517530063.842073</v>
      </c>
      <c r="G41" s="2">
        <f t="shared" si="271"/>
        <v>3644783983.0273004</v>
      </c>
      <c r="H41" s="105">
        <f>VLOOKUP($B$1,'Multipliers and Adjustments'!$A$70:$I$86,TRUNC(COLUMN(H$2)/5)+2,FALSE)*SUMIFS('EPA US Data'!$I:$I,'EPA US Data'!$D:$D,'Country Selector'!$A$2,'EPA US Data'!$J:$J,$B$1,'EPA US Data'!$C:$C,H$2,'EPA US Data'!$G:$G,"&gt;="&amp;$A41,'EPA US Data'!$G:$G,"&lt;"&amp;$B41)*unit_conv*'State Downscaling Multipliers'!$B$13</f>
        <v>3772037902.2125282</v>
      </c>
      <c r="I41" s="2">
        <f t="shared" ref="I41:L41" si="272">H41+($M41-$H41)/5</f>
        <v>3692150233.9469032</v>
      </c>
      <c r="J41" s="2">
        <f t="shared" si="272"/>
        <v>3612262565.6812782</v>
      </c>
      <c r="K41" s="2">
        <f t="shared" si="272"/>
        <v>3532374897.4156532</v>
      </c>
      <c r="L41" s="2">
        <f t="shared" si="272"/>
        <v>3452487229.1500282</v>
      </c>
      <c r="M41" s="105">
        <f>VLOOKUP($B$1,'Multipliers and Adjustments'!$A$70:$I$86,TRUNC(COLUMN(M$2)/5)+2,FALSE)*SUMIFS('EPA US Data'!$I:$I,'EPA US Data'!$D:$D,'Country Selector'!$A$2,'EPA US Data'!$J:$J,$B$1,'EPA US Data'!$C:$C,M$2,'EPA US Data'!$G:$G,"&gt;="&amp;$A41,'EPA US Data'!$G:$G,"&lt;"&amp;$B41)*unit_conv*'State Downscaling Multipliers'!$B$13</f>
        <v>3372599560.8844037</v>
      </c>
      <c r="N41" s="2">
        <f t="shared" ref="N41:Q41" si="273">M41+($R41-$M41)/5</f>
        <v>3258451808.6424179</v>
      </c>
      <c r="O41" s="2">
        <f t="shared" si="273"/>
        <v>3144304056.4004321</v>
      </c>
      <c r="P41" s="2">
        <f t="shared" si="273"/>
        <v>3030156304.1584463</v>
      </c>
      <c r="Q41" s="2">
        <f t="shared" si="273"/>
        <v>2916008551.9164605</v>
      </c>
      <c r="R41" s="105">
        <f>VLOOKUP($B$1,'Multipliers and Adjustments'!$A$70:$I$86,TRUNC(COLUMN(R$2)/5)+2,FALSE)*SUMIFS('EPA US Data'!$I:$I,'EPA US Data'!$D:$D,'Country Selector'!$A$2,'EPA US Data'!$J:$J,$B$1,'EPA US Data'!$C:$C,R$2,'EPA US Data'!$G:$G,"&gt;="&amp;$A41,'EPA US Data'!$G:$G,"&lt;"&amp;$B41)*unit_conv*'State Downscaling Multipliers'!$B$13</f>
        <v>2801860799.6744742</v>
      </c>
      <c r="S41" s="2">
        <f t="shared" ref="S41:V41" si="274">R41+($W41-$R41)/5</f>
        <v>2563625573.7558494</v>
      </c>
      <c r="T41" s="2">
        <f t="shared" si="274"/>
        <v>2325390347.8372245</v>
      </c>
      <c r="U41" s="2">
        <f t="shared" si="274"/>
        <v>2087155121.9185996</v>
      </c>
      <c r="V41" s="2">
        <f t="shared" si="274"/>
        <v>1848919895.9999747</v>
      </c>
      <c r="W41" s="105">
        <f>VLOOKUP($B$1,'Multipliers and Adjustments'!$A$70:$I$86,TRUNC(COLUMN(W$2)/5)+2,FALSE)*SUMIFS('EPA US Data'!$I:$I,'EPA US Data'!$D:$D,'Country Selector'!$A$2,'EPA US Data'!$J:$J,$B$1,'EPA US Data'!$C:$C,W$2,'EPA US Data'!$G:$G,"&gt;="&amp;$A41,'EPA US Data'!$G:$G,"&lt;"&amp;$B41)*unit_conv*'State Downscaling Multipliers'!$B$13</f>
        <v>1610684670.0813501</v>
      </c>
      <c r="X41" s="2">
        <f t="shared" ref="X41:AA41" si="275">W41+($AB41-$W41)/5</f>
        <v>1598939262.0495036</v>
      </c>
      <c r="Y41" s="2">
        <f t="shared" si="275"/>
        <v>1587193854.017657</v>
      </c>
      <c r="Z41" s="2">
        <f t="shared" si="275"/>
        <v>1575448445.9858105</v>
      </c>
      <c r="AA41" s="2">
        <f t="shared" si="275"/>
        <v>1563703037.953964</v>
      </c>
      <c r="AB41" s="105">
        <f>VLOOKUP($B$1,'Multipliers and Adjustments'!$A$70:$I$86,TRUNC(COLUMN(AB$2)/5)+2,FALSE)*SUMIFS('EPA US Data'!$I:$I,'EPA US Data'!$D:$D,'Country Selector'!$A$2,'EPA US Data'!$J:$J,$B$1,'EPA US Data'!$C:$C,AB$2,'EPA US Data'!$G:$G,"&gt;="&amp;$A41,'EPA US Data'!$G:$G,"&lt;"&amp;$B41)*unit_conv*'State Downscaling Multipliers'!$B$13</f>
        <v>1551957629.9221179</v>
      </c>
      <c r="AC41" s="2">
        <f t="shared" ref="AC41:AF41" si="276">AB41+($AG41-$AB41)/5</f>
        <v>1872470241.0429103</v>
      </c>
      <c r="AD41" s="2">
        <f t="shared" si="276"/>
        <v>2192982852.1637025</v>
      </c>
      <c r="AE41" s="2">
        <f t="shared" si="276"/>
        <v>2513495463.2844949</v>
      </c>
      <c r="AF41" s="2">
        <f t="shared" si="276"/>
        <v>2834008074.4052873</v>
      </c>
      <c r="AG41" s="105">
        <f>VLOOKUP($B$1,'Multipliers and Adjustments'!$A$70:$I$86,TRUNC(COLUMN(AG$2)/5)+2,FALSE)*SUMIFS('EPA US Data'!$I:$I,'EPA US Data'!$D:$D,'Country Selector'!$A$2,'EPA US Data'!$J:$J,$B$1,'EPA US Data'!$C:$C,AG$2,'EPA US Data'!$G:$G,"&gt;="&amp;$A41,'EPA US Data'!$G:$G,"&lt;"&amp;$B41)*unit_conv*'State Downscaling Multipliers'!$B$13</f>
        <v>3154520685.5260797</v>
      </c>
      <c r="AH41" s="2">
        <f t="shared" ref="AH41:AK41" si="277">AG41+($AL41-$AG41)/5</f>
        <v>2989057476.2739077</v>
      </c>
      <c r="AI41" s="2">
        <f t="shared" si="277"/>
        <v>2823594267.0217357</v>
      </c>
      <c r="AJ41" s="2">
        <f t="shared" si="277"/>
        <v>2658131057.7695637</v>
      </c>
      <c r="AK41" s="2">
        <f t="shared" si="277"/>
        <v>2492667848.5173917</v>
      </c>
      <c r="AL41" s="105">
        <f>VLOOKUP($B$1,'Multipliers and Adjustments'!$A$70:$I$86,TRUNC(COLUMN(AL$2)/5)+2,FALSE)*SUMIFS('EPA US Data'!$I:$I,'EPA US Data'!$D:$D,'Country Selector'!$A$2,'EPA US Data'!$J:$J,$B$1,'EPA US Data'!$C:$C,AL$2,'EPA US Data'!$G:$G,"&gt;="&amp;$A41,'EPA US Data'!$G:$G,"&lt;"&amp;$B41)*unit_conv*'State Downscaling Multipliers'!$B$13</f>
        <v>2327204639.2652202</v>
      </c>
    </row>
    <row r="42" spans="1:38" ht="15.75" customHeight="1" x14ac:dyDescent="0.25">
      <c r="A42" s="50">
        <f t="shared" si="234"/>
        <v>70</v>
      </c>
      <c r="B42" s="50">
        <f t="shared" si="235"/>
        <v>80</v>
      </c>
      <c r="C42" s="105">
        <f>VLOOKUP($B$1,'Multipliers and Adjustments'!$A$70:$I$86,TRUNC(COLUMN(C$2)/5)+2,FALSE)*SUMIFS('EPA US Data'!$I:$I,'EPA US Data'!$D:$D,'Country Selector'!$A$2,'EPA US Data'!$J:$J,$B$1,'EPA US Data'!$C:$C,C$2,'EPA US Data'!$G:$G,"&gt;="&amp;$A42,'EPA US Data'!$G:$G,"&lt;"&amp;$B42)*unit_conv*'State Downscaling Multipliers'!$B$13</f>
        <v>3728923570.6023536</v>
      </c>
      <c r="D42" s="2">
        <f t="shared" ref="D42:G42" si="278">C42+($H42-$C42)/5</f>
        <v>3783175791.7088585</v>
      </c>
      <c r="E42" s="2">
        <f t="shared" si="278"/>
        <v>3837428012.8153634</v>
      </c>
      <c r="F42" s="2">
        <f t="shared" si="278"/>
        <v>3891680233.9218683</v>
      </c>
      <c r="G42" s="2">
        <f t="shared" si="278"/>
        <v>3945932455.0283732</v>
      </c>
      <c r="H42" s="105">
        <f>VLOOKUP($B$1,'Multipliers and Adjustments'!$A$70:$I$86,TRUNC(COLUMN(H$2)/5)+2,FALSE)*SUMIFS('EPA US Data'!$I:$I,'EPA US Data'!$D:$D,'Country Selector'!$A$2,'EPA US Data'!$J:$J,$B$1,'EPA US Data'!$C:$C,H$2,'EPA US Data'!$G:$G,"&gt;="&amp;$A42,'EPA US Data'!$G:$G,"&lt;"&amp;$B42)*unit_conv*'State Downscaling Multipliers'!$B$13</f>
        <v>4000184676.1348786</v>
      </c>
      <c r="I42" s="2">
        <f t="shared" ref="I42:L42" si="279">H42+($M42-$H42)/5</f>
        <v>3963636249.5191827</v>
      </c>
      <c r="J42" s="2">
        <f t="shared" si="279"/>
        <v>3927087822.9034867</v>
      </c>
      <c r="K42" s="2">
        <f t="shared" si="279"/>
        <v>3890539396.2877908</v>
      </c>
      <c r="L42" s="2">
        <f t="shared" si="279"/>
        <v>3853990969.6720948</v>
      </c>
      <c r="M42" s="105">
        <f>VLOOKUP($B$1,'Multipliers and Adjustments'!$A$70:$I$86,TRUNC(COLUMN(M$2)/5)+2,FALSE)*SUMIFS('EPA US Data'!$I:$I,'EPA US Data'!$D:$D,'Country Selector'!$A$2,'EPA US Data'!$J:$J,$B$1,'EPA US Data'!$C:$C,M$2,'EPA US Data'!$G:$G,"&gt;="&amp;$A42,'EPA US Data'!$G:$G,"&lt;"&amp;$B42)*unit_conv*'State Downscaling Multipliers'!$B$13</f>
        <v>3817442543.0563989</v>
      </c>
      <c r="N42" s="2">
        <f t="shared" ref="N42:Q42" si="280">M42+($R42-$M42)/5</f>
        <v>3484629178.9484205</v>
      </c>
      <c r="O42" s="2">
        <f t="shared" si="280"/>
        <v>3151815814.8404422</v>
      </c>
      <c r="P42" s="2">
        <f t="shared" si="280"/>
        <v>2819002450.7324638</v>
      </c>
      <c r="Q42" s="2">
        <f t="shared" si="280"/>
        <v>2486189086.6244855</v>
      </c>
      <c r="R42" s="105">
        <f>VLOOKUP($B$1,'Multipliers and Adjustments'!$A$70:$I$86,TRUNC(COLUMN(R$2)/5)+2,FALSE)*SUMIFS('EPA US Data'!$I:$I,'EPA US Data'!$D:$D,'Country Selector'!$A$2,'EPA US Data'!$J:$J,$B$1,'EPA US Data'!$C:$C,R$2,'EPA US Data'!$G:$G,"&gt;="&amp;$A42,'EPA US Data'!$G:$G,"&lt;"&amp;$B42)*unit_conv*'State Downscaling Multipliers'!$B$13</f>
        <v>2153375722.5165071</v>
      </c>
      <c r="S42" s="2">
        <f t="shared" ref="S42:V42" si="281">R42+($W42-$R42)/5</f>
        <v>2382983984.2010984</v>
      </c>
      <c r="T42" s="2">
        <f t="shared" si="281"/>
        <v>2612592245.8856897</v>
      </c>
      <c r="U42" s="2">
        <f t="shared" si="281"/>
        <v>2842200507.570281</v>
      </c>
      <c r="V42" s="2">
        <f t="shared" si="281"/>
        <v>3071808769.2548723</v>
      </c>
      <c r="W42" s="105">
        <f>VLOOKUP($B$1,'Multipliers and Adjustments'!$A$70:$I$86,TRUNC(COLUMN(W$2)/5)+2,FALSE)*SUMIFS('EPA US Data'!$I:$I,'EPA US Data'!$D:$D,'Country Selector'!$A$2,'EPA US Data'!$J:$J,$B$1,'EPA US Data'!$C:$C,W$2,'EPA US Data'!$G:$G,"&gt;="&amp;$A42,'EPA US Data'!$G:$G,"&lt;"&amp;$B42)*unit_conv*'State Downscaling Multipliers'!$B$13</f>
        <v>3301417030.9394636</v>
      </c>
      <c r="X42" s="2">
        <f t="shared" ref="X42:AA42" si="282">W42+($AB42-$W42)/5</f>
        <v>3290816759.03511</v>
      </c>
      <c r="Y42" s="2">
        <f t="shared" si="282"/>
        <v>3280216487.1307564</v>
      </c>
      <c r="Z42" s="2">
        <f t="shared" si="282"/>
        <v>3269616215.2264028</v>
      </c>
      <c r="AA42" s="2">
        <f t="shared" si="282"/>
        <v>3259015943.3220491</v>
      </c>
      <c r="AB42" s="105">
        <f>VLOOKUP($B$1,'Multipliers and Adjustments'!$A$70:$I$86,TRUNC(COLUMN(AB$2)/5)+2,FALSE)*SUMIFS('EPA US Data'!$I:$I,'EPA US Data'!$D:$D,'Country Selector'!$A$2,'EPA US Data'!$J:$J,$B$1,'EPA US Data'!$C:$C,AB$2,'EPA US Data'!$G:$G,"&gt;="&amp;$A42,'EPA US Data'!$G:$G,"&lt;"&amp;$B42)*unit_conv*'State Downscaling Multipliers'!$B$13</f>
        <v>3248415671.417695</v>
      </c>
      <c r="AC42" s="2">
        <f t="shared" ref="AC42:AF42" si="283">AB42+($AG42-$AB42)/5</f>
        <v>2866637128.8951368</v>
      </c>
      <c r="AD42" s="2">
        <f t="shared" si="283"/>
        <v>2484858586.3725786</v>
      </c>
      <c r="AE42" s="2">
        <f t="shared" si="283"/>
        <v>2103080043.8500204</v>
      </c>
      <c r="AF42" s="2">
        <f t="shared" si="283"/>
        <v>1721301501.3274622</v>
      </c>
      <c r="AG42" s="105">
        <f>VLOOKUP($B$1,'Multipliers and Adjustments'!$A$70:$I$86,TRUNC(COLUMN(AG$2)/5)+2,FALSE)*SUMIFS('EPA US Data'!$I:$I,'EPA US Data'!$D:$D,'Country Selector'!$A$2,'EPA US Data'!$J:$J,$B$1,'EPA US Data'!$C:$C,AG$2,'EPA US Data'!$G:$G,"&gt;="&amp;$A42,'EPA US Data'!$G:$G,"&lt;"&amp;$B42)*unit_conv*'State Downscaling Multipliers'!$B$13</f>
        <v>1339522958.804904</v>
      </c>
      <c r="AH42" s="2">
        <f t="shared" ref="AH42:AK42" si="284">AG42+($AL42-$AG42)/5</f>
        <v>1344384125.684092</v>
      </c>
      <c r="AI42" s="2">
        <f t="shared" si="284"/>
        <v>1349245292.5632801</v>
      </c>
      <c r="AJ42" s="2">
        <f t="shared" si="284"/>
        <v>1354106459.4424682</v>
      </c>
      <c r="AK42" s="2">
        <f t="shared" si="284"/>
        <v>1358967626.3216562</v>
      </c>
      <c r="AL42" s="105">
        <f>VLOOKUP($B$1,'Multipliers and Adjustments'!$A$70:$I$86,TRUNC(COLUMN(AL$2)/5)+2,FALSE)*SUMIFS('EPA US Data'!$I:$I,'EPA US Data'!$D:$D,'Country Selector'!$A$2,'EPA US Data'!$J:$J,$B$1,'EPA US Data'!$C:$C,AL$2,'EPA US Data'!$G:$G,"&gt;="&amp;$A42,'EPA US Data'!$G:$G,"&lt;"&amp;$B42)*unit_conv*'State Downscaling Multipliers'!$B$13</f>
        <v>1363828793.2008448</v>
      </c>
    </row>
    <row r="43" spans="1:38" ht="15.75" customHeight="1" x14ac:dyDescent="0.25">
      <c r="A43" s="50">
        <f t="shared" si="234"/>
        <v>80</v>
      </c>
      <c r="B43" s="50">
        <f t="shared" si="235"/>
        <v>90</v>
      </c>
      <c r="C43" s="105">
        <f>VLOOKUP($B$1,'Multipliers and Adjustments'!$A$70:$I$86,TRUNC(COLUMN(C$2)/5)+2,FALSE)*SUMIFS('EPA US Data'!$I:$I,'EPA US Data'!$D:$D,'Country Selector'!$A$2,'EPA US Data'!$J:$J,$B$1,'EPA US Data'!$C:$C,C$2,'EPA US Data'!$G:$G,"&gt;="&amp;$A43,'EPA US Data'!$G:$G,"&lt;"&amp;$B43)*unit_conv*'State Downscaling Multipliers'!$B$13</f>
        <v>87006801.465164378</v>
      </c>
      <c r="D43" s="2">
        <f t="shared" ref="D43:G43" si="285">C43+($H43-$C43)/5</f>
        <v>270647855.29890919</v>
      </c>
      <c r="E43" s="2">
        <f t="shared" si="285"/>
        <v>454288909.13265401</v>
      </c>
      <c r="F43" s="2">
        <f t="shared" si="285"/>
        <v>637929962.96639884</v>
      </c>
      <c r="G43" s="2">
        <f t="shared" si="285"/>
        <v>821571016.80014372</v>
      </c>
      <c r="H43" s="105">
        <f>VLOOKUP($B$1,'Multipliers and Adjustments'!$A$70:$I$86,TRUNC(COLUMN(H$2)/5)+2,FALSE)*SUMIFS('EPA US Data'!$I:$I,'EPA US Data'!$D:$D,'Country Selector'!$A$2,'EPA US Data'!$J:$J,$B$1,'EPA US Data'!$C:$C,H$2,'EPA US Data'!$G:$G,"&gt;="&amp;$A43,'EPA US Data'!$G:$G,"&lt;"&amp;$B43)*unit_conv*'State Downscaling Multipliers'!$B$13</f>
        <v>1005212070.6338885</v>
      </c>
      <c r="I43" s="2">
        <f t="shared" ref="I43:L43" si="286">H43+($M43-$H43)/5</f>
        <v>1108649152.7516117</v>
      </c>
      <c r="J43" s="2">
        <f t="shared" si="286"/>
        <v>1212086234.8693349</v>
      </c>
      <c r="K43" s="2">
        <f t="shared" si="286"/>
        <v>1315523316.9870582</v>
      </c>
      <c r="L43" s="2">
        <f t="shared" si="286"/>
        <v>1418960399.1047814</v>
      </c>
      <c r="M43" s="105">
        <f>VLOOKUP($B$1,'Multipliers and Adjustments'!$A$70:$I$86,TRUNC(COLUMN(M$2)/5)+2,FALSE)*SUMIFS('EPA US Data'!$I:$I,'EPA US Data'!$D:$D,'Country Selector'!$A$2,'EPA US Data'!$J:$J,$B$1,'EPA US Data'!$C:$C,M$2,'EPA US Data'!$G:$G,"&gt;="&amp;$A43,'EPA US Data'!$G:$G,"&lt;"&amp;$B43)*unit_conv*'State Downscaling Multipliers'!$B$13</f>
        <v>1522397481.2225046</v>
      </c>
      <c r="N43" s="2">
        <f t="shared" ref="N43:Q43" si="287">M43+($R43-$M43)/5</f>
        <v>1700971137.9822655</v>
      </c>
      <c r="O43" s="2">
        <f t="shared" si="287"/>
        <v>1879544794.7420263</v>
      </c>
      <c r="P43" s="2">
        <f t="shared" si="287"/>
        <v>2058118451.5017872</v>
      </c>
      <c r="Q43" s="2">
        <f t="shared" si="287"/>
        <v>2236692108.261548</v>
      </c>
      <c r="R43" s="105">
        <f>VLOOKUP($B$1,'Multipliers and Adjustments'!$A$70:$I$86,TRUNC(COLUMN(R$2)/5)+2,FALSE)*SUMIFS('EPA US Data'!$I:$I,'EPA US Data'!$D:$D,'Country Selector'!$A$2,'EPA US Data'!$J:$J,$B$1,'EPA US Data'!$C:$C,R$2,'EPA US Data'!$G:$G,"&gt;="&amp;$A43,'EPA US Data'!$G:$G,"&lt;"&amp;$B43)*unit_conv*'State Downscaling Multipliers'!$B$13</f>
        <v>2415265765.0213089</v>
      </c>
      <c r="S43" s="2">
        <f t="shared" ref="S43:V43" si="288">R43+($W43-$R43)/5</f>
        <v>2408781828.3519211</v>
      </c>
      <c r="T43" s="2">
        <f t="shared" si="288"/>
        <v>2402297891.6825333</v>
      </c>
      <c r="U43" s="2">
        <f t="shared" si="288"/>
        <v>2395813955.0131454</v>
      </c>
      <c r="V43" s="2">
        <f t="shared" si="288"/>
        <v>2389330018.3437576</v>
      </c>
      <c r="W43" s="105">
        <f>VLOOKUP($B$1,'Multipliers and Adjustments'!$A$70:$I$86,TRUNC(COLUMN(W$2)/5)+2,FALSE)*SUMIFS('EPA US Data'!$I:$I,'EPA US Data'!$D:$D,'Country Selector'!$A$2,'EPA US Data'!$J:$J,$B$1,'EPA US Data'!$C:$C,W$2,'EPA US Data'!$G:$G,"&gt;="&amp;$A43,'EPA US Data'!$G:$G,"&lt;"&amp;$B43)*unit_conv*'State Downscaling Multipliers'!$B$13</f>
        <v>2382846081.6743693</v>
      </c>
      <c r="X43" s="2">
        <f t="shared" ref="X43:AA43" si="289">W43+($AB43-$W43)/5</f>
        <v>2362825542.6635718</v>
      </c>
      <c r="Y43" s="2">
        <f t="shared" si="289"/>
        <v>2342805003.6527743</v>
      </c>
      <c r="Z43" s="2">
        <f t="shared" si="289"/>
        <v>2322784464.6419768</v>
      </c>
      <c r="AA43" s="2">
        <f t="shared" si="289"/>
        <v>2302763925.6311793</v>
      </c>
      <c r="AB43" s="105">
        <f>VLOOKUP($B$1,'Multipliers and Adjustments'!$A$70:$I$86,TRUNC(COLUMN(AB$2)/5)+2,FALSE)*SUMIFS('EPA US Data'!$I:$I,'EPA US Data'!$D:$D,'Country Selector'!$A$2,'EPA US Data'!$J:$J,$B$1,'EPA US Data'!$C:$C,AB$2,'EPA US Data'!$G:$G,"&gt;="&amp;$A43,'EPA US Data'!$G:$G,"&lt;"&amp;$B43)*unit_conv*'State Downscaling Multipliers'!$B$13</f>
        <v>2282743386.6203814</v>
      </c>
      <c r="AC43" s="2">
        <f t="shared" ref="AC43:AF43" si="290">AB43+($AG43-$AB43)/5</f>
        <v>2436395468.8516564</v>
      </c>
      <c r="AD43" s="2">
        <f t="shared" si="290"/>
        <v>2590047551.0829315</v>
      </c>
      <c r="AE43" s="2">
        <f t="shared" si="290"/>
        <v>2743699633.3142066</v>
      </c>
      <c r="AF43" s="2">
        <f t="shared" si="290"/>
        <v>2897351715.5454817</v>
      </c>
      <c r="AG43" s="105">
        <f>VLOOKUP($B$1,'Multipliers and Adjustments'!$A$70:$I$86,TRUNC(COLUMN(AG$2)/5)+2,FALSE)*SUMIFS('EPA US Data'!$I:$I,'EPA US Data'!$D:$D,'Country Selector'!$A$2,'EPA US Data'!$J:$J,$B$1,'EPA US Data'!$C:$C,AG$2,'EPA US Data'!$G:$G,"&gt;="&amp;$A43,'EPA US Data'!$G:$G,"&lt;"&amp;$B43)*unit_conv*'State Downscaling Multipliers'!$B$13</f>
        <v>3051003797.7767572</v>
      </c>
      <c r="AH43" s="2">
        <f t="shared" ref="AH43:AK43" si="291">AG43+($AL43-$AG43)/5</f>
        <v>2928193394.6167173</v>
      </c>
      <c r="AI43" s="2">
        <f t="shared" si="291"/>
        <v>2805382991.4566774</v>
      </c>
      <c r="AJ43" s="2">
        <f t="shared" si="291"/>
        <v>2682572588.2966375</v>
      </c>
      <c r="AK43" s="2">
        <f t="shared" si="291"/>
        <v>2559762185.1365976</v>
      </c>
      <c r="AL43" s="105">
        <f>VLOOKUP($B$1,'Multipliers and Adjustments'!$A$70:$I$86,TRUNC(COLUMN(AL$2)/5)+2,FALSE)*SUMIFS('EPA US Data'!$I:$I,'EPA US Data'!$D:$D,'Country Selector'!$A$2,'EPA US Data'!$J:$J,$B$1,'EPA US Data'!$C:$C,AL$2,'EPA US Data'!$G:$G,"&gt;="&amp;$A43,'EPA US Data'!$G:$G,"&lt;"&amp;$B43)*unit_conv*'State Downscaling Multipliers'!$B$13</f>
        <v>2436951781.9765568</v>
      </c>
    </row>
    <row r="44" spans="1:38" ht="15.75" customHeight="1" x14ac:dyDescent="0.25">
      <c r="A44" s="50">
        <f t="shared" si="234"/>
        <v>90</v>
      </c>
      <c r="B44" s="50">
        <f t="shared" si="235"/>
        <v>100</v>
      </c>
      <c r="C44" s="105">
        <f>VLOOKUP($B$1,'Multipliers and Adjustments'!$A$70:$I$86,TRUNC(COLUMN(C$2)/5)+2,FALSE)*SUMIFS('EPA US Data'!$I:$I,'EPA US Data'!$D:$D,'Country Selector'!$A$2,'EPA US Data'!$J:$J,$B$1,'EPA US Data'!$C:$C,C$2,'EPA US Data'!$G:$G,"&gt;="&amp;$A44,'EPA US Data'!$G:$G,"&lt;"&amp;$B44)*unit_conv*'State Downscaling Multipliers'!$B$13</f>
        <v>0</v>
      </c>
      <c r="D44" s="2">
        <f t="shared" ref="D44:G44" si="292">C44+($H44-$C44)/5</f>
        <v>0</v>
      </c>
      <c r="E44" s="2">
        <f t="shared" si="292"/>
        <v>0</v>
      </c>
      <c r="F44" s="2">
        <f t="shared" si="292"/>
        <v>0</v>
      </c>
      <c r="G44" s="2">
        <f t="shared" si="292"/>
        <v>0</v>
      </c>
      <c r="H44" s="105">
        <f>VLOOKUP($B$1,'Multipliers and Adjustments'!$A$70:$I$86,TRUNC(COLUMN(H$2)/5)+2,FALSE)*SUMIFS('EPA US Data'!$I:$I,'EPA US Data'!$D:$D,'Country Selector'!$A$2,'EPA US Data'!$J:$J,$B$1,'EPA US Data'!$C:$C,H$2,'EPA US Data'!$G:$G,"&gt;="&amp;$A44,'EPA US Data'!$G:$G,"&lt;"&amp;$B44)*unit_conv*'State Downscaling Multipliers'!$B$13</f>
        <v>0</v>
      </c>
      <c r="I44" s="2">
        <f t="shared" ref="I44:L44" si="293">H44+($M44-$H44)/5</f>
        <v>0</v>
      </c>
      <c r="J44" s="2">
        <f t="shared" si="293"/>
        <v>0</v>
      </c>
      <c r="K44" s="2">
        <f t="shared" si="293"/>
        <v>0</v>
      </c>
      <c r="L44" s="2">
        <f t="shared" si="293"/>
        <v>0</v>
      </c>
      <c r="M44" s="105">
        <f>VLOOKUP($B$1,'Multipliers and Adjustments'!$A$70:$I$86,TRUNC(COLUMN(M$2)/5)+2,FALSE)*SUMIFS('EPA US Data'!$I:$I,'EPA US Data'!$D:$D,'Country Selector'!$A$2,'EPA US Data'!$J:$J,$B$1,'EPA US Data'!$C:$C,M$2,'EPA US Data'!$G:$G,"&gt;="&amp;$A44,'EPA US Data'!$G:$G,"&lt;"&amp;$B44)*unit_conv*'State Downscaling Multipliers'!$B$13</f>
        <v>0</v>
      </c>
      <c r="N44" s="2">
        <f t="shared" ref="N44:Q44" si="294">M44+($R44-$M44)/5</f>
        <v>11581084.78618511</v>
      </c>
      <c r="O44" s="2">
        <f t="shared" si="294"/>
        <v>23162169.57237022</v>
      </c>
      <c r="P44" s="2">
        <f t="shared" si="294"/>
        <v>34743254.358555332</v>
      </c>
      <c r="Q44" s="2">
        <f t="shared" si="294"/>
        <v>46324339.14474044</v>
      </c>
      <c r="R44" s="105">
        <f>VLOOKUP($B$1,'Multipliers and Adjustments'!$A$70:$I$86,TRUNC(COLUMN(R$2)/5)+2,FALSE)*SUMIFS('EPA US Data'!$I:$I,'EPA US Data'!$D:$D,'Country Selector'!$A$2,'EPA US Data'!$J:$J,$B$1,'EPA US Data'!$C:$C,R$2,'EPA US Data'!$G:$G,"&gt;="&amp;$A44,'EPA US Data'!$G:$G,"&lt;"&amp;$B44)*unit_conv*'State Downscaling Multipliers'!$B$13</f>
        <v>57905423.930925548</v>
      </c>
      <c r="S44" s="2">
        <f t="shared" ref="S44:V44" si="295">R44+($W44-$R44)/5</f>
        <v>168600004.56892714</v>
      </c>
      <c r="T44" s="2">
        <f t="shared" si="295"/>
        <v>279294585.20692873</v>
      </c>
      <c r="U44" s="2">
        <f t="shared" si="295"/>
        <v>389989165.84493029</v>
      </c>
      <c r="V44" s="2">
        <f t="shared" si="295"/>
        <v>500683746.48293185</v>
      </c>
      <c r="W44" s="105">
        <f>VLOOKUP($B$1,'Multipliers and Adjustments'!$A$70:$I$86,TRUNC(COLUMN(W$2)/5)+2,FALSE)*SUMIFS('EPA US Data'!$I:$I,'EPA US Data'!$D:$D,'Country Selector'!$A$2,'EPA US Data'!$J:$J,$B$1,'EPA US Data'!$C:$C,W$2,'EPA US Data'!$G:$G,"&gt;="&amp;$A44,'EPA US Data'!$G:$G,"&lt;"&amp;$B44)*unit_conv*'State Downscaling Multipliers'!$B$13</f>
        <v>611378327.12093353</v>
      </c>
      <c r="X44" s="2">
        <f t="shared" ref="X44:AA44" si="296">W44+($AB44-$W44)/5</f>
        <v>726530517.15005851</v>
      </c>
      <c r="Y44" s="2">
        <f t="shared" si="296"/>
        <v>841682707.17918348</v>
      </c>
      <c r="Z44" s="2">
        <f t="shared" si="296"/>
        <v>956834897.20830846</v>
      </c>
      <c r="AA44" s="2">
        <f t="shared" si="296"/>
        <v>1071987087.2374334</v>
      </c>
      <c r="AB44" s="105">
        <f>VLOOKUP($B$1,'Multipliers and Adjustments'!$A$70:$I$86,TRUNC(COLUMN(AB$2)/5)+2,FALSE)*SUMIFS('EPA US Data'!$I:$I,'EPA US Data'!$D:$D,'Country Selector'!$A$2,'EPA US Data'!$J:$J,$B$1,'EPA US Data'!$C:$C,AB$2,'EPA US Data'!$G:$G,"&gt;="&amp;$A44,'EPA US Data'!$G:$G,"&lt;"&amp;$B44)*unit_conv*'State Downscaling Multipliers'!$B$13</f>
        <v>1187139277.2665586</v>
      </c>
      <c r="AC44" s="2">
        <f t="shared" ref="AC44:AF44" si="297">AB44+($AG44-$AB44)/5</f>
        <v>1274915621.1102784</v>
      </c>
      <c r="AD44" s="2">
        <f t="shared" si="297"/>
        <v>1362691964.9539981</v>
      </c>
      <c r="AE44" s="2">
        <f t="shared" si="297"/>
        <v>1450468308.7977178</v>
      </c>
      <c r="AF44" s="2">
        <f t="shared" si="297"/>
        <v>1538244652.6414375</v>
      </c>
      <c r="AG44" s="105">
        <f>VLOOKUP($B$1,'Multipliers and Adjustments'!$A$70:$I$86,TRUNC(COLUMN(AG$2)/5)+2,FALSE)*SUMIFS('EPA US Data'!$I:$I,'EPA US Data'!$D:$D,'Country Selector'!$A$2,'EPA US Data'!$J:$J,$B$1,'EPA US Data'!$C:$C,AG$2,'EPA US Data'!$G:$G,"&gt;="&amp;$A44,'EPA US Data'!$G:$G,"&lt;"&amp;$B44)*unit_conv*'State Downscaling Multipliers'!$B$13</f>
        <v>1626020996.4851577</v>
      </c>
      <c r="AH44" s="2">
        <f t="shared" ref="AH44:AK44" si="298">AG44+($AL44-$AG44)/5</f>
        <v>1736955286.4857943</v>
      </c>
      <c r="AI44" s="2">
        <f t="shared" si="298"/>
        <v>1847889576.4864309</v>
      </c>
      <c r="AJ44" s="2">
        <f t="shared" si="298"/>
        <v>1958823866.4870675</v>
      </c>
      <c r="AK44" s="2">
        <f t="shared" si="298"/>
        <v>2069758156.487704</v>
      </c>
      <c r="AL44" s="105">
        <f>VLOOKUP($B$1,'Multipliers and Adjustments'!$A$70:$I$86,TRUNC(COLUMN(AL$2)/5)+2,FALSE)*SUMIFS('EPA US Data'!$I:$I,'EPA US Data'!$D:$D,'Country Selector'!$A$2,'EPA US Data'!$J:$J,$B$1,'EPA US Data'!$C:$C,AL$2,'EPA US Data'!$G:$G,"&gt;="&amp;$A44,'EPA US Data'!$G:$G,"&lt;"&amp;$B44)*unit_conv*'State Downscaling Multipliers'!$B$13</f>
        <v>2180692446.4883404</v>
      </c>
    </row>
    <row r="45" spans="1:38" ht="15.75" customHeight="1" x14ac:dyDescent="0.25">
      <c r="A45" s="49">
        <f t="shared" si="234"/>
        <v>100</v>
      </c>
      <c r="B45" s="49">
        <f t="shared" ref="B45:B74" si="299">A45+50</f>
        <v>150</v>
      </c>
      <c r="C45" s="105">
        <f>VLOOKUP($B$1,'Multipliers and Adjustments'!$A$70:$I$86,TRUNC(COLUMN(C$2)/5)+2,FALSE)*SUMIFS('EPA US Data'!$I:$I,'EPA US Data'!$D:$D,'Country Selector'!$A$2,'EPA US Data'!$J:$J,$B$1,'EPA US Data'!$C:$C,C$2,'EPA US Data'!$G:$G,"&gt;="&amp;$A45,'EPA US Data'!$G:$G,"&lt;"&amp;$B45)*unit_conv*'State Downscaling Multipliers'!$B$13</f>
        <v>0</v>
      </c>
      <c r="D45" s="2">
        <f t="shared" ref="D45:G45" si="300">C45+($H45-$C45)/5</f>
        <v>0</v>
      </c>
      <c r="E45" s="2">
        <f t="shared" si="300"/>
        <v>0</v>
      </c>
      <c r="F45" s="2">
        <f t="shared" si="300"/>
        <v>0</v>
      </c>
      <c r="G45" s="2">
        <f t="shared" si="300"/>
        <v>0</v>
      </c>
      <c r="H45" s="105">
        <f>VLOOKUP($B$1,'Multipliers and Adjustments'!$A$70:$I$86,TRUNC(COLUMN(H$2)/5)+2,FALSE)*SUMIFS('EPA US Data'!$I:$I,'EPA US Data'!$D:$D,'Country Selector'!$A$2,'EPA US Data'!$J:$J,$B$1,'EPA US Data'!$C:$C,H$2,'EPA US Data'!$G:$G,"&gt;="&amp;$A45,'EPA US Data'!$G:$G,"&lt;"&amp;$B45)*unit_conv*'State Downscaling Multipliers'!$B$13</f>
        <v>0</v>
      </c>
      <c r="I45" s="2">
        <f t="shared" ref="I45:L45" si="301">H45+($M45-$H45)/5</f>
        <v>0</v>
      </c>
      <c r="J45" s="2">
        <f t="shared" si="301"/>
        <v>0</v>
      </c>
      <c r="K45" s="2">
        <f t="shared" si="301"/>
        <v>0</v>
      </c>
      <c r="L45" s="2">
        <f t="shared" si="301"/>
        <v>0</v>
      </c>
      <c r="M45" s="105">
        <f>VLOOKUP($B$1,'Multipliers and Adjustments'!$A$70:$I$86,TRUNC(COLUMN(M$2)/5)+2,FALSE)*SUMIFS('EPA US Data'!$I:$I,'EPA US Data'!$D:$D,'Country Selector'!$A$2,'EPA US Data'!$J:$J,$B$1,'EPA US Data'!$C:$C,M$2,'EPA US Data'!$G:$G,"&gt;="&amp;$A45,'EPA US Data'!$G:$G,"&lt;"&amp;$B45)*unit_conv*'State Downscaling Multipliers'!$B$13</f>
        <v>0</v>
      </c>
      <c r="N45" s="2">
        <f t="shared" ref="N45:Q45" si="302">M45+($R45-$M45)/5</f>
        <v>0</v>
      </c>
      <c r="O45" s="2">
        <f t="shared" si="302"/>
        <v>0</v>
      </c>
      <c r="P45" s="2">
        <f t="shared" si="302"/>
        <v>0</v>
      </c>
      <c r="Q45" s="2">
        <f t="shared" si="302"/>
        <v>0</v>
      </c>
      <c r="R45" s="105">
        <f>VLOOKUP($B$1,'Multipliers and Adjustments'!$A$70:$I$86,TRUNC(COLUMN(R$2)/5)+2,FALSE)*SUMIFS('EPA US Data'!$I:$I,'EPA US Data'!$D:$D,'Country Selector'!$A$2,'EPA US Data'!$J:$J,$B$1,'EPA US Data'!$C:$C,R$2,'EPA US Data'!$G:$G,"&gt;="&amp;$A45,'EPA US Data'!$G:$G,"&lt;"&amp;$B45)*unit_conv*'State Downscaling Multipliers'!$B$13</f>
        <v>0</v>
      </c>
      <c r="S45" s="2">
        <f t="shared" ref="S45:V45" si="303">R45+($W45-$R45)/5</f>
        <v>0</v>
      </c>
      <c r="T45" s="2">
        <f t="shared" si="303"/>
        <v>0</v>
      </c>
      <c r="U45" s="2">
        <f t="shared" si="303"/>
        <v>0</v>
      </c>
      <c r="V45" s="2">
        <f t="shared" si="303"/>
        <v>0</v>
      </c>
      <c r="W45" s="105">
        <f>VLOOKUP($B$1,'Multipliers and Adjustments'!$A$70:$I$86,TRUNC(COLUMN(W$2)/5)+2,FALSE)*SUMIFS('EPA US Data'!$I:$I,'EPA US Data'!$D:$D,'Country Selector'!$A$2,'EPA US Data'!$J:$J,$B$1,'EPA US Data'!$C:$C,W$2,'EPA US Data'!$G:$G,"&gt;="&amp;$A45,'EPA US Data'!$G:$G,"&lt;"&amp;$B45)*unit_conv*'State Downscaling Multipliers'!$B$13</f>
        <v>0</v>
      </c>
      <c r="X45" s="2">
        <f t="shared" ref="X45:AA45" si="304">W45+($AB45-$W45)/5</f>
        <v>0</v>
      </c>
      <c r="Y45" s="2">
        <f t="shared" si="304"/>
        <v>0</v>
      </c>
      <c r="Z45" s="2">
        <f t="shared" si="304"/>
        <v>0</v>
      </c>
      <c r="AA45" s="2">
        <f t="shared" si="304"/>
        <v>0</v>
      </c>
      <c r="AB45" s="105">
        <f>VLOOKUP($B$1,'Multipliers and Adjustments'!$A$70:$I$86,TRUNC(COLUMN(AB$2)/5)+2,FALSE)*SUMIFS('EPA US Data'!$I:$I,'EPA US Data'!$D:$D,'Country Selector'!$A$2,'EPA US Data'!$J:$J,$B$1,'EPA US Data'!$C:$C,AB$2,'EPA US Data'!$G:$G,"&gt;="&amp;$A45,'EPA US Data'!$G:$G,"&lt;"&amp;$B45)*unit_conv*'State Downscaling Multipliers'!$B$13</f>
        <v>0</v>
      </c>
      <c r="AC45" s="2">
        <f t="shared" ref="AC45:AF45" si="305">AB45+($AG45-$AB45)/5</f>
        <v>102970776.26262218</v>
      </c>
      <c r="AD45" s="2">
        <f t="shared" si="305"/>
        <v>205941552.52524436</v>
      </c>
      <c r="AE45" s="2">
        <f t="shared" si="305"/>
        <v>308912328.78786653</v>
      </c>
      <c r="AF45" s="2">
        <f t="shared" si="305"/>
        <v>411883105.05048871</v>
      </c>
      <c r="AG45" s="105">
        <f>VLOOKUP($B$1,'Multipliers and Adjustments'!$A$70:$I$86,TRUNC(COLUMN(AG$2)/5)+2,FALSE)*SUMIFS('EPA US Data'!$I:$I,'EPA US Data'!$D:$D,'Country Selector'!$A$2,'EPA US Data'!$J:$J,$B$1,'EPA US Data'!$C:$C,AG$2,'EPA US Data'!$G:$G,"&gt;="&amp;$A45,'EPA US Data'!$G:$G,"&lt;"&amp;$B45)*unit_conv*'State Downscaling Multipliers'!$B$13</f>
        <v>514853881.31311089</v>
      </c>
      <c r="AH45" s="2">
        <f t="shared" ref="AH45:AK45" si="306">AG45+($AL45-$AG45)/5</f>
        <v>612733668.09288681</v>
      </c>
      <c r="AI45" s="2">
        <f t="shared" si="306"/>
        <v>710613454.87266266</v>
      </c>
      <c r="AJ45" s="2">
        <f t="shared" si="306"/>
        <v>808493241.65243852</v>
      </c>
      <c r="AK45" s="2">
        <f t="shared" si="306"/>
        <v>906373028.43221438</v>
      </c>
      <c r="AL45" s="105">
        <f>VLOOKUP($B$1,'Multipliers and Adjustments'!$A$70:$I$86,TRUNC(COLUMN(AL$2)/5)+2,FALSE)*SUMIFS('EPA US Data'!$I:$I,'EPA US Data'!$D:$D,'Country Selector'!$A$2,'EPA US Data'!$J:$J,$B$1,'EPA US Data'!$C:$C,AL$2,'EPA US Data'!$G:$G,"&gt;="&amp;$A45,'EPA US Data'!$G:$G,"&lt;"&amp;$B45)*unit_conv*'State Downscaling Multipliers'!$B$13</f>
        <v>1004252815.2119902</v>
      </c>
    </row>
    <row r="46" spans="1:38" ht="15.75" customHeight="1" x14ac:dyDescent="0.25">
      <c r="A46" s="49">
        <f t="shared" si="234"/>
        <v>150</v>
      </c>
      <c r="B46" s="49">
        <f t="shared" si="299"/>
        <v>200</v>
      </c>
      <c r="C46" s="105">
        <f>VLOOKUP($B$1,'Multipliers and Adjustments'!$A$70:$I$86,TRUNC(COLUMN(C$2)/5)+2,FALSE)*SUMIFS('EPA US Data'!$I:$I,'EPA US Data'!$D:$D,'Country Selector'!$A$2,'EPA US Data'!$J:$J,$B$1,'EPA US Data'!$C:$C,C$2,'EPA US Data'!$G:$G,"&gt;="&amp;$A46,'EPA US Data'!$G:$G,"&lt;"&amp;$B46)*unit_conv*'State Downscaling Multipliers'!$B$13</f>
        <v>0</v>
      </c>
      <c r="D46" s="2">
        <f t="shared" ref="D46:G46" si="307">C46+($H46-$C46)/5</f>
        <v>0</v>
      </c>
      <c r="E46" s="2">
        <f t="shared" si="307"/>
        <v>0</v>
      </c>
      <c r="F46" s="2">
        <f t="shared" si="307"/>
        <v>0</v>
      </c>
      <c r="G46" s="2">
        <f t="shared" si="307"/>
        <v>0</v>
      </c>
      <c r="H46" s="105">
        <f>VLOOKUP($B$1,'Multipliers and Adjustments'!$A$70:$I$86,TRUNC(COLUMN(H$2)/5)+2,FALSE)*SUMIFS('EPA US Data'!$I:$I,'EPA US Data'!$D:$D,'Country Selector'!$A$2,'EPA US Data'!$J:$J,$B$1,'EPA US Data'!$C:$C,H$2,'EPA US Data'!$G:$G,"&gt;="&amp;$A46,'EPA US Data'!$G:$G,"&lt;"&amp;$B46)*unit_conv*'State Downscaling Multipliers'!$B$13</f>
        <v>0</v>
      </c>
      <c r="I46" s="2">
        <f t="shared" ref="I46:L46" si="308">H46+($M46-$H46)/5</f>
        <v>0</v>
      </c>
      <c r="J46" s="2">
        <f t="shared" si="308"/>
        <v>0</v>
      </c>
      <c r="K46" s="2">
        <f t="shared" si="308"/>
        <v>0</v>
      </c>
      <c r="L46" s="2">
        <f t="shared" si="308"/>
        <v>0</v>
      </c>
      <c r="M46" s="105">
        <f>VLOOKUP($B$1,'Multipliers and Adjustments'!$A$70:$I$86,TRUNC(COLUMN(M$2)/5)+2,FALSE)*SUMIFS('EPA US Data'!$I:$I,'EPA US Data'!$D:$D,'Country Selector'!$A$2,'EPA US Data'!$J:$J,$B$1,'EPA US Data'!$C:$C,M$2,'EPA US Data'!$G:$G,"&gt;="&amp;$A46,'EPA US Data'!$G:$G,"&lt;"&amp;$B46)*unit_conv*'State Downscaling Multipliers'!$B$13</f>
        <v>0</v>
      </c>
      <c r="N46" s="2">
        <f t="shared" ref="N46:Q46" si="309">M46+($R46-$M46)/5</f>
        <v>0</v>
      </c>
      <c r="O46" s="2">
        <f t="shared" si="309"/>
        <v>0</v>
      </c>
      <c r="P46" s="2">
        <f t="shared" si="309"/>
        <v>0</v>
      </c>
      <c r="Q46" s="2">
        <f t="shared" si="309"/>
        <v>0</v>
      </c>
      <c r="R46" s="105">
        <f>VLOOKUP($B$1,'Multipliers and Adjustments'!$A$70:$I$86,TRUNC(COLUMN(R$2)/5)+2,FALSE)*SUMIFS('EPA US Data'!$I:$I,'EPA US Data'!$D:$D,'Country Selector'!$A$2,'EPA US Data'!$J:$J,$B$1,'EPA US Data'!$C:$C,R$2,'EPA US Data'!$G:$G,"&gt;="&amp;$A46,'EPA US Data'!$G:$G,"&lt;"&amp;$B46)*unit_conv*'State Downscaling Multipliers'!$B$13</f>
        <v>0</v>
      </c>
      <c r="S46" s="2">
        <f t="shared" ref="S46:V46" si="310">R46+($W46-$R46)/5</f>
        <v>0</v>
      </c>
      <c r="T46" s="2">
        <f t="shared" si="310"/>
        <v>0</v>
      </c>
      <c r="U46" s="2">
        <f t="shared" si="310"/>
        <v>0</v>
      </c>
      <c r="V46" s="2">
        <f t="shared" si="310"/>
        <v>0</v>
      </c>
      <c r="W46" s="105">
        <f>VLOOKUP($B$1,'Multipliers and Adjustments'!$A$70:$I$86,TRUNC(COLUMN(W$2)/5)+2,FALSE)*SUMIFS('EPA US Data'!$I:$I,'EPA US Data'!$D:$D,'Country Selector'!$A$2,'EPA US Data'!$J:$J,$B$1,'EPA US Data'!$C:$C,W$2,'EPA US Data'!$G:$G,"&gt;="&amp;$A46,'EPA US Data'!$G:$G,"&lt;"&amp;$B46)*unit_conv*'State Downscaling Multipliers'!$B$13</f>
        <v>0</v>
      </c>
      <c r="X46" s="2">
        <f t="shared" ref="X46:AA46" si="311">W46+($AB46-$W46)/5</f>
        <v>0</v>
      </c>
      <c r="Y46" s="2">
        <f t="shared" si="311"/>
        <v>0</v>
      </c>
      <c r="Z46" s="2">
        <f t="shared" si="311"/>
        <v>0</v>
      </c>
      <c r="AA46" s="2">
        <f t="shared" si="311"/>
        <v>0</v>
      </c>
      <c r="AB46" s="105">
        <f>VLOOKUP($B$1,'Multipliers and Adjustments'!$A$70:$I$86,TRUNC(COLUMN(AB$2)/5)+2,FALSE)*SUMIFS('EPA US Data'!$I:$I,'EPA US Data'!$D:$D,'Country Selector'!$A$2,'EPA US Data'!$J:$J,$B$1,'EPA US Data'!$C:$C,AB$2,'EPA US Data'!$G:$G,"&gt;="&amp;$A46,'EPA US Data'!$G:$G,"&lt;"&amp;$B46)*unit_conv*'State Downscaling Multipliers'!$B$13</f>
        <v>0</v>
      </c>
      <c r="AC46" s="2">
        <f t="shared" ref="AC46:AF46" si="312">AB46+($AG46-$AB46)/5</f>
        <v>0</v>
      </c>
      <c r="AD46" s="2">
        <f t="shared" si="312"/>
        <v>0</v>
      </c>
      <c r="AE46" s="2">
        <f t="shared" si="312"/>
        <v>0</v>
      </c>
      <c r="AF46" s="2">
        <f t="shared" si="312"/>
        <v>0</v>
      </c>
      <c r="AG46" s="105">
        <f>VLOOKUP($B$1,'Multipliers and Adjustments'!$A$70:$I$86,TRUNC(COLUMN(AG$2)/5)+2,FALSE)*SUMIFS('EPA US Data'!$I:$I,'EPA US Data'!$D:$D,'Country Selector'!$A$2,'EPA US Data'!$J:$J,$B$1,'EPA US Data'!$C:$C,AG$2,'EPA US Data'!$G:$G,"&gt;="&amp;$A46,'EPA US Data'!$G:$G,"&lt;"&amp;$B46)*unit_conv*'State Downscaling Multipliers'!$B$13</f>
        <v>0</v>
      </c>
      <c r="AH46" s="2">
        <f t="shared" ref="AH46:AK46" si="313">AG46+($AL46-$AG46)/5</f>
        <v>0</v>
      </c>
      <c r="AI46" s="2">
        <f t="shared" si="313"/>
        <v>0</v>
      </c>
      <c r="AJ46" s="2">
        <f t="shared" si="313"/>
        <v>0</v>
      </c>
      <c r="AK46" s="2">
        <f t="shared" si="313"/>
        <v>0</v>
      </c>
      <c r="AL46" s="105">
        <f>VLOOKUP($B$1,'Multipliers and Adjustments'!$A$70:$I$86,TRUNC(COLUMN(AL$2)/5)+2,FALSE)*SUMIFS('EPA US Data'!$I:$I,'EPA US Data'!$D:$D,'Country Selector'!$A$2,'EPA US Data'!$J:$J,$B$1,'EPA US Data'!$C:$C,AL$2,'EPA US Data'!$G:$G,"&gt;="&amp;$A46,'EPA US Data'!$G:$G,"&lt;"&amp;$B46)*unit_conv*'State Downscaling Multipliers'!$B$13</f>
        <v>0</v>
      </c>
    </row>
    <row r="47" spans="1:38" ht="15.75" customHeight="1" x14ac:dyDescent="0.25">
      <c r="A47" s="49">
        <f t="shared" si="234"/>
        <v>200</v>
      </c>
      <c r="B47" s="49">
        <f t="shared" si="299"/>
        <v>250</v>
      </c>
      <c r="C47" s="105">
        <f>VLOOKUP($B$1,'Multipliers and Adjustments'!$A$70:$I$86,TRUNC(COLUMN(C$2)/5)+2,FALSE)*SUMIFS('EPA US Data'!$I:$I,'EPA US Data'!$D:$D,'Country Selector'!$A$2,'EPA US Data'!$J:$J,$B$1,'EPA US Data'!$C:$C,C$2,'EPA US Data'!$G:$G,"&gt;="&amp;$A47,'EPA US Data'!$G:$G,"&lt;"&amp;$B47)*unit_conv*'State Downscaling Multipliers'!$B$13</f>
        <v>0</v>
      </c>
      <c r="D47" s="2">
        <f t="shared" ref="D47:G47" si="314">C47+($H47-$C47)/5</f>
        <v>0</v>
      </c>
      <c r="E47" s="2">
        <f t="shared" si="314"/>
        <v>0</v>
      </c>
      <c r="F47" s="2">
        <f t="shared" si="314"/>
        <v>0</v>
      </c>
      <c r="G47" s="2">
        <f t="shared" si="314"/>
        <v>0</v>
      </c>
      <c r="H47" s="105">
        <f>VLOOKUP($B$1,'Multipliers and Adjustments'!$A$70:$I$86,TRUNC(COLUMN(H$2)/5)+2,FALSE)*SUMIFS('EPA US Data'!$I:$I,'EPA US Data'!$D:$D,'Country Selector'!$A$2,'EPA US Data'!$J:$J,$B$1,'EPA US Data'!$C:$C,H$2,'EPA US Data'!$G:$G,"&gt;="&amp;$A47,'EPA US Data'!$G:$G,"&lt;"&amp;$B47)*unit_conv*'State Downscaling Multipliers'!$B$13</f>
        <v>0</v>
      </c>
      <c r="I47" s="2">
        <f t="shared" ref="I47:L47" si="315">H47+($M47-$H47)/5</f>
        <v>0</v>
      </c>
      <c r="J47" s="2">
        <f t="shared" si="315"/>
        <v>0</v>
      </c>
      <c r="K47" s="2">
        <f t="shared" si="315"/>
        <v>0</v>
      </c>
      <c r="L47" s="2">
        <f t="shared" si="315"/>
        <v>0</v>
      </c>
      <c r="M47" s="105">
        <f>VLOOKUP($B$1,'Multipliers and Adjustments'!$A$70:$I$86,TRUNC(COLUMN(M$2)/5)+2,FALSE)*SUMIFS('EPA US Data'!$I:$I,'EPA US Data'!$D:$D,'Country Selector'!$A$2,'EPA US Data'!$J:$J,$B$1,'EPA US Data'!$C:$C,M$2,'EPA US Data'!$G:$G,"&gt;="&amp;$A47,'EPA US Data'!$G:$G,"&lt;"&amp;$B47)*unit_conv*'State Downscaling Multipliers'!$B$13</f>
        <v>0</v>
      </c>
      <c r="N47" s="2">
        <f t="shared" ref="N47:Q47" si="316">M47+($R47-$M47)/5</f>
        <v>0</v>
      </c>
      <c r="O47" s="2">
        <f t="shared" si="316"/>
        <v>0</v>
      </c>
      <c r="P47" s="2">
        <f t="shared" si="316"/>
        <v>0</v>
      </c>
      <c r="Q47" s="2">
        <f t="shared" si="316"/>
        <v>0</v>
      </c>
      <c r="R47" s="105">
        <f>VLOOKUP($B$1,'Multipliers and Adjustments'!$A$70:$I$86,TRUNC(COLUMN(R$2)/5)+2,FALSE)*SUMIFS('EPA US Data'!$I:$I,'EPA US Data'!$D:$D,'Country Selector'!$A$2,'EPA US Data'!$J:$J,$B$1,'EPA US Data'!$C:$C,R$2,'EPA US Data'!$G:$G,"&gt;="&amp;$A47,'EPA US Data'!$G:$G,"&lt;"&amp;$B47)*unit_conv*'State Downscaling Multipliers'!$B$13</f>
        <v>0</v>
      </c>
      <c r="S47" s="2">
        <f t="shared" ref="S47:V47" si="317">R47+($W47-$R47)/5</f>
        <v>0</v>
      </c>
      <c r="T47" s="2">
        <f t="shared" si="317"/>
        <v>0</v>
      </c>
      <c r="U47" s="2">
        <f t="shared" si="317"/>
        <v>0</v>
      </c>
      <c r="V47" s="2">
        <f t="shared" si="317"/>
        <v>0</v>
      </c>
      <c r="W47" s="105">
        <f>VLOOKUP($B$1,'Multipliers and Adjustments'!$A$70:$I$86,TRUNC(COLUMN(W$2)/5)+2,FALSE)*SUMIFS('EPA US Data'!$I:$I,'EPA US Data'!$D:$D,'Country Selector'!$A$2,'EPA US Data'!$J:$J,$B$1,'EPA US Data'!$C:$C,W$2,'EPA US Data'!$G:$G,"&gt;="&amp;$A47,'EPA US Data'!$G:$G,"&lt;"&amp;$B47)*unit_conv*'State Downscaling Multipliers'!$B$13</f>
        <v>0</v>
      </c>
      <c r="X47" s="2">
        <f t="shared" ref="X47:AA47" si="318">W47+($AB47-$W47)/5</f>
        <v>0</v>
      </c>
      <c r="Y47" s="2">
        <f t="shared" si="318"/>
        <v>0</v>
      </c>
      <c r="Z47" s="2">
        <f t="shared" si="318"/>
        <v>0</v>
      </c>
      <c r="AA47" s="2">
        <f t="shared" si="318"/>
        <v>0</v>
      </c>
      <c r="AB47" s="105">
        <f>VLOOKUP($B$1,'Multipliers and Adjustments'!$A$70:$I$86,TRUNC(COLUMN(AB$2)/5)+2,FALSE)*SUMIFS('EPA US Data'!$I:$I,'EPA US Data'!$D:$D,'Country Selector'!$A$2,'EPA US Data'!$J:$J,$B$1,'EPA US Data'!$C:$C,AB$2,'EPA US Data'!$G:$G,"&gt;="&amp;$A47,'EPA US Data'!$G:$G,"&lt;"&amp;$B47)*unit_conv*'State Downscaling Multipliers'!$B$13</f>
        <v>0</v>
      </c>
      <c r="AC47" s="2">
        <f t="shared" ref="AC47:AF47" si="319">AB47+($AG47-$AB47)/5</f>
        <v>0</v>
      </c>
      <c r="AD47" s="2">
        <f t="shared" si="319"/>
        <v>0</v>
      </c>
      <c r="AE47" s="2">
        <f t="shared" si="319"/>
        <v>0</v>
      </c>
      <c r="AF47" s="2">
        <f t="shared" si="319"/>
        <v>0</v>
      </c>
      <c r="AG47" s="105">
        <f>VLOOKUP($B$1,'Multipliers and Adjustments'!$A$70:$I$86,TRUNC(COLUMN(AG$2)/5)+2,FALSE)*SUMIFS('EPA US Data'!$I:$I,'EPA US Data'!$D:$D,'Country Selector'!$A$2,'EPA US Data'!$J:$J,$B$1,'EPA US Data'!$C:$C,AG$2,'EPA US Data'!$G:$G,"&gt;="&amp;$A47,'EPA US Data'!$G:$G,"&lt;"&amp;$B47)*unit_conv*'State Downscaling Multipliers'!$B$13</f>
        <v>0</v>
      </c>
      <c r="AH47" s="2">
        <f t="shared" ref="AH47:AK47" si="320">AG47+($AL47-$AG47)/5</f>
        <v>0</v>
      </c>
      <c r="AI47" s="2">
        <f t="shared" si="320"/>
        <v>0</v>
      </c>
      <c r="AJ47" s="2">
        <f t="shared" si="320"/>
        <v>0</v>
      </c>
      <c r="AK47" s="2">
        <f t="shared" si="320"/>
        <v>0</v>
      </c>
      <c r="AL47" s="105">
        <f>VLOOKUP($B$1,'Multipliers and Adjustments'!$A$70:$I$86,TRUNC(COLUMN(AL$2)/5)+2,FALSE)*SUMIFS('EPA US Data'!$I:$I,'EPA US Data'!$D:$D,'Country Selector'!$A$2,'EPA US Data'!$J:$J,$B$1,'EPA US Data'!$C:$C,AL$2,'EPA US Data'!$G:$G,"&gt;="&amp;$A47,'EPA US Data'!$G:$G,"&lt;"&amp;$B47)*unit_conv*'State Downscaling Multipliers'!$B$13</f>
        <v>0</v>
      </c>
    </row>
    <row r="48" spans="1:38" ht="15.75" customHeight="1" x14ac:dyDescent="0.25">
      <c r="A48" s="49">
        <f t="shared" si="234"/>
        <v>250</v>
      </c>
      <c r="B48" s="49">
        <f t="shared" si="299"/>
        <v>300</v>
      </c>
      <c r="C48" s="105">
        <f>VLOOKUP($B$1,'Multipliers and Adjustments'!$A$70:$I$86,TRUNC(COLUMN(C$2)/5)+2,FALSE)*SUMIFS('EPA US Data'!$I:$I,'EPA US Data'!$D:$D,'Country Selector'!$A$2,'EPA US Data'!$J:$J,$B$1,'EPA US Data'!$C:$C,C$2,'EPA US Data'!$G:$G,"&gt;="&amp;$A48,'EPA US Data'!$G:$G,"&lt;"&amp;$B48)*unit_conv*'State Downscaling Multipliers'!$B$13</f>
        <v>0</v>
      </c>
      <c r="D48" s="2">
        <f t="shared" ref="D48:G48" si="321">C48+($H48-$C48)/5</f>
        <v>0</v>
      </c>
      <c r="E48" s="2">
        <f t="shared" si="321"/>
        <v>0</v>
      </c>
      <c r="F48" s="2">
        <f t="shared" si="321"/>
        <v>0</v>
      </c>
      <c r="G48" s="2">
        <f t="shared" si="321"/>
        <v>0</v>
      </c>
      <c r="H48" s="105">
        <f>VLOOKUP($B$1,'Multipliers and Adjustments'!$A$70:$I$86,TRUNC(COLUMN(H$2)/5)+2,FALSE)*SUMIFS('EPA US Data'!$I:$I,'EPA US Data'!$D:$D,'Country Selector'!$A$2,'EPA US Data'!$J:$J,$B$1,'EPA US Data'!$C:$C,H$2,'EPA US Data'!$G:$G,"&gt;="&amp;$A48,'EPA US Data'!$G:$G,"&lt;"&amp;$B48)*unit_conv*'State Downscaling Multipliers'!$B$13</f>
        <v>0</v>
      </c>
      <c r="I48" s="2">
        <f t="shared" ref="I48:L48" si="322">H48+($M48-$H48)/5</f>
        <v>0</v>
      </c>
      <c r="J48" s="2">
        <f t="shared" si="322"/>
        <v>0</v>
      </c>
      <c r="K48" s="2">
        <f t="shared" si="322"/>
        <v>0</v>
      </c>
      <c r="L48" s="2">
        <f t="shared" si="322"/>
        <v>0</v>
      </c>
      <c r="M48" s="105">
        <f>VLOOKUP($B$1,'Multipliers and Adjustments'!$A$70:$I$86,TRUNC(COLUMN(M$2)/5)+2,FALSE)*SUMIFS('EPA US Data'!$I:$I,'EPA US Data'!$D:$D,'Country Selector'!$A$2,'EPA US Data'!$J:$J,$B$1,'EPA US Data'!$C:$C,M$2,'EPA US Data'!$G:$G,"&gt;="&amp;$A48,'EPA US Data'!$G:$G,"&lt;"&amp;$B48)*unit_conv*'State Downscaling Multipliers'!$B$13</f>
        <v>0</v>
      </c>
      <c r="N48" s="2">
        <f t="shared" ref="N48:Q48" si="323">M48+($R48-$M48)/5</f>
        <v>0</v>
      </c>
      <c r="O48" s="2">
        <f t="shared" si="323"/>
        <v>0</v>
      </c>
      <c r="P48" s="2">
        <f t="shared" si="323"/>
        <v>0</v>
      </c>
      <c r="Q48" s="2">
        <f t="shared" si="323"/>
        <v>0</v>
      </c>
      <c r="R48" s="105">
        <f>VLOOKUP($B$1,'Multipliers and Adjustments'!$A$70:$I$86,TRUNC(COLUMN(R$2)/5)+2,FALSE)*SUMIFS('EPA US Data'!$I:$I,'EPA US Data'!$D:$D,'Country Selector'!$A$2,'EPA US Data'!$J:$J,$B$1,'EPA US Data'!$C:$C,R$2,'EPA US Data'!$G:$G,"&gt;="&amp;$A48,'EPA US Data'!$G:$G,"&lt;"&amp;$B48)*unit_conv*'State Downscaling Multipliers'!$B$13</f>
        <v>0</v>
      </c>
      <c r="S48" s="2">
        <f t="shared" ref="S48:V48" si="324">R48+($W48-$R48)/5</f>
        <v>0</v>
      </c>
      <c r="T48" s="2">
        <f t="shared" si="324"/>
        <v>0</v>
      </c>
      <c r="U48" s="2">
        <f t="shared" si="324"/>
        <v>0</v>
      </c>
      <c r="V48" s="2">
        <f t="shared" si="324"/>
        <v>0</v>
      </c>
      <c r="W48" s="105">
        <f>VLOOKUP($B$1,'Multipliers and Adjustments'!$A$70:$I$86,TRUNC(COLUMN(W$2)/5)+2,FALSE)*SUMIFS('EPA US Data'!$I:$I,'EPA US Data'!$D:$D,'Country Selector'!$A$2,'EPA US Data'!$J:$J,$B$1,'EPA US Data'!$C:$C,W$2,'EPA US Data'!$G:$G,"&gt;="&amp;$A48,'EPA US Data'!$G:$G,"&lt;"&amp;$B48)*unit_conv*'State Downscaling Multipliers'!$B$13</f>
        <v>0</v>
      </c>
      <c r="X48" s="2">
        <f t="shared" ref="X48:AA48" si="325">W48+($AB48-$W48)/5</f>
        <v>0</v>
      </c>
      <c r="Y48" s="2">
        <f t="shared" si="325"/>
        <v>0</v>
      </c>
      <c r="Z48" s="2">
        <f t="shared" si="325"/>
        <v>0</v>
      </c>
      <c r="AA48" s="2">
        <f t="shared" si="325"/>
        <v>0</v>
      </c>
      <c r="AB48" s="105">
        <f>VLOOKUP($B$1,'Multipliers and Adjustments'!$A$70:$I$86,TRUNC(COLUMN(AB$2)/5)+2,FALSE)*SUMIFS('EPA US Data'!$I:$I,'EPA US Data'!$D:$D,'Country Selector'!$A$2,'EPA US Data'!$J:$J,$B$1,'EPA US Data'!$C:$C,AB$2,'EPA US Data'!$G:$G,"&gt;="&amp;$A48,'EPA US Data'!$G:$G,"&lt;"&amp;$B48)*unit_conv*'State Downscaling Multipliers'!$B$13</f>
        <v>0</v>
      </c>
      <c r="AC48" s="2">
        <f t="shared" ref="AC48:AF48" si="326">AB48+($AG48-$AB48)/5</f>
        <v>0</v>
      </c>
      <c r="AD48" s="2">
        <f t="shared" si="326"/>
        <v>0</v>
      </c>
      <c r="AE48" s="2">
        <f t="shared" si="326"/>
        <v>0</v>
      </c>
      <c r="AF48" s="2">
        <f t="shared" si="326"/>
        <v>0</v>
      </c>
      <c r="AG48" s="105">
        <f>VLOOKUP($B$1,'Multipliers and Adjustments'!$A$70:$I$86,TRUNC(COLUMN(AG$2)/5)+2,FALSE)*SUMIFS('EPA US Data'!$I:$I,'EPA US Data'!$D:$D,'Country Selector'!$A$2,'EPA US Data'!$J:$J,$B$1,'EPA US Data'!$C:$C,AG$2,'EPA US Data'!$G:$G,"&gt;="&amp;$A48,'EPA US Data'!$G:$G,"&lt;"&amp;$B48)*unit_conv*'State Downscaling Multipliers'!$B$13</f>
        <v>0</v>
      </c>
      <c r="AH48" s="2">
        <f t="shared" ref="AH48:AK48" si="327">AG48+($AL48-$AG48)/5</f>
        <v>0</v>
      </c>
      <c r="AI48" s="2">
        <f t="shared" si="327"/>
        <v>0</v>
      </c>
      <c r="AJ48" s="2">
        <f t="shared" si="327"/>
        <v>0</v>
      </c>
      <c r="AK48" s="2">
        <f t="shared" si="327"/>
        <v>0</v>
      </c>
      <c r="AL48" s="105">
        <f>VLOOKUP($B$1,'Multipliers and Adjustments'!$A$70:$I$86,TRUNC(COLUMN(AL$2)/5)+2,FALSE)*SUMIFS('EPA US Data'!$I:$I,'EPA US Data'!$D:$D,'Country Selector'!$A$2,'EPA US Data'!$J:$J,$B$1,'EPA US Data'!$C:$C,AL$2,'EPA US Data'!$G:$G,"&gt;="&amp;$A48,'EPA US Data'!$G:$G,"&lt;"&amp;$B48)*unit_conv*'State Downscaling Multipliers'!$B$13</f>
        <v>0</v>
      </c>
    </row>
    <row r="49" spans="1:38" ht="15.75" customHeight="1" x14ac:dyDescent="0.25">
      <c r="A49" s="49">
        <f t="shared" si="234"/>
        <v>300</v>
      </c>
      <c r="B49" s="49">
        <f t="shared" si="299"/>
        <v>350</v>
      </c>
      <c r="C49" s="105">
        <f>VLOOKUP($B$1,'Multipliers and Adjustments'!$A$70:$I$86,TRUNC(COLUMN(C$2)/5)+2,FALSE)*SUMIFS('EPA US Data'!$I:$I,'EPA US Data'!$D:$D,'Country Selector'!$A$2,'EPA US Data'!$J:$J,$B$1,'EPA US Data'!$C:$C,C$2,'EPA US Data'!$G:$G,"&gt;="&amp;$A49,'EPA US Data'!$G:$G,"&lt;"&amp;$B49)*unit_conv*'State Downscaling Multipliers'!$B$13</f>
        <v>0</v>
      </c>
      <c r="D49" s="2">
        <f t="shared" ref="D49:G49" si="328">C49+($H49-$C49)/5</f>
        <v>0</v>
      </c>
      <c r="E49" s="2">
        <f t="shared" si="328"/>
        <v>0</v>
      </c>
      <c r="F49" s="2">
        <f t="shared" si="328"/>
        <v>0</v>
      </c>
      <c r="G49" s="2">
        <f t="shared" si="328"/>
        <v>0</v>
      </c>
      <c r="H49" s="105">
        <f>VLOOKUP($B$1,'Multipliers and Adjustments'!$A$70:$I$86,TRUNC(COLUMN(H$2)/5)+2,FALSE)*SUMIFS('EPA US Data'!$I:$I,'EPA US Data'!$D:$D,'Country Selector'!$A$2,'EPA US Data'!$J:$J,$B$1,'EPA US Data'!$C:$C,H$2,'EPA US Data'!$G:$G,"&gt;="&amp;$A49,'EPA US Data'!$G:$G,"&lt;"&amp;$B49)*unit_conv*'State Downscaling Multipliers'!$B$13</f>
        <v>0</v>
      </c>
      <c r="I49" s="2">
        <f t="shared" ref="I49:L49" si="329">H49+($M49-$H49)/5</f>
        <v>0</v>
      </c>
      <c r="J49" s="2">
        <f t="shared" si="329"/>
        <v>0</v>
      </c>
      <c r="K49" s="2">
        <f t="shared" si="329"/>
        <v>0</v>
      </c>
      <c r="L49" s="2">
        <f t="shared" si="329"/>
        <v>0</v>
      </c>
      <c r="M49" s="105">
        <f>VLOOKUP($B$1,'Multipliers and Adjustments'!$A$70:$I$86,TRUNC(COLUMN(M$2)/5)+2,FALSE)*SUMIFS('EPA US Data'!$I:$I,'EPA US Data'!$D:$D,'Country Selector'!$A$2,'EPA US Data'!$J:$J,$B$1,'EPA US Data'!$C:$C,M$2,'EPA US Data'!$G:$G,"&gt;="&amp;$A49,'EPA US Data'!$G:$G,"&lt;"&amp;$B49)*unit_conv*'State Downscaling Multipliers'!$B$13</f>
        <v>0</v>
      </c>
      <c r="N49" s="2">
        <f t="shared" ref="N49:Q49" si="330">M49+($R49-$M49)/5</f>
        <v>0</v>
      </c>
      <c r="O49" s="2">
        <f t="shared" si="330"/>
        <v>0</v>
      </c>
      <c r="P49" s="2">
        <f t="shared" si="330"/>
        <v>0</v>
      </c>
      <c r="Q49" s="2">
        <f t="shared" si="330"/>
        <v>0</v>
      </c>
      <c r="R49" s="105">
        <f>VLOOKUP($B$1,'Multipliers and Adjustments'!$A$70:$I$86,TRUNC(COLUMN(R$2)/5)+2,FALSE)*SUMIFS('EPA US Data'!$I:$I,'EPA US Data'!$D:$D,'Country Selector'!$A$2,'EPA US Data'!$J:$J,$B$1,'EPA US Data'!$C:$C,R$2,'EPA US Data'!$G:$G,"&gt;="&amp;$A49,'EPA US Data'!$G:$G,"&lt;"&amp;$B49)*unit_conv*'State Downscaling Multipliers'!$B$13</f>
        <v>0</v>
      </c>
      <c r="S49" s="2">
        <f t="shared" ref="S49:V49" si="331">R49+($W49-$R49)/5</f>
        <v>0</v>
      </c>
      <c r="T49" s="2">
        <f t="shared" si="331"/>
        <v>0</v>
      </c>
      <c r="U49" s="2">
        <f t="shared" si="331"/>
        <v>0</v>
      </c>
      <c r="V49" s="2">
        <f t="shared" si="331"/>
        <v>0</v>
      </c>
      <c r="W49" s="105">
        <f>VLOOKUP($B$1,'Multipliers and Adjustments'!$A$70:$I$86,TRUNC(COLUMN(W$2)/5)+2,FALSE)*SUMIFS('EPA US Data'!$I:$I,'EPA US Data'!$D:$D,'Country Selector'!$A$2,'EPA US Data'!$J:$J,$B$1,'EPA US Data'!$C:$C,W$2,'EPA US Data'!$G:$G,"&gt;="&amp;$A49,'EPA US Data'!$G:$G,"&lt;"&amp;$B49)*unit_conv*'State Downscaling Multipliers'!$B$13</f>
        <v>0</v>
      </c>
      <c r="X49" s="2">
        <f t="shared" ref="X49:AA49" si="332">W49+($AB49-$W49)/5</f>
        <v>0</v>
      </c>
      <c r="Y49" s="2">
        <f t="shared" si="332"/>
        <v>0</v>
      </c>
      <c r="Z49" s="2">
        <f t="shared" si="332"/>
        <v>0</v>
      </c>
      <c r="AA49" s="2">
        <f t="shared" si="332"/>
        <v>0</v>
      </c>
      <c r="AB49" s="105">
        <f>VLOOKUP($B$1,'Multipliers and Adjustments'!$A$70:$I$86,TRUNC(COLUMN(AB$2)/5)+2,FALSE)*SUMIFS('EPA US Data'!$I:$I,'EPA US Data'!$D:$D,'Country Selector'!$A$2,'EPA US Data'!$J:$J,$B$1,'EPA US Data'!$C:$C,AB$2,'EPA US Data'!$G:$G,"&gt;="&amp;$A49,'EPA US Data'!$G:$G,"&lt;"&amp;$B49)*unit_conv*'State Downscaling Multipliers'!$B$13</f>
        <v>0</v>
      </c>
      <c r="AC49" s="2">
        <f t="shared" ref="AC49:AF49" si="333">AB49+($AG49-$AB49)/5</f>
        <v>0</v>
      </c>
      <c r="AD49" s="2">
        <f t="shared" si="333"/>
        <v>0</v>
      </c>
      <c r="AE49" s="2">
        <f t="shared" si="333"/>
        <v>0</v>
      </c>
      <c r="AF49" s="2">
        <f t="shared" si="333"/>
        <v>0</v>
      </c>
      <c r="AG49" s="105">
        <f>VLOOKUP($B$1,'Multipliers and Adjustments'!$A$70:$I$86,TRUNC(COLUMN(AG$2)/5)+2,FALSE)*SUMIFS('EPA US Data'!$I:$I,'EPA US Data'!$D:$D,'Country Selector'!$A$2,'EPA US Data'!$J:$J,$B$1,'EPA US Data'!$C:$C,AG$2,'EPA US Data'!$G:$G,"&gt;="&amp;$A49,'EPA US Data'!$G:$G,"&lt;"&amp;$B49)*unit_conv*'State Downscaling Multipliers'!$B$13</f>
        <v>0</v>
      </c>
      <c r="AH49" s="2">
        <f t="shared" ref="AH49:AK49" si="334">AG49+($AL49-$AG49)/5</f>
        <v>0</v>
      </c>
      <c r="AI49" s="2">
        <f t="shared" si="334"/>
        <v>0</v>
      </c>
      <c r="AJ49" s="2">
        <f t="shared" si="334"/>
        <v>0</v>
      </c>
      <c r="AK49" s="2">
        <f t="shared" si="334"/>
        <v>0</v>
      </c>
      <c r="AL49" s="105">
        <f>VLOOKUP($B$1,'Multipliers and Adjustments'!$A$70:$I$86,TRUNC(COLUMN(AL$2)/5)+2,FALSE)*SUMIFS('EPA US Data'!$I:$I,'EPA US Data'!$D:$D,'Country Selector'!$A$2,'EPA US Data'!$J:$J,$B$1,'EPA US Data'!$C:$C,AL$2,'EPA US Data'!$G:$G,"&gt;="&amp;$A49,'EPA US Data'!$G:$G,"&lt;"&amp;$B49)*unit_conv*'State Downscaling Multipliers'!$B$13</f>
        <v>0</v>
      </c>
    </row>
    <row r="50" spans="1:38" ht="15.75" customHeight="1" x14ac:dyDescent="0.25">
      <c r="A50" s="49">
        <f t="shared" si="234"/>
        <v>350</v>
      </c>
      <c r="B50" s="49">
        <f t="shared" si="299"/>
        <v>400</v>
      </c>
      <c r="C50" s="105">
        <f>VLOOKUP($B$1,'Multipliers and Adjustments'!$A$70:$I$86,TRUNC(COLUMN(C$2)/5)+2,FALSE)*SUMIFS('EPA US Data'!$I:$I,'EPA US Data'!$D:$D,'Country Selector'!$A$2,'EPA US Data'!$J:$J,$B$1,'EPA US Data'!$C:$C,C$2,'EPA US Data'!$G:$G,"&gt;="&amp;$A50,'EPA US Data'!$G:$G,"&lt;"&amp;$B50)*unit_conv*'State Downscaling Multipliers'!$B$13</f>
        <v>0</v>
      </c>
      <c r="D50" s="2">
        <f t="shared" ref="D50:G50" si="335">C50+($H50-$C50)/5</f>
        <v>0</v>
      </c>
      <c r="E50" s="2">
        <f t="shared" si="335"/>
        <v>0</v>
      </c>
      <c r="F50" s="2">
        <f t="shared" si="335"/>
        <v>0</v>
      </c>
      <c r="G50" s="2">
        <f t="shared" si="335"/>
        <v>0</v>
      </c>
      <c r="H50" s="105">
        <f>VLOOKUP($B$1,'Multipliers and Adjustments'!$A$70:$I$86,TRUNC(COLUMN(H$2)/5)+2,FALSE)*SUMIFS('EPA US Data'!$I:$I,'EPA US Data'!$D:$D,'Country Selector'!$A$2,'EPA US Data'!$J:$J,$B$1,'EPA US Data'!$C:$C,H$2,'EPA US Data'!$G:$G,"&gt;="&amp;$A50,'EPA US Data'!$G:$G,"&lt;"&amp;$B50)*unit_conv*'State Downscaling Multipliers'!$B$13</f>
        <v>0</v>
      </c>
      <c r="I50" s="2">
        <f t="shared" ref="I50:L50" si="336">H50+($M50-$H50)/5</f>
        <v>0</v>
      </c>
      <c r="J50" s="2">
        <f t="shared" si="336"/>
        <v>0</v>
      </c>
      <c r="K50" s="2">
        <f t="shared" si="336"/>
        <v>0</v>
      </c>
      <c r="L50" s="2">
        <f t="shared" si="336"/>
        <v>0</v>
      </c>
      <c r="M50" s="105">
        <f>VLOOKUP($B$1,'Multipliers and Adjustments'!$A$70:$I$86,TRUNC(COLUMN(M$2)/5)+2,FALSE)*SUMIFS('EPA US Data'!$I:$I,'EPA US Data'!$D:$D,'Country Selector'!$A$2,'EPA US Data'!$J:$J,$B$1,'EPA US Data'!$C:$C,M$2,'EPA US Data'!$G:$G,"&gt;="&amp;$A50,'EPA US Data'!$G:$G,"&lt;"&amp;$B50)*unit_conv*'State Downscaling Multipliers'!$B$13</f>
        <v>0</v>
      </c>
      <c r="N50" s="2">
        <f t="shared" ref="N50:Q50" si="337">M50+($R50-$M50)/5</f>
        <v>0</v>
      </c>
      <c r="O50" s="2">
        <f t="shared" si="337"/>
        <v>0</v>
      </c>
      <c r="P50" s="2">
        <f t="shared" si="337"/>
        <v>0</v>
      </c>
      <c r="Q50" s="2">
        <f t="shared" si="337"/>
        <v>0</v>
      </c>
      <c r="R50" s="105">
        <f>VLOOKUP($B$1,'Multipliers and Adjustments'!$A$70:$I$86,TRUNC(COLUMN(R$2)/5)+2,FALSE)*SUMIFS('EPA US Data'!$I:$I,'EPA US Data'!$D:$D,'Country Selector'!$A$2,'EPA US Data'!$J:$J,$B$1,'EPA US Data'!$C:$C,R$2,'EPA US Data'!$G:$G,"&gt;="&amp;$A50,'EPA US Data'!$G:$G,"&lt;"&amp;$B50)*unit_conv*'State Downscaling Multipliers'!$B$13</f>
        <v>0</v>
      </c>
      <c r="S50" s="2">
        <f t="shared" ref="S50:V50" si="338">R50+($W50-$R50)/5</f>
        <v>0</v>
      </c>
      <c r="T50" s="2">
        <f t="shared" si="338"/>
        <v>0</v>
      </c>
      <c r="U50" s="2">
        <f t="shared" si="338"/>
        <v>0</v>
      </c>
      <c r="V50" s="2">
        <f t="shared" si="338"/>
        <v>0</v>
      </c>
      <c r="W50" s="105">
        <f>VLOOKUP($B$1,'Multipliers and Adjustments'!$A$70:$I$86,TRUNC(COLUMN(W$2)/5)+2,FALSE)*SUMIFS('EPA US Data'!$I:$I,'EPA US Data'!$D:$D,'Country Selector'!$A$2,'EPA US Data'!$J:$J,$B$1,'EPA US Data'!$C:$C,W$2,'EPA US Data'!$G:$G,"&gt;="&amp;$A50,'EPA US Data'!$G:$G,"&lt;"&amp;$B50)*unit_conv*'State Downscaling Multipliers'!$B$13</f>
        <v>0</v>
      </c>
      <c r="X50" s="2">
        <f t="shared" ref="X50:AA50" si="339">W50+($AB50-$W50)/5</f>
        <v>0</v>
      </c>
      <c r="Y50" s="2">
        <f t="shared" si="339"/>
        <v>0</v>
      </c>
      <c r="Z50" s="2">
        <f t="shared" si="339"/>
        <v>0</v>
      </c>
      <c r="AA50" s="2">
        <f t="shared" si="339"/>
        <v>0</v>
      </c>
      <c r="AB50" s="105">
        <f>VLOOKUP($B$1,'Multipliers and Adjustments'!$A$70:$I$86,TRUNC(COLUMN(AB$2)/5)+2,FALSE)*SUMIFS('EPA US Data'!$I:$I,'EPA US Data'!$D:$D,'Country Selector'!$A$2,'EPA US Data'!$J:$J,$B$1,'EPA US Data'!$C:$C,AB$2,'EPA US Data'!$G:$G,"&gt;="&amp;$A50,'EPA US Data'!$G:$G,"&lt;"&amp;$B50)*unit_conv*'State Downscaling Multipliers'!$B$13</f>
        <v>0</v>
      </c>
      <c r="AC50" s="2">
        <f t="shared" ref="AC50:AF50" si="340">AB50+($AG50-$AB50)/5</f>
        <v>0</v>
      </c>
      <c r="AD50" s="2">
        <f t="shared" si="340"/>
        <v>0</v>
      </c>
      <c r="AE50" s="2">
        <f t="shared" si="340"/>
        <v>0</v>
      </c>
      <c r="AF50" s="2">
        <f t="shared" si="340"/>
        <v>0</v>
      </c>
      <c r="AG50" s="105">
        <f>VLOOKUP($B$1,'Multipliers and Adjustments'!$A$70:$I$86,TRUNC(COLUMN(AG$2)/5)+2,FALSE)*SUMIFS('EPA US Data'!$I:$I,'EPA US Data'!$D:$D,'Country Selector'!$A$2,'EPA US Data'!$J:$J,$B$1,'EPA US Data'!$C:$C,AG$2,'EPA US Data'!$G:$G,"&gt;="&amp;$A50,'EPA US Data'!$G:$G,"&lt;"&amp;$B50)*unit_conv*'State Downscaling Multipliers'!$B$13</f>
        <v>0</v>
      </c>
      <c r="AH50" s="2">
        <f t="shared" ref="AH50:AK50" si="341">AG50+($AL50-$AG50)/5</f>
        <v>0</v>
      </c>
      <c r="AI50" s="2">
        <f t="shared" si="341"/>
        <v>0</v>
      </c>
      <c r="AJ50" s="2">
        <f t="shared" si="341"/>
        <v>0</v>
      </c>
      <c r="AK50" s="2">
        <f t="shared" si="341"/>
        <v>0</v>
      </c>
      <c r="AL50" s="105">
        <f>VLOOKUP($B$1,'Multipliers and Adjustments'!$A$70:$I$86,TRUNC(COLUMN(AL$2)/5)+2,FALSE)*SUMIFS('EPA US Data'!$I:$I,'EPA US Data'!$D:$D,'Country Selector'!$A$2,'EPA US Data'!$J:$J,$B$1,'EPA US Data'!$C:$C,AL$2,'EPA US Data'!$G:$G,"&gt;="&amp;$A50,'EPA US Data'!$G:$G,"&lt;"&amp;$B50)*unit_conv*'State Downscaling Multipliers'!$B$13</f>
        <v>0</v>
      </c>
    </row>
    <row r="51" spans="1:38" ht="15.75" customHeight="1" x14ac:dyDescent="0.25">
      <c r="A51" s="49">
        <f t="shared" si="234"/>
        <v>400</v>
      </c>
      <c r="B51" s="49">
        <f t="shared" si="299"/>
        <v>450</v>
      </c>
      <c r="C51" s="105">
        <f>VLOOKUP($B$1,'Multipliers and Adjustments'!$A$70:$I$86,TRUNC(COLUMN(C$2)/5)+2,FALSE)*SUMIFS('EPA US Data'!$I:$I,'EPA US Data'!$D:$D,'Country Selector'!$A$2,'EPA US Data'!$J:$J,$B$1,'EPA US Data'!$C:$C,C$2,'EPA US Data'!$G:$G,"&gt;="&amp;$A51,'EPA US Data'!$G:$G,"&lt;"&amp;$B51)*unit_conv*'State Downscaling Multipliers'!$B$13</f>
        <v>0</v>
      </c>
      <c r="D51" s="2">
        <f t="shared" ref="D51:G51" si="342">C51+($H51-$C51)/5</f>
        <v>0</v>
      </c>
      <c r="E51" s="2">
        <f t="shared" si="342"/>
        <v>0</v>
      </c>
      <c r="F51" s="2">
        <f t="shared" si="342"/>
        <v>0</v>
      </c>
      <c r="G51" s="2">
        <f t="shared" si="342"/>
        <v>0</v>
      </c>
      <c r="H51" s="105">
        <f>VLOOKUP($B$1,'Multipliers and Adjustments'!$A$70:$I$86,TRUNC(COLUMN(H$2)/5)+2,FALSE)*SUMIFS('EPA US Data'!$I:$I,'EPA US Data'!$D:$D,'Country Selector'!$A$2,'EPA US Data'!$J:$J,$B$1,'EPA US Data'!$C:$C,H$2,'EPA US Data'!$G:$G,"&gt;="&amp;$A51,'EPA US Data'!$G:$G,"&lt;"&amp;$B51)*unit_conv*'State Downscaling Multipliers'!$B$13</f>
        <v>0</v>
      </c>
      <c r="I51" s="2">
        <f t="shared" ref="I51:L51" si="343">H51+($M51-$H51)/5</f>
        <v>0</v>
      </c>
      <c r="J51" s="2">
        <f t="shared" si="343"/>
        <v>0</v>
      </c>
      <c r="K51" s="2">
        <f t="shared" si="343"/>
        <v>0</v>
      </c>
      <c r="L51" s="2">
        <f t="shared" si="343"/>
        <v>0</v>
      </c>
      <c r="M51" s="105">
        <f>VLOOKUP($B$1,'Multipliers and Adjustments'!$A$70:$I$86,TRUNC(COLUMN(M$2)/5)+2,FALSE)*SUMIFS('EPA US Data'!$I:$I,'EPA US Data'!$D:$D,'Country Selector'!$A$2,'EPA US Data'!$J:$J,$B$1,'EPA US Data'!$C:$C,M$2,'EPA US Data'!$G:$G,"&gt;="&amp;$A51,'EPA US Data'!$G:$G,"&lt;"&amp;$B51)*unit_conv*'State Downscaling Multipliers'!$B$13</f>
        <v>0</v>
      </c>
      <c r="N51" s="2">
        <f t="shared" ref="N51:Q51" si="344">M51+($R51-$M51)/5</f>
        <v>0</v>
      </c>
      <c r="O51" s="2">
        <f t="shared" si="344"/>
        <v>0</v>
      </c>
      <c r="P51" s="2">
        <f t="shared" si="344"/>
        <v>0</v>
      </c>
      <c r="Q51" s="2">
        <f t="shared" si="344"/>
        <v>0</v>
      </c>
      <c r="R51" s="105">
        <f>VLOOKUP($B$1,'Multipliers and Adjustments'!$A$70:$I$86,TRUNC(COLUMN(R$2)/5)+2,FALSE)*SUMIFS('EPA US Data'!$I:$I,'EPA US Data'!$D:$D,'Country Selector'!$A$2,'EPA US Data'!$J:$J,$B$1,'EPA US Data'!$C:$C,R$2,'EPA US Data'!$G:$G,"&gt;="&amp;$A51,'EPA US Data'!$G:$G,"&lt;"&amp;$B51)*unit_conv*'State Downscaling Multipliers'!$B$13</f>
        <v>0</v>
      </c>
      <c r="S51" s="2">
        <f t="shared" ref="S51:V51" si="345">R51+($W51-$R51)/5</f>
        <v>0</v>
      </c>
      <c r="T51" s="2">
        <f t="shared" si="345"/>
        <v>0</v>
      </c>
      <c r="U51" s="2">
        <f t="shared" si="345"/>
        <v>0</v>
      </c>
      <c r="V51" s="2">
        <f t="shared" si="345"/>
        <v>0</v>
      </c>
      <c r="W51" s="105">
        <f>VLOOKUP($B$1,'Multipliers and Adjustments'!$A$70:$I$86,TRUNC(COLUMN(W$2)/5)+2,FALSE)*SUMIFS('EPA US Data'!$I:$I,'EPA US Data'!$D:$D,'Country Selector'!$A$2,'EPA US Data'!$J:$J,$B$1,'EPA US Data'!$C:$C,W$2,'EPA US Data'!$G:$G,"&gt;="&amp;$A51,'EPA US Data'!$G:$G,"&lt;"&amp;$B51)*unit_conv*'State Downscaling Multipliers'!$B$13</f>
        <v>0</v>
      </c>
      <c r="X51" s="2">
        <f t="shared" ref="X51:AA51" si="346">W51+($AB51-$W51)/5</f>
        <v>0</v>
      </c>
      <c r="Y51" s="2">
        <f t="shared" si="346"/>
        <v>0</v>
      </c>
      <c r="Z51" s="2">
        <f t="shared" si="346"/>
        <v>0</v>
      </c>
      <c r="AA51" s="2">
        <f t="shared" si="346"/>
        <v>0</v>
      </c>
      <c r="AB51" s="105">
        <f>VLOOKUP($B$1,'Multipliers and Adjustments'!$A$70:$I$86,TRUNC(COLUMN(AB$2)/5)+2,FALSE)*SUMIFS('EPA US Data'!$I:$I,'EPA US Data'!$D:$D,'Country Selector'!$A$2,'EPA US Data'!$J:$J,$B$1,'EPA US Data'!$C:$C,AB$2,'EPA US Data'!$G:$G,"&gt;="&amp;$A51,'EPA US Data'!$G:$G,"&lt;"&amp;$B51)*unit_conv*'State Downscaling Multipliers'!$B$13</f>
        <v>0</v>
      </c>
      <c r="AC51" s="2">
        <f t="shared" ref="AC51:AF51" si="347">AB51+($AG51-$AB51)/5</f>
        <v>0</v>
      </c>
      <c r="AD51" s="2">
        <f t="shared" si="347"/>
        <v>0</v>
      </c>
      <c r="AE51" s="2">
        <f t="shared" si="347"/>
        <v>0</v>
      </c>
      <c r="AF51" s="2">
        <f t="shared" si="347"/>
        <v>0</v>
      </c>
      <c r="AG51" s="105">
        <f>VLOOKUP($B$1,'Multipliers and Adjustments'!$A$70:$I$86,TRUNC(COLUMN(AG$2)/5)+2,FALSE)*SUMIFS('EPA US Data'!$I:$I,'EPA US Data'!$D:$D,'Country Selector'!$A$2,'EPA US Data'!$J:$J,$B$1,'EPA US Data'!$C:$C,AG$2,'EPA US Data'!$G:$G,"&gt;="&amp;$A51,'EPA US Data'!$G:$G,"&lt;"&amp;$B51)*unit_conv*'State Downscaling Multipliers'!$B$13</f>
        <v>0</v>
      </c>
      <c r="AH51" s="2">
        <f t="shared" ref="AH51:AK51" si="348">AG51+($AL51-$AG51)/5</f>
        <v>0</v>
      </c>
      <c r="AI51" s="2">
        <f t="shared" si="348"/>
        <v>0</v>
      </c>
      <c r="AJ51" s="2">
        <f t="shared" si="348"/>
        <v>0</v>
      </c>
      <c r="AK51" s="2">
        <f t="shared" si="348"/>
        <v>0</v>
      </c>
      <c r="AL51" s="105">
        <f>VLOOKUP($B$1,'Multipliers and Adjustments'!$A$70:$I$86,TRUNC(COLUMN(AL$2)/5)+2,FALSE)*SUMIFS('EPA US Data'!$I:$I,'EPA US Data'!$D:$D,'Country Selector'!$A$2,'EPA US Data'!$J:$J,$B$1,'EPA US Data'!$C:$C,AL$2,'EPA US Data'!$G:$G,"&gt;="&amp;$A51,'EPA US Data'!$G:$G,"&lt;"&amp;$B51)*unit_conv*'State Downscaling Multipliers'!$B$13</f>
        <v>0</v>
      </c>
    </row>
    <row r="52" spans="1:38" ht="15.75" customHeight="1" x14ac:dyDescent="0.25">
      <c r="A52" s="49">
        <f t="shared" si="234"/>
        <v>450</v>
      </c>
      <c r="B52" s="49">
        <f t="shared" si="299"/>
        <v>500</v>
      </c>
      <c r="C52" s="105">
        <f>VLOOKUP($B$1,'Multipliers and Adjustments'!$A$70:$I$86,TRUNC(COLUMN(C$2)/5)+2,FALSE)*SUMIFS('EPA US Data'!$I:$I,'EPA US Data'!$D:$D,'Country Selector'!$A$2,'EPA US Data'!$J:$J,$B$1,'EPA US Data'!$C:$C,C$2,'EPA US Data'!$G:$G,"&gt;="&amp;$A52,'EPA US Data'!$G:$G,"&lt;"&amp;$B52)*unit_conv*'State Downscaling Multipliers'!$B$13</f>
        <v>0</v>
      </c>
      <c r="D52" s="2">
        <f t="shared" ref="D52:G52" si="349">C52+($H52-$C52)/5</f>
        <v>0</v>
      </c>
      <c r="E52" s="2">
        <f t="shared" si="349"/>
        <v>0</v>
      </c>
      <c r="F52" s="2">
        <f t="shared" si="349"/>
        <v>0</v>
      </c>
      <c r="G52" s="2">
        <f t="shared" si="349"/>
        <v>0</v>
      </c>
      <c r="H52" s="105">
        <f>VLOOKUP($B$1,'Multipliers and Adjustments'!$A$70:$I$86,TRUNC(COLUMN(H$2)/5)+2,FALSE)*SUMIFS('EPA US Data'!$I:$I,'EPA US Data'!$D:$D,'Country Selector'!$A$2,'EPA US Data'!$J:$J,$B$1,'EPA US Data'!$C:$C,H$2,'EPA US Data'!$G:$G,"&gt;="&amp;$A52,'EPA US Data'!$G:$G,"&lt;"&amp;$B52)*unit_conv*'State Downscaling Multipliers'!$B$13</f>
        <v>0</v>
      </c>
      <c r="I52" s="2">
        <f t="shared" ref="I52:L52" si="350">H52+($M52-$H52)/5</f>
        <v>0</v>
      </c>
      <c r="J52" s="2">
        <f t="shared" si="350"/>
        <v>0</v>
      </c>
      <c r="K52" s="2">
        <f t="shared" si="350"/>
        <v>0</v>
      </c>
      <c r="L52" s="2">
        <f t="shared" si="350"/>
        <v>0</v>
      </c>
      <c r="M52" s="105">
        <f>VLOOKUP($B$1,'Multipliers and Adjustments'!$A$70:$I$86,TRUNC(COLUMN(M$2)/5)+2,FALSE)*SUMIFS('EPA US Data'!$I:$I,'EPA US Data'!$D:$D,'Country Selector'!$A$2,'EPA US Data'!$J:$J,$B$1,'EPA US Data'!$C:$C,M$2,'EPA US Data'!$G:$G,"&gt;="&amp;$A52,'EPA US Data'!$G:$G,"&lt;"&amp;$B52)*unit_conv*'State Downscaling Multipliers'!$B$13</f>
        <v>0</v>
      </c>
      <c r="N52" s="2">
        <f t="shared" ref="N52:Q52" si="351">M52+($R52-$M52)/5</f>
        <v>0</v>
      </c>
      <c r="O52" s="2">
        <f t="shared" si="351"/>
        <v>0</v>
      </c>
      <c r="P52" s="2">
        <f t="shared" si="351"/>
        <v>0</v>
      </c>
      <c r="Q52" s="2">
        <f t="shared" si="351"/>
        <v>0</v>
      </c>
      <c r="R52" s="105">
        <f>VLOOKUP($B$1,'Multipliers and Adjustments'!$A$70:$I$86,TRUNC(COLUMN(R$2)/5)+2,FALSE)*SUMIFS('EPA US Data'!$I:$I,'EPA US Data'!$D:$D,'Country Selector'!$A$2,'EPA US Data'!$J:$J,$B$1,'EPA US Data'!$C:$C,R$2,'EPA US Data'!$G:$G,"&gt;="&amp;$A52,'EPA US Data'!$G:$G,"&lt;"&amp;$B52)*unit_conv*'State Downscaling Multipliers'!$B$13</f>
        <v>0</v>
      </c>
      <c r="S52" s="2">
        <f t="shared" ref="S52:V52" si="352">R52+($W52-$R52)/5</f>
        <v>0</v>
      </c>
      <c r="T52" s="2">
        <f t="shared" si="352"/>
        <v>0</v>
      </c>
      <c r="U52" s="2">
        <f t="shared" si="352"/>
        <v>0</v>
      </c>
      <c r="V52" s="2">
        <f t="shared" si="352"/>
        <v>0</v>
      </c>
      <c r="W52" s="105">
        <f>VLOOKUP($B$1,'Multipliers and Adjustments'!$A$70:$I$86,TRUNC(COLUMN(W$2)/5)+2,FALSE)*SUMIFS('EPA US Data'!$I:$I,'EPA US Data'!$D:$D,'Country Selector'!$A$2,'EPA US Data'!$J:$J,$B$1,'EPA US Data'!$C:$C,W$2,'EPA US Data'!$G:$G,"&gt;="&amp;$A52,'EPA US Data'!$G:$G,"&lt;"&amp;$B52)*unit_conv*'State Downscaling Multipliers'!$B$13</f>
        <v>0</v>
      </c>
      <c r="X52" s="2">
        <f t="shared" ref="X52:AA52" si="353">W52+($AB52-$W52)/5</f>
        <v>0</v>
      </c>
      <c r="Y52" s="2">
        <f t="shared" si="353"/>
        <v>0</v>
      </c>
      <c r="Z52" s="2">
        <f t="shared" si="353"/>
        <v>0</v>
      </c>
      <c r="AA52" s="2">
        <f t="shared" si="353"/>
        <v>0</v>
      </c>
      <c r="AB52" s="105">
        <f>VLOOKUP($B$1,'Multipliers and Adjustments'!$A$70:$I$86,TRUNC(COLUMN(AB$2)/5)+2,FALSE)*SUMIFS('EPA US Data'!$I:$I,'EPA US Data'!$D:$D,'Country Selector'!$A$2,'EPA US Data'!$J:$J,$B$1,'EPA US Data'!$C:$C,AB$2,'EPA US Data'!$G:$G,"&gt;="&amp;$A52,'EPA US Data'!$G:$G,"&lt;"&amp;$B52)*unit_conv*'State Downscaling Multipliers'!$B$13</f>
        <v>0</v>
      </c>
      <c r="AC52" s="2">
        <f t="shared" ref="AC52:AF52" si="354">AB52+($AG52-$AB52)/5</f>
        <v>0</v>
      </c>
      <c r="AD52" s="2">
        <f t="shared" si="354"/>
        <v>0</v>
      </c>
      <c r="AE52" s="2">
        <f t="shared" si="354"/>
        <v>0</v>
      </c>
      <c r="AF52" s="2">
        <f t="shared" si="354"/>
        <v>0</v>
      </c>
      <c r="AG52" s="105">
        <f>VLOOKUP($B$1,'Multipliers and Adjustments'!$A$70:$I$86,TRUNC(COLUMN(AG$2)/5)+2,FALSE)*SUMIFS('EPA US Data'!$I:$I,'EPA US Data'!$D:$D,'Country Selector'!$A$2,'EPA US Data'!$J:$J,$B$1,'EPA US Data'!$C:$C,AG$2,'EPA US Data'!$G:$G,"&gt;="&amp;$A52,'EPA US Data'!$G:$G,"&lt;"&amp;$B52)*unit_conv*'State Downscaling Multipliers'!$B$13</f>
        <v>0</v>
      </c>
      <c r="AH52" s="2">
        <f t="shared" ref="AH52:AK52" si="355">AG52+($AL52-$AG52)/5</f>
        <v>0</v>
      </c>
      <c r="AI52" s="2">
        <f t="shared" si="355"/>
        <v>0</v>
      </c>
      <c r="AJ52" s="2">
        <f t="shared" si="355"/>
        <v>0</v>
      </c>
      <c r="AK52" s="2">
        <f t="shared" si="355"/>
        <v>0</v>
      </c>
      <c r="AL52" s="105">
        <f>VLOOKUP($B$1,'Multipliers and Adjustments'!$A$70:$I$86,TRUNC(COLUMN(AL$2)/5)+2,FALSE)*SUMIFS('EPA US Data'!$I:$I,'EPA US Data'!$D:$D,'Country Selector'!$A$2,'EPA US Data'!$J:$J,$B$1,'EPA US Data'!$C:$C,AL$2,'EPA US Data'!$G:$G,"&gt;="&amp;$A52,'EPA US Data'!$G:$G,"&lt;"&amp;$B52)*unit_conv*'State Downscaling Multipliers'!$B$13</f>
        <v>0</v>
      </c>
    </row>
    <row r="53" spans="1:38" ht="15.75" customHeight="1" x14ac:dyDescent="0.25">
      <c r="A53" s="49">
        <f t="shared" si="234"/>
        <v>500</v>
      </c>
      <c r="B53" s="49">
        <f t="shared" si="299"/>
        <v>550</v>
      </c>
      <c r="C53" s="105">
        <f>VLOOKUP($B$1,'Multipliers and Adjustments'!$A$70:$I$86,TRUNC(COLUMN(C$2)/5)+2,FALSE)*SUMIFS('EPA US Data'!$I:$I,'EPA US Data'!$D:$D,'Country Selector'!$A$2,'EPA US Data'!$J:$J,$B$1,'EPA US Data'!$C:$C,C$2,'EPA US Data'!$G:$G,"&gt;="&amp;$A53,'EPA US Data'!$G:$G,"&lt;"&amp;$B53)*unit_conv*'State Downscaling Multipliers'!$B$13</f>
        <v>0</v>
      </c>
      <c r="D53" s="2">
        <f t="shared" ref="D53:G53" si="356">C53+($H53-$C53)/5</f>
        <v>0</v>
      </c>
      <c r="E53" s="2">
        <f t="shared" si="356"/>
        <v>0</v>
      </c>
      <c r="F53" s="2">
        <f t="shared" si="356"/>
        <v>0</v>
      </c>
      <c r="G53" s="2">
        <f t="shared" si="356"/>
        <v>0</v>
      </c>
      <c r="H53" s="105">
        <f>VLOOKUP($B$1,'Multipliers and Adjustments'!$A$70:$I$86,TRUNC(COLUMN(H$2)/5)+2,FALSE)*SUMIFS('EPA US Data'!$I:$I,'EPA US Data'!$D:$D,'Country Selector'!$A$2,'EPA US Data'!$J:$J,$B$1,'EPA US Data'!$C:$C,H$2,'EPA US Data'!$G:$G,"&gt;="&amp;$A53,'EPA US Data'!$G:$G,"&lt;"&amp;$B53)*unit_conv*'State Downscaling Multipliers'!$B$13</f>
        <v>0</v>
      </c>
      <c r="I53" s="2">
        <f t="shared" ref="I53:L53" si="357">H53+($M53-$H53)/5</f>
        <v>0</v>
      </c>
      <c r="J53" s="2">
        <f t="shared" si="357"/>
        <v>0</v>
      </c>
      <c r="K53" s="2">
        <f t="shared" si="357"/>
        <v>0</v>
      </c>
      <c r="L53" s="2">
        <f t="shared" si="357"/>
        <v>0</v>
      </c>
      <c r="M53" s="105">
        <f>VLOOKUP($B$1,'Multipliers and Adjustments'!$A$70:$I$86,TRUNC(COLUMN(M$2)/5)+2,FALSE)*SUMIFS('EPA US Data'!$I:$I,'EPA US Data'!$D:$D,'Country Selector'!$A$2,'EPA US Data'!$J:$J,$B$1,'EPA US Data'!$C:$C,M$2,'EPA US Data'!$G:$G,"&gt;="&amp;$A53,'EPA US Data'!$G:$G,"&lt;"&amp;$B53)*unit_conv*'State Downscaling Multipliers'!$B$13</f>
        <v>0</v>
      </c>
      <c r="N53" s="2">
        <f t="shared" ref="N53:Q53" si="358">M53+($R53-$M53)/5</f>
        <v>0</v>
      </c>
      <c r="O53" s="2">
        <f t="shared" si="358"/>
        <v>0</v>
      </c>
      <c r="P53" s="2">
        <f t="shared" si="358"/>
        <v>0</v>
      </c>
      <c r="Q53" s="2">
        <f t="shared" si="358"/>
        <v>0</v>
      </c>
      <c r="R53" s="105">
        <f>VLOOKUP($B$1,'Multipliers and Adjustments'!$A$70:$I$86,TRUNC(COLUMN(R$2)/5)+2,FALSE)*SUMIFS('EPA US Data'!$I:$I,'EPA US Data'!$D:$D,'Country Selector'!$A$2,'EPA US Data'!$J:$J,$B$1,'EPA US Data'!$C:$C,R$2,'EPA US Data'!$G:$G,"&gt;="&amp;$A53,'EPA US Data'!$G:$G,"&lt;"&amp;$B53)*unit_conv*'State Downscaling Multipliers'!$B$13</f>
        <v>0</v>
      </c>
      <c r="S53" s="2">
        <f t="shared" ref="S53:V53" si="359">R53+($W53-$R53)/5</f>
        <v>0</v>
      </c>
      <c r="T53" s="2">
        <f t="shared" si="359"/>
        <v>0</v>
      </c>
      <c r="U53" s="2">
        <f t="shared" si="359"/>
        <v>0</v>
      </c>
      <c r="V53" s="2">
        <f t="shared" si="359"/>
        <v>0</v>
      </c>
      <c r="W53" s="105">
        <f>VLOOKUP($B$1,'Multipliers and Adjustments'!$A$70:$I$86,TRUNC(COLUMN(W$2)/5)+2,FALSE)*SUMIFS('EPA US Data'!$I:$I,'EPA US Data'!$D:$D,'Country Selector'!$A$2,'EPA US Data'!$J:$J,$B$1,'EPA US Data'!$C:$C,W$2,'EPA US Data'!$G:$G,"&gt;="&amp;$A53,'EPA US Data'!$G:$G,"&lt;"&amp;$B53)*unit_conv*'State Downscaling Multipliers'!$B$13</f>
        <v>0</v>
      </c>
      <c r="X53" s="2">
        <f t="shared" ref="X53:AA53" si="360">W53+($AB53-$W53)/5</f>
        <v>0</v>
      </c>
      <c r="Y53" s="2">
        <f t="shared" si="360"/>
        <v>0</v>
      </c>
      <c r="Z53" s="2">
        <f t="shared" si="360"/>
        <v>0</v>
      </c>
      <c r="AA53" s="2">
        <f t="shared" si="360"/>
        <v>0</v>
      </c>
      <c r="AB53" s="105">
        <f>VLOOKUP($B$1,'Multipliers and Adjustments'!$A$70:$I$86,TRUNC(COLUMN(AB$2)/5)+2,FALSE)*SUMIFS('EPA US Data'!$I:$I,'EPA US Data'!$D:$D,'Country Selector'!$A$2,'EPA US Data'!$J:$J,$B$1,'EPA US Data'!$C:$C,AB$2,'EPA US Data'!$G:$G,"&gt;="&amp;$A53,'EPA US Data'!$G:$G,"&lt;"&amp;$B53)*unit_conv*'State Downscaling Multipliers'!$B$13</f>
        <v>0</v>
      </c>
      <c r="AC53" s="2">
        <f t="shared" ref="AC53:AF53" si="361">AB53+($AG53-$AB53)/5</f>
        <v>0</v>
      </c>
      <c r="AD53" s="2">
        <f t="shared" si="361"/>
        <v>0</v>
      </c>
      <c r="AE53" s="2">
        <f t="shared" si="361"/>
        <v>0</v>
      </c>
      <c r="AF53" s="2">
        <f t="shared" si="361"/>
        <v>0</v>
      </c>
      <c r="AG53" s="105">
        <f>VLOOKUP($B$1,'Multipliers and Adjustments'!$A$70:$I$86,TRUNC(COLUMN(AG$2)/5)+2,FALSE)*SUMIFS('EPA US Data'!$I:$I,'EPA US Data'!$D:$D,'Country Selector'!$A$2,'EPA US Data'!$J:$J,$B$1,'EPA US Data'!$C:$C,AG$2,'EPA US Data'!$G:$G,"&gt;="&amp;$A53,'EPA US Data'!$G:$G,"&lt;"&amp;$B53)*unit_conv*'State Downscaling Multipliers'!$B$13</f>
        <v>0</v>
      </c>
      <c r="AH53" s="2">
        <f t="shared" ref="AH53:AK53" si="362">AG53+($AL53-$AG53)/5</f>
        <v>0</v>
      </c>
      <c r="AI53" s="2">
        <f t="shared" si="362"/>
        <v>0</v>
      </c>
      <c r="AJ53" s="2">
        <f t="shared" si="362"/>
        <v>0</v>
      </c>
      <c r="AK53" s="2">
        <f t="shared" si="362"/>
        <v>0</v>
      </c>
      <c r="AL53" s="105">
        <f>VLOOKUP($B$1,'Multipliers and Adjustments'!$A$70:$I$86,TRUNC(COLUMN(AL$2)/5)+2,FALSE)*SUMIFS('EPA US Data'!$I:$I,'EPA US Data'!$D:$D,'Country Selector'!$A$2,'EPA US Data'!$J:$J,$B$1,'EPA US Data'!$C:$C,AL$2,'EPA US Data'!$G:$G,"&gt;="&amp;$A53,'EPA US Data'!$G:$G,"&lt;"&amp;$B53)*unit_conv*'State Downscaling Multipliers'!$B$13</f>
        <v>0</v>
      </c>
    </row>
    <row r="54" spans="1:38" ht="15.75" customHeight="1" x14ac:dyDescent="0.25">
      <c r="A54" s="49">
        <f t="shared" si="234"/>
        <v>550</v>
      </c>
      <c r="B54" s="49">
        <f t="shared" si="299"/>
        <v>600</v>
      </c>
      <c r="C54" s="105">
        <f>VLOOKUP($B$1,'Multipliers and Adjustments'!$A$70:$I$86,TRUNC(COLUMN(C$2)/5)+2,FALSE)*SUMIFS('EPA US Data'!$I:$I,'EPA US Data'!$D:$D,'Country Selector'!$A$2,'EPA US Data'!$J:$J,$B$1,'EPA US Data'!$C:$C,C$2,'EPA US Data'!$G:$G,"&gt;="&amp;$A54,'EPA US Data'!$G:$G,"&lt;"&amp;$B54)*unit_conv*'State Downscaling Multipliers'!$B$13</f>
        <v>0</v>
      </c>
      <c r="D54" s="2">
        <f t="shared" ref="D54:G54" si="363">C54+($H54-$C54)/5</f>
        <v>0</v>
      </c>
      <c r="E54" s="2">
        <f t="shared" si="363"/>
        <v>0</v>
      </c>
      <c r="F54" s="2">
        <f t="shared" si="363"/>
        <v>0</v>
      </c>
      <c r="G54" s="2">
        <f t="shared" si="363"/>
        <v>0</v>
      </c>
      <c r="H54" s="105">
        <f>VLOOKUP($B$1,'Multipliers and Adjustments'!$A$70:$I$86,TRUNC(COLUMN(H$2)/5)+2,FALSE)*SUMIFS('EPA US Data'!$I:$I,'EPA US Data'!$D:$D,'Country Selector'!$A$2,'EPA US Data'!$J:$J,$B$1,'EPA US Data'!$C:$C,H$2,'EPA US Data'!$G:$G,"&gt;="&amp;$A54,'EPA US Data'!$G:$G,"&lt;"&amp;$B54)*unit_conv*'State Downscaling Multipliers'!$B$13</f>
        <v>0</v>
      </c>
      <c r="I54" s="2">
        <f t="shared" ref="I54:L54" si="364">H54+($M54-$H54)/5</f>
        <v>0</v>
      </c>
      <c r="J54" s="2">
        <f t="shared" si="364"/>
        <v>0</v>
      </c>
      <c r="K54" s="2">
        <f t="shared" si="364"/>
        <v>0</v>
      </c>
      <c r="L54" s="2">
        <f t="shared" si="364"/>
        <v>0</v>
      </c>
      <c r="M54" s="105">
        <f>VLOOKUP($B$1,'Multipliers and Adjustments'!$A$70:$I$86,TRUNC(COLUMN(M$2)/5)+2,FALSE)*SUMIFS('EPA US Data'!$I:$I,'EPA US Data'!$D:$D,'Country Selector'!$A$2,'EPA US Data'!$J:$J,$B$1,'EPA US Data'!$C:$C,M$2,'EPA US Data'!$G:$G,"&gt;="&amp;$A54,'EPA US Data'!$G:$G,"&lt;"&amp;$B54)*unit_conv*'State Downscaling Multipliers'!$B$13</f>
        <v>0</v>
      </c>
      <c r="N54" s="2">
        <f t="shared" ref="N54:Q54" si="365">M54+($R54-$M54)/5</f>
        <v>0</v>
      </c>
      <c r="O54" s="2">
        <f t="shared" si="365"/>
        <v>0</v>
      </c>
      <c r="P54" s="2">
        <f t="shared" si="365"/>
        <v>0</v>
      </c>
      <c r="Q54" s="2">
        <f t="shared" si="365"/>
        <v>0</v>
      </c>
      <c r="R54" s="105">
        <f>VLOOKUP($B$1,'Multipliers and Adjustments'!$A$70:$I$86,TRUNC(COLUMN(R$2)/5)+2,FALSE)*SUMIFS('EPA US Data'!$I:$I,'EPA US Data'!$D:$D,'Country Selector'!$A$2,'EPA US Data'!$J:$J,$B$1,'EPA US Data'!$C:$C,R$2,'EPA US Data'!$G:$G,"&gt;="&amp;$A54,'EPA US Data'!$G:$G,"&lt;"&amp;$B54)*unit_conv*'State Downscaling Multipliers'!$B$13</f>
        <v>0</v>
      </c>
      <c r="S54" s="2">
        <f t="shared" ref="S54:V54" si="366">R54+($W54-$R54)/5</f>
        <v>0</v>
      </c>
      <c r="T54" s="2">
        <f t="shared" si="366"/>
        <v>0</v>
      </c>
      <c r="U54" s="2">
        <f t="shared" si="366"/>
        <v>0</v>
      </c>
      <c r="V54" s="2">
        <f t="shared" si="366"/>
        <v>0</v>
      </c>
      <c r="W54" s="105">
        <f>VLOOKUP($B$1,'Multipliers and Adjustments'!$A$70:$I$86,TRUNC(COLUMN(W$2)/5)+2,FALSE)*SUMIFS('EPA US Data'!$I:$I,'EPA US Data'!$D:$D,'Country Selector'!$A$2,'EPA US Data'!$J:$J,$B$1,'EPA US Data'!$C:$C,W$2,'EPA US Data'!$G:$G,"&gt;="&amp;$A54,'EPA US Data'!$G:$G,"&lt;"&amp;$B54)*unit_conv*'State Downscaling Multipliers'!$B$13</f>
        <v>0</v>
      </c>
      <c r="X54" s="2">
        <f t="shared" ref="X54:AA54" si="367">W54+($AB54-$W54)/5</f>
        <v>0</v>
      </c>
      <c r="Y54" s="2">
        <f t="shared" si="367"/>
        <v>0</v>
      </c>
      <c r="Z54" s="2">
        <f t="shared" si="367"/>
        <v>0</v>
      </c>
      <c r="AA54" s="2">
        <f t="shared" si="367"/>
        <v>0</v>
      </c>
      <c r="AB54" s="105">
        <f>VLOOKUP($B$1,'Multipliers and Adjustments'!$A$70:$I$86,TRUNC(COLUMN(AB$2)/5)+2,FALSE)*SUMIFS('EPA US Data'!$I:$I,'EPA US Data'!$D:$D,'Country Selector'!$A$2,'EPA US Data'!$J:$J,$B$1,'EPA US Data'!$C:$C,AB$2,'EPA US Data'!$G:$G,"&gt;="&amp;$A54,'EPA US Data'!$G:$G,"&lt;"&amp;$B54)*unit_conv*'State Downscaling Multipliers'!$B$13</f>
        <v>0</v>
      </c>
      <c r="AC54" s="2">
        <f t="shared" ref="AC54:AF54" si="368">AB54+($AG54-$AB54)/5</f>
        <v>0</v>
      </c>
      <c r="AD54" s="2">
        <f t="shared" si="368"/>
        <v>0</v>
      </c>
      <c r="AE54" s="2">
        <f t="shared" si="368"/>
        <v>0</v>
      </c>
      <c r="AF54" s="2">
        <f t="shared" si="368"/>
        <v>0</v>
      </c>
      <c r="AG54" s="105">
        <f>VLOOKUP($B$1,'Multipliers and Adjustments'!$A$70:$I$86,TRUNC(COLUMN(AG$2)/5)+2,FALSE)*SUMIFS('EPA US Data'!$I:$I,'EPA US Data'!$D:$D,'Country Selector'!$A$2,'EPA US Data'!$J:$J,$B$1,'EPA US Data'!$C:$C,AG$2,'EPA US Data'!$G:$G,"&gt;="&amp;$A54,'EPA US Data'!$G:$G,"&lt;"&amp;$B54)*unit_conv*'State Downscaling Multipliers'!$B$13</f>
        <v>0</v>
      </c>
      <c r="AH54" s="2">
        <f t="shared" ref="AH54:AK54" si="369">AG54+($AL54-$AG54)/5</f>
        <v>0</v>
      </c>
      <c r="AI54" s="2">
        <f t="shared" si="369"/>
        <v>0</v>
      </c>
      <c r="AJ54" s="2">
        <f t="shared" si="369"/>
        <v>0</v>
      </c>
      <c r="AK54" s="2">
        <f t="shared" si="369"/>
        <v>0</v>
      </c>
      <c r="AL54" s="105">
        <f>VLOOKUP($B$1,'Multipliers and Adjustments'!$A$70:$I$86,TRUNC(COLUMN(AL$2)/5)+2,FALSE)*SUMIFS('EPA US Data'!$I:$I,'EPA US Data'!$D:$D,'Country Selector'!$A$2,'EPA US Data'!$J:$J,$B$1,'EPA US Data'!$C:$C,AL$2,'EPA US Data'!$G:$G,"&gt;="&amp;$A54,'EPA US Data'!$G:$G,"&lt;"&amp;$B54)*unit_conv*'State Downscaling Multipliers'!$B$13</f>
        <v>0</v>
      </c>
    </row>
    <row r="55" spans="1:38" ht="15.75" customHeight="1" x14ac:dyDescent="0.25">
      <c r="A55" s="49">
        <f t="shared" si="234"/>
        <v>600</v>
      </c>
      <c r="B55" s="49">
        <f t="shared" si="299"/>
        <v>650</v>
      </c>
      <c r="C55" s="105">
        <f>VLOOKUP($B$1,'Multipliers and Adjustments'!$A$70:$I$86,TRUNC(COLUMN(C$2)/5)+2,FALSE)*SUMIFS('EPA US Data'!$I:$I,'EPA US Data'!$D:$D,'Country Selector'!$A$2,'EPA US Data'!$J:$J,$B$1,'EPA US Data'!$C:$C,C$2,'EPA US Data'!$G:$G,"&gt;="&amp;$A55,'EPA US Data'!$G:$G,"&lt;"&amp;$B55)*unit_conv*'State Downscaling Multipliers'!$B$13</f>
        <v>0</v>
      </c>
      <c r="D55" s="2">
        <f t="shared" ref="D55:G55" si="370">C55+($H55-$C55)/5</f>
        <v>0</v>
      </c>
      <c r="E55" s="2">
        <f t="shared" si="370"/>
        <v>0</v>
      </c>
      <c r="F55" s="2">
        <f t="shared" si="370"/>
        <v>0</v>
      </c>
      <c r="G55" s="2">
        <f t="shared" si="370"/>
        <v>0</v>
      </c>
      <c r="H55" s="105">
        <f>VLOOKUP($B$1,'Multipliers and Adjustments'!$A$70:$I$86,TRUNC(COLUMN(H$2)/5)+2,FALSE)*SUMIFS('EPA US Data'!$I:$I,'EPA US Data'!$D:$D,'Country Selector'!$A$2,'EPA US Data'!$J:$J,$B$1,'EPA US Data'!$C:$C,H$2,'EPA US Data'!$G:$G,"&gt;="&amp;$A55,'EPA US Data'!$G:$G,"&lt;"&amp;$B55)*unit_conv*'State Downscaling Multipliers'!$B$13</f>
        <v>0</v>
      </c>
      <c r="I55" s="2">
        <f t="shared" ref="I55:L55" si="371">H55+($M55-$H55)/5</f>
        <v>0</v>
      </c>
      <c r="J55" s="2">
        <f t="shared" si="371"/>
        <v>0</v>
      </c>
      <c r="K55" s="2">
        <f t="shared" si="371"/>
        <v>0</v>
      </c>
      <c r="L55" s="2">
        <f t="shared" si="371"/>
        <v>0</v>
      </c>
      <c r="M55" s="105">
        <f>VLOOKUP($B$1,'Multipliers and Adjustments'!$A$70:$I$86,TRUNC(COLUMN(M$2)/5)+2,FALSE)*SUMIFS('EPA US Data'!$I:$I,'EPA US Data'!$D:$D,'Country Selector'!$A$2,'EPA US Data'!$J:$J,$B$1,'EPA US Data'!$C:$C,M$2,'EPA US Data'!$G:$G,"&gt;="&amp;$A55,'EPA US Data'!$G:$G,"&lt;"&amp;$B55)*unit_conv*'State Downscaling Multipliers'!$B$13</f>
        <v>0</v>
      </c>
      <c r="N55" s="2">
        <f t="shared" ref="N55:Q55" si="372">M55+($R55-$M55)/5</f>
        <v>0</v>
      </c>
      <c r="O55" s="2">
        <f t="shared" si="372"/>
        <v>0</v>
      </c>
      <c r="P55" s="2">
        <f t="shared" si="372"/>
        <v>0</v>
      </c>
      <c r="Q55" s="2">
        <f t="shared" si="372"/>
        <v>0</v>
      </c>
      <c r="R55" s="105">
        <f>VLOOKUP($B$1,'Multipliers and Adjustments'!$A$70:$I$86,TRUNC(COLUMN(R$2)/5)+2,FALSE)*SUMIFS('EPA US Data'!$I:$I,'EPA US Data'!$D:$D,'Country Selector'!$A$2,'EPA US Data'!$J:$J,$B$1,'EPA US Data'!$C:$C,R$2,'EPA US Data'!$G:$G,"&gt;="&amp;$A55,'EPA US Data'!$G:$G,"&lt;"&amp;$B55)*unit_conv*'State Downscaling Multipliers'!$B$13</f>
        <v>0</v>
      </c>
      <c r="S55" s="2">
        <f t="shared" ref="S55:V55" si="373">R55+($W55-$R55)/5</f>
        <v>0</v>
      </c>
      <c r="T55" s="2">
        <f t="shared" si="373"/>
        <v>0</v>
      </c>
      <c r="U55" s="2">
        <f t="shared" si="373"/>
        <v>0</v>
      </c>
      <c r="V55" s="2">
        <f t="shared" si="373"/>
        <v>0</v>
      </c>
      <c r="W55" s="105">
        <f>VLOOKUP($B$1,'Multipliers and Adjustments'!$A$70:$I$86,TRUNC(COLUMN(W$2)/5)+2,FALSE)*SUMIFS('EPA US Data'!$I:$I,'EPA US Data'!$D:$D,'Country Selector'!$A$2,'EPA US Data'!$J:$J,$B$1,'EPA US Data'!$C:$C,W$2,'EPA US Data'!$G:$G,"&gt;="&amp;$A55,'EPA US Data'!$G:$G,"&lt;"&amp;$B55)*unit_conv*'State Downscaling Multipliers'!$B$13</f>
        <v>0</v>
      </c>
      <c r="X55" s="2">
        <f t="shared" ref="X55:AA55" si="374">W55+($AB55-$W55)/5</f>
        <v>0</v>
      </c>
      <c r="Y55" s="2">
        <f t="shared" si="374"/>
        <v>0</v>
      </c>
      <c r="Z55" s="2">
        <f t="shared" si="374"/>
        <v>0</v>
      </c>
      <c r="AA55" s="2">
        <f t="shared" si="374"/>
        <v>0</v>
      </c>
      <c r="AB55" s="105">
        <f>VLOOKUP($B$1,'Multipliers and Adjustments'!$A$70:$I$86,TRUNC(COLUMN(AB$2)/5)+2,FALSE)*SUMIFS('EPA US Data'!$I:$I,'EPA US Data'!$D:$D,'Country Selector'!$A$2,'EPA US Data'!$J:$J,$B$1,'EPA US Data'!$C:$C,AB$2,'EPA US Data'!$G:$G,"&gt;="&amp;$A55,'EPA US Data'!$G:$G,"&lt;"&amp;$B55)*unit_conv*'State Downscaling Multipliers'!$B$13</f>
        <v>0</v>
      </c>
      <c r="AC55" s="2">
        <f t="shared" ref="AC55:AF55" si="375">AB55+($AG55-$AB55)/5</f>
        <v>0</v>
      </c>
      <c r="AD55" s="2">
        <f t="shared" si="375"/>
        <v>0</v>
      </c>
      <c r="AE55" s="2">
        <f t="shared" si="375"/>
        <v>0</v>
      </c>
      <c r="AF55" s="2">
        <f t="shared" si="375"/>
        <v>0</v>
      </c>
      <c r="AG55" s="105">
        <f>VLOOKUP($B$1,'Multipliers and Adjustments'!$A$70:$I$86,TRUNC(COLUMN(AG$2)/5)+2,FALSE)*SUMIFS('EPA US Data'!$I:$I,'EPA US Data'!$D:$D,'Country Selector'!$A$2,'EPA US Data'!$J:$J,$B$1,'EPA US Data'!$C:$C,AG$2,'EPA US Data'!$G:$G,"&gt;="&amp;$A55,'EPA US Data'!$G:$G,"&lt;"&amp;$B55)*unit_conv*'State Downscaling Multipliers'!$B$13</f>
        <v>0</v>
      </c>
      <c r="AH55" s="2">
        <f t="shared" ref="AH55:AK55" si="376">AG55+($AL55-$AG55)/5</f>
        <v>0</v>
      </c>
      <c r="AI55" s="2">
        <f t="shared" si="376"/>
        <v>0</v>
      </c>
      <c r="AJ55" s="2">
        <f t="shared" si="376"/>
        <v>0</v>
      </c>
      <c r="AK55" s="2">
        <f t="shared" si="376"/>
        <v>0</v>
      </c>
      <c r="AL55" s="105">
        <f>VLOOKUP($B$1,'Multipliers and Adjustments'!$A$70:$I$86,TRUNC(COLUMN(AL$2)/5)+2,FALSE)*SUMIFS('EPA US Data'!$I:$I,'EPA US Data'!$D:$D,'Country Selector'!$A$2,'EPA US Data'!$J:$J,$B$1,'EPA US Data'!$C:$C,AL$2,'EPA US Data'!$G:$G,"&gt;="&amp;$A55,'EPA US Data'!$G:$G,"&lt;"&amp;$B55)*unit_conv*'State Downscaling Multipliers'!$B$13</f>
        <v>0</v>
      </c>
    </row>
    <row r="56" spans="1:38" ht="15.75" customHeight="1" x14ac:dyDescent="0.25">
      <c r="A56" s="49">
        <f t="shared" si="234"/>
        <v>650</v>
      </c>
      <c r="B56" s="49">
        <f t="shared" si="299"/>
        <v>700</v>
      </c>
      <c r="C56" s="105">
        <f>VLOOKUP($B$1,'Multipliers and Adjustments'!$A$70:$I$86,TRUNC(COLUMN(C$2)/5)+2,FALSE)*SUMIFS('EPA US Data'!$I:$I,'EPA US Data'!$D:$D,'Country Selector'!$A$2,'EPA US Data'!$J:$J,$B$1,'EPA US Data'!$C:$C,C$2,'EPA US Data'!$G:$G,"&gt;="&amp;$A56,'EPA US Data'!$G:$G,"&lt;"&amp;$B56)*unit_conv*'State Downscaling Multipliers'!$B$13</f>
        <v>0</v>
      </c>
      <c r="D56" s="2">
        <f t="shared" ref="D56:G56" si="377">C56+($H56-$C56)/5</f>
        <v>0</v>
      </c>
      <c r="E56" s="2">
        <f t="shared" si="377"/>
        <v>0</v>
      </c>
      <c r="F56" s="2">
        <f t="shared" si="377"/>
        <v>0</v>
      </c>
      <c r="G56" s="2">
        <f t="shared" si="377"/>
        <v>0</v>
      </c>
      <c r="H56" s="105">
        <f>VLOOKUP($B$1,'Multipliers and Adjustments'!$A$70:$I$86,TRUNC(COLUMN(H$2)/5)+2,FALSE)*SUMIFS('EPA US Data'!$I:$I,'EPA US Data'!$D:$D,'Country Selector'!$A$2,'EPA US Data'!$J:$J,$B$1,'EPA US Data'!$C:$C,H$2,'EPA US Data'!$G:$G,"&gt;="&amp;$A56,'EPA US Data'!$G:$G,"&lt;"&amp;$B56)*unit_conv*'State Downscaling Multipliers'!$B$13</f>
        <v>0</v>
      </c>
      <c r="I56" s="2">
        <f t="shared" ref="I56:L56" si="378">H56+($M56-$H56)/5</f>
        <v>0</v>
      </c>
      <c r="J56" s="2">
        <f t="shared" si="378"/>
        <v>0</v>
      </c>
      <c r="K56" s="2">
        <f t="shared" si="378"/>
        <v>0</v>
      </c>
      <c r="L56" s="2">
        <f t="shared" si="378"/>
        <v>0</v>
      </c>
      <c r="M56" s="105">
        <f>VLOOKUP($B$1,'Multipliers and Adjustments'!$A$70:$I$86,TRUNC(COLUMN(M$2)/5)+2,FALSE)*SUMIFS('EPA US Data'!$I:$I,'EPA US Data'!$D:$D,'Country Selector'!$A$2,'EPA US Data'!$J:$J,$B$1,'EPA US Data'!$C:$C,M$2,'EPA US Data'!$G:$G,"&gt;="&amp;$A56,'EPA US Data'!$G:$G,"&lt;"&amp;$B56)*unit_conv*'State Downscaling Multipliers'!$B$13</f>
        <v>0</v>
      </c>
      <c r="N56" s="2">
        <f t="shared" ref="N56:Q56" si="379">M56+($R56-$M56)/5</f>
        <v>0</v>
      </c>
      <c r="O56" s="2">
        <f t="shared" si="379"/>
        <v>0</v>
      </c>
      <c r="P56" s="2">
        <f t="shared" si="379"/>
        <v>0</v>
      </c>
      <c r="Q56" s="2">
        <f t="shared" si="379"/>
        <v>0</v>
      </c>
      <c r="R56" s="105">
        <f>VLOOKUP($B$1,'Multipliers and Adjustments'!$A$70:$I$86,TRUNC(COLUMN(R$2)/5)+2,FALSE)*SUMIFS('EPA US Data'!$I:$I,'EPA US Data'!$D:$D,'Country Selector'!$A$2,'EPA US Data'!$J:$J,$B$1,'EPA US Data'!$C:$C,R$2,'EPA US Data'!$G:$G,"&gt;="&amp;$A56,'EPA US Data'!$G:$G,"&lt;"&amp;$B56)*unit_conv*'State Downscaling Multipliers'!$B$13</f>
        <v>0</v>
      </c>
      <c r="S56" s="2">
        <f t="shared" ref="S56:V56" si="380">R56+($W56-$R56)/5</f>
        <v>0</v>
      </c>
      <c r="T56" s="2">
        <f t="shared" si="380"/>
        <v>0</v>
      </c>
      <c r="U56" s="2">
        <f t="shared" si="380"/>
        <v>0</v>
      </c>
      <c r="V56" s="2">
        <f t="shared" si="380"/>
        <v>0</v>
      </c>
      <c r="W56" s="105">
        <f>VLOOKUP($B$1,'Multipliers and Adjustments'!$A$70:$I$86,TRUNC(COLUMN(W$2)/5)+2,FALSE)*SUMIFS('EPA US Data'!$I:$I,'EPA US Data'!$D:$D,'Country Selector'!$A$2,'EPA US Data'!$J:$J,$B$1,'EPA US Data'!$C:$C,W$2,'EPA US Data'!$G:$G,"&gt;="&amp;$A56,'EPA US Data'!$G:$G,"&lt;"&amp;$B56)*unit_conv*'State Downscaling Multipliers'!$B$13</f>
        <v>0</v>
      </c>
      <c r="X56" s="2">
        <f t="shared" ref="X56:AA56" si="381">W56+($AB56-$W56)/5</f>
        <v>0</v>
      </c>
      <c r="Y56" s="2">
        <f t="shared" si="381"/>
        <v>0</v>
      </c>
      <c r="Z56" s="2">
        <f t="shared" si="381"/>
        <v>0</v>
      </c>
      <c r="AA56" s="2">
        <f t="shared" si="381"/>
        <v>0</v>
      </c>
      <c r="AB56" s="105">
        <f>VLOOKUP($B$1,'Multipliers and Adjustments'!$A$70:$I$86,TRUNC(COLUMN(AB$2)/5)+2,FALSE)*SUMIFS('EPA US Data'!$I:$I,'EPA US Data'!$D:$D,'Country Selector'!$A$2,'EPA US Data'!$J:$J,$B$1,'EPA US Data'!$C:$C,AB$2,'EPA US Data'!$G:$G,"&gt;="&amp;$A56,'EPA US Data'!$G:$G,"&lt;"&amp;$B56)*unit_conv*'State Downscaling Multipliers'!$B$13</f>
        <v>0</v>
      </c>
      <c r="AC56" s="2">
        <f t="shared" ref="AC56:AF56" si="382">AB56+($AG56-$AB56)/5</f>
        <v>0</v>
      </c>
      <c r="AD56" s="2">
        <f t="shared" si="382"/>
        <v>0</v>
      </c>
      <c r="AE56" s="2">
        <f t="shared" si="382"/>
        <v>0</v>
      </c>
      <c r="AF56" s="2">
        <f t="shared" si="382"/>
        <v>0</v>
      </c>
      <c r="AG56" s="105">
        <f>VLOOKUP($B$1,'Multipliers and Adjustments'!$A$70:$I$86,TRUNC(COLUMN(AG$2)/5)+2,FALSE)*SUMIFS('EPA US Data'!$I:$I,'EPA US Data'!$D:$D,'Country Selector'!$A$2,'EPA US Data'!$J:$J,$B$1,'EPA US Data'!$C:$C,AG$2,'EPA US Data'!$G:$G,"&gt;="&amp;$A56,'EPA US Data'!$G:$G,"&lt;"&amp;$B56)*unit_conv*'State Downscaling Multipliers'!$B$13</f>
        <v>0</v>
      </c>
      <c r="AH56" s="2">
        <f t="shared" ref="AH56:AK56" si="383">AG56+($AL56-$AG56)/5</f>
        <v>0</v>
      </c>
      <c r="AI56" s="2">
        <f t="shared" si="383"/>
        <v>0</v>
      </c>
      <c r="AJ56" s="2">
        <f t="shared" si="383"/>
        <v>0</v>
      </c>
      <c r="AK56" s="2">
        <f t="shared" si="383"/>
        <v>0</v>
      </c>
      <c r="AL56" s="105">
        <f>VLOOKUP($B$1,'Multipliers and Adjustments'!$A$70:$I$86,TRUNC(COLUMN(AL$2)/5)+2,FALSE)*SUMIFS('EPA US Data'!$I:$I,'EPA US Data'!$D:$D,'Country Selector'!$A$2,'EPA US Data'!$J:$J,$B$1,'EPA US Data'!$C:$C,AL$2,'EPA US Data'!$G:$G,"&gt;="&amp;$A56,'EPA US Data'!$G:$G,"&lt;"&amp;$B56)*unit_conv*'State Downscaling Multipliers'!$B$13</f>
        <v>0</v>
      </c>
    </row>
    <row r="57" spans="1:38" ht="15.75" customHeight="1" x14ac:dyDescent="0.25">
      <c r="A57" s="49">
        <f t="shared" si="234"/>
        <v>700</v>
      </c>
      <c r="B57" s="49">
        <f t="shared" si="299"/>
        <v>750</v>
      </c>
      <c r="C57" s="105">
        <f>VLOOKUP($B$1,'Multipliers and Adjustments'!$A$70:$I$86,TRUNC(COLUMN(C$2)/5)+2,FALSE)*SUMIFS('EPA US Data'!$I:$I,'EPA US Data'!$D:$D,'Country Selector'!$A$2,'EPA US Data'!$J:$J,$B$1,'EPA US Data'!$C:$C,C$2,'EPA US Data'!$G:$G,"&gt;="&amp;$A57,'EPA US Data'!$G:$G,"&lt;"&amp;$B57)*unit_conv*'State Downscaling Multipliers'!$B$13</f>
        <v>0</v>
      </c>
      <c r="D57" s="2">
        <f t="shared" ref="D57:G57" si="384">C57+($H57-$C57)/5</f>
        <v>0</v>
      </c>
      <c r="E57" s="2">
        <f t="shared" si="384"/>
        <v>0</v>
      </c>
      <c r="F57" s="2">
        <f t="shared" si="384"/>
        <v>0</v>
      </c>
      <c r="G57" s="2">
        <f t="shared" si="384"/>
        <v>0</v>
      </c>
      <c r="H57" s="105">
        <f>VLOOKUP($B$1,'Multipliers and Adjustments'!$A$70:$I$86,TRUNC(COLUMN(H$2)/5)+2,FALSE)*SUMIFS('EPA US Data'!$I:$I,'EPA US Data'!$D:$D,'Country Selector'!$A$2,'EPA US Data'!$J:$J,$B$1,'EPA US Data'!$C:$C,H$2,'EPA US Data'!$G:$G,"&gt;="&amp;$A57,'EPA US Data'!$G:$G,"&lt;"&amp;$B57)*unit_conv*'State Downscaling Multipliers'!$B$13</f>
        <v>0</v>
      </c>
      <c r="I57" s="2">
        <f t="shared" ref="I57:L57" si="385">H57+($M57-$H57)/5</f>
        <v>0</v>
      </c>
      <c r="J57" s="2">
        <f t="shared" si="385"/>
        <v>0</v>
      </c>
      <c r="K57" s="2">
        <f t="shared" si="385"/>
        <v>0</v>
      </c>
      <c r="L57" s="2">
        <f t="shared" si="385"/>
        <v>0</v>
      </c>
      <c r="M57" s="105">
        <f>VLOOKUP($B$1,'Multipliers and Adjustments'!$A$70:$I$86,TRUNC(COLUMN(M$2)/5)+2,FALSE)*SUMIFS('EPA US Data'!$I:$I,'EPA US Data'!$D:$D,'Country Selector'!$A$2,'EPA US Data'!$J:$J,$B$1,'EPA US Data'!$C:$C,M$2,'EPA US Data'!$G:$G,"&gt;="&amp;$A57,'EPA US Data'!$G:$G,"&lt;"&amp;$B57)*unit_conv*'State Downscaling Multipliers'!$B$13</f>
        <v>0</v>
      </c>
      <c r="N57" s="2">
        <f t="shared" ref="N57:Q57" si="386">M57+($R57-$M57)/5</f>
        <v>0</v>
      </c>
      <c r="O57" s="2">
        <f t="shared" si="386"/>
        <v>0</v>
      </c>
      <c r="P57" s="2">
        <f t="shared" si="386"/>
        <v>0</v>
      </c>
      <c r="Q57" s="2">
        <f t="shared" si="386"/>
        <v>0</v>
      </c>
      <c r="R57" s="105">
        <f>VLOOKUP($B$1,'Multipliers and Adjustments'!$A$70:$I$86,TRUNC(COLUMN(R$2)/5)+2,FALSE)*SUMIFS('EPA US Data'!$I:$I,'EPA US Data'!$D:$D,'Country Selector'!$A$2,'EPA US Data'!$J:$J,$B$1,'EPA US Data'!$C:$C,R$2,'EPA US Data'!$G:$G,"&gt;="&amp;$A57,'EPA US Data'!$G:$G,"&lt;"&amp;$B57)*unit_conv*'State Downscaling Multipliers'!$B$13</f>
        <v>0</v>
      </c>
      <c r="S57" s="2">
        <f t="shared" ref="S57:V57" si="387">R57+($W57-$R57)/5</f>
        <v>0</v>
      </c>
      <c r="T57" s="2">
        <f t="shared" si="387"/>
        <v>0</v>
      </c>
      <c r="U57" s="2">
        <f t="shared" si="387"/>
        <v>0</v>
      </c>
      <c r="V57" s="2">
        <f t="shared" si="387"/>
        <v>0</v>
      </c>
      <c r="W57" s="105">
        <f>VLOOKUP($B$1,'Multipliers and Adjustments'!$A$70:$I$86,TRUNC(COLUMN(W$2)/5)+2,FALSE)*SUMIFS('EPA US Data'!$I:$I,'EPA US Data'!$D:$D,'Country Selector'!$A$2,'EPA US Data'!$J:$J,$B$1,'EPA US Data'!$C:$C,W$2,'EPA US Data'!$G:$G,"&gt;="&amp;$A57,'EPA US Data'!$G:$G,"&lt;"&amp;$B57)*unit_conv*'State Downscaling Multipliers'!$B$13</f>
        <v>0</v>
      </c>
      <c r="X57" s="2">
        <f t="shared" ref="X57:AA57" si="388">W57+($AB57-$W57)/5</f>
        <v>0</v>
      </c>
      <c r="Y57" s="2">
        <f t="shared" si="388"/>
        <v>0</v>
      </c>
      <c r="Z57" s="2">
        <f t="shared" si="388"/>
        <v>0</v>
      </c>
      <c r="AA57" s="2">
        <f t="shared" si="388"/>
        <v>0</v>
      </c>
      <c r="AB57" s="105">
        <f>VLOOKUP($B$1,'Multipliers and Adjustments'!$A$70:$I$86,TRUNC(COLUMN(AB$2)/5)+2,FALSE)*SUMIFS('EPA US Data'!$I:$I,'EPA US Data'!$D:$D,'Country Selector'!$A$2,'EPA US Data'!$J:$J,$B$1,'EPA US Data'!$C:$C,AB$2,'EPA US Data'!$G:$G,"&gt;="&amp;$A57,'EPA US Data'!$G:$G,"&lt;"&amp;$B57)*unit_conv*'State Downscaling Multipliers'!$B$13</f>
        <v>0</v>
      </c>
      <c r="AC57" s="2">
        <f t="shared" ref="AC57:AF57" si="389">AB57+($AG57-$AB57)/5</f>
        <v>0</v>
      </c>
      <c r="AD57" s="2">
        <f t="shared" si="389"/>
        <v>0</v>
      </c>
      <c r="AE57" s="2">
        <f t="shared" si="389"/>
        <v>0</v>
      </c>
      <c r="AF57" s="2">
        <f t="shared" si="389"/>
        <v>0</v>
      </c>
      <c r="AG57" s="105">
        <f>VLOOKUP($B$1,'Multipliers and Adjustments'!$A$70:$I$86,TRUNC(COLUMN(AG$2)/5)+2,FALSE)*SUMIFS('EPA US Data'!$I:$I,'EPA US Data'!$D:$D,'Country Selector'!$A$2,'EPA US Data'!$J:$J,$B$1,'EPA US Data'!$C:$C,AG$2,'EPA US Data'!$G:$G,"&gt;="&amp;$A57,'EPA US Data'!$G:$G,"&lt;"&amp;$B57)*unit_conv*'State Downscaling Multipliers'!$B$13</f>
        <v>0</v>
      </c>
      <c r="AH57" s="2">
        <f t="shared" ref="AH57:AK57" si="390">AG57+($AL57-$AG57)/5</f>
        <v>0</v>
      </c>
      <c r="AI57" s="2">
        <f t="shared" si="390"/>
        <v>0</v>
      </c>
      <c r="AJ57" s="2">
        <f t="shared" si="390"/>
        <v>0</v>
      </c>
      <c r="AK57" s="2">
        <f t="shared" si="390"/>
        <v>0</v>
      </c>
      <c r="AL57" s="105">
        <f>VLOOKUP($B$1,'Multipliers and Adjustments'!$A$70:$I$86,TRUNC(COLUMN(AL$2)/5)+2,FALSE)*SUMIFS('EPA US Data'!$I:$I,'EPA US Data'!$D:$D,'Country Selector'!$A$2,'EPA US Data'!$J:$J,$B$1,'EPA US Data'!$C:$C,AL$2,'EPA US Data'!$G:$G,"&gt;="&amp;$A57,'EPA US Data'!$G:$G,"&lt;"&amp;$B57)*unit_conv*'State Downscaling Multipliers'!$B$13</f>
        <v>0</v>
      </c>
    </row>
    <row r="58" spans="1:38" ht="15.75" customHeight="1" x14ac:dyDescent="0.25">
      <c r="A58" s="49">
        <f t="shared" si="234"/>
        <v>750</v>
      </c>
      <c r="B58" s="49">
        <f t="shared" si="299"/>
        <v>800</v>
      </c>
      <c r="C58" s="105">
        <f>VLOOKUP($B$1,'Multipliers and Adjustments'!$A$70:$I$86,TRUNC(COLUMN(C$2)/5)+2,FALSE)*SUMIFS('EPA US Data'!$I:$I,'EPA US Data'!$D:$D,'Country Selector'!$A$2,'EPA US Data'!$J:$J,$B$1,'EPA US Data'!$C:$C,C$2,'EPA US Data'!$G:$G,"&gt;="&amp;$A58,'EPA US Data'!$G:$G,"&lt;"&amp;$B58)*unit_conv*'State Downscaling Multipliers'!$B$13</f>
        <v>0</v>
      </c>
      <c r="D58" s="2">
        <f t="shared" ref="D58:G58" si="391">C58+($H58-$C58)/5</f>
        <v>0</v>
      </c>
      <c r="E58" s="2">
        <f t="shared" si="391"/>
        <v>0</v>
      </c>
      <c r="F58" s="2">
        <f t="shared" si="391"/>
        <v>0</v>
      </c>
      <c r="G58" s="2">
        <f t="shared" si="391"/>
        <v>0</v>
      </c>
      <c r="H58" s="105">
        <f>VLOOKUP($B$1,'Multipliers and Adjustments'!$A$70:$I$86,TRUNC(COLUMN(H$2)/5)+2,FALSE)*SUMIFS('EPA US Data'!$I:$I,'EPA US Data'!$D:$D,'Country Selector'!$A$2,'EPA US Data'!$J:$J,$B$1,'EPA US Data'!$C:$C,H$2,'EPA US Data'!$G:$G,"&gt;="&amp;$A58,'EPA US Data'!$G:$G,"&lt;"&amp;$B58)*unit_conv*'State Downscaling Multipliers'!$B$13</f>
        <v>0</v>
      </c>
      <c r="I58" s="2">
        <f t="shared" ref="I58:L58" si="392">H58+($M58-$H58)/5</f>
        <v>0</v>
      </c>
      <c r="J58" s="2">
        <f t="shared" si="392"/>
        <v>0</v>
      </c>
      <c r="K58" s="2">
        <f t="shared" si="392"/>
        <v>0</v>
      </c>
      <c r="L58" s="2">
        <f t="shared" si="392"/>
        <v>0</v>
      </c>
      <c r="M58" s="105">
        <f>VLOOKUP($B$1,'Multipliers and Adjustments'!$A$70:$I$86,TRUNC(COLUMN(M$2)/5)+2,FALSE)*SUMIFS('EPA US Data'!$I:$I,'EPA US Data'!$D:$D,'Country Selector'!$A$2,'EPA US Data'!$J:$J,$B$1,'EPA US Data'!$C:$C,M$2,'EPA US Data'!$G:$G,"&gt;="&amp;$A58,'EPA US Data'!$G:$G,"&lt;"&amp;$B58)*unit_conv*'State Downscaling Multipliers'!$B$13</f>
        <v>0</v>
      </c>
      <c r="N58" s="2">
        <f t="shared" ref="N58:Q58" si="393">M58+($R58-$M58)/5</f>
        <v>0</v>
      </c>
      <c r="O58" s="2">
        <f t="shared" si="393"/>
        <v>0</v>
      </c>
      <c r="P58" s="2">
        <f t="shared" si="393"/>
        <v>0</v>
      </c>
      <c r="Q58" s="2">
        <f t="shared" si="393"/>
        <v>0</v>
      </c>
      <c r="R58" s="105">
        <f>VLOOKUP($B$1,'Multipliers and Adjustments'!$A$70:$I$86,TRUNC(COLUMN(R$2)/5)+2,FALSE)*SUMIFS('EPA US Data'!$I:$I,'EPA US Data'!$D:$D,'Country Selector'!$A$2,'EPA US Data'!$J:$J,$B$1,'EPA US Data'!$C:$C,R$2,'EPA US Data'!$G:$G,"&gt;="&amp;$A58,'EPA US Data'!$G:$G,"&lt;"&amp;$B58)*unit_conv*'State Downscaling Multipliers'!$B$13</f>
        <v>0</v>
      </c>
      <c r="S58" s="2">
        <f t="shared" ref="S58:V58" si="394">R58+($W58-$R58)/5</f>
        <v>0</v>
      </c>
      <c r="T58" s="2">
        <f t="shared" si="394"/>
        <v>0</v>
      </c>
      <c r="U58" s="2">
        <f t="shared" si="394"/>
        <v>0</v>
      </c>
      <c r="V58" s="2">
        <f t="shared" si="394"/>
        <v>0</v>
      </c>
      <c r="W58" s="105">
        <f>VLOOKUP($B$1,'Multipliers and Adjustments'!$A$70:$I$86,TRUNC(COLUMN(W$2)/5)+2,FALSE)*SUMIFS('EPA US Data'!$I:$I,'EPA US Data'!$D:$D,'Country Selector'!$A$2,'EPA US Data'!$J:$J,$B$1,'EPA US Data'!$C:$C,W$2,'EPA US Data'!$G:$G,"&gt;="&amp;$A58,'EPA US Data'!$G:$G,"&lt;"&amp;$B58)*unit_conv*'State Downscaling Multipliers'!$B$13</f>
        <v>0</v>
      </c>
      <c r="X58" s="2">
        <f t="shared" ref="X58:AA58" si="395">W58+($AB58-$W58)/5</f>
        <v>0</v>
      </c>
      <c r="Y58" s="2">
        <f t="shared" si="395"/>
        <v>0</v>
      </c>
      <c r="Z58" s="2">
        <f t="shared" si="395"/>
        <v>0</v>
      </c>
      <c r="AA58" s="2">
        <f t="shared" si="395"/>
        <v>0</v>
      </c>
      <c r="AB58" s="105">
        <f>VLOOKUP($B$1,'Multipliers and Adjustments'!$A$70:$I$86,TRUNC(COLUMN(AB$2)/5)+2,FALSE)*SUMIFS('EPA US Data'!$I:$I,'EPA US Data'!$D:$D,'Country Selector'!$A$2,'EPA US Data'!$J:$J,$B$1,'EPA US Data'!$C:$C,AB$2,'EPA US Data'!$G:$G,"&gt;="&amp;$A58,'EPA US Data'!$G:$G,"&lt;"&amp;$B58)*unit_conv*'State Downscaling Multipliers'!$B$13</f>
        <v>0</v>
      </c>
      <c r="AC58" s="2">
        <f t="shared" ref="AC58:AF58" si="396">AB58+($AG58-$AB58)/5</f>
        <v>0</v>
      </c>
      <c r="AD58" s="2">
        <f t="shared" si="396"/>
        <v>0</v>
      </c>
      <c r="AE58" s="2">
        <f t="shared" si="396"/>
        <v>0</v>
      </c>
      <c r="AF58" s="2">
        <f t="shared" si="396"/>
        <v>0</v>
      </c>
      <c r="AG58" s="105">
        <f>VLOOKUP($B$1,'Multipliers and Adjustments'!$A$70:$I$86,TRUNC(COLUMN(AG$2)/5)+2,FALSE)*SUMIFS('EPA US Data'!$I:$I,'EPA US Data'!$D:$D,'Country Selector'!$A$2,'EPA US Data'!$J:$J,$B$1,'EPA US Data'!$C:$C,AG$2,'EPA US Data'!$G:$G,"&gt;="&amp;$A58,'EPA US Data'!$G:$G,"&lt;"&amp;$B58)*unit_conv*'State Downscaling Multipliers'!$B$13</f>
        <v>0</v>
      </c>
      <c r="AH58" s="2">
        <f t="shared" ref="AH58:AK58" si="397">AG58+($AL58-$AG58)/5</f>
        <v>0</v>
      </c>
      <c r="AI58" s="2">
        <f t="shared" si="397"/>
        <v>0</v>
      </c>
      <c r="AJ58" s="2">
        <f t="shared" si="397"/>
        <v>0</v>
      </c>
      <c r="AK58" s="2">
        <f t="shared" si="397"/>
        <v>0</v>
      </c>
      <c r="AL58" s="105">
        <f>VLOOKUP($B$1,'Multipliers and Adjustments'!$A$70:$I$86,TRUNC(COLUMN(AL$2)/5)+2,FALSE)*SUMIFS('EPA US Data'!$I:$I,'EPA US Data'!$D:$D,'Country Selector'!$A$2,'EPA US Data'!$J:$J,$B$1,'EPA US Data'!$C:$C,AL$2,'EPA US Data'!$G:$G,"&gt;="&amp;$A58,'EPA US Data'!$G:$G,"&lt;"&amp;$B58)*unit_conv*'State Downscaling Multipliers'!$B$13</f>
        <v>0</v>
      </c>
    </row>
    <row r="59" spans="1:38" ht="15.75" customHeight="1" x14ac:dyDescent="0.25">
      <c r="A59" s="49">
        <f t="shared" si="234"/>
        <v>800</v>
      </c>
      <c r="B59" s="49">
        <f t="shared" si="299"/>
        <v>850</v>
      </c>
      <c r="C59" s="105">
        <f>VLOOKUP($B$1,'Multipliers and Adjustments'!$A$70:$I$86,TRUNC(COLUMN(C$2)/5)+2,FALSE)*SUMIFS('EPA US Data'!$I:$I,'EPA US Data'!$D:$D,'Country Selector'!$A$2,'EPA US Data'!$J:$J,$B$1,'EPA US Data'!$C:$C,C$2,'EPA US Data'!$G:$G,"&gt;="&amp;$A59,'EPA US Data'!$G:$G,"&lt;"&amp;$B59)*unit_conv*'State Downscaling Multipliers'!$B$13</f>
        <v>0</v>
      </c>
      <c r="D59" s="2">
        <f t="shared" ref="D59:G59" si="398">C59+($H59-$C59)/5</f>
        <v>0</v>
      </c>
      <c r="E59" s="2">
        <f t="shared" si="398"/>
        <v>0</v>
      </c>
      <c r="F59" s="2">
        <f t="shared" si="398"/>
        <v>0</v>
      </c>
      <c r="G59" s="2">
        <f t="shared" si="398"/>
        <v>0</v>
      </c>
      <c r="H59" s="105">
        <f>VLOOKUP($B$1,'Multipliers and Adjustments'!$A$70:$I$86,TRUNC(COLUMN(H$2)/5)+2,FALSE)*SUMIFS('EPA US Data'!$I:$I,'EPA US Data'!$D:$D,'Country Selector'!$A$2,'EPA US Data'!$J:$J,$B$1,'EPA US Data'!$C:$C,H$2,'EPA US Data'!$G:$G,"&gt;="&amp;$A59,'EPA US Data'!$G:$G,"&lt;"&amp;$B59)*unit_conv*'State Downscaling Multipliers'!$B$13</f>
        <v>0</v>
      </c>
      <c r="I59" s="2">
        <f t="shared" ref="I59:L59" si="399">H59+($M59-$H59)/5</f>
        <v>0</v>
      </c>
      <c r="J59" s="2">
        <f t="shared" si="399"/>
        <v>0</v>
      </c>
      <c r="K59" s="2">
        <f t="shared" si="399"/>
        <v>0</v>
      </c>
      <c r="L59" s="2">
        <f t="shared" si="399"/>
        <v>0</v>
      </c>
      <c r="M59" s="105">
        <f>VLOOKUP($B$1,'Multipliers and Adjustments'!$A$70:$I$86,TRUNC(COLUMN(M$2)/5)+2,FALSE)*SUMIFS('EPA US Data'!$I:$I,'EPA US Data'!$D:$D,'Country Selector'!$A$2,'EPA US Data'!$J:$J,$B$1,'EPA US Data'!$C:$C,M$2,'EPA US Data'!$G:$G,"&gt;="&amp;$A59,'EPA US Data'!$G:$G,"&lt;"&amp;$B59)*unit_conv*'State Downscaling Multipliers'!$B$13</f>
        <v>0</v>
      </c>
      <c r="N59" s="2">
        <f t="shared" ref="N59:Q59" si="400">M59+($R59-$M59)/5</f>
        <v>0</v>
      </c>
      <c r="O59" s="2">
        <f t="shared" si="400"/>
        <v>0</v>
      </c>
      <c r="P59" s="2">
        <f t="shared" si="400"/>
        <v>0</v>
      </c>
      <c r="Q59" s="2">
        <f t="shared" si="400"/>
        <v>0</v>
      </c>
      <c r="R59" s="105">
        <f>VLOOKUP($B$1,'Multipliers and Adjustments'!$A$70:$I$86,TRUNC(COLUMN(R$2)/5)+2,FALSE)*SUMIFS('EPA US Data'!$I:$I,'EPA US Data'!$D:$D,'Country Selector'!$A$2,'EPA US Data'!$J:$J,$B$1,'EPA US Data'!$C:$C,R$2,'EPA US Data'!$G:$G,"&gt;="&amp;$A59,'EPA US Data'!$G:$G,"&lt;"&amp;$B59)*unit_conv*'State Downscaling Multipliers'!$B$13</f>
        <v>0</v>
      </c>
      <c r="S59" s="2">
        <f t="shared" ref="S59:V59" si="401">R59+($W59-$R59)/5</f>
        <v>0</v>
      </c>
      <c r="T59" s="2">
        <f t="shared" si="401"/>
        <v>0</v>
      </c>
      <c r="U59" s="2">
        <f t="shared" si="401"/>
        <v>0</v>
      </c>
      <c r="V59" s="2">
        <f t="shared" si="401"/>
        <v>0</v>
      </c>
      <c r="W59" s="105">
        <f>VLOOKUP($B$1,'Multipliers and Adjustments'!$A$70:$I$86,TRUNC(COLUMN(W$2)/5)+2,FALSE)*SUMIFS('EPA US Data'!$I:$I,'EPA US Data'!$D:$D,'Country Selector'!$A$2,'EPA US Data'!$J:$J,$B$1,'EPA US Data'!$C:$C,W$2,'EPA US Data'!$G:$G,"&gt;="&amp;$A59,'EPA US Data'!$G:$G,"&lt;"&amp;$B59)*unit_conv*'State Downscaling Multipliers'!$B$13</f>
        <v>0</v>
      </c>
      <c r="X59" s="2">
        <f t="shared" ref="X59:AA59" si="402">W59+($AB59-$W59)/5</f>
        <v>0</v>
      </c>
      <c r="Y59" s="2">
        <f t="shared" si="402"/>
        <v>0</v>
      </c>
      <c r="Z59" s="2">
        <f t="shared" si="402"/>
        <v>0</v>
      </c>
      <c r="AA59" s="2">
        <f t="shared" si="402"/>
        <v>0</v>
      </c>
      <c r="AB59" s="105">
        <f>VLOOKUP($B$1,'Multipliers and Adjustments'!$A$70:$I$86,TRUNC(COLUMN(AB$2)/5)+2,FALSE)*SUMIFS('EPA US Data'!$I:$I,'EPA US Data'!$D:$D,'Country Selector'!$A$2,'EPA US Data'!$J:$J,$B$1,'EPA US Data'!$C:$C,AB$2,'EPA US Data'!$G:$G,"&gt;="&amp;$A59,'EPA US Data'!$G:$G,"&lt;"&amp;$B59)*unit_conv*'State Downscaling Multipliers'!$B$13</f>
        <v>0</v>
      </c>
      <c r="AC59" s="2">
        <f t="shared" ref="AC59:AF59" si="403">AB59+($AG59-$AB59)/5</f>
        <v>0</v>
      </c>
      <c r="AD59" s="2">
        <f t="shared" si="403"/>
        <v>0</v>
      </c>
      <c r="AE59" s="2">
        <f t="shared" si="403"/>
        <v>0</v>
      </c>
      <c r="AF59" s="2">
        <f t="shared" si="403"/>
        <v>0</v>
      </c>
      <c r="AG59" s="105">
        <f>VLOOKUP($B$1,'Multipliers and Adjustments'!$A$70:$I$86,TRUNC(COLUMN(AG$2)/5)+2,FALSE)*SUMIFS('EPA US Data'!$I:$I,'EPA US Data'!$D:$D,'Country Selector'!$A$2,'EPA US Data'!$J:$J,$B$1,'EPA US Data'!$C:$C,AG$2,'EPA US Data'!$G:$G,"&gt;="&amp;$A59,'EPA US Data'!$G:$G,"&lt;"&amp;$B59)*unit_conv*'State Downscaling Multipliers'!$B$13</f>
        <v>0</v>
      </c>
      <c r="AH59" s="2">
        <f t="shared" ref="AH59:AK59" si="404">AG59+($AL59-$AG59)/5</f>
        <v>0</v>
      </c>
      <c r="AI59" s="2">
        <f t="shared" si="404"/>
        <v>0</v>
      </c>
      <c r="AJ59" s="2">
        <f t="shared" si="404"/>
        <v>0</v>
      </c>
      <c r="AK59" s="2">
        <f t="shared" si="404"/>
        <v>0</v>
      </c>
      <c r="AL59" s="105">
        <f>VLOOKUP($B$1,'Multipliers and Adjustments'!$A$70:$I$86,TRUNC(COLUMN(AL$2)/5)+2,FALSE)*SUMIFS('EPA US Data'!$I:$I,'EPA US Data'!$D:$D,'Country Selector'!$A$2,'EPA US Data'!$J:$J,$B$1,'EPA US Data'!$C:$C,AL$2,'EPA US Data'!$G:$G,"&gt;="&amp;$A59,'EPA US Data'!$G:$G,"&lt;"&amp;$B59)*unit_conv*'State Downscaling Multipliers'!$B$13</f>
        <v>0</v>
      </c>
    </row>
    <row r="60" spans="1:38" ht="15.75" customHeight="1" x14ac:dyDescent="0.25">
      <c r="A60" s="49">
        <f t="shared" si="234"/>
        <v>850</v>
      </c>
      <c r="B60" s="49">
        <f t="shared" si="299"/>
        <v>900</v>
      </c>
      <c r="C60" s="105">
        <f>VLOOKUP($B$1,'Multipliers and Adjustments'!$A$70:$I$86,TRUNC(COLUMN(C$2)/5)+2,FALSE)*SUMIFS('EPA US Data'!$I:$I,'EPA US Data'!$D:$D,'Country Selector'!$A$2,'EPA US Data'!$J:$J,$B$1,'EPA US Data'!$C:$C,C$2,'EPA US Data'!$G:$G,"&gt;="&amp;$A60,'EPA US Data'!$G:$G,"&lt;"&amp;$B60)*unit_conv*'State Downscaling Multipliers'!$B$13</f>
        <v>0</v>
      </c>
      <c r="D60" s="2">
        <f t="shared" ref="D60:G60" si="405">C60+($H60-$C60)/5</f>
        <v>0</v>
      </c>
      <c r="E60" s="2">
        <f t="shared" si="405"/>
        <v>0</v>
      </c>
      <c r="F60" s="2">
        <f t="shared" si="405"/>
        <v>0</v>
      </c>
      <c r="G60" s="2">
        <f t="shared" si="405"/>
        <v>0</v>
      </c>
      <c r="H60" s="105">
        <f>VLOOKUP($B$1,'Multipliers and Adjustments'!$A$70:$I$86,TRUNC(COLUMN(H$2)/5)+2,FALSE)*SUMIFS('EPA US Data'!$I:$I,'EPA US Data'!$D:$D,'Country Selector'!$A$2,'EPA US Data'!$J:$J,$B$1,'EPA US Data'!$C:$C,H$2,'EPA US Data'!$G:$G,"&gt;="&amp;$A60,'EPA US Data'!$G:$G,"&lt;"&amp;$B60)*unit_conv*'State Downscaling Multipliers'!$B$13</f>
        <v>0</v>
      </c>
      <c r="I60" s="2">
        <f t="shared" ref="I60:L60" si="406">H60+($M60-$H60)/5</f>
        <v>0</v>
      </c>
      <c r="J60" s="2">
        <f t="shared" si="406"/>
        <v>0</v>
      </c>
      <c r="K60" s="2">
        <f t="shared" si="406"/>
        <v>0</v>
      </c>
      <c r="L60" s="2">
        <f t="shared" si="406"/>
        <v>0</v>
      </c>
      <c r="M60" s="105">
        <f>VLOOKUP($B$1,'Multipliers and Adjustments'!$A$70:$I$86,TRUNC(COLUMN(M$2)/5)+2,FALSE)*SUMIFS('EPA US Data'!$I:$I,'EPA US Data'!$D:$D,'Country Selector'!$A$2,'EPA US Data'!$J:$J,$B$1,'EPA US Data'!$C:$C,M$2,'EPA US Data'!$G:$G,"&gt;="&amp;$A60,'EPA US Data'!$G:$G,"&lt;"&amp;$B60)*unit_conv*'State Downscaling Multipliers'!$B$13</f>
        <v>0</v>
      </c>
      <c r="N60" s="2">
        <f t="shared" ref="N60:Q60" si="407">M60+($R60-$M60)/5</f>
        <v>0</v>
      </c>
      <c r="O60" s="2">
        <f t="shared" si="407"/>
        <v>0</v>
      </c>
      <c r="P60" s="2">
        <f t="shared" si="407"/>
        <v>0</v>
      </c>
      <c r="Q60" s="2">
        <f t="shared" si="407"/>
        <v>0</v>
      </c>
      <c r="R60" s="105">
        <f>VLOOKUP($B$1,'Multipliers and Adjustments'!$A$70:$I$86,TRUNC(COLUMN(R$2)/5)+2,FALSE)*SUMIFS('EPA US Data'!$I:$I,'EPA US Data'!$D:$D,'Country Selector'!$A$2,'EPA US Data'!$J:$J,$B$1,'EPA US Data'!$C:$C,R$2,'EPA US Data'!$G:$G,"&gt;="&amp;$A60,'EPA US Data'!$G:$G,"&lt;"&amp;$B60)*unit_conv*'State Downscaling Multipliers'!$B$13</f>
        <v>0</v>
      </c>
      <c r="S60" s="2">
        <f t="shared" ref="S60:V60" si="408">R60+($W60-$R60)/5</f>
        <v>0</v>
      </c>
      <c r="T60" s="2">
        <f t="shared" si="408"/>
        <v>0</v>
      </c>
      <c r="U60" s="2">
        <f t="shared" si="408"/>
        <v>0</v>
      </c>
      <c r="V60" s="2">
        <f t="shared" si="408"/>
        <v>0</v>
      </c>
      <c r="W60" s="105">
        <f>VLOOKUP($B$1,'Multipliers and Adjustments'!$A$70:$I$86,TRUNC(COLUMN(W$2)/5)+2,FALSE)*SUMIFS('EPA US Data'!$I:$I,'EPA US Data'!$D:$D,'Country Selector'!$A$2,'EPA US Data'!$J:$J,$B$1,'EPA US Data'!$C:$C,W$2,'EPA US Data'!$G:$G,"&gt;="&amp;$A60,'EPA US Data'!$G:$G,"&lt;"&amp;$B60)*unit_conv*'State Downscaling Multipliers'!$B$13</f>
        <v>0</v>
      </c>
      <c r="X60" s="2">
        <f t="shared" ref="X60:AA60" si="409">W60+($AB60-$W60)/5</f>
        <v>0</v>
      </c>
      <c r="Y60" s="2">
        <f t="shared" si="409"/>
        <v>0</v>
      </c>
      <c r="Z60" s="2">
        <f t="shared" si="409"/>
        <v>0</v>
      </c>
      <c r="AA60" s="2">
        <f t="shared" si="409"/>
        <v>0</v>
      </c>
      <c r="AB60" s="105">
        <f>VLOOKUP($B$1,'Multipliers and Adjustments'!$A$70:$I$86,TRUNC(COLUMN(AB$2)/5)+2,FALSE)*SUMIFS('EPA US Data'!$I:$I,'EPA US Data'!$D:$D,'Country Selector'!$A$2,'EPA US Data'!$J:$J,$B$1,'EPA US Data'!$C:$C,AB$2,'EPA US Data'!$G:$G,"&gt;="&amp;$A60,'EPA US Data'!$G:$G,"&lt;"&amp;$B60)*unit_conv*'State Downscaling Multipliers'!$B$13</f>
        <v>0</v>
      </c>
      <c r="AC60" s="2">
        <f t="shared" ref="AC60:AF60" si="410">AB60+($AG60-$AB60)/5</f>
        <v>0</v>
      </c>
      <c r="AD60" s="2">
        <f t="shared" si="410"/>
        <v>0</v>
      </c>
      <c r="AE60" s="2">
        <f t="shared" si="410"/>
        <v>0</v>
      </c>
      <c r="AF60" s="2">
        <f t="shared" si="410"/>
        <v>0</v>
      </c>
      <c r="AG60" s="105">
        <f>VLOOKUP($B$1,'Multipliers and Adjustments'!$A$70:$I$86,TRUNC(COLUMN(AG$2)/5)+2,FALSE)*SUMIFS('EPA US Data'!$I:$I,'EPA US Data'!$D:$D,'Country Selector'!$A$2,'EPA US Data'!$J:$J,$B$1,'EPA US Data'!$C:$C,AG$2,'EPA US Data'!$G:$G,"&gt;="&amp;$A60,'EPA US Data'!$G:$G,"&lt;"&amp;$B60)*unit_conv*'State Downscaling Multipliers'!$B$13</f>
        <v>0</v>
      </c>
      <c r="AH60" s="2">
        <f t="shared" ref="AH60:AK60" si="411">AG60+($AL60-$AG60)/5</f>
        <v>0</v>
      </c>
      <c r="AI60" s="2">
        <f t="shared" si="411"/>
        <v>0</v>
      </c>
      <c r="AJ60" s="2">
        <f t="shared" si="411"/>
        <v>0</v>
      </c>
      <c r="AK60" s="2">
        <f t="shared" si="411"/>
        <v>0</v>
      </c>
      <c r="AL60" s="105">
        <f>VLOOKUP($B$1,'Multipliers and Adjustments'!$A$70:$I$86,TRUNC(COLUMN(AL$2)/5)+2,FALSE)*SUMIFS('EPA US Data'!$I:$I,'EPA US Data'!$D:$D,'Country Selector'!$A$2,'EPA US Data'!$J:$J,$B$1,'EPA US Data'!$C:$C,AL$2,'EPA US Data'!$G:$G,"&gt;="&amp;$A60,'EPA US Data'!$G:$G,"&lt;"&amp;$B60)*unit_conv*'State Downscaling Multipliers'!$B$13</f>
        <v>0</v>
      </c>
    </row>
    <row r="61" spans="1:38" ht="15.75" customHeight="1" x14ac:dyDescent="0.25">
      <c r="A61" s="49">
        <f t="shared" si="234"/>
        <v>900</v>
      </c>
      <c r="B61" s="49">
        <f t="shared" si="299"/>
        <v>950</v>
      </c>
      <c r="C61" s="105">
        <f>VLOOKUP($B$1,'Multipliers and Adjustments'!$A$70:$I$86,TRUNC(COLUMN(C$2)/5)+2,FALSE)*SUMIFS('EPA US Data'!$I:$I,'EPA US Data'!$D:$D,'Country Selector'!$A$2,'EPA US Data'!$J:$J,$B$1,'EPA US Data'!$C:$C,C$2,'EPA US Data'!$G:$G,"&gt;="&amp;$A61,'EPA US Data'!$G:$G,"&lt;"&amp;$B61)*unit_conv*'State Downscaling Multipliers'!$B$13</f>
        <v>0</v>
      </c>
      <c r="D61" s="2">
        <f t="shared" ref="D61:G61" si="412">C61+($H61-$C61)/5</f>
        <v>0</v>
      </c>
      <c r="E61" s="2">
        <f t="shared" si="412"/>
        <v>0</v>
      </c>
      <c r="F61" s="2">
        <f t="shared" si="412"/>
        <v>0</v>
      </c>
      <c r="G61" s="2">
        <f t="shared" si="412"/>
        <v>0</v>
      </c>
      <c r="H61" s="105">
        <f>VLOOKUP($B$1,'Multipliers and Adjustments'!$A$70:$I$86,TRUNC(COLUMN(H$2)/5)+2,FALSE)*SUMIFS('EPA US Data'!$I:$I,'EPA US Data'!$D:$D,'Country Selector'!$A$2,'EPA US Data'!$J:$J,$B$1,'EPA US Data'!$C:$C,H$2,'EPA US Data'!$G:$G,"&gt;="&amp;$A61,'EPA US Data'!$G:$G,"&lt;"&amp;$B61)*unit_conv*'State Downscaling Multipliers'!$B$13</f>
        <v>0</v>
      </c>
      <c r="I61" s="2">
        <f t="shared" ref="I61:L61" si="413">H61+($M61-$H61)/5</f>
        <v>0</v>
      </c>
      <c r="J61" s="2">
        <f t="shared" si="413"/>
        <v>0</v>
      </c>
      <c r="K61" s="2">
        <f t="shared" si="413"/>
        <v>0</v>
      </c>
      <c r="L61" s="2">
        <f t="shared" si="413"/>
        <v>0</v>
      </c>
      <c r="M61" s="105">
        <f>VLOOKUP($B$1,'Multipliers and Adjustments'!$A$70:$I$86,TRUNC(COLUMN(M$2)/5)+2,FALSE)*SUMIFS('EPA US Data'!$I:$I,'EPA US Data'!$D:$D,'Country Selector'!$A$2,'EPA US Data'!$J:$J,$B$1,'EPA US Data'!$C:$C,M$2,'EPA US Data'!$G:$G,"&gt;="&amp;$A61,'EPA US Data'!$G:$G,"&lt;"&amp;$B61)*unit_conv*'State Downscaling Multipliers'!$B$13</f>
        <v>0</v>
      </c>
      <c r="N61" s="2">
        <f t="shared" ref="N61:Q61" si="414">M61+($R61-$M61)/5</f>
        <v>0</v>
      </c>
      <c r="O61" s="2">
        <f t="shared" si="414"/>
        <v>0</v>
      </c>
      <c r="P61" s="2">
        <f t="shared" si="414"/>
        <v>0</v>
      </c>
      <c r="Q61" s="2">
        <f t="shared" si="414"/>
        <v>0</v>
      </c>
      <c r="R61" s="105">
        <f>VLOOKUP($B$1,'Multipliers and Adjustments'!$A$70:$I$86,TRUNC(COLUMN(R$2)/5)+2,FALSE)*SUMIFS('EPA US Data'!$I:$I,'EPA US Data'!$D:$D,'Country Selector'!$A$2,'EPA US Data'!$J:$J,$B$1,'EPA US Data'!$C:$C,R$2,'EPA US Data'!$G:$G,"&gt;="&amp;$A61,'EPA US Data'!$G:$G,"&lt;"&amp;$B61)*unit_conv*'State Downscaling Multipliers'!$B$13</f>
        <v>0</v>
      </c>
      <c r="S61" s="2">
        <f t="shared" ref="S61:V61" si="415">R61+($W61-$R61)/5</f>
        <v>0</v>
      </c>
      <c r="T61" s="2">
        <f t="shared" si="415"/>
        <v>0</v>
      </c>
      <c r="U61" s="2">
        <f t="shared" si="415"/>
        <v>0</v>
      </c>
      <c r="V61" s="2">
        <f t="shared" si="415"/>
        <v>0</v>
      </c>
      <c r="W61" s="105">
        <f>VLOOKUP($B$1,'Multipliers and Adjustments'!$A$70:$I$86,TRUNC(COLUMN(W$2)/5)+2,FALSE)*SUMIFS('EPA US Data'!$I:$I,'EPA US Data'!$D:$D,'Country Selector'!$A$2,'EPA US Data'!$J:$J,$B$1,'EPA US Data'!$C:$C,W$2,'EPA US Data'!$G:$G,"&gt;="&amp;$A61,'EPA US Data'!$G:$G,"&lt;"&amp;$B61)*unit_conv*'State Downscaling Multipliers'!$B$13</f>
        <v>0</v>
      </c>
      <c r="X61" s="2">
        <f t="shared" ref="X61:AA61" si="416">W61+($AB61-$W61)/5</f>
        <v>0</v>
      </c>
      <c r="Y61" s="2">
        <f t="shared" si="416"/>
        <v>0</v>
      </c>
      <c r="Z61" s="2">
        <f t="shared" si="416"/>
        <v>0</v>
      </c>
      <c r="AA61" s="2">
        <f t="shared" si="416"/>
        <v>0</v>
      </c>
      <c r="AB61" s="105">
        <f>VLOOKUP($B$1,'Multipliers and Adjustments'!$A$70:$I$86,TRUNC(COLUMN(AB$2)/5)+2,FALSE)*SUMIFS('EPA US Data'!$I:$I,'EPA US Data'!$D:$D,'Country Selector'!$A$2,'EPA US Data'!$J:$J,$B$1,'EPA US Data'!$C:$C,AB$2,'EPA US Data'!$G:$G,"&gt;="&amp;$A61,'EPA US Data'!$G:$G,"&lt;"&amp;$B61)*unit_conv*'State Downscaling Multipliers'!$B$13</f>
        <v>0</v>
      </c>
      <c r="AC61" s="2">
        <f t="shared" ref="AC61:AF61" si="417">AB61+($AG61-$AB61)/5</f>
        <v>0</v>
      </c>
      <c r="AD61" s="2">
        <f t="shared" si="417"/>
        <v>0</v>
      </c>
      <c r="AE61" s="2">
        <f t="shared" si="417"/>
        <v>0</v>
      </c>
      <c r="AF61" s="2">
        <f t="shared" si="417"/>
        <v>0</v>
      </c>
      <c r="AG61" s="105">
        <f>VLOOKUP($B$1,'Multipliers and Adjustments'!$A$70:$I$86,TRUNC(COLUMN(AG$2)/5)+2,FALSE)*SUMIFS('EPA US Data'!$I:$I,'EPA US Data'!$D:$D,'Country Selector'!$A$2,'EPA US Data'!$J:$J,$B$1,'EPA US Data'!$C:$C,AG$2,'EPA US Data'!$G:$G,"&gt;="&amp;$A61,'EPA US Data'!$G:$G,"&lt;"&amp;$B61)*unit_conv*'State Downscaling Multipliers'!$B$13</f>
        <v>0</v>
      </c>
      <c r="AH61" s="2">
        <f t="shared" ref="AH61:AK61" si="418">AG61+($AL61-$AG61)/5</f>
        <v>0</v>
      </c>
      <c r="AI61" s="2">
        <f t="shared" si="418"/>
        <v>0</v>
      </c>
      <c r="AJ61" s="2">
        <f t="shared" si="418"/>
        <v>0</v>
      </c>
      <c r="AK61" s="2">
        <f t="shared" si="418"/>
        <v>0</v>
      </c>
      <c r="AL61" s="105">
        <f>VLOOKUP($B$1,'Multipliers and Adjustments'!$A$70:$I$86,TRUNC(COLUMN(AL$2)/5)+2,FALSE)*SUMIFS('EPA US Data'!$I:$I,'EPA US Data'!$D:$D,'Country Selector'!$A$2,'EPA US Data'!$J:$J,$B$1,'EPA US Data'!$C:$C,AL$2,'EPA US Data'!$G:$G,"&gt;="&amp;$A61,'EPA US Data'!$G:$G,"&lt;"&amp;$B61)*unit_conv*'State Downscaling Multipliers'!$B$13</f>
        <v>0</v>
      </c>
    </row>
    <row r="62" spans="1:38" ht="15.75" customHeight="1" x14ac:dyDescent="0.25">
      <c r="A62" s="49">
        <f t="shared" si="234"/>
        <v>950</v>
      </c>
      <c r="B62" s="49">
        <f t="shared" si="299"/>
        <v>1000</v>
      </c>
      <c r="C62" s="105">
        <f>VLOOKUP($B$1,'Multipliers and Adjustments'!$A$70:$I$86,TRUNC(COLUMN(C$2)/5)+2,FALSE)*SUMIFS('EPA US Data'!$I:$I,'EPA US Data'!$D:$D,'Country Selector'!$A$2,'EPA US Data'!$J:$J,$B$1,'EPA US Data'!$C:$C,C$2,'EPA US Data'!$G:$G,"&gt;="&amp;$A62,'EPA US Data'!$G:$G,"&lt;"&amp;$B62)*unit_conv*'State Downscaling Multipliers'!$B$13</f>
        <v>0</v>
      </c>
      <c r="D62" s="2">
        <f t="shared" ref="D62:G62" si="419">C62+($H62-$C62)/5</f>
        <v>0</v>
      </c>
      <c r="E62" s="2">
        <f t="shared" si="419"/>
        <v>0</v>
      </c>
      <c r="F62" s="2">
        <f t="shared" si="419"/>
        <v>0</v>
      </c>
      <c r="G62" s="2">
        <f t="shared" si="419"/>
        <v>0</v>
      </c>
      <c r="H62" s="105">
        <f>VLOOKUP($B$1,'Multipliers and Adjustments'!$A$70:$I$86,TRUNC(COLUMN(H$2)/5)+2,FALSE)*SUMIFS('EPA US Data'!$I:$I,'EPA US Data'!$D:$D,'Country Selector'!$A$2,'EPA US Data'!$J:$J,$B$1,'EPA US Data'!$C:$C,H$2,'EPA US Data'!$G:$G,"&gt;="&amp;$A62,'EPA US Data'!$G:$G,"&lt;"&amp;$B62)*unit_conv*'State Downscaling Multipliers'!$B$13</f>
        <v>0</v>
      </c>
      <c r="I62" s="2">
        <f t="shared" ref="I62:L62" si="420">H62+($M62-$H62)/5</f>
        <v>0</v>
      </c>
      <c r="J62" s="2">
        <f t="shared" si="420"/>
        <v>0</v>
      </c>
      <c r="K62" s="2">
        <f t="shared" si="420"/>
        <v>0</v>
      </c>
      <c r="L62" s="2">
        <f t="shared" si="420"/>
        <v>0</v>
      </c>
      <c r="M62" s="105">
        <f>VLOOKUP($B$1,'Multipliers and Adjustments'!$A$70:$I$86,TRUNC(COLUMN(M$2)/5)+2,FALSE)*SUMIFS('EPA US Data'!$I:$I,'EPA US Data'!$D:$D,'Country Selector'!$A$2,'EPA US Data'!$J:$J,$B$1,'EPA US Data'!$C:$C,M$2,'EPA US Data'!$G:$G,"&gt;="&amp;$A62,'EPA US Data'!$G:$G,"&lt;"&amp;$B62)*unit_conv*'State Downscaling Multipliers'!$B$13</f>
        <v>0</v>
      </c>
      <c r="N62" s="2">
        <f t="shared" ref="N62:Q62" si="421">M62+($R62-$M62)/5</f>
        <v>0</v>
      </c>
      <c r="O62" s="2">
        <f t="shared" si="421"/>
        <v>0</v>
      </c>
      <c r="P62" s="2">
        <f t="shared" si="421"/>
        <v>0</v>
      </c>
      <c r="Q62" s="2">
        <f t="shared" si="421"/>
        <v>0</v>
      </c>
      <c r="R62" s="105">
        <f>VLOOKUP($B$1,'Multipliers and Adjustments'!$A$70:$I$86,TRUNC(COLUMN(R$2)/5)+2,FALSE)*SUMIFS('EPA US Data'!$I:$I,'EPA US Data'!$D:$D,'Country Selector'!$A$2,'EPA US Data'!$J:$J,$B$1,'EPA US Data'!$C:$C,R$2,'EPA US Data'!$G:$G,"&gt;="&amp;$A62,'EPA US Data'!$G:$G,"&lt;"&amp;$B62)*unit_conv*'State Downscaling Multipliers'!$B$13</f>
        <v>0</v>
      </c>
      <c r="S62" s="2">
        <f t="shared" ref="S62:V62" si="422">R62+($W62-$R62)/5</f>
        <v>0</v>
      </c>
      <c r="T62" s="2">
        <f t="shared" si="422"/>
        <v>0</v>
      </c>
      <c r="U62" s="2">
        <f t="shared" si="422"/>
        <v>0</v>
      </c>
      <c r="V62" s="2">
        <f t="shared" si="422"/>
        <v>0</v>
      </c>
      <c r="W62" s="105">
        <f>VLOOKUP($B$1,'Multipliers and Adjustments'!$A$70:$I$86,TRUNC(COLUMN(W$2)/5)+2,FALSE)*SUMIFS('EPA US Data'!$I:$I,'EPA US Data'!$D:$D,'Country Selector'!$A$2,'EPA US Data'!$J:$J,$B$1,'EPA US Data'!$C:$C,W$2,'EPA US Data'!$G:$G,"&gt;="&amp;$A62,'EPA US Data'!$G:$G,"&lt;"&amp;$B62)*unit_conv*'State Downscaling Multipliers'!$B$13</f>
        <v>0</v>
      </c>
      <c r="X62" s="2">
        <f t="shared" ref="X62:AA62" si="423">W62+($AB62-$W62)/5</f>
        <v>0</v>
      </c>
      <c r="Y62" s="2">
        <f t="shared" si="423"/>
        <v>0</v>
      </c>
      <c r="Z62" s="2">
        <f t="shared" si="423"/>
        <v>0</v>
      </c>
      <c r="AA62" s="2">
        <f t="shared" si="423"/>
        <v>0</v>
      </c>
      <c r="AB62" s="105">
        <f>VLOOKUP($B$1,'Multipliers and Adjustments'!$A$70:$I$86,TRUNC(COLUMN(AB$2)/5)+2,FALSE)*SUMIFS('EPA US Data'!$I:$I,'EPA US Data'!$D:$D,'Country Selector'!$A$2,'EPA US Data'!$J:$J,$B$1,'EPA US Data'!$C:$C,AB$2,'EPA US Data'!$G:$G,"&gt;="&amp;$A62,'EPA US Data'!$G:$G,"&lt;"&amp;$B62)*unit_conv*'State Downscaling Multipliers'!$B$13</f>
        <v>0</v>
      </c>
      <c r="AC62" s="2">
        <f t="shared" ref="AC62:AF62" si="424">AB62+($AG62-$AB62)/5</f>
        <v>0</v>
      </c>
      <c r="AD62" s="2">
        <f t="shared" si="424"/>
        <v>0</v>
      </c>
      <c r="AE62" s="2">
        <f t="shared" si="424"/>
        <v>0</v>
      </c>
      <c r="AF62" s="2">
        <f t="shared" si="424"/>
        <v>0</v>
      </c>
      <c r="AG62" s="105">
        <f>VLOOKUP($B$1,'Multipliers and Adjustments'!$A$70:$I$86,TRUNC(COLUMN(AG$2)/5)+2,FALSE)*SUMIFS('EPA US Data'!$I:$I,'EPA US Data'!$D:$D,'Country Selector'!$A$2,'EPA US Data'!$J:$J,$B$1,'EPA US Data'!$C:$C,AG$2,'EPA US Data'!$G:$G,"&gt;="&amp;$A62,'EPA US Data'!$G:$G,"&lt;"&amp;$B62)*unit_conv*'State Downscaling Multipliers'!$B$13</f>
        <v>0</v>
      </c>
      <c r="AH62" s="2">
        <f t="shared" ref="AH62:AK62" si="425">AG62+($AL62-$AG62)/5</f>
        <v>0</v>
      </c>
      <c r="AI62" s="2">
        <f t="shared" si="425"/>
        <v>0</v>
      </c>
      <c r="AJ62" s="2">
        <f t="shared" si="425"/>
        <v>0</v>
      </c>
      <c r="AK62" s="2">
        <f t="shared" si="425"/>
        <v>0</v>
      </c>
      <c r="AL62" s="105">
        <f>VLOOKUP($B$1,'Multipliers and Adjustments'!$A$70:$I$86,TRUNC(COLUMN(AL$2)/5)+2,FALSE)*SUMIFS('EPA US Data'!$I:$I,'EPA US Data'!$D:$D,'Country Selector'!$A$2,'EPA US Data'!$J:$J,$B$1,'EPA US Data'!$C:$C,AL$2,'EPA US Data'!$G:$G,"&gt;="&amp;$A62,'EPA US Data'!$G:$G,"&lt;"&amp;$B62)*unit_conv*'State Downscaling Multipliers'!$B$13</f>
        <v>0</v>
      </c>
    </row>
    <row r="63" spans="1:38" ht="15.75" customHeight="1" x14ac:dyDescent="0.25">
      <c r="A63" s="49">
        <f t="shared" si="234"/>
        <v>1000</v>
      </c>
      <c r="B63" s="49">
        <f t="shared" si="299"/>
        <v>1050</v>
      </c>
      <c r="C63" s="105">
        <f>VLOOKUP($B$1,'Multipliers and Adjustments'!$A$70:$I$86,TRUNC(COLUMN(C$2)/5)+2,FALSE)*SUMIFS('EPA US Data'!$I:$I,'EPA US Data'!$D:$D,'Country Selector'!$A$2,'EPA US Data'!$J:$J,$B$1,'EPA US Data'!$C:$C,C$2,'EPA US Data'!$G:$G,"&gt;="&amp;$A63,'EPA US Data'!$G:$G,"&lt;"&amp;$B63)*unit_conv*'State Downscaling Multipliers'!$B$13</f>
        <v>0</v>
      </c>
      <c r="D63" s="2">
        <f t="shared" ref="D63:G63" si="426">C63+($H63-$C63)/5</f>
        <v>0</v>
      </c>
      <c r="E63" s="2">
        <f t="shared" si="426"/>
        <v>0</v>
      </c>
      <c r="F63" s="2">
        <f t="shared" si="426"/>
        <v>0</v>
      </c>
      <c r="G63" s="2">
        <f t="shared" si="426"/>
        <v>0</v>
      </c>
      <c r="H63" s="105">
        <f>VLOOKUP($B$1,'Multipliers and Adjustments'!$A$70:$I$86,TRUNC(COLUMN(H$2)/5)+2,FALSE)*SUMIFS('EPA US Data'!$I:$I,'EPA US Data'!$D:$D,'Country Selector'!$A$2,'EPA US Data'!$J:$J,$B$1,'EPA US Data'!$C:$C,H$2,'EPA US Data'!$G:$G,"&gt;="&amp;$A63,'EPA US Data'!$G:$G,"&lt;"&amp;$B63)*unit_conv*'State Downscaling Multipliers'!$B$13</f>
        <v>0</v>
      </c>
      <c r="I63" s="2">
        <f t="shared" ref="I63:L63" si="427">H63+($M63-$H63)/5</f>
        <v>0</v>
      </c>
      <c r="J63" s="2">
        <f t="shared" si="427"/>
        <v>0</v>
      </c>
      <c r="K63" s="2">
        <f t="shared" si="427"/>
        <v>0</v>
      </c>
      <c r="L63" s="2">
        <f t="shared" si="427"/>
        <v>0</v>
      </c>
      <c r="M63" s="105">
        <f>VLOOKUP($B$1,'Multipliers and Adjustments'!$A$70:$I$86,TRUNC(COLUMN(M$2)/5)+2,FALSE)*SUMIFS('EPA US Data'!$I:$I,'EPA US Data'!$D:$D,'Country Selector'!$A$2,'EPA US Data'!$J:$J,$B$1,'EPA US Data'!$C:$C,M$2,'EPA US Data'!$G:$G,"&gt;="&amp;$A63,'EPA US Data'!$G:$G,"&lt;"&amp;$B63)*unit_conv*'State Downscaling Multipliers'!$B$13</f>
        <v>0</v>
      </c>
      <c r="N63" s="2">
        <f t="shared" ref="N63:Q63" si="428">M63+($R63-$M63)/5</f>
        <v>0</v>
      </c>
      <c r="O63" s="2">
        <f t="shared" si="428"/>
        <v>0</v>
      </c>
      <c r="P63" s="2">
        <f t="shared" si="428"/>
        <v>0</v>
      </c>
      <c r="Q63" s="2">
        <f t="shared" si="428"/>
        <v>0</v>
      </c>
      <c r="R63" s="105">
        <f>VLOOKUP($B$1,'Multipliers and Adjustments'!$A$70:$I$86,TRUNC(COLUMN(R$2)/5)+2,FALSE)*SUMIFS('EPA US Data'!$I:$I,'EPA US Data'!$D:$D,'Country Selector'!$A$2,'EPA US Data'!$J:$J,$B$1,'EPA US Data'!$C:$C,R$2,'EPA US Data'!$G:$G,"&gt;="&amp;$A63,'EPA US Data'!$G:$G,"&lt;"&amp;$B63)*unit_conv*'State Downscaling Multipliers'!$B$13</f>
        <v>0</v>
      </c>
      <c r="S63" s="2">
        <f t="shared" ref="S63:V63" si="429">R63+($W63-$R63)/5</f>
        <v>0</v>
      </c>
      <c r="T63" s="2">
        <f t="shared" si="429"/>
        <v>0</v>
      </c>
      <c r="U63" s="2">
        <f t="shared" si="429"/>
        <v>0</v>
      </c>
      <c r="V63" s="2">
        <f t="shared" si="429"/>
        <v>0</v>
      </c>
      <c r="W63" s="105">
        <f>VLOOKUP($B$1,'Multipliers and Adjustments'!$A$70:$I$86,TRUNC(COLUMN(W$2)/5)+2,FALSE)*SUMIFS('EPA US Data'!$I:$I,'EPA US Data'!$D:$D,'Country Selector'!$A$2,'EPA US Data'!$J:$J,$B$1,'EPA US Data'!$C:$C,W$2,'EPA US Data'!$G:$G,"&gt;="&amp;$A63,'EPA US Data'!$G:$G,"&lt;"&amp;$B63)*unit_conv*'State Downscaling Multipliers'!$B$13</f>
        <v>0</v>
      </c>
      <c r="X63" s="2">
        <f t="shared" ref="X63:AA63" si="430">W63+($AB63-$W63)/5</f>
        <v>0</v>
      </c>
      <c r="Y63" s="2">
        <f t="shared" si="430"/>
        <v>0</v>
      </c>
      <c r="Z63" s="2">
        <f t="shared" si="430"/>
        <v>0</v>
      </c>
      <c r="AA63" s="2">
        <f t="shared" si="430"/>
        <v>0</v>
      </c>
      <c r="AB63" s="105">
        <f>VLOOKUP($B$1,'Multipliers and Adjustments'!$A$70:$I$86,TRUNC(COLUMN(AB$2)/5)+2,FALSE)*SUMIFS('EPA US Data'!$I:$I,'EPA US Data'!$D:$D,'Country Selector'!$A$2,'EPA US Data'!$J:$J,$B$1,'EPA US Data'!$C:$C,AB$2,'EPA US Data'!$G:$G,"&gt;="&amp;$A63,'EPA US Data'!$G:$G,"&lt;"&amp;$B63)*unit_conv*'State Downscaling Multipliers'!$B$13</f>
        <v>0</v>
      </c>
      <c r="AC63" s="2">
        <f t="shared" ref="AC63:AF63" si="431">AB63+($AG63-$AB63)/5</f>
        <v>0</v>
      </c>
      <c r="AD63" s="2">
        <f t="shared" si="431"/>
        <v>0</v>
      </c>
      <c r="AE63" s="2">
        <f t="shared" si="431"/>
        <v>0</v>
      </c>
      <c r="AF63" s="2">
        <f t="shared" si="431"/>
        <v>0</v>
      </c>
      <c r="AG63" s="105">
        <f>VLOOKUP($B$1,'Multipliers and Adjustments'!$A$70:$I$86,TRUNC(COLUMN(AG$2)/5)+2,FALSE)*SUMIFS('EPA US Data'!$I:$I,'EPA US Data'!$D:$D,'Country Selector'!$A$2,'EPA US Data'!$J:$J,$B$1,'EPA US Data'!$C:$C,AG$2,'EPA US Data'!$G:$G,"&gt;="&amp;$A63,'EPA US Data'!$G:$G,"&lt;"&amp;$B63)*unit_conv*'State Downscaling Multipliers'!$B$13</f>
        <v>0</v>
      </c>
      <c r="AH63" s="2">
        <f t="shared" ref="AH63:AK63" si="432">AG63+($AL63-$AG63)/5</f>
        <v>0</v>
      </c>
      <c r="AI63" s="2">
        <f t="shared" si="432"/>
        <v>0</v>
      </c>
      <c r="AJ63" s="2">
        <f t="shared" si="432"/>
        <v>0</v>
      </c>
      <c r="AK63" s="2">
        <f t="shared" si="432"/>
        <v>0</v>
      </c>
      <c r="AL63" s="105">
        <f>VLOOKUP($B$1,'Multipliers and Adjustments'!$A$70:$I$86,TRUNC(COLUMN(AL$2)/5)+2,FALSE)*SUMIFS('EPA US Data'!$I:$I,'EPA US Data'!$D:$D,'Country Selector'!$A$2,'EPA US Data'!$J:$J,$B$1,'EPA US Data'!$C:$C,AL$2,'EPA US Data'!$G:$G,"&gt;="&amp;$A63,'EPA US Data'!$G:$G,"&lt;"&amp;$B63)*unit_conv*'State Downscaling Multipliers'!$B$13</f>
        <v>0</v>
      </c>
    </row>
    <row r="64" spans="1:38" ht="15.75" customHeight="1" x14ac:dyDescent="0.25">
      <c r="A64" s="49">
        <f t="shared" si="234"/>
        <v>1050</v>
      </c>
      <c r="B64" s="49">
        <f t="shared" si="299"/>
        <v>1100</v>
      </c>
      <c r="C64" s="105">
        <f>VLOOKUP($B$1,'Multipliers and Adjustments'!$A$70:$I$86,TRUNC(COLUMN(C$2)/5)+2,FALSE)*SUMIFS('EPA US Data'!$I:$I,'EPA US Data'!$D:$D,'Country Selector'!$A$2,'EPA US Data'!$J:$J,$B$1,'EPA US Data'!$C:$C,C$2,'EPA US Data'!$G:$G,"&gt;="&amp;$A64,'EPA US Data'!$G:$G,"&lt;"&amp;$B64)*unit_conv*'State Downscaling Multipliers'!$B$13</f>
        <v>0</v>
      </c>
      <c r="D64" s="2">
        <f t="shared" ref="D64:G64" si="433">C64+($H64-$C64)/5</f>
        <v>0</v>
      </c>
      <c r="E64" s="2">
        <f t="shared" si="433"/>
        <v>0</v>
      </c>
      <c r="F64" s="2">
        <f t="shared" si="433"/>
        <v>0</v>
      </c>
      <c r="G64" s="2">
        <f t="shared" si="433"/>
        <v>0</v>
      </c>
      <c r="H64" s="105">
        <f>VLOOKUP($B$1,'Multipliers and Adjustments'!$A$70:$I$86,TRUNC(COLUMN(H$2)/5)+2,FALSE)*SUMIFS('EPA US Data'!$I:$I,'EPA US Data'!$D:$D,'Country Selector'!$A$2,'EPA US Data'!$J:$J,$B$1,'EPA US Data'!$C:$C,H$2,'EPA US Data'!$G:$G,"&gt;="&amp;$A64,'EPA US Data'!$G:$G,"&lt;"&amp;$B64)*unit_conv*'State Downscaling Multipliers'!$B$13</f>
        <v>0</v>
      </c>
      <c r="I64" s="2">
        <f t="shared" ref="I64:L64" si="434">H64+($M64-$H64)/5</f>
        <v>0</v>
      </c>
      <c r="J64" s="2">
        <f t="shared" si="434"/>
        <v>0</v>
      </c>
      <c r="K64" s="2">
        <f t="shared" si="434"/>
        <v>0</v>
      </c>
      <c r="L64" s="2">
        <f t="shared" si="434"/>
        <v>0</v>
      </c>
      <c r="M64" s="105">
        <f>VLOOKUP($B$1,'Multipliers and Adjustments'!$A$70:$I$86,TRUNC(COLUMN(M$2)/5)+2,FALSE)*SUMIFS('EPA US Data'!$I:$I,'EPA US Data'!$D:$D,'Country Selector'!$A$2,'EPA US Data'!$J:$J,$B$1,'EPA US Data'!$C:$C,M$2,'EPA US Data'!$G:$G,"&gt;="&amp;$A64,'EPA US Data'!$G:$G,"&lt;"&amp;$B64)*unit_conv*'State Downscaling Multipliers'!$B$13</f>
        <v>0</v>
      </c>
      <c r="N64" s="2">
        <f t="shared" ref="N64:Q64" si="435">M64+($R64-$M64)/5</f>
        <v>0</v>
      </c>
      <c r="O64" s="2">
        <f t="shared" si="435"/>
        <v>0</v>
      </c>
      <c r="P64" s="2">
        <f t="shared" si="435"/>
        <v>0</v>
      </c>
      <c r="Q64" s="2">
        <f t="shared" si="435"/>
        <v>0</v>
      </c>
      <c r="R64" s="105">
        <f>VLOOKUP($B$1,'Multipliers and Adjustments'!$A$70:$I$86,TRUNC(COLUMN(R$2)/5)+2,FALSE)*SUMIFS('EPA US Data'!$I:$I,'EPA US Data'!$D:$D,'Country Selector'!$A$2,'EPA US Data'!$J:$J,$B$1,'EPA US Data'!$C:$C,R$2,'EPA US Data'!$G:$G,"&gt;="&amp;$A64,'EPA US Data'!$G:$G,"&lt;"&amp;$B64)*unit_conv*'State Downscaling Multipliers'!$B$13</f>
        <v>0</v>
      </c>
      <c r="S64" s="2">
        <f t="shared" ref="S64:V64" si="436">R64+($W64-$R64)/5</f>
        <v>0</v>
      </c>
      <c r="T64" s="2">
        <f t="shared" si="436"/>
        <v>0</v>
      </c>
      <c r="U64" s="2">
        <f t="shared" si="436"/>
        <v>0</v>
      </c>
      <c r="V64" s="2">
        <f t="shared" si="436"/>
        <v>0</v>
      </c>
      <c r="W64" s="105">
        <f>VLOOKUP($B$1,'Multipliers and Adjustments'!$A$70:$I$86,TRUNC(COLUMN(W$2)/5)+2,FALSE)*SUMIFS('EPA US Data'!$I:$I,'EPA US Data'!$D:$D,'Country Selector'!$A$2,'EPA US Data'!$J:$J,$B$1,'EPA US Data'!$C:$C,W$2,'EPA US Data'!$G:$G,"&gt;="&amp;$A64,'EPA US Data'!$G:$G,"&lt;"&amp;$B64)*unit_conv*'State Downscaling Multipliers'!$B$13</f>
        <v>0</v>
      </c>
      <c r="X64" s="2">
        <f t="shared" ref="X64:AA64" si="437">W64+($AB64-$W64)/5</f>
        <v>0</v>
      </c>
      <c r="Y64" s="2">
        <f t="shared" si="437"/>
        <v>0</v>
      </c>
      <c r="Z64" s="2">
        <f t="shared" si="437"/>
        <v>0</v>
      </c>
      <c r="AA64" s="2">
        <f t="shared" si="437"/>
        <v>0</v>
      </c>
      <c r="AB64" s="105">
        <f>VLOOKUP($B$1,'Multipliers and Adjustments'!$A$70:$I$86,TRUNC(COLUMN(AB$2)/5)+2,FALSE)*SUMIFS('EPA US Data'!$I:$I,'EPA US Data'!$D:$D,'Country Selector'!$A$2,'EPA US Data'!$J:$J,$B$1,'EPA US Data'!$C:$C,AB$2,'EPA US Data'!$G:$G,"&gt;="&amp;$A64,'EPA US Data'!$G:$G,"&lt;"&amp;$B64)*unit_conv*'State Downscaling Multipliers'!$B$13</f>
        <v>0</v>
      </c>
      <c r="AC64" s="2">
        <f t="shared" ref="AC64:AF64" si="438">AB64+($AG64-$AB64)/5</f>
        <v>0</v>
      </c>
      <c r="AD64" s="2">
        <f t="shared" si="438"/>
        <v>0</v>
      </c>
      <c r="AE64" s="2">
        <f t="shared" si="438"/>
        <v>0</v>
      </c>
      <c r="AF64" s="2">
        <f t="shared" si="438"/>
        <v>0</v>
      </c>
      <c r="AG64" s="105">
        <f>VLOOKUP($B$1,'Multipliers and Adjustments'!$A$70:$I$86,TRUNC(COLUMN(AG$2)/5)+2,FALSE)*SUMIFS('EPA US Data'!$I:$I,'EPA US Data'!$D:$D,'Country Selector'!$A$2,'EPA US Data'!$J:$J,$B$1,'EPA US Data'!$C:$C,AG$2,'EPA US Data'!$G:$G,"&gt;="&amp;$A64,'EPA US Data'!$G:$G,"&lt;"&amp;$B64)*unit_conv*'State Downscaling Multipliers'!$B$13</f>
        <v>0</v>
      </c>
      <c r="AH64" s="2">
        <f t="shared" ref="AH64:AK64" si="439">AG64+($AL64-$AG64)/5</f>
        <v>0</v>
      </c>
      <c r="AI64" s="2">
        <f t="shared" si="439"/>
        <v>0</v>
      </c>
      <c r="AJ64" s="2">
        <f t="shared" si="439"/>
        <v>0</v>
      </c>
      <c r="AK64" s="2">
        <f t="shared" si="439"/>
        <v>0</v>
      </c>
      <c r="AL64" s="105">
        <f>VLOOKUP($B$1,'Multipliers and Adjustments'!$A$70:$I$86,TRUNC(COLUMN(AL$2)/5)+2,FALSE)*SUMIFS('EPA US Data'!$I:$I,'EPA US Data'!$D:$D,'Country Selector'!$A$2,'EPA US Data'!$J:$J,$B$1,'EPA US Data'!$C:$C,AL$2,'EPA US Data'!$G:$G,"&gt;="&amp;$A64,'EPA US Data'!$G:$G,"&lt;"&amp;$B64)*unit_conv*'State Downscaling Multipliers'!$B$13</f>
        <v>0</v>
      </c>
    </row>
    <row r="65" spans="1:38" ht="15.75" customHeight="1" x14ac:dyDescent="0.25">
      <c r="A65" s="49">
        <f t="shared" si="234"/>
        <v>1100</v>
      </c>
      <c r="B65" s="49">
        <f t="shared" si="299"/>
        <v>1150</v>
      </c>
      <c r="C65" s="105">
        <f>VLOOKUP($B$1,'Multipliers and Adjustments'!$A$70:$I$86,TRUNC(COLUMN(C$2)/5)+2,FALSE)*SUMIFS('EPA US Data'!$I:$I,'EPA US Data'!$D:$D,'Country Selector'!$A$2,'EPA US Data'!$J:$J,$B$1,'EPA US Data'!$C:$C,C$2,'EPA US Data'!$G:$G,"&gt;="&amp;$A65,'EPA US Data'!$G:$G,"&lt;"&amp;$B65)*unit_conv*'State Downscaling Multipliers'!$B$13</f>
        <v>0</v>
      </c>
      <c r="D65" s="2">
        <f t="shared" ref="D65:G65" si="440">C65+($H65-$C65)/5</f>
        <v>0</v>
      </c>
      <c r="E65" s="2">
        <f t="shared" si="440"/>
        <v>0</v>
      </c>
      <c r="F65" s="2">
        <f t="shared" si="440"/>
        <v>0</v>
      </c>
      <c r="G65" s="2">
        <f t="shared" si="440"/>
        <v>0</v>
      </c>
      <c r="H65" s="105">
        <f>VLOOKUP($B$1,'Multipliers and Adjustments'!$A$70:$I$86,TRUNC(COLUMN(H$2)/5)+2,FALSE)*SUMIFS('EPA US Data'!$I:$I,'EPA US Data'!$D:$D,'Country Selector'!$A$2,'EPA US Data'!$J:$J,$B$1,'EPA US Data'!$C:$C,H$2,'EPA US Data'!$G:$G,"&gt;="&amp;$A65,'EPA US Data'!$G:$G,"&lt;"&amp;$B65)*unit_conv*'State Downscaling Multipliers'!$B$13</f>
        <v>0</v>
      </c>
      <c r="I65" s="2">
        <f t="shared" ref="I65:L65" si="441">H65+($M65-$H65)/5</f>
        <v>0</v>
      </c>
      <c r="J65" s="2">
        <f t="shared" si="441"/>
        <v>0</v>
      </c>
      <c r="K65" s="2">
        <f t="shared" si="441"/>
        <v>0</v>
      </c>
      <c r="L65" s="2">
        <f t="shared" si="441"/>
        <v>0</v>
      </c>
      <c r="M65" s="105">
        <f>VLOOKUP($B$1,'Multipliers and Adjustments'!$A$70:$I$86,TRUNC(COLUMN(M$2)/5)+2,FALSE)*SUMIFS('EPA US Data'!$I:$I,'EPA US Data'!$D:$D,'Country Selector'!$A$2,'EPA US Data'!$J:$J,$B$1,'EPA US Data'!$C:$C,M$2,'EPA US Data'!$G:$G,"&gt;="&amp;$A65,'EPA US Data'!$G:$G,"&lt;"&amp;$B65)*unit_conv*'State Downscaling Multipliers'!$B$13</f>
        <v>0</v>
      </c>
      <c r="N65" s="2">
        <f t="shared" ref="N65:Q65" si="442">M65+($R65-$M65)/5</f>
        <v>0</v>
      </c>
      <c r="O65" s="2">
        <f t="shared" si="442"/>
        <v>0</v>
      </c>
      <c r="P65" s="2">
        <f t="shared" si="442"/>
        <v>0</v>
      </c>
      <c r="Q65" s="2">
        <f t="shared" si="442"/>
        <v>0</v>
      </c>
      <c r="R65" s="105">
        <f>VLOOKUP($B$1,'Multipliers and Adjustments'!$A$70:$I$86,TRUNC(COLUMN(R$2)/5)+2,FALSE)*SUMIFS('EPA US Data'!$I:$I,'EPA US Data'!$D:$D,'Country Selector'!$A$2,'EPA US Data'!$J:$J,$B$1,'EPA US Data'!$C:$C,R$2,'EPA US Data'!$G:$G,"&gt;="&amp;$A65,'EPA US Data'!$G:$G,"&lt;"&amp;$B65)*unit_conv*'State Downscaling Multipliers'!$B$13</f>
        <v>0</v>
      </c>
      <c r="S65" s="2">
        <f t="shared" ref="S65:V65" si="443">R65+($W65-$R65)/5</f>
        <v>0</v>
      </c>
      <c r="T65" s="2">
        <f t="shared" si="443"/>
        <v>0</v>
      </c>
      <c r="U65" s="2">
        <f t="shared" si="443"/>
        <v>0</v>
      </c>
      <c r="V65" s="2">
        <f t="shared" si="443"/>
        <v>0</v>
      </c>
      <c r="W65" s="105">
        <f>VLOOKUP($B$1,'Multipliers and Adjustments'!$A$70:$I$86,TRUNC(COLUMN(W$2)/5)+2,FALSE)*SUMIFS('EPA US Data'!$I:$I,'EPA US Data'!$D:$D,'Country Selector'!$A$2,'EPA US Data'!$J:$J,$B$1,'EPA US Data'!$C:$C,W$2,'EPA US Data'!$G:$G,"&gt;="&amp;$A65,'EPA US Data'!$G:$G,"&lt;"&amp;$B65)*unit_conv*'State Downscaling Multipliers'!$B$13</f>
        <v>0</v>
      </c>
      <c r="X65" s="2">
        <f t="shared" ref="X65:AA65" si="444">W65+($AB65-$W65)/5</f>
        <v>0</v>
      </c>
      <c r="Y65" s="2">
        <f t="shared" si="444"/>
        <v>0</v>
      </c>
      <c r="Z65" s="2">
        <f t="shared" si="444"/>
        <v>0</v>
      </c>
      <c r="AA65" s="2">
        <f t="shared" si="444"/>
        <v>0</v>
      </c>
      <c r="AB65" s="105">
        <f>VLOOKUP($B$1,'Multipliers and Adjustments'!$A$70:$I$86,TRUNC(COLUMN(AB$2)/5)+2,FALSE)*SUMIFS('EPA US Data'!$I:$I,'EPA US Data'!$D:$D,'Country Selector'!$A$2,'EPA US Data'!$J:$J,$B$1,'EPA US Data'!$C:$C,AB$2,'EPA US Data'!$G:$G,"&gt;="&amp;$A65,'EPA US Data'!$G:$G,"&lt;"&amp;$B65)*unit_conv*'State Downscaling Multipliers'!$B$13</f>
        <v>0</v>
      </c>
      <c r="AC65" s="2">
        <f t="shared" ref="AC65:AF65" si="445">AB65+($AG65-$AB65)/5</f>
        <v>0</v>
      </c>
      <c r="AD65" s="2">
        <f t="shared" si="445"/>
        <v>0</v>
      </c>
      <c r="AE65" s="2">
        <f t="shared" si="445"/>
        <v>0</v>
      </c>
      <c r="AF65" s="2">
        <f t="shared" si="445"/>
        <v>0</v>
      </c>
      <c r="AG65" s="105">
        <f>VLOOKUP($B$1,'Multipliers and Adjustments'!$A$70:$I$86,TRUNC(COLUMN(AG$2)/5)+2,FALSE)*SUMIFS('EPA US Data'!$I:$I,'EPA US Data'!$D:$D,'Country Selector'!$A$2,'EPA US Data'!$J:$J,$B$1,'EPA US Data'!$C:$C,AG$2,'EPA US Data'!$G:$G,"&gt;="&amp;$A65,'EPA US Data'!$G:$G,"&lt;"&amp;$B65)*unit_conv*'State Downscaling Multipliers'!$B$13</f>
        <v>0</v>
      </c>
      <c r="AH65" s="2">
        <f t="shared" ref="AH65:AK65" si="446">AG65+($AL65-$AG65)/5</f>
        <v>0</v>
      </c>
      <c r="AI65" s="2">
        <f t="shared" si="446"/>
        <v>0</v>
      </c>
      <c r="AJ65" s="2">
        <f t="shared" si="446"/>
        <v>0</v>
      </c>
      <c r="AK65" s="2">
        <f t="shared" si="446"/>
        <v>0</v>
      </c>
      <c r="AL65" s="105">
        <f>VLOOKUP($B$1,'Multipliers and Adjustments'!$A$70:$I$86,TRUNC(COLUMN(AL$2)/5)+2,FALSE)*SUMIFS('EPA US Data'!$I:$I,'EPA US Data'!$D:$D,'Country Selector'!$A$2,'EPA US Data'!$J:$J,$B$1,'EPA US Data'!$C:$C,AL$2,'EPA US Data'!$G:$G,"&gt;="&amp;$A65,'EPA US Data'!$G:$G,"&lt;"&amp;$B65)*unit_conv*'State Downscaling Multipliers'!$B$13</f>
        <v>0</v>
      </c>
    </row>
    <row r="66" spans="1:38" ht="15.75" customHeight="1" x14ac:dyDescent="0.25">
      <c r="A66" s="49">
        <f t="shared" si="234"/>
        <v>1150</v>
      </c>
      <c r="B66" s="49">
        <f t="shared" si="299"/>
        <v>1200</v>
      </c>
      <c r="C66" s="105">
        <f>VLOOKUP($B$1,'Multipliers and Adjustments'!$A$70:$I$86,TRUNC(COLUMN(C$2)/5)+2,FALSE)*SUMIFS('EPA US Data'!$I:$I,'EPA US Data'!$D:$D,'Country Selector'!$A$2,'EPA US Data'!$J:$J,$B$1,'EPA US Data'!$C:$C,C$2,'EPA US Data'!$G:$G,"&gt;="&amp;$A66,'EPA US Data'!$G:$G,"&lt;"&amp;$B66)*unit_conv*'State Downscaling Multipliers'!$B$13</f>
        <v>0</v>
      </c>
      <c r="D66" s="2">
        <f t="shared" ref="D66:G66" si="447">C66+($H66-$C66)/5</f>
        <v>0</v>
      </c>
      <c r="E66" s="2">
        <f t="shared" si="447"/>
        <v>0</v>
      </c>
      <c r="F66" s="2">
        <f t="shared" si="447"/>
        <v>0</v>
      </c>
      <c r="G66" s="2">
        <f t="shared" si="447"/>
        <v>0</v>
      </c>
      <c r="H66" s="105">
        <f>VLOOKUP($B$1,'Multipliers and Adjustments'!$A$70:$I$86,TRUNC(COLUMN(H$2)/5)+2,FALSE)*SUMIFS('EPA US Data'!$I:$I,'EPA US Data'!$D:$D,'Country Selector'!$A$2,'EPA US Data'!$J:$J,$B$1,'EPA US Data'!$C:$C,H$2,'EPA US Data'!$G:$G,"&gt;="&amp;$A66,'EPA US Data'!$G:$G,"&lt;"&amp;$B66)*unit_conv*'State Downscaling Multipliers'!$B$13</f>
        <v>0</v>
      </c>
      <c r="I66" s="2">
        <f t="shared" ref="I66:L66" si="448">H66+($M66-$H66)/5</f>
        <v>0</v>
      </c>
      <c r="J66" s="2">
        <f t="shared" si="448"/>
        <v>0</v>
      </c>
      <c r="K66" s="2">
        <f t="shared" si="448"/>
        <v>0</v>
      </c>
      <c r="L66" s="2">
        <f t="shared" si="448"/>
        <v>0</v>
      </c>
      <c r="M66" s="105">
        <f>VLOOKUP($B$1,'Multipliers and Adjustments'!$A$70:$I$86,TRUNC(COLUMN(M$2)/5)+2,FALSE)*SUMIFS('EPA US Data'!$I:$I,'EPA US Data'!$D:$D,'Country Selector'!$A$2,'EPA US Data'!$J:$J,$B$1,'EPA US Data'!$C:$C,M$2,'EPA US Data'!$G:$G,"&gt;="&amp;$A66,'EPA US Data'!$G:$G,"&lt;"&amp;$B66)*unit_conv*'State Downscaling Multipliers'!$B$13</f>
        <v>0</v>
      </c>
      <c r="N66" s="2">
        <f t="shared" ref="N66:Q66" si="449">M66+($R66-$M66)/5</f>
        <v>0</v>
      </c>
      <c r="O66" s="2">
        <f t="shared" si="449"/>
        <v>0</v>
      </c>
      <c r="P66" s="2">
        <f t="shared" si="449"/>
        <v>0</v>
      </c>
      <c r="Q66" s="2">
        <f t="shared" si="449"/>
        <v>0</v>
      </c>
      <c r="R66" s="105">
        <f>VLOOKUP($B$1,'Multipliers and Adjustments'!$A$70:$I$86,TRUNC(COLUMN(R$2)/5)+2,FALSE)*SUMIFS('EPA US Data'!$I:$I,'EPA US Data'!$D:$D,'Country Selector'!$A$2,'EPA US Data'!$J:$J,$B$1,'EPA US Data'!$C:$C,R$2,'EPA US Data'!$G:$G,"&gt;="&amp;$A66,'EPA US Data'!$G:$G,"&lt;"&amp;$B66)*unit_conv*'State Downscaling Multipliers'!$B$13</f>
        <v>0</v>
      </c>
      <c r="S66" s="2">
        <f t="shared" ref="S66:V66" si="450">R66+($W66-$R66)/5</f>
        <v>0</v>
      </c>
      <c r="T66" s="2">
        <f t="shared" si="450"/>
        <v>0</v>
      </c>
      <c r="U66" s="2">
        <f t="shared" si="450"/>
        <v>0</v>
      </c>
      <c r="V66" s="2">
        <f t="shared" si="450"/>
        <v>0</v>
      </c>
      <c r="W66" s="105">
        <f>VLOOKUP($B$1,'Multipliers and Adjustments'!$A$70:$I$86,TRUNC(COLUMN(W$2)/5)+2,FALSE)*SUMIFS('EPA US Data'!$I:$I,'EPA US Data'!$D:$D,'Country Selector'!$A$2,'EPA US Data'!$J:$J,$B$1,'EPA US Data'!$C:$C,W$2,'EPA US Data'!$G:$G,"&gt;="&amp;$A66,'EPA US Data'!$G:$G,"&lt;"&amp;$B66)*unit_conv*'State Downscaling Multipliers'!$B$13</f>
        <v>0</v>
      </c>
      <c r="X66" s="2">
        <f t="shared" ref="X66:AA66" si="451">W66+($AB66-$W66)/5</f>
        <v>0</v>
      </c>
      <c r="Y66" s="2">
        <f t="shared" si="451"/>
        <v>0</v>
      </c>
      <c r="Z66" s="2">
        <f t="shared" si="451"/>
        <v>0</v>
      </c>
      <c r="AA66" s="2">
        <f t="shared" si="451"/>
        <v>0</v>
      </c>
      <c r="AB66" s="105">
        <f>VLOOKUP($B$1,'Multipliers and Adjustments'!$A$70:$I$86,TRUNC(COLUMN(AB$2)/5)+2,FALSE)*SUMIFS('EPA US Data'!$I:$I,'EPA US Data'!$D:$D,'Country Selector'!$A$2,'EPA US Data'!$J:$J,$B$1,'EPA US Data'!$C:$C,AB$2,'EPA US Data'!$G:$G,"&gt;="&amp;$A66,'EPA US Data'!$G:$G,"&lt;"&amp;$B66)*unit_conv*'State Downscaling Multipliers'!$B$13</f>
        <v>0</v>
      </c>
      <c r="AC66" s="2">
        <f t="shared" ref="AC66:AF66" si="452">AB66+($AG66-$AB66)/5</f>
        <v>0</v>
      </c>
      <c r="AD66" s="2">
        <f t="shared" si="452"/>
        <v>0</v>
      </c>
      <c r="AE66" s="2">
        <f t="shared" si="452"/>
        <v>0</v>
      </c>
      <c r="AF66" s="2">
        <f t="shared" si="452"/>
        <v>0</v>
      </c>
      <c r="AG66" s="105">
        <f>VLOOKUP($B$1,'Multipliers and Adjustments'!$A$70:$I$86,TRUNC(COLUMN(AG$2)/5)+2,FALSE)*SUMIFS('EPA US Data'!$I:$I,'EPA US Data'!$D:$D,'Country Selector'!$A$2,'EPA US Data'!$J:$J,$B$1,'EPA US Data'!$C:$C,AG$2,'EPA US Data'!$G:$G,"&gt;="&amp;$A66,'EPA US Data'!$G:$G,"&lt;"&amp;$B66)*unit_conv*'State Downscaling Multipliers'!$B$13</f>
        <v>0</v>
      </c>
      <c r="AH66" s="2">
        <f t="shared" ref="AH66:AK66" si="453">AG66+($AL66-$AG66)/5</f>
        <v>0</v>
      </c>
      <c r="AI66" s="2">
        <f t="shared" si="453"/>
        <v>0</v>
      </c>
      <c r="AJ66" s="2">
        <f t="shared" si="453"/>
        <v>0</v>
      </c>
      <c r="AK66" s="2">
        <f t="shared" si="453"/>
        <v>0</v>
      </c>
      <c r="AL66" s="105">
        <f>VLOOKUP($B$1,'Multipliers and Adjustments'!$A$70:$I$86,TRUNC(COLUMN(AL$2)/5)+2,FALSE)*SUMIFS('EPA US Data'!$I:$I,'EPA US Data'!$D:$D,'Country Selector'!$A$2,'EPA US Data'!$J:$J,$B$1,'EPA US Data'!$C:$C,AL$2,'EPA US Data'!$G:$G,"&gt;="&amp;$A66,'EPA US Data'!$G:$G,"&lt;"&amp;$B66)*unit_conv*'State Downscaling Multipliers'!$B$13</f>
        <v>0</v>
      </c>
    </row>
    <row r="67" spans="1:38" ht="15.75" customHeight="1" x14ac:dyDescent="0.25">
      <c r="A67" s="49">
        <f t="shared" si="234"/>
        <v>1200</v>
      </c>
      <c r="B67" s="49">
        <f t="shared" si="299"/>
        <v>1250</v>
      </c>
      <c r="C67" s="105">
        <f>VLOOKUP($B$1,'Multipliers and Adjustments'!$A$70:$I$86,TRUNC(COLUMN(C$2)/5)+2,FALSE)*SUMIFS('EPA US Data'!$I:$I,'EPA US Data'!$D:$D,'Country Selector'!$A$2,'EPA US Data'!$J:$J,$B$1,'EPA US Data'!$C:$C,C$2,'EPA US Data'!$G:$G,"&gt;="&amp;$A67,'EPA US Data'!$G:$G,"&lt;"&amp;$B67)*unit_conv*'State Downscaling Multipliers'!$B$13</f>
        <v>0</v>
      </c>
      <c r="D67" s="2">
        <f t="shared" ref="D67:G67" si="454">C67+($H67-$C67)/5</f>
        <v>0</v>
      </c>
      <c r="E67" s="2">
        <f t="shared" si="454"/>
        <v>0</v>
      </c>
      <c r="F67" s="2">
        <f t="shared" si="454"/>
        <v>0</v>
      </c>
      <c r="G67" s="2">
        <f t="shared" si="454"/>
        <v>0</v>
      </c>
      <c r="H67" s="105">
        <f>VLOOKUP($B$1,'Multipliers and Adjustments'!$A$70:$I$86,TRUNC(COLUMN(H$2)/5)+2,FALSE)*SUMIFS('EPA US Data'!$I:$I,'EPA US Data'!$D:$D,'Country Selector'!$A$2,'EPA US Data'!$J:$J,$B$1,'EPA US Data'!$C:$C,H$2,'EPA US Data'!$G:$G,"&gt;="&amp;$A67,'EPA US Data'!$G:$G,"&lt;"&amp;$B67)*unit_conv*'State Downscaling Multipliers'!$B$13</f>
        <v>0</v>
      </c>
      <c r="I67" s="2">
        <f t="shared" ref="I67:L67" si="455">H67+($M67-$H67)/5</f>
        <v>0</v>
      </c>
      <c r="J67" s="2">
        <f t="shared" si="455"/>
        <v>0</v>
      </c>
      <c r="K67" s="2">
        <f t="shared" si="455"/>
        <v>0</v>
      </c>
      <c r="L67" s="2">
        <f t="shared" si="455"/>
        <v>0</v>
      </c>
      <c r="M67" s="105">
        <f>VLOOKUP($B$1,'Multipliers and Adjustments'!$A$70:$I$86,TRUNC(COLUMN(M$2)/5)+2,FALSE)*SUMIFS('EPA US Data'!$I:$I,'EPA US Data'!$D:$D,'Country Selector'!$A$2,'EPA US Data'!$J:$J,$B$1,'EPA US Data'!$C:$C,M$2,'EPA US Data'!$G:$G,"&gt;="&amp;$A67,'EPA US Data'!$G:$G,"&lt;"&amp;$B67)*unit_conv*'State Downscaling Multipliers'!$B$13</f>
        <v>0</v>
      </c>
      <c r="N67" s="2">
        <f t="shared" ref="N67:Q67" si="456">M67+($R67-$M67)/5</f>
        <v>0</v>
      </c>
      <c r="O67" s="2">
        <f t="shared" si="456"/>
        <v>0</v>
      </c>
      <c r="P67" s="2">
        <f t="shared" si="456"/>
        <v>0</v>
      </c>
      <c r="Q67" s="2">
        <f t="shared" si="456"/>
        <v>0</v>
      </c>
      <c r="R67" s="105">
        <f>VLOOKUP($B$1,'Multipliers and Adjustments'!$A$70:$I$86,TRUNC(COLUMN(R$2)/5)+2,FALSE)*SUMIFS('EPA US Data'!$I:$I,'EPA US Data'!$D:$D,'Country Selector'!$A$2,'EPA US Data'!$J:$J,$B$1,'EPA US Data'!$C:$C,R$2,'EPA US Data'!$G:$G,"&gt;="&amp;$A67,'EPA US Data'!$G:$G,"&lt;"&amp;$B67)*unit_conv*'State Downscaling Multipliers'!$B$13</f>
        <v>0</v>
      </c>
      <c r="S67" s="2">
        <f t="shared" ref="S67:V67" si="457">R67+($W67-$R67)/5</f>
        <v>0</v>
      </c>
      <c r="T67" s="2">
        <f t="shared" si="457"/>
        <v>0</v>
      </c>
      <c r="U67" s="2">
        <f t="shared" si="457"/>
        <v>0</v>
      </c>
      <c r="V67" s="2">
        <f t="shared" si="457"/>
        <v>0</v>
      </c>
      <c r="W67" s="105">
        <f>VLOOKUP($B$1,'Multipliers and Adjustments'!$A$70:$I$86,TRUNC(COLUMN(W$2)/5)+2,FALSE)*SUMIFS('EPA US Data'!$I:$I,'EPA US Data'!$D:$D,'Country Selector'!$A$2,'EPA US Data'!$J:$J,$B$1,'EPA US Data'!$C:$C,W$2,'EPA US Data'!$G:$G,"&gt;="&amp;$A67,'EPA US Data'!$G:$G,"&lt;"&amp;$B67)*unit_conv*'State Downscaling Multipliers'!$B$13</f>
        <v>0</v>
      </c>
      <c r="X67" s="2">
        <f t="shared" ref="X67:AA67" si="458">W67+($AB67-$W67)/5</f>
        <v>0</v>
      </c>
      <c r="Y67" s="2">
        <f t="shared" si="458"/>
        <v>0</v>
      </c>
      <c r="Z67" s="2">
        <f t="shared" si="458"/>
        <v>0</v>
      </c>
      <c r="AA67" s="2">
        <f t="shared" si="458"/>
        <v>0</v>
      </c>
      <c r="AB67" s="105">
        <f>VLOOKUP($B$1,'Multipliers and Adjustments'!$A$70:$I$86,TRUNC(COLUMN(AB$2)/5)+2,FALSE)*SUMIFS('EPA US Data'!$I:$I,'EPA US Data'!$D:$D,'Country Selector'!$A$2,'EPA US Data'!$J:$J,$B$1,'EPA US Data'!$C:$C,AB$2,'EPA US Data'!$G:$G,"&gt;="&amp;$A67,'EPA US Data'!$G:$G,"&lt;"&amp;$B67)*unit_conv*'State Downscaling Multipliers'!$B$13</f>
        <v>0</v>
      </c>
      <c r="AC67" s="2">
        <f t="shared" ref="AC67:AF67" si="459">AB67+($AG67-$AB67)/5</f>
        <v>0</v>
      </c>
      <c r="AD67" s="2">
        <f t="shared" si="459"/>
        <v>0</v>
      </c>
      <c r="AE67" s="2">
        <f t="shared" si="459"/>
        <v>0</v>
      </c>
      <c r="AF67" s="2">
        <f t="shared" si="459"/>
        <v>0</v>
      </c>
      <c r="AG67" s="105">
        <f>VLOOKUP($B$1,'Multipliers and Adjustments'!$A$70:$I$86,TRUNC(COLUMN(AG$2)/5)+2,FALSE)*SUMIFS('EPA US Data'!$I:$I,'EPA US Data'!$D:$D,'Country Selector'!$A$2,'EPA US Data'!$J:$J,$B$1,'EPA US Data'!$C:$C,AG$2,'EPA US Data'!$G:$G,"&gt;="&amp;$A67,'EPA US Data'!$G:$G,"&lt;"&amp;$B67)*unit_conv*'State Downscaling Multipliers'!$B$13</f>
        <v>0</v>
      </c>
      <c r="AH67" s="2">
        <f t="shared" ref="AH67:AK67" si="460">AG67+($AL67-$AG67)/5</f>
        <v>0</v>
      </c>
      <c r="AI67" s="2">
        <f t="shared" si="460"/>
        <v>0</v>
      </c>
      <c r="AJ67" s="2">
        <f t="shared" si="460"/>
        <v>0</v>
      </c>
      <c r="AK67" s="2">
        <f t="shared" si="460"/>
        <v>0</v>
      </c>
      <c r="AL67" s="105">
        <f>VLOOKUP($B$1,'Multipliers and Adjustments'!$A$70:$I$86,TRUNC(COLUMN(AL$2)/5)+2,FALSE)*SUMIFS('EPA US Data'!$I:$I,'EPA US Data'!$D:$D,'Country Selector'!$A$2,'EPA US Data'!$J:$J,$B$1,'EPA US Data'!$C:$C,AL$2,'EPA US Data'!$G:$G,"&gt;="&amp;$A67,'EPA US Data'!$G:$G,"&lt;"&amp;$B67)*unit_conv*'State Downscaling Multipliers'!$B$13</f>
        <v>0</v>
      </c>
    </row>
    <row r="68" spans="1:38" ht="15.75" customHeight="1" x14ac:dyDescent="0.25">
      <c r="A68" s="49">
        <f t="shared" si="234"/>
        <v>1250</v>
      </c>
      <c r="B68" s="49">
        <f t="shared" si="299"/>
        <v>1300</v>
      </c>
      <c r="C68" s="105">
        <f>VLOOKUP($B$1,'Multipliers and Adjustments'!$A$70:$I$86,TRUNC(COLUMN(C$2)/5)+2,FALSE)*SUMIFS('EPA US Data'!$I:$I,'EPA US Data'!$D:$D,'Country Selector'!$A$2,'EPA US Data'!$J:$J,$B$1,'EPA US Data'!$C:$C,C$2,'EPA US Data'!$G:$G,"&gt;="&amp;$A68,'EPA US Data'!$G:$G,"&lt;"&amp;$B68)*unit_conv*'State Downscaling Multipliers'!$B$13</f>
        <v>0</v>
      </c>
      <c r="D68" s="2">
        <f t="shared" ref="D68:G68" si="461">C68+($H68-$C68)/5</f>
        <v>0</v>
      </c>
      <c r="E68" s="2">
        <f t="shared" si="461"/>
        <v>0</v>
      </c>
      <c r="F68" s="2">
        <f t="shared" si="461"/>
        <v>0</v>
      </c>
      <c r="G68" s="2">
        <f t="shared" si="461"/>
        <v>0</v>
      </c>
      <c r="H68" s="105">
        <f>VLOOKUP($B$1,'Multipliers and Adjustments'!$A$70:$I$86,TRUNC(COLUMN(H$2)/5)+2,FALSE)*SUMIFS('EPA US Data'!$I:$I,'EPA US Data'!$D:$D,'Country Selector'!$A$2,'EPA US Data'!$J:$J,$B$1,'EPA US Data'!$C:$C,H$2,'EPA US Data'!$G:$G,"&gt;="&amp;$A68,'EPA US Data'!$G:$G,"&lt;"&amp;$B68)*unit_conv*'State Downscaling Multipliers'!$B$13</f>
        <v>0</v>
      </c>
      <c r="I68" s="2">
        <f t="shared" ref="I68:L68" si="462">H68+($M68-$H68)/5</f>
        <v>0</v>
      </c>
      <c r="J68" s="2">
        <f t="shared" si="462"/>
        <v>0</v>
      </c>
      <c r="K68" s="2">
        <f t="shared" si="462"/>
        <v>0</v>
      </c>
      <c r="L68" s="2">
        <f t="shared" si="462"/>
        <v>0</v>
      </c>
      <c r="M68" s="105">
        <f>VLOOKUP($B$1,'Multipliers and Adjustments'!$A$70:$I$86,TRUNC(COLUMN(M$2)/5)+2,FALSE)*SUMIFS('EPA US Data'!$I:$I,'EPA US Data'!$D:$D,'Country Selector'!$A$2,'EPA US Data'!$J:$J,$B$1,'EPA US Data'!$C:$C,M$2,'EPA US Data'!$G:$G,"&gt;="&amp;$A68,'EPA US Data'!$G:$G,"&lt;"&amp;$B68)*unit_conv*'State Downscaling Multipliers'!$B$13</f>
        <v>0</v>
      </c>
      <c r="N68" s="2">
        <f t="shared" ref="N68:Q68" si="463">M68+($R68-$M68)/5</f>
        <v>0</v>
      </c>
      <c r="O68" s="2">
        <f t="shared" si="463"/>
        <v>0</v>
      </c>
      <c r="P68" s="2">
        <f t="shared" si="463"/>
        <v>0</v>
      </c>
      <c r="Q68" s="2">
        <f t="shared" si="463"/>
        <v>0</v>
      </c>
      <c r="R68" s="105">
        <f>VLOOKUP($B$1,'Multipliers and Adjustments'!$A$70:$I$86,TRUNC(COLUMN(R$2)/5)+2,FALSE)*SUMIFS('EPA US Data'!$I:$I,'EPA US Data'!$D:$D,'Country Selector'!$A$2,'EPA US Data'!$J:$J,$B$1,'EPA US Data'!$C:$C,R$2,'EPA US Data'!$G:$G,"&gt;="&amp;$A68,'EPA US Data'!$G:$G,"&lt;"&amp;$B68)*unit_conv*'State Downscaling Multipliers'!$B$13</f>
        <v>0</v>
      </c>
      <c r="S68" s="2">
        <f t="shared" ref="S68:V68" si="464">R68+($W68-$R68)/5</f>
        <v>0</v>
      </c>
      <c r="T68" s="2">
        <f t="shared" si="464"/>
        <v>0</v>
      </c>
      <c r="U68" s="2">
        <f t="shared" si="464"/>
        <v>0</v>
      </c>
      <c r="V68" s="2">
        <f t="shared" si="464"/>
        <v>0</v>
      </c>
      <c r="W68" s="105">
        <f>VLOOKUP($B$1,'Multipliers and Adjustments'!$A$70:$I$86,TRUNC(COLUMN(W$2)/5)+2,FALSE)*SUMIFS('EPA US Data'!$I:$I,'EPA US Data'!$D:$D,'Country Selector'!$A$2,'EPA US Data'!$J:$J,$B$1,'EPA US Data'!$C:$C,W$2,'EPA US Data'!$G:$G,"&gt;="&amp;$A68,'EPA US Data'!$G:$G,"&lt;"&amp;$B68)*unit_conv*'State Downscaling Multipliers'!$B$13</f>
        <v>0</v>
      </c>
      <c r="X68" s="2">
        <f t="shared" ref="X68:AA68" si="465">W68+($AB68-$W68)/5</f>
        <v>0</v>
      </c>
      <c r="Y68" s="2">
        <f t="shared" si="465"/>
        <v>0</v>
      </c>
      <c r="Z68" s="2">
        <f t="shared" si="465"/>
        <v>0</v>
      </c>
      <c r="AA68" s="2">
        <f t="shared" si="465"/>
        <v>0</v>
      </c>
      <c r="AB68" s="105">
        <f>VLOOKUP($B$1,'Multipliers and Adjustments'!$A$70:$I$86,TRUNC(COLUMN(AB$2)/5)+2,FALSE)*SUMIFS('EPA US Data'!$I:$I,'EPA US Data'!$D:$D,'Country Selector'!$A$2,'EPA US Data'!$J:$J,$B$1,'EPA US Data'!$C:$C,AB$2,'EPA US Data'!$G:$G,"&gt;="&amp;$A68,'EPA US Data'!$G:$G,"&lt;"&amp;$B68)*unit_conv*'State Downscaling Multipliers'!$B$13</f>
        <v>0</v>
      </c>
      <c r="AC68" s="2">
        <f t="shared" ref="AC68:AF68" si="466">AB68+($AG68-$AB68)/5</f>
        <v>0</v>
      </c>
      <c r="AD68" s="2">
        <f t="shared" si="466"/>
        <v>0</v>
      </c>
      <c r="AE68" s="2">
        <f t="shared" si="466"/>
        <v>0</v>
      </c>
      <c r="AF68" s="2">
        <f t="shared" si="466"/>
        <v>0</v>
      </c>
      <c r="AG68" s="105">
        <f>VLOOKUP($B$1,'Multipliers and Adjustments'!$A$70:$I$86,TRUNC(COLUMN(AG$2)/5)+2,FALSE)*SUMIFS('EPA US Data'!$I:$I,'EPA US Data'!$D:$D,'Country Selector'!$A$2,'EPA US Data'!$J:$J,$B$1,'EPA US Data'!$C:$C,AG$2,'EPA US Data'!$G:$G,"&gt;="&amp;$A68,'EPA US Data'!$G:$G,"&lt;"&amp;$B68)*unit_conv*'State Downscaling Multipliers'!$B$13</f>
        <v>0</v>
      </c>
      <c r="AH68" s="2">
        <f t="shared" ref="AH68:AK68" si="467">AG68+($AL68-$AG68)/5</f>
        <v>0</v>
      </c>
      <c r="AI68" s="2">
        <f t="shared" si="467"/>
        <v>0</v>
      </c>
      <c r="AJ68" s="2">
        <f t="shared" si="467"/>
        <v>0</v>
      </c>
      <c r="AK68" s="2">
        <f t="shared" si="467"/>
        <v>0</v>
      </c>
      <c r="AL68" s="105">
        <f>VLOOKUP($B$1,'Multipliers and Adjustments'!$A$70:$I$86,TRUNC(COLUMN(AL$2)/5)+2,FALSE)*SUMIFS('EPA US Data'!$I:$I,'EPA US Data'!$D:$D,'Country Selector'!$A$2,'EPA US Data'!$J:$J,$B$1,'EPA US Data'!$C:$C,AL$2,'EPA US Data'!$G:$G,"&gt;="&amp;$A68,'EPA US Data'!$G:$G,"&lt;"&amp;$B68)*unit_conv*'State Downscaling Multipliers'!$B$13</f>
        <v>0</v>
      </c>
    </row>
    <row r="69" spans="1:38" ht="15.75" customHeight="1" x14ac:dyDescent="0.25">
      <c r="A69" s="49">
        <f t="shared" si="234"/>
        <v>1300</v>
      </c>
      <c r="B69" s="49">
        <f t="shared" si="299"/>
        <v>1350</v>
      </c>
      <c r="C69" s="105">
        <f>VLOOKUP($B$1,'Multipliers and Adjustments'!$A$70:$I$86,TRUNC(COLUMN(C$2)/5)+2,FALSE)*SUMIFS('EPA US Data'!$I:$I,'EPA US Data'!$D:$D,'Country Selector'!$A$2,'EPA US Data'!$J:$J,$B$1,'EPA US Data'!$C:$C,C$2,'EPA US Data'!$G:$G,"&gt;="&amp;$A69,'EPA US Data'!$G:$G,"&lt;"&amp;$B69)*unit_conv*'State Downscaling Multipliers'!$B$13</f>
        <v>0</v>
      </c>
      <c r="D69" s="2">
        <f t="shared" ref="D69:G69" si="468">C69+($H69-$C69)/5</f>
        <v>0</v>
      </c>
      <c r="E69" s="2">
        <f t="shared" si="468"/>
        <v>0</v>
      </c>
      <c r="F69" s="2">
        <f t="shared" si="468"/>
        <v>0</v>
      </c>
      <c r="G69" s="2">
        <f t="shared" si="468"/>
        <v>0</v>
      </c>
      <c r="H69" s="105">
        <f>VLOOKUP($B$1,'Multipliers and Adjustments'!$A$70:$I$86,TRUNC(COLUMN(H$2)/5)+2,FALSE)*SUMIFS('EPA US Data'!$I:$I,'EPA US Data'!$D:$D,'Country Selector'!$A$2,'EPA US Data'!$J:$J,$B$1,'EPA US Data'!$C:$C,H$2,'EPA US Data'!$G:$G,"&gt;="&amp;$A69,'EPA US Data'!$G:$G,"&lt;"&amp;$B69)*unit_conv*'State Downscaling Multipliers'!$B$13</f>
        <v>0</v>
      </c>
      <c r="I69" s="2">
        <f t="shared" ref="I69:L69" si="469">H69+($M69-$H69)/5</f>
        <v>0</v>
      </c>
      <c r="J69" s="2">
        <f t="shared" si="469"/>
        <v>0</v>
      </c>
      <c r="K69" s="2">
        <f t="shared" si="469"/>
        <v>0</v>
      </c>
      <c r="L69" s="2">
        <f t="shared" si="469"/>
        <v>0</v>
      </c>
      <c r="M69" s="105">
        <f>VLOOKUP($B$1,'Multipliers and Adjustments'!$A$70:$I$86,TRUNC(COLUMN(M$2)/5)+2,FALSE)*SUMIFS('EPA US Data'!$I:$I,'EPA US Data'!$D:$D,'Country Selector'!$A$2,'EPA US Data'!$J:$J,$B$1,'EPA US Data'!$C:$C,M$2,'EPA US Data'!$G:$G,"&gt;="&amp;$A69,'EPA US Data'!$G:$G,"&lt;"&amp;$B69)*unit_conv*'State Downscaling Multipliers'!$B$13</f>
        <v>0</v>
      </c>
      <c r="N69" s="2">
        <f t="shared" ref="N69:Q69" si="470">M69+($R69-$M69)/5</f>
        <v>0</v>
      </c>
      <c r="O69" s="2">
        <f t="shared" si="470"/>
        <v>0</v>
      </c>
      <c r="P69" s="2">
        <f t="shared" si="470"/>
        <v>0</v>
      </c>
      <c r="Q69" s="2">
        <f t="shared" si="470"/>
        <v>0</v>
      </c>
      <c r="R69" s="105">
        <f>VLOOKUP($B$1,'Multipliers and Adjustments'!$A$70:$I$86,TRUNC(COLUMN(R$2)/5)+2,FALSE)*SUMIFS('EPA US Data'!$I:$I,'EPA US Data'!$D:$D,'Country Selector'!$A$2,'EPA US Data'!$J:$J,$B$1,'EPA US Data'!$C:$C,R$2,'EPA US Data'!$G:$G,"&gt;="&amp;$A69,'EPA US Data'!$G:$G,"&lt;"&amp;$B69)*unit_conv*'State Downscaling Multipliers'!$B$13</f>
        <v>0</v>
      </c>
      <c r="S69" s="2">
        <f t="shared" ref="S69:V69" si="471">R69+($W69-$R69)/5</f>
        <v>0</v>
      </c>
      <c r="T69" s="2">
        <f t="shared" si="471"/>
        <v>0</v>
      </c>
      <c r="U69" s="2">
        <f t="shared" si="471"/>
        <v>0</v>
      </c>
      <c r="V69" s="2">
        <f t="shared" si="471"/>
        <v>0</v>
      </c>
      <c r="W69" s="105">
        <f>VLOOKUP($B$1,'Multipliers and Adjustments'!$A$70:$I$86,TRUNC(COLUMN(W$2)/5)+2,FALSE)*SUMIFS('EPA US Data'!$I:$I,'EPA US Data'!$D:$D,'Country Selector'!$A$2,'EPA US Data'!$J:$J,$B$1,'EPA US Data'!$C:$C,W$2,'EPA US Data'!$G:$G,"&gt;="&amp;$A69,'EPA US Data'!$G:$G,"&lt;"&amp;$B69)*unit_conv*'State Downscaling Multipliers'!$B$13</f>
        <v>0</v>
      </c>
      <c r="X69" s="2">
        <f t="shared" ref="X69:AA69" si="472">W69+($AB69-$W69)/5</f>
        <v>0</v>
      </c>
      <c r="Y69" s="2">
        <f t="shared" si="472"/>
        <v>0</v>
      </c>
      <c r="Z69" s="2">
        <f t="shared" si="472"/>
        <v>0</v>
      </c>
      <c r="AA69" s="2">
        <f t="shared" si="472"/>
        <v>0</v>
      </c>
      <c r="AB69" s="105">
        <f>VLOOKUP($B$1,'Multipliers and Adjustments'!$A$70:$I$86,TRUNC(COLUMN(AB$2)/5)+2,FALSE)*SUMIFS('EPA US Data'!$I:$I,'EPA US Data'!$D:$D,'Country Selector'!$A$2,'EPA US Data'!$J:$J,$B$1,'EPA US Data'!$C:$C,AB$2,'EPA US Data'!$G:$G,"&gt;="&amp;$A69,'EPA US Data'!$G:$G,"&lt;"&amp;$B69)*unit_conv*'State Downscaling Multipliers'!$B$13</f>
        <v>0</v>
      </c>
      <c r="AC69" s="2">
        <f t="shared" ref="AC69:AF69" si="473">AB69+($AG69-$AB69)/5</f>
        <v>0</v>
      </c>
      <c r="AD69" s="2">
        <f t="shared" si="473"/>
        <v>0</v>
      </c>
      <c r="AE69" s="2">
        <f t="shared" si="473"/>
        <v>0</v>
      </c>
      <c r="AF69" s="2">
        <f t="shared" si="473"/>
        <v>0</v>
      </c>
      <c r="AG69" s="105">
        <f>VLOOKUP($B$1,'Multipliers and Adjustments'!$A$70:$I$86,TRUNC(COLUMN(AG$2)/5)+2,FALSE)*SUMIFS('EPA US Data'!$I:$I,'EPA US Data'!$D:$D,'Country Selector'!$A$2,'EPA US Data'!$J:$J,$B$1,'EPA US Data'!$C:$C,AG$2,'EPA US Data'!$G:$G,"&gt;="&amp;$A69,'EPA US Data'!$G:$G,"&lt;"&amp;$B69)*unit_conv*'State Downscaling Multipliers'!$B$13</f>
        <v>0</v>
      </c>
      <c r="AH69" s="2">
        <f t="shared" ref="AH69:AK69" si="474">AG69+($AL69-$AG69)/5</f>
        <v>0</v>
      </c>
      <c r="AI69" s="2">
        <f t="shared" si="474"/>
        <v>0</v>
      </c>
      <c r="AJ69" s="2">
        <f t="shared" si="474"/>
        <v>0</v>
      </c>
      <c r="AK69" s="2">
        <f t="shared" si="474"/>
        <v>0</v>
      </c>
      <c r="AL69" s="105">
        <f>VLOOKUP($B$1,'Multipliers and Adjustments'!$A$70:$I$86,TRUNC(COLUMN(AL$2)/5)+2,FALSE)*SUMIFS('EPA US Data'!$I:$I,'EPA US Data'!$D:$D,'Country Selector'!$A$2,'EPA US Data'!$J:$J,$B$1,'EPA US Data'!$C:$C,AL$2,'EPA US Data'!$G:$G,"&gt;="&amp;$A69,'EPA US Data'!$G:$G,"&lt;"&amp;$B69)*unit_conv*'State Downscaling Multipliers'!$B$13</f>
        <v>0</v>
      </c>
    </row>
    <row r="70" spans="1:38" ht="15.75" customHeight="1" x14ac:dyDescent="0.25">
      <c r="A70" s="49">
        <f t="shared" si="234"/>
        <v>1350</v>
      </c>
      <c r="B70" s="49">
        <f t="shared" si="299"/>
        <v>1400</v>
      </c>
      <c r="C70" s="105">
        <f>VLOOKUP($B$1,'Multipliers and Adjustments'!$A$70:$I$86,TRUNC(COLUMN(C$2)/5)+2,FALSE)*SUMIFS('EPA US Data'!$I:$I,'EPA US Data'!$D:$D,'Country Selector'!$A$2,'EPA US Data'!$J:$J,$B$1,'EPA US Data'!$C:$C,C$2,'EPA US Data'!$G:$G,"&gt;="&amp;$A70,'EPA US Data'!$G:$G,"&lt;"&amp;$B70)*unit_conv*'State Downscaling Multipliers'!$B$13</f>
        <v>0</v>
      </c>
      <c r="D70" s="2">
        <f t="shared" ref="D70:G70" si="475">C70+($H70-$C70)/5</f>
        <v>0</v>
      </c>
      <c r="E70" s="2">
        <f t="shared" si="475"/>
        <v>0</v>
      </c>
      <c r="F70" s="2">
        <f t="shared" si="475"/>
        <v>0</v>
      </c>
      <c r="G70" s="2">
        <f t="shared" si="475"/>
        <v>0</v>
      </c>
      <c r="H70" s="105">
        <f>VLOOKUP($B$1,'Multipliers and Adjustments'!$A$70:$I$86,TRUNC(COLUMN(H$2)/5)+2,FALSE)*SUMIFS('EPA US Data'!$I:$I,'EPA US Data'!$D:$D,'Country Selector'!$A$2,'EPA US Data'!$J:$J,$B$1,'EPA US Data'!$C:$C,H$2,'EPA US Data'!$G:$G,"&gt;="&amp;$A70,'EPA US Data'!$G:$G,"&lt;"&amp;$B70)*unit_conv*'State Downscaling Multipliers'!$B$13</f>
        <v>0</v>
      </c>
      <c r="I70" s="2">
        <f t="shared" ref="I70:L70" si="476">H70+($M70-$H70)/5</f>
        <v>0</v>
      </c>
      <c r="J70" s="2">
        <f t="shared" si="476"/>
        <v>0</v>
      </c>
      <c r="K70" s="2">
        <f t="shared" si="476"/>
        <v>0</v>
      </c>
      <c r="L70" s="2">
        <f t="shared" si="476"/>
        <v>0</v>
      </c>
      <c r="M70" s="105">
        <f>VLOOKUP($B$1,'Multipliers and Adjustments'!$A$70:$I$86,TRUNC(COLUMN(M$2)/5)+2,FALSE)*SUMIFS('EPA US Data'!$I:$I,'EPA US Data'!$D:$D,'Country Selector'!$A$2,'EPA US Data'!$J:$J,$B$1,'EPA US Data'!$C:$C,M$2,'EPA US Data'!$G:$G,"&gt;="&amp;$A70,'EPA US Data'!$G:$G,"&lt;"&amp;$B70)*unit_conv*'State Downscaling Multipliers'!$B$13</f>
        <v>0</v>
      </c>
      <c r="N70" s="2">
        <f t="shared" ref="N70:Q70" si="477">M70+($R70-$M70)/5</f>
        <v>0</v>
      </c>
      <c r="O70" s="2">
        <f t="shared" si="477"/>
        <v>0</v>
      </c>
      <c r="P70" s="2">
        <f t="shared" si="477"/>
        <v>0</v>
      </c>
      <c r="Q70" s="2">
        <f t="shared" si="477"/>
        <v>0</v>
      </c>
      <c r="R70" s="105">
        <f>VLOOKUP($B$1,'Multipliers and Adjustments'!$A$70:$I$86,TRUNC(COLUMN(R$2)/5)+2,FALSE)*SUMIFS('EPA US Data'!$I:$I,'EPA US Data'!$D:$D,'Country Selector'!$A$2,'EPA US Data'!$J:$J,$B$1,'EPA US Data'!$C:$C,R$2,'EPA US Data'!$G:$G,"&gt;="&amp;$A70,'EPA US Data'!$G:$G,"&lt;"&amp;$B70)*unit_conv*'State Downscaling Multipliers'!$B$13</f>
        <v>0</v>
      </c>
      <c r="S70" s="2">
        <f t="shared" ref="S70:V70" si="478">R70+($W70-$R70)/5</f>
        <v>0</v>
      </c>
      <c r="T70" s="2">
        <f t="shared" si="478"/>
        <v>0</v>
      </c>
      <c r="U70" s="2">
        <f t="shared" si="478"/>
        <v>0</v>
      </c>
      <c r="V70" s="2">
        <f t="shared" si="478"/>
        <v>0</v>
      </c>
      <c r="W70" s="105">
        <f>VLOOKUP($B$1,'Multipliers and Adjustments'!$A$70:$I$86,TRUNC(COLUMN(W$2)/5)+2,FALSE)*SUMIFS('EPA US Data'!$I:$I,'EPA US Data'!$D:$D,'Country Selector'!$A$2,'EPA US Data'!$J:$J,$B$1,'EPA US Data'!$C:$C,W$2,'EPA US Data'!$G:$G,"&gt;="&amp;$A70,'EPA US Data'!$G:$G,"&lt;"&amp;$B70)*unit_conv*'State Downscaling Multipliers'!$B$13</f>
        <v>0</v>
      </c>
      <c r="X70" s="2">
        <f t="shared" ref="X70:AA70" si="479">W70+($AB70-$W70)/5</f>
        <v>0</v>
      </c>
      <c r="Y70" s="2">
        <f t="shared" si="479"/>
        <v>0</v>
      </c>
      <c r="Z70" s="2">
        <f t="shared" si="479"/>
        <v>0</v>
      </c>
      <c r="AA70" s="2">
        <f t="shared" si="479"/>
        <v>0</v>
      </c>
      <c r="AB70" s="105">
        <f>VLOOKUP($B$1,'Multipliers and Adjustments'!$A$70:$I$86,TRUNC(COLUMN(AB$2)/5)+2,FALSE)*SUMIFS('EPA US Data'!$I:$I,'EPA US Data'!$D:$D,'Country Selector'!$A$2,'EPA US Data'!$J:$J,$B$1,'EPA US Data'!$C:$C,AB$2,'EPA US Data'!$G:$G,"&gt;="&amp;$A70,'EPA US Data'!$G:$G,"&lt;"&amp;$B70)*unit_conv*'State Downscaling Multipliers'!$B$13</f>
        <v>0</v>
      </c>
      <c r="AC70" s="2">
        <f t="shared" ref="AC70:AF70" si="480">AB70+($AG70-$AB70)/5</f>
        <v>0</v>
      </c>
      <c r="AD70" s="2">
        <f t="shared" si="480"/>
        <v>0</v>
      </c>
      <c r="AE70" s="2">
        <f t="shared" si="480"/>
        <v>0</v>
      </c>
      <c r="AF70" s="2">
        <f t="shared" si="480"/>
        <v>0</v>
      </c>
      <c r="AG70" s="105">
        <f>VLOOKUP($B$1,'Multipliers and Adjustments'!$A$70:$I$86,TRUNC(COLUMN(AG$2)/5)+2,FALSE)*SUMIFS('EPA US Data'!$I:$I,'EPA US Data'!$D:$D,'Country Selector'!$A$2,'EPA US Data'!$J:$J,$B$1,'EPA US Data'!$C:$C,AG$2,'EPA US Data'!$G:$G,"&gt;="&amp;$A70,'EPA US Data'!$G:$G,"&lt;"&amp;$B70)*unit_conv*'State Downscaling Multipliers'!$B$13</f>
        <v>0</v>
      </c>
      <c r="AH70" s="2">
        <f t="shared" ref="AH70:AK70" si="481">AG70+($AL70-$AG70)/5</f>
        <v>0</v>
      </c>
      <c r="AI70" s="2">
        <f t="shared" si="481"/>
        <v>0</v>
      </c>
      <c r="AJ70" s="2">
        <f t="shared" si="481"/>
        <v>0</v>
      </c>
      <c r="AK70" s="2">
        <f t="shared" si="481"/>
        <v>0</v>
      </c>
      <c r="AL70" s="105">
        <f>VLOOKUP($B$1,'Multipliers and Adjustments'!$A$70:$I$86,TRUNC(COLUMN(AL$2)/5)+2,FALSE)*SUMIFS('EPA US Data'!$I:$I,'EPA US Data'!$D:$D,'Country Selector'!$A$2,'EPA US Data'!$J:$J,$B$1,'EPA US Data'!$C:$C,AL$2,'EPA US Data'!$G:$G,"&gt;="&amp;$A70,'EPA US Data'!$G:$G,"&lt;"&amp;$B70)*unit_conv*'State Downscaling Multipliers'!$B$13</f>
        <v>0</v>
      </c>
    </row>
    <row r="71" spans="1:38" ht="15.75" customHeight="1" x14ac:dyDescent="0.25">
      <c r="A71" s="49">
        <f t="shared" si="234"/>
        <v>1400</v>
      </c>
      <c r="B71" s="49">
        <f t="shared" si="299"/>
        <v>1450</v>
      </c>
      <c r="C71" s="105">
        <f>VLOOKUP($B$1,'Multipliers and Adjustments'!$A$70:$I$86,TRUNC(COLUMN(C$2)/5)+2,FALSE)*SUMIFS('EPA US Data'!$I:$I,'EPA US Data'!$D:$D,'Country Selector'!$A$2,'EPA US Data'!$J:$J,$B$1,'EPA US Data'!$C:$C,C$2,'EPA US Data'!$G:$G,"&gt;="&amp;$A71,'EPA US Data'!$G:$G,"&lt;"&amp;$B71)*unit_conv*'State Downscaling Multipliers'!$B$13</f>
        <v>0</v>
      </c>
      <c r="D71" s="2">
        <f t="shared" ref="D71:G71" si="482">C71+($H71-$C71)/5</f>
        <v>0</v>
      </c>
      <c r="E71" s="2">
        <f t="shared" si="482"/>
        <v>0</v>
      </c>
      <c r="F71" s="2">
        <f t="shared" si="482"/>
        <v>0</v>
      </c>
      <c r="G71" s="2">
        <f t="shared" si="482"/>
        <v>0</v>
      </c>
      <c r="H71" s="105">
        <f>VLOOKUP($B$1,'Multipliers and Adjustments'!$A$70:$I$86,TRUNC(COLUMN(H$2)/5)+2,FALSE)*SUMIFS('EPA US Data'!$I:$I,'EPA US Data'!$D:$D,'Country Selector'!$A$2,'EPA US Data'!$J:$J,$B$1,'EPA US Data'!$C:$C,H$2,'EPA US Data'!$G:$G,"&gt;="&amp;$A71,'EPA US Data'!$G:$G,"&lt;"&amp;$B71)*unit_conv*'State Downscaling Multipliers'!$B$13</f>
        <v>0</v>
      </c>
      <c r="I71" s="2">
        <f t="shared" ref="I71:L71" si="483">H71+($M71-$H71)/5</f>
        <v>0</v>
      </c>
      <c r="J71" s="2">
        <f t="shared" si="483"/>
        <v>0</v>
      </c>
      <c r="K71" s="2">
        <f t="shared" si="483"/>
        <v>0</v>
      </c>
      <c r="L71" s="2">
        <f t="shared" si="483"/>
        <v>0</v>
      </c>
      <c r="M71" s="105">
        <f>VLOOKUP($B$1,'Multipliers and Adjustments'!$A$70:$I$86,TRUNC(COLUMN(M$2)/5)+2,FALSE)*SUMIFS('EPA US Data'!$I:$I,'EPA US Data'!$D:$D,'Country Selector'!$A$2,'EPA US Data'!$J:$J,$B$1,'EPA US Data'!$C:$C,M$2,'EPA US Data'!$G:$G,"&gt;="&amp;$A71,'EPA US Data'!$G:$G,"&lt;"&amp;$B71)*unit_conv*'State Downscaling Multipliers'!$B$13</f>
        <v>0</v>
      </c>
      <c r="N71" s="2">
        <f t="shared" ref="N71:Q71" si="484">M71+($R71-$M71)/5</f>
        <v>0</v>
      </c>
      <c r="O71" s="2">
        <f t="shared" si="484"/>
        <v>0</v>
      </c>
      <c r="P71" s="2">
        <f t="shared" si="484"/>
        <v>0</v>
      </c>
      <c r="Q71" s="2">
        <f t="shared" si="484"/>
        <v>0</v>
      </c>
      <c r="R71" s="105">
        <f>VLOOKUP($B$1,'Multipliers and Adjustments'!$A$70:$I$86,TRUNC(COLUMN(R$2)/5)+2,FALSE)*SUMIFS('EPA US Data'!$I:$I,'EPA US Data'!$D:$D,'Country Selector'!$A$2,'EPA US Data'!$J:$J,$B$1,'EPA US Data'!$C:$C,R$2,'EPA US Data'!$G:$G,"&gt;="&amp;$A71,'EPA US Data'!$G:$G,"&lt;"&amp;$B71)*unit_conv*'State Downscaling Multipliers'!$B$13</f>
        <v>0</v>
      </c>
      <c r="S71" s="2">
        <f t="shared" ref="S71:V71" si="485">R71+($W71-$R71)/5</f>
        <v>0</v>
      </c>
      <c r="T71" s="2">
        <f t="shared" si="485"/>
        <v>0</v>
      </c>
      <c r="U71" s="2">
        <f t="shared" si="485"/>
        <v>0</v>
      </c>
      <c r="V71" s="2">
        <f t="shared" si="485"/>
        <v>0</v>
      </c>
      <c r="W71" s="105">
        <f>VLOOKUP($B$1,'Multipliers and Adjustments'!$A$70:$I$86,TRUNC(COLUMN(W$2)/5)+2,FALSE)*SUMIFS('EPA US Data'!$I:$I,'EPA US Data'!$D:$D,'Country Selector'!$A$2,'EPA US Data'!$J:$J,$B$1,'EPA US Data'!$C:$C,W$2,'EPA US Data'!$G:$G,"&gt;="&amp;$A71,'EPA US Data'!$G:$G,"&lt;"&amp;$B71)*unit_conv*'State Downscaling Multipliers'!$B$13</f>
        <v>0</v>
      </c>
      <c r="X71" s="2">
        <f t="shared" ref="X71:AA71" si="486">W71+($AB71-$W71)/5</f>
        <v>0</v>
      </c>
      <c r="Y71" s="2">
        <f t="shared" si="486"/>
        <v>0</v>
      </c>
      <c r="Z71" s="2">
        <f t="shared" si="486"/>
        <v>0</v>
      </c>
      <c r="AA71" s="2">
        <f t="shared" si="486"/>
        <v>0</v>
      </c>
      <c r="AB71" s="105">
        <f>VLOOKUP($B$1,'Multipliers and Adjustments'!$A$70:$I$86,TRUNC(COLUMN(AB$2)/5)+2,FALSE)*SUMIFS('EPA US Data'!$I:$I,'EPA US Data'!$D:$D,'Country Selector'!$A$2,'EPA US Data'!$J:$J,$B$1,'EPA US Data'!$C:$C,AB$2,'EPA US Data'!$G:$G,"&gt;="&amp;$A71,'EPA US Data'!$G:$G,"&lt;"&amp;$B71)*unit_conv*'State Downscaling Multipliers'!$B$13</f>
        <v>0</v>
      </c>
      <c r="AC71" s="2">
        <f t="shared" ref="AC71:AF71" si="487">AB71+($AG71-$AB71)/5</f>
        <v>0</v>
      </c>
      <c r="AD71" s="2">
        <f t="shared" si="487"/>
        <v>0</v>
      </c>
      <c r="AE71" s="2">
        <f t="shared" si="487"/>
        <v>0</v>
      </c>
      <c r="AF71" s="2">
        <f t="shared" si="487"/>
        <v>0</v>
      </c>
      <c r="AG71" s="105">
        <f>VLOOKUP($B$1,'Multipliers and Adjustments'!$A$70:$I$86,TRUNC(COLUMN(AG$2)/5)+2,FALSE)*SUMIFS('EPA US Data'!$I:$I,'EPA US Data'!$D:$D,'Country Selector'!$A$2,'EPA US Data'!$J:$J,$B$1,'EPA US Data'!$C:$C,AG$2,'EPA US Data'!$G:$G,"&gt;="&amp;$A71,'EPA US Data'!$G:$G,"&lt;"&amp;$B71)*unit_conv*'State Downscaling Multipliers'!$B$13</f>
        <v>0</v>
      </c>
      <c r="AH71" s="2">
        <f t="shared" ref="AH71:AK71" si="488">AG71+($AL71-$AG71)/5</f>
        <v>0</v>
      </c>
      <c r="AI71" s="2">
        <f t="shared" si="488"/>
        <v>0</v>
      </c>
      <c r="AJ71" s="2">
        <f t="shared" si="488"/>
        <v>0</v>
      </c>
      <c r="AK71" s="2">
        <f t="shared" si="488"/>
        <v>0</v>
      </c>
      <c r="AL71" s="105">
        <f>VLOOKUP($B$1,'Multipliers and Adjustments'!$A$70:$I$86,TRUNC(COLUMN(AL$2)/5)+2,FALSE)*SUMIFS('EPA US Data'!$I:$I,'EPA US Data'!$D:$D,'Country Selector'!$A$2,'EPA US Data'!$J:$J,$B$1,'EPA US Data'!$C:$C,AL$2,'EPA US Data'!$G:$G,"&gt;="&amp;$A71,'EPA US Data'!$G:$G,"&lt;"&amp;$B71)*unit_conv*'State Downscaling Multipliers'!$B$13</f>
        <v>0</v>
      </c>
    </row>
    <row r="72" spans="1:38" ht="15.75" customHeight="1" x14ac:dyDescent="0.25">
      <c r="A72" s="49">
        <f t="shared" si="234"/>
        <v>1450</v>
      </c>
      <c r="B72" s="49">
        <f t="shared" si="299"/>
        <v>1500</v>
      </c>
      <c r="C72" s="105">
        <f>VLOOKUP($B$1,'Multipliers and Adjustments'!$A$70:$I$86,TRUNC(COLUMN(C$2)/5)+2,FALSE)*SUMIFS('EPA US Data'!$I:$I,'EPA US Data'!$D:$D,'Country Selector'!$A$2,'EPA US Data'!$J:$J,$B$1,'EPA US Data'!$C:$C,C$2,'EPA US Data'!$G:$G,"&gt;="&amp;$A72,'EPA US Data'!$G:$G,"&lt;"&amp;$B72)*unit_conv*'State Downscaling Multipliers'!$B$13</f>
        <v>0</v>
      </c>
      <c r="D72" s="2">
        <f t="shared" ref="D72:G72" si="489">C72+($H72-$C72)/5</f>
        <v>0</v>
      </c>
      <c r="E72" s="2">
        <f t="shared" si="489"/>
        <v>0</v>
      </c>
      <c r="F72" s="2">
        <f t="shared" si="489"/>
        <v>0</v>
      </c>
      <c r="G72" s="2">
        <f t="shared" si="489"/>
        <v>0</v>
      </c>
      <c r="H72" s="105">
        <f>VLOOKUP($B$1,'Multipliers and Adjustments'!$A$70:$I$86,TRUNC(COLUMN(H$2)/5)+2,FALSE)*SUMIFS('EPA US Data'!$I:$I,'EPA US Data'!$D:$D,'Country Selector'!$A$2,'EPA US Data'!$J:$J,$B$1,'EPA US Data'!$C:$C,H$2,'EPA US Data'!$G:$G,"&gt;="&amp;$A72,'EPA US Data'!$G:$G,"&lt;"&amp;$B72)*unit_conv*'State Downscaling Multipliers'!$B$13</f>
        <v>0</v>
      </c>
      <c r="I72" s="2">
        <f t="shared" ref="I72:L72" si="490">H72+($M72-$H72)/5</f>
        <v>0</v>
      </c>
      <c r="J72" s="2">
        <f t="shared" si="490"/>
        <v>0</v>
      </c>
      <c r="K72" s="2">
        <f t="shared" si="490"/>
        <v>0</v>
      </c>
      <c r="L72" s="2">
        <f t="shared" si="490"/>
        <v>0</v>
      </c>
      <c r="M72" s="105">
        <f>VLOOKUP($B$1,'Multipliers and Adjustments'!$A$70:$I$86,TRUNC(COLUMN(M$2)/5)+2,FALSE)*SUMIFS('EPA US Data'!$I:$I,'EPA US Data'!$D:$D,'Country Selector'!$A$2,'EPA US Data'!$J:$J,$B$1,'EPA US Data'!$C:$C,M$2,'EPA US Data'!$G:$G,"&gt;="&amp;$A72,'EPA US Data'!$G:$G,"&lt;"&amp;$B72)*unit_conv*'State Downscaling Multipliers'!$B$13</f>
        <v>0</v>
      </c>
      <c r="N72" s="2">
        <f t="shared" ref="N72:Q72" si="491">M72+($R72-$M72)/5</f>
        <v>0</v>
      </c>
      <c r="O72" s="2">
        <f t="shared" si="491"/>
        <v>0</v>
      </c>
      <c r="P72" s="2">
        <f t="shared" si="491"/>
        <v>0</v>
      </c>
      <c r="Q72" s="2">
        <f t="shared" si="491"/>
        <v>0</v>
      </c>
      <c r="R72" s="105">
        <f>VLOOKUP($B$1,'Multipliers and Adjustments'!$A$70:$I$86,TRUNC(COLUMN(R$2)/5)+2,FALSE)*SUMIFS('EPA US Data'!$I:$I,'EPA US Data'!$D:$D,'Country Selector'!$A$2,'EPA US Data'!$J:$J,$B$1,'EPA US Data'!$C:$C,R$2,'EPA US Data'!$G:$G,"&gt;="&amp;$A72,'EPA US Data'!$G:$G,"&lt;"&amp;$B72)*unit_conv*'State Downscaling Multipliers'!$B$13</f>
        <v>0</v>
      </c>
      <c r="S72" s="2">
        <f t="shared" ref="S72:V72" si="492">R72+($W72-$R72)/5</f>
        <v>0</v>
      </c>
      <c r="T72" s="2">
        <f t="shared" si="492"/>
        <v>0</v>
      </c>
      <c r="U72" s="2">
        <f t="shared" si="492"/>
        <v>0</v>
      </c>
      <c r="V72" s="2">
        <f t="shared" si="492"/>
        <v>0</v>
      </c>
      <c r="W72" s="105">
        <f>VLOOKUP($B$1,'Multipliers and Adjustments'!$A$70:$I$86,TRUNC(COLUMN(W$2)/5)+2,FALSE)*SUMIFS('EPA US Data'!$I:$I,'EPA US Data'!$D:$D,'Country Selector'!$A$2,'EPA US Data'!$J:$J,$B$1,'EPA US Data'!$C:$C,W$2,'EPA US Data'!$G:$G,"&gt;="&amp;$A72,'EPA US Data'!$G:$G,"&lt;"&amp;$B72)*unit_conv*'State Downscaling Multipliers'!$B$13</f>
        <v>0</v>
      </c>
      <c r="X72" s="2">
        <f t="shared" ref="X72:AA72" si="493">W72+($AB72-$W72)/5</f>
        <v>0</v>
      </c>
      <c r="Y72" s="2">
        <f t="shared" si="493"/>
        <v>0</v>
      </c>
      <c r="Z72" s="2">
        <f t="shared" si="493"/>
        <v>0</v>
      </c>
      <c r="AA72" s="2">
        <f t="shared" si="493"/>
        <v>0</v>
      </c>
      <c r="AB72" s="105">
        <f>VLOOKUP($B$1,'Multipliers and Adjustments'!$A$70:$I$86,TRUNC(COLUMN(AB$2)/5)+2,FALSE)*SUMIFS('EPA US Data'!$I:$I,'EPA US Data'!$D:$D,'Country Selector'!$A$2,'EPA US Data'!$J:$J,$B$1,'EPA US Data'!$C:$C,AB$2,'EPA US Data'!$G:$G,"&gt;="&amp;$A72,'EPA US Data'!$G:$G,"&lt;"&amp;$B72)*unit_conv*'State Downscaling Multipliers'!$B$13</f>
        <v>0</v>
      </c>
      <c r="AC72" s="2">
        <f t="shared" ref="AC72:AF72" si="494">AB72+($AG72-$AB72)/5</f>
        <v>0</v>
      </c>
      <c r="AD72" s="2">
        <f t="shared" si="494"/>
        <v>0</v>
      </c>
      <c r="AE72" s="2">
        <f t="shared" si="494"/>
        <v>0</v>
      </c>
      <c r="AF72" s="2">
        <f t="shared" si="494"/>
        <v>0</v>
      </c>
      <c r="AG72" s="105">
        <f>VLOOKUP($B$1,'Multipliers and Adjustments'!$A$70:$I$86,TRUNC(COLUMN(AG$2)/5)+2,FALSE)*SUMIFS('EPA US Data'!$I:$I,'EPA US Data'!$D:$D,'Country Selector'!$A$2,'EPA US Data'!$J:$J,$B$1,'EPA US Data'!$C:$C,AG$2,'EPA US Data'!$G:$G,"&gt;="&amp;$A72,'EPA US Data'!$G:$G,"&lt;"&amp;$B72)*unit_conv*'State Downscaling Multipliers'!$B$13</f>
        <v>0</v>
      </c>
      <c r="AH72" s="2">
        <f t="shared" ref="AH72:AK72" si="495">AG72+($AL72-$AG72)/5</f>
        <v>0</v>
      </c>
      <c r="AI72" s="2">
        <f t="shared" si="495"/>
        <v>0</v>
      </c>
      <c r="AJ72" s="2">
        <f t="shared" si="495"/>
        <v>0</v>
      </c>
      <c r="AK72" s="2">
        <f t="shared" si="495"/>
        <v>0</v>
      </c>
      <c r="AL72" s="105">
        <f>VLOOKUP($B$1,'Multipliers and Adjustments'!$A$70:$I$86,TRUNC(COLUMN(AL$2)/5)+2,FALSE)*SUMIFS('EPA US Data'!$I:$I,'EPA US Data'!$D:$D,'Country Selector'!$A$2,'EPA US Data'!$J:$J,$B$1,'EPA US Data'!$C:$C,AL$2,'EPA US Data'!$G:$G,"&gt;="&amp;$A72,'EPA US Data'!$G:$G,"&lt;"&amp;$B72)*unit_conv*'State Downscaling Multipliers'!$B$13</f>
        <v>0</v>
      </c>
    </row>
    <row r="73" spans="1:38" ht="15.75" customHeight="1" x14ac:dyDescent="0.25">
      <c r="A73" s="49">
        <f t="shared" si="234"/>
        <v>1500</v>
      </c>
      <c r="B73" s="49">
        <f t="shared" si="299"/>
        <v>1550</v>
      </c>
      <c r="C73" s="105">
        <f>VLOOKUP($B$1,'Multipliers and Adjustments'!$A$70:$I$86,TRUNC(COLUMN(C$2)/5)+2,FALSE)*SUMIFS('EPA US Data'!$I:$I,'EPA US Data'!$D:$D,'Country Selector'!$A$2,'EPA US Data'!$J:$J,$B$1,'EPA US Data'!$C:$C,C$2,'EPA US Data'!$G:$G,"&gt;="&amp;$A73,'EPA US Data'!$G:$G,"&lt;"&amp;$B73)*unit_conv*'State Downscaling Multipliers'!$B$13</f>
        <v>0</v>
      </c>
      <c r="D73" s="2">
        <f t="shared" ref="D73:G73" si="496">C73+($H73-$C73)/5</f>
        <v>0</v>
      </c>
      <c r="E73" s="2">
        <f t="shared" si="496"/>
        <v>0</v>
      </c>
      <c r="F73" s="2">
        <f t="shared" si="496"/>
        <v>0</v>
      </c>
      <c r="G73" s="2">
        <f t="shared" si="496"/>
        <v>0</v>
      </c>
      <c r="H73" s="105">
        <f>VLOOKUP($B$1,'Multipliers and Adjustments'!$A$70:$I$86,TRUNC(COLUMN(H$2)/5)+2,FALSE)*SUMIFS('EPA US Data'!$I:$I,'EPA US Data'!$D:$D,'Country Selector'!$A$2,'EPA US Data'!$J:$J,$B$1,'EPA US Data'!$C:$C,H$2,'EPA US Data'!$G:$G,"&gt;="&amp;$A73,'EPA US Data'!$G:$G,"&lt;"&amp;$B73)*unit_conv*'State Downscaling Multipliers'!$B$13</f>
        <v>0</v>
      </c>
      <c r="I73" s="2">
        <f t="shared" ref="I73:L73" si="497">H73+($M73-$H73)/5</f>
        <v>0</v>
      </c>
      <c r="J73" s="2">
        <f t="shared" si="497"/>
        <v>0</v>
      </c>
      <c r="K73" s="2">
        <f t="shared" si="497"/>
        <v>0</v>
      </c>
      <c r="L73" s="2">
        <f t="shared" si="497"/>
        <v>0</v>
      </c>
      <c r="M73" s="105">
        <f>VLOOKUP($B$1,'Multipliers and Adjustments'!$A$70:$I$86,TRUNC(COLUMN(M$2)/5)+2,FALSE)*SUMIFS('EPA US Data'!$I:$I,'EPA US Data'!$D:$D,'Country Selector'!$A$2,'EPA US Data'!$J:$J,$B$1,'EPA US Data'!$C:$C,M$2,'EPA US Data'!$G:$G,"&gt;="&amp;$A73,'EPA US Data'!$G:$G,"&lt;"&amp;$B73)*unit_conv*'State Downscaling Multipliers'!$B$13</f>
        <v>0</v>
      </c>
      <c r="N73" s="2">
        <f t="shared" ref="N73:Q73" si="498">M73+($R73-$M73)/5</f>
        <v>0</v>
      </c>
      <c r="O73" s="2">
        <f t="shared" si="498"/>
        <v>0</v>
      </c>
      <c r="P73" s="2">
        <f t="shared" si="498"/>
        <v>0</v>
      </c>
      <c r="Q73" s="2">
        <f t="shared" si="498"/>
        <v>0</v>
      </c>
      <c r="R73" s="105">
        <f>VLOOKUP($B$1,'Multipliers and Adjustments'!$A$70:$I$86,TRUNC(COLUMN(R$2)/5)+2,FALSE)*SUMIFS('EPA US Data'!$I:$I,'EPA US Data'!$D:$D,'Country Selector'!$A$2,'EPA US Data'!$J:$J,$B$1,'EPA US Data'!$C:$C,R$2,'EPA US Data'!$G:$G,"&gt;="&amp;$A73,'EPA US Data'!$G:$G,"&lt;"&amp;$B73)*unit_conv*'State Downscaling Multipliers'!$B$13</f>
        <v>0</v>
      </c>
      <c r="S73" s="2">
        <f t="shared" ref="S73:V73" si="499">R73+($W73-$R73)/5</f>
        <v>0</v>
      </c>
      <c r="T73" s="2">
        <f t="shared" si="499"/>
        <v>0</v>
      </c>
      <c r="U73" s="2">
        <f t="shared" si="499"/>
        <v>0</v>
      </c>
      <c r="V73" s="2">
        <f t="shared" si="499"/>
        <v>0</v>
      </c>
      <c r="W73" s="105">
        <f>VLOOKUP($B$1,'Multipliers and Adjustments'!$A$70:$I$86,TRUNC(COLUMN(W$2)/5)+2,FALSE)*SUMIFS('EPA US Data'!$I:$I,'EPA US Data'!$D:$D,'Country Selector'!$A$2,'EPA US Data'!$J:$J,$B$1,'EPA US Data'!$C:$C,W$2,'EPA US Data'!$G:$G,"&gt;="&amp;$A73,'EPA US Data'!$G:$G,"&lt;"&amp;$B73)*unit_conv*'State Downscaling Multipliers'!$B$13</f>
        <v>0</v>
      </c>
      <c r="X73" s="2">
        <f t="shared" ref="X73:AA73" si="500">W73+($AB73-$W73)/5</f>
        <v>0</v>
      </c>
      <c r="Y73" s="2">
        <f t="shared" si="500"/>
        <v>0</v>
      </c>
      <c r="Z73" s="2">
        <f t="shared" si="500"/>
        <v>0</v>
      </c>
      <c r="AA73" s="2">
        <f t="shared" si="500"/>
        <v>0</v>
      </c>
      <c r="AB73" s="105">
        <f>VLOOKUP($B$1,'Multipliers and Adjustments'!$A$70:$I$86,TRUNC(COLUMN(AB$2)/5)+2,FALSE)*SUMIFS('EPA US Data'!$I:$I,'EPA US Data'!$D:$D,'Country Selector'!$A$2,'EPA US Data'!$J:$J,$B$1,'EPA US Data'!$C:$C,AB$2,'EPA US Data'!$G:$G,"&gt;="&amp;$A73,'EPA US Data'!$G:$G,"&lt;"&amp;$B73)*unit_conv*'State Downscaling Multipliers'!$B$13</f>
        <v>0</v>
      </c>
      <c r="AC73" s="2">
        <f t="shared" ref="AC73:AF73" si="501">AB73+($AG73-$AB73)/5</f>
        <v>0</v>
      </c>
      <c r="AD73" s="2">
        <f t="shared" si="501"/>
        <v>0</v>
      </c>
      <c r="AE73" s="2">
        <f t="shared" si="501"/>
        <v>0</v>
      </c>
      <c r="AF73" s="2">
        <f t="shared" si="501"/>
        <v>0</v>
      </c>
      <c r="AG73" s="105">
        <f>VLOOKUP($B$1,'Multipliers and Adjustments'!$A$70:$I$86,TRUNC(COLUMN(AG$2)/5)+2,FALSE)*SUMIFS('EPA US Data'!$I:$I,'EPA US Data'!$D:$D,'Country Selector'!$A$2,'EPA US Data'!$J:$J,$B$1,'EPA US Data'!$C:$C,AG$2,'EPA US Data'!$G:$G,"&gt;="&amp;$A73,'EPA US Data'!$G:$G,"&lt;"&amp;$B73)*unit_conv*'State Downscaling Multipliers'!$B$13</f>
        <v>0</v>
      </c>
      <c r="AH73" s="2">
        <f t="shared" ref="AH73:AK73" si="502">AG73+($AL73-$AG73)/5</f>
        <v>0</v>
      </c>
      <c r="AI73" s="2">
        <f t="shared" si="502"/>
        <v>0</v>
      </c>
      <c r="AJ73" s="2">
        <f t="shared" si="502"/>
        <v>0</v>
      </c>
      <c r="AK73" s="2">
        <f t="shared" si="502"/>
        <v>0</v>
      </c>
      <c r="AL73" s="105">
        <f>VLOOKUP($B$1,'Multipliers and Adjustments'!$A$70:$I$86,TRUNC(COLUMN(AL$2)/5)+2,FALSE)*SUMIFS('EPA US Data'!$I:$I,'EPA US Data'!$D:$D,'Country Selector'!$A$2,'EPA US Data'!$J:$J,$B$1,'EPA US Data'!$C:$C,AL$2,'EPA US Data'!$G:$G,"&gt;="&amp;$A73,'EPA US Data'!$G:$G,"&lt;"&amp;$B73)*unit_conv*'State Downscaling Multipliers'!$B$13</f>
        <v>0</v>
      </c>
    </row>
    <row r="74" spans="1:38" ht="15.75" customHeight="1" x14ac:dyDescent="0.25">
      <c r="A74" s="49">
        <f t="shared" si="234"/>
        <v>1550</v>
      </c>
      <c r="B74" s="49">
        <f t="shared" si="299"/>
        <v>1600</v>
      </c>
      <c r="C74" s="105">
        <f>VLOOKUP($B$1,'Multipliers and Adjustments'!$A$70:$I$86,TRUNC(COLUMN(C$2)/5)+2,FALSE)*SUMIFS('EPA US Data'!$I:$I,'EPA US Data'!$D:$D,'Country Selector'!$A$2,'EPA US Data'!$J:$J,$B$1,'EPA US Data'!$C:$C,C$2,'EPA US Data'!$G:$G,"&gt;="&amp;$A74,'EPA US Data'!$G:$G,"&lt;"&amp;$B74)*unit_conv*'State Downscaling Multipliers'!$B$13</f>
        <v>0</v>
      </c>
      <c r="D74" s="2">
        <f t="shared" ref="D74:G74" si="503">C74+($H74-$C74)/5</f>
        <v>0</v>
      </c>
      <c r="E74" s="2">
        <f t="shared" si="503"/>
        <v>0</v>
      </c>
      <c r="F74" s="2">
        <f t="shared" si="503"/>
        <v>0</v>
      </c>
      <c r="G74" s="2">
        <f t="shared" si="503"/>
        <v>0</v>
      </c>
      <c r="H74" s="105">
        <f>VLOOKUP($B$1,'Multipliers and Adjustments'!$A$70:$I$86,TRUNC(COLUMN(H$2)/5)+2,FALSE)*SUMIFS('EPA US Data'!$I:$I,'EPA US Data'!$D:$D,'Country Selector'!$A$2,'EPA US Data'!$J:$J,$B$1,'EPA US Data'!$C:$C,H$2,'EPA US Data'!$G:$G,"&gt;="&amp;$A74,'EPA US Data'!$G:$G,"&lt;"&amp;$B74)*unit_conv*'State Downscaling Multipliers'!$B$13</f>
        <v>0</v>
      </c>
      <c r="I74" s="2">
        <f t="shared" ref="I74:L74" si="504">H74+($M74-$H74)/5</f>
        <v>0</v>
      </c>
      <c r="J74" s="2">
        <f t="shared" si="504"/>
        <v>0</v>
      </c>
      <c r="K74" s="2">
        <f t="shared" si="504"/>
        <v>0</v>
      </c>
      <c r="L74" s="2">
        <f t="shared" si="504"/>
        <v>0</v>
      </c>
      <c r="M74" s="105">
        <f>VLOOKUP($B$1,'Multipliers and Adjustments'!$A$70:$I$86,TRUNC(COLUMN(M$2)/5)+2,FALSE)*SUMIFS('EPA US Data'!$I:$I,'EPA US Data'!$D:$D,'Country Selector'!$A$2,'EPA US Data'!$J:$J,$B$1,'EPA US Data'!$C:$C,M$2,'EPA US Data'!$G:$G,"&gt;="&amp;$A74,'EPA US Data'!$G:$G,"&lt;"&amp;$B74)*unit_conv*'State Downscaling Multipliers'!$B$13</f>
        <v>0</v>
      </c>
      <c r="N74" s="2">
        <f t="shared" ref="N74:Q74" si="505">M74+($R74-$M74)/5</f>
        <v>0</v>
      </c>
      <c r="O74" s="2">
        <f t="shared" si="505"/>
        <v>0</v>
      </c>
      <c r="P74" s="2">
        <f t="shared" si="505"/>
        <v>0</v>
      </c>
      <c r="Q74" s="2">
        <f t="shared" si="505"/>
        <v>0</v>
      </c>
      <c r="R74" s="105">
        <f>VLOOKUP($B$1,'Multipliers and Adjustments'!$A$70:$I$86,TRUNC(COLUMN(R$2)/5)+2,FALSE)*SUMIFS('EPA US Data'!$I:$I,'EPA US Data'!$D:$D,'Country Selector'!$A$2,'EPA US Data'!$J:$J,$B$1,'EPA US Data'!$C:$C,R$2,'EPA US Data'!$G:$G,"&gt;="&amp;$A74,'EPA US Data'!$G:$G,"&lt;"&amp;$B74)*unit_conv*'State Downscaling Multipliers'!$B$13</f>
        <v>0</v>
      </c>
      <c r="S74" s="2">
        <f t="shared" ref="S74:V74" si="506">R74+($W74-$R74)/5</f>
        <v>0</v>
      </c>
      <c r="T74" s="2">
        <f t="shared" si="506"/>
        <v>0</v>
      </c>
      <c r="U74" s="2">
        <f t="shared" si="506"/>
        <v>0</v>
      </c>
      <c r="V74" s="2">
        <f t="shared" si="506"/>
        <v>0</v>
      </c>
      <c r="W74" s="105">
        <f>VLOOKUP($B$1,'Multipliers and Adjustments'!$A$70:$I$86,TRUNC(COLUMN(W$2)/5)+2,FALSE)*SUMIFS('EPA US Data'!$I:$I,'EPA US Data'!$D:$D,'Country Selector'!$A$2,'EPA US Data'!$J:$J,$B$1,'EPA US Data'!$C:$C,W$2,'EPA US Data'!$G:$G,"&gt;="&amp;$A74,'EPA US Data'!$G:$G,"&lt;"&amp;$B74)*unit_conv*'State Downscaling Multipliers'!$B$13</f>
        <v>0</v>
      </c>
      <c r="X74" s="2">
        <f t="shared" ref="X74:AA74" si="507">W74+($AB74-$W74)/5</f>
        <v>0</v>
      </c>
      <c r="Y74" s="2">
        <f t="shared" si="507"/>
        <v>0</v>
      </c>
      <c r="Z74" s="2">
        <f t="shared" si="507"/>
        <v>0</v>
      </c>
      <c r="AA74" s="2">
        <f t="shared" si="507"/>
        <v>0</v>
      </c>
      <c r="AB74" s="105">
        <f>VLOOKUP($B$1,'Multipliers and Adjustments'!$A$70:$I$86,TRUNC(COLUMN(AB$2)/5)+2,FALSE)*SUMIFS('EPA US Data'!$I:$I,'EPA US Data'!$D:$D,'Country Selector'!$A$2,'EPA US Data'!$J:$J,$B$1,'EPA US Data'!$C:$C,AB$2,'EPA US Data'!$G:$G,"&gt;="&amp;$A74,'EPA US Data'!$G:$G,"&lt;"&amp;$B74)*unit_conv*'State Downscaling Multipliers'!$B$13</f>
        <v>0</v>
      </c>
      <c r="AC74" s="2">
        <f t="shared" ref="AC74:AF74" si="508">AB74+($AG74-$AB74)/5</f>
        <v>0</v>
      </c>
      <c r="AD74" s="2">
        <f t="shared" si="508"/>
        <v>0</v>
      </c>
      <c r="AE74" s="2">
        <f t="shared" si="508"/>
        <v>0</v>
      </c>
      <c r="AF74" s="2">
        <f t="shared" si="508"/>
        <v>0</v>
      </c>
      <c r="AG74" s="105">
        <f>VLOOKUP($B$1,'Multipliers and Adjustments'!$A$70:$I$86,TRUNC(COLUMN(AG$2)/5)+2,FALSE)*SUMIFS('EPA US Data'!$I:$I,'EPA US Data'!$D:$D,'Country Selector'!$A$2,'EPA US Data'!$J:$J,$B$1,'EPA US Data'!$C:$C,AG$2,'EPA US Data'!$G:$G,"&gt;="&amp;$A74,'EPA US Data'!$G:$G,"&lt;"&amp;$B74)*unit_conv*'State Downscaling Multipliers'!$B$13</f>
        <v>0</v>
      </c>
      <c r="AH74" s="2">
        <f t="shared" ref="AH74:AK74" si="509">AG74+($AL74-$AG74)/5</f>
        <v>0</v>
      </c>
      <c r="AI74" s="2">
        <f t="shared" si="509"/>
        <v>0</v>
      </c>
      <c r="AJ74" s="2">
        <f t="shared" si="509"/>
        <v>0</v>
      </c>
      <c r="AK74" s="2">
        <f t="shared" si="509"/>
        <v>0</v>
      </c>
      <c r="AL74" s="105">
        <f>VLOOKUP($B$1,'Multipliers and Adjustments'!$A$70:$I$86,TRUNC(COLUMN(AL$2)/5)+2,FALSE)*SUMIFS('EPA US Data'!$I:$I,'EPA US Data'!$D:$D,'Country Selector'!$A$2,'EPA US Data'!$J:$J,$B$1,'EPA US Data'!$C:$C,AL$2,'EPA US Data'!$G:$G,"&gt;="&amp;$A74,'EPA US Data'!$G:$G,"&lt;"&amp;$B74)*unit_conv*'State Downscaling Multipliers'!$B$13</f>
        <v>0</v>
      </c>
    </row>
    <row r="75" spans="1:38" ht="15.75" customHeight="1" x14ac:dyDescent="0.25">
      <c r="A75" s="49"/>
      <c r="B75" s="49"/>
    </row>
    <row r="76" spans="1:38" ht="15.75" customHeight="1" x14ac:dyDescent="0.25">
      <c r="A76" s="49"/>
      <c r="B76" s="49"/>
    </row>
    <row r="77" spans="1:38" ht="15.75" customHeight="1" x14ac:dyDescent="0.25">
      <c r="A77" s="49"/>
      <c r="B77" s="49"/>
    </row>
    <row r="78" spans="1:38" ht="15.75" customHeight="1" x14ac:dyDescent="0.25">
      <c r="A78" s="49"/>
      <c r="B78" s="49"/>
    </row>
    <row r="79" spans="1:38" ht="15.75" customHeight="1" x14ac:dyDescent="0.25">
      <c r="A79" s="49"/>
      <c r="B79" s="49"/>
    </row>
    <row r="80" spans="1:38" ht="15.75" customHeight="1" x14ac:dyDescent="0.25">
      <c r="A80" s="49"/>
      <c r="B80" s="49"/>
    </row>
    <row r="81" spans="1:2" ht="15.75" customHeight="1" x14ac:dyDescent="0.25">
      <c r="A81" s="49"/>
      <c r="B81" s="49"/>
    </row>
    <row r="82" spans="1:2" ht="15.75" customHeight="1" x14ac:dyDescent="0.25">
      <c r="A82" s="49"/>
      <c r="B82" s="49"/>
    </row>
    <row r="83" spans="1:2" ht="15.75" customHeight="1" x14ac:dyDescent="0.25">
      <c r="A83" s="49"/>
      <c r="B83" s="49"/>
    </row>
    <row r="84" spans="1:2" ht="15.75" customHeight="1" x14ac:dyDescent="0.25">
      <c r="A84" s="49"/>
      <c r="B84" s="49"/>
    </row>
    <row r="85" spans="1:2" ht="15.75" customHeight="1" x14ac:dyDescent="0.25">
      <c r="A85" s="49"/>
      <c r="B85" s="49"/>
    </row>
    <row r="86" spans="1:2" ht="15.75" customHeight="1" x14ac:dyDescent="0.25">
      <c r="A86" s="49"/>
      <c r="B86" s="49"/>
    </row>
    <row r="87" spans="1:2" ht="15.75" customHeight="1" x14ac:dyDescent="0.25">
      <c r="A87" s="49"/>
      <c r="B87" s="49"/>
    </row>
    <row r="88" spans="1:2" ht="15.75" customHeight="1" x14ac:dyDescent="0.25">
      <c r="A88" s="49"/>
      <c r="B88" s="49"/>
    </row>
    <row r="89" spans="1:2" ht="15.75" customHeight="1" x14ac:dyDescent="0.25">
      <c r="A89" s="49"/>
      <c r="B89" s="49"/>
    </row>
    <row r="90" spans="1:2" ht="15.75" customHeight="1" x14ac:dyDescent="0.25">
      <c r="A90" s="49"/>
      <c r="B90" s="49"/>
    </row>
    <row r="91" spans="1:2" ht="15.75" customHeight="1" x14ac:dyDescent="0.25">
      <c r="A91" s="49"/>
      <c r="B91" s="49"/>
    </row>
    <row r="92" spans="1:2" ht="15.75" customHeight="1" x14ac:dyDescent="0.25">
      <c r="A92" s="49"/>
      <c r="B92" s="49"/>
    </row>
    <row r="93" spans="1:2" ht="15.75" customHeight="1" x14ac:dyDescent="0.25">
      <c r="A93" s="49"/>
      <c r="B93" s="49"/>
    </row>
    <row r="94" spans="1:2" ht="15.75" customHeight="1" x14ac:dyDescent="0.25">
      <c r="A94" s="49"/>
      <c r="B94" s="49"/>
    </row>
    <row r="95" spans="1:2" ht="15.75" customHeight="1" x14ac:dyDescent="0.25">
      <c r="A95" s="49"/>
      <c r="B95" s="49"/>
    </row>
    <row r="96" spans="1:2" ht="15.75" customHeight="1" x14ac:dyDescent="0.25">
      <c r="A96" s="49"/>
      <c r="B96" s="49"/>
    </row>
    <row r="97" spans="1:2" ht="15.75" customHeight="1" x14ac:dyDescent="0.25">
      <c r="A97" s="49"/>
      <c r="B97" s="49"/>
    </row>
    <row r="98" spans="1:2" ht="15.75" customHeight="1" x14ac:dyDescent="0.25">
      <c r="A98" s="49"/>
      <c r="B98" s="49"/>
    </row>
    <row r="99" spans="1:2" ht="15.75" customHeight="1" x14ac:dyDescent="0.25">
      <c r="A99" s="49"/>
      <c r="B99" s="49"/>
    </row>
    <row r="100" spans="1:2" ht="15.75" customHeight="1" x14ac:dyDescent="0.25">
      <c r="A100" s="49"/>
      <c r="B100" s="49"/>
    </row>
    <row r="101" spans="1:2" ht="15.75" customHeight="1" x14ac:dyDescent="0.25">
      <c r="A101" s="49"/>
      <c r="B101" s="49"/>
    </row>
    <row r="102" spans="1:2" ht="15.75" customHeight="1" x14ac:dyDescent="0.25">
      <c r="A102" s="49"/>
      <c r="B102" s="49"/>
    </row>
    <row r="103" spans="1:2" ht="15.75" customHeight="1" x14ac:dyDescent="0.25">
      <c r="A103" s="49"/>
      <c r="B103" s="49"/>
    </row>
    <row r="104" spans="1:2" ht="15.75" customHeight="1" x14ac:dyDescent="0.25">
      <c r="A104" s="49"/>
      <c r="B104" s="49"/>
    </row>
    <row r="105" spans="1:2" ht="15.75" customHeight="1" x14ac:dyDescent="0.25">
      <c r="A105" s="49"/>
      <c r="B105" s="49"/>
    </row>
    <row r="106" spans="1:2" ht="15.75" customHeight="1" x14ac:dyDescent="0.25">
      <c r="A106" s="49"/>
      <c r="B106" s="49"/>
    </row>
    <row r="107" spans="1:2" ht="15.75" customHeight="1" x14ac:dyDescent="0.25">
      <c r="A107" s="49"/>
      <c r="B107" s="49"/>
    </row>
    <row r="108" spans="1:2" ht="15.75" customHeight="1" x14ac:dyDescent="0.25">
      <c r="A108" s="49"/>
      <c r="B108" s="49"/>
    </row>
    <row r="109" spans="1:2" ht="15.75" customHeight="1" x14ac:dyDescent="0.25">
      <c r="A109" s="49"/>
      <c r="B109" s="49"/>
    </row>
    <row r="110" spans="1:2" ht="15.75" customHeight="1" x14ac:dyDescent="0.25">
      <c r="A110" s="49"/>
      <c r="B110" s="49"/>
    </row>
    <row r="111" spans="1:2" ht="15.75" customHeight="1" x14ac:dyDescent="0.25">
      <c r="A111" s="49"/>
      <c r="B111" s="49"/>
    </row>
    <row r="112" spans="1:2" ht="15.75" customHeight="1" x14ac:dyDescent="0.25">
      <c r="A112" s="49"/>
      <c r="B112" s="49"/>
    </row>
    <row r="113" spans="1:2" ht="15.75" customHeight="1" x14ac:dyDescent="0.25">
      <c r="A113" s="49"/>
      <c r="B113" s="49"/>
    </row>
    <row r="114" spans="1:2" ht="15.75" customHeight="1" x14ac:dyDescent="0.25">
      <c r="A114" s="49"/>
      <c r="B114" s="49"/>
    </row>
    <row r="115" spans="1:2" ht="15.75" customHeight="1" x14ac:dyDescent="0.25">
      <c r="A115" s="49"/>
      <c r="B115" s="49"/>
    </row>
    <row r="116" spans="1:2" ht="15.75" customHeight="1" x14ac:dyDescent="0.25">
      <c r="A116" s="49"/>
      <c r="B116" s="49"/>
    </row>
    <row r="117" spans="1:2" ht="15.75" customHeight="1" x14ac:dyDescent="0.25">
      <c r="A117" s="49"/>
      <c r="B117" s="49"/>
    </row>
    <row r="118" spans="1:2" ht="15.75" customHeight="1" x14ac:dyDescent="0.25">
      <c r="A118" s="49"/>
      <c r="B118" s="49"/>
    </row>
    <row r="119" spans="1:2" ht="15.75" customHeight="1" x14ac:dyDescent="0.25">
      <c r="A119" s="49"/>
      <c r="B119" s="49"/>
    </row>
    <row r="120" spans="1:2" ht="15.75" customHeight="1" x14ac:dyDescent="0.25">
      <c r="A120" s="49"/>
      <c r="B120" s="49"/>
    </row>
    <row r="121" spans="1:2" ht="15.75" customHeight="1" x14ac:dyDescent="0.25">
      <c r="A121" s="49"/>
      <c r="B121" s="49"/>
    </row>
    <row r="122" spans="1:2" ht="15.75" customHeight="1" x14ac:dyDescent="0.25">
      <c r="A122" s="49"/>
      <c r="B122" s="49"/>
    </row>
    <row r="123" spans="1:2" ht="15.75" customHeight="1" x14ac:dyDescent="0.25">
      <c r="A123" s="49"/>
      <c r="B123" s="49"/>
    </row>
    <row r="124" spans="1:2" ht="15.75" customHeight="1" x14ac:dyDescent="0.25">
      <c r="A124" s="49"/>
      <c r="B124" s="49"/>
    </row>
    <row r="125" spans="1:2" ht="15.75" customHeight="1" x14ac:dyDescent="0.25">
      <c r="A125" s="49"/>
      <c r="B125" s="49"/>
    </row>
    <row r="126" spans="1:2" ht="15.75" customHeight="1" x14ac:dyDescent="0.25">
      <c r="A126" s="49"/>
      <c r="B126" s="49"/>
    </row>
    <row r="127" spans="1:2" ht="15.75" customHeight="1" x14ac:dyDescent="0.25">
      <c r="A127" s="49"/>
      <c r="B127" s="49"/>
    </row>
    <row r="128" spans="1:2" ht="15.75" customHeight="1" x14ac:dyDescent="0.25">
      <c r="A128" s="49"/>
      <c r="B128" s="49"/>
    </row>
    <row r="129" spans="1:2" ht="15.75" customHeight="1" x14ac:dyDescent="0.25">
      <c r="A129" s="49"/>
      <c r="B129" s="49"/>
    </row>
    <row r="130" spans="1:2" ht="15.75" customHeight="1" x14ac:dyDescent="0.25">
      <c r="A130" s="49"/>
      <c r="B130" s="49"/>
    </row>
    <row r="131" spans="1:2" ht="15.75" customHeight="1" x14ac:dyDescent="0.25">
      <c r="A131" s="49"/>
      <c r="B131" s="49"/>
    </row>
    <row r="132" spans="1:2" ht="15.75" customHeight="1" x14ac:dyDescent="0.25">
      <c r="A132" s="49"/>
      <c r="B132" s="49"/>
    </row>
    <row r="133" spans="1:2" ht="15.75" customHeight="1" x14ac:dyDescent="0.25">
      <c r="A133" s="49"/>
      <c r="B133" s="49"/>
    </row>
    <row r="134" spans="1:2" ht="15.75" customHeight="1" x14ac:dyDescent="0.25">
      <c r="A134" s="49"/>
      <c r="B134" s="49"/>
    </row>
    <row r="135" spans="1:2" ht="15.75" customHeight="1" x14ac:dyDescent="0.25">
      <c r="A135" s="49"/>
      <c r="B135" s="49"/>
    </row>
    <row r="136" spans="1:2" ht="15.75" customHeight="1" x14ac:dyDescent="0.25">
      <c r="A136" s="49"/>
      <c r="B136" s="49"/>
    </row>
    <row r="137" spans="1:2" ht="15.75" customHeight="1" x14ac:dyDescent="0.25">
      <c r="A137" s="49"/>
      <c r="B137" s="49"/>
    </row>
    <row r="138" spans="1:2" ht="15.75" customHeight="1" x14ac:dyDescent="0.25">
      <c r="A138" s="49"/>
      <c r="B138" s="49"/>
    </row>
    <row r="139" spans="1:2" ht="15.75" customHeight="1" x14ac:dyDescent="0.25">
      <c r="A139" s="49"/>
      <c r="B139" s="49"/>
    </row>
    <row r="140" spans="1:2" ht="15.75" customHeight="1" x14ac:dyDescent="0.25">
      <c r="A140" s="49"/>
      <c r="B140" s="49"/>
    </row>
    <row r="141" spans="1:2" ht="15.75" customHeight="1" x14ac:dyDescent="0.25">
      <c r="A141" s="49"/>
      <c r="B141" s="49"/>
    </row>
    <row r="142" spans="1:2" ht="15.75" customHeight="1" x14ac:dyDescent="0.25">
      <c r="A142" s="49"/>
      <c r="B142" s="49"/>
    </row>
    <row r="143" spans="1:2" ht="15.75" customHeight="1" x14ac:dyDescent="0.25">
      <c r="A143" s="49"/>
      <c r="B143" s="49"/>
    </row>
    <row r="144" spans="1:2" ht="15.75" customHeight="1" x14ac:dyDescent="0.25">
      <c r="A144" s="49"/>
      <c r="B144" s="49"/>
    </row>
    <row r="145" spans="1:2" ht="15.75" customHeight="1" x14ac:dyDescent="0.25">
      <c r="A145" s="49"/>
      <c r="B145" s="49"/>
    </row>
    <row r="146" spans="1:2" ht="15.75" customHeight="1" x14ac:dyDescent="0.25">
      <c r="A146" s="49"/>
      <c r="B146" s="49"/>
    </row>
    <row r="147" spans="1:2" ht="15.75" customHeight="1" x14ac:dyDescent="0.25">
      <c r="A147" s="49"/>
      <c r="B147" s="49"/>
    </row>
    <row r="148" spans="1:2" ht="15.75" customHeight="1" x14ac:dyDescent="0.25">
      <c r="A148" s="49"/>
      <c r="B148" s="49"/>
    </row>
    <row r="149" spans="1:2" ht="15.75" customHeight="1" x14ac:dyDescent="0.25">
      <c r="A149" s="49"/>
      <c r="B149" s="49"/>
    </row>
    <row r="150" spans="1:2" ht="15.75" customHeight="1" x14ac:dyDescent="0.25">
      <c r="A150" s="49"/>
      <c r="B150" s="49"/>
    </row>
    <row r="151" spans="1:2" ht="15.75" customHeight="1" x14ac:dyDescent="0.25">
      <c r="A151" s="49"/>
      <c r="B151" s="49"/>
    </row>
    <row r="152" spans="1:2" ht="15.75" customHeight="1" x14ac:dyDescent="0.25">
      <c r="A152" s="49"/>
      <c r="B152" s="49"/>
    </row>
    <row r="153" spans="1:2" ht="15.75" customHeight="1" x14ac:dyDescent="0.25">
      <c r="A153" s="49"/>
      <c r="B153" s="49"/>
    </row>
    <row r="154" spans="1:2" ht="15.75" customHeight="1" x14ac:dyDescent="0.25">
      <c r="A154" s="49"/>
      <c r="B154" s="49"/>
    </row>
    <row r="155" spans="1:2" ht="15.75" customHeight="1" x14ac:dyDescent="0.25">
      <c r="A155" s="49"/>
      <c r="B155" s="49"/>
    </row>
    <row r="156" spans="1:2" ht="15.75" customHeight="1" x14ac:dyDescent="0.25">
      <c r="A156" s="49"/>
      <c r="B156" s="49"/>
    </row>
    <row r="157" spans="1:2" ht="15.75" customHeight="1" x14ac:dyDescent="0.25">
      <c r="A157" s="49"/>
      <c r="B157" s="49"/>
    </row>
    <row r="158" spans="1:2" ht="15.75" customHeight="1" x14ac:dyDescent="0.25">
      <c r="A158" s="49"/>
      <c r="B158" s="49"/>
    </row>
    <row r="159" spans="1:2" ht="15.75" customHeight="1" x14ac:dyDescent="0.25">
      <c r="A159" s="49"/>
      <c r="B159" s="49"/>
    </row>
    <row r="160" spans="1:2" ht="15.75" customHeight="1" x14ac:dyDescent="0.25">
      <c r="A160" s="49"/>
      <c r="B160" s="49"/>
    </row>
    <row r="161" spans="1:2" ht="15.75" customHeight="1" x14ac:dyDescent="0.25">
      <c r="A161" s="49"/>
      <c r="B161" s="49"/>
    </row>
    <row r="162" spans="1:2" ht="15.75" customHeight="1" x14ac:dyDescent="0.25">
      <c r="A162" s="49"/>
      <c r="B162" s="49"/>
    </row>
    <row r="163" spans="1:2" ht="15.75" customHeight="1" x14ac:dyDescent="0.25">
      <c r="A163" s="49"/>
      <c r="B163" s="49"/>
    </row>
    <row r="164" spans="1:2" ht="15.75" customHeight="1" x14ac:dyDescent="0.25">
      <c r="A164" s="49"/>
      <c r="B164" s="49"/>
    </row>
    <row r="165" spans="1:2" ht="15.75" customHeight="1" x14ac:dyDescent="0.25">
      <c r="A165" s="49"/>
      <c r="B165" s="49"/>
    </row>
    <row r="166" spans="1:2" ht="15.75" customHeight="1" x14ac:dyDescent="0.25">
      <c r="A166" s="49"/>
      <c r="B166" s="49"/>
    </row>
    <row r="167" spans="1:2" ht="15.75" customHeight="1" x14ac:dyDescent="0.25">
      <c r="A167" s="49"/>
      <c r="B167" s="49"/>
    </row>
    <row r="168" spans="1:2" ht="15.75" customHeight="1" x14ac:dyDescent="0.25">
      <c r="A168" s="49"/>
      <c r="B168" s="49"/>
    </row>
    <row r="169" spans="1:2" ht="15.75" customHeight="1" x14ac:dyDescent="0.25">
      <c r="A169" s="49"/>
      <c r="B169" s="49"/>
    </row>
    <row r="170" spans="1:2" ht="15.75" customHeight="1" x14ac:dyDescent="0.25">
      <c r="A170" s="49"/>
      <c r="B170" s="49"/>
    </row>
    <row r="171" spans="1:2" ht="15.75" customHeight="1" x14ac:dyDescent="0.25">
      <c r="A171" s="49"/>
      <c r="B171" s="49"/>
    </row>
    <row r="172" spans="1:2" ht="15.75" customHeight="1" x14ac:dyDescent="0.25">
      <c r="A172" s="49"/>
      <c r="B172" s="49"/>
    </row>
    <row r="173" spans="1:2" ht="15.75" customHeight="1" x14ac:dyDescent="0.25">
      <c r="A173" s="49"/>
      <c r="B173" s="49"/>
    </row>
    <row r="174" spans="1:2" ht="15.75" customHeight="1" x14ac:dyDescent="0.25">
      <c r="A174" s="49"/>
      <c r="B174" s="49"/>
    </row>
    <row r="175" spans="1:2" ht="15.75" customHeight="1" x14ac:dyDescent="0.25">
      <c r="A175" s="49"/>
      <c r="B175" s="49"/>
    </row>
    <row r="176" spans="1:2" ht="15.75" customHeight="1" x14ac:dyDescent="0.25">
      <c r="A176" s="49"/>
      <c r="B176" s="49"/>
    </row>
    <row r="177" spans="1:2" ht="15.75" customHeight="1" x14ac:dyDescent="0.25">
      <c r="A177" s="49"/>
      <c r="B177" s="49"/>
    </row>
    <row r="178" spans="1:2" ht="15.75" customHeight="1" x14ac:dyDescent="0.25">
      <c r="A178" s="49"/>
      <c r="B178" s="49"/>
    </row>
    <row r="179" spans="1:2" ht="15.75" customHeight="1" x14ac:dyDescent="0.25">
      <c r="A179" s="49"/>
      <c r="B179" s="49"/>
    </row>
    <row r="180" spans="1:2" ht="15.75" customHeight="1" x14ac:dyDescent="0.25">
      <c r="A180" s="49"/>
      <c r="B180" s="49"/>
    </row>
    <row r="181" spans="1:2" ht="15.75" customHeight="1" x14ac:dyDescent="0.25">
      <c r="A181" s="49"/>
      <c r="B181" s="49"/>
    </row>
    <row r="182" spans="1:2" ht="15.75" customHeight="1" x14ac:dyDescent="0.25">
      <c r="A182" s="49"/>
      <c r="B182" s="49"/>
    </row>
    <row r="183" spans="1:2" ht="15.75" customHeight="1" x14ac:dyDescent="0.25">
      <c r="A183" s="49"/>
      <c r="B183" s="49"/>
    </row>
    <row r="184" spans="1:2" ht="15.75" customHeight="1" x14ac:dyDescent="0.25">
      <c r="A184" s="49"/>
      <c r="B184" s="49"/>
    </row>
    <row r="185" spans="1:2" ht="15.75" customHeight="1" x14ac:dyDescent="0.25">
      <c r="A185" s="49"/>
      <c r="B185" s="49"/>
    </row>
    <row r="186" spans="1:2" ht="15.75" customHeight="1" x14ac:dyDescent="0.25">
      <c r="A186" s="49"/>
      <c r="B186" s="49"/>
    </row>
    <row r="187" spans="1:2" ht="15.75" customHeight="1" x14ac:dyDescent="0.25">
      <c r="A187" s="49"/>
      <c r="B187" s="49"/>
    </row>
    <row r="188" spans="1:2" ht="15.75" customHeight="1" x14ac:dyDescent="0.25">
      <c r="A188" s="49"/>
      <c r="B188" s="49"/>
    </row>
    <row r="189" spans="1:2" ht="15.75" customHeight="1" x14ac:dyDescent="0.25">
      <c r="A189" s="49"/>
      <c r="B189" s="49"/>
    </row>
    <row r="190" spans="1:2" ht="15.75" customHeight="1" x14ac:dyDescent="0.25">
      <c r="A190" s="49"/>
      <c r="B190" s="49"/>
    </row>
    <row r="191" spans="1:2" ht="15.75" customHeight="1" x14ac:dyDescent="0.25">
      <c r="A191" s="49"/>
      <c r="B191" s="49"/>
    </row>
    <row r="192" spans="1:2" ht="15.75" customHeight="1" x14ac:dyDescent="0.25">
      <c r="A192" s="49"/>
      <c r="B192" s="49"/>
    </row>
    <row r="193" spans="1:2" ht="15.75" customHeight="1" x14ac:dyDescent="0.25">
      <c r="A193" s="49"/>
      <c r="B193" s="49"/>
    </row>
    <row r="194" spans="1:2" ht="15.75" customHeight="1" x14ac:dyDescent="0.25">
      <c r="A194" s="49"/>
      <c r="B194" s="49"/>
    </row>
    <row r="195" spans="1:2" ht="15.75" customHeight="1" x14ac:dyDescent="0.25">
      <c r="A195" s="49"/>
      <c r="B195" s="49"/>
    </row>
    <row r="196" spans="1:2" ht="15.75" customHeight="1" x14ac:dyDescent="0.25">
      <c r="A196" s="49"/>
      <c r="B196" s="49"/>
    </row>
    <row r="197" spans="1:2" ht="15.75" customHeight="1" x14ac:dyDescent="0.25">
      <c r="A197" s="49"/>
      <c r="B197" s="49"/>
    </row>
    <row r="198" spans="1:2" ht="15.75" customHeight="1" x14ac:dyDescent="0.25">
      <c r="A198" s="49"/>
      <c r="B198" s="49"/>
    </row>
    <row r="199" spans="1:2" ht="15.75" customHeight="1" x14ac:dyDescent="0.25">
      <c r="A199" s="49"/>
      <c r="B199" s="49"/>
    </row>
    <row r="200" spans="1:2" ht="15.75" customHeight="1" x14ac:dyDescent="0.25">
      <c r="A200" s="49"/>
      <c r="B200" s="49"/>
    </row>
    <row r="201" spans="1:2" ht="15.75" customHeight="1" x14ac:dyDescent="0.25">
      <c r="A201" s="49"/>
      <c r="B201" s="49"/>
    </row>
    <row r="202" spans="1:2" ht="15.75" customHeight="1" x14ac:dyDescent="0.25">
      <c r="A202" s="49"/>
      <c r="B202" s="49"/>
    </row>
    <row r="203" spans="1:2" ht="15.75" customHeight="1" x14ac:dyDescent="0.25">
      <c r="A203" s="49"/>
      <c r="B203" s="49"/>
    </row>
    <row r="204" spans="1:2" ht="15.75" customHeight="1" x14ac:dyDescent="0.25">
      <c r="A204" s="49"/>
      <c r="B204" s="49"/>
    </row>
    <row r="205" spans="1:2" ht="15.75" customHeight="1" x14ac:dyDescent="0.25">
      <c r="A205" s="49"/>
      <c r="B205" s="49"/>
    </row>
    <row r="206" spans="1:2" ht="15.75" customHeight="1" x14ac:dyDescent="0.25">
      <c r="A206" s="49"/>
      <c r="B206" s="49"/>
    </row>
    <row r="207" spans="1:2" ht="15.75" customHeight="1" x14ac:dyDescent="0.25">
      <c r="A207" s="49"/>
      <c r="B207" s="49"/>
    </row>
    <row r="208" spans="1:2" ht="15.75" customHeight="1" x14ac:dyDescent="0.25">
      <c r="A208" s="49"/>
      <c r="B208" s="49"/>
    </row>
    <row r="209" spans="1:2" ht="15.75" customHeight="1" x14ac:dyDescent="0.25">
      <c r="A209" s="49"/>
      <c r="B209" s="49"/>
    </row>
    <row r="210" spans="1:2" ht="15.75" customHeight="1" x14ac:dyDescent="0.25">
      <c r="A210" s="49"/>
      <c r="B210" s="49"/>
    </row>
    <row r="211" spans="1:2" ht="15.75" customHeight="1" x14ac:dyDescent="0.25">
      <c r="A211" s="49"/>
      <c r="B211" s="49"/>
    </row>
    <row r="212" spans="1:2" ht="15.75" customHeight="1" x14ac:dyDescent="0.25">
      <c r="A212" s="49"/>
      <c r="B212" s="49"/>
    </row>
    <row r="213" spans="1:2" ht="15.75" customHeight="1" x14ac:dyDescent="0.25">
      <c r="A213" s="49"/>
      <c r="B213" s="49"/>
    </row>
    <row r="214" spans="1:2" ht="15.75" customHeight="1" x14ac:dyDescent="0.25">
      <c r="A214" s="49"/>
      <c r="B214" s="49"/>
    </row>
    <row r="215" spans="1:2" ht="15.75" customHeight="1" x14ac:dyDescent="0.25">
      <c r="A215" s="49"/>
      <c r="B215" s="49"/>
    </row>
    <row r="216" spans="1:2" ht="15.75" customHeight="1" x14ac:dyDescent="0.25">
      <c r="A216" s="49"/>
      <c r="B216" s="49"/>
    </row>
    <row r="217" spans="1:2" ht="15.75" customHeight="1" x14ac:dyDescent="0.25">
      <c r="A217" s="49"/>
      <c r="B217" s="49"/>
    </row>
    <row r="218" spans="1:2" ht="15.75" customHeight="1" x14ac:dyDescent="0.25">
      <c r="A218" s="49"/>
      <c r="B218" s="49"/>
    </row>
    <row r="219" spans="1:2" ht="15.75" customHeight="1" x14ac:dyDescent="0.25">
      <c r="A219" s="49"/>
      <c r="B219" s="49"/>
    </row>
    <row r="220" spans="1:2" ht="15.75" customHeight="1" x14ac:dyDescent="0.25">
      <c r="A220" s="49"/>
      <c r="B220" s="49"/>
    </row>
    <row r="221" spans="1:2" ht="15.75" customHeight="1" x14ac:dyDescent="0.25">
      <c r="A221" s="49"/>
      <c r="B221" s="49"/>
    </row>
    <row r="222" spans="1:2" ht="15.75" customHeight="1" x14ac:dyDescent="0.25">
      <c r="A222" s="49"/>
      <c r="B222" s="49"/>
    </row>
    <row r="223" spans="1:2" ht="15.75" customHeight="1" x14ac:dyDescent="0.25">
      <c r="A223" s="49"/>
      <c r="B223" s="49"/>
    </row>
    <row r="224" spans="1:2" ht="15.75" customHeight="1" x14ac:dyDescent="0.25">
      <c r="A224" s="49"/>
      <c r="B224" s="49"/>
    </row>
    <row r="225" spans="1:2" ht="15.75" customHeight="1" x14ac:dyDescent="0.25">
      <c r="A225" s="49"/>
      <c r="B225" s="49"/>
    </row>
    <row r="226" spans="1:2" ht="15.75" customHeight="1" x14ac:dyDescent="0.25">
      <c r="A226" s="49"/>
      <c r="B226" s="49"/>
    </row>
    <row r="227" spans="1:2" ht="15.75" customHeight="1" x14ac:dyDescent="0.25">
      <c r="A227" s="49"/>
      <c r="B227" s="49"/>
    </row>
    <row r="228" spans="1:2" ht="15.75" customHeight="1" x14ac:dyDescent="0.25">
      <c r="A228" s="49"/>
      <c r="B228" s="49"/>
    </row>
    <row r="229" spans="1:2" ht="15.75" customHeight="1" x14ac:dyDescent="0.25">
      <c r="A229" s="49"/>
      <c r="B229" s="49"/>
    </row>
    <row r="230" spans="1:2" ht="15.75" customHeight="1" x14ac:dyDescent="0.25">
      <c r="A230" s="49"/>
      <c r="B230" s="49"/>
    </row>
    <row r="231" spans="1:2" ht="15.75" customHeight="1" x14ac:dyDescent="0.25">
      <c r="A231" s="49"/>
      <c r="B231" s="49"/>
    </row>
    <row r="232" spans="1:2" ht="15.75" customHeight="1" x14ac:dyDescent="0.25">
      <c r="A232" s="49"/>
      <c r="B232" s="49"/>
    </row>
    <row r="233" spans="1:2" ht="15.75" customHeight="1" x14ac:dyDescent="0.25">
      <c r="A233" s="49"/>
      <c r="B233" s="49"/>
    </row>
    <row r="234" spans="1:2" ht="15.75" customHeight="1" x14ac:dyDescent="0.25">
      <c r="A234" s="49"/>
      <c r="B234" s="49"/>
    </row>
    <row r="235" spans="1:2" ht="15.75" customHeight="1" x14ac:dyDescent="0.25">
      <c r="A235" s="49"/>
      <c r="B235" s="49"/>
    </row>
    <row r="236" spans="1:2" ht="15.75" customHeight="1" x14ac:dyDescent="0.25">
      <c r="A236" s="49"/>
      <c r="B236" s="49"/>
    </row>
    <row r="237" spans="1:2" ht="15.75" customHeight="1" x14ac:dyDescent="0.25">
      <c r="A237" s="49"/>
      <c r="B237" s="49"/>
    </row>
    <row r="238" spans="1:2" ht="15.75" customHeight="1" x14ac:dyDescent="0.25">
      <c r="A238" s="49"/>
      <c r="B238" s="49"/>
    </row>
    <row r="239" spans="1:2" ht="15.75" customHeight="1" x14ac:dyDescent="0.25">
      <c r="A239" s="49"/>
      <c r="B239" s="49"/>
    </row>
    <row r="240" spans="1:2" ht="15.75" customHeight="1" x14ac:dyDescent="0.25">
      <c r="A240" s="49"/>
      <c r="B240" s="49"/>
    </row>
    <row r="241" spans="1:2" ht="15.75" customHeight="1" x14ac:dyDescent="0.25">
      <c r="A241" s="49"/>
      <c r="B241" s="49"/>
    </row>
    <row r="242" spans="1:2" ht="15.75" customHeight="1" x14ac:dyDescent="0.25">
      <c r="A242" s="49"/>
      <c r="B242" s="49"/>
    </row>
    <row r="243" spans="1:2" ht="15.75" customHeight="1" x14ac:dyDescent="0.25">
      <c r="A243" s="49"/>
      <c r="B243" s="49"/>
    </row>
    <row r="244" spans="1:2" ht="15.75" customHeight="1" x14ac:dyDescent="0.25">
      <c r="A244" s="49"/>
      <c r="B244" s="49"/>
    </row>
    <row r="245" spans="1:2" ht="15.75" customHeight="1" x14ac:dyDescent="0.25">
      <c r="A245" s="49"/>
      <c r="B245" s="49"/>
    </row>
    <row r="246" spans="1:2" ht="15.75" customHeight="1" x14ac:dyDescent="0.25">
      <c r="A246" s="49"/>
      <c r="B246" s="49"/>
    </row>
    <row r="247" spans="1:2" ht="15.75" customHeight="1" x14ac:dyDescent="0.25">
      <c r="A247" s="49"/>
      <c r="B247" s="49"/>
    </row>
    <row r="248" spans="1:2" ht="15.75" customHeight="1" x14ac:dyDescent="0.25">
      <c r="A248" s="49"/>
      <c r="B248" s="49"/>
    </row>
    <row r="249" spans="1:2" ht="15.75" customHeight="1" x14ac:dyDescent="0.25">
      <c r="A249" s="49"/>
      <c r="B249" s="49"/>
    </row>
    <row r="250" spans="1:2" ht="15.75" customHeight="1" x14ac:dyDescent="0.25">
      <c r="A250" s="49"/>
      <c r="B250" s="49"/>
    </row>
    <row r="251" spans="1:2" ht="15.75" customHeight="1" x14ac:dyDescent="0.25">
      <c r="A251" s="49"/>
      <c r="B251" s="49"/>
    </row>
    <row r="252" spans="1:2" ht="15.75" customHeight="1" x14ac:dyDescent="0.25">
      <c r="A252" s="49"/>
      <c r="B252" s="49"/>
    </row>
    <row r="253" spans="1:2" ht="15.75" customHeight="1" x14ac:dyDescent="0.25">
      <c r="A253" s="49"/>
      <c r="B253" s="49"/>
    </row>
    <row r="254" spans="1:2" ht="15.75" customHeight="1" x14ac:dyDescent="0.25">
      <c r="A254" s="49"/>
      <c r="B254" s="49"/>
    </row>
    <row r="255" spans="1:2" ht="15.75" customHeight="1" x14ac:dyDescent="0.25">
      <c r="A255" s="49"/>
      <c r="B255" s="49"/>
    </row>
    <row r="256" spans="1:2" ht="15.75" customHeight="1" x14ac:dyDescent="0.25">
      <c r="A256" s="49"/>
      <c r="B256" s="49"/>
    </row>
    <row r="257" spans="1:2" ht="15.75" customHeight="1" x14ac:dyDescent="0.25">
      <c r="A257" s="49"/>
      <c r="B257" s="49"/>
    </row>
    <row r="258" spans="1:2" ht="15.75" customHeight="1" x14ac:dyDescent="0.25">
      <c r="A258" s="49"/>
      <c r="B258" s="49"/>
    </row>
    <row r="259" spans="1:2" ht="15.75" customHeight="1" x14ac:dyDescent="0.25">
      <c r="A259" s="49"/>
      <c r="B259" s="49"/>
    </row>
    <row r="260" spans="1:2" ht="15.75" customHeight="1" x14ac:dyDescent="0.25">
      <c r="A260" s="49"/>
      <c r="B260" s="49"/>
    </row>
    <row r="261" spans="1:2" ht="15.75" customHeight="1" x14ac:dyDescent="0.25">
      <c r="A261" s="49"/>
      <c r="B261" s="49"/>
    </row>
    <row r="262" spans="1:2" ht="15.75" customHeight="1" x14ac:dyDescent="0.25">
      <c r="A262" s="49"/>
      <c r="B262" s="49"/>
    </row>
    <row r="263" spans="1:2" ht="15.75" customHeight="1" x14ac:dyDescent="0.25">
      <c r="A263" s="49"/>
      <c r="B263" s="49"/>
    </row>
    <row r="264" spans="1:2" ht="15.75" customHeight="1" x14ac:dyDescent="0.25">
      <c r="A264" s="49"/>
      <c r="B264" s="49"/>
    </row>
    <row r="265" spans="1:2" ht="15.75" customHeight="1" x14ac:dyDescent="0.25">
      <c r="A265" s="49"/>
      <c r="B265" s="49"/>
    </row>
    <row r="266" spans="1:2" ht="15.75" customHeight="1" x14ac:dyDescent="0.25">
      <c r="A266" s="49"/>
      <c r="B266" s="49"/>
    </row>
    <row r="267" spans="1:2" ht="15.75" customHeight="1" x14ac:dyDescent="0.25">
      <c r="A267" s="49"/>
      <c r="B267" s="49"/>
    </row>
    <row r="268" spans="1:2" ht="15.75" customHeight="1" x14ac:dyDescent="0.25">
      <c r="A268" s="49"/>
      <c r="B268" s="49"/>
    </row>
    <row r="269" spans="1:2" ht="15.75" customHeight="1" x14ac:dyDescent="0.25">
      <c r="A269" s="49"/>
      <c r="B269" s="49"/>
    </row>
    <row r="270" spans="1:2" ht="15.75" customHeight="1" x14ac:dyDescent="0.25">
      <c r="A270" s="49"/>
      <c r="B270" s="49"/>
    </row>
    <row r="271" spans="1:2" ht="15.75" customHeight="1" x14ac:dyDescent="0.25">
      <c r="A271" s="49"/>
      <c r="B271" s="49"/>
    </row>
    <row r="272" spans="1:2" ht="15.75" customHeight="1" x14ac:dyDescent="0.25">
      <c r="A272" s="49"/>
      <c r="B272" s="49"/>
    </row>
    <row r="273" spans="1:2" ht="15.75" customHeight="1" x14ac:dyDescent="0.25">
      <c r="A273" s="49"/>
      <c r="B273" s="49"/>
    </row>
    <row r="274" spans="1:2" ht="15.75" customHeight="1" x14ac:dyDescent="0.25">
      <c r="A274" s="49"/>
      <c r="B274" s="49"/>
    </row>
    <row r="275" spans="1:2" ht="15.75" customHeight="1" x14ac:dyDescent="0.25">
      <c r="A275" s="49"/>
      <c r="B275" s="49"/>
    </row>
    <row r="276" spans="1:2" ht="15.75" customHeight="1" x14ac:dyDescent="0.25">
      <c r="A276" s="49"/>
      <c r="B276" s="49"/>
    </row>
    <row r="277" spans="1:2" ht="15.75" customHeight="1" x14ac:dyDescent="0.25">
      <c r="A277" s="49"/>
      <c r="B277" s="49"/>
    </row>
    <row r="278" spans="1:2" ht="15.75" customHeight="1" x14ac:dyDescent="0.25">
      <c r="A278" s="49"/>
      <c r="B278" s="49"/>
    </row>
    <row r="279" spans="1:2" ht="15.75" customHeight="1" x14ac:dyDescent="0.25">
      <c r="A279" s="49"/>
      <c r="B279" s="49"/>
    </row>
    <row r="280" spans="1:2" ht="15.75" customHeight="1" x14ac:dyDescent="0.25">
      <c r="A280" s="49"/>
      <c r="B280" s="49"/>
    </row>
    <row r="281" spans="1:2" ht="15.75" customHeight="1" x14ac:dyDescent="0.25">
      <c r="A281" s="49"/>
      <c r="B281" s="49"/>
    </row>
    <row r="282" spans="1:2" ht="15.75" customHeight="1" x14ac:dyDescent="0.25">
      <c r="A282" s="49"/>
      <c r="B282" s="49"/>
    </row>
    <row r="283" spans="1:2" ht="15.75" customHeight="1" x14ac:dyDescent="0.25">
      <c r="A283" s="49"/>
      <c r="B283" s="49"/>
    </row>
    <row r="284" spans="1:2" ht="15.75" customHeight="1" x14ac:dyDescent="0.25">
      <c r="A284" s="49"/>
      <c r="B284" s="49"/>
    </row>
    <row r="285" spans="1:2" ht="15.75" customHeight="1" x14ac:dyDescent="0.25">
      <c r="A285" s="49"/>
      <c r="B285" s="49"/>
    </row>
    <row r="286" spans="1:2" ht="15.75" customHeight="1" x14ac:dyDescent="0.25">
      <c r="A286" s="49"/>
      <c r="B286" s="49"/>
    </row>
    <row r="287" spans="1:2" ht="15.75" customHeight="1" x14ac:dyDescent="0.25">
      <c r="A287" s="49"/>
      <c r="B287" s="49"/>
    </row>
    <row r="288" spans="1:2" ht="15.75" customHeight="1" x14ac:dyDescent="0.25">
      <c r="A288" s="49"/>
      <c r="B288" s="49"/>
    </row>
    <row r="289" spans="1:2" ht="15.75" customHeight="1" x14ac:dyDescent="0.25">
      <c r="A289" s="49"/>
      <c r="B289" s="49"/>
    </row>
    <row r="290" spans="1:2" ht="15.75" customHeight="1" x14ac:dyDescent="0.25">
      <c r="A290" s="49"/>
      <c r="B290" s="49"/>
    </row>
    <row r="291" spans="1:2" ht="15.75" customHeight="1" x14ac:dyDescent="0.25">
      <c r="A291" s="49"/>
      <c r="B291" s="49"/>
    </row>
    <row r="292" spans="1:2" ht="15.75" customHeight="1" x14ac:dyDescent="0.25">
      <c r="A292" s="49"/>
      <c r="B292" s="49"/>
    </row>
    <row r="293" spans="1:2" ht="15.75" customHeight="1" x14ac:dyDescent="0.25">
      <c r="A293" s="49"/>
      <c r="B293" s="49"/>
    </row>
    <row r="294" spans="1:2" ht="15.75" customHeight="1" x14ac:dyDescent="0.25">
      <c r="A294" s="49"/>
      <c r="B294" s="49"/>
    </row>
    <row r="295" spans="1:2" ht="15.75" customHeight="1" x14ac:dyDescent="0.25">
      <c r="A295" s="49"/>
      <c r="B295" s="49"/>
    </row>
    <row r="296" spans="1:2" ht="15.75" customHeight="1" x14ac:dyDescent="0.25">
      <c r="A296" s="49"/>
      <c r="B296" s="49"/>
    </row>
    <row r="297" spans="1:2" ht="15.75" customHeight="1" x14ac:dyDescent="0.25">
      <c r="A297" s="49"/>
      <c r="B297" s="49"/>
    </row>
    <row r="298" spans="1:2" ht="15.75" customHeight="1" x14ac:dyDescent="0.25">
      <c r="A298" s="49"/>
      <c r="B298" s="49"/>
    </row>
    <row r="299" spans="1:2" ht="15.75" customHeight="1" x14ac:dyDescent="0.25">
      <c r="A299" s="49"/>
      <c r="B299" s="49"/>
    </row>
    <row r="300" spans="1:2" ht="15.75" customHeight="1" x14ac:dyDescent="0.25">
      <c r="A300" s="49"/>
      <c r="B300" s="49"/>
    </row>
    <row r="301" spans="1:2" ht="15.75" customHeight="1" x14ac:dyDescent="0.25">
      <c r="A301" s="49"/>
      <c r="B301" s="49"/>
    </row>
    <row r="302" spans="1:2" ht="15.75" customHeight="1" x14ac:dyDescent="0.25">
      <c r="A302" s="49"/>
      <c r="B302" s="49"/>
    </row>
    <row r="303" spans="1:2" ht="15.75" customHeight="1" x14ac:dyDescent="0.25">
      <c r="A303" s="49"/>
      <c r="B303" s="49"/>
    </row>
    <row r="304" spans="1:2" ht="15.75" customHeight="1" x14ac:dyDescent="0.25">
      <c r="A304" s="49"/>
      <c r="B304" s="49"/>
    </row>
    <row r="305" spans="1:2" ht="15.75" customHeight="1" x14ac:dyDescent="0.25">
      <c r="A305" s="49"/>
      <c r="B305" s="49"/>
    </row>
    <row r="306" spans="1:2" ht="15.75" customHeight="1" x14ac:dyDescent="0.25">
      <c r="A306" s="49"/>
      <c r="B306" s="49"/>
    </row>
    <row r="307" spans="1:2" ht="15.75" customHeight="1" x14ac:dyDescent="0.25">
      <c r="A307" s="49"/>
      <c r="B307" s="49"/>
    </row>
    <row r="308" spans="1:2" ht="15.75" customHeight="1" x14ac:dyDescent="0.25">
      <c r="A308" s="49"/>
      <c r="B308" s="49"/>
    </row>
    <row r="309" spans="1:2" ht="15.75" customHeight="1" x14ac:dyDescent="0.25">
      <c r="A309" s="49"/>
      <c r="B309" s="49"/>
    </row>
    <row r="310" spans="1:2" ht="15.75" customHeight="1" x14ac:dyDescent="0.25">
      <c r="A310" s="49"/>
      <c r="B310" s="49"/>
    </row>
    <row r="311" spans="1:2" ht="15.75" customHeight="1" x14ac:dyDescent="0.25">
      <c r="A311" s="49"/>
      <c r="B311" s="49"/>
    </row>
    <row r="312" spans="1:2" ht="15.75" customHeight="1" x14ac:dyDescent="0.25">
      <c r="A312" s="49"/>
      <c r="B312" s="49"/>
    </row>
    <row r="313" spans="1:2" ht="15.75" customHeight="1" x14ac:dyDescent="0.25">
      <c r="A313" s="49"/>
      <c r="B313" s="49"/>
    </row>
    <row r="314" spans="1:2" ht="15.75" customHeight="1" x14ac:dyDescent="0.25">
      <c r="A314" s="49"/>
      <c r="B314" s="49"/>
    </row>
    <row r="315" spans="1:2" ht="15.75" customHeight="1" x14ac:dyDescent="0.25">
      <c r="A315" s="49"/>
      <c r="B315" s="49"/>
    </row>
    <row r="316" spans="1:2" ht="15.75" customHeight="1" x14ac:dyDescent="0.25">
      <c r="A316" s="49"/>
      <c r="B316" s="49"/>
    </row>
    <row r="317" spans="1:2" ht="15.75" customHeight="1" x14ac:dyDescent="0.25">
      <c r="A317" s="49"/>
      <c r="B317" s="49"/>
    </row>
    <row r="318" spans="1:2" ht="15.75" customHeight="1" x14ac:dyDescent="0.25">
      <c r="A318" s="49"/>
      <c r="B318" s="49"/>
    </row>
    <row r="319" spans="1:2" ht="15.75" customHeight="1" x14ac:dyDescent="0.25">
      <c r="A319" s="49"/>
      <c r="B319" s="49"/>
    </row>
    <row r="320" spans="1:2" ht="15.75" customHeight="1" x14ac:dyDescent="0.25">
      <c r="A320" s="49"/>
      <c r="B320" s="49"/>
    </row>
    <row r="321" spans="1:2" ht="15.75" customHeight="1" x14ac:dyDescent="0.25">
      <c r="A321" s="49"/>
      <c r="B321" s="49"/>
    </row>
    <row r="322" spans="1:2" ht="15.75" customHeight="1" x14ac:dyDescent="0.25">
      <c r="A322" s="49"/>
      <c r="B322" s="49"/>
    </row>
    <row r="323" spans="1:2" ht="15.75" customHeight="1" x14ac:dyDescent="0.25">
      <c r="A323" s="49"/>
      <c r="B323" s="49"/>
    </row>
    <row r="324" spans="1:2" ht="15.75" customHeight="1" x14ac:dyDescent="0.25">
      <c r="A324" s="49"/>
      <c r="B324" s="49"/>
    </row>
    <row r="325" spans="1:2" ht="15.75" customHeight="1" x14ac:dyDescent="0.25">
      <c r="A325" s="49"/>
      <c r="B325" s="49"/>
    </row>
    <row r="326" spans="1:2" ht="15.75" customHeight="1" x14ac:dyDescent="0.25">
      <c r="A326" s="49"/>
      <c r="B326" s="49"/>
    </row>
    <row r="327" spans="1:2" ht="15.75" customHeight="1" x14ac:dyDescent="0.25">
      <c r="A327" s="49"/>
      <c r="B327" s="49"/>
    </row>
    <row r="328" spans="1:2" ht="15.75" customHeight="1" x14ac:dyDescent="0.25">
      <c r="A328" s="49"/>
      <c r="B328" s="49"/>
    </row>
    <row r="329" spans="1:2" ht="15.75" customHeight="1" x14ac:dyDescent="0.25">
      <c r="A329" s="49"/>
      <c r="B329" s="49"/>
    </row>
    <row r="330" spans="1:2" ht="15.75" customHeight="1" x14ac:dyDescent="0.25">
      <c r="A330" s="49"/>
      <c r="B330" s="49"/>
    </row>
    <row r="331" spans="1:2" ht="15.75" customHeight="1" x14ac:dyDescent="0.25">
      <c r="A331" s="49"/>
      <c r="B331" s="49"/>
    </row>
    <row r="332" spans="1:2" ht="15.75" customHeight="1" x14ac:dyDescent="0.25">
      <c r="A332" s="49"/>
      <c r="B332" s="49"/>
    </row>
    <row r="333" spans="1:2" ht="15.75" customHeight="1" x14ac:dyDescent="0.25">
      <c r="A333" s="49"/>
      <c r="B333" s="49"/>
    </row>
    <row r="334" spans="1:2" ht="15.75" customHeight="1" x14ac:dyDescent="0.25">
      <c r="A334" s="49"/>
      <c r="B334" s="49"/>
    </row>
    <row r="335" spans="1:2" ht="15.75" customHeight="1" x14ac:dyDescent="0.25">
      <c r="A335" s="49"/>
      <c r="B335" s="49"/>
    </row>
    <row r="336" spans="1:2" ht="15.75" customHeight="1" x14ac:dyDescent="0.25">
      <c r="A336" s="49"/>
      <c r="B336" s="49"/>
    </row>
    <row r="337" spans="1:2" ht="15.75" customHeight="1" x14ac:dyDescent="0.25">
      <c r="A337" s="49"/>
      <c r="B337" s="49"/>
    </row>
    <row r="338" spans="1:2" ht="15.75" customHeight="1" x14ac:dyDescent="0.25">
      <c r="A338" s="49"/>
      <c r="B338" s="49"/>
    </row>
    <row r="339" spans="1:2" ht="15.75" customHeight="1" x14ac:dyDescent="0.25">
      <c r="A339" s="49"/>
      <c r="B339" s="49"/>
    </row>
    <row r="340" spans="1:2" ht="15.75" customHeight="1" x14ac:dyDescent="0.25">
      <c r="A340" s="49"/>
      <c r="B340" s="49"/>
    </row>
    <row r="341" spans="1:2" ht="15.75" customHeight="1" x14ac:dyDescent="0.25">
      <c r="A341" s="49"/>
      <c r="B341" s="49"/>
    </row>
    <row r="342" spans="1:2" ht="15.75" customHeight="1" x14ac:dyDescent="0.25">
      <c r="A342" s="49"/>
      <c r="B342" s="49"/>
    </row>
    <row r="343" spans="1:2" ht="15.75" customHeight="1" x14ac:dyDescent="0.25">
      <c r="A343" s="49"/>
      <c r="B343" s="49"/>
    </row>
    <row r="344" spans="1:2" ht="15.75" customHeight="1" x14ac:dyDescent="0.25">
      <c r="A344" s="49"/>
      <c r="B344" s="49"/>
    </row>
    <row r="345" spans="1:2" ht="15.75" customHeight="1" x14ac:dyDescent="0.25">
      <c r="A345" s="49"/>
      <c r="B345" s="49"/>
    </row>
    <row r="346" spans="1:2" ht="15.75" customHeight="1" x14ac:dyDescent="0.25">
      <c r="A346" s="49"/>
      <c r="B346" s="49"/>
    </row>
    <row r="347" spans="1:2" ht="15.75" customHeight="1" x14ac:dyDescent="0.25">
      <c r="A347" s="49"/>
      <c r="B347" s="49"/>
    </row>
    <row r="348" spans="1:2" ht="15.75" customHeight="1" x14ac:dyDescent="0.25">
      <c r="A348" s="49"/>
      <c r="B348" s="49"/>
    </row>
    <row r="349" spans="1:2" ht="15.75" customHeight="1" x14ac:dyDescent="0.25">
      <c r="A349" s="49"/>
      <c r="B349" s="49"/>
    </row>
    <row r="350" spans="1:2" ht="15.75" customHeight="1" x14ac:dyDescent="0.25">
      <c r="A350" s="49"/>
      <c r="B350" s="49"/>
    </row>
    <row r="351" spans="1:2" ht="15.75" customHeight="1" x14ac:dyDescent="0.25">
      <c r="A351" s="49"/>
      <c r="B351" s="49"/>
    </row>
    <row r="352" spans="1:2" ht="15.75" customHeight="1" x14ac:dyDescent="0.25">
      <c r="A352" s="49"/>
      <c r="B352" s="49"/>
    </row>
    <row r="353" spans="1:2" ht="15.75" customHeight="1" x14ac:dyDescent="0.25">
      <c r="A353" s="49"/>
      <c r="B353" s="49"/>
    </row>
    <row r="354" spans="1:2" ht="15.75" customHeight="1" x14ac:dyDescent="0.25">
      <c r="A354" s="49"/>
      <c r="B354" s="49"/>
    </row>
    <row r="355" spans="1:2" ht="15.75" customHeight="1" x14ac:dyDescent="0.25">
      <c r="A355" s="49"/>
      <c r="B355" s="49"/>
    </row>
    <row r="356" spans="1:2" ht="15.75" customHeight="1" x14ac:dyDescent="0.25">
      <c r="A356" s="49"/>
      <c r="B356" s="49"/>
    </row>
    <row r="357" spans="1:2" ht="15.75" customHeight="1" x14ac:dyDescent="0.25">
      <c r="A357" s="49"/>
      <c r="B357" s="49"/>
    </row>
    <row r="358" spans="1:2" ht="15.75" customHeight="1" x14ac:dyDescent="0.25">
      <c r="A358" s="49"/>
      <c r="B358" s="49"/>
    </row>
    <row r="359" spans="1:2" ht="15.75" customHeight="1" x14ac:dyDescent="0.25">
      <c r="A359" s="49"/>
      <c r="B359" s="49"/>
    </row>
    <row r="360" spans="1:2" ht="15.75" customHeight="1" x14ac:dyDescent="0.25">
      <c r="A360" s="49"/>
      <c r="B360" s="49"/>
    </row>
    <row r="361" spans="1:2" ht="15.75" customHeight="1" x14ac:dyDescent="0.25">
      <c r="A361" s="49"/>
      <c r="B361" s="49"/>
    </row>
    <row r="362" spans="1:2" ht="15.75" customHeight="1" x14ac:dyDescent="0.25">
      <c r="A362" s="49"/>
      <c r="B362" s="49"/>
    </row>
    <row r="363" spans="1:2" ht="15.75" customHeight="1" x14ac:dyDescent="0.25">
      <c r="A363" s="49"/>
      <c r="B363" s="49"/>
    </row>
    <row r="364" spans="1:2" ht="15.75" customHeight="1" x14ac:dyDescent="0.25">
      <c r="A364" s="49"/>
      <c r="B364" s="49"/>
    </row>
    <row r="365" spans="1:2" ht="15.75" customHeight="1" x14ac:dyDescent="0.25">
      <c r="A365" s="49"/>
      <c r="B365" s="49"/>
    </row>
    <row r="366" spans="1:2" ht="15.75" customHeight="1" x14ac:dyDescent="0.25">
      <c r="A366" s="49"/>
      <c r="B366" s="49"/>
    </row>
    <row r="367" spans="1:2" ht="15.75" customHeight="1" x14ac:dyDescent="0.25">
      <c r="A367" s="49"/>
      <c r="B367" s="49"/>
    </row>
    <row r="368" spans="1:2" ht="15.75" customHeight="1" x14ac:dyDescent="0.25">
      <c r="A368" s="49"/>
      <c r="B368" s="49"/>
    </row>
    <row r="369" spans="1:2" ht="15.75" customHeight="1" x14ac:dyDescent="0.25">
      <c r="A369" s="49"/>
      <c r="B369" s="49"/>
    </row>
    <row r="370" spans="1:2" ht="15.75" customHeight="1" x14ac:dyDescent="0.25">
      <c r="A370" s="49"/>
      <c r="B370" s="49"/>
    </row>
    <row r="371" spans="1:2" ht="15.75" customHeight="1" x14ac:dyDescent="0.25">
      <c r="A371" s="49"/>
      <c r="B371" s="49"/>
    </row>
    <row r="372" spans="1:2" ht="15.75" customHeight="1" x14ac:dyDescent="0.25">
      <c r="A372" s="49"/>
      <c r="B372" s="49"/>
    </row>
    <row r="373" spans="1:2" ht="15.75" customHeight="1" x14ac:dyDescent="0.25">
      <c r="A373" s="49"/>
      <c r="B373" s="49"/>
    </row>
    <row r="374" spans="1:2" ht="15.75" customHeight="1" x14ac:dyDescent="0.25">
      <c r="A374" s="49"/>
      <c r="B374" s="49"/>
    </row>
    <row r="375" spans="1:2" ht="15.75" customHeight="1" x14ac:dyDescent="0.25">
      <c r="A375" s="49"/>
      <c r="B375" s="49"/>
    </row>
    <row r="376" spans="1:2" ht="15.75" customHeight="1" x14ac:dyDescent="0.25">
      <c r="A376" s="49"/>
      <c r="B376" s="49"/>
    </row>
    <row r="377" spans="1:2" ht="15.75" customHeight="1" x14ac:dyDescent="0.25">
      <c r="A377" s="49"/>
      <c r="B377" s="49"/>
    </row>
    <row r="378" spans="1:2" ht="15.75" customHeight="1" x14ac:dyDescent="0.25">
      <c r="A378" s="49"/>
      <c r="B378" s="49"/>
    </row>
    <row r="379" spans="1:2" ht="15.75" customHeight="1" x14ac:dyDescent="0.25">
      <c r="A379" s="49"/>
      <c r="B379" s="49"/>
    </row>
    <row r="380" spans="1:2" ht="15.75" customHeight="1" x14ac:dyDescent="0.25">
      <c r="A380" s="49"/>
      <c r="B380" s="49"/>
    </row>
    <row r="381" spans="1:2" ht="15.75" customHeight="1" x14ac:dyDescent="0.25">
      <c r="A381" s="49"/>
      <c r="B381" s="49"/>
    </row>
    <row r="382" spans="1:2" ht="15.75" customHeight="1" x14ac:dyDescent="0.25">
      <c r="A382" s="49"/>
      <c r="B382" s="49"/>
    </row>
    <row r="383" spans="1:2" ht="15.75" customHeight="1" x14ac:dyDescent="0.25">
      <c r="A383" s="49"/>
      <c r="B383" s="49"/>
    </row>
    <row r="384" spans="1:2" ht="15.75" customHeight="1" x14ac:dyDescent="0.25">
      <c r="A384" s="49"/>
      <c r="B384" s="49"/>
    </row>
    <row r="385" spans="1:2" ht="15.75" customHeight="1" x14ac:dyDescent="0.25">
      <c r="A385" s="49"/>
      <c r="B385" s="49"/>
    </row>
    <row r="386" spans="1:2" ht="15.75" customHeight="1" x14ac:dyDescent="0.25">
      <c r="A386" s="49"/>
      <c r="B386" s="49"/>
    </row>
    <row r="387" spans="1:2" ht="15.75" customHeight="1" x14ac:dyDescent="0.25">
      <c r="A387" s="49"/>
      <c r="B387" s="49"/>
    </row>
    <row r="388" spans="1:2" ht="15.75" customHeight="1" x14ac:dyDescent="0.25">
      <c r="A388" s="49"/>
      <c r="B388" s="49"/>
    </row>
    <row r="389" spans="1:2" ht="15.75" customHeight="1" x14ac:dyDescent="0.25">
      <c r="A389" s="49"/>
      <c r="B389" s="49"/>
    </row>
    <row r="390" spans="1:2" ht="15.75" customHeight="1" x14ac:dyDescent="0.25">
      <c r="A390" s="49"/>
      <c r="B390" s="49"/>
    </row>
    <row r="391" spans="1:2" ht="15.75" customHeight="1" x14ac:dyDescent="0.25">
      <c r="A391" s="49"/>
      <c r="B391" s="49"/>
    </row>
    <row r="392" spans="1:2" ht="15.75" customHeight="1" x14ac:dyDescent="0.25">
      <c r="A392" s="49"/>
      <c r="B392" s="49"/>
    </row>
    <row r="393" spans="1:2" ht="15.75" customHeight="1" x14ac:dyDescent="0.25">
      <c r="A393" s="49"/>
      <c r="B393" s="49"/>
    </row>
    <row r="394" spans="1:2" ht="15.75" customHeight="1" x14ac:dyDescent="0.25">
      <c r="A394" s="49"/>
      <c r="B394" s="49"/>
    </row>
    <row r="395" spans="1:2" ht="15.75" customHeight="1" x14ac:dyDescent="0.25">
      <c r="A395" s="49"/>
      <c r="B395" s="49"/>
    </row>
    <row r="396" spans="1:2" ht="15.75" customHeight="1" x14ac:dyDescent="0.25">
      <c r="A396" s="49"/>
      <c r="B396" s="49"/>
    </row>
    <row r="397" spans="1:2" ht="15.75" customHeight="1" x14ac:dyDescent="0.25">
      <c r="A397" s="49"/>
      <c r="B397" s="49"/>
    </row>
    <row r="398" spans="1:2" ht="15.75" customHeight="1" x14ac:dyDescent="0.25">
      <c r="A398" s="49"/>
      <c r="B398" s="49"/>
    </row>
    <row r="399" spans="1:2" ht="15.75" customHeight="1" x14ac:dyDescent="0.25">
      <c r="A399" s="49"/>
      <c r="B399" s="49"/>
    </row>
    <row r="400" spans="1:2" ht="15.75" customHeight="1" x14ac:dyDescent="0.25">
      <c r="A400" s="49"/>
      <c r="B400" s="49"/>
    </row>
    <row r="401" spans="1:2" ht="15.75" customHeight="1" x14ac:dyDescent="0.25">
      <c r="A401" s="49"/>
      <c r="B401" s="49"/>
    </row>
    <row r="402" spans="1:2" ht="15.75" customHeight="1" x14ac:dyDescent="0.25">
      <c r="A402" s="49"/>
      <c r="B402" s="49"/>
    </row>
    <row r="403" spans="1:2" ht="15.75" customHeight="1" x14ac:dyDescent="0.25">
      <c r="A403" s="49"/>
      <c r="B403" s="49"/>
    </row>
    <row r="404" spans="1:2" ht="15.75" customHeight="1" x14ac:dyDescent="0.25">
      <c r="A404" s="49"/>
      <c r="B404" s="49"/>
    </row>
    <row r="405" spans="1:2" ht="15.75" customHeight="1" x14ac:dyDescent="0.25">
      <c r="A405" s="49"/>
      <c r="B405" s="49"/>
    </row>
    <row r="406" spans="1:2" ht="15.75" customHeight="1" x14ac:dyDescent="0.25">
      <c r="A406" s="49"/>
      <c r="B406" s="49"/>
    </row>
    <row r="407" spans="1:2" ht="15.75" customHeight="1" x14ac:dyDescent="0.25">
      <c r="A407" s="49"/>
      <c r="B407" s="49"/>
    </row>
    <row r="408" spans="1:2" ht="15.75" customHeight="1" x14ac:dyDescent="0.25">
      <c r="A408" s="49"/>
      <c r="B408" s="49"/>
    </row>
    <row r="409" spans="1:2" ht="15.75" customHeight="1" x14ac:dyDescent="0.25">
      <c r="A409" s="49"/>
      <c r="B409" s="49"/>
    </row>
    <row r="410" spans="1:2" ht="15.75" customHeight="1" x14ac:dyDescent="0.25">
      <c r="A410" s="49"/>
      <c r="B410" s="49"/>
    </row>
    <row r="411" spans="1:2" ht="15.75" customHeight="1" x14ac:dyDescent="0.25">
      <c r="A411" s="49"/>
      <c r="B411" s="49"/>
    </row>
    <row r="412" spans="1:2" ht="15.75" customHeight="1" x14ac:dyDescent="0.25">
      <c r="A412" s="49"/>
      <c r="B412" s="49"/>
    </row>
    <row r="413" spans="1:2" ht="15.75" customHeight="1" x14ac:dyDescent="0.25">
      <c r="A413" s="49"/>
      <c r="B413" s="49"/>
    </row>
    <row r="414" spans="1:2" ht="15.75" customHeight="1" x14ac:dyDescent="0.25">
      <c r="A414" s="49"/>
      <c r="B414" s="49"/>
    </row>
    <row r="415" spans="1:2" ht="15.75" customHeight="1" x14ac:dyDescent="0.25">
      <c r="A415" s="49"/>
      <c r="B415" s="49"/>
    </row>
    <row r="416" spans="1:2" ht="15.75" customHeight="1" x14ac:dyDescent="0.25">
      <c r="A416" s="49"/>
      <c r="B416" s="49"/>
    </row>
    <row r="417" spans="1:2" ht="15.75" customHeight="1" x14ac:dyDescent="0.25">
      <c r="A417" s="49"/>
      <c r="B417" s="49"/>
    </row>
    <row r="418" spans="1:2" ht="15.75" customHeight="1" x14ac:dyDescent="0.25">
      <c r="A418" s="49"/>
      <c r="B418" s="49"/>
    </row>
    <row r="419" spans="1:2" ht="15.75" customHeight="1" x14ac:dyDescent="0.25">
      <c r="A419" s="49"/>
      <c r="B419" s="49"/>
    </row>
    <row r="420" spans="1:2" ht="15.75" customHeight="1" x14ac:dyDescent="0.25">
      <c r="A420" s="49"/>
      <c r="B420" s="49"/>
    </row>
    <row r="421" spans="1:2" ht="15.75" customHeight="1" x14ac:dyDescent="0.25">
      <c r="A421" s="49"/>
      <c r="B421" s="49"/>
    </row>
    <row r="422" spans="1:2" ht="15.75" customHeight="1" x14ac:dyDescent="0.25">
      <c r="A422" s="49"/>
      <c r="B422" s="49"/>
    </row>
    <row r="423" spans="1:2" ht="15.75" customHeight="1" x14ac:dyDescent="0.25">
      <c r="A423" s="49"/>
      <c r="B423" s="49"/>
    </row>
    <row r="424" spans="1:2" ht="15.75" customHeight="1" x14ac:dyDescent="0.25">
      <c r="A424" s="49"/>
      <c r="B424" s="49"/>
    </row>
    <row r="425" spans="1:2" ht="15.75" customHeight="1" x14ac:dyDescent="0.25">
      <c r="A425" s="49"/>
      <c r="B425" s="49"/>
    </row>
    <row r="426" spans="1:2" ht="15.75" customHeight="1" x14ac:dyDescent="0.25">
      <c r="A426" s="49"/>
      <c r="B426" s="49"/>
    </row>
    <row r="427" spans="1:2" ht="15.75" customHeight="1" x14ac:dyDescent="0.25">
      <c r="A427" s="49"/>
      <c r="B427" s="49"/>
    </row>
    <row r="428" spans="1:2" ht="15.75" customHeight="1" x14ac:dyDescent="0.25">
      <c r="A428" s="49"/>
      <c r="B428" s="49"/>
    </row>
    <row r="429" spans="1:2" ht="15.75" customHeight="1" x14ac:dyDescent="0.25">
      <c r="A429" s="49"/>
      <c r="B429" s="49"/>
    </row>
    <row r="430" spans="1:2" ht="15.75" customHeight="1" x14ac:dyDescent="0.25">
      <c r="A430" s="49"/>
      <c r="B430" s="49"/>
    </row>
    <row r="431" spans="1:2" ht="15.75" customHeight="1" x14ac:dyDescent="0.25">
      <c r="A431" s="49"/>
      <c r="B431" s="49"/>
    </row>
    <row r="432" spans="1:2" ht="15.75" customHeight="1" x14ac:dyDescent="0.25">
      <c r="A432" s="49"/>
      <c r="B432" s="49"/>
    </row>
    <row r="433" spans="1:2" ht="15.75" customHeight="1" x14ac:dyDescent="0.25">
      <c r="A433" s="49"/>
      <c r="B433" s="49"/>
    </row>
    <row r="434" spans="1:2" ht="15.75" customHeight="1" x14ac:dyDescent="0.25">
      <c r="A434" s="49"/>
      <c r="B434" s="49"/>
    </row>
    <row r="435" spans="1:2" ht="15.75" customHeight="1" x14ac:dyDescent="0.25">
      <c r="A435" s="49"/>
      <c r="B435" s="49"/>
    </row>
    <row r="436" spans="1:2" ht="15.75" customHeight="1" x14ac:dyDescent="0.25">
      <c r="A436" s="49"/>
      <c r="B436" s="49"/>
    </row>
    <row r="437" spans="1:2" ht="15.75" customHeight="1" x14ac:dyDescent="0.25">
      <c r="A437" s="49"/>
      <c r="B437" s="49"/>
    </row>
    <row r="438" spans="1:2" ht="15.75" customHeight="1" x14ac:dyDescent="0.25">
      <c r="A438" s="49"/>
      <c r="B438" s="49"/>
    </row>
    <row r="439" spans="1:2" ht="15.75" customHeight="1" x14ac:dyDescent="0.25">
      <c r="A439" s="49"/>
      <c r="B439" s="49"/>
    </row>
    <row r="440" spans="1:2" ht="15.75" customHeight="1" x14ac:dyDescent="0.25">
      <c r="A440" s="49"/>
      <c r="B440" s="49"/>
    </row>
    <row r="441" spans="1:2" ht="15.75" customHeight="1" x14ac:dyDescent="0.25">
      <c r="A441" s="49"/>
      <c r="B441" s="49"/>
    </row>
    <row r="442" spans="1:2" ht="15.75" customHeight="1" x14ac:dyDescent="0.25">
      <c r="A442" s="49"/>
      <c r="B442" s="49"/>
    </row>
    <row r="443" spans="1:2" ht="15.75" customHeight="1" x14ac:dyDescent="0.25">
      <c r="A443" s="49"/>
      <c r="B443" s="49"/>
    </row>
    <row r="444" spans="1:2" ht="15.75" customHeight="1" x14ac:dyDescent="0.25">
      <c r="A444" s="49"/>
      <c r="B444" s="49"/>
    </row>
    <row r="445" spans="1:2" ht="15.75" customHeight="1" x14ac:dyDescent="0.25">
      <c r="A445" s="49"/>
      <c r="B445" s="49"/>
    </row>
    <row r="446" spans="1:2" ht="15.75" customHeight="1" x14ac:dyDescent="0.25">
      <c r="A446" s="49"/>
      <c r="B446" s="49"/>
    </row>
    <row r="447" spans="1:2" ht="15.75" customHeight="1" x14ac:dyDescent="0.25">
      <c r="A447" s="49"/>
      <c r="B447" s="49"/>
    </row>
    <row r="448" spans="1:2" ht="15.75" customHeight="1" x14ac:dyDescent="0.25">
      <c r="A448" s="49"/>
      <c r="B448" s="49"/>
    </row>
    <row r="449" spans="1:2" ht="15.75" customHeight="1" x14ac:dyDescent="0.25">
      <c r="A449" s="49"/>
      <c r="B449" s="49"/>
    </row>
    <row r="450" spans="1:2" ht="15.75" customHeight="1" x14ac:dyDescent="0.25">
      <c r="A450" s="49"/>
      <c r="B450" s="49"/>
    </row>
    <row r="451" spans="1:2" ht="15.75" customHeight="1" x14ac:dyDescent="0.25">
      <c r="A451" s="49"/>
      <c r="B451" s="49"/>
    </row>
    <row r="452" spans="1:2" ht="15.75" customHeight="1" x14ac:dyDescent="0.25">
      <c r="A452" s="49"/>
      <c r="B452" s="49"/>
    </row>
    <row r="453" spans="1:2" ht="15.75" customHeight="1" x14ac:dyDescent="0.25">
      <c r="A453" s="49"/>
      <c r="B453" s="49"/>
    </row>
    <row r="454" spans="1:2" ht="15.75" customHeight="1" x14ac:dyDescent="0.25">
      <c r="A454" s="49"/>
      <c r="B454" s="49"/>
    </row>
    <row r="455" spans="1:2" ht="15.75" customHeight="1" x14ac:dyDescent="0.25">
      <c r="A455" s="49"/>
      <c r="B455" s="49"/>
    </row>
    <row r="456" spans="1:2" ht="15.75" customHeight="1" x14ac:dyDescent="0.25">
      <c r="A456" s="49"/>
      <c r="B456" s="49"/>
    </row>
    <row r="457" spans="1:2" ht="15.75" customHeight="1" x14ac:dyDescent="0.25">
      <c r="A457" s="49"/>
      <c r="B457" s="49"/>
    </row>
    <row r="458" spans="1:2" ht="15.75" customHeight="1" x14ac:dyDescent="0.25">
      <c r="A458" s="49"/>
      <c r="B458" s="49"/>
    </row>
    <row r="459" spans="1:2" ht="15.75" customHeight="1" x14ac:dyDescent="0.25">
      <c r="A459" s="49"/>
      <c r="B459" s="49"/>
    </row>
    <row r="460" spans="1:2" ht="15.75" customHeight="1" x14ac:dyDescent="0.25">
      <c r="A460" s="49"/>
      <c r="B460" s="49"/>
    </row>
    <row r="461" spans="1:2" ht="15.75" customHeight="1" x14ac:dyDescent="0.25">
      <c r="A461" s="49"/>
      <c r="B461" s="49"/>
    </row>
    <row r="462" spans="1:2" ht="15.75" customHeight="1" x14ac:dyDescent="0.25">
      <c r="A462" s="49"/>
      <c r="B462" s="49"/>
    </row>
    <row r="463" spans="1:2" ht="15.75" customHeight="1" x14ac:dyDescent="0.25">
      <c r="A463" s="49"/>
      <c r="B463" s="49"/>
    </row>
    <row r="464" spans="1:2" ht="15.75" customHeight="1" x14ac:dyDescent="0.25">
      <c r="A464" s="49"/>
      <c r="B464" s="49"/>
    </row>
    <row r="465" spans="1:2" ht="15.75" customHeight="1" x14ac:dyDescent="0.25">
      <c r="A465" s="49"/>
      <c r="B465" s="49"/>
    </row>
    <row r="466" spans="1:2" ht="15.75" customHeight="1" x14ac:dyDescent="0.25">
      <c r="A466" s="49"/>
      <c r="B466" s="49"/>
    </row>
    <row r="467" spans="1:2" ht="15.75" customHeight="1" x14ac:dyDescent="0.25">
      <c r="A467" s="49"/>
      <c r="B467" s="49"/>
    </row>
    <row r="468" spans="1:2" ht="15.75" customHeight="1" x14ac:dyDescent="0.25">
      <c r="A468" s="49"/>
      <c r="B468" s="49"/>
    </row>
    <row r="469" spans="1:2" ht="15.75" customHeight="1" x14ac:dyDescent="0.25">
      <c r="A469" s="49"/>
      <c r="B469" s="49"/>
    </row>
    <row r="470" spans="1:2" ht="15.75" customHeight="1" x14ac:dyDescent="0.25">
      <c r="A470" s="49"/>
      <c r="B470" s="49"/>
    </row>
    <row r="471" spans="1:2" ht="15.75" customHeight="1" x14ac:dyDescent="0.25">
      <c r="A471" s="49"/>
      <c r="B471" s="49"/>
    </row>
    <row r="472" spans="1:2" ht="15.75" customHeight="1" x14ac:dyDescent="0.25">
      <c r="A472" s="49"/>
      <c r="B472" s="49"/>
    </row>
    <row r="473" spans="1:2" ht="15.75" customHeight="1" x14ac:dyDescent="0.25">
      <c r="A473" s="49"/>
      <c r="B473" s="49"/>
    </row>
    <row r="474" spans="1:2" ht="15.75" customHeight="1" x14ac:dyDescent="0.25">
      <c r="A474" s="49"/>
      <c r="B474" s="49"/>
    </row>
    <row r="475" spans="1:2" ht="15.75" customHeight="1" x14ac:dyDescent="0.25">
      <c r="A475" s="49"/>
      <c r="B475" s="49"/>
    </row>
    <row r="476" spans="1:2" ht="15.75" customHeight="1" x14ac:dyDescent="0.25">
      <c r="A476" s="49"/>
      <c r="B476" s="49"/>
    </row>
    <row r="477" spans="1:2" ht="15.75" customHeight="1" x14ac:dyDescent="0.25">
      <c r="A477" s="49"/>
      <c r="B477" s="49"/>
    </row>
    <row r="478" spans="1:2" ht="15.75" customHeight="1" x14ac:dyDescent="0.25">
      <c r="A478" s="49"/>
      <c r="B478" s="49"/>
    </row>
    <row r="479" spans="1:2" ht="15.75" customHeight="1" x14ac:dyDescent="0.25">
      <c r="A479" s="49"/>
      <c r="B479" s="49"/>
    </row>
    <row r="480" spans="1:2" ht="15.75" customHeight="1" x14ac:dyDescent="0.25">
      <c r="A480" s="49"/>
      <c r="B480" s="49"/>
    </row>
    <row r="481" spans="1:2" ht="15.75" customHeight="1" x14ac:dyDescent="0.25">
      <c r="A481" s="49"/>
      <c r="B481" s="49"/>
    </row>
    <row r="482" spans="1:2" ht="15.75" customHeight="1" x14ac:dyDescent="0.25">
      <c r="A482" s="49"/>
      <c r="B482" s="49"/>
    </row>
    <row r="483" spans="1:2" ht="15.75" customHeight="1" x14ac:dyDescent="0.25">
      <c r="A483" s="49"/>
      <c r="B483" s="49"/>
    </row>
    <row r="484" spans="1:2" ht="15.75" customHeight="1" x14ac:dyDescent="0.25">
      <c r="A484" s="49"/>
      <c r="B484" s="49"/>
    </row>
    <row r="485" spans="1:2" ht="15.75" customHeight="1" x14ac:dyDescent="0.25">
      <c r="A485" s="49"/>
      <c r="B485" s="49"/>
    </row>
    <row r="486" spans="1:2" ht="15.75" customHeight="1" x14ac:dyDescent="0.25">
      <c r="A486" s="49"/>
      <c r="B486" s="49"/>
    </row>
    <row r="487" spans="1:2" ht="15.75" customHeight="1" x14ac:dyDescent="0.25">
      <c r="A487" s="49"/>
      <c r="B487" s="49"/>
    </row>
    <row r="488" spans="1:2" ht="15.75" customHeight="1" x14ac:dyDescent="0.25">
      <c r="A488" s="49"/>
      <c r="B488" s="49"/>
    </row>
    <row r="489" spans="1:2" ht="15.75" customHeight="1" x14ac:dyDescent="0.25">
      <c r="A489" s="49"/>
      <c r="B489" s="49"/>
    </row>
    <row r="490" spans="1:2" ht="15.75" customHeight="1" x14ac:dyDescent="0.25">
      <c r="A490" s="49"/>
      <c r="B490" s="49"/>
    </row>
    <row r="491" spans="1:2" ht="15.75" customHeight="1" x14ac:dyDescent="0.25">
      <c r="A491" s="49"/>
      <c r="B491" s="49"/>
    </row>
    <row r="492" spans="1:2" ht="15.75" customHeight="1" x14ac:dyDescent="0.25">
      <c r="A492" s="49"/>
      <c r="B492" s="49"/>
    </row>
    <row r="493" spans="1:2" ht="15.75" customHeight="1" x14ac:dyDescent="0.25">
      <c r="A493" s="49"/>
      <c r="B493" s="49"/>
    </row>
    <row r="494" spans="1:2" ht="15.75" customHeight="1" x14ac:dyDescent="0.25">
      <c r="A494" s="49"/>
      <c r="B494" s="49"/>
    </row>
    <row r="495" spans="1:2" ht="15.75" customHeight="1" x14ac:dyDescent="0.25">
      <c r="A495" s="49"/>
      <c r="B495" s="49"/>
    </row>
    <row r="496" spans="1:2" ht="15.75" customHeight="1" x14ac:dyDescent="0.25">
      <c r="A496" s="49"/>
      <c r="B496" s="49"/>
    </row>
    <row r="497" spans="1:2" ht="15.75" customHeight="1" x14ac:dyDescent="0.25">
      <c r="A497" s="49"/>
      <c r="B497" s="49"/>
    </row>
    <row r="498" spans="1:2" ht="15.75" customHeight="1" x14ac:dyDescent="0.25">
      <c r="A498" s="49"/>
      <c r="B498" s="49"/>
    </row>
    <row r="499" spans="1:2" ht="15.75" customHeight="1" x14ac:dyDescent="0.25">
      <c r="A499" s="49"/>
      <c r="B499" s="49"/>
    </row>
    <row r="500" spans="1:2" ht="15.75" customHeight="1" x14ac:dyDescent="0.25">
      <c r="A500" s="49"/>
      <c r="B500" s="49"/>
    </row>
    <row r="501" spans="1:2" ht="15.75" customHeight="1" x14ac:dyDescent="0.25">
      <c r="A501" s="49"/>
      <c r="B501" s="49"/>
    </row>
    <row r="502" spans="1:2" ht="15.75" customHeight="1" x14ac:dyDescent="0.25">
      <c r="A502" s="49"/>
      <c r="B502" s="49"/>
    </row>
    <row r="503" spans="1:2" ht="15.75" customHeight="1" x14ac:dyDescent="0.25">
      <c r="A503" s="49"/>
      <c r="B503" s="49"/>
    </row>
    <row r="504" spans="1:2" ht="15.75" customHeight="1" x14ac:dyDescent="0.25">
      <c r="A504" s="49"/>
      <c r="B504" s="49"/>
    </row>
    <row r="505" spans="1:2" ht="15.75" customHeight="1" x14ac:dyDescent="0.25">
      <c r="A505" s="49"/>
      <c r="B505" s="49"/>
    </row>
    <row r="506" spans="1:2" ht="15.75" customHeight="1" x14ac:dyDescent="0.25">
      <c r="A506" s="49"/>
      <c r="B506" s="49"/>
    </row>
    <row r="507" spans="1:2" ht="15.75" customHeight="1" x14ac:dyDescent="0.25">
      <c r="A507" s="49"/>
      <c r="B507" s="49"/>
    </row>
    <row r="508" spans="1:2" ht="15.75" customHeight="1" x14ac:dyDescent="0.25">
      <c r="A508" s="49"/>
      <c r="B508" s="49"/>
    </row>
    <row r="509" spans="1:2" ht="15.75" customHeight="1" x14ac:dyDescent="0.25">
      <c r="A509" s="49"/>
      <c r="B509" s="49"/>
    </row>
    <row r="510" spans="1:2" ht="15.75" customHeight="1" x14ac:dyDescent="0.25">
      <c r="A510" s="49"/>
      <c r="B510" s="49"/>
    </row>
    <row r="511" spans="1:2" ht="15.75" customHeight="1" x14ac:dyDescent="0.25">
      <c r="A511" s="49"/>
      <c r="B511" s="49"/>
    </row>
    <row r="512" spans="1:2" ht="15.75" customHeight="1" x14ac:dyDescent="0.25">
      <c r="A512" s="49"/>
      <c r="B512" s="49"/>
    </row>
    <row r="513" spans="1:2" ht="15.75" customHeight="1" x14ac:dyDescent="0.25">
      <c r="A513" s="49"/>
      <c r="B513" s="49"/>
    </row>
    <row r="514" spans="1:2" ht="15.75" customHeight="1" x14ac:dyDescent="0.25">
      <c r="A514" s="49"/>
      <c r="B514" s="49"/>
    </row>
    <row r="515" spans="1:2" ht="15.75" customHeight="1" x14ac:dyDescent="0.25">
      <c r="A515" s="49"/>
      <c r="B515" s="49"/>
    </row>
    <row r="516" spans="1:2" ht="15.75" customHeight="1" x14ac:dyDescent="0.25">
      <c r="A516" s="49"/>
      <c r="B516" s="49"/>
    </row>
    <row r="517" spans="1:2" ht="15.75" customHeight="1" x14ac:dyDescent="0.25">
      <c r="A517" s="49"/>
      <c r="B517" s="49"/>
    </row>
    <row r="518" spans="1:2" ht="15.75" customHeight="1" x14ac:dyDescent="0.25">
      <c r="A518" s="49"/>
      <c r="B518" s="49"/>
    </row>
    <row r="519" spans="1:2" ht="15.75" customHeight="1" x14ac:dyDescent="0.25">
      <c r="A519" s="49"/>
      <c r="B519" s="49"/>
    </row>
    <row r="520" spans="1:2" ht="15.75" customHeight="1" x14ac:dyDescent="0.25">
      <c r="A520" s="49"/>
      <c r="B520" s="49"/>
    </row>
    <row r="521" spans="1:2" ht="15.75" customHeight="1" x14ac:dyDescent="0.25">
      <c r="A521" s="49"/>
      <c r="B521" s="49"/>
    </row>
    <row r="522" spans="1:2" ht="15.75" customHeight="1" x14ac:dyDescent="0.25">
      <c r="A522" s="49"/>
      <c r="B522" s="49"/>
    </row>
    <row r="523" spans="1:2" ht="15.75" customHeight="1" x14ac:dyDescent="0.25">
      <c r="A523" s="49"/>
      <c r="B523" s="49"/>
    </row>
    <row r="524" spans="1:2" ht="15.75" customHeight="1" x14ac:dyDescent="0.25">
      <c r="A524" s="49"/>
      <c r="B524" s="49"/>
    </row>
    <row r="525" spans="1:2" ht="15.75" customHeight="1" x14ac:dyDescent="0.25">
      <c r="A525" s="49"/>
      <c r="B525" s="49"/>
    </row>
    <row r="526" spans="1:2" ht="15.75" customHeight="1" x14ac:dyDescent="0.25">
      <c r="A526" s="49"/>
      <c r="B526" s="49"/>
    </row>
    <row r="527" spans="1:2" ht="15.75" customHeight="1" x14ac:dyDescent="0.25">
      <c r="A527" s="49"/>
      <c r="B527" s="49"/>
    </row>
    <row r="528" spans="1:2" ht="15.75" customHeight="1" x14ac:dyDescent="0.25">
      <c r="A528" s="49"/>
      <c r="B528" s="49"/>
    </row>
    <row r="529" spans="1:2" ht="15.75" customHeight="1" x14ac:dyDescent="0.25">
      <c r="A529" s="49"/>
      <c r="B529" s="49"/>
    </row>
    <row r="530" spans="1:2" ht="15.75" customHeight="1" x14ac:dyDescent="0.25">
      <c r="A530" s="49"/>
      <c r="B530" s="49"/>
    </row>
    <row r="531" spans="1:2" ht="15.75" customHeight="1" x14ac:dyDescent="0.25">
      <c r="A531" s="49"/>
      <c r="B531" s="49"/>
    </row>
    <row r="532" spans="1:2" ht="15.75" customHeight="1" x14ac:dyDescent="0.25">
      <c r="A532" s="49"/>
      <c r="B532" s="49"/>
    </row>
    <row r="533" spans="1:2" ht="15.75" customHeight="1" x14ac:dyDescent="0.25">
      <c r="A533" s="49"/>
      <c r="B533" s="49"/>
    </row>
    <row r="534" spans="1:2" ht="15.75" customHeight="1" x14ac:dyDescent="0.25">
      <c r="A534" s="49"/>
      <c r="B534" s="49"/>
    </row>
    <row r="535" spans="1:2" ht="15.75" customHeight="1" x14ac:dyDescent="0.25">
      <c r="A535" s="49"/>
      <c r="B535" s="49"/>
    </row>
    <row r="536" spans="1:2" ht="15.75" customHeight="1" x14ac:dyDescent="0.25">
      <c r="A536" s="49"/>
      <c r="B536" s="49"/>
    </row>
    <row r="537" spans="1:2" ht="15.75" customHeight="1" x14ac:dyDescent="0.25">
      <c r="A537" s="49"/>
      <c r="B537" s="49"/>
    </row>
    <row r="538" spans="1:2" ht="15.75" customHeight="1" x14ac:dyDescent="0.25">
      <c r="A538" s="49"/>
      <c r="B538" s="49"/>
    </row>
    <row r="539" spans="1:2" ht="15.75" customHeight="1" x14ac:dyDescent="0.25">
      <c r="A539" s="49"/>
      <c r="B539" s="49"/>
    </row>
    <row r="540" spans="1:2" ht="15.75" customHeight="1" x14ac:dyDescent="0.25">
      <c r="A540" s="49"/>
      <c r="B540" s="49"/>
    </row>
    <row r="541" spans="1:2" ht="15.75" customHeight="1" x14ac:dyDescent="0.25">
      <c r="A541" s="49"/>
      <c r="B541" s="49"/>
    </row>
    <row r="542" spans="1:2" ht="15.75" customHeight="1" x14ac:dyDescent="0.25">
      <c r="A542" s="49"/>
      <c r="B542" s="49"/>
    </row>
    <row r="543" spans="1:2" ht="15.75" customHeight="1" x14ac:dyDescent="0.25">
      <c r="A543" s="49"/>
      <c r="B543" s="49"/>
    </row>
    <row r="544" spans="1:2" ht="15.75" customHeight="1" x14ac:dyDescent="0.25">
      <c r="A544" s="49"/>
      <c r="B544" s="49"/>
    </row>
    <row r="545" spans="1:2" ht="15.75" customHeight="1" x14ac:dyDescent="0.25">
      <c r="A545" s="49"/>
      <c r="B545" s="49"/>
    </row>
    <row r="546" spans="1:2" ht="15.75" customHeight="1" x14ac:dyDescent="0.25">
      <c r="A546" s="49"/>
      <c r="B546" s="49"/>
    </row>
    <row r="547" spans="1:2" ht="15.75" customHeight="1" x14ac:dyDescent="0.25">
      <c r="A547" s="49"/>
      <c r="B547" s="49"/>
    </row>
    <row r="548" spans="1:2" ht="15.75" customHeight="1" x14ac:dyDescent="0.25">
      <c r="A548" s="49"/>
      <c r="B548" s="49"/>
    </row>
    <row r="549" spans="1:2" ht="15.75" customHeight="1" x14ac:dyDescent="0.25">
      <c r="A549" s="49"/>
      <c r="B549" s="49"/>
    </row>
    <row r="550" spans="1:2" ht="15.75" customHeight="1" x14ac:dyDescent="0.25">
      <c r="A550" s="49"/>
      <c r="B550" s="49"/>
    </row>
    <row r="551" spans="1:2" ht="15.75" customHeight="1" x14ac:dyDescent="0.25">
      <c r="A551" s="49"/>
      <c r="B551" s="49"/>
    </row>
    <row r="552" spans="1:2" ht="15.75" customHeight="1" x14ac:dyDescent="0.25">
      <c r="A552" s="49"/>
      <c r="B552" s="49"/>
    </row>
    <row r="553" spans="1:2" ht="15.75" customHeight="1" x14ac:dyDescent="0.25">
      <c r="A553" s="49"/>
      <c r="B553" s="49"/>
    </row>
    <row r="554" spans="1:2" ht="15.75" customHeight="1" x14ac:dyDescent="0.25">
      <c r="A554" s="49"/>
      <c r="B554" s="49"/>
    </row>
    <row r="555" spans="1:2" ht="15.75" customHeight="1" x14ac:dyDescent="0.25">
      <c r="A555" s="49"/>
      <c r="B555" s="49"/>
    </row>
    <row r="556" spans="1:2" ht="15.75" customHeight="1" x14ac:dyDescent="0.25">
      <c r="A556" s="49"/>
      <c r="B556" s="49"/>
    </row>
    <row r="557" spans="1:2" ht="15.75" customHeight="1" x14ac:dyDescent="0.25">
      <c r="A557" s="49"/>
      <c r="B557" s="49"/>
    </row>
    <row r="558" spans="1:2" ht="15.75" customHeight="1" x14ac:dyDescent="0.25">
      <c r="A558" s="49"/>
      <c r="B558" s="49"/>
    </row>
    <row r="559" spans="1:2" ht="15.75" customHeight="1" x14ac:dyDescent="0.25">
      <c r="A559" s="49"/>
      <c r="B559" s="49"/>
    </row>
    <row r="560" spans="1:2" ht="15.75" customHeight="1" x14ac:dyDescent="0.25">
      <c r="A560" s="49"/>
      <c r="B560" s="49"/>
    </row>
    <row r="561" spans="1:2" ht="15.75" customHeight="1" x14ac:dyDescent="0.25">
      <c r="A561" s="49"/>
      <c r="B561" s="49"/>
    </row>
    <row r="562" spans="1:2" ht="15.75" customHeight="1" x14ac:dyDescent="0.25">
      <c r="A562" s="49"/>
      <c r="B562" s="49"/>
    </row>
    <row r="563" spans="1:2" ht="15.75" customHeight="1" x14ac:dyDescent="0.25">
      <c r="A563" s="49"/>
      <c r="B563" s="49"/>
    </row>
    <row r="564" spans="1:2" ht="15.75" customHeight="1" x14ac:dyDescent="0.25">
      <c r="A564" s="49"/>
      <c r="B564" s="49"/>
    </row>
    <row r="565" spans="1:2" ht="15.75" customHeight="1" x14ac:dyDescent="0.25">
      <c r="A565" s="49"/>
      <c r="B565" s="49"/>
    </row>
    <row r="566" spans="1:2" ht="15.75" customHeight="1" x14ac:dyDescent="0.25">
      <c r="A566" s="49"/>
      <c r="B566" s="49"/>
    </row>
    <row r="567" spans="1:2" ht="15.75" customHeight="1" x14ac:dyDescent="0.25">
      <c r="A567" s="49"/>
      <c r="B567" s="49"/>
    </row>
    <row r="568" spans="1:2" ht="15.75" customHeight="1" x14ac:dyDescent="0.25">
      <c r="A568" s="49"/>
      <c r="B568" s="49"/>
    </row>
    <row r="569" spans="1:2" ht="15.75" customHeight="1" x14ac:dyDescent="0.25">
      <c r="A569" s="49"/>
      <c r="B569" s="49"/>
    </row>
    <row r="570" spans="1:2" ht="15.75" customHeight="1" x14ac:dyDescent="0.25">
      <c r="A570" s="49"/>
      <c r="B570" s="49"/>
    </row>
    <row r="571" spans="1:2" ht="15.75" customHeight="1" x14ac:dyDescent="0.25">
      <c r="A571" s="49"/>
      <c r="B571" s="49"/>
    </row>
    <row r="572" spans="1:2" ht="15.75" customHeight="1" x14ac:dyDescent="0.25">
      <c r="A572" s="49"/>
      <c r="B572" s="49"/>
    </row>
    <row r="573" spans="1:2" ht="15.75" customHeight="1" x14ac:dyDescent="0.25">
      <c r="A573" s="49"/>
      <c r="B573" s="49"/>
    </row>
    <row r="574" spans="1:2" ht="15.75" customHeight="1" x14ac:dyDescent="0.25">
      <c r="A574" s="49"/>
      <c r="B574" s="49"/>
    </row>
    <row r="575" spans="1:2" ht="15.75" customHeight="1" x14ac:dyDescent="0.25">
      <c r="A575" s="49"/>
      <c r="B575" s="49"/>
    </row>
    <row r="576" spans="1:2" ht="15.75" customHeight="1" x14ac:dyDescent="0.25">
      <c r="A576" s="49"/>
      <c r="B576" s="49"/>
    </row>
    <row r="577" spans="1:2" ht="15.75" customHeight="1" x14ac:dyDescent="0.25">
      <c r="A577" s="49"/>
      <c r="B577" s="49"/>
    </row>
    <row r="578" spans="1:2" ht="15.75" customHeight="1" x14ac:dyDescent="0.25">
      <c r="A578" s="49"/>
      <c r="B578" s="49"/>
    </row>
    <row r="579" spans="1:2" ht="15.75" customHeight="1" x14ac:dyDescent="0.25">
      <c r="A579" s="49"/>
      <c r="B579" s="49"/>
    </row>
    <row r="580" spans="1:2" ht="15.75" customHeight="1" x14ac:dyDescent="0.25">
      <c r="A580" s="49"/>
      <c r="B580" s="49"/>
    </row>
    <row r="581" spans="1:2" ht="15.75" customHeight="1" x14ac:dyDescent="0.25">
      <c r="A581" s="49"/>
      <c r="B581" s="49"/>
    </row>
    <row r="582" spans="1:2" ht="15.75" customHeight="1" x14ac:dyDescent="0.25">
      <c r="A582" s="49"/>
      <c r="B582" s="49"/>
    </row>
    <row r="583" spans="1:2" ht="15.75" customHeight="1" x14ac:dyDescent="0.25">
      <c r="A583" s="49"/>
      <c r="B583" s="49"/>
    </row>
    <row r="584" spans="1:2" ht="15.75" customHeight="1" x14ac:dyDescent="0.25">
      <c r="A584" s="49"/>
      <c r="B584" s="49"/>
    </row>
    <row r="585" spans="1:2" ht="15.75" customHeight="1" x14ac:dyDescent="0.25">
      <c r="A585" s="49"/>
      <c r="B585" s="49"/>
    </row>
    <row r="586" spans="1:2" ht="15.75" customHeight="1" x14ac:dyDescent="0.25">
      <c r="A586" s="49"/>
      <c r="B586" s="49"/>
    </row>
    <row r="587" spans="1:2" ht="15.75" customHeight="1" x14ac:dyDescent="0.25">
      <c r="A587" s="49"/>
      <c r="B587" s="49"/>
    </row>
    <row r="588" spans="1:2" ht="15.75" customHeight="1" x14ac:dyDescent="0.25">
      <c r="A588" s="49"/>
      <c r="B588" s="49"/>
    </row>
    <row r="589" spans="1:2" ht="15.75" customHeight="1" x14ac:dyDescent="0.25">
      <c r="A589" s="49"/>
      <c r="B589" s="49"/>
    </row>
    <row r="590" spans="1:2" ht="15.75" customHeight="1" x14ac:dyDescent="0.25">
      <c r="A590" s="49"/>
      <c r="B590" s="49"/>
    </row>
    <row r="591" spans="1:2" ht="15.75" customHeight="1" x14ac:dyDescent="0.25">
      <c r="A591" s="49"/>
      <c r="B591" s="49"/>
    </row>
    <row r="592" spans="1:2" ht="15.75" customHeight="1" x14ac:dyDescent="0.25">
      <c r="A592" s="49"/>
      <c r="B592" s="49"/>
    </row>
    <row r="593" spans="1:2" ht="15.75" customHeight="1" x14ac:dyDescent="0.25">
      <c r="A593" s="49"/>
      <c r="B593" s="49"/>
    </row>
    <row r="594" spans="1:2" ht="15.75" customHeight="1" x14ac:dyDescent="0.25">
      <c r="A594" s="49"/>
      <c r="B594" s="49"/>
    </row>
    <row r="595" spans="1:2" ht="15.75" customHeight="1" x14ac:dyDescent="0.25">
      <c r="A595" s="49"/>
      <c r="B595" s="49"/>
    </row>
    <row r="596" spans="1:2" ht="15.75" customHeight="1" x14ac:dyDescent="0.25">
      <c r="A596" s="49"/>
      <c r="B596" s="49"/>
    </row>
    <row r="597" spans="1:2" ht="15.75" customHeight="1" x14ac:dyDescent="0.25">
      <c r="A597" s="49"/>
      <c r="B597" s="49"/>
    </row>
    <row r="598" spans="1:2" ht="15.75" customHeight="1" x14ac:dyDescent="0.25">
      <c r="A598" s="49"/>
      <c r="B598" s="49"/>
    </row>
    <row r="599" spans="1:2" ht="15.75" customHeight="1" x14ac:dyDescent="0.25">
      <c r="A599" s="49"/>
      <c r="B599" s="49"/>
    </row>
    <row r="600" spans="1:2" ht="15.75" customHeight="1" x14ac:dyDescent="0.25">
      <c r="A600" s="49"/>
      <c r="B600" s="49"/>
    </row>
    <row r="601" spans="1:2" ht="15.75" customHeight="1" x14ac:dyDescent="0.25">
      <c r="A601" s="49"/>
      <c r="B601" s="49"/>
    </row>
    <row r="602" spans="1:2" ht="15.75" customHeight="1" x14ac:dyDescent="0.25">
      <c r="A602" s="49"/>
      <c r="B602" s="49"/>
    </row>
    <row r="603" spans="1:2" ht="15.75" customHeight="1" x14ac:dyDescent="0.25">
      <c r="A603" s="49"/>
      <c r="B603" s="49"/>
    </row>
    <row r="604" spans="1:2" ht="15.75" customHeight="1" x14ac:dyDescent="0.25">
      <c r="A604" s="49"/>
      <c r="B604" s="49"/>
    </row>
    <row r="605" spans="1:2" ht="15.75" customHeight="1" x14ac:dyDescent="0.25">
      <c r="A605" s="49"/>
      <c r="B605" s="49"/>
    </row>
    <row r="606" spans="1:2" ht="15.75" customHeight="1" x14ac:dyDescent="0.25">
      <c r="A606" s="49"/>
      <c r="B606" s="49"/>
    </row>
    <row r="607" spans="1:2" ht="15.75" customHeight="1" x14ac:dyDescent="0.25">
      <c r="A607" s="49"/>
      <c r="B607" s="49"/>
    </row>
    <row r="608" spans="1:2" ht="15.75" customHeight="1" x14ac:dyDescent="0.25">
      <c r="A608" s="49"/>
      <c r="B608" s="49"/>
    </row>
    <row r="609" spans="1:2" ht="15.75" customHeight="1" x14ac:dyDescent="0.25">
      <c r="A609" s="49"/>
      <c r="B609" s="49"/>
    </row>
    <row r="610" spans="1:2" ht="15.75" customHeight="1" x14ac:dyDescent="0.25">
      <c r="A610" s="49"/>
      <c r="B610" s="49"/>
    </row>
    <row r="611" spans="1:2" ht="15.75" customHeight="1" x14ac:dyDescent="0.25">
      <c r="A611" s="49"/>
      <c r="B611" s="49"/>
    </row>
    <row r="612" spans="1:2" ht="15.75" customHeight="1" x14ac:dyDescent="0.25">
      <c r="A612" s="49"/>
      <c r="B612" s="49"/>
    </row>
    <row r="613" spans="1:2" ht="15.75" customHeight="1" x14ac:dyDescent="0.25">
      <c r="A613" s="49"/>
      <c r="B613" s="49"/>
    </row>
    <row r="614" spans="1:2" ht="15.75" customHeight="1" x14ac:dyDescent="0.25">
      <c r="A614" s="49"/>
      <c r="B614" s="49"/>
    </row>
    <row r="615" spans="1:2" ht="15.75" customHeight="1" x14ac:dyDescent="0.25">
      <c r="A615" s="49"/>
      <c r="B615" s="49"/>
    </row>
    <row r="616" spans="1:2" ht="15.75" customHeight="1" x14ac:dyDescent="0.25">
      <c r="A616" s="49"/>
      <c r="B616" s="49"/>
    </row>
    <row r="617" spans="1:2" ht="15.75" customHeight="1" x14ac:dyDescent="0.25">
      <c r="A617" s="49"/>
      <c r="B617" s="49"/>
    </row>
    <row r="618" spans="1:2" ht="15.75" customHeight="1" x14ac:dyDescent="0.25">
      <c r="A618" s="49"/>
      <c r="B618" s="49"/>
    </row>
    <row r="619" spans="1:2" ht="15.75" customHeight="1" x14ac:dyDescent="0.25">
      <c r="A619" s="49"/>
      <c r="B619" s="49"/>
    </row>
    <row r="620" spans="1:2" ht="15.75" customHeight="1" x14ac:dyDescent="0.25">
      <c r="A620" s="49"/>
      <c r="B620" s="49"/>
    </row>
    <row r="621" spans="1:2" ht="15.75" customHeight="1" x14ac:dyDescent="0.25">
      <c r="A621" s="49"/>
      <c r="B621" s="49"/>
    </row>
    <row r="622" spans="1:2" ht="15.75" customHeight="1" x14ac:dyDescent="0.25">
      <c r="A622" s="49"/>
      <c r="B622" s="49"/>
    </row>
    <row r="623" spans="1:2" ht="15.75" customHeight="1" x14ac:dyDescent="0.25">
      <c r="A623" s="49"/>
      <c r="B623" s="49"/>
    </row>
    <row r="624" spans="1:2" ht="15.75" customHeight="1" x14ac:dyDescent="0.25">
      <c r="A624" s="49"/>
      <c r="B624" s="49"/>
    </row>
    <row r="625" spans="1:2" ht="15.75" customHeight="1" x14ac:dyDescent="0.25">
      <c r="A625" s="49"/>
      <c r="B625" s="49"/>
    </row>
    <row r="626" spans="1:2" ht="15.75" customHeight="1" x14ac:dyDescent="0.25">
      <c r="A626" s="49"/>
      <c r="B626" s="49"/>
    </row>
    <row r="627" spans="1:2" ht="15.75" customHeight="1" x14ac:dyDescent="0.25">
      <c r="A627" s="49"/>
      <c r="B627" s="49"/>
    </row>
    <row r="628" spans="1:2" ht="15.75" customHeight="1" x14ac:dyDescent="0.25">
      <c r="A628" s="49"/>
      <c r="B628" s="49"/>
    </row>
    <row r="629" spans="1:2" ht="15.75" customHeight="1" x14ac:dyDescent="0.25">
      <c r="A629" s="49"/>
      <c r="B629" s="49"/>
    </row>
    <row r="630" spans="1:2" ht="15.75" customHeight="1" x14ac:dyDescent="0.25">
      <c r="A630" s="49"/>
      <c r="B630" s="49"/>
    </row>
    <row r="631" spans="1:2" ht="15.75" customHeight="1" x14ac:dyDescent="0.25">
      <c r="A631" s="49"/>
      <c r="B631" s="49"/>
    </row>
    <row r="632" spans="1:2" ht="15.75" customHeight="1" x14ac:dyDescent="0.25">
      <c r="A632" s="49"/>
      <c r="B632" s="49"/>
    </row>
    <row r="633" spans="1:2" ht="15.75" customHeight="1" x14ac:dyDescent="0.25">
      <c r="A633" s="49"/>
      <c r="B633" s="49"/>
    </row>
    <row r="634" spans="1:2" ht="15.75" customHeight="1" x14ac:dyDescent="0.25">
      <c r="A634" s="49"/>
      <c r="B634" s="49"/>
    </row>
    <row r="635" spans="1:2" ht="15.75" customHeight="1" x14ac:dyDescent="0.25">
      <c r="A635" s="49"/>
      <c r="B635" s="49"/>
    </row>
    <row r="636" spans="1:2" ht="15.75" customHeight="1" x14ac:dyDescent="0.25">
      <c r="A636" s="49"/>
      <c r="B636" s="49"/>
    </row>
    <row r="637" spans="1:2" ht="15.75" customHeight="1" x14ac:dyDescent="0.25">
      <c r="A637" s="49"/>
      <c r="B637" s="49"/>
    </row>
    <row r="638" spans="1:2" ht="15.75" customHeight="1" x14ac:dyDescent="0.25">
      <c r="A638" s="49"/>
      <c r="B638" s="49"/>
    </row>
    <row r="639" spans="1:2" ht="15.75" customHeight="1" x14ac:dyDescent="0.25">
      <c r="A639" s="49"/>
      <c r="B639" s="49"/>
    </row>
    <row r="640" spans="1:2" ht="15.75" customHeight="1" x14ac:dyDescent="0.25">
      <c r="A640" s="49"/>
      <c r="B640" s="49"/>
    </row>
    <row r="641" spans="1:2" ht="15.75" customHeight="1" x14ac:dyDescent="0.25">
      <c r="A641" s="49"/>
      <c r="B641" s="49"/>
    </row>
    <row r="642" spans="1:2" ht="15.75" customHeight="1" x14ac:dyDescent="0.25">
      <c r="A642" s="49"/>
      <c r="B642" s="49"/>
    </row>
    <row r="643" spans="1:2" ht="15.75" customHeight="1" x14ac:dyDescent="0.25">
      <c r="A643" s="49"/>
      <c r="B643" s="49"/>
    </row>
    <row r="644" spans="1:2" ht="15.75" customHeight="1" x14ac:dyDescent="0.25">
      <c r="A644" s="49"/>
      <c r="B644" s="49"/>
    </row>
    <row r="645" spans="1:2" ht="15.75" customHeight="1" x14ac:dyDescent="0.25">
      <c r="A645" s="49"/>
      <c r="B645" s="49"/>
    </row>
    <row r="646" spans="1:2" ht="15.75" customHeight="1" x14ac:dyDescent="0.25">
      <c r="A646" s="49"/>
      <c r="B646" s="49"/>
    </row>
    <row r="647" spans="1:2" ht="15.75" customHeight="1" x14ac:dyDescent="0.25">
      <c r="A647" s="49"/>
      <c r="B647" s="49"/>
    </row>
    <row r="648" spans="1:2" ht="15.75" customHeight="1" x14ac:dyDescent="0.25">
      <c r="A648" s="49"/>
      <c r="B648" s="49"/>
    </row>
    <row r="649" spans="1:2" ht="15.75" customHeight="1" x14ac:dyDescent="0.25">
      <c r="A649" s="49"/>
      <c r="B649" s="49"/>
    </row>
    <row r="650" spans="1:2" ht="15.75" customHeight="1" x14ac:dyDescent="0.25">
      <c r="A650" s="49"/>
      <c r="B650" s="49"/>
    </row>
    <row r="651" spans="1:2" ht="15.75" customHeight="1" x14ac:dyDescent="0.25">
      <c r="A651" s="49"/>
      <c r="B651" s="49"/>
    </row>
    <row r="652" spans="1:2" ht="15.75" customHeight="1" x14ac:dyDescent="0.25">
      <c r="A652" s="49"/>
      <c r="B652" s="49"/>
    </row>
    <row r="653" spans="1:2" ht="15.75" customHeight="1" x14ac:dyDescent="0.25">
      <c r="A653" s="49"/>
      <c r="B653" s="49"/>
    </row>
    <row r="654" spans="1:2" ht="15.75" customHeight="1" x14ac:dyDescent="0.25">
      <c r="A654" s="49"/>
      <c r="B654" s="49"/>
    </row>
    <row r="655" spans="1:2" ht="15.75" customHeight="1" x14ac:dyDescent="0.25">
      <c r="A655" s="49"/>
      <c r="B655" s="49"/>
    </row>
    <row r="656" spans="1:2" ht="15.75" customHeight="1" x14ac:dyDescent="0.25">
      <c r="A656" s="49"/>
      <c r="B656" s="49"/>
    </row>
    <row r="657" spans="1:2" ht="15.75" customHeight="1" x14ac:dyDescent="0.25">
      <c r="A657" s="49"/>
      <c r="B657" s="49"/>
    </row>
    <row r="658" spans="1:2" ht="15.75" customHeight="1" x14ac:dyDescent="0.25">
      <c r="A658" s="49"/>
      <c r="B658" s="49"/>
    </row>
    <row r="659" spans="1:2" ht="15.75" customHeight="1" x14ac:dyDescent="0.25">
      <c r="A659" s="49"/>
      <c r="B659" s="49"/>
    </row>
    <row r="660" spans="1:2" ht="15.75" customHeight="1" x14ac:dyDescent="0.25">
      <c r="A660" s="49"/>
      <c r="B660" s="49"/>
    </row>
    <row r="661" spans="1:2" ht="15.75" customHeight="1" x14ac:dyDescent="0.25">
      <c r="A661" s="49"/>
      <c r="B661" s="49"/>
    </row>
    <row r="662" spans="1:2" ht="15.75" customHeight="1" x14ac:dyDescent="0.25">
      <c r="A662" s="49"/>
      <c r="B662" s="49"/>
    </row>
    <row r="663" spans="1:2" ht="15.75" customHeight="1" x14ac:dyDescent="0.25">
      <c r="A663" s="49"/>
      <c r="B663" s="49"/>
    </row>
    <row r="664" spans="1:2" ht="15.75" customHeight="1" x14ac:dyDescent="0.25">
      <c r="A664" s="49"/>
      <c r="B664" s="49"/>
    </row>
    <row r="665" spans="1:2" ht="15.75" customHeight="1" x14ac:dyDescent="0.25">
      <c r="A665" s="49"/>
      <c r="B665" s="49"/>
    </row>
    <row r="666" spans="1:2" ht="15.75" customHeight="1" x14ac:dyDescent="0.25">
      <c r="A666" s="49"/>
      <c r="B666" s="49"/>
    </row>
    <row r="667" spans="1:2" ht="15.75" customHeight="1" x14ac:dyDescent="0.25">
      <c r="A667" s="49"/>
      <c r="B667" s="49"/>
    </row>
    <row r="668" spans="1:2" ht="15.75" customHeight="1" x14ac:dyDescent="0.25">
      <c r="A668" s="49"/>
      <c r="B668" s="49"/>
    </row>
    <row r="669" spans="1:2" ht="15.75" customHeight="1" x14ac:dyDescent="0.25">
      <c r="A669" s="49"/>
      <c r="B669" s="49"/>
    </row>
    <row r="670" spans="1:2" ht="15.75" customHeight="1" x14ac:dyDescent="0.25">
      <c r="A670" s="49"/>
      <c r="B670" s="49"/>
    </row>
    <row r="671" spans="1:2" ht="15.75" customHeight="1" x14ac:dyDescent="0.25">
      <c r="A671" s="49"/>
      <c r="B671" s="49"/>
    </row>
    <row r="672" spans="1:2" ht="15.75" customHeight="1" x14ac:dyDescent="0.25">
      <c r="A672" s="49"/>
      <c r="B672" s="49"/>
    </row>
    <row r="673" spans="1:2" ht="15.75" customHeight="1" x14ac:dyDescent="0.25">
      <c r="A673" s="49"/>
      <c r="B673" s="49"/>
    </row>
    <row r="674" spans="1:2" ht="15.75" customHeight="1" x14ac:dyDescent="0.25">
      <c r="A674" s="49"/>
      <c r="B674" s="49"/>
    </row>
    <row r="675" spans="1:2" ht="15.75" customHeight="1" x14ac:dyDescent="0.25">
      <c r="A675" s="49"/>
      <c r="B675" s="49"/>
    </row>
    <row r="676" spans="1:2" ht="15.75" customHeight="1" x14ac:dyDescent="0.25">
      <c r="A676" s="49"/>
      <c r="B676" s="49"/>
    </row>
    <row r="677" spans="1:2" ht="15.75" customHeight="1" x14ac:dyDescent="0.25">
      <c r="A677" s="49"/>
      <c r="B677" s="49"/>
    </row>
    <row r="678" spans="1:2" ht="15.75" customHeight="1" x14ac:dyDescent="0.25">
      <c r="A678" s="49"/>
      <c r="B678" s="49"/>
    </row>
    <row r="679" spans="1:2" ht="15.75" customHeight="1" x14ac:dyDescent="0.25">
      <c r="A679" s="49"/>
      <c r="B679" s="49"/>
    </row>
    <row r="680" spans="1:2" ht="15.75" customHeight="1" x14ac:dyDescent="0.25">
      <c r="A680" s="49"/>
      <c r="B680" s="49"/>
    </row>
    <row r="681" spans="1:2" ht="15.75" customHeight="1" x14ac:dyDescent="0.25">
      <c r="A681" s="49"/>
      <c r="B681" s="49"/>
    </row>
    <row r="682" spans="1:2" ht="15.75" customHeight="1" x14ac:dyDescent="0.25">
      <c r="A682" s="49"/>
      <c r="B682" s="49"/>
    </row>
    <row r="683" spans="1:2" ht="15.75" customHeight="1" x14ac:dyDescent="0.25">
      <c r="A683" s="49"/>
      <c r="B683" s="49"/>
    </row>
    <row r="684" spans="1:2" ht="15.75" customHeight="1" x14ac:dyDescent="0.25">
      <c r="A684" s="49"/>
      <c r="B684" s="49"/>
    </row>
    <row r="685" spans="1:2" ht="15.75" customHeight="1" x14ac:dyDescent="0.25">
      <c r="A685" s="49"/>
      <c r="B685" s="49"/>
    </row>
    <row r="686" spans="1:2" ht="15.75" customHeight="1" x14ac:dyDescent="0.25">
      <c r="A686" s="49"/>
      <c r="B686" s="49"/>
    </row>
    <row r="687" spans="1:2" ht="15.75" customHeight="1" x14ac:dyDescent="0.25">
      <c r="A687" s="49"/>
      <c r="B687" s="49"/>
    </row>
    <row r="688" spans="1:2" ht="15.75" customHeight="1" x14ac:dyDescent="0.25">
      <c r="A688" s="49"/>
      <c r="B688" s="49"/>
    </row>
    <row r="689" spans="1:2" ht="15.75" customHeight="1" x14ac:dyDescent="0.25">
      <c r="A689" s="49"/>
      <c r="B689" s="49"/>
    </row>
    <row r="690" spans="1:2" ht="15.75" customHeight="1" x14ac:dyDescent="0.25">
      <c r="A690" s="49"/>
      <c r="B690" s="49"/>
    </row>
    <row r="691" spans="1:2" ht="15.75" customHeight="1" x14ac:dyDescent="0.25">
      <c r="A691" s="49"/>
      <c r="B691" s="49"/>
    </row>
    <row r="692" spans="1:2" ht="15.75" customHeight="1" x14ac:dyDescent="0.25">
      <c r="A692" s="49"/>
      <c r="B692" s="49"/>
    </row>
    <row r="693" spans="1:2" ht="15.75" customHeight="1" x14ac:dyDescent="0.25">
      <c r="A693" s="49"/>
      <c r="B693" s="49"/>
    </row>
    <row r="694" spans="1:2" ht="15.75" customHeight="1" x14ac:dyDescent="0.25">
      <c r="A694" s="49"/>
      <c r="B694" s="49"/>
    </row>
    <row r="695" spans="1:2" ht="15.75" customHeight="1" x14ac:dyDescent="0.25">
      <c r="A695" s="49"/>
      <c r="B695" s="49"/>
    </row>
    <row r="696" spans="1:2" ht="15.75" customHeight="1" x14ac:dyDescent="0.25">
      <c r="A696" s="49"/>
      <c r="B696" s="49"/>
    </row>
    <row r="697" spans="1:2" ht="15.75" customHeight="1" x14ac:dyDescent="0.25">
      <c r="A697" s="49"/>
      <c r="B697" s="49"/>
    </row>
    <row r="698" spans="1:2" ht="15.75" customHeight="1" x14ac:dyDescent="0.25">
      <c r="A698" s="49"/>
      <c r="B698" s="49"/>
    </row>
    <row r="699" spans="1:2" ht="15.75" customHeight="1" x14ac:dyDescent="0.25">
      <c r="A699" s="49"/>
      <c r="B699" s="49"/>
    </row>
    <row r="700" spans="1:2" ht="15.75" customHeight="1" x14ac:dyDescent="0.25">
      <c r="A700" s="49"/>
      <c r="B700" s="49"/>
    </row>
    <row r="701" spans="1:2" ht="15.75" customHeight="1" x14ac:dyDescent="0.25">
      <c r="A701" s="49"/>
      <c r="B701" s="49"/>
    </row>
    <row r="702" spans="1:2" ht="15.75" customHeight="1" x14ac:dyDescent="0.25">
      <c r="A702" s="49"/>
      <c r="B702" s="49"/>
    </row>
    <row r="703" spans="1:2" ht="15.75" customHeight="1" x14ac:dyDescent="0.25">
      <c r="A703" s="49"/>
      <c r="B703" s="49"/>
    </row>
    <row r="704" spans="1:2" ht="15.75" customHeight="1" x14ac:dyDescent="0.25">
      <c r="A704" s="49"/>
      <c r="B704" s="49"/>
    </row>
    <row r="705" spans="1:2" ht="15.75" customHeight="1" x14ac:dyDescent="0.25">
      <c r="A705" s="49"/>
      <c r="B705" s="49"/>
    </row>
    <row r="706" spans="1:2" ht="15.75" customHeight="1" x14ac:dyDescent="0.25">
      <c r="A706" s="49"/>
      <c r="B706" s="49"/>
    </row>
    <row r="707" spans="1:2" ht="15.75" customHeight="1" x14ac:dyDescent="0.25">
      <c r="A707" s="49"/>
      <c r="B707" s="49"/>
    </row>
    <row r="708" spans="1:2" ht="15.75" customHeight="1" x14ac:dyDescent="0.25">
      <c r="A708" s="49"/>
      <c r="B708" s="49"/>
    </row>
    <row r="709" spans="1:2" ht="15.75" customHeight="1" x14ac:dyDescent="0.25">
      <c r="A709" s="49"/>
      <c r="B709" s="49"/>
    </row>
    <row r="710" spans="1:2" ht="15.75" customHeight="1" x14ac:dyDescent="0.25">
      <c r="A710" s="49"/>
      <c r="B710" s="49"/>
    </row>
    <row r="711" spans="1:2" ht="15.75" customHeight="1" x14ac:dyDescent="0.25">
      <c r="A711" s="49"/>
      <c r="B711" s="49"/>
    </row>
    <row r="712" spans="1:2" ht="15.75" customHeight="1" x14ac:dyDescent="0.25">
      <c r="A712" s="49"/>
      <c r="B712" s="49"/>
    </row>
    <row r="713" spans="1:2" ht="15.75" customHeight="1" x14ac:dyDescent="0.25">
      <c r="A713" s="49"/>
      <c r="B713" s="49"/>
    </row>
    <row r="714" spans="1:2" ht="15.75" customHeight="1" x14ac:dyDescent="0.25">
      <c r="A714" s="49"/>
      <c r="B714" s="49"/>
    </row>
    <row r="715" spans="1:2" ht="15.75" customHeight="1" x14ac:dyDescent="0.25">
      <c r="A715" s="49"/>
      <c r="B715" s="49"/>
    </row>
    <row r="716" spans="1:2" ht="15.75" customHeight="1" x14ac:dyDescent="0.25">
      <c r="A716" s="49"/>
      <c r="B716" s="49"/>
    </row>
    <row r="717" spans="1:2" ht="15.75" customHeight="1" x14ac:dyDescent="0.25">
      <c r="A717" s="49"/>
      <c r="B717" s="49"/>
    </row>
    <row r="718" spans="1:2" ht="15.75" customHeight="1" x14ac:dyDescent="0.25">
      <c r="A718" s="49"/>
      <c r="B718" s="49"/>
    </row>
    <row r="719" spans="1:2" ht="15.75" customHeight="1" x14ac:dyDescent="0.25">
      <c r="A719" s="49"/>
      <c r="B719" s="49"/>
    </row>
    <row r="720" spans="1:2" ht="15.75" customHeight="1" x14ac:dyDescent="0.25">
      <c r="A720" s="49"/>
      <c r="B720" s="49"/>
    </row>
    <row r="721" spans="1:2" ht="15.75" customHeight="1" x14ac:dyDescent="0.25">
      <c r="A721" s="49"/>
      <c r="B721" s="49"/>
    </row>
    <row r="722" spans="1:2" ht="15.75" customHeight="1" x14ac:dyDescent="0.25">
      <c r="A722" s="49"/>
      <c r="B722" s="49"/>
    </row>
    <row r="723" spans="1:2" ht="15.75" customHeight="1" x14ac:dyDescent="0.25">
      <c r="A723" s="49"/>
      <c r="B723" s="49"/>
    </row>
    <row r="724" spans="1:2" ht="15.75" customHeight="1" x14ac:dyDescent="0.25">
      <c r="A724" s="49"/>
      <c r="B724" s="49"/>
    </row>
    <row r="725" spans="1:2" ht="15.75" customHeight="1" x14ac:dyDescent="0.25">
      <c r="A725" s="49"/>
      <c r="B725" s="49"/>
    </row>
    <row r="726" spans="1:2" ht="15.75" customHeight="1" x14ac:dyDescent="0.25">
      <c r="A726" s="49"/>
      <c r="B726" s="49"/>
    </row>
    <row r="727" spans="1:2" ht="15.75" customHeight="1" x14ac:dyDescent="0.25">
      <c r="A727" s="49"/>
      <c r="B727" s="49"/>
    </row>
    <row r="728" spans="1:2" ht="15.75" customHeight="1" x14ac:dyDescent="0.25">
      <c r="A728" s="49"/>
      <c r="B728" s="49"/>
    </row>
    <row r="729" spans="1:2" ht="15.75" customHeight="1" x14ac:dyDescent="0.25">
      <c r="A729" s="49"/>
      <c r="B729" s="49"/>
    </row>
    <row r="730" spans="1:2" ht="15.75" customHeight="1" x14ac:dyDescent="0.25">
      <c r="A730" s="49"/>
      <c r="B730" s="49"/>
    </row>
    <row r="731" spans="1:2" ht="15.75" customHeight="1" x14ac:dyDescent="0.25">
      <c r="A731" s="49"/>
      <c r="B731" s="49"/>
    </row>
    <row r="732" spans="1:2" ht="15.75" customHeight="1" x14ac:dyDescent="0.25">
      <c r="A732" s="49"/>
      <c r="B732" s="49"/>
    </row>
    <row r="733" spans="1:2" ht="15.75" customHeight="1" x14ac:dyDescent="0.25">
      <c r="A733" s="49"/>
      <c r="B733" s="49"/>
    </row>
    <row r="734" spans="1:2" ht="15.75" customHeight="1" x14ac:dyDescent="0.25">
      <c r="A734" s="49"/>
      <c r="B734" s="49"/>
    </row>
    <row r="735" spans="1:2" ht="15.75" customHeight="1" x14ac:dyDescent="0.25">
      <c r="A735" s="49"/>
      <c r="B735" s="49"/>
    </row>
    <row r="736" spans="1:2" ht="15.75" customHeight="1" x14ac:dyDescent="0.25">
      <c r="A736" s="49"/>
      <c r="B736" s="49"/>
    </row>
    <row r="737" spans="1:2" ht="15.75" customHeight="1" x14ac:dyDescent="0.25">
      <c r="A737" s="49"/>
      <c r="B737" s="49"/>
    </row>
    <row r="738" spans="1:2" ht="15.75" customHeight="1" x14ac:dyDescent="0.25">
      <c r="A738" s="49"/>
      <c r="B738" s="49"/>
    </row>
    <row r="739" spans="1:2" ht="15.75" customHeight="1" x14ac:dyDescent="0.25">
      <c r="A739" s="49"/>
      <c r="B739" s="49"/>
    </row>
    <row r="740" spans="1:2" ht="15.75" customHeight="1" x14ac:dyDescent="0.25">
      <c r="A740" s="49"/>
      <c r="B740" s="49"/>
    </row>
    <row r="741" spans="1:2" ht="15.75" customHeight="1" x14ac:dyDescent="0.25">
      <c r="A741" s="49"/>
      <c r="B741" s="49"/>
    </row>
    <row r="742" spans="1:2" ht="15.75" customHeight="1" x14ac:dyDescent="0.25">
      <c r="A742" s="49"/>
      <c r="B742" s="49"/>
    </row>
    <row r="743" spans="1:2" ht="15.75" customHeight="1" x14ac:dyDescent="0.25">
      <c r="A743" s="49"/>
      <c r="B743" s="49"/>
    </row>
    <row r="744" spans="1:2" ht="15.75" customHeight="1" x14ac:dyDescent="0.25">
      <c r="A744" s="49"/>
      <c r="B744" s="49"/>
    </row>
    <row r="745" spans="1:2" ht="15.75" customHeight="1" x14ac:dyDescent="0.25">
      <c r="A745" s="49"/>
      <c r="B745" s="49"/>
    </row>
    <row r="746" spans="1:2" ht="15.75" customHeight="1" x14ac:dyDescent="0.25">
      <c r="A746" s="49"/>
      <c r="B746" s="49"/>
    </row>
    <row r="747" spans="1:2" ht="15.75" customHeight="1" x14ac:dyDescent="0.25">
      <c r="A747" s="49"/>
      <c r="B747" s="49"/>
    </row>
    <row r="748" spans="1:2" ht="15.75" customHeight="1" x14ac:dyDescent="0.25">
      <c r="A748" s="49"/>
      <c r="B748" s="49"/>
    </row>
    <row r="749" spans="1:2" ht="15.75" customHeight="1" x14ac:dyDescent="0.25">
      <c r="A749" s="49"/>
      <c r="B749" s="49"/>
    </row>
    <row r="750" spans="1:2" ht="15.75" customHeight="1" x14ac:dyDescent="0.25">
      <c r="A750" s="49"/>
      <c r="B750" s="49"/>
    </row>
    <row r="751" spans="1:2" ht="15.75" customHeight="1" x14ac:dyDescent="0.25">
      <c r="A751" s="49"/>
      <c r="B751" s="49"/>
    </row>
    <row r="752" spans="1:2" ht="15.75" customHeight="1" x14ac:dyDescent="0.25">
      <c r="A752" s="49"/>
      <c r="B752" s="49"/>
    </row>
    <row r="753" spans="1:2" ht="15.75" customHeight="1" x14ac:dyDescent="0.25">
      <c r="A753" s="49"/>
      <c r="B753" s="49"/>
    </row>
    <row r="754" spans="1:2" ht="15.75" customHeight="1" x14ac:dyDescent="0.25">
      <c r="A754" s="49"/>
      <c r="B754" s="49"/>
    </row>
    <row r="755" spans="1:2" ht="15.75" customHeight="1" x14ac:dyDescent="0.25">
      <c r="A755" s="49"/>
      <c r="B755" s="49"/>
    </row>
    <row r="756" spans="1:2" ht="15.75" customHeight="1" x14ac:dyDescent="0.25">
      <c r="A756" s="49"/>
      <c r="B756" s="49"/>
    </row>
    <row r="757" spans="1:2" ht="15.75" customHeight="1" x14ac:dyDescent="0.25">
      <c r="A757" s="49"/>
      <c r="B757" s="49"/>
    </row>
    <row r="758" spans="1:2" ht="15.75" customHeight="1" x14ac:dyDescent="0.25">
      <c r="A758" s="49"/>
      <c r="B758" s="49"/>
    </row>
    <row r="759" spans="1:2" ht="15.75" customHeight="1" x14ac:dyDescent="0.25">
      <c r="A759" s="49"/>
      <c r="B759" s="49"/>
    </row>
    <row r="760" spans="1:2" ht="15.75" customHeight="1" x14ac:dyDescent="0.25">
      <c r="A760" s="49"/>
      <c r="B760" s="49"/>
    </row>
    <row r="761" spans="1:2" ht="15.75" customHeight="1" x14ac:dyDescent="0.25">
      <c r="A761" s="49"/>
      <c r="B761" s="49"/>
    </row>
    <row r="762" spans="1:2" ht="15.75" customHeight="1" x14ac:dyDescent="0.25">
      <c r="A762" s="49"/>
      <c r="B762" s="49"/>
    </row>
    <row r="763" spans="1:2" ht="15.75" customHeight="1" x14ac:dyDescent="0.25">
      <c r="A763" s="49"/>
      <c r="B763" s="49"/>
    </row>
    <row r="764" spans="1:2" ht="15.75" customHeight="1" x14ac:dyDescent="0.25">
      <c r="A764" s="49"/>
      <c r="B764" s="49"/>
    </row>
    <row r="765" spans="1:2" ht="15.75" customHeight="1" x14ac:dyDescent="0.25">
      <c r="A765" s="49"/>
      <c r="B765" s="49"/>
    </row>
    <row r="766" spans="1:2" ht="15.75" customHeight="1" x14ac:dyDescent="0.25">
      <c r="A766" s="49"/>
      <c r="B766" s="49"/>
    </row>
    <row r="767" spans="1:2" ht="15.75" customHeight="1" x14ac:dyDescent="0.25">
      <c r="A767" s="49"/>
      <c r="B767" s="49"/>
    </row>
    <row r="768" spans="1:2" ht="15.75" customHeight="1" x14ac:dyDescent="0.25">
      <c r="A768" s="49"/>
      <c r="B768" s="49"/>
    </row>
    <row r="769" spans="1:2" ht="15.75" customHeight="1" x14ac:dyDescent="0.25">
      <c r="A769" s="49"/>
      <c r="B769" s="49"/>
    </row>
    <row r="770" spans="1:2" ht="15.75" customHeight="1" x14ac:dyDescent="0.25">
      <c r="A770" s="49"/>
      <c r="B770" s="49"/>
    </row>
    <row r="771" spans="1:2" ht="15.75" customHeight="1" x14ac:dyDescent="0.25">
      <c r="A771" s="49"/>
      <c r="B771" s="49"/>
    </row>
    <row r="772" spans="1:2" ht="15.75" customHeight="1" x14ac:dyDescent="0.25">
      <c r="A772" s="49"/>
      <c r="B772" s="49"/>
    </row>
    <row r="773" spans="1:2" ht="15.75" customHeight="1" x14ac:dyDescent="0.25">
      <c r="A773" s="49"/>
      <c r="B773" s="49"/>
    </row>
    <row r="774" spans="1:2" ht="15.75" customHeight="1" x14ac:dyDescent="0.25">
      <c r="A774" s="49"/>
      <c r="B774" s="49"/>
    </row>
    <row r="775" spans="1:2" ht="15.75" customHeight="1" x14ac:dyDescent="0.25">
      <c r="A775" s="49"/>
      <c r="B775" s="49"/>
    </row>
    <row r="776" spans="1:2" ht="15.75" customHeight="1" x14ac:dyDescent="0.25">
      <c r="A776" s="49"/>
      <c r="B776" s="49"/>
    </row>
    <row r="777" spans="1:2" ht="15.75" customHeight="1" x14ac:dyDescent="0.25">
      <c r="A777" s="49"/>
      <c r="B777" s="49"/>
    </row>
    <row r="778" spans="1:2" ht="15.75" customHeight="1" x14ac:dyDescent="0.25">
      <c r="A778" s="49"/>
      <c r="B778" s="49"/>
    </row>
    <row r="779" spans="1:2" ht="15.75" customHeight="1" x14ac:dyDescent="0.25">
      <c r="A779" s="49"/>
      <c r="B779" s="49"/>
    </row>
    <row r="780" spans="1:2" ht="15.75" customHeight="1" x14ac:dyDescent="0.25">
      <c r="A780" s="49"/>
      <c r="B780" s="49"/>
    </row>
    <row r="781" spans="1:2" ht="15.75" customHeight="1" x14ac:dyDescent="0.25">
      <c r="A781" s="49"/>
      <c r="B781" s="49"/>
    </row>
    <row r="782" spans="1:2" ht="15.75" customHeight="1" x14ac:dyDescent="0.25">
      <c r="A782" s="49"/>
      <c r="B782" s="49"/>
    </row>
    <row r="783" spans="1:2" ht="15.75" customHeight="1" x14ac:dyDescent="0.25">
      <c r="A783" s="49"/>
      <c r="B783" s="49"/>
    </row>
    <row r="784" spans="1:2" ht="15.75" customHeight="1" x14ac:dyDescent="0.25">
      <c r="A784" s="49"/>
      <c r="B784" s="49"/>
    </row>
    <row r="785" spans="1:2" ht="15.75" customHeight="1" x14ac:dyDescent="0.25">
      <c r="A785" s="49"/>
      <c r="B785" s="49"/>
    </row>
    <row r="786" spans="1:2" ht="15.75" customHeight="1" x14ac:dyDescent="0.25">
      <c r="A786" s="49"/>
      <c r="B786" s="49"/>
    </row>
    <row r="787" spans="1:2" ht="15.75" customHeight="1" x14ac:dyDescent="0.25">
      <c r="A787" s="49"/>
      <c r="B787" s="49"/>
    </row>
    <row r="788" spans="1:2" ht="15.75" customHeight="1" x14ac:dyDescent="0.25">
      <c r="A788" s="49"/>
      <c r="B788" s="49"/>
    </row>
    <row r="789" spans="1:2" ht="15.75" customHeight="1" x14ac:dyDescent="0.25">
      <c r="A789" s="49"/>
      <c r="B789" s="49"/>
    </row>
    <row r="790" spans="1:2" ht="15.75" customHeight="1" x14ac:dyDescent="0.25">
      <c r="A790" s="49"/>
      <c r="B790" s="49"/>
    </row>
    <row r="791" spans="1:2" ht="15.75" customHeight="1" x14ac:dyDescent="0.25">
      <c r="A791" s="49"/>
      <c r="B791" s="49"/>
    </row>
    <row r="792" spans="1:2" ht="15.75" customHeight="1" x14ac:dyDescent="0.25">
      <c r="A792" s="49"/>
      <c r="B792" s="49"/>
    </row>
    <row r="793" spans="1:2" ht="15.75" customHeight="1" x14ac:dyDescent="0.25">
      <c r="A793" s="49"/>
      <c r="B793" s="49"/>
    </row>
    <row r="794" spans="1:2" ht="15.75" customHeight="1" x14ac:dyDescent="0.25">
      <c r="A794" s="49"/>
      <c r="B794" s="49"/>
    </row>
    <row r="795" spans="1:2" ht="15.75" customHeight="1" x14ac:dyDescent="0.25">
      <c r="A795" s="49"/>
      <c r="B795" s="49"/>
    </row>
    <row r="796" spans="1:2" ht="15.75" customHeight="1" x14ac:dyDescent="0.25">
      <c r="A796" s="49"/>
      <c r="B796" s="49"/>
    </row>
    <row r="797" spans="1:2" ht="15.75" customHeight="1" x14ac:dyDescent="0.25">
      <c r="A797" s="49"/>
      <c r="B797" s="49"/>
    </row>
    <row r="798" spans="1:2" ht="15.75" customHeight="1" x14ac:dyDescent="0.25">
      <c r="A798" s="49"/>
      <c r="B798" s="49"/>
    </row>
    <row r="799" spans="1:2" ht="15.75" customHeight="1" x14ac:dyDescent="0.25">
      <c r="A799" s="49"/>
      <c r="B799" s="49"/>
    </row>
    <row r="800" spans="1:2" ht="15.75" customHeight="1" x14ac:dyDescent="0.25">
      <c r="A800" s="49"/>
      <c r="B800" s="49"/>
    </row>
    <row r="801" spans="1:2" ht="15.75" customHeight="1" x14ac:dyDescent="0.25">
      <c r="A801" s="49"/>
      <c r="B801" s="49"/>
    </row>
    <row r="802" spans="1:2" ht="15.75" customHeight="1" x14ac:dyDescent="0.25">
      <c r="A802" s="49"/>
      <c r="B802" s="49"/>
    </row>
    <row r="803" spans="1:2" ht="15.75" customHeight="1" x14ac:dyDescent="0.25">
      <c r="A803" s="49"/>
      <c r="B803" s="49"/>
    </row>
    <row r="804" spans="1:2" ht="15.75" customHeight="1" x14ac:dyDescent="0.25">
      <c r="A804" s="49"/>
      <c r="B804" s="49"/>
    </row>
    <row r="805" spans="1:2" ht="15.75" customHeight="1" x14ac:dyDescent="0.25">
      <c r="A805" s="49"/>
      <c r="B805" s="49"/>
    </row>
    <row r="806" spans="1:2" ht="15.75" customHeight="1" x14ac:dyDescent="0.25">
      <c r="A806" s="49"/>
      <c r="B806" s="49"/>
    </row>
    <row r="807" spans="1:2" ht="15.75" customHeight="1" x14ac:dyDescent="0.25">
      <c r="A807" s="49"/>
      <c r="B807" s="49"/>
    </row>
    <row r="808" spans="1:2" ht="15.75" customHeight="1" x14ac:dyDescent="0.25">
      <c r="A808" s="49"/>
      <c r="B808" s="49"/>
    </row>
    <row r="809" spans="1:2" ht="15.75" customHeight="1" x14ac:dyDescent="0.25">
      <c r="A809" s="49"/>
      <c r="B809" s="49"/>
    </row>
    <row r="810" spans="1:2" ht="15.75" customHeight="1" x14ac:dyDescent="0.25">
      <c r="A810" s="49"/>
      <c r="B810" s="49"/>
    </row>
    <row r="811" spans="1:2" ht="15.75" customHeight="1" x14ac:dyDescent="0.25">
      <c r="A811" s="49"/>
      <c r="B811" s="49"/>
    </row>
    <row r="812" spans="1:2" ht="15.75" customHeight="1" x14ac:dyDescent="0.25">
      <c r="A812" s="49"/>
      <c r="B812" s="49"/>
    </row>
    <row r="813" spans="1:2" ht="15.75" customHeight="1" x14ac:dyDescent="0.25">
      <c r="A813" s="49"/>
      <c r="B813" s="49"/>
    </row>
    <row r="814" spans="1:2" ht="15.75" customHeight="1" x14ac:dyDescent="0.25">
      <c r="A814" s="49"/>
      <c r="B814" s="49"/>
    </row>
    <row r="815" spans="1:2" ht="15.75" customHeight="1" x14ac:dyDescent="0.25">
      <c r="A815" s="49"/>
      <c r="B815" s="49"/>
    </row>
    <row r="816" spans="1:2" ht="15.75" customHeight="1" x14ac:dyDescent="0.25">
      <c r="A816" s="49"/>
      <c r="B816" s="49"/>
    </row>
    <row r="817" spans="1:2" ht="15.75" customHeight="1" x14ac:dyDescent="0.25">
      <c r="A817" s="49"/>
      <c r="B817" s="49"/>
    </row>
    <row r="818" spans="1:2" ht="15.75" customHeight="1" x14ac:dyDescent="0.25">
      <c r="A818" s="49"/>
      <c r="B818" s="49"/>
    </row>
    <row r="819" spans="1:2" ht="15.75" customHeight="1" x14ac:dyDescent="0.25">
      <c r="A819" s="49"/>
      <c r="B819" s="49"/>
    </row>
    <row r="820" spans="1:2" ht="15.75" customHeight="1" x14ac:dyDescent="0.25">
      <c r="A820" s="49"/>
      <c r="B820" s="49"/>
    </row>
    <row r="821" spans="1:2" ht="15.75" customHeight="1" x14ac:dyDescent="0.25">
      <c r="A821" s="49"/>
      <c r="B821" s="49"/>
    </row>
    <row r="822" spans="1:2" ht="15.75" customHeight="1" x14ac:dyDescent="0.25">
      <c r="A822" s="49"/>
      <c r="B822" s="49"/>
    </row>
    <row r="823" spans="1:2" ht="15.75" customHeight="1" x14ac:dyDescent="0.25">
      <c r="A823" s="49"/>
      <c r="B823" s="49"/>
    </row>
    <row r="824" spans="1:2" ht="15.75" customHeight="1" x14ac:dyDescent="0.25">
      <c r="A824" s="49"/>
      <c r="B824" s="49"/>
    </row>
    <row r="825" spans="1:2" ht="15.75" customHeight="1" x14ac:dyDescent="0.25">
      <c r="A825" s="49"/>
      <c r="B825" s="49"/>
    </row>
    <row r="826" spans="1:2" ht="15.75" customHeight="1" x14ac:dyDescent="0.25">
      <c r="A826" s="49"/>
      <c r="B826" s="49"/>
    </row>
    <row r="827" spans="1:2" ht="15.75" customHeight="1" x14ac:dyDescent="0.25">
      <c r="A827" s="49"/>
      <c r="B827" s="49"/>
    </row>
    <row r="828" spans="1:2" ht="15.75" customHeight="1" x14ac:dyDescent="0.25">
      <c r="A828" s="49"/>
      <c r="B828" s="49"/>
    </row>
    <row r="829" spans="1:2" ht="15.75" customHeight="1" x14ac:dyDescent="0.25">
      <c r="A829" s="49"/>
      <c r="B829" s="49"/>
    </row>
    <row r="830" spans="1:2" ht="15.75" customHeight="1" x14ac:dyDescent="0.25">
      <c r="A830" s="49"/>
      <c r="B830" s="49"/>
    </row>
    <row r="831" spans="1:2" ht="15.75" customHeight="1" x14ac:dyDescent="0.25">
      <c r="A831" s="49"/>
      <c r="B831" s="49"/>
    </row>
    <row r="832" spans="1:2" ht="15.75" customHeight="1" x14ac:dyDescent="0.25">
      <c r="A832" s="49"/>
      <c r="B832" s="49"/>
    </row>
    <row r="833" spans="1:2" ht="15.75" customHeight="1" x14ac:dyDescent="0.25">
      <c r="A833" s="49"/>
      <c r="B833" s="49"/>
    </row>
    <row r="834" spans="1:2" ht="15.75" customHeight="1" x14ac:dyDescent="0.25">
      <c r="A834" s="49"/>
      <c r="B834" s="49"/>
    </row>
    <row r="835" spans="1:2" ht="15.75" customHeight="1" x14ac:dyDescent="0.25">
      <c r="A835" s="49"/>
      <c r="B835" s="49"/>
    </row>
    <row r="836" spans="1:2" ht="15.75" customHeight="1" x14ac:dyDescent="0.25">
      <c r="A836" s="49"/>
      <c r="B836" s="49"/>
    </row>
    <row r="837" spans="1:2" ht="15.75" customHeight="1" x14ac:dyDescent="0.25">
      <c r="A837" s="49"/>
      <c r="B837" s="49"/>
    </row>
    <row r="838" spans="1:2" ht="15.75" customHeight="1" x14ac:dyDescent="0.25">
      <c r="A838" s="49"/>
      <c r="B838" s="49"/>
    </row>
    <row r="839" spans="1:2" ht="15.75" customHeight="1" x14ac:dyDescent="0.25">
      <c r="A839" s="49"/>
      <c r="B839" s="49"/>
    </row>
    <row r="840" spans="1:2" ht="15.75" customHeight="1" x14ac:dyDescent="0.25">
      <c r="A840" s="49"/>
      <c r="B840" s="49"/>
    </row>
    <row r="841" spans="1:2" ht="15.75" customHeight="1" x14ac:dyDescent="0.25">
      <c r="A841" s="49"/>
      <c r="B841" s="49"/>
    </row>
    <row r="842" spans="1:2" ht="15.75" customHeight="1" x14ac:dyDescent="0.25">
      <c r="A842" s="49"/>
      <c r="B842" s="49"/>
    </row>
    <row r="843" spans="1:2" ht="15.75" customHeight="1" x14ac:dyDescent="0.25">
      <c r="A843" s="49"/>
      <c r="B843" s="49"/>
    </row>
    <row r="844" spans="1:2" ht="15.75" customHeight="1" x14ac:dyDescent="0.25">
      <c r="A844" s="49"/>
      <c r="B844" s="49"/>
    </row>
    <row r="845" spans="1:2" ht="15.75" customHeight="1" x14ac:dyDescent="0.25">
      <c r="A845" s="49"/>
      <c r="B845" s="49"/>
    </row>
    <row r="846" spans="1:2" ht="15.75" customHeight="1" x14ac:dyDescent="0.25">
      <c r="A846" s="49"/>
      <c r="B846" s="49"/>
    </row>
    <row r="847" spans="1:2" ht="15.75" customHeight="1" x14ac:dyDescent="0.25">
      <c r="A847" s="49"/>
      <c r="B847" s="49"/>
    </row>
    <row r="848" spans="1:2" ht="15.75" customHeight="1" x14ac:dyDescent="0.25">
      <c r="A848" s="49"/>
      <c r="B848" s="49"/>
    </row>
    <row r="849" spans="1:2" ht="15.75" customHeight="1" x14ac:dyDescent="0.25">
      <c r="A849" s="49"/>
      <c r="B849" s="49"/>
    </row>
    <row r="850" spans="1:2" ht="15.75" customHeight="1" x14ac:dyDescent="0.25">
      <c r="A850" s="49"/>
      <c r="B850" s="49"/>
    </row>
    <row r="851" spans="1:2" ht="15.75" customHeight="1" x14ac:dyDescent="0.25">
      <c r="A851" s="49"/>
      <c r="B851" s="49"/>
    </row>
    <row r="852" spans="1:2" ht="15.75" customHeight="1" x14ac:dyDescent="0.25">
      <c r="A852" s="49"/>
      <c r="B852" s="49"/>
    </row>
    <row r="853" spans="1:2" ht="15.75" customHeight="1" x14ac:dyDescent="0.25">
      <c r="A853" s="49"/>
      <c r="B853" s="49"/>
    </row>
    <row r="854" spans="1:2" ht="15.75" customHeight="1" x14ac:dyDescent="0.25">
      <c r="A854" s="49"/>
      <c r="B854" s="49"/>
    </row>
    <row r="855" spans="1:2" ht="15.75" customHeight="1" x14ac:dyDescent="0.25">
      <c r="A855" s="49"/>
      <c r="B855" s="49"/>
    </row>
    <row r="856" spans="1:2" ht="15.75" customHeight="1" x14ac:dyDescent="0.25">
      <c r="A856" s="49"/>
      <c r="B856" s="49"/>
    </row>
    <row r="857" spans="1:2" ht="15.75" customHeight="1" x14ac:dyDescent="0.25">
      <c r="A857" s="49"/>
      <c r="B857" s="49"/>
    </row>
    <row r="858" spans="1:2" ht="15.75" customHeight="1" x14ac:dyDescent="0.25">
      <c r="A858" s="49"/>
      <c r="B858" s="49"/>
    </row>
    <row r="859" spans="1:2" ht="15.75" customHeight="1" x14ac:dyDescent="0.25">
      <c r="A859" s="49"/>
      <c r="B859" s="49"/>
    </row>
    <row r="860" spans="1:2" ht="15.75" customHeight="1" x14ac:dyDescent="0.25">
      <c r="A860" s="49"/>
      <c r="B860" s="49"/>
    </row>
    <row r="861" spans="1:2" ht="15.75" customHeight="1" x14ac:dyDescent="0.25">
      <c r="A861" s="49"/>
      <c r="B861" s="49"/>
    </row>
    <row r="862" spans="1:2" ht="15.75" customHeight="1" x14ac:dyDescent="0.25">
      <c r="A862" s="49"/>
      <c r="B862" s="49"/>
    </row>
    <row r="863" spans="1:2" ht="15.75" customHeight="1" x14ac:dyDescent="0.25">
      <c r="A863" s="49"/>
      <c r="B863" s="49"/>
    </row>
    <row r="864" spans="1:2" ht="15.75" customHeight="1" x14ac:dyDescent="0.25">
      <c r="A864" s="49"/>
      <c r="B864" s="49"/>
    </row>
    <row r="865" spans="1:2" ht="15.75" customHeight="1" x14ac:dyDescent="0.25">
      <c r="A865" s="49"/>
      <c r="B865" s="49"/>
    </row>
    <row r="866" spans="1:2" ht="15.75" customHeight="1" x14ac:dyDescent="0.25">
      <c r="A866" s="49"/>
      <c r="B866" s="49"/>
    </row>
    <row r="867" spans="1:2" ht="15.75" customHeight="1" x14ac:dyDescent="0.25">
      <c r="A867" s="49"/>
      <c r="B867" s="49"/>
    </row>
    <row r="868" spans="1:2" ht="15.75" customHeight="1" x14ac:dyDescent="0.25">
      <c r="A868" s="49"/>
      <c r="B868" s="49"/>
    </row>
    <row r="869" spans="1:2" ht="15.75" customHeight="1" x14ac:dyDescent="0.25">
      <c r="A869" s="49"/>
      <c r="B869" s="49"/>
    </row>
    <row r="870" spans="1:2" ht="15.75" customHeight="1" x14ac:dyDescent="0.25">
      <c r="A870" s="49"/>
      <c r="B870" s="49"/>
    </row>
    <row r="871" spans="1:2" ht="15.75" customHeight="1" x14ac:dyDescent="0.25">
      <c r="A871" s="49"/>
      <c r="B871" s="49"/>
    </row>
    <row r="872" spans="1:2" ht="15.75" customHeight="1" x14ac:dyDescent="0.25">
      <c r="A872" s="49"/>
      <c r="B872" s="49"/>
    </row>
    <row r="873" spans="1:2" ht="15.75" customHeight="1" x14ac:dyDescent="0.25">
      <c r="A873" s="49"/>
      <c r="B873" s="49"/>
    </row>
    <row r="874" spans="1:2" ht="15.75" customHeight="1" x14ac:dyDescent="0.25">
      <c r="A874" s="49"/>
      <c r="B874" s="49"/>
    </row>
    <row r="875" spans="1:2" ht="15.75" customHeight="1" x14ac:dyDescent="0.25">
      <c r="A875" s="49"/>
      <c r="B875" s="49"/>
    </row>
    <row r="876" spans="1:2" ht="15.75" customHeight="1" x14ac:dyDescent="0.25">
      <c r="A876" s="49"/>
      <c r="B876" s="49"/>
    </row>
    <row r="877" spans="1:2" ht="15.75" customHeight="1" x14ac:dyDescent="0.25">
      <c r="A877" s="49"/>
      <c r="B877" s="49"/>
    </row>
    <row r="878" spans="1:2" ht="15.75" customHeight="1" x14ac:dyDescent="0.25">
      <c r="A878" s="49"/>
      <c r="B878" s="49"/>
    </row>
    <row r="879" spans="1:2" ht="15.75" customHeight="1" x14ac:dyDescent="0.25">
      <c r="A879" s="49"/>
      <c r="B879" s="49"/>
    </row>
    <row r="880" spans="1:2" ht="15.75" customHeight="1" x14ac:dyDescent="0.25">
      <c r="A880" s="49"/>
      <c r="B880" s="49"/>
    </row>
    <row r="881" spans="1:2" ht="15.75" customHeight="1" x14ac:dyDescent="0.25">
      <c r="A881" s="49"/>
      <c r="B881" s="49"/>
    </row>
    <row r="882" spans="1:2" ht="15.75" customHeight="1" x14ac:dyDescent="0.25">
      <c r="A882" s="49"/>
      <c r="B882" s="49"/>
    </row>
    <row r="883" spans="1:2" ht="15.75" customHeight="1" x14ac:dyDescent="0.25">
      <c r="A883" s="49"/>
      <c r="B883" s="49"/>
    </row>
    <row r="884" spans="1:2" ht="15.75" customHeight="1" x14ac:dyDescent="0.25">
      <c r="A884" s="49"/>
      <c r="B884" s="49"/>
    </row>
    <row r="885" spans="1:2" ht="15.75" customHeight="1" x14ac:dyDescent="0.25">
      <c r="A885" s="49"/>
      <c r="B885" s="49"/>
    </row>
    <row r="886" spans="1:2" ht="15.75" customHeight="1" x14ac:dyDescent="0.25">
      <c r="A886" s="49"/>
      <c r="B886" s="49"/>
    </row>
    <row r="887" spans="1:2" ht="15.75" customHeight="1" x14ac:dyDescent="0.25">
      <c r="A887" s="49"/>
      <c r="B887" s="49"/>
    </row>
    <row r="888" spans="1:2" ht="15.75" customHeight="1" x14ac:dyDescent="0.25">
      <c r="A888" s="49"/>
      <c r="B888" s="49"/>
    </row>
    <row r="889" spans="1:2" ht="15.75" customHeight="1" x14ac:dyDescent="0.25">
      <c r="A889" s="49"/>
      <c r="B889" s="49"/>
    </row>
    <row r="890" spans="1:2" ht="15.75" customHeight="1" x14ac:dyDescent="0.25">
      <c r="A890" s="49"/>
      <c r="B890" s="49"/>
    </row>
    <row r="891" spans="1:2" ht="15.75" customHeight="1" x14ac:dyDescent="0.25">
      <c r="A891" s="49"/>
      <c r="B891" s="49"/>
    </row>
    <row r="892" spans="1:2" ht="15.75" customHeight="1" x14ac:dyDescent="0.25">
      <c r="A892" s="49"/>
      <c r="B892" s="49"/>
    </row>
    <row r="893" spans="1:2" ht="15.75" customHeight="1" x14ac:dyDescent="0.25">
      <c r="A893" s="49"/>
      <c r="B893" s="49"/>
    </row>
    <row r="894" spans="1:2" ht="15.75" customHeight="1" x14ac:dyDescent="0.25">
      <c r="A894" s="49"/>
      <c r="B894" s="49"/>
    </row>
    <row r="895" spans="1:2" ht="15.75" customHeight="1" x14ac:dyDescent="0.25">
      <c r="A895" s="49"/>
      <c r="B895" s="49"/>
    </row>
    <row r="896" spans="1:2" ht="15.75" customHeight="1" x14ac:dyDescent="0.25">
      <c r="A896" s="49"/>
      <c r="B896" s="49"/>
    </row>
    <row r="897" spans="1:2" ht="15.75" customHeight="1" x14ac:dyDescent="0.25">
      <c r="A897" s="49"/>
      <c r="B897" s="49"/>
    </row>
    <row r="898" spans="1:2" ht="15.75" customHeight="1" x14ac:dyDescent="0.25">
      <c r="A898" s="49"/>
      <c r="B898" s="49"/>
    </row>
    <row r="899" spans="1:2" ht="15.75" customHeight="1" x14ac:dyDescent="0.25">
      <c r="A899" s="49"/>
      <c r="B899" s="49"/>
    </row>
    <row r="900" spans="1:2" ht="15.75" customHeight="1" x14ac:dyDescent="0.25">
      <c r="A900" s="49"/>
      <c r="B900" s="49"/>
    </row>
    <row r="901" spans="1:2" ht="15.75" customHeight="1" x14ac:dyDescent="0.25">
      <c r="A901" s="49"/>
      <c r="B901" s="49"/>
    </row>
    <row r="902" spans="1:2" ht="15.75" customHeight="1" x14ac:dyDescent="0.25">
      <c r="A902" s="49"/>
      <c r="B902" s="49"/>
    </row>
    <row r="903" spans="1:2" ht="15.75" customHeight="1" x14ac:dyDescent="0.25">
      <c r="A903" s="49"/>
      <c r="B903" s="49"/>
    </row>
    <row r="904" spans="1:2" ht="15.75" customHeight="1" x14ac:dyDescent="0.25">
      <c r="A904" s="49"/>
      <c r="B904" s="49"/>
    </row>
    <row r="905" spans="1:2" ht="15.75" customHeight="1" x14ac:dyDescent="0.25">
      <c r="A905" s="49"/>
      <c r="B905" s="49"/>
    </row>
    <row r="906" spans="1:2" ht="15.75" customHeight="1" x14ac:dyDescent="0.25">
      <c r="A906" s="49"/>
      <c r="B906" s="49"/>
    </row>
    <row r="907" spans="1:2" ht="15.75" customHeight="1" x14ac:dyDescent="0.25">
      <c r="A907" s="49"/>
      <c r="B907" s="49"/>
    </row>
    <row r="908" spans="1:2" ht="15.75" customHeight="1" x14ac:dyDescent="0.25">
      <c r="A908" s="49"/>
      <c r="B908" s="49"/>
    </row>
    <row r="909" spans="1:2" ht="15.75" customHeight="1" x14ac:dyDescent="0.25">
      <c r="A909" s="49"/>
      <c r="B909" s="49"/>
    </row>
    <row r="910" spans="1:2" ht="15.75" customHeight="1" x14ac:dyDescent="0.25">
      <c r="A910" s="49"/>
      <c r="B910" s="49"/>
    </row>
    <row r="911" spans="1:2" ht="15.75" customHeight="1" x14ac:dyDescent="0.25">
      <c r="A911" s="49"/>
      <c r="B911" s="49"/>
    </row>
    <row r="912" spans="1:2" ht="15.75" customHeight="1" x14ac:dyDescent="0.25">
      <c r="A912" s="49"/>
      <c r="B912" s="49"/>
    </row>
    <row r="913" spans="1:2" ht="15.75" customHeight="1" x14ac:dyDescent="0.25">
      <c r="A913" s="49"/>
      <c r="B913" s="49"/>
    </row>
    <row r="914" spans="1:2" ht="15.75" customHeight="1" x14ac:dyDescent="0.25">
      <c r="A914" s="49"/>
      <c r="B914" s="49"/>
    </row>
    <row r="915" spans="1:2" ht="15.75" customHeight="1" x14ac:dyDescent="0.25">
      <c r="A915" s="49"/>
      <c r="B915" s="49"/>
    </row>
    <row r="916" spans="1:2" ht="15.75" customHeight="1" x14ac:dyDescent="0.25">
      <c r="A916" s="49"/>
      <c r="B916" s="49"/>
    </row>
    <row r="917" spans="1:2" ht="15.75" customHeight="1" x14ac:dyDescent="0.25">
      <c r="A917" s="49"/>
      <c r="B917" s="49"/>
    </row>
    <row r="918" spans="1:2" ht="15.75" customHeight="1" x14ac:dyDescent="0.25">
      <c r="A918" s="49"/>
      <c r="B918" s="49"/>
    </row>
    <row r="919" spans="1:2" ht="15.75" customHeight="1" x14ac:dyDescent="0.25">
      <c r="A919" s="49"/>
      <c r="B919" s="49"/>
    </row>
    <row r="920" spans="1:2" ht="15.75" customHeight="1" x14ac:dyDescent="0.25">
      <c r="A920" s="49"/>
      <c r="B920" s="49"/>
    </row>
    <row r="921" spans="1:2" ht="15.75" customHeight="1" x14ac:dyDescent="0.25">
      <c r="A921" s="49"/>
      <c r="B921" s="49"/>
    </row>
    <row r="922" spans="1:2" ht="15.75" customHeight="1" x14ac:dyDescent="0.25">
      <c r="A922" s="49"/>
      <c r="B922" s="49"/>
    </row>
    <row r="923" spans="1:2" ht="15.75" customHeight="1" x14ac:dyDescent="0.25">
      <c r="A923" s="49"/>
      <c r="B923" s="49"/>
    </row>
    <row r="924" spans="1:2" ht="15.75" customHeight="1" x14ac:dyDescent="0.25">
      <c r="A924" s="49"/>
      <c r="B924" s="49"/>
    </row>
    <row r="925" spans="1:2" ht="15.75" customHeight="1" x14ac:dyDescent="0.25">
      <c r="A925" s="49"/>
      <c r="B925" s="49"/>
    </row>
    <row r="926" spans="1:2" ht="15.75" customHeight="1" x14ac:dyDescent="0.25">
      <c r="A926" s="49"/>
      <c r="B926" s="49"/>
    </row>
    <row r="927" spans="1:2" ht="15.75" customHeight="1" x14ac:dyDescent="0.25">
      <c r="A927" s="49"/>
      <c r="B927" s="49"/>
    </row>
    <row r="928" spans="1:2" ht="15.75" customHeight="1" x14ac:dyDescent="0.25">
      <c r="A928" s="49"/>
      <c r="B928" s="49"/>
    </row>
    <row r="929" spans="1:2" ht="15.75" customHeight="1" x14ac:dyDescent="0.25">
      <c r="A929" s="49"/>
      <c r="B929" s="49"/>
    </row>
    <row r="930" spans="1:2" ht="15.75" customHeight="1" x14ac:dyDescent="0.25">
      <c r="A930" s="49"/>
      <c r="B930" s="49"/>
    </row>
    <row r="931" spans="1:2" ht="15.75" customHeight="1" x14ac:dyDescent="0.25">
      <c r="A931" s="49"/>
      <c r="B931" s="49"/>
    </row>
    <row r="932" spans="1:2" ht="15.75" customHeight="1" x14ac:dyDescent="0.25">
      <c r="A932" s="49"/>
      <c r="B932" s="49"/>
    </row>
    <row r="933" spans="1:2" ht="15.75" customHeight="1" x14ac:dyDescent="0.25">
      <c r="A933" s="49"/>
      <c r="B933" s="49"/>
    </row>
    <row r="934" spans="1:2" ht="15.75" customHeight="1" x14ac:dyDescent="0.25">
      <c r="A934" s="49"/>
      <c r="B934" s="49"/>
    </row>
    <row r="935" spans="1:2" ht="15.75" customHeight="1" x14ac:dyDescent="0.25">
      <c r="A935" s="49"/>
      <c r="B935" s="49"/>
    </row>
    <row r="936" spans="1:2" ht="15.75" customHeight="1" x14ac:dyDescent="0.25">
      <c r="A936" s="49"/>
      <c r="B936" s="49"/>
    </row>
    <row r="937" spans="1:2" ht="15.75" customHeight="1" x14ac:dyDescent="0.25">
      <c r="A937" s="49"/>
      <c r="B937" s="49"/>
    </row>
    <row r="938" spans="1:2" ht="15.75" customHeight="1" x14ac:dyDescent="0.25">
      <c r="A938" s="49"/>
      <c r="B938" s="49"/>
    </row>
    <row r="939" spans="1:2" ht="15.75" customHeight="1" x14ac:dyDescent="0.25">
      <c r="A939" s="49"/>
      <c r="B939" s="49"/>
    </row>
    <row r="940" spans="1:2" ht="15.75" customHeight="1" x14ac:dyDescent="0.25">
      <c r="A940" s="49"/>
      <c r="B940" s="49"/>
    </row>
    <row r="941" spans="1:2" ht="15.75" customHeight="1" x14ac:dyDescent="0.25">
      <c r="A941" s="49"/>
      <c r="B941" s="49"/>
    </row>
    <row r="942" spans="1:2" ht="15.75" customHeight="1" x14ac:dyDescent="0.25">
      <c r="A942" s="49"/>
      <c r="B942" s="49"/>
    </row>
    <row r="943" spans="1:2" ht="15.75" customHeight="1" x14ac:dyDescent="0.25">
      <c r="A943" s="49"/>
      <c r="B943" s="49"/>
    </row>
    <row r="944" spans="1:2" ht="15.75" customHeight="1" x14ac:dyDescent="0.25">
      <c r="A944" s="49"/>
      <c r="B944" s="49"/>
    </row>
    <row r="945" spans="1:2" ht="15.75" customHeight="1" x14ac:dyDescent="0.25">
      <c r="A945" s="49"/>
      <c r="B945" s="49"/>
    </row>
    <row r="946" spans="1:2" ht="15.75" customHeight="1" x14ac:dyDescent="0.25">
      <c r="A946" s="49"/>
      <c r="B946" s="49"/>
    </row>
    <row r="947" spans="1:2" ht="15.75" customHeight="1" x14ac:dyDescent="0.25">
      <c r="A947" s="49"/>
      <c r="B947" s="49"/>
    </row>
    <row r="948" spans="1:2" ht="15.75" customHeight="1" x14ac:dyDescent="0.25">
      <c r="A948" s="49"/>
      <c r="B948" s="49"/>
    </row>
    <row r="949" spans="1:2" ht="15.75" customHeight="1" x14ac:dyDescent="0.25">
      <c r="A949" s="49"/>
      <c r="B949" s="49"/>
    </row>
    <row r="950" spans="1:2" ht="15.75" customHeight="1" x14ac:dyDescent="0.25">
      <c r="A950" s="49"/>
      <c r="B950" s="49"/>
    </row>
    <row r="951" spans="1:2" ht="15.75" customHeight="1" x14ac:dyDescent="0.25">
      <c r="A951" s="49"/>
      <c r="B951" s="49"/>
    </row>
    <row r="952" spans="1:2" ht="15.75" customHeight="1" x14ac:dyDescent="0.25">
      <c r="A952" s="49"/>
      <c r="B952" s="49"/>
    </row>
    <row r="953" spans="1:2" ht="15.75" customHeight="1" x14ac:dyDescent="0.25">
      <c r="A953" s="49"/>
      <c r="B953" s="49"/>
    </row>
    <row r="954" spans="1:2" ht="15.75" customHeight="1" x14ac:dyDescent="0.25">
      <c r="A954" s="49"/>
      <c r="B954" s="49"/>
    </row>
    <row r="955" spans="1:2" ht="15.75" customHeight="1" x14ac:dyDescent="0.25">
      <c r="A955" s="49"/>
      <c r="B955" s="49"/>
    </row>
    <row r="956" spans="1:2" ht="15.75" customHeight="1" x14ac:dyDescent="0.25">
      <c r="A956" s="49"/>
      <c r="B956" s="49"/>
    </row>
    <row r="957" spans="1:2" ht="15.75" customHeight="1" x14ac:dyDescent="0.25">
      <c r="A957" s="49"/>
      <c r="B957" s="49"/>
    </row>
    <row r="958" spans="1:2" ht="15.75" customHeight="1" x14ac:dyDescent="0.25">
      <c r="A958" s="49"/>
      <c r="B958" s="49"/>
    </row>
    <row r="959" spans="1:2" ht="15.75" customHeight="1" x14ac:dyDescent="0.25">
      <c r="A959" s="49"/>
      <c r="B959" s="49"/>
    </row>
    <row r="960" spans="1:2" ht="15.75" customHeight="1" x14ac:dyDescent="0.25">
      <c r="A960" s="49"/>
      <c r="B960" s="49"/>
    </row>
    <row r="961" spans="1:2" ht="15.75" customHeight="1" x14ac:dyDescent="0.25">
      <c r="A961" s="49"/>
      <c r="B961" s="49"/>
    </row>
    <row r="962" spans="1:2" ht="15.75" customHeight="1" x14ac:dyDescent="0.25">
      <c r="A962" s="49"/>
      <c r="B962" s="49"/>
    </row>
    <row r="963" spans="1:2" ht="15.75" customHeight="1" x14ac:dyDescent="0.25">
      <c r="A963" s="49"/>
      <c r="B963" s="49"/>
    </row>
    <row r="964" spans="1:2" ht="15.75" customHeight="1" x14ac:dyDescent="0.25">
      <c r="A964" s="49"/>
      <c r="B964" s="49"/>
    </row>
    <row r="965" spans="1:2" ht="15.75" customHeight="1" x14ac:dyDescent="0.25">
      <c r="A965" s="49"/>
      <c r="B965" s="49"/>
    </row>
    <row r="966" spans="1:2" ht="15.75" customHeight="1" x14ac:dyDescent="0.25">
      <c r="A966" s="49"/>
      <c r="B966" s="49"/>
    </row>
    <row r="967" spans="1:2" ht="15.75" customHeight="1" x14ac:dyDescent="0.25">
      <c r="A967" s="49"/>
      <c r="B967" s="49"/>
    </row>
    <row r="968" spans="1:2" ht="15.75" customHeight="1" x14ac:dyDescent="0.25">
      <c r="A968" s="49"/>
      <c r="B968" s="49"/>
    </row>
    <row r="969" spans="1:2" ht="15.75" customHeight="1" x14ac:dyDescent="0.25">
      <c r="A969" s="49"/>
      <c r="B969" s="49"/>
    </row>
    <row r="970" spans="1:2" ht="15.75" customHeight="1" x14ac:dyDescent="0.25">
      <c r="A970" s="49"/>
      <c r="B970" s="49"/>
    </row>
    <row r="971" spans="1:2" ht="15.75" customHeight="1" x14ac:dyDescent="0.25">
      <c r="A971" s="49"/>
      <c r="B971" s="49"/>
    </row>
    <row r="972" spans="1:2" ht="15.75" customHeight="1" x14ac:dyDescent="0.25">
      <c r="A972" s="49"/>
      <c r="B972" s="49"/>
    </row>
    <row r="973" spans="1:2" ht="15.75" customHeight="1" x14ac:dyDescent="0.25">
      <c r="A973" s="49"/>
      <c r="B973" s="49"/>
    </row>
    <row r="974" spans="1:2" ht="15.75" customHeight="1" x14ac:dyDescent="0.25">
      <c r="A974" s="49"/>
      <c r="B974" s="49"/>
    </row>
    <row r="975" spans="1:2" ht="15.75" customHeight="1" x14ac:dyDescent="0.25">
      <c r="A975" s="49"/>
      <c r="B975" s="49"/>
    </row>
    <row r="976" spans="1:2" ht="15.75" customHeight="1" x14ac:dyDescent="0.25">
      <c r="A976" s="49"/>
      <c r="B976" s="49"/>
    </row>
    <row r="977" spans="1:2" ht="15.75" customHeight="1" x14ac:dyDescent="0.25">
      <c r="A977" s="49"/>
      <c r="B977" s="49"/>
    </row>
    <row r="978" spans="1:2" ht="15.75" customHeight="1" x14ac:dyDescent="0.25">
      <c r="A978" s="49"/>
      <c r="B978" s="49"/>
    </row>
    <row r="979" spans="1:2" ht="15.75" customHeight="1" x14ac:dyDescent="0.25">
      <c r="A979" s="49"/>
      <c r="B979" s="49"/>
    </row>
    <row r="980" spans="1:2" ht="15.75" customHeight="1" x14ac:dyDescent="0.25">
      <c r="A980" s="49"/>
      <c r="B980" s="49"/>
    </row>
    <row r="981" spans="1:2" ht="15.75" customHeight="1" x14ac:dyDescent="0.25">
      <c r="A981" s="49"/>
      <c r="B981" s="49"/>
    </row>
    <row r="982" spans="1:2" ht="15.75" customHeight="1" x14ac:dyDescent="0.25">
      <c r="A982" s="49"/>
      <c r="B982" s="49"/>
    </row>
    <row r="983" spans="1:2" ht="15.75" customHeight="1" x14ac:dyDescent="0.25">
      <c r="A983" s="49"/>
      <c r="B983" s="49"/>
    </row>
    <row r="984" spans="1:2" ht="15.75" customHeight="1" x14ac:dyDescent="0.25">
      <c r="A984" s="49"/>
      <c r="B984" s="49"/>
    </row>
    <row r="985" spans="1:2" ht="15.75" customHeight="1" x14ac:dyDescent="0.25">
      <c r="A985" s="49"/>
      <c r="B985" s="49"/>
    </row>
    <row r="986" spans="1:2" ht="15.75" customHeight="1" x14ac:dyDescent="0.25">
      <c r="A986" s="49"/>
      <c r="B986" s="49"/>
    </row>
    <row r="987" spans="1:2" ht="15.75" customHeight="1" x14ac:dyDescent="0.25">
      <c r="A987" s="49"/>
      <c r="B987" s="49"/>
    </row>
    <row r="988" spans="1:2" ht="15.75" customHeight="1" x14ac:dyDescent="0.25">
      <c r="A988" s="49"/>
      <c r="B988" s="49"/>
    </row>
    <row r="989" spans="1:2" ht="15.75" customHeight="1" x14ac:dyDescent="0.25">
      <c r="A989" s="49"/>
      <c r="B989" s="49"/>
    </row>
    <row r="990" spans="1:2" ht="15.75" customHeight="1" x14ac:dyDescent="0.25">
      <c r="A990" s="49"/>
      <c r="B990" s="49"/>
    </row>
    <row r="991" spans="1:2" ht="15.75" customHeight="1" x14ac:dyDescent="0.25">
      <c r="A991" s="49"/>
      <c r="B991" s="49"/>
    </row>
    <row r="992" spans="1:2" ht="15.75" customHeight="1" x14ac:dyDescent="0.25">
      <c r="A992" s="49"/>
      <c r="B992" s="49"/>
    </row>
    <row r="993" spans="1:2" ht="15.75" customHeight="1" x14ac:dyDescent="0.25">
      <c r="A993" s="49"/>
      <c r="B993" s="49"/>
    </row>
    <row r="994" spans="1:2" ht="15.75" customHeight="1" x14ac:dyDescent="0.25">
      <c r="A994" s="49"/>
      <c r="B994" s="49"/>
    </row>
    <row r="995" spans="1:2" ht="15.75" customHeight="1" x14ac:dyDescent="0.25">
      <c r="A995" s="49"/>
      <c r="B995" s="49"/>
    </row>
    <row r="996" spans="1:2" ht="15.75" customHeight="1" x14ac:dyDescent="0.25">
      <c r="A996" s="49"/>
      <c r="B996" s="49"/>
    </row>
    <row r="997" spans="1:2" ht="15.75" customHeight="1" x14ac:dyDescent="0.25">
      <c r="A997" s="49"/>
      <c r="B997" s="49"/>
    </row>
    <row r="998" spans="1:2" ht="15.75" customHeight="1" x14ac:dyDescent="0.25">
      <c r="A998" s="49"/>
      <c r="B998" s="49"/>
    </row>
    <row r="999" spans="1:2" ht="15.75" customHeight="1" x14ac:dyDescent="0.25">
      <c r="A999" s="49"/>
      <c r="B999" s="49"/>
    </row>
    <row r="1000" spans="1:2" ht="15.75" customHeight="1" x14ac:dyDescent="0.25">
      <c r="A1000" s="49"/>
      <c r="B1000" s="49"/>
    </row>
  </sheetData>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2F5496"/>
  </sheetPr>
  <dimension ref="A1:AL1000"/>
  <sheetViews>
    <sheetView workbookViewId="0"/>
  </sheetViews>
  <sheetFormatPr defaultColWidth="12.625" defaultRowHeight="15" customHeight="1" x14ac:dyDescent="0.2"/>
  <cols>
    <col min="1" max="2" width="21.25" customWidth="1"/>
    <col min="3" max="38" width="7.625" customWidth="1"/>
  </cols>
  <sheetData>
    <row r="1" spans="1:38" x14ac:dyDescent="0.25">
      <c r="A1" s="104" t="s">
        <v>1137</v>
      </c>
      <c r="B1" s="104" t="s">
        <v>689</v>
      </c>
      <c r="C1" s="7" t="s">
        <v>1138</v>
      </c>
    </row>
    <row r="2" spans="1:38" x14ac:dyDescent="0.25">
      <c r="A2" s="48" t="s">
        <v>974</v>
      </c>
      <c r="B2" s="48" t="s">
        <v>975</v>
      </c>
      <c r="C2" s="1">
        <v>2015</v>
      </c>
      <c r="D2" s="1">
        <v>2016</v>
      </c>
      <c r="E2" s="1">
        <v>2017</v>
      </c>
      <c r="F2" s="1">
        <v>2018</v>
      </c>
      <c r="G2" s="1">
        <v>2019</v>
      </c>
      <c r="H2" s="1">
        <v>2020</v>
      </c>
      <c r="I2" s="1">
        <v>2021</v>
      </c>
      <c r="J2" s="1">
        <v>2022</v>
      </c>
      <c r="K2" s="1">
        <v>2023</v>
      </c>
      <c r="L2" s="1">
        <v>2024</v>
      </c>
      <c r="M2" s="1">
        <v>2025</v>
      </c>
      <c r="N2" s="1">
        <v>2026</v>
      </c>
      <c r="O2" s="1">
        <v>2027</v>
      </c>
      <c r="P2" s="1">
        <v>2028</v>
      </c>
      <c r="Q2" s="1">
        <v>2029</v>
      </c>
      <c r="R2" s="1">
        <v>2030</v>
      </c>
      <c r="S2" s="1">
        <v>2031</v>
      </c>
      <c r="T2" s="1">
        <v>2032</v>
      </c>
      <c r="U2" s="1">
        <v>2033</v>
      </c>
      <c r="V2" s="1">
        <v>2034</v>
      </c>
      <c r="W2" s="1">
        <v>2035</v>
      </c>
      <c r="X2" s="1">
        <v>2036</v>
      </c>
      <c r="Y2" s="1">
        <v>2037</v>
      </c>
      <c r="Z2" s="1">
        <v>2038</v>
      </c>
      <c r="AA2" s="1">
        <v>2039</v>
      </c>
      <c r="AB2" s="1">
        <v>2040</v>
      </c>
      <c r="AC2" s="1">
        <v>2041</v>
      </c>
      <c r="AD2" s="1">
        <v>2042</v>
      </c>
      <c r="AE2" s="1">
        <v>2043</v>
      </c>
      <c r="AF2" s="1">
        <v>2044</v>
      </c>
      <c r="AG2" s="1">
        <v>2045</v>
      </c>
      <c r="AH2" s="1">
        <v>2046</v>
      </c>
      <c r="AI2" s="1">
        <v>2047</v>
      </c>
      <c r="AJ2" s="1">
        <v>2048</v>
      </c>
      <c r="AK2" s="1">
        <v>2049</v>
      </c>
      <c r="AL2" s="1">
        <v>2050</v>
      </c>
    </row>
    <row r="3" spans="1:38" x14ac:dyDescent="0.25">
      <c r="A3" s="49">
        <v>-1150</v>
      </c>
      <c r="B3" s="49">
        <f t="shared" ref="B3:B23" si="0">A3+50</f>
        <v>-1100</v>
      </c>
      <c r="C3" s="105">
        <f>VLOOKUP($B$1,'Multipliers and Adjustments'!$A$70:$I$86,TRUNC(COLUMN(C$2)/5)+2,FALSE)*SUMIFS('EPA US Data'!$I:$I,'EPA US Data'!$D:$D,'Country Selector'!$A$2,'EPA US Data'!$J:$J,$B$1,'EPA US Data'!$C:$C,C$2,'EPA US Data'!$G:$G,"&gt;="&amp;$A3,'EPA US Data'!$G:$G,"&lt;"&amp;$B3)*unit_conv*'State Downscaling Multipliers'!$B$13</f>
        <v>0</v>
      </c>
      <c r="D3" s="2">
        <f t="shared" ref="D3:G3" si="1">C3+($H3-$C3)/5</f>
        <v>0</v>
      </c>
      <c r="E3" s="2">
        <f t="shared" si="1"/>
        <v>0</v>
      </c>
      <c r="F3" s="2">
        <f t="shared" si="1"/>
        <v>0</v>
      </c>
      <c r="G3" s="2">
        <f t="shared" si="1"/>
        <v>0</v>
      </c>
      <c r="H3" s="105">
        <f>VLOOKUP($B$1,'Multipliers and Adjustments'!$A$70:$I$86,TRUNC(COLUMN(H$2)/5)+2,FALSE)*SUMIFS('EPA US Data'!$I:$I,'EPA US Data'!$D:$D,'Country Selector'!$A$2,'EPA US Data'!$J:$J,$B$1,'EPA US Data'!$C:$C,H$2,'EPA US Data'!$G:$G,"&gt;="&amp;$A3,'EPA US Data'!$G:$G,"&lt;"&amp;$B3)*unit_conv*'State Downscaling Multipliers'!$B$13</f>
        <v>0</v>
      </c>
      <c r="I3" s="2">
        <f t="shared" ref="I3:L3" si="2">H3+($M3-$H3)/5</f>
        <v>0</v>
      </c>
      <c r="J3" s="2">
        <f t="shared" si="2"/>
        <v>0</v>
      </c>
      <c r="K3" s="2">
        <f t="shared" si="2"/>
        <v>0</v>
      </c>
      <c r="L3" s="2">
        <f t="shared" si="2"/>
        <v>0</v>
      </c>
      <c r="M3" s="105">
        <f>VLOOKUP($B$1,'Multipliers and Adjustments'!$A$70:$I$86,TRUNC(COLUMN(M$2)/5)+2,FALSE)*SUMIFS('EPA US Data'!$I:$I,'EPA US Data'!$D:$D,'Country Selector'!$A$2,'EPA US Data'!$J:$J,$B$1,'EPA US Data'!$C:$C,M$2,'EPA US Data'!$G:$G,"&gt;="&amp;$A3,'EPA US Data'!$G:$G,"&lt;"&amp;$B3)*unit_conv*'State Downscaling Multipliers'!$B$13</f>
        <v>0</v>
      </c>
      <c r="N3" s="2">
        <f t="shared" ref="N3:Q3" si="3">M3+($R3-$M3)/5</f>
        <v>0</v>
      </c>
      <c r="O3" s="2">
        <f t="shared" si="3"/>
        <v>0</v>
      </c>
      <c r="P3" s="2">
        <f t="shared" si="3"/>
        <v>0</v>
      </c>
      <c r="Q3" s="2">
        <f t="shared" si="3"/>
        <v>0</v>
      </c>
      <c r="R3" s="105">
        <f>VLOOKUP($B$1,'Multipliers and Adjustments'!$A$70:$I$86,TRUNC(COLUMN(R$2)/5)+2,FALSE)*SUMIFS('EPA US Data'!$I:$I,'EPA US Data'!$D:$D,'Country Selector'!$A$2,'EPA US Data'!$J:$J,$B$1,'EPA US Data'!$C:$C,R$2,'EPA US Data'!$G:$G,"&gt;="&amp;$A3,'EPA US Data'!$G:$G,"&lt;"&amp;$B3)*unit_conv*'State Downscaling Multipliers'!$B$13</f>
        <v>0</v>
      </c>
      <c r="S3" s="2">
        <f t="shared" ref="S3:V3" si="4">R3+($W3-$R3)/5</f>
        <v>0</v>
      </c>
      <c r="T3" s="2">
        <f t="shared" si="4"/>
        <v>0</v>
      </c>
      <c r="U3" s="2">
        <f t="shared" si="4"/>
        <v>0</v>
      </c>
      <c r="V3" s="2">
        <f t="shared" si="4"/>
        <v>0</v>
      </c>
      <c r="W3" s="105">
        <f>VLOOKUP($B$1,'Multipliers and Adjustments'!$A$70:$I$86,TRUNC(COLUMN(W$2)/5)+2,FALSE)*SUMIFS('EPA US Data'!$I:$I,'EPA US Data'!$D:$D,'Country Selector'!$A$2,'EPA US Data'!$J:$J,$B$1,'EPA US Data'!$C:$C,W$2,'EPA US Data'!$G:$G,"&gt;="&amp;$A3,'EPA US Data'!$G:$G,"&lt;"&amp;$B3)*unit_conv*'State Downscaling Multipliers'!$B$13</f>
        <v>0</v>
      </c>
      <c r="X3" s="2">
        <f t="shared" ref="X3:AA3" si="5">W3+($AB3-$W3)/5</f>
        <v>0</v>
      </c>
      <c r="Y3" s="2">
        <f t="shared" si="5"/>
        <v>0</v>
      </c>
      <c r="Z3" s="2">
        <f t="shared" si="5"/>
        <v>0</v>
      </c>
      <c r="AA3" s="2">
        <f t="shared" si="5"/>
        <v>0</v>
      </c>
      <c r="AB3" s="105">
        <f>VLOOKUP($B$1,'Multipliers and Adjustments'!$A$70:$I$86,TRUNC(COLUMN(AB$2)/5)+2,FALSE)*SUMIFS('EPA US Data'!$I:$I,'EPA US Data'!$D:$D,'Country Selector'!$A$2,'EPA US Data'!$J:$J,$B$1,'EPA US Data'!$C:$C,AB$2,'EPA US Data'!$G:$G,"&gt;="&amp;$A3,'EPA US Data'!$G:$G,"&lt;"&amp;$B3)*unit_conv*'State Downscaling Multipliers'!$B$13</f>
        <v>0</v>
      </c>
      <c r="AC3" s="2">
        <f t="shared" ref="AC3:AF3" si="6">AB3+($AG3-$AB3)/5</f>
        <v>0</v>
      </c>
      <c r="AD3" s="2">
        <f t="shared" si="6"/>
        <v>0</v>
      </c>
      <c r="AE3" s="2">
        <f t="shared" si="6"/>
        <v>0</v>
      </c>
      <c r="AF3" s="2">
        <f t="shared" si="6"/>
        <v>0</v>
      </c>
      <c r="AG3" s="105">
        <f>VLOOKUP($B$1,'Multipliers and Adjustments'!$A$70:$I$86,TRUNC(COLUMN(AG$2)/5)+2,FALSE)*SUMIFS('EPA US Data'!$I:$I,'EPA US Data'!$D:$D,'Country Selector'!$A$2,'EPA US Data'!$J:$J,$B$1,'EPA US Data'!$C:$C,AG$2,'EPA US Data'!$G:$G,"&gt;="&amp;$A3,'EPA US Data'!$G:$G,"&lt;"&amp;$B3)*unit_conv*'State Downscaling Multipliers'!$B$13</f>
        <v>0</v>
      </c>
      <c r="AH3" s="2">
        <f t="shared" ref="AH3:AK3" si="7">AG3+($AL3-$AG3)/5</f>
        <v>0</v>
      </c>
      <c r="AI3" s="2">
        <f t="shared" si="7"/>
        <v>0</v>
      </c>
      <c r="AJ3" s="2">
        <f t="shared" si="7"/>
        <v>0</v>
      </c>
      <c r="AK3" s="2">
        <f t="shared" si="7"/>
        <v>0</v>
      </c>
      <c r="AL3" s="105">
        <f>VLOOKUP($B$1,'Multipliers and Adjustments'!$A$70:$I$86,TRUNC(COLUMN(AL$2)/5)+2,FALSE)*SUMIFS('EPA US Data'!$I:$I,'EPA US Data'!$D:$D,'Country Selector'!$A$2,'EPA US Data'!$J:$J,$B$1,'EPA US Data'!$C:$C,AL$2,'EPA US Data'!$G:$G,"&gt;="&amp;$A3,'EPA US Data'!$G:$G,"&lt;"&amp;$B3)*unit_conv*'State Downscaling Multipliers'!$B$13</f>
        <v>0</v>
      </c>
    </row>
    <row r="4" spans="1:38" x14ac:dyDescent="0.25">
      <c r="A4" s="49">
        <f t="shared" ref="A4:A34" si="8">B3</f>
        <v>-1100</v>
      </c>
      <c r="B4" s="49">
        <f t="shared" si="0"/>
        <v>-1050</v>
      </c>
      <c r="C4" s="105">
        <f>VLOOKUP($B$1,'Multipliers and Adjustments'!$A$70:$I$86,TRUNC(COLUMN(C$2)/5)+2,FALSE)*SUMIFS('EPA US Data'!$I:$I,'EPA US Data'!$D:$D,'Country Selector'!$A$2,'EPA US Data'!$J:$J,$B$1,'EPA US Data'!$C:$C,C$2,'EPA US Data'!$G:$G,"&gt;="&amp;$A4,'EPA US Data'!$G:$G,"&lt;"&amp;$B4)*unit_conv*'State Downscaling Multipliers'!$B$13</f>
        <v>0</v>
      </c>
      <c r="D4" s="2">
        <f t="shared" ref="D4:G4" si="9">C4+($H4-$C4)/5</f>
        <v>0</v>
      </c>
      <c r="E4" s="2">
        <f t="shared" si="9"/>
        <v>0</v>
      </c>
      <c r="F4" s="2">
        <f t="shared" si="9"/>
        <v>0</v>
      </c>
      <c r="G4" s="2">
        <f t="shared" si="9"/>
        <v>0</v>
      </c>
      <c r="H4" s="105">
        <f>VLOOKUP($B$1,'Multipliers and Adjustments'!$A$70:$I$86,TRUNC(COLUMN(H$2)/5)+2,FALSE)*SUMIFS('EPA US Data'!$I:$I,'EPA US Data'!$D:$D,'Country Selector'!$A$2,'EPA US Data'!$J:$J,$B$1,'EPA US Data'!$C:$C,H$2,'EPA US Data'!$G:$G,"&gt;="&amp;$A4,'EPA US Data'!$G:$G,"&lt;"&amp;$B4)*unit_conv*'State Downscaling Multipliers'!$B$13</f>
        <v>0</v>
      </c>
      <c r="I4" s="2">
        <f t="shared" ref="I4:L4" si="10">H4+($M4-$H4)/5</f>
        <v>0</v>
      </c>
      <c r="J4" s="2">
        <f t="shared" si="10"/>
        <v>0</v>
      </c>
      <c r="K4" s="2">
        <f t="shared" si="10"/>
        <v>0</v>
      </c>
      <c r="L4" s="2">
        <f t="shared" si="10"/>
        <v>0</v>
      </c>
      <c r="M4" s="105">
        <f>VLOOKUP($B$1,'Multipliers and Adjustments'!$A$70:$I$86,TRUNC(COLUMN(M$2)/5)+2,FALSE)*SUMIFS('EPA US Data'!$I:$I,'EPA US Data'!$D:$D,'Country Selector'!$A$2,'EPA US Data'!$J:$J,$B$1,'EPA US Data'!$C:$C,M$2,'EPA US Data'!$G:$G,"&gt;="&amp;$A4,'EPA US Data'!$G:$G,"&lt;"&amp;$B4)*unit_conv*'State Downscaling Multipliers'!$B$13</f>
        <v>0</v>
      </c>
      <c r="N4" s="2">
        <f t="shared" ref="N4:Q4" si="11">M4+($R4-$M4)/5</f>
        <v>0</v>
      </c>
      <c r="O4" s="2">
        <f t="shared" si="11"/>
        <v>0</v>
      </c>
      <c r="P4" s="2">
        <f t="shared" si="11"/>
        <v>0</v>
      </c>
      <c r="Q4" s="2">
        <f t="shared" si="11"/>
        <v>0</v>
      </c>
      <c r="R4" s="105">
        <f>VLOOKUP($B$1,'Multipliers and Adjustments'!$A$70:$I$86,TRUNC(COLUMN(R$2)/5)+2,FALSE)*SUMIFS('EPA US Data'!$I:$I,'EPA US Data'!$D:$D,'Country Selector'!$A$2,'EPA US Data'!$J:$J,$B$1,'EPA US Data'!$C:$C,R$2,'EPA US Data'!$G:$G,"&gt;="&amp;$A4,'EPA US Data'!$G:$G,"&lt;"&amp;$B4)*unit_conv*'State Downscaling Multipliers'!$B$13</f>
        <v>0</v>
      </c>
      <c r="S4" s="2">
        <f t="shared" ref="S4:V4" si="12">R4+($W4-$R4)/5</f>
        <v>0</v>
      </c>
      <c r="T4" s="2">
        <f t="shared" si="12"/>
        <v>0</v>
      </c>
      <c r="U4" s="2">
        <f t="shared" si="12"/>
        <v>0</v>
      </c>
      <c r="V4" s="2">
        <f t="shared" si="12"/>
        <v>0</v>
      </c>
      <c r="W4" s="105">
        <f>VLOOKUP($B$1,'Multipliers and Adjustments'!$A$70:$I$86,TRUNC(COLUMN(W$2)/5)+2,FALSE)*SUMIFS('EPA US Data'!$I:$I,'EPA US Data'!$D:$D,'Country Selector'!$A$2,'EPA US Data'!$J:$J,$B$1,'EPA US Data'!$C:$C,W$2,'EPA US Data'!$G:$G,"&gt;="&amp;$A4,'EPA US Data'!$G:$G,"&lt;"&amp;$B4)*unit_conv*'State Downscaling Multipliers'!$B$13</f>
        <v>0</v>
      </c>
      <c r="X4" s="2">
        <f t="shared" ref="X4:AA4" si="13">W4+($AB4-$W4)/5</f>
        <v>0</v>
      </c>
      <c r="Y4" s="2">
        <f t="shared" si="13"/>
        <v>0</v>
      </c>
      <c r="Z4" s="2">
        <f t="shared" si="13"/>
        <v>0</v>
      </c>
      <c r="AA4" s="2">
        <f t="shared" si="13"/>
        <v>0</v>
      </c>
      <c r="AB4" s="105">
        <f>VLOOKUP($B$1,'Multipliers and Adjustments'!$A$70:$I$86,TRUNC(COLUMN(AB$2)/5)+2,FALSE)*SUMIFS('EPA US Data'!$I:$I,'EPA US Data'!$D:$D,'Country Selector'!$A$2,'EPA US Data'!$J:$J,$B$1,'EPA US Data'!$C:$C,AB$2,'EPA US Data'!$G:$G,"&gt;="&amp;$A4,'EPA US Data'!$G:$G,"&lt;"&amp;$B4)*unit_conv*'State Downscaling Multipliers'!$B$13</f>
        <v>0</v>
      </c>
      <c r="AC4" s="2">
        <f t="shared" ref="AC4:AF4" si="14">AB4+($AG4-$AB4)/5</f>
        <v>0</v>
      </c>
      <c r="AD4" s="2">
        <f t="shared" si="14"/>
        <v>0</v>
      </c>
      <c r="AE4" s="2">
        <f t="shared" si="14"/>
        <v>0</v>
      </c>
      <c r="AF4" s="2">
        <f t="shared" si="14"/>
        <v>0</v>
      </c>
      <c r="AG4" s="105">
        <f>VLOOKUP($B$1,'Multipliers and Adjustments'!$A$70:$I$86,TRUNC(COLUMN(AG$2)/5)+2,FALSE)*SUMIFS('EPA US Data'!$I:$I,'EPA US Data'!$D:$D,'Country Selector'!$A$2,'EPA US Data'!$J:$J,$B$1,'EPA US Data'!$C:$C,AG$2,'EPA US Data'!$G:$G,"&gt;="&amp;$A4,'EPA US Data'!$G:$G,"&lt;"&amp;$B4)*unit_conv*'State Downscaling Multipliers'!$B$13</f>
        <v>0</v>
      </c>
      <c r="AH4" s="2">
        <f t="shared" ref="AH4:AK4" si="15">AG4+($AL4-$AG4)/5</f>
        <v>0</v>
      </c>
      <c r="AI4" s="2">
        <f t="shared" si="15"/>
        <v>0</v>
      </c>
      <c r="AJ4" s="2">
        <f t="shared" si="15"/>
        <v>0</v>
      </c>
      <c r="AK4" s="2">
        <f t="shared" si="15"/>
        <v>0</v>
      </c>
      <c r="AL4" s="105">
        <f>VLOOKUP($B$1,'Multipliers and Adjustments'!$A$70:$I$86,TRUNC(COLUMN(AL$2)/5)+2,FALSE)*SUMIFS('EPA US Data'!$I:$I,'EPA US Data'!$D:$D,'Country Selector'!$A$2,'EPA US Data'!$J:$J,$B$1,'EPA US Data'!$C:$C,AL$2,'EPA US Data'!$G:$G,"&gt;="&amp;$A4,'EPA US Data'!$G:$G,"&lt;"&amp;$B4)*unit_conv*'State Downscaling Multipliers'!$B$13</f>
        <v>0</v>
      </c>
    </row>
    <row r="5" spans="1:38" x14ac:dyDescent="0.25">
      <c r="A5" s="49">
        <f t="shared" si="8"/>
        <v>-1050</v>
      </c>
      <c r="B5" s="49">
        <f t="shared" si="0"/>
        <v>-1000</v>
      </c>
      <c r="C5" s="105">
        <f>VLOOKUP($B$1,'Multipliers and Adjustments'!$A$70:$I$86,TRUNC(COLUMN(C$2)/5)+2,FALSE)*SUMIFS('EPA US Data'!$I:$I,'EPA US Data'!$D:$D,'Country Selector'!$A$2,'EPA US Data'!$J:$J,$B$1,'EPA US Data'!$C:$C,C$2,'EPA US Data'!$G:$G,"&gt;="&amp;$A5,'EPA US Data'!$G:$G,"&lt;"&amp;$B5)*unit_conv*'State Downscaling Multipliers'!$B$13</f>
        <v>0</v>
      </c>
      <c r="D5" s="2">
        <f t="shared" ref="D5:G5" si="16">C5+($H5-$C5)/5</f>
        <v>0</v>
      </c>
      <c r="E5" s="2">
        <f t="shared" si="16"/>
        <v>0</v>
      </c>
      <c r="F5" s="2">
        <f t="shared" si="16"/>
        <v>0</v>
      </c>
      <c r="G5" s="2">
        <f t="shared" si="16"/>
        <v>0</v>
      </c>
      <c r="H5" s="105">
        <f>VLOOKUP($B$1,'Multipliers and Adjustments'!$A$70:$I$86,TRUNC(COLUMN(H$2)/5)+2,FALSE)*SUMIFS('EPA US Data'!$I:$I,'EPA US Data'!$D:$D,'Country Selector'!$A$2,'EPA US Data'!$J:$J,$B$1,'EPA US Data'!$C:$C,H$2,'EPA US Data'!$G:$G,"&gt;="&amp;$A5,'EPA US Data'!$G:$G,"&lt;"&amp;$B5)*unit_conv*'State Downscaling Multipliers'!$B$13</f>
        <v>0</v>
      </c>
      <c r="I5" s="2">
        <f t="shared" ref="I5:L5" si="17">H5+($M5-$H5)/5</f>
        <v>0</v>
      </c>
      <c r="J5" s="2">
        <f t="shared" si="17"/>
        <v>0</v>
      </c>
      <c r="K5" s="2">
        <f t="shared" si="17"/>
        <v>0</v>
      </c>
      <c r="L5" s="2">
        <f t="shared" si="17"/>
        <v>0</v>
      </c>
      <c r="M5" s="105">
        <f>VLOOKUP($B$1,'Multipliers and Adjustments'!$A$70:$I$86,TRUNC(COLUMN(M$2)/5)+2,FALSE)*SUMIFS('EPA US Data'!$I:$I,'EPA US Data'!$D:$D,'Country Selector'!$A$2,'EPA US Data'!$J:$J,$B$1,'EPA US Data'!$C:$C,M$2,'EPA US Data'!$G:$G,"&gt;="&amp;$A5,'EPA US Data'!$G:$G,"&lt;"&amp;$B5)*unit_conv*'State Downscaling Multipliers'!$B$13</f>
        <v>0</v>
      </c>
      <c r="N5" s="2">
        <f t="shared" ref="N5:Q5" si="18">M5+($R5-$M5)/5</f>
        <v>0</v>
      </c>
      <c r="O5" s="2">
        <f t="shared" si="18"/>
        <v>0</v>
      </c>
      <c r="P5" s="2">
        <f t="shared" si="18"/>
        <v>0</v>
      </c>
      <c r="Q5" s="2">
        <f t="shared" si="18"/>
        <v>0</v>
      </c>
      <c r="R5" s="105">
        <f>VLOOKUP($B$1,'Multipliers and Adjustments'!$A$70:$I$86,TRUNC(COLUMN(R$2)/5)+2,FALSE)*SUMIFS('EPA US Data'!$I:$I,'EPA US Data'!$D:$D,'Country Selector'!$A$2,'EPA US Data'!$J:$J,$B$1,'EPA US Data'!$C:$C,R$2,'EPA US Data'!$G:$G,"&gt;="&amp;$A5,'EPA US Data'!$G:$G,"&lt;"&amp;$B5)*unit_conv*'State Downscaling Multipliers'!$B$13</f>
        <v>0</v>
      </c>
      <c r="S5" s="2">
        <f t="shared" ref="S5:V5" si="19">R5+($W5-$R5)/5</f>
        <v>0</v>
      </c>
      <c r="T5" s="2">
        <f t="shared" si="19"/>
        <v>0</v>
      </c>
      <c r="U5" s="2">
        <f t="shared" si="19"/>
        <v>0</v>
      </c>
      <c r="V5" s="2">
        <f t="shared" si="19"/>
        <v>0</v>
      </c>
      <c r="W5" s="105">
        <f>VLOOKUP($B$1,'Multipliers and Adjustments'!$A$70:$I$86,TRUNC(COLUMN(W$2)/5)+2,FALSE)*SUMIFS('EPA US Data'!$I:$I,'EPA US Data'!$D:$D,'Country Selector'!$A$2,'EPA US Data'!$J:$J,$B$1,'EPA US Data'!$C:$C,W$2,'EPA US Data'!$G:$G,"&gt;="&amp;$A5,'EPA US Data'!$G:$G,"&lt;"&amp;$B5)*unit_conv*'State Downscaling Multipliers'!$B$13</f>
        <v>0</v>
      </c>
      <c r="X5" s="2">
        <f t="shared" ref="X5:AA5" si="20">W5+($AB5-$W5)/5</f>
        <v>0</v>
      </c>
      <c r="Y5" s="2">
        <f t="shared" si="20"/>
        <v>0</v>
      </c>
      <c r="Z5" s="2">
        <f t="shared" si="20"/>
        <v>0</v>
      </c>
      <c r="AA5" s="2">
        <f t="shared" si="20"/>
        <v>0</v>
      </c>
      <c r="AB5" s="105">
        <f>VLOOKUP($B$1,'Multipliers and Adjustments'!$A$70:$I$86,TRUNC(COLUMN(AB$2)/5)+2,FALSE)*SUMIFS('EPA US Data'!$I:$I,'EPA US Data'!$D:$D,'Country Selector'!$A$2,'EPA US Data'!$J:$J,$B$1,'EPA US Data'!$C:$C,AB$2,'EPA US Data'!$G:$G,"&gt;="&amp;$A5,'EPA US Data'!$G:$G,"&lt;"&amp;$B5)*unit_conv*'State Downscaling Multipliers'!$B$13</f>
        <v>0</v>
      </c>
      <c r="AC5" s="2">
        <f t="shared" ref="AC5:AF5" si="21">AB5+($AG5-$AB5)/5</f>
        <v>0</v>
      </c>
      <c r="AD5" s="2">
        <f t="shared" si="21"/>
        <v>0</v>
      </c>
      <c r="AE5" s="2">
        <f t="shared" si="21"/>
        <v>0</v>
      </c>
      <c r="AF5" s="2">
        <f t="shared" si="21"/>
        <v>0</v>
      </c>
      <c r="AG5" s="105">
        <f>VLOOKUP($B$1,'Multipliers and Adjustments'!$A$70:$I$86,TRUNC(COLUMN(AG$2)/5)+2,FALSE)*SUMIFS('EPA US Data'!$I:$I,'EPA US Data'!$D:$D,'Country Selector'!$A$2,'EPA US Data'!$J:$J,$B$1,'EPA US Data'!$C:$C,AG$2,'EPA US Data'!$G:$G,"&gt;="&amp;$A5,'EPA US Data'!$G:$G,"&lt;"&amp;$B5)*unit_conv*'State Downscaling Multipliers'!$B$13</f>
        <v>0</v>
      </c>
      <c r="AH5" s="2">
        <f t="shared" ref="AH5:AK5" si="22">AG5+($AL5-$AG5)/5</f>
        <v>0</v>
      </c>
      <c r="AI5" s="2">
        <f t="shared" si="22"/>
        <v>0</v>
      </c>
      <c r="AJ5" s="2">
        <f t="shared" si="22"/>
        <v>0</v>
      </c>
      <c r="AK5" s="2">
        <f t="shared" si="22"/>
        <v>0</v>
      </c>
      <c r="AL5" s="105">
        <f>VLOOKUP($B$1,'Multipliers and Adjustments'!$A$70:$I$86,TRUNC(COLUMN(AL$2)/5)+2,FALSE)*SUMIFS('EPA US Data'!$I:$I,'EPA US Data'!$D:$D,'Country Selector'!$A$2,'EPA US Data'!$J:$J,$B$1,'EPA US Data'!$C:$C,AL$2,'EPA US Data'!$G:$G,"&gt;="&amp;$A5,'EPA US Data'!$G:$G,"&lt;"&amp;$B5)*unit_conv*'State Downscaling Multipliers'!$B$13</f>
        <v>0</v>
      </c>
    </row>
    <row r="6" spans="1:38" x14ac:dyDescent="0.25">
      <c r="A6" s="49">
        <f t="shared" si="8"/>
        <v>-1000</v>
      </c>
      <c r="B6" s="49">
        <f t="shared" si="0"/>
        <v>-950</v>
      </c>
      <c r="C6" s="105">
        <f>VLOOKUP($B$1,'Multipliers and Adjustments'!$A$70:$I$86,TRUNC(COLUMN(C$2)/5)+2,FALSE)*SUMIFS('EPA US Data'!$I:$I,'EPA US Data'!$D:$D,'Country Selector'!$A$2,'EPA US Data'!$J:$J,$B$1,'EPA US Data'!$C:$C,C$2,'EPA US Data'!$G:$G,"&gt;="&amp;$A6,'EPA US Data'!$G:$G,"&lt;"&amp;$B6)*unit_conv*'State Downscaling Multipliers'!$B$13</f>
        <v>0</v>
      </c>
      <c r="D6" s="2">
        <f t="shared" ref="D6:G6" si="23">C6+($H6-$C6)/5</f>
        <v>0</v>
      </c>
      <c r="E6" s="2">
        <f t="shared" si="23"/>
        <v>0</v>
      </c>
      <c r="F6" s="2">
        <f t="shared" si="23"/>
        <v>0</v>
      </c>
      <c r="G6" s="2">
        <f t="shared" si="23"/>
        <v>0</v>
      </c>
      <c r="H6" s="105">
        <f>VLOOKUP($B$1,'Multipliers and Adjustments'!$A$70:$I$86,TRUNC(COLUMN(H$2)/5)+2,FALSE)*SUMIFS('EPA US Data'!$I:$I,'EPA US Data'!$D:$D,'Country Selector'!$A$2,'EPA US Data'!$J:$J,$B$1,'EPA US Data'!$C:$C,H$2,'EPA US Data'!$G:$G,"&gt;="&amp;$A6,'EPA US Data'!$G:$G,"&lt;"&amp;$B6)*unit_conv*'State Downscaling Multipliers'!$B$13</f>
        <v>0</v>
      </c>
      <c r="I6" s="2">
        <f t="shared" ref="I6:L6" si="24">H6+($M6-$H6)/5</f>
        <v>0</v>
      </c>
      <c r="J6" s="2">
        <f t="shared" si="24"/>
        <v>0</v>
      </c>
      <c r="K6" s="2">
        <f t="shared" si="24"/>
        <v>0</v>
      </c>
      <c r="L6" s="2">
        <f t="shared" si="24"/>
        <v>0</v>
      </c>
      <c r="M6" s="105">
        <f>VLOOKUP($B$1,'Multipliers and Adjustments'!$A$70:$I$86,TRUNC(COLUMN(M$2)/5)+2,FALSE)*SUMIFS('EPA US Data'!$I:$I,'EPA US Data'!$D:$D,'Country Selector'!$A$2,'EPA US Data'!$J:$J,$B$1,'EPA US Data'!$C:$C,M$2,'EPA US Data'!$G:$G,"&gt;="&amp;$A6,'EPA US Data'!$G:$G,"&lt;"&amp;$B6)*unit_conv*'State Downscaling Multipliers'!$B$13</f>
        <v>0</v>
      </c>
      <c r="N6" s="2">
        <f t="shared" ref="N6:Q6" si="25">M6+($R6-$M6)/5</f>
        <v>0</v>
      </c>
      <c r="O6" s="2">
        <f t="shared" si="25"/>
        <v>0</v>
      </c>
      <c r="P6" s="2">
        <f t="shared" si="25"/>
        <v>0</v>
      </c>
      <c r="Q6" s="2">
        <f t="shared" si="25"/>
        <v>0</v>
      </c>
      <c r="R6" s="105">
        <f>VLOOKUP($B$1,'Multipliers and Adjustments'!$A$70:$I$86,TRUNC(COLUMN(R$2)/5)+2,FALSE)*SUMIFS('EPA US Data'!$I:$I,'EPA US Data'!$D:$D,'Country Selector'!$A$2,'EPA US Data'!$J:$J,$B$1,'EPA US Data'!$C:$C,R$2,'EPA US Data'!$G:$G,"&gt;="&amp;$A6,'EPA US Data'!$G:$G,"&lt;"&amp;$B6)*unit_conv*'State Downscaling Multipliers'!$B$13</f>
        <v>0</v>
      </c>
      <c r="S6" s="2">
        <f t="shared" ref="S6:V6" si="26">R6+($W6-$R6)/5</f>
        <v>0</v>
      </c>
      <c r="T6" s="2">
        <f t="shared" si="26"/>
        <v>0</v>
      </c>
      <c r="U6" s="2">
        <f t="shared" si="26"/>
        <v>0</v>
      </c>
      <c r="V6" s="2">
        <f t="shared" si="26"/>
        <v>0</v>
      </c>
      <c r="W6" s="105">
        <f>VLOOKUP($B$1,'Multipliers and Adjustments'!$A$70:$I$86,TRUNC(COLUMN(W$2)/5)+2,FALSE)*SUMIFS('EPA US Data'!$I:$I,'EPA US Data'!$D:$D,'Country Selector'!$A$2,'EPA US Data'!$J:$J,$B$1,'EPA US Data'!$C:$C,W$2,'EPA US Data'!$G:$G,"&gt;="&amp;$A6,'EPA US Data'!$G:$G,"&lt;"&amp;$B6)*unit_conv*'State Downscaling Multipliers'!$B$13</f>
        <v>0</v>
      </c>
      <c r="X6" s="2">
        <f t="shared" ref="X6:AA6" si="27">W6+($AB6-$W6)/5</f>
        <v>0</v>
      </c>
      <c r="Y6" s="2">
        <f t="shared" si="27"/>
        <v>0</v>
      </c>
      <c r="Z6" s="2">
        <f t="shared" si="27"/>
        <v>0</v>
      </c>
      <c r="AA6" s="2">
        <f t="shared" si="27"/>
        <v>0</v>
      </c>
      <c r="AB6" s="105">
        <f>VLOOKUP($B$1,'Multipliers and Adjustments'!$A$70:$I$86,TRUNC(COLUMN(AB$2)/5)+2,FALSE)*SUMIFS('EPA US Data'!$I:$I,'EPA US Data'!$D:$D,'Country Selector'!$A$2,'EPA US Data'!$J:$J,$B$1,'EPA US Data'!$C:$C,AB$2,'EPA US Data'!$G:$G,"&gt;="&amp;$A6,'EPA US Data'!$G:$G,"&lt;"&amp;$B6)*unit_conv*'State Downscaling Multipliers'!$B$13</f>
        <v>0</v>
      </c>
      <c r="AC6" s="2">
        <f t="shared" ref="AC6:AF6" si="28">AB6+($AG6-$AB6)/5</f>
        <v>0</v>
      </c>
      <c r="AD6" s="2">
        <f t="shared" si="28"/>
        <v>0</v>
      </c>
      <c r="AE6" s="2">
        <f t="shared" si="28"/>
        <v>0</v>
      </c>
      <c r="AF6" s="2">
        <f t="shared" si="28"/>
        <v>0</v>
      </c>
      <c r="AG6" s="105">
        <f>VLOOKUP($B$1,'Multipliers and Adjustments'!$A$70:$I$86,TRUNC(COLUMN(AG$2)/5)+2,FALSE)*SUMIFS('EPA US Data'!$I:$I,'EPA US Data'!$D:$D,'Country Selector'!$A$2,'EPA US Data'!$J:$J,$B$1,'EPA US Data'!$C:$C,AG$2,'EPA US Data'!$G:$G,"&gt;="&amp;$A6,'EPA US Data'!$G:$G,"&lt;"&amp;$B6)*unit_conv*'State Downscaling Multipliers'!$B$13</f>
        <v>0</v>
      </c>
      <c r="AH6" s="2">
        <f t="shared" ref="AH6:AK6" si="29">AG6+($AL6-$AG6)/5</f>
        <v>0</v>
      </c>
      <c r="AI6" s="2">
        <f t="shared" si="29"/>
        <v>0</v>
      </c>
      <c r="AJ6" s="2">
        <f t="shared" si="29"/>
        <v>0</v>
      </c>
      <c r="AK6" s="2">
        <f t="shared" si="29"/>
        <v>0</v>
      </c>
      <c r="AL6" s="105">
        <f>VLOOKUP($B$1,'Multipliers and Adjustments'!$A$70:$I$86,TRUNC(COLUMN(AL$2)/5)+2,FALSE)*SUMIFS('EPA US Data'!$I:$I,'EPA US Data'!$D:$D,'Country Selector'!$A$2,'EPA US Data'!$J:$J,$B$1,'EPA US Data'!$C:$C,AL$2,'EPA US Data'!$G:$G,"&gt;="&amp;$A6,'EPA US Data'!$G:$G,"&lt;"&amp;$B6)*unit_conv*'State Downscaling Multipliers'!$B$13</f>
        <v>0</v>
      </c>
    </row>
    <row r="7" spans="1:38" x14ac:dyDescent="0.25">
      <c r="A7" s="49">
        <f t="shared" si="8"/>
        <v>-950</v>
      </c>
      <c r="B7" s="49">
        <f t="shared" si="0"/>
        <v>-900</v>
      </c>
      <c r="C7" s="105">
        <f>VLOOKUP($B$1,'Multipliers and Adjustments'!$A$70:$I$86,TRUNC(COLUMN(C$2)/5)+2,FALSE)*SUMIFS('EPA US Data'!$I:$I,'EPA US Data'!$D:$D,'Country Selector'!$A$2,'EPA US Data'!$J:$J,$B$1,'EPA US Data'!$C:$C,C$2,'EPA US Data'!$G:$G,"&gt;="&amp;$A7,'EPA US Data'!$G:$G,"&lt;"&amp;$B7)*unit_conv*'State Downscaling Multipliers'!$B$13</f>
        <v>0</v>
      </c>
      <c r="D7" s="2">
        <f t="shared" ref="D7:G7" si="30">C7+($H7-$C7)/5</f>
        <v>0</v>
      </c>
      <c r="E7" s="2">
        <f t="shared" si="30"/>
        <v>0</v>
      </c>
      <c r="F7" s="2">
        <f t="shared" si="30"/>
        <v>0</v>
      </c>
      <c r="G7" s="2">
        <f t="shared" si="30"/>
        <v>0</v>
      </c>
      <c r="H7" s="105">
        <f>VLOOKUP($B$1,'Multipliers and Adjustments'!$A$70:$I$86,TRUNC(COLUMN(H$2)/5)+2,FALSE)*SUMIFS('EPA US Data'!$I:$I,'EPA US Data'!$D:$D,'Country Selector'!$A$2,'EPA US Data'!$J:$J,$B$1,'EPA US Data'!$C:$C,H$2,'EPA US Data'!$G:$G,"&gt;="&amp;$A7,'EPA US Data'!$G:$G,"&lt;"&amp;$B7)*unit_conv*'State Downscaling Multipliers'!$B$13</f>
        <v>0</v>
      </c>
      <c r="I7" s="2">
        <f t="shared" ref="I7:L7" si="31">H7+($M7-$H7)/5</f>
        <v>0</v>
      </c>
      <c r="J7" s="2">
        <f t="shared" si="31"/>
        <v>0</v>
      </c>
      <c r="K7" s="2">
        <f t="shared" si="31"/>
        <v>0</v>
      </c>
      <c r="L7" s="2">
        <f t="shared" si="31"/>
        <v>0</v>
      </c>
      <c r="M7" s="105">
        <f>VLOOKUP($B$1,'Multipliers and Adjustments'!$A$70:$I$86,TRUNC(COLUMN(M$2)/5)+2,FALSE)*SUMIFS('EPA US Data'!$I:$I,'EPA US Data'!$D:$D,'Country Selector'!$A$2,'EPA US Data'!$J:$J,$B$1,'EPA US Data'!$C:$C,M$2,'EPA US Data'!$G:$G,"&gt;="&amp;$A7,'EPA US Data'!$G:$G,"&lt;"&amp;$B7)*unit_conv*'State Downscaling Multipliers'!$B$13</f>
        <v>0</v>
      </c>
      <c r="N7" s="2">
        <f t="shared" ref="N7:Q7" si="32">M7+($R7-$M7)/5</f>
        <v>0</v>
      </c>
      <c r="O7" s="2">
        <f t="shared" si="32"/>
        <v>0</v>
      </c>
      <c r="P7" s="2">
        <f t="shared" si="32"/>
        <v>0</v>
      </c>
      <c r="Q7" s="2">
        <f t="shared" si="32"/>
        <v>0</v>
      </c>
      <c r="R7" s="105">
        <f>VLOOKUP($B$1,'Multipliers and Adjustments'!$A$70:$I$86,TRUNC(COLUMN(R$2)/5)+2,FALSE)*SUMIFS('EPA US Data'!$I:$I,'EPA US Data'!$D:$D,'Country Selector'!$A$2,'EPA US Data'!$J:$J,$B$1,'EPA US Data'!$C:$C,R$2,'EPA US Data'!$G:$G,"&gt;="&amp;$A7,'EPA US Data'!$G:$G,"&lt;"&amp;$B7)*unit_conv*'State Downscaling Multipliers'!$B$13</f>
        <v>0</v>
      </c>
      <c r="S7" s="2">
        <f t="shared" ref="S7:V7" si="33">R7+($W7-$R7)/5</f>
        <v>0</v>
      </c>
      <c r="T7" s="2">
        <f t="shared" si="33"/>
        <v>0</v>
      </c>
      <c r="U7" s="2">
        <f t="shared" si="33"/>
        <v>0</v>
      </c>
      <c r="V7" s="2">
        <f t="shared" si="33"/>
        <v>0</v>
      </c>
      <c r="W7" s="105">
        <f>VLOOKUP($B$1,'Multipliers and Adjustments'!$A$70:$I$86,TRUNC(COLUMN(W$2)/5)+2,FALSE)*SUMIFS('EPA US Data'!$I:$I,'EPA US Data'!$D:$D,'Country Selector'!$A$2,'EPA US Data'!$J:$J,$B$1,'EPA US Data'!$C:$C,W$2,'EPA US Data'!$G:$G,"&gt;="&amp;$A7,'EPA US Data'!$G:$G,"&lt;"&amp;$B7)*unit_conv*'State Downscaling Multipliers'!$B$13</f>
        <v>0</v>
      </c>
      <c r="X7" s="2">
        <f t="shared" ref="X7:AA7" si="34">W7+($AB7-$W7)/5</f>
        <v>0</v>
      </c>
      <c r="Y7" s="2">
        <f t="shared" si="34"/>
        <v>0</v>
      </c>
      <c r="Z7" s="2">
        <f t="shared" si="34"/>
        <v>0</v>
      </c>
      <c r="AA7" s="2">
        <f t="shared" si="34"/>
        <v>0</v>
      </c>
      <c r="AB7" s="105">
        <f>VLOOKUP($B$1,'Multipliers and Adjustments'!$A$70:$I$86,TRUNC(COLUMN(AB$2)/5)+2,FALSE)*SUMIFS('EPA US Data'!$I:$I,'EPA US Data'!$D:$D,'Country Selector'!$A$2,'EPA US Data'!$J:$J,$B$1,'EPA US Data'!$C:$C,AB$2,'EPA US Data'!$G:$G,"&gt;="&amp;$A7,'EPA US Data'!$G:$G,"&lt;"&amp;$B7)*unit_conv*'State Downscaling Multipliers'!$B$13</f>
        <v>0</v>
      </c>
      <c r="AC7" s="2">
        <f t="shared" ref="AC7:AF7" si="35">AB7+($AG7-$AB7)/5</f>
        <v>0</v>
      </c>
      <c r="AD7" s="2">
        <f t="shared" si="35"/>
        <v>0</v>
      </c>
      <c r="AE7" s="2">
        <f t="shared" si="35"/>
        <v>0</v>
      </c>
      <c r="AF7" s="2">
        <f t="shared" si="35"/>
        <v>0</v>
      </c>
      <c r="AG7" s="105">
        <f>VLOOKUP($B$1,'Multipliers and Adjustments'!$A$70:$I$86,TRUNC(COLUMN(AG$2)/5)+2,FALSE)*SUMIFS('EPA US Data'!$I:$I,'EPA US Data'!$D:$D,'Country Selector'!$A$2,'EPA US Data'!$J:$J,$B$1,'EPA US Data'!$C:$C,AG$2,'EPA US Data'!$G:$G,"&gt;="&amp;$A7,'EPA US Data'!$G:$G,"&lt;"&amp;$B7)*unit_conv*'State Downscaling Multipliers'!$B$13</f>
        <v>0</v>
      </c>
      <c r="AH7" s="2">
        <f t="shared" ref="AH7:AK7" si="36">AG7+($AL7-$AG7)/5</f>
        <v>0</v>
      </c>
      <c r="AI7" s="2">
        <f t="shared" si="36"/>
        <v>0</v>
      </c>
      <c r="AJ7" s="2">
        <f t="shared" si="36"/>
        <v>0</v>
      </c>
      <c r="AK7" s="2">
        <f t="shared" si="36"/>
        <v>0</v>
      </c>
      <c r="AL7" s="105">
        <f>VLOOKUP($B$1,'Multipliers and Adjustments'!$A$70:$I$86,TRUNC(COLUMN(AL$2)/5)+2,FALSE)*SUMIFS('EPA US Data'!$I:$I,'EPA US Data'!$D:$D,'Country Selector'!$A$2,'EPA US Data'!$J:$J,$B$1,'EPA US Data'!$C:$C,AL$2,'EPA US Data'!$G:$G,"&gt;="&amp;$A7,'EPA US Data'!$G:$G,"&lt;"&amp;$B7)*unit_conv*'State Downscaling Multipliers'!$B$13</f>
        <v>0</v>
      </c>
    </row>
    <row r="8" spans="1:38" x14ac:dyDescent="0.25">
      <c r="A8" s="49">
        <f t="shared" si="8"/>
        <v>-900</v>
      </c>
      <c r="B8" s="49">
        <f t="shared" si="0"/>
        <v>-850</v>
      </c>
      <c r="C8" s="105">
        <f>VLOOKUP($B$1,'Multipliers and Adjustments'!$A$70:$I$86,TRUNC(COLUMN(C$2)/5)+2,FALSE)*SUMIFS('EPA US Data'!$I:$I,'EPA US Data'!$D:$D,'Country Selector'!$A$2,'EPA US Data'!$J:$J,$B$1,'EPA US Data'!$C:$C,C$2,'EPA US Data'!$G:$G,"&gt;="&amp;$A8,'EPA US Data'!$G:$G,"&lt;"&amp;$B8)*unit_conv*'State Downscaling Multipliers'!$B$13</f>
        <v>0</v>
      </c>
      <c r="D8" s="2">
        <f t="shared" ref="D8:G8" si="37">C8+($H8-$C8)/5</f>
        <v>0</v>
      </c>
      <c r="E8" s="2">
        <f t="shared" si="37"/>
        <v>0</v>
      </c>
      <c r="F8" s="2">
        <f t="shared" si="37"/>
        <v>0</v>
      </c>
      <c r="G8" s="2">
        <f t="shared" si="37"/>
        <v>0</v>
      </c>
      <c r="H8" s="105">
        <f>VLOOKUP($B$1,'Multipliers and Adjustments'!$A$70:$I$86,TRUNC(COLUMN(H$2)/5)+2,FALSE)*SUMIFS('EPA US Data'!$I:$I,'EPA US Data'!$D:$D,'Country Selector'!$A$2,'EPA US Data'!$J:$J,$B$1,'EPA US Data'!$C:$C,H$2,'EPA US Data'!$G:$G,"&gt;="&amp;$A8,'EPA US Data'!$G:$G,"&lt;"&amp;$B8)*unit_conv*'State Downscaling Multipliers'!$B$13</f>
        <v>0</v>
      </c>
      <c r="I8" s="2">
        <f t="shared" ref="I8:L8" si="38">H8+($M8-$H8)/5</f>
        <v>0</v>
      </c>
      <c r="J8" s="2">
        <f t="shared" si="38"/>
        <v>0</v>
      </c>
      <c r="K8" s="2">
        <f t="shared" si="38"/>
        <v>0</v>
      </c>
      <c r="L8" s="2">
        <f t="shared" si="38"/>
        <v>0</v>
      </c>
      <c r="M8" s="105">
        <f>VLOOKUP($B$1,'Multipliers and Adjustments'!$A$70:$I$86,TRUNC(COLUMN(M$2)/5)+2,FALSE)*SUMIFS('EPA US Data'!$I:$I,'EPA US Data'!$D:$D,'Country Selector'!$A$2,'EPA US Data'!$J:$J,$B$1,'EPA US Data'!$C:$C,M$2,'EPA US Data'!$G:$G,"&gt;="&amp;$A8,'EPA US Data'!$G:$G,"&lt;"&amp;$B8)*unit_conv*'State Downscaling Multipliers'!$B$13</f>
        <v>0</v>
      </c>
      <c r="N8" s="2">
        <f t="shared" ref="N8:Q8" si="39">M8+($R8-$M8)/5</f>
        <v>0</v>
      </c>
      <c r="O8" s="2">
        <f t="shared" si="39"/>
        <v>0</v>
      </c>
      <c r="P8" s="2">
        <f t="shared" si="39"/>
        <v>0</v>
      </c>
      <c r="Q8" s="2">
        <f t="shared" si="39"/>
        <v>0</v>
      </c>
      <c r="R8" s="105">
        <f>VLOOKUP($B$1,'Multipliers and Adjustments'!$A$70:$I$86,TRUNC(COLUMN(R$2)/5)+2,FALSE)*SUMIFS('EPA US Data'!$I:$I,'EPA US Data'!$D:$D,'Country Selector'!$A$2,'EPA US Data'!$J:$J,$B$1,'EPA US Data'!$C:$C,R$2,'EPA US Data'!$G:$G,"&gt;="&amp;$A8,'EPA US Data'!$G:$G,"&lt;"&amp;$B8)*unit_conv*'State Downscaling Multipliers'!$B$13</f>
        <v>0</v>
      </c>
      <c r="S8" s="2">
        <f t="shared" ref="S8:V8" si="40">R8+($W8-$R8)/5</f>
        <v>0</v>
      </c>
      <c r="T8" s="2">
        <f t="shared" si="40"/>
        <v>0</v>
      </c>
      <c r="U8" s="2">
        <f t="shared" si="40"/>
        <v>0</v>
      </c>
      <c r="V8" s="2">
        <f t="shared" si="40"/>
        <v>0</v>
      </c>
      <c r="W8" s="105">
        <f>VLOOKUP($B$1,'Multipliers and Adjustments'!$A$70:$I$86,TRUNC(COLUMN(W$2)/5)+2,FALSE)*SUMIFS('EPA US Data'!$I:$I,'EPA US Data'!$D:$D,'Country Selector'!$A$2,'EPA US Data'!$J:$J,$B$1,'EPA US Data'!$C:$C,W$2,'EPA US Data'!$G:$G,"&gt;="&amp;$A8,'EPA US Data'!$G:$G,"&lt;"&amp;$B8)*unit_conv*'State Downscaling Multipliers'!$B$13</f>
        <v>0</v>
      </c>
      <c r="X8" s="2">
        <f t="shared" ref="X8:AA8" si="41">W8+($AB8-$W8)/5</f>
        <v>0</v>
      </c>
      <c r="Y8" s="2">
        <f t="shared" si="41"/>
        <v>0</v>
      </c>
      <c r="Z8" s="2">
        <f t="shared" si="41"/>
        <v>0</v>
      </c>
      <c r="AA8" s="2">
        <f t="shared" si="41"/>
        <v>0</v>
      </c>
      <c r="AB8" s="105">
        <f>VLOOKUP($B$1,'Multipliers and Adjustments'!$A$70:$I$86,TRUNC(COLUMN(AB$2)/5)+2,FALSE)*SUMIFS('EPA US Data'!$I:$I,'EPA US Data'!$D:$D,'Country Selector'!$A$2,'EPA US Data'!$J:$J,$B$1,'EPA US Data'!$C:$C,AB$2,'EPA US Data'!$G:$G,"&gt;="&amp;$A8,'EPA US Data'!$G:$G,"&lt;"&amp;$B8)*unit_conv*'State Downscaling Multipliers'!$B$13</f>
        <v>0</v>
      </c>
      <c r="AC8" s="2">
        <f t="shared" ref="AC8:AF8" si="42">AB8+($AG8-$AB8)/5</f>
        <v>0</v>
      </c>
      <c r="AD8" s="2">
        <f t="shared" si="42"/>
        <v>0</v>
      </c>
      <c r="AE8" s="2">
        <f t="shared" si="42"/>
        <v>0</v>
      </c>
      <c r="AF8" s="2">
        <f t="shared" si="42"/>
        <v>0</v>
      </c>
      <c r="AG8" s="105">
        <f>VLOOKUP($B$1,'Multipliers and Adjustments'!$A$70:$I$86,TRUNC(COLUMN(AG$2)/5)+2,FALSE)*SUMIFS('EPA US Data'!$I:$I,'EPA US Data'!$D:$D,'Country Selector'!$A$2,'EPA US Data'!$J:$J,$B$1,'EPA US Data'!$C:$C,AG$2,'EPA US Data'!$G:$G,"&gt;="&amp;$A8,'EPA US Data'!$G:$G,"&lt;"&amp;$B8)*unit_conv*'State Downscaling Multipliers'!$B$13</f>
        <v>0</v>
      </c>
      <c r="AH8" s="2">
        <f t="shared" ref="AH8:AK8" si="43">AG8+($AL8-$AG8)/5</f>
        <v>0</v>
      </c>
      <c r="AI8" s="2">
        <f t="shared" si="43"/>
        <v>0</v>
      </c>
      <c r="AJ8" s="2">
        <f t="shared" si="43"/>
        <v>0</v>
      </c>
      <c r="AK8" s="2">
        <f t="shared" si="43"/>
        <v>0</v>
      </c>
      <c r="AL8" s="105">
        <f>VLOOKUP($B$1,'Multipliers and Adjustments'!$A$70:$I$86,TRUNC(COLUMN(AL$2)/5)+2,FALSE)*SUMIFS('EPA US Data'!$I:$I,'EPA US Data'!$D:$D,'Country Selector'!$A$2,'EPA US Data'!$J:$J,$B$1,'EPA US Data'!$C:$C,AL$2,'EPA US Data'!$G:$G,"&gt;="&amp;$A8,'EPA US Data'!$G:$G,"&lt;"&amp;$B8)*unit_conv*'State Downscaling Multipliers'!$B$13</f>
        <v>0</v>
      </c>
    </row>
    <row r="9" spans="1:38" x14ac:dyDescent="0.25">
      <c r="A9" s="49">
        <f t="shared" si="8"/>
        <v>-850</v>
      </c>
      <c r="B9" s="49">
        <f t="shared" si="0"/>
        <v>-800</v>
      </c>
      <c r="C9" s="105">
        <f>VLOOKUP($B$1,'Multipliers and Adjustments'!$A$70:$I$86,TRUNC(COLUMN(C$2)/5)+2,FALSE)*SUMIFS('EPA US Data'!$I:$I,'EPA US Data'!$D:$D,'Country Selector'!$A$2,'EPA US Data'!$J:$J,$B$1,'EPA US Data'!$C:$C,C$2,'EPA US Data'!$G:$G,"&gt;="&amp;$A9,'EPA US Data'!$G:$G,"&lt;"&amp;$B9)*unit_conv*'State Downscaling Multipliers'!$B$13</f>
        <v>0</v>
      </c>
      <c r="D9" s="2">
        <f t="shared" ref="D9:G9" si="44">C9+($H9-$C9)/5</f>
        <v>0</v>
      </c>
      <c r="E9" s="2">
        <f t="shared" si="44"/>
        <v>0</v>
      </c>
      <c r="F9" s="2">
        <f t="shared" si="44"/>
        <v>0</v>
      </c>
      <c r="G9" s="2">
        <f t="shared" si="44"/>
        <v>0</v>
      </c>
      <c r="H9" s="105">
        <f>VLOOKUP($B$1,'Multipliers and Adjustments'!$A$70:$I$86,TRUNC(COLUMN(H$2)/5)+2,FALSE)*SUMIFS('EPA US Data'!$I:$I,'EPA US Data'!$D:$D,'Country Selector'!$A$2,'EPA US Data'!$J:$J,$B$1,'EPA US Data'!$C:$C,H$2,'EPA US Data'!$G:$G,"&gt;="&amp;$A9,'EPA US Data'!$G:$G,"&lt;"&amp;$B9)*unit_conv*'State Downscaling Multipliers'!$B$13</f>
        <v>0</v>
      </c>
      <c r="I9" s="2">
        <f t="shared" ref="I9:L9" si="45">H9+($M9-$H9)/5</f>
        <v>0</v>
      </c>
      <c r="J9" s="2">
        <f t="shared" si="45"/>
        <v>0</v>
      </c>
      <c r="K9" s="2">
        <f t="shared" si="45"/>
        <v>0</v>
      </c>
      <c r="L9" s="2">
        <f t="shared" si="45"/>
        <v>0</v>
      </c>
      <c r="M9" s="105">
        <f>VLOOKUP($B$1,'Multipliers and Adjustments'!$A$70:$I$86,TRUNC(COLUMN(M$2)/5)+2,FALSE)*SUMIFS('EPA US Data'!$I:$I,'EPA US Data'!$D:$D,'Country Selector'!$A$2,'EPA US Data'!$J:$J,$B$1,'EPA US Data'!$C:$C,M$2,'EPA US Data'!$G:$G,"&gt;="&amp;$A9,'EPA US Data'!$G:$G,"&lt;"&amp;$B9)*unit_conv*'State Downscaling Multipliers'!$B$13</f>
        <v>0</v>
      </c>
      <c r="N9" s="2">
        <f t="shared" ref="N9:Q9" si="46">M9+($R9-$M9)/5</f>
        <v>0</v>
      </c>
      <c r="O9" s="2">
        <f t="shared" si="46"/>
        <v>0</v>
      </c>
      <c r="P9" s="2">
        <f t="shared" si="46"/>
        <v>0</v>
      </c>
      <c r="Q9" s="2">
        <f t="shared" si="46"/>
        <v>0</v>
      </c>
      <c r="R9" s="105">
        <f>VLOOKUP($B$1,'Multipliers and Adjustments'!$A$70:$I$86,TRUNC(COLUMN(R$2)/5)+2,FALSE)*SUMIFS('EPA US Data'!$I:$I,'EPA US Data'!$D:$D,'Country Selector'!$A$2,'EPA US Data'!$J:$J,$B$1,'EPA US Data'!$C:$C,R$2,'EPA US Data'!$G:$G,"&gt;="&amp;$A9,'EPA US Data'!$G:$G,"&lt;"&amp;$B9)*unit_conv*'State Downscaling Multipliers'!$B$13</f>
        <v>0</v>
      </c>
      <c r="S9" s="2">
        <f t="shared" ref="S9:V9" si="47">R9+($W9-$R9)/5</f>
        <v>0</v>
      </c>
      <c r="T9" s="2">
        <f t="shared" si="47"/>
        <v>0</v>
      </c>
      <c r="U9" s="2">
        <f t="shared" si="47"/>
        <v>0</v>
      </c>
      <c r="V9" s="2">
        <f t="shared" si="47"/>
        <v>0</v>
      </c>
      <c r="W9" s="105">
        <f>VLOOKUP($B$1,'Multipliers and Adjustments'!$A$70:$I$86,TRUNC(COLUMN(W$2)/5)+2,FALSE)*SUMIFS('EPA US Data'!$I:$I,'EPA US Data'!$D:$D,'Country Selector'!$A$2,'EPA US Data'!$J:$J,$B$1,'EPA US Data'!$C:$C,W$2,'EPA US Data'!$G:$G,"&gt;="&amp;$A9,'EPA US Data'!$G:$G,"&lt;"&amp;$B9)*unit_conv*'State Downscaling Multipliers'!$B$13</f>
        <v>0</v>
      </c>
      <c r="X9" s="2">
        <f t="shared" ref="X9:AA9" si="48">W9+($AB9-$W9)/5</f>
        <v>0</v>
      </c>
      <c r="Y9" s="2">
        <f t="shared" si="48"/>
        <v>0</v>
      </c>
      <c r="Z9" s="2">
        <f t="shared" si="48"/>
        <v>0</v>
      </c>
      <c r="AA9" s="2">
        <f t="shared" si="48"/>
        <v>0</v>
      </c>
      <c r="AB9" s="105">
        <f>VLOOKUP($B$1,'Multipliers and Adjustments'!$A$70:$I$86,TRUNC(COLUMN(AB$2)/5)+2,FALSE)*SUMIFS('EPA US Data'!$I:$I,'EPA US Data'!$D:$D,'Country Selector'!$A$2,'EPA US Data'!$J:$J,$B$1,'EPA US Data'!$C:$C,AB$2,'EPA US Data'!$G:$G,"&gt;="&amp;$A9,'EPA US Data'!$G:$G,"&lt;"&amp;$B9)*unit_conv*'State Downscaling Multipliers'!$B$13</f>
        <v>0</v>
      </c>
      <c r="AC9" s="2">
        <f t="shared" ref="AC9:AF9" si="49">AB9+($AG9-$AB9)/5</f>
        <v>0</v>
      </c>
      <c r="AD9" s="2">
        <f t="shared" si="49"/>
        <v>0</v>
      </c>
      <c r="AE9" s="2">
        <f t="shared" si="49"/>
        <v>0</v>
      </c>
      <c r="AF9" s="2">
        <f t="shared" si="49"/>
        <v>0</v>
      </c>
      <c r="AG9" s="105">
        <f>VLOOKUP($B$1,'Multipliers and Adjustments'!$A$70:$I$86,TRUNC(COLUMN(AG$2)/5)+2,FALSE)*SUMIFS('EPA US Data'!$I:$I,'EPA US Data'!$D:$D,'Country Selector'!$A$2,'EPA US Data'!$J:$J,$B$1,'EPA US Data'!$C:$C,AG$2,'EPA US Data'!$G:$G,"&gt;="&amp;$A9,'EPA US Data'!$G:$G,"&lt;"&amp;$B9)*unit_conv*'State Downscaling Multipliers'!$B$13</f>
        <v>0</v>
      </c>
      <c r="AH9" s="2">
        <f t="shared" ref="AH9:AK9" si="50">AG9+($AL9-$AG9)/5</f>
        <v>0</v>
      </c>
      <c r="AI9" s="2">
        <f t="shared" si="50"/>
        <v>0</v>
      </c>
      <c r="AJ9" s="2">
        <f t="shared" si="50"/>
        <v>0</v>
      </c>
      <c r="AK9" s="2">
        <f t="shared" si="50"/>
        <v>0</v>
      </c>
      <c r="AL9" s="105">
        <f>VLOOKUP($B$1,'Multipliers and Adjustments'!$A$70:$I$86,TRUNC(COLUMN(AL$2)/5)+2,FALSE)*SUMIFS('EPA US Data'!$I:$I,'EPA US Data'!$D:$D,'Country Selector'!$A$2,'EPA US Data'!$J:$J,$B$1,'EPA US Data'!$C:$C,AL$2,'EPA US Data'!$G:$G,"&gt;="&amp;$A9,'EPA US Data'!$G:$G,"&lt;"&amp;$B9)*unit_conv*'State Downscaling Multipliers'!$B$13</f>
        <v>0</v>
      </c>
    </row>
    <row r="10" spans="1:38" x14ac:dyDescent="0.25">
      <c r="A10" s="49">
        <f t="shared" si="8"/>
        <v>-800</v>
      </c>
      <c r="B10" s="49">
        <f t="shared" si="0"/>
        <v>-750</v>
      </c>
      <c r="C10" s="105">
        <f>VLOOKUP($B$1,'Multipliers and Adjustments'!$A$70:$I$86,TRUNC(COLUMN(C$2)/5)+2,FALSE)*SUMIFS('EPA US Data'!$I:$I,'EPA US Data'!$D:$D,'Country Selector'!$A$2,'EPA US Data'!$J:$J,$B$1,'EPA US Data'!$C:$C,C$2,'EPA US Data'!$G:$G,"&gt;="&amp;$A10,'EPA US Data'!$G:$G,"&lt;"&amp;$B10)*unit_conv*'State Downscaling Multipliers'!$B$13</f>
        <v>0</v>
      </c>
      <c r="D10" s="2">
        <f t="shared" ref="D10:G10" si="51">C10+($H10-$C10)/5</f>
        <v>0</v>
      </c>
      <c r="E10" s="2">
        <f t="shared" si="51"/>
        <v>0</v>
      </c>
      <c r="F10" s="2">
        <f t="shared" si="51"/>
        <v>0</v>
      </c>
      <c r="G10" s="2">
        <f t="shared" si="51"/>
        <v>0</v>
      </c>
      <c r="H10" s="105">
        <f>VLOOKUP($B$1,'Multipliers and Adjustments'!$A$70:$I$86,TRUNC(COLUMN(H$2)/5)+2,FALSE)*SUMIFS('EPA US Data'!$I:$I,'EPA US Data'!$D:$D,'Country Selector'!$A$2,'EPA US Data'!$J:$J,$B$1,'EPA US Data'!$C:$C,H$2,'EPA US Data'!$G:$G,"&gt;="&amp;$A10,'EPA US Data'!$G:$G,"&lt;"&amp;$B10)*unit_conv*'State Downscaling Multipliers'!$B$13</f>
        <v>0</v>
      </c>
      <c r="I10" s="2">
        <f t="shared" ref="I10:L10" si="52">H10+($M10-$H10)/5</f>
        <v>0</v>
      </c>
      <c r="J10" s="2">
        <f t="shared" si="52"/>
        <v>0</v>
      </c>
      <c r="K10" s="2">
        <f t="shared" si="52"/>
        <v>0</v>
      </c>
      <c r="L10" s="2">
        <f t="shared" si="52"/>
        <v>0</v>
      </c>
      <c r="M10" s="105">
        <f>VLOOKUP($B$1,'Multipliers and Adjustments'!$A$70:$I$86,TRUNC(COLUMN(M$2)/5)+2,FALSE)*SUMIFS('EPA US Data'!$I:$I,'EPA US Data'!$D:$D,'Country Selector'!$A$2,'EPA US Data'!$J:$J,$B$1,'EPA US Data'!$C:$C,M$2,'EPA US Data'!$G:$G,"&gt;="&amp;$A10,'EPA US Data'!$G:$G,"&lt;"&amp;$B10)*unit_conv*'State Downscaling Multipliers'!$B$13</f>
        <v>0</v>
      </c>
      <c r="N10" s="2">
        <f t="shared" ref="N10:Q10" si="53">M10+($R10-$M10)/5</f>
        <v>0</v>
      </c>
      <c r="O10" s="2">
        <f t="shared" si="53"/>
        <v>0</v>
      </c>
      <c r="P10" s="2">
        <f t="shared" si="53"/>
        <v>0</v>
      </c>
      <c r="Q10" s="2">
        <f t="shared" si="53"/>
        <v>0</v>
      </c>
      <c r="R10" s="105">
        <f>VLOOKUP($B$1,'Multipliers and Adjustments'!$A$70:$I$86,TRUNC(COLUMN(R$2)/5)+2,FALSE)*SUMIFS('EPA US Data'!$I:$I,'EPA US Data'!$D:$D,'Country Selector'!$A$2,'EPA US Data'!$J:$J,$B$1,'EPA US Data'!$C:$C,R$2,'EPA US Data'!$G:$G,"&gt;="&amp;$A10,'EPA US Data'!$G:$G,"&lt;"&amp;$B10)*unit_conv*'State Downscaling Multipliers'!$B$13</f>
        <v>0</v>
      </c>
      <c r="S10" s="2">
        <f t="shared" ref="S10:V10" si="54">R10+($W10-$R10)/5</f>
        <v>0</v>
      </c>
      <c r="T10" s="2">
        <f t="shared" si="54"/>
        <v>0</v>
      </c>
      <c r="U10" s="2">
        <f t="shared" si="54"/>
        <v>0</v>
      </c>
      <c r="V10" s="2">
        <f t="shared" si="54"/>
        <v>0</v>
      </c>
      <c r="W10" s="105">
        <f>VLOOKUP($B$1,'Multipliers and Adjustments'!$A$70:$I$86,TRUNC(COLUMN(W$2)/5)+2,FALSE)*SUMIFS('EPA US Data'!$I:$I,'EPA US Data'!$D:$D,'Country Selector'!$A$2,'EPA US Data'!$J:$J,$B$1,'EPA US Data'!$C:$C,W$2,'EPA US Data'!$G:$G,"&gt;="&amp;$A10,'EPA US Data'!$G:$G,"&lt;"&amp;$B10)*unit_conv*'State Downscaling Multipliers'!$B$13</f>
        <v>0</v>
      </c>
      <c r="X10" s="2">
        <f t="shared" ref="X10:AA10" si="55">W10+($AB10-$W10)/5</f>
        <v>0</v>
      </c>
      <c r="Y10" s="2">
        <f t="shared" si="55"/>
        <v>0</v>
      </c>
      <c r="Z10" s="2">
        <f t="shared" si="55"/>
        <v>0</v>
      </c>
      <c r="AA10" s="2">
        <f t="shared" si="55"/>
        <v>0</v>
      </c>
      <c r="AB10" s="105">
        <f>VLOOKUP($B$1,'Multipliers and Adjustments'!$A$70:$I$86,TRUNC(COLUMN(AB$2)/5)+2,FALSE)*SUMIFS('EPA US Data'!$I:$I,'EPA US Data'!$D:$D,'Country Selector'!$A$2,'EPA US Data'!$J:$J,$B$1,'EPA US Data'!$C:$C,AB$2,'EPA US Data'!$G:$G,"&gt;="&amp;$A10,'EPA US Data'!$G:$G,"&lt;"&amp;$B10)*unit_conv*'State Downscaling Multipliers'!$B$13</f>
        <v>0</v>
      </c>
      <c r="AC10" s="2">
        <f t="shared" ref="AC10:AF10" si="56">AB10+($AG10-$AB10)/5</f>
        <v>0</v>
      </c>
      <c r="AD10" s="2">
        <f t="shared" si="56"/>
        <v>0</v>
      </c>
      <c r="AE10" s="2">
        <f t="shared" si="56"/>
        <v>0</v>
      </c>
      <c r="AF10" s="2">
        <f t="shared" si="56"/>
        <v>0</v>
      </c>
      <c r="AG10" s="105">
        <f>VLOOKUP($B$1,'Multipliers and Adjustments'!$A$70:$I$86,TRUNC(COLUMN(AG$2)/5)+2,FALSE)*SUMIFS('EPA US Data'!$I:$I,'EPA US Data'!$D:$D,'Country Selector'!$A$2,'EPA US Data'!$J:$J,$B$1,'EPA US Data'!$C:$C,AG$2,'EPA US Data'!$G:$G,"&gt;="&amp;$A10,'EPA US Data'!$G:$G,"&lt;"&amp;$B10)*unit_conv*'State Downscaling Multipliers'!$B$13</f>
        <v>0</v>
      </c>
      <c r="AH10" s="2">
        <f t="shared" ref="AH10:AK10" si="57">AG10+($AL10-$AG10)/5</f>
        <v>0</v>
      </c>
      <c r="AI10" s="2">
        <f t="shared" si="57"/>
        <v>0</v>
      </c>
      <c r="AJ10" s="2">
        <f t="shared" si="57"/>
        <v>0</v>
      </c>
      <c r="AK10" s="2">
        <f t="shared" si="57"/>
        <v>0</v>
      </c>
      <c r="AL10" s="105">
        <f>VLOOKUP($B$1,'Multipliers and Adjustments'!$A$70:$I$86,TRUNC(COLUMN(AL$2)/5)+2,FALSE)*SUMIFS('EPA US Data'!$I:$I,'EPA US Data'!$D:$D,'Country Selector'!$A$2,'EPA US Data'!$J:$J,$B$1,'EPA US Data'!$C:$C,AL$2,'EPA US Data'!$G:$G,"&gt;="&amp;$A10,'EPA US Data'!$G:$G,"&lt;"&amp;$B10)*unit_conv*'State Downscaling Multipliers'!$B$13</f>
        <v>0</v>
      </c>
    </row>
    <row r="11" spans="1:38" x14ac:dyDescent="0.25">
      <c r="A11" s="49">
        <f t="shared" si="8"/>
        <v>-750</v>
      </c>
      <c r="B11" s="49">
        <f t="shared" si="0"/>
        <v>-700</v>
      </c>
      <c r="C11" s="105">
        <f>VLOOKUP($B$1,'Multipliers and Adjustments'!$A$70:$I$86,TRUNC(COLUMN(C$2)/5)+2,FALSE)*SUMIFS('EPA US Data'!$I:$I,'EPA US Data'!$D:$D,'Country Selector'!$A$2,'EPA US Data'!$J:$J,$B$1,'EPA US Data'!$C:$C,C$2,'EPA US Data'!$G:$G,"&gt;="&amp;$A11,'EPA US Data'!$G:$G,"&lt;"&amp;$B11)*unit_conv*'State Downscaling Multipliers'!$B$13</f>
        <v>0</v>
      </c>
      <c r="D11" s="2">
        <f t="shared" ref="D11:G11" si="58">C11+($H11-$C11)/5</f>
        <v>0</v>
      </c>
      <c r="E11" s="2">
        <f t="shared" si="58"/>
        <v>0</v>
      </c>
      <c r="F11" s="2">
        <f t="shared" si="58"/>
        <v>0</v>
      </c>
      <c r="G11" s="2">
        <f t="shared" si="58"/>
        <v>0</v>
      </c>
      <c r="H11" s="105">
        <f>VLOOKUP($B$1,'Multipliers and Adjustments'!$A$70:$I$86,TRUNC(COLUMN(H$2)/5)+2,FALSE)*SUMIFS('EPA US Data'!$I:$I,'EPA US Data'!$D:$D,'Country Selector'!$A$2,'EPA US Data'!$J:$J,$B$1,'EPA US Data'!$C:$C,H$2,'EPA US Data'!$G:$G,"&gt;="&amp;$A11,'EPA US Data'!$G:$G,"&lt;"&amp;$B11)*unit_conv*'State Downscaling Multipliers'!$B$13</f>
        <v>0</v>
      </c>
      <c r="I11" s="2">
        <f t="shared" ref="I11:L11" si="59">H11+($M11-$H11)/5</f>
        <v>0</v>
      </c>
      <c r="J11" s="2">
        <f t="shared" si="59"/>
        <v>0</v>
      </c>
      <c r="K11" s="2">
        <f t="shared" si="59"/>
        <v>0</v>
      </c>
      <c r="L11" s="2">
        <f t="shared" si="59"/>
        <v>0</v>
      </c>
      <c r="M11" s="105">
        <f>VLOOKUP($B$1,'Multipliers and Adjustments'!$A$70:$I$86,TRUNC(COLUMN(M$2)/5)+2,FALSE)*SUMIFS('EPA US Data'!$I:$I,'EPA US Data'!$D:$D,'Country Selector'!$A$2,'EPA US Data'!$J:$J,$B$1,'EPA US Data'!$C:$C,M$2,'EPA US Data'!$G:$G,"&gt;="&amp;$A11,'EPA US Data'!$G:$G,"&lt;"&amp;$B11)*unit_conv*'State Downscaling Multipliers'!$B$13</f>
        <v>0</v>
      </c>
      <c r="N11" s="2">
        <f t="shared" ref="N11:Q11" si="60">M11+($R11-$M11)/5</f>
        <v>0</v>
      </c>
      <c r="O11" s="2">
        <f t="shared" si="60"/>
        <v>0</v>
      </c>
      <c r="P11" s="2">
        <f t="shared" si="60"/>
        <v>0</v>
      </c>
      <c r="Q11" s="2">
        <f t="shared" si="60"/>
        <v>0</v>
      </c>
      <c r="R11" s="105">
        <f>VLOOKUP($B$1,'Multipliers and Adjustments'!$A$70:$I$86,TRUNC(COLUMN(R$2)/5)+2,FALSE)*SUMIFS('EPA US Data'!$I:$I,'EPA US Data'!$D:$D,'Country Selector'!$A$2,'EPA US Data'!$J:$J,$B$1,'EPA US Data'!$C:$C,R$2,'EPA US Data'!$G:$G,"&gt;="&amp;$A11,'EPA US Data'!$G:$G,"&lt;"&amp;$B11)*unit_conv*'State Downscaling Multipliers'!$B$13</f>
        <v>0</v>
      </c>
      <c r="S11" s="2">
        <f t="shared" ref="S11:V11" si="61">R11+($W11-$R11)/5</f>
        <v>0</v>
      </c>
      <c r="T11" s="2">
        <f t="shared" si="61"/>
        <v>0</v>
      </c>
      <c r="U11" s="2">
        <f t="shared" si="61"/>
        <v>0</v>
      </c>
      <c r="V11" s="2">
        <f t="shared" si="61"/>
        <v>0</v>
      </c>
      <c r="W11" s="105">
        <f>VLOOKUP($B$1,'Multipliers and Adjustments'!$A$70:$I$86,TRUNC(COLUMN(W$2)/5)+2,FALSE)*SUMIFS('EPA US Data'!$I:$I,'EPA US Data'!$D:$D,'Country Selector'!$A$2,'EPA US Data'!$J:$J,$B$1,'EPA US Data'!$C:$C,W$2,'EPA US Data'!$G:$G,"&gt;="&amp;$A11,'EPA US Data'!$G:$G,"&lt;"&amp;$B11)*unit_conv*'State Downscaling Multipliers'!$B$13</f>
        <v>0</v>
      </c>
      <c r="X11" s="2">
        <f t="shared" ref="X11:AA11" si="62">W11+($AB11-$W11)/5</f>
        <v>0</v>
      </c>
      <c r="Y11" s="2">
        <f t="shared" si="62"/>
        <v>0</v>
      </c>
      <c r="Z11" s="2">
        <f t="shared" si="62"/>
        <v>0</v>
      </c>
      <c r="AA11" s="2">
        <f t="shared" si="62"/>
        <v>0</v>
      </c>
      <c r="AB11" s="105">
        <f>VLOOKUP($B$1,'Multipliers and Adjustments'!$A$70:$I$86,TRUNC(COLUMN(AB$2)/5)+2,FALSE)*SUMIFS('EPA US Data'!$I:$I,'EPA US Data'!$D:$D,'Country Selector'!$A$2,'EPA US Data'!$J:$J,$B$1,'EPA US Data'!$C:$C,AB$2,'EPA US Data'!$G:$G,"&gt;="&amp;$A11,'EPA US Data'!$G:$G,"&lt;"&amp;$B11)*unit_conv*'State Downscaling Multipliers'!$B$13</f>
        <v>0</v>
      </c>
      <c r="AC11" s="2">
        <f t="shared" ref="AC11:AF11" si="63">AB11+($AG11-$AB11)/5</f>
        <v>0</v>
      </c>
      <c r="AD11" s="2">
        <f t="shared" si="63"/>
        <v>0</v>
      </c>
      <c r="AE11" s="2">
        <f t="shared" si="63"/>
        <v>0</v>
      </c>
      <c r="AF11" s="2">
        <f t="shared" si="63"/>
        <v>0</v>
      </c>
      <c r="AG11" s="105">
        <f>VLOOKUP($B$1,'Multipliers and Adjustments'!$A$70:$I$86,TRUNC(COLUMN(AG$2)/5)+2,FALSE)*SUMIFS('EPA US Data'!$I:$I,'EPA US Data'!$D:$D,'Country Selector'!$A$2,'EPA US Data'!$J:$J,$B$1,'EPA US Data'!$C:$C,AG$2,'EPA US Data'!$G:$G,"&gt;="&amp;$A11,'EPA US Data'!$G:$G,"&lt;"&amp;$B11)*unit_conv*'State Downscaling Multipliers'!$B$13</f>
        <v>0</v>
      </c>
      <c r="AH11" s="2">
        <f t="shared" ref="AH11:AK11" si="64">AG11+($AL11-$AG11)/5</f>
        <v>0</v>
      </c>
      <c r="AI11" s="2">
        <f t="shared" si="64"/>
        <v>0</v>
      </c>
      <c r="AJ11" s="2">
        <f t="shared" si="64"/>
        <v>0</v>
      </c>
      <c r="AK11" s="2">
        <f t="shared" si="64"/>
        <v>0</v>
      </c>
      <c r="AL11" s="105">
        <f>VLOOKUP($B$1,'Multipliers and Adjustments'!$A$70:$I$86,TRUNC(COLUMN(AL$2)/5)+2,FALSE)*SUMIFS('EPA US Data'!$I:$I,'EPA US Data'!$D:$D,'Country Selector'!$A$2,'EPA US Data'!$J:$J,$B$1,'EPA US Data'!$C:$C,AL$2,'EPA US Data'!$G:$G,"&gt;="&amp;$A11,'EPA US Data'!$G:$G,"&lt;"&amp;$B11)*unit_conv*'State Downscaling Multipliers'!$B$13</f>
        <v>0</v>
      </c>
    </row>
    <row r="12" spans="1:38" x14ac:dyDescent="0.25">
      <c r="A12" s="49">
        <f t="shared" si="8"/>
        <v>-700</v>
      </c>
      <c r="B12" s="49">
        <f t="shared" si="0"/>
        <v>-650</v>
      </c>
      <c r="C12" s="105">
        <f>VLOOKUP($B$1,'Multipliers and Adjustments'!$A$70:$I$86,TRUNC(COLUMN(C$2)/5)+2,FALSE)*SUMIFS('EPA US Data'!$I:$I,'EPA US Data'!$D:$D,'Country Selector'!$A$2,'EPA US Data'!$J:$J,$B$1,'EPA US Data'!$C:$C,C$2,'EPA US Data'!$G:$G,"&gt;="&amp;$A12,'EPA US Data'!$G:$G,"&lt;"&amp;$B12)*unit_conv*'State Downscaling Multipliers'!$B$13</f>
        <v>0</v>
      </c>
      <c r="D12" s="2">
        <f t="shared" ref="D12:G12" si="65">C12+($H12-$C12)/5</f>
        <v>0</v>
      </c>
      <c r="E12" s="2">
        <f t="shared" si="65"/>
        <v>0</v>
      </c>
      <c r="F12" s="2">
        <f t="shared" si="65"/>
        <v>0</v>
      </c>
      <c r="G12" s="2">
        <f t="shared" si="65"/>
        <v>0</v>
      </c>
      <c r="H12" s="105">
        <f>VLOOKUP($B$1,'Multipliers and Adjustments'!$A$70:$I$86,TRUNC(COLUMN(H$2)/5)+2,FALSE)*SUMIFS('EPA US Data'!$I:$I,'EPA US Data'!$D:$D,'Country Selector'!$A$2,'EPA US Data'!$J:$J,$B$1,'EPA US Data'!$C:$C,H$2,'EPA US Data'!$G:$G,"&gt;="&amp;$A12,'EPA US Data'!$G:$G,"&lt;"&amp;$B12)*unit_conv*'State Downscaling Multipliers'!$B$13</f>
        <v>0</v>
      </c>
      <c r="I12" s="2">
        <f t="shared" ref="I12:L12" si="66">H12+($M12-$H12)/5</f>
        <v>0</v>
      </c>
      <c r="J12" s="2">
        <f t="shared" si="66"/>
        <v>0</v>
      </c>
      <c r="K12" s="2">
        <f t="shared" si="66"/>
        <v>0</v>
      </c>
      <c r="L12" s="2">
        <f t="shared" si="66"/>
        <v>0</v>
      </c>
      <c r="M12" s="105">
        <f>VLOOKUP($B$1,'Multipliers and Adjustments'!$A$70:$I$86,TRUNC(COLUMN(M$2)/5)+2,FALSE)*SUMIFS('EPA US Data'!$I:$I,'EPA US Data'!$D:$D,'Country Selector'!$A$2,'EPA US Data'!$J:$J,$B$1,'EPA US Data'!$C:$C,M$2,'EPA US Data'!$G:$G,"&gt;="&amp;$A12,'EPA US Data'!$G:$G,"&lt;"&amp;$B12)*unit_conv*'State Downscaling Multipliers'!$B$13</f>
        <v>0</v>
      </c>
      <c r="N12" s="2">
        <f t="shared" ref="N12:Q12" si="67">M12+($R12-$M12)/5</f>
        <v>0</v>
      </c>
      <c r="O12" s="2">
        <f t="shared" si="67"/>
        <v>0</v>
      </c>
      <c r="P12" s="2">
        <f t="shared" si="67"/>
        <v>0</v>
      </c>
      <c r="Q12" s="2">
        <f t="shared" si="67"/>
        <v>0</v>
      </c>
      <c r="R12" s="105">
        <f>VLOOKUP($B$1,'Multipliers and Adjustments'!$A$70:$I$86,TRUNC(COLUMN(R$2)/5)+2,FALSE)*SUMIFS('EPA US Data'!$I:$I,'EPA US Data'!$D:$D,'Country Selector'!$A$2,'EPA US Data'!$J:$J,$B$1,'EPA US Data'!$C:$C,R$2,'EPA US Data'!$G:$G,"&gt;="&amp;$A12,'EPA US Data'!$G:$G,"&lt;"&amp;$B12)*unit_conv*'State Downscaling Multipliers'!$B$13</f>
        <v>0</v>
      </c>
      <c r="S12" s="2">
        <f t="shared" ref="S12:V12" si="68">R12+($W12-$R12)/5</f>
        <v>0</v>
      </c>
      <c r="T12" s="2">
        <f t="shared" si="68"/>
        <v>0</v>
      </c>
      <c r="U12" s="2">
        <f t="shared" si="68"/>
        <v>0</v>
      </c>
      <c r="V12" s="2">
        <f t="shared" si="68"/>
        <v>0</v>
      </c>
      <c r="W12" s="105">
        <f>VLOOKUP($B$1,'Multipliers and Adjustments'!$A$70:$I$86,TRUNC(COLUMN(W$2)/5)+2,FALSE)*SUMIFS('EPA US Data'!$I:$I,'EPA US Data'!$D:$D,'Country Selector'!$A$2,'EPA US Data'!$J:$J,$B$1,'EPA US Data'!$C:$C,W$2,'EPA US Data'!$G:$G,"&gt;="&amp;$A12,'EPA US Data'!$G:$G,"&lt;"&amp;$B12)*unit_conv*'State Downscaling Multipliers'!$B$13</f>
        <v>0</v>
      </c>
      <c r="X12" s="2">
        <f t="shared" ref="X12:AA12" si="69">W12+($AB12-$W12)/5</f>
        <v>0</v>
      </c>
      <c r="Y12" s="2">
        <f t="shared" si="69"/>
        <v>0</v>
      </c>
      <c r="Z12" s="2">
        <f t="shared" si="69"/>
        <v>0</v>
      </c>
      <c r="AA12" s="2">
        <f t="shared" si="69"/>
        <v>0</v>
      </c>
      <c r="AB12" s="105">
        <f>VLOOKUP($B$1,'Multipliers and Adjustments'!$A$70:$I$86,TRUNC(COLUMN(AB$2)/5)+2,FALSE)*SUMIFS('EPA US Data'!$I:$I,'EPA US Data'!$D:$D,'Country Selector'!$A$2,'EPA US Data'!$J:$J,$B$1,'EPA US Data'!$C:$C,AB$2,'EPA US Data'!$G:$G,"&gt;="&amp;$A12,'EPA US Data'!$G:$G,"&lt;"&amp;$B12)*unit_conv*'State Downscaling Multipliers'!$B$13</f>
        <v>0</v>
      </c>
      <c r="AC12" s="2">
        <f t="shared" ref="AC12:AF12" si="70">AB12+($AG12-$AB12)/5</f>
        <v>0</v>
      </c>
      <c r="AD12" s="2">
        <f t="shared" si="70"/>
        <v>0</v>
      </c>
      <c r="AE12" s="2">
        <f t="shared" si="70"/>
        <v>0</v>
      </c>
      <c r="AF12" s="2">
        <f t="shared" si="70"/>
        <v>0</v>
      </c>
      <c r="AG12" s="105">
        <f>VLOOKUP($B$1,'Multipliers and Adjustments'!$A$70:$I$86,TRUNC(COLUMN(AG$2)/5)+2,FALSE)*SUMIFS('EPA US Data'!$I:$I,'EPA US Data'!$D:$D,'Country Selector'!$A$2,'EPA US Data'!$J:$J,$B$1,'EPA US Data'!$C:$C,AG$2,'EPA US Data'!$G:$G,"&gt;="&amp;$A12,'EPA US Data'!$G:$G,"&lt;"&amp;$B12)*unit_conv*'State Downscaling Multipliers'!$B$13</f>
        <v>0</v>
      </c>
      <c r="AH12" s="2">
        <f t="shared" ref="AH12:AK12" si="71">AG12+($AL12-$AG12)/5</f>
        <v>0</v>
      </c>
      <c r="AI12" s="2">
        <f t="shared" si="71"/>
        <v>0</v>
      </c>
      <c r="AJ12" s="2">
        <f t="shared" si="71"/>
        <v>0</v>
      </c>
      <c r="AK12" s="2">
        <f t="shared" si="71"/>
        <v>0</v>
      </c>
      <c r="AL12" s="105">
        <f>VLOOKUP($B$1,'Multipliers and Adjustments'!$A$70:$I$86,TRUNC(COLUMN(AL$2)/5)+2,FALSE)*SUMIFS('EPA US Data'!$I:$I,'EPA US Data'!$D:$D,'Country Selector'!$A$2,'EPA US Data'!$J:$J,$B$1,'EPA US Data'!$C:$C,AL$2,'EPA US Data'!$G:$G,"&gt;="&amp;$A12,'EPA US Data'!$G:$G,"&lt;"&amp;$B12)*unit_conv*'State Downscaling Multipliers'!$B$13</f>
        <v>0</v>
      </c>
    </row>
    <row r="13" spans="1:38" x14ac:dyDescent="0.25">
      <c r="A13" s="49">
        <f t="shared" si="8"/>
        <v>-650</v>
      </c>
      <c r="B13" s="49">
        <f t="shared" si="0"/>
        <v>-600</v>
      </c>
      <c r="C13" s="105">
        <f>VLOOKUP($B$1,'Multipliers and Adjustments'!$A$70:$I$86,TRUNC(COLUMN(C$2)/5)+2,FALSE)*SUMIFS('EPA US Data'!$I:$I,'EPA US Data'!$D:$D,'Country Selector'!$A$2,'EPA US Data'!$J:$J,$B$1,'EPA US Data'!$C:$C,C$2,'EPA US Data'!$G:$G,"&gt;="&amp;$A13,'EPA US Data'!$G:$G,"&lt;"&amp;$B13)*unit_conv*'State Downscaling Multipliers'!$B$13</f>
        <v>0</v>
      </c>
      <c r="D13" s="2">
        <f t="shared" ref="D13:G13" si="72">C13+($H13-$C13)/5</f>
        <v>0</v>
      </c>
      <c r="E13" s="2">
        <f t="shared" si="72"/>
        <v>0</v>
      </c>
      <c r="F13" s="2">
        <f t="shared" si="72"/>
        <v>0</v>
      </c>
      <c r="G13" s="2">
        <f t="shared" si="72"/>
        <v>0</v>
      </c>
      <c r="H13" s="105">
        <f>VLOOKUP($B$1,'Multipliers and Adjustments'!$A$70:$I$86,TRUNC(COLUMN(H$2)/5)+2,FALSE)*SUMIFS('EPA US Data'!$I:$I,'EPA US Data'!$D:$D,'Country Selector'!$A$2,'EPA US Data'!$J:$J,$B$1,'EPA US Data'!$C:$C,H$2,'EPA US Data'!$G:$G,"&gt;="&amp;$A13,'EPA US Data'!$G:$G,"&lt;"&amp;$B13)*unit_conv*'State Downscaling Multipliers'!$B$13</f>
        <v>0</v>
      </c>
      <c r="I13" s="2">
        <f t="shared" ref="I13:L13" si="73">H13+($M13-$H13)/5</f>
        <v>0</v>
      </c>
      <c r="J13" s="2">
        <f t="shared" si="73"/>
        <v>0</v>
      </c>
      <c r="K13" s="2">
        <f t="shared" si="73"/>
        <v>0</v>
      </c>
      <c r="L13" s="2">
        <f t="shared" si="73"/>
        <v>0</v>
      </c>
      <c r="M13" s="105">
        <f>VLOOKUP($B$1,'Multipliers and Adjustments'!$A$70:$I$86,TRUNC(COLUMN(M$2)/5)+2,FALSE)*SUMIFS('EPA US Data'!$I:$I,'EPA US Data'!$D:$D,'Country Selector'!$A$2,'EPA US Data'!$J:$J,$B$1,'EPA US Data'!$C:$C,M$2,'EPA US Data'!$G:$G,"&gt;="&amp;$A13,'EPA US Data'!$G:$G,"&lt;"&amp;$B13)*unit_conv*'State Downscaling Multipliers'!$B$13</f>
        <v>0</v>
      </c>
      <c r="N13" s="2">
        <f t="shared" ref="N13:Q13" si="74">M13+($R13-$M13)/5</f>
        <v>0</v>
      </c>
      <c r="O13" s="2">
        <f t="shared" si="74"/>
        <v>0</v>
      </c>
      <c r="P13" s="2">
        <f t="shared" si="74"/>
        <v>0</v>
      </c>
      <c r="Q13" s="2">
        <f t="shared" si="74"/>
        <v>0</v>
      </c>
      <c r="R13" s="105">
        <f>VLOOKUP($B$1,'Multipliers and Adjustments'!$A$70:$I$86,TRUNC(COLUMN(R$2)/5)+2,FALSE)*SUMIFS('EPA US Data'!$I:$I,'EPA US Data'!$D:$D,'Country Selector'!$A$2,'EPA US Data'!$J:$J,$B$1,'EPA US Data'!$C:$C,R$2,'EPA US Data'!$G:$G,"&gt;="&amp;$A13,'EPA US Data'!$G:$G,"&lt;"&amp;$B13)*unit_conv*'State Downscaling Multipliers'!$B$13</f>
        <v>0</v>
      </c>
      <c r="S13" s="2">
        <f t="shared" ref="S13:V13" si="75">R13+($W13-$R13)/5</f>
        <v>0</v>
      </c>
      <c r="T13" s="2">
        <f t="shared" si="75"/>
        <v>0</v>
      </c>
      <c r="U13" s="2">
        <f t="shared" si="75"/>
        <v>0</v>
      </c>
      <c r="V13" s="2">
        <f t="shared" si="75"/>
        <v>0</v>
      </c>
      <c r="W13" s="105">
        <f>VLOOKUP($B$1,'Multipliers and Adjustments'!$A$70:$I$86,TRUNC(COLUMN(W$2)/5)+2,FALSE)*SUMIFS('EPA US Data'!$I:$I,'EPA US Data'!$D:$D,'Country Selector'!$A$2,'EPA US Data'!$J:$J,$B$1,'EPA US Data'!$C:$C,W$2,'EPA US Data'!$G:$G,"&gt;="&amp;$A13,'EPA US Data'!$G:$G,"&lt;"&amp;$B13)*unit_conv*'State Downscaling Multipliers'!$B$13</f>
        <v>0</v>
      </c>
      <c r="X13" s="2">
        <f t="shared" ref="X13:AA13" si="76">W13+($AB13-$W13)/5</f>
        <v>0</v>
      </c>
      <c r="Y13" s="2">
        <f t="shared" si="76"/>
        <v>0</v>
      </c>
      <c r="Z13" s="2">
        <f t="shared" si="76"/>
        <v>0</v>
      </c>
      <c r="AA13" s="2">
        <f t="shared" si="76"/>
        <v>0</v>
      </c>
      <c r="AB13" s="105">
        <f>VLOOKUP($B$1,'Multipliers and Adjustments'!$A$70:$I$86,TRUNC(COLUMN(AB$2)/5)+2,FALSE)*SUMIFS('EPA US Data'!$I:$I,'EPA US Data'!$D:$D,'Country Selector'!$A$2,'EPA US Data'!$J:$J,$B$1,'EPA US Data'!$C:$C,AB$2,'EPA US Data'!$G:$G,"&gt;="&amp;$A13,'EPA US Data'!$G:$G,"&lt;"&amp;$B13)*unit_conv*'State Downscaling Multipliers'!$B$13</f>
        <v>0</v>
      </c>
      <c r="AC13" s="2">
        <f t="shared" ref="AC13:AF13" si="77">AB13+($AG13-$AB13)/5</f>
        <v>0</v>
      </c>
      <c r="AD13" s="2">
        <f t="shared" si="77"/>
        <v>0</v>
      </c>
      <c r="AE13" s="2">
        <f t="shared" si="77"/>
        <v>0</v>
      </c>
      <c r="AF13" s="2">
        <f t="shared" si="77"/>
        <v>0</v>
      </c>
      <c r="AG13" s="105">
        <f>VLOOKUP($B$1,'Multipliers and Adjustments'!$A$70:$I$86,TRUNC(COLUMN(AG$2)/5)+2,FALSE)*SUMIFS('EPA US Data'!$I:$I,'EPA US Data'!$D:$D,'Country Selector'!$A$2,'EPA US Data'!$J:$J,$B$1,'EPA US Data'!$C:$C,AG$2,'EPA US Data'!$G:$G,"&gt;="&amp;$A13,'EPA US Data'!$G:$G,"&lt;"&amp;$B13)*unit_conv*'State Downscaling Multipliers'!$B$13</f>
        <v>0</v>
      </c>
      <c r="AH13" s="2">
        <f t="shared" ref="AH13:AK13" si="78">AG13+($AL13-$AG13)/5</f>
        <v>0</v>
      </c>
      <c r="AI13" s="2">
        <f t="shared" si="78"/>
        <v>0</v>
      </c>
      <c r="AJ13" s="2">
        <f t="shared" si="78"/>
        <v>0</v>
      </c>
      <c r="AK13" s="2">
        <f t="shared" si="78"/>
        <v>0</v>
      </c>
      <c r="AL13" s="105">
        <f>VLOOKUP($B$1,'Multipliers and Adjustments'!$A$70:$I$86,TRUNC(COLUMN(AL$2)/5)+2,FALSE)*SUMIFS('EPA US Data'!$I:$I,'EPA US Data'!$D:$D,'Country Selector'!$A$2,'EPA US Data'!$J:$J,$B$1,'EPA US Data'!$C:$C,AL$2,'EPA US Data'!$G:$G,"&gt;="&amp;$A13,'EPA US Data'!$G:$G,"&lt;"&amp;$B13)*unit_conv*'State Downscaling Multipliers'!$B$13</f>
        <v>0</v>
      </c>
    </row>
    <row r="14" spans="1:38" x14ac:dyDescent="0.25">
      <c r="A14" s="49">
        <f t="shared" si="8"/>
        <v>-600</v>
      </c>
      <c r="B14" s="49">
        <f t="shared" si="0"/>
        <v>-550</v>
      </c>
      <c r="C14" s="105">
        <f>VLOOKUP($B$1,'Multipliers and Adjustments'!$A$70:$I$86,TRUNC(COLUMN(C$2)/5)+2,FALSE)*SUMIFS('EPA US Data'!$I:$I,'EPA US Data'!$D:$D,'Country Selector'!$A$2,'EPA US Data'!$J:$J,$B$1,'EPA US Data'!$C:$C,C$2,'EPA US Data'!$G:$G,"&gt;="&amp;$A14,'EPA US Data'!$G:$G,"&lt;"&amp;$B14)*unit_conv*'State Downscaling Multipliers'!$B$13</f>
        <v>0</v>
      </c>
      <c r="D14" s="2">
        <f t="shared" ref="D14:G14" si="79">C14+($H14-$C14)/5</f>
        <v>0</v>
      </c>
      <c r="E14" s="2">
        <f t="shared" si="79"/>
        <v>0</v>
      </c>
      <c r="F14" s="2">
        <f t="shared" si="79"/>
        <v>0</v>
      </c>
      <c r="G14" s="2">
        <f t="shared" si="79"/>
        <v>0</v>
      </c>
      <c r="H14" s="105">
        <f>VLOOKUP($B$1,'Multipliers and Adjustments'!$A$70:$I$86,TRUNC(COLUMN(H$2)/5)+2,FALSE)*SUMIFS('EPA US Data'!$I:$I,'EPA US Data'!$D:$D,'Country Selector'!$A$2,'EPA US Data'!$J:$J,$B$1,'EPA US Data'!$C:$C,H$2,'EPA US Data'!$G:$G,"&gt;="&amp;$A14,'EPA US Data'!$G:$G,"&lt;"&amp;$B14)*unit_conv*'State Downscaling Multipliers'!$B$13</f>
        <v>0</v>
      </c>
      <c r="I14" s="2">
        <f t="shared" ref="I14:L14" si="80">H14+($M14-$H14)/5</f>
        <v>0</v>
      </c>
      <c r="J14" s="2">
        <f t="shared" si="80"/>
        <v>0</v>
      </c>
      <c r="K14" s="2">
        <f t="shared" si="80"/>
        <v>0</v>
      </c>
      <c r="L14" s="2">
        <f t="shared" si="80"/>
        <v>0</v>
      </c>
      <c r="M14" s="105">
        <f>VLOOKUP($B$1,'Multipliers and Adjustments'!$A$70:$I$86,TRUNC(COLUMN(M$2)/5)+2,FALSE)*SUMIFS('EPA US Data'!$I:$I,'EPA US Data'!$D:$D,'Country Selector'!$A$2,'EPA US Data'!$J:$J,$B$1,'EPA US Data'!$C:$C,M$2,'EPA US Data'!$G:$G,"&gt;="&amp;$A14,'EPA US Data'!$G:$G,"&lt;"&amp;$B14)*unit_conv*'State Downscaling Multipliers'!$B$13</f>
        <v>0</v>
      </c>
      <c r="N14" s="2">
        <f t="shared" ref="N14:Q14" si="81">M14+($R14-$M14)/5</f>
        <v>0</v>
      </c>
      <c r="O14" s="2">
        <f t="shared" si="81"/>
        <v>0</v>
      </c>
      <c r="P14" s="2">
        <f t="shared" si="81"/>
        <v>0</v>
      </c>
      <c r="Q14" s="2">
        <f t="shared" si="81"/>
        <v>0</v>
      </c>
      <c r="R14" s="105">
        <f>VLOOKUP($B$1,'Multipliers and Adjustments'!$A$70:$I$86,TRUNC(COLUMN(R$2)/5)+2,FALSE)*SUMIFS('EPA US Data'!$I:$I,'EPA US Data'!$D:$D,'Country Selector'!$A$2,'EPA US Data'!$J:$J,$B$1,'EPA US Data'!$C:$C,R$2,'EPA US Data'!$G:$G,"&gt;="&amp;$A14,'EPA US Data'!$G:$G,"&lt;"&amp;$B14)*unit_conv*'State Downscaling Multipliers'!$B$13</f>
        <v>0</v>
      </c>
      <c r="S14" s="2">
        <f t="shared" ref="S14:V14" si="82">R14+($W14-$R14)/5</f>
        <v>0</v>
      </c>
      <c r="T14" s="2">
        <f t="shared" si="82"/>
        <v>0</v>
      </c>
      <c r="U14" s="2">
        <f t="shared" si="82"/>
        <v>0</v>
      </c>
      <c r="V14" s="2">
        <f t="shared" si="82"/>
        <v>0</v>
      </c>
      <c r="W14" s="105">
        <f>VLOOKUP($B$1,'Multipliers and Adjustments'!$A$70:$I$86,TRUNC(COLUMN(W$2)/5)+2,FALSE)*SUMIFS('EPA US Data'!$I:$I,'EPA US Data'!$D:$D,'Country Selector'!$A$2,'EPA US Data'!$J:$J,$B$1,'EPA US Data'!$C:$C,W$2,'EPA US Data'!$G:$G,"&gt;="&amp;$A14,'EPA US Data'!$G:$G,"&lt;"&amp;$B14)*unit_conv*'State Downscaling Multipliers'!$B$13</f>
        <v>0</v>
      </c>
      <c r="X14" s="2">
        <f t="shared" ref="X14:AA14" si="83">W14+($AB14-$W14)/5</f>
        <v>0</v>
      </c>
      <c r="Y14" s="2">
        <f t="shared" si="83"/>
        <v>0</v>
      </c>
      <c r="Z14" s="2">
        <f t="shared" si="83"/>
        <v>0</v>
      </c>
      <c r="AA14" s="2">
        <f t="shared" si="83"/>
        <v>0</v>
      </c>
      <c r="AB14" s="105">
        <f>VLOOKUP($B$1,'Multipliers and Adjustments'!$A$70:$I$86,TRUNC(COLUMN(AB$2)/5)+2,FALSE)*SUMIFS('EPA US Data'!$I:$I,'EPA US Data'!$D:$D,'Country Selector'!$A$2,'EPA US Data'!$J:$J,$B$1,'EPA US Data'!$C:$C,AB$2,'EPA US Data'!$G:$G,"&gt;="&amp;$A14,'EPA US Data'!$G:$G,"&lt;"&amp;$B14)*unit_conv*'State Downscaling Multipliers'!$B$13</f>
        <v>0</v>
      </c>
      <c r="AC14" s="2">
        <f t="shared" ref="AC14:AF14" si="84">AB14+($AG14-$AB14)/5</f>
        <v>0</v>
      </c>
      <c r="AD14" s="2">
        <f t="shared" si="84"/>
        <v>0</v>
      </c>
      <c r="AE14" s="2">
        <f t="shared" si="84"/>
        <v>0</v>
      </c>
      <c r="AF14" s="2">
        <f t="shared" si="84"/>
        <v>0</v>
      </c>
      <c r="AG14" s="105">
        <f>VLOOKUP($B$1,'Multipliers and Adjustments'!$A$70:$I$86,TRUNC(COLUMN(AG$2)/5)+2,FALSE)*SUMIFS('EPA US Data'!$I:$I,'EPA US Data'!$D:$D,'Country Selector'!$A$2,'EPA US Data'!$J:$J,$B$1,'EPA US Data'!$C:$C,AG$2,'EPA US Data'!$G:$G,"&gt;="&amp;$A14,'EPA US Data'!$G:$G,"&lt;"&amp;$B14)*unit_conv*'State Downscaling Multipliers'!$B$13</f>
        <v>0</v>
      </c>
      <c r="AH14" s="2">
        <f t="shared" ref="AH14:AK14" si="85">AG14+($AL14-$AG14)/5</f>
        <v>0</v>
      </c>
      <c r="AI14" s="2">
        <f t="shared" si="85"/>
        <v>0</v>
      </c>
      <c r="AJ14" s="2">
        <f t="shared" si="85"/>
        <v>0</v>
      </c>
      <c r="AK14" s="2">
        <f t="shared" si="85"/>
        <v>0</v>
      </c>
      <c r="AL14" s="105">
        <f>VLOOKUP($B$1,'Multipliers and Adjustments'!$A$70:$I$86,TRUNC(COLUMN(AL$2)/5)+2,FALSE)*SUMIFS('EPA US Data'!$I:$I,'EPA US Data'!$D:$D,'Country Selector'!$A$2,'EPA US Data'!$J:$J,$B$1,'EPA US Data'!$C:$C,AL$2,'EPA US Data'!$G:$G,"&gt;="&amp;$A14,'EPA US Data'!$G:$G,"&lt;"&amp;$B14)*unit_conv*'State Downscaling Multipliers'!$B$13</f>
        <v>0</v>
      </c>
    </row>
    <row r="15" spans="1:38" x14ac:dyDescent="0.25">
      <c r="A15" s="49">
        <f t="shared" si="8"/>
        <v>-550</v>
      </c>
      <c r="B15" s="49">
        <f t="shared" si="0"/>
        <v>-500</v>
      </c>
      <c r="C15" s="105">
        <f>VLOOKUP($B$1,'Multipliers and Adjustments'!$A$70:$I$86,TRUNC(COLUMN(C$2)/5)+2,FALSE)*SUMIFS('EPA US Data'!$I:$I,'EPA US Data'!$D:$D,'Country Selector'!$A$2,'EPA US Data'!$J:$J,$B$1,'EPA US Data'!$C:$C,C$2,'EPA US Data'!$G:$G,"&gt;="&amp;$A15,'EPA US Data'!$G:$G,"&lt;"&amp;$B15)*unit_conv*'State Downscaling Multipliers'!$B$13</f>
        <v>0</v>
      </c>
      <c r="D15" s="2">
        <f t="shared" ref="D15:G15" si="86">C15+($H15-$C15)/5</f>
        <v>0</v>
      </c>
      <c r="E15" s="2">
        <f t="shared" si="86"/>
        <v>0</v>
      </c>
      <c r="F15" s="2">
        <f t="shared" si="86"/>
        <v>0</v>
      </c>
      <c r="G15" s="2">
        <f t="shared" si="86"/>
        <v>0</v>
      </c>
      <c r="H15" s="105">
        <f>VLOOKUP($B$1,'Multipliers and Adjustments'!$A$70:$I$86,TRUNC(COLUMN(H$2)/5)+2,FALSE)*SUMIFS('EPA US Data'!$I:$I,'EPA US Data'!$D:$D,'Country Selector'!$A$2,'EPA US Data'!$J:$J,$B$1,'EPA US Data'!$C:$C,H$2,'EPA US Data'!$G:$G,"&gt;="&amp;$A15,'EPA US Data'!$G:$G,"&lt;"&amp;$B15)*unit_conv*'State Downscaling Multipliers'!$B$13</f>
        <v>0</v>
      </c>
      <c r="I15" s="2">
        <f t="shared" ref="I15:L15" si="87">H15+($M15-$H15)/5</f>
        <v>0</v>
      </c>
      <c r="J15" s="2">
        <f t="shared" si="87"/>
        <v>0</v>
      </c>
      <c r="K15" s="2">
        <f t="shared" si="87"/>
        <v>0</v>
      </c>
      <c r="L15" s="2">
        <f t="shared" si="87"/>
        <v>0</v>
      </c>
      <c r="M15" s="105">
        <f>VLOOKUP($B$1,'Multipliers and Adjustments'!$A$70:$I$86,TRUNC(COLUMN(M$2)/5)+2,FALSE)*SUMIFS('EPA US Data'!$I:$I,'EPA US Data'!$D:$D,'Country Selector'!$A$2,'EPA US Data'!$J:$J,$B$1,'EPA US Data'!$C:$C,M$2,'EPA US Data'!$G:$G,"&gt;="&amp;$A15,'EPA US Data'!$G:$G,"&lt;"&amp;$B15)*unit_conv*'State Downscaling Multipliers'!$B$13</f>
        <v>0</v>
      </c>
      <c r="N15" s="2">
        <f t="shared" ref="N15:Q15" si="88">M15+($R15-$M15)/5</f>
        <v>0</v>
      </c>
      <c r="O15" s="2">
        <f t="shared" si="88"/>
        <v>0</v>
      </c>
      <c r="P15" s="2">
        <f t="shared" si="88"/>
        <v>0</v>
      </c>
      <c r="Q15" s="2">
        <f t="shared" si="88"/>
        <v>0</v>
      </c>
      <c r="R15" s="105">
        <f>VLOOKUP($B$1,'Multipliers and Adjustments'!$A$70:$I$86,TRUNC(COLUMN(R$2)/5)+2,FALSE)*SUMIFS('EPA US Data'!$I:$I,'EPA US Data'!$D:$D,'Country Selector'!$A$2,'EPA US Data'!$J:$J,$B$1,'EPA US Data'!$C:$C,R$2,'EPA US Data'!$G:$G,"&gt;="&amp;$A15,'EPA US Data'!$G:$G,"&lt;"&amp;$B15)*unit_conv*'State Downscaling Multipliers'!$B$13</f>
        <v>0</v>
      </c>
      <c r="S15" s="2">
        <f t="shared" ref="S15:V15" si="89">R15+($W15-$R15)/5</f>
        <v>0</v>
      </c>
      <c r="T15" s="2">
        <f t="shared" si="89"/>
        <v>0</v>
      </c>
      <c r="U15" s="2">
        <f t="shared" si="89"/>
        <v>0</v>
      </c>
      <c r="V15" s="2">
        <f t="shared" si="89"/>
        <v>0</v>
      </c>
      <c r="W15" s="105">
        <f>VLOOKUP($B$1,'Multipliers and Adjustments'!$A$70:$I$86,TRUNC(COLUMN(W$2)/5)+2,FALSE)*SUMIFS('EPA US Data'!$I:$I,'EPA US Data'!$D:$D,'Country Selector'!$A$2,'EPA US Data'!$J:$J,$B$1,'EPA US Data'!$C:$C,W$2,'EPA US Data'!$G:$G,"&gt;="&amp;$A15,'EPA US Data'!$G:$G,"&lt;"&amp;$B15)*unit_conv*'State Downscaling Multipliers'!$B$13</f>
        <v>0</v>
      </c>
      <c r="X15" s="2">
        <f t="shared" ref="X15:AA15" si="90">W15+($AB15-$W15)/5</f>
        <v>0</v>
      </c>
      <c r="Y15" s="2">
        <f t="shared" si="90"/>
        <v>0</v>
      </c>
      <c r="Z15" s="2">
        <f t="shared" si="90"/>
        <v>0</v>
      </c>
      <c r="AA15" s="2">
        <f t="shared" si="90"/>
        <v>0</v>
      </c>
      <c r="AB15" s="105">
        <f>VLOOKUP($B$1,'Multipliers and Adjustments'!$A$70:$I$86,TRUNC(COLUMN(AB$2)/5)+2,FALSE)*SUMIFS('EPA US Data'!$I:$I,'EPA US Data'!$D:$D,'Country Selector'!$A$2,'EPA US Data'!$J:$J,$B$1,'EPA US Data'!$C:$C,AB$2,'EPA US Data'!$G:$G,"&gt;="&amp;$A15,'EPA US Data'!$G:$G,"&lt;"&amp;$B15)*unit_conv*'State Downscaling Multipliers'!$B$13</f>
        <v>0</v>
      </c>
      <c r="AC15" s="2">
        <f t="shared" ref="AC15:AF15" si="91">AB15+($AG15-$AB15)/5</f>
        <v>0</v>
      </c>
      <c r="AD15" s="2">
        <f t="shared" si="91"/>
        <v>0</v>
      </c>
      <c r="AE15" s="2">
        <f t="shared" si="91"/>
        <v>0</v>
      </c>
      <c r="AF15" s="2">
        <f t="shared" si="91"/>
        <v>0</v>
      </c>
      <c r="AG15" s="105">
        <f>VLOOKUP($B$1,'Multipliers and Adjustments'!$A$70:$I$86,TRUNC(COLUMN(AG$2)/5)+2,FALSE)*SUMIFS('EPA US Data'!$I:$I,'EPA US Data'!$D:$D,'Country Selector'!$A$2,'EPA US Data'!$J:$J,$B$1,'EPA US Data'!$C:$C,AG$2,'EPA US Data'!$G:$G,"&gt;="&amp;$A15,'EPA US Data'!$G:$G,"&lt;"&amp;$B15)*unit_conv*'State Downscaling Multipliers'!$B$13</f>
        <v>0</v>
      </c>
      <c r="AH15" s="2">
        <f t="shared" ref="AH15:AK15" si="92">AG15+($AL15-$AG15)/5</f>
        <v>0</v>
      </c>
      <c r="AI15" s="2">
        <f t="shared" si="92"/>
        <v>0</v>
      </c>
      <c r="AJ15" s="2">
        <f t="shared" si="92"/>
        <v>0</v>
      </c>
      <c r="AK15" s="2">
        <f t="shared" si="92"/>
        <v>0</v>
      </c>
      <c r="AL15" s="105">
        <f>VLOOKUP($B$1,'Multipliers and Adjustments'!$A$70:$I$86,TRUNC(COLUMN(AL$2)/5)+2,FALSE)*SUMIFS('EPA US Data'!$I:$I,'EPA US Data'!$D:$D,'Country Selector'!$A$2,'EPA US Data'!$J:$J,$B$1,'EPA US Data'!$C:$C,AL$2,'EPA US Data'!$G:$G,"&gt;="&amp;$A15,'EPA US Data'!$G:$G,"&lt;"&amp;$B15)*unit_conv*'State Downscaling Multipliers'!$B$13</f>
        <v>0</v>
      </c>
    </row>
    <row r="16" spans="1:38" x14ac:dyDescent="0.25">
      <c r="A16" s="49">
        <f t="shared" si="8"/>
        <v>-500</v>
      </c>
      <c r="B16" s="49">
        <f t="shared" si="0"/>
        <v>-450</v>
      </c>
      <c r="C16" s="105">
        <f>VLOOKUP($B$1,'Multipliers and Adjustments'!$A$70:$I$86,TRUNC(COLUMN(C$2)/5)+2,FALSE)*SUMIFS('EPA US Data'!$I:$I,'EPA US Data'!$D:$D,'Country Selector'!$A$2,'EPA US Data'!$J:$J,$B$1,'EPA US Data'!$C:$C,C$2,'EPA US Data'!$G:$G,"&gt;="&amp;$A16,'EPA US Data'!$G:$G,"&lt;"&amp;$B16)*unit_conv*'State Downscaling Multipliers'!$B$13</f>
        <v>0</v>
      </c>
      <c r="D16" s="2">
        <f t="shared" ref="D16:G16" si="93">C16+($H16-$C16)/5</f>
        <v>0</v>
      </c>
      <c r="E16" s="2">
        <f t="shared" si="93"/>
        <v>0</v>
      </c>
      <c r="F16" s="2">
        <f t="shared" si="93"/>
        <v>0</v>
      </c>
      <c r="G16" s="2">
        <f t="shared" si="93"/>
        <v>0</v>
      </c>
      <c r="H16" s="105">
        <f>VLOOKUP($B$1,'Multipliers and Adjustments'!$A$70:$I$86,TRUNC(COLUMN(H$2)/5)+2,FALSE)*SUMIFS('EPA US Data'!$I:$I,'EPA US Data'!$D:$D,'Country Selector'!$A$2,'EPA US Data'!$J:$J,$B$1,'EPA US Data'!$C:$C,H$2,'EPA US Data'!$G:$G,"&gt;="&amp;$A16,'EPA US Data'!$G:$G,"&lt;"&amp;$B16)*unit_conv*'State Downscaling Multipliers'!$B$13</f>
        <v>0</v>
      </c>
      <c r="I16" s="2">
        <f t="shared" ref="I16:L16" si="94">H16+($M16-$H16)/5</f>
        <v>0</v>
      </c>
      <c r="J16" s="2">
        <f t="shared" si="94"/>
        <v>0</v>
      </c>
      <c r="K16" s="2">
        <f t="shared" si="94"/>
        <v>0</v>
      </c>
      <c r="L16" s="2">
        <f t="shared" si="94"/>
        <v>0</v>
      </c>
      <c r="M16" s="105">
        <f>VLOOKUP($B$1,'Multipliers and Adjustments'!$A$70:$I$86,TRUNC(COLUMN(M$2)/5)+2,FALSE)*SUMIFS('EPA US Data'!$I:$I,'EPA US Data'!$D:$D,'Country Selector'!$A$2,'EPA US Data'!$J:$J,$B$1,'EPA US Data'!$C:$C,M$2,'EPA US Data'!$G:$G,"&gt;="&amp;$A16,'EPA US Data'!$G:$G,"&lt;"&amp;$B16)*unit_conv*'State Downscaling Multipliers'!$B$13</f>
        <v>0</v>
      </c>
      <c r="N16" s="2">
        <f t="shared" ref="N16:Q16" si="95">M16+($R16-$M16)/5</f>
        <v>0</v>
      </c>
      <c r="O16" s="2">
        <f t="shared" si="95"/>
        <v>0</v>
      </c>
      <c r="P16" s="2">
        <f t="shared" si="95"/>
        <v>0</v>
      </c>
      <c r="Q16" s="2">
        <f t="shared" si="95"/>
        <v>0</v>
      </c>
      <c r="R16" s="105">
        <f>VLOOKUP($B$1,'Multipliers and Adjustments'!$A$70:$I$86,TRUNC(COLUMN(R$2)/5)+2,FALSE)*SUMIFS('EPA US Data'!$I:$I,'EPA US Data'!$D:$D,'Country Selector'!$A$2,'EPA US Data'!$J:$J,$B$1,'EPA US Data'!$C:$C,R$2,'EPA US Data'!$G:$G,"&gt;="&amp;$A16,'EPA US Data'!$G:$G,"&lt;"&amp;$B16)*unit_conv*'State Downscaling Multipliers'!$B$13</f>
        <v>0</v>
      </c>
      <c r="S16" s="2">
        <f t="shared" ref="S16:V16" si="96">R16+($W16-$R16)/5</f>
        <v>0</v>
      </c>
      <c r="T16" s="2">
        <f t="shared" si="96"/>
        <v>0</v>
      </c>
      <c r="U16" s="2">
        <f t="shared" si="96"/>
        <v>0</v>
      </c>
      <c r="V16" s="2">
        <f t="shared" si="96"/>
        <v>0</v>
      </c>
      <c r="W16" s="105">
        <f>VLOOKUP($B$1,'Multipliers and Adjustments'!$A$70:$I$86,TRUNC(COLUMN(W$2)/5)+2,FALSE)*SUMIFS('EPA US Data'!$I:$I,'EPA US Data'!$D:$D,'Country Selector'!$A$2,'EPA US Data'!$J:$J,$B$1,'EPA US Data'!$C:$C,W$2,'EPA US Data'!$G:$G,"&gt;="&amp;$A16,'EPA US Data'!$G:$G,"&lt;"&amp;$B16)*unit_conv*'State Downscaling Multipliers'!$B$13</f>
        <v>0</v>
      </c>
      <c r="X16" s="2">
        <f t="shared" ref="X16:AA16" si="97">W16+($AB16-$W16)/5</f>
        <v>0</v>
      </c>
      <c r="Y16" s="2">
        <f t="shared" si="97"/>
        <v>0</v>
      </c>
      <c r="Z16" s="2">
        <f t="shared" si="97"/>
        <v>0</v>
      </c>
      <c r="AA16" s="2">
        <f t="shared" si="97"/>
        <v>0</v>
      </c>
      <c r="AB16" s="105">
        <f>VLOOKUP($B$1,'Multipliers and Adjustments'!$A$70:$I$86,TRUNC(COLUMN(AB$2)/5)+2,FALSE)*SUMIFS('EPA US Data'!$I:$I,'EPA US Data'!$D:$D,'Country Selector'!$A$2,'EPA US Data'!$J:$J,$B$1,'EPA US Data'!$C:$C,AB$2,'EPA US Data'!$G:$G,"&gt;="&amp;$A16,'EPA US Data'!$G:$G,"&lt;"&amp;$B16)*unit_conv*'State Downscaling Multipliers'!$B$13</f>
        <v>0</v>
      </c>
      <c r="AC16" s="2">
        <f t="shared" ref="AC16:AF16" si="98">AB16+($AG16-$AB16)/5</f>
        <v>0</v>
      </c>
      <c r="AD16" s="2">
        <f t="shared" si="98"/>
        <v>0</v>
      </c>
      <c r="AE16" s="2">
        <f t="shared" si="98"/>
        <v>0</v>
      </c>
      <c r="AF16" s="2">
        <f t="shared" si="98"/>
        <v>0</v>
      </c>
      <c r="AG16" s="105">
        <f>VLOOKUP($B$1,'Multipliers and Adjustments'!$A$70:$I$86,TRUNC(COLUMN(AG$2)/5)+2,FALSE)*SUMIFS('EPA US Data'!$I:$I,'EPA US Data'!$D:$D,'Country Selector'!$A$2,'EPA US Data'!$J:$J,$B$1,'EPA US Data'!$C:$C,AG$2,'EPA US Data'!$G:$G,"&gt;="&amp;$A16,'EPA US Data'!$G:$G,"&lt;"&amp;$B16)*unit_conv*'State Downscaling Multipliers'!$B$13</f>
        <v>0</v>
      </c>
      <c r="AH16" s="2">
        <f t="shared" ref="AH16:AK16" si="99">AG16+($AL16-$AG16)/5</f>
        <v>0</v>
      </c>
      <c r="AI16" s="2">
        <f t="shared" si="99"/>
        <v>0</v>
      </c>
      <c r="AJ16" s="2">
        <f t="shared" si="99"/>
        <v>0</v>
      </c>
      <c r="AK16" s="2">
        <f t="shared" si="99"/>
        <v>0</v>
      </c>
      <c r="AL16" s="105">
        <f>VLOOKUP($B$1,'Multipliers and Adjustments'!$A$70:$I$86,TRUNC(COLUMN(AL$2)/5)+2,FALSE)*SUMIFS('EPA US Data'!$I:$I,'EPA US Data'!$D:$D,'Country Selector'!$A$2,'EPA US Data'!$J:$J,$B$1,'EPA US Data'!$C:$C,AL$2,'EPA US Data'!$G:$G,"&gt;="&amp;$A16,'EPA US Data'!$G:$G,"&lt;"&amp;$B16)*unit_conv*'State Downscaling Multipliers'!$B$13</f>
        <v>0</v>
      </c>
    </row>
    <row r="17" spans="1:38" x14ac:dyDescent="0.25">
      <c r="A17" s="49">
        <f t="shared" si="8"/>
        <v>-450</v>
      </c>
      <c r="B17" s="49">
        <f t="shared" si="0"/>
        <v>-400</v>
      </c>
      <c r="C17" s="105">
        <f>VLOOKUP($B$1,'Multipliers and Adjustments'!$A$70:$I$86,TRUNC(COLUMN(C$2)/5)+2,FALSE)*SUMIFS('EPA US Data'!$I:$I,'EPA US Data'!$D:$D,'Country Selector'!$A$2,'EPA US Data'!$J:$J,$B$1,'EPA US Data'!$C:$C,C$2,'EPA US Data'!$G:$G,"&gt;="&amp;$A17,'EPA US Data'!$G:$G,"&lt;"&amp;$B17)*unit_conv*'State Downscaling Multipliers'!$B$13</f>
        <v>0</v>
      </c>
      <c r="D17" s="2">
        <f t="shared" ref="D17:G17" si="100">C17+($H17-$C17)/5</f>
        <v>0</v>
      </c>
      <c r="E17" s="2">
        <f t="shared" si="100"/>
        <v>0</v>
      </c>
      <c r="F17" s="2">
        <f t="shared" si="100"/>
        <v>0</v>
      </c>
      <c r="G17" s="2">
        <f t="shared" si="100"/>
        <v>0</v>
      </c>
      <c r="H17" s="105">
        <f>VLOOKUP($B$1,'Multipliers and Adjustments'!$A$70:$I$86,TRUNC(COLUMN(H$2)/5)+2,FALSE)*SUMIFS('EPA US Data'!$I:$I,'EPA US Data'!$D:$D,'Country Selector'!$A$2,'EPA US Data'!$J:$J,$B$1,'EPA US Data'!$C:$C,H$2,'EPA US Data'!$G:$G,"&gt;="&amp;$A17,'EPA US Data'!$G:$G,"&lt;"&amp;$B17)*unit_conv*'State Downscaling Multipliers'!$B$13</f>
        <v>0</v>
      </c>
      <c r="I17" s="2">
        <f t="shared" ref="I17:L17" si="101">H17+($M17-$H17)/5</f>
        <v>0</v>
      </c>
      <c r="J17" s="2">
        <f t="shared" si="101"/>
        <v>0</v>
      </c>
      <c r="K17" s="2">
        <f t="shared" si="101"/>
        <v>0</v>
      </c>
      <c r="L17" s="2">
        <f t="shared" si="101"/>
        <v>0</v>
      </c>
      <c r="M17" s="105">
        <f>VLOOKUP($B$1,'Multipliers and Adjustments'!$A$70:$I$86,TRUNC(COLUMN(M$2)/5)+2,FALSE)*SUMIFS('EPA US Data'!$I:$I,'EPA US Data'!$D:$D,'Country Selector'!$A$2,'EPA US Data'!$J:$J,$B$1,'EPA US Data'!$C:$C,M$2,'EPA US Data'!$G:$G,"&gt;="&amp;$A17,'EPA US Data'!$G:$G,"&lt;"&amp;$B17)*unit_conv*'State Downscaling Multipliers'!$B$13</f>
        <v>0</v>
      </c>
      <c r="N17" s="2">
        <f t="shared" ref="N17:Q17" si="102">M17+($R17-$M17)/5</f>
        <v>0</v>
      </c>
      <c r="O17" s="2">
        <f t="shared" si="102"/>
        <v>0</v>
      </c>
      <c r="P17" s="2">
        <f t="shared" si="102"/>
        <v>0</v>
      </c>
      <c r="Q17" s="2">
        <f t="shared" si="102"/>
        <v>0</v>
      </c>
      <c r="R17" s="105">
        <f>VLOOKUP($B$1,'Multipliers and Adjustments'!$A$70:$I$86,TRUNC(COLUMN(R$2)/5)+2,FALSE)*SUMIFS('EPA US Data'!$I:$I,'EPA US Data'!$D:$D,'Country Selector'!$A$2,'EPA US Data'!$J:$J,$B$1,'EPA US Data'!$C:$C,R$2,'EPA US Data'!$G:$G,"&gt;="&amp;$A17,'EPA US Data'!$G:$G,"&lt;"&amp;$B17)*unit_conv*'State Downscaling Multipliers'!$B$13</f>
        <v>0</v>
      </c>
      <c r="S17" s="2">
        <f t="shared" ref="S17:V17" si="103">R17+($W17-$R17)/5</f>
        <v>0</v>
      </c>
      <c r="T17" s="2">
        <f t="shared" si="103"/>
        <v>0</v>
      </c>
      <c r="U17" s="2">
        <f t="shared" si="103"/>
        <v>0</v>
      </c>
      <c r="V17" s="2">
        <f t="shared" si="103"/>
        <v>0</v>
      </c>
      <c r="W17" s="105">
        <f>VLOOKUP($B$1,'Multipliers and Adjustments'!$A$70:$I$86,TRUNC(COLUMN(W$2)/5)+2,FALSE)*SUMIFS('EPA US Data'!$I:$I,'EPA US Data'!$D:$D,'Country Selector'!$A$2,'EPA US Data'!$J:$J,$B$1,'EPA US Data'!$C:$C,W$2,'EPA US Data'!$G:$G,"&gt;="&amp;$A17,'EPA US Data'!$G:$G,"&lt;"&amp;$B17)*unit_conv*'State Downscaling Multipliers'!$B$13</f>
        <v>0</v>
      </c>
      <c r="X17" s="2">
        <f t="shared" ref="X17:AA17" si="104">W17+($AB17-$W17)/5</f>
        <v>0</v>
      </c>
      <c r="Y17" s="2">
        <f t="shared" si="104"/>
        <v>0</v>
      </c>
      <c r="Z17" s="2">
        <f t="shared" si="104"/>
        <v>0</v>
      </c>
      <c r="AA17" s="2">
        <f t="shared" si="104"/>
        <v>0</v>
      </c>
      <c r="AB17" s="105">
        <f>VLOOKUP($B$1,'Multipliers and Adjustments'!$A$70:$I$86,TRUNC(COLUMN(AB$2)/5)+2,FALSE)*SUMIFS('EPA US Data'!$I:$I,'EPA US Data'!$D:$D,'Country Selector'!$A$2,'EPA US Data'!$J:$J,$B$1,'EPA US Data'!$C:$C,AB$2,'EPA US Data'!$G:$G,"&gt;="&amp;$A17,'EPA US Data'!$G:$G,"&lt;"&amp;$B17)*unit_conv*'State Downscaling Multipliers'!$B$13</f>
        <v>0</v>
      </c>
      <c r="AC17" s="2">
        <f t="shared" ref="AC17:AF17" si="105">AB17+($AG17-$AB17)/5</f>
        <v>0</v>
      </c>
      <c r="AD17" s="2">
        <f t="shared" si="105"/>
        <v>0</v>
      </c>
      <c r="AE17" s="2">
        <f t="shared" si="105"/>
        <v>0</v>
      </c>
      <c r="AF17" s="2">
        <f t="shared" si="105"/>
        <v>0</v>
      </c>
      <c r="AG17" s="105">
        <f>VLOOKUP($B$1,'Multipliers and Adjustments'!$A$70:$I$86,TRUNC(COLUMN(AG$2)/5)+2,FALSE)*SUMIFS('EPA US Data'!$I:$I,'EPA US Data'!$D:$D,'Country Selector'!$A$2,'EPA US Data'!$J:$J,$B$1,'EPA US Data'!$C:$C,AG$2,'EPA US Data'!$G:$G,"&gt;="&amp;$A17,'EPA US Data'!$G:$G,"&lt;"&amp;$B17)*unit_conv*'State Downscaling Multipliers'!$B$13</f>
        <v>0</v>
      </c>
      <c r="AH17" s="2">
        <f t="shared" ref="AH17:AK17" si="106">AG17+($AL17-$AG17)/5</f>
        <v>0</v>
      </c>
      <c r="AI17" s="2">
        <f t="shared" si="106"/>
        <v>0</v>
      </c>
      <c r="AJ17" s="2">
        <f t="shared" si="106"/>
        <v>0</v>
      </c>
      <c r="AK17" s="2">
        <f t="shared" si="106"/>
        <v>0</v>
      </c>
      <c r="AL17" s="105">
        <f>VLOOKUP($B$1,'Multipliers and Adjustments'!$A$70:$I$86,TRUNC(COLUMN(AL$2)/5)+2,FALSE)*SUMIFS('EPA US Data'!$I:$I,'EPA US Data'!$D:$D,'Country Selector'!$A$2,'EPA US Data'!$J:$J,$B$1,'EPA US Data'!$C:$C,AL$2,'EPA US Data'!$G:$G,"&gt;="&amp;$A17,'EPA US Data'!$G:$G,"&lt;"&amp;$B17)*unit_conv*'State Downscaling Multipliers'!$B$13</f>
        <v>0</v>
      </c>
    </row>
    <row r="18" spans="1:38" x14ac:dyDescent="0.25">
      <c r="A18" s="49">
        <f t="shared" si="8"/>
        <v>-400</v>
      </c>
      <c r="B18" s="49">
        <f t="shared" si="0"/>
        <v>-350</v>
      </c>
      <c r="C18" s="105">
        <f>VLOOKUP($B$1,'Multipliers and Adjustments'!$A$70:$I$86,TRUNC(COLUMN(C$2)/5)+2,FALSE)*SUMIFS('EPA US Data'!$I:$I,'EPA US Data'!$D:$D,'Country Selector'!$A$2,'EPA US Data'!$J:$J,$B$1,'EPA US Data'!$C:$C,C$2,'EPA US Data'!$G:$G,"&gt;="&amp;$A18,'EPA US Data'!$G:$G,"&lt;"&amp;$B18)*unit_conv*'State Downscaling Multipliers'!$B$13</f>
        <v>0</v>
      </c>
      <c r="D18" s="2">
        <f t="shared" ref="D18:G18" si="107">C18+($H18-$C18)/5</f>
        <v>0</v>
      </c>
      <c r="E18" s="2">
        <f t="shared" si="107"/>
        <v>0</v>
      </c>
      <c r="F18" s="2">
        <f t="shared" si="107"/>
        <v>0</v>
      </c>
      <c r="G18" s="2">
        <f t="shared" si="107"/>
        <v>0</v>
      </c>
      <c r="H18" s="105">
        <f>VLOOKUP($B$1,'Multipliers and Adjustments'!$A$70:$I$86,TRUNC(COLUMN(H$2)/5)+2,FALSE)*SUMIFS('EPA US Data'!$I:$I,'EPA US Data'!$D:$D,'Country Selector'!$A$2,'EPA US Data'!$J:$J,$B$1,'EPA US Data'!$C:$C,H$2,'EPA US Data'!$G:$G,"&gt;="&amp;$A18,'EPA US Data'!$G:$G,"&lt;"&amp;$B18)*unit_conv*'State Downscaling Multipliers'!$B$13</f>
        <v>0</v>
      </c>
      <c r="I18" s="2">
        <f t="shared" ref="I18:L18" si="108">H18+($M18-$H18)/5</f>
        <v>0</v>
      </c>
      <c r="J18" s="2">
        <f t="shared" si="108"/>
        <v>0</v>
      </c>
      <c r="K18" s="2">
        <f t="shared" si="108"/>
        <v>0</v>
      </c>
      <c r="L18" s="2">
        <f t="shared" si="108"/>
        <v>0</v>
      </c>
      <c r="M18" s="105">
        <f>VLOOKUP($B$1,'Multipliers and Adjustments'!$A$70:$I$86,TRUNC(COLUMN(M$2)/5)+2,FALSE)*SUMIFS('EPA US Data'!$I:$I,'EPA US Data'!$D:$D,'Country Selector'!$A$2,'EPA US Data'!$J:$J,$B$1,'EPA US Data'!$C:$C,M$2,'EPA US Data'!$G:$G,"&gt;="&amp;$A18,'EPA US Data'!$G:$G,"&lt;"&amp;$B18)*unit_conv*'State Downscaling Multipliers'!$B$13</f>
        <v>0</v>
      </c>
      <c r="N18" s="2">
        <f t="shared" ref="N18:Q18" si="109">M18+($R18-$M18)/5</f>
        <v>0</v>
      </c>
      <c r="O18" s="2">
        <f t="shared" si="109"/>
        <v>0</v>
      </c>
      <c r="P18" s="2">
        <f t="shared" si="109"/>
        <v>0</v>
      </c>
      <c r="Q18" s="2">
        <f t="shared" si="109"/>
        <v>0</v>
      </c>
      <c r="R18" s="105">
        <f>VLOOKUP($B$1,'Multipliers and Adjustments'!$A$70:$I$86,TRUNC(COLUMN(R$2)/5)+2,FALSE)*SUMIFS('EPA US Data'!$I:$I,'EPA US Data'!$D:$D,'Country Selector'!$A$2,'EPA US Data'!$J:$J,$B$1,'EPA US Data'!$C:$C,R$2,'EPA US Data'!$G:$G,"&gt;="&amp;$A18,'EPA US Data'!$G:$G,"&lt;"&amp;$B18)*unit_conv*'State Downscaling Multipliers'!$B$13</f>
        <v>0</v>
      </c>
      <c r="S18" s="2">
        <f t="shared" ref="S18:V18" si="110">R18+($W18-$R18)/5</f>
        <v>0</v>
      </c>
      <c r="T18" s="2">
        <f t="shared" si="110"/>
        <v>0</v>
      </c>
      <c r="U18" s="2">
        <f t="shared" si="110"/>
        <v>0</v>
      </c>
      <c r="V18" s="2">
        <f t="shared" si="110"/>
        <v>0</v>
      </c>
      <c r="W18" s="105">
        <f>VLOOKUP($B$1,'Multipliers and Adjustments'!$A$70:$I$86,TRUNC(COLUMN(W$2)/5)+2,FALSE)*SUMIFS('EPA US Data'!$I:$I,'EPA US Data'!$D:$D,'Country Selector'!$A$2,'EPA US Data'!$J:$J,$B$1,'EPA US Data'!$C:$C,W$2,'EPA US Data'!$G:$G,"&gt;="&amp;$A18,'EPA US Data'!$G:$G,"&lt;"&amp;$B18)*unit_conv*'State Downscaling Multipliers'!$B$13</f>
        <v>0</v>
      </c>
      <c r="X18" s="2">
        <f t="shared" ref="X18:AA18" si="111">W18+($AB18-$W18)/5</f>
        <v>0</v>
      </c>
      <c r="Y18" s="2">
        <f t="shared" si="111"/>
        <v>0</v>
      </c>
      <c r="Z18" s="2">
        <f t="shared" si="111"/>
        <v>0</v>
      </c>
      <c r="AA18" s="2">
        <f t="shared" si="111"/>
        <v>0</v>
      </c>
      <c r="AB18" s="105">
        <f>VLOOKUP($B$1,'Multipliers and Adjustments'!$A$70:$I$86,TRUNC(COLUMN(AB$2)/5)+2,FALSE)*SUMIFS('EPA US Data'!$I:$I,'EPA US Data'!$D:$D,'Country Selector'!$A$2,'EPA US Data'!$J:$J,$B$1,'EPA US Data'!$C:$C,AB$2,'EPA US Data'!$G:$G,"&gt;="&amp;$A18,'EPA US Data'!$G:$G,"&lt;"&amp;$B18)*unit_conv*'State Downscaling Multipliers'!$B$13</f>
        <v>0</v>
      </c>
      <c r="AC18" s="2">
        <f t="shared" ref="AC18:AF18" si="112">AB18+($AG18-$AB18)/5</f>
        <v>0</v>
      </c>
      <c r="AD18" s="2">
        <f t="shared" si="112"/>
        <v>0</v>
      </c>
      <c r="AE18" s="2">
        <f t="shared" si="112"/>
        <v>0</v>
      </c>
      <c r="AF18" s="2">
        <f t="shared" si="112"/>
        <v>0</v>
      </c>
      <c r="AG18" s="105">
        <f>VLOOKUP($B$1,'Multipliers and Adjustments'!$A$70:$I$86,TRUNC(COLUMN(AG$2)/5)+2,FALSE)*SUMIFS('EPA US Data'!$I:$I,'EPA US Data'!$D:$D,'Country Selector'!$A$2,'EPA US Data'!$J:$J,$B$1,'EPA US Data'!$C:$C,AG$2,'EPA US Data'!$G:$G,"&gt;="&amp;$A18,'EPA US Data'!$G:$G,"&lt;"&amp;$B18)*unit_conv*'State Downscaling Multipliers'!$B$13</f>
        <v>0</v>
      </c>
      <c r="AH18" s="2">
        <f t="shared" ref="AH18:AK18" si="113">AG18+($AL18-$AG18)/5</f>
        <v>0</v>
      </c>
      <c r="AI18" s="2">
        <f t="shared" si="113"/>
        <v>0</v>
      </c>
      <c r="AJ18" s="2">
        <f t="shared" si="113"/>
        <v>0</v>
      </c>
      <c r="AK18" s="2">
        <f t="shared" si="113"/>
        <v>0</v>
      </c>
      <c r="AL18" s="105">
        <f>VLOOKUP($B$1,'Multipliers and Adjustments'!$A$70:$I$86,TRUNC(COLUMN(AL$2)/5)+2,FALSE)*SUMIFS('EPA US Data'!$I:$I,'EPA US Data'!$D:$D,'Country Selector'!$A$2,'EPA US Data'!$J:$J,$B$1,'EPA US Data'!$C:$C,AL$2,'EPA US Data'!$G:$G,"&gt;="&amp;$A18,'EPA US Data'!$G:$G,"&lt;"&amp;$B18)*unit_conv*'State Downscaling Multipliers'!$B$13</f>
        <v>0</v>
      </c>
    </row>
    <row r="19" spans="1:38" x14ac:dyDescent="0.25">
      <c r="A19" s="49">
        <f t="shared" si="8"/>
        <v>-350</v>
      </c>
      <c r="B19" s="49">
        <f t="shared" si="0"/>
        <v>-300</v>
      </c>
      <c r="C19" s="105">
        <f>VLOOKUP($B$1,'Multipliers and Adjustments'!$A$70:$I$86,TRUNC(COLUMN(C$2)/5)+2,FALSE)*SUMIFS('EPA US Data'!$I:$I,'EPA US Data'!$D:$D,'Country Selector'!$A$2,'EPA US Data'!$J:$J,$B$1,'EPA US Data'!$C:$C,C$2,'EPA US Data'!$G:$G,"&gt;="&amp;$A19,'EPA US Data'!$G:$G,"&lt;"&amp;$B19)*unit_conv*'State Downscaling Multipliers'!$B$13</f>
        <v>0</v>
      </c>
      <c r="D19" s="2">
        <f t="shared" ref="D19:G19" si="114">C19+($H19-$C19)/5</f>
        <v>0</v>
      </c>
      <c r="E19" s="2">
        <f t="shared" si="114"/>
        <v>0</v>
      </c>
      <c r="F19" s="2">
        <f t="shared" si="114"/>
        <v>0</v>
      </c>
      <c r="G19" s="2">
        <f t="shared" si="114"/>
        <v>0</v>
      </c>
      <c r="H19" s="105">
        <f>VLOOKUP($B$1,'Multipliers and Adjustments'!$A$70:$I$86,TRUNC(COLUMN(H$2)/5)+2,FALSE)*SUMIFS('EPA US Data'!$I:$I,'EPA US Data'!$D:$D,'Country Selector'!$A$2,'EPA US Data'!$J:$J,$B$1,'EPA US Data'!$C:$C,H$2,'EPA US Data'!$G:$G,"&gt;="&amp;$A19,'EPA US Data'!$G:$G,"&lt;"&amp;$B19)*unit_conv*'State Downscaling Multipliers'!$B$13</f>
        <v>0</v>
      </c>
      <c r="I19" s="2">
        <f t="shared" ref="I19:L19" si="115">H19+($M19-$H19)/5</f>
        <v>0</v>
      </c>
      <c r="J19" s="2">
        <f t="shared" si="115"/>
        <v>0</v>
      </c>
      <c r="K19" s="2">
        <f t="shared" si="115"/>
        <v>0</v>
      </c>
      <c r="L19" s="2">
        <f t="shared" si="115"/>
        <v>0</v>
      </c>
      <c r="M19" s="105">
        <f>VLOOKUP($B$1,'Multipliers and Adjustments'!$A$70:$I$86,TRUNC(COLUMN(M$2)/5)+2,FALSE)*SUMIFS('EPA US Data'!$I:$I,'EPA US Data'!$D:$D,'Country Selector'!$A$2,'EPA US Data'!$J:$J,$B$1,'EPA US Data'!$C:$C,M$2,'EPA US Data'!$G:$G,"&gt;="&amp;$A19,'EPA US Data'!$G:$G,"&lt;"&amp;$B19)*unit_conv*'State Downscaling Multipliers'!$B$13</f>
        <v>0</v>
      </c>
      <c r="N19" s="2">
        <f t="shared" ref="N19:Q19" si="116">M19+($R19-$M19)/5</f>
        <v>0</v>
      </c>
      <c r="O19" s="2">
        <f t="shared" si="116"/>
        <v>0</v>
      </c>
      <c r="P19" s="2">
        <f t="shared" si="116"/>
        <v>0</v>
      </c>
      <c r="Q19" s="2">
        <f t="shared" si="116"/>
        <v>0</v>
      </c>
      <c r="R19" s="105">
        <f>VLOOKUP($B$1,'Multipliers and Adjustments'!$A$70:$I$86,TRUNC(COLUMN(R$2)/5)+2,FALSE)*SUMIFS('EPA US Data'!$I:$I,'EPA US Data'!$D:$D,'Country Selector'!$A$2,'EPA US Data'!$J:$J,$B$1,'EPA US Data'!$C:$C,R$2,'EPA US Data'!$G:$G,"&gt;="&amp;$A19,'EPA US Data'!$G:$G,"&lt;"&amp;$B19)*unit_conv*'State Downscaling Multipliers'!$B$13</f>
        <v>0</v>
      </c>
      <c r="S19" s="2">
        <f t="shared" ref="S19:V19" si="117">R19+($W19-$R19)/5</f>
        <v>0</v>
      </c>
      <c r="T19" s="2">
        <f t="shared" si="117"/>
        <v>0</v>
      </c>
      <c r="U19" s="2">
        <f t="shared" si="117"/>
        <v>0</v>
      </c>
      <c r="V19" s="2">
        <f t="shared" si="117"/>
        <v>0</v>
      </c>
      <c r="W19" s="105">
        <f>VLOOKUP($B$1,'Multipliers and Adjustments'!$A$70:$I$86,TRUNC(COLUMN(W$2)/5)+2,FALSE)*SUMIFS('EPA US Data'!$I:$I,'EPA US Data'!$D:$D,'Country Selector'!$A$2,'EPA US Data'!$J:$J,$B$1,'EPA US Data'!$C:$C,W$2,'EPA US Data'!$G:$G,"&gt;="&amp;$A19,'EPA US Data'!$G:$G,"&lt;"&amp;$B19)*unit_conv*'State Downscaling Multipliers'!$B$13</f>
        <v>0</v>
      </c>
      <c r="X19" s="2">
        <f t="shared" ref="X19:AA19" si="118">W19+($AB19-$W19)/5</f>
        <v>0</v>
      </c>
      <c r="Y19" s="2">
        <f t="shared" si="118"/>
        <v>0</v>
      </c>
      <c r="Z19" s="2">
        <f t="shared" si="118"/>
        <v>0</v>
      </c>
      <c r="AA19" s="2">
        <f t="shared" si="118"/>
        <v>0</v>
      </c>
      <c r="AB19" s="105">
        <f>VLOOKUP($B$1,'Multipliers and Adjustments'!$A$70:$I$86,TRUNC(COLUMN(AB$2)/5)+2,FALSE)*SUMIFS('EPA US Data'!$I:$I,'EPA US Data'!$D:$D,'Country Selector'!$A$2,'EPA US Data'!$J:$J,$B$1,'EPA US Data'!$C:$C,AB$2,'EPA US Data'!$G:$G,"&gt;="&amp;$A19,'EPA US Data'!$G:$G,"&lt;"&amp;$B19)*unit_conv*'State Downscaling Multipliers'!$B$13</f>
        <v>0</v>
      </c>
      <c r="AC19" s="2">
        <f t="shared" ref="AC19:AF19" si="119">AB19+($AG19-$AB19)/5</f>
        <v>0</v>
      </c>
      <c r="AD19" s="2">
        <f t="shared" si="119"/>
        <v>0</v>
      </c>
      <c r="AE19" s="2">
        <f t="shared" si="119"/>
        <v>0</v>
      </c>
      <c r="AF19" s="2">
        <f t="shared" si="119"/>
        <v>0</v>
      </c>
      <c r="AG19" s="105">
        <f>VLOOKUP($B$1,'Multipliers and Adjustments'!$A$70:$I$86,TRUNC(COLUMN(AG$2)/5)+2,FALSE)*SUMIFS('EPA US Data'!$I:$I,'EPA US Data'!$D:$D,'Country Selector'!$A$2,'EPA US Data'!$J:$J,$B$1,'EPA US Data'!$C:$C,AG$2,'EPA US Data'!$G:$G,"&gt;="&amp;$A19,'EPA US Data'!$G:$G,"&lt;"&amp;$B19)*unit_conv*'State Downscaling Multipliers'!$B$13</f>
        <v>0</v>
      </c>
      <c r="AH19" s="2">
        <f t="shared" ref="AH19:AK19" si="120">AG19+($AL19-$AG19)/5</f>
        <v>0</v>
      </c>
      <c r="AI19" s="2">
        <f t="shared" si="120"/>
        <v>0</v>
      </c>
      <c r="AJ19" s="2">
        <f t="shared" si="120"/>
        <v>0</v>
      </c>
      <c r="AK19" s="2">
        <f t="shared" si="120"/>
        <v>0</v>
      </c>
      <c r="AL19" s="105">
        <f>VLOOKUP($B$1,'Multipliers and Adjustments'!$A$70:$I$86,TRUNC(COLUMN(AL$2)/5)+2,FALSE)*SUMIFS('EPA US Data'!$I:$I,'EPA US Data'!$D:$D,'Country Selector'!$A$2,'EPA US Data'!$J:$J,$B$1,'EPA US Data'!$C:$C,AL$2,'EPA US Data'!$G:$G,"&gt;="&amp;$A19,'EPA US Data'!$G:$G,"&lt;"&amp;$B19)*unit_conv*'State Downscaling Multipliers'!$B$13</f>
        <v>0</v>
      </c>
    </row>
    <row r="20" spans="1:38" x14ac:dyDescent="0.25">
      <c r="A20" s="49">
        <f t="shared" si="8"/>
        <v>-300</v>
      </c>
      <c r="B20" s="49">
        <f t="shared" si="0"/>
        <v>-250</v>
      </c>
      <c r="C20" s="105">
        <f>VLOOKUP($B$1,'Multipliers and Adjustments'!$A$70:$I$86,TRUNC(COLUMN(C$2)/5)+2,FALSE)*SUMIFS('EPA US Data'!$I:$I,'EPA US Data'!$D:$D,'Country Selector'!$A$2,'EPA US Data'!$J:$J,$B$1,'EPA US Data'!$C:$C,C$2,'EPA US Data'!$G:$G,"&gt;="&amp;$A20,'EPA US Data'!$G:$G,"&lt;"&amp;$B20)*unit_conv*'State Downscaling Multipliers'!$B$13</f>
        <v>0</v>
      </c>
      <c r="D20" s="2">
        <f t="shared" ref="D20:G20" si="121">C20+($H20-$C20)/5</f>
        <v>0</v>
      </c>
      <c r="E20" s="2">
        <f t="shared" si="121"/>
        <v>0</v>
      </c>
      <c r="F20" s="2">
        <f t="shared" si="121"/>
        <v>0</v>
      </c>
      <c r="G20" s="2">
        <f t="shared" si="121"/>
        <v>0</v>
      </c>
      <c r="H20" s="105">
        <f>VLOOKUP($B$1,'Multipliers and Adjustments'!$A$70:$I$86,TRUNC(COLUMN(H$2)/5)+2,FALSE)*SUMIFS('EPA US Data'!$I:$I,'EPA US Data'!$D:$D,'Country Selector'!$A$2,'EPA US Data'!$J:$J,$B$1,'EPA US Data'!$C:$C,H$2,'EPA US Data'!$G:$G,"&gt;="&amp;$A20,'EPA US Data'!$G:$G,"&lt;"&amp;$B20)*unit_conv*'State Downscaling Multipliers'!$B$13</f>
        <v>0</v>
      </c>
      <c r="I20" s="2">
        <f t="shared" ref="I20:L20" si="122">H20+($M20-$H20)/5</f>
        <v>0</v>
      </c>
      <c r="J20" s="2">
        <f t="shared" si="122"/>
        <v>0</v>
      </c>
      <c r="K20" s="2">
        <f t="shared" si="122"/>
        <v>0</v>
      </c>
      <c r="L20" s="2">
        <f t="shared" si="122"/>
        <v>0</v>
      </c>
      <c r="M20" s="105">
        <f>VLOOKUP($B$1,'Multipliers and Adjustments'!$A$70:$I$86,TRUNC(COLUMN(M$2)/5)+2,FALSE)*SUMIFS('EPA US Data'!$I:$I,'EPA US Data'!$D:$D,'Country Selector'!$A$2,'EPA US Data'!$J:$J,$B$1,'EPA US Data'!$C:$C,M$2,'EPA US Data'!$G:$G,"&gt;="&amp;$A20,'EPA US Data'!$G:$G,"&lt;"&amp;$B20)*unit_conv*'State Downscaling Multipliers'!$B$13</f>
        <v>0</v>
      </c>
      <c r="N20" s="2">
        <f t="shared" ref="N20:Q20" si="123">M20+($R20-$M20)/5</f>
        <v>0</v>
      </c>
      <c r="O20" s="2">
        <f t="shared" si="123"/>
        <v>0</v>
      </c>
      <c r="P20" s="2">
        <f t="shared" si="123"/>
        <v>0</v>
      </c>
      <c r="Q20" s="2">
        <f t="shared" si="123"/>
        <v>0</v>
      </c>
      <c r="R20" s="105">
        <f>VLOOKUP($B$1,'Multipliers and Adjustments'!$A$70:$I$86,TRUNC(COLUMN(R$2)/5)+2,FALSE)*SUMIFS('EPA US Data'!$I:$I,'EPA US Data'!$D:$D,'Country Selector'!$A$2,'EPA US Data'!$J:$J,$B$1,'EPA US Data'!$C:$C,R$2,'EPA US Data'!$G:$G,"&gt;="&amp;$A20,'EPA US Data'!$G:$G,"&lt;"&amp;$B20)*unit_conv*'State Downscaling Multipliers'!$B$13</f>
        <v>0</v>
      </c>
      <c r="S20" s="2">
        <f t="shared" ref="S20:V20" si="124">R20+($W20-$R20)/5</f>
        <v>0</v>
      </c>
      <c r="T20" s="2">
        <f t="shared" si="124"/>
        <v>0</v>
      </c>
      <c r="U20" s="2">
        <f t="shared" si="124"/>
        <v>0</v>
      </c>
      <c r="V20" s="2">
        <f t="shared" si="124"/>
        <v>0</v>
      </c>
      <c r="W20" s="105">
        <f>VLOOKUP($B$1,'Multipliers and Adjustments'!$A$70:$I$86,TRUNC(COLUMN(W$2)/5)+2,FALSE)*SUMIFS('EPA US Data'!$I:$I,'EPA US Data'!$D:$D,'Country Selector'!$A$2,'EPA US Data'!$J:$J,$B$1,'EPA US Data'!$C:$C,W$2,'EPA US Data'!$G:$G,"&gt;="&amp;$A20,'EPA US Data'!$G:$G,"&lt;"&amp;$B20)*unit_conv*'State Downscaling Multipliers'!$B$13</f>
        <v>0</v>
      </c>
      <c r="X20" s="2">
        <f t="shared" ref="X20:AA20" si="125">W20+($AB20-$W20)/5</f>
        <v>0</v>
      </c>
      <c r="Y20" s="2">
        <f t="shared" si="125"/>
        <v>0</v>
      </c>
      <c r="Z20" s="2">
        <f t="shared" si="125"/>
        <v>0</v>
      </c>
      <c r="AA20" s="2">
        <f t="shared" si="125"/>
        <v>0</v>
      </c>
      <c r="AB20" s="105">
        <f>VLOOKUP($B$1,'Multipliers and Adjustments'!$A$70:$I$86,TRUNC(COLUMN(AB$2)/5)+2,FALSE)*SUMIFS('EPA US Data'!$I:$I,'EPA US Data'!$D:$D,'Country Selector'!$A$2,'EPA US Data'!$J:$J,$B$1,'EPA US Data'!$C:$C,AB$2,'EPA US Data'!$G:$G,"&gt;="&amp;$A20,'EPA US Data'!$G:$G,"&lt;"&amp;$B20)*unit_conv*'State Downscaling Multipliers'!$B$13</f>
        <v>0</v>
      </c>
      <c r="AC20" s="2">
        <f t="shared" ref="AC20:AF20" si="126">AB20+($AG20-$AB20)/5</f>
        <v>0</v>
      </c>
      <c r="AD20" s="2">
        <f t="shared" si="126"/>
        <v>0</v>
      </c>
      <c r="AE20" s="2">
        <f t="shared" si="126"/>
        <v>0</v>
      </c>
      <c r="AF20" s="2">
        <f t="shared" si="126"/>
        <v>0</v>
      </c>
      <c r="AG20" s="105">
        <f>VLOOKUP($B$1,'Multipliers and Adjustments'!$A$70:$I$86,TRUNC(COLUMN(AG$2)/5)+2,FALSE)*SUMIFS('EPA US Data'!$I:$I,'EPA US Data'!$D:$D,'Country Selector'!$A$2,'EPA US Data'!$J:$J,$B$1,'EPA US Data'!$C:$C,AG$2,'EPA US Data'!$G:$G,"&gt;="&amp;$A20,'EPA US Data'!$G:$G,"&lt;"&amp;$B20)*unit_conv*'State Downscaling Multipliers'!$B$13</f>
        <v>0</v>
      </c>
      <c r="AH20" s="2">
        <f t="shared" ref="AH20:AK20" si="127">AG20+($AL20-$AG20)/5</f>
        <v>0</v>
      </c>
      <c r="AI20" s="2">
        <f t="shared" si="127"/>
        <v>0</v>
      </c>
      <c r="AJ20" s="2">
        <f t="shared" si="127"/>
        <v>0</v>
      </c>
      <c r="AK20" s="2">
        <f t="shared" si="127"/>
        <v>0</v>
      </c>
      <c r="AL20" s="105">
        <f>VLOOKUP($B$1,'Multipliers and Adjustments'!$A$70:$I$86,TRUNC(COLUMN(AL$2)/5)+2,FALSE)*SUMIFS('EPA US Data'!$I:$I,'EPA US Data'!$D:$D,'Country Selector'!$A$2,'EPA US Data'!$J:$J,$B$1,'EPA US Data'!$C:$C,AL$2,'EPA US Data'!$G:$G,"&gt;="&amp;$A20,'EPA US Data'!$G:$G,"&lt;"&amp;$B20)*unit_conv*'State Downscaling Multipliers'!$B$13</f>
        <v>0</v>
      </c>
    </row>
    <row r="21" spans="1:38" ht="15.75" customHeight="1" x14ac:dyDescent="0.25">
      <c r="A21" s="49">
        <f t="shared" si="8"/>
        <v>-250</v>
      </c>
      <c r="B21" s="49">
        <f t="shared" si="0"/>
        <v>-200</v>
      </c>
      <c r="C21" s="105">
        <f>VLOOKUP($B$1,'Multipliers and Adjustments'!$A$70:$I$86,TRUNC(COLUMN(C$2)/5)+2,FALSE)*SUMIFS('EPA US Data'!$I:$I,'EPA US Data'!$D:$D,'Country Selector'!$A$2,'EPA US Data'!$J:$J,$B$1,'EPA US Data'!$C:$C,C$2,'EPA US Data'!$G:$G,"&gt;="&amp;$A21,'EPA US Data'!$G:$G,"&lt;"&amp;$B21)*unit_conv*'State Downscaling Multipliers'!$B$13</f>
        <v>0</v>
      </c>
      <c r="D21" s="2">
        <f t="shared" ref="D21:G21" si="128">C21+($H21-$C21)/5</f>
        <v>0</v>
      </c>
      <c r="E21" s="2">
        <f t="shared" si="128"/>
        <v>0</v>
      </c>
      <c r="F21" s="2">
        <f t="shared" si="128"/>
        <v>0</v>
      </c>
      <c r="G21" s="2">
        <f t="shared" si="128"/>
        <v>0</v>
      </c>
      <c r="H21" s="105">
        <f>VLOOKUP($B$1,'Multipliers and Adjustments'!$A$70:$I$86,TRUNC(COLUMN(H$2)/5)+2,FALSE)*SUMIFS('EPA US Data'!$I:$I,'EPA US Data'!$D:$D,'Country Selector'!$A$2,'EPA US Data'!$J:$J,$B$1,'EPA US Data'!$C:$C,H$2,'EPA US Data'!$G:$G,"&gt;="&amp;$A21,'EPA US Data'!$G:$G,"&lt;"&amp;$B21)*unit_conv*'State Downscaling Multipliers'!$B$13</f>
        <v>0</v>
      </c>
      <c r="I21" s="2">
        <f t="shared" ref="I21:L21" si="129">H21+($M21-$H21)/5</f>
        <v>0</v>
      </c>
      <c r="J21" s="2">
        <f t="shared" si="129"/>
        <v>0</v>
      </c>
      <c r="K21" s="2">
        <f t="shared" si="129"/>
        <v>0</v>
      </c>
      <c r="L21" s="2">
        <f t="shared" si="129"/>
        <v>0</v>
      </c>
      <c r="M21" s="105">
        <f>VLOOKUP($B$1,'Multipliers and Adjustments'!$A$70:$I$86,TRUNC(COLUMN(M$2)/5)+2,FALSE)*SUMIFS('EPA US Data'!$I:$I,'EPA US Data'!$D:$D,'Country Selector'!$A$2,'EPA US Data'!$J:$J,$B$1,'EPA US Data'!$C:$C,M$2,'EPA US Data'!$G:$G,"&gt;="&amp;$A21,'EPA US Data'!$G:$G,"&lt;"&amp;$B21)*unit_conv*'State Downscaling Multipliers'!$B$13</f>
        <v>0</v>
      </c>
      <c r="N21" s="2">
        <f t="shared" ref="N21:Q21" si="130">M21+($R21-$M21)/5</f>
        <v>0</v>
      </c>
      <c r="O21" s="2">
        <f t="shared" si="130"/>
        <v>0</v>
      </c>
      <c r="P21" s="2">
        <f t="shared" si="130"/>
        <v>0</v>
      </c>
      <c r="Q21" s="2">
        <f t="shared" si="130"/>
        <v>0</v>
      </c>
      <c r="R21" s="105">
        <f>VLOOKUP($B$1,'Multipliers and Adjustments'!$A$70:$I$86,TRUNC(COLUMN(R$2)/5)+2,FALSE)*SUMIFS('EPA US Data'!$I:$I,'EPA US Data'!$D:$D,'Country Selector'!$A$2,'EPA US Data'!$J:$J,$B$1,'EPA US Data'!$C:$C,R$2,'EPA US Data'!$G:$G,"&gt;="&amp;$A21,'EPA US Data'!$G:$G,"&lt;"&amp;$B21)*unit_conv*'State Downscaling Multipliers'!$B$13</f>
        <v>0</v>
      </c>
      <c r="S21" s="2">
        <f t="shared" ref="S21:V21" si="131">R21+($W21-$R21)/5</f>
        <v>0</v>
      </c>
      <c r="T21" s="2">
        <f t="shared" si="131"/>
        <v>0</v>
      </c>
      <c r="U21" s="2">
        <f t="shared" si="131"/>
        <v>0</v>
      </c>
      <c r="V21" s="2">
        <f t="shared" si="131"/>
        <v>0</v>
      </c>
      <c r="W21" s="105">
        <f>VLOOKUP($B$1,'Multipliers and Adjustments'!$A$70:$I$86,TRUNC(COLUMN(W$2)/5)+2,FALSE)*SUMIFS('EPA US Data'!$I:$I,'EPA US Data'!$D:$D,'Country Selector'!$A$2,'EPA US Data'!$J:$J,$B$1,'EPA US Data'!$C:$C,W$2,'EPA US Data'!$G:$G,"&gt;="&amp;$A21,'EPA US Data'!$G:$G,"&lt;"&amp;$B21)*unit_conv*'State Downscaling Multipliers'!$B$13</f>
        <v>0</v>
      </c>
      <c r="X21" s="2">
        <f t="shared" ref="X21:AA21" si="132">W21+($AB21-$W21)/5</f>
        <v>0</v>
      </c>
      <c r="Y21" s="2">
        <f t="shared" si="132"/>
        <v>0</v>
      </c>
      <c r="Z21" s="2">
        <f t="shared" si="132"/>
        <v>0</v>
      </c>
      <c r="AA21" s="2">
        <f t="shared" si="132"/>
        <v>0</v>
      </c>
      <c r="AB21" s="105">
        <f>VLOOKUP($B$1,'Multipliers and Adjustments'!$A$70:$I$86,TRUNC(COLUMN(AB$2)/5)+2,FALSE)*SUMIFS('EPA US Data'!$I:$I,'EPA US Data'!$D:$D,'Country Selector'!$A$2,'EPA US Data'!$J:$J,$B$1,'EPA US Data'!$C:$C,AB$2,'EPA US Data'!$G:$G,"&gt;="&amp;$A21,'EPA US Data'!$G:$G,"&lt;"&amp;$B21)*unit_conv*'State Downscaling Multipliers'!$B$13</f>
        <v>0</v>
      </c>
      <c r="AC21" s="2">
        <f t="shared" ref="AC21:AF21" si="133">AB21+($AG21-$AB21)/5</f>
        <v>0</v>
      </c>
      <c r="AD21" s="2">
        <f t="shared" si="133"/>
        <v>0</v>
      </c>
      <c r="AE21" s="2">
        <f t="shared" si="133"/>
        <v>0</v>
      </c>
      <c r="AF21" s="2">
        <f t="shared" si="133"/>
        <v>0</v>
      </c>
      <c r="AG21" s="105">
        <f>VLOOKUP($B$1,'Multipliers and Adjustments'!$A$70:$I$86,TRUNC(COLUMN(AG$2)/5)+2,FALSE)*SUMIFS('EPA US Data'!$I:$I,'EPA US Data'!$D:$D,'Country Selector'!$A$2,'EPA US Data'!$J:$J,$B$1,'EPA US Data'!$C:$C,AG$2,'EPA US Data'!$G:$G,"&gt;="&amp;$A21,'EPA US Data'!$G:$G,"&lt;"&amp;$B21)*unit_conv*'State Downscaling Multipliers'!$B$13</f>
        <v>0</v>
      </c>
      <c r="AH21" s="2">
        <f t="shared" ref="AH21:AK21" si="134">AG21+($AL21-$AG21)/5</f>
        <v>0</v>
      </c>
      <c r="AI21" s="2">
        <f t="shared" si="134"/>
        <v>0</v>
      </c>
      <c r="AJ21" s="2">
        <f t="shared" si="134"/>
        <v>0</v>
      </c>
      <c r="AK21" s="2">
        <f t="shared" si="134"/>
        <v>0</v>
      </c>
      <c r="AL21" s="105">
        <f>VLOOKUP($B$1,'Multipliers and Adjustments'!$A$70:$I$86,TRUNC(COLUMN(AL$2)/5)+2,FALSE)*SUMIFS('EPA US Data'!$I:$I,'EPA US Data'!$D:$D,'Country Selector'!$A$2,'EPA US Data'!$J:$J,$B$1,'EPA US Data'!$C:$C,AL$2,'EPA US Data'!$G:$G,"&gt;="&amp;$A21,'EPA US Data'!$G:$G,"&lt;"&amp;$B21)*unit_conv*'State Downscaling Multipliers'!$B$13</f>
        <v>0</v>
      </c>
    </row>
    <row r="22" spans="1:38" ht="15.75" customHeight="1" x14ac:dyDescent="0.25">
      <c r="A22" s="49">
        <f t="shared" si="8"/>
        <v>-200</v>
      </c>
      <c r="B22" s="49">
        <f t="shared" si="0"/>
        <v>-150</v>
      </c>
      <c r="C22" s="105">
        <f>VLOOKUP($B$1,'Multipliers and Adjustments'!$A$70:$I$86,TRUNC(COLUMN(C$2)/5)+2,FALSE)*SUMIFS('EPA US Data'!$I:$I,'EPA US Data'!$D:$D,'Country Selector'!$A$2,'EPA US Data'!$J:$J,$B$1,'EPA US Data'!$C:$C,C$2,'EPA US Data'!$G:$G,"&gt;="&amp;$A22,'EPA US Data'!$G:$G,"&lt;"&amp;$B22)*unit_conv*'State Downscaling Multipliers'!$B$13</f>
        <v>0</v>
      </c>
      <c r="D22" s="2">
        <f t="shared" ref="D22:G22" si="135">C22+($H22-$C22)/5</f>
        <v>0</v>
      </c>
      <c r="E22" s="2">
        <f t="shared" si="135"/>
        <v>0</v>
      </c>
      <c r="F22" s="2">
        <f t="shared" si="135"/>
        <v>0</v>
      </c>
      <c r="G22" s="2">
        <f t="shared" si="135"/>
        <v>0</v>
      </c>
      <c r="H22" s="105">
        <f>VLOOKUP($B$1,'Multipliers and Adjustments'!$A$70:$I$86,TRUNC(COLUMN(H$2)/5)+2,FALSE)*SUMIFS('EPA US Data'!$I:$I,'EPA US Data'!$D:$D,'Country Selector'!$A$2,'EPA US Data'!$J:$J,$B$1,'EPA US Data'!$C:$C,H$2,'EPA US Data'!$G:$G,"&gt;="&amp;$A22,'EPA US Data'!$G:$G,"&lt;"&amp;$B22)*unit_conv*'State Downscaling Multipliers'!$B$13</f>
        <v>0</v>
      </c>
      <c r="I22" s="2">
        <f t="shared" ref="I22:L22" si="136">H22+($M22-$H22)/5</f>
        <v>0</v>
      </c>
      <c r="J22" s="2">
        <f t="shared" si="136"/>
        <v>0</v>
      </c>
      <c r="K22" s="2">
        <f t="shared" si="136"/>
        <v>0</v>
      </c>
      <c r="L22" s="2">
        <f t="shared" si="136"/>
        <v>0</v>
      </c>
      <c r="M22" s="105">
        <f>VLOOKUP($B$1,'Multipliers and Adjustments'!$A$70:$I$86,TRUNC(COLUMN(M$2)/5)+2,FALSE)*SUMIFS('EPA US Data'!$I:$I,'EPA US Data'!$D:$D,'Country Selector'!$A$2,'EPA US Data'!$J:$J,$B$1,'EPA US Data'!$C:$C,M$2,'EPA US Data'!$G:$G,"&gt;="&amp;$A22,'EPA US Data'!$G:$G,"&lt;"&amp;$B22)*unit_conv*'State Downscaling Multipliers'!$B$13</f>
        <v>0</v>
      </c>
      <c r="N22" s="2">
        <f t="shared" ref="N22:Q22" si="137">M22+($R22-$M22)/5</f>
        <v>0</v>
      </c>
      <c r="O22" s="2">
        <f t="shared" si="137"/>
        <v>0</v>
      </c>
      <c r="P22" s="2">
        <f t="shared" si="137"/>
        <v>0</v>
      </c>
      <c r="Q22" s="2">
        <f t="shared" si="137"/>
        <v>0</v>
      </c>
      <c r="R22" s="105">
        <f>VLOOKUP($B$1,'Multipliers and Adjustments'!$A$70:$I$86,TRUNC(COLUMN(R$2)/5)+2,FALSE)*SUMIFS('EPA US Data'!$I:$I,'EPA US Data'!$D:$D,'Country Selector'!$A$2,'EPA US Data'!$J:$J,$B$1,'EPA US Data'!$C:$C,R$2,'EPA US Data'!$G:$G,"&gt;="&amp;$A22,'EPA US Data'!$G:$G,"&lt;"&amp;$B22)*unit_conv*'State Downscaling Multipliers'!$B$13</f>
        <v>0</v>
      </c>
      <c r="S22" s="2">
        <f t="shared" ref="S22:V22" si="138">R22+($W22-$R22)/5</f>
        <v>0</v>
      </c>
      <c r="T22" s="2">
        <f t="shared" si="138"/>
        <v>0</v>
      </c>
      <c r="U22" s="2">
        <f t="shared" si="138"/>
        <v>0</v>
      </c>
      <c r="V22" s="2">
        <f t="shared" si="138"/>
        <v>0</v>
      </c>
      <c r="W22" s="105">
        <f>VLOOKUP($B$1,'Multipliers and Adjustments'!$A$70:$I$86,TRUNC(COLUMN(W$2)/5)+2,FALSE)*SUMIFS('EPA US Data'!$I:$I,'EPA US Data'!$D:$D,'Country Selector'!$A$2,'EPA US Data'!$J:$J,$B$1,'EPA US Data'!$C:$C,W$2,'EPA US Data'!$G:$G,"&gt;="&amp;$A22,'EPA US Data'!$G:$G,"&lt;"&amp;$B22)*unit_conv*'State Downscaling Multipliers'!$B$13</f>
        <v>0</v>
      </c>
      <c r="X22" s="2">
        <f t="shared" ref="X22:AA22" si="139">W22+($AB22-$W22)/5</f>
        <v>0</v>
      </c>
      <c r="Y22" s="2">
        <f t="shared" si="139"/>
        <v>0</v>
      </c>
      <c r="Z22" s="2">
        <f t="shared" si="139"/>
        <v>0</v>
      </c>
      <c r="AA22" s="2">
        <f t="shared" si="139"/>
        <v>0</v>
      </c>
      <c r="AB22" s="105">
        <f>VLOOKUP($B$1,'Multipliers and Adjustments'!$A$70:$I$86,TRUNC(COLUMN(AB$2)/5)+2,FALSE)*SUMIFS('EPA US Data'!$I:$I,'EPA US Data'!$D:$D,'Country Selector'!$A$2,'EPA US Data'!$J:$J,$B$1,'EPA US Data'!$C:$C,AB$2,'EPA US Data'!$G:$G,"&gt;="&amp;$A22,'EPA US Data'!$G:$G,"&lt;"&amp;$B22)*unit_conv*'State Downscaling Multipliers'!$B$13</f>
        <v>0</v>
      </c>
      <c r="AC22" s="2">
        <f t="shared" ref="AC22:AF22" si="140">AB22+($AG22-$AB22)/5</f>
        <v>0</v>
      </c>
      <c r="AD22" s="2">
        <f t="shared" si="140"/>
        <v>0</v>
      </c>
      <c r="AE22" s="2">
        <f t="shared" si="140"/>
        <v>0</v>
      </c>
      <c r="AF22" s="2">
        <f t="shared" si="140"/>
        <v>0</v>
      </c>
      <c r="AG22" s="105">
        <f>VLOOKUP($B$1,'Multipliers and Adjustments'!$A$70:$I$86,TRUNC(COLUMN(AG$2)/5)+2,FALSE)*SUMIFS('EPA US Data'!$I:$I,'EPA US Data'!$D:$D,'Country Selector'!$A$2,'EPA US Data'!$J:$J,$B$1,'EPA US Data'!$C:$C,AG$2,'EPA US Data'!$G:$G,"&gt;="&amp;$A22,'EPA US Data'!$G:$G,"&lt;"&amp;$B22)*unit_conv*'State Downscaling Multipliers'!$B$13</f>
        <v>0</v>
      </c>
      <c r="AH22" s="2">
        <f t="shared" ref="AH22:AK22" si="141">AG22+($AL22-$AG22)/5</f>
        <v>0</v>
      </c>
      <c r="AI22" s="2">
        <f t="shared" si="141"/>
        <v>0</v>
      </c>
      <c r="AJ22" s="2">
        <f t="shared" si="141"/>
        <v>0</v>
      </c>
      <c r="AK22" s="2">
        <f t="shared" si="141"/>
        <v>0</v>
      </c>
      <c r="AL22" s="105">
        <f>VLOOKUP($B$1,'Multipliers and Adjustments'!$A$70:$I$86,TRUNC(COLUMN(AL$2)/5)+2,FALSE)*SUMIFS('EPA US Data'!$I:$I,'EPA US Data'!$D:$D,'Country Selector'!$A$2,'EPA US Data'!$J:$J,$B$1,'EPA US Data'!$C:$C,AL$2,'EPA US Data'!$G:$G,"&gt;="&amp;$A22,'EPA US Data'!$G:$G,"&lt;"&amp;$B22)*unit_conv*'State Downscaling Multipliers'!$B$13</f>
        <v>0</v>
      </c>
    </row>
    <row r="23" spans="1:38" ht="15.75" customHeight="1" x14ac:dyDescent="0.25">
      <c r="A23" s="49">
        <f t="shared" si="8"/>
        <v>-150</v>
      </c>
      <c r="B23" s="49">
        <f t="shared" si="0"/>
        <v>-100</v>
      </c>
      <c r="C23" s="105">
        <f>VLOOKUP($B$1,'Multipliers and Adjustments'!$A$70:$I$86,TRUNC(COLUMN(C$2)/5)+2,FALSE)*SUMIFS('EPA US Data'!$I:$I,'EPA US Data'!$D:$D,'Country Selector'!$A$2,'EPA US Data'!$J:$J,$B$1,'EPA US Data'!$C:$C,C$2,'EPA US Data'!$G:$G,"&gt;="&amp;$A23,'EPA US Data'!$G:$G,"&lt;"&amp;$B23)*unit_conv*'State Downscaling Multipliers'!$B$13</f>
        <v>0</v>
      </c>
      <c r="D23" s="2">
        <f t="shared" ref="D23:G23" si="142">C23+($H23-$C23)/5</f>
        <v>0</v>
      </c>
      <c r="E23" s="2">
        <f t="shared" si="142"/>
        <v>0</v>
      </c>
      <c r="F23" s="2">
        <f t="shared" si="142"/>
        <v>0</v>
      </c>
      <c r="G23" s="2">
        <f t="shared" si="142"/>
        <v>0</v>
      </c>
      <c r="H23" s="105">
        <f>VLOOKUP($B$1,'Multipliers and Adjustments'!$A$70:$I$86,TRUNC(COLUMN(H$2)/5)+2,FALSE)*SUMIFS('EPA US Data'!$I:$I,'EPA US Data'!$D:$D,'Country Selector'!$A$2,'EPA US Data'!$J:$J,$B$1,'EPA US Data'!$C:$C,H$2,'EPA US Data'!$G:$G,"&gt;="&amp;$A23,'EPA US Data'!$G:$G,"&lt;"&amp;$B23)*unit_conv*'State Downscaling Multipliers'!$B$13</f>
        <v>0</v>
      </c>
      <c r="I23" s="2">
        <f t="shared" ref="I23:L23" si="143">H23+($M23-$H23)/5</f>
        <v>0</v>
      </c>
      <c r="J23" s="2">
        <f t="shared" si="143"/>
        <v>0</v>
      </c>
      <c r="K23" s="2">
        <f t="shared" si="143"/>
        <v>0</v>
      </c>
      <c r="L23" s="2">
        <f t="shared" si="143"/>
        <v>0</v>
      </c>
      <c r="M23" s="105">
        <f>VLOOKUP($B$1,'Multipliers and Adjustments'!$A$70:$I$86,TRUNC(COLUMN(M$2)/5)+2,FALSE)*SUMIFS('EPA US Data'!$I:$I,'EPA US Data'!$D:$D,'Country Selector'!$A$2,'EPA US Data'!$J:$J,$B$1,'EPA US Data'!$C:$C,M$2,'EPA US Data'!$G:$G,"&gt;="&amp;$A23,'EPA US Data'!$G:$G,"&lt;"&amp;$B23)*unit_conv*'State Downscaling Multipliers'!$B$13</f>
        <v>0</v>
      </c>
      <c r="N23" s="2">
        <f t="shared" ref="N23:Q23" si="144">M23+($R23-$M23)/5</f>
        <v>0</v>
      </c>
      <c r="O23" s="2">
        <f t="shared" si="144"/>
        <v>0</v>
      </c>
      <c r="P23" s="2">
        <f t="shared" si="144"/>
        <v>0</v>
      </c>
      <c r="Q23" s="2">
        <f t="shared" si="144"/>
        <v>0</v>
      </c>
      <c r="R23" s="105">
        <f>VLOOKUP($B$1,'Multipliers and Adjustments'!$A$70:$I$86,TRUNC(COLUMN(R$2)/5)+2,FALSE)*SUMIFS('EPA US Data'!$I:$I,'EPA US Data'!$D:$D,'Country Selector'!$A$2,'EPA US Data'!$J:$J,$B$1,'EPA US Data'!$C:$C,R$2,'EPA US Data'!$G:$G,"&gt;="&amp;$A23,'EPA US Data'!$G:$G,"&lt;"&amp;$B23)*unit_conv*'State Downscaling Multipliers'!$B$13</f>
        <v>0</v>
      </c>
      <c r="S23" s="2">
        <f t="shared" ref="S23:V23" si="145">R23+($W23-$R23)/5</f>
        <v>0</v>
      </c>
      <c r="T23" s="2">
        <f t="shared" si="145"/>
        <v>0</v>
      </c>
      <c r="U23" s="2">
        <f t="shared" si="145"/>
        <v>0</v>
      </c>
      <c r="V23" s="2">
        <f t="shared" si="145"/>
        <v>0</v>
      </c>
      <c r="W23" s="105">
        <f>VLOOKUP($B$1,'Multipliers and Adjustments'!$A$70:$I$86,TRUNC(COLUMN(W$2)/5)+2,FALSE)*SUMIFS('EPA US Data'!$I:$I,'EPA US Data'!$D:$D,'Country Selector'!$A$2,'EPA US Data'!$J:$J,$B$1,'EPA US Data'!$C:$C,W$2,'EPA US Data'!$G:$G,"&gt;="&amp;$A23,'EPA US Data'!$G:$G,"&lt;"&amp;$B23)*unit_conv*'State Downscaling Multipliers'!$B$13</f>
        <v>0</v>
      </c>
      <c r="X23" s="2">
        <f t="shared" ref="X23:AA23" si="146">W23+($AB23-$W23)/5</f>
        <v>0</v>
      </c>
      <c r="Y23" s="2">
        <f t="shared" si="146"/>
        <v>0</v>
      </c>
      <c r="Z23" s="2">
        <f t="shared" si="146"/>
        <v>0</v>
      </c>
      <c r="AA23" s="2">
        <f t="shared" si="146"/>
        <v>0</v>
      </c>
      <c r="AB23" s="105">
        <f>VLOOKUP($B$1,'Multipliers and Adjustments'!$A$70:$I$86,TRUNC(COLUMN(AB$2)/5)+2,FALSE)*SUMIFS('EPA US Data'!$I:$I,'EPA US Data'!$D:$D,'Country Selector'!$A$2,'EPA US Data'!$J:$J,$B$1,'EPA US Data'!$C:$C,AB$2,'EPA US Data'!$G:$G,"&gt;="&amp;$A23,'EPA US Data'!$G:$G,"&lt;"&amp;$B23)*unit_conv*'State Downscaling Multipliers'!$B$13</f>
        <v>0</v>
      </c>
      <c r="AC23" s="2">
        <f t="shared" ref="AC23:AF23" si="147">AB23+($AG23-$AB23)/5</f>
        <v>0</v>
      </c>
      <c r="AD23" s="2">
        <f t="shared" si="147"/>
        <v>0</v>
      </c>
      <c r="AE23" s="2">
        <f t="shared" si="147"/>
        <v>0</v>
      </c>
      <c r="AF23" s="2">
        <f t="shared" si="147"/>
        <v>0</v>
      </c>
      <c r="AG23" s="105">
        <f>VLOOKUP($B$1,'Multipliers and Adjustments'!$A$70:$I$86,TRUNC(COLUMN(AG$2)/5)+2,FALSE)*SUMIFS('EPA US Data'!$I:$I,'EPA US Data'!$D:$D,'Country Selector'!$A$2,'EPA US Data'!$J:$J,$B$1,'EPA US Data'!$C:$C,AG$2,'EPA US Data'!$G:$G,"&gt;="&amp;$A23,'EPA US Data'!$G:$G,"&lt;"&amp;$B23)*unit_conv*'State Downscaling Multipliers'!$B$13</f>
        <v>0</v>
      </c>
      <c r="AH23" s="2">
        <f t="shared" ref="AH23:AK23" si="148">AG23+($AL23-$AG23)/5</f>
        <v>0</v>
      </c>
      <c r="AI23" s="2">
        <f t="shared" si="148"/>
        <v>0</v>
      </c>
      <c r="AJ23" s="2">
        <f t="shared" si="148"/>
        <v>0</v>
      </c>
      <c r="AK23" s="2">
        <f t="shared" si="148"/>
        <v>0</v>
      </c>
      <c r="AL23" s="105">
        <f>VLOOKUP($B$1,'Multipliers and Adjustments'!$A$70:$I$86,TRUNC(COLUMN(AL$2)/5)+2,FALSE)*SUMIFS('EPA US Data'!$I:$I,'EPA US Data'!$D:$D,'Country Selector'!$A$2,'EPA US Data'!$J:$J,$B$1,'EPA US Data'!$C:$C,AL$2,'EPA US Data'!$G:$G,"&gt;="&amp;$A23,'EPA US Data'!$G:$G,"&lt;"&amp;$B23)*unit_conv*'State Downscaling Multipliers'!$B$13</f>
        <v>0</v>
      </c>
    </row>
    <row r="24" spans="1:38" ht="15.75" customHeight="1" x14ac:dyDescent="0.25">
      <c r="A24" s="50">
        <f t="shared" si="8"/>
        <v>-100</v>
      </c>
      <c r="B24" s="50">
        <f t="shared" ref="B24:B33" si="149">A24+10</f>
        <v>-90</v>
      </c>
      <c r="C24" s="105">
        <f>VLOOKUP($B$1,'Multipliers and Adjustments'!$A$70:$I$86,TRUNC(COLUMN(C$2)/5)+2,FALSE)*SUMIFS('EPA US Data'!$I:$I,'EPA US Data'!$D:$D,'Country Selector'!$A$2,'EPA US Data'!$J:$J,$B$1,'EPA US Data'!$C:$C,C$2,'EPA US Data'!$G:$G,"&gt;="&amp;$A24,'EPA US Data'!$G:$G,"&lt;"&amp;$B24)*unit_conv*'State Downscaling Multipliers'!$B$13</f>
        <v>0</v>
      </c>
      <c r="D24" s="2">
        <f t="shared" ref="D24:G24" si="150">C24+($H24-$C24)/5</f>
        <v>0</v>
      </c>
      <c r="E24" s="2">
        <f t="shared" si="150"/>
        <v>0</v>
      </c>
      <c r="F24" s="2">
        <f t="shared" si="150"/>
        <v>0</v>
      </c>
      <c r="G24" s="2">
        <f t="shared" si="150"/>
        <v>0</v>
      </c>
      <c r="H24" s="105">
        <f>VLOOKUP($B$1,'Multipliers and Adjustments'!$A$70:$I$86,TRUNC(COLUMN(H$2)/5)+2,FALSE)*SUMIFS('EPA US Data'!$I:$I,'EPA US Data'!$D:$D,'Country Selector'!$A$2,'EPA US Data'!$J:$J,$B$1,'EPA US Data'!$C:$C,H$2,'EPA US Data'!$G:$G,"&gt;="&amp;$A24,'EPA US Data'!$G:$G,"&lt;"&amp;$B24)*unit_conv*'State Downscaling Multipliers'!$B$13</f>
        <v>0</v>
      </c>
      <c r="I24" s="2">
        <f t="shared" ref="I24:L24" si="151">H24+($M24-$H24)/5</f>
        <v>0</v>
      </c>
      <c r="J24" s="2">
        <f t="shared" si="151"/>
        <v>0</v>
      </c>
      <c r="K24" s="2">
        <f t="shared" si="151"/>
        <v>0</v>
      </c>
      <c r="L24" s="2">
        <f t="shared" si="151"/>
        <v>0</v>
      </c>
      <c r="M24" s="105">
        <f>VLOOKUP($B$1,'Multipliers and Adjustments'!$A$70:$I$86,TRUNC(COLUMN(M$2)/5)+2,FALSE)*SUMIFS('EPA US Data'!$I:$I,'EPA US Data'!$D:$D,'Country Selector'!$A$2,'EPA US Data'!$J:$J,$B$1,'EPA US Data'!$C:$C,M$2,'EPA US Data'!$G:$G,"&gt;="&amp;$A24,'EPA US Data'!$G:$G,"&lt;"&amp;$B24)*unit_conv*'State Downscaling Multipliers'!$B$13</f>
        <v>0</v>
      </c>
      <c r="N24" s="2">
        <f t="shared" ref="N24:Q24" si="152">M24+($R24-$M24)/5</f>
        <v>0</v>
      </c>
      <c r="O24" s="2">
        <f t="shared" si="152"/>
        <v>0</v>
      </c>
      <c r="P24" s="2">
        <f t="shared" si="152"/>
        <v>0</v>
      </c>
      <c r="Q24" s="2">
        <f t="shared" si="152"/>
        <v>0</v>
      </c>
      <c r="R24" s="105">
        <f>VLOOKUP($B$1,'Multipliers and Adjustments'!$A$70:$I$86,TRUNC(COLUMN(R$2)/5)+2,FALSE)*SUMIFS('EPA US Data'!$I:$I,'EPA US Data'!$D:$D,'Country Selector'!$A$2,'EPA US Data'!$J:$J,$B$1,'EPA US Data'!$C:$C,R$2,'EPA US Data'!$G:$G,"&gt;="&amp;$A24,'EPA US Data'!$G:$G,"&lt;"&amp;$B24)*unit_conv*'State Downscaling Multipliers'!$B$13</f>
        <v>0</v>
      </c>
      <c r="S24" s="2">
        <f t="shared" ref="S24:V24" si="153">R24+($W24-$R24)/5</f>
        <v>0</v>
      </c>
      <c r="T24" s="2">
        <f t="shared" si="153"/>
        <v>0</v>
      </c>
      <c r="U24" s="2">
        <f t="shared" si="153"/>
        <v>0</v>
      </c>
      <c r="V24" s="2">
        <f t="shared" si="153"/>
        <v>0</v>
      </c>
      <c r="W24" s="105">
        <f>VLOOKUP($B$1,'Multipliers and Adjustments'!$A$70:$I$86,TRUNC(COLUMN(W$2)/5)+2,FALSE)*SUMIFS('EPA US Data'!$I:$I,'EPA US Data'!$D:$D,'Country Selector'!$A$2,'EPA US Data'!$J:$J,$B$1,'EPA US Data'!$C:$C,W$2,'EPA US Data'!$G:$G,"&gt;="&amp;$A24,'EPA US Data'!$G:$G,"&lt;"&amp;$B24)*unit_conv*'State Downscaling Multipliers'!$B$13</f>
        <v>0</v>
      </c>
      <c r="X24" s="2">
        <f t="shared" ref="X24:AA24" si="154">W24+($AB24-$W24)/5</f>
        <v>0</v>
      </c>
      <c r="Y24" s="2">
        <f t="shared" si="154"/>
        <v>0</v>
      </c>
      <c r="Z24" s="2">
        <f t="shared" si="154"/>
        <v>0</v>
      </c>
      <c r="AA24" s="2">
        <f t="shared" si="154"/>
        <v>0</v>
      </c>
      <c r="AB24" s="105">
        <f>VLOOKUP($B$1,'Multipliers and Adjustments'!$A$70:$I$86,TRUNC(COLUMN(AB$2)/5)+2,FALSE)*SUMIFS('EPA US Data'!$I:$I,'EPA US Data'!$D:$D,'Country Selector'!$A$2,'EPA US Data'!$J:$J,$B$1,'EPA US Data'!$C:$C,AB$2,'EPA US Data'!$G:$G,"&gt;="&amp;$A24,'EPA US Data'!$G:$G,"&lt;"&amp;$B24)*unit_conv*'State Downscaling Multipliers'!$B$13</f>
        <v>0</v>
      </c>
      <c r="AC24" s="2">
        <f t="shared" ref="AC24:AF24" si="155">AB24+($AG24-$AB24)/5</f>
        <v>0</v>
      </c>
      <c r="AD24" s="2">
        <f t="shared" si="155"/>
        <v>0</v>
      </c>
      <c r="AE24" s="2">
        <f t="shared" si="155"/>
        <v>0</v>
      </c>
      <c r="AF24" s="2">
        <f t="shared" si="155"/>
        <v>0</v>
      </c>
      <c r="AG24" s="105">
        <f>VLOOKUP($B$1,'Multipliers and Adjustments'!$A$70:$I$86,TRUNC(COLUMN(AG$2)/5)+2,FALSE)*SUMIFS('EPA US Data'!$I:$I,'EPA US Data'!$D:$D,'Country Selector'!$A$2,'EPA US Data'!$J:$J,$B$1,'EPA US Data'!$C:$C,AG$2,'EPA US Data'!$G:$G,"&gt;="&amp;$A24,'EPA US Data'!$G:$G,"&lt;"&amp;$B24)*unit_conv*'State Downscaling Multipliers'!$B$13</f>
        <v>0</v>
      </c>
      <c r="AH24" s="2">
        <f t="shared" ref="AH24:AK24" si="156">AG24+($AL24-$AG24)/5</f>
        <v>0</v>
      </c>
      <c r="AI24" s="2">
        <f t="shared" si="156"/>
        <v>0</v>
      </c>
      <c r="AJ24" s="2">
        <f t="shared" si="156"/>
        <v>0</v>
      </c>
      <c r="AK24" s="2">
        <f t="shared" si="156"/>
        <v>0</v>
      </c>
      <c r="AL24" s="105">
        <f>VLOOKUP($B$1,'Multipliers and Adjustments'!$A$70:$I$86,TRUNC(COLUMN(AL$2)/5)+2,FALSE)*SUMIFS('EPA US Data'!$I:$I,'EPA US Data'!$D:$D,'Country Selector'!$A$2,'EPA US Data'!$J:$J,$B$1,'EPA US Data'!$C:$C,AL$2,'EPA US Data'!$G:$G,"&gt;="&amp;$A24,'EPA US Data'!$G:$G,"&lt;"&amp;$B24)*unit_conv*'State Downscaling Multipliers'!$B$13</f>
        <v>0</v>
      </c>
    </row>
    <row r="25" spans="1:38" ht="15.75" customHeight="1" x14ac:dyDescent="0.25">
      <c r="A25" s="50">
        <f t="shared" si="8"/>
        <v>-90</v>
      </c>
      <c r="B25" s="50">
        <f t="shared" si="149"/>
        <v>-80</v>
      </c>
      <c r="C25" s="105">
        <f>VLOOKUP($B$1,'Multipliers and Adjustments'!$A$70:$I$86,TRUNC(COLUMN(C$2)/5)+2,FALSE)*SUMIFS('EPA US Data'!$I:$I,'EPA US Data'!$D:$D,'Country Selector'!$A$2,'EPA US Data'!$J:$J,$B$1,'EPA US Data'!$C:$C,C$2,'EPA US Data'!$G:$G,"&gt;="&amp;$A25,'EPA US Data'!$G:$G,"&lt;"&amp;$B25)*unit_conv*'State Downscaling Multipliers'!$B$13</f>
        <v>0</v>
      </c>
      <c r="D25" s="2">
        <f t="shared" ref="D25:G25" si="157">C25+($H25-$C25)/5</f>
        <v>0</v>
      </c>
      <c r="E25" s="2">
        <f t="shared" si="157"/>
        <v>0</v>
      </c>
      <c r="F25" s="2">
        <f t="shared" si="157"/>
        <v>0</v>
      </c>
      <c r="G25" s="2">
        <f t="shared" si="157"/>
        <v>0</v>
      </c>
      <c r="H25" s="105">
        <f>VLOOKUP($B$1,'Multipliers and Adjustments'!$A$70:$I$86,TRUNC(COLUMN(H$2)/5)+2,FALSE)*SUMIFS('EPA US Data'!$I:$I,'EPA US Data'!$D:$D,'Country Selector'!$A$2,'EPA US Data'!$J:$J,$B$1,'EPA US Data'!$C:$C,H$2,'EPA US Data'!$G:$G,"&gt;="&amp;$A25,'EPA US Data'!$G:$G,"&lt;"&amp;$B25)*unit_conv*'State Downscaling Multipliers'!$B$13</f>
        <v>0</v>
      </c>
      <c r="I25" s="2">
        <f t="shared" ref="I25:L25" si="158">H25+($M25-$H25)/5</f>
        <v>0</v>
      </c>
      <c r="J25" s="2">
        <f t="shared" si="158"/>
        <v>0</v>
      </c>
      <c r="K25" s="2">
        <f t="shared" si="158"/>
        <v>0</v>
      </c>
      <c r="L25" s="2">
        <f t="shared" si="158"/>
        <v>0</v>
      </c>
      <c r="M25" s="105">
        <f>VLOOKUP($B$1,'Multipliers and Adjustments'!$A$70:$I$86,TRUNC(COLUMN(M$2)/5)+2,FALSE)*SUMIFS('EPA US Data'!$I:$I,'EPA US Data'!$D:$D,'Country Selector'!$A$2,'EPA US Data'!$J:$J,$B$1,'EPA US Data'!$C:$C,M$2,'EPA US Data'!$G:$G,"&gt;="&amp;$A25,'EPA US Data'!$G:$G,"&lt;"&amp;$B25)*unit_conv*'State Downscaling Multipliers'!$B$13</f>
        <v>0</v>
      </c>
      <c r="N25" s="2">
        <f t="shared" ref="N25:Q25" si="159">M25+($R25-$M25)/5</f>
        <v>0</v>
      </c>
      <c r="O25" s="2">
        <f t="shared" si="159"/>
        <v>0</v>
      </c>
      <c r="P25" s="2">
        <f t="shared" si="159"/>
        <v>0</v>
      </c>
      <c r="Q25" s="2">
        <f t="shared" si="159"/>
        <v>0</v>
      </c>
      <c r="R25" s="105">
        <f>VLOOKUP($B$1,'Multipliers and Adjustments'!$A$70:$I$86,TRUNC(COLUMN(R$2)/5)+2,FALSE)*SUMIFS('EPA US Data'!$I:$I,'EPA US Data'!$D:$D,'Country Selector'!$A$2,'EPA US Data'!$J:$J,$B$1,'EPA US Data'!$C:$C,R$2,'EPA US Data'!$G:$G,"&gt;="&amp;$A25,'EPA US Data'!$G:$G,"&lt;"&amp;$B25)*unit_conv*'State Downscaling Multipliers'!$B$13</f>
        <v>0</v>
      </c>
      <c r="S25" s="2">
        <f t="shared" ref="S25:V25" si="160">R25+($W25-$R25)/5</f>
        <v>0</v>
      </c>
      <c r="T25" s="2">
        <f t="shared" si="160"/>
        <v>0</v>
      </c>
      <c r="U25" s="2">
        <f t="shared" si="160"/>
        <v>0</v>
      </c>
      <c r="V25" s="2">
        <f t="shared" si="160"/>
        <v>0</v>
      </c>
      <c r="W25" s="105">
        <f>VLOOKUP($B$1,'Multipliers and Adjustments'!$A$70:$I$86,TRUNC(COLUMN(W$2)/5)+2,FALSE)*SUMIFS('EPA US Data'!$I:$I,'EPA US Data'!$D:$D,'Country Selector'!$A$2,'EPA US Data'!$J:$J,$B$1,'EPA US Data'!$C:$C,W$2,'EPA US Data'!$G:$G,"&gt;="&amp;$A25,'EPA US Data'!$G:$G,"&lt;"&amp;$B25)*unit_conv*'State Downscaling Multipliers'!$B$13</f>
        <v>0</v>
      </c>
      <c r="X25" s="2">
        <f t="shared" ref="X25:AA25" si="161">W25+($AB25-$W25)/5</f>
        <v>0</v>
      </c>
      <c r="Y25" s="2">
        <f t="shared" si="161"/>
        <v>0</v>
      </c>
      <c r="Z25" s="2">
        <f t="shared" si="161"/>
        <v>0</v>
      </c>
      <c r="AA25" s="2">
        <f t="shared" si="161"/>
        <v>0</v>
      </c>
      <c r="AB25" s="105">
        <f>VLOOKUP($B$1,'Multipliers and Adjustments'!$A$70:$I$86,TRUNC(COLUMN(AB$2)/5)+2,FALSE)*SUMIFS('EPA US Data'!$I:$I,'EPA US Data'!$D:$D,'Country Selector'!$A$2,'EPA US Data'!$J:$J,$B$1,'EPA US Data'!$C:$C,AB$2,'EPA US Data'!$G:$G,"&gt;="&amp;$A25,'EPA US Data'!$G:$G,"&lt;"&amp;$B25)*unit_conv*'State Downscaling Multipliers'!$B$13</f>
        <v>0</v>
      </c>
      <c r="AC25" s="2">
        <f t="shared" ref="AC25:AF25" si="162">AB25+($AG25-$AB25)/5</f>
        <v>0</v>
      </c>
      <c r="AD25" s="2">
        <f t="shared" si="162"/>
        <v>0</v>
      </c>
      <c r="AE25" s="2">
        <f t="shared" si="162"/>
        <v>0</v>
      </c>
      <c r="AF25" s="2">
        <f t="shared" si="162"/>
        <v>0</v>
      </c>
      <c r="AG25" s="105">
        <f>VLOOKUP($B$1,'Multipliers and Adjustments'!$A$70:$I$86,TRUNC(COLUMN(AG$2)/5)+2,FALSE)*SUMIFS('EPA US Data'!$I:$I,'EPA US Data'!$D:$D,'Country Selector'!$A$2,'EPA US Data'!$J:$J,$B$1,'EPA US Data'!$C:$C,AG$2,'EPA US Data'!$G:$G,"&gt;="&amp;$A25,'EPA US Data'!$G:$G,"&lt;"&amp;$B25)*unit_conv*'State Downscaling Multipliers'!$B$13</f>
        <v>0</v>
      </c>
      <c r="AH25" s="2">
        <f t="shared" ref="AH25:AK25" si="163">AG25+($AL25-$AG25)/5</f>
        <v>0</v>
      </c>
      <c r="AI25" s="2">
        <f t="shared" si="163"/>
        <v>0</v>
      </c>
      <c r="AJ25" s="2">
        <f t="shared" si="163"/>
        <v>0</v>
      </c>
      <c r="AK25" s="2">
        <f t="shared" si="163"/>
        <v>0</v>
      </c>
      <c r="AL25" s="105">
        <f>VLOOKUP($B$1,'Multipliers and Adjustments'!$A$70:$I$86,TRUNC(COLUMN(AL$2)/5)+2,FALSE)*SUMIFS('EPA US Data'!$I:$I,'EPA US Data'!$D:$D,'Country Selector'!$A$2,'EPA US Data'!$J:$J,$B$1,'EPA US Data'!$C:$C,AL$2,'EPA US Data'!$G:$G,"&gt;="&amp;$A25,'EPA US Data'!$G:$G,"&lt;"&amp;$B25)*unit_conv*'State Downscaling Multipliers'!$B$13</f>
        <v>0</v>
      </c>
    </row>
    <row r="26" spans="1:38" ht="15.75" customHeight="1" x14ac:dyDescent="0.25">
      <c r="A26" s="50">
        <f t="shared" si="8"/>
        <v>-80</v>
      </c>
      <c r="B26" s="50">
        <f t="shared" si="149"/>
        <v>-70</v>
      </c>
      <c r="C26" s="105">
        <f>VLOOKUP($B$1,'Multipliers and Adjustments'!$A$70:$I$86,TRUNC(COLUMN(C$2)/5)+2,FALSE)*SUMIFS('EPA US Data'!$I:$I,'EPA US Data'!$D:$D,'Country Selector'!$A$2,'EPA US Data'!$J:$J,$B$1,'EPA US Data'!$C:$C,C$2,'EPA US Data'!$G:$G,"&gt;="&amp;$A26,'EPA US Data'!$G:$G,"&lt;"&amp;$B26)*unit_conv*'State Downscaling Multipliers'!$B$13</f>
        <v>0</v>
      </c>
      <c r="D26" s="2">
        <f t="shared" ref="D26:G26" si="164">C26+($H26-$C26)/5</f>
        <v>0</v>
      </c>
      <c r="E26" s="2">
        <f t="shared" si="164"/>
        <v>0</v>
      </c>
      <c r="F26" s="2">
        <f t="shared" si="164"/>
        <v>0</v>
      </c>
      <c r="G26" s="2">
        <f t="shared" si="164"/>
        <v>0</v>
      </c>
      <c r="H26" s="105">
        <f>VLOOKUP($B$1,'Multipliers and Adjustments'!$A$70:$I$86,TRUNC(COLUMN(H$2)/5)+2,FALSE)*SUMIFS('EPA US Data'!$I:$I,'EPA US Data'!$D:$D,'Country Selector'!$A$2,'EPA US Data'!$J:$J,$B$1,'EPA US Data'!$C:$C,H$2,'EPA US Data'!$G:$G,"&gt;="&amp;$A26,'EPA US Data'!$G:$G,"&lt;"&amp;$B26)*unit_conv*'State Downscaling Multipliers'!$B$13</f>
        <v>0</v>
      </c>
      <c r="I26" s="2">
        <f t="shared" ref="I26:L26" si="165">H26+($M26-$H26)/5</f>
        <v>0</v>
      </c>
      <c r="J26" s="2">
        <f t="shared" si="165"/>
        <v>0</v>
      </c>
      <c r="K26" s="2">
        <f t="shared" si="165"/>
        <v>0</v>
      </c>
      <c r="L26" s="2">
        <f t="shared" si="165"/>
        <v>0</v>
      </c>
      <c r="M26" s="105">
        <f>VLOOKUP($B$1,'Multipliers and Adjustments'!$A$70:$I$86,TRUNC(COLUMN(M$2)/5)+2,FALSE)*SUMIFS('EPA US Data'!$I:$I,'EPA US Data'!$D:$D,'Country Selector'!$A$2,'EPA US Data'!$J:$J,$B$1,'EPA US Data'!$C:$C,M$2,'EPA US Data'!$G:$G,"&gt;="&amp;$A26,'EPA US Data'!$G:$G,"&lt;"&amp;$B26)*unit_conv*'State Downscaling Multipliers'!$B$13</f>
        <v>0</v>
      </c>
      <c r="N26" s="2">
        <f t="shared" ref="N26:Q26" si="166">M26+($R26-$M26)/5</f>
        <v>0</v>
      </c>
      <c r="O26" s="2">
        <f t="shared" si="166"/>
        <v>0</v>
      </c>
      <c r="P26" s="2">
        <f t="shared" si="166"/>
        <v>0</v>
      </c>
      <c r="Q26" s="2">
        <f t="shared" si="166"/>
        <v>0</v>
      </c>
      <c r="R26" s="105">
        <f>VLOOKUP($B$1,'Multipliers and Adjustments'!$A$70:$I$86,TRUNC(COLUMN(R$2)/5)+2,FALSE)*SUMIFS('EPA US Data'!$I:$I,'EPA US Data'!$D:$D,'Country Selector'!$A$2,'EPA US Data'!$J:$J,$B$1,'EPA US Data'!$C:$C,R$2,'EPA US Data'!$G:$G,"&gt;="&amp;$A26,'EPA US Data'!$G:$G,"&lt;"&amp;$B26)*unit_conv*'State Downscaling Multipliers'!$B$13</f>
        <v>0</v>
      </c>
      <c r="S26" s="2">
        <f t="shared" ref="S26:V26" si="167">R26+($W26-$R26)/5</f>
        <v>0</v>
      </c>
      <c r="T26" s="2">
        <f t="shared" si="167"/>
        <v>0</v>
      </c>
      <c r="U26" s="2">
        <f t="shared" si="167"/>
        <v>0</v>
      </c>
      <c r="V26" s="2">
        <f t="shared" si="167"/>
        <v>0</v>
      </c>
      <c r="W26" s="105">
        <f>VLOOKUP($B$1,'Multipliers and Adjustments'!$A$70:$I$86,TRUNC(COLUMN(W$2)/5)+2,FALSE)*SUMIFS('EPA US Data'!$I:$I,'EPA US Data'!$D:$D,'Country Selector'!$A$2,'EPA US Data'!$J:$J,$B$1,'EPA US Data'!$C:$C,W$2,'EPA US Data'!$G:$G,"&gt;="&amp;$A26,'EPA US Data'!$G:$G,"&lt;"&amp;$B26)*unit_conv*'State Downscaling Multipliers'!$B$13</f>
        <v>0</v>
      </c>
      <c r="X26" s="2">
        <f t="shared" ref="X26:AA26" si="168">W26+($AB26-$W26)/5</f>
        <v>0</v>
      </c>
      <c r="Y26" s="2">
        <f t="shared" si="168"/>
        <v>0</v>
      </c>
      <c r="Z26" s="2">
        <f t="shared" si="168"/>
        <v>0</v>
      </c>
      <c r="AA26" s="2">
        <f t="shared" si="168"/>
        <v>0</v>
      </c>
      <c r="AB26" s="105">
        <f>VLOOKUP($B$1,'Multipliers and Adjustments'!$A$70:$I$86,TRUNC(COLUMN(AB$2)/5)+2,FALSE)*SUMIFS('EPA US Data'!$I:$I,'EPA US Data'!$D:$D,'Country Selector'!$A$2,'EPA US Data'!$J:$J,$B$1,'EPA US Data'!$C:$C,AB$2,'EPA US Data'!$G:$G,"&gt;="&amp;$A26,'EPA US Data'!$G:$G,"&lt;"&amp;$B26)*unit_conv*'State Downscaling Multipliers'!$B$13</f>
        <v>0</v>
      </c>
      <c r="AC26" s="2">
        <f t="shared" ref="AC26:AF26" si="169">AB26+($AG26-$AB26)/5</f>
        <v>0</v>
      </c>
      <c r="AD26" s="2">
        <f t="shared" si="169"/>
        <v>0</v>
      </c>
      <c r="AE26" s="2">
        <f t="shared" si="169"/>
        <v>0</v>
      </c>
      <c r="AF26" s="2">
        <f t="shared" si="169"/>
        <v>0</v>
      </c>
      <c r="AG26" s="105">
        <f>VLOOKUP($B$1,'Multipliers and Adjustments'!$A$70:$I$86,TRUNC(COLUMN(AG$2)/5)+2,FALSE)*SUMIFS('EPA US Data'!$I:$I,'EPA US Data'!$D:$D,'Country Selector'!$A$2,'EPA US Data'!$J:$J,$B$1,'EPA US Data'!$C:$C,AG$2,'EPA US Data'!$G:$G,"&gt;="&amp;$A26,'EPA US Data'!$G:$G,"&lt;"&amp;$B26)*unit_conv*'State Downscaling Multipliers'!$B$13</f>
        <v>0</v>
      </c>
      <c r="AH26" s="2">
        <f t="shared" ref="AH26:AK26" si="170">AG26+($AL26-$AG26)/5</f>
        <v>0</v>
      </c>
      <c r="AI26" s="2">
        <f t="shared" si="170"/>
        <v>0</v>
      </c>
      <c r="AJ26" s="2">
        <f t="shared" si="170"/>
        <v>0</v>
      </c>
      <c r="AK26" s="2">
        <f t="shared" si="170"/>
        <v>0</v>
      </c>
      <c r="AL26" s="105">
        <f>VLOOKUP($B$1,'Multipliers and Adjustments'!$A$70:$I$86,TRUNC(COLUMN(AL$2)/5)+2,FALSE)*SUMIFS('EPA US Data'!$I:$I,'EPA US Data'!$D:$D,'Country Selector'!$A$2,'EPA US Data'!$J:$J,$B$1,'EPA US Data'!$C:$C,AL$2,'EPA US Data'!$G:$G,"&gt;="&amp;$A26,'EPA US Data'!$G:$G,"&lt;"&amp;$B26)*unit_conv*'State Downscaling Multipliers'!$B$13</f>
        <v>0</v>
      </c>
    </row>
    <row r="27" spans="1:38" ht="15.75" customHeight="1" x14ac:dyDescent="0.25">
      <c r="A27" s="50">
        <f t="shared" si="8"/>
        <v>-70</v>
      </c>
      <c r="B27" s="50">
        <f t="shared" si="149"/>
        <v>-60</v>
      </c>
      <c r="C27" s="105">
        <f>VLOOKUP($B$1,'Multipliers and Adjustments'!$A$70:$I$86,TRUNC(COLUMN(C$2)/5)+2,FALSE)*SUMIFS('EPA US Data'!$I:$I,'EPA US Data'!$D:$D,'Country Selector'!$A$2,'EPA US Data'!$J:$J,$B$1,'EPA US Data'!$C:$C,C$2,'EPA US Data'!$G:$G,"&gt;="&amp;$A27,'EPA US Data'!$G:$G,"&lt;"&amp;$B27)*unit_conv*'State Downscaling Multipliers'!$B$13</f>
        <v>0</v>
      </c>
      <c r="D27" s="2">
        <f t="shared" ref="D27:G27" si="171">C27+($H27-$C27)/5</f>
        <v>0</v>
      </c>
      <c r="E27" s="2">
        <f t="shared" si="171"/>
        <v>0</v>
      </c>
      <c r="F27" s="2">
        <f t="shared" si="171"/>
        <v>0</v>
      </c>
      <c r="G27" s="2">
        <f t="shared" si="171"/>
        <v>0</v>
      </c>
      <c r="H27" s="105">
        <f>VLOOKUP($B$1,'Multipliers and Adjustments'!$A$70:$I$86,TRUNC(COLUMN(H$2)/5)+2,FALSE)*SUMIFS('EPA US Data'!$I:$I,'EPA US Data'!$D:$D,'Country Selector'!$A$2,'EPA US Data'!$J:$J,$B$1,'EPA US Data'!$C:$C,H$2,'EPA US Data'!$G:$G,"&gt;="&amp;$A27,'EPA US Data'!$G:$G,"&lt;"&amp;$B27)*unit_conv*'State Downscaling Multipliers'!$B$13</f>
        <v>0</v>
      </c>
      <c r="I27" s="2">
        <f t="shared" ref="I27:L27" si="172">H27+($M27-$H27)/5</f>
        <v>0</v>
      </c>
      <c r="J27" s="2">
        <f t="shared" si="172"/>
        <v>0</v>
      </c>
      <c r="K27" s="2">
        <f t="shared" si="172"/>
        <v>0</v>
      </c>
      <c r="L27" s="2">
        <f t="shared" si="172"/>
        <v>0</v>
      </c>
      <c r="M27" s="105">
        <f>VLOOKUP($B$1,'Multipliers and Adjustments'!$A$70:$I$86,TRUNC(COLUMN(M$2)/5)+2,FALSE)*SUMIFS('EPA US Data'!$I:$I,'EPA US Data'!$D:$D,'Country Selector'!$A$2,'EPA US Data'!$J:$J,$B$1,'EPA US Data'!$C:$C,M$2,'EPA US Data'!$G:$G,"&gt;="&amp;$A27,'EPA US Data'!$G:$G,"&lt;"&amp;$B27)*unit_conv*'State Downscaling Multipliers'!$B$13</f>
        <v>0</v>
      </c>
      <c r="N27" s="2">
        <f t="shared" ref="N27:Q27" si="173">M27+($R27-$M27)/5</f>
        <v>0</v>
      </c>
      <c r="O27" s="2">
        <f t="shared" si="173"/>
        <v>0</v>
      </c>
      <c r="P27" s="2">
        <f t="shared" si="173"/>
        <v>0</v>
      </c>
      <c r="Q27" s="2">
        <f t="shared" si="173"/>
        <v>0</v>
      </c>
      <c r="R27" s="105">
        <f>VLOOKUP($B$1,'Multipliers and Adjustments'!$A$70:$I$86,TRUNC(COLUMN(R$2)/5)+2,FALSE)*SUMIFS('EPA US Data'!$I:$I,'EPA US Data'!$D:$D,'Country Selector'!$A$2,'EPA US Data'!$J:$J,$B$1,'EPA US Data'!$C:$C,R$2,'EPA US Data'!$G:$G,"&gt;="&amp;$A27,'EPA US Data'!$G:$G,"&lt;"&amp;$B27)*unit_conv*'State Downscaling Multipliers'!$B$13</f>
        <v>0</v>
      </c>
      <c r="S27" s="2">
        <f t="shared" ref="S27:V27" si="174">R27+($W27-$R27)/5</f>
        <v>0</v>
      </c>
      <c r="T27" s="2">
        <f t="shared" si="174"/>
        <v>0</v>
      </c>
      <c r="U27" s="2">
        <f t="shared" si="174"/>
        <v>0</v>
      </c>
      <c r="V27" s="2">
        <f t="shared" si="174"/>
        <v>0</v>
      </c>
      <c r="W27" s="105">
        <f>VLOOKUP($B$1,'Multipliers and Adjustments'!$A$70:$I$86,TRUNC(COLUMN(W$2)/5)+2,FALSE)*SUMIFS('EPA US Data'!$I:$I,'EPA US Data'!$D:$D,'Country Selector'!$A$2,'EPA US Data'!$J:$J,$B$1,'EPA US Data'!$C:$C,W$2,'EPA US Data'!$G:$G,"&gt;="&amp;$A27,'EPA US Data'!$G:$G,"&lt;"&amp;$B27)*unit_conv*'State Downscaling Multipliers'!$B$13</f>
        <v>0</v>
      </c>
      <c r="X27" s="2">
        <f t="shared" ref="X27:AA27" si="175">W27+($AB27-$W27)/5</f>
        <v>0</v>
      </c>
      <c r="Y27" s="2">
        <f t="shared" si="175"/>
        <v>0</v>
      </c>
      <c r="Z27" s="2">
        <f t="shared" si="175"/>
        <v>0</v>
      </c>
      <c r="AA27" s="2">
        <f t="shared" si="175"/>
        <v>0</v>
      </c>
      <c r="AB27" s="105">
        <f>VLOOKUP($B$1,'Multipliers and Adjustments'!$A$70:$I$86,TRUNC(COLUMN(AB$2)/5)+2,FALSE)*SUMIFS('EPA US Data'!$I:$I,'EPA US Data'!$D:$D,'Country Selector'!$A$2,'EPA US Data'!$J:$J,$B$1,'EPA US Data'!$C:$C,AB$2,'EPA US Data'!$G:$G,"&gt;="&amp;$A27,'EPA US Data'!$G:$G,"&lt;"&amp;$B27)*unit_conv*'State Downscaling Multipliers'!$B$13</f>
        <v>0</v>
      </c>
      <c r="AC27" s="2">
        <f t="shared" ref="AC27:AF27" si="176">AB27+($AG27-$AB27)/5</f>
        <v>0</v>
      </c>
      <c r="AD27" s="2">
        <f t="shared" si="176"/>
        <v>0</v>
      </c>
      <c r="AE27" s="2">
        <f t="shared" si="176"/>
        <v>0</v>
      </c>
      <c r="AF27" s="2">
        <f t="shared" si="176"/>
        <v>0</v>
      </c>
      <c r="AG27" s="105">
        <f>VLOOKUP($B$1,'Multipliers and Adjustments'!$A$70:$I$86,TRUNC(COLUMN(AG$2)/5)+2,FALSE)*SUMIFS('EPA US Data'!$I:$I,'EPA US Data'!$D:$D,'Country Selector'!$A$2,'EPA US Data'!$J:$J,$B$1,'EPA US Data'!$C:$C,AG$2,'EPA US Data'!$G:$G,"&gt;="&amp;$A27,'EPA US Data'!$G:$G,"&lt;"&amp;$B27)*unit_conv*'State Downscaling Multipliers'!$B$13</f>
        <v>0</v>
      </c>
      <c r="AH27" s="2">
        <f t="shared" ref="AH27:AK27" si="177">AG27+($AL27-$AG27)/5</f>
        <v>0</v>
      </c>
      <c r="AI27" s="2">
        <f t="shared" si="177"/>
        <v>0</v>
      </c>
      <c r="AJ27" s="2">
        <f t="shared" si="177"/>
        <v>0</v>
      </c>
      <c r="AK27" s="2">
        <f t="shared" si="177"/>
        <v>0</v>
      </c>
      <c r="AL27" s="105">
        <f>VLOOKUP($B$1,'Multipliers and Adjustments'!$A$70:$I$86,TRUNC(COLUMN(AL$2)/5)+2,FALSE)*SUMIFS('EPA US Data'!$I:$I,'EPA US Data'!$D:$D,'Country Selector'!$A$2,'EPA US Data'!$J:$J,$B$1,'EPA US Data'!$C:$C,AL$2,'EPA US Data'!$G:$G,"&gt;="&amp;$A27,'EPA US Data'!$G:$G,"&lt;"&amp;$B27)*unit_conv*'State Downscaling Multipliers'!$B$13</f>
        <v>0</v>
      </c>
    </row>
    <row r="28" spans="1:38" ht="15.75" customHeight="1" x14ac:dyDescent="0.25">
      <c r="A28" s="50">
        <f t="shared" si="8"/>
        <v>-60</v>
      </c>
      <c r="B28" s="50">
        <f t="shared" si="149"/>
        <v>-50</v>
      </c>
      <c r="C28" s="105">
        <f>VLOOKUP($B$1,'Multipliers and Adjustments'!$A$70:$I$86,TRUNC(COLUMN(C$2)/5)+2,FALSE)*SUMIFS('EPA US Data'!$I:$I,'EPA US Data'!$D:$D,'Country Selector'!$A$2,'EPA US Data'!$J:$J,$B$1,'EPA US Data'!$C:$C,C$2,'EPA US Data'!$G:$G,"&gt;="&amp;$A28,'EPA US Data'!$G:$G,"&lt;"&amp;$B28)*unit_conv*'State Downscaling Multipliers'!$B$13</f>
        <v>0</v>
      </c>
      <c r="D28" s="2">
        <f t="shared" ref="D28:G28" si="178">C28+($H28-$C28)/5</f>
        <v>0</v>
      </c>
      <c r="E28" s="2">
        <f t="shared" si="178"/>
        <v>0</v>
      </c>
      <c r="F28" s="2">
        <f t="shared" si="178"/>
        <v>0</v>
      </c>
      <c r="G28" s="2">
        <f t="shared" si="178"/>
        <v>0</v>
      </c>
      <c r="H28" s="105">
        <f>VLOOKUP($B$1,'Multipliers and Adjustments'!$A$70:$I$86,TRUNC(COLUMN(H$2)/5)+2,FALSE)*SUMIFS('EPA US Data'!$I:$I,'EPA US Data'!$D:$D,'Country Selector'!$A$2,'EPA US Data'!$J:$J,$B$1,'EPA US Data'!$C:$C,H$2,'EPA US Data'!$G:$G,"&gt;="&amp;$A28,'EPA US Data'!$G:$G,"&lt;"&amp;$B28)*unit_conv*'State Downscaling Multipliers'!$B$13</f>
        <v>0</v>
      </c>
      <c r="I28" s="2">
        <f t="shared" ref="I28:L28" si="179">H28+($M28-$H28)/5</f>
        <v>0</v>
      </c>
      <c r="J28" s="2">
        <f t="shared" si="179"/>
        <v>0</v>
      </c>
      <c r="K28" s="2">
        <f t="shared" si="179"/>
        <v>0</v>
      </c>
      <c r="L28" s="2">
        <f t="shared" si="179"/>
        <v>0</v>
      </c>
      <c r="M28" s="105">
        <f>VLOOKUP($B$1,'Multipliers and Adjustments'!$A$70:$I$86,TRUNC(COLUMN(M$2)/5)+2,FALSE)*SUMIFS('EPA US Data'!$I:$I,'EPA US Data'!$D:$D,'Country Selector'!$A$2,'EPA US Data'!$J:$J,$B$1,'EPA US Data'!$C:$C,M$2,'EPA US Data'!$G:$G,"&gt;="&amp;$A28,'EPA US Data'!$G:$G,"&lt;"&amp;$B28)*unit_conv*'State Downscaling Multipliers'!$B$13</f>
        <v>0</v>
      </c>
      <c r="N28" s="2">
        <f t="shared" ref="N28:Q28" si="180">M28+($R28-$M28)/5</f>
        <v>0</v>
      </c>
      <c r="O28" s="2">
        <f t="shared" si="180"/>
        <v>0</v>
      </c>
      <c r="P28" s="2">
        <f t="shared" si="180"/>
        <v>0</v>
      </c>
      <c r="Q28" s="2">
        <f t="shared" si="180"/>
        <v>0</v>
      </c>
      <c r="R28" s="105">
        <f>VLOOKUP($B$1,'Multipliers and Adjustments'!$A$70:$I$86,TRUNC(COLUMN(R$2)/5)+2,FALSE)*SUMIFS('EPA US Data'!$I:$I,'EPA US Data'!$D:$D,'Country Selector'!$A$2,'EPA US Data'!$J:$J,$B$1,'EPA US Data'!$C:$C,R$2,'EPA US Data'!$G:$G,"&gt;="&amp;$A28,'EPA US Data'!$G:$G,"&lt;"&amp;$B28)*unit_conv*'State Downscaling Multipliers'!$B$13</f>
        <v>0</v>
      </c>
      <c r="S28" s="2">
        <f t="shared" ref="S28:V28" si="181">R28+($W28-$R28)/5</f>
        <v>0</v>
      </c>
      <c r="T28" s="2">
        <f t="shared" si="181"/>
        <v>0</v>
      </c>
      <c r="U28" s="2">
        <f t="shared" si="181"/>
        <v>0</v>
      </c>
      <c r="V28" s="2">
        <f t="shared" si="181"/>
        <v>0</v>
      </c>
      <c r="W28" s="105">
        <f>VLOOKUP($B$1,'Multipliers and Adjustments'!$A$70:$I$86,TRUNC(COLUMN(W$2)/5)+2,FALSE)*SUMIFS('EPA US Data'!$I:$I,'EPA US Data'!$D:$D,'Country Selector'!$A$2,'EPA US Data'!$J:$J,$B$1,'EPA US Data'!$C:$C,W$2,'EPA US Data'!$G:$G,"&gt;="&amp;$A28,'EPA US Data'!$G:$G,"&lt;"&amp;$B28)*unit_conv*'State Downscaling Multipliers'!$B$13</f>
        <v>0</v>
      </c>
      <c r="X28" s="2">
        <f t="shared" ref="X28:AA28" si="182">W28+($AB28-$W28)/5</f>
        <v>0</v>
      </c>
      <c r="Y28" s="2">
        <f t="shared" si="182"/>
        <v>0</v>
      </c>
      <c r="Z28" s="2">
        <f t="shared" si="182"/>
        <v>0</v>
      </c>
      <c r="AA28" s="2">
        <f t="shared" si="182"/>
        <v>0</v>
      </c>
      <c r="AB28" s="105">
        <f>VLOOKUP($B$1,'Multipliers and Adjustments'!$A$70:$I$86,TRUNC(COLUMN(AB$2)/5)+2,FALSE)*SUMIFS('EPA US Data'!$I:$I,'EPA US Data'!$D:$D,'Country Selector'!$A$2,'EPA US Data'!$J:$J,$B$1,'EPA US Data'!$C:$C,AB$2,'EPA US Data'!$G:$G,"&gt;="&amp;$A28,'EPA US Data'!$G:$G,"&lt;"&amp;$B28)*unit_conv*'State Downscaling Multipliers'!$B$13</f>
        <v>0</v>
      </c>
      <c r="AC28" s="2">
        <f t="shared" ref="AC28:AF28" si="183">AB28+($AG28-$AB28)/5</f>
        <v>0</v>
      </c>
      <c r="AD28" s="2">
        <f t="shared" si="183"/>
        <v>0</v>
      </c>
      <c r="AE28" s="2">
        <f t="shared" si="183"/>
        <v>0</v>
      </c>
      <c r="AF28" s="2">
        <f t="shared" si="183"/>
        <v>0</v>
      </c>
      <c r="AG28" s="105">
        <f>VLOOKUP($B$1,'Multipliers and Adjustments'!$A$70:$I$86,TRUNC(COLUMN(AG$2)/5)+2,FALSE)*SUMIFS('EPA US Data'!$I:$I,'EPA US Data'!$D:$D,'Country Selector'!$A$2,'EPA US Data'!$J:$J,$B$1,'EPA US Data'!$C:$C,AG$2,'EPA US Data'!$G:$G,"&gt;="&amp;$A28,'EPA US Data'!$G:$G,"&lt;"&amp;$B28)*unit_conv*'State Downscaling Multipliers'!$B$13</f>
        <v>0</v>
      </c>
      <c r="AH28" s="2">
        <f t="shared" ref="AH28:AK28" si="184">AG28+($AL28-$AG28)/5</f>
        <v>0</v>
      </c>
      <c r="AI28" s="2">
        <f t="shared" si="184"/>
        <v>0</v>
      </c>
      <c r="AJ28" s="2">
        <f t="shared" si="184"/>
        <v>0</v>
      </c>
      <c r="AK28" s="2">
        <f t="shared" si="184"/>
        <v>0</v>
      </c>
      <c r="AL28" s="105">
        <f>VLOOKUP($B$1,'Multipliers and Adjustments'!$A$70:$I$86,TRUNC(COLUMN(AL$2)/5)+2,FALSE)*SUMIFS('EPA US Data'!$I:$I,'EPA US Data'!$D:$D,'Country Selector'!$A$2,'EPA US Data'!$J:$J,$B$1,'EPA US Data'!$C:$C,AL$2,'EPA US Data'!$G:$G,"&gt;="&amp;$A28,'EPA US Data'!$G:$G,"&lt;"&amp;$B28)*unit_conv*'State Downscaling Multipliers'!$B$13</f>
        <v>0</v>
      </c>
    </row>
    <row r="29" spans="1:38" ht="15.75" customHeight="1" x14ac:dyDescent="0.25">
      <c r="A29" s="50">
        <f t="shared" si="8"/>
        <v>-50</v>
      </c>
      <c r="B29" s="50">
        <f t="shared" si="149"/>
        <v>-40</v>
      </c>
      <c r="C29" s="105">
        <f>VLOOKUP($B$1,'Multipliers and Adjustments'!$A$70:$I$86,TRUNC(COLUMN(C$2)/5)+2,FALSE)*SUMIFS('EPA US Data'!$I:$I,'EPA US Data'!$D:$D,'Country Selector'!$A$2,'EPA US Data'!$J:$J,$B$1,'EPA US Data'!$C:$C,C$2,'EPA US Data'!$G:$G,"&gt;="&amp;$A29,'EPA US Data'!$G:$G,"&lt;"&amp;$B29)*unit_conv*'State Downscaling Multipliers'!$B$13</f>
        <v>0</v>
      </c>
      <c r="D29" s="2">
        <f t="shared" ref="D29:G29" si="185">C29+($H29-$C29)/5</f>
        <v>0</v>
      </c>
      <c r="E29" s="2">
        <f t="shared" si="185"/>
        <v>0</v>
      </c>
      <c r="F29" s="2">
        <f t="shared" si="185"/>
        <v>0</v>
      </c>
      <c r="G29" s="2">
        <f t="shared" si="185"/>
        <v>0</v>
      </c>
      <c r="H29" s="105">
        <f>VLOOKUP($B$1,'Multipliers and Adjustments'!$A$70:$I$86,TRUNC(COLUMN(H$2)/5)+2,FALSE)*SUMIFS('EPA US Data'!$I:$I,'EPA US Data'!$D:$D,'Country Selector'!$A$2,'EPA US Data'!$J:$J,$B$1,'EPA US Data'!$C:$C,H$2,'EPA US Data'!$G:$G,"&gt;="&amp;$A29,'EPA US Data'!$G:$G,"&lt;"&amp;$B29)*unit_conv*'State Downscaling Multipliers'!$B$13</f>
        <v>0</v>
      </c>
      <c r="I29" s="2">
        <f t="shared" ref="I29:L29" si="186">H29+($M29-$H29)/5</f>
        <v>0</v>
      </c>
      <c r="J29" s="2">
        <f t="shared" si="186"/>
        <v>0</v>
      </c>
      <c r="K29" s="2">
        <f t="shared" si="186"/>
        <v>0</v>
      </c>
      <c r="L29" s="2">
        <f t="shared" si="186"/>
        <v>0</v>
      </c>
      <c r="M29" s="105">
        <f>VLOOKUP($B$1,'Multipliers and Adjustments'!$A$70:$I$86,TRUNC(COLUMN(M$2)/5)+2,FALSE)*SUMIFS('EPA US Data'!$I:$I,'EPA US Data'!$D:$D,'Country Selector'!$A$2,'EPA US Data'!$J:$J,$B$1,'EPA US Data'!$C:$C,M$2,'EPA US Data'!$G:$G,"&gt;="&amp;$A29,'EPA US Data'!$G:$G,"&lt;"&amp;$B29)*unit_conv*'State Downscaling Multipliers'!$B$13</f>
        <v>0</v>
      </c>
      <c r="N29" s="2">
        <f t="shared" ref="N29:Q29" si="187">M29+($R29-$M29)/5</f>
        <v>0</v>
      </c>
      <c r="O29" s="2">
        <f t="shared" si="187"/>
        <v>0</v>
      </c>
      <c r="P29" s="2">
        <f t="shared" si="187"/>
        <v>0</v>
      </c>
      <c r="Q29" s="2">
        <f t="shared" si="187"/>
        <v>0</v>
      </c>
      <c r="R29" s="105">
        <f>VLOOKUP($B$1,'Multipliers and Adjustments'!$A$70:$I$86,TRUNC(COLUMN(R$2)/5)+2,FALSE)*SUMIFS('EPA US Data'!$I:$I,'EPA US Data'!$D:$D,'Country Selector'!$A$2,'EPA US Data'!$J:$J,$B$1,'EPA US Data'!$C:$C,R$2,'EPA US Data'!$G:$G,"&gt;="&amp;$A29,'EPA US Data'!$G:$G,"&lt;"&amp;$B29)*unit_conv*'State Downscaling Multipliers'!$B$13</f>
        <v>0</v>
      </c>
      <c r="S29" s="2">
        <f t="shared" ref="S29:V29" si="188">R29+($W29-$R29)/5</f>
        <v>0</v>
      </c>
      <c r="T29" s="2">
        <f t="shared" si="188"/>
        <v>0</v>
      </c>
      <c r="U29" s="2">
        <f t="shared" si="188"/>
        <v>0</v>
      </c>
      <c r="V29" s="2">
        <f t="shared" si="188"/>
        <v>0</v>
      </c>
      <c r="W29" s="105">
        <f>VLOOKUP($B$1,'Multipliers and Adjustments'!$A$70:$I$86,TRUNC(COLUMN(W$2)/5)+2,FALSE)*SUMIFS('EPA US Data'!$I:$I,'EPA US Data'!$D:$D,'Country Selector'!$A$2,'EPA US Data'!$J:$J,$B$1,'EPA US Data'!$C:$C,W$2,'EPA US Data'!$G:$G,"&gt;="&amp;$A29,'EPA US Data'!$G:$G,"&lt;"&amp;$B29)*unit_conv*'State Downscaling Multipliers'!$B$13</f>
        <v>0</v>
      </c>
      <c r="X29" s="2">
        <f t="shared" ref="X29:AA29" si="189">W29+($AB29-$W29)/5</f>
        <v>0</v>
      </c>
      <c r="Y29" s="2">
        <f t="shared" si="189"/>
        <v>0</v>
      </c>
      <c r="Z29" s="2">
        <f t="shared" si="189"/>
        <v>0</v>
      </c>
      <c r="AA29" s="2">
        <f t="shared" si="189"/>
        <v>0</v>
      </c>
      <c r="AB29" s="105">
        <f>VLOOKUP($B$1,'Multipliers and Adjustments'!$A$70:$I$86,TRUNC(COLUMN(AB$2)/5)+2,FALSE)*SUMIFS('EPA US Data'!$I:$I,'EPA US Data'!$D:$D,'Country Selector'!$A$2,'EPA US Data'!$J:$J,$B$1,'EPA US Data'!$C:$C,AB$2,'EPA US Data'!$G:$G,"&gt;="&amp;$A29,'EPA US Data'!$G:$G,"&lt;"&amp;$B29)*unit_conv*'State Downscaling Multipliers'!$B$13</f>
        <v>0</v>
      </c>
      <c r="AC29" s="2">
        <f t="shared" ref="AC29:AF29" si="190">AB29+($AG29-$AB29)/5</f>
        <v>0</v>
      </c>
      <c r="AD29" s="2">
        <f t="shared" si="190"/>
        <v>0</v>
      </c>
      <c r="AE29" s="2">
        <f t="shared" si="190"/>
        <v>0</v>
      </c>
      <c r="AF29" s="2">
        <f t="shared" si="190"/>
        <v>0</v>
      </c>
      <c r="AG29" s="105">
        <f>VLOOKUP($B$1,'Multipliers and Adjustments'!$A$70:$I$86,TRUNC(COLUMN(AG$2)/5)+2,FALSE)*SUMIFS('EPA US Data'!$I:$I,'EPA US Data'!$D:$D,'Country Selector'!$A$2,'EPA US Data'!$J:$J,$B$1,'EPA US Data'!$C:$C,AG$2,'EPA US Data'!$G:$G,"&gt;="&amp;$A29,'EPA US Data'!$G:$G,"&lt;"&amp;$B29)*unit_conv*'State Downscaling Multipliers'!$B$13</f>
        <v>0</v>
      </c>
      <c r="AH29" s="2">
        <f t="shared" ref="AH29:AK29" si="191">AG29+($AL29-$AG29)/5</f>
        <v>0</v>
      </c>
      <c r="AI29" s="2">
        <f t="shared" si="191"/>
        <v>0</v>
      </c>
      <c r="AJ29" s="2">
        <f t="shared" si="191"/>
        <v>0</v>
      </c>
      <c r="AK29" s="2">
        <f t="shared" si="191"/>
        <v>0</v>
      </c>
      <c r="AL29" s="105">
        <f>VLOOKUP($B$1,'Multipliers and Adjustments'!$A$70:$I$86,TRUNC(COLUMN(AL$2)/5)+2,FALSE)*SUMIFS('EPA US Data'!$I:$I,'EPA US Data'!$D:$D,'Country Selector'!$A$2,'EPA US Data'!$J:$J,$B$1,'EPA US Data'!$C:$C,AL$2,'EPA US Data'!$G:$G,"&gt;="&amp;$A29,'EPA US Data'!$G:$G,"&lt;"&amp;$B29)*unit_conv*'State Downscaling Multipliers'!$B$13</f>
        <v>0</v>
      </c>
    </row>
    <row r="30" spans="1:38" ht="15.75" customHeight="1" x14ac:dyDescent="0.25">
      <c r="A30" s="50">
        <f t="shared" si="8"/>
        <v>-40</v>
      </c>
      <c r="B30" s="50">
        <f t="shared" si="149"/>
        <v>-30</v>
      </c>
      <c r="C30" s="105">
        <f>VLOOKUP($B$1,'Multipliers and Adjustments'!$A$70:$I$86,TRUNC(COLUMN(C$2)/5)+2,FALSE)*SUMIFS('EPA US Data'!$I:$I,'EPA US Data'!$D:$D,'Country Selector'!$A$2,'EPA US Data'!$J:$J,$B$1,'EPA US Data'!$C:$C,C$2,'EPA US Data'!$G:$G,"&gt;="&amp;$A30,'EPA US Data'!$G:$G,"&lt;"&amp;$B30)*unit_conv*'State Downscaling Multipliers'!$B$13</f>
        <v>0</v>
      </c>
      <c r="D30" s="2">
        <f t="shared" ref="D30:G30" si="192">C30+($H30-$C30)/5</f>
        <v>0</v>
      </c>
      <c r="E30" s="2">
        <f t="shared" si="192"/>
        <v>0</v>
      </c>
      <c r="F30" s="2">
        <f t="shared" si="192"/>
        <v>0</v>
      </c>
      <c r="G30" s="2">
        <f t="shared" si="192"/>
        <v>0</v>
      </c>
      <c r="H30" s="105">
        <f>VLOOKUP($B$1,'Multipliers and Adjustments'!$A$70:$I$86,TRUNC(COLUMN(H$2)/5)+2,FALSE)*SUMIFS('EPA US Data'!$I:$I,'EPA US Data'!$D:$D,'Country Selector'!$A$2,'EPA US Data'!$J:$J,$B$1,'EPA US Data'!$C:$C,H$2,'EPA US Data'!$G:$G,"&gt;="&amp;$A30,'EPA US Data'!$G:$G,"&lt;"&amp;$B30)*unit_conv*'State Downscaling Multipliers'!$B$13</f>
        <v>0</v>
      </c>
      <c r="I30" s="2">
        <f t="shared" ref="I30:L30" si="193">H30+($M30-$H30)/5</f>
        <v>0</v>
      </c>
      <c r="J30" s="2">
        <f t="shared" si="193"/>
        <v>0</v>
      </c>
      <c r="K30" s="2">
        <f t="shared" si="193"/>
        <v>0</v>
      </c>
      <c r="L30" s="2">
        <f t="shared" si="193"/>
        <v>0</v>
      </c>
      <c r="M30" s="105">
        <f>VLOOKUP($B$1,'Multipliers and Adjustments'!$A$70:$I$86,TRUNC(COLUMN(M$2)/5)+2,FALSE)*SUMIFS('EPA US Data'!$I:$I,'EPA US Data'!$D:$D,'Country Selector'!$A$2,'EPA US Data'!$J:$J,$B$1,'EPA US Data'!$C:$C,M$2,'EPA US Data'!$G:$G,"&gt;="&amp;$A30,'EPA US Data'!$G:$G,"&lt;"&amp;$B30)*unit_conv*'State Downscaling Multipliers'!$B$13</f>
        <v>0</v>
      </c>
      <c r="N30" s="2">
        <f t="shared" ref="N30:Q30" si="194">M30+($R30-$M30)/5</f>
        <v>0</v>
      </c>
      <c r="O30" s="2">
        <f t="shared" si="194"/>
        <v>0</v>
      </c>
      <c r="P30" s="2">
        <f t="shared" si="194"/>
        <v>0</v>
      </c>
      <c r="Q30" s="2">
        <f t="shared" si="194"/>
        <v>0</v>
      </c>
      <c r="R30" s="105">
        <f>VLOOKUP($B$1,'Multipliers and Adjustments'!$A$70:$I$86,TRUNC(COLUMN(R$2)/5)+2,FALSE)*SUMIFS('EPA US Data'!$I:$I,'EPA US Data'!$D:$D,'Country Selector'!$A$2,'EPA US Data'!$J:$J,$B$1,'EPA US Data'!$C:$C,R$2,'EPA US Data'!$G:$G,"&gt;="&amp;$A30,'EPA US Data'!$G:$G,"&lt;"&amp;$B30)*unit_conv*'State Downscaling Multipliers'!$B$13</f>
        <v>0</v>
      </c>
      <c r="S30" s="2">
        <f t="shared" ref="S30:V30" si="195">R30+($W30-$R30)/5</f>
        <v>0</v>
      </c>
      <c r="T30" s="2">
        <f t="shared" si="195"/>
        <v>0</v>
      </c>
      <c r="U30" s="2">
        <f t="shared" si="195"/>
        <v>0</v>
      </c>
      <c r="V30" s="2">
        <f t="shared" si="195"/>
        <v>0</v>
      </c>
      <c r="W30" s="105">
        <f>VLOOKUP($B$1,'Multipliers and Adjustments'!$A$70:$I$86,TRUNC(COLUMN(W$2)/5)+2,FALSE)*SUMIFS('EPA US Data'!$I:$I,'EPA US Data'!$D:$D,'Country Selector'!$A$2,'EPA US Data'!$J:$J,$B$1,'EPA US Data'!$C:$C,W$2,'EPA US Data'!$G:$G,"&gt;="&amp;$A30,'EPA US Data'!$G:$G,"&lt;"&amp;$B30)*unit_conv*'State Downscaling Multipliers'!$B$13</f>
        <v>0</v>
      </c>
      <c r="X30" s="2">
        <f t="shared" ref="X30:AA30" si="196">W30+($AB30-$W30)/5</f>
        <v>0</v>
      </c>
      <c r="Y30" s="2">
        <f t="shared" si="196"/>
        <v>0</v>
      </c>
      <c r="Z30" s="2">
        <f t="shared" si="196"/>
        <v>0</v>
      </c>
      <c r="AA30" s="2">
        <f t="shared" si="196"/>
        <v>0</v>
      </c>
      <c r="AB30" s="105">
        <f>VLOOKUP($B$1,'Multipliers and Adjustments'!$A$70:$I$86,TRUNC(COLUMN(AB$2)/5)+2,FALSE)*SUMIFS('EPA US Data'!$I:$I,'EPA US Data'!$D:$D,'Country Selector'!$A$2,'EPA US Data'!$J:$J,$B$1,'EPA US Data'!$C:$C,AB$2,'EPA US Data'!$G:$G,"&gt;="&amp;$A30,'EPA US Data'!$G:$G,"&lt;"&amp;$B30)*unit_conv*'State Downscaling Multipliers'!$B$13</f>
        <v>0</v>
      </c>
      <c r="AC30" s="2">
        <f t="shared" ref="AC30:AF30" si="197">AB30+($AG30-$AB30)/5</f>
        <v>0</v>
      </c>
      <c r="AD30" s="2">
        <f t="shared" si="197"/>
        <v>0</v>
      </c>
      <c r="AE30" s="2">
        <f t="shared" si="197"/>
        <v>0</v>
      </c>
      <c r="AF30" s="2">
        <f t="shared" si="197"/>
        <v>0</v>
      </c>
      <c r="AG30" s="105">
        <f>VLOOKUP($B$1,'Multipliers and Adjustments'!$A$70:$I$86,TRUNC(COLUMN(AG$2)/5)+2,FALSE)*SUMIFS('EPA US Data'!$I:$I,'EPA US Data'!$D:$D,'Country Selector'!$A$2,'EPA US Data'!$J:$J,$B$1,'EPA US Data'!$C:$C,AG$2,'EPA US Data'!$G:$G,"&gt;="&amp;$A30,'EPA US Data'!$G:$G,"&lt;"&amp;$B30)*unit_conv*'State Downscaling Multipliers'!$B$13</f>
        <v>0</v>
      </c>
      <c r="AH30" s="2">
        <f t="shared" ref="AH30:AK30" si="198">AG30+($AL30-$AG30)/5</f>
        <v>0</v>
      </c>
      <c r="AI30" s="2">
        <f t="shared" si="198"/>
        <v>0</v>
      </c>
      <c r="AJ30" s="2">
        <f t="shared" si="198"/>
        <v>0</v>
      </c>
      <c r="AK30" s="2">
        <f t="shared" si="198"/>
        <v>0</v>
      </c>
      <c r="AL30" s="105">
        <f>VLOOKUP($B$1,'Multipliers and Adjustments'!$A$70:$I$86,TRUNC(COLUMN(AL$2)/5)+2,FALSE)*SUMIFS('EPA US Data'!$I:$I,'EPA US Data'!$D:$D,'Country Selector'!$A$2,'EPA US Data'!$J:$J,$B$1,'EPA US Data'!$C:$C,AL$2,'EPA US Data'!$G:$G,"&gt;="&amp;$A30,'EPA US Data'!$G:$G,"&lt;"&amp;$B30)*unit_conv*'State Downscaling Multipliers'!$B$13</f>
        <v>0</v>
      </c>
    </row>
    <row r="31" spans="1:38" ht="15.75" customHeight="1" x14ac:dyDescent="0.25">
      <c r="A31" s="50">
        <f t="shared" si="8"/>
        <v>-30</v>
      </c>
      <c r="B31" s="50">
        <f t="shared" si="149"/>
        <v>-20</v>
      </c>
      <c r="C31" s="105">
        <f>VLOOKUP($B$1,'Multipliers and Adjustments'!$A$70:$I$86,TRUNC(COLUMN(C$2)/5)+2,FALSE)*SUMIFS('EPA US Data'!$I:$I,'EPA US Data'!$D:$D,'Country Selector'!$A$2,'EPA US Data'!$J:$J,$B$1,'EPA US Data'!$C:$C,C$2,'EPA US Data'!$G:$G,"&gt;="&amp;$A31,'EPA US Data'!$G:$G,"&lt;"&amp;$B31)*unit_conv*'State Downscaling Multipliers'!$B$13</f>
        <v>0</v>
      </c>
      <c r="D31" s="2">
        <f t="shared" ref="D31:G31" si="199">C31+($H31-$C31)/5</f>
        <v>0</v>
      </c>
      <c r="E31" s="2">
        <f t="shared" si="199"/>
        <v>0</v>
      </c>
      <c r="F31" s="2">
        <f t="shared" si="199"/>
        <v>0</v>
      </c>
      <c r="G31" s="2">
        <f t="shared" si="199"/>
        <v>0</v>
      </c>
      <c r="H31" s="105">
        <f>VLOOKUP($B$1,'Multipliers and Adjustments'!$A$70:$I$86,TRUNC(COLUMN(H$2)/5)+2,FALSE)*SUMIFS('EPA US Data'!$I:$I,'EPA US Data'!$D:$D,'Country Selector'!$A$2,'EPA US Data'!$J:$J,$B$1,'EPA US Data'!$C:$C,H$2,'EPA US Data'!$G:$G,"&gt;="&amp;$A31,'EPA US Data'!$G:$G,"&lt;"&amp;$B31)*unit_conv*'State Downscaling Multipliers'!$B$13</f>
        <v>0</v>
      </c>
      <c r="I31" s="2">
        <f t="shared" ref="I31:L31" si="200">H31+($M31-$H31)/5</f>
        <v>0</v>
      </c>
      <c r="J31" s="2">
        <f t="shared" si="200"/>
        <v>0</v>
      </c>
      <c r="K31" s="2">
        <f t="shared" si="200"/>
        <v>0</v>
      </c>
      <c r="L31" s="2">
        <f t="shared" si="200"/>
        <v>0</v>
      </c>
      <c r="M31" s="105">
        <f>VLOOKUP($B$1,'Multipliers and Adjustments'!$A$70:$I$86,TRUNC(COLUMN(M$2)/5)+2,FALSE)*SUMIFS('EPA US Data'!$I:$I,'EPA US Data'!$D:$D,'Country Selector'!$A$2,'EPA US Data'!$J:$J,$B$1,'EPA US Data'!$C:$C,M$2,'EPA US Data'!$G:$G,"&gt;="&amp;$A31,'EPA US Data'!$G:$G,"&lt;"&amp;$B31)*unit_conv*'State Downscaling Multipliers'!$B$13</f>
        <v>0</v>
      </c>
      <c r="N31" s="2">
        <f t="shared" ref="N31:Q31" si="201">M31+($R31-$M31)/5</f>
        <v>0</v>
      </c>
      <c r="O31" s="2">
        <f t="shared" si="201"/>
        <v>0</v>
      </c>
      <c r="P31" s="2">
        <f t="shared" si="201"/>
        <v>0</v>
      </c>
      <c r="Q31" s="2">
        <f t="shared" si="201"/>
        <v>0</v>
      </c>
      <c r="R31" s="105">
        <f>VLOOKUP($B$1,'Multipliers and Adjustments'!$A$70:$I$86,TRUNC(COLUMN(R$2)/5)+2,FALSE)*SUMIFS('EPA US Data'!$I:$I,'EPA US Data'!$D:$D,'Country Selector'!$A$2,'EPA US Data'!$J:$J,$B$1,'EPA US Data'!$C:$C,R$2,'EPA US Data'!$G:$G,"&gt;="&amp;$A31,'EPA US Data'!$G:$G,"&lt;"&amp;$B31)*unit_conv*'State Downscaling Multipliers'!$B$13</f>
        <v>0</v>
      </c>
      <c r="S31" s="2">
        <f t="shared" ref="S31:V31" si="202">R31+($W31-$R31)/5</f>
        <v>0</v>
      </c>
      <c r="T31" s="2">
        <f t="shared" si="202"/>
        <v>0</v>
      </c>
      <c r="U31" s="2">
        <f t="shared" si="202"/>
        <v>0</v>
      </c>
      <c r="V31" s="2">
        <f t="shared" si="202"/>
        <v>0</v>
      </c>
      <c r="W31" s="105">
        <f>VLOOKUP($B$1,'Multipliers and Adjustments'!$A$70:$I$86,TRUNC(COLUMN(W$2)/5)+2,FALSE)*SUMIFS('EPA US Data'!$I:$I,'EPA US Data'!$D:$D,'Country Selector'!$A$2,'EPA US Data'!$J:$J,$B$1,'EPA US Data'!$C:$C,W$2,'EPA US Data'!$G:$G,"&gt;="&amp;$A31,'EPA US Data'!$G:$G,"&lt;"&amp;$B31)*unit_conv*'State Downscaling Multipliers'!$B$13</f>
        <v>0</v>
      </c>
      <c r="X31" s="2">
        <f t="shared" ref="X31:AA31" si="203">W31+($AB31-$W31)/5</f>
        <v>0</v>
      </c>
      <c r="Y31" s="2">
        <f t="shared" si="203"/>
        <v>0</v>
      </c>
      <c r="Z31" s="2">
        <f t="shared" si="203"/>
        <v>0</v>
      </c>
      <c r="AA31" s="2">
        <f t="shared" si="203"/>
        <v>0</v>
      </c>
      <c r="AB31" s="105">
        <f>VLOOKUP($B$1,'Multipliers and Adjustments'!$A$70:$I$86,TRUNC(COLUMN(AB$2)/5)+2,FALSE)*SUMIFS('EPA US Data'!$I:$I,'EPA US Data'!$D:$D,'Country Selector'!$A$2,'EPA US Data'!$J:$J,$B$1,'EPA US Data'!$C:$C,AB$2,'EPA US Data'!$G:$G,"&gt;="&amp;$A31,'EPA US Data'!$G:$G,"&lt;"&amp;$B31)*unit_conv*'State Downscaling Multipliers'!$B$13</f>
        <v>0</v>
      </c>
      <c r="AC31" s="2">
        <f t="shared" ref="AC31:AF31" si="204">AB31+($AG31-$AB31)/5</f>
        <v>0</v>
      </c>
      <c r="AD31" s="2">
        <f t="shared" si="204"/>
        <v>0</v>
      </c>
      <c r="AE31" s="2">
        <f t="shared" si="204"/>
        <v>0</v>
      </c>
      <c r="AF31" s="2">
        <f t="shared" si="204"/>
        <v>0</v>
      </c>
      <c r="AG31" s="105">
        <f>VLOOKUP($B$1,'Multipliers and Adjustments'!$A$70:$I$86,TRUNC(COLUMN(AG$2)/5)+2,FALSE)*SUMIFS('EPA US Data'!$I:$I,'EPA US Data'!$D:$D,'Country Selector'!$A$2,'EPA US Data'!$J:$J,$B$1,'EPA US Data'!$C:$C,AG$2,'EPA US Data'!$G:$G,"&gt;="&amp;$A31,'EPA US Data'!$G:$G,"&lt;"&amp;$B31)*unit_conv*'State Downscaling Multipliers'!$B$13</f>
        <v>0</v>
      </c>
      <c r="AH31" s="2">
        <f t="shared" ref="AH31:AK31" si="205">AG31+($AL31-$AG31)/5</f>
        <v>0</v>
      </c>
      <c r="AI31" s="2">
        <f t="shared" si="205"/>
        <v>0</v>
      </c>
      <c r="AJ31" s="2">
        <f t="shared" si="205"/>
        <v>0</v>
      </c>
      <c r="AK31" s="2">
        <f t="shared" si="205"/>
        <v>0</v>
      </c>
      <c r="AL31" s="105">
        <f>VLOOKUP($B$1,'Multipliers and Adjustments'!$A$70:$I$86,TRUNC(COLUMN(AL$2)/5)+2,FALSE)*SUMIFS('EPA US Data'!$I:$I,'EPA US Data'!$D:$D,'Country Selector'!$A$2,'EPA US Data'!$J:$J,$B$1,'EPA US Data'!$C:$C,AL$2,'EPA US Data'!$G:$G,"&gt;="&amp;$A31,'EPA US Data'!$G:$G,"&lt;"&amp;$B31)*unit_conv*'State Downscaling Multipliers'!$B$13</f>
        <v>0</v>
      </c>
    </row>
    <row r="32" spans="1:38" ht="15.75" customHeight="1" x14ac:dyDescent="0.25">
      <c r="A32" s="50">
        <f t="shared" si="8"/>
        <v>-20</v>
      </c>
      <c r="B32" s="50">
        <f t="shared" si="149"/>
        <v>-10</v>
      </c>
      <c r="C32" s="105">
        <f>VLOOKUP($B$1,'Multipliers and Adjustments'!$A$70:$I$86,TRUNC(COLUMN(C$2)/5)+2,FALSE)*SUMIFS('EPA US Data'!$I:$I,'EPA US Data'!$D:$D,'Country Selector'!$A$2,'EPA US Data'!$J:$J,$B$1,'EPA US Data'!$C:$C,C$2,'EPA US Data'!$G:$G,"&gt;="&amp;$A32,'EPA US Data'!$G:$G,"&lt;"&amp;$B32)*unit_conv*'State Downscaling Multipliers'!$B$13</f>
        <v>0</v>
      </c>
      <c r="D32" s="2">
        <f t="shared" ref="D32:G32" si="206">C32+($H32-$C32)/5</f>
        <v>0</v>
      </c>
      <c r="E32" s="2">
        <f t="shared" si="206"/>
        <v>0</v>
      </c>
      <c r="F32" s="2">
        <f t="shared" si="206"/>
        <v>0</v>
      </c>
      <c r="G32" s="2">
        <f t="shared" si="206"/>
        <v>0</v>
      </c>
      <c r="H32" s="105">
        <f>VLOOKUP($B$1,'Multipliers and Adjustments'!$A$70:$I$86,TRUNC(COLUMN(H$2)/5)+2,FALSE)*SUMIFS('EPA US Data'!$I:$I,'EPA US Data'!$D:$D,'Country Selector'!$A$2,'EPA US Data'!$J:$J,$B$1,'EPA US Data'!$C:$C,H$2,'EPA US Data'!$G:$G,"&gt;="&amp;$A32,'EPA US Data'!$G:$G,"&lt;"&amp;$B32)*unit_conv*'State Downscaling Multipliers'!$B$13</f>
        <v>0</v>
      </c>
      <c r="I32" s="2">
        <f t="shared" ref="I32:L32" si="207">H32+($M32-$H32)/5</f>
        <v>0</v>
      </c>
      <c r="J32" s="2">
        <f t="shared" si="207"/>
        <v>0</v>
      </c>
      <c r="K32" s="2">
        <f t="shared" si="207"/>
        <v>0</v>
      </c>
      <c r="L32" s="2">
        <f t="shared" si="207"/>
        <v>0</v>
      </c>
      <c r="M32" s="105">
        <f>VLOOKUP($B$1,'Multipliers and Adjustments'!$A$70:$I$86,TRUNC(COLUMN(M$2)/5)+2,FALSE)*SUMIFS('EPA US Data'!$I:$I,'EPA US Data'!$D:$D,'Country Selector'!$A$2,'EPA US Data'!$J:$J,$B$1,'EPA US Data'!$C:$C,M$2,'EPA US Data'!$G:$G,"&gt;="&amp;$A32,'EPA US Data'!$G:$G,"&lt;"&amp;$B32)*unit_conv*'State Downscaling Multipliers'!$B$13</f>
        <v>0</v>
      </c>
      <c r="N32" s="2">
        <f t="shared" ref="N32:Q32" si="208">M32+($R32-$M32)/5</f>
        <v>0</v>
      </c>
      <c r="O32" s="2">
        <f t="shared" si="208"/>
        <v>0</v>
      </c>
      <c r="P32" s="2">
        <f t="shared" si="208"/>
        <v>0</v>
      </c>
      <c r="Q32" s="2">
        <f t="shared" si="208"/>
        <v>0</v>
      </c>
      <c r="R32" s="105">
        <f>VLOOKUP($B$1,'Multipliers and Adjustments'!$A$70:$I$86,TRUNC(COLUMN(R$2)/5)+2,FALSE)*SUMIFS('EPA US Data'!$I:$I,'EPA US Data'!$D:$D,'Country Selector'!$A$2,'EPA US Data'!$J:$J,$B$1,'EPA US Data'!$C:$C,R$2,'EPA US Data'!$G:$G,"&gt;="&amp;$A32,'EPA US Data'!$G:$G,"&lt;"&amp;$B32)*unit_conv*'State Downscaling Multipliers'!$B$13</f>
        <v>0</v>
      </c>
      <c r="S32" s="2">
        <f t="shared" ref="S32:V32" si="209">R32+($W32-$R32)/5</f>
        <v>0</v>
      </c>
      <c r="T32" s="2">
        <f t="shared" si="209"/>
        <v>0</v>
      </c>
      <c r="U32" s="2">
        <f t="shared" si="209"/>
        <v>0</v>
      </c>
      <c r="V32" s="2">
        <f t="shared" si="209"/>
        <v>0</v>
      </c>
      <c r="W32" s="105">
        <f>VLOOKUP($B$1,'Multipliers and Adjustments'!$A$70:$I$86,TRUNC(COLUMN(W$2)/5)+2,FALSE)*SUMIFS('EPA US Data'!$I:$I,'EPA US Data'!$D:$D,'Country Selector'!$A$2,'EPA US Data'!$J:$J,$B$1,'EPA US Data'!$C:$C,W$2,'EPA US Data'!$G:$G,"&gt;="&amp;$A32,'EPA US Data'!$G:$G,"&lt;"&amp;$B32)*unit_conv*'State Downscaling Multipliers'!$B$13</f>
        <v>0</v>
      </c>
      <c r="X32" s="2">
        <f t="shared" ref="X32:AA32" si="210">W32+($AB32-$W32)/5</f>
        <v>0</v>
      </c>
      <c r="Y32" s="2">
        <f t="shared" si="210"/>
        <v>0</v>
      </c>
      <c r="Z32" s="2">
        <f t="shared" si="210"/>
        <v>0</v>
      </c>
      <c r="AA32" s="2">
        <f t="shared" si="210"/>
        <v>0</v>
      </c>
      <c r="AB32" s="105">
        <f>VLOOKUP($B$1,'Multipliers and Adjustments'!$A$70:$I$86,TRUNC(COLUMN(AB$2)/5)+2,FALSE)*SUMIFS('EPA US Data'!$I:$I,'EPA US Data'!$D:$D,'Country Selector'!$A$2,'EPA US Data'!$J:$J,$B$1,'EPA US Data'!$C:$C,AB$2,'EPA US Data'!$G:$G,"&gt;="&amp;$A32,'EPA US Data'!$G:$G,"&lt;"&amp;$B32)*unit_conv*'State Downscaling Multipliers'!$B$13</f>
        <v>0</v>
      </c>
      <c r="AC32" s="2">
        <f t="shared" ref="AC32:AF32" si="211">AB32+($AG32-$AB32)/5</f>
        <v>0</v>
      </c>
      <c r="AD32" s="2">
        <f t="shared" si="211"/>
        <v>0</v>
      </c>
      <c r="AE32" s="2">
        <f t="shared" si="211"/>
        <v>0</v>
      </c>
      <c r="AF32" s="2">
        <f t="shared" si="211"/>
        <v>0</v>
      </c>
      <c r="AG32" s="105">
        <f>VLOOKUP($B$1,'Multipliers and Adjustments'!$A$70:$I$86,TRUNC(COLUMN(AG$2)/5)+2,FALSE)*SUMIFS('EPA US Data'!$I:$I,'EPA US Data'!$D:$D,'Country Selector'!$A$2,'EPA US Data'!$J:$J,$B$1,'EPA US Data'!$C:$C,AG$2,'EPA US Data'!$G:$G,"&gt;="&amp;$A32,'EPA US Data'!$G:$G,"&lt;"&amp;$B32)*unit_conv*'State Downscaling Multipliers'!$B$13</f>
        <v>0</v>
      </c>
      <c r="AH32" s="2">
        <f t="shared" ref="AH32:AK32" si="212">AG32+($AL32-$AG32)/5</f>
        <v>0</v>
      </c>
      <c r="AI32" s="2">
        <f t="shared" si="212"/>
        <v>0</v>
      </c>
      <c r="AJ32" s="2">
        <f t="shared" si="212"/>
        <v>0</v>
      </c>
      <c r="AK32" s="2">
        <f t="shared" si="212"/>
        <v>0</v>
      </c>
      <c r="AL32" s="105">
        <f>VLOOKUP($B$1,'Multipliers and Adjustments'!$A$70:$I$86,TRUNC(COLUMN(AL$2)/5)+2,FALSE)*SUMIFS('EPA US Data'!$I:$I,'EPA US Data'!$D:$D,'Country Selector'!$A$2,'EPA US Data'!$J:$J,$B$1,'EPA US Data'!$C:$C,AL$2,'EPA US Data'!$G:$G,"&gt;="&amp;$A32,'EPA US Data'!$G:$G,"&lt;"&amp;$B32)*unit_conv*'State Downscaling Multipliers'!$B$13</f>
        <v>0</v>
      </c>
    </row>
    <row r="33" spans="1:38" ht="15.75" customHeight="1" x14ac:dyDescent="0.25">
      <c r="A33" s="50">
        <f t="shared" si="8"/>
        <v>-10</v>
      </c>
      <c r="B33" s="50">
        <f t="shared" si="149"/>
        <v>0</v>
      </c>
      <c r="C33" s="105">
        <f>VLOOKUP($B$1,'Multipliers and Adjustments'!$A$70:$I$86,TRUNC(COLUMN(C$2)/5)+2,FALSE)*SUMIFS('EPA US Data'!$I:$I,'EPA US Data'!$D:$D,'Country Selector'!$A$2,'EPA US Data'!$J:$J,$B$1,'EPA US Data'!$C:$C,C$2,'EPA US Data'!$G:$G,"&gt;="&amp;$A33,'EPA US Data'!$G:$G,"&lt;"&amp;$B33)*unit_conv*'State Downscaling Multipliers'!$B$13</f>
        <v>0</v>
      </c>
      <c r="D33" s="2">
        <f t="shared" ref="D33:G33" si="213">C33+($H33-$C33)/5</f>
        <v>0</v>
      </c>
      <c r="E33" s="2">
        <f t="shared" si="213"/>
        <v>0</v>
      </c>
      <c r="F33" s="2">
        <f t="shared" si="213"/>
        <v>0</v>
      </c>
      <c r="G33" s="2">
        <f t="shared" si="213"/>
        <v>0</v>
      </c>
      <c r="H33" s="105">
        <f>VLOOKUP($B$1,'Multipliers and Adjustments'!$A$70:$I$86,TRUNC(COLUMN(H$2)/5)+2,FALSE)*SUMIFS('EPA US Data'!$I:$I,'EPA US Data'!$D:$D,'Country Selector'!$A$2,'EPA US Data'!$J:$J,$B$1,'EPA US Data'!$C:$C,H$2,'EPA US Data'!$G:$G,"&gt;="&amp;$A33,'EPA US Data'!$G:$G,"&lt;"&amp;$B33)*unit_conv*'State Downscaling Multipliers'!$B$13</f>
        <v>0</v>
      </c>
      <c r="I33" s="2">
        <f t="shared" ref="I33:L33" si="214">H33+($M33-$H33)/5</f>
        <v>0</v>
      </c>
      <c r="J33" s="2">
        <f t="shared" si="214"/>
        <v>0</v>
      </c>
      <c r="K33" s="2">
        <f t="shared" si="214"/>
        <v>0</v>
      </c>
      <c r="L33" s="2">
        <f t="shared" si="214"/>
        <v>0</v>
      </c>
      <c r="M33" s="105">
        <f>VLOOKUP($B$1,'Multipliers and Adjustments'!$A$70:$I$86,TRUNC(COLUMN(M$2)/5)+2,FALSE)*SUMIFS('EPA US Data'!$I:$I,'EPA US Data'!$D:$D,'Country Selector'!$A$2,'EPA US Data'!$J:$J,$B$1,'EPA US Data'!$C:$C,M$2,'EPA US Data'!$G:$G,"&gt;="&amp;$A33,'EPA US Data'!$G:$G,"&lt;"&amp;$B33)*unit_conv*'State Downscaling Multipliers'!$B$13</f>
        <v>0</v>
      </c>
      <c r="N33" s="2">
        <f t="shared" ref="N33:Q33" si="215">M33+($R33-$M33)/5</f>
        <v>0</v>
      </c>
      <c r="O33" s="2">
        <f t="shared" si="215"/>
        <v>0</v>
      </c>
      <c r="P33" s="2">
        <f t="shared" si="215"/>
        <v>0</v>
      </c>
      <c r="Q33" s="2">
        <f t="shared" si="215"/>
        <v>0</v>
      </c>
      <c r="R33" s="105">
        <f>VLOOKUP($B$1,'Multipliers and Adjustments'!$A$70:$I$86,TRUNC(COLUMN(R$2)/5)+2,FALSE)*SUMIFS('EPA US Data'!$I:$I,'EPA US Data'!$D:$D,'Country Selector'!$A$2,'EPA US Data'!$J:$J,$B$1,'EPA US Data'!$C:$C,R$2,'EPA US Data'!$G:$G,"&gt;="&amp;$A33,'EPA US Data'!$G:$G,"&lt;"&amp;$B33)*unit_conv*'State Downscaling Multipliers'!$B$13</f>
        <v>0</v>
      </c>
      <c r="S33" s="2">
        <f t="shared" ref="S33:V33" si="216">R33+($W33-$R33)/5</f>
        <v>0</v>
      </c>
      <c r="T33" s="2">
        <f t="shared" si="216"/>
        <v>0</v>
      </c>
      <c r="U33" s="2">
        <f t="shared" si="216"/>
        <v>0</v>
      </c>
      <c r="V33" s="2">
        <f t="shared" si="216"/>
        <v>0</v>
      </c>
      <c r="W33" s="105">
        <f>VLOOKUP($B$1,'Multipliers and Adjustments'!$A$70:$I$86,TRUNC(COLUMN(W$2)/5)+2,FALSE)*SUMIFS('EPA US Data'!$I:$I,'EPA US Data'!$D:$D,'Country Selector'!$A$2,'EPA US Data'!$J:$J,$B$1,'EPA US Data'!$C:$C,W$2,'EPA US Data'!$G:$G,"&gt;="&amp;$A33,'EPA US Data'!$G:$G,"&lt;"&amp;$B33)*unit_conv*'State Downscaling Multipliers'!$B$13</f>
        <v>0</v>
      </c>
      <c r="X33" s="2">
        <f t="shared" ref="X33:AA33" si="217">W33+($AB33-$W33)/5</f>
        <v>0</v>
      </c>
      <c r="Y33" s="2">
        <f t="shared" si="217"/>
        <v>0</v>
      </c>
      <c r="Z33" s="2">
        <f t="shared" si="217"/>
        <v>0</v>
      </c>
      <c r="AA33" s="2">
        <f t="shared" si="217"/>
        <v>0</v>
      </c>
      <c r="AB33" s="105">
        <f>VLOOKUP($B$1,'Multipliers and Adjustments'!$A$70:$I$86,TRUNC(COLUMN(AB$2)/5)+2,FALSE)*SUMIFS('EPA US Data'!$I:$I,'EPA US Data'!$D:$D,'Country Selector'!$A$2,'EPA US Data'!$J:$J,$B$1,'EPA US Data'!$C:$C,AB$2,'EPA US Data'!$G:$G,"&gt;="&amp;$A33,'EPA US Data'!$G:$G,"&lt;"&amp;$B33)*unit_conv*'State Downscaling Multipliers'!$B$13</f>
        <v>0</v>
      </c>
      <c r="AC33" s="2">
        <f t="shared" ref="AC33:AF33" si="218">AB33+($AG33-$AB33)/5</f>
        <v>0</v>
      </c>
      <c r="AD33" s="2">
        <f t="shared" si="218"/>
        <v>0</v>
      </c>
      <c r="AE33" s="2">
        <f t="shared" si="218"/>
        <v>0</v>
      </c>
      <c r="AF33" s="2">
        <f t="shared" si="218"/>
        <v>0</v>
      </c>
      <c r="AG33" s="105">
        <f>VLOOKUP($B$1,'Multipliers and Adjustments'!$A$70:$I$86,TRUNC(COLUMN(AG$2)/5)+2,FALSE)*SUMIFS('EPA US Data'!$I:$I,'EPA US Data'!$D:$D,'Country Selector'!$A$2,'EPA US Data'!$J:$J,$B$1,'EPA US Data'!$C:$C,AG$2,'EPA US Data'!$G:$G,"&gt;="&amp;$A33,'EPA US Data'!$G:$G,"&lt;"&amp;$B33)*unit_conv*'State Downscaling Multipliers'!$B$13</f>
        <v>0</v>
      </c>
      <c r="AH33" s="2">
        <f t="shared" ref="AH33:AK33" si="219">AG33+($AL33-$AG33)/5</f>
        <v>0</v>
      </c>
      <c r="AI33" s="2">
        <f t="shared" si="219"/>
        <v>0</v>
      </c>
      <c r="AJ33" s="2">
        <f t="shared" si="219"/>
        <v>0</v>
      </c>
      <c r="AK33" s="2">
        <f t="shared" si="219"/>
        <v>0</v>
      </c>
      <c r="AL33" s="105">
        <f>VLOOKUP($B$1,'Multipliers and Adjustments'!$A$70:$I$86,TRUNC(COLUMN(AL$2)/5)+2,FALSE)*SUMIFS('EPA US Data'!$I:$I,'EPA US Data'!$D:$D,'Country Selector'!$A$2,'EPA US Data'!$J:$J,$B$1,'EPA US Data'!$C:$C,AL$2,'EPA US Data'!$G:$G,"&gt;="&amp;$A33,'EPA US Data'!$G:$G,"&lt;"&amp;$B33)*unit_conv*'State Downscaling Multipliers'!$B$13</f>
        <v>0</v>
      </c>
    </row>
    <row r="34" spans="1:38" ht="15.75" customHeight="1" x14ac:dyDescent="0.25">
      <c r="A34" s="51">
        <f t="shared" si="8"/>
        <v>0</v>
      </c>
      <c r="B34" s="51">
        <f>A34</f>
        <v>0</v>
      </c>
      <c r="C34" s="105">
        <f>VLOOKUP($B$1,'Multipliers and Adjustments'!$A$70:$I$86,TRUNC(COLUMN(C$2)/5)+2,FALSE)*SUMIFS('EPA US Data'!$I:$I,'EPA US Data'!$D:$D,'Country Selector'!$A$2,'EPA US Data'!$J:$J,$B$1,'EPA US Data'!$C:$C,C$2,'EPA US Data'!$G:$G,"&gt;="&amp;$A34,'EPA US Data'!$G:$G,"&lt;"&amp;$B34)*unit_conv*'State Downscaling Multipliers'!$B$13</f>
        <v>0</v>
      </c>
      <c r="D34" s="2">
        <f t="shared" ref="D34:G34" si="220">C34+($H34-$C34)/5</f>
        <v>0</v>
      </c>
      <c r="E34" s="2">
        <f t="shared" si="220"/>
        <v>0</v>
      </c>
      <c r="F34" s="2">
        <f t="shared" si="220"/>
        <v>0</v>
      </c>
      <c r="G34" s="2">
        <f t="shared" si="220"/>
        <v>0</v>
      </c>
      <c r="H34" s="105">
        <f>VLOOKUP($B$1,'Multipliers and Adjustments'!$A$70:$I$86,TRUNC(COLUMN(H$2)/5)+2,FALSE)*SUMIFS('EPA US Data'!$I:$I,'EPA US Data'!$D:$D,'Country Selector'!$A$2,'EPA US Data'!$J:$J,$B$1,'EPA US Data'!$C:$C,H$2,'EPA US Data'!$G:$G,"&gt;="&amp;$A34,'EPA US Data'!$G:$G,"&lt;"&amp;$B34)*unit_conv*'State Downscaling Multipliers'!$B$13</f>
        <v>0</v>
      </c>
      <c r="I34" s="2">
        <f t="shared" ref="I34:L34" si="221">H34+($M34-$H34)/5</f>
        <v>0</v>
      </c>
      <c r="J34" s="2">
        <f t="shared" si="221"/>
        <v>0</v>
      </c>
      <c r="K34" s="2">
        <f t="shared" si="221"/>
        <v>0</v>
      </c>
      <c r="L34" s="2">
        <f t="shared" si="221"/>
        <v>0</v>
      </c>
      <c r="M34" s="105">
        <f>VLOOKUP($B$1,'Multipliers and Adjustments'!$A$70:$I$86,TRUNC(COLUMN(M$2)/5)+2,FALSE)*SUMIFS('EPA US Data'!$I:$I,'EPA US Data'!$D:$D,'Country Selector'!$A$2,'EPA US Data'!$J:$J,$B$1,'EPA US Data'!$C:$C,M$2,'EPA US Data'!$G:$G,"&gt;="&amp;$A34,'EPA US Data'!$G:$G,"&lt;"&amp;$B34)*unit_conv*'State Downscaling Multipliers'!$B$13</f>
        <v>0</v>
      </c>
      <c r="N34" s="2">
        <f t="shared" ref="N34:Q34" si="222">M34+($R34-$M34)/5</f>
        <v>0</v>
      </c>
      <c r="O34" s="2">
        <f t="shared" si="222"/>
        <v>0</v>
      </c>
      <c r="P34" s="2">
        <f t="shared" si="222"/>
        <v>0</v>
      </c>
      <c r="Q34" s="2">
        <f t="shared" si="222"/>
        <v>0</v>
      </c>
      <c r="R34" s="105">
        <f>VLOOKUP($B$1,'Multipliers and Adjustments'!$A$70:$I$86,TRUNC(COLUMN(R$2)/5)+2,FALSE)*SUMIFS('EPA US Data'!$I:$I,'EPA US Data'!$D:$D,'Country Selector'!$A$2,'EPA US Data'!$J:$J,$B$1,'EPA US Data'!$C:$C,R$2,'EPA US Data'!$G:$G,"&gt;="&amp;$A34,'EPA US Data'!$G:$G,"&lt;"&amp;$B34)*unit_conv*'State Downscaling Multipliers'!$B$13</f>
        <v>0</v>
      </c>
      <c r="S34" s="2">
        <f t="shared" ref="S34:V34" si="223">R34+($W34-$R34)/5</f>
        <v>0</v>
      </c>
      <c r="T34" s="2">
        <f t="shared" si="223"/>
        <v>0</v>
      </c>
      <c r="U34" s="2">
        <f t="shared" si="223"/>
        <v>0</v>
      </c>
      <c r="V34" s="2">
        <f t="shared" si="223"/>
        <v>0</v>
      </c>
      <c r="W34" s="105">
        <f>VLOOKUP($B$1,'Multipliers and Adjustments'!$A$70:$I$86,TRUNC(COLUMN(W$2)/5)+2,FALSE)*SUMIFS('EPA US Data'!$I:$I,'EPA US Data'!$D:$D,'Country Selector'!$A$2,'EPA US Data'!$J:$J,$B$1,'EPA US Data'!$C:$C,W$2,'EPA US Data'!$G:$G,"&gt;="&amp;$A34,'EPA US Data'!$G:$G,"&lt;"&amp;$B34)*unit_conv*'State Downscaling Multipliers'!$B$13</f>
        <v>0</v>
      </c>
      <c r="X34" s="2">
        <f t="shared" ref="X34:AA34" si="224">W34+($AB34-$W34)/5</f>
        <v>0</v>
      </c>
      <c r="Y34" s="2">
        <f t="shared" si="224"/>
        <v>0</v>
      </c>
      <c r="Z34" s="2">
        <f t="shared" si="224"/>
        <v>0</v>
      </c>
      <c r="AA34" s="2">
        <f t="shared" si="224"/>
        <v>0</v>
      </c>
      <c r="AB34" s="105">
        <f>VLOOKUP($B$1,'Multipliers and Adjustments'!$A$70:$I$86,TRUNC(COLUMN(AB$2)/5)+2,FALSE)*SUMIFS('EPA US Data'!$I:$I,'EPA US Data'!$D:$D,'Country Selector'!$A$2,'EPA US Data'!$J:$J,$B$1,'EPA US Data'!$C:$C,AB$2,'EPA US Data'!$G:$G,"&gt;="&amp;$A34,'EPA US Data'!$G:$G,"&lt;"&amp;$B34)*unit_conv*'State Downscaling Multipliers'!$B$13</f>
        <v>0</v>
      </c>
      <c r="AC34" s="2">
        <f t="shared" ref="AC34:AF34" si="225">AB34+($AG34-$AB34)/5</f>
        <v>0</v>
      </c>
      <c r="AD34" s="2">
        <f t="shared" si="225"/>
        <v>0</v>
      </c>
      <c r="AE34" s="2">
        <f t="shared" si="225"/>
        <v>0</v>
      </c>
      <c r="AF34" s="2">
        <f t="shared" si="225"/>
        <v>0</v>
      </c>
      <c r="AG34" s="105">
        <f>VLOOKUP($B$1,'Multipliers and Adjustments'!$A$70:$I$86,TRUNC(COLUMN(AG$2)/5)+2,FALSE)*SUMIFS('EPA US Data'!$I:$I,'EPA US Data'!$D:$D,'Country Selector'!$A$2,'EPA US Data'!$J:$J,$B$1,'EPA US Data'!$C:$C,AG$2,'EPA US Data'!$G:$G,"&gt;="&amp;$A34,'EPA US Data'!$G:$G,"&lt;"&amp;$B34)*unit_conv*'State Downscaling Multipliers'!$B$13</f>
        <v>0</v>
      </c>
      <c r="AH34" s="2">
        <f t="shared" ref="AH34:AK34" si="226">AG34+($AL34-$AG34)/5</f>
        <v>0</v>
      </c>
      <c r="AI34" s="2">
        <f t="shared" si="226"/>
        <v>0</v>
      </c>
      <c r="AJ34" s="2">
        <f t="shared" si="226"/>
        <v>0</v>
      </c>
      <c r="AK34" s="2">
        <f t="shared" si="226"/>
        <v>0</v>
      </c>
      <c r="AL34" s="105">
        <f>VLOOKUP($B$1,'Multipliers and Adjustments'!$A$70:$I$86,TRUNC(COLUMN(AL$2)/5)+2,FALSE)*SUMIFS('EPA US Data'!$I:$I,'EPA US Data'!$D:$D,'Country Selector'!$A$2,'EPA US Data'!$J:$J,$B$1,'EPA US Data'!$C:$C,AL$2,'EPA US Data'!$G:$G,"&gt;="&amp;$A34,'EPA US Data'!$G:$G,"&lt;"&amp;$B34)*unit_conv*'State Downscaling Multipliers'!$B$13</f>
        <v>0</v>
      </c>
    </row>
    <row r="35" spans="1:38" ht="15.75" customHeight="1" x14ac:dyDescent="0.25">
      <c r="A35" s="52">
        <v>0.1</v>
      </c>
      <c r="B35" s="52">
        <f>A35+9.9</f>
        <v>10</v>
      </c>
      <c r="C35" s="105">
        <f>VLOOKUP($B$1,'Multipliers and Adjustments'!$A$70:$I$86,TRUNC(COLUMN(C$2)/5)+2,FALSE)*SUMIFS('EPA US Data'!$I:$I,'EPA US Data'!$D:$D,'Country Selector'!$A$2,'EPA US Data'!$J:$J,$B$1,'EPA US Data'!$C:$C,C$2,'EPA US Data'!$G:$G,"&gt;="&amp;$A35,'EPA US Data'!$G:$G,"&lt;"&amp;$B35)*unit_conv*'State Downscaling Multipliers'!$B$13</f>
        <v>2528518558988.3379</v>
      </c>
      <c r="D35" s="2">
        <f t="shared" ref="D35:G35" si="227">C35+($H35-$C35)/5</f>
        <v>2469834227019.2031</v>
      </c>
      <c r="E35" s="2">
        <f t="shared" si="227"/>
        <v>2411149895050.0684</v>
      </c>
      <c r="F35" s="2">
        <f t="shared" si="227"/>
        <v>2352465563080.9336</v>
      </c>
      <c r="G35" s="2">
        <f t="shared" si="227"/>
        <v>2293781231111.7988</v>
      </c>
      <c r="H35" s="105">
        <f>VLOOKUP($B$1,'Multipliers and Adjustments'!$A$70:$I$86,TRUNC(COLUMN(H$2)/5)+2,FALSE)*SUMIFS('EPA US Data'!$I:$I,'EPA US Data'!$D:$D,'Country Selector'!$A$2,'EPA US Data'!$J:$J,$B$1,'EPA US Data'!$C:$C,H$2,'EPA US Data'!$G:$G,"&gt;="&amp;$A35,'EPA US Data'!$G:$G,"&lt;"&amp;$B35)*unit_conv*'State Downscaling Multipliers'!$B$13</f>
        <v>2235096899142.6631</v>
      </c>
      <c r="I35" s="2">
        <f t="shared" ref="I35:L35" si="228">H35+($M35-$H35)/5</f>
        <v>2188082288946.8777</v>
      </c>
      <c r="J35" s="2">
        <f t="shared" si="228"/>
        <v>2141067678751.0923</v>
      </c>
      <c r="K35" s="2">
        <f t="shared" si="228"/>
        <v>2094053068555.3069</v>
      </c>
      <c r="L35" s="2">
        <f t="shared" si="228"/>
        <v>2047038458359.5215</v>
      </c>
      <c r="M35" s="105">
        <f>VLOOKUP($B$1,'Multipliers and Adjustments'!$A$70:$I$86,TRUNC(COLUMN(M$2)/5)+2,FALSE)*SUMIFS('EPA US Data'!$I:$I,'EPA US Data'!$D:$D,'Country Selector'!$A$2,'EPA US Data'!$J:$J,$B$1,'EPA US Data'!$C:$C,M$2,'EPA US Data'!$G:$G,"&gt;="&amp;$A35,'EPA US Data'!$G:$G,"&lt;"&amp;$B35)*unit_conv*'State Downscaling Multipliers'!$B$13</f>
        <v>2000023848163.7366</v>
      </c>
      <c r="N35" s="2">
        <f t="shared" ref="N35:Q35" si="229">M35+($R35-$M35)/5</f>
        <v>1946231140351.4573</v>
      </c>
      <c r="O35" s="2">
        <f t="shared" si="229"/>
        <v>1892438432539.178</v>
      </c>
      <c r="P35" s="2">
        <f t="shared" si="229"/>
        <v>1838645724726.8987</v>
      </c>
      <c r="Q35" s="2">
        <f t="shared" si="229"/>
        <v>1784853016914.6194</v>
      </c>
      <c r="R35" s="105">
        <f>VLOOKUP($B$1,'Multipliers and Adjustments'!$A$70:$I$86,TRUNC(COLUMN(R$2)/5)+2,FALSE)*SUMIFS('EPA US Data'!$I:$I,'EPA US Data'!$D:$D,'Country Selector'!$A$2,'EPA US Data'!$J:$J,$B$1,'EPA US Data'!$C:$C,R$2,'EPA US Data'!$G:$G,"&gt;="&amp;$A35,'EPA US Data'!$G:$G,"&lt;"&amp;$B35)*unit_conv*'State Downscaling Multipliers'!$B$13</f>
        <v>1731060309102.3403</v>
      </c>
      <c r="S35" s="2">
        <f t="shared" ref="S35:V35" si="230">R35+($W35-$R35)/5</f>
        <v>1718338107907.5217</v>
      </c>
      <c r="T35" s="2">
        <f t="shared" si="230"/>
        <v>1705615906712.7031</v>
      </c>
      <c r="U35" s="2">
        <f t="shared" si="230"/>
        <v>1692893705517.8845</v>
      </c>
      <c r="V35" s="2">
        <f t="shared" si="230"/>
        <v>1680171504323.0659</v>
      </c>
      <c r="W35" s="105">
        <f>VLOOKUP($B$1,'Multipliers and Adjustments'!$A$70:$I$86,TRUNC(COLUMN(W$2)/5)+2,FALSE)*SUMIFS('EPA US Data'!$I:$I,'EPA US Data'!$D:$D,'Country Selector'!$A$2,'EPA US Data'!$J:$J,$B$1,'EPA US Data'!$C:$C,W$2,'EPA US Data'!$G:$G,"&gt;="&amp;$A35,'EPA US Data'!$G:$G,"&lt;"&amp;$B35)*unit_conv*'State Downscaling Multipliers'!$B$13</f>
        <v>1667449303128.2468</v>
      </c>
      <c r="X35" s="2">
        <f t="shared" ref="X35:AA35" si="231">W35+($AB35-$W35)/5</f>
        <v>1654459887331.6621</v>
      </c>
      <c r="Y35" s="2">
        <f t="shared" si="231"/>
        <v>1641470471535.0774</v>
      </c>
      <c r="Z35" s="2">
        <f t="shared" si="231"/>
        <v>1628481055738.4927</v>
      </c>
      <c r="AA35" s="2">
        <f t="shared" si="231"/>
        <v>1615491639941.908</v>
      </c>
      <c r="AB35" s="105">
        <f>VLOOKUP($B$1,'Multipliers and Adjustments'!$A$70:$I$86,TRUNC(COLUMN(AB$2)/5)+2,FALSE)*SUMIFS('EPA US Data'!$I:$I,'EPA US Data'!$D:$D,'Country Selector'!$A$2,'EPA US Data'!$J:$J,$B$1,'EPA US Data'!$C:$C,AB$2,'EPA US Data'!$G:$G,"&gt;="&amp;$A35,'EPA US Data'!$G:$G,"&lt;"&amp;$B35)*unit_conv*'State Downscaling Multipliers'!$B$13</f>
        <v>1602502224145.323</v>
      </c>
      <c r="AC35" s="2">
        <f t="shared" ref="AC35:AF35" si="232">AB35+($AG35-$AB35)/5</f>
        <v>1595399926145.4048</v>
      </c>
      <c r="AD35" s="2">
        <f t="shared" si="232"/>
        <v>1588297628145.4866</v>
      </c>
      <c r="AE35" s="2">
        <f t="shared" si="232"/>
        <v>1581195330145.5684</v>
      </c>
      <c r="AF35" s="2">
        <f t="shared" si="232"/>
        <v>1574093032145.6501</v>
      </c>
      <c r="AG35" s="105">
        <f>VLOOKUP($B$1,'Multipliers and Adjustments'!$A$70:$I$86,TRUNC(COLUMN(AG$2)/5)+2,FALSE)*SUMIFS('EPA US Data'!$I:$I,'EPA US Data'!$D:$D,'Country Selector'!$A$2,'EPA US Data'!$J:$J,$B$1,'EPA US Data'!$C:$C,AG$2,'EPA US Data'!$G:$G,"&gt;="&amp;$A35,'EPA US Data'!$G:$G,"&lt;"&amp;$B35)*unit_conv*'State Downscaling Multipliers'!$B$13</f>
        <v>1566990734145.7319</v>
      </c>
      <c r="AH35" s="2">
        <f t="shared" ref="AH35:AK35" si="233">AG35+($AL35-$AG35)/5</f>
        <v>1556625773182.9534</v>
      </c>
      <c r="AI35" s="2">
        <f t="shared" si="233"/>
        <v>1546260812220.1748</v>
      </c>
      <c r="AJ35" s="2">
        <f t="shared" si="233"/>
        <v>1535895851257.3962</v>
      </c>
      <c r="AK35" s="2">
        <f t="shared" si="233"/>
        <v>1525530890294.6177</v>
      </c>
      <c r="AL35" s="105">
        <f>VLOOKUP($B$1,'Multipliers and Adjustments'!$A$70:$I$86,TRUNC(COLUMN(AL$2)/5)+2,FALSE)*SUMIFS('EPA US Data'!$I:$I,'EPA US Data'!$D:$D,'Country Selector'!$A$2,'EPA US Data'!$J:$J,$B$1,'EPA US Data'!$C:$C,AL$2,'EPA US Data'!$G:$G,"&gt;="&amp;$A35,'EPA US Data'!$G:$G,"&lt;"&amp;$B35)*unit_conv*'State Downscaling Multipliers'!$B$13</f>
        <v>1515165929331.8391</v>
      </c>
    </row>
    <row r="36" spans="1:38" ht="15.75" customHeight="1" x14ac:dyDescent="0.25">
      <c r="A36" s="50">
        <f t="shared" ref="A36:A74" si="234">B35</f>
        <v>10</v>
      </c>
      <c r="B36" s="50">
        <f t="shared" ref="B36:B44" si="235">A36+10</f>
        <v>20</v>
      </c>
      <c r="C36" s="105">
        <f>VLOOKUP($B$1,'Multipliers and Adjustments'!$A$70:$I$86,TRUNC(COLUMN(C$2)/5)+2,FALSE)*SUMIFS('EPA US Data'!$I:$I,'EPA US Data'!$D:$D,'Country Selector'!$A$2,'EPA US Data'!$J:$J,$B$1,'EPA US Data'!$C:$C,C$2,'EPA US Data'!$G:$G,"&gt;="&amp;$A36,'EPA US Data'!$G:$G,"&lt;"&amp;$B36)*unit_conv*'State Downscaling Multipliers'!$B$13</f>
        <v>662675052728.88025</v>
      </c>
      <c r="D36" s="2">
        <f t="shared" ref="D36:G36" si="236">C36+($H36-$C36)/5</f>
        <v>647348129543.88025</v>
      </c>
      <c r="E36" s="2">
        <f t="shared" si="236"/>
        <v>632021206358.88025</v>
      </c>
      <c r="F36" s="2">
        <f t="shared" si="236"/>
        <v>616694283173.88025</v>
      </c>
      <c r="G36" s="2">
        <f t="shared" si="236"/>
        <v>601367359988.88025</v>
      </c>
      <c r="H36" s="105">
        <f>VLOOKUP($B$1,'Multipliers and Adjustments'!$A$70:$I$86,TRUNC(COLUMN(H$2)/5)+2,FALSE)*SUMIFS('EPA US Data'!$I:$I,'EPA US Data'!$D:$D,'Country Selector'!$A$2,'EPA US Data'!$J:$J,$B$1,'EPA US Data'!$C:$C,H$2,'EPA US Data'!$G:$G,"&gt;="&amp;$A36,'EPA US Data'!$G:$G,"&lt;"&amp;$B36)*unit_conv*'State Downscaling Multipliers'!$B$13</f>
        <v>586040436803.88049</v>
      </c>
      <c r="I36" s="2">
        <f t="shared" ref="I36:L36" si="237">H36+($M36-$H36)/5</f>
        <v>573735357714.75293</v>
      </c>
      <c r="J36" s="2">
        <f t="shared" si="237"/>
        <v>561430278625.62537</v>
      </c>
      <c r="K36" s="2">
        <f t="shared" si="237"/>
        <v>549125199536.49774</v>
      </c>
      <c r="L36" s="2">
        <f t="shared" si="237"/>
        <v>536820120447.37012</v>
      </c>
      <c r="M36" s="105">
        <f>VLOOKUP($B$1,'Multipliers and Adjustments'!$A$70:$I$86,TRUNC(COLUMN(M$2)/5)+2,FALSE)*SUMIFS('EPA US Data'!$I:$I,'EPA US Data'!$D:$D,'Country Selector'!$A$2,'EPA US Data'!$J:$J,$B$1,'EPA US Data'!$C:$C,M$2,'EPA US Data'!$G:$G,"&gt;="&amp;$A36,'EPA US Data'!$G:$G,"&lt;"&amp;$B36)*unit_conv*'State Downscaling Multipliers'!$B$13</f>
        <v>524515041358.24243</v>
      </c>
      <c r="N36" s="2">
        <f t="shared" ref="N36:Q36" si="238">M36+($R36-$M36)/5</f>
        <v>506650443653.10388</v>
      </c>
      <c r="O36" s="2">
        <f t="shared" si="238"/>
        <v>488785845947.96533</v>
      </c>
      <c r="P36" s="2">
        <f t="shared" si="238"/>
        <v>470921248242.82678</v>
      </c>
      <c r="Q36" s="2">
        <f t="shared" si="238"/>
        <v>453056650537.68823</v>
      </c>
      <c r="R36" s="105">
        <f>VLOOKUP($B$1,'Multipliers and Adjustments'!$A$70:$I$86,TRUNC(COLUMN(R$2)/5)+2,FALSE)*SUMIFS('EPA US Data'!$I:$I,'EPA US Data'!$D:$D,'Country Selector'!$A$2,'EPA US Data'!$J:$J,$B$1,'EPA US Data'!$C:$C,R$2,'EPA US Data'!$G:$G,"&gt;="&amp;$A36,'EPA US Data'!$G:$G,"&lt;"&amp;$B36)*unit_conv*'State Downscaling Multipliers'!$B$13</f>
        <v>435192052832.54956</v>
      </c>
      <c r="S36" s="2">
        <f t="shared" ref="S36:V36" si="239">R36+($W36-$R36)/5</f>
        <v>433161682818.98425</v>
      </c>
      <c r="T36" s="2">
        <f t="shared" si="239"/>
        <v>431131312805.41895</v>
      </c>
      <c r="U36" s="2">
        <f t="shared" si="239"/>
        <v>429100942791.85364</v>
      </c>
      <c r="V36" s="2">
        <f t="shared" si="239"/>
        <v>427070572778.28833</v>
      </c>
      <c r="W36" s="105">
        <f>VLOOKUP($B$1,'Multipliers and Adjustments'!$A$70:$I$86,TRUNC(COLUMN(W$2)/5)+2,FALSE)*SUMIFS('EPA US Data'!$I:$I,'EPA US Data'!$D:$D,'Country Selector'!$A$2,'EPA US Data'!$J:$J,$B$1,'EPA US Data'!$C:$C,W$2,'EPA US Data'!$G:$G,"&gt;="&amp;$A36,'EPA US Data'!$G:$G,"&lt;"&amp;$B36)*unit_conv*'State Downscaling Multipliers'!$B$13</f>
        <v>425040202764.72308</v>
      </c>
      <c r="X36" s="2">
        <f t="shared" ref="X36:AA36" si="240">W36+($AB36-$W36)/5</f>
        <v>421744324428.83698</v>
      </c>
      <c r="Y36" s="2">
        <f t="shared" si="240"/>
        <v>418448446092.95087</v>
      </c>
      <c r="Z36" s="2">
        <f t="shared" si="240"/>
        <v>415152567757.06476</v>
      </c>
      <c r="AA36" s="2">
        <f t="shared" si="240"/>
        <v>411856689421.17865</v>
      </c>
      <c r="AB36" s="105">
        <f>VLOOKUP($B$1,'Multipliers and Adjustments'!$A$70:$I$86,TRUNC(COLUMN(AB$2)/5)+2,FALSE)*SUMIFS('EPA US Data'!$I:$I,'EPA US Data'!$D:$D,'Country Selector'!$A$2,'EPA US Data'!$J:$J,$B$1,'EPA US Data'!$C:$C,AB$2,'EPA US Data'!$G:$G,"&gt;="&amp;$A36,'EPA US Data'!$G:$G,"&lt;"&amp;$B36)*unit_conv*'State Downscaling Multipliers'!$B$13</f>
        <v>408560811085.29266</v>
      </c>
      <c r="AC36" s="2">
        <f t="shared" ref="AC36:AF36" si="241">AB36+($AG36-$AB36)/5</f>
        <v>406782687521.56708</v>
      </c>
      <c r="AD36" s="2">
        <f t="shared" si="241"/>
        <v>405004563957.84149</v>
      </c>
      <c r="AE36" s="2">
        <f t="shared" si="241"/>
        <v>403226440394.11591</v>
      </c>
      <c r="AF36" s="2">
        <f t="shared" si="241"/>
        <v>401448316830.39032</v>
      </c>
      <c r="AG36" s="105">
        <f>VLOOKUP($B$1,'Multipliers and Adjustments'!$A$70:$I$86,TRUNC(COLUMN(AG$2)/5)+2,FALSE)*SUMIFS('EPA US Data'!$I:$I,'EPA US Data'!$D:$D,'Country Selector'!$A$2,'EPA US Data'!$J:$J,$B$1,'EPA US Data'!$C:$C,AG$2,'EPA US Data'!$G:$G,"&gt;="&amp;$A36,'EPA US Data'!$G:$G,"&lt;"&amp;$B36)*unit_conv*'State Downscaling Multipliers'!$B$13</f>
        <v>399670193266.66473</v>
      </c>
      <c r="AH36" s="2">
        <f t="shared" ref="AH36:AK36" si="242">AG36+($AL36-$AG36)/5</f>
        <v>397039832304.02203</v>
      </c>
      <c r="AI36" s="2">
        <f t="shared" si="242"/>
        <v>394409471341.37933</v>
      </c>
      <c r="AJ36" s="2">
        <f t="shared" si="242"/>
        <v>391779110378.73663</v>
      </c>
      <c r="AK36" s="2">
        <f t="shared" si="242"/>
        <v>389148749416.09393</v>
      </c>
      <c r="AL36" s="105">
        <f>VLOOKUP($B$1,'Multipliers and Adjustments'!$A$70:$I$86,TRUNC(COLUMN(AL$2)/5)+2,FALSE)*SUMIFS('EPA US Data'!$I:$I,'EPA US Data'!$D:$D,'Country Selector'!$A$2,'EPA US Data'!$J:$J,$B$1,'EPA US Data'!$C:$C,AL$2,'EPA US Data'!$G:$G,"&gt;="&amp;$A36,'EPA US Data'!$G:$G,"&lt;"&amp;$B36)*unit_conv*'State Downscaling Multipliers'!$B$13</f>
        <v>386518388453.45117</v>
      </c>
    </row>
    <row r="37" spans="1:38" ht="15.75" customHeight="1" x14ac:dyDescent="0.25">
      <c r="A37" s="50">
        <f t="shared" si="234"/>
        <v>20</v>
      </c>
      <c r="B37" s="50">
        <f t="shared" si="235"/>
        <v>30</v>
      </c>
      <c r="C37" s="105">
        <f>VLOOKUP($B$1,'Multipliers and Adjustments'!$A$70:$I$86,TRUNC(COLUMN(C$2)/5)+2,FALSE)*SUMIFS('EPA US Data'!$I:$I,'EPA US Data'!$D:$D,'Country Selector'!$A$2,'EPA US Data'!$J:$J,$B$1,'EPA US Data'!$C:$C,C$2,'EPA US Data'!$G:$G,"&gt;="&amp;$A37,'EPA US Data'!$G:$G,"&lt;"&amp;$B37)*unit_conv*'State Downscaling Multipliers'!$B$13</f>
        <v>11124209193.646427</v>
      </c>
      <c r="D37" s="2">
        <f t="shared" ref="D37:G37" si="243">C37+($H37-$C37)/5</f>
        <v>10836445474.888323</v>
      </c>
      <c r="E37" s="2">
        <f t="shared" si="243"/>
        <v>10548681756.130219</v>
      </c>
      <c r="F37" s="2">
        <f t="shared" si="243"/>
        <v>10260918037.372114</v>
      </c>
      <c r="G37" s="2">
        <f t="shared" si="243"/>
        <v>9973154318.6140099</v>
      </c>
      <c r="H37" s="105">
        <f>VLOOKUP($B$1,'Multipliers and Adjustments'!$A$70:$I$86,TRUNC(COLUMN(H$2)/5)+2,FALSE)*SUMIFS('EPA US Data'!$I:$I,'EPA US Data'!$D:$D,'Country Selector'!$A$2,'EPA US Data'!$J:$J,$B$1,'EPA US Data'!$C:$C,H$2,'EPA US Data'!$G:$G,"&gt;="&amp;$A37,'EPA US Data'!$G:$G,"&lt;"&amp;$B37)*unit_conv*'State Downscaling Multipliers'!$B$13</f>
        <v>9685390599.8559017</v>
      </c>
      <c r="I37" s="2">
        <f t="shared" ref="I37:L37" si="244">H37+($M37-$H37)/5</f>
        <v>9479829121.1048088</v>
      </c>
      <c r="J37" s="2">
        <f t="shared" si="244"/>
        <v>9274267642.3537159</v>
      </c>
      <c r="K37" s="2">
        <f t="shared" si="244"/>
        <v>9068706163.602623</v>
      </c>
      <c r="L37" s="2">
        <f t="shared" si="244"/>
        <v>8863144684.8515301</v>
      </c>
      <c r="M37" s="105">
        <f>VLOOKUP($B$1,'Multipliers and Adjustments'!$A$70:$I$86,TRUNC(COLUMN(M$2)/5)+2,FALSE)*SUMIFS('EPA US Data'!$I:$I,'EPA US Data'!$D:$D,'Country Selector'!$A$2,'EPA US Data'!$J:$J,$B$1,'EPA US Data'!$C:$C,M$2,'EPA US Data'!$G:$G,"&gt;="&amp;$A37,'EPA US Data'!$G:$G,"&lt;"&amp;$B37)*unit_conv*'State Downscaling Multipliers'!$B$13</f>
        <v>8657583206.1004372</v>
      </c>
      <c r="N37" s="2">
        <f t="shared" ref="N37:Q37" si="245">M37+($R37-$M37)/5</f>
        <v>8410264902.7663355</v>
      </c>
      <c r="O37" s="2">
        <f t="shared" si="245"/>
        <v>8162946599.4322338</v>
      </c>
      <c r="P37" s="2">
        <f t="shared" si="245"/>
        <v>7915628296.0981321</v>
      </c>
      <c r="Q37" s="2">
        <f t="shared" si="245"/>
        <v>7668309992.7640305</v>
      </c>
      <c r="R37" s="105">
        <f>VLOOKUP($B$1,'Multipliers and Adjustments'!$A$70:$I$86,TRUNC(COLUMN(R$2)/5)+2,FALSE)*SUMIFS('EPA US Data'!$I:$I,'EPA US Data'!$D:$D,'Country Selector'!$A$2,'EPA US Data'!$J:$J,$B$1,'EPA US Data'!$C:$C,R$2,'EPA US Data'!$G:$G,"&gt;="&amp;$A37,'EPA US Data'!$G:$G,"&lt;"&amp;$B37)*unit_conv*'State Downscaling Multipliers'!$B$13</f>
        <v>7420991689.4299297</v>
      </c>
      <c r="S37" s="2">
        <f t="shared" ref="S37:V37" si="246">R37+($W37-$R37)/5</f>
        <v>6213095012.0984669</v>
      </c>
      <c r="T37" s="2">
        <f t="shared" si="246"/>
        <v>5005198334.767004</v>
      </c>
      <c r="U37" s="2">
        <f t="shared" si="246"/>
        <v>3797301657.4355416</v>
      </c>
      <c r="V37" s="2">
        <f t="shared" si="246"/>
        <v>2589404980.1040792</v>
      </c>
      <c r="W37" s="105">
        <f>VLOOKUP($B$1,'Multipliers and Adjustments'!$A$70:$I$86,TRUNC(COLUMN(W$2)/5)+2,FALSE)*SUMIFS('EPA US Data'!$I:$I,'EPA US Data'!$D:$D,'Country Selector'!$A$2,'EPA US Data'!$J:$J,$B$1,'EPA US Data'!$C:$C,W$2,'EPA US Data'!$G:$G,"&gt;="&amp;$A37,'EPA US Data'!$G:$G,"&lt;"&amp;$B37)*unit_conv*'State Downscaling Multipliers'!$B$13</f>
        <v>1381508302.7726183</v>
      </c>
      <c r="X37" s="2">
        <f t="shared" ref="X37:AA37" si="247">W37+($AB37-$W37)/5</f>
        <v>1369164085.2487485</v>
      </c>
      <c r="Y37" s="2">
        <f t="shared" si="247"/>
        <v>1356819867.7248788</v>
      </c>
      <c r="Z37" s="2">
        <f t="shared" si="247"/>
        <v>1344475650.201009</v>
      </c>
      <c r="AA37" s="2">
        <f t="shared" si="247"/>
        <v>1332131432.6771393</v>
      </c>
      <c r="AB37" s="105">
        <f>VLOOKUP($B$1,'Multipliers and Adjustments'!$A$70:$I$86,TRUNC(COLUMN(AB$2)/5)+2,FALSE)*SUMIFS('EPA US Data'!$I:$I,'EPA US Data'!$D:$D,'Country Selector'!$A$2,'EPA US Data'!$J:$J,$B$1,'EPA US Data'!$C:$C,AB$2,'EPA US Data'!$G:$G,"&gt;="&amp;$A37,'EPA US Data'!$G:$G,"&lt;"&amp;$B37)*unit_conv*'State Downscaling Multipliers'!$B$13</f>
        <v>1319787215.15327</v>
      </c>
      <c r="AC37" s="2">
        <f t="shared" ref="AC37:AF37" si="248">AB37+($AG37-$AB37)/5</f>
        <v>1294154445.0277164</v>
      </c>
      <c r="AD37" s="2">
        <f t="shared" si="248"/>
        <v>1268521674.9021628</v>
      </c>
      <c r="AE37" s="2">
        <f t="shared" si="248"/>
        <v>1242888904.7766092</v>
      </c>
      <c r="AF37" s="2">
        <f t="shared" si="248"/>
        <v>1217256134.6510556</v>
      </c>
      <c r="AG37" s="105">
        <f>VLOOKUP($B$1,'Multipliers and Adjustments'!$A$70:$I$86,TRUNC(COLUMN(AG$2)/5)+2,FALSE)*SUMIFS('EPA US Data'!$I:$I,'EPA US Data'!$D:$D,'Country Selector'!$A$2,'EPA US Data'!$J:$J,$B$1,'EPA US Data'!$C:$C,AG$2,'EPA US Data'!$G:$G,"&gt;="&amp;$A37,'EPA US Data'!$G:$G,"&lt;"&amp;$B37)*unit_conv*'State Downscaling Multipliers'!$B$13</f>
        <v>1191623364.5255024</v>
      </c>
      <c r="AH37" s="2">
        <f t="shared" ref="AH37:AK37" si="249">AG37+($AL37-$AG37)/5</f>
        <v>1182445804.2973137</v>
      </c>
      <c r="AI37" s="2">
        <f t="shared" si="249"/>
        <v>1173268244.0691249</v>
      </c>
      <c r="AJ37" s="2">
        <f t="shared" si="249"/>
        <v>1164090683.8409362</v>
      </c>
      <c r="AK37" s="2">
        <f t="shared" si="249"/>
        <v>1154913123.6127474</v>
      </c>
      <c r="AL37" s="105">
        <f>VLOOKUP($B$1,'Multipliers and Adjustments'!$A$70:$I$86,TRUNC(COLUMN(AL$2)/5)+2,FALSE)*SUMIFS('EPA US Data'!$I:$I,'EPA US Data'!$D:$D,'Country Selector'!$A$2,'EPA US Data'!$J:$J,$B$1,'EPA US Data'!$C:$C,AL$2,'EPA US Data'!$G:$G,"&gt;="&amp;$A37,'EPA US Data'!$G:$G,"&lt;"&amp;$B37)*unit_conv*'State Downscaling Multipliers'!$B$13</f>
        <v>1145735563.3845589</v>
      </c>
    </row>
    <row r="38" spans="1:38" ht="15.75" customHeight="1" x14ac:dyDescent="0.25">
      <c r="A38" s="50">
        <f t="shared" si="234"/>
        <v>30</v>
      </c>
      <c r="B38" s="50">
        <f t="shared" si="235"/>
        <v>40</v>
      </c>
      <c r="C38" s="105">
        <f>VLOOKUP($B$1,'Multipliers and Adjustments'!$A$70:$I$86,TRUNC(COLUMN(C$2)/5)+2,FALSE)*SUMIFS('EPA US Data'!$I:$I,'EPA US Data'!$D:$D,'Country Selector'!$A$2,'EPA US Data'!$J:$J,$B$1,'EPA US Data'!$C:$C,C$2,'EPA US Data'!$G:$G,"&gt;="&amp;$A38,'EPA US Data'!$G:$G,"&lt;"&amp;$B38)*unit_conv*'State Downscaling Multipliers'!$B$13</f>
        <v>723362983.57131481</v>
      </c>
      <c r="D38" s="2">
        <f t="shared" ref="D38:G38" si="250">C38+($H38-$C38)/5</f>
        <v>705716695.43705845</v>
      </c>
      <c r="E38" s="2">
        <f t="shared" si="250"/>
        <v>688070407.30280209</v>
      </c>
      <c r="F38" s="2">
        <f t="shared" si="250"/>
        <v>670424119.16854572</v>
      </c>
      <c r="G38" s="2">
        <f t="shared" si="250"/>
        <v>652777831.03428936</v>
      </c>
      <c r="H38" s="105">
        <f>VLOOKUP($B$1,'Multipliers and Adjustments'!$A$70:$I$86,TRUNC(COLUMN(H$2)/5)+2,FALSE)*SUMIFS('EPA US Data'!$I:$I,'EPA US Data'!$D:$D,'Country Selector'!$A$2,'EPA US Data'!$J:$J,$B$1,'EPA US Data'!$C:$C,H$2,'EPA US Data'!$G:$G,"&gt;="&amp;$A38,'EPA US Data'!$G:$G,"&lt;"&amp;$B38)*unit_conv*'State Downscaling Multipliers'!$B$13</f>
        <v>635131542.90003312</v>
      </c>
      <c r="I38" s="2">
        <f t="shared" ref="I38:L38" si="251">H38+($M38-$H38)/5</f>
        <v>621031856.97045398</v>
      </c>
      <c r="J38" s="2">
        <f t="shared" si="251"/>
        <v>606932171.04087484</v>
      </c>
      <c r="K38" s="2">
        <f t="shared" si="251"/>
        <v>592832485.1112957</v>
      </c>
      <c r="L38" s="2">
        <f t="shared" si="251"/>
        <v>578732799.18171656</v>
      </c>
      <c r="M38" s="105">
        <f>VLOOKUP($B$1,'Multipliers and Adjustments'!$A$70:$I$86,TRUNC(COLUMN(M$2)/5)+2,FALSE)*SUMIFS('EPA US Data'!$I:$I,'EPA US Data'!$D:$D,'Country Selector'!$A$2,'EPA US Data'!$J:$J,$B$1,'EPA US Data'!$C:$C,M$2,'EPA US Data'!$G:$G,"&gt;="&amp;$A38,'EPA US Data'!$G:$G,"&lt;"&amp;$B38)*unit_conv*'State Downscaling Multipliers'!$B$13</f>
        <v>564633113.25213742</v>
      </c>
      <c r="N38" s="2">
        <f t="shared" ref="N38:Q38" si="252">M38+($R38-$M38)/5</f>
        <v>547990087.43066883</v>
      </c>
      <c r="O38" s="2">
        <f t="shared" si="252"/>
        <v>531347061.60920024</v>
      </c>
      <c r="P38" s="2">
        <f t="shared" si="252"/>
        <v>514704035.78773165</v>
      </c>
      <c r="Q38" s="2">
        <f t="shared" si="252"/>
        <v>498061009.96626306</v>
      </c>
      <c r="R38" s="105">
        <f>VLOOKUP($B$1,'Multipliers and Adjustments'!$A$70:$I$86,TRUNC(COLUMN(R$2)/5)+2,FALSE)*SUMIFS('EPA US Data'!$I:$I,'EPA US Data'!$D:$D,'Country Selector'!$A$2,'EPA US Data'!$J:$J,$B$1,'EPA US Data'!$C:$C,R$2,'EPA US Data'!$G:$G,"&gt;="&amp;$A38,'EPA US Data'!$G:$G,"&lt;"&amp;$B38)*unit_conv*'State Downscaling Multipliers'!$B$13</f>
        <v>481417984.1447944</v>
      </c>
      <c r="S38" s="2">
        <f t="shared" ref="S38:V38" si="253">R38+($W38-$R38)/5</f>
        <v>477310743.42823517</v>
      </c>
      <c r="T38" s="2">
        <f t="shared" si="253"/>
        <v>473203502.71167594</v>
      </c>
      <c r="U38" s="2">
        <f t="shared" si="253"/>
        <v>469096261.99511671</v>
      </c>
      <c r="V38" s="2">
        <f t="shared" si="253"/>
        <v>464989021.27855748</v>
      </c>
      <c r="W38" s="105">
        <f>VLOOKUP($B$1,'Multipliers and Adjustments'!$A$70:$I$86,TRUNC(COLUMN(W$2)/5)+2,FALSE)*SUMIFS('EPA US Data'!$I:$I,'EPA US Data'!$D:$D,'Country Selector'!$A$2,'EPA US Data'!$J:$J,$B$1,'EPA US Data'!$C:$C,W$2,'EPA US Data'!$G:$G,"&gt;="&amp;$A38,'EPA US Data'!$G:$G,"&lt;"&amp;$B38)*unit_conv*'State Downscaling Multipliers'!$B$13</f>
        <v>460881780.56199837</v>
      </c>
      <c r="X38" s="2">
        <f t="shared" ref="X38:AA38" si="254">W38+($AB38-$W38)/5</f>
        <v>456763655.22191781</v>
      </c>
      <c r="Y38" s="2">
        <f t="shared" si="254"/>
        <v>452645529.88183725</v>
      </c>
      <c r="Z38" s="2">
        <f t="shared" si="254"/>
        <v>448527404.54175669</v>
      </c>
      <c r="AA38" s="2">
        <f t="shared" si="254"/>
        <v>444409279.20167613</v>
      </c>
      <c r="AB38" s="105">
        <f>VLOOKUP($B$1,'Multipliers and Adjustments'!$A$70:$I$86,TRUNC(COLUMN(AB$2)/5)+2,FALSE)*SUMIFS('EPA US Data'!$I:$I,'EPA US Data'!$D:$D,'Country Selector'!$A$2,'EPA US Data'!$J:$J,$B$1,'EPA US Data'!$C:$C,AB$2,'EPA US Data'!$G:$G,"&gt;="&amp;$A38,'EPA US Data'!$G:$G,"&lt;"&amp;$B38)*unit_conv*'State Downscaling Multipliers'!$B$13</f>
        <v>440291153.86159545</v>
      </c>
      <c r="AC38" s="2">
        <f t="shared" ref="AC38:AF38" si="255">AB38+($AG38-$AB38)/5</f>
        <v>437841457.47805023</v>
      </c>
      <c r="AD38" s="2">
        <f t="shared" si="255"/>
        <v>435391761.09450501</v>
      </c>
      <c r="AE38" s="2">
        <f t="shared" si="255"/>
        <v>432942064.71095979</v>
      </c>
      <c r="AF38" s="2">
        <f t="shared" si="255"/>
        <v>430492368.32741457</v>
      </c>
      <c r="AG38" s="105">
        <f>VLOOKUP($B$1,'Multipliers and Adjustments'!$A$70:$I$86,TRUNC(COLUMN(AG$2)/5)+2,FALSE)*SUMIFS('EPA US Data'!$I:$I,'EPA US Data'!$D:$D,'Country Selector'!$A$2,'EPA US Data'!$J:$J,$B$1,'EPA US Data'!$C:$C,AG$2,'EPA US Data'!$G:$G,"&gt;="&amp;$A38,'EPA US Data'!$G:$G,"&lt;"&amp;$B38)*unit_conv*'State Downscaling Multipliers'!$B$13</f>
        <v>428042671.94386941</v>
      </c>
      <c r="AH38" s="2">
        <f t="shared" ref="AH38:AK38" si="256">AG38+($AL38-$AG38)/5</f>
        <v>424746002.03078347</v>
      </c>
      <c r="AI38" s="2">
        <f t="shared" si="256"/>
        <v>421449332.11769754</v>
      </c>
      <c r="AJ38" s="2">
        <f t="shared" si="256"/>
        <v>418152662.2046116</v>
      </c>
      <c r="AK38" s="2">
        <f t="shared" si="256"/>
        <v>414855992.29152566</v>
      </c>
      <c r="AL38" s="105">
        <f>VLOOKUP($B$1,'Multipliers and Adjustments'!$A$70:$I$86,TRUNC(COLUMN(AL$2)/5)+2,FALSE)*SUMIFS('EPA US Data'!$I:$I,'EPA US Data'!$D:$D,'Country Selector'!$A$2,'EPA US Data'!$J:$J,$B$1,'EPA US Data'!$C:$C,AL$2,'EPA US Data'!$G:$G,"&gt;="&amp;$A38,'EPA US Data'!$G:$G,"&lt;"&amp;$B38)*unit_conv*'State Downscaling Multipliers'!$B$13</f>
        <v>411559322.37843984</v>
      </c>
    </row>
    <row r="39" spans="1:38" ht="15.75" customHeight="1" x14ac:dyDescent="0.25">
      <c r="A39" s="50">
        <f t="shared" si="234"/>
        <v>40</v>
      </c>
      <c r="B39" s="50">
        <f t="shared" si="235"/>
        <v>50</v>
      </c>
      <c r="C39" s="105">
        <f>VLOOKUP($B$1,'Multipliers and Adjustments'!$A$70:$I$86,TRUNC(COLUMN(C$2)/5)+2,FALSE)*SUMIFS('EPA US Data'!$I:$I,'EPA US Data'!$D:$D,'Country Selector'!$A$2,'EPA US Data'!$J:$J,$B$1,'EPA US Data'!$C:$C,C$2,'EPA US Data'!$G:$G,"&gt;="&amp;$A39,'EPA US Data'!$G:$G,"&lt;"&amp;$B39)*unit_conv*'State Downscaling Multipliers'!$B$13</f>
        <v>340924858.74857038</v>
      </c>
      <c r="D39" s="2">
        <f t="shared" ref="D39:G39" si="257">C39+($H39-$C39)/5</f>
        <v>332608069.58627754</v>
      </c>
      <c r="E39" s="2">
        <f t="shared" si="257"/>
        <v>324291280.42398471</v>
      </c>
      <c r="F39" s="2">
        <f t="shared" si="257"/>
        <v>315974491.26169187</v>
      </c>
      <c r="G39" s="2">
        <f t="shared" si="257"/>
        <v>307657702.09939903</v>
      </c>
      <c r="H39" s="105">
        <f>VLOOKUP($B$1,'Multipliers and Adjustments'!$A$70:$I$86,TRUNC(COLUMN(H$2)/5)+2,FALSE)*SUMIFS('EPA US Data'!$I:$I,'EPA US Data'!$D:$D,'Country Selector'!$A$2,'EPA US Data'!$J:$J,$B$1,'EPA US Data'!$C:$C,H$2,'EPA US Data'!$G:$G,"&gt;="&amp;$A39,'EPA US Data'!$G:$G,"&lt;"&amp;$B39)*unit_conv*'State Downscaling Multipliers'!$B$13</f>
        <v>299340912.93710625</v>
      </c>
      <c r="I39" s="2">
        <f t="shared" ref="I39:L39" si="258">H39+($M39-$H39)/5</f>
        <v>292695655.0199374</v>
      </c>
      <c r="J39" s="2">
        <f t="shared" si="258"/>
        <v>286050397.10276854</v>
      </c>
      <c r="K39" s="2">
        <f t="shared" si="258"/>
        <v>279405139.18559968</v>
      </c>
      <c r="L39" s="2">
        <f t="shared" si="258"/>
        <v>272759881.26843083</v>
      </c>
      <c r="M39" s="105">
        <f>VLOOKUP($B$1,'Multipliers and Adjustments'!$A$70:$I$86,TRUNC(COLUMN(M$2)/5)+2,FALSE)*SUMIFS('EPA US Data'!$I:$I,'EPA US Data'!$D:$D,'Country Selector'!$A$2,'EPA US Data'!$J:$J,$B$1,'EPA US Data'!$C:$C,M$2,'EPA US Data'!$G:$G,"&gt;="&amp;$A39,'EPA US Data'!$G:$G,"&lt;"&amp;$B39)*unit_conv*'State Downscaling Multipliers'!$B$13</f>
        <v>266114623.351262</v>
      </c>
      <c r="N39" s="2">
        <f t="shared" ref="N39:Q39" si="259">M39+($R39-$M39)/5</f>
        <v>258270675.18838859</v>
      </c>
      <c r="O39" s="2">
        <f t="shared" si="259"/>
        <v>250426727.02551517</v>
      </c>
      <c r="P39" s="2">
        <f t="shared" si="259"/>
        <v>242582778.86264175</v>
      </c>
      <c r="Q39" s="2">
        <f t="shared" si="259"/>
        <v>234738830.69976833</v>
      </c>
      <c r="R39" s="105">
        <f>VLOOKUP($B$1,'Multipliers and Adjustments'!$A$70:$I$86,TRUNC(COLUMN(R$2)/5)+2,FALSE)*SUMIFS('EPA US Data'!$I:$I,'EPA US Data'!$D:$D,'Country Selector'!$A$2,'EPA US Data'!$J:$J,$B$1,'EPA US Data'!$C:$C,R$2,'EPA US Data'!$G:$G,"&gt;="&amp;$A39,'EPA US Data'!$G:$G,"&lt;"&amp;$B39)*unit_conv*'State Downscaling Multipliers'!$B$13</f>
        <v>226894882.53689492</v>
      </c>
      <c r="S39" s="2">
        <f t="shared" ref="S39:V39" si="260">R39+($W39-$R39)/5</f>
        <v>224959118.32942894</v>
      </c>
      <c r="T39" s="2">
        <f t="shared" si="260"/>
        <v>223023354.12196296</v>
      </c>
      <c r="U39" s="2">
        <f t="shared" si="260"/>
        <v>221087589.91449699</v>
      </c>
      <c r="V39" s="2">
        <f t="shared" si="260"/>
        <v>219151825.70703101</v>
      </c>
      <c r="W39" s="105">
        <f>VLOOKUP($B$1,'Multipliers and Adjustments'!$A$70:$I$86,TRUNC(COLUMN(W$2)/5)+2,FALSE)*SUMIFS('EPA US Data'!$I:$I,'EPA US Data'!$D:$D,'Country Selector'!$A$2,'EPA US Data'!$J:$J,$B$1,'EPA US Data'!$C:$C,W$2,'EPA US Data'!$G:$G,"&gt;="&amp;$A39,'EPA US Data'!$G:$G,"&lt;"&amp;$B39)*unit_conv*'State Downscaling Multipliers'!$B$13</f>
        <v>217216061.49956501</v>
      </c>
      <c r="X39" s="2">
        <f t="shared" ref="X39:AA39" si="261">W39+($AB39-$W39)/5</f>
        <v>215275166.77799147</v>
      </c>
      <c r="Y39" s="2">
        <f t="shared" si="261"/>
        <v>213334272.05641794</v>
      </c>
      <c r="Z39" s="2">
        <f t="shared" si="261"/>
        <v>211393377.33484441</v>
      </c>
      <c r="AA39" s="2">
        <f t="shared" si="261"/>
        <v>209452482.61327088</v>
      </c>
      <c r="AB39" s="105">
        <f>VLOOKUP($B$1,'Multipliers and Adjustments'!$A$70:$I$86,TRUNC(COLUMN(AB$2)/5)+2,FALSE)*SUMIFS('EPA US Data'!$I:$I,'EPA US Data'!$D:$D,'Country Selector'!$A$2,'EPA US Data'!$J:$J,$B$1,'EPA US Data'!$C:$C,AB$2,'EPA US Data'!$G:$G,"&gt;="&amp;$A39,'EPA US Data'!$G:$G,"&lt;"&amp;$B39)*unit_conv*'State Downscaling Multipliers'!$B$13</f>
        <v>207511587.89169729</v>
      </c>
      <c r="AC39" s="2">
        <f t="shared" ref="AC39:AF39" si="262">AB39+($AG39-$AB39)/5</f>
        <v>206357032.8417781</v>
      </c>
      <c r="AD39" s="2">
        <f t="shared" si="262"/>
        <v>205202477.79185891</v>
      </c>
      <c r="AE39" s="2">
        <f t="shared" si="262"/>
        <v>204047922.74193972</v>
      </c>
      <c r="AF39" s="2">
        <f t="shared" si="262"/>
        <v>202893367.69202054</v>
      </c>
      <c r="AG39" s="105">
        <f>VLOOKUP($B$1,'Multipliers and Adjustments'!$A$70:$I$86,TRUNC(COLUMN(AG$2)/5)+2,FALSE)*SUMIFS('EPA US Data'!$I:$I,'EPA US Data'!$D:$D,'Country Selector'!$A$2,'EPA US Data'!$J:$J,$B$1,'EPA US Data'!$C:$C,AG$2,'EPA US Data'!$G:$G,"&gt;="&amp;$A39,'EPA US Data'!$G:$G,"&lt;"&amp;$B39)*unit_conv*'State Downscaling Multipliers'!$B$13</f>
        <v>201738812.64210138</v>
      </c>
      <c r="AH39" s="2">
        <f t="shared" ref="AH39:AK39" si="263">AG39+($AL39-$AG39)/5</f>
        <v>200185074.79605767</v>
      </c>
      <c r="AI39" s="2">
        <f t="shared" si="263"/>
        <v>198631336.95001397</v>
      </c>
      <c r="AJ39" s="2">
        <f t="shared" si="263"/>
        <v>197077599.10397026</v>
      </c>
      <c r="AK39" s="2">
        <f t="shared" si="263"/>
        <v>195523861.25792655</v>
      </c>
      <c r="AL39" s="105">
        <f>VLOOKUP($B$1,'Multipliers and Adjustments'!$A$70:$I$86,TRUNC(COLUMN(AL$2)/5)+2,FALSE)*SUMIFS('EPA US Data'!$I:$I,'EPA US Data'!$D:$D,'Country Selector'!$A$2,'EPA US Data'!$J:$J,$B$1,'EPA US Data'!$C:$C,AL$2,'EPA US Data'!$G:$G,"&gt;="&amp;$A39,'EPA US Data'!$G:$G,"&lt;"&amp;$B39)*unit_conv*'State Downscaling Multipliers'!$B$13</f>
        <v>193970123.41188285</v>
      </c>
    </row>
    <row r="40" spans="1:38" ht="15.75" customHeight="1" x14ac:dyDescent="0.25">
      <c r="A40" s="50">
        <f t="shared" si="234"/>
        <v>50</v>
      </c>
      <c r="B40" s="50">
        <f t="shared" si="235"/>
        <v>60</v>
      </c>
      <c r="C40" s="105">
        <f>VLOOKUP($B$1,'Multipliers and Adjustments'!$A$70:$I$86,TRUNC(COLUMN(C$2)/5)+2,FALSE)*SUMIFS('EPA US Data'!$I:$I,'EPA US Data'!$D:$D,'Country Selector'!$A$2,'EPA US Data'!$J:$J,$B$1,'EPA US Data'!$C:$C,C$2,'EPA US Data'!$G:$G,"&gt;="&amp;$A40,'EPA US Data'!$G:$G,"&lt;"&amp;$B40)*unit_conv*'State Downscaling Multipliers'!$B$13</f>
        <v>321897710.97953796</v>
      </c>
      <c r="D40" s="2">
        <f t="shared" ref="D40:G40" si="264">C40+($H40-$C40)/5</f>
        <v>314045084.58875126</v>
      </c>
      <c r="E40" s="2">
        <f t="shared" si="264"/>
        <v>306192458.19796455</v>
      </c>
      <c r="F40" s="2">
        <f t="shared" si="264"/>
        <v>298339831.80717784</v>
      </c>
      <c r="G40" s="2">
        <f t="shared" si="264"/>
        <v>290487205.41639113</v>
      </c>
      <c r="H40" s="105">
        <f>VLOOKUP($B$1,'Multipliers and Adjustments'!$A$70:$I$86,TRUNC(COLUMN(H$2)/5)+2,FALSE)*SUMIFS('EPA US Data'!$I:$I,'EPA US Data'!$D:$D,'Country Selector'!$A$2,'EPA US Data'!$J:$J,$B$1,'EPA US Data'!$C:$C,H$2,'EPA US Data'!$G:$G,"&gt;="&amp;$A40,'EPA US Data'!$G:$G,"&lt;"&amp;$B40)*unit_conv*'State Downscaling Multipliers'!$B$13</f>
        <v>282634579.02560443</v>
      </c>
      <c r="I40" s="2">
        <f t="shared" ref="I40:L40" si="265">H40+($M40-$H40)/5</f>
        <v>276360196.71177775</v>
      </c>
      <c r="J40" s="2">
        <f t="shared" si="265"/>
        <v>270085814.39795107</v>
      </c>
      <c r="K40" s="2">
        <f t="shared" si="265"/>
        <v>263811432.08412439</v>
      </c>
      <c r="L40" s="2">
        <f t="shared" si="265"/>
        <v>257537049.77029771</v>
      </c>
      <c r="M40" s="105">
        <f>VLOOKUP($B$1,'Multipliers and Adjustments'!$A$70:$I$86,TRUNC(COLUMN(M$2)/5)+2,FALSE)*SUMIFS('EPA US Data'!$I:$I,'EPA US Data'!$D:$D,'Country Selector'!$A$2,'EPA US Data'!$J:$J,$B$1,'EPA US Data'!$C:$C,M$2,'EPA US Data'!$G:$G,"&gt;="&amp;$A40,'EPA US Data'!$G:$G,"&lt;"&amp;$B40)*unit_conv*'State Downscaling Multipliers'!$B$13</f>
        <v>251262667.45647106</v>
      </c>
      <c r="N40" s="2">
        <f t="shared" ref="N40:Q40" si="266">M40+($R40-$M40)/5</f>
        <v>243856492.16175291</v>
      </c>
      <c r="O40" s="2">
        <f t="shared" si="266"/>
        <v>236450316.86703476</v>
      </c>
      <c r="P40" s="2">
        <f t="shared" si="266"/>
        <v>229044141.57231662</v>
      </c>
      <c r="Q40" s="2">
        <f t="shared" si="266"/>
        <v>221637966.27759847</v>
      </c>
      <c r="R40" s="105">
        <f>VLOOKUP($B$1,'Multipliers and Adjustments'!$A$70:$I$86,TRUNC(COLUMN(R$2)/5)+2,FALSE)*SUMIFS('EPA US Data'!$I:$I,'EPA US Data'!$D:$D,'Country Selector'!$A$2,'EPA US Data'!$J:$J,$B$1,'EPA US Data'!$C:$C,R$2,'EPA US Data'!$G:$G,"&gt;="&amp;$A40,'EPA US Data'!$G:$G,"&lt;"&amp;$B40)*unit_conv*'State Downscaling Multipliers'!$B$13</f>
        <v>214231790.98288032</v>
      </c>
      <c r="S40" s="2">
        <f t="shared" ref="S40:V40" si="267">R40+($W40-$R40)/5</f>
        <v>212404062.84096733</v>
      </c>
      <c r="T40" s="2">
        <f t="shared" si="267"/>
        <v>210576334.69905433</v>
      </c>
      <c r="U40" s="2">
        <f t="shared" si="267"/>
        <v>208748606.55714133</v>
      </c>
      <c r="V40" s="2">
        <f t="shared" si="267"/>
        <v>206920878.41522834</v>
      </c>
      <c r="W40" s="105">
        <f>VLOOKUP($B$1,'Multipliers and Adjustments'!$A$70:$I$86,TRUNC(COLUMN(W$2)/5)+2,FALSE)*SUMIFS('EPA US Data'!$I:$I,'EPA US Data'!$D:$D,'Country Selector'!$A$2,'EPA US Data'!$J:$J,$B$1,'EPA US Data'!$C:$C,W$2,'EPA US Data'!$G:$G,"&gt;="&amp;$A40,'EPA US Data'!$G:$G,"&lt;"&amp;$B40)*unit_conv*'State Downscaling Multipliers'!$B$13</f>
        <v>205093150.27331537</v>
      </c>
      <c r="X40" s="2">
        <f t="shared" ref="X40:AA40" si="268">W40+($AB40-$W40)/5</f>
        <v>203260577.36176938</v>
      </c>
      <c r="Y40" s="2">
        <f t="shared" si="268"/>
        <v>201428004.45022339</v>
      </c>
      <c r="Z40" s="2">
        <f t="shared" si="268"/>
        <v>199595431.53867739</v>
      </c>
      <c r="AA40" s="2">
        <f t="shared" si="268"/>
        <v>197762858.6271314</v>
      </c>
      <c r="AB40" s="105">
        <f>VLOOKUP($B$1,'Multipliers and Adjustments'!$A$70:$I$86,TRUNC(COLUMN(AB$2)/5)+2,FALSE)*SUMIFS('EPA US Data'!$I:$I,'EPA US Data'!$D:$D,'Country Selector'!$A$2,'EPA US Data'!$J:$J,$B$1,'EPA US Data'!$C:$C,AB$2,'EPA US Data'!$G:$G,"&gt;="&amp;$A40,'EPA US Data'!$G:$G,"&lt;"&amp;$B40)*unit_conv*'State Downscaling Multipliers'!$B$13</f>
        <v>195930285.71558547</v>
      </c>
      <c r="AC40" s="2">
        <f t="shared" ref="AC40:AF40" si="269">AB40+($AG40-$AB40)/5</f>
        <v>194840167.7265456</v>
      </c>
      <c r="AD40" s="2">
        <f t="shared" si="269"/>
        <v>193750049.73750573</v>
      </c>
      <c r="AE40" s="2">
        <f t="shared" si="269"/>
        <v>192659931.74846587</v>
      </c>
      <c r="AF40" s="2">
        <f t="shared" si="269"/>
        <v>191569813.759426</v>
      </c>
      <c r="AG40" s="105">
        <f>VLOOKUP($B$1,'Multipliers and Adjustments'!$A$70:$I$86,TRUNC(COLUMN(AG$2)/5)+2,FALSE)*SUMIFS('EPA US Data'!$I:$I,'EPA US Data'!$D:$D,'Country Selector'!$A$2,'EPA US Data'!$J:$J,$B$1,'EPA US Data'!$C:$C,AG$2,'EPA US Data'!$G:$G,"&gt;="&amp;$A40,'EPA US Data'!$G:$G,"&lt;"&amp;$B40)*unit_conv*'State Downscaling Multipliers'!$B$13</f>
        <v>190479695.7703861</v>
      </c>
      <c r="AH40" s="2">
        <f t="shared" ref="AH40:AK40" si="270">AG40+($AL40-$AG40)/5</f>
        <v>189012671.84892356</v>
      </c>
      <c r="AI40" s="2">
        <f t="shared" si="270"/>
        <v>187545647.92746103</v>
      </c>
      <c r="AJ40" s="2">
        <f t="shared" si="270"/>
        <v>186078624.00599849</v>
      </c>
      <c r="AK40" s="2">
        <f t="shared" si="270"/>
        <v>184611600.08453596</v>
      </c>
      <c r="AL40" s="105">
        <f>VLOOKUP($B$1,'Multipliers and Adjustments'!$A$70:$I$86,TRUNC(COLUMN(AL$2)/5)+2,FALSE)*SUMIFS('EPA US Data'!$I:$I,'EPA US Data'!$D:$D,'Country Selector'!$A$2,'EPA US Data'!$J:$J,$B$1,'EPA US Data'!$C:$C,AL$2,'EPA US Data'!$G:$G,"&gt;="&amp;$A40,'EPA US Data'!$G:$G,"&lt;"&amp;$B40)*unit_conv*'State Downscaling Multipliers'!$B$13</f>
        <v>183144576.16307348</v>
      </c>
    </row>
    <row r="41" spans="1:38" ht="15.75" customHeight="1" x14ac:dyDescent="0.25">
      <c r="A41" s="50">
        <f t="shared" si="234"/>
        <v>60</v>
      </c>
      <c r="B41" s="50">
        <f t="shared" si="235"/>
        <v>70</v>
      </c>
      <c r="C41" s="105">
        <f>VLOOKUP($B$1,'Multipliers and Adjustments'!$A$70:$I$86,TRUNC(COLUMN(C$2)/5)+2,FALSE)*SUMIFS('EPA US Data'!$I:$I,'EPA US Data'!$D:$D,'Country Selector'!$A$2,'EPA US Data'!$J:$J,$B$1,'EPA US Data'!$C:$C,C$2,'EPA US Data'!$G:$G,"&gt;="&amp;$A41,'EPA US Data'!$G:$G,"&lt;"&amp;$B41)*unit_conv*'State Downscaling Multipliers'!$B$13</f>
        <v>36162681900.582436</v>
      </c>
      <c r="D41" s="2">
        <f t="shared" ref="D41:G41" si="271">C41+($H41-$C41)/5</f>
        <v>35324935672.098557</v>
      </c>
      <c r="E41" s="2">
        <f t="shared" si="271"/>
        <v>34487189443.614677</v>
      </c>
      <c r="F41" s="2">
        <f t="shared" si="271"/>
        <v>33649443215.130802</v>
      </c>
      <c r="G41" s="2">
        <f t="shared" si="271"/>
        <v>32811696986.646927</v>
      </c>
      <c r="H41" s="105">
        <f>VLOOKUP($B$1,'Multipliers and Adjustments'!$A$70:$I$86,TRUNC(COLUMN(H$2)/5)+2,FALSE)*SUMIFS('EPA US Data'!$I:$I,'EPA US Data'!$D:$D,'Country Selector'!$A$2,'EPA US Data'!$J:$J,$B$1,'EPA US Data'!$C:$C,H$2,'EPA US Data'!$G:$G,"&gt;="&amp;$A41,'EPA US Data'!$G:$G,"&lt;"&amp;$B41)*unit_conv*'State Downscaling Multipliers'!$B$13</f>
        <v>31973950758.163052</v>
      </c>
      <c r="I41" s="2">
        <f t="shared" ref="I41:L41" si="272">H41+($M41-$H41)/5</f>
        <v>31302727608.906273</v>
      </c>
      <c r="J41" s="2">
        <f t="shared" si="272"/>
        <v>30631504459.649494</v>
      </c>
      <c r="K41" s="2">
        <f t="shared" si="272"/>
        <v>29960281310.392715</v>
      </c>
      <c r="L41" s="2">
        <f t="shared" si="272"/>
        <v>29289058161.135937</v>
      </c>
      <c r="M41" s="105">
        <f>VLOOKUP($B$1,'Multipliers and Adjustments'!$A$70:$I$86,TRUNC(COLUMN(M$2)/5)+2,FALSE)*SUMIFS('EPA US Data'!$I:$I,'EPA US Data'!$D:$D,'Country Selector'!$A$2,'EPA US Data'!$J:$J,$B$1,'EPA US Data'!$C:$C,M$2,'EPA US Data'!$G:$G,"&gt;="&amp;$A41,'EPA US Data'!$G:$G,"&lt;"&amp;$B41)*unit_conv*'State Downscaling Multipliers'!$B$13</f>
        <v>28617835011.879154</v>
      </c>
      <c r="N41" s="2">
        <f t="shared" ref="N41:Q41" si="273">M41+($R41-$M41)/5</f>
        <v>27806438464.007481</v>
      </c>
      <c r="O41" s="2">
        <f t="shared" si="273"/>
        <v>26995041916.135807</v>
      </c>
      <c r="P41" s="2">
        <f t="shared" si="273"/>
        <v>26183645368.264133</v>
      </c>
      <c r="Q41" s="2">
        <f t="shared" si="273"/>
        <v>25372248820.39246</v>
      </c>
      <c r="R41" s="105">
        <f>VLOOKUP($B$1,'Multipliers and Adjustments'!$A$70:$I$86,TRUNC(COLUMN(R$2)/5)+2,FALSE)*SUMIFS('EPA US Data'!$I:$I,'EPA US Data'!$D:$D,'Country Selector'!$A$2,'EPA US Data'!$J:$J,$B$1,'EPA US Data'!$C:$C,R$2,'EPA US Data'!$G:$G,"&gt;="&amp;$A41,'EPA US Data'!$G:$G,"&lt;"&amp;$B41)*unit_conv*'State Downscaling Multipliers'!$B$13</f>
        <v>24560852272.520779</v>
      </c>
      <c r="S41" s="2">
        <f t="shared" ref="S41:V41" si="274">R41+($W41-$R41)/5</f>
        <v>24381364798.193562</v>
      </c>
      <c r="T41" s="2">
        <f t="shared" si="274"/>
        <v>24201877323.866344</v>
      </c>
      <c r="U41" s="2">
        <f t="shared" si="274"/>
        <v>24022389849.539127</v>
      </c>
      <c r="V41" s="2">
        <f t="shared" si="274"/>
        <v>23842902375.21191</v>
      </c>
      <c r="W41" s="105">
        <f>VLOOKUP($B$1,'Multipliers and Adjustments'!$A$70:$I$86,TRUNC(COLUMN(W$2)/5)+2,FALSE)*SUMIFS('EPA US Data'!$I:$I,'EPA US Data'!$D:$D,'Country Selector'!$A$2,'EPA US Data'!$J:$J,$B$1,'EPA US Data'!$C:$C,W$2,'EPA US Data'!$G:$G,"&gt;="&amp;$A41,'EPA US Data'!$G:$G,"&lt;"&amp;$B41)*unit_conv*'State Downscaling Multipliers'!$B$13</f>
        <v>23663414900.884686</v>
      </c>
      <c r="X41" s="2">
        <f t="shared" ref="X41:AA41" si="275">W41+($AB41-$W41)/5</f>
        <v>23480022600.5065</v>
      </c>
      <c r="Y41" s="2">
        <f t="shared" si="275"/>
        <v>23296630300.128315</v>
      </c>
      <c r="Z41" s="2">
        <f t="shared" si="275"/>
        <v>23113237999.75013</v>
      </c>
      <c r="AA41" s="2">
        <f t="shared" si="275"/>
        <v>22929845699.371944</v>
      </c>
      <c r="AB41" s="105">
        <f>VLOOKUP($B$1,'Multipliers and Adjustments'!$A$70:$I$86,TRUNC(COLUMN(AB$2)/5)+2,FALSE)*SUMIFS('EPA US Data'!$I:$I,'EPA US Data'!$D:$D,'Country Selector'!$A$2,'EPA US Data'!$J:$J,$B$1,'EPA US Data'!$C:$C,AB$2,'EPA US Data'!$G:$G,"&gt;="&amp;$A41,'EPA US Data'!$G:$G,"&lt;"&amp;$B41)*unit_conv*'State Downscaling Multipliers'!$B$13</f>
        <v>22746453398.993759</v>
      </c>
      <c r="AC41" s="2">
        <f t="shared" ref="AC41:AF41" si="276">AB41+($AG41-$AB41)/5</f>
        <v>22646533417.363956</v>
      </c>
      <c r="AD41" s="2">
        <f t="shared" si="276"/>
        <v>22546613435.734154</v>
      </c>
      <c r="AE41" s="2">
        <f t="shared" si="276"/>
        <v>22446693454.104351</v>
      </c>
      <c r="AF41" s="2">
        <f t="shared" si="276"/>
        <v>22346773472.474548</v>
      </c>
      <c r="AG41" s="105">
        <f>VLOOKUP($B$1,'Multipliers and Adjustments'!$A$70:$I$86,TRUNC(COLUMN(AG$2)/5)+2,FALSE)*SUMIFS('EPA US Data'!$I:$I,'EPA US Data'!$D:$D,'Country Selector'!$A$2,'EPA US Data'!$J:$J,$B$1,'EPA US Data'!$C:$C,AG$2,'EPA US Data'!$G:$G,"&gt;="&amp;$A41,'EPA US Data'!$G:$G,"&lt;"&amp;$B41)*unit_conv*'State Downscaling Multipliers'!$B$13</f>
        <v>22246853490.844742</v>
      </c>
      <c r="AH41" s="2">
        <f t="shared" ref="AH41:AK41" si="277">AG41+($AL41-$AG41)/5</f>
        <v>22100533744.733376</v>
      </c>
      <c r="AI41" s="2">
        <f t="shared" si="277"/>
        <v>21954213998.622009</v>
      </c>
      <c r="AJ41" s="2">
        <f t="shared" si="277"/>
        <v>21807894252.510643</v>
      </c>
      <c r="AK41" s="2">
        <f t="shared" si="277"/>
        <v>21661574506.399277</v>
      </c>
      <c r="AL41" s="105">
        <f>VLOOKUP($B$1,'Multipliers and Adjustments'!$A$70:$I$86,TRUNC(COLUMN(AL$2)/5)+2,FALSE)*SUMIFS('EPA US Data'!$I:$I,'EPA US Data'!$D:$D,'Country Selector'!$A$2,'EPA US Data'!$J:$J,$B$1,'EPA US Data'!$C:$C,AL$2,'EPA US Data'!$G:$G,"&gt;="&amp;$A41,'EPA US Data'!$G:$G,"&lt;"&amp;$B41)*unit_conv*'State Downscaling Multipliers'!$B$13</f>
        <v>21515254760.287907</v>
      </c>
    </row>
    <row r="42" spans="1:38" ht="15.75" customHeight="1" x14ac:dyDescent="0.25">
      <c r="A42" s="50">
        <f t="shared" si="234"/>
        <v>70</v>
      </c>
      <c r="B42" s="50">
        <f t="shared" si="235"/>
        <v>80</v>
      </c>
      <c r="C42" s="105">
        <f>VLOOKUP($B$1,'Multipliers and Adjustments'!$A$70:$I$86,TRUNC(COLUMN(C$2)/5)+2,FALSE)*SUMIFS('EPA US Data'!$I:$I,'EPA US Data'!$D:$D,'Country Selector'!$A$2,'EPA US Data'!$J:$J,$B$1,'EPA US Data'!$C:$C,C$2,'EPA US Data'!$G:$G,"&gt;="&amp;$A42,'EPA US Data'!$G:$G,"&lt;"&amp;$B42)*unit_conv*'State Downscaling Multipliers'!$B$13</f>
        <v>0</v>
      </c>
      <c r="D42" s="2">
        <f t="shared" ref="D42:G42" si="278">C42+($H42-$C42)/5</f>
        <v>0</v>
      </c>
      <c r="E42" s="2">
        <f t="shared" si="278"/>
        <v>0</v>
      </c>
      <c r="F42" s="2">
        <f t="shared" si="278"/>
        <v>0</v>
      </c>
      <c r="G42" s="2">
        <f t="shared" si="278"/>
        <v>0</v>
      </c>
      <c r="H42" s="105">
        <f>VLOOKUP($B$1,'Multipliers and Adjustments'!$A$70:$I$86,TRUNC(COLUMN(H$2)/5)+2,FALSE)*SUMIFS('EPA US Data'!$I:$I,'EPA US Data'!$D:$D,'Country Selector'!$A$2,'EPA US Data'!$J:$J,$B$1,'EPA US Data'!$C:$C,H$2,'EPA US Data'!$G:$G,"&gt;="&amp;$A42,'EPA US Data'!$G:$G,"&lt;"&amp;$B42)*unit_conv*'State Downscaling Multipliers'!$B$13</f>
        <v>0</v>
      </c>
      <c r="I42" s="2">
        <f t="shared" ref="I42:L42" si="279">H42+($M42-$H42)/5</f>
        <v>0</v>
      </c>
      <c r="J42" s="2">
        <f t="shared" si="279"/>
        <v>0</v>
      </c>
      <c r="K42" s="2">
        <f t="shared" si="279"/>
        <v>0</v>
      </c>
      <c r="L42" s="2">
        <f t="shared" si="279"/>
        <v>0</v>
      </c>
      <c r="M42" s="105">
        <f>VLOOKUP($B$1,'Multipliers and Adjustments'!$A$70:$I$86,TRUNC(COLUMN(M$2)/5)+2,FALSE)*SUMIFS('EPA US Data'!$I:$I,'EPA US Data'!$D:$D,'Country Selector'!$A$2,'EPA US Data'!$J:$J,$B$1,'EPA US Data'!$C:$C,M$2,'EPA US Data'!$G:$G,"&gt;="&amp;$A42,'EPA US Data'!$G:$G,"&lt;"&amp;$B42)*unit_conv*'State Downscaling Multipliers'!$B$13</f>
        <v>0</v>
      </c>
      <c r="N42" s="2">
        <f t="shared" ref="N42:Q42" si="280">M42+($R42-$M42)/5</f>
        <v>0</v>
      </c>
      <c r="O42" s="2">
        <f t="shared" si="280"/>
        <v>0</v>
      </c>
      <c r="P42" s="2">
        <f t="shared" si="280"/>
        <v>0</v>
      </c>
      <c r="Q42" s="2">
        <f t="shared" si="280"/>
        <v>0</v>
      </c>
      <c r="R42" s="105">
        <f>VLOOKUP($B$1,'Multipliers and Adjustments'!$A$70:$I$86,TRUNC(COLUMN(R$2)/5)+2,FALSE)*SUMIFS('EPA US Data'!$I:$I,'EPA US Data'!$D:$D,'Country Selector'!$A$2,'EPA US Data'!$J:$J,$B$1,'EPA US Data'!$C:$C,R$2,'EPA US Data'!$G:$G,"&gt;="&amp;$A42,'EPA US Data'!$G:$G,"&lt;"&amp;$B42)*unit_conv*'State Downscaling Multipliers'!$B$13</f>
        <v>0</v>
      </c>
      <c r="S42" s="2">
        <f t="shared" ref="S42:V42" si="281">R42+($W42-$R42)/5</f>
        <v>0</v>
      </c>
      <c r="T42" s="2">
        <f t="shared" si="281"/>
        <v>0</v>
      </c>
      <c r="U42" s="2">
        <f t="shared" si="281"/>
        <v>0</v>
      </c>
      <c r="V42" s="2">
        <f t="shared" si="281"/>
        <v>0</v>
      </c>
      <c r="W42" s="105">
        <f>VLOOKUP($B$1,'Multipliers and Adjustments'!$A$70:$I$86,TRUNC(COLUMN(W$2)/5)+2,FALSE)*SUMIFS('EPA US Data'!$I:$I,'EPA US Data'!$D:$D,'Country Selector'!$A$2,'EPA US Data'!$J:$J,$B$1,'EPA US Data'!$C:$C,W$2,'EPA US Data'!$G:$G,"&gt;="&amp;$A42,'EPA US Data'!$G:$G,"&lt;"&amp;$B42)*unit_conv*'State Downscaling Multipliers'!$B$13</f>
        <v>0</v>
      </c>
      <c r="X42" s="2">
        <f t="shared" ref="X42:AA42" si="282">W42+($AB42-$W42)/5</f>
        <v>0</v>
      </c>
      <c r="Y42" s="2">
        <f t="shared" si="282"/>
        <v>0</v>
      </c>
      <c r="Z42" s="2">
        <f t="shared" si="282"/>
        <v>0</v>
      </c>
      <c r="AA42" s="2">
        <f t="shared" si="282"/>
        <v>0</v>
      </c>
      <c r="AB42" s="105">
        <f>VLOOKUP($B$1,'Multipliers and Adjustments'!$A$70:$I$86,TRUNC(COLUMN(AB$2)/5)+2,FALSE)*SUMIFS('EPA US Data'!$I:$I,'EPA US Data'!$D:$D,'Country Selector'!$A$2,'EPA US Data'!$J:$J,$B$1,'EPA US Data'!$C:$C,AB$2,'EPA US Data'!$G:$G,"&gt;="&amp;$A42,'EPA US Data'!$G:$G,"&lt;"&amp;$B42)*unit_conv*'State Downscaling Multipliers'!$B$13</f>
        <v>0</v>
      </c>
      <c r="AC42" s="2">
        <f t="shared" ref="AC42:AF42" si="283">AB42+($AG42-$AB42)/5</f>
        <v>0</v>
      </c>
      <c r="AD42" s="2">
        <f t="shared" si="283"/>
        <v>0</v>
      </c>
      <c r="AE42" s="2">
        <f t="shared" si="283"/>
        <v>0</v>
      </c>
      <c r="AF42" s="2">
        <f t="shared" si="283"/>
        <v>0</v>
      </c>
      <c r="AG42" s="105">
        <f>VLOOKUP($B$1,'Multipliers and Adjustments'!$A$70:$I$86,TRUNC(COLUMN(AG$2)/5)+2,FALSE)*SUMIFS('EPA US Data'!$I:$I,'EPA US Data'!$D:$D,'Country Selector'!$A$2,'EPA US Data'!$J:$J,$B$1,'EPA US Data'!$C:$C,AG$2,'EPA US Data'!$G:$G,"&gt;="&amp;$A42,'EPA US Data'!$G:$G,"&lt;"&amp;$B42)*unit_conv*'State Downscaling Multipliers'!$B$13</f>
        <v>0</v>
      </c>
      <c r="AH42" s="2">
        <f t="shared" ref="AH42:AK42" si="284">AG42+($AL42-$AG42)/5</f>
        <v>0</v>
      </c>
      <c r="AI42" s="2">
        <f t="shared" si="284"/>
        <v>0</v>
      </c>
      <c r="AJ42" s="2">
        <f t="shared" si="284"/>
        <v>0</v>
      </c>
      <c r="AK42" s="2">
        <f t="shared" si="284"/>
        <v>0</v>
      </c>
      <c r="AL42" s="105">
        <f>VLOOKUP($B$1,'Multipliers and Adjustments'!$A$70:$I$86,TRUNC(COLUMN(AL$2)/5)+2,FALSE)*SUMIFS('EPA US Data'!$I:$I,'EPA US Data'!$D:$D,'Country Selector'!$A$2,'EPA US Data'!$J:$J,$B$1,'EPA US Data'!$C:$C,AL$2,'EPA US Data'!$G:$G,"&gt;="&amp;$A42,'EPA US Data'!$G:$G,"&lt;"&amp;$B42)*unit_conv*'State Downscaling Multipliers'!$B$13</f>
        <v>0</v>
      </c>
    </row>
    <row r="43" spans="1:38" ht="15.75" customHeight="1" x14ac:dyDescent="0.25">
      <c r="A43" s="50">
        <f t="shared" si="234"/>
        <v>80</v>
      </c>
      <c r="B43" s="50">
        <f t="shared" si="235"/>
        <v>90</v>
      </c>
      <c r="C43" s="105">
        <f>VLOOKUP($B$1,'Multipliers and Adjustments'!$A$70:$I$86,TRUNC(COLUMN(C$2)/5)+2,FALSE)*SUMIFS('EPA US Data'!$I:$I,'EPA US Data'!$D:$D,'Country Selector'!$A$2,'EPA US Data'!$J:$J,$B$1,'EPA US Data'!$C:$C,C$2,'EPA US Data'!$G:$G,"&gt;="&amp;$A43,'EPA US Data'!$G:$G,"&lt;"&amp;$B43)*unit_conv*'State Downscaling Multipliers'!$B$13</f>
        <v>0</v>
      </c>
      <c r="D43" s="2">
        <f t="shared" ref="D43:G43" si="285">C43+($H43-$C43)/5</f>
        <v>0</v>
      </c>
      <c r="E43" s="2">
        <f t="shared" si="285"/>
        <v>0</v>
      </c>
      <c r="F43" s="2">
        <f t="shared" si="285"/>
        <v>0</v>
      </c>
      <c r="G43" s="2">
        <f t="shared" si="285"/>
        <v>0</v>
      </c>
      <c r="H43" s="105">
        <f>VLOOKUP($B$1,'Multipliers and Adjustments'!$A$70:$I$86,TRUNC(COLUMN(H$2)/5)+2,FALSE)*SUMIFS('EPA US Data'!$I:$I,'EPA US Data'!$D:$D,'Country Selector'!$A$2,'EPA US Data'!$J:$J,$B$1,'EPA US Data'!$C:$C,H$2,'EPA US Data'!$G:$G,"&gt;="&amp;$A43,'EPA US Data'!$G:$G,"&lt;"&amp;$B43)*unit_conv*'State Downscaling Multipliers'!$B$13</f>
        <v>0</v>
      </c>
      <c r="I43" s="2">
        <f t="shared" ref="I43:L43" si="286">H43+($M43-$H43)/5</f>
        <v>0</v>
      </c>
      <c r="J43" s="2">
        <f t="shared" si="286"/>
        <v>0</v>
      </c>
      <c r="K43" s="2">
        <f t="shared" si="286"/>
        <v>0</v>
      </c>
      <c r="L43" s="2">
        <f t="shared" si="286"/>
        <v>0</v>
      </c>
      <c r="M43" s="105">
        <f>VLOOKUP($B$1,'Multipliers and Adjustments'!$A$70:$I$86,TRUNC(COLUMN(M$2)/5)+2,FALSE)*SUMIFS('EPA US Data'!$I:$I,'EPA US Data'!$D:$D,'Country Selector'!$A$2,'EPA US Data'!$J:$J,$B$1,'EPA US Data'!$C:$C,M$2,'EPA US Data'!$G:$G,"&gt;="&amp;$A43,'EPA US Data'!$G:$G,"&lt;"&amp;$B43)*unit_conv*'State Downscaling Multipliers'!$B$13</f>
        <v>0</v>
      </c>
      <c r="N43" s="2">
        <f t="shared" ref="N43:Q43" si="287">M43+($R43-$M43)/5</f>
        <v>0</v>
      </c>
      <c r="O43" s="2">
        <f t="shared" si="287"/>
        <v>0</v>
      </c>
      <c r="P43" s="2">
        <f t="shared" si="287"/>
        <v>0</v>
      </c>
      <c r="Q43" s="2">
        <f t="shared" si="287"/>
        <v>0</v>
      </c>
      <c r="R43" s="105">
        <f>VLOOKUP($B$1,'Multipliers and Adjustments'!$A$70:$I$86,TRUNC(COLUMN(R$2)/5)+2,FALSE)*SUMIFS('EPA US Data'!$I:$I,'EPA US Data'!$D:$D,'Country Selector'!$A$2,'EPA US Data'!$J:$J,$B$1,'EPA US Data'!$C:$C,R$2,'EPA US Data'!$G:$G,"&gt;="&amp;$A43,'EPA US Data'!$G:$G,"&lt;"&amp;$B43)*unit_conv*'State Downscaling Multipliers'!$B$13</f>
        <v>0</v>
      </c>
      <c r="S43" s="2">
        <f t="shared" ref="S43:V43" si="288">R43+($W43-$R43)/5</f>
        <v>0</v>
      </c>
      <c r="T43" s="2">
        <f t="shared" si="288"/>
        <v>0</v>
      </c>
      <c r="U43" s="2">
        <f t="shared" si="288"/>
        <v>0</v>
      </c>
      <c r="V43" s="2">
        <f t="shared" si="288"/>
        <v>0</v>
      </c>
      <c r="W43" s="105">
        <f>VLOOKUP($B$1,'Multipliers and Adjustments'!$A$70:$I$86,TRUNC(COLUMN(W$2)/5)+2,FALSE)*SUMIFS('EPA US Data'!$I:$I,'EPA US Data'!$D:$D,'Country Selector'!$A$2,'EPA US Data'!$J:$J,$B$1,'EPA US Data'!$C:$C,W$2,'EPA US Data'!$G:$G,"&gt;="&amp;$A43,'EPA US Data'!$G:$G,"&lt;"&amp;$B43)*unit_conv*'State Downscaling Multipliers'!$B$13</f>
        <v>0</v>
      </c>
      <c r="X43" s="2">
        <f t="shared" ref="X43:AA43" si="289">W43+($AB43-$W43)/5</f>
        <v>0</v>
      </c>
      <c r="Y43" s="2">
        <f t="shared" si="289"/>
        <v>0</v>
      </c>
      <c r="Z43" s="2">
        <f t="shared" si="289"/>
        <v>0</v>
      </c>
      <c r="AA43" s="2">
        <f t="shared" si="289"/>
        <v>0</v>
      </c>
      <c r="AB43" s="105">
        <f>VLOOKUP($B$1,'Multipliers and Adjustments'!$A$70:$I$86,TRUNC(COLUMN(AB$2)/5)+2,FALSE)*SUMIFS('EPA US Data'!$I:$I,'EPA US Data'!$D:$D,'Country Selector'!$A$2,'EPA US Data'!$J:$J,$B$1,'EPA US Data'!$C:$C,AB$2,'EPA US Data'!$G:$G,"&gt;="&amp;$A43,'EPA US Data'!$G:$G,"&lt;"&amp;$B43)*unit_conv*'State Downscaling Multipliers'!$B$13</f>
        <v>0</v>
      </c>
      <c r="AC43" s="2">
        <f t="shared" ref="AC43:AF43" si="290">AB43+($AG43-$AB43)/5</f>
        <v>0</v>
      </c>
      <c r="AD43" s="2">
        <f t="shared" si="290"/>
        <v>0</v>
      </c>
      <c r="AE43" s="2">
        <f t="shared" si="290"/>
        <v>0</v>
      </c>
      <c r="AF43" s="2">
        <f t="shared" si="290"/>
        <v>0</v>
      </c>
      <c r="AG43" s="105">
        <f>VLOOKUP($B$1,'Multipliers and Adjustments'!$A$70:$I$86,TRUNC(COLUMN(AG$2)/5)+2,FALSE)*SUMIFS('EPA US Data'!$I:$I,'EPA US Data'!$D:$D,'Country Selector'!$A$2,'EPA US Data'!$J:$J,$B$1,'EPA US Data'!$C:$C,AG$2,'EPA US Data'!$G:$G,"&gt;="&amp;$A43,'EPA US Data'!$G:$G,"&lt;"&amp;$B43)*unit_conv*'State Downscaling Multipliers'!$B$13</f>
        <v>0</v>
      </c>
      <c r="AH43" s="2">
        <f t="shared" ref="AH43:AK43" si="291">AG43+($AL43-$AG43)/5</f>
        <v>0</v>
      </c>
      <c r="AI43" s="2">
        <f t="shared" si="291"/>
        <v>0</v>
      </c>
      <c r="AJ43" s="2">
        <f t="shared" si="291"/>
        <v>0</v>
      </c>
      <c r="AK43" s="2">
        <f t="shared" si="291"/>
        <v>0</v>
      </c>
      <c r="AL43" s="105">
        <f>VLOOKUP($B$1,'Multipliers and Adjustments'!$A$70:$I$86,TRUNC(COLUMN(AL$2)/5)+2,FALSE)*SUMIFS('EPA US Data'!$I:$I,'EPA US Data'!$D:$D,'Country Selector'!$A$2,'EPA US Data'!$J:$J,$B$1,'EPA US Data'!$C:$C,AL$2,'EPA US Data'!$G:$G,"&gt;="&amp;$A43,'EPA US Data'!$G:$G,"&lt;"&amp;$B43)*unit_conv*'State Downscaling Multipliers'!$B$13</f>
        <v>0</v>
      </c>
    </row>
    <row r="44" spans="1:38" ht="15.75" customHeight="1" x14ac:dyDescent="0.25">
      <c r="A44" s="50">
        <f t="shared" si="234"/>
        <v>90</v>
      </c>
      <c r="B44" s="50">
        <f t="shared" si="235"/>
        <v>100</v>
      </c>
      <c r="C44" s="105">
        <f>VLOOKUP($B$1,'Multipliers and Adjustments'!$A$70:$I$86,TRUNC(COLUMN(C$2)/5)+2,FALSE)*SUMIFS('EPA US Data'!$I:$I,'EPA US Data'!$D:$D,'Country Selector'!$A$2,'EPA US Data'!$J:$J,$B$1,'EPA US Data'!$C:$C,C$2,'EPA US Data'!$G:$G,"&gt;="&amp;$A44,'EPA US Data'!$G:$G,"&lt;"&amp;$B44)*unit_conv*'State Downscaling Multipliers'!$B$13</f>
        <v>0</v>
      </c>
      <c r="D44" s="2">
        <f t="shared" ref="D44:G44" si="292">C44+($H44-$C44)/5</f>
        <v>0</v>
      </c>
      <c r="E44" s="2">
        <f t="shared" si="292"/>
        <v>0</v>
      </c>
      <c r="F44" s="2">
        <f t="shared" si="292"/>
        <v>0</v>
      </c>
      <c r="G44" s="2">
        <f t="shared" si="292"/>
        <v>0</v>
      </c>
      <c r="H44" s="105">
        <f>VLOOKUP($B$1,'Multipliers and Adjustments'!$A$70:$I$86,TRUNC(COLUMN(H$2)/5)+2,FALSE)*SUMIFS('EPA US Data'!$I:$I,'EPA US Data'!$D:$D,'Country Selector'!$A$2,'EPA US Data'!$J:$J,$B$1,'EPA US Data'!$C:$C,H$2,'EPA US Data'!$G:$G,"&gt;="&amp;$A44,'EPA US Data'!$G:$G,"&lt;"&amp;$B44)*unit_conv*'State Downscaling Multipliers'!$B$13</f>
        <v>0</v>
      </c>
      <c r="I44" s="2">
        <f t="shared" ref="I44:L44" si="293">H44+($M44-$H44)/5</f>
        <v>0</v>
      </c>
      <c r="J44" s="2">
        <f t="shared" si="293"/>
        <v>0</v>
      </c>
      <c r="K44" s="2">
        <f t="shared" si="293"/>
        <v>0</v>
      </c>
      <c r="L44" s="2">
        <f t="shared" si="293"/>
        <v>0</v>
      </c>
      <c r="M44" s="105">
        <f>VLOOKUP($B$1,'Multipliers and Adjustments'!$A$70:$I$86,TRUNC(COLUMN(M$2)/5)+2,FALSE)*SUMIFS('EPA US Data'!$I:$I,'EPA US Data'!$D:$D,'Country Selector'!$A$2,'EPA US Data'!$J:$J,$B$1,'EPA US Data'!$C:$C,M$2,'EPA US Data'!$G:$G,"&gt;="&amp;$A44,'EPA US Data'!$G:$G,"&lt;"&amp;$B44)*unit_conv*'State Downscaling Multipliers'!$B$13</f>
        <v>0</v>
      </c>
      <c r="N44" s="2">
        <f t="shared" ref="N44:Q44" si="294">M44+($R44-$M44)/5</f>
        <v>0</v>
      </c>
      <c r="O44" s="2">
        <f t="shared" si="294"/>
        <v>0</v>
      </c>
      <c r="P44" s="2">
        <f t="shared" si="294"/>
        <v>0</v>
      </c>
      <c r="Q44" s="2">
        <f t="shared" si="294"/>
        <v>0</v>
      </c>
      <c r="R44" s="105">
        <f>VLOOKUP($B$1,'Multipliers and Adjustments'!$A$70:$I$86,TRUNC(COLUMN(R$2)/5)+2,FALSE)*SUMIFS('EPA US Data'!$I:$I,'EPA US Data'!$D:$D,'Country Selector'!$A$2,'EPA US Data'!$J:$J,$B$1,'EPA US Data'!$C:$C,R$2,'EPA US Data'!$G:$G,"&gt;="&amp;$A44,'EPA US Data'!$G:$G,"&lt;"&amp;$B44)*unit_conv*'State Downscaling Multipliers'!$B$13</f>
        <v>0</v>
      </c>
      <c r="S44" s="2">
        <f t="shared" ref="S44:V44" si="295">R44+($W44-$R44)/5</f>
        <v>0</v>
      </c>
      <c r="T44" s="2">
        <f t="shared" si="295"/>
        <v>0</v>
      </c>
      <c r="U44" s="2">
        <f t="shared" si="295"/>
        <v>0</v>
      </c>
      <c r="V44" s="2">
        <f t="shared" si="295"/>
        <v>0</v>
      </c>
      <c r="W44" s="105">
        <f>VLOOKUP($B$1,'Multipliers and Adjustments'!$A$70:$I$86,TRUNC(COLUMN(W$2)/5)+2,FALSE)*SUMIFS('EPA US Data'!$I:$I,'EPA US Data'!$D:$D,'Country Selector'!$A$2,'EPA US Data'!$J:$J,$B$1,'EPA US Data'!$C:$C,W$2,'EPA US Data'!$G:$G,"&gt;="&amp;$A44,'EPA US Data'!$G:$G,"&lt;"&amp;$B44)*unit_conv*'State Downscaling Multipliers'!$B$13</f>
        <v>0</v>
      </c>
      <c r="X44" s="2">
        <f t="shared" ref="X44:AA44" si="296">W44+($AB44-$W44)/5</f>
        <v>0</v>
      </c>
      <c r="Y44" s="2">
        <f t="shared" si="296"/>
        <v>0</v>
      </c>
      <c r="Z44" s="2">
        <f t="shared" si="296"/>
        <v>0</v>
      </c>
      <c r="AA44" s="2">
        <f t="shared" si="296"/>
        <v>0</v>
      </c>
      <c r="AB44" s="105">
        <f>VLOOKUP($B$1,'Multipliers and Adjustments'!$A$70:$I$86,TRUNC(COLUMN(AB$2)/5)+2,FALSE)*SUMIFS('EPA US Data'!$I:$I,'EPA US Data'!$D:$D,'Country Selector'!$A$2,'EPA US Data'!$J:$J,$B$1,'EPA US Data'!$C:$C,AB$2,'EPA US Data'!$G:$G,"&gt;="&amp;$A44,'EPA US Data'!$G:$G,"&lt;"&amp;$B44)*unit_conv*'State Downscaling Multipliers'!$B$13</f>
        <v>0</v>
      </c>
      <c r="AC44" s="2">
        <f t="shared" ref="AC44:AF44" si="297">AB44+($AG44-$AB44)/5</f>
        <v>0</v>
      </c>
      <c r="AD44" s="2">
        <f t="shared" si="297"/>
        <v>0</v>
      </c>
      <c r="AE44" s="2">
        <f t="shared" si="297"/>
        <v>0</v>
      </c>
      <c r="AF44" s="2">
        <f t="shared" si="297"/>
        <v>0</v>
      </c>
      <c r="AG44" s="105">
        <f>VLOOKUP($B$1,'Multipliers and Adjustments'!$A$70:$I$86,TRUNC(COLUMN(AG$2)/5)+2,FALSE)*SUMIFS('EPA US Data'!$I:$I,'EPA US Data'!$D:$D,'Country Selector'!$A$2,'EPA US Data'!$J:$J,$B$1,'EPA US Data'!$C:$C,AG$2,'EPA US Data'!$G:$G,"&gt;="&amp;$A44,'EPA US Data'!$G:$G,"&lt;"&amp;$B44)*unit_conv*'State Downscaling Multipliers'!$B$13</f>
        <v>0</v>
      </c>
      <c r="AH44" s="2">
        <f t="shared" ref="AH44:AK44" si="298">AG44+($AL44-$AG44)/5</f>
        <v>0</v>
      </c>
      <c r="AI44" s="2">
        <f t="shared" si="298"/>
        <v>0</v>
      </c>
      <c r="AJ44" s="2">
        <f t="shared" si="298"/>
        <v>0</v>
      </c>
      <c r="AK44" s="2">
        <f t="shared" si="298"/>
        <v>0</v>
      </c>
      <c r="AL44" s="105">
        <f>VLOOKUP($B$1,'Multipliers and Adjustments'!$A$70:$I$86,TRUNC(COLUMN(AL$2)/5)+2,FALSE)*SUMIFS('EPA US Data'!$I:$I,'EPA US Data'!$D:$D,'Country Selector'!$A$2,'EPA US Data'!$J:$J,$B$1,'EPA US Data'!$C:$C,AL$2,'EPA US Data'!$G:$G,"&gt;="&amp;$A44,'EPA US Data'!$G:$G,"&lt;"&amp;$B44)*unit_conv*'State Downscaling Multipliers'!$B$13</f>
        <v>0</v>
      </c>
    </row>
    <row r="45" spans="1:38" ht="15.75" customHeight="1" x14ac:dyDescent="0.25">
      <c r="A45" s="49">
        <f t="shared" si="234"/>
        <v>100</v>
      </c>
      <c r="B45" s="49">
        <f t="shared" ref="B45:B74" si="299">A45+50</f>
        <v>150</v>
      </c>
      <c r="C45" s="105">
        <f>VLOOKUP($B$1,'Multipliers and Adjustments'!$A$70:$I$86,TRUNC(COLUMN(C$2)/5)+2,FALSE)*SUMIFS('EPA US Data'!$I:$I,'EPA US Data'!$D:$D,'Country Selector'!$A$2,'EPA US Data'!$J:$J,$B$1,'EPA US Data'!$C:$C,C$2,'EPA US Data'!$G:$G,"&gt;="&amp;$A45,'EPA US Data'!$G:$G,"&lt;"&amp;$B45)*unit_conv*'State Downscaling Multipliers'!$B$13</f>
        <v>0</v>
      </c>
      <c r="D45" s="2">
        <f t="shared" ref="D45:G45" si="300">C45+($H45-$C45)/5</f>
        <v>0</v>
      </c>
      <c r="E45" s="2">
        <f t="shared" si="300"/>
        <v>0</v>
      </c>
      <c r="F45" s="2">
        <f t="shared" si="300"/>
        <v>0</v>
      </c>
      <c r="G45" s="2">
        <f t="shared" si="300"/>
        <v>0</v>
      </c>
      <c r="H45" s="105">
        <f>VLOOKUP($B$1,'Multipliers and Adjustments'!$A$70:$I$86,TRUNC(COLUMN(H$2)/5)+2,FALSE)*SUMIFS('EPA US Data'!$I:$I,'EPA US Data'!$D:$D,'Country Selector'!$A$2,'EPA US Data'!$J:$J,$B$1,'EPA US Data'!$C:$C,H$2,'EPA US Data'!$G:$G,"&gt;="&amp;$A45,'EPA US Data'!$G:$G,"&lt;"&amp;$B45)*unit_conv*'State Downscaling Multipliers'!$B$13</f>
        <v>0</v>
      </c>
      <c r="I45" s="2">
        <f t="shared" ref="I45:L45" si="301">H45+($M45-$H45)/5</f>
        <v>0</v>
      </c>
      <c r="J45" s="2">
        <f t="shared" si="301"/>
        <v>0</v>
      </c>
      <c r="K45" s="2">
        <f t="shared" si="301"/>
        <v>0</v>
      </c>
      <c r="L45" s="2">
        <f t="shared" si="301"/>
        <v>0</v>
      </c>
      <c r="M45" s="105">
        <f>VLOOKUP($B$1,'Multipliers and Adjustments'!$A$70:$I$86,TRUNC(COLUMN(M$2)/5)+2,FALSE)*SUMIFS('EPA US Data'!$I:$I,'EPA US Data'!$D:$D,'Country Selector'!$A$2,'EPA US Data'!$J:$J,$B$1,'EPA US Data'!$C:$C,M$2,'EPA US Data'!$G:$G,"&gt;="&amp;$A45,'EPA US Data'!$G:$G,"&lt;"&amp;$B45)*unit_conv*'State Downscaling Multipliers'!$B$13</f>
        <v>0</v>
      </c>
      <c r="N45" s="2">
        <f t="shared" ref="N45:Q45" si="302">M45+($R45-$M45)/5</f>
        <v>0</v>
      </c>
      <c r="O45" s="2">
        <f t="shared" si="302"/>
        <v>0</v>
      </c>
      <c r="P45" s="2">
        <f t="shared" si="302"/>
        <v>0</v>
      </c>
      <c r="Q45" s="2">
        <f t="shared" si="302"/>
        <v>0</v>
      </c>
      <c r="R45" s="105">
        <f>VLOOKUP($B$1,'Multipliers and Adjustments'!$A$70:$I$86,TRUNC(COLUMN(R$2)/5)+2,FALSE)*SUMIFS('EPA US Data'!$I:$I,'EPA US Data'!$D:$D,'Country Selector'!$A$2,'EPA US Data'!$J:$J,$B$1,'EPA US Data'!$C:$C,R$2,'EPA US Data'!$G:$G,"&gt;="&amp;$A45,'EPA US Data'!$G:$G,"&lt;"&amp;$B45)*unit_conv*'State Downscaling Multipliers'!$B$13</f>
        <v>0</v>
      </c>
      <c r="S45" s="2">
        <f t="shared" ref="S45:V45" si="303">R45+($W45-$R45)/5</f>
        <v>0</v>
      </c>
      <c r="T45" s="2">
        <f t="shared" si="303"/>
        <v>0</v>
      </c>
      <c r="U45" s="2">
        <f t="shared" si="303"/>
        <v>0</v>
      </c>
      <c r="V45" s="2">
        <f t="shared" si="303"/>
        <v>0</v>
      </c>
      <c r="W45" s="105">
        <f>VLOOKUP($B$1,'Multipliers and Adjustments'!$A$70:$I$86,TRUNC(COLUMN(W$2)/5)+2,FALSE)*SUMIFS('EPA US Data'!$I:$I,'EPA US Data'!$D:$D,'Country Selector'!$A$2,'EPA US Data'!$J:$J,$B$1,'EPA US Data'!$C:$C,W$2,'EPA US Data'!$G:$G,"&gt;="&amp;$A45,'EPA US Data'!$G:$G,"&lt;"&amp;$B45)*unit_conv*'State Downscaling Multipliers'!$B$13</f>
        <v>0</v>
      </c>
      <c r="X45" s="2">
        <f t="shared" ref="X45:AA45" si="304">W45+($AB45-$W45)/5</f>
        <v>0</v>
      </c>
      <c r="Y45" s="2">
        <f t="shared" si="304"/>
        <v>0</v>
      </c>
      <c r="Z45" s="2">
        <f t="shared" si="304"/>
        <v>0</v>
      </c>
      <c r="AA45" s="2">
        <f t="shared" si="304"/>
        <v>0</v>
      </c>
      <c r="AB45" s="105">
        <f>VLOOKUP($B$1,'Multipliers and Adjustments'!$A$70:$I$86,TRUNC(COLUMN(AB$2)/5)+2,FALSE)*SUMIFS('EPA US Data'!$I:$I,'EPA US Data'!$D:$D,'Country Selector'!$A$2,'EPA US Data'!$J:$J,$B$1,'EPA US Data'!$C:$C,AB$2,'EPA US Data'!$G:$G,"&gt;="&amp;$A45,'EPA US Data'!$G:$G,"&lt;"&amp;$B45)*unit_conv*'State Downscaling Multipliers'!$B$13</f>
        <v>0</v>
      </c>
      <c r="AC45" s="2">
        <f t="shared" ref="AC45:AF45" si="305">AB45+($AG45-$AB45)/5</f>
        <v>0</v>
      </c>
      <c r="AD45" s="2">
        <f t="shared" si="305"/>
        <v>0</v>
      </c>
      <c r="AE45" s="2">
        <f t="shared" si="305"/>
        <v>0</v>
      </c>
      <c r="AF45" s="2">
        <f t="shared" si="305"/>
        <v>0</v>
      </c>
      <c r="AG45" s="105">
        <f>VLOOKUP($B$1,'Multipliers and Adjustments'!$A$70:$I$86,TRUNC(COLUMN(AG$2)/5)+2,FALSE)*SUMIFS('EPA US Data'!$I:$I,'EPA US Data'!$D:$D,'Country Selector'!$A$2,'EPA US Data'!$J:$J,$B$1,'EPA US Data'!$C:$C,AG$2,'EPA US Data'!$G:$G,"&gt;="&amp;$A45,'EPA US Data'!$G:$G,"&lt;"&amp;$B45)*unit_conv*'State Downscaling Multipliers'!$B$13</f>
        <v>0</v>
      </c>
      <c r="AH45" s="2">
        <f t="shared" ref="AH45:AK45" si="306">AG45+($AL45-$AG45)/5</f>
        <v>0</v>
      </c>
      <c r="AI45" s="2">
        <f t="shared" si="306"/>
        <v>0</v>
      </c>
      <c r="AJ45" s="2">
        <f t="shared" si="306"/>
        <v>0</v>
      </c>
      <c r="AK45" s="2">
        <f t="shared" si="306"/>
        <v>0</v>
      </c>
      <c r="AL45" s="105">
        <f>VLOOKUP($B$1,'Multipliers and Adjustments'!$A$70:$I$86,TRUNC(COLUMN(AL$2)/5)+2,FALSE)*SUMIFS('EPA US Data'!$I:$I,'EPA US Data'!$D:$D,'Country Selector'!$A$2,'EPA US Data'!$J:$J,$B$1,'EPA US Data'!$C:$C,AL$2,'EPA US Data'!$G:$G,"&gt;="&amp;$A45,'EPA US Data'!$G:$G,"&lt;"&amp;$B45)*unit_conv*'State Downscaling Multipliers'!$B$13</f>
        <v>0</v>
      </c>
    </row>
    <row r="46" spans="1:38" ht="15.75" customHeight="1" x14ac:dyDescent="0.25">
      <c r="A46" s="49">
        <f t="shared" si="234"/>
        <v>150</v>
      </c>
      <c r="B46" s="49">
        <f t="shared" si="299"/>
        <v>200</v>
      </c>
      <c r="C46" s="105">
        <f>VLOOKUP($B$1,'Multipliers and Adjustments'!$A$70:$I$86,TRUNC(COLUMN(C$2)/5)+2,FALSE)*SUMIFS('EPA US Data'!$I:$I,'EPA US Data'!$D:$D,'Country Selector'!$A$2,'EPA US Data'!$J:$J,$B$1,'EPA US Data'!$C:$C,C$2,'EPA US Data'!$G:$G,"&gt;="&amp;$A46,'EPA US Data'!$G:$G,"&lt;"&amp;$B46)*unit_conv*'State Downscaling Multipliers'!$B$13</f>
        <v>0</v>
      </c>
      <c r="D46" s="2">
        <f t="shared" ref="D46:G46" si="307">C46+($H46-$C46)/5</f>
        <v>0</v>
      </c>
      <c r="E46" s="2">
        <f t="shared" si="307"/>
        <v>0</v>
      </c>
      <c r="F46" s="2">
        <f t="shared" si="307"/>
        <v>0</v>
      </c>
      <c r="G46" s="2">
        <f t="shared" si="307"/>
        <v>0</v>
      </c>
      <c r="H46" s="105">
        <f>VLOOKUP($B$1,'Multipliers and Adjustments'!$A$70:$I$86,TRUNC(COLUMN(H$2)/5)+2,FALSE)*SUMIFS('EPA US Data'!$I:$I,'EPA US Data'!$D:$D,'Country Selector'!$A$2,'EPA US Data'!$J:$J,$B$1,'EPA US Data'!$C:$C,H$2,'EPA US Data'!$G:$G,"&gt;="&amp;$A46,'EPA US Data'!$G:$G,"&lt;"&amp;$B46)*unit_conv*'State Downscaling Multipliers'!$B$13</f>
        <v>0</v>
      </c>
      <c r="I46" s="2">
        <f t="shared" ref="I46:L46" si="308">H46+($M46-$H46)/5</f>
        <v>0</v>
      </c>
      <c r="J46" s="2">
        <f t="shared" si="308"/>
        <v>0</v>
      </c>
      <c r="K46" s="2">
        <f t="shared" si="308"/>
        <v>0</v>
      </c>
      <c r="L46" s="2">
        <f t="shared" si="308"/>
        <v>0</v>
      </c>
      <c r="M46" s="105">
        <f>VLOOKUP($B$1,'Multipliers and Adjustments'!$A$70:$I$86,TRUNC(COLUMN(M$2)/5)+2,FALSE)*SUMIFS('EPA US Data'!$I:$I,'EPA US Data'!$D:$D,'Country Selector'!$A$2,'EPA US Data'!$J:$J,$B$1,'EPA US Data'!$C:$C,M$2,'EPA US Data'!$G:$G,"&gt;="&amp;$A46,'EPA US Data'!$G:$G,"&lt;"&amp;$B46)*unit_conv*'State Downscaling Multipliers'!$B$13</f>
        <v>0</v>
      </c>
      <c r="N46" s="2">
        <f t="shared" ref="N46:Q46" si="309">M46+($R46-$M46)/5</f>
        <v>0</v>
      </c>
      <c r="O46" s="2">
        <f t="shared" si="309"/>
        <v>0</v>
      </c>
      <c r="P46" s="2">
        <f t="shared" si="309"/>
        <v>0</v>
      </c>
      <c r="Q46" s="2">
        <f t="shared" si="309"/>
        <v>0</v>
      </c>
      <c r="R46" s="105">
        <f>VLOOKUP($B$1,'Multipliers and Adjustments'!$A$70:$I$86,TRUNC(COLUMN(R$2)/5)+2,FALSE)*SUMIFS('EPA US Data'!$I:$I,'EPA US Data'!$D:$D,'Country Selector'!$A$2,'EPA US Data'!$J:$J,$B$1,'EPA US Data'!$C:$C,R$2,'EPA US Data'!$G:$G,"&gt;="&amp;$A46,'EPA US Data'!$G:$G,"&lt;"&amp;$B46)*unit_conv*'State Downscaling Multipliers'!$B$13</f>
        <v>0</v>
      </c>
      <c r="S46" s="2">
        <f t="shared" ref="S46:V46" si="310">R46+($W46-$R46)/5</f>
        <v>0</v>
      </c>
      <c r="T46" s="2">
        <f t="shared" si="310"/>
        <v>0</v>
      </c>
      <c r="U46" s="2">
        <f t="shared" si="310"/>
        <v>0</v>
      </c>
      <c r="V46" s="2">
        <f t="shared" si="310"/>
        <v>0</v>
      </c>
      <c r="W46" s="105">
        <f>VLOOKUP($B$1,'Multipliers and Adjustments'!$A$70:$I$86,TRUNC(COLUMN(W$2)/5)+2,FALSE)*SUMIFS('EPA US Data'!$I:$I,'EPA US Data'!$D:$D,'Country Selector'!$A$2,'EPA US Data'!$J:$J,$B$1,'EPA US Data'!$C:$C,W$2,'EPA US Data'!$G:$G,"&gt;="&amp;$A46,'EPA US Data'!$G:$G,"&lt;"&amp;$B46)*unit_conv*'State Downscaling Multipliers'!$B$13</f>
        <v>0</v>
      </c>
      <c r="X46" s="2">
        <f t="shared" ref="X46:AA46" si="311">W46+($AB46-$W46)/5</f>
        <v>0</v>
      </c>
      <c r="Y46" s="2">
        <f t="shared" si="311"/>
        <v>0</v>
      </c>
      <c r="Z46" s="2">
        <f t="shared" si="311"/>
        <v>0</v>
      </c>
      <c r="AA46" s="2">
        <f t="shared" si="311"/>
        <v>0</v>
      </c>
      <c r="AB46" s="105">
        <f>VLOOKUP($B$1,'Multipliers and Adjustments'!$A$70:$I$86,TRUNC(COLUMN(AB$2)/5)+2,FALSE)*SUMIFS('EPA US Data'!$I:$I,'EPA US Data'!$D:$D,'Country Selector'!$A$2,'EPA US Data'!$J:$J,$B$1,'EPA US Data'!$C:$C,AB$2,'EPA US Data'!$G:$G,"&gt;="&amp;$A46,'EPA US Data'!$G:$G,"&lt;"&amp;$B46)*unit_conv*'State Downscaling Multipliers'!$B$13</f>
        <v>0</v>
      </c>
      <c r="AC46" s="2">
        <f t="shared" ref="AC46:AF46" si="312">AB46+($AG46-$AB46)/5</f>
        <v>0</v>
      </c>
      <c r="AD46" s="2">
        <f t="shared" si="312"/>
        <v>0</v>
      </c>
      <c r="AE46" s="2">
        <f t="shared" si="312"/>
        <v>0</v>
      </c>
      <c r="AF46" s="2">
        <f t="shared" si="312"/>
        <v>0</v>
      </c>
      <c r="AG46" s="105">
        <f>VLOOKUP($B$1,'Multipliers and Adjustments'!$A$70:$I$86,TRUNC(COLUMN(AG$2)/5)+2,FALSE)*SUMIFS('EPA US Data'!$I:$I,'EPA US Data'!$D:$D,'Country Selector'!$A$2,'EPA US Data'!$J:$J,$B$1,'EPA US Data'!$C:$C,AG$2,'EPA US Data'!$G:$G,"&gt;="&amp;$A46,'EPA US Data'!$G:$G,"&lt;"&amp;$B46)*unit_conv*'State Downscaling Multipliers'!$B$13</f>
        <v>0</v>
      </c>
      <c r="AH46" s="2">
        <f t="shared" ref="AH46:AK46" si="313">AG46+($AL46-$AG46)/5</f>
        <v>0</v>
      </c>
      <c r="AI46" s="2">
        <f t="shared" si="313"/>
        <v>0</v>
      </c>
      <c r="AJ46" s="2">
        <f t="shared" si="313"/>
        <v>0</v>
      </c>
      <c r="AK46" s="2">
        <f t="shared" si="313"/>
        <v>0</v>
      </c>
      <c r="AL46" s="105">
        <f>VLOOKUP($B$1,'Multipliers and Adjustments'!$A$70:$I$86,TRUNC(COLUMN(AL$2)/5)+2,FALSE)*SUMIFS('EPA US Data'!$I:$I,'EPA US Data'!$D:$D,'Country Selector'!$A$2,'EPA US Data'!$J:$J,$B$1,'EPA US Data'!$C:$C,AL$2,'EPA US Data'!$G:$G,"&gt;="&amp;$A46,'EPA US Data'!$G:$G,"&lt;"&amp;$B46)*unit_conv*'State Downscaling Multipliers'!$B$13</f>
        <v>0</v>
      </c>
    </row>
    <row r="47" spans="1:38" ht="15.75" customHeight="1" x14ac:dyDescent="0.25">
      <c r="A47" s="49">
        <f t="shared" si="234"/>
        <v>200</v>
      </c>
      <c r="B47" s="49">
        <f t="shared" si="299"/>
        <v>250</v>
      </c>
      <c r="C47" s="105">
        <f>VLOOKUP($B$1,'Multipliers and Adjustments'!$A$70:$I$86,TRUNC(COLUMN(C$2)/5)+2,FALSE)*SUMIFS('EPA US Data'!$I:$I,'EPA US Data'!$D:$D,'Country Selector'!$A$2,'EPA US Data'!$J:$J,$B$1,'EPA US Data'!$C:$C,C$2,'EPA US Data'!$G:$G,"&gt;="&amp;$A47,'EPA US Data'!$G:$G,"&lt;"&amp;$B47)*unit_conv*'State Downscaling Multipliers'!$B$13</f>
        <v>0</v>
      </c>
      <c r="D47" s="2">
        <f t="shared" ref="D47:G47" si="314">C47+($H47-$C47)/5</f>
        <v>0</v>
      </c>
      <c r="E47" s="2">
        <f t="shared" si="314"/>
        <v>0</v>
      </c>
      <c r="F47" s="2">
        <f t="shared" si="314"/>
        <v>0</v>
      </c>
      <c r="G47" s="2">
        <f t="shared" si="314"/>
        <v>0</v>
      </c>
      <c r="H47" s="105">
        <f>VLOOKUP($B$1,'Multipliers and Adjustments'!$A$70:$I$86,TRUNC(COLUMN(H$2)/5)+2,FALSE)*SUMIFS('EPA US Data'!$I:$I,'EPA US Data'!$D:$D,'Country Selector'!$A$2,'EPA US Data'!$J:$J,$B$1,'EPA US Data'!$C:$C,H$2,'EPA US Data'!$G:$G,"&gt;="&amp;$A47,'EPA US Data'!$G:$G,"&lt;"&amp;$B47)*unit_conv*'State Downscaling Multipliers'!$B$13</f>
        <v>0</v>
      </c>
      <c r="I47" s="2">
        <f t="shared" ref="I47:L47" si="315">H47+($M47-$H47)/5</f>
        <v>0</v>
      </c>
      <c r="J47" s="2">
        <f t="shared" si="315"/>
        <v>0</v>
      </c>
      <c r="K47" s="2">
        <f t="shared" si="315"/>
        <v>0</v>
      </c>
      <c r="L47" s="2">
        <f t="shared" si="315"/>
        <v>0</v>
      </c>
      <c r="M47" s="105">
        <f>VLOOKUP($B$1,'Multipliers and Adjustments'!$A$70:$I$86,TRUNC(COLUMN(M$2)/5)+2,FALSE)*SUMIFS('EPA US Data'!$I:$I,'EPA US Data'!$D:$D,'Country Selector'!$A$2,'EPA US Data'!$J:$J,$B$1,'EPA US Data'!$C:$C,M$2,'EPA US Data'!$G:$G,"&gt;="&amp;$A47,'EPA US Data'!$G:$G,"&lt;"&amp;$B47)*unit_conv*'State Downscaling Multipliers'!$B$13</f>
        <v>0</v>
      </c>
      <c r="N47" s="2">
        <f t="shared" ref="N47:Q47" si="316">M47+($R47-$M47)/5</f>
        <v>0</v>
      </c>
      <c r="O47" s="2">
        <f t="shared" si="316"/>
        <v>0</v>
      </c>
      <c r="P47" s="2">
        <f t="shared" si="316"/>
        <v>0</v>
      </c>
      <c r="Q47" s="2">
        <f t="shared" si="316"/>
        <v>0</v>
      </c>
      <c r="R47" s="105">
        <f>VLOOKUP($B$1,'Multipliers and Adjustments'!$A$70:$I$86,TRUNC(COLUMN(R$2)/5)+2,FALSE)*SUMIFS('EPA US Data'!$I:$I,'EPA US Data'!$D:$D,'Country Selector'!$A$2,'EPA US Data'!$J:$J,$B$1,'EPA US Data'!$C:$C,R$2,'EPA US Data'!$G:$G,"&gt;="&amp;$A47,'EPA US Data'!$G:$G,"&lt;"&amp;$B47)*unit_conv*'State Downscaling Multipliers'!$B$13</f>
        <v>0</v>
      </c>
      <c r="S47" s="2">
        <f t="shared" ref="S47:V47" si="317">R47+($W47-$R47)/5</f>
        <v>0</v>
      </c>
      <c r="T47" s="2">
        <f t="shared" si="317"/>
        <v>0</v>
      </c>
      <c r="U47" s="2">
        <f t="shared" si="317"/>
        <v>0</v>
      </c>
      <c r="V47" s="2">
        <f t="shared" si="317"/>
        <v>0</v>
      </c>
      <c r="W47" s="105">
        <f>VLOOKUP($B$1,'Multipliers and Adjustments'!$A$70:$I$86,TRUNC(COLUMN(W$2)/5)+2,FALSE)*SUMIFS('EPA US Data'!$I:$I,'EPA US Data'!$D:$D,'Country Selector'!$A$2,'EPA US Data'!$J:$J,$B$1,'EPA US Data'!$C:$C,W$2,'EPA US Data'!$G:$G,"&gt;="&amp;$A47,'EPA US Data'!$G:$G,"&lt;"&amp;$B47)*unit_conv*'State Downscaling Multipliers'!$B$13</f>
        <v>0</v>
      </c>
      <c r="X47" s="2">
        <f t="shared" ref="X47:AA47" si="318">W47+($AB47-$W47)/5</f>
        <v>0</v>
      </c>
      <c r="Y47" s="2">
        <f t="shared" si="318"/>
        <v>0</v>
      </c>
      <c r="Z47" s="2">
        <f t="shared" si="318"/>
        <v>0</v>
      </c>
      <c r="AA47" s="2">
        <f t="shared" si="318"/>
        <v>0</v>
      </c>
      <c r="AB47" s="105">
        <f>VLOOKUP($B$1,'Multipliers and Adjustments'!$A$70:$I$86,TRUNC(COLUMN(AB$2)/5)+2,FALSE)*SUMIFS('EPA US Data'!$I:$I,'EPA US Data'!$D:$D,'Country Selector'!$A$2,'EPA US Data'!$J:$J,$B$1,'EPA US Data'!$C:$C,AB$2,'EPA US Data'!$G:$G,"&gt;="&amp;$A47,'EPA US Data'!$G:$G,"&lt;"&amp;$B47)*unit_conv*'State Downscaling Multipliers'!$B$13</f>
        <v>0</v>
      </c>
      <c r="AC47" s="2">
        <f t="shared" ref="AC47:AF47" si="319">AB47+($AG47-$AB47)/5</f>
        <v>0</v>
      </c>
      <c r="AD47" s="2">
        <f t="shared" si="319"/>
        <v>0</v>
      </c>
      <c r="AE47" s="2">
        <f t="shared" si="319"/>
        <v>0</v>
      </c>
      <c r="AF47" s="2">
        <f t="shared" si="319"/>
        <v>0</v>
      </c>
      <c r="AG47" s="105">
        <f>VLOOKUP($B$1,'Multipliers and Adjustments'!$A$70:$I$86,TRUNC(COLUMN(AG$2)/5)+2,FALSE)*SUMIFS('EPA US Data'!$I:$I,'EPA US Data'!$D:$D,'Country Selector'!$A$2,'EPA US Data'!$J:$J,$B$1,'EPA US Data'!$C:$C,AG$2,'EPA US Data'!$G:$G,"&gt;="&amp;$A47,'EPA US Data'!$G:$G,"&lt;"&amp;$B47)*unit_conv*'State Downscaling Multipliers'!$B$13</f>
        <v>0</v>
      </c>
      <c r="AH47" s="2">
        <f t="shared" ref="AH47:AK47" si="320">AG47+($AL47-$AG47)/5</f>
        <v>0</v>
      </c>
      <c r="AI47" s="2">
        <f t="shared" si="320"/>
        <v>0</v>
      </c>
      <c r="AJ47" s="2">
        <f t="shared" si="320"/>
        <v>0</v>
      </c>
      <c r="AK47" s="2">
        <f t="shared" si="320"/>
        <v>0</v>
      </c>
      <c r="AL47" s="105">
        <f>VLOOKUP($B$1,'Multipliers and Adjustments'!$A$70:$I$86,TRUNC(COLUMN(AL$2)/5)+2,FALSE)*SUMIFS('EPA US Data'!$I:$I,'EPA US Data'!$D:$D,'Country Selector'!$A$2,'EPA US Data'!$J:$J,$B$1,'EPA US Data'!$C:$C,AL$2,'EPA US Data'!$G:$G,"&gt;="&amp;$A47,'EPA US Data'!$G:$G,"&lt;"&amp;$B47)*unit_conv*'State Downscaling Multipliers'!$B$13</f>
        <v>0</v>
      </c>
    </row>
    <row r="48" spans="1:38" ht="15.75" customHeight="1" x14ac:dyDescent="0.25">
      <c r="A48" s="49">
        <f t="shared" si="234"/>
        <v>250</v>
      </c>
      <c r="B48" s="49">
        <f t="shared" si="299"/>
        <v>300</v>
      </c>
      <c r="C48" s="105">
        <f>VLOOKUP($B$1,'Multipliers and Adjustments'!$A$70:$I$86,TRUNC(COLUMN(C$2)/5)+2,FALSE)*SUMIFS('EPA US Data'!$I:$I,'EPA US Data'!$D:$D,'Country Selector'!$A$2,'EPA US Data'!$J:$J,$B$1,'EPA US Data'!$C:$C,C$2,'EPA US Data'!$G:$G,"&gt;="&amp;$A48,'EPA US Data'!$G:$G,"&lt;"&amp;$B48)*unit_conv*'State Downscaling Multipliers'!$B$13</f>
        <v>0</v>
      </c>
      <c r="D48" s="2">
        <f t="shared" ref="D48:G48" si="321">C48+($H48-$C48)/5</f>
        <v>0</v>
      </c>
      <c r="E48" s="2">
        <f t="shared" si="321"/>
        <v>0</v>
      </c>
      <c r="F48" s="2">
        <f t="shared" si="321"/>
        <v>0</v>
      </c>
      <c r="G48" s="2">
        <f t="shared" si="321"/>
        <v>0</v>
      </c>
      <c r="H48" s="105">
        <f>VLOOKUP($B$1,'Multipliers and Adjustments'!$A$70:$I$86,TRUNC(COLUMN(H$2)/5)+2,FALSE)*SUMIFS('EPA US Data'!$I:$I,'EPA US Data'!$D:$D,'Country Selector'!$A$2,'EPA US Data'!$J:$J,$B$1,'EPA US Data'!$C:$C,H$2,'EPA US Data'!$G:$G,"&gt;="&amp;$A48,'EPA US Data'!$G:$G,"&lt;"&amp;$B48)*unit_conv*'State Downscaling Multipliers'!$B$13</f>
        <v>0</v>
      </c>
      <c r="I48" s="2">
        <f t="shared" ref="I48:L48" si="322">H48+($M48-$H48)/5</f>
        <v>0</v>
      </c>
      <c r="J48" s="2">
        <f t="shared" si="322"/>
        <v>0</v>
      </c>
      <c r="K48" s="2">
        <f t="shared" si="322"/>
        <v>0</v>
      </c>
      <c r="L48" s="2">
        <f t="shared" si="322"/>
        <v>0</v>
      </c>
      <c r="M48" s="105">
        <f>VLOOKUP($B$1,'Multipliers and Adjustments'!$A$70:$I$86,TRUNC(COLUMN(M$2)/5)+2,FALSE)*SUMIFS('EPA US Data'!$I:$I,'EPA US Data'!$D:$D,'Country Selector'!$A$2,'EPA US Data'!$J:$J,$B$1,'EPA US Data'!$C:$C,M$2,'EPA US Data'!$G:$G,"&gt;="&amp;$A48,'EPA US Data'!$G:$G,"&lt;"&amp;$B48)*unit_conv*'State Downscaling Multipliers'!$B$13</f>
        <v>0</v>
      </c>
      <c r="N48" s="2">
        <f t="shared" ref="N48:Q48" si="323">M48+($R48-$M48)/5</f>
        <v>0</v>
      </c>
      <c r="O48" s="2">
        <f t="shared" si="323"/>
        <v>0</v>
      </c>
      <c r="P48" s="2">
        <f t="shared" si="323"/>
        <v>0</v>
      </c>
      <c r="Q48" s="2">
        <f t="shared" si="323"/>
        <v>0</v>
      </c>
      <c r="R48" s="105">
        <f>VLOOKUP($B$1,'Multipliers and Adjustments'!$A$70:$I$86,TRUNC(COLUMN(R$2)/5)+2,FALSE)*SUMIFS('EPA US Data'!$I:$I,'EPA US Data'!$D:$D,'Country Selector'!$A$2,'EPA US Data'!$J:$J,$B$1,'EPA US Data'!$C:$C,R$2,'EPA US Data'!$G:$G,"&gt;="&amp;$A48,'EPA US Data'!$G:$G,"&lt;"&amp;$B48)*unit_conv*'State Downscaling Multipliers'!$B$13</f>
        <v>0</v>
      </c>
      <c r="S48" s="2">
        <f t="shared" ref="S48:V48" si="324">R48+($W48-$R48)/5</f>
        <v>0</v>
      </c>
      <c r="T48" s="2">
        <f t="shared" si="324"/>
        <v>0</v>
      </c>
      <c r="U48" s="2">
        <f t="shared" si="324"/>
        <v>0</v>
      </c>
      <c r="V48" s="2">
        <f t="shared" si="324"/>
        <v>0</v>
      </c>
      <c r="W48" s="105">
        <f>VLOOKUP($B$1,'Multipliers and Adjustments'!$A$70:$I$86,TRUNC(COLUMN(W$2)/5)+2,FALSE)*SUMIFS('EPA US Data'!$I:$I,'EPA US Data'!$D:$D,'Country Selector'!$A$2,'EPA US Data'!$J:$J,$B$1,'EPA US Data'!$C:$C,W$2,'EPA US Data'!$G:$G,"&gt;="&amp;$A48,'EPA US Data'!$G:$G,"&lt;"&amp;$B48)*unit_conv*'State Downscaling Multipliers'!$B$13</f>
        <v>0</v>
      </c>
      <c r="X48" s="2">
        <f t="shared" ref="X48:AA48" si="325">W48+($AB48-$W48)/5</f>
        <v>0</v>
      </c>
      <c r="Y48" s="2">
        <f t="shared" si="325"/>
        <v>0</v>
      </c>
      <c r="Z48" s="2">
        <f t="shared" si="325"/>
        <v>0</v>
      </c>
      <c r="AA48" s="2">
        <f t="shared" si="325"/>
        <v>0</v>
      </c>
      <c r="AB48" s="105">
        <f>VLOOKUP($B$1,'Multipliers and Adjustments'!$A$70:$I$86,TRUNC(COLUMN(AB$2)/5)+2,FALSE)*SUMIFS('EPA US Data'!$I:$I,'EPA US Data'!$D:$D,'Country Selector'!$A$2,'EPA US Data'!$J:$J,$B$1,'EPA US Data'!$C:$C,AB$2,'EPA US Data'!$G:$G,"&gt;="&amp;$A48,'EPA US Data'!$G:$G,"&lt;"&amp;$B48)*unit_conv*'State Downscaling Multipliers'!$B$13</f>
        <v>0</v>
      </c>
      <c r="AC48" s="2">
        <f t="shared" ref="AC48:AF48" si="326">AB48+($AG48-$AB48)/5</f>
        <v>0</v>
      </c>
      <c r="AD48" s="2">
        <f t="shared" si="326"/>
        <v>0</v>
      </c>
      <c r="AE48" s="2">
        <f t="shared" si="326"/>
        <v>0</v>
      </c>
      <c r="AF48" s="2">
        <f t="shared" si="326"/>
        <v>0</v>
      </c>
      <c r="AG48" s="105">
        <f>VLOOKUP($B$1,'Multipliers and Adjustments'!$A$70:$I$86,TRUNC(COLUMN(AG$2)/5)+2,FALSE)*SUMIFS('EPA US Data'!$I:$I,'EPA US Data'!$D:$D,'Country Selector'!$A$2,'EPA US Data'!$J:$J,$B$1,'EPA US Data'!$C:$C,AG$2,'EPA US Data'!$G:$G,"&gt;="&amp;$A48,'EPA US Data'!$G:$G,"&lt;"&amp;$B48)*unit_conv*'State Downscaling Multipliers'!$B$13</f>
        <v>0</v>
      </c>
      <c r="AH48" s="2">
        <f t="shared" ref="AH48:AK48" si="327">AG48+($AL48-$AG48)/5</f>
        <v>0</v>
      </c>
      <c r="AI48" s="2">
        <f t="shared" si="327"/>
        <v>0</v>
      </c>
      <c r="AJ48" s="2">
        <f t="shared" si="327"/>
        <v>0</v>
      </c>
      <c r="AK48" s="2">
        <f t="shared" si="327"/>
        <v>0</v>
      </c>
      <c r="AL48" s="105">
        <f>VLOOKUP($B$1,'Multipliers and Adjustments'!$A$70:$I$86,TRUNC(COLUMN(AL$2)/5)+2,FALSE)*SUMIFS('EPA US Data'!$I:$I,'EPA US Data'!$D:$D,'Country Selector'!$A$2,'EPA US Data'!$J:$J,$B$1,'EPA US Data'!$C:$C,AL$2,'EPA US Data'!$G:$G,"&gt;="&amp;$A48,'EPA US Data'!$G:$G,"&lt;"&amp;$B48)*unit_conv*'State Downscaling Multipliers'!$B$13</f>
        <v>0</v>
      </c>
    </row>
    <row r="49" spans="1:38" ht="15.75" customHeight="1" x14ac:dyDescent="0.25">
      <c r="A49" s="49">
        <f t="shared" si="234"/>
        <v>300</v>
      </c>
      <c r="B49" s="49">
        <f t="shared" si="299"/>
        <v>350</v>
      </c>
      <c r="C49" s="105">
        <f>VLOOKUP($B$1,'Multipliers and Adjustments'!$A$70:$I$86,TRUNC(COLUMN(C$2)/5)+2,FALSE)*SUMIFS('EPA US Data'!$I:$I,'EPA US Data'!$D:$D,'Country Selector'!$A$2,'EPA US Data'!$J:$J,$B$1,'EPA US Data'!$C:$C,C$2,'EPA US Data'!$G:$G,"&gt;="&amp;$A49,'EPA US Data'!$G:$G,"&lt;"&amp;$B49)*unit_conv*'State Downscaling Multipliers'!$B$13</f>
        <v>0</v>
      </c>
      <c r="D49" s="2">
        <f t="shared" ref="D49:G49" si="328">C49+($H49-$C49)/5</f>
        <v>0</v>
      </c>
      <c r="E49" s="2">
        <f t="shared" si="328"/>
        <v>0</v>
      </c>
      <c r="F49" s="2">
        <f t="shared" si="328"/>
        <v>0</v>
      </c>
      <c r="G49" s="2">
        <f t="shared" si="328"/>
        <v>0</v>
      </c>
      <c r="H49" s="105">
        <f>VLOOKUP($B$1,'Multipliers and Adjustments'!$A$70:$I$86,TRUNC(COLUMN(H$2)/5)+2,FALSE)*SUMIFS('EPA US Data'!$I:$I,'EPA US Data'!$D:$D,'Country Selector'!$A$2,'EPA US Data'!$J:$J,$B$1,'EPA US Data'!$C:$C,H$2,'EPA US Data'!$G:$G,"&gt;="&amp;$A49,'EPA US Data'!$G:$G,"&lt;"&amp;$B49)*unit_conv*'State Downscaling Multipliers'!$B$13</f>
        <v>0</v>
      </c>
      <c r="I49" s="2">
        <f t="shared" ref="I49:L49" si="329">H49+($M49-$H49)/5</f>
        <v>0</v>
      </c>
      <c r="J49" s="2">
        <f t="shared" si="329"/>
        <v>0</v>
      </c>
      <c r="K49" s="2">
        <f t="shared" si="329"/>
        <v>0</v>
      </c>
      <c r="L49" s="2">
        <f t="shared" si="329"/>
        <v>0</v>
      </c>
      <c r="M49" s="105">
        <f>VLOOKUP($B$1,'Multipliers and Adjustments'!$A$70:$I$86,TRUNC(COLUMN(M$2)/5)+2,FALSE)*SUMIFS('EPA US Data'!$I:$I,'EPA US Data'!$D:$D,'Country Selector'!$A$2,'EPA US Data'!$J:$J,$B$1,'EPA US Data'!$C:$C,M$2,'EPA US Data'!$G:$G,"&gt;="&amp;$A49,'EPA US Data'!$G:$G,"&lt;"&amp;$B49)*unit_conv*'State Downscaling Multipliers'!$B$13</f>
        <v>0</v>
      </c>
      <c r="N49" s="2">
        <f t="shared" ref="N49:Q49" si="330">M49+($R49-$M49)/5</f>
        <v>0</v>
      </c>
      <c r="O49" s="2">
        <f t="shared" si="330"/>
        <v>0</v>
      </c>
      <c r="P49" s="2">
        <f t="shared" si="330"/>
        <v>0</v>
      </c>
      <c r="Q49" s="2">
        <f t="shared" si="330"/>
        <v>0</v>
      </c>
      <c r="R49" s="105">
        <f>VLOOKUP($B$1,'Multipliers and Adjustments'!$A$70:$I$86,TRUNC(COLUMN(R$2)/5)+2,FALSE)*SUMIFS('EPA US Data'!$I:$I,'EPA US Data'!$D:$D,'Country Selector'!$A$2,'EPA US Data'!$J:$J,$B$1,'EPA US Data'!$C:$C,R$2,'EPA US Data'!$G:$G,"&gt;="&amp;$A49,'EPA US Data'!$G:$G,"&lt;"&amp;$B49)*unit_conv*'State Downscaling Multipliers'!$B$13</f>
        <v>0</v>
      </c>
      <c r="S49" s="2">
        <f t="shared" ref="S49:V49" si="331">R49+($W49-$R49)/5</f>
        <v>0</v>
      </c>
      <c r="T49" s="2">
        <f t="shared" si="331"/>
        <v>0</v>
      </c>
      <c r="U49" s="2">
        <f t="shared" si="331"/>
        <v>0</v>
      </c>
      <c r="V49" s="2">
        <f t="shared" si="331"/>
        <v>0</v>
      </c>
      <c r="W49" s="105">
        <f>VLOOKUP($B$1,'Multipliers and Adjustments'!$A$70:$I$86,TRUNC(COLUMN(W$2)/5)+2,FALSE)*SUMIFS('EPA US Data'!$I:$I,'EPA US Data'!$D:$D,'Country Selector'!$A$2,'EPA US Data'!$J:$J,$B$1,'EPA US Data'!$C:$C,W$2,'EPA US Data'!$G:$G,"&gt;="&amp;$A49,'EPA US Data'!$G:$G,"&lt;"&amp;$B49)*unit_conv*'State Downscaling Multipliers'!$B$13</f>
        <v>0</v>
      </c>
      <c r="X49" s="2">
        <f t="shared" ref="X49:AA49" si="332">W49+($AB49-$W49)/5</f>
        <v>0</v>
      </c>
      <c r="Y49" s="2">
        <f t="shared" si="332"/>
        <v>0</v>
      </c>
      <c r="Z49" s="2">
        <f t="shared" si="332"/>
        <v>0</v>
      </c>
      <c r="AA49" s="2">
        <f t="shared" si="332"/>
        <v>0</v>
      </c>
      <c r="AB49" s="105">
        <f>VLOOKUP($B$1,'Multipliers and Adjustments'!$A$70:$I$86,TRUNC(COLUMN(AB$2)/5)+2,FALSE)*SUMIFS('EPA US Data'!$I:$I,'EPA US Data'!$D:$D,'Country Selector'!$A$2,'EPA US Data'!$J:$J,$B$1,'EPA US Data'!$C:$C,AB$2,'EPA US Data'!$G:$G,"&gt;="&amp;$A49,'EPA US Data'!$G:$G,"&lt;"&amp;$B49)*unit_conv*'State Downscaling Multipliers'!$B$13</f>
        <v>0</v>
      </c>
      <c r="AC49" s="2">
        <f t="shared" ref="AC49:AF49" si="333">AB49+($AG49-$AB49)/5</f>
        <v>0</v>
      </c>
      <c r="AD49" s="2">
        <f t="shared" si="333"/>
        <v>0</v>
      </c>
      <c r="AE49" s="2">
        <f t="shared" si="333"/>
        <v>0</v>
      </c>
      <c r="AF49" s="2">
        <f t="shared" si="333"/>
        <v>0</v>
      </c>
      <c r="AG49" s="105">
        <f>VLOOKUP($B$1,'Multipliers and Adjustments'!$A$70:$I$86,TRUNC(COLUMN(AG$2)/5)+2,FALSE)*SUMIFS('EPA US Data'!$I:$I,'EPA US Data'!$D:$D,'Country Selector'!$A$2,'EPA US Data'!$J:$J,$B$1,'EPA US Data'!$C:$C,AG$2,'EPA US Data'!$G:$G,"&gt;="&amp;$A49,'EPA US Data'!$G:$G,"&lt;"&amp;$B49)*unit_conv*'State Downscaling Multipliers'!$B$13</f>
        <v>0</v>
      </c>
      <c r="AH49" s="2">
        <f t="shared" ref="AH49:AK49" si="334">AG49+($AL49-$AG49)/5</f>
        <v>0</v>
      </c>
      <c r="AI49" s="2">
        <f t="shared" si="334"/>
        <v>0</v>
      </c>
      <c r="AJ49" s="2">
        <f t="shared" si="334"/>
        <v>0</v>
      </c>
      <c r="AK49" s="2">
        <f t="shared" si="334"/>
        <v>0</v>
      </c>
      <c r="AL49" s="105">
        <f>VLOOKUP($B$1,'Multipliers and Adjustments'!$A$70:$I$86,TRUNC(COLUMN(AL$2)/5)+2,FALSE)*SUMIFS('EPA US Data'!$I:$I,'EPA US Data'!$D:$D,'Country Selector'!$A$2,'EPA US Data'!$J:$J,$B$1,'EPA US Data'!$C:$C,AL$2,'EPA US Data'!$G:$G,"&gt;="&amp;$A49,'EPA US Data'!$G:$G,"&lt;"&amp;$B49)*unit_conv*'State Downscaling Multipliers'!$B$13</f>
        <v>0</v>
      </c>
    </row>
    <row r="50" spans="1:38" ht="15.75" customHeight="1" x14ac:dyDescent="0.25">
      <c r="A50" s="49">
        <f t="shared" si="234"/>
        <v>350</v>
      </c>
      <c r="B50" s="49">
        <f t="shared" si="299"/>
        <v>400</v>
      </c>
      <c r="C50" s="105">
        <f>VLOOKUP($B$1,'Multipliers and Adjustments'!$A$70:$I$86,TRUNC(COLUMN(C$2)/5)+2,FALSE)*SUMIFS('EPA US Data'!$I:$I,'EPA US Data'!$D:$D,'Country Selector'!$A$2,'EPA US Data'!$J:$J,$B$1,'EPA US Data'!$C:$C,C$2,'EPA US Data'!$G:$G,"&gt;="&amp;$A50,'EPA US Data'!$G:$G,"&lt;"&amp;$B50)*unit_conv*'State Downscaling Multipliers'!$B$13</f>
        <v>0</v>
      </c>
      <c r="D50" s="2">
        <f t="shared" ref="D50:G50" si="335">C50+($H50-$C50)/5</f>
        <v>0</v>
      </c>
      <c r="E50" s="2">
        <f t="shared" si="335"/>
        <v>0</v>
      </c>
      <c r="F50" s="2">
        <f t="shared" si="335"/>
        <v>0</v>
      </c>
      <c r="G50" s="2">
        <f t="shared" si="335"/>
        <v>0</v>
      </c>
      <c r="H50" s="105">
        <f>VLOOKUP($B$1,'Multipliers and Adjustments'!$A$70:$I$86,TRUNC(COLUMN(H$2)/5)+2,FALSE)*SUMIFS('EPA US Data'!$I:$I,'EPA US Data'!$D:$D,'Country Selector'!$A$2,'EPA US Data'!$J:$J,$B$1,'EPA US Data'!$C:$C,H$2,'EPA US Data'!$G:$G,"&gt;="&amp;$A50,'EPA US Data'!$G:$G,"&lt;"&amp;$B50)*unit_conv*'State Downscaling Multipliers'!$B$13</f>
        <v>0</v>
      </c>
      <c r="I50" s="2">
        <f t="shared" ref="I50:L50" si="336">H50+($M50-$H50)/5</f>
        <v>0</v>
      </c>
      <c r="J50" s="2">
        <f t="shared" si="336"/>
        <v>0</v>
      </c>
      <c r="K50" s="2">
        <f t="shared" si="336"/>
        <v>0</v>
      </c>
      <c r="L50" s="2">
        <f t="shared" si="336"/>
        <v>0</v>
      </c>
      <c r="M50" s="105">
        <f>VLOOKUP($B$1,'Multipliers and Adjustments'!$A$70:$I$86,TRUNC(COLUMN(M$2)/5)+2,FALSE)*SUMIFS('EPA US Data'!$I:$I,'EPA US Data'!$D:$D,'Country Selector'!$A$2,'EPA US Data'!$J:$J,$B$1,'EPA US Data'!$C:$C,M$2,'EPA US Data'!$G:$G,"&gt;="&amp;$A50,'EPA US Data'!$G:$G,"&lt;"&amp;$B50)*unit_conv*'State Downscaling Multipliers'!$B$13</f>
        <v>0</v>
      </c>
      <c r="N50" s="2">
        <f t="shared" ref="N50:Q50" si="337">M50+($R50-$M50)/5</f>
        <v>0</v>
      </c>
      <c r="O50" s="2">
        <f t="shared" si="337"/>
        <v>0</v>
      </c>
      <c r="P50" s="2">
        <f t="shared" si="337"/>
        <v>0</v>
      </c>
      <c r="Q50" s="2">
        <f t="shared" si="337"/>
        <v>0</v>
      </c>
      <c r="R50" s="105">
        <f>VLOOKUP($B$1,'Multipliers and Adjustments'!$A$70:$I$86,TRUNC(COLUMN(R$2)/5)+2,FALSE)*SUMIFS('EPA US Data'!$I:$I,'EPA US Data'!$D:$D,'Country Selector'!$A$2,'EPA US Data'!$J:$J,$B$1,'EPA US Data'!$C:$C,R$2,'EPA US Data'!$G:$G,"&gt;="&amp;$A50,'EPA US Data'!$G:$G,"&lt;"&amp;$B50)*unit_conv*'State Downscaling Multipliers'!$B$13</f>
        <v>0</v>
      </c>
      <c r="S50" s="2">
        <f t="shared" ref="S50:V50" si="338">R50+($W50-$R50)/5</f>
        <v>0</v>
      </c>
      <c r="T50" s="2">
        <f t="shared" si="338"/>
        <v>0</v>
      </c>
      <c r="U50" s="2">
        <f t="shared" si="338"/>
        <v>0</v>
      </c>
      <c r="V50" s="2">
        <f t="shared" si="338"/>
        <v>0</v>
      </c>
      <c r="W50" s="105">
        <f>VLOOKUP($B$1,'Multipliers and Adjustments'!$A$70:$I$86,TRUNC(COLUMN(W$2)/5)+2,FALSE)*SUMIFS('EPA US Data'!$I:$I,'EPA US Data'!$D:$D,'Country Selector'!$A$2,'EPA US Data'!$J:$J,$B$1,'EPA US Data'!$C:$C,W$2,'EPA US Data'!$G:$G,"&gt;="&amp;$A50,'EPA US Data'!$G:$G,"&lt;"&amp;$B50)*unit_conv*'State Downscaling Multipliers'!$B$13</f>
        <v>0</v>
      </c>
      <c r="X50" s="2">
        <f t="shared" ref="X50:AA50" si="339">W50+($AB50-$W50)/5</f>
        <v>0</v>
      </c>
      <c r="Y50" s="2">
        <f t="shared" si="339"/>
        <v>0</v>
      </c>
      <c r="Z50" s="2">
        <f t="shared" si="339"/>
        <v>0</v>
      </c>
      <c r="AA50" s="2">
        <f t="shared" si="339"/>
        <v>0</v>
      </c>
      <c r="AB50" s="105">
        <f>VLOOKUP($B$1,'Multipliers and Adjustments'!$A$70:$I$86,TRUNC(COLUMN(AB$2)/5)+2,FALSE)*SUMIFS('EPA US Data'!$I:$I,'EPA US Data'!$D:$D,'Country Selector'!$A$2,'EPA US Data'!$J:$J,$B$1,'EPA US Data'!$C:$C,AB$2,'EPA US Data'!$G:$G,"&gt;="&amp;$A50,'EPA US Data'!$G:$G,"&lt;"&amp;$B50)*unit_conv*'State Downscaling Multipliers'!$B$13</f>
        <v>0</v>
      </c>
      <c r="AC50" s="2">
        <f t="shared" ref="AC50:AF50" si="340">AB50+($AG50-$AB50)/5</f>
        <v>0</v>
      </c>
      <c r="AD50" s="2">
        <f t="shared" si="340"/>
        <v>0</v>
      </c>
      <c r="AE50" s="2">
        <f t="shared" si="340"/>
        <v>0</v>
      </c>
      <c r="AF50" s="2">
        <f t="shared" si="340"/>
        <v>0</v>
      </c>
      <c r="AG50" s="105">
        <f>VLOOKUP($B$1,'Multipliers and Adjustments'!$A$70:$I$86,TRUNC(COLUMN(AG$2)/5)+2,FALSE)*SUMIFS('EPA US Data'!$I:$I,'EPA US Data'!$D:$D,'Country Selector'!$A$2,'EPA US Data'!$J:$J,$B$1,'EPA US Data'!$C:$C,AG$2,'EPA US Data'!$G:$G,"&gt;="&amp;$A50,'EPA US Data'!$G:$G,"&lt;"&amp;$B50)*unit_conv*'State Downscaling Multipliers'!$B$13</f>
        <v>0</v>
      </c>
      <c r="AH50" s="2">
        <f t="shared" ref="AH50:AK50" si="341">AG50+($AL50-$AG50)/5</f>
        <v>0</v>
      </c>
      <c r="AI50" s="2">
        <f t="shared" si="341"/>
        <v>0</v>
      </c>
      <c r="AJ50" s="2">
        <f t="shared" si="341"/>
        <v>0</v>
      </c>
      <c r="AK50" s="2">
        <f t="shared" si="341"/>
        <v>0</v>
      </c>
      <c r="AL50" s="105">
        <f>VLOOKUP($B$1,'Multipliers and Adjustments'!$A$70:$I$86,TRUNC(COLUMN(AL$2)/5)+2,FALSE)*SUMIFS('EPA US Data'!$I:$I,'EPA US Data'!$D:$D,'Country Selector'!$A$2,'EPA US Data'!$J:$J,$B$1,'EPA US Data'!$C:$C,AL$2,'EPA US Data'!$G:$G,"&gt;="&amp;$A50,'EPA US Data'!$G:$G,"&lt;"&amp;$B50)*unit_conv*'State Downscaling Multipliers'!$B$13</f>
        <v>0</v>
      </c>
    </row>
    <row r="51" spans="1:38" ht="15.75" customHeight="1" x14ac:dyDescent="0.25">
      <c r="A51" s="49">
        <f t="shared" si="234"/>
        <v>400</v>
      </c>
      <c r="B51" s="49">
        <f t="shared" si="299"/>
        <v>450</v>
      </c>
      <c r="C51" s="105">
        <f>VLOOKUP($B$1,'Multipliers and Adjustments'!$A$70:$I$86,TRUNC(COLUMN(C$2)/5)+2,FALSE)*SUMIFS('EPA US Data'!$I:$I,'EPA US Data'!$D:$D,'Country Selector'!$A$2,'EPA US Data'!$J:$J,$B$1,'EPA US Data'!$C:$C,C$2,'EPA US Data'!$G:$G,"&gt;="&amp;$A51,'EPA US Data'!$G:$G,"&lt;"&amp;$B51)*unit_conv*'State Downscaling Multipliers'!$B$13</f>
        <v>0</v>
      </c>
      <c r="D51" s="2">
        <f t="shared" ref="D51:G51" si="342">C51+($H51-$C51)/5</f>
        <v>0</v>
      </c>
      <c r="E51" s="2">
        <f t="shared" si="342"/>
        <v>0</v>
      </c>
      <c r="F51" s="2">
        <f t="shared" si="342"/>
        <v>0</v>
      </c>
      <c r="G51" s="2">
        <f t="shared" si="342"/>
        <v>0</v>
      </c>
      <c r="H51" s="105">
        <f>VLOOKUP($B$1,'Multipliers and Adjustments'!$A$70:$I$86,TRUNC(COLUMN(H$2)/5)+2,FALSE)*SUMIFS('EPA US Data'!$I:$I,'EPA US Data'!$D:$D,'Country Selector'!$A$2,'EPA US Data'!$J:$J,$B$1,'EPA US Data'!$C:$C,H$2,'EPA US Data'!$G:$G,"&gt;="&amp;$A51,'EPA US Data'!$G:$G,"&lt;"&amp;$B51)*unit_conv*'State Downscaling Multipliers'!$B$13</f>
        <v>0</v>
      </c>
      <c r="I51" s="2">
        <f t="shared" ref="I51:L51" si="343">H51+($M51-$H51)/5</f>
        <v>0</v>
      </c>
      <c r="J51" s="2">
        <f t="shared" si="343"/>
        <v>0</v>
      </c>
      <c r="K51" s="2">
        <f t="shared" si="343"/>
        <v>0</v>
      </c>
      <c r="L51" s="2">
        <f t="shared" si="343"/>
        <v>0</v>
      </c>
      <c r="M51" s="105">
        <f>VLOOKUP($B$1,'Multipliers and Adjustments'!$A$70:$I$86,TRUNC(COLUMN(M$2)/5)+2,FALSE)*SUMIFS('EPA US Data'!$I:$I,'EPA US Data'!$D:$D,'Country Selector'!$A$2,'EPA US Data'!$J:$J,$B$1,'EPA US Data'!$C:$C,M$2,'EPA US Data'!$G:$G,"&gt;="&amp;$A51,'EPA US Data'!$G:$G,"&lt;"&amp;$B51)*unit_conv*'State Downscaling Multipliers'!$B$13</f>
        <v>0</v>
      </c>
      <c r="N51" s="2">
        <f t="shared" ref="N51:Q51" si="344">M51+($R51-$M51)/5</f>
        <v>0</v>
      </c>
      <c r="O51" s="2">
        <f t="shared" si="344"/>
        <v>0</v>
      </c>
      <c r="P51" s="2">
        <f t="shared" si="344"/>
        <v>0</v>
      </c>
      <c r="Q51" s="2">
        <f t="shared" si="344"/>
        <v>0</v>
      </c>
      <c r="R51" s="105">
        <f>VLOOKUP($B$1,'Multipliers and Adjustments'!$A$70:$I$86,TRUNC(COLUMN(R$2)/5)+2,FALSE)*SUMIFS('EPA US Data'!$I:$I,'EPA US Data'!$D:$D,'Country Selector'!$A$2,'EPA US Data'!$J:$J,$B$1,'EPA US Data'!$C:$C,R$2,'EPA US Data'!$G:$G,"&gt;="&amp;$A51,'EPA US Data'!$G:$G,"&lt;"&amp;$B51)*unit_conv*'State Downscaling Multipliers'!$B$13</f>
        <v>0</v>
      </c>
      <c r="S51" s="2">
        <f t="shared" ref="S51:V51" si="345">R51+($W51-$R51)/5</f>
        <v>0</v>
      </c>
      <c r="T51" s="2">
        <f t="shared" si="345"/>
        <v>0</v>
      </c>
      <c r="U51" s="2">
        <f t="shared" si="345"/>
        <v>0</v>
      </c>
      <c r="V51" s="2">
        <f t="shared" si="345"/>
        <v>0</v>
      </c>
      <c r="W51" s="105">
        <f>VLOOKUP($B$1,'Multipliers and Adjustments'!$A$70:$I$86,TRUNC(COLUMN(W$2)/5)+2,FALSE)*SUMIFS('EPA US Data'!$I:$I,'EPA US Data'!$D:$D,'Country Selector'!$A$2,'EPA US Data'!$J:$J,$B$1,'EPA US Data'!$C:$C,W$2,'EPA US Data'!$G:$G,"&gt;="&amp;$A51,'EPA US Data'!$G:$G,"&lt;"&amp;$B51)*unit_conv*'State Downscaling Multipliers'!$B$13</f>
        <v>0</v>
      </c>
      <c r="X51" s="2">
        <f t="shared" ref="X51:AA51" si="346">W51+($AB51-$W51)/5</f>
        <v>0</v>
      </c>
      <c r="Y51" s="2">
        <f t="shared" si="346"/>
        <v>0</v>
      </c>
      <c r="Z51" s="2">
        <f t="shared" si="346"/>
        <v>0</v>
      </c>
      <c r="AA51" s="2">
        <f t="shared" si="346"/>
        <v>0</v>
      </c>
      <c r="AB51" s="105">
        <f>VLOOKUP($B$1,'Multipliers and Adjustments'!$A$70:$I$86,TRUNC(COLUMN(AB$2)/5)+2,FALSE)*SUMIFS('EPA US Data'!$I:$I,'EPA US Data'!$D:$D,'Country Selector'!$A$2,'EPA US Data'!$J:$J,$B$1,'EPA US Data'!$C:$C,AB$2,'EPA US Data'!$G:$G,"&gt;="&amp;$A51,'EPA US Data'!$G:$G,"&lt;"&amp;$B51)*unit_conv*'State Downscaling Multipliers'!$B$13</f>
        <v>0</v>
      </c>
      <c r="AC51" s="2">
        <f t="shared" ref="AC51:AF51" si="347">AB51+($AG51-$AB51)/5</f>
        <v>0</v>
      </c>
      <c r="AD51" s="2">
        <f t="shared" si="347"/>
        <v>0</v>
      </c>
      <c r="AE51" s="2">
        <f t="shared" si="347"/>
        <v>0</v>
      </c>
      <c r="AF51" s="2">
        <f t="shared" si="347"/>
        <v>0</v>
      </c>
      <c r="AG51" s="105">
        <f>VLOOKUP($B$1,'Multipliers and Adjustments'!$A$70:$I$86,TRUNC(COLUMN(AG$2)/5)+2,FALSE)*SUMIFS('EPA US Data'!$I:$I,'EPA US Data'!$D:$D,'Country Selector'!$A$2,'EPA US Data'!$J:$J,$B$1,'EPA US Data'!$C:$C,AG$2,'EPA US Data'!$G:$G,"&gt;="&amp;$A51,'EPA US Data'!$G:$G,"&lt;"&amp;$B51)*unit_conv*'State Downscaling Multipliers'!$B$13</f>
        <v>0</v>
      </c>
      <c r="AH51" s="2">
        <f t="shared" ref="AH51:AK51" si="348">AG51+($AL51-$AG51)/5</f>
        <v>0</v>
      </c>
      <c r="AI51" s="2">
        <f t="shared" si="348"/>
        <v>0</v>
      </c>
      <c r="AJ51" s="2">
        <f t="shared" si="348"/>
        <v>0</v>
      </c>
      <c r="AK51" s="2">
        <f t="shared" si="348"/>
        <v>0</v>
      </c>
      <c r="AL51" s="105">
        <f>VLOOKUP($B$1,'Multipliers and Adjustments'!$A$70:$I$86,TRUNC(COLUMN(AL$2)/5)+2,FALSE)*SUMIFS('EPA US Data'!$I:$I,'EPA US Data'!$D:$D,'Country Selector'!$A$2,'EPA US Data'!$J:$J,$B$1,'EPA US Data'!$C:$C,AL$2,'EPA US Data'!$G:$G,"&gt;="&amp;$A51,'EPA US Data'!$G:$G,"&lt;"&amp;$B51)*unit_conv*'State Downscaling Multipliers'!$B$13</f>
        <v>0</v>
      </c>
    </row>
    <row r="52" spans="1:38" ht="15.75" customHeight="1" x14ac:dyDescent="0.25">
      <c r="A52" s="49">
        <f t="shared" si="234"/>
        <v>450</v>
      </c>
      <c r="B52" s="49">
        <f t="shared" si="299"/>
        <v>500</v>
      </c>
      <c r="C52" s="105">
        <f>VLOOKUP($B$1,'Multipliers and Adjustments'!$A$70:$I$86,TRUNC(COLUMN(C$2)/5)+2,FALSE)*SUMIFS('EPA US Data'!$I:$I,'EPA US Data'!$D:$D,'Country Selector'!$A$2,'EPA US Data'!$J:$J,$B$1,'EPA US Data'!$C:$C,C$2,'EPA US Data'!$G:$G,"&gt;="&amp;$A52,'EPA US Data'!$G:$G,"&lt;"&amp;$B52)*unit_conv*'State Downscaling Multipliers'!$B$13</f>
        <v>0</v>
      </c>
      <c r="D52" s="2">
        <f t="shared" ref="D52:G52" si="349">C52+($H52-$C52)/5</f>
        <v>0</v>
      </c>
      <c r="E52" s="2">
        <f t="shared" si="349"/>
        <v>0</v>
      </c>
      <c r="F52" s="2">
        <f t="shared" si="349"/>
        <v>0</v>
      </c>
      <c r="G52" s="2">
        <f t="shared" si="349"/>
        <v>0</v>
      </c>
      <c r="H52" s="105">
        <f>VLOOKUP($B$1,'Multipliers and Adjustments'!$A$70:$I$86,TRUNC(COLUMN(H$2)/5)+2,FALSE)*SUMIFS('EPA US Data'!$I:$I,'EPA US Data'!$D:$D,'Country Selector'!$A$2,'EPA US Data'!$J:$J,$B$1,'EPA US Data'!$C:$C,H$2,'EPA US Data'!$G:$G,"&gt;="&amp;$A52,'EPA US Data'!$G:$G,"&lt;"&amp;$B52)*unit_conv*'State Downscaling Multipliers'!$B$13</f>
        <v>0</v>
      </c>
      <c r="I52" s="2">
        <f t="shared" ref="I52:L52" si="350">H52+($M52-$H52)/5</f>
        <v>0</v>
      </c>
      <c r="J52" s="2">
        <f t="shared" si="350"/>
        <v>0</v>
      </c>
      <c r="K52" s="2">
        <f t="shared" si="350"/>
        <v>0</v>
      </c>
      <c r="L52" s="2">
        <f t="shared" si="350"/>
        <v>0</v>
      </c>
      <c r="M52" s="105">
        <f>VLOOKUP($B$1,'Multipliers and Adjustments'!$A$70:$I$86,TRUNC(COLUMN(M$2)/5)+2,FALSE)*SUMIFS('EPA US Data'!$I:$I,'EPA US Data'!$D:$D,'Country Selector'!$A$2,'EPA US Data'!$J:$J,$B$1,'EPA US Data'!$C:$C,M$2,'EPA US Data'!$G:$G,"&gt;="&amp;$A52,'EPA US Data'!$G:$G,"&lt;"&amp;$B52)*unit_conv*'State Downscaling Multipliers'!$B$13</f>
        <v>0</v>
      </c>
      <c r="N52" s="2">
        <f t="shared" ref="N52:Q52" si="351">M52+($R52-$M52)/5</f>
        <v>0</v>
      </c>
      <c r="O52" s="2">
        <f t="shared" si="351"/>
        <v>0</v>
      </c>
      <c r="P52" s="2">
        <f t="shared" si="351"/>
        <v>0</v>
      </c>
      <c r="Q52" s="2">
        <f t="shared" si="351"/>
        <v>0</v>
      </c>
      <c r="R52" s="105">
        <f>VLOOKUP($B$1,'Multipliers and Adjustments'!$A$70:$I$86,TRUNC(COLUMN(R$2)/5)+2,FALSE)*SUMIFS('EPA US Data'!$I:$I,'EPA US Data'!$D:$D,'Country Selector'!$A$2,'EPA US Data'!$J:$J,$B$1,'EPA US Data'!$C:$C,R$2,'EPA US Data'!$G:$G,"&gt;="&amp;$A52,'EPA US Data'!$G:$G,"&lt;"&amp;$B52)*unit_conv*'State Downscaling Multipliers'!$B$13</f>
        <v>0</v>
      </c>
      <c r="S52" s="2">
        <f t="shared" ref="S52:V52" si="352">R52+($W52-$R52)/5</f>
        <v>0</v>
      </c>
      <c r="T52" s="2">
        <f t="shared" si="352"/>
        <v>0</v>
      </c>
      <c r="U52" s="2">
        <f t="shared" si="352"/>
        <v>0</v>
      </c>
      <c r="V52" s="2">
        <f t="shared" si="352"/>
        <v>0</v>
      </c>
      <c r="W52" s="105">
        <f>VLOOKUP($B$1,'Multipliers and Adjustments'!$A$70:$I$86,TRUNC(COLUMN(W$2)/5)+2,FALSE)*SUMIFS('EPA US Data'!$I:$I,'EPA US Data'!$D:$D,'Country Selector'!$A$2,'EPA US Data'!$J:$J,$B$1,'EPA US Data'!$C:$C,W$2,'EPA US Data'!$G:$G,"&gt;="&amp;$A52,'EPA US Data'!$G:$G,"&lt;"&amp;$B52)*unit_conv*'State Downscaling Multipliers'!$B$13</f>
        <v>0</v>
      </c>
      <c r="X52" s="2">
        <f t="shared" ref="X52:AA52" si="353">W52+($AB52-$W52)/5</f>
        <v>0</v>
      </c>
      <c r="Y52" s="2">
        <f t="shared" si="353"/>
        <v>0</v>
      </c>
      <c r="Z52" s="2">
        <f t="shared" si="353"/>
        <v>0</v>
      </c>
      <c r="AA52" s="2">
        <f t="shared" si="353"/>
        <v>0</v>
      </c>
      <c r="AB52" s="105">
        <f>VLOOKUP($B$1,'Multipliers and Adjustments'!$A$70:$I$86,TRUNC(COLUMN(AB$2)/5)+2,FALSE)*SUMIFS('EPA US Data'!$I:$I,'EPA US Data'!$D:$D,'Country Selector'!$A$2,'EPA US Data'!$J:$J,$B$1,'EPA US Data'!$C:$C,AB$2,'EPA US Data'!$G:$G,"&gt;="&amp;$A52,'EPA US Data'!$G:$G,"&lt;"&amp;$B52)*unit_conv*'State Downscaling Multipliers'!$B$13</f>
        <v>0</v>
      </c>
      <c r="AC52" s="2">
        <f t="shared" ref="AC52:AF52" si="354">AB52+($AG52-$AB52)/5</f>
        <v>0</v>
      </c>
      <c r="AD52" s="2">
        <f t="shared" si="354"/>
        <v>0</v>
      </c>
      <c r="AE52" s="2">
        <f t="shared" si="354"/>
        <v>0</v>
      </c>
      <c r="AF52" s="2">
        <f t="shared" si="354"/>
        <v>0</v>
      </c>
      <c r="AG52" s="105">
        <f>VLOOKUP($B$1,'Multipliers and Adjustments'!$A$70:$I$86,TRUNC(COLUMN(AG$2)/5)+2,FALSE)*SUMIFS('EPA US Data'!$I:$I,'EPA US Data'!$D:$D,'Country Selector'!$A$2,'EPA US Data'!$J:$J,$B$1,'EPA US Data'!$C:$C,AG$2,'EPA US Data'!$G:$G,"&gt;="&amp;$A52,'EPA US Data'!$G:$G,"&lt;"&amp;$B52)*unit_conv*'State Downscaling Multipliers'!$B$13</f>
        <v>0</v>
      </c>
      <c r="AH52" s="2">
        <f t="shared" ref="AH52:AK52" si="355">AG52+($AL52-$AG52)/5</f>
        <v>0</v>
      </c>
      <c r="AI52" s="2">
        <f t="shared" si="355"/>
        <v>0</v>
      </c>
      <c r="AJ52" s="2">
        <f t="shared" si="355"/>
        <v>0</v>
      </c>
      <c r="AK52" s="2">
        <f t="shared" si="355"/>
        <v>0</v>
      </c>
      <c r="AL52" s="105">
        <f>VLOOKUP($B$1,'Multipliers and Adjustments'!$A$70:$I$86,TRUNC(COLUMN(AL$2)/5)+2,FALSE)*SUMIFS('EPA US Data'!$I:$I,'EPA US Data'!$D:$D,'Country Selector'!$A$2,'EPA US Data'!$J:$J,$B$1,'EPA US Data'!$C:$C,AL$2,'EPA US Data'!$G:$G,"&gt;="&amp;$A52,'EPA US Data'!$G:$G,"&lt;"&amp;$B52)*unit_conv*'State Downscaling Multipliers'!$B$13</f>
        <v>0</v>
      </c>
    </row>
    <row r="53" spans="1:38" ht="15.75" customHeight="1" x14ac:dyDescent="0.25">
      <c r="A53" s="49">
        <f t="shared" si="234"/>
        <v>500</v>
      </c>
      <c r="B53" s="49">
        <f t="shared" si="299"/>
        <v>550</v>
      </c>
      <c r="C53" s="105">
        <f>VLOOKUP($B$1,'Multipliers and Adjustments'!$A$70:$I$86,TRUNC(COLUMN(C$2)/5)+2,FALSE)*SUMIFS('EPA US Data'!$I:$I,'EPA US Data'!$D:$D,'Country Selector'!$A$2,'EPA US Data'!$J:$J,$B$1,'EPA US Data'!$C:$C,C$2,'EPA US Data'!$G:$G,"&gt;="&amp;$A53,'EPA US Data'!$G:$G,"&lt;"&amp;$B53)*unit_conv*'State Downscaling Multipliers'!$B$13</f>
        <v>0</v>
      </c>
      <c r="D53" s="2">
        <f t="shared" ref="D53:G53" si="356">C53+($H53-$C53)/5</f>
        <v>0</v>
      </c>
      <c r="E53" s="2">
        <f t="shared" si="356"/>
        <v>0</v>
      </c>
      <c r="F53" s="2">
        <f t="shared" si="356"/>
        <v>0</v>
      </c>
      <c r="G53" s="2">
        <f t="shared" si="356"/>
        <v>0</v>
      </c>
      <c r="H53" s="105">
        <f>VLOOKUP($B$1,'Multipliers and Adjustments'!$A$70:$I$86,TRUNC(COLUMN(H$2)/5)+2,FALSE)*SUMIFS('EPA US Data'!$I:$I,'EPA US Data'!$D:$D,'Country Selector'!$A$2,'EPA US Data'!$J:$J,$B$1,'EPA US Data'!$C:$C,H$2,'EPA US Data'!$G:$G,"&gt;="&amp;$A53,'EPA US Data'!$G:$G,"&lt;"&amp;$B53)*unit_conv*'State Downscaling Multipliers'!$B$13</f>
        <v>0</v>
      </c>
      <c r="I53" s="2">
        <f t="shared" ref="I53:L53" si="357">H53+($M53-$H53)/5</f>
        <v>0</v>
      </c>
      <c r="J53" s="2">
        <f t="shared" si="357"/>
        <v>0</v>
      </c>
      <c r="K53" s="2">
        <f t="shared" si="357"/>
        <v>0</v>
      </c>
      <c r="L53" s="2">
        <f t="shared" si="357"/>
        <v>0</v>
      </c>
      <c r="M53" s="105">
        <f>VLOOKUP($B$1,'Multipliers and Adjustments'!$A$70:$I$86,TRUNC(COLUMN(M$2)/5)+2,FALSE)*SUMIFS('EPA US Data'!$I:$I,'EPA US Data'!$D:$D,'Country Selector'!$A$2,'EPA US Data'!$J:$J,$B$1,'EPA US Data'!$C:$C,M$2,'EPA US Data'!$G:$G,"&gt;="&amp;$A53,'EPA US Data'!$G:$G,"&lt;"&amp;$B53)*unit_conv*'State Downscaling Multipliers'!$B$13</f>
        <v>0</v>
      </c>
      <c r="N53" s="2">
        <f t="shared" ref="N53:Q53" si="358">M53+($R53-$M53)/5</f>
        <v>0</v>
      </c>
      <c r="O53" s="2">
        <f t="shared" si="358"/>
        <v>0</v>
      </c>
      <c r="P53" s="2">
        <f t="shared" si="358"/>
        <v>0</v>
      </c>
      <c r="Q53" s="2">
        <f t="shared" si="358"/>
        <v>0</v>
      </c>
      <c r="R53" s="105">
        <f>VLOOKUP($B$1,'Multipliers and Adjustments'!$A$70:$I$86,TRUNC(COLUMN(R$2)/5)+2,FALSE)*SUMIFS('EPA US Data'!$I:$I,'EPA US Data'!$D:$D,'Country Selector'!$A$2,'EPA US Data'!$J:$J,$B$1,'EPA US Data'!$C:$C,R$2,'EPA US Data'!$G:$G,"&gt;="&amp;$A53,'EPA US Data'!$G:$G,"&lt;"&amp;$B53)*unit_conv*'State Downscaling Multipliers'!$B$13</f>
        <v>0</v>
      </c>
      <c r="S53" s="2">
        <f t="shared" ref="S53:V53" si="359">R53+($W53-$R53)/5</f>
        <v>0</v>
      </c>
      <c r="T53" s="2">
        <f t="shared" si="359"/>
        <v>0</v>
      </c>
      <c r="U53" s="2">
        <f t="shared" si="359"/>
        <v>0</v>
      </c>
      <c r="V53" s="2">
        <f t="shared" si="359"/>
        <v>0</v>
      </c>
      <c r="W53" s="105">
        <f>VLOOKUP($B$1,'Multipliers and Adjustments'!$A$70:$I$86,TRUNC(COLUMN(W$2)/5)+2,FALSE)*SUMIFS('EPA US Data'!$I:$I,'EPA US Data'!$D:$D,'Country Selector'!$A$2,'EPA US Data'!$J:$J,$B$1,'EPA US Data'!$C:$C,W$2,'EPA US Data'!$G:$G,"&gt;="&amp;$A53,'EPA US Data'!$G:$G,"&lt;"&amp;$B53)*unit_conv*'State Downscaling Multipliers'!$B$13</f>
        <v>0</v>
      </c>
      <c r="X53" s="2">
        <f t="shared" ref="X53:AA53" si="360">W53+($AB53-$W53)/5</f>
        <v>0</v>
      </c>
      <c r="Y53" s="2">
        <f t="shared" si="360"/>
        <v>0</v>
      </c>
      <c r="Z53" s="2">
        <f t="shared" si="360"/>
        <v>0</v>
      </c>
      <c r="AA53" s="2">
        <f t="shared" si="360"/>
        <v>0</v>
      </c>
      <c r="AB53" s="105">
        <f>VLOOKUP($B$1,'Multipliers and Adjustments'!$A$70:$I$86,TRUNC(COLUMN(AB$2)/5)+2,FALSE)*SUMIFS('EPA US Data'!$I:$I,'EPA US Data'!$D:$D,'Country Selector'!$A$2,'EPA US Data'!$J:$J,$B$1,'EPA US Data'!$C:$C,AB$2,'EPA US Data'!$G:$G,"&gt;="&amp;$A53,'EPA US Data'!$G:$G,"&lt;"&amp;$B53)*unit_conv*'State Downscaling Multipliers'!$B$13</f>
        <v>0</v>
      </c>
      <c r="AC53" s="2">
        <f t="shared" ref="AC53:AF53" si="361">AB53+($AG53-$AB53)/5</f>
        <v>0</v>
      </c>
      <c r="AD53" s="2">
        <f t="shared" si="361"/>
        <v>0</v>
      </c>
      <c r="AE53" s="2">
        <f t="shared" si="361"/>
        <v>0</v>
      </c>
      <c r="AF53" s="2">
        <f t="shared" si="361"/>
        <v>0</v>
      </c>
      <c r="AG53" s="105">
        <f>VLOOKUP($B$1,'Multipliers and Adjustments'!$A$70:$I$86,TRUNC(COLUMN(AG$2)/5)+2,FALSE)*SUMIFS('EPA US Data'!$I:$I,'EPA US Data'!$D:$D,'Country Selector'!$A$2,'EPA US Data'!$J:$J,$B$1,'EPA US Data'!$C:$C,AG$2,'EPA US Data'!$G:$G,"&gt;="&amp;$A53,'EPA US Data'!$G:$G,"&lt;"&amp;$B53)*unit_conv*'State Downscaling Multipliers'!$B$13</f>
        <v>0</v>
      </c>
      <c r="AH53" s="2">
        <f t="shared" ref="AH53:AK53" si="362">AG53+($AL53-$AG53)/5</f>
        <v>0</v>
      </c>
      <c r="AI53" s="2">
        <f t="shared" si="362"/>
        <v>0</v>
      </c>
      <c r="AJ53" s="2">
        <f t="shared" si="362"/>
        <v>0</v>
      </c>
      <c r="AK53" s="2">
        <f t="shared" si="362"/>
        <v>0</v>
      </c>
      <c r="AL53" s="105">
        <f>VLOOKUP($B$1,'Multipliers and Adjustments'!$A$70:$I$86,TRUNC(COLUMN(AL$2)/5)+2,FALSE)*SUMIFS('EPA US Data'!$I:$I,'EPA US Data'!$D:$D,'Country Selector'!$A$2,'EPA US Data'!$J:$J,$B$1,'EPA US Data'!$C:$C,AL$2,'EPA US Data'!$G:$G,"&gt;="&amp;$A53,'EPA US Data'!$G:$G,"&lt;"&amp;$B53)*unit_conv*'State Downscaling Multipliers'!$B$13</f>
        <v>0</v>
      </c>
    </row>
    <row r="54" spans="1:38" ht="15.75" customHeight="1" x14ac:dyDescent="0.25">
      <c r="A54" s="49">
        <f t="shared" si="234"/>
        <v>550</v>
      </c>
      <c r="B54" s="49">
        <f t="shared" si="299"/>
        <v>600</v>
      </c>
      <c r="C54" s="105">
        <f>VLOOKUP($B$1,'Multipliers and Adjustments'!$A$70:$I$86,TRUNC(COLUMN(C$2)/5)+2,FALSE)*SUMIFS('EPA US Data'!$I:$I,'EPA US Data'!$D:$D,'Country Selector'!$A$2,'EPA US Data'!$J:$J,$B$1,'EPA US Data'!$C:$C,C$2,'EPA US Data'!$G:$G,"&gt;="&amp;$A54,'EPA US Data'!$G:$G,"&lt;"&amp;$B54)*unit_conv*'State Downscaling Multipliers'!$B$13</f>
        <v>0</v>
      </c>
      <c r="D54" s="2">
        <f t="shared" ref="D54:G54" si="363">C54+($H54-$C54)/5</f>
        <v>0</v>
      </c>
      <c r="E54" s="2">
        <f t="shared" si="363"/>
        <v>0</v>
      </c>
      <c r="F54" s="2">
        <f t="shared" si="363"/>
        <v>0</v>
      </c>
      <c r="G54" s="2">
        <f t="shared" si="363"/>
        <v>0</v>
      </c>
      <c r="H54" s="105">
        <f>VLOOKUP($B$1,'Multipliers and Adjustments'!$A$70:$I$86,TRUNC(COLUMN(H$2)/5)+2,FALSE)*SUMIFS('EPA US Data'!$I:$I,'EPA US Data'!$D:$D,'Country Selector'!$A$2,'EPA US Data'!$J:$J,$B$1,'EPA US Data'!$C:$C,H$2,'EPA US Data'!$G:$G,"&gt;="&amp;$A54,'EPA US Data'!$G:$G,"&lt;"&amp;$B54)*unit_conv*'State Downscaling Multipliers'!$B$13</f>
        <v>0</v>
      </c>
      <c r="I54" s="2">
        <f t="shared" ref="I54:L54" si="364">H54+($M54-$H54)/5</f>
        <v>0</v>
      </c>
      <c r="J54" s="2">
        <f t="shared" si="364"/>
        <v>0</v>
      </c>
      <c r="K54" s="2">
        <f t="shared" si="364"/>
        <v>0</v>
      </c>
      <c r="L54" s="2">
        <f t="shared" si="364"/>
        <v>0</v>
      </c>
      <c r="M54" s="105">
        <f>VLOOKUP($B$1,'Multipliers and Adjustments'!$A$70:$I$86,TRUNC(COLUMN(M$2)/5)+2,FALSE)*SUMIFS('EPA US Data'!$I:$I,'EPA US Data'!$D:$D,'Country Selector'!$A$2,'EPA US Data'!$J:$J,$B$1,'EPA US Data'!$C:$C,M$2,'EPA US Data'!$G:$G,"&gt;="&amp;$A54,'EPA US Data'!$G:$G,"&lt;"&amp;$B54)*unit_conv*'State Downscaling Multipliers'!$B$13</f>
        <v>0</v>
      </c>
      <c r="N54" s="2">
        <f t="shared" ref="N54:Q54" si="365">M54+($R54-$M54)/5</f>
        <v>0</v>
      </c>
      <c r="O54" s="2">
        <f t="shared" si="365"/>
        <v>0</v>
      </c>
      <c r="P54" s="2">
        <f t="shared" si="365"/>
        <v>0</v>
      </c>
      <c r="Q54" s="2">
        <f t="shared" si="365"/>
        <v>0</v>
      </c>
      <c r="R54" s="105">
        <f>VLOOKUP($B$1,'Multipliers and Adjustments'!$A$70:$I$86,TRUNC(COLUMN(R$2)/5)+2,FALSE)*SUMIFS('EPA US Data'!$I:$I,'EPA US Data'!$D:$D,'Country Selector'!$A$2,'EPA US Data'!$J:$J,$B$1,'EPA US Data'!$C:$C,R$2,'EPA US Data'!$G:$G,"&gt;="&amp;$A54,'EPA US Data'!$G:$G,"&lt;"&amp;$B54)*unit_conv*'State Downscaling Multipliers'!$B$13</f>
        <v>0</v>
      </c>
      <c r="S54" s="2">
        <f t="shared" ref="S54:V54" si="366">R54+($W54-$R54)/5</f>
        <v>0</v>
      </c>
      <c r="T54" s="2">
        <f t="shared" si="366"/>
        <v>0</v>
      </c>
      <c r="U54" s="2">
        <f t="shared" si="366"/>
        <v>0</v>
      </c>
      <c r="V54" s="2">
        <f t="shared" si="366"/>
        <v>0</v>
      </c>
      <c r="W54" s="105">
        <f>VLOOKUP($B$1,'Multipliers and Adjustments'!$A$70:$I$86,TRUNC(COLUMN(W$2)/5)+2,FALSE)*SUMIFS('EPA US Data'!$I:$I,'EPA US Data'!$D:$D,'Country Selector'!$A$2,'EPA US Data'!$J:$J,$B$1,'EPA US Data'!$C:$C,W$2,'EPA US Data'!$G:$G,"&gt;="&amp;$A54,'EPA US Data'!$G:$G,"&lt;"&amp;$B54)*unit_conv*'State Downscaling Multipliers'!$B$13</f>
        <v>0</v>
      </c>
      <c r="X54" s="2">
        <f t="shared" ref="X54:AA54" si="367">W54+($AB54-$W54)/5</f>
        <v>0</v>
      </c>
      <c r="Y54" s="2">
        <f t="shared" si="367"/>
        <v>0</v>
      </c>
      <c r="Z54" s="2">
        <f t="shared" si="367"/>
        <v>0</v>
      </c>
      <c r="AA54" s="2">
        <f t="shared" si="367"/>
        <v>0</v>
      </c>
      <c r="AB54" s="105">
        <f>VLOOKUP($B$1,'Multipliers and Adjustments'!$A$70:$I$86,TRUNC(COLUMN(AB$2)/5)+2,FALSE)*SUMIFS('EPA US Data'!$I:$I,'EPA US Data'!$D:$D,'Country Selector'!$A$2,'EPA US Data'!$J:$J,$B$1,'EPA US Data'!$C:$C,AB$2,'EPA US Data'!$G:$G,"&gt;="&amp;$A54,'EPA US Data'!$G:$G,"&lt;"&amp;$B54)*unit_conv*'State Downscaling Multipliers'!$B$13</f>
        <v>0</v>
      </c>
      <c r="AC54" s="2">
        <f t="shared" ref="AC54:AF54" si="368">AB54+($AG54-$AB54)/5</f>
        <v>0</v>
      </c>
      <c r="AD54" s="2">
        <f t="shared" si="368"/>
        <v>0</v>
      </c>
      <c r="AE54" s="2">
        <f t="shared" si="368"/>
        <v>0</v>
      </c>
      <c r="AF54" s="2">
        <f t="shared" si="368"/>
        <v>0</v>
      </c>
      <c r="AG54" s="105">
        <f>VLOOKUP($B$1,'Multipliers and Adjustments'!$A$70:$I$86,TRUNC(COLUMN(AG$2)/5)+2,FALSE)*SUMIFS('EPA US Data'!$I:$I,'EPA US Data'!$D:$D,'Country Selector'!$A$2,'EPA US Data'!$J:$J,$B$1,'EPA US Data'!$C:$C,AG$2,'EPA US Data'!$G:$G,"&gt;="&amp;$A54,'EPA US Data'!$G:$G,"&lt;"&amp;$B54)*unit_conv*'State Downscaling Multipliers'!$B$13</f>
        <v>0</v>
      </c>
      <c r="AH54" s="2">
        <f t="shared" ref="AH54:AK54" si="369">AG54+($AL54-$AG54)/5</f>
        <v>0</v>
      </c>
      <c r="AI54" s="2">
        <f t="shared" si="369"/>
        <v>0</v>
      </c>
      <c r="AJ54" s="2">
        <f t="shared" si="369"/>
        <v>0</v>
      </c>
      <c r="AK54" s="2">
        <f t="shared" si="369"/>
        <v>0</v>
      </c>
      <c r="AL54" s="105">
        <f>VLOOKUP($B$1,'Multipliers and Adjustments'!$A$70:$I$86,TRUNC(COLUMN(AL$2)/5)+2,FALSE)*SUMIFS('EPA US Data'!$I:$I,'EPA US Data'!$D:$D,'Country Selector'!$A$2,'EPA US Data'!$J:$J,$B$1,'EPA US Data'!$C:$C,AL$2,'EPA US Data'!$G:$G,"&gt;="&amp;$A54,'EPA US Data'!$G:$G,"&lt;"&amp;$B54)*unit_conv*'State Downscaling Multipliers'!$B$13</f>
        <v>0</v>
      </c>
    </row>
    <row r="55" spans="1:38" ht="15.75" customHeight="1" x14ac:dyDescent="0.25">
      <c r="A55" s="49">
        <f t="shared" si="234"/>
        <v>600</v>
      </c>
      <c r="B55" s="49">
        <f t="shared" si="299"/>
        <v>650</v>
      </c>
      <c r="C55" s="105">
        <f>VLOOKUP($B$1,'Multipliers and Adjustments'!$A$70:$I$86,TRUNC(COLUMN(C$2)/5)+2,FALSE)*SUMIFS('EPA US Data'!$I:$I,'EPA US Data'!$D:$D,'Country Selector'!$A$2,'EPA US Data'!$J:$J,$B$1,'EPA US Data'!$C:$C,C$2,'EPA US Data'!$G:$G,"&gt;="&amp;$A55,'EPA US Data'!$G:$G,"&lt;"&amp;$B55)*unit_conv*'State Downscaling Multipliers'!$B$13</f>
        <v>0</v>
      </c>
      <c r="D55" s="2">
        <f t="shared" ref="D55:G55" si="370">C55+($H55-$C55)/5</f>
        <v>0</v>
      </c>
      <c r="E55" s="2">
        <f t="shared" si="370"/>
        <v>0</v>
      </c>
      <c r="F55" s="2">
        <f t="shared" si="370"/>
        <v>0</v>
      </c>
      <c r="G55" s="2">
        <f t="shared" si="370"/>
        <v>0</v>
      </c>
      <c r="H55" s="105">
        <f>VLOOKUP($B$1,'Multipliers and Adjustments'!$A$70:$I$86,TRUNC(COLUMN(H$2)/5)+2,FALSE)*SUMIFS('EPA US Data'!$I:$I,'EPA US Data'!$D:$D,'Country Selector'!$A$2,'EPA US Data'!$J:$J,$B$1,'EPA US Data'!$C:$C,H$2,'EPA US Data'!$G:$G,"&gt;="&amp;$A55,'EPA US Data'!$G:$G,"&lt;"&amp;$B55)*unit_conv*'State Downscaling Multipliers'!$B$13</f>
        <v>0</v>
      </c>
      <c r="I55" s="2">
        <f t="shared" ref="I55:L55" si="371">H55+($M55-$H55)/5</f>
        <v>0</v>
      </c>
      <c r="J55" s="2">
        <f t="shared" si="371"/>
        <v>0</v>
      </c>
      <c r="K55" s="2">
        <f t="shared" si="371"/>
        <v>0</v>
      </c>
      <c r="L55" s="2">
        <f t="shared" si="371"/>
        <v>0</v>
      </c>
      <c r="M55" s="105">
        <f>VLOOKUP($B$1,'Multipliers and Adjustments'!$A$70:$I$86,TRUNC(COLUMN(M$2)/5)+2,FALSE)*SUMIFS('EPA US Data'!$I:$I,'EPA US Data'!$D:$D,'Country Selector'!$A$2,'EPA US Data'!$J:$J,$B$1,'EPA US Data'!$C:$C,M$2,'EPA US Data'!$G:$G,"&gt;="&amp;$A55,'EPA US Data'!$G:$G,"&lt;"&amp;$B55)*unit_conv*'State Downscaling Multipliers'!$B$13</f>
        <v>0</v>
      </c>
      <c r="N55" s="2">
        <f t="shared" ref="N55:Q55" si="372">M55+($R55-$M55)/5</f>
        <v>0</v>
      </c>
      <c r="O55" s="2">
        <f t="shared" si="372"/>
        <v>0</v>
      </c>
      <c r="P55" s="2">
        <f t="shared" si="372"/>
        <v>0</v>
      </c>
      <c r="Q55" s="2">
        <f t="shared" si="372"/>
        <v>0</v>
      </c>
      <c r="R55" s="105">
        <f>VLOOKUP($B$1,'Multipliers and Adjustments'!$A$70:$I$86,TRUNC(COLUMN(R$2)/5)+2,FALSE)*SUMIFS('EPA US Data'!$I:$I,'EPA US Data'!$D:$D,'Country Selector'!$A$2,'EPA US Data'!$J:$J,$B$1,'EPA US Data'!$C:$C,R$2,'EPA US Data'!$G:$G,"&gt;="&amp;$A55,'EPA US Data'!$G:$G,"&lt;"&amp;$B55)*unit_conv*'State Downscaling Multipliers'!$B$13</f>
        <v>0</v>
      </c>
      <c r="S55" s="2">
        <f t="shared" ref="S55:V55" si="373">R55+($W55-$R55)/5</f>
        <v>0</v>
      </c>
      <c r="T55" s="2">
        <f t="shared" si="373"/>
        <v>0</v>
      </c>
      <c r="U55" s="2">
        <f t="shared" si="373"/>
        <v>0</v>
      </c>
      <c r="V55" s="2">
        <f t="shared" si="373"/>
        <v>0</v>
      </c>
      <c r="W55" s="105">
        <f>VLOOKUP($B$1,'Multipliers and Adjustments'!$A$70:$I$86,TRUNC(COLUMN(W$2)/5)+2,FALSE)*SUMIFS('EPA US Data'!$I:$I,'EPA US Data'!$D:$D,'Country Selector'!$A$2,'EPA US Data'!$J:$J,$B$1,'EPA US Data'!$C:$C,W$2,'EPA US Data'!$G:$G,"&gt;="&amp;$A55,'EPA US Data'!$G:$G,"&lt;"&amp;$B55)*unit_conv*'State Downscaling Multipliers'!$B$13</f>
        <v>0</v>
      </c>
      <c r="X55" s="2">
        <f t="shared" ref="X55:AA55" si="374">W55+($AB55-$W55)/5</f>
        <v>0</v>
      </c>
      <c r="Y55" s="2">
        <f t="shared" si="374"/>
        <v>0</v>
      </c>
      <c r="Z55" s="2">
        <f t="shared" si="374"/>
        <v>0</v>
      </c>
      <c r="AA55" s="2">
        <f t="shared" si="374"/>
        <v>0</v>
      </c>
      <c r="AB55" s="105">
        <f>VLOOKUP($B$1,'Multipliers and Adjustments'!$A$70:$I$86,TRUNC(COLUMN(AB$2)/5)+2,FALSE)*SUMIFS('EPA US Data'!$I:$I,'EPA US Data'!$D:$D,'Country Selector'!$A$2,'EPA US Data'!$J:$J,$B$1,'EPA US Data'!$C:$C,AB$2,'EPA US Data'!$G:$G,"&gt;="&amp;$A55,'EPA US Data'!$G:$G,"&lt;"&amp;$B55)*unit_conv*'State Downscaling Multipliers'!$B$13</f>
        <v>0</v>
      </c>
      <c r="AC55" s="2">
        <f t="shared" ref="AC55:AF55" si="375">AB55+($AG55-$AB55)/5</f>
        <v>0</v>
      </c>
      <c r="AD55" s="2">
        <f t="shared" si="375"/>
        <v>0</v>
      </c>
      <c r="AE55" s="2">
        <f t="shared" si="375"/>
        <v>0</v>
      </c>
      <c r="AF55" s="2">
        <f t="shared" si="375"/>
        <v>0</v>
      </c>
      <c r="AG55" s="105">
        <f>VLOOKUP($B$1,'Multipliers and Adjustments'!$A$70:$I$86,TRUNC(COLUMN(AG$2)/5)+2,FALSE)*SUMIFS('EPA US Data'!$I:$I,'EPA US Data'!$D:$D,'Country Selector'!$A$2,'EPA US Data'!$J:$J,$B$1,'EPA US Data'!$C:$C,AG$2,'EPA US Data'!$G:$G,"&gt;="&amp;$A55,'EPA US Data'!$G:$G,"&lt;"&amp;$B55)*unit_conv*'State Downscaling Multipliers'!$B$13</f>
        <v>0</v>
      </c>
      <c r="AH55" s="2">
        <f t="shared" ref="AH55:AK55" si="376">AG55+($AL55-$AG55)/5</f>
        <v>0</v>
      </c>
      <c r="AI55" s="2">
        <f t="shared" si="376"/>
        <v>0</v>
      </c>
      <c r="AJ55" s="2">
        <f t="shared" si="376"/>
        <v>0</v>
      </c>
      <c r="AK55" s="2">
        <f t="shared" si="376"/>
        <v>0</v>
      </c>
      <c r="AL55" s="105">
        <f>VLOOKUP($B$1,'Multipliers and Adjustments'!$A$70:$I$86,TRUNC(COLUMN(AL$2)/5)+2,FALSE)*SUMIFS('EPA US Data'!$I:$I,'EPA US Data'!$D:$D,'Country Selector'!$A$2,'EPA US Data'!$J:$J,$B$1,'EPA US Data'!$C:$C,AL$2,'EPA US Data'!$G:$G,"&gt;="&amp;$A55,'EPA US Data'!$G:$G,"&lt;"&amp;$B55)*unit_conv*'State Downscaling Multipliers'!$B$13</f>
        <v>0</v>
      </c>
    </row>
    <row r="56" spans="1:38" ht="15.75" customHeight="1" x14ac:dyDescent="0.25">
      <c r="A56" s="49">
        <f t="shared" si="234"/>
        <v>650</v>
      </c>
      <c r="B56" s="49">
        <f t="shared" si="299"/>
        <v>700</v>
      </c>
      <c r="C56" s="105">
        <f>VLOOKUP($B$1,'Multipliers and Adjustments'!$A$70:$I$86,TRUNC(COLUMN(C$2)/5)+2,FALSE)*SUMIFS('EPA US Data'!$I:$I,'EPA US Data'!$D:$D,'Country Selector'!$A$2,'EPA US Data'!$J:$J,$B$1,'EPA US Data'!$C:$C,C$2,'EPA US Data'!$G:$G,"&gt;="&amp;$A56,'EPA US Data'!$G:$G,"&lt;"&amp;$B56)*unit_conv*'State Downscaling Multipliers'!$B$13</f>
        <v>0</v>
      </c>
      <c r="D56" s="2">
        <f t="shared" ref="D56:G56" si="377">C56+($H56-$C56)/5</f>
        <v>0</v>
      </c>
      <c r="E56" s="2">
        <f t="shared" si="377"/>
        <v>0</v>
      </c>
      <c r="F56" s="2">
        <f t="shared" si="377"/>
        <v>0</v>
      </c>
      <c r="G56" s="2">
        <f t="shared" si="377"/>
        <v>0</v>
      </c>
      <c r="H56" s="105">
        <f>VLOOKUP($B$1,'Multipliers and Adjustments'!$A$70:$I$86,TRUNC(COLUMN(H$2)/5)+2,FALSE)*SUMIFS('EPA US Data'!$I:$I,'EPA US Data'!$D:$D,'Country Selector'!$A$2,'EPA US Data'!$J:$J,$B$1,'EPA US Data'!$C:$C,H$2,'EPA US Data'!$G:$G,"&gt;="&amp;$A56,'EPA US Data'!$G:$G,"&lt;"&amp;$B56)*unit_conv*'State Downscaling Multipliers'!$B$13</f>
        <v>0</v>
      </c>
      <c r="I56" s="2">
        <f t="shared" ref="I56:L56" si="378">H56+($M56-$H56)/5</f>
        <v>0</v>
      </c>
      <c r="J56" s="2">
        <f t="shared" si="378"/>
        <v>0</v>
      </c>
      <c r="K56" s="2">
        <f t="shared" si="378"/>
        <v>0</v>
      </c>
      <c r="L56" s="2">
        <f t="shared" si="378"/>
        <v>0</v>
      </c>
      <c r="M56" s="105">
        <f>VLOOKUP($B$1,'Multipliers and Adjustments'!$A$70:$I$86,TRUNC(COLUMN(M$2)/5)+2,FALSE)*SUMIFS('EPA US Data'!$I:$I,'EPA US Data'!$D:$D,'Country Selector'!$A$2,'EPA US Data'!$J:$J,$B$1,'EPA US Data'!$C:$C,M$2,'EPA US Data'!$G:$G,"&gt;="&amp;$A56,'EPA US Data'!$G:$G,"&lt;"&amp;$B56)*unit_conv*'State Downscaling Multipliers'!$B$13</f>
        <v>0</v>
      </c>
      <c r="N56" s="2">
        <f t="shared" ref="N56:Q56" si="379">M56+($R56-$M56)/5</f>
        <v>0</v>
      </c>
      <c r="O56" s="2">
        <f t="shared" si="379"/>
        <v>0</v>
      </c>
      <c r="P56" s="2">
        <f t="shared" si="379"/>
        <v>0</v>
      </c>
      <c r="Q56" s="2">
        <f t="shared" si="379"/>
        <v>0</v>
      </c>
      <c r="R56" s="105">
        <f>VLOOKUP($B$1,'Multipliers and Adjustments'!$A$70:$I$86,TRUNC(COLUMN(R$2)/5)+2,FALSE)*SUMIFS('EPA US Data'!$I:$I,'EPA US Data'!$D:$D,'Country Selector'!$A$2,'EPA US Data'!$J:$J,$B$1,'EPA US Data'!$C:$C,R$2,'EPA US Data'!$G:$G,"&gt;="&amp;$A56,'EPA US Data'!$G:$G,"&lt;"&amp;$B56)*unit_conv*'State Downscaling Multipliers'!$B$13</f>
        <v>0</v>
      </c>
      <c r="S56" s="2">
        <f t="shared" ref="S56:V56" si="380">R56+($W56-$R56)/5</f>
        <v>0</v>
      </c>
      <c r="T56" s="2">
        <f t="shared" si="380"/>
        <v>0</v>
      </c>
      <c r="U56" s="2">
        <f t="shared" si="380"/>
        <v>0</v>
      </c>
      <c r="V56" s="2">
        <f t="shared" si="380"/>
        <v>0</v>
      </c>
      <c r="W56" s="105">
        <f>VLOOKUP($B$1,'Multipliers and Adjustments'!$A$70:$I$86,TRUNC(COLUMN(W$2)/5)+2,FALSE)*SUMIFS('EPA US Data'!$I:$I,'EPA US Data'!$D:$D,'Country Selector'!$A$2,'EPA US Data'!$J:$J,$B$1,'EPA US Data'!$C:$C,W$2,'EPA US Data'!$G:$G,"&gt;="&amp;$A56,'EPA US Data'!$G:$G,"&lt;"&amp;$B56)*unit_conv*'State Downscaling Multipliers'!$B$13</f>
        <v>0</v>
      </c>
      <c r="X56" s="2">
        <f t="shared" ref="X56:AA56" si="381">W56+($AB56-$W56)/5</f>
        <v>0</v>
      </c>
      <c r="Y56" s="2">
        <f t="shared" si="381"/>
        <v>0</v>
      </c>
      <c r="Z56" s="2">
        <f t="shared" si="381"/>
        <v>0</v>
      </c>
      <c r="AA56" s="2">
        <f t="shared" si="381"/>
        <v>0</v>
      </c>
      <c r="AB56" s="105">
        <f>VLOOKUP($B$1,'Multipliers and Adjustments'!$A$70:$I$86,TRUNC(COLUMN(AB$2)/5)+2,FALSE)*SUMIFS('EPA US Data'!$I:$I,'EPA US Data'!$D:$D,'Country Selector'!$A$2,'EPA US Data'!$J:$J,$B$1,'EPA US Data'!$C:$C,AB$2,'EPA US Data'!$G:$G,"&gt;="&amp;$A56,'EPA US Data'!$G:$G,"&lt;"&amp;$B56)*unit_conv*'State Downscaling Multipliers'!$B$13</f>
        <v>0</v>
      </c>
      <c r="AC56" s="2">
        <f t="shared" ref="AC56:AF56" si="382">AB56+($AG56-$AB56)/5</f>
        <v>0</v>
      </c>
      <c r="AD56" s="2">
        <f t="shared" si="382"/>
        <v>0</v>
      </c>
      <c r="AE56" s="2">
        <f t="shared" si="382"/>
        <v>0</v>
      </c>
      <c r="AF56" s="2">
        <f t="shared" si="382"/>
        <v>0</v>
      </c>
      <c r="AG56" s="105">
        <f>VLOOKUP($B$1,'Multipliers and Adjustments'!$A$70:$I$86,TRUNC(COLUMN(AG$2)/5)+2,FALSE)*SUMIFS('EPA US Data'!$I:$I,'EPA US Data'!$D:$D,'Country Selector'!$A$2,'EPA US Data'!$J:$J,$B$1,'EPA US Data'!$C:$C,AG$2,'EPA US Data'!$G:$G,"&gt;="&amp;$A56,'EPA US Data'!$G:$G,"&lt;"&amp;$B56)*unit_conv*'State Downscaling Multipliers'!$B$13</f>
        <v>0</v>
      </c>
      <c r="AH56" s="2">
        <f t="shared" ref="AH56:AK56" si="383">AG56+($AL56-$AG56)/5</f>
        <v>0</v>
      </c>
      <c r="AI56" s="2">
        <f t="shared" si="383"/>
        <v>0</v>
      </c>
      <c r="AJ56" s="2">
        <f t="shared" si="383"/>
        <v>0</v>
      </c>
      <c r="AK56" s="2">
        <f t="shared" si="383"/>
        <v>0</v>
      </c>
      <c r="AL56" s="105">
        <f>VLOOKUP($B$1,'Multipliers and Adjustments'!$A$70:$I$86,TRUNC(COLUMN(AL$2)/5)+2,FALSE)*SUMIFS('EPA US Data'!$I:$I,'EPA US Data'!$D:$D,'Country Selector'!$A$2,'EPA US Data'!$J:$J,$B$1,'EPA US Data'!$C:$C,AL$2,'EPA US Data'!$G:$G,"&gt;="&amp;$A56,'EPA US Data'!$G:$G,"&lt;"&amp;$B56)*unit_conv*'State Downscaling Multipliers'!$B$13</f>
        <v>0</v>
      </c>
    </row>
    <row r="57" spans="1:38" ht="15.75" customHeight="1" x14ac:dyDescent="0.25">
      <c r="A57" s="49">
        <f t="shared" si="234"/>
        <v>700</v>
      </c>
      <c r="B57" s="49">
        <f t="shared" si="299"/>
        <v>750</v>
      </c>
      <c r="C57" s="105">
        <f>VLOOKUP($B$1,'Multipliers and Adjustments'!$A$70:$I$86,TRUNC(COLUMN(C$2)/5)+2,FALSE)*SUMIFS('EPA US Data'!$I:$I,'EPA US Data'!$D:$D,'Country Selector'!$A$2,'EPA US Data'!$J:$J,$B$1,'EPA US Data'!$C:$C,C$2,'EPA US Data'!$G:$G,"&gt;="&amp;$A57,'EPA US Data'!$G:$G,"&lt;"&amp;$B57)*unit_conv*'State Downscaling Multipliers'!$B$13</f>
        <v>0</v>
      </c>
      <c r="D57" s="2">
        <f t="shared" ref="D57:G57" si="384">C57+($H57-$C57)/5</f>
        <v>0</v>
      </c>
      <c r="E57" s="2">
        <f t="shared" si="384"/>
        <v>0</v>
      </c>
      <c r="F57" s="2">
        <f t="shared" si="384"/>
        <v>0</v>
      </c>
      <c r="G57" s="2">
        <f t="shared" si="384"/>
        <v>0</v>
      </c>
      <c r="H57" s="105">
        <f>VLOOKUP($B$1,'Multipliers and Adjustments'!$A$70:$I$86,TRUNC(COLUMN(H$2)/5)+2,FALSE)*SUMIFS('EPA US Data'!$I:$I,'EPA US Data'!$D:$D,'Country Selector'!$A$2,'EPA US Data'!$J:$J,$B$1,'EPA US Data'!$C:$C,H$2,'EPA US Data'!$G:$G,"&gt;="&amp;$A57,'EPA US Data'!$G:$G,"&lt;"&amp;$B57)*unit_conv*'State Downscaling Multipliers'!$B$13</f>
        <v>0</v>
      </c>
      <c r="I57" s="2">
        <f t="shared" ref="I57:L57" si="385">H57+($M57-$H57)/5</f>
        <v>0</v>
      </c>
      <c r="J57" s="2">
        <f t="shared" si="385"/>
        <v>0</v>
      </c>
      <c r="K57" s="2">
        <f t="shared" si="385"/>
        <v>0</v>
      </c>
      <c r="L57" s="2">
        <f t="shared" si="385"/>
        <v>0</v>
      </c>
      <c r="M57" s="105">
        <f>VLOOKUP($B$1,'Multipliers and Adjustments'!$A$70:$I$86,TRUNC(COLUMN(M$2)/5)+2,FALSE)*SUMIFS('EPA US Data'!$I:$I,'EPA US Data'!$D:$D,'Country Selector'!$A$2,'EPA US Data'!$J:$J,$B$1,'EPA US Data'!$C:$C,M$2,'EPA US Data'!$G:$G,"&gt;="&amp;$A57,'EPA US Data'!$G:$G,"&lt;"&amp;$B57)*unit_conv*'State Downscaling Multipliers'!$B$13</f>
        <v>0</v>
      </c>
      <c r="N57" s="2">
        <f t="shared" ref="N57:Q57" si="386">M57+($R57-$M57)/5</f>
        <v>0</v>
      </c>
      <c r="O57" s="2">
        <f t="shared" si="386"/>
        <v>0</v>
      </c>
      <c r="P57" s="2">
        <f t="shared" si="386"/>
        <v>0</v>
      </c>
      <c r="Q57" s="2">
        <f t="shared" si="386"/>
        <v>0</v>
      </c>
      <c r="R57" s="105">
        <f>VLOOKUP($B$1,'Multipliers and Adjustments'!$A$70:$I$86,TRUNC(COLUMN(R$2)/5)+2,FALSE)*SUMIFS('EPA US Data'!$I:$I,'EPA US Data'!$D:$D,'Country Selector'!$A$2,'EPA US Data'!$J:$J,$B$1,'EPA US Data'!$C:$C,R$2,'EPA US Data'!$G:$G,"&gt;="&amp;$A57,'EPA US Data'!$G:$G,"&lt;"&amp;$B57)*unit_conv*'State Downscaling Multipliers'!$B$13</f>
        <v>0</v>
      </c>
      <c r="S57" s="2">
        <f t="shared" ref="S57:V57" si="387">R57+($W57-$R57)/5</f>
        <v>0</v>
      </c>
      <c r="T57" s="2">
        <f t="shared" si="387"/>
        <v>0</v>
      </c>
      <c r="U57" s="2">
        <f t="shared" si="387"/>
        <v>0</v>
      </c>
      <c r="V57" s="2">
        <f t="shared" si="387"/>
        <v>0</v>
      </c>
      <c r="W57" s="105">
        <f>VLOOKUP($B$1,'Multipliers and Adjustments'!$A$70:$I$86,TRUNC(COLUMN(W$2)/5)+2,FALSE)*SUMIFS('EPA US Data'!$I:$I,'EPA US Data'!$D:$D,'Country Selector'!$A$2,'EPA US Data'!$J:$J,$B$1,'EPA US Data'!$C:$C,W$2,'EPA US Data'!$G:$G,"&gt;="&amp;$A57,'EPA US Data'!$G:$G,"&lt;"&amp;$B57)*unit_conv*'State Downscaling Multipliers'!$B$13</f>
        <v>0</v>
      </c>
      <c r="X57" s="2">
        <f t="shared" ref="X57:AA57" si="388">W57+($AB57-$W57)/5</f>
        <v>0</v>
      </c>
      <c r="Y57" s="2">
        <f t="shared" si="388"/>
        <v>0</v>
      </c>
      <c r="Z57" s="2">
        <f t="shared" si="388"/>
        <v>0</v>
      </c>
      <c r="AA57" s="2">
        <f t="shared" si="388"/>
        <v>0</v>
      </c>
      <c r="AB57" s="105">
        <f>VLOOKUP($B$1,'Multipliers and Adjustments'!$A$70:$I$86,TRUNC(COLUMN(AB$2)/5)+2,FALSE)*SUMIFS('EPA US Data'!$I:$I,'EPA US Data'!$D:$D,'Country Selector'!$A$2,'EPA US Data'!$J:$J,$B$1,'EPA US Data'!$C:$C,AB$2,'EPA US Data'!$G:$G,"&gt;="&amp;$A57,'EPA US Data'!$G:$G,"&lt;"&amp;$B57)*unit_conv*'State Downscaling Multipliers'!$B$13</f>
        <v>0</v>
      </c>
      <c r="AC57" s="2">
        <f t="shared" ref="AC57:AF57" si="389">AB57+($AG57-$AB57)/5</f>
        <v>0</v>
      </c>
      <c r="AD57" s="2">
        <f t="shared" si="389"/>
        <v>0</v>
      </c>
      <c r="AE57" s="2">
        <f t="shared" si="389"/>
        <v>0</v>
      </c>
      <c r="AF57" s="2">
        <f t="shared" si="389"/>
        <v>0</v>
      </c>
      <c r="AG57" s="105">
        <f>VLOOKUP($B$1,'Multipliers and Adjustments'!$A$70:$I$86,TRUNC(COLUMN(AG$2)/5)+2,FALSE)*SUMIFS('EPA US Data'!$I:$I,'EPA US Data'!$D:$D,'Country Selector'!$A$2,'EPA US Data'!$J:$J,$B$1,'EPA US Data'!$C:$C,AG$2,'EPA US Data'!$G:$G,"&gt;="&amp;$A57,'EPA US Data'!$G:$G,"&lt;"&amp;$B57)*unit_conv*'State Downscaling Multipliers'!$B$13</f>
        <v>0</v>
      </c>
      <c r="AH57" s="2">
        <f t="shared" ref="AH57:AK57" si="390">AG57+($AL57-$AG57)/5</f>
        <v>0</v>
      </c>
      <c r="AI57" s="2">
        <f t="shared" si="390"/>
        <v>0</v>
      </c>
      <c r="AJ57" s="2">
        <f t="shared" si="390"/>
        <v>0</v>
      </c>
      <c r="AK57" s="2">
        <f t="shared" si="390"/>
        <v>0</v>
      </c>
      <c r="AL57" s="105">
        <f>VLOOKUP($B$1,'Multipliers and Adjustments'!$A$70:$I$86,TRUNC(COLUMN(AL$2)/5)+2,FALSE)*SUMIFS('EPA US Data'!$I:$I,'EPA US Data'!$D:$D,'Country Selector'!$A$2,'EPA US Data'!$J:$J,$B$1,'EPA US Data'!$C:$C,AL$2,'EPA US Data'!$G:$G,"&gt;="&amp;$A57,'EPA US Data'!$G:$G,"&lt;"&amp;$B57)*unit_conv*'State Downscaling Multipliers'!$B$13</f>
        <v>0</v>
      </c>
    </row>
    <row r="58" spans="1:38" ht="15.75" customHeight="1" x14ac:dyDescent="0.25">
      <c r="A58" s="49">
        <f t="shared" si="234"/>
        <v>750</v>
      </c>
      <c r="B58" s="49">
        <f t="shared" si="299"/>
        <v>800</v>
      </c>
      <c r="C58" s="105">
        <f>VLOOKUP($B$1,'Multipliers and Adjustments'!$A$70:$I$86,TRUNC(COLUMN(C$2)/5)+2,FALSE)*SUMIFS('EPA US Data'!$I:$I,'EPA US Data'!$D:$D,'Country Selector'!$A$2,'EPA US Data'!$J:$J,$B$1,'EPA US Data'!$C:$C,C$2,'EPA US Data'!$G:$G,"&gt;="&amp;$A58,'EPA US Data'!$G:$G,"&lt;"&amp;$B58)*unit_conv*'State Downscaling Multipliers'!$B$13</f>
        <v>0</v>
      </c>
      <c r="D58" s="2">
        <f t="shared" ref="D58:G58" si="391">C58+($H58-$C58)/5</f>
        <v>0</v>
      </c>
      <c r="E58" s="2">
        <f t="shared" si="391"/>
        <v>0</v>
      </c>
      <c r="F58" s="2">
        <f t="shared" si="391"/>
        <v>0</v>
      </c>
      <c r="G58" s="2">
        <f t="shared" si="391"/>
        <v>0</v>
      </c>
      <c r="H58" s="105">
        <f>VLOOKUP($B$1,'Multipliers and Adjustments'!$A$70:$I$86,TRUNC(COLUMN(H$2)/5)+2,FALSE)*SUMIFS('EPA US Data'!$I:$I,'EPA US Data'!$D:$D,'Country Selector'!$A$2,'EPA US Data'!$J:$J,$B$1,'EPA US Data'!$C:$C,H$2,'EPA US Data'!$G:$G,"&gt;="&amp;$A58,'EPA US Data'!$G:$G,"&lt;"&amp;$B58)*unit_conv*'State Downscaling Multipliers'!$B$13</f>
        <v>0</v>
      </c>
      <c r="I58" s="2">
        <f t="shared" ref="I58:L58" si="392">H58+($M58-$H58)/5</f>
        <v>0</v>
      </c>
      <c r="J58" s="2">
        <f t="shared" si="392"/>
        <v>0</v>
      </c>
      <c r="K58" s="2">
        <f t="shared" si="392"/>
        <v>0</v>
      </c>
      <c r="L58" s="2">
        <f t="shared" si="392"/>
        <v>0</v>
      </c>
      <c r="M58" s="105">
        <f>VLOOKUP($B$1,'Multipliers and Adjustments'!$A$70:$I$86,TRUNC(COLUMN(M$2)/5)+2,FALSE)*SUMIFS('EPA US Data'!$I:$I,'EPA US Data'!$D:$D,'Country Selector'!$A$2,'EPA US Data'!$J:$J,$B$1,'EPA US Data'!$C:$C,M$2,'EPA US Data'!$G:$G,"&gt;="&amp;$A58,'EPA US Data'!$G:$G,"&lt;"&amp;$B58)*unit_conv*'State Downscaling Multipliers'!$B$13</f>
        <v>0</v>
      </c>
      <c r="N58" s="2">
        <f t="shared" ref="N58:Q58" si="393">M58+($R58-$M58)/5</f>
        <v>0</v>
      </c>
      <c r="O58" s="2">
        <f t="shared" si="393"/>
        <v>0</v>
      </c>
      <c r="P58" s="2">
        <f t="shared" si="393"/>
        <v>0</v>
      </c>
      <c r="Q58" s="2">
        <f t="shared" si="393"/>
        <v>0</v>
      </c>
      <c r="R58" s="105">
        <f>VLOOKUP($B$1,'Multipliers and Adjustments'!$A$70:$I$86,TRUNC(COLUMN(R$2)/5)+2,FALSE)*SUMIFS('EPA US Data'!$I:$I,'EPA US Data'!$D:$D,'Country Selector'!$A$2,'EPA US Data'!$J:$J,$B$1,'EPA US Data'!$C:$C,R$2,'EPA US Data'!$G:$G,"&gt;="&amp;$A58,'EPA US Data'!$G:$G,"&lt;"&amp;$B58)*unit_conv*'State Downscaling Multipliers'!$B$13</f>
        <v>0</v>
      </c>
      <c r="S58" s="2">
        <f t="shared" ref="S58:V58" si="394">R58+($W58-$R58)/5</f>
        <v>0</v>
      </c>
      <c r="T58" s="2">
        <f t="shared" si="394"/>
        <v>0</v>
      </c>
      <c r="U58" s="2">
        <f t="shared" si="394"/>
        <v>0</v>
      </c>
      <c r="V58" s="2">
        <f t="shared" si="394"/>
        <v>0</v>
      </c>
      <c r="W58" s="105">
        <f>VLOOKUP($B$1,'Multipliers and Adjustments'!$A$70:$I$86,TRUNC(COLUMN(W$2)/5)+2,FALSE)*SUMIFS('EPA US Data'!$I:$I,'EPA US Data'!$D:$D,'Country Selector'!$A$2,'EPA US Data'!$J:$J,$B$1,'EPA US Data'!$C:$C,W$2,'EPA US Data'!$G:$G,"&gt;="&amp;$A58,'EPA US Data'!$G:$G,"&lt;"&amp;$B58)*unit_conv*'State Downscaling Multipliers'!$B$13</f>
        <v>0</v>
      </c>
      <c r="X58" s="2">
        <f t="shared" ref="X58:AA58" si="395">W58+($AB58-$W58)/5</f>
        <v>0</v>
      </c>
      <c r="Y58" s="2">
        <f t="shared" si="395"/>
        <v>0</v>
      </c>
      <c r="Z58" s="2">
        <f t="shared" si="395"/>
        <v>0</v>
      </c>
      <c r="AA58" s="2">
        <f t="shared" si="395"/>
        <v>0</v>
      </c>
      <c r="AB58" s="105">
        <f>VLOOKUP($B$1,'Multipliers and Adjustments'!$A$70:$I$86,TRUNC(COLUMN(AB$2)/5)+2,FALSE)*SUMIFS('EPA US Data'!$I:$I,'EPA US Data'!$D:$D,'Country Selector'!$A$2,'EPA US Data'!$J:$J,$B$1,'EPA US Data'!$C:$C,AB$2,'EPA US Data'!$G:$G,"&gt;="&amp;$A58,'EPA US Data'!$G:$G,"&lt;"&amp;$B58)*unit_conv*'State Downscaling Multipliers'!$B$13</f>
        <v>0</v>
      </c>
      <c r="AC58" s="2">
        <f t="shared" ref="AC58:AF58" si="396">AB58+($AG58-$AB58)/5</f>
        <v>0</v>
      </c>
      <c r="AD58" s="2">
        <f t="shared" si="396"/>
        <v>0</v>
      </c>
      <c r="AE58" s="2">
        <f t="shared" si="396"/>
        <v>0</v>
      </c>
      <c r="AF58" s="2">
        <f t="shared" si="396"/>
        <v>0</v>
      </c>
      <c r="AG58" s="105">
        <f>VLOOKUP($B$1,'Multipliers and Adjustments'!$A$70:$I$86,TRUNC(COLUMN(AG$2)/5)+2,FALSE)*SUMIFS('EPA US Data'!$I:$I,'EPA US Data'!$D:$D,'Country Selector'!$A$2,'EPA US Data'!$J:$J,$B$1,'EPA US Data'!$C:$C,AG$2,'EPA US Data'!$G:$G,"&gt;="&amp;$A58,'EPA US Data'!$G:$G,"&lt;"&amp;$B58)*unit_conv*'State Downscaling Multipliers'!$B$13</f>
        <v>0</v>
      </c>
      <c r="AH58" s="2">
        <f t="shared" ref="AH58:AK58" si="397">AG58+($AL58-$AG58)/5</f>
        <v>0</v>
      </c>
      <c r="AI58" s="2">
        <f t="shared" si="397"/>
        <v>0</v>
      </c>
      <c r="AJ58" s="2">
        <f t="shared" si="397"/>
        <v>0</v>
      </c>
      <c r="AK58" s="2">
        <f t="shared" si="397"/>
        <v>0</v>
      </c>
      <c r="AL58" s="105">
        <f>VLOOKUP($B$1,'Multipliers and Adjustments'!$A$70:$I$86,TRUNC(COLUMN(AL$2)/5)+2,FALSE)*SUMIFS('EPA US Data'!$I:$I,'EPA US Data'!$D:$D,'Country Selector'!$A$2,'EPA US Data'!$J:$J,$B$1,'EPA US Data'!$C:$C,AL$2,'EPA US Data'!$G:$G,"&gt;="&amp;$A58,'EPA US Data'!$G:$G,"&lt;"&amp;$B58)*unit_conv*'State Downscaling Multipliers'!$B$13</f>
        <v>0</v>
      </c>
    </row>
    <row r="59" spans="1:38" ht="15.75" customHeight="1" x14ac:dyDescent="0.25">
      <c r="A59" s="49">
        <f t="shared" si="234"/>
        <v>800</v>
      </c>
      <c r="B59" s="49">
        <f t="shared" si="299"/>
        <v>850</v>
      </c>
      <c r="C59" s="105">
        <f>VLOOKUP($B$1,'Multipliers and Adjustments'!$A$70:$I$86,TRUNC(COLUMN(C$2)/5)+2,FALSE)*SUMIFS('EPA US Data'!$I:$I,'EPA US Data'!$D:$D,'Country Selector'!$A$2,'EPA US Data'!$J:$J,$B$1,'EPA US Data'!$C:$C,C$2,'EPA US Data'!$G:$G,"&gt;="&amp;$A59,'EPA US Data'!$G:$G,"&lt;"&amp;$B59)*unit_conv*'State Downscaling Multipliers'!$B$13</f>
        <v>0</v>
      </c>
      <c r="D59" s="2">
        <f t="shared" ref="D59:G59" si="398">C59+($H59-$C59)/5</f>
        <v>0</v>
      </c>
      <c r="E59" s="2">
        <f t="shared" si="398"/>
        <v>0</v>
      </c>
      <c r="F59" s="2">
        <f t="shared" si="398"/>
        <v>0</v>
      </c>
      <c r="G59" s="2">
        <f t="shared" si="398"/>
        <v>0</v>
      </c>
      <c r="H59" s="105">
        <f>VLOOKUP($B$1,'Multipliers and Adjustments'!$A$70:$I$86,TRUNC(COLUMN(H$2)/5)+2,FALSE)*SUMIFS('EPA US Data'!$I:$I,'EPA US Data'!$D:$D,'Country Selector'!$A$2,'EPA US Data'!$J:$J,$B$1,'EPA US Data'!$C:$C,H$2,'EPA US Data'!$G:$G,"&gt;="&amp;$A59,'EPA US Data'!$G:$G,"&lt;"&amp;$B59)*unit_conv*'State Downscaling Multipliers'!$B$13</f>
        <v>0</v>
      </c>
      <c r="I59" s="2">
        <f t="shared" ref="I59:L59" si="399">H59+($M59-$H59)/5</f>
        <v>0</v>
      </c>
      <c r="J59" s="2">
        <f t="shared" si="399"/>
        <v>0</v>
      </c>
      <c r="K59" s="2">
        <f t="shared" si="399"/>
        <v>0</v>
      </c>
      <c r="L59" s="2">
        <f t="shared" si="399"/>
        <v>0</v>
      </c>
      <c r="M59" s="105">
        <f>VLOOKUP($B$1,'Multipliers and Adjustments'!$A$70:$I$86,TRUNC(COLUMN(M$2)/5)+2,FALSE)*SUMIFS('EPA US Data'!$I:$I,'EPA US Data'!$D:$D,'Country Selector'!$A$2,'EPA US Data'!$J:$J,$B$1,'EPA US Data'!$C:$C,M$2,'EPA US Data'!$G:$G,"&gt;="&amp;$A59,'EPA US Data'!$G:$G,"&lt;"&amp;$B59)*unit_conv*'State Downscaling Multipliers'!$B$13</f>
        <v>0</v>
      </c>
      <c r="N59" s="2">
        <f t="shared" ref="N59:Q59" si="400">M59+($R59-$M59)/5</f>
        <v>0</v>
      </c>
      <c r="O59" s="2">
        <f t="shared" si="400"/>
        <v>0</v>
      </c>
      <c r="P59" s="2">
        <f t="shared" si="400"/>
        <v>0</v>
      </c>
      <c r="Q59" s="2">
        <f t="shared" si="400"/>
        <v>0</v>
      </c>
      <c r="R59" s="105">
        <f>VLOOKUP($B$1,'Multipliers and Adjustments'!$A$70:$I$86,TRUNC(COLUMN(R$2)/5)+2,FALSE)*SUMIFS('EPA US Data'!$I:$I,'EPA US Data'!$D:$D,'Country Selector'!$A$2,'EPA US Data'!$J:$J,$B$1,'EPA US Data'!$C:$C,R$2,'EPA US Data'!$G:$G,"&gt;="&amp;$A59,'EPA US Data'!$G:$G,"&lt;"&amp;$B59)*unit_conv*'State Downscaling Multipliers'!$B$13</f>
        <v>0</v>
      </c>
      <c r="S59" s="2">
        <f t="shared" ref="S59:V59" si="401">R59+($W59-$R59)/5</f>
        <v>0</v>
      </c>
      <c r="T59" s="2">
        <f t="shared" si="401"/>
        <v>0</v>
      </c>
      <c r="U59" s="2">
        <f t="shared" si="401"/>
        <v>0</v>
      </c>
      <c r="V59" s="2">
        <f t="shared" si="401"/>
        <v>0</v>
      </c>
      <c r="W59" s="105">
        <f>VLOOKUP($B$1,'Multipliers and Adjustments'!$A$70:$I$86,TRUNC(COLUMN(W$2)/5)+2,FALSE)*SUMIFS('EPA US Data'!$I:$I,'EPA US Data'!$D:$D,'Country Selector'!$A$2,'EPA US Data'!$J:$J,$B$1,'EPA US Data'!$C:$C,W$2,'EPA US Data'!$G:$G,"&gt;="&amp;$A59,'EPA US Data'!$G:$G,"&lt;"&amp;$B59)*unit_conv*'State Downscaling Multipliers'!$B$13</f>
        <v>0</v>
      </c>
      <c r="X59" s="2">
        <f t="shared" ref="X59:AA59" si="402">W59+($AB59-$W59)/5</f>
        <v>0</v>
      </c>
      <c r="Y59" s="2">
        <f t="shared" si="402"/>
        <v>0</v>
      </c>
      <c r="Z59" s="2">
        <f t="shared" si="402"/>
        <v>0</v>
      </c>
      <c r="AA59" s="2">
        <f t="shared" si="402"/>
        <v>0</v>
      </c>
      <c r="AB59" s="105">
        <f>VLOOKUP($B$1,'Multipliers and Adjustments'!$A$70:$I$86,TRUNC(COLUMN(AB$2)/5)+2,FALSE)*SUMIFS('EPA US Data'!$I:$I,'EPA US Data'!$D:$D,'Country Selector'!$A$2,'EPA US Data'!$J:$J,$B$1,'EPA US Data'!$C:$C,AB$2,'EPA US Data'!$G:$G,"&gt;="&amp;$A59,'EPA US Data'!$G:$G,"&lt;"&amp;$B59)*unit_conv*'State Downscaling Multipliers'!$B$13</f>
        <v>0</v>
      </c>
      <c r="AC59" s="2">
        <f t="shared" ref="AC59:AF59" si="403">AB59+($AG59-$AB59)/5</f>
        <v>0</v>
      </c>
      <c r="AD59" s="2">
        <f t="shared" si="403"/>
        <v>0</v>
      </c>
      <c r="AE59" s="2">
        <f t="shared" si="403"/>
        <v>0</v>
      </c>
      <c r="AF59" s="2">
        <f t="shared" si="403"/>
        <v>0</v>
      </c>
      <c r="AG59" s="105">
        <f>VLOOKUP($B$1,'Multipliers and Adjustments'!$A$70:$I$86,TRUNC(COLUMN(AG$2)/5)+2,FALSE)*SUMIFS('EPA US Data'!$I:$I,'EPA US Data'!$D:$D,'Country Selector'!$A$2,'EPA US Data'!$J:$J,$B$1,'EPA US Data'!$C:$C,AG$2,'EPA US Data'!$G:$G,"&gt;="&amp;$A59,'EPA US Data'!$G:$G,"&lt;"&amp;$B59)*unit_conv*'State Downscaling Multipliers'!$B$13</f>
        <v>0</v>
      </c>
      <c r="AH59" s="2">
        <f t="shared" ref="AH59:AK59" si="404">AG59+($AL59-$AG59)/5</f>
        <v>0</v>
      </c>
      <c r="AI59" s="2">
        <f t="shared" si="404"/>
        <v>0</v>
      </c>
      <c r="AJ59" s="2">
        <f t="shared" si="404"/>
        <v>0</v>
      </c>
      <c r="AK59" s="2">
        <f t="shared" si="404"/>
        <v>0</v>
      </c>
      <c r="AL59" s="105">
        <f>VLOOKUP($B$1,'Multipliers and Adjustments'!$A$70:$I$86,TRUNC(COLUMN(AL$2)/5)+2,FALSE)*SUMIFS('EPA US Data'!$I:$I,'EPA US Data'!$D:$D,'Country Selector'!$A$2,'EPA US Data'!$J:$J,$B$1,'EPA US Data'!$C:$C,AL$2,'EPA US Data'!$G:$G,"&gt;="&amp;$A59,'EPA US Data'!$G:$G,"&lt;"&amp;$B59)*unit_conv*'State Downscaling Multipliers'!$B$13</f>
        <v>0</v>
      </c>
    </row>
    <row r="60" spans="1:38" ht="15.75" customHeight="1" x14ac:dyDescent="0.25">
      <c r="A60" s="49">
        <f t="shared" si="234"/>
        <v>850</v>
      </c>
      <c r="B60" s="49">
        <f t="shared" si="299"/>
        <v>900</v>
      </c>
      <c r="C60" s="105">
        <f>VLOOKUP($B$1,'Multipliers and Adjustments'!$A$70:$I$86,TRUNC(COLUMN(C$2)/5)+2,FALSE)*SUMIFS('EPA US Data'!$I:$I,'EPA US Data'!$D:$D,'Country Selector'!$A$2,'EPA US Data'!$J:$J,$B$1,'EPA US Data'!$C:$C,C$2,'EPA US Data'!$G:$G,"&gt;="&amp;$A60,'EPA US Data'!$G:$G,"&lt;"&amp;$B60)*unit_conv*'State Downscaling Multipliers'!$B$13</f>
        <v>0</v>
      </c>
      <c r="D60" s="2">
        <f t="shared" ref="D60:G60" si="405">C60+($H60-$C60)/5</f>
        <v>0</v>
      </c>
      <c r="E60" s="2">
        <f t="shared" si="405"/>
        <v>0</v>
      </c>
      <c r="F60" s="2">
        <f t="shared" si="405"/>
        <v>0</v>
      </c>
      <c r="G60" s="2">
        <f t="shared" si="405"/>
        <v>0</v>
      </c>
      <c r="H60" s="105">
        <f>VLOOKUP($B$1,'Multipliers and Adjustments'!$A$70:$I$86,TRUNC(COLUMN(H$2)/5)+2,FALSE)*SUMIFS('EPA US Data'!$I:$I,'EPA US Data'!$D:$D,'Country Selector'!$A$2,'EPA US Data'!$J:$J,$B$1,'EPA US Data'!$C:$C,H$2,'EPA US Data'!$G:$G,"&gt;="&amp;$A60,'EPA US Data'!$G:$G,"&lt;"&amp;$B60)*unit_conv*'State Downscaling Multipliers'!$B$13</f>
        <v>0</v>
      </c>
      <c r="I60" s="2">
        <f t="shared" ref="I60:L60" si="406">H60+($M60-$H60)/5</f>
        <v>0</v>
      </c>
      <c r="J60" s="2">
        <f t="shared" si="406"/>
        <v>0</v>
      </c>
      <c r="K60" s="2">
        <f t="shared" si="406"/>
        <v>0</v>
      </c>
      <c r="L60" s="2">
        <f t="shared" si="406"/>
        <v>0</v>
      </c>
      <c r="M60" s="105">
        <f>VLOOKUP($B$1,'Multipliers and Adjustments'!$A$70:$I$86,TRUNC(COLUMN(M$2)/5)+2,FALSE)*SUMIFS('EPA US Data'!$I:$I,'EPA US Data'!$D:$D,'Country Selector'!$A$2,'EPA US Data'!$J:$J,$B$1,'EPA US Data'!$C:$C,M$2,'EPA US Data'!$G:$G,"&gt;="&amp;$A60,'EPA US Data'!$G:$G,"&lt;"&amp;$B60)*unit_conv*'State Downscaling Multipliers'!$B$13</f>
        <v>0</v>
      </c>
      <c r="N60" s="2">
        <f t="shared" ref="N60:Q60" si="407">M60+($R60-$M60)/5</f>
        <v>0</v>
      </c>
      <c r="O60" s="2">
        <f t="shared" si="407"/>
        <v>0</v>
      </c>
      <c r="P60" s="2">
        <f t="shared" si="407"/>
        <v>0</v>
      </c>
      <c r="Q60" s="2">
        <f t="shared" si="407"/>
        <v>0</v>
      </c>
      <c r="R60" s="105">
        <f>VLOOKUP($B$1,'Multipliers and Adjustments'!$A$70:$I$86,TRUNC(COLUMN(R$2)/5)+2,FALSE)*SUMIFS('EPA US Data'!$I:$I,'EPA US Data'!$D:$D,'Country Selector'!$A$2,'EPA US Data'!$J:$J,$B$1,'EPA US Data'!$C:$C,R$2,'EPA US Data'!$G:$G,"&gt;="&amp;$A60,'EPA US Data'!$G:$G,"&lt;"&amp;$B60)*unit_conv*'State Downscaling Multipliers'!$B$13</f>
        <v>0</v>
      </c>
      <c r="S60" s="2">
        <f t="shared" ref="S60:V60" si="408">R60+($W60-$R60)/5</f>
        <v>0</v>
      </c>
      <c r="T60" s="2">
        <f t="shared" si="408"/>
        <v>0</v>
      </c>
      <c r="U60" s="2">
        <f t="shared" si="408"/>
        <v>0</v>
      </c>
      <c r="V60" s="2">
        <f t="shared" si="408"/>
        <v>0</v>
      </c>
      <c r="W60" s="105">
        <f>VLOOKUP($B$1,'Multipliers and Adjustments'!$A$70:$I$86,TRUNC(COLUMN(W$2)/5)+2,FALSE)*SUMIFS('EPA US Data'!$I:$I,'EPA US Data'!$D:$D,'Country Selector'!$A$2,'EPA US Data'!$J:$J,$B$1,'EPA US Data'!$C:$C,W$2,'EPA US Data'!$G:$G,"&gt;="&amp;$A60,'EPA US Data'!$G:$G,"&lt;"&amp;$B60)*unit_conv*'State Downscaling Multipliers'!$B$13</f>
        <v>0</v>
      </c>
      <c r="X60" s="2">
        <f t="shared" ref="X60:AA60" si="409">W60+($AB60-$W60)/5</f>
        <v>0</v>
      </c>
      <c r="Y60" s="2">
        <f t="shared" si="409"/>
        <v>0</v>
      </c>
      <c r="Z60" s="2">
        <f t="shared" si="409"/>
        <v>0</v>
      </c>
      <c r="AA60" s="2">
        <f t="shared" si="409"/>
        <v>0</v>
      </c>
      <c r="AB60" s="105">
        <f>VLOOKUP($B$1,'Multipliers and Adjustments'!$A$70:$I$86,TRUNC(COLUMN(AB$2)/5)+2,FALSE)*SUMIFS('EPA US Data'!$I:$I,'EPA US Data'!$D:$D,'Country Selector'!$A$2,'EPA US Data'!$J:$J,$B$1,'EPA US Data'!$C:$C,AB$2,'EPA US Data'!$G:$G,"&gt;="&amp;$A60,'EPA US Data'!$G:$G,"&lt;"&amp;$B60)*unit_conv*'State Downscaling Multipliers'!$B$13</f>
        <v>0</v>
      </c>
      <c r="AC60" s="2">
        <f t="shared" ref="AC60:AF60" si="410">AB60+($AG60-$AB60)/5</f>
        <v>0</v>
      </c>
      <c r="AD60" s="2">
        <f t="shared" si="410"/>
        <v>0</v>
      </c>
      <c r="AE60" s="2">
        <f t="shared" si="410"/>
        <v>0</v>
      </c>
      <c r="AF60" s="2">
        <f t="shared" si="410"/>
        <v>0</v>
      </c>
      <c r="AG60" s="105">
        <f>VLOOKUP($B$1,'Multipliers and Adjustments'!$A$70:$I$86,TRUNC(COLUMN(AG$2)/5)+2,FALSE)*SUMIFS('EPA US Data'!$I:$I,'EPA US Data'!$D:$D,'Country Selector'!$A$2,'EPA US Data'!$J:$J,$B$1,'EPA US Data'!$C:$C,AG$2,'EPA US Data'!$G:$G,"&gt;="&amp;$A60,'EPA US Data'!$G:$G,"&lt;"&amp;$B60)*unit_conv*'State Downscaling Multipliers'!$B$13</f>
        <v>0</v>
      </c>
      <c r="AH60" s="2">
        <f t="shared" ref="AH60:AK60" si="411">AG60+($AL60-$AG60)/5</f>
        <v>0</v>
      </c>
      <c r="AI60" s="2">
        <f t="shared" si="411"/>
        <v>0</v>
      </c>
      <c r="AJ60" s="2">
        <f t="shared" si="411"/>
        <v>0</v>
      </c>
      <c r="AK60" s="2">
        <f t="shared" si="411"/>
        <v>0</v>
      </c>
      <c r="AL60" s="105">
        <f>VLOOKUP($B$1,'Multipliers and Adjustments'!$A$70:$I$86,TRUNC(COLUMN(AL$2)/5)+2,FALSE)*SUMIFS('EPA US Data'!$I:$I,'EPA US Data'!$D:$D,'Country Selector'!$A$2,'EPA US Data'!$J:$J,$B$1,'EPA US Data'!$C:$C,AL$2,'EPA US Data'!$G:$G,"&gt;="&amp;$A60,'EPA US Data'!$G:$G,"&lt;"&amp;$B60)*unit_conv*'State Downscaling Multipliers'!$B$13</f>
        <v>0</v>
      </c>
    </row>
    <row r="61" spans="1:38" ht="15.75" customHeight="1" x14ac:dyDescent="0.25">
      <c r="A61" s="49">
        <f t="shared" si="234"/>
        <v>900</v>
      </c>
      <c r="B61" s="49">
        <f t="shared" si="299"/>
        <v>950</v>
      </c>
      <c r="C61" s="105">
        <f>VLOOKUP($B$1,'Multipliers and Adjustments'!$A$70:$I$86,TRUNC(COLUMN(C$2)/5)+2,FALSE)*SUMIFS('EPA US Data'!$I:$I,'EPA US Data'!$D:$D,'Country Selector'!$A$2,'EPA US Data'!$J:$J,$B$1,'EPA US Data'!$C:$C,C$2,'EPA US Data'!$G:$G,"&gt;="&amp;$A61,'EPA US Data'!$G:$G,"&lt;"&amp;$B61)*unit_conv*'State Downscaling Multipliers'!$B$13</f>
        <v>0</v>
      </c>
      <c r="D61" s="2">
        <f t="shared" ref="D61:G61" si="412">C61+($H61-$C61)/5</f>
        <v>0</v>
      </c>
      <c r="E61" s="2">
        <f t="shared" si="412"/>
        <v>0</v>
      </c>
      <c r="F61" s="2">
        <f t="shared" si="412"/>
        <v>0</v>
      </c>
      <c r="G61" s="2">
        <f t="shared" si="412"/>
        <v>0</v>
      </c>
      <c r="H61" s="105">
        <f>VLOOKUP($B$1,'Multipliers and Adjustments'!$A$70:$I$86,TRUNC(COLUMN(H$2)/5)+2,FALSE)*SUMIFS('EPA US Data'!$I:$I,'EPA US Data'!$D:$D,'Country Selector'!$A$2,'EPA US Data'!$J:$J,$B$1,'EPA US Data'!$C:$C,H$2,'EPA US Data'!$G:$G,"&gt;="&amp;$A61,'EPA US Data'!$G:$G,"&lt;"&amp;$B61)*unit_conv*'State Downscaling Multipliers'!$B$13</f>
        <v>0</v>
      </c>
      <c r="I61" s="2">
        <f t="shared" ref="I61:L61" si="413">H61+($M61-$H61)/5</f>
        <v>0</v>
      </c>
      <c r="J61" s="2">
        <f t="shared" si="413"/>
        <v>0</v>
      </c>
      <c r="K61" s="2">
        <f t="shared" si="413"/>
        <v>0</v>
      </c>
      <c r="L61" s="2">
        <f t="shared" si="413"/>
        <v>0</v>
      </c>
      <c r="M61" s="105">
        <f>VLOOKUP($B$1,'Multipliers and Adjustments'!$A$70:$I$86,TRUNC(COLUMN(M$2)/5)+2,FALSE)*SUMIFS('EPA US Data'!$I:$I,'EPA US Data'!$D:$D,'Country Selector'!$A$2,'EPA US Data'!$J:$J,$B$1,'EPA US Data'!$C:$C,M$2,'EPA US Data'!$G:$G,"&gt;="&amp;$A61,'EPA US Data'!$G:$G,"&lt;"&amp;$B61)*unit_conv*'State Downscaling Multipliers'!$B$13</f>
        <v>0</v>
      </c>
      <c r="N61" s="2">
        <f t="shared" ref="N61:Q61" si="414">M61+($R61-$M61)/5</f>
        <v>0</v>
      </c>
      <c r="O61" s="2">
        <f t="shared" si="414"/>
        <v>0</v>
      </c>
      <c r="P61" s="2">
        <f t="shared" si="414"/>
        <v>0</v>
      </c>
      <c r="Q61" s="2">
        <f t="shared" si="414"/>
        <v>0</v>
      </c>
      <c r="R61" s="105">
        <f>VLOOKUP($B$1,'Multipliers and Adjustments'!$A$70:$I$86,TRUNC(COLUMN(R$2)/5)+2,FALSE)*SUMIFS('EPA US Data'!$I:$I,'EPA US Data'!$D:$D,'Country Selector'!$A$2,'EPA US Data'!$J:$J,$B$1,'EPA US Data'!$C:$C,R$2,'EPA US Data'!$G:$G,"&gt;="&amp;$A61,'EPA US Data'!$G:$G,"&lt;"&amp;$B61)*unit_conv*'State Downscaling Multipliers'!$B$13</f>
        <v>0</v>
      </c>
      <c r="S61" s="2">
        <f t="shared" ref="S61:V61" si="415">R61+($W61-$R61)/5</f>
        <v>0</v>
      </c>
      <c r="T61" s="2">
        <f t="shared" si="415"/>
        <v>0</v>
      </c>
      <c r="U61" s="2">
        <f t="shared" si="415"/>
        <v>0</v>
      </c>
      <c r="V61" s="2">
        <f t="shared" si="415"/>
        <v>0</v>
      </c>
      <c r="W61" s="105">
        <f>VLOOKUP($B$1,'Multipliers and Adjustments'!$A$70:$I$86,TRUNC(COLUMN(W$2)/5)+2,FALSE)*SUMIFS('EPA US Data'!$I:$I,'EPA US Data'!$D:$D,'Country Selector'!$A$2,'EPA US Data'!$J:$J,$B$1,'EPA US Data'!$C:$C,W$2,'EPA US Data'!$G:$G,"&gt;="&amp;$A61,'EPA US Data'!$G:$G,"&lt;"&amp;$B61)*unit_conv*'State Downscaling Multipliers'!$B$13</f>
        <v>0</v>
      </c>
      <c r="X61" s="2">
        <f t="shared" ref="X61:AA61" si="416">W61+($AB61-$W61)/5</f>
        <v>0</v>
      </c>
      <c r="Y61" s="2">
        <f t="shared" si="416"/>
        <v>0</v>
      </c>
      <c r="Z61" s="2">
        <f t="shared" si="416"/>
        <v>0</v>
      </c>
      <c r="AA61" s="2">
        <f t="shared" si="416"/>
        <v>0</v>
      </c>
      <c r="AB61" s="105">
        <f>VLOOKUP($B$1,'Multipliers and Adjustments'!$A$70:$I$86,TRUNC(COLUMN(AB$2)/5)+2,FALSE)*SUMIFS('EPA US Data'!$I:$I,'EPA US Data'!$D:$D,'Country Selector'!$A$2,'EPA US Data'!$J:$J,$B$1,'EPA US Data'!$C:$C,AB$2,'EPA US Data'!$G:$G,"&gt;="&amp;$A61,'EPA US Data'!$G:$G,"&lt;"&amp;$B61)*unit_conv*'State Downscaling Multipliers'!$B$13</f>
        <v>0</v>
      </c>
      <c r="AC61" s="2">
        <f t="shared" ref="AC61:AF61" si="417">AB61+($AG61-$AB61)/5</f>
        <v>0</v>
      </c>
      <c r="AD61" s="2">
        <f t="shared" si="417"/>
        <v>0</v>
      </c>
      <c r="AE61" s="2">
        <f t="shared" si="417"/>
        <v>0</v>
      </c>
      <c r="AF61" s="2">
        <f t="shared" si="417"/>
        <v>0</v>
      </c>
      <c r="AG61" s="105">
        <f>VLOOKUP($B$1,'Multipliers and Adjustments'!$A$70:$I$86,TRUNC(COLUMN(AG$2)/5)+2,FALSE)*SUMIFS('EPA US Data'!$I:$I,'EPA US Data'!$D:$D,'Country Selector'!$A$2,'EPA US Data'!$J:$J,$B$1,'EPA US Data'!$C:$C,AG$2,'EPA US Data'!$G:$G,"&gt;="&amp;$A61,'EPA US Data'!$G:$G,"&lt;"&amp;$B61)*unit_conv*'State Downscaling Multipliers'!$B$13</f>
        <v>0</v>
      </c>
      <c r="AH61" s="2">
        <f t="shared" ref="AH61:AK61" si="418">AG61+($AL61-$AG61)/5</f>
        <v>0</v>
      </c>
      <c r="AI61" s="2">
        <f t="shared" si="418"/>
        <v>0</v>
      </c>
      <c r="AJ61" s="2">
        <f t="shared" si="418"/>
        <v>0</v>
      </c>
      <c r="AK61" s="2">
        <f t="shared" si="418"/>
        <v>0</v>
      </c>
      <c r="AL61" s="105">
        <f>VLOOKUP($B$1,'Multipliers and Adjustments'!$A$70:$I$86,TRUNC(COLUMN(AL$2)/5)+2,FALSE)*SUMIFS('EPA US Data'!$I:$I,'EPA US Data'!$D:$D,'Country Selector'!$A$2,'EPA US Data'!$J:$J,$B$1,'EPA US Data'!$C:$C,AL$2,'EPA US Data'!$G:$G,"&gt;="&amp;$A61,'EPA US Data'!$G:$G,"&lt;"&amp;$B61)*unit_conv*'State Downscaling Multipliers'!$B$13</f>
        <v>0</v>
      </c>
    </row>
    <row r="62" spans="1:38" ht="15.75" customHeight="1" x14ac:dyDescent="0.25">
      <c r="A62" s="49">
        <f t="shared" si="234"/>
        <v>950</v>
      </c>
      <c r="B62" s="49">
        <f t="shared" si="299"/>
        <v>1000</v>
      </c>
      <c r="C62" s="105">
        <f>VLOOKUP($B$1,'Multipliers and Adjustments'!$A$70:$I$86,TRUNC(COLUMN(C$2)/5)+2,FALSE)*SUMIFS('EPA US Data'!$I:$I,'EPA US Data'!$D:$D,'Country Selector'!$A$2,'EPA US Data'!$J:$J,$B$1,'EPA US Data'!$C:$C,C$2,'EPA US Data'!$G:$G,"&gt;="&amp;$A62,'EPA US Data'!$G:$G,"&lt;"&amp;$B62)*unit_conv*'State Downscaling Multipliers'!$B$13</f>
        <v>0</v>
      </c>
      <c r="D62" s="2">
        <f t="shared" ref="D62:G62" si="419">C62+($H62-$C62)/5</f>
        <v>0</v>
      </c>
      <c r="E62" s="2">
        <f t="shared" si="419"/>
        <v>0</v>
      </c>
      <c r="F62" s="2">
        <f t="shared" si="419"/>
        <v>0</v>
      </c>
      <c r="G62" s="2">
        <f t="shared" si="419"/>
        <v>0</v>
      </c>
      <c r="H62" s="105">
        <f>VLOOKUP($B$1,'Multipliers and Adjustments'!$A$70:$I$86,TRUNC(COLUMN(H$2)/5)+2,FALSE)*SUMIFS('EPA US Data'!$I:$I,'EPA US Data'!$D:$D,'Country Selector'!$A$2,'EPA US Data'!$J:$J,$B$1,'EPA US Data'!$C:$C,H$2,'EPA US Data'!$G:$G,"&gt;="&amp;$A62,'EPA US Data'!$G:$G,"&lt;"&amp;$B62)*unit_conv*'State Downscaling Multipliers'!$B$13</f>
        <v>0</v>
      </c>
      <c r="I62" s="2">
        <f t="shared" ref="I62:L62" si="420">H62+($M62-$H62)/5</f>
        <v>0</v>
      </c>
      <c r="J62" s="2">
        <f t="shared" si="420"/>
        <v>0</v>
      </c>
      <c r="K62" s="2">
        <f t="shared" si="420"/>
        <v>0</v>
      </c>
      <c r="L62" s="2">
        <f t="shared" si="420"/>
        <v>0</v>
      </c>
      <c r="M62" s="105">
        <f>VLOOKUP($B$1,'Multipliers and Adjustments'!$A$70:$I$86,TRUNC(COLUMN(M$2)/5)+2,FALSE)*SUMIFS('EPA US Data'!$I:$I,'EPA US Data'!$D:$D,'Country Selector'!$A$2,'EPA US Data'!$J:$J,$B$1,'EPA US Data'!$C:$C,M$2,'EPA US Data'!$G:$G,"&gt;="&amp;$A62,'EPA US Data'!$G:$G,"&lt;"&amp;$B62)*unit_conv*'State Downscaling Multipliers'!$B$13</f>
        <v>0</v>
      </c>
      <c r="N62" s="2">
        <f t="shared" ref="N62:Q62" si="421">M62+($R62-$M62)/5</f>
        <v>0</v>
      </c>
      <c r="O62" s="2">
        <f t="shared" si="421"/>
        <v>0</v>
      </c>
      <c r="P62" s="2">
        <f t="shared" si="421"/>
        <v>0</v>
      </c>
      <c r="Q62" s="2">
        <f t="shared" si="421"/>
        <v>0</v>
      </c>
      <c r="R62" s="105">
        <f>VLOOKUP($B$1,'Multipliers and Adjustments'!$A$70:$I$86,TRUNC(COLUMN(R$2)/5)+2,FALSE)*SUMIFS('EPA US Data'!$I:$I,'EPA US Data'!$D:$D,'Country Selector'!$A$2,'EPA US Data'!$J:$J,$B$1,'EPA US Data'!$C:$C,R$2,'EPA US Data'!$G:$G,"&gt;="&amp;$A62,'EPA US Data'!$G:$G,"&lt;"&amp;$B62)*unit_conv*'State Downscaling Multipliers'!$B$13</f>
        <v>0</v>
      </c>
      <c r="S62" s="2">
        <f t="shared" ref="S62:V62" si="422">R62+($W62-$R62)/5</f>
        <v>0</v>
      </c>
      <c r="T62" s="2">
        <f t="shared" si="422"/>
        <v>0</v>
      </c>
      <c r="U62" s="2">
        <f t="shared" si="422"/>
        <v>0</v>
      </c>
      <c r="V62" s="2">
        <f t="shared" si="422"/>
        <v>0</v>
      </c>
      <c r="W62" s="105">
        <f>VLOOKUP($B$1,'Multipliers and Adjustments'!$A$70:$I$86,TRUNC(COLUMN(W$2)/5)+2,FALSE)*SUMIFS('EPA US Data'!$I:$I,'EPA US Data'!$D:$D,'Country Selector'!$A$2,'EPA US Data'!$J:$J,$B$1,'EPA US Data'!$C:$C,W$2,'EPA US Data'!$G:$G,"&gt;="&amp;$A62,'EPA US Data'!$G:$G,"&lt;"&amp;$B62)*unit_conv*'State Downscaling Multipliers'!$B$13</f>
        <v>0</v>
      </c>
      <c r="X62" s="2">
        <f t="shared" ref="X62:AA62" si="423">W62+($AB62-$W62)/5</f>
        <v>0</v>
      </c>
      <c r="Y62" s="2">
        <f t="shared" si="423"/>
        <v>0</v>
      </c>
      <c r="Z62" s="2">
        <f t="shared" si="423"/>
        <v>0</v>
      </c>
      <c r="AA62" s="2">
        <f t="shared" si="423"/>
        <v>0</v>
      </c>
      <c r="AB62" s="105">
        <f>VLOOKUP($B$1,'Multipliers and Adjustments'!$A$70:$I$86,TRUNC(COLUMN(AB$2)/5)+2,FALSE)*SUMIFS('EPA US Data'!$I:$I,'EPA US Data'!$D:$D,'Country Selector'!$A$2,'EPA US Data'!$J:$J,$B$1,'EPA US Data'!$C:$C,AB$2,'EPA US Data'!$G:$G,"&gt;="&amp;$A62,'EPA US Data'!$G:$G,"&lt;"&amp;$B62)*unit_conv*'State Downscaling Multipliers'!$B$13</f>
        <v>0</v>
      </c>
      <c r="AC62" s="2">
        <f t="shared" ref="AC62:AF62" si="424">AB62+($AG62-$AB62)/5</f>
        <v>0</v>
      </c>
      <c r="AD62" s="2">
        <f t="shared" si="424"/>
        <v>0</v>
      </c>
      <c r="AE62" s="2">
        <f t="shared" si="424"/>
        <v>0</v>
      </c>
      <c r="AF62" s="2">
        <f t="shared" si="424"/>
        <v>0</v>
      </c>
      <c r="AG62" s="105">
        <f>VLOOKUP($B$1,'Multipliers and Adjustments'!$A$70:$I$86,TRUNC(COLUMN(AG$2)/5)+2,FALSE)*SUMIFS('EPA US Data'!$I:$I,'EPA US Data'!$D:$D,'Country Selector'!$A$2,'EPA US Data'!$J:$J,$B$1,'EPA US Data'!$C:$C,AG$2,'EPA US Data'!$G:$G,"&gt;="&amp;$A62,'EPA US Data'!$G:$G,"&lt;"&amp;$B62)*unit_conv*'State Downscaling Multipliers'!$B$13</f>
        <v>0</v>
      </c>
      <c r="AH62" s="2">
        <f t="shared" ref="AH62:AK62" si="425">AG62+($AL62-$AG62)/5</f>
        <v>0</v>
      </c>
      <c r="AI62" s="2">
        <f t="shared" si="425"/>
        <v>0</v>
      </c>
      <c r="AJ62" s="2">
        <f t="shared" si="425"/>
        <v>0</v>
      </c>
      <c r="AK62" s="2">
        <f t="shared" si="425"/>
        <v>0</v>
      </c>
      <c r="AL62" s="105">
        <f>VLOOKUP($B$1,'Multipliers and Adjustments'!$A$70:$I$86,TRUNC(COLUMN(AL$2)/5)+2,FALSE)*SUMIFS('EPA US Data'!$I:$I,'EPA US Data'!$D:$D,'Country Selector'!$A$2,'EPA US Data'!$J:$J,$B$1,'EPA US Data'!$C:$C,AL$2,'EPA US Data'!$G:$G,"&gt;="&amp;$A62,'EPA US Data'!$G:$G,"&lt;"&amp;$B62)*unit_conv*'State Downscaling Multipliers'!$B$13</f>
        <v>0</v>
      </c>
    </row>
    <row r="63" spans="1:38" ht="15.75" customHeight="1" x14ac:dyDescent="0.25">
      <c r="A63" s="49">
        <f t="shared" si="234"/>
        <v>1000</v>
      </c>
      <c r="B63" s="49">
        <f t="shared" si="299"/>
        <v>1050</v>
      </c>
      <c r="C63" s="105">
        <f>VLOOKUP($B$1,'Multipliers and Adjustments'!$A$70:$I$86,TRUNC(COLUMN(C$2)/5)+2,FALSE)*SUMIFS('EPA US Data'!$I:$I,'EPA US Data'!$D:$D,'Country Selector'!$A$2,'EPA US Data'!$J:$J,$B$1,'EPA US Data'!$C:$C,C$2,'EPA US Data'!$G:$G,"&gt;="&amp;$A63,'EPA US Data'!$G:$G,"&lt;"&amp;$B63)*unit_conv*'State Downscaling Multipliers'!$B$13</f>
        <v>0</v>
      </c>
      <c r="D63" s="2">
        <f t="shared" ref="D63:G63" si="426">C63+($H63-$C63)/5</f>
        <v>0</v>
      </c>
      <c r="E63" s="2">
        <f t="shared" si="426"/>
        <v>0</v>
      </c>
      <c r="F63" s="2">
        <f t="shared" si="426"/>
        <v>0</v>
      </c>
      <c r="G63" s="2">
        <f t="shared" si="426"/>
        <v>0</v>
      </c>
      <c r="H63" s="105">
        <f>VLOOKUP($B$1,'Multipliers and Adjustments'!$A$70:$I$86,TRUNC(COLUMN(H$2)/5)+2,FALSE)*SUMIFS('EPA US Data'!$I:$I,'EPA US Data'!$D:$D,'Country Selector'!$A$2,'EPA US Data'!$J:$J,$B$1,'EPA US Data'!$C:$C,H$2,'EPA US Data'!$G:$G,"&gt;="&amp;$A63,'EPA US Data'!$G:$G,"&lt;"&amp;$B63)*unit_conv*'State Downscaling Multipliers'!$B$13</f>
        <v>0</v>
      </c>
      <c r="I63" s="2">
        <f t="shared" ref="I63:L63" si="427">H63+($M63-$H63)/5</f>
        <v>0</v>
      </c>
      <c r="J63" s="2">
        <f t="shared" si="427"/>
        <v>0</v>
      </c>
      <c r="K63" s="2">
        <f t="shared" si="427"/>
        <v>0</v>
      </c>
      <c r="L63" s="2">
        <f t="shared" si="427"/>
        <v>0</v>
      </c>
      <c r="M63" s="105">
        <f>VLOOKUP($B$1,'Multipliers and Adjustments'!$A$70:$I$86,TRUNC(COLUMN(M$2)/5)+2,FALSE)*SUMIFS('EPA US Data'!$I:$I,'EPA US Data'!$D:$D,'Country Selector'!$A$2,'EPA US Data'!$J:$J,$B$1,'EPA US Data'!$C:$C,M$2,'EPA US Data'!$G:$G,"&gt;="&amp;$A63,'EPA US Data'!$G:$G,"&lt;"&amp;$B63)*unit_conv*'State Downscaling Multipliers'!$B$13</f>
        <v>0</v>
      </c>
      <c r="N63" s="2">
        <f t="shared" ref="N63:Q63" si="428">M63+($R63-$M63)/5</f>
        <v>0</v>
      </c>
      <c r="O63" s="2">
        <f t="shared" si="428"/>
        <v>0</v>
      </c>
      <c r="P63" s="2">
        <f t="shared" si="428"/>
        <v>0</v>
      </c>
      <c r="Q63" s="2">
        <f t="shared" si="428"/>
        <v>0</v>
      </c>
      <c r="R63" s="105">
        <f>VLOOKUP($B$1,'Multipliers and Adjustments'!$A$70:$I$86,TRUNC(COLUMN(R$2)/5)+2,FALSE)*SUMIFS('EPA US Data'!$I:$I,'EPA US Data'!$D:$D,'Country Selector'!$A$2,'EPA US Data'!$J:$J,$B$1,'EPA US Data'!$C:$C,R$2,'EPA US Data'!$G:$G,"&gt;="&amp;$A63,'EPA US Data'!$G:$G,"&lt;"&amp;$B63)*unit_conv*'State Downscaling Multipliers'!$B$13</f>
        <v>0</v>
      </c>
      <c r="S63" s="2">
        <f t="shared" ref="S63:V63" si="429">R63+($W63-$R63)/5</f>
        <v>0</v>
      </c>
      <c r="T63" s="2">
        <f t="shared" si="429"/>
        <v>0</v>
      </c>
      <c r="U63" s="2">
        <f t="shared" si="429"/>
        <v>0</v>
      </c>
      <c r="V63" s="2">
        <f t="shared" si="429"/>
        <v>0</v>
      </c>
      <c r="W63" s="105">
        <f>VLOOKUP($B$1,'Multipliers and Adjustments'!$A$70:$I$86,TRUNC(COLUMN(W$2)/5)+2,FALSE)*SUMIFS('EPA US Data'!$I:$I,'EPA US Data'!$D:$D,'Country Selector'!$A$2,'EPA US Data'!$J:$J,$B$1,'EPA US Data'!$C:$C,W$2,'EPA US Data'!$G:$G,"&gt;="&amp;$A63,'EPA US Data'!$G:$G,"&lt;"&amp;$B63)*unit_conv*'State Downscaling Multipliers'!$B$13</f>
        <v>0</v>
      </c>
      <c r="X63" s="2">
        <f t="shared" ref="X63:AA63" si="430">W63+($AB63-$W63)/5</f>
        <v>0</v>
      </c>
      <c r="Y63" s="2">
        <f t="shared" si="430"/>
        <v>0</v>
      </c>
      <c r="Z63" s="2">
        <f t="shared" si="430"/>
        <v>0</v>
      </c>
      <c r="AA63" s="2">
        <f t="shared" si="430"/>
        <v>0</v>
      </c>
      <c r="AB63" s="105">
        <f>VLOOKUP($B$1,'Multipliers and Adjustments'!$A$70:$I$86,TRUNC(COLUMN(AB$2)/5)+2,FALSE)*SUMIFS('EPA US Data'!$I:$I,'EPA US Data'!$D:$D,'Country Selector'!$A$2,'EPA US Data'!$J:$J,$B$1,'EPA US Data'!$C:$C,AB$2,'EPA US Data'!$G:$G,"&gt;="&amp;$A63,'EPA US Data'!$G:$G,"&lt;"&amp;$B63)*unit_conv*'State Downscaling Multipliers'!$B$13</f>
        <v>0</v>
      </c>
      <c r="AC63" s="2">
        <f t="shared" ref="AC63:AF63" si="431">AB63+($AG63-$AB63)/5</f>
        <v>0</v>
      </c>
      <c r="AD63" s="2">
        <f t="shared" si="431"/>
        <v>0</v>
      </c>
      <c r="AE63" s="2">
        <f t="shared" si="431"/>
        <v>0</v>
      </c>
      <c r="AF63" s="2">
        <f t="shared" si="431"/>
        <v>0</v>
      </c>
      <c r="AG63" s="105">
        <f>VLOOKUP($B$1,'Multipliers and Adjustments'!$A$70:$I$86,TRUNC(COLUMN(AG$2)/5)+2,FALSE)*SUMIFS('EPA US Data'!$I:$I,'EPA US Data'!$D:$D,'Country Selector'!$A$2,'EPA US Data'!$J:$J,$B$1,'EPA US Data'!$C:$C,AG$2,'EPA US Data'!$G:$G,"&gt;="&amp;$A63,'EPA US Data'!$G:$G,"&lt;"&amp;$B63)*unit_conv*'State Downscaling Multipliers'!$B$13</f>
        <v>0</v>
      </c>
      <c r="AH63" s="2">
        <f t="shared" ref="AH63:AK63" si="432">AG63+($AL63-$AG63)/5</f>
        <v>0</v>
      </c>
      <c r="AI63" s="2">
        <f t="shared" si="432"/>
        <v>0</v>
      </c>
      <c r="AJ63" s="2">
        <f t="shared" si="432"/>
        <v>0</v>
      </c>
      <c r="AK63" s="2">
        <f t="shared" si="432"/>
        <v>0</v>
      </c>
      <c r="AL63" s="105">
        <f>VLOOKUP($B$1,'Multipliers and Adjustments'!$A$70:$I$86,TRUNC(COLUMN(AL$2)/5)+2,FALSE)*SUMIFS('EPA US Data'!$I:$I,'EPA US Data'!$D:$D,'Country Selector'!$A$2,'EPA US Data'!$J:$J,$B$1,'EPA US Data'!$C:$C,AL$2,'EPA US Data'!$G:$G,"&gt;="&amp;$A63,'EPA US Data'!$G:$G,"&lt;"&amp;$B63)*unit_conv*'State Downscaling Multipliers'!$B$13</f>
        <v>0</v>
      </c>
    </row>
    <row r="64" spans="1:38" ht="15.75" customHeight="1" x14ac:dyDescent="0.25">
      <c r="A64" s="49">
        <f t="shared" si="234"/>
        <v>1050</v>
      </c>
      <c r="B64" s="49">
        <f t="shared" si="299"/>
        <v>1100</v>
      </c>
      <c r="C64" s="105">
        <f>VLOOKUP($B$1,'Multipliers and Adjustments'!$A$70:$I$86,TRUNC(COLUMN(C$2)/5)+2,FALSE)*SUMIFS('EPA US Data'!$I:$I,'EPA US Data'!$D:$D,'Country Selector'!$A$2,'EPA US Data'!$J:$J,$B$1,'EPA US Data'!$C:$C,C$2,'EPA US Data'!$G:$G,"&gt;="&amp;$A64,'EPA US Data'!$G:$G,"&lt;"&amp;$B64)*unit_conv*'State Downscaling Multipliers'!$B$13</f>
        <v>0</v>
      </c>
      <c r="D64" s="2">
        <f t="shared" ref="D64:G64" si="433">C64+($H64-$C64)/5</f>
        <v>0</v>
      </c>
      <c r="E64" s="2">
        <f t="shared" si="433"/>
        <v>0</v>
      </c>
      <c r="F64" s="2">
        <f t="shared" si="433"/>
        <v>0</v>
      </c>
      <c r="G64" s="2">
        <f t="shared" si="433"/>
        <v>0</v>
      </c>
      <c r="H64" s="105">
        <f>VLOOKUP($B$1,'Multipliers and Adjustments'!$A$70:$I$86,TRUNC(COLUMN(H$2)/5)+2,FALSE)*SUMIFS('EPA US Data'!$I:$I,'EPA US Data'!$D:$D,'Country Selector'!$A$2,'EPA US Data'!$J:$J,$B$1,'EPA US Data'!$C:$C,H$2,'EPA US Data'!$G:$G,"&gt;="&amp;$A64,'EPA US Data'!$G:$G,"&lt;"&amp;$B64)*unit_conv*'State Downscaling Multipliers'!$B$13</f>
        <v>0</v>
      </c>
      <c r="I64" s="2">
        <f t="shared" ref="I64:L64" si="434">H64+($M64-$H64)/5</f>
        <v>0</v>
      </c>
      <c r="J64" s="2">
        <f t="shared" si="434"/>
        <v>0</v>
      </c>
      <c r="K64" s="2">
        <f t="shared" si="434"/>
        <v>0</v>
      </c>
      <c r="L64" s="2">
        <f t="shared" si="434"/>
        <v>0</v>
      </c>
      <c r="M64" s="105">
        <f>VLOOKUP($B$1,'Multipliers and Adjustments'!$A$70:$I$86,TRUNC(COLUMN(M$2)/5)+2,FALSE)*SUMIFS('EPA US Data'!$I:$I,'EPA US Data'!$D:$D,'Country Selector'!$A$2,'EPA US Data'!$J:$J,$B$1,'EPA US Data'!$C:$C,M$2,'EPA US Data'!$G:$G,"&gt;="&amp;$A64,'EPA US Data'!$G:$G,"&lt;"&amp;$B64)*unit_conv*'State Downscaling Multipliers'!$B$13</f>
        <v>0</v>
      </c>
      <c r="N64" s="2">
        <f t="shared" ref="N64:Q64" si="435">M64+($R64-$M64)/5</f>
        <v>0</v>
      </c>
      <c r="O64" s="2">
        <f t="shared" si="435"/>
        <v>0</v>
      </c>
      <c r="P64" s="2">
        <f t="shared" si="435"/>
        <v>0</v>
      </c>
      <c r="Q64" s="2">
        <f t="shared" si="435"/>
        <v>0</v>
      </c>
      <c r="R64" s="105">
        <f>VLOOKUP($B$1,'Multipliers and Adjustments'!$A$70:$I$86,TRUNC(COLUMN(R$2)/5)+2,FALSE)*SUMIFS('EPA US Data'!$I:$I,'EPA US Data'!$D:$D,'Country Selector'!$A$2,'EPA US Data'!$J:$J,$B$1,'EPA US Data'!$C:$C,R$2,'EPA US Data'!$G:$G,"&gt;="&amp;$A64,'EPA US Data'!$G:$G,"&lt;"&amp;$B64)*unit_conv*'State Downscaling Multipliers'!$B$13</f>
        <v>0</v>
      </c>
      <c r="S64" s="2">
        <f t="shared" ref="S64:V64" si="436">R64+($W64-$R64)/5</f>
        <v>0</v>
      </c>
      <c r="T64" s="2">
        <f t="shared" si="436"/>
        <v>0</v>
      </c>
      <c r="U64" s="2">
        <f t="shared" si="436"/>
        <v>0</v>
      </c>
      <c r="V64" s="2">
        <f t="shared" si="436"/>
        <v>0</v>
      </c>
      <c r="W64" s="105">
        <f>VLOOKUP($B$1,'Multipliers and Adjustments'!$A$70:$I$86,TRUNC(COLUMN(W$2)/5)+2,FALSE)*SUMIFS('EPA US Data'!$I:$I,'EPA US Data'!$D:$D,'Country Selector'!$A$2,'EPA US Data'!$J:$J,$B$1,'EPA US Data'!$C:$C,W$2,'EPA US Data'!$G:$G,"&gt;="&amp;$A64,'EPA US Data'!$G:$G,"&lt;"&amp;$B64)*unit_conv*'State Downscaling Multipliers'!$B$13</f>
        <v>0</v>
      </c>
      <c r="X64" s="2">
        <f t="shared" ref="X64:AA64" si="437">W64+($AB64-$W64)/5</f>
        <v>0</v>
      </c>
      <c r="Y64" s="2">
        <f t="shared" si="437"/>
        <v>0</v>
      </c>
      <c r="Z64" s="2">
        <f t="shared" si="437"/>
        <v>0</v>
      </c>
      <c r="AA64" s="2">
        <f t="shared" si="437"/>
        <v>0</v>
      </c>
      <c r="AB64" s="105">
        <f>VLOOKUP($B$1,'Multipliers and Adjustments'!$A$70:$I$86,TRUNC(COLUMN(AB$2)/5)+2,FALSE)*SUMIFS('EPA US Data'!$I:$I,'EPA US Data'!$D:$D,'Country Selector'!$A$2,'EPA US Data'!$J:$J,$B$1,'EPA US Data'!$C:$C,AB$2,'EPA US Data'!$G:$G,"&gt;="&amp;$A64,'EPA US Data'!$G:$G,"&lt;"&amp;$B64)*unit_conv*'State Downscaling Multipliers'!$B$13</f>
        <v>0</v>
      </c>
      <c r="AC64" s="2">
        <f t="shared" ref="AC64:AF64" si="438">AB64+($AG64-$AB64)/5</f>
        <v>0</v>
      </c>
      <c r="AD64" s="2">
        <f t="shared" si="438"/>
        <v>0</v>
      </c>
      <c r="AE64" s="2">
        <f t="shared" si="438"/>
        <v>0</v>
      </c>
      <c r="AF64" s="2">
        <f t="shared" si="438"/>
        <v>0</v>
      </c>
      <c r="AG64" s="105">
        <f>VLOOKUP($B$1,'Multipliers and Adjustments'!$A$70:$I$86,TRUNC(COLUMN(AG$2)/5)+2,FALSE)*SUMIFS('EPA US Data'!$I:$I,'EPA US Data'!$D:$D,'Country Selector'!$A$2,'EPA US Data'!$J:$J,$B$1,'EPA US Data'!$C:$C,AG$2,'EPA US Data'!$G:$G,"&gt;="&amp;$A64,'EPA US Data'!$G:$G,"&lt;"&amp;$B64)*unit_conv*'State Downscaling Multipliers'!$B$13</f>
        <v>0</v>
      </c>
      <c r="AH64" s="2">
        <f t="shared" ref="AH64:AK64" si="439">AG64+($AL64-$AG64)/5</f>
        <v>0</v>
      </c>
      <c r="AI64" s="2">
        <f t="shared" si="439"/>
        <v>0</v>
      </c>
      <c r="AJ64" s="2">
        <f t="shared" si="439"/>
        <v>0</v>
      </c>
      <c r="AK64" s="2">
        <f t="shared" si="439"/>
        <v>0</v>
      </c>
      <c r="AL64" s="105">
        <f>VLOOKUP($B$1,'Multipliers and Adjustments'!$A$70:$I$86,TRUNC(COLUMN(AL$2)/5)+2,FALSE)*SUMIFS('EPA US Data'!$I:$I,'EPA US Data'!$D:$D,'Country Selector'!$A$2,'EPA US Data'!$J:$J,$B$1,'EPA US Data'!$C:$C,AL$2,'EPA US Data'!$G:$G,"&gt;="&amp;$A64,'EPA US Data'!$G:$G,"&lt;"&amp;$B64)*unit_conv*'State Downscaling Multipliers'!$B$13</f>
        <v>0</v>
      </c>
    </row>
    <row r="65" spans="1:38" ht="15.75" customHeight="1" x14ac:dyDescent="0.25">
      <c r="A65" s="49">
        <f t="shared" si="234"/>
        <v>1100</v>
      </c>
      <c r="B65" s="49">
        <f t="shared" si="299"/>
        <v>1150</v>
      </c>
      <c r="C65" s="105">
        <f>VLOOKUP($B$1,'Multipliers and Adjustments'!$A$70:$I$86,TRUNC(COLUMN(C$2)/5)+2,FALSE)*SUMIFS('EPA US Data'!$I:$I,'EPA US Data'!$D:$D,'Country Selector'!$A$2,'EPA US Data'!$J:$J,$B$1,'EPA US Data'!$C:$C,C$2,'EPA US Data'!$G:$G,"&gt;="&amp;$A65,'EPA US Data'!$G:$G,"&lt;"&amp;$B65)*unit_conv*'State Downscaling Multipliers'!$B$13</f>
        <v>0</v>
      </c>
      <c r="D65" s="2">
        <f t="shared" ref="D65:G65" si="440">C65+($H65-$C65)/5</f>
        <v>0</v>
      </c>
      <c r="E65" s="2">
        <f t="shared" si="440"/>
        <v>0</v>
      </c>
      <c r="F65" s="2">
        <f t="shared" si="440"/>
        <v>0</v>
      </c>
      <c r="G65" s="2">
        <f t="shared" si="440"/>
        <v>0</v>
      </c>
      <c r="H65" s="105">
        <f>VLOOKUP($B$1,'Multipliers and Adjustments'!$A$70:$I$86,TRUNC(COLUMN(H$2)/5)+2,FALSE)*SUMIFS('EPA US Data'!$I:$I,'EPA US Data'!$D:$D,'Country Selector'!$A$2,'EPA US Data'!$J:$J,$B$1,'EPA US Data'!$C:$C,H$2,'EPA US Data'!$G:$G,"&gt;="&amp;$A65,'EPA US Data'!$G:$G,"&lt;"&amp;$B65)*unit_conv*'State Downscaling Multipliers'!$B$13</f>
        <v>0</v>
      </c>
      <c r="I65" s="2">
        <f t="shared" ref="I65:L65" si="441">H65+($M65-$H65)/5</f>
        <v>0</v>
      </c>
      <c r="J65" s="2">
        <f t="shared" si="441"/>
        <v>0</v>
      </c>
      <c r="K65" s="2">
        <f t="shared" si="441"/>
        <v>0</v>
      </c>
      <c r="L65" s="2">
        <f t="shared" si="441"/>
        <v>0</v>
      </c>
      <c r="M65" s="105">
        <f>VLOOKUP($B$1,'Multipliers and Adjustments'!$A$70:$I$86,TRUNC(COLUMN(M$2)/5)+2,FALSE)*SUMIFS('EPA US Data'!$I:$I,'EPA US Data'!$D:$D,'Country Selector'!$A$2,'EPA US Data'!$J:$J,$B$1,'EPA US Data'!$C:$C,M$2,'EPA US Data'!$G:$G,"&gt;="&amp;$A65,'EPA US Data'!$G:$G,"&lt;"&amp;$B65)*unit_conv*'State Downscaling Multipliers'!$B$13</f>
        <v>0</v>
      </c>
      <c r="N65" s="2">
        <f t="shared" ref="N65:Q65" si="442">M65+($R65-$M65)/5</f>
        <v>0</v>
      </c>
      <c r="O65" s="2">
        <f t="shared" si="442"/>
        <v>0</v>
      </c>
      <c r="P65" s="2">
        <f t="shared" si="442"/>
        <v>0</v>
      </c>
      <c r="Q65" s="2">
        <f t="shared" si="442"/>
        <v>0</v>
      </c>
      <c r="R65" s="105">
        <f>VLOOKUP($B$1,'Multipliers and Adjustments'!$A$70:$I$86,TRUNC(COLUMN(R$2)/5)+2,FALSE)*SUMIFS('EPA US Data'!$I:$I,'EPA US Data'!$D:$D,'Country Selector'!$A$2,'EPA US Data'!$J:$J,$B$1,'EPA US Data'!$C:$C,R$2,'EPA US Data'!$G:$G,"&gt;="&amp;$A65,'EPA US Data'!$G:$G,"&lt;"&amp;$B65)*unit_conv*'State Downscaling Multipliers'!$B$13</f>
        <v>0</v>
      </c>
      <c r="S65" s="2">
        <f t="shared" ref="S65:V65" si="443">R65+($W65-$R65)/5</f>
        <v>0</v>
      </c>
      <c r="T65" s="2">
        <f t="shared" si="443"/>
        <v>0</v>
      </c>
      <c r="U65" s="2">
        <f t="shared" si="443"/>
        <v>0</v>
      </c>
      <c r="V65" s="2">
        <f t="shared" si="443"/>
        <v>0</v>
      </c>
      <c r="W65" s="105">
        <f>VLOOKUP($B$1,'Multipliers and Adjustments'!$A$70:$I$86,TRUNC(COLUMN(W$2)/5)+2,FALSE)*SUMIFS('EPA US Data'!$I:$I,'EPA US Data'!$D:$D,'Country Selector'!$A$2,'EPA US Data'!$J:$J,$B$1,'EPA US Data'!$C:$C,W$2,'EPA US Data'!$G:$G,"&gt;="&amp;$A65,'EPA US Data'!$G:$G,"&lt;"&amp;$B65)*unit_conv*'State Downscaling Multipliers'!$B$13</f>
        <v>0</v>
      </c>
      <c r="X65" s="2">
        <f t="shared" ref="X65:AA65" si="444">W65+($AB65-$W65)/5</f>
        <v>0</v>
      </c>
      <c r="Y65" s="2">
        <f t="shared" si="444"/>
        <v>0</v>
      </c>
      <c r="Z65" s="2">
        <f t="shared" si="444"/>
        <v>0</v>
      </c>
      <c r="AA65" s="2">
        <f t="shared" si="444"/>
        <v>0</v>
      </c>
      <c r="AB65" s="105">
        <f>VLOOKUP($B$1,'Multipliers and Adjustments'!$A$70:$I$86,TRUNC(COLUMN(AB$2)/5)+2,FALSE)*SUMIFS('EPA US Data'!$I:$I,'EPA US Data'!$D:$D,'Country Selector'!$A$2,'EPA US Data'!$J:$J,$B$1,'EPA US Data'!$C:$C,AB$2,'EPA US Data'!$G:$G,"&gt;="&amp;$A65,'EPA US Data'!$G:$G,"&lt;"&amp;$B65)*unit_conv*'State Downscaling Multipliers'!$B$13</f>
        <v>0</v>
      </c>
      <c r="AC65" s="2">
        <f t="shared" ref="AC65:AF65" si="445">AB65+($AG65-$AB65)/5</f>
        <v>0</v>
      </c>
      <c r="AD65" s="2">
        <f t="shared" si="445"/>
        <v>0</v>
      </c>
      <c r="AE65" s="2">
        <f t="shared" si="445"/>
        <v>0</v>
      </c>
      <c r="AF65" s="2">
        <f t="shared" si="445"/>
        <v>0</v>
      </c>
      <c r="AG65" s="105">
        <f>VLOOKUP($B$1,'Multipliers and Adjustments'!$A$70:$I$86,TRUNC(COLUMN(AG$2)/5)+2,FALSE)*SUMIFS('EPA US Data'!$I:$I,'EPA US Data'!$D:$D,'Country Selector'!$A$2,'EPA US Data'!$J:$J,$B$1,'EPA US Data'!$C:$C,AG$2,'EPA US Data'!$G:$G,"&gt;="&amp;$A65,'EPA US Data'!$G:$G,"&lt;"&amp;$B65)*unit_conv*'State Downscaling Multipliers'!$B$13</f>
        <v>0</v>
      </c>
      <c r="AH65" s="2">
        <f t="shared" ref="AH65:AK65" si="446">AG65+($AL65-$AG65)/5</f>
        <v>0</v>
      </c>
      <c r="AI65" s="2">
        <f t="shared" si="446"/>
        <v>0</v>
      </c>
      <c r="AJ65" s="2">
        <f t="shared" si="446"/>
        <v>0</v>
      </c>
      <c r="AK65" s="2">
        <f t="shared" si="446"/>
        <v>0</v>
      </c>
      <c r="AL65" s="105">
        <f>VLOOKUP($B$1,'Multipliers and Adjustments'!$A$70:$I$86,TRUNC(COLUMN(AL$2)/5)+2,FALSE)*SUMIFS('EPA US Data'!$I:$I,'EPA US Data'!$D:$D,'Country Selector'!$A$2,'EPA US Data'!$J:$J,$B$1,'EPA US Data'!$C:$C,AL$2,'EPA US Data'!$G:$G,"&gt;="&amp;$A65,'EPA US Data'!$G:$G,"&lt;"&amp;$B65)*unit_conv*'State Downscaling Multipliers'!$B$13</f>
        <v>0</v>
      </c>
    </row>
    <row r="66" spans="1:38" ht="15.75" customHeight="1" x14ac:dyDescent="0.25">
      <c r="A66" s="49">
        <f t="shared" si="234"/>
        <v>1150</v>
      </c>
      <c r="B66" s="49">
        <f t="shared" si="299"/>
        <v>1200</v>
      </c>
      <c r="C66" s="105">
        <f>VLOOKUP($B$1,'Multipliers and Adjustments'!$A$70:$I$86,TRUNC(COLUMN(C$2)/5)+2,FALSE)*SUMIFS('EPA US Data'!$I:$I,'EPA US Data'!$D:$D,'Country Selector'!$A$2,'EPA US Data'!$J:$J,$B$1,'EPA US Data'!$C:$C,C$2,'EPA US Data'!$G:$G,"&gt;="&amp;$A66,'EPA US Data'!$G:$G,"&lt;"&amp;$B66)*unit_conv*'State Downscaling Multipliers'!$B$13</f>
        <v>0</v>
      </c>
      <c r="D66" s="2">
        <f t="shared" ref="D66:G66" si="447">C66+($H66-$C66)/5</f>
        <v>0</v>
      </c>
      <c r="E66" s="2">
        <f t="shared" si="447"/>
        <v>0</v>
      </c>
      <c r="F66" s="2">
        <f t="shared" si="447"/>
        <v>0</v>
      </c>
      <c r="G66" s="2">
        <f t="shared" si="447"/>
        <v>0</v>
      </c>
      <c r="H66" s="105">
        <f>VLOOKUP($B$1,'Multipliers and Adjustments'!$A$70:$I$86,TRUNC(COLUMN(H$2)/5)+2,FALSE)*SUMIFS('EPA US Data'!$I:$I,'EPA US Data'!$D:$D,'Country Selector'!$A$2,'EPA US Data'!$J:$J,$B$1,'EPA US Data'!$C:$C,H$2,'EPA US Data'!$G:$G,"&gt;="&amp;$A66,'EPA US Data'!$G:$G,"&lt;"&amp;$B66)*unit_conv*'State Downscaling Multipliers'!$B$13</f>
        <v>0</v>
      </c>
      <c r="I66" s="2">
        <f t="shared" ref="I66:L66" si="448">H66+($M66-$H66)/5</f>
        <v>0</v>
      </c>
      <c r="J66" s="2">
        <f t="shared" si="448"/>
        <v>0</v>
      </c>
      <c r="K66" s="2">
        <f t="shared" si="448"/>
        <v>0</v>
      </c>
      <c r="L66" s="2">
        <f t="shared" si="448"/>
        <v>0</v>
      </c>
      <c r="M66" s="105">
        <f>VLOOKUP($B$1,'Multipliers and Adjustments'!$A$70:$I$86,TRUNC(COLUMN(M$2)/5)+2,FALSE)*SUMIFS('EPA US Data'!$I:$I,'EPA US Data'!$D:$D,'Country Selector'!$A$2,'EPA US Data'!$J:$J,$B$1,'EPA US Data'!$C:$C,M$2,'EPA US Data'!$G:$G,"&gt;="&amp;$A66,'EPA US Data'!$G:$G,"&lt;"&amp;$B66)*unit_conv*'State Downscaling Multipliers'!$B$13</f>
        <v>0</v>
      </c>
      <c r="N66" s="2">
        <f t="shared" ref="N66:Q66" si="449">M66+($R66-$M66)/5</f>
        <v>0</v>
      </c>
      <c r="O66" s="2">
        <f t="shared" si="449"/>
        <v>0</v>
      </c>
      <c r="P66" s="2">
        <f t="shared" si="449"/>
        <v>0</v>
      </c>
      <c r="Q66" s="2">
        <f t="shared" si="449"/>
        <v>0</v>
      </c>
      <c r="R66" s="105">
        <f>VLOOKUP($B$1,'Multipliers and Adjustments'!$A$70:$I$86,TRUNC(COLUMN(R$2)/5)+2,FALSE)*SUMIFS('EPA US Data'!$I:$I,'EPA US Data'!$D:$D,'Country Selector'!$A$2,'EPA US Data'!$J:$J,$B$1,'EPA US Data'!$C:$C,R$2,'EPA US Data'!$G:$G,"&gt;="&amp;$A66,'EPA US Data'!$G:$G,"&lt;"&amp;$B66)*unit_conv*'State Downscaling Multipliers'!$B$13</f>
        <v>0</v>
      </c>
      <c r="S66" s="2">
        <f t="shared" ref="S66:V66" si="450">R66+($W66-$R66)/5</f>
        <v>0</v>
      </c>
      <c r="T66" s="2">
        <f t="shared" si="450"/>
        <v>0</v>
      </c>
      <c r="U66" s="2">
        <f t="shared" si="450"/>
        <v>0</v>
      </c>
      <c r="V66" s="2">
        <f t="shared" si="450"/>
        <v>0</v>
      </c>
      <c r="W66" s="105">
        <f>VLOOKUP($B$1,'Multipliers and Adjustments'!$A$70:$I$86,TRUNC(COLUMN(W$2)/5)+2,FALSE)*SUMIFS('EPA US Data'!$I:$I,'EPA US Data'!$D:$D,'Country Selector'!$A$2,'EPA US Data'!$J:$J,$B$1,'EPA US Data'!$C:$C,W$2,'EPA US Data'!$G:$G,"&gt;="&amp;$A66,'EPA US Data'!$G:$G,"&lt;"&amp;$B66)*unit_conv*'State Downscaling Multipliers'!$B$13</f>
        <v>0</v>
      </c>
      <c r="X66" s="2">
        <f t="shared" ref="X66:AA66" si="451">W66+($AB66-$W66)/5</f>
        <v>0</v>
      </c>
      <c r="Y66" s="2">
        <f t="shared" si="451"/>
        <v>0</v>
      </c>
      <c r="Z66" s="2">
        <f t="shared" si="451"/>
        <v>0</v>
      </c>
      <c r="AA66" s="2">
        <f t="shared" si="451"/>
        <v>0</v>
      </c>
      <c r="AB66" s="105">
        <f>VLOOKUP($B$1,'Multipliers and Adjustments'!$A$70:$I$86,TRUNC(COLUMN(AB$2)/5)+2,FALSE)*SUMIFS('EPA US Data'!$I:$I,'EPA US Data'!$D:$D,'Country Selector'!$A$2,'EPA US Data'!$J:$J,$B$1,'EPA US Data'!$C:$C,AB$2,'EPA US Data'!$G:$G,"&gt;="&amp;$A66,'EPA US Data'!$G:$G,"&lt;"&amp;$B66)*unit_conv*'State Downscaling Multipliers'!$B$13</f>
        <v>0</v>
      </c>
      <c r="AC66" s="2">
        <f t="shared" ref="AC66:AF66" si="452">AB66+($AG66-$AB66)/5</f>
        <v>0</v>
      </c>
      <c r="AD66" s="2">
        <f t="shared" si="452"/>
        <v>0</v>
      </c>
      <c r="AE66" s="2">
        <f t="shared" si="452"/>
        <v>0</v>
      </c>
      <c r="AF66" s="2">
        <f t="shared" si="452"/>
        <v>0</v>
      </c>
      <c r="AG66" s="105">
        <f>VLOOKUP($B$1,'Multipliers and Adjustments'!$A$70:$I$86,TRUNC(COLUMN(AG$2)/5)+2,FALSE)*SUMIFS('EPA US Data'!$I:$I,'EPA US Data'!$D:$D,'Country Selector'!$A$2,'EPA US Data'!$J:$J,$B$1,'EPA US Data'!$C:$C,AG$2,'EPA US Data'!$G:$G,"&gt;="&amp;$A66,'EPA US Data'!$G:$G,"&lt;"&amp;$B66)*unit_conv*'State Downscaling Multipliers'!$B$13</f>
        <v>0</v>
      </c>
      <c r="AH66" s="2">
        <f t="shared" ref="AH66:AK66" si="453">AG66+($AL66-$AG66)/5</f>
        <v>0</v>
      </c>
      <c r="AI66" s="2">
        <f t="shared" si="453"/>
        <v>0</v>
      </c>
      <c r="AJ66" s="2">
        <f t="shared" si="453"/>
        <v>0</v>
      </c>
      <c r="AK66" s="2">
        <f t="shared" si="453"/>
        <v>0</v>
      </c>
      <c r="AL66" s="105">
        <f>VLOOKUP($B$1,'Multipliers and Adjustments'!$A$70:$I$86,TRUNC(COLUMN(AL$2)/5)+2,FALSE)*SUMIFS('EPA US Data'!$I:$I,'EPA US Data'!$D:$D,'Country Selector'!$A$2,'EPA US Data'!$J:$J,$B$1,'EPA US Data'!$C:$C,AL$2,'EPA US Data'!$G:$G,"&gt;="&amp;$A66,'EPA US Data'!$G:$G,"&lt;"&amp;$B66)*unit_conv*'State Downscaling Multipliers'!$B$13</f>
        <v>0</v>
      </c>
    </row>
    <row r="67" spans="1:38" ht="15.75" customHeight="1" x14ac:dyDescent="0.25">
      <c r="A67" s="49">
        <f t="shared" si="234"/>
        <v>1200</v>
      </c>
      <c r="B67" s="49">
        <f t="shared" si="299"/>
        <v>1250</v>
      </c>
      <c r="C67" s="105">
        <f>VLOOKUP($B$1,'Multipliers and Adjustments'!$A$70:$I$86,TRUNC(COLUMN(C$2)/5)+2,FALSE)*SUMIFS('EPA US Data'!$I:$I,'EPA US Data'!$D:$D,'Country Selector'!$A$2,'EPA US Data'!$J:$J,$B$1,'EPA US Data'!$C:$C,C$2,'EPA US Data'!$G:$G,"&gt;="&amp;$A67,'EPA US Data'!$G:$G,"&lt;"&amp;$B67)*unit_conv*'State Downscaling Multipliers'!$B$13</f>
        <v>0</v>
      </c>
      <c r="D67" s="2">
        <f t="shared" ref="D67:G67" si="454">C67+($H67-$C67)/5</f>
        <v>0</v>
      </c>
      <c r="E67" s="2">
        <f t="shared" si="454"/>
        <v>0</v>
      </c>
      <c r="F67" s="2">
        <f t="shared" si="454"/>
        <v>0</v>
      </c>
      <c r="G67" s="2">
        <f t="shared" si="454"/>
        <v>0</v>
      </c>
      <c r="H67" s="105">
        <f>VLOOKUP($B$1,'Multipliers and Adjustments'!$A$70:$I$86,TRUNC(COLUMN(H$2)/5)+2,FALSE)*SUMIFS('EPA US Data'!$I:$I,'EPA US Data'!$D:$D,'Country Selector'!$A$2,'EPA US Data'!$J:$J,$B$1,'EPA US Data'!$C:$C,H$2,'EPA US Data'!$G:$G,"&gt;="&amp;$A67,'EPA US Data'!$G:$G,"&lt;"&amp;$B67)*unit_conv*'State Downscaling Multipliers'!$B$13</f>
        <v>0</v>
      </c>
      <c r="I67" s="2">
        <f t="shared" ref="I67:L67" si="455">H67+($M67-$H67)/5</f>
        <v>0</v>
      </c>
      <c r="J67" s="2">
        <f t="shared" si="455"/>
        <v>0</v>
      </c>
      <c r="K67" s="2">
        <f t="shared" si="455"/>
        <v>0</v>
      </c>
      <c r="L67" s="2">
        <f t="shared" si="455"/>
        <v>0</v>
      </c>
      <c r="M67" s="105">
        <f>VLOOKUP($B$1,'Multipliers and Adjustments'!$A$70:$I$86,TRUNC(COLUMN(M$2)/5)+2,FALSE)*SUMIFS('EPA US Data'!$I:$I,'EPA US Data'!$D:$D,'Country Selector'!$A$2,'EPA US Data'!$J:$J,$B$1,'EPA US Data'!$C:$C,M$2,'EPA US Data'!$G:$G,"&gt;="&amp;$A67,'EPA US Data'!$G:$G,"&lt;"&amp;$B67)*unit_conv*'State Downscaling Multipliers'!$B$13</f>
        <v>0</v>
      </c>
      <c r="N67" s="2">
        <f t="shared" ref="N67:Q67" si="456">M67+($R67-$M67)/5</f>
        <v>0</v>
      </c>
      <c r="O67" s="2">
        <f t="shared" si="456"/>
        <v>0</v>
      </c>
      <c r="P67" s="2">
        <f t="shared" si="456"/>
        <v>0</v>
      </c>
      <c r="Q67" s="2">
        <f t="shared" si="456"/>
        <v>0</v>
      </c>
      <c r="R67" s="105">
        <f>VLOOKUP($B$1,'Multipliers and Adjustments'!$A$70:$I$86,TRUNC(COLUMN(R$2)/5)+2,FALSE)*SUMIFS('EPA US Data'!$I:$I,'EPA US Data'!$D:$D,'Country Selector'!$A$2,'EPA US Data'!$J:$J,$B$1,'EPA US Data'!$C:$C,R$2,'EPA US Data'!$G:$G,"&gt;="&amp;$A67,'EPA US Data'!$G:$G,"&lt;"&amp;$B67)*unit_conv*'State Downscaling Multipliers'!$B$13</f>
        <v>0</v>
      </c>
      <c r="S67" s="2">
        <f t="shared" ref="S67:V67" si="457">R67+($W67-$R67)/5</f>
        <v>0</v>
      </c>
      <c r="T67" s="2">
        <f t="shared" si="457"/>
        <v>0</v>
      </c>
      <c r="U67" s="2">
        <f t="shared" si="457"/>
        <v>0</v>
      </c>
      <c r="V67" s="2">
        <f t="shared" si="457"/>
        <v>0</v>
      </c>
      <c r="W67" s="105">
        <f>VLOOKUP($B$1,'Multipliers and Adjustments'!$A$70:$I$86,TRUNC(COLUMN(W$2)/5)+2,FALSE)*SUMIFS('EPA US Data'!$I:$I,'EPA US Data'!$D:$D,'Country Selector'!$A$2,'EPA US Data'!$J:$J,$B$1,'EPA US Data'!$C:$C,W$2,'EPA US Data'!$G:$G,"&gt;="&amp;$A67,'EPA US Data'!$G:$G,"&lt;"&amp;$B67)*unit_conv*'State Downscaling Multipliers'!$B$13</f>
        <v>0</v>
      </c>
      <c r="X67" s="2">
        <f t="shared" ref="X67:AA67" si="458">W67+($AB67-$W67)/5</f>
        <v>0</v>
      </c>
      <c r="Y67" s="2">
        <f t="shared" si="458"/>
        <v>0</v>
      </c>
      <c r="Z67" s="2">
        <f t="shared" si="458"/>
        <v>0</v>
      </c>
      <c r="AA67" s="2">
        <f t="shared" si="458"/>
        <v>0</v>
      </c>
      <c r="AB67" s="105">
        <f>VLOOKUP($B$1,'Multipliers and Adjustments'!$A$70:$I$86,TRUNC(COLUMN(AB$2)/5)+2,FALSE)*SUMIFS('EPA US Data'!$I:$I,'EPA US Data'!$D:$D,'Country Selector'!$A$2,'EPA US Data'!$J:$J,$B$1,'EPA US Data'!$C:$C,AB$2,'EPA US Data'!$G:$G,"&gt;="&amp;$A67,'EPA US Data'!$G:$G,"&lt;"&amp;$B67)*unit_conv*'State Downscaling Multipliers'!$B$13</f>
        <v>0</v>
      </c>
      <c r="AC67" s="2">
        <f t="shared" ref="AC67:AF67" si="459">AB67+($AG67-$AB67)/5</f>
        <v>0</v>
      </c>
      <c r="AD67" s="2">
        <f t="shared" si="459"/>
        <v>0</v>
      </c>
      <c r="AE67" s="2">
        <f t="shared" si="459"/>
        <v>0</v>
      </c>
      <c r="AF67" s="2">
        <f t="shared" si="459"/>
        <v>0</v>
      </c>
      <c r="AG67" s="105">
        <f>VLOOKUP($B$1,'Multipliers and Adjustments'!$A$70:$I$86,TRUNC(COLUMN(AG$2)/5)+2,FALSE)*SUMIFS('EPA US Data'!$I:$I,'EPA US Data'!$D:$D,'Country Selector'!$A$2,'EPA US Data'!$J:$J,$B$1,'EPA US Data'!$C:$C,AG$2,'EPA US Data'!$G:$G,"&gt;="&amp;$A67,'EPA US Data'!$G:$G,"&lt;"&amp;$B67)*unit_conv*'State Downscaling Multipliers'!$B$13</f>
        <v>0</v>
      </c>
      <c r="AH67" s="2">
        <f t="shared" ref="AH67:AK67" si="460">AG67+($AL67-$AG67)/5</f>
        <v>0</v>
      </c>
      <c r="AI67" s="2">
        <f t="shared" si="460"/>
        <v>0</v>
      </c>
      <c r="AJ67" s="2">
        <f t="shared" si="460"/>
        <v>0</v>
      </c>
      <c r="AK67" s="2">
        <f t="shared" si="460"/>
        <v>0</v>
      </c>
      <c r="AL67" s="105">
        <f>VLOOKUP($B$1,'Multipliers and Adjustments'!$A$70:$I$86,TRUNC(COLUMN(AL$2)/5)+2,FALSE)*SUMIFS('EPA US Data'!$I:$I,'EPA US Data'!$D:$D,'Country Selector'!$A$2,'EPA US Data'!$J:$J,$B$1,'EPA US Data'!$C:$C,AL$2,'EPA US Data'!$G:$G,"&gt;="&amp;$A67,'EPA US Data'!$G:$G,"&lt;"&amp;$B67)*unit_conv*'State Downscaling Multipliers'!$B$13</f>
        <v>0</v>
      </c>
    </row>
    <row r="68" spans="1:38" ht="15.75" customHeight="1" x14ac:dyDescent="0.25">
      <c r="A68" s="49">
        <f t="shared" si="234"/>
        <v>1250</v>
      </c>
      <c r="B68" s="49">
        <f t="shared" si="299"/>
        <v>1300</v>
      </c>
      <c r="C68" s="105">
        <f>VLOOKUP($B$1,'Multipliers and Adjustments'!$A$70:$I$86,TRUNC(COLUMN(C$2)/5)+2,FALSE)*SUMIFS('EPA US Data'!$I:$I,'EPA US Data'!$D:$D,'Country Selector'!$A$2,'EPA US Data'!$J:$J,$B$1,'EPA US Data'!$C:$C,C$2,'EPA US Data'!$G:$G,"&gt;="&amp;$A68,'EPA US Data'!$G:$G,"&lt;"&amp;$B68)*unit_conv*'State Downscaling Multipliers'!$B$13</f>
        <v>0</v>
      </c>
      <c r="D68" s="2">
        <f t="shared" ref="D68:G68" si="461">C68+($H68-$C68)/5</f>
        <v>0</v>
      </c>
      <c r="E68" s="2">
        <f t="shared" si="461"/>
        <v>0</v>
      </c>
      <c r="F68" s="2">
        <f t="shared" si="461"/>
        <v>0</v>
      </c>
      <c r="G68" s="2">
        <f t="shared" si="461"/>
        <v>0</v>
      </c>
      <c r="H68" s="105">
        <f>VLOOKUP($B$1,'Multipliers and Adjustments'!$A$70:$I$86,TRUNC(COLUMN(H$2)/5)+2,FALSE)*SUMIFS('EPA US Data'!$I:$I,'EPA US Data'!$D:$D,'Country Selector'!$A$2,'EPA US Data'!$J:$J,$B$1,'EPA US Data'!$C:$C,H$2,'EPA US Data'!$G:$G,"&gt;="&amp;$A68,'EPA US Data'!$G:$G,"&lt;"&amp;$B68)*unit_conv*'State Downscaling Multipliers'!$B$13</f>
        <v>0</v>
      </c>
      <c r="I68" s="2">
        <f t="shared" ref="I68:L68" si="462">H68+($M68-$H68)/5</f>
        <v>0</v>
      </c>
      <c r="J68" s="2">
        <f t="shared" si="462"/>
        <v>0</v>
      </c>
      <c r="K68" s="2">
        <f t="shared" si="462"/>
        <v>0</v>
      </c>
      <c r="L68" s="2">
        <f t="shared" si="462"/>
        <v>0</v>
      </c>
      <c r="M68" s="105">
        <f>VLOOKUP($B$1,'Multipliers and Adjustments'!$A$70:$I$86,TRUNC(COLUMN(M$2)/5)+2,FALSE)*SUMIFS('EPA US Data'!$I:$I,'EPA US Data'!$D:$D,'Country Selector'!$A$2,'EPA US Data'!$J:$J,$B$1,'EPA US Data'!$C:$C,M$2,'EPA US Data'!$G:$G,"&gt;="&amp;$A68,'EPA US Data'!$G:$G,"&lt;"&amp;$B68)*unit_conv*'State Downscaling Multipliers'!$B$13</f>
        <v>0</v>
      </c>
      <c r="N68" s="2">
        <f t="shared" ref="N68:Q68" si="463">M68+($R68-$M68)/5</f>
        <v>0</v>
      </c>
      <c r="O68" s="2">
        <f t="shared" si="463"/>
        <v>0</v>
      </c>
      <c r="P68" s="2">
        <f t="shared" si="463"/>
        <v>0</v>
      </c>
      <c r="Q68" s="2">
        <f t="shared" si="463"/>
        <v>0</v>
      </c>
      <c r="R68" s="105">
        <f>VLOOKUP($B$1,'Multipliers and Adjustments'!$A$70:$I$86,TRUNC(COLUMN(R$2)/5)+2,FALSE)*SUMIFS('EPA US Data'!$I:$I,'EPA US Data'!$D:$D,'Country Selector'!$A$2,'EPA US Data'!$J:$J,$B$1,'EPA US Data'!$C:$C,R$2,'EPA US Data'!$G:$G,"&gt;="&amp;$A68,'EPA US Data'!$G:$G,"&lt;"&amp;$B68)*unit_conv*'State Downscaling Multipliers'!$B$13</f>
        <v>0</v>
      </c>
      <c r="S68" s="2">
        <f t="shared" ref="S68:V68" si="464">R68+($W68-$R68)/5</f>
        <v>0</v>
      </c>
      <c r="T68" s="2">
        <f t="shared" si="464"/>
        <v>0</v>
      </c>
      <c r="U68" s="2">
        <f t="shared" si="464"/>
        <v>0</v>
      </c>
      <c r="V68" s="2">
        <f t="shared" si="464"/>
        <v>0</v>
      </c>
      <c r="W68" s="105">
        <f>VLOOKUP($B$1,'Multipliers and Adjustments'!$A$70:$I$86,TRUNC(COLUMN(W$2)/5)+2,FALSE)*SUMIFS('EPA US Data'!$I:$I,'EPA US Data'!$D:$D,'Country Selector'!$A$2,'EPA US Data'!$J:$J,$B$1,'EPA US Data'!$C:$C,W$2,'EPA US Data'!$G:$G,"&gt;="&amp;$A68,'EPA US Data'!$G:$G,"&lt;"&amp;$B68)*unit_conv*'State Downscaling Multipliers'!$B$13</f>
        <v>0</v>
      </c>
      <c r="X68" s="2">
        <f t="shared" ref="X68:AA68" si="465">W68+($AB68-$W68)/5</f>
        <v>0</v>
      </c>
      <c r="Y68" s="2">
        <f t="shared" si="465"/>
        <v>0</v>
      </c>
      <c r="Z68" s="2">
        <f t="shared" si="465"/>
        <v>0</v>
      </c>
      <c r="AA68" s="2">
        <f t="shared" si="465"/>
        <v>0</v>
      </c>
      <c r="AB68" s="105">
        <f>VLOOKUP($B$1,'Multipliers and Adjustments'!$A$70:$I$86,TRUNC(COLUMN(AB$2)/5)+2,FALSE)*SUMIFS('EPA US Data'!$I:$I,'EPA US Data'!$D:$D,'Country Selector'!$A$2,'EPA US Data'!$J:$J,$B$1,'EPA US Data'!$C:$C,AB$2,'EPA US Data'!$G:$G,"&gt;="&amp;$A68,'EPA US Data'!$G:$G,"&lt;"&amp;$B68)*unit_conv*'State Downscaling Multipliers'!$B$13</f>
        <v>0</v>
      </c>
      <c r="AC68" s="2">
        <f t="shared" ref="AC68:AF68" si="466">AB68+($AG68-$AB68)/5</f>
        <v>0</v>
      </c>
      <c r="AD68" s="2">
        <f t="shared" si="466"/>
        <v>0</v>
      </c>
      <c r="AE68" s="2">
        <f t="shared" si="466"/>
        <v>0</v>
      </c>
      <c r="AF68" s="2">
        <f t="shared" si="466"/>
        <v>0</v>
      </c>
      <c r="AG68" s="105">
        <f>VLOOKUP($B$1,'Multipliers and Adjustments'!$A$70:$I$86,TRUNC(COLUMN(AG$2)/5)+2,FALSE)*SUMIFS('EPA US Data'!$I:$I,'EPA US Data'!$D:$D,'Country Selector'!$A$2,'EPA US Data'!$J:$J,$B$1,'EPA US Data'!$C:$C,AG$2,'EPA US Data'!$G:$G,"&gt;="&amp;$A68,'EPA US Data'!$G:$G,"&lt;"&amp;$B68)*unit_conv*'State Downscaling Multipliers'!$B$13</f>
        <v>0</v>
      </c>
      <c r="AH68" s="2">
        <f t="shared" ref="AH68:AK68" si="467">AG68+($AL68-$AG68)/5</f>
        <v>0</v>
      </c>
      <c r="AI68" s="2">
        <f t="shared" si="467"/>
        <v>0</v>
      </c>
      <c r="AJ68" s="2">
        <f t="shared" si="467"/>
        <v>0</v>
      </c>
      <c r="AK68" s="2">
        <f t="shared" si="467"/>
        <v>0</v>
      </c>
      <c r="AL68" s="105">
        <f>VLOOKUP($B$1,'Multipliers and Adjustments'!$A$70:$I$86,TRUNC(COLUMN(AL$2)/5)+2,FALSE)*SUMIFS('EPA US Data'!$I:$I,'EPA US Data'!$D:$D,'Country Selector'!$A$2,'EPA US Data'!$J:$J,$B$1,'EPA US Data'!$C:$C,AL$2,'EPA US Data'!$G:$G,"&gt;="&amp;$A68,'EPA US Data'!$G:$G,"&lt;"&amp;$B68)*unit_conv*'State Downscaling Multipliers'!$B$13</f>
        <v>0</v>
      </c>
    </row>
    <row r="69" spans="1:38" ht="15.75" customHeight="1" x14ac:dyDescent="0.25">
      <c r="A69" s="49">
        <f t="shared" si="234"/>
        <v>1300</v>
      </c>
      <c r="B69" s="49">
        <f t="shared" si="299"/>
        <v>1350</v>
      </c>
      <c r="C69" s="105">
        <f>VLOOKUP($B$1,'Multipliers and Adjustments'!$A$70:$I$86,TRUNC(COLUMN(C$2)/5)+2,FALSE)*SUMIFS('EPA US Data'!$I:$I,'EPA US Data'!$D:$D,'Country Selector'!$A$2,'EPA US Data'!$J:$J,$B$1,'EPA US Data'!$C:$C,C$2,'EPA US Data'!$G:$G,"&gt;="&amp;$A69,'EPA US Data'!$G:$G,"&lt;"&amp;$B69)*unit_conv*'State Downscaling Multipliers'!$B$13</f>
        <v>0</v>
      </c>
      <c r="D69" s="2">
        <f t="shared" ref="D69:G69" si="468">C69+($H69-$C69)/5</f>
        <v>0</v>
      </c>
      <c r="E69" s="2">
        <f t="shared" si="468"/>
        <v>0</v>
      </c>
      <c r="F69" s="2">
        <f t="shared" si="468"/>
        <v>0</v>
      </c>
      <c r="G69" s="2">
        <f t="shared" si="468"/>
        <v>0</v>
      </c>
      <c r="H69" s="105">
        <f>VLOOKUP($B$1,'Multipliers and Adjustments'!$A$70:$I$86,TRUNC(COLUMN(H$2)/5)+2,FALSE)*SUMIFS('EPA US Data'!$I:$I,'EPA US Data'!$D:$D,'Country Selector'!$A$2,'EPA US Data'!$J:$J,$B$1,'EPA US Data'!$C:$C,H$2,'EPA US Data'!$G:$G,"&gt;="&amp;$A69,'EPA US Data'!$G:$G,"&lt;"&amp;$B69)*unit_conv*'State Downscaling Multipliers'!$B$13</f>
        <v>0</v>
      </c>
      <c r="I69" s="2">
        <f t="shared" ref="I69:L69" si="469">H69+($M69-$H69)/5</f>
        <v>0</v>
      </c>
      <c r="J69" s="2">
        <f t="shared" si="469"/>
        <v>0</v>
      </c>
      <c r="K69" s="2">
        <f t="shared" si="469"/>
        <v>0</v>
      </c>
      <c r="L69" s="2">
        <f t="shared" si="469"/>
        <v>0</v>
      </c>
      <c r="M69" s="105">
        <f>VLOOKUP($B$1,'Multipliers and Adjustments'!$A$70:$I$86,TRUNC(COLUMN(M$2)/5)+2,FALSE)*SUMIFS('EPA US Data'!$I:$I,'EPA US Data'!$D:$D,'Country Selector'!$A$2,'EPA US Data'!$J:$J,$B$1,'EPA US Data'!$C:$C,M$2,'EPA US Data'!$G:$G,"&gt;="&amp;$A69,'EPA US Data'!$G:$G,"&lt;"&amp;$B69)*unit_conv*'State Downscaling Multipliers'!$B$13</f>
        <v>0</v>
      </c>
      <c r="N69" s="2">
        <f t="shared" ref="N69:Q69" si="470">M69+($R69-$M69)/5</f>
        <v>0</v>
      </c>
      <c r="O69" s="2">
        <f t="shared" si="470"/>
        <v>0</v>
      </c>
      <c r="P69" s="2">
        <f t="shared" si="470"/>
        <v>0</v>
      </c>
      <c r="Q69" s="2">
        <f t="shared" si="470"/>
        <v>0</v>
      </c>
      <c r="R69" s="105">
        <f>VLOOKUP($B$1,'Multipliers and Adjustments'!$A$70:$I$86,TRUNC(COLUMN(R$2)/5)+2,FALSE)*SUMIFS('EPA US Data'!$I:$I,'EPA US Data'!$D:$D,'Country Selector'!$A$2,'EPA US Data'!$J:$J,$B$1,'EPA US Data'!$C:$C,R$2,'EPA US Data'!$G:$G,"&gt;="&amp;$A69,'EPA US Data'!$G:$G,"&lt;"&amp;$B69)*unit_conv*'State Downscaling Multipliers'!$B$13</f>
        <v>0</v>
      </c>
      <c r="S69" s="2">
        <f t="shared" ref="S69:V69" si="471">R69+($W69-$R69)/5</f>
        <v>0</v>
      </c>
      <c r="T69" s="2">
        <f t="shared" si="471"/>
        <v>0</v>
      </c>
      <c r="U69" s="2">
        <f t="shared" si="471"/>
        <v>0</v>
      </c>
      <c r="V69" s="2">
        <f t="shared" si="471"/>
        <v>0</v>
      </c>
      <c r="W69" s="105">
        <f>VLOOKUP($B$1,'Multipliers and Adjustments'!$A$70:$I$86,TRUNC(COLUMN(W$2)/5)+2,FALSE)*SUMIFS('EPA US Data'!$I:$I,'EPA US Data'!$D:$D,'Country Selector'!$A$2,'EPA US Data'!$J:$J,$B$1,'EPA US Data'!$C:$C,W$2,'EPA US Data'!$G:$G,"&gt;="&amp;$A69,'EPA US Data'!$G:$G,"&lt;"&amp;$B69)*unit_conv*'State Downscaling Multipliers'!$B$13</f>
        <v>0</v>
      </c>
      <c r="X69" s="2">
        <f t="shared" ref="X69:AA69" si="472">W69+($AB69-$W69)/5</f>
        <v>0</v>
      </c>
      <c r="Y69" s="2">
        <f t="shared" si="472"/>
        <v>0</v>
      </c>
      <c r="Z69" s="2">
        <f t="shared" si="472"/>
        <v>0</v>
      </c>
      <c r="AA69" s="2">
        <f t="shared" si="472"/>
        <v>0</v>
      </c>
      <c r="AB69" s="105">
        <f>VLOOKUP($B$1,'Multipliers and Adjustments'!$A$70:$I$86,TRUNC(COLUMN(AB$2)/5)+2,FALSE)*SUMIFS('EPA US Data'!$I:$I,'EPA US Data'!$D:$D,'Country Selector'!$A$2,'EPA US Data'!$J:$J,$B$1,'EPA US Data'!$C:$C,AB$2,'EPA US Data'!$G:$G,"&gt;="&amp;$A69,'EPA US Data'!$G:$G,"&lt;"&amp;$B69)*unit_conv*'State Downscaling Multipliers'!$B$13</f>
        <v>0</v>
      </c>
      <c r="AC69" s="2">
        <f t="shared" ref="AC69:AF69" si="473">AB69+($AG69-$AB69)/5</f>
        <v>0</v>
      </c>
      <c r="AD69" s="2">
        <f t="shared" si="473"/>
        <v>0</v>
      </c>
      <c r="AE69" s="2">
        <f t="shared" si="473"/>
        <v>0</v>
      </c>
      <c r="AF69" s="2">
        <f t="shared" si="473"/>
        <v>0</v>
      </c>
      <c r="AG69" s="105">
        <f>VLOOKUP($B$1,'Multipliers and Adjustments'!$A$70:$I$86,TRUNC(COLUMN(AG$2)/5)+2,FALSE)*SUMIFS('EPA US Data'!$I:$I,'EPA US Data'!$D:$D,'Country Selector'!$A$2,'EPA US Data'!$J:$J,$B$1,'EPA US Data'!$C:$C,AG$2,'EPA US Data'!$G:$G,"&gt;="&amp;$A69,'EPA US Data'!$G:$G,"&lt;"&amp;$B69)*unit_conv*'State Downscaling Multipliers'!$B$13</f>
        <v>0</v>
      </c>
      <c r="AH69" s="2">
        <f t="shared" ref="AH69:AK69" si="474">AG69+($AL69-$AG69)/5</f>
        <v>0</v>
      </c>
      <c r="AI69" s="2">
        <f t="shared" si="474"/>
        <v>0</v>
      </c>
      <c r="AJ69" s="2">
        <f t="shared" si="474"/>
        <v>0</v>
      </c>
      <c r="AK69" s="2">
        <f t="shared" si="474"/>
        <v>0</v>
      </c>
      <c r="AL69" s="105">
        <f>VLOOKUP($B$1,'Multipliers and Adjustments'!$A$70:$I$86,TRUNC(COLUMN(AL$2)/5)+2,FALSE)*SUMIFS('EPA US Data'!$I:$I,'EPA US Data'!$D:$D,'Country Selector'!$A$2,'EPA US Data'!$J:$J,$B$1,'EPA US Data'!$C:$C,AL$2,'EPA US Data'!$G:$G,"&gt;="&amp;$A69,'EPA US Data'!$G:$G,"&lt;"&amp;$B69)*unit_conv*'State Downscaling Multipliers'!$B$13</f>
        <v>0</v>
      </c>
    </row>
    <row r="70" spans="1:38" ht="15.75" customHeight="1" x14ac:dyDescent="0.25">
      <c r="A70" s="49">
        <f t="shared" si="234"/>
        <v>1350</v>
      </c>
      <c r="B70" s="49">
        <f t="shared" si="299"/>
        <v>1400</v>
      </c>
      <c r="C70" s="105">
        <f>VLOOKUP($B$1,'Multipliers and Adjustments'!$A$70:$I$86,TRUNC(COLUMN(C$2)/5)+2,FALSE)*SUMIFS('EPA US Data'!$I:$I,'EPA US Data'!$D:$D,'Country Selector'!$A$2,'EPA US Data'!$J:$J,$B$1,'EPA US Data'!$C:$C,C$2,'EPA US Data'!$G:$G,"&gt;="&amp;$A70,'EPA US Data'!$G:$G,"&lt;"&amp;$B70)*unit_conv*'State Downscaling Multipliers'!$B$13</f>
        <v>0</v>
      </c>
      <c r="D70" s="2">
        <f t="shared" ref="D70:G70" si="475">C70+($H70-$C70)/5</f>
        <v>0</v>
      </c>
      <c r="E70" s="2">
        <f t="shared" si="475"/>
        <v>0</v>
      </c>
      <c r="F70" s="2">
        <f t="shared" si="475"/>
        <v>0</v>
      </c>
      <c r="G70" s="2">
        <f t="shared" si="475"/>
        <v>0</v>
      </c>
      <c r="H70" s="105">
        <f>VLOOKUP($B$1,'Multipliers and Adjustments'!$A$70:$I$86,TRUNC(COLUMN(H$2)/5)+2,FALSE)*SUMIFS('EPA US Data'!$I:$I,'EPA US Data'!$D:$D,'Country Selector'!$A$2,'EPA US Data'!$J:$J,$B$1,'EPA US Data'!$C:$C,H$2,'EPA US Data'!$G:$G,"&gt;="&amp;$A70,'EPA US Data'!$G:$G,"&lt;"&amp;$B70)*unit_conv*'State Downscaling Multipliers'!$B$13</f>
        <v>0</v>
      </c>
      <c r="I70" s="2">
        <f t="shared" ref="I70:L70" si="476">H70+($M70-$H70)/5</f>
        <v>0</v>
      </c>
      <c r="J70" s="2">
        <f t="shared" si="476"/>
        <v>0</v>
      </c>
      <c r="K70" s="2">
        <f t="shared" si="476"/>
        <v>0</v>
      </c>
      <c r="L70" s="2">
        <f t="shared" si="476"/>
        <v>0</v>
      </c>
      <c r="M70" s="105">
        <f>VLOOKUP($B$1,'Multipliers and Adjustments'!$A$70:$I$86,TRUNC(COLUMN(M$2)/5)+2,FALSE)*SUMIFS('EPA US Data'!$I:$I,'EPA US Data'!$D:$D,'Country Selector'!$A$2,'EPA US Data'!$J:$J,$B$1,'EPA US Data'!$C:$C,M$2,'EPA US Data'!$G:$G,"&gt;="&amp;$A70,'EPA US Data'!$G:$G,"&lt;"&amp;$B70)*unit_conv*'State Downscaling Multipliers'!$B$13</f>
        <v>0</v>
      </c>
      <c r="N70" s="2">
        <f t="shared" ref="N70:Q70" si="477">M70+($R70-$M70)/5</f>
        <v>0</v>
      </c>
      <c r="O70" s="2">
        <f t="shared" si="477"/>
        <v>0</v>
      </c>
      <c r="P70" s="2">
        <f t="shared" si="477"/>
        <v>0</v>
      </c>
      <c r="Q70" s="2">
        <f t="shared" si="477"/>
        <v>0</v>
      </c>
      <c r="R70" s="105">
        <f>VLOOKUP($B$1,'Multipliers and Adjustments'!$A$70:$I$86,TRUNC(COLUMN(R$2)/5)+2,FALSE)*SUMIFS('EPA US Data'!$I:$I,'EPA US Data'!$D:$D,'Country Selector'!$A$2,'EPA US Data'!$J:$J,$B$1,'EPA US Data'!$C:$C,R$2,'EPA US Data'!$G:$G,"&gt;="&amp;$A70,'EPA US Data'!$G:$G,"&lt;"&amp;$B70)*unit_conv*'State Downscaling Multipliers'!$B$13</f>
        <v>0</v>
      </c>
      <c r="S70" s="2">
        <f t="shared" ref="S70:V70" si="478">R70+($W70-$R70)/5</f>
        <v>0</v>
      </c>
      <c r="T70" s="2">
        <f t="shared" si="478"/>
        <v>0</v>
      </c>
      <c r="U70" s="2">
        <f t="shared" si="478"/>
        <v>0</v>
      </c>
      <c r="V70" s="2">
        <f t="shared" si="478"/>
        <v>0</v>
      </c>
      <c r="W70" s="105">
        <f>VLOOKUP($B$1,'Multipliers and Adjustments'!$A$70:$I$86,TRUNC(COLUMN(W$2)/5)+2,FALSE)*SUMIFS('EPA US Data'!$I:$I,'EPA US Data'!$D:$D,'Country Selector'!$A$2,'EPA US Data'!$J:$J,$B$1,'EPA US Data'!$C:$C,W$2,'EPA US Data'!$G:$G,"&gt;="&amp;$A70,'EPA US Data'!$G:$G,"&lt;"&amp;$B70)*unit_conv*'State Downscaling Multipliers'!$B$13</f>
        <v>0</v>
      </c>
      <c r="X70" s="2">
        <f t="shared" ref="X70:AA70" si="479">W70+($AB70-$W70)/5</f>
        <v>0</v>
      </c>
      <c r="Y70" s="2">
        <f t="shared" si="479"/>
        <v>0</v>
      </c>
      <c r="Z70" s="2">
        <f t="shared" si="479"/>
        <v>0</v>
      </c>
      <c r="AA70" s="2">
        <f t="shared" si="479"/>
        <v>0</v>
      </c>
      <c r="AB70" s="105">
        <f>VLOOKUP($B$1,'Multipliers and Adjustments'!$A$70:$I$86,TRUNC(COLUMN(AB$2)/5)+2,FALSE)*SUMIFS('EPA US Data'!$I:$I,'EPA US Data'!$D:$D,'Country Selector'!$A$2,'EPA US Data'!$J:$J,$B$1,'EPA US Data'!$C:$C,AB$2,'EPA US Data'!$G:$G,"&gt;="&amp;$A70,'EPA US Data'!$G:$G,"&lt;"&amp;$B70)*unit_conv*'State Downscaling Multipliers'!$B$13</f>
        <v>0</v>
      </c>
      <c r="AC70" s="2">
        <f t="shared" ref="AC70:AF70" si="480">AB70+($AG70-$AB70)/5</f>
        <v>0</v>
      </c>
      <c r="AD70" s="2">
        <f t="shared" si="480"/>
        <v>0</v>
      </c>
      <c r="AE70" s="2">
        <f t="shared" si="480"/>
        <v>0</v>
      </c>
      <c r="AF70" s="2">
        <f t="shared" si="480"/>
        <v>0</v>
      </c>
      <c r="AG70" s="105">
        <f>VLOOKUP($B$1,'Multipliers and Adjustments'!$A$70:$I$86,TRUNC(COLUMN(AG$2)/5)+2,FALSE)*SUMIFS('EPA US Data'!$I:$I,'EPA US Data'!$D:$D,'Country Selector'!$A$2,'EPA US Data'!$J:$J,$B$1,'EPA US Data'!$C:$C,AG$2,'EPA US Data'!$G:$G,"&gt;="&amp;$A70,'EPA US Data'!$G:$G,"&lt;"&amp;$B70)*unit_conv*'State Downscaling Multipliers'!$B$13</f>
        <v>0</v>
      </c>
      <c r="AH70" s="2">
        <f t="shared" ref="AH70:AK70" si="481">AG70+($AL70-$AG70)/5</f>
        <v>0</v>
      </c>
      <c r="AI70" s="2">
        <f t="shared" si="481"/>
        <v>0</v>
      </c>
      <c r="AJ70" s="2">
        <f t="shared" si="481"/>
        <v>0</v>
      </c>
      <c r="AK70" s="2">
        <f t="shared" si="481"/>
        <v>0</v>
      </c>
      <c r="AL70" s="105">
        <f>VLOOKUP($B$1,'Multipliers and Adjustments'!$A$70:$I$86,TRUNC(COLUMN(AL$2)/5)+2,FALSE)*SUMIFS('EPA US Data'!$I:$I,'EPA US Data'!$D:$D,'Country Selector'!$A$2,'EPA US Data'!$J:$J,$B$1,'EPA US Data'!$C:$C,AL$2,'EPA US Data'!$G:$G,"&gt;="&amp;$A70,'EPA US Data'!$G:$G,"&lt;"&amp;$B70)*unit_conv*'State Downscaling Multipliers'!$B$13</f>
        <v>0</v>
      </c>
    </row>
    <row r="71" spans="1:38" ht="15.75" customHeight="1" x14ac:dyDescent="0.25">
      <c r="A71" s="49">
        <f t="shared" si="234"/>
        <v>1400</v>
      </c>
      <c r="B71" s="49">
        <f t="shared" si="299"/>
        <v>1450</v>
      </c>
      <c r="C71" s="105">
        <f>VLOOKUP($B$1,'Multipliers and Adjustments'!$A$70:$I$86,TRUNC(COLUMN(C$2)/5)+2,FALSE)*SUMIFS('EPA US Data'!$I:$I,'EPA US Data'!$D:$D,'Country Selector'!$A$2,'EPA US Data'!$J:$J,$B$1,'EPA US Data'!$C:$C,C$2,'EPA US Data'!$G:$G,"&gt;="&amp;$A71,'EPA US Data'!$G:$G,"&lt;"&amp;$B71)*unit_conv*'State Downscaling Multipliers'!$B$13</f>
        <v>0</v>
      </c>
      <c r="D71" s="2">
        <f t="shared" ref="D71:G71" si="482">C71+($H71-$C71)/5</f>
        <v>0</v>
      </c>
      <c r="E71" s="2">
        <f t="shared" si="482"/>
        <v>0</v>
      </c>
      <c r="F71" s="2">
        <f t="shared" si="482"/>
        <v>0</v>
      </c>
      <c r="G71" s="2">
        <f t="shared" si="482"/>
        <v>0</v>
      </c>
      <c r="H71" s="105">
        <f>VLOOKUP($B$1,'Multipliers and Adjustments'!$A$70:$I$86,TRUNC(COLUMN(H$2)/5)+2,FALSE)*SUMIFS('EPA US Data'!$I:$I,'EPA US Data'!$D:$D,'Country Selector'!$A$2,'EPA US Data'!$J:$J,$B$1,'EPA US Data'!$C:$C,H$2,'EPA US Data'!$G:$G,"&gt;="&amp;$A71,'EPA US Data'!$G:$G,"&lt;"&amp;$B71)*unit_conv*'State Downscaling Multipliers'!$B$13</f>
        <v>0</v>
      </c>
      <c r="I71" s="2">
        <f t="shared" ref="I71:L71" si="483">H71+($M71-$H71)/5</f>
        <v>0</v>
      </c>
      <c r="J71" s="2">
        <f t="shared" si="483"/>
        <v>0</v>
      </c>
      <c r="K71" s="2">
        <f t="shared" si="483"/>
        <v>0</v>
      </c>
      <c r="L71" s="2">
        <f t="shared" si="483"/>
        <v>0</v>
      </c>
      <c r="M71" s="105">
        <f>VLOOKUP($B$1,'Multipliers and Adjustments'!$A$70:$I$86,TRUNC(COLUMN(M$2)/5)+2,FALSE)*SUMIFS('EPA US Data'!$I:$I,'EPA US Data'!$D:$D,'Country Selector'!$A$2,'EPA US Data'!$J:$J,$B$1,'EPA US Data'!$C:$C,M$2,'EPA US Data'!$G:$G,"&gt;="&amp;$A71,'EPA US Data'!$G:$G,"&lt;"&amp;$B71)*unit_conv*'State Downscaling Multipliers'!$B$13</f>
        <v>0</v>
      </c>
      <c r="N71" s="2">
        <f t="shared" ref="N71:Q71" si="484">M71+($R71-$M71)/5</f>
        <v>0</v>
      </c>
      <c r="O71" s="2">
        <f t="shared" si="484"/>
        <v>0</v>
      </c>
      <c r="P71" s="2">
        <f t="shared" si="484"/>
        <v>0</v>
      </c>
      <c r="Q71" s="2">
        <f t="shared" si="484"/>
        <v>0</v>
      </c>
      <c r="R71" s="105">
        <f>VLOOKUP($B$1,'Multipliers and Adjustments'!$A$70:$I$86,TRUNC(COLUMN(R$2)/5)+2,FALSE)*SUMIFS('EPA US Data'!$I:$I,'EPA US Data'!$D:$D,'Country Selector'!$A$2,'EPA US Data'!$J:$J,$B$1,'EPA US Data'!$C:$C,R$2,'EPA US Data'!$G:$G,"&gt;="&amp;$A71,'EPA US Data'!$G:$G,"&lt;"&amp;$B71)*unit_conv*'State Downscaling Multipliers'!$B$13</f>
        <v>0</v>
      </c>
      <c r="S71" s="2">
        <f t="shared" ref="S71:V71" si="485">R71+($W71-$R71)/5</f>
        <v>0</v>
      </c>
      <c r="T71" s="2">
        <f t="shared" si="485"/>
        <v>0</v>
      </c>
      <c r="U71" s="2">
        <f t="shared" si="485"/>
        <v>0</v>
      </c>
      <c r="V71" s="2">
        <f t="shared" si="485"/>
        <v>0</v>
      </c>
      <c r="W71" s="105">
        <f>VLOOKUP($B$1,'Multipliers and Adjustments'!$A$70:$I$86,TRUNC(COLUMN(W$2)/5)+2,FALSE)*SUMIFS('EPA US Data'!$I:$I,'EPA US Data'!$D:$D,'Country Selector'!$A$2,'EPA US Data'!$J:$J,$B$1,'EPA US Data'!$C:$C,W$2,'EPA US Data'!$G:$G,"&gt;="&amp;$A71,'EPA US Data'!$G:$G,"&lt;"&amp;$B71)*unit_conv*'State Downscaling Multipliers'!$B$13</f>
        <v>0</v>
      </c>
      <c r="X71" s="2">
        <f t="shared" ref="X71:AA71" si="486">W71+($AB71-$W71)/5</f>
        <v>0</v>
      </c>
      <c r="Y71" s="2">
        <f t="shared" si="486"/>
        <v>0</v>
      </c>
      <c r="Z71" s="2">
        <f t="shared" si="486"/>
        <v>0</v>
      </c>
      <c r="AA71" s="2">
        <f t="shared" si="486"/>
        <v>0</v>
      </c>
      <c r="AB71" s="105">
        <f>VLOOKUP($B$1,'Multipliers and Adjustments'!$A$70:$I$86,TRUNC(COLUMN(AB$2)/5)+2,FALSE)*SUMIFS('EPA US Data'!$I:$I,'EPA US Data'!$D:$D,'Country Selector'!$A$2,'EPA US Data'!$J:$J,$B$1,'EPA US Data'!$C:$C,AB$2,'EPA US Data'!$G:$G,"&gt;="&amp;$A71,'EPA US Data'!$G:$G,"&lt;"&amp;$B71)*unit_conv*'State Downscaling Multipliers'!$B$13</f>
        <v>0</v>
      </c>
      <c r="AC71" s="2">
        <f t="shared" ref="AC71:AF71" si="487">AB71+($AG71-$AB71)/5</f>
        <v>0</v>
      </c>
      <c r="AD71" s="2">
        <f t="shared" si="487"/>
        <v>0</v>
      </c>
      <c r="AE71" s="2">
        <f t="shared" si="487"/>
        <v>0</v>
      </c>
      <c r="AF71" s="2">
        <f t="shared" si="487"/>
        <v>0</v>
      </c>
      <c r="AG71" s="105">
        <f>VLOOKUP($B$1,'Multipliers and Adjustments'!$A$70:$I$86,TRUNC(COLUMN(AG$2)/5)+2,FALSE)*SUMIFS('EPA US Data'!$I:$I,'EPA US Data'!$D:$D,'Country Selector'!$A$2,'EPA US Data'!$J:$J,$B$1,'EPA US Data'!$C:$C,AG$2,'EPA US Data'!$G:$G,"&gt;="&amp;$A71,'EPA US Data'!$G:$G,"&lt;"&amp;$B71)*unit_conv*'State Downscaling Multipliers'!$B$13</f>
        <v>0</v>
      </c>
      <c r="AH71" s="2">
        <f t="shared" ref="AH71:AK71" si="488">AG71+($AL71-$AG71)/5</f>
        <v>0</v>
      </c>
      <c r="AI71" s="2">
        <f t="shared" si="488"/>
        <v>0</v>
      </c>
      <c r="AJ71" s="2">
        <f t="shared" si="488"/>
        <v>0</v>
      </c>
      <c r="AK71" s="2">
        <f t="shared" si="488"/>
        <v>0</v>
      </c>
      <c r="AL71" s="105">
        <f>VLOOKUP($B$1,'Multipliers and Adjustments'!$A$70:$I$86,TRUNC(COLUMN(AL$2)/5)+2,FALSE)*SUMIFS('EPA US Data'!$I:$I,'EPA US Data'!$D:$D,'Country Selector'!$A$2,'EPA US Data'!$J:$J,$B$1,'EPA US Data'!$C:$C,AL$2,'EPA US Data'!$G:$G,"&gt;="&amp;$A71,'EPA US Data'!$G:$G,"&lt;"&amp;$B71)*unit_conv*'State Downscaling Multipliers'!$B$13</f>
        <v>0</v>
      </c>
    </row>
    <row r="72" spans="1:38" ht="15.75" customHeight="1" x14ac:dyDescent="0.25">
      <c r="A72" s="49">
        <f t="shared" si="234"/>
        <v>1450</v>
      </c>
      <c r="B72" s="49">
        <f t="shared" si="299"/>
        <v>1500</v>
      </c>
      <c r="C72" s="105">
        <f>VLOOKUP($B$1,'Multipliers and Adjustments'!$A$70:$I$86,TRUNC(COLUMN(C$2)/5)+2,FALSE)*SUMIFS('EPA US Data'!$I:$I,'EPA US Data'!$D:$D,'Country Selector'!$A$2,'EPA US Data'!$J:$J,$B$1,'EPA US Data'!$C:$C,C$2,'EPA US Data'!$G:$G,"&gt;="&amp;$A72,'EPA US Data'!$G:$G,"&lt;"&amp;$B72)*unit_conv*'State Downscaling Multipliers'!$B$13</f>
        <v>0</v>
      </c>
      <c r="D72" s="2">
        <f t="shared" ref="D72:G72" si="489">C72+($H72-$C72)/5</f>
        <v>0</v>
      </c>
      <c r="E72" s="2">
        <f t="shared" si="489"/>
        <v>0</v>
      </c>
      <c r="F72" s="2">
        <f t="shared" si="489"/>
        <v>0</v>
      </c>
      <c r="G72" s="2">
        <f t="shared" si="489"/>
        <v>0</v>
      </c>
      <c r="H72" s="105">
        <f>VLOOKUP($B$1,'Multipliers and Adjustments'!$A$70:$I$86,TRUNC(COLUMN(H$2)/5)+2,FALSE)*SUMIFS('EPA US Data'!$I:$I,'EPA US Data'!$D:$D,'Country Selector'!$A$2,'EPA US Data'!$J:$J,$B$1,'EPA US Data'!$C:$C,H$2,'EPA US Data'!$G:$G,"&gt;="&amp;$A72,'EPA US Data'!$G:$G,"&lt;"&amp;$B72)*unit_conv*'State Downscaling Multipliers'!$B$13</f>
        <v>0</v>
      </c>
      <c r="I72" s="2">
        <f t="shared" ref="I72:L72" si="490">H72+($M72-$H72)/5</f>
        <v>0</v>
      </c>
      <c r="J72" s="2">
        <f t="shared" si="490"/>
        <v>0</v>
      </c>
      <c r="K72" s="2">
        <f t="shared" si="490"/>
        <v>0</v>
      </c>
      <c r="L72" s="2">
        <f t="shared" si="490"/>
        <v>0</v>
      </c>
      <c r="M72" s="105">
        <f>VLOOKUP($B$1,'Multipliers and Adjustments'!$A$70:$I$86,TRUNC(COLUMN(M$2)/5)+2,FALSE)*SUMIFS('EPA US Data'!$I:$I,'EPA US Data'!$D:$D,'Country Selector'!$A$2,'EPA US Data'!$J:$J,$B$1,'EPA US Data'!$C:$C,M$2,'EPA US Data'!$G:$G,"&gt;="&amp;$A72,'EPA US Data'!$G:$G,"&lt;"&amp;$B72)*unit_conv*'State Downscaling Multipliers'!$B$13</f>
        <v>0</v>
      </c>
      <c r="N72" s="2">
        <f t="shared" ref="N72:Q72" si="491">M72+($R72-$M72)/5</f>
        <v>0</v>
      </c>
      <c r="O72" s="2">
        <f t="shared" si="491"/>
        <v>0</v>
      </c>
      <c r="P72" s="2">
        <f t="shared" si="491"/>
        <v>0</v>
      </c>
      <c r="Q72" s="2">
        <f t="shared" si="491"/>
        <v>0</v>
      </c>
      <c r="R72" s="105">
        <f>VLOOKUP($B$1,'Multipliers and Adjustments'!$A$70:$I$86,TRUNC(COLUMN(R$2)/5)+2,FALSE)*SUMIFS('EPA US Data'!$I:$I,'EPA US Data'!$D:$D,'Country Selector'!$A$2,'EPA US Data'!$J:$J,$B$1,'EPA US Data'!$C:$C,R$2,'EPA US Data'!$G:$G,"&gt;="&amp;$A72,'EPA US Data'!$G:$G,"&lt;"&amp;$B72)*unit_conv*'State Downscaling Multipliers'!$B$13</f>
        <v>0</v>
      </c>
      <c r="S72" s="2">
        <f t="shared" ref="S72:V72" si="492">R72+($W72-$R72)/5</f>
        <v>0</v>
      </c>
      <c r="T72" s="2">
        <f t="shared" si="492"/>
        <v>0</v>
      </c>
      <c r="U72" s="2">
        <f t="shared" si="492"/>
        <v>0</v>
      </c>
      <c r="V72" s="2">
        <f t="shared" si="492"/>
        <v>0</v>
      </c>
      <c r="W72" s="105">
        <f>VLOOKUP($B$1,'Multipliers and Adjustments'!$A$70:$I$86,TRUNC(COLUMN(W$2)/5)+2,FALSE)*SUMIFS('EPA US Data'!$I:$I,'EPA US Data'!$D:$D,'Country Selector'!$A$2,'EPA US Data'!$J:$J,$B$1,'EPA US Data'!$C:$C,W$2,'EPA US Data'!$G:$G,"&gt;="&amp;$A72,'EPA US Data'!$G:$G,"&lt;"&amp;$B72)*unit_conv*'State Downscaling Multipliers'!$B$13</f>
        <v>0</v>
      </c>
      <c r="X72" s="2">
        <f t="shared" ref="X72:AA72" si="493">W72+($AB72-$W72)/5</f>
        <v>0</v>
      </c>
      <c r="Y72" s="2">
        <f t="shared" si="493"/>
        <v>0</v>
      </c>
      <c r="Z72" s="2">
        <f t="shared" si="493"/>
        <v>0</v>
      </c>
      <c r="AA72" s="2">
        <f t="shared" si="493"/>
        <v>0</v>
      </c>
      <c r="AB72" s="105">
        <f>VLOOKUP($B$1,'Multipliers and Adjustments'!$A$70:$I$86,TRUNC(COLUMN(AB$2)/5)+2,FALSE)*SUMIFS('EPA US Data'!$I:$I,'EPA US Data'!$D:$D,'Country Selector'!$A$2,'EPA US Data'!$J:$J,$B$1,'EPA US Data'!$C:$C,AB$2,'EPA US Data'!$G:$G,"&gt;="&amp;$A72,'EPA US Data'!$G:$G,"&lt;"&amp;$B72)*unit_conv*'State Downscaling Multipliers'!$B$13</f>
        <v>0</v>
      </c>
      <c r="AC72" s="2">
        <f t="shared" ref="AC72:AF72" si="494">AB72+($AG72-$AB72)/5</f>
        <v>0</v>
      </c>
      <c r="AD72" s="2">
        <f t="shared" si="494"/>
        <v>0</v>
      </c>
      <c r="AE72" s="2">
        <f t="shared" si="494"/>
        <v>0</v>
      </c>
      <c r="AF72" s="2">
        <f t="shared" si="494"/>
        <v>0</v>
      </c>
      <c r="AG72" s="105">
        <f>VLOOKUP($B$1,'Multipliers and Adjustments'!$A$70:$I$86,TRUNC(COLUMN(AG$2)/5)+2,FALSE)*SUMIFS('EPA US Data'!$I:$I,'EPA US Data'!$D:$D,'Country Selector'!$A$2,'EPA US Data'!$J:$J,$B$1,'EPA US Data'!$C:$C,AG$2,'EPA US Data'!$G:$G,"&gt;="&amp;$A72,'EPA US Data'!$G:$G,"&lt;"&amp;$B72)*unit_conv*'State Downscaling Multipliers'!$B$13</f>
        <v>0</v>
      </c>
      <c r="AH72" s="2">
        <f t="shared" ref="AH72:AK72" si="495">AG72+($AL72-$AG72)/5</f>
        <v>0</v>
      </c>
      <c r="AI72" s="2">
        <f t="shared" si="495"/>
        <v>0</v>
      </c>
      <c r="AJ72" s="2">
        <f t="shared" si="495"/>
        <v>0</v>
      </c>
      <c r="AK72" s="2">
        <f t="shared" si="495"/>
        <v>0</v>
      </c>
      <c r="AL72" s="105">
        <f>VLOOKUP($B$1,'Multipliers and Adjustments'!$A$70:$I$86,TRUNC(COLUMN(AL$2)/5)+2,FALSE)*SUMIFS('EPA US Data'!$I:$I,'EPA US Data'!$D:$D,'Country Selector'!$A$2,'EPA US Data'!$J:$J,$B$1,'EPA US Data'!$C:$C,AL$2,'EPA US Data'!$G:$G,"&gt;="&amp;$A72,'EPA US Data'!$G:$G,"&lt;"&amp;$B72)*unit_conv*'State Downscaling Multipliers'!$B$13</f>
        <v>0</v>
      </c>
    </row>
    <row r="73" spans="1:38" ht="15.75" customHeight="1" x14ac:dyDescent="0.25">
      <c r="A73" s="49">
        <f t="shared" si="234"/>
        <v>1500</v>
      </c>
      <c r="B73" s="49">
        <f t="shared" si="299"/>
        <v>1550</v>
      </c>
      <c r="C73" s="105">
        <f>VLOOKUP($B$1,'Multipliers and Adjustments'!$A$70:$I$86,TRUNC(COLUMN(C$2)/5)+2,FALSE)*SUMIFS('EPA US Data'!$I:$I,'EPA US Data'!$D:$D,'Country Selector'!$A$2,'EPA US Data'!$J:$J,$B$1,'EPA US Data'!$C:$C,C$2,'EPA US Data'!$G:$G,"&gt;="&amp;$A73,'EPA US Data'!$G:$G,"&lt;"&amp;$B73)*unit_conv*'State Downscaling Multipliers'!$B$13</f>
        <v>0</v>
      </c>
      <c r="D73" s="2">
        <f t="shared" ref="D73:G73" si="496">C73+($H73-$C73)/5</f>
        <v>0</v>
      </c>
      <c r="E73" s="2">
        <f t="shared" si="496"/>
        <v>0</v>
      </c>
      <c r="F73" s="2">
        <f t="shared" si="496"/>
        <v>0</v>
      </c>
      <c r="G73" s="2">
        <f t="shared" si="496"/>
        <v>0</v>
      </c>
      <c r="H73" s="105">
        <f>VLOOKUP($B$1,'Multipliers and Adjustments'!$A$70:$I$86,TRUNC(COLUMN(H$2)/5)+2,FALSE)*SUMIFS('EPA US Data'!$I:$I,'EPA US Data'!$D:$D,'Country Selector'!$A$2,'EPA US Data'!$J:$J,$B$1,'EPA US Data'!$C:$C,H$2,'EPA US Data'!$G:$G,"&gt;="&amp;$A73,'EPA US Data'!$G:$G,"&lt;"&amp;$B73)*unit_conv*'State Downscaling Multipliers'!$B$13</f>
        <v>0</v>
      </c>
      <c r="I73" s="2">
        <f t="shared" ref="I73:L73" si="497">H73+($M73-$H73)/5</f>
        <v>0</v>
      </c>
      <c r="J73" s="2">
        <f t="shared" si="497"/>
        <v>0</v>
      </c>
      <c r="K73" s="2">
        <f t="shared" si="497"/>
        <v>0</v>
      </c>
      <c r="L73" s="2">
        <f t="shared" si="497"/>
        <v>0</v>
      </c>
      <c r="M73" s="105">
        <f>VLOOKUP($B$1,'Multipliers and Adjustments'!$A$70:$I$86,TRUNC(COLUMN(M$2)/5)+2,FALSE)*SUMIFS('EPA US Data'!$I:$I,'EPA US Data'!$D:$D,'Country Selector'!$A$2,'EPA US Data'!$J:$J,$B$1,'EPA US Data'!$C:$C,M$2,'EPA US Data'!$G:$G,"&gt;="&amp;$A73,'EPA US Data'!$G:$G,"&lt;"&amp;$B73)*unit_conv*'State Downscaling Multipliers'!$B$13</f>
        <v>0</v>
      </c>
      <c r="N73" s="2">
        <f t="shared" ref="N73:Q73" si="498">M73+($R73-$M73)/5</f>
        <v>0</v>
      </c>
      <c r="O73" s="2">
        <f t="shared" si="498"/>
        <v>0</v>
      </c>
      <c r="P73" s="2">
        <f t="shared" si="498"/>
        <v>0</v>
      </c>
      <c r="Q73" s="2">
        <f t="shared" si="498"/>
        <v>0</v>
      </c>
      <c r="R73" s="105">
        <f>VLOOKUP($B$1,'Multipliers and Adjustments'!$A$70:$I$86,TRUNC(COLUMN(R$2)/5)+2,FALSE)*SUMIFS('EPA US Data'!$I:$I,'EPA US Data'!$D:$D,'Country Selector'!$A$2,'EPA US Data'!$J:$J,$B$1,'EPA US Data'!$C:$C,R$2,'EPA US Data'!$G:$G,"&gt;="&amp;$A73,'EPA US Data'!$G:$G,"&lt;"&amp;$B73)*unit_conv*'State Downscaling Multipliers'!$B$13</f>
        <v>0</v>
      </c>
      <c r="S73" s="2">
        <f t="shared" ref="S73:V73" si="499">R73+($W73-$R73)/5</f>
        <v>0</v>
      </c>
      <c r="T73" s="2">
        <f t="shared" si="499"/>
        <v>0</v>
      </c>
      <c r="U73" s="2">
        <f t="shared" si="499"/>
        <v>0</v>
      </c>
      <c r="V73" s="2">
        <f t="shared" si="499"/>
        <v>0</v>
      </c>
      <c r="W73" s="105">
        <f>VLOOKUP($B$1,'Multipliers and Adjustments'!$A$70:$I$86,TRUNC(COLUMN(W$2)/5)+2,FALSE)*SUMIFS('EPA US Data'!$I:$I,'EPA US Data'!$D:$D,'Country Selector'!$A$2,'EPA US Data'!$J:$J,$B$1,'EPA US Data'!$C:$C,W$2,'EPA US Data'!$G:$G,"&gt;="&amp;$A73,'EPA US Data'!$G:$G,"&lt;"&amp;$B73)*unit_conv*'State Downscaling Multipliers'!$B$13</f>
        <v>0</v>
      </c>
      <c r="X73" s="2">
        <f t="shared" ref="X73:AA73" si="500">W73+($AB73-$W73)/5</f>
        <v>0</v>
      </c>
      <c r="Y73" s="2">
        <f t="shared" si="500"/>
        <v>0</v>
      </c>
      <c r="Z73" s="2">
        <f t="shared" si="500"/>
        <v>0</v>
      </c>
      <c r="AA73" s="2">
        <f t="shared" si="500"/>
        <v>0</v>
      </c>
      <c r="AB73" s="105">
        <f>VLOOKUP($B$1,'Multipliers and Adjustments'!$A$70:$I$86,TRUNC(COLUMN(AB$2)/5)+2,FALSE)*SUMIFS('EPA US Data'!$I:$I,'EPA US Data'!$D:$D,'Country Selector'!$A$2,'EPA US Data'!$J:$J,$B$1,'EPA US Data'!$C:$C,AB$2,'EPA US Data'!$G:$G,"&gt;="&amp;$A73,'EPA US Data'!$G:$G,"&lt;"&amp;$B73)*unit_conv*'State Downscaling Multipliers'!$B$13</f>
        <v>0</v>
      </c>
      <c r="AC73" s="2">
        <f t="shared" ref="AC73:AF73" si="501">AB73+($AG73-$AB73)/5</f>
        <v>0</v>
      </c>
      <c r="AD73" s="2">
        <f t="shared" si="501"/>
        <v>0</v>
      </c>
      <c r="AE73" s="2">
        <f t="shared" si="501"/>
        <v>0</v>
      </c>
      <c r="AF73" s="2">
        <f t="shared" si="501"/>
        <v>0</v>
      </c>
      <c r="AG73" s="105">
        <f>VLOOKUP($B$1,'Multipliers and Adjustments'!$A$70:$I$86,TRUNC(COLUMN(AG$2)/5)+2,FALSE)*SUMIFS('EPA US Data'!$I:$I,'EPA US Data'!$D:$D,'Country Selector'!$A$2,'EPA US Data'!$J:$J,$B$1,'EPA US Data'!$C:$C,AG$2,'EPA US Data'!$G:$G,"&gt;="&amp;$A73,'EPA US Data'!$G:$G,"&lt;"&amp;$B73)*unit_conv*'State Downscaling Multipliers'!$B$13</f>
        <v>0</v>
      </c>
      <c r="AH73" s="2">
        <f t="shared" ref="AH73:AK73" si="502">AG73+($AL73-$AG73)/5</f>
        <v>0</v>
      </c>
      <c r="AI73" s="2">
        <f t="shared" si="502"/>
        <v>0</v>
      </c>
      <c r="AJ73" s="2">
        <f t="shared" si="502"/>
        <v>0</v>
      </c>
      <c r="AK73" s="2">
        <f t="shared" si="502"/>
        <v>0</v>
      </c>
      <c r="AL73" s="105">
        <f>VLOOKUP($B$1,'Multipliers and Adjustments'!$A$70:$I$86,TRUNC(COLUMN(AL$2)/5)+2,FALSE)*SUMIFS('EPA US Data'!$I:$I,'EPA US Data'!$D:$D,'Country Selector'!$A$2,'EPA US Data'!$J:$J,$B$1,'EPA US Data'!$C:$C,AL$2,'EPA US Data'!$G:$G,"&gt;="&amp;$A73,'EPA US Data'!$G:$G,"&lt;"&amp;$B73)*unit_conv*'State Downscaling Multipliers'!$B$13</f>
        <v>0</v>
      </c>
    </row>
    <row r="74" spans="1:38" ht="15.75" customHeight="1" x14ac:dyDescent="0.25">
      <c r="A74" s="49">
        <f t="shared" si="234"/>
        <v>1550</v>
      </c>
      <c r="B74" s="49">
        <f t="shared" si="299"/>
        <v>1600</v>
      </c>
      <c r="C74" s="105">
        <f>VLOOKUP($B$1,'Multipliers and Adjustments'!$A$70:$I$86,TRUNC(COLUMN(C$2)/5)+2,FALSE)*SUMIFS('EPA US Data'!$I:$I,'EPA US Data'!$D:$D,'Country Selector'!$A$2,'EPA US Data'!$J:$J,$B$1,'EPA US Data'!$C:$C,C$2,'EPA US Data'!$G:$G,"&gt;="&amp;$A74,'EPA US Data'!$G:$G,"&lt;"&amp;$B74)*unit_conv*'State Downscaling Multipliers'!$B$13</f>
        <v>0</v>
      </c>
      <c r="D74" s="2">
        <f t="shared" ref="D74:G74" si="503">C74+($H74-$C74)/5</f>
        <v>0</v>
      </c>
      <c r="E74" s="2">
        <f t="shared" si="503"/>
        <v>0</v>
      </c>
      <c r="F74" s="2">
        <f t="shared" si="503"/>
        <v>0</v>
      </c>
      <c r="G74" s="2">
        <f t="shared" si="503"/>
        <v>0</v>
      </c>
      <c r="H74" s="105">
        <f>VLOOKUP($B$1,'Multipliers and Adjustments'!$A$70:$I$86,TRUNC(COLUMN(H$2)/5)+2,FALSE)*SUMIFS('EPA US Data'!$I:$I,'EPA US Data'!$D:$D,'Country Selector'!$A$2,'EPA US Data'!$J:$J,$B$1,'EPA US Data'!$C:$C,H$2,'EPA US Data'!$G:$G,"&gt;="&amp;$A74,'EPA US Data'!$G:$G,"&lt;"&amp;$B74)*unit_conv*'State Downscaling Multipliers'!$B$13</f>
        <v>0</v>
      </c>
      <c r="I74" s="2">
        <f t="shared" ref="I74:L74" si="504">H74+($M74-$H74)/5</f>
        <v>0</v>
      </c>
      <c r="J74" s="2">
        <f t="shared" si="504"/>
        <v>0</v>
      </c>
      <c r="K74" s="2">
        <f t="shared" si="504"/>
        <v>0</v>
      </c>
      <c r="L74" s="2">
        <f t="shared" si="504"/>
        <v>0</v>
      </c>
      <c r="M74" s="105">
        <f>VLOOKUP($B$1,'Multipliers and Adjustments'!$A$70:$I$86,TRUNC(COLUMN(M$2)/5)+2,FALSE)*SUMIFS('EPA US Data'!$I:$I,'EPA US Data'!$D:$D,'Country Selector'!$A$2,'EPA US Data'!$J:$J,$B$1,'EPA US Data'!$C:$C,M$2,'EPA US Data'!$G:$G,"&gt;="&amp;$A74,'EPA US Data'!$G:$G,"&lt;"&amp;$B74)*unit_conv*'State Downscaling Multipliers'!$B$13</f>
        <v>0</v>
      </c>
      <c r="N74" s="2">
        <f t="shared" ref="N74:Q74" si="505">M74+($R74-$M74)/5</f>
        <v>0</v>
      </c>
      <c r="O74" s="2">
        <f t="shared" si="505"/>
        <v>0</v>
      </c>
      <c r="P74" s="2">
        <f t="shared" si="505"/>
        <v>0</v>
      </c>
      <c r="Q74" s="2">
        <f t="shared" si="505"/>
        <v>0</v>
      </c>
      <c r="R74" s="105">
        <f>VLOOKUP($B$1,'Multipliers and Adjustments'!$A$70:$I$86,TRUNC(COLUMN(R$2)/5)+2,FALSE)*SUMIFS('EPA US Data'!$I:$I,'EPA US Data'!$D:$D,'Country Selector'!$A$2,'EPA US Data'!$J:$J,$B$1,'EPA US Data'!$C:$C,R$2,'EPA US Data'!$G:$G,"&gt;="&amp;$A74,'EPA US Data'!$G:$G,"&lt;"&amp;$B74)*unit_conv*'State Downscaling Multipliers'!$B$13</f>
        <v>0</v>
      </c>
      <c r="S74" s="2">
        <f t="shared" ref="S74:V74" si="506">R74+($W74-$R74)/5</f>
        <v>0</v>
      </c>
      <c r="T74" s="2">
        <f t="shared" si="506"/>
        <v>0</v>
      </c>
      <c r="U74" s="2">
        <f t="shared" si="506"/>
        <v>0</v>
      </c>
      <c r="V74" s="2">
        <f t="shared" si="506"/>
        <v>0</v>
      </c>
      <c r="W74" s="105">
        <f>VLOOKUP($B$1,'Multipliers and Adjustments'!$A$70:$I$86,TRUNC(COLUMN(W$2)/5)+2,FALSE)*SUMIFS('EPA US Data'!$I:$I,'EPA US Data'!$D:$D,'Country Selector'!$A$2,'EPA US Data'!$J:$J,$B$1,'EPA US Data'!$C:$C,W$2,'EPA US Data'!$G:$G,"&gt;="&amp;$A74,'EPA US Data'!$G:$G,"&lt;"&amp;$B74)*unit_conv*'State Downscaling Multipliers'!$B$13</f>
        <v>0</v>
      </c>
      <c r="X74" s="2">
        <f t="shared" ref="X74:AA74" si="507">W74+($AB74-$W74)/5</f>
        <v>0</v>
      </c>
      <c r="Y74" s="2">
        <f t="shared" si="507"/>
        <v>0</v>
      </c>
      <c r="Z74" s="2">
        <f t="shared" si="507"/>
        <v>0</v>
      </c>
      <c r="AA74" s="2">
        <f t="shared" si="507"/>
        <v>0</v>
      </c>
      <c r="AB74" s="105">
        <f>VLOOKUP($B$1,'Multipliers and Adjustments'!$A$70:$I$86,TRUNC(COLUMN(AB$2)/5)+2,FALSE)*SUMIFS('EPA US Data'!$I:$I,'EPA US Data'!$D:$D,'Country Selector'!$A$2,'EPA US Data'!$J:$J,$B$1,'EPA US Data'!$C:$C,AB$2,'EPA US Data'!$G:$G,"&gt;="&amp;$A74,'EPA US Data'!$G:$G,"&lt;"&amp;$B74)*unit_conv*'State Downscaling Multipliers'!$B$13</f>
        <v>0</v>
      </c>
      <c r="AC74" s="2">
        <f t="shared" ref="AC74:AF74" si="508">AB74+($AG74-$AB74)/5</f>
        <v>0</v>
      </c>
      <c r="AD74" s="2">
        <f t="shared" si="508"/>
        <v>0</v>
      </c>
      <c r="AE74" s="2">
        <f t="shared" si="508"/>
        <v>0</v>
      </c>
      <c r="AF74" s="2">
        <f t="shared" si="508"/>
        <v>0</v>
      </c>
      <c r="AG74" s="105">
        <f>VLOOKUP($B$1,'Multipliers and Adjustments'!$A$70:$I$86,TRUNC(COLUMN(AG$2)/5)+2,FALSE)*SUMIFS('EPA US Data'!$I:$I,'EPA US Data'!$D:$D,'Country Selector'!$A$2,'EPA US Data'!$J:$J,$B$1,'EPA US Data'!$C:$C,AG$2,'EPA US Data'!$G:$G,"&gt;="&amp;$A74,'EPA US Data'!$G:$G,"&lt;"&amp;$B74)*unit_conv*'State Downscaling Multipliers'!$B$13</f>
        <v>0</v>
      </c>
      <c r="AH74" s="2">
        <f t="shared" ref="AH74:AK74" si="509">AG74+($AL74-$AG74)/5</f>
        <v>0</v>
      </c>
      <c r="AI74" s="2">
        <f t="shared" si="509"/>
        <v>0</v>
      </c>
      <c r="AJ74" s="2">
        <f t="shared" si="509"/>
        <v>0</v>
      </c>
      <c r="AK74" s="2">
        <f t="shared" si="509"/>
        <v>0</v>
      </c>
      <c r="AL74" s="105">
        <f>VLOOKUP($B$1,'Multipliers and Adjustments'!$A$70:$I$86,TRUNC(COLUMN(AL$2)/5)+2,FALSE)*SUMIFS('EPA US Data'!$I:$I,'EPA US Data'!$D:$D,'Country Selector'!$A$2,'EPA US Data'!$J:$J,$B$1,'EPA US Data'!$C:$C,AL$2,'EPA US Data'!$G:$G,"&gt;="&amp;$A74,'EPA US Data'!$G:$G,"&lt;"&amp;$B74)*unit_conv*'State Downscaling Multipliers'!$B$13</f>
        <v>0</v>
      </c>
    </row>
    <row r="75" spans="1:38" ht="15.75" customHeight="1" x14ac:dyDescent="0.25">
      <c r="A75" s="49"/>
      <c r="B75" s="49"/>
    </row>
    <row r="76" spans="1:38" ht="15.75" customHeight="1" x14ac:dyDescent="0.25">
      <c r="A76" s="49"/>
      <c r="B76" s="49"/>
    </row>
    <row r="77" spans="1:38" ht="15.75" customHeight="1" x14ac:dyDescent="0.25">
      <c r="A77" s="49"/>
      <c r="B77" s="49"/>
    </row>
    <row r="78" spans="1:38" ht="15.75" customHeight="1" x14ac:dyDescent="0.25">
      <c r="A78" s="49"/>
      <c r="B78" s="49"/>
    </row>
    <row r="79" spans="1:38" ht="15.75" customHeight="1" x14ac:dyDescent="0.25">
      <c r="A79" s="49"/>
      <c r="B79" s="49"/>
    </row>
    <row r="80" spans="1:38" ht="15.75" customHeight="1" x14ac:dyDescent="0.25">
      <c r="A80" s="49"/>
      <c r="B80" s="49"/>
    </row>
    <row r="81" spans="1:2" ht="15.75" customHeight="1" x14ac:dyDescent="0.25">
      <c r="A81" s="49"/>
      <c r="B81" s="49"/>
    </row>
    <row r="82" spans="1:2" ht="15.75" customHeight="1" x14ac:dyDescent="0.25">
      <c r="A82" s="49"/>
      <c r="B82" s="49"/>
    </row>
    <row r="83" spans="1:2" ht="15.75" customHeight="1" x14ac:dyDescent="0.25">
      <c r="A83" s="49"/>
      <c r="B83" s="49"/>
    </row>
    <row r="84" spans="1:2" ht="15.75" customHeight="1" x14ac:dyDescent="0.25">
      <c r="A84" s="49"/>
      <c r="B84" s="49"/>
    </row>
    <row r="85" spans="1:2" ht="15.75" customHeight="1" x14ac:dyDescent="0.25">
      <c r="A85" s="49"/>
      <c r="B85" s="49"/>
    </row>
    <row r="86" spans="1:2" ht="15.75" customHeight="1" x14ac:dyDescent="0.25">
      <c r="A86" s="49"/>
      <c r="B86" s="49"/>
    </row>
    <row r="87" spans="1:2" ht="15.75" customHeight="1" x14ac:dyDescent="0.25">
      <c r="A87" s="49"/>
      <c r="B87" s="49"/>
    </row>
    <row r="88" spans="1:2" ht="15.75" customHeight="1" x14ac:dyDescent="0.25">
      <c r="A88" s="49"/>
      <c r="B88" s="49"/>
    </row>
    <row r="89" spans="1:2" ht="15.75" customHeight="1" x14ac:dyDescent="0.25">
      <c r="A89" s="49"/>
      <c r="B89" s="49"/>
    </row>
    <row r="90" spans="1:2" ht="15.75" customHeight="1" x14ac:dyDescent="0.25">
      <c r="A90" s="49"/>
      <c r="B90" s="49"/>
    </row>
    <row r="91" spans="1:2" ht="15.75" customHeight="1" x14ac:dyDescent="0.25">
      <c r="A91" s="49"/>
      <c r="B91" s="49"/>
    </row>
    <row r="92" spans="1:2" ht="15.75" customHeight="1" x14ac:dyDescent="0.25">
      <c r="A92" s="49"/>
      <c r="B92" s="49"/>
    </row>
    <row r="93" spans="1:2" ht="15.75" customHeight="1" x14ac:dyDescent="0.25">
      <c r="A93" s="49"/>
      <c r="B93" s="49"/>
    </row>
    <row r="94" spans="1:2" ht="15.75" customHeight="1" x14ac:dyDescent="0.25">
      <c r="A94" s="49"/>
      <c r="B94" s="49"/>
    </row>
    <row r="95" spans="1:2" ht="15.75" customHeight="1" x14ac:dyDescent="0.25">
      <c r="A95" s="49"/>
      <c r="B95" s="49"/>
    </row>
    <row r="96" spans="1:2" ht="15.75" customHeight="1" x14ac:dyDescent="0.25">
      <c r="A96" s="49"/>
      <c r="B96" s="49"/>
    </row>
    <row r="97" spans="1:2" ht="15.75" customHeight="1" x14ac:dyDescent="0.25">
      <c r="A97" s="49"/>
      <c r="B97" s="49"/>
    </row>
    <row r="98" spans="1:2" ht="15.75" customHeight="1" x14ac:dyDescent="0.25">
      <c r="A98" s="49"/>
      <c r="B98" s="49"/>
    </row>
    <row r="99" spans="1:2" ht="15.75" customHeight="1" x14ac:dyDescent="0.25">
      <c r="A99" s="49"/>
      <c r="B99" s="49"/>
    </row>
    <row r="100" spans="1:2" ht="15.75" customHeight="1" x14ac:dyDescent="0.25">
      <c r="A100" s="49"/>
      <c r="B100" s="49"/>
    </row>
    <row r="101" spans="1:2" ht="15.75" customHeight="1" x14ac:dyDescent="0.25">
      <c r="A101" s="49"/>
      <c r="B101" s="49"/>
    </row>
    <row r="102" spans="1:2" ht="15.75" customHeight="1" x14ac:dyDescent="0.25">
      <c r="A102" s="49"/>
      <c r="B102" s="49"/>
    </row>
    <row r="103" spans="1:2" ht="15.75" customHeight="1" x14ac:dyDescent="0.25">
      <c r="A103" s="49"/>
      <c r="B103" s="49"/>
    </row>
    <row r="104" spans="1:2" ht="15.75" customHeight="1" x14ac:dyDescent="0.25">
      <c r="A104" s="49"/>
      <c r="B104" s="49"/>
    </row>
    <row r="105" spans="1:2" ht="15.75" customHeight="1" x14ac:dyDescent="0.25">
      <c r="A105" s="49"/>
      <c r="B105" s="49"/>
    </row>
    <row r="106" spans="1:2" ht="15.75" customHeight="1" x14ac:dyDescent="0.25">
      <c r="A106" s="49"/>
      <c r="B106" s="49"/>
    </row>
    <row r="107" spans="1:2" ht="15.75" customHeight="1" x14ac:dyDescent="0.25">
      <c r="A107" s="49"/>
      <c r="B107" s="49"/>
    </row>
    <row r="108" spans="1:2" ht="15.75" customHeight="1" x14ac:dyDescent="0.25">
      <c r="A108" s="49"/>
      <c r="B108" s="49"/>
    </row>
    <row r="109" spans="1:2" ht="15.75" customHeight="1" x14ac:dyDescent="0.25">
      <c r="A109" s="49"/>
      <c r="B109" s="49"/>
    </row>
    <row r="110" spans="1:2" ht="15.75" customHeight="1" x14ac:dyDescent="0.25">
      <c r="A110" s="49"/>
      <c r="B110" s="49"/>
    </row>
    <row r="111" spans="1:2" ht="15.75" customHeight="1" x14ac:dyDescent="0.25">
      <c r="A111" s="49"/>
      <c r="B111" s="49"/>
    </row>
    <row r="112" spans="1:2" ht="15.75" customHeight="1" x14ac:dyDescent="0.25">
      <c r="A112" s="49"/>
      <c r="B112" s="49"/>
    </row>
    <row r="113" spans="1:2" ht="15.75" customHeight="1" x14ac:dyDescent="0.25">
      <c r="A113" s="49"/>
      <c r="B113" s="49"/>
    </row>
    <row r="114" spans="1:2" ht="15.75" customHeight="1" x14ac:dyDescent="0.25">
      <c r="A114" s="49"/>
      <c r="B114" s="49"/>
    </row>
    <row r="115" spans="1:2" ht="15.75" customHeight="1" x14ac:dyDescent="0.25">
      <c r="A115" s="49"/>
      <c r="B115" s="49"/>
    </row>
    <row r="116" spans="1:2" ht="15.75" customHeight="1" x14ac:dyDescent="0.25">
      <c r="A116" s="49"/>
      <c r="B116" s="49"/>
    </row>
    <row r="117" spans="1:2" ht="15.75" customHeight="1" x14ac:dyDescent="0.25">
      <c r="A117" s="49"/>
      <c r="B117" s="49"/>
    </row>
    <row r="118" spans="1:2" ht="15.75" customHeight="1" x14ac:dyDescent="0.25">
      <c r="A118" s="49"/>
      <c r="B118" s="49"/>
    </row>
    <row r="119" spans="1:2" ht="15.75" customHeight="1" x14ac:dyDescent="0.25">
      <c r="A119" s="49"/>
      <c r="B119" s="49"/>
    </row>
    <row r="120" spans="1:2" ht="15.75" customHeight="1" x14ac:dyDescent="0.25">
      <c r="A120" s="49"/>
      <c r="B120" s="49"/>
    </row>
    <row r="121" spans="1:2" ht="15.75" customHeight="1" x14ac:dyDescent="0.25">
      <c r="A121" s="49"/>
      <c r="B121" s="49"/>
    </row>
    <row r="122" spans="1:2" ht="15.75" customHeight="1" x14ac:dyDescent="0.25">
      <c r="A122" s="49"/>
      <c r="B122" s="49"/>
    </row>
    <row r="123" spans="1:2" ht="15.75" customHeight="1" x14ac:dyDescent="0.25">
      <c r="A123" s="49"/>
      <c r="B123" s="49"/>
    </row>
    <row r="124" spans="1:2" ht="15.75" customHeight="1" x14ac:dyDescent="0.25">
      <c r="A124" s="49"/>
      <c r="B124" s="49"/>
    </row>
    <row r="125" spans="1:2" ht="15.75" customHeight="1" x14ac:dyDescent="0.25">
      <c r="A125" s="49"/>
      <c r="B125" s="49"/>
    </row>
    <row r="126" spans="1:2" ht="15.75" customHeight="1" x14ac:dyDescent="0.25">
      <c r="A126" s="49"/>
      <c r="B126" s="49"/>
    </row>
    <row r="127" spans="1:2" ht="15.75" customHeight="1" x14ac:dyDescent="0.25">
      <c r="A127" s="49"/>
      <c r="B127" s="49"/>
    </row>
    <row r="128" spans="1:2" ht="15.75" customHeight="1" x14ac:dyDescent="0.25">
      <c r="A128" s="49"/>
      <c r="B128" s="49"/>
    </row>
    <row r="129" spans="1:2" ht="15.75" customHeight="1" x14ac:dyDescent="0.25">
      <c r="A129" s="49"/>
      <c r="B129" s="49"/>
    </row>
    <row r="130" spans="1:2" ht="15.75" customHeight="1" x14ac:dyDescent="0.25">
      <c r="A130" s="49"/>
      <c r="B130" s="49"/>
    </row>
    <row r="131" spans="1:2" ht="15.75" customHeight="1" x14ac:dyDescent="0.25">
      <c r="A131" s="49"/>
      <c r="B131" s="49"/>
    </row>
    <row r="132" spans="1:2" ht="15.75" customHeight="1" x14ac:dyDescent="0.25">
      <c r="A132" s="49"/>
      <c r="B132" s="49"/>
    </row>
    <row r="133" spans="1:2" ht="15.75" customHeight="1" x14ac:dyDescent="0.25">
      <c r="A133" s="49"/>
      <c r="B133" s="49"/>
    </row>
    <row r="134" spans="1:2" ht="15.75" customHeight="1" x14ac:dyDescent="0.25">
      <c r="A134" s="49"/>
      <c r="B134" s="49"/>
    </row>
    <row r="135" spans="1:2" ht="15.75" customHeight="1" x14ac:dyDescent="0.25">
      <c r="A135" s="49"/>
      <c r="B135" s="49"/>
    </row>
    <row r="136" spans="1:2" ht="15.75" customHeight="1" x14ac:dyDescent="0.25">
      <c r="A136" s="49"/>
      <c r="B136" s="49"/>
    </row>
    <row r="137" spans="1:2" ht="15.75" customHeight="1" x14ac:dyDescent="0.25">
      <c r="A137" s="49"/>
      <c r="B137" s="49"/>
    </row>
    <row r="138" spans="1:2" ht="15.75" customHeight="1" x14ac:dyDescent="0.25">
      <c r="A138" s="49"/>
      <c r="B138" s="49"/>
    </row>
    <row r="139" spans="1:2" ht="15.75" customHeight="1" x14ac:dyDescent="0.25">
      <c r="A139" s="49"/>
      <c r="B139" s="49"/>
    </row>
    <row r="140" spans="1:2" ht="15.75" customHeight="1" x14ac:dyDescent="0.25">
      <c r="A140" s="49"/>
      <c r="B140" s="49"/>
    </row>
    <row r="141" spans="1:2" ht="15.75" customHeight="1" x14ac:dyDescent="0.25">
      <c r="A141" s="49"/>
      <c r="B141" s="49"/>
    </row>
    <row r="142" spans="1:2" ht="15.75" customHeight="1" x14ac:dyDescent="0.25">
      <c r="A142" s="49"/>
      <c r="B142" s="49"/>
    </row>
    <row r="143" spans="1:2" ht="15.75" customHeight="1" x14ac:dyDescent="0.25">
      <c r="A143" s="49"/>
      <c r="B143" s="49"/>
    </row>
    <row r="144" spans="1:2" ht="15.75" customHeight="1" x14ac:dyDescent="0.25">
      <c r="A144" s="49"/>
      <c r="B144" s="49"/>
    </row>
    <row r="145" spans="1:2" ht="15.75" customHeight="1" x14ac:dyDescent="0.25">
      <c r="A145" s="49"/>
      <c r="B145" s="49"/>
    </row>
    <row r="146" spans="1:2" ht="15.75" customHeight="1" x14ac:dyDescent="0.25">
      <c r="A146" s="49"/>
      <c r="B146" s="49"/>
    </row>
    <row r="147" spans="1:2" ht="15.75" customHeight="1" x14ac:dyDescent="0.25">
      <c r="A147" s="49"/>
      <c r="B147" s="49"/>
    </row>
    <row r="148" spans="1:2" ht="15.75" customHeight="1" x14ac:dyDescent="0.25">
      <c r="A148" s="49"/>
      <c r="B148" s="49"/>
    </row>
    <row r="149" spans="1:2" ht="15.75" customHeight="1" x14ac:dyDescent="0.25">
      <c r="A149" s="49"/>
      <c r="B149" s="49"/>
    </row>
    <row r="150" spans="1:2" ht="15.75" customHeight="1" x14ac:dyDescent="0.25">
      <c r="A150" s="49"/>
      <c r="B150" s="49"/>
    </row>
    <row r="151" spans="1:2" ht="15.75" customHeight="1" x14ac:dyDescent="0.25">
      <c r="A151" s="49"/>
      <c r="B151" s="49"/>
    </row>
    <row r="152" spans="1:2" ht="15.75" customHeight="1" x14ac:dyDescent="0.25">
      <c r="A152" s="49"/>
      <c r="B152" s="49"/>
    </row>
    <row r="153" spans="1:2" ht="15.75" customHeight="1" x14ac:dyDescent="0.25">
      <c r="A153" s="49"/>
      <c r="B153" s="49"/>
    </row>
    <row r="154" spans="1:2" ht="15.75" customHeight="1" x14ac:dyDescent="0.25">
      <c r="A154" s="49"/>
      <c r="B154" s="49"/>
    </row>
    <row r="155" spans="1:2" ht="15.75" customHeight="1" x14ac:dyDescent="0.25">
      <c r="A155" s="49"/>
      <c r="B155" s="49"/>
    </row>
    <row r="156" spans="1:2" ht="15.75" customHeight="1" x14ac:dyDescent="0.25">
      <c r="A156" s="49"/>
      <c r="B156" s="49"/>
    </row>
    <row r="157" spans="1:2" ht="15.75" customHeight="1" x14ac:dyDescent="0.25">
      <c r="A157" s="49"/>
      <c r="B157" s="49"/>
    </row>
    <row r="158" spans="1:2" ht="15.75" customHeight="1" x14ac:dyDescent="0.25">
      <c r="A158" s="49"/>
      <c r="B158" s="49"/>
    </row>
    <row r="159" spans="1:2" ht="15.75" customHeight="1" x14ac:dyDescent="0.25">
      <c r="A159" s="49"/>
      <c r="B159" s="49"/>
    </row>
    <row r="160" spans="1:2" ht="15.75" customHeight="1" x14ac:dyDescent="0.25">
      <c r="A160" s="49"/>
      <c r="B160" s="49"/>
    </row>
    <row r="161" spans="1:2" ht="15.75" customHeight="1" x14ac:dyDescent="0.25">
      <c r="A161" s="49"/>
      <c r="B161" s="49"/>
    </row>
    <row r="162" spans="1:2" ht="15.75" customHeight="1" x14ac:dyDescent="0.25">
      <c r="A162" s="49"/>
      <c r="B162" s="49"/>
    </row>
    <row r="163" spans="1:2" ht="15.75" customHeight="1" x14ac:dyDescent="0.25">
      <c r="A163" s="49"/>
      <c r="B163" s="49"/>
    </row>
    <row r="164" spans="1:2" ht="15.75" customHeight="1" x14ac:dyDescent="0.25">
      <c r="A164" s="49"/>
      <c r="B164" s="49"/>
    </row>
    <row r="165" spans="1:2" ht="15.75" customHeight="1" x14ac:dyDescent="0.25">
      <c r="A165" s="49"/>
      <c r="B165" s="49"/>
    </row>
    <row r="166" spans="1:2" ht="15.75" customHeight="1" x14ac:dyDescent="0.25">
      <c r="A166" s="49"/>
      <c r="B166" s="49"/>
    </row>
    <row r="167" spans="1:2" ht="15.75" customHeight="1" x14ac:dyDescent="0.25">
      <c r="A167" s="49"/>
      <c r="B167" s="49"/>
    </row>
    <row r="168" spans="1:2" ht="15.75" customHeight="1" x14ac:dyDescent="0.25">
      <c r="A168" s="49"/>
      <c r="B168" s="49"/>
    </row>
    <row r="169" spans="1:2" ht="15.75" customHeight="1" x14ac:dyDescent="0.25">
      <c r="A169" s="49"/>
      <c r="B169" s="49"/>
    </row>
    <row r="170" spans="1:2" ht="15.75" customHeight="1" x14ac:dyDescent="0.25">
      <c r="A170" s="49"/>
      <c r="B170" s="49"/>
    </row>
    <row r="171" spans="1:2" ht="15.75" customHeight="1" x14ac:dyDescent="0.25">
      <c r="A171" s="49"/>
      <c r="B171" s="49"/>
    </row>
    <row r="172" spans="1:2" ht="15.75" customHeight="1" x14ac:dyDescent="0.25">
      <c r="A172" s="49"/>
      <c r="B172" s="49"/>
    </row>
    <row r="173" spans="1:2" ht="15.75" customHeight="1" x14ac:dyDescent="0.25">
      <c r="A173" s="49"/>
      <c r="B173" s="49"/>
    </row>
    <row r="174" spans="1:2" ht="15.75" customHeight="1" x14ac:dyDescent="0.25">
      <c r="A174" s="49"/>
      <c r="B174" s="49"/>
    </row>
    <row r="175" spans="1:2" ht="15.75" customHeight="1" x14ac:dyDescent="0.25">
      <c r="A175" s="49"/>
      <c r="B175" s="49"/>
    </row>
    <row r="176" spans="1:2" ht="15.75" customHeight="1" x14ac:dyDescent="0.25">
      <c r="A176" s="49"/>
      <c r="B176" s="49"/>
    </row>
    <row r="177" spans="1:2" ht="15.75" customHeight="1" x14ac:dyDescent="0.25">
      <c r="A177" s="49"/>
      <c r="B177" s="49"/>
    </row>
    <row r="178" spans="1:2" ht="15.75" customHeight="1" x14ac:dyDescent="0.25">
      <c r="A178" s="49"/>
      <c r="B178" s="49"/>
    </row>
    <row r="179" spans="1:2" ht="15.75" customHeight="1" x14ac:dyDescent="0.25">
      <c r="A179" s="49"/>
      <c r="B179" s="49"/>
    </row>
    <row r="180" spans="1:2" ht="15.75" customHeight="1" x14ac:dyDescent="0.25">
      <c r="A180" s="49"/>
      <c r="B180" s="49"/>
    </row>
    <row r="181" spans="1:2" ht="15.75" customHeight="1" x14ac:dyDescent="0.25">
      <c r="A181" s="49"/>
      <c r="B181" s="49"/>
    </row>
    <row r="182" spans="1:2" ht="15.75" customHeight="1" x14ac:dyDescent="0.25">
      <c r="A182" s="49"/>
      <c r="B182" s="49"/>
    </row>
    <row r="183" spans="1:2" ht="15.75" customHeight="1" x14ac:dyDescent="0.25">
      <c r="A183" s="49"/>
      <c r="B183" s="49"/>
    </row>
    <row r="184" spans="1:2" ht="15.75" customHeight="1" x14ac:dyDescent="0.25">
      <c r="A184" s="49"/>
      <c r="B184" s="49"/>
    </row>
    <row r="185" spans="1:2" ht="15.75" customHeight="1" x14ac:dyDescent="0.25">
      <c r="A185" s="49"/>
      <c r="B185" s="49"/>
    </row>
    <row r="186" spans="1:2" ht="15.75" customHeight="1" x14ac:dyDescent="0.25">
      <c r="A186" s="49"/>
      <c r="B186" s="49"/>
    </row>
    <row r="187" spans="1:2" ht="15.75" customHeight="1" x14ac:dyDescent="0.25">
      <c r="A187" s="49"/>
      <c r="B187" s="49"/>
    </row>
    <row r="188" spans="1:2" ht="15.75" customHeight="1" x14ac:dyDescent="0.25">
      <c r="A188" s="49"/>
      <c r="B188" s="49"/>
    </row>
    <row r="189" spans="1:2" ht="15.75" customHeight="1" x14ac:dyDescent="0.25">
      <c r="A189" s="49"/>
      <c r="B189" s="49"/>
    </row>
    <row r="190" spans="1:2" ht="15.75" customHeight="1" x14ac:dyDescent="0.25">
      <c r="A190" s="49"/>
      <c r="B190" s="49"/>
    </row>
    <row r="191" spans="1:2" ht="15.75" customHeight="1" x14ac:dyDescent="0.25">
      <c r="A191" s="49"/>
      <c r="B191" s="49"/>
    </row>
    <row r="192" spans="1:2" ht="15.75" customHeight="1" x14ac:dyDescent="0.25">
      <c r="A192" s="49"/>
      <c r="B192" s="49"/>
    </row>
    <row r="193" spans="1:2" ht="15.75" customHeight="1" x14ac:dyDescent="0.25">
      <c r="A193" s="49"/>
      <c r="B193" s="49"/>
    </row>
    <row r="194" spans="1:2" ht="15.75" customHeight="1" x14ac:dyDescent="0.25">
      <c r="A194" s="49"/>
      <c r="B194" s="49"/>
    </row>
    <row r="195" spans="1:2" ht="15.75" customHeight="1" x14ac:dyDescent="0.25">
      <c r="A195" s="49"/>
      <c r="B195" s="49"/>
    </row>
    <row r="196" spans="1:2" ht="15.75" customHeight="1" x14ac:dyDescent="0.25">
      <c r="A196" s="49"/>
      <c r="B196" s="49"/>
    </row>
    <row r="197" spans="1:2" ht="15.75" customHeight="1" x14ac:dyDescent="0.25">
      <c r="A197" s="49"/>
      <c r="B197" s="49"/>
    </row>
    <row r="198" spans="1:2" ht="15.75" customHeight="1" x14ac:dyDescent="0.25">
      <c r="A198" s="49"/>
      <c r="B198" s="49"/>
    </row>
    <row r="199" spans="1:2" ht="15.75" customHeight="1" x14ac:dyDescent="0.25">
      <c r="A199" s="49"/>
      <c r="B199" s="49"/>
    </row>
    <row r="200" spans="1:2" ht="15.75" customHeight="1" x14ac:dyDescent="0.25">
      <c r="A200" s="49"/>
      <c r="B200" s="49"/>
    </row>
    <row r="201" spans="1:2" ht="15.75" customHeight="1" x14ac:dyDescent="0.25">
      <c r="A201" s="49"/>
      <c r="B201" s="49"/>
    </row>
    <row r="202" spans="1:2" ht="15.75" customHeight="1" x14ac:dyDescent="0.25">
      <c r="A202" s="49"/>
      <c r="B202" s="49"/>
    </row>
    <row r="203" spans="1:2" ht="15.75" customHeight="1" x14ac:dyDescent="0.25">
      <c r="A203" s="49"/>
      <c r="B203" s="49"/>
    </row>
    <row r="204" spans="1:2" ht="15.75" customHeight="1" x14ac:dyDescent="0.25">
      <c r="A204" s="49"/>
      <c r="B204" s="49"/>
    </row>
    <row r="205" spans="1:2" ht="15.75" customHeight="1" x14ac:dyDescent="0.25">
      <c r="A205" s="49"/>
      <c r="B205" s="49"/>
    </row>
    <row r="206" spans="1:2" ht="15.75" customHeight="1" x14ac:dyDescent="0.25">
      <c r="A206" s="49"/>
      <c r="B206" s="49"/>
    </row>
    <row r="207" spans="1:2" ht="15.75" customHeight="1" x14ac:dyDescent="0.25">
      <c r="A207" s="49"/>
      <c r="B207" s="49"/>
    </row>
    <row r="208" spans="1:2" ht="15.75" customHeight="1" x14ac:dyDescent="0.25">
      <c r="A208" s="49"/>
      <c r="B208" s="49"/>
    </row>
    <row r="209" spans="1:2" ht="15.75" customHeight="1" x14ac:dyDescent="0.25">
      <c r="A209" s="49"/>
      <c r="B209" s="49"/>
    </row>
    <row r="210" spans="1:2" ht="15.75" customHeight="1" x14ac:dyDescent="0.25">
      <c r="A210" s="49"/>
      <c r="B210" s="49"/>
    </row>
    <row r="211" spans="1:2" ht="15.75" customHeight="1" x14ac:dyDescent="0.25">
      <c r="A211" s="49"/>
      <c r="B211" s="49"/>
    </row>
    <row r="212" spans="1:2" ht="15.75" customHeight="1" x14ac:dyDescent="0.25">
      <c r="A212" s="49"/>
      <c r="B212" s="49"/>
    </row>
    <row r="213" spans="1:2" ht="15.75" customHeight="1" x14ac:dyDescent="0.25">
      <c r="A213" s="49"/>
      <c r="B213" s="49"/>
    </row>
    <row r="214" spans="1:2" ht="15.75" customHeight="1" x14ac:dyDescent="0.25">
      <c r="A214" s="49"/>
      <c r="B214" s="49"/>
    </row>
    <row r="215" spans="1:2" ht="15.75" customHeight="1" x14ac:dyDescent="0.25">
      <c r="A215" s="49"/>
      <c r="B215" s="49"/>
    </row>
    <row r="216" spans="1:2" ht="15.75" customHeight="1" x14ac:dyDescent="0.25">
      <c r="A216" s="49"/>
      <c r="B216" s="49"/>
    </row>
    <row r="217" spans="1:2" ht="15.75" customHeight="1" x14ac:dyDescent="0.25">
      <c r="A217" s="49"/>
      <c r="B217" s="49"/>
    </row>
    <row r="218" spans="1:2" ht="15.75" customHeight="1" x14ac:dyDescent="0.25">
      <c r="A218" s="49"/>
      <c r="B218" s="49"/>
    </row>
    <row r="219" spans="1:2" ht="15.75" customHeight="1" x14ac:dyDescent="0.25">
      <c r="A219" s="49"/>
      <c r="B219" s="49"/>
    </row>
    <row r="220" spans="1:2" ht="15.75" customHeight="1" x14ac:dyDescent="0.25">
      <c r="A220" s="49"/>
      <c r="B220" s="49"/>
    </row>
    <row r="221" spans="1:2" ht="15.75" customHeight="1" x14ac:dyDescent="0.25">
      <c r="A221" s="49"/>
      <c r="B221" s="49"/>
    </row>
    <row r="222" spans="1:2" ht="15.75" customHeight="1" x14ac:dyDescent="0.25">
      <c r="A222" s="49"/>
      <c r="B222" s="49"/>
    </row>
    <row r="223" spans="1:2" ht="15.75" customHeight="1" x14ac:dyDescent="0.25">
      <c r="A223" s="49"/>
      <c r="B223" s="49"/>
    </row>
    <row r="224" spans="1:2" ht="15.75" customHeight="1" x14ac:dyDescent="0.25">
      <c r="A224" s="49"/>
      <c r="B224" s="49"/>
    </row>
    <row r="225" spans="1:2" ht="15.75" customHeight="1" x14ac:dyDescent="0.25">
      <c r="A225" s="49"/>
      <c r="B225" s="49"/>
    </row>
    <row r="226" spans="1:2" ht="15.75" customHeight="1" x14ac:dyDescent="0.25">
      <c r="A226" s="49"/>
      <c r="B226" s="49"/>
    </row>
    <row r="227" spans="1:2" ht="15.75" customHeight="1" x14ac:dyDescent="0.25">
      <c r="A227" s="49"/>
      <c r="B227" s="49"/>
    </row>
    <row r="228" spans="1:2" ht="15.75" customHeight="1" x14ac:dyDescent="0.25">
      <c r="A228" s="49"/>
      <c r="B228" s="49"/>
    </row>
    <row r="229" spans="1:2" ht="15.75" customHeight="1" x14ac:dyDescent="0.25">
      <c r="A229" s="49"/>
      <c r="B229" s="49"/>
    </row>
    <row r="230" spans="1:2" ht="15.75" customHeight="1" x14ac:dyDescent="0.25">
      <c r="A230" s="49"/>
      <c r="B230" s="49"/>
    </row>
    <row r="231" spans="1:2" ht="15.75" customHeight="1" x14ac:dyDescent="0.25">
      <c r="A231" s="49"/>
      <c r="B231" s="49"/>
    </row>
    <row r="232" spans="1:2" ht="15.75" customHeight="1" x14ac:dyDescent="0.25">
      <c r="A232" s="49"/>
      <c r="B232" s="49"/>
    </row>
    <row r="233" spans="1:2" ht="15.75" customHeight="1" x14ac:dyDescent="0.25">
      <c r="A233" s="49"/>
      <c r="B233" s="49"/>
    </row>
    <row r="234" spans="1:2" ht="15.75" customHeight="1" x14ac:dyDescent="0.25">
      <c r="A234" s="49"/>
      <c r="B234" s="49"/>
    </row>
    <row r="235" spans="1:2" ht="15.75" customHeight="1" x14ac:dyDescent="0.25">
      <c r="A235" s="49"/>
      <c r="B235" s="49"/>
    </row>
    <row r="236" spans="1:2" ht="15.75" customHeight="1" x14ac:dyDescent="0.25">
      <c r="A236" s="49"/>
      <c r="B236" s="49"/>
    </row>
    <row r="237" spans="1:2" ht="15.75" customHeight="1" x14ac:dyDescent="0.25">
      <c r="A237" s="49"/>
      <c r="B237" s="49"/>
    </row>
    <row r="238" spans="1:2" ht="15.75" customHeight="1" x14ac:dyDescent="0.25">
      <c r="A238" s="49"/>
      <c r="B238" s="49"/>
    </row>
    <row r="239" spans="1:2" ht="15.75" customHeight="1" x14ac:dyDescent="0.25">
      <c r="A239" s="49"/>
      <c r="B239" s="49"/>
    </row>
    <row r="240" spans="1:2" ht="15.75" customHeight="1" x14ac:dyDescent="0.25">
      <c r="A240" s="49"/>
      <c r="B240" s="49"/>
    </row>
    <row r="241" spans="1:2" ht="15.75" customHeight="1" x14ac:dyDescent="0.25">
      <c r="A241" s="49"/>
      <c r="B241" s="49"/>
    </row>
    <row r="242" spans="1:2" ht="15.75" customHeight="1" x14ac:dyDescent="0.25">
      <c r="A242" s="49"/>
      <c r="B242" s="49"/>
    </row>
    <row r="243" spans="1:2" ht="15.75" customHeight="1" x14ac:dyDescent="0.25">
      <c r="A243" s="49"/>
      <c r="B243" s="49"/>
    </row>
    <row r="244" spans="1:2" ht="15.75" customHeight="1" x14ac:dyDescent="0.25">
      <c r="A244" s="49"/>
      <c r="B244" s="49"/>
    </row>
    <row r="245" spans="1:2" ht="15.75" customHeight="1" x14ac:dyDescent="0.25">
      <c r="A245" s="49"/>
      <c r="B245" s="49"/>
    </row>
    <row r="246" spans="1:2" ht="15.75" customHeight="1" x14ac:dyDescent="0.25">
      <c r="A246" s="49"/>
      <c r="B246" s="49"/>
    </row>
    <row r="247" spans="1:2" ht="15.75" customHeight="1" x14ac:dyDescent="0.25">
      <c r="A247" s="49"/>
      <c r="B247" s="49"/>
    </row>
    <row r="248" spans="1:2" ht="15.75" customHeight="1" x14ac:dyDescent="0.25">
      <c r="A248" s="49"/>
      <c r="B248" s="49"/>
    </row>
    <row r="249" spans="1:2" ht="15.75" customHeight="1" x14ac:dyDescent="0.25">
      <c r="A249" s="49"/>
      <c r="B249" s="49"/>
    </row>
    <row r="250" spans="1:2" ht="15.75" customHeight="1" x14ac:dyDescent="0.25">
      <c r="A250" s="49"/>
      <c r="B250" s="49"/>
    </row>
    <row r="251" spans="1:2" ht="15.75" customHeight="1" x14ac:dyDescent="0.25">
      <c r="A251" s="49"/>
      <c r="B251" s="49"/>
    </row>
    <row r="252" spans="1:2" ht="15.75" customHeight="1" x14ac:dyDescent="0.25">
      <c r="A252" s="49"/>
      <c r="B252" s="49"/>
    </row>
    <row r="253" spans="1:2" ht="15.75" customHeight="1" x14ac:dyDescent="0.25">
      <c r="A253" s="49"/>
      <c r="B253" s="49"/>
    </row>
    <row r="254" spans="1:2" ht="15.75" customHeight="1" x14ac:dyDescent="0.25">
      <c r="A254" s="49"/>
      <c r="B254" s="49"/>
    </row>
    <row r="255" spans="1:2" ht="15.75" customHeight="1" x14ac:dyDescent="0.25">
      <c r="A255" s="49"/>
      <c r="B255" s="49"/>
    </row>
    <row r="256" spans="1:2" ht="15.75" customHeight="1" x14ac:dyDescent="0.25">
      <c r="A256" s="49"/>
      <c r="B256" s="49"/>
    </row>
    <row r="257" spans="1:2" ht="15.75" customHeight="1" x14ac:dyDescent="0.25">
      <c r="A257" s="49"/>
      <c r="B257" s="49"/>
    </row>
    <row r="258" spans="1:2" ht="15.75" customHeight="1" x14ac:dyDescent="0.25">
      <c r="A258" s="49"/>
      <c r="B258" s="49"/>
    </row>
    <row r="259" spans="1:2" ht="15.75" customHeight="1" x14ac:dyDescent="0.25">
      <c r="A259" s="49"/>
      <c r="B259" s="49"/>
    </row>
    <row r="260" spans="1:2" ht="15.75" customHeight="1" x14ac:dyDescent="0.25">
      <c r="A260" s="49"/>
      <c r="B260" s="49"/>
    </row>
    <row r="261" spans="1:2" ht="15.75" customHeight="1" x14ac:dyDescent="0.25">
      <c r="A261" s="49"/>
      <c r="B261" s="49"/>
    </row>
    <row r="262" spans="1:2" ht="15.75" customHeight="1" x14ac:dyDescent="0.25">
      <c r="A262" s="49"/>
      <c r="B262" s="49"/>
    </row>
    <row r="263" spans="1:2" ht="15.75" customHeight="1" x14ac:dyDescent="0.25">
      <c r="A263" s="49"/>
      <c r="B263" s="49"/>
    </row>
    <row r="264" spans="1:2" ht="15.75" customHeight="1" x14ac:dyDescent="0.25">
      <c r="A264" s="49"/>
      <c r="B264" s="49"/>
    </row>
    <row r="265" spans="1:2" ht="15.75" customHeight="1" x14ac:dyDescent="0.25">
      <c r="A265" s="49"/>
      <c r="B265" s="49"/>
    </row>
    <row r="266" spans="1:2" ht="15.75" customHeight="1" x14ac:dyDescent="0.25">
      <c r="A266" s="49"/>
      <c r="B266" s="49"/>
    </row>
    <row r="267" spans="1:2" ht="15.75" customHeight="1" x14ac:dyDescent="0.25">
      <c r="A267" s="49"/>
      <c r="B267" s="49"/>
    </row>
    <row r="268" spans="1:2" ht="15.75" customHeight="1" x14ac:dyDescent="0.25">
      <c r="A268" s="49"/>
      <c r="B268" s="49"/>
    </row>
    <row r="269" spans="1:2" ht="15.75" customHeight="1" x14ac:dyDescent="0.25">
      <c r="A269" s="49"/>
      <c r="B269" s="49"/>
    </row>
    <row r="270" spans="1:2" ht="15.75" customHeight="1" x14ac:dyDescent="0.25">
      <c r="A270" s="49"/>
      <c r="B270" s="49"/>
    </row>
    <row r="271" spans="1:2" ht="15.75" customHeight="1" x14ac:dyDescent="0.25">
      <c r="A271" s="49"/>
      <c r="B271" s="49"/>
    </row>
    <row r="272" spans="1:2" ht="15.75" customHeight="1" x14ac:dyDescent="0.25">
      <c r="A272" s="49"/>
      <c r="B272" s="49"/>
    </row>
    <row r="273" spans="1:2" ht="15.75" customHeight="1" x14ac:dyDescent="0.25">
      <c r="A273" s="49"/>
      <c r="B273" s="49"/>
    </row>
    <row r="274" spans="1:2" ht="15.75" customHeight="1" x14ac:dyDescent="0.25">
      <c r="A274" s="49"/>
      <c r="B274" s="49"/>
    </row>
    <row r="275" spans="1:2" ht="15.75" customHeight="1" x14ac:dyDescent="0.25">
      <c r="A275" s="49"/>
      <c r="B275" s="49"/>
    </row>
    <row r="276" spans="1:2" ht="15.75" customHeight="1" x14ac:dyDescent="0.25">
      <c r="A276" s="49"/>
      <c r="B276" s="49"/>
    </row>
    <row r="277" spans="1:2" ht="15.75" customHeight="1" x14ac:dyDescent="0.25">
      <c r="A277" s="49"/>
      <c r="B277" s="49"/>
    </row>
    <row r="278" spans="1:2" ht="15.75" customHeight="1" x14ac:dyDescent="0.25">
      <c r="A278" s="49"/>
      <c r="B278" s="49"/>
    </row>
    <row r="279" spans="1:2" ht="15.75" customHeight="1" x14ac:dyDescent="0.25">
      <c r="A279" s="49"/>
      <c r="B279" s="49"/>
    </row>
    <row r="280" spans="1:2" ht="15.75" customHeight="1" x14ac:dyDescent="0.25">
      <c r="A280" s="49"/>
      <c r="B280" s="49"/>
    </row>
    <row r="281" spans="1:2" ht="15.75" customHeight="1" x14ac:dyDescent="0.25">
      <c r="A281" s="49"/>
      <c r="B281" s="49"/>
    </row>
    <row r="282" spans="1:2" ht="15.75" customHeight="1" x14ac:dyDescent="0.25">
      <c r="A282" s="49"/>
      <c r="B282" s="49"/>
    </row>
    <row r="283" spans="1:2" ht="15.75" customHeight="1" x14ac:dyDescent="0.25">
      <c r="A283" s="49"/>
      <c r="B283" s="49"/>
    </row>
    <row r="284" spans="1:2" ht="15.75" customHeight="1" x14ac:dyDescent="0.25">
      <c r="A284" s="49"/>
      <c r="B284" s="49"/>
    </row>
    <row r="285" spans="1:2" ht="15.75" customHeight="1" x14ac:dyDescent="0.25">
      <c r="A285" s="49"/>
      <c r="B285" s="49"/>
    </row>
    <row r="286" spans="1:2" ht="15.75" customHeight="1" x14ac:dyDescent="0.25">
      <c r="A286" s="49"/>
      <c r="B286" s="49"/>
    </row>
    <row r="287" spans="1:2" ht="15.75" customHeight="1" x14ac:dyDescent="0.25">
      <c r="A287" s="49"/>
      <c r="B287" s="49"/>
    </row>
    <row r="288" spans="1:2" ht="15.75" customHeight="1" x14ac:dyDescent="0.25">
      <c r="A288" s="49"/>
      <c r="B288" s="49"/>
    </row>
    <row r="289" spans="1:2" ht="15.75" customHeight="1" x14ac:dyDescent="0.25">
      <c r="A289" s="49"/>
      <c r="B289" s="49"/>
    </row>
    <row r="290" spans="1:2" ht="15.75" customHeight="1" x14ac:dyDescent="0.25">
      <c r="A290" s="49"/>
      <c r="B290" s="49"/>
    </row>
    <row r="291" spans="1:2" ht="15.75" customHeight="1" x14ac:dyDescent="0.25">
      <c r="A291" s="49"/>
      <c r="B291" s="49"/>
    </row>
    <row r="292" spans="1:2" ht="15.75" customHeight="1" x14ac:dyDescent="0.25">
      <c r="A292" s="49"/>
      <c r="B292" s="49"/>
    </row>
    <row r="293" spans="1:2" ht="15.75" customHeight="1" x14ac:dyDescent="0.25">
      <c r="A293" s="49"/>
      <c r="B293" s="49"/>
    </row>
    <row r="294" spans="1:2" ht="15.75" customHeight="1" x14ac:dyDescent="0.25">
      <c r="A294" s="49"/>
      <c r="B294" s="49"/>
    </row>
    <row r="295" spans="1:2" ht="15.75" customHeight="1" x14ac:dyDescent="0.25">
      <c r="A295" s="49"/>
      <c r="B295" s="49"/>
    </row>
    <row r="296" spans="1:2" ht="15.75" customHeight="1" x14ac:dyDescent="0.25">
      <c r="A296" s="49"/>
      <c r="B296" s="49"/>
    </row>
    <row r="297" spans="1:2" ht="15.75" customHeight="1" x14ac:dyDescent="0.25">
      <c r="A297" s="49"/>
      <c r="B297" s="49"/>
    </row>
    <row r="298" spans="1:2" ht="15.75" customHeight="1" x14ac:dyDescent="0.25">
      <c r="A298" s="49"/>
      <c r="B298" s="49"/>
    </row>
    <row r="299" spans="1:2" ht="15.75" customHeight="1" x14ac:dyDescent="0.25">
      <c r="A299" s="49"/>
      <c r="B299" s="49"/>
    </row>
    <row r="300" spans="1:2" ht="15.75" customHeight="1" x14ac:dyDescent="0.25">
      <c r="A300" s="49"/>
      <c r="B300" s="49"/>
    </row>
    <row r="301" spans="1:2" ht="15.75" customHeight="1" x14ac:dyDescent="0.25">
      <c r="A301" s="49"/>
      <c r="B301" s="49"/>
    </row>
    <row r="302" spans="1:2" ht="15.75" customHeight="1" x14ac:dyDescent="0.25">
      <c r="A302" s="49"/>
      <c r="B302" s="49"/>
    </row>
    <row r="303" spans="1:2" ht="15.75" customHeight="1" x14ac:dyDescent="0.25">
      <c r="A303" s="49"/>
      <c r="B303" s="49"/>
    </row>
    <row r="304" spans="1:2" ht="15.75" customHeight="1" x14ac:dyDescent="0.25">
      <c r="A304" s="49"/>
      <c r="B304" s="49"/>
    </row>
    <row r="305" spans="1:2" ht="15.75" customHeight="1" x14ac:dyDescent="0.25">
      <c r="A305" s="49"/>
      <c r="B305" s="49"/>
    </row>
    <row r="306" spans="1:2" ht="15.75" customHeight="1" x14ac:dyDescent="0.25">
      <c r="A306" s="49"/>
      <c r="B306" s="49"/>
    </row>
    <row r="307" spans="1:2" ht="15.75" customHeight="1" x14ac:dyDescent="0.25">
      <c r="A307" s="49"/>
      <c r="B307" s="49"/>
    </row>
    <row r="308" spans="1:2" ht="15.75" customHeight="1" x14ac:dyDescent="0.25">
      <c r="A308" s="49"/>
      <c r="B308" s="49"/>
    </row>
    <row r="309" spans="1:2" ht="15.75" customHeight="1" x14ac:dyDescent="0.25">
      <c r="A309" s="49"/>
      <c r="B309" s="49"/>
    </row>
    <row r="310" spans="1:2" ht="15.75" customHeight="1" x14ac:dyDescent="0.25">
      <c r="A310" s="49"/>
      <c r="B310" s="49"/>
    </row>
    <row r="311" spans="1:2" ht="15.75" customHeight="1" x14ac:dyDescent="0.25">
      <c r="A311" s="49"/>
      <c r="B311" s="49"/>
    </row>
    <row r="312" spans="1:2" ht="15.75" customHeight="1" x14ac:dyDescent="0.25">
      <c r="A312" s="49"/>
      <c r="B312" s="49"/>
    </row>
    <row r="313" spans="1:2" ht="15.75" customHeight="1" x14ac:dyDescent="0.25">
      <c r="A313" s="49"/>
      <c r="B313" s="49"/>
    </row>
    <row r="314" spans="1:2" ht="15.75" customHeight="1" x14ac:dyDescent="0.25">
      <c r="A314" s="49"/>
      <c r="B314" s="49"/>
    </row>
    <row r="315" spans="1:2" ht="15.75" customHeight="1" x14ac:dyDescent="0.25">
      <c r="A315" s="49"/>
      <c r="B315" s="49"/>
    </row>
    <row r="316" spans="1:2" ht="15.75" customHeight="1" x14ac:dyDescent="0.25">
      <c r="A316" s="49"/>
      <c r="B316" s="49"/>
    </row>
    <row r="317" spans="1:2" ht="15.75" customHeight="1" x14ac:dyDescent="0.25">
      <c r="A317" s="49"/>
      <c r="B317" s="49"/>
    </row>
    <row r="318" spans="1:2" ht="15.75" customHeight="1" x14ac:dyDescent="0.25">
      <c r="A318" s="49"/>
      <c r="B318" s="49"/>
    </row>
    <row r="319" spans="1:2" ht="15.75" customHeight="1" x14ac:dyDescent="0.25">
      <c r="A319" s="49"/>
      <c r="B319" s="49"/>
    </row>
    <row r="320" spans="1:2" ht="15.75" customHeight="1" x14ac:dyDescent="0.25">
      <c r="A320" s="49"/>
      <c r="B320" s="49"/>
    </row>
    <row r="321" spans="1:2" ht="15.75" customHeight="1" x14ac:dyDescent="0.25">
      <c r="A321" s="49"/>
      <c r="B321" s="49"/>
    </row>
    <row r="322" spans="1:2" ht="15.75" customHeight="1" x14ac:dyDescent="0.25">
      <c r="A322" s="49"/>
      <c r="B322" s="49"/>
    </row>
    <row r="323" spans="1:2" ht="15.75" customHeight="1" x14ac:dyDescent="0.25">
      <c r="A323" s="49"/>
      <c r="B323" s="49"/>
    </row>
    <row r="324" spans="1:2" ht="15.75" customHeight="1" x14ac:dyDescent="0.25">
      <c r="A324" s="49"/>
      <c r="B324" s="49"/>
    </row>
    <row r="325" spans="1:2" ht="15.75" customHeight="1" x14ac:dyDescent="0.25">
      <c r="A325" s="49"/>
      <c r="B325" s="49"/>
    </row>
    <row r="326" spans="1:2" ht="15.75" customHeight="1" x14ac:dyDescent="0.25">
      <c r="A326" s="49"/>
      <c r="B326" s="49"/>
    </row>
    <row r="327" spans="1:2" ht="15.75" customHeight="1" x14ac:dyDescent="0.25">
      <c r="A327" s="49"/>
      <c r="B327" s="49"/>
    </row>
    <row r="328" spans="1:2" ht="15.75" customHeight="1" x14ac:dyDescent="0.25">
      <c r="A328" s="49"/>
      <c r="B328" s="49"/>
    </row>
    <row r="329" spans="1:2" ht="15.75" customHeight="1" x14ac:dyDescent="0.25">
      <c r="A329" s="49"/>
      <c r="B329" s="49"/>
    </row>
    <row r="330" spans="1:2" ht="15.75" customHeight="1" x14ac:dyDescent="0.25">
      <c r="A330" s="49"/>
      <c r="B330" s="49"/>
    </row>
    <row r="331" spans="1:2" ht="15.75" customHeight="1" x14ac:dyDescent="0.25">
      <c r="A331" s="49"/>
      <c r="B331" s="49"/>
    </row>
    <row r="332" spans="1:2" ht="15.75" customHeight="1" x14ac:dyDescent="0.25">
      <c r="A332" s="49"/>
      <c r="B332" s="49"/>
    </row>
    <row r="333" spans="1:2" ht="15.75" customHeight="1" x14ac:dyDescent="0.25">
      <c r="A333" s="49"/>
      <c r="B333" s="49"/>
    </row>
    <row r="334" spans="1:2" ht="15.75" customHeight="1" x14ac:dyDescent="0.25">
      <c r="A334" s="49"/>
      <c r="B334" s="49"/>
    </row>
    <row r="335" spans="1:2" ht="15.75" customHeight="1" x14ac:dyDescent="0.25">
      <c r="A335" s="49"/>
      <c r="B335" s="49"/>
    </row>
    <row r="336" spans="1:2" ht="15.75" customHeight="1" x14ac:dyDescent="0.25">
      <c r="A336" s="49"/>
      <c r="B336" s="49"/>
    </row>
    <row r="337" spans="1:2" ht="15.75" customHeight="1" x14ac:dyDescent="0.25">
      <c r="A337" s="49"/>
      <c r="B337" s="49"/>
    </row>
    <row r="338" spans="1:2" ht="15.75" customHeight="1" x14ac:dyDescent="0.25">
      <c r="A338" s="49"/>
      <c r="B338" s="49"/>
    </row>
    <row r="339" spans="1:2" ht="15.75" customHeight="1" x14ac:dyDescent="0.25">
      <c r="A339" s="49"/>
      <c r="B339" s="49"/>
    </row>
    <row r="340" spans="1:2" ht="15.75" customHeight="1" x14ac:dyDescent="0.25">
      <c r="A340" s="49"/>
      <c r="B340" s="49"/>
    </row>
    <row r="341" spans="1:2" ht="15.75" customHeight="1" x14ac:dyDescent="0.25">
      <c r="A341" s="49"/>
      <c r="B341" s="49"/>
    </row>
    <row r="342" spans="1:2" ht="15.75" customHeight="1" x14ac:dyDescent="0.25">
      <c r="A342" s="49"/>
      <c r="B342" s="49"/>
    </row>
    <row r="343" spans="1:2" ht="15.75" customHeight="1" x14ac:dyDescent="0.25">
      <c r="A343" s="49"/>
      <c r="B343" s="49"/>
    </row>
    <row r="344" spans="1:2" ht="15.75" customHeight="1" x14ac:dyDescent="0.25">
      <c r="A344" s="49"/>
      <c r="B344" s="49"/>
    </row>
    <row r="345" spans="1:2" ht="15.75" customHeight="1" x14ac:dyDescent="0.25">
      <c r="A345" s="49"/>
      <c r="B345" s="49"/>
    </row>
    <row r="346" spans="1:2" ht="15.75" customHeight="1" x14ac:dyDescent="0.25">
      <c r="A346" s="49"/>
      <c r="B346" s="49"/>
    </row>
    <row r="347" spans="1:2" ht="15.75" customHeight="1" x14ac:dyDescent="0.25">
      <c r="A347" s="49"/>
      <c r="B347" s="49"/>
    </row>
    <row r="348" spans="1:2" ht="15.75" customHeight="1" x14ac:dyDescent="0.25">
      <c r="A348" s="49"/>
      <c r="B348" s="49"/>
    </row>
    <row r="349" spans="1:2" ht="15.75" customHeight="1" x14ac:dyDescent="0.25">
      <c r="A349" s="49"/>
      <c r="B349" s="49"/>
    </row>
    <row r="350" spans="1:2" ht="15.75" customHeight="1" x14ac:dyDescent="0.25">
      <c r="A350" s="49"/>
      <c r="B350" s="49"/>
    </row>
    <row r="351" spans="1:2" ht="15.75" customHeight="1" x14ac:dyDescent="0.25">
      <c r="A351" s="49"/>
      <c r="B351" s="49"/>
    </row>
    <row r="352" spans="1:2" ht="15.75" customHeight="1" x14ac:dyDescent="0.25">
      <c r="A352" s="49"/>
      <c r="B352" s="49"/>
    </row>
    <row r="353" spans="1:2" ht="15.75" customHeight="1" x14ac:dyDescent="0.25">
      <c r="A353" s="49"/>
      <c r="B353" s="49"/>
    </row>
    <row r="354" spans="1:2" ht="15.75" customHeight="1" x14ac:dyDescent="0.25">
      <c r="A354" s="49"/>
      <c r="B354" s="49"/>
    </row>
    <row r="355" spans="1:2" ht="15.75" customHeight="1" x14ac:dyDescent="0.25">
      <c r="A355" s="49"/>
      <c r="B355" s="49"/>
    </row>
    <row r="356" spans="1:2" ht="15.75" customHeight="1" x14ac:dyDescent="0.25">
      <c r="A356" s="49"/>
      <c r="B356" s="49"/>
    </row>
    <row r="357" spans="1:2" ht="15.75" customHeight="1" x14ac:dyDescent="0.25">
      <c r="A357" s="49"/>
      <c r="B357" s="49"/>
    </row>
    <row r="358" spans="1:2" ht="15.75" customHeight="1" x14ac:dyDescent="0.25">
      <c r="A358" s="49"/>
      <c r="B358" s="49"/>
    </row>
    <row r="359" spans="1:2" ht="15.75" customHeight="1" x14ac:dyDescent="0.25">
      <c r="A359" s="49"/>
      <c r="B359" s="49"/>
    </row>
    <row r="360" spans="1:2" ht="15.75" customHeight="1" x14ac:dyDescent="0.25">
      <c r="A360" s="49"/>
      <c r="B360" s="49"/>
    </row>
    <row r="361" spans="1:2" ht="15.75" customHeight="1" x14ac:dyDescent="0.25">
      <c r="A361" s="49"/>
      <c r="B361" s="49"/>
    </row>
    <row r="362" spans="1:2" ht="15.75" customHeight="1" x14ac:dyDescent="0.25">
      <c r="A362" s="49"/>
      <c r="B362" s="49"/>
    </row>
    <row r="363" spans="1:2" ht="15.75" customHeight="1" x14ac:dyDescent="0.25">
      <c r="A363" s="49"/>
      <c r="B363" s="49"/>
    </row>
    <row r="364" spans="1:2" ht="15.75" customHeight="1" x14ac:dyDescent="0.25">
      <c r="A364" s="49"/>
      <c r="B364" s="49"/>
    </row>
    <row r="365" spans="1:2" ht="15.75" customHeight="1" x14ac:dyDescent="0.25">
      <c r="A365" s="49"/>
      <c r="B365" s="49"/>
    </row>
    <row r="366" spans="1:2" ht="15.75" customHeight="1" x14ac:dyDescent="0.25">
      <c r="A366" s="49"/>
      <c r="B366" s="49"/>
    </row>
    <row r="367" spans="1:2" ht="15.75" customHeight="1" x14ac:dyDescent="0.25">
      <c r="A367" s="49"/>
      <c r="B367" s="49"/>
    </row>
    <row r="368" spans="1:2" ht="15.75" customHeight="1" x14ac:dyDescent="0.25">
      <c r="A368" s="49"/>
      <c r="B368" s="49"/>
    </row>
    <row r="369" spans="1:2" ht="15.75" customHeight="1" x14ac:dyDescent="0.25">
      <c r="A369" s="49"/>
      <c r="B369" s="49"/>
    </row>
    <row r="370" spans="1:2" ht="15.75" customHeight="1" x14ac:dyDescent="0.25">
      <c r="A370" s="49"/>
      <c r="B370" s="49"/>
    </row>
    <row r="371" spans="1:2" ht="15.75" customHeight="1" x14ac:dyDescent="0.25">
      <c r="A371" s="49"/>
      <c r="B371" s="49"/>
    </row>
    <row r="372" spans="1:2" ht="15.75" customHeight="1" x14ac:dyDescent="0.25">
      <c r="A372" s="49"/>
      <c r="B372" s="49"/>
    </row>
    <row r="373" spans="1:2" ht="15.75" customHeight="1" x14ac:dyDescent="0.25">
      <c r="A373" s="49"/>
      <c r="B373" s="49"/>
    </row>
    <row r="374" spans="1:2" ht="15.75" customHeight="1" x14ac:dyDescent="0.25">
      <c r="A374" s="49"/>
      <c r="B374" s="49"/>
    </row>
    <row r="375" spans="1:2" ht="15.75" customHeight="1" x14ac:dyDescent="0.25">
      <c r="A375" s="49"/>
      <c r="B375" s="49"/>
    </row>
    <row r="376" spans="1:2" ht="15.75" customHeight="1" x14ac:dyDescent="0.25">
      <c r="A376" s="49"/>
      <c r="B376" s="49"/>
    </row>
    <row r="377" spans="1:2" ht="15.75" customHeight="1" x14ac:dyDescent="0.25">
      <c r="A377" s="49"/>
      <c r="B377" s="49"/>
    </row>
    <row r="378" spans="1:2" ht="15.75" customHeight="1" x14ac:dyDescent="0.25">
      <c r="A378" s="49"/>
      <c r="B378" s="49"/>
    </row>
    <row r="379" spans="1:2" ht="15.75" customHeight="1" x14ac:dyDescent="0.25">
      <c r="A379" s="49"/>
      <c r="B379" s="49"/>
    </row>
    <row r="380" spans="1:2" ht="15.75" customHeight="1" x14ac:dyDescent="0.25">
      <c r="A380" s="49"/>
      <c r="B380" s="49"/>
    </row>
    <row r="381" spans="1:2" ht="15.75" customHeight="1" x14ac:dyDescent="0.25">
      <c r="A381" s="49"/>
      <c r="B381" s="49"/>
    </row>
    <row r="382" spans="1:2" ht="15.75" customHeight="1" x14ac:dyDescent="0.25">
      <c r="A382" s="49"/>
      <c r="B382" s="49"/>
    </row>
    <row r="383" spans="1:2" ht="15.75" customHeight="1" x14ac:dyDescent="0.25">
      <c r="A383" s="49"/>
      <c r="B383" s="49"/>
    </row>
    <row r="384" spans="1:2" ht="15.75" customHeight="1" x14ac:dyDescent="0.25">
      <c r="A384" s="49"/>
      <c r="B384" s="49"/>
    </row>
    <row r="385" spans="1:2" ht="15.75" customHeight="1" x14ac:dyDescent="0.25">
      <c r="A385" s="49"/>
      <c r="B385" s="49"/>
    </row>
    <row r="386" spans="1:2" ht="15.75" customHeight="1" x14ac:dyDescent="0.25">
      <c r="A386" s="49"/>
      <c r="B386" s="49"/>
    </row>
    <row r="387" spans="1:2" ht="15.75" customHeight="1" x14ac:dyDescent="0.25">
      <c r="A387" s="49"/>
      <c r="B387" s="49"/>
    </row>
    <row r="388" spans="1:2" ht="15.75" customHeight="1" x14ac:dyDescent="0.25">
      <c r="A388" s="49"/>
      <c r="B388" s="49"/>
    </row>
    <row r="389" spans="1:2" ht="15.75" customHeight="1" x14ac:dyDescent="0.25">
      <c r="A389" s="49"/>
      <c r="B389" s="49"/>
    </row>
    <row r="390" spans="1:2" ht="15.75" customHeight="1" x14ac:dyDescent="0.25">
      <c r="A390" s="49"/>
      <c r="B390" s="49"/>
    </row>
    <row r="391" spans="1:2" ht="15.75" customHeight="1" x14ac:dyDescent="0.25">
      <c r="A391" s="49"/>
      <c r="B391" s="49"/>
    </row>
    <row r="392" spans="1:2" ht="15.75" customHeight="1" x14ac:dyDescent="0.25">
      <c r="A392" s="49"/>
      <c r="B392" s="49"/>
    </row>
    <row r="393" spans="1:2" ht="15.75" customHeight="1" x14ac:dyDescent="0.25">
      <c r="A393" s="49"/>
      <c r="B393" s="49"/>
    </row>
    <row r="394" spans="1:2" ht="15.75" customHeight="1" x14ac:dyDescent="0.25">
      <c r="A394" s="49"/>
      <c r="B394" s="49"/>
    </row>
    <row r="395" spans="1:2" ht="15.75" customHeight="1" x14ac:dyDescent="0.25">
      <c r="A395" s="49"/>
      <c r="B395" s="49"/>
    </row>
    <row r="396" spans="1:2" ht="15.75" customHeight="1" x14ac:dyDescent="0.25">
      <c r="A396" s="49"/>
      <c r="B396" s="49"/>
    </row>
    <row r="397" spans="1:2" ht="15.75" customHeight="1" x14ac:dyDescent="0.25">
      <c r="A397" s="49"/>
      <c r="B397" s="49"/>
    </row>
    <row r="398" spans="1:2" ht="15.75" customHeight="1" x14ac:dyDescent="0.25">
      <c r="A398" s="49"/>
      <c r="B398" s="49"/>
    </row>
    <row r="399" spans="1:2" ht="15.75" customHeight="1" x14ac:dyDescent="0.25">
      <c r="A399" s="49"/>
      <c r="B399" s="49"/>
    </row>
    <row r="400" spans="1:2" ht="15.75" customHeight="1" x14ac:dyDescent="0.25">
      <c r="A400" s="49"/>
      <c r="B400" s="49"/>
    </row>
    <row r="401" spans="1:2" ht="15.75" customHeight="1" x14ac:dyDescent="0.25">
      <c r="A401" s="49"/>
      <c r="B401" s="49"/>
    </row>
    <row r="402" spans="1:2" ht="15.75" customHeight="1" x14ac:dyDescent="0.25">
      <c r="A402" s="49"/>
      <c r="B402" s="49"/>
    </row>
    <row r="403" spans="1:2" ht="15.75" customHeight="1" x14ac:dyDescent="0.25">
      <c r="A403" s="49"/>
      <c r="B403" s="49"/>
    </row>
    <row r="404" spans="1:2" ht="15.75" customHeight="1" x14ac:dyDescent="0.25">
      <c r="A404" s="49"/>
      <c r="B404" s="49"/>
    </row>
    <row r="405" spans="1:2" ht="15.75" customHeight="1" x14ac:dyDescent="0.25">
      <c r="A405" s="49"/>
      <c r="B405" s="49"/>
    </row>
    <row r="406" spans="1:2" ht="15.75" customHeight="1" x14ac:dyDescent="0.25">
      <c r="A406" s="49"/>
      <c r="B406" s="49"/>
    </row>
    <row r="407" spans="1:2" ht="15.75" customHeight="1" x14ac:dyDescent="0.25">
      <c r="A407" s="49"/>
      <c r="B407" s="49"/>
    </row>
    <row r="408" spans="1:2" ht="15.75" customHeight="1" x14ac:dyDescent="0.25">
      <c r="A408" s="49"/>
      <c r="B408" s="49"/>
    </row>
    <row r="409" spans="1:2" ht="15.75" customHeight="1" x14ac:dyDescent="0.25">
      <c r="A409" s="49"/>
      <c r="B409" s="49"/>
    </row>
    <row r="410" spans="1:2" ht="15.75" customHeight="1" x14ac:dyDescent="0.25">
      <c r="A410" s="49"/>
      <c r="B410" s="49"/>
    </row>
    <row r="411" spans="1:2" ht="15.75" customHeight="1" x14ac:dyDescent="0.25">
      <c r="A411" s="49"/>
      <c r="B411" s="49"/>
    </row>
    <row r="412" spans="1:2" ht="15.75" customHeight="1" x14ac:dyDescent="0.25">
      <c r="A412" s="49"/>
      <c r="B412" s="49"/>
    </row>
    <row r="413" spans="1:2" ht="15.75" customHeight="1" x14ac:dyDescent="0.25">
      <c r="A413" s="49"/>
      <c r="B413" s="49"/>
    </row>
    <row r="414" spans="1:2" ht="15.75" customHeight="1" x14ac:dyDescent="0.25">
      <c r="A414" s="49"/>
      <c r="B414" s="49"/>
    </row>
    <row r="415" spans="1:2" ht="15.75" customHeight="1" x14ac:dyDescent="0.25">
      <c r="A415" s="49"/>
      <c r="B415" s="49"/>
    </row>
    <row r="416" spans="1:2" ht="15.75" customHeight="1" x14ac:dyDescent="0.25">
      <c r="A416" s="49"/>
      <c r="B416" s="49"/>
    </row>
    <row r="417" spans="1:2" ht="15.75" customHeight="1" x14ac:dyDescent="0.25">
      <c r="A417" s="49"/>
      <c r="B417" s="49"/>
    </row>
    <row r="418" spans="1:2" ht="15.75" customHeight="1" x14ac:dyDescent="0.25">
      <c r="A418" s="49"/>
      <c r="B418" s="49"/>
    </row>
    <row r="419" spans="1:2" ht="15.75" customHeight="1" x14ac:dyDescent="0.25">
      <c r="A419" s="49"/>
      <c r="B419" s="49"/>
    </row>
    <row r="420" spans="1:2" ht="15.75" customHeight="1" x14ac:dyDescent="0.25">
      <c r="A420" s="49"/>
      <c r="B420" s="49"/>
    </row>
    <row r="421" spans="1:2" ht="15.75" customHeight="1" x14ac:dyDescent="0.25">
      <c r="A421" s="49"/>
      <c r="B421" s="49"/>
    </row>
    <row r="422" spans="1:2" ht="15.75" customHeight="1" x14ac:dyDescent="0.25">
      <c r="A422" s="49"/>
      <c r="B422" s="49"/>
    </row>
    <row r="423" spans="1:2" ht="15.75" customHeight="1" x14ac:dyDescent="0.25">
      <c r="A423" s="49"/>
      <c r="B423" s="49"/>
    </row>
    <row r="424" spans="1:2" ht="15.75" customHeight="1" x14ac:dyDescent="0.25">
      <c r="A424" s="49"/>
      <c r="B424" s="49"/>
    </row>
    <row r="425" spans="1:2" ht="15.75" customHeight="1" x14ac:dyDescent="0.25">
      <c r="A425" s="49"/>
      <c r="B425" s="49"/>
    </row>
    <row r="426" spans="1:2" ht="15.75" customHeight="1" x14ac:dyDescent="0.25">
      <c r="A426" s="49"/>
      <c r="B426" s="49"/>
    </row>
    <row r="427" spans="1:2" ht="15.75" customHeight="1" x14ac:dyDescent="0.25">
      <c r="A427" s="49"/>
      <c r="B427" s="49"/>
    </row>
    <row r="428" spans="1:2" ht="15.75" customHeight="1" x14ac:dyDescent="0.25">
      <c r="A428" s="49"/>
      <c r="B428" s="49"/>
    </row>
    <row r="429" spans="1:2" ht="15.75" customHeight="1" x14ac:dyDescent="0.25">
      <c r="A429" s="49"/>
      <c r="B429" s="49"/>
    </row>
    <row r="430" spans="1:2" ht="15.75" customHeight="1" x14ac:dyDescent="0.25">
      <c r="A430" s="49"/>
      <c r="B430" s="49"/>
    </row>
    <row r="431" spans="1:2" ht="15.75" customHeight="1" x14ac:dyDescent="0.25">
      <c r="A431" s="49"/>
      <c r="B431" s="49"/>
    </row>
    <row r="432" spans="1:2" ht="15.75" customHeight="1" x14ac:dyDescent="0.25">
      <c r="A432" s="49"/>
      <c r="B432" s="49"/>
    </row>
    <row r="433" spans="1:2" ht="15.75" customHeight="1" x14ac:dyDescent="0.25">
      <c r="A433" s="49"/>
      <c r="B433" s="49"/>
    </row>
    <row r="434" spans="1:2" ht="15.75" customHeight="1" x14ac:dyDescent="0.25">
      <c r="A434" s="49"/>
      <c r="B434" s="49"/>
    </row>
    <row r="435" spans="1:2" ht="15.75" customHeight="1" x14ac:dyDescent="0.25">
      <c r="A435" s="49"/>
      <c r="B435" s="49"/>
    </row>
    <row r="436" spans="1:2" ht="15.75" customHeight="1" x14ac:dyDescent="0.25">
      <c r="A436" s="49"/>
      <c r="B436" s="49"/>
    </row>
    <row r="437" spans="1:2" ht="15.75" customHeight="1" x14ac:dyDescent="0.25">
      <c r="A437" s="49"/>
      <c r="B437" s="49"/>
    </row>
    <row r="438" spans="1:2" ht="15.75" customHeight="1" x14ac:dyDescent="0.25">
      <c r="A438" s="49"/>
      <c r="B438" s="49"/>
    </row>
    <row r="439" spans="1:2" ht="15.75" customHeight="1" x14ac:dyDescent="0.25">
      <c r="A439" s="49"/>
      <c r="B439" s="49"/>
    </row>
    <row r="440" spans="1:2" ht="15.75" customHeight="1" x14ac:dyDescent="0.25">
      <c r="A440" s="49"/>
      <c r="B440" s="49"/>
    </row>
    <row r="441" spans="1:2" ht="15.75" customHeight="1" x14ac:dyDescent="0.25">
      <c r="A441" s="49"/>
      <c r="B441" s="49"/>
    </row>
    <row r="442" spans="1:2" ht="15.75" customHeight="1" x14ac:dyDescent="0.25">
      <c r="A442" s="49"/>
      <c r="B442" s="49"/>
    </row>
    <row r="443" spans="1:2" ht="15.75" customHeight="1" x14ac:dyDescent="0.25">
      <c r="A443" s="49"/>
      <c r="B443" s="49"/>
    </row>
    <row r="444" spans="1:2" ht="15.75" customHeight="1" x14ac:dyDescent="0.25">
      <c r="A444" s="49"/>
      <c r="B444" s="49"/>
    </row>
    <row r="445" spans="1:2" ht="15.75" customHeight="1" x14ac:dyDescent="0.25">
      <c r="A445" s="49"/>
      <c r="B445" s="49"/>
    </row>
    <row r="446" spans="1:2" ht="15.75" customHeight="1" x14ac:dyDescent="0.25">
      <c r="A446" s="49"/>
      <c r="B446" s="49"/>
    </row>
    <row r="447" spans="1:2" ht="15.75" customHeight="1" x14ac:dyDescent="0.25">
      <c r="A447" s="49"/>
      <c r="B447" s="49"/>
    </row>
    <row r="448" spans="1:2" ht="15.75" customHeight="1" x14ac:dyDescent="0.25">
      <c r="A448" s="49"/>
      <c r="B448" s="49"/>
    </row>
    <row r="449" spans="1:2" ht="15.75" customHeight="1" x14ac:dyDescent="0.25">
      <c r="A449" s="49"/>
      <c r="B449" s="49"/>
    </row>
    <row r="450" spans="1:2" ht="15.75" customHeight="1" x14ac:dyDescent="0.25">
      <c r="A450" s="49"/>
      <c r="B450" s="49"/>
    </row>
    <row r="451" spans="1:2" ht="15.75" customHeight="1" x14ac:dyDescent="0.25">
      <c r="A451" s="49"/>
      <c r="B451" s="49"/>
    </row>
    <row r="452" spans="1:2" ht="15.75" customHeight="1" x14ac:dyDescent="0.25">
      <c r="A452" s="49"/>
      <c r="B452" s="49"/>
    </row>
    <row r="453" spans="1:2" ht="15.75" customHeight="1" x14ac:dyDescent="0.25">
      <c r="A453" s="49"/>
      <c r="B453" s="49"/>
    </row>
    <row r="454" spans="1:2" ht="15.75" customHeight="1" x14ac:dyDescent="0.25">
      <c r="A454" s="49"/>
      <c r="B454" s="49"/>
    </row>
    <row r="455" spans="1:2" ht="15.75" customHeight="1" x14ac:dyDescent="0.25">
      <c r="A455" s="49"/>
      <c r="B455" s="49"/>
    </row>
    <row r="456" spans="1:2" ht="15.75" customHeight="1" x14ac:dyDescent="0.25">
      <c r="A456" s="49"/>
      <c r="B456" s="49"/>
    </row>
    <row r="457" spans="1:2" ht="15.75" customHeight="1" x14ac:dyDescent="0.25">
      <c r="A457" s="49"/>
      <c r="B457" s="49"/>
    </row>
    <row r="458" spans="1:2" ht="15.75" customHeight="1" x14ac:dyDescent="0.25">
      <c r="A458" s="49"/>
      <c r="B458" s="49"/>
    </row>
    <row r="459" spans="1:2" ht="15.75" customHeight="1" x14ac:dyDescent="0.25">
      <c r="A459" s="49"/>
      <c r="B459" s="49"/>
    </row>
    <row r="460" spans="1:2" ht="15.75" customHeight="1" x14ac:dyDescent="0.25">
      <c r="A460" s="49"/>
      <c r="B460" s="49"/>
    </row>
    <row r="461" spans="1:2" ht="15.75" customHeight="1" x14ac:dyDescent="0.25">
      <c r="A461" s="49"/>
      <c r="B461" s="49"/>
    </row>
    <row r="462" spans="1:2" ht="15.75" customHeight="1" x14ac:dyDescent="0.25">
      <c r="A462" s="49"/>
      <c r="B462" s="49"/>
    </row>
    <row r="463" spans="1:2" ht="15.75" customHeight="1" x14ac:dyDescent="0.25">
      <c r="A463" s="49"/>
      <c r="B463" s="49"/>
    </row>
    <row r="464" spans="1:2" ht="15.75" customHeight="1" x14ac:dyDescent="0.25">
      <c r="A464" s="49"/>
      <c r="B464" s="49"/>
    </row>
    <row r="465" spans="1:2" ht="15.75" customHeight="1" x14ac:dyDescent="0.25">
      <c r="A465" s="49"/>
      <c r="B465" s="49"/>
    </row>
    <row r="466" spans="1:2" ht="15.75" customHeight="1" x14ac:dyDescent="0.25">
      <c r="A466" s="49"/>
      <c r="B466" s="49"/>
    </row>
    <row r="467" spans="1:2" ht="15.75" customHeight="1" x14ac:dyDescent="0.25">
      <c r="A467" s="49"/>
      <c r="B467" s="49"/>
    </row>
    <row r="468" spans="1:2" ht="15.75" customHeight="1" x14ac:dyDescent="0.25">
      <c r="A468" s="49"/>
      <c r="B468" s="49"/>
    </row>
    <row r="469" spans="1:2" ht="15.75" customHeight="1" x14ac:dyDescent="0.25">
      <c r="A469" s="49"/>
      <c r="B469" s="49"/>
    </row>
    <row r="470" spans="1:2" ht="15.75" customHeight="1" x14ac:dyDescent="0.25">
      <c r="A470" s="49"/>
      <c r="B470" s="49"/>
    </row>
    <row r="471" spans="1:2" ht="15.75" customHeight="1" x14ac:dyDescent="0.25">
      <c r="A471" s="49"/>
      <c r="B471" s="49"/>
    </row>
    <row r="472" spans="1:2" ht="15.75" customHeight="1" x14ac:dyDescent="0.25">
      <c r="A472" s="49"/>
      <c r="B472" s="49"/>
    </row>
    <row r="473" spans="1:2" ht="15.75" customHeight="1" x14ac:dyDescent="0.25">
      <c r="A473" s="49"/>
      <c r="B473" s="49"/>
    </row>
    <row r="474" spans="1:2" ht="15.75" customHeight="1" x14ac:dyDescent="0.25">
      <c r="A474" s="49"/>
      <c r="B474" s="49"/>
    </row>
    <row r="475" spans="1:2" ht="15.75" customHeight="1" x14ac:dyDescent="0.25">
      <c r="A475" s="49"/>
      <c r="B475" s="49"/>
    </row>
    <row r="476" spans="1:2" ht="15.75" customHeight="1" x14ac:dyDescent="0.25">
      <c r="A476" s="49"/>
      <c r="B476" s="49"/>
    </row>
    <row r="477" spans="1:2" ht="15.75" customHeight="1" x14ac:dyDescent="0.25">
      <c r="A477" s="49"/>
      <c r="B477" s="49"/>
    </row>
    <row r="478" spans="1:2" ht="15.75" customHeight="1" x14ac:dyDescent="0.25">
      <c r="A478" s="49"/>
      <c r="B478" s="49"/>
    </row>
    <row r="479" spans="1:2" ht="15.75" customHeight="1" x14ac:dyDescent="0.25">
      <c r="A479" s="49"/>
      <c r="B479" s="49"/>
    </row>
    <row r="480" spans="1:2" ht="15.75" customHeight="1" x14ac:dyDescent="0.25">
      <c r="A480" s="49"/>
      <c r="B480" s="49"/>
    </row>
    <row r="481" spans="1:2" ht="15.75" customHeight="1" x14ac:dyDescent="0.25">
      <c r="A481" s="49"/>
      <c r="B481" s="49"/>
    </row>
    <row r="482" spans="1:2" ht="15.75" customHeight="1" x14ac:dyDescent="0.25">
      <c r="A482" s="49"/>
      <c r="B482" s="49"/>
    </row>
    <row r="483" spans="1:2" ht="15.75" customHeight="1" x14ac:dyDescent="0.25">
      <c r="A483" s="49"/>
      <c r="B483" s="49"/>
    </row>
    <row r="484" spans="1:2" ht="15.75" customHeight="1" x14ac:dyDescent="0.25">
      <c r="A484" s="49"/>
      <c r="B484" s="49"/>
    </row>
    <row r="485" spans="1:2" ht="15.75" customHeight="1" x14ac:dyDescent="0.25">
      <c r="A485" s="49"/>
      <c r="B485" s="49"/>
    </row>
    <row r="486" spans="1:2" ht="15.75" customHeight="1" x14ac:dyDescent="0.25">
      <c r="A486" s="49"/>
      <c r="B486" s="49"/>
    </row>
    <row r="487" spans="1:2" ht="15.75" customHeight="1" x14ac:dyDescent="0.25">
      <c r="A487" s="49"/>
      <c r="B487" s="49"/>
    </row>
    <row r="488" spans="1:2" ht="15.75" customHeight="1" x14ac:dyDescent="0.25">
      <c r="A488" s="49"/>
      <c r="B488" s="49"/>
    </row>
    <row r="489" spans="1:2" ht="15.75" customHeight="1" x14ac:dyDescent="0.25">
      <c r="A489" s="49"/>
      <c r="B489" s="49"/>
    </row>
    <row r="490" spans="1:2" ht="15.75" customHeight="1" x14ac:dyDescent="0.25">
      <c r="A490" s="49"/>
      <c r="B490" s="49"/>
    </row>
    <row r="491" spans="1:2" ht="15.75" customHeight="1" x14ac:dyDescent="0.25">
      <c r="A491" s="49"/>
      <c r="B491" s="49"/>
    </row>
    <row r="492" spans="1:2" ht="15.75" customHeight="1" x14ac:dyDescent="0.25">
      <c r="A492" s="49"/>
      <c r="B492" s="49"/>
    </row>
    <row r="493" spans="1:2" ht="15.75" customHeight="1" x14ac:dyDescent="0.25">
      <c r="A493" s="49"/>
      <c r="B493" s="49"/>
    </row>
    <row r="494" spans="1:2" ht="15.75" customHeight="1" x14ac:dyDescent="0.25">
      <c r="A494" s="49"/>
      <c r="B494" s="49"/>
    </row>
    <row r="495" spans="1:2" ht="15.75" customHeight="1" x14ac:dyDescent="0.25">
      <c r="A495" s="49"/>
      <c r="B495" s="49"/>
    </row>
    <row r="496" spans="1:2" ht="15.75" customHeight="1" x14ac:dyDescent="0.25">
      <c r="A496" s="49"/>
      <c r="B496" s="49"/>
    </row>
    <row r="497" spans="1:2" ht="15.75" customHeight="1" x14ac:dyDescent="0.25">
      <c r="A497" s="49"/>
      <c r="B497" s="49"/>
    </row>
    <row r="498" spans="1:2" ht="15.75" customHeight="1" x14ac:dyDescent="0.25">
      <c r="A498" s="49"/>
      <c r="B498" s="49"/>
    </row>
    <row r="499" spans="1:2" ht="15.75" customHeight="1" x14ac:dyDescent="0.25">
      <c r="A499" s="49"/>
      <c r="B499" s="49"/>
    </row>
    <row r="500" spans="1:2" ht="15.75" customHeight="1" x14ac:dyDescent="0.25">
      <c r="A500" s="49"/>
      <c r="B500" s="49"/>
    </row>
    <row r="501" spans="1:2" ht="15.75" customHeight="1" x14ac:dyDescent="0.25">
      <c r="A501" s="49"/>
      <c r="B501" s="49"/>
    </row>
    <row r="502" spans="1:2" ht="15.75" customHeight="1" x14ac:dyDescent="0.25">
      <c r="A502" s="49"/>
      <c r="B502" s="49"/>
    </row>
    <row r="503" spans="1:2" ht="15.75" customHeight="1" x14ac:dyDescent="0.25">
      <c r="A503" s="49"/>
      <c r="B503" s="49"/>
    </row>
    <row r="504" spans="1:2" ht="15.75" customHeight="1" x14ac:dyDescent="0.25">
      <c r="A504" s="49"/>
      <c r="B504" s="49"/>
    </row>
    <row r="505" spans="1:2" ht="15.75" customHeight="1" x14ac:dyDescent="0.25">
      <c r="A505" s="49"/>
      <c r="B505" s="49"/>
    </row>
    <row r="506" spans="1:2" ht="15.75" customHeight="1" x14ac:dyDescent="0.25">
      <c r="A506" s="49"/>
      <c r="B506" s="49"/>
    </row>
    <row r="507" spans="1:2" ht="15.75" customHeight="1" x14ac:dyDescent="0.25">
      <c r="A507" s="49"/>
      <c r="B507" s="49"/>
    </row>
    <row r="508" spans="1:2" ht="15.75" customHeight="1" x14ac:dyDescent="0.25">
      <c r="A508" s="49"/>
      <c r="B508" s="49"/>
    </row>
    <row r="509" spans="1:2" ht="15.75" customHeight="1" x14ac:dyDescent="0.25">
      <c r="A509" s="49"/>
      <c r="B509" s="49"/>
    </row>
    <row r="510" spans="1:2" ht="15.75" customHeight="1" x14ac:dyDescent="0.25">
      <c r="A510" s="49"/>
      <c r="B510" s="49"/>
    </row>
    <row r="511" spans="1:2" ht="15.75" customHeight="1" x14ac:dyDescent="0.25">
      <c r="A511" s="49"/>
      <c r="B511" s="49"/>
    </row>
    <row r="512" spans="1:2" ht="15.75" customHeight="1" x14ac:dyDescent="0.25">
      <c r="A512" s="49"/>
      <c r="B512" s="49"/>
    </row>
    <row r="513" spans="1:2" ht="15.75" customHeight="1" x14ac:dyDescent="0.25">
      <c r="A513" s="49"/>
      <c r="B513" s="49"/>
    </row>
    <row r="514" spans="1:2" ht="15.75" customHeight="1" x14ac:dyDescent="0.25">
      <c r="A514" s="49"/>
      <c r="B514" s="49"/>
    </row>
    <row r="515" spans="1:2" ht="15.75" customHeight="1" x14ac:dyDescent="0.25">
      <c r="A515" s="49"/>
      <c r="B515" s="49"/>
    </row>
    <row r="516" spans="1:2" ht="15.75" customHeight="1" x14ac:dyDescent="0.25">
      <c r="A516" s="49"/>
      <c r="B516" s="49"/>
    </row>
    <row r="517" spans="1:2" ht="15.75" customHeight="1" x14ac:dyDescent="0.25">
      <c r="A517" s="49"/>
      <c r="B517" s="49"/>
    </row>
    <row r="518" spans="1:2" ht="15.75" customHeight="1" x14ac:dyDescent="0.25">
      <c r="A518" s="49"/>
      <c r="B518" s="49"/>
    </row>
    <row r="519" spans="1:2" ht="15.75" customHeight="1" x14ac:dyDescent="0.25">
      <c r="A519" s="49"/>
      <c r="B519" s="49"/>
    </row>
    <row r="520" spans="1:2" ht="15.75" customHeight="1" x14ac:dyDescent="0.25">
      <c r="A520" s="49"/>
      <c r="B520" s="49"/>
    </row>
    <row r="521" spans="1:2" ht="15.75" customHeight="1" x14ac:dyDescent="0.25">
      <c r="A521" s="49"/>
      <c r="B521" s="49"/>
    </row>
    <row r="522" spans="1:2" ht="15.75" customHeight="1" x14ac:dyDescent="0.25">
      <c r="A522" s="49"/>
      <c r="B522" s="49"/>
    </row>
    <row r="523" spans="1:2" ht="15.75" customHeight="1" x14ac:dyDescent="0.25">
      <c r="A523" s="49"/>
      <c r="B523" s="49"/>
    </row>
    <row r="524" spans="1:2" ht="15.75" customHeight="1" x14ac:dyDescent="0.25">
      <c r="A524" s="49"/>
      <c r="B524" s="49"/>
    </row>
    <row r="525" spans="1:2" ht="15.75" customHeight="1" x14ac:dyDescent="0.25">
      <c r="A525" s="49"/>
      <c r="B525" s="49"/>
    </row>
    <row r="526" spans="1:2" ht="15.75" customHeight="1" x14ac:dyDescent="0.25">
      <c r="A526" s="49"/>
      <c r="B526" s="49"/>
    </row>
    <row r="527" spans="1:2" ht="15.75" customHeight="1" x14ac:dyDescent="0.25">
      <c r="A527" s="49"/>
      <c r="B527" s="49"/>
    </row>
    <row r="528" spans="1:2" ht="15.75" customHeight="1" x14ac:dyDescent="0.25">
      <c r="A528" s="49"/>
      <c r="B528" s="49"/>
    </row>
    <row r="529" spans="1:2" ht="15.75" customHeight="1" x14ac:dyDescent="0.25">
      <c r="A529" s="49"/>
      <c r="B529" s="49"/>
    </row>
    <row r="530" spans="1:2" ht="15.75" customHeight="1" x14ac:dyDescent="0.25">
      <c r="A530" s="49"/>
      <c r="B530" s="49"/>
    </row>
    <row r="531" spans="1:2" ht="15.75" customHeight="1" x14ac:dyDescent="0.25">
      <c r="A531" s="49"/>
      <c r="B531" s="49"/>
    </row>
    <row r="532" spans="1:2" ht="15.75" customHeight="1" x14ac:dyDescent="0.25">
      <c r="A532" s="49"/>
      <c r="B532" s="49"/>
    </row>
    <row r="533" spans="1:2" ht="15.75" customHeight="1" x14ac:dyDescent="0.25">
      <c r="A533" s="49"/>
      <c r="B533" s="49"/>
    </row>
    <row r="534" spans="1:2" ht="15.75" customHeight="1" x14ac:dyDescent="0.25">
      <c r="A534" s="49"/>
      <c r="B534" s="49"/>
    </row>
    <row r="535" spans="1:2" ht="15.75" customHeight="1" x14ac:dyDescent="0.25">
      <c r="A535" s="49"/>
      <c r="B535" s="49"/>
    </row>
    <row r="536" spans="1:2" ht="15.75" customHeight="1" x14ac:dyDescent="0.25">
      <c r="A536" s="49"/>
      <c r="B536" s="49"/>
    </row>
    <row r="537" spans="1:2" ht="15.75" customHeight="1" x14ac:dyDescent="0.25">
      <c r="A537" s="49"/>
      <c r="B537" s="49"/>
    </row>
    <row r="538" spans="1:2" ht="15.75" customHeight="1" x14ac:dyDescent="0.25">
      <c r="A538" s="49"/>
      <c r="B538" s="49"/>
    </row>
    <row r="539" spans="1:2" ht="15.75" customHeight="1" x14ac:dyDescent="0.25">
      <c r="A539" s="49"/>
      <c r="B539" s="49"/>
    </row>
    <row r="540" spans="1:2" ht="15.75" customHeight="1" x14ac:dyDescent="0.25">
      <c r="A540" s="49"/>
      <c r="B540" s="49"/>
    </row>
    <row r="541" spans="1:2" ht="15.75" customHeight="1" x14ac:dyDescent="0.25">
      <c r="A541" s="49"/>
      <c r="B541" s="49"/>
    </row>
    <row r="542" spans="1:2" ht="15.75" customHeight="1" x14ac:dyDescent="0.25">
      <c r="A542" s="49"/>
      <c r="B542" s="49"/>
    </row>
    <row r="543" spans="1:2" ht="15.75" customHeight="1" x14ac:dyDescent="0.25">
      <c r="A543" s="49"/>
      <c r="B543" s="49"/>
    </row>
    <row r="544" spans="1:2" ht="15.75" customHeight="1" x14ac:dyDescent="0.25">
      <c r="A544" s="49"/>
      <c r="B544" s="49"/>
    </row>
    <row r="545" spans="1:2" ht="15.75" customHeight="1" x14ac:dyDescent="0.25">
      <c r="A545" s="49"/>
      <c r="B545" s="49"/>
    </row>
    <row r="546" spans="1:2" ht="15.75" customHeight="1" x14ac:dyDescent="0.25">
      <c r="A546" s="49"/>
      <c r="B546" s="49"/>
    </row>
    <row r="547" spans="1:2" ht="15.75" customHeight="1" x14ac:dyDescent="0.25">
      <c r="A547" s="49"/>
      <c r="B547" s="49"/>
    </row>
    <row r="548" spans="1:2" ht="15.75" customHeight="1" x14ac:dyDescent="0.25">
      <c r="A548" s="49"/>
      <c r="B548" s="49"/>
    </row>
    <row r="549" spans="1:2" ht="15.75" customHeight="1" x14ac:dyDescent="0.25">
      <c r="A549" s="49"/>
      <c r="B549" s="49"/>
    </row>
    <row r="550" spans="1:2" ht="15.75" customHeight="1" x14ac:dyDescent="0.25">
      <c r="A550" s="49"/>
      <c r="B550" s="49"/>
    </row>
    <row r="551" spans="1:2" ht="15.75" customHeight="1" x14ac:dyDescent="0.25">
      <c r="A551" s="49"/>
      <c r="B551" s="49"/>
    </row>
    <row r="552" spans="1:2" ht="15.75" customHeight="1" x14ac:dyDescent="0.25">
      <c r="A552" s="49"/>
      <c r="B552" s="49"/>
    </row>
    <row r="553" spans="1:2" ht="15.75" customHeight="1" x14ac:dyDescent="0.25">
      <c r="A553" s="49"/>
      <c r="B553" s="49"/>
    </row>
    <row r="554" spans="1:2" ht="15.75" customHeight="1" x14ac:dyDescent="0.25">
      <c r="A554" s="49"/>
      <c r="B554" s="49"/>
    </row>
    <row r="555" spans="1:2" ht="15.75" customHeight="1" x14ac:dyDescent="0.25">
      <c r="A555" s="49"/>
      <c r="B555" s="49"/>
    </row>
    <row r="556" spans="1:2" ht="15.75" customHeight="1" x14ac:dyDescent="0.25">
      <c r="A556" s="49"/>
      <c r="B556" s="49"/>
    </row>
    <row r="557" spans="1:2" ht="15.75" customHeight="1" x14ac:dyDescent="0.25">
      <c r="A557" s="49"/>
      <c r="B557" s="49"/>
    </row>
    <row r="558" spans="1:2" ht="15.75" customHeight="1" x14ac:dyDescent="0.25">
      <c r="A558" s="49"/>
      <c r="B558" s="49"/>
    </row>
    <row r="559" spans="1:2" ht="15.75" customHeight="1" x14ac:dyDescent="0.25">
      <c r="A559" s="49"/>
      <c r="B559" s="49"/>
    </row>
    <row r="560" spans="1:2" ht="15.75" customHeight="1" x14ac:dyDescent="0.25">
      <c r="A560" s="49"/>
      <c r="B560" s="49"/>
    </row>
    <row r="561" spans="1:2" ht="15.75" customHeight="1" x14ac:dyDescent="0.25">
      <c r="A561" s="49"/>
      <c r="B561" s="49"/>
    </row>
    <row r="562" spans="1:2" ht="15.75" customHeight="1" x14ac:dyDescent="0.25">
      <c r="A562" s="49"/>
      <c r="B562" s="49"/>
    </row>
    <row r="563" spans="1:2" ht="15.75" customHeight="1" x14ac:dyDescent="0.25">
      <c r="A563" s="49"/>
      <c r="B563" s="49"/>
    </row>
    <row r="564" spans="1:2" ht="15.75" customHeight="1" x14ac:dyDescent="0.25">
      <c r="A564" s="49"/>
      <c r="B564" s="49"/>
    </row>
    <row r="565" spans="1:2" ht="15.75" customHeight="1" x14ac:dyDescent="0.25">
      <c r="A565" s="49"/>
      <c r="B565" s="49"/>
    </row>
    <row r="566" spans="1:2" ht="15.75" customHeight="1" x14ac:dyDescent="0.25">
      <c r="A566" s="49"/>
      <c r="B566" s="49"/>
    </row>
    <row r="567" spans="1:2" ht="15.75" customHeight="1" x14ac:dyDescent="0.25">
      <c r="A567" s="49"/>
      <c r="B567" s="49"/>
    </row>
    <row r="568" spans="1:2" ht="15.75" customHeight="1" x14ac:dyDescent="0.25">
      <c r="A568" s="49"/>
      <c r="B568" s="49"/>
    </row>
    <row r="569" spans="1:2" ht="15.75" customHeight="1" x14ac:dyDescent="0.25">
      <c r="A569" s="49"/>
      <c r="B569" s="49"/>
    </row>
    <row r="570" spans="1:2" ht="15.75" customHeight="1" x14ac:dyDescent="0.25">
      <c r="A570" s="49"/>
      <c r="B570" s="49"/>
    </row>
    <row r="571" spans="1:2" ht="15.75" customHeight="1" x14ac:dyDescent="0.25">
      <c r="A571" s="49"/>
      <c r="B571" s="49"/>
    </row>
    <row r="572" spans="1:2" ht="15.75" customHeight="1" x14ac:dyDescent="0.25">
      <c r="A572" s="49"/>
      <c r="B572" s="49"/>
    </row>
    <row r="573" spans="1:2" ht="15.75" customHeight="1" x14ac:dyDescent="0.25">
      <c r="A573" s="49"/>
      <c r="B573" s="49"/>
    </row>
    <row r="574" spans="1:2" ht="15.75" customHeight="1" x14ac:dyDescent="0.25">
      <c r="A574" s="49"/>
      <c r="B574" s="49"/>
    </row>
    <row r="575" spans="1:2" ht="15.75" customHeight="1" x14ac:dyDescent="0.25">
      <c r="A575" s="49"/>
      <c r="B575" s="49"/>
    </row>
    <row r="576" spans="1:2" ht="15.75" customHeight="1" x14ac:dyDescent="0.25">
      <c r="A576" s="49"/>
      <c r="B576" s="49"/>
    </row>
    <row r="577" spans="1:2" ht="15.75" customHeight="1" x14ac:dyDescent="0.25">
      <c r="A577" s="49"/>
      <c r="B577" s="49"/>
    </row>
    <row r="578" spans="1:2" ht="15.75" customHeight="1" x14ac:dyDescent="0.25">
      <c r="A578" s="49"/>
      <c r="B578" s="49"/>
    </row>
    <row r="579" spans="1:2" ht="15.75" customHeight="1" x14ac:dyDescent="0.25">
      <c r="A579" s="49"/>
      <c r="B579" s="49"/>
    </row>
    <row r="580" spans="1:2" ht="15.75" customHeight="1" x14ac:dyDescent="0.25">
      <c r="A580" s="49"/>
      <c r="B580" s="49"/>
    </row>
    <row r="581" spans="1:2" ht="15.75" customHeight="1" x14ac:dyDescent="0.25">
      <c r="A581" s="49"/>
      <c r="B581" s="49"/>
    </row>
    <row r="582" spans="1:2" ht="15.75" customHeight="1" x14ac:dyDescent="0.25">
      <c r="A582" s="49"/>
      <c r="B582" s="49"/>
    </row>
    <row r="583" spans="1:2" ht="15.75" customHeight="1" x14ac:dyDescent="0.25">
      <c r="A583" s="49"/>
      <c r="B583" s="49"/>
    </row>
    <row r="584" spans="1:2" ht="15.75" customHeight="1" x14ac:dyDescent="0.25">
      <c r="A584" s="49"/>
      <c r="B584" s="49"/>
    </row>
    <row r="585" spans="1:2" ht="15.75" customHeight="1" x14ac:dyDescent="0.25">
      <c r="A585" s="49"/>
      <c r="B585" s="49"/>
    </row>
    <row r="586" spans="1:2" ht="15.75" customHeight="1" x14ac:dyDescent="0.25">
      <c r="A586" s="49"/>
      <c r="B586" s="49"/>
    </row>
    <row r="587" spans="1:2" ht="15.75" customHeight="1" x14ac:dyDescent="0.25">
      <c r="A587" s="49"/>
      <c r="B587" s="49"/>
    </row>
    <row r="588" spans="1:2" ht="15.75" customHeight="1" x14ac:dyDescent="0.25">
      <c r="A588" s="49"/>
      <c r="B588" s="49"/>
    </row>
    <row r="589" spans="1:2" ht="15.75" customHeight="1" x14ac:dyDescent="0.25">
      <c r="A589" s="49"/>
      <c r="B589" s="49"/>
    </row>
    <row r="590" spans="1:2" ht="15.75" customHeight="1" x14ac:dyDescent="0.25">
      <c r="A590" s="49"/>
      <c r="B590" s="49"/>
    </row>
    <row r="591" spans="1:2" ht="15.75" customHeight="1" x14ac:dyDescent="0.25">
      <c r="A591" s="49"/>
      <c r="B591" s="49"/>
    </row>
    <row r="592" spans="1:2" ht="15.75" customHeight="1" x14ac:dyDescent="0.25">
      <c r="A592" s="49"/>
      <c r="B592" s="49"/>
    </row>
    <row r="593" spans="1:2" ht="15.75" customHeight="1" x14ac:dyDescent="0.25">
      <c r="A593" s="49"/>
      <c r="B593" s="49"/>
    </row>
    <row r="594" spans="1:2" ht="15.75" customHeight="1" x14ac:dyDescent="0.25">
      <c r="A594" s="49"/>
      <c r="B594" s="49"/>
    </row>
    <row r="595" spans="1:2" ht="15.75" customHeight="1" x14ac:dyDescent="0.25">
      <c r="A595" s="49"/>
      <c r="B595" s="49"/>
    </row>
    <row r="596" spans="1:2" ht="15.75" customHeight="1" x14ac:dyDescent="0.25">
      <c r="A596" s="49"/>
      <c r="B596" s="49"/>
    </row>
    <row r="597" spans="1:2" ht="15.75" customHeight="1" x14ac:dyDescent="0.25">
      <c r="A597" s="49"/>
      <c r="B597" s="49"/>
    </row>
    <row r="598" spans="1:2" ht="15.75" customHeight="1" x14ac:dyDescent="0.25">
      <c r="A598" s="49"/>
      <c r="B598" s="49"/>
    </row>
    <row r="599" spans="1:2" ht="15.75" customHeight="1" x14ac:dyDescent="0.25">
      <c r="A599" s="49"/>
      <c r="B599" s="49"/>
    </row>
    <row r="600" spans="1:2" ht="15.75" customHeight="1" x14ac:dyDescent="0.25">
      <c r="A600" s="49"/>
      <c r="B600" s="49"/>
    </row>
    <row r="601" spans="1:2" ht="15.75" customHeight="1" x14ac:dyDescent="0.25">
      <c r="A601" s="49"/>
      <c r="B601" s="49"/>
    </row>
    <row r="602" spans="1:2" ht="15.75" customHeight="1" x14ac:dyDescent="0.25">
      <c r="A602" s="49"/>
      <c r="B602" s="49"/>
    </row>
    <row r="603" spans="1:2" ht="15.75" customHeight="1" x14ac:dyDescent="0.25">
      <c r="A603" s="49"/>
      <c r="B603" s="49"/>
    </row>
    <row r="604" spans="1:2" ht="15.75" customHeight="1" x14ac:dyDescent="0.25">
      <c r="A604" s="49"/>
      <c r="B604" s="49"/>
    </row>
    <row r="605" spans="1:2" ht="15.75" customHeight="1" x14ac:dyDescent="0.25">
      <c r="A605" s="49"/>
      <c r="B605" s="49"/>
    </row>
    <row r="606" spans="1:2" ht="15.75" customHeight="1" x14ac:dyDescent="0.25">
      <c r="A606" s="49"/>
      <c r="B606" s="49"/>
    </row>
    <row r="607" spans="1:2" ht="15.75" customHeight="1" x14ac:dyDescent="0.25">
      <c r="A607" s="49"/>
      <c r="B607" s="49"/>
    </row>
    <row r="608" spans="1:2" ht="15.75" customHeight="1" x14ac:dyDescent="0.25">
      <c r="A608" s="49"/>
      <c r="B608" s="49"/>
    </row>
    <row r="609" spans="1:2" ht="15.75" customHeight="1" x14ac:dyDescent="0.25">
      <c r="A609" s="49"/>
      <c r="B609" s="49"/>
    </row>
    <row r="610" spans="1:2" ht="15.75" customHeight="1" x14ac:dyDescent="0.25">
      <c r="A610" s="49"/>
      <c r="B610" s="49"/>
    </row>
    <row r="611" spans="1:2" ht="15.75" customHeight="1" x14ac:dyDescent="0.25">
      <c r="A611" s="49"/>
      <c r="B611" s="49"/>
    </row>
    <row r="612" spans="1:2" ht="15.75" customHeight="1" x14ac:dyDescent="0.25">
      <c r="A612" s="49"/>
      <c r="B612" s="49"/>
    </row>
    <row r="613" spans="1:2" ht="15.75" customHeight="1" x14ac:dyDescent="0.25">
      <c r="A613" s="49"/>
      <c r="B613" s="49"/>
    </row>
    <row r="614" spans="1:2" ht="15.75" customHeight="1" x14ac:dyDescent="0.25">
      <c r="A614" s="49"/>
      <c r="B614" s="49"/>
    </row>
    <row r="615" spans="1:2" ht="15.75" customHeight="1" x14ac:dyDescent="0.25">
      <c r="A615" s="49"/>
      <c r="B615" s="49"/>
    </row>
    <row r="616" spans="1:2" ht="15.75" customHeight="1" x14ac:dyDescent="0.25">
      <c r="A616" s="49"/>
      <c r="B616" s="49"/>
    </row>
    <row r="617" spans="1:2" ht="15.75" customHeight="1" x14ac:dyDescent="0.25">
      <c r="A617" s="49"/>
      <c r="B617" s="49"/>
    </row>
    <row r="618" spans="1:2" ht="15.75" customHeight="1" x14ac:dyDescent="0.25">
      <c r="A618" s="49"/>
      <c r="B618" s="49"/>
    </row>
    <row r="619" spans="1:2" ht="15.75" customHeight="1" x14ac:dyDescent="0.25">
      <c r="A619" s="49"/>
      <c r="B619" s="49"/>
    </row>
    <row r="620" spans="1:2" ht="15.75" customHeight="1" x14ac:dyDescent="0.25">
      <c r="A620" s="49"/>
      <c r="B620" s="49"/>
    </row>
    <row r="621" spans="1:2" ht="15.75" customHeight="1" x14ac:dyDescent="0.25">
      <c r="A621" s="49"/>
      <c r="B621" s="49"/>
    </row>
    <row r="622" spans="1:2" ht="15.75" customHeight="1" x14ac:dyDescent="0.25">
      <c r="A622" s="49"/>
      <c r="B622" s="49"/>
    </row>
    <row r="623" spans="1:2" ht="15.75" customHeight="1" x14ac:dyDescent="0.25">
      <c r="A623" s="49"/>
      <c r="B623" s="49"/>
    </row>
    <row r="624" spans="1:2" ht="15.75" customHeight="1" x14ac:dyDescent="0.25">
      <c r="A624" s="49"/>
      <c r="B624" s="49"/>
    </row>
    <row r="625" spans="1:2" ht="15.75" customHeight="1" x14ac:dyDescent="0.25">
      <c r="A625" s="49"/>
      <c r="B625" s="49"/>
    </row>
    <row r="626" spans="1:2" ht="15.75" customHeight="1" x14ac:dyDescent="0.25">
      <c r="A626" s="49"/>
      <c r="B626" s="49"/>
    </row>
    <row r="627" spans="1:2" ht="15.75" customHeight="1" x14ac:dyDescent="0.25">
      <c r="A627" s="49"/>
      <c r="B627" s="49"/>
    </row>
    <row r="628" spans="1:2" ht="15.75" customHeight="1" x14ac:dyDescent="0.25">
      <c r="A628" s="49"/>
      <c r="B628" s="49"/>
    </row>
    <row r="629" spans="1:2" ht="15.75" customHeight="1" x14ac:dyDescent="0.25">
      <c r="A629" s="49"/>
      <c r="B629" s="49"/>
    </row>
    <row r="630" spans="1:2" ht="15.75" customHeight="1" x14ac:dyDescent="0.25">
      <c r="A630" s="49"/>
      <c r="B630" s="49"/>
    </row>
    <row r="631" spans="1:2" ht="15.75" customHeight="1" x14ac:dyDescent="0.25">
      <c r="A631" s="49"/>
      <c r="B631" s="49"/>
    </row>
    <row r="632" spans="1:2" ht="15.75" customHeight="1" x14ac:dyDescent="0.25">
      <c r="A632" s="49"/>
      <c r="B632" s="49"/>
    </row>
    <row r="633" spans="1:2" ht="15.75" customHeight="1" x14ac:dyDescent="0.25">
      <c r="A633" s="49"/>
      <c r="B633" s="49"/>
    </row>
    <row r="634" spans="1:2" ht="15.75" customHeight="1" x14ac:dyDescent="0.25">
      <c r="A634" s="49"/>
      <c r="B634" s="49"/>
    </row>
    <row r="635" spans="1:2" ht="15.75" customHeight="1" x14ac:dyDescent="0.25">
      <c r="A635" s="49"/>
      <c r="B635" s="49"/>
    </row>
    <row r="636" spans="1:2" ht="15.75" customHeight="1" x14ac:dyDescent="0.25">
      <c r="A636" s="49"/>
      <c r="B636" s="49"/>
    </row>
    <row r="637" spans="1:2" ht="15.75" customHeight="1" x14ac:dyDescent="0.25">
      <c r="A637" s="49"/>
      <c r="B637" s="49"/>
    </row>
    <row r="638" spans="1:2" ht="15.75" customHeight="1" x14ac:dyDescent="0.25">
      <c r="A638" s="49"/>
      <c r="B638" s="49"/>
    </row>
    <row r="639" spans="1:2" ht="15.75" customHeight="1" x14ac:dyDescent="0.25">
      <c r="A639" s="49"/>
      <c r="B639" s="49"/>
    </row>
    <row r="640" spans="1:2" ht="15.75" customHeight="1" x14ac:dyDescent="0.25">
      <c r="A640" s="49"/>
      <c r="B640" s="49"/>
    </row>
    <row r="641" spans="1:2" ht="15.75" customHeight="1" x14ac:dyDescent="0.25">
      <c r="A641" s="49"/>
      <c r="B641" s="49"/>
    </row>
    <row r="642" spans="1:2" ht="15.75" customHeight="1" x14ac:dyDescent="0.25">
      <c r="A642" s="49"/>
      <c r="B642" s="49"/>
    </row>
    <row r="643" spans="1:2" ht="15.75" customHeight="1" x14ac:dyDescent="0.25">
      <c r="A643" s="49"/>
      <c r="B643" s="49"/>
    </row>
    <row r="644" spans="1:2" ht="15.75" customHeight="1" x14ac:dyDescent="0.25">
      <c r="A644" s="49"/>
      <c r="B644" s="49"/>
    </row>
    <row r="645" spans="1:2" ht="15.75" customHeight="1" x14ac:dyDescent="0.25">
      <c r="A645" s="49"/>
      <c r="B645" s="49"/>
    </row>
    <row r="646" spans="1:2" ht="15.75" customHeight="1" x14ac:dyDescent="0.25">
      <c r="A646" s="49"/>
      <c r="B646" s="49"/>
    </row>
    <row r="647" spans="1:2" ht="15.75" customHeight="1" x14ac:dyDescent="0.25">
      <c r="A647" s="49"/>
      <c r="B647" s="49"/>
    </row>
    <row r="648" spans="1:2" ht="15.75" customHeight="1" x14ac:dyDescent="0.25">
      <c r="A648" s="49"/>
      <c r="B648" s="49"/>
    </row>
    <row r="649" spans="1:2" ht="15.75" customHeight="1" x14ac:dyDescent="0.25">
      <c r="A649" s="49"/>
      <c r="B649" s="49"/>
    </row>
    <row r="650" spans="1:2" ht="15.75" customHeight="1" x14ac:dyDescent="0.25">
      <c r="A650" s="49"/>
      <c r="B650" s="49"/>
    </row>
    <row r="651" spans="1:2" ht="15.75" customHeight="1" x14ac:dyDescent="0.25">
      <c r="A651" s="49"/>
      <c r="B651" s="49"/>
    </row>
    <row r="652" spans="1:2" ht="15.75" customHeight="1" x14ac:dyDescent="0.25">
      <c r="A652" s="49"/>
      <c r="B652" s="49"/>
    </row>
    <row r="653" spans="1:2" ht="15.75" customHeight="1" x14ac:dyDescent="0.25">
      <c r="A653" s="49"/>
      <c r="B653" s="49"/>
    </row>
    <row r="654" spans="1:2" ht="15.75" customHeight="1" x14ac:dyDescent="0.25">
      <c r="A654" s="49"/>
      <c r="B654" s="49"/>
    </row>
    <row r="655" spans="1:2" ht="15.75" customHeight="1" x14ac:dyDescent="0.25">
      <c r="A655" s="49"/>
      <c r="B655" s="49"/>
    </row>
    <row r="656" spans="1:2" ht="15.75" customHeight="1" x14ac:dyDescent="0.25">
      <c r="A656" s="49"/>
      <c r="B656" s="49"/>
    </row>
    <row r="657" spans="1:2" ht="15.75" customHeight="1" x14ac:dyDescent="0.25">
      <c r="A657" s="49"/>
      <c r="B657" s="49"/>
    </row>
    <row r="658" spans="1:2" ht="15.75" customHeight="1" x14ac:dyDescent="0.25">
      <c r="A658" s="49"/>
      <c r="B658" s="49"/>
    </row>
    <row r="659" spans="1:2" ht="15.75" customHeight="1" x14ac:dyDescent="0.25">
      <c r="A659" s="49"/>
      <c r="B659" s="49"/>
    </row>
    <row r="660" spans="1:2" ht="15.75" customHeight="1" x14ac:dyDescent="0.25">
      <c r="A660" s="49"/>
      <c r="B660" s="49"/>
    </row>
    <row r="661" spans="1:2" ht="15.75" customHeight="1" x14ac:dyDescent="0.25">
      <c r="A661" s="49"/>
      <c r="B661" s="49"/>
    </row>
    <row r="662" spans="1:2" ht="15.75" customHeight="1" x14ac:dyDescent="0.25">
      <c r="A662" s="49"/>
      <c r="B662" s="49"/>
    </row>
    <row r="663" spans="1:2" ht="15.75" customHeight="1" x14ac:dyDescent="0.25">
      <c r="A663" s="49"/>
      <c r="B663" s="49"/>
    </row>
    <row r="664" spans="1:2" ht="15.75" customHeight="1" x14ac:dyDescent="0.25">
      <c r="A664" s="49"/>
      <c r="B664" s="49"/>
    </row>
    <row r="665" spans="1:2" ht="15.75" customHeight="1" x14ac:dyDescent="0.25">
      <c r="A665" s="49"/>
      <c r="B665" s="49"/>
    </row>
    <row r="666" spans="1:2" ht="15.75" customHeight="1" x14ac:dyDescent="0.25">
      <c r="A666" s="49"/>
      <c r="B666" s="49"/>
    </row>
    <row r="667" spans="1:2" ht="15.75" customHeight="1" x14ac:dyDescent="0.25">
      <c r="A667" s="49"/>
      <c r="B667" s="49"/>
    </row>
    <row r="668" spans="1:2" ht="15.75" customHeight="1" x14ac:dyDescent="0.25">
      <c r="A668" s="49"/>
      <c r="B668" s="49"/>
    </row>
    <row r="669" spans="1:2" ht="15.75" customHeight="1" x14ac:dyDescent="0.25">
      <c r="A669" s="49"/>
      <c r="B669" s="49"/>
    </row>
    <row r="670" spans="1:2" ht="15.75" customHeight="1" x14ac:dyDescent="0.25">
      <c r="A670" s="49"/>
      <c r="B670" s="49"/>
    </row>
    <row r="671" spans="1:2" ht="15.75" customHeight="1" x14ac:dyDescent="0.25">
      <c r="A671" s="49"/>
      <c r="B671" s="49"/>
    </row>
    <row r="672" spans="1:2" ht="15.75" customHeight="1" x14ac:dyDescent="0.25">
      <c r="A672" s="49"/>
      <c r="B672" s="49"/>
    </row>
    <row r="673" spans="1:2" ht="15.75" customHeight="1" x14ac:dyDescent="0.25">
      <c r="A673" s="49"/>
      <c r="B673" s="49"/>
    </row>
    <row r="674" spans="1:2" ht="15.75" customHeight="1" x14ac:dyDescent="0.25">
      <c r="A674" s="49"/>
      <c r="B674" s="49"/>
    </row>
    <row r="675" spans="1:2" ht="15.75" customHeight="1" x14ac:dyDescent="0.25">
      <c r="A675" s="49"/>
      <c r="B675" s="49"/>
    </row>
    <row r="676" spans="1:2" ht="15.75" customHeight="1" x14ac:dyDescent="0.25">
      <c r="A676" s="49"/>
      <c r="B676" s="49"/>
    </row>
    <row r="677" spans="1:2" ht="15.75" customHeight="1" x14ac:dyDescent="0.25">
      <c r="A677" s="49"/>
      <c r="B677" s="49"/>
    </row>
    <row r="678" spans="1:2" ht="15.75" customHeight="1" x14ac:dyDescent="0.25">
      <c r="A678" s="49"/>
      <c r="B678" s="49"/>
    </row>
    <row r="679" spans="1:2" ht="15.75" customHeight="1" x14ac:dyDescent="0.25">
      <c r="A679" s="49"/>
      <c r="B679" s="49"/>
    </row>
    <row r="680" spans="1:2" ht="15.75" customHeight="1" x14ac:dyDescent="0.25">
      <c r="A680" s="49"/>
      <c r="B680" s="49"/>
    </row>
    <row r="681" spans="1:2" ht="15.75" customHeight="1" x14ac:dyDescent="0.25">
      <c r="A681" s="49"/>
      <c r="B681" s="49"/>
    </row>
    <row r="682" spans="1:2" ht="15.75" customHeight="1" x14ac:dyDescent="0.25">
      <c r="A682" s="49"/>
      <c r="B682" s="49"/>
    </row>
    <row r="683" spans="1:2" ht="15.75" customHeight="1" x14ac:dyDescent="0.25">
      <c r="A683" s="49"/>
      <c r="B683" s="49"/>
    </row>
    <row r="684" spans="1:2" ht="15.75" customHeight="1" x14ac:dyDescent="0.25">
      <c r="A684" s="49"/>
      <c r="B684" s="49"/>
    </row>
    <row r="685" spans="1:2" ht="15.75" customHeight="1" x14ac:dyDescent="0.25">
      <c r="A685" s="49"/>
      <c r="B685" s="49"/>
    </row>
    <row r="686" spans="1:2" ht="15.75" customHeight="1" x14ac:dyDescent="0.25">
      <c r="A686" s="49"/>
      <c r="B686" s="49"/>
    </row>
    <row r="687" spans="1:2" ht="15.75" customHeight="1" x14ac:dyDescent="0.25">
      <c r="A687" s="49"/>
      <c r="B687" s="49"/>
    </row>
    <row r="688" spans="1:2" ht="15.75" customHeight="1" x14ac:dyDescent="0.25">
      <c r="A688" s="49"/>
      <c r="B688" s="49"/>
    </row>
    <row r="689" spans="1:2" ht="15.75" customHeight="1" x14ac:dyDescent="0.25">
      <c r="A689" s="49"/>
      <c r="B689" s="49"/>
    </row>
    <row r="690" spans="1:2" ht="15.75" customHeight="1" x14ac:dyDescent="0.25">
      <c r="A690" s="49"/>
      <c r="B690" s="49"/>
    </row>
    <row r="691" spans="1:2" ht="15.75" customHeight="1" x14ac:dyDescent="0.25">
      <c r="A691" s="49"/>
      <c r="B691" s="49"/>
    </row>
    <row r="692" spans="1:2" ht="15.75" customHeight="1" x14ac:dyDescent="0.25">
      <c r="A692" s="49"/>
      <c r="B692" s="49"/>
    </row>
    <row r="693" spans="1:2" ht="15.75" customHeight="1" x14ac:dyDescent="0.25">
      <c r="A693" s="49"/>
      <c r="B693" s="49"/>
    </row>
    <row r="694" spans="1:2" ht="15.75" customHeight="1" x14ac:dyDescent="0.25">
      <c r="A694" s="49"/>
      <c r="B694" s="49"/>
    </row>
    <row r="695" spans="1:2" ht="15.75" customHeight="1" x14ac:dyDescent="0.25">
      <c r="A695" s="49"/>
      <c r="B695" s="49"/>
    </row>
    <row r="696" spans="1:2" ht="15.75" customHeight="1" x14ac:dyDescent="0.25">
      <c r="A696" s="49"/>
      <c r="B696" s="49"/>
    </row>
    <row r="697" spans="1:2" ht="15.75" customHeight="1" x14ac:dyDescent="0.25">
      <c r="A697" s="49"/>
      <c r="B697" s="49"/>
    </row>
    <row r="698" spans="1:2" ht="15.75" customHeight="1" x14ac:dyDescent="0.25">
      <c r="A698" s="49"/>
      <c r="B698" s="49"/>
    </row>
    <row r="699" spans="1:2" ht="15.75" customHeight="1" x14ac:dyDescent="0.25">
      <c r="A699" s="49"/>
      <c r="B699" s="49"/>
    </row>
    <row r="700" spans="1:2" ht="15.75" customHeight="1" x14ac:dyDescent="0.25">
      <c r="A700" s="49"/>
      <c r="B700" s="49"/>
    </row>
    <row r="701" spans="1:2" ht="15.75" customHeight="1" x14ac:dyDescent="0.25">
      <c r="A701" s="49"/>
      <c r="B701" s="49"/>
    </row>
    <row r="702" spans="1:2" ht="15.75" customHeight="1" x14ac:dyDescent="0.25">
      <c r="A702" s="49"/>
      <c r="B702" s="49"/>
    </row>
    <row r="703" spans="1:2" ht="15.75" customHeight="1" x14ac:dyDescent="0.25">
      <c r="A703" s="49"/>
      <c r="B703" s="49"/>
    </row>
    <row r="704" spans="1:2" ht="15.75" customHeight="1" x14ac:dyDescent="0.25">
      <c r="A704" s="49"/>
      <c r="B704" s="49"/>
    </row>
    <row r="705" spans="1:2" ht="15.75" customHeight="1" x14ac:dyDescent="0.25">
      <c r="A705" s="49"/>
      <c r="B705" s="49"/>
    </row>
    <row r="706" spans="1:2" ht="15.75" customHeight="1" x14ac:dyDescent="0.25">
      <c r="A706" s="49"/>
      <c r="B706" s="49"/>
    </row>
    <row r="707" spans="1:2" ht="15.75" customHeight="1" x14ac:dyDescent="0.25">
      <c r="A707" s="49"/>
      <c r="B707" s="49"/>
    </row>
    <row r="708" spans="1:2" ht="15.75" customHeight="1" x14ac:dyDescent="0.25">
      <c r="A708" s="49"/>
      <c r="B708" s="49"/>
    </row>
    <row r="709" spans="1:2" ht="15.75" customHeight="1" x14ac:dyDescent="0.25">
      <c r="A709" s="49"/>
      <c r="B709" s="49"/>
    </row>
    <row r="710" spans="1:2" ht="15.75" customHeight="1" x14ac:dyDescent="0.25">
      <c r="A710" s="49"/>
      <c r="B710" s="49"/>
    </row>
    <row r="711" spans="1:2" ht="15.75" customHeight="1" x14ac:dyDescent="0.25">
      <c r="A711" s="49"/>
      <c r="B711" s="49"/>
    </row>
    <row r="712" spans="1:2" ht="15.75" customHeight="1" x14ac:dyDescent="0.25">
      <c r="A712" s="49"/>
      <c r="B712" s="49"/>
    </row>
    <row r="713" spans="1:2" ht="15.75" customHeight="1" x14ac:dyDescent="0.25">
      <c r="A713" s="49"/>
      <c r="B713" s="49"/>
    </row>
    <row r="714" spans="1:2" ht="15.75" customHeight="1" x14ac:dyDescent="0.25">
      <c r="A714" s="49"/>
      <c r="B714" s="49"/>
    </row>
    <row r="715" spans="1:2" ht="15.75" customHeight="1" x14ac:dyDescent="0.25">
      <c r="A715" s="49"/>
      <c r="B715" s="49"/>
    </row>
    <row r="716" spans="1:2" ht="15.75" customHeight="1" x14ac:dyDescent="0.25">
      <c r="A716" s="49"/>
      <c r="B716" s="49"/>
    </row>
    <row r="717" spans="1:2" ht="15.75" customHeight="1" x14ac:dyDescent="0.25">
      <c r="A717" s="49"/>
      <c r="B717" s="49"/>
    </row>
    <row r="718" spans="1:2" ht="15.75" customHeight="1" x14ac:dyDescent="0.25">
      <c r="A718" s="49"/>
      <c r="B718" s="49"/>
    </row>
    <row r="719" spans="1:2" ht="15.75" customHeight="1" x14ac:dyDescent="0.25">
      <c r="A719" s="49"/>
      <c r="B719" s="49"/>
    </row>
    <row r="720" spans="1:2" ht="15.75" customHeight="1" x14ac:dyDescent="0.25">
      <c r="A720" s="49"/>
      <c r="B720" s="49"/>
    </row>
    <row r="721" spans="1:2" ht="15.75" customHeight="1" x14ac:dyDescent="0.25">
      <c r="A721" s="49"/>
      <c r="B721" s="49"/>
    </row>
    <row r="722" spans="1:2" ht="15.75" customHeight="1" x14ac:dyDescent="0.25">
      <c r="A722" s="49"/>
      <c r="B722" s="49"/>
    </row>
    <row r="723" spans="1:2" ht="15.75" customHeight="1" x14ac:dyDescent="0.25">
      <c r="A723" s="49"/>
      <c r="B723" s="49"/>
    </row>
    <row r="724" spans="1:2" ht="15.75" customHeight="1" x14ac:dyDescent="0.25">
      <c r="A724" s="49"/>
      <c r="B724" s="49"/>
    </row>
    <row r="725" spans="1:2" ht="15.75" customHeight="1" x14ac:dyDescent="0.25">
      <c r="A725" s="49"/>
      <c r="B725" s="49"/>
    </row>
    <row r="726" spans="1:2" ht="15.75" customHeight="1" x14ac:dyDescent="0.25">
      <c r="A726" s="49"/>
      <c r="B726" s="49"/>
    </row>
    <row r="727" spans="1:2" ht="15.75" customHeight="1" x14ac:dyDescent="0.25">
      <c r="A727" s="49"/>
      <c r="B727" s="49"/>
    </row>
    <row r="728" spans="1:2" ht="15.75" customHeight="1" x14ac:dyDescent="0.25">
      <c r="A728" s="49"/>
      <c r="B728" s="49"/>
    </row>
    <row r="729" spans="1:2" ht="15.75" customHeight="1" x14ac:dyDescent="0.25">
      <c r="A729" s="49"/>
      <c r="B729" s="49"/>
    </row>
    <row r="730" spans="1:2" ht="15.75" customHeight="1" x14ac:dyDescent="0.25">
      <c r="A730" s="49"/>
      <c r="B730" s="49"/>
    </row>
    <row r="731" spans="1:2" ht="15.75" customHeight="1" x14ac:dyDescent="0.25">
      <c r="A731" s="49"/>
      <c r="B731" s="49"/>
    </row>
    <row r="732" spans="1:2" ht="15.75" customHeight="1" x14ac:dyDescent="0.25">
      <c r="A732" s="49"/>
      <c r="B732" s="49"/>
    </row>
    <row r="733" spans="1:2" ht="15.75" customHeight="1" x14ac:dyDescent="0.25">
      <c r="A733" s="49"/>
      <c r="B733" s="49"/>
    </row>
    <row r="734" spans="1:2" ht="15.75" customHeight="1" x14ac:dyDescent="0.25">
      <c r="A734" s="49"/>
      <c r="B734" s="49"/>
    </row>
    <row r="735" spans="1:2" ht="15.75" customHeight="1" x14ac:dyDescent="0.25">
      <c r="A735" s="49"/>
      <c r="B735" s="49"/>
    </row>
    <row r="736" spans="1:2" ht="15.75" customHeight="1" x14ac:dyDescent="0.25">
      <c r="A736" s="49"/>
      <c r="B736" s="49"/>
    </row>
    <row r="737" spans="1:2" ht="15.75" customHeight="1" x14ac:dyDescent="0.25">
      <c r="A737" s="49"/>
      <c r="B737" s="49"/>
    </row>
    <row r="738" spans="1:2" ht="15.75" customHeight="1" x14ac:dyDescent="0.25">
      <c r="A738" s="49"/>
      <c r="B738" s="49"/>
    </row>
    <row r="739" spans="1:2" ht="15.75" customHeight="1" x14ac:dyDescent="0.25">
      <c r="A739" s="49"/>
      <c r="B739" s="49"/>
    </row>
    <row r="740" spans="1:2" ht="15.75" customHeight="1" x14ac:dyDescent="0.25">
      <c r="A740" s="49"/>
      <c r="B740" s="49"/>
    </row>
    <row r="741" spans="1:2" ht="15.75" customHeight="1" x14ac:dyDescent="0.25">
      <c r="A741" s="49"/>
      <c r="B741" s="49"/>
    </row>
    <row r="742" spans="1:2" ht="15.75" customHeight="1" x14ac:dyDescent="0.25">
      <c r="A742" s="49"/>
      <c r="B742" s="49"/>
    </row>
    <row r="743" spans="1:2" ht="15.75" customHeight="1" x14ac:dyDescent="0.25">
      <c r="A743" s="49"/>
      <c r="B743" s="49"/>
    </row>
    <row r="744" spans="1:2" ht="15.75" customHeight="1" x14ac:dyDescent="0.25">
      <c r="A744" s="49"/>
      <c r="B744" s="49"/>
    </row>
    <row r="745" spans="1:2" ht="15.75" customHeight="1" x14ac:dyDescent="0.25">
      <c r="A745" s="49"/>
      <c r="B745" s="49"/>
    </row>
    <row r="746" spans="1:2" ht="15.75" customHeight="1" x14ac:dyDescent="0.25">
      <c r="A746" s="49"/>
      <c r="B746" s="49"/>
    </row>
    <row r="747" spans="1:2" ht="15.75" customHeight="1" x14ac:dyDescent="0.25">
      <c r="A747" s="49"/>
      <c r="B747" s="49"/>
    </row>
    <row r="748" spans="1:2" ht="15.75" customHeight="1" x14ac:dyDescent="0.25">
      <c r="A748" s="49"/>
      <c r="B748" s="49"/>
    </row>
    <row r="749" spans="1:2" ht="15.75" customHeight="1" x14ac:dyDescent="0.25">
      <c r="A749" s="49"/>
      <c r="B749" s="49"/>
    </row>
    <row r="750" spans="1:2" ht="15.75" customHeight="1" x14ac:dyDescent="0.25">
      <c r="A750" s="49"/>
      <c r="B750" s="49"/>
    </row>
    <row r="751" spans="1:2" ht="15.75" customHeight="1" x14ac:dyDescent="0.25">
      <c r="A751" s="49"/>
      <c r="B751" s="49"/>
    </row>
    <row r="752" spans="1:2" ht="15.75" customHeight="1" x14ac:dyDescent="0.25">
      <c r="A752" s="49"/>
      <c r="B752" s="49"/>
    </row>
    <row r="753" spans="1:2" ht="15.75" customHeight="1" x14ac:dyDescent="0.25">
      <c r="A753" s="49"/>
      <c r="B753" s="49"/>
    </row>
    <row r="754" spans="1:2" ht="15.75" customHeight="1" x14ac:dyDescent="0.25">
      <c r="A754" s="49"/>
      <c r="B754" s="49"/>
    </row>
    <row r="755" spans="1:2" ht="15.75" customHeight="1" x14ac:dyDescent="0.25">
      <c r="A755" s="49"/>
      <c r="B755" s="49"/>
    </row>
    <row r="756" spans="1:2" ht="15.75" customHeight="1" x14ac:dyDescent="0.25">
      <c r="A756" s="49"/>
      <c r="B756" s="49"/>
    </row>
    <row r="757" spans="1:2" ht="15.75" customHeight="1" x14ac:dyDescent="0.25">
      <c r="A757" s="49"/>
      <c r="B757" s="49"/>
    </row>
    <row r="758" spans="1:2" ht="15.75" customHeight="1" x14ac:dyDescent="0.25">
      <c r="A758" s="49"/>
      <c r="B758" s="49"/>
    </row>
    <row r="759" spans="1:2" ht="15.75" customHeight="1" x14ac:dyDescent="0.25">
      <c r="A759" s="49"/>
      <c r="B759" s="49"/>
    </row>
    <row r="760" spans="1:2" ht="15.75" customHeight="1" x14ac:dyDescent="0.25">
      <c r="A760" s="49"/>
      <c r="B760" s="49"/>
    </row>
    <row r="761" spans="1:2" ht="15.75" customHeight="1" x14ac:dyDescent="0.25">
      <c r="A761" s="49"/>
      <c r="B761" s="49"/>
    </row>
    <row r="762" spans="1:2" ht="15.75" customHeight="1" x14ac:dyDescent="0.25">
      <c r="A762" s="49"/>
      <c r="B762" s="49"/>
    </row>
    <row r="763" spans="1:2" ht="15.75" customHeight="1" x14ac:dyDescent="0.25">
      <c r="A763" s="49"/>
      <c r="B763" s="49"/>
    </row>
    <row r="764" spans="1:2" ht="15.75" customHeight="1" x14ac:dyDescent="0.25">
      <c r="A764" s="49"/>
      <c r="B764" s="49"/>
    </row>
    <row r="765" spans="1:2" ht="15.75" customHeight="1" x14ac:dyDescent="0.25">
      <c r="A765" s="49"/>
      <c r="B765" s="49"/>
    </row>
    <row r="766" spans="1:2" ht="15.75" customHeight="1" x14ac:dyDescent="0.25">
      <c r="A766" s="49"/>
      <c r="B766" s="49"/>
    </row>
    <row r="767" spans="1:2" ht="15.75" customHeight="1" x14ac:dyDescent="0.25">
      <c r="A767" s="49"/>
      <c r="B767" s="49"/>
    </row>
    <row r="768" spans="1:2" ht="15.75" customHeight="1" x14ac:dyDescent="0.25">
      <c r="A768" s="49"/>
      <c r="B768" s="49"/>
    </row>
    <row r="769" spans="1:2" ht="15.75" customHeight="1" x14ac:dyDescent="0.25">
      <c r="A769" s="49"/>
      <c r="B769" s="49"/>
    </row>
    <row r="770" spans="1:2" ht="15.75" customHeight="1" x14ac:dyDescent="0.25">
      <c r="A770" s="49"/>
      <c r="B770" s="49"/>
    </row>
    <row r="771" spans="1:2" ht="15.75" customHeight="1" x14ac:dyDescent="0.25">
      <c r="A771" s="49"/>
      <c r="B771" s="49"/>
    </row>
    <row r="772" spans="1:2" ht="15.75" customHeight="1" x14ac:dyDescent="0.25">
      <c r="A772" s="49"/>
      <c r="B772" s="49"/>
    </row>
    <row r="773" spans="1:2" ht="15.75" customHeight="1" x14ac:dyDescent="0.25">
      <c r="A773" s="49"/>
      <c r="B773" s="49"/>
    </row>
    <row r="774" spans="1:2" ht="15.75" customHeight="1" x14ac:dyDescent="0.25">
      <c r="A774" s="49"/>
      <c r="B774" s="49"/>
    </row>
    <row r="775" spans="1:2" ht="15.75" customHeight="1" x14ac:dyDescent="0.25">
      <c r="A775" s="49"/>
      <c r="B775" s="49"/>
    </row>
    <row r="776" spans="1:2" ht="15.75" customHeight="1" x14ac:dyDescent="0.25">
      <c r="A776" s="49"/>
      <c r="B776" s="49"/>
    </row>
    <row r="777" spans="1:2" ht="15.75" customHeight="1" x14ac:dyDescent="0.25">
      <c r="A777" s="49"/>
      <c r="B777" s="49"/>
    </row>
    <row r="778" spans="1:2" ht="15.75" customHeight="1" x14ac:dyDescent="0.25">
      <c r="A778" s="49"/>
      <c r="B778" s="49"/>
    </row>
    <row r="779" spans="1:2" ht="15.75" customHeight="1" x14ac:dyDescent="0.25">
      <c r="A779" s="49"/>
      <c r="B779" s="49"/>
    </row>
    <row r="780" spans="1:2" ht="15.75" customHeight="1" x14ac:dyDescent="0.25">
      <c r="A780" s="49"/>
      <c r="B780" s="49"/>
    </row>
    <row r="781" spans="1:2" ht="15.75" customHeight="1" x14ac:dyDescent="0.25">
      <c r="A781" s="49"/>
      <c r="B781" s="49"/>
    </row>
    <row r="782" spans="1:2" ht="15.75" customHeight="1" x14ac:dyDescent="0.25">
      <c r="A782" s="49"/>
      <c r="B782" s="49"/>
    </row>
    <row r="783" spans="1:2" ht="15.75" customHeight="1" x14ac:dyDescent="0.25">
      <c r="A783" s="49"/>
      <c r="B783" s="49"/>
    </row>
    <row r="784" spans="1:2" ht="15.75" customHeight="1" x14ac:dyDescent="0.25">
      <c r="A784" s="49"/>
      <c r="B784" s="49"/>
    </row>
    <row r="785" spans="1:2" ht="15.75" customHeight="1" x14ac:dyDescent="0.25">
      <c r="A785" s="49"/>
      <c r="B785" s="49"/>
    </row>
    <row r="786" spans="1:2" ht="15.75" customHeight="1" x14ac:dyDescent="0.25">
      <c r="A786" s="49"/>
      <c r="B786" s="49"/>
    </row>
    <row r="787" spans="1:2" ht="15.75" customHeight="1" x14ac:dyDescent="0.25">
      <c r="A787" s="49"/>
      <c r="B787" s="49"/>
    </row>
    <row r="788" spans="1:2" ht="15.75" customHeight="1" x14ac:dyDescent="0.25">
      <c r="A788" s="49"/>
      <c r="B788" s="49"/>
    </row>
    <row r="789" spans="1:2" ht="15.75" customHeight="1" x14ac:dyDescent="0.25">
      <c r="A789" s="49"/>
      <c r="B789" s="49"/>
    </row>
    <row r="790" spans="1:2" ht="15.75" customHeight="1" x14ac:dyDescent="0.25">
      <c r="A790" s="49"/>
      <c r="B790" s="49"/>
    </row>
    <row r="791" spans="1:2" ht="15.75" customHeight="1" x14ac:dyDescent="0.25">
      <c r="A791" s="49"/>
      <c r="B791" s="49"/>
    </row>
    <row r="792" spans="1:2" ht="15.75" customHeight="1" x14ac:dyDescent="0.25">
      <c r="A792" s="49"/>
      <c r="B792" s="49"/>
    </row>
    <row r="793" spans="1:2" ht="15.75" customHeight="1" x14ac:dyDescent="0.25">
      <c r="A793" s="49"/>
      <c r="B793" s="49"/>
    </row>
    <row r="794" spans="1:2" ht="15.75" customHeight="1" x14ac:dyDescent="0.25">
      <c r="A794" s="49"/>
      <c r="B794" s="49"/>
    </row>
    <row r="795" spans="1:2" ht="15.75" customHeight="1" x14ac:dyDescent="0.25">
      <c r="A795" s="49"/>
      <c r="B795" s="49"/>
    </row>
    <row r="796" spans="1:2" ht="15.75" customHeight="1" x14ac:dyDescent="0.25">
      <c r="A796" s="49"/>
      <c r="B796" s="49"/>
    </row>
    <row r="797" spans="1:2" ht="15.75" customHeight="1" x14ac:dyDescent="0.25">
      <c r="A797" s="49"/>
      <c r="B797" s="49"/>
    </row>
    <row r="798" spans="1:2" ht="15.75" customHeight="1" x14ac:dyDescent="0.25">
      <c r="A798" s="49"/>
      <c r="B798" s="49"/>
    </row>
    <row r="799" spans="1:2" ht="15.75" customHeight="1" x14ac:dyDescent="0.25">
      <c r="A799" s="49"/>
      <c r="B799" s="49"/>
    </row>
    <row r="800" spans="1:2" ht="15.75" customHeight="1" x14ac:dyDescent="0.25">
      <c r="A800" s="49"/>
      <c r="B800" s="49"/>
    </row>
    <row r="801" spans="1:2" ht="15.75" customHeight="1" x14ac:dyDescent="0.25">
      <c r="A801" s="49"/>
      <c r="B801" s="49"/>
    </row>
    <row r="802" spans="1:2" ht="15.75" customHeight="1" x14ac:dyDescent="0.25">
      <c r="A802" s="49"/>
      <c r="B802" s="49"/>
    </row>
    <row r="803" spans="1:2" ht="15.75" customHeight="1" x14ac:dyDescent="0.25">
      <c r="A803" s="49"/>
      <c r="B803" s="49"/>
    </row>
    <row r="804" spans="1:2" ht="15.75" customHeight="1" x14ac:dyDescent="0.25">
      <c r="A804" s="49"/>
      <c r="B804" s="49"/>
    </row>
    <row r="805" spans="1:2" ht="15.75" customHeight="1" x14ac:dyDescent="0.25">
      <c r="A805" s="49"/>
      <c r="B805" s="49"/>
    </row>
    <row r="806" spans="1:2" ht="15.75" customHeight="1" x14ac:dyDescent="0.25">
      <c r="A806" s="49"/>
      <c r="B806" s="49"/>
    </row>
    <row r="807" spans="1:2" ht="15.75" customHeight="1" x14ac:dyDescent="0.25">
      <c r="A807" s="49"/>
      <c r="B807" s="49"/>
    </row>
    <row r="808" spans="1:2" ht="15.75" customHeight="1" x14ac:dyDescent="0.25">
      <c r="A808" s="49"/>
      <c r="B808" s="49"/>
    </row>
    <row r="809" spans="1:2" ht="15.75" customHeight="1" x14ac:dyDescent="0.25">
      <c r="A809" s="49"/>
      <c r="B809" s="49"/>
    </row>
    <row r="810" spans="1:2" ht="15.75" customHeight="1" x14ac:dyDescent="0.25">
      <c r="A810" s="49"/>
      <c r="B810" s="49"/>
    </row>
    <row r="811" spans="1:2" ht="15.75" customHeight="1" x14ac:dyDescent="0.25">
      <c r="A811" s="49"/>
      <c r="B811" s="49"/>
    </row>
    <row r="812" spans="1:2" ht="15.75" customHeight="1" x14ac:dyDescent="0.25">
      <c r="A812" s="49"/>
      <c r="B812" s="49"/>
    </row>
    <row r="813" spans="1:2" ht="15.75" customHeight="1" x14ac:dyDescent="0.25">
      <c r="A813" s="49"/>
      <c r="B813" s="49"/>
    </row>
    <row r="814" spans="1:2" ht="15.75" customHeight="1" x14ac:dyDescent="0.25">
      <c r="A814" s="49"/>
      <c r="B814" s="49"/>
    </row>
    <row r="815" spans="1:2" ht="15.75" customHeight="1" x14ac:dyDescent="0.25">
      <c r="A815" s="49"/>
      <c r="B815" s="49"/>
    </row>
    <row r="816" spans="1:2" ht="15.75" customHeight="1" x14ac:dyDescent="0.25">
      <c r="A816" s="49"/>
      <c r="B816" s="49"/>
    </row>
    <row r="817" spans="1:2" ht="15.75" customHeight="1" x14ac:dyDescent="0.25">
      <c r="A817" s="49"/>
      <c r="B817" s="49"/>
    </row>
    <row r="818" spans="1:2" ht="15.75" customHeight="1" x14ac:dyDescent="0.25">
      <c r="A818" s="49"/>
      <c r="B818" s="49"/>
    </row>
    <row r="819" spans="1:2" ht="15.75" customHeight="1" x14ac:dyDescent="0.25">
      <c r="A819" s="49"/>
      <c r="B819" s="49"/>
    </row>
    <row r="820" spans="1:2" ht="15.75" customHeight="1" x14ac:dyDescent="0.25">
      <c r="A820" s="49"/>
      <c r="B820" s="49"/>
    </row>
    <row r="821" spans="1:2" ht="15.75" customHeight="1" x14ac:dyDescent="0.25">
      <c r="A821" s="49"/>
      <c r="B821" s="49"/>
    </row>
    <row r="822" spans="1:2" ht="15.75" customHeight="1" x14ac:dyDescent="0.25">
      <c r="A822" s="49"/>
      <c r="B822" s="49"/>
    </row>
    <row r="823" spans="1:2" ht="15.75" customHeight="1" x14ac:dyDescent="0.25">
      <c r="A823" s="49"/>
      <c r="B823" s="49"/>
    </row>
    <row r="824" spans="1:2" ht="15.75" customHeight="1" x14ac:dyDescent="0.25">
      <c r="A824" s="49"/>
      <c r="B824" s="49"/>
    </row>
    <row r="825" spans="1:2" ht="15.75" customHeight="1" x14ac:dyDescent="0.25">
      <c r="A825" s="49"/>
      <c r="B825" s="49"/>
    </row>
    <row r="826" spans="1:2" ht="15.75" customHeight="1" x14ac:dyDescent="0.25">
      <c r="A826" s="49"/>
      <c r="B826" s="49"/>
    </row>
    <row r="827" spans="1:2" ht="15.75" customHeight="1" x14ac:dyDescent="0.25">
      <c r="A827" s="49"/>
      <c r="B827" s="49"/>
    </row>
    <row r="828" spans="1:2" ht="15.75" customHeight="1" x14ac:dyDescent="0.25">
      <c r="A828" s="49"/>
      <c r="B828" s="49"/>
    </row>
    <row r="829" spans="1:2" ht="15.75" customHeight="1" x14ac:dyDescent="0.25">
      <c r="A829" s="49"/>
      <c r="B829" s="49"/>
    </row>
    <row r="830" spans="1:2" ht="15.75" customHeight="1" x14ac:dyDescent="0.25">
      <c r="A830" s="49"/>
      <c r="B830" s="49"/>
    </row>
    <row r="831" spans="1:2" ht="15.75" customHeight="1" x14ac:dyDescent="0.25">
      <c r="A831" s="49"/>
      <c r="B831" s="49"/>
    </row>
    <row r="832" spans="1:2" ht="15.75" customHeight="1" x14ac:dyDescent="0.25">
      <c r="A832" s="49"/>
      <c r="B832" s="49"/>
    </row>
    <row r="833" spans="1:2" ht="15.75" customHeight="1" x14ac:dyDescent="0.25">
      <c r="A833" s="49"/>
      <c r="B833" s="49"/>
    </row>
    <row r="834" spans="1:2" ht="15.75" customHeight="1" x14ac:dyDescent="0.25">
      <c r="A834" s="49"/>
      <c r="B834" s="49"/>
    </row>
    <row r="835" spans="1:2" ht="15.75" customHeight="1" x14ac:dyDescent="0.25">
      <c r="A835" s="49"/>
      <c r="B835" s="49"/>
    </row>
    <row r="836" spans="1:2" ht="15.75" customHeight="1" x14ac:dyDescent="0.25">
      <c r="A836" s="49"/>
      <c r="B836" s="49"/>
    </row>
    <row r="837" spans="1:2" ht="15.75" customHeight="1" x14ac:dyDescent="0.25">
      <c r="A837" s="49"/>
      <c r="B837" s="49"/>
    </row>
    <row r="838" spans="1:2" ht="15.75" customHeight="1" x14ac:dyDescent="0.25">
      <c r="A838" s="49"/>
      <c r="B838" s="49"/>
    </row>
    <row r="839" spans="1:2" ht="15.75" customHeight="1" x14ac:dyDescent="0.25">
      <c r="A839" s="49"/>
      <c r="B839" s="49"/>
    </row>
    <row r="840" spans="1:2" ht="15.75" customHeight="1" x14ac:dyDescent="0.25">
      <c r="A840" s="49"/>
      <c r="B840" s="49"/>
    </row>
    <row r="841" spans="1:2" ht="15.75" customHeight="1" x14ac:dyDescent="0.25">
      <c r="A841" s="49"/>
      <c r="B841" s="49"/>
    </row>
    <row r="842" spans="1:2" ht="15.75" customHeight="1" x14ac:dyDescent="0.25">
      <c r="A842" s="49"/>
      <c r="B842" s="49"/>
    </row>
    <row r="843" spans="1:2" ht="15.75" customHeight="1" x14ac:dyDescent="0.25">
      <c r="A843" s="49"/>
      <c r="B843" s="49"/>
    </row>
    <row r="844" spans="1:2" ht="15.75" customHeight="1" x14ac:dyDescent="0.25">
      <c r="A844" s="49"/>
      <c r="B844" s="49"/>
    </row>
    <row r="845" spans="1:2" ht="15.75" customHeight="1" x14ac:dyDescent="0.25">
      <c r="A845" s="49"/>
      <c r="B845" s="49"/>
    </row>
    <row r="846" spans="1:2" ht="15.75" customHeight="1" x14ac:dyDescent="0.25">
      <c r="A846" s="49"/>
      <c r="B846" s="49"/>
    </row>
    <row r="847" spans="1:2" ht="15.75" customHeight="1" x14ac:dyDescent="0.25">
      <c r="A847" s="49"/>
      <c r="B847" s="49"/>
    </row>
    <row r="848" spans="1:2" ht="15.75" customHeight="1" x14ac:dyDescent="0.25">
      <c r="A848" s="49"/>
      <c r="B848" s="49"/>
    </row>
    <row r="849" spans="1:2" ht="15.75" customHeight="1" x14ac:dyDescent="0.25">
      <c r="A849" s="49"/>
      <c r="B849" s="49"/>
    </row>
    <row r="850" spans="1:2" ht="15.75" customHeight="1" x14ac:dyDescent="0.25">
      <c r="A850" s="49"/>
      <c r="B850" s="49"/>
    </row>
    <row r="851" spans="1:2" ht="15.75" customHeight="1" x14ac:dyDescent="0.25">
      <c r="A851" s="49"/>
      <c r="B851" s="49"/>
    </row>
    <row r="852" spans="1:2" ht="15.75" customHeight="1" x14ac:dyDescent="0.25">
      <c r="A852" s="49"/>
      <c r="B852" s="49"/>
    </row>
    <row r="853" spans="1:2" ht="15.75" customHeight="1" x14ac:dyDescent="0.25">
      <c r="A853" s="49"/>
      <c r="B853" s="49"/>
    </row>
    <row r="854" spans="1:2" ht="15.75" customHeight="1" x14ac:dyDescent="0.25">
      <c r="A854" s="49"/>
      <c r="B854" s="49"/>
    </row>
    <row r="855" spans="1:2" ht="15.75" customHeight="1" x14ac:dyDescent="0.25">
      <c r="A855" s="49"/>
      <c r="B855" s="49"/>
    </row>
    <row r="856" spans="1:2" ht="15.75" customHeight="1" x14ac:dyDescent="0.25">
      <c r="A856" s="49"/>
      <c r="B856" s="49"/>
    </row>
    <row r="857" spans="1:2" ht="15.75" customHeight="1" x14ac:dyDescent="0.25">
      <c r="A857" s="49"/>
      <c r="B857" s="49"/>
    </row>
    <row r="858" spans="1:2" ht="15.75" customHeight="1" x14ac:dyDescent="0.25">
      <c r="A858" s="49"/>
      <c r="B858" s="49"/>
    </row>
    <row r="859" spans="1:2" ht="15.75" customHeight="1" x14ac:dyDescent="0.25">
      <c r="A859" s="49"/>
      <c r="B859" s="49"/>
    </row>
    <row r="860" spans="1:2" ht="15.75" customHeight="1" x14ac:dyDescent="0.25">
      <c r="A860" s="49"/>
      <c r="B860" s="49"/>
    </row>
    <row r="861" spans="1:2" ht="15.75" customHeight="1" x14ac:dyDescent="0.25">
      <c r="A861" s="49"/>
      <c r="B861" s="49"/>
    </row>
    <row r="862" spans="1:2" ht="15.75" customHeight="1" x14ac:dyDescent="0.25">
      <c r="A862" s="49"/>
      <c r="B862" s="49"/>
    </row>
    <row r="863" spans="1:2" ht="15.75" customHeight="1" x14ac:dyDescent="0.25">
      <c r="A863" s="49"/>
      <c r="B863" s="49"/>
    </row>
    <row r="864" spans="1:2" ht="15.75" customHeight="1" x14ac:dyDescent="0.25">
      <c r="A864" s="49"/>
      <c r="B864" s="49"/>
    </row>
    <row r="865" spans="1:2" ht="15.75" customHeight="1" x14ac:dyDescent="0.25">
      <c r="A865" s="49"/>
      <c r="B865" s="49"/>
    </row>
    <row r="866" spans="1:2" ht="15.75" customHeight="1" x14ac:dyDescent="0.25">
      <c r="A866" s="49"/>
      <c r="B866" s="49"/>
    </row>
    <row r="867" spans="1:2" ht="15.75" customHeight="1" x14ac:dyDescent="0.25">
      <c r="A867" s="49"/>
      <c r="B867" s="49"/>
    </row>
    <row r="868" spans="1:2" ht="15.75" customHeight="1" x14ac:dyDescent="0.25">
      <c r="A868" s="49"/>
      <c r="B868" s="49"/>
    </row>
    <row r="869" spans="1:2" ht="15.75" customHeight="1" x14ac:dyDescent="0.25">
      <c r="A869" s="49"/>
      <c r="B869" s="49"/>
    </row>
    <row r="870" spans="1:2" ht="15.75" customHeight="1" x14ac:dyDescent="0.25">
      <c r="A870" s="49"/>
      <c r="B870" s="49"/>
    </row>
    <row r="871" spans="1:2" ht="15.75" customHeight="1" x14ac:dyDescent="0.25">
      <c r="A871" s="49"/>
      <c r="B871" s="49"/>
    </row>
    <row r="872" spans="1:2" ht="15.75" customHeight="1" x14ac:dyDescent="0.25">
      <c r="A872" s="49"/>
      <c r="B872" s="49"/>
    </row>
    <row r="873" spans="1:2" ht="15.75" customHeight="1" x14ac:dyDescent="0.25">
      <c r="A873" s="49"/>
      <c r="B873" s="49"/>
    </row>
    <row r="874" spans="1:2" ht="15.75" customHeight="1" x14ac:dyDescent="0.25">
      <c r="A874" s="49"/>
      <c r="B874" s="49"/>
    </row>
    <row r="875" spans="1:2" ht="15.75" customHeight="1" x14ac:dyDescent="0.25">
      <c r="A875" s="49"/>
      <c r="B875" s="49"/>
    </row>
    <row r="876" spans="1:2" ht="15.75" customHeight="1" x14ac:dyDescent="0.25">
      <c r="A876" s="49"/>
      <c r="B876" s="49"/>
    </row>
    <row r="877" spans="1:2" ht="15.75" customHeight="1" x14ac:dyDescent="0.25">
      <c r="A877" s="49"/>
      <c r="B877" s="49"/>
    </row>
    <row r="878" spans="1:2" ht="15.75" customHeight="1" x14ac:dyDescent="0.25">
      <c r="A878" s="49"/>
      <c r="B878" s="49"/>
    </row>
    <row r="879" spans="1:2" ht="15.75" customHeight="1" x14ac:dyDescent="0.25">
      <c r="A879" s="49"/>
      <c r="B879" s="49"/>
    </row>
    <row r="880" spans="1:2" ht="15.75" customHeight="1" x14ac:dyDescent="0.25">
      <c r="A880" s="49"/>
      <c r="B880" s="49"/>
    </row>
    <row r="881" spans="1:2" ht="15.75" customHeight="1" x14ac:dyDescent="0.25">
      <c r="A881" s="49"/>
      <c r="B881" s="49"/>
    </row>
    <row r="882" spans="1:2" ht="15.75" customHeight="1" x14ac:dyDescent="0.25">
      <c r="A882" s="49"/>
      <c r="B882" s="49"/>
    </row>
    <row r="883" spans="1:2" ht="15.75" customHeight="1" x14ac:dyDescent="0.25">
      <c r="A883" s="49"/>
      <c r="B883" s="49"/>
    </row>
    <row r="884" spans="1:2" ht="15.75" customHeight="1" x14ac:dyDescent="0.25">
      <c r="A884" s="49"/>
      <c r="B884" s="49"/>
    </row>
    <row r="885" spans="1:2" ht="15.75" customHeight="1" x14ac:dyDescent="0.25">
      <c r="A885" s="49"/>
      <c r="B885" s="49"/>
    </row>
    <row r="886" spans="1:2" ht="15.75" customHeight="1" x14ac:dyDescent="0.25">
      <c r="A886" s="49"/>
      <c r="B886" s="49"/>
    </row>
    <row r="887" spans="1:2" ht="15.75" customHeight="1" x14ac:dyDescent="0.25">
      <c r="A887" s="49"/>
      <c r="B887" s="49"/>
    </row>
    <row r="888" spans="1:2" ht="15.75" customHeight="1" x14ac:dyDescent="0.25">
      <c r="A888" s="49"/>
      <c r="B888" s="49"/>
    </row>
    <row r="889" spans="1:2" ht="15.75" customHeight="1" x14ac:dyDescent="0.25">
      <c r="A889" s="49"/>
      <c r="B889" s="49"/>
    </row>
    <row r="890" spans="1:2" ht="15.75" customHeight="1" x14ac:dyDescent="0.25">
      <c r="A890" s="49"/>
      <c r="B890" s="49"/>
    </row>
    <row r="891" spans="1:2" ht="15.75" customHeight="1" x14ac:dyDescent="0.25">
      <c r="A891" s="49"/>
      <c r="B891" s="49"/>
    </row>
    <row r="892" spans="1:2" ht="15.75" customHeight="1" x14ac:dyDescent="0.25">
      <c r="A892" s="49"/>
      <c r="B892" s="49"/>
    </row>
    <row r="893" spans="1:2" ht="15.75" customHeight="1" x14ac:dyDescent="0.25">
      <c r="A893" s="49"/>
      <c r="B893" s="49"/>
    </row>
    <row r="894" spans="1:2" ht="15.75" customHeight="1" x14ac:dyDescent="0.25">
      <c r="A894" s="49"/>
      <c r="B894" s="49"/>
    </row>
    <row r="895" spans="1:2" ht="15.75" customHeight="1" x14ac:dyDescent="0.25">
      <c r="A895" s="49"/>
      <c r="B895" s="49"/>
    </row>
    <row r="896" spans="1:2" ht="15.75" customHeight="1" x14ac:dyDescent="0.25">
      <c r="A896" s="49"/>
      <c r="B896" s="49"/>
    </row>
    <row r="897" spans="1:2" ht="15.75" customHeight="1" x14ac:dyDescent="0.25">
      <c r="A897" s="49"/>
      <c r="B897" s="49"/>
    </row>
    <row r="898" spans="1:2" ht="15.75" customHeight="1" x14ac:dyDescent="0.25">
      <c r="A898" s="49"/>
      <c r="B898" s="49"/>
    </row>
    <row r="899" spans="1:2" ht="15.75" customHeight="1" x14ac:dyDescent="0.25">
      <c r="A899" s="49"/>
      <c r="B899" s="49"/>
    </row>
    <row r="900" spans="1:2" ht="15.75" customHeight="1" x14ac:dyDescent="0.25">
      <c r="A900" s="49"/>
      <c r="B900" s="49"/>
    </row>
    <row r="901" spans="1:2" ht="15.75" customHeight="1" x14ac:dyDescent="0.25">
      <c r="A901" s="49"/>
      <c r="B901" s="49"/>
    </row>
    <row r="902" spans="1:2" ht="15.75" customHeight="1" x14ac:dyDescent="0.25">
      <c r="A902" s="49"/>
      <c r="B902" s="49"/>
    </row>
    <row r="903" spans="1:2" ht="15.75" customHeight="1" x14ac:dyDescent="0.25">
      <c r="A903" s="49"/>
      <c r="B903" s="49"/>
    </row>
    <row r="904" spans="1:2" ht="15.75" customHeight="1" x14ac:dyDescent="0.25">
      <c r="A904" s="49"/>
      <c r="B904" s="49"/>
    </row>
    <row r="905" spans="1:2" ht="15.75" customHeight="1" x14ac:dyDescent="0.25">
      <c r="A905" s="49"/>
      <c r="B905" s="49"/>
    </row>
    <row r="906" spans="1:2" ht="15.75" customHeight="1" x14ac:dyDescent="0.25">
      <c r="A906" s="49"/>
      <c r="B906" s="49"/>
    </row>
    <row r="907" spans="1:2" ht="15.75" customHeight="1" x14ac:dyDescent="0.25">
      <c r="A907" s="49"/>
      <c r="B907" s="49"/>
    </row>
    <row r="908" spans="1:2" ht="15.75" customHeight="1" x14ac:dyDescent="0.25">
      <c r="A908" s="49"/>
      <c r="B908" s="49"/>
    </row>
    <row r="909" spans="1:2" ht="15.75" customHeight="1" x14ac:dyDescent="0.25">
      <c r="A909" s="49"/>
      <c r="B909" s="49"/>
    </row>
    <row r="910" spans="1:2" ht="15.75" customHeight="1" x14ac:dyDescent="0.25">
      <c r="A910" s="49"/>
      <c r="B910" s="49"/>
    </row>
    <row r="911" spans="1:2" ht="15.75" customHeight="1" x14ac:dyDescent="0.25">
      <c r="A911" s="49"/>
      <c r="B911" s="49"/>
    </row>
    <row r="912" spans="1:2" ht="15.75" customHeight="1" x14ac:dyDescent="0.25">
      <c r="A912" s="49"/>
      <c r="B912" s="49"/>
    </row>
    <row r="913" spans="1:2" ht="15.75" customHeight="1" x14ac:dyDescent="0.25">
      <c r="A913" s="49"/>
      <c r="B913" s="49"/>
    </row>
    <row r="914" spans="1:2" ht="15.75" customHeight="1" x14ac:dyDescent="0.25">
      <c r="A914" s="49"/>
      <c r="B914" s="49"/>
    </row>
    <row r="915" spans="1:2" ht="15.75" customHeight="1" x14ac:dyDescent="0.25">
      <c r="A915" s="49"/>
      <c r="B915" s="49"/>
    </row>
    <row r="916" spans="1:2" ht="15.75" customHeight="1" x14ac:dyDescent="0.25">
      <c r="A916" s="49"/>
      <c r="B916" s="49"/>
    </row>
    <row r="917" spans="1:2" ht="15.75" customHeight="1" x14ac:dyDescent="0.25">
      <c r="A917" s="49"/>
      <c r="B917" s="49"/>
    </row>
    <row r="918" spans="1:2" ht="15.75" customHeight="1" x14ac:dyDescent="0.25">
      <c r="A918" s="49"/>
      <c r="B918" s="49"/>
    </row>
    <row r="919" spans="1:2" ht="15.75" customHeight="1" x14ac:dyDescent="0.25">
      <c r="A919" s="49"/>
      <c r="B919" s="49"/>
    </row>
    <row r="920" spans="1:2" ht="15.75" customHeight="1" x14ac:dyDescent="0.25">
      <c r="A920" s="49"/>
      <c r="B920" s="49"/>
    </row>
    <row r="921" spans="1:2" ht="15.75" customHeight="1" x14ac:dyDescent="0.25">
      <c r="A921" s="49"/>
      <c r="B921" s="49"/>
    </row>
    <row r="922" spans="1:2" ht="15.75" customHeight="1" x14ac:dyDescent="0.25">
      <c r="A922" s="49"/>
      <c r="B922" s="49"/>
    </row>
    <row r="923" spans="1:2" ht="15.75" customHeight="1" x14ac:dyDescent="0.25">
      <c r="A923" s="49"/>
      <c r="B923" s="49"/>
    </row>
    <row r="924" spans="1:2" ht="15.75" customHeight="1" x14ac:dyDescent="0.25">
      <c r="A924" s="49"/>
      <c r="B924" s="49"/>
    </row>
    <row r="925" spans="1:2" ht="15.75" customHeight="1" x14ac:dyDescent="0.25">
      <c r="A925" s="49"/>
      <c r="B925" s="49"/>
    </row>
    <row r="926" spans="1:2" ht="15.75" customHeight="1" x14ac:dyDescent="0.25">
      <c r="A926" s="49"/>
      <c r="B926" s="49"/>
    </row>
    <row r="927" spans="1:2" ht="15.75" customHeight="1" x14ac:dyDescent="0.25">
      <c r="A927" s="49"/>
      <c r="B927" s="49"/>
    </row>
    <row r="928" spans="1:2" ht="15.75" customHeight="1" x14ac:dyDescent="0.25">
      <c r="A928" s="49"/>
      <c r="B928" s="49"/>
    </row>
    <row r="929" spans="1:2" ht="15.75" customHeight="1" x14ac:dyDescent="0.25">
      <c r="A929" s="49"/>
      <c r="B929" s="49"/>
    </row>
    <row r="930" spans="1:2" ht="15.75" customHeight="1" x14ac:dyDescent="0.25">
      <c r="A930" s="49"/>
      <c r="B930" s="49"/>
    </row>
    <row r="931" spans="1:2" ht="15.75" customHeight="1" x14ac:dyDescent="0.25">
      <c r="A931" s="49"/>
      <c r="B931" s="49"/>
    </row>
    <row r="932" spans="1:2" ht="15.75" customHeight="1" x14ac:dyDescent="0.25">
      <c r="A932" s="49"/>
      <c r="B932" s="49"/>
    </row>
    <row r="933" spans="1:2" ht="15.75" customHeight="1" x14ac:dyDescent="0.25">
      <c r="A933" s="49"/>
      <c r="B933" s="49"/>
    </row>
    <row r="934" spans="1:2" ht="15.75" customHeight="1" x14ac:dyDescent="0.25">
      <c r="A934" s="49"/>
      <c r="B934" s="49"/>
    </row>
    <row r="935" spans="1:2" ht="15.75" customHeight="1" x14ac:dyDescent="0.25">
      <c r="A935" s="49"/>
      <c r="B935" s="49"/>
    </row>
    <row r="936" spans="1:2" ht="15.75" customHeight="1" x14ac:dyDescent="0.25">
      <c r="A936" s="49"/>
      <c r="B936" s="49"/>
    </row>
    <row r="937" spans="1:2" ht="15.75" customHeight="1" x14ac:dyDescent="0.25">
      <c r="A937" s="49"/>
      <c r="B937" s="49"/>
    </row>
    <row r="938" spans="1:2" ht="15.75" customHeight="1" x14ac:dyDescent="0.25">
      <c r="A938" s="49"/>
      <c r="B938" s="49"/>
    </row>
    <row r="939" spans="1:2" ht="15.75" customHeight="1" x14ac:dyDescent="0.25">
      <c r="A939" s="49"/>
      <c r="B939" s="49"/>
    </row>
    <row r="940" spans="1:2" ht="15.75" customHeight="1" x14ac:dyDescent="0.25">
      <c r="A940" s="49"/>
      <c r="B940" s="49"/>
    </row>
    <row r="941" spans="1:2" ht="15.75" customHeight="1" x14ac:dyDescent="0.25">
      <c r="A941" s="49"/>
      <c r="B941" s="49"/>
    </row>
    <row r="942" spans="1:2" ht="15.75" customHeight="1" x14ac:dyDescent="0.25">
      <c r="A942" s="49"/>
      <c r="B942" s="49"/>
    </row>
    <row r="943" spans="1:2" ht="15.75" customHeight="1" x14ac:dyDescent="0.25">
      <c r="A943" s="49"/>
      <c r="B943" s="49"/>
    </row>
    <row r="944" spans="1:2" ht="15.75" customHeight="1" x14ac:dyDescent="0.25">
      <c r="A944" s="49"/>
      <c r="B944" s="49"/>
    </row>
    <row r="945" spans="1:2" ht="15.75" customHeight="1" x14ac:dyDescent="0.25">
      <c r="A945" s="49"/>
      <c r="B945" s="49"/>
    </row>
    <row r="946" spans="1:2" ht="15.75" customHeight="1" x14ac:dyDescent="0.25">
      <c r="A946" s="49"/>
      <c r="B946" s="49"/>
    </row>
    <row r="947" spans="1:2" ht="15.75" customHeight="1" x14ac:dyDescent="0.25">
      <c r="A947" s="49"/>
      <c r="B947" s="49"/>
    </row>
    <row r="948" spans="1:2" ht="15.75" customHeight="1" x14ac:dyDescent="0.25">
      <c r="A948" s="49"/>
      <c r="B948" s="49"/>
    </row>
    <row r="949" spans="1:2" ht="15.75" customHeight="1" x14ac:dyDescent="0.25">
      <c r="A949" s="49"/>
      <c r="B949" s="49"/>
    </row>
    <row r="950" spans="1:2" ht="15.75" customHeight="1" x14ac:dyDescent="0.25">
      <c r="A950" s="49"/>
      <c r="B950" s="49"/>
    </row>
    <row r="951" spans="1:2" ht="15.75" customHeight="1" x14ac:dyDescent="0.25">
      <c r="A951" s="49"/>
      <c r="B951" s="49"/>
    </row>
    <row r="952" spans="1:2" ht="15.75" customHeight="1" x14ac:dyDescent="0.25">
      <c r="A952" s="49"/>
      <c r="B952" s="49"/>
    </row>
    <row r="953" spans="1:2" ht="15.75" customHeight="1" x14ac:dyDescent="0.25">
      <c r="A953" s="49"/>
      <c r="B953" s="49"/>
    </row>
    <row r="954" spans="1:2" ht="15.75" customHeight="1" x14ac:dyDescent="0.25">
      <c r="A954" s="49"/>
      <c r="B954" s="49"/>
    </row>
    <row r="955" spans="1:2" ht="15.75" customHeight="1" x14ac:dyDescent="0.25">
      <c r="A955" s="49"/>
      <c r="B955" s="49"/>
    </row>
    <row r="956" spans="1:2" ht="15.75" customHeight="1" x14ac:dyDescent="0.25">
      <c r="A956" s="49"/>
      <c r="B956" s="49"/>
    </row>
    <row r="957" spans="1:2" ht="15.75" customHeight="1" x14ac:dyDescent="0.25">
      <c r="A957" s="49"/>
      <c r="B957" s="49"/>
    </row>
    <row r="958" spans="1:2" ht="15.75" customHeight="1" x14ac:dyDescent="0.25">
      <c r="A958" s="49"/>
      <c r="B958" s="49"/>
    </row>
    <row r="959" spans="1:2" ht="15.75" customHeight="1" x14ac:dyDescent="0.25">
      <c r="A959" s="49"/>
      <c r="B959" s="49"/>
    </row>
    <row r="960" spans="1:2" ht="15.75" customHeight="1" x14ac:dyDescent="0.25">
      <c r="A960" s="49"/>
      <c r="B960" s="49"/>
    </row>
    <row r="961" spans="1:2" ht="15.75" customHeight="1" x14ac:dyDescent="0.25">
      <c r="A961" s="49"/>
      <c r="B961" s="49"/>
    </row>
    <row r="962" spans="1:2" ht="15.75" customHeight="1" x14ac:dyDescent="0.25">
      <c r="A962" s="49"/>
      <c r="B962" s="49"/>
    </row>
    <row r="963" spans="1:2" ht="15.75" customHeight="1" x14ac:dyDescent="0.25">
      <c r="A963" s="49"/>
      <c r="B963" s="49"/>
    </row>
    <row r="964" spans="1:2" ht="15.75" customHeight="1" x14ac:dyDescent="0.25">
      <c r="A964" s="49"/>
      <c r="B964" s="49"/>
    </row>
    <row r="965" spans="1:2" ht="15.75" customHeight="1" x14ac:dyDescent="0.25">
      <c r="A965" s="49"/>
      <c r="B965" s="49"/>
    </row>
    <row r="966" spans="1:2" ht="15.75" customHeight="1" x14ac:dyDescent="0.25">
      <c r="A966" s="49"/>
      <c r="B966" s="49"/>
    </row>
    <row r="967" spans="1:2" ht="15.75" customHeight="1" x14ac:dyDescent="0.25">
      <c r="A967" s="49"/>
      <c r="B967" s="49"/>
    </row>
    <row r="968" spans="1:2" ht="15.75" customHeight="1" x14ac:dyDescent="0.25">
      <c r="A968" s="49"/>
      <c r="B968" s="49"/>
    </row>
    <row r="969" spans="1:2" ht="15.75" customHeight="1" x14ac:dyDescent="0.25">
      <c r="A969" s="49"/>
      <c r="B969" s="49"/>
    </row>
    <row r="970" spans="1:2" ht="15.75" customHeight="1" x14ac:dyDescent="0.25">
      <c r="A970" s="49"/>
      <c r="B970" s="49"/>
    </row>
    <row r="971" spans="1:2" ht="15.75" customHeight="1" x14ac:dyDescent="0.25">
      <c r="A971" s="49"/>
      <c r="B971" s="49"/>
    </row>
    <row r="972" spans="1:2" ht="15.75" customHeight="1" x14ac:dyDescent="0.25">
      <c r="A972" s="49"/>
      <c r="B972" s="49"/>
    </row>
    <row r="973" spans="1:2" ht="15.75" customHeight="1" x14ac:dyDescent="0.25">
      <c r="A973" s="49"/>
      <c r="B973" s="49"/>
    </row>
    <row r="974" spans="1:2" ht="15.75" customHeight="1" x14ac:dyDescent="0.25">
      <c r="A974" s="49"/>
      <c r="B974" s="49"/>
    </row>
    <row r="975" spans="1:2" ht="15.75" customHeight="1" x14ac:dyDescent="0.25">
      <c r="A975" s="49"/>
      <c r="B975" s="49"/>
    </row>
    <row r="976" spans="1:2" ht="15.75" customHeight="1" x14ac:dyDescent="0.25">
      <c r="A976" s="49"/>
      <c r="B976" s="49"/>
    </row>
    <row r="977" spans="1:2" ht="15.75" customHeight="1" x14ac:dyDescent="0.25">
      <c r="A977" s="49"/>
      <c r="B977" s="49"/>
    </row>
    <row r="978" spans="1:2" ht="15.75" customHeight="1" x14ac:dyDescent="0.25">
      <c r="A978" s="49"/>
      <c r="B978" s="49"/>
    </row>
    <row r="979" spans="1:2" ht="15.75" customHeight="1" x14ac:dyDescent="0.25">
      <c r="A979" s="49"/>
      <c r="B979" s="49"/>
    </row>
    <row r="980" spans="1:2" ht="15.75" customHeight="1" x14ac:dyDescent="0.25">
      <c r="A980" s="49"/>
      <c r="B980" s="49"/>
    </row>
    <row r="981" spans="1:2" ht="15.75" customHeight="1" x14ac:dyDescent="0.25">
      <c r="A981" s="49"/>
      <c r="B981" s="49"/>
    </row>
    <row r="982" spans="1:2" ht="15.75" customHeight="1" x14ac:dyDescent="0.25">
      <c r="A982" s="49"/>
      <c r="B982" s="49"/>
    </row>
    <row r="983" spans="1:2" ht="15.75" customHeight="1" x14ac:dyDescent="0.25">
      <c r="A983" s="49"/>
      <c r="B983" s="49"/>
    </row>
    <row r="984" spans="1:2" ht="15.75" customHeight="1" x14ac:dyDescent="0.25">
      <c r="A984" s="49"/>
      <c r="B984" s="49"/>
    </row>
    <row r="985" spans="1:2" ht="15.75" customHeight="1" x14ac:dyDescent="0.25">
      <c r="A985" s="49"/>
      <c r="B985" s="49"/>
    </row>
    <row r="986" spans="1:2" ht="15.75" customHeight="1" x14ac:dyDescent="0.25">
      <c r="A986" s="49"/>
      <c r="B986" s="49"/>
    </row>
    <row r="987" spans="1:2" ht="15.75" customHeight="1" x14ac:dyDescent="0.25">
      <c r="A987" s="49"/>
      <c r="B987" s="49"/>
    </row>
    <row r="988" spans="1:2" ht="15.75" customHeight="1" x14ac:dyDescent="0.25">
      <c r="A988" s="49"/>
      <c r="B988" s="49"/>
    </row>
    <row r="989" spans="1:2" ht="15.75" customHeight="1" x14ac:dyDescent="0.25">
      <c r="A989" s="49"/>
      <c r="B989" s="49"/>
    </row>
    <row r="990" spans="1:2" ht="15.75" customHeight="1" x14ac:dyDescent="0.25">
      <c r="A990" s="49"/>
      <c r="B990" s="49"/>
    </row>
    <row r="991" spans="1:2" ht="15.75" customHeight="1" x14ac:dyDescent="0.25">
      <c r="A991" s="49"/>
      <c r="B991" s="49"/>
    </row>
    <row r="992" spans="1:2" ht="15.75" customHeight="1" x14ac:dyDescent="0.25">
      <c r="A992" s="49"/>
      <c r="B992" s="49"/>
    </row>
    <row r="993" spans="1:2" ht="15.75" customHeight="1" x14ac:dyDescent="0.25">
      <c r="A993" s="49"/>
      <c r="B993" s="49"/>
    </row>
    <row r="994" spans="1:2" ht="15.75" customHeight="1" x14ac:dyDescent="0.25">
      <c r="A994" s="49"/>
      <c r="B994" s="49"/>
    </row>
    <row r="995" spans="1:2" ht="15.75" customHeight="1" x14ac:dyDescent="0.25">
      <c r="A995" s="49"/>
      <c r="B995" s="49"/>
    </row>
    <row r="996" spans="1:2" ht="15.75" customHeight="1" x14ac:dyDescent="0.25">
      <c r="A996" s="49"/>
      <c r="B996" s="49"/>
    </row>
    <row r="997" spans="1:2" ht="15.75" customHeight="1" x14ac:dyDescent="0.25">
      <c r="A997" s="49"/>
      <c r="B997" s="49"/>
    </row>
    <row r="998" spans="1:2" ht="15.75" customHeight="1" x14ac:dyDescent="0.25">
      <c r="A998" s="49"/>
      <c r="B998" s="49"/>
    </row>
    <row r="999" spans="1:2" ht="15.75" customHeight="1" x14ac:dyDescent="0.25">
      <c r="A999" s="49"/>
      <c r="B999" s="49"/>
    </row>
    <row r="1000" spans="1:2" ht="15.75" customHeight="1" x14ac:dyDescent="0.25">
      <c r="A1000" s="49"/>
      <c r="B1000" s="49"/>
    </row>
  </sheetData>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2F5496"/>
  </sheetPr>
  <dimension ref="A1:AL1000"/>
  <sheetViews>
    <sheetView workbookViewId="0"/>
  </sheetViews>
  <sheetFormatPr defaultColWidth="12.625" defaultRowHeight="15" customHeight="1" x14ac:dyDescent="0.2"/>
  <cols>
    <col min="1" max="2" width="21.25" customWidth="1"/>
    <col min="3" max="38" width="7.625" customWidth="1"/>
  </cols>
  <sheetData>
    <row r="1" spans="1:38" x14ac:dyDescent="0.25">
      <c r="A1" s="104" t="s">
        <v>1137</v>
      </c>
      <c r="B1" s="104" t="s">
        <v>700</v>
      </c>
      <c r="C1" s="7" t="s">
        <v>1138</v>
      </c>
    </row>
    <row r="2" spans="1:38" x14ac:dyDescent="0.25">
      <c r="A2" s="48" t="s">
        <v>974</v>
      </c>
      <c r="B2" s="48" t="s">
        <v>975</v>
      </c>
      <c r="C2" s="1">
        <v>2015</v>
      </c>
      <c r="D2" s="1">
        <v>2016</v>
      </c>
      <c r="E2" s="1">
        <v>2017</v>
      </c>
      <c r="F2" s="1">
        <v>2018</v>
      </c>
      <c r="G2" s="1">
        <v>2019</v>
      </c>
      <c r="H2" s="1">
        <v>2020</v>
      </c>
      <c r="I2" s="1">
        <v>2021</v>
      </c>
      <c r="J2" s="1">
        <v>2022</v>
      </c>
      <c r="K2" s="1">
        <v>2023</v>
      </c>
      <c r="L2" s="1">
        <v>2024</v>
      </c>
      <c r="M2" s="1">
        <v>2025</v>
      </c>
      <c r="N2" s="1">
        <v>2026</v>
      </c>
      <c r="O2" s="1">
        <v>2027</v>
      </c>
      <c r="P2" s="1">
        <v>2028</v>
      </c>
      <c r="Q2" s="1">
        <v>2029</v>
      </c>
      <c r="R2" s="1">
        <v>2030</v>
      </c>
      <c r="S2" s="1">
        <v>2031</v>
      </c>
      <c r="T2" s="1">
        <v>2032</v>
      </c>
      <c r="U2" s="1">
        <v>2033</v>
      </c>
      <c r="V2" s="1">
        <v>2034</v>
      </c>
      <c r="W2" s="1">
        <v>2035</v>
      </c>
      <c r="X2" s="1">
        <v>2036</v>
      </c>
      <c r="Y2" s="1">
        <v>2037</v>
      </c>
      <c r="Z2" s="1">
        <v>2038</v>
      </c>
      <c r="AA2" s="1">
        <v>2039</v>
      </c>
      <c r="AB2" s="1">
        <v>2040</v>
      </c>
      <c r="AC2" s="1">
        <v>2041</v>
      </c>
      <c r="AD2" s="1">
        <v>2042</v>
      </c>
      <c r="AE2" s="1">
        <v>2043</v>
      </c>
      <c r="AF2" s="1">
        <v>2044</v>
      </c>
      <c r="AG2" s="1">
        <v>2045</v>
      </c>
      <c r="AH2" s="1">
        <v>2046</v>
      </c>
      <c r="AI2" s="1">
        <v>2047</v>
      </c>
      <c r="AJ2" s="1">
        <v>2048</v>
      </c>
      <c r="AK2" s="1">
        <v>2049</v>
      </c>
      <c r="AL2" s="1">
        <v>2050</v>
      </c>
    </row>
    <row r="3" spans="1:38" x14ac:dyDescent="0.25">
      <c r="A3" s="49">
        <v>-1150</v>
      </c>
      <c r="B3" s="49">
        <f t="shared" ref="B3:B23" si="0">A3+50</f>
        <v>-1100</v>
      </c>
      <c r="C3" s="105">
        <f>VLOOKUP($B$1,'Multipliers and Adjustments'!$A$70:$I$86,TRUNC(COLUMN(C$2)/5)+2,FALSE)*SUMIFS('EPA US Data'!$I:$I,'EPA US Data'!$D:$D,'Country Selector'!$A$2,'EPA US Data'!$J:$J,$B$1,'EPA US Data'!$C:$C,C$2,'EPA US Data'!$G:$G,"&gt;="&amp;$A3,'EPA US Data'!$G:$G,"&lt;"&amp;$B3)*unit_conv*'State Downscaling Multipliers'!$B$15</f>
        <v>0</v>
      </c>
      <c r="D3" s="2">
        <f t="shared" ref="D3:G3" si="1">C3+($H3-$C3)/5</f>
        <v>0</v>
      </c>
      <c r="E3" s="2">
        <f t="shared" si="1"/>
        <v>0</v>
      </c>
      <c r="F3" s="2">
        <f t="shared" si="1"/>
        <v>0</v>
      </c>
      <c r="G3" s="2">
        <f t="shared" si="1"/>
        <v>0</v>
      </c>
      <c r="H3" s="105">
        <f>VLOOKUP($B$1,'Multipliers and Adjustments'!$A$70:$I$86,TRUNC(COLUMN(H$2)/5)+2,FALSE)*SUMIFS('EPA US Data'!$I:$I,'EPA US Data'!$D:$D,'Country Selector'!$A$2,'EPA US Data'!$J:$J,$B$1,'EPA US Data'!$C:$C,H$2,'EPA US Data'!$G:$G,"&gt;="&amp;$A3,'EPA US Data'!$G:$G,"&lt;"&amp;$B3)*unit_conv*'State Downscaling Multipliers'!$B$15</f>
        <v>0</v>
      </c>
      <c r="I3" s="2">
        <f t="shared" ref="I3:L3" si="2">H3+($M3-$H3)/5</f>
        <v>0</v>
      </c>
      <c r="J3" s="2">
        <f t="shared" si="2"/>
        <v>0</v>
      </c>
      <c r="K3" s="2">
        <f t="shared" si="2"/>
        <v>0</v>
      </c>
      <c r="L3" s="2">
        <f t="shared" si="2"/>
        <v>0</v>
      </c>
      <c r="M3" s="105">
        <f>VLOOKUP($B$1,'Multipliers and Adjustments'!$A$70:$I$86,TRUNC(COLUMN(M$2)/5)+2,FALSE)*SUMIFS('EPA US Data'!$I:$I,'EPA US Data'!$D:$D,'Country Selector'!$A$2,'EPA US Data'!$J:$J,$B$1,'EPA US Data'!$C:$C,M$2,'EPA US Data'!$G:$G,"&gt;="&amp;$A3,'EPA US Data'!$G:$G,"&lt;"&amp;$B3)*unit_conv*'State Downscaling Multipliers'!$B$15</f>
        <v>0</v>
      </c>
      <c r="N3" s="2">
        <f t="shared" ref="N3:Q3" si="3">M3+($R3-$M3)/5</f>
        <v>0</v>
      </c>
      <c r="O3" s="2">
        <f t="shared" si="3"/>
        <v>0</v>
      </c>
      <c r="P3" s="2">
        <f t="shared" si="3"/>
        <v>0</v>
      </c>
      <c r="Q3" s="2">
        <f t="shared" si="3"/>
        <v>0</v>
      </c>
      <c r="R3" s="105">
        <f>VLOOKUP($B$1,'Multipliers and Adjustments'!$A$70:$I$86,TRUNC(COLUMN(R$2)/5)+2,FALSE)*SUMIFS('EPA US Data'!$I:$I,'EPA US Data'!$D:$D,'Country Selector'!$A$2,'EPA US Data'!$J:$J,$B$1,'EPA US Data'!$C:$C,R$2,'EPA US Data'!$G:$G,"&gt;="&amp;$A3,'EPA US Data'!$G:$G,"&lt;"&amp;$B3)*unit_conv*'State Downscaling Multipliers'!$B$15</f>
        <v>0</v>
      </c>
      <c r="S3" s="2">
        <f t="shared" ref="S3:V3" si="4">R3+($W3-$R3)/5</f>
        <v>0</v>
      </c>
      <c r="T3" s="2">
        <f t="shared" si="4"/>
        <v>0</v>
      </c>
      <c r="U3" s="2">
        <f t="shared" si="4"/>
        <v>0</v>
      </c>
      <c r="V3" s="2">
        <f t="shared" si="4"/>
        <v>0</v>
      </c>
      <c r="W3" s="105">
        <f>VLOOKUP($B$1,'Multipliers and Adjustments'!$A$70:$I$86,TRUNC(COLUMN(W$2)/5)+2,FALSE)*SUMIFS('EPA US Data'!$I:$I,'EPA US Data'!$D:$D,'Country Selector'!$A$2,'EPA US Data'!$J:$J,$B$1,'EPA US Data'!$C:$C,W$2,'EPA US Data'!$G:$G,"&gt;="&amp;$A3,'EPA US Data'!$G:$G,"&lt;"&amp;$B3)*unit_conv*'State Downscaling Multipliers'!$B$15</f>
        <v>0</v>
      </c>
      <c r="X3" s="2">
        <f t="shared" ref="X3:AA3" si="5">W3+($AB3-$W3)/5</f>
        <v>0</v>
      </c>
      <c r="Y3" s="2">
        <f t="shared" si="5"/>
        <v>0</v>
      </c>
      <c r="Z3" s="2">
        <f t="shared" si="5"/>
        <v>0</v>
      </c>
      <c r="AA3" s="2">
        <f t="shared" si="5"/>
        <v>0</v>
      </c>
      <c r="AB3" s="105">
        <f>VLOOKUP($B$1,'Multipliers and Adjustments'!$A$70:$I$86,TRUNC(COLUMN(AB$2)/5)+2,FALSE)*SUMIFS('EPA US Data'!$I:$I,'EPA US Data'!$D:$D,'Country Selector'!$A$2,'EPA US Data'!$J:$J,$B$1,'EPA US Data'!$C:$C,AB$2,'EPA US Data'!$G:$G,"&gt;="&amp;$A3,'EPA US Data'!$G:$G,"&lt;"&amp;$B3)*unit_conv*'State Downscaling Multipliers'!$B$15</f>
        <v>0</v>
      </c>
      <c r="AC3" s="2">
        <f t="shared" ref="AC3:AF3" si="6">AB3+($AG3-$AB3)/5</f>
        <v>0</v>
      </c>
      <c r="AD3" s="2">
        <f t="shared" si="6"/>
        <v>0</v>
      </c>
      <c r="AE3" s="2">
        <f t="shared" si="6"/>
        <v>0</v>
      </c>
      <c r="AF3" s="2">
        <f t="shared" si="6"/>
        <v>0</v>
      </c>
      <c r="AG3" s="105">
        <f>VLOOKUP($B$1,'Multipliers and Adjustments'!$A$70:$I$86,TRUNC(COLUMN(AG$2)/5)+2,FALSE)*SUMIFS('EPA US Data'!$I:$I,'EPA US Data'!$D:$D,'Country Selector'!$A$2,'EPA US Data'!$J:$J,$B$1,'EPA US Data'!$C:$C,AG$2,'EPA US Data'!$G:$G,"&gt;="&amp;$A3,'EPA US Data'!$G:$G,"&lt;"&amp;$B3)*unit_conv*'State Downscaling Multipliers'!$B$15</f>
        <v>0</v>
      </c>
      <c r="AH3" s="2">
        <f t="shared" ref="AH3:AK3" si="7">AG3+($AL3-$AG3)/5</f>
        <v>0</v>
      </c>
      <c r="AI3" s="2">
        <f t="shared" si="7"/>
        <v>0</v>
      </c>
      <c r="AJ3" s="2">
        <f t="shared" si="7"/>
        <v>0</v>
      </c>
      <c r="AK3" s="2">
        <f t="shared" si="7"/>
        <v>0</v>
      </c>
      <c r="AL3" s="105">
        <f>VLOOKUP($B$1,'Multipliers and Adjustments'!$A$70:$I$86,TRUNC(COLUMN(AL$2)/5)+2,FALSE)*SUMIFS('EPA US Data'!$I:$I,'EPA US Data'!$D:$D,'Country Selector'!$A$2,'EPA US Data'!$J:$J,$B$1,'EPA US Data'!$C:$C,AL$2,'EPA US Data'!$G:$G,"&gt;="&amp;$A3,'EPA US Data'!$G:$G,"&lt;"&amp;$B3)*unit_conv*'State Downscaling Multipliers'!$B$15</f>
        <v>0</v>
      </c>
    </row>
    <row r="4" spans="1:38" x14ac:dyDescent="0.25">
      <c r="A4" s="49">
        <f t="shared" ref="A4:A34" si="8">B3</f>
        <v>-1100</v>
      </c>
      <c r="B4" s="49">
        <f t="shared" si="0"/>
        <v>-1050</v>
      </c>
      <c r="C4" s="105">
        <f>VLOOKUP($B$1,'Multipliers and Adjustments'!$A$70:$I$86,TRUNC(COLUMN(C$2)/5)+2,FALSE)*SUMIFS('EPA US Data'!$I:$I,'EPA US Data'!$D:$D,'Country Selector'!$A$2,'EPA US Data'!$J:$J,$B$1,'EPA US Data'!$C:$C,C$2,'EPA US Data'!$G:$G,"&gt;="&amp;$A4,'EPA US Data'!$G:$G,"&lt;"&amp;$B4)*unit_conv*'State Downscaling Multipliers'!$B$15</f>
        <v>0</v>
      </c>
      <c r="D4" s="2">
        <f t="shared" ref="D4:G4" si="9">C4+($H4-$C4)/5</f>
        <v>0</v>
      </c>
      <c r="E4" s="2">
        <f t="shared" si="9"/>
        <v>0</v>
      </c>
      <c r="F4" s="2">
        <f t="shared" si="9"/>
        <v>0</v>
      </c>
      <c r="G4" s="2">
        <f t="shared" si="9"/>
        <v>0</v>
      </c>
      <c r="H4" s="105">
        <f>VLOOKUP($B$1,'Multipliers and Adjustments'!$A$70:$I$86,TRUNC(COLUMN(H$2)/5)+2,FALSE)*SUMIFS('EPA US Data'!$I:$I,'EPA US Data'!$D:$D,'Country Selector'!$A$2,'EPA US Data'!$J:$J,$B$1,'EPA US Data'!$C:$C,H$2,'EPA US Data'!$G:$G,"&gt;="&amp;$A4,'EPA US Data'!$G:$G,"&lt;"&amp;$B4)*unit_conv*'State Downscaling Multipliers'!$B$15</f>
        <v>0</v>
      </c>
      <c r="I4" s="2">
        <f t="shared" ref="I4:L4" si="10">H4+($M4-$H4)/5</f>
        <v>0</v>
      </c>
      <c r="J4" s="2">
        <f t="shared" si="10"/>
        <v>0</v>
      </c>
      <c r="K4" s="2">
        <f t="shared" si="10"/>
        <v>0</v>
      </c>
      <c r="L4" s="2">
        <f t="shared" si="10"/>
        <v>0</v>
      </c>
      <c r="M4" s="105">
        <f>VLOOKUP($B$1,'Multipliers and Adjustments'!$A$70:$I$86,TRUNC(COLUMN(M$2)/5)+2,FALSE)*SUMIFS('EPA US Data'!$I:$I,'EPA US Data'!$D:$D,'Country Selector'!$A$2,'EPA US Data'!$J:$J,$B$1,'EPA US Data'!$C:$C,M$2,'EPA US Data'!$G:$G,"&gt;="&amp;$A4,'EPA US Data'!$G:$G,"&lt;"&amp;$B4)*unit_conv*'State Downscaling Multipliers'!$B$15</f>
        <v>0</v>
      </c>
      <c r="N4" s="2">
        <f t="shared" ref="N4:Q4" si="11">M4+($R4-$M4)/5</f>
        <v>0</v>
      </c>
      <c r="O4" s="2">
        <f t="shared" si="11"/>
        <v>0</v>
      </c>
      <c r="P4" s="2">
        <f t="shared" si="11"/>
        <v>0</v>
      </c>
      <c r="Q4" s="2">
        <f t="shared" si="11"/>
        <v>0</v>
      </c>
      <c r="R4" s="105">
        <f>VLOOKUP($B$1,'Multipliers and Adjustments'!$A$70:$I$86,TRUNC(COLUMN(R$2)/5)+2,FALSE)*SUMIFS('EPA US Data'!$I:$I,'EPA US Data'!$D:$D,'Country Selector'!$A$2,'EPA US Data'!$J:$J,$B$1,'EPA US Data'!$C:$C,R$2,'EPA US Data'!$G:$G,"&gt;="&amp;$A4,'EPA US Data'!$G:$G,"&lt;"&amp;$B4)*unit_conv*'State Downscaling Multipliers'!$B$15</f>
        <v>0</v>
      </c>
      <c r="S4" s="2">
        <f t="shared" ref="S4:V4" si="12">R4+($W4-$R4)/5</f>
        <v>0</v>
      </c>
      <c r="T4" s="2">
        <f t="shared" si="12"/>
        <v>0</v>
      </c>
      <c r="U4" s="2">
        <f t="shared" si="12"/>
        <v>0</v>
      </c>
      <c r="V4" s="2">
        <f t="shared" si="12"/>
        <v>0</v>
      </c>
      <c r="W4" s="105">
        <f>VLOOKUP($B$1,'Multipliers and Adjustments'!$A$70:$I$86,TRUNC(COLUMN(W$2)/5)+2,FALSE)*SUMIFS('EPA US Data'!$I:$I,'EPA US Data'!$D:$D,'Country Selector'!$A$2,'EPA US Data'!$J:$J,$B$1,'EPA US Data'!$C:$C,W$2,'EPA US Data'!$G:$G,"&gt;="&amp;$A4,'EPA US Data'!$G:$G,"&lt;"&amp;$B4)*unit_conv*'State Downscaling Multipliers'!$B$15</f>
        <v>0</v>
      </c>
      <c r="X4" s="2">
        <f t="shared" ref="X4:AA4" si="13">W4+($AB4-$W4)/5</f>
        <v>0</v>
      </c>
      <c r="Y4" s="2">
        <f t="shared" si="13"/>
        <v>0</v>
      </c>
      <c r="Z4" s="2">
        <f t="shared" si="13"/>
        <v>0</v>
      </c>
      <c r="AA4" s="2">
        <f t="shared" si="13"/>
        <v>0</v>
      </c>
      <c r="AB4" s="105">
        <f>VLOOKUP($B$1,'Multipliers and Adjustments'!$A$70:$I$86,TRUNC(COLUMN(AB$2)/5)+2,FALSE)*SUMIFS('EPA US Data'!$I:$I,'EPA US Data'!$D:$D,'Country Selector'!$A$2,'EPA US Data'!$J:$J,$B$1,'EPA US Data'!$C:$C,AB$2,'EPA US Data'!$G:$G,"&gt;="&amp;$A4,'EPA US Data'!$G:$G,"&lt;"&amp;$B4)*unit_conv*'State Downscaling Multipliers'!$B$15</f>
        <v>0</v>
      </c>
      <c r="AC4" s="2">
        <f t="shared" ref="AC4:AF4" si="14">AB4+($AG4-$AB4)/5</f>
        <v>0</v>
      </c>
      <c r="AD4" s="2">
        <f t="shared" si="14"/>
        <v>0</v>
      </c>
      <c r="AE4" s="2">
        <f t="shared" si="14"/>
        <v>0</v>
      </c>
      <c r="AF4" s="2">
        <f t="shared" si="14"/>
        <v>0</v>
      </c>
      <c r="AG4" s="105">
        <f>VLOOKUP($B$1,'Multipliers and Adjustments'!$A$70:$I$86,TRUNC(COLUMN(AG$2)/5)+2,FALSE)*SUMIFS('EPA US Data'!$I:$I,'EPA US Data'!$D:$D,'Country Selector'!$A$2,'EPA US Data'!$J:$J,$B$1,'EPA US Data'!$C:$C,AG$2,'EPA US Data'!$G:$G,"&gt;="&amp;$A4,'EPA US Data'!$G:$G,"&lt;"&amp;$B4)*unit_conv*'State Downscaling Multipliers'!$B$15</f>
        <v>0</v>
      </c>
      <c r="AH4" s="2">
        <f t="shared" ref="AH4:AK4" si="15">AG4+($AL4-$AG4)/5</f>
        <v>0</v>
      </c>
      <c r="AI4" s="2">
        <f t="shared" si="15"/>
        <v>0</v>
      </c>
      <c r="AJ4" s="2">
        <f t="shared" si="15"/>
        <v>0</v>
      </c>
      <c r="AK4" s="2">
        <f t="shared" si="15"/>
        <v>0</v>
      </c>
      <c r="AL4" s="105">
        <f>VLOOKUP($B$1,'Multipliers and Adjustments'!$A$70:$I$86,TRUNC(COLUMN(AL$2)/5)+2,FALSE)*SUMIFS('EPA US Data'!$I:$I,'EPA US Data'!$D:$D,'Country Selector'!$A$2,'EPA US Data'!$J:$J,$B$1,'EPA US Data'!$C:$C,AL$2,'EPA US Data'!$G:$G,"&gt;="&amp;$A4,'EPA US Data'!$G:$G,"&lt;"&amp;$B4)*unit_conv*'State Downscaling Multipliers'!$B$15</f>
        <v>0</v>
      </c>
    </row>
    <row r="5" spans="1:38" x14ac:dyDescent="0.25">
      <c r="A5" s="49">
        <f t="shared" si="8"/>
        <v>-1050</v>
      </c>
      <c r="B5" s="49">
        <f t="shared" si="0"/>
        <v>-1000</v>
      </c>
      <c r="C5" s="105">
        <f>VLOOKUP($B$1,'Multipliers and Adjustments'!$A$70:$I$86,TRUNC(COLUMN(C$2)/5)+2,FALSE)*SUMIFS('EPA US Data'!$I:$I,'EPA US Data'!$D:$D,'Country Selector'!$A$2,'EPA US Data'!$J:$J,$B$1,'EPA US Data'!$C:$C,C$2,'EPA US Data'!$G:$G,"&gt;="&amp;$A5,'EPA US Data'!$G:$G,"&lt;"&amp;$B5)*unit_conv*'State Downscaling Multipliers'!$B$15</f>
        <v>0</v>
      </c>
      <c r="D5" s="2">
        <f t="shared" ref="D5:G5" si="16">C5+($H5-$C5)/5</f>
        <v>0</v>
      </c>
      <c r="E5" s="2">
        <f t="shared" si="16"/>
        <v>0</v>
      </c>
      <c r="F5" s="2">
        <f t="shared" si="16"/>
        <v>0</v>
      </c>
      <c r="G5" s="2">
        <f t="shared" si="16"/>
        <v>0</v>
      </c>
      <c r="H5" s="105">
        <f>VLOOKUP($B$1,'Multipliers and Adjustments'!$A$70:$I$86,TRUNC(COLUMN(H$2)/5)+2,FALSE)*SUMIFS('EPA US Data'!$I:$I,'EPA US Data'!$D:$D,'Country Selector'!$A$2,'EPA US Data'!$J:$J,$B$1,'EPA US Data'!$C:$C,H$2,'EPA US Data'!$G:$G,"&gt;="&amp;$A5,'EPA US Data'!$G:$G,"&lt;"&amp;$B5)*unit_conv*'State Downscaling Multipliers'!$B$15</f>
        <v>0</v>
      </c>
      <c r="I5" s="2">
        <f t="shared" ref="I5:L5" si="17">H5+($M5-$H5)/5</f>
        <v>0</v>
      </c>
      <c r="J5" s="2">
        <f t="shared" si="17"/>
        <v>0</v>
      </c>
      <c r="K5" s="2">
        <f t="shared" si="17"/>
        <v>0</v>
      </c>
      <c r="L5" s="2">
        <f t="shared" si="17"/>
        <v>0</v>
      </c>
      <c r="M5" s="105">
        <f>VLOOKUP($B$1,'Multipliers and Adjustments'!$A$70:$I$86,TRUNC(COLUMN(M$2)/5)+2,FALSE)*SUMIFS('EPA US Data'!$I:$I,'EPA US Data'!$D:$D,'Country Selector'!$A$2,'EPA US Data'!$J:$J,$B$1,'EPA US Data'!$C:$C,M$2,'EPA US Data'!$G:$G,"&gt;="&amp;$A5,'EPA US Data'!$G:$G,"&lt;"&amp;$B5)*unit_conv*'State Downscaling Multipliers'!$B$15</f>
        <v>0</v>
      </c>
      <c r="N5" s="2">
        <f t="shared" ref="N5:Q5" si="18">M5+($R5-$M5)/5</f>
        <v>0</v>
      </c>
      <c r="O5" s="2">
        <f t="shared" si="18"/>
        <v>0</v>
      </c>
      <c r="P5" s="2">
        <f t="shared" si="18"/>
        <v>0</v>
      </c>
      <c r="Q5" s="2">
        <f t="shared" si="18"/>
        <v>0</v>
      </c>
      <c r="R5" s="105">
        <f>VLOOKUP($B$1,'Multipliers and Adjustments'!$A$70:$I$86,TRUNC(COLUMN(R$2)/5)+2,FALSE)*SUMIFS('EPA US Data'!$I:$I,'EPA US Data'!$D:$D,'Country Selector'!$A$2,'EPA US Data'!$J:$J,$B$1,'EPA US Data'!$C:$C,R$2,'EPA US Data'!$G:$G,"&gt;="&amp;$A5,'EPA US Data'!$G:$G,"&lt;"&amp;$B5)*unit_conv*'State Downscaling Multipliers'!$B$15</f>
        <v>0</v>
      </c>
      <c r="S5" s="2">
        <f t="shared" ref="S5:V5" si="19">R5+($W5-$R5)/5</f>
        <v>0</v>
      </c>
      <c r="T5" s="2">
        <f t="shared" si="19"/>
        <v>0</v>
      </c>
      <c r="U5" s="2">
        <f t="shared" si="19"/>
        <v>0</v>
      </c>
      <c r="V5" s="2">
        <f t="shared" si="19"/>
        <v>0</v>
      </c>
      <c r="W5" s="105">
        <f>VLOOKUP($B$1,'Multipliers and Adjustments'!$A$70:$I$86,TRUNC(COLUMN(W$2)/5)+2,FALSE)*SUMIFS('EPA US Data'!$I:$I,'EPA US Data'!$D:$D,'Country Selector'!$A$2,'EPA US Data'!$J:$J,$B$1,'EPA US Data'!$C:$C,W$2,'EPA US Data'!$G:$G,"&gt;="&amp;$A5,'EPA US Data'!$G:$G,"&lt;"&amp;$B5)*unit_conv*'State Downscaling Multipliers'!$B$15</f>
        <v>0</v>
      </c>
      <c r="X5" s="2">
        <f t="shared" ref="X5:AA5" si="20">W5+($AB5-$W5)/5</f>
        <v>0</v>
      </c>
      <c r="Y5" s="2">
        <f t="shared" si="20"/>
        <v>0</v>
      </c>
      <c r="Z5" s="2">
        <f t="shared" si="20"/>
        <v>0</v>
      </c>
      <c r="AA5" s="2">
        <f t="shared" si="20"/>
        <v>0</v>
      </c>
      <c r="AB5" s="105">
        <f>VLOOKUP($B$1,'Multipliers and Adjustments'!$A$70:$I$86,TRUNC(COLUMN(AB$2)/5)+2,FALSE)*SUMIFS('EPA US Data'!$I:$I,'EPA US Data'!$D:$D,'Country Selector'!$A$2,'EPA US Data'!$J:$J,$B$1,'EPA US Data'!$C:$C,AB$2,'EPA US Data'!$G:$G,"&gt;="&amp;$A5,'EPA US Data'!$G:$G,"&lt;"&amp;$B5)*unit_conv*'State Downscaling Multipliers'!$B$15</f>
        <v>0</v>
      </c>
      <c r="AC5" s="2">
        <f t="shared" ref="AC5:AF5" si="21">AB5+($AG5-$AB5)/5</f>
        <v>0</v>
      </c>
      <c r="AD5" s="2">
        <f t="shared" si="21"/>
        <v>0</v>
      </c>
      <c r="AE5" s="2">
        <f t="shared" si="21"/>
        <v>0</v>
      </c>
      <c r="AF5" s="2">
        <f t="shared" si="21"/>
        <v>0</v>
      </c>
      <c r="AG5" s="105">
        <f>VLOOKUP($B$1,'Multipliers and Adjustments'!$A$70:$I$86,TRUNC(COLUMN(AG$2)/5)+2,FALSE)*SUMIFS('EPA US Data'!$I:$I,'EPA US Data'!$D:$D,'Country Selector'!$A$2,'EPA US Data'!$J:$J,$B$1,'EPA US Data'!$C:$C,AG$2,'EPA US Data'!$G:$G,"&gt;="&amp;$A5,'EPA US Data'!$G:$G,"&lt;"&amp;$B5)*unit_conv*'State Downscaling Multipliers'!$B$15</f>
        <v>0</v>
      </c>
      <c r="AH5" s="2">
        <f t="shared" ref="AH5:AK5" si="22">AG5+($AL5-$AG5)/5</f>
        <v>0</v>
      </c>
      <c r="AI5" s="2">
        <f t="shared" si="22"/>
        <v>0</v>
      </c>
      <c r="AJ5" s="2">
        <f t="shared" si="22"/>
        <v>0</v>
      </c>
      <c r="AK5" s="2">
        <f t="shared" si="22"/>
        <v>0</v>
      </c>
      <c r="AL5" s="105">
        <f>VLOOKUP($B$1,'Multipliers and Adjustments'!$A$70:$I$86,TRUNC(COLUMN(AL$2)/5)+2,FALSE)*SUMIFS('EPA US Data'!$I:$I,'EPA US Data'!$D:$D,'Country Selector'!$A$2,'EPA US Data'!$J:$J,$B$1,'EPA US Data'!$C:$C,AL$2,'EPA US Data'!$G:$G,"&gt;="&amp;$A5,'EPA US Data'!$G:$G,"&lt;"&amp;$B5)*unit_conv*'State Downscaling Multipliers'!$B$15</f>
        <v>0</v>
      </c>
    </row>
    <row r="6" spans="1:38" x14ac:dyDescent="0.25">
      <c r="A6" s="49">
        <f t="shared" si="8"/>
        <v>-1000</v>
      </c>
      <c r="B6" s="49">
        <f t="shared" si="0"/>
        <v>-950</v>
      </c>
      <c r="C6" s="105">
        <f>VLOOKUP($B$1,'Multipliers and Adjustments'!$A$70:$I$86,TRUNC(COLUMN(C$2)/5)+2,FALSE)*SUMIFS('EPA US Data'!$I:$I,'EPA US Data'!$D:$D,'Country Selector'!$A$2,'EPA US Data'!$J:$J,$B$1,'EPA US Data'!$C:$C,C$2,'EPA US Data'!$G:$G,"&gt;="&amp;$A6,'EPA US Data'!$G:$G,"&lt;"&amp;$B6)*unit_conv*'State Downscaling Multipliers'!$B$15</f>
        <v>0</v>
      </c>
      <c r="D6" s="2">
        <f t="shared" ref="D6:G6" si="23">C6+($H6-$C6)/5</f>
        <v>0</v>
      </c>
      <c r="E6" s="2">
        <f t="shared" si="23"/>
        <v>0</v>
      </c>
      <c r="F6" s="2">
        <f t="shared" si="23"/>
        <v>0</v>
      </c>
      <c r="G6" s="2">
        <f t="shared" si="23"/>
        <v>0</v>
      </c>
      <c r="H6" s="105">
        <f>VLOOKUP($B$1,'Multipliers and Adjustments'!$A$70:$I$86,TRUNC(COLUMN(H$2)/5)+2,FALSE)*SUMIFS('EPA US Data'!$I:$I,'EPA US Data'!$D:$D,'Country Selector'!$A$2,'EPA US Data'!$J:$J,$B$1,'EPA US Data'!$C:$C,H$2,'EPA US Data'!$G:$G,"&gt;="&amp;$A6,'EPA US Data'!$G:$G,"&lt;"&amp;$B6)*unit_conv*'State Downscaling Multipliers'!$B$15</f>
        <v>0</v>
      </c>
      <c r="I6" s="2">
        <f t="shared" ref="I6:L6" si="24">H6+($M6-$H6)/5</f>
        <v>0</v>
      </c>
      <c r="J6" s="2">
        <f t="shared" si="24"/>
        <v>0</v>
      </c>
      <c r="K6" s="2">
        <f t="shared" si="24"/>
        <v>0</v>
      </c>
      <c r="L6" s="2">
        <f t="shared" si="24"/>
        <v>0</v>
      </c>
      <c r="M6" s="105">
        <f>VLOOKUP($B$1,'Multipliers and Adjustments'!$A$70:$I$86,TRUNC(COLUMN(M$2)/5)+2,FALSE)*SUMIFS('EPA US Data'!$I:$I,'EPA US Data'!$D:$D,'Country Selector'!$A$2,'EPA US Data'!$J:$J,$B$1,'EPA US Data'!$C:$C,M$2,'EPA US Data'!$G:$G,"&gt;="&amp;$A6,'EPA US Data'!$G:$G,"&lt;"&amp;$B6)*unit_conv*'State Downscaling Multipliers'!$B$15</f>
        <v>0</v>
      </c>
      <c r="N6" s="2">
        <f t="shared" ref="N6:Q6" si="25">M6+($R6-$M6)/5</f>
        <v>0</v>
      </c>
      <c r="O6" s="2">
        <f t="shared" si="25"/>
        <v>0</v>
      </c>
      <c r="P6" s="2">
        <f t="shared" si="25"/>
        <v>0</v>
      </c>
      <c r="Q6" s="2">
        <f t="shared" si="25"/>
        <v>0</v>
      </c>
      <c r="R6" s="105">
        <f>VLOOKUP($B$1,'Multipliers and Adjustments'!$A$70:$I$86,TRUNC(COLUMN(R$2)/5)+2,FALSE)*SUMIFS('EPA US Data'!$I:$I,'EPA US Data'!$D:$D,'Country Selector'!$A$2,'EPA US Data'!$J:$J,$B$1,'EPA US Data'!$C:$C,R$2,'EPA US Data'!$G:$G,"&gt;="&amp;$A6,'EPA US Data'!$G:$G,"&lt;"&amp;$B6)*unit_conv*'State Downscaling Multipliers'!$B$15</f>
        <v>0</v>
      </c>
      <c r="S6" s="2">
        <f t="shared" ref="S6:V6" si="26">R6+($W6-$R6)/5</f>
        <v>0</v>
      </c>
      <c r="T6" s="2">
        <f t="shared" si="26"/>
        <v>0</v>
      </c>
      <c r="U6" s="2">
        <f t="shared" si="26"/>
        <v>0</v>
      </c>
      <c r="V6" s="2">
        <f t="shared" si="26"/>
        <v>0</v>
      </c>
      <c r="W6" s="105">
        <f>VLOOKUP($B$1,'Multipliers and Adjustments'!$A$70:$I$86,TRUNC(COLUMN(W$2)/5)+2,FALSE)*SUMIFS('EPA US Data'!$I:$I,'EPA US Data'!$D:$D,'Country Selector'!$A$2,'EPA US Data'!$J:$J,$B$1,'EPA US Data'!$C:$C,W$2,'EPA US Data'!$G:$G,"&gt;="&amp;$A6,'EPA US Data'!$G:$G,"&lt;"&amp;$B6)*unit_conv*'State Downscaling Multipliers'!$B$15</f>
        <v>0</v>
      </c>
      <c r="X6" s="2">
        <f t="shared" ref="X6:AA6" si="27">W6+($AB6-$W6)/5</f>
        <v>0</v>
      </c>
      <c r="Y6" s="2">
        <f t="shared" si="27"/>
        <v>0</v>
      </c>
      <c r="Z6" s="2">
        <f t="shared" si="27"/>
        <v>0</v>
      </c>
      <c r="AA6" s="2">
        <f t="shared" si="27"/>
        <v>0</v>
      </c>
      <c r="AB6" s="105">
        <f>VLOOKUP($B$1,'Multipliers and Adjustments'!$A$70:$I$86,TRUNC(COLUMN(AB$2)/5)+2,FALSE)*SUMIFS('EPA US Data'!$I:$I,'EPA US Data'!$D:$D,'Country Selector'!$A$2,'EPA US Data'!$J:$J,$B$1,'EPA US Data'!$C:$C,AB$2,'EPA US Data'!$G:$G,"&gt;="&amp;$A6,'EPA US Data'!$G:$G,"&lt;"&amp;$B6)*unit_conv*'State Downscaling Multipliers'!$B$15</f>
        <v>0</v>
      </c>
      <c r="AC6" s="2">
        <f t="shared" ref="AC6:AF6" si="28">AB6+($AG6-$AB6)/5</f>
        <v>0</v>
      </c>
      <c r="AD6" s="2">
        <f t="shared" si="28"/>
        <v>0</v>
      </c>
      <c r="AE6" s="2">
        <f t="shared" si="28"/>
        <v>0</v>
      </c>
      <c r="AF6" s="2">
        <f t="shared" si="28"/>
        <v>0</v>
      </c>
      <c r="AG6" s="105">
        <f>VLOOKUP($B$1,'Multipliers and Adjustments'!$A$70:$I$86,TRUNC(COLUMN(AG$2)/5)+2,FALSE)*SUMIFS('EPA US Data'!$I:$I,'EPA US Data'!$D:$D,'Country Selector'!$A$2,'EPA US Data'!$J:$J,$B$1,'EPA US Data'!$C:$C,AG$2,'EPA US Data'!$G:$G,"&gt;="&amp;$A6,'EPA US Data'!$G:$G,"&lt;"&amp;$B6)*unit_conv*'State Downscaling Multipliers'!$B$15</f>
        <v>0</v>
      </c>
      <c r="AH6" s="2">
        <f t="shared" ref="AH6:AK6" si="29">AG6+($AL6-$AG6)/5</f>
        <v>0</v>
      </c>
      <c r="AI6" s="2">
        <f t="shared" si="29"/>
        <v>0</v>
      </c>
      <c r="AJ6" s="2">
        <f t="shared" si="29"/>
        <v>0</v>
      </c>
      <c r="AK6" s="2">
        <f t="shared" si="29"/>
        <v>0</v>
      </c>
      <c r="AL6" s="105">
        <f>VLOOKUP($B$1,'Multipliers and Adjustments'!$A$70:$I$86,TRUNC(COLUMN(AL$2)/5)+2,FALSE)*SUMIFS('EPA US Data'!$I:$I,'EPA US Data'!$D:$D,'Country Selector'!$A$2,'EPA US Data'!$J:$J,$B$1,'EPA US Data'!$C:$C,AL$2,'EPA US Data'!$G:$G,"&gt;="&amp;$A6,'EPA US Data'!$G:$G,"&lt;"&amp;$B6)*unit_conv*'State Downscaling Multipliers'!$B$15</f>
        <v>0</v>
      </c>
    </row>
    <row r="7" spans="1:38" x14ac:dyDescent="0.25">
      <c r="A7" s="49">
        <f t="shared" si="8"/>
        <v>-950</v>
      </c>
      <c r="B7" s="49">
        <f t="shared" si="0"/>
        <v>-900</v>
      </c>
      <c r="C7" s="105">
        <f>VLOOKUP($B$1,'Multipliers and Adjustments'!$A$70:$I$86,TRUNC(COLUMN(C$2)/5)+2,FALSE)*SUMIFS('EPA US Data'!$I:$I,'EPA US Data'!$D:$D,'Country Selector'!$A$2,'EPA US Data'!$J:$J,$B$1,'EPA US Data'!$C:$C,C$2,'EPA US Data'!$G:$G,"&gt;="&amp;$A7,'EPA US Data'!$G:$G,"&lt;"&amp;$B7)*unit_conv*'State Downscaling Multipliers'!$B$15</f>
        <v>0</v>
      </c>
      <c r="D7" s="2">
        <f t="shared" ref="D7:G7" si="30">C7+($H7-$C7)/5</f>
        <v>0</v>
      </c>
      <c r="E7" s="2">
        <f t="shared" si="30"/>
        <v>0</v>
      </c>
      <c r="F7" s="2">
        <f t="shared" si="30"/>
        <v>0</v>
      </c>
      <c r="G7" s="2">
        <f t="shared" si="30"/>
        <v>0</v>
      </c>
      <c r="H7" s="105">
        <f>VLOOKUP($B$1,'Multipliers and Adjustments'!$A$70:$I$86,TRUNC(COLUMN(H$2)/5)+2,FALSE)*SUMIFS('EPA US Data'!$I:$I,'EPA US Data'!$D:$D,'Country Selector'!$A$2,'EPA US Data'!$J:$J,$B$1,'EPA US Data'!$C:$C,H$2,'EPA US Data'!$G:$G,"&gt;="&amp;$A7,'EPA US Data'!$G:$G,"&lt;"&amp;$B7)*unit_conv*'State Downscaling Multipliers'!$B$15</f>
        <v>0</v>
      </c>
      <c r="I7" s="2">
        <f t="shared" ref="I7:L7" si="31">H7+($M7-$H7)/5</f>
        <v>0</v>
      </c>
      <c r="J7" s="2">
        <f t="shared" si="31"/>
        <v>0</v>
      </c>
      <c r="K7" s="2">
        <f t="shared" si="31"/>
        <v>0</v>
      </c>
      <c r="L7" s="2">
        <f t="shared" si="31"/>
        <v>0</v>
      </c>
      <c r="M7" s="105">
        <f>VLOOKUP($B$1,'Multipliers and Adjustments'!$A$70:$I$86,TRUNC(COLUMN(M$2)/5)+2,FALSE)*SUMIFS('EPA US Data'!$I:$I,'EPA US Data'!$D:$D,'Country Selector'!$A$2,'EPA US Data'!$J:$J,$B$1,'EPA US Data'!$C:$C,M$2,'EPA US Data'!$G:$G,"&gt;="&amp;$A7,'EPA US Data'!$G:$G,"&lt;"&amp;$B7)*unit_conv*'State Downscaling Multipliers'!$B$15</f>
        <v>0</v>
      </c>
      <c r="N7" s="2">
        <f t="shared" ref="N7:Q7" si="32">M7+($R7-$M7)/5</f>
        <v>0</v>
      </c>
      <c r="O7" s="2">
        <f t="shared" si="32"/>
        <v>0</v>
      </c>
      <c r="P7" s="2">
        <f t="shared" si="32"/>
        <v>0</v>
      </c>
      <c r="Q7" s="2">
        <f t="shared" si="32"/>
        <v>0</v>
      </c>
      <c r="R7" s="105">
        <f>VLOOKUP($B$1,'Multipliers and Adjustments'!$A$70:$I$86,TRUNC(COLUMN(R$2)/5)+2,FALSE)*SUMIFS('EPA US Data'!$I:$I,'EPA US Data'!$D:$D,'Country Selector'!$A$2,'EPA US Data'!$J:$J,$B$1,'EPA US Data'!$C:$C,R$2,'EPA US Data'!$G:$G,"&gt;="&amp;$A7,'EPA US Data'!$G:$G,"&lt;"&amp;$B7)*unit_conv*'State Downscaling Multipliers'!$B$15</f>
        <v>0</v>
      </c>
      <c r="S7" s="2">
        <f t="shared" ref="S7:V7" si="33">R7+($W7-$R7)/5</f>
        <v>0</v>
      </c>
      <c r="T7" s="2">
        <f t="shared" si="33"/>
        <v>0</v>
      </c>
      <c r="U7" s="2">
        <f t="shared" si="33"/>
        <v>0</v>
      </c>
      <c r="V7" s="2">
        <f t="shared" si="33"/>
        <v>0</v>
      </c>
      <c r="W7" s="105">
        <f>VLOOKUP($B$1,'Multipliers and Adjustments'!$A$70:$I$86,TRUNC(COLUMN(W$2)/5)+2,FALSE)*SUMIFS('EPA US Data'!$I:$I,'EPA US Data'!$D:$D,'Country Selector'!$A$2,'EPA US Data'!$J:$J,$B$1,'EPA US Data'!$C:$C,W$2,'EPA US Data'!$G:$G,"&gt;="&amp;$A7,'EPA US Data'!$G:$G,"&lt;"&amp;$B7)*unit_conv*'State Downscaling Multipliers'!$B$15</f>
        <v>0</v>
      </c>
      <c r="X7" s="2">
        <f t="shared" ref="X7:AA7" si="34">W7+($AB7-$W7)/5</f>
        <v>0</v>
      </c>
      <c r="Y7" s="2">
        <f t="shared" si="34"/>
        <v>0</v>
      </c>
      <c r="Z7" s="2">
        <f t="shared" si="34"/>
        <v>0</v>
      </c>
      <c r="AA7" s="2">
        <f t="shared" si="34"/>
        <v>0</v>
      </c>
      <c r="AB7" s="105">
        <f>VLOOKUP($B$1,'Multipliers and Adjustments'!$A$70:$I$86,TRUNC(COLUMN(AB$2)/5)+2,FALSE)*SUMIFS('EPA US Data'!$I:$I,'EPA US Data'!$D:$D,'Country Selector'!$A$2,'EPA US Data'!$J:$J,$B$1,'EPA US Data'!$C:$C,AB$2,'EPA US Data'!$G:$G,"&gt;="&amp;$A7,'EPA US Data'!$G:$G,"&lt;"&amp;$B7)*unit_conv*'State Downscaling Multipliers'!$B$15</f>
        <v>0</v>
      </c>
      <c r="AC7" s="2">
        <f t="shared" ref="AC7:AF7" si="35">AB7+($AG7-$AB7)/5</f>
        <v>0</v>
      </c>
      <c r="AD7" s="2">
        <f t="shared" si="35"/>
        <v>0</v>
      </c>
      <c r="AE7" s="2">
        <f t="shared" si="35"/>
        <v>0</v>
      </c>
      <c r="AF7" s="2">
        <f t="shared" si="35"/>
        <v>0</v>
      </c>
      <c r="AG7" s="105">
        <f>VLOOKUP($B$1,'Multipliers and Adjustments'!$A$70:$I$86,TRUNC(COLUMN(AG$2)/5)+2,FALSE)*SUMIFS('EPA US Data'!$I:$I,'EPA US Data'!$D:$D,'Country Selector'!$A$2,'EPA US Data'!$J:$J,$B$1,'EPA US Data'!$C:$C,AG$2,'EPA US Data'!$G:$G,"&gt;="&amp;$A7,'EPA US Data'!$G:$G,"&lt;"&amp;$B7)*unit_conv*'State Downscaling Multipliers'!$B$15</f>
        <v>0</v>
      </c>
      <c r="AH7" s="2">
        <f t="shared" ref="AH7:AK7" si="36">AG7+($AL7-$AG7)/5</f>
        <v>0</v>
      </c>
      <c r="AI7" s="2">
        <f t="shared" si="36"/>
        <v>0</v>
      </c>
      <c r="AJ7" s="2">
        <f t="shared" si="36"/>
        <v>0</v>
      </c>
      <c r="AK7" s="2">
        <f t="shared" si="36"/>
        <v>0</v>
      </c>
      <c r="AL7" s="105">
        <f>VLOOKUP($B$1,'Multipliers and Adjustments'!$A$70:$I$86,TRUNC(COLUMN(AL$2)/5)+2,FALSE)*SUMIFS('EPA US Data'!$I:$I,'EPA US Data'!$D:$D,'Country Selector'!$A$2,'EPA US Data'!$J:$J,$B$1,'EPA US Data'!$C:$C,AL$2,'EPA US Data'!$G:$G,"&gt;="&amp;$A7,'EPA US Data'!$G:$G,"&lt;"&amp;$B7)*unit_conv*'State Downscaling Multipliers'!$B$15</f>
        <v>0</v>
      </c>
    </row>
    <row r="8" spans="1:38" x14ac:dyDescent="0.25">
      <c r="A8" s="49">
        <f t="shared" si="8"/>
        <v>-900</v>
      </c>
      <c r="B8" s="49">
        <f t="shared" si="0"/>
        <v>-850</v>
      </c>
      <c r="C8" s="105">
        <f>VLOOKUP($B$1,'Multipliers and Adjustments'!$A$70:$I$86,TRUNC(COLUMN(C$2)/5)+2,FALSE)*SUMIFS('EPA US Data'!$I:$I,'EPA US Data'!$D:$D,'Country Selector'!$A$2,'EPA US Data'!$J:$J,$B$1,'EPA US Data'!$C:$C,C$2,'EPA US Data'!$G:$G,"&gt;="&amp;$A8,'EPA US Data'!$G:$G,"&lt;"&amp;$B8)*unit_conv*'State Downscaling Multipliers'!$B$15</f>
        <v>0</v>
      </c>
      <c r="D8" s="2">
        <f t="shared" ref="D8:G8" si="37">C8+($H8-$C8)/5</f>
        <v>0</v>
      </c>
      <c r="E8" s="2">
        <f t="shared" si="37"/>
        <v>0</v>
      </c>
      <c r="F8" s="2">
        <f t="shared" si="37"/>
        <v>0</v>
      </c>
      <c r="G8" s="2">
        <f t="shared" si="37"/>
        <v>0</v>
      </c>
      <c r="H8" s="105">
        <f>VLOOKUP($B$1,'Multipliers and Adjustments'!$A$70:$I$86,TRUNC(COLUMN(H$2)/5)+2,FALSE)*SUMIFS('EPA US Data'!$I:$I,'EPA US Data'!$D:$D,'Country Selector'!$A$2,'EPA US Data'!$J:$J,$B$1,'EPA US Data'!$C:$C,H$2,'EPA US Data'!$G:$G,"&gt;="&amp;$A8,'EPA US Data'!$G:$G,"&lt;"&amp;$B8)*unit_conv*'State Downscaling Multipliers'!$B$15</f>
        <v>0</v>
      </c>
      <c r="I8" s="2">
        <f t="shared" ref="I8:L8" si="38">H8+($M8-$H8)/5</f>
        <v>0</v>
      </c>
      <c r="J8" s="2">
        <f t="shared" si="38"/>
        <v>0</v>
      </c>
      <c r="K8" s="2">
        <f t="shared" si="38"/>
        <v>0</v>
      </c>
      <c r="L8" s="2">
        <f t="shared" si="38"/>
        <v>0</v>
      </c>
      <c r="M8" s="105">
        <f>VLOOKUP($B$1,'Multipliers and Adjustments'!$A$70:$I$86,TRUNC(COLUMN(M$2)/5)+2,FALSE)*SUMIFS('EPA US Data'!$I:$I,'EPA US Data'!$D:$D,'Country Selector'!$A$2,'EPA US Data'!$J:$J,$B$1,'EPA US Data'!$C:$C,M$2,'EPA US Data'!$G:$G,"&gt;="&amp;$A8,'EPA US Data'!$G:$G,"&lt;"&amp;$B8)*unit_conv*'State Downscaling Multipliers'!$B$15</f>
        <v>0</v>
      </c>
      <c r="N8" s="2">
        <f t="shared" ref="N8:Q8" si="39">M8+($R8-$M8)/5</f>
        <v>0</v>
      </c>
      <c r="O8" s="2">
        <f t="shared" si="39"/>
        <v>0</v>
      </c>
      <c r="P8" s="2">
        <f t="shared" si="39"/>
        <v>0</v>
      </c>
      <c r="Q8" s="2">
        <f t="shared" si="39"/>
        <v>0</v>
      </c>
      <c r="R8" s="105">
        <f>VLOOKUP($B$1,'Multipliers and Adjustments'!$A$70:$I$86,TRUNC(COLUMN(R$2)/5)+2,FALSE)*SUMIFS('EPA US Data'!$I:$I,'EPA US Data'!$D:$D,'Country Selector'!$A$2,'EPA US Data'!$J:$J,$B$1,'EPA US Data'!$C:$C,R$2,'EPA US Data'!$G:$G,"&gt;="&amp;$A8,'EPA US Data'!$G:$G,"&lt;"&amp;$B8)*unit_conv*'State Downscaling Multipliers'!$B$15</f>
        <v>0</v>
      </c>
      <c r="S8" s="2">
        <f t="shared" ref="S8:V8" si="40">R8+($W8-$R8)/5</f>
        <v>0</v>
      </c>
      <c r="T8" s="2">
        <f t="shared" si="40"/>
        <v>0</v>
      </c>
      <c r="U8" s="2">
        <f t="shared" si="40"/>
        <v>0</v>
      </c>
      <c r="V8" s="2">
        <f t="shared" si="40"/>
        <v>0</v>
      </c>
      <c r="W8" s="105">
        <f>VLOOKUP($B$1,'Multipliers and Adjustments'!$A$70:$I$86,TRUNC(COLUMN(W$2)/5)+2,FALSE)*SUMIFS('EPA US Data'!$I:$I,'EPA US Data'!$D:$D,'Country Selector'!$A$2,'EPA US Data'!$J:$J,$B$1,'EPA US Data'!$C:$C,W$2,'EPA US Data'!$G:$G,"&gt;="&amp;$A8,'EPA US Data'!$G:$G,"&lt;"&amp;$B8)*unit_conv*'State Downscaling Multipliers'!$B$15</f>
        <v>0</v>
      </c>
      <c r="X8" s="2">
        <f t="shared" ref="X8:AA8" si="41">W8+($AB8-$W8)/5</f>
        <v>0</v>
      </c>
      <c r="Y8" s="2">
        <f t="shared" si="41"/>
        <v>0</v>
      </c>
      <c r="Z8" s="2">
        <f t="shared" si="41"/>
        <v>0</v>
      </c>
      <c r="AA8" s="2">
        <f t="shared" si="41"/>
        <v>0</v>
      </c>
      <c r="AB8" s="105">
        <f>VLOOKUP($B$1,'Multipliers and Adjustments'!$A$70:$I$86,TRUNC(COLUMN(AB$2)/5)+2,FALSE)*SUMIFS('EPA US Data'!$I:$I,'EPA US Data'!$D:$D,'Country Selector'!$A$2,'EPA US Data'!$J:$J,$B$1,'EPA US Data'!$C:$C,AB$2,'EPA US Data'!$G:$G,"&gt;="&amp;$A8,'EPA US Data'!$G:$G,"&lt;"&amp;$B8)*unit_conv*'State Downscaling Multipliers'!$B$15</f>
        <v>0</v>
      </c>
      <c r="AC8" s="2">
        <f t="shared" ref="AC8:AF8" si="42">AB8+($AG8-$AB8)/5</f>
        <v>0</v>
      </c>
      <c r="AD8" s="2">
        <f t="shared" si="42"/>
        <v>0</v>
      </c>
      <c r="AE8" s="2">
        <f t="shared" si="42"/>
        <v>0</v>
      </c>
      <c r="AF8" s="2">
        <f t="shared" si="42"/>
        <v>0</v>
      </c>
      <c r="AG8" s="105">
        <f>VLOOKUP($B$1,'Multipliers and Adjustments'!$A$70:$I$86,TRUNC(COLUMN(AG$2)/5)+2,FALSE)*SUMIFS('EPA US Data'!$I:$I,'EPA US Data'!$D:$D,'Country Selector'!$A$2,'EPA US Data'!$J:$J,$B$1,'EPA US Data'!$C:$C,AG$2,'EPA US Data'!$G:$G,"&gt;="&amp;$A8,'EPA US Data'!$G:$G,"&lt;"&amp;$B8)*unit_conv*'State Downscaling Multipliers'!$B$15</f>
        <v>0</v>
      </c>
      <c r="AH8" s="2">
        <f t="shared" ref="AH8:AK8" si="43">AG8+($AL8-$AG8)/5</f>
        <v>0</v>
      </c>
      <c r="AI8" s="2">
        <f t="shared" si="43"/>
        <v>0</v>
      </c>
      <c r="AJ8" s="2">
        <f t="shared" si="43"/>
        <v>0</v>
      </c>
      <c r="AK8" s="2">
        <f t="shared" si="43"/>
        <v>0</v>
      </c>
      <c r="AL8" s="105">
        <f>VLOOKUP($B$1,'Multipliers and Adjustments'!$A$70:$I$86,TRUNC(COLUMN(AL$2)/5)+2,FALSE)*SUMIFS('EPA US Data'!$I:$I,'EPA US Data'!$D:$D,'Country Selector'!$A$2,'EPA US Data'!$J:$J,$B$1,'EPA US Data'!$C:$C,AL$2,'EPA US Data'!$G:$G,"&gt;="&amp;$A8,'EPA US Data'!$G:$G,"&lt;"&amp;$B8)*unit_conv*'State Downscaling Multipliers'!$B$15</f>
        <v>0</v>
      </c>
    </row>
    <row r="9" spans="1:38" x14ac:dyDescent="0.25">
      <c r="A9" s="49">
        <f t="shared" si="8"/>
        <v>-850</v>
      </c>
      <c r="B9" s="49">
        <f t="shared" si="0"/>
        <v>-800</v>
      </c>
      <c r="C9" s="105">
        <f>VLOOKUP($B$1,'Multipliers and Adjustments'!$A$70:$I$86,TRUNC(COLUMN(C$2)/5)+2,FALSE)*SUMIFS('EPA US Data'!$I:$I,'EPA US Data'!$D:$D,'Country Selector'!$A$2,'EPA US Data'!$J:$J,$B$1,'EPA US Data'!$C:$C,C$2,'EPA US Data'!$G:$G,"&gt;="&amp;$A9,'EPA US Data'!$G:$G,"&lt;"&amp;$B9)*unit_conv*'State Downscaling Multipliers'!$B$15</f>
        <v>0</v>
      </c>
      <c r="D9" s="2">
        <f t="shared" ref="D9:G9" si="44">C9+($H9-$C9)/5</f>
        <v>0</v>
      </c>
      <c r="E9" s="2">
        <f t="shared" si="44"/>
        <v>0</v>
      </c>
      <c r="F9" s="2">
        <f t="shared" si="44"/>
        <v>0</v>
      </c>
      <c r="G9" s="2">
        <f t="shared" si="44"/>
        <v>0</v>
      </c>
      <c r="H9" s="105">
        <f>VLOOKUP($B$1,'Multipliers and Adjustments'!$A$70:$I$86,TRUNC(COLUMN(H$2)/5)+2,FALSE)*SUMIFS('EPA US Data'!$I:$I,'EPA US Data'!$D:$D,'Country Selector'!$A$2,'EPA US Data'!$J:$J,$B$1,'EPA US Data'!$C:$C,H$2,'EPA US Data'!$G:$G,"&gt;="&amp;$A9,'EPA US Data'!$G:$G,"&lt;"&amp;$B9)*unit_conv*'State Downscaling Multipliers'!$B$15</f>
        <v>0</v>
      </c>
      <c r="I9" s="2">
        <f t="shared" ref="I9:L9" si="45">H9+($M9-$H9)/5</f>
        <v>0</v>
      </c>
      <c r="J9" s="2">
        <f t="shared" si="45"/>
        <v>0</v>
      </c>
      <c r="K9" s="2">
        <f t="shared" si="45"/>
        <v>0</v>
      </c>
      <c r="L9" s="2">
        <f t="shared" si="45"/>
        <v>0</v>
      </c>
      <c r="M9" s="105">
        <f>VLOOKUP($B$1,'Multipliers and Adjustments'!$A$70:$I$86,TRUNC(COLUMN(M$2)/5)+2,FALSE)*SUMIFS('EPA US Data'!$I:$I,'EPA US Data'!$D:$D,'Country Selector'!$A$2,'EPA US Data'!$J:$J,$B$1,'EPA US Data'!$C:$C,M$2,'EPA US Data'!$G:$G,"&gt;="&amp;$A9,'EPA US Data'!$G:$G,"&lt;"&amp;$B9)*unit_conv*'State Downscaling Multipliers'!$B$15</f>
        <v>0</v>
      </c>
      <c r="N9" s="2">
        <f t="shared" ref="N9:Q9" si="46">M9+($R9-$M9)/5</f>
        <v>0</v>
      </c>
      <c r="O9" s="2">
        <f t="shared" si="46"/>
        <v>0</v>
      </c>
      <c r="P9" s="2">
        <f t="shared" si="46"/>
        <v>0</v>
      </c>
      <c r="Q9" s="2">
        <f t="shared" si="46"/>
        <v>0</v>
      </c>
      <c r="R9" s="105">
        <f>VLOOKUP($B$1,'Multipliers and Adjustments'!$A$70:$I$86,TRUNC(COLUMN(R$2)/5)+2,FALSE)*SUMIFS('EPA US Data'!$I:$I,'EPA US Data'!$D:$D,'Country Selector'!$A$2,'EPA US Data'!$J:$J,$B$1,'EPA US Data'!$C:$C,R$2,'EPA US Data'!$G:$G,"&gt;="&amp;$A9,'EPA US Data'!$G:$G,"&lt;"&amp;$B9)*unit_conv*'State Downscaling Multipliers'!$B$15</f>
        <v>0</v>
      </c>
      <c r="S9" s="2">
        <f t="shared" ref="S9:V9" si="47">R9+($W9-$R9)/5</f>
        <v>0</v>
      </c>
      <c r="T9" s="2">
        <f t="shared" si="47"/>
        <v>0</v>
      </c>
      <c r="U9" s="2">
        <f t="shared" si="47"/>
        <v>0</v>
      </c>
      <c r="V9" s="2">
        <f t="shared" si="47"/>
        <v>0</v>
      </c>
      <c r="W9" s="105">
        <f>VLOOKUP($B$1,'Multipliers and Adjustments'!$A$70:$I$86,TRUNC(COLUMN(W$2)/5)+2,FALSE)*SUMIFS('EPA US Data'!$I:$I,'EPA US Data'!$D:$D,'Country Selector'!$A$2,'EPA US Data'!$J:$J,$B$1,'EPA US Data'!$C:$C,W$2,'EPA US Data'!$G:$G,"&gt;="&amp;$A9,'EPA US Data'!$G:$G,"&lt;"&amp;$B9)*unit_conv*'State Downscaling Multipliers'!$B$15</f>
        <v>0</v>
      </c>
      <c r="X9" s="2">
        <f t="shared" ref="X9:AA9" si="48">W9+($AB9-$W9)/5</f>
        <v>0</v>
      </c>
      <c r="Y9" s="2">
        <f t="shared" si="48"/>
        <v>0</v>
      </c>
      <c r="Z9" s="2">
        <f t="shared" si="48"/>
        <v>0</v>
      </c>
      <c r="AA9" s="2">
        <f t="shared" si="48"/>
        <v>0</v>
      </c>
      <c r="AB9" s="105">
        <f>VLOOKUP($B$1,'Multipliers and Adjustments'!$A$70:$I$86,TRUNC(COLUMN(AB$2)/5)+2,FALSE)*SUMIFS('EPA US Data'!$I:$I,'EPA US Data'!$D:$D,'Country Selector'!$A$2,'EPA US Data'!$J:$J,$B$1,'EPA US Data'!$C:$C,AB$2,'EPA US Data'!$G:$G,"&gt;="&amp;$A9,'EPA US Data'!$G:$G,"&lt;"&amp;$B9)*unit_conv*'State Downscaling Multipliers'!$B$15</f>
        <v>0</v>
      </c>
      <c r="AC9" s="2">
        <f t="shared" ref="AC9:AF9" si="49">AB9+($AG9-$AB9)/5</f>
        <v>0</v>
      </c>
      <c r="AD9" s="2">
        <f t="shared" si="49"/>
        <v>0</v>
      </c>
      <c r="AE9" s="2">
        <f t="shared" si="49"/>
        <v>0</v>
      </c>
      <c r="AF9" s="2">
        <f t="shared" si="49"/>
        <v>0</v>
      </c>
      <c r="AG9" s="105">
        <f>VLOOKUP($B$1,'Multipliers and Adjustments'!$A$70:$I$86,TRUNC(COLUMN(AG$2)/5)+2,FALSE)*SUMIFS('EPA US Data'!$I:$I,'EPA US Data'!$D:$D,'Country Selector'!$A$2,'EPA US Data'!$J:$J,$B$1,'EPA US Data'!$C:$C,AG$2,'EPA US Data'!$G:$G,"&gt;="&amp;$A9,'EPA US Data'!$G:$G,"&lt;"&amp;$B9)*unit_conv*'State Downscaling Multipliers'!$B$15</f>
        <v>0</v>
      </c>
      <c r="AH9" s="2">
        <f t="shared" ref="AH9:AK9" si="50">AG9+($AL9-$AG9)/5</f>
        <v>0</v>
      </c>
      <c r="AI9" s="2">
        <f t="shared" si="50"/>
        <v>0</v>
      </c>
      <c r="AJ9" s="2">
        <f t="shared" si="50"/>
        <v>0</v>
      </c>
      <c r="AK9" s="2">
        <f t="shared" si="50"/>
        <v>0</v>
      </c>
      <c r="AL9" s="105">
        <f>VLOOKUP($B$1,'Multipliers and Adjustments'!$A$70:$I$86,TRUNC(COLUMN(AL$2)/5)+2,FALSE)*SUMIFS('EPA US Data'!$I:$I,'EPA US Data'!$D:$D,'Country Selector'!$A$2,'EPA US Data'!$J:$J,$B$1,'EPA US Data'!$C:$C,AL$2,'EPA US Data'!$G:$G,"&gt;="&amp;$A9,'EPA US Data'!$G:$G,"&lt;"&amp;$B9)*unit_conv*'State Downscaling Multipliers'!$B$15</f>
        <v>0</v>
      </c>
    </row>
    <row r="10" spans="1:38" x14ac:dyDescent="0.25">
      <c r="A10" s="49">
        <f t="shared" si="8"/>
        <v>-800</v>
      </c>
      <c r="B10" s="49">
        <f t="shared" si="0"/>
        <v>-750</v>
      </c>
      <c r="C10" s="105">
        <f>VLOOKUP($B$1,'Multipliers and Adjustments'!$A$70:$I$86,TRUNC(COLUMN(C$2)/5)+2,FALSE)*SUMIFS('EPA US Data'!$I:$I,'EPA US Data'!$D:$D,'Country Selector'!$A$2,'EPA US Data'!$J:$J,$B$1,'EPA US Data'!$C:$C,C$2,'EPA US Data'!$G:$G,"&gt;="&amp;$A10,'EPA US Data'!$G:$G,"&lt;"&amp;$B10)*unit_conv*'State Downscaling Multipliers'!$B$15</f>
        <v>0</v>
      </c>
      <c r="D10" s="2">
        <f t="shared" ref="D10:G10" si="51">C10+($H10-$C10)/5</f>
        <v>0</v>
      </c>
      <c r="E10" s="2">
        <f t="shared" si="51"/>
        <v>0</v>
      </c>
      <c r="F10" s="2">
        <f t="shared" si="51"/>
        <v>0</v>
      </c>
      <c r="G10" s="2">
        <f t="shared" si="51"/>
        <v>0</v>
      </c>
      <c r="H10" s="105">
        <f>VLOOKUP($B$1,'Multipliers and Adjustments'!$A$70:$I$86,TRUNC(COLUMN(H$2)/5)+2,FALSE)*SUMIFS('EPA US Data'!$I:$I,'EPA US Data'!$D:$D,'Country Selector'!$A$2,'EPA US Data'!$J:$J,$B$1,'EPA US Data'!$C:$C,H$2,'EPA US Data'!$G:$G,"&gt;="&amp;$A10,'EPA US Data'!$G:$G,"&lt;"&amp;$B10)*unit_conv*'State Downscaling Multipliers'!$B$15</f>
        <v>0</v>
      </c>
      <c r="I10" s="2">
        <f t="shared" ref="I10:L10" si="52">H10+($M10-$H10)/5</f>
        <v>0</v>
      </c>
      <c r="J10" s="2">
        <f t="shared" si="52"/>
        <v>0</v>
      </c>
      <c r="K10" s="2">
        <f t="shared" si="52"/>
        <v>0</v>
      </c>
      <c r="L10" s="2">
        <f t="shared" si="52"/>
        <v>0</v>
      </c>
      <c r="M10" s="105">
        <f>VLOOKUP($B$1,'Multipliers and Adjustments'!$A$70:$I$86,TRUNC(COLUMN(M$2)/5)+2,FALSE)*SUMIFS('EPA US Data'!$I:$I,'EPA US Data'!$D:$D,'Country Selector'!$A$2,'EPA US Data'!$J:$J,$B$1,'EPA US Data'!$C:$C,M$2,'EPA US Data'!$G:$G,"&gt;="&amp;$A10,'EPA US Data'!$G:$G,"&lt;"&amp;$B10)*unit_conv*'State Downscaling Multipliers'!$B$15</f>
        <v>0</v>
      </c>
      <c r="N10" s="2">
        <f t="shared" ref="N10:Q10" si="53">M10+($R10-$M10)/5</f>
        <v>0</v>
      </c>
      <c r="O10" s="2">
        <f t="shared" si="53"/>
        <v>0</v>
      </c>
      <c r="P10" s="2">
        <f t="shared" si="53"/>
        <v>0</v>
      </c>
      <c r="Q10" s="2">
        <f t="shared" si="53"/>
        <v>0</v>
      </c>
      <c r="R10" s="105">
        <f>VLOOKUP($B$1,'Multipliers and Adjustments'!$A$70:$I$86,TRUNC(COLUMN(R$2)/5)+2,FALSE)*SUMIFS('EPA US Data'!$I:$I,'EPA US Data'!$D:$D,'Country Selector'!$A$2,'EPA US Data'!$J:$J,$B$1,'EPA US Data'!$C:$C,R$2,'EPA US Data'!$G:$G,"&gt;="&amp;$A10,'EPA US Data'!$G:$G,"&lt;"&amp;$B10)*unit_conv*'State Downscaling Multipliers'!$B$15</f>
        <v>0</v>
      </c>
      <c r="S10" s="2">
        <f t="shared" ref="S10:V10" si="54">R10+($W10-$R10)/5</f>
        <v>0</v>
      </c>
      <c r="T10" s="2">
        <f t="shared" si="54"/>
        <v>0</v>
      </c>
      <c r="U10" s="2">
        <f t="shared" si="54"/>
        <v>0</v>
      </c>
      <c r="V10" s="2">
        <f t="shared" si="54"/>
        <v>0</v>
      </c>
      <c r="W10" s="105">
        <f>VLOOKUP($B$1,'Multipliers and Adjustments'!$A$70:$I$86,TRUNC(COLUMN(W$2)/5)+2,FALSE)*SUMIFS('EPA US Data'!$I:$I,'EPA US Data'!$D:$D,'Country Selector'!$A$2,'EPA US Data'!$J:$J,$B$1,'EPA US Data'!$C:$C,W$2,'EPA US Data'!$G:$G,"&gt;="&amp;$A10,'EPA US Data'!$G:$G,"&lt;"&amp;$B10)*unit_conv*'State Downscaling Multipliers'!$B$15</f>
        <v>0</v>
      </c>
      <c r="X10" s="2">
        <f t="shared" ref="X10:AA10" si="55">W10+($AB10-$W10)/5</f>
        <v>0</v>
      </c>
      <c r="Y10" s="2">
        <f t="shared" si="55"/>
        <v>0</v>
      </c>
      <c r="Z10" s="2">
        <f t="shared" si="55"/>
        <v>0</v>
      </c>
      <c r="AA10" s="2">
        <f t="shared" si="55"/>
        <v>0</v>
      </c>
      <c r="AB10" s="105">
        <f>VLOOKUP($B$1,'Multipliers and Adjustments'!$A$70:$I$86,TRUNC(COLUMN(AB$2)/5)+2,FALSE)*SUMIFS('EPA US Data'!$I:$I,'EPA US Data'!$D:$D,'Country Selector'!$A$2,'EPA US Data'!$J:$J,$B$1,'EPA US Data'!$C:$C,AB$2,'EPA US Data'!$G:$G,"&gt;="&amp;$A10,'EPA US Data'!$G:$G,"&lt;"&amp;$B10)*unit_conv*'State Downscaling Multipliers'!$B$15</f>
        <v>0</v>
      </c>
      <c r="AC10" s="2">
        <f t="shared" ref="AC10:AF10" si="56">AB10+($AG10-$AB10)/5</f>
        <v>0</v>
      </c>
      <c r="AD10" s="2">
        <f t="shared" si="56"/>
        <v>0</v>
      </c>
      <c r="AE10" s="2">
        <f t="shared" si="56"/>
        <v>0</v>
      </c>
      <c r="AF10" s="2">
        <f t="shared" si="56"/>
        <v>0</v>
      </c>
      <c r="AG10" s="105">
        <f>VLOOKUP($B$1,'Multipliers and Adjustments'!$A$70:$I$86,TRUNC(COLUMN(AG$2)/5)+2,FALSE)*SUMIFS('EPA US Data'!$I:$I,'EPA US Data'!$D:$D,'Country Selector'!$A$2,'EPA US Data'!$J:$J,$B$1,'EPA US Data'!$C:$C,AG$2,'EPA US Data'!$G:$G,"&gt;="&amp;$A10,'EPA US Data'!$G:$G,"&lt;"&amp;$B10)*unit_conv*'State Downscaling Multipliers'!$B$15</f>
        <v>0</v>
      </c>
      <c r="AH10" s="2">
        <f t="shared" ref="AH10:AK10" si="57">AG10+($AL10-$AG10)/5</f>
        <v>0</v>
      </c>
      <c r="AI10" s="2">
        <f t="shared" si="57"/>
        <v>0</v>
      </c>
      <c r="AJ10" s="2">
        <f t="shared" si="57"/>
        <v>0</v>
      </c>
      <c r="AK10" s="2">
        <f t="shared" si="57"/>
        <v>0</v>
      </c>
      <c r="AL10" s="105">
        <f>VLOOKUP($B$1,'Multipliers and Adjustments'!$A$70:$I$86,TRUNC(COLUMN(AL$2)/5)+2,FALSE)*SUMIFS('EPA US Data'!$I:$I,'EPA US Data'!$D:$D,'Country Selector'!$A$2,'EPA US Data'!$J:$J,$B$1,'EPA US Data'!$C:$C,AL$2,'EPA US Data'!$G:$G,"&gt;="&amp;$A10,'EPA US Data'!$G:$G,"&lt;"&amp;$B10)*unit_conv*'State Downscaling Multipliers'!$B$15</f>
        <v>0</v>
      </c>
    </row>
    <row r="11" spans="1:38" x14ac:dyDescent="0.25">
      <c r="A11" s="49">
        <f t="shared" si="8"/>
        <v>-750</v>
      </c>
      <c r="B11" s="49">
        <f t="shared" si="0"/>
        <v>-700</v>
      </c>
      <c r="C11" s="105">
        <f>VLOOKUP($B$1,'Multipliers and Adjustments'!$A$70:$I$86,TRUNC(COLUMN(C$2)/5)+2,FALSE)*SUMIFS('EPA US Data'!$I:$I,'EPA US Data'!$D:$D,'Country Selector'!$A$2,'EPA US Data'!$J:$J,$B$1,'EPA US Data'!$C:$C,C$2,'EPA US Data'!$G:$G,"&gt;="&amp;$A11,'EPA US Data'!$G:$G,"&lt;"&amp;$B11)*unit_conv*'State Downscaling Multipliers'!$B$15</f>
        <v>0</v>
      </c>
      <c r="D11" s="2">
        <f t="shared" ref="D11:G11" si="58">C11+($H11-$C11)/5</f>
        <v>0</v>
      </c>
      <c r="E11" s="2">
        <f t="shared" si="58"/>
        <v>0</v>
      </c>
      <c r="F11" s="2">
        <f t="shared" si="58"/>
        <v>0</v>
      </c>
      <c r="G11" s="2">
        <f t="shared" si="58"/>
        <v>0</v>
      </c>
      <c r="H11" s="105">
        <f>VLOOKUP($B$1,'Multipliers and Adjustments'!$A$70:$I$86,TRUNC(COLUMN(H$2)/5)+2,FALSE)*SUMIFS('EPA US Data'!$I:$I,'EPA US Data'!$D:$D,'Country Selector'!$A$2,'EPA US Data'!$J:$J,$B$1,'EPA US Data'!$C:$C,H$2,'EPA US Data'!$G:$G,"&gt;="&amp;$A11,'EPA US Data'!$G:$G,"&lt;"&amp;$B11)*unit_conv*'State Downscaling Multipliers'!$B$15</f>
        <v>0</v>
      </c>
      <c r="I11" s="2">
        <f t="shared" ref="I11:L11" si="59">H11+($M11-$H11)/5</f>
        <v>0</v>
      </c>
      <c r="J11" s="2">
        <f t="shared" si="59"/>
        <v>0</v>
      </c>
      <c r="K11" s="2">
        <f t="shared" si="59"/>
        <v>0</v>
      </c>
      <c r="L11" s="2">
        <f t="shared" si="59"/>
        <v>0</v>
      </c>
      <c r="M11" s="105">
        <f>VLOOKUP($B$1,'Multipliers and Adjustments'!$A$70:$I$86,TRUNC(COLUMN(M$2)/5)+2,FALSE)*SUMIFS('EPA US Data'!$I:$I,'EPA US Data'!$D:$D,'Country Selector'!$A$2,'EPA US Data'!$J:$J,$B$1,'EPA US Data'!$C:$C,M$2,'EPA US Data'!$G:$G,"&gt;="&amp;$A11,'EPA US Data'!$G:$G,"&lt;"&amp;$B11)*unit_conv*'State Downscaling Multipliers'!$B$15</f>
        <v>0</v>
      </c>
      <c r="N11" s="2">
        <f t="shared" ref="N11:Q11" si="60">M11+($R11-$M11)/5</f>
        <v>0</v>
      </c>
      <c r="O11" s="2">
        <f t="shared" si="60"/>
        <v>0</v>
      </c>
      <c r="P11" s="2">
        <f t="shared" si="60"/>
        <v>0</v>
      </c>
      <c r="Q11" s="2">
        <f t="shared" si="60"/>
        <v>0</v>
      </c>
      <c r="R11" s="105">
        <f>VLOOKUP($B$1,'Multipliers and Adjustments'!$A$70:$I$86,TRUNC(COLUMN(R$2)/5)+2,FALSE)*SUMIFS('EPA US Data'!$I:$I,'EPA US Data'!$D:$D,'Country Selector'!$A$2,'EPA US Data'!$J:$J,$B$1,'EPA US Data'!$C:$C,R$2,'EPA US Data'!$G:$G,"&gt;="&amp;$A11,'EPA US Data'!$G:$G,"&lt;"&amp;$B11)*unit_conv*'State Downscaling Multipliers'!$B$15</f>
        <v>0</v>
      </c>
      <c r="S11" s="2">
        <f t="shared" ref="S11:V11" si="61">R11+($W11-$R11)/5</f>
        <v>0</v>
      </c>
      <c r="T11" s="2">
        <f t="shared" si="61"/>
        <v>0</v>
      </c>
      <c r="U11" s="2">
        <f t="shared" si="61"/>
        <v>0</v>
      </c>
      <c r="V11" s="2">
        <f t="shared" si="61"/>
        <v>0</v>
      </c>
      <c r="W11" s="105">
        <f>VLOOKUP($B$1,'Multipliers and Adjustments'!$A$70:$I$86,TRUNC(COLUMN(W$2)/5)+2,FALSE)*SUMIFS('EPA US Data'!$I:$I,'EPA US Data'!$D:$D,'Country Selector'!$A$2,'EPA US Data'!$J:$J,$B$1,'EPA US Data'!$C:$C,W$2,'EPA US Data'!$G:$G,"&gt;="&amp;$A11,'EPA US Data'!$G:$G,"&lt;"&amp;$B11)*unit_conv*'State Downscaling Multipliers'!$B$15</f>
        <v>0</v>
      </c>
      <c r="X11" s="2">
        <f t="shared" ref="X11:AA11" si="62">W11+($AB11-$W11)/5</f>
        <v>0</v>
      </c>
      <c r="Y11" s="2">
        <f t="shared" si="62"/>
        <v>0</v>
      </c>
      <c r="Z11" s="2">
        <f t="shared" si="62"/>
        <v>0</v>
      </c>
      <c r="AA11" s="2">
        <f t="shared" si="62"/>
        <v>0</v>
      </c>
      <c r="AB11" s="105">
        <f>VLOOKUP($B$1,'Multipliers and Adjustments'!$A$70:$I$86,TRUNC(COLUMN(AB$2)/5)+2,FALSE)*SUMIFS('EPA US Data'!$I:$I,'EPA US Data'!$D:$D,'Country Selector'!$A$2,'EPA US Data'!$J:$J,$B$1,'EPA US Data'!$C:$C,AB$2,'EPA US Data'!$G:$G,"&gt;="&amp;$A11,'EPA US Data'!$G:$G,"&lt;"&amp;$B11)*unit_conv*'State Downscaling Multipliers'!$B$15</f>
        <v>0</v>
      </c>
      <c r="AC11" s="2">
        <f t="shared" ref="AC11:AF11" si="63">AB11+($AG11-$AB11)/5</f>
        <v>0</v>
      </c>
      <c r="AD11" s="2">
        <f t="shared" si="63"/>
        <v>0</v>
      </c>
      <c r="AE11" s="2">
        <f t="shared" si="63"/>
        <v>0</v>
      </c>
      <c r="AF11" s="2">
        <f t="shared" si="63"/>
        <v>0</v>
      </c>
      <c r="AG11" s="105">
        <f>VLOOKUP($B$1,'Multipliers and Adjustments'!$A$70:$I$86,TRUNC(COLUMN(AG$2)/5)+2,FALSE)*SUMIFS('EPA US Data'!$I:$I,'EPA US Data'!$D:$D,'Country Selector'!$A$2,'EPA US Data'!$J:$J,$B$1,'EPA US Data'!$C:$C,AG$2,'EPA US Data'!$G:$G,"&gt;="&amp;$A11,'EPA US Data'!$G:$G,"&lt;"&amp;$B11)*unit_conv*'State Downscaling Multipliers'!$B$15</f>
        <v>0</v>
      </c>
      <c r="AH11" s="2">
        <f t="shared" ref="AH11:AK11" si="64">AG11+($AL11-$AG11)/5</f>
        <v>0</v>
      </c>
      <c r="AI11" s="2">
        <f t="shared" si="64"/>
        <v>0</v>
      </c>
      <c r="AJ11" s="2">
        <f t="shared" si="64"/>
        <v>0</v>
      </c>
      <c r="AK11" s="2">
        <f t="shared" si="64"/>
        <v>0</v>
      </c>
      <c r="AL11" s="105">
        <f>VLOOKUP($B$1,'Multipliers and Adjustments'!$A$70:$I$86,TRUNC(COLUMN(AL$2)/5)+2,FALSE)*SUMIFS('EPA US Data'!$I:$I,'EPA US Data'!$D:$D,'Country Selector'!$A$2,'EPA US Data'!$J:$J,$B$1,'EPA US Data'!$C:$C,AL$2,'EPA US Data'!$G:$G,"&gt;="&amp;$A11,'EPA US Data'!$G:$G,"&lt;"&amp;$B11)*unit_conv*'State Downscaling Multipliers'!$B$15</f>
        <v>0</v>
      </c>
    </row>
    <row r="12" spans="1:38" x14ac:dyDescent="0.25">
      <c r="A12" s="49">
        <f t="shared" si="8"/>
        <v>-700</v>
      </c>
      <c r="B12" s="49">
        <f t="shared" si="0"/>
        <v>-650</v>
      </c>
      <c r="C12" s="105">
        <f>VLOOKUP($B$1,'Multipliers and Adjustments'!$A$70:$I$86,TRUNC(COLUMN(C$2)/5)+2,FALSE)*SUMIFS('EPA US Data'!$I:$I,'EPA US Data'!$D:$D,'Country Selector'!$A$2,'EPA US Data'!$J:$J,$B$1,'EPA US Data'!$C:$C,C$2,'EPA US Data'!$G:$G,"&gt;="&amp;$A12,'EPA US Data'!$G:$G,"&lt;"&amp;$B12)*unit_conv*'State Downscaling Multipliers'!$B$15</f>
        <v>0</v>
      </c>
      <c r="D12" s="2">
        <f t="shared" ref="D12:G12" si="65">C12+($H12-$C12)/5</f>
        <v>0</v>
      </c>
      <c r="E12" s="2">
        <f t="shared" si="65"/>
        <v>0</v>
      </c>
      <c r="F12" s="2">
        <f t="shared" si="65"/>
        <v>0</v>
      </c>
      <c r="G12" s="2">
        <f t="shared" si="65"/>
        <v>0</v>
      </c>
      <c r="H12" s="105">
        <f>VLOOKUP($B$1,'Multipliers and Adjustments'!$A$70:$I$86,TRUNC(COLUMN(H$2)/5)+2,FALSE)*SUMIFS('EPA US Data'!$I:$I,'EPA US Data'!$D:$D,'Country Selector'!$A$2,'EPA US Data'!$J:$J,$B$1,'EPA US Data'!$C:$C,H$2,'EPA US Data'!$G:$G,"&gt;="&amp;$A12,'EPA US Data'!$G:$G,"&lt;"&amp;$B12)*unit_conv*'State Downscaling Multipliers'!$B$15</f>
        <v>0</v>
      </c>
      <c r="I12" s="2">
        <f t="shared" ref="I12:L12" si="66">H12+($M12-$H12)/5</f>
        <v>0</v>
      </c>
      <c r="J12" s="2">
        <f t="shared" si="66"/>
        <v>0</v>
      </c>
      <c r="K12" s="2">
        <f t="shared" si="66"/>
        <v>0</v>
      </c>
      <c r="L12" s="2">
        <f t="shared" si="66"/>
        <v>0</v>
      </c>
      <c r="M12" s="105">
        <f>VLOOKUP($B$1,'Multipliers and Adjustments'!$A$70:$I$86,TRUNC(COLUMN(M$2)/5)+2,FALSE)*SUMIFS('EPA US Data'!$I:$I,'EPA US Data'!$D:$D,'Country Selector'!$A$2,'EPA US Data'!$J:$J,$B$1,'EPA US Data'!$C:$C,M$2,'EPA US Data'!$G:$G,"&gt;="&amp;$A12,'EPA US Data'!$G:$G,"&lt;"&amp;$B12)*unit_conv*'State Downscaling Multipliers'!$B$15</f>
        <v>0</v>
      </c>
      <c r="N12" s="2">
        <f t="shared" ref="N12:Q12" si="67">M12+($R12-$M12)/5</f>
        <v>0</v>
      </c>
      <c r="O12" s="2">
        <f t="shared" si="67"/>
        <v>0</v>
      </c>
      <c r="P12" s="2">
        <f t="shared" si="67"/>
        <v>0</v>
      </c>
      <c r="Q12" s="2">
        <f t="shared" si="67"/>
        <v>0</v>
      </c>
      <c r="R12" s="105">
        <f>VLOOKUP($B$1,'Multipliers and Adjustments'!$A$70:$I$86,TRUNC(COLUMN(R$2)/5)+2,FALSE)*SUMIFS('EPA US Data'!$I:$I,'EPA US Data'!$D:$D,'Country Selector'!$A$2,'EPA US Data'!$J:$J,$B$1,'EPA US Data'!$C:$C,R$2,'EPA US Data'!$G:$G,"&gt;="&amp;$A12,'EPA US Data'!$G:$G,"&lt;"&amp;$B12)*unit_conv*'State Downscaling Multipliers'!$B$15</f>
        <v>0</v>
      </c>
      <c r="S12" s="2">
        <f t="shared" ref="S12:V12" si="68">R12+($W12-$R12)/5</f>
        <v>0</v>
      </c>
      <c r="T12" s="2">
        <f t="shared" si="68"/>
        <v>0</v>
      </c>
      <c r="U12" s="2">
        <f t="shared" si="68"/>
        <v>0</v>
      </c>
      <c r="V12" s="2">
        <f t="shared" si="68"/>
        <v>0</v>
      </c>
      <c r="W12" s="105">
        <f>VLOOKUP($B$1,'Multipliers and Adjustments'!$A$70:$I$86,TRUNC(COLUMN(W$2)/5)+2,FALSE)*SUMIFS('EPA US Data'!$I:$I,'EPA US Data'!$D:$D,'Country Selector'!$A$2,'EPA US Data'!$J:$J,$B$1,'EPA US Data'!$C:$C,W$2,'EPA US Data'!$G:$G,"&gt;="&amp;$A12,'EPA US Data'!$G:$G,"&lt;"&amp;$B12)*unit_conv*'State Downscaling Multipliers'!$B$15</f>
        <v>0</v>
      </c>
      <c r="X12" s="2">
        <f t="shared" ref="X12:AA12" si="69">W12+($AB12-$W12)/5</f>
        <v>0</v>
      </c>
      <c r="Y12" s="2">
        <f t="shared" si="69"/>
        <v>0</v>
      </c>
      <c r="Z12" s="2">
        <f t="shared" si="69"/>
        <v>0</v>
      </c>
      <c r="AA12" s="2">
        <f t="shared" si="69"/>
        <v>0</v>
      </c>
      <c r="AB12" s="105">
        <f>VLOOKUP($B$1,'Multipliers and Adjustments'!$A$70:$I$86,TRUNC(COLUMN(AB$2)/5)+2,FALSE)*SUMIFS('EPA US Data'!$I:$I,'EPA US Data'!$D:$D,'Country Selector'!$A$2,'EPA US Data'!$J:$J,$B$1,'EPA US Data'!$C:$C,AB$2,'EPA US Data'!$G:$G,"&gt;="&amp;$A12,'EPA US Data'!$G:$G,"&lt;"&amp;$B12)*unit_conv*'State Downscaling Multipliers'!$B$15</f>
        <v>0</v>
      </c>
      <c r="AC12" s="2">
        <f t="shared" ref="AC12:AF12" si="70">AB12+($AG12-$AB12)/5</f>
        <v>0</v>
      </c>
      <c r="AD12" s="2">
        <f t="shared" si="70"/>
        <v>0</v>
      </c>
      <c r="AE12" s="2">
        <f t="shared" si="70"/>
        <v>0</v>
      </c>
      <c r="AF12" s="2">
        <f t="shared" si="70"/>
        <v>0</v>
      </c>
      <c r="AG12" s="105">
        <f>VLOOKUP($B$1,'Multipliers and Adjustments'!$A$70:$I$86,TRUNC(COLUMN(AG$2)/5)+2,FALSE)*SUMIFS('EPA US Data'!$I:$I,'EPA US Data'!$D:$D,'Country Selector'!$A$2,'EPA US Data'!$J:$J,$B$1,'EPA US Data'!$C:$C,AG$2,'EPA US Data'!$G:$G,"&gt;="&amp;$A12,'EPA US Data'!$G:$G,"&lt;"&amp;$B12)*unit_conv*'State Downscaling Multipliers'!$B$15</f>
        <v>0</v>
      </c>
      <c r="AH12" s="2">
        <f t="shared" ref="AH12:AK12" si="71">AG12+($AL12-$AG12)/5</f>
        <v>0</v>
      </c>
      <c r="AI12" s="2">
        <f t="shared" si="71"/>
        <v>0</v>
      </c>
      <c r="AJ12" s="2">
        <f t="shared" si="71"/>
        <v>0</v>
      </c>
      <c r="AK12" s="2">
        <f t="shared" si="71"/>
        <v>0</v>
      </c>
      <c r="AL12" s="105">
        <f>VLOOKUP($B$1,'Multipliers and Adjustments'!$A$70:$I$86,TRUNC(COLUMN(AL$2)/5)+2,FALSE)*SUMIFS('EPA US Data'!$I:$I,'EPA US Data'!$D:$D,'Country Selector'!$A$2,'EPA US Data'!$J:$J,$B$1,'EPA US Data'!$C:$C,AL$2,'EPA US Data'!$G:$G,"&gt;="&amp;$A12,'EPA US Data'!$G:$G,"&lt;"&amp;$B12)*unit_conv*'State Downscaling Multipliers'!$B$15</f>
        <v>0</v>
      </c>
    </row>
    <row r="13" spans="1:38" x14ac:dyDescent="0.25">
      <c r="A13" s="49">
        <f t="shared" si="8"/>
        <v>-650</v>
      </c>
      <c r="B13" s="49">
        <f t="shared" si="0"/>
        <v>-600</v>
      </c>
      <c r="C13" s="105">
        <f>VLOOKUP($B$1,'Multipliers and Adjustments'!$A$70:$I$86,TRUNC(COLUMN(C$2)/5)+2,FALSE)*SUMIFS('EPA US Data'!$I:$I,'EPA US Data'!$D:$D,'Country Selector'!$A$2,'EPA US Data'!$J:$J,$B$1,'EPA US Data'!$C:$C,C$2,'EPA US Data'!$G:$G,"&gt;="&amp;$A13,'EPA US Data'!$G:$G,"&lt;"&amp;$B13)*unit_conv*'State Downscaling Multipliers'!$B$15</f>
        <v>0</v>
      </c>
      <c r="D13" s="2">
        <f t="shared" ref="D13:G13" si="72">C13+($H13-$C13)/5</f>
        <v>0</v>
      </c>
      <c r="E13" s="2">
        <f t="shared" si="72"/>
        <v>0</v>
      </c>
      <c r="F13" s="2">
        <f t="shared" si="72"/>
        <v>0</v>
      </c>
      <c r="G13" s="2">
        <f t="shared" si="72"/>
        <v>0</v>
      </c>
      <c r="H13" s="105">
        <f>VLOOKUP($B$1,'Multipliers and Adjustments'!$A$70:$I$86,TRUNC(COLUMN(H$2)/5)+2,FALSE)*SUMIFS('EPA US Data'!$I:$I,'EPA US Data'!$D:$D,'Country Selector'!$A$2,'EPA US Data'!$J:$J,$B$1,'EPA US Data'!$C:$C,H$2,'EPA US Data'!$G:$G,"&gt;="&amp;$A13,'EPA US Data'!$G:$G,"&lt;"&amp;$B13)*unit_conv*'State Downscaling Multipliers'!$B$15</f>
        <v>0</v>
      </c>
      <c r="I13" s="2">
        <f t="shared" ref="I13:L13" si="73">H13+($M13-$H13)/5</f>
        <v>0</v>
      </c>
      <c r="J13" s="2">
        <f t="shared" si="73"/>
        <v>0</v>
      </c>
      <c r="K13" s="2">
        <f t="shared" si="73"/>
        <v>0</v>
      </c>
      <c r="L13" s="2">
        <f t="shared" si="73"/>
        <v>0</v>
      </c>
      <c r="M13" s="105">
        <f>VLOOKUP($B$1,'Multipliers and Adjustments'!$A$70:$I$86,TRUNC(COLUMN(M$2)/5)+2,FALSE)*SUMIFS('EPA US Data'!$I:$I,'EPA US Data'!$D:$D,'Country Selector'!$A$2,'EPA US Data'!$J:$J,$B$1,'EPA US Data'!$C:$C,M$2,'EPA US Data'!$G:$G,"&gt;="&amp;$A13,'EPA US Data'!$G:$G,"&lt;"&amp;$B13)*unit_conv*'State Downscaling Multipliers'!$B$15</f>
        <v>0</v>
      </c>
      <c r="N13" s="2">
        <f t="shared" ref="N13:Q13" si="74">M13+($R13-$M13)/5</f>
        <v>0</v>
      </c>
      <c r="O13" s="2">
        <f t="shared" si="74"/>
        <v>0</v>
      </c>
      <c r="P13" s="2">
        <f t="shared" si="74"/>
        <v>0</v>
      </c>
      <c r="Q13" s="2">
        <f t="shared" si="74"/>
        <v>0</v>
      </c>
      <c r="R13" s="105">
        <f>VLOOKUP($B$1,'Multipliers and Adjustments'!$A$70:$I$86,TRUNC(COLUMN(R$2)/5)+2,FALSE)*SUMIFS('EPA US Data'!$I:$I,'EPA US Data'!$D:$D,'Country Selector'!$A$2,'EPA US Data'!$J:$J,$B$1,'EPA US Data'!$C:$C,R$2,'EPA US Data'!$G:$G,"&gt;="&amp;$A13,'EPA US Data'!$G:$G,"&lt;"&amp;$B13)*unit_conv*'State Downscaling Multipliers'!$B$15</f>
        <v>0</v>
      </c>
      <c r="S13" s="2">
        <f t="shared" ref="S13:V13" si="75">R13+($W13-$R13)/5</f>
        <v>0</v>
      </c>
      <c r="T13" s="2">
        <f t="shared" si="75"/>
        <v>0</v>
      </c>
      <c r="U13" s="2">
        <f t="shared" si="75"/>
        <v>0</v>
      </c>
      <c r="V13" s="2">
        <f t="shared" si="75"/>
        <v>0</v>
      </c>
      <c r="W13" s="105">
        <f>VLOOKUP($B$1,'Multipliers and Adjustments'!$A$70:$I$86,TRUNC(COLUMN(W$2)/5)+2,FALSE)*SUMIFS('EPA US Data'!$I:$I,'EPA US Data'!$D:$D,'Country Selector'!$A$2,'EPA US Data'!$J:$J,$B$1,'EPA US Data'!$C:$C,W$2,'EPA US Data'!$G:$G,"&gt;="&amp;$A13,'EPA US Data'!$G:$G,"&lt;"&amp;$B13)*unit_conv*'State Downscaling Multipliers'!$B$15</f>
        <v>0</v>
      </c>
      <c r="X13" s="2">
        <f t="shared" ref="X13:AA13" si="76">W13+($AB13-$W13)/5</f>
        <v>0</v>
      </c>
      <c r="Y13" s="2">
        <f t="shared" si="76"/>
        <v>0</v>
      </c>
      <c r="Z13" s="2">
        <f t="shared" si="76"/>
        <v>0</v>
      </c>
      <c r="AA13" s="2">
        <f t="shared" si="76"/>
        <v>0</v>
      </c>
      <c r="AB13" s="105">
        <f>VLOOKUP($B$1,'Multipliers and Adjustments'!$A$70:$I$86,TRUNC(COLUMN(AB$2)/5)+2,FALSE)*SUMIFS('EPA US Data'!$I:$I,'EPA US Data'!$D:$D,'Country Selector'!$A$2,'EPA US Data'!$J:$J,$B$1,'EPA US Data'!$C:$C,AB$2,'EPA US Data'!$G:$G,"&gt;="&amp;$A13,'EPA US Data'!$G:$G,"&lt;"&amp;$B13)*unit_conv*'State Downscaling Multipliers'!$B$15</f>
        <v>0</v>
      </c>
      <c r="AC13" s="2">
        <f t="shared" ref="AC13:AF13" si="77">AB13+($AG13-$AB13)/5</f>
        <v>0</v>
      </c>
      <c r="AD13" s="2">
        <f t="shared" si="77"/>
        <v>0</v>
      </c>
      <c r="AE13" s="2">
        <f t="shared" si="77"/>
        <v>0</v>
      </c>
      <c r="AF13" s="2">
        <f t="shared" si="77"/>
        <v>0</v>
      </c>
      <c r="AG13" s="105">
        <f>VLOOKUP($B$1,'Multipliers and Adjustments'!$A$70:$I$86,TRUNC(COLUMN(AG$2)/5)+2,FALSE)*SUMIFS('EPA US Data'!$I:$I,'EPA US Data'!$D:$D,'Country Selector'!$A$2,'EPA US Data'!$J:$J,$B$1,'EPA US Data'!$C:$C,AG$2,'EPA US Data'!$G:$G,"&gt;="&amp;$A13,'EPA US Data'!$G:$G,"&lt;"&amp;$B13)*unit_conv*'State Downscaling Multipliers'!$B$15</f>
        <v>0</v>
      </c>
      <c r="AH13" s="2">
        <f t="shared" ref="AH13:AK13" si="78">AG13+($AL13-$AG13)/5</f>
        <v>0</v>
      </c>
      <c r="AI13" s="2">
        <f t="shared" si="78"/>
        <v>0</v>
      </c>
      <c r="AJ13" s="2">
        <f t="shared" si="78"/>
        <v>0</v>
      </c>
      <c r="AK13" s="2">
        <f t="shared" si="78"/>
        <v>0</v>
      </c>
      <c r="AL13" s="105">
        <f>VLOOKUP($B$1,'Multipliers and Adjustments'!$A$70:$I$86,TRUNC(COLUMN(AL$2)/5)+2,FALSE)*SUMIFS('EPA US Data'!$I:$I,'EPA US Data'!$D:$D,'Country Selector'!$A$2,'EPA US Data'!$J:$J,$B$1,'EPA US Data'!$C:$C,AL$2,'EPA US Data'!$G:$G,"&gt;="&amp;$A13,'EPA US Data'!$G:$G,"&lt;"&amp;$B13)*unit_conv*'State Downscaling Multipliers'!$B$15</f>
        <v>0</v>
      </c>
    </row>
    <row r="14" spans="1:38" x14ac:dyDescent="0.25">
      <c r="A14" s="49">
        <f t="shared" si="8"/>
        <v>-600</v>
      </c>
      <c r="B14" s="49">
        <f t="shared" si="0"/>
        <v>-550</v>
      </c>
      <c r="C14" s="105">
        <f>VLOOKUP($B$1,'Multipliers and Adjustments'!$A$70:$I$86,TRUNC(COLUMN(C$2)/5)+2,FALSE)*SUMIFS('EPA US Data'!$I:$I,'EPA US Data'!$D:$D,'Country Selector'!$A$2,'EPA US Data'!$J:$J,$B$1,'EPA US Data'!$C:$C,C$2,'EPA US Data'!$G:$G,"&gt;="&amp;$A14,'EPA US Data'!$G:$G,"&lt;"&amp;$B14)*unit_conv*'State Downscaling Multipliers'!$B$15</f>
        <v>0</v>
      </c>
      <c r="D14" s="2">
        <f t="shared" ref="D14:G14" si="79">C14+($H14-$C14)/5</f>
        <v>0</v>
      </c>
      <c r="E14" s="2">
        <f t="shared" si="79"/>
        <v>0</v>
      </c>
      <c r="F14" s="2">
        <f t="shared" si="79"/>
        <v>0</v>
      </c>
      <c r="G14" s="2">
        <f t="shared" si="79"/>
        <v>0</v>
      </c>
      <c r="H14" s="105">
        <f>VLOOKUP($B$1,'Multipliers and Adjustments'!$A$70:$I$86,TRUNC(COLUMN(H$2)/5)+2,FALSE)*SUMIFS('EPA US Data'!$I:$I,'EPA US Data'!$D:$D,'Country Selector'!$A$2,'EPA US Data'!$J:$J,$B$1,'EPA US Data'!$C:$C,H$2,'EPA US Data'!$G:$G,"&gt;="&amp;$A14,'EPA US Data'!$G:$G,"&lt;"&amp;$B14)*unit_conv*'State Downscaling Multipliers'!$B$15</f>
        <v>0</v>
      </c>
      <c r="I14" s="2">
        <f t="shared" ref="I14:L14" si="80">H14+($M14-$H14)/5</f>
        <v>0</v>
      </c>
      <c r="J14" s="2">
        <f t="shared" si="80"/>
        <v>0</v>
      </c>
      <c r="K14" s="2">
        <f t="shared" si="80"/>
        <v>0</v>
      </c>
      <c r="L14" s="2">
        <f t="shared" si="80"/>
        <v>0</v>
      </c>
      <c r="M14" s="105">
        <f>VLOOKUP($B$1,'Multipliers and Adjustments'!$A$70:$I$86,TRUNC(COLUMN(M$2)/5)+2,FALSE)*SUMIFS('EPA US Data'!$I:$I,'EPA US Data'!$D:$D,'Country Selector'!$A$2,'EPA US Data'!$J:$J,$B$1,'EPA US Data'!$C:$C,M$2,'EPA US Data'!$G:$G,"&gt;="&amp;$A14,'EPA US Data'!$G:$G,"&lt;"&amp;$B14)*unit_conv*'State Downscaling Multipliers'!$B$15</f>
        <v>0</v>
      </c>
      <c r="N14" s="2">
        <f t="shared" ref="N14:Q14" si="81">M14+($R14-$M14)/5</f>
        <v>0</v>
      </c>
      <c r="O14" s="2">
        <f t="shared" si="81"/>
        <v>0</v>
      </c>
      <c r="P14" s="2">
        <f t="shared" si="81"/>
        <v>0</v>
      </c>
      <c r="Q14" s="2">
        <f t="shared" si="81"/>
        <v>0</v>
      </c>
      <c r="R14" s="105">
        <f>VLOOKUP($B$1,'Multipliers and Adjustments'!$A$70:$I$86,TRUNC(COLUMN(R$2)/5)+2,FALSE)*SUMIFS('EPA US Data'!$I:$I,'EPA US Data'!$D:$D,'Country Selector'!$A$2,'EPA US Data'!$J:$J,$B$1,'EPA US Data'!$C:$C,R$2,'EPA US Data'!$G:$G,"&gt;="&amp;$A14,'EPA US Data'!$G:$G,"&lt;"&amp;$B14)*unit_conv*'State Downscaling Multipliers'!$B$15</f>
        <v>0</v>
      </c>
      <c r="S14" s="2">
        <f t="shared" ref="S14:V14" si="82">R14+($W14-$R14)/5</f>
        <v>0</v>
      </c>
      <c r="T14" s="2">
        <f t="shared" si="82"/>
        <v>0</v>
      </c>
      <c r="U14" s="2">
        <f t="shared" si="82"/>
        <v>0</v>
      </c>
      <c r="V14" s="2">
        <f t="shared" si="82"/>
        <v>0</v>
      </c>
      <c r="W14" s="105">
        <f>VLOOKUP($B$1,'Multipliers and Adjustments'!$A$70:$I$86,TRUNC(COLUMN(W$2)/5)+2,FALSE)*SUMIFS('EPA US Data'!$I:$I,'EPA US Data'!$D:$D,'Country Selector'!$A$2,'EPA US Data'!$J:$J,$B$1,'EPA US Data'!$C:$C,W$2,'EPA US Data'!$G:$G,"&gt;="&amp;$A14,'EPA US Data'!$G:$G,"&lt;"&amp;$B14)*unit_conv*'State Downscaling Multipliers'!$B$15</f>
        <v>0</v>
      </c>
      <c r="X14" s="2">
        <f t="shared" ref="X14:AA14" si="83">W14+($AB14-$W14)/5</f>
        <v>0</v>
      </c>
      <c r="Y14" s="2">
        <f t="shared" si="83"/>
        <v>0</v>
      </c>
      <c r="Z14" s="2">
        <f t="shared" si="83"/>
        <v>0</v>
      </c>
      <c r="AA14" s="2">
        <f t="shared" si="83"/>
        <v>0</v>
      </c>
      <c r="AB14" s="105">
        <f>VLOOKUP($B$1,'Multipliers and Adjustments'!$A$70:$I$86,TRUNC(COLUMN(AB$2)/5)+2,FALSE)*SUMIFS('EPA US Data'!$I:$I,'EPA US Data'!$D:$D,'Country Selector'!$A$2,'EPA US Data'!$J:$J,$B$1,'EPA US Data'!$C:$C,AB$2,'EPA US Data'!$G:$G,"&gt;="&amp;$A14,'EPA US Data'!$G:$G,"&lt;"&amp;$B14)*unit_conv*'State Downscaling Multipliers'!$B$15</f>
        <v>0</v>
      </c>
      <c r="AC14" s="2">
        <f t="shared" ref="AC14:AF14" si="84">AB14+($AG14-$AB14)/5</f>
        <v>0</v>
      </c>
      <c r="AD14" s="2">
        <f t="shared" si="84"/>
        <v>0</v>
      </c>
      <c r="AE14" s="2">
        <f t="shared" si="84"/>
        <v>0</v>
      </c>
      <c r="AF14" s="2">
        <f t="shared" si="84"/>
        <v>0</v>
      </c>
      <c r="AG14" s="105">
        <f>VLOOKUP($B$1,'Multipliers and Adjustments'!$A$70:$I$86,TRUNC(COLUMN(AG$2)/5)+2,FALSE)*SUMIFS('EPA US Data'!$I:$I,'EPA US Data'!$D:$D,'Country Selector'!$A$2,'EPA US Data'!$J:$J,$B$1,'EPA US Data'!$C:$C,AG$2,'EPA US Data'!$G:$G,"&gt;="&amp;$A14,'EPA US Data'!$G:$G,"&lt;"&amp;$B14)*unit_conv*'State Downscaling Multipliers'!$B$15</f>
        <v>0</v>
      </c>
      <c r="AH14" s="2">
        <f t="shared" ref="AH14:AK14" si="85">AG14+($AL14-$AG14)/5</f>
        <v>0</v>
      </c>
      <c r="AI14" s="2">
        <f t="shared" si="85"/>
        <v>0</v>
      </c>
      <c r="AJ14" s="2">
        <f t="shared" si="85"/>
        <v>0</v>
      </c>
      <c r="AK14" s="2">
        <f t="shared" si="85"/>
        <v>0</v>
      </c>
      <c r="AL14" s="105">
        <f>VLOOKUP($B$1,'Multipliers and Adjustments'!$A$70:$I$86,TRUNC(COLUMN(AL$2)/5)+2,FALSE)*SUMIFS('EPA US Data'!$I:$I,'EPA US Data'!$D:$D,'Country Selector'!$A$2,'EPA US Data'!$J:$J,$B$1,'EPA US Data'!$C:$C,AL$2,'EPA US Data'!$G:$G,"&gt;="&amp;$A14,'EPA US Data'!$G:$G,"&lt;"&amp;$B14)*unit_conv*'State Downscaling Multipliers'!$B$15</f>
        <v>0</v>
      </c>
    </row>
    <row r="15" spans="1:38" x14ac:dyDescent="0.25">
      <c r="A15" s="49">
        <f t="shared" si="8"/>
        <v>-550</v>
      </c>
      <c r="B15" s="49">
        <f t="shared" si="0"/>
        <v>-500</v>
      </c>
      <c r="C15" s="105">
        <f>VLOOKUP($B$1,'Multipliers and Adjustments'!$A$70:$I$86,TRUNC(COLUMN(C$2)/5)+2,FALSE)*SUMIFS('EPA US Data'!$I:$I,'EPA US Data'!$D:$D,'Country Selector'!$A$2,'EPA US Data'!$J:$J,$B$1,'EPA US Data'!$C:$C,C$2,'EPA US Data'!$G:$G,"&gt;="&amp;$A15,'EPA US Data'!$G:$G,"&lt;"&amp;$B15)*unit_conv*'State Downscaling Multipliers'!$B$15</f>
        <v>0</v>
      </c>
      <c r="D15" s="2">
        <f t="shared" ref="D15:G15" si="86">C15+($H15-$C15)/5</f>
        <v>0</v>
      </c>
      <c r="E15" s="2">
        <f t="shared" si="86"/>
        <v>0</v>
      </c>
      <c r="F15" s="2">
        <f t="shared" si="86"/>
        <v>0</v>
      </c>
      <c r="G15" s="2">
        <f t="shared" si="86"/>
        <v>0</v>
      </c>
      <c r="H15" s="105">
        <f>VLOOKUP($B$1,'Multipliers and Adjustments'!$A$70:$I$86,TRUNC(COLUMN(H$2)/5)+2,FALSE)*SUMIFS('EPA US Data'!$I:$I,'EPA US Data'!$D:$D,'Country Selector'!$A$2,'EPA US Data'!$J:$J,$B$1,'EPA US Data'!$C:$C,H$2,'EPA US Data'!$G:$G,"&gt;="&amp;$A15,'EPA US Data'!$G:$G,"&lt;"&amp;$B15)*unit_conv*'State Downscaling Multipliers'!$B$15</f>
        <v>0</v>
      </c>
      <c r="I15" s="2">
        <f t="shared" ref="I15:L15" si="87">H15+($M15-$H15)/5</f>
        <v>0</v>
      </c>
      <c r="J15" s="2">
        <f t="shared" si="87"/>
        <v>0</v>
      </c>
      <c r="K15" s="2">
        <f t="shared" si="87"/>
        <v>0</v>
      </c>
      <c r="L15" s="2">
        <f t="shared" si="87"/>
        <v>0</v>
      </c>
      <c r="M15" s="105">
        <f>VLOOKUP($B$1,'Multipliers and Adjustments'!$A$70:$I$86,TRUNC(COLUMN(M$2)/5)+2,FALSE)*SUMIFS('EPA US Data'!$I:$I,'EPA US Data'!$D:$D,'Country Selector'!$A$2,'EPA US Data'!$J:$J,$B$1,'EPA US Data'!$C:$C,M$2,'EPA US Data'!$G:$G,"&gt;="&amp;$A15,'EPA US Data'!$G:$G,"&lt;"&amp;$B15)*unit_conv*'State Downscaling Multipliers'!$B$15</f>
        <v>0</v>
      </c>
      <c r="N15" s="2">
        <f t="shared" ref="N15:Q15" si="88">M15+($R15-$M15)/5</f>
        <v>0</v>
      </c>
      <c r="O15" s="2">
        <f t="shared" si="88"/>
        <v>0</v>
      </c>
      <c r="P15" s="2">
        <f t="shared" si="88"/>
        <v>0</v>
      </c>
      <c r="Q15" s="2">
        <f t="shared" si="88"/>
        <v>0</v>
      </c>
      <c r="R15" s="105">
        <f>VLOOKUP($B$1,'Multipliers and Adjustments'!$A$70:$I$86,TRUNC(COLUMN(R$2)/5)+2,FALSE)*SUMIFS('EPA US Data'!$I:$I,'EPA US Data'!$D:$D,'Country Selector'!$A$2,'EPA US Data'!$J:$J,$B$1,'EPA US Data'!$C:$C,R$2,'EPA US Data'!$G:$G,"&gt;="&amp;$A15,'EPA US Data'!$G:$G,"&lt;"&amp;$B15)*unit_conv*'State Downscaling Multipliers'!$B$15</f>
        <v>0</v>
      </c>
      <c r="S15" s="2">
        <f t="shared" ref="S15:V15" si="89">R15+($W15-$R15)/5</f>
        <v>0</v>
      </c>
      <c r="T15" s="2">
        <f t="shared" si="89"/>
        <v>0</v>
      </c>
      <c r="U15" s="2">
        <f t="shared" si="89"/>
        <v>0</v>
      </c>
      <c r="V15" s="2">
        <f t="shared" si="89"/>
        <v>0</v>
      </c>
      <c r="W15" s="105">
        <f>VLOOKUP($B$1,'Multipliers and Adjustments'!$A$70:$I$86,TRUNC(COLUMN(W$2)/5)+2,FALSE)*SUMIFS('EPA US Data'!$I:$I,'EPA US Data'!$D:$D,'Country Selector'!$A$2,'EPA US Data'!$J:$J,$B$1,'EPA US Data'!$C:$C,W$2,'EPA US Data'!$G:$G,"&gt;="&amp;$A15,'EPA US Data'!$G:$G,"&lt;"&amp;$B15)*unit_conv*'State Downscaling Multipliers'!$B$15</f>
        <v>0</v>
      </c>
      <c r="X15" s="2">
        <f t="shared" ref="X15:AA15" si="90">W15+($AB15-$W15)/5</f>
        <v>0</v>
      </c>
      <c r="Y15" s="2">
        <f t="shared" si="90"/>
        <v>0</v>
      </c>
      <c r="Z15" s="2">
        <f t="shared" si="90"/>
        <v>0</v>
      </c>
      <c r="AA15" s="2">
        <f t="shared" si="90"/>
        <v>0</v>
      </c>
      <c r="AB15" s="105">
        <f>VLOOKUP($B$1,'Multipliers and Adjustments'!$A$70:$I$86,TRUNC(COLUMN(AB$2)/5)+2,FALSE)*SUMIFS('EPA US Data'!$I:$I,'EPA US Data'!$D:$D,'Country Selector'!$A$2,'EPA US Data'!$J:$J,$B$1,'EPA US Data'!$C:$C,AB$2,'EPA US Data'!$G:$G,"&gt;="&amp;$A15,'EPA US Data'!$G:$G,"&lt;"&amp;$B15)*unit_conv*'State Downscaling Multipliers'!$B$15</f>
        <v>0</v>
      </c>
      <c r="AC15" s="2">
        <f t="shared" ref="AC15:AF15" si="91">AB15+($AG15-$AB15)/5</f>
        <v>0</v>
      </c>
      <c r="AD15" s="2">
        <f t="shared" si="91"/>
        <v>0</v>
      </c>
      <c r="AE15" s="2">
        <f t="shared" si="91"/>
        <v>0</v>
      </c>
      <c r="AF15" s="2">
        <f t="shared" si="91"/>
        <v>0</v>
      </c>
      <c r="AG15" s="105">
        <f>VLOOKUP($B$1,'Multipliers and Adjustments'!$A$70:$I$86,TRUNC(COLUMN(AG$2)/5)+2,FALSE)*SUMIFS('EPA US Data'!$I:$I,'EPA US Data'!$D:$D,'Country Selector'!$A$2,'EPA US Data'!$J:$J,$B$1,'EPA US Data'!$C:$C,AG$2,'EPA US Data'!$G:$G,"&gt;="&amp;$A15,'EPA US Data'!$G:$G,"&lt;"&amp;$B15)*unit_conv*'State Downscaling Multipliers'!$B$15</f>
        <v>0</v>
      </c>
      <c r="AH15" s="2">
        <f t="shared" ref="AH15:AK15" si="92">AG15+($AL15-$AG15)/5</f>
        <v>0</v>
      </c>
      <c r="AI15" s="2">
        <f t="shared" si="92"/>
        <v>0</v>
      </c>
      <c r="AJ15" s="2">
        <f t="shared" si="92"/>
        <v>0</v>
      </c>
      <c r="AK15" s="2">
        <f t="shared" si="92"/>
        <v>0</v>
      </c>
      <c r="AL15" s="105">
        <f>VLOOKUP($B$1,'Multipliers and Adjustments'!$A$70:$I$86,TRUNC(COLUMN(AL$2)/5)+2,FALSE)*SUMIFS('EPA US Data'!$I:$I,'EPA US Data'!$D:$D,'Country Selector'!$A$2,'EPA US Data'!$J:$J,$B$1,'EPA US Data'!$C:$C,AL$2,'EPA US Data'!$G:$G,"&gt;="&amp;$A15,'EPA US Data'!$G:$G,"&lt;"&amp;$B15)*unit_conv*'State Downscaling Multipliers'!$B$15</f>
        <v>0</v>
      </c>
    </row>
    <row r="16" spans="1:38" x14ac:dyDescent="0.25">
      <c r="A16" s="49">
        <f t="shared" si="8"/>
        <v>-500</v>
      </c>
      <c r="B16" s="49">
        <f t="shared" si="0"/>
        <v>-450</v>
      </c>
      <c r="C16" s="105">
        <f>VLOOKUP($B$1,'Multipliers and Adjustments'!$A$70:$I$86,TRUNC(COLUMN(C$2)/5)+2,FALSE)*SUMIFS('EPA US Data'!$I:$I,'EPA US Data'!$D:$D,'Country Selector'!$A$2,'EPA US Data'!$J:$J,$B$1,'EPA US Data'!$C:$C,C$2,'EPA US Data'!$G:$G,"&gt;="&amp;$A16,'EPA US Data'!$G:$G,"&lt;"&amp;$B16)*unit_conv*'State Downscaling Multipliers'!$B$15</f>
        <v>0</v>
      </c>
      <c r="D16" s="2">
        <f t="shared" ref="D16:G16" si="93">C16+($H16-$C16)/5</f>
        <v>0</v>
      </c>
      <c r="E16" s="2">
        <f t="shared" si="93"/>
        <v>0</v>
      </c>
      <c r="F16" s="2">
        <f t="shared" si="93"/>
        <v>0</v>
      </c>
      <c r="G16" s="2">
        <f t="shared" si="93"/>
        <v>0</v>
      </c>
      <c r="H16" s="105">
        <f>VLOOKUP($B$1,'Multipliers and Adjustments'!$A$70:$I$86,TRUNC(COLUMN(H$2)/5)+2,FALSE)*SUMIFS('EPA US Data'!$I:$I,'EPA US Data'!$D:$D,'Country Selector'!$A$2,'EPA US Data'!$J:$J,$B$1,'EPA US Data'!$C:$C,H$2,'EPA US Data'!$G:$G,"&gt;="&amp;$A16,'EPA US Data'!$G:$G,"&lt;"&amp;$B16)*unit_conv*'State Downscaling Multipliers'!$B$15</f>
        <v>0</v>
      </c>
      <c r="I16" s="2">
        <f t="shared" ref="I16:L16" si="94">H16+($M16-$H16)/5</f>
        <v>0</v>
      </c>
      <c r="J16" s="2">
        <f t="shared" si="94"/>
        <v>0</v>
      </c>
      <c r="K16" s="2">
        <f t="shared" si="94"/>
        <v>0</v>
      </c>
      <c r="L16" s="2">
        <f t="shared" si="94"/>
        <v>0</v>
      </c>
      <c r="M16" s="105">
        <f>VLOOKUP($B$1,'Multipliers and Adjustments'!$A$70:$I$86,TRUNC(COLUMN(M$2)/5)+2,FALSE)*SUMIFS('EPA US Data'!$I:$I,'EPA US Data'!$D:$D,'Country Selector'!$A$2,'EPA US Data'!$J:$J,$B$1,'EPA US Data'!$C:$C,M$2,'EPA US Data'!$G:$G,"&gt;="&amp;$A16,'EPA US Data'!$G:$G,"&lt;"&amp;$B16)*unit_conv*'State Downscaling Multipliers'!$B$15</f>
        <v>0</v>
      </c>
      <c r="N16" s="2">
        <f t="shared" ref="N16:Q16" si="95">M16+($R16-$M16)/5</f>
        <v>0</v>
      </c>
      <c r="O16" s="2">
        <f t="shared" si="95"/>
        <v>0</v>
      </c>
      <c r="P16" s="2">
        <f t="shared" si="95"/>
        <v>0</v>
      </c>
      <c r="Q16" s="2">
        <f t="shared" si="95"/>
        <v>0</v>
      </c>
      <c r="R16" s="105">
        <f>VLOOKUP($B$1,'Multipliers and Adjustments'!$A$70:$I$86,TRUNC(COLUMN(R$2)/5)+2,FALSE)*SUMIFS('EPA US Data'!$I:$I,'EPA US Data'!$D:$D,'Country Selector'!$A$2,'EPA US Data'!$J:$J,$B$1,'EPA US Data'!$C:$C,R$2,'EPA US Data'!$G:$G,"&gt;="&amp;$A16,'EPA US Data'!$G:$G,"&lt;"&amp;$B16)*unit_conv*'State Downscaling Multipliers'!$B$15</f>
        <v>0</v>
      </c>
      <c r="S16" s="2">
        <f t="shared" ref="S16:V16" si="96">R16+($W16-$R16)/5</f>
        <v>0</v>
      </c>
      <c r="T16" s="2">
        <f t="shared" si="96"/>
        <v>0</v>
      </c>
      <c r="U16" s="2">
        <f t="shared" si="96"/>
        <v>0</v>
      </c>
      <c r="V16" s="2">
        <f t="shared" si="96"/>
        <v>0</v>
      </c>
      <c r="W16" s="105">
        <f>VLOOKUP($B$1,'Multipliers and Adjustments'!$A$70:$I$86,TRUNC(COLUMN(W$2)/5)+2,FALSE)*SUMIFS('EPA US Data'!$I:$I,'EPA US Data'!$D:$D,'Country Selector'!$A$2,'EPA US Data'!$J:$J,$B$1,'EPA US Data'!$C:$C,W$2,'EPA US Data'!$G:$G,"&gt;="&amp;$A16,'EPA US Data'!$G:$G,"&lt;"&amp;$B16)*unit_conv*'State Downscaling Multipliers'!$B$15</f>
        <v>0</v>
      </c>
      <c r="X16" s="2">
        <f t="shared" ref="X16:AA16" si="97">W16+($AB16-$W16)/5</f>
        <v>0</v>
      </c>
      <c r="Y16" s="2">
        <f t="shared" si="97"/>
        <v>0</v>
      </c>
      <c r="Z16" s="2">
        <f t="shared" si="97"/>
        <v>0</v>
      </c>
      <c r="AA16" s="2">
        <f t="shared" si="97"/>
        <v>0</v>
      </c>
      <c r="AB16" s="105">
        <f>VLOOKUP($B$1,'Multipliers and Adjustments'!$A$70:$I$86,TRUNC(COLUMN(AB$2)/5)+2,FALSE)*SUMIFS('EPA US Data'!$I:$I,'EPA US Data'!$D:$D,'Country Selector'!$A$2,'EPA US Data'!$J:$J,$B$1,'EPA US Data'!$C:$C,AB$2,'EPA US Data'!$G:$G,"&gt;="&amp;$A16,'EPA US Data'!$G:$G,"&lt;"&amp;$B16)*unit_conv*'State Downscaling Multipliers'!$B$15</f>
        <v>0</v>
      </c>
      <c r="AC16" s="2">
        <f t="shared" ref="AC16:AF16" si="98">AB16+($AG16-$AB16)/5</f>
        <v>0</v>
      </c>
      <c r="AD16" s="2">
        <f t="shared" si="98"/>
        <v>0</v>
      </c>
      <c r="AE16" s="2">
        <f t="shared" si="98"/>
        <v>0</v>
      </c>
      <c r="AF16" s="2">
        <f t="shared" si="98"/>
        <v>0</v>
      </c>
      <c r="AG16" s="105">
        <f>VLOOKUP($B$1,'Multipliers and Adjustments'!$A$70:$I$86,TRUNC(COLUMN(AG$2)/5)+2,FALSE)*SUMIFS('EPA US Data'!$I:$I,'EPA US Data'!$D:$D,'Country Selector'!$A$2,'EPA US Data'!$J:$J,$B$1,'EPA US Data'!$C:$C,AG$2,'EPA US Data'!$G:$G,"&gt;="&amp;$A16,'EPA US Data'!$G:$G,"&lt;"&amp;$B16)*unit_conv*'State Downscaling Multipliers'!$B$15</f>
        <v>0</v>
      </c>
      <c r="AH16" s="2">
        <f t="shared" ref="AH16:AK16" si="99">AG16+($AL16-$AG16)/5</f>
        <v>0</v>
      </c>
      <c r="AI16" s="2">
        <f t="shared" si="99"/>
        <v>0</v>
      </c>
      <c r="AJ16" s="2">
        <f t="shared" si="99"/>
        <v>0</v>
      </c>
      <c r="AK16" s="2">
        <f t="shared" si="99"/>
        <v>0</v>
      </c>
      <c r="AL16" s="105">
        <f>VLOOKUP($B$1,'Multipliers and Adjustments'!$A$70:$I$86,TRUNC(COLUMN(AL$2)/5)+2,FALSE)*SUMIFS('EPA US Data'!$I:$I,'EPA US Data'!$D:$D,'Country Selector'!$A$2,'EPA US Data'!$J:$J,$B$1,'EPA US Data'!$C:$C,AL$2,'EPA US Data'!$G:$G,"&gt;="&amp;$A16,'EPA US Data'!$G:$G,"&lt;"&amp;$B16)*unit_conv*'State Downscaling Multipliers'!$B$15</f>
        <v>0</v>
      </c>
    </row>
    <row r="17" spans="1:38" x14ac:dyDescent="0.25">
      <c r="A17" s="49">
        <f t="shared" si="8"/>
        <v>-450</v>
      </c>
      <c r="B17" s="49">
        <f t="shared" si="0"/>
        <v>-400</v>
      </c>
      <c r="C17" s="105">
        <f>VLOOKUP($B$1,'Multipliers and Adjustments'!$A$70:$I$86,TRUNC(COLUMN(C$2)/5)+2,FALSE)*SUMIFS('EPA US Data'!$I:$I,'EPA US Data'!$D:$D,'Country Selector'!$A$2,'EPA US Data'!$J:$J,$B$1,'EPA US Data'!$C:$C,C$2,'EPA US Data'!$G:$G,"&gt;="&amp;$A17,'EPA US Data'!$G:$G,"&lt;"&amp;$B17)*unit_conv*'State Downscaling Multipliers'!$B$15</f>
        <v>0</v>
      </c>
      <c r="D17" s="2">
        <f t="shared" ref="D17:G17" si="100">C17+($H17-$C17)/5</f>
        <v>0</v>
      </c>
      <c r="E17" s="2">
        <f t="shared" si="100"/>
        <v>0</v>
      </c>
      <c r="F17" s="2">
        <f t="shared" si="100"/>
        <v>0</v>
      </c>
      <c r="G17" s="2">
        <f t="shared" si="100"/>
        <v>0</v>
      </c>
      <c r="H17" s="105">
        <f>VLOOKUP($B$1,'Multipliers and Adjustments'!$A$70:$I$86,TRUNC(COLUMN(H$2)/5)+2,FALSE)*SUMIFS('EPA US Data'!$I:$I,'EPA US Data'!$D:$D,'Country Selector'!$A$2,'EPA US Data'!$J:$J,$B$1,'EPA US Data'!$C:$C,H$2,'EPA US Data'!$G:$G,"&gt;="&amp;$A17,'EPA US Data'!$G:$G,"&lt;"&amp;$B17)*unit_conv*'State Downscaling Multipliers'!$B$15</f>
        <v>0</v>
      </c>
      <c r="I17" s="2">
        <f t="shared" ref="I17:L17" si="101">H17+($M17-$H17)/5</f>
        <v>0</v>
      </c>
      <c r="J17" s="2">
        <f t="shared" si="101"/>
        <v>0</v>
      </c>
      <c r="K17" s="2">
        <f t="shared" si="101"/>
        <v>0</v>
      </c>
      <c r="L17" s="2">
        <f t="shared" si="101"/>
        <v>0</v>
      </c>
      <c r="M17" s="105">
        <f>VLOOKUP($B$1,'Multipliers and Adjustments'!$A$70:$I$86,TRUNC(COLUMN(M$2)/5)+2,FALSE)*SUMIFS('EPA US Data'!$I:$I,'EPA US Data'!$D:$D,'Country Selector'!$A$2,'EPA US Data'!$J:$J,$B$1,'EPA US Data'!$C:$C,M$2,'EPA US Data'!$G:$G,"&gt;="&amp;$A17,'EPA US Data'!$G:$G,"&lt;"&amp;$B17)*unit_conv*'State Downscaling Multipliers'!$B$15</f>
        <v>0</v>
      </c>
      <c r="N17" s="2">
        <f t="shared" ref="N17:Q17" si="102">M17+($R17-$M17)/5</f>
        <v>0</v>
      </c>
      <c r="O17" s="2">
        <f t="shared" si="102"/>
        <v>0</v>
      </c>
      <c r="P17" s="2">
        <f t="shared" si="102"/>
        <v>0</v>
      </c>
      <c r="Q17" s="2">
        <f t="shared" si="102"/>
        <v>0</v>
      </c>
      <c r="R17" s="105">
        <f>VLOOKUP($B$1,'Multipliers and Adjustments'!$A$70:$I$86,TRUNC(COLUMN(R$2)/5)+2,FALSE)*SUMIFS('EPA US Data'!$I:$I,'EPA US Data'!$D:$D,'Country Selector'!$A$2,'EPA US Data'!$J:$J,$B$1,'EPA US Data'!$C:$C,R$2,'EPA US Data'!$G:$G,"&gt;="&amp;$A17,'EPA US Data'!$G:$G,"&lt;"&amp;$B17)*unit_conv*'State Downscaling Multipliers'!$B$15</f>
        <v>0</v>
      </c>
      <c r="S17" s="2">
        <f t="shared" ref="S17:V17" si="103">R17+($W17-$R17)/5</f>
        <v>0</v>
      </c>
      <c r="T17" s="2">
        <f t="shared" si="103"/>
        <v>0</v>
      </c>
      <c r="U17" s="2">
        <f t="shared" si="103"/>
        <v>0</v>
      </c>
      <c r="V17" s="2">
        <f t="shared" si="103"/>
        <v>0</v>
      </c>
      <c r="W17" s="105">
        <f>VLOOKUP($B$1,'Multipliers and Adjustments'!$A$70:$I$86,TRUNC(COLUMN(W$2)/5)+2,FALSE)*SUMIFS('EPA US Data'!$I:$I,'EPA US Data'!$D:$D,'Country Selector'!$A$2,'EPA US Data'!$J:$J,$B$1,'EPA US Data'!$C:$C,W$2,'EPA US Data'!$G:$G,"&gt;="&amp;$A17,'EPA US Data'!$G:$G,"&lt;"&amp;$B17)*unit_conv*'State Downscaling Multipliers'!$B$15</f>
        <v>0</v>
      </c>
      <c r="X17" s="2">
        <f t="shared" ref="X17:AA17" si="104">W17+($AB17-$W17)/5</f>
        <v>0</v>
      </c>
      <c r="Y17" s="2">
        <f t="shared" si="104"/>
        <v>0</v>
      </c>
      <c r="Z17" s="2">
        <f t="shared" si="104"/>
        <v>0</v>
      </c>
      <c r="AA17" s="2">
        <f t="shared" si="104"/>
        <v>0</v>
      </c>
      <c r="AB17" s="105">
        <f>VLOOKUP($B$1,'Multipliers and Adjustments'!$A$70:$I$86,TRUNC(COLUMN(AB$2)/5)+2,FALSE)*SUMIFS('EPA US Data'!$I:$I,'EPA US Data'!$D:$D,'Country Selector'!$A$2,'EPA US Data'!$J:$J,$B$1,'EPA US Data'!$C:$C,AB$2,'EPA US Data'!$G:$G,"&gt;="&amp;$A17,'EPA US Data'!$G:$G,"&lt;"&amp;$B17)*unit_conv*'State Downscaling Multipliers'!$B$15</f>
        <v>0</v>
      </c>
      <c r="AC17" s="2">
        <f t="shared" ref="AC17:AF17" si="105">AB17+($AG17-$AB17)/5</f>
        <v>0</v>
      </c>
      <c r="AD17" s="2">
        <f t="shared" si="105"/>
        <v>0</v>
      </c>
      <c r="AE17" s="2">
        <f t="shared" si="105"/>
        <v>0</v>
      </c>
      <c r="AF17" s="2">
        <f t="shared" si="105"/>
        <v>0</v>
      </c>
      <c r="AG17" s="105">
        <f>VLOOKUP($B$1,'Multipliers and Adjustments'!$A$70:$I$86,TRUNC(COLUMN(AG$2)/5)+2,FALSE)*SUMIFS('EPA US Data'!$I:$I,'EPA US Data'!$D:$D,'Country Selector'!$A$2,'EPA US Data'!$J:$J,$B$1,'EPA US Data'!$C:$C,AG$2,'EPA US Data'!$G:$G,"&gt;="&amp;$A17,'EPA US Data'!$G:$G,"&lt;"&amp;$B17)*unit_conv*'State Downscaling Multipliers'!$B$15</f>
        <v>0</v>
      </c>
      <c r="AH17" s="2">
        <f t="shared" ref="AH17:AK17" si="106">AG17+($AL17-$AG17)/5</f>
        <v>0</v>
      </c>
      <c r="AI17" s="2">
        <f t="shared" si="106"/>
        <v>0</v>
      </c>
      <c r="AJ17" s="2">
        <f t="shared" si="106"/>
        <v>0</v>
      </c>
      <c r="AK17" s="2">
        <f t="shared" si="106"/>
        <v>0</v>
      </c>
      <c r="AL17" s="105">
        <f>VLOOKUP($B$1,'Multipliers and Adjustments'!$A$70:$I$86,TRUNC(COLUMN(AL$2)/5)+2,FALSE)*SUMIFS('EPA US Data'!$I:$I,'EPA US Data'!$D:$D,'Country Selector'!$A$2,'EPA US Data'!$J:$J,$B$1,'EPA US Data'!$C:$C,AL$2,'EPA US Data'!$G:$G,"&gt;="&amp;$A17,'EPA US Data'!$G:$G,"&lt;"&amp;$B17)*unit_conv*'State Downscaling Multipliers'!$B$15</f>
        <v>0</v>
      </c>
    </row>
    <row r="18" spans="1:38" x14ac:dyDescent="0.25">
      <c r="A18" s="49">
        <f t="shared" si="8"/>
        <v>-400</v>
      </c>
      <c r="B18" s="49">
        <f t="shared" si="0"/>
        <v>-350</v>
      </c>
      <c r="C18" s="105">
        <f>VLOOKUP($B$1,'Multipliers and Adjustments'!$A$70:$I$86,TRUNC(COLUMN(C$2)/5)+2,FALSE)*SUMIFS('EPA US Data'!$I:$I,'EPA US Data'!$D:$D,'Country Selector'!$A$2,'EPA US Data'!$J:$J,$B$1,'EPA US Data'!$C:$C,C$2,'EPA US Data'!$G:$G,"&gt;="&amp;$A18,'EPA US Data'!$G:$G,"&lt;"&amp;$B18)*unit_conv*'State Downscaling Multipliers'!$B$15</f>
        <v>0</v>
      </c>
      <c r="D18" s="2">
        <f t="shared" ref="D18:G18" si="107">C18+($H18-$C18)/5</f>
        <v>0</v>
      </c>
      <c r="E18" s="2">
        <f t="shared" si="107"/>
        <v>0</v>
      </c>
      <c r="F18" s="2">
        <f t="shared" si="107"/>
        <v>0</v>
      </c>
      <c r="G18" s="2">
        <f t="shared" si="107"/>
        <v>0</v>
      </c>
      <c r="H18" s="105">
        <f>VLOOKUP($B$1,'Multipliers and Adjustments'!$A$70:$I$86,TRUNC(COLUMN(H$2)/5)+2,FALSE)*SUMIFS('EPA US Data'!$I:$I,'EPA US Data'!$D:$D,'Country Selector'!$A$2,'EPA US Data'!$J:$J,$B$1,'EPA US Data'!$C:$C,H$2,'EPA US Data'!$G:$G,"&gt;="&amp;$A18,'EPA US Data'!$G:$G,"&lt;"&amp;$B18)*unit_conv*'State Downscaling Multipliers'!$B$15</f>
        <v>0</v>
      </c>
      <c r="I18" s="2">
        <f t="shared" ref="I18:L18" si="108">H18+($M18-$H18)/5</f>
        <v>0</v>
      </c>
      <c r="J18" s="2">
        <f t="shared" si="108"/>
        <v>0</v>
      </c>
      <c r="K18" s="2">
        <f t="shared" si="108"/>
        <v>0</v>
      </c>
      <c r="L18" s="2">
        <f t="shared" si="108"/>
        <v>0</v>
      </c>
      <c r="M18" s="105">
        <f>VLOOKUP($B$1,'Multipliers and Adjustments'!$A$70:$I$86,TRUNC(COLUMN(M$2)/5)+2,FALSE)*SUMIFS('EPA US Data'!$I:$I,'EPA US Data'!$D:$D,'Country Selector'!$A$2,'EPA US Data'!$J:$J,$B$1,'EPA US Data'!$C:$C,M$2,'EPA US Data'!$G:$G,"&gt;="&amp;$A18,'EPA US Data'!$G:$G,"&lt;"&amp;$B18)*unit_conv*'State Downscaling Multipliers'!$B$15</f>
        <v>0</v>
      </c>
      <c r="N18" s="2">
        <f t="shared" ref="N18:Q18" si="109">M18+($R18-$M18)/5</f>
        <v>0</v>
      </c>
      <c r="O18" s="2">
        <f t="shared" si="109"/>
        <v>0</v>
      </c>
      <c r="P18" s="2">
        <f t="shared" si="109"/>
        <v>0</v>
      </c>
      <c r="Q18" s="2">
        <f t="shared" si="109"/>
        <v>0</v>
      </c>
      <c r="R18" s="105">
        <f>VLOOKUP($B$1,'Multipliers and Adjustments'!$A$70:$I$86,TRUNC(COLUMN(R$2)/5)+2,FALSE)*SUMIFS('EPA US Data'!$I:$I,'EPA US Data'!$D:$D,'Country Selector'!$A$2,'EPA US Data'!$J:$J,$B$1,'EPA US Data'!$C:$C,R$2,'EPA US Data'!$G:$G,"&gt;="&amp;$A18,'EPA US Data'!$G:$G,"&lt;"&amp;$B18)*unit_conv*'State Downscaling Multipliers'!$B$15</f>
        <v>0</v>
      </c>
      <c r="S18" s="2">
        <f t="shared" ref="S18:V18" si="110">R18+($W18-$R18)/5</f>
        <v>0</v>
      </c>
      <c r="T18" s="2">
        <f t="shared" si="110"/>
        <v>0</v>
      </c>
      <c r="U18" s="2">
        <f t="shared" si="110"/>
        <v>0</v>
      </c>
      <c r="V18" s="2">
        <f t="shared" si="110"/>
        <v>0</v>
      </c>
      <c r="W18" s="105">
        <f>VLOOKUP($B$1,'Multipliers and Adjustments'!$A$70:$I$86,TRUNC(COLUMN(W$2)/5)+2,FALSE)*SUMIFS('EPA US Data'!$I:$I,'EPA US Data'!$D:$D,'Country Selector'!$A$2,'EPA US Data'!$J:$J,$B$1,'EPA US Data'!$C:$C,W$2,'EPA US Data'!$G:$G,"&gt;="&amp;$A18,'EPA US Data'!$G:$G,"&lt;"&amp;$B18)*unit_conv*'State Downscaling Multipliers'!$B$15</f>
        <v>0</v>
      </c>
      <c r="X18" s="2">
        <f t="shared" ref="X18:AA18" si="111">W18+($AB18-$W18)/5</f>
        <v>0</v>
      </c>
      <c r="Y18" s="2">
        <f t="shared" si="111"/>
        <v>0</v>
      </c>
      <c r="Z18" s="2">
        <f t="shared" si="111"/>
        <v>0</v>
      </c>
      <c r="AA18" s="2">
        <f t="shared" si="111"/>
        <v>0</v>
      </c>
      <c r="AB18" s="105">
        <f>VLOOKUP($B$1,'Multipliers and Adjustments'!$A$70:$I$86,TRUNC(COLUMN(AB$2)/5)+2,FALSE)*SUMIFS('EPA US Data'!$I:$I,'EPA US Data'!$D:$D,'Country Selector'!$A$2,'EPA US Data'!$J:$J,$B$1,'EPA US Data'!$C:$C,AB$2,'EPA US Data'!$G:$G,"&gt;="&amp;$A18,'EPA US Data'!$G:$G,"&lt;"&amp;$B18)*unit_conv*'State Downscaling Multipliers'!$B$15</f>
        <v>0</v>
      </c>
      <c r="AC18" s="2">
        <f t="shared" ref="AC18:AF18" si="112">AB18+($AG18-$AB18)/5</f>
        <v>0</v>
      </c>
      <c r="AD18" s="2">
        <f t="shared" si="112"/>
        <v>0</v>
      </c>
      <c r="AE18" s="2">
        <f t="shared" si="112"/>
        <v>0</v>
      </c>
      <c r="AF18" s="2">
        <f t="shared" si="112"/>
        <v>0</v>
      </c>
      <c r="AG18" s="105">
        <f>VLOOKUP($B$1,'Multipliers and Adjustments'!$A$70:$I$86,TRUNC(COLUMN(AG$2)/5)+2,FALSE)*SUMIFS('EPA US Data'!$I:$I,'EPA US Data'!$D:$D,'Country Selector'!$A$2,'EPA US Data'!$J:$J,$B$1,'EPA US Data'!$C:$C,AG$2,'EPA US Data'!$G:$G,"&gt;="&amp;$A18,'EPA US Data'!$G:$G,"&lt;"&amp;$B18)*unit_conv*'State Downscaling Multipliers'!$B$15</f>
        <v>0</v>
      </c>
      <c r="AH18" s="2">
        <f t="shared" ref="AH18:AK18" si="113">AG18+($AL18-$AG18)/5</f>
        <v>0</v>
      </c>
      <c r="AI18" s="2">
        <f t="shared" si="113"/>
        <v>0</v>
      </c>
      <c r="AJ18" s="2">
        <f t="shared" si="113"/>
        <v>0</v>
      </c>
      <c r="AK18" s="2">
        <f t="shared" si="113"/>
        <v>0</v>
      </c>
      <c r="AL18" s="105">
        <f>VLOOKUP($B$1,'Multipliers and Adjustments'!$A$70:$I$86,TRUNC(COLUMN(AL$2)/5)+2,FALSE)*SUMIFS('EPA US Data'!$I:$I,'EPA US Data'!$D:$D,'Country Selector'!$A$2,'EPA US Data'!$J:$J,$B$1,'EPA US Data'!$C:$C,AL$2,'EPA US Data'!$G:$G,"&gt;="&amp;$A18,'EPA US Data'!$G:$G,"&lt;"&amp;$B18)*unit_conv*'State Downscaling Multipliers'!$B$15</f>
        <v>0</v>
      </c>
    </row>
    <row r="19" spans="1:38" x14ac:dyDescent="0.25">
      <c r="A19" s="49">
        <f t="shared" si="8"/>
        <v>-350</v>
      </c>
      <c r="B19" s="49">
        <f t="shared" si="0"/>
        <v>-300</v>
      </c>
      <c r="C19" s="105">
        <f>VLOOKUP($B$1,'Multipliers and Adjustments'!$A$70:$I$86,TRUNC(COLUMN(C$2)/5)+2,FALSE)*SUMIFS('EPA US Data'!$I:$I,'EPA US Data'!$D:$D,'Country Selector'!$A$2,'EPA US Data'!$J:$J,$B$1,'EPA US Data'!$C:$C,C$2,'EPA US Data'!$G:$G,"&gt;="&amp;$A19,'EPA US Data'!$G:$G,"&lt;"&amp;$B19)*unit_conv*'State Downscaling Multipliers'!$B$15</f>
        <v>0</v>
      </c>
      <c r="D19" s="2">
        <f t="shared" ref="D19:G19" si="114">C19+($H19-$C19)/5</f>
        <v>0</v>
      </c>
      <c r="E19" s="2">
        <f t="shared" si="114"/>
        <v>0</v>
      </c>
      <c r="F19" s="2">
        <f t="shared" si="114"/>
        <v>0</v>
      </c>
      <c r="G19" s="2">
        <f t="shared" si="114"/>
        <v>0</v>
      </c>
      <c r="H19" s="105">
        <f>VLOOKUP($B$1,'Multipliers and Adjustments'!$A$70:$I$86,TRUNC(COLUMN(H$2)/5)+2,FALSE)*SUMIFS('EPA US Data'!$I:$I,'EPA US Data'!$D:$D,'Country Selector'!$A$2,'EPA US Data'!$J:$J,$B$1,'EPA US Data'!$C:$C,H$2,'EPA US Data'!$G:$G,"&gt;="&amp;$A19,'EPA US Data'!$G:$G,"&lt;"&amp;$B19)*unit_conv*'State Downscaling Multipliers'!$B$15</f>
        <v>0</v>
      </c>
      <c r="I19" s="2">
        <f t="shared" ref="I19:L19" si="115">H19+($M19-$H19)/5</f>
        <v>0</v>
      </c>
      <c r="J19" s="2">
        <f t="shared" si="115"/>
        <v>0</v>
      </c>
      <c r="K19" s="2">
        <f t="shared" si="115"/>
        <v>0</v>
      </c>
      <c r="L19" s="2">
        <f t="shared" si="115"/>
        <v>0</v>
      </c>
      <c r="M19" s="105">
        <f>VLOOKUP($B$1,'Multipliers and Adjustments'!$A$70:$I$86,TRUNC(COLUMN(M$2)/5)+2,FALSE)*SUMIFS('EPA US Data'!$I:$I,'EPA US Data'!$D:$D,'Country Selector'!$A$2,'EPA US Data'!$J:$J,$B$1,'EPA US Data'!$C:$C,M$2,'EPA US Data'!$G:$G,"&gt;="&amp;$A19,'EPA US Data'!$G:$G,"&lt;"&amp;$B19)*unit_conv*'State Downscaling Multipliers'!$B$15</f>
        <v>0</v>
      </c>
      <c r="N19" s="2">
        <f t="shared" ref="N19:Q19" si="116">M19+($R19-$M19)/5</f>
        <v>0</v>
      </c>
      <c r="O19" s="2">
        <f t="shared" si="116"/>
        <v>0</v>
      </c>
      <c r="P19" s="2">
        <f t="shared" si="116"/>
        <v>0</v>
      </c>
      <c r="Q19" s="2">
        <f t="shared" si="116"/>
        <v>0</v>
      </c>
      <c r="R19" s="105">
        <f>VLOOKUP($B$1,'Multipliers and Adjustments'!$A$70:$I$86,TRUNC(COLUMN(R$2)/5)+2,FALSE)*SUMIFS('EPA US Data'!$I:$I,'EPA US Data'!$D:$D,'Country Selector'!$A$2,'EPA US Data'!$J:$J,$B$1,'EPA US Data'!$C:$C,R$2,'EPA US Data'!$G:$G,"&gt;="&amp;$A19,'EPA US Data'!$G:$G,"&lt;"&amp;$B19)*unit_conv*'State Downscaling Multipliers'!$B$15</f>
        <v>0</v>
      </c>
      <c r="S19" s="2">
        <f t="shared" ref="S19:V19" si="117">R19+($W19-$R19)/5</f>
        <v>0</v>
      </c>
      <c r="T19" s="2">
        <f t="shared" si="117"/>
        <v>0</v>
      </c>
      <c r="U19" s="2">
        <f t="shared" si="117"/>
        <v>0</v>
      </c>
      <c r="V19" s="2">
        <f t="shared" si="117"/>
        <v>0</v>
      </c>
      <c r="W19" s="105">
        <f>VLOOKUP($B$1,'Multipliers and Adjustments'!$A$70:$I$86,TRUNC(COLUMN(W$2)/5)+2,FALSE)*SUMIFS('EPA US Data'!$I:$I,'EPA US Data'!$D:$D,'Country Selector'!$A$2,'EPA US Data'!$J:$J,$B$1,'EPA US Data'!$C:$C,W$2,'EPA US Data'!$G:$G,"&gt;="&amp;$A19,'EPA US Data'!$G:$G,"&lt;"&amp;$B19)*unit_conv*'State Downscaling Multipliers'!$B$15</f>
        <v>0</v>
      </c>
      <c r="X19" s="2">
        <f t="shared" ref="X19:AA19" si="118">W19+($AB19-$W19)/5</f>
        <v>0</v>
      </c>
      <c r="Y19" s="2">
        <f t="shared" si="118"/>
        <v>0</v>
      </c>
      <c r="Z19" s="2">
        <f t="shared" si="118"/>
        <v>0</v>
      </c>
      <c r="AA19" s="2">
        <f t="shared" si="118"/>
        <v>0</v>
      </c>
      <c r="AB19" s="105">
        <f>VLOOKUP($B$1,'Multipliers and Adjustments'!$A$70:$I$86,TRUNC(COLUMN(AB$2)/5)+2,FALSE)*SUMIFS('EPA US Data'!$I:$I,'EPA US Data'!$D:$D,'Country Selector'!$A$2,'EPA US Data'!$J:$J,$B$1,'EPA US Data'!$C:$C,AB$2,'EPA US Data'!$G:$G,"&gt;="&amp;$A19,'EPA US Data'!$G:$G,"&lt;"&amp;$B19)*unit_conv*'State Downscaling Multipliers'!$B$15</f>
        <v>0</v>
      </c>
      <c r="AC19" s="2">
        <f t="shared" ref="AC19:AF19" si="119">AB19+($AG19-$AB19)/5</f>
        <v>0</v>
      </c>
      <c r="AD19" s="2">
        <f t="shared" si="119"/>
        <v>0</v>
      </c>
      <c r="AE19" s="2">
        <f t="shared" si="119"/>
        <v>0</v>
      </c>
      <c r="AF19" s="2">
        <f t="shared" si="119"/>
        <v>0</v>
      </c>
      <c r="AG19" s="105">
        <f>VLOOKUP($B$1,'Multipliers and Adjustments'!$A$70:$I$86,TRUNC(COLUMN(AG$2)/5)+2,FALSE)*SUMIFS('EPA US Data'!$I:$I,'EPA US Data'!$D:$D,'Country Selector'!$A$2,'EPA US Data'!$J:$J,$B$1,'EPA US Data'!$C:$C,AG$2,'EPA US Data'!$G:$G,"&gt;="&amp;$A19,'EPA US Data'!$G:$G,"&lt;"&amp;$B19)*unit_conv*'State Downscaling Multipliers'!$B$15</f>
        <v>0</v>
      </c>
      <c r="AH19" s="2">
        <f t="shared" ref="AH19:AK19" si="120">AG19+($AL19-$AG19)/5</f>
        <v>362199512.62601775</v>
      </c>
      <c r="AI19" s="2">
        <f t="shared" si="120"/>
        <v>724399025.2520355</v>
      </c>
      <c r="AJ19" s="2">
        <f t="shared" si="120"/>
        <v>1086598537.8780532</v>
      </c>
      <c r="AK19" s="2">
        <f t="shared" si="120"/>
        <v>1448798050.504071</v>
      </c>
      <c r="AL19" s="105">
        <f>VLOOKUP($B$1,'Multipliers and Adjustments'!$A$70:$I$86,TRUNC(COLUMN(AL$2)/5)+2,FALSE)*SUMIFS('EPA US Data'!$I:$I,'EPA US Data'!$D:$D,'Country Selector'!$A$2,'EPA US Data'!$J:$J,$B$1,'EPA US Data'!$C:$C,AL$2,'EPA US Data'!$G:$G,"&gt;="&amp;$A19,'EPA US Data'!$G:$G,"&lt;"&amp;$B19)*unit_conv*'State Downscaling Multipliers'!$B$15</f>
        <v>1810997563.1300888</v>
      </c>
    </row>
    <row r="20" spans="1:38" x14ac:dyDescent="0.25">
      <c r="A20" s="49">
        <f t="shared" si="8"/>
        <v>-300</v>
      </c>
      <c r="B20" s="49">
        <f t="shared" si="0"/>
        <v>-250</v>
      </c>
      <c r="C20" s="105">
        <f>VLOOKUP($B$1,'Multipliers and Adjustments'!$A$70:$I$86,TRUNC(COLUMN(C$2)/5)+2,FALSE)*SUMIFS('EPA US Data'!$I:$I,'EPA US Data'!$D:$D,'Country Selector'!$A$2,'EPA US Data'!$J:$J,$B$1,'EPA US Data'!$C:$C,C$2,'EPA US Data'!$G:$G,"&gt;="&amp;$A20,'EPA US Data'!$G:$G,"&lt;"&amp;$B20)*unit_conv*'State Downscaling Multipliers'!$B$15</f>
        <v>0</v>
      </c>
      <c r="D20" s="2">
        <f t="shared" ref="D20:G20" si="121">C20+($H20-$C20)/5</f>
        <v>0</v>
      </c>
      <c r="E20" s="2">
        <f t="shared" si="121"/>
        <v>0</v>
      </c>
      <c r="F20" s="2">
        <f t="shared" si="121"/>
        <v>0</v>
      </c>
      <c r="G20" s="2">
        <f t="shared" si="121"/>
        <v>0</v>
      </c>
      <c r="H20" s="105">
        <f>VLOOKUP($B$1,'Multipliers and Adjustments'!$A$70:$I$86,TRUNC(COLUMN(H$2)/5)+2,FALSE)*SUMIFS('EPA US Data'!$I:$I,'EPA US Data'!$D:$D,'Country Selector'!$A$2,'EPA US Data'!$J:$J,$B$1,'EPA US Data'!$C:$C,H$2,'EPA US Data'!$G:$G,"&gt;="&amp;$A20,'EPA US Data'!$G:$G,"&lt;"&amp;$B20)*unit_conv*'State Downscaling Multipliers'!$B$15</f>
        <v>0</v>
      </c>
      <c r="I20" s="2">
        <f t="shared" ref="I20:L20" si="122">H20+($M20-$H20)/5</f>
        <v>0</v>
      </c>
      <c r="J20" s="2">
        <f t="shared" si="122"/>
        <v>0</v>
      </c>
      <c r="K20" s="2">
        <f t="shared" si="122"/>
        <v>0</v>
      </c>
      <c r="L20" s="2">
        <f t="shared" si="122"/>
        <v>0</v>
      </c>
      <c r="M20" s="105">
        <f>VLOOKUP($B$1,'Multipliers and Adjustments'!$A$70:$I$86,TRUNC(COLUMN(M$2)/5)+2,FALSE)*SUMIFS('EPA US Data'!$I:$I,'EPA US Data'!$D:$D,'Country Selector'!$A$2,'EPA US Data'!$J:$J,$B$1,'EPA US Data'!$C:$C,M$2,'EPA US Data'!$G:$G,"&gt;="&amp;$A20,'EPA US Data'!$G:$G,"&lt;"&amp;$B20)*unit_conv*'State Downscaling Multipliers'!$B$15</f>
        <v>0</v>
      </c>
      <c r="N20" s="2">
        <f t="shared" ref="N20:Q20" si="123">M20+($R20-$M20)/5</f>
        <v>0</v>
      </c>
      <c r="O20" s="2">
        <f t="shared" si="123"/>
        <v>0</v>
      </c>
      <c r="P20" s="2">
        <f t="shared" si="123"/>
        <v>0</v>
      </c>
      <c r="Q20" s="2">
        <f t="shared" si="123"/>
        <v>0</v>
      </c>
      <c r="R20" s="105">
        <f>VLOOKUP($B$1,'Multipliers and Adjustments'!$A$70:$I$86,TRUNC(COLUMN(R$2)/5)+2,FALSE)*SUMIFS('EPA US Data'!$I:$I,'EPA US Data'!$D:$D,'Country Selector'!$A$2,'EPA US Data'!$J:$J,$B$1,'EPA US Data'!$C:$C,R$2,'EPA US Data'!$G:$G,"&gt;="&amp;$A20,'EPA US Data'!$G:$G,"&lt;"&amp;$B20)*unit_conv*'State Downscaling Multipliers'!$B$15</f>
        <v>0</v>
      </c>
      <c r="S20" s="2">
        <f t="shared" ref="S20:V20" si="124">R20+($W20-$R20)/5</f>
        <v>0</v>
      </c>
      <c r="T20" s="2">
        <f t="shared" si="124"/>
        <v>0</v>
      </c>
      <c r="U20" s="2">
        <f t="shared" si="124"/>
        <v>0</v>
      </c>
      <c r="V20" s="2">
        <f t="shared" si="124"/>
        <v>0</v>
      </c>
      <c r="W20" s="105">
        <f>VLOOKUP($B$1,'Multipliers and Adjustments'!$A$70:$I$86,TRUNC(COLUMN(W$2)/5)+2,FALSE)*SUMIFS('EPA US Data'!$I:$I,'EPA US Data'!$D:$D,'Country Selector'!$A$2,'EPA US Data'!$J:$J,$B$1,'EPA US Data'!$C:$C,W$2,'EPA US Data'!$G:$G,"&gt;="&amp;$A20,'EPA US Data'!$G:$G,"&lt;"&amp;$B20)*unit_conv*'State Downscaling Multipliers'!$B$15</f>
        <v>0</v>
      </c>
      <c r="X20" s="2">
        <f t="shared" ref="X20:AA20" si="125">W20+($AB20-$W20)/5</f>
        <v>0</v>
      </c>
      <c r="Y20" s="2">
        <f t="shared" si="125"/>
        <v>0</v>
      </c>
      <c r="Z20" s="2">
        <f t="shared" si="125"/>
        <v>0</v>
      </c>
      <c r="AA20" s="2">
        <f t="shared" si="125"/>
        <v>0</v>
      </c>
      <c r="AB20" s="105">
        <f>VLOOKUP($B$1,'Multipliers and Adjustments'!$A$70:$I$86,TRUNC(COLUMN(AB$2)/5)+2,FALSE)*SUMIFS('EPA US Data'!$I:$I,'EPA US Data'!$D:$D,'Country Selector'!$A$2,'EPA US Data'!$J:$J,$B$1,'EPA US Data'!$C:$C,AB$2,'EPA US Data'!$G:$G,"&gt;="&amp;$A20,'EPA US Data'!$G:$G,"&lt;"&amp;$B20)*unit_conv*'State Downscaling Multipliers'!$B$15</f>
        <v>0</v>
      </c>
      <c r="AC20" s="2">
        <f t="shared" ref="AC20:AF20" si="126">AB20+($AG20-$AB20)/5</f>
        <v>316717581.53416026</v>
      </c>
      <c r="AD20" s="2">
        <f t="shared" si="126"/>
        <v>633435163.06832051</v>
      </c>
      <c r="AE20" s="2">
        <f t="shared" si="126"/>
        <v>950152744.60248077</v>
      </c>
      <c r="AF20" s="2">
        <f t="shared" si="126"/>
        <v>1266870326.136641</v>
      </c>
      <c r="AG20" s="105">
        <f>VLOOKUP($B$1,'Multipliers and Adjustments'!$A$70:$I$86,TRUNC(COLUMN(AG$2)/5)+2,FALSE)*SUMIFS('EPA US Data'!$I:$I,'EPA US Data'!$D:$D,'Country Selector'!$A$2,'EPA US Data'!$J:$J,$B$1,'EPA US Data'!$C:$C,AG$2,'EPA US Data'!$G:$G,"&gt;="&amp;$A20,'EPA US Data'!$G:$G,"&lt;"&amp;$B20)*unit_conv*'State Downscaling Multipliers'!$B$15</f>
        <v>1583587907.6708012</v>
      </c>
      <c r="AH20" s="2">
        <f t="shared" ref="AH20:AK20" si="127">AG20+($AL20-$AG20)/5</f>
        <v>3910620687.0921268</v>
      </c>
      <c r="AI20" s="2">
        <f t="shared" si="127"/>
        <v>6237653466.5134525</v>
      </c>
      <c r="AJ20" s="2">
        <f t="shared" si="127"/>
        <v>8564686245.9347782</v>
      </c>
      <c r="AK20" s="2">
        <f t="shared" si="127"/>
        <v>10891719025.356104</v>
      </c>
      <c r="AL20" s="105">
        <f>VLOOKUP($B$1,'Multipliers and Adjustments'!$A$70:$I$86,TRUNC(COLUMN(AL$2)/5)+2,FALSE)*SUMIFS('EPA US Data'!$I:$I,'EPA US Data'!$D:$D,'Country Selector'!$A$2,'EPA US Data'!$J:$J,$B$1,'EPA US Data'!$C:$C,AL$2,'EPA US Data'!$G:$G,"&gt;="&amp;$A20,'EPA US Data'!$G:$G,"&lt;"&amp;$B20)*unit_conv*'State Downscaling Multipliers'!$B$15</f>
        <v>13218751804.77743</v>
      </c>
    </row>
    <row r="21" spans="1:38" ht="15.75" customHeight="1" x14ac:dyDescent="0.25">
      <c r="A21" s="49">
        <f t="shared" si="8"/>
        <v>-250</v>
      </c>
      <c r="B21" s="49">
        <f t="shared" si="0"/>
        <v>-200</v>
      </c>
      <c r="C21" s="105">
        <f>VLOOKUP($B$1,'Multipliers and Adjustments'!$A$70:$I$86,TRUNC(COLUMN(C$2)/5)+2,FALSE)*SUMIFS('EPA US Data'!$I:$I,'EPA US Data'!$D:$D,'Country Selector'!$A$2,'EPA US Data'!$J:$J,$B$1,'EPA US Data'!$C:$C,C$2,'EPA US Data'!$G:$G,"&gt;="&amp;$A21,'EPA US Data'!$G:$G,"&lt;"&amp;$B21)*unit_conv*'State Downscaling Multipliers'!$B$15</f>
        <v>91680803.829758555</v>
      </c>
      <c r="D21" s="2">
        <f t="shared" ref="D21:G21" si="128">C21+($H21-$C21)/5</f>
        <v>73344643.063806847</v>
      </c>
      <c r="E21" s="2">
        <f t="shared" si="128"/>
        <v>55008482.297855139</v>
      </c>
      <c r="F21" s="2">
        <f t="shared" si="128"/>
        <v>36672321.531903431</v>
      </c>
      <c r="G21" s="2">
        <f t="shared" si="128"/>
        <v>18336160.765951719</v>
      </c>
      <c r="H21" s="105">
        <f>VLOOKUP($B$1,'Multipliers and Adjustments'!$A$70:$I$86,TRUNC(COLUMN(H$2)/5)+2,FALSE)*SUMIFS('EPA US Data'!$I:$I,'EPA US Data'!$D:$D,'Country Selector'!$A$2,'EPA US Data'!$J:$J,$B$1,'EPA US Data'!$C:$C,H$2,'EPA US Data'!$G:$G,"&gt;="&amp;$A21,'EPA US Data'!$G:$G,"&lt;"&amp;$B21)*unit_conv*'State Downscaling Multipliers'!$B$15</f>
        <v>0</v>
      </c>
      <c r="I21" s="2">
        <f t="shared" ref="I21:L21" si="129">H21+($M21-$H21)/5</f>
        <v>0</v>
      </c>
      <c r="J21" s="2">
        <f t="shared" si="129"/>
        <v>0</v>
      </c>
      <c r="K21" s="2">
        <f t="shared" si="129"/>
        <v>0</v>
      </c>
      <c r="L21" s="2">
        <f t="shared" si="129"/>
        <v>0</v>
      </c>
      <c r="M21" s="105">
        <f>VLOOKUP($B$1,'Multipliers and Adjustments'!$A$70:$I$86,TRUNC(COLUMN(M$2)/5)+2,FALSE)*SUMIFS('EPA US Data'!$I:$I,'EPA US Data'!$D:$D,'Country Selector'!$A$2,'EPA US Data'!$J:$J,$B$1,'EPA US Data'!$C:$C,M$2,'EPA US Data'!$G:$G,"&gt;="&amp;$A21,'EPA US Data'!$G:$G,"&lt;"&amp;$B21)*unit_conv*'State Downscaling Multipliers'!$B$15</f>
        <v>0</v>
      </c>
      <c r="N21" s="2">
        <f t="shared" ref="N21:Q21" si="130">M21+($R21-$M21)/5</f>
        <v>0</v>
      </c>
      <c r="O21" s="2">
        <f t="shared" si="130"/>
        <v>0</v>
      </c>
      <c r="P21" s="2">
        <f t="shared" si="130"/>
        <v>0</v>
      </c>
      <c r="Q21" s="2">
        <f t="shared" si="130"/>
        <v>0</v>
      </c>
      <c r="R21" s="105">
        <f>VLOOKUP($B$1,'Multipliers and Adjustments'!$A$70:$I$86,TRUNC(COLUMN(R$2)/5)+2,FALSE)*SUMIFS('EPA US Data'!$I:$I,'EPA US Data'!$D:$D,'Country Selector'!$A$2,'EPA US Data'!$J:$J,$B$1,'EPA US Data'!$C:$C,R$2,'EPA US Data'!$G:$G,"&gt;="&amp;$A21,'EPA US Data'!$G:$G,"&lt;"&amp;$B21)*unit_conv*'State Downscaling Multipliers'!$B$15</f>
        <v>0</v>
      </c>
      <c r="S21" s="2">
        <f t="shared" ref="S21:V21" si="131">R21+($W21-$R21)/5</f>
        <v>249030098.20758048</v>
      </c>
      <c r="T21" s="2">
        <f t="shared" si="131"/>
        <v>498060196.41516095</v>
      </c>
      <c r="U21" s="2">
        <f t="shared" si="131"/>
        <v>747090294.62274146</v>
      </c>
      <c r="V21" s="2">
        <f t="shared" si="131"/>
        <v>996120392.83032191</v>
      </c>
      <c r="W21" s="105">
        <f>VLOOKUP($B$1,'Multipliers and Adjustments'!$A$70:$I$86,TRUNC(COLUMN(W$2)/5)+2,FALSE)*SUMIFS('EPA US Data'!$I:$I,'EPA US Data'!$D:$D,'Country Selector'!$A$2,'EPA US Data'!$J:$J,$B$1,'EPA US Data'!$C:$C,W$2,'EPA US Data'!$G:$G,"&gt;="&amp;$A21,'EPA US Data'!$G:$G,"&lt;"&amp;$B21)*unit_conv*'State Downscaling Multipliers'!$B$15</f>
        <v>1245150491.0379024</v>
      </c>
      <c r="X21" s="2">
        <f t="shared" ref="X21:AA21" si="132">W21+($AB21-$W21)/5</f>
        <v>2424698163.0108414</v>
      </c>
      <c r="Y21" s="2">
        <f t="shared" si="132"/>
        <v>3604245834.9837809</v>
      </c>
      <c r="Z21" s="2">
        <f t="shared" si="132"/>
        <v>4783793506.9567204</v>
      </c>
      <c r="AA21" s="2">
        <f t="shared" si="132"/>
        <v>5963341178.9296598</v>
      </c>
      <c r="AB21" s="105">
        <f>VLOOKUP($B$1,'Multipliers and Adjustments'!$A$70:$I$86,TRUNC(COLUMN(AB$2)/5)+2,FALSE)*SUMIFS('EPA US Data'!$I:$I,'EPA US Data'!$D:$D,'Country Selector'!$A$2,'EPA US Data'!$J:$J,$B$1,'EPA US Data'!$C:$C,AB$2,'EPA US Data'!$G:$G,"&gt;="&amp;$A21,'EPA US Data'!$G:$G,"&lt;"&amp;$B21)*unit_conv*'State Downscaling Multipliers'!$B$15</f>
        <v>7142888850.9025993</v>
      </c>
      <c r="AC21" s="2">
        <f t="shared" ref="AC21:AF21" si="133">AB21+($AG21-$AB21)/5</f>
        <v>8346717925.6916275</v>
      </c>
      <c r="AD21" s="2">
        <f t="shared" si="133"/>
        <v>9550547000.4806557</v>
      </c>
      <c r="AE21" s="2">
        <f t="shared" si="133"/>
        <v>10754376075.269684</v>
      </c>
      <c r="AF21" s="2">
        <f t="shared" si="133"/>
        <v>11958205150.058712</v>
      </c>
      <c r="AG21" s="105">
        <f>VLOOKUP($B$1,'Multipliers and Adjustments'!$A$70:$I$86,TRUNC(COLUMN(AG$2)/5)+2,FALSE)*SUMIFS('EPA US Data'!$I:$I,'EPA US Data'!$D:$D,'Country Selector'!$A$2,'EPA US Data'!$J:$J,$B$1,'EPA US Data'!$C:$C,AG$2,'EPA US Data'!$G:$G,"&gt;="&amp;$A21,'EPA US Data'!$G:$G,"&lt;"&amp;$B21)*unit_conv*'State Downscaling Multipliers'!$B$15</f>
        <v>13162034224.847742</v>
      </c>
      <c r="AH21" s="2">
        <f t="shared" ref="AH21:AK21" si="134">AG21+($AL21-$AG21)/5</f>
        <v>11283010197.757948</v>
      </c>
      <c r="AI21" s="2">
        <f t="shared" si="134"/>
        <v>9403986170.6681538</v>
      </c>
      <c r="AJ21" s="2">
        <f t="shared" si="134"/>
        <v>7524962143.5783596</v>
      </c>
      <c r="AK21" s="2">
        <f t="shared" si="134"/>
        <v>5645938116.4885654</v>
      </c>
      <c r="AL21" s="105">
        <f>VLOOKUP($B$1,'Multipliers and Adjustments'!$A$70:$I$86,TRUNC(COLUMN(AL$2)/5)+2,FALSE)*SUMIFS('EPA US Data'!$I:$I,'EPA US Data'!$D:$D,'Country Selector'!$A$2,'EPA US Data'!$J:$J,$B$1,'EPA US Data'!$C:$C,AL$2,'EPA US Data'!$G:$G,"&gt;="&amp;$A21,'EPA US Data'!$G:$G,"&lt;"&amp;$B21)*unit_conv*'State Downscaling Multipliers'!$B$15</f>
        <v>3766914089.3987708</v>
      </c>
    </row>
    <row r="22" spans="1:38" ht="15.75" customHeight="1" x14ac:dyDescent="0.25">
      <c r="A22" s="49">
        <f t="shared" si="8"/>
        <v>-200</v>
      </c>
      <c r="B22" s="49">
        <f t="shared" si="0"/>
        <v>-150</v>
      </c>
      <c r="C22" s="105">
        <f>VLOOKUP($B$1,'Multipliers and Adjustments'!$A$70:$I$86,TRUNC(COLUMN(C$2)/5)+2,FALSE)*SUMIFS('EPA US Data'!$I:$I,'EPA US Data'!$D:$D,'Country Selector'!$A$2,'EPA US Data'!$J:$J,$B$1,'EPA US Data'!$C:$C,C$2,'EPA US Data'!$G:$G,"&gt;="&amp;$A22,'EPA US Data'!$G:$G,"&lt;"&amp;$B22)*unit_conv*'State Downscaling Multipliers'!$B$15</f>
        <v>7164305892.3579531</v>
      </c>
      <c r="D22" s="2">
        <f t="shared" ref="D22:G22" si="135">C22+($H22-$C22)/5</f>
        <v>5731444713.8863621</v>
      </c>
      <c r="E22" s="2">
        <f t="shared" si="135"/>
        <v>4298583535.414772</v>
      </c>
      <c r="F22" s="2">
        <f t="shared" si="135"/>
        <v>2865722356.9431815</v>
      </c>
      <c r="G22" s="2">
        <f t="shared" si="135"/>
        <v>1432861178.471591</v>
      </c>
      <c r="H22" s="105">
        <f>VLOOKUP($B$1,'Multipliers and Adjustments'!$A$70:$I$86,TRUNC(COLUMN(H$2)/5)+2,FALSE)*SUMIFS('EPA US Data'!$I:$I,'EPA US Data'!$D:$D,'Country Selector'!$A$2,'EPA US Data'!$J:$J,$B$1,'EPA US Data'!$C:$C,H$2,'EPA US Data'!$G:$G,"&gt;="&amp;$A22,'EPA US Data'!$G:$G,"&lt;"&amp;$B22)*unit_conv*'State Downscaling Multipliers'!$B$15</f>
        <v>0</v>
      </c>
      <c r="I22" s="2">
        <f t="shared" ref="I22:L22" si="136">H22+($M22-$H22)/5</f>
        <v>513866905.42142612</v>
      </c>
      <c r="J22" s="2">
        <f t="shared" si="136"/>
        <v>1027733810.8428522</v>
      </c>
      <c r="K22" s="2">
        <f t="shared" si="136"/>
        <v>1541600716.2642784</v>
      </c>
      <c r="L22" s="2">
        <f t="shared" si="136"/>
        <v>2055467621.6857045</v>
      </c>
      <c r="M22" s="105">
        <f>VLOOKUP($B$1,'Multipliers and Adjustments'!$A$70:$I$86,TRUNC(COLUMN(M$2)/5)+2,FALSE)*SUMIFS('EPA US Data'!$I:$I,'EPA US Data'!$D:$D,'Country Selector'!$A$2,'EPA US Data'!$J:$J,$B$1,'EPA US Data'!$C:$C,M$2,'EPA US Data'!$G:$G,"&gt;="&amp;$A22,'EPA US Data'!$G:$G,"&lt;"&amp;$B22)*unit_conv*'State Downscaling Multipliers'!$B$15</f>
        <v>2569334527.1071305</v>
      </c>
      <c r="N22" s="2">
        <f t="shared" ref="N22:Q22" si="137">M22+($R22-$M22)/5</f>
        <v>3582911972.1233692</v>
      </c>
      <c r="O22" s="2">
        <f t="shared" si="137"/>
        <v>4596489417.1396084</v>
      </c>
      <c r="P22" s="2">
        <f t="shared" si="137"/>
        <v>5610066862.1558475</v>
      </c>
      <c r="Q22" s="2">
        <f t="shared" si="137"/>
        <v>6623644307.1720867</v>
      </c>
      <c r="R22" s="105">
        <f>VLOOKUP($B$1,'Multipliers and Adjustments'!$A$70:$I$86,TRUNC(COLUMN(R$2)/5)+2,FALSE)*SUMIFS('EPA US Data'!$I:$I,'EPA US Data'!$D:$D,'Country Selector'!$A$2,'EPA US Data'!$J:$J,$B$1,'EPA US Data'!$C:$C,R$2,'EPA US Data'!$G:$G,"&gt;="&amp;$A22,'EPA US Data'!$G:$G,"&lt;"&amp;$B22)*unit_conv*'State Downscaling Multipliers'!$B$15</f>
        <v>7637221752.188324</v>
      </c>
      <c r="S22" s="2">
        <f t="shared" ref="S22:V22" si="138">R22+($W22-$R22)/5</f>
        <v>8437793149.408535</v>
      </c>
      <c r="T22" s="2">
        <f t="shared" si="138"/>
        <v>9238364546.628746</v>
      </c>
      <c r="U22" s="2">
        <f t="shared" si="138"/>
        <v>10038935943.848957</v>
      </c>
      <c r="V22" s="2">
        <f t="shared" si="138"/>
        <v>10839507341.069168</v>
      </c>
      <c r="W22" s="105">
        <f>VLOOKUP($B$1,'Multipliers and Adjustments'!$A$70:$I$86,TRUNC(COLUMN(W$2)/5)+2,FALSE)*SUMIFS('EPA US Data'!$I:$I,'EPA US Data'!$D:$D,'Country Selector'!$A$2,'EPA US Data'!$J:$J,$B$1,'EPA US Data'!$C:$C,W$2,'EPA US Data'!$G:$G,"&gt;="&amp;$A22,'EPA US Data'!$G:$G,"&lt;"&amp;$B22)*unit_conv*'State Downscaling Multipliers'!$B$15</f>
        <v>11640078738.289379</v>
      </c>
      <c r="X22" s="2">
        <f t="shared" ref="X22:AA22" si="139">W22+($AB22-$W22)/5</f>
        <v>11058167991.439495</v>
      </c>
      <c r="Y22" s="2">
        <f t="shared" si="139"/>
        <v>10476257244.589611</v>
      </c>
      <c r="Z22" s="2">
        <f t="shared" si="139"/>
        <v>9894346497.739727</v>
      </c>
      <c r="AA22" s="2">
        <f t="shared" si="139"/>
        <v>9312435750.889843</v>
      </c>
      <c r="AB22" s="105">
        <f>VLOOKUP($B$1,'Multipliers and Adjustments'!$A$70:$I$86,TRUNC(COLUMN(AB$2)/5)+2,FALSE)*SUMIFS('EPA US Data'!$I:$I,'EPA US Data'!$D:$D,'Country Selector'!$A$2,'EPA US Data'!$J:$J,$B$1,'EPA US Data'!$C:$C,AB$2,'EPA US Data'!$G:$G,"&gt;="&amp;$A22,'EPA US Data'!$G:$G,"&lt;"&amp;$B22)*unit_conv*'State Downscaling Multipliers'!$B$15</f>
        <v>8730525004.039959</v>
      </c>
      <c r="AC22" s="2">
        <f t="shared" ref="AC22:AF22" si="140">AB22+($AG22-$AB22)/5</f>
        <v>7785468847.5890007</v>
      </c>
      <c r="AD22" s="2">
        <f t="shared" si="140"/>
        <v>6840412691.1380424</v>
      </c>
      <c r="AE22" s="2">
        <f t="shared" si="140"/>
        <v>5895356534.6870842</v>
      </c>
      <c r="AF22" s="2">
        <f t="shared" si="140"/>
        <v>4950300378.2361259</v>
      </c>
      <c r="AG22" s="105">
        <f>VLOOKUP($B$1,'Multipliers and Adjustments'!$A$70:$I$86,TRUNC(COLUMN(AG$2)/5)+2,FALSE)*SUMIFS('EPA US Data'!$I:$I,'EPA US Data'!$D:$D,'Country Selector'!$A$2,'EPA US Data'!$J:$J,$B$1,'EPA US Data'!$C:$C,AG$2,'EPA US Data'!$G:$G,"&gt;="&amp;$A22,'EPA US Data'!$G:$G,"&lt;"&amp;$B22)*unit_conv*'State Downscaling Multipliers'!$B$15</f>
        <v>4005244221.7851696</v>
      </c>
      <c r="AH22" s="2">
        <f t="shared" ref="AH22:AK22" si="141">AG22+($AL22-$AG22)/5</f>
        <v>3716774536.6959119</v>
      </c>
      <c r="AI22" s="2">
        <f t="shared" si="141"/>
        <v>3428304851.6066542</v>
      </c>
      <c r="AJ22" s="2">
        <f t="shared" si="141"/>
        <v>3139835166.5173965</v>
      </c>
      <c r="AK22" s="2">
        <f t="shared" si="141"/>
        <v>2851365481.4281387</v>
      </c>
      <c r="AL22" s="105">
        <f>VLOOKUP($B$1,'Multipliers and Adjustments'!$A$70:$I$86,TRUNC(COLUMN(AL$2)/5)+2,FALSE)*SUMIFS('EPA US Data'!$I:$I,'EPA US Data'!$D:$D,'Country Selector'!$A$2,'EPA US Data'!$J:$J,$B$1,'EPA US Data'!$C:$C,AL$2,'EPA US Data'!$G:$G,"&gt;="&amp;$A22,'EPA US Data'!$G:$G,"&lt;"&amp;$B22)*unit_conv*'State Downscaling Multipliers'!$B$15</f>
        <v>2562895796.3388801</v>
      </c>
    </row>
    <row r="23" spans="1:38" ht="15.75" customHeight="1" x14ac:dyDescent="0.25">
      <c r="A23" s="49">
        <f t="shared" si="8"/>
        <v>-150</v>
      </c>
      <c r="B23" s="49">
        <f t="shared" si="0"/>
        <v>-100</v>
      </c>
      <c r="C23" s="105">
        <f>VLOOKUP($B$1,'Multipliers and Adjustments'!$A$70:$I$86,TRUNC(COLUMN(C$2)/5)+2,FALSE)*SUMIFS('EPA US Data'!$I:$I,'EPA US Data'!$D:$D,'Country Selector'!$A$2,'EPA US Data'!$J:$J,$B$1,'EPA US Data'!$C:$C,C$2,'EPA US Data'!$G:$G,"&gt;="&amp;$A23,'EPA US Data'!$G:$G,"&lt;"&amp;$B23)*unit_conv*'State Downscaling Multipliers'!$B$15</f>
        <v>3838487844.7831068</v>
      </c>
      <c r="D23" s="2">
        <f t="shared" ref="D23:G23" si="142">C23+($H23-$C23)/5</f>
        <v>4761609611.0958652</v>
      </c>
      <c r="E23" s="2">
        <f t="shared" si="142"/>
        <v>5684731377.4086237</v>
      </c>
      <c r="F23" s="2">
        <f t="shared" si="142"/>
        <v>6607853143.7213821</v>
      </c>
      <c r="G23" s="2">
        <f t="shared" si="142"/>
        <v>7530974910.0341406</v>
      </c>
      <c r="H23" s="105">
        <f>VLOOKUP($B$1,'Multipliers and Adjustments'!$A$70:$I$86,TRUNC(COLUMN(H$2)/5)+2,FALSE)*SUMIFS('EPA US Data'!$I:$I,'EPA US Data'!$D:$D,'Country Selector'!$A$2,'EPA US Data'!$J:$J,$B$1,'EPA US Data'!$C:$C,H$2,'EPA US Data'!$G:$G,"&gt;="&amp;$A23,'EPA US Data'!$G:$G,"&lt;"&amp;$B23)*unit_conv*'State Downscaling Multipliers'!$B$15</f>
        <v>8454096676.346899</v>
      </c>
      <c r="I23" s="2">
        <f t="shared" ref="I23:L23" si="143">H23+($M23-$H23)/5</f>
        <v>8679768845.2419415</v>
      </c>
      <c r="J23" s="2">
        <f t="shared" si="143"/>
        <v>8905441014.1369839</v>
      </c>
      <c r="K23" s="2">
        <f t="shared" si="143"/>
        <v>9131113183.0320263</v>
      </c>
      <c r="L23" s="2">
        <f t="shared" si="143"/>
        <v>9356785351.9270687</v>
      </c>
      <c r="M23" s="105">
        <f>VLOOKUP($B$1,'Multipliers and Adjustments'!$A$70:$I$86,TRUNC(COLUMN(M$2)/5)+2,FALSE)*SUMIFS('EPA US Data'!$I:$I,'EPA US Data'!$D:$D,'Country Selector'!$A$2,'EPA US Data'!$J:$J,$B$1,'EPA US Data'!$C:$C,M$2,'EPA US Data'!$G:$G,"&gt;="&amp;$A23,'EPA US Data'!$G:$G,"&lt;"&amp;$B23)*unit_conv*'State Downscaling Multipliers'!$B$15</f>
        <v>9582457520.8221092</v>
      </c>
      <c r="N23" s="2">
        <f t="shared" ref="N23:Q23" si="144">M23+($R23-$M23)/5</f>
        <v>9026198111.5351448</v>
      </c>
      <c r="O23" s="2">
        <f t="shared" si="144"/>
        <v>8469938702.2481804</v>
      </c>
      <c r="P23" s="2">
        <f t="shared" si="144"/>
        <v>7913679292.961216</v>
      </c>
      <c r="Q23" s="2">
        <f t="shared" si="144"/>
        <v>7357419883.6742516</v>
      </c>
      <c r="R23" s="105">
        <f>VLOOKUP($B$1,'Multipliers and Adjustments'!$A$70:$I$86,TRUNC(COLUMN(R$2)/5)+2,FALSE)*SUMIFS('EPA US Data'!$I:$I,'EPA US Data'!$D:$D,'Country Selector'!$A$2,'EPA US Data'!$J:$J,$B$1,'EPA US Data'!$C:$C,R$2,'EPA US Data'!$G:$G,"&gt;="&amp;$A23,'EPA US Data'!$G:$G,"&lt;"&amp;$B23)*unit_conv*'State Downscaling Multipliers'!$B$15</f>
        <v>6801160474.3872881</v>
      </c>
      <c r="S23" s="2">
        <f t="shared" ref="S23:V23" si="145">R23+($W23-$R23)/5</f>
        <v>6201958795.6310101</v>
      </c>
      <c r="T23" s="2">
        <f t="shared" si="145"/>
        <v>5602757116.874732</v>
      </c>
      <c r="U23" s="2">
        <f t="shared" si="145"/>
        <v>5003555438.118454</v>
      </c>
      <c r="V23" s="2">
        <f t="shared" si="145"/>
        <v>4404353759.3621759</v>
      </c>
      <c r="W23" s="105">
        <f>VLOOKUP($B$1,'Multipliers and Adjustments'!$A$70:$I$86,TRUNC(COLUMN(W$2)/5)+2,FALSE)*SUMIFS('EPA US Data'!$I:$I,'EPA US Data'!$D:$D,'Country Selector'!$A$2,'EPA US Data'!$J:$J,$B$1,'EPA US Data'!$C:$C,W$2,'EPA US Data'!$G:$G,"&gt;="&amp;$A23,'EPA US Data'!$G:$G,"&lt;"&amp;$B23)*unit_conv*'State Downscaling Multipliers'!$B$15</f>
        <v>3805152080.605896</v>
      </c>
      <c r="X23" s="2">
        <f t="shared" ref="X23:AA23" si="146">W23+($AB23-$W23)/5</f>
        <v>3659108418.4200187</v>
      </c>
      <c r="Y23" s="2">
        <f t="shared" si="146"/>
        <v>3513064756.2341413</v>
      </c>
      <c r="Z23" s="2">
        <f t="shared" si="146"/>
        <v>3367021094.048264</v>
      </c>
      <c r="AA23" s="2">
        <f t="shared" si="146"/>
        <v>3220977431.8623867</v>
      </c>
      <c r="AB23" s="105">
        <f>VLOOKUP($B$1,'Multipliers and Adjustments'!$A$70:$I$86,TRUNC(COLUMN(AB$2)/5)+2,FALSE)*SUMIFS('EPA US Data'!$I:$I,'EPA US Data'!$D:$D,'Country Selector'!$A$2,'EPA US Data'!$J:$J,$B$1,'EPA US Data'!$C:$C,AB$2,'EPA US Data'!$G:$G,"&gt;="&amp;$A23,'EPA US Data'!$G:$G,"&lt;"&amp;$B23)*unit_conv*'State Downscaling Multipliers'!$B$15</f>
        <v>3074933769.6765103</v>
      </c>
      <c r="AC23" s="2">
        <f t="shared" ref="AC23:AF23" si="147">AB23+($AG23-$AB23)/5</f>
        <v>3021745873.3684416</v>
      </c>
      <c r="AD23" s="2">
        <f t="shared" si="147"/>
        <v>2968557977.0603728</v>
      </c>
      <c r="AE23" s="2">
        <f t="shared" si="147"/>
        <v>2915370080.7523041</v>
      </c>
      <c r="AF23" s="2">
        <f t="shared" si="147"/>
        <v>2862182184.4442353</v>
      </c>
      <c r="AG23" s="105">
        <f>VLOOKUP($B$1,'Multipliers and Adjustments'!$A$70:$I$86,TRUNC(COLUMN(AG$2)/5)+2,FALSE)*SUMIFS('EPA US Data'!$I:$I,'EPA US Data'!$D:$D,'Country Selector'!$A$2,'EPA US Data'!$J:$J,$B$1,'EPA US Data'!$C:$C,AG$2,'EPA US Data'!$G:$G,"&gt;="&amp;$A23,'EPA US Data'!$G:$G,"&lt;"&amp;$B23)*unit_conv*'State Downscaling Multipliers'!$B$15</f>
        <v>2808994288.1361675</v>
      </c>
      <c r="AH23" s="2">
        <f t="shared" ref="AH23:AK23" si="148">AG23+($AL23-$AG23)/5</f>
        <v>2634455667.0168839</v>
      </c>
      <c r="AI23" s="2">
        <f t="shared" si="148"/>
        <v>2459917045.8976002</v>
      </c>
      <c r="AJ23" s="2">
        <f t="shared" si="148"/>
        <v>2285378424.7783165</v>
      </c>
      <c r="AK23" s="2">
        <f t="shared" si="148"/>
        <v>2110839803.6590328</v>
      </c>
      <c r="AL23" s="105">
        <f>VLOOKUP($B$1,'Multipliers and Adjustments'!$A$70:$I$86,TRUNC(COLUMN(AL$2)/5)+2,FALSE)*SUMIFS('EPA US Data'!$I:$I,'EPA US Data'!$D:$D,'Country Selector'!$A$2,'EPA US Data'!$J:$J,$B$1,'EPA US Data'!$C:$C,AL$2,'EPA US Data'!$G:$G,"&gt;="&amp;$A23,'EPA US Data'!$G:$G,"&lt;"&amp;$B23)*unit_conv*'State Downscaling Multipliers'!$B$15</f>
        <v>1936301182.5397487</v>
      </c>
    </row>
    <row r="24" spans="1:38" ht="15.75" customHeight="1" x14ac:dyDescent="0.25">
      <c r="A24" s="50">
        <f t="shared" si="8"/>
        <v>-100</v>
      </c>
      <c r="B24" s="50">
        <f t="shared" ref="B24:B33" si="149">A24+10</f>
        <v>-90</v>
      </c>
      <c r="C24" s="105">
        <f>VLOOKUP($B$1,'Multipliers and Adjustments'!$A$70:$I$86,TRUNC(COLUMN(C$2)/5)+2,FALSE)*SUMIFS('EPA US Data'!$I:$I,'EPA US Data'!$D:$D,'Country Selector'!$A$2,'EPA US Data'!$J:$J,$B$1,'EPA US Data'!$C:$C,C$2,'EPA US Data'!$G:$G,"&gt;="&amp;$A24,'EPA US Data'!$G:$G,"&lt;"&amp;$B24)*unit_conv*'State Downscaling Multipliers'!$B$15</f>
        <v>283917724.30257124</v>
      </c>
      <c r="D24" s="2">
        <f t="shared" ref="D24:G24" si="150">C24+($H24-$C24)/5</f>
        <v>481887761.35559523</v>
      </c>
      <c r="E24" s="2">
        <f t="shared" si="150"/>
        <v>679857798.40861917</v>
      </c>
      <c r="F24" s="2">
        <f t="shared" si="150"/>
        <v>877827835.4616431</v>
      </c>
      <c r="G24" s="2">
        <f t="shared" si="150"/>
        <v>1075797872.514667</v>
      </c>
      <c r="H24" s="105">
        <f>VLOOKUP($B$1,'Multipliers and Adjustments'!$A$70:$I$86,TRUNC(COLUMN(H$2)/5)+2,FALSE)*SUMIFS('EPA US Data'!$I:$I,'EPA US Data'!$D:$D,'Country Selector'!$A$2,'EPA US Data'!$J:$J,$B$1,'EPA US Data'!$C:$C,H$2,'EPA US Data'!$G:$G,"&gt;="&amp;$A24,'EPA US Data'!$G:$G,"&lt;"&amp;$B24)*unit_conv*'State Downscaling Multipliers'!$B$15</f>
        <v>1273767909.5676911</v>
      </c>
      <c r="I24" s="2">
        <f t="shared" ref="I24:L24" si="151">H24+($M24-$H24)/5</f>
        <v>1168134948.1001046</v>
      </c>
      <c r="J24" s="2">
        <f t="shared" si="151"/>
        <v>1062501986.6325181</v>
      </c>
      <c r="K24" s="2">
        <f t="shared" si="151"/>
        <v>956869025.16493154</v>
      </c>
      <c r="L24" s="2">
        <f t="shared" si="151"/>
        <v>851236063.69734502</v>
      </c>
      <c r="M24" s="105">
        <f>VLOOKUP($B$1,'Multipliers and Adjustments'!$A$70:$I$86,TRUNC(COLUMN(M$2)/5)+2,FALSE)*SUMIFS('EPA US Data'!$I:$I,'EPA US Data'!$D:$D,'Country Selector'!$A$2,'EPA US Data'!$J:$J,$B$1,'EPA US Data'!$C:$C,M$2,'EPA US Data'!$G:$G,"&gt;="&amp;$A24,'EPA US Data'!$G:$G,"&lt;"&amp;$B24)*unit_conv*'State Downscaling Multipliers'!$B$15</f>
        <v>745603102.22975862</v>
      </c>
      <c r="N24" s="2">
        <f t="shared" ref="N24:Q24" si="152">M24+($R24-$M24)/5</f>
        <v>743730141.88452554</v>
      </c>
      <c r="O24" s="2">
        <f t="shared" si="152"/>
        <v>741857181.53929245</v>
      </c>
      <c r="P24" s="2">
        <f t="shared" si="152"/>
        <v>739984221.19405937</v>
      </c>
      <c r="Q24" s="2">
        <f t="shared" si="152"/>
        <v>738111260.84882629</v>
      </c>
      <c r="R24" s="105">
        <f>VLOOKUP($B$1,'Multipliers and Adjustments'!$A$70:$I$86,TRUNC(COLUMN(R$2)/5)+2,FALSE)*SUMIFS('EPA US Data'!$I:$I,'EPA US Data'!$D:$D,'Country Selector'!$A$2,'EPA US Data'!$J:$J,$B$1,'EPA US Data'!$C:$C,R$2,'EPA US Data'!$G:$G,"&gt;="&amp;$A24,'EPA US Data'!$G:$G,"&lt;"&amp;$B24)*unit_conv*'State Downscaling Multipliers'!$B$15</f>
        <v>736238300.50359321</v>
      </c>
      <c r="S24" s="2">
        <f t="shared" ref="S24:V24" si="153">R24+($W24-$R24)/5</f>
        <v>666982120.44672263</v>
      </c>
      <c r="T24" s="2">
        <f t="shared" si="153"/>
        <v>597725940.38985205</v>
      </c>
      <c r="U24" s="2">
        <f t="shared" si="153"/>
        <v>528469760.33298153</v>
      </c>
      <c r="V24" s="2">
        <f t="shared" si="153"/>
        <v>459213580.27611101</v>
      </c>
      <c r="W24" s="105">
        <f>VLOOKUP($B$1,'Multipliers and Adjustments'!$A$70:$I$86,TRUNC(COLUMN(W$2)/5)+2,FALSE)*SUMIFS('EPA US Data'!$I:$I,'EPA US Data'!$D:$D,'Country Selector'!$A$2,'EPA US Data'!$J:$J,$B$1,'EPA US Data'!$C:$C,W$2,'EPA US Data'!$G:$G,"&gt;="&amp;$A24,'EPA US Data'!$G:$G,"&lt;"&amp;$B24)*unit_conv*'State Downscaling Multipliers'!$B$15</f>
        <v>389957400.21924055</v>
      </c>
      <c r="X24" s="2">
        <f t="shared" ref="X24:AA24" si="154">W24+($AB24-$W24)/5</f>
        <v>454347256.69505584</v>
      </c>
      <c r="Y24" s="2">
        <f t="shared" si="154"/>
        <v>518737113.17087114</v>
      </c>
      <c r="Z24" s="2">
        <f t="shared" si="154"/>
        <v>583126969.64668643</v>
      </c>
      <c r="AA24" s="2">
        <f t="shared" si="154"/>
        <v>647516826.12250173</v>
      </c>
      <c r="AB24" s="105">
        <f>VLOOKUP($B$1,'Multipliers and Adjustments'!$A$70:$I$86,TRUNC(COLUMN(AB$2)/5)+2,FALSE)*SUMIFS('EPA US Data'!$I:$I,'EPA US Data'!$D:$D,'Country Selector'!$A$2,'EPA US Data'!$J:$J,$B$1,'EPA US Data'!$C:$C,AB$2,'EPA US Data'!$G:$G,"&gt;="&amp;$A24,'EPA US Data'!$G:$G,"&lt;"&amp;$B24)*unit_conv*'State Downscaling Multipliers'!$B$15</f>
        <v>711906682.59831691</v>
      </c>
      <c r="AC24" s="2">
        <f t="shared" ref="AC24:AF24" si="155">AB24+($AG24-$AB24)/5</f>
        <v>608189536.80052698</v>
      </c>
      <c r="AD24" s="2">
        <f t="shared" si="155"/>
        <v>504472391.00273705</v>
      </c>
      <c r="AE24" s="2">
        <f t="shared" si="155"/>
        <v>400755245.20494711</v>
      </c>
      <c r="AF24" s="2">
        <f t="shared" si="155"/>
        <v>297038099.40715718</v>
      </c>
      <c r="AG24" s="105">
        <f>VLOOKUP($B$1,'Multipliers and Adjustments'!$A$70:$I$86,TRUNC(COLUMN(AG$2)/5)+2,FALSE)*SUMIFS('EPA US Data'!$I:$I,'EPA US Data'!$D:$D,'Country Selector'!$A$2,'EPA US Data'!$J:$J,$B$1,'EPA US Data'!$C:$C,AG$2,'EPA US Data'!$G:$G,"&gt;="&amp;$A24,'EPA US Data'!$G:$G,"&lt;"&amp;$B24)*unit_conv*'State Downscaling Multipliers'!$B$15</f>
        <v>193320953.60936722</v>
      </c>
      <c r="AH24" s="2">
        <f t="shared" ref="AH24:AK24" si="156">AG24+($AL24-$AG24)/5</f>
        <v>183019720.90321904</v>
      </c>
      <c r="AI24" s="2">
        <f t="shared" si="156"/>
        <v>172718488.19707087</v>
      </c>
      <c r="AJ24" s="2">
        <f t="shared" si="156"/>
        <v>162417255.49092269</v>
      </c>
      <c r="AK24" s="2">
        <f t="shared" si="156"/>
        <v>152116022.78477451</v>
      </c>
      <c r="AL24" s="105">
        <f>VLOOKUP($B$1,'Multipliers and Adjustments'!$A$70:$I$86,TRUNC(COLUMN(AL$2)/5)+2,FALSE)*SUMIFS('EPA US Data'!$I:$I,'EPA US Data'!$D:$D,'Country Selector'!$A$2,'EPA US Data'!$J:$J,$B$1,'EPA US Data'!$C:$C,AL$2,'EPA US Data'!$G:$G,"&gt;="&amp;$A24,'EPA US Data'!$G:$G,"&lt;"&amp;$B24)*unit_conv*'State Downscaling Multipliers'!$B$15</f>
        <v>141814790.0786263</v>
      </c>
    </row>
    <row r="25" spans="1:38" ht="15.75" customHeight="1" x14ac:dyDescent="0.25">
      <c r="A25" s="50">
        <f t="shared" si="8"/>
        <v>-90</v>
      </c>
      <c r="B25" s="50">
        <f t="shared" si="149"/>
        <v>-80</v>
      </c>
      <c r="C25" s="105">
        <f>VLOOKUP($B$1,'Multipliers and Adjustments'!$A$70:$I$86,TRUNC(COLUMN(C$2)/5)+2,FALSE)*SUMIFS('EPA US Data'!$I:$I,'EPA US Data'!$D:$D,'Country Selector'!$A$2,'EPA US Data'!$J:$J,$B$1,'EPA US Data'!$C:$C,C$2,'EPA US Data'!$G:$G,"&gt;="&amp;$A25,'EPA US Data'!$G:$G,"&lt;"&amp;$B25)*unit_conv*'State Downscaling Multipliers'!$B$15</f>
        <v>171556989.64342669</v>
      </c>
      <c r="D25" s="2">
        <f t="shared" ref="D25:G25" si="157">C25+($H25-$C25)/5</f>
        <v>317972190.81218356</v>
      </c>
      <c r="E25" s="2">
        <f t="shared" si="157"/>
        <v>464387391.98094046</v>
      </c>
      <c r="F25" s="2">
        <f t="shared" si="157"/>
        <v>610802593.1496973</v>
      </c>
      <c r="G25" s="2">
        <f t="shared" si="157"/>
        <v>757217794.31845415</v>
      </c>
      <c r="H25" s="105">
        <f>VLOOKUP($B$1,'Multipliers and Adjustments'!$A$70:$I$86,TRUNC(COLUMN(H$2)/5)+2,FALSE)*SUMIFS('EPA US Data'!$I:$I,'EPA US Data'!$D:$D,'Country Selector'!$A$2,'EPA US Data'!$J:$J,$B$1,'EPA US Data'!$C:$C,H$2,'EPA US Data'!$G:$G,"&gt;="&amp;$A25,'EPA US Data'!$G:$G,"&lt;"&amp;$B25)*unit_conv*'State Downscaling Multipliers'!$B$15</f>
        <v>903632995.48721099</v>
      </c>
      <c r="I25" s="2">
        <f t="shared" ref="I25:L25" si="158">H25+($M25-$H25)/5</f>
        <v>900254355.5422467</v>
      </c>
      <c r="J25" s="2">
        <f t="shared" si="158"/>
        <v>896875715.59728241</v>
      </c>
      <c r="K25" s="2">
        <f t="shared" si="158"/>
        <v>893497075.65231812</v>
      </c>
      <c r="L25" s="2">
        <f t="shared" si="158"/>
        <v>890118435.70735383</v>
      </c>
      <c r="M25" s="105">
        <f>VLOOKUP($B$1,'Multipliers and Adjustments'!$A$70:$I$86,TRUNC(COLUMN(M$2)/5)+2,FALSE)*SUMIFS('EPA US Data'!$I:$I,'EPA US Data'!$D:$D,'Country Selector'!$A$2,'EPA US Data'!$J:$J,$B$1,'EPA US Data'!$C:$C,M$2,'EPA US Data'!$G:$G,"&gt;="&amp;$A25,'EPA US Data'!$G:$G,"&lt;"&amp;$B25)*unit_conv*'State Downscaling Multipliers'!$B$15</f>
        <v>886739795.76238978</v>
      </c>
      <c r="N25" s="2">
        <f t="shared" ref="N25:Q25" si="159">M25+($R25-$M25)/5</f>
        <v>812751390.0489732</v>
      </c>
      <c r="O25" s="2">
        <f t="shared" si="159"/>
        <v>738762984.33555663</v>
      </c>
      <c r="P25" s="2">
        <f t="shared" si="159"/>
        <v>664774578.62214005</v>
      </c>
      <c r="Q25" s="2">
        <f t="shared" si="159"/>
        <v>590786172.90872347</v>
      </c>
      <c r="R25" s="105">
        <f>VLOOKUP($B$1,'Multipliers and Adjustments'!$A$70:$I$86,TRUNC(COLUMN(R$2)/5)+2,FALSE)*SUMIFS('EPA US Data'!$I:$I,'EPA US Data'!$D:$D,'Country Selector'!$A$2,'EPA US Data'!$J:$J,$B$1,'EPA US Data'!$C:$C,R$2,'EPA US Data'!$G:$G,"&gt;="&amp;$A25,'EPA US Data'!$G:$G,"&lt;"&amp;$B25)*unit_conv*'State Downscaling Multipliers'!$B$15</f>
        <v>516797767.19530672</v>
      </c>
      <c r="S25" s="2">
        <f t="shared" ref="S25:V25" si="160">R25+($W25-$R25)/5</f>
        <v>575921968.63546455</v>
      </c>
      <c r="T25" s="2">
        <f t="shared" si="160"/>
        <v>635046170.07562244</v>
      </c>
      <c r="U25" s="2">
        <f t="shared" si="160"/>
        <v>694170371.51578033</v>
      </c>
      <c r="V25" s="2">
        <f t="shared" si="160"/>
        <v>753294572.95593822</v>
      </c>
      <c r="W25" s="105">
        <f>VLOOKUP($B$1,'Multipliers and Adjustments'!$A$70:$I$86,TRUNC(COLUMN(W$2)/5)+2,FALSE)*SUMIFS('EPA US Data'!$I:$I,'EPA US Data'!$D:$D,'Country Selector'!$A$2,'EPA US Data'!$J:$J,$B$1,'EPA US Data'!$C:$C,W$2,'EPA US Data'!$G:$G,"&gt;="&amp;$A25,'EPA US Data'!$G:$G,"&lt;"&amp;$B25)*unit_conv*'State Downscaling Multipliers'!$B$15</f>
        <v>812418774.39609599</v>
      </c>
      <c r="X25" s="2">
        <f t="shared" ref="X25:AA25" si="161">W25+($AB25-$W25)/5</f>
        <v>722686478.41376376</v>
      </c>
      <c r="Y25" s="2">
        <f t="shared" si="161"/>
        <v>632954182.43143153</v>
      </c>
      <c r="Z25" s="2">
        <f t="shared" si="161"/>
        <v>543221886.4490993</v>
      </c>
      <c r="AA25" s="2">
        <f t="shared" si="161"/>
        <v>453489590.46676713</v>
      </c>
      <c r="AB25" s="105">
        <f>VLOOKUP($B$1,'Multipliers and Adjustments'!$A$70:$I$86,TRUNC(COLUMN(AB$2)/5)+2,FALSE)*SUMIFS('EPA US Data'!$I:$I,'EPA US Data'!$D:$D,'Country Selector'!$A$2,'EPA US Data'!$J:$J,$B$1,'EPA US Data'!$C:$C,AB$2,'EPA US Data'!$G:$G,"&gt;="&amp;$A25,'EPA US Data'!$G:$G,"&lt;"&amp;$B25)*unit_conv*'State Downscaling Multipliers'!$B$15</f>
        <v>363757294.48443514</v>
      </c>
      <c r="AC25" s="2">
        <f t="shared" ref="AC25:AF25" si="162">AB25+($AG25-$AB25)/5</f>
        <v>348528232.45910877</v>
      </c>
      <c r="AD25" s="2">
        <f t="shared" si="162"/>
        <v>333299170.4337824</v>
      </c>
      <c r="AE25" s="2">
        <f t="shared" si="162"/>
        <v>318070108.40845603</v>
      </c>
      <c r="AF25" s="2">
        <f t="shared" si="162"/>
        <v>302841046.38312966</v>
      </c>
      <c r="AG25" s="105">
        <f>VLOOKUP($B$1,'Multipliers and Adjustments'!$A$70:$I$86,TRUNC(COLUMN(AG$2)/5)+2,FALSE)*SUMIFS('EPA US Data'!$I:$I,'EPA US Data'!$D:$D,'Country Selector'!$A$2,'EPA US Data'!$J:$J,$B$1,'EPA US Data'!$C:$C,AG$2,'EPA US Data'!$G:$G,"&gt;="&amp;$A25,'EPA US Data'!$G:$G,"&lt;"&amp;$B25)*unit_conv*'State Downscaling Multipliers'!$B$15</f>
        <v>287611984.35780323</v>
      </c>
      <c r="AH25" s="2">
        <f t="shared" ref="AH25:AK25" si="163">AG25+($AL25-$AG25)/5</f>
        <v>254722441.69518492</v>
      </c>
      <c r="AI25" s="2">
        <f t="shared" si="163"/>
        <v>221832899.03256661</v>
      </c>
      <c r="AJ25" s="2">
        <f t="shared" si="163"/>
        <v>188943356.3699483</v>
      </c>
      <c r="AK25" s="2">
        <f t="shared" si="163"/>
        <v>156053813.70732999</v>
      </c>
      <c r="AL25" s="105">
        <f>VLOOKUP($B$1,'Multipliers and Adjustments'!$A$70:$I$86,TRUNC(COLUMN(AL$2)/5)+2,FALSE)*SUMIFS('EPA US Data'!$I:$I,'EPA US Data'!$D:$D,'Country Selector'!$A$2,'EPA US Data'!$J:$J,$B$1,'EPA US Data'!$C:$C,AL$2,'EPA US Data'!$G:$G,"&gt;="&amp;$A25,'EPA US Data'!$G:$G,"&lt;"&amp;$B25)*unit_conv*'State Downscaling Multipliers'!$B$15</f>
        <v>123164271.04471168</v>
      </c>
    </row>
    <row r="26" spans="1:38" ht="15.75" customHeight="1" x14ac:dyDescent="0.25">
      <c r="A26" s="50">
        <f t="shared" si="8"/>
        <v>-80</v>
      </c>
      <c r="B26" s="50">
        <f t="shared" si="149"/>
        <v>-70</v>
      </c>
      <c r="C26" s="105">
        <f>VLOOKUP($B$1,'Multipliers and Adjustments'!$A$70:$I$86,TRUNC(COLUMN(C$2)/5)+2,FALSE)*SUMIFS('EPA US Data'!$I:$I,'EPA US Data'!$D:$D,'Country Selector'!$A$2,'EPA US Data'!$J:$J,$B$1,'EPA US Data'!$C:$C,C$2,'EPA US Data'!$G:$G,"&gt;="&amp;$A26,'EPA US Data'!$G:$G,"&lt;"&amp;$B26)*unit_conv*'State Downscaling Multipliers'!$B$15</f>
        <v>154077647.72847912</v>
      </c>
      <c r="D26" s="2">
        <f t="shared" ref="D26:G26" si="164">C26+($H26-$C26)/5</f>
        <v>293212994.80275661</v>
      </c>
      <c r="E26" s="2">
        <f t="shared" si="164"/>
        <v>432348341.87703407</v>
      </c>
      <c r="F26" s="2">
        <f t="shared" si="164"/>
        <v>571483688.95131159</v>
      </c>
      <c r="G26" s="2">
        <f t="shared" si="164"/>
        <v>710619036.02558911</v>
      </c>
      <c r="H26" s="105">
        <f>VLOOKUP($B$1,'Multipliers and Adjustments'!$A$70:$I$86,TRUNC(COLUMN(H$2)/5)+2,FALSE)*SUMIFS('EPA US Data'!$I:$I,'EPA US Data'!$D:$D,'Country Selector'!$A$2,'EPA US Data'!$J:$J,$B$1,'EPA US Data'!$C:$C,H$2,'EPA US Data'!$G:$G,"&gt;="&amp;$A26,'EPA US Data'!$G:$G,"&lt;"&amp;$B26)*unit_conv*'State Downscaling Multipliers'!$B$15</f>
        <v>849754383.09986663</v>
      </c>
      <c r="I26" s="2">
        <f t="shared" ref="I26:L26" si="165">H26+($M26-$H26)/5</f>
        <v>777189072.63142633</v>
      </c>
      <c r="J26" s="2">
        <f t="shared" si="165"/>
        <v>704623762.16298604</v>
      </c>
      <c r="K26" s="2">
        <f t="shared" si="165"/>
        <v>632058451.69454575</v>
      </c>
      <c r="L26" s="2">
        <f t="shared" si="165"/>
        <v>559493141.22610545</v>
      </c>
      <c r="M26" s="105">
        <f>VLOOKUP($B$1,'Multipliers and Adjustments'!$A$70:$I$86,TRUNC(COLUMN(M$2)/5)+2,FALSE)*SUMIFS('EPA US Data'!$I:$I,'EPA US Data'!$D:$D,'Country Selector'!$A$2,'EPA US Data'!$J:$J,$B$1,'EPA US Data'!$C:$C,M$2,'EPA US Data'!$G:$G,"&gt;="&amp;$A26,'EPA US Data'!$G:$G,"&lt;"&amp;$B26)*unit_conv*'State Downscaling Multipliers'!$B$15</f>
        <v>486927830.75766492</v>
      </c>
      <c r="N26" s="2">
        <f t="shared" ref="N26:Q26" si="166">M26+($R26-$M26)/5</f>
        <v>525024623.04941058</v>
      </c>
      <c r="O26" s="2">
        <f t="shared" si="166"/>
        <v>563121415.34115624</v>
      </c>
      <c r="P26" s="2">
        <f t="shared" si="166"/>
        <v>601218207.63290191</v>
      </c>
      <c r="Q26" s="2">
        <f t="shared" si="166"/>
        <v>639314999.92464757</v>
      </c>
      <c r="R26" s="105">
        <f>VLOOKUP($B$1,'Multipliers and Adjustments'!$A$70:$I$86,TRUNC(COLUMN(R$2)/5)+2,FALSE)*SUMIFS('EPA US Data'!$I:$I,'EPA US Data'!$D:$D,'Country Selector'!$A$2,'EPA US Data'!$J:$J,$B$1,'EPA US Data'!$C:$C,R$2,'EPA US Data'!$G:$G,"&gt;="&amp;$A26,'EPA US Data'!$G:$G,"&lt;"&amp;$B26)*unit_conv*'State Downscaling Multipliers'!$B$15</f>
        <v>677411792.21639311</v>
      </c>
      <c r="S26" s="2">
        <f t="shared" ref="S26:V26" si="167">R26+($W26-$R26)/5</f>
        <v>641281892.92118824</v>
      </c>
      <c r="T26" s="2">
        <f t="shared" si="167"/>
        <v>605151993.62598336</v>
      </c>
      <c r="U26" s="2">
        <f t="shared" si="167"/>
        <v>569022094.33077848</v>
      </c>
      <c r="V26" s="2">
        <f t="shared" si="167"/>
        <v>532892195.0355736</v>
      </c>
      <c r="W26" s="105">
        <f>VLOOKUP($B$1,'Multipliers and Adjustments'!$A$70:$I$86,TRUNC(COLUMN(W$2)/5)+2,FALSE)*SUMIFS('EPA US Data'!$I:$I,'EPA US Data'!$D:$D,'Country Selector'!$A$2,'EPA US Data'!$J:$J,$B$1,'EPA US Data'!$C:$C,W$2,'EPA US Data'!$G:$G,"&gt;="&amp;$A26,'EPA US Data'!$G:$G,"&lt;"&amp;$B26)*unit_conv*'State Downscaling Multipliers'!$B$15</f>
        <v>496762295.74036884</v>
      </c>
      <c r="X26" s="2">
        <f t="shared" ref="X26:AA26" si="168">W26+($AB26-$W26)/5</f>
        <v>439509921.33597738</v>
      </c>
      <c r="Y26" s="2">
        <f t="shared" si="168"/>
        <v>382257546.93158591</v>
      </c>
      <c r="Z26" s="2">
        <f t="shared" si="168"/>
        <v>325005172.52719444</v>
      </c>
      <c r="AA26" s="2">
        <f t="shared" si="168"/>
        <v>267752798.12280297</v>
      </c>
      <c r="AB26" s="105">
        <f>VLOOKUP($B$1,'Multipliers and Adjustments'!$A$70:$I$86,TRUNC(COLUMN(AB$2)/5)+2,FALSE)*SUMIFS('EPA US Data'!$I:$I,'EPA US Data'!$D:$D,'Country Selector'!$A$2,'EPA US Data'!$J:$J,$B$1,'EPA US Data'!$C:$C,AB$2,'EPA US Data'!$G:$G,"&gt;="&amp;$A26,'EPA US Data'!$G:$G,"&lt;"&amp;$B26)*unit_conv*'State Downscaling Multipliers'!$B$15</f>
        <v>210500423.71841151</v>
      </c>
      <c r="AC26" s="2">
        <f t="shared" ref="AC26:AF26" si="169">AB26+($AG26-$AB26)/5</f>
        <v>198658832.48447922</v>
      </c>
      <c r="AD26" s="2">
        <f t="shared" si="169"/>
        <v>186817241.25054693</v>
      </c>
      <c r="AE26" s="2">
        <f t="shared" si="169"/>
        <v>174975650.01661465</v>
      </c>
      <c r="AF26" s="2">
        <f t="shared" si="169"/>
        <v>163134058.78268236</v>
      </c>
      <c r="AG26" s="105">
        <f>VLOOKUP($B$1,'Multipliers and Adjustments'!$A$70:$I$86,TRUNC(COLUMN(AG$2)/5)+2,FALSE)*SUMIFS('EPA US Data'!$I:$I,'EPA US Data'!$D:$D,'Country Selector'!$A$2,'EPA US Data'!$J:$J,$B$1,'EPA US Data'!$C:$C,AG$2,'EPA US Data'!$G:$G,"&gt;="&amp;$A26,'EPA US Data'!$G:$G,"&lt;"&amp;$B26)*unit_conv*'State Downscaling Multipliers'!$B$15</f>
        <v>151292467.54875001</v>
      </c>
      <c r="AH26" s="2">
        <f t="shared" ref="AH26:AK26" si="170">AG26+($AL26-$AG26)/5</f>
        <v>134781090.54401696</v>
      </c>
      <c r="AI26" s="2">
        <f t="shared" si="170"/>
        <v>118269713.53928392</v>
      </c>
      <c r="AJ26" s="2">
        <f t="shared" si="170"/>
        <v>101758336.53455088</v>
      </c>
      <c r="AK26" s="2">
        <f t="shared" si="170"/>
        <v>85246959.529817834</v>
      </c>
      <c r="AL26" s="105">
        <f>VLOOKUP($B$1,'Multipliers and Adjustments'!$A$70:$I$86,TRUNC(COLUMN(AL$2)/5)+2,FALSE)*SUMIFS('EPA US Data'!$I:$I,'EPA US Data'!$D:$D,'Country Selector'!$A$2,'EPA US Data'!$J:$J,$B$1,'EPA US Data'!$C:$C,AL$2,'EPA US Data'!$G:$G,"&gt;="&amp;$A26,'EPA US Data'!$G:$G,"&lt;"&amp;$B26)*unit_conv*'State Downscaling Multipliers'!$B$15</f>
        <v>68735582.525084794</v>
      </c>
    </row>
    <row r="27" spans="1:38" ht="15.75" customHeight="1" x14ac:dyDescent="0.25">
      <c r="A27" s="50">
        <f t="shared" si="8"/>
        <v>-70</v>
      </c>
      <c r="B27" s="50">
        <f t="shared" si="149"/>
        <v>-60</v>
      </c>
      <c r="C27" s="105">
        <f>VLOOKUP($B$1,'Multipliers and Adjustments'!$A$70:$I$86,TRUNC(COLUMN(C$2)/5)+2,FALSE)*SUMIFS('EPA US Data'!$I:$I,'EPA US Data'!$D:$D,'Country Selector'!$A$2,'EPA US Data'!$J:$J,$B$1,'EPA US Data'!$C:$C,C$2,'EPA US Data'!$G:$G,"&gt;="&amp;$A27,'EPA US Data'!$G:$G,"&lt;"&amp;$B27)*unit_conv*'State Downscaling Multipliers'!$B$15</f>
        <v>42600785.99012991</v>
      </c>
      <c r="D27" s="2">
        <f t="shared" ref="D27:G27" si="171">C27+($H27-$C27)/5</f>
        <v>208879658.97638804</v>
      </c>
      <c r="E27" s="2">
        <f t="shared" si="171"/>
        <v>375158531.96264613</v>
      </c>
      <c r="F27" s="2">
        <f t="shared" si="171"/>
        <v>541437404.94890428</v>
      </c>
      <c r="G27" s="2">
        <f t="shared" si="171"/>
        <v>707716277.93516243</v>
      </c>
      <c r="H27" s="105">
        <f>VLOOKUP($B$1,'Multipliers and Adjustments'!$A$70:$I$86,TRUNC(COLUMN(H$2)/5)+2,FALSE)*SUMIFS('EPA US Data'!$I:$I,'EPA US Data'!$D:$D,'Country Selector'!$A$2,'EPA US Data'!$J:$J,$B$1,'EPA US Data'!$C:$C,H$2,'EPA US Data'!$G:$G,"&gt;="&amp;$A27,'EPA US Data'!$G:$G,"&lt;"&amp;$B27)*unit_conv*'State Downscaling Multipliers'!$B$15</f>
        <v>873995150.92142057</v>
      </c>
      <c r="I27" s="2">
        <f t="shared" ref="I27:L27" si="172">H27+($M27-$H27)/5</f>
        <v>852547310.26540291</v>
      </c>
      <c r="J27" s="2">
        <f t="shared" si="172"/>
        <v>831099469.60938525</v>
      </c>
      <c r="K27" s="2">
        <f t="shared" si="172"/>
        <v>809651628.95336759</v>
      </c>
      <c r="L27" s="2">
        <f t="shared" si="172"/>
        <v>788203788.29734993</v>
      </c>
      <c r="M27" s="105">
        <f>VLOOKUP($B$1,'Multipliers and Adjustments'!$A$70:$I$86,TRUNC(COLUMN(M$2)/5)+2,FALSE)*SUMIFS('EPA US Data'!$I:$I,'EPA US Data'!$D:$D,'Country Selector'!$A$2,'EPA US Data'!$J:$J,$B$1,'EPA US Data'!$C:$C,M$2,'EPA US Data'!$G:$G,"&gt;="&amp;$A27,'EPA US Data'!$G:$G,"&lt;"&amp;$B27)*unit_conv*'State Downscaling Multipliers'!$B$15</f>
        <v>766755947.64133203</v>
      </c>
      <c r="N27" s="2">
        <f t="shared" ref="N27:Q27" si="173">M27+($R27-$M27)/5</f>
        <v>745905749.49089742</v>
      </c>
      <c r="O27" s="2">
        <f t="shared" si="173"/>
        <v>725055551.3404628</v>
      </c>
      <c r="P27" s="2">
        <f t="shared" si="173"/>
        <v>704205353.19002819</v>
      </c>
      <c r="Q27" s="2">
        <f t="shared" si="173"/>
        <v>683355155.03959358</v>
      </c>
      <c r="R27" s="105">
        <f>VLOOKUP($B$1,'Multipliers and Adjustments'!$A$70:$I$86,TRUNC(COLUMN(R$2)/5)+2,FALSE)*SUMIFS('EPA US Data'!$I:$I,'EPA US Data'!$D:$D,'Country Selector'!$A$2,'EPA US Data'!$J:$J,$B$1,'EPA US Data'!$C:$C,R$2,'EPA US Data'!$G:$G,"&gt;="&amp;$A27,'EPA US Data'!$G:$G,"&lt;"&amp;$B27)*unit_conv*'State Downscaling Multipliers'!$B$15</f>
        <v>662504956.88915884</v>
      </c>
      <c r="S27" s="2">
        <f t="shared" ref="S27:V27" si="174">R27+($W27-$R27)/5</f>
        <v>547834850.28668118</v>
      </c>
      <c r="T27" s="2">
        <f t="shared" si="174"/>
        <v>433164743.68420351</v>
      </c>
      <c r="U27" s="2">
        <f t="shared" si="174"/>
        <v>318494637.08172584</v>
      </c>
      <c r="V27" s="2">
        <f t="shared" si="174"/>
        <v>203824530.47924817</v>
      </c>
      <c r="W27" s="105">
        <f>VLOOKUP($B$1,'Multipliers and Adjustments'!$A$70:$I$86,TRUNC(COLUMN(W$2)/5)+2,FALSE)*SUMIFS('EPA US Data'!$I:$I,'EPA US Data'!$D:$D,'Country Selector'!$A$2,'EPA US Data'!$J:$J,$B$1,'EPA US Data'!$C:$C,W$2,'EPA US Data'!$G:$G,"&gt;="&amp;$A27,'EPA US Data'!$G:$G,"&lt;"&amp;$B27)*unit_conv*'State Downscaling Multipliers'!$B$15</f>
        <v>89154423.876770496</v>
      </c>
      <c r="X27" s="2">
        <f t="shared" ref="X27:AA27" si="175">W27+($AB27-$W27)/5</f>
        <v>114286680.42457339</v>
      </c>
      <c r="Y27" s="2">
        <f t="shared" si="175"/>
        <v>139418936.97237629</v>
      </c>
      <c r="Z27" s="2">
        <f t="shared" si="175"/>
        <v>164551193.52017918</v>
      </c>
      <c r="AA27" s="2">
        <f t="shared" si="175"/>
        <v>189683450.06798208</v>
      </c>
      <c r="AB27" s="105">
        <f>VLOOKUP($B$1,'Multipliers and Adjustments'!$A$70:$I$86,TRUNC(COLUMN(AB$2)/5)+2,FALSE)*SUMIFS('EPA US Data'!$I:$I,'EPA US Data'!$D:$D,'Country Selector'!$A$2,'EPA US Data'!$J:$J,$B$1,'EPA US Data'!$C:$C,AB$2,'EPA US Data'!$G:$G,"&gt;="&amp;$A27,'EPA US Data'!$G:$G,"&lt;"&amp;$B27)*unit_conv*'State Downscaling Multipliers'!$B$15</f>
        <v>214815706.61578494</v>
      </c>
      <c r="AC27" s="2">
        <f t="shared" ref="AC27:AF27" si="176">AB27+($AG27-$AB27)/5</f>
        <v>184056932.72989979</v>
      </c>
      <c r="AD27" s="2">
        <f t="shared" si="176"/>
        <v>153298158.84401464</v>
      </c>
      <c r="AE27" s="2">
        <f t="shared" si="176"/>
        <v>122539384.9581295</v>
      </c>
      <c r="AF27" s="2">
        <f t="shared" si="176"/>
        <v>91780611.072244346</v>
      </c>
      <c r="AG27" s="105">
        <f>VLOOKUP($B$1,'Multipliers and Adjustments'!$A$70:$I$86,TRUNC(COLUMN(AG$2)/5)+2,FALSE)*SUMIFS('EPA US Data'!$I:$I,'EPA US Data'!$D:$D,'Country Selector'!$A$2,'EPA US Data'!$J:$J,$B$1,'EPA US Data'!$C:$C,AG$2,'EPA US Data'!$G:$G,"&gt;="&amp;$A27,'EPA US Data'!$G:$G,"&lt;"&amp;$B27)*unit_conv*'State Downscaling Multipliers'!$B$15</f>
        <v>61021837.186359212</v>
      </c>
      <c r="AH27" s="2">
        <f t="shared" ref="AH27:AK27" si="177">AG27+($AL27-$AG27)/5</f>
        <v>56699155.92180898</v>
      </c>
      <c r="AI27" s="2">
        <f t="shared" si="177"/>
        <v>52376474.657258749</v>
      </c>
      <c r="AJ27" s="2">
        <f t="shared" si="177"/>
        <v>48053793.392708518</v>
      </c>
      <c r="AK27" s="2">
        <f t="shared" si="177"/>
        <v>43731112.128158286</v>
      </c>
      <c r="AL27" s="105">
        <f>VLOOKUP($B$1,'Multipliers and Adjustments'!$A$70:$I$86,TRUNC(COLUMN(AL$2)/5)+2,FALSE)*SUMIFS('EPA US Data'!$I:$I,'EPA US Data'!$D:$D,'Country Selector'!$A$2,'EPA US Data'!$J:$J,$B$1,'EPA US Data'!$C:$C,AL$2,'EPA US Data'!$G:$G,"&gt;="&amp;$A27,'EPA US Data'!$G:$G,"&lt;"&amp;$B27)*unit_conv*'State Downscaling Multipliers'!$B$15</f>
        <v>39408430.863608062</v>
      </c>
    </row>
    <row r="28" spans="1:38" ht="15.75" customHeight="1" x14ac:dyDescent="0.25">
      <c r="A28" s="50">
        <f t="shared" si="8"/>
        <v>-60</v>
      </c>
      <c r="B28" s="50">
        <f t="shared" si="149"/>
        <v>-50</v>
      </c>
      <c r="C28" s="105">
        <f>VLOOKUP($B$1,'Multipliers and Adjustments'!$A$70:$I$86,TRUNC(COLUMN(C$2)/5)+2,FALSE)*SUMIFS('EPA US Data'!$I:$I,'EPA US Data'!$D:$D,'Country Selector'!$A$2,'EPA US Data'!$J:$J,$B$1,'EPA US Data'!$C:$C,C$2,'EPA US Data'!$G:$G,"&gt;="&amp;$A28,'EPA US Data'!$G:$G,"&lt;"&amp;$B28)*unit_conv*'State Downscaling Multipliers'!$B$15</f>
        <v>96075809.112516955</v>
      </c>
      <c r="D28" s="2">
        <f t="shared" ref="D28:G28" si="178">C28+($H28-$C28)/5</f>
        <v>174595708.14614117</v>
      </c>
      <c r="E28" s="2">
        <f t="shared" si="178"/>
        <v>253115607.1797654</v>
      </c>
      <c r="F28" s="2">
        <f t="shared" si="178"/>
        <v>331635506.21338964</v>
      </c>
      <c r="G28" s="2">
        <f t="shared" si="178"/>
        <v>410155405.24701387</v>
      </c>
      <c r="H28" s="105">
        <f>VLOOKUP($B$1,'Multipliers and Adjustments'!$A$70:$I$86,TRUNC(COLUMN(H$2)/5)+2,FALSE)*SUMIFS('EPA US Data'!$I:$I,'EPA US Data'!$D:$D,'Country Selector'!$A$2,'EPA US Data'!$J:$J,$B$1,'EPA US Data'!$C:$C,H$2,'EPA US Data'!$G:$G,"&gt;="&amp;$A28,'EPA US Data'!$G:$G,"&lt;"&amp;$B28)*unit_conv*'State Downscaling Multipliers'!$B$15</f>
        <v>488675304.28063804</v>
      </c>
      <c r="I28" s="2">
        <f t="shared" ref="I28:L28" si="179">H28+($M28-$H28)/5</f>
        <v>491913697.39265734</v>
      </c>
      <c r="J28" s="2">
        <f t="shared" si="179"/>
        <v>495152090.50467664</v>
      </c>
      <c r="K28" s="2">
        <f t="shared" si="179"/>
        <v>498390483.61669594</v>
      </c>
      <c r="L28" s="2">
        <f t="shared" si="179"/>
        <v>501628876.72871524</v>
      </c>
      <c r="M28" s="105">
        <f>VLOOKUP($B$1,'Multipliers and Adjustments'!$A$70:$I$86,TRUNC(COLUMN(M$2)/5)+2,FALSE)*SUMIFS('EPA US Data'!$I:$I,'EPA US Data'!$D:$D,'Country Selector'!$A$2,'EPA US Data'!$J:$J,$B$1,'EPA US Data'!$C:$C,M$2,'EPA US Data'!$G:$G,"&gt;="&amp;$A28,'EPA US Data'!$G:$G,"&lt;"&amp;$B28)*unit_conv*'State Downscaling Multipliers'!$B$15</f>
        <v>504867269.84073466</v>
      </c>
      <c r="N28" s="2">
        <f t="shared" ref="N28:Q28" si="180">M28+($R28-$M28)/5</f>
        <v>434349454.6703794</v>
      </c>
      <c r="O28" s="2">
        <f t="shared" si="180"/>
        <v>363831639.5000242</v>
      </c>
      <c r="P28" s="2">
        <f t="shared" si="180"/>
        <v>293313824.329669</v>
      </c>
      <c r="Q28" s="2">
        <f t="shared" si="180"/>
        <v>222796009.15931377</v>
      </c>
      <c r="R28" s="105">
        <f>VLOOKUP($B$1,'Multipliers and Adjustments'!$A$70:$I$86,TRUNC(COLUMN(R$2)/5)+2,FALSE)*SUMIFS('EPA US Data'!$I:$I,'EPA US Data'!$D:$D,'Country Selector'!$A$2,'EPA US Data'!$J:$J,$B$1,'EPA US Data'!$C:$C,R$2,'EPA US Data'!$G:$G,"&gt;="&amp;$A28,'EPA US Data'!$G:$G,"&lt;"&amp;$B28)*unit_conv*'State Downscaling Multipliers'!$B$15</f>
        <v>152278193.98895851</v>
      </c>
      <c r="S28" s="2">
        <f t="shared" ref="S28:V28" si="181">R28+($W28-$R28)/5</f>
        <v>178065282.21224242</v>
      </c>
      <c r="T28" s="2">
        <f t="shared" si="181"/>
        <v>203852370.43552634</v>
      </c>
      <c r="U28" s="2">
        <f t="shared" si="181"/>
        <v>229639458.65881026</v>
      </c>
      <c r="V28" s="2">
        <f t="shared" si="181"/>
        <v>255426546.88209417</v>
      </c>
      <c r="W28" s="105">
        <f>VLOOKUP($B$1,'Multipliers and Adjustments'!$A$70:$I$86,TRUNC(COLUMN(W$2)/5)+2,FALSE)*SUMIFS('EPA US Data'!$I:$I,'EPA US Data'!$D:$D,'Country Selector'!$A$2,'EPA US Data'!$J:$J,$B$1,'EPA US Data'!$C:$C,W$2,'EPA US Data'!$G:$G,"&gt;="&amp;$A28,'EPA US Data'!$G:$G,"&lt;"&amp;$B28)*unit_conv*'State Downscaling Multipliers'!$B$15</f>
        <v>281213635.10537815</v>
      </c>
      <c r="X28" s="2">
        <f t="shared" ref="X28:AA28" si="182">W28+($AB28-$W28)/5</f>
        <v>261799337.48664004</v>
      </c>
      <c r="Y28" s="2">
        <f t="shared" si="182"/>
        <v>242385039.86790192</v>
      </c>
      <c r="Z28" s="2">
        <f t="shared" si="182"/>
        <v>222970742.24916381</v>
      </c>
      <c r="AA28" s="2">
        <f t="shared" si="182"/>
        <v>203556444.63042569</v>
      </c>
      <c r="AB28" s="105">
        <f>VLOOKUP($B$1,'Multipliers and Adjustments'!$A$70:$I$86,TRUNC(COLUMN(AB$2)/5)+2,FALSE)*SUMIFS('EPA US Data'!$I:$I,'EPA US Data'!$D:$D,'Country Selector'!$A$2,'EPA US Data'!$J:$J,$B$1,'EPA US Data'!$C:$C,AB$2,'EPA US Data'!$G:$G,"&gt;="&amp;$A28,'EPA US Data'!$G:$G,"&lt;"&amp;$B28)*unit_conv*'State Downscaling Multipliers'!$B$15</f>
        <v>184142147.01168755</v>
      </c>
      <c r="AC28" s="2">
        <f t="shared" ref="AC28:AF28" si="183">AB28+($AG28-$AB28)/5</f>
        <v>159882902.5734632</v>
      </c>
      <c r="AD28" s="2">
        <f t="shared" si="183"/>
        <v>135623658.13523886</v>
      </c>
      <c r="AE28" s="2">
        <f t="shared" si="183"/>
        <v>111364413.69701451</v>
      </c>
      <c r="AF28" s="2">
        <f t="shared" si="183"/>
        <v>87105169.258790165</v>
      </c>
      <c r="AG28" s="105">
        <f>VLOOKUP($B$1,'Multipliers and Adjustments'!$A$70:$I$86,TRUNC(COLUMN(AG$2)/5)+2,FALSE)*SUMIFS('EPA US Data'!$I:$I,'EPA US Data'!$D:$D,'Country Selector'!$A$2,'EPA US Data'!$J:$J,$B$1,'EPA US Data'!$C:$C,AG$2,'EPA US Data'!$G:$G,"&gt;="&amp;$A28,'EPA US Data'!$G:$G,"&lt;"&amp;$B28)*unit_conv*'State Downscaling Multipliers'!$B$15</f>
        <v>62845924.820565842</v>
      </c>
      <c r="AH28" s="2">
        <f t="shared" ref="AH28:AK28" si="184">AG28+($AL28-$AG28)/5</f>
        <v>791747649.56061172</v>
      </c>
      <c r="AI28" s="2">
        <f t="shared" si="184"/>
        <v>1520649374.3006577</v>
      </c>
      <c r="AJ28" s="2">
        <f t="shared" si="184"/>
        <v>2249551099.0407038</v>
      </c>
      <c r="AK28" s="2">
        <f t="shared" si="184"/>
        <v>2978452823.7807498</v>
      </c>
      <c r="AL28" s="105">
        <f>VLOOKUP($B$1,'Multipliers and Adjustments'!$A$70:$I$86,TRUNC(COLUMN(AL$2)/5)+2,FALSE)*SUMIFS('EPA US Data'!$I:$I,'EPA US Data'!$D:$D,'Country Selector'!$A$2,'EPA US Data'!$J:$J,$B$1,'EPA US Data'!$C:$C,AL$2,'EPA US Data'!$G:$G,"&gt;="&amp;$A28,'EPA US Data'!$G:$G,"&lt;"&amp;$B28)*unit_conv*'State Downscaling Multipliers'!$B$15</f>
        <v>3707354548.5207953</v>
      </c>
    </row>
    <row r="29" spans="1:38" ht="15.75" customHeight="1" x14ac:dyDescent="0.25">
      <c r="A29" s="50">
        <f t="shared" si="8"/>
        <v>-50</v>
      </c>
      <c r="B29" s="50">
        <f t="shared" si="149"/>
        <v>-40</v>
      </c>
      <c r="C29" s="105">
        <f>VLOOKUP($B$1,'Multipliers and Adjustments'!$A$70:$I$86,TRUNC(COLUMN(C$2)/5)+2,FALSE)*SUMIFS('EPA US Data'!$I:$I,'EPA US Data'!$D:$D,'Country Selector'!$A$2,'EPA US Data'!$J:$J,$B$1,'EPA US Data'!$C:$C,C$2,'EPA US Data'!$G:$G,"&gt;="&amp;$A29,'EPA US Data'!$G:$G,"&lt;"&amp;$B29)*unit_conv*'State Downscaling Multipliers'!$B$15</f>
        <v>62703411.368689202</v>
      </c>
      <c r="D29" s="2">
        <f t="shared" ref="D29:G29" si="185">C29+($H29-$C29)/5</f>
        <v>110170477.89631981</v>
      </c>
      <c r="E29" s="2">
        <f t="shared" si="185"/>
        <v>157637544.4239504</v>
      </c>
      <c r="F29" s="2">
        <f t="shared" si="185"/>
        <v>205104610.951581</v>
      </c>
      <c r="G29" s="2">
        <f t="shared" si="185"/>
        <v>252571677.4792116</v>
      </c>
      <c r="H29" s="105">
        <f>VLOOKUP($B$1,'Multipliers and Adjustments'!$A$70:$I$86,TRUNC(COLUMN(H$2)/5)+2,FALSE)*SUMIFS('EPA US Data'!$I:$I,'EPA US Data'!$D:$D,'Country Selector'!$A$2,'EPA US Data'!$J:$J,$B$1,'EPA US Data'!$C:$C,H$2,'EPA US Data'!$G:$G,"&gt;="&amp;$A29,'EPA US Data'!$G:$G,"&lt;"&amp;$B29)*unit_conv*'State Downscaling Multipliers'!$B$15</f>
        <v>300038744.0068422</v>
      </c>
      <c r="I29" s="2">
        <f t="shared" ref="I29:L29" si="186">H29+($M29-$H29)/5</f>
        <v>291355680.6188544</v>
      </c>
      <c r="J29" s="2">
        <f t="shared" si="186"/>
        <v>282672617.23086667</v>
      </c>
      <c r="K29" s="2">
        <f t="shared" si="186"/>
        <v>273989553.84287894</v>
      </c>
      <c r="L29" s="2">
        <f t="shared" si="186"/>
        <v>265306490.45489118</v>
      </c>
      <c r="M29" s="105">
        <f>VLOOKUP($B$1,'Multipliers and Adjustments'!$A$70:$I$86,TRUNC(COLUMN(M$2)/5)+2,FALSE)*SUMIFS('EPA US Data'!$I:$I,'EPA US Data'!$D:$D,'Country Selector'!$A$2,'EPA US Data'!$J:$J,$B$1,'EPA US Data'!$C:$C,M$2,'EPA US Data'!$G:$G,"&gt;="&amp;$A29,'EPA US Data'!$G:$G,"&lt;"&amp;$B29)*unit_conv*'State Downscaling Multipliers'!$B$15</f>
        <v>256623427.06690338</v>
      </c>
      <c r="N29" s="2">
        <f t="shared" ref="N29:Q29" si="187">M29+($R29-$M29)/5</f>
        <v>243915434.32519475</v>
      </c>
      <c r="O29" s="2">
        <f t="shared" si="187"/>
        <v>231207441.58348611</v>
      </c>
      <c r="P29" s="2">
        <f t="shared" si="187"/>
        <v>218499448.84177747</v>
      </c>
      <c r="Q29" s="2">
        <f t="shared" si="187"/>
        <v>205791456.10006884</v>
      </c>
      <c r="R29" s="105">
        <f>VLOOKUP($B$1,'Multipliers and Adjustments'!$A$70:$I$86,TRUNC(COLUMN(R$2)/5)+2,FALSE)*SUMIFS('EPA US Data'!$I:$I,'EPA US Data'!$D:$D,'Country Selector'!$A$2,'EPA US Data'!$J:$J,$B$1,'EPA US Data'!$C:$C,R$2,'EPA US Data'!$G:$G,"&gt;="&amp;$A29,'EPA US Data'!$G:$G,"&lt;"&amp;$B29)*unit_conv*'State Downscaling Multipliers'!$B$15</f>
        <v>193083463.35836026</v>
      </c>
      <c r="S29" s="2">
        <f t="shared" ref="S29:V29" si="188">R29+($W29-$R29)/5</f>
        <v>192051802.44215775</v>
      </c>
      <c r="T29" s="2">
        <f t="shared" si="188"/>
        <v>191020141.52595523</v>
      </c>
      <c r="U29" s="2">
        <f t="shared" si="188"/>
        <v>189988480.60975271</v>
      </c>
      <c r="V29" s="2">
        <f t="shared" si="188"/>
        <v>188956819.6935502</v>
      </c>
      <c r="W29" s="105">
        <f>VLOOKUP($B$1,'Multipliers and Adjustments'!$A$70:$I$86,TRUNC(COLUMN(W$2)/5)+2,FALSE)*SUMIFS('EPA US Data'!$I:$I,'EPA US Data'!$D:$D,'Country Selector'!$A$2,'EPA US Data'!$J:$J,$B$1,'EPA US Data'!$C:$C,W$2,'EPA US Data'!$G:$G,"&gt;="&amp;$A29,'EPA US Data'!$G:$G,"&lt;"&amp;$B29)*unit_conv*'State Downscaling Multipliers'!$B$15</f>
        <v>187925158.77734768</v>
      </c>
      <c r="X29" s="2">
        <f t="shared" ref="X29:AA29" si="189">W29+($AB29-$W29)/5</f>
        <v>264584376.83537516</v>
      </c>
      <c r="Y29" s="2">
        <f t="shared" si="189"/>
        <v>341243594.89340264</v>
      </c>
      <c r="Z29" s="2">
        <f t="shared" si="189"/>
        <v>417902812.95143008</v>
      </c>
      <c r="AA29" s="2">
        <f t="shared" si="189"/>
        <v>494562031.00945759</v>
      </c>
      <c r="AB29" s="105">
        <f>VLOOKUP($B$1,'Multipliers and Adjustments'!$A$70:$I$86,TRUNC(COLUMN(AB$2)/5)+2,FALSE)*SUMIFS('EPA US Data'!$I:$I,'EPA US Data'!$D:$D,'Country Selector'!$A$2,'EPA US Data'!$J:$J,$B$1,'EPA US Data'!$C:$C,AB$2,'EPA US Data'!$G:$G,"&gt;="&amp;$A29,'EPA US Data'!$G:$G,"&lt;"&amp;$B29)*unit_conv*'State Downscaling Multipliers'!$B$15</f>
        <v>571221249.06748509</v>
      </c>
      <c r="AC29" s="2">
        <f t="shared" ref="AC29:AF29" si="190">AB29+($AG29-$AB29)/5</f>
        <v>1177316471.3951554</v>
      </c>
      <c r="AD29" s="2">
        <f t="shared" si="190"/>
        <v>1783411693.7228258</v>
      </c>
      <c r="AE29" s="2">
        <f t="shared" si="190"/>
        <v>2389506916.0504961</v>
      </c>
      <c r="AF29" s="2">
        <f t="shared" si="190"/>
        <v>2995602138.3781662</v>
      </c>
      <c r="AG29" s="105">
        <f>VLOOKUP($B$1,'Multipliers and Adjustments'!$A$70:$I$86,TRUNC(COLUMN(AG$2)/5)+2,FALSE)*SUMIFS('EPA US Data'!$I:$I,'EPA US Data'!$D:$D,'Country Selector'!$A$2,'EPA US Data'!$J:$J,$B$1,'EPA US Data'!$C:$C,AG$2,'EPA US Data'!$G:$G,"&gt;="&amp;$A29,'EPA US Data'!$G:$G,"&lt;"&amp;$B29)*unit_conv*'State Downscaling Multipliers'!$B$15</f>
        <v>3601697360.7058363</v>
      </c>
      <c r="AH29" s="2">
        <f t="shared" ref="AH29:AK29" si="191">AG29+($AL29-$AG29)/5</f>
        <v>3510796286.1724596</v>
      </c>
      <c r="AI29" s="2">
        <f t="shared" si="191"/>
        <v>3419895211.6390829</v>
      </c>
      <c r="AJ29" s="2">
        <f t="shared" si="191"/>
        <v>3328994137.1057062</v>
      </c>
      <c r="AK29" s="2">
        <f t="shared" si="191"/>
        <v>3238093062.5723295</v>
      </c>
      <c r="AL29" s="105">
        <f>VLOOKUP($B$1,'Multipliers and Adjustments'!$A$70:$I$86,TRUNC(COLUMN(AL$2)/5)+2,FALSE)*SUMIFS('EPA US Data'!$I:$I,'EPA US Data'!$D:$D,'Country Selector'!$A$2,'EPA US Data'!$J:$J,$B$1,'EPA US Data'!$C:$C,AL$2,'EPA US Data'!$G:$G,"&gt;="&amp;$A29,'EPA US Data'!$G:$G,"&lt;"&amp;$B29)*unit_conv*'State Downscaling Multipliers'!$B$15</f>
        <v>3147191988.0389519</v>
      </c>
    </row>
    <row r="30" spans="1:38" ht="15.75" customHeight="1" x14ac:dyDescent="0.25">
      <c r="A30" s="50">
        <f t="shared" si="8"/>
        <v>-40</v>
      </c>
      <c r="B30" s="50">
        <f t="shared" si="149"/>
        <v>-30</v>
      </c>
      <c r="C30" s="105">
        <f>VLOOKUP($B$1,'Multipliers and Adjustments'!$A$70:$I$86,TRUNC(COLUMN(C$2)/5)+2,FALSE)*SUMIFS('EPA US Data'!$I:$I,'EPA US Data'!$D:$D,'Country Selector'!$A$2,'EPA US Data'!$J:$J,$B$1,'EPA US Data'!$C:$C,C$2,'EPA US Data'!$G:$G,"&gt;="&amp;$A30,'EPA US Data'!$G:$G,"&lt;"&amp;$B30)*unit_conv*'State Downscaling Multipliers'!$B$15</f>
        <v>41798017.716491513</v>
      </c>
      <c r="D30" s="2">
        <f t="shared" ref="D30:G30" si="192">C30+($H30-$C30)/5</f>
        <v>78598436.867215902</v>
      </c>
      <c r="E30" s="2">
        <f t="shared" si="192"/>
        <v>115398856.01794028</v>
      </c>
      <c r="F30" s="2">
        <f t="shared" si="192"/>
        <v>152199275.16866466</v>
      </c>
      <c r="G30" s="2">
        <f t="shared" si="192"/>
        <v>188999694.31938905</v>
      </c>
      <c r="H30" s="105">
        <f>VLOOKUP($B$1,'Multipliers and Adjustments'!$A$70:$I$86,TRUNC(COLUMN(H$2)/5)+2,FALSE)*SUMIFS('EPA US Data'!$I:$I,'EPA US Data'!$D:$D,'Country Selector'!$A$2,'EPA US Data'!$J:$J,$B$1,'EPA US Data'!$C:$C,H$2,'EPA US Data'!$G:$G,"&gt;="&amp;$A30,'EPA US Data'!$G:$G,"&lt;"&amp;$B30)*unit_conv*'State Downscaling Multipliers'!$B$15</f>
        <v>225800113.47011343</v>
      </c>
      <c r="I30" s="2">
        <f t="shared" ref="I30:L30" si="193">H30+($M30-$H30)/5</f>
        <v>212997075.60617784</v>
      </c>
      <c r="J30" s="2">
        <f t="shared" si="193"/>
        <v>200194037.74224225</v>
      </c>
      <c r="K30" s="2">
        <f t="shared" si="193"/>
        <v>187390999.87830666</v>
      </c>
      <c r="L30" s="2">
        <f t="shared" si="193"/>
        <v>174587962.01437107</v>
      </c>
      <c r="M30" s="105">
        <f>VLOOKUP($B$1,'Multipliers and Adjustments'!$A$70:$I$86,TRUNC(COLUMN(M$2)/5)+2,FALSE)*SUMIFS('EPA US Data'!$I:$I,'EPA US Data'!$D:$D,'Country Selector'!$A$2,'EPA US Data'!$J:$J,$B$1,'EPA US Data'!$C:$C,M$2,'EPA US Data'!$G:$G,"&gt;="&amp;$A30,'EPA US Data'!$G:$G,"&lt;"&amp;$B30)*unit_conv*'State Downscaling Multipliers'!$B$15</f>
        <v>161784924.15043551</v>
      </c>
      <c r="N30" s="2">
        <f t="shared" ref="N30:Q30" si="194">M30+($R30-$M30)/5</f>
        <v>176330782.3924357</v>
      </c>
      <c r="O30" s="2">
        <f t="shared" si="194"/>
        <v>190876640.63443589</v>
      </c>
      <c r="P30" s="2">
        <f t="shared" si="194"/>
        <v>205422498.87643608</v>
      </c>
      <c r="Q30" s="2">
        <f t="shared" si="194"/>
        <v>219968357.11843628</v>
      </c>
      <c r="R30" s="105">
        <f>VLOOKUP($B$1,'Multipliers and Adjustments'!$A$70:$I$86,TRUNC(COLUMN(R$2)/5)+2,FALSE)*SUMIFS('EPA US Data'!$I:$I,'EPA US Data'!$D:$D,'Country Selector'!$A$2,'EPA US Data'!$J:$J,$B$1,'EPA US Data'!$C:$C,R$2,'EPA US Data'!$G:$G,"&gt;="&amp;$A30,'EPA US Data'!$G:$G,"&lt;"&amp;$B30)*unit_conv*'State Downscaling Multipliers'!$B$15</f>
        <v>234514215.36043644</v>
      </c>
      <c r="S30" s="2">
        <f t="shared" ref="S30:V30" si="195">R30+($W30-$R30)/5</f>
        <v>724040107.85213411</v>
      </c>
      <c r="T30" s="2">
        <f t="shared" si="195"/>
        <v>1213566000.3438318</v>
      </c>
      <c r="U30" s="2">
        <f t="shared" si="195"/>
        <v>1703091892.8355293</v>
      </c>
      <c r="V30" s="2">
        <f t="shared" si="195"/>
        <v>2192617785.3272271</v>
      </c>
      <c r="W30" s="105">
        <f>VLOOKUP($B$1,'Multipliers and Adjustments'!$A$70:$I$86,TRUNC(COLUMN(W$2)/5)+2,FALSE)*SUMIFS('EPA US Data'!$I:$I,'EPA US Data'!$D:$D,'Country Selector'!$A$2,'EPA US Data'!$J:$J,$B$1,'EPA US Data'!$C:$C,W$2,'EPA US Data'!$G:$G,"&gt;="&amp;$A30,'EPA US Data'!$G:$G,"&lt;"&amp;$B30)*unit_conv*'State Downscaling Multipliers'!$B$15</f>
        <v>2682143677.8189249</v>
      </c>
      <c r="X30" s="2">
        <f t="shared" ref="X30:AA30" si="196">W30+($AB30-$W30)/5</f>
        <v>3009504495.050211</v>
      </c>
      <c r="Y30" s="2">
        <f t="shared" si="196"/>
        <v>3336865312.281497</v>
      </c>
      <c r="Z30" s="2">
        <f t="shared" si="196"/>
        <v>3664226129.5127831</v>
      </c>
      <c r="AA30" s="2">
        <f t="shared" si="196"/>
        <v>3991586946.7440691</v>
      </c>
      <c r="AB30" s="105">
        <f>VLOOKUP($B$1,'Multipliers and Adjustments'!$A$70:$I$86,TRUNC(COLUMN(AB$2)/5)+2,FALSE)*SUMIFS('EPA US Data'!$I:$I,'EPA US Data'!$D:$D,'Country Selector'!$A$2,'EPA US Data'!$J:$J,$B$1,'EPA US Data'!$C:$C,AB$2,'EPA US Data'!$G:$G,"&gt;="&amp;$A30,'EPA US Data'!$G:$G,"&lt;"&amp;$B30)*unit_conv*'State Downscaling Multipliers'!$B$15</f>
        <v>4318947763.9753561</v>
      </c>
      <c r="AC30" s="2">
        <f t="shared" ref="AC30:AF30" si="197">AB30+($AG30-$AB30)/5</f>
        <v>4077537603.5718751</v>
      </c>
      <c r="AD30" s="2">
        <f t="shared" si="197"/>
        <v>3836127443.1683941</v>
      </c>
      <c r="AE30" s="2">
        <f t="shared" si="197"/>
        <v>3594717282.7649131</v>
      </c>
      <c r="AF30" s="2">
        <f t="shared" si="197"/>
        <v>3353307122.3614321</v>
      </c>
      <c r="AG30" s="105">
        <f>VLOOKUP($B$1,'Multipliers and Adjustments'!$A$70:$I$86,TRUNC(COLUMN(AG$2)/5)+2,FALSE)*SUMIFS('EPA US Data'!$I:$I,'EPA US Data'!$D:$D,'Country Selector'!$A$2,'EPA US Data'!$J:$J,$B$1,'EPA US Data'!$C:$C,AG$2,'EPA US Data'!$G:$G,"&gt;="&amp;$A30,'EPA US Data'!$G:$G,"&lt;"&amp;$B30)*unit_conv*'State Downscaling Multipliers'!$B$15</f>
        <v>3111896961.9579506</v>
      </c>
      <c r="AH30" s="2">
        <f t="shared" ref="AH30:AK30" si="198">AG30+($AL30-$AG30)/5</f>
        <v>3044144197.956418</v>
      </c>
      <c r="AI30" s="2">
        <f t="shared" si="198"/>
        <v>2976391433.9548855</v>
      </c>
      <c r="AJ30" s="2">
        <f t="shared" si="198"/>
        <v>2908638669.9533529</v>
      </c>
      <c r="AK30" s="2">
        <f t="shared" si="198"/>
        <v>2840885905.9518204</v>
      </c>
      <c r="AL30" s="105">
        <f>VLOOKUP($B$1,'Multipliers and Adjustments'!$A$70:$I$86,TRUNC(COLUMN(AL$2)/5)+2,FALSE)*SUMIFS('EPA US Data'!$I:$I,'EPA US Data'!$D:$D,'Country Selector'!$A$2,'EPA US Data'!$J:$J,$B$1,'EPA US Data'!$C:$C,AL$2,'EPA US Data'!$G:$G,"&gt;="&amp;$A30,'EPA US Data'!$G:$G,"&lt;"&amp;$B30)*unit_conv*'State Downscaling Multipliers'!$B$15</f>
        <v>2773133141.9502878</v>
      </c>
    </row>
    <row r="31" spans="1:38" ht="15.75" customHeight="1" x14ac:dyDescent="0.25">
      <c r="A31" s="50">
        <f t="shared" si="8"/>
        <v>-30</v>
      </c>
      <c r="B31" s="50">
        <f t="shared" si="149"/>
        <v>-20</v>
      </c>
      <c r="C31" s="105">
        <f>VLOOKUP($B$1,'Multipliers and Adjustments'!$A$70:$I$86,TRUNC(COLUMN(C$2)/5)+2,FALSE)*SUMIFS('EPA US Data'!$I:$I,'EPA US Data'!$D:$D,'Country Selector'!$A$2,'EPA US Data'!$J:$J,$B$1,'EPA US Data'!$C:$C,C$2,'EPA US Data'!$G:$G,"&gt;="&amp;$A31,'EPA US Data'!$G:$G,"&lt;"&amp;$B31)*unit_conv*'State Downscaling Multipliers'!$B$15</f>
        <v>35311619.627556972</v>
      </c>
      <c r="D31" s="2">
        <f t="shared" ref="D31:G31" si="199">C31+($H31-$C31)/5</f>
        <v>50824405.549668267</v>
      </c>
      <c r="E31" s="2">
        <f t="shared" si="199"/>
        <v>66337191.471779555</v>
      </c>
      <c r="F31" s="2">
        <f t="shared" si="199"/>
        <v>81849977.393890843</v>
      </c>
      <c r="G31" s="2">
        <f t="shared" si="199"/>
        <v>97362763.316002131</v>
      </c>
      <c r="H31" s="105">
        <f>VLOOKUP($B$1,'Multipliers and Adjustments'!$A$70:$I$86,TRUNC(COLUMN(H$2)/5)+2,FALSE)*SUMIFS('EPA US Data'!$I:$I,'EPA US Data'!$D:$D,'Country Selector'!$A$2,'EPA US Data'!$J:$J,$B$1,'EPA US Data'!$C:$C,H$2,'EPA US Data'!$G:$G,"&gt;="&amp;$A31,'EPA US Data'!$G:$G,"&lt;"&amp;$B31)*unit_conv*'State Downscaling Multipliers'!$B$15</f>
        <v>112875549.23811342</v>
      </c>
      <c r="I31" s="2">
        <f t="shared" ref="I31:L31" si="200">H31+($M31-$H31)/5</f>
        <v>138284894.48458105</v>
      </c>
      <c r="J31" s="2">
        <f t="shared" si="200"/>
        <v>163694239.73104867</v>
      </c>
      <c r="K31" s="2">
        <f t="shared" si="200"/>
        <v>189103584.97751629</v>
      </c>
      <c r="L31" s="2">
        <f t="shared" si="200"/>
        <v>214512930.22398391</v>
      </c>
      <c r="M31" s="105">
        <f>VLOOKUP($B$1,'Multipliers and Adjustments'!$A$70:$I$86,TRUNC(COLUMN(M$2)/5)+2,FALSE)*SUMIFS('EPA US Data'!$I:$I,'EPA US Data'!$D:$D,'Country Selector'!$A$2,'EPA US Data'!$J:$J,$B$1,'EPA US Data'!$C:$C,M$2,'EPA US Data'!$G:$G,"&gt;="&amp;$A31,'EPA US Data'!$G:$G,"&lt;"&amp;$B31)*unit_conv*'State Downscaling Multipliers'!$B$15</f>
        <v>239922275.47045156</v>
      </c>
      <c r="N31" s="2">
        <f t="shared" ref="N31:Q31" si="201">M31+($R31-$M31)/5</f>
        <v>391796437.28993797</v>
      </c>
      <c r="O31" s="2">
        <f t="shared" si="201"/>
        <v>543670599.10942435</v>
      </c>
      <c r="P31" s="2">
        <f t="shared" si="201"/>
        <v>695544760.92891073</v>
      </c>
      <c r="Q31" s="2">
        <f t="shared" si="201"/>
        <v>847418922.74839711</v>
      </c>
      <c r="R31" s="105">
        <f>VLOOKUP($B$1,'Multipliers and Adjustments'!$A$70:$I$86,TRUNC(COLUMN(R$2)/5)+2,FALSE)*SUMIFS('EPA US Data'!$I:$I,'EPA US Data'!$D:$D,'Country Selector'!$A$2,'EPA US Data'!$J:$J,$B$1,'EPA US Data'!$C:$C,R$2,'EPA US Data'!$G:$G,"&gt;="&amp;$A31,'EPA US Data'!$G:$G,"&lt;"&amp;$B31)*unit_conv*'State Downscaling Multipliers'!$B$15</f>
        <v>999293084.56788373</v>
      </c>
      <c r="S31" s="2">
        <f t="shared" ref="S31:V31" si="202">R31+($W31-$R31)/5</f>
        <v>1361392631.4418163</v>
      </c>
      <c r="T31" s="2">
        <f t="shared" si="202"/>
        <v>1723492178.3157489</v>
      </c>
      <c r="U31" s="2">
        <f t="shared" si="202"/>
        <v>2085591725.1896815</v>
      </c>
      <c r="V31" s="2">
        <f t="shared" si="202"/>
        <v>2447691272.0636139</v>
      </c>
      <c r="W31" s="105">
        <f>VLOOKUP($B$1,'Multipliers and Adjustments'!$A$70:$I$86,TRUNC(COLUMN(W$2)/5)+2,FALSE)*SUMIFS('EPA US Data'!$I:$I,'EPA US Data'!$D:$D,'Country Selector'!$A$2,'EPA US Data'!$J:$J,$B$1,'EPA US Data'!$C:$C,W$2,'EPA US Data'!$G:$G,"&gt;="&amp;$A31,'EPA US Data'!$G:$G,"&lt;"&amp;$B31)*unit_conv*'State Downscaling Multipliers'!$B$15</f>
        <v>2809790818.9375467</v>
      </c>
      <c r="X31" s="2">
        <f t="shared" ref="X31:AA31" si="203">W31+($AB31-$W31)/5</f>
        <v>2730578862.9837527</v>
      </c>
      <c r="Y31" s="2">
        <f t="shared" si="203"/>
        <v>2651366907.0299587</v>
      </c>
      <c r="Z31" s="2">
        <f t="shared" si="203"/>
        <v>2572154951.0761647</v>
      </c>
      <c r="AA31" s="2">
        <f t="shared" si="203"/>
        <v>2492942995.1223707</v>
      </c>
      <c r="AB31" s="105">
        <f>VLOOKUP($B$1,'Multipliers and Adjustments'!$A$70:$I$86,TRUNC(COLUMN(AB$2)/5)+2,FALSE)*SUMIFS('EPA US Data'!$I:$I,'EPA US Data'!$D:$D,'Country Selector'!$A$2,'EPA US Data'!$J:$J,$B$1,'EPA US Data'!$C:$C,AB$2,'EPA US Data'!$G:$G,"&gt;="&amp;$A31,'EPA US Data'!$G:$G,"&lt;"&amp;$B31)*unit_conv*'State Downscaling Multipliers'!$B$15</f>
        <v>2413731039.1685777</v>
      </c>
      <c r="AC31" s="2">
        <f t="shared" ref="AC31:AF31" si="204">AB31+($AG31-$AB31)/5</f>
        <v>2425455018.1594548</v>
      </c>
      <c r="AD31" s="2">
        <f t="shared" si="204"/>
        <v>2437178997.150332</v>
      </c>
      <c r="AE31" s="2">
        <f t="shared" si="204"/>
        <v>2448902976.1412091</v>
      </c>
      <c r="AF31" s="2">
        <f t="shared" si="204"/>
        <v>2460626955.1320863</v>
      </c>
      <c r="AG31" s="105">
        <f>VLOOKUP($B$1,'Multipliers and Adjustments'!$A$70:$I$86,TRUNC(COLUMN(AG$2)/5)+2,FALSE)*SUMIFS('EPA US Data'!$I:$I,'EPA US Data'!$D:$D,'Country Selector'!$A$2,'EPA US Data'!$J:$J,$B$1,'EPA US Data'!$C:$C,AG$2,'EPA US Data'!$G:$G,"&gt;="&amp;$A31,'EPA US Data'!$G:$G,"&lt;"&amp;$B31)*unit_conv*'State Downscaling Multipliers'!$B$15</f>
        <v>2472350934.1229634</v>
      </c>
      <c r="AH31" s="2">
        <f t="shared" ref="AH31:AK31" si="205">AG31+($AL31-$AG31)/5</f>
        <v>2121014498.1357772</v>
      </c>
      <c r="AI31" s="2">
        <f t="shared" si="205"/>
        <v>1769678062.148591</v>
      </c>
      <c r="AJ31" s="2">
        <f t="shared" si="205"/>
        <v>1418341626.1614048</v>
      </c>
      <c r="AK31" s="2">
        <f t="shared" si="205"/>
        <v>1067005190.1742187</v>
      </c>
      <c r="AL31" s="105">
        <f>VLOOKUP($B$1,'Multipliers and Adjustments'!$A$70:$I$86,TRUNC(COLUMN(AL$2)/5)+2,FALSE)*SUMIFS('EPA US Data'!$I:$I,'EPA US Data'!$D:$D,'Country Selector'!$A$2,'EPA US Data'!$J:$J,$B$1,'EPA US Data'!$C:$C,AL$2,'EPA US Data'!$G:$G,"&gt;="&amp;$A31,'EPA US Data'!$G:$G,"&lt;"&amp;$B31)*unit_conv*'State Downscaling Multipliers'!$B$15</f>
        <v>715668754.18703246</v>
      </c>
    </row>
    <row r="32" spans="1:38" ht="15.75" customHeight="1" x14ac:dyDescent="0.25">
      <c r="A32" s="50">
        <f t="shared" si="8"/>
        <v>-20</v>
      </c>
      <c r="B32" s="50">
        <f t="shared" si="149"/>
        <v>-10</v>
      </c>
      <c r="C32" s="105">
        <f>VLOOKUP($B$1,'Multipliers and Adjustments'!$A$70:$I$86,TRUNC(COLUMN(C$2)/5)+2,FALSE)*SUMIFS('EPA US Data'!$I:$I,'EPA US Data'!$D:$D,'Country Selector'!$A$2,'EPA US Data'!$J:$J,$B$1,'EPA US Data'!$C:$C,C$2,'EPA US Data'!$G:$G,"&gt;="&amp;$A32,'EPA US Data'!$G:$G,"&lt;"&amp;$B32)*unit_conv*'State Downscaling Multipliers'!$B$15</f>
        <v>46128474.747959204</v>
      </c>
      <c r="D32" s="2">
        <f t="shared" ref="D32:G32" si="206">C32+($H32-$C32)/5</f>
        <v>54283296.615429617</v>
      </c>
      <c r="E32" s="2">
        <f t="shared" si="206"/>
        <v>62438118.482900031</v>
      </c>
      <c r="F32" s="2">
        <f t="shared" si="206"/>
        <v>70592940.350370437</v>
      </c>
      <c r="G32" s="2">
        <f t="shared" si="206"/>
        <v>78747762.21784085</v>
      </c>
      <c r="H32" s="105">
        <f>VLOOKUP($B$1,'Multipliers and Adjustments'!$A$70:$I$86,TRUNC(COLUMN(H$2)/5)+2,FALSE)*SUMIFS('EPA US Data'!$I:$I,'EPA US Data'!$D:$D,'Country Selector'!$A$2,'EPA US Data'!$J:$J,$B$1,'EPA US Data'!$C:$C,H$2,'EPA US Data'!$G:$G,"&gt;="&amp;$A32,'EPA US Data'!$G:$G,"&lt;"&amp;$B32)*unit_conv*'State Downscaling Multipliers'!$B$15</f>
        <v>86902584.085311264</v>
      </c>
      <c r="I32" s="2">
        <f t="shared" ref="I32:L32" si="207">H32+($M32-$H32)/5</f>
        <v>95480001.594665453</v>
      </c>
      <c r="J32" s="2">
        <f t="shared" si="207"/>
        <v>104057419.10401964</v>
      </c>
      <c r="K32" s="2">
        <f t="shared" si="207"/>
        <v>112634836.61337383</v>
      </c>
      <c r="L32" s="2">
        <f t="shared" si="207"/>
        <v>121212254.12272802</v>
      </c>
      <c r="M32" s="105">
        <f>VLOOKUP($B$1,'Multipliers and Adjustments'!$A$70:$I$86,TRUNC(COLUMN(M$2)/5)+2,FALSE)*SUMIFS('EPA US Data'!$I:$I,'EPA US Data'!$D:$D,'Country Selector'!$A$2,'EPA US Data'!$J:$J,$B$1,'EPA US Data'!$C:$C,M$2,'EPA US Data'!$G:$G,"&gt;="&amp;$A32,'EPA US Data'!$G:$G,"&lt;"&amp;$B32)*unit_conv*'State Downscaling Multipliers'!$B$15</f>
        <v>129789671.63208222</v>
      </c>
      <c r="N32" s="2">
        <f t="shared" ref="N32:Q32" si="208">M32+($R32-$M32)/5</f>
        <v>316920090.27116907</v>
      </c>
      <c r="O32" s="2">
        <f t="shared" si="208"/>
        <v>504050508.91025591</v>
      </c>
      <c r="P32" s="2">
        <f t="shared" si="208"/>
        <v>691180927.54934275</v>
      </c>
      <c r="Q32" s="2">
        <f t="shared" si="208"/>
        <v>878311346.18842959</v>
      </c>
      <c r="R32" s="105">
        <f>VLOOKUP($B$1,'Multipliers and Adjustments'!$A$70:$I$86,TRUNC(COLUMN(R$2)/5)+2,FALSE)*SUMIFS('EPA US Data'!$I:$I,'EPA US Data'!$D:$D,'Country Selector'!$A$2,'EPA US Data'!$J:$J,$B$1,'EPA US Data'!$C:$C,R$2,'EPA US Data'!$G:$G,"&gt;="&amp;$A32,'EPA US Data'!$G:$G,"&lt;"&amp;$B32)*unit_conv*'State Downscaling Multipliers'!$B$15</f>
        <v>1065441764.8275166</v>
      </c>
      <c r="S32" s="2">
        <f t="shared" ref="S32:V32" si="209">R32+($W32-$R32)/5</f>
        <v>1262078865.1186757</v>
      </c>
      <c r="T32" s="2">
        <f t="shared" si="209"/>
        <v>1458715965.4098349</v>
      </c>
      <c r="U32" s="2">
        <f t="shared" si="209"/>
        <v>1655353065.700994</v>
      </c>
      <c r="V32" s="2">
        <f t="shared" si="209"/>
        <v>1851990165.9921532</v>
      </c>
      <c r="W32" s="105">
        <f>VLOOKUP($B$1,'Multipliers and Adjustments'!$A$70:$I$86,TRUNC(COLUMN(W$2)/5)+2,FALSE)*SUMIFS('EPA US Data'!$I:$I,'EPA US Data'!$D:$D,'Country Selector'!$A$2,'EPA US Data'!$J:$J,$B$1,'EPA US Data'!$C:$C,W$2,'EPA US Data'!$G:$G,"&gt;="&amp;$A32,'EPA US Data'!$G:$G,"&lt;"&amp;$B32)*unit_conv*'State Downscaling Multipliers'!$B$15</f>
        <v>2048627266.2833128</v>
      </c>
      <c r="X32" s="2">
        <f t="shared" ref="X32:AA32" si="210">W32+($AB32-$W32)/5</f>
        <v>1955372317.3828416</v>
      </c>
      <c r="Y32" s="2">
        <f t="shared" si="210"/>
        <v>1862117368.4823704</v>
      </c>
      <c r="Z32" s="2">
        <f t="shared" si="210"/>
        <v>1768862419.5818992</v>
      </c>
      <c r="AA32" s="2">
        <f t="shared" si="210"/>
        <v>1675607470.681428</v>
      </c>
      <c r="AB32" s="105">
        <f>VLOOKUP($B$1,'Multipliers and Adjustments'!$A$70:$I$86,TRUNC(COLUMN(AB$2)/5)+2,FALSE)*SUMIFS('EPA US Data'!$I:$I,'EPA US Data'!$D:$D,'Country Selector'!$A$2,'EPA US Data'!$J:$J,$B$1,'EPA US Data'!$C:$C,AB$2,'EPA US Data'!$G:$G,"&gt;="&amp;$A32,'EPA US Data'!$G:$G,"&lt;"&amp;$B32)*unit_conv*'State Downscaling Multipliers'!$B$15</f>
        <v>1582352521.780957</v>
      </c>
      <c r="AC32" s="2">
        <f t="shared" ref="AC32:AF32" si="211">AB32+($AG32-$AB32)/5</f>
        <v>1393653308.4533315</v>
      </c>
      <c r="AD32" s="2">
        <f t="shared" si="211"/>
        <v>1204954095.1257057</v>
      </c>
      <c r="AE32" s="2">
        <f t="shared" si="211"/>
        <v>1016254881.7980801</v>
      </c>
      <c r="AF32" s="2">
        <f t="shared" si="211"/>
        <v>827555668.47045445</v>
      </c>
      <c r="AG32" s="105">
        <f>VLOOKUP($B$1,'Multipliers and Adjustments'!$A$70:$I$86,TRUNC(COLUMN(AG$2)/5)+2,FALSE)*SUMIFS('EPA US Data'!$I:$I,'EPA US Data'!$D:$D,'Country Selector'!$A$2,'EPA US Data'!$J:$J,$B$1,'EPA US Data'!$C:$C,AG$2,'EPA US Data'!$G:$G,"&gt;="&amp;$A32,'EPA US Data'!$G:$G,"&lt;"&amp;$B32)*unit_conv*'State Downscaling Multipliers'!$B$15</f>
        <v>638856455.14282882</v>
      </c>
      <c r="AH32" s="2">
        <f t="shared" ref="AH32:AK32" si="212">AG32+($AL32-$AG32)/5</f>
        <v>605157091.98131382</v>
      </c>
      <c r="AI32" s="2">
        <f t="shared" si="212"/>
        <v>571457728.81979883</v>
      </c>
      <c r="AJ32" s="2">
        <f t="shared" si="212"/>
        <v>537758365.65828383</v>
      </c>
      <c r="AK32" s="2">
        <f t="shared" si="212"/>
        <v>504059002.49676877</v>
      </c>
      <c r="AL32" s="105">
        <f>VLOOKUP($B$1,'Multipliers and Adjustments'!$A$70:$I$86,TRUNC(COLUMN(AL$2)/5)+2,FALSE)*SUMIFS('EPA US Data'!$I:$I,'EPA US Data'!$D:$D,'Country Selector'!$A$2,'EPA US Data'!$J:$J,$B$1,'EPA US Data'!$C:$C,AL$2,'EPA US Data'!$G:$G,"&gt;="&amp;$A32,'EPA US Data'!$G:$G,"&lt;"&amp;$B32)*unit_conv*'State Downscaling Multipliers'!$B$15</f>
        <v>470359639.33525366</v>
      </c>
    </row>
    <row r="33" spans="1:38" ht="15.75" customHeight="1" x14ac:dyDescent="0.25">
      <c r="A33" s="50">
        <f t="shared" si="8"/>
        <v>-10</v>
      </c>
      <c r="B33" s="50">
        <f t="shared" si="149"/>
        <v>0</v>
      </c>
      <c r="C33" s="105">
        <f>VLOOKUP($B$1,'Multipliers and Adjustments'!$A$70:$I$86,TRUNC(COLUMN(C$2)/5)+2,FALSE)*SUMIFS('EPA US Data'!$I:$I,'EPA US Data'!$D:$D,'Country Selector'!$A$2,'EPA US Data'!$J:$J,$B$1,'EPA US Data'!$C:$C,C$2,'EPA US Data'!$G:$G,"&gt;="&amp;$A33,'EPA US Data'!$G:$G,"&lt;"&amp;$B33)*unit_conv*'State Downscaling Multipliers'!$B$15</f>
        <v>113877733.00568874</v>
      </c>
      <c r="D33" s="2">
        <f t="shared" ref="D33:G33" si="213">C33+($H33-$C33)/5</f>
        <v>107406715.21581049</v>
      </c>
      <c r="E33" s="2">
        <f t="shared" si="213"/>
        <v>100935697.42593224</v>
      </c>
      <c r="F33" s="2">
        <f t="shared" si="213"/>
        <v>94464679.636053994</v>
      </c>
      <c r="G33" s="2">
        <f t="shared" si="213"/>
        <v>87993661.846175745</v>
      </c>
      <c r="H33" s="105">
        <f>VLOOKUP($B$1,'Multipliers and Adjustments'!$A$70:$I$86,TRUNC(COLUMN(H$2)/5)+2,FALSE)*SUMIFS('EPA US Data'!$I:$I,'EPA US Data'!$D:$D,'Country Selector'!$A$2,'EPA US Data'!$J:$J,$B$1,'EPA US Data'!$C:$C,H$2,'EPA US Data'!$G:$G,"&gt;="&amp;$A33,'EPA US Data'!$G:$G,"&lt;"&amp;$B33)*unit_conv*'State Downscaling Multipliers'!$B$15</f>
        <v>81522644.056297526</v>
      </c>
      <c r="I33" s="2">
        <f t="shared" ref="I33:L33" si="214">H33+($M33-$H33)/5</f>
        <v>87736566.19544363</v>
      </c>
      <c r="J33" s="2">
        <f t="shared" si="214"/>
        <v>93950488.334589735</v>
      </c>
      <c r="K33" s="2">
        <f t="shared" si="214"/>
        <v>100164410.47373584</v>
      </c>
      <c r="L33" s="2">
        <f t="shared" si="214"/>
        <v>106378332.61288194</v>
      </c>
      <c r="M33" s="105">
        <f>VLOOKUP($B$1,'Multipliers and Adjustments'!$A$70:$I$86,TRUNC(COLUMN(M$2)/5)+2,FALSE)*SUMIFS('EPA US Data'!$I:$I,'EPA US Data'!$D:$D,'Country Selector'!$A$2,'EPA US Data'!$J:$J,$B$1,'EPA US Data'!$C:$C,M$2,'EPA US Data'!$G:$G,"&gt;="&amp;$A33,'EPA US Data'!$G:$G,"&lt;"&amp;$B33)*unit_conv*'State Downscaling Multipliers'!$B$15</f>
        <v>112592254.75202808</v>
      </c>
      <c r="N33" s="2">
        <f t="shared" ref="N33:Q33" si="215">M33+($R33-$M33)/5</f>
        <v>264835952.57723352</v>
      </c>
      <c r="O33" s="2">
        <f t="shared" si="215"/>
        <v>417079650.402439</v>
      </c>
      <c r="P33" s="2">
        <f t="shared" si="215"/>
        <v>569323348.22764444</v>
      </c>
      <c r="Q33" s="2">
        <f t="shared" si="215"/>
        <v>721567046.05284989</v>
      </c>
      <c r="R33" s="105">
        <f>VLOOKUP($B$1,'Multipliers and Adjustments'!$A$70:$I$86,TRUNC(COLUMN(R$2)/5)+2,FALSE)*SUMIFS('EPA US Data'!$I:$I,'EPA US Data'!$D:$D,'Country Selector'!$A$2,'EPA US Data'!$J:$J,$B$1,'EPA US Data'!$C:$C,R$2,'EPA US Data'!$G:$G,"&gt;="&amp;$A33,'EPA US Data'!$G:$G,"&lt;"&amp;$B33)*unit_conv*'State Downscaling Multipliers'!$B$15</f>
        <v>873810743.87805533</v>
      </c>
      <c r="S33" s="2">
        <f t="shared" ref="S33:V33" si="216">R33+($W33-$R33)/5</f>
        <v>859485482.65829659</v>
      </c>
      <c r="T33" s="2">
        <f t="shared" si="216"/>
        <v>845160221.43853784</v>
      </c>
      <c r="U33" s="2">
        <f t="shared" si="216"/>
        <v>830834960.21877909</v>
      </c>
      <c r="V33" s="2">
        <f t="shared" si="216"/>
        <v>816509698.99902034</v>
      </c>
      <c r="W33" s="105">
        <f>VLOOKUP($B$1,'Multipliers and Adjustments'!$A$70:$I$86,TRUNC(COLUMN(W$2)/5)+2,FALSE)*SUMIFS('EPA US Data'!$I:$I,'EPA US Data'!$D:$D,'Country Selector'!$A$2,'EPA US Data'!$J:$J,$B$1,'EPA US Data'!$C:$C,W$2,'EPA US Data'!$G:$G,"&gt;="&amp;$A33,'EPA US Data'!$G:$G,"&lt;"&amp;$B33)*unit_conv*'State Downscaling Multipliers'!$B$15</f>
        <v>802184437.77926183</v>
      </c>
      <c r="X33" s="2">
        <f t="shared" ref="X33:AA33" si="217">W33+($AB33-$W33)/5</f>
        <v>742435993.85615134</v>
      </c>
      <c r="Y33" s="2">
        <f t="shared" si="217"/>
        <v>682687549.93304086</v>
      </c>
      <c r="Z33" s="2">
        <f t="shared" si="217"/>
        <v>622939106.00993037</v>
      </c>
      <c r="AA33" s="2">
        <f t="shared" si="217"/>
        <v>563190662.08681989</v>
      </c>
      <c r="AB33" s="105">
        <f>VLOOKUP($B$1,'Multipliers and Adjustments'!$A$70:$I$86,TRUNC(COLUMN(AB$2)/5)+2,FALSE)*SUMIFS('EPA US Data'!$I:$I,'EPA US Data'!$D:$D,'Country Selector'!$A$2,'EPA US Data'!$J:$J,$B$1,'EPA US Data'!$C:$C,AB$2,'EPA US Data'!$G:$G,"&gt;="&amp;$A33,'EPA US Data'!$G:$G,"&lt;"&amp;$B33)*unit_conv*'State Downscaling Multipliers'!$B$15</f>
        <v>503442218.1637097</v>
      </c>
      <c r="AC33" s="2">
        <f t="shared" ref="AC33:AF33" si="218">AB33+($AG33-$AB33)/5</f>
        <v>498547252.17153358</v>
      </c>
      <c r="AD33" s="2">
        <f t="shared" si="218"/>
        <v>493652286.17935747</v>
      </c>
      <c r="AE33" s="2">
        <f t="shared" si="218"/>
        <v>488757320.18718135</v>
      </c>
      <c r="AF33" s="2">
        <f t="shared" si="218"/>
        <v>483862354.19500524</v>
      </c>
      <c r="AG33" s="105">
        <f>VLOOKUP($B$1,'Multipliers and Adjustments'!$A$70:$I$86,TRUNC(COLUMN(AG$2)/5)+2,FALSE)*SUMIFS('EPA US Data'!$I:$I,'EPA US Data'!$D:$D,'Country Selector'!$A$2,'EPA US Data'!$J:$J,$B$1,'EPA US Data'!$C:$C,AG$2,'EPA US Data'!$G:$G,"&gt;="&amp;$A33,'EPA US Data'!$G:$G,"&lt;"&amp;$B33)*unit_conv*'State Downscaling Multipliers'!$B$15</f>
        <v>478967388.202829</v>
      </c>
      <c r="AH33" s="2">
        <f t="shared" ref="AH33:AK33" si="219">AG33+($AL33-$AG33)/5</f>
        <v>441332359.56508076</v>
      </c>
      <c r="AI33" s="2">
        <f t="shared" si="219"/>
        <v>403697330.92733252</v>
      </c>
      <c r="AJ33" s="2">
        <f t="shared" si="219"/>
        <v>366062302.28958428</v>
      </c>
      <c r="AK33" s="2">
        <f t="shared" si="219"/>
        <v>328427273.65183604</v>
      </c>
      <c r="AL33" s="105">
        <f>VLOOKUP($B$1,'Multipliers and Adjustments'!$A$70:$I$86,TRUNC(COLUMN(AL$2)/5)+2,FALSE)*SUMIFS('EPA US Data'!$I:$I,'EPA US Data'!$D:$D,'Country Selector'!$A$2,'EPA US Data'!$J:$J,$B$1,'EPA US Data'!$C:$C,AL$2,'EPA US Data'!$G:$G,"&gt;="&amp;$A33,'EPA US Data'!$G:$G,"&lt;"&amp;$B33)*unit_conv*'State Downscaling Multipliers'!$B$15</f>
        <v>290792245.01408792</v>
      </c>
    </row>
    <row r="34" spans="1:38" ht="15.75" customHeight="1" x14ac:dyDescent="0.25">
      <c r="A34" s="51">
        <f t="shared" si="8"/>
        <v>0</v>
      </c>
      <c r="B34" s="51">
        <f>A34</f>
        <v>0</v>
      </c>
      <c r="C34" s="105">
        <f>VLOOKUP($B$1,'Multipliers and Adjustments'!$A$70:$I$86,TRUNC(COLUMN(C$2)/5)+2,FALSE)*SUMIFS('EPA US Data'!$I:$I,'EPA US Data'!$D:$D,'Country Selector'!$A$2,'EPA US Data'!$J:$J,$B$1,'EPA US Data'!$C:$C,C$2,'EPA US Data'!$G:$G,"&gt;="&amp;$A34,'EPA US Data'!$G:$G,"&lt;"&amp;$B34)*unit_conv*'State Downscaling Multipliers'!$B$15</f>
        <v>0</v>
      </c>
      <c r="D34" s="2">
        <f t="shared" ref="D34:G34" si="220">C34+($H34-$C34)/5</f>
        <v>0</v>
      </c>
      <c r="E34" s="2">
        <f t="shared" si="220"/>
        <v>0</v>
      </c>
      <c r="F34" s="2">
        <f t="shared" si="220"/>
        <v>0</v>
      </c>
      <c r="G34" s="2">
        <f t="shared" si="220"/>
        <v>0</v>
      </c>
      <c r="H34" s="105">
        <f>VLOOKUP($B$1,'Multipliers and Adjustments'!$A$70:$I$86,TRUNC(COLUMN(H$2)/5)+2,FALSE)*SUMIFS('EPA US Data'!$I:$I,'EPA US Data'!$D:$D,'Country Selector'!$A$2,'EPA US Data'!$J:$J,$B$1,'EPA US Data'!$C:$C,H$2,'EPA US Data'!$G:$G,"&gt;="&amp;$A34,'EPA US Data'!$G:$G,"&lt;"&amp;$B34)*unit_conv*'State Downscaling Multipliers'!$B$15</f>
        <v>0</v>
      </c>
      <c r="I34" s="2">
        <f t="shared" ref="I34:L34" si="221">H34+($M34-$H34)/5</f>
        <v>0</v>
      </c>
      <c r="J34" s="2">
        <f t="shared" si="221"/>
        <v>0</v>
      </c>
      <c r="K34" s="2">
        <f t="shared" si="221"/>
        <v>0</v>
      </c>
      <c r="L34" s="2">
        <f t="shared" si="221"/>
        <v>0</v>
      </c>
      <c r="M34" s="105">
        <f>VLOOKUP($B$1,'Multipliers and Adjustments'!$A$70:$I$86,TRUNC(COLUMN(M$2)/5)+2,FALSE)*SUMIFS('EPA US Data'!$I:$I,'EPA US Data'!$D:$D,'Country Selector'!$A$2,'EPA US Data'!$J:$J,$B$1,'EPA US Data'!$C:$C,M$2,'EPA US Data'!$G:$G,"&gt;="&amp;$A34,'EPA US Data'!$G:$G,"&lt;"&amp;$B34)*unit_conv*'State Downscaling Multipliers'!$B$15</f>
        <v>0</v>
      </c>
      <c r="N34" s="2">
        <f t="shared" ref="N34:Q34" si="222">M34+($R34-$M34)/5</f>
        <v>0</v>
      </c>
      <c r="O34" s="2">
        <f t="shared" si="222"/>
        <v>0</v>
      </c>
      <c r="P34" s="2">
        <f t="shared" si="222"/>
        <v>0</v>
      </c>
      <c r="Q34" s="2">
        <f t="shared" si="222"/>
        <v>0</v>
      </c>
      <c r="R34" s="105">
        <f>VLOOKUP($B$1,'Multipliers and Adjustments'!$A$70:$I$86,TRUNC(COLUMN(R$2)/5)+2,FALSE)*SUMIFS('EPA US Data'!$I:$I,'EPA US Data'!$D:$D,'Country Selector'!$A$2,'EPA US Data'!$J:$J,$B$1,'EPA US Data'!$C:$C,R$2,'EPA US Data'!$G:$G,"&gt;="&amp;$A34,'EPA US Data'!$G:$G,"&lt;"&amp;$B34)*unit_conv*'State Downscaling Multipliers'!$B$15</f>
        <v>0</v>
      </c>
      <c r="S34" s="2">
        <f t="shared" ref="S34:V34" si="223">R34+($W34-$R34)/5</f>
        <v>0</v>
      </c>
      <c r="T34" s="2">
        <f t="shared" si="223"/>
        <v>0</v>
      </c>
      <c r="U34" s="2">
        <f t="shared" si="223"/>
        <v>0</v>
      </c>
      <c r="V34" s="2">
        <f t="shared" si="223"/>
        <v>0</v>
      </c>
      <c r="W34" s="105">
        <f>VLOOKUP($B$1,'Multipliers and Adjustments'!$A$70:$I$86,TRUNC(COLUMN(W$2)/5)+2,FALSE)*SUMIFS('EPA US Data'!$I:$I,'EPA US Data'!$D:$D,'Country Selector'!$A$2,'EPA US Data'!$J:$J,$B$1,'EPA US Data'!$C:$C,W$2,'EPA US Data'!$G:$G,"&gt;="&amp;$A34,'EPA US Data'!$G:$G,"&lt;"&amp;$B34)*unit_conv*'State Downscaling Multipliers'!$B$15</f>
        <v>0</v>
      </c>
      <c r="X34" s="2">
        <f t="shared" ref="X34:AA34" si="224">W34+($AB34-$W34)/5</f>
        <v>0</v>
      </c>
      <c r="Y34" s="2">
        <f t="shared" si="224"/>
        <v>0</v>
      </c>
      <c r="Z34" s="2">
        <f t="shared" si="224"/>
        <v>0</v>
      </c>
      <c r="AA34" s="2">
        <f t="shared" si="224"/>
        <v>0</v>
      </c>
      <c r="AB34" s="105">
        <f>VLOOKUP($B$1,'Multipliers and Adjustments'!$A$70:$I$86,TRUNC(COLUMN(AB$2)/5)+2,FALSE)*SUMIFS('EPA US Data'!$I:$I,'EPA US Data'!$D:$D,'Country Selector'!$A$2,'EPA US Data'!$J:$J,$B$1,'EPA US Data'!$C:$C,AB$2,'EPA US Data'!$G:$G,"&gt;="&amp;$A34,'EPA US Data'!$G:$G,"&lt;"&amp;$B34)*unit_conv*'State Downscaling Multipliers'!$B$15</f>
        <v>0</v>
      </c>
      <c r="AC34" s="2">
        <f t="shared" ref="AC34:AF34" si="225">AB34+($AG34-$AB34)/5</f>
        <v>0</v>
      </c>
      <c r="AD34" s="2">
        <f t="shared" si="225"/>
        <v>0</v>
      </c>
      <c r="AE34" s="2">
        <f t="shared" si="225"/>
        <v>0</v>
      </c>
      <c r="AF34" s="2">
        <f t="shared" si="225"/>
        <v>0</v>
      </c>
      <c r="AG34" s="105">
        <f>VLOOKUP($B$1,'Multipliers and Adjustments'!$A$70:$I$86,TRUNC(COLUMN(AG$2)/5)+2,FALSE)*SUMIFS('EPA US Data'!$I:$I,'EPA US Data'!$D:$D,'Country Selector'!$A$2,'EPA US Data'!$J:$J,$B$1,'EPA US Data'!$C:$C,AG$2,'EPA US Data'!$G:$G,"&gt;="&amp;$A34,'EPA US Data'!$G:$G,"&lt;"&amp;$B34)*unit_conv*'State Downscaling Multipliers'!$B$15</f>
        <v>0</v>
      </c>
      <c r="AH34" s="2">
        <f t="shared" ref="AH34:AK34" si="226">AG34+($AL34-$AG34)/5</f>
        <v>0</v>
      </c>
      <c r="AI34" s="2">
        <f t="shared" si="226"/>
        <v>0</v>
      </c>
      <c r="AJ34" s="2">
        <f t="shared" si="226"/>
        <v>0</v>
      </c>
      <c r="AK34" s="2">
        <f t="shared" si="226"/>
        <v>0</v>
      </c>
      <c r="AL34" s="105">
        <f>VLOOKUP($B$1,'Multipliers and Adjustments'!$A$70:$I$86,TRUNC(COLUMN(AL$2)/5)+2,FALSE)*SUMIFS('EPA US Data'!$I:$I,'EPA US Data'!$D:$D,'Country Selector'!$A$2,'EPA US Data'!$J:$J,$B$1,'EPA US Data'!$C:$C,AL$2,'EPA US Data'!$G:$G,"&gt;="&amp;$A34,'EPA US Data'!$G:$G,"&lt;"&amp;$B34)*unit_conv*'State Downscaling Multipliers'!$B$15</f>
        <v>0</v>
      </c>
    </row>
    <row r="35" spans="1:38" ht="15.75" customHeight="1" x14ac:dyDescent="0.25">
      <c r="A35" s="52">
        <v>0.1</v>
      </c>
      <c r="B35" s="52">
        <f>A35+9.9</f>
        <v>10</v>
      </c>
      <c r="C35" s="105">
        <f>VLOOKUP($B$1,'Multipliers and Adjustments'!$A$70:$I$86,TRUNC(COLUMN(C$2)/5)+2,FALSE)*SUMIFS('EPA US Data'!$I:$I,'EPA US Data'!$D:$D,'Country Selector'!$A$2,'EPA US Data'!$J:$J,$B$1,'EPA US Data'!$C:$C,C$2,'EPA US Data'!$G:$G,"&gt;="&amp;$A35,'EPA US Data'!$G:$G,"&lt;"&amp;$B35)*unit_conv*'State Downscaling Multipliers'!$B$15</f>
        <v>22647102180.011948</v>
      </c>
      <c r="D35" s="2">
        <f t="shared" ref="D35:G35" si="227">C35+($H35-$C35)/5</f>
        <v>22739442152.625046</v>
      </c>
      <c r="E35" s="2">
        <f t="shared" si="227"/>
        <v>22831782125.238144</v>
      </c>
      <c r="F35" s="2">
        <f t="shared" si="227"/>
        <v>22924122097.851242</v>
      </c>
      <c r="G35" s="2">
        <f t="shared" si="227"/>
        <v>23016462070.46434</v>
      </c>
      <c r="H35" s="105">
        <f>VLOOKUP($B$1,'Multipliers and Adjustments'!$A$70:$I$86,TRUNC(COLUMN(H$2)/5)+2,FALSE)*SUMIFS('EPA US Data'!$I:$I,'EPA US Data'!$D:$D,'Country Selector'!$A$2,'EPA US Data'!$J:$J,$B$1,'EPA US Data'!$C:$C,H$2,'EPA US Data'!$G:$G,"&gt;="&amp;$A35,'EPA US Data'!$G:$G,"&lt;"&amp;$B35)*unit_conv*'State Downscaling Multipliers'!$B$15</f>
        <v>23108802043.077431</v>
      </c>
      <c r="I35" s="2">
        <f t="shared" ref="I35:L35" si="228">H35+($M35-$H35)/5</f>
        <v>23669319342.531727</v>
      </c>
      <c r="J35" s="2">
        <f t="shared" si="228"/>
        <v>24229836641.986023</v>
      </c>
      <c r="K35" s="2">
        <f t="shared" si="228"/>
        <v>24790353941.440319</v>
      </c>
      <c r="L35" s="2">
        <f t="shared" si="228"/>
        <v>25350871240.894615</v>
      </c>
      <c r="M35" s="105">
        <f>VLOOKUP($B$1,'Multipliers and Adjustments'!$A$70:$I$86,TRUNC(COLUMN(M$2)/5)+2,FALSE)*SUMIFS('EPA US Data'!$I:$I,'EPA US Data'!$D:$D,'Country Selector'!$A$2,'EPA US Data'!$J:$J,$B$1,'EPA US Data'!$C:$C,M$2,'EPA US Data'!$G:$G,"&gt;="&amp;$A35,'EPA US Data'!$G:$G,"&lt;"&amp;$B35)*unit_conv*'State Downscaling Multipliers'!$B$15</f>
        <v>25911388540.348911</v>
      </c>
      <c r="N35" s="2">
        <f t="shared" ref="N35:Q35" si="229">M35+($R35-$M35)/5</f>
        <v>26631840727.076916</v>
      </c>
      <c r="O35" s="2">
        <f t="shared" si="229"/>
        <v>27352292913.80492</v>
      </c>
      <c r="P35" s="2">
        <f t="shared" si="229"/>
        <v>28072745100.532925</v>
      </c>
      <c r="Q35" s="2">
        <f t="shared" si="229"/>
        <v>28793197287.260929</v>
      </c>
      <c r="R35" s="105">
        <f>VLOOKUP($B$1,'Multipliers and Adjustments'!$A$70:$I$86,TRUNC(COLUMN(R$2)/5)+2,FALSE)*SUMIFS('EPA US Data'!$I:$I,'EPA US Data'!$D:$D,'Country Selector'!$A$2,'EPA US Data'!$J:$J,$B$1,'EPA US Data'!$C:$C,R$2,'EPA US Data'!$G:$G,"&gt;="&amp;$A35,'EPA US Data'!$G:$G,"&lt;"&amp;$B35)*unit_conv*'State Downscaling Multipliers'!$B$15</f>
        <v>29513649473.988941</v>
      </c>
      <c r="S35" s="2">
        <f t="shared" ref="S35:V35" si="230">R35+($W35-$R35)/5</f>
        <v>31714749154.252914</v>
      </c>
      <c r="T35" s="2">
        <f t="shared" si="230"/>
        <v>33915848834.516888</v>
      </c>
      <c r="U35" s="2">
        <f t="shared" si="230"/>
        <v>36116948514.780861</v>
      </c>
      <c r="V35" s="2">
        <f t="shared" si="230"/>
        <v>38318048195.044838</v>
      </c>
      <c r="W35" s="105">
        <f>VLOOKUP($B$1,'Multipliers and Adjustments'!$A$70:$I$86,TRUNC(COLUMN(W$2)/5)+2,FALSE)*SUMIFS('EPA US Data'!$I:$I,'EPA US Data'!$D:$D,'Country Selector'!$A$2,'EPA US Data'!$J:$J,$B$1,'EPA US Data'!$C:$C,W$2,'EPA US Data'!$G:$G,"&gt;="&amp;$A35,'EPA US Data'!$G:$G,"&lt;"&amp;$B35)*unit_conv*'State Downscaling Multipliers'!$B$15</f>
        <v>40519147875.308815</v>
      </c>
      <c r="X35" s="2">
        <f t="shared" ref="X35:AA35" si="231">W35+($AB35-$W35)/5</f>
        <v>41328251322.430626</v>
      </c>
      <c r="Y35" s="2">
        <f t="shared" si="231"/>
        <v>42137354769.552437</v>
      </c>
      <c r="Z35" s="2">
        <f t="shared" si="231"/>
        <v>42946458216.674248</v>
      </c>
      <c r="AA35" s="2">
        <f t="shared" si="231"/>
        <v>43755561663.796059</v>
      </c>
      <c r="AB35" s="105">
        <f>VLOOKUP($B$1,'Multipliers and Adjustments'!$A$70:$I$86,TRUNC(COLUMN(AB$2)/5)+2,FALSE)*SUMIFS('EPA US Data'!$I:$I,'EPA US Data'!$D:$D,'Country Selector'!$A$2,'EPA US Data'!$J:$J,$B$1,'EPA US Data'!$C:$C,AB$2,'EPA US Data'!$G:$G,"&gt;="&amp;$A35,'EPA US Data'!$G:$G,"&lt;"&amp;$B35)*unit_conv*'State Downscaling Multipliers'!$B$15</f>
        <v>44564665110.917885</v>
      </c>
      <c r="AC35" s="2">
        <f t="shared" ref="AC35:AF35" si="232">AB35+($AG35-$AB35)/5</f>
        <v>44534174757.365112</v>
      </c>
      <c r="AD35" s="2">
        <f t="shared" si="232"/>
        <v>44503684403.81234</v>
      </c>
      <c r="AE35" s="2">
        <f t="shared" si="232"/>
        <v>44473194050.259567</v>
      </c>
      <c r="AF35" s="2">
        <f t="shared" si="232"/>
        <v>44442703696.706795</v>
      </c>
      <c r="AG35" s="105">
        <f>VLOOKUP($B$1,'Multipliers and Adjustments'!$A$70:$I$86,TRUNC(COLUMN(AG$2)/5)+2,FALSE)*SUMIFS('EPA US Data'!$I:$I,'EPA US Data'!$D:$D,'Country Selector'!$A$2,'EPA US Data'!$J:$J,$B$1,'EPA US Data'!$C:$C,AG$2,'EPA US Data'!$G:$G,"&gt;="&amp;$A35,'EPA US Data'!$G:$G,"&lt;"&amp;$B35)*unit_conv*'State Downscaling Multipliers'!$B$15</f>
        <v>44412213343.15403</v>
      </c>
      <c r="AH35" s="2">
        <f t="shared" ref="AH35:AK35" si="233">AG35+($AL35-$AG35)/5</f>
        <v>44532454547.108734</v>
      </c>
      <c r="AI35" s="2">
        <f t="shared" si="233"/>
        <v>44652695751.063438</v>
      </c>
      <c r="AJ35" s="2">
        <f t="shared" si="233"/>
        <v>44772936955.018143</v>
      </c>
      <c r="AK35" s="2">
        <f t="shared" si="233"/>
        <v>44893178158.972847</v>
      </c>
      <c r="AL35" s="105">
        <f>VLOOKUP($B$1,'Multipliers and Adjustments'!$A$70:$I$86,TRUNC(COLUMN(AL$2)/5)+2,FALSE)*SUMIFS('EPA US Data'!$I:$I,'EPA US Data'!$D:$D,'Country Selector'!$A$2,'EPA US Data'!$J:$J,$B$1,'EPA US Data'!$C:$C,AL$2,'EPA US Data'!$G:$G,"&gt;="&amp;$A35,'EPA US Data'!$G:$G,"&lt;"&amp;$B35)*unit_conv*'State Downscaling Multipliers'!$B$15</f>
        <v>45013419362.927544</v>
      </c>
    </row>
    <row r="36" spans="1:38" ht="15.75" customHeight="1" x14ac:dyDescent="0.25">
      <c r="A36" s="50">
        <f t="shared" ref="A36:A74" si="234">B35</f>
        <v>10</v>
      </c>
      <c r="B36" s="50">
        <f t="shared" ref="B36:B44" si="235">A36+10</f>
        <v>20</v>
      </c>
      <c r="C36" s="105">
        <f>VLOOKUP($B$1,'Multipliers and Adjustments'!$A$70:$I$86,TRUNC(COLUMN(C$2)/5)+2,FALSE)*SUMIFS('EPA US Data'!$I:$I,'EPA US Data'!$D:$D,'Country Selector'!$A$2,'EPA US Data'!$J:$J,$B$1,'EPA US Data'!$C:$C,C$2,'EPA US Data'!$G:$G,"&gt;="&amp;$A36,'EPA US Data'!$G:$G,"&lt;"&amp;$B36)*unit_conv*'State Downscaling Multipliers'!$B$15</f>
        <v>8554251697.3047199</v>
      </c>
      <c r="D36" s="2">
        <f t="shared" ref="D36:G36" si="236">C36+($H36-$C36)/5</f>
        <v>9310402433.4895992</v>
      </c>
      <c r="E36" s="2">
        <f t="shared" si="236"/>
        <v>10066553169.674479</v>
      </c>
      <c r="F36" s="2">
        <f t="shared" si="236"/>
        <v>10822703905.859358</v>
      </c>
      <c r="G36" s="2">
        <f t="shared" si="236"/>
        <v>11578854642.044237</v>
      </c>
      <c r="H36" s="105">
        <f>VLOOKUP($B$1,'Multipliers and Adjustments'!$A$70:$I$86,TRUNC(COLUMN(H$2)/5)+2,FALSE)*SUMIFS('EPA US Data'!$I:$I,'EPA US Data'!$D:$D,'Country Selector'!$A$2,'EPA US Data'!$J:$J,$B$1,'EPA US Data'!$C:$C,H$2,'EPA US Data'!$G:$G,"&gt;="&amp;$A36,'EPA US Data'!$G:$G,"&lt;"&amp;$B36)*unit_conv*'State Downscaling Multipliers'!$B$15</f>
        <v>12335005378.229118</v>
      </c>
      <c r="I36" s="2">
        <f t="shared" ref="I36:L36" si="237">H36+($M36-$H36)/5</f>
        <v>12962489815.955339</v>
      </c>
      <c r="J36" s="2">
        <f t="shared" si="237"/>
        <v>13589974253.681561</v>
      </c>
      <c r="K36" s="2">
        <f t="shared" si="237"/>
        <v>14217458691.407782</v>
      </c>
      <c r="L36" s="2">
        <f t="shared" si="237"/>
        <v>14844943129.134003</v>
      </c>
      <c r="M36" s="105">
        <f>VLOOKUP($B$1,'Multipliers and Adjustments'!$A$70:$I$86,TRUNC(COLUMN(M$2)/5)+2,FALSE)*SUMIFS('EPA US Data'!$I:$I,'EPA US Data'!$D:$D,'Country Selector'!$A$2,'EPA US Data'!$J:$J,$B$1,'EPA US Data'!$C:$C,M$2,'EPA US Data'!$G:$G,"&gt;="&amp;$A36,'EPA US Data'!$G:$G,"&lt;"&amp;$B36)*unit_conv*'State Downscaling Multipliers'!$B$15</f>
        <v>15472427566.860226</v>
      </c>
      <c r="N36" s="2">
        <f t="shared" ref="N36:Q36" si="238">M36+($R36-$M36)/5</f>
        <v>17065481455.363525</v>
      </c>
      <c r="O36" s="2">
        <f t="shared" si="238"/>
        <v>18658535343.866825</v>
      </c>
      <c r="P36" s="2">
        <f t="shared" si="238"/>
        <v>20251589232.370125</v>
      </c>
      <c r="Q36" s="2">
        <f t="shared" si="238"/>
        <v>21844643120.873425</v>
      </c>
      <c r="R36" s="105">
        <f>VLOOKUP($B$1,'Multipliers and Adjustments'!$A$70:$I$86,TRUNC(COLUMN(R$2)/5)+2,FALSE)*SUMIFS('EPA US Data'!$I:$I,'EPA US Data'!$D:$D,'Country Selector'!$A$2,'EPA US Data'!$J:$J,$B$1,'EPA US Data'!$C:$C,R$2,'EPA US Data'!$G:$G,"&gt;="&amp;$A36,'EPA US Data'!$G:$G,"&lt;"&amp;$B36)*unit_conv*'State Downscaling Multipliers'!$B$15</f>
        <v>23437697009.376728</v>
      </c>
      <c r="S36" s="2">
        <f t="shared" ref="S36:V36" si="239">R36+($W36-$R36)/5</f>
        <v>24951860066.38052</v>
      </c>
      <c r="T36" s="2">
        <f t="shared" si="239"/>
        <v>26466023123.384312</v>
      </c>
      <c r="U36" s="2">
        <f t="shared" si="239"/>
        <v>27980186180.388103</v>
      </c>
      <c r="V36" s="2">
        <f t="shared" si="239"/>
        <v>29494349237.391895</v>
      </c>
      <c r="W36" s="105">
        <f>VLOOKUP($B$1,'Multipliers and Adjustments'!$A$70:$I$86,TRUNC(COLUMN(W$2)/5)+2,FALSE)*SUMIFS('EPA US Data'!$I:$I,'EPA US Data'!$D:$D,'Country Selector'!$A$2,'EPA US Data'!$J:$J,$B$1,'EPA US Data'!$C:$C,W$2,'EPA US Data'!$G:$G,"&gt;="&amp;$A36,'EPA US Data'!$G:$G,"&lt;"&amp;$B36)*unit_conv*'State Downscaling Multipliers'!$B$15</f>
        <v>31008512294.395683</v>
      </c>
      <c r="X36" s="2">
        <f t="shared" ref="X36:AA36" si="240">W36+($AB36-$W36)/5</f>
        <v>31387352398.59988</v>
      </c>
      <c r="Y36" s="2">
        <f t="shared" si="240"/>
        <v>31766192502.804077</v>
      </c>
      <c r="Z36" s="2">
        <f t="shared" si="240"/>
        <v>32145032607.008274</v>
      </c>
      <c r="AA36" s="2">
        <f t="shared" si="240"/>
        <v>32523872711.212471</v>
      </c>
      <c r="AB36" s="105">
        <f>VLOOKUP($B$1,'Multipliers and Adjustments'!$A$70:$I$86,TRUNC(COLUMN(AB$2)/5)+2,FALSE)*SUMIFS('EPA US Data'!$I:$I,'EPA US Data'!$D:$D,'Country Selector'!$A$2,'EPA US Data'!$J:$J,$B$1,'EPA US Data'!$C:$C,AB$2,'EPA US Data'!$G:$G,"&gt;="&amp;$A36,'EPA US Data'!$G:$G,"&lt;"&amp;$B36)*unit_conv*'State Downscaling Multipliers'!$B$15</f>
        <v>32902712815.416668</v>
      </c>
      <c r="AC36" s="2">
        <f t="shared" ref="AC36:AF36" si="241">AB36+($AG36-$AB36)/5</f>
        <v>33315310103.471252</v>
      </c>
      <c r="AD36" s="2">
        <f t="shared" si="241"/>
        <v>33727907391.525837</v>
      </c>
      <c r="AE36" s="2">
        <f t="shared" si="241"/>
        <v>34140504679.580421</v>
      </c>
      <c r="AF36" s="2">
        <f t="shared" si="241"/>
        <v>34553101967.63501</v>
      </c>
      <c r="AG36" s="105">
        <f>VLOOKUP($B$1,'Multipliers and Adjustments'!$A$70:$I$86,TRUNC(COLUMN(AG$2)/5)+2,FALSE)*SUMIFS('EPA US Data'!$I:$I,'EPA US Data'!$D:$D,'Country Selector'!$A$2,'EPA US Data'!$J:$J,$B$1,'EPA US Data'!$C:$C,AG$2,'EPA US Data'!$G:$G,"&gt;="&amp;$A36,'EPA US Data'!$G:$G,"&lt;"&amp;$B36)*unit_conv*'State Downscaling Multipliers'!$B$15</f>
        <v>34965699255.689598</v>
      </c>
      <c r="AH36" s="2">
        <f t="shared" ref="AH36:AK36" si="242">AG36+($AL36-$AG36)/5</f>
        <v>35107026396.988663</v>
      </c>
      <c r="AI36" s="2">
        <f t="shared" si="242"/>
        <v>35248353538.287727</v>
      </c>
      <c r="AJ36" s="2">
        <f t="shared" si="242"/>
        <v>35389680679.586792</v>
      </c>
      <c r="AK36" s="2">
        <f t="shared" si="242"/>
        <v>35531007820.885857</v>
      </c>
      <c r="AL36" s="105">
        <f>VLOOKUP($B$1,'Multipliers and Adjustments'!$A$70:$I$86,TRUNC(COLUMN(AL$2)/5)+2,FALSE)*SUMIFS('EPA US Data'!$I:$I,'EPA US Data'!$D:$D,'Country Selector'!$A$2,'EPA US Data'!$J:$J,$B$1,'EPA US Data'!$C:$C,AL$2,'EPA US Data'!$G:$G,"&gt;="&amp;$A36,'EPA US Data'!$G:$G,"&lt;"&amp;$B36)*unit_conv*'State Downscaling Multipliers'!$B$15</f>
        <v>35672334962.184929</v>
      </c>
    </row>
    <row r="37" spans="1:38" ht="15.75" customHeight="1" x14ac:dyDescent="0.25">
      <c r="A37" s="50">
        <f t="shared" si="234"/>
        <v>20</v>
      </c>
      <c r="B37" s="50">
        <f t="shared" si="235"/>
        <v>30</v>
      </c>
      <c r="C37" s="105">
        <f>VLOOKUP($B$1,'Multipliers and Adjustments'!$A$70:$I$86,TRUNC(COLUMN(C$2)/5)+2,FALSE)*SUMIFS('EPA US Data'!$I:$I,'EPA US Data'!$D:$D,'Country Selector'!$A$2,'EPA US Data'!$J:$J,$B$1,'EPA US Data'!$C:$C,C$2,'EPA US Data'!$G:$G,"&gt;="&amp;$A37,'EPA US Data'!$G:$G,"&lt;"&amp;$B37)*unit_conv*'State Downscaling Multipliers'!$B$15</f>
        <v>2834588271.4434919</v>
      </c>
      <c r="D37" s="2">
        <f t="shared" ref="D37:G37" si="243">C37+($H37-$C37)/5</f>
        <v>2959245059.74895</v>
      </c>
      <c r="E37" s="2">
        <f t="shared" si="243"/>
        <v>3083901848.0544081</v>
      </c>
      <c r="F37" s="2">
        <f t="shared" si="243"/>
        <v>3208558636.3598661</v>
      </c>
      <c r="G37" s="2">
        <f t="shared" si="243"/>
        <v>3333215424.6653242</v>
      </c>
      <c r="H37" s="105">
        <f>VLOOKUP($B$1,'Multipliers and Adjustments'!$A$70:$I$86,TRUNC(COLUMN(H$2)/5)+2,FALSE)*SUMIFS('EPA US Data'!$I:$I,'EPA US Data'!$D:$D,'Country Selector'!$A$2,'EPA US Data'!$J:$J,$B$1,'EPA US Data'!$C:$C,H$2,'EPA US Data'!$G:$G,"&gt;="&amp;$A37,'EPA US Data'!$G:$G,"&lt;"&amp;$B37)*unit_conv*'State Downscaling Multipliers'!$B$15</f>
        <v>3457872212.9707813</v>
      </c>
      <c r="I37" s="2">
        <f t="shared" ref="I37:L37" si="244">H37+($M37-$H37)/5</f>
        <v>3677964222.8525114</v>
      </c>
      <c r="J37" s="2">
        <f t="shared" si="244"/>
        <v>3898056232.7342415</v>
      </c>
      <c r="K37" s="2">
        <f t="shared" si="244"/>
        <v>4118148242.6159716</v>
      </c>
      <c r="L37" s="2">
        <f t="shared" si="244"/>
        <v>4338240252.4977016</v>
      </c>
      <c r="M37" s="105">
        <f>VLOOKUP($B$1,'Multipliers and Adjustments'!$A$70:$I$86,TRUNC(COLUMN(M$2)/5)+2,FALSE)*SUMIFS('EPA US Data'!$I:$I,'EPA US Data'!$D:$D,'Country Selector'!$A$2,'EPA US Data'!$J:$J,$B$1,'EPA US Data'!$C:$C,M$2,'EPA US Data'!$G:$G,"&gt;="&amp;$A37,'EPA US Data'!$G:$G,"&lt;"&amp;$B37)*unit_conv*'State Downscaling Multipliers'!$B$15</f>
        <v>4558332262.3794308</v>
      </c>
      <c r="N37" s="2">
        <f t="shared" ref="N37:Q37" si="245">M37+($R37-$M37)/5</f>
        <v>4918635280.7568092</v>
      </c>
      <c r="O37" s="2">
        <f t="shared" si="245"/>
        <v>5278938299.1341877</v>
      </c>
      <c r="P37" s="2">
        <f t="shared" si="245"/>
        <v>5639241317.5115662</v>
      </c>
      <c r="Q37" s="2">
        <f t="shared" si="245"/>
        <v>5999544335.8889446</v>
      </c>
      <c r="R37" s="105">
        <f>VLOOKUP($B$1,'Multipliers and Adjustments'!$A$70:$I$86,TRUNC(COLUMN(R$2)/5)+2,FALSE)*SUMIFS('EPA US Data'!$I:$I,'EPA US Data'!$D:$D,'Country Selector'!$A$2,'EPA US Data'!$J:$J,$B$1,'EPA US Data'!$C:$C,R$2,'EPA US Data'!$G:$G,"&gt;="&amp;$A37,'EPA US Data'!$G:$G,"&lt;"&amp;$B37)*unit_conv*'State Downscaling Multipliers'!$B$15</f>
        <v>6359847354.266324</v>
      </c>
      <c r="S37" s="2">
        <f t="shared" ref="S37:V37" si="246">R37+($W37-$R37)/5</f>
        <v>6569017929.939539</v>
      </c>
      <c r="T37" s="2">
        <f t="shared" si="246"/>
        <v>6778188505.6127539</v>
      </c>
      <c r="U37" s="2">
        <f t="shared" si="246"/>
        <v>6987359081.2859688</v>
      </c>
      <c r="V37" s="2">
        <f t="shared" si="246"/>
        <v>7196529656.9591837</v>
      </c>
      <c r="W37" s="105">
        <f>VLOOKUP($B$1,'Multipliers and Adjustments'!$A$70:$I$86,TRUNC(COLUMN(W$2)/5)+2,FALSE)*SUMIFS('EPA US Data'!$I:$I,'EPA US Data'!$D:$D,'Country Selector'!$A$2,'EPA US Data'!$J:$J,$B$1,'EPA US Data'!$C:$C,W$2,'EPA US Data'!$G:$G,"&gt;="&amp;$A37,'EPA US Data'!$G:$G,"&lt;"&amp;$B37)*unit_conv*'State Downscaling Multipliers'!$B$15</f>
        <v>7405700232.6323986</v>
      </c>
      <c r="X37" s="2">
        <f t="shared" ref="X37:AA37" si="247">W37+($AB37-$W37)/5</f>
        <v>7387752142.093749</v>
      </c>
      <c r="Y37" s="2">
        <f t="shared" si="247"/>
        <v>7369804051.5550995</v>
      </c>
      <c r="Z37" s="2">
        <f t="shared" si="247"/>
        <v>7351855961.0164499</v>
      </c>
      <c r="AA37" s="2">
        <f t="shared" si="247"/>
        <v>7333907870.4778004</v>
      </c>
      <c r="AB37" s="105">
        <f>VLOOKUP($B$1,'Multipliers and Adjustments'!$A$70:$I$86,TRUNC(COLUMN(AB$2)/5)+2,FALSE)*SUMIFS('EPA US Data'!$I:$I,'EPA US Data'!$D:$D,'Country Selector'!$A$2,'EPA US Data'!$J:$J,$B$1,'EPA US Data'!$C:$C,AB$2,'EPA US Data'!$G:$G,"&gt;="&amp;$A37,'EPA US Data'!$G:$G,"&lt;"&amp;$B37)*unit_conv*'State Downscaling Multipliers'!$B$15</f>
        <v>7315959779.9391527</v>
      </c>
      <c r="AC37" s="2">
        <f t="shared" ref="AC37:AF37" si="248">AB37+($AG37-$AB37)/5</f>
        <v>7372680283.1581945</v>
      </c>
      <c r="AD37" s="2">
        <f t="shared" si="248"/>
        <v>7429400786.3772364</v>
      </c>
      <c r="AE37" s="2">
        <f t="shared" si="248"/>
        <v>7486121289.5962782</v>
      </c>
      <c r="AF37" s="2">
        <f t="shared" si="248"/>
        <v>7542841792.81532</v>
      </c>
      <c r="AG37" s="105">
        <f>VLOOKUP($B$1,'Multipliers and Adjustments'!$A$70:$I$86,TRUNC(COLUMN(AG$2)/5)+2,FALSE)*SUMIFS('EPA US Data'!$I:$I,'EPA US Data'!$D:$D,'Country Selector'!$A$2,'EPA US Data'!$J:$J,$B$1,'EPA US Data'!$C:$C,AG$2,'EPA US Data'!$G:$G,"&gt;="&amp;$A37,'EPA US Data'!$G:$G,"&lt;"&amp;$B37)*unit_conv*'State Downscaling Multipliers'!$B$15</f>
        <v>7599562296.0343628</v>
      </c>
      <c r="AH37" s="2">
        <f t="shared" ref="AH37:AK37" si="249">AG37+($AL37-$AG37)/5</f>
        <v>7733951881.2896595</v>
      </c>
      <c r="AI37" s="2">
        <f t="shared" si="249"/>
        <v>7868341466.5449562</v>
      </c>
      <c r="AJ37" s="2">
        <f t="shared" si="249"/>
        <v>8002731051.8002529</v>
      </c>
      <c r="AK37" s="2">
        <f t="shared" si="249"/>
        <v>8137120637.0555496</v>
      </c>
      <c r="AL37" s="105">
        <f>VLOOKUP($B$1,'Multipliers and Adjustments'!$A$70:$I$86,TRUNC(COLUMN(AL$2)/5)+2,FALSE)*SUMIFS('EPA US Data'!$I:$I,'EPA US Data'!$D:$D,'Country Selector'!$A$2,'EPA US Data'!$J:$J,$B$1,'EPA US Data'!$C:$C,AL$2,'EPA US Data'!$G:$G,"&gt;="&amp;$A37,'EPA US Data'!$G:$G,"&lt;"&amp;$B37)*unit_conv*'State Downscaling Multipliers'!$B$15</f>
        <v>8271510222.3108463</v>
      </c>
    </row>
    <row r="38" spans="1:38" ht="15.75" customHeight="1" x14ac:dyDescent="0.25">
      <c r="A38" s="50">
        <f t="shared" si="234"/>
        <v>30</v>
      </c>
      <c r="B38" s="50">
        <f t="shared" si="235"/>
        <v>40</v>
      </c>
      <c r="C38" s="105">
        <f>VLOOKUP($B$1,'Multipliers and Adjustments'!$A$70:$I$86,TRUNC(COLUMN(C$2)/5)+2,FALSE)*SUMIFS('EPA US Data'!$I:$I,'EPA US Data'!$D:$D,'Country Selector'!$A$2,'EPA US Data'!$J:$J,$B$1,'EPA US Data'!$C:$C,C$2,'EPA US Data'!$G:$G,"&gt;="&amp;$A38,'EPA US Data'!$G:$G,"&lt;"&amp;$B38)*unit_conv*'State Downscaling Multipliers'!$B$15</f>
        <v>1072180069.3421253</v>
      </c>
      <c r="D38" s="2">
        <f t="shared" ref="D38:G38" si="250">C38+($H38-$C38)/5</f>
        <v>1115109977.785023</v>
      </c>
      <c r="E38" s="2">
        <f t="shared" si="250"/>
        <v>1158039886.2279208</v>
      </c>
      <c r="F38" s="2">
        <f t="shared" si="250"/>
        <v>1200969794.6708186</v>
      </c>
      <c r="G38" s="2">
        <f t="shared" si="250"/>
        <v>1243899703.1137164</v>
      </c>
      <c r="H38" s="105">
        <f>VLOOKUP($B$1,'Multipliers and Adjustments'!$A$70:$I$86,TRUNC(COLUMN(H$2)/5)+2,FALSE)*SUMIFS('EPA US Data'!$I:$I,'EPA US Data'!$D:$D,'Country Selector'!$A$2,'EPA US Data'!$J:$J,$B$1,'EPA US Data'!$C:$C,H$2,'EPA US Data'!$G:$G,"&gt;="&amp;$A38,'EPA US Data'!$G:$G,"&lt;"&amp;$B38)*unit_conv*'State Downscaling Multipliers'!$B$15</f>
        <v>1286829611.5566142</v>
      </c>
      <c r="I38" s="2">
        <f t="shared" ref="I38:L38" si="251">H38+($M38-$H38)/5</f>
        <v>1314000103.5937419</v>
      </c>
      <c r="J38" s="2">
        <f t="shared" si="251"/>
        <v>1341170595.6308696</v>
      </c>
      <c r="K38" s="2">
        <f t="shared" si="251"/>
        <v>1368341087.6679974</v>
      </c>
      <c r="L38" s="2">
        <f t="shared" si="251"/>
        <v>1395511579.7051251</v>
      </c>
      <c r="M38" s="105">
        <f>VLOOKUP($B$1,'Multipliers and Adjustments'!$A$70:$I$86,TRUNC(COLUMN(M$2)/5)+2,FALSE)*SUMIFS('EPA US Data'!$I:$I,'EPA US Data'!$D:$D,'Country Selector'!$A$2,'EPA US Data'!$J:$J,$B$1,'EPA US Data'!$C:$C,M$2,'EPA US Data'!$G:$G,"&gt;="&amp;$A38,'EPA US Data'!$G:$G,"&lt;"&amp;$B38)*unit_conv*'State Downscaling Multipliers'!$B$15</f>
        <v>1422682071.7422531</v>
      </c>
      <c r="N38" s="2">
        <f t="shared" ref="N38:Q38" si="252">M38+($R38-$M38)/5</f>
        <v>1587826153.7077477</v>
      </c>
      <c r="O38" s="2">
        <f t="shared" si="252"/>
        <v>1752970235.6732423</v>
      </c>
      <c r="P38" s="2">
        <f t="shared" si="252"/>
        <v>1918114317.638737</v>
      </c>
      <c r="Q38" s="2">
        <f t="shared" si="252"/>
        <v>2083258399.6042316</v>
      </c>
      <c r="R38" s="105">
        <f>VLOOKUP($B$1,'Multipliers and Adjustments'!$A$70:$I$86,TRUNC(COLUMN(R$2)/5)+2,FALSE)*SUMIFS('EPA US Data'!$I:$I,'EPA US Data'!$D:$D,'Country Selector'!$A$2,'EPA US Data'!$J:$J,$B$1,'EPA US Data'!$C:$C,R$2,'EPA US Data'!$G:$G,"&gt;="&amp;$A38,'EPA US Data'!$G:$G,"&lt;"&amp;$B38)*unit_conv*'State Downscaling Multipliers'!$B$15</f>
        <v>2248402481.569726</v>
      </c>
      <c r="S38" s="2">
        <f t="shared" ref="S38:V38" si="253">R38+($W38-$R38)/5</f>
        <v>2281497282.2056031</v>
      </c>
      <c r="T38" s="2">
        <f t="shared" si="253"/>
        <v>2314592082.8414803</v>
      </c>
      <c r="U38" s="2">
        <f t="shared" si="253"/>
        <v>2347686883.4773574</v>
      </c>
      <c r="V38" s="2">
        <f t="shared" si="253"/>
        <v>2380781684.1132345</v>
      </c>
      <c r="W38" s="105">
        <f>VLOOKUP($B$1,'Multipliers and Adjustments'!$A$70:$I$86,TRUNC(COLUMN(W$2)/5)+2,FALSE)*SUMIFS('EPA US Data'!$I:$I,'EPA US Data'!$D:$D,'Country Selector'!$A$2,'EPA US Data'!$J:$J,$B$1,'EPA US Data'!$C:$C,W$2,'EPA US Data'!$G:$G,"&gt;="&amp;$A38,'EPA US Data'!$G:$G,"&lt;"&amp;$B38)*unit_conv*'State Downscaling Multipliers'!$B$15</f>
        <v>2413876484.7491107</v>
      </c>
      <c r="X38" s="2">
        <f t="shared" ref="X38:AA38" si="254">W38+($AB38-$W38)/5</f>
        <v>2425472437.2732735</v>
      </c>
      <c r="Y38" s="2">
        <f t="shared" si="254"/>
        <v>2437068389.7974362</v>
      </c>
      <c r="Z38" s="2">
        <f t="shared" si="254"/>
        <v>2448664342.321599</v>
      </c>
      <c r="AA38" s="2">
        <f t="shared" si="254"/>
        <v>2460260294.8457618</v>
      </c>
      <c r="AB38" s="105">
        <f>VLOOKUP($B$1,'Multipliers and Adjustments'!$A$70:$I$86,TRUNC(COLUMN(AB$2)/5)+2,FALSE)*SUMIFS('EPA US Data'!$I:$I,'EPA US Data'!$D:$D,'Country Selector'!$A$2,'EPA US Data'!$J:$J,$B$1,'EPA US Data'!$C:$C,AB$2,'EPA US Data'!$G:$G,"&gt;="&amp;$A38,'EPA US Data'!$G:$G,"&lt;"&amp;$B38)*unit_conv*'State Downscaling Multipliers'!$B$15</f>
        <v>2471856247.3699255</v>
      </c>
      <c r="AC38" s="2">
        <f t="shared" ref="AC38:AF38" si="255">AB38+($AG38-$AB38)/5</f>
        <v>2467535655.4045043</v>
      </c>
      <c r="AD38" s="2">
        <f t="shared" si="255"/>
        <v>2463215063.4390831</v>
      </c>
      <c r="AE38" s="2">
        <f t="shared" si="255"/>
        <v>2458894471.4736619</v>
      </c>
      <c r="AF38" s="2">
        <f t="shared" si="255"/>
        <v>2454573879.5082407</v>
      </c>
      <c r="AG38" s="105">
        <f>VLOOKUP($B$1,'Multipliers and Adjustments'!$A$70:$I$86,TRUNC(COLUMN(AG$2)/5)+2,FALSE)*SUMIFS('EPA US Data'!$I:$I,'EPA US Data'!$D:$D,'Country Selector'!$A$2,'EPA US Data'!$J:$J,$B$1,'EPA US Data'!$C:$C,AG$2,'EPA US Data'!$G:$G,"&gt;="&amp;$A38,'EPA US Data'!$G:$G,"&lt;"&amp;$B38)*unit_conv*'State Downscaling Multipliers'!$B$15</f>
        <v>2450253287.542819</v>
      </c>
      <c r="AH38" s="2">
        <f t="shared" ref="AH38:AK38" si="256">AG38+($AL38-$AG38)/5</f>
        <v>2500914426.1565447</v>
      </c>
      <c r="AI38" s="2">
        <f t="shared" si="256"/>
        <v>2551575564.7702703</v>
      </c>
      <c r="AJ38" s="2">
        <f t="shared" si="256"/>
        <v>2602236703.383996</v>
      </c>
      <c r="AK38" s="2">
        <f t="shared" si="256"/>
        <v>2652897841.9977217</v>
      </c>
      <c r="AL38" s="105">
        <f>VLOOKUP($B$1,'Multipliers and Adjustments'!$A$70:$I$86,TRUNC(COLUMN(AL$2)/5)+2,FALSE)*SUMIFS('EPA US Data'!$I:$I,'EPA US Data'!$D:$D,'Country Selector'!$A$2,'EPA US Data'!$J:$J,$B$1,'EPA US Data'!$C:$C,AL$2,'EPA US Data'!$G:$G,"&gt;="&amp;$A38,'EPA US Data'!$G:$G,"&lt;"&amp;$B38)*unit_conv*'State Downscaling Multipliers'!$B$15</f>
        <v>2703558980.6114464</v>
      </c>
    </row>
    <row r="39" spans="1:38" ht="15.75" customHeight="1" x14ac:dyDescent="0.25">
      <c r="A39" s="50">
        <f t="shared" si="234"/>
        <v>40</v>
      </c>
      <c r="B39" s="50">
        <f t="shared" si="235"/>
        <v>50</v>
      </c>
      <c r="C39" s="105">
        <f>VLOOKUP($B$1,'Multipliers and Adjustments'!$A$70:$I$86,TRUNC(COLUMN(C$2)/5)+2,FALSE)*SUMIFS('EPA US Data'!$I:$I,'EPA US Data'!$D:$D,'Country Selector'!$A$2,'EPA US Data'!$J:$J,$B$1,'EPA US Data'!$C:$C,C$2,'EPA US Data'!$G:$G,"&gt;="&amp;$A39,'EPA US Data'!$G:$G,"&lt;"&amp;$B39)*unit_conv*'State Downscaling Multipliers'!$B$15</f>
        <v>523481128.03216612</v>
      </c>
      <c r="D39" s="2">
        <f t="shared" ref="D39:G39" si="257">C39+($H39-$C39)/5</f>
        <v>555615418.51825511</v>
      </c>
      <c r="E39" s="2">
        <f t="shared" si="257"/>
        <v>587749709.00434411</v>
      </c>
      <c r="F39" s="2">
        <f t="shared" si="257"/>
        <v>619883999.4904331</v>
      </c>
      <c r="G39" s="2">
        <f t="shared" si="257"/>
        <v>652018289.97652209</v>
      </c>
      <c r="H39" s="105">
        <f>VLOOKUP($B$1,'Multipliers and Adjustments'!$A$70:$I$86,TRUNC(COLUMN(H$2)/5)+2,FALSE)*SUMIFS('EPA US Data'!$I:$I,'EPA US Data'!$D:$D,'Country Selector'!$A$2,'EPA US Data'!$J:$J,$B$1,'EPA US Data'!$C:$C,H$2,'EPA US Data'!$G:$G,"&gt;="&amp;$A39,'EPA US Data'!$G:$G,"&lt;"&amp;$B39)*unit_conv*'State Downscaling Multipliers'!$B$15</f>
        <v>684152580.4626112</v>
      </c>
      <c r="I39" s="2">
        <f t="shared" ref="I39:L39" si="258">H39+($M39-$H39)/5</f>
        <v>698585188.5607245</v>
      </c>
      <c r="J39" s="2">
        <f t="shared" si="258"/>
        <v>713017796.6588378</v>
      </c>
      <c r="K39" s="2">
        <f t="shared" si="258"/>
        <v>727450404.75695109</v>
      </c>
      <c r="L39" s="2">
        <f t="shared" si="258"/>
        <v>741883012.85506439</v>
      </c>
      <c r="M39" s="105">
        <f>VLOOKUP($B$1,'Multipliers and Adjustments'!$A$70:$I$86,TRUNC(COLUMN(M$2)/5)+2,FALSE)*SUMIFS('EPA US Data'!$I:$I,'EPA US Data'!$D:$D,'Country Selector'!$A$2,'EPA US Data'!$J:$J,$B$1,'EPA US Data'!$C:$C,M$2,'EPA US Data'!$G:$G,"&gt;="&amp;$A39,'EPA US Data'!$G:$G,"&lt;"&amp;$B39)*unit_conv*'State Downscaling Multipliers'!$B$15</f>
        <v>756315620.95317769</v>
      </c>
      <c r="N39" s="2">
        <f t="shared" ref="N39:Q39" si="259">M39+($R39-$M39)/5</f>
        <v>780072208.39080179</v>
      </c>
      <c r="O39" s="2">
        <f t="shared" si="259"/>
        <v>803828795.82842588</v>
      </c>
      <c r="P39" s="2">
        <f t="shared" si="259"/>
        <v>827585383.26604998</v>
      </c>
      <c r="Q39" s="2">
        <f t="shared" si="259"/>
        <v>851341970.70367408</v>
      </c>
      <c r="R39" s="105">
        <f>VLOOKUP($B$1,'Multipliers and Adjustments'!$A$70:$I$86,TRUNC(COLUMN(R$2)/5)+2,FALSE)*SUMIFS('EPA US Data'!$I:$I,'EPA US Data'!$D:$D,'Country Selector'!$A$2,'EPA US Data'!$J:$J,$B$1,'EPA US Data'!$C:$C,R$2,'EPA US Data'!$G:$G,"&gt;="&amp;$A39,'EPA US Data'!$G:$G,"&lt;"&amp;$B39)*unit_conv*'State Downscaling Multipliers'!$B$15</f>
        <v>875098558.14129829</v>
      </c>
      <c r="S39" s="2">
        <f t="shared" ref="S39:V39" si="260">R39+($W39-$R39)/5</f>
        <v>886490430.53445387</v>
      </c>
      <c r="T39" s="2">
        <f t="shared" si="260"/>
        <v>897882302.92760944</v>
      </c>
      <c r="U39" s="2">
        <f t="shared" si="260"/>
        <v>909274175.32076502</v>
      </c>
      <c r="V39" s="2">
        <f t="shared" si="260"/>
        <v>920666047.71392059</v>
      </c>
      <c r="W39" s="105">
        <f>VLOOKUP($B$1,'Multipliers and Adjustments'!$A$70:$I$86,TRUNC(COLUMN(W$2)/5)+2,FALSE)*SUMIFS('EPA US Data'!$I:$I,'EPA US Data'!$D:$D,'Country Selector'!$A$2,'EPA US Data'!$J:$J,$B$1,'EPA US Data'!$C:$C,W$2,'EPA US Data'!$G:$G,"&gt;="&amp;$A39,'EPA US Data'!$G:$G,"&lt;"&amp;$B39)*unit_conv*'State Downscaling Multipliers'!$B$15</f>
        <v>932057920.10707629</v>
      </c>
      <c r="X39" s="2">
        <f t="shared" ref="X39:AA39" si="261">W39+($AB39-$W39)/5</f>
        <v>928022107.33146405</v>
      </c>
      <c r="Y39" s="2">
        <f t="shared" si="261"/>
        <v>923986294.55585182</v>
      </c>
      <c r="Z39" s="2">
        <f t="shared" si="261"/>
        <v>919950481.78023958</v>
      </c>
      <c r="AA39" s="2">
        <f t="shared" si="261"/>
        <v>915914669.00462735</v>
      </c>
      <c r="AB39" s="105">
        <f>VLOOKUP($B$1,'Multipliers and Adjustments'!$A$70:$I$86,TRUNC(COLUMN(AB$2)/5)+2,FALSE)*SUMIFS('EPA US Data'!$I:$I,'EPA US Data'!$D:$D,'Country Selector'!$A$2,'EPA US Data'!$J:$J,$B$1,'EPA US Data'!$C:$C,AB$2,'EPA US Data'!$G:$G,"&gt;="&amp;$A39,'EPA US Data'!$G:$G,"&lt;"&amp;$B39)*unit_conv*'State Downscaling Multipliers'!$B$15</f>
        <v>911878856.22901487</v>
      </c>
      <c r="AC39" s="2">
        <f t="shared" ref="AC39:AF39" si="262">AB39+($AG39-$AB39)/5</f>
        <v>929097401.19589496</v>
      </c>
      <c r="AD39" s="2">
        <f t="shared" si="262"/>
        <v>946315946.16277504</v>
      </c>
      <c r="AE39" s="2">
        <f t="shared" si="262"/>
        <v>963534491.12965512</v>
      </c>
      <c r="AF39" s="2">
        <f t="shared" si="262"/>
        <v>980753036.09653521</v>
      </c>
      <c r="AG39" s="105">
        <f>VLOOKUP($B$1,'Multipliers and Adjustments'!$A$70:$I$86,TRUNC(COLUMN(AG$2)/5)+2,FALSE)*SUMIFS('EPA US Data'!$I:$I,'EPA US Data'!$D:$D,'Country Selector'!$A$2,'EPA US Data'!$J:$J,$B$1,'EPA US Data'!$C:$C,AG$2,'EPA US Data'!$G:$G,"&gt;="&amp;$A39,'EPA US Data'!$G:$G,"&lt;"&amp;$B39)*unit_conv*'State Downscaling Multipliers'!$B$15</f>
        <v>997971581.06341529</v>
      </c>
      <c r="AH39" s="2">
        <f t="shared" ref="AH39:AK39" si="263">AG39+($AL39-$AG39)/5</f>
        <v>1016490510.2231823</v>
      </c>
      <c r="AI39" s="2">
        <f t="shared" si="263"/>
        <v>1035009439.3829494</v>
      </c>
      <c r="AJ39" s="2">
        <f t="shared" si="263"/>
        <v>1053528368.5427164</v>
      </c>
      <c r="AK39" s="2">
        <f t="shared" si="263"/>
        <v>1072047297.7024834</v>
      </c>
      <c r="AL39" s="105">
        <f>VLOOKUP($B$1,'Multipliers and Adjustments'!$A$70:$I$86,TRUNC(COLUMN(AL$2)/5)+2,FALSE)*SUMIFS('EPA US Data'!$I:$I,'EPA US Data'!$D:$D,'Country Selector'!$A$2,'EPA US Data'!$J:$J,$B$1,'EPA US Data'!$C:$C,AL$2,'EPA US Data'!$G:$G,"&gt;="&amp;$A39,'EPA US Data'!$G:$G,"&lt;"&amp;$B39)*unit_conv*'State Downscaling Multipliers'!$B$15</f>
        <v>1090566226.8622506</v>
      </c>
    </row>
    <row r="40" spans="1:38" ht="15.75" customHeight="1" x14ac:dyDescent="0.25">
      <c r="A40" s="50">
        <f t="shared" si="234"/>
        <v>50</v>
      </c>
      <c r="B40" s="50">
        <f t="shared" si="235"/>
        <v>60</v>
      </c>
      <c r="C40" s="105">
        <f>VLOOKUP($B$1,'Multipliers and Adjustments'!$A$70:$I$86,TRUNC(COLUMN(C$2)/5)+2,FALSE)*SUMIFS('EPA US Data'!$I:$I,'EPA US Data'!$D:$D,'Country Selector'!$A$2,'EPA US Data'!$J:$J,$B$1,'EPA US Data'!$C:$C,C$2,'EPA US Data'!$G:$G,"&gt;="&amp;$A40,'EPA US Data'!$G:$G,"&lt;"&amp;$B40)*unit_conv*'State Downscaling Multipliers'!$B$15</f>
        <v>356364922.49892843</v>
      </c>
      <c r="D40" s="2">
        <f t="shared" ref="D40:G40" si="264">C40+($H40-$C40)/5</f>
        <v>353304757.77460194</v>
      </c>
      <c r="E40" s="2">
        <f t="shared" si="264"/>
        <v>350244593.05027544</v>
      </c>
      <c r="F40" s="2">
        <f t="shared" si="264"/>
        <v>347184428.32594895</v>
      </c>
      <c r="G40" s="2">
        <f t="shared" si="264"/>
        <v>344124263.60162246</v>
      </c>
      <c r="H40" s="105">
        <f>VLOOKUP($B$1,'Multipliers and Adjustments'!$A$70:$I$86,TRUNC(COLUMN(H$2)/5)+2,FALSE)*SUMIFS('EPA US Data'!$I:$I,'EPA US Data'!$D:$D,'Country Selector'!$A$2,'EPA US Data'!$J:$J,$B$1,'EPA US Data'!$C:$C,H$2,'EPA US Data'!$G:$G,"&gt;="&amp;$A40,'EPA US Data'!$G:$G,"&lt;"&amp;$B40)*unit_conv*'State Downscaling Multipliers'!$B$15</f>
        <v>341064098.87729591</v>
      </c>
      <c r="I40" s="2">
        <f t="shared" ref="I40:L40" si="265">H40+($M40-$H40)/5</f>
        <v>359668229.62035799</v>
      </c>
      <c r="J40" s="2">
        <f t="shared" si="265"/>
        <v>378272360.36342007</v>
      </c>
      <c r="K40" s="2">
        <f t="shared" si="265"/>
        <v>396876491.10648215</v>
      </c>
      <c r="L40" s="2">
        <f t="shared" si="265"/>
        <v>415480621.84954423</v>
      </c>
      <c r="M40" s="105">
        <f>VLOOKUP($B$1,'Multipliers and Adjustments'!$A$70:$I$86,TRUNC(COLUMN(M$2)/5)+2,FALSE)*SUMIFS('EPA US Data'!$I:$I,'EPA US Data'!$D:$D,'Country Selector'!$A$2,'EPA US Data'!$J:$J,$B$1,'EPA US Data'!$C:$C,M$2,'EPA US Data'!$G:$G,"&gt;="&amp;$A40,'EPA US Data'!$G:$G,"&lt;"&amp;$B40)*unit_conv*'State Downscaling Multipliers'!$B$15</f>
        <v>434084752.59260643</v>
      </c>
      <c r="N40" s="2">
        <f t="shared" ref="N40:Q40" si="266">M40+($R40-$M40)/5</f>
        <v>448625965.26395303</v>
      </c>
      <c r="O40" s="2">
        <f t="shared" si="266"/>
        <v>463167177.93529963</v>
      </c>
      <c r="P40" s="2">
        <f t="shared" si="266"/>
        <v>477708390.60664624</v>
      </c>
      <c r="Q40" s="2">
        <f t="shared" si="266"/>
        <v>492249603.27799284</v>
      </c>
      <c r="R40" s="105">
        <f>VLOOKUP($B$1,'Multipliers and Adjustments'!$A$70:$I$86,TRUNC(COLUMN(R$2)/5)+2,FALSE)*SUMIFS('EPA US Data'!$I:$I,'EPA US Data'!$D:$D,'Country Selector'!$A$2,'EPA US Data'!$J:$J,$B$1,'EPA US Data'!$C:$C,R$2,'EPA US Data'!$G:$G,"&gt;="&amp;$A40,'EPA US Data'!$G:$G,"&lt;"&amp;$B40)*unit_conv*'State Downscaling Multipliers'!$B$15</f>
        <v>506790815.94933939</v>
      </c>
      <c r="S40" s="2">
        <f t="shared" ref="S40:V40" si="267">R40+($W40-$R40)/5</f>
        <v>533316317.63475531</v>
      </c>
      <c r="T40" s="2">
        <f t="shared" si="267"/>
        <v>559841819.32017124</v>
      </c>
      <c r="U40" s="2">
        <f t="shared" si="267"/>
        <v>586367321.0055871</v>
      </c>
      <c r="V40" s="2">
        <f t="shared" si="267"/>
        <v>612892822.69100296</v>
      </c>
      <c r="W40" s="105">
        <f>VLOOKUP($B$1,'Multipliers and Adjustments'!$A$70:$I$86,TRUNC(COLUMN(W$2)/5)+2,FALSE)*SUMIFS('EPA US Data'!$I:$I,'EPA US Data'!$D:$D,'Country Selector'!$A$2,'EPA US Data'!$J:$J,$B$1,'EPA US Data'!$C:$C,W$2,'EPA US Data'!$G:$G,"&gt;="&amp;$A40,'EPA US Data'!$G:$G,"&lt;"&amp;$B40)*unit_conv*'State Downscaling Multipliers'!$B$15</f>
        <v>639418324.37641895</v>
      </c>
      <c r="X40" s="2">
        <f t="shared" ref="X40:AA40" si="268">W40+($AB40-$W40)/5</f>
        <v>643293687.27902865</v>
      </c>
      <c r="Y40" s="2">
        <f t="shared" si="268"/>
        <v>647169050.18163836</v>
      </c>
      <c r="Z40" s="2">
        <f t="shared" si="268"/>
        <v>651044413.08424807</v>
      </c>
      <c r="AA40" s="2">
        <f t="shared" si="268"/>
        <v>654919775.98685777</v>
      </c>
      <c r="AB40" s="105">
        <f>VLOOKUP($B$1,'Multipliers and Adjustments'!$A$70:$I$86,TRUNC(COLUMN(AB$2)/5)+2,FALSE)*SUMIFS('EPA US Data'!$I:$I,'EPA US Data'!$D:$D,'Country Selector'!$A$2,'EPA US Data'!$J:$J,$B$1,'EPA US Data'!$C:$C,AB$2,'EPA US Data'!$G:$G,"&gt;="&amp;$A40,'EPA US Data'!$G:$G,"&lt;"&amp;$B40)*unit_conv*'State Downscaling Multipliers'!$B$15</f>
        <v>658795138.88946724</v>
      </c>
      <c r="AC40" s="2">
        <f t="shared" ref="AC40:AF40" si="269">AB40+($AG40-$AB40)/5</f>
        <v>662530741.20611346</v>
      </c>
      <c r="AD40" s="2">
        <f t="shared" si="269"/>
        <v>666266343.52275968</v>
      </c>
      <c r="AE40" s="2">
        <f t="shared" si="269"/>
        <v>670001945.83940589</v>
      </c>
      <c r="AF40" s="2">
        <f t="shared" si="269"/>
        <v>673737548.15605211</v>
      </c>
      <c r="AG40" s="105">
        <f>VLOOKUP($B$1,'Multipliers and Adjustments'!$A$70:$I$86,TRUNC(COLUMN(AG$2)/5)+2,FALSE)*SUMIFS('EPA US Data'!$I:$I,'EPA US Data'!$D:$D,'Country Selector'!$A$2,'EPA US Data'!$J:$J,$B$1,'EPA US Data'!$C:$C,AG$2,'EPA US Data'!$G:$G,"&gt;="&amp;$A40,'EPA US Data'!$G:$G,"&lt;"&amp;$B40)*unit_conv*'State Downscaling Multipliers'!$B$15</f>
        <v>677473150.47269833</v>
      </c>
      <c r="AH40" s="2">
        <f t="shared" ref="AH40:AK40" si="270">AG40+($AL40-$AG40)/5</f>
        <v>672899021.06502092</v>
      </c>
      <c r="AI40" s="2">
        <f t="shared" si="270"/>
        <v>668324891.65734351</v>
      </c>
      <c r="AJ40" s="2">
        <f t="shared" si="270"/>
        <v>663750762.24966609</v>
      </c>
      <c r="AK40" s="2">
        <f t="shared" si="270"/>
        <v>659176632.84198868</v>
      </c>
      <c r="AL40" s="105">
        <f>VLOOKUP($B$1,'Multipliers and Adjustments'!$A$70:$I$86,TRUNC(COLUMN(AL$2)/5)+2,FALSE)*SUMIFS('EPA US Data'!$I:$I,'EPA US Data'!$D:$D,'Country Selector'!$A$2,'EPA US Data'!$J:$J,$B$1,'EPA US Data'!$C:$C,AL$2,'EPA US Data'!$G:$G,"&gt;="&amp;$A40,'EPA US Data'!$G:$G,"&lt;"&amp;$B40)*unit_conv*'State Downscaling Multipliers'!$B$15</f>
        <v>654602503.43431139</v>
      </c>
    </row>
    <row r="41" spans="1:38" ht="15.75" customHeight="1" x14ac:dyDescent="0.25">
      <c r="A41" s="50">
        <f t="shared" si="234"/>
        <v>60</v>
      </c>
      <c r="B41" s="50">
        <f t="shared" si="235"/>
        <v>70</v>
      </c>
      <c r="C41" s="105">
        <f>VLOOKUP($B$1,'Multipliers and Adjustments'!$A$70:$I$86,TRUNC(COLUMN(C$2)/5)+2,FALSE)*SUMIFS('EPA US Data'!$I:$I,'EPA US Data'!$D:$D,'Country Selector'!$A$2,'EPA US Data'!$J:$J,$B$1,'EPA US Data'!$C:$C,C$2,'EPA US Data'!$G:$G,"&gt;="&amp;$A41,'EPA US Data'!$G:$G,"&lt;"&amp;$B41)*unit_conv*'State Downscaling Multipliers'!$B$15</f>
        <v>241160160.4112187</v>
      </c>
      <c r="D41" s="2">
        <f t="shared" ref="D41:G41" si="271">C41+($H41-$C41)/5</f>
        <v>257201400.54419911</v>
      </c>
      <c r="E41" s="2">
        <f t="shared" si="271"/>
        <v>273242640.67717952</v>
      </c>
      <c r="F41" s="2">
        <f t="shared" si="271"/>
        <v>289283880.81015992</v>
      </c>
      <c r="G41" s="2">
        <f t="shared" si="271"/>
        <v>305325120.94314033</v>
      </c>
      <c r="H41" s="105">
        <f>VLOOKUP($B$1,'Multipliers and Adjustments'!$A$70:$I$86,TRUNC(COLUMN(H$2)/5)+2,FALSE)*SUMIFS('EPA US Data'!$I:$I,'EPA US Data'!$D:$D,'Country Selector'!$A$2,'EPA US Data'!$J:$J,$B$1,'EPA US Data'!$C:$C,H$2,'EPA US Data'!$G:$G,"&gt;="&amp;$A41,'EPA US Data'!$G:$G,"&lt;"&amp;$B41)*unit_conv*'State Downscaling Multipliers'!$B$15</f>
        <v>321366361.07612067</v>
      </c>
      <c r="I41" s="2">
        <f t="shared" ref="I41:L41" si="272">H41+($M41-$H41)/5</f>
        <v>312240593.97797519</v>
      </c>
      <c r="J41" s="2">
        <f t="shared" si="272"/>
        <v>303114826.8798297</v>
      </c>
      <c r="K41" s="2">
        <f t="shared" si="272"/>
        <v>293989059.78168422</v>
      </c>
      <c r="L41" s="2">
        <f t="shared" si="272"/>
        <v>284863292.68353873</v>
      </c>
      <c r="M41" s="105">
        <f>VLOOKUP($B$1,'Multipliers and Adjustments'!$A$70:$I$86,TRUNC(COLUMN(M$2)/5)+2,FALSE)*SUMIFS('EPA US Data'!$I:$I,'EPA US Data'!$D:$D,'Country Selector'!$A$2,'EPA US Data'!$J:$J,$B$1,'EPA US Data'!$C:$C,M$2,'EPA US Data'!$G:$G,"&gt;="&amp;$A41,'EPA US Data'!$G:$G,"&lt;"&amp;$B41)*unit_conv*'State Downscaling Multipliers'!$B$15</f>
        <v>275737525.58539319</v>
      </c>
      <c r="N41" s="2">
        <f t="shared" ref="N41:Q41" si="273">M41+($R41-$M41)/5</f>
        <v>286422451.2551477</v>
      </c>
      <c r="O41" s="2">
        <f t="shared" si="273"/>
        <v>297107376.9249022</v>
      </c>
      <c r="P41" s="2">
        <f t="shared" si="273"/>
        <v>307792302.59465671</v>
      </c>
      <c r="Q41" s="2">
        <f t="shared" si="273"/>
        <v>318477228.26441121</v>
      </c>
      <c r="R41" s="105">
        <f>VLOOKUP($B$1,'Multipliers and Adjustments'!$A$70:$I$86,TRUNC(COLUMN(R$2)/5)+2,FALSE)*SUMIFS('EPA US Data'!$I:$I,'EPA US Data'!$D:$D,'Country Selector'!$A$2,'EPA US Data'!$J:$J,$B$1,'EPA US Data'!$C:$C,R$2,'EPA US Data'!$G:$G,"&gt;="&amp;$A41,'EPA US Data'!$G:$G,"&lt;"&amp;$B41)*unit_conv*'State Downscaling Multipliers'!$B$15</f>
        <v>329162153.93416578</v>
      </c>
      <c r="S41" s="2">
        <f t="shared" ref="S41:V41" si="274">R41+($W41-$R41)/5</f>
        <v>327776630.24126625</v>
      </c>
      <c r="T41" s="2">
        <f t="shared" si="274"/>
        <v>326391106.54836673</v>
      </c>
      <c r="U41" s="2">
        <f t="shared" si="274"/>
        <v>325005582.8554672</v>
      </c>
      <c r="V41" s="2">
        <f t="shared" si="274"/>
        <v>323620059.16256768</v>
      </c>
      <c r="W41" s="105">
        <f>VLOOKUP($B$1,'Multipliers and Adjustments'!$A$70:$I$86,TRUNC(COLUMN(W$2)/5)+2,FALSE)*SUMIFS('EPA US Data'!$I:$I,'EPA US Data'!$D:$D,'Country Selector'!$A$2,'EPA US Data'!$J:$J,$B$1,'EPA US Data'!$C:$C,W$2,'EPA US Data'!$G:$G,"&gt;="&amp;$A41,'EPA US Data'!$G:$G,"&lt;"&amp;$B41)*unit_conv*'State Downscaling Multipliers'!$B$15</f>
        <v>322234535.46966827</v>
      </c>
      <c r="X41" s="2">
        <f t="shared" ref="X41:AA41" si="275">W41+($AB41-$W41)/5</f>
        <v>325078212.82773316</v>
      </c>
      <c r="Y41" s="2">
        <f t="shared" si="275"/>
        <v>327921890.18579805</v>
      </c>
      <c r="Z41" s="2">
        <f t="shared" si="275"/>
        <v>330765567.54386294</v>
      </c>
      <c r="AA41" s="2">
        <f t="shared" si="275"/>
        <v>333609244.90192783</v>
      </c>
      <c r="AB41" s="105">
        <f>VLOOKUP($B$1,'Multipliers and Adjustments'!$A$70:$I$86,TRUNC(COLUMN(AB$2)/5)+2,FALSE)*SUMIFS('EPA US Data'!$I:$I,'EPA US Data'!$D:$D,'Country Selector'!$A$2,'EPA US Data'!$J:$J,$B$1,'EPA US Data'!$C:$C,AB$2,'EPA US Data'!$G:$G,"&gt;="&amp;$A41,'EPA US Data'!$G:$G,"&lt;"&amp;$B41)*unit_conv*'State Downscaling Multipliers'!$B$15</f>
        <v>336452922.25999272</v>
      </c>
      <c r="AC41" s="2">
        <f t="shared" ref="AC41:AF41" si="276">AB41+($AG41-$AB41)/5</f>
        <v>333261653.64161015</v>
      </c>
      <c r="AD41" s="2">
        <f t="shared" si="276"/>
        <v>330070385.02322757</v>
      </c>
      <c r="AE41" s="2">
        <f t="shared" si="276"/>
        <v>326879116.404845</v>
      </c>
      <c r="AF41" s="2">
        <f t="shared" si="276"/>
        <v>323687847.78646243</v>
      </c>
      <c r="AG41" s="105">
        <f>VLOOKUP($B$1,'Multipliers and Adjustments'!$A$70:$I$86,TRUNC(COLUMN(AG$2)/5)+2,FALSE)*SUMIFS('EPA US Data'!$I:$I,'EPA US Data'!$D:$D,'Country Selector'!$A$2,'EPA US Data'!$J:$J,$B$1,'EPA US Data'!$C:$C,AG$2,'EPA US Data'!$G:$G,"&gt;="&amp;$A41,'EPA US Data'!$G:$G,"&lt;"&amp;$B41)*unit_conv*'State Downscaling Multipliers'!$B$15</f>
        <v>320496579.16807991</v>
      </c>
      <c r="AH41" s="2">
        <f t="shared" ref="AH41:AK41" si="277">AG41+($AL41-$AG41)/5</f>
        <v>324779216.35286975</v>
      </c>
      <c r="AI41" s="2">
        <f t="shared" si="277"/>
        <v>329061853.53765959</v>
      </c>
      <c r="AJ41" s="2">
        <f t="shared" si="277"/>
        <v>333344490.72244942</v>
      </c>
      <c r="AK41" s="2">
        <f t="shared" si="277"/>
        <v>337627127.90723926</v>
      </c>
      <c r="AL41" s="105">
        <f>VLOOKUP($B$1,'Multipliers and Adjustments'!$A$70:$I$86,TRUNC(COLUMN(AL$2)/5)+2,FALSE)*SUMIFS('EPA US Data'!$I:$I,'EPA US Data'!$D:$D,'Country Selector'!$A$2,'EPA US Data'!$J:$J,$B$1,'EPA US Data'!$C:$C,AL$2,'EPA US Data'!$G:$G,"&gt;="&amp;$A41,'EPA US Data'!$G:$G,"&lt;"&amp;$B41)*unit_conv*'State Downscaling Multipliers'!$B$15</f>
        <v>341909765.09202921</v>
      </c>
    </row>
    <row r="42" spans="1:38" ht="15.75" customHeight="1" x14ac:dyDescent="0.25">
      <c r="A42" s="50">
        <f t="shared" si="234"/>
        <v>70</v>
      </c>
      <c r="B42" s="50">
        <f t="shared" si="235"/>
        <v>80</v>
      </c>
      <c r="C42" s="105">
        <f>VLOOKUP($B$1,'Multipliers and Adjustments'!$A$70:$I$86,TRUNC(COLUMN(C$2)/5)+2,FALSE)*SUMIFS('EPA US Data'!$I:$I,'EPA US Data'!$D:$D,'Country Selector'!$A$2,'EPA US Data'!$J:$J,$B$1,'EPA US Data'!$C:$C,C$2,'EPA US Data'!$G:$G,"&gt;="&amp;$A42,'EPA US Data'!$G:$G,"&lt;"&amp;$B42)*unit_conv*'State Downscaling Multipliers'!$B$15</f>
        <v>161470085.35487825</v>
      </c>
      <c r="D42" s="2">
        <f t="shared" ref="D42:G42" si="278">C42+($H42-$C42)/5</f>
        <v>166760536.25367516</v>
      </c>
      <c r="E42" s="2">
        <f t="shared" si="278"/>
        <v>172050987.15247208</v>
      </c>
      <c r="F42" s="2">
        <f t="shared" si="278"/>
        <v>177341438.05126899</v>
      </c>
      <c r="G42" s="2">
        <f t="shared" si="278"/>
        <v>182631888.95006591</v>
      </c>
      <c r="H42" s="105">
        <f>VLOOKUP($B$1,'Multipliers and Adjustments'!$A$70:$I$86,TRUNC(COLUMN(H$2)/5)+2,FALSE)*SUMIFS('EPA US Data'!$I:$I,'EPA US Data'!$D:$D,'Country Selector'!$A$2,'EPA US Data'!$J:$J,$B$1,'EPA US Data'!$C:$C,H$2,'EPA US Data'!$G:$G,"&gt;="&amp;$A42,'EPA US Data'!$G:$G,"&lt;"&amp;$B42)*unit_conv*'State Downscaling Multipliers'!$B$15</f>
        <v>187922339.8488628</v>
      </c>
      <c r="I42" s="2">
        <f t="shared" ref="I42:L42" si="279">H42+($M42-$H42)/5</f>
        <v>185086423.20528159</v>
      </c>
      <c r="J42" s="2">
        <f t="shared" si="279"/>
        <v>182250506.56170037</v>
      </c>
      <c r="K42" s="2">
        <f t="shared" si="279"/>
        <v>179414589.91811916</v>
      </c>
      <c r="L42" s="2">
        <f t="shared" si="279"/>
        <v>176578673.27453795</v>
      </c>
      <c r="M42" s="105">
        <f>VLOOKUP($B$1,'Multipliers and Adjustments'!$A$70:$I$86,TRUNC(COLUMN(M$2)/5)+2,FALSE)*SUMIFS('EPA US Data'!$I:$I,'EPA US Data'!$D:$D,'Country Selector'!$A$2,'EPA US Data'!$J:$J,$B$1,'EPA US Data'!$C:$C,M$2,'EPA US Data'!$G:$G,"&gt;="&amp;$A42,'EPA US Data'!$G:$G,"&lt;"&amp;$B42)*unit_conv*'State Downscaling Multipliers'!$B$15</f>
        <v>173742756.63095671</v>
      </c>
      <c r="N42" s="2">
        <f t="shared" ref="N42:Q42" si="280">M42+($R42-$M42)/5</f>
        <v>178007988.68681267</v>
      </c>
      <c r="O42" s="2">
        <f t="shared" si="280"/>
        <v>182273220.74266863</v>
      </c>
      <c r="P42" s="2">
        <f t="shared" si="280"/>
        <v>186538452.79852459</v>
      </c>
      <c r="Q42" s="2">
        <f t="shared" si="280"/>
        <v>190803684.85438055</v>
      </c>
      <c r="R42" s="105">
        <f>VLOOKUP($B$1,'Multipliers and Adjustments'!$A$70:$I$86,TRUNC(COLUMN(R$2)/5)+2,FALSE)*SUMIFS('EPA US Data'!$I:$I,'EPA US Data'!$D:$D,'Country Selector'!$A$2,'EPA US Data'!$J:$J,$B$1,'EPA US Data'!$C:$C,R$2,'EPA US Data'!$G:$G,"&gt;="&amp;$A42,'EPA US Data'!$G:$G,"&lt;"&amp;$B42)*unit_conv*'State Downscaling Multipliers'!$B$15</f>
        <v>195068916.91023651</v>
      </c>
      <c r="S42" s="2">
        <f t="shared" ref="S42:V42" si="281">R42+($W42-$R42)/5</f>
        <v>203773599.86302078</v>
      </c>
      <c r="T42" s="2">
        <f t="shared" si="281"/>
        <v>212478282.81580505</v>
      </c>
      <c r="U42" s="2">
        <f t="shared" si="281"/>
        <v>221182965.76858932</v>
      </c>
      <c r="V42" s="2">
        <f t="shared" si="281"/>
        <v>229887648.72137359</v>
      </c>
      <c r="W42" s="105">
        <f>VLOOKUP($B$1,'Multipliers and Adjustments'!$A$70:$I$86,TRUNC(COLUMN(W$2)/5)+2,FALSE)*SUMIFS('EPA US Data'!$I:$I,'EPA US Data'!$D:$D,'Country Selector'!$A$2,'EPA US Data'!$J:$J,$B$1,'EPA US Data'!$C:$C,W$2,'EPA US Data'!$G:$G,"&gt;="&amp;$A42,'EPA US Data'!$G:$G,"&lt;"&amp;$B42)*unit_conv*'State Downscaling Multipliers'!$B$15</f>
        <v>238592331.67415792</v>
      </c>
      <c r="X42" s="2">
        <f t="shared" ref="X42:AA42" si="282">W42+($AB42-$W42)/5</f>
        <v>240002521.67518398</v>
      </c>
      <c r="Y42" s="2">
        <f t="shared" si="282"/>
        <v>241412711.67621005</v>
      </c>
      <c r="Z42" s="2">
        <f t="shared" si="282"/>
        <v>242822901.67723611</v>
      </c>
      <c r="AA42" s="2">
        <f t="shared" si="282"/>
        <v>244233091.67826217</v>
      </c>
      <c r="AB42" s="105">
        <f>VLOOKUP($B$1,'Multipliers and Adjustments'!$A$70:$I$86,TRUNC(COLUMN(AB$2)/5)+2,FALSE)*SUMIFS('EPA US Data'!$I:$I,'EPA US Data'!$D:$D,'Country Selector'!$A$2,'EPA US Data'!$J:$J,$B$1,'EPA US Data'!$C:$C,AB$2,'EPA US Data'!$G:$G,"&gt;="&amp;$A42,'EPA US Data'!$G:$G,"&lt;"&amp;$B42)*unit_conv*'State Downscaling Multipliers'!$B$15</f>
        <v>245643281.67928827</v>
      </c>
      <c r="AC42" s="2">
        <f t="shared" ref="AC42:AF42" si="283">AB42+($AG42-$AB42)/5</f>
        <v>248624030.23917216</v>
      </c>
      <c r="AD42" s="2">
        <f t="shared" si="283"/>
        <v>251604778.79905605</v>
      </c>
      <c r="AE42" s="2">
        <f t="shared" si="283"/>
        <v>254585527.35893995</v>
      </c>
      <c r="AF42" s="2">
        <f t="shared" si="283"/>
        <v>257566275.91882384</v>
      </c>
      <c r="AG42" s="105">
        <f>VLOOKUP($B$1,'Multipliers and Adjustments'!$A$70:$I$86,TRUNC(COLUMN(AG$2)/5)+2,FALSE)*SUMIFS('EPA US Data'!$I:$I,'EPA US Data'!$D:$D,'Country Selector'!$A$2,'EPA US Data'!$J:$J,$B$1,'EPA US Data'!$C:$C,AG$2,'EPA US Data'!$G:$G,"&gt;="&amp;$A42,'EPA US Data'!$G:$G,"&lt;"&amp;$B42)*unit_conv*'State Downscaling Multipliers'!$B$15</f>
        <v>260547024.47870767</v>
      </c>
      <c r="AH42" s="2">
        <f t="shared" ref="AH42:AK42" si="284">AG42+($AL42-$AG42)/5</f>
        <v>255913599.99628517</v>
      </c>
      <c r="AI42" s="2">
        <f t="shared" si="284"/>
        <v>251280175.51386267</v>
      </c>
      <c r="AJ42" s="2">
        <f t="shared" si="284"/>
        <v>246646751.03144017</v>
      </c>
      <c r="AK42" s="2">
        <f t="shared" si="284"/>
        <v>242013326.54901767</v>
      </c>
      <c r="AL42" s="105">
        <f>VLOOKUP($B$1,'Multipliers and Adjustments'!$A$70:$I$86,TRUNC(COLUMN(AL$2)/5)+2,FALSE)*SUMIFS('EPA US Data'!$I:$I,'EPA US Data'!$D:$D,'Country Selector'!$A$2,'EPA US Data'!$J:$J,$B$1,'EPA US Data'!$C:$C,AL$2,'EPA US Data'!$G:$G,"&gt;="&amp;$A42,'EPA US Data'!$G:$G,"&lt;"&amp;$B42)*unit_conv*'State Downscaling Multipliers'!$B$15</f>
        <v>237379902.06659523</v>
      </c>
    </row>
    <row r="43" spans="1:38" ht="15.75" customHeight="1" x14ac:dyDescent="0.25">
      <c r="A43" s="50">
        <f t="shared" si="234"/>
        <v>80</v>
      </c>
      <c r="B43" s="50">
        <f t="shared" si="235"/>
        <v>90</v>
      </c>
      <c r="C43" s="105">
        <f>VLOOKUP($B$1,'Multipliers and Adjustments'!$A$70:$I$86,TRUNC(COLUMN(C$2)/5)+2,FALSE)*SUMIFS('EPA US Data'!$I:$I,'EPA US Data'!$D:$D,'Country Selector'!$A$2,'EPA US Data'!$J:$J,$B$1,'EPA US Data'!$C:$C,C$2,'EPA US Data'!$G:$G,"&gt;="&amp;$A43,'EPA US Data'!$G:$G,"&lt;"&amp;$B43)*unit_conv*'State Downscaling Multipliers'!$B$15</f>
        <v>119586705.40772755</v>
      </c>
      <c r="D43" s="2">
        <f t="shared" ref="D43:G43" si="285">C43+($H43-$C43)/5</f>
        <v>109560362.12226875</v>
      </c>
      <c r="E43" s="2">
        <f t="shared" si="285"/>
        <v>99534018.836809948</v>
      </c>
      <c r="F43" s="2">
        <f t="shared" si="285"/>
        <v>89507675.551351145</v>
      </c>
      <c r="G43" s="2">
        <f t="shared" si="285"/>
        <v>79481332.265892342</v>
      </c>
      <c r="H43" s="105">
        <f>VLOOKUP($B$1,'Multipliers and Adjustments'!$A$70:$I$86,TRUNC(COLUMN(H$2)/5)+2,FALSE)*SUMIFS('EPA US Data'!$I:$I,'EPA US Data'!$D:$D,'Country Selector'!$A$2,'EPA US Data'!$J:$J,$B$1,'EPA US Data'!$C:$C,H$2,'EPA US Data'!$G:$G,"&gt;="&amp;$A43,'EPA US Data'!$G:$G,"&lt;"&amp;$B43)*unit_conv*'State Downscaling Multipliers'!$B$15</f>
        <v>69454988.980433539</v>
      </c>
      <c r="I43" s="2">
        <f t="shared" ref="I43:L43" si="286">H43+($M43-$H43)/5</f>
        <v>87938379.339211255</v>
      </c>
      <c r="J43" s="2">
        <f t="shared" si="286"/>
        <v>106421769.69798899</v>
      </c>
      <c r="K43" s="2">
        <f t="shared" si="286"/>
        <v>124905160.05676672</v>
      </c>
      <c r="L43" s="2">
        <f t="shared" si="286"/>
        <v>143388550.41554445</v>
      </c>
      <c r="M43" s="105">
        <f>VLOOKUP($B$1,'Multipliers and Adjustments'!$A$70:$I$86,TRUNC(COLUMN(M$2)/5)+2,FALSE)*SUMIFS('EPA US Data'!$I:$I,'EPA US Data'!$D:$D,'Country Selector'!$A$2,'EPA US Data'!$J:$J,$B$1,'EPA US Data'!$C:$C,M$2,'EPA US Data'!$G:$G,"&gt;="&amp;$A43,'EPA US Data'!$G:$G,"&lt;"&amp;$B43)*unit_conv*'State Downscaling Multipliers'!$B$15</f>
        <v>161871940.77432215</v>
      </c>
      <c r="N43" s="2">
        <f t="shared" ref="N43:Q43" si="287">M43+($R43-$M43)/5</f>
        <v>169720591.31504712</v>
      </c>
      <c r="O43" s="2">
        <f t="shared" si="287"/>
        <v>177569241.85577208</v>
      </c>
      <c r="P43" s="2">
        <f t="shared" si="287"/>
        <v>185417892.39649704</v>
      </c>
      <c r="Q43" s="2">
        <f t="shared" si="287"/>
        <v>193266542.937222</v>
      </c>
      <c r="R43" s="105">
        <f>VLOOKUP($B$1,'Multipliers and Adjustments'!$A$70:$I$86,TRUNC(COLUMN(R$2)/5)+2,FALSE)*SUMIFS('EPA US Data'!$I:$I,'EPA US Data'!$D:$D,'Country Selector'!$A$2,'EPA US Data'!$J:$J,$B$1,'EPA US Data'!$C:$C,R$2,'EPA US Data'!$G:$G,"&gt;="&amp;$A43,'EPA US Data'!$G:$G,"&lt;"&amp;$B43)*unit_conv*'State Downscaling Multipliers'!$B$15</f>
        <v>201115193.47794703</v>
      </c>
      <c r="S43" s="2">
        <f t="shared" ref="S43:V43" si="288">R43+($W43-$R43)/5</f>
        <v>207590656.87597263</v>
      </c>
      <c r="T43" s="2">
        <f t="shared" si="288"/>
        <v>214066120.27399823</v>
      </c>
      <c r="U43" s="2">
        <f t="shared" si="288"/>
        <v>220541583.67202383</v>
      </c>
      <c r="V43" s="2">
        <f t="shared" si="288"/>
        <v>227017047.07004943</v>
      </c>
      <c r="W43" s="105">
        <f>VLOOKUP($B$1,'Multipliers and Adjustments'!$A$70:$I$86,TRUNC(COLUMN(W$2)/5)+2,FALSE)*SUMIFS('EPA US Data'!$I:$I,'EPA US Data'!$D:$D,'Country Selector'!$A$2,'EPA US Data'!$J:$J,$B$1,'EPA US Data'!$C:$C,W$2,'EPA US Data'!$G:$G,"&gt;="&amp;$A43,'EPA US Data'!$G:$G,"&lt;"&amp;$B43)*unit_conv*'State Downscaling Multipliers'!$B$15</f>
        <v>233492510.46807507</v>
      </c>
      <c r="X43" s="2">
        <f t="shared" ref="X43:AA43" si="289">W43+($AB43-$W43)/5</f>
        <v>225095991.13570538</v>
      </c>
      <c r="Y43" s="2">
        <f t="shared" si="289"/>
        <v>216699471.8033357</v>
      </c>
      <c r="Z43" s="2">
        <f t="shared" si="289"/>
        <v>208302952.47096601</v>
      </c>
      <c r="AA43" s="2">
        <f t="shared" si="289"/>
        <v>199906433.13859633</v>
      </c>
      <c r="AB43" s="105">
        <f>VLOOKUP($B$1,'Multipliers and Adjustments'!$A$70:$I$86,TRUNC(COLUMN(AB$2)/5)+2,FALSE)*SUMIFS('EPA US Data'!$I:$I,'EPA US Data'!$D:$D,'Country Selector'!$A$2,'EPA US Data'!$J:$J,$B$1,'EPA US Data'!$C:$C,AB$2,'EPA US Data'!$G:$G,"&gt;="&amp;$A43,'EPA US Data'!$G:$G,"&lt;"&amp;$B43)*unit_conv*'State Downscaling Multipliers'!$B$15</f>
        <v>191509913.80622667</v>
      </c>
      <c r="AC43" s="2">
        <f t="shared" ref="AC43:AF43" si="290">AB43+($AG43-$AB43)/5</f>
        <v>193789345.27421534</v>
      </c>
      <c r="AD43" s="2">
        <f t="shared" si="290"/>
        <v>196068776.74220401</v>
      </c>
      <c r="AE43" s="2">
        <f t="shared" si="290"/>
        <v>198348208.21019268</v>
      </c>
      <c r="AF43" s="2">
        <f t="shared" si="290"/>
        <v>200627639.67818135</v>
      </c>
      <c r="AG43" s="105">
        <f>VLOOKUP($B$1,'Multipliers and Adjustments'!$A$70:$I$86,TRUNC(COLUMN(AG$2)/5)+2,FALSE)*SUMIFS('EPA US Data'!$I:$I,'EPA US Data'!$D:$D,'Country Selector'!$A$2,'EPA US Data'!$J:$J,$B$1,'EPA US Data'!$C:$C,AG$2,'EPA US Data'!$G:$G,"&gt;="&amp;$A43,'EPA US Data'!$G:$G,"&lt;"&amp;$B43)*unit_conv*'State Downscaling Multipliers'!$B$15</f>
        <v>202907071.14617005</v>
      </c>
      <c r="AH43" s="2">
        <f t="shared" ref="AH43:AK43" si="291">AG43+($AL43-$AG43)/5</f>
        <v>209864273.42607361</v>
      </c>
      <c r="AI43" s="2">
        <f t="shared" si="291"/>
        <v>216821475.70597717</v>
      </c>
      <c r="AJ43" s="2">
        <f t="shared" si="291"/>
        <v>223778677.98588073</v>
      </c>
      <c r="AK43" s="2">
        <f t="shared" si="291"/>
        <v>230735880.26578429</v>
      </c>
      <c r="AL43" s="105">
        <f>VLOOKUP($B$1,'Multipliers and Adjustments'!$A$70:$I$86,TRUNC(COLUMN(AL$2)/5)+2,FALSE)*SUMIFS('EPA US Data'!$I:$I,'EPA US Data'!$D:$D,'Country Selector'!$A$2,'EPA US Data'!$J:$J,$B$1,'EPA US Data'!$C:$C,AL$2,'EPA US Data'!$G:$G,"&gt;="&amp;$A43,'EPA US Data'!$G:$G,"&lt;"&amp;$B43)*unit_conv*'State Downscaling Multipliers'!$B$15</f>
        <v>237693082.54568785</v>
      </c>
    </row>
    <row r="44" spans="1:38" ht="15.75" customHeight="1" x14ac:dyDescent="0.25">
      <c r="A44" s="50">
        <f t="shared" si="234"/>
        <v>90</v>
      </c>
      <c r="B44" s="50">
        <f t="shared" si="235"/>
        <v>100</v>
      </c>
      <c r="C44" s="105">
        <f>VLOOKUP($B$1,'Multipliers and Adjustments'!$A$70:$I$86,TRUNC(COLUMN(C$2)/5)+2,FALSE)*SUMIFS('EPA US Data'!$I:$I,'EPA US Data'!$D:$D,'Country Selector'!$A$2,'EPA US Data'!$J:$J,$B$1,'EPA US Data'!$C:$C,C$2,'EPA US Data'!$G:$G,"&gt;="&amp;$A44,'EPA US Data'!$G:$G,"&lt;"&amp;$B44)*unit_conv*'State Downscaling Multipliers'!$B$15</f>
        <v>92180080.881130934</v>
      </c>
      <c r="D44" s="2">
        <f t="shared" ref="D44:G44" si="292">C44+($H44-$C44)/5</f>
        <v>104402319.04259299</v>
      </c>
      <c r="E44" s="2">
        <f t="shared" si="292"/>
        <v>116624557.20405504</v>
      </c>
      <c r="F44" s="2">
        <f t="shared" si="292"/>
        <v>128846795.36551709</v>
      </c>
      <c r="G44" s="2">
        <f t="shared" si="292"/>
        <v>141069033.52697915</v>
      </c>
      <c r="H44" s="105">
        <f>VLOOKUP($B$1,'Multipliers and Adjustments'!$A$70:$I$86,TRUNC(COLUMN(H$2)/5)+2,FALSE)*SUMIFS('EPA US Data'!$I:$I,'EPA US Data'!$D:$D,'Country Selector'!$A$2,'EPA US Data'!$J:$J,$B$1,'EPA US Data'!$C:$C,H$2,'EPA US Data'!$G:$G,"&gt;="&amp;$A44,'EPA US Data'!$G:$G,"&lt;"&amp;$B44)*unit_conv*'State Downscaling Multipliers'!$B$15</f>
        <v>153291271.68844119</v>
      </c>
      <c r="I44" s="2">
        <f t="shared" ref="I44:L44" si="293">H44+($M44-$H44)/5</f>
        <v>153797808.25629711</v>
      </c>
      <c r="J44" s="2">
        <f t="shared" si="293"/>
        <v>154304344.82415304</v>
      </c>
      <c r="K44" s="2">
        <f t="shared" si="293"/>
        <v>154810881.39200896</v>
      </c>
      <c r="L44" s="2">
        <f t="shared" si="293"/>
        <v>155317417.95986488</v>
      </c>
      <c r="M44" s="105">
        <f>VLOOKUP($B$1,'Multipliers and Adjustments'!$A$70:$I$86,TRUNC(COLUMN(M$2)/5)+2,FALSE)*SUMIFS('EPA US Data'!$I:$I,'EPA US Data'!$D:$D,'Country Selector'!$A$2,'EPA US Data'!$J:$J,$B$1,'EPA US Data'!$C:$C,M$2,'EPA US Data'!$G:$G,"&gt;="&amp;$A44,'EPA US Data'!$G:$G,"&lt;"&amp;$B44)*unit_conv*'State Downscaling Multipliers'!$B$15</f>
        <v>155823954.52772084</v>
      </c>
      <c r="N44" s="2">
        <f t="shared" ref="N44:Q44" si="294">M44+($R44-$M44)/5</f>
        <v>157275359.92536774</v>
      </c>
      <c r="O44" s="2">
        <f t="shared" si="294"/>
        <v>158726765.32301465</v>
      </c>
      <c r="P44" s="2">
        <f t="shared" si="294"/>
        <v>160178170.72066155</v>
      </c>
      <c r="Q44" s="2">
        <f t="shared" si="294"/>
        <v>161629576.11830845</v>
      </c>
      <c r="R44" s="105">
        <f>VLOOKUP($B$1,'Multipliers and Adjustments'!$A$70:$I$86,TRUNC(COLUMN(R$2)/5)+2,FALSE)*SUMIFS('EPA US Data'!$I:$I,'EPA US Data'!$D:$D,'Country Selector'!$A$2,'EPA US Data'!$J:$J,$B$1,'EPA US Data'!$C:$C,R$2,'EPA US Data'!$G:$G,"&gt;="&amp;$A44,'EPA US Data'!$G:$G,"&lt;"&amp;$B44)*unit_conv*'State Downscaling Multipliers'!$B$15</f>
        <v>163080981.51595533</v>
      </c>
      <c r="S44" s="2">
        <f t="shared" ref="S44:V44" si="295">R44+($W44-$R44)/5</f>
        <v>159381821.23171598</v>
      </c>
      <c r="T44" s="2">
        <f t="shared" si="295"/>
        <v>155682660.94747663</v>
      </c>
      <c r="U44" s="2">
        <f t="shared" si="295"/>
        <v>151983500.66323727</v>
      </c>
      <c r="V44" s="2">
        <f t="shared" si="295"/>
        <v>148284340.37899792</v>
      </c>
      <c r="W44" s="105">
        <f>VLOOKUP($B$1,'Multipliers and Adjustments'!$A$70:$I$86,TRUNC(COLUMN(W$2)/5)+2,FALSE)*SUMIFS('EPA US Data'!$I:$I,'EPA US Data'!$D:$D,'Country Selector'!$A$2,'EPA US Data'!$J:$J,$B$1,'EPA US Data'!$C:$C,W$2,'EPA US Data'!$G:$G,"&gt;="&amp;$A44,'EPA US Data'!$G:$G,"&lt;"&amp;$B44)*unit_conv*'State Downscaling Multipliers'!$B$15</f>
        <v>144585180.09475854</v>
      </c>
      <c r="X44" s="2">
        <f t="shared" ref="X44:AA44" si="296">W44+($AB44-$W44)/5</f>
        <v>146774025.8654148</v>
      </c>
      <c r="Y44" s="2">
        <f t="shared" si="296"/>
        <v>148962871.63607106</v>
      </c>
      <c r="Z44" s="2">
        <f t="shared" si="296"/>
        <v>151151717.40672731</v>
      </c>
      <c r="AA44" s="2">
        <f t="shared" si="296"/>
        <v>153340563.17738357</v>
      </c>
      <c r="AB44" s="105">
        <f>VLOOKUP($B$1,'Multipliers and Adjustments'!$A$70:$I$86,TRUNC(COLUMN(AB$2)/5)+2,FALSE)*SUMIFS('EPA US Data'!$I:$I,'EPA US Data'!$D:$D,'Country Selector'!$A$2,'EPA US Data'!$J:$J,$B$1,'EPA US Data'!$C:$C,AB$2,'EPA US Data'!$G:$G,"&gt;="&amp;$A44,'EPA US Data'!$G:$G,"&lt;"&amp;$B44)*unit_conv*'State Downscaling Multipliers'!$B$15</f>
        <v>155529408.9480398</v>
      </c>
      <c r="AC44" s="2">
        <f t="shared" ref="AC44:AF44" si="297">AB44+($AG44-$AB44)/5</f>
        <v>161193532.1331946</v>
      </c>
      <c r="AD44" s="2">
        <f t="shared" si="297"/>
        <v>166857655.31834939</v>
      </c>
      <c r="AE44" s="2">
        <f t="shared" si="297"/>
        <v>172521778.50350419</v>
      </c>
      <c r="AF44" s="2">
        <f t="shared" si="297"/>
        <v>178185901.68865898</v>
      </c>
      <c r="AG44" s="105">
        <f>VLOOKUP($B$1,'Multipliers and Adjustments'!$A$70:$I$86,TRUNC(COLUMN(AG$2)/5)+2,FALSE)*SUMIFS('EPA US Data'!$I:$I,'EPA US Data'!$D:$D,'Country Selector'!$A$2,'EPA US Data'!$J:$J,$B$1,'EPA US Data'!$C:$C,AG$2,'EPA US Data'!$G:$G,"&gt;="&amp;$A44,'EPA US Data'!$G:$G,"&lt;"&amp;$B44)*unit_conv*'State Downscaling Multipliers'!$B$15</f>
        <v>183850024.87381375</v>
      </c>
      <c r="AH44" s="2">
        <f t="shared" ref="AH44:AK44" si="298">AG44+($AL44-$AG44)/5</f>
        <v>176475774.42499995</v>
      </c>
      <c r="AI44" s="2">
        <f t="shared" si="298"/>
        <v>169101523.97618616</v>
      </c>
      <c r="AJ44" s="2">
        <f t="shared" si="298"/>
        <v>161727273.52737236</v>
      </c>
      <c r="AK44" s="2">
        <f t="shared" si="298"/>
        <v>154353023.07855856</v>
      </c>
      <c r="AL44" s="105">
        <f>VLOOKUP($B$1,'Multipliers and Adjustments'!$A$70:$I$86,TRUNC(COLUMN(AL$2)/5)+2,FALSE)*SUMIFS('EPA US Data'!$I:$I,'EPA US Data'!$D:$D,'Country Selector'!$A$2,'EPA US Data'!$J:$J,$B$1,'EPA US Data'!$C:$C,AL$2,'EPA US Data'!$G:$G,"&gt;="&amp;$A44,'EPA US Data'!$G:$G,"&lt;"&amp;$B44)*unit_conv*'State Downscaling Multipliers'!$B$15</f>
        <v>146978772.62974471</v>
      </c>
    </row>
    <row r="45" spans="1:38" ht="15.75" customHeight="1" x14ac:dyDescent="0.25">
      <c r="A45" s="49">
        <f t="shared" si="234"/>
        <v>100</v>
      </c>
      <c r="B45" s="49">
        <f t="shared" ref="B45:B74" si="299">A45+50</f>
        <v>150</v>
      </c>
      <c r="C45" s="105">
        <f>VLOOKUP($B$1,'Multipliers and Adjustments'!$A$70:$I$86,TRUNC(COLUMN(C$2)/5)+2,FALSE)*SUMIFS('EPA US Data'!$I:$I,'EPA US Data'!$D:$D,'Country Selector'!$A$2,'EPA US Data'!$J:$J,$B$1,'EPA US Data'!$C:$C,C$2,'EPA US Data'!$G:$G,"&gt;="&amp;$A45,'EPA US Data'!$G:$G,"&lt;"&amp;$B45)*unit_conv*'State Downscaling Multipliers'!$B$15</f>
        <v>311184794.82184136</v>
      </c>
      <c r="D45" s="2">
        <f t="shared" ref="D45:G45" si="300">C45+($H45-$C45)/5</f>
        <v>315903415.60052651</v>
      </c>
      <c r="E45" s="2">
        <f t="shared" si="300"/>
        <v>320622036.37921166</v>
      </c>
      <c r="F45" s="2">
        <f t="shared" si="300"/>
        <v>325340657.15789682</v>
      </c>
      <c r="G45" s="2">
        <f t="shared" si="300"/>
        <v>330059277.93658197</v>
      </c>
      <c r="H45" s="105">
        <f>VLOOKUP($B$1,'Multipliers and Adjustments'!$A$70:$I$86,TRUNC(COLUMN(H$2)/5)+2,FALSE)*SUMIFS('EPA US Data'!$I:$I,'EPA US Data'!$D:$D,'Country Selector'!$A$2,'EPA US Data'!$J:$J,$B$1,'EPA US Data'!$C:$C,H$2,'EPA US Data'!$G:$G,"&gt;="&amp;$A45,'EPA US Data'!$G:$G,"&lt;"&amp;$B45)*unit_conv*'State Downscaling Multipliers'!$B$15</f>
        <v>334777898.71526712</v>
      </c>
      <c r="I45" s="2">
        <f t="shared" ref="I45:L45" si="301">H45+($M45-$H45)/5</f>
        <v>339526077.30654371</v>
      </c>
      <c r="J45" s="2">
        <f t="shared" si="301"/>
        <v>344274255.89782029</v>
      </c>
      <c r="K45" s="2">
        <f t="shared" si="301"/>
        <v>349022434.48909688</v>
      </c>
      <c r="L45" s="2">
        <f t="shared" si="301"/>
        <v>353770613.08037347</v>
      </c>
      <c r="M45" s="105">
        <f>VLOOKUP($B$1,'Multipliers and Adjustments'!$A$70:$I$86,TRUNC(COLUMN(M$2)/5)+2,FALSE)*SUMIFS('EPA US Data'!$I:$I,'EPA US Data'!$D:$D,'Country Selector'!$A$2,'EPA US Data'!$J:$J,$B$1,'EPA US Data'!$C:$C,M$2,'EPA US Data'!$G:$G,"&gt;="&amp;$A45,'EPA US Data'!$G:$G,"&lt;"&amp;$B45)*unit_conv*'State Downscaling Multipliers'!$B$15</f>
        <v>358518791.67165017</v>
      </c>
      <c r="N45" s="2">
        <f t="shared" ref="N45:Q45" si="302">M45+($R45-$M45)/5</f>
        <v>373396773.92175156</v>
      </c>
      <c r="O45" s="2">
        <f t="shared" si="302"/>
        <v>388274756.17185295</v>
      </c>
      <c r="P45" s="2">
        <f t="shared" si="302"/>
        <v>403152738.42195433</v>
      </c>
      <c r="Q45" s="2">
        <f t="shared" si="302"/>
        <v>418030720.67205572</v>
      </c>
      <c r="R45" s="105">
        <f>VLOOKUP($B$1,'Multipliers and Adjustments'!$A$70:$I$86,TRUNC(COLUMN(R$2)/5)+2,FALSE)*SUMIFS('EPA US Data'!$I:$I,'EPA US Data'!$D:$D,'Country Selector'!$A$2,'EPA US Data'!$J:$J,$B$1,'EPA US Data'!$C:$C,R$2,'EPA US Data'!$G:$G,"&gt;="&amp;$A45,'EPA US Data'!$G:$G,"&lt;"&amp;$B45)*unit_conv*'State Downscaling Multipliers'!$B$15</f>
        <v>432908702.92215711</v>
      </c>
      <c r="S45" s="2">
        <f t="shared" ref="S45:V45" si="303">R45+($W45-$R45)/5</f>
        <v>435685196.39318365</v>
      </c>
      <c r="T45" s="2">
        <f t="shared" si="303"/>
        <v>438461689.86421019</v>
      </c>
      <c r="U45" s="2">
        <f t="shared" si="303"/>
        <v>441238183.33523673</v>
      </c>
      <c r="V45" s="2">
        <f t="shared" si="303"/>
        <v>444014676.80626327</v>
      </c>
      <c r="W45" s="105">
        <f>VLOOKUP($B$1,'Multipliers and Adjustments'!$A$70:$I$86,TRUNC(COLUMN(W$2)/5)+2,FALSE)*SUMIFS('EPA US Data'!$I:$I,'EPA US Data'!$D:$D,'Country Selector'!$A$2,'EPA US Data'!$J:$J,$B$1,'EPA US Data'!$C:$C,W$2,'EPA US Data'!$G:$G,"&gt;="&amp;$A45,'EPA US Data'!$G:$G,"&lt;"&amp;$B45)*unit_conv*'State Downscaling Multipliers'!$B$15</f>
        <v>446791170.27728981</v>
      </c>
      <c r="X45" s="2">
        <f t="shared" ref="X45:AA45" si="304">W45+($AB45-$W45)/5</f>
        <v>445718354.64258718</v>
      </c>
      <c r="Y45" s="2">
        <f t="shared" si="304"/>
        <v>444645539.00788456</v>
      </c>
      <c r="Z45" s="2">
        <f t="shared" si="304"/>
        <v>443572723.37318194</v>
      </c>
      <c r="AA45" s="2">
        <f t="shared" si="304"/>
        <v>442499907.73847932</v>
      </c>
      <c r="AB45" s="105">
        <f>VLOOKUP($B$1,'Multipliers and Adjustments'!$A$70:$I$86,TRUNC(COLUMN(AB$2)/5)+2,FALSE)*SUMIFS('EPA US Data'!$I:$I,'EPA US Data'!$D:$D,'Country Selector'!$A$2,'EPA US Data'!$J:$J,$B$1,'EPA US Data'!$C:$C,AB$2,'EPA US Data'!$G:$G,"&gt;="&amp;$A45,'EPA US Data'!$G:$G,"&lt;"&amp;$B45)*unit_conv*'State Downscaling Multipliers'!$B$15</f>
        <v>441427092.10377681</v>
      </c>
      <c r="AC45" s="2">
        <f t="shared" ref="AC45:AF45" si="305">AB45+($AG45-$AB45)/5</f>
        <v>437908293.75624478</v>
      </c>
      <c r="AD45" s="2">
        <f t="shared" si="305"/>
        <v>434389495.40871274</v>
      </c>
      <c r="AE45" s="2">
        <f t="shared" si="305"/>
        <v>430870697.06118071</v>
      </c>
      <c r="AF45" s="2">
        <f t="shared" si="305"/>
        <v>427351898.71364868</v>
      </c>
      <c r="AG45" s="105">
        <f>VLOOKUP($B$1,'Multipliers and Adjustments'!$A$70:$I$86,TRUNC(COLUMN(AG$2)/5)+2,FALSE)*SUMIFS('EPA US Data'!$I:$I,'EPA US Data'!$D:$D,'Country Selector'!$A$2,'EPA US Data'!$J:$J,$B$1,'EPA US Data'!$C:$C,AG$2,'EPA US Data'!$G:$G,"&gt;="&amp;$A45,'EPA US Data'!$G:$G,"&lt;"&amp;$B45)*unit_conv*'State Downscaling Multipliers'!$B$15</f>
        <v>423833100.3661167</v>
      </c>
      <c r="AH45" s="2">
        <f t="shared" ref="AH45:AK45" si="306">AG45+($AL45-$AG45)/5</f>
        <v>426905143.088539</v>
      </c>
      <c r="AI45" s="2">
        <f t="shared" si="306"/>
        <v>429977185.81096131</v>
      </c>
      <c r="AJ45" s="2">
        <f t="shared" si="306"/>
        <v>433049228.53338361</v>
      </c>
      <c r="AK45" s="2">
        <f t="shared" si="306"/>
        <v>436121271.25580591</v>
      </c>
      <c r="AL45" s="105">
        <f>VLOOKUP($B$1,'Multipliers and Adjustments'!$A$70:$I$86,TRUNC(COLUMN(AL$2)/5)+2,FALSE)*SUMIFS('EPA US Data'!$I:$I,'EPA US Data'!$D:$D,'Country Selector'!$A$2,'EPA US Data'!$J:$J,$B$1,'EPA US Data'!$C:$C,AL$2,'EPA US Data'!$G:$G,"&gt;="&amp;$A45,'EPA US Data'!$G:$G,"&lt;"&amp;$B45)*unit_conv*'State Downscaling Multipliers'!$B$15</f>
        <v>439193313.97822809</v>
      </c>
    </row>
    <row r="46" spans="1:38" ht="15.75" customHeight="1" x14ac:dyDescent="0.25">
      <c r="A46" s="49">
        <f t="shared" si="234"/>
        <v>150</v>
      </c>
      <c r="B46" s="49">
        <f t="shared" si="299"/>
        <v>200</v>
      </c>
      <c r="C46" s="105">
        <f>VLOOKUP($B$1,'Multipliers and Adjustments'!$A$70:$I$86,TRUNC(COLUMN(C$2)/5)+2,FALSE)*SUMIFS('EPA US Data'!$I:$I,'EPA US Data'!$D:$D,'Country Selector'!$A$2,'EPA US Data'!$J:$J,$B$1,'EPA US Data'!$C:$C,C$2,'EPA US Data'!$G:$G,"&gt;="&amp;$A46,'EPA US Data'!$G:$G,"&lt;"&amp;$B46)*unit_conv*'State Downscaling Multipliers'!$B$15</f>
        <v>131969596.0535506</v>
      </c>
      <c r="D46" s="2">
        <f t="shared" ref="D46:G46" si="307">C46+($H46-$C46)/5</f>
        <v>127814128.66651817</v>
      </c>
      <c r="E46" s="2">
        <f t="shared" si="307"/>
        <v>123658661.27948573</v>
      </c>
      <c r="F46" s="2">
        <f t="shared" si="307"/>
        <v>119503193.8924533</v>
      </c>
      <c r="G46" s="2">
        <f t="shared" si="307"/>
        <v>115347726.50542086</v>
      </c>
      <c r="H46" s="105">
        <f>VLOOKUP($B$1,'Multipliers and Adjustments'!$A$70:$I$86,TRUNC(COLUMN(H$2)/5)+2,FALSE)*SUMIFS('EPA US Data'!$I:$I,'EPA US Data'!$D:$D,'Country Selector'!$A$2,'EPA US Data'!$J:$J,$B$1,'EPA US Data'!$C:$C,H$2,'EPA US Data'!$G:$G,"&gt;="&amp;$A46,'EPA US Data'!$G:$G,"&lt;"&amp;$B46)*unit_conv*'State Downscaling Multipliers'!$B$15</f>
        <v>111192259.11838846</v>
      </c>
      <c r="I46" s="2">
        <f t="shared" ref="I46:L46" si="308">H46+($M46-$H46)/5</f>
        <v>115993204.22637543</v>
      </c>
      <c r="J46" s="2">
        <f t="shared" si="308"/>
        <v>120794149.3343624</v>
      </c>
      <c r="K46" s="2">
        <f t="shared" si="308"/>
        <v>125595094.44234937</v>
      </c>
      <c r="L46" s="2">
        <f t="shared" si="308"/>
        <v>130396039.55033635</v>
      </c>
      <c r="M46" s="105">
        <f>VLOOKUP($B$1,'Multipliers and Adjustments'!$A$70:$I$86,TRUNC(COLUMN(M$2)/5)+2,FALSE)*SUMIFS('EPA US Data'!$I:$I,'EPA US Data'!$D:$D,'Country Selector'!$A$2,'EPA US Data'!$J:$J,$B$1,'EPA US Data'!$C:$C,M$2,'EPA US Data'!$G:$G,"&gt;="&amp;$A46,'EPA US Data'!$G:$G,"&lt;"&amp;$B46)*unit_conv*'State Downscaling Multipliers'!$B$15</f>
        <v>135196984.65832335</v>
      </c>
      <c r="N46" s="2">
        <f t="shared" ref="N46:Q46" si="309">M46+($R46-$M46)/5</f>
        <v>133773072.63600814</v>
      </c>
      <c r="O46" s="2">
        <f t="shared" si="309"/>
        <v>132349160.61369294</v>
      </c>
      <c r="P46" s="2">
        <f t="shared" si="309"/>
        <v>130925248.59137774</v>
      </c>
      <c r="Q46" s="2">
        <f t="shared" si="309"/>
        <v>129501336.56906253</v>
      </c>
      <c r="R46" s="105">
        <f>VLOOKUP($B$1,'Multipliers and Adjustments'!$A$70:$I$86,TRUNC(COLUMN(R$2)/5)+2,FALSE)*SUMIFS('EPA US Data'!$I:$I,'EPA US Data'!$D:$D,'Country Selector'!$A$2,'EPA US Data'!$J:$J,$B$1,'EPA US Data'!$C:$C,R$2,'EPA US Data'!$G:$G,"&gt;="&amp;$A46,'EPA US Data'!$G:$G,"&lt;"&amp;$B46)*unit_conv*'State Downscaling Multipliers'!$B$15</f>
        <v>128077424.54674731</v>
      </c>
      <c r="S46" s="2">
        <f t="shared" ref="S46:V46" si="310">R46+($W46-$R46)/5</f>
        <v>129999953.99157032</v>
      </c>
      <c r="T46" s="2">
        <f t="shared" si="310"/>
        <v>131922483.43639334</v>
      </c>
      <c r="U46" s="2">
        <f t="shared" si="310"/>
        <v>133845012.88121635</v>
      </c>
      <c r="V46" s="2">
        <f t="shared" si="310"/>
        <v>135767542.32603937</v>
      </c>
      <c r="W46" s="105">
        <f>VLOOKUP($B$1,'Multipliers and Adjustments'!$A$70:$I$86,TRUNC(COLUMN(W$2)/5)+2,FALSE)*SUMIFS('EPA US Data'!$I:$I,'EPA US Data'!$D:$D,'Country Selector'!$A$2,'EPA US Data'!$J:$J,$B$1,'EPA US Data'!$C:$C,W$2,'EPA US Data'!$G:$G,"&gt;="&amp;$A46,'EPA US Data'!$G:$G,"&lt;"&amp;$B46)*unit_conv*'State Downscaling Multipliers'!$B$15</f>
        <v>137690071.7708624</v>
      </c>
      <c r="X46" s="2">
        <f t="shared" ref="X46:AA46" si="311">W46+($AB46-$W46)/5</f>
        <v>135025418.8193492</v>
      </c>
      <c r="Y46" s="2">
        <f t="shared" si="311"/>
        <v>132360765.867836</v>
      </c>
      <c r="Z46" s="2">
        <f t="shared" si="311"/>
        <v>129696112.9163228</v>
      </c>
      <c r="AA46" s="2">
        <f t="shared" si="311"/>
        <v>127031459.9648096</v>
      </c>
      <c r="AB46" s="105">
        <f>VLOOKUP($B$1,'Multipliers and Adjustments'!$A$70:$I$86,TRUNC(COLUMN(AB$2)/5)+2,FALSE)*SUMIFS('EPA US Data'!$I:$I,'EPA US Data'!$D:$D,'Country Selector'!$A$2,'EPA US Data'!$J:$J,$B$1,'EPA US Data'!$C:$C,AB$2,'EPA US Data'!$G:$G,"&gt;="&amp;$A46,'EPA US Data'!$G:$G,"&lt;"&amp;$B46)*unit_conv*'State Downscaling Multipliers'!$B$15</f>
        <v>124366807.0132964</v>
      </c>
      <c r="AC46" s="2">
        <f t="shared" ref="AC46:AF46" si="312">AB46+($AG46-$AB46)/5</f>
        <v>125605250.4513924</v>
      </c>
      <c r="AD46" s="2">
        <f t="shared" si="312"/>
        <v>126843693.8894884</v>
      </c>
      <c r="AE46" s="2">
        <f t="shared" si="312"/>
        <v>128082137.3275844</v>
      </c>
      <c r="AF46" s="2">
        <f t="shared" si="312"/>
        <v>129320580.7656804</v>
      </c>
      <c r="AG46" s="105">
        <f>VLOOKUP($B$1,'Multipliers and Adjustments'!$A$70:$I$86,TRUNC(COLUMN(AG$2)/5)+2,FALSE)*SUMIFS('EPA US Data'!$I:$I,'EPA US Data'!$D:$D,'Country Selector'!$A$2,'EPA US Data'!$J:$J,$B$1,'EPA US Data'!$C:$C,AG$2,'EPA US Data'!$G:$G,"&gt;="&amp;$A46,'EPA US Data'!$G:$G,"&lt;"&amp;$B46)*unit_conv*'State Downscaling Multipliers'!$B$15</f>
        <v>130559024.20377643</v>
      </c>
      <c r="AH46" s="2">
        <f t="shared" ref="AH46:AK46" si="313">AG46+($AL46-$AG46)/5</f>
        <v>131614228.0508433</v>
      </c>
      <c r="AI46" s="2">
        <f t="shared" si="313"/>
        <v>132669431.89791016</v>
      </c>
      <c r="AJ46" s="2">
        <f t="shared" si="313"/>
        <v>133724635.74497703</v>
      </c>
      <c r="AK46" s="2">
        <f t="shared" si="313"/>
        <v>134779839.59204388</v>
      </c>
      <c r="AL46" s="105">
        <f>VLOOKUP($B$1,'Multipliers and Adjustments'!$A$70:$I$86,TRUNC(COLUMN(AL$2)/5)+2,FALSE)*SUMIFS('EPA US Data'!$I:$I,'EPA US Data'!$D:$D,'Country Selector'!$A$2,'EPA US Data'!$J:$J,$B$1,'EPA US Data'!$C:$C,AL$2,'EPA US Data'!$G:$G,"&gt;="&amp;$A46,'EPA US Data'!$G:$G,"&lt;"&amp;$B46)*unit_conv*'State Downscaling Multipliers'!$B$15</f>
        <v>135835043.43911076</v>
      </c>
    </row>
    <row r="47" spans="1:38" ht="15.75" customHeight="1" x14ac:dyDescent="0.25">
      <c r="A47" s="49">
        <f t="shared" si="234"/>
        <v>200</v>
      </c>
      <c r="B47" s="49">
        <f t="shared" si="299"/>
        <v>250</v>
      </c>
      <c r="C47" s="105">
        <f>VLOOKUP($B$1,'Multipliers and Adjustments'!$A$70:$I$86,TRUNC(COLUMN(C$2)/5)+2,FALSE)*SUMIFS('EPA US Data'!$I:$I,'EPA US Data'!$D:$D,'Country Selector'!$A$2,'EPA US Data'!$J:$J,$B$1,'EPA US Data'!$C:$C,C$2,'EPA US Data'!$G:$G,"&gt;="&amp;$A47,'EPA US Data'!$G:$G,"&lt;"&amp;$B47)*unit_conv*'State Downscaling Multipliers'!$B$15</f>
        <v>45512361.941593952</v>
      </c>
      <c r="D47" s="2">
        <f t="shared" ref="D47:G47" si="314">C47+($H47-$C47)/5</f>
        <v>47994829.123883896</v>
      </c>
      <c r="E47" s="2">
        <f t="shared" si="314"/>
        <v>50477296.306173839</v>
      </c>
      <c r="F47" s="2">
        <f t="shared" si="314"/>
        <v>52959763.488463782</v>
      </c>
      <c r="G47" s="2">
        <f t="shared" si="314"/>
        <v>55442230.670753725</v>
      </c>
      <c r="H47" s="105">
        <f>VLOOKUP($B$1,'Multipliers and Adjustments'!$A$70:$I$86,TRUNC(COLUMN(H$2)/5)+2,FALSE)*SUMIFS('EPA US Data'!$I:$I,'EPA US Data'!$D:$D,'Country Selector'!$A$2,'EPA US Data'!$J:$J,$B$1,'EPA US Data'!$C:$C,H$2,'EPA US Data'!$G:$G,"&gt;="&amp;$A47,'EPA US Data'!$G:$G,"&lt;"&amp;$B47)*unit_conv*'State Downscaling Multipliers'!$B$15</f>
        <v>57924697.853043668</v>
      </c>
      <c r="I47" s="2">
        <f t="shared" ref="I47:L47" si="315">H47+($M47-$H47)/5</f>
        <v>4746819554.2982464</v>
      </c>
      <c r="J47" s="2">
        <f t="shared" si="315"/>
        <v>9435714410.7434502</v>
      </c>
      <c r="K47" s="2">
        <f t="shared" si="315"/>
        <v>14124609267.188652</v>
      </c>
      <c r="L47" s="2">
        <f t="shared" si="315"/>
        <v>18813504123.633854</v>
      </c>
      <c r="M47" s="105">
        <f>VLOOKUP($B$1,'Multipliers and Adjustments'!$A$70:$I$86,TRUNC(COLUMN(M$2)/5)+2,FALSE)*SUMIFS('EPA US Data'!$I:$I,'EPA US Data'!$D:$D,'Country Selector'!$A$2,'EPA US Data'!$J:$J,$B$1,'EPA US Data'!$C:$C,M$2,'EPA US Data'!$G:$G,"&gt;="&amp;$A47,'EPA US Data'!$G:$G,"&lt;"&amp;$B47)*unit_conv*'State Downscaling Multipliers'!$B$15</f>
        <v>23502398980.079056</v>
      </c>
      <c r="N47" s="2">
        <f t="shared" ref="N47:Q47" si="316">M47+($R47-$M47)/5</f>
        <v>24447249698.809235</v>
      </c>
      <c r="O47" s="2">
        <f t="shared" si="316"/>
        <v>25392100417.539413</v>
      </c>
      <c r="P47" s="2">
        <f t="shared" si="316"/>
        <v>26336951136.269592</v>
      </c>
      <c r="Q47" s="2">
        <f t="shared" si="316"/>
        <v>27281801854.999771</v>
      </c>
      <c r="R47" s="105">
        <f>VLOOKUP($B$1,'Multipliers and Adjustments'!$A$70:$I$86,TRUNC(COLUMN(R$2)/5)+2,FALSE)*SUMIFS('EPA US Data'!$I:$I,'EPA US Data'!$D:$D,'Country Selector'!$A$2,'EPA US Data'!$J:$J,$B$1,'EPA US Data'!$C:$C,R$2,'EPA US Data'!$G:$G,"&gt;="&amp;$A47,'EPA US Data'!$G:$G,"&lt;"&amp;$B47)*unit_conv*'State Downscaling Multipliers'!$B$15</f>
        <v>28226652573.729954</v>
      </c>
      <c r="S47" s="2">
        <f t="shared" ref="S47:V47" si="317">R47+($W47-$R47)/5</f>
        <v>28371941898.634819</v>
      </c>
      <c r="T47" s="2">
        <f t="shared" si="317"/>
        <v>28517231223.539684</v>
      </c>
      <c r="U47" s="2">
        <f t="shared" si="317"/>
        <v>28662520548.44455</v>
      </c>
      <c r="V47" s="2">
        <f t="shared" si="317"/>
        <v>28807809873.349415</v>
      </c>
      <c r="W47" s="105">
        <f>VLOOKUP($B$1,'Multipliers and Adjustments'!$A$70:$I$86,TRUNC(COLUMN(W$2)/5)+2,FALSE)*SUMIFS('EPA US Data'!$I:$I,'EPA US Data'!$D:$D,'Country Selector'!$A$2,'EPA US Data'!$J:$J,$B$1,'EPA US Data'!$C:$C,W$2,'EPA US Data'!$G:$G,"&gt;="&amp;$A47,'EPA US Data'!$G:$G,"&lt;"&amp;$B47)*unit_conv*'State Downscaling Multipliers'!$B$15</f>
        <v>28953099198.25428</v>
      </c>
      <c r="X47" s="2">
        <f t="shared" ref="X47:AA47" si="318">W47+($AB47-$W47)/5</f>
        <v>29090066869.302002</v>
      </c>
      <c r="Y47" s="2">
        <f t="shared" si="318"/>
        <v>29227034540.349724</v>
      </c>
      <c r="Z47" s="2">
        <f t="shared" si="318"/>
        <v>29364002211.397446</v>
      </c>
      <c r="AA47" s="2">
        <f t="shared" si="318"/>
        <v>29500969882.445168</v>
      </c>
      <c r="AB47" s="105">
        <f>VLOOKUP($B$1,'Multipliers and Adjustments'!$A$70:$I$86,TRUNC(COLUMN(AB$2)/5)+2,FALSE)*SUMIFS('EPA US Data'!$I:$I,'EPA US Data'!$D:$D,'Country Selector'!$A$2,'EPA US Data'!$J:$J,$B$1,'EPA US Data'!$C:$C,AB$2,'EPA US Data'!$G:$G,"&gt;="&amp;$A47,'EPA US Data'!$G:$G,"&lt;"&amp;$B47)*unit_conv*'State Downscaling Multipliers'!$B$15</f>
        <v>29637937553.492889</v>
      </c>
      <c r="AC47" s="2">
        <f t="shared" ref="AC47:AF47" si="319">AB47+($AG47-$AB47)/5</f>
        <v>29760801898.09457</v>
      </c>
      <c r="AD47" s="2">
        <f t="shared" si="319"/>
        <v>29883666242.696251</v>
      </c>
      <c r="AE47" s="2">
        <f t="shared" si="319"/>
        <v>30006530587.297932</v>
      </c>
      <c r="AF47" s="2">
        <f t="shared" si="319"/>
        <v>30129394931.899612</v>
      </c>
      <c r="AG47" s="105">
        <f>VLOOKUP($B$1,'Multipliers and Adjustments'!$A$70:$I$86,TRUNC(COLUMN(AG$2)/5)+2,FALSE)*SUMIFS('EPA US Data'!$I:$I,'EPA US Data'!$D:$D,'Country Selector'!$A$2,'EPA US Data'!$J:$J,$B$1,'EPA US Data'!$C:$C,AG$2,'EPA US Data'!$G:$G,"&gt;="&amp;$A47,'EPA US Data'!$G:$G,"&lt;"&amp;$B47)*unit_conv*'State Downscaling Multipliers'!$B$15</f>
        <v>30252259276.501297</v>
      </c>
      <c r="AH47" s="2">
        <f t="shared" ref="AH47:AK47" si="320">AG47+($AL47-$AG47)/5</f>
        <v>30366814572.448795</v>
      </c>
      <c r="AI47" s="2">
        <f t="shared" si="320"/>
        <v>30481369868.396294</v>
      </c>
      <c r="AJ47" s="2">
        <f t="shared" si="320"/>
        <v>30595925164.343792</v>
      </c>
      <c r="AK47" s="2">
        <f t="shared" si="320"/>
        <v>30710480460.29129</v>
      </c>
      <c r="AL47" s="105">
        <f>VLOOKUP($B$1,'Multipliers and Adjustments'!$A$70:$I$86,TRUNC(COLUMN(AL$2)/5)+2,FALSE)*SUMIFS('EPA US Data'!$I:$I,'EPA US Data'!$D:$D,'Country Selector'!$A$2,'EPA US Data'!$J:$J,$B$1,'EPA US Data'!$C:$C,AL$2,'EPA US Data'!$G:$G,"&gt;="&amp;$A47,'EPA US Data'!$G:$G,"&lt;"&amp;$B47)*unit_conv*'State Downscaling Multipliers'!$B$15</f>
        <v>30825035756.238796</v>
      </c>
    </row>
    <row r="48" spans="1:38" ht="15.75" customHeight="1" x14ac:dyDescent="0.25">
      <c r="A48" s="49">
        <f t="shared" si="234"/>
        <v>250</v>
      </c>
      <c r="B48" s="49">
        <f t="shared" si="299"/>
        <v>300</v>
      </c>
      <c r="C48" s="105">
        <f>VLOOKUP($B$1,'Multipliers and Adjustments'!$A$70:$I$86,TRUNC(COLUMN(C$2)/5)+2,FALSE)*SUMIFS('EPA US Data'!$I:$I,'EPA US Data'!$D:$D,'Country Selector'!$A$2,'EPA US Data'!$J:$J,$B$1,'EPA US Data'!$C:$C,C$2,'EPA US Data'!$G:$G,"&gt;="&amp;$A48,'EPA US Data'!$G:$G,"&lt;"&amp;$B48)*unit_conv*'State Downscaling Multipliers'!$B$15</f>
        <v>15776138510.217337</v>
      </c>
      <c r="D48" s="2">
        <f t="shared" ref="D48:G48" si="321">C48+($H48-$C48)/5</f>
        <v>16476156945.505192</v>
      </c>
      <c r="E48" s="2">
        <f t="shared" si="321"/>
        <v>17176175380.793047</v>
      </c>
      <c r="F48" s="2">
        <f t="shared" si="321"/>
        <v>17876193816.080902</v>
      </c>
      <c r="G48" s="2">
        <f t="shared" si="321"/>
        <v>18576212251.368759</v>
      </c>
      <c r="H48" s="105">
        <f>VLOOKUP($B$1,'Multipliers and Adjustments'!$A$70:$I$86,TRUNC(COLUMN(H$2)/5)+2,FALSE)*SUMIFS('EPA US Data'!$I:$I,'EPA US Data'!$D:$D,'Country Selector'!$A$2,'EPA US Data'!$J:$J,$B$1,'EPA US Data'!$C:$C,H$2,'EPA US Data'!$G:$G,"&gt;="&amp;$A48,'EPA US Data'!$G:$G,"&lt;"&amp;$B48)*unit_conv*'State Downscaling Multipliers'!$B$15</f>
        <v>19276230686.656612</v>
      </c>
      <c r="I48" s="2">
        <f t="shared" ref="I48:L48" si="322">H48+($M48-$H48)/5</f>
        <v>15427994712.701296</v>
      </c>
      <c r="J48" s="2">
        <f t="shared" si="322"/>
        <v>11579758738.745979</v>
      </c>
      <c r="K48" s="2">
        <f t="shared" si="322"/>
        <v>7731522764.7906628</v>
      </c>
      <c r="L48" s="2">
        <f t="shared" si="322"/>
        <v>3883286790.8353467</v>
      </c>
      <c r="M48" s="105">
        <f>VLOOKUP($B$1,'Multipliers and Adjustments'!$A$70:$I$86,TRUNC(COLUMN(M$2)/5)+2,FALSE)*SUMIFS('EPA US Data'!$I:$I,'EPA US Data'!$D:$D,'Country Selector'!$A$2,'EPA US Data'!$J:$J,$B$1,'EPA US Data'!$C:$C,M$2,'EPA US Data'!$G:$G,"&gt;="&amp;$A48,'EPA US Data'!$G:$G,"&lt;"&amp;$B48)*unit_conv*'State Downscaling Multipliers'!$B$15</f>
        <v>35050816.880033486</v>
      </c>
      <c r="N48" s="2">
        <f t="shared" ref="N48:Q48" si="323">M48+($R48-$M48)/5</f>
        <v>33791639.829618156</v>
      </c>
      <c r="O48" s="2">
        <f t="shared" si="323"/>
        <v>32532462.779202826</v>
      </c>
      <c r="P48" s="2">
        <f t="shared" si="323"/>
        <v>31273285.728787497</v>
      </c>
      <c r="Q48" s="2">
        <f t="shared" si="323"/>
        <v>30014108.678372167</v>
      </c>
      <c r="R48" s="105">
        <f>VLOOKUP($B$1,'Multipliers and Adjustments'!$A$70:$I$86,TRUNC(COLUMN(R$2)/5)+2,FALSE)*SUMIFS('EPA US Data'!$I:$I,'EPA US Data'!$D:$D,'Country Selector'!$A$2,'EPA US Data'!$J:$J,$B$1,'EPA US Data'!$C:$C,R$2,'EPA US Data'!$G:$G,"&gt;="&amp;$A48,'EPA US Data'!$G:$G,"&lt;"&amp;$B48)*unit_conv*'State Downscaling Multipliers'!$B$15</f>
        <v>28754931.62795683</v>
      </c>
      <c r="S48" s="2">
        <f t="shared" ref="S48:V48" si="324">R48+($W48-$R48)/5</f>
        <v>30136062.344849735</v>
      </c>
      <c r="T48" s="2">
        <f t="shared" si="324"/>
        <v>31517193.061742641</v>
      </c>
      <c r="U48" s="2">
        <f t="shared" si="324"/>
        <v>32898323.778635547</v>
      </c>
      <c r="V48" s="2">
        <f t="shared" si="324"/>
        <v>34279454.495528452</v>
      </c>
      <c r="W48" s="105">
        <f>VLOOKUP($B$1,'Multipliers and Adjustments'!$A$70:$I$86,TRUNC(COLUMN(W$2)/5)+2,FALSE)*SUMIFS('EPA US Data'!$I:$I,'EPA US Data'!$D:$D,'Country Selector'!$A$2,'EPA US Data'!$J:$J,$B$1,'EPA US Data'!$C:$C,W$2,'EPA US Data'!$G:$G,"&gt;="&amp;$A48,'EPA US Data'!$G:$G,"&lt;"&amp;$B48)*unit_conv*'State Downscaling Multipliers'!$B$15</f>
        <v>35660585.21242135</v>
      </c>
      <c r="X48" s="2">
        <f t="shared" ref="X48:AA48" si="325">W48+($AB48-$W48)/5</f>
        <v>35402280.955360606</v>
      </c>
      <c r="Y48" s="2">
        <f t="shared" si="325"/>
        <v>35143976.698299862</v>
      </c>
      <c r="Z48" s="2">
        <f t="shared" si="325"/>
        <v>34885672.441239119</v>
      </c>
      <c r="AA48" s="2">
        <f t="shared" si="325"/>
        <v>34627368.184178375</v>
      </c>
      <c r="AB48" s="105">
        <f>VLOOKUP($B$1,'Multipliers and Adjustments'!$A$70:$I$86,TRUNC(COLUMN(AB$2)/5)+2,FALSE)*SUMIFS('EPA US Data'!$I:$I,'EPA US Data'!$D:$D,'Country Selector'!$A$2,'EPA US Data'!$J:$J,$B$1,'EPA US Data'!$C:$C,AB$2,'EPA US Data'!$G:$G,"&gt;="&amp;$A48,'EPA US Data'!$G:$G,"&lt;"&amp;$B48)*unit_conv*'State Downscaling Multipliers'!$B$15</f>
        <v>34369063.927117646</v>
      </c>
      <c r="AC48" s="2">
        <f t="shared" ref="AC48:AF48" si="326">AB48+($AG48-$AB48)/5</f>
        <v>33009950.430824246</v>
      </c>
      <c r="AD48" s="2">
        <f t="shared" si="326"/>
        <v>31650836.934530847</v>
      </c>
      <c r="AE48" s="2">
        <f t="shared" si="326"/>
        <v>30291723.438237447</v>
      </c>
      <c r="AF48" s="2">
        <f t="shared" si="326"/>
        <v>28932609.941944048</v>
      </c>
      <c r="AG48" s="105">
        <f>VLOOKUP($B$1,'Multipliers and Adjustments'!$A$70:$I$86,TRUNC(COLUMN(AG$2)/5)+2,FALSE)*SUMIFS('EPA US Data'!$I:$I,'EPA US Data'!$D:$D,'Country Selector'!$A$2,'EPA US Data'!$J:$J,$B$1,'EPA US Data'!$C:$C,AG$2,'EPA US Data'!$G:$G,"&gt;="&amp;$A48,'EPA US Data'!$G:$G,"&lt;"&amp;$B48)*unit_conv*'State Downscaling Multipliers'!$B$15</f>
        <v>27573496.445650652</v>
      </c>
      <c r="AH48" s="2">
        <f t="shared" ref="AH48:AK48" si="327">AG48+($AL48-$AG48)/5</f>
        <v>27210761.732582379</v>
      </c>
      <c r="AI48" s="2">
        <f t="shared" si="327"/>
        <v>26848027.019514106</v>
      </c>
      <c r="AJ48" s="2">
        <f t="shared" si="327"/>
        <v>26485292.306445833</v>
      </c>
      <c r="AK48" s="2">
        <f t="shared" si="327"/>
        <v>26122557.59337756</v>
      </c>
      <c r="AL48" s="105">
        <f>VLOOKUP($B$1,'Multipliers and Adjustments'!$A$70:$I$86,TRUNC(COLUMN(AL$2)/5)+2,FALSE)*SUMIFS('EPA US Data'!$I:$I,'EPA US Data'!$D:$D,'Country Selector'!$A$2,'EPA US Data'!$J:$J,$B$1,'EPA US Data'!$C:$C,AL$2,'EPA US Data'!$G:$G,"&gt;="&amp;$A48,'EPA US Data'!$G:$G,"&lt;"&amp;$B48)*unit_conv*'State Downscaling Multipliers'!$B$15</f>
        <v>25759822.880309295</v>
      </c>
    </row>
    <row r="49" spans="1:38" ht="15.75" customHeight="1" x14ac:dyDescent="0.25">
      <c r="A49" s="49">
        <f t="shared" si="234"/>
        <v>300</v>
      </c>
      <c r="B49" s="49">
        <f t="shared" si="299"/>
        <v>350</v>
      </c>
      <c r="C49" s="105">
        <f>VLOOKUP($B$1,'Multipliers and Adjustments'!$A$70:$I$86,TRUNC(COLUMN(C$2)/5)+2,FALSE)*SUMIFS('EPA US Data'!$I:$I,'EPA US Data'!$D:$D,'Country Selector'!$A$2,'EPA US Data'!$J:$J,$B$1,'EPA US Data'!$C:$C,C$2,'EPA US Data'!$G:$G,"&gt;="&amp;$A49,'EPA US Data'!$G:$G,"&lt;"&amp;$B49)*unit_conv*'State Downscaling Multipliers'!$B$15</f>
        <v>22488358.207954302</v>
      </c>
      <c r="D49" s="2">
        <f t="shared" ref="D49:G49" si="328">C49+($H49-$C49)/5</f>
        <v>21637305.648004767</v>
      </c>
      <c r="E49" s="2">
        <f t="shared" si="328"/>
        <v>20786253.088055231</v>
      </c>
      <c r="F49" s="2">
        <f t="shared" si="328"/>
        <v>19935200.528105695</v>
      </c>
      <c r="G49" s="2">
        <f t="shared" si="328"/>
        <v>19084147.968156159</v>
      </c>
      <c r="H49" s="105">
        <f>VLOOKUP($B$1,'Multipliers and Adjustments'!$A$70:$I$86,TRUNC(COLUMN(H$2)/5)+2,FALSE)*SUMIFS('EPA US Data'!$I:$I,'EPA US Data'!$D:$D,'Country Selector'!$A$2,'EPA US Data'!$J:$J,$B$1,'EPA US Data'!$C:$C,H$2,'EPA US Data'!$G:$G,"&gt;="&amp;$A49,'EPA US Data'!$G:$G,"&lt;"&amp;$B49)*unit_conv*'State Downscaling Multipliers'!$B$15</f>
        <v>18233095.40820663</v>
      </c>
      <c r="I49" s="2">
        <f t="shared" ref="I49:L49" si="329">H49+($M49-$H49)/5</f>
        <v>150562028.50772405</v>
      </c>
      <c r="J49" s="2">
        <f t="shared" si="329"/>
        <v>282890961.60724145</v>
      </c>
      <c r="K49" s="2">
        <f t="shared" si="329"/>
        <v>415219894.70675886</v>
      </c>
      <c r="L49" s="2">
        <f t="shared" si="329"/>
        <v>547548827.80627632</v>
      </c>
      <c r="M49" s="105">
        <f>VLOOKUP($B$1,'Multipliers and Adjustments'!$A$70:$I$86,TRUNC(COLUMN(M$2)/5)+2,FALSE)*SUMIFS('EPA US Data'!$I:$I,'EPA US Data'!$D:$D,'Country Selector'!$A$2,'EPA US Data'!$J:$J,$B$1,'EPA US Data'!$C:$C,M$2,'EPA US Data'!$G:$G,"&gt;="&amp;$A49,'EPA US Data'!$G:$G,"&lt;"&amp;$B49)*unit_conv*'State Downscaling Multipliers'!$B$15</f>
        <v>679877760.90579367</v>
      </c>
      <c r="N49" s="2">
        <f t="shared" ref="N49:Q49" si="330">M49+($R49-$M49)/5</f>
        <v>707751375.19648266</v>
      </c>
      <c r="O49" s="2">
        <f t="shared" si="330"/>
        <v>735624989.48717165</v>
      </c>
      <c r="P49" s="2">
        <f t="shared" si="330"/>
        <v>763498603.77786064</v>
      </c>
      <c r="Q49" s="2">
        <f t="shared" si="330"/>
        <v>791372218.06854963</v>
      </c>
      <c r="R49" s="105">
        <f>VLOOKUP($B$1,'Multipliers and Adjustments'!$A$70:$I$86,TRUNC(COLUMN(R$2)/5)+2,FALSE)*SUMIFS('EPA US Data'!$I:$I,'EPA US Data'!$D:$D,'Country Selector'!$A$2,'EPA US Data'!$J:$J,$B$1,'EPA US Data'!$C:$C,R$2,'EPA US Data'!$G:$G,"&gt;="&amp;$A49,'EPA US Data'!$G:$G,"&lt;"&amp;$B49)*unit_conv*'State Downscaling Multipliers'!$B$15</f>
        <v>819245832.35923839</v>
      </c>
      <c r="S49" s="2">
        <f t="shared" ref="S49:V49" si="331">R49+($W49-$R49)/5</f>
        <v>823294950.58862114</v>
      </c>
      <c r="T49" s="2">
        <f t="shared" si="331"/>
        <v>827344068.81800389</v>
      </c>
      <c r="U49" s="2">
        <f t="shared" si="331"/>
        <v>831393187.04738665</v>
      </c>
      <c r="V49" s="2">
        <f t="shared" si="331"/>
        <v>835442305.2767694</v>
      </c>
      <c r="W49" s="105">
        <f>VLOOKUP($B$1,'Multipliers and Adjustments'!$A$70:$I$86,TRUNC(COLUMN(W$2)/5)+2,FALSE)*SUMIFS('EPA US Data'!$I:$I,'EPA US Data'!$D:$D,'Country Selector'!$A$2,'EPA US Data'!$J:$J,$B$1,'EPA US Data'!$C:$C,W$2,'EPA US Data'!$G:$G,"&gt;="&amp;$A49,'EPA US Data'!$G:$G,"&lt;"&amp;$B49)*unit_conv*'State Downscaling Multipliers'!$B$15</f>
        <v>839491423.50615191</v>
      </c>
      <c r="X49" s="2">
        <f t="shared" ref="X49:AA49" si="332">W49+($AB49-$W49)/5</f>
        <v>842830335.39315748</v>
      </c>
      <c r="Y49" s="2">
        <f t="shared" si="332"/>
        <v>846169247.28016305</v>
      </c>
      <c r="Z49" s="2">
        <f t="shared" si="332"/>
        <v>849508159.16716862</v>
      </c>
      <c r="AA49" s="2">
        <f t="shared" si="332"/>
        <v>852847071.05417418</v>
      </c>
      <c r="AB49" s="105">
        <f>VLOOKUP($B$1,'Multipliers and Adjustments'!$A$70:$I$86,TRUNC(COLUMN(AB$2)/5)+2,FALSE)*SUMIFS('EPA US Data'!$I:$I,'EPA US Data'!$D:$D,'Country Selector'!$A$2,'EPA US Data'!$J:$J,$B$1,'EPA US Data'!$C:$C,AB$2,'EPA US Data'!$G:$G,"&gt;="&amp;$A49,'EPA US Data'!$G:$G,"&lt;"&amp;$B49)*unit_conv*'State Downscaling Multipliers'!$B$15</f>
        <v>856185982.94117963</v>
      </c>
      <c r="AC49" s="2">
        <f t="shared" ref="AC49:AF49" si="333">AB49+($AG49-$AB49)/5</f>
        <v>859202783.22659504</v>
      </c>
      <c r="AD49" s="2">
        <f t="shared" si="333"/>
        <v>862219583.51201046</v>
      </c>
      <c r="AE49" s="2">
        <f t="shared" si="333"/>
        <v>865236383.79742587</v>
      </c>
      <c r="AF49" s="2">
        <f t="shared" si="333"/>
        <v>868253184.08284128</v>
      </c>
      <c r="AG49" s="105">
        <f>VLOOKUP($B$1,'Multipliers and Adjustments'!$A$70:$I$86,TRUNC(COLUMN(AG$2)/5)+2,FALSE)*SUMIFS('EPA US Data'!$I:$I,'EPA US Data'!$D:$D,'Country Selector'!$A$2,'EPA US Data'!$J:$J,$B$1,'EPA US Data'!$C:$C,AG$2,'EPA US Data'!$G:$G,"&gt;="&amp;$A49,'EPA US Data'!$G:$G,"&lt;"&amp;$B49)*unit_conv*'State Downscaling Multipliers'!$B$15</f>
        <v>871269984.36825693</v>
      </c>
      <c r="AH49" s="2">
        <f t="shared" ref="AH49:AK49" si="334">AG49+($AL49-$AG49)/5</f>
        <v>875105118.91136539</v>
      </c>
      <c r="AI49" s="2">
        <f t="shared" si="334"/>
        <v>878940253.45447385</v>
      </c>
      <c r="AJ49" s="2">
        <f t="shared" si="334"/>
        <v>882775387.99758232</v>
      </c>
      <c r="AK49" s="2">
        <f t="shared" si="334"/>
        <v>886610522.54069078</v>
      </c>
      <c r="AL49" s="105">
        <f>VLOOKUP($B$1,'Multipliers and Adjustments'!$A$70:$I$86,TRUNC(COLUMN(AL$2)/5)+2,FALSE)*SUMIFS('EPA US Data'!$I:$I,'EPA US Data'!$D:$D,'Country Selector'!$A$2,'EPA US Data'!$J:$J,$B$1,'EPA US Data'!$C:$C,AL$2,'EPA US Data'!$G:$G,"&gt;="&amp;$A49,'EPA US Data'!$G:$G,"&lt;"&amp;$B49)*unit_conv*'State Downscaling Multipliers'!$B$15</f>
        <v>890445657.08379948</v>
      </c>
    </row>
    <row r="50" spans="1:38" ht="15.75" customHeight="1" x14ac:dyDescent="0.25">
      <c r="A50" s="49">
        <f t="shared" si="234"/>
        <v>350</v>
      </c>
      <c r="B50" s="49">
        <f t="shared" si="299"/>
        <v>400</v>
      </c>
      <c r="C50" s="105">
        <f>VLOOKUP($B$1,'Multipliers and Adjustments'!$A$70:$I$86,TRUNC(COLUMN(C$2)/5)+2,FALSE)*SUMIFS('EPA US Data'!$I:$I,'EPA US Data'!$D:$D,'Country Selector'!$A$2,'EPA US Data'!$J:$J,$B$1,'EPA US Data'!$C:$C,C$2,'EPA US Data'!$G:$G,"&gt;="&amp;$A50,'EPA US Data'!$G:$G,"&lt;"&amp;$B50)*unit_conv*'State Downscaling Multipliers'!$B$15</f>
        <v>9360007.5227376372</v>
      </c>
      <c r="D50" s="2">
        <f t="shared" ref="D50:G50" si="335">C50+($H50-$C50)/5</f>
        <v>117994484.40112554</v>
      </c>
      <c r="E50" s="2">
        <f t="shared" si="335"/>
        <v>226628961.27951342</v>
      </c>
      <c r="F50" s="2">
        <f t="shared" si="335"/>
        <v>335263438.15790129</v>
      </c>
      <c r="G50" s="2">
        <f t="shared" si="335"/>
        <v>443897915.03628922</v>
      </c>
      <c r="H50" s="105">
        <f>VLOOKUP($B$1,'Multipliers and Adjustments'!$A$70:$I$86,TRUNC(COLUMN(H$2)/5)+2,FALSE)*SUMIFS('EPA US Data'!$I:$I,'EPA US Data'!$D:$D,'Country Selector'!$A$2,'EPA US Data'!$J:$J,$B$1,'EPA US Data'!$C:$C,H$2,'EPA US Data'!$G:$G,"&gt;="&amp;$A50,'EPA US Data'!$G:$G,"&lt;"&amp;$B50)*unit_conv*'State Downscaling Multipliers'!$B$15</f>
        <v>552532391.91467714</v>
      </c>
      <c r="I50" s="2">
        <f t="shared" ref="I50:L50" si="336">H50+($M50-$H50)/5</f>
        <v>444700712.30921406</v>
      </c>
      <c r="J50" s="2">
        <f t="shared" si="336"/>
        <v>336869032.70375097</v>
      </c>
      <c r="K50" s="2">
        <f t="shared" si="336"/>
        <v>229037353.09828788</v>
      </c>
      <c r="L50" s="2">
        <f t="shared" si="336"/>
        <v>121205673.49282481</v>
      </c>
      <c r="M50" s="105">
        <f>VLOOKUP($B$1,'Multipliers and Adjustments'!$A$70:$I$86,TRUNC(COLUMN(M$2)/5)+2,FALSE)*SUMIFS('EPA US Data'!$I:$I,'EPA US Data'!$D:$D,'Country Selector'!$A$2,'EPA US Data'!$J:$J,$B$1,'EPA US Data'!$C:$C,M$2,'EPA US Data'!$G:$G,"&gt;="&amp;$A50,'EPA US Data'!$G:$G,"&lt;"&amp;$B50)*unit_conv*'State Downscaling Multipliers'!$B$15</f>
        <v>13373993.88736178</v>
      </c>
      <c r="N50" s="2">
        <f t="shared" ref="N50:Q50" si="337">M50+($R50-$M50)/5</f>
        <v>13475072.624124825</v>
      </c>
      <c r="O50" s="2">
        <f t="shared" si="337"/>
        <v>13576151.36088787</v>
      </c>
      <c r="P50" s="2">
        <f t="shared" si="337"/>
        <v>13677230.097650915</v>
      </c>
      <c r="Q50" s="2">
        <f t="shared" si="337"/>
        <v>13778308.834413961</v>
      </c>
      <c r="R50" s="105">
        <f>VLOOKUP($B$1,'Multipliers and Adjustments'!$A$70:$I$86,TRUNC(COLUMN(R$2)/5)+2,FALSE)*SUMIFS('EPA US Data'!$I:$I,'EPA US Data'!$D:$D,'Country Selector'!$A$2,'EPA US Data'!$J:$J,$B$1,'EPA US Data'!$C:$C,R$2,'EPA US Data'!$G:$G,"&gt;="&amp;$A50,'EPA US Data'!$G:$G,"&lt;"&amp;$B50)*unit_conv*'State Downscaling Multipliers'!$B$15</f>
        <v>13879387.571177008</v>
      </c>
      <c r="S50" s="2">
        <f t="shared" ref="S50:V50" si="338">R50+($W50-$R50)/5</f>
        <v>12102346.838515945</v>
      </c>
      <c r="T50" s="2">
        <f t="shared" si="338"/>
        <v>10325306.105854882</v>
      </c>
      <c r="U50" s="2">
        <f t="shared" si="338"/>
        <v>8548265.3731938191</v>
      </c>
      <c r="V50" s="2">
        <f t="shared" si="338"/>
        <v>6771224.6405327562</v>
      </c>
      <c r="W50" s="105">
        <f>VLOOKUP($B$1,'Multipliers and Adjustments'!$A$70:$I$86,TRUNC(COLUMN(W$2)/5)+2,FALSE)*SUMIFS('EPA US Data'!$I:$I,'EPA US Data'!$D:$D,'Country Selector'!$A$2,'EPA US Data'!$J:$J,$B$1,'EPA US Data'!$C:$C,W$2,'EPA US Data'!$G:$G,"&gt;="&amp;$A50,'EPA US Data'!$G:$G,"&lt;"&amp;$B50)*unit_conv*'State Downscaling Multipliers'!$B$15</f>
        <v>4994183.9078716915</v>
      </c>
      <c r="X50" s="2">
        <f t="shared" ref="X50:AA50" si="339">W50+($AB50-$W50)/5</f>
        <v>4753761.4534843517</v>
      </c>
      <c r="Y50" s="2">
        <f t="shared" si="339"/>
        <v>4513338.999097012</v>
      </c>
      <c r="Z50" s="2">
        <f t="shared" si="339"/>
        <v>4272916.5447096722</v>
      </c>
      <c r="AA50" s="2">
        <f t="shared" si="339"/>
        <v>4032494.090322332</v>
      </c>
      <c r="AB50" s="105">
        <f>VLOOKUP($B$1,'Multipliers and Adjustments'!$A$70:$I$86,TRUNC(COLUMN(AB$2)/5)+2,FALSE)*SUMIFS('EPA US Data'!$I:$I,'EPA US Data'!$D:$D,'Country Selector'!$A$2,'EPA US Data'!$J:$J,$B$1,'EPA US Data'!$C:$C,AB$2,'EPA US Data'!$G:$G,"&gt;="&amp;$A50,'EPA US Data'!$G:$G,"&lt;"&amp;$B50)*unit_conv*'State Downscaling Multipliers'!$B$15</f>
        <v>3792071.6359349913</v>
      </c>
      <c r="AC50" s="2">
        <f t="shared" ref="AC50:AF50" si="340">AB50+($AG50-$AB50)/5</f>
        <v>4291737.3470125301</v>
      </c>
      <c r="AD50" s="2">
        <f t="shared" si="340"/>
        <v>4791403.0580900684</v>
      </c>
      <c r="AE50" s="2">
        <f t="shared" si="340"/>
        <v>5291068.7691676077</v>
      </c>
      <c r="AF50" s="2">
        <f t="shared" si="340"/>
        <v>5790734.4802451469</v>
      </c>
      <c r="AG50" s="105">
        <f>VLOOKUP($B$1,'Multipliers and Adjustments'!$A$70:$I$86,TRUNC(COLUMN(AG$2)/5)+2,FALSE)*SUMIFS('EPA US Data'!$I:$I,'EPA US Data'!$D:$D,'Country Selector'!$A$2,'EPA US Data'!$J:$J,$B$1,'EPA US Data'!$C:$C,AG$2,'EPA US Data'!$G:$G,"&gt;="&amp;$A50,'EPA US Data'!$G:$G,"&lt;"&amp;$B50)*unit_conv*'State Downscaling Multipliers'!$B$15</f>
        <v>6290400.1913226852</v>
      </c>
      <c r="AH50" s="2">
        <f t="shared" ref="AH50:AK50" si="341">AG50+($AL50-$AG50)/5</f>
        <v>7551138.7615800584</v>
      </c>
      <c r="AI50" s="2">
        <f t="shared" si="341"/>
        <v>8811877.3318374306</v>
      </c>
      <c r="AJ50" s="2">
        <f t="shared" si="341"/>
        <v>10072615.902094804</v>
      </c>
      <c r="AK50" s="2">
        <f t="shared" si="341"/>
        <v>11333354.472352177</v>
      </c>
      <c r="AL50" s="105">
        <f>VLOOKUP($B$1,'Multipliers and Adjustments'!$A$70:$I$86,TRUNC(COLUMN(AL$2)/5)+2,FALSE)*SUMIFS('EPA US Data'!$I:$I,'EPA US Data'!$D:$D,'Country Selector'!$A$2,'EPA US Data'!$J:$J,$B$1,'EPA US Data'!$C:$C,AL$2,'EPA US Data'!$G:$G,"&gt;="&amp;$A50,'EPA US Data'!$G:$G,"&lt;"&amp;$B50)*unit_conv*'State Downscaling Multipliers'!$B$15</f>
        <v>12594093.04260955</v>
      </c>
    </row>
    <row r="51" spans="1:38" ht="15.75" customHeight="1" x14ac:dyDescent="0.25">
      <c r="A51" s="49">
        <f t="shared" si="234"/>
        <v>400</v>
      </c>
      <c r="B51" s="49">
        <f t="shared" si="299"/>
        <v>450</v>
      </c>
      <c r="C51" s="105">
        <f>VLOOKUP($B$1,'Multipliers and Adjustments'!$A$70:$I$86,TRUNC(COLUMN(C$2)/5)+2,FALSE)*SUMIFS('EPA US Data'!$I:$I,'EPA US Data'!$D:$D,'Country Selector'!$A$2,'EPA US Data'!$J:$J,$B$1,'EPA US Data'!$C:$C,C$2,'EPA US Data'!$G:$G,"&gt;="&amp;$A51,'EPA US Data'!$G:$G,"&lt;"&amp;$B51)*unit_conv*'State Downscaling Multipliers'!$B$15</f>
        <v>450127706.50844181</v>
      </c>
      <c r="D51" s="2">
        <f t="shared" ref="D51:G51" si="342">C51+($H51-$C51)/5</f>
        <v>361275752.54593915</v>
      </c>
      <c r="E51" s="2">
        <f t="shared" si="342"/>
        <v>272423798.58343649</v>
      </c>
      <c r="F51" s="2">
        <f t="shared" si="342"/>
        <v>183571844.62093383</v>
      </c>
      <c r="G51" s="2">
        <f t="shared" si="342"/>
        <v>94719890.658431172</v>
      </c>
      <c r="H51" s="105">
        <f>VLOOKUP($B$1,'Multipliers and Adjustments'!$A$70:$I$86,TRUNC(COLUMN(H$2)/5)+2,FALSE)*SUMIFS('EPA US Data'!$I:$I,'EPA US Data'!$D:$D,'Country Selector'!$A$2,'EPA US Data'!$J:$J,$B$1,'EPA US Data'!$C:$C,H$2,'EPA US Data'!$G:$G,"&gt;="&amp;$A51,'EPA US Data'!$G:$G,"&lt;"&amp;$B51)*unit_conv*'State Downscaling Multipliers'!$B$15</f>
        <v>5867936.695928487</v>
      </c>
      <c r="I51" s="2">
        <f t="shared" ref="I51:L51" si="343">H51+($M51-$H51)/5</f>
        <v>6398835.3766390998</v>
      </c>
      <c r="J51" s="2">
        <f t="shared" si="343"/>
        <v>6929734.0573497126</v>
      </c>
      <c r="K51" s="2">
        <f t="shared" si="343"/>
        <v>7460632.7380603254</v>
      </c>
      <c r="L51" s="2">
        <f t="shared" si="343"/>
        <v>7991531.4187709382</v>
      </c>
      <c r="M51" s="105">
        <f>VLOOKUP($B$1,'Multipliers and Adjustments'!$A$70:$I$86,TRUNC(COLUMN(M$2)/5)+2,FALSE)*SUMIFS('EPA US Data'!$I:$I,'EPA US Data'!$D:$D,'Country Selector'!$A$2,'EPA US Data'!$J:$J,$B$1,'EPA US Data'!$C:$C,M$2,'EPA US Data'!$G:$G,"&gt;="&amp;$A51,'EPA US Data'!$G:$G,"&lt;"&amp;$B51)*unit_conv*'State Downscaling Multipliers'!$B$15</f>
        <v>8522430.0994815528</v>
      </c>
      <c r="N51" s="2">
        <f t="shared" ref="N51:Q51" si="344">M51+($R51-$M51)/5</f>
        <v>7244971.3393948004</v>
      </c>
      <c r="O51" s="2">
        <f t="shared" si="344"/>
        <v>5967512.5793080479</v>
      </c>
      <c r="P51" s="2">
        <f t="shared" si="344"/>
        <v>4690053.8192212954</v>
      </c>
      <c r="Q51" s="2">
        <f t="shared" si="344"/>
        <v>3412595.0591345429</v>
      </c>
      <c r="R51" s="105">
        <f>VLOOKUP($B$1,'Multipliers and Adjustments'!$A$70:$I$86,TRUNC(COLUMN(R$2)/5)+2,FALSE)*SUMIFS('EPA US Data'!$I:$I,'EPA US Data'!$D:$D,'Country Selector'!$A$2,'EPA US Data'!$J:$J,$B$1,'EPA US Data'!$C:$C,R$2,'EPA US Data'!$G:$G,"&gt;="&amp;$A51,'EPA US Data'!$G:$G,"&lt;"&amp;$B51)*unit_conv*'State Downscaling Multipliers'!$B$15</f>
        <v>2135136.2990477905</v>
      </c>
      <c r="S51" s="2">
        <f t="shared" ref="S51:V51" si="345">R51+($W51-$R51)/5</f>
        <v>2276617.4582347814</v>
      </c>
      <c r="T51" s="2">
        <f t="shared" si="345"/>
        <v>2418098.6174217723</v>
      </c>
      <c r="U51" s="2">
        <f t="shared" si="345"/>
        <v>2559579.7766087633</v>
      </c>
      <c r="V51" s="2">
        <f t="shared" si="345"/>
        <v>2701060.9357957542</v>
      </c>
      <c r="W51" s="105">
        <f>VLOOKUP($B$1,'Multipliers and Adjustments'!$A$70:$I$86,TRUNC(COLUMN(W$2)/5)+2,FALSE)*SUMIFS('EPA US Data'!$I:$I,'EPA US Data'!$D:$D,'Country Selector'!$A$2,'EPA US Data'!$J:$J,$B$1,'EPA US Data'!$C:$C,W$2,'EPA US Data'!$G:$G,"&gt;="&amp;$A51,'EPA US Data'!$G:$G,"&lt;"&amp;$B51)*unit_conv*'State Downscaling Multipliers'!$B$15</f>
        <v>2842542.0949827461</v>
      </c>
      <c r="X51" s="2">
        <f t="shared" ref="X51:AA51" si="346">W51+($AB51-$W51)/5</f>
        <v>4381332.813063195</v>
      </c>
      <c r="Y51" s="2">
        <f t="shared" si="346"/>
        <v>5920123.531143643</v>
      </c>
      <c r="Z51" s="2">
        <f t="shared" si="346"/>
        <v>7458914.2492240909</v>
      </c>
      <c r="AA51" s="2">
        <f t="shared" si="346"/>
        <v>8997704.9673045389</v>
      </c>
      <c r="AB51" s="105">
        <f>VLOOKUP($B$1,'Multipliers and Adjustments'!$A$70:$I$86,TRUNC(COLUMN(AB$2)/5)+2,FALSE)*SUMIFS('EPA US Data'!$I:$I,'EPA US Data'!$D:$D,'Country Selector'!$A$2,'EPA US Data'!$J:$J,$B$1,'EPA US Data'!$C:$C,AB$2,'EPA US Data'!$G:$G,"&gt;="&amp;$A51,'EPA US Data'!$G:$G,"&lt;"&amp;$B51)*unit_conv*'State Downscaling Multipliers'!$B$15</f>
        <v>10536495.685384989</v>
      </c>
      <c r="AC51" s="2">
        <f t="shared" ref="AC51:AF51" si="347">AB51+($AG51-$AB51)/5</f>
        <v>11264559.862830471</v>
      </c>
      <c r="AD51" s="2">
        <f t="shared" si="347"/>
        <v>11992624.040275954</v>
      </c>
      <c r="AE51" s="2">
        <f t="shared" si="347"/>
        <v>12720688.217721436</v>
      </c>
      <c r="AF51" s="2">
        <f t="shared" si="347"/>
        <v>13448752.395166919</v>
      </c>
      <c r="AG51" s="105">
        <f>VLOOKUP($B$1,'Multipliers and Adjustments'!$A$70:$I$86,TRUNC(COLUMN(AG$2)/5)+2,FALSE)*SUMIFS('EPA US Data'!$I:$I,'EPA US Data'!$D:$D,'Country Selector'!$A$2,'EPA US Data'!$J:$J,$B$1,'EPA US Data'!$C:$C,AG$2,'EPA US Data'!$G:$G,"&gt;="&amp;$A51,'EPA US Data'!$G:$G,"&lt;"&amp;$B51)*unit_conv*'State Downscaling Multipliers'!$B$15</f>
        <v>14176816.572612401</v>
      </c>
      <c r="AH51" s="2">
        <f t="shared" ref="AH51:AK51" si="348">AG51+($AL51-$AG51)/5</f>
        <v>12267086.244078273</v>
      </c>
      <c r="AI51" s="2">
        <f t="shared" si="348"/>
        <v>10357355.915544145</v>
      </c>
      <c r="AJ51" s="2">
        <f t="shared" si="348"/>
        <v>8447625.5870100167</v>
      </c>
      <c r="AK51" s="2">
        <f t="shared" si="348"/>
        <v>6537895.2584758885</v>
      </c>
      <c r="AL51" s="105">
        <f>VLOOKUP($B$1,'Multipliers and Adjustments'!$A$70:$I$86,TRUNC(COLUMN(AL$2)/5)+2,FALSE)*SUMIFS('EPA US Data'!$I:$I,'EPA US Data'!$D:$D,'Country Selector'!$A$2,'EPA US Data'!$J:$J,$B$1,'EPA US Data'!$C:$C,AL$2,'EPA US Data'!$G:$G,"&gt;="&amp;$A51,'EPA US Data'!$G:$G,"&lt;"&amp;$B51)*unit_conv*'State Downscaling Multipliers'!$B$15</f>
        <v>4628164.9299417594</v>
      </c>
    </row>
    <row r="52" spans="1:38" ht="15.75" customHeight="1" x14ac:dyDescent="0.25">
      <c r="A52" s="49">
        <f t="shared" si="234"/>
        <v>450</v>
      </c>
      <c r="B52" s="49">
        <f t="shared" si="299"/>
        <v>500</v>
      </c>
      <c r="C52" s="105">
        <f>VLOOKUP($B$1,'Multipliers and Adjustments'!$A$70:$I$86,TRUNC(COLUMN(C$2)/5)+2,FALSE)*SUMIFS('EPA US Data'!$I:$I,'EPA US Data'!$D:$D,'Country Selector'!$A$2,'EPA US Data'!$J:$J,$B$1,'EPA US Data'!$C:$C,C$2,'EPA US Data'!$G:$G,"&gt;="&amp;$A52,'EPA US Data'!$G:$G,"&lt;"&amp;$B52)*unit_conv*'State Downscaling Multipliers'!$B$15</f>
        <v>5722506.0610735873</v>
      </c>
      <c r="D52" s="2">
        <f t="shared" ref="D52:G52" si="349">C52+($H52-$C52)/5</f>
        <v>5646790.1584450137</v>
      </c>
      <c r="E52" s="2">
        <f t="shared" si="349"/>
        <v>5571074.2558164401</v>
      </c>
      <c r="F52" s="2">
        <f t="shared" si="349"/>
        <v>5495358.3531878665</v>
      </c>
      <c r="G52" s="2">
        <f t="shared" si="349"/>
        <v>5419642.4505592929</v>
      </c>
      <c r="H52" s="105">
        <f>VLOOKUP($B$1,'Multipliers and Adjustments'!$A$70:$I$86,TRUNC(COLUMN(H$2)/5)+2,FALSE)*SUMIFS('EPA US Data'!$I:$I,'EPA US Data'!$D:$D,'Country Selector'!$A$2,'EPA US Data'!$J:$J,$B$1,'EPA US Data'!$C:$C,H$2,'EPA US Data'!$G:$G,"&gt;="&amp;$A52,'EPA US Data'!$G:$G,"&lt;"&amp;$B52)*unit_conv*'State Downscaling Multipliers'!$B$15</f>
        <v>5343926.5479307193</v>
      </c>
      <c r="I52" s="2">
        <f t="shared" ref="I52:L52" si="350">H52+($M52-$H52)/5</f>
        <v>4726781.4315242618</v>
      </c>
      <c r="J52" s="2">
        <f t="shared" si="350"/>
        <v>4109636.3151178043</v>
      </c>
      <c r="K52" s="2">
        <f t="shared" si="350"/>
        <v>3492491.1987113468</v>
      </c>
      <c r="L52" s="2">
        <f t="shared" si="350"/>
        <v>2875346.0823048893</v>
      </c>
      <c r="M52" s="105">
        <f>VLOOKUP($B$1,'Multipliers and Adjustments'!$A$70:$I$86,TRUNC(COLUMN(M$2)/5)+2,FALSE)*SUMIFS('EPA US Data'!$I:$I,'EPA US Data'!$D:$D,'Country Selector'!$A$2,'EPA US Data'!$J:$J,$B$1,'EPA US Data'!$C:$C,M$2,'EPA US Data'!$G:$G,"&gt;="&amp;$A52,'EPA US Data'!$G:$G,"&lt;"&amp;$B52)*unit_conv*'State Downscaling Multipliers'!$B$15</f>
        <v>2258200.9658984309</v>
      </c>
      <c r="N52" s="2">
        <f t="shared" ref="N52:Q52" si="351">M52+($R52-$M52)/5</f>
        <v>2965528912.8593116</v>
      </c>
      <c r="O52" s="2">
        <f t="shared" si="351"/>
        <v>5928799624.7527246</v>
      </c>
      <c r="P52" s="2">
        <f t="shared" si="351"/>
        <v>8892070336.6461372</v>
      </c>
      <c r="Q52" s="2">
        <f t="shared" si="351"/>
        <v>11855341048.539551</v>
      </c>
      <c r="R52" s="105">
        <f>VLOOKUP($B$1,'Multipliers and Adjustments'!$A$70:$I$86,TRUNC(COLUMN(R$2)/5)+2,FALSE)*SUMIFS('EPA US Data'!$I:$I,'EPA US Data'!$D:$D,'Country Selector'!$A$2,'EPA US Data'!$J:$J,$B$1,'EPA US Data'!$C:$C,R$2,'EPA US Data'!$G:$G,"&gt;="&amp;$A52,'EPA US Data'!$G:$G,"&lt;"&amp;$B52)*unit_conv*'State Downscaling Multipliers'!$B$15</f>
        <v>14818611760.432964</v>
      </c>
      <c r="S52" s="2">
        <f t="shared" ref="S52:V52" si="352">R52+($W52-$R52)/5</f>
        <v>14899146195.647116</v>
      </c>
      <c r="T52" s="2">
        <f t="shared" si="352"/>
        <v>14979680630.861267</v>
      </c>
      <c r="U52" s="2">
        <f t="shared" si="352"/>
        <v>15060215066.075418</v>
      </c>
      <c r="V52" s="2">
        <f t="shared" si="352"/>
        <v>15140749501.28957</v>
      </c>
      <c r="W52" s="105">
        <f>VLOOKUP($B$1,'Multipliers and Adjustments'!$A$70:$I$86,TRUNC(COLUMN(W$2)/5)+2,FALSE)*SUMIFS('EPA US Data'!$I:$I,'EPA US Data'!$D:$D,'Country Selector'!$A$2,'EPA US Data'!$J:$J,$B$1,'EPA US Data'!$C:$C,W$2,'EPA US Data'!$G:$G,"&gt;="&amp;$A52,'EPA US Data'!$G:$G,"&lt;"&amp;$B52)*unit_conv*'State Downscaling Multipliers'!$B$15</f>
        <v>15221283936.503719</v>
      </c>
      <c r="X52" s="2">
        <f t="shared" ref="X52:AA52" si="353">W52+($AB52-$W52)/5</f>
        <v>15291290040.673582</v>
      </c>
      <c r="Y52" s="2">
        <f t="shared" si="353"/>
        <v>15361296144.843445</v>
      </c>
      <c r="Z52" s="2">
        <f t="shared" si="353"/>
        <v>15431302249.013308</v>
      </c>
      <c r="AA52" s="2">
        <f t="shared" si="353"/>
        <v>15501308353.18317</v>
      </c>
      <c r="AB52" s="105">
        <f>VLOOKUP($B$1,'Multipliers and Adjustments'!$A$70:$I$86,TRUNC(COLUMN(AB$2)/5)+2,FALSE)*SUMIFS('EPA US Data'!$I:$I,'EPA US Data'!$D:$D,'Country Selector'!$A$2,'EPA US Data'!$J:$J,$B$1,'EPA US Data'!$C:$C,AB$2,'EPA US Data'!$G:$G,"&gt;="&amp;$A52,'EPA US Data'!$G:$G,"&lt;"&amp;$B52)*unit_conv*'State Downscaling Multipliers'!$B$15</f>
        <v>15571314457.353031</v>
      </c>
      <c r="AC52" s="2">
        <f t="shared" ref="AC52:AF52" si="354">AB52+($AG52-$AB52)/5</f>
        <v>12457787863.548874</v>
      </c>
      <c r="AD52" s="2">
        <f t="shared" si="354"/>
        <v>9344261269.7447166</v>
      </c>
      <c r="AE52" s="2">
        <f t="shared" si="354"/>
        <v>6230734675.9405584</v>
      </c>
      <c r="AF52" s="2">
        <f t="shared" si="354"/>
        <v>3117208082.1364002</v>
      </c>
      <c r="AG52" s="105">
        <f>VLOOKUP($B$1,'Multipliers and Adjustments'!$A$70:$I$86,TRUNC(COLUMN(AG$2)/5)+2,FALSE)*SUMIFS('EPA US Data'!$I:$I,'EPA US Data'!$D:$D,'Country Selector'!$A$2,'EPA US Data'!$J:$J,$B$1,'EPA US Data'!$C:$C,AG$2,'EPA US Data'!$G:$G,"&gt;="&amp;$A52,'EPA US Data'!$G:$G,"&lt;"&amp;$B52)*unit_conv*'State Downscaling Multipliers'!$B$15</f>
        <v>3681488.3322392418</v>
      </c>
      <c r="AH52" s="2">
        <f t="shared" ref="AH52:AK52" si="355">AG52+($AL52-$AG52)/5</f>
        <v>4181297.8767922297</v>
      </c>
      <c r="AI52" s="2">
        <f t="shared" si="355"/>
        <v>4681107.4213452172</v>
      </c>
      <c r="AJ52" s="2">
        <f t="shared" si="355"/>
        <v>5180916.9658982046</v>
      </c>
      <c r="AK52" s="2">
        <f t="shared" si="355"/>
        <v>5680726.510451192</v>
      </c>
      <c r="AL52" s="105">
        <f>VLOOKUP($B$1,'Multipliers and Adjustments'!$A$70:$I$86,TRUNC(COLUMN(AL$2)/5)+2,FALSE)*SUMIFS('EPA US Data'!$I:$I,'EPA US Data'!$D:$D,'Country Selector'!$A$2,'EPA US Data'!$J:$J,$B$1,'EPA US Data'!$C:$C,AL$2,'EPA US Data'!$G:$G,"&gt;="&amp;$A52,'EPA US Data'!$G:$G,"&lt;"&amp;$B52)*unit_conv*'State Downscaling Multipliers'!$B$15</f>
        <v>6180536.0550041804</v>
      </c>
    </row>
    <row r="53" spans="1:38" ht="15.75" customHeight="1" x14ac:dyDescent="0.25">
      <c r="A53" s="49">
        <f t="shared" si="234"/>
        <v>500</v>
      </c>
      <c r="B53" s="49">
        <f t="shared" si="299"/>
        <v>550</v>
      </c>
      <c r="C53" s="105">
        <f>VLOOKUP($B$1,'Multipliers and Adjustments'!$A$70:$I$86,TRUNC(COLUMN(C$2)/5)+2,FALSE)*SUMIFS('EPA US Data'!$I:$I,'EPA US Data'!$D:$D,'Country Selector'!$A$2,'EPA US Data'!$J:$J,$B$1,'EPA US Data'!$C:$C,C$2,'EPA US Data'!$G:$G,"&gt;="&amp;$A53,'EPA US Data'!$G:$G,"&lt;"&amp;$B53)*unit_conv*'State Downscaling Multipliers'!$B$15</f>
        <v>3828642.4173583514</v>
      </c>
      <c r="D53" s="2">
        <f t="shared" ref="D53:G53" si="356">C53+($H53-$C53)/5</f>
        <v>3860641.6919728499</v>
      </c>
      <c r="E53" s="2">
        <f t="shared" si="356"/>
        <v>3892640.9665873484</v>
      </c>
      <c r="F53" s="2">
        <f t="shared" si="356"/>
        <v>3924640.2412018469</v>
      </c>
      <c r="G53" s="2">
        <f t="shared" si="356"/>
        <v>3956639.5158163453</v>
      </c>
      <c r="H53" s="105">
        <f>VLOOKUP($B$1,'Multipliers and Adjustments'!$A$70:$I$86,TRUNC(COLUMN(H$2)/5)+2,FALSE)*SUMIFS('EPA US Data'!$I:$I,'EPA US Data'!$D:$D,'Country Selector'!$A$2,'EPA US Data'!$J:$J,$B$1,'EPA US Data'!$C:$C,H$2,'EPA US Data'!$G:$G,"&gt;="&amp;$A53,'EPA US Data'!$G:$G,"&lt;"&amp;$B53)*unit_conv*'State Downscaling Multipliers'!$B$15</f>
        <v>3988638.7904308429</v>
      </c>
      <c r="I53" s="2">
        <f t="shared" ref="I53:L53" si="357">H53+($M53-$H53)/5</f>
        <v>2473549511.5573463</v>
      </c>
      <c r="J53" s="2">
        <f t="shared" si="357"/>
        <v>4943110384.3242617</v>
      </c>
      <c r="K53" s="2">
        <f t="shared" si="357"/>
        <v>7412671257.091177</v>
      </c>
      <c r="L53" s="2">
        <f t="shared" si="357"/>
        <v>9882232129.8580933</v>
      </c>
      <c r="M53" s="105">
        <f>VLOOKUP($B$1,'Multipliers and Adjustments'!$A$70:$I$86,TRUNC(COLUMN(M$2)/5)+2,FALSE)*SUMIFS('EPA US Data'!$I:$I,'EPA US Data'!$D:$D,'Country Selector'!$A$2,'EPA US Data'!$J:$J,$B$1,'EPA US Data'!$C:$C,M$2,'EPA US Data'!$G:$G,"&gt;="&amp;$A53,'EPA US Data'!$G:$G,"&lt;"&amp;$B53)*unit_conv*'State Downscaling Multipliers'!$B$15</f>
        <v>12351793002.625008</v>
      </c>
      <c r="N53" s="2">
        <f t="shared" ref="N53:Q53" si="358">M53+($R53-$M53)/5</f>
        <v>9883202684.3259926</v>
      </c>
      <c r="O53" s="2">
        <f t="shared" si="358"/>
        <v>7414612366.0269766</v>
      </c>
      <c r="P53" s="2">
        <f t="shared" si="358"/>
        <v>4946022047.7279606</v>
      </c>
      <c r="Q53" s="2">
        <f t="shared" si="358"/>
        <v>2477431729.4289446</v>
      </c>
      <c r="R53" s="105">
        <f>VLOOKUP($B$1,'Multipliers and Adjustments'!$A$70:$I$86,TRUNC(COLUMN(R$2)/5)+2,FALSE)*SUMIFS('EPA US Data'!$I:$I,'EPA US Data'!$D:$D,'Country Selector'!$A$2,'EPA US Data'!$J:$J,$B$1,'EPA US Data'!$C:$C,R$2,'EPA US Data'!$G:$G,"&gt;="&amp;$A53,'EPA US Data'!$G:$G,"&lt;"&amp;$B53)*unit_conv*'State Downscaling Multipliers'!$B$15</f>
        <v>8841411.1299278289</v>
      </c>
      <c r="S53" s="2">
        <f t="shared" ref="S53:V53" si="359">R53+($W53-$R53)/5</f>
        <v>7870986.1129567726</v>
      </c>
      <c r="T53" s="2">
        <f t="shared" si="359"/>
        <v>6900561.0959857162</v>
      </c>
      <c r="U53" s="2">
        <f t="shared" si="359"/>
        <v>5930136.0790146599</v>
      </c>
      <c r="V53" s="2">
        <f t="shared" si="359"/>
        <v>4959711.0620436035</v>
      </c>
      <c r="W53" s="105">
        <f>VLOOKUP($B$1,'Multipliers and Adjustments'!$A$70:$I$86,TRUNC(COLUMN(W$2)/5)+2,FALSE)*SUMIFS('EPA US Data'!$I:$I,'EPA US Data'!$D:$D,'Country Selector'!$A$2,'EPA US Data'!$J:$J,$B$1,'EPA US Data'!$C:$C,W$2,'EPA US Data'!$G:$G,"&gt;="&amp;$A53,'EPA US Data'!$G:$G,"&lt;"&amp;$B53)*unit_conv*'State Downscaling Multipliers'!$B$15</f>
        <v>3989286.0450725486</v>
      </c>
      <c r="X53" s="2">
        <f t="shared" ref="X53:AA53" si="360">W53+($AB53-$W53)/5</f>
        <v>4375712.1156063555</v>
      </c>
      <c r="Y53" s="2">
        <f t="shared" si="360"/>
        <v>4762138.1861401619</v>
      </c>
      <c r="Z53" s="2">
        <f t="shared" si="360"/>
        <v>5148564.2566739684</v>
      </c>
      <c r="AA53" s="2">
        <f t="shared" si="360"/>
        <v>5534990.3272077749</v>
      </c>
      <c r="AB53" s="105">
        <f>VLOOKUP($B$1,'Multipliers and Adjustments'!$A$70:$I$86,TRUNC(COLUMN(AB$2)/5)+2,FALSE)*SUMIFS('EPA US Data'!$I:$I,'EPA US Data'!$D:$D,'Country Selector'!$A$2,'EPA US Data'!$J:$J,$B$1,'EPA US Data'!$C:$C,AB$2,'EPA US Data'!$G:$G,"&gt;="&amp;$A53,'EPA US Data'!$G:$G,"&lt;"&amp;$B53)*unit_conv*'State Downscaling Multipliers'!$B$15</f>
        <v>5921416.3977415822</v>
      </c>
      <c r="AC53" s="2">
        <f t="shared" ref="AC53:AF53" si="361">AB53+($AG53-$AB53)/5</f>
        <v>3182552647.6545448</v>
      </c>
      <c r="AD53" s="2">
        <f t="shared" si="361"/>
        <v>6359183878.9113483</v>
      </c>
      <c r="AE53" s="2">
        <f t="shared" si="361"/>
        <v>9535815110.1681519</v>
      </c>
      <c r="AF53" s="2">
        <f t="shared" si="361"/>
        <v>12712446341.424955</v>
      </c>
      <c r="AG53" s="105">
        <f>VLOOKUP($B$1,'Multipliers and Adjustments'!$A$70:$I$86,TRUNC(COLUMN(AG$2)/5)+2,FALSE)*SUMIFS('EPA US Data'!$I:$I,'EPA US Data'!$D:$D,'Country Selector'!$A$2,'EPA US Data'!$J:$J,$B$1,'EPA US Data'!$C:$C,AG$2,'EPA US Data'!$G:$G,"&gt;="&amp;$A53,'EPA US Data'!$G:$G,"&lt;"&amp;$B53)*unit_conv*'State Downscaling Multipliers'!$B$15</f>
        <v>15889077572.681757</v>
      </c>
      <c r="AH53" s="2">
        <f t="shared" ref="AH53:AK53" si="362">AG53+($AL53-$AG53)/5</f>
        <v>15950326428.414469</v>
      </c>
      <c r="AI53" s="2">
        <f t="shared" si="362"/>
        <v>16011575284.147181</v>
      </c>
      <c r="AJ53" s="2">
        <f t="shared" si="362"/>
        <v>16072824139.879892</v>
      </c>
      <c r="AK53" s="2">
        <f t="shared" si="362"/>
        <v>16134072995.612604</v>
      </c>
      <c r="AL53" s="105">
        <f>VLOOKUP($B$1,'Multipliers and Adjustments'!$A$70:$I$86,TRUNC(COLUMN(AL$2)/5)+2,FALSE)*SUMIFS('EPA US Data'!$I:$I,'EPA US Data'!$D:$D,'Country Selector'!$A$2,'EPA US Data'!$J:$J,$B$1,'EPA US Data'!$C:$C,AL$2,'EPA US Data'!$G:$G,"&gt;="&amp;$A53,'EPA US Data'!$G:$G,"&lt;"&amp;$B53)*unit_conv*'State Downscaling Multipliers'!$B$15</f>
        <v>16195321851.345314</v>
      </c>
    </row>
    <row r="54" spans="1:38" ht="15.75" customHeight="1" x14ac:dyDescent="0.25">
      <c r="A54" s="49">
        <f t="shared" si="234"/>
        <v>550</v>
      </c>
      <c r="B54" s="49">
        <f t="shared" si="299"/>
        <v>600</v>
      </c>
      <c r="C54" s="105">
        <f>VLOOKUP($B$1,'Multipliers and Adjustments'!$A$70:$I$86,TRUNC(COLUMN(C$2)/5)+2,FALSE)*SUMIFS('EPA US Data'!$I:$I,'EPA US Data'!$D:$D,'Country Selector'!$A$2,'EPA US Data'!$J:$J,$B$1,'EPA US Data'!$C:$C,C$2,'EPA US Data'!$G:$G,"&gt;="&amp;$A54,'EPA US Data'!$G:$G,"&lt;"&amp;$B54)*unit_conv*'State Downscaling Multipliers'!$B$15</f>
        <v>1677307.9917149069</v>
      </c>
      <c r="D54" s="2">
        <f t="shared" ref="D54:G54" si="363">C54+($H54-$C54)/5</f>
        <v>2027264770.0615435</v>
      </c>
      <c r="E54" s="2">
        <f t="shared" si="363"/>
        <v>4052852232.131372</v>
      </c>
      <c r="F54" s="2">
        <f t="shared" si="363"/>
        <v>6078439694.2012005</v>
      </c>
      <c r="G54" s="2">
        <f t="shared" si="363"/>
        <v>8104027156.2710285</v>
      </c>
      <c r="H54" s="105">
        <f>VLOOKUP($B$1,'Multipliers and Adjustments'!$A$70:$I$86,TRUNC(COLUMN(H$2)/5)+2,FALSE)*SUMIFS('EPA US Data'!$I:$I,'EPA US Data'!$D:$D,'Country Selector'!$A$2,'EPA US Data'!$J:$J,$B$1,'EPA US Data'!$C:$C,H$2,'EPA US Data'!$G:$G,"&gt;="&amp;$A54,'EPA US Data'!$G:$G,"&lt;"&amp;$B54)*unit_conv*'State Downscaling Multipliers'!$B$15</f>
        <v>10129614618.340857</v>
      </c>
      <c r="I54" s="2">
        <f t="shared" ref="I54:L54" si="364">H54+($M54-$H54)/5</f>
        <v>8104399979.4626856</v>
      </c>
      <c r="J54" s="2">
        <f t="shared" si="364"/>
        <v>6079185340.5845146</v>
      </c>
      <c r="K54" s="2">
        <f t="shared" si="364"/>
        <v>4053970701.7063437</v>
      </c>
      <c r="L54" s="2">
        <f t="shared" si="364"/>
        <v>2028756062.8281724</v>
      </c>
      <c r="M54" s="105">
        <f>VLOOKUP($B$1,'Multipliers and Adjustments'!$A$70:$I$86,TRUNC(COLUMN(M$2)/5)+2,FALSE)*SUMIFS('EPA US Data'!$I:$I,'EPA US Data'!$D:$D,'Country Selector'!$A$2,'EPA US Data'!$J:$J,$B$1,'EPA US Data'!$C:$C,M$2,'EPA US Data'!$G:$G,"&gt;="&amp;$A54,'EPA US Data'!$G:$G,"&lt;"&amp;$B54)*unit_conv*'State Downscaling Multipliers'!$B$15</f>
        <v>3541423.9500009534</v>
      </c>
      <c r="N54" s="2">
        <f t="shared" ref="N54:Q54" si="365">M54+($R54-$M54)/5</f>
        <v>3480984.3928943062</v>
      </c>
      <c r="O54" s="2">
        <f t="shared" si="365"/>
        <v>3420544.835787659</v>
      </c>
      <c r="P54" s="2">
        <f t="shared" si="365"/>
        <v>3360105.2786810119</v>
      </c>
      <c r="Q54" s="2">
        <f t="shared" si="365"/>
        <v>3299665.7215743647</v>
      </c>
      <c r="R54" s="105">
        <f>VLOOKUP($B$1,'Multipliers and Adjustments'!$A$70:$I$86,TRUNC(COLUMN(R$2)/5)+2,FALSE)*SUMIFS('EPA US Data'!$I:$I,'EPA US Data'!$D:$D,'Country Selector'!$A$2,'EPA US Data'!$J:$J,$B$1,'EPA US Data'!$C:$C,R$2,'EPA US Data'!$G:$G,"&gt;="&amp;$A54,'EPA US Data'!$G:$G,"&lt;"&amp;$B54)*unit_conv*'State Downscaling Multipliers'!$B$15</f>
        <v>3239226.164467718</v>
      </c>
      <c r="S54" s="2">
        <f t="shared" ref="S54:V54" si="366">R54+($W54-$R54)/5</f>
        <v>3981825.470843845</v>
      </c>
      <c r="T54" s="2">
        <f t="shared" si="366"/>
        <v>4724424.7772199716</v>
      </c>
      <c r="U54" s="2">
        <f t="shared" si="366"/>
        <v>5467024.0835960992</v>
      </c>
      <c r="V54" s="2">
        <f t="shared" si="366"/>
        <v>6209623.3899722267</v>
      </c>
      <c r="W54" s="105">
        <f>VLOOKUP($B$1,'Multipliers and Adjustments'!$A$70:$I$86,TRUNC(COLUMN(W$2)/5)+2,FALSE)*SUMIFS('EPA US Data'!$I:$I,'EPA US Data'!$D:$D,'Country Selector'!$A$2,'EPA US Data'!$J:$J,$B$1,'EPA US Data'!$C:$C,W$2,'EPA US Data'!$G:$G,"&gt;="&amp;$A54,'EPA US Data'!$G:$G,"&lt;"&amp;$B54)*unit_conv*'State Downscaling Multipliers'!$B$15</f>
        <v>6952222.6963483533</v>
      </c>
      <c r="X54" s="2">
        <f t="shared" ref="X54:AA54" si="367">W54+($AB54-$W54)/5</f>
        <v>6003582.3682358619</v>
      </c>
      <c r="Y54" s="2">
        <f t="shared" si="367"/>
        <v>5054942.0401233705</v>
      </c>
      <c r="Z54" s="2">
        <f t="shared" si="367"/>
        <v>4106301.7120108791</v>
      </c>
      <c r="AA54" s="2">
        <f t="shared" si="367"/>
        <v>3157661.3838983877</v>
      </c>
      <c r="AB54" s="105">
        <f>VLOOKUP($B$1,'Multipliers and Adjustments'!$A$70:$I$86,TRUNC(COLUMN(AB$2)/5)+2,FALSE)*SUMIFS('EPA US Data'!$I:$I,'EPA US Data'!$D:$D,'Country Selector'!$A$2,'EPA US Data'!$J:$J,$B$1,'EPA US Data'!$C:$C,AB$2,'EPA US Data'!$G:$G,"&gt;="&amp;$A54,'EPA US Data'!$G:$G,"&lt;"&amp;$B54)*unit_conv*'State Downscaling Multipliers'!$B$15</f>
        <v>2209021.0557858972</v>
      </c>
      <c r="AC54" s="2">
        <f t="shared" ref="AC54:AF54" si="368">AB54+($AG54-$AB54)/5</f>
        <v>2619528.4745915951</v>
      </c>
      <c r="AD54" s="2">
        <f t="shared" si="368"/>
        <v>3030035.8933972931</v>
      </c>
      <c r="AE54" s="2">
        <f t="shared" si="368"/>
        <v>3440543.312202991</v>
      </c>
      <c r="AF54" s="2">
        <f t="shared" si="368"/>
        <v>3851050.7310086889</v>
      </c>
      <c r="AG54" s="105">
        <f>VLOOKUP($B$1,'Multipliers and Adjustments'!$A$70:$I$86,TRUNC(COLUMN(AG$2)/5)+2,FALSE)*SUMIFS('EPA US Data'!$I:$I,'EPA US Data'!$D:$D,'Country Selector'!$A$2,'EPA US Data'!$J:$J,$B$1,'EPA US Data'!$C:$C,AG$2,'EPA US Data'!$G:$G,"&gt;="&amp;$A54,'EPA US Data'!$G:$G,"&lt;"&amp;$B54)*unit_conv*'State Downscaling Multipliers'!$B$15</f>
        <v>4261558.1498143878</v>
      </c>
      <c r="AH54" s="2">
        <f t="shared" ref="AH54:AK54" si="369">AG54+($AL54-$AG54)/5</f>
        <v>4294430.1433090325</v>
      </c>
      <c r="AI54" s="2">
        <f t="shared" si="369"/>
        <v>4327302.1368036773</v>
      </c>
      <c r="AJ54" s="2">
        <f t="shared" si="369"/>
        <v>4360174.1302983221</v>
      </c>
      <c r="AK54" s="2">
        <f t="shared" si="369"/>
        <v>4393046.1237929668</v>
      </c>
      <c r="AL54" s="105">
        <f>VLOOKUP($B$1,'Multipliers and Adjustments'!$A$70:$I$86,TRUNC(COLUMN(AL$2)/5)+2,FALSE)*SUMIFS('EPA US Data'!$I:$I,'EPA US Data'!$D:$D,'Country Selector'!$A$2,'EPA US Data'!$J:$J,$B$1,'EPA US Data'!$C:$C,AL$2,'EPA US Data'!$G:$G,"&gt;="&amp;$A54,'EPA US Data'!$G:$G,"&lt;"&amp;$B54)*unit_conv*'State Downscaling Multipliers'!$B$15</f>
        <v>4425918.1172876116</v>
      </c>
    </row>
    <row r="55" spans="1:38" ht="15.75" customHeight="1" x14ac:dyDescent="0.25">
      <c r="A55" s="49">
        <f t="shared" si="234"/>
        <v>600</v>
      </c>
      <c r="B55" s="49">
        <f t="shared" si="299"/>
        <v>650</v>
      </c>
      <c r="C55" s="105">
        <f>VLOOKUP($B$1,'Multipliers and Adjustments'!$A$70:$I$86,TRUNC(COLUMN(C$2)/5)+2,FALSE)*SUMIFS('EPA US Data'!$I:$I,'EPA US Data'!$D:$D,'Country Selector'!$A$2,'EPA US Data'!$J:$J,$B$1,'EPA US Data'!$C:$C,C$2,'EPA US Data'!$G:$G,"&gt;="&amp;$A55,'EPA US Data'!$G:$G,"&lt;"&amp;$B55)*unit_conv*'State Downscaling Multipliers'!$B$15</f>
        <v>8295015228.617012</v>
      </c>
      <c r="D55" s="2">
        <f t="shared" ref="D55:G55" si="370">C55+($H55-$C55)/5</f>
        <v>6636937432.5145988</v>
      </c>
      <c r="E55" s="2">
        <f t="shared" si="370"/>
        <v>4978859636.4121857</v>
      </c>
      <c r="F55" s="2">
        <f t="shared" si="370"/>
        <v>3320781840.309772</v>
      </c>
      <c r="G55" s="2">
        <f t="shared" si="370"/>
        <v>1662704044.2073584</v>
      </c>
      <c r="H55" s="105">
        <f>VLOOKUP($B$1,'Multipliers and Adjustments'!$A$70:$I$86,TRUNC(COLUMN(H$2)/5)+2,FALSE)*SUMIFS('EPA US Data'!$I:$I,'EPA US Data'!$D:$D,'Country Selector'!$A$2,'EPA US Data'!$J:$J,$B$1,'EPA US Data'!$C:$C,H$2,'EPA US Data'!$G:$G,"&gt;="&amp;$A55,'EPA US Data'!$G:$G,"&lt;"&amp;$B55)*unit_conv*'State Downscaling Multipliers'!$B$15</f>
        <v>4626248.1049439358</v>
      </c>
      <c r="I55" s="2">
        <f t="shared" ref="I55:L55" si="371">H55+($M55-$H55)/5</f>
        <v>4237338.7224854268</v>
      </c>
      <c r="J55" s="2">
        <f t="shared" si="371"/>
        <v>3848429.3400269183</v>
      </c>
      <c r="K55" s="2">
        <f t="shared" si="371"/>
        <v>3459519.9575684099</v>
      </c>
      <c r="L55" s="2">
        <f t="shared" si="371"/>
        <v>3070610.5751099014</v>
      </c>
      <c r="M55" s="105">
        <f>VLOOKUP($B$1,'Multipliers and Adjustments'!$A$70:$I$86,TRUNC(COLUMN(M$2)/5)+2,FALSE)*SUMIFS('EPA US Data'!$I:$I,'EPA US Data'!$D:$D,'Country Selector'!$A$2,'EPA US Data'!$J:$J,$B$1,'EPA US Data'!$C:$C,M$2,'EPA US Data'!$G:$G,"&gt;="&amp;$A55,'EPA US Data'!$G:$G,"&lt;"&amp;$B55)*unit_conv*'State Downscaling Multipliers'!$B$15</f>
        <v>2681701.1926513924</v>
      </c>
      <c r="N55" s="2">
        <f t="shared" ref="N55:Q55" si="372">M55+($R55-$M55)/5</f>
        <v>3431653.1828036401</v>
      </c>
      <c r="O55" s="2">
        <f t="shared" si="372"/>
        <v>4181605.1729558883</v>
      </c>
      <c r="P55" s="2">
        <f t="shared" si="372"/>
        <v>4931557.1631081365</v>
      </c>
      <c r="Q55" s="2">
        <f t="shared" si="372"/>
        <v>5681509.1532603847</v>
      </c>
      <c r="R55" s="105">
        <f>VLOOKUP($B$1,'Multipliers and Adjustments'!$A$70:$I$86,TRUNC(COLUMN(R$2)/5)+2,FALSE)*SUMIFS('EPA US Data'!$I:$I,'EPA US Data'!$D:$D,'Country Selector'!$A$2,'EPA US Data'!$J:$J,$B$1,'EPA US Data'!$C:$C,R$2,'EPA US Data'!$G:$G,"&gt;="&amp;$A55,'EPA US Data'!$G:$G,"&lt;"&amp;$B55)*unit_conv*'State Downscaling Multipliers'!$B$15</f>
        <v>6431461.1434126319</v>
      </c>
      <c r="S55" s="2">
        <f t="shared" ref="S55:V55" si="373">R55+($W55-$R55)/5</f>
        <v>5145168.9147301055</v>
      </c>
      <c r="T55" s="2">
        <f t="shared" si="373"/>
        <v>3858876.6860475792</v>
      </c>
      <c r="U55" s="2">
        <f t="shared" si="373"/>
        <v>2572584.4573650528</v>
      </c>
      <c r="V55" s="2">
        <f t="shared" si="373"/>
        <v>1286292.2286825264</v>
      </c>
      <c r="W55" s="105">
        <f>VLOOKUP($B$1,'Multipliers and Adjustments'!$A$70:$I$86,TRUNC(COLUMN(W$2)/5)+2,FALSE)*SUMIFS('EPA US Data'!$I:$I,'EPA US Data'!$D:$D,'Country Selector'!$A$2,'EPA US Data'!$J:$J,$B$1,'EPA US Data'!$C:$C,W$2,'EPA US Data'!$G:$G,"&gt;="&amp;$A55,'EPA US Data'!$G:$G,"&lt;"&amp;$B55)*unit_conv*'State Downscaling Multipliers'!$B$15</f>
        <v>0</v>
      </c>
      <c r="X55" s="2">
        <f t="shared" ref="X55:AA55" si="374">W55+($AB55-$W55)/5</f>
        <v>738852.77968137758</v>
      </c>
      <c r="Y55" s="2">
        <f t="shared" si="374"/>
        <v>1477705.5593627552</v>
      </c>
      <c r="Z55" s="2">
        <f t="shared" si="374"/>
        <v>2216558.3390441327</v>
      </c>
      <c r="AA55" s="2">
        <f t="shared" si="374"/>
        <v>2955411.1187255103</v>
      </c>
      <c r="AB55" s="105">
        <f>VLOOKUP($B$1,'Multipliers and Adjustments'!$A$70:$I$86,TRUNC(COLUMN(AB$2)/5)+2,FALSE)*SUMIFS('EPA US Data'!$I:$I,'EPA US Data'!$D:$D,'Country Selector'!$A$2,'EPA US Data'!$J:$J,$B$1,'EPA US Data'!$C:$C,AB$2,'EPA US Data'!$G:$G,"&gt;="&amp;$A55,'EPA US Data'!$G:$G,"&lt;"&amp;$B55)*unit_conv*'State Downscaling Multipliers'!$B$15</f>
        <v>3694263.8984068879</v>
      </c>
      <c r="AC55" s="2">
        <f t="shared" ref="AC55:AF55" si="375">AB55+($AG55-$AB55)/5</f>
        <v>2955411.1187255103</v>
      </c>
      <c r="AD55" s="2">
        <f t="shared" si="375"/>
        <v>2216558.3390441327</v>
      </c>
      <c r="AE55" s="2">
        <f t="shared" si="375"/>
        <v>1477705.5593627552</v>
      </c>
      <c r="AF55" s="2">
        <f t="shared" si="375"/>
        <v>738852.77968137758</v>
      </c>
      <c r="AG55" s="105">
        <f>VLOOKUP($B$1,'Multipliers and Adjustments'!$A$70:$I$86,TRUNC(COLUMN(AG$2)/5)+2,FALSE)*SUMIFS('EPA US Data'!$I:$I,'EPA US Data'!$D:$D,'Country Selector'!$A$2,'EPA US Data'!$J:$J,$B$1,'EPA US Data'!$C:$C,AG$2,'EPA US Data'!$G:$G,"&gt;="&amp;$A55,'EPA US Data'!$G:$G,"&lt;"&amp;$B55)*unit_conv*'State Downscaling Multipliers'!$B$15</f>
        <v>0</v>
      </c>
      <c r="AH55" s="2">
        <f t="shared" ref="AH55:AK55" si="376">AG55+($AL55-$AG55)/5</f>
        <v>0</v>
      </c>
      <c r="AI55" s="2">
        <f t="shared" si="376"/>
        <v>0</v>
      </c>
      <c r="AJ55" s="2">
        <f t="shared" si="376"/>
        <v>0</v>
      </c>
      <c r="AK55" s="2">
        <f t="shared" si="376"/>
        <v>0</v>
      </c>
      <c r="AL55" s="105">
        <f>VLOOKUP($B$1,'Multipliers and Adjustments'!$A$70:$I$86,TRUNC(COLUMN(AL$2)/5)+2,FALSE)*SUMIFS('EPA US Data'!$I:$I,'EPA US Data'!$D:$D,'Country Selector'!$A$2,'EPA US Data'!$J:$J,$B$1,'EPA US Data'!$C:$C,AL$2,'EPA US Data'!$G:$G,"&gt;="&amp;$A55,'EPA US Data'!$G:$G,"&lt;"&amp;$B55)*unit_conv*'State Downscaling Multipliers'!$B$15</f>
        <v>0</v>
      </c>
    </row>
    <row r="56" spans="1:38" ht="15.75" customHeight="1" x14ac:dyDescent="0.25">
      <c r="A56" s="49">
        <f t="shared" si="234"/>
        <v>650</v>
      </c>
      <c r="B56" s="49">
        <f t="shared" si="299"/>
        <v>700</v>
      </c>
      <c r="C56" s="105">
        <f>VLOOKUP($B$1,'Multipliers and Adjustments'!$A$70:$I$86,TRUNC(COLUMN(C$2)/5)+2,FALSE)*SUMIFS('EPA US Data'!$I:$I,'EPA US Data'!$D:$D,'Country Selector'!$A$2,'EPA US Data'!$J:$J,$B$1,'EPA US Data'!$C:$C,C$2,'EPA US Data'!$G:$G,"&gt;="&amp;$A56,'EPA US Data'!$G:$G,"&lt;"&amp;$B56)*unit_conv*'State Downscaling Multipliers'!$B$15</f>
        <v>3010773.7238478069</v>
      </c>
      <c r="D56" s="2">
        <f t="shared" ref="D56:G56" si="377">C56+($H56-$C56)/5</f>
        <v>2723881.908975902</v>
      </c>
      <c r="E56" s="2">
        <f t="shared" si="377"/>
        <v>2436990.0941039971</v>
      </c>
      <c r="F56" s="2">
        <f t="shared" si="377"/>
        <v>2150098.2792320922</v>
      </c>
      <c r="G56" s="2">
        <f t="shared" si="377"/>
        <v>1863206.4643601873</v>
      </c>
      <c r="H56" s="105">
        <f>VLOOKUP($B$1,'Multipliers and Adjustments'!$A$70:$I$86,TRUNC(COLUMN(H$2)/5)+2,FALSE)*SUMIFS('EPA US Data'!$I:$I,'EPA US Data'!$D:$D,'Country Selector'!$A$2,'EPA US Data'!$J:$J,$B$1,'EPA US Data'!$C:$C,H$2,'EPA US Data'!$G:$G,"&gt;="&amp;$A56,'EPA US Data'!$G:$G,"&lt;"&amp;$B56)*unit_conv*'State Downscaling Multipliers'!$B$15</f>
        <v>1576314.6494882826</v>
      </c>
      <c r="I56" s="2">
        <f t="shared" ref="I56:L56" si="378">H56+($M56-$H56)/5</f>
        <v>2099135.0947719039</v>
      </c>
      <c r="J56" s="2">
        <f t="shared" si="378"/>
        <v>2621955.540055525</v>
      </c>
      <c r="K56" s="2">
        <f t="shared" si="378"/>
        <v>3144775.9853391461</v>
      </c>
      <c r="L56" s="2">
        <f t="shared" si="378"/>
        <v>3667596.4306227672</v>
      </c>
      <c r="M56" s="105">
        <f>VLOOKUP($B$1,'Multipliers and Adjustments'!$A$70:$I$86,TRUNC(COLUMN(M$2)/5)+2,FALSE)*SUMIFS('EPA US Data'!$I:$I,'EPA US Data'!$D:$D,'Country Selector'!$A$2,'EPA US Data'!$J:$J,$B$1,'EPA US Data'!$C:$C,M$2,'EPA US Data'!$G:$G,"&gt;="&amp;$A56,'EPA US Data'!$G:$G,"&lt;"&amp;$B56)*unit_conv*'State Downscaling Multipliers'!$B$15</f>
        <v>4190416.8759063883</v>
      </c>
      <c r="N56" s="2">
        <f t="shared" ref="N56:Q56" si="379">M56+($R56-$M56)/5</f>
        <v>3352333.5007251105</v>
      </c>
      <c r="O56" s="2">
        <f t="shared" si="379"/>
        <v>2514250.1255438328</v>
      </c>
      <c r="P56" s="2">
        <f t="shared" si="379"/>
        <v>1676166.750362555</v>
      </c>
      <c r="Q56" s="2">
        <f t="shared" si="379"/>
        <v>838083.3751812774</v>
      </c>
      <c r="R56" s="105">
        <f>VLOOKUP($B$1,'Multipliers and Adjustments'!$A$70:$I$86,TRUNC(COLUMN(R$2)/5)+2,FALSE)*SUMIFS('EPA US Data'!$I:$I,'EPA US Data'!$D:$D,'Country Selector'!$A$2,'EPA US Data'!$J:$J,$B$1,'EPA US Data'!$C:$C,R$2,'EPA US Data'!$G:$G,"&gt;="&amp;$A56,'EPA US Data'!$G:$G,"&lt;"&amp;$B56)*unit_conv*'State Downscaling Multipliers'!$B$15</f>
        <v>0</v>
      </c>
      <c r="S56" s="2">
        <f t="shared" ref="S56:V56" si="380">R56+($W56-$R56)/5</f>
        <v>684397.77224838978</v>
      </c>
      <c r="T56" s="2">
        <f t="shared" si="380"/>
        <v>1368795.5444967796</v>
      </c>
      <c r="U56" s="2">
        <f t="shared" si="380"/>
        <v>2053193.3167451695</v>
      </c>
      <c r="V56" s="2">
        <f t="shared" si="380"/>
        <v>2737591.0889935591</v>
      </c>
      <c r="W56" s="105">
        <f>VLOOKUP($B$1,'Multipliers and Adjustments'!$A$70:$I$86,TRUNC(COLUMN(W$2)/5)+2,FALSE)*SUMIFS('EPA US Data'!$I:$I,'EPA US Data'!$D:$D,'Country Selector'!$A$2,'EPA US Data'!$J:$J,$B$1,'EPA US Data'!$C:$C,W$2,'EPA US Data'!$G:$G,"&gt;="&amp;$A56,'EPA US Data'!$G:$G,"&lt;"&amp;$B56)*unit_conv*'State Downscaling Multipliers'!$B$15</f>
        <v>3421988.8612419488</v>
      </c>
      <c r="X56" s="2">
        <f t="shared" ref="X56:AA56" si="381">W56+($AB56-$W56)/5</f>
        <v>2737591.0889935591</v>
      </c>
      <c r="Y56" s="2">
        <f t="shared" si="381"/>
        <v>2053193.3167451695</v>
      </c>
      <c r="Z56" s="2">
        <f t="shared" si="381"/>
        <v>1368795.5444967798</v>
      </c>
      <c r="AA56" s="2">
        <f t="shared" si="381"/>
        <v>684397.77224839001</v>
      </c>
      <c r="AB56" s="105">
        <f>VLOOKUP($B$1,'Multipliers and Adjustments'!$A$70:$I$86,TRUNC(COLUMN(AB$2)/5)+2,FALSE)*SUMIFS('EPA US Data'!$I:$I,'EPA US Data'!$D:$D,'Country Selector'!$A$2,'EPA US Data'!$J:$J,$B$1,'EPA US Data'!$C:$C,AB$2,'EPA US Data'!$G:$G,"&gt;="&amp;$A56,'EPA US Data'!$G:$G,"&lt;"&amp;$B56)*unit_conv*'State Downscaling Multipliers'!$B$15</f>
        <v>0</v>
      </c>
      <c r="AC56" s="2">
        <f t="shared" ref="AC56:AF56" si="382">AB56+($AG56-$AB56)/5</f>
        <v>378419.67444726417</v>
      </c>
      <c r="AD56" s="2">
        <f t="shared" si="382"/>
        <v>756839.34889452835</v>
      </c>
      <c r="AE56" s="2">
        <f t="shared" si="382"/>
        <v>1135259.0233417926</v>
      </c>
      <c r="AF56" s="2">
        <f t="shared" si="382"/>
        <v>1513678.6977890567</v>
      </c>
      <c r="AG56" s="105">
        <f>VLOOKUP($B$1,'Multipliers and Adjustments'!$A$70:$I$86,TRUNC(COLUMN(AG$2)/5)+2,FALSE)*SUMIFS('EPA US Data'!$I:$I,'EPA US Data'!$D:$D,'Country Selector'!$A$2,'EPA US Data'!$J:$J,$B$1,'EPA US Data'!$C:$C,AG$2,'EPA US Data'!$G:$G,"&gt;="&amp;$A56,'EPA US Data'!$G:$G,"&lt;"&amp;$B56)*unit_conv*'State Downscaling Multipliers'!$B$15</f>
        <v>1892098.372236321</v>
      </c>
      <c r="AH56" s="2">
        <f t="shared" ref="AH56:AK56" si="383">AG56+($AL56-$AG56)/5</f>
        <v>2144507.1648765947</v>
      </c>
      <c r="AI56" s="2">
        <f t="shared" si="383"/>
        <v>2396915.9575168686</v>
      </c>
      <c r="AJ56" s="2">
        <f t="shared" si="383"/>
        <v>2649324.7501571425</v>
      </c>
      <c r="AK56" s="2">
        <f t="shared" si="383"/>
        <v>2901733.5427974164</v>
      </c>
      <c r="AL56" s="105">
        <f>VLOOKUP($B$1,'Multipliers and Adjustments'!$A$70:$I$86,TRUNC(COLUMN(AL$2)/5)+2,FALSE)*SUMIFS('EPA US Data'!$I:$I,'EPA US Data'!$D:$D,'Country Selector'!$A$2,'EPA US Data'!$J:$J,$B$1,'EPA US Data'!$C:$C,AL$2,'EPA US Data'!$G:$G,"&gt;="&amp;$A56,'EPA US Data'!$G:$G,"&lt;"&amp;$B56)*unit_conv*'State Downscaling Multipliers'!$B$15</f>
        <v>3154142.3354376904</v>
      </c>
    </row>
    <row r="57" spans="1:38" ht="15.75" customHeight="1" x14ac:dyDescent="0.25">
      <c r="A57" s="49">
        <f t="shared" si="234"/>
        <v>700</v>
      </c>
      <c r="B57" s="49">
        <f t="shared" si="299"/>
        <v>750</v>
      </c>
      <c r="C57" s="105">
        <f>VLOOKUP($B$1,'Multipliers and Adjustments'!$A$70:$I$86,TRUNC(COLUMN(C$2)/5)+2,FALSE)*SUMIFS('EPA US Data'!$I:$I,'EPA US Data'!$D:$D,'Country Selector'!$A$2,'EPA US Data'!$J:$J,$B$1,'EPA US Data'!$C:$C,C$2,'EPA US Data'!$G:$G,"&gt;="&amp;$A57,'EPA US Data'!$G:$G,"&lt;"&amp;$B57)*unit_conv*'State Downscaling Multipliers'!$B$15</f>
        <v>3809948.1489074049</v>
      </c>
      <c r="D57" s="2">
        <f t="shared" ref="D57:G57" si="384">C57+($H57-$C57)/5</f>
        <v>3532076.4461351056</v>
      </c>
      <c r="E57" s="2">
        <f t="shared" si="384"/>
        <v>3254204.7433628063</v>
      </c>
      <c r="F57" s="2">
        <f t="shared" si="384"/>
        <v>2976333.040590507</v>
      </c>
      <c r="G57" s="2">
        <f t="shared" si="384"/>
        <v>2698461.3378182077</v>
      </c>
      <c r="H57" s="105">
        <f>VLOOKUP($B$1,'Multipliers and Adjustments'!$A$70:$I$86,TRUNC(COLUMN(H$2)/5)+2,FALSE)*SUMIFS('EPA US Data'!$I:$I,'EPA US Data'!$D:$D,'Country Selector'!$A$2,'EPA US Data'!$J:$J,$B$1,'EPA US Data'!$C:$C,H$2,'EPA US Data'!$G:$G,"&gt;="&amp;$A57,'EPA US Data'!$G:$G,"&lt;"&amp;$B57)*unit_conv*'State Downscaling Multipliers'!$B$15</f>
        <v>2420589.6350459089</v>
      </c>
      <c r="I57" s="2">
        <f t="shared" ref="I57:L57" si="385">H57+($M57-$H57)/5</f>
        <v>2237510.1736171925</v>
      </c>
      <c r="J57" s="2">
        <f t="shared" si="385"/>
        <v>2054430.7121884765</v>
      </c>
      <c r="K57" s="2">
        <f t="shared" si="385"/>
        <v>1871351.2507597604</v>
      </c>
      <c r="L57" s="2">
        <f t="shared" si="385"/>
        <v>1688271.7893310443</v>
      </c>
      <c r="M57" s="105">
        <f>VLOOKUP($B$1,'Multipliers and Adjustments'!$A$70:$I$86,TRUNC(COLUMN(M$2)/5)+2,FALSE)*SUMIFS('EPA US Data'!$I:$I,'EPA US Data'!$D:$D,'Country Selector'!$A$2,'EPA US Data'!$J:$J,$B$1,'EPA US Data'!$C:$C,M$2,'EPA US Data'!$G:$G,"&gt;="&amp;$A57,'EPA US Data'!$G:$G,"&lt;"&amp;$B57)*unit_conv*'State Downscaling Multipliers'!$B$15</f>
        <v>1505192.3279023282</v>
      </c>
      <c r="N57" s="2">
        <f t="shared" ref="N57:Q57" si="386">M57+($R57-$M57)/5</f>
        <v>1847170.6585107266</v>
      </c>
      <c r="O57" s="2">
        <f t="shared" si="386"/>
        <v>2189148.9891191251</v>
      </c>
      <c r="P57" s="2">
        <f t="shared" si="386"/>
        <v>2531127.3197275233</v>
      </c>
      <c r="Q57" s="2">
        <f t="shared" si="386"/>
        <v>2873105.6503359214</v>
      </c>
      <c r="R57" s="105">
        <f>VLOOKUP($B$1,'Multipliers and Adjustments'!$A$70:$I$86,TRUNC(COLUMN(R$2)/5)+2,FALSE)*SUMIFS('EPA US Data'!$I:$I,'EPA US Data'!$D:$D,'Country Selector'!$A$2,'EPA US Data'!$J:$J,$B$1,'EPA US Data'!$C:$C,R$2,'EPA US Data'!$G:$G,"&gt;="&amp;$A57,'EPA US Data'!$G:$G,"&lt;"&amp;$B57)*unit_conv*'State Downscaling Multipliers'!$B$15</f>
        <v>3215083.9809443201</v>
      </c>
      <c r="S57" s="2">
        <f t="shared" ref="S57:V57" si="387">R57+($W57-$R57)/5</f>
        <v>2572067.1847554562</v>
      </c>
      <c r="T57" s="2">
        <f t="shared" si="387"/>
        <v>1929050.3885665922</v>
      </c>
      <c r="U57" s="2">
        <f t="shared" si="387"/>
        <v>1286033.5923777283</v>
      </c>
      <c r="V57" s="2">
        <f t="shared" si="387"/>
        <v>643016.79618886427</v>
      </c>
      <c r="W57" s="105">
        <f>VLOOKUP($B$1,'Multipliers and Adjustments'!$A$70:$I$86,TRUNC(COLUMN(W$2)/5)+2,FALSE)*SUMIFS('EPA US Data'!$I:$I,'EPA US Data'!$D:$D,'Country Selector'!$A$2,'EPA US Data'!$J:$J,$B$1,'EPA US Data'!$C:$C,W$2,'EPA US Data'!$G:$G,"&gt;="&amp;$A57,'EPA US Data'!$G:$G,"&lt;"&amp;$B57)*unit_conv*'State Downscaling Multipliers'!$B$15</f>
        <v>0</v>
      </c>
      <c r="X57" s="2">
        <f t="shared" ref="X57:AA57" si="388">W57+($AB57-$W57)/5</f>
        <v>42642.634210812161</v>
      </c>
      <c r="Y57" s="2">
        <f t="shared" si="388"/>
        <v>85285.268421624321</v>
      </c>
      <c r="Z57" s="2">
        <f t="shared" si="388"/>
        <v>127927.90263243648</v>
      </c>
      <c r="AA57" s="2">
        <f t="shared" si="388"/>
        <v>170570.53684324864</v>
      </c>
      <c r="AB57" s="105">
        <f>VLOOKUP($B$1,'Multipliers and Adjustments'!$A$70:$I$86,TRUNC(COLUMN(AB$2)/5)+2,FALSE)*SUMIFS('EPA US Data'!$I:$I,'EPA US Data'!$D:$D,'Country Selector'!$A$2,'EPA US Data'!$J:$J,$B$1,'EPA US Data'!$C:$C,AB$2,'EPA US Data'!$G:$G,"&gt;="&amp;$A57,'EPA US Data'!$G:$G,"&lt;"&amp;$B57)*unit_conv*'State Downscaling Multipliers'!$B$15</f>
        <v>213213.1710540608</v>
      </c>
      <c r="AC57" s="2">
        <f t="shared" ref="AC57:AF57" si="389">AB57+($AG57-$AB57)/5</f>
        <v>445314.06635758776</v>
      </c>
      <c r="AD57" s="2">
        <f t="shared" si="389"/>
        <v>677414.96166111471</v>
      </c>
      <c r="AE57" s="2">
        <f t="shared" si="389"/>
        <v>909515.85696464172</v>
      </c>
      <c r="AF57" s="2">
        <f t="shared" si="389"/>
        <v>1141616.7522681686</v>
      </c>
      <c r="AG57" s="105">
        <f>VLOOKUP($B$1,'Multipliers and Adjustments'!$A$70:$I$86,TRUNC(COLUMN(AG$2)/5)+2,FALSE)*SUMIFS('EPA US Data'!$I:$I,'EPA US Data'!$D:$D,'Country Selector'!$A$2,'EPA US Data'!$J:$J,$B$1,'EPA US Data'!$C:$C,AG$2,'EPA US Data'!$G:$G,"&gt;="&amp;$A57,'EPA US Data'!$G:$G,"&lt;"&amp;$B57)*unit_conv*'State Downscaling Multipliers'!$B$15</f>
        <v>1373717.6475716955</v>
      </c>
      <c r="AH57" s="2">
        <f t="shared" ref="AH57:AK57" si="390">AG57+($AL57-$AG57)/5</f>
        <v>1143784.5562446434</v>
      </c>
      <c r="AI57" s="2">
        <f t="shared" si="390"/>
        <v>913851.46491759131</v>
      </c>
      <c r="AJ57" s="2">
        <f t="shared" si="390"/>
        <v>683918.37359053921</v>
      </c>
      <c r="AK57" s="2">
        <f t="shared" si="390"/>
        <v>453985.28226348711</v>
      </c>
      <c r="AL57" s="105">
        <f>VLOOKUP($B$1,'Multipliers and Adjustments'!$A$70:$I$86,TRUNC(COLUMN(AL$2)/5)+2,FALSE)*SUMIFS('EPA US Data'!$I:$I,'EPA US Data'!$D:$D,'Country Selector'!$A$2,'EPA US Data'!$J:$J,$B$1,'EPA US Data'!$C:$C,AL$2,'EPA US Data'!$G:$G,"&gt;="&amp;$A57,'EPA US Data'!$G:$G,"&lt;"&amp;$B57)*unit_conv*'State Downscaling Multipliers'!$B$15</f>
        <v>224052.19093643498</v>
      </c>
    </row>
    <row r="58" spans="1:38" ht="15.75" customHeight="1" x14ac:dyDescent="0.25">
      <c r="A58" s="49">
        <f t="shared" si="234"/>
        <v>750</v>
      </c>
      <c r="B58" s="49">
        <f t="shared" si="299"/>
        <v>800</v>
      </c>
      <c r="C58" s="105">
        <f>VLOOKUP($B$1,'Multipliers and Adjustments'!$A$70:$I$86,TRUNC(COLUMN(C$2)/5)+2,FALSE)*SUMIFS('EPA US Data'!$I:$I,'EPA US Data'!$D:$D,'Country Selector'!$A$2,'EPA US Data'!$J:$J,$B$1,'EPA US Data'!$C:$C,C$2,'EPA US Data'!$G:$G,"&gt;="&amp;$A58,'EPA US Data'!$G:$G,"&lt;"&amp;$B58)*unit_conv*'State Downscaling Multipliers'!$B$15</f>
        <v>1082312.8889309603</v>
      </c>
      <c r="D58" s="2">
        <f t="shared" ref="D58:G58" si="391">C58+($H58-$C58)/5</f>
        <v>1593093.4370538075</v>
      </c>
      <c r="E58" s="2">
        <f t="shared" si="391"/>
        <v>2103873.985176655</v>
      </c>
      <c r="F58" s="2">
        <f t="shared" si="391"/>
        <v>2614654.5332995025</v>
      </c>
      <c r="G58" s="2">
        <f t="shared" si="391"/>
        <v>3125435.0814223499</v>
      </c>
      <c r="H58" s="105">
        <f>VLOOKUP($B$1,'Multipliers and Adjustments'!$A$70:$I$86,TRUNC(COLUMN(H$2)/5)+2,FALSE)*SUMIFS('EPA US Data'!$I:$I,'EPA US Data'!$D:$D,'Country Selector'!$A$2,'EPA US Data'!$J:$J,$B$1,'EPA US Data'!$C:$C,H$2,'EPA US Data'!$G:$G,"&gt;="&amp;$A58,'EPA US Data'!$G:$G,"&lt;"&amp;$B58)*unit_conv*'State Downscaling Multipliers'!$B$15</f>
        <v>3636215.6295451964</v>
      </c>
      <c r="I58" s="2">
        <f t="shared" ref="I58:L58" si="392">H58+($M58-$H58)/5</f>
        <v>2908972.5036361571</v>
      </c>
      <c r="J58" s="2">
        <f t="shared" si="392"/>
        <v>2181729.3777271179</v>
      </c>
      <c r="K58" s="2">
        <f t="shared" si="392"/>
        <v>1454486.2518180786</v>
      </c>
      <c r="L58" s="2">
        <f t="shared" si="392"/>
        <v>727243.12590903929</v>
      </c>
      <c r="M58" s="105">
        <f>VLOOKUP($B$1,'Multipliers and Adjustments'!$A$70:$I$86,TRUNC(COLUMN(M$2)/5)+2,FALSE)*SUMIFS('EPA US Data'!$I:$I,'EPA US Data'!$D:$D,'Country Selector'!$A$2,'EPA US Data'!$J:$J,$B$1,'EPA US Data'!$C:$C,M$2,'EPA US Data'!$G:$G,"&gt;="&amp;$A58,'EPA US Data'!$G:$G,"&lt;"&amp;$B58)*unit_conv*'State Downscaling Multipliers'!$B$15</f>
        <v>0</v>
      </c>
      <c r="N58" s="2">
        <f t="shared" ref="N58:Q58" si="393">M58+($R58-$M58)/5</f>
        <v>0</v>
      </c>
      <c r="O58" s="2">
        <f t="shared" si="393"/>
        <v>0</v>
      </c>
      <c r="P58" s="2">
        <f t="shared" si="393"/>
        <v>0</v>
      </c>
      <c r="Q58" s="2">
        <f t="shared" si="393"/>
        <v>0</v>
      </c>
      <c r="R58" s="105">
        <f>VLOOKUP($B$1,'Multipliers and Adjustments'!$A$70:$I$86,TRUNC(COLUMN(R$2)/5)+2,FALSE)*SUMIFS('EPA US Data'!$I:$I,'EPA US Data'!$D:$D,'Country Selector'!$A$2,'EPA US Data'!$J:$J,$B$1,'EPA US Data'!$C:$C,R$2,'EPA US Data'!$G:$G,"&gt;="&amp;$A58,'EPA US Data'!$G:$G,"&lt;"&amp;$B58)*unit_conv*'State Downscaling Multipliers'!$B$15</f>
        <v>0</v>
      </c>
      <c r="S58" s="2">
        <f t="shared" ref="S58:V58" si="394">R58+($W58-$R58)/5</f>
        <v>332728.42069159762</v>
      </c>
      <c r="T58" s="2">
        <f t="shared" si="394"/>
        <v>665456.84138319525</v>
      </c>
      <c r="U58" s="2">
        <f t="shared" si="394"/>
        <v>998185.26207479287</v>
      </c>
      <c r="V58" s="2">
        <f t="shared" si="394"/>
        <v>1330913.6827663905</v>
      </c>
      <c r="W58" s="105">
        <f>VLOOKUP($B$1,'Multipliers and Adjustments'!$A$70:$I$86,TRUNC(COLUMN(W$2)/5)+2,FALSE)*SUMIFS('EPA US Data'!$I:$I,'EPA US Data'!$D:$D,'Country Selector'!$A$2,'EPA US Data'!$J:$J,$B$1,'EPA US Data'!$C:$C,W$2,'EPA US Data'!$G:$G,"&gt;="&amp;$A58,'EPA US Data'!$G:$G,"&lt;"&amp;$B58)*unit_conv*'State Downscaling Multipliers'!$B$15</f>
        <v>1663642.1034579882</v>
      </c>
      <c r="X58" s="2">
        <f t="shared" ref="X58:AA58" si="395">W58+($AB58-$W58)/5</f>
        <v>1860776.7240212858</v>
      </c>
      <c r="Y58" s="2">
        <f t="shared" si="395"/>
        <v>2057911.3445845833</v>
      </c>
      <c r="Z58" s="2">
        <f t="shared" si="395"/>
        <v>2255045.9651478808</v>
      </c>
      <c r="AA58" s="2">
        <f t="shared" si="395"/>
        <v>2452180.5857111784</v>
      </c>
      <c r="AB58" s="105">
        <f>VLOOKUP($B$1,'Multipliers and Adjustments'!$A$70:$I$86,TRUNC(COLUMN(AB$2)/5)+2,FALSE)*SUMIFS('EPA US Data'!$I:$I,'EPA US Data'!$D:$D,'Country Selector'!$A$2,'EPA US Data'!$J:$J,$B$1,'EPA US Data'!$C:$C,AB$2,'EPA US Data'!$G:$G,"&gt;="&amp;$A58,'EPA US Data'!$G:$G,"&lt;"&amp;$B58)*unit_conv*'State Downscaling Multipliers'!$B$15</f>
        <v>2649315.2062744759</v>
      </c>
      <c r="AC58" s="2">
        <f t="shared" ref="AC58:AF58" si="396">AB58+($AG58-$AB58)/5</f>
        <v>2442900.7577479538</v>
      </c>
      <c r="AD58" s="2">
        <f t="shared" si="396"/>
        <v>2236486.3092214316</v>
      </c>
      <c r="AE58" s="2">
        <f t="shared" si="396"/>
        <v>2030071.8606949095</v>
      </c>
      <c r="AF58" s="2">
        <f t="shared" si="396"/>
        <v>1823657.4121683873</v>
      </c>
      <c r="AG58" s="105">
        <f>VLOOKUP($B$1,'Multipliers and Adjustments'!$A$70:$I$86,TRUNC(COLUMN(AG$2)/5)+2,FALSE)*SUMIFS('EPA US Data'!$I:$I,'EPA US Data'!$D:$D,'Country Selector'!$A$2,'EPA US Data'!$J:$J,$B$1,'EPA US Data'!$C:$C,AG$2,'EPA US Data'!$G:$G,"&gt;="&amp;$A58,'EPA US Data'!$G:$G,"&lt;"&amp;$B58)*unit_conv*'State Downscaling Multipliers'!$B$15</f>
        <v>1617242.9636418654</v>
      </c>
      <c r="AH58" s="2">
        <f t="shared" ref="AH58:AK58" si="397">AG58+($AL58-$AG58)/5</f>
        <v>1625065.6599892285</v>
      </c>
      <c r="AI58" s="2">
        <f t="shared" si="397"/>
        <v>1632888.3563365915</v>
      </c>
      <c r="AJ58" s="2">
        <f t="shared" si="397"/>
        <v>1640711.0526839546</v>
      </c>
      <c r="AK58" s="2">
        <f t="shared" si="397"/>
        <v>1648533.7490313177</v>
      </c>
      <c r="AL58" s="105">
        <f>VLOOKUP($B$1,'Multipliers and Adjustments'!$A$70:$I$86,TRUNC(COLUMN(AL$2)/5)+2,FALSE)*SUMIFS('EPA US Data'!$I:$I,'EPA US Data'!$D:$D,'Country Selector'!$A$2,'EPA US Data'!$J:$J,$B$1,'EPA US Data'!$C:$C,AL$2,'EPA US Data'!$G:$G,"&gt;="&amp;$A58,'EPA US Data'!$G:$G,"&lt;"&amp;$B58)*unit_conv*'State Downscaling Multipliers'!$B$15</f>
        <v>1656356.4453786807</v>
      </c>
    </row>
    <row r="59" spans="1:38" ht="15.75" customHeight="1" x14ac:dyDescent="0.25">
      <c r="A59" s="49">
        <f t="shared" si="234"/>
        <v>800</v>
      </c>
      <c r="B59" s="49">
        <f t="shared" si="299"/>
        <v>850</v>
      </c>
      <c r="C59" s="105">
        <f>VLOOKUP($B$1,'Multipliers and Adjustments'!$A$70:$I$86,TRUNC(COLUMN(C$2)/5)+2,FALSE)*SUMIFS('EPA US Data'!$I:$I,'EPA US Data'!$D:$D,'Country Selector'!$A$2,'EPA US Data'!$J:$J,$B$1,'EPA US Data'!$C:$C,C$2,'EPA US Data'!$G:$G,"&gt;="&amp;$A59,'EPA US Data'!$G:$G,"&lt;"&amp;$B59)*unit_conv*'State Downscaling Multipliers'!$B$15</f>
        <v>2383259.1727792379</v>
      </c>
      <c r="D59" s="2">
        <f t="shared" ref="D59:G59" si="398">C59+($H59-$C59)/5</f>
        <v>1906607.3382233903</v>
      </c>
      <c r="E59" s="2">
        <f t="shared" si="398"/>
        <v>1429955.5036675427</v>
      </c>
      <c r="F59" s="2">
        <f t="shared" si="398"/>
        <v>953303.66911169514</v>
      </c>
      <c r="G59" s="2">
        <f t="shared" si="398"/>
        <v>476651.83455584757</v>
      </c>
      <c r="H59" s="105">
        <f>VLOOKUP($B$1,'Multipliers and Adjustments'!$A$70:$I$86,TRUNC(COLUMN(H$2)/5)+2,FALSE)*SUMIFS('EPA US Data'!$I:$I,'EPA US Data'!$D:$D,'Country Selector'!$A$2,'EPA US Data'!$J:$J,$B$1,'EPA US Data'!$C:$C,H$2,'EPA US Data'!$G:$G,"&gt;="&amp;$A59,'EPA US Data'!$G:$G,"&lt;"&amp;$B59)*unit_conv*'State Downscaling Multipliers'!$B$15</f>
        <v>0</v>
      </c>
      <c r="I59" s="2">
        <f t="shared" ref="I59:L59" si="399">H59+($M59-$H59)/5</f>
        <v>34805.590011927772</v>
      </c>
      <c r="J59" s="2">
        <f t="shared" si="399"/>
        <v>69611.180023855544</v>
      </c>
      <c r="K59" s="2">
        <f t="shared" si="399"/>
        <v>104416.77003578332</v>
      </c>
      <c r="L59" s="2">
        <f t="shared" si="399"/>
        <v>139222.36004771109</v>
      </c>
      <c r="M59" s="105">
        <f>VLOOKUP($B$1,'Multipliers and Adjustments'!$A$70:$I$86,TRUNC(COLUMN(M$2)/5)+2,FALSE)*SUMIFS('EPA US Data'!$I:$I,'EPA US Data'!$D:$D,'Country Selector'!$A$2,'EPA US Data'!$J:$J,$B$1,'EPA US Data'!$C:$C,M$2,'EPA US Data'!$G:$G,"&gt;="&amp;$A59,'EPA US Data'!$G:$G,"&lt;"&amp;$B59)*unit_conv*'State Downscaling Multipliers'!$B$15</f>
        <v>174027.95005963885</v>
      </c>
      <c r="N59" s="2">
        <f t="shared" ref="N59:Q59" si="400">M59+($R59-$M59)/5</f>
        <v>790494107.00562298</v>
      </c>
      <c r="O59" s="2">
        <f t="shared" si="400"/>
        <v>1580814186.0611863</v>
      </c>
      <c r="P59" s="2">
        <f t="shared" si="400"/>
        <v>2371134265.1167498</v>
      </c>
      <c r="Q59" s="2">
        <f t="shared" si="400"/>
        <v>3161454344.1723132</v>
      </c>
      <c r="R59" s="105">
        <f>VLOOKUP($B$1,'Multipliers and Adjustments'!$A$70:$I$86,TRUNC(COLUMN(R$2)/5)+2,FALSE)*SUMIFS('EPA US Data'!$I:$I,'EPA US Data'!$D:$D,'Country Selector'!$A$2,'EPA US Data'!$J:$J,$B$1,'EPA US Data'!$C:$C,R$2,'EPA US Data'!$G:$G,"&gt;="&amp;$A59,'EPA US Data'!$G:$G,"&lt;"&amp;$B59)*unit_conv*'State Downscaling Multipliers'!$B$15</f>
        <v>3951774423.2278762</v>
      </c>
      <c r="S59" s="2">
        <f t="shared" ref="S59:V59" si="401">R59+($W59-$R59)/5</f>
        <v>3972600840.9158154</v>
      </c>
      <c r="T59" s="2">
        <f t="shared" si="401"/>
        <v>3993427258.6037545</v>
      </c>
      <c r="U59" s="2">
        <f t="shared" si="401"/>
        <v>4014253676.2916937</v>
      </c>
      <c r="V59" s="2">
        <f t="shared" si="401"/>
        <v>4035080093.9796329</v>
      </c>
      <c r="W59" s="105">
        <f>VLOOKUP($B$1,'Multipliers and Adjustments'!$A$70:$I$86,TRUNC(COLUMN(W$2)/5)+2,FALSE)*SUMIFS('EPA US Data'!$I:$I,'EPA US Data'!$D:$D,'Country Selector'!$A$2,'EPA US Data'!$J:$J,$B$1,'EPA US Data'!$C:$C,W$2,'EPA US Data'!$G:$G,"&gt;="&amp;$A59,'EPA US Data'!$G:$G,"&lt;"&amp;$B59)*unit_conv*'State Downscaling Multipliers'!$B$15</f>
        <v>4055906511.667572</v>
      </c>
      <c r="X59" s="2">
        <f t="shared" ref="X59:AA59" si="402">W59+($AB59-$W59)/5</f>
        <v>3244725209.3340578</v>
      </c>
      <c r="Y59" s="2">
        <f t="shared" si="402"/>
        <v>2433543907.0005436</v>
      </c>
      <c r="Z59" s="2">
        <f t="shared" si="402"/>
        <v>1622362604.6670291</v>
      </c>
      <c r="AA59" s="2">
        <f t="shared" si="402"/>
        <v>811181302.33351469</v>
      </c>
      <c r="AB59" s="105">
        <f>VLOOKUP($B$1,'Multipliers and Adjustments'!$A$70:$I$86,TRUNC(COLUMN(AB$2)/5)+2,FALSE)*SUMIFS('EPA US Data'!$I:$I,'EPA US Data'!$D:$D,'Country Selector'!$A$2,'EPA US Data'!$J:$J,$B$1,'EPA US Data'!$C:$C,AB$2,'EPA US Data'!$G:$G,"&gt;="&amp;$A59,'EPA US Data'!$G:$G,"&lt;"&amp;$B59)*unit_conv*'State Downscaling Multipliers'!$B$15</f>
        <v>0</v>
      </c>
      <c r="AC59" s="2">
        <f t="shared" ref="AC59:AF59" si="403">AB59+($AG59-$AB59)/5</f>
        <v>0</v>
      </c>
      <c r="AD59" s="2">
        <f t="shared" si="403"/>
        <v>0</v>
      </c>
      <c r="AE59" s="2">
        <f t="shared" si="403"/>
        <v>0</v>
      </c>
      <c r="AF59" s="2">
        <f t="shared" si="403"/>
        <v>0</v>
      </c>
      <c r="AG59" s="105">
        <f>VLOOKUP($B$1,'Multipliers and Adjustments'!$A$70:$I$86,TRUNC(COLUMN(AG$2)/5)+2,FALSE)*SUMIFS('EPA US Data'!$I:$I,'EPA US Data'!$D:$D,'Country Selector'!$A$2,'EPA US Data'!$J:$J,$B$1,'EPA US Data'!$C:$C,AG$2,'EPA US Data'!$G:$G,"&gt;="&amp;$A59,'EPA US Data'!$G:$G,"&lt;"&amp;$B59)*unit_conv*'State Downscaling Multipliers'!$B$15</f>
        <v>0</v>
      </c>
      <c r="AH59" s="2">
        <f t="shared" ref="AH59:AK59" si="404">AG59+($AL59-$AG59)/5</f>
        <v>0</v>
      </c>
      <c r="AI59" s="2">
        <f t="shared" si="404"/>
        <v>0</v>
      </c>
      <c r="AJ59" s="2">
        <f t="shared" si="404"/>
        <v>0</v>
      </c>
      <c r="AK59" s="2">
        <f t="shared" si="404"/>
        <v>0</v>
      </c>
      <c r="AL59" s="105">
        <f>VLOOKUP($B$1,'Multipliers and Adjustments'!$A$70:$I$86,TRUNC(COLUMN(AL$2)/5)+2,FALSE)*SUMIFS('EPA US Data'!$I:$I,'EPA US Data'!$D:$D,'Country Selector'!$A$2,'EPA US Data'!$J:$J,$B$1,'EPA US Data'!$C:$C,AL$2,'EPA US Data'!$G:$G,"&gt;="&amp;$A59,'EPA US Data'!$G:$G,"&lt;"&amp;$B59)*unit_conv*'State Downscaling Multipliers'!$B$15</f>
        <v>0</v>
      </c>
    </row>
    <row r="60" spans="1:38" ht="15.75" customHeight="1" x14ac:dyDescent="0.25">
      <c r="A60" s="49">
        <f t="shared" si="234"/>
        <v>850</v>
      </c>
      <c r="B60" s="49">
        <f t="shared" si="299"/>
        <v>900</v>
      </c>
      <c r="C60" s="105">
        <f>VLOOKUP($B$1,'Multipliers and Adjustments'!$A$70:$I$86,TRUNC(COLUMN(C$2)/5)+2,FALSE)*SUMIFS('EPA US Data'!$I:$I,'EPA US Data'!$D:$D,'Country Selector'!$A$2,'EPA US Data'!$J:$J,$B$1,'EPA US Data'!$C:$C,C$2,'EPA US Data'!$G:$G,"&gt;="&amp;$A60,'EPA US Data'!$G:$G,"&lt;"&amp;$B60)*unit_conv*'State Downscaling Multipliers'!$B$15</f>
        <v>0</v>
      </c>
      <c r="D60" s="2">
        <f t="shared" ref="D60:G60" si="405">C60+($H60-$C60)/5</f>
        <v>31985.799483367766</v>
      </c>
      <c r="E60" s="2">
        <f t="shared" si="405"/>
        <v>63971.598966735532</v>
      </c>
      <c r="F60" s="2">
        <f t="shared" si="405"/>
        <v>95957.398450103297</v>
      </c>
      <c r="G60" s="2">
        <f t="shared" si="405"/>
        <v>127943.19793347106</v>
      </c>
      <c r="H60" s="105">
        <f>VLOOKUP($B$1,'Multipliers and Adjustments'!$A$70:$I$86,TRUNC(COLUMN(H$2)/5)+2,FALSE)*SUMIFS('EPA US Data'!$I:$I,'EPA US Data'!$D:$D,'Country Selector'!$A$2,'EPA US Data'!$J:$J,$B$1,'EPA US Data'!$C:$C,H$2,'EPA US Data'!$G:$G,"&gt;="&amp;$A60,'EPA US Data'!$G:$G,"&lt;"&amp;$B60)*unit_conv*'State Downscaling Multipliers'!$B$15</f>
        <v>159928.99741683883</v>
      </c>
      <c r="I60" s="2">
        <f t="shared" ref="I60:L60" si="406">H60+($M60-$H60)/5</f>
        <v>658911035.01555049</v>
      </c>
      <c r="J60" s="2">
        <f t="shared" si="406"/>
        <v>1317662141.0336843</v>
      </c>
      <c r="K60" s="2">
        <f t="shared" si="406"/>
        <v>1976413247.0518179</v>
      </c>
      <c r="L60" s="2">
        <f t="shared" si="406"/>
        <v>2635164353.0699515</v>
      </c>
      <c r="M60" s="105">
        <f>VLOOKUP($B$1,'Multipliers and Adjustments'!$A$70:$I$86,TRUNC(COLUMN(M$2)/5)+2,FALSE)*SUMIFS('EPA US Data'!$I:$I,'EPA US Data'!$D:$D,'Country Selector'!$A$2,'EPA US Data'!$J:$J,$B$1,'EPA US Data'!$C:$C,M$2,'EPA US Data'!$G:$G,"&gt;="&amp;$A60,'EPA US Data'!$G:$G,"&lt;"&amp;$B60)*unit_conv*'State Downscaling Multipliers'!$B$15</f>
        <v>3293915459.0880852</v>
      </c>
      <c r="N60" s="2">
        <f t="shared" ref="N60:Q60" si="407">M60+($R60-$M60)/5</f>
        <v>2635132367.2704682</v>
      </c>
      <c r="O60" s="2">
        <f t="shared" si="407"/>
        <v>1976349275.4528513</v>
      </c>
      <c r="P60" s="2">
        <f t="shared" si="407"/>
        <v>1317566183.6352344</v>
      </c>
      <c r="Q60" s="2">
        <f t="shared" si="407"/>
        <v>658783091.8176173</v>
      </c>
      <c r="R60" s="105">
        <f>VLOOKUP($B$1,'Multipliers and Adjustments'!$A$70:$I$86,TRUNC(COLUMN(R$2)/5)+2,FALSE)*SUMIFS('EPA US Data'!$I:$I,'EPA US Data'!$D:$D,'Country Selector'!$A$2,'EPA US Data'!$J:$J,$B$1,'EPA US Data'!$C:$C,R$2,'EPA US Data'!$G:$G,"&gt;="&amp;$A60,'EPA US Data'!$G:$G,"&lt;"&amp;$B60)*unit_conv*'State Downscaling Multipliers'!$B$15</f>
        <v>0</v>
      </c>
      <c r="S60" s="2">
        <f t="shared" ref="S60:V60" si="408">R60+($W60-$R60)/5</f>
        <v>201037.52876555786</v>
      </c>
      <c r="T60" s="2">
        <f t="shared" si="408"/>
        <v>402075.05753111572</v>
      </c>
      <c r="U60" s="2">
        <f t="shared" si="408"/>
        <v>603112.58629667363</v>
      </c>
      <c r="V60" s="2">
        <f t="shared" si="408"/>
        <v>804150.11506223143</v>
      </c>
      <c r="W60" s="105">
        <f>VLOOKUP($B$1,'Multipliers and Adjustments'!$A$70:$I$86,TRUNC(COLUMN(W$2)/5)+2,FALSE)*SUMIFS('EPA US Data'!$I:$I,'EPA US Data'!$D:$D,'Country Selector'!$A$2,'EPA US Data'!$J:$J,$B$1,'EPA US Data'!$C:$C,W$2,'EPA US Data'!$G:$G,"&gt;="&amp;$A60,'EPA US Data'!$G:$G,"&lt;"&amp;$B60)*unit_conv*'State Downscaling Multipliers'!$B$15</f>
        <v>1005187.6438277892</v>
      </c>
      <c r="X60" s="2">
        <f t="shared" ref="X60:AA60" si="409">W60+($AB60-$W60)/5</f>
        <v>830946549.55480826</v>
      </c>
      <c r="Y60" s="2">
        <f t="shared" si="409"/>
        <v>1660887911.4657888</v>
      </c>
      <c r="Z60" s="2">
        <f t="shared" si="409"/>
        <v>2490829273.3767691</v>
      </c>
      <c r="AA60" s="2">
        <f t="shared" si="409"/>
        <v>3320770635.2877493</v>
      </c>
      <c r="AB60" s="105">
        <f>VLOOKUP($B$1,'Multipliers and Adjustments'!$A$70:$I$86,TRUNC(COLUMN(AB$2)/5)+2,FALSE)*SUMIFS('EPA US Data'!$I:$I,'EPA US Data'!$D:$D,'Country Selector'!$A$2,'EPA US Data'!$J:$J,$B$1,'EPA US Data'!$C:$C,AB$2,'EPA US Data'!$G:$G,"&gt;="&amp;$A60,'EPA US Data'!$G:$G,"&lt;"&amp;$B60)*unit_conv*'State Downscaling Multipliers'!$B$15</f>
        <v>4150711997.19873</v>
      </c>
      <c r="AC60" s="2">
        <f t="shared" ref="AC60:AF60" si="410">AB60+($AG60-$AB60)/5</f>
        <v>4167869495.0019445</v>
      </c>
      <c r="AD60" s="2">
        <f t="shared" si="410"/>
        <v>4185026992.8051591</v>
      </c>
      <c r="AE60" s="2">
        <f t="shared" si="410"/>
        <v>4202184490.6083736</v>
      </c>
      <c r="AF60" s="2">
        <f t="shared" si="410"/>
        <v>4219341988.4115882</v>
      </c>
      <c r="AG60" s="105">
        <f>VLOOKUP($B$1,'Multipliers and Adjustments'!$A$70:$I$86,TRUNC(COLUMN(AG$2)/5)+2,FALSE)*SUMIFS('EPA US Data'!$I:$I,'EPA US Data'!$D:$D,'Country Selector'!$A$2,'EPA US Data'!$J:$J,$B$1,'EPA US Data'!$C:$C,AG$2,'EPA US Data'!$G:$G,"&gt;="&amp;$A60,'EPA US Data'!$G:$G,"&lt;"&amp;$B60)*unit_conv*'State Downscaling Multipliers'!$B$15</f>
        <v>4236499486.2148032</v>
      </c>
      <c r="AH60" s="2">
        <f t="shared" ref="AH60:AK60" si="411">AG60+($AL60-$AG60)/5</f>
        <v>4253117728.3450499</v>
      </c>
      <c r="AI60" s="2">
        <f t="shared" si="411"/>
        <v>4269735970.4752965</v>
      </c>
      <c r="AJ60" s="2">
        <f t="shared" si="411"/>
        <v>4286354212.6055431</v>
      </c>
      <c r="AK60" s="2">
        <f t="shared" si="411"/>
        <v>4302972454.7357893</v>
      </c>
      <c r="AL60" s="105">
        <f>VLOOKUP($B$1,'Multipliers and Adjustments'!$A$70:$I$86,TRUNC(COLUMN(AL$2)/5)+2,FALSE)*SUMIFS('EPA US Data'!$I:$I,'EPA US Data'!$D:$D,'Country Selector'!$A$2,'EPA US Data'!$J:$J,$B$1,'EPA US Data'!$C:$C,AL$2,'EPA US Data'!$G:$G,"&gt;="&amp;$A60,'EPA US Data'!$G:$G,"&lt;"&amp;$B60)*unit_conv*'State Downscaling Multipliers'!$B$15</f>
        <v>4319590696.8660355</v>
      </c>
    </row>
    <row r="61" spans="1:38" ht="15.75" customHeight="1" x14ac:dyDescent="0.25">
      <c r="A61" s="49">
        <f t="shared" si="234"/>
        <v>900</v>
      </c>
      <c r="B61" s="49">
        <f t="shared" si="299"/>
        <v>950</v>
      </c>
      <c r="C61" s="105">
        <f>VLOOKUP($B$1,'Multipliers and Adjustments'!$A$70:$I$86,TRUNC(COLUMN(C$2)/5)+2,FALSE)*SUMIFS('EPA US Data'!$I:$I,'EPA US Data'!$D:$D,'Country Selector'!$A$2,'EPA US Data'!$J:$J,$B$1,'EPA US Data'!$C:$C,C$2,'EPA US Data'!$G:$G,"&gt;="&amp;$A61,'EPA US Data'!$G:$G,"&lt;"&amp;$B61)*unit_conv*'State Downscaling Multipliers'!$B$15</f>
        <v>0</v>
      </c>
      <c r="D61" s="2">
        <f t="shared" ref="D61:G61" si="412">C61+($H61-$C61)/5</f>
        <v>540274017.6884923</v>
      </c>
      <c r="E61" s="2">
        <f t="shared" si="412"/>
        <v>1080548035.3769846</v>
      </c>
      <c r="F61" s="2">
        <f t="shared" si="412"/>
        <v>1620822053.0654769</v>
      </c>
      <c r="G61" s="2">
        <f t="shared" si="412"/>
        <v>2161096070.7539692</v>
      </c>
      <c r="H61" s="105">
        <f>VLOOKUP($B$1,'Multipliers and Adjustments'!$A$70:$I$86,TRUNC(COLUMN(H$2)/5)+2,FALSE)*SUMIFS('EPA US Data'!$I:$I,'EPA US Data'!$D:$D,'Country Selector'!$A$2,'EPA US Data'!$J:$J,$B$1,'EPA US Data'!$C:$C,H$2,'EPA US Data'!$G:$G,"&gt;="&amp;$A61,'EPA US Data'!$G:$G,"&lt;"&amp;$B61)*unit_conv*'State Downscaling Multipliers'!$B$15</f>
        <v>2701370088.4424615</v>
      </c>
      <c r="I61" s="2">
        <f t="shared" ref="I61:L61" si="413">H61+($M61-$H61)/5</f>
        <v>2161101390.6449566</v>
      </c>
      <c r="J61" s="2">
        <f t="shared" si="413"/>
        <v>1620832692.8474517</v>
      </c>
      <c r="K61" s="2">
        <f t="shared" si="413"/>
        <v>1080563995.0499468</v>
      </c>
      <c r="L61" s="2">
        <f t="shared" si="413"/>
        <v>540295297.252442</v>
      </c>
      <c r="M61" s="105">
        <f>VLOOKUP($B$1,'Multipliers and Adjustments'!$A$70:$I$86,TRUNC(COLUMN(M$2)/5)+2,FALSE)*SUMIFS('EPA US Data'!$I:$I,'EPA US Data'!$D:$D,'Country Selector'!$A$2,'EPA US Data'!$J:$J,$B$1,'EPA US Data'!$C:$C,M$2,'EPA US Data'!$G:$G,"&gt;="&amp;$A61,'EPA US Data'!$G:$G,"&lt;"&amp;$B61)*unit_conv*'State Downscaling Multipliers'!$B$15</f>
        <v>26599.454937392111</v>
      </c>
      <c r="N61" s="2">
        <f t="shared" ref="N61:Q61" si="414">M61+($R61-$M61)/5</f>
        <v>212356.04905673026</v>
      </c>
      <c r="O61" s="2">
        <f t="shared" si="414"/>
        <v>398112.64317606844</v>
      </c>
      <c r="P61" s="2">
        <f t="shared" si="414"/>
        <v>583869.23729540664</v>
      </c>
      <c r="Q61" s="2">
        <f t="shared" si="414"/>
        <v>769625.83141474472</v>
      </c>
      <c r="R61" s="105">
        <f>VLOOKUP($B$1,'Multipliers and Adjustments'!$A$70:$I$86,TRUNC(COLUMN(R$2)/5)+2,FALSE)*SUMIFS('EPA US Data'!$I:$I,'EPA US Data'!$D:$D,'Country Selector'!$A$2,'EPA US Data'!$J:$J,$B$1,'EPA US Data'!$C:$C,R$2,'EPA US Data'!$G:$G,"&gt;="&amp;$A61,'EPA US Data'!$G:$G,"&lt;"&amp;$B61)*unit_conv*'State Downscaling Multipliers'!$B$15</f>
        <v>955382.42553408281</v>
      </c>
      <c r="S61" s="2">
        <f t="shared" ref="S61:V61" si="415">R61+($W61-$R61)/5</f>
        <v>799791.2839270687</v>
      </c>
      <c r="T61" s="2">
        <f t="shared" si="415"/>
        <v>644200.14232005458</v>
      </c>
      <c r="U61" s="2">
        <f t="shared" si="415"/>
        <v>488609.00071304047</v>
      </c>
      <c r="V61" s="2">
        <f t="shared" si="415"/>
        <v>333017.85910602636</v>
      </c>
      <c r="W61" s="105">
        <f>VLOOKUP($B$1,'Multipliers and Adjustments'!$A$70:$I$86,TRUNC(COLUMN(W$2)/5)+2,FALSE)*SUMIFS('EPA US Data'!$I:$I,'EPA US Data'!$D:$D,'Country Selector'!$A$2,'EPA US Data'!$J:$J,$B$1,'EPA US Data'!$C:$C,W$2,'EPA US Data'!$G:$G,"&gt;="&amp;$A61,'EPA US Data'!$G:$G,"&lt;"&amp;$B61)*unit_conv*'State Downscaling Multipliers'!$B$15</f>
        <v>177426.71749901207</v>
      </c>
      <c r="X61" s="2">
        <f t="shared" ref="X61:AA61" si="416">W61+($AB61-$W61)/5</f>
        <v>141941.37399920967</v>
      </c>
      <c r="Y61" s="2">
        <f t="shared" si="416"/>
        <v>106456.03049940725</v>
      </c>
      <c r="Z61" s="2">
        <f t="shared" si="416"/>
        <v>70970.686999604834</v>
      </c>
      <c r="AA61" s="2">
        <f t="shared" si="416"/>
        <v>35485.343499802417</v>
      </c>
      <c r="AB61" s="105">
        <f>VLOOKUP($B$1,'Multipliers and Adjustments'!$A$70:$I$86,TRUNC(COLUMN(AB$2)/5)+2,FALSE)*SUMIFS('EPA US Data'!$I:$I,'EPA US Data'!$D:$D,'Country Selector'!$A$2,'EPA US Data'!$J:$J,$B$1,'EPA US Data'!$C:$C,AB$2,'EPA US Data'!$G:$G,"&gt;="&amp;$A61,'EPA US Data'!$G:$G,"&lt;"&amp;$B61)*unit_conv*'State Downscaling Multipliers'!$B$15</f>
        <v>0</v>
      </c>
      <c r="AC61" s="2">
        <f t="shared" ref="AC61:AF61" si="417">AB61+($AG61-$AB61)/5</f>
        <v>189727.3633758559</v>
      </c>
      <c r="AD61" s="2">
        <f t="shared" si="417"/>
        <v>379454.7267517118</v>
      </c>
      <c r="AE61" s="2">
        <f t="shared" si="417"/>
        <v>569182.09012756776</v>
      </c>
      <c r="AF61" s="2">
        <f t="shared" si="417"/>
        <v>758909.4535034236</v>
      </c>
      <c r="AG61" s="105">
        <f>VLOOKUP($B$1,'Multipliers and Adjustments'!$A$70:$I$86,TRUNC(COLUMN(AG$2)/5)+2,FALSE)*SUMIFS('EPA US Data'!$I:$I,'EPA US Data'!$D:$D,'Country Selector'!$A$2,'EPA US Data'!$J:$J,$B$1,'EPA US Data'!$C:$C,AG$2,'EPA US Data'!$G:$G,"&gt;="&amp;$A61,'EPA US Data'!$G:$G,"&lt;"&amp;$B61)*unit_conv*'State Downscaling Multipliers'!$B$15</f>
        <v>948636.81687927945</v>
      </c>
      <c r="AH61" s="2">
        <f t="shared" ref="AH61:AK61" si="418">AG61+($AL61-$AG61)/5</f>
        <v>795715.03153951163</v>
      </c>
      <c r="AI61" s="2">
        <f t="shared" si="418"/>
        <v>642793.24619974382</v>
      </c>
      <c r="AJ61" s="2">
        <f t="shared" si="418"/>
        <v>489871.46085997607</v>
      </c>
      <c r="AK61" s="2">
        <f t="shared" si="418"/>
        <v>336949.67552020831</v>
      </c>
      <c r="AL61" s="105">
        <f>VLOOKUP($B$1,'Multipliers and Adjustments'!$A$70:$I$86,TRUNC(COLUMN(AL$2)/5)+2,FALSE)*SUMIFS('EPA US Data'!$I:$I,'EPA US Data'!$D:$D,'Country Selector'!$A$2,'EPA US Data'!$J:$J,$B$1,'EPA US Data'!$C:$C,AL$2,'EPA US Data'!$G:$G,"&gt;="&amp;$A61,'EPA US Data'!$G:$G,"&lt;"&amp;$B61)*unit_conv*'State Downscaling Multipliers'!$B$15</f>
        <v>184027.89018044062</v>
      </c>
    </row>
    <row r="62" spans="1:38" ht="15.75" customHeight="1" x14ac:dyDescent="0.25">
      <c r="A62" s="49">
        <f t="shared" si="234"/>
        <v>950</v>
      </c>
      <c r="B62" s="49">
        <f t="shared" si="299"/>
        <v>1000</v>
      </c>
      <c r="C62" s="105">
        <f>VLOOKUP($B$1,'Multipliers and Adjustments'!$A$70:$I$86,TRUNC(COLUMN(C$2)/5)+2,FALSE)*SUMIFS('EPA US Data'!$I:$I,'EPA US Data'!$D:$D,'Country Selector'!$A$2,'EPA US Data'!$J:$J,$B$1,'EPA US Data'!$C:$C,C$2,'EPA US Data'!$G:$G,"&gt;="&amp;$A62,'EPA US Data'!$G:$G,"&lt;"&amp;$B62)*unit_conv*'State Downscaling Multipliers'!$B$15</f>
        <v>1288393.8353112726</v>
      </c>
      <c r="D62" s="2">
        <f t="shared" ref="D62:G62" si="419">C62+($H62-$C62)/5</f>
        <v>1035697.0199261899</v>
      </c>
      <c r="E62" s="2">
        <f t="shared" si="419"/>
        <v>783000.20454110717</v>
      </c>
      <c r="F62" s="2">
        <f t="shared" si="419"/>
        <v>530303.38915602444</v>
      </c>
      <c r="G62" s="2">
        <f t="shared" si="419"/>
        <v>277606.5737709417</v>
      </c>
      <c r="H62" s="105">
        <f>VLOOKUP($B$1,'Multipliers and Adjustments'!$A$70:$I$86,TRUNC(COLUMN(H$2)/5)+2,FALSE)*SUMIFS('EPA US Data'!$I:$I,'EPA US Data'!$D:$D,'Country Selector'!$A$2,'EPA US Data'!$J:$J,$B$1,'EPA US Data'!$C:$C,H$2,'EPA US Data'!$G:$G,"&gt;="&amp;$A62,'EPA US Data'!$G:$G,"&lt;"&amp;$B62)*unit_conv*'State Downscaling Multipliers'!$B$15</f>
        <v>24909.758385858968</v>
      </c>
      <c r="I62" s="2">
        <f t="shared" ref="I62:L62" si="420">H62+($M62-$H62)/5</f>
        <v>19927.806708687174</v>
      </c>
      <c r="J62" s="2">
        <f t="shared" si="420"/>
        <v>14945.855031515381</v>
      </c>
      <c r="K62" s="2">
        <f t="shared" si="420"/>
        <v>9963.9033543435871</v>
      </c>
      <c r="L62" s="2">
        <f t="shared" si="420"/>
        <v>4981.9516771717936</v>
      </c>
      <c r="M62" s="105">
        <f>VLOOKUP($B$1,'Multipliers and Adjustments'!$A$70:$I$86,TRUNC(COLUMN(M$2)/5)+2,FALSE)*SUMIFS('EPA US Data'!$I:$I,'EPA US Data'!$D:$D,'Country Selector'!$A$2,'EPA US Data'!$J:$J,$B$1,'EPA US Data'!$C:$C,M$2,'EPA US Data'!$G:$G,"&gt;="&amp;$A62,'EPA US Data'!$G:$G,"&lt;"&amp;$B62)*unit_conv*'State Downscaling Multipliers'!$B$15</f>
        <v>0</v>
      </c>
      <c r="N62" s="2">
        <f t="shared" ref="N62:Q62" si="421">M62+($R62-$M62)/5</f>
        <v>30699.291472539415</v>
      </c>
      <c r="O62" s="2">
        <f t="shared" si="421"/>
        <v>61398.58294507883</v>
      </c>
      <c r="P62" s="2">
        <f t="shared" si="421"/>
        <v>92097.874417618237</v>
      </c>
      <c r="Q62" s="2">
        <f t="shared" si="421"/>
        <v>122797.16589015766</v>
      </c>
      <c r="R62" s="105">
        <f>VLOOKUP($B$1,'Multipliers and Adjustments'!$A$70:$I$86,TRUNC(COLUMN(R$2)/5)+2,FALSE)*SUMIFS('EPA US Data'!$I:$I,'EPA US Data'!$D:$D,'Country Selector'!$A$2,'EPA US Data'!$J:$J,$B$1,'EPA US Data'!$C:$C,R$2,'EPA US Data'!$G:$G,"&gt;="&amp;$A62,'EPA US Data'!$G:$G,"&lt;"&amp;$B62)*unit_conv*'State Downscaling Multipliers'!$B$15</f>
        <v>153496.45736269708</v>
      </c>
      <c r="S62" s="2">
        <f t="shared" ref="S62:V62" si="422">R62+($W62-$R62)/5</f>
        <v>122797.16589015766</v>
      </c>
      <c r="T62" s="2">
        <f t="shared" si="422"/>
        <v>92097.874417618237</v>
      </c>
      <c r="U62" s="2">
        <f t="shared" si="422"/>
        <v>61398.582945078822</v>
      </c>
      <c r="V62" s="2">
        <f t="shared" si="422"/>
        <v>30699.291472539408</v>
      </c>
      <c r="W62" s="105">
        <f>VLOOKUP($B$1,'Multipliers and Adjustments'!$A$70:$I$86,TRUNC(COLUMN(W$2)/5)+2,FALSE)*SUMIFS('EPA US Data'!$I:$I,'EPA US Data'!$D:$D,'Country Selector'!$A$2,'EPA US Data'!$J:$J,$B$1,'EPA US Data'!$C:$C,W$2,'EPA US Data'!$G:$G,"&gt;="&amp;$A62,'EPA US Data'!$G:$G,"&lt;"&amp;$B62)*unit_conv*'State Downscaling Multipliers'!$B$15</f>
        <v>0</v>
      </c>
      <c r="X62" s="2">
        <f t="shared" ref="X62:AA62" si="423">W62+($AB62-$W62)/5</f>
        <v>275046.20085925923</v>
      </c>
      <c r="Y62" s="2">
        <f t="shared" si="423"/>
        <v>550092.40171851846</v>
      </c>
      <c r="Z62" s="2">
        <f t="shared" si="423"/>
        <v>825138.6025777777</v>
      </c>
      <c r="AA62" s="2">
        <f t="shared" si="423"/>
        <v>1100184.8034370369</v>
      </c>
      <c r="AB62" s="105">
        <f>VLOOKUP($B$1,'Multipliers and Adjustments'!$A$70:$I$86,TRUNC(COLUMN(AB$2)/5)+2,FALSE)*SUMIFS('EPA US Data'!$I:$I,'EPA US Data'!$D:$D,'Country Selector'!$A$2,'EPA US Data'!$J:$J,$B$1,'EPA US Data'!$C:$C,AB$2,'EPA US Data'!$G:$G,"&gt;="&amp;$A62,'EPA US Data'!$G:$G,"&lt;"&amp;$B62)*unit_conv*'State Downscaling Multipliers'!$B$15</f>
        <v>1375231.004296296</v>
      </c>
      <c r="AC62" s="2">
        <f t="shared" ref="AC62:AF62" si="424">AB62+($AG62-$AB62)/5</f>
        <v>1392200.1317520232</v>
      </c>
      <c r="AD62" s="2">
        <f t="shared" si="424"/>
        <v>1409169.2592077504</v>
      </c>
      <c r="AE62" s="2">
        <f t="shared" si="424"/>
        <v>1426138.3866634776</v>
      </c>
      <c r="AF62" s="2">
        <f t="shared" si="424"/>
        <v>1443107.5141192048</v>
      </c>
      <c r="AG62" s="105">
        <f>VLOOKUP($B$1,'Multipliers and Adjustments'!$A$70:$I$86,TRUNC(COLUMN(AG$2)/5)+2,FALSE)*SUMIFS('EPA US Data'!$I:$I,'EPA US Data'!$D:$D,'Country Selector'!$A$2,'EPA US Data'!$J:$J,$B$1,'EPA US Data'!$C:$C,AG$2,'EPA US Data'!$G:$G,"&gt;="&amp;$A62,'EPA US Data'!$G:$G,"&lt;"&amp;$B62)*unit_conv*'State Downscaling Multipliers'!$B$15</f>
        <v>1460076.641574932</v>
      </c>
      <c r="AH62" s="2">
        <f t="shared" ref="AH62:AK62" si="425">AG62+($AL62-$AG62)/5</f>
        <v>1467458.8727573045</v>
      </c>
      <c r="AI62" s="2">
        <f t="shared" si="425"/>
        <v>1474841.1039396769</v>
      </c>
      <c r="AJ62" s="2">
        <f t="shared" si="425"/>
        <v>1482223.3351220493</v>
      </c>
      <c r="AK62" s="2">
        <f t="shared" si="425"/>
        <v>1489605.5663044218</v>
      </c>
      <c r="AL62" s="105">
        <f>VLOOKUP($B$1,'Multipliers and Adjustments'!$A$70:$I$86,TRUNC(COLUMN(AL$2)/5)+2,FALSE)*SUMIFS('EPA US Data'!$I:$I,'EPA US Data'!$D:$D,'Country Selector'!$A$2,'EPA US Data'!$J:$J,$B$1,'EPA US Data'!$C:$C,AL$2,'EPA US Data'!$G:$G,"&gt;="&amp;$A62,'EPA US Data'!$G:$G,"&lt;"&amp;$B62)*unit_conv*'State Downscaling Multipliers'!$B$15</f>
        <v>1496987.7974867937</v>
      </c>
    </row>
    <row r="63" spans="1:38" ht="15.75" customHeight="1" x14ac:dyDescent="0.25">
      <c r="A63" s="49">
        <f t="shared" si="234"/>
        <v>1000</v>
      </c>
      <c r="B63" s="49">
        <f t="shared" si="299"/>
        <v>1050</v>
      </c>
      <c r="C63" s="105">
        <f>VLOOKUP($B$1,'Multipliers and Adjustments'!$A$70:$I$86,TRUNC(COLUMN(C$2)/5)+2,FALSE)*SUMIFS('EPA US Data'!$I:$I,'EPA US Data'!$D:$D,'Country Selector'!$A$2,'EPA US Data'!$J:$J,$B$1,'EPA US Data'!$C:$C,C$2,'EPA US Data'!$G:$G,"&gt;="&amp;$A63,'EPA US Data'!$G:$G,"&lt;"&amp;$B63)*unit_conv*'State Downscaling Multipliers'!$B$15</f>
        <v>2211045763.7950883</v>
      </c>
      <c r="D63" s="2">
        <f t="shared" ref="D63:G63" si="426">C63+($H63-$C63)/5</f>
        <v>1768836611.0360706</v>
      </c>
      <c r="E63" s="2">
        <f t="shared" si="426"/>
        <v>1326627458.2770529</v>
      </c>
      <c r="F63" s="2">
        <f t="shared" si="426"/>
        <v>884418305.51803517</v>
      </c>
      <c r="G63" s="2">
        <f t="shared" si="426"/>
        <v>442209152.75901753</v>
      </c>
      <c r="H63" s="105">
        <f>VLOOKUP($B$1,'Multipliers and Adjustments'!$A$70:$I$86,TRUNC(COLUMN(H$2)/5)+2,FALSE)*SUMIFS('EPA US Data'!$I:$I,'EPA US Data'!$D:$D,'Country Selector'!$A$2,'EPA US Data'!$J:$J,$B$1,'EPA US Data'!$C:$C,H$2,'EPA US Data'!$G:$G,"&gt;="&amp;$A63,'EPA US Data'!$G:$G,"&lt;"&amp;$B63)*unit_conv*'State Downscaling Multipliers'!$B$15</f>
        <v>0</v>
      </c>
      <c r="I63" s="2">
        <f t="shared" ref="I63:L63" si="427">H63+($M63-$H63)/5</f>
        <v>199898.33543907426</v>
      </c>
      <c r="J63" s="2">
        <f t="shared" si="427"/>
        <v>399796.67087814852</v>
      </c>
      <c r="K63" s="2">
        <f t="shared" si="427"/>
        <v>599695.00631722272</v>
      </c>
      <c r="L63" s="2">
        <f t="shared" si="427"/>
        <v>799593.34175629704</v>
      </c>
      <c r="M63" s="105">
        <f>VLOOKUP($B$1,'Multipliers and Adjustments'!$A$70:$I$86,TRUNC(COLUMN(M$2)/5)+2,FALSE)*SUMIFS('EPA US Data'!$I:$I,'EPA US Data'!$D:$D,'Country Selector'!$A$2,'EPA US Data'!$J:$J,$B$1,'EPA US Data'!$C:$C,M$2,'EPA US Data'!$G:$G,"&gt;="&amp;$A63,'EPA US Data'!$G:$G,"&lt;"&amp;$B63)*unit_conv*'State Downscaling Multipliers'!$B$15</f>
        <v>999491.67719537125</v>
      </c>
      <c r="N63" s="2">
        <f t="shared" ref="N63:Q63" si="428">M63+($R63-$M63)/5</f>
        <v>799593.34175629704</v>
      </c>
      <c r="O63" s="2">
        <f t="shared" si="428"/>
        <v>599695.00631722272</v>
      </c>
      <c r="P63" s="2">
        <f t="shared" si="428"/>
        <v>399796.67087814846</v>
      </c>
      <c r="Q63" s="2">
        <f t="shared" si="428"/>
        <v>199898.3354390742</v>
      </c>
      <c r="R63" s="105">
        <f>VLOOKUP($B$1,'Multipliers and Adjustments'!$A$70:$I$86,TRUNC(COLUMN(R$2)/5)+2,FALSE)*SUMIFS('EPA US Data'!$I:$I,'EPA US Data'!$D:$D,'Country Selector'!$A$2,'EPA US Data'!$J:$J,$B$1,'EPA US Data'!$C:$C,R$2,'EPA US Data'!$G:$G,"&gt;="&amp;$A63,'EPA US Data'!$G:$G,"&lt;"&amp;$B63)*unit_conv*'State Downscaling Multipliers'!$B$15</f>
        <v>0</v>
      </c>
      <c r="S63" s="2">
        <f t="shared" ref="S63:V63" si="429">R63+($W63-$R63)/5</f>
        <v>264391.75744057779</v>
      </c>
      <c r="T63" s="2">
        <f t="shared" si="429"/>
        <v>528783.51488115557</v>
      </c>
      <c r="U63" s="2">
        <f t="shared" si="429"/>
        <v>793175.27232173341</v>
      </c>
      <c r="V63" s="2">
        <f t="shared" si="429"/>
        <v>1057567.0297623111</v>
      </c>
      <c r="W63" s="105">
        <f>VLOOKUP($B$1,'Multipliers and Adjustments'!$A$70:$I$86,TRUNC(COLUMN(W$2)/5)+2,FALSE)*SUMIFS('EPA US Data'!$I:$I,'EPA US Data'!$D:$D,'Country Selector'!$A$2,'EPA US Data'!$J:$J,$B$1,'EPA US Data'!$C:$C,W$2,'EPA US Data'!$G:$G,"&gt;="&amp;$A63,'EPA US Data'!$G:$G,"&lt;"&amp;$B63)*unit_conv*'State Downscaling Multipliers'!$B$15</f>
        <v>1321958.7872028889</v>
      </c>
      <c r="X63" s="2">
        <f t="shared" ref="X63:AA63" si="430">W63+($AB63-$W63)/5</f>
        <v>1273829.6523819598</v>
      </c>
      <c r="Y63" s="2">
        <f t="shared" si="430"/>
        <v>1225700.5175610308</v>
      </c>
      <c r="Z63" s="2">
        <f t="shared" si="430"/>
        <v>1177571.3827401018</v>
      </c>
      <c r="AA63" s="2">
        <f t="shared" si="430"/>
        <v>1129442.2479191727</v>
      </c>
      <c r="AB63" s="105">
        <f>VLOOKUP($B$1,'Multipliers and Adjustments'!$A$70:$I$86,TRUNC(COLUMN(AB$2)/5)+2,FALSE)*SUMIFS('EPA US Data'!$I:$I,'EPA US Data'!$D:$D,'Country Selector'!$A$2,'EPA US Data'!$J:$J,$B$1,'EPA US Data'!$C:$C,AB$2,'EPA US Data'!$G:$G,"&gt;="&amp;$A63,'EPA US Data'!$G:$G,"&lt;"&amp;$B63)*unit_conv*'State Downscaling Multipliers'!$B$15</f>
        <v>1081313.1130982439</v>
      </c>
      <c r="AC63" s="2">
        <f t="shared" ref="AC63:AF63" si="431">AB63+($AG63-$AB63)/5</f>
        <v>896585.461570065</v>
      </c>
      <c r="AD63" s="2">
        <f t="shared" si="431"/>
        <v>711857.81004188606</v>
      </c>
      <c r="AE63" s="2">
        <f t="shared" si="431"/>
        <v>527130.15851370711</v>
      </c>
      <c r="AF63" s="2">
        <f t="shared" si="431"/>
        <v>342402.5069855281</v>
      </c>
      <c r="AG63" s="105">
        <f>VLOOKUP($B$1,'Multipliers and Adjustments'!$A$70:$I$86,TRUNC(COLUMN(AG$2)/5)+2,FALSE)*SUMIFS('EPA US Data'!$I:$I,'EPA US Data'!$D:$D,'Country Selector'!$A$2,'EPA US Data'!$J:$J,$B$1,'EPA US Data'!$C:$C,AG$2,'EPA US Data'!$G:$G,"&gt;="&amp;$A63,'EPA US Data'!$G:$G,"&lt;"&amp;$B63)*unit_conv*'State Downscaling Multipliers'!$B$15</f>
        <v>157674.85545734892</v>
      </c>
      <c r="AH63" s="2">
        <f t="shared" ref="AH63:AK63" si="432">AG63+($AL63-$AG63)/5</f>
        <v>333767.65244833555</v>
      </c>
      <c r="AI63" s="2">
        <f t="shared" si="432"/>
        <v>509860.44943932217</v>
      </c>
      <c r="AJ63" s="2">
        <f t="shared" si="432"/>
        <v>685953.24643030879</v>
      </c>
      <c r="AK63" s="2">
        <f t="shared" si="432"/>
        <v>862046.04342129547</v>
      </c>
      <c r="AL63" s="105">
        <f>VLOOKUP($B$1,'Multipliers and Adjustments'!$A$70:$I$86,TRUNC(COLUMN(AL$2)/5)+2,FALSE)*SUMIFS('EPA US Data'!$I:$I,'EPA US Data'!$D:$D,'Country Selector'!$A$2,'EPA US Data'!$J:$J,$B$1,'EPA US Data'!$C:$C,AL$2,'EPA US Data'!$G:$G,"&gt;="&amp;$A63,'EPA US Data'!$G:$G,"&lt;"&amp;$B63)*unit_conv*'State Downscaling Multipliers'!$B$15</f>
        <v>1038138.840412282</v>
      </c>
    </row>
    <row r="64" spans="1:38" ht="15.75" customHeight="1" x14ac:dyDescent="0.25">
      <c r="A64" s="49">
        <f t="shared" si="234"/>
        <v>1050</v>
      </c>
      <c r="B64" s="49">
        <f t="shared" si="299"/>
        <v>1100</v>
      </c>
      <c r="C64" s="105">
        <f>VLOOKUP($B$1,'Multipliers and Adjustments'!$A$70:$I$86,TRUNC(COLUMN(C$2)/5)+2,FALSE)*SUMIFS('EPA US Data'!$I:$I,'EPA US Data'!$D:$D,'Country Selector'!$A$2,'EPA US Data'!$J:$J,$B$1,'EPA US Data'!$C:$C,C$2,'EPA US Data'!$G:$G,"&gt;="&amp;$A64,'EPA US Data'!$G:$G,"&lt;"&amp;$B64)*unit_conv*'State Downscaling Multipliers'!$B$15</f>
        <v>0</v>
      </c>
      <c r="D64" s="2">
        <f t="shared" ref="D64:G64" si="433">C64+($H64-$C64)/5</f>
        <v>26271.911714438516</v>
      </c>
      <c r="E64" s="2">
        <f t="shared" si="433"/>
        <v>52543.823428877033</v>
      </c>
      <c r="F64" s="2">
        <f t="shared" si="433"/>
        <v>78815.735143315542</v>
      </c>
      <c r="G64" s="2">
        <f t="shared" si="433"/>
        <v>105087.64685775407</v>
      </c>
      <c r="H64" s="105">
        <f>VLOOKUP($B$1,'Multipliers and Adjustments'!$A$70:$I$86,TRUNC(COLUMN(H$2)/5)+2,FALSE)*SUMIFS('EPA US Data'!$I:$I,'EPA US Data'!$D:$D,'Country Selector'!$A$2,'EPA US Data'!$J:$J,$B$1,'EPA US Data'!$C:$C,H$2,'EPA US Data'!$G:$G,"&gt;="&amp;$A64,'EPA US Data'!$G:$G,"&lt;"&amp;$B64)*unit_conv*'State Downscaling Multipliers'!$B$15</f>
        <v>131359.55857219259</v>
      </c>
      <c r="I64" s="2">
        <f t="shared" ref="I64:L64" si="434">H64+($M64-$H64)/5</f>
        <v>112931.4319582094</v>
      </c>
      <c r="J64" s="2">
        <f t="shared" si="434"/>
        <v>94503.305344226217</v>
      </c>
      <c r="K64" s="2">
        <f t="shared" si="434"/>
        <v>76075.178730243031</v>
      </c>
      <c r="L64" s="2">
        <f t="shared" si="434"/>
        <v>57647.052116259852</v>
      </c>
      <c r="M64" s="105">
        <f>VLOOKUP($B$1,'Multipliers and Adjustments'!$A$70:$I$86,TRUNC(COLUMN(M$2)/5)+2,FALSE)*SUMIFS('EPA US Data'!$I:$I,'EPA US Data'!$D:$D,'Country Selector'!$A$2,'EPA US Data'!$J:$J,$B$1,'EPA US Data'!$C:$C,M$2,'EPA US Data'!$G:$G,"&gt;="&amp;$A64,'EPA US Data'!$G:$G,"&lt;"&amp;$B64)*unit_conv*'State Downscaling Multipliers'!$B$15</f>
        <v>39218.925502276696</v>
      </c>
      <c r="N64" s="2">
        <f t="shared" ref="N64:Q64" si="435">M64+($R64-$M64)/5</f>
        <v>280744.18148872594</v>
      </c>
      <c r="O64" s="2">
        <f t="shared" si="435"/>
        <v>522269.43747517513</v>
      </c>
      <c r="P64" s="2">
        <f t="shared" si="435"/>
        <v>763794.69346162432</v>
      </c>
      <c r="Q64" s="2">
        <f t="shared" si="435"/>
        <v>1005319.9494480735</v>
      </c>
      <c r="R64" s="105">
        <f>VLOOKUP($B$1,'Multipliers and Adjustments'!$A$70:$I$86,TRUNC(COLUMN(R$2)/5)+2,FALSE)*SUMIFS('EPA US Data'!$I:$I,'EPA US Data'!$D:$D,'Country Selector'!$A$2,'EPA US Data'!$J:$J,$B$1,'EPA US Data'!$C:$C,R$2,'EPA US Data'!$G:$G,"&gt;="&amp;$A64,'EPA US Data'!$G:$G,"&lt;"&amp;$B64)*unit_conv*'State Downscaling Multipliers'!$B$15</f>
        <v>1246845.2054345228</v>
      </c>
      <c r="S64" s="2">
        <f t="shared" ref="S64:V64" si="436">R64+($W64-$R64)/5</f>
        <v>1026050.6633718407</v>
      </c>
      <c r="T64" s="2">
        <f t="shared" si="436"/>
        <v>805256.12130915863</v>
      </c>
      <c r="U64" s="2">
        <f t="shared" si="436"/>
        <v>584461.57924647653</v>
      </c>
      <c r="V64" s="2">
        <f t="shared" si="436"/>
        <v>363667.03718379437</v>
      </c>
      <c r="W64" s="105">
        <f>VLOOKUP($B$1,'Multipliers and Adjustments'!$A$70:$I$86,TRUNC(COLUMN(W$2)/5)+2,FALSE)*SUMIFS('EPA US Data'!$I:$I,'EPA US Data'!$D:$D,'Country Selector'!$A$2,'EPA US Data'!$J:$J,$B$1,'EPA US Data'!$C:$C,W$2,'EPA US Data'!$G:$G,"&gt;="&amp;$A64,'EPA US Data'!$G:$G,"&lt;"&amp;$B64)*unit_conv*'State Downscaling Multipliers'!$B$15</f>
        <v>142872.49512111201</v>
      </c>
      <c r="X64" s="2">
        <f t="shared" ref="X64:AA64" si="437">W64+($AB64-$W64)/5</f>
        <v>114297.9960968896</v>
      </c>
      <c r="Y64" s="2">
        <f t="shared" si="437"/>
        <v>85723.497072667204</v>
      </c>
      <c r="Z64" s="2">
        <f t="shared" si="437"/>
        <v>57148.998048444802</v>
      </c>
      <c r="AA64" s="2">
        <f t="shared" si="437"/>
        <v>28574.499024222401</v>
      </c>
      <c r="AB64" s="105">
        <f>VLOOKUP($B$1,'Multipliers and Adjustments'!$A$70:$I$86,TRUNC(COLUMN(AB$2)/5)+2,FALSE)*SUMIFS('EPA US Data'!$I:$I,'EPA US Data'!$D:$D,'Country Selector'!$A$2,'EPA US Data'!$J:$J,$B$1,'EPA US Data'!$C:$C,AB$2,'EPA US Data'!$G:$G,"&gt;="&amp;$A64,'EPA US Data'!$G:$G,"&lt;"&amp;$B64)*unit_conv*'State Downscaling Multipliers'!$B$15</f>
        <v>0</v>
      </c>
      <c r="AC64" s="2">
        <f t="shared" ref="AC64:AF64" si="438">AB64+($AG64-$AB64)/5</f>
        <v>0</v>
      </c>
      <c r="AD64" s="2">
        <f t="shared" si="438"/>
        <v>0</v>
      </c>
      <c r="AE64" s="2">
        <f t="shared" si="438"/>
        <v>0</v>
      </c>
      <c r="AF64" s="2">
        <f t="shared" si="438"/>
        <v>0</v>
      </c>
      <c r="AG64" s="105">
        <f>VLOOKUP($B$1,'Multipliers and Adjustments'!$A$70:$I$86,TRUNC(COLUMN(AG$2)/5)+2,FALSE)*SUMIFS('EPA US Data'!$I:$I,'EPA US Data'!$D:$D,'Country Selector'!$A$2,'EPA US Data'!$J:$J,$B$1,'EPA US Data'!$C:$C,AG$2,'EPA US Data'!$G:$G,"&gt;="&amp;$A64,'EPA US Data'!$G:$G,"&lt;"&amp;$B64)*unit_conv*'State Downscaling Multipliers'!$B$15</f>
        <v>0</v>
      </c>
      <c r="AH64" s="2">
        <f t="shared" ref="AH64:AK64" si="439">AG64+($AL64-$AG64)/5</f>
        <v>0</v>
      </c>
      <c r="AI64" s="2">
        <f t="shared" si="439"/>
        <v>0</v>
      </c>
      <c r="AJ64" s="2">
        <f t="shared" si="439"/>
        <v>0</v>
      </c>
      <c r="AK64" s="2">
        <f t="shared" si="439"/>
        <v>0</v>
      </c>
      <c r="AL64" s="105">
        <f>VLOOKUP($B$1,'Multipliers and Adjustments'!$A$70:$I$86,TRUNC(COLUMN(AL$2)/5)+2,FALSE)*SUMIFS('EPA US Data'!$I:$I,'EPA US Data'!$D:$D,'Country Selector'!$A$2,'EPA US Data'!$J:$J,$B$1,'EPA US Data'!$C:$C,AL$2,'EPA US Data'!$G:$G,"&gt;="&amp;$A64,'EPA US Data'!$G:$G,"&lt;"&amp;$B64)*unit_conv*'State Downscaling Multipliers'!$B$15</f>
        <v>0</v>
      </c>
    </row>
    <row r="65" spans="1:38" ht="15.75" customHeight="1" x14ac:dyDescent="0.25">
      <c r="A65" s="49">
        <f t="shared" si="234"/>
        <v>1100</v>
      </c>
      <c r="B65" s="49">
        <f t="shared" si="299"/>
        <v>1150</v>
      </c>
      <c r="C65" s="105">
        <f>VLOOKUP($B$1,'Multipliers and Adjustments'!$A$70:$I$86,TRUNC(COLUMN(C$2)/5)+2,FALSE)*SUMIFS('EPA US Data'!$I:$I,'EPA US Data'!$D:$D,'Country Selector'!$A$2,'EPA US Data'!$J:$J,$B$1,'EPA US Data'!$C:$C,C$2,'EPA US Data'!$G:$G,"&gt;="&amp;$A65,'EPA US Data'!$G:$G,"&lt;"&amp;$B65)*unit_conv*'State Downscaling Multipliers'!$B$15</f>
        <v>0</v>
      </c>
      <c r="D65" s="2">
        <f t="shared" ref="D65:G65" si="440">C65+($H65-$C65)/5</f>
        <v>163278.8764737992</v>
      </c>
      <c r="E65" s="2">
        <f t="shared" si="440"/>
        <v>326557.7529475984</v>
      </c>
      <c r="F65" s="2">
        <f t="shared" si="440"/>
        <v>489836.62942139758</v>
      </c>
      <c r="G65" s="2">
        <f t="shared" si="440"/>
        <v>653115.50589519681</v>
      </c>
      <c r="H65" s="105">
        <f>VLOOKUP($B$1,'Multipliers and Adjustments'!$A$70:$I$86,TRUNC(COLUMN(H$2)/5)+2,FALSE)*SUMIFS('EPA US Data'!$I:$I,'EPA US Data'!$D:$D,'Country Selector'!$A$2,'EPA US Data'!$J:$J,$B$1,'EPA US Data'!$C:$C,H$2,'EPA US Data'!$G:$G,"&gt;="&amp;$A65,'EPA US Data'!$G:$G,"&lt;"&amp;$B65)*unit_conv*'State Downscaling Multipliers'!$B$15</f>
        <v>816394.38236899604</v>
      </c>
      <c r="I65" s="2">
        <f t="shared" ref="I65:L65" si="441">H65+($M65-$H65)/5</f>
        <v>653115.50589519681</v>
      </c>
      <c r="J65" s="2">
        <f t="shared" si="441"/>
        <v>489836.62942139758</v>
      </c>
      <c r="K65" s="2">
        <f t="shared" si="441"/>
        <v>326557.75294759835</v>
      </c>
      <c r="L65" s="2">
        <f t="shared" si="441"/>
        <v>163278.87647379914</v>
      </c>
      <c r="M65" s="105">
        <f>VLOOKUP($B$1,'Multipliers and Adjustments'!$A$70:$I$86,TRUNC(COLUMN(M$2)/5)+2,FALSE)*SUMIFS('EPA US Data'!$I:$I,'EPA US Data'!$D:$D,'Country Selector'!$A$2,'EPA US Data'!$J:$J,$B$1,'EPA US Data'!$C:$C,M$2,'EPA US Data'!$G:$G,"&gt;="&amp;$A65,'EPA US Data'!$G:$G,"&lt;"&amp;$B65)*unit_conv*'State Downscaling Multipliers'!$B$15</f>
        <v>0</v>
      </c>
      <c r="N65" s="2">
        <f t="shared" ref="N65:Q65" si="442">M65+($R65-$M65)/5</f>
        <v>26939.260289081391</v>
      </c>
      <c r="O65" s="2">
        <f t="shared" si="442"/>
        <v>53878.520578162781</v>
      </c>
      <c r="P65" s="2">
        <f t="shared" si="442"/>
        <v>80817.780867244175</v>
      </c>
      <c r="Q65" s="2">
        <f t="shared" si="442"/>
        <v>107757.04115632556</v>
      </c>
      <c r="R65" s="105">
        <f>VLOOKUP($B$1,'Multipliers and Adjustments'!$A$70:$I$86,TRUNC(COLUMN(R$2)/5)+2,FALSE)*SUMIFS('EPA US Data'!$I:$I,'EPA US Data'!$D:$D,'Country Selector'!$A$2,'EPA US Data'!$J:$J,$B$1,'EPA US Data'!$C:$C,R$2,'EPA US Data'!$G:$G,"&gt;="&amp;$A65,'EPA US Data'!$G:$G,"&lt;"&amp;$B65)*unit_conv*'State Downscaling Multipliers'!$B$15</f>
        <v>134696.30144540695</v>
      </c>
      <c r="S65" s="2">
        <f t="shared" ref="S65:V65" si="443">R65+($W65-$R65)/5</f>
        <v>270445.94230061572</v>
      </c>
      <c r="T65" s="2">
        <f t="shared" si="443"/>
        <v>406195.58315582445</v>
      </c>
      <c r="U65" s="2">
        <f t="shared" si="443"/>
        <v>541945.22401103319</v>
      </c>
      <c r="V65" s="2">
        <f t="shared" si="443"/>
        <v>677694.86486624193</v>
      </c>
      <c r="W65" s="105">
        <f>VLOOKUP($B$1,'Multipliers and Adjustments'!$A$70:$I$86,TRUNC(COLUMN(W$2)/5)+2,FALSE)*SUMIFS('EPA US Data'!$I:$I,'EPA US Data'!$D:$D,'Country Selector'!$A$2,'EPA US Data'!$J:$J,$B$1,'EPA US Data'!$C:$C,W$2,'EPA US Data'!$G:$G,"&gt;="&amp;$A65,'EPA US Data'!$G:$G,"&lt;"&amp;$B65)*unit_conv*'State Downscaling Multipliers'!$B$15</f>
        <v>813444.50572145067</v>
      </c>
      <c r="X65" s="2">
        <f t="shared" ref="X65:AA65" si="444">W65+($AB65-$W65)/5</f>
        <v>650755.60457716056</v>
      </c>
      <c r="Y65" s="2">
        <f t="shared" si="444"/>
        <v>488066.70343287045</v>
      </c>
      <c r="Z65" s="2">
        <f t="shared" si="444"/>
        <v>325377.80228858034</v>
      </c>
      <c r="AA65" s="2">
        <f t="shared" si="444"/>
        <v>162688.9011442902</v>
      </c>
      <c r="AB65" s="105">
        <f>VLOOKUP($B$1,'Multipliers and Adjustments'!$A$70:$I$86,TRUNC(COLUMN(AB$2)/5)+2,FALSE)*SUMIFS('EPA US Data'!$I:$I,'EPA US Data'!$D:$D,'Country Selector'!$A$2,'EPA US Data'!$J:$J,$B$1,'EPA US Data'!$C:$C,AB$2,'EPA US Data'!$G:$G,"&gt;="&amp;$A65,'EPA US Data'!$G:$G,"&lt;"&amp;$B65)*unit_conv*'State Downscaling Multipliers'!$B$15</f>
        <v>0</v>
      </c>
      <c r="AC65" s="2">
        <f t="shared" ref="AC65:AF65" si="445">AB65+($AG65-$AB65)/5</f>
        <v>166489.68332191874</v>
      </c>
      <c r="AD65" s="2">
        <f t="shared" si="445"/>
        <v>332979.36664383748</v>
      </c>
      <c r="AE65" s="2">
        <f t="shared" si="445"/>
        <v>499469.04996575625</v>
      </c>
      <c r="AF65" s="2">
        <f t="shared" si="445"/>
        <v>665958.73328767496</v>
      </c>
      <c r="AG65" s="105">
        <f>VLOOKUP($B$1,'Multipliers and Adjustments'!$A$70:$I$86,TRUNC(COLUMN(AG$2)/5)+2,FALSE)*SUMIFS('EPA US Data'!$I:$I,'EPA US Data'!$D:$D,'Country Selector'!$A$2,'EPA US Data'!$J:$J,$B$1,'EPA US Data'!$C:$C,AG$2,'EPA US Data'!$G:$G,"&gt;="&amp;$A65,'EPA US Data'!$G:$G,"&lt;"&amp;$B65)*unit_conv*'State Downscaling Multipliers'!$B$15</f>
        <v>832448.41660959367</v>
      </c>
      <c r="AH65" s="2">
        <f t="shared" ref="AH65:AK65" si="446">AG65+($AL65-$AG65)/5</f>
        <v>665958.73328767496</v>
      </c>
      <c r="AI65" s="2">
        <f t="shared" si="446"/>
        <v>499469.04996575625</v>
      </c>
      <c r="AJ65" s="2">
        <f t="shared" si="446"/>
        <v>332979.36664383754</v>
      </c>
      <c r="AK65" s="2">
        <f t="shared" si="446"/>
        <v>166489.6833219188</v>
      </c>
      <c r="AL65" s="105">
        <f>VLOOKUP($B$1,'Multipliers and Adjustments'!$A$70:$I$86,TRUNC(COLUMN(AL$2)/5)+2,FALSE)*SUMIFS('EPA US Data'!$I:$I,'EPA US Data'!$D:$D,'Country Selector'!$A$2,'EPA US Data'!$J:$J,$B$1,'EPA US Data'!$C:$C,AL$2,'EPA US Data'!$G:$G,"&gt;="&amp;$A65,'EPA US Data'!$G:$G,"&lt;"&amp;$B65)*unit_conv*'State Downscaling Multipliers'!$B$15</f>
        <v>0</v>
      </c>
    </row>
    <row r="66" spans="1:38" ht="15.75" customHeight="1" x14ac:dyDescent="0.25">
      <c r="A66" s="49">
        <f t="shared" si="234"/>
        <v>1150</v>
      </c>
      <c r="B66" s="49">
        <f t="shared" si="299"/>
        <v>1200</v>
      </c>
      <c r="C66" s="105">
        <f>VLOOKUP($B$1,'Multipliers and Adjustments'!$A$70:$I$86,TRUNC(COLUMN(C$2)/5)+2,FALSE)*SUMIFS('EPA US Data'!$I:$I,'EPA US Data'!$D:$D,'Country Selector'!$A$2,'EPA US Data'!$J:$J,$B$1,'EPA US Data'!$C:$C,C$2,'EPA US Data'!$G:$G,"&gt;="&amp;$A66,'EPA US Data'!$G:$G,"&lt;"&amp;$B66)*unit_conv*'State Downscaling Multipliers'!$B$15</f>
        <v>126089.81901063181</v>
      </c>
      <c r="D66" s="2">
        <f t="shared" ref="D66:G66" si="447">C66+($H66-$C66)/5</f>
        <v>100871.85520850544</v>
      </c>
      <c r="E66" s="2">
        <f t="shared" si="447"/>
        <v>75653.891406379087</v>
      </c>
      <c r="F66" s="2">
        <f t="shared" si="447"/>
        <v>50435.927604252727</v>
      </c>
      <c r="G66" s="2">
        <f t="shared" si="447"/>
        <v>25217.963802126367</v>
      </c>
      <c r="H66" s="105">
        <f>VLOOKUP($B$1,'Multipliers and Adjustments'!$A$70:$I$86,TRUNC(COLUMN(H$2)/5)+2,FALSE)*SUMIFS('EPA US Data'!$I:$I,'EPA US Data'!$D:$D,'Country Selector'!$A$2,'EPA US Data'!$J:$J,$B$1,'EPA US Data'!$C:$C,H$2,'EPA US Data'!$G:$G,"&gt;="&amp;$A66,'EPA US Data'!$G:$G,"&lt;"&amp;$B66)*unit_conv*'State Downscaling Multipliers'!$B$15</f>
        <v>0</v>
      </c>
      <c r="I66" s="2">
        <f t="shared" ref="I66:L66" si="448">H66+($M66-$H66)/5</f>
        <v>25086.540577629967</v>
      </c>
      <c r="J66" s="2">
        <f t="shared" si="448"/>
        <v>50173.081155259933</v>
      </c>
      <c r="K66" s="2">
        <f t="shared" si="448"/>
        <v>75259.621732889907</v>
      </c>
      <c r="L66" s="2">
        <f t="shared" si="448"/>
        <v>100346.16231051987</v>
      </c>
      <c r="M66" s="105">
        <f>VLOOKUP($B$1,'Multipliers and Adjustments'!$A$70:$I$86,TRUNC(COLUMN(M$2)/5)+2,FALSE)*SUMIFS('EPA US Data'!$I:$I,'EPA US Data'!$D:$D,'Country Selector'!$A$2,'EPA US Data'!$J:$J,$B$1,'EPA US Data'!$C:$C,M$2,'EPA US Data'!$G:$G,"&gt;="&amp;$A66,'EPA US Data'!$G:$G,"&lt;"&amp;$B66)*unit_conv*'State Downscaling Multipliers'!$B$15</f>
        <v>125432.70288814984</v>
      </c>
      <c r="N66" s="2">
        <f t="shared" ref="N66:Q66" si="449">M66+($R66-$M66)/5</f>
        <v>252669.7335152801</v>
      </c>
      <c r="O66" s="2">
        <f t="shared" si="449"/>
        <v>379906.76414241036</v>
      </c>
      <c r="P66" s="2">
        <f t="shared" si="449"/>
        <v>507143.7947695406</v>
      </c>
      <c r="Q66" s="2">
        <f t="shared" si="449"/>
        <v>634380.82539667084</v>
      </c>
      <c r="R66" s="105">
        <f>VLOOKUP($B$1,'Multipliers and Adjustments'!$A$70:$I$86,TRUNC(COLUMN(R$2)/5)+2,FALSE)*SUMIFS('EPA US Data'!$I:$I,'EPA US Data'!$D:$D,'Country Selector'!$A$2,'EPA US Data'!$J:$J,$B$1,'EPA US Data'!$C:$C,R$2,'EPA US Data'!$G:$G,"&gt;="&amp;$A66,'EPA US Data'!$G:$G,"&lt;"&amp;$B66)*unit_conv*'State Downscaling Multipliers'!$B$15</f>
        <v>761617.85602380114</v>
      </c>
      <c r="S66" s="2">
        <f t="shared" ref="S66:V66" si="450">R66+($W66-$R66)/5</f>
        <v>609294.28481904091</v>
      </c>
      <c r="T66" s="2">
        <f t="shared" si="450"/>
        <v>456970.71361428068</v>
      </c>
      <c r="U66" s="2">
        <f t="shared" si="450"/>
        <v>304647.14240952046</v>
      </c>
      <c r="V66" s="2">
        <f t="shared" si="450"/>
        <v>152323.57120476023</v>
      </c>
      <c r="W66" s="105">
        <f>VLOOKUP($B$1,'Multipliers and Adjustments'!$A$70:$I$86,TRUNC(COLUMN(W$2)/5)+2,FALSE)*SUMIFS('EPA US Data'!$I:$I,'EPA US Data'!$D:$D,'Country Selector'!$A$2,'EPA US Data'!$J:$J,$B$1,'EPA US Data'!$C:$C,W$2,'EPA US Data'!$G:$G,"&gt;="&amp;$A66,'EPA US Data'!$G:$G,"&lt;"&amp;$B66)*unit_conv*'State Downscaling Multipliers'!$B$15</f>
        <v>0</v>
      </c>
      <c r="X66" s="2">
        <f t="shared" ref="X66:AA66" si="451">W66+($AB66-$W66)/5</f>
        <v>229517.43331979663</v>
      </c>
      <c r="Y66" s="2">
        <f t="shared" si="451"/>
        <v>459034.86663959327</v>
      </c>
      <c r="Z66" s="2">
        <f t="shared" si="451"/>
        <v>688552.29995938996</v>
      </c>
      <c r="AA66" s="2">
        <f t="shared" si="451"/>
        <v>918069.73327918653</v>
      </c>
      <c r="AB66" s="105">
        <f>VLOOKUP($B$1,'Multipliers and Adjustments'!$A$70:$I$86,TRUNC(COLUMN(AB$2)/5)+2,FALSE)*SUMIFS('EPA US Data'!$I:$I,'EPA US Data'!$D:$D,'Country Selector'!$A$2,'EPA US Data'!$J:$J,$B$1,'EPA US Data'!$C:$C,AB$2,'EPA US Data'!$G:$G,"&gt;="&amp;$A66,'EPA US Data'!$G:$G,"&lt;"&amp;$B66)*unit_conv*'State Downscaling Multipliers'!$B$15</f>
        <v>1147587.1665989831</v>
      </c>
      <c r="AC66" s="2">
        <f t="shared" ref="AC66:AF66" si="452">AB66+($AG66-$AB66)/5</f>
        <v>1153559.643967398</v>
      </c>
      <c r="AD66" s="2">
        <f t="shared" si="452"/>
        <v>1159532.1213358128</v>
      </c>
      <c r="AE66" s="2">
        <f t="shared" si="452"/>
        <v>1165504.5987042277</v>
      </c>
      <c r="AF66" s="2">
        <f t="shared" si="452"/>
        <v>1171477.0760726426</v>
      </c>
      <c r="AG66" s="105">
        <f>VLOOKUP($B$1,'Multipliers and Adjustments'!$A$70:$I$86,TRUNC(COLUMN(AG$2)/5)+2,FALSE)*SUMIFS('EPA US Data'!$I:$I,'EPA US Data'!$D:$D,'Country Selector'!$A$2,'EPA US Data'!$J:$J,$B$1,'EPA US Data'!$C:$C,AG$2,'EPA US Data'!$G:$G,"&gt;="&amp;$A66,'EPA US Data'!$G:$G,"&lt;"&amp;$B66)*unit_conv*'State Downscaling Multipliers'!$B$15</f>
        <v>1177449.5534410579</v>
      </c>
      <c r="AH66" s="2">
        <f t="shared" ref="AH66:AK66" si="453">AG66+($AL66-$AG66)/5</f>
        <v>1155538.9856044636</v>
      </c>
      <c r="AI66" s="2">
        <f t="shared" si="453"/>
        <v>1133628.4177678693</v>
      </c>
      <c r="AJ66" s="2">
        <f t="shared" si="453"/>
        <v>1111717.849931275</v>
      </c>
      <c r="AK66" s="2">
        <f t="shared" si="453"/>
        <v>1089807.2820946807</v>
      </c>
      <c r="AL66" s="105">
        <f>VLOOKUP($B$1,'Multipliers and Adjustments'!$A$70:$I$86,TRUNC(COLUMN(AL$2)/5)+2,FALSE)*SUMIFS('EPA US Data'!$I:$I,'EPA US Data'!$D:$D,'Country Selector'!$A$2,'EPA US Data'!$J:$J,$B$1,'EPA US Data'!$C:$C,AL$2,'EPA US Data'!$G:$G,"&gt;="&amp;$A66,'EPA US Data'!$G:$G,"&lt;"&amp;$B66)*unit_conv*'State Downscaling Multipliers'!$B$15</f>
        <v>1067896.7142580864</v>
      </c>
    </row>
    <row r="67" spans="1:38" ht="15.75" customHeight="1" x14ac:dyDescent="0.25">
      <c r="A67" s="49">
        <f t="shared" si="234"/>
        <v>1200</v>
      </c>
      <c r="B67" s="49">
        <f t="shared" si="299"/>
        <v>1250</v>
      </c>
      <c r="C67" s="105">
        <f>VLOOKUP($B$1,'Multipliers and Adjustments'!$A$70:$I$86,TRUNC(COLUMN(C$2)/5)+2,FALSE)*SUMIFS('EPA US Data'!$I:$I,'EPA US Data'!$D:$D,'Country Selector'!$A$2,'EPA US Data'!$J:$J,$B$1,'EPA US Data'!$C:$C,C$2,'EPA US Data'!$G:$G,"&gt;="&amp;$A67,'EPA US Data'!$G:$G,"&lt;"&amp;$B67)*unit_conv*'State Downscaling Multipliers'!$B$15</f>
        <v>739817.02149435075</v>
      </c>
      <c r="D67" s="2">
        <f t="shared" ref="D67:G67" si="454">C67+($H67-$C67)/5</f>
        <v>614907.75897700619</v>
      </c>
      <c r="E67" s="2">
        <f t="shared" si="454"/>
        <v>489998.49645966163</v>
      </c>
      <c r="F67" s="2">
        <f t="shared" si="454"/>
        <v>365089.23394231708</v>
      </c>
      <c r="G67" s="2">
        <f t="shared" si="454"/>
        <v>240179.97142497252</v>
      </c>
      <c r="H67" s="105">
        <f>VLOOKUP($B$1,'Multipliers and Adjustments'!$A$70:$I$86,TRUNC(COLUMN(H$2)/5)+2,FALSE)*SUMIFS('EPA US Data'!$I:$I,'EPA US Data'!$D:$D,'Country Selector'!$A$2,'EPA US Data'!$J:$J,$B$1,'EPA US Data'!$C:$C,H$2,'EPA US Data'!$G:$G,"&gt;="&amp;$A67,'EPA US Data'!$G:$G,"&lt;"&amp;$B67)*unit_conv*'State Downscaling Multipliers'!$B$15</f>
        <v>115270.708907628</v>
      </c>
      <c r="I67" s="2">
        <f t="shared" ref="I67:L67" si="455">H67+($M67-$H67)/5</f>
        <v>92216.567126102396</v>
      </c>
      <c r="J67" s="2">
        <f t="shared" si="455"/>
        <v>69162.425344576797</v>
      </c>
      <c r="K67" s="2">
        <f t="shared" si="455"/>
        <v>46108.283563051198</v>
      </c>
      <c r="L67" s="2">
        <f t="shared" si="455"/>
        <v>23054.141781525599</v>
      </c>
      <c r="M67" s="105">
        <f>VLOOKUP($B$1,'Multipliers and Adjustments'!$A$70:$I$86,TRUNC(COLUMN(M$2)/5)+2,FALSE)*SUMIFS('EPA US Data'!$I:$I,'EPA US Data'!$D:$D,'Country Selector'!$A$2,'EPA US Data'!$J:$J,$B$1,'EPA US Data'!$C:$C,M$2,'EPA US Data'!$G:$G,"&gt;="&amp;$A67,'EPA US Data'!$G:$G,"&lt;"&amp;$B67)*unit_conv*'State Downscaling Multipliers'!$B$15</f>
        <v>0</v>
      </c>
      <c r="N67" s="2">
        <f t="shared" ref="N67:Q67" si="456">M67+($R67-$M67)/5</f>
        <v>0</v>
      </c>
      <c r="O67" s="2">
        <f t="shared" si="456"/>
        <v>0</v>
      </c>
      <c r="P67" s="2">
        <f t="shared" si="456"/>
        <v>0</v>
      </c>
      <c r="Q67" s="2">
        <f t="shared" si="456"/>
        <v>0</v>
      </c>
      <c r="R67" s="105">
        <f>VLOOKUP($B$1,'Multipliers and Adjustments'!$A$70:$I$86,TRUNC(COLUMN(R$2)/5)+2,FALSE)*SUMIFS('EPA US Data'!$I:$I,'EPA US Data'!$D:$D,'Country Selector'!$A$2,'EPA US Data'!$J:$J,$B$1,'EPA US Data'!$C:$C,R$2,'EPA US Data'!$G:$G,"&gt;="&amp;$A67,'EPA US Data'!$G:$G,"&lt;"&amp;$B67)*unit_conv*'State Downscaling Multipliers'!$B$15</f>
        <v>0</v>
      </c>
      <c r="S67" s="2">
        <f t="shared" ref="S67:V67" si="457">R67+($W67-$R67)/5</f>
        <v>213382.33745502896</v>
      </c>
      <c r="T67" s="2">
        <f t="shared" si="457"/>
        <v>426764.67491005792</v>
      </c>
      <c r="U67" s="2">
        <f t="shared" si="457"/>
        <v>640147.01236508694</v>
      </c>
      <c r="V67" s="2">
        <f t="shared" si="457"/>
        <v>853529.34982011584</v>
      </c>
      <c r="W67" s="105">
        <f>VLOOKUP($B$1,'Multipliers and Adjustments'!$A$70:$I$86,TRUNC(COLUMN(W$2)/5)+2,FALSE)*SUMIFS('EPA US Data'!$I:$I,'EPA US Data'!$D:$D,'Country Selector'!$A$2,'EPA US Data'!$J:$J,$B$1,'EPA US Data'!$C:$C,W$2,'EPA US Data'!$G:$G,"&gt;="&amp;$A67,'EPA US Data'!$G:$G,"&lt;"&amp;$B67)*unit_conv*'State Downscaling Multipliers'!$B$15</f>
        <v>1066911.6872751447</v>
      </c>
      <c r="X67" s="2">
        <f t="shared" ref="X67:AA67" si="458">W67+($AB67-$W67)/5</f>
        <v>1008217.6049607316</v>
      </c>
      <c r="Y67" s="2">
        <f t="shared" si="458"/>
        <v>949523.52264631842</v>
      </c>
      <c r="Z67" s="2">
        <f t="shared" si="458"/>
        <v>890829.44033190527</v>
      </c>
      <c r="AA67" s="2">
        <f t="shared" si="458"/>
        <v>832135.35801749211</v>
      </c>
      <c r="AB67" s="105">
        <f>VLOOKUP($B$1,'Multipliers and Adjustments'!$A$70:$I$86,TRUNC(COLUMN(AB$2)/5)+2,FALSE)*SUMIFS('EPA US Data'!$I:$I,'EPA US Data'!$D:$D,'Country Selector'!$A$2,'EPA US Data'!$J:$J,$B$1,'EPA US Data'!$C:$C,AB$2,'EPA US Data'!$G:$G,"&gt;="&amp;$A67,'EPA US Data'!$G:$G,"&lt;"&amp;$B67)*unit_conv*'State Downscaling Multipliers'!$B$15</f>
        <v>773441.27570307907</v>
      </c>
      <c r="AC67" s="2">
        <f t="shared" ref="AC67:AF67" si="459">AB67+($AG67-$AB67)/5</f>
        <v>618753.02056246321</v>
      </c>
      <c r="AD67" s="2">
        <f t="shared" si="459"/>
        <v>464064.76542184741</v>
      </c>
      <c r="AE67" s="2">
        <f t="shared" si="459"/>
        <v>309376.5102812316</v>
      </c>
      <c r="AF67" s="2">
        <f t="shared" si="459"/>
        <v>154688.2551406158</v>
      </c>
      <c r="AG67" s="105">
        <f>VLOOKUP($B$1,'Multipliers and Adjustments'!$A$70:$I$86,TRUNC(COLUMN(AG$2)/5)+2,FALSE)*SUMIFS('EPA US Data'!$I:$I,'EPA US Data'!$D:$D,'Country Selector'!$A$2,'EPA US Data'!$J:$J,$B$1,'EPA US Data'!$C:$C,AG$2,'EPA US Data'!$G:$G,"&gt;="&amp;$A67,'EPA US Data'!$G:$G,"&lt;"&amp;$B67)*unit_conv*'State Downscaling Multipliers'!$B$15</f>
        <v>0</v>
      </c>
      <c r="AH67" s="2">
        <f t="shared" ref="AH67:AK67" si="460">AG67+($AL67-$AG67)/5</f>
        <v>177466.76391124824</v>
      </c>
      <c r="AI67" s="2">
        <f t="shared" si="460"/>
        <v>354933.52782249649</v>
      </c>
      <c r="AJ67" s="2">
        <f t="shared" si="460"/>
        <v>532400.29173374479</v>
      </c>
      <c r="AK67" s="2">
        <f t="shared" si="460"/>
        <v>709867.05564499297</v>
      </c>
      <c r="AL67" s="105">
        <f>VLOOKUP($B$1,'Multipliers and Adjustments'!$A$70:$I$86,TRUNC(COLUMN(AL$2)/5)+2,FALSE)*SUMIFS('EPA US Data'!$I:$I,'EPA US Data'!$D:$D,'Country Selector'!$A$2,'EPA US Data'!$J:$J,$B$1,'EPA US Data'!$C:$C,AL$2,'EPA US Data'!$G:$G,"&gt;="&amp;$A67,'EPA US Data'!$G:$G,"&lt;"&amp;$B67)*unit_conv*'State Downscaling Multipliers'!$B$15</f>
        <v>887333.81955624127</v>
      </c>
    </row>
    <row r="68" spans="1:38" ht="15.75" customHeight="1" x14ac:dyDescent="0.25">
      <c r="A68" s="49">
        <f t="shared" si="234"/>
        <v>1250</v>
      </c>
      <c r="B68" s="49">
        <f t="shared" si="299"/>
        <v>1300</v>
      </c>
      <c r="C68" s="105">
        <f>VLOOKUP($B$1,'Multipliers and Adjustments'!$A$70:$I$86,TRUNC(COLUMN(C$2)/5)+2,FALSE)*SUMIFS('EPA US Data'!$I:$I,'EPA US Data'!$D:$D,'Country Selector'!$A$2,'EPA US Data'!$J:$J,$B$1,'EPA US Data'!$C:$C,C$2,'EPA US Data'!$G:$G,"&gt;="&amp;$A68,'EPA US Data'!$G:$G,"&lt;"&amp;$B68)*unit_conv*'State Downscaling Multipliers'!$B$15</f>
        <v>0</v>
      </c>
      <c r="D68" s="2">
        <f t="shared" ref="D68:G68" si="461">C68+($H68-$C68)/5</f>
        <v>0</v>
      </c>
      <c r="E68" s="2">
        <f t="shared" si="461"/>
        <v>0</v>
      </c>
      <c r="F68" s="2">
        <f t="shared" si="461"/>
        <v>0</v>
      </c>
      <c r="G68" s="2">
        <f t="shared" si="461"/>
        <v>0</v>
      </c>
      <c r="H68" s="105">
        <f>VLOOKUP($B$1,'Multipliers and Adjustments'!$A$70:$I$86,TRUNC(COLUMN(H$2)/5)+2,FALSE)*SUMIFS('EPA US Data'!$I:$I,'EPA US Data'!$D:$D,'Country Selector'!$A$2,'EPA US Data'!$J:$J,$B$1,'EPA US Data'!$C:$C,H$2,'EPA US Data'!$G:$G,"&gt;="&amp;$A68,'EPA US Data'!$G:$G,"&lt;"&amp;$B68)*unit_conv*'State Downscaling Multipliers'!$B$15</f>
        <v>0</v>
      </c>
      <c r="I68" s="2">
        <f t="shared" ref="I68:L68" si="462">H68+($M68-$H68)/5</f>
        <v>140707.7683531566</v>
      </c>
      <c r="J68" s="2">
        <f t="shared" si="462"/>
        <v>281415.5367063132</v>
      </c>
      <c r="K68" s="2">
        <f t="shared" si="462"/>
        <v>422123.30505946977</v>
      </c>
      <c r="L68" s="2">
        <f t="shared" si="462"/>
        <v>562831.0734126264</v>
      </c>
      <c r="M68" s="105">
        <f>VLOOKUP($B$1,'Multipliers and Adjustments'!$A$70:$I$86,TRUNC(COLUMN(M$2)/5)+2,FALSE)*SUMIFS('EPA US Data'!$I:$I,'EPA US Data'!$D:$D,'Country Selector'!$A$2,'EPA US Data'!$J:$J,$B$1,'EPA US Data'!$C:$C,M$2,'EPA US Data'!$G:$G,"&gt;="&amp;$A68,'EPA US Data'!$G:$G,"&lt;"&amp;$B68)*unit_conv*'State Downscaling Multipliers'!$B$15</f>
        <v>703538.84176578303</v>
      </c>
      <c r="N68" s="2">
        <f t="shared" ref="N68:Q68" si="463">M68+($R68-$M68)/5</f>
        <v>740976.20833643118</v>
      </c>
      <c r="O68" s="2">
        <f t="shared" si="463"/>
        <v>778413.57490707934</v>
      </c>
      <c r="P68" s="2">
        <f t="shared" si="463"/>
        <v>815850.94147772749</v>
      </c>
      <c r="Q68" s="2">
        <f t="shared" si="463"/>
        <v>853288.30804837565</v>
      </c>
      <c r="R68" s="105">
        <f>VLOOKUP($B$1,'Multipliers and Adjustments'!$A$70:$I$86,TRUNC(COLUMN(R$2)/5)+2,FALSE)*SUMIFS('EPA US Data'!$I:$I,'EPA US Data'!$D:$D,'Country Selector'!$A$2,'EPA US Data'!$J:$J,$B$1,'EPA US Data'!$C:$C,R$2,'EPA US Data'!$G:$G,"&gt;="&amp;$A68,'EPA US Data'!$G:$G,"&lt;"&amp;$B68)*unit_conv*'State Downscaling Multipliers'!$B$15</f>
        <v>890725.67461902369</v>
      </c>
      <c r="S68" s="2">
        <f t="shared" ref="S68:V68" si="464">R68+($W68-$R68)/5</f>
        <v>855343.40292506409</v>
      </c>
      <c r="T68" s="2">
        <f t="shared" si="464"/>
        <v>819961.13123110449</v>
      </c>
      <c r="U68" s="2">
        <f t="shared" si="464"/>
        <v>784578.85953714489</v>
      </c>
      <c r="V68" s="2">
        <f t="shared" si="464"/>
        <v>749196.58784318529</v>
      </c>
      <c r="W68" s="105">
        <f>VLOOKUP($B$1,'Multipliers and Adjustments'!$A$70:$I$86,TRUNC(COLUMN(W$2)/5)+2,FALSE)*SUMIFS('EPA US Data'!$I:$I,'EPA US Data'!$D:$D,'Country Selector'!$A$2,'EPA US Data'!$J:$J,$B$1,'EPA US Data'!$C:$C,W$2,'EPA US Data'!$G:$G,"&gt;="&amp;$A68,'EPA US Data'!$G:$G,"&lt;"&amp;$B68)*unit_conv*'State Downscaling Multipliers'!$B$15</f>
        <v>713814.31614922581</v>
      </c>
      <c r="X68" s="2">
        <f t="shared" ref="X68:AA68" si="465">W68+($AB68-$W68)/5</f>
        <v>781894.32740132883</v>
      </c>
      <c r="Y68" s="2">
        <f t="shared" si="465"/>
        <v>849974.33865343186</v>
      </c>
      <c r="Z68" s="2">
        <f t="shared" si="465"/>
        <v>918054.34990553488</v>
      </c>
      <c r="AA68" s="2">
        <f t="shared" si="465"/>
        <v>986134.3611576379</v>
      </c>
      <c r="AB68" s="105">
        <f>VLOOKUP($B$1,'Multipliers and Adjustments'!$A$70:$I$86,TRUNC(COLUMN(AB$2)/5)+2,FALSE)*SUMIFS('EPA US Data'!$I:$I,'EPA US Data'!$D:$D,'Country Selector'!$A$2,'EPA US Data'!$J:$J,$B$1,'EPA US Data'!$C:$C,AB$2,'EPA US Data'!$G:$G,"&gt;="&amp;$A68,'EPA US Data'!$G:$G,"&lt;"&amp;$B68)*unit_conv*'State Downscaling Multipliers'!$B$15</f>
        <v>1054214.3724097409</v>
      </c>
      <c r="AC68" s="2">
        <f t="shared" ref="AC68:AF68" si="466">AB68+($AG68-$AB68)/5</f>
        <v>1059700.909716713</v>
      </c>
      <c r="AD68" s="2">
        <f t="shared" si="466"/>
        <v>1065187.4470236851</v>
      </c>
      <c r="AE68" s="2">
        <f t="shared" si="466"/>
        <v>1070673.9843306572</v>
      </c>
      <c r="AF68" s="2">
        <f t="shared" si="466"/>
        <v>1076160.5216376293</v>
      </c>
      <c r="AG68" s="105">
        <f>VLOOKUP($B$1,'Multipliers and Adjustments'!$A$70:$I$86,TRUNC(COLUMN(AG$2)/5)+2,FALSE)*SUMIFS('EPA US Data'!$I:$I,'EPA US Data'!$D:$D,'Country Selector'!$A$2,'EPA US Data'!$J:$J,$B$1,'EPA US Data'!$C:$C,AG$2,'EPA US Data'!$G:$G,"&gt;="&amp;$A68,'EPA US Data'!$G:$G,"&lt;"&amp;$B68)*unit_conv*'State Downscaling Multipliers'!$B$15</f>
        <v>1081647.0589446016</v>
      </c>
      <c r="AH68" s="2">
        <f t="shared" ref="AH68:AK68" si="467">AG68+($AL68-$AG68)/5</f>
        <v>1086879.0286408523</v>
      </c>
      <c r="AI68" s="2">
        <f t="shared" si="467"/>
        <v>1092110.9983371031</v>
      </c>
      <c r="AJ68" s="2">
        <f t="shared" si="467"/>
        <v>1097342.9680333538</v>
      </c>
      <c r="AK68" s="2">
        <f t="shared" si="467"/>
        <v>1102574.9377296045</v>
      </c>
      <c r="AL68" s="105">
        <f>VLOOKUP($B$1,'Multipliers and Adjustments'!$A$70:$I$86,TRUNC(COLUMN(AL$2)/5)+2,FALSE)*SUMIFS('EPA US Data'!$I:$I,'EPA US Data'!$D:$D,'Country Selector'!$A$2,'EPA US Data'!$J:$J,$B$1,'EPA US Data'!$C:$C,AL$2,'EPA US Data'!$G:$G,"&gt;="&amp;$A68,'EPA US Data'!$G:$G,"&lt;"&amp;$B68)*unit_conv*'State Downscaling Multipliers'!$B$15</f>
        <v>1107806.9074258558</v>
      </c>
    </row>
    <row r="69" spans="1:38" ht="15.75" customHeight="1" x14ac:dyDescent="0.25">
      <c r="A69" s="49">
        <f t="shared" si="234"/>
        <v>1300</v>
      </c>
      <c r="B69" s="49">
        <f t="shared" si="299"/>
        <v>1350</v>
      </c>
      <c r="C69" s="105">
        <f>VLOOKUP($B$1,'Multipliers and Adjustments'!$A$70:$I$86,TRUNC(COLUMN(C$2)/5)+2,FALSE)*SUMIFS('EPA US Data'!$I:$I,'EPA US Data'!$D:$D,'Country Selector'!$A$2,'EPA US Data'!$J:$J,$B$1,'EPA US Data'!$C:$C,C$2,'EPA US Data'!$G:$G,"&gt;="&amp;$A69,'EPA US Data'!$G:$G,"&lt;"&amp;$B69)*unit_conv*'State Downscaling Multipliers'!$B$15</f>
        <v>110646.41582917937</v>
      </c>
      <c r="D69" s="2">
        <f t="shared" ref="D69:G69" si="468">C69+($H69-$C69)/5</f>
        <v>88517.132663343495</v>
      </c>
      <c r="E69" s="2">
        <f t="shared" si="468"/>
        <v>66387.849497507617</v>
      </c>
      <c r="F69" s="2">
        <f t="shared" si="468"/>
        <v>44258.56633167174</v>
      </c>
      <c r="G69" s="2">
        <f t="shared" si="468"/>
        <v>22129.283165835866</v>
      </c>
      <c r="H69" s="105">
        <f>VLOOKUP($B$1,'Multipliers and Adjustments'!$A$70:$I$86,TRUNC(COLUMN(H$2)/5)+2,FALSE)*SUMIFS('EPA US Data'!$I:$I,'EPA US Data'!$D:$D,'Country Selector'!$A$2,'EPA US Data'!$J:$J,$B$1,'EPA US Data'!$C:$C,H$2,'EPA US Data'!$G:$G,"&gt;="&amp;$A69,'EPA US Data'!$G:$G,"&lt;"&amp;$B69)*unit_conv*'State Downscaling Multipliers'!$B$15</f>
        <v>0</v>
      </c>
      <c r="I69" s="2">
        <f t="shared" ref="I69:L69" si="469">H69+($M69-$H69)/5</f>
        <v>165893.38276755804</v>
      </c>
      <c r="J69" s="2">
        <f t="shared" si="469"/>
        <v>331786.76553511608</v>
      </c>
      <c r="K69" s="2">
        <f t="shared" si="469"/>
        <v>497680.14830267412</v>
      </c>
      <c r="L69" s="2">
        <f t="shared" si="469"/>
        <v>663573.53107023216</v>
      </c>
      <c r="M69" s="105">
        <f>VLOOKUP($B$1,'Multipliers and Adjustments'!$A$70:$I$86,TRUNC(COLUMN(M$2)/5)+2,FALSE)*SUMIFS('EPA US Data'!$I:$I,'EPA US Data'!$D:$D,'Country Selector'!$A$2,'EPA US Data'!$J:$J,$B$1,'EPA US Data'!$C:$C,M$2,'EPA US Data'!$G:$G,"&gt;="&amp;$A69,'EPA US Data'!$G:$G,"&lt;"&amp;$B69)*unit_conv*'State Downscaling Multipliers'!$B$15</f>
        <v>829466.91383779014</v>
      </c>
      <c r="N69" s="2">
        <f t="shared" ref="N69:Q69" si="470">M69+($R69-$M69)/5</f>
        <v>686599.46555202594</v>
      </c>
      <c r="O69" s="2">
        <f t="shared" si="470"/>
        <v>543732.01726626174</v>
      </c>
      <c r="P69" s="2">
        <f t="shared" si="470"/>
        <v>400864.56898049754</v>
      </c>
      <c r="Q69" s="2">
        <f t="shared" si="470"/>
        <v>257997.12069473337</v>
      </c>
      <c r="R69" s="105">
        <f>VLOOKUP($B$1,'Multipliers and Adjustments'!$A$70:$I$86,TRUNC(COLUMN(R$2)/5)+2,FALSE)*SUMIFS('EPA US Data'!$I:$I,'EPA US Data'!$D:$D,'Country Selector'!$A$2,'EPA US Data'!$J:$J,$B$1,'EPA US Data'!$C:$C,R$2,'EPA US Data'!$G:$G,"&gt;="&amp;$A69,'EPA US Data'!$G:$G,"&lt;"&amp;$B69)*unit_conv*'State Downscaling Multipliers'!$B$15</f>
        <v>115129.67240896929</v>
      </c>
      <c r="S69" s="2">
        <f t="shared" ref="S69:V69" si="471">R69+($W69-$R69)/5</f>
        <v>288124.34229424992</v>
      </c>
      <c r="T69" s="2">
        <f t="shared" si="471"/>
        <v>461119.01217953052</v>
      </c>
      <c r="U69" s="2">
        <f t="shared" si="471"/>
        <v>634113.68206481112</v>
      </c>
      <c r="V69" s="2">
        <f t="shared" si="471"/>
        <v>807108.35195009178</v>
      </c>
      <c r="W69" s="105">
        <f>VLOOKUP($B$1,'Multipliers and Adjustments'!$A$70:$I$86,TRUNC(COLUMN(W$2)/5)+2,FALSE)*SUMIFS('EPA US Data'!$I:$I,'EPA US Data'!$D:$D,'Country Selector'!$A$2,'EPA US Data'!$J:$J,$B$1,'EPA US Data'!$C:$C,W$2,'EPA US Data'!$G:$G,"&gt;="&amp;$A69,'EPA US Data'!$G:$G,"&lt;"&amp;$B69)*unit_conv*'State Downscaling Multipliers'!$B$15</f>
        <v>980103.02183537232</v>
      </c>
      <c r="X69" s="2">
        <f t="shared" ref="X69:AA69" si="472">W69+($AB69-$W69)/5</f>
        <v>784082.41746829788</v>
      </c>
      <c r="Y69" s="2">
        <f t="shared" si="472"/>
        <v>588061.81310122344</v>
      </c>
      <c r="Z69" s="2">
        <f t="shared" si="472"/>
        <v>392041.208734149</v>
      </c>
      <c r="AA69" s="2">
        <f t="shared" si="472"/>
        <v>196020.60436707453</v>
      </c>
      <c r="AB69" s="105">
        <f>VLOOKUP($B$1,'Multipliers and Adjustments'!$A$70:$I$86,TRUNC(COLUMN(AB$2)/5)+2,FALSE)*SUMIFS('EPA US Data'!$I:$I,'EPA US Data'!$D:$D,'Country Selector'!$A$2,'EPA US Data'!$J:$J,$B$1,'EPA US Data'!$C:$C,AB$2,'EPA US Data'!$G:$G,"&gt;="&amp;$A69,'EPA US Data'!$G:$G,"&lt;"&amp;$B69)*unit_conv*'State Downscaling Multipliers'!$B$15</f>
        <v>0</v>
      </c>
      <c r="AC69" s="2">
        <f t="shared" ref="AC69:AF69" si="473">AB69+($AG69-$AB69)/5</f>
        <v>142304.58601846546</v>
      </c>
      <c r="AD69" s="2">
        <f t="shared" si="473"/>
        <v>284609.17203693092</v>
      </c>
      <c r="AE69" s="2">
        <f t="shared" si="473"/>
        <v>426913.75805539638</v>
      </c>
      <c r="AF69" s="2">
        <f t="shared" si="473"/>
        <v>569218.34407386184</v>
      </c>
      <c r="AG69" s="105">
        <f>VLOOKUP($B$1,'Multipliers and Adjustments'!$A$70:$I$86,TRUNC(COLUMN(AG$2)/5)+2,FALSE)*SUMIFS('EPA US Data'!$I:$I,'EPA US Data'!$D:$D,'Country Selector'!$A$2,'EPA US Data'!$J:$J,$B$1,'EPA US Data'!$C:$C,AG$2,'EPA US Data'!$G:$G,"&gt;="&amp;$A69,'EPA US Data'!$G:$G,"&lt;"&amp;$B69)*unit_conv*'State Downscaling Multipliers'!$B$15</f>
        <v>711522.9300923273</v>
      </c>
      <c r="AH69" s="2">
        <f t="shared" ref="AH69:AK69" si="474">AG69+($AL69-$AG69)/5</f>
        <v>569218.34407386184</v>
      </c>
      <c r="AI69" s="2">
        <f t="shared" si="474"/>
        <v>426913.75805539638</v>
      </c>
      <c r="AJ69" s="2">
        <f t="shared" si="474"/>
        <v>284609.17203693092</v>
      </c>
      <c r="AK69" s="2">
        <f t="shared" si="474"/>
        <v>142304.58601846546</v>
      </c>
      <c r="AL69" s="105">
        <f>VLOOKUP($B$1,'Multipliers and Adjustments'!$A$70:$I$86,TRUNC(COLUMN(AL$2)/5)+2,FALSE)*SUMIFS('EPA US Data'!$I:$I,'EPA US Data'!$D:$D,'Country Selector'!$A$2,'EPA US Data'!$J:$J,$B$1,'EPA US Data'!$C:$C,AL$2,'EPA US Data'!$G:$G,"&gt;="&amp;$A69,'EPA US Data'!$G:$G,"&lt;"&amp;$B69)*unit_conv*'State Downscaling Multipliers'!$B$15</f>
        <v>0</v>
      </c>
    </row>
    <row r="70" spans="1:38" ht="15.75" customHeight="1" x14ac:dyDescent="0.25">
      <c r="A70" s="49">
        <f t="shared" si="234"/>
        <v>1350</v>
      </c>
      <c r="B70" s="49">
        <f t="shared" si="299"/>
        <v>1400</v>
      </c>
      <c r="C70" s="105">
        <f>VLOOKUP($B$1,'Multipliers and Adjustments'!$A$70:$I$86,TRUNC(COLUMN(C$2)/5)+2,FALSE)*SUMIFS('EPA US Data'!$I:$I,'EPA US Data'!$D:$D,'Country Selector'!$A$2,'EPA US Data'!$J:$J,$B$1,'EPA US Data'!$C:$C,C$2,'EPA US Data'!$G:$G,"&gt;="&amp;$A70,'EPA US Data'!$G:$G,"&lt;"&amp;$B70)*unit_conv*'State Downscaling Multipliers'!$B$15</f>
        <v>0</v>
      </c>
      <c r="D70" s="2">
        <f t="shared" ref="D70:G70" si="475">C70+($H70-$C70)/5</f>
        <v>0</v>
      </c>
      <c r="E70" s="2">
        <f t="shared" si="475"/>
        <v>0</v>
      </c>
      <c r="F70" s="2">
        <f t="shared" si="475"/>
        <v>0</v>
      </c>
      <c r="G70" s="2">
        <f t="shared" si="475"/>
        <v>0</v>
      </c>
      <c r="H70" s="105">
        <f>VLOOKUP($B$1,'Multipliers and Adjustments'!$A$70:$I$86,TRUNC(COLUMN(H$2)/5)+2,FALSE)*SUMIFS('EPA US Data'!$I:$I,'EPA US Data'!$D:$D,'Country Selector'!$A$2,'EPA US Data'!$J:$J,$B$1,'EPA US Data'!$C:$C,H$2,'EPA US Data'!$G:$G,"&gt;="&amp;$A70,'EPA US Data'!$G:$G,"&lt;"&amp;$B70)*unit_conv*'State Downscaling Multipliers'!$B$15</f>
        <v>0</v>
      </c>
      <c r="I70" s="2">
        <f t="shared" ref="I70:L70" si="476">H70+($M70-$H70)/5</f>
        <v>21442.349079889791</v>
      </c>
      <c r="J70" s="2">
        <f t="shared" si="476"/>
        <v>42884.698159779582</v>
      </c>
      <c r="K70" s="2">
        <f t="shared" si="476"/>
        <v>64327.047239669373</v>
      </c>
      <c r="L70" s="2">
        <f t="shared" si="476"/>
        <v>85769.396319559164</v>
      </c>
      <c r="M70" s="105">
        <f>VLOOKUP($B$1,'Multipliers and Adjustments'!$A$70:$I$86,TRUNC(COLUMN(M$2)/5)+2,FALSE)*SUMIFS('EPA US Data'!$I:$I,'EPA US Data'!$D:$D,'Country Selector'!$A$2,'EPA US Data'!$J:$J,$B$1,'EPA US Data'!$C:$C,M$2,'EPA US Data'!$G:$G,"&gt;="&amp;$A70,'EPA US Data'!$G:$G,"&lt;"&amp;$B70)*unit_conv*'State Downscaling Multipliers'!$B$15</f>
        <v>107211.74539944896</v>
      </c>
      <c r="N70" s="2">
        <f t="shared" ref="N70:Q70" si="477">M70+($R70-$M70)/5</f>
        <v>404239.34860599466</v>
      </c>
      <c r="O70" s="2">
        <f t="shared" si="477"/>
        <v>701266.95181254041</v>
      </c>
      <c r="P70" s="2">
        <f t="shared" si="477"/>
        <v>998294.55501908611</v>
      </c>
      <c r="Q70" s="2">
        <f t="shared" si="477"/>
        <v>1295322.1582256318</v>
      </c>
      <c r="R70" s="105">
        <f>VLOOKUP($B$1,'Multipliers and Adjustments'!$A$70:$I$86,TRUNC(COLUMN(R$2)/5)+2,FALSE)*SUMIFS('EPA US Data'!$I:$I,'EPA US Data'!$D:$D,'Country Selector'!$A$2,'EPA US Data'!$J:$J,$B$1,'EPA US Data'!$C:$C,R$2,'EPA US Data'!$G:$G,"&gt;="&amp;$A70,'EPA US Data'!$G:$G,"&lt;"&amp;$B70)*unit_conv*'State Downscaling Multipliers'!$B$15</f>
        <v>1592349.7614321776</v>
      </c>
      <c r="S70" s="2">
        <f t="shared" ref="S70:V70" si="478">R70+($W70-$R70)/5</f>
        <v>1273879.8091457421</v>
      </c>
      <c r="T70" s="2">
        <f t="shared" si="478"/>
        <v>955409.85685930657</v>
      </c>
      <c r="U70" s="2">
        <f t="shared" si="478"/>
        <v>636939.90457287105</v>
      </c>
      <c r="V70" s="2">
        <f t="shared" si="478"/>
        <v>318469.95228643552</v>
      </c>
      <c r="W70" s="105">
        <f>VLOOKUP($B$1,'Multipliers and Adjustments'!$A$70:$I$86,TRUNC(COLUMN(W$2)/5)+2,FALSE)*SUMIFS('EPA US Data'!$I:$I,'EPA US Data'!$D:$D,'Country Selector'!$A$2,'EPA US Data'!$J:$J,$B$1,'EPA US Data'!$C:$C,W$2,'EPA US Data'!$G:$G,"&gt;="&amp;$A70,'EPA US Data'!$G:$G,"&lt;"&amp;$B70)*unit_conv*'State Downscaling Multipliers'!$B$15</f>
        <v>0</v>
      </c>
      <c r="X70" s="2">
        <f t="shared" ref="X70:AA70" si="479">W70+($AB70-$W70)/5</f>
        <v>0</v>
      </c>
      <c r="Y70" s="2">
        <f t="shared" si="479"/>
        <v>0</v>
      </c>
      <c r="Z70" s="2">
        <f t="shared" si="479"/>
        <v>0</v>
      </c>
      <c r="AA70" s="2">
        <f t="shared" si="479"/>
        <v>0</v>
      </c>
      <c r="AB70" s="105">
        <f>VLOOKUP($B$1,'Multipliers and Adjustments'!$A$70:$I$86,TRUNC(COLUMN(AB$2)/5)+2,FALSE)*SUMIFS('EPA US Data'!$I:$I,'EPA US Data'!$D:$D,'Country Selector'!$A$2,'EPA US Data'!$J:$J,$B$1,'EPA US Data'!$C:$C,AB$2,'EPA US Data'!$G:$G,"&gt;="&amp;$A70,'EPA US Data'!$G:$G,"&lt;"&amp;$B70)*unit_conv*'State Downscaling Multipliers'!$B$15</f>
        <v>0</v>
      </c>
      <c r="AC70" s="2">
        <f t="shared" ref="AC70:AF70" si="480">AB70+($AG70-$AB70)/5</f>
        <v>0</v>
      </c>
      <c r="AD70" s="2">
        <f t="shared" si="480"/>
        <v>0</v>
      </c>
      <c r="AE70" s="2">
        <f t="shared" si="480"/>
        <v>0</v>
      </c>
      <c r="AF70" s="2">
        <f t="shared" si="480"/>
        <v>0</v>
      </c>
      <c r="AG70" s="105">
        <f>VLOOKUP($B$1,'Multipliers and Adjustments'!$A$70:$I$86,TRUNC(COLUMN(AG$2)/5)+2,FALSE)*SUMIFS('EPA US Data'!$I:$I,'EPA US Data'!$D:$D,'Country Selector'!$A$2,'EPA US Data'!$J:$J,$B$1,'EPA US Data'!$C:$C,AG$2,'EPA US Data'!$G:$G,"&gt;="&amp;$A70,'EPA US Data'!$G:$G,"&lt;"&amp;$B70)*unit_conv*'State Downscaling Multipliers'!$B$15</f>
        <v>0</v>
      </c>
      <c r="AH70" s="2">
        <f t="shared" ref="AH70:AK70" si="481">AG70+($AL70-$AG70)/5</f>
        <v>0</v>
      </c>
      <c r="AI70" s="2">
        <f t="shared" si="481"/>
        <v>0</v>
      </c>
      <c r="AJ70" s="2">
        <f t="shared" si="481"/>
        <v>0</v>
      </c>
      <c r="AK70" s="2">
        <f t="shared" si="481"/>
        <v>0</v>
      </c>
      <c r="AL70" s="105">
        <f>VLOOKUP($B$1,'Multipliers and Adjustments'!$A$70:$I$86,TRUNC(COLUMN(AL$2)/5)+2,FALSE)*SUMIFS('EPA US Data'!$I:$I,'EPA US Data'!$D:$D,'Country Selector'!$A$2,'EPA US Data'!$J:$J,$B$1,'EPA US Data'!$C:$C,AL$2,'EPA US Data'!$G:$G,"&gt;="&amp;$A70,'EPA US Data'!$G:$G,"&lt;"&amp;$B70)*unit_conv*'State Downscaling Multipliers'!$B$15</f>
        <v>0</v>
      </c>
    </row>
    <row r="71" spans="1:38" ht="15.75" customHeight="1" x14ac:dyDescent="0.25">
      <c r="A71" s="49">
        <f t="shared" si="234"/>
        <v>1400</v>
      </c>
      <c r="B71" s="49">
        <f t="shared" si="299"/>
        <v>1450</v>
      </c>
      <c r="C71" s="105">
        <f>VLOOKUP($B$1,'Multipliers and Adjustments'!$A$70:$I$86,TRUNC(COLUMN(C$2)/5)+2,FALSE)*SUMIFS('EPA US Data'!$I:$I,'EPA US Data'!$D:$D,'Country Selector'!$A$2,'EPA US Data'!$J:$J,$B$1,'EPA US Data'!$C:$C,C$2,'EPA US Data'!$G:$G,"&gt;="&amp;$A71,'EPA US Data'!$G:$G,"&lt;"&amp;$B71)*unit_conv*'State Downscaling Multipliers'!$B$15</f>
        <v>0</v>
      </c>
      <c r="D71" s="2">
        <f t="shared" ref="D71:G71" si="482">C71+($H71-$C71)/5</f>
        <v>280531.14751882677</v>
      </c>
      <c r="E71" s="2">
        <f t="shared" si="482"/>
        <v>561062.29503765353</v>
      </c>
      <c r="F71" s="2">
        <f t="shared" si="482"/>
        <v>841593.4425564803</v>
      </c>
      <c r="G71" s="2">
        <f t="shared" si="482"/>
        <v>1122124.5900753071</v>
      </c>
      <c r="H71" s="105">
        <f>VLOOKUP($B$1,'Multipliers and Adjustments'!$A$70:$I$86,TRUNC(COLUMN(H$2)/5)+2,FALSE)*SUMIFS('EPA US Data'!$I:$I,'EPA US Data'!$D:$D,'Country Selector'!$A$2,'EPA US Data'!$J:$J,$B$1,'EPA US Data'!$C:$C,H$2,'EPA US Data'!$G:$G,"&gt;="&amp;$A71,'EPA US Data'!$G:$G,"&lt;"&amp;$B71)*unit_conv*'State Downscaling Multipliers'!$B$15</f>
        <v>1402655.7375941339</v>
      </c>
      <c r="I71" s="2">
        <f t="shared" ref="I71:L71" si="483">H71+($M71-$H71)/5</f>
        <v>1122124.5900753071</v>
      </c>
      <c r="J71" s="2">
        <f t="shared" si="483"/>
        <v>841593.4425564803</v>
      </c>
      <c r="K71" s="2">
        <f t="shared" si="483"/>
        <v>561062.29503765353</v>
      </c>
      <c r="L71" s="2">
        <f t="shared" si="483"/>
        <v>280531.14751882677</v>
      </c>
      <c r="M71" s="105">
        <f>VLOOKUP($B$1,'Multipliers and Adjustments'!$A$70:$I$86,TRUNC(COLUMN(M$2)/5)+2,FALSE)*SUMIFS('EPA US Data'!$I:$I,'EPA US Data'!$D:$D,'Country Selector'!$A$2,'EPA US Data'!$J:$J,$B$1,'EPA US Data'!$C:$C,M$2,'EPA US Data'!$G:$G,"&gt;="&amp;$A71,'EPA US Data'!$G:$G,"&lt;"&amp;$B71)*unit_conv*'State Downscaling Multipliers'!$B$15</f>
        <v>0</v>
      </c>
      <c r="N71" s="2">
        <f t="shared" ref="N71:Q71" si="484">M71+($R71-$M71)/5</f>
        <v>0</v>
      </c>
      <c r="O71" s="2">
        <f t="shared" si="484"/>
        <v>0</v>
      </c>
      <c r="P71" s="2">
        <f t="shared" si="484"/>
        <v>0</v>
      </c>
      <c r="Q71" s="2">
        <f t="shared" si="484"/>
        <v>0</v>
      </c>
      <c r="R71" s="105">
        <f>VLOOKUP($B$1,'Multipliers and Adjustments'!$A$70:$I$86,TRUNC(COLUMN(R$2)/5)+2,FALSE)*SUMIFS('EPA US Data'!$I:$I,'EPA US Data'!$D:$D,'Country Selector'!$A$2,'EPA US Data'!$J:$J,$B$1,'EPA US Data'!$C:$C,R$2,'EPA US Data'!$G:$G,"&gt;="&amp;$A71,'EPA US Data'!$G:$G,"&lt;"&amp;$B71)*unit_conv*'State Downscaling Multipliers'!$B$15</f>
        <v>0</v>
      </c>
      <c r="S71" s="2">
        <f t="shared" ref="S71:V71" si="485">R71+($W71-$R71)/5</f>
        <v>0</v>
      </c>
      <c r="T71" s="2">
        <f t="shared" si="485"/>
        <v>0</v>
      </c>
      <c r="U71" s="2">
        <f t="shared" si="485"/>
        <v>0</v>
      </c>
      <c r="V71" s="2">
        <f t="shared" si="485"/>
        <v>0</v>
      </c>
      <c r="W71" s="105">
        <f>VLOOKUP($B$1,'Multipliers and Adjustments'!$A$70:$I$86,TRUNC(COLUMN(W$2)/5)+2,FALSE)*SUMIFS('EPA US Data'!$I:$I,'EPA US Data'!$D:$D,'Country Selector'!$A$2,'EPA US Data'!$J:$J,$B$1,'EPA US Data'!$C:$C,W$2,'EPA US Data'!$G:$G,"&gt;="&amp;$A71,'EPA US Data'!$G:$G,"&lt;"&amp;$B71)*unit_conv*'State Downscaling Multipliers'!$B$15</f>
        <v>0</v>
      </c>
      <c r="X71" s="2">
        <f t="shared" ref="X71:AA71" si="486">W71+($AB71-$W71)/5</f>
        <v>132217.50191466574</v>
      </c>
      <c r="Y71" s="2">
        <f t="shared" si="486"/>
        <v>264435.00382933149</v>
      </c>
      <c r="Z71" s="2">
        <f t="shared" si="486"/>
        <v>396652.50574399723</v>
      </c>
      <c r="AA71" s="2">
        <f t="shared" si="486"/>
        <v>528870.00765866297</v>
      </c>
      <c r="AB71" s="105">
        <f>VLOOKUP($B$1,'Multipliers and Adjustments'!$A$70:$I$86,TRUNC(COLUMN(AB$2)/5)+2,FALSE)*SUMIFS('EPA US Data'!$I:$I,'EPA US Data'!$D:$D,'Country Selector'!$A$2,'EPA US Data'!$J:$J,$B$1,'EPA US Data'!$C:$C,AB$2,'EPA US Data'!$G:$G,"&gt;="&amp;$A71,'EPA US Data'!$G:$G,"&lt;"&amp;$B71)*unit_conv*'State Downscaling Multipliers'!$B$15</f>
        <v>661087.50957332877</v>
      </c>
      <c r="AC71" s="2">
        <f t="shared" ref="AC71:AF71" si="487">AB71+($AG71-$AB71)/5</f>
        <v>528870.00765866297</v>
      </c>
      <c r="AD71" s="2">
        <f t="shared" si="487"/>
        <v>396652.50574399723</v>
      </c>
      <c r="AE71" s="2">
        <f t="shared" si="487"/>
        <v>264435.00382933149</v>
      </c>
      <c r="AF71" s="2">
        <f t="shared" si="487"/>
        <v>132217.50191466574</v>
      </c>
      <c r="AG71" s="105">
        <f>VLOOKUP($B$1,'Multipliers and Adjustments'!$A$70:$I$86,TRUNC(COLUMN(AG$2)/5)+2,FALSE)*SUMIFS('EPA US Data'!$I:$I,'EPA US Data'!$D:$D,'Country Selector'!$A$2,'EPA US Data'!$J:$J,$B$1,'EPA US Data'!$C:$C,AG$2,'EPA US Data'!$G:$G,"&gt;="&amp;$A71,'EPA US Data'!$G:$G,"&lt;"&amp;$B71)*unit_conv*'State Downscaling Multipliers'!$B$15</f>
        <v>0</v>
      </c>
      <c r="AH71" s="2">
        <f t="shared" ref="AH71:AK71" si="488">AG71+($AL71-$AG71)/5</f>
        <v>0</v>
      </c>
      <c r="AI71" s="2">
        <f t="shared" si="488"/>
        <v>0</v>
      </c>
      <c r="AJ71" s="2">
        <f t="shared" si="488"/>
        <v>0</v>
      </c>
      <c r="AK71" s="2">
        <f t="shared" si="488"/>
        <v>0</v>
      </c>
      <c r="AL71" s="105">
        <f>VLOOKUP($B$1,'Multipliers and Adjustments'!$A$70:$I$86,TRUNC(COLUMN(AL$2)/5)+2,FALSE)*SUMIFS('EPA US Data'!$I:$I,'EPA US Data'!$D:$D,'Country Selector'!$A$2,'EPA US Data'!$J:$J,$B$1,'EPA US Data'!$C:$C,AL$2,'EPA US Data'!$G:$G,"&gt;="&amp;$A71,'EPA US Data'!$G:$G,"&lt;"&amp;$B71)*unit_conv*'State Downscaling Multipliers'!$B$15</f>
        <v>0</v>
      </c>
    </row>
    <row r="72" spans="1:38" ht="15.75" customHeight="1" x14ac:dyDescent="0.25">
      <c r="A72" s="49">
        <f t="shared" si="234"/>
        <v>1450</v>
      </c>
      <c r="B72" s="49">
        <f t="shared" si="299"/>
        <v>1500</v>
      </c>
      <c r="C72" s="105">
        <f>VLOOKUP($B$1,'Multipliers and Adjustments'!$A$70:$I$86,TRUNC(COLUMN(C$2)/5)+2,FALSE)*SUMIFS('EPA US Data'!$I:$I,'EPA US Data'!$D:$D,'Country Selector'!$A$2,'EPA US Data'!$J:$J,$B$1,'EPA US Data'!$C:$C,C$2,'EPA US Data'!$G:$G,"&gt;="&amp;$A72,'EPA US Data'!$G:$G,"&lt;"&amp;$B72)*unit_conv*'State Downscaling Multipliers'!$B$15</f>
        <v>0</v>
      </c>
      <c r="D72" s="2">
        <f t="shared" ref="D72:G72" si="489">C72+($H72-$C72)/5</f>
        <v>19705.187488071624</v>
      </c>
      <c r="E72" s="2">
        <f t="shared" si="489"/>
        <v>39410.374976143248</v>
      </c>
      <c r="F72" s="2">
        <f t="shared" si="489"/>
        <v>59115.562464214876</v>
      </c>
      <c r="G72" s="2">
        <f t="shared" si="489"/>
        <v>78820.749952286496</v>
      </c>
      <c r="H72" s="105">
        <f>VLOOKUP($B$1,'Multipliers and Adjustments'!$A$70:$I$86,TRUNC(COLUMN(H$2)/5)+2,FALSE)*SUMIFS('EPA US Data'!$I:$I,'EPA US Data'!$D:$D,'Country Selector'!$A$2,'EPA US Data'!$J:$J,$B$1,'EPA US Data'!$C:$C,H$2,'EPA US Data'!$G:$G,"&gt;="&amp;$A72,'EPA US Data'!$G:$G,"&lt;"&amp;$B72)*unit_conv*'State Downscaling Multipliers'!$B$15</f>
        <v>98525.937440358117</v>
      </c>
      <c r="I72" s="2">
        <f t="shared" ref="I72:L72" si="490">H72+($M72-$H72)/5</f>
        <v>78820.749952286496</v>
      </c>
      <c r="J72" s="2">
        <f t="shared" si="490"/>
        <v>59115.562464214876</v>
      </c>
      <c r="K72" s="2">
        <f t="shared" si="490"/>
        <v>39410.374976143255</v>
      </c>
      <c r="L72" s="2">
        <f t="shared" si="490"/>
        <v>19705.187488071631</v>
      </c>
      <c r="M72" s="105">
        <f>VLOOKUP($B$1,'Multipliers and Adjustments'!$A$70:$I$86,TRUNC(COLUMN(M$2)/5)+2,FALSE)*SUMIFS('EPA US Data'!$I:$I,'EPA US Data'!$D:$D,'Country Selector'!$A$2,'EPA US Data'!$J:$J,$B$1,'EPA US Data'!$C:$C,M$2,'EPA US Data'!$G:$G,"&gt;="&amp;$A72,'EPA US Data'!$G:$G,"&lt;"&amp;$B72)*unit_conv*'State Downscaling Multipliers'!$B$15</f>
        <v>0</v>
      </c>
      <c r="N72" s="2">
        <f t="shared" ref="N72:Q72" si="491">M72+($R72-$M72)/5</f>
        <v>0</v>
      </c>
      <c r="O72" s="2">
        <f t="shared" si="491"/>
        <v>0</v>
      </c>
      <c r="P72" s="2">
        <f t="shared" si="491"/>
        <v>0</v>
      </c>
      <c r="Q72" s="2">
        <f t="shared" si="491"/>
        <v>0</v>
      </c>
      <c r="R72" s="105">
        <f>VLOOKUP($B$1,'Multipliers and Adjustments'!$A$70:$I$86,TRUNC(COLUMN(R$2)/5)+2,FALSE)*SUMIFS('EPA US Data'!$I:$I,'EPA US Data'!$D:$D,'Country Selector'!$A$2,'EPA US Data'!$J:$J,$B$1,'EPA US Data'!$C:$C,R$2,'EPA US Data'!$G:$G,"&gt;="&amp;$A72,'EPA US Data'!$G:$G,"&lt;"&amp;$B72)*unit_conv*'State Downscaling Multipliers'!$B$15</f>
        <v>0</v>
      </c>
      <c r="S72" s="2">
        <f t="shared" ref="S72:V72" si="492">R72+($W72-$R72)/5</f>
        <v>0</v>
      </c>
      <c r="T72" s="2">
        <f t="shared" si="492"/>
        <v>0</v>
      </c>
      <c r="U72" s="2">
        <f t="shared" si="492"/>
        <v>0</v>
      </c>
      <c r="V72" s="2">
        <f t="shared" si="492"/>
        <v>0</v>
      </c>
      <c r="W72" s="105">
        <f>VLOOKUP($B$1,'Multipliers and Adjustments'!$A$70:$I$86,TRUNC(COLUMN(W$2)/5)+2,FALSE)*SUMIFS('EPA US Data'!$I:$I,'EPA US Data'!$D:$D,'Country Selector'!$A$2,'EPA US Data'!$J:$J,$B$1,'EPA US Data'!$C:$C,W$2,'EPA US Data'!$G:$G,"&gt;="&amp;$A72,'EPA US Data'!$G:$G,"&lt;"&amp;$B72)*unit_conv*'State Downscaling Multipliers'!$B$15</f>
        <v>0</v>
      </c>
      <c r="X72" s="2">
        <f t="shared" ref="X72:AA72" si="493">W72+($AB72-$W72)/5</f>
        <v>0</v>
      </c>
      <c r="Y72" s="2">
        <f t="shared" si="493"/>
        <v>0</v>
      </c>
      <c r="Z72" s="2">
        <f t="shared" si="493"/>
        <v>0</v>
      </c>
      <c r="AA72" s="2">
        <f t="shared" si="493"/>
        <v>0</v>
      </c>
      <c r="AB72" s="105">
        <f>VLOOKUP($B$1,'Multipliers and Adjustments'!$A$70:$I$86,TRUNC(COLUMN(AB$2)/5)+2,FALSE)*SUMIFS('EPA US Data'!$I:$I,'EPA US Data'!$D:$D,'Country Selector'!$A$2,'EPA US Data'!$J:$J,$B$1,'EPA US Data'!$C:$C,AB$2,'EPA US Data'!$G:$G,"&gt;="&amp;$A72,'EPA US Data'!$G:$G,"&lt;"&amp;$B72)*unit_conv*'State Downscaling Multipliers'!$B$15</f>
        <v>0</v>
      </c>
      <c r="AC72" s="2">
        <f t="shared" ref="AC72:AF72" si="494">AB72+($AG72-$AB72)/5</f>
        <v>0</v>
      </c>
      <c r="AD72" s="2">
        <f t="shared" si="494"/>
        <v>0</v>
      </c>
      <c r="AE72" s="2">
        <f t="shared" si="494"/>
        <v>0</v>
      </c>
      <c r="AF72" s="2">
        <f t="shared" si="494"/>
        <v>0</v>
      </c>
      <c r="AG72" s="105">
        <f>VLOOKUP($B$1,'Multipliers and Adjustments'!$A$70:$I$86,TRUNC(COLUMN(AG$2)/5)+2,FALSE)*SUMIFS('EPA US Data'!$I:$I,'EPA US Data'!$D:$D,'Country Selector'!$A$2,'EPA US Data'!$J:$J,$B$1,'EPA US Data'!$C:$C,AG$2,'EPA US Data'!$G:$G,"&gt;="&amp;$A72,'EPA US Data'!$G:$G,"&lt;"&amp;$B72)*unit_conv*'State Downscaling Multipliers'!$B$15</f>
        <v>0</v>
      </c>
      <c r="AH72" s="2">
        <f t="shared" ref="AH72:AK72" si="495">AG72+($AL72-$AG72)/5</f>
        <v>6198.1724629774671</v>
      </c>
      <c r="AI72" s="2">
        <f t="shared" si="495"/>
        <v>12396.344925954934</v>
      </c>
      <c r="AJ72" s="2">
        <f t="shared" si="495"/>
        <v>18594.5173889324</v>
      </c>
      <c r="AK72" s="2">
        <f t="shared" si="495"/>
        <v>24792.689851909869</v>
      </c>
      <c r="AL72" s="105">
        <f>VLOOKUP($B$1,'Multipliers and Adjustments'!$A$70:$I$86,TRUNC(COLUMN(AL$2)/5)+2,FALSE)*SUMIFS('EPA US Data'!$I:$I,'EPA US Data'!$D:$D,'Country Selector'!$A$2,'EPA US Data'!$J:$J,$B$1,'EPA US Data'!$C:$C,AL$2,'EPA US Data'!$G:$G,"&gt;="&amp;$A72,'EPA US Data'!$G:$G,"&lt;"&amp;$B72)*unit_conv*'State Downscaling Multipliers'!$B$15</f>
        <v>30990.862314887338</v>
      </c>
    </row>
    <row r="73" spans="1:38" ht="15.75" customHeight="1" x14ac:dyDescent="0.25">
      <c r="A73" s="49">
        <f t="shared" si="234"/>
        <v>1500</v>
      </c>
      <c r="B73" s="49">
        <f t="shared" si="299"/>
        <v>1550</v>
      </c>
      <c r="C73" s="105">
        <f>VLOOKUP($B$1,'Multipliers and Adjustments'!$A$70:$I$86,TRUNC(COLUMN(C$2)/5)+2,FALSE)*SUMIFS('EPA US Data'!$I:$I,'EPA US Data'!$D:$D,'Country Selector'!$A$2,'EPA US Data'!$J:$J,$B$1,'EPA US Data'!$C:$C,C$2,'EPA US Data'!$G:$G,"&gt;="&amp;$A73,'EPA US Data'!$G:$G,"&lt;"&amp;$B73)*unit_conv*'State Downscaling Multipliers'!$B$15</f>
        <v>1339344.9351241637</v>
      </c>
      <c r="D73" s="2">
        <f t="shared" ref="D73:G73" si="496">C73+($H73-$C73)/5</f>
        <v>1071475.948099331</v>
      </c>
      <c r="E73" s="2">
        <f t="shared" si="496"/>
        <v>803606.96107449825</v>
      </c>
      <c r="F73" s="2">
        <f t="shared" si="496"/>
        <v>535737.9740496655</v>
      </c>
      <c r="G73" s="2">
        <f t="shared" si="496"/>
        <v>267868.98702483275</v>
      </c>
      <c r="H73" s="105">
        <f>VLOOKUP($B$1,'Multipliers and Adjustments'!$A$70:$I$86,TRUNC(COLUMN(H$2)/5)+2,FALSE)*SUMIFS('EPA US Data'!$I:$I,'EPA US Data'!$D:$D,'Country Selector'!$A$2,'EPA US Data'!$J:$J,$B$1,'EPA US Data'!$C:$C,H$2,'EPA US Data'!$G:$G,"&gt;="&amp;$A73,'EPA US Data'!$G:$G,"&lt;"&amp;$B73)*unit_conv*'State Downscaling Multipliers'!$B$15</f>
        <v>0</v>
      </c>
      <c r="I73" s="2">
        <f t="shared" ref="I73:L73" si="497">H73+($M73-$H73)/5</f>
        <v>123473.95959930317</v>
      </c>
      <c r="J73" s="2">
        <f t="shared" si="497"/>
        <v>246947.91919860634</v>
      </c>
      <c r="K73" s="2">
        <f t="shared" si="497"/>
        <v>370421.87879790948</v>
      </c>
      <c r="L73" s="2">
        <f t="shared" si="497"/>
        <v>493895.83839721268</v>
      </c>
      <c r="M73" s="105">
        <f>VLOOKUP($B$1,'Multipliers and Adjustments'!$A$70:$I$86,TRUNC(COLUMN(M$2)/5)+2,FALSE)*SUMIFS('EPA US Data'!$I:$I,'EPA US Data'!$D:$D,'Country Selector'!$A$2,'EPA US Data'!$J:$J,$B$1,'EPA US Data'!$C:$C,M$2,'EPA US Data'!$G:$G,"&gt;="&amp;$A73,'EPA US Data'!$G:$G,"&lt;"&amp;$B73)*unit_conv*'State Downscaling Multipliers'!$B$15</f>
        <v>617369.79799651587</v>
      </c>
      <c r="N73" s="2">
        <f t="shared" ref="N73:Q73" si="498">M73+($R73-$M73)/5</f>
        <v>493895.83839721268</v>
      </c>
      <c r="O73" s="2">
        <f t="shared" si="498"/>
        <v>370421.87879790948</v>
      </c>
      <c r="P73" s="2">
        <f t="shared" si="498"/>
        <v>246947.91919860631</v>
      </c>
      <c r="Q73" s="2">
        <f t="shared" si="498"/>
        <v>123473.95959930314</v>
      </c>
      <c r="R73" s="105">
        <f>VLOOKUP($B$1,'Multipliers and Adjustments'!$A$70:$I$86,TRUNC(COLUMN(R$2)/5)+2,FALSE)*SUMIFS('EPA US Data'!$I:$I,'EPA US Data'!$D:$D,'Country Selector'!$A$2,'EPA US Data'!$J:$J,$B$1,'EPA US Data'!$C:$C,R$2,'EPA US Data'!$G:$G,"&gt;="&amp;$A73,'EPA US Data'!$G:$G,"&lt;"&amp;$B73)*unit_conv*'State Downscaling Multipliers'!$B$15</f>
        <v>0</v>
      </c>
      <c r="S73" s="2">
        <f t="shared" ref="S73:V73" si="499">R73+($W73-$R73)/5</f>
        <v>122024.44227331485</v>
      </c>
      <c r="T73" s="2">
        <f t="shared" si="499"/>
        <v>244048.88454662971</v>
      </c>
      <c r="U73" s="2">
        <f t="shared" si="499"/>
        <v>366073.32681994454</v>
      </c>
      <c r="V73" s="2">
        <f t="shared" si="499"/>
        <v>488097.76909325941</v>
      </c>
      <c r="W73" s="105">
        <f>VLOOKUP($B$1,'Multipliers and Adjustments'!$A$70:$I$86,TRUNC(COLUMN(W$2)/5)+2,FALSE)*SUMIFS('EPA US Data'!$I:$I,'EPA US Data'!$D:$D,'Country Selector'!$A$2,'EPA US Data'!$J:$J,$B$1,'EPA US Data'!$C:$C,W$2,'EPA US Data'!$G:$G,"&gt;="&amp;$A73,'EPA US Data'!$G:$G,"&lt;"&amp;$B73)*unit_conv*'State Downscaling Multipliers'!$B$15</f>
        <v>610122.21136657428</v>
      </c>
      <c r="X73" s="2">
        <f t="shared" ref="X73:AA73" si="500">W73+($AB73-$W73)/5</f>
        <v>493626.27840304631</v>
      </c>
      <c r="Y73" s="2">
        <f t="shared" si="500"/>
        <v>377130.34543951834</v>
      </c>
      <c r="Z73" s="2">
        <f t="shared" si="500"/>
        <v>260634.41247599034</v>
      </c>
      <c r="AA73" s="2">
        <f t="shared" si="500"/>
        <v>144138.47951246233</v>
      </c>
      <c r="AB73" s="105">
        <f>VLOOKUP($B$1,'Multipliers and Adjustments'!$A$70:$I$86,TRUNC(COLUMN(AB$2)/5)+2,FALSE)*SUMIFS('EPA US Data'!$I:$I,'EPA US Data'!$D:$D,'Country Selector'!$A$2,'EPA US Data'!$J:$J,$B$1,'EPA US Data'!$C:$C,AB$2,'EPA US Data'!$G:$G,"&gt;="&amp;$A73,'EPA US Data'!$G:$G,"&lt;"&amp;$B73)*unit_conv*'State Downscaling Multipliers'!$B$15</f>
        <v>27642.54654893426</v>
      </c>
      <c r="AC73" s="2">
        <f t="shared" ref="AC73:AF73" si="501">AB73+($AG73-$AB73)/5</f>
        <v>33759.805509312944</v>
      </c>
      <c r="AD73" s="2">
        <f t="shared" si="501"/>
        <v>39877.064469691628</v>
      </c>
      <c r="AE73" s="2">
        <f t="shared" si="501"/>
        <v>45994.323430070312</v>
      </c>
      <c r="AF73" s="2">
        <f t="shared" si="501"/>
        <v>52111.582390448995</v>
      </c>
      <c r="AG73" s="105">
        <f>VLOOKUP($B$1,'Multipliers and Adjustments'!$A$70:$I$86,TRUNC(COLUMN(AG$2)/5)+2,FALSE)*SUMIFS('EPA US Data'!$I:$I,'EPA US Data'!$D:$D,'Country Selector'!$A$2,'EPA US Data'!$J:$J,$B$1,'EPA US Data'!$C:$C,AG$2,'EPA US Data'!$G:$G,"&gt;="&amp;$A73,'EPA US Data'!$G:$G,"&lt;"&amp;$B73)*unit_conv*'State Downscaling Multipliers'!$B$15</f>
        <v>58228.841350827694</v>
      </c>
      <c r="AH73" s="2">
        <f t="shared" ref="AH73:AK73" si="502">AG73+($AL73-$AG73)/5</f>
        <v>52691.835689585168</v>
      </c>
      <c r="AI73" s="2">
        <f t="shared" si="502"/>
        <v>47154.830028342643</v>
      </c>
      <c r="AJ73" s="2">
        <f t="shared" si="502"/>
        <v>41617.824367100118</v>
      </c>
      <c r="AK73" s="2">
        <f t="shared" si="502"/>
        <v>36080.818705857593</v>
      </c>
      <c r="AL73" s="105">
        <f>VLOOKUP($B$1,'Multipliers and Adjustments'!$A$70:$I$86,TRUNC(COLUMN(AL$2)/5)+2,FALSE)*SUMIFS('EPA US Data'!$I:$I,'EPA US Data'!$D:$D,'Country Selector'!$A$2,'EPA US Data'!$J:$J,$B$1,'EPA US Data'!$C:$C,AL$2,'EPA US Data'!$G:$G,"&gt;="&amp;$A73,'EPA US Data'!$G:$G,"&lt;"&amp;$B73)*unit_conv*'State Downscaling Multipliers'!$B$15</f>
        <v>30543.813044615079</v>
      </c>
    </row>
    <row r="74" spans="1:38" ht="15.75" customHeight="1" x14ac:dyDescent="0.25">
      <c r="A74" s="49">
        <f t="shared" si="234"/>
        <v>1550</v>
      </c>
      <c r="B74" s="49">
        <f t="shared" si="299"/>
        <v>1600</v>
      </c>
      <c r="C74" s="105">
        <f>VLOOKUP($B$1,'Multipliers and Adjustments'!$A$70:$I$86,TRUNC(COLUMN(C$2)/5)+2,FALSE)*SUMIFS('EPA US Data'!$I:$I,'EPA US Data'!$D:$D,'Country Selector'!$A$2,'EPA US Data'!$J:$J,$B$1,'EPA US Data'!$C:$C,C$2,'EPA US Data'!$G:$G,"&gt;="&amp;$A74,'EPA US Data'!$G:$G,"&lt;"&amp;$B74)*unit_conv*'State Downscaling Multipliers'!$B$15</f>
        <v>94573.385898667315</v>
      </c>
      <c r="D74" s="2">
        <f t="shared" ref="D74:G74" si="503">C74+($H74-$C74)/5</f>
        <v>75658.708718933849</v>
      </c>
      <c r="E74" s="2">
        <f t="shared" si="503"/>
        <v>56744.031539200383</v>
      </c>
      <c r="F74" s="2">
        <f t="shared" si="503"/>
        <v>37829.354359466917</v>
      </c>
      <c r="G74" s="2">
        <f t="shared" si="503"/>
        <v>18914.677179733455</v>
      </c>
      <c r="H74" s="105">
        <f>VLOOKUP($B$1,'Multipliers and Adjustments'!$A$70:$I$86,TRUNC(COLUMN(H$2)/5)+2,FALSE)*SUMIFS('EPA US Data'!$I:$I,'EPA US Data'!$D:$D,'Country Selector'!$A$2,'EPA US Data'!$J:$J,$B$1,'EPA US Data'!$C:$C,H$2,'EPA US Data'!$G:$G,"&gt;="&amp;$A74,'EPA US Data'!$G:$G,"&lt;"&amp;$B74)*unit_conv*'State Downscaling Multipliers'!$B$15</f>
        <v>0</v>
      </c>
      <c r="I74" s="2">
        <f t="shared" ref="I74:L74" si="504">H74+($M74-$H74)/5</f>
        <v>0</v>
      </c>
      <c r="J74" s="2">
        <f t="shared" si="504"/>
        <v>0</v>
      </c>
      <c r="K74" s="2">
        <f t="shared" si="504"/>
        <v>0</v>
      </c>
      <c r="L74" s="2">
        <f t="shared" si="504"/>
        <v>0</v>
      </c>
      <c r="M74" s="105">
        <f>VLOOKUP($B$1,'Multipliers and Adjustments'!$A$70:$I$86,TRUNC(COLUMN(M$2)/5)+2,FALSE)*SUMIFS('EPA US Data'!$I:$I,'EPA US Data'!$D:$D,'Country Selector'!$A$2,'EPA US Data'!$J:$J,$B$1,'EPA US Data'!$C:$C,M$2,'EPA US Data'!$G:$G,"&gt;="&amp;$A74,'EPA US Data'!$G:$G,"&lt;"&amp;$B74)*unit_conv*'State Downscaling Multipliers'!$B$15</f>
        <v>0</v>
      </c>
      <c r="N74" s="2">
        <f t="shared" ref="N74:Q74" si="505">M74+($R74-$M74)/5</f>
        <v>0</v>
      </c>
      <c r="O74" s="2">
        <f t="shared" si="505"/>
        <v>0</v>
      </c>
      <c r="P74" s="2">
        <f t="shared" si="505"/>
        <v>0</v>
      </c>
      <c r="Q74" s="2">
        <f t="shared" si="505"/>
        <v>0</v>
      </c>
      <c r="R74" s="105">
        <f>VLOOKUP($B$1,'Multipliers and Adjustments'!$A$70:$I$86,TRUNC(COLUMN(R$2)/5)+2,FALSE)*SUMIFS('EPA US Data'!$I:$I,'EPA US Data'!$D:$D,'Country Selector'!$A$2,'EPA US Data'!$J:$J,$B$1,'EPA US Data'!$C:$C,R$2,'EPA US Data'!$G:$G,"&gt;="&amp;$A74,'EPA US Data'!$G:$G,"&lt;"&amp;$B74)*unit_conv*'State Downscaling Multipliers'!$B$15</f>
        <v>0</v>
      </c>
      <c r="S74" s="2">
        <f t="shared" ref="S74:V74" si="506">R74+($W74-$R74)/5</f>
        <v>10303.875844083839</v>
      </c>
      <c r="T74" s="2">
        <f t="shared" si="506"/>
        <v>20607.751688167678</v>
      </c>
      <c r="U74" s="2">
        <f t="shared" si="506"/>
        <v>30911.627532251518</v>
      </c>
      <c r="V74" s="2">
        <f t="shared" si="506"/>
        <v>41215.503376335357</v>
      </c>
      <c r="W74" s="105">
        <f>VLOOKUP($B$1,'Multipliers and Adjustments'!$A$70:$I$86,TRUNC(COLUMN(W$2)/5)+2,FALSE)*SUMIFS('EPA US Data'!$I:$I,'EPA US Data'!$D:$D,'Country Selector'!$A$2,'EPA US Data'!$J:$J,$B$1,'EPA US Data'!$C:$C,W$2,'EPA US Data'!$G:$G,"&gt;="&amp;$A74,'EPA US Data'!$G:$G,"&lt;"&amp;$B74)*unit_conv*'State Downscaling Multipliers'!$B$15</f>
        <v>51519.379220419192</v>
      </c>
      <c r="X74" s="2">
        <f t="shared" ref="X74:AA74" si="507">W74+($AB74-$W74)/5</f>
        <v>69584.779883241747</v>
      </c>
      <c r="Y74" s="2">
        <f t="shared" si="507"/>
        <v>87650.180546064308</v>
      </c>
      <c r="Z74" s="2">
        <f t="shared" si="507"/>
        <v>105715.58120888687</v>
      </c>
      <c r="AA74" s="2">
        <f t="shared" si="507"/>
        <v>123780.98187170943</v>
      </c>
      <c r="AB74" s="105">
        <f>VLOOKUP($B$1,'Multipliers and Adjustments'!$A$70:$I$86,TRUNC(COLUMN(AB$2)/5)+2,FALSE)*SUMIFS('EPA US Data'!$I:$I,'EPA US Data'!$D:$D,'Country Selector'!$A$2,'EPA US Data'!$J:$J,$B$1,'EPA US Data'!$C:$C,AB$2,'EPA US Data'!$G:$G,"&gt;="&amp;$A74,'EPA US Data'!$G:$G,"&lt;"&amp;$B74)*unit_conv*'State Downscaling Multipliers'!$B$15</f>
        <v>141846.38253453199</v>
      </c>
      <c r="AC74" s="2">
        <f t="shared" ref="AC74:AF74" si="508">AB74+($AG74-$AB74)/5</f>
        <v>136994.05943279242</v>
      </c>
      <c r="AD74" s="2">
        <f t="shared" si="508"/>
        <v>132141.73633105285</v>
      </c>
      <c r="AE74" s="2">
        <f t="shared" si="508"/>
        <v>127289.41322931326</v>
      </c>
      <c r="AF74" s="2">
        <f t="shared" si="508"/>
        <v>122437.09012757367</v>
      </c>
      <c r="AG74" s="105">
        <f>VLOOKUP($B$1,'Multipliers and Adjustments'!$A$70:$I$86,TRUNC(COLUMN(AG$2)/5)+2,FALSE)*SUMIFS('EPA US Data'!$I:$I,'EPA US Data'!$D:$D,'Country Selector'!$A$2,'EPA US Data'!$J:$J,$B$1,'EPA US Data'!$C:$C,AG$2,'EPA US Data'!$G:$G,"&gt;="&amp;$A74,'EPA US Data'!$G:$G,"&lt;"&amp;$B74)*unit_conv*'State Downscaling Multipliers'!$B$15</f>
        <v>117584.76702583407</v>
      </c>
      <c r="AH74" s="2">
        <f t="shared" ref="AH74:AK74" si="509">AG74+($AL74-$AG74)/5</f>
        <v>118153.5301672218</v>
      </c>
      <c r="AI74" s="2">
        <f t="shared" si="509"/>
        <v>118722.29330860954</v>
      </c>
      <c r="AJ74" s="2">
        <f t="shared" si="509"/>
        <v>119291.05644999728</v>
      </c>
      <c r="AK74" s="2">
        <f t="shared" si="509"/>
        <v>119859.81959138502</v>
      </c>
      <c r="AL74" s="105">
        <f>VLOOKUP($B$1,'Multipliers and Adjustments'!$A$70:$I$86,TRUNC(COLUMN(AL$2)/5)+2,FALSE)*SUMIFS('EPA US Data'!$I:$I,'EPA US Data'!$D:$D,'Country Selector'!$A$2,'EPA US Data'!$J:$J,$B$1,'EPA US Data'!$C:$C,AL$2,'EPA US Data'!$G:$G,"&gt;="&amp;$A74,'EPA US Data'!$G:$G,"&lt;"&amp;$B74)*unit_conv*'State Downscaling Multipliers'!$B$15</f>
        <v>120428.58273277276</v>
      </c>
    </row>
    <row r="75" spans="1:38" ht="15.75" customHeight="1" x14ac:dyDescent="0.25">
      <c r="A75" s="49"/>
      <c r="B75" s="49"/>
    </row>
    <row r="76" spans="1:38" ht="15.75" customHeight="1" x14ac:dyDescent="0.25">
      <c r="A76" s="49"/>
      <c r="B76" s="49"/>
    </row>
    <row r="77" spans="1:38" ht="15.75" customHeight="1" x14ac:dyDescent="0.25">
      <c r="A77" s="49"/>
      <c r="B77" s="49"/>
    </row>
    <row r="78" spans="1:38" ht="15.75" customHeight="1" x14ac:dyDescent="0.25">
      <c r="A78" s="49"/>
      <c r="B78" s="49"/>
    </row>
    <row r="79" spans="1:38" ht="15.75" customHeight="1" x14ac:dyDescent="0.25">
      <c r="A79" s="49"/>
      <c r="B79" s="49"/>
    </row>
    <row r="80" spans="1:38" ht="15.75" customHeight="1" x14ac:dyDescent="0.25">
      <c r="A80" s="49"/>
      <c r="B80" s="49"/>
    </row>
    <row r="81" spans="1:2" ht="15.75" customHeight="1" x14ac:dyDescent="0.25">
      <c r="A81" s="49"/>
      <c r="B81" s="49"/>
    </row>
    <row r="82" spans="1:2" ht="15.75" customHeight="1" x14ac:dyDescent="0.25">
      <c r="A82" s="49"/>
      <c r="B82" s="49"/>
    </row>
    <row r="83" spans="1:2" ht="15.75" customHeight="1" x14ac:dyDescent="0.25">
      <c r="A83" s="49"/>
      <c r="B83" s="49"/>
    </row>
    <row r="84" spans="1:2" ht="15.75" customHeight="1" x14ac:dyDescent="0.25">
      <c r="A84" s="49"/>
      <c r="B84" s="49"/>
    </row>
    <row r="85" spans="1:2" ht="15.75" customHeight="1" x14ac:dyDescent="0.25">
      <c r="A85" s="49"/>
      <c r="B85" s="49"/>
    </row>
    <row r="86" spans="1:2" ht="15.75" customHeight="1" x14ac:dyDescent="0.25">
      <c r="A86" s="49"/>
      <c r="B86" s="49"/>
    </row>
    <row r="87" spans="1:2" ht="15.75" customHeight="1" x14ac:dyDescent="0.25">
      <c r="A87" s="49"/>
      <c r="B87" s="49"/>
    </row>
    <row r="88" spans="1:2" ht="15.75" customHeight="1" x14ac:dyDescent="0.25">
      <c r="A88" s="49"/>
      <c r="B88" s="49"/>
    </row>
    <row r="89" spans="1:2" ht="15.75" customHeight="1" x14ac:dyDescent="0.25">
      <c r="A89" s="49"/>
      <c r="B89" s="49"/>
    </row>
    <row r="90" spans="1:2" ht="15.75" customHeight="1" x14ac:dyDescent="0.25">
      <c r="A90" s="49"/>
      <c r="B90" s="49"/>
    </row>
    <row r="91" spans="1:2" ht="15.75" customHeight="1" x14ac:dyDescent="0.25">
      <c r="A91" s="49"/>
      <c r="B91" s="49"/>
    </row>
    <row r="92" spans="1:2" ht="15.75" customHeight="1" x14ac:dyDescent="0.25">
      <c r="A92" s="49"/>
      <c r="B92" s="49"/>
    </row>
    <row r="93" spans="1:2" ht="15.75" customHeight="1" x14ac:dyDescent="0.25">
      <c r="A93" s="49"/>
      <c r="B93" s="49"/>
    </row>
    <row r="94" spans="1:2" ht="15.75" customHeight="1" x14ac:dyDescent="0.25">
      <c r="A94" s="49"/>
      <c r="B94" s="49"/>
    </row>
    <row r="95" spans="1:2" ht="15.75" customHeight="1" x14ac:dyDescent="0.25">
      <c r="A95" s="49"/>
      <c r="B95" s="49"/>
    </row>
    <row r="96" spans="1:2" ht="15.75" customHeight="1" x14ac:dyDescent="0.25">
      <c r="A96" s="49"/>
      <c r="B96" s="49"/>
    </row>
    <row r="97" spans="1:2" ht="15.75" customHeight="1" x14ac:dyDescent="0.25">
      <c r="A97" s="49"/>
      <c r="B97" s="49"/>
    </row>
    <row r="98" spans="1:2" ht="15.75" customHeight="1" x14ac:dyDescent="0.25">
      <c r="A98" s="49"/>
      <c r="B98" s="49"/>
    </row>
    <row r="99" spans="1:2" ht="15.75" customHeight="1" x14ac:dyDescent="0.25">
      <c r="A99" s="49"/>
      <c r="B99" s="49"/>
    </row>
    <row r="100" spans="1:2" ht="15.75" customHeight="1" x14ac:dyDescent="0.25">
      <c r="A100" s="49"/>
      <c r="B100" s="49"/>
    </row>
    <row r="101" spans="1:2" ht="15.75" customHeight="1" x14ac:dyDescent="0.25">
      <c r="A101" s="49"/>
      <c r="B101" s="49"/>
    </row>
    <row r="102" spans="1:2" ht="15.75" customHeight="1" x14ac:dyDescent="0.25">
      <c r="A102" s="49"/>
      <c r="B102" s="49"/>
    </row>
    <row r="103" spans="1:2" ht="15.75" customHeight="1" x14ac:dyDescent="0.25">
      <c r="A103" s="49"/>
      <c r="B103" s="49"/>
    </row>
    <row r="104" spans="1:2" ht="15.75" customHeight="1" x14ac:dyDescent="0.25">
      <c r="A104" s="49"/>
      <c r="B104" s="49"/>
    </row>
    <row r="105" spans="1:2" ht="15.75" customHeight="1" x14ac:dyDescent="0.25">
      <c r="A105" s="49"/>
      <c r="B105" s="49"/>
    </row>
    <row r="106" spans="1:2" ht="15.75" customHeight="1" x14ac:dyDescent="0.25">
      <c r="A106" s="49"/>
      <c r="B106" s="49"/>
    </row>
    <row r="107" spans="1:2" ht="15.75" customHeight="1" x14ac:dyDescent="0.25">
      <c r="A107" s="49"/>
      <c r="B107" s="49"/>
    </row>
    <row r="108" spans="1:2" ht="15.75" customHeight="1" x14ac:dyDescent="0.25">
      <c r="A108" s="49"/>
      <c r="B108" s="49"/>
    </row>
    <row r="109" spans="1:2" ht="15.75" customHeight="1" x14ac:dyDescent="0.25">
      <c r="A109" s="49"/>
      <c r="B109" s="49"/>
    </row>
    <row r="110" spans="1:2" ht="15.75" customHeight="1" x14ac:dyDescent="0.25">
      <c r="A110" s="49"/>
      <c r="B110" s="49"/>
    </row>
    <row r="111" spans="1:2" ht="15.75" customHeight="1" x14ac:dyDescent="0.25">
      <c r="A111" s="49"/>
      <c r="B111" s="49"/>
    </row>
    <row r="112" spans="1:2" ht="15.75" customHeight="1" x14ac:dyDescent="0.25">
      <c r="A112" s="49"/>
      <c r="B112" s="49"/>
    </row>
    <row r="113" spans="1:2" ht="15.75" customHeight="1" x14ac:dyDescent="0.25">
      <c r="A113" s="49"/>
      <c r="B113" s="49"/>
    </row>
    <row r="114" spans="1:2" ht="15.75" customHeight="1" x14ac:dyDescent="0.25">
      <c r="A114" s="49"/>
      <c r="B114" s="49"/>
    </row>
    <row r="115" spans="1:2" ht="15.75" customHeight="1" x14ac:dyDescent="0.25">
      <c r="A115" s="49"/>
      <c r="B115" s="49"/>
    </row>
    <row r="116" spans="1:2" ht="15.75" customHeight="1" x14ac:dyDescent="0.25">
      <c r="A116" s="49"/>
      <c r="B116" s="49"/>
    </row>
    <row r="117" spans="1:2" ht="15.75" customHeight="1" x14ac:dyDescent="0.25">
      <c r="A117" s="49"/>
      <c r="B117" s="49"/>
    </row>
    <row r="118" spans="1:2" ht="15.75" customHeight="1" x14ac:dyDescent="0.25">
      <c r="A118" s="49"/>
      <c r="B118" s="49"/>
    </row>
    <row r="119" spans="1:2" ht="15.75" customHeight="1" x14ac:dyDescent="0.25">
      <c r="A119" s="49"/>
      <c r="B119" s="49"/>
    </row>
    <row r="120" spans="1:2" ht="15.75" customHeight="1" x14ac:dyDescent="0.25">
      <c r="A120" s="49"/>
      <c r="B120" s="49"/>
    </row>
    <row r="121" spans="1:2" ht="15.75" customHeight="1" x14ac:dyDescent="0.25">
      <c r="A121" s="49"/>
      <c r="B121" s="49"/>
    </row>
    <row r="122" spans="1:2" ht="15.75" customHeight="1" x14ac:dyDescent="0.25">
      <c r="A122" s="49"/>
      <c r="B122" s="49"/>
    </row>
    <row r="123" spans="1:2" ht="15.75" customHeight="1" x14ac:dyDescent="0.25">
      <c r="A123" s="49"/>
      <c r="B123" s="49"/>
    </row>
    <row r="124" spans="1:2" ht="15.75" customHeight="1" x14ac:dyDescent="0.25">
      <c r="A124" s="49"/>
      <c r="B124" s="49"/>
    </row>
    <row r="125" spans="1:2" ht="15.75" customHeight="1" x14ac:dyDescent="0.25">
      <c r="A125" s="49"/>
      <c r="B125" s="49"/>
    </row>
    <row r="126" spans="1:2" ht="15.75" customHeight="1" x14ac:dyDescent="0.25">
      <c r="A126" s="49"/>
      <c r="B126" s="49"/>
    </row>
    <row r="127" spans="1:2" ht="15.75" customHeight="1" x14ac:dyDescent="0.25">
      <c r="A127" s="49"/>
      <c r="B127" s="49"/>
    </row>
    <row r="128" spans="1:2" ht="15.75" customHeight="1" x14ac:dyDescent="0.25">
      <c r="A128" s="49"/>
      <c r="B128" s="49"/>
    </row>
    <row r="129" spans="1:2" ht="15.75" customHeight="1" x14ac:dyDescent="0.25">
      <c r="A129" s="49"/>
      <c r="B129" s="49"/>
    </row>
    <row r="130" spans="1:2" ht="15.75" customHeight="1" x14ac:dyDescent="0.25">
      <c r="A130" s="49"/>
      <c r="B130" s="49"/>
    </row>
    <row r="131" spans="1:2" ht="15.75" customHeight="1" x14ac:dyDescent="0.25">
      <c r="A131" s="49"/>
      <c r="B131" s="49"/>
    </row>
    <row r="132" spans="1:2" ht="15.75" customHeight="1" x14ac:dyDescent="0.25">
      <c r="A132" s="49"/>
      <c r="B132" s="49"/>
    </row>
    <row r="133" spans="1:2" ht="15.75" customHeight="1" x14ac:dyDescent="0.25">
      <c r="A133" s="49"/>
      <c r="B133" s="49"/>
    </row>
    <row r="134" spans="1:2" ht="15.75" customHeight="1" x14ac:dyDescent="0.25">
      <c r="A134" s="49"/>
      <c r="B134" s="49"/>
    </row>
    <row r="135" spans="1:2" ht="15.75" customHeight="1" x14ac:dyDescent="0.25">
      <c r="A135" s="49"/>
      <c r="B135" s="49"/>
    </row>
    <row r="136" spans="1:2" ht="15.75" customHeight="1" x14ac:dyDescent="0.25">
      <c r="A136" s="49"/>
      <c r="B136" s="49"/>
    </row>
    <row r="137" spans="1:2" ht="15.75" customHeight="1" x14ac:dyDescent="0.25">
      <c r="A137" s="49"/>
      <c r="B137" s="49"/>
    </row>
    <row r="138" spans="1:2" ht="15.75" customHeight="1" x14ac:dyDescent="0.25">
      <c r="A138" s="49"/>
      <c r="B138" s="49"/>
    </row>
    <row r="139" spans="1:2" ht="15.75" customHeight="1" x14ac:dyDescent="0.25">
      <c r="A139" s="49"/>
      <c r="B139" s="49"/>
    </row>
    <row r="140" spans="1:2" ht="15.75" customHeight="1" x14ac:dyDescent="0.25">
      <c r="A140" s="49"/>
      <c r="B140" s="49"/>
    </row>
    <row r="141" spans="1:2" ht="15.75" customHeight="1" x14ac:dyDescent="0.25">
      <c r="A141" s="49"/>
      <c r="B141" s="49"/>
    </row>
    <row r="142" spans="1:2" ht="15.75" customHeight="1" x14ac:dyDescent="0.25">
      <c r="A142" s="49"/>
      <c r="B142" s="49"/>
    </row>
    <row r="143" spans="1:2" ht="15.75" customHeight="1" x14ac:dyDescent="0.25">
      <c r="A143" s="49"/>
      <c r="B143" s="49"/>
    </row>
    <row r="144" spans="1:2" ht="15.75" customHeight="1" x14ac:dyDescent="0.25">
      <c r="A144" s="49"/>
      <c r="B144" s="49"/>
    </row>
    <row r="145" spans="1:2" ht="15.75" customHeight="1" x14ac:dyDescent="0.25">
      <c r="A145" s="49"/>
      <c r="B145" s="49"/>
    </row>
    <row r="146" spans="1:2" ht="15.75" customHeight="1" x14ac:dyDescent="0.25">
      <c r="A146" s="49"/>
      <c r="B146" s="49"/>
    </row>
    <row r="147" spans="1:2" ht="15.75" customHeight="1" x14ac:dyDescent="0.25">
      <c r="A147" s="49"/>
      <c r="B147" s="49"/>
    </row>
    <row r="148" spans="1:2" ht="15.75" customHeight="1" x14ac:dyDescent="0.25">
      <c r="A148" s="49"/>
      <c r="B148" s="49"/>
    </row>
    <row r="149" spans="1:2" ht="15.75" customHeight="1" x14ac:dyDescent="0.25">
      <c r="A149" s="49"/>
      <c r="B149" s="49"/>
    </row>
    <row r="150" spans="1:2" ht="15.75" customHeight="1" x14ac:dyDescent="0.25">
      <c r="A150" s="49"/>
      <c r="B150" s="49"/>
    </row>
    <row r="151" spans="1:2" ht="15.75" customHeight="1" x14ac:dyDescent="0.25">
      <c r="A151" s="49"/>
      <c r="B151" s="49"/>
    </row>
    <row r="152" spans="1:2" ht="15.75" customHeight="1" x14ac:dyDescent="0.25">
      <c r="A152" s="49"/>
      <c r="B152" s="49"/>
    </row>
    <row r="153" spans="1:2" ht="15.75" customHeight="1" x14ac:dyDescent="0.25">
      <c r="A153" s="49"/>
      <c r="B153" s="49"/>
    </row>
    <row r="154" spans="1:2" ht="15.75" customHeight="1" x14ac:dyDescent="0.25">
      <c r="A154" s="49"/>
      <c r="B154" s="49"/>
    </row>
    <row r="155" spans="1:2" ht="15.75" customHeight="1" x14ac:dyDescent="0.25">
      <c r="A155" s="49"/>
      <c r="B155" s="49"/>
    </row>
    <row r="156" spans="1:2" ht="15.75" customHeight="1" x14ac:dyDescent="0.25">
      <c r="A156" s="49"/>
      <c r="B156" s="49"/>
    </row>
    <row r="157" spans="1:2" ht="15.75" customHeight="1" x14ac:dyDescent="0.25">
      <c r="A157" s="49"/>
      <c r="B157" s="49"/>
    </row>
    <row r="158" spans="1:2" ht="15.75" customHeight="1" x14ac:dyDescent="0.25">
      <c r="A158" s="49"/>
      <c r="B158" s="49"/>
    </row>
    <row r="159" spans="1:2" ht="15.75" customHeight="1" x14ac:dyDescent="0.25">
      <c r="A159" s="49"/>
      <c r="B159" s="49"/>
    </row>
    <row r="160" spans="1:2" ht="15.75" customHeight="1" x14ac:dyDescent="0.25">
      <c r="A160" s="49"/>
      <c r="B160" s="49"/>
    </row>
    <row r="161" spans="1:2" ht="15.75" customHeight="1" x14ac:dyDescent="0.25">
      <c r="A161" s="49"/>
      <c r="B161" s="49"/>
    </row>
    <row r="162" spans="1:2" ht="15.75" customHeight="1" x14ac:dyDescent="0.25">
      <c r="A162" s="49"/>
      <c r="B162" s="49"/>
    </row>
    <row r="163" spans="1:2" ht="15.75" customHeight="1" x14ac:dyDescent="0.25">
      <c r="A163" s="49"/>
      <c r="B163" s="49"/>
    </row>
    <row r="164" spans="1:2" ht="15.75" customHeight="1" x14ac:dyDescent="0.25">
      <c r="A164" s="49"/>
      <c r="B164" s="49"/>
    </row>
    <row r="165" spans="1:2" ht="15.75" customHeight="1" x14ac:dyDescent="0.25">
      <c r="A165" s="49"/>
      <c r="B165" s="49"/>
    </row>
    <row r="166" spans="1:2" ht="15.75" customHeight="1" x14ac:dyDescent="0.25">
      <c r="A166" s="49"/>
      <c r="B166" s="49"/>
    </row>
    <row r="167" spans="1:2" ht="15.75" customHeight="1" x14ac:dyDescent="0.25">
      <c r="A167" s="49"/>
      <c r="B167" s="49"/>
    </row>
    <row r="168" spans="1:2" ht="15.75" customHeight="1" x14ac:dyDescent="0.25">
      <c r="A168" s="49"/>
      <c r="B168" s="49"/>
    </row>
    <row r="169" spans="1:2" ht="15.75" customHeight="1" x14ac:dyDescent="0.25">
      <c r="A169" s="49"/>
      <c r="B169" s="49"/>
    </row>
    <row r="170" spans="1:2" ht="15.75" customHeight="1" x14ac:dyDescent="0.25">
      <c r="A170" s="49"/>
      <c r="B170" s="49"/>
    </row>
    <row r="171" spans="1:2" ht="15.75" customHeight="1" x14ac:dyDescent="0.25">
      <c r="A171" s="49"/>
      <c r="B171" s="49"/>
    </row>
    <row r="172" spans="1:2" ht="15.75" customHeight="1" x14ac:dyDescent="0.25">
      <c r="A172" s="49"/>
      <c r="B172" s="49"/>
    </row>
    <row r="173" spans="1:2" ht="15.75" customHeight="1" x14ac:dyDescent="0.25">
      <c r="A173" s="49"/>
      <c r="B173" s="49"/>
    </row>
    <row r="174" spans="1:2" ht="15.75" customHeight="1" x14ac:dyDescent="0.25">
      <c r="A174" s="49"/>
      <c r="B174" s="49"/>
    </row>
    <row r="175" spans="1:2" ht="15.75" customHeight="1" x14ac:dyDescent="0.25">
      <c r="A175" s="49"/>
      <c r="B175" s="49"/>
    </row>
    <row r="176" spans="1:2" ht="15.75" customHeight="1" x14ac:dyDescent="0.25">
      <c r="A176" s="49"/>
      <c r="B176" s="49"/>
    </row>
    <row r="177" spans="1:2" ht="15.75" customHeight="1" x14ac:dyDescent="0.25">
      <c r="A177" s="49"/>
      <c r="B177" s="49"/>
    </row>
    <row r="178" spans="1:2" ht="15.75" customHeight="1" x14ac:dyDescent="0.25">
      <c r="A178" s="49"/>
      <c r="B178" s="49"/>
    </row>
    <row r="179" spans="1:2" ht="15.75" customHeight="1" x14ac:dyDescent="0.25">
      <c r="A179" s="49"/>
      <c r="B179" s="49"/>
    </row>
    <row r="180" spans="1:2" ht="15.75" customHeight="1" x14ac:dyDescent="0.25">
      <c r="A180" s="49"/>
      <c r="B180" s="49"/>
    </row>
    <row r="181" spans="1:2" ht="15.75" customHeight="1" x14ac:dyDescent="0.25">
      <c r="A181" s="49"/>
      <c r="B181" s="49"/>
    </row>
    <row r="182" spans="1:2" ht="15.75" customHeight="1" x14ac:dyDescent="0.25">
      <c r="A182" s="49"/>
      <c r="B182" s="49"/>
    </row>
    <row r="183" spans="1:2" ht="15.75" customHeight="1" x14ac:dyDescent="0.25">
      <c r="A183" s="49"/>
      <c r="B183" s="49"/>
    </row>
    <row r="184" spans="1:2" ht="15.75" customHeight="1" x14ac:dyDescent="0.25">
      <c r="A184" s="49"/>
      <c r="B184" s="49"/>
    </row>
    <row r="185" spans="1:2" ht="15.75" customHeight="1" x14ac:dyDescent="0.25">
      <c r="A185" s="49"/>
      <c r="B185" s="49"/>
    </row>
    <row r="186" spans="1:2" ht="15.75" customHeight="1" x14ac:dyDescent="0.25">
      <c r="A186" s="49"/>
      <c r="B186" s="49"/>
    </row>
    <row r="187" spans="1:2" ht="15.75" customHeight="1" x14ac:dyDescent="0.25">
      <c r="A187" s="49"/>
      <c r="B187" s="49"/>
    </row>
    <row r="188" spans="1:2" ht="15.75" customHeight="1" x14ac:dyDescent="0.25">
      <c r="A188" s="49"/>
      <c r="B188" s="49"/>
    </row>
    <row r="189" spans="1:2" ht="15.75" customHeight="1" x14ac:dyDescent="0.25">
      <c r="A189" s="49"/>
      <c r="B189" s="49"/>
    </row>
    <row r="190" spans="1:2" ht="15.75" customHeight="1" x14ac:dyDescent="0.25">
      <c r="A190" s="49"/>
      <c r="B190" s="49"/>
    </row>
    <row r="191" spans="1:2" ht="15.75" customHeight="1" x14ac:dyDescent="0.25">
      <c r="A191" s="49"/>
      <c r="B191" s="49"/>
    </row>
    <row r="192" spans="1:2" ht="15.75" customHeight="1" x14ac:dyDescent="0.25">
      <c r="A192" s="49"/>
      <c r="B192" s="49"/>
    </row>
    <row r="193" spans="1:2" ht="15.75" customHeight="1" x14ac:dyDescent="0.25">
      <c r="A193" s="49"/>
      <c r="B193" s="49"/>
    </row>
    <row r="194" spans="1:2" ht="15.75" customHeight="1" x14ac:dyDescent="0.25">
      <c r="A194" s="49"/>
      <c r="B194" s="49"/>
    </row>
    <row r="195" spans="1:2" ht="15.75" customHeight="1" x14ac:dyDescent="0.25">
      <c r="A195" s="49"/>
      <c r="B195" s="49"/>
    </row>
    <row r="196" spans="1:2" ht="15.75" customHeight="1" x14ac:dyDescent="0.25">
      <c r="A196" s="49"/>
      <c r="B196" s="49"/>
    </row>
    <row r="197" spans="1:2" ht="15.75" customHeight="1" x14ac:dyDescent="0.25">
      <c r="A197" s="49"/>
      <c r="B197" s="49"/>
    </row>
    <row r="198" spans="1:2" ht="15.75" customHeight="1" x14ac:dyDescent="0.25">
      <c r="A198" s="49"/>
      <c r="B198" s="49"/>
    </row>
    <row r="199" spans="1:2" ht="15.75" customHeight="1" x14ac:dyDescent="0.25">
      <c r="A199" s="49"/>
      <c r="B199" s="49"/>
    </row>
    <row r="200" spans="1:2" ht="15.75" customHeight="1" x14ac:dyDescent="0.25">
      <c r="A200" s="49"/>
      <c r="B200" s="49"/>
    </row>
    <row r="201" spans="1:2" ht="15.75" customHeight="1" x14ac:dyDescent="0.25">
      <c r="A201" s="49"/>
      <c r="B201" s="49"/>
    </row>
    <row r="202" spans="1:2" ht="15.75" customHeight="1" x14ac:dyDescent="0.25">
      <c r="A202" s="49"/>
      <c r="B202" s="49"/>
    </row>
    <row r="203" spans="1:2" ht="15.75" customHeight="1" x14ac:dyDescent="0.25">
      <c r="A203" s="49"/>
      <c r="B203" s="49"/>
    </row>
    <row r="204" spans="1:2" ht="15.75" customHeight="1" x14ac:dyDescent="0.25">
      <c r="A204" s="49"/>
      <c r="B204" s="49"/>
    </row>
    <row r="205" spans="1:2" ht="15.75" customHeight="1" x14ac:dyDescent="0.25">
      <c r="A205" s="49"/>
      <c r="B205" s="49"/>
    </row>
    <row r="206" spans="1:2" ht="15.75" customHeight="1" x14ac:dyDescent="0.25">
      <c r="A206" s="49"/>
      <c r="B206" s="49"/>
    </row>
    <row r="207" spans="1:2" ht="15.75" customHeight="1" x14ac:dyDescent="0.25">
      <c r="A207" s="49"/>
      <c r="B207" s="49"/>
    </row>
    <row r="208" spans="1:2" ht="15.75" customHeight="1" x14ac:dyDescent="0.25">
      <c r="A208" s="49"/>
      <c r="B208" s="49"/>
    </row>
    <row r="209" spans="1:2" ht="15.75" customHeight="1" x14ac:dyDescent="0.25">
      <c r="A209" s="49"/>
      <c r="B209" s="49"/>
    </row>
    <row r="210" spans="1:2" ht="15.75" customHeight="1" x14ac:dyDescent="0.25">
      <c r="A210" s="49"/>
      <c r="B210" s="49"/>
    </row>
    <row r="211" spans="1:2" ht="15.75" customHeight="1" x14ac:dyDescent="0.25">
      <c r="A211" s="49"/>
      <c r="B211" s="49"/>
    </row>
    <row r="212" spans="1:2" ht="15.75" customHeight="1" x14ac:dyDescent="0.25">
      <c r="A212" s="49"/>
      <c r="B212" s="49"/>
    </row>
    <row r="213" spans="1:2" ht="15.75" customHeight="1" x14ac:dyDescent="0.25">
      <c r="A213" s="49"/>
      <c r="B213" s="49"/>
    </row>
    <row r="214" spans="1:2" ht="15.75" customHeight="1" x14ac:dyDescent="0.25">
      <c r="A214" s="49"/>
      <c r="B214" s="49"/>
    </row>
    <row r="215" spans="1:2" ht="15.75" customHeight="1" x14ac:dyDescent="0.25">
      <c r="A215" s="49"/>
      <c r="B215" s="49"/>
    </row>
    <row r="216" spans="1:2" ht="15.75" customHeight="1" x14ac:dyDescent="0.25">
      <c r="A216" s="49"/>
      <c r="B216" s="49"/>
    </row>
    <row r="217" spans="1:2" ht="15.75" customHeight="1" x14ac:dyDescent="0.25">
      <c r="A217" s="49"/>
      <c r="B217" s="49"/>
    </row>
    <row r="218" spans="1:2" ht="15.75" customHeight="1" x14ac:dyDescent="0.25">
      <c r="A218" s="49"/>
      <c r="B218" s="49"/>
    </row>
    <row r="219" spans="1:2" ht="15.75" customHeight="1" x14ac:dyDescent="0.25">
      <c r="A219" s="49"/>
      <c r="B219" s="49"/>
    </row>
    <row r="220" spans="1:2" ht="15.75" customHeight="1" x14ac:dyDescent="0.25">
      <c r="A220" s="49"/>
      <c r="B220" s="49"/>
    </row>
    <row r="221" spans="1:2" ht="15.75" customHeight="1" x14ac:dyDescent="0.25">
      <c r="A221" s="49"/>
      <c r="B221" s="49"/>
    </row>
    <row r="222" spans="1:2" ht="15.75" customHeight="1" x14ac:dyDescent="0.25">
      <c r="A222" s="49"/>
      <c r="B222" s="49"/>
    </row>
    <row r="223" spans="1:2" ht="15.75" customHeight="1" x14ac:dyDescent="0.25">
      <c r="A223" s="49"/>
      <c r="B223" s="49"/>
    </row>
    <row r="224" spans="1:2" ht="15.75" customHeight="1" x14ac:dyDescent="0.25">
      <c r="A224" s="49"/>
      <c r="B224" s="49"/>
    </row>
    <row r="225" spans="1:2" ht="15.75" customHeight="1" x14ac:dyDescent="0.25">
      <c r="A225" s="49"/>
      <c r="B225" s="49"/>
    </row>
    <row r="226" spans="1:2" ht="15.75" customHeight="1" x14ac:dyDescent="0.25">
      <c r="A226" s="49"/>
      <c r="B226" s="49"/>
    </row>
    <row r="227" spans="1:2" ht="15.75" customHeight="1" x14ac:dyDescent="0.25">
      <c r="A227" s="49"/>
      <c r="B227" s="49"/>
    </row>
    <row r="228" spans="1:2" ht="15.75" customHeight="1" x14ac:dyDescent="0.25">
      <c r="A228" s="49"/>
      <c r="B228" s="49"/>
    </row>
    <row r="229" spans="1:2" ht="15.75" customHeight="1" x14ac:dyDescent="0.25">
      <c r="A229" s="49"/>
      <c r="B229" s="49"/>
    </row>
    <row r="230" spans="1:2" ht="15.75" customHeight="1" x14ac:dyDescent="0.25">
      <c r="A230" s="49"/>
      <c r="B230" s="49"/>
    </row>
    <row r="231" spans="1:2" ht="15.75" customHeight="1" x14ac:dyDescent="0.25">
      <c r="A231" s="49"/>
      <c r="B231" s="49"/>
    </row>
    <row r="232" spans="1:2" ht="15.75" customHeight="1" x14ac:dyDescent="0.25">
      <c r="A232" s="49"/>
      <c r="B232" s="49"/>
    </row>
    <row r="233" spans="1:2" ht="15.75" customHeight="1" x14ac:dyDescent="0.25">
      <c r="A233" s="49"/>
      <c r="B233" s="49"/>
    </row>
    <row r="234" spans="1:2" ht="15.75" customHeight="1" x14ac:dyDescent="0.25">
      <c r="A234" s="49"/>
      <c r="B234" s="49"/>
    </row>
    <row r="235" spans="1:2" ht="15.75" customHeight="1" x14ac:dyDescent="0.25">
      <c r="A235" s="49"/>
      <c r="B235" s="49"/>
    </row>
    <row r="236" spans="1:2" ht="15.75" customHeight="1" x14ac:dyDescent="0.25">
      <c r="A236" s="49"/>
      <c r="B236" s="49"/>
    </row>
    <row r="237" spans="1:2" ht="15.75" customHeight="1" x14ac:dyDescent="0.25">
      <c r="A237" s="49"/>
      <c r="B237" s="49"/>
    </row>
    <row r="238" spans="1:2" ht="15.75" customHeight="1" x14ac:dyDescent="0.25">
      <c r="A238" s="49"/>
      <c r="B238" s="49"/>
    </row>
    <row r="239" spans="1:2" ht="15.75" customHeight="1" x14ac:dyDescent="0.25">
      <c r="A239" s="49"/>
      <c r="B239" s="49"/>
    </row>
    <row r="240" spans="1:2" ht="15.75" customHeight="1" x14ac:dyDescent="0.25">
      <c r="A240" s="49"/>
      <c r="B240" s="49"/>
    </row>
    <row r="241" spans="1:2" ht="15.75" customHeight="1" x14ac:dyDescent="0.25">
      <c r="A241" s="49"/>
      <c r="B241" s="49"/>
    </row>
    <row r="242" spans="1:2" ht="15.75" customHeight="1" x14ac:dyDescent="0.25">
      <c r="A242" s="49"/>
      <c r="B242" s="49"/>
    </row>
    <row r="243" spans="1:2" ht="15.75" customHeight="1" x14ac:dyDescent="0.25">
      <c r="A243" s="49"/>
      <c r="B243" s="49"/>
    </row>
    <row r="244" spans="1:2" ht="15.75" customHeight="1" x14ac:dyDescent="0.25">
      <c r="A244" s="49"/>
      <c r="B244" s="49"/>
    </row>
    <row r="245" spans="1:2" ht="15.75" customHeight="1" x14ac:dyDescent="0.25">
      <c r="A245" s="49"/>
      <c r="B245" s="49"/>
    </row>
    <row r="246" spans="1:2" ht="15.75" customHeight="1" x14ac:dyDescent="0.25">
      <c r="A246" s="49"/>
      <c r="B246" s="49"/>
    </row>
    <row r="247" spans="1:2" ht="15.75" customHeight="1" x14ac:dyDescent="0.25">
      <c r="A247" s="49"/>
      <c r="B247" s="49"/>
    </row>
    <row r="248" spans="1:2" ht="15.75" customHeight="1" x14ac:dyDescent="0.25">
      <c r="A248" s="49"/>
      <c r="B248" s="49"/>
    </row>
    <row r="249" spans="1:2" ht="15.75" customHeight="1" x14ac:dyDescent="0.25">
      <c r="A249" s="49"/>
      <c r="B249" s="49"/>
    </row>
    <row r="250" spans="1:2" ht="15.75" customHeight="1" x14ac:dyDescent="0.25">
      <c r="A250" s="49"/>
      <c r="B250" s="49"/>
    </row>
    <row r="251" spans="1:2" ht="15.75" customHeight="1" x14ac:dyDescent="0.25">
      <c r="A251" s="49"/>
      <c r="B251" s="49"/>
    </row>
    <row r="252" spans="1:2" ht="15.75" customHeight="1" x14ac:dyDescent="0.25">
      <c r="A252" s="49"/>
      <c r="B252" s="49"/>
    </row>
    <row r="253" spans="1:2" ht="15.75" customHeight="1" x14ac:dyDescent="0.25">
      <c r="A253" s="49"/>
      <c r="B253" s="49"/>
    </row>
    <row r="254" spans="1:2" ht="15.75" customHeight="1" x14ac:dyDescent="0.25">
      <c r="A254" s="49"/>
      <c r="B254" s="49"/>
    </row>
    <row r="255" spans="1:2" ht="15.75" customHeight="1" x14ac:dyDescent="0.25">
      <c r="A255" s="49"/>
      <c r="B255" s="49"/>
    </row>
    <row r="256" spans="1:2" ht="15.75" customHeight="1" x14ac:dyDescent="0.25">
      <c r="A256" s="49"/>
      <c r="B256" s="49"/>
    </row>
    <row r="257" spans="1:2" ht="15.75" customHeight="1" x14ac:dyDescent="0.25">
      <c r="A257" s="49"/>
      <c r="B257" s="49"/>
    </row>
    <row r="258" spans="1:2" ht="15.75" customHeight="1" x14ac:dyDescent="0.25">
      <c r="A258" s="49"/>
      <c r="B258" s="49"/>
    </row>
    <row r="259" spans="1:2" ht="15.75" customHeight="1" x14ac:dyDescent="0.25">
      <c r="A259" s="49"/>
      <c r="B259" s="49"/>
    </row>
    <row r="260" spans="1:2" ht="15.75" customHeight="1" x14ac:dyDescent="0.25">
      <c r="A260" s="49"/>
      <c r="B260" s="49"/>
    </row>
    <row r="261" spans="1:2" ht="15.75" customHeight="1" x14ac:dyDescent="0.25">
      <c r="A261" s="49"/>
      <c r="B261" s="49"/>
    </row>
    <row r="262" spans="1:2" ht="15.75" customHeight="1" x14ac:dyDescent="0.25">
      <c r="A262" s="49"/>
      <c r="B262" s="49"/>
    </row>
    <row r="263" spans="1:2" ht="15.75" customHeight="1" x14ac:dyDescent="0.25">
      <c r="A263" s="49"/>
      <c r="B263" s="49"/>
    </row>
    <row r="264" spans="1:2" ht="15.75" customHeight="1" x14ac:dyDescent="0.25">
      <c r="A264" s="49"/>
      <c r="B264" s="49"/>
    </row>
    <row r="265" spans="1:2" ht="15.75" customHeight="1" x14ac:dyDescent="0.25">
      <c r="A265" s="49"/>
      <c r="B265" s="49"/>
    </row>
    <row r="266" spans="1:2" ht="15.75" customHeight="1" x14ac:dyDescent="0.25">
      <c r="A266" s="49"/>
      <c r="B266" s="49"/>
    </row>
    <row r="267" spans="1:2" ht="15.75" customHeight="1" x14ac:dyDescent="0.25">
      <c r="A267" s="49"/>
      <c r="B267" s="49"/>
    </row>
    <row r="268" spans="1:2" ht="15.75" customHeight="1" x14ac:dyDescent="0.25">
      <c r="A268" s="49"/>
      <c r="B268" s="49"/>
    </row>
    <row r="269" spans="1:2" ht="15.75" customHeight="1" x14ac:dyDescent="0.25">
      <c r="A269" s="49"/>
      <c r="B269" s="49"/>
    </row>
    <row r="270" spans="1:2" ht="15.75" customHeight="1" x14ac:dyDescent="0.25">
      <c r="A270" s="49"/>
      <c r="B270" s="49"/>
    </row>
    <row r="271" spans="1:2" ht="15.75" customHeight="1" x14ac:dyDescent="0.25">
      <c r="A271" s="49"/>
      <c r="B271" s="49"/>
    </row>
    <row r="272" spans="1:2" ht="15.75" customHeight="1" x14ac:dyDescent="0.25">
      <c r="A272" s="49"/>
      <c r="B272" s="49"/>
    </row>
    <row r="273" spans="1:2" ht="15.75" customHeight="1" x14ac:dyDescent="0.25">
      <c r="A273" s="49"/>
      <c r="B273" s="49"/>
    </row>
    <row r="274" spans="1:2" ht="15.75" customHeight="1" x14ac:dyDescent="0.25">
      <c r="A274" s="49"/>
      <c r="B274" s="49"/>
    </row>
    <row r="275" spans="1:2" ht="15.75" customHeight="1" x14ac:dyDescent="0.25">
      <c r="A275" s="49"/>
      <c r="B275" s="49"/>
    </row>
    <row r="276" spans="1:2" ht="15.75" customHeight="1" x14ac:dyDescent="0.25">
      <c r="A276" s="49"/>
      <c r="B276" s="49"/>
    </row>
    <row r="277" spans="1:2" ht="15.75" customHeight="1" x14ac:dyDescent="0.25">
      <c r="A277" s="49"/>
      <c r="B277" s="49"/>
    </row>
    <row r="278" spans="1:2" ht="15.75" customHeight="1" x14ac:dyDescent="0.25">
      <c r="A278" s="49"/>
      <c r="B278" s="49"/>
    </row>
    <row r="279" spans="1:2" ht="15.75" customHeight="1" x14ac:dyDescent="0.25">
      <c r="A279" s="49"/>
      <c r="B279" s="49"/>
    </row>
    <row r="280" spans="1:2" ht="15.75" customHeight="1" x14ac:dyDescent="0.25">
      <c r="A280" s="49"/>
      <c r="B280" s="49"/>
    </row>
    <row r="281" spans="1:2" ht="15.75" customHeight="1" x14ac:dyDescent="0.25">
      <c r="A281" s="49"/>
      <c r="B281" s="49"/>
    </row>
    <row r="282" spans="1:2" ht="15.75" customHeight="1" x14ac:dyDescent="0.25">
      <c r="A282" s="49"/>
      <c r="B282" s="49"/>
    </row>
    <row r="283" spans="1:2" ht="15.75" customHeight="1" x14ac:dyDescent="0.25">
      <c r="A283" s="49"/>
      <c r="B283" s="49"/>
    </row>
    <row r="284" spans="1:2" ht="15.75" customHeight="1" x14ac:dyDescent="0.25">
      <c r="A284" s="49"/>
      <c r="B284" s="49"/>
    </row>
    <row r="285" spans="1:2" ht="15.75" customHeight="1" x14ac:dyDescent="0.25">
      <c r="A285" s="49"/>
      <c r="B285" s="49"/>
    </row>
    <row r="286" spans="1:2" ht="15.75" customHeight="1" x14ac:dyDescent="0.25">
      <c r="A286" s="49"/>
      <c r="B286" s="49"/>
    </row>
    <row r="287" spans="1:2" ht="15.75" customHeight="1" x14ac:dyDescent="0.25">
      <c r="A287" s="49"/>
      <c r="B287" s="49"/>
    </row>
    <row r="288" spans="1:2" ht="15.75" customHeight="1" x14ac:dyDescent="0.25">
      <c r="A288" s="49"/>
      <c r="B288" s="49"/>
    </row>
    <row r="289" spans="1:2" ht="15.75" customHeight="1" x14ac:dyDescent="0.25">
      <c r="A289" s="49"/>
      <c r="B289" s="49"/>
    </row>
    <row r="290" spans="1:2" ht="15.75" customHeight="1" x14ac:dyDescent="0.25">
      <c r="A290" s="49"/>
      <c r="B290" s="49"/>
    </row>
    <row r="291" spans="1:2" ht="15.75" customHeight="1" x14ac:dyDescent="0.25">
      <c r="A291" s="49"/>
      <c r="B291" s="49"/>
    </row>
    <row r="292" spans="1:2" ht="15.75" customHeight="1" x14ac:dyDescent="0.25">
      <c r="A292" s="49"/>
      <c r="B292" s="49"/>
    </row>
    <row r="293" spans="1:2" ht="15.75" customHeight="1" x14ac:dyDescent="0.25">
      <c r="A293" s="49"/>
      <c r="B293" s="49"/>
    </row>
    <row r="294" spans="1:2" ht="15.75" customHeight="1" x14ac:dyDescent="0.25">
      <c r="A294" s="49"/>
      <c r="B294" s="49"/>
    </row>
    <row r="295" spans="1:2" ht="15.75" customHeight="1" x14ac:dyDescent="0.25">
      <c r="A295" s="49"/>
      <c r="B295" s="49"/>
    </row>
    <row r="296" spans="1:2" ht="15.75" customHeight="1" x14ac:dyDescent="0.25">
      <c r="A296" s="49"/>
      <c r="B296" s="49"/>
    </row>
    <row r="297" spans="1:2" ht="15.75" customHeight="1" x14ac:dyDescent="0.25">
      <c r="A297" s="49"/>
      <c r="B297" s="49"/>
    </row>
    <row r="298" spans="1:2" ht="15.75" customHeight="1" x14ac:dyDescent="0.25">
      <c r="A298" s="49"/>
      <c r="B298" s="49"/>
    </row>
    <row r="299" spans="1:2" ht="15.75" customHeight="1" x14ac:dyDescent="0.25">
      <c r="A299" s="49"/>
      <c r="B299" s="49"/>
    </row>
    <row r="300" spans="1:2" ht="15.75" customHeight="1" x14ac:dyDescent="0.25">
      <c r="A300" s="49"/>
      <c r="B300" s="49"/>
    </row>
    <row r="301" spans="1:2" ht="15.75" customHeight="1" x14ac:dyDescent="0.25">
      <c r="A301" s="49"/>
      <c r="B301" s="49"/>
    </row>
    <row r="302" spans="1:2" ht="15.75" customHeight="1" x14ac:dyDescent="0.25">
      <c r="A302" s="49"/>
      <c r="B302" s="49"/>
    </row>
    <row r="303" spans="1:2" ht="15.75" customHeight="1" x14ac:dyDescent="0.25">
      <c r="A303" s="49"/>
      <c r="B303" s="49"/>
    </row>
    <row r="304" spans="1:2" ht="15.75" customHeight="1" x14ac:dyDescent="0.25">
      <c r="A304" s="49"/>
      <c r="B304" s="49"/>
    </row>
    <row r="305" spans="1:2" ht="15.75" customHeight="1" x14ac:dyDescent="0.25">
      <c r="A305" s="49"/>
      <c r="B305" s="49"/>
    </row>
    <row r="306" spans="1:2" ht="15.75" customHeight="1" x14ac:dyDescent="0.25">
      <c r="A306" s="49"/>
      <c r="B306" s="49"/>
    </row>
    <row r="307" spans="1:2" ht="15.75" customHeight="1" x14ac:dyDescent="0.25">
      <c r="A307" s="49"/>
      <c r="B307" s="49"/>
    </row>
    <row r="308" spans="1:2" ht="15.75" customHeight="1" x14ac:dyDescent="0.25">
      <c r="A308" s="49"/>
      <c r="B308" s="49"/>
    </row>
    <row r="309" spans="1:2" ht="15.75" customHeight="1" x14ac:dyDescent="0.25">
      <c r="A309" s="49"/>
      <c r="B309" s="49"/>
    </row>
    <row r="310" spans="1:2" ht="15.75" customHeight="1" x14ac:dyDescent="0.25">
      <c r="A310" s="49"/>
      <c r="B310" s="49"/>
    </row>
    <row r="311" spans="1:2" ht="15.75" customHeight="1" x14ac:dyDescent="0.25">
      <c r="A311" s="49"/>
      <c r="B311" s="49"/>
    </row>
    <row r="312" spans="1:2" ht="15.75" customHeight="1" x14ac:dyDescent="0.25">
      <c r="A312" s="49"/>
      <c r="B312" s="49"/>
    </row>
    <row r="313" spans="1:2" ht="15.75" customHeight="1" x14ac:dyDescent="0.25">
      <c r="A313" s="49"/>
      <c r="B313" s="49"/>
    </row>
    <row r="314" spans="1:2" ht="15.75" customHeight="1" x14ac:dyDescent="0.25">
      <c r="A314" s="49"/>
      <c r="B314" s="49"/>
    </row>
    <row r="315" spans="1:2" ht="15.75" customHeight="1" x14ac:dyDescent="0.25">
      <c r="A315" s="49"/>
      <c r="B315" s="49"/>
    </row>
    <row r="316" spans="1:2" ht="15.75" customHeight="1" x14ac:dyDescent="0.25">
      <c r="A316" s="49"/>
      <c r="B316" s="49"/>
    </row>
    <row r="317" spans="1:2" ht="15.75" customHeight="1" x14ac:dyDescent="0.25">
      <c r="A317" s="49"/>
      <c r="B317" s="49"/>
    </row>
    <row r="318" spans="1:2" ht="15.75" customHeight="1" x14ac:dyDescent="0.25">
      <c r="A318" s="49"/>
      <c r="B318" s="49"/>
    </row>
    <row r="319" spans="1:2" ht="15.75" customHeight="1" x14ac:dyDescent="0.25">
      <c r="A319" s="49"/>
      <c r="B319" s="49"/>
    </row>
    <row r="320" spans="1:2" ht="15.75" customHeight="1" x14ac:dyDescent="0.25">
      <c r="A320" s="49"/>
      <c r="B320" s="49"/>
    </row>
    <row r="321" spans="1:2" ht="15.75" customHeight="1" x14ac:dyDescent="0.25">
      <c r="A321" s="49"/>
      <c r="B321" s="49"/>
    </row>
    <row r="322" spans="1:2" ht="15.75" customHeight="1" x14ac:dyDescent="0.25">
      <c r="A322" s="49"/>
      <c r="B322" s="49"/>
    </row>
    <row r="323" spans="1:2" ht="15.75" customHeight="1" x14ac:dyDescent="0.25">
      <c r="A323" s="49"/>
      <c r="B323" s="49"/>
    </row>
    <row r="324" spans="1:2" ht="15.75" customHeight="1" x14ac:dyDescent="0.25">
      <c r="A324" s="49"/>
      <c r="B324" s="49"/>
    </row>
    <row r="325" spans="1:2" ht="15.75" customHeight="1" x14ac:dyDescent="0.25">
      <c r="A325" s="49"/>
      <c r="B325" s="49"/>
    </row>
    <row r="326" spans="1:2" ht="15.75" customHeight="1" x14ac:dyDescent="0.25">
      <c r="A326" s="49"/>
      <c r="B326" s="49"/>
    </row>
    <row r="327" spans="1:2" ht="15.75" customHeight="1" x14ac:dyDescent="0.25">
      <c r="A327" s="49"/>
      <c r="B327" s="49"/>
    </row>
    <row r="328" spans="1:2" ht="15.75" customHeight="1" x14ac:dyDescent="0.25">
      <c r="A328" s="49"/>
      <c r="B328" s="49"/>
    </row>
    <row r="329" spans="1:2" ht="15.75" customHeight="1" x14ac:dyDescent="0.25">
      <c r="A329" s="49"/>
      <c r="B329" s="49"/>
    </row>
    <row r="330" spans="1:2" ht="15.75" customHeight="1" x14ac:dyDescent="0.25">
      <c r="A330" s="49"/>
      <c r="B330" s="49"/>
    </row>
    <row r="331" spans="1:2" ht="15.75" customHeight="1" x14ac:dyDescent="0.25">
      <c r="A331" s="49"/>
      <c r="B331" s="49"/>
    </row>
    <row r="332" spans="1:2" ht="15.75" customHeight="1" x14ac:dyDescent="0.25">
      <c r="A332" s="49"/>
      <c r="B332" s="49"/>
    </row>
    <row r="333" spans="1:2" ht="15.75" customHeight="1" x14ac:dyDescent="0.25">
      <c r="A333" s="49"/>
      <c r="B333" s="49"/>
    </row>
    <row r="334" spans="1:2" ht="15.75" customHeight="1" x14ac:dyDescent="0.25">
      <c r="A334" s="49"/>
      <c r="B334" s="49"/>
    </row>
    <row r="335" spans="1:2" ht="15.75" customHeight="1" x14ac:dyDescent="0.25">
      <c r="A335" s="49"/>
      <c r="B335" s="49"/>
    </row>
    <row r="336" spans="1:2" ht="15.75" customHeight="1" x14ac:dyDescent="0.25">
      <c r="A336" s="49"/>
      <c r="B336" s="49"/>
    </row>
    <row r="337" spans="1:2" ht="15.75" customHeight="1" x14ac:dyDescent="0.25">
      <c r="A337" s="49"/>
      <c r="B337" s="49"/>
    </row>
    <row r="338" spans="1:2" ht="15.75" customHeight="1" x14ac:dyDescent="0.25">
      <c r="A338" s="49"/>
      <c r="B338" s="49"/>
    </row>
    <row r="339" spans="1:2" ht="15.75" customHeight="1" x14ac:dyDescent="0.25">
      <c r="A339" s="49"/>
      <c r="B339" s="49"/>
    </row>
    <row r="340" spans="1:2" ht="15.75" customHeight="1" x14ac:dyDescent="0.25">
      <c r="A340" s="49"/>
      <c r="B340" s="49"/>
    </row>
    <row r="341" spans="1:2" ht="15.75" customHeight="1" x14ac:dyDescent="0.25">
      <c r="A341" s="49"/>
      <c r="B341" s="49"/>
    </row>
    <row r="342" spans="1:2" ht="15.75" customHeight="1" x14ac:dyDescent="0.25">
      <c r="A342" s="49"/>
      <c r="B342" s="49"/>
    </row>
    <row r="343" spans="1:2" ht="15.75" customHeight="1" x14ac:dyDescent="0.25">
      <c r="A343" s="49"/>
      <c r="B343" s="49"/>
    </row>
    <row r="344" spans="1:2" ht="15.75" customHeight="1" x14ac:dyDescent="0.25">
      <c r="A344" s="49"/>
      <c r="B344" s="49"/>
    </row>
    <row r="345" spans="1:2" ht="15.75" customHeight="1" x14ac:dyDescent="0.25">
      <c r="A345" s="49"/>
      <c r="B345" s="49"/>
    </row>
    <row r="346" spans="1:2" ht="15.75" customHeight="1" x14ac:dyDescent="0.25">
      <c r="A346" s="49"/>
      <c r="B346" s="49"/>
    </row>
    <row r="347" spans="1:2" ht="15.75" customHeight="1" x14ac:dyDescent="0.25">
      <c r="A347" s="49"/>
      <c r="B347" s="49"/>
    </row>
    <row r="348" spans="1:2" ht="15.75" customHeight="1" x14ac:dyDescent="0.25">
      <c r="A348" s="49"/>
      <c r="B348" s="49"/>
    </row>
    <row r="349" spans="1:2" ht="15.75" customHeight="1" x14ac:dyDescent="0.25">
      <c r="A349" s="49"/>
      <c r="B349" s="49"/>
    </row>
    <row r="350" spans="1:2" ht="15.75" customHeight="1" x14ac:dyDescent="0.25">
      <c r="A350" s="49"/>
      <c r="B350" s="49"/>
    </row>
    <row r="351" spans="1:2" ht="15.75" customHeight="1" x14ac:dyDescent="0.25">
      <c r="A351" s="49"/>
      <c r="B351" s="49"/>
    </row>
    <row r="352" spans="1:2" ht="15.75" customHeight="1" x14ac:dyDescent="0.25">
      <c r="A352" s="49"/>
      <c r="B352" s="49"/>
    </row>
    <row r="353" spans="1:2" ht="15.75" customHeight="1" x14ac:dyDescent="0.25">
      <c r="A353" s="49"/>
      <c r="B353" s="49"/>
    </row>
    <row r="354" spans="1:2" ht="15.75" customHeight="1" x14ac:dyDescent="0.25">
      <c r="A354" s="49"/>
      <c r="B354" s="49"/>
    </row>
    <row r="355" spans="1:2" ht="15.75" customHeight="1" x14ac:dyDescent="0.25">
      <c r="A355" s="49"/>
      <c r="B355" s="49"/>
    </row>
    <row r="356" spans="1:2" ht="15.75" customHeight="1" x14ac:dyDescent="0.25">
      <c r="A356" s="49"/>
      <c r="B356" s="49"/>
    </row>
    <row r="357" spans="1:2" ht="15.75" customHeight="1" x14ac:dyDescent="0.25">
      <c r="A357" s="49"/>
      <c r="B357" s="49"/>
    </row>
    <row r="358" spans="1:2" ht="15.75" customHeight="1" x14ac:dyDescent="0.25">
      <c r="A358" s="49"/>
      <c r="B358" s="49"/>
    </row>
    <row r="359" spans="1:2" ht="15.75" customHeight="1" x14ac:dyDescent="0.25">
      <c r="A359" s="49"/>
      <c r="B359" s="49"/>
    </row>
    <row r="360" spans="1:2" ht="15.75" customHeight="1" x14ac:dyDescent="0.25">
      <c r="A360" s="49"/>
      <c r="B360" s="49"/>
    </row>
    <row r="361" spans="1:2" ht="15.75" customHeight="1" x14ac:dyDescent="0.25">
      <c r="A361" s="49"/>
      <c r="B361" s="49"/>
    </row>
    <row r="362" spans="1:2" ht="15.75" customHeight="1" x14ac:dyDescent="0.25">
      <c r="A362" s="49"/>
      <c r="B362" s="49"/>
    </row>
    <row r="363" spans="1:2" ht="15.75" customHeight="1" x14ac:dyDescent="0.25">
      <c r="A363" s="49"/>
      <c r="B363" s="49"/>
    </row>
    <row r="364" spans="1:2" ht="15.75" customHeight="1" x14ac:dyDescent="0.25">
      <c r="A364" s="49"/>
      <c r="B364" s="49"/>
    </row>
    <row r="365" spans="1:2" ht="15.75" customHeight="1" x14ac:dyDescent="0.25">
      <c r="A365" s="49"/>
      <c r="B365" s="49"/>
    </row>
    <row r="366" spans="1:2" ht="15.75" customHeight="1" x14ac:dyDescent="0.25">
      <c r="A366" s="49"/>
      <c r="B366" s="49"/>
    </row>
    <row r="367" spans="1:2" ht="15.75" customHeight="1" x14ac:dyDescent="0.25">
      <c r="A367" s="49"/>
      <c r="B367" s="49"/>
    </row>
    <row r="368" spans="1:2" ht="15.75" customHeight="1" x14ac:dyDescent="0.25">
      <c r="A368" s="49"/>
      <c r="B368" s="49"/>
    </row>
    <row r="369" spans="1:2" ht="15.75" customHeight="1" x14ac:dyDescent="0.25">
      <c r="A369" s="49"/>
      <c r="B369" s="49"/>
    </row>
    <row r="370" spans="1:2" ht="15.75" customHeight="1" x14ac:dyDescent="0.25">
      <c r="A370" s="49"/>
      <c r="B370" s="49"/>
    </row>
    <row r="371" spans="1:2" ht="15.75" customHeight="1" x14ac:dyDescent="0.25">
      <c r="A371" s="49"/>
      <c r="B371" s="49"/>
    </row>
    <row r="372" spans="1:2" ht="15.75" customHeight="1" x14ac:dyDescent="0.25">
      <c r="A372" s="49"/>
      <c r="B372" s="49"/>
    </row>
    <row r="373" spans="1:2" ht="15.75" customHeight="1" x14ac:dyDescent="0.25">
      <c r="A373" s="49"/>
      <c r="B373" s="49"/>
    </row>
    <row r="374" spans="1:2" ht="15.75" customHeight="1" x14ac:dyDescent="0.25">
      <c r="A374" s="49"/>
      <c r="B374" s="49"/>
    </row>
    <row r="375" spans="1:2" ht="15.75" customHeight="1" x14ac:dyDescent="0.25">
      <c r="A375" s="49"/>
      <c r="B375" s="49"/>
    </row>
    <row r="376" spans="1:2" ht="15.75" customHeight="1" x14ac:dyDescent="0.25">
      <c r="A376" s="49"/>
      <c r="B376" s="49"/>
    </row>
    <row r="377" spans="1:2" ht="15.75" customHeight="1" x14ac:dyDescent="0.25">
      <c r="A377" s="49"/>
      <c r="B377" s="49"/>
    </row>
    <row r="378" spans="1:2" ht="15.75" customHeight="1" x14ac:dyDescent="0.25">
      <c r="A378" s="49"/>
      <c r="B378" s="49"/>
    </row>
    <row r="379" spans="1:2" ht="15.75" customHeight="1" x14ac:dyDescent="0.25">
      <c r="A379" s="49"/>
      <c r="B379" s="49"/>
    </row>
    <row r="380" spans="1:2" ht="15.75" customHeight="1" x14ac:dyDescent="0.25">
      <c r="A380" s="49"/>
      <c r="B380" s="49"/>
    </row>
    <row r="381" spans="1:2" ht="15.75" customHeight="1" x14ac:dyDescent="0.25">
      <c r="A381" s="49"/>
      <c r="B381" s="49"/>
    </row>
    <row r="382" spans="1:2" ht="15.75" customHeight="1" x14ac:dyDescent="0.25">
      <c r="A382" s="49"/>
      <c r="B382" s="49"/>
    </row>
    <row r="383" spans="1:2" ht="15.75" customHeight="1" x14ac:dyDescent="0.25">
      <c r="A383" s="49"/>
      <c r="B383" s="49"/>
    </row>
    <row r="384" spans="1:2" ht="15.75" customHeight="1" x14ac:dyDescent="0.25">
      <c r="A384" s="49"/>
      <c r="B384" s="49"/>
    </row>
    <row r="385" spans="1:2" ht="15.75" customHeight="1" x14ac:dyDescent="0.25">
      <c r="A385" s="49"/>
      <c r="B385" s="49"/>
    </row>
    <row r="386" spans="1:2" ht="15.75" customHeight="1" x14ac:dyDescent="0.25">
      <c r="A386" s="49"/>
      <c r="B386" s="49"/>
    </row>
    <row r="387" spans="1:2" ht="15.75" customHeight="1" x14ac:dyDescent="0.25">
      <c r="A387" s="49"/>
      <c r="B387" s="49"/>
    </row>
    <row r="388" spans="1:2" ht="15.75" customHeight="1" x14ac:dyDescent="0.25">
      <c r="A388" s="49"/>
      <c r="B388" s="49"/>
    </row>
    <row r="389" spans="1:2" ht="15.75" customHeight="1" x14ac:dyDescent="0.25">
      <c r="A389" s="49"/>
      <c r="B389" s="49"/>
    </row>
    <row r="390" spans="1:2" ht="15.75" customHeight="1" x14ac:dyDescent="0.25">
      <c r="A390" s="49"/>
      <c r="B390" s="49"/>
    </row>
    <row r="391" spans="1:2" ht="15.75" customHeight="1" x14ac:dyDescent="0.25">
      <c r="A391" s="49"/>
      <c r="B391" s="49"/>
    </row>
    <row r="392" spans="1:2" ht="15.75" customHeight="1" x14ac:dyDescent="0.25">
      <c r="A392" s="49"/>
      <c r="B392" s="49"/>
    </row>
    <row r="393" spans="1:2" ht="15.75" customHeight="1" x14ac:dyDescent="0.25">
      <c r="A393" s="49"/>
      <c r="B393" s="49"/>
    </row>
    <row r="394" spans="1:2" ht="15.75" customHeight="1" x14ac:dyDescent="0.25">
      <c r="A394" s="49"/>
      <c r="B394" s="49"/>
    </row>
    <row r="395" spans="1:2" ht="15.75" customHeight="1" x14ac:dyDescent="0.25">
      <c r="A395" s="49"/>
      <c r="B395" s="49"/>
    </row>
    <row r="396" spans="1:2" ht="15.75" customHeight="1" x14ac:dyDescent="0.25">
      <c r="A396" s="49"/>
      <c r="B396" s="49"/>
    </row>
    <row r="397" spans="1:2" ht="15.75" customHeight="1" x14ac:dyDescent="0.25">
      <c r="A397" s="49"/>
      <c r="B397" s="49"/>
    </row>
    <row r="398" spans="1:2" ht="15.75" customHeight="1" x14ac:dyDescent="0.25">
      <c r="A398" s="49"/>
      <c r="B398" s="49"/>
    </row>
    <row r="399" spans="1:2" ht="15.75" customHeight="1" x14ac:dyDescent="0.25">
      <c r="A399" s="49"/>
      <c r="B399" s="49"/>
    </row>
    <row r="400" spans="1:2" ht="15.75" customHeight="1" x14ac:dyDescent="0.25">
      <c r="A400" s="49"/>
      <c r="B400" s="49"/>
    </row>
    <row r="401" spans="1:2" ht="15.75" customHeight="1" x14ac:dyDescent="0.25">
      <c r="A401" s="49"/>
      <c r="B401" s="49"/>
    </row>
    <row r="402" spans="1:2" ht="15.75" customHeight="1" x14ac:dyDescent="0.25">
      <c r="A402" s="49"/>
      <c r="B402" s="49"/>
    </row>
    <row r="403" spans="1:2" ht="15.75" customHeight="1" x14ac:dyDescent="0.25">
      <c r="A403" s="49"/>
      <c r="B403" s="49"/>
    </row>
    <row r="404" spans="1:2" ht="15.75" customHeight="1" x14ac:dyDescent="0.25">
      <c r="A404" s="49"/>
      <c r="B404" s="49"/>
    </row>
    <row r="405" spans="1:2" ht="15.75" customHeight="1" x14ac:dyDescent="0.25">
      <c r="A405" s="49"/>
      <c r="B405" s="49"/>
    </row>
    <row r="406" spans="1:2" ht="15.75" customHeight="1" x14ac:dyDescent="0.25">
      <c r="A406" s="49"/>
      <c r="B406" s="49"/>
    </row>
    <row r="407" spans="1:2" ht="15.75" customHeight="1" x14ac:dyDescent="0.25">
      <c r="A407" s="49"/>
      <c r="B407" s="49"/>
    </row>
    <row r="408" spans="1:2" ht="15.75" customHeight="1" x14ac:dyDescent="0.25">
      <c r="A408" s="49"/>
      <c r="B408" s="49"/>
    </row>
    <row r="409" spans="1:2" ht="15.75" customHeight="1" x14ac:dyDescent="0.25">
      <c r="A409" s="49"/>
      <c r="B409" s="49"/>
    </row>
    <row r="410" spans="1:2" ht="15.75" customHeight="1" x14ac:dyDescent="0.25">
      <c r="A410" s="49"/>
      <c r="B410" s="49"/>
    </row>
    <row r="411" spans="1:2" ht="15.75" customHeight="1" x14ac:dyDescent="0.25">
      <c r="A411" s="49"/>
      <c r="B411" s="49"/>
    </row>
    <row r="412" spans="1:2" ht="15.75" customHeight="1" x14ac:dyDescent="0.25">
      <c r="A412" s="49"/>
      <c r="B412" s="49"/>
    </row>
    <row r="413" spans="1:2" ht="15.75" customHeight="1" x14ac:dyDescent="0.25">
      <c r="A413" s="49"/>
      <c r="B413" s="49"/>
    </row>
    <row r="414" spans="1:2" ht="15.75" customHeight="1" x14ac:dyDescent="0.25">
      <c r="A414" s="49"/>
      <c r="B414" s="49"/>
    </row>
    <row r="415" spans="1:2" ht="15.75" customHeight="1" x14ac:dyDescent="0.25">
      <c r="A415" s="49"/>
      <c r="B415" s="49"/>
    </row>
    <row r="416" spans="1:2" ht="15.75" customHeight="1" x14ac:dyDescent="0.25">
      <c r="A416" s="49"/>
      <c r="B416" s="49"/>
    </row>
    <row r="417" spans="1:2" ht="15.75" customHeight="1" x14ac:dyDescent="0.25">
      <c r="A417" s="49"/>
      <c r="B417" s="49"/>
    </row>
    <row r="418" spans="1:2" ht="15.75" customHeight="1" x14ac:dyDescent="0.25">
      <c r="A418" s="49"/>
      <c r="B418" s="49"/>
    </row>
    <row r="419" spans="1:2" ht="15.75" customHeight="1" x14ac:dyDescent="0.25">
      <c r="A419" s="49"/>
      <c r="B419" s="49"/>
    </row>
    <row r="420" spans="1:2" ht="15.75" customHeight="1" x14ac:dyDescent="0.25">
      <c r="A420" s="49"/>
      <c r="B420" s="49"/>
    </row>
    <row r="421" spans="1:2" ht="15.75" customHeight="1" x14ac:dyDescent="0.25">
      <c r="A421" s="49"/>
      <c r="B421" s="49"/>
    </row>
    <row r="422" spans="1:2" ht="15.75" customHeight="1" x14ac:dyDescent="0.25">
      <c r="A422" s="49"/>
      <c r="B422" s="49"/>
    </row>
    <row r="423" spans="1:2" ht="15.75" customHeight="1" x14ac:dyDescent="0.25">
      <c r="A423" s="49"/>
      <c r="B423" s="49"/>
    </row>
    <row r="424" spans="1:2" ht="15.75" customHeight="1" x14ac:dyDescent="0.25">
      <c r="A424" s="49"/>
      <c r="B424" s="49"/>
    </row>
    <row r="425" spans="1:2" ht="15.75" customHeight="1" x14ac:dyDescent="0.25">
      <c r="A425" s="49"/>
      <c r="B425" s="49"/>
    </row>
    <row r="426" spans="1:2" ht="15.75" customHeight="1" x14ac:dyDescent="0.25">
      <c r="A426" s="49"/>
      <c r="B426" s="49"/>
    </row>
    <row r="427" spans="1:2" ht="15.75" customHeight="1" x14ac:dyDescent="0.25">
      <c r="A427" s="49"/>
      <c r="B427" s="49"/>
    </row>
    <row r="428" spans="1:2" ht="15.75" customHeight="1" x14ac:dyDescent="0.25">
      <c r="A428" s="49"/>
      <c r="B428" s="49"/>
    </row>
    <row r="429" spans="1:2" ht="15.75" customHeight="1" x14ac:dyDescent="0.25">
      <c r="A429" s="49"/>
      <c r="B429" s="49"/>
    </row>
    <row r="430" spans="1:2" ht="15.75" customHeight="1" x14ac:dyDescent="0.25">
      <c r="A430" s="49"/>
      <c r="B430" s="49"/>
    </row>
    <row r="431" spans="1:2" ht="15.75" customHeight="1" x14ac:dyDescent="0.25">
      <c r="A431" s="49"/>
      <c r="B431" s="49"/>
    </row>
    <row r="432" spans="1:2" ht="15.75" customHeight="1" x14ac:dyDescent="0.25">
      <c r="A432" s="49"/>
      <c r="B432" s="49"/>
    </row>
    <row r="433" spans="1:2" ht="15.75" customHeight="1" x14ac:dyDescent="0.25">
      <c r="A433" s="49"/>
      <c r="B433" s="49"/>
    </row>
    <row r="434" spans="1:2" ht="15.75" customHeight="1" x14ac:dyDescent="0.25">
      <c r="A434" s="49"/>
      <c r="B434" s="49"/>
    </row>
    <row r="435" spans="1:2" ht="15.75" customHeight="1" x14ac:dyDescent="0.25">
      <c r="A435" s="49"/>
      <c r="B435" s="49"/>
    </row>
    <row r="436" spans="1:2" ht="15.75" customHeight="1" x14ac:dyDescent="0.25">
      <c r="A436" s="49"/>
      <c r="B436" s="49"/>
    </row>
    <row r="437" spans="1:2" ht="15.75" customHeight="1" x14ac:dyDescent="0.25">
      <c r="A437" s="49"/>
      <c r="B437" s="49"/>
    </row>
    <row r="438" spans="1:2" ht="15.75" customHeight="1" x14ac:dyDescent="0.25">
      <c r="A438" s="49"/>
      <c r="B438" s="49"/>
    </row>
    <row r="439" spans="1:2" ht="15.75" customHeight="1" x14ac:dyDescent="0.25">
      <c r="A439" s="49"/>
      <c r="B439" s="49"/>
    </row>
    <row r="440" spans="1:2" ht="15.75" customHeight="1" x14ac:dyDescent="0.25">
      <c r="A440" s="49"/>
      <c r="B440" s="49"/>
    </row>
    <row r="441" spans="1:2" ht="15.75" customHeight="1" x14ac:dyDescent="0.25">
      <c r="A441" s="49"/>
      <c r="B441" s="49"/>
    </row>
    <row r="442" spans="1:2" ht="15.75" customHeight="1" x14ac:dyDescent="0.25">
      <c r="A442" s="49"/>
      <c r="B442" s="49"/>
    </row>
    <row r="443" spans="1:2" ht="15.75" customHeight="1" x14ac:dyDescent="0.25">
      <c r="A443" s="49"/>
      <c r="B443" s="49"/>
    </row>
    <row r="444" spans="1:2" ht="15.75" customHeight="1" x14ac:dyDescent="0.25">
      <c r="A444" s="49"/>
      <c r="B444" s="49"/>
    </row>
    <row r="445" spans="1:2" ht="15.75" customHeight="1" x14ac:dyDescent="0.25">
      <c r="A445" s="49"/>
      <c r="B445" s="49"/>
    </row>
    <row r="446" spans="1:2" ht="15.75" customHeight="1" x14ac:dyDescent="0.25">
      <c r="A446" s="49"/>
      <c r="B446" s="49"/>
    </row>
    <row r="447" spans="1:2" ht="15.75" customHeight="1" x14ac:dyDescent="0.25">
      <c r="A447" s="49"/>
      <c r="B447" s="49"/>
    </row>
    <row r="448" spans="1:2" ht="15.75" customHeight="1" x14ac:dyDescent="0.25">
      <c r="A448" s="49"/>
      <c r="B448" s="49"/>
    </row>
    <row r="449" spans="1:2" ht="15.75" customHeight="1" x14ac:dyDescent="0.25">
      <c r="A449" s="49"/>
      <c r="B449" s="49"/>
    </row>
    <row r="450" spans="1:2" ht="15.75" customHeight="1" x14ac:dyDescent="0.25">
      <c r="A450" s="49"/>
      <c r="B450" s="49"/>
    </row>
    <row r="451" spans="1:2" ht="15.75" customHeight="1" x14ac:dyDescent="0.25">
      <c r="A451" s="49"/>
      <c r="B451" s="49"/>
    </row>
    <row r="452" spans="1:2" ht="15.75" customHeight="1" x14ac:dyDescent="0.25">
      <c r="A452" s="49"/>
      <c r="B452" s="49"/>
    </row>
    <row r="453" spans="1:2" ht="15.75" customHeight="1" x14ac:dyDescent="0.25">
      <c r="A453" s="49"/>
      <c r="B453" s="49"/>
    </row>
    <row r="454" spans="1:2" ht="15.75" customHeight="1" x14ac:dyDescent="0.25">
      <c r="A454" s="49"/>
      <c r="B454" s="49"/>
    </row>
    <row r="455" spans="1:2" ht="15.75" customHeight="1" x14ac:dyDescent="0.25">
      <c r="A455" s="49"/>
      <c r="B455" s="49"/>
    </row>
    <row r="456" spans="1:2" ht="15.75" customHeight="1" x14ac:dyDescent="0.25">
      <c r="A456" s="49"/>
      <c r="B456" s="49"/>
    </row>
    <row r="457" spans="1:2" ht="15.75" customHeight="1" x14ac:dyDescent="0.25">
      <c r="A457" s="49"/>
      <c r="B457" s="49"/>
    </row>
    <row r="458" spans="1:2" ht="15.75" customHeight="1" x14ac:dyDescent="0.25">
      <c r="A458" s="49"/>
      <c r="B458" s="49"/>
    </row>
    <row r="459" spans="1:2" ht="15.75" customHeight="1" x14ac:dyDescent="0.25">
      <c r="A459" s="49"/>
      <c r="B459" s="49"/>
    </row>
    <row r="460" spans="1:2" ht="15.75" customHeight="1" x14ac:dyDescent="0.25">
      <c r="A460" s="49"/>
      <c r="B460" s="49"/>
    </row>
    <row r="461" spans="1:2" ht="15.75" customHeight="1" x14ac:dyDescent="0.25">
      <c r="A461" s="49"/>
      <c r="B461" s="49"/>
    </row>
    <row r="462" spans="1:2" ht="15.75" customHeight="1" x14ac:dyDescent="0.25">
      <c r="A462" s="49"/>
      <c r="B462" s="49"/>
    </row>
    <row r="463" spans="1:2" ht="15.75" customHeight="1" x14ac:dyDescent="0.25">
      <c r="A463" s="49"/>
      <c r="B463" s="49"/>
    </row>
    <row r="464" spans="1:2" ht="15.75" customHeight="1" x14ac:dyDescent="0.25">
      <c r="A464" s="49"/>
      <c r="B464" s="49"/>
    </row>
    <row r="465" spans="1:2" ht="15.75" customHeight="1" x14ac:dyDescent="0.25">
      <c r="A465" s="49"/>
      <c r="B465" s="49"/>
    </row>
    <row r="466" spans="1:2" ht="15.75" customHeight="1" x14ac:dyDescent="0.25">
      <c r="A466" s="49"/>
      <c r="B466" s="49"/>
    </row>
    <row r="467" spans="1:2" ht="15.75" customHeight="1" x14ac:dyDescent="0.25">
      <c r="A467" s="49"/>
      <c r="B467" s="49"/>
    </row>
    <row r="468" spans="1:2" ht="15.75" customHeight="1" x14ac:dyDescent="0.25">
      <c r="A468" s="49"/>
      <c r="B468" s="49"/>
    </row>
    <row r="469" spans="1:2" ht="15.75" customHeight="1" x14ac:dyDescent="0.25">
      <c r="A469" s="49"/>
      <c r="B469" s="49"/>
    </row>
    <row r="470" spans="1:2" ht="15.75" customHeight="1" x14ac:dyDescent="0.25">
      <c r="A470" s="49"/>
      <c r="B470" s="49"/>
    </row>
    <row r="471" spans="1:2" ht="15.75" customHeight="1" x14ac:dyDescent="0.25">
      <c r="A471" s="49"/>
      <c r="B471" s="49"/>
    </row>
    <row r="472" spans="1:2" ht="15.75" customHeight="1" x14ac:dyDescent="0.25">
      <c r="A472" s="49"/>
      <c r="B472" s="49"/>
    </row>
    <row r="473" spans="1:2" ht="15.75" customHeight="1" x14ac:dyDescent="0.25">
      <c r="A473" s="49"/>
      <c r="B473" s="49"/>
    </row>
    <row r="474" spans="1:2" ht="15.75" customHeight="1" x14ac:dyDescent="0.25">
      <c r="A474" s="49"/>
      <c r="B474" s="49"/>
    </row>
    <row r="475" spans="1:2" ht="15.75" customHeight="1" x14ac:dyDescent="0.25">
      <c r="A475" s="49"/>
      <c r="B475" s="49"/>
    </row>
    <row r="476" spans="1:2" ht="15.75" customHeight="1" x14ac:dyDescent="0.25">
      <c r="A476" s="49"/>
      <c r="B476" s="49"/>
    </row>
    <row r="477" spans="1:2" ht="15.75" customHeight="1" x14ac:dyDescent="0.25">
      <c r="A477" s="49"/>
      <c r="B477" s="49"/>
    </row>
    <row r="478" spans="1:2" ht="15.75" customHeight="1" x14ac:dyDescent="0.25">
      <c r="A478" s="49"/>
      <c r="B478" s="49"/>
    </row>
    <row r="479" spans="1:2" ht="15.75" customHeight="1" x14ac:dyDescent="0.25">
      <c r="A479" s="49"/>
      <c r="B479" s="49"/>
    </row>
    <row r="480" spans="1:2" ht="15.75" customHeight="1" x14ac:dyDescent="0.25">
      <c r="A480" s="49"/>
      <c r="B480" s="49"/>
    </row>
    <row r="481" spans="1:2" ht="15.75" customHeight="1" x14ac:dyDescent="0.25">
      <c r="A481" s="49"/>
      <c r="B481" s="49"/>
    </row>
    <row r="482" spans="1:2" ht="15.75" customHeight="1" x14ac:dyDescent="0.25">
      <c r="A482" s="49"/>
      <c r="B482" s="49"/>
    </row>
    <row r="483" spans="1:2" ht="15.75" customHeight="1" x14ac:dyDescent="0.25">
      <c r="A483" s="49"/>
      <c r="B483" s="49"/>
    </row>
    <row r="484" spans="1:2" ht="15.75" customHeight="1" x14ac:dyDescent="0.25">
      <c r="A484" s="49"/>
      <c r="B484" s="49"/>
    </row>
    <row r="485" spans="1:2" ht="15.75" customHeight="1" x14ac:dyDescent="0.25">
      <c r="A485" s="49"/>
      <c r="B485" s="49"/>
    </row>
    <row r="486" spans="1:2" ht="15.75" customHeight="1" x14ac:dyDescent="0.25">
      <c r="A486" s="49"/>
      <c r="B486" s="49"/>
    </row>
    <row r="487" spans="1:2" ht="15.75" customHeight="1" x14ac:dyDescent="0.25">
      <c r="A487" s="49"/>
      <c r="B487" s="49"/>
    </row>
    <row r="488" spans="1:2" ht="15.75" customHeight="1" x14ac:dyDescent="0.25">
      <c r="A488" s="49"/>
      <c r="B488" s="49"/>
    </row>
    <row r="489" spans="1:2" ht="15.75" customHeight="1" x14ac:dyDescent="0.25">
      <c r="A489" s="49"/>
      <c r="B489" s="49"/>
    </row>
    <row r="490" spans="1:2" ht="15.75" customHeight="1" x14ac:dyDescent="0.25">
      <c r="A490" s="49"/>
      <c r="B490" s="49"/>
    </row>
    <row r="491" spans="1:2" ht="15.75" customHeight="1" x14ac:dyDescent="0.25">
      <c r="A491" s="49"/>
      <c r="B491" s="49"/>
    </row>
    <row r="492" spans="1:2" ht="15.75" customHeight="1" x14ac:dyDescent="0.25">
      <c r="A492" s="49"/>
      <c r="B492" s="49"/>
    </row>
    <row r="493" spans="1:2" ht="15.75" customHeight="1" x14ac:dyDescent="0.25">
      <c r="A493" s="49"/>
      <c r="B493" s="49"/>
    </row>
    <row r="494" spans="1:2" ht="15.75" customHeight="1" x14ac:dyDescent="0.25">
      <c r="A494" s="49"/>
      <c r="B494" s="49"/>
    </row>
    <row r="495" spans="1:2" ht="15.75" customHeight="1" x14ac:dyDescent="0.25">
      <c r="A495" s="49"/>
      <c r="B495" s="49"/>
    </row>
    <row r="496" spans="1:2" ht="15.75" customHeight="1" x14ac:dyDescent="0.25">
      <c r="A496" s="49"/>
      <c r="B496" s="49"/>
    </row>
    <row r="497" spans="1:2" ht="15.75" customHeight="1" x14ac:dyDescent="0.25">
      <c r="A497" s="49"/>
      <c r="B497" s="49"/>
    </row>
    <row r="498" spans="1:2" ht="15.75" customHeight="1" x14ac:dyDescent="0.25">
      <c r="A498" s="49"/>
      <c r="B498" s="49"/>
    </row>
    <row r="499" spans="1:2" ht="15.75" customHeight="1" x14ac:dyDescent="0.25">
      <c r="A499" s="49"/>
      <c r="B499" s="49"/>
    </row>
    <row r="500" spans="1:2" ht="15.75" customHeight="1" x14ac:dyDescent="0.25">
      <c r="A500" s="49"/>
      <c r="B500" s="49"/>
    </row>
    <row r="501" spans="1:2" ht="15.75" customHeight="1" x14ac:dyDescent="0.25">
      <c r="A501" s="49"/>
      <c r="B501" s="49"/>
    </row>
    <row r="502" spans="1:2" ht="15.75" customHeight="1" x14ac:dyDescent="0.25">
      <c r="A502" s="49"/>
      <c r="B502" s="49"/>
    </row>
    <row r="503" spans="1:2" ht="15.75" customHeight="1" x14ac:dyDescent="0.25">
      <c r="A503" s="49"/>
      <c r="B503" s="49"/>
    </row>
    <row r="504" spans="1:2" ht="15.75" customHeight="1" x14ac:dyDescent="0.25">
      <c r="A504" s="49"/>
      <c r="B504" s="49"/>
    </row>
    <row r="505" spans="1:2" ht="15.75" customHeight="1" x14ac:dyDescent="0.25">
      <c r="A505" s="49"/>
      <c r="B505" s="49"/>
    </row>
    <row r="506" spans="1:2" ht="15.75" customHeight="1" x14ac:dyDescent="0.25">
      <c r="A506" s="49"/>
      <c r="B506" s="49"/>
    </row>
    <row r="507" spans="1:2" ht="15.75" customHeight="1" x14ac:dyDescent="0.25">
      <c r="A507" s="49"/>
      <c r="B507" s="49"/>
    </row>
    <row r="508" spans="1:2" ht="15.75" customHeight="1" x14ac:dyDescent="0.25">
      <c r="A508" s="49"/>
      <c r="B508" s="49"/>
    </row>
    <row r="509" spans="1:2" ht="15.75" customHeight="1" x14ac:dyDescent="0.25">
      <c r="A509" s="49"/>
      <c r="B509" s="49"/>
    </row>
    <row r="510" spans="1:2" ht="15.75" customHeight="1" x14ac:dyDescent="0.25">
      <c r="A510" s="49"/>
      <c r="B510" s="49"/>
    </row>
    <row r="511" spans="1:2" ht="15.75" customHeight="1" x14ac:dyDescent="0.25">
      <c r="A511" s="49"/>
      <c r="B511" s="49"/>
    </row>
    <row r="512" spans="1:2" ht="15.75" customHeight="1" x14ac:dyDescent="0.25">
      <c r="A512" s="49"/>
      <c r="B512" s="49"/>
    </row>
    <row r="513" spans="1:2" ht="15.75" customHeight="1" x14ac:dyDescent="0.25">
      <c r="A513" s="49"/>
      <c r="B513" s="49"/>
    </row>
    <row r="514" spans="1:2" ht="15.75" customHeight="1" x14ac:dyDescent="0.25">
      <c r="A514" s="49"/>
      <c r="B514" s="49"/>
    </row>
    <row r="515" spans="1:2" ht="15.75" customHeight="1" x14ac:dyDescent="0.25">
      <c r="A515" s="49"/>
      <c r="B515" s="49"/>
    </row>
    <row r="516" spans="1:2" ht="15.75" customHeight="1" x14ac:dyDescent="0.25">
      <c r="A516" s="49"/>
      <c r="B516" s="49"/>
    </row>
    <row r="517" spans="1:2" ht="15.75" customHeight="1" x14ac:dyDescent="0.25">
      <c r="A517" s="49"/>
      <c r="B517" s="49"/>
    </row>
    <row r="518" spans="1:2" ht="15.75" customHeight="1" x14ac:dyDescent="0.25">
      <c r="A518" s="49"/>
      <c r="B518" s="49"/>
    </row>
    <row r="519" spans="1:2" ht="15.75" customHeight="1" x14ac:dyDescent="0.25">
      <c r="A519" s="49"/>
      <c r="B519" s="49"/>
    </row>
    <row r="520" spans="1:2" ht="15.75" customHeight="1" x14ac:dyDescent="0.25">
      <c r="A520" s="49"/>
      <c r="B520" s="49"/>
    </row>
    <row r="521" spans="1:2" ht="15.75" customHeight="1" x14ac:dyDescent="0.25">
      <c r="A521" s="49"/>
      <c r="B521" s="49"/>
    </row>
    <row r="522" spans="1:2" ht="15.75" customHeight="1" x14ac:dyDescent="0.25">
      <c r="A522" s="49"/>
      <c r="B522" s="49"/>
    </row>
    <row r="523" spans="1:2" ht="15.75" customHeight="1" x14ac:dyDescent="0.25">
      <c r="A523" s="49"/>
      <c r="B523" s="49"/>
    </row>
    <row r="524" spans="1:2" ht="15.75" customHeight="1" x14ac:dyDescent="0.25">
      <c r="A524" s="49"/>
      <c r="B524" s="49"/>
    </row>
    <row r="525" spans="1:2" ht="15.75" customHeight="1" x14ac:dyDescent="0.25">
      <c r="A525" s="49"/>
      <c r="B525" s="49"/>
    </row>
    <row r="526" spans="1:2" ht="15.75" customHeight="1" x14ac:dyDescent="0.25">
      <c r="A526" s="49"/>
      <c r="B526" s="49"/>
    </row>
    <row r="527" spans="1:2" ht="15.75" customHeight="1" x14ac:dyDescent="0.25">
      <c r="A527" s="49"/>
      <c r="B527" s="49"/>
    </row>
    <row r="528" spans="1:2" ht="15.75" customHeight="1" x14ac:dyDescent="0.25">
      <c r="A528" s="49"/>
      <c r="B528" s="49"/>
    </row>
    <row r="529" spans="1:2" ht="15.75" customHeight="1" x14ac:dyDescent="0.25">
      <c r="A529" s="49"/>
      <c r="B529" s="49"/>
    </row>
    <row r="530" spans="1:2" ht="15.75" customHeight="1" x14ac:dyDescent="0.25">
      <c r="A530" s="49"/>
      <c r="B530" s="49"/>
    </row>
    <row r="531" spans="1:2" ht="15.75" customHeight="1" x14ac:dyDescent="0.25">
      <c r="A531" s="49"/>
      <c r="B531" s="49"/>
    </row>
    <row r="532" spans="1:2" ht="15.75" customHeight="1" x14ac:dyDescent="0.25">
      <c r="A532" s="49"/>
      <c r="B532" s="49"/>
    </row>
    <row r="533" spans="1:2" ht="15.75" customHeight="1" x14ac:dyDescent="0.25">
      <c r="A533" s="49"/>
      <c r="B533" s="49"/>
    </row>
    <row r="534" spans="1:2" ht="15.75" customHeight="1" x14ac:dyDescent="0.25">
      <c r="A534" s="49"/>
      <c r="B534" s="49"/>
    </row>
    <row r="535" spans="1:2" ht="15.75" customHeight="1" x14ac:dyDescent="0.25">
      <c r="A535" s="49"/>
      <c r="B535" s="49"/>
    </row>
    <row r="536" spans="1:2" ht="15.75" customHeight="1" x14ac:dyDescent="0.25">
      <c r="A536" s="49"/>
      <c r="B536" s="49"/>
    </row>
    <row r="537" spans="1:2" ht="15.75" customHeight="1" x14ac:dyDescent="0.25">
      <c r="A537" s="49"/>
      <c r="B537" s="49"/>
    </row>
    <row r="538" spans="1:2" ht="15.75" customHeight="1" x14ac:dyDescent="0.25">
      <c r="A538" s="49"/>
      <c r="B538" s="49"/>
    </row>
    <row r="539" spans="1:2" ht="15.75" customHeight="1" x14ac:dyDescent="0.25">
      <c r="A539" s="49"/>
      <c r="B539" s="49"/>
    </row>
    <row r="540" spans="1:2" ht="15.75" customHeight="1" x14ac:dyDescent="0.25">
      <c r="A540" s="49"/>
      <c r="B540" s="49"/>
    </row>
    <row r="541" spans="1:2" ht="15.75" customHeight="1" x14ac:dyDescent="0.25">
      <c r="A541" s="49"/>
      <c r="B541" s="49"/>
    </row>
    <row r="542" spans="1:2" ht="15.75" customHeight="1" x14ac:dyDescent="0.25">
      <c r="A542" s="49"/>
      <c r="B542" s="49"/>
    </row>
    <row r="543" spans="1:2" ht="15.75" customHeight="1" x14ac:dyDescent="0.25">
      <c r="A543" s="49"/>
      <c r="B543" s="49"/>
    </row>
    <row r="544" spans="1:2" ht="15.75" customHeight="1" x14ac:dyDescent="0.25">
      <c r="A544" s="49"/>
      <c r="B544" s="49"/>
    </row>
    <row r="545" spans="1:2" ht="15.75" customHeight="1" x14ac:dyDescent="0.25">
      <c r="A545" s="49"/>
      <c r="B545" s="49"/>
    </row>
    <row r="546" spans="1:2" ht="15.75" customHeight="1" x14ac:dyDescent="0.25">
      <c r="A546" s="49"/>
      <c r="B546" s="49"/>
    </row>
    <row r="547" spans="1:2" ht="15.75" customHeight="1" x14ac:dyDescent="0.25">
      <c r="A547" s="49"/>
      <c r="B547" s="49"/>
    </row>
    <row r="548" spans="1:2" ht="15.75" customHeight="1" x14ac:dyDescent="0.25">
      <c r="A548" s="49"/>
      <c r="B548" s="49"/>
    </row>
    <row r="549" spans="1:2" ht="15.75" customHeight="1" x14ac:dyDescent="0.25">
      <c r="A549" s="49"/>
      <c r="B549" s="49"/>
    </row>
    <row r="550" spans="1:2" ht="15.75" customHeight="1" x14ac:dyDescent="0.25">
      <c r="A550" s="49"/>
      <c r="B550" s="49"/>
    </row>
    <row r="551" spans="1:2" ht="15.75" customHeight="1" x14ac:dyDescent="0.25">
      <c r="A551" s="49"/>
      <c r="B551" s="49"/>
    </row>
    <row r="552" spans="1:2" ht="15.75" customHeight="1" x14ac:dyDescent="0.25">
      <c r="A552" s="49"/>
      <c r="B552" s="49"/>
    </row>
    <row r="553" spans="1:2" ht="15.75" customHeight="1" x14ac:dyDescent="0.25">
      <c r="A553" s="49"/>
      <c r="B553" s="49"/>
    </row>
    <row r="554" spans="1:2" ht="15.75" customHeight="1" x14ac:dyDescent="0.25">
      <c r="A554" s="49"/>
      <c r="B554" s="49"/>
    </row>
    <row r="555" spans="1:2" ht="15.75" customHeight="1" x14ac:dyDescent="0.25">
      <c r="A555" s="49"/>
      <c r="B555" s="49"/>
    </row>
    <row r="556" spans="1:2" ht="15.75" customHeight="1" x14ac:dyDescent="0.25">
      <c r="A556" s="49"/>
      <c r="B556" s="49"/>
    </row>
    <row r="557" spans="1:2" ht="15.75" customHeight="1" x14ac:dyDescent="0.25">
      <c r="A557" s="49"/>
      <c r="B557" s="49"/>
    </row>
    <row r="558" spans="1:2" ht="15.75" customHeight="1" x14ac:dyDescent="0.25">
      <c r="A558" s="49"/>
      <c r="B558" s="49"/>
    </row>
    <row r="559" spans="1:2" ht="15.75" customHeight="1" x14ac:dyDescent="0.25">
      <c r="A559" s="49"/>
      <c r="B559" s="49"/>
    </row>
    <row r="560" spans="1:2" ht="15.75" customHeight="1" x14ac:dyDescent="0.25">
      <c r="A560" s="49"/>
      <c r="B560" s="49"/>
    </row>
    <row r="561" spans="1:2" ht="15.75" customHeight="1" x14ac:dyDescent="0.25">
      <c r="A561" s="49"/>
      <c r="B561" s="49"/>
    </row>
    <row r="562" spans="1:2" ht="15.75" customHeight="1" x14ac:dyDescent="0.25">
      <c r="A562" s="49"/>
      <c r="B562" s="49"/>
    </row>
    <row r="563" spans="1:2" ht="15.75" customHeight="1" x14ac:dyDescent="0.25">
      <c r="A563" s="49"/>
      <c r="B563" s="49"/>
    </row>
    <row r="564" spans="1:2" ht="15.75" customHeight="1" x14ac:dyDescent="0.25">
      <c r="A564" s="49"/>
      <c r="B564" s="49"/>
    </row>
    <row r="565" spans="1:2" ht="15.75" customHeight="1" x14ac:dyDescent="0.25">
      <c r="A565" s="49"/>
      <c r="B565" s="49"/>
    </row>
    <row r="566" spans="1:2" ht="15.75" customHeight="1" x14ac:dyDescent="0.25">
      <c r="A566" s="49"/>
      <c r="B566" s="49"/>
    </row>
    <row r="567" spans="1:2" ht="15.75" customHeight="1" x14ac:dyDescent="0.25">
      <c r="A567" s="49"/>
      <c r="B567" s="49"/>
    </row>
    <row r="568" spans="1:2" ht="15.75" customHeight="1" x14ac:dyDescent="0.25">
      <c r="A568" s="49"/>
      <c r="B568" s="49"/>
    </row>
    <row r="569" spans="1:2" ht="15.75" customHeight="1" x14ac:dyDescent="0.25">
      <c r="A569" s="49"/>
      <c r="B569" s="49"/>
    </row>
    <row r="570" spans="1:2" ht="15.75" customHeight="1" x14ac:dyDescent="0.25">
      <c r="A570" s="49"/>
      <c r="B570" s="49"/>
    </row>
    <row r="571" spans="1:2" ht="15.75" customHeight="1" x14ac:dyDescent="0.25">
      <c r="A571" s="49"/>
      <c r="B571" s="49"/>
    </row>
    <row r="572" spans="1:2" ht="15.75" customHeight="1" x14ac:dyDescent="0.25">
      <c r="A572" s="49"/>
      <c r="B572" s="49"/>
    </row>
    <row r="573" spans="1:2" ht="15.75" customHeight="1" x14ac:dyDescent="0.25">
      <c r="A573" s="49"/>
      <c r="B573" s="49"/>
    </row>
    <row r="574" spans="1:2" ht="15.75" customHeight="1" x14ac:dyDescent="0.25">
      <c r="A574" s="49"/>
      <c r="B574" s="49"/>
    </row>
    <row r="575" spans="1:2" ht="15.75" customHeight="1" x14ac:dyDescent="0.25">
      <c r="A575" s="49"/>
      <c r="B575" s="49"/>
    </row>
    <row r="576" spans="1:2" ht="15.75" customHeight="1" x14ac:dyDescent="0.25">
      <c r="A576" s="49"/>
      <c r="B576" s="49"/>
    </row>
    <row r="577" spans="1:2" ht="15.75" customHeight="1" x14ac:dyDescent="0.25">
      <c r="A577" s="49"/>
      <c r="B577" s="49"/>
    </row>
    <row r="578" spans="1:2" ht="15.75" customHeight="1" x14ac:dyDescent="0.25">
      <c r="A578" s="49"/>
      <c r="B578" s="49"/>
    </row>
    <row r="579" spans="1:2" ht="15.75" customHeight="1" x14ac:dyDescent="0.25">
      <c r="A579" s="49"/>
      <c r="B579" s="49"/>
    </row>
    <row r="580" spans="1:2" ht="15.75" customHeight="1" x14ac:dyDescent="0.25">
      <c r="A580" s="49"/>
      <c r="B580" s="49"/>
    </row>
    <row r="581" spans="1:2" ht="15.75" customHeight="1" x14ac:dyDescent="0.25">
      <c r="A581" s="49"/>
      <c r="B581" s="49"/>
    </row>
    <row r="582" spans="1:2" ht="15.75" customHeight="1" x14ac:dyDescent="0.25">
      <c r="A582" s="49"/>
      <c r="B582" s="49"/>
    </row>
    <row r="583" spans="1:2" ht="15.75" customHeight="1" x14ac:dyDescent="0.25">
      <c r="A583" s="49"/>
      <c r="B583" s="49"/>
    </row>
    <row r="584" spans="1:2" ht="15.75" customHeight="1" x14ac:dyDescent="0.25">
      <c r="A584" s="49"/>
      <c r="B584" s="49"/>
    </row>
    <row r="585" spans="1:2" ht="15.75" customHeight="1" x14ac:dyDescent="0.25">
      <c r="A585" s="49"/>
      <c r="B585" s="49"/>
    </row>
    <row r="586" spans="1:2" ht="15.75" customHeight="1" x14ac:dyDescent="0.25">
      <c r="A586" s="49"/>
      <c r="B586" s="49"/>
    </row>
    <row r="587" spans="1:2" ht="15.75" customHeight="1" x14ac:dyDescent="0.25">
      <c r="A587" s="49"/>
      <c r="B587" s="49"/>
    </row>
    <row r="588" spans="1:2" ht="15.75" customHeight="1" x14ac:dyDescent="0.25">
      <c r="A588" s="49"/>
      <c r="B588" s="49"/>
    </row>
    <row r="589" spans="1:2" ht="15.75" customHeight="1" x14ac:dyDescent="0.25">
      <c r="A589" s="49"/>
      <c r="B589" s="49"/>
    </row>
    <row r="590" spans="1:2" ht="15.75" customHeight="1" x14ac:dyDescent="0.25">
      <c r="A590" s="49"/>
      <c r="B590" s="49"/>
    </row>
    <row r="591" spans="1:2" ht="15.75" customHeight="1" x14ac:dyDescent="0.25">
      <c r="A591" s="49"/>
      <c r="B591" s="49"/>
    </row>
    <row r="592" spans="1:2" ht="15.75" customHeight="1" x14ac:dyDescent="0.25">
      <c r="A592" s="49"/>
      <c r="B592" s="49"/>
    </row>
    <row r="593" spans="1:2" ht="15.75" customHeight="1" x14ac:dyDescent="0.25">
      <c r="A593" s="49"/>
      <c r="B593" s="49"/>
    </row>
    <row r="594" spans="1:2" ht="15.75" customHeight="1" x14ac:dyDescent="0.25">
      <c r="A594" s="49"/>
      <c r="B594" s="49"/>
    </row>
    <row r="595" spans="1:2" ht="15.75" customHeight="1" x14ac:dyDescent="0.25">
      <c r="A595" s="49"/>
      <c r="B595" s="49"/>
    </row>
    <row r="596" spans="1:2" ht="15.75" customHeight="1" x14ac:dyDescent="0.25">
      <c r="A596" s="49"/>
      <c r="B596" s="49"/>
    </row>
    <row r="597" spans="1:2" ht="15.75" customHeight="1" x14ac:dyDescent="0.25">
      <c r="A597" s="49"/>
      <c r="B597" s="49"/>
    </row>
    <row r="598" spans="1:2" ht="15.75" customHeight="1" x14ac:dyDescent="0.25">
      <c r="A598" s="49"/>
      <c r="B598" s="49"/>
    </row>
    <row r="599" spans="1:2" ht="15.75" customHeight="1" x14ac:dyDescent="0.25">
      <c r="A599" s="49"/>
      <c r="B599" s="49"/>
    </row>
    <row r="600" spans="1:2" ht="15.75" customHeight="1" x14ac:dyDescent="0.25">
      <c r="A600" s="49"/>
      <c r="B600" s="49"/>
    </row>
    <row r="601" spans="1:2" ht="15.75" customHeight="1" x14ac:dyDescent="0.25">
      <c r="A601" s="49"/>
      <c r="B601" s="49"/>
    </row>
    <row r="602" spans="1:2" ht="15.75" customHeight="1" x14ac:dyDescent="0.25">
      <c r="A602" s="49"/>
      <c r="B602" s="49"/>
    </row>
    <row r="603" spans="1:2" ht="15.75" customHeight="1" x14ac:dyDescent="0.25">
      <c r="A603" s="49"/>
      <c r="B603" s="49"/>
    </row>
    <row r="604" spans="1:2" ht="15.75" customHeight="1" x14ac:dyDescent="0.25">
      <c r="A604" s="49"/>
      <c r="B604" s="49"/>
    </row>
    <row r="605" spans="1:2" ht="15.75" customHeight="1" x14ac:dyDescent="0.25">
      <c r="A605" s="49"/>
      <c r="B605" s="49"/>
    </row>
    <row r="606" spans="1:2" ht="15.75" customHeight="1" x14ac:dyDescent="0.25">
      <c r="A606" s="49"/>
      <c r="B606" s="49"/>
    </row>
    <row r="607" spans="1:2" ht="15.75" customHeight="1" x14ac:dyDescent="0.25">
      <c r="A607" s="49"/>
      <c r="B607" s="49"/>
    </row>
    <row r="608" spans="1:2" ht="15.75" customHeight="1" x14ac:dyDescent="0.25">
      <c r="A608" s="49"/>
      <c r="B608" s="49"/>
    </row>
    <row r="609" spans="1:2" ht="15.75" customHeight="1" x14ac:dyDescent="0.25">
      <c r="A609" s="49"/>
      <c r="B609" s="49"/>
    </row>
    <row r="610" spans="1:2" ht="15.75" customHeight="1" x14ac:dyDescent="0.25">
      <c r="A610" s="49"/>
      <c r="B610" s="49"/>
    </row>
    <row r="611" spans="1:2" ht="15.75" customHeight="1" x14ac:dyDescent="0.25">
      <c r="A611" s="49"/>
      <c r="B611" s="49"/>
    </row>
    <row r="612" spans="1:2" ht="15.75" customHeight="1" x14ac:dyDescent="0.25">
      <c r="A612" s="49"/>
      <c r="B612" s="49"/>
    </row>
    <row r="613" spans="1:2" ht="15.75" customHeight="1" x14ac:dyDescent="0.25">
      <c r="A613" s="49"/>
      <c r="B613" s="49"/>
    </row>
    <row r="614" spans="1:2" ht="15.75" customHeight="1" x14ac:dyDescent="0.25">
      <c r="A614" s="49"/>
      <c r="B614" s="49"/>
    </row>
    <row r="615" spans="1:2" ht="15.75" customHeight="1" x14ac:dyDescent="0.25">
      <c r="A615" s="49"/>
      <c r="B615" s="49"/>
    </row>
    <row r="616" spans="1:2" ht="15.75" customHeight="1" x14ac:dyDescent="0.25">
      <c r="A616" s="49"/>
      <c r="B616" s="49"/>
    </row>
    <row r="617" spans="1:2" ht="15.75" customHeight="1" x14ac:dyDescent="0.25">
      <c r="A617" s="49"/>
      <c r="B617" s="49"/>
    </row>
    <row r="618" spans="1:2" ht="15.75" customHeight="1" x14ac:dyDescent="0.25">
      <c r="A618" s="49"/>
      <c r="B618" s="49"/>
    </row>
    <row r="619" spans="1:2" ht="15.75" customHeight="1" x14ac:dyDescent="0.25">
      <c r="A619" s="49"/>
      <c r="B619" s="49"/>
    </row>
    <row r="620" spans="1:2" ht="15.75" customHeight="1" x14ac:dyDescent="0.25">
      <c r="A620" s="49"/>
      <c r="B620" s="49"/>
    </row>
    <row r="621" spans="1:2" ht="15.75" customHeight="1" x14ac:dyDescent="0.25">
      <c r="A621" s="49"/>
      <c r="B621" s="49"/>
    </row>
    <row r="622" spans="1:2" ht="15.75" customHeight="1" x14ac:dyDescent="0.25">
      <c r="A622" s="49"/>
      <c r="B622" s="49"/>
    </row>
    <row r="623" spans="1:2" ht="15.75" customHeight="1" x14ac:dyDescent="0.25">
      <c r="A623" s="49"/>
      <c r="B623" s="49"/>
    </row>
    <row r="624" spans="1:2" ht="15.75" customHeight="1" x14ac:dyDescent="0.25">
      <c r="A624" s="49"/>
      <c r="B624" s="49"/>
    </row>
    <row r="625" spans="1:2" ht="15.75" customHeight="1" x14ac:dyDescent="0.25">
      <c r="A625" s="49"/>
      <c r="B625" s="49"/>
    </row>
    <row r="626" spans="1:2" ht="15.75" customHeight="1" x14ac:dyDescent="0.25">
      <c r="A626" s="49"/>
      <c r="B626" s="49"/>
    </row>
    <row r="627" spans="1:2" ht="15.75" customHeight="1" x14ac:dyDescent="0.25">
      <c r="A627" s="49"/>
      <c r="B627" s="49"/>
    </row>
    <row r="628" spans="1:2" ht="15.75" customHeight="1" x14ac:dyDescent="0.25">
      <c r="A628" s="49"/>
      <c r="B628" s="49"/>
    </row>
    <row r="629" spans="1:2" ht="15.75" customHeight="1" x14ac:dyDescent="0.25">
      <c r="A629" s="49"/>
      <c r="B629" s="49"/>
    </row>
    <row r="630" spans="1:2" ht="15.75" customHeight="1" x14ac:dyDescent="0.25">
      <c r="A630" s="49"/>
      <c r="B630" s="49"/>
    </row>
    <row r="631" spans="1:2" ht="15.75" customHeight="1" x14ac:dyDescent="0.25">
      <c r="A631" s="49"/>
      <c r="B631" s="49"/>
    </row>
    <row r="632" spans="1:2" ht="15.75" customHeight="1" x14ac:dyDescent="0.25">
      <c r="A632" s="49"/>
      <c r="B632" s="49"/>
    </row>
    <row r="633" spans="1:2" ht="15.75" customHeight="1" x14ac:dyDescent="0.25">
      <c r="A633" s="49"/>
      <c r="B633" s="49"/>
    </row>
    <row r="634" spans="1:2" ht="15.75" customHeight="1" x14ac:dyDescent="0.25">
      <c r="A634" s="49"/>
      <c r="B634" s="49"/>
    </row>
    <row r="635" spans="1:2" ht="15.75" customHeight="1" x14ac:dyDescent="0.25">
      <c r="A635" s="49"/>
      <c r="B635" s="49"/>
    </row>
    <row r="636" spans="1:2" ht="15.75" customHeight="1" x14ac:dyDescent="0.25">
      <c r="A636" s="49"/>
      <c r="B636" s="49"/>
    </row>
    <row r="637" spans="1:2" ht="15.75" customHeight="1" x14ac:dyDescent="0.25">
      <c r="A637" s="49"/>
      <c r="B637" s="49"/>
    </row>
    <row r="638" spans="1:2" ht="15.75" customHeight="1" x14ac:dyDescent="0.25">
      <c r="A638" s="49"/>
      <c r="B638" s="49"/>
    </row>
    <row r="639" spans="1:2" ht="15.75" customHeight="1" x14ac:dyDescent="0.25">
      <c r="A639" s="49"/>
      <c r="B639" s="49"/>
    </row>
    <row r="640" spans="1:2" ht="15.75" customHeight="1" x14ac:dyDescent="0.25">
      <c r="A640" s="49"/>
      <c r="B640" s="49"/>
    </row>
    <row r="641" spans="1:2" ht="15.75" customHeight="1" x14ac:dyDescent="0.25">
      <c r="A641" s="49"/>
      <c r="B641" s="49"/>
    </row>
    <row r="642" spans="1:2" ht="15.75" customHeight="1" x14ac:dyDescent="0.25">
      <c r="A642" s="49"/>
      <c r="B642" s="49"/>
    </row>
    <row r="643" spans="1:2" ht="15.75" customHeight="1" x14ac:dyDescent="0.25">
      <c r="A643" s="49"/>
      <c r="B643" s="49"/>
    </row>
    <row r="644" spans="1:2" ht="15.75" customHeight="1" x14ac:dyDescent="0.25">
      <c r="A644" s="49"/>
      <c r="B644" s="49"/>
    </row>
    <row r="645" spans="1:2" ht="15.75" customHeight="1" x14ac:dyDescent="0.25">
      <c r="A645" s="49"/>
      <c r="B645" s="49"/>
    </row>
    <row r="646" spans="1:2" ht="15.75" customHeight="1" x14ac:dyDescent="0.25">
      <c r="A646" s="49"/>
      <c r="B646" s="49"/>
    </row>
    <row r="647" spans="1:2" ht="15.75" customHeight="1" x14ac:dyDescent="0.25">
      <c r="A647" s="49"/>
      <c r="B647" s="49"/>
    </row>
    <row r="648" spans="1:2" ht="15.75" customHeight="1" x14ac:dyDescent="0.25">
      <c r="A648" s="49"/>
      <c r="B648" s="49"/>
    </row>
    <row r="649" spans="1:2" ht="15.75" customHeight="1" x14ac:dyDescent="0.25">
      <c r="A649" s="49"/>
      <c r="B649" s="49"/>
    </row>
    <row r="650" spans="1:2" ht="15.75" customHeight="1" x14ac:dyDescent="0.25">
      <c r="A650" s="49"/>
      <c r="B650" s="49"/>
    </row>
    <row r="651" spans="1:2" ht="15.75" customHeight="1" x14ac:dyDescent="0.25">
      <c r="A651" s="49"/>
      <c r="B651" s="49"/>
    </row>
    <row r="652" spans="1:2" ht="15.75" customHeight="1" x14ac:dyDescent="0.25">
      <c r="A652" s="49"/>
      <c r="B652" s="49"/>
    </row>
    <row r="653" spans="1:2" ht="15.75" customHeight="1" x14ac:dyDescent="0.25">
      <c r="A653" s="49"/>
      <c r="B653" s="49"/>
    </row>
    <row r="654" spans="1:2" ht="15.75" customHeight="1" x14ac:dyDescent="0.25">
      <c r="A654" s="49"/>
      <c r="B654" s="49"/>
    </row>
    <row r="655" spans="1:2" ht="15.75" customHeight="1" x14ac:dyDescent="0.25">
      <c r="A655" s="49"/>
      <c r="B655" s="49"/>
    </row>
    <row r="656" spans="1:2" ht="15.75" customHeight="1" x14ac:dyDescent="0.25">
      <c r="A656" s="49"/>
      <c r="B656" s="49"/>
    </row>
    <row r="657" spans="1:2" ht="15.75" customHeight="1" x14ac:dyDescent="0.25">
      <c r="A657" s="49"/>
      <c r="B657" s="49"/>
    </row>
    <row r="658" spans="1:2" ht="15.75" customHeight="1" x14ac:dyDescent="0.25">
      <c r="A658" s="49"/>
      <c r="B658" s="49"/>
    </row>
    <row r="659" spans="1:2" ht="15.75" customHeight="1" x14ac:dyDescent="0.25">
      <c r="A659" s="49"/>
      <c r="B659" s="49"/>
    </row>
    <row r="660" spans="1:2" ht="15.75" customHeight="1" x14ac:dyDescent="0.25">
      <c r="A660" s="49"/>
      <c r="B660" s="49"/>
    </row>
    <row r="661" spans="1:2" ht="15.75" customHeight="1" x14ac:dyDescent="0.25">
      <c r="A661" s="49"/>
      <c r="B661" s="49"/>
    </row>
    <row r="662" spans="1:2" ht="15.75" customHeight="1" x14ac:dyDescent="0.25">
      <c r="A662" s="49"/>
      <c r="B662" s="49"/>
    </row>
    <row r="663" spans="1:2" ht="15.75" customHeight="1" x14ac:dyDescent="0.25">
      <c r="A663" s="49"/>
      <c r="B663" s="49"/>
    </row>
    <row r="664" spans="1:2" ht="15.75" customHeight="1" x14ac:dyDescent="0.25">
      <c r="A664" s="49"/>
      <c r="B664" s="49"/>
    </row>
    <row r="665" spans="1:2" ht="15.75" customHeight="1" x14ac:dyDescent="0.25">
      <c r="A665" s="49"/>
      <c r="B665" s="49"/>
    </row>
    <row r="666" spans="1:2" ht="15.75" customHeight="1" x14ac:dyDescent="0.25">
      <c r="A666" s="49"/>
      <c r="B666" s="49"/>
    </row>
    <row r="667" spans="1:2" ht="15.75" customHeight="1" x14ac:dyDescent="0.25">
      <c r="A667" s="49"/>
      <c r="B667" s="49"/>
    </row>
    <row r="668" spans="1:2" ht="15.75" customHeight="1" x14ac:dyDescent="0.25">
      <c r="A668" s="49"/>
      <c r="B668" s="49"/>
    </row>
    <row r="669" spans="1:2" ht="15.75" customHeight="1" x14ac:dyDescent="0.25">
      <c r="A669" s="49"/>
      <c r="B669" s="49"/>
    </row>
    <row r="670" spans="1:2" ht="15.75" customHeight="1" x14ac:dyDescent="0.25">
      <c r="A670" s="49"/>
      <c r="B670" s="49"/>
    </row>
    <row r="671" spans="1:2" ht="15.75" customHeight="1" x14ac:dyDescent="0.25">
      <c r="A671" s="49"/>
      <c r="B671" s="49"/>
    </row>
    <row r="672" spans="1:2" ht="15.75" customHeight="1" x14ac:dyDescent="0.25">
      <c r="A672" s="49"/>
      <c r="B672" s="49"/>
    </row>
    <row r="673" spans="1:2" ht="15.75" customHeight="1" x14ac:dyDescent="0.25">
      <c r="A673" s="49"/>
      <c r="B673" s="49"/>
    </row>
    <row r="674" spans="1:2" ht="15.75" customHeight="1" x14ac:dyDescent="0.25">
      <c r="A674" s="49"/>
      <c r="B674" s="49"/>
    </row>
    <row r="675" spans="1:2" ht="15.75" customHeight="1" x14ac:dyDescent="0.25">
      <c r="A675" s="49"/>
      <c r="B675" s="49"/>
    </row>
    <row r="676" spans="1:2" ht="15.75" customHeight="1" x14ac:dyDescent="0.25">
      <c r="A676" s="49"/>
      <c r="B676" s="49"/>
    </row>
    <row r="677" spans="1:2" ht="15.75" customHeight="1" x14ac:dyDescent="0.25">
      <c r="A677" s="49"/>
      <c r="B677" s="49"/>
    </row>
    <row r="678" spans="1:2" ht="15.75" customHeight="1" x14ac:dyDescent="0.25">
      <c r="A678" s="49"/>
      <c r="B678" s="49"/>
    </row>
    <row r="679" spans="1:2" ht="15.75" customHeight="1" x14ac:dyDescent="0.25">
      <c r="A679" s="49"/>
      <c r="B679" s="49"/>
    </row>
    <row r="680" spans="1:2" ht="15.75" customHeight="1" x14ac:dyDescent="0.25">
      <c r="A680" s="49"/>
      <c r="B680" s="49"/>
    </row>
    <row r="681" spans="1:2" ht="15.75" customHeight="1" x14ac:dyDescent="0.25">
      <c r="A681" s="49"/>
      <c r="B681" s="49"/>
    </row>
    <row r="682" spans="1:2" ht="15.75" customHeight="1" x14ac:dyDescent="0.25">
      <c r="A682" s="49"/>
      <c r="B682" s="49"/>
    </row>
    <row r="683" spans="1:2" ht="15.75" customHeight="1" x14ac:dyDescent="0.25">
      <c r="A683" s="49"/>
      <c r="B683" s="49"/>
    </row>
    <row r="684" spans="1:2" ht="15.75" customHeight="1" x14ac:dyDescent="0.25">
      <c r="A684" s="49"/>
      <c r="B684" s="49"/>
    </row>
    <row r="685" spans="1:2" ht="15.75" customHeight="1" x14ac:dyDescent="0.25">
      <c r="A685" s="49"/>
      <c r="B685" s="49"/>
    </row>
    <row r="686" spans="1:2" ht="15.75" customHeight="1" x14ac:dyDescent="0.25">
      <c r="A686" s="49"/>
      <c r="B686" s="49"/>
    </row>
    <row r="687" spans="1:2" ht="15.75" customHeight="1" x14ac:dyDescent="0.25">
      <c r="A687" s="49"/>
      <c r="B687" s="49"/>
    </row>
    <row r="688" spans="1:2" ht="15.75" customHeight="1" x14ac:dyDescent="0.25">
      <c r="A688" s="49"/>
      <c r="B688" s="49"/>
    </row>
    <row r="689" spans="1:2" ht="15.75" customHeight="1" x14ac:dyDescent="0.25">
      <c r="A689" s="49"/>
      <c r="B689" s="49"/>
    </row>
    <row r="690" spans="1:2" ht="15.75" customHeight="1" x14ac:dyDescent="0.25">
      <c r="A690" s="49"/>
      <c r="B690" s="49"/>
    </row>
    <row r="691" spans="1:2" ht="15.75" customHeight="1" x14ac:dyDescent="0.25">
      <c r="A691" s="49"/>
      <c r="B691" s="49"/>
    </row>
    <row r="692" spans="1:2" ht="15.75" customHeight="1" x14ac:dyDescent="0.25">
      <c r="A692" s="49"/>
      <c r="B692" s="49"/>
    </row>
    <row r="693" spans="1:2" ht="15.75" customHeight="1" x14ac:dyDescent="0.25">
      <c r="A693" s="49"/>
      <c r="B693" s="49"/>
    </row>
    <row r="694" spans="1:2" ht="15.75" customHeight="1" x14ac:dyDescent="0.25">
      <c r="A694" s="49"/>
      <c r="B694" s="49"/>
    </row>
    <row r="695" spans="1:2" ht="15.75" customHeight="1" x14ac:dyDescent="0.25">
      <c r="A695" s="49"/>
      <c r="B695" s="49"/>
    </row>
    <row r="696" spans="1:2" ht="15.75" customHeight="1" x14ac:dyDescent="0.25">
      <c r="A696" s="49"/>
      <c r="B696" s="49"/>
    </row>
    <row r="697" spans="1:2" ht="15.75" customHeight="1" x14ac:dyDescent="0.25">
      <c r="A697" s="49"/>
      <c r="B697" s="49"/>
    </row>
    <row r="698" spans="1:2" ht="15.75" customHeight="1" x14ac:dyDescent="0.25">
      <c r="A698" s="49"/>
      <c r="B698" s="49"/>
    </row>
    <row r="699" spans="1:2" ht="15.75" customHeight="1" x14ac:dyDescent="0.25">
      <c r="A699" s="49"/>
      <c r="B699" s="49"/>
    </row>
    <row r="700" spans="1:2" ht="15.75" customHeight="1" x14ac:dyDescent="0.25">
      <c r="A700" s="49"/>
      <c r="B700" s="49"/>
    </row>
    <row r="701" spans="1:2" ht="15.75" customHeight="1" x14ac:dyDescent="0.25">
      <c r="A701" s="49"/>
      <c r="B701" s="49"/>
    </row>
    <row r="702" spans="1:2" ht="15.75" customHeight="1" x14ac:dyDescent="0.25">
      <c r="A702" s="49"/>
      <c r="B702" s="49"/>
    </row>
    <row r="703" spans="1:2" ht="15.75" customHeight="1" x14ac:dyDescent="0.25">
      <c r="A703" s="49"/>
      <c r="B703" s="49"/>
    </row>
    <row r="704" spans="1:2" ht="15.75" customHeight="1" x14ac:dyDescent="0.25">
      <c r="A704" s="49"/>
      <c r="B704" s="49"/>
    </row>
    <row r="705" spans="1:2" ht="15.75" customHeight="1" x14ac:dyDescent="0.25">
      <c r="A705" s="49"/>
      <c r="B705" s="49"/>
    </row>
    <row r="706" spans="1:2" ht="15.75" customHeight="1" x14ac:dyDescent="0.25">
      <c r="A706" s="49"/>
      <c r="B706" s="49"/>
    </row>
    <row r="707" spans="1:2" ht="15.75" customHeight="1" x14ac:dyDescent="0.25">
      <c r="A707" s="49"/>
      <c r="B707" s="49"/>
    </row>
    <row r="708" spans="1:2" ht="15.75" customHeight="1" x14ac:dyDescent="0.25">
      <c r="A708" s="49"/>
      <c r="B708" s="49"/>
    </row>
    <row r="709" spans="1:2" ht="15.75" customHeight="1" x14ac:dyDescent="0.25">
      <c r="A709" s="49"/>
      <c r="B709" s="49"/>
    </row>
    <row r="710" spans="1:2" ht="15.75" customHeight="1" x14ac:dyDescent="0.25">
      <c r="A710" s="49"/>
      <c r="B710" s="49"/>
    </row>
    <row r="711" spans="1:2" ht="15.75" customHeight="1" x14ac:dyDescent="0.25">
      <c r="A711" s="49"/>
      <c r="B711" s="49"/>
    </row>
    <row r="712" spans="1:2" ht="15.75" customHeight="1" x14ac:dyDescent="0.25">
      <c r="A712" s="49"/>
      <c r="B712" s="49"/>
    </row>
    <row r="713" spans="1:2" ht="15.75" customHeight="1" x14ac:dyDescent="0.25">
      <c r="A713" s="49"/>
      <c r="B713" s="49"/>
    </row>
    <row r="714" spans="1:2" ht="15.75" customHeight="1" x14ac:dyDescent="0.25">
      <c r="A714" s="49"/>
      <c r="B714" s="49"/>
    </row>
    <row r="715" spans="1:2" ht="15.75" customHeight="1" x14ac:dyDescent="0.25">
      <c r="A715" s="49"/>
      <c r="B715" s="49"/>
    </row>
    <row r="716" spans="1:2" ht="15.75" customHeight="1" x14ac:dyDescent="0.25">
      <c r="A716" s="49"/>
      <c r="B716" s="49"/>
    </row>
    <row r="717" spans="1:2" ht="15.75" customHeight="1" x14ac:dyDescent="0.25">
      <c r="A717" s="49"/>
      <c r="B717" s="49"/>
    </row>
    <row r="718" spans="1:2" ht="15.75" customHeight="1" x14ac:dyDescent="0.25">
      <c r="A718" s="49"/>
      <c r="B718" s="49"/>
    </row>
    <row r="719" spans="1:2" ht="15.75" customHeight="1" x14ac:dyDescent="0.25">
      <c r="A719" s="49"/>
      <c r="B719" s="49"/>
    </row>
    <row r="720" spans="1:2" ht="15.75" customHeight="1" x14ac:dyDescent="0.25">
      <c r="A720" s="49"/>
      <c r="B720" s="49"/>
    </row>
    <row r="721" spans="1:2" ht="15.75" customHeight="1" x14ac:dyDescent="0.25">
      <c r="A721" s="49"/>
      <c r="B721" s="49"/>
    </row>
    <row r="722" spans="1:2" ht="15.75" customHeight="1" x14ac:dyDescent="0.25">
      <c r="A722" s="49"/>
      <c r="B722" s="49"/>
    </row>
    <row r="723" spans="1:2" ht="15.75" customHeight="1" x14ac:dyDescent="0.25">
      <c r="A723" s="49"/>
      <c r="B723" s="49"/>
    </row>
    <row r="724" spans="1:2" ht="15.75" customHeight="1" x14ac:dyDescent="0.25">
      <c r="A724" s="49"/>
      <c r="B724" s="49"/>
    </row>
    <row r="725" spans="1:2" ht="15.75" customHeight="1" x14ac:dyDescent="0.25">
      <c r="A725" s="49"/>
      <c r="B725" s="49"/>
    </row>
    <row r="726" spans="1:2" ht="15.75" customHeight="1" x14ac:dyDescent="0.25">
      <c r="A726" s="49"/>
      <c r="B726" s="49"/>
    </row>
    <row r="727" spans="1:2" ht="15.75" customHeight="1" x14ac:dyDescent="0.25">
      <c r="A727" s="49"/>
      <c r="B727" s="49"/>
    </row>
    <row r="728" spans="1:2" ht="15.75" customHeight="1" x14ac:dyDescent="0.25">
      <c r="A728" s="49"/>
      <c r="B728" s="49"/>
    </row>
    <row r="729" spans="1:2" ht="15.75" customHeight="1" x14ac:dyDescent="0.25">
      <c r="A729" s="49"/>
      <c r="B729" s="49"/>
    </row>
    <row r="730" spans="1:2" ht="15.75" customHeight="1" x14ac:dyDescent="0.25">
      <c r="A730" s="49"/>
      <c r="B730" s="49"/>
    </row>
    <row r="731" spans="1:2" ht="15.75" customHeight="1" x14ac:dyDescent="0.25">
      <c r="A731" s="49"/>
      <c r="B731" s="49"/>
    </row>
    <row r="732" spans="1:2" ht="15.75" customHeight="1" x14ac:dyDescent="0.25">
      <c r="A732" s="49"/>
      <c r="B732" s="49"/>
    </row>
    <row r="733" spans="1:2" ht="15.75" customHeight="1" x14ac:dyDescent="0.25">
      <c r="A733" s="49"/>
      <c r="B733" s="49"/>
    </row>
    <row r="734" spans="1:2" ht="15.75" customHeight="1" x14ac:dyDescent="0.25">
      <c r="A734" s="49"/>
      <c r="B734" s="49"/>
    </row>
    <row r="735" spans="1:2" ht="15.75" customHeight="1" x14ac:dyDescent="0.25">
      <c r="A735" s="49"/>
      <c r="B735" s="49"/>
    </row>
    <row r="736" spans="1:2" ht="15.75" customHeight="1" x14ac:dyDescent="0.25">
      <c r="A736" s="49"/>
      <c r="B736" s="49"/>
    </row>
    <row r="737" spans="1:2" ht="15.75" customHeight="1" x14ac:dyDescent="0.25">
      <c r="A737" s="49"/>
      <c r="B737" s="49"/>
    </row>
    <row r="738" spans="1:2" ht="15.75" customHeight="1" x14ac:dyDescent="0.25">
      <c r="A738" s="49"/>
      <c r="B738" s="49"/>
    </row>
    <row r="739" spans="1:2" ht="15.75" customHeight="1" x14ac:dyDescent="0.25">
      <c r="A739" s="49"/>
      <c r="B739" s="49"/>
    </row>
    <row r="740" spans="1:2" ht="15.75" customHeight="1" x14ac:dyDescent="0.25">
      <c r="A740" s="49"/>
      <c r="B740" s="49"/>
    </row>
    <row r="741" spans="1:2" ht="15.75" customHeight="1" x14ac:dyDescent="0.25">
      <c r="A741" s="49"/>
      <c r="B741" s="49"/>
    </row>
    <row r="742" spans="1:2" ht="15.75" customHeight="1" x14ac:dyDescent="0.25">
      <c r="A742" s="49"/>
      <c r="B742" s="49"/>
    </row>
    <row r="743" spans="1:2" ht="15.75" customHeight="1" x14ac:dyDescent="0.25">
      <c r="A743" s="49"/>
      <c r="B743" s="49"/>
    </row>
    <row r="744" spans="1:2" ht="15.75" customHeight="1" x14ac:dyDescent="0.25">
      <c r="A744" s="49"/>
      <c r="B744" s="49"/>
    </row>
    <row r="745" spans="1:2" ht="15.75" customHeight="1" x14ac:dyDescent="0.25">
      <c r="A745" s="49"/>
      <c r="B745" s="49"/>
    </row>
    <row r="746" spans="1:2" ht="15.75" customHeight="1" x14ac:dyDescent="0.25">
      <c r="A746" s="49"/>
      <c r="B746" s="49"/>
    </row>
    <row r="747" spans="1:2" ht="15.75" customHeight="1" x14ac:dyDescent="0.25">
      <c r="A747" s="49"/>
      <c r="B747" s="49"/>
    </row>
    <row r="748" spans="1:2" ht="15.75" customHeight="1" x14ac:dyDescent="0.25">
      <c r="A748" s="49"/>
      <c r="B748" s="49"/>
    </row>
    <row r="749" spans="1:2" ht="15.75" customHeight="1" x14ac:dyDescent="0.25">
      <c r="A749" s="49"/>
      <c r="B749" s="49"/>
    </row>
    <row r="750" spans="1:2" ht="15.75" customHeight="1" x14ac:dyDescent="0.25">
      <c r="A750" s="49"/>
      <c r="B750" s="49"/>
    </row>
    <row r="751" spans="1:2" ht="15.75" customHeight="1" x14ac:dyDescent="0.25">
      <c r="A751" s="49"/>
      <c r="B751" s="49"/>
    </row>
    <row r="752" spans="1:2" ht="15.75" customHeight="1" x14ac:dyDescent="0.25">
      <c r="A752" s="49"/>
      <c r="B752" s="49"/>
    </row>
    <row r="753" spans="1:2" ht="15.75" customHeight="1" x14ac:dyDescent="0.25">
      <c r="A753" s="49"/>
      <c r="B753" s="49"/>
    </row>
    <row r="754" spans="1:2" ht="15.75" customHeight="1" x14ac:dyDescent="0.25">
      <c r="A754" s="49"/>
      <c r="B754" s="49"/>
    </row>
    <row r="755" spans="1:2" ht="15.75" customHeight="1" x14ac:dyDescent="0.25">
      <c r="A755" s="49"/>
      <c r="B755" s="49"/>
    </row>
    <row r="756" spans="1:2" ht="15.75" customHeight="1" x14ac:dyDescent="0.25">
      <c r="A756" s="49"/>
      <c r="B756" s="49"/>
    </row>
    <row r="757" spans="1:2" ht="15.75" customHeight="1" x14ac:dyDescent="0.25">
      <c r="A757" s="49"/>
      <c r="B757" s="49"/>
    </row>
    <row r="758" spans="1:2" ht="15.75" customHeight="1" x14ac:dyDescent="0.25">
      <c r="A758" s="49"/>
      <c r="B758" s="49"/>
    </row>
    <row r="759" spans="1:2" ht="15.75" customHeight="1" x14ac:dyDescent="0.25">
      <c r="A759" s="49"/>
      <c r="B759" s="49"/>
    </row>
    <row r="760" spans="1:2" ht="15.75" customHeight="1" x14ac:dyDescent="0.25">
      <c r="A760" s="49"/>
      <c r="B760" s="49"/>
    </row>
    <row r="761" spans="1:2" ht="15.75" customHeight="1" x14ac:dyDescent="0.25">
      <c r="A761" s="49"/>
      <c r="B761" s="49"/>
    </row>
    <row r="762" spans="1:2" ht="15.75" customHeight="1" x14ac:dyDescent="0.25">
      <c r="A762" s="49"/>
      <c r="B762" s="49"/>
    </row>
    <row r="763" spans="1:2" ht="15.75" customHeight="1" x14ac:dyDescent="0.25">
      <c r="A763" s="49"/>
      <c r="B763" s="49"/>
    </row>
    <row r="764" spans="1:2" ht="15.75" customHeight="1" x14ac:dyDescent="0.25">
      <c r="A764" s="49"/>
      <c r="B764" s="49"/>
    </row>
    <row r="765" spans="1:2" ht="15.75" customHeight="1" x14ac:dyDescent="0.25">
      <c r="A765" s="49"/>
      <c r="B765" s="49"/>
    </row>
    <row r="766" spans="1:2" ht="15.75" customHeight="1" x14ac:dyDescent="0.25">
      <c r="A766" s="49"/>
      <c r="B766" s="49"/>
    </row>
    <row r="767" spans="1:2" ht="15.75" customHeight="1" x14ac:dyDescent="0.25">
      <c r="A767" s="49"/>
      <c r="B767" s="49"/>
    </row>
    <row r="768" spans="1:2" ht="15.75" customHeight="1" x14ac:dyDescent="0.25">
      <c r="A768" s="49"/>
      <c r="B768" s="49"/>
    </row>
    <row r="769" spans="1:2" ht="15.75" customHeight="1" x14ac:dyDescent="0.25">
      <c r="A769" s="49"/>
      <c r="B769" s="49"/>
    </row>
    <row r="770" spans="1:2" ht="15.75" customHeight="1" x14ac:dyDescent="0.25">
      <c r="A770" s="49"/>
      <c r="B770" s="49"/>
    </row>
    <row r="771" spans="1:2" ht="15.75" customHeight="1" x14ac:dyDescent="0.25">
      <c r="A771" s="49"/>
      <c r="B771" s="49"/>
    </row>
    <row r="772" spans="1:2" ht="15.75" customHeight="1" x14ac:dyDescent="0.25">
      <c r="A772" s="49"/>
      <c r="B772" s="49"/>
    </row>
    <row r="773" spans="1:2" ht="15.75" customHeight="1" x14ac:dyDescent="0.25">
      <c r="A773" s="49"/>
      <c r="B773" s="49"/>
    </row>
    <row r="774" spans="1:2" ht="15.75" customHeight="1" x14ac:dyDescent="0.25">
      <c r="A774" s="49"/>
      <c r="B774" s="49"/>
    </row>
    <row r="775" spans="1:2" ht="15.75" customHeight="1" x14ac:dyDescent="0.25">
      <c r="A775" s="49"/>
      <c r="B775" s="49"/>
    </row>
    <row r="776" spans="1:2" ht="15.75" customHeight="1" x14ac:dyDescent="0.25">
      <c r="A776" s="49"/>
      <c r="B776" s="49"/>
    </row>
    <row r="777" spans="1:2" ht="15.75" customHeight="1" x14ac:dyDescent="0.25">
      <c r="A777" s="49"/>
      <c r="B777" s="49"/>
    </row>
    <row r="778" spans="1:2" ht="15.75" customHeight="1" x14ac:dyDescent="0.25">
      <c r="A778" s="49"/>
      <c r="B778" s="49"/>
    </row>
    <row r="779" spans="1:2" ht="15.75" customHeight="1" x14ac:dyDescent="0.25">
      <c r="A779" s="49"/>
      <c r="B779" s="49"/>
    </row>
    <row r="780" spans="1:2" ht="15.75" customHeight="1" x14ac:dyDescent="0.25">
      <c r="A780" s="49"/>
      <c r="B780" s="49"/>
    </row>
    <row r="781" spans="1:2" ht="15.75" customHeight="1" x14ac:dyDescent="0.25">
      <c r="A781" s="49"/>
      <c r="B781" s="49"/>
    </row>
    <row r="782" spans="1:2" ht="15.75" customHeight="1" x14ac:dyDescent="0.25">
      <c r="A782" s="49"/>
      <c r="B782" s="49"/>
    </row>
    <row r="783" spans="1:2" ht="15.75" customHeight="1" x14ac:dyDescent="0.25">
      <c r="A783" s="49"/>
      <c r="B783" s="49"/>
    </row>
    <row r="784" spans="1:2" ht="15.75" customHeight="1" x14ac:dyDescent="0.25">
      <c r="A784" s="49"/>
      <c r="B784" s="49"/>
    </row>
    <row r="785" spans="1:2" ht="15.75" customHeight="1" x14ac:dyDescent="0.25">
      <c r="A785" s="49"/>
      <c r="B785" s="49"/>
    </row>
    <row r="786" spans="1:2" ht="15.75" customHeight="1" x14ac:dyDescent="0.25">
      <c r="A786" s="49"/>
      <c r="B786" s="49"/>
    </row>
    <row r="787" spans="1:2" ht="15.75" customHeight="1" x14ac:dyDescent="0.25">
      <c r="A787" s="49"/>
      <c r="B787" s="49"/>
    </row>
    <row r="788" spans="1:2" ht="15.75" customHeight="1" x14ac:dyDescent="0.25">
      <c r="A788" s="49"/>
      <c r="B788" s="49"/>
    </row>
    <row r="789" spans="1:2" ht="15.75" customHeight="1" x14ac:dyDescent="0.25">
      <c r="A789" s="49"/>
      <c r="B789" s="49"/>
    </row>
    <row r="790" spans="1:2" ht="15.75" customHeight="1" x14ac:dyDescent="0.25">
      <c r="A790" s="49"/>
      <c r="B790" s="49"/>
    </row>
    <row r="791" spans="1:2" ht="15.75" customHeight="1" x14ac:dyDescent="0.25">
      <c r="A791" s="49"/>
      <c r="B791" s="49"/>
    </row>
    <row r="792" spans="1:2" ht="15.75" customHeight="1" x14ac:dyDescent="0.25">
      <c r="A792" s="49"/>
      <c r="B792" s="49"/>
    </row>
    <row r="793" spans="1:2" ht="15.75" customHeight="1" x14ac:dyDescent="0.25">
      <c r="A793" s="49"/>
      <c r="B793" s="49"/>
    </row>
    <row r="794" spans="1:2" ht="15.75" customHeight="1" x14ac:dyDescent="0.25">
      <c r="A794" s="49"/>
      <c r="B794" s="49"/>
    </row>
    <row r="795" spans="1:2" ht="15.75" customHeight="1" x14ac:dyDescent="0.25">
      <c r="A795" s="49"/>
      <c r="B795" s="49"/>
    </row>
    <row r="796" spans="1:2" ht="15.75" customHeight="1" x14ac:dyDescent="0.25">
      <c r="A796" s="49"/>
      <c r="B796" s="49"/>
    </row>
    <row r="797" spans="1:2" ht="15.75" customHeight="1" x14ac:dyDescent="0.25">
      <c r="A797" s="49"/>
      <c r="B797" s="49"/>
    </row>
    <row r="798" spans="1:2" ht="15.75" customHeight="1" x14ac:dyDescent="0.25">
      <c r="A798" s="49"/>
      <c r="B798" s="49"/>
    </row>
    <row r="799" spans="1:2" ht="15.75" customHeight="1" x14ac:dyDescent="0.25">
      <c r="A799" s="49"/>
      <c r="B799" s="49"/>
    </row>
    <row r="800" spans="1:2" ht="15.75" customHeight="1" x14ac:dyDescent="0.25">
      <c r="A800" s="49"/>
      <c r="B800" s="49"/>
    </row>
    <row r="801" spans="1:2" ht="15.75" customHeight="1" x14ac:dyDescent="0.25">
      <c r="A801" s="49"/>
      <c r="B801" s="49"/>
    </row>
    <row r="802" spans="1:2" ht="15.75" customHeight="1" x14ac:dyDescent="0.25">
      <c r="A802" s="49"/>
      <c r="B802" s="49"/>
    </row>
    <row r="803" spans="1:2" ht="15.75" customHeight="1" x14ac:dyDescent="0.25">
      <c r="A803" s="49"/>
      <c r="B803" s="49"/>
    </row>
    <row r="804" spans="1:2" ht="15.75" customHeight="1" x14ac:dyDescent="0.25">
      <c r="A804" s="49"/>
      <c r="B804" s="49"/>
    </row>
    <row r="805" spans="1:2" ht="15.75" customHeight="1" x14ac:dyDescent="0.25">
      <c r="A805" s="49"/>
      <c r="B805" s="49"/>
    </row>
    <row r="806" spans="1:2" ht="15.75" customHeight="1" x14ac:dyDescent="0.25">
      <c r="A806" s="49"/>
      <c r="B806" s="49"/>
    </row>
    <row r="807" spans="1:2" ht="15.75" customHeight="1" x14ac:dyDescent="0.25">
      <c r="A807" s="49"/>
      <c r="B807" s="49"/>
    </row>
    <row r="808" spans="1:2" ht="15.75" customHeight="1" x14ac:dyDescent="0.25">
      <c r="A808" s="49"/>
      <c r="B808" s="49"/>
    </row>
    <row r="809" spans="1:2" ht="15.75" customHeight="1" x14ac:dyDescent="0.25">
      <c r="A809" s="49"/>
      <c r="B809" s="49"/>
    </row>
    <row r="810" spans="1:2" ht="15.75" customHeight="1" x14ac:dyDescent="0.25">
      <c r="A810" s="49"/>
      <c r="B810" s="49"/>
    </row>
    <row r="811" spans="1:2" ht="15.75" customHeight="1" x14ac:dyDescent="0.25">
      <c r="A811" s="49"/>
      <c r="B811" s="49"/>
    </row>
    <row r="812" spans="1:2" ht="15.75" customHeight="1" x14ac:dyDescent="0.25">
      <c r="A812" s="49"/>
      <c r="B812" s="49"/>
    </row>
    <row r="813" spans="1:2" ht="15.75" customHeight="1" x14ac:dyDescent="0.25">
      <c r="A813" s="49"/>
      <c r="B813" s="49"/>
    </row>
    <row r="814" spans="1:2" ht="15.75" customHeight="1" x14ac:dyDescent="0.25">
      <c r="A814" s="49"/>
      <c r="B814" s="49"/>
    </row>
    <row r="815" spans="1:2" ht="15.75" customHeight="1" x14ac:dyDescent="0.25">
      <c r="A815" s="49"/>
      <c r="B815" s="49"/>
    </row>
    <row r="816" spans="1:2" ht="15.75" customHeight="1" x14ac:dyDescent="0.25">
      <c r="A816" s="49"/>
      <c r="B816" s="49"/>
    </row>
    <row r="817" spans="1:2" ht="15.75" customHeight="1" x14ac:dyDescent="0.25">
      <c r="A817" s="49"/>
      <c r="B817" s="49"/>
    </row>
    <row r="818" spans="1:2" ht="15.75" customHeight="1" x14ac:dyDescent="0.25">
      <c r="A818" s="49"/>
      <c r="B818" s="49"/>
    </row>
    <row r="819" spans="1:2" ht="15.75" customHeight="1" x14ac:dyDescent="0.25">
      <c r="A819" s="49"/>
      <c r="B819" s="49"/>
    </row>
    <row r="820" spans="1:2" ht="15.75" customHeight="1" x14ac:dyDescent="0.25">
      <c r="A820" s="49"/>
      <c r="B820" s="49"/>
    </row>
    <row r="821" spans="1:2" ht="15.75" customHeight="1" x14ac:dyDescent="0.25">
      <c r="A821" s="49"/>
      <c r="B821" s="49"/>
    </row>
    <row r="822" spans="1:2" ht="15.75" customHeight="1" x14ac:dyDescent="0.25">
      <c r="A822" s="49"/>
      <c r="B822" s="49"/>
    </row>
    <row r="823" spans="1:2" ht="15.75" customHeight="1" x14ac:dyDescent="0.25">
      <c r="A823" s="49"/>
      <c r="B823" s="49"/>
    </row>
    <row r="824" spans="1:2" ht="15.75" customHeight="1" x14ac:dyDescent="0.25">
      <c r="A824" s="49"/>
      <c r="B824" s="49"/>
    </row>
    <row r="825" spans="1:2" ht="15.75" customHeight="1" x14ac:dyDescent="0.25">
      <c r="A825" s="49"/>
      <c r="B825" s="49"/>
    </row>
    <row r="826" spans="1:2" ht="15.75" customHeight="1" x14ac:dyDescent="0.25">
      <c r="A826" s="49"/>
      <c r="B826" s="49"/>
    </row>
    <row r="827" spans="1:2" ht="15.75" customHeight="1" x14ac:dyDescent="0.25">
      <c r="A827" s="49"/>
      <c r="B827" s="49"/>
    </row>
    <row r="828" spans="1:2" ht="15.75" customHeight="1" x14ac:dyDescent="0.25">
      <c r="A828" s="49"/>
      <c r="B828" s="49"/>
    </row>
    <row r="829" spans="1:2" ht="15.75" customHeight="1" x14ac:dyDescent="0.25">
      <c r="A829" s="49"/>
      <c r="B829" s="49"/>
    </row>
    <row r="830" spans="1:2" ht="15.75" customHeight="1" x14ac:dyDescent="0.25">
      <c r="A830" s="49"/>
      <c r="B830" s="49"/>
    </row>
    <row r="831" spans="1:2" ht="15.75" customHeight="1" x14ac:dyDescent="0.25">
      <c r="A831" s="49"/>
      <c r="B831" s="49"/>
    </row>
    <row r="832" spans="1:2" ht="15.75" customHeight="1" x14ac:dyDescent="0.25">
      <c r="A832" s="49"/>
      <c r="B832" s="49"/>
    </row>
    <row r="833" spans="1:2" ht="15.75" customHeight="1" x14ac:dyDescent="0.25">
      <c r="A833" s="49"/>
      <c r="B833" s="49"/>
    </row>
    <row r="834" spans="1:2" ht="15.75" customHeight="1" x14ac:dyDescent="0.25">
      <c r="A834" s="49"/>
      <c r="B834" s="49"/>
    </row>
    <row r="835" spans="1:2" ht="15.75" customHeight="1" x14ac:dyDescent="0.25">
      <c r="A835" s="49"/>
      <c r="B835" s="49"/>
    </row>
    <row r="836" spans="1:2" ht="15.75" customHeight="1" x14ac:dyDescent="0.25">
      <c r="A836" s="49"/>
      <c r="B836" s="49"/>
    </row>
    <row r="837" spans="1:2" ht="15.75" customHeight="1" x14ac:dyDescent="0.25">
      <c r="A837" s="49"/>
      <c r="B837" s="49"/>
    </row>
    <row r="838" spans="1:2" ht="15.75" customHeight="1" x14ac:dyDescent="0.25">
      <c r="A838" s="49"/>
      <c r="B838" s="49"/>
    </row>
    <row r="839" spans="1:2" ht="15.75" customHeight="1" x14ac:dyDescent="0.25">
      <c r="A839" s="49"/>
      <c r="B839" s="49"/>
    </row>
    <row r="840" spans="1:2" ht="15.75" customHeight="1" x14ac:dyDescent="0.25">
      <c r="A840" s="49"/>
      <c r="B840" s="49"/>
    </row>
    <row r="841" spans="1:2" ht="15.75" customHeight="1" x14ac:dyDescent="0.25">
      <c r="A841" s="49"/>
      <c r="B841" s="49"/>
    </row>
    <row r="842" spans="1:2" ht="15.75" customHeight="1" x14ac:dyDescent="0.25">
      <c r="A842" s="49"/>
      <c r="B842" s="49"/>
    </row>
    <row r="843" spans="1:2" ht="15.75" customHeight="1" x14ac:dyDescent="0.25">
      <c r="A843" s="49"/>
      <c r="B843" s="49"/>
    </row>
    <row r="844" spans="1:2" ht="15.75" customHeight="1" x14ac:dyDescent="0.25">
      <c r="A844" s="49"/>
      <c r="B844" s="49"/>
    </row>
    <row r="845" spans="1:2" ht="15.75" customHeight="1" x14ac:dyDescent="0.25">
      <c r="A845" s="49"/>
      <c r="B845" s="49"/>
    </row>
    <row r="846" spans="1:2" ht="15.75" customHeight="1" x14ac:dyDescent="0.25">
      <c r="A846" s="49"/>
      <c r="B846" s="49"/>
    </row>
    <row r="847" spans="1:2" ht="15.75" customHeight="1" x14ac:dyDescent="0.25">
      <c r="A847" s="49"/>
      <c r="B847" s="49"/>
    </row>
    <row r="848" spans="1:2" ht="15.75" customHeight="1" x14ac:dyDescent="0.25">
      <c r="A848" s="49"/>
      <c r="B848" s="49"/>
    </row>
    <row r="849" spans="1:2" ht="15.75" customHeight="1" x14ac:dyDescent="0.25">
      <c r="A849" s="49"/>
      <c r="B849" s="49"/>
    </row>
    <row r="850" spans="1:2" ht="15.75" customHeight="1" x14ac:dyDescent="0.25">
      <c r="A850" s="49"/>
      <c r="B850" s="49"/>
    </row>
    <row r="851" spans="1:2" ht="15.75" customHeight="1" x14ac:dyDescent="0.25">
      <c r="A851" s="49"/>
      <c r="B851" s="49"/>
    </row>
    <row r="852" spans="1:2" ht="15.75" customHeight="1" x14ac:dyDescent="0.25">
      <c r="A852" s="49"/>
      <c r="B852" s="49"/>
    </row>
    <row r="853" spans="1:2" ht="15.75" customHeight="1" x14ac:dyDescent="0.25">
      <c r="A853" s="49"/>
      <c r="B853" s="49"/>
    </row>
    <row r="854" spans="1:2" ht="15.75" customHeight="1" x14ac:dyDescent="0.25">
      <c r="A854" s="49"/>
      <c r="B854" s="49"/>
    </row>
    <row r="855" spans="1:2" ht="15.75" customHeight="1" x14ac:dyDescent="0.25">
      <c r="A855" s="49"/>
      <c r="B855" s="49"/>
    </row>
    <row r="856" spans="1:2" ht="15.75" customHeight="1" x14ac:dyDescent="0.25">
      <c r="A856" s="49"/>
      <c r="B856" s="49"/>
    </row>
    <row r="857" spans="1:2" ht="15.75" customHeight="1" x14ac:dyDescent="0.25">
      <c r="A857" s="49"/>
      <c r="B857" s="49"/>
    </row>
    <row r="858" spans="1:2" ht="15.75" customHeight="1" x14ac:dyDescent="0.25">
      <c r="A858" s="49"/>
      <c r="B858" s="49"/>
    </row>
    <row r="859" spans="1:2" ht="15.75" customHeight="1" x14ac:dyDescent="0.25">
      <c r="A859" s="49"/>
      <c r="B859" s="49"/>
    </row>
    <row r="860" spans="1:2" ht="15.75" customHeight="1" x14ac:dyDescent="0.25">
      <c r="A860" s="49"/>
      <c r="B860" s="49"/>
    </row>
    <row r="861" spans="1:2" ht="15.75" customHeight="1" x14ac:dyDescent="0.25">
      <c r="A861" s="49"/>
      <c r="B861" s="49"/>
    </row>
    <row r="862" spans="1:2" ht="15.75" customHeight="1" x14ac:dyDescent="0.25">
      <c r="A862" s="49"/>
      <c r="B862" s="49"/>
    </row>
    <row r="863" spans="1:2" ht="15.75" customHeight="1" x14ac:dyDescent="0.25">
      <c r="A863" s="49"/>
      <c r="B863" s="49"/>
    </row>
    <row r="864" spans="1:2" ht="15.75" customHeight="1" x14ac:dyDescent="0.25">
      <c r="A864" s="49"/>
      <c r="B864" s="49"/>
    </row>
    <row r="865" spans="1:2" ht="15.75" customHeight="1" x14ac:dyDescent="0.25">
      <c r="A865" s="49"/>
      <c r="B865" s="49"/>
    </row>
    <row r="866" spans="1:2" ht="15.75" customHeight="1" x14ac:dyDescent="0.25">
      <c r="A866" s="49"/>
      <c r="B866" s="49"/>
    </row>
    <row r="867" spans="1:2" ht="15.75" customHeight="1" x14ac:dyDescent="0.25">
      <c r="A867" s="49"/>
      <c r="B867" s="49"/>
    </row>
    <row r="868" spans="1:2" ht="15.75" customHeight="1" x14ac:dyDescent="0.25">
      <c r="A868" s="49"/>
      <c r="B868" s="49"/>
    </row>
    <row r="869" spans="1:2" ht="15.75" customHeight="1" x14ac:dyDescent="0.25">
      <c r="A869" s="49"/>
      <c r="B869" s="49"/>
    </row>
    <row r="870" spans="1:2" ht="15.75" customHeight="1" x14ac:dyDescent="0.25">
      <c r="A870" s="49"/>
      <c r="B870" s="49"/>
    </row>
    <row r="871" spans="1:2" ht="15.75" customHeight="1" x14ac:dyDescent="0.25">
      <c r="A871" s="49"/>
      <c r="B871" s="49"/>
    </row>
    <row r="872" spans="1:2" ht="15.75" customHeight="1" x14ac:dyDescent="0.25">
      <c r="A872" s="49"/>
      <c r="B872" s="49"/>
    </row>
    <row r="873" spans="1:2" ht="15.75" customHeight="1" x14ac:dyDescent="0.25">
      <c r="A873" s="49"/>
      <c r="B873" s="49"/>
    </row>
    <row r="874" spans="1:2" ht="15.75" customHeight="1" x14ac:dyDescent="0.25">
      <c r="A874" s="49"/>
      <c r="B874" s="49"/>
    </row>
    <row r="875" spans="1:2" ht="15.75" customHeight="1" x14ac:dyDescent="0.25">
      <c r="A875" s="49"/>
      <c r="B875" s="49"/>
    </row>
    <row r="876" spans="1:2" ht="15.75" customHeight="1" x14ac:dyDescent="0.25">
      <c r="A876" s="49"/>
      <c r="B876" s="49"/>
    </row>
    <row r="877" spans="1:2" ht="15.75" customHeight="1" x14ac:dyDescent="0.25">
      <c r="A877" s="49"/>
      <c r="B877" s="49"/>
    </row>
    <row r="878" spans="1:2" ht="15.75" customHeight="1" x14ac:dyDescent="0.25">
      <c r="A878" s="49"/>
      <c r="B878" s="49"/>
    </row>
    <row r="879" spans="1:2" ht="15.75" customHeight="1" x14ac:dyDescent="0.25">
      <c r="A879" s="49"/>
      <c r="B879" s="49"/>
    </row>
    <row r="880" spans="1:2" ht="15.75" customHeight="1" x14ac:dyDescent="0.25">
      <c r="A880" s="49"/>
      <c r="B880" s="49"/>
    </row>
    <row r="881" spans="1:2" ht="15.75" customHeight="1" x14ac:dyDescent="0.25">
      <c r="A881" s="49"/>
      <c r="B881" s="49"/>
    </row>
    <row r="882" spans="1:2" ht="15.75" customHeight="1" x14ac:dyDescent="0.25">
      <c r="A882" s="49"/>
      <c r="B882" s="49"/>
    </row>
    <row r="883" spans="1:2" ht="15.75" customHeight="1" x14ac:dyDescent="0.25">
      <c r="A883" s="49"/>
      <c r="B883" s="49"/>
    </row>
    <row r="884" spans="1:2" ht="15.75" customHeight="1" x14ac:dyDescent="0.25">
      <c r="A884" s="49"/>
      <c r="B884" s="49"/>
    </row>
    <row r="885" spans="1:2" ht="15.75" customHeight="1" x14ac:dyDescent="0.25">
      <c r="A885" s="49"/>
      <c r="B885" s="49"/>
    </row>
    <row r="886" spans="1:2" ht="15.75" customHeight="1" x14ac:dyDescent="0.25">
      <c r="A886" s="49"/>
      <c r="B886" s="49"/>
    </row>
    <row r="887" spans="1:2" ht="15.75" customHeight="1" x14ac:dyDescent="0.25">
      <c r="A887" s="49"/>
      <c r="B887" s="49"/>
    </row>
    <row r="888" spans="1:2" ht="15.75" customHeight="1" x14ac:dyDescent="0.25">
      <c r="A888" s="49"/>
      <c r="B888" s="49"/>
    </row>
    <row r="889" spans="1:2" ht="15.75" customHeight="1" x14ac:dyDescent="0.25">
      <c r="A889" s="49"/>
      <c r="B889" s="49"/>
    </row>
    <row r="890" spans="1:2" ht="15.75" customHeight="1" x14ac:dyDescent="0.25">
      <c r="A890" s="49"/>
      <c r="B890" s="49"/>
    </row>
    <row r="891" spans="1:2" ht="15.75" customHeight="1" x14ac:dyDescent="0.25">
      <c r="A891" s="49"/>
      <c r="B891" s="49"/>
    </row>
    <row r="892" spans="1:2" ht="15.75" customHeight="1" x14ac:dyDescent="0.25">
      <c r="A892" s="49"/>
      <c r="B892" s="49"/>
    </row>
    <row r="893" spans="1:2" ht="15.75" customHeight="1" x14ac:dyDescent="0.25">
      <c r="A893" s="49"/>
      <c r="B893" s="49"/>
    </row>
    <row r="894" spans="1:2" ht="15.75" customHeight="1" x14ac:dyDescent="0.25">
      <c r="A894" s="49"/>
      <c r="B894" s="49"/>
    </row>
    <row r="895" spans="1:2" ht="15.75" customHeight="1" x14ac:dyDescent="0.25">
      <c r="A895" s="49"/>
      <c r="B895" s="49"/>
    </row>
    <row r="896" spans="1:2" ht="15.75" customHeight="1" x14ac:dyDescent="0.25">
      <c r="A896" s="49"/>
      <c r="B896" s="49"/>
    </row>
    <row r="897" spans="1:2" ht="15.75" customHeight="1" x14ac:dyDescent="0.25">
      <c r="A897" s="49"/>
      <c r="B897" s="49"/>
    </row>
    <row r="898" spans="1:2" ht="15.75" customHeight="1" x14ac:dyDescent="0.25">
      <c r="A898" s="49"/>
      <c r="B898" s="49"/>
    </row>
    <row r="899" spans="1:2" ht="15.75" customHeight="1" x14ac:dyDescent="0.25">
      <c r="A899" s="49"/>
      <c r="B899" s="49"/>
    </row>
    <row r="900" spans="1:2" ht="15.75" customHeight="1" x14ac:dyDescent="0.25">
      <c r="A900" s="49"/>
      <c r="B900" s="49"/>
    </row>
    <row r="901" spans="1:2" ht="15.75" customHeight="1" x14ac:dyDescent="0.25">
      <c r="A901" s="49"/>
      <c r="B901" s="49"/>
    </row>
    <row r="902" spans="1:2" ht="15.75" customHeight="1" x14ac:dyDescent="0.25">
      <c r="A902" s="49"/>
      <c r="B902" s="49"/>
    </row>
    <row r="903" spans="1:2" ht="15.75" customHeight="1" x14ac:dyDescent="0.25">
      <c r="A903" s="49"/>
      <c r="B903" s="49"/>
    </row>
    <row r="904" spans="1:2" ht="15.75" customHeight="1" x14ac:dyDescent="0.25">
      <c r="A904" s="49"/>
      <c r="B904" s="49"/>
    </row>
    <row r="905" spans="1:2" ht="15.75" customHeight="1" x14ac:dyDescent="0.25">
      <c r="A905" s="49"/>
      <c r="B905" s="49"/>
    </row>
    <row r="906" spans="1:2" ht="15.75" customHeight="1" x14ac:dyDescent="0.25">
      <c r="A906" s="49"/>
      <c r="B906" s="49"/>
    </row>
    <row r="907" spans="1:2" ht="15.75" customHeight="1" x14ac:dyDescent="0.25">
      <c r="A907" s="49"/>
      <c r="B907" s="49"/>
    </row>
    <row r="908" spans="1:2" ht="15.75" customHeight="1" x14ac:dyDescent="0.25">
      <c r="A908" s="49"/>
      <c r="B908" s="49"/>
    </row>
    <row r="909" spans="1:2" ht="15.75" customHeight="1" x14ac:dyDescent="0.25">
      <c r="A909" s="49"/>
      <c r="B909" s="49"/>
    </row>
    <row r="910" spans="1:2" ht="15.75" customHeight="1" x14ac:dyDescent="0.25">
      <c r="A910" s="49"/>
      <c r="B910" s="49"/>
    </row>
    <row r="911" spans="1:2" ht="15.75" customHeight="1" x14ac:dyDescent="0.25">
      <c r="A911" s="49"/>
      <c r="B911" s="49"/>
    </row>
    <row r="912" spans="1:2" ht="15.75" customHeight="1" x14ac:dyDescent="0.25">
      <c r="A912" s="49"/>
      <c r="B912" s="49"/>
    </row>
    <row r="913" spans="1:2" ht="15.75" customHeight="1" x14ac:dyDescent="0.25">
      <c r="A913" s="49"/>
      <c r="B913" s="49"/>
    </row>
    <row r="914" spans="1:2" ht="15.75" customHeight="1" x14ac:dyDescent="0.25">
      <c r="A914" s="49"/>
      <c r="B914" s="49"/>
    </row>
    <row r="915" spans="1:2" ht="15.75" customHeight="1" x14ac:dyDescent="0.25">
      <c r="A915" s="49"/>
      <c r="B915" s="49"/>
    </row>
    <row r="916" spans="1:2" ht="15.75" customHeight="1" x14ac:dyDescent="0.25">
      <c r="A916" s="49"/>
      <c r="B916" s="49"/>
    </row>
    <row r="917" spans="1:2" ht="15.75" customHeight="1" x14ac:dyDescent="0.25">
      <c r="A917" s="49"/>
      <c r="B917" s="49"/>
    </row>
    <row r="918" spans="1:2" ht="15.75" customHeight="1" x14ac:dyDescent="0.25">
      <c r="A918" s="49"/>
      <c r="B918" s="49"/>
    </row>
    <row r="919" spans="1:2" ht="15.75" customHeight="1" x14ac:dyDescent="0.25">
      <c r="A919" s="49"/>
      <c r="B919" s="49"/>
    </row>
    <row r="920" spans="1:2" ht="15.75" customHeight="1" x14ac:dyDescent="0.25">
      <c r="A920" s="49"/>
      <c r="B920" s="49"/>
    </row>
    <row r="921" spans="1:2" ht="15.75" customHeight="1" x14ac:dyDescent="0.25">
      <c r="A921" s="49"/>
      <c r="B921" s="49"/>
    </row>
    <row r="922" spans="1:2" ht="15.75" customHeight="1" x14ac:dyDescent="0.25">
      <c r="A922" s="49"/>
      <c r="B922" s="49"/>
    </row>
    <row r="923" spans="1:2" ht="15.75" customHeight="1" x14ac:dyDescent="0.25">
      <c r="A923" s="49"/>
      <c r="B923" s="49"/>
    </row>
    <row r="924" spans="1:2" ht="15.75" customHeight="1" x14ac:dyDescent="0.25">
      <c r="A924" s="49"/>
      <c r="B924" s="49"/>
    </row>
    <row r="925" spans="1:2" ht="15.75" customHeight="1" x14ac:dyDescent="0.25">
      <c r="A925" s="49"/>
      <c r="B925" s="49"/>
    </row>
    <row r="926" spans="1:2" ht="15.75" customHeight="1" x14ac:dyDescent="0.25">
      <c r="A926" s="49"/>
      <c r="B926" s="49"/>
    </row>
    <row r="927" spans="1:2" ht="15.75" customHeight="1" x14ac:dyDescent="0.25">
      <c r="A927" s="49"/>
      <c r="B927" s="49"/>
    </row>
    <row r="928" spans="1:2" ht="15.75" customHeight="1" x14ac:dyDescent="0.25">
      <c r="A928" s="49"/>
      <c r="B928" s="49"/>
    </row>
    <row r="929" spans="1:2" ht="15.75" customHeight="1" x14ac:dyDescent="0.25">
      <c r="A929" s="49"/>
      <c r="B929" s="49"/>
    </row>
    <row r="930" spans="1:2" ht="15.75" customHeight="1" x14ac:dyDescent="0.25">
      <c r="A930" s="49"/>
      <c r="B930" s="49"/>
    </row>
    <row r="931" spans="1:2" ht="15.75" customHeight="1" x14ac:dyDescent="0.25">
      <c r="A931" s="49"/>
      <c r="B931" s="49"/>
    </row>
    <row r="932" spans="1:2" ht="15.75" customHeight="1" x14ac:dyDescent="0.25">
      <c r="A932" s="49"/>
      <c r="B932" s="49"/>
    </row>
    <row r="933" spans="1:2" ht="15.75" customHeight="1" x14ac:dyDescent="0.25">
      <c r="A933" s="49"/>
      <c r="B933" s="49"/>
    </row>
    <row r="934" spans="1:2" ht="15.75" customHeight="1" x14ac:dyDescent="0.25">
      <c r="A934" s="49"/>
      <c r="B934" s="49"/>
    </row>
    <row r="935" spans="1:2" ht="15.75" customHeight="1" x14ac:dyDescent="0.25">
      <c r="A935" s="49"/>
      <c r="B935" s="49"/>
    </row>
    <row r="936" spans="1:2" ht="15.75" customHeight="1" x14ac:dyDescent="0.25">
      <c r="A936" s="49"/>
      <c r="B936" s="49"/>
    </row>
    <row r="937" spans="1:2" ht="15.75" customHeight="1" x14ac:dyDescent="0.25">
      <c r="A937" s="49"/>
      <c r="B937" s="49"/>
    </row>
    <row r="938" spans="1:2" ht="15.75" customHeight="1" x14ac:dyDescent="0.25">
      <c r="A938" s="49"/>
      <c r="B938" s="49"/>
    </row>
    <row r="939" spans="1:2" ht="15.75" customHeight="1" x14ac:dyDescent="0.25">
      <c r="A939" s="49"/>
      <c r="B939" s="49"/>
    </row>
    <row r="940" spans="1:2" ht="15.75" customHeight="1" x14ac:dyDescent="0.25">
      <c r="A940" s="49"/>
      <c r="B940" s="49"/>
    </row>
    <row r="941" spans="1:2" ht="15.75" customHeight="1" x14ac:dyDescent="0.25">
      <c r="A941" s="49"/>
      <c r="B941" s="49"/>
    </row>
    <row r="942" spans="1:2" ht="15.75" customHeight="1" x14ac:dyDescent="0.25">
      <c r="A942" s="49"/>
      <c r="B942" s="49"/>
    </row>
    <row r="943" spans="1:2" ht="15.75" customHeight="1" x14ac:dyDescent="0.25">
      <c r="A943" s="49"/>
      <c r="B943" s="49"/>
    </row>
    <row r="944" spans="1:2" ht="15.75" customHeight="1" x14ac:dyDescent="0.25">
      <c r="A944" s="49"/>
      <c r="B944" s="49"/>
    </row>
    <row r="945" spans="1:2" ht="15.75" customHeight="1" x14ac:dyDescent="0.25">
      <c r="A945" s="49"/>
      <c r="B945" s="49"/>
    </row>
    <row r="946" spans="1:2" ht="15.75" customHeight="1" x14ac:dyDescent="0.25">
      <c r="A946" s="49"/>
      <c r="B946" s="49"/>
    </row>
    <row r="947" spans="1:2" ht="15.75" customHeight="1" x14ac:dyDescent="0.25">
      <c r="A947" s="49"/>
      <c r="B947" s="49"/>
    </row>
    <row r="948" spans="1:2" ht="15.75" customHeight="1" x14ac:dyDescent="0.25">
      <c r="A948" s="49"/>
      <c r="B948" s="49"/>
    </row>
    <row r="949" spans="1:2" ht="15.75" customHeight="1" x14ac:dyDescent="0.25">
      <c r="A949" s="49"/>
      <c r="B949" s="49"/>
    </row>
    <row r="950" spans="1:2" ht="15.75" customHeight="1" x14ac:dyDescent="0.25">
      <c r="A950" s="49"/>
      <c r="B950" s="49"/>
    </row>
    <row r="951" spans="1:2" ht="15.75" customHeight="1" x14ac:dyDescent="0.25">
      <c r="A951" s="49"/>
      <c r="B951" s="49"/>
    </row>
    <row r="952" spans="1:2" ht="15.75" customHeight="1" x14ac:dyDescent="0.25">
      <c r="A952" s="49"/>
      <c r="B952" s="49"/>
    </row>
    <row r="953" spans="1:2" ht="15.75" customHeight="1" x14ac:dyDescent="0.25">
      <c r="A953" s="49"/>
      <c r="B953" s="49"/>
    </row>
    <row r="954" spans="1:2" ht="15.75" customHeight="1" x14ac:dyDescent="0.25">
      <c r="A954" s="49"/>
      <c r="B954" s="49"/>
    </row>
    <row r="955" spans="1:2" ht="15.75" customHeight="1" x14ac:dyDescent="0.25">
      <c r="A955" s="49"/>
      <c r="B955" s="49"/>
    </row>
    <row r="956" spans="1:2" ht="15.75" customHeight="1" x14ac:dyDescent="0.25">
      <c r="A956" s="49"/>
      <c r="B956" s="49"/>
    </row>
    <row r="957" spans="1:2" ht="15.75" customHeight="1" x14ac:dyDescent="0.25">
      <c r="A957" s="49"/>
      <c r="B957" s="49"/>
    </row>
    <row r="958" spans="1:2" ht="15.75" customHeight="1" x14ac:dyDescent="0.25">
      <c r="A958" s="49"/>
      <c r="B958" s="49"/>
    </row>
    <row r="959" spans="1:2" ht="15.75" customHeight="1" x14ac:dyDescent="0.25">
      <c r="A959" s="49"/>
      <c r="B959" s="49"/>
    </row>
    <row r="960" spans="1:2" ht="15.75" customHeight="1" x14ac:dyDescent="0.25">
      <c r="A960" s="49"/>
      <c r="B960" s="49"/>
    </row>
    <row r="961" spans="1:2" ht="15.75" customHeight="1" x14ac:dyDescent="0.25">
      <c r="A961" s="49"/>
      <c r="B961" s="49"/>
    </row>
    <row r="962" spans="1:2" ht="15.75" customHeight="1" x14ac:dyDescent="0.25">
      <c r="A962" s="49"/>
      <c r="B962" s="49"/>
    </row>
    <row r="963" spans="1:2" ht="15.75" customHeight="1" x14ac:dyDescent="0.25">
      <c r="A963" s="49"/>
      <c r="B963" s="49"/>
    </row>
    <row r="964" spans="1:2" ht="15.75" customHeight="1" x14ac:dyDescent="0.25">
      <c r="A964" s="49"/>
      <c r="B964" s="49"/>
    </row>
    <row r="965" spans="1:2" ht="15.75" customHeight="1" x14ac:dyDescent="0.25">
      <c r="A965" s="49"/>
      <c r="B965" s="49"/>
    </row>
    <row r="966" spans="1:2" ht="15.75" customHeight="1" x14ac:dyDescent="0.25">
      <c r="A966" s="49"/>
      <c r="B966" s="49"/>
    </row>
    <row r="967" spans="1:2" ht="15.75" customHeight="1" x14ac:dyDescent="0.25">
      <c r="A967" s="49"/>
      <c r="B967" s="49"/>
    </row>
    <row r="968" spans="1:2" ht="15.75" customHeight="1" x14ac:dyDescent="0.25">
      <c r="A968" s="49"/>
      <c r="B968" s="49"/>
    </row>
    <row r="969" spans="1:2" ht="15.75" customHeight="1" x14ac:dyDescent="0.25">
      <c r="A969" s="49"/>
      <c r="B969" s="49"/>
    </row>
    <row r="970" spans="1:2" ht="15.75" customHeight="1" x14ac:dyDescent="0.25">
      <c r="A970" s="49"/>
      <c r="B970" s="49"/>
    </row>
    <row r="971" spans="1:2" ht="15.75" customHeight="1" x14ac:dyDescent="0.25">
      <c r="A971" s="49"/>
      <c r="B971" s="49"/>
    </row>
    <row r="972" spans="1:2" ht="15.75" customHeight="1" x14ac:dyDescent="0.25">
      <c r="A972" s="49"/>
      <c r="B972" s="49"/>
    </row>
    <row r="973" spans="1:2" ht="15.75" customHeight="1" x14ac:dyDescent="0.25">
      <c r="A973" s="49"/>
      <c r="B973" s="49"/>
    </row>
    <row r="974" spans="1:2" ht="15.75" customHeight="1" x14ac:dyDescent="0.25">
      <c r="A974" s="49"/>
      <c r="B974" s="49"/>
    </row>
    <row r="975" spans="1:2" ht="15.75" customHeight="1" x14ac:dyDescent="0.25">
      <c r="A975" s="49"/>
      <c r="B975" s="49"/>
    </row>
    <row r="976" spans="1:2" ht="15.75" customHeight="1" x14ac:dyDescent="0.25">
      <c r="A976" s="49"/>
      <c r="B976" s="49"/>
    </row>
    <row r="977" spans="1:2" ht="15.75" customHeight="1" x14ac:dyDescent="0.25">
      <c r="A977" s="49"/>
      <c r="B977" s="49"/>
    </row>
    <row r="978" spans="1:2" ht="15.75" customHeight="1" x14ac:dyDescent="0.25">
      <c r="A978" s="49"/>
      <c r="B978" s="49"/>
    </row>
    <row r="979" spans="1:2" ht="15.75" customHeight="1" x14ac:dyDescent="0.25">
      <c r="A979" s="49"/>
      <c r="B979" s="49"/>
    </row>
    <row r="980" spans="1:2" ht="15.75" customHeight="1" x14ac:dyDescent="0.25">
      <c r="A980" s="49"/>
      <c r="B980" s="49"/>
    </row>
    <row r="981" spans="1:2" ht="15.75" customHeight="1" x14ac:dyDescent="0.25">
      <c r="A981" s="49"/>
      <c r="B981" s="49"/>
    </row>
    <row r="982" spans="1:2" ht="15.75" customHeight="1" x14ac:dyDescent="0.25">
      <c r="A982" s="49"/>
      <c r="B982" s="49"/>
    </row>
    <row r="983" spans="1:2" ht="15.75" customHeight="1" x14ac:dyDescent="0.25">
      <c r="A983" s="49"/>
      <c r="B983" s="49"/>
    </row>
    <row r="984" spans="1:2" ht="15.75" customHeight="1" x14ac:dyDescent="0.25">
      <c r="A984" s="49"/>
      <c r="B984" s="49"/>
    </row>
    <row r="985" spans="1:2" ht="15.75" customHeight="1" x14ac:dyDescent="0.25">
      <c r="A985" s="49"/>
      <c r="B985" s="49"/>
    </row>
    <row r="986" spans="1:2" ht="15.75" customHeight="1" x14ac:dyDescent="0.25">
      <c r="A986" s="49"/>
      <c r="B986" s="49"/>
    </row>
    <row r="987" spans="1:2" ht="15.75" customHeight="1" x14ac:dyDescent="0.25">
      <c r="A987" s="49"/>
      <c r="B987" s="49"/>
    </row>
    <row r="988" spans="1:2" ht="15.75" customHeight="1" x14ac:dyDescent="0.25">
      <c r="A988" s="49"/>
      <c r="B988" s="49"/>
    </row>
    <row r="989" spans="1:2" ht="15.75" customHeight="1" x14ac:dyDescent="0.25">
      <c r="A989" s="49"/>
      <c r="B989" s="49"/>
    </row>
    <row r="990" spans="1:2" ht="15.75" customHeight="1" x14ac:dyDescent="0.25">
      <c r="A990" s="49"/>
      <c r="B990" s="49"/>
    </row>
    <row r="991" spans="1:2" ht="15.75" customHeight="1" x14ac:dyDescent="0.25">
      <c r="A991" s="49"/>
      <c r="B991" s="49"/>
    </row>
    <row r="992" spans="1:2" ht="15.75" customHeight="1" x14ac:dyDescent="0.25">
      <c r="A992" s="49"/>
      <c r="B992" s="49"/>
    </row>
    <row r="993" spans="1:2" ht="15.75" customHeight="1" x14ac:dyDescent="0.25">
      <c r="A993" s="49"/>
      <c r="B993" s="49"/>
    </row>
    <row r="994" spans="1:2" ht="15.75" customHeight="1" x14ac:dyDescent="0.25">
      <c r="A994" s="49"/>
      <c r="B994" s="49"/>
    </row>
    <row r="995" spans="1:2" ht="15.75" customHeight="1" x14ac:dyDescent="0.25">
      <c r="A995" s="49"/>
      <c r="B995" s="49"/>
    </row>
    <row r="996" spans="1:2" ht="15.75" customHeight="1" x14ac:dyDescent="0.25">
      <c r="A996" s="49"/>
      <c r="B996" s="49"/>
    </row>
    <row r="997" spans="1:2" ht="15.75" customHeight="1" x14ac:dyDescent="0.25">
      <c r="A997" s="49"/>
      <c r="B997" s="49"/>
    </row>
    <row r="998" spans="1:2" ht="15.75" customHeight="1" x14ac:dyDescent="0.25">
      <c r="A998" s="49"/>
      <c r="B998" s="49"/>
    </row>
    <row r="999" spans="1:2" ht="15.75" customHeight="1" x14ac:dyDescent="0.25">
      <c r="A999" s="49"/>
      <c r="B999" s="49"/>
    </row>
    <row r="1000" spans="1:2" ht="15.75" customHeight="1" x14ac:dyDescent="0.25">
      <c r="A1000" s="49"/>
      <c r="B1000" s="49"/>
    </row>
  </sheetData>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2F5496"/>
  </sheetPr>
  <dimension ref="A1:AL1000"/>
  <sheetViews>
    <sheetView workbookViewId="0"/>
  </sheetViews>
  <sheetFormatPr defaultColWidth="12.625" defaultRowHeight="15" customHeight="1" x14ac:dyDescent="0.2"/>
  <cols>
    <col min="1" max="2" width="21.25" customWidth="1"/>
    <col min="3" max="38" width="7.625" customWidth="1"/>
  </cols>
  <sheetData>
    <row r="1" spans="1:38" x14ac:dyDescent="0.25">
      <c r="A1" s="104" t="s">
        <v>1137</v>
      </c>
      <c r="B1" s="104" t="s">
        <v>701</v>
      </c>
      <c r="C1" s="7" t="s">
        <v>1138</v>
      </c>
    </row>
    <row r="2" spans="1:38" x14ac:dyDescent="0.25">
      <c r="A2" s="48" t="s">
        <v>974</v>
      </c>
      <c r="B2" s="48" t="s">
        <v>975</v>
      </c>
      <c r="C2" s="1">
        <v>2015</v>
      </c>
      <c r="D2" s="1">
        <v>2016</v>
      </c>
      <c r="E2" s="1">
        <v>2017</v>
      </c>
      <c r="F2" s="1">
        <v>2018</v>
      </c>
      <c r="G2" s="1">
        <v>2019</v>
      </c>
      <c r="H2" s="1">
        <v>2020</v>
      </c>
      <c r="I2" s="1">
        <v>2021</v>
      </c>
      <c r="J2" s="1">
        <v>2022</v>
      </c>
      <c r="K2" s="1">
        <v>2023</v>
      </c>
      <c r="L2" s="1">
        <v>2024</v>
      </c>
      <c r="M2" s="1">
        <v>2025</v>
      </c>
      <c r="N2" s="1">
        <v>2026</v>
      </c>
      <c r="O2" s="1">
        <v>2027</v>
      </c>
      <c r="P2" s="1">
        <v>2028</v>
      </c>
      <c r="Q2" s="1">
        <v>2029</v>
      </c>
      <c r="R2" s="1">
        <v>2030</v>
      </c>
      <c r="S2" s="1">
        <v>2031</v>
      </c>
      <c r="T2" s="1">
        <v>2032</v>
      </c>
      <c r="U2" s="1">
        <v>2033</v>
      </c>
      <c r="V2" s="1">
        <v>2034</v>
      </c>
      <c r="W2" s="1">
        <v>2035</v>
      </c>
      <c r="X2" s="1">
        <v>2036</v>
      </c>
      <c r="Y2" s="1">
        <v>2037</v>
      </c>
      <c r="Z2" s="1">
        <v>2038</v>
      </c>
      <c r="AA2" s="1">
        <v>2039</v>
      </c>
      <c r="AB2" s="1">
        <v>2040</v>
      </c>
      <c r="AC2" s="1">
        <v>2041</v>
      </c>
      <c r="AD2" s="1">
        <v>2042</v>
      </c>
      <c r="AE2" s="1">
        <v>2043</v>
      </c>
      <c r="AF2" s="1">
        <v>2044</v>
      </c>
      <c r="AG2" s="1">
        <v>2045</v>
      </c>
      <c r="AH2" s="1">
        <v>2046</v>
      </c>
      <c r="AI2" s="1">
        <v>2047</v>
      </c>
      <c r="AJ2" s="1">
        <v>2048</v>
      </c>
      <c r="AK2" s="1">
        <v>2049</v>
      </c>
      <c r="AL2" s="1">
        <v>2050</v>
      </c>
    </row>
    <row r="3" spans="1:38" x14ac:dyDescent="0.25">
      <c r="A3" s="49">
        <v>-1150</v>
      </c>
      <c r="B3" s="49">
        <f t="shared" ref="B3:B23" si="0">A3+50</f>
        <v>-1100</v>
      </c>
      <c r="C3" s="105">
        <f>VLOOKUP($B$1,'Multipliers and Adjustments'!$A$70:$I$86,TRUNC(COLUMN(C$2)/5)+2,FALSE)*SUMIFS('EPA US Data'!$I:$I,'EPA US Data'!$D:$D,'Country Selector'!$A$2,'EPA US Data'!$J:$J,$B$1,'EPA US Data'!$C:$C,C$2,'EPA US Data'!$G:$G,"&gt;="&amp;$A3,'EPA US Data'!$G:$G,"&lt;"&amp;$B3)*unit_conv*'State Downscaling Multipliers'!$B$15</f>
        <v>0</v>
      </c>
      <c r="D3" s="2">
        <f t="shared" ref="D3:G3" si="1">C3+($H3-$C3)/5</f>
        <v>0</v>
      </c>
      <c r="E3" s="2">
        <f t="shared" si="1"/>
        <v>0</v>
      </c>
      <c r="F3" s="2">
        <f t="shared" si="1"/>
        <v>0</v>
      </c>
      <c r="G3" s="2">
        <f t="shared" si="1"/>
        <v>0</v>
      </c>
      <c r="H3" s="105">
        <f>VLOOKUP($B$1,'Multipliers and Adjustments'!$A$70:$I$86,TRUNC(COLUMN(H$2)/5)+2,FALSE)*SUMIFS('EPA US Data'!$I:$I,'EPA US Data'!$D:$D,'Country Selector'!$A$2,'EPA US Data'!$J:$J,$B$1,'EPA US Data'!$C:$C,H$2,'EPA US Data'!$G:$G,"&gt;="&amp;$A3,'EPA US Data'!$G:$G,"&lt;"&amp;$B3)*unit_conv*'State Downscaling Multipliers'!$B$15</f>
        <v>0</v>
      </c>
      <c r="I3" s="2">
        <f t="shared" ref="I3:L3" si="2">H3+($M3-$H3)/5</f>
        <v>0</v>
      </c>
      <c r="J3" s="2">
        <f t="shared" si="2"/>
        <v>0</v>
      </c>
      <c r="K3" s="2">
        <f t="shared" si="2"/>
        <v>0</v>
      </c>
      <c r="L3" s="2">
        <f t="shared" si="2"/>
        <v>0</v>
      </c>
      <c r="M3" s="105">
        <f>VLOOKUP($B$1,'Multipliers and Adjustments'!$A$70:$I$86,TRUNC(COLUMN(M$2)/5)+2,FALSE)*SUMIFS('EPA US Data'!$I:$I,'EPA US Data'!$D:$D,'Country Selector'!$A$2,'EPA US Data'!$J:$J,$B$1,'EPA US Data'!$C:$C,M$2,'EPA US Data'!$G:$G,"&gt;="&amp;$A3,'EPA US Data'!$G:$G,"&lt;"&amp;$B3)*unit_conv*'State Downscaling Multipliers'!$B$15</f>
        <v>0</v>
      </c>
      <c r="N3" s="2">
        <f t="shared" ref="N3:Q3" si="3">M3+($R3-$M3)/5</f>
        <v>0</v>
      </c>
      <c r="O3" s="2">
        <f t="shared" si="3"/>
        <v>0</v>
      </c>
      <c r="P3" s="2">
        <f t="shared" si="3"/>
        <v>0</v>
      </c>
      <c r="Q3" s="2">
        <f t="shared" si="3"/>
        <v>0</v>
      </c>
      <c r="R3" s="105">
        <f>VLOOKUP($B$1,'Multipliers and Adjustments'!$A$70:$I$86,TRUNC(COLUMN(R$2)/5)+2,FALSE)*SUMIFS('EPA US Data'!$I:$I,'EPA US Data'!$D:$D,'Country Selector'!$A$2,'EPA US Data'!$J:$J,$B$1,'EPA US Data'!$C:$C,R$2,'EPA US Data'!$G:$G,"&gt;="&amp;$A3,'EPA US Data'!$G:$G,"&lt;"&amp;$B3)*unit_conv*'State Downscaling Multipliers'!$B$15</f>
        <v>0</v>
      </c>
      <c r="S3" s="2">
        <f t="shared" ref="S3:V3" si="4">R3+($W3-$R3)/5</f>
        <v>0</v>
      </c>
      <c r="T3" s="2">
        <f t="shared" si="4"/>
        <v>0</v>
      </c>
      <c r="U3" s="2">
        <f t="shared" si="4"/>
        <v>0</v>
      </c>
      <c r="V3" s="2">
        <f t="shared" si="4"/>
        <v>0</v>
      </c>
      <c r="W3" s="105">
        <f>VLOOKUP($B$1,'Multipliers and Adjustments'!$A$70:$I$86,TRUNC(COLUMN(W$2)/5)+2,FALSE)*SUMIFS('EPA US Data'!$I:$I,'EPA US Data'!$D:$D,'Country Selector'!$A$2,'EPA US Data'!$J:$J,$B$1,'EPA US Data'!$C:$C,W$2,'EPA US Data'!$G:$G,"&gt;="&amp;$A3,'EPA US Data'!$G:$G,"&lt;"&amp;$B3)*unit_conv*'State Downscaling Multipliers'!$B$15</f>
        <v>0</v>
      </c>
      <c r="X3" s="2">
        <f t="shared" ref="X3:AA3" si="5">W3+($AB3-$W3)/5</f>
        <v>0</v>
      </c>
      <c r="Y3" s="2">
        <f t="shared" si="5"/>
        <v>0</v>
      </c>
      <c r="Z3" s="2">
        <f t="shared" si="5"/>
        <v>0</v>
      </c>
      <c r="AA3" s="2">
        <f t="shared" si="5"/>
        <v>0</v>
      </c>
      <c r="AB3" s="105">
        <f>VLOOKUP($B$1,'Multipliers and Adjustments'!$A$70:$I$86,TRUNC(COLUMN(AB$2)/5)+2,FALSE)*SUMIFS('EPA US Data'!$I:$I,'EPA US Data'!$D:$D,'Country Selector'!$A$2,'EPA US Data'!$J:$J,$B$1,'EPA US Data'!$C:$C,AB$2,'EPA US Data'!$G:$G,"&gt;="&amp;$A3,'EPA US Data'!$G:$G,"&lt;"&amp;$B3)*unit_conv*'State Downscaling Multipliers'!$B$15</f>
        <v>0</v>
      </c>
      <c r="AC3" s="2">
        <f t="shared" ref="AC3:AF3" si="6">AB3+($AG3-$AB3)/5</f>
        <v>0</v>
      </c>
      <c r="AD3" s="2">
        <f t="shared" si="6"/>
        <v>0</v>
      </c>
      <c r="AE3" s="2">
        <f t="shared" si="6"/>
        <v>0</v>
      </c>
      <c r="AF3" s="2">
        <f t="shared" si="6"/>
        <v>0</v>
      </c>
      <c r="AG3" s="105">
        <f>VLOOKUP($B$1,'Multipliers and Adjustments'!$A$70:$I$86,TRUNC(COLUMN(AG$2)/5)+2,FALSE)*SUMIFS('EPA US Data'!$I:$I,'EPA US Data'!$D:$D,'Country Selector'!$A$2,'EPA US Data'!$J:$J,$B$1,'EPA US Data'!$C:$C,AG$2,'EPA US Data'!$G:$G,"&gt;="&amp;$A3,'EPA US Data'!$G:$G,"&lt;"&amp;$B3)*unit_conv*'State Downscaling Multipliers'!$B$15</f>
        <v>0</v>
      </c>
      <c r="AH3" s="2">
        <f t="shared" ref="AH3:AK3" si="7">AG3+($AL3-$AG3)/5</f>
        <v>0</v>
      </c>
      <c r="AI3" s="2">
        <f t="shared" si="7"/>
        <v>0</v>
      </c>
      <c r="AJ3" s="2">
        <f t="shared" si="7"/>
        <v>0</v>
      </c>
      <c r="AK3" s="2">
        <f t="shared" si="7"/>
        <v>0</v>
      </c>
      <c r="AL3" s="105">
        <f>VLOOKUP($B$1,'Multipliers and Adjustments'!$A$70:$I$86,TRUNC(COLUMN(AL$2)/5)+2,FALSE)*SUMIFS('EPA US Data'!$I:$I,'EPA US Data'!$D:$D,'Country Selector'!$A$2,'EPA US Data'!$J:$J,$B$1,'EPA US Data'!$C:$C,AL$2,'EPA US Data'!$G:$G,"&gt;="&amp;$A3,'EPA US Data'!$G:$G,"&lt;"&amp;$B3)*unit_conv*'State Downscaling Multipliers'!$B$15</f>
        <v>0</v>
      </c>
    </row>
    <row r="4" spans="1:38" x14ac:dyDescent="0.25">
      <c r="A4" s="49">
        <f t="shared" ref="A4:A34" si="8">B3</f>
        <v>-1100</v>
      </c>
      <c r="B4" s="49">
        <f t="shared" si="0"/>
        <v>-1050</v>
      </c>
      <c r="C4" s="105">
        <f>VLOOKUP($B$1,'Multipliers and Adjustments'!$A$70:$I$86,TRUNC(COLUMN(C$2)/5)+2,FALSE)*SUMIFS('EPA US Data'!$I:$I,'EPA US Data'!$D:$D,'Country Selector'!$A$2,'EPA US Data'!$J:$J,$B$1,'EPA US Data'!$C:$C,C$2,'EPA US Data'!$G:$G,"&gt;="&amp;$A4,'EPA US Data'!$G:$G,"&lt;"&amp;$B4)*unit_conv*'State Downscaling Multipliers'!$B$15</f>
        <v>0</v>
      </c>
      <c r="D4" s="2">
        <f t="shared" ref="D4:G4" si="9">C4+($H4-$C4)/5</f>
        <v>0</v>
      </c>
      <c r="E4" s="2">
        <f t="shared" si="9"/>
        <v>0</v>
      </c>
      <c r="F4" s="2">
        <f t="shared" si="9"/>
        <v>0</v>
      </c>
      <c r="G4" s="2">
        <f t="shared" si="9"/>
        <v>0</v>
      </c>
      <c r="H4" s="105">
        <f>VLOOKUP($B$1,'Multipliers and Adjustments'!$A$70:$I$86,TRUNC(COLUMN(H$2)/5)+2,FALSE)*SUMIFS('EPA US Data'!$I:$I,'EPA US Data'!$D:$D,'Country Selector'!$A$2,'EPA US Data'!$J:$J,$B$1,'EPA US Data'!$C:$C,H$2,'EPA US Data'!$G:$G,"&gt;="&amp;$A4,'EPA US Data'!$G:$G,"&lt;"&amp;$B4)*unit_conv*'State Downscaling Multipliers'!$B$15</f>
        <v>0</v>
      </c>
      <c r="I4" s="2">
        <f t="shared" ref="I4:L4" si="10">H4+($M4-$H4)/5</f>
        <v>0</v>
      </c>
      <c r="J4" s="2">
        <f t="shared" si="10"/>
        <v>0</v>
      </c>
      <c r="K4" s="2">
        <f t="shared" si="10"/>
        <v>0</v>
      </c>
      <c r="L4" s="2">
        <f t="shared" si="10"/>
        <v>0</v>
      </c>
      <c r="M4" s="105">
        <f>VLOOKUP($B$1,'Multipliers and Adjustments'!$A$70:$I$86,TRUNC(COLUMN(M$2)/5)+2,FALSE)*SUMIFS('EPA US Data'!$I:$I,'EPA US Data'!$D:$D,'Country Selector'!$A$2,'EPA US Data'!$J:$J,$B$1,'EPA US Data'!$C:$C,M$2,'EPA US Data'!$G:$G,"&gt;="&amp;$A4,'EPA US Data'!$G:$G,"&lt;"&amp;$B4)*unit_conv*'State Downscaling Multipliers'!$B$15</f>
        <v>0</v>
      </c>
      <c r="N4" s="2">
        <f t="shared" ref="N4:Q4" si="11">M4+($R4-$M4)/5</f>
        <v>0</v>
      </c>
      <c r="O4" s="2">
        <f t="shared" si="11"/>
        <v>0</v>
      </c>
      <c r="P4" s="2">
        <f t="shared" si="11"/>
        <v>0</v>
      </c>
      <c r="Q4" s="2">
        <f t="shared" si="11"/>
        <v>0</v>
      </c>
      <c r="R4" s="105">
        <f>VLOOKUP($B$1,'Multipliers and Adjustments'!$A$70:$I$86,TRUNC(COLUMN(R$2)/5)+2,FALSE)*SUMIFS('EPA US Data'!$I:$I,'EPA US Data'!$D:$D,'Country Selector'!$A$2,'EPA US Data'!$J:$J,$B$1,'EPA US Data'!$C:$C,R$2,'EPA US Data'!$G:$G,"&gt;="&amp;$A4,'EPA US Data'!$G:$G,"&lt;"&amp;$B4)*unit_conv*'State Downscaling Multipliers'!$B$15</f>
        <v>0</v>
      </c>
      <c r="S4" s="2">
        <f t="shared" ref="S4:V4" si="12">R4+($W4-$R4)/5</f>
        <v>0</v>
      </c>
      <c r="T4" s="2">
        <f t="shared" si="12"/>
        <v>0</v>
      </c>
      <c r="U4" s="2">
        <f t="shared" si="12"/>
        <v>0</v>
      </c>
      <c r="V4" s="2">
        <f t="shared" si="12"/>
        <v>0</v>
      </c>
      <c r="W4" s="105">
        <f>VLOOKUP($B$1,'Multipliers and Adjustments'!$A$70:$I$86,TRUNC(COLUMN(W$2)/5)+2,FALSE)*SUMIFS('EPA US Data'!$I:$I,'EPA US Data'!$D:$D,'Country Selector'!$A$2,'EPA US Data'!$J:$J,$B$1,'EPA US Data'!$C:$C,W$2,'EPA US Data'!$G:$G,"&gt;="&amp;$A4,'EPA US Data'!$G:$G,"&lt;"&amp;$B4)*unit_conv*'State Downscaling Multipliers'!$B$15</f>
        <v>0</v>
      </c>
      <c r="X4" s="2">
        <f t="shared" ref="X4:AA4" si="13">W4+($AB4-$W4)/5</f>
        <v>0</v>
      </c>
      <c r="Y4" s="2">
        <f t="shared" si="13"/>
        <v>0</v>
      </c>
      <c r="Z4" s="2">
        <f t="shared" si="13"/>
        <v>0</v>
      </c>
      <c r="AA4" s="2">
        <f t="shared" si="13"/>
        <v>0</v>
      </c>
      <c r="AB4" s="105">
        <f>VLOOKUP($B$1,'Multipliers and Adjustments'!$A$70:$I$86,TRUNC(COLUMN(AB$2)/5)+2,FALSE)*SUMIFS('EPA US Data'!$I:$I,'EPA US Data'!$D:$D,'Country Selector'!$A$2,'EPA US Data'!$J:$J,$B$1,'EPA US Data'!$C:$C,AB$2,'EPA US Data'!$G:$G,"&gt;="&amp;$A4,'EPA US Data'!$G:$G,"&lt;"&amp;$B4)*unit_conv*'State Downscaling Multipliers'!$B$15</f>
        <v>0</v>
      </c>
      <c r="AC4" s="2">
        <f t="shared" ref="AC4:AF4" si="14">AB4+($AG4-$AB4)/5</f>
        <v>0</v>
      </c>
      <c r="AD4" s="2">
        <f t="shared" si="14"/>
        <v>0</v>
      </c>
      <c r="AE4" s="2">
        <f t="shared" si="14"/>
        <v>0</v>
      </c>
      <c r="AF4" s="2">
        <f t="shared" si="14"/>
        <v>0</v>
      </c>
      <c r="AG4" s="105">
        <f>VLOOKUP($B$1,'Multipliers and Adjustments'!$A$70:$I$86,TRUNC(COLUMN(AG$2)/5)+2,FALSE)*SUMIFS('EPA US Data'!$I:$I,'EPA US Data'!$D:$D,'Country Selector'!$A$2,'EPA US Data'!$J:$J,$B$1,'EPA US Data'!$C:$C,AG$2,'EPA US Data'!$G:$G,"&gt;="&amp;$A4,'EPA US Data'!$G:$G,"&lt;"&amp;$B4)*unit_conv*'State Downscaling Multipliers'!$B$15</f>
        <v>0</v>
      </c>
      <c r="AH4" s="2">
        <f t="shared" ref="AH4:AK4" si="15">AG4+($AL4-$AG4)/5</f>
        <v>0</v>
      </c>
      <c r="AI4" s="2">
        <f t="shared" si="15"/>
        <v>0</v>
      </c>
      <c r="AJ4" s="2">
        <f t="shared" si="15"/>
        <v>0</v>
      </c>
      <c r="AK4" s="2">
        <f t="shared" si="15"/>
        <v>0</v>
      </c>
      <c r="AL4" s="105">
        <f>VLOOKUP($B$1,'Multipliers and Adjustments'!$A$70:$I$86,TRUNC(COLUMN(AL$2)/5)+2,FALSE)*SUMIFS('EPA US Data'!$I:$I,'EPA US Data'!$D:$D,'Country Selector'!$A$2,'EPA US Data'!$J:$J,$B$1,'EPA US Data'!$C:$C,AL$2,'EPA US Data'!$G:$G,"&gt;="&amp;$A4,'EPA US Data'!$G:$G,"&lt;"&amp;$B4)*unit_conv*'State Downscaling Multipliers'!$B$15</f>
        <v>0</v>
      </c>
    </row>
    <row r="5" spans="1:38" x14ac:dyDescent="0.25">
      <c r="A5" s="49">
        <f t="shared" si="8"/>
        <v>-1050</v>
      </c>
      <c r="B5" s="49">
        <f t="shared" si="0"/>
        <v>-1000</v>
      </c>
      <c r="C5" s="105">
        <f>VLOOKUP($B$1,'Multipliers and Adjustments'!$A$70:$I$86,TRUNC(COLUMN(C$2)/5)+2,FALSE)*SUMIFS('EPA US Data'!$I:$I,'EPA US Data'!$D:$D,'Country Selector'!$A$2,'EPA US Data'!$J:$J,$B$1,'EPA US Data'!$C:$C,C$2,'EPA US Data'!$G:$G,"&gt;="&amp;$A5,'EPA US Data'!$G:$G,"&lt;"&amp;$B5)*unit_conv*'State Downscaling Multipliers'!$B$15</f>
        <v>0</v>
      </c>
      <c r="D5" s="2">
        <f t="shared" ref="D5:G5" si="16">C5+($H5-$C5)/5</f>
        <v>0</v>
      </c>
      <c r="E5" s="2">
        <f t="shared" si="16"/>
        <v>0</v>
      </c>
      <c r="F5" s="2">
        <f t="shared" si="16"/>
        <v>0</v>
      </c>
      <c r="G5" s="2">
        <f t="shared" si="16"/>
        <v>0</v>
      </c>
      <c r="H5" s="105">
        <f>VLOOKUP($B$1,'Multipliers and Adjustments'!$A$70:$I$86,TRUNC(COLUMN(H$2)/5)+2,FALSE)*SUMIFS('EPA US Data'!$I:$I,'EPA US Data'!$D:$D,'Country Selector'!$A$2,'EPA US Data'!$J:$J,$B$1,'EPA US Data'!$C:$C,H$2,'EPA US Data'!$G:$G,"&gt;="&amp;$A5,'EPA US Data'!$G:$G,"&lt;"&amp;$B5)*unit_conv*'State Downscaling Multipliers'!$B$15</f>
        <v>0</v>
      </c>
      <c r="I5" s="2">
        <f t="shared" ref="I5:L5" si="17">H5+($M5-$H5)/5</f>
        <v>0</v>
      </c>
      <c r="J5" s="2">
        <f t="shared" si="17"/>
        <v>0</v>
      </c>
      <c r="K5" s="2">
        <f t="shared" si="17"/>
        <v>0</v>
      </c>
      <c r="L5" s="2">
        <f t="shared" si="17"/>
        <v>0</v>
      </c>
      <c r="M5" s="105">
        <f>VLOOKUP($B$1,'Multipliers and Adjustments'!$A$70:$I$86,TRUNC(COLUMN(M$2)/5)+2,FALSE)*SUMIFS('EPA US Data'!$I:$I,'EPA US Data'!$D:$D,'Country Selector'!$A$2,'EPA US Data'!$J:$J,$B$1,'EPA US Data'!$C:$C,M$2,'EPA US Data'!$G:$G,"&gt;="&amp;$A5,'EPA US Data'!$G:$G,"&lt;"&amp;$B5)*unit_conv*'State Downscaling Multipliers'!$B$15</f>
        <v>0</v>
      </c>
      <c r="N5" s="2">
        <f t="shared" ref="N5:Q5" si="18">M5+($R5-$M5)/5</f>
        <v>0</v>
      </c>
      <c r="O5" s="2">
        <f t="shared" si="18"/>
        <v>0</v>
      </c>
      <c r="P5" s="2">
        <f t="shared" si="18"/>
        <v>0</v>
      </c>
      <c r="Q5" s="2">
        <f t="shared" si="18"/>
        <v>0</v>
      </c>
      <c r="R5" s="105">
        <f>VLOOKUP($B$1,'Multipliers and Adjustments'!$A$70:$I$86,TRUNC(COLUMN(R$2)/5)+2,FALSE)*SUMIFS('EPA US Data'!$I:$I,'EPA US Data'!$D:$D,'Country Selector'!$A$2,'EPA US Data'!$J:$J,$B$1,'EPA US Data'!$C:$C,R$2,'EPA US Data'!$G:$G,"&gt;="&amp;$A5,'EPA US Data'!$G:$G,"&lt;"&amp;$B5)*unit_conv*'State Downscaling Multipliers'!$B$15</f>
        <v>0</v>
      </c>
      <c r="S5" s="2">
        <f t="shared" ref="S5:V5" si="19">R5+($W5-$R5)/5</f>
        <v>0</v>
      </c>
      <c r="T5" s="2">
        <f t="shared" si="19"/>
        <v>0</v>
      </c>
      <c r="U5" s="2">
        <f t="shared" si="19"/>
        <v>0</v>
      </c>
      <c r="V5" s="2">
        <f t="shared" si="19"/>
        <v>0</v>
      </c>
      <c r="W5" s="105">
        <f>VLOOKUP($B$1,'Multipliers and Adjustments'!$A$70:$I$86,TRUNC(COLUMN(W$2)/5)+2,FALSE)*SUMIFS('EPA US Data'!$I:$I,'EPA US Data'!$D:$D,'Country Selector'!$A$2,'EPA US Data'!$J:$J,$B$1,'EPA US Data'!$C:$C,W$2,'EPA US Data'!$G:$G,"&gt;="&amp;$A5,'EPA US Data'!$G:$G,"&lt;"&amp;$B5)*unit_conv*'State Downscaling Multipliers'!$B$15</f>
        <v>0</v>
      </c>
      <c r="X5" s="2">
        <f t="shared" ref="X5:AA5" si="20">W5+($AB5-$W5)/5</f>
        <v>0</v>
      </c>
      <c r="Y5" s="2">
        <f t="shared" si="20"/>
        <v>0</v>
      </c>
      <c r="Z5" s="2">
        <f t="shared" si="20"/>
        <v>0</v>
      </c>
      <c r="AA5" s="2">
        <f t="shared" si="20"/>
        <v>0</v>
      </c>
      <c r="AB5" s="105">
        <f>VLOOKUP($B$1,'Multipliers and Adjustments'!$A$70:$I$86,TRUNC(COLUMN(AB$2)/5)+2,FALSE)*SUMIFS('EPA US Data'!$I:$I,'EPA US Data'!$D:$D,'Country Selector'!$A$2,'EPA US Data'!$J:$J,$B$1,'EPA US Data'!$C:$C,AB$2,'EPA US Data'!$G:$G,"&gt;="&amp;$A5,'EPA US Data'!$G:$G,"&lt;"&amp;$B5)*unit_conv*'State Downscaling Multipliers'!$B$15</f>
        <v>0</v>
      </c>
      <c r="AC5" s="2">
        <f t="shared" ref="AC5:AF5" si="21">AB5+($AG5-$AB5)/5</f>
        <v>0</v>
      </c>
      <c r="AD5" s="2">
        <f t="shared" si="21"/>
        <v>0</v>
      </c>
      <c r="AE5" s="2">
        <f t="shared" si="21"/>
        <v>0</v>
      </c>
      <c r="AF5" s="2">
        <f t="shared" si="21"/>
        <v>0</v>
      </c>
      <c r="AG5" s="105">
        <f>VLOOKUP($B$1,'Multipliers and Adjustments'!$A$70:$I$86,TRUNC(COLUMN(AG$2)/5)+2,FALSE)*SUMIFS('EPA US Data'!$I:$I,'EPA US Data'!$D:$D,'Country Selector'!$A$2,'EPA US Data'!$J:$J,$B$1,'EPA US Data'!$C:$C,AG$2,'EPA US Data'!$G:$G,"&gt;="&amp;$A5,'EPA US Data'!$G:$G,"&lt;"&amp;$B5)*unit_conv*'State Downscaling Multipliers'!$B$15</f>
        <v>0</v>
      </c>
      <c r="AH5" s="2">
        <f t="shared" ref="AH5:AK5" si="22">AG5+($AL5-$AG5)/5</f>
        <v>0</v>
      </c>
      <c r="AI5" s="2">
        <f t="shared" si="22"/>
        <v>0</v>
      </c>
      <c r="AJ5" s="2">
        <f t="shared" si="22"/>
        <v>0</v>
      </c>
      <c r="AK5" s="2">
        <f t="shared" si="22"/>
        <v>0</v>
      </c>
      <c r="AL5" s="105">
        <f>VLOOKUP($B$1,'Multipliers and Adjustments'!$A$70:$I$86,TRUNC(COLUMN(AL$2)/5)+2,FALSE)*SUMIFS('EPA US Data'!$I:$I,'EPA US Data'!$D:$D,'Country Selector'!$A$2,'EPA US Data'!$J:$J,$B$1,'EPA US Data'!$C:$C,AL$2,'EPA US Data'!$G:$G,"&gt;="&amp;$A5,'EPA US Data'!$G:$G,"&lt;"&amp;$B5)*unit_conv*'State Downscaling Multipliers'!$B$15</f>
        <v>0</v>
      </c>
    </row>
    <row r="6" spans="1:38" x14ac:dyDescent="0.25">
      <c r="A6" s="49">
        <f t="shared" si="8"/>
        <v>-1000</v>
      </c>
      <c r="B6" s="49">
        <f t="shared" si="0"/>
        <v>-950</v>
      </c>
      <c r="C6" s="105">
        <f>VLOOKUP($B$1,'Multipliers and Adjustments'!$A$70:$I$86,TRUNC(COLUMN(C$2)/5)+2,FALSE)*SUMIFS('EPA US Data'!$I:$I,'EPA US Data'!$D:$D,'Country Selector'!$A$2,'EPA US Data'!$J:$J,$B$1,'EPA US Data'!$C:$C,C$2,'EPA US Data'!$G:$G,"&gt;="&amp;$A6,'EPA US Data'!$G:$G,"&lt;"&amp;$B6)*unit_conv*'State Downscaling Multipliers'!$B$15</f>
        <v>0</v>
      </c>
      <c r="D6" s="2">
        <f t="shared" ref="D6:G6" si="23">C6+($H6-$C6)/5</f>
        <v>0</v>
      </c>
      <c r="E6" s="2">
        <f t="shared" si="23"/>
        <v>0</v>
      </c>
      <c r="F6" s="2">
        <f t="shared" si="23"/>
        <v>0</v>
      </c>
      <c r="G6" s="2">
        <f t="shared" si="23"/>
        <v>0</v>
      </c>
      <c r="H6" s="105">
        <f>VLOOKUP($B$1,'Multipliers and Adjustments'!$A$70:$I$86,TRUNC(COLUMN(H$2)/5)+2,FALSE)*SUMIFS('EPA US Data'!$I:$I,'EPA US Data'!$D:$D,'Country Selector'!$A$2,'EPA US Data'!$J:$J,$B$1,'EPA US Data'!$C:$C,H$2,'EPA US Data'!$G:$G,"&gt;="&amp;$A6,'EPA US Data'!$G:$G,"&lt;"&amp;$B6)*unit_conv*'State Downscaling Multipliers'!$B$15</f>
        <v>0</v>
      </c>
      <c r="I6" s="2">
        <f t="shared" ref="I6:L6" si="24">H6+($M6-$H6)/5</f>
        <v>0</v>
      </c>
      <c r="J6" s="2">
        <f t="shared" si="24"/>
        <v>0</v>
      </c>
      <c r="K6" s="2">
        <f t="shared" si="24"/>
        <v>0</v>
      </c>
      <c r="L6" s="2">
        <f t="shared" si="24"/>
        <v>0</v>
      </c>
      <c r="M6" s="105">
        <f>VLOOKUP($B$1,'Multipliers and Adjustments'!$A$70:$I$86,TRUNC(COLUMN(M$2)/5)+2,FALSE)*SUMIFS('EPA US Data'!$I:$I,'EPA US Data'!$D:$D,'Country Selector'!$A$2,'EPA US Data'!$J:$J,$B$1,'EPA US Data'!$C:$C,M$2,'EPA US Data'!$G:$G,"&gt;="&amp;$A6,'EPA US Data'!$G:$G,"&lt;"&amp;$B6)*unit_conv*'State Downscaling Multipliers'!$B$15</f>
        <v>0</v>
      </c>
      <c r="N6" s="2">
        <f t="shared" ref="N6:Q6" si="25">M6+($R6-$M6)/5</f>
        <v>0</v>
      </c>
      <c r="O6" s="2">
        <f t="shared" si="25"/>
        <v>0</v>
      </c>
      <c r="P6" s="2">
        <f t="shared" si="25"/>
        <v>0</v>
      </c>
      <c r="Q6" s="2">
        <f t="shared" si="25"/>
        <v>0</v>
      </c>
      <c r="R6" s="105">
        <f>VLOOKUP($B$1,'Multipliers and Adjustments'!$A$70:$I$86,TRUNC(COLUMN(R$2)/5)+2,FALSE)*SUMIFS('EPA US Data'!$I:$I,'EPA US Data'!$D:$D,'Country Selector'!$A$2,'EPA US Data'!$J:$J,$B$1,'EPA US Data'!$C:$C,R$2,'EPA US Data'!$G:$G,"&gt;="&amp;$A6,'EPA US Data'!$G:$G,"&lt;"&amp;$B6)*unit_conv*'State Downscaling Multipliers'!$B$15</f>
        <v>0</v>
      </c>
      <c r="S6" s="2">
        <f t="shared" ref="S6:V6" si="26">R6+($W6-$R6)/5</f>
        <v>0</v>
      </c>
      <c r="T6" s="2">
        <f t="shared" si="26"/>
        <v>0</v>
      </c>
      <c r="U6" s="2">
        <f t="shared" si="26"/>
        <v>0</v>
      </c>
      <c r="V6" s="2">
        <f t="shared" si="26"/>
        <v>0</v>
      </c>
      <c r="W6" s="105">
        <f>VLOOKUP($B$1,'Multipliers and Adjustments'!$A$70:$I$86,TRUNC(COLUMN(W$2)/5)+2,FALSE)*SUMIFS('EPA US Data'!$I:$I,'EPA US Data'!$D:$D,'Country Selector'!$A$2,'EPA US Data'!$J:$J,$B$1,'EPA US Data'!$C:$C,W$2,'EPA US Data'!$G:$G,"&gt;="&amp;$A6,'EPA US Data'!$G:$G,"&lt;"&amp;$B6)*unit_conv*'State Downscaling Multipliers'!$B$15</f>
        <v>0</v>
      </c>
      <c r="X6" s="2">
        <f t="shared" ref="X6:AA6" si="27">W6+($AB6-$W6)/5</f>
        <v>0</v>
      </c>
      <c r="Y6" s="2">
        <f t="shared" si="27"/>
        <v>0</v>
      </c>
      <c r="Z6" s="2">
        <f t="shared" si="27"/>
        <v>0</v>
      </c>
      <c r="AA6" s="2">
        <f t="shared" si="27"/>
        <v>0</v>
      </c>
      <c r="AB6" s="105">
        <f>VLOOKUP($B$1,'Multipliers and Adjustments'!$A$70:$I$86,TRUNC(COLUMN(AB$2)/5)+2,FALSE)*SUMIFS('EPA US Data'!$I:$I,'EPA US Data'!$D:$D,'Country Selector'!$A$2,'EPA US Data'!$J:$J,$B$1,'EPA US Data'!$C:$C,AB$2,'EPA US Data'!$G:$G,"&gt;="&amp;$A6,'EPA US Data'!$G:$G,"&lt;"&amp;$B6)*unit_conv*'State Downscaling Multipliers'!$B$15</f>
        <v>0</v>
      </c>
      <c r="AC6" s="2">
        <f t="shared" ref="AC6:AF6" si="28">AB6+($AG6-$AB6)/5</f>
        <v>0</v>
      </c>
      <c r="AD6" s="2">
        <f t="shared" si="28"/>
        <v>0</v>
      </c>
      <c r="AE6" s="2">
        <f t="shared" si="28"/>
        <v>0</v>
      </c>
      <c r="AF6" s="2">
        <f t="shared" si="28"/>
        <v>0</v>
      </c>
      <c r="AG6" s="105">
        <f>VLOOKUP($B$1,'Multipliers and Adjustments'!$A$70:$I$86,TRUNC(COLUMN(AG$2)/5)+2,FALSE)*SUMIFS('EPA US Data'!$I:$I,'EPA US Data'!$D:$D,'Country Selector'!$A$2,'EPA US Data'!$J:$J,$B$1,'EPA US Data'!$C:$C,AG$2,'EPA US Data'!$G:$G,"&gt;="&amp;$A6,'EPA US Data'!$G:$G,"&lt;"&amp;$B6)*unit_conv*'State Downscaling Multipliers'!$B$15</f>
        <v>0</v>
      </c>
      <c r="AH6" s="2">
        <f t="shared" ref="AH6:AK6" si="29">AG6+($AL6-$AG6)/5</f>
        <v>0</v>
      </c>
      <c r="AI6" s="2">
        <f t="shared" si="29"/>
        <v>0</v>
      </c>
      <c r="AJ6" s="2">
        <f t="shared" si="29"/>
        <v>0</v>
      </c>
      <c r="AK6" s="2">
        <f t="shared" si="29"/>
        <v>0</v>
      </c>
      <c r="AL6" s="105">
        <f>VLOOKUP($B$1,'Multipliers and Adjustments'!$A$70:$I$86,TRUNC(COLUMN(AL$2)/5)+2,FALSE)*SUMIFS('EPA US Data'!$I:$I,'EPA US Data'!$D:$D,'Country Selector'!$A$2,'EPA US Data'!$J:$J,$B$1,'EPA US Data'!$C:$C,AL$2,'EPA US Data'!$G:$G,"&gt;="&amp;$A6,'EPA US Data'!$G:$G,"&lt;"&amp;$B6)*unit_conv*'State Downscaling Multipliers'!$B$15</f>
        <v>0</v>
      </c>
    </row>
    <row r="7" spans="1:38" x14ac:dyDescent="0.25">
      <c r="A7" s="49">
        <f t="shared" si="8"/>
        <v>-950</v>
      </c>
      <c r="B7" s="49">
        <f t="shared" si="0"/>
        <v>-900</v>
      </c>
      <c r="C7" s="105">
        <f>VLOOKUP($B$1,'Multipliers and Adjustments'!$A$70:$I$86,TRUNC(COLUMN(C$2)/5)+2,FALSE)*SUMIFS('EPA US Data'!$I:$I,'EPA US Data'!$D:$D,'Country Selector'!$A$2,'EPA US Data'!$J:$J,$B$1,'EPA US Data'!$C:$C,C$2,'EPA US Data'!$G:$G,"&gt;="&amp;$A7,'EPA US Data'!$G:$G,"&lt;"&amp;$B7)*unit_conv*'State Downscaling Multipliers'!$B$15</f>
        <v>0</v>
      </c>
      <c r="D7" s="2">
        <f t="shared" ref="D7:G7" si="30">C7+($H7-$C7)/5</f>
        <v>0</v>
      </c>
      <c r="E7" s="2">
        <f t="shared" si="30"/>
        <v>0</v>
      </c>
      <c r="F7" s="2">
        <f t="shared" si="30"/>
        <v>0</v>
      </c>
      <c r="G7" s="2">
        <f t="shared" si="30"/>
        <v>0</v>
      </c>
      <c r="H7" s="105">
        <f>VLOOKUP($B$1,'Multipliers and Adjustments'!$A$70:$I$86,TRUNC(COLUMN(H$2)/5)+2,FALSE)*SUMIFS('EPA US Data'!$I:$I,'EPA US Data'!$D:$D,'Country Selector'!$A$2,'EPA US Data'!$J:$J,$B$1,'EPA US Data'!$C:$C,H$2,'EPA US Data'!$G:$G,"&gt;="&amp;$A7,'EPA US Data'!$G:$G,"&lt;"&amp;$B7)*unit_conv*'State Downscaling Multipliers'!$B$15</f>
        <v>0</v>
      </c>
      <c r="I7" s="2">
        <f t="shared" ref="I7:L7" si="31">H7+($M7-$H7)/5</f>
        <v>0</v>
      </c>
      <c r="J7" s="2">
        <f t="shared" si="31"/>
        <v>0</v>
      </c>
      <c r="K7" s="2">
        <f t="shared" si="31"/>
        <v>0</v>
      </c>
      <c r="L7" s="2">
        <f t="shared" si="31"/>
        <v>0</v>
      </c>
      <c r="M7" s="105">
        <f>VLOOKUP($B$1,'Multipliers and Adjustments'!$A$70:$I$86,TRUNC(COLUMN(M$2)/5)+2,FALSE)*SUMIFS('EPA US Data'!$I:$I,'EPA US Data'!$D:$D,'Country Selector'!$A$2,'EPA US Data'!$J:$J,$B$1,'EPA US Data'!$C:$C,M$2,'EPA US Data'!$G:$G,"&gt;="&amp;$A7,'EPA US Data'!$G:$G,"&lt;"&amp;$B7)*unit_conv*'State Downscaling Multipliers'!$B$15</f>
        <v>0</v>
      </c>
      <c r="N7" s="2">
        <f t="shared" ref="N7:Q7" si="32">M7+($R7-$M7)/5</f>
        <v>0</v>
      </c>
      <c r="O7" s="2">
        <f t="shared" si="32"/>
        <v>0</v>
      </c>
      <c r="P7" s="2">
        <f t="shared" si="32"/>
        <v>0</v>
      </c>
      <c r="Q7" s="2">
        <f t="shared" si="32"/>
        <v>0</v>
      </c>
      <c r="R7" s="105">
        <f>VLOOKUP($B$1,'Multipliers and Adjustments'!$A$70:$I$86,TRUNC(COLUMN(R$2)/5)+2,FALSE)*SUMIFS('EPA US Data'!$I:$I,'EPA US Data'!$D:$D,'Country Selector'!$A$2,'EPA US Data'!$J:$J,$B$1,'EPA US Data'!$C:$C,R$2,'EPA US Data'!$G:$G,"&gt;="&amp;$A7,'EPA US Data'!$G:$G,"&lt;"&amp;$B7)*unit_conv*'State Downscaling Multipliers'!$B$15</f>
        <v>0</v>
      </c>
      <c r="S7" s="2">
        <f t="shared" ref="S7:V7" si="33">R7+($W7-$R7)/5</f>
        <v>0</v>
      </c>
      <c r="T7" s="2">
        <f t="shared" si="33"/>
        <v>0</v>
      </c>
      <c r="U7" s="2">
        <f t="shared" si="33"/>
        <v>0</v>
      </c>
      <c r="V7" s="2">
        <f t="shared" si="33"/>
        <v>0</v>
      </c>
      <c r="W7" s="105">
        <f>VLOOKUP($B$1,'Multipliers and Adjustments'!$A$70:$I$86,TRUNC(COLUMN(W$2)/5)+2,FALSE)*SUMIFS('EPA US Data'!$I:$I,'EPA US Data'!$D:$D,'Country Selector'!$A$2,'EPA US Data'!$J:$J,$B$1,'EPA US Data'!$C:$C,W$2,'EPA US Data'!$G:$G,"&gt;="&amp;$A7,'EPA US Data'!$G:$G,"&lt;"&amp;$B7)*unit_conv*'State Downscaling Multipliers'!$B$15</f>
        <v>0</v>
      </c>
      <c r="X7" s="2">
        <f t="shared" ref="X7:AA7" si="34">W7+($AB7-$W7)/5</f>
        <v>0</v>
      </c>
      <c r="Y7" s="2">
        <f t="shared" si="34"/>
        <v>0</v>
      </c>
      <c r="Z7" s="2">
        <f t="shared" si="34"/>
        <v>0</v>
      </c>
      <c r="AA7" s="2">
        <f t="shared" si="34"/>
        <v>0</v>
      </c>
      <c r="AB7" s="105">
        <f>VLOOKUP($B$1,'Multipliers and Adjustments'!$A$70:$I$86,TRUNC(COLUMN(AB$2)/5)+2,FALSE)*SUMIFS('EPA US Data'!$I:$I,'EPA US Data'!$D:$D,'Country Selector'!$A$2,'EPA US Data'!$J:$J,$B$1,'EPA US Data'!$C:$C,AB$2,'EPA US Data'!$G:$G,"&gt;="&amp;$A7,'EPA US Data'!$G:$G,"&lt;"&amp;$B7)*unit_conv*'State Downscaling Multipliers'!$B$15</f>
        <v>0</v>
      </c>
      <c r="AC7" s="2">
        <f t="shared" ref="AC7:AF7" si="35">AB7+($AG7-$AB7)/5</f>
        <v>0</v>
      </c>
      <c r="AD7" s="2">
        <f t="shared" si="35"/>
        <v>0</v>
      </c>
      <c r="AE7" s="2">
        <f t="shared" si="35"/>
        <v>0</v>
      </c>
      <c r="AF7" s="2">
        <f t="shared" si="35"/>
        <v>0</v>
      </c>
      <c r="AG7" s="105">
        <f>VLOOKUP($B$1,'Multipliers and Adjustments'!$A$70:$I$86,TRUNC(COLUMN(AG$2)/5)+2,FALSE)*SUMIFS('EPA US Data'!$I:$I,'EPA US Data'!$D:$D,'Country Selector'!$A$2,'EPA US Data'!$J:$J,$B$1,'EPA US Data'!$C:$C,AG$2,'EPA US Data'!$G:$G,"&gt;="&amp;$A7,'EPA US Data'!$G:$G,"&lt;"&amp;$B7)*unit_conv*'State Downscaling Multipliers'!$B$15</f>
        <v>0</v>
      </c>
      <c r="AH7" s="2">
        <f t="shared" ref="AH7:AK7" si="36">AG7+($AL7-$AG7)/5</f>
        <v>0</v>
      </c>
      <c r="AI7" s="2">
        <f t="shared" si="36"/>
        <v>0</v>
      </c>
      <c r="AJ7" s="2">
        <f t="shared" si="36"/>
        <v>0</v>
      </c>
      <c r="AK7" s="2">
        <f t="shared" si="36"/>
        <v>0</v>
      </c>
      <c r="AL7" s="105">
        <f>VLOOKUP($B$1,'Multipliers and Adjustments'!$A$70:$I$86,TRUNC(COLUMN(AL$2)/5)+2,FALSE)*SUMIFS('EPA US Data'!$I:$I,'EPA US Data'!$D:$D,'Country Selector'!$A$2,'EPA US Data'!$J:$J,$B$1,'EPA US Data'!$C:$C,AL$2,'EPA US Data'!$G:$G,"&gt;="&amp;$A7,'EPA US Data'!$G:$G,"&lt;"&amp;$B7)*unit_conv*'State Downscaling Multipliers'!$B$15</f>
        <v>0</v>
      </c>
    </row>
    <row r="8" spans="1:38" x14ac:dyDescent="0.25">
      <c r="A8" s="49">
        <f t="shared" si="8"/>
        <v>-900</v>
      </c>
      <c r="B8" s="49">
        <f t="shared" si="0"/>
        <v>-850</v>
      </c>
      <c r="C8" s="105">
        <f>VLOOKUP($B$1,'Multipliers and Adjustments'!$A$70:$I$86,TRUNC(COLUMN(C$2)/5)+2,FALSE)*SUMIFS('EPA US Data'!$I:$I,'EPA US Data'!$D:$D,'Country Selector'!$A$2,'EPA US Data'!$J:$J,$B$1,'EPA US Data'!$C:$C,C$2,'EPA US Data'!$G:$G,"&gt;="&amp;$A8,'EPA US Data'!$G:$G,"&lt;"&amp;$B8)*unit_conv*'State Downscaling Multipliers'!$B$15</f>
        <v>0</v>
      </c>
      <c r="D8" s="2">
        <f t="shared" ref="D8:G8" si="37">C8+($H8-$C8)/5</f>
        <v>0</v>
      </c>
      <c r="E8" s="2">
        <f t="shared" si="37"/>
        <v>0</v>
      </c>
      <c r="F8" s="2">
        <f t="shared" si="37"/>
        <v>0</v>
      </c>
      <c r="G8" s="2">
        <f t="shared" si="37"/>
        <v>0</v>
      </c>
      <c r="H8" s="105">
        <f>VLOOKUP($B$1,'Multipliers and Adjustments'!$A$70:$I$86,TRUNC(COLUMN(H$2)/5)+2,FALSE)*SUMIFS('EPA US Data'!$I:$I,'EPA US Data'!$D:$D,'Country Selector'!$A$2,'EPA US Data'!$J:$J,$B$1,'EPA US Data'!$C:$C,H$2,'EPA US Data'!$G:$G,"&gt;="&amp;$A8,'EPA US Data'!$G:$G,"&lt;"&amp;$B8)*unit_conv*'State Downscaling Multipliers'!$B$15</f>
        <v>0</v>
      </c>
      <c r="I8" s="2">
        <f t="shared" ref="I8:L8" si="38">H8+($M8-$H8)/5</f>
        <v>0</v>
      </c>
      <c r="J8" s="2">
        <f t="shared" si="38"/>
        <v>0</v>
      </c>
      <c r="K8" s="2">
        <f t="shared" si="38"/>
        <v>0</v>
      </c>
      <c r="L8" s="2">
        <f t="shared" si="38"/>
        <v>0</v>
      </c>
      <c r="M8" s="105">
        <f>VLOOKUP($B$1,'Multipliers and Adjustments'!$A$70:$I$86,TRUNC(COLUMN(M$2)/5)+2,FALSE)*SUMIFS('EPA US Data'!$I:$I,'EPA US Data'!$D:$D,'Country Selector'!$A$2,'EPA US Data'!$J:$J,$B$1,'EPA US Data'!$C:$C,M$2,'EPA US Data'!$G:$G,"&gt;="&amp;$A8,'EPA US Data'!$G:$G,"&lt;"&amp;$B8)*unit_conv*'State Downscaling Multipliers'!$B$15</f>
        <v>0</v>
      </c>
      <c r="N8" s="2">
        <f t="shared" ref="N8:Q8" si="39">M8+($R8-$M8)/5</f>
        <v>0</v>
      </c>
      <c r="O8" s="2">
        <f t="shared" si="39"/>
        <v>0</v>
      </c>
      <c r="P8" s="2">
        <f t="shared" si="39"/>
        <v>0</v>
      </c>
      <c r="Q8" s="2">
        <f t="shared" si="39"/>
        <v>0</v>
      </c>
      <c r="R8" s="105">
        <f>VLOOKUP($B$1,'Multipliers and Adjustments'!$A$70:$I$86,TRUNC(COLUMN(R$2)/5)+2,FALSE)*SUMIFS('EPA US Data'!$I:$I,'EPA US Data'!$D:$D,'Country Selector'!$A$2,'EPA US Data'!$J:$J,$B$1,'EPA US Data'!$C:$C,R$2,'EPA US Data'!$G:$G,"&gt;="&amp;$A8,'EPA US Data'!$G:$G,"&lt;"&amp;$B8)*unit_conv*'State Downscaling Multipliers'!$B$15</f>
        <v>0</v>
      </c>
      <c r="S8" s="2">
        <f t="shared" ref="S8:V8" si="40">R8+($W8-$R8)/5</f>
        <v>0</v>
      </c>
      <c r="T8" s="2">
        <f t="shared" si="40"/>
        <v>0</v>
      </c>
      <c r="U8" s="2">
        <f t="shared" si="40"/>
        <v>0</v>
      </c>
      <c r="V8" s="2">
        <f t="shared" si="40"/>
        <v>0</v>
      </c>
      <c r="W8" s="105">
        <f>VLOOKUP($B$1,'Multipliers and Adjustments'!$A$70:$I$86,TRUNC(COLUMN(W$2)/5)+2,FALSE)*SUMIFS('EPA US Data'!$I:$I,'EPA US Data'!$D:$D,'Country Selector'!$A$2,'EPA US Data'!$J:$J,$B$1,'EPA US Data'!$C:$C,W$2,'EPA US Data'!$G:$G,"&gt;="&amp;$A8,'EPA US Data'!$G:$G,"&lt;"&amp;$B8)*unit_conv*'State Downscaling Multipliers'!$B$15</f>
        <v>0</v>
      </c>
      <c r="X8" s="2">
        <f t="shared" ref="X8:AA8" si="41">W8+($AB8-$W8)/5</f>
        <v>0</v>
      </c>
      <c r="Y8" s="2">
        <f t="shared" si="41"/>
        <v>0</v>
      </c>
      <c r="Z8" s="2">
        <f t="shared" si="41"/>
        <v>0</v>
      </c>
      <c r="AA8" s="2">
        <f t="shared" si="41"/>
        <v>0</v>
      </c>
      <c r="AB8" s="105">
        <f>VLOOKUP($B$1,'Multipliers and Adjustments'!$A$70:$I$86,TRUNC(COLUMN(AB$2)/5)+2,FALSE)*SUMIFS('EPA US Data'!$I:$I,'EPA US Data'!$D:$D,'Country Selector'!$A$2,'EPA US Data'!$J:$J,$B$1,'EPA US Data'!$C:$C,AB$2,'EPA US Data'!$G:$G,"&gt;="&amp;$A8,'EPA US Data'!$G:$G,"&lt;"&amp;$B8)*unit_conv*'State Downscaling Multipliers'!$B$15</f>
        <v>0</v>
      </c>
      <c r="AC8" s="2">
        <f t="shared" ref="AC8:AF8" si="42">AB8+($AG8-$AB8)/5</f>
        <v>0</v>
      </c>
      <c r="AD8" s="2">
        <f t="shared" si="42"/>
        <v>0</v>
      </c>
      <c r="AE8" s="2">
        <f t="shared" si="42"/>
        <v>0</v>
      </c>
      <c r="AF8" s="2">
        <f t="shared" si="42"/>
        <v>0</v>
      </c>
      <c r="AG8" s="105">
        <f>VLOOKUP($B$1,'Multipliers and Adjustments'!$A$70:$I$86,TRUNC(COLUMN(AG$2)/5)+2,FALSE)*SUMIFS('EPA US Data'!$I:$I,'EPA US Data'!$D:$D,'Country Selector'!$A$2,'EPA US Data'!$J:$J,$B$1,'EPA US Data'!$C:$C,AG$2,'EPA US Data'!$G:$G,"&gt;="&amp;$A8,'EPA US Data'!$G:$G,"&lt;"&amp;$B8)*unit_conv*'State Downscaling Multipliers'!$B$15</f>
        <v>0</v>
      </c>
      <c r="AH8" s="2">
        <f t="shared" ref="AH8:AK8" si="43">AG8+($AL8-$AG8)/5</f>
        <v>0</v>
      </c>
      <c r="AI8" s="2">
        <f t="shared" si="43"/>
        <v>0</v>
      </c>
      <c r="AJ8" s="2">
        <f t="shared" si="43"/>
        <v>0</v>
      </c>
      <c r="AK8" s="2">
        <f t="shared" si="43"/>
        <v>0</v>
      </c>
      <c r="AL8" s="105">
        <f>VLOOKUP($B$1,'Multipliers and Adjustments'!$A$70:$I$86,TRUNC(COLUMN(AL$2)/5)+2,FALSE)*SUMIFS('EPA US Data'!$I:$I,'EPA US Data'!$D:$D,'Country Selector'!$A$2,'EPA US Data'!$J:$J,$B$1,'EPA US Data'!$C:$C,AL$2,'EPA US Data'!$G:$G,"&gt;="&amp;$A8,'EPA US Data'!$G:$G,"&lt;"&amp;$B8)*unit_conv*'State Downscaling Multipliers'!$B$15</f>
        <v>0</v>
      </c>
    </row>
    <row r="9" spans="1:38" x14ac:dyDescent="0.25">
      <c r="A9" s="49">
        <f t="shared" si="8"/>
        <v>-850</v>
      </c>
      <c r="B9" s="49">
        <f t="shared" si="0"/>
        <v>-800</v>
      </c>
      <c r="C9" s="105">
        <f>VLOOKUP($B$1,'Multipliers and Adjustments'!$A$70:$I$86,TRUNC(COLUMN(C$2)/5)+2,FALSE)*SUMIFS('EPA US Data'!$I:$I,'EPA US Data'!$D:$D,'Country Selector'!$A$2,'EPA US Data'!$J:$J,$B$1,'EPA US Data'!$C:$C,C$2,'EPA US Data'!$G:$G,"&gt;="&amp;$A9,'EPA US Data'!$G:$G,"&lt;"&amp;$B9)*unit_conv*'State Downscaling Multipliers'!$B$15</f>
        <v>0</v>
      </c>
      <c r="D9" s="2">
        <f t="shared" ref="D9:G9" si="44">C9+($H9-$C9)/5</f>
        <v>0</v>
      </c>
      <c r="E9" s="2">
        <f t="shared" si="44"/>
        <v>0</v>
      </c>
      <c r="F9" s="2">
        <f t="shared" si="44"/>
        <v>0</v>
      </c>
      <c r="G9" s="2">
        <f t="shared" si="44"/>
        <v>0</v>
      </c>
      <c r="H9" s="105">
        <f>VLOOKUP($B$1,'Multipliers and Adjustments'!$A$70:$I$86,TRUNC(COLUMN(H$2)/5)+2,FALSE)*SUMIFS('EPA US Data'!$I:$I,'EPA US Data'!$D:$D,'Country Selector'!$A$2,'EPA US Data'!$J:$J,$B$1,'EPA US Data'!$C:$C,H$2,'EPA US Data'!$G:$G,"&gt;="&amp;$A9,'EPA US Data'!$G:$G,"&lt;"&amp;$B9)*unit_conv*'State Downscaling Multipliers'!$B$15</f>
        <v>0</v>
      </c>
      <c r="I9" s="2">
        <f t="shared" ref="I9:L9" si="45">H9+($M9-$H9)/5</f>
        <v>0</v>
      </c>
      <c r="J9" s="2">
        <f t="shared" si="45"/>
        <v>0</v>
      </c>
      <c r="K9" s="2">
        <f t="shared" si="45"/>
        <v>0</v>
      </c>
      <c r="L9" s="2">
        <f t="shared" si="45"/>
        <v>0</v>
      </c>
      <c r="M9" s="105">
        <f>VLOOKUP($B$1,'Multipliers and Adjustments'!$A$70:$I$86,TRUNC(COLUMN(M$2)/5)+2,FALSE)*SUMIFS('EPA US Data'!$I:$I,'EPA US Data'!$D:$D,'Country Selector'!$A$2,'EPA US Data'!$J:$J,$B$1,'EPA US Data'!$C:$C,M$2,'EPA US Data'!$G:$G,"&gt;="&amp;$A9,'EPA US Data'!$G:$G,"&lt;"&amp;$B9)*unit_conv*'State Downscaling Multipliers'!$B$15</f>
        <v>0</v>
      </c>
      <c r="N9" s="2">
        <f t="shared" ref="N9:Q9" si="46">M9+($R9-$M9)/5</f>
        <v>0</v>
      </c>
      <c r="O9" s="2">
        <f t="shared" si="46"/>
        <v>0</v>
      </c>
      <c r="P9" s="2">
        <f t="shared" si="46"/>
        <v>0</v>
      </c>
      <c r="Q9" s="2">
        <f t="shared" si="46"/>
        <v>0</v>
      </c>
      <c r="R9" s="105">
        <f>VLOOKUP($B$1,'Multipliers and Adjustments'!$A$70:$I$86,TRUNC(COLUMN(R$2)/5)+2,FALSE)*SUMIFS('EPA US Data'!$I:$I,'EPA US Data'!$D:$D,'Country Selector'!$A$2,'EPA US Data'!$J:$J,$B$1,'EPA US Data'!$C:$C,R$2,'EPA US Data'!$G:$G,"&gt;="&amp;$A9,'EPA US Data'!$G:$G,"&lt;"&amp;$B9)*unit_conv*'State Downscaling Multipliers'!$B$15</f>
        <v>0</v>
      </c>
      <c r="S9" s="2">
        <f t="shared" ref="S9:V9" si="47">R9+($W9-$R9)/5</f>
        <v>0</v>
      </c>
      <c r="T9" s="2">
        <f t="shared" si="47"/>
        <v>0</v>
      </c>
      <c r="U9" s="2">
        <f t="shared" si="47"/>
        <v>0</v>
      </c>
      <c r="V9" s="2">
        <f t="shared" si="47"/>
        <v>0</v>
      </c>
      <c r="W9" s="105">
        <f>VLOOKUP($B$1,'Multipliers and Adjustments'!$A$70:$I$86,TRUNC(COLUMN(W$2)/5)+2,FALSE)*SUMIFS('EPA US Data'!$I:$I,'EPA US Data'!$D:$D,'Country Selector'!$A$2,'EPA US Data'!$J:$J,$B$1,'EPA US Data'!$C:$C,W$2,'EPA US Data'!$G:$G,"&gt;="&amp;$A9,'EPA US Data'!$G:$G,"&lt;"&amp;$B9)*unit_conv*'State Downscaling Multipliers'!$B$15</f>
        <v>0</v>
      </c>
      <c r="X9" s="2">
        <f t="shared" ref="X9:AA9" si="48">W9+($AB9-$W9)/5</f>
        <v>0</v>
      </c>
      <c r="Y9" s="2">
        <f t="shared" si="48"/>
        <v>0</v>
      </c>
      <c r="Z9" s="2">
        <f t="shared" si="48"/>
        <v>0</v>
      </c>
      <c r="AA9" s="2">
        <f t="shared" si="48"/>
        <v>0</v>
      </c>
      <c r="AB9" s="105">
        <f>VLOOKUP($B$1,'Multipliers and Adjustments'!$A$70:$I$86,TRUNC(COLUMN(AB$2)/5)+2,FALSE)*SUMIFS('EPA US Data'!$I:$I,'EPA US Data'!$D:$D,'Country Selector'!$A$2,'EPA US Data'!$J:$J,$B$1,'EPA US Data'!$C:$C,AB$2,'EPA US Data'!$G:$G,"&gt;="&amp;$A9,'EPA US Data'!$G:$G,"&lt;"&amp;$B9)*unit_conv*'State Downscaling Multipliers'!$B$15</f>
        <v>0</v>
      </c>
      <c r="AC9" s="2">
        <f t="shared" ref="AC9:AF9" si="49">AB9+($AG9-$AB9)/5</f>
        <v>0</v>
      </c>
      <c r="AD9" s="2">
        <f t="shared" si="49"/>
        <v>0</v>
      </c>
      <c r="AE9" s="2">
        <f t="shared" si="49"/>
        <v>0</v>
      </c>
      <c r="AF9" s="2">
        <f t="shared" si="49"/>
        <v>0</v>
      </c>
      <c r="AG9" s="105">
        <f>VLOOKUP($B$1,'Multipliers and Adjustments'!$A$70:$I$86,TRUNC(COLUMN(AG$2)/5)+2,FALSE)*SUMIFS('EPA US Data'!$I:$I,'EPA US Data'!$D:$D,'Country Selector'!$A$2,'EPA US Data'!$J:$J,$B$1,'EPA US Data'!$C:$C,AG$2,'EPA US Data'!$G:$G,"&gt;="&amp;$A9,'EPA US Data'!$G:$G,"&lt;"&amp;$B9)*unit_conv*'State Downscaling Multipliers'!$B$15</f>
        <v>0</v>
      </c>
      <c r="AH9" s="2">
        <f t="shared" ref="AH9:AK9" si="50">AG9+($AL9-$AG9)/5</f>
        <v>0</v>
      </c>
      <c r="AI9" s="2">
        <f t="shared" si="50"/>
        <v>0</v>
      </c>
      <c r="AJ9" s="2">
        <f t="shared" si="50"/>
        <v>0</v>
      </c>
      <c r="AK9" s="2">
        <f t="shared" si="50"/>
        <v>0</v>
      </c>
      <c r="AL9" s="105">
        <f>VLOOKUP($B$1,'Multipliers and Adjustments'!$A$70:$I$86,TRUNC(COLUMN(AL$2)/5)+2,FALSE)*SUMIFS('EPA US Data'!$I:$I,'EPA US Data'!$D:$D,'Country Selector'!$A$2,'EPA US Data'!$J:$J,$B$1,'EPA US Data'!$C:$C,AL$2,'EPA US Data'!$G:$G,"&gt;="&amp;$A9,'EPA US Data'!$G:$G,"&lt;"&amp;$B9)*unit_conv*'State Downscaling Multipliers'!$B$15</f>
        <v>0</v>
      </c>
    </row>
    <row r="10" spans="1:38" x14ac:dyDescent="0.25">
      <c r="A10" s="49">
        <f t="shared" si="8"/>
        <v>-800</v>
      </c>
      <c r="B10" s="49">
        <f t="shared" si="0"/>
        <v>-750</v>
      </c>
      <c r="C10" s="105">
        <f>VLOOKUP($B$1,'Multipliers and Adjustments'!$A$70:$I$86,TRUNC(COLUMN(C$2)/5)+2,FALSE)*SUMIFS('EPA US Data'!$I:$I,'EPA US Data'!$D:$D,'Country Selector'!$A$2,'EPA US Data'!$J:$J,$B$1,'EPA US Data'!$C:$C,C$2,'EPA US Data'!$G:$G,"&gt;="&amp;$A10,'EPA US Data'!$G:$G,"&lt;"&amp;$B10)*unit_conv*'State Downscaling Multipliers'!$B$15</f>
        <v>0</v>
      </c>
      <c r="D10" s="2">
        <f t="shared" ref="D10:G10" si="51">C10+($H10-$C10)/5</f>
        <v>0</v>
      </c>
      <c r="E10" s="2">
        <f t="shared" si="51"/>
        <v>0</v>
      </c>
      <c r="F10" s="2">
        <f t="shared" si="51"/>
        <v>0</v>
      </c>
      <c r="G10" s="2">
        <f t="shared" si="51"/>
        <v>0</v>
      </c>
      <c r="H10" s="105">
        <f>VLOOKUP($B$1,'Multipliers and Adjustments'!$A$70:$I$86,TRUNC(COLUMN(H$2)/5)+2,FALSE)*SUMIFS('EPA US Data'!$I:$I,'EPA US Data'!$D:$D,'Country Selector'!$A$2,'EPA US Data'!$J:$J,$B$1,'EPA US Data'!$C:$C,H$2,'EPA US Data'!$G:$G,"&gt;="&amp;$A10,'EPA US Data'!$G:$G,"&lt;"&amp;$B10)*unit_conv*'State Downscaling Multipliers'!$B$15</f>
        <v>0</v>
      </c>
      <c r="I10" s="2">
        <f t="shared" ref="I10:L10" si="52">H10+($M10-$H10)/5</f>
        <v>0</v>
      </c>
      <c r="J10" s="2">
        <f t="shared" si="52"/>
        <v>0</v>
      </c>
      <c r="K10" s="2">
        <f t="shared" si="52"/>
        <v>0</v>
      </c>
      <c r="L10" s="2">
        <f t="shared" si="52"/>
        <v>0</v>
      </c>
      <c r="M10" s="105">
        <f>VLOOKUP($B$1,'Multipliers and Adjustments'!$A$70:$I$86,TRUNC(COLUMN(M$2)/5)+2,FALSE)*SUMIFS('EPA US Data'!$I:$I,'EPA US Data'!$D:$D,'Country Selector'!$A$2,'EPA US Data'!$J:$J,$B$1,'EPA US Data'!$C:$C,M$2,'EPA US Data'!$G:$G,"&gt;="&amp;$A10,'EPA US Data'!$G:$G,"&lt;"&amp;$B10)*unit_conv*'State Downscaling Multipliers'!$B$15</f>
        <v>0</v>
      </c>
      <c r="N10" s="2">
        <f t="shared" ref="N10:Q10" si="53">M10+($R10-$M10)/5</f>
        <v>0</v>
      </c>
      <c r="O10" s="2">
        <f t="shared" si="53"/>
        <v>0</v>
      </c>
      <c r="P10" s="2">
        <f t="shared" si="53"/>
        <v>0</v>
      </c>
      <c r="Q10" s="2">
        <f t="shared" si="53"/>
        <v>0</v>
      </c>
      <c r="R10" s="105">
        <f>VLOOKUP($B$1,'Multipliers and Adjustments'!$A$70:$I$86,TRUNC(COLUMN(R$2)/5)+2,FALSE)*SUMIFS('EPA US Data'!$I:$I,'EPA US Data'!$D:$D,'Country Selector'!$A$2,'EPA US Data'!$J:$J,$B$1,'EPA US Data'!$C:$C,R$2,'EPA US Data'!$G:$G,"&gt;="&amp;$A10,'EPA US Data'!$G:$G,"&lt;"&amp;$B10)*unit_conv*'State Downscaling Multipliers'!$B$15</f>
        <v>0</v>
      </c>
      <c r="S10" s="2">
        <f t="shared" ref="S10:V10" si="54">R10+($W10-$R10)/5</f>
        <v>0</v>
      </c>
      <c r="T10" s="2">
        <f t="shared" si="54"/>
        <v>0</v>
      </c>
      <c r="U10" s="2">
        <f t="shared" si="54"/>
        <v>0</v>
      </c>
      <c r="V10" s="2">
        <f t="shared" si="54"/>
        <v>0</v>
      </c>
      <c r="W10" s="105">
        <f>VLOOKUP($B$1,'Multipliers and Adjustments'!$A$70:$I$86,TRUNC(COLUMN(W$2)/5)+2,FALSE)*SUMIFS('EPA US Data'!$I:$I,'EPA US Data'!$D:$D,'Country Selector'!$A$2,'EPA US Data'!$J:$J,$B$1,'EPA US Data'!$C:$C,W$2,'EPA US Data'!$G:$G,"&gt;="&amp;$A10,'EPA US Data'!$G:$G,"&lt;"&amp;$B10)*unit_conv*'State Downscaling Multipliers'!$B$15</f>
        <v>0</v>
      </c>
      <c r="X10" s="2">
        <f t="shared" ref="X10:AA10" si="55">W10+($AB10-$W10)/5</f>
        <v>0</v>
      </c>
      <c r="Y10" s="2">
        <f t="shared" si="55"/>
        <v>0</v>
      </c>
      <c r="Z10" s="2">
        <f t="shared" si="55"/>
        <v>0</v>
      </c>
      <c r="AA10" s="2">
        <f t="shared" si="55"/>
        <v>0</v>
      </c>
      <c r="AB10" s="105">
        <f>VLOOKUP($B$1,'Multipliers and Adjustments'!$A$70:$I$86,TRUNC(COLUMN(AB$2)/5)+2,FALSE)*SUMIFS('EPA US Data'!$I:$I,'EPA US Data'!$D:$D,'Country Selector'!$A$2,'EPA US Data'!$J:$J,$B$1,'EPA US Data'!$C:$C,AB$2,'EPA US Data'!$G:$G,"&gt;="&amp;$A10,'EPA US Data'!$G:$G,"&lt;"&amp;$B10)*unit_conv*'State Downscaling Multipliers'!$B$15</f>
        <v>0</v>
      </c>
      <c r="AC10" s="2">
        <f t="shared" ref="AC10:AF10" si="56">AB10+($AG10-$AB10)/5</f>
        <v>0</v>
      </c>
      <c r="AD10" s="2">
        <f t="shared" si="56"/>
        <v>0</v>
      </c>
      <c r="AE10" s="2">
        <f t="shared" si="56"/>
        <v>0</v>
      </c>
      <c r="AF10" s="2">
        <f t="shared" si="56"/>
        <v>0</v>
      </c>
      <c r="AG10" s="105">
        <f>VLOOKUP($B$1,'Multipliers and Adjustments'!$A$70:$I$86,TRUNC(COLUMN(AG$2)/5)+2,FALSE)*SUMIFS('EPA US Data'!$I:$I,'EPA US Data'!$D:$D,'Country Selector'!$A$2,'EPA US Data'!$J:$J,$B$1,'EPA US Data'!$C:$C,AG$2,'EPA US Data'!$G:$G,"&gt;="&amp;$A10,'EPA US Data'!$G:$G,"&lt;"&amp;$B10)*unit_conv*'State Downscaling Multipliers'!$B$15</f>
        <v>0</v>
      </c>
      <c r="AH10" s="2">
        <f t="shared" ref="AH10:AK10" si="57">AG10+($AL10-$AG10)/5</f>
        <v>0</v>
      </c>
      <c r="AI10" s="2">
        <f t="shared" si="57"/>
        <v>0</v>
      </c>
      <c r="AJ10" s="2">
        <f t="shared" si="57"/>
        <v>0</v>
      </c>
      <c r="AK10" s="2">
        <f t="shared" si="57"/>
        <v>0</v>
      </c>
      <c r="AL10" s="105">
        <f>VLOOKUP($B$1,'Multipliers and Adjustments'!$A$70:$I$86,TRUNC(COLUMN(AL$2)/5)+2,FALSE)*SUMIFS('EPA US Data'!$I:$I,'EPA US Data'!$D:$D,'Country Selector'!$A$2,'EPA US Data'!$J:$J,$B$1,'EPA US Data'!$C:$C,AL$2,'EPA US Data'!$G:$G,"&gt;="&amp;$A10,'EPA US Data'!$G:$G,"&lt;"&amp;$B10)*unit_conv*'State Downscaling Multipliers'!$B$15</f>
        <v>0</v>
      </c>
    </row>
    <row r="11" spans="1:38" x14ac:dyDescent="0.25">
      <c r="A11" s="49">
        <f t="shared" si="8"/>
        <v>-750</v>
      </c>
      <c r="B11" s="49">
        <f t="shared" si="0"/>
        <v>-700</v>
      </c>
      <c r="C11" s="105">
        <f>VLOOKUP($B$1,'Multipliers and Adjustments'!$A$70:$I$86,TRUNC(COLUMN(C$2)/5)+2,FALSE)*SUMIFS('EPA US Data'!$I:$I,'EPA US Data'!$D:$D,'Country Selector'!$A$2,'EPA US Data'!$J:$J,$B$1,'EPA US Data'!$C:$C,C$2,'EPA US Data'!$G:$G,"&gt;="&amp;$A11,'EPA US Data'!$G:$G,"&lt;"&amp;$B11)*unit_conv*'State Downscaling Multipliers'!$B$15</f>
        <v>0</v>
      </c>
      <c r="D11" s="2">
        <f t="shared" ref="D11:G11" si="58">C11+($H11-$C11)/5</f>
        <v>0</v>
      </c>
      <c r="E11" s="2">
        <f t="shared" si="58"/>
        <v>0</v>
      </c>
      <c r="F11" s="2">
        <f t="shared" si="58"/>
        <v>0</v>
      </c>
      <c r="G11" s="2">
        <f t="shared" si="58"/>
        <v>0</v>
      </c>
      <c r="H11" s="105">
        <f>VLOOKUP($B$1,'Multipliers and Adjustments'!$A$70:$I$86,TRUNC(COLUMN(H$2)/5)+2,FALSE)*SUMIFS('EPA US Data'!$I:$I,'EPA US Data'!$D:$D,'Country Selector'!$A$2,'EPA US Data'!$J:$J,$B$1,'EPA US Data'!$C:$C,H$2,'EPA US Data'!$G:$G,"&gt;="&amp;$A11,'EPA US Data'!$G:$G,"&lt;"&amp;$B11)*unit_conv*'State Downscaling Multipliers'!$B$15</f>
        <v>0</v>
      </c>
      <c r="I11" s="2">
        <f t="shared" ref="I11:L11" si="59">H11+($M11-$H11)/5</f>
        <v>0</v>
      </c>
      <c r="J11" s="2">
        <f t="shared" si="59"/>
        <v>0</v>
      </c>
      <c r="K11" s="2">
        <f t="shared" si="59"/>
        <v>0</v>
      </c>
      <c r="L11" s="2">
        <f t="shared" si="59"/>
        <v>0</v>
      </c>
      <c r="M11" s="105">
        <f>VLOOKUP($B$1,'Multipliers and Adjustments'!$A$70:$I$86,TRUNC(COLUMN(M$2)/5)+2,FALSE)*SUMIFS('EPA US Data'!$I:$I,'EPA US Data'!$D:$D,'Country Selector'!$A$2,'EPA US Data'!$J:$J,$B$1,'EPA US Data'!$C:$C,M$2,'EPA US Data'!$G:$G,"&gt;="&amp;$A11,'EPA US Data'!$G:$G,"&lt;"&amp;$B11)*unit_conv*'State Downscaling Multipliers'!$B$15</f>
        <v>0</v>
      </c>
      <c r="N11" s="2">
        <f t="shared" ref="N11:Q11" si="60">M11+($R11-$M11)/5</f>
        <v>0</v>
      </c>
      <c r="O11" s="2">
        <f t="shared" si="60"/>
        <v>0</v>
      </c>
      <c r="P11" s="2">
        <f t="shared" si="60"/>
        <v>0</v>
      </c>
      <c r="Q11" s="2">
        <f t="shared" si="60"/>
        <v>0</v>
      </c>
      <c r="R11" s="105">
        <f>VLOOKUP($B$1,'Multipliers and Adjustments'!$A$70:$I$86,TRUNC(COLUMN(R$2)/5)+2,FALSE)*SUMIFS('EPA US Data'!$I:$I,'EPA US Data'!$D:$D,'Country Selector'!$A$2,'EPA US Data'!$J:$J,$B$1,'EPA US Data'!$C:$C,R$2,'EPA US Data'!$G:$G,"&gt;="&amp;$A11,'EPA US Data'!$G:$G,"&lt;"&amp;$B11)*unit_conv*'State Downscaling Multipliers'!$B$15</f>
        <v>0</v>
      </c>
      <c r="S11" s="2">
        <f t="shared" ref="S11:V11" si="61">R11+($W11-$R11)/5</f>
        <v>0</v>
      </c>
      <c r="T11" s="2">
        <f t="shared" si="61"/>
        <v>0</v>
      </c>
      <c r="U11" s="2">
        <f t="shared" si="61"/>
        <v>0</v>
      </c>
      <c r="V11" s="2">
        <f t="shared" si="61"/>
        <v>0</v>
      </c>
      <c r="W11" s="105">
        <f>VLOOKUP($B$1,'Multipliers and Adjustments'!$A$70:$I$86,TRUNC(COLUMN(W$2)/5)+2,FALSE)*SUMIFS('EPA US Data'!$I:$I,'EPA US Data'!$D:$D,'Country Selector'!$A$2,'EPA US Data'!$J:$J,$B$1,'EPA US Data'!$C:$C,W$2,'EPA US Data'!$G:$G,"&gt;="&amp;$A11,'EPA US Data'!$G:$G,"&lt;"&amp;$B11)*unit_conv*'State Downscaling Multipliers'!$B$15</f>
        <v>0</v>
      </c>
      <c r="X11" s="2">
        <f t="shared" ref="X11:AA11" si="62">W11+($AB11-$W11)/5</f>
        <v>0</v>
      </c>
      <c r="Y11" s="2">
        <f t="shared" si="62"/>
        <v>0</v>
      </c>
      <c r="Z11" s="2">
        <f t="shared" si="62"/>
        <v>0</v>
      </c>
      <c r="AA11" s="2">
        <f t="shared" si="62"/>
        <v>0</v>
      </c>
      <c r="AB11" s="105">
        <f>VLOOKUP($B$1,'Multipliers and Adjustments'!$A$70:$I$86,TRUNC(COLUMN(AB$2)/5)+2,FALSE)*SUMIFS('EPA US Data'!$I:$I,'EPA US Data'!$D:$D,'Country Selector'!$A$2,'EPA US Data'!$J:$J,$B$1,'EPA US Data'!$C:$C,AB$2,'EPA US Data'!$G:$G,"&gt;="&amp;$A11,'EPA US Data'!$G:$G,"&lt;"&amp;$B11)*unit_conv*'State Downscaling Multipliers'!$B$15</f>
        <v>0</v>
      </c>
      <c r="AC11" s="2">
        <f t="shared" ref="AC11:AF11" si="63">AB11+($AG11-$AB11)/5</f>
        <v>0</v>
      </c>
      <c r="AD11" s="2">
        <f t="shared" si="63"/>
        <v>0</v>
      </c>
      <c r="AE11" s="2">
        <f t="shared" si="63"/>
        <v>0</v>
      </c>
      <c r="AF11" s="2">
        <f t="shared" si="63"/>
        <v>0</v>
      </c>
      <c r="AG11" s="105">
        <f>VLOOKUP($B$1,'Multipliers and Adjustments'!$A$70:$I$86,TRUNC(COLUMN(AG$2)/5)+2,FALSE)*SUMIFS('EPA US Data'!$I:$I,'EPA US Data'!$D:$D,'Country Selector'!$A$2,'EPA US Data'!$J:$J,$B$1,'EPA US Data'!$C:$C,AG$2,'EPA US Data'!$G:$G,"&gt;="&amp;$A11,'EPA US Data'!$G:$G,"&lt;"&amp;$B11)*unit_conv*'State Downscaling Multipliers'!$B$15</f>
        <v>0</v>
      </c>
      <c r="AH11" s="2">
        <f t="shared" ref="AH11:AK11" si="64">AG11+($AL11-$AG11)/5</f>
        <v>0</v>
      </c>
      <c r="AI11" s="2">
        <f t="shared" si="64"/>
        <v>0</v>
      </c>
      <c r="AJ11" s="2">
        <f t="shared" si="64"/>
        <v>0</v>
      </c>
      <c r="AK11" s="2">
        <f t="shared" si="64"/>
        <v>0</v>
      </c>
      <c r="AL11" s="105">
        <f>VLOOKUP($B$1,'Multipliers and Adjustments'!$A$70:$I$86,TRUNC(COLUMN(AL$2)/5)+2,FALSE)*SUMIFS('EPA US Data'!$I:$I,'EPA US Data'!$D:$D,'Country Selector'!$A$2,'EPA US Data'!$J:$J,$B$1,'EPA US Data'!$C:$C,AL$2,'EPA US Data'!$G:$G,"&gt;="&amp;$A11,'EPA US Data'!$G:$G,"&lt;"&amp;$B11)*unit_conv*'State Downscaling Multipliers'!$B$15</f>
        <v>0</v>
      </c>
    </row>
    <row r="12" spans="1:38" x14ac:dyDescent="0.25">
      <c r="A12" s="49">
        <f t="shared" si="8"/>
        <v>-700</v>
      </c>
      <c r="B12" s="49">
        <f t="shared" si="0"/>
        <v>-650</v>
      </c>
      <c r="C12" s="105">
        <f>VLOOKUP($B$1,'Multipliers and Adjustments'!$A$70:$I$86,TRUNC(COLUMN(C$2)/5)+2,FALSE)*SUMIFS('EPA US Data'!$I:$I,'EPA US Data'!$D:$D,'Country Selector'!$A$2,'EPA US Data'!$J:$J,$B$1,'EPA US Data'!$C:$C,C$2,'EPA US Data'!$G:$G,"&gt;="&amp;$A12,'EPA US Data'!$G:$G,"&lt;"&amp;$B12)*unit_conv*'State Downscaling Multipliers'!$B$15</f>
        <v>0</v>
      </c>
      <c r="D12" s="2">
        <f t="shared" ref="D12:G12" si="65">C12+($H12-$C12)/5</f>
        <v>0</v>
      </c>
      <c r="E12" s="2">
        <f t="shared" si="65"/>
        <v>0</v>
      </c>
      <c r="F12" s="2">
        <f t="shared" si="65"/>
        <v>0</v>
      </c>
      <c r="G12" s="2">
        <f t="shared" si="65"/>
        <v>0</v>
      </c>
      <c r="H12" s="105">
        <f>VLOOKUP($B$1,'Multipliers and Adjustments'!$A$70:$I$86,TRUNC(COLUMN(H$2)/5)+2,FALSE)*SUMIFS('EPA US Data'!$I:$I,'EPA US Data'!$D:$D,'Country Selector'!$A$2,'EPA US Data'!$J:$J,$B$1,'EPA US Data'!$C:$C,H$2,'EPA US Data'!$G:$G,"&gt;="&amp;$A12,'EPA US Data'!$G:$G,"&lt;"&amp;$B12)*unit_conv*'State Downscaling Multipliers'!$B$15</f>
        <v>0</v>
      </c>
      <c r="I12" s="2">
        <f t="shared" ref="I12:L12" si="66">H12+($M12-$H12)/5</f>
        <v>0</v>
      </c>
      <c r="J12" s="2">
        <f t="shared" si="66"/>
        <v>0</v>
      </c>
      <c r="K12" s="2">
        <f t="shared" si="66"/>
        <v>0</v>
      </c>
      <c r="L12" s="2">
        <f t="shared" si="66"/>
        <v>0</v>
      </c>
      <c r="M12" s="105">
        <f>VLOOKUP($B$1,'Multipliers and Adjustments'!$A$70:$I$86,TRUNC(COLUMN(M$2)/5)+2,FALSE)*SUMIFS('EPA US Data'!$I:$I,'EPA US Data'!$D:$D,'Country Selector'!$A$2,'EPA US Data'!$J:$J,$B$1,'EPA US Data'!$C:$C,M$2,'EPA US Data'!$G:$G,"&gt;="&amp;$A12,'EPA US Data'!$G:$G,"&lt;"&amp;$B12)*unit_conv*'State Downscaling Multipliers'!$B$15</f>
        <v>0</v>
      </c>
      <c r="N12" s="2">
        <f t="shared" ref="N12:Q12" si="67">M12+($R12-$M12)/5</f>
        <v>0</v>
      </c>
      <c r="O12" s="2">
        <f t="shared" si="67"/>
        <v>0</v>
      </c>
      <c r="P12" s="2">
        <f t="shared" si="67"/>
        <v>0</v>
      </c>
      <c r="Q12" s="2">
        <f t="shared" si="67"/>
        <v>0</v>
      </c>
      <c r="R12" s="105">
        <f>VLOOKUP($B$1,'Multipliers and Adjustments'!$A$70:$I$86,TRUNC(COLUMN(R$2)/5)+2,FALSE)*SUMIFS('EPA US Data'!$I:$I,'EPA US Data'!$D:$D,'Country Selector'!$A$2,'EPA US Data'!$J:$J,$B$1,'EPA US Data'!$C:$C,R$2,'EPA US Data'!$G:$G,"&gt;="&amp;$A12,'EPA US Data'!$G:$G,"&lt;"&amp;$B12)*unit_conv*'State Downscaling Multipliers'!$B$15</f>
        <v>0</v>
      </c>
      <c r="S12" s="2">
        <f t="shared" ref="S12:V12" si="68">R12+($W12-$R12)/5</f>
        <v>0</v>
      </c>
      <c r="T12" s="2">
        <f t="shared" si="68"/>
        <v>0</v>
      </c>
      <c r="U12" s="2">
        <f t="shared" si="68"/>
        <v>0</v>
      </c>
      <c r="V12" s="2">
        <f t="shared" si="68"/>
        <v>0</v>
      </c>
      <c r="W12" s="105">
        <f>VLOOKUP($B$1,'Multipliers and Adjustments'!$A$70:$I$86,TRUNC(COLUMN(W$2)/5)+2,FALSE)*SUMIFS('EPA US Data'!$I:$I,'EPA US Data'!$D:$D,'Country Selector'!$A$2,'EPA US Data'!$J:$J,$B$1,'EPA US Data'!$C:$C,W$2,'EPA US Data'!$G:$G,"&gt;="&amp;$A12,'EPA US Data'!$G:$G,"&lt;"&amp;$B12)*unit_conv*'State Downscaling Multipliers'!$B$15</f>
        <v>0</v>
      </c>
      <c r="X12" s="2">
        <f t="shared" ref="X12:AA12" si="69">W12+($AB12-$W12)/5</f>
        <v>0</v>
      </c>
      <c r="Y12" s="2">
        <f t="shared" si="69"/>
        <v>0</v>
      </c>
      <c r="Z12" s="2">
        <f t="shared" si="69"/>
        <v>0</v>
      </c>
      <c r="AA12" s="2">
        <f t="shared" si="69"/>
        <v>0</v>
      </c>
      <c r="AB12" s="105">
        <f>VLOOKUP($B$1,'Multipliers and Adjustments'!$A$70:$I$86,TRUNC(COLUMN(AB$2)/5)+2,FALSE)*SUMIFS('EPA US Data'!$I:$I,'EPA US Data'!$D:$D,'Country Selector'!$A$2,'EPA US Data'!$J:$J,$B$1,'EPA US Data'!$C:$C,AB$2,'EPA US Data'!$G:$G,"&gt;="&amp;$A12,'EPA US Data'!$G:$G,"&lt;"&amp;$B12)*unit_conv*'State Downscaling Multipliers'!$B$15</f>
        <v>0</v>
      </c>
      <c r="AC12" s="2">
        <f t="shared" ref="AC12:AF12" si="70">AB12+($AG12-$AB12)/5</f>
        <v>0</v>
      </c>
      <c r="AD12" s="2">
        <f t="shared" si="70"/>
        <v>0</v>
      </c>
      <c r="AE12" s="2">
        <f t="shared" si="70"/>
        <v>0</v>
      </c>
      <c r="AF12" s="2">
        <f t="shared" si="70"/>
        <v>0</v>
      </c>
      <c r="AG12" s="105">
        <f>VLOOKUP($B$1,'Multipliers and Adjustments'!$A$70:$I$86,TRUNC(COLUMN(AG$2)/5)+2,FALSE)*SUMIFS('EPA US Data'!$I:$I,'EPA US Data'!$D:$D,'Country Selector'!$A$2,'EPA US Data'!$J:$J,$B$1,'EPA US Data'!$C:$C,AG$2,'EPA US Data'!$G:$G,"&gt;="&amp;$A12,'EPA US Data'!$G:$G,"&lt;"&amp;$B12)*unit_conv*'State Downscaling Multipliers'!$B$15</f>
        <v>0</v>
      </c>
      <c r="AH12" s="2">
        <f t="shared" ref="AH12:AK12" si="71">AG12+($AL12-$AG12)/5</f>
        <v>0</v>
      </c>
      <c r="AI12" s="2">
        <f t="shared" si="71"/>
        <v>0</v>
      </c>
      <c r="AJ12" s="2">
        <f t="shared" si="71"/>
        <v>0</v>
      </c>
      <c r="AK12" s="2">
        <f t="shared" si="71"/>
        <v>0</v>
      </c>
      <c r="AL12" s="105">
        <f>VLOOKUP($B$1,'Multipliers and Adjustments'!$A$70:$I$86,TRUNC(COLUMN(AL$2)/5)+2,FALSE)*SUMIFS('EPA US Data'!$I:$I,'EPA US Data'!$D:$D,'Country Selector'!$A$2,'EPA US Data'!$J:$J,$B$1,'EPA US Data'!$C:$C,AL$2,'EPA US Data'!$G:$G,"&gt;="&amp;$A12,'EPA US Data'!$G:$G,"&lt;"&amp;$B12)*unit_conv*'State Downscaling Multipliers'!$B$15</f>
        <v>0</v>
      </c>
    </row>
    <row r="13" spans="1:38" x14ac:dyDescent="0.25">
      <c r="A13" s="49">
        <f t="shared" si="8"/>
        <v>-650</v>
      </c>
      <c r="B13" s="49">
        <f t="shared" si="0"/>
        <v>-600</v>
      </c>
      <c r="C13" s="105">
        <f>VLOOKUP($B$1,'Multipliers and Adjustments'!$A$70:$I$86,TRUNC(COLUMN(C$2)/5)+2,FALSE)*SUMIFS('EPA US Data'!$I:$I,'EPA US Data'!$D:$D,'Country Selector'!$A$2,'EPA US Data'!$J:$J,$B$1,'EPA US Data'!$C:$C,C$2,'EPA US Data'!$G:$G,"&gt;="&amp;$A13,'EPA US Data'!$G:$G,"&lt;"&amp;$B13)*unit_conv*'State Downscaling Multipliers'!$B$15</f>
        <v>0</v>
      </c>
      <c r="D13" s="2">
        <f t="shared" ref="D13:G13" si="72">C13+($H13-$C13)/5</f>
        <v>0</v>
      </c>
      <c r="E13" s="2">
        <f t="shared" si="72"/>
        <v>0</v>
      </c>
      <c r="F13" s="2">
        <f t="shared" si="72"/>
        <v>0</v>
      </c>
      <c r="G13" s="2">
        <f t="shared" si="72"/>
        <v>0</v>
      </c>
      <c r="H13" s="105">
        <f>VLOOKUP($B$1,'Multipliers and Adjustments'!$A$70:$I$86,TRUNC(COLUMN(H$2)/5)+2,FALSE)*SUMIFS('EPA US Data'!$I:$I,'EPA US Data'!$D:$D,'Country Selector'!$A$2,'EPA US Data'!$J:$J,$B$1,'EPA US Data'!$C:$C,H$2,'EPA US Data'!$G:$G,"&gt;="&amp;$A13,'EPA US Data'!$G:$G,"&lt;"&amp;$B13)*unit_conv*'State Downscaling Multipliers'!$B$15</f>
        <v>0</v>
      </c>
      <c r="I13" s="2">
        <f t="shared" ref="I13:L13" si="73">H13+($M13-$H13)/5</f>
        <v>0</v>
      </c>
      <c r="J13" s="2">
        <f t="shared" si="73"/>
        <v>0</v>
      </c>
      <c r="K13" s="2">
        <f t="shared" si="73"/>
        <v>0</v>
      </c>
      <c r="L13" s="2">
        <f t="shared" si="73"/>
        <v>0</v>
      </c>
      <c r="M13" s="105">
        <f>VLOOKUP($B$1,'Multipliers and Adjustments'!$A$70:$I$86,TRUNC(COLUMN(M$2)/5)+2,FALSE)*SUMIFS('EPA US Data'!$I:$I,'EPA US Data'!$D:$D,'Country Selector'!$A$2,'EPA US Data'!$J:$J,$B$1,'EPA US Data'!$C:$C,M$2,'EPA US Data'!$G:$G,"&gt;="&amp;$A13,'EPA US Data'!$G:$G,"&lt;"&amp;$B13)*unit_conv*'State Downscaling Multipliers'!$B$15</f>
        <v>0</v>
      </c>
      <c r="N13" s="2">
        <f t="shared" ref="N13:Q13" si="74">M13+($R13-$M13)/5</f>
        <v>0</v>
      </c>
      <c r="O13" s="2">
        <f t="shared" si="74"/>
        <v>0</v>
      </c>
      <c r="P13" s="2">
        <f t="shared" si="74"/>
        <v>0</v>
      </c>
      <c r="Q13" s="2">
        <f t="shared" si="74"/>
        <v>0</v>
      </c>
      <c r="R13" s="105">
        <f>VLOOKUP($B$1,'Multipliers and Adjustments'!$A$70:$I$86,TRUNC(COLUMN(R$2)/5)+2,FALSE)*SUMIFS('EPA US Data'!$I:$I,'EPA US Data'!$D:$D,'Country Selector'!$A$2,'EPA US Data'!$J:$J,$B$1,'EPA US Data'!$C:$C,R$2,'EPA US Data'!$G:$G,"&gt;="&amp;$A13,'EPA US Data'!$G:$G,"&lt;"&amp;$B13)*unit_conv*'State Downscaling Multipliers'!$B$15</f>
        <v>0</v>
      </c>
      <c r="S13" s="2">
        <f t="shared" ref="S13:V13" si="75">R13+($W13-$R13)/5</f>
        <v>0</v>
      </c>
      <c r="T13" s="2">
        <f t="shared" si="75"/>
        <v>0</v>
      </c>
      <c r="U13" s="2">
        <f t="shared" si="75"/>
        <v>0</v>
      </c>
      <c r="V13" s="2">
        <f t="shared" si="75"/>
        <v>0</v>
      </c>
      <c r="W13" s="105">
        <f>VLOOKUP($B$1,'Multipliers and Adjustments'!$A$70:$I$86,TRUNC(COLUMN(W$2)/5)+2,FALSE)*SUMIFS('EPA US Data'!$I:$I,'EPA US Data'!$D:$D,'Country Selector'!$A$2,'EPA US Data'!$J:$J,$B$1,'EPA US Data'!$C:$C,W$2,'EPA US Data'!$G:$G,"&gt;="&amp;$A13,'EPA US Data'!$G:$G,"&lt;"&amp;$B13)*unit_conv*'State Downscaling Multipliers'!$B$15</f>
        <v>0</v>
      </c>
      <c r="X13" s="2">
        <f t="shared" ref="X13:AA13" si="76">W13+($AB13-$W13)/5</f>
        <v>0</v>
      </c>
      <c r="Y13" s="2">
        <f t="shared" si="76"/>
        <v>0</v>
      </c>
      <c r="Z13" s="2">
        <f t="shared" si="76"/>
        <v>0</v>
      </c>
      <c r="AA13" s="2">
        <f t="shared" si="76"/>
        <v>0</v>
      </c>
      <c r="AB13" s="105">
        <f>VLOOKUP($B$1,'Multipliers and Adjustments'!$A$70:$I$86,TRUNC(COLUMN(AB$2)/5)+2,FALSE)*SUMIFS('EPA US Data'!$I:$I,'EPA US Data'!$D:$D,'Country Selector'!$A$2,'EPA US Data'!$J:$J,$B$1,'EPA US Data'!$C:$C,AB$2,'EPA US Data'!$G:$G,"&gt;="&amp;$A13,'EPA US Data'!$G:$G,"&lt;"&amp;$B13)*unit_conv*'State Downscaling Multipliers'!$B$15</f>
        <v>0</v>
      </c>
      <c r="AC13" s="2">
        <f t="shared" ref="AC13:AF13" si="77">AB13+($AG13-$AB13)/5</f>
        <v>0</v>
      </c>
      <c r="AD13" s="2">
        <f t="shared" si="77"/>
        <v>0</v>
      </c>
      <c r="AE13" s="2">
        <f t="shared" si="77"/>
        <v>0</v>
      </c>
      <c r="AF13" s="2">
        <f t="shared" si="77"/>
        <v>0</v>
      </c>
      <c r="AG13" s="105">
        <f>VLOOKUP($B$1,'Multipliers and Adjustments'!$A$70:$I$86,TRUNC(COLUMN(AG$2)/5)+2,FALSE)*SUMIFS('EPA US Data'!$I:$I,'EPA US Data'!$D:$D,'Country Selector'!$A$2,'EPA US Data'!$J:$J,$B$1,'EPA US Data'!$C:$C,AG$2,'EPA US Data'!$G:$G,"&gt;="&amp;$A13,'EPA US Data'!$G:$G,"&lt;"&amp;$B13)*unit_conv*'State Downscaling Multipliers'!$B$15</f>
        <v>0</v>
      </c>
      <c r="AH13" s="2">
        <f t="shared" ref="AH13:AK13" si="78">AG13+($AL13-$AG13)/5</f>
        <v>0</v>
      </c>
      <c r="AI13" s="2">
        <f t="shared" si="78"/>
        <v>0</v>
      </c>
      <c r="AJ13" s="2">
        <f t="shared" si="78"/>
        <v>0</v>
      </c>
      <c r="AK13" s="2">
        <f t="shared" si="78"/>
        <v>0</v>
      </c>
      <c r="AL13" s="105">
        <f>VLOOKUP($B$1,'Multipliers and Adjustments'!$A$70:$I$86,TRUNC(COLUMN(AL$2)/5)+2,FALSE)*SUMIFS('EPA US Data'!$I:$I,'EPA US Data'!$D:$D,'Country Selector'!$A$2,'EPA US Data'!$J:$J,$B$1,'EPA US Data'!$C:$C,AL$2,'EPA US Data'!$G:$G,"&gt;="&amp;$A13,'EPA US Data'!$G:$G,"&lt;"&amp;$B13)*unit_conv*'State Downscaling Multipliers'!$B$15</f>
        <v>0</v>
      </c>
    </row>
    <row r="14" spans="1:38" x14ac:dyDescent="0.25">
      <c r="A14" s="49">
        <f t="shared" si="8"/>
        <v>-600</v>
      </c>
      <c r="B14" s="49">
        <f t="shared" si="0"/>
        <v>-550</v>
      </c>
      <c r="C14" s="105">
        <f>VLOOKUP($B$1,'Multipliers and Adjustments'!$A$70:$I$86,TRUNC(COLUMN(C$2)/5)+2,FALSE)*SUMIFS('EPA US Data'!$I:$I,'EPA US Data'!$D:$D,'Country Selector'!$A$2,'EPA US Data'!$J:$J,$B$1,'EPA US Data'!$C:$C,C$2,'EPA US Data'!$G:$G,"&gt;="&amp;$A14,'EPA US Data'!$G:$G,"&lt;"&amp;$B14)*unit_conv*'State Downscaling Multipliers'!$B$15</f>
        <v>0</v>
      </c>
      <c r="D14" s="2">
        <f t="shared" ref="D14:G14" si="79">C14+($H14-$C14)/5</f>
        <v>0</v>
      </c>
      <c r="E14" s="2">
        <f t="shared" si="79"/>
        <v>0</v>
      </c>
      <c r="F14" s="2">
        <f t="shared" si="79"/>
        <v>0</v>
      </c>
      <c r="G14" s="2">
        <f t="shared" si="79"/>
        <v>0</v>
      </c>
      <c r="H14" s="105">
        <f>VLOOKUP($B$1,'Multipliers and Adjustments'!$A$70:$I$86,TRUNC(COLUMN(H$2)/5)+2,FALSE)*SUMIFS('EPA US Data'!$I:$I,'EPA US Data'!$D:$D,'Country Selector'!$A$2,'EPA US Data'!$J:$J,$B$1,'EPA US Data'!$C:$C,H$2,'EPA US Data'!$G:$G,"&gt;="&amp;$A14,'EPA US Data'!$G:$G,"&lt;"&amp;$B14)*unit_conv*'State Downscaling Multipliers'!$B$15</f>
        <v>0</v>
      </c>
      <c r="I14" s="2">
        <f t="shared" ref="I14:L14" si="80">H14+($M14-$H14)/5</f>
        <v>0</v>
      </c>
      <c r="J14" s="2">
        <f t="shared" si="80"/>
        <v>0</v>
      </c>
      <c r="K14" s="2">
        <f t="shared" si="80"/>
        <v>0</v>
      </c>
      <c r="L14" s="2">
        <f t="shared" si="80"/>
        <v>0</v>
      </c>
      <c r="M14" s="105">
        <f>VLOOKUP($B$1,'Multipliers and Adjustments'!$A$70:$I$86,TRUNC(COLUMN(M$2)/5)+2,FALSE)*SUMIFS('EPA US Data'!$I:$I,'EPA US Data'!$D:$D,'Country Selector'!$A$2,'EPA US Data'!$J:$J,$B$1,'EPA US Data'!$C:$C,M$2,'EPA US Data'!$G:$G,"&gt;="&amp;$A14,'EPA US Data'!$G:$G,"&lt;"&amp;$B14)*unit_conv*'State Downscaling Multipliers'!$B$15</f>
        <v>0</v>
      </c>
      <c r="N14" s="2">
        <f t="shared" ref="N14:Q14" si="81">M14+($R14-$M14)/5</f>
        <v>0</v>
      </c>
      <c r="O14" s="2">
        <f t="shared" si="81"/>
        <v>0</v>
      </c>
      <c r="P14" s="2">
        <f t="shared" si="81"/>
        <v>0</v>
      </c>
      <c r="Q14" s="2">
        <f t="shared" si="81"/>
        <v>0</v>
      </c>
      <c r="R14" s="105">
        <f>VLOOKUP($B$1,'Multipliers and Adjustments'!$A$70:$I$86,TRUNC(COLUMN(R$2)/5)+2,FALSE)*SUMIFS('EPA US Data'!$I:$I,'EPA US Data'!$D:$D,'Country Selector'!$A$2,'EPA US Data'!$J:$J,$B$1,'EPA US Data'!$C:$C,R$2,'EPA US Data'!$G:$G,"&gt;="&amp;$A14,'EPA US Data'!$G:$G,"&lt;"&amp;$B14)*unit_conv*'State Downscaling Multipliers'!$B$15</f>
        <v>0</v>
      </c>
      <c r="S14" s="2">
        <f t="shared" ref="S14:V14" si="82">R14+($W14-$R14)/5</f>
        <v>0</v>
      </c>
      <c r="T14" s="2">
        <f t="shared" si="82"/>
        <v>0</v>
      </c>
      <c r="U14" s="2">
        <f t="shared" si="82"/>
        <v>0</v>
      </c>
      <c r="V14" s="2">
        <f t="shared" si="82"/>
        <v>0</v>
      </c>
      <c r="W14" s="105">
        <f>VLOOKUP($B$1,'Multipliers and Adjustments'!$A$70:$I$86,TRUNC(COLUMN(W$2)/5)+2,FALSE)*SUMIFS('EPA US Data'!$I:$I,'EPA US Data'!$D:$D,'Country Selector'!$A$2,'EPA US Data'!$J:$J,$B$1,'EPA US Data'!$C:$C,W$2,'EPA US Data'!$G:$G,"&gt;="&amp;$A14,'EPA US Data'!$G:$G,"&lt;"&amp;$B14)*unit_conv*'State Downscaling Multipliers'!$B$15</f>
        <v>0</v>
      </c>
      <c r="X14" s="2">
        <f t="shared" ref="X14:AA14" si="83">W14+($AB14-$W14)/5</f>
        <v>0</v>
      </c>
      <c r="Y14" s="2">
        <f t="shared" si="83"/>
        <v>0</v>
      </c>
      <c r="Z14" s="2">
        <f t="shared" si="83"/>
        <v>0</v>
      </c>
      <c r="AA14" s="2">
        <f t="shared" si="83"/>
        <v>0</v>
      </c>
      <c r="AB14" s="105">
        <f>VLOOKUP($B$1,'Multipliers and Adjustments'!$A$70:$I$86,TRUNC(COLUMN(AB$2)/5)+2,FALSE)*SUMIFS('EPA US Data'!$I:$I,'EPA US Data'!$D:$D,'Country Selector'!$A$2,'EPA US Data'!$J:$J,$B$1,'EPA US Data'!$C:$C,AB$2,'EPA US Data'!$G:$G,"&gt;="&amp;$A14,'EPA US Data'!$G:$G,"&lt;"&amp;$B14)*unit_conv*'State Downscaling Multipliers'!$B$15</f>
        <v>0</v>
      </c>
      <c r="AC14" s="2">
        <f t="shared" ref="AC14:AF14" si="84">AB14+($AG14-$AB14)/5</f>
        <v>0</v>
      </c>
      <c r="AD14" s="2">
        <f t="shared" si="84"/>
        <v>0</v>
      </c>
      <c r="AE14" s="2">
        <f t="shared" si="84"/>
        <v>0</v>
      </c>
      <c r="AF14" s="2">
        <f t="shared" si="84"/>
        <v>0</v>
      </c>
      <c r="AG14" s="105">
        <f>VLOOKUP($B$1,'Multipliers and Adjustments'!$A$70:$I$86,TRUNC(COLUMN(AG$2)/5)+2,FALSE)*SUMIFS('EPA US Data'!$I:$I,'EPA US Data'!$D:$D,'Country Selector'!$A$2,'EPA US Data'!$J:$J,$B$1,'EPA US Data'!$C:$C,AG$2,'EPA US Data'!$G:$G,"&gt;="&amp;$A14,'EPA US Data'!$G:$G,"&lt;"&amp;$B14)*unit_conv*'State Downscaling Multipliers'!$B$15</f>
        <v>0</v>
      </c>
      <c r="AH14" s="2">
        <f t="shared" ref="AH14:AK14" si="85">AG14+($AL14-$AG14)/5</f>
        <v>0</v>
      </c>
      <c r="AI14" s="2">
        <f t="shared" si="85"/>
        <v>0</v>
      </c>
      <c r="AJ14" s="2">
        <f t="shared" si="85"/>
        <v>0</v>
      </c>
      <c r="AK14" s="2">
        <f t="shared" si="85"/>
        <v>0</v>
      </c>
      <c r="AL14" s="105">
        <f>VLOOKUP($B$1,'Multipliers and Adjustments'!$A$70:$I$86,TRUNC(COLUMN(AL$2)/5)+2,FALSE)*SUMIFS('EPA US Data'!$I:$I,'EPA US Data'!$D:$D,'Country Selector'!$A$2,'EPA US Data'!$J:$J,$B$1,'EPA US Data'!$C:$C,AL$2,'EPA US Data'!$G:$G,"&gt;="&amp;$A14,'EPA US Data'!$G:$G,"&lt;"&amp;$B14)*unit_conv*'State Downscaling Multipliers'!$B$15</f>
        <v>0</v>
      </c>
    </row>
    <row r="15" spans="1:38" x14ac:dyDescent="0.25">
      <c r="A15" s="49">
        <f t="shared" si="8"/>
        <v>-550</v>
      </c>
      <c r="B15" s="49">
        <f t="shared" si="0"/>
        <v>-500</v>
      </c>
      <c r="C15" s="105">
        <f>VLOOKUP($B$1,'Multipliers and Adjustments'!$A$70:$I$86,TRUNC(COLUMN(C$2)/5)+2,FALSE)*SUMIFS('EPA US Data'!$I:$I,'EPA US Data'!$D:$D,'Country Selector'!$A$2,'EPA US Data'!$J:$J,$B$1,'EPA US Data'!$C:$C,C$2,'EPA US Data'!$G:$G,"&gt;="&amp;$A15,'EPA US Data'!$G:$G,"&lt;"&amp;$B15)*unit_conv*'State Downscaling Multipliers'!$B$15</f>
        <v>0</v>
      </c>
      <c r="D15" s="2">
        <f t="shared" ref="D15:G15" si="86">C15+($H15-$C15)/5</f>
        <v>0</v>
      </c>
      <c r="E15" s="2">
        <f t="shared" si="86"/>
        <v>0</v>
      </c>
      <c r="F15" s="2">
        <f t="shared" si="86"/>
        <v>0</v>
      </c>
      <c r="G15" s="2">
        <f t="shared" si="86"/>
        <v>0</v>
      </c>
      <c r="H15" s="105">
        <f>VLOOKUP($B$1,'Multipliers and Adjustments'!$A$70:$I$86,TRUNC(COLUMN(H$2)/5)+2,FALSE)*SUMIFS('EPA US Data'!$I:$I,'EPA US Data'!$D:$D,'Country Selector'!$A$2,'EPA US Data'!$J:$J,$B$1,'EPA US Data'!$C:$C,H$2,'EPA US Data'!$G:$G,"&gt;="&amp;$A15,'EPA US Data'!$G:$G,"&lt;"&amp;$B15)*unit_conv*'State Downscaling Multipliers'!$B$15</f>
        <v>0</v>
      </c>
      <c r="I15" s="2">
        <f t="shared" ref="I15:L15" si="87">H15+($M15-$H15)/5</f>
        <v>0</v>
      </c>
      <c r="J15" s="2">
        <f t="shared" si="87"/>
        <v>0</v>
      </c>
      <c r="K15" s="2">
        <f t="shared" si="87"/>
        <v>0</v>
      </c>
      <c r="L15" s="2">
        <f t="shared" si="87"/>
        <v>0</v>
      </c>
      <c r="M15" s="105">
        <f>VLOOKUP($B$1,'Multipliers and Adjustments'!$A$70:$I$86,TRUNC(COLUMN(M$2)/5)+2,FALSE)*SUMIFS('EPA US Data'!$I:$I,'EPA US Data'!$D:$D,'Country Selector'!$A$2,'EPA US Data'!$J:$J,$B$1,'EPA US Data'!$C:$C,M$2,'EPA US Data'!$G:$G,"&gt;="&amp;$A15,'EPA US Data'!$G:$G,"&lt;"&amp;$B15)*unit_conv*'State Downscaling Multipliers'!$B$15</f>
        <v>0</v>
      </c>
      <c r="N15" s="2">
        <f t="shared" ref="N15:Q15" si="88">M15+($R15-$M15)/5</f>
        <v>0</v>
      </c>
      <c r="O15" s="2">
        <f t="shared" si="88"/>
        <v>0</v>
      </c>
      <c r="P15" s="2">
        <f t="shared" si="88"/>
        <v>0</v>
      </c>
      <c r="Q15" s="2">
        <f t="shared" si="88"/>
        <v>0</v>
      </c>
      <c r="R15" s="105">
        <f>VLOOKUP($B$1,'Multipliers and Adjustments'!$A$70:$I$86,TRUNC(COLUMN(R$2)/5)+2,FALSE)*SUMIFS('EPA US Data'!$I:$I,'EPA US Data'!$D:$D,'Country Selector'!$A$2,'EPA US Data'!$J:$J,$B$1,'EPA US Data'!$C:$C,R$2,'EPA US Data'!$G:$G,"&gt;="&amp;$A15,'EPA US Data'!$G:$G,"&lt;"&amp;$B15)*unit_conv*'State Downscaling Multipliers'!$B$15</f>
        <v>0</v>
      </c>
      <c r="S15" s="2">
        <f t="shared" ref="S15:V15" si="89">R15+($W15-$R15)/5</f>
        <v>0</v>
      </c>
      <c r="T15" s="2">
        <f t="shared" si="89"/>
        <v>0</v>
      </c>
      <c r="U15" s="2">
        <f t="shared" si="89"/>
        <v>0</v>
      </c>
      <c r="V15" s="2">
        <f t="shared" si="89"/>
        <v>0</v>
      </c>
      <c r="W15" s="105">
        <f>VLOOKUP($B$1,'Multipliers and Adjustments'!$A$70:$I$86,TRUNC(COLUMN(W$2)/5)+2,FALSE)*SUMIFS('EPA US Data'!$I:$I,'EPA US Data'!$D:$D,'Country Selector'!$A$2,'EPA US Data'!$J:$J,$B$1,'EPA US Data'!$C:$C,W$2,'EPA US Data'!$G:$G,"&gt;="&amp;$A15,'EPA US Data'!$G:$G,"&lt;"&amp;$B15)*unit_conv*'State Downscaling Multipliers'!$B$15</f>
        <v>0</v>
      </c>
      <c r="X15" s="2">
        <f t="shared" ref="X15:AA15" si="90">W15+($AB15-$W15)/5</f>
        <v>0</v>
      </c>
      <c r="Y15" s="2">
        <f t="shared" si="90"/>
        <v>0</v>
      </c>
      <c r="Z15" s="2">
        <f t="shared" si="90"/>
        <v>0</v>
      </c>
      <c r="AA15" s="2">
        <f t="shared" si="90"/>
        <v>0</v>
      </c>
      <c r="AB15" s="105">
        <f>VLOOKUP($B$1,'Multipliers and Adjustments'!$A$70:$I$86,TRUNC(COLUMN(AB$2)/5)+2,FALSE)*SUMIFS('EPA US Data'!$I:$I,'EPA US Data'!$D:$D,'Country Selector'!$A$2,'EPA US Data'!$J:$J,$B$1,'EPA US Data'!$C:$C,AB$2,'EPA US Data'!$G:$G,"&gt;="&amp;$A15,'EPA US Data'!$G:$G,"&lt;"&amp;$B15)*unit_conv*'State Downscaling Multipliers'!$B$15</f>
        <v>0</v>
      </c>
      <c r="AC15" s="2">
        <f t="shared" ref="AC15:AF15" si="91">AB15+($AG15-$AB15)/5</f>
        <v>0</v>
      </c>
      <c r="AD15" s="2">
        <f t="shared" si="91"/>
        <v>0</v>
      </c>
      <c r="AE15" s="2">
        <f t="shared" si="91"/>
        <v>0</v>
      </c>
      <c r="AF15" s="2">
        <f t="shared" si="91"/>
        <v>0</v>
      </c>
      <c r="AG15" s="105">
        <f>VLOOKUP($B$1,'Multipliers and Adjustments'!$A$70:$I$86,TRUNC(COLUMN(AG$2)/5)+2,FALSE)*SUMIFS('EPA US Data'!$I:$I,'EPA US Data'!$D:$D,'Country Selector'!$A$2,'EPA US Data'!$J:$J,$B$1,'EPA US Data'!$C:$C,AG$2,'EPA US Data'!$G:$G,"&gt;="&amp;$A15,'EPA US Data'!$G:$G,"&lt;"&amp;$B15)*unit_conv*'State Downscaling Multipliers'!$B$15</f>
        <v>0</v>
      </c>
      <c r="AH15" s="2">
        <f t="shared" ref="AH15:AK15" si="92">AG15+($AL15-$AG15)/5</f>
        <v>0</v>
      </c>
      <c r="AI15" s="2">
        <f t="shared" si="92"/>
        <v>0</v>
      </c>
      <c r="AJ15" s="2">
        <f t="shared" si="92"/>
        <v>0</v>
      </c>
      <c r="AK15" s="2">
        <f t="shared" si="92"/>
        <v>0</v>
      </c>
      <c r="AL15" s="105">
        <f>VLOOKUP($B$1,'Multipliers and Adjustments'!$A$70:$I$86,TRUNC(COLUMN(AL$2)/5)+2,FALSE)*SUMIFS('EPA US Data'!$I:$I,'EPA US Data'!$D:$D,'Country Selector'!$A$2,'EPA US Data'!$J:$J,$B$1,'EPA US Data'!$C:$C,AL$2,'EPA US Data'!$G:$G,"&gt;="&amp;$A15,'EPA US Data'!$G:$G,"&lt;"&amp;$B15)*unit_conv*'State Downscaling Multipliers'!$B$15</f>
        <v>0</v>
      </c>
    </row>
    <row r="16" spans="1:38" x14ac:dyDescent="0.25">
      <c r="A16" s="49">
        <f t="shared" si="8"/>
        <v>-500</v>
      </c>
      <c r="B16" s="49">
        <f t="shared" si="0"/>
        <v>-450</v>
      </c>
      <c r="C16" s="105">
        <f>VLOOKUP($B$1,'Multipliers and Adjustments'!$A$70:$I$86,TRUNC(COLUMN(C$2)/5)+2,FALSE)*SUMIFS('EPA US Data'!$I:$I,'EPA US Data'!$D:$D,'Country Selector'!$A$2,'EPA US Data'!$J:$J,$B$1,'EPA US Data'!$C:$C,C$2,'EPA US Data'!$G:$G,"&gt;="&amp;$A16,'EPA US Data'!$G:$G,"&lt;"&amp;$B16)*unit_conv*'State Downscaling Multipliers'!$B$15</f>
        <v>0</v>
      </c>
      <c r="D16" s="2">
        <f t="shared" ref="D16:G16" si="93">C16+($H16-$C16)/5</f>
        <v>0</v>
      </c>
      <c r="E16" s="2">
        <f t="shared" si="93"/>
        <v>0</v>
      </c>
      <c r="F16" s="2">
        <f t="shared" si="93"/>
        <v>0</v>
      </c>
      <c r="G16" s="2">
        <f t="shared" si="93"/>
        <v>0</v>
      </c>
      <c r="H16" s="105">
        <f>VLOOKUP($B$1,'Multipliers and Adjustments'!$A$70:$I$86,TRUNC(COLUMN(H$2)/5)+2,FALSE)*SUMIFS('EPA US Data'!$I:$I,'EPA US Data'!$D:$D,'Country Selector'!$A$2,'EPA US Data'!$J:$J,$B$1,'EPA US Data'!$C:$C,H$2,'EPA US Data'!$G:$G,"&gt;="&amp;$A16,'EPA US Data'!$G:$G,"&lt;"&amp;$B16)*unit_conv*'State Downscaling Multipliers'!$B$15</f>
        <v>0</v>
      </c>
      <c r="I16" s="2">
        <f t="shared" ref="I16:L16" si="94">H16+($M16-$H16)/5</f>
        <v>0</v>
      </c>
      <c r="J16" s="2">
        <f t="shared" si="94"/>
        <v>0</v>
      </c>
      <c r="K16" s="2">
        <f t="shared" si="94"/>
        <v>0</v>
      </c>
      <c r="L16" s="2">
        <f t="shared" si="94"/>
        <v>0</v>
      </c>
      <c r="M16" s="105">
        <f>VLOOKUP($B$1,'Multipliers and Adjustments'!$A$70:$I$86,TRUNC(COLUMN(M$2)/5)+2,FALSE)*SUMIFS('EPA US Data'!$I:$I,'EPA US Data'!$D:$D,'Country Selector'!$A$2,'EPA US Data'!$J:$J,$B$1,'EPA US Data'!$C:$C,M$2,'EPA US Data'!$G:$G,"&gt;="&amp;$A16,'EPA US Data'!$G:$G,"&lt;"&amp;$B16)*unit_conv*'State Downscaling Multipliers'!$B$15</f>
        <v>0</v>
      </c>
      <c r="N16" s="2">
        <f t="shared" ref="N16:Q16" si="95">M16+($R16-$M16)/5</f>
        <v>0</v>
      </c>
      <c r="O16" s="2">
        <f t="shared" si="95"/>
        <v>0</v>
      </c>
      <c r="P16" s="2">
        <f t="shared" si="95"/>
        <v>0</v>
      </c>
      <c r="Q16" s="2">
        <f t="shared" si="95"/>
        <v>0</v>
      </c>
      <c r="R16" s="105">
        <f>VLOOKUP($B$1,'Multipliers and Adjustments'!$A$70:$I$86,TRUNC(COLUMN(R$2)/5)+2,FALSE)*SUMIFS('EPA US Data'!$I:$I,'EPA US Data'!$D:$D,'Country Selector'!$A$2,'EPA US Data'!$J:$J,$B$1,'EPA US Data'!$C:$C,R$2,'EPA US Data'!$G:$G,"&gt;="&amp;$A16,'EPA US Data'!$G:$G,"&lt;"&amp;$B16)*unit_conv*'State Downscaling Multipliers'!$B$15</f>
        <v>0</v>
      </c>
      <c r="S16" s="2">
        <f t="shared" ref="S16:V16" si="96">R16+($W16-$R16)/5</f>
        <v>0</v>
      </c>
      <c r="T16" s="2">
        <f t="shared" si="96"/>
        <v>0</v>
      </c>
      <c r="U16" s="2">
        <f t="shared" si="96"/>
        <v>0</v>
      </c>
      <c r="V16" s="2">
        <f t="shared" si="96"/>
        <v>0</v>
      </c>
      <c r="W16" s="105">
        <f>VLOOKUP($B$1,'Multipliers and Adjustments'!$A$70:$I$86,TRUNC(COLUMN(W$2)/5)+2,FALSE)*SUMIFS('EPA US Data'!$I:$I,'EPA US Data'!$D:$D,'Country Selector'!$A$2,'EPA US Data'!$J:$J,$B$1,'EPA US Data'!$C:$C,W$2,'EPA US Data'!$G:$G,"&gt;="&amp;$A16,'EPA US Data'!$G:$G,"&lt;"&amp;$B16)*unit_conv*'State Downscaling Multipliers'!$B$15</f>
        <v>0</v>
      </c>
      <c r="X16" s="2">
        <f t="shared" ref="X16:AA16" si="97">W16+($AB16-$W16)/5</f>
        <v>0</v>
      </c>
      <c r="Y16" s="2">
        <f t="shared" si="97"/>
        <v>0</v>
      </c>
      <c r="Z16" s="2">
        <f t="shared" si="97"/>
        <v>0</v>
      </c>
      <c r="AA16" s="2">
        <f t="shared" si="97"/>
        <v>0</v>
      </c>
      <c r="AB16" s="105">
        <f>VLOOKUP($B$1,'Multipliers and Adjustments'!$A$70:$I$86,TRUNC(COLUMN(AB$2)/5)+2,FALSE)*SUMIFS('EPA US Data'!$I:$I,'EPA US Data'!$D:$D,'Country Selector'!$A$2,'EPA US Data'!$J:$J,$B$1,'EPA US Data'!$C:$C,AB$2,'EPA US Data'!$G:$G,"&gt;="&amp;$A16,'EPA US Data'!$G:$G,"&lt;"&amp;$B16)*unit_conv*'State Downscaling Multipliers'!$B$15</f>
        <v>0</v>
      </c>
      <c r="AC16" s="2">
        <f t="shared" ref="AC16:AF16" si="98">AB16+($AG16-$AB16)/5</f>
        <v>0</v>
      </c>
      <c r="AD16" s="2">
        <f t="shared" si="98"/>
        <v>0</v>
      </c>
      <c r="AE16" s="2">
        <f t="shared" si="98"/>
        <v>0</v>
      </c>
      <c r="AF16" s="2">
        <f t="shared" si="98"/>
        <v>0</v>
      </c>
      <c r="AG16" s="105">
        <f>VLOOKUP($B$1,'Multipliers and Adjustments'!$A$70:$I$86,TRUNC(COLUMN(AG$2)/5)+2,FALSE)*SUMIFS('EPA US Data'!$I:$I,'EPA US Data'!$D:$D,'Country Selector'!$A$2,'EPA US Data'!$J:$J,$B$1,'EPA US Data'!$C:$C,AG$2,'EPA US Data'!$G:$G,"&gt;="&amp;$A16,'EPA US Data'!$G:$G,"&lt;"&amp;$B16)*unit_conv*'State Downscaling Multipliers'!$B$15</f>
        <v>0</v>
      </c>
      <c r="AH16" s="2">
        <f t="shared" ref="AH16:AK16" si="99">AG16+($AL16-$AG16)/5</f>
        <v>0</v>
      </c>
      <c r="AI16" s="2">
        <f t="shared" si="99"/>
        <v>0</v>
      </c>
      <c r="AJ16" s="2">
        <f t="shared" si="99"/>
        <v>0</v>
      </c>
      <c r="AK16" s="2">
        <f t="shared" si="99"/>
        <v>0</v>
      </c>
      <c r="AL16" s="105">
        <f>VLOOKUP($B$1,'Multipliers and Adjustments'!$A$70:$I$86,TRUNC(COLUMN(AL$2)/5)+2,FALSE)*SUMIFS('EPA US Data'!$I:$I,'EPA US Data'!$D:$D,'Country Selector'!$A$2,'EPA US Data'!$J:$J,$B$1,'EPA US Data'!$C:$C,AL$2,'EPA US Data'!$G:$G,"&gt;="&amp;$A16,'EPA US Data'!$G:$G,"&lt;"&amp;$B16)*unit_conv*'State Downscaling Multipliers'!$B$15</f>
        <v>0</v>
      </c>
    </row>
    <row r="17" spans="1:38" x14ac:dyDescent="0.25">
      <c r="A17" s="49">
        <f t="shared" si="8"/>
        <v>-450</v>
      </c>
      <c r="B17" s="49">
        <f t="shared" si="0"/>
        <v>-400</v>
      </c>
      <c r="C17" s="105">
        <f>VLOOKUP($B$1,'Multipliers and Adjustments'!$A$70:$I$86,TRUNC(COLUMN(C$2)/5)+2,FALSE)*SUMIFS('EPA US Data'!$I:$I,'EPA US Data'!$D:$D,'Country Selector'!$A$2,'EPA US Data'!$J:$J,$B$1,'EPA US Data'!$C:$C,C$2,'EPA US Data'!$G:$G,"&gt;="&amp;$A17,'EPA US Data'!$G:$G,"&lt;"&amp;$B17)*unit_conv*'State Downscaling Multipliers'!$B$15</f>
        <v>0</v>
      </c>
      <c r="D17" s="2">
        <f t="shared" ref="D17:G17" si="100">C17+($H17-$C17)/5</f>
        <v>0</v>
      </c>
      <c r="E17" s="2">
        <f t="shared" si="100"/>
        <v>0</v>
      </c>
      <c r="F17" s="2">
        <f t="shared" si="100"/>
        <v>0</v>
      </c>
      <c r="G17" s="2">
        <f t="shared" si="100"/>
        <v>0</v>
      </c>
      <c r="H17" s="105">
        <f>VLOOKUP($B$1,'Multipliers and Adjustments'!$A$70:$I$86,TRUNC(COLUMN(H$2)/5)+2,FALSE)*SUMIFS('EPA US Data'!$I:$I,'EPA US Data'!$D:$D,'Country Selector'!$A$2,'EPA US Data'!$J:$J,$B$1,'EPA US Data'!$C:$C,H$2,'EPA US Data'!$G:$G,"&gt;="&amp;$A17,'EPA US Data'!$G:$G,"&lt;"&amp;$B17)*unit_conv*'State Downscaling Multipliers'!$B$15</f>
        <v>0</v>
      </c>
      <c r="I17" s="2">
        <f t="shared" ref="I17:L17" si="101">H17+($M17-$H17)/5</f>
        <v>0</v>
      </c>
      <c r="J17" s="2">
        <f t="shared" si="101"/>
        <v>0</v>
      </c>
      <c r="K17" s="2">
        <f t="shared" si="101"/>
        <v>0</v>
      </c>
      <c r="L17" s="2">
        <f t="shared" si="101"/>
        <v>0</v>
      </c>
      <c r="M17" s="105">
        <f>VLOOKUP($B$1,'Multipliers and Adjustments'!$A$70:$I$86,TRUNC(COLUMN(M$2)/5)+2,FALSE)*SUMIFS('EPA US Data'!$I:$I,'EPA US Data'!$D:$D,'Country Selector'!$A$2,'EPA US Data'!$J:$J,$B$1,'EPA US Data'!$C:$C,M$2,'EPA US Data'!$G:$G,"&gt;="&amp;$A17,'EPA US Data'!$G:$G,"&lt;"&amp;$B17)*unit_conv*'State Downscaling Multipliers'!$B$15</f>
        <v>0</v>
      </c>
      <c r="N17" s="2">
        <f t="shared" ref="N17:Q17" si="102">M17+($R17-$M17)/5</f>
        <v>0</v>
      </c>
      <c r="O17" s="2">
        <f t="shared" si="102"/>
        <v>0</v>
      </c>
      <c r="P17" s="2">
        <f t="shared" si="102"/>
        <v>0</v>
      </c>
      <c r="Q17" s="2">
        <f t="shared" si="102"/>
        <v>0</v>
      </c>
      <c r="R17" s="105">
        <f>VLOOKUP($B$1,'Multipliers and Adjustments'!$A$70:$I$86,TRUNC(COLUMN(R$2)/5)+2,FALSE)*SUMIFS('EPA US Data'!$I:$I,'EPA US Data'!$D:$D,'Country Selector'!$A$2,'EPA US Data'!$J:$J,$B$1,'EPA US Data'!$C:$C,R$2,'EPA US Data'!$G:$G,"&gt;="&amp;$A17,'EPA US Data'!$G:$G,"&lt;"&amp;$B17)*unit_conv*'State Downscaling Multipliers'!$B$15</f>
        <v>0</v>
      </c>
      <c r="S17" s="2">
        <f t="shared" ref="S17:V17" si="103">R17+($W17-$R17)/5</f>
        <v>0</v>
      </c>
      <c r="T17" s="2">
        <f t="shared" si="103"/>
        <v>0</v>
      </c>
      <c r="U17" s="2">
        <f t="shared" si="103"/>
        <v>0</v>
      </c>
      <c r="V17" s="2">
        <f t="shared" si="103"/>
        <v>0</v>
      </c>
      <c r="W17" s="105">
        <f>VLOOKUP($B$1,'Multipliers and Adjustments'!$A$70:$I$86,TRUNC(COLUMN(W$2)/5)+2,FALSE)*SUMIFS('EPA US Data'!$I:$I,'EPA US Data'!$D:$D,'Country Selector'!$A$2,'EPA US Data'!$J:$J,$B$1,'EPA US Data'!$C:$C,W$2,'EPA US Data'!$G:$G,"&gt;="&amp;$A17,'EPA US Data'!$G:$G,"&lt;"&amp;$B17)*unit_conv*'State Downscaling Multipliers'!$B$15</f>
        <v>0</v>
      </c>
      <c r="X17" s="2">
        <f t="shared" ref="X17:AA17" si="104">W17+($AB17-$W17)/5</f>
        <v>0</v>
      </c>
      <c r="Y17" s="2">
        <f t="shared" si="104"/>
        <v>0</v>
      </c>
      <c r="Z17" s="2">
        <f t="shared" si="104"/>
        <v>0</v>
      </c>
      <c r="AA17" s="2">
        <f t="shared" si="104"/>
        <v>0</v>
      </c>
      <c r="AB17" s="105">
        <f>VLOOKUP($B$1,'Multipliers and Adjustments'!$A$70:$I$86,TRUNC(COLUMN(AB$2)/5)+2,FALSE)*SUMIFS('EPA US Data'!$I:$I,'EPA US Data'!$D:$D,'Country Selector'!$A$2,'EPA US Data'!$J:$J,$B$1,'EPA US Data'!$C:$C,AB$2,'EPA US Data'!$G:$G,"&gt;="&amp;$A17,'EPA US Data'!$G:$G,"&lt;"&amp;$B17)*unit_conv*'State Downscaling Multipliers'!$B$15</f>
        <v>0</v>
      </c>
      <c r="AC17" s="2">
        <f t="shared" ref="AC17:AF17" si="105">AB17+($AG17-$AB17)/5</f>
        <v>0</v>
      </c>
      <c r="AD17" s="2">
        <f t="shared" si="105"/>
        <v>0</v>
      </c>
      <c r="AE17" s="2">
        <f t="shared" si="105"/>
        <v>0</v>
      </c>
      <c r="AF17" s="2">
        <f t="shared" si="105"/>
        <v>0</v>
      </c>
      <c r="AG17" s="105">
        <f>VLOOKUP($B$1,'Multipliers and Adjustments'!$A$70:$I$86,TRUNC(COLUMN(AG$2)/5)+2,FALSE)*SUMIFS('EPA US Data'!$I:$I,'EPA US Data'!$D:$D,'Country Selector'!$A$2,'EPA US Data'!$J:$J,$B$1,'EPA US Data'!$C:$C,AG$2,'EPA US Data'!$G:$G,"&gt;="&amp;$A17,'EPA US Data'!$G:$G,"&lt;"&amp;$B17)*unit_conv*'State Downscaling Multipliers'!$B$15</f>
        <v>0</v>
      </c>
      <c r="AH17" s="2">
        <f t="shared" ref="AH17:AK17" si="106">AG17+($AL17-$AG17)/5</f>
        <v>0</v>
      </c>
      <c r="AI17" s="2">
        <f t="shared" si="106"/>
        <v>0</v>
      </c>
      <c r="AJ17" s="2">
        <f t="shared" si="106"/>
        <v>0</v>
      </c>
      <c r="AK17" s="2">
        <f t="shared" si="106"/>
        <v>0</v>
      </c>
      <c r="AL17" s="105">
        <f>VLOOKUP($B$1,'Multipliers and Adjustments'!$A$70:$I$86,TRUNC(COLUMN(AL$2)/5)+2,FALSE)*SUMIFS('EPA US Data'!$I:$I,'EPA US Data'!$D:$D,'Country Selector'!$A$2,'EPA US Data'!$J:$J,$B$1,'EPA US Data'!$C:$C,AL$2,'EPA US Data'!$G:$G,"&gt;="&amp;$A17,'EPA US Data'!$G:$G,"&lt;"&amp;$B17)*unit_conv*'State Downscaling Multipliers'!$B$15</f>
        <v>0</v>
      </c>
    </row>
    <row r="18" spans="1:38" x14ac:dyDescent="0.25">
      <c r="A18" s="49">
        <f t="shared" si="8"/>
        <v>-400</v>
      </c>
      <c r="B18" s="49">
        <f t="shared" si="0"/>
        <v>-350</v>
      </c>
      <c r="C18" s="105">
        <f>VLOOKUP($B$1,'Multipliers and Adjustments'!$A$70:$I$86,TRUNC(COLUMN(C$2)/5)+2,FALSE)*SUMIFS('EPA US Data'!$I:$I,'EPA US Data'!$D:$D,'Country Selector'!$A$2,'EPA US Data'!$J:$J,$B$1,'EPA US Data'!$C:$C,C$2,'EPA US Data'!$G:$G,"&gt;="&amp;$A18,'EPA US Data'!$G:$G,"&lt;"&amp;$B18)*unit_conv*'State Downscaling Multipliers'!$B$15</f>
        <v>0</v>
      </c>
      <c r="D18" s="2">
        <f t="shared" ref="D18:G18" si="107">C18+($H18-$C18)/5</f>
        <v>0</v>
      </c>
      <c r="E18" s="2">
        <f t="shared" si="107"/>
        <v>0</v>
      </c>
      <c r="F18" s="2">
        <f t="shared" si="107"/>
        <v>0</v>
      </c>
      <c r="G18" s="2">
        <f t="shared" si="107"/>
        <v>0</v>
      </c>
      <c r="H18" s="105">
        <f>VLOOKUP($B$1,'Multipliers and Adjustments'!$A$70:$I$86,TRUNC(COLUMN(H$2)/5)+2,FALSE)*SUMIFS('EPA US Data'!$I:$I,'EPA US Data'!$D:$D,'Country Selector'!$A$2,'EPA US Data'!$J:$J,$B$1,'EPA US Data'!$C:$C,H$2,'EPA US Data'!$G:$G,"&gt;="&amp;$A18,'EPA US Data'!$G:$G,"&lt;"&amp;$B18)*unit_conv*'State Downscaling Multipliers'!$B$15</f>
        <v>0</v>
      </c>
      <c r="I18" s="2">
        <f t="shared" ref="I18:L18" si="108">H18+($M18-$H18)/5</f>
        <v>0</v>
      </c>
      <c r="J18" s="2">
        <f t="shared" si="108"/>
        <v>0</v>
      </c>
      <c r="K18" s="2">
        <f t="shared" si="108"/>
        <v>0</v>
      </c>
      <c r="L18" s="2">
        <f t="shared" si="108"/>
        <v>0</v>
      </c>
      <c r="M18" s="105">
        <f>VLOOKUP($B$1,'Multipliers and Adjustments'!$A$70:$I$86,TRUNC(COLUMN(M$2)/5)+2,FALSE)*SUMIFS('EPA US Data'!$I:$I,'EPA US Data'!$D:$D,'Country Selector'!$A$2,'EPA US Data'!$J:$J,$B$1,'EPA US Data'!$C:$C,M$2,'EPA US Data'!$G:$G,"&gt;="&amp;$A18,'EPA US Data'!$G:$G,"&lt;"&amp;$B18)*unit_conv*'State Downscaling Multipliers'!$B$15</f>
        <v>0</v>
      </c>
      <c r="N18" s="2">
        <f t="shared" ref="N18:Q18" si="109">M18+($R18-$M18)/5</f>
        <v>0</v>
      </c>
      <c r="O18" s="2">
        <f t="shared" si="109"/>
        <v>0</v>
      </c>
      <c r="P18" s="2">
        <f t="shared" si="109"/>
        <v>0</v>
      </c>
      <c r="Q18" s="2">
        <f t="shared" si="109"/>
        <v>0</v>
      </c>
      <c r="R18" s="105">
        <f>VLOOKUP($B$1,'Multipliers and Adjustments'!$A$70:$I$86,TRUNC(COLUMN(R$2)/5)+2,FALSE)*SUMIFS('EPA US Data'!$I:$I,'EPA US Data'!$D:$D,'Country Selector'!$A$2,'EPA US Data'!$J:$J,$B$1,'EPA US Data'!$C:$C,R$2,'EPA US Data'!$G:$G,"&gt;="&amp;$A18,'EPA US Data'!$G:$G,"&lt;"&amp;$B18)*unit_conv*'State Downscaling Multipliers'!$B$15</f>
        <v>0</v>
      </c>
      <c r="S18" s="2">
        <f t="shared" ref="S18:V18" si="110">R18+($W18-$R18)/5</f>
        <v>0</v>
      </c>
      <c r="T18" s="2">
        <f t="shared" si="110"/>
        <v>0</v>
      </c>
      <c r="U18" s="2">
        <f t="shared" si="110"/>
        <v>0</v>
      </c>
      <c r="V18" s="2">
        <f t="shared" si="110"/>
        <v>0</v>
      </c>
      <c r="W18" s="105">
        <f>VLOOKUP($B$1,'Multipliers and Adjustments'!$A$70:$I$86,TRUNC(COLUMN(W$2)/5)+2,FALSE)*SUMIFS('EPA US Data'!$I:$I,'EPA US Data'!$D:$D,'Country Selector'!$A$2,'EPA US Data'!$J:$J,$B$1,'EPA US Data'!$C:$C,W$2,'EPA US Data'!$G:$G,"&gt;="&amp;$A18,'EPA US Data'!$G:$G,"&lt;"&amp;$B18)*unit_conv*'State Downscaling Multipliers'!$B$15</f>
        <v>0</v>
      </c>
      <c r="X18" s="2">
        <f t="shared" ref="X18:AA18" si="111">W18+($AB18-$W18)/5</f>
        <v>0</v>
      </c>
      <c r="Y18" s="2">
        <f t="shared" si="111"/>
        <v>0</v>
      </c>
      <c r="Z18" s="2">
        <f t="shared" si="111"/>
        <v>0</v>
      </c>
      <c r="AA18" s="2">
        <f t="shared" si="111"/>
        <v>0</v>
      </c>
      <c r="AB18" s="105">
        <f>VLOOKUP($B$1,'Multipliers and Adjustments'!$A$70:$I$86,TRUNC(COLUMN(AB$2)/5)+2,FALSE)*SUMIFS('EPA US Data'!$I:$I,'EPA US Data'!$D:$D,'Country Selector'!$A$2,'EPA US Data'!$J:$J,$B$1,'EPA US Data'!$C:$C,AB$2,'EPA US Data'!$G:$G,"&gt;="&amp;$A18,'EPA US Data'!$G:$G,"&lt;"&amp;$B18)*unit_conv*'State Downscaling Multipliers'!$B$15</f>
        <v>0</v>
      </c>
      <c r="AC18" s="2">
        <f t="shared" ref="AC18:AF18" si="112">AB18+($AG18-$AB18)/5</f>
        <v>0</v>
      </c>
      <c r="AD18" s="2">
        <f t="shared" si="112"/>
        <v>0</v>
      </c>
      <c r="AE18" s="2">
        <f t="shared" si="112"/>
        <v>0</v>
      </c>
      <c r="AF18" s="2">
        <f t="shared" si="112"/>
        <v>0</v>
      </c>
      <c r="AG18" s="105">
        <f>VLOOKUP($B$1,'Multipliers and Adjustments'!$A$70:$I$86,TRUNC(COLUMN(AG$2)/5)+2,FALSE)*SUMIFS('EPA US Data'!$I:$I,'EPA US Data'!$D:$D,'Country Selector'!$A$2,'EPA US Data'!$J:$J,$B$1,'EPA US Data'!$C:$C,AG$2,'EPA US Data'!$G:$G,"&gt;="&amp;$A18,'EPA US Data'!$G:$G,"&lt;"&amp;$B18)*unit_conv*'State Downscaling Multipliers'!$B$15</f>
        <v>0</v>
      </c>
      <c r="AH18" s="2">
        <f t="shared" ref="AH18:AK18" si="113">AG18+($AL18-$AG18)/5</f>
        <v>0</v>
      </c>
      <c r="AI18" s="2">
        <f t="shared" si="113"/>
        <v>0</v>
      </c>
      <c r="AJ18" s="2">
        <f t="shared" si="113"/>
        <v>0</v>
      </c>
      <c r="AK18" s="2">
        <f t="shared" si="113"/>
        <v>0</v>
      </c>
      <c r="AL18" s="105">
        <f>VLOOKUP($B$1,'Multipliers and Adjustments'!$A$70:$I$86,TRUNC(COLUMN(AL$2)/5)+2,FALSE)*SUMIFS('EPA US Data'!$I:$I,'EPA US Data'!$D:$D,'Country Selector'!$A$2,'EPA US Data'!$J:$J,$B$1,'EPA US Data'!$C:$C,AL$2,'EPA US Data'!$G:$G,"&gt;="&amp;$A18,'EPA US Data'!$G:$G,"&lt;"&amp;$B18)*unit_conv*'State Downscaling Multipliers'!$B$15</f>
        <v>0</v>
      </c>
    </row>
    <row r="19" spans="1:38" x14ac:dyDescent="0.25">
      <c r="A19" s="49">
        <f t="shared" si="8"/>
        <v>-350</v>
      </c>
      <c r="B19" s="49">
        <f t="shared" si="0"/>
        <v>-300</v>
      </c>
      <c r="C19" s="105">
        <f>VLOOKUP($B$1,'Multipliers and Adjustments'!$A$70:$I$86,TRUNC(COLUMN(C$2)/5)+2,FALSE)*SUMIFS('EPA US Data'!$I:$I,'EPA US Data'!$D:$D,'Country Selector'!$A$2,'EPA US Data'!$J:$J,$B$1,'EPA US Data'!$C:$C,C$2,'EPA US Data'!$G:$G,"&gt;="&amp;$A19,'EPA US Data'!$G:$G,"&lt;"&amp;$B19)*unit_conv*'State Downscaling Multipliers'!$B$15</f>
        <v>0</v>
      </c>
      <c r="D19" s="2">
        <f t="shared" ref="D19:G19" si="114">C19+($H19-$C19)/5</f>
        <v>0</v>
      </c>
      <c r="E19" s="2">
        <f t="shared" si="114"/>
        <v>0</v>
      </c>
      <c r="F19" s="2">
        <f t="shared" si="114"/>
        <v>0</v>
      </c>
      <c r="G19" s="2">
        <f t="shared" si="114"/>
        <v>0</v>
      </c>
      <c r="H19" s="105">
        <f>VLOOKUP($B$1,'Multipliers and Adjustments'!$A$70:$I$86,TRUNC(COLUMN(H$2)/5)+2,FALSE)*SUMIFS('EPA US Data'!$I:$I,'EPA US Data'!$D:$D,'Country Selector'!$A$2,'EPA US Data'!$J:$J,$B$1,'EPA US Data'!$C:$C,H$2,'EPA US Data'!$G:$G,"&gt;="&amp;$A19,'EPA US Data'!$G:$G,"&lt;"&amp;$B19)*unit_conv*'State Downscaling Multipliers'!$B$15</f>
        <v>0</v>
      </c>
      <c r="I19" s="2">
        <f t="shared" ref="I19:L19" si="115">H19+($M19-$H19)/5</f>
        <v>0</v>
      </c>
      <c r="J19" s="2">
        <f t="shared" si="115"/>
        <v>0</v>
      </c>
      <c r="K19" s="2">
        <f t="shared" si="115"/>
        <v>0</v>
      </c>
      <c r="L19" s="2">
        <f t="shared" si="115"/>
        <v>0</v>
      </c>
      <c r="M19" s="105">
        <f>VLOOKUP($B$1,'Multipliers and Adjustments'!$A$70:$I$86,TRUNC(COLUMN(M$2)/5)+2,FALSE)*SUMIFS('EPA US Data'!$I:$I,'EPA US Data'!$D:$D,'Country Selector'!$A$2,'EPA US Data'!$J:$J,$B$1,'EPA US Data'!$C:$C,M$2,'EPA US Data'!$G:$G,"&gt;="&amp;$A19,'EPA US Data'!$G:$G,"&lt;"&amp;$B19)*unit_conv*'State Downscaling Multipliers'!$B$15</f>
        <v>0</v>
      </c>
      <c r="N19" s="2">
        <f t="shared" ref="N19:Q19" si="116">M19+($R19-$M19)/5</f>
        <v>0</v>
      </c>
      <c r="O19" s="2">
        <f t="shared" si="116"/>
        <v>0</v>
      </c>
      <c r="P19" s="2">
        <f t="shared" si="116"/>
        <v>0</v>
      </c>
      <c r="Q19" s="2">
        <f t="shared" si="116"/>
        <v>0</v>
      </c>
      <c r="R19" s="105">
        <f>VLOOKUP($B$1,'Multipliers and Adjustments'!$A$70:$I$86,TRUNC(COLUMN(R$2)/5)+2,FALSE)*SUMIFS('EPA US Data'!$I:$I,'EPA US Data'!$D:$D,'Country Selector'!$A$2,'EPA US Data'!$J:$J,$B$1,'EPA US Data'!$C:$C,R$2,'EPA US Data'!$G:$G,"&gt;="&amp;$A19,'EPA US Data'!$G:$G,"&lt;"&amp;$B19)*unit_conv*'State Downscaling Multipliers'!$B$15</f>
        <v>0</v>
      </c>
      <c r="S19" s="2">
        <f t="shared" ref="S19:V19" si="117">R19+($W19-$R19)/5</f>
        <v>0</v>
      </c>
      <c r="T19" s="2">
        <f t="shared" si="117"/>
        <v>0</v>
      </c>
      <c r="U19" s="2">
        <f t="shared" si="117"/>
        <v>0</v>
      </c>
      <c r="V19" s="2">
        <f t="shared" si="117"/>
        <v>0</v>
      </c>
      <c r="W19" s="105">
        <f>VLOOKUP($B$1,'Multipliers and Adjustments'!$A$70:$I$86,TRUNC(COLUMN(W$2)/5)+2,FALSE)*SUMIFS('EPA US Data'!$I:$I,'EPA US Data'!$D:$D,'Country Selector'!$A$2,'EPA US Data'!$J:$J,$B$1,'EPA US Data'!$C:$C,W$2,'EPA US Data'!$G:$G,"&gt;="&amp;$A19,'EPA US Data'!$G:$G,"&lt;"&amp;$B19)*unit_conv*'State Downscaling Multipliers'!$B$15</f>
        <v>0</v>
      </c>
      <c r="X19" s="2">
        <f t="shared" ref="X19:AA19" si="118">W19+($AB19-$W19)/5</f>
        <v>0</v>
      </c>
      <c r="Y19" s="2">
        <f t="shared" si="118"/>
        <v>0</v>
      </c>
      <c r="Z19" s="2">
        <f t="shared" si="118"/>
        <v>0</v>
      </c>
      <c r="AA19" s="2">
        <f t="shared" si="118"/>
        <v>0</v>
      </c>
      <c r="AB19" s="105">
        <f>VLOOKUP($B$1,'Multipliers and Adjustments'!$A$70:$I$86,TRUNC(COLUMN(AB$2)/5)+2,FALSE)*SUMIFS('EPA US Data'!$I:$I,'EPA US Data'!$D:$D,'Country Selector'!$A$2,'EPA US Data'!$J:$J,$B$1,'EPA US Data'!$C:$C,AB$2,'EPA US Data'!$G:$G,"&gt;="&amp;$A19,'EPA US Data'!$G:$G,"&lt;"&amp;$B19)*unit_conv*'State Downscaling Multipliers'!$B$15</f>
        <v>0</v>
      </c>
      <c r="AC19" s="2">
        <f t="shared" ref="AC19:AF19" si="119">AB19+($AG19-$AB19)/5</f>
        <v>0</v>
      </c>
      <c r="AD19" s="2">
        <f t="shared" si="119"/>
        <v>0</v>
      </c>
      <c r="AE19" s="2">
        <f t="shared" si="119"/>
        <v>0</v>
      </c>
      <c r="AF19" s="2">
        <f t="shared" si="119"/>
        <v>0</v>
      </c>
      <c r="AG19" s="105">
        <f>VLOOKUP($B$1,'Multipliers and Adjustments'!$A$70:$I$86,TRUNC(COLUMN(AG$2)/5)+2,FALSE)*SUMIFS('EPA US Data'!$I:$I,'EPA US Data'!$D:$D,'Country Selector'!$A$2,'EPA US Data'!$J:$J,$B$1,'EPA US Data'!$C:$C,AG$2,'EPA US Data'!$G:$G,"&gt;="&amp;$A19,'EPA US Data'!$G:$G,"&lt;"&amp;$B19)*unit_conv*'State Downscaling Multipliers'!$B$15</f>
        <v>0</v>
      </c>
      <c r="AH19" s="2">
        <f t="shared" ref="AH19:AK19" si="120">AG19+($AL19-$AG19)/5</f>
        <v>0</v>
      </c>
      <c r="AI19" s="2">
        <f t="shared" si="120"/>
        <v>0</v>
      </c>
      <c r="AJ19" s="2">
        <f t="shared" si="120"/>
        <v>0</v>
      </c>
      <c r="AK19" s="2">
        <f t="shared" si="120"/>
        <v>0</v>
      </c>
      <c r="AL19" s="105">
        <f>VLOOKUP($B$1,'Multipliers and Adjustments'!$A$70:$I$86,TRUNC(COLUMN(AL$2)/5)+2,FALSE)*SUMIFS('EPA US Data'!$I:$I,'EPA US Data'!$D:$D,'Country Selector'!$A$2,'EPA US Data'!$J:$J,$B$1,'EPA US Data'!$C:$C,AL$2,'EPA US Data'!$G:$G,"&gt;="&amp;$A19,'EPA US Data'!$G:$G,"&lt;"&amp;$B19)*unit_conv*'State Downscaling Multipliers'!$B$15</f>
        <v>0</v>
      </c>
    </row>
    <row r="20" spans="1:38" x14ac:dyDescent="0.25">
      <c r="A20" s="49">
        <f t="shared" si="8"/>
        <v>-300</v>
      </c>
      <c r="B20" s="49">
        <f t="shared" si="0"/>
        <v>-250</v>
      </c>
      <c r="C20" s="105">
        <f>VLOOKUP($B$1,'Multipliers and Adjustments'!$A$70:$I$86,TRUNC(COLUMN(C$2)/5)+2,FALSE)*SUMIFS('EPA US Data'!$I:$I,'EPA US Data'!$D:$D,'Country Selector'!$A$2,'EPA US Data'!$J:$J,$B$1,'EPA US Data'!$C:$C,C$2,'EPA US Data'!$G:$G,"&gt;="&amp;$A20,'EPA US Data'!$G:$G,"&lt;"&amp;$B20)*unit_conv*'State Downscaling Multipliers'!$B$15</f>
        <v>0</v>
      </c>
      <c r="D20" s="2">
        <f t="shared" ref="D20:G20" si="121">C20+($H20-$C20)/5</f>
        <v>0</v>
      </c>
      <c r="E20" s="2">
        <f t="shared" si="121"/>
        <v>0</v>
      </c>
      <c r="F20" s="2">
        <f t="shared" si="121"/>
        <v>0</v>
      </c>
      <c r="G20" s="2">
        <f t="shared" si="121"/>
        <v>0</v>
      </c>
      <c r="H20" s="105">
        <f>VLOOKUP($B$1,'Multipliers and Adjustments'!$A$70:$I$86,TRUNC(COLUMN(H$2)/5)+2,FALSE)*SUMIFS('EPA US Data'!$I:$I,'EPA US Data'!$D:$D,'Country Selector'!$A$2,'EPA US Data'!$J:$J,$B$1,'EPA US Data'!$C:$C,H$2,'EPA US Data'!$G:$G,"&gt;="&amp;$A20,'EPA US Data'!$G:$G,"&lt;"&amp;$B20)*unit_conv*'State Downscaling Multipliers'!$B$15</f>
        <v>0</v>
      </c>
      <c r="I20" s="2">
        <f t="shared" ref="I20:L20" si="122">H20+($M20-$H20)/5</f>
        <v>0</v>
      </c>
      <c r="J20" s="2">
        <f t="shared" si="122"/>
        <v>0</v>
      </c>
      <c r="K20" s="2">
        <f t="shared" si="122"/>
        <v>0</v>
      </c>
      <c r="L20" s="2">
        <f t="shared" si="122"/>
        <v>0</v>
      </c>
      <c r="M20" s="105">
        <f>VLOOKUP($B$1,'Multipliers and Adjustments'!$A$70:$I$86,TRUNC(COLUMN(M$2)/5)+2,FALSE)*SUMIFS('EPA US Data'!$I:$I,'EPA US Data'!$D:$D,'Country Selector'!$A$2,'EPA US Data'!$J:$J,$B$1,'EPA US Data'!$C:$C,M$2,'EPA US Data'!$G:$G,"&gt;="&amp;$A20,'EPA US Data'!$G:$G,"&lt;"&amp;$B20)*unit_conv*'State Downscaling Multipliers'!$B$15</f>
        <v>0</v>
      </c>
      <c r="N20" s="2">
        <f t="shared" ref="N20:Q20" si="123">M20+($R20-$M20)/5</f>
        <v>0</v>
      </c>
      <c r="O20" s="2">
        <f t="shared" si="123"/>
        <v>0</v>
      </c>
      <c r="P20" s="2">
        <f t="shared" si="123"/>
        <v>0</v>
      </c>
      <c r="Q20" s="2">
        <f t="shared" si="123"/>
        <v>0</v>
      </c>
      <c r="R20" s="105">
        <f>VLOOKUP($B$1,'Multipliers and Adjustments'!$A$70:$I$86,TRUNC(COLUMN(R$2)/5)+2,FALSE)*SUMIFS('EPA US Data'!$I:$I,'EPA US Data'!$D:$D,'Country Selector'!$A$2,'EPA US Data'!$J:$J,$B$1,'EPA US Data'!$C:$C,R$2,'EPA US Data'!$G:$G,"&gt;="&amp;$A20,'EPA US Data'!$G:$G,"&lt;"&amp;$B20)*unit_conv*'State Downscaling Multipliers'!$B$15</f>
        <v>0</v>
      </c>
      <c r="S20" s="2">
        <f t="shared" ref="S20:V20" si="124">R20+($W20-$R20)/5</f>
        <v>0</v>
      </c>
      <c r="T20" s="2">
        <f t="shared" si="124"/>
        <v>0</v>
      </c>
      <c r="U20" s="2">
        <f t="shared" si="124"/>
        <v>0</v>
      </c>
      <c r="V20" s="2">
        <f t="shared" si="124"/>
        <v>0</v>
      </c>
      <c r="W20" s="105">
        <f>VLOOKUP($B$1,'Multipliers and Adjustments'!$A$70:$I$86,TRUNC(COLUMN(W$2)/5)+2,FALSE)*SUMIFS('EPA US Data'!$I:$I,'EPA US Data'!$D:$D,'Country Selector'!$A$2,'EPA US Data'!$J:$J,$B$1,'EPA US Data'!$C:$C,W$2,'EPA US Data'!$G:$G,"&gt;="&amp;$A20,'EPA US Data'!$G:$G,"&lt;"&amp;$B20)*unit_conv*'State Downscaling Multipliers'!$B$15</f>
        <v>0</v>
      </c>
      <c r="X20" s="2">
        <f t="shared" ref="X20:AA20" si="125">W20+($AB20-$W20)/5</f>
        <v>0</v>
      </c>
      <c r="Y20" s="2">
        <f t="shared" si="125"/>
        <v>0</v>
      </c>
      <c r="Z20" s="2">
        <f t="shared" si="125"/>
        <v>0</v>
      </c>
      <c r="AA20" s="2">
        <f t="shared" si="125"/>
        <v>0</v>
      </c>
      <c r="AB20" s="105">
        <f>VLOOKUP($B$1,'Multipliers and Adjustments'!$A$70:$I$86,TRUNC(COLUMN(AB$2)/5)+2,FALSE)*SUMIFS('EPA US Data'!$I:$I,'EPA US Data'!$D:$D,'Country Selector'!$A$2,'EPA US Data'!$J:$J,$B$1,'EPA US Data'!$C:$C,AB$2,'EPA US Data'!$G:$G,"&gt;="&amp;$A20,'EPA US Data'!$G:$G,"&lt;"&amp;$B20)*unit_conv*'State Downscaling Multipliers'!$B$15</f>
        <v>0</v>
      </c>
      <c r="AC20" s="2">
        <f t="shared" ref="AC20:AF20" si="126">AB20+($AG20-$AB20)/5</f>
        <v>0</v>
      </c>
      <c r="AD20" s="2">
        <f t="shared" si="126"/>
        <v>0</v>
      </c>
      <c r="AE20" s="2">
        <f t="shared" si="126"/>
        <v>0</v>
      </c>
      <c r="AF20" s="2">
        <f t="shared" si="126"/>
        <v>0</v>
      </c>
      <c r="AG20" s="105">
        <f>VLOOKUP($B$1,'Multipliers and Adjustments'!$A$70:$I$86,TRUNC(COLUMN(AG$2)/5)+2,FALSE)*SUMIFS('EPA US Data'!$I:$I,'EPA US Data'!$D:$D,'Country Selector'!$A$2,'EPA US Data'!$J:$J,$B$1,'EPA US Data'!$C:$C,AG$2,'EPA US Data'!$G:$G,"&gt;="&amp;$A20,'EPA US Data'!$G:$G,"&lt;"&amp;$B20)*unit_conv*'State Downscaling Multipliers'!$B$15</f>
        <v>0</v>
      </c>
      <c r="AH20" s="2">
        <f t="shared" ref="AH20:AK20" si="127">AG20+($AL20-$AG20)/5</f>
        <v>0</v>
      </c>
      <c r="AI20" s="2">
        <f t="shared" si="127"/>
        <v>0</v>
      </c>
      <c r="AJ20" s="2">
        <f t="shared" si="127"/>
        <v>0</v>
      </c>
      <c r="AK20" s="2">
        <f t="shared" si="127"/>
        <v>0</v>
      </c>
      <c r="AL20" s="105">
        <f>VLOOKUP($B$1,'Multipliers and Adjustments'!$A$70:$I$86,TRUNC(COLUMN(AL$2)/5)+2,FALSE)*SUMIFS('EPA US Data'!$I:$I,'EPA US Data'!$D:$D,'Country Selector'!$A$2,'EPA US Data'!$J:$J,$B$1,'EPA US Data'!$C:$C,AL$2,'EPA US Data'!$G:$G,"&gt;="&amp;$A20,'EPA US Data'!$G:$G,"&lt;"&amp;$B20)*unit_conv*'State Downscaling Multipliers'!$B$15</f>
        <v>0</v>
      </c>
    </row>
    <row r="21" spans="1:38" ht="15.75" customHeight="1" x14ac:dyDescent="0.25">
      <c r="A21" s="49">
        <f t="shared" si="8"/>
        <v>-250</v>
      </c>
      <c r="B21" s="49">
        <f t="shared" si="0"/>
        <v>-200</v>
      </c>
      <c r="C21" s="105">
        <f>VLOOKUP($B$1,'Multipliers and Adjustments'!$A$70:$I$86,TRUNC(COLUMN(C$2)/5)+2,FALSE)*SUMIFS('EPA US Data'!$I:$I,'EPA US Data'!$D:$D,'Country Selector'!$A$2,'EPA US Data'!$J:$J,$B$1,'EPA US Data'!$C:$C,C$2,'EPA US Data'!$G:$G,"&gt;="&amp;$A21,'EPA US Data'!$G:$G,"&lt;"&amp;$B21)*unit_conv*'State Downscaling Multipliers'!$B$15</f>
        <v>0</v>
      </c>
      <c r="D21" s="2">
        <f t="shared" ref="D21:G21" si="128">C21+($H21-$C21)/5</f>
        <v>0</v>
      </c>
      <c r="E21" s="2">
        <f t="shared" si="128"/>
        <v>0</v>
      </c>
      <c r="F21" s="2">
        <f t="shared" si="128"/>
        <v>0</v>
      </c>
      <c r="G21" s="2">
        <f t="shared" si="128"/>
        <v>0</v>
      </c>
      <c r="H21" s="105">
        <f>VLOOKUP($B$1,'Multipliers and Adjustments'!$A$70:$I$86,TRUNC(COLUMN(H$2)/5)+2,FALSE)*SUMIFS('EPA US Data'!$I:$I,'EPA US Data'!$D:$D,'Country Selector'!$A$2,'EPA US Data'!$J:$J,$B$1,'EPA US Data'!$C:$C,H$2,'EPA US Data'!$G:$G,"&gt;="&amp;$A21,'EPA US Data'!$G:$G,"&lt;"&amp;$B21)*unit_conv*'State Downscaling Multipliers'!$B$15</f>
        <v>0</v>
      </c>
      <c r="I21" s="2">
        <f t="shared" ref="I21:L21" si="129">H21+($M21-$H21)/5</f>
        <v>0</v>
      </c>
      <c r="J21" s="2">
        <f t="shared" si="129"/>
        <v>0</v>
      </c>
      <c r="K21" s="2">
        <f t="shared" si="129"/>
        <v>0</v>
      </c>
      <c r="L21" s="2">
        <f t="shared" si="129"/>
        <v>0</v>
      </c>
      <c r="M21" s="105">
        <f>VLOOKUP($B$1,'Multipliers and Adjustments'!$A$70:$I$86,TRUNC(COLUMN(M$2)/5)+2,FALSE)*SUMIFS('EPA US Data'!$I:$I,'EPA US Data'!$D:$D,'Country Selector'!$A$2,'EPA US Data'!$J:$J,$B$1,'EPA US Data'!$C:$C,M$2,'EPA US Data'!$G:$G,"&gt;="&amp;$A21,'EPA US Data'!$G:$G,"&lt;"&amp;$B21)*unit_conv*'State Downscaling Multipliers'!$B$15</f>
        <v>0</v>
      </c>
      <c r="N21" s="2">
        <f t="shared" ref="N21:Q21" si="130">M21+($R21-$M21)/5</f>
        <v>0</v>
      </c>
      <c r="O21" s="2">
        <f t="shared" si="130"/>
        <v>0</v>
      </c>
      <c r="P21" s="2">
        <f t="shared" si="130"/>
        <v>0</v>
      </c>
      <c r="Q21" s="2">
        <f t="shared" si="130"/>
        <v>0</v>
      </c>
      <c r="R21" s="105">
        <f>VLOOKUP($B$1,'Multipliers and Adjustments'!$A$70:$I$86,TRUNC(COLUMN(R$2)/5)+2,FALSE)*SUMIFS('EPA US Data'!$I:$I,'EPA US Data'!$D:$D,'Country Selector'!$A$2,'EPA US Data'!$J:$J,$B$1,'EPA US Data'!$C:$C,R$2,'EPA US Data'!$G:$G,"&gt;="&amp;$A21,'EPA US Data'!$G:$G,"&lt;"&amp;$B21)*unit_conv*'State Downscaling Multipliers'!$B$15</f>
        <v>0</v>
      </c>
      <c r="S21" s="2">
        <f t="shared" ref="S21:V21" si="131">R21+($W21-$R21)/5</f>
        <v>0</v>
      </c>
      <c r="T21" s="2">
        <f t="shared" si="131"/>
        <v>0</v>
      </c>
      <c r="U21" s="2">
        <f t="shared" si="131"/>
        <v>0</v>
      </c>
      <c r="V21" s="2">
        <f t="shared" si="131"/>
        <v>0</v>
      </c>
      <c r="W21" s="105">
        <f>VLOOKUP($B$1,'Multipliers and Adjustments'!$A$70:$I$86,TRUNC(COLUMN(W$2)/5)+2,FALSE)*SUMIFS('EPA US Data'!$I:$I,'EPA US Data'!$D:$D,'Country Selector'!$A$2,'EPA US Data'!$J:$J,$B$1,'EPA US Data'!$C:$C,W$2,'EPA US Data'!$G:$G,"&gt;="&amp;$A21,'EPA US Data'!$G:$G,"&lt;"&amp;$B21)*unit_conv*'State Downscaling Multipliers'!$B$15</f>
        <v>0</v>
      </c>
      <c r="X21" s="2">
        <f t="shared" ref="X21:AA21" si="132">W21+($AB21-$W21)/5</f>
        <v>0</v>
      </c>
      <c r="Y21" s="2">
        <f t="shared" si="132"/>
        <v>0</v>
      </c>
      <c r="Z21" s="2">
        <f t="shared" si="132"/>
        <v>0</v>
      </c>
      <c r="AA21" s="2">
        <f t="shared" si="132"/>
        <v>0</v>
      </c>
      <c r="AB21" s="105">
        <f>VLOOKUP($B$1,'Multipliers and Adjustments'!$A$70:$I$86,TRUNC(COLUMN(AB$2)/5)+2,FALSE)*SUMIFS('EPA US Data'!$I:$I,'EPA US Data'!$D:$D,'Country Selector'!$A$2,'EPA US Data'!$J:$J,$B$1,'EPA US Data'!$C:$C,AB$2,'EPA US Data'!$G:$G,"&gt;="&amp;$A21,'EPA US Data'!$G:$G,"&lt;"&amp;$B21)*unit_conv*'State Downscaling Multipliers'!$B$15</f>
        <v>0</v>
      </c>
      <c r="AC21" s="2">
        <f t="shared" ref="AC21:AF21" si="133">AB21+($AG21-$AB21)/5</f>
        <v>0</v>
      </c>
      <c r="AD21" s="2">
        <f t="shared" si="133"/>
        <v>0</v>
      </c>
      <c r="AE21" s="2">
        <f t="shared" si="133"/>
        <v>0</v>
      </c>
      <c r="AF21" s="2">
        <f t="shared" si="133"/>
        <v>0</v>
      </c>
      <c r="AG21" s="105">
        <f>VLOOKUP($B$1,'Multipliers and Adjustments'!$A$70:$I$86,TRUNC(COLUMN(AG$2)/5)+2,FALSE)*SUMIFS('EPA US Data'!$I:$I,'EPA US Data'!$D:$D,'Country Selector'!$A$2,'EPA US Data'!$J:$J,$B$1,'EPA US Data'!$C:$C,AG$2,'EPA US Data'!$G:$G,"&gt;="&amp;$A21,'EPA US Data'!$G:$G,"&lt;"&amp;$B21)*unit_conv*'State Downscaling Multipliers'!$B$15</f>
        <v>0</v>
      </c>
      <c r="AH21" s="2">
        <f t="shared" ref="AH21:AK21" si="134">AG21+($AL21-$AG21)/5</f>
        <v>0</v>
      </c>
      <c r="AI21" s="2">
        <f t="shared" si="134"/>
        <v>0</v>
      </c>
      <c r="AJ21" s="2">
        <f t="shared" si="134"/>
        <v>0</v>
      </c>
      <c r="AK21" s="2">
        <f t="shared" si="134"/>
        <v>0</v>
      </c>
      <c r="AL21" s="105">
        <f>VLOOKUP($B$1,'Multipliers and Adjustments'!$A$70:$I$86,TRUNC(COLUMN(AL$2)/5)+2,FALSE)*SUMIFS('EPA US Data'!$I:$I,'EPA US Data'!$D:$D,'Country Selector'!$A$2,'EPA US Data'!$J:$J,$B$1,'EPA US Data'!$C:$C,AL$2,'EPA US Data'!$G:$G,"&gt;="&amp;$A21,'EPA US Data'!$G:$G,"&lt;"&amp;$B21)*unit_conv*'State Downscaling Multipliers'!$B$15</f>
        <v>0</v>
      </c>
    </row>
    <row r="22" spans="1:38" ht="15.75" customHeight="1" x14ac:dyDescent="0.25">
      <c r="A22" s="49">
        <f t="shared" si="8"/>
        <v>-200</v>
      </c>
      <c r="B22" s="49">
        <f t="shared" si="0"/>
        <v>-150</v>
      </c>
      <c r="C22" s="105">
        <f>VLOOKUP($B$1,'Multipliers and Adjustments'!$A$70:$I$86,TRUNC(COLUMN(C$2)/5)+2,FALSE)*SUMIFS('EPA US Data'!$I:$I,'EPA US Data'!$D:$D,'Country Selector'!$A$2,'EPA US Data'!$J:$J,$B$1,'EPA US Data'!$C:$C,C$2,'EPA US Data'!$G:$G,"&gt;="&amp;$A22,'EPA US Data'!$G:$G,"&lt;"&amp;$B22)*unit_conv*'State Downscaling Multipliers'!$B$15</f>
        <v>0</v>
      </c>
      <c r="D22" s="2">
        <f t="shared" ref="D22:G22" si="135">C22+($H22-$C22)/5</f>
        <v>0</v>
      </c>
      <c r="E22" s="2">
        <f t="shared" si="135"/>
        <v>0</v>
      </c>
      <c r="F22" s="2">
        <f t="shared" si="135"/>
        <v>0</v>
      </c>
      <c r="G22" s="2">
        <f t="shared" si="135"/>
        <v>0</v>
      </c>
      <c r="H22" s="105">
        <f>VLOOKUP($B$1,'Multipliers and Adjustments'!$A$70:$I$86,TRUNC(COLUMN(H$2)/5)+2,FALSE)*SUMIFS('EPA US Data'!$I:$I,'EPA US Data'!$D:$D,'Country Selector'!$A$2,'EPA US Data'!$J:$J,$B$1,'EPA US Data'!$C:$C,H$2,'EPA US Data'!$G:$G,"&gt;="&amp;$A22,'EPA US Data'!$G:$G,"&lt;"&amp;$B22)*unit_conv*'State Downscaling Multipliers'!$B$15</f>
        <v>0</v>
      </c>
      <c r="I22" s="2">
        <f t="shared" ref="I22:L22" si="136">H22+($M22-$H22)/5</f>
        <v>0</v>
      </c>
      <c r="J22" s="2">
        <f t="shared" si="136"/>
        <v>0</v>
      </c>
      <c r="K22" s="2">
        <f t="shared" si="136"/>
        <v>0</v>
      </c>
      <c r="L22" s="2">
        <f t="shared" si="136"/>
        <v>0</v>
      </c>
      <c r="M22" s="105">
        <f>VLOOKUP($B$1,'Multipliers and Adjustments'!$A$70:$I$86,TRUNC(COLUMN(M$2)/5)+2,FALSE)*SUMIFS('EPA US Data'!$I:$I,'EPA US Data'!$D:$D,'Country Selector'!$A$2,'EPA US Data'!$J:$J,$B$1,'EPA US Data'!$C:$C,M$2,'EPA US Data'!$G:$G,"&gt;="&amp;$A22,'EPA US Data'!$G:$G,"&lt;"&amp;$B22)*unit_conv*'State Downscaling Multipliers'!$B$15</f>
        <v>0</v>
      </c>
      <c r="N22" s="2">
        <f t="shared" ref="N22:Q22" si="137">M22+($R22-$M22)/5</f>
        <v>0</v>
      </c>
      <c r="O22" s="2">
        <f t="shared" si="137"/>
        <v>0</v>
      </c>
      <c r="P22" s="2">
        <f t="shared" si="137"/>
        <v>0</v>
      </c>
      <c r="Q22" s="2">
        <f t="shared" si="137"/>
        <v>0</v>
      </c>
      <c r="R22" s="105">
        <f>VLOOKUP($B$1,'Multipliers and Adjustments'!$A$70:$I$86,TRUNC(COLUMN(R$2)/5)+2,FALSE)*SUMIFS('EPA US Data'!$I:$I,'EPA US Data'!$D:$D,'Country Selector'!$A$2,'EPA US Data'!$J:$J,$B$1,'EPA US Data'!$C:$C,R$2,'EPA US Data'!$G:$G,"&gt;="&amp;$A22,'EPA US Data'!$G:$G,"&lt;"&amp;$B22)*unit_conv*'State Downscaling Multipliers'!$B$15</f>
        <v>0</v>
      </c>
      <c r="S22" s="2">
        <f t="shared" ref="S22:V22" si="138">R22+($W22-$R22)/5</f>
        <v>0</v>
      </c>
      <c r="T22" s="2">
        <f t="shared" si="138"/>
        <v>0</v>
      </c>
      <c r="U22" s="2">
        <f t="shared" si="138"/>
        <v>0</v>
      </c>
      <c r="V22" s="2">
        <f t="shared" si="138"/>
        <v>0</v>
      </c>
      <c r="W22" s="105">
        <f>VLOOKUP($B$1,'Multipliers and Adjustments'!$A$70:$I$86,TRUNC(COLUMN(W$2)/5)+2,FALSE)*SUMIFS('EPA US Data'!$I:$I,'EPA US Data'!$D:$D,'Country Selector'!$A$2,'EPA US Data'!$J:$J,$B$1,'EPA US Data'!$C:$C,W$2,'EPA US Data'!$G:$G,"&gt;="&amp;$A22,'EPA US Data'!$G:$G,"&lt;"&amp;$B22)*unit_conv*'State Downscaling Multipliers'!$B$15</f>
        <v>0</v>
      </c>
      <c r="X22" s="2">
        <f t="shared" ref="X22:AA22" si="139">W22+($AB22-$W22)/5</f>
        <v>0</v>
      </c>
      <c r="Y22" s="2">
        <f t="shared" si="139"/>
        <v>0</v>
      </c>
      <c r="Z22" s="2">
        <f t="shared" si="139"/>
        <v>0</v>
      </c>
      <c r="AA22" s="2">
        <f t="shared" si="139"/>
        <v>0</v>
      </c>
      <c r="AB22" s="105">
        <f>VLOOKUP($B$1,'Multipliers and Adjustments'!$A$70:$I$86,TRUNC(COLUMN(AB$2)/5)+2,FALSE)*SUMIFS('EPA US Data'!$I:$I,'EPA US Data'!$D:$D,'Country Selector'!$A$2,'EPA US Data'!$J:$J,$B$1,'EPA US Data'!$C:$C,AB$2,'EPA US Data'!$G:$G,"&gt;="&amp;$A22,'EPA US Data'!$G:$G,"&lt;"&amp;$B22)*unit_conv*'State Downscaling Multipliers'!$B$15</f>
        <v>0</v>
      </c>
      <c r="AC22" s="2">
        <f t="shared" ref="AC22:AF22" si="140">AB22+($AG22-$AB22)/5</f>
        <v>0</v>
      </c>
      <c r="AD22" s="2">
        <f t="shared" si="140"/>
        <v>0</v>
      </c>
      <c r="AE22" s="2">
        <f t="shared" si="140"/>
        <v>0</v>
      </c>
      <c r="AF22" s="2">
        <f t="shared" si="140"/>
        <v>0</v>
      </c>
      <c r="AG22" s="105">
        <f>VLOOKUP($B$1,'Multipliers and Adjustments'!$A$70:$I$86,TRUNC(COLUMN(AG$2)/5)+2,FALSE)*SUMIFS('EPA US Data'!$I:$I,'EPA US Data'!$D:$D,'Country Selector'!$A$2,'EPA US Data'!$J:$J,$B$1,'EPA US Data'!$C:$C,AG$2,'EPA US Data'!$G:$G,"&gt;="&amp;$A22,'EPA US Data'!$G:$G,"&lt;"&amp;$B22)*unit_conv*'State Downscaling Multipliers'!$B$15</f>
        <v>0</v>
      </c>
      <c r="AH22" s="2">
        <f t="shared" ref="AH22:AK22" si="141">AG22+($AL22-$AG22)/5</f>
        <v>0</v>
      </c>
      <c r="AI22" s="2">
        <f t="shared" si="141"/>
        <v>0</v>
      </c>
      <c r="AJ22" s="2">
        <f t="shared" si="141"/>
        <v>0</v>
      </c>
      <c r="AK22" s="2">
        <f t="shared" si="141"/>
        <v>0</v>
      </c>
      <c r="AL22" s="105">
        <f>VLOOKUP($B$1,'Multipliers and Adjustments'!$A$70:$I$86,TRUNC(COLUMN(AL$2)/5)+2,FALSE)*SUMIFS('EPA US Data'!$I:$I,'EPA US Data'!$D:$D,'Country Selector'!$A$2,'EPA US Data'!$J:$J,$B$1,'EPA US Data'!$C:$C,AL$2,'EPA US Data'!$G:$G,"&gt;="&amp;$A22,'EPA US Data'!$G:$G,"&lt;"&amp;$B22)*unit_conv*'State Downscaling Multipliers'!$B$15</f>
        <v>0</v>
      </c>
    </row>
    <row r="23" spans="1:38" ht="15.75" customHeight="1" x14ac:dyDescent="0.25">
      <c r="A23" s="49">
        <f t="shared" si="8"/>
        <v>-150</v>
      </c>
      <c r="B23" s="49">
        <f t="shared" si="0"/>
        <v>-100</v>
      </c>
      <c r="C23" s="105">
        <f>VLOOKUP($B$1,'Multipliers and Adjustments'!$A$70:$I$86,TRUNC(COLUMN(C$2)/5)+2,FALSE)*SUMIFS('EPA US Data'!$I:$I,'EPA US Data'!$D:$D,'Country Selector'!$A$2,'EPA US Data'!$J:$J,$B$1,'EPA US Data'!$C:$C,C$2,'EPA US Data'!$G:$G,"&gt;="&amp;$A23,'EPA US Data'!$G:$G,"&lt;"&amp;$B23)*unit_conv*'State Downscaling Multipliers'!$B$15</f>
        <v>0</v>
      </c>
      <c r="D23" s="2">
        <f t="shared" ref="D23:G23" si="142">C23+($H23-$C23)/5</f>
        <v>0</v>
      </c>
      <c r="E23" s="2">
        <f t="shared" si="142"/>
        <v>0</v>
      </c>
      <c r="F23" s="2">
        <f t="shared" si="142"/>
        <v>0</v>
      </c>
      <c r="G23" s="2">
        <f t="shared" si="142"/>
        <v>0</v>
      </c>
      <c r="H23" s="105">
        <f>VLOOKUP($B$1,'Multipliers and Adjustments'!$A$70:$I$86,TRUNC(COLUMN(H$2)/5)+2,FALSE)*SUMIFS('EPA US Data'!$I:$I,'EPA US Data'!$D:$D,'Country Selector'!$A$2,'EPA US Data'!$J:$J,$B$1,'EPA US Data'!$C:$C,H$2,'EPA US Data'!$G:$G,"&gt;="&amp;$A23,'EPA US Data'!$G:$G,"&lt;"&amp;$B23)*unit_conv*'State Downscaling Multipliers'!$B$15</f>
        <v>0</v>
      </c>
      <c r="I23" s="2">
        <f t="shared" ref="I23:L23" si="143">H23+($M23-$H23)/5</f>
        <v>0</v>
      </c>
      <c r="J23" s="2">
        <f t="shared" si="143"/>
        <v>0</v>
      </c>
      <c r="K23" s="2">
        <f t="shared" si="143"/>
        <v>0</v>
      </c>
      <c r="L23" s="2">
        <f t="shared" si="143"/>
        <v>0</v>
      </c>
      <c r="M23" s="105">
        <f>VLOOKUP($B$1,'Multipliers and Adjustments'!$A$70:$I$86,TRUNC(COLUMN(M$2)/5)+2,FALSE)*SUMIFS('EPA US Data'!$I:$I,'EPA US Data'!$D:$D,'Country Selector'!$A$2,'EPA US Data'!$J:$J,$B$1,'EPA US Data'!$C:$C,M$2,'EPA US Data'!$G:$G,"&gt;="&amp;$A23,'EPA US Data'!$G:$G,"&lt;"&amp;$B23)*unit_conv*'State Downscaling Multipliers'!$B$15</f>
        <v>0</v>
      </c>
      <c r="N23" s="2">
        <f t="shared" ref="N23:Q23" si="144">M23+($R23-$M23)/5</f>
        <v>0</v>
      </c>
      <c r="O23" s="2">
        <f t="shared" si="144"/>
        <v>0</v>
      </c>
      <c r="P23" s="2">
        <f t="shared" si="144"/>
        <v>0</v>
      </c>
      <c r="Q23" s="2">
        <f t="shared" si="144"/>
        <v>0</v>
      </c>
      <c r="R23" s="105">
        <f>VLOOKUP($B$1,'Multipliers and Adjustments'!$A$70:$I$86,TRUNC(COLUMN(R$2)/5)+2,FALSE)*SUMIFS('EPA US Data'!$I:$I,'EPA US Data'!$D:$D,'Country Selector'!$A$2,'EPA US Data'!$J:$J,$B$1,'EPA US Data'!$C:$C,R$2,'EPA US Data'!$G:$G,"&gt;="&amp;$A23,'EPA US Data'!$G:$G,"&lt;"&amp;$B23)*unit_conv*'State Downscaling Multipliers'!$B$15</f>
        <v>0</v>
      </c>
      <c r="S23" s="2">
        <f t="shared" ref="S23:V23" si="145">R23+($W23-$R23)/5</f>
        <v>0</v>
      </c>
      <c r="T23" s="2">
        <f t="shared" si="145"/>
        <v>0</v>
      </c>
      <c r="U23" s="2">
        <f t="shared" si="145"/>
        <v>0</v>
      </c>
      <c r="V23" s="2">
        <f t="shared" si="145"/>
        <v>0</v>
      </c>
      <c r="W23" s="105">
        <f>VLOOKUP($B$1,'Multipliers and Adjustments'!$A$70:$I$86,TRUNC(COLUMN(W$2)/5)+2,FALSE)*SUMIFS('EPA US Data'!$I:$I,'EPA US Data'!$D:$D,'Country Selector'!$A$2,'EPA US Data'!$J:$J,$B$1,'EPA US Data'!$C:$C,W$2,'EPA US Data'!$G:$G,"&gt;="&amp;$A23,'EPA US Data'!$G:$G,"&lt;"&amp;$B23)*unit_conv*'State Downscaling Multipliers'!$B$15</f>
        <v>0</v>
      </c>
      <c r="X23" s="2">
        <f t="shared" ref="X23:AA23" si="146">W23+($AB23-$W23)/5</f>
        <v>0</v>
      </c>
      <c r="Y23" s="2">
        <f t="shared" si="146"/>
        <v>0</v>
      </c>
      <c r="Z23" s="2">
        <f t="shared" si="146"/>
        <v>0</v>
      </c>
      <c r="AA23" s="2">
        <f t="shared" si="146"/>
        <v>0</v>
      </c>
      <c r="AB23" s="105">
        <f>VLOOKUP($B$1,'Multipliers and Adjustments'!$A$70:$I$86,TRUNC(COLUMN(AB$2)/5)+2,FALSE)*SUMIFS('EPA US Data'!$I:$I,'EPA US Data'!$D:$D,'Country Selector'!$A$2,'EPA US Data'!$J:$J,$B$1,'EPA US Data'!$C:$C,AB$2,'EPA US Data'!$G:$G,"&gt;="&amp;$A23,'EPA US Data'!$G:$G,"&lt;"&amp;$B23)*unit_conv*'State Downscaling Multipliers'!$B$15</f>
        <v>0</v>
      </c>
      <c r="AC23" s="2">
        <f t="shared" ref="AC23:AF23" si="147">AB23+($AG23-$AB23)/5</f>
        <v>0</v>
      </c>
      <c r="AD23" s="2">
        <f t="shared" si="147"/>
        <v>0</v>
      </c>
      <c r="AE23" s="2">
        <f t="shared" si="147"/>
        <v>0</v>
      </c>
      <c r="AF23" s="2">
        <f t="shared" si="147"/>
        <v>0</v>
      </c>
      <c r="AG23" s="105">
        <f>VLOOKUP($B$1,'Multipliers and Adjustments'!$A$70:$I$86,TRUNC(COLUMN(AG$2)/5)+2,FALSE)*SUMIFS('EPA US Data'!$I:$I,'EPA US Data'!$D:$D,'Country Selector'!$A$2,'EPA US Data'!$J:$J,$B$1,'EPA US Data'!$C:$C,AG$2,'EPA US Data'!$G:$G,"&gt;="&amp;$A23,'EPA US Data'!$G:$G,"&lt;"&amp;$B23)*unit_conv*'State Downscaling Multipliers'!$B$15</f>
        <v>0</v>
      </c>
      <c r="AH23" s="2">
        <f t="shared" ref="AH23:AK23" si="148">AG23+($AL23-$AG23)/5</f>
        <v>0</v>
      </c>
      <c r="AI23" s="2">
        <f t="shared" si="148"/>
        <v>0</v>
      </c>
      <c r="AJ23" s="2">
        <f t="shared" si="148"/>
        <v>0</v>
      </c>
      <c r="AK23" s="2">
        <f t="shared" si="148"/>
        <v>0</v>
      </c>
      <c r="AL23" s="105">
        <f>VLOOKUP($B$1,'Multipliers and Adjustments'!$A$70:$I$86,TRUNC(COLUMN(AL$2)/5)+2,FALSE)*SUMIFS('EPA US Data'!$I:$I,'EPA US Data'!$D:$D,'Country Selector'!$A$2,'EPA US Data'!$J:$J,$B$1,'EPA US Data'!$C:$C,AL$2,'EPA US Data'!$G:$G,"&gt;="&amp;$A23,'EPA US Data'!$G:$G,"&lt;"&amp;$B23)*unit_conv*'State Downscaling Multipliers'!$B$15</f>
        <v>0</v>
      </c>
    </row>
    <row r="24" spans="1:38" ht="15.75" customHeight="1" x14ac:dyDescent="0.25">
      <c r="A24" s="50">
        <f t="shared" si="8"/>
        <v>-100</v>
      </c>
      <c r="B24" s="50">
        <f t="shared" ref="B24:B33" si="149">A24+10</f>
        <v>-90</v>
      </c>
      <c r="C24" s="105">
        <f>VLOOKUP($B$1,'Multipliers and Adjustments'!$A$70:$I$86,TRUNC(COLUMN(C$2)/5)+2,FALSE)*SUMIFS('EPA US Data'!$I:$I,'EPA US Data'!$D:$D,'Country Selector'!$A$2,'EPA US Data'!$J:$J,$B$1,'EPA US Data'!$C:$C,C$2,'EPA US Data'!$G:$G,"&gt;="&amp;$A24,'EPA US Data'!$G:$G,"&lt;"&amp;$B24)*unit_conv*'State Downscaling Multipliers'!$B$15</f>
        <v>0</v>
      </c>
      <c r="D24" s="2">
        <f t="shared" ref="D24:G24" si="150">C24+($H24-$C24)/5</f>
        <v>0</v>
      </c>
      <c r="E24" s="2">
        <f t="shared" si="150"/>
        <v>0</v>
      </c>
      <c r="F24" s="2">
        <f t="shared" si="150"/>
        <v>0</v>
      </c>
      <c r="G24" s="2">
        <f t="shared" si="150"/>
        <v>0</v>
      </c>
      <c r="H24" s="105">
        <f>VLOOKUP($B$1,'Multipliers and Adjustments'!$A$70:$I$86,TRUNC(COLUMN(H$2)/5)+2,FALSE)*SUMIFS('EPA US Data'!$I:$I,'EPA US Data'!$D:$D,'Country Selector'!$A$2,'EPA US Data'!$J:$J,$B$1,'EPA US Data'!$C:$C,H$2,'EPA US Data'!$G:$G,"&gt;="&amp;$A24,'EPA US Data'!$G:$G,"&lt;"&amp;$B24)*unit_conv*'State Downscaling Multipliers'!$B$15</f>
        <v>0</v>
      </c>
      <c r="I24" s="2">
        <f t="shared" ref="I24:L24" si="151">H24+($M24-$H24)/5</f>
        <v>0</v>
      </c>
      <c r="J24" s="2">
        <f t="shared" si="151"/>
        <v>0</v>
      </c>
      <c r="K24" s="2">
        <f t="shared" si="151"/>
        <v>0</v>
      </c>
      <c r="L24" s="2">
        <f t="shared" si="151"/>
        <v>0</v>
      </c>
      <c r="M24" s="105">
        <f>VLOOKUP($B$1,'Multipliers and Adjustments'!$A$70:$I$86,TRUNC(COLUMN(M$2)/5)+2,FALSE)*SUMIFS('EPA US Data'!$I:$I,'EPA US Data'!$D:$D,'Country Selector'!$A$2,'EPA US Data'!$J:$J,$B$1,'EPA US Data'!$C:$C,M$2,'EPA US Data'!$G:$G,"&gt;="&amp;$A24,'EPA US Data'!$G:$G,"&lt;"&amp;$B24)*unit_conv*'State Downscaling Multipliers'!$B$15</f>
        <v>0</v>
      </c>
      <c r="N24" s="2">
        <f t="shared" ref="N24:Q24" si="152">M24+($R24-$M24)/5</f>
        <v>0</v>
      </c>
      <c r="O24" s="2">
        <f t="shared" si="152"/>
        <v>0</v>
      </c>
      <c r="P24" s="2">
        <f t="shared" si="152"/>
        <v>0</v>
      </c>
      <c r="Q24" s="2">
        <f t="shared" si="152"/>
        <v>0</v>
      </c>
      <c r="R24" s="105">
        <f>VLOOKUP($B$1,'Multipliers and Adjustments'!$A$70:$I$86,TRUNC(COLUMN(R$2)/5)+2,FALSE)*SUMIFS('EPA US Data'!$I:$I,'EPA US Data'!$D:$D,'Country Selector'!$A$2,'EPA US Data'!$J:$J,$B$1,'EPA US Data'!$C:$C,R$2,'EPA US Data'!$G:$G,"&gt;="&amp;$A24,'EPA US Data'!$G:$G,"&lt;"&amp;$B24)*unit_conv*'State Downscaling Multipliers'!$B$15</f>
        <v>0</v>
      </c>
      <c r="S24" s="2">
        <f t="shared" ref="S24:V24" si="153">R24+($W24-$R24)/5</f>
        <v>0</v>
      </c>
      <c r="T24" s="2">
        <f t="shared" si="153"/>
        <v>0</v>
      </c>
      <c r="U24" s="2">
        <f t="shared" si="153"/>
        <v>0</v>
      </c>
      <c r="V24" s="2">
        <f t="shared" si="153"/>
        <v>0</v>
      </c>
      <c r="W24" s="105">
        <f>VLOOKUP($B$1,'Multipliers and Adjustments'!$A$70:$I$86,TRUNC(COLUMN(W$2)/5)+2,FALSE)*SUMIFS('EPA US Data'!$I:$I,'EPA US Data'!$D:$D,'Country Selector'!$A$2,'EPA US Data'!$J:$J,$B$1,'EPA US Data'!$C:$C,W$2,'EPA US Data'!$G:$G,"&gt;="&amp;$A24,'EPA US Data'!$G:$G,"&lt;"&amp;$B24)*unit_conv*'State Downscaling Multipliers'!$B$15</f>
        <v>0</v>
      </c>
      <c r="X24" s="2">
        <f t="shared" ref="X24:AA24" si="154">W24+($AB24-$W24)/5</f>
        <v>0</v>
      </c>
      <c r="Y24" s="2">
        <f t="shared" si="154"/>
        <v>0</v>
      </c>
      <c r="Z24" s="2">
        <f t="shared" si="154"/>
        <v>0</v>
      </c>
      <c r="AA24" s="2">
        <f t="shared" si="154"/>
        <v>0</v>
      </c>
      <c r="AB24" s="105">
        <f>VLOOKUP($B$1,'Multipliers and Adjustments'!$A$70:$I$86,TRUNC(COLUMN(AB$2)/5)+2,FALSE)*SUMIFS('EPA US Data'!$I:$I,'EPA US Data'!$D:$D,'Country Selector'!$A$2,'EPA US Data'!$J:$J,$B$1,'EPA US Data'!$C:$C,AB$2,'EPA US Data'!$G:$G,"&gt;="&amp;$A24,'EPA US Data'!$G:$G,"&lt;"&amp;$B24)*unit_conv*'State Downscaling Multipliers'!$B$15</f>
        <v>0</v>
      </c>
      <c r="AC24" s="2">
        <f t="shared" ref="AC24:AF24" si="155">AB24+($AG24-$AB24)/5</f>
        <v>0</v>
      </c>
      <c r="AD24" s="2">
        <f t="shared" si="155"/>
        <v>0</v>
      </c>
      <c r="AE24" s="2">
        <f t="shared" si="155"/>
        <v>0</v>
      </c>
      <c r="AF24" s="2">
        <f t="shared" si="155"/>
        <v>0</v>
      </c>
      <c r="AG24" s="105">
        <f>VLOOKUP($B$1,'Multipliers and Adjustments'!$A$70:$I$86,TRUNC(COLUMN(AG$2)/5)+2,FALSE)*SUMIFS('EPA US Data'!$I:$I,'EPA US Data'!$D:$D,'Country Selector'!$A$2,'EPA US Data'!$J:$J,$B$1,'EPA US Data'!$C:$C,AG$2,'EPA US Data'!$G:$G,"&gt;="&amp;$A24,'EPA US Data'!$G:$G,"&lt;"&amp;$B24)*unit_conv*'State Downscaling Multipliers'!$B$15</f>
        <v>0</v>
      </c>
      <c r="AH24" s="2">
        <f t="shared" ref="AH24:AK24" si="156">AG24+($AL24-$AG24)/5</f>
        <v>0</v>
      </c>
      <c r="AI24" s="2">
        <f t="shared" si="156"/>
        <v>0</v>
      </c>
      <c r="AJ24" s="2">
        <f t="shared" si="156"/>
        <v>0</v>
      </c>
      <c r="AK24" s="2">
        <f t="shared" si="156"/>
        <v>0</v>
      </c>
      <c r="AL24" s="105">
        <f>VLOOKUP($B$1,'Multipliers and Adjustments'!$A$70:$I$86,TRUNC(COLUMN(AL$2)/5)+2,FALSE)*SUMIFS('EPA US Data'!$I:$I,'EPA US Data'!$D:$D,'Country Selector'!$A$2,'EPA US Data'!$J:$J,$B$1,'EPA US Data'!$C:$C,AL$2,'EPA US Data'!$G:$G,"&gt;="&amp;$A24,'EPA US Data'!$G:$G,"&lt;"&amp;$B24)*unit_conv*'State Downscaling Multipliers'!$B$15</f>
        <v>0</v>
      </c>
    </row>
    <row r="25" spans="1:38" ht="15.75" customHeight="1" x14ac:dyDescent="0.25">
      <c r="A25" s="50">
        <f t="shared" si="8"/>
        <v>-90</v>
      </c>
      <c r="B25" s="50">
        <f t="shared" si="149"/>
        <v>-80</v>
      </c>
      <c r="C25" s="105">
        <f>VLOOKUP($B$1,'Multipliers and Adjustments'!$A$70:$I$86,TRUNC(COLUMN(C$2)/5)+2,FALSE)*SUMIFS('EPA US Data'!$I:$I,'EPA US Data'!$D:$D,'Country Selector'!$A$2,'EPA US Data'!$J:$J,$B$1,'EPA US Data'!$C:$C,C$2,'EPA US Data'!$G:$G,"&gt;="&amp;$A25,'EPA US Data'!$G:$G,"&lt;"&amp;$B25)*unit_conv*'State Downscaling Multipliers'!$B$15</f>
        <v>0</v>
      </c>
      <c r="D25" s="2">
        <f t="shared" ref="D25:G25" si="157">C25+($H25-$C25)/5</f>
        <v>0</v>
      </c>
      <c r="E25" s="2">
        <f t="shared" si="157"/>
        <v>0</v>
      </c>
      <c r="F25" s="2">
        <f t="shared" si="157"/>
        <v>0</v>
      </c>
      <c r="G25" s="2">
        <f t="shared" si="157"/>
        <v>0</v>
      </c>
      <c r="H25" s="105">
        <f>VLOOKUP($B$1,'Multipliers and Adjustments'!$A$70:$I$86,TRUNC(COLUMN(H$2)/5)+2,FALSE)*SUMIFS('EPA US Data'!$I:$I,'EPA US Data'!$D:$D,'Country Selector'!$A$2,'EPA US Data'!$J:$J,$B$1,'EPA US Data'!$C:$C,H$2,'EPA US Data'!$G:$G,"&gt;="&amp;$A25,'EPA US Data'!$G:$G,"&lt;"&amp;$B25)*unit_conv*'State Downscaling Multipliers'!$B$15</f>
        <v>0</v>
      </c>
      <c r="I25" s="2">
        <f t="shared" ref="I25:L25" si="158">H25+($M25-$H25)/5</f>
        <v>0</v>
      </c>
      <c r="J25" s="2">
        <f t="shared" si="158"/>
        <v>0</v>
      </c>
      <c r="K25" s="2">
        <f t="shared" si="158"/>
        <v>0</v>
      </c>
      <c r="L25" s="2">
        <f t="shared" si="158"/>
        <v>0</v>
      </c>
      <c r="M25" s="105">
        <f>VLOOKUP($B$1,'Multipliers and Adjustments'!$A$70:$I$86,TRUNC(COLUMN(M$2)/5)+2,FALSE)*SUMIFS('EPA US Data'!$I:$I,'EPA US Data'!$D:$D,'Country Selector'!$A$2,'EPA US Data'!$J:$J,$B$1,'EPA US Data'!$C:$C,M$2,'EPA US Data'!$G:$G,"&gt;="&amp;$A25,'EPA US Data'!$G:$G,"&lt;"&amp;$B25)*unit_conv*'State Downscaling Multipliers'!$B$15</f>
        <v>0</v>
      </c>
      <c r="N25" s="2">
        <f t="shared" ref="N25:Q25" si="159">M25+($R25-$M25)/5</f>
        <v>0</v>
      </c>
      <c r="O25" s="2">
        <f t="shared" si="159"/>
        <v>0</v>
      </c>
      <c r="P25" s="2">
        <f t="shared" si="159"/>
        <v>0</v>
      </c>
      <c r="Q25" s="2">
        <f t="shared" si="159"/>
        <v>0</v>
      </c>
      <c r="R25" s="105">
        <f>VLOOKUP($B$1,'Multipliers and Adjustments'!$A$70:$I$86,TRUNC(COLUMN(R$2)/5)+2,FALSE)*SUMIFS('EPA US Data'!$I:$I,'EPA US Data'!$D:$D,'Country Selector'!$A$2,'EPA US Data'!$J:$J,$B$1,'EPA US Data'!$C:$C,R$2,'EPA US Data'!$G:$G,"&gt;="&amp;$A25,'EPA US Data'!$G:$G,"&lt;"&amp;$B25)*unit_conv*'State Downscaling Multipliers'!$B$15</f>
        <v>0</v>
      </c>
      <c r="S25" s="2">
        <f t="shared" ref="S25:V25" si="160">R25+($W25-$R25)/5</f>
        <v>0</v>
      </c>
      <c r="T25" s="2">
        <f t="shared" si="160"/>
        <v>0</v>
      </c>
      <c r="U25" s="2">
        <f t="shared" si="160"/>
        <v>0</v>
      </c>
      <c r="V25" s="2">
        <f t="shared" si="160"/>
        <v>0</v>
      </c>
      <c r="W25" s="105">
        <f>VLOOKUP($B$1,'Multipliers and Adjustments'!$A$70:$I$86,TRUNC(COLUMN(W$2)/5)+2,FALSE)*SUMIFS('EPA US Data'!$I:$I,'EPA US Data'!$D:$D,'Country Selector'!$A$2,'EPA US Data'!$J:$J,$B$1,'EPA US Data'!$C:$C,W$2,'EPA US Data'!$G:$G,"&gt;="&amp;$A25,'EPA US Data'!$G:$G,"&lt;"&amp;$B25)*unit_conv*'State Downscaling Multipliers'!$B$15</f>
        <v>0</v>
      </c>
      <c r="X25" s="2">
        <f t="shared" ref="X25:AA25" si="161">W25+($AB25-$W25)/5</f>
        <v>0</v>
      </c>
      <c r="Y25" s="2">
        <f t="shared" si="161"/>
        <v>0</v>
      </c>
      <c r="Z25" s="2">
        <f t="shared" si="161"/>
        <v>0</v>
      </c>
      <c r="AA25" s="2">
        <f t="shared" si="161"/>
        <v>0</v>
      </c>
      <c r="AB25" s="105">
        <f>VLOOKUP($B$1,'Multipliers and Adjustments'!$A$70:$I$86,TRUNC(COLUMN(AB$2)/5)+2,FALSE)*SUMIFS('EPA US Data'!$I:$I,'EPA US Data'!$D:$D,'Country Selector'!$A$2,'EPA US Data'!$J:$J,$B$1,'EPA US Data'!$C:$C,AB$2,'EPA US Data'!$G:$G,"&gt;="&amp;$A25,'EPA US Data'!$G:$G,"&lt;"&amp;$B25)*unit_conv*'State Downscaling Multipliers'!$B$15</f>
        <v>0</v>
      </c>
      <c r="AC25" s="2">
        <f t="shared" ref="AC25:AF25" si="162">AB25+($AG25-$AB25)/5</f>
        <v>0</v>
      </c>
      <c r="AD25" s="2">
        <f t="shared" si="162"/>
        <v>0</v>
      </c>
      <c r="AE25" s="2">
        <f t="shared" si="162"/>
        <v>0</v>
      </c>
      <c r="AF25" s="2">
        <f t="shared" si="162"/>
        <v>0</v>
      </c>
      <c r="AG25" s="105">
        <f>VLOOKUP($B$1,'Multipliers and Adjustments'!$A$70:$I$86,TRUNC(COLUMN(AG$2)/5)+2,FALSE)*SUMIFS('EPA US Data'!$I:$I,'EPA US Data'!$D:$D,'Country Selector'!$A$2,'EPA US Data'!$J:$J,$B$1,'EPA US Data'!$C:$C,AG$2,'EPA US Data'!$G:$G,"&gt;="&amp;$A25,'EPA US Data'!$G:$G,"&lt;"&amp;$B25)*unit_conv*'State Downscaling Multipliers'!$B$15</f>
        <v>0</v>
      </c>
      <c r="AH25" s="2">
        <f t="shared" ref="AH25:AK25" si="163">AG25+($AL25-$AG25)/5</f>
        <v>0</v>
      </c>
      <c r="AI25" s="2">
        <f t="shared" si="163"/>
        <v>0</v>
      </c>
      <c r="AJ25" s="2">
        <f t="shared" si="163"/>
        <v>0</v>
      </c>
      <c r="AK25" s="2">
        <f t="shared" si="163"/>
        <v>0</v>
      </c>
      <c r="AL25" s="105">
        <f>VLOOKUP($B$1,'Multipliers and Adjustments'!$A$70:$I$86,TRUNC(COLUMN(AL$2)/5)+2,FALSE)*SUMIFS('EPA US Data'!$I:$I,'EPA US Data'!$D:$D,'Country Selector'!$A$2,'EPA US Data'!$J:$J,$B$1,'EPA US Data'!$C:$C,AL$2,'EPA US Data'!$G:$G,"&gt;="&amp;$A25,'EPA US Data'!$G:$G,"&lt;"&amp;$B25)*unit_conv*'State Downscaling Multipliers'!$B$15</f>
        <v>0</v>
      </c>
    </row>
    <row r="26" spans="1:38" ht="15.75" customHeight="1" x14ac:dyDescent="0.25">
      <c r="A26" s="50">
        <f t="shared" si="8"/>
        <v>-80</v>
      </c>
      <c r="B26" s="50">
        <f t="shared" si="149"/>
        <v>-70</v>
      </c>
      <c r="C26" s="105">
        <f>VLOOKUP($B$1,'Multipliers and Adjustments'!$A$70:$I$86,TRUNC(COLUMN(C$2)/5)+2,FALSE)*SUMIFS('EPA US Data'!$I:$I,'EPA US Data'!$D:$D,'Country Selector'!$A$2,'EPA US Data'!$J:$J,$B$1,'EPA US Data'!$C:$C,C$2,'EPA US Data'!$G:$G,"&gt;="&amp;$A26,'EPA US Data'!$G:$G,"&lt;"&amp;$B26)*unit_conv*'State Downscaling Multipliers'!$B$15</f>
        <v>0</v>
      </c>
      <c r="D26" s="2">
        <f t="shared" ref="D26:G26" si="164">C26+($H26-$C26)/5</f>
        <v>0</v>
      </c>
      <c r="E26" s="2">
        <f t="shared" si="164"/>
        <v>0</v>
      </c>
      <c r="F26" s="2">
        <f t="shared" si="164"/>
        <v>0</v>
      </c>
      <c r="G26" s="2">
        <f t="shared" si="164"/>
        <v>0</v>
      </c>
      <c r="H26" s="105">
        <f>VLOOKUP($B$1,'Multipliers and Adjustments'!$A$70:$I$86,TRUNC(COLUMN(H$2)/5)+2,FALSE)*SUMIFS('EPA US Data'!$I:$I,'EPA US Data'!$D:$D,'Country Selector'!$A$2,'EPA US Data'!$J:$J,$B$1,'EPA US Data'!$C:$C,H$2,'EPA US Data'!$G:$G,"&gt;="&amp;$A26,'EPA US Data'!$G:$G,"&lt;"&amp;$B26)*unit_conv*'State Downscaling Multipliers'!$B$15</f>
        <v>0</v>
      </c>
      <c r="I26" s="2">
        <f t="shared" ref="I26:L26" si="165">H26+($M26-$H26)/5</f>
        <v>0</v>
      </c>
      <c r="J26" s="2">
        <f t="shared" si="165"/>
        <v>0</v>
      </c>
      <c r="K26" s="2">
        <f t="shared" si="165"/>
        <v>0</v>
      </c>
      <c r="L26" s="2">
        <f t="shared" si="165"/>
        <v>0</v>
      </c>
      <c r="M26" s="105">
        <f>VLOOKUP($B$1,'Multipliers and Adjustments'!$A$70:$I$86,TRUNC(COLUMN(M$2)/5)+2,FALSE)*SUMIFS('EPA US Data'!$I:$I,'EPA US Data'!$D:$D,'Country Selector'!$A$2,'EPA US Data'!$J:$J,$B$1,'EPA US Data'!$C:$C,M$2,'EPA US Data'!$G:$G,"&gt;="&amp;$A26,'EPA US Data'!$G:$G,"&lt;"&amp;$B26)*unit_conv*'State Downscaling Multipliers'!$B$15</f>
        <v>0</v>
      </c>
      <c r="N26" s="2">
        <f t="shared" ref="N26:Q26" si="166">M26+($R26-$M26)/5</f>
        <v>0</v>
      </c>
      <c r="O26" s="2">
        <f t="shared" si="166"/>
        <v>0</v>
      </c>
      <c r="P26" s="2">
        <f t="shared" si="166"/>
        <v>0</v>
      </c>
      <c r="Q26" s="2">
        <f t="shared" si="166"/>
        <v>0</v>
      </c>
      <c r="R26" s="105">
        <f>VLOOKUP($B$1,'Multipliers and Adjustments'!$A$70:$I$86,TRUNC(COLUMN(R$2)/5)+2,FALSE)*SUMIFS('EPA US Data'!$I:$I,'EPA US Data'!$D:$D,'Country Selector'!$A$2,'EPA US Data'!$J:$J,$B$1,'EPA US Data'!$C:$C,R$2,'EPA US Data'!$G:$G,"&gt;="&amp;$A26,'EPA US Data'!$G:$G,"&lt;"&amp;$B26)*unit_conv*'State Downscaling Multipliers'!$B$15</f>
        <v>0</v>
      </c>
      <c r="S26" s="2">
        <f t="shared" ref="S26:V26" si="167">R26+($W26-$R26)/5</f>
        <v>0</v>
      </c>
      <c r="T26" s="2">
        <f t="shared" si="167"/>
        <v>0</v>
      </c>
      <c r="U26" s="2">
        <f t="shared" si="167"/>
        <v>0</v>
      </c>
      <c r="V26" s="2">
        <f t="shared" si="167"/>
        <v>0</v>
      </c>
      <c r="W26" s="105">
        <f>VLOOKUP($B$1,'Multipliers and Adjustments'!$A$70:$I$86,TRUNC(COLUMN(W$2)/5)+2,FALSE)*SUMIFS('EPA US Data'!$I:$I,'EPA US Data'!$D:$D,'Country Selector'!$A$2,'EPA US Data'!$J:$J,$B$1,'EPA US Data'!$C:$C,W$2,'EPA US Data'!$G:$G,"&gt;="&amp;$A26,'EPA US Data'!$G:$G,"&lt;"&amp;$B26)*unit_conv*'State Downscaling Multipliers'!$B$15</f>
        <v>0</v>
      </c>
      <c r="X26" s="2">
        <f t="shared" ref="X26:AA26" si="168">W26+($AB26-$W26)/5</f>
        <v>0</v>
      </c>
      <c r="Y26" s="2">
        <f t="shared" si="168"/>
        <v>0</v>
      </c>
      <c r="Z26" s="2">
        <f t="shared" si="168"/>
        <v>0</v>
      </c>
      <c r="AA26" s="2">
        <f t="shared" si="168"/>
        <v>0</v>
      </c>
      <c r="AB26" s="105">
        <f>VLOOKUP($B$1,'Multipliers and Adjustments'!$A$70:$I$86,TRUNC(COLUMN(AB$2)/5)+2,FALSE)*SUMIFS('EPA US Data'!$I:$I,'EPA US Data'!$D:$D,'Country Selector'!$A$2,'EPA US Data'!$J:$J,$B$1,'EPA US Data'!$C:$C,AB$2,'EPA US Data'!$G:$G,"&gt;="&amp;$A26,'EPA US Data'!$G:$G,"&lt;"&amp;$B26)*unit_conv*'State Downscaling Multipliers'!$B$15</f>
        <v>0</v>
      </c>
      <c r="AC26" s="2">
        <f t="shared" ref="AC26:AF26" si="169">AB26+($AG26-$AB26)/5</f>
        <v>0</v>
      </c>
      <c r="AD26" s="2">
        <f t="shared" si="169"/>
        <v>0</v>
      </c>
      <c r="AE26" s="2">
        <f t="shared" si="169"/>
        <v>0</v>
      </c>
      <c r="AF26" s="2">
        <f t="shared" si="169"/>
        <v>0</v>
      </c>
      <c r="AG26" s="105">
        <f>VLOOKUP($B$1,'Multipliers and Adjustments'!$A$70:$I$86,TRUNC(COLUMN(AG$2)/5)+2,FALSE)*SUMIFS('EPA US Data'!$I:$I,'EPA US Data'!$D:$D,'Country Selector'!$A$2,'EPA US Data'!$J:$J,$B$1,'EPA US Data'!$C:$C,AG$2,'EPA US Data'!$G:$G,"&gt;="&amp;$A26,'EPA US Data'!$G:$G,"&lt;"&amp;$B26)*unit_conv*'State Downscaling Multipliers'!$B$15</f>
        <v>0</v>
      </c>
      <c r="AH26" s="2">
        <f t="shared" ref="AH26:AK26" si="170">AG26+($AL26-$AG26)/5</f>
        <v>0</v>
      </c>
      <c r="AI26" s="2">
        <f t="shared" si="170"/>
        <v>0</v>
      </c>
      <c r="AJ26" s="2">
        <f t="shared" si="170"/>
        <v>0</v>
      </c>
      <c r="AK26" s="2">
        <f t="shared" si="170"/>
        <v>0</v>
      </c>
      <c r="AL26" s="105">
        <f>VLOOKUP($B$1,'Multipliers and Adjustments'!$A$70:$I$86,TRUNC(COLUMN(AL$2)/5)+2,FALSE)*SUMIFS('EPA US Data'!$I:$I,'EPA US Data'!$D:$D,'Country Selector'!$A$2,'EPA US Data'!$J:$J,$B$1,'EPA US Data'!$C:$C,AL$2,'EPA US Data'!$G:$G,"&gt;="&amp;$A26,'EPA US Data'!$G:$G,"&lt;"&amp;$B26)*unit_conv*'State Downscaling Multipliers'!$B$15</f>
        <v>0</v>
      </c>
    </row>
    <row r="27" spans="1:38" ht="15.75" customHeight="1" x14ac:dyDescent="0.25">
      <c r="A27" s="50">
        <f t="shared" si="8"/>
        <v>-70</v>
      </c>
      <c r="B27" s="50">
        <f t="shared" si="149"/>
        <v>-60</v>
      </c>
      <c r="C27" s="105">
        <f>VLOOKUP($B$1,'Multipliers and Adjustments'!$A$70:$I$86,TRUNC(COLUMN(C$2)/5)+2,FALSE)*SUMIFS('EPA US Data'!$I:$I,'EPA US Data'!$D:$D,'Country Selector'!$A$2,'EPA US Data'!$J:$J,$B$1,'EPA US Data'!$C:$C,C$2,'EPA US Data'!$G:$G,"&gt;="&amp;$A27,'EPA US Data'!$G:$G,"&lt;"&amp;$B27)*unit_conv*'State Downscaling Multipliers'!$B$15</f>
        <v>0</v>
      </c>
      <c r="D27" s="2">
        <f t="shared" ref="D27:G27" si="171">C27+($H27-$C27)/5</f>
        <v>0</v>
      </c>
      <c r="E27" s="2">
        <f t="shared" si="171"/>
        <v>0</v>
      </c>
      <c r="F27" s="2">
        <f t="shared" si="171"/>
        <v>0</v>
      </c>
      <c r="G27" s="2">
        <f t="shared" si="171"/>
        <v>0</v>
      </c>
      <c r="H27" s="105">
        <f>VLOOKUP($B$1,'Multipliers and Adjustments'!$A$70:$I$86,TRUNC(COLUMN(H$2)/5)+2,FALSE)*SUMIFS('EPA US Data'!$I:$I,'EPA US Data'!$D:$D,'Country Selector'!$A$2,'EPA US Data'!$J:$J,$B$1,'EPA US Data'!$C:$C,H$2,'EPA US Data'!$G:$G,"&gt;="&amp;$A27,'EPA US Data'!$G:$G,"&lt;"&amp;$B27)*unit_conv*'State Downscaling Multipliers'!$B$15</f>
        <v>0</v>
      </c>
      <c r="I27" s="2">
        <f t="shared" ref="I27:L27" si="172">H27+($M27-$H27)/5</f>
        <v>0</v>
      </c>
      <c r="J27" s="2">
        <f t="shared" si="172"/>
        <v>0</v>
      </c>
      <c r="K27" s="2">
        <f t="shared" si="172"/>
        <v>0</v>
      </c>
      <c r="L27" s="2">
        <f t="shared" si="172"/>
        <v>0</v>
      </c>
      <c r="M27" s="105">
        <f>VLOOKUP($B$1,'Multipliers and Adjustments'!$A$70:$I$86,TRUNC(COLUMN(M$2)/5)+2,FALSE)*SUMIFS('EPA US Data'!$I:$I,'EPA US Data'!$D:$D,'Country Selector'!$A$2,'EPA US Data'!$J:$J,$B$1,'EPA US Data'!$C:$C,M$2,'EPA US Data'!$G:$G,"&gt;="&amp;$A27,'EPA US Data'!$G:$G,"&lt;"&amp;$B27)*unit_conv*'State Downscaling Multipliers'!$B$15</f>
        <v>0</v>
      </c>
      <c r="N27" s="2">
        <f t="shared" ref="N27:Q27" si="173">M27+($R27-$M27)/5</f>
        <v>0</v>
      </c>
      <c r="O27" s="2">
        <f t="shared" si="173"/>
        <v>0</v>
      </c>
      <c r="P27" s="2">
        <f t="shared" si="173"/>
        <v>0</v>
      </c>
      <c r="Q27" s="2">
        <f t="shared" si="173"/>
        <v>0</v>
      </c>
      <c r="R27" s="105">
        <f>VLOOKUP($B$1,'Multipliers and Adjustments'!$A$70:$I$86,TRUNC(COLUMN(R$2)/5)+2,FALSE)*SUMIFS('EPA US Data'!$I:$I,'EPA US Data'!$D:$D,'Country Selector'!$A$2,'EPA US Data'!$J:$J,$B$1,'EPA US Data'!$C:$C,R$2,'EPA US Data'!$G:$G,"&gt;="&amp;$A27,'EPA US Data'!$G:$G,"&lt;"&amp;$B27)*unit_conv*'State Downscaling Multipliers'!$B$15</f>
        <v>0</v>
      </c>
      <c r="S27" s="2">
        <f t="shared" ref="S27:V27" si="174">R27+($W27-$R27)/5</f>
        <v>0</v>
      </c>
      <c r="T27" s="2">
        <f t="shared" si="174"/>
        <v>0</v>
      </c>
      <c r="U27" s="2">
        <f t="shared" si="174"/>
        <v>0</v>
      </c>
      <c r="V27" s="2">
        <f t="shared" si="174"/>
        <v>0</v>
      </c>
      <c r="W27" s="105">
        <f>VLOOKUP($B$1,'Multipliers and Adjustments'!$A$70:$I$86,TRUNC(COLUMN(W$2)/5)+2,FALSE)*SUMIFS('EPA US Data'!$I:$I,'EPA US Data'!$D:$D,'Country Selector'!$A$2,'EPA US Data'!$J:$J,$B$1,'EPA US Data'!$C:$C,W$2,'EPA US Data'!$G:$G,"&gt;="&amp;$A27,'EPA US Data'!$G:$G,"&lt;"&amp;$B27)*unit_conv*'State Downscaling Multipliers'!$B$15</f>
        <v>0</v>
      </c>
      <c r="X27" s="2">
        <f t="shared" ref="X27:AA27" si="175">W27+($AB27-$W27)/5</f>
        <v>0</v>
      </c>
      <c r="Y27" s="2">
        <f t="shared" si="175"/>
        <v>0</v>
      </c>
      <c r="Z27" s="2">
        <f t="shared" si="175"/>
        <v>0</v>
      </c>
      <c r="AA27" s="2">
        <f t="shared" si="175"/>
        <v>0</v>
      </c>
      <c r="AB27" s="105">
        <f>VLOOKUP($B$1,'Multipliers and Adjustments'!$A$70:$I$86,TRUNC(COLUMN(AB$2)/5)+2,FALSE)*SUMIFS('EPA US Data'!$I:$I,'EPA US Data'!$D:$D,'Country Selector'!$A$2,'EPA US Data'!$J:$J,$B$1,'EPA US Data'!$C:$C,AB$2,'EPA US Data'!$G:$G,"&gt;="&amp;$A27,'EPA US Data'!$G:$G,"&lt;"&amp;$B27)*unit_conv*'State Downscaling Multipliers'!$B$15</f>
        <v>0</v>
      </c>
      <c r="AC27" s="2">
        <f t="shared" ref="AC27:AF27" si="176">AB27+($AG27-$AB27)/5</f>
        <v>0</v>
      </c>
      <c r="AD27" s="2">
        <f t="shared" si="176"/>
        <v>0</v>
      </c>
      <c r="AE27" s="2">
        <f t="shared" si="176"/>
        <v>0</v>
      </c>
      <c r="AF27" s="2">
        <f t="shared" si="176"/>
        <v>0</v>
      </c>
      <c r="AG27" s="105">
        <f>VLOOKUP($B$1,'Multipliers and Adjustments'!$A$70:$I$86,TRUNC(COLUMN(AG$2)/5)+2,FALSE)*SUMIFS('EPA US Data'!$I:$I,'EPA US Data'!$D:$D,'Country Selector'!$A$2,'EPA US Data'!$J:$J,$B$1,'EPA US Data'!$C:$C,AG$2,'EPA US Data'!$G:$G,"&gt;="&amp;$A27,'EPA US Data'!$G:$G,"&lt;"&amp;$B27)*unit_conv*'State Downscaling Multipliers'!$B$15</f>
        <v>0</v>
      </c>
      <c r="AH27" s="2">
        <f t="shared" ref="AH27:AK27" si="177">AG27+($AL27-$AG27)/5</f>
        <v>0</v>
      </c>
      <c r="AI27" s="2">
        <f t="shared" si="177"/>
        <v>0</v>
      </c>
      <c r="AJ27" s="2">
        <f t="shared" si="177"/>
        <v>0</v>
      </c>
      <c r="AK27" s="2">
        <f t="shared" si="177"/>
        <v>0</v>
      </c>
      <c r="AL27" s="105">
        <f>VLOOKUP($B$1,'Multipliers and Adjustments'!$A$70:$I$86,TRUNC(COLUMN(AL$2)/5)+2,FALSE)*SUMIFS('EPA US Data'!$I:$I,'EPA US Data'!$D:$D,'Country Selector'!$A$2,'EPA US Data'!$J:$J,$B$1,'EPA US Data'!$C:$C,AL$2,'EPA US Data'!$G:$G,"&gt;="&amp;$A27,'EPA US Data'!$G:$G,"&lt;"&amp;$B27)*unit_conv*'State Downscaling Multipliers'!$B$15</f>
        <v>0</v>
      </c>
    </row>
    <row r="28" spans="1:38" ht="15.75" customHeight="1" x14ac:dyDescent="0.25">
      <c r="A28" s="50">
        <f t="shared" si="8"/>
        <v>-60</v>
      </c>
      <c r="B28" s="50">
        <f t="shared" si="149"/>
        <v>-50</v>
      </c>
      <c r="C28" s="105">
        <f>VLOOKUP($B$1,'Multipliers and Adjustments'!$A$70:$I$86,TRUNC(COLUMN(C$2)/5)+2,FALSE)*SUMIFS('EPA US Data'!$I:$I,'EPA US Data'!$D:$D,'Country Selector'!$A$2,'EPA US Data'!$J:$J,$B$1,'EPA US Data'!$C:$C,C$2,'EPA US Data'!$G:$G,"&gt;="&amp;$A28,'EPA US Data'!$G:$G,"&lt;"&amp;$B28)*unit_conv*'State Downscaling Multipliers'!$B$15</f>
        <v>0</v>
      </c>
      <c r="D28" s="2">
        <f t="shared" ref="D28:G28" si="178">C28+($H28-$C28)/5</f>
        <v>0</v>
      </c>
      <c r="E28" s="2">
        <f t="shared" si="178"/>
        <v>0</v>
      </c>
      <c r="F28" s="2">
        <f t="shared" si="178"/>
        <v>0</v>
      </c>
      <c r="G28" s="2">
        <f t="shared" si="178"/>
        <v>0</v>
      </c>
      <c r="H28" s="105">
        <f>VLOOKUP($B$1,'Multipliers and Adjustments'!$A$70:$I$86,TRUNC(COLUMN(H$2)/5)+2,FALSE)*SUMIFS('EPA US Data'!$I:$I,'EPA US Data'!$D:$D,'Country Selector'!$A$2,'EPA US Data'!$J:$J,$B$1,'EPA US Data'!$C:$C,H$2,'EPA US Data'!$G:$G,"&gt;="&amp;$A28,'EPA US Data'!$G:$G,"&lt;"&amp;$B28)*unit_conv*'State Downscaling Multipliers'!$B$15</f>
        <v>0</v>
      </c>
      <c r="I28" s="2">
        <f t="shared" ref="I28:L28" si="179">H28+($M28-$H28)/5</f>
        <v>0</v>
      </c>
      <c r="J28" s="2">
        <f t="shared" si="179"/>
        <v>0</v>
      </c>
      <c r="K28" s="2">
        <f t="shared" si="179"/>
        <v>0</v>
      </c>
      <c r="L28" s="2">
        <f t="shared" si="179"/>
        <v>0</v>
      </c>
      <c r="M28" s="105">
        <f>VLOOKUP($B$1,'Multipliers and Adjustments'!$A$70:$I$86,TRUNC(COLUMN(M$2)/5)+2,FALSE)*SUMIFS('EPA US Data'!$I:$I,'EPA US Data'!$D:$D,'Country Selector'!$A$2,'EPA US Data'!$J:$J,$B$1,'EPA US Data'!$C:$C,M$2,'EPA US Data'!$G:$G,"&gt;="&amp;$A28,'EPA US Data'!$G:$G,"&lt;"&amp;$B28)*unit_conv*'State Downscaling Multipliers'!$B$15</f>
        <v>0</v>
      </c>
      <c r="N28" s="2">
        <f t="shared" ref="N28:Q28" si="180">M28+($R28-$M28)/5</f>
        <v>0</v>
      </c>
      <c r="O28" s="2">
        <f t="shared" si="180"/>
        <v>0</v>
      </c>
      <c r="P28" s="2">
        <f t="shared" si="180"/>
        <v>0</v>
      </c>
      <c r="Q28" s="2">
        <f t="shared" si="180"/>
        <v>0</v>
      </c>
      <c r="R28" s="105">
        <f>VLOOKUP($B$1,'Multipliers and Adjustments'!$A$70:$I$86,TRUNC(COLUMN(R$2)/5)+2,FALSE)*SUMIFS('EPA US Data'!$I:$I,'EPA US Data'!$D:$D,'Country Selector'!$A$2,'EPA US Data'!$J:$J,$B$1,'EPA US Data'!$C:$C,R$2,'EPA US Data'!$G:$G,"&gt;="&amp;$A28,'EPA US Data'!$G:$G,"&lt;"&amp;$B28)*unit_conv*'State Downscaling Multipliers'!$B$15</f>
        <v>0</v>
      </c>
      <c r="S28" s="2">
        <f t="shared" ref="S28:V28" si="181">R28+($W28-$R28)/5</f>
        <v>0</v>
      </c>
      <c r="T28" s="2">
        <f t="shared" si="181"/>
        <v>0</v>
      </c>
      <c r="U28" s="2">
        <f t="shared" si="181"/>
        <v>0</v>
      </c>
      <c r="V28" s="2">
        <f t="shared" si="181"/>
        <v>0</v>
      </c>
      <c r="W28" s="105">
        <f>VLOOKUP($B$1,'Multipliers and Adjustments'!$A$70:$I$86,TRUNC(COLUMN(W$2)/5)+2,FALSE)*SUMIFS('EPA US Data'!$I:$I,'EPA US Data'!$D:$D,'Country Selector'!$A$2,'EPA US Data'!$J:$J,$B$1,'EPA US Data'!$C:$C,W$2,'EPA US Data'!$G:$G,"&gt;="&amp;$A28,'EPA US Data'!$G:$G,"&lt;"&amp;$B28)*unit_conv*'State Downscaling Multipliers'!$B$15</f>
        <v>0</v>
      </c>
      <c r="X28" s="2">
        <f t="shared" ref="X28:AA28" si="182">W28+($AB28-$W28)/5</f>
        <v>0</v>
      </c>
      <c r="Y28" s="2">
        <f t="shared" si="182"/>
        <v>0</v>
      </c>
      <c r="Z28" s="2">
        <f t="shared" si="182"/>
        <v>0</v>
      </c>
      <c r="AA28" s="2">
        <f t="shared" si="182"/>
        <v>0</v>
      </c>
      <c r="AB28" s="105">
        <f>VLOOKUP($B$1,'Multipliers and Adjustments'!$A$70:$I$86,TRUNC(COLUMN(AB$2)/5)+2,FALSE)*SUMIFS('EPA US Data'!$I:$I,'EPA US Data'!$D:$D,'Country Selector'!$A$2,'EPA US Data'!$J:$J,$B$1,'EPA US Data'!$C:$C,AB$2,'EPA US Data'!$G:$G,"&gt;="&amp;$A28,'EPA US Data'!$G:$G,"&lt;"&amp;$B28)*unit_conv*'State Downscaling Multipliers'!$B$15</f>
        <v>0</v>
      </c>
      <c r="AC28" s="2">
        <f t="shared" ref="AC28:AF28" si="183">AB28+($AG28-$AB28)/5</f>
        <v>0</v>
      </c>
      <c r="AD28" s="2">
        <f t="shared" si="183"/>
        <v>0</v>
      </c>
      <c r="AE28" s="2">
        <f t="shared" si="183"/>
        <v>0</v>
      </c>
      <c r="AF28" s="2">
        <f t="shared" si="183"/>
        <v>0</v>
      </c>
      <c r="AG28" s="105">
        <f>VLOOKUP($B$1,'Multipliers and Adjustments'!$A$70:$I$86,TRUNC(COLUMN(AG$2)/5)+2,FALSE)*SUMIFS('EPA US Data'!$I:$I,'EPA US Data'!$D:$D,'Country Selector'!$A$2,'EPA US Data'!$J:$J,$B$1,'EPA US Data'!$C:$C,AG$2,'EPA US Data'!$G:$G,"&gt;="&amp;$A28,'EPA US Data'!$G:$G,"&lt;"&amp;$B28)*unit_conv*'State Downscaling Multipliers'!$B$15</f>
        <v>0</v>
      </c>
      <c r="AH28" s="2">
        <f t="shared" ref="AH28:AK28" si="184">AG28+($AL28-$AG28)/5</f>
        <v>0</v>
      </c>
      <c r="AI28" s="2">
        <f t="shared" si="184"/>
        <v>0</v>
      </c>
      <c r="AJ28" s="2">
        <f t="shared" si="184"/>
        <v>0</v>
      </c>
      <c r="AK28" s="2">
        <f t="shared" si="184"/>
        <v>0</v>
      </c>
      <c r="AL28" s="105">
        <f>VLOOKUP($B$1,'Multipliers and Adjustments'!$A$70:$I$86,TRUNC(COLUMN(AL$2)/5)+2,FALSE)*SUMIFS('EPA US Data'!$I:$I,'EPA US Data'!$D:$D,'Country Selector'!$A$2,'EPA US Data'!$J:$J,$B$1,'EPA US Data'!$C:$C,AL$2,'EPA US Data'!$G:$G,"&gt;="&amp;$A28,'EPA US Data'!$G:$G,"&lt;"&amp;$B28)*unit_conv*'State Downscaling Multipliers'!$B$15</f>
        <v>0</v>
      </c>
    </row>
    <row r="29" spans="1:38" ht="15.75" customHeight="1" x14ac:dyDescent="0.25">
      <c r="A29" s="50">
        <f t="shared" si="8"/>
        <v>-50</v>
      </c>
      <c r="B29" s="50">
        <f t="shared" si="149"/>
        <v>-40</v>
      </c>
      <c r="C29" s="105">
        <f>VLOOKUP($B$1,'Multipliers and Adjustments'!$A$70:$I$86,TRUNC(COLUMN(C$2)/5)+2,FALSE)*SUMIFS('EPA US Data'!$I:$I,'EPA US Data'!$D:$D,'Country Selector'!$A$2,'EPA US Data'!$J:$J,$B$1,'EPA US Data'!$C:$C,C$2,'EPA US Data'!$G:$G,"&gt;="&amp;$A29,'EPA US Data'!$G:$G,"&lt;"&amp;$B29)*unit_conv*'State Downscaling Multipliers'!$B$15</f>
        <v>0</v>
      </c>
      <c r="D29" s="2">
        <f t="shared" ref="D29:G29" si="185">C29+($H29-$C29)/5</f>
        <v>0</v>
      </c>
      <c r="E29" s="2">
        <f t="shared" si="185"/>
        <v>0</v>
      </c>
      <c r="F29" s="2">
        <f t="shared" si="185"/>
        <v>0</v>
      </c>
      <c r="G29" s="2">
        <f t="shared" si="185"/>
        <v>0</v>
      </c>
      <c r="H29" s="105">
        <f>VLOOKUP($B$1,'Multipliers and Adjustments'!$A$70:$I$86,TRUNC(COLUMN(H$2)/5)+2,FALSE)*SUMIFS('EPA US Data'!$I:$I,'EPA US Data'!$D:$D,'Country Selector'!$A$2,'EPA US Data'!$J:$J,$B$1,'EPA US Data'!$C:$C,H$2,'EPA US Data'!$G:$G,"&gt;="&amp;$A29,'EPA US Data'!$G:$G,"&lt;"&amp;$B29)*unit_conv*'State Downscaling Multipliers'!$B$15</f>
        <v>0</v>
      </c>
      <c r="I29" s="2">
        <f t="shared" ref="I29:L29" si="186">H29+($M29-$H29)/5</f>
        <v>0</v>
      </c>
      <c r="J29" s="2">
        <f t="shared" si="186"/>
        <v>0</v>
      </c>
      <c r="K29" s="2">
        <f t="shared" si="186"/>
        <v>0</v>
      </c>
      <c r="L29" s="2">
        <f t="shared" si="186"/>
        <v>0</v>
      </c>
      <c r="M29" s="105">
        <f>VLOOKUP($B$1,'Multipliers and Adjustments'!$A$70:$I$86,TRUNC(COLUMN(M$2)/5)+2,FALSE)*SUMIFS('EPA US Data'!$I:$I,'EPA US Data'!$D:$D,'Country Selector'!$A$2,'EPA US Data'!$J:$J,$B$1,'EPA US Data'!$C:$C,M$2,'EPA US Data'!$G:$G,"&gt;="&amp;$A29,'EPA US Data'!$G:$G,"&lt;"&amp;$B29)*unit_conv*'State Downscaling Multipliers'!$B$15</f>
        <v>0</v>
      </c>
      <c r="N29" s="2">
        <f t="shared" ref="N29:Q29" si="187">M29+($R29-$M29)/5</f>
        <v>0</v>
      </c>
      <c r="O29" s="2">
        <f t="shared" si="187"/>
        <v>0</v>
      </c>
      <c r="P29" s="2">
        <f t="shared" si="187"/>
        <v>0</v>
      </c>
      <c r="Q29" s="2">
        <f t="shared" si="187"/>
        <v>0</v>
      </c>
      <c r="R29" s="105">
        <f>VLOOKUP($B$1,'Multipliers and Adjustments'!$A$70:$I$86,TRUNC(COLUMN(R$2)/5)+2,FALSE)*SUMIFS('EPA US Data'!$I:$I,'EPA US Data'!$D:$D,'Country Selector'!$A$2,'EPA US Data'!$J:$J,$B$1,'EPA US Data'!$C:$C,R$2,'EPA US Data'!$G:$G,"&gt;="&amp;$A29,'EPA US Data'!$G:$G,"&lt;"&amp;$B29)*unit_conv*'State Downscaling Multipliers'!$B$15</f>
        <v>0</v>
      </c>
      <c r="S29" s="2">
        <f t="shared" ref="S29:V29" si="188">R29+($W29-$R29)/5</f>
        <v>0</v>
      </c>
      <c r="T29" s="2">
        <f t="shared" si="188"/>
        <v>0</v>
      </c>
      <c r="U29" s="2">
        <f t="shared" si="188"/>
        <v>0</v>
      </c>
      <c r="V29" s="2">
        <f t="shared" si="188"/>
        <v>0</v>
      </c>
      <c r="W29" s="105">
        <f>VLOOKUP($B$1,'Multipliers and Adjustments'!$A$70:$I$86,TRUNC(COLUMN(W$2)/5)+2,FALSE)*SUMIFS('EPA US Data'!$I:$I,'EPA US Data'!$D:$D,'Country Selector'!$A$2,'EPA US Data'!$J:$J,$B$1,'EPA US Data'!$C:$C,W$2,'EPA US Data'!$G:$G,"&gt;="&amp;$A29,'EPA US Data'!$G:$G,"&lt;"&amp;$B29)*unit_conv*'State Downscaling Multipliers'!$B$15</f>
        <v>0</v>
      </c>
      <c r="X29" s="2">
        <f t="shared" ref="X29:AA29" si="189">W29+($AB29-$W29)/5</f>
        <v>0</v>
      </c>
      <c r="Y29" s="2">
        <f t="shared" si="189"/>
        <v>0</v>
      </c>
      <c r="Z29" s="2">
        <f t="shared" si="189"/>
        <v>0</v>
      </c>
      <c r="AA29" s="2">
        <f t="shared" si="189"/>
        <v>0</v>
      </c>
      <c r="AB29" s="105">
        <f>VLOOKUP($B$1,'Multipliers and Adjustments'!$A$70:$I$86,TRUNC(COLUMN(AB$2)/5)+2,FALSE)*SUMIFS('EPA US Data'!$I:$I,'EPA US Data'!$D:$D,'Country Selector'!$A$2,'EPA US Data'!$J:$J,$B$1,'EPA US Data'!$C:$C,AB$2,'EPA US Data'!$G:$G,"&gt;="&amp;$A29,'EPA US Data'!$G:$G,"&lt;"&amp;$B29)*unit_conv*'State Downscaling Multipliers'!$B$15</f>
        <v>0</v>
      </c>
      <c r="AC29" s="2">
        <f t="shared" ref="AC29:AF29" si="190">AB29+($AG29-$AB29)/5</f>
        <v>0</v>
      </c>
      <c r="AD29" s="2">
        <f t="shared" si="190"/>
        <v>0</v>
      </c>
      <c r="AE29" s="2">
        <f t="shared" si="190"/>
        <v>0</v>
      </c>
      <c r="AF29" s="2">
        <f t="shared" si="190"/>
        <v>0</v>
      </c>
      <c r="AG29" s="105">
        <f>VLOOKUP($B$1,'Multipliers and Adjustments'!$A$70:$I$86,TRUNC(COLUMN(AG$2)/5)+2,FALSE)*SUMIFS('EPA US Data'!$I:$I,'EPA US Data'!$D:$D,'Country Selector'!$A$2,'EPA US Data'!$J:$J,$B$1,'EPA US Data'!$C:$C,AG$2,'EPA US Data'!$G:$G,"&gt;="&amp;$A29,'EPA US Data'!$G:$G,"&lt;"&amp;$B29)*unit_conv*'State Downscaling Multipliers'!$B$15</f>
        <v>0</v>
      </c>
      <c r="AH29" s="2">
        <f t="shared" ref="AH29:AK29" si="191">AG29+($AL29-$AG29)/5</f>
        <v>0</v>
      </c>
      <c r="AI29" s="2">
        <f t="shared" si="191"/>
        <v>0</v>
      </c>
      <c r="AJ29" s="2">
        <f t="shared" si="191"/>
        <v>0</v>
      </c>
      <c r="AK29" s="2">
        <f t="shared" si="191"/>
        <v>0</v>
      </c>
      <c r="AL29" s="105">
        <f>VLOOKUP($B$1,'Multipliers and Adjustments'!$A$70:$I$86,TRUNC(COLUMN(AL$2)/5)+2,FALSE)*SUMIFS('EPA US Data'!$I:$I,'EPA US Data'!$D:$D,'Country Selector'!$A$2,'EPA US Data'!$J:$J,$B$1,'EPA US Data'!$C:$C,AL$2,'EPA US Data'!$G:$G,"&gt;="&amp;$A29,'EPA US Data'!$G:$G,"&lt;"&amp;$B29)*unit_conv*'State Downscaling Multipliers'!$B$15</f>
        <v>0</v>
      </c>
    </row>
    <row r="30" spans="1:38" ht="15.75" customHeight="1" x14ac:dyDescent="0.25">
      <c r="A30" s="50">
        <f t="shared" si="8"/>
        <v>-40</v>
      </c>
      <c r="B30" s="50">
        <f t="shared" si="149"/>
        <v>-30</v>
      </c>
      <c r="C30" s="105">
        <f>VLOOKUP($B$1,'Multipliers and Adjustments'!$A$70:$I$86,TRUNC(COLUMN(C$2)/5)+2,FALSE)*SUMIFS('EPA US Data'!$I:$I,'EPA US Data'!$D:$D,'Country Selector'!$A$2,'EPA US Data'!$J:$J,$B$1,'EPA US Data'!$C:$C,C$2,'EPA US Data'!$G:$G,"&gt;="&amp;$A30,'EPA US Data'!$G:$G,"&lt;"&amp;$B30)*unit_conv*'State Downscaling Multipliers'!$B$15</f>
        <v>0</v>
      </c>
      <c r="D30" s="2">
        <f t="shared" ref="D30:G30" si="192">C30+($H30-$C30)/5</f>
        <v>0</v>
      </c>
      <c r="E30" s="2">
        <f t="shared" si="192"/>
        <v>0</v>
      </c>
      <c r="F30" s="2">
        <f t="shared" si="192"/>
        <v>0</v>
      </c>
      <c r="G30" s="2">
        <f t="shared" si="192"/>
        <v>0</v>
      </c>
      <c r="H30" s="105">
        <f>VLOOKUP($B$1,'Multipliers and Adjustments'!$A$70:$I$86,TRUNC(COLUMN(H$2)/5)+2,FALSE)*SUMIFS('EPA US Data'!$I:$I,'EPA US Data'!$D:$D,'Country Selector'!$A$2,'EPA US Data'!$J:$J,$B$1,'EPA US Data'!$C:$C,H$2,'EPA US Data'!$G:$G,"&gt;="&amp;$A30,'EPA US Data'!$G:$G,"&lt;"&amp;$B30)*unit_conv*'State Downscaling Multipliers'!$B$15</f>
        <v>0</v>
      </c>
      <c r="I30" s="2">
        <f t="shared" ref="I30:L30" si="193">H30+($M30-$H30)/5</f>
        <v>0</v>
      </c>
      <c r="J30" s="2">
        <f t="shared" si="193"/>
        <v>0</v>
      </c>
      <c r="K30" s="2">
        <f t="shared" si="193"/>
        <v>0</v>
      </c>
      <c r="L30" s="2">
        <f t="shared" si="193"/>
        <v>0</v>
      </c>
      <c r="M30" s="105">
        <f>VLOOKUP($B$1,'Multipliers and Adjustments'!$A$70:$I$86,TRUNC(COLUMN(M$2)/5)+2,FALSE)*SUMIFS('EPA US Data'!$I:$I,'EPA US Data'!$D:$D,'Country Selector'!$A$2,'EPA US Data'!$J:$J,$B$1,'EPA US Data'!$C:$C,M$2,'EPA US Data'!$G:$G,"&gt;="&amp;$A30,'EPA US Data'!$G:$G,"&lt;"&amp;$B30)*unit_conv*'State Downscaling Multipliers'!$B$15</f>
        <v>0</v>
      </c>
      <c r="N30" s="2">
        <f t="shared" ref="N30:Q30" si="194">M30+($R30-$M30)/5</f>
        <v>0</v>
      </c>
      <c r="O30" s="2">
        <f t="shared" si="194"/>
        <v>0</v>
      </c>
      <c r="P30" s="2">
        <f t="shared" si="194"/>
        <v>0</v>
      </c>
      <c r="Q30" s="2">
        <f t="shared" si="194"/>
        <v>0</v>
      </c>
      <c r="R30" s="105">
        <f>VLOOKUP($B$1,'Multipliers and Adjustments'!$A$70:$I$86,TRUNC(COLUMN(R$2)/5)+2,FALSE)*SUMIFS('EPA US Data'!$I:$I,'EPA US Data'!$D:$D,'Country Selector'!$A$2,'EPA US Data'!$J:$J,$B$1,'EPA US Data'!$C:$C,R$2,'EPA US Data'!$G:$G,"&gt;="&amp;$A30,'EPA US Data'!$G:$G,"&lt;"&amp;$B30)*unit_conv*'State Downscaling Multipliers'!$B$15</f>
        <v>0</v>
      </c>
      <c r="S30" s="2">
        <f t="shared" ref="S30:V30" si="195">R30+($W30-$R30)/5</f>
        <v>0</v>
      </c>
      <c r="T30" s="2">
        <f t="shared" si="195"/>
        <v>0</v>
      </c>
      <c r="U30" s="2">
        <f t="shared" si="195"/>
        <v>0</v>
      </c>
      <c r="V30" s="2">
        <f t="shared" si="195"/>
        <v>0</v>
      </c>
      <c r="W30" s="105">
        <f>VLOOKUP($B$1,'Multipliers and Adjustments'!$A$70:$I$86,TRUNC(COLUMN(W$2)/5)+2,FALSE)*SUMIFS('EPA US Data'!$I:$I,'EPA US Data'!$D:$D,'Country Selector'!$A$2,'EPA US Data'!$J:$J,$B$1,'EPA US Data'!$C:$C,W$2,'EPA US Data'!$G:$G,"&gt;="&amp;$A30,'EPA US Data'!$G:$G,"&lt;"&amp;$B30)*unit_conv*'State Downscaling Multipliers'!$B$15</f>
        <v>0</v>
      </c>
      <c r="X30" s="2">
        <f t="shared" ref="X30:AA30" si="196">W30+($AB30-$W30)/5</f>
        <v>0</v>
      </c>
      <c r="Y30" s="2">
        <f t="shared" si="196"/>
        <v>0</v>
      </c>
      <c r="Z30" s="2">
        <f t="shared" si="196"/>
        <v>0</v>
      </c>
      <c r="AA30" s="2">
        <f t="shared" si="196"/>
        <v>0</v>
      </c>
      <c r="AB30" s="105">
        <f>VLOOKUP($B$1,'Multipliers and Adjustments'!$A$70:$I$86,TRUNC(COLUMN(AB$2)/5)+2,FALSE)*SUMIFS('EPA US Data'!$I:$I,'EPA US Data'!$D:$D,'Country Selector'!$A$2,'EPA US Data'!$J:$J,$B$1,'EPA US Data'!$C:$C,AB$2,'EPA US Data'!$G:$G,"&gt;="&amp;$A30,'EPA US Data'!$G:$G,"&lt;"&amp;$B30)*unit_conv*'State Downscaling Multipliers'!$B$15</f>
        <v>0</v>
      </c>
      <c r="AC30" s="2">
        <f t="shared" ref="AC30:AF30" si="197">AB30+($AG30-$AB30)/5</f>
        <v>0</v>
      </c>
      <c r="AD30" s="2">
        <f t="shared" si="197"/>
        <v>0</v>
      </c>
      <c r="AE30" s="2">
        <f t="shared" si="197"/>
        <v>0</v>
      </c>
      <c r="AF30" s="2">
        <f t="shared" si="197"/>
        <v>0</v>
      </c>
      <c r="AG30" s="105">
        <f>VLOOKUP($B$1,'Multipliers and Adjustments'!$A$70:$I$86,TRUNC(COLUMN(AG$2)/5)+2,FALSE)*SUMIFS('EPA US Data'!$I:$I,'EPA US Data'!$D:$D,'Country Selector'!$A$2,'EPA US Data'!$J:$J,$B$1,'EPA US Data'!$C:$C,AG$2,'EPA US Data'!$G:$G,"&gt;="&amp;$A30,'EPA US Data'!$G:$G,"&lt;"&amp;$B30)*unit_conv*'State Downscaling Multipliers'!$B$15</f>
        <v>0</v>
      </c>
      <c r="AH30" s="2">
        <f t="shared" ref="AH30:AK30" si="198">AG30+($AL30-$AG30)/5</f>
        <v>0</v>
      </c>
      <c r="AI30" s="2">
        <f t="shared" si="198"/>
        <v>0</v>
      </c>
      <c r="AJ30" s="2">
        <f t="shared" si="198"/>
        <v>0</v>
      </c>
      <c r="AK30" s="2">
        <f t="shared" si="198"/>
        <v>0</v>
      </c>
      <c r="AL30" s="105">
        <f>VLOOKUP($B$1,'Multipliers and Adjustments'!$A$70:$I$86,TRUNC(COLUMN(AL$2)/5)+2,FALSE)*SUMIFS('EPA US Data'!$I:$I,'EPA US Data'!$D:$D,'Country Selector'!$A$2,'EPA US Data'!$J:$J,$B$1,'EPA US Data'!$C:$C,AL$2,'EPA US Data'!$G:$G,"&gt;="&amp;$A30,'EPA US Data'!$G:$G,"&lt;"&amp;$B30)*unit_conv*'State Downscaling Multipliers'!$B$15</f>
        <v>0</v>
      </c>
    </row>
    <row r="31" spans="1:38" ht="15.75" customHeight="1" x14ac:dyDescent="0.25">
      <c r="A31" s="50">
        <f t="shared" si="8"/>
        <v>-30</v>
      </c>
      <c r="B31" s="50">
        <f t="shared" si="149"/>
        <v>-20</v>
      </c>
      <c r="C31" s="105">
        <f>VLOOKUP($B$1,'Multipliers and Adjustments'!$A$70:$I$86,TRUNC(COLUMN(C$2)/5)+2,FALSE)*SUMIFS('EPA US Data'!$I:$I,'EPA US Data'!$D:$D,'Country Selector'!$A$2,'EPA US Data'!$J:$J,$B$1,'EPA US Data'!$C:$C,C$2,'EPA US Data'!$G:$G,"&gt;="&amp;$A31,'EPA US Data'!$G:$G,"&lt;"&amp;$B31)*unit_conv*'State Downscaling Multipliers'!$B$15</f>
        <v>0</v>
      </c>
      <c r="D31" s="2">
        <f t="shared" ref="D31:G31" si="199">C31+($H31-$C31)/5</f>
        <v>0</v>
      </c>
      <c r="E31" s="2">
        <f t="shared" si="199"/>
        <v>0</v>
      </c>
      <c r="F31" s="2">
        <f t="shared" si="199"/>
        <v>0</v>
      </c>
      <c r="G31" s="2">
        <f t="shared" si="199"/>
        <v>0</v>
      </c>
      <c r="H31" s="105">
        <f>VLOOKUP($B$1,'Multipliers and Adjustments'!$A$70:$I$86,TRUNC(COLUMN(H$2)/5)+2,FALSE)*SUMIFS('EPA US Data'!$I:$I,'EPA US Data'!$D:$D,'Country Selector'!$A$2,'EPA US Data'!$J:$J,$B$1,'EPA US Data'!$C:$C,H$2,'EPA US Data'!$G:$G,"&gt;="&amp;$A31,'EPA US Data'!$G:$G,"&lt;"&amp;$B31)*unit_conv*'State Downscaling Multipliers'!$B$15</f>
        <v>0</v>
      </c>
      <c r="I31" s="2">
        <f t="shared" ref="I31:L31" si="200">H31+($M31-$H31)/5</f>
        <v>0</v>
      </c>
      <c r="J31" s="2">
        <f t="shared" si="200"/>
        <v>0</v>
      </c>
      <c r="K31" s="2">
        <f t="shared" si="200"/>
        <v>0</v>
      </c>
      <c r="L31" s="2">
        <f t="shared" si="200"/>
        <v>0</v>
      </c>
      <c r="M31" s="105">
        <f>VLOOKUP($B$1,'Multipliers and Adjustments'!$A$70:$I$86,TRUNC(COLUMN(M$2)/5)+2,FALSE)*SUMIFS('EPA US Data'!$I:$I,'EPA US Data'!$D:$D,'Country Selector'!$A$2,'EPA US Data'!$J:$J,$B$1,'EPA US Data'!$C:$C,M$2,'EPA US Data'!$G:$G,"&gt;="&amp;$A31,'EPA US Data'!$G:$G,"&lt;"&amp;$B31)*unit_conv*'State Downscaling Multipliers'!$B$15</f>
        <v>0</v>
      </c>
      <c r="N31" s="2">
        <f t="shared" ref="N31:Q31" si="201">M31+($R31-$M31)/5</f>
        <v>0</v>
      </c>
      <c r="O31" s="2">
        <f t="shared" si="201"/>
        <v>0</v>
      </c>
      <c r="P31" s="2">
        <f t="shared" si="201"/>
        <v>0</v>
      </c>
      <c r="Q31" s="2">
        <f t="shared" si="201"/>
        <v>0</v>
      </c>
      <c r="R31" s="105">
        <f>VLOOKUP($B$1,'Multipliers and Adjustments'!$A$70:$I$86,TRUNC(COLUMN(R$2)/5)+2,FALSE)*SUMIFS('EPA US Data'!$I:$I,'EPA US Data'!$D:$D,'Country Selector'!$A$2,'EPA US Data'!$J:$J,$B$1,'EPA US Data'!$C:$C,R$2,'EPA US Data'!$G:$G,"&gt;="&amp;$A31,'EPA US Data'!$G:$G,"&lt;"&amp;$B31)*unit_conv*'State Downscaling Multipliers'!$B$15</f>
        <v>0</v>
      </c>
      <c r="S31" s="2">
        <f t="shared" ref="S31:V31" si="202">R31+($W31-$R31)/5</f>
        <v>0</v>
      </c>
      <c r="T31" s="2">
        <f t="shared" si="202"/>
        <v>0</v>
      </c>
      <c r="U31" s="2">
        <f t="shared" si="202"/>
        <v>0</v>
      </c>
      <c r="V31" s="2">
        <f t="shared" si="202"/>
        <v>0</v>
      </c>
      <c r="W31" s="105">
        <f>VLOOKUP($B$1,'Multipliers and Adjustments'!$A$70:$I$86,TRUNC(COLUMN(W$2)/5)+2,FALSE)*SUMIFS('EPA US Data'!$I:$I,'EPA US Data'!$D:$D,'Country Selector'!$A$2,'EPA US Data'!$J:$J,$B$1,'EPA US Data'!$C:$C,W$2,'EPA US Data'!$G:$G,"&gt;="&amp;$A31,'EPA US Data'!$G:$G,"&lt;"&amp;$B31)*unit_conv*'State Downscaling Multipliers'!$B$15</f>
        <v>0</v>
      </c>
      <c r="X31" s="2">
        <f t="shared" ref="X31:AA31" si="203">W31+($AB31-$W31)/5</f>
        <v>0</v>
      </c>
      <c r="Y31" s="2">
        <f t="shared" si="203"/>
        <v>0</v>
      </c>
      <c r="Z31" s="2">
        <f t="shared" si="203"/>
        <v>0</v>
      </c>
      <c r="AA31" s="2">
        <f t="shared" si="203"/>
        <v>0</v>
      </c>
      <c r="AB31" s="105">
        <f>VLOOKUP($B$1,'Multipliers and Adjustments'!$A$70:$I$86,TRUNC(COLUMN(AB$2)/5)+2,FALSE)*SUMIFS('EPA US Data'!$I:$I,'EPA US Data'!$D:$D,'Country Selector'!$A$2,'EPA US Data'!$J:$J,$B$1,'EPA US Data'!$C:$C,AB$2,'EPA US Data'!$G:$G,"&gt;="&amp;$A31,'EPA US Data'!$G:$G,"&lt;"&amp;$B31)*unit_conv*'State Downscaling Multipliers'!$B$15</f>
        <v>0</v>
      </c>
      <c r="AC31" s="2">
        <f t="shared" ref="AC31:AF31" si="204">AB31+($AG31-$AB31)/5</f>
        <v>0</v>
      </c>
      <c r="AD31" s="2">
        <f t="shared" si="204"/>
        <v>0</v>
      </c>
      <c r="AE31" s="2">
        <f t="shared" si="204"/>
        <v>0</v>
      </c>
      <c r="AF31" s="2">
        <f t="shared" si="204"/>
        <v>0</v>
      </c>
      <c r="AG31" s="105">
        <f>VLOOKUP($B$1,'Multipliers and Adjustments'!$A$70:$I$86,TRUNC(COLUMN(AG$2)/5)+2,FALSE)*SUMIFS('EPA US Data'!$I:$I,'EPA US Data'!$D:$D,'Country Selector'!$A$2,'EPA US Data'!$J:$J,$B$1,'EPA US Data'!$C:$C,AG$2,'EPA US Data'!$G:$G,"&gt;="&amp;$A31,'EPA US Data'!$G:$G,"&lt;"&amp;$B31)*unit_conv*'State Downscaling Multipliers'!$B$15</f>
        <v>0</v>
      </c>
      <c r="AH31" s="2">
        <f t="shared" ref="AH31:AK31" si="205">AG31+($AL31-$AG31)/5</f>
        <v>0</v>
      </c>
      <c r="AI31" s="2">
        <f t="shared" si="205"/>
        <v>0</v>
      </c>
      <c r="AJ31" s="2">
        <f t="shared" si="205"/>
        <v>0</v>
      </c>
      <c r="AK31" s="2">
        <f t="shared" si="205"/>
        <v>0</v>
      </c>
      <c r="AL31" s="105">
        <f>VLOOKUP($B$1,'Multipliers and Adjustments'!$A$70:$I$86,TRUNC(COLUMN(AL$2)/5)+2,FALSE)*SUMIFS('EPA US Data'!$I:$I,'EPA US Data'!$D:$D,'Country Selector'!$A$2,'EPA US Data'!$J:$J,$B$1,'EPA US Data'!$C:$C,AL$2,'EPA US Data'!$G:$G,"&gt;="&amp;$A31,'EPA US Data'!$G:$G,"&lt;"&amp;$B31)*unit_conv*'State Downscaling Multipliers'!$B$15</f>
        <v>0</v>
      </c>
    </row>
    <row r="32" spans="1:38" ht="15.75" customHeight="1" x14ac:dyDescent="0.25">
      <c r="A32" s="50">
        <f t="shared" si="8"/>
        <v>-20</v>
      </c>
      <c r="B32" s="50">
        <f t="shared" si="149"/>
        <v>-10</v>
      </c>
      <c r="C32" s="105">
        <f>VLOOKUP($B$1,'Multipliers and Adjustments'!$A$70:$I$86,TRUNC(COLUMN(C$2)/5)+2,FALSE)*SUMIFS('EPA US Data'!$I:$I,'EPA US Data'!$D:$D,'Country Selector'!$A$2,'EPA US Data'!$J:$J,$B$1,'EPA US Data'!$C:$C,C$2,'EPA US Data'!$G:$G,"&gt;="&amp;$A32,'EPA US Data'!$G:$G,"&lt;"&amp;$B32)*unit_conv*'State Downscaling Multipliers'!$B$15</f>
        <v>0</v>
      </c>
      <c r="D32" s="2">
        <f t="shared" ref="D32:G32" si="206">C32+($H32-$C32)/5</f>
        <v>0</v>
      </c>
      <c r="E32" s="2">
        <f t="shared" si="206"/>
        <v>0</v>
      </c>
      <c r="F32" s="2">
        <f t="shared" si="206"/>
        <v>0</v>
      </c>
      <c r="G32" s="2">
        <f t="shared" si="206"/>
        <v>0</v>
      </c>
      <c r="H32" s="105">
        <f>VLOOKUP($B$1,'Multipliers and Adjustments'!$A$70:$I$86,TRUNC(COLUMN(H$2)/5)+2,FALSE)*SUMIFS('EPA US Data'!$I:$I,'EPA US Data'!$D:$D,'Country Selector'!$A$2,'EPA US Data'!$J:$J,$B$1,'EPA US Data'!$C:$C,H$2,'EPA US Data'!$G:$G,"&gt;="&amp;$A32,'EPA US Data'!$G:$G,"&lt;"&amp;$B32)*unit_conv*'State Downscaling Multipliers'!$B$15</f>
        <v>0</v>
      </c>
      <c r="I32" s="2">
        <f t="shared" ref="I32:L32" si="207">H32+($M32-$H32)/5</f>
        <v>0</v>
      </c>
      <c r="J32" s="2">
        <f t="shared" si="207"/>
        <v>0</v>
      </c>
      <c r="K32" s="2">
        <f t="shared" si="207"/>
        <v>0</v>
      </c>
      <c r="L32" s="2">
        <f t="shared" si="207"/>
        <v>0</v>
      </c>
      <c r="M32" s="105">
        <f>VLOOKUP($B$1,'Multipliers and Adjustments'!$A$70:$I$86,TRUNC(COLUMN(M$2)/5)+2,FALSE)*SUMIFS('EPA US Data'!$I:$I,'EPA US Data'!$D:$D,'Country Selector'!$A$2,'EPA US Data'!$J:$J,$B$1,'EPA US Data'!$C:$C,M$2,'EPA US Data'!$G:$G,"&gt;="&amp;$A32,'EPA US Data'!$G:$G,"&lt;"&amp;$B32)*unit_conv*'State Downscaling Multipliers'!$B$15</f>
        <v>0</v>
      </c>
      <c r="N32" s="2">
        <f t="shared" ref="N32:Q32" si="208">M32+($R32-$M32)/5</f>
        <v>0</v>
      </c>
      <c r="O32" s="2">
        <f t="shared" si="208"/>
        <v>0</v>
      </c>
      <c r="P32" s="2">
        <f t="shared" si="208"/>
        <v>0</v>
      </c>
      <c r="Q32" s="2">
        <f t="shared" si="208"/>
        <v>0</v>
      </c>
      <c r="R32" s="105">
        <f>VLOOKUP($B$1,'Multipliers and Adjustments'!$A$70:$I$86,TRUNC(COLUMN(R$2)/5)+2,FALSE)*SUMIFS('EPA US Data'!$I:$I,'EPA US Data'!$D:$D,'Country Selector'!$A$2,'EPA US Data'!$J:$J,$B$1,'EPA US Data'!$C:$C,R$2,'EPA US Data'!$G:$G,"&gt;="&amp;$A32,'EPA US Data'!$G:$G,"&lt;"&amp;$B32)*unit_conv*'State Downscaling Multipliers'!$B$15</f>
        <v>0</v>
      </c>
      <c r="S32" s="2">
        <f t="shared" ref="S32:V32" si="209">R32+($W32-$R32)/5</f>
        <v>0</v>
      </c>
      <c r="T32" s="2">
        <f t="shared" si="209"/>
        <v>0</v>
      </c>
      <c r="U32" s="2">
        <f t="shared" si="209"/>
        <v>0</v>
      </c>
      <c r="V32" s="2">
        <f t="shared" si="209"/>
        <v>0</v>
      </c>
      <c r="W32" s="105">
        <f>VLOOKUP($B$1,'Multipliers and Adjustments'!$A$70:$I$86,TRUNC(COLUMN(W$2)/5)+2,FALSE)*SUMIFS('EPA US Data'!$I:$I,'EPA US Data'!$D:$D,'Country Selector'!$A$2,'EPA US Data'!$J:$J,$B$1,'EPA US Data'!$C:$C,W$2,'EPA US Data'!$G:$G,"&gt;="&amp;$A32,'EPA US Data'!$G:$G,"&lt;"&amp;$B32)*unit_conv*'State Downscaling Multipliers'!$B$15</f>
        <v>0</v>
      </c>
      <c r="X32" s="2">
        <f t="shared" ref="X32:AA32" si="210">W32+($AB32-$W32)/5</f>
        <v>0</v>
      </c>
      <c r="Y32" s="2">
        <f t="shared" si="210"/>
        <v>0</v>
      </c>
      <c r="Z32" s="2">
        <f t="shared" si="210"/>
        <v>0</v>
      </c>
      <c r="AA32" s="2">
        <f t="shared" si="210"/>
        <v>0</v>
      </c>
      <c r="AB32" s="105">
        <f>VLOOKUP($B$1,'Multipliers and Adjustments'!$A$70:$I$86,TRUNC(COLUMN(AB$2)/5)+2,FALSE)*SUMIFS('EPA US Data'!$I:$I,'EPA US Data'!$D:$D,'Country Selector'!$A$2,'EPA US Data'!$J:$J,$B$1,'EPA US Data'!$C:$C,AB$2,'EPA US Data'!$G:$G,"&gt;="&amp;$A32,'EPA US Data'!$G:$G,"&lt;"&amp;$B32)*unit_conv*'State Downscaling Multipliers'!$B$15</f>
        <v>0</v>
      </c>
      <c r="AC32" s="2">
        <f t="shared" ref="AC32:AF32" si="211">AB32+($AG32-$AB32)/5</f>
        <v>0</v>
      </c>
      <c r="AD32" s="2">
        <f t="shared" si="211"/>
        <v>0</v>
      </c>
      <c r="AE32" s="2">
        <f t="shared" si="211"/>
        <v>0</v>
      </c>
      <c r="AF32" s="2">
        <f t="shared" si="211"/>
        <v>0</v>
      </c>
      <c r="AG32" s="105">
        <f>VLOOKUP($B$1,'Multipliers and Adjustments'!$A$70:$I$86,TRUNC(COLUMN(AG$2)/5)+2,FALSE)*SUMIFS('EPA US Data'!$I:$I,'EPA US Data'!$D:$D,'Country Selector'!$A$2,'EPA US Data'!$J:$J,$B$1,'EPA US Data'!$C:$C,AG$2,'EPA US Data'!$G:$G,"&gt;="&amp;$A32,'EPA US Data'!$G:$G,"&lt;"&amp;$B32)*unit_conv*'State Downscaling Multipliers'!$B$15</f>
        <v>0</v>
      </c>
      <c r="AH32" s="2">
        <f t="shared" ref="AH32:AK32" si="212">AG32+($AL32-$AG32)/5</f>
        <v>0</v>
      </c>
      <c r="AI32" s="2">
        <f t="shared" si="212"/>
        <v>0</v>
      </c>
      <c r="AJ32" s="2">
        <f t="shared" si="212"/>
        <v>0</v>
      </c>
      <c r="AK32" s="2">
        <f t="shared" si="212"/>
        <v>0</v>
      </c>
      <c r="AL32" s="105">
        <f>VLOOKUP($B$1,'Multipliers and Adjustments'!$A$70:$I$86,TRUNC(COLUMN(AL$2)/5)+2,FALSE)*SUMIFS('EPA US Data'!$I:$I,'EPA US Data'!$D:$D,'Country Selector'!$A$2,'EPA US Data'!$J:$J,$B$1,'EPA US Data'!$C:$C,AL$2,'EPA US Data'!$G:$G,"&gt;="&amp;$A32,'EPA US Data'!$G:$G,"&lt;"&amp;$B32)*unit_conv*'State Downscaling Multipliers'!$B$15</f>
        <v>0</v>
      </c>
    </row>
    <row r="33" spans="1:38" ht="15.75" customHeight="1" x14ac:dyDescent="0.25">
      <c r="A33" s="50">
        <f t="shared" si="8"/>
        <v>-10</v>
      </c>
      <c r="B33" s="50">
        <f t="shared" si="149"/>
        <v>0</v>
      </c>
      <c r="C33" s="105">
        <f>VLOOKUP($B$1,'Multipliers and Adjustments'!$A$70:$I$86,TRUNC(COLUMN(C$2)/5)+2,FALSE)*SUMIFS('EPA US Data'!$I:$I,'EPA US Data'!$D:$D,'Country Selector'!$A$2,'EPA US Data'!$J:$J,$B$1,'EPA US Data'!$C:$C,C$2,'EPA US Data'!$G:$G,"&gt;="&amp;$A33,'EPA US Data'!$G:$G,"&lt;"&amp;$B33)*unit_conv*'State Downscaling Multipliers'!$B$15</f>
        <v>0</v>
      </c>
      <c r="D33" s="2">
        <f t="shared" ref="D33:G33" si="213">C33+($H33-$C33)/5</f>
        <v>0</v>
      </c>
      <c r="E33" s="2">
        <f t="shared" si="213"/>
        <v>0</v>
      </c>
      <c r="F33" s="2">
        <f t="shared" si="213"/>
        <v>0</v>
      </c>
      <c r="G33" s="2">
        <f t="shared" si="213"/>
        <v>0</v>
      </c>
      <c r="H33" s="105">
        <f>VLOOKUP($B$1,'Multipliers and Adjustments'!$A$70:$I$86,TRUNC(COLUMN(H$2)/5)+2,FALSE)*SUMIFS('EPA US Data'!$I:$I,'EPA US Data'!$D:$D,'Country Selector'!$A$2,'EPA US Data'!$J:$J,$B$1,'EPA US Data'!$C:$C,H$2,'EPA US Data'!$G:$G,"&gt;="&amp;$A33,'EPA US Data'!$G:$G,"&lt;"&amp;$B33)*unit_conv*'State Downscaling Multipliers'!$B$15</f>
        <v>0</v>
      </c>
      <c r="I33" s="2">
        <f t="shared" ref="I33:L33" si="214">H33+($M33-$H33)/5</f>
        <v>0</v>
      </c>
      <c r="J33" s="2">
        <f t="shared" si="214"/>
        <v>0</v>
      </c>
      <c r="K33" s="2">
        <f t="shared" si="214"/>
        <v>0</v>
      </c>
      <c r="L33" s="2">
        <f t="shared" si="214"/>
        <v>0</v>
      </c>
      <c r="M33" s="105">
        <f>VLOOKUP($B$1,'Multipliers and Adjustments'!$A$70:$I$86,TRUNC(COLUMN(M$2)/5)+2,FALSE)*SUMIFS('EPA US Data'!$I:$I,'EPA US Data'!$D:$D,'Country Selector'!$A$2,'EPA US Data'!$J:$J,$B$1,'EPA US Data'!$C:$C,M$2,'EPA US Data'!$G:$G,"&gt;="&amp;$A33,'EPA US Data'!$G:$G,"&lt;"&amp;$B33)*unit_conv*'State Downscaling Multipliers'!$B$15</f>
        <v>0</v>
      </c>
      <c r="N33" s="2">
        <f t="shared" ref="N33:Q33" si="215">M33+($R33-$M33)/5</f>
        <v>0</v>
      </c>
      <c r="O33" s="2">
        <f t="shared" si="215"/>
        <v>0</v>
      </c>
      <c r="P33" s="2">
        <f t="shared" si="215"/>
        <v>0</v>
      </c>
      <c r="Q33" s="2">
        <f t="shared" si="215"/>
        <v>0</v>
      </c>
      <c r="R33" s="105">
        <f>VLOOKUP($B$1,'Multipliers and Adjustments'!$A$70:$I$86,TRUNC(COLUMN(R$2)/5)+2,FALSE)*SUMIFS('EPA US Data'!$I:$I,'EPA US Data'!$D:$D,'Country Selector'!$A$2,'EPA US Data'!$J:$J,$B$1,'EPA US Data'!$C:$C,R$2,'EPA US Data'!$G:$G,"&gt;="&amp;$A33,'EPA US Data'!$G:$G,"&lt;"&amp;$B33)*unit_conv*'State Downscaling Multipliers'!$B$15</f>
        <v>0</v>
      </c>
      <c r="S33" s="2">
        <f t="shared" ref="S33:V33" si="216">R33+($W33-$R33)/5</f>
        <v>0</v>
      </c>
      <c r="T33" s="2">
        <f t="shared" si="216"/>
        <v>0</v>
      </c>
      <c r="U33" s="2">
        <f t="shared" si="216"/>
        <v>0</v>
      </c>
      <c r="V33" s="2">
        <f t="shared" si="216"/>
        <v>0</v>
      </c>
      <c r="W33" s="105">
        <f>VLOOKUP($B$1,'Multipliers and Adjustments'!$A$70:$I$86,TRUNC(COLUMN(W$2)/5)+2,FALSE)*SUMIFS('EPA US Data'!$I:$I,'EPA US Data'!$D:$D,'Country Selector'!$A$2,'EPA US Data'!$J:$J,$B$1,'EPA US Data'!$C:$C,W$2,'EPA US Data'!$G:$G,"&gt;="&amp;$A33,'EPA US Data'!$G:$G,"&lt;"&amp;$B33)*unit_conv*'State Downscaling Multipliers'!$B$15</f>
        <v>0</v>
      </c>
      <c r="X33" s="2">
        <f t="shared" ref="X33:AA33" si="217">W33+($AB33-$W33)/5</f>
        <v>0</v>
      </c>
      <c r="Y33" s="2">
        <f t="shared" si="217"/>
        <v>0</v>
      </c>
      <c r="Z33" s="2">
        <f t="shared" si="217"/>
        <v>0</v>
      </c>
      <c r="AA33" s="2">
        <f t="shared" si="217"/>
        <v>0</v>
      </c>
      <c r="AB33" s="105">
        <f>VLOOKUP($B$1,'Multipliers and Adjustments'!$A$70:$I$86,TRUNC(COLUMN(AB$2)/5)+2,FALSE)*SUMIFS('EPA US Data'!$I:$I,'EPA US Data'!$D:$D,'Country Selector'!$A$2,'EPA US Data'!$J:$J,$B$1,'EPA US Data'!$C:$C,AB$2,'EPA US Data'!$G:$G,"&gt;="&amp;$A33,'EPA US Data'!$G:$G,"&lt;"&amp;$B33)*unit_conv*'State Downscaling Multipliers'!$B$15</f>
        <v>0</v>
      </c>
      <c r="AC33" s="2">
        <f t="shared" ref="AC33:AF33" si="218">AB33+($AG33-$AB33)/5</f>
        <v>0</v>
      </c>
      <c r="AD33" s="2">
        <f t="shared" si="218"/>
        <v>0</v>
      </c>
      <c r="AE33" s="2">
        <f t="shared" si="218"/>
        <v>0</v>
      </c>
      <c r="AF33" s="2">
        <f t="shared" si="218"/>
        <v>0</v>
      </c>
      <c r="AG33" s="105">
        <f>VLOOKUP($B$1,'Multipliers and Adjustments'!$A$70:$I$86,TRUNC(COLUMN(AG$2)/5)+2,FALSE)*SUMIFS('EPA US Data'!$I:$I,'EPA US Data'!$D:$D,'Country Selector'!$A$2,'EPA US Data'!$J:$J,$B$1,'EPA US Data'!$C:$C,AG$2,'EPA US Data'!$G:$G,"&gt;="&amp;$A33,'EPA US Data'!$G:$G,"&lt;"&amp;$B33)*unit_conv*'State Downscaling Multipliers'!$B$15</f>
        <v>0</v>
      </c>
      <c r="AH33" s="2">
        <f t="shared" ref="AH33:AK33" si="219">AG33+($AL33-$AG33)/5</f>
        <v>0</v>
      </c>
      <c r="AI33" s="2">
        <f t="shared" si="219"/>
        <v>0</v>
      </c>
      <c r="AJ33" s="2">
        <f t="shared" si="219"/>
        <v>0</v>
      </c>
      <c r="AK33" s="2">
        <f t="shared" si="219"/>
        <v>0</v>
      </c>
      <c r="AL33" s="105">
        <f>VLOOKUP($B$1,'Multipliers and Adjustments'!$A$70:$I$86,TRUNC(COLUMN(AL$2)/5)+2,FALSE)*SUMIFS('EPA US Data'!$I:$I,'EPA US Data'!$D:$D,'Country Selector'!$A$2,'EPA US Data'!$J:$J,$B$1,'EPA US Data'!$C:$C,AL$2,'EPA US Data'!$G:$G,"&gt;="&amp;$A33,'EPA US Data'!$G:$G,"&lt;"&amp;$B33)*unit_conv*'State Downscaling Multipliers'!$B$15</f>
        <v>0</v>
      </c>
    </row>
    <row r="34" spans="1:38" ht="15.75" customHeight="1" x14ac:dyDescent="0.25">
      <c r="A34" s="51">
        <f t="shared" si="8"/>
        <v>0</v>
      </c>
      <c r="B34" s="51">
        <f>A34</f>
        <v>0</v>
      </c>
      <c r="C34" s="105">
        <f>VLOOKUP($B$1,'Multipliers and Adjustments'!$A$70:$I$86,TRUNC(COLUMN(C$2)/5)+2,FALSE)*SUMIFS('EPA US Data'!$I:$I,'EPA US Data'!$D:$D,'Country Selector'!$A$2,'EPA US Data'!$J:$J,$B$1,'EPA US Data'!$C:$C,C$2,'EPA US Data'!$G:$G,"&gt;="&amp;$A34,'EPA US Data'!$G:$G,"&lt;"&amp;$B34)*unit_conv*'State Downscaling Multipliers'!$B$15</f>
        <v>0</v>
      </c>
      <c r="D34" s="2">
        <f t="shared" ref="D34:G34" si="220">C34+($H34-$C34)/5</f>
        <v>0</v>
      </c>
      <c r="E34" s="2">
        <f t="shared" si="220"/>
        <v>0</v>
      </c>
      <c r="F34" s="2">
        <f t="shared" si="220"/>
        <v>0</v>
      </c>
      <c r="G34" s="2">
        <f t="shared" si="220"/>
        <v>0</v>
      </c>
      <c r="H34" s="105">
        <f>VLOOKUP($B$1,'Multipliers and Adjustments'!$A$70:$I$86,TRUNC(COLUMN(H$2)/5)+2,FALSE)*SUMIFS('EPA US Data'!$I:$I,'EPA US Data'!$D:$D,'Country Selector'!$A$2,'EPA US Data'!$J:$J,$B$1,'EPA US Data'!$C:$C,H$2,'EPA US Data'!$G:$G,"&gt;="&amp;$A34,'EPA US Data'!$G:$G,"&lt;"&amp;$B34)*unit_conv*'State Downscaling Multipliers'!$B$15</f>
        <v>0</v>
      </c>
      <c r="I34" s="2">
        <f t="shared" ref="I34:L34" si="221">H34+($M34-$H34)/5</f>
        <v>0</v>
      </c>
      <c r="J34" s="2">
        <f t="shared" si="221"/>
        <v>0</v>
      </c>
      <c r="K34" s="2">
        <f t="shared" si="221"/>
        <v>0</v>
      </c>
      <c r="L34" s="2">
        <f t="shared" si="221"/>
        <v>0</v>
      </c>
      <c r="M34" s="105">
        <f>VLOOKUP($B$1,'Multipliers and Adjustments'!$A$70:$I$86,TRUNC(COLUMN(M$2)/5)+2,FALSE)*SUMIFS('EPA US Data'!$I:$I,'EPA US Data'!$D:$D,'Country Selector'!$A$2,'EPA US Data'!$J:$J,$B$1,'EPA US Data'!$C:$C,M$2,'EPA US Data'!$G:$G,"&gt;="&amp;$A34,'EPA US Data'!$G:$G,"&lt;"&amp;$B34)*unit_conv*'State Downscaling Multipliers'!$B$15</f>
        <v>0</v>
      </c>
      <c r="N34" s="2">
        <f t="shared" ref="N34:Q34" si="222">M34+($R34-$M34)/5</f>
        <v>0</v>
      </c>
      <c r="O34" s="2">
        <f t="shared" si="222"/>
        <v>0</v>
      </c>
      <c r="P34" s="2">
        <f t="shared" si="222"/>
        <v>0</v>
      </c>
      <c r="Q34" s="2">
        <f t="shared" si="222"/>
        <v>0</v>
      </c>
      <c r="R34" s="105">
        <f>VLOOKUP($B$1,'Multipliers and Adjustments'!$A$70:$I$86,TRUNC(COLUMN(R$2)/5)+2,FALSE)*SUMIFS('EPA US Data'!$I:$I,'EPA US Data'!$D:$D,'Country Selector'!$A$2,'EPA US Data'!$J:$J,$B$1,'EPA US Data'!$C:$C,R$2,'EPA US Data'!$G:$G,"&gt;="&amp;$A34,'EPA US Data'!$G:$G,"&lt;"&amp;$B34)*unit_conv*'State Downscaling Multipliers'!$B$15</f>
        <v>0</v>
      </c>
      <c r="S34" s="2">
        <f t="shared" ref="S34:V34" si="223">R34+($W34-$R34)/5</f>
        <v>0</v>
      </c>
      <c r="T34" s="2">
        <f t="shared" si="223"/>
        <v>0</v>
      </c>
      <c r="U34" s="2">
        <f t="shared" si="223"/>
        <v>0</v>
      </c>
      <c r="V34" s="2">
        <f t="shared" si="223"/>
        <v>0</v>
      </c>
      <c r="W34" s="105">
        <f>VLOOKUP($B$1,'Multipliers and Adjustments'!$A$70:$I$86,TRUNC(COLUMN(W$2)/5)+2,FALSE)*SUMIFS('EPA US Data'!$I:$I,'EPA US Data'!$D:$D,'Country Selector'!$A$2,'EPA US Data'!$J:$J,$B$1,'EPA US Data'!$C:$C,W$2,'EPA US Data'!$G:$G,"&gt;="&amp;$A34,'EPA US Data'!$G:$G,"&lt;"&amp;$B34)*unit_conv*'State Downscaling Multipliers'!$B$15</f>
        <v>0</v>
      </c>
      <c r="X34" s="2">
        <f t="shared" ref="X34:AA34" si="224">W34+($AB34-$W34)/5</f>
        <v>0</v>
      </c>
      <c r="Y34" s="2">
        <f t="shared" si="224"/>
        <v>0</v>
      </c>
      <c r="Z34" s="2">
        <f t="shared" si="224"/>
        <v>0</v>
      </c>
      <c r="AA34" s="2">
        <f t="shared" si="224"/>
        <v>0</v>
      </c>
      <c r="AB34" s="105">
        <f>VLOOKUP($B$1,'Multipliers and Adjustments'!$A$70:$I$86,TRUNC(COLUMN(AB$2)/5)+2,FALSE)*SUMIFS('EPA US Data'!$I:$I,'EPA US Data'!$D:$D,'Country Selector'!$A$2,'EPA US Data'!$J:$J,$B$1,'EPA US Data'!$C:$C,AB$2,'EPA US Data'!$G:$G,"&gt;="&amp;$A34,'EPA US Data'!$G:$G,"&lt;"&amp;$B34)*unit_conv*'State Downscaling Multipliers'!$B$15</f>
        <v>0</v>
      </c>
      <c r="AC34" s="2">
        <f t="shared" ref="AC34:AF34" si="225">AB34+($AG34-$AB34)/5</f>
        <v>0</v>
      </c>
      <c r="AD34" s="2">
        <f t="shared" si="225"/>
        <v>0</v>
      </c>
      <c r="AE34" s="2">
        <f t="shared" si="225"/>
        <v>0</v>
      </c>
      <c r="AF34" s="2">
        <f t="shared" si="225"/>
        <v>0</v>
      </c>
      <c r="AG34" s="105">
        <f>VLOOKUP($B$1,'Multipliers and Adjustments'!$A$70:$I$86,TRUNC(COLUMN(AG$2)/5)+2,FALSE)*SUMIFS('EPA US Data'!$I:$I,'EPA US Data'!$D:$D,'Country Selector'!$A$2,'EPA US Data'!$J:$J,$B$1,'EPA US Data'!$C:$C,AG$2,'EPA US Data'!$G:$G,"&gt;="&amp;$A34,'EPA US Data'!$G:$G,"&lt;"&amp;$B34)*unit_conv*'State Downscaling Multipliers'!$B$15</f>
        <v>0</v>
      </c>
      <c r="AH34" s="2">
        <f t="shared" ref="AH34:AK34" si="226">AG34+($AL34-$AG34)/5</f>
        <v>0</v>
      </c>
      <c r="AI34" s="2">
        <f t="shared" si="226"/>
        <v>0</v>
      </c>
      <c r="AJ34" s="2">
        <f t="shared" si="226"/>
        <v>0</v>
      </c>
      <c r="AK34" s="2">
        <f t="shared" si="226"/>
        <v>0</v>
      </c>
      <c r="AL34" s="105">
        <f>VLOOKUP($B$1,'Multipliers and Adjustments'!$A$70:$I$86,TRUNC(COLUMN(AL$2)/5)+2,FALSE)*SUMIFS('EPA US Data'!$I:$I,'EPA US Data'!$D:$D,'Country Selector'!$A$2,'EPA US Data'!$J:$J,$B$1,'EPA US Data'!$C:$C,AL$2,'EPA US Data'!$G:$G,"&gt;="&amp;$A34,'EPA US Data'!$G:$G,"&lt;"&amp;$B34)*unit_conv*'State Downscaling Multipliers'!$B$15</f>
        <v>0</v>
      </c>
    </row>
    <row r="35" spans="1:38" ht="15.75" customHeight="1" x14ac:dyDescent="0.25">
      <c r="A35" s="52">
        <v>0.1</v>
      </c>
      <c r="B35" s="52">
        <f>A35+9.9</f>
        <v>10</v>
      </c>
      <c r="C35" s="105">
        <f>VLOOKUP($B$1,'Multipliers and Adjustments'!$A$70:$I$86,TRUNC(COLUMN(C$2)/5)+2,FALSE)*SUMIFS('EPA US Data'!$I:$I,'EPA US Data'!$D:$D,'Country Selector'!$A$2,'EPA US Data'!$J:$J,$B$1,'EPA US Data'!$C:$C,C$2,'EPA US Data'!$G:$G,"&gt;="&amp;$A35,'EPA US Data'!$G:$G,"&lt;"&amp;$B35)*unit_conv*'State Downscaling Multipliers'!$B$15</f>
        <v>19766764646.469967</v>
      </c>
      <c r="D35" s="2">
        <f t="shared" ref="D35:G35" si="227">C35+($H35-$C35)/5</f>
        <v>20343917971.811104</v>
      </c>
      <c r="E35" s="2">
        <f t="shared" si="227"/>
        <v>20921071297.152241</v>
      </c>
      <c r="F35" s="2">
        <f t="shared" si="227"/>
        <v>21498224622.493378</v>
      </c>
      <c r="G35" s="2">
        <f t="shared" si="227"/>
        <v>22075377947.834515</v>
      </c>
      <c r="H35" s="105">
        <f>VLOOKUP($B$1,'Multipliers and Adjustments'!$A$70:$I$86,TRUNC(COLUMN(H$2)/5)+2,FALSE)*SUMIFS('EPA US Data'!$I:$I,'EPA US Data'!$D:$D,'Country Selector'!$A$2,'EPA US Data'!$J:$J,$B$1,'EPA US Data'!$C:$C,H$2,'EPA US Data'!$G:$G,"&gt;="&amp;$A35,'EPA US Data'!$G:$G,"&lt;"&amp;$B35)*unit_conv*'State Downscaling Multipliers'!$B$15</f>
        <v>22652531273.175644</v>
      </c>
      <c r="I35" s="2">
        <f t="shared" ref="I35:L35" si="228">H35+($M35-$H35)/5</f>
        <v>23393829793.443184</v>
      </c>
      <c r="J35" s="2">
        <f t="shared" si="228"/>
        <v>24135128313.710724</v>
      </c>
      <c r="K35" s="2">
        <f t="shared" si="228"/>
        <v>24876426833.978264</v>
      </c>
      <c r="L35" s="2">
        <f t="shared" si="228"/>
        <v>25617725354.245804</v>
      </c>
      <c r="M35" s="105">
        <f>VLOOKUP($B$1,'Multipliers and Adjustments'!$A$70:$I$86,TRUNC(COLUMN(M$2)/5)+2,FALSE)*SUMIFS('EPA US Data'!$I:$I,'EPA US Data'!$D:$D,'Country Selector'!$A$2,'EPA US Data'!$J:$J,$B$1,'EPA US Data'!$C:$C,M$2,'EPA US Data'!$G:$G,"&gt;="&amp;$A35,'EPA US Data'!$G:$G,"&lt;"&amp;$B35)*unit_conv*'State Downscaling Multipliers'!$B$15</f>
        <v>26359023874.513348</v>
      </c>
      <c r="N35" s="2">
        <f t="shared" ref="N35:Q35" si="229">M35+($R35-$M35)/5</f>
        <v>27208317662.028053</v>
      </c>
      <c r="O35" s="2">
        <f t="shared" si="229"/>
        <v>28057611449.542759</v>
      </c>
      <c r="P35" s="2">
        <f t="shared" si="229"/>
        <v>28906905237.057465</v>
      </c>
      <c r="Q35" s="2">
        <f t="shared" si="229"/>
        <v>29756199024.57217</v>
      </c>
      <c r="R35" s="105">
        <f>VLOOKUP($B$1,'Multipliers and Adjustments'!$A$70:$I$86,TRUNC(COLUMN(R$2)/5)+2,FALSE)*SUMIFS('EPA US Data'!$I:$I,'EPA US Data'!$D:$D,'Country Selector'!$A$2,'EPA US Data'!$J:$J,$B$1,'EPA US Data'!$C:$C,R$2,'EPA US Data'!$G:$G,"&gt;="&amp;$A35,'EPA US Data'!$G:$G,"&lt;"&amp;$B35)*unit_conv*'State Downscaling Multipliers'!$B$15</f>
        <v>30605492812.086884</v>
      </c>
      <c r="S35" s="2">
        <f t="shared" ref="S35:V35" si="230">R35+($W35-$R35)/5</f>
        <v>32315032036.288231</v>
      </c>
      <c r="T35" s="2">
        <f t="shared" si="230"/>
        <v>34024571260.489578</v>
      </c>
      <c r="U35" s="2">
        <f t="shared" si="230"/>
        <v>35734110484.690926</v>
      </c>
      <c r="V35" s="2">
        <f t="shared" si="230"/>
        <v>37443649708.892273</v>
      </c>
      <c r="W35" s="105">
        <f>VLOOKUP($B$1,'Multipliers and Adjustments'!$A$70:$I$86,TRUNC(COLUMN(W$2)/5)+2,FALSE)*SUMIFS('EPA US Data'!$I:$I,'EPA US Data'!$D:$D,'Country Selector'!$A$2,'EPA US Data'!$J:$J,$B$1,'EPA US Data'!$C:$C,W$2,'EPA US Data'!$G:$G,"&gt;="&amp;$A35,'EPA US Data'!$G:$G,"&lt;"&amp;$B35)*unit_conv*'State Downscaling Multipliers'!$B$15</f>
        <v>39153188933.093628</v>
      </c>
      <c r="X35" s="2">
        <f t="shared" ref="X35:AA35" si="231">W35+($AB35-$W35)/5</f>
        <v>39918514384.048271</v>
      </c>
      <c r="Y35" s="2">
        <f t="shared" si="231"/>
        <v>40683839835.002914</v>
      </c>
      <c r="Z35" s="2">
        <f t="shared" si="231"/>
        <v>41449165285.957558</v>
      </c>
      <c r="AA35" s="2">
        <f t="shared" si="231"/>
        <v>42214490736.912201</v>
      </c>
      <c r="AB35" s="105">
        <f>VLOOKUP($B$1,'Multipliers and Adjustments'!$A$70:$I$86,TRUNC(COLUMN(AB$2)/5)+2,FALSE)*SUMIFS('EPA US Data'!$I:$I,'EPA US Data'!$D:$D,'Country Selector'!$A$2,'EPA US Data'!$J:$J,$B$1,'EPA US Data'!$C:$C,AB$2,'EPA US Data'!$G:$G,"&gt;="&amp;$A35,'EPA US Data'!$G:$G,"&lt;"&amp;$B35)*unit_conv*'State Downscaling Multipliers'!$B$15</f>
        <v>42979816187.866829</v>
      </c>
      <c r="AC35" s="2">
        <f t="shared" ref="AC35:AF35" si="232">AB35+($AG35-$AB35)/5</f>
        <v>43019488418.329414</v>
      </c>
      <c r="AD35" s="2">
        <f t="shared" si="232"/>
        <v>43059160648.792</v>
      </c>
      <c r="AE35" s="2">
        <f t="shared" si="232"/>
        <v>43098832879.254585</v>
      </c>
      <c r="AF35" s="2">
        <f t="shared" si="232"/>
        <v>43138505109.717171</v>
      </c>
      <c r="AG35" s="105">
        <f>VLOOKUP($B$1,'Multipliers and Adjustments'!$A$70:$I$86,TRUNC(COLUMN(AG$2)/5)+2,FALSE)*SUMIFS('EPA US Data'!$I:$I,'EPA US Data'!$D:$D,'Country Selector'!$A$2,'EPA US Data'!$J:$J,$B$1,'EPA US Data'!$C:$C,AG$2,'EPA US Data'!$G:$G,"&gt;="&amp;$A35,'EPA US Data'!$G:$G,"&lt;"&amp;$B35)*unit_conv*'State Downscaling Multipliers'!$B$15</f>
        <v>43178177340.179764</v>
      </c>
      <c r="AH35" s="2">
        <f t="shared" ref="AH35:AK35" si="233">AG35+($AL35-$AG35)/5</f>
        <v>43335345573.552765</v>
      </c>
      <c r="AI35" s="2">
        <f t="shared" si="233"/>
        <v>43492513806.925766</v>
      </c>
      <c r="AJ35" s="2">
        <f t="shared" si="233"/>
        <v>43649682040.298767</v>
      </c>
      <c r="AK35" s="2">
        <f t="shared" si="233"/>
        <v>43806850273.671768</v>
      </c>
      <c r="AL35" s="105">
        <f>VLOOKUP($B$1,'Multipliers and Adjustments'!$A$70:$I$86,TRUNC(COLUMN(AL$2)/5)+2,FALSE)*SUMIFS('EPA US Data'!$I:$I,'EPA US Data'!$D:$D,'Country Selector'!$A$2,'EPA US Data'!$J:$J,$B$1,'EPA US Data'!$C:$C,AL$2,'EPA US Data'!$G:$G,"&gt;="&amp;$A35,'EPA US Data'!$G:$G,"&lt;"&amp;$B35)*unit_conv*'State Downscaling Multipliers'!$B$15</f>
        <v>43964018507.044754</v>
      </c>
    </row>
    <row r="36" spans="1:38" ht="15.75" customHeight="1" x14ac:dyDescent="0.25">
      <c r="A36" s="50">
        <f t="shared" ref="A36:A74" si="234">B35</f>
        <v>10</v>
      </c>
      <c r="B36" s="50">
        <f t="shared" ref="B36:B44" si="235">A36+10</f>
        <v>20</v>
      </c>
      <c r="C36" s="105">
        <f>VLOOKUP($B$1,'Multipliers and Adjustments'!$A$70:$I$86,TRUNC(COLUMN(C$2)/5)+2,FALSE)*SUMIFS('EPA US Data'!$I:$I,'EPA US Data'!$D:$D,'Country Selector'!$A$2,'EPA US Data'!$J:$J,$B$1,'EPA US Data'!$C:$C,C$2,'EPA US Data'!$G:$G,"&gt;="&amp;$A36,'EPA US Data'!$G:$G,"&lt;"&amp;$B36)*unit_conv*'State Downscaling Multipliers'!$B$15</f>
        <v>1564945246.2207193</v>
      </c>
      <c r="D36" s="2">
        <f t="shared" ref="D36:G36" si="236">C36+($H36-$C36)/5</f>
        <v>1588601587.616066</v>
      </c>
      <c r="E36" s="2">
        <f t="shared" si="236"/>
        <v>1612257929.0114126</v>
      </c>
      <c r="F36" s="2">
        <f t="shared" si="236"/>
        <v>1635914270.4067593</v>
      </c>
      <c r="G36" s="2">
        <f t="shared" si="236"/>
        <v>1659570611.8021059</v>
      </c>
      <c r="H36" s="105">
        <f>VLOOKUP($B$1,'Multipliers and Adjustments'!$A$70:$I$86,TRUNC(COLUMN(H$2)/5)+2,FALSE)*SUMIFS('EPA US Data'!$I:$I,'EPA US Data'!$D:$D,'Country Selector'!$A$2,'EPA US Data'!$J:$J,$B$1,'EPA US Data'!$C:$C,H$2,'EPA US Data'!$G:$G,"&gt;="&amp;$A36,'EPA US Data'!$G:$G,"&lt;"&amp;$B36)*unit_conv*'State Downscaling Multipliers'!$B$15</f>
        <v>1683226953.1974521</v>
      </c>
      <c r="I36" s="2">
        <f t="shared" ref="I36:L36" si="237">H36+($M36-$H36)/5</f>
        <v>1825322119.9386578</v>
      </c>
      <c r="J36" s="2">
        <f t="shared" si="237"/>
        <v>1967417286.6798635</v>
      </c>
      <c r="K36" s="2">
        <f t="shared" si="237"/>
        <v>2109512453.4210691</v>
      </c>
      <c r="L36" s="2">
        <f t="shared" si="237"/>
        <v>2251607620.1622748</v>
      </c>
      <c r="M36" s="105">
        <f>VLOOKUP($B$1,'Multipliers and Adjustments'!$A$70:$I$86,TRUNC(COLUMN(M$2)/5)+2,FALSE)*SUMIFS('EPA US Data'!$I:$I,'EPA US Data'!$D:$D,'Country Selector'!$A$2,'EPA US Data'!$J:$J,$B$1,'EPA US Data'!$C:$C,M$2,'EPA US Data'!$G:$G,"&gt;="&amp;$A36,'EPA US Data'!$G:$G,"&lt;"&amp;$B36)*unit_conv*'State Downscaling Multipliers'!$B$15</f>
        <v>2393702786.903481</v>
      </c>
      <c r="N36" s="2">
        <f t="shared" ref="N36:Q36" si="238">M36+($R36-$M36)/5</f>
        <v>3146173690.182198</v>
      </c>
      <c r="O36" s="2">
        <f t="shared" si="238"/>
        <v>3898644593.4609151</v>
      </c>
      <c r="P36" s="2">
        <f t="shared" si="238"/>
        <v>4651115496.7396326</v>
      </c>
      <c r="Q36" s="2">
        <f t="shared" si="238"/>
        <v>5403586400.0183496</v>
      </c>
      <c r="R36" s="105">
        <f>VLOOKUP($B$1,'Multipliers and Adjustments'!$A$70:$I$86,TRUNC(COLUMN(R$2)/5)+2,FALSE)*SUMIFS('EPA US Data'!$I:$I,'EPA US Data'!$D:$D,'Country Selector'!$A$2,'EPA US Data'!$J:$J,$B$1,'EPA US Data'!$C:$C,R$2,'EPA US Data'!$G:$G,"&gt;="&amp;$A36,'EPA US Data'!$G:$G,"&lt;"&amp;$B36)*unit_conv*'State Downscaling Multipliers'!$B$15</f>
        <v>6156057303.2970667</v>
      </c>
      <c r="S36" s="2">
        <f t="shared" ref="S36:V36" si="239">R36+($W36-$R36)/5</f>
        <v>6764746731.715271</v>
      </c>
      <c r="T36" s="2">
        <f t="shared" si="239"/>
        <v>7373436160.1334753</v>
      </c>
      <c r="U36" s="2">
        <f t="shared" si="239"/>
        <v>7982125588.5516796</v>
      </c>
      <c r="V36" s="2">
        <f t="shared" si="239"/>
        <v>8590815016.969883</v>
      </c>
      <c r="W36" s="105">
        <f>VLOOKUP($B$1,'Multipliers and Adjustments'!$A$70:$I$86,TRUNC(COLUMN(W$2)/5)+2,FALSE)*SUMIFS('EPA US Data'!$I:$I,'EPA US Data'!$D:$D,'Country Selector'!$A$2,'EPA US Data'!$J:$J,$B$1,'EPA US Data'!$C:$C,W$2,'EPA US Data'!$G:$G,"&gt;="&amp;$A36,'EPA US Data'!$G:$G,"&lt;"&amp;$B36)*unit_conv*'State Downscaling Multipliers'!$B$15</f>
        <v>9199504445.3880863</v>
      </c>
      <c r="X36" s="2">
        <f t="shared" ref="X36:AA36" si="240">W36+($AB36-$W36)/5</f>
        <v>9173536842.7448101</v>
      </c>
      <c r="Y36" s="2">
        <f t="shared" si="240"/>
        <v>9147569240.1015339</v>
      </c>
      <c r="Z36" s="2">
        <f t="shared" si="240"/>
        <v>9121601637.4582577</v>
      </c>
      <c r="AA36" s="2">
        <f t="shared" si="240"/>
        <v>9095634034.8149815</v>
      </c>
      <c r="AB36" s="105">
        <f>VLOOKUP($B$1,'Multipliers and Adjustments'!$A$70:$I$86,TRUNC(COLUMN(AB$2)/5)+2,FALSE)*SUMIFS('EPA US Data'!$I:$I,'EPA US Data'!$D:$D,'Country Selector'!$A$2,'EPA US Data'!$J:$J,$B$1,'EPA US Data'!$C:$C,AB$2,'EPA US Data'!$G:$G,"&gt;="&amp;$A36,'EPA US Data'!$G:$G,"&lt;"&amp;$B36)*unit_conv*'State Downscaling Multipliers'!$B$15</f>
        <v>9069666432.1717033</v>
      </c>
      <c r="AC36" s="2">
        <f t="shared" ref="AC36:AF36" si="241">AB36+($AG36-$AB36)/5</f>
        <v>9292556449.4793491</v>
      </c>
      <c r="AD36" s="2">
        <f t="shared" si="241"/>
        <v>9515446466.7869949</v>
      </c>
      <c r="AE36" s="2">
        <f t="shared" si="241"/>
        <v>9738336484.0946407</v>
      </c>
      <c r="AF36" s="2">
        <f t="shared" si="241"/>
        <v>9961226501.4022865</v>
      </c>
      <c r="AG36" s="105">
        <f>VLOOKUP($B$1,'Multipliers and Adjustments'!$A$70:$I$86,TRUNC(COLUMN(AG$2)/5)+2,FALSE)*SUMIFS('EPA US Data'!$I:$I,'EPA US Data'!$D:$D,'Country Selector'!$A$2,'EPA US Data'!$J:$J,$B$1,'EPA US Data'!$C:$C,AG$2,'EPA US Data'!$G:$G,"&gt;="&amp;$A36,'EPA US Data'!$G:$G,"&lt;"&amp;$B36)*unit_conv*'State Downscaling Multipliers'!$B$15</f>
        <v>10184116518.709936</v>
      </c>
      <c r="AH36" s="2">
        <f t="shared" ref="AH36:AK36" si="242">AG36+($AL36-$AG36)/5</f>
        <v>10243136628.365839</v>
      </c>
      <c r="AI36" s="2">
        <f t="shared" si="242"/>
        <v>10302156738.021742</v>
      </c>
      <c r="AJ36" s="2">
        <f t="shared" si="242"/>
        <v>10361176847.677645</v>
      </c>
      <c r="AK36" s="2">
        <f t="shared" si="242"/>
        <v>10420196957.333548</v>
      </c>
      <c r="AL36" s="105">
        <f>VLOOKUP($B$1,'Multipliers and Adjustments'!$A$70:$I$86,TRUNC(COLUMN(AL$2)/5)+2,FALSE)*SUMIFS('EPA US Data'!$I:$I,'EPA US Data'!$D:$D,'Country Selector'!$A$2,'EPA US Data'!$J:$J,$B$1,'EPA US Data'!$C:$C,AL$2,'EPA US Data'!$G:$G,"&gt;="&amp;$A36,'EPA US Data'!$G:$G,"&lt;"&amp;$B36)*unit_conv*'State Downscaling Multipliers'!$B$15</f>
        <v>10479217066.989452</v>
      </c>
    </row>
    <row r="37" spans="1:38" ht="15.75" customHeight="1" x14ac:dyDescent="0.25">
      <c r="A37" s="50">
        <f t="shared" si="234"/>
        <v>20</v>
      </c>
      <c r="B37" s="50">
        <f t="shared" si="235"/>
        <v>30</v>
      </c>
      <c r="C37" s="105">
        <f>VLOOKUP($B$1,'Multipliers and Adjustments'!$A$70:$I$86,TRUNC(COLUMN(C$2)/5)+2,FALSE)*SUMIFS('EPA US Data'!$I:$I,'EPA US Data'!$D:$D,'Country Selector'!$A$2,'EPA US Data'!$J:$J,$B$1,'EPA US Data'!$C:$C,C$2,'EPA US Data'!$G:$G,"&gt;="&amp;$A37,'EPA US Data'!$G:$G,"&lt;"&amp;$B37)*unit_conv*'State Downscaling Multipliers'!$B$15</f>
        <v>295592505.36445177</v>
      </c>
      <c r="D37" s="2">
        <f t="shared" ref="D37:G37" si="243">C37+($H37-$C37)/5</f>
        <v>293437755.43487638</v>
      </c>
      <c r="E37" s="2">
        <f t="shared" si="243"/>
        <v>291283005.505301</v>
      </c>
      <c r="F37" s="2">
        <f t="shared" si="243"/>
        <v>289128255.57572562</v>
      </c>
      <c r="G37" s="2">
        <f t="shared" si="243"/>
        <v>286973505.64615023</v>
      </c>
      <c r="H37" s="105">
        <f>VLOOKUP($B$1,'Multipliers and Adjustments'!$A$70:$I$86,TRUNC(COLUMN(H$2)/5)+2,FALSE)*SUMIFS('EPA US Data'!$I:$I,'EPA US Data'!$D:$D,'Country Selector'!$A$2,'EPA US Data'!$J:$J,$B$1,'EPA US Data'!$C:$C,H$2,'EPA US Data'!$G:$G,"&gt;="&amp;$A37,'EPA US Data'!$G:$G,"&lt;"&amp;$B37)*unit_conv*'State Downscaling Multipliers'!$B$15</f>
        <v>284818755.71657479</v>
      </c>
      <c r="I37" s="2">
        <f t="shared" ref="I37:L37" si="244">H37+($M37-$H37)/5</f>
        <v>290142252.92018366</v>
      </c>
      <c r="J37" s="2">
        <f t="shared" si="244"/>
        <v>295465750.12379253</v>
      </c>
      <c r="K37" s="2">
        <f t="shared" si="244"/>
        <v>300789247.3274014</v>
      </c>
      <c r="L37" s="2">
        <f t="shared" si="244"/>
        <v>306112744.53101027</v>
      </c>
      <c r="M37" s="105">
        <f>VLOOKUP($B$1,'Multipliers and Adjustments'!$A$70:$I$86,TRUNC(COLUMN(M$2)/5)+2,FALSE)*SUMIFS('EPA US Data'!$I:$I,'EPA US Data'!$D:$D,'Country Selector'!$A$2,'EPA US Data'!$J:$J,$B$1,'EPA US Data'!$C:$C,M$2,'EPA US Data'!$G:$G,"&gt;="&amp;$A37,'EPA US Data'!$G:$G,"&lt;"&amp;$B37)*unit_conv*'State Downscaling Multipliers'!$B$15</f>
        <v>311436241.73461914</v>
      </c>
      <c r="N37" s="2">
        <f t="shared" ref="N37:Q37" si="245">M37+($R37-$M37)/5</f>
        <v>348841902.28641152</v>
      </c>
      <c r="O37" s="2">
        <f t="shared" si="245"/>
        <v>386247562.83820391</v>
      </c>
      <c r="P37" s="2">
        <f t="shared" si="245"/>
        <v>423653223.38999629</v>
      </c>
      <c r="Q37" s="2">
        <f t="shared" si="245"/>
        <v>461058883.94178867</v>
      </c>
      <c r="R37" s="105">
        <f>VLOOKUP($B$1,'Multipliers and Adjustments'!$A$70:$I$86,TRUNC(COLUMN(R$2)/5)+2,FALSE)*SUMIFS('EPA US Data'!$I:$I,'EPA US Data'!$D:$D,'Country Selector'!$A$2,'EPA US Data'!$J:$J,$B$1,'EPA US Data'!$C:$C,R$2,'EPA US Data'!$G:$G,"&gt;="&amp;$A37,'EPA US Data'!$G:$G,"&lt;"&amp;$B37)*unit_conv*'State Downscaling Multipliers'!$B$15</f>
        <v>498464544.49358094</v>
      </c>
      <c r="S37" s="2">
        <f t="shared" ref="S37:V37" si="246">R37+($W37-$R37)/5</f>
        <v>537039915.86515343</v>
      </c>
      <c r="T37" s="2">
        <f t="shared" si="246"/>
        <v>575615287.23672593</v>
      </c>
      <c r="U37" s="2">
        <f t="shared" si="246"/>
        <v>614190658.60829842</v>
      </c>
      <c r="V37" s="2">
        <f t="shared" si="246"/>
        <v>652766029.97987092</v>
      </c>
      <c r="W37" s="105">
        <f>VLOOKUP($B$1,'Multipliers and Adjustments'!$A$70:$I$86,TRUNC(COLUMN(W$2)/5)+2,FALSE)*SUMIFS('EPA US Data'!$I:$I,'EPA US Data'!$D:$D,'Country Selector'!$A$2,'EPA US Data'!$J:$J,$B$1,'EPA US Data'!$C:$C,W$2,'EPA US Data'!$G:$G,"&gt;="&amp;$A37,'EPA US Data'!$G:$G,"&lt;"&amp;$B37)*unit_conv*'State Downscaling Multipliers'!$B$15</f>
        <v>691341401.35144317</v>
      </c>
      <c r="X37" s="2">
        <f t="shared" ref="X37:AA37" si="247">W37+($AB37-$W37)/5</f>
        <v>702690541.52438891</v>
      </c>
      <c r="Y37" s="2">
        <f t="shared" si="247"/>
        <v>714039681.69733465</v>
      </c>
      <c r="Z37" s="2">
        <f t="shared" si="247"/>
        <v>725388821.87028039</v>
      </c>
      <c r="AA37" s="2">
        <f t="shared" si="247"/>
        <v>736737962.04322612</v>
      </c>
      <c r="AB37" s="105">
        <f>VLOOKUP($B$1,'Multipliers and Adjustments'!$A$70:$I$86,TRUNC(COLUMN(AB$2)/5)+2,FALSE)*SUMIFS('EPA US Data'!$I:$I,'EPA US Data'!$D:$D,'Country Selector'!$A$2,'EPA US Data'!$J:$J,$B$1,'EPA US Data'!$C:$C,AB$2,'EPA US Data'!$G:$G,"&gt;="&amp;$A37,'EPA US Data'!$G:$G,"&lt;"&amp;$B37)*unit_conv*'State Downscaling Multipliers'!$B$15</f>
        <v>748087102.2161721</v>
      </c>
      <c r="AC37" s="2">
        <f t="shared" ref="AC37:AF37" si="248">AB37+($AG37-$AB37)/5</f>
        <v>751063302.517784</v>
      </c>
      <c r="AD37" s="2">
        <f t="shared" si="248"/>
        <v>754039502.8193959</v>
      </c>
      <c r="AE37" s="2">
        <f t="shared" si="248"/>
        <v>757015703.1210078</v>
      </c>
      <c r="AF37" s="2">
        <f t="shared" si="248"/>
        <v>759991903.4226197</v>
      </c>
      <c r="AG37" s="105">
        <f>VLOOKUP($B$1,'Multipliers and Adjustments'!$A$70:$I$86,TRUNC(COLUMN(AG$2)/5)+2,FALSE)*SUMIFS('EPA US Data'!$I:$I,'EPA US Data'!$D:$D,'Country Selector'!$A$2,'EPA US Data'!$J:$J,$B$1,'EPA US Data'!$C:$C,AG$2,'EPA US Data'!$G:$G,"&gt;="&amp;$A37,'EPA US Data'!$G:$G,"&lt;"&amp;$B37)*unit_conv*'State Downscaling Multipliers'!$B$15</f>
        <v>762968103.72423148</v>
      </c>
      <c r="AH37" s="2">
        <f t="shared" ref="AH37:AK37" si="249">AG37+($AL37-$AG37)/5</f>
        <v>802778194.49378121</v>
      </c>
      <c r="AI37" s="2">
        <f t="shared" si="249"/>
        <v>842588285.26333094</v>
      </c>
      <c r="AJ37" s="2">
        <f t="shared" si="249"/>
        <v>882398376.03288066</v>
      </c>
      <c r="AK37" s="2">
        <f t="shared" si="249"/>
        <v>922208466.80243039</v>
      </c>
      <c r="AL37" s="105">
        <f>VLOOKUP($B$1,'Multipliers and Adjustments'!$A$70:$I$86,TRUNC(COLUMN(AL$2)/5)+2,FALSE)*SUMIFS('EPA US Data'!$I:$I,'EPA US Data'!$D:$D,'Country Selector'!$A$2,'EPA US Data'!$J:$J,$B$1,'EPA US Data'!$C:$C,AL$2,'EPA US Data'!$G:$G,"&gt;="&amp;$A37,'EPA US Data'!$G:$G,"&lt;"&amp;$B37)*unit_conv*'State Downscaling Multipliers'!$B$15</f>
        <v>962018557.57198036</v>
      </c>
    </row>
    <row r="38" spans="1:38" ht="15.75" customHeight="1" x14ac:dyDescent="0.25">
      <c r="A38" s="50">
        <f t="shared" si="234"/>
        <v>30</v>
      </c>
      <c r="B38" s="50">
        <f t="shared" si="235"/>
        <v>40</v>
      </c>
      <c r="C38" s="105">
        <f>VLOOKUP($B$1,'Multipliers and Adjustments'!$A$70:$I$86,TRUNC(COLUMN(C$2)/5)+2,FALSE)*SUMIFS('EPA US Data'!$I:$I,'EPA US Data'!$D:$D,'Country Selector'!$A$2,'EPA US Data'!$J:$J,$B$1,'EPA US Data'!$C:$C,C$2,'EPA US Data'!$G:$G,"&gt;="&amp;$A38,'EPA US Data'!$G:$G,"&lt;"&amp;$B38)*unit_conv*'State Downscaling Multipliers'!$B$15</f>
        <v>109878667.36250143</v>
      </c>
      <c r="D38" s="2">
        <f t="shared" ref="D38:G38" si="250">C38+($H38-$C38)/5</f>
        <v>113602738.75173771</v>
      </c>
      <c r="E38" s="2">
        <f t="shared" si="250"/>
        <v>117326810.140974</v>
      </c>
      <c r="F38" s="2">
        <f t="shared" si="250"/>
        <v>121050881.53021029</v>
      </c>
      <c r="G38" s="2">
        <f t="shared" si="250"/>
        <v>124774952.91944657</v>
      </c>
      <c r="H38" s="105">
        <f>VLOOKUP($B$1,'Multipliers and Adjustments'!$A$70:$I$86,TRUNC(COLUMN(H$2)/5)+2,FALSE)*SUMIFS('EPA US Data'!$I:$I,'EPA US Data'!$D:$D,'Country Selector'!$A$2,'EPA US Data'!$J:$J,$B$1,'EPA US Data'!$C:$C,H$2,'EPA US Data'!$G:$G,"&gt;="&amp;$A38,'EPA US Data'!$G:$G,"&lt;"&amp;$B38)*unit_conv*'State Downscaling Multipliers'!$B$15</f>
        <v>128499024.30868286</v>
      </c>
      <c r="I38" s="2">
        <f t="shared" ref="I38:L38" si="251">H38+($M38-$H38)/5</f>
        <v>133742271.84336139</v>
      </c>
      <c r="J38" s="2">
        <f t="shared" si="251"/>
        <v>138985519.37803993</v>
      </c>
      <c r="K38" s="2">
        <f t="shared" si="251"/>
        <v>144228766.91271847</v>
      </c>
      <c r="L38" s="2">
        <f t="shared" si="251"/>
        <v>149472014.44739702</v>
      </c>
      <c r="M38" s="105">
        <f>VLOOKUP($B$1,'Multipliers and Adjustments'!$A$70:$I$86,TRUNC(COLUMN(M$2)/5)+2,FALSE)*SUMIFS('EPA US Data'!$I:$I,'EPA US Data'!$D:$D,'Country Selector'!$A$2,'EPA US Data'!$J:$J,$B$1,'EPA US Data'!$C:$C,M$2,'EPA US Data'!$G:$G,"&gt;="&amp;$A38,'EPA US Data'!$G:$G,"&lt;"&amp;$B38)*unit_conv*'State Downscaling Multipliers'!$B$15</f>
        <v>154715261.98207554</v>
      </c>
      <c r="N38" s="2">
        <f t="shared" ref="N38:Q38" si="252">M38+($R38-$M38)/5</f>
        <v>158540635.09626725</v>
      </c>
      <c r="O38" s="2">
        <f t="shared" si="252"/>
        <v>162366008.21045896</v>
      </c>
      <c r="P38" s="2">
        <f t="shared" si="252"/>
        <v>166191381.32465068</v>
      </c>
      <c r="Q38" s="2">
        <f t="shared" si="252"/>
        <v>170016754.43884239</v>
      </c>
      <c r="R38" s="105">
        <f>VLOOKUP($B$1,'Multipliers and Adjustments'!$A$70:$I$86,TRUNC(COLUMN(R$2)/5)+2,FALSE)*SUMIFS('EPA US Data'!$I:$I,'EPA US Data'!$D:$D,'Country Selector'!$A$2,'EPA US Data'!$J:$J,$B$1,'EPA US Data'!$C:$C,R$2,'EPA US Data'!$G:$G,"&gt;="&amp;$A38,'EPA US Data'!$G:$G,"&lt;"&amp;$B38)*unit_conv*'State Downscaling Multipliers'!$B$15</f>
        <v>173842127.55303416</v>
      </c>
      <c r="S38" s="2">
        <f t="shared" ref="S38:V38" si="253">R38+($W38-$R38)/5</f>
        <v>173946642.68431792</v>
      </c>
      <c r="T38" s="2">
        <f t="shared" si="253"/>
        <v>174051157.81560168</v>
      </c>
      <c r="U38" s="2">
        <f t="shared" si="253"/>
        <v>174155672.94688544</v>
      </c>
      <c r="V38" s="2">
        <f t="shared" si="253"/>
        <v>174260188.0781692</v>
      </c>
      <c r="W38" s="105">
        <f>VLOOKUP($B$1,'Multipliers and Adjustments'!$A$70:$I$86,TRUNC(COLUMN(W$2)/5)+2,FALSE)*SUMIFS('EPA US Data'!$I:$I,'EPA US Data'!$D:$D,'Country Selector'!$A$2,'EPA US Data'!$J:$J,$B$1,'EPA US Data'!$C:$C,W$2,'EPA US Data'!$G:$G,"&gt;="&amp;$A38,'EPA US Data'!$G:$G,"&lt;"&amp;$B38)*unit_conv*'State Downscaling Multipliers'!$B$15</f>
        <v>174364703.20945296</v>
      </c>
      <c r="X38" s="2">
        <f t="shared" ref="X38:AA38" si="254">W38+($AB38-$W38)/5</f>
        <v>167995656.54012838</v>
      </c>
      <c r="Y38" s="2">
        <f t="shared" si="254"/>
        <v>161626609.8708038</v>
      </c>
      <c r="Z38" s="2">
        <f t="shared" si="254"/>
        <v>155257563.20147923</v>
      </c>
      <c r="AA38" s="2">
        <f t="shared" si="254"/>
        <v>148888516.53215465</v>
      </c>
      <c r="AB38" s="105">
        <f>VLOOKUP($B$1,'Multipliers and Adjustments'!$A$70:$I$86,TRUNC(COLUMN(AB$2)/5)+2,FALSE)*SUMIFS('EPA US Data'!$I:$I,'EPA US Data'!$D:$D,'Country Selector'!$A$2,'EPA US Data'!$J:$J,$B$1,'EPA US Data'!$C:$C,AB$2,'EPA US Data'!$G:$G,"&gt;="&amp;$A38,'EPA US Data'!$G:$G,"&lt;"&amp;$B38)*unit_conv*'State Downscaling Multipliers'!$B$15</f>
        <v>142519469.86283001</v>
      </c>
      <c r="AC38" s="2">
        <f t="shared" ref="AC38:AF38" si="255">AB38+($AG38-$AB38)/5</f>
        <v>152501542.12633476</v>
      </c>
      <c r="AD38" s="2">
        <f t="shared" si="255"/>
        <v>162483614.3898395</v>
      </c>
      <c r="AE38" s="2">
        <f t="shared" si="255"/>
        <v>172465686.65334424</v>
      </c>
      <c r="AF38" s="2">
        <f t="shared" si="255"/>
        <v>182447758.91684899</v>
      </c>
      <c r="AG38" s="105">
        <f>VLOOKUP($B$1,'Multipliers and Adjustments'!$A$70:$I$86,TRUNC(COLUMN(AG$2)/5)+2,FALSE)*SUMIFS('EPA US Data'!$I:$I,'EPA US Data'!$D:$D,'Country Selector'!$A$2,'EPA US Data'!$J:$J,$B$1,'EPA US Data'!$C:$C,AG$2,'EPA US Data'!$G:$G,"&gt;="&amp;$A38,'EPA US Data'!$G:$G,"&lt;"&amp;$B38)*unit_conv*'State Downscaling Multipliers'!$B$15</f>
        <v>192429831.18035379</v>
      </c>
      <c r="AH38" s="2">
        <f t="shared" ref="AH38:AK38" si="256">AG38+($AL38-$AG38)/5</f>
        <v>193611509.90182599</v>
      </c>
      <c r="AI38" s="2">
        <f t="shared" si="256"/>
        <v>194793188.6232982</v>
      </c>
      <c r="AJ38" s="2">
        <f t="shared" si="256"/>
        <v>195974867.3447704</v>
      </c>
      <c r="AK38" s="2">
        <f t="shared" si="256"/>
        <v>197156546.06624261</v>
      </c>
      <c r="AL38" s="105">
        <f>VLOOKUP($B$1,'Multipliers and Adjustments'!$A$70:$I$86,TRUNC(COLUMN(AL$2)/5)+2,FALSE)*SUMIFS('EPA US Data'!$I:$I,'EPA US Data'!$D:$D,'Country Selector'!$A$2,'EPA US Data'!$J:$J,$B$1,'EPA US Data'!$C:$C,AL$2,'EPA US Data'!$G:$G,"&gt;="&amp;$A38,'EPA US Data'!$G:$G,"&lt;"&amp;$B38)*unit_conv*'State Downscaling Multipliers'!$B$15</f>
        <v>198338224.78771487</v>
      </c>
    </row>
    <row r="39" spans="1:38" ht="15.75" customHeight="1" x14ac:dyDescent="0.25">
      <c r="A39" s="50">
        <f t="shared" si="234"/>
        <v>40</v>
      </c>
      <c r="B39" s="50">
        <f t="shared" si="235"/>
        <v>50</v>
      </c>
      <c r="C39" s="105">
        <f>VLOOKUP($B$1,'Multipliers and Adjustments'!$A$70:$I$86,TRUNC(COLUMN(C$2)/5)+2,FALSE)*SUMIFS('EPA US Data'!$I:$I,'EPA US Data'!$D:$D,'Country Selector'!$A$2,'EPA US Data'!$J:$J,$B$1,'EPA US Data'!$C:$C,C$2,'EPA US Data'!$G:$G,"&gt;="&amp;$A39,'EPA US Data'!$G:$G,"&lt;"&amp;$B39)*unit_conv*'State Downscaling Multipliers'!$B$15</f>
        <v>50545906.235143632</v>
      </c>
      <c r="D39" s="2">
        <f t="shared" ref="D39:G39" si="257">C39+($H39-$C39)/5</f>
        <v>48661621.76265531</v>
      </c>
      <c r="E39" s="2">
        <f t="shared" si="257"/>
        <v>46777337.290166989</v>
      </c>
      <c r="F39" s="2">
        <f t="shared" si="257"/>
        <v>44893052.817678668</v>
      </c>
      <c r="G39" s="2">
        <f t="shared" si="257"/>
        <v>43008768.345190346</v>
      </c>
      <c r="H39" s="105">
        <f>VLOOKUP($B$1,'Multipliers and Adjustments'!$A$70:$I$86,TRUNC(COLUMN(H$2)/5)+2,FALSE)*SUMIFS('EPA US Data'!$I:$I,'EPA US Data'!$D:$D,'Country Selector'!$A$2,'EPA US Data'!$J:$J,$B$1,'EPA US Data'!$C:$C,H$2,'EPA US Data'!$G:$G,"&gt;="&amp;$A39,'EPA US Data'!$G:$G,"&lt;"&amp;$B39)*unit_conv*'State Downscaling Multipliers'!$B$15</f>
        <v>41124483.872702017</v>
      </c>
      <c r="I39" s="2">
        <f t="shared" ref="I39:L39" si="258">H39+($M39-$H39)/5</f>
        <v>41098202.195587784</v>
      </c>
      <c r="J39" s="2">
        <f t="shared" si="258"/>
        <v>41071920.518473551</v>
      </c>
      <c r="K39" s="2">
        <f t="shared" si="258"/>
        <v>41045638.841359317</v>
      </c>
      <c r="L39" s="2">
        <f t="shared" si="258"/>
        <v>41019357.164245084</v>
      </c>
      <c r="M39" s="105">
        <f>VLOOKUP($B$1,'Multipliers and Adjustments'!$A$70:$I$86,TRUNC(COLUMN(M$2)/5)+2,FALSE)*SUMIFS('EPA US Data'!$I:$I,'EPA US Data'!$D:$D,'Country Selector'!$A$2,'EPA US Data'!$J:$J,$B$1,'EPA US Data'!$C:$C,M$2,'EPA US Data'!$G:$G,"&gt;="&amp;$A39,'EPA US Data'!$G:$G,"&lt;"&amp;$B39)*unit_conv*'State Downscaling Multipliers'!$B$15</f>
        <v>40993075.487130836</v>
      </c>
      <c r="N39" s="2">
        <f t="shared" ref="N39:Q39" si="259">M39+($R39-$M39)/5</f>
        <v>43447326.911389485</v>
      </c>
      <c r="O39" s="2">
        <f t="shared" si="259"/>
        <v>45901578.335648134</v>
      </c>
      <c r="P39" s="2">
        <f t="shared" si="259"/>
        <v>48355829.759906784</v>
      </c>
      <c r="Q39" s="2">
        <f t="shared" si="259"/>
        <v>50810081.184165433</v>
      </c>
      <c r="R39" s="105">
        <f>VLOOKUP($B$1,'Multipliers and Adjustments'!$A$70:$I$86,TRUNC(COLUMN(R$2)/5)+2,FALSE)*SUMIFS('EPA US Data'!$I:$I,'EPA US Data'!$D:$D,'Country Selector'!$A$2,'EPA US Data'!$J:$J,$B$1,'EPA US Data'!$C:$C,R$2,'EPA US Data'!$G:$G,"&gt;="&amp;$A39,'EPA US Data'!$G:$G,"&lt;"&amp;$B39)*unit_conv*'State Downscaling Multipliers'!$B$15</f>
        <v>53264332.608424067</v>
      </c>
      <c r="S39" s="2">
        <f t="shared" ref="S39:V39" si="260">R39+($W39-$R39)/5</f>
        <v>49953681.922415435</v>
      </c>
      <c r="T39" s="2">
        <f t="shared" si="260"/>
        <v>46643031.236406803</v>
      </c>
      <c r="U39" s="2">
        <f t="shared" si="260"/>
        <v>43332380.550398171</v>
      </c>
      <c r="V39" s="2">
        <f t="shared" si="260"/>
        <v>40021729.864389539</v>
      </c>
      <c r="W39" s="105">
        <f>VLOOKUP($B$1,'Multipliers and Adjustments'!$A$70:$I$86,TRUNC(COLUMN(W$2)/5)+2,FALSE)*SUMIFS('EPA US Data'!$I:$I,'EPA US Data'!$D:$D,'Country Selector'!$A$2,'EPA US Data'!$J:$J,$B$1,'EPA US Data'!$C:$C,W$2,'EPA US Data'!$G:$G,"&gt;="&amp;$A39,'EPA US Data'!$G:$G,"&lt;"&amp;$B39)*unit_conv*'State Downscaling Multipliers'!$B$15</f>
        <v>36711079.178380899</v>
      </c>
      <c r="X39" s="2">
        <f t="shared" ref="X39:AA39" si="261">W39+($AB39-$W39)/5</f>
        <v>38322682.475562148</v>
      </c>
      <c r="Y39" s="2">
        <f t="shared" si="261"/>
        <v>39934285.772743396</v>
      </c>
      <c r="Z39" s="2">
        <f t="shared" si="261"/>
        <v>41545889.069924645</v>
      </c>
      <c r="AA39" s="2">
        <f t="shared" si="261"/>
        <v>43157492.367105894</v>
      </c>
      <c r="AB39" s="105">
        <f>VLOOKUP($B$1,'Multipliers and Adjustments'!$A$70:$I$86,TRUNC(COLUMN(AB$2)/5)+2,FALSE)*SUMIFS('EPA US Data'!$I:$I,'EPA US Data'!$D:$D,'Country Selector'!$A$2,'EPA US Data'!$J:$J,$B$1,'EPA US Data'!$C:$C,AB$2,'EPA US Data'!$G:$G,"&gt;="&amp;$A39,'EPA US Data'!$G:$G,"&lt;"&amp;$B39)*unit_conv*'State Downscaling Multipliers'!$B$15</f>
        <v>44769095.664287142</v>
      </c>
      <c r="AC39" s="2">
        <f t="shared" ref="AC39:AF39" si="262">AB39+($AG39-$AB39)/5</f>
        <v>43918185.822224796</v>
      </c>
      <c r="AD39" s="2">
        <f t="shared" si="262"/>
        <v>43067275.980162449</v>
      </c>
      <c r="AE39" s="2">
        <f t="shared" si="262"/>
        <v>42216366.138100103</v>
      </c>
      <c r="AF39" s="2">
        <f t="shared" si="262"/>
        <v>41365456.296037756</v>
      </c>
      <c r="AG39" s="105">
        <f>VLOOKUP($B$1,'Multipliers and Adjustments'!$A$70:$I$86,TRUNC(COLUMN(AG$2)/5)+2,FALSE)*SUMIFS('EPA US Data'!$I:$I,'EPA US Data'!$D:$D,'Country Selector'!$A$2,'EPA US Data'!$J:$J,$B$1,'EPA US Data'!$C:$C,AG$2,'EPA US Data'!$G:$G,"&gt;="&amp;$A39,'EPA US Data'!$G:$G,"&lt;"&amp;$B39)*unit_conv*'State Downscaling Multipliers'!$B$15</f>
        <v>40514546.453975417</v>
      </c>
      <c r="AH39" s="2">
        <f t="shared" ref="AH39:AK39" si="263">AG39+($AL39-$AG39)/5</f>
        <v>45183427.712300278</v>
      </c>
      <c r="AI39" s="2">
        <f t="shared" si="263"/>
        <v>49852308.97062514</v>
      </c>
      <c r="AJ39" s="2">
        <f t="shared" si="263"/>
        <v>54521190.228950001</v>
      </c>
      <c r="AK39" s="2">
        <f t="shared" si="263"/>
        <v>59190071.487274863</v>
      </c>
      <c r="AL39" s="105">
        <f>VLOOKUP($B$1,'Multipliers and Adjustments'!$A$70:$I$86,TRUNC(COLUMN(AL$2)/5)+2,FALSE)*SUMIFS('EPA US Data'!$I:$I,'EPA US Data'!$D:$D,'Country Selector'!$A$2,'EPA US Data'!$J:$J,$B$1,'EPA US Data'!$C:$C,AL$2,'EPA US Data'!$G:$G,"&gt;="&amp;$A39,'EPA US Data'!$G:$G,"&lt;"&amp;$B39)*unit_conv*'State Downscaling Multipliers'!$B$15</f>
        <v>63858952.745599709</v>
      </c>
    </row>
    <row r="40" spans="1:38" ht="15.75" customHeight="1" x14ac:dyDescent="0.25">
      <c r="A40" s="50">
        <f t="shared" si="234"/>
        <v>50</v>
      </c>
      <c r="B40" s="50">
        <f t="shared" si="235"/>
        <v>60</v>
      </c>
      <c r="C40" s="105">
        <f>VLOOKUP($B$1,'Multipliers and Adjustments'!$A$70:$I$86,TRUNC(COLUMN(C$2)/5)+2,FALSE)*SUMIFS('EPA US Data'!$I:$I,'EPA US Data'!$D:$D,'Country Selector'!$A$2,'EPA US Data'!$J:$J,$B$1,'EPA US Data'!$C:$C,C$2,'EPA US Data'!$G:$G,"&gt;="&amp;$A40,'EPA US Data'!$G:$G,"&lt;"&amp;$B40)*unit_conv*'State Downscaling Multipliers'!$B$15</f>
        <v>19326662.393211145</v>
      </c>
      <c r="D40" s="2">
        <f t="shared" ref="D40:G40" si="264">C40+($H40-$C40)/5</f>
        <v>20280614.491270311</v>
      </c>
      <c r="E40" s="2">
        <f t="shared" si="264"/>
        <v>21234566.589329477</v>
      </c>
      <c r="F40" s="2">
        <f t="shared" si="264"/>
        <v>22188518.687388644</v>
      </c>
      <c r="G40" s="2">
        <f t="shared" si="264"/>
        <v>23142470.78544781</v>
      </c>
      <c r="H40" s="105">
        <f>VLOOKUP($B$1,'Multipliers and Adjustments'!$A$70:$I$86,TRUNC(COLUMN(H$2)/5)+2,FALSE)*SUMIFS('EPA US Data'!$I:$I,'EPA US Data'!$D:$D,'Country Selector'!$A$2,'EPA US Data'!$J:$J,$B$1,'EPA US Data'!$C:$C,H$2,'EPA US Data'!$G:$G,"&gt;="&amp;$A40,'EPA US Data'!$G:$G,"&lt;"&amp;$B40)*unit_conv*'State Downscaling Multipliers'!$B$15</f>
        <v>24096422.883506984</v>
      </c>
      <c r="I40" s="2">
        <f t="shared" ref="I40:L40" si="265">H40+($M40-$H40)/5</f>
        <v>23443619.635541502</v>
      </c>
      <c r="J40" s="2">
        <f t="shared" si="265"/>
        <v>22790816.387576021</v>
      </c>
      <c r="K40" s="2">
        <f t="shared" si="265"/>
        <v>22138013.13961054</v>
      </c>
      <c r="L40" s="2">
        <f t="shared" si="265"/>
        <v>21485209.891645059</v>
      </c>
      <c r="M40" s="105">
        <f>VLOOKUP($B$1,'Multipliers and Adjustments'!$A$70:$I$86,TRUNC(COLUMN(M$2)/5)+2,FALSE)*SUMIFS('EPA US Data'!$I:$I,'EPA US Data'!$D:$D,'Country Selector'!$A$2,'EPA US Data'!$J:$J,$B$1,'EPA US Data'!$C:$C,M$2,'EPA US Data'!$G:$G,"&gt;="&amp;$A40,'EPA US Data'!$G:$G,"&lt;"&amp;$B40)*unit_conv*'State Downscaling Multipliers'!$B$15</f>
        <v>20832406.643679582</v>
      </c>
      <c r="N40" s="2">
        <f t="shared" ref="N40:Q40" si="266">M40+($R40-$M40)/5</f>
        <v>19291356.686095327</v>
      </c>
      <c r="O40" s="2">
        <f t="shared" si="266"/>
        <v>17750306.728511073</v>
      </c>
      <c r="P40" s="2">
        <f t="shared" si="266"/>
        <v>16209256.77092682</v>
      </c>
      <c r="Q40" s="2">
        <f t="shared" si="266"/>
        <v>14668206.813342568</v>
      </c>
      <c r="R40" s="105">
        <f>VLOOKUP($B$1,'Multipliers and Adjustments'!$A$70:$I$86,TRUNC(COLUMN(R$2)/5)+2,FALSE)*SUMIFS('EPA US Data'!$I:$I,'EPA US Data'!$D:$D,'Country Selector'!$A$2,'EPA US Data'!$J:$J,$B$1,'EPA US Data'!$C:$C,R$2,'EPA US Data'!$G:$G,"&gt;="&amp;$A40,'EPA US Data'!$G:$G,"&lt;"&amp;$B40)*unit_conv*'State Downscaling Multipliers'!$B$15</f>
        <v>13127156.855758319</v>
      </c>
      <c r="S40" s="2">
        <f t="shared" ref="S40:V40" si="267">R40+($W40-$R40)/5</f>
        <v>13155618.723080235</v>
      </c>
      <c r="T40" s="2">
        <f t="shared" si="267"/>
        <v>13184080.590402151</v>
      </c>
      <c r="U40" s="2">
        <f t="shared" si="267"/>
        <v>13212542.457724066</v>
      </c>
      <c r="V40" s="2">
        <f t="shared" si="267"/>
        <v>13241004.325045982</v>
      </c>
      <c r="W40" s="105">
        <f>VLOOKUP($B$1,'Multipliers and Adjustments'!$A$70:$I$86,TRUNC(COLUMN(W$2)/5)+2,FALSE)*SUMIFS('EPA US Data'!$I:$I,'EPA US Data'!$D:$D,'Country Selector'!$A$2,'EPA US Data'!$J:$J,$B$1,'EPA US Data'!$C:$C,W$2,'EPA US Data'!$G:$G,"&gt;="&amp;$A40,'EPA US Data'!$G:$G,"&lt;"&amp;$B40)*unit_conv*'State Downscaling Multipliers'!$B$15</f>
        <v>13269466.1923679</v>
      </c>
      <c r="X40" s="2">
        <f t="shared" ref="X40:AA40" si="268">W40+($AB40-$W40)/5</f>
        <v>13283064.283290051</v>
      </c>
      <c r="Y40" s="2">
        <f t="shared" si="268"/>
        <v>13296662.374212202</v>
      </c>
      <c r="Z40" s="2">
        <f t="shared" si="268"/>
        <v>13310260.465134352</v>
      </c>
      <c r="AA40" s="2">
        <f t="shared" si="268"/>
        <v>13323858.556056503</v>
      </c>
      <c r="AB40" s="105">
        <f>VLOOKUP($B$1,'Multipliers and Adjustments'!$A$70:$I$86,TRUNC(COLUMN(AB$2)/5)+2,FALSE)*SUMIFS('EPA US Data'!$I:$I,'EPA US Data'!$D:$D,'Country Selector'!$A$2,'EPA US Data'!$J:$J,$B$1,'EPA US Data'!$C:$C,AB$2,'EPA US Data'!$G:$G,"&gt;="&amp;$A40,'EPA US Data'!$G:$G,"&lt;"&amp;$B40)*unit_conv*'State Downscaling Multipliers'!$B$15</f>
        <v>13337456.64697865</v>
      </c>
      <c r="AC40" s="2">
        <f t="shared" ref="AC40:AF40" si="269">AB40+($AG40-$AB40)/5</f>
        <v>13598816.171743015</v>
      </c>
      <c r="AD40" s="2">
        <f t="shared" si="269"/>
        <v>13860175.696507379</v>
      </c>
      <c r="AE40" s="2">
        <f t="shared" si="269"/>
        <v>14121535.221271744</v>
      </c>
      <c r="AF40" s="2">
        <f t="shared" si="269"/>
        <v>14382894.746036109</v>
      </c>
      <c r="AG40" s="105">
        <f>VLOOKUP($B$1,'Multipliers and Adjustments'!$A$70:$I$86,TRUNC(COLUMN(AG$2)/5)+2,FALSE)*SUMIFS('EPA US Data'!$I:$I,'EPA US Data'!$D:$D,'Country Selector'!$A$2,'EPA US Data'!$J:$J,$B$1,'EPA US Data'!$C:$C,AG$2,'EPA US Data'!$G:$G,"&gt;="&amp;$A40,'EPA US Data'!$G:$G,"&lt;"&amp;$B40)*unit_conv*'State Downscaling Multipliers'!$B$15</f>
        <v>14644254.270800473</v>
      </c>
      <c r="AH40" s="2">
        <f t="shared" ref="AH40:AK40" si="270">AG40+($AL40-$AG40)/5</f>
        <v>14863050.039842308</v>
      </c>
      <c r="AI40" s="2">
        <f t="shared" si="270"/>
        <v>15081845.808884142</v>
      </c>
      <c r="AJ40" s="2">
        <f t="shared" si="270"/>
        <v>15300641.577925976</v>
      </c>
      <c r="AK40" s="2">
        <f t="shared" si="270"/>
        <v>15519437.346967811</v>
      </c>
      <c r="AL40" s="105">
        <f>VLOOKUP($B$1,'Multipliers and Adjustments'!$A$70:$I$86,TRUNC(COLUMN(AL$2)/5)+2,FALSE)*SUMIFS('EPA US Data'!$I:$I,'EPA US Data'!$D:$D,'Country Selector'!$A$2,'EPA US Data'!$J:$J,$B$1,'EPA US Data'!$C:$C,AL$2,'EPA US Data'!$G:$G,"&gt;="&amp;$A40,'EPA US Data'!$G:$G,"&lt;"&amp;$B40)*unit_conv*'State Downscaling Multipliers'!$B$15</f>
        <v>15738233.116009641</v>
      </c>
    </row>
    <row r="41" spans="1:38" ht="15.75" customHeight="1" x14ac:dyDescent="0.25">
      <c r="A41" s="50">
        <f t="shared" si="234"/>
        <v>60</v>
      </c>
      <c r="B41" s="50">
        <f t="shared" si="235"/>
        <v>70</v>
      </c>
      <c r="C41" s="105">
        <f>VLOOKUP($B$1,'Multipliers and Adjustments'!$A$70:$I$86,TRUNC(COLUMN(C$2)/5)+2,FALSE)*SUMIFS('EPA US Data'!$I:$I,'EPA US Data'!$D:$D,'Country Selector'!$A$2,'EPA US Data'!$J:$J,$B$1,'EPA US Data'!$C:$C,C$2,'EPA US Data'!$G:$G,"&gt;="&amp;$A41,'EPA US Data'!$G:$G,"&lt;"&amp;$B41)*unit_conv*'State Downscaling Multipliers'!$B$15</f>
        <v>3265212.1076332564</v>
      </c>
      <c r="D41" s="2">
        <f t="shared" ref="D41:G41" si="271">C41+($H41-$C41)/5</f>
        <v>4488785.2319310941</v>
      </c>
      <c r="E41" s="2">
        <f t="shared" si="271"/>
        <v>5712358.3562289318</v>
      </c>
      <c r="F41" s="2">
        <f t="shared" si="271"/>
        <v>6935931.4805267695</v>
      </c>
      <c r="G41" s="2">
        <f t="shared" si="271"/>
        <v>8159504.6048246073</v>
      </c>
      <c r="H41" s="105">
        <f>VLOOKUP($B$1,'Multipliers and Adjustments'!$A$70:$I$86,TRUNC(COLUMN(H$2)/5)+2,FALSE)*SUMIFS('EPA US Data'!$I:$I,'EPA US Data'!$D:$D,'Country Selector'!$A$2,'EPA US Data'!$J:$J,$B$1,'EPA US Data'!$C:$C,H$2,'EPA US Data'!$G:$G,"&gt;="&amp;$A41,'EPA US Data'!$G:$G,"&lt;"&amp;$B41)*unit_conv*'State Downscaling Multipliers'!$B$15</f>
        <v>9383077.729122445</v>
      </c>
      <c r="I41" s="2">
        <f t="shared" ref="I41:L41" si="272">H41+($M41-$H41)/5</f>
        <v>9434000.5602503587</v>
      </c>
      <c r="J41" s="2">
        <f t="shared" si="272"/>
        <v>9484923.3913782723</v>
      </c>
      <c r="K41" s="2">
        <f t="shared" si="272"/>
        <v>9535846.222506186</v>
      </c>
      <c r="L41" s="2">
        <f t="shared" si="272"/>
        <v>9586769.0536340997</v>
      </c>
      <c r="M41" s="105">
        <f>VLOOKUP($B$1,'Multipliers and Adjustments'!$A$70:$I$86,TRUNC(COLUMN(M$2)/5)+2,FALSE)*SUMIFS('EPA US Data'!$I:$I,'EPA US Data'!$D:$D,'Country Selector'!$A$2,'EPA US Data'!$J:$J,$B$1,'EPA US Data'!$C:$C,M$2,'EPA US Data'!$G:$G,"&gt;="&amp;$A41,'EPA US Data'!$G:$G,"&lt;"&amp;$B41)*unit_conv*'State Downscaling Multipliers'!$B$15</f>
        <v>9637691.8847620133</v>
      </c>
      <c r="N41" s="2">
        <f t="shared" ref="N41:Q41" si="273">M41+($R41-$M41)/5</f>
        <v>12618069.588980839</v>
      </c>
      <c r="O41" s="2">
        <f t="shared" si="273"/>
        <v>15598447.293199662</v>
      </c>
      <c r="P41" s="2">
        <f t="shared" si="273"/>
        <v>18578824.997418486</v>
      </c>
      <c r="Q41" s="2">
        <f t="shared" si="273"/>
        <v>21559202.701637309</v>
      </c>
      <c r="R41" s="105">
        <f>VLOOKUP($B$1,'Multipliers and Adjustments'!$A$70:$I$86,TRUNC(COLUMN(R$2)/5)+2,FALSE)*SUMIFS('EPA US Data'!$I:$I,'EPA US Data'!$D:$D,'Country Selector'!$A$2,'EPA US Data'!$J:$J,$B$1,'EPA US Data'!$C:$C,R$2,'EPA US Data'!$G:$G,"&gt;="&amp;$A41,'EPA US Data'!$G:$G,"&lt;"&amp;$B41)*unit_conv*'State Downscaling Multipliers'!$B$15</f>
        <v>24539580.405856136</v>
      </c>
      <c r="S41" s="2">
        <f t="shared" ref="S41:V41" si="274">R41+($W41-$R41)/5</f>
        <v>24008994.762385827</v>
      </c>
      <c r="T41" s="2">
        <f t="shared" si="274"/>
        <v>23478409.118915517</v>
      </c>
      <c r="U41" s="2">
        <f t="shared" si="274"/>
        <v>22947823.475445207</v>
      </c>
      <c r="V41" s="2">
        <f t="shared" si="274"/>
        <v>22417237.831974898</v>
      </c>
      <c r="W41" s="105">
        <f>VLOOKUP($B$1,'Multipliers and Adjustments'!$A$70:$I$86,TRUNC(COLUMN(W$2)/5)+2,FALSE)*SUMIFS('EPA US Data'!$I:$I,'EPA US Data'!$D:$D,'Country Selector'!$A$2,'EPA US Data'!$J:$J,$B$1,'EPA US Data'!$C:$C,W$2,'EPA US Data'!$G:$G,"&gt;="&amp;$A41,'EPA US Data'!$G:$G,"&lt;"&amp;$B41)*unit_conv*'State Downscaling Multipliers'!$B$15</f>
        <v>21886652.188504592</v>
      </c>
      <c r="X41" s="2">
        <f t="shared" ref="X41:AA41" si="275">W41+($AB41-$W41)/5</f>
        <v>22048767.880167965</v>
      </c>
      <c r="Y41" s="2">
        <f t="shared" si="275"/>
        <v>22210883.571831338</v>
      </c>
      <c r="Z41" s="2">
        <f t="shared" si="275"/>
        <v>22372999.263494711</v>
      </c>
      <c r="AA41" s="2">
        <f t="shared" si="275"/>
        <v>22535114.955158085</v>
      </c>
      <c r="AB41" s="105">
        <f>VLOOKUP($B$1,'Multipliers and Adjustments'!$A$70:$I$86,TRUNC(COLUMN(AB$2)/5)+2,FALSE)*SUMIFS('EPA US Data'!$I:$I,'EPA US Data'!$D:$D,'Country Selector'!$A$2,'EPA US Data'!$J:$J,$B$1,'EPA US Data'!$C:$C,AB$2,'EPA US Data'!$G:$G,"&gt;="&amp;$A41,'EPA US Data'!$G:$G,"&lt;"&amp;$B41)*unit_conv*'State Downscaling Multipliers'!$B$15</f>
        <v>22697230.646821465</v>
      </c>
      <c r="AC41" s="2">
        <f t="shared" ref="AC41:AF41" si="276">AB41+($AG41-$AB41)/5</f>
        <v>22988630.046368718</v>
      </c>
      <c r="AD41" s="2">
        <f t="shared" si="276"/>
        <v>23280029.445915971</v>
      </c>
      <c r="AE41" s="2">
        <f t="shared" si="276"/>
        <v>23571428.845463224</v>
      </c>
      <c r="AF41" s="2">
        <f t="shared" si="276"/>
        <v>23862828.245010477</v>
      </c>
      <c r="AG41" s="105">
        <f>VLOOKUP($B$1,'Multipliers and Adjustments'!$A$70:$I$86,TRUNC(COLUMN(AG$2)/5)+2,FALSE)*SUMIFS('EPA US Data'!$I:$I,'EPA US Data'!$D:$D,'Country Selector'!$A$2,'EPA US Data'!$J:$J,$B$1,'EPA US Data'!$C:$C,AG$2,'EPA US Data'!$G:$G,"&gt;="&amp;$A41,'EPA US Data'!$G:$G,"&lt;"&amp;$B41)*unit_conv*'State Downscaling Multipliers'!$B$15</f>
        <v>24154227.644557729</v>
      </c>
      <c r="AH41" s="2">
        <f t="shared" ref="AH41:AK41" si="277">AG41+($AL41-$AG41)/5</f>
        <v>25207514.189232528</v>
      </c>
      <c r="AI41" s="2">
        <f t="shared" si="277"/>
        <v>26260800.733907327</v>
      </c>
      <c r="AJ41" s="2">
        <f t="shared" si="277"/>
        <v>27314087.278582126</v>
      </c>
      <c r="AK41" s="2">
        <f t="shared" si="277"/>
        <v>28367373.823256925</v>
      </c>
      <c r="AL41" s="105">
        <f>VLOOKUP($B$1,'Multipliers and Adjustments'!$A$70:$I$86,TRUNC(COLUMN(AL$2)/5)+2,FALSE)*SUMIFS('EPA US Data'!$I:$I,'EPA US Data'!$D:$D,'Country Selector'!$A$2,'EPA US Data'!$J:$J,$B$1,'EPA US Data'!$C:$C,AL$2,'EPA US Data'!$G:$G,"&gt;="&amp;$A41,'EPA US Data'!$G:$G,"&lt;"&amp;$B41)*unit_conv*'State Downscaling Multipliers'!$B$15</f>
        <v>29420660.367931716</v>
      </c>
    </row>
    <row r="42" spans="1:38" ht="15.75" customHeight="1" x14ac:dyDescent="0.25">
      <c r="A42" s="50">
        <f t="shared" si="234"/>
        <v>70</v>
      </c>
      <c r="B42" s="50">
        <f t="shared" si="235"/>
        <v>80</v>
      </c>
      <c r="C42" s="105">
        <f>VLOOKUP($B$1,'Multipliers and Adjustments'!$A$70:$I$86,TRUNC(COLUMN(C$2)/5)+2,FALSE)*SUMIFS('EPA US Data'!$I:$I,'EPA US Data'!$D:$D,'Country Selector'!$A$2,'EPA US Data'!$J:$J,$B$1,'EPA US Data'!$C:$C,C$2,'EPA US Data'!$G:$G,"&gt;="&amp;$A42,'EPA US Data'!$G:$G,"&lt;"&amp;$B42)*unit_conv*'State Downscaling Multipliers'!$B$15</f>
        <v>13820328.467346888</v>
      </c>
      <c r="D42" s="2">
        <f t="shared" ref="D42:G42" si="278">C42+($H42-$C42)/5</f>
        <v>13264974.289978646</v>
      </c>
      <c r="E42" s="2">
        <f t="shared" si="278"/>
        <v>12709620.112610403</v>
      </c>
      <c r="F42" s="2">
        <f t="shared" si="278"/>
        <v>12154265.935242161</v>
      </c>
      <c r="G42" s="2">
        <f t="shared" si="278"/>
        <v>11598911.757873919</v>
      </c>
      <c r="H42" s="105">
        <f>VLOOKUP($B$1,'Multipliers and Adjustments'!$A$70:$I$86,TRUNC(COLUMN(H$2)/5)+2,FALSE)*SUMIFS('EPA US Data'!$I:$I,'EPA US Data'!$D:$D,'Country Selector'!$A$2,'EPA US Data'!$J:$J,$B$1,'EPA US Data'!$C:$C,H$2,'EPA US Data'!$G:$G,"&gt;="&amp;$A42,'EPA US Data'!$G:$G,"&lt;"&amp;$B42)*unit_conv*'State Downscaling Multipliers'!$B$15</f>
        <v>11043557.580505675</v>
      </c>
      <c r="I42" s="2">
        <f t="shared" ref="I42:L42" si="279">H42+($M42-$H42)/5</f>
        <v>10612475.141715344</v>
      </c>
      <c r="J42" s="2">
        <f t="shared" si="279"/>
        <v>10181392.702925013</v>
      </c>
      <c r="K42" s="2">
        <f t="shared" si="279"/>
        <v>9750310.2641346827</v>
      </c>
      <c r="L42" s="2">
        <f t="shared" si="279"/>
        <v>9319227.8253443521</v>
      </c>
      <c r="M42" s="105">
        <f>VLOOKUP($B$1,'Multipliers and Adjustments'!$A$70:$I$86,TRUNC(COLUMN(M$2)/5)+2,FALSE)*SUMIFS('EPA US Data'!$I:$I,'EPA US Data'!$D:$D,'Country Selector'!$A$2,'EPA US Data'!$J:$J,$B$1,'EPA US Data'!$C:$C,M$2,'EPA US Data'!$G:$G,"&gt;="&amp;$A42,'EPA US Data'!$G:$G,"&lt;"&amp;$B42)*unit_conv*'State Downscaling Multipliers'!$B$15</f>
        <v>8888145.3865540233</v>
      </c>
      <c r="N42" s="2">
        <f t="shared" ref="N42:Q42" si="280">M42+($R42-$M42)/5</f>
        <v>9494553.3191966694</v>
      </c>
      <c r="O42" s="2">
        <f t="shared" si="280"/>
        <v>10100961.251839316</v>
      </c>
      <c r="P42" s="2">
        <f t="shared" si="280"/>
        <v>10707369.184481962</v>
      </c>
      <c r="Q42" s="2">
        <f t="shared" si="280"/>
        <v>11313777.117124608</v>
      </c>
      <c r="R42" s="105">
        <f>VLOOKUP($B$1,'Multipliers and Adjustments'!$A$70:$I$86,TRUNC(COLUMN(R$2)/5)+2,FALSE)*SUMIFS('EPA US Data'!$I:$I,'EPA US Data'!$D:$D,'Country Selector'!$A$2,'EPA US Data'!$J:$J,$B$1,'EPA US Data'!$C:$C,R$2,'EPA US Data'!$G:$G,"&gt;="&amp;$A42,'EPA US Data'!$G:$G,"&lt;"&amp;$B42)*unit_conv*'State Downscaling Multipliers'!$B$15</f>
        <v>11920185.049767252</v>
      </c>
      <c r="S42" s="2">
        <f t="shared" ref="S42:V42" si="281">R42+($W42-$R42)/5</f>
        <v>12639382.041431878</v>
      </c>
      <c r="T42" s="2">
        <f t="shared" si="281"/>
        <v>13358579.033096503</v>
      </c>
      <c r="U42" s="2">
        <f t="shared" si="281"/>
        <v>14077776.024761129</v>
      </c>
      <c r="V42" s="2">
        <f t="shared" si="281"/>
        <v>14796973.016425755</v>
      </c>
      <c r="W42" s="105">
        <f>VLOOKUP($B$1,'Multipliers and Adjustments'!$A$70:$I$86,TRUNC(COLUMN(W$2)/5)+2,FALSE)*SUMIFS('EPA US Data'!$I:$I,'EPA US Data'!$D:$D,'Country Selector'!$A$2,'EPA US Data'!$J:$J,$B$1,'EPA US Data'!$C:$C,W$2,'EPA US Data'!$G:$G,"&gt;="&amp;$A42,'EPA US Data'!$G:$G,"&lt;"&amp;$B42)*unit_conv*'State Downscaling Multipliers'!$B$15</f>
        <v>15516170.008090382</v>
      </c>
      <c r="X42" s="2">
        <f t="shared" ref="X42:AA42" si="282">W42+($AB42-$W42)/5</f>
        <v>15050365.853903638</v>
      </c>
      <c r="Y42" s="2">
        <f t="shared" si="282"/>
        <v>14584561.699716894</v>
      </c>
      <c r="Z42" s="2">
        <f t="shared" si="282"/>
        <v>14118757.54553015</v>
      </c>
      <c r="AA42" s="2">
        <f t="shared" si="282"/>
        <v>13652953.391343405</v>
      </c>
      <c r="AB42" s="105">
        <f>VLOOKUP($B$1,'Multipliers and Adjustments'!$A$70:$I$86,TRUNC(COLUMN(AB$2)/5)+2,FALSE)*SUMIFS('EPA US Data'!$I:$I,'EPA US Data'!$D:$D,'Country Selector'!$A$2,'EPA US Data'!$J:$J,$B$1,'EPA US Data'!$C:$C,AB$2,'EPA US Data'!$G:$G,"&gt;="&amp;$A42,'EPA US Data'!$G:$G,"&lt;"&amp;$B42)*unit_conv*'State Downscaling Multipliers'!$B$15</f>
        <v>13187149.237156659</v>
      </c>
      <c r="AC42" s="2">
        <f t="shared" ref="AC42:AF42" si="283">AB42+($AG42-$AB42)/5</f>
        <v>13974465.173566718</v>
      </c>
      <c r="AD42" s="2">
        <f t="shared" si="283"/>
        <v>14761781.109976776</v>
      </c>
      <c r="AE42" s="2">
        <f t="shared" si="283"/>
        <v>15549097.046386834</v>
      </c>
      <c r="AF42" s="2">
        <f t="shared" si="283"/>
        <v>16336412.982796893</v>
      </c>
      <c r="AG42" s="105">
        <f>VLOOKUP($B$1,'Multipliers and Adjustments'!$A$70:$I$86,TRUNC(COLUMN(AG$2)/5)+2,FALSE)*SUMIFS('EPA US Data'!$I:$I,'EPA US Data'!$D:$D,'Country Selector'!$A$2,'EPA US Data'!$J:$J,$B$1,'EPA US Data'!$C:$C,AG$2,'EPA US Data'!$G:$G,"&gt;="&amp;$A42,'EPA US Data'!$G:$G,"&lt;"&amp;$B42)*unit_conv*'State Downscaling Multipliers'!$B$15</f>
        <v>17123728.919206947</v>
      </c>
      <c r="AH42" s="2">
        <f t="shared" ref="AH42:AK42" si="284">AG42+($AL42-$AG42)/5</f>
        <v>16557220.525598681</v>
      </c>
      <c r="AI42" s="2">
        <f t="shared" si="284"/>
        <v>15990712.131990414</v>
      </c>
      <c r="AJ42" s="2">
        <f t="shared" si="284"/>
        <v>15424203.738382148</v>
      </c>
      <c r="AK42" s="2">
        <f t="shared" si="284"/>
        <v>14857695.344773881</v>
      </c>
      <c r="AL42" s="105">
        <f>VLOOKUP($B$1,'Multipliers and Adjustments'!$A$70:$I$86,TRUNC(COLUMN(AL$2)/5)+2,FALSE)*SUMIFS('EPA US Data'!$I:$I,'EPA US Data'!$D:$D,'Country Selector'!$A$2,'EPA US Data'!$J:$J,$B$1,'EPA US Data'!$C:$C,AL$2,'EPA US Data'!$G:$G,"&gt;="&amp;$A42,'EPA US Data'!$G:$G,"&lt;"&amp;$B42)*unit_conv*'State Downscaling Multipliers'!$B$15</f>
        <v>14291186.951165611</v>
      </c>
    </row>
    <row r="43" spans="1:38" ht="15.75" customHeight="1" x14ac:dyDescent="0.25">
      <c r="A43" s="50">
        <f t="shared" si="234"/>
        <v>80</v>
      </c>
      <c r="B43" s="50">
        <f t="shared" si="235"/>
        <v>90</v>
      </c>
      <c r="C43" s="105">
        <f>VLOOKUP($B$1,'Multipliers and Adjustments'!$A$70:$I$86,TRUNC(COLUMN(C$2)/5)+2,FALSE)*SUMIFS('EPA US Data'!$I:$I,'EPA US Data'!$D:$D,'Country Selector'!$A$2,'EPA US Data'!$J:$J,$B$1,'EPA US Data'!$C:$C,C$2,'EPA US Data'!$G:$G,"&gt;="&amp;$A43,'EPA US Data'!$G:$G,"&lt;"&amp;$B43)*unit_conv*'State Downscaling Multipliers'!$B$15</f>
        <v>4863057.3951310311</v>
      </c>
      <c r="D43" s="2">
        <f t="shared" ref="D43:G43" si="285">C43+($H43-$C43)/5</f>
        <v>5325511.2405715743</v>
      </c>
      <c r="E43" s="2">
        <f t="shared" si="285"/>
        <v>5787965.0860121176</v>
      </c>
      <c r="F43" s="2">
        <f t="shared" si="285"/>
        <v>6250418.9314526608</v>
      </c>
      <c r="G43" s="2">
        <f t="shared" si="285"/>
        <v>6712872.7768932041</v>
      </c>
      <c r="H43" s="105">
        <f>VLOOKUP($B$1,'Multipliers and Adjustments'!$A$70:$I$86,TRUNC(COLUMN(H$2)/5)+2,FALSE)*SUMIFS('EPA US Data'!$I:$I,'EPA US Data'!$D:$D,'Country Selector'!$A$2,'EPA US Data'!$J:$J,$B$1,'EPA US Data'!$C:$C,H$2,'EPA US Data'!$G:$G,"&gt;="&amp;$A43,'EPA US Data'!$G:$G,"&lt;"&amp;$B43)*unit_conv*'State Downscaling Multipliers'!$B$15</f>
        <v>7175326.6223337492</v>
      </c>
      <c r="I43" s="2">
        <f t="shared" ref="I43:L43" si="286">H43+($M43-$H43)/5</f>
        <v>7301838.4619410196</v>
      </c>
      <c r="J43" s="2">
        <f t="shared" si="286"/>
        <v>7428350.3015482901</v>
      </c>
      <c r="K43" s="2">
        <f t="shared" si="286"/>
        <v>7554862.1411555605</v>
      </c>
      <c r="L43" s="2">
        <f t="shared" si="286"/>
        <v>7681373.9807628309</v>
      </c>
      <c r="M43" s="105">
        <f>VLOOKUP($B$1,'Multipliers and Adjustments'!$A$70:$I$86,TRUNC(COLUMN(M$2)/5)+2,FALSE)*SUMIFS('EPA US Data'!$I:$I,'EPA US Data'!$D:$D,'Country Selector'!$A$2,'EPA US Data'!$J:$J,$B$1,'EPA US Data'!$C:$C,M$2,'EPA US Data'!$G:$G,"&gt;="&amp;$A43,'EPA US Data'!$G:$G,"&lt;"&amp;$B43)*unit_conv*'State Downscaling Multipliers'!$B$15</f>
        <v>7807885.8203701023</v>
      </c>
      <c r="N43" s="2">
        <f t="shared" ref="N43:Q43" si="287">M43+($R43-$M43)/5</f>
        <v>8334897.0553173553</v>
      </c>
      <c r="O43" s="2">
        <f t="shared" si="287"/>
        <v>8861908.2902646083</v>
      </c>
      <c r="P43" s="2">
        <f t="shared" si="287"/>
        <v>9388919.5252118614</v>
      </c>
      <c r="Q43" s="2">
        <f t="shared" si="287"/>
        <v>9915930.7601591144</v>
      </c>
      <c r="R43" s="105">
        <f>VLOOKUP($B$1,'Multipliers and Adjustments'!$A$70:$I$86,TRUNC(COLUMN(R$2)/5)+2,FALSE)*SUMIFS('EPA US Data'!$I:$I,'EPA US Data'!$D:$D,'Country Selector'!$A$2,'EPA US Data'!$J:$J,$B$1,'EPA US Data'!$C:$C,R$2,'EPA US Data'!$G:$G,"&gt;="&amp;$A43,'EPA US Data'!$G:$G,"&lt;"&amp;$B43)*unit_conv*'State Downscaling Multipliers'!$B$15</f>
        <v>10442941.995106369</v>
      </c>
      <c r="S43" s="2">
        <f t="shared" ref="S43:V43" si="288">R43+($W43-$R43)/5</f>
        <v>12198167.798930818</v>
      </c>
      <c r="T43" s="2">
        <f t="shared" si="288"/>
        <v>13953393.602755267</v>
      </c>
      <c r="U43" s="2">
        <f t="shared" si="288"/>
        <v>15708619.406579716</v>
      </c>
      <c r="V43" s="2">
        <f t="shared" si="288"/>
        <v>17463845.210404165</v>
      </c>
      <c r="W43" s="105">
        <f>VLOOKUP($B$1,'Multipliers and Adjustments'!$A$70:$I$86,TRUNC(COLUMN(W$2)/5)+2,FALSE)*SUMIFS('EPA US Data'!$I:$I,'EPA US Data'!$D:$D,'Country Selector'!$A$2,'EPA US Data'!$J:$J,$B$1,'EPA US Data'!$C:$C,W$2,'EPA US Data'!$G:$G,"&gt;="&amp;$A43,'EPA US Data'!$G:$G,"&lt;"&amp;$B43)*unit_conv*'State Downscaling Multipliers'!$B$15</f>
        <v>19219071.014228616</v>
      </c>
      <c r="X43" s="2">
        <f t="shared" ref="X43:AA43" si="289">W43+($AB43-$W43)/5</f>
        <v>20044443.303168982</v>
      </c>
      <c r="Y43" s="2">
        <f t="shared" si="289"/>
        <v>20869815.592109349</v>
      </c>
      <c r="Z43" s="2">
        <f t="shared" si="289"/>
        <v>21695187.881049715</v>
      </c>
      <c r="AA43" s="2">
        <f t="shared" si="289"/>
        <v>22520560.169990081</v>
      </c>
      <c r="AB43" s="105">
        <f>VLOOKUP($B$1,'Multipliers and Adjustments'!$A$70:$I$86,TRUNC(COLUMN(AB$2)/5)+2,FALSE)*SUMIFS('EPA US Data'!$I:$I,'EPA US Data'!$D:$D,'Country Selector'!$A$2,'EPA US Data'!$J:$J,$B$1,'EPA US Data'!$C:$C,AB$2,'EPA US Data'!$G:$G,"&gt;="&amp;$A43,'EPA US Data'!$G:$G,"&lt;"&amp;$B43)*unit_conv*'State Downscaling Multipliers'!$B$15</f>
        <v>23345932.458930455</v>
      </c>
      <c r="AC43" s="2">
        <f t="shared" ref="AC43:AF43" si="290">AB43+($AG43-$AB43)/5</f>
        <v>22918800.163025904</v>
      </c>
      <c r="AD43" s="2">
        <f t="shared" si="290"/>
        <v>22491667.867121354</v>
      </c>
      <c r="AE43" s="2">
        <f t="shared" si="290"/>
        <v>22064535.571216803</v>
      </c>
      <c r="AF43" s="2">
        <f t="shared" si="290"/>
        <v>21637403.275312252</v>
      </c>
      <c r="AG43" s="105">
        <f>VLOOKUP($B$1,'Multipliers and Adjustments'!$A$70:$I$86,TRUNC(COLUMN(AG$2)/5)+2,FALSE)*SUMIFS('EPA US Data'!$I:$I,'EPA US Data'!$D:$D,'Country Selector'!$A$2,'EPA US Data'!$J:$J,$B$1,'EPA US Data'!$C:$C,AG$2,'EPA US Data'!$G:$G,"&gt;="&amp;$A43,'EPA US Data'!$G:$G,"&lt;"&amp;$B43)*unit_conv*'State Downscaling Multipliers'!$B$15</f>
        <v>21210270.979407705</v>
      </c>
      <c r="AH43" s="2">
        <f t="shared" ref="AH43:AK43" si="291">AG43+($AL43-$AG43)/5</f>
        <v>19472238.812487666</v>
      </c>
      <c r="AI43" s="2">
        <f t="shared" si="291"/>
        <v>17734206.645567626</v>
      </c>
      <c r="AJ43" s="2">
        <f t="shared" si="291"/>
        <v>15996174.478647586</v>
      </c>
      <c r="AK43" s="2">
        <f t="shared" si="291"/>
        <v>14258142.311727546</v>
      </c>
      <c r="AL43" s="105">
        <f>VLOOKUP($B$1,'Multipliers and Adjustments'!$A$70:$I$86,TRUNC(COLUMN(AL$2)/5)+2,FALSE)*SUMIFS('EPA US Data'!$I:$I,'EPA US Data'!$D:$D,'Country Selector'!$A$2,'EPA US Data'!$J:$J,$B$1,'EPA US Data'!$C:$C,AL$2,'EPA US Data'!$G:$G,"&gt;="&amp;$A43,'EPA US Data'!$G:$G,"&lt;"&amp;$B43)*unit_conv*'State Downscaling Multipliers'!$B$15</f>
        <v>12520110.144807508</v>
      </c>
    </row>
    <row r="44" spans="1:38" ht="15.75" customHeight="1" x14ac:dyDescent="0.25">
      <c r="A44" s="50">
        <f t="shared" si="234"/>
        <v>90</v>
      </c>
      <c r="B44" s="50">
        <f t="shared" si="235"/>
        <v>100</v>
      </c>
      <c r="C44" s="105">
        <f>VLOOKUP($B$1,'Multipliers and Adjustments'!$A$70:$I$86,TRUNC(COLUMN(C$2)/5)+2,FALSE)*SUMIFS('EPA US Data'!$I:$I,'EPA US Data'!$D:$D,'Country Selector'!$A$2,'EPA US Data'!$J:$J,$B$1,'EPA US Data'!$C:$C,C$2,'EPA US Data'!$G:$G,"&gt;="&amp;$A44,'EPA US Data'!$G:$G,"&lt;"&amp;$B44)*unit_conv*'State Downscaling Multipliers'!$B$15</f>
        <v>4546060.4035338517</v>
      </c>
      <c r="D44" s="2">
        <f t="shared" ref="D44:G44" si="292">C44+($H44-$C44)/5</f>
        <v>6265372.937050608</v>
      </c>
      <c r="E44" s="2">
        <f t="shared" si="292"/>
        <v>7984685.4705673642</v>
      </c>
      <c r="F44" s="2">
        <f t="shared" si="292"/>
        <v>9703998.0040841196</v>
      </c>
      <c r="G44" s="2">
        <f t="shared" si="292"/>
        <v>11423310.537600875</v>
      </c>
      <c r="H44" s="105">
        <f>VLOOKUP($B$1,'Multipliers and Adjustments'!$A$70:$I$86,TRUNC(COLUMN(H$2)/5)+2,FALSE)*SUMIFS('EPA US Data'!$I:$I,'EPA US Data'!$D:$D,'Country Selector'!$A$2,'EPA US Data'!$J:$J,$B$1,'EPA US Data'!$C:$C,H$2,'EPA US Data'!$G:$G,"&gt;="&amp;$A44,'EPA US Data'!$G:$G,"&lt;"&amp;$B44)*unit_conv*'State Downscaling Multipliers'!$B$15</f>
        <v>13142623.071117632</v>
      </c>
      <c r="I44" s="2">
        <f t="shared" ref="I44:L44" si="293">H44+($M44-$H44)/5</f>
        <v>13810793.679451581</v>
      </c>
      <c r="J44" s="2">
        <f t="shared" si="293"/>
        <v>14478964.28778553</v>
      </c>
      <c r="K44" s="2">
        <f t="shared" si="293"/>
        <v>15147134.896119479</v>
      </c>
      <c r="L44" s="2">
        <f t="shared" si="293"/>
        <v>15815305.504453428</v>
      </c>
      <c r="M44" s="105">
        <f>VLOOKUP($B$1,'Multipliers and Adjustments'!$A$70:$I$86,TRUNC(COLUMN(M$2)/5)+2,FALSE)*SUMIFS('EPA US Data'!$I:$I,'EPA US Data'!$D:$D,'Country Selector'!$A$2,'EPA US Data'!$J:$J,$B$1,'EPA US Data'!$C:$C,M$2,'EPA US Data'!$G:$G,"&gt;="&amp;$A44,'EPA US Data'!$G:$G,"&lt;"&amp;$B44)*unit_conv*'State Downscaling Multipliers'!$B$15</f>
        <v>16483476.112787377</v>
      </c>
      <c r="N44" s="2">
        <f t="shared" ref="N44:Q44" si="294">M44+($R44-$M44)/5</f>
        <v>16189391.828812726</v>
      </c>
      <c r="O44" s="2">
        <f t="shared" si="294"/>
        <v>15895307.544838075</v>
      </c>
      <c r="P44" s="2">
        <f t="shared" si="294"/>
        <v>15601223.260863423</v>
      </c>
      <c r="Q44" s="2">
        <f t="shared" si="294"/>
        <v>15307138.976888772</v>
      </c>
      <c r="R44" s="105">
        <f>VLOOKUP($B$1,'Multipliers and Adjustments'!$A$70:$I$86,TRUNC(COLUMN(R$2)/5)+2,FALSE)*SUMIFS('EPA US Data'!$I:$I,'EPA US Data'!$D:$D,'Country Selector'!$A$2,'EPA US Data'!$J:$J,$B$1,'EPA US Data'!$C:$C,R$2,'EPA US Data'!$G:$G,"&gt;="&amp;$A44,'EPA US Data'!$G:$G,"&lt;"&amp;$B44)*unit_conv*'State Downscaling Multipliers'!$B$15</f>
        <v>15013054.692914121</v>
      </c>
      <c r="S44" s="2">
        <f t="shared" ref="S44:V44" si="295">R44+($W44-$R44)/5</f>
        <v>12992385.863283874</v>
      </c>
      <c r="T44" s="2">
        <f t="shared" si="295"/>
        <v>10971717.033653628</v>
      </c>
      <c r="U44" s="2">
        <f t="shared" si="295"/>
        <v>8951048.2040233817</v>
      </c>
      <c r="V44" s="2">
        <f t="shared" si="295"/>
        <v>6930379.3743931353</v>
      </c>
      <c r="W44" s="105">
        <f>VLOOKUP($B$1,'Multipliers and Adjustments'!$A$70:$I$86,TRUNC(COLUMN(W$2)/5)+2,FALSE)*SUMIFS('EPA US Data'!$I:$I,'EPA US Data'!$D:$D,'Country Selector'!$A$2,'EPA US Data'!$J:$J,$B$1,'EPA US Data'!$C:$C,W$2,'EPA US Data'!$G:$G,"&gt;="&amp;$A44,'EPA US Data'!$G:$G,"&lt;"&amp;$B44)*unit_conv*'State Downscaling Multipliers'!$B$15</f>
        <v>4909710.5447628917</v>
      </c>
      <c r="X44" s="2">
        <f t="shared" ref="X44:AA44" si="296">W44+($AB44-$W44)/5</f>
        <v>4449241.6989651024</v>
      </c>
      <c r="Y44" s="2">
        <f t="shared" si="296"/>
        <v>3988772.8531673127</v>
      </c>
      <c r="Z44" s="2">
        <f t="shared" si="296"/>
        <v>3528304.0073695229</v>
      </c>
      <c r="AA44" s="2">
        <f t="shared" si="296"/>
        <v>3067835.1615717332</v>
      </c>
      <c r="AB44" s="105">
        <f>VLOOKUP($B$1,'Multipliers and Adjustments'!$A$70:$I$86,TRUNC(COLUMN(AB$2)/5)+2,FALSE)*SUMIFS('EPA US Data'!$I:$I,'EPA US Data'!$D:$D,'Country Selector'!$A$2,'EPA US Data'!$J:$J,$B$1,'EPA US Data'!$C:$C,AB$2,'EPA US Data'!$G:$G,"&gt;="&amp;$A44,'EPA US Data'!$G:$G,"&lt;"&amp;$B44)*unit_conv*'State Downscaling Multipliers'!$B$15</f>
        <v>2607366.3157739434</v>
      </c>
      <c r="AC44" s="2">
        <f t="shared" ref="AC44:AF44" si="297">AB44+($AG44-$AB44)/5</f>
        <v>3169569.670680237</v>
      </c>
      <c r="AD44" s="2">
        <f t="shared" si="297"/>
        <v>3731773.0255865306</v>
      </c>
      <c r="AE44" s="2">
        <f t="shared" si="297"/>
        <v>4293976.3804928241</v>
      </c>
      <c r="AF44" s="2">
        <f t="shared" si="297"/>
        <v>4856179.7353991177</v>
      </c>
      <c r="AG44" s="105">
        <f>VLOOKUP($B$1,'Multipliers and Adjustments'!$A$70:$I$86,TRUNC(COLUMN(AG$2)/5)+2,FALSE)*SUMIFS('EPA US Data'!$I:$I,'EPA US Data'!$D:$D,'Country Selector'!$A$2,'EPA US Data'!$J:$J,$B$1,'EPA US Data'!$C:$C,AG$2,'EPA US Data'!$G:$G,"&gt;="&amp;$A44,'EPA US Data'!$G:$G,"&lt;"&amp;$B44)*unit_conv*'State Downscaling Multipliers'!$B$15</f>
        <v>5418383.0903054103</v>
      </c>
      <c r="AH44" s="2">
        <f t="shared" ref="AH44:AK44" si="298">AG44+($AL44-$AG44)/5</f>
        <v>7934556.1268737009</v>
      </c>
      <c r="AI44" s="2">
        <f t="shared" si="298"/>
        <v>10450729.163441991</v>
      </c>
      <c r="AJ44" s="2">
        <f t="shared" si="298"/>
        <v>12966902.200010281</v>
      </c>
      <c r="AK44" s="2">
        <f t="shared" si="298"/>
        <v>15483075.236578573</v>
      </c>
      <c r="AL44" s="105">
        <f>VLOOKUP($B$1,'Multipliers and Adjustments'!$A$70:$I$86,TRUNC(COLUMN(AL$2)/5)+2,FALSE)*SUMIFS('EPA US Data'!$I:$I,'EPA US Data'!$D:$D,'Country Selector'!$A$2,'EPA US Data'!$J:$J,$B$1,'EPA US Data'!$C:$C,AL$2,'EPA US Data'!$G:$G,"&gt;="&amp;$A44,'EPA US Data'!$G:$G,"&lt;"&amp;$B44)*unit_conv*'State Downscaling Multipliers'!$B$15</f>
        <v>17999248.273146864</v>
      </c>
    </row>
    <row r="45" spans="1:38" ht="15.75" customHeight="1" x14ac:dyDescent="0.25">
      <c r="A45" s="49">
        <f t="shared" si="234"/>
        <v>100</v>
      </c>
      <c r="B45" s="49">
        <f t="shared" ref="B45:B74" si="299">A45+50</f>
        <v>150</v>
      </c>
      <c r="C45" s="105">
        <f>VLOOKUP($B$1,'Multipliers and Adjustments'!$A$70:$I$86,TRUNC(COLUMN(C$2)/5)+2,FALSE)*SUMIFS('EPA US Data'!$I:$I,'EPA US Data'!$D:$D,'Country Selector'!$A$2,'EPA US Data'!$J:$J,$B$1,'EPA US Data'!$C:$C,C$2,'EPA US Data'!$G:$G,"&gt;="&amp;$A45,'EPA US Data'!$G:$G,"&lt;"&amp;$B45)*unit_conv*'State Downscaling Multipliers'!$B$15</f>
        <v>16417667.513758199</v>
      </c>
      <c r="D45" s="2">
        <f t="shared" ref="D45:G45" si="300">C45+($H45-$C45)/5</f>
        <v>14200537.054133076</v>
      </c>
      <c r="E45" s="2">
        <f t="shared" si="300"/>
        <v>11983406.594507953</v>
      </c>
      <c r="F45" s="2">
        <f t="shared" si="300"/>
        <v>9766276.1348828301</v>
      </c>
      <c r="G45" s="2">
        <f t="shared" si="300"/>
        <v>7549145.675257707</v>
      </c>
      <c r="H45" s="105">
        <f>VLOOKUP($B$1,'Multipliers and Adjustments'!$A$70:$I$86,TRUNC(COLUMN(H$2)/5)+2,FALSE)*SUMIFS('EPA US Data'!$I:$I,'EPA US Data'!$D:$D,'Country Selector'!$A$2,'EPA US Data'!$J:$J,$B$1,'EPA US Data'!$C:$C,H$2,'EPA US Data'!$G:$G,"&gt;="&amp;$A45,'EPA US Data'!$G:$G,"&lt;"&amp;$B45)*unit_conv*'State Downscaling Multipliers'!$B$15</f>
        <v>5332015.2156325812</v>
      </c>
      <c r="I45" s="2">
        <f t="shared" ref="I45:L45" si="301">H45+($M45-$H45)/5</f>
        <v>4989580.4866982158</v>
      </c>
      <c r="J45" s="2">
        <f t="shared" si="301"/>
        <v>4647145.7577638505</v>
      </c>
      <c r="K45" s="2">
        <f t="shared" si="301"/>
        <v>4304711.0288294852</v>
      </c>
      <c r="L45" s="2">
        <f t="shared" si="301"/>
        <v>3962276.2998951199</v>
      </c>
      <c r="M45" s="105">
        <f>VLOOKUP($B$1,'Multipliers and Adjustments'!$A$70:$I$86,TRUNC(COLUMN(M$2)/5)+2,FALSE)*SUMIFS('EPA US Data'!$I:$I,'EPA US Data'!$D:$D,'Country Selector'!$A$2,'EPA US Data'!$J:$J,$B$1,'EPA US Data'!$C:$C,M$2,'EPA US Data'!$G:$G,"&gt;="&amp;$A45,'EPA US Data'!$G:$G,"&lt;"&amp;$B45)*unit_conv*'State Downscaling Multipliers'!$B$15</f>
        <v>3619841.5709607545</v>
      </c>
      <c r="N45" s="2">
        <f t="shared" ref="N45:Q45" si="302">M45+($R45-$M45)/5</f>
        <v>3216239.7516316124</v>
      </c>
      <c r="O45" s="2">
        <f t="shared" si="302"/>
        <v>2812637.9323024703</v>
      </c>
      <c r="P45" s="2">
        <f t="shared" si="302"/>
        <v>2409036.1129733282</v>
      </c>
      <c r="Q45" s="2">
        <f t="shared" si="302"/>
        <v>2005434.2936441861</v>
      </c>
      <c r="R45" s="105">
        <f>VLOOKUP($B$1,'Multipliers and Adjustments'!$A$70:$I$86,TRUNC(COLUMN(R$2)/5)+2,FALSE)*SUMIFS('EPA US Data'!$I:$I,'EPA US Data'!$D:$D,'Country Selector'!$A$2,'EPA US Data'!$J:$J,$B$1,'EPA US Data'!$C:$C,R$2,'EPA US Data'!$G:$G,"&gt;="&amp;$A45,'EPA US Data'!$G:$G,"&lt;"&amp;$B45)*unit_conv*'State Downscaling Multipliers'!$B$15</f>
        <v>1601832.4743150442</v>
      </c>
      <c r="S45" s="2">
        <f t="shared" ref="S45:V45" si="303">R45+($W45-$R45)/5</f>
        <v>1621279.0228294893</v>
      </c>
      <c r="T45" s="2">
        <f t="shared" si="303"/>
        <v>1640725.5713439344</v>
      </c>
      <c r="U45" s="2">
        <f t="shared" si="303"/>
        <v>1660172.1198583795</v>
      </c>
      <c r="V45" s="2">
        <f t="shared" si="303"/>
        <v>1679618.6683728246</v>
      </c>
      <c r="W45" s="105">
        <f>VLOOKUP($B$1,'Multipliers and Adjustments'!$A$70:$I$86,TRUNC(COLUMN(W$2)/5)+2,FALSE)*SUMIFS('EPA US Data'!$I:$I,'EPA US Data'!$D:$D,'Country Selector'!$A$2,'EPA US Data'!$J:$J,$B$1,'EPA US Data'!$C:$C,W$2,'EPA US Data'!$G:$G,"&gt;="&amp;$A45,'EPA US Data'!$G:$G,"&lt;"&amp;$B45)*unit_conv*'State Downscaling Multipliers'!$B$15</f>
        <v>1699065.2168872701</v>
      </c>
      <c r="X45" s="2">
        <f t="shared" ref="X45:AA45" si="304">W45+($AB45-$W45)/5</f>
        <v>1724760.4896213952</v>
      </c>
      <c r="Y45" s="2">
        <f t="shared" si="304"/>
        <v>1750455.7623555204</v>
      </c>
      <c r="Z45" s="2">
        <f t="shared" si="304"/>
        <v>1776151.0350896455</v>
      </c>
      <c r="AA45" s="2">
        <f t="shared" si="304"/>
        <v>1801846.3078237707</v>
      </c>
      <c r="AB45" s="105">
        <f>VLOOKUP($B$1,'Multipliers and Adjustments'!$A$70:$I$86,TRUNC(COLUMN(AB$2)/5)+2,FALSE)*SUMIFS('EPA US Data'!$I:$I,'EPA US Data'!$D:$D,'Country Selector'!$A$2,'EPA US Data'!$J:$J,$B$1,'EPA US Data'!$C:$C,AB$2,'EPA US Data'!$G:$G,"&gt;="&amp;$A45,'EPA US Data'!$G:$G,"&lt;"&amp;$B45)*unit_conv*'State Downscaling Multipliers'!$B$15</f>
        <v>1827541.5805578956</v>
      </c>
      <c r="AC45" s="2">
        <f t="shared" ref="AC45:AF45" si="305">AB45+($AG45-$AB45)/5</f>
        <v>1837052.7969851329</v>
      </c>
      <c r="AD45" s="2">
        <f t="shared" si="305"/>
        <v>1846564.0134123701</v>
      </c>
      <c r="AE45" s="2">
        <f t="shared" si="305"/>
        <v>1856075.2298396074</v>
      </c>
      <c r="AF45" s="2">
        <f t="shared" si="305"/>
        <v>1865586.4462668446</v>
      </c>
      <c r="AG45" s="105">
        <f>VLOOKUP($B$1,'Multipliers and Adjustments'!$A$70:$I$86,TRUNC(COLUMN(AG$2)/5)+2,FALSE)*SUMIFS('EPA US Data'!$I:$I,'EPA US Data'!$D:$D,'Country Selector'!$A$2,'EPA US Data'!$J:$J,$B$1,'EPA US Data'!$C:$C,AG$2,'EPA US Data'!$G:$G,"&gt;="&amp;$A45,'EPA US Data'!$G:$G,"&lt;"&amp;$B45)*unit_conv*'State Downscaling Multipliers'!$B$15</f>
        <v>1875097.6626940817</v>
      </c>
      <c r="AH45" s="2">
        <f t="shared" ref="AH45:AK45" si="306">AG45+($AL45-$AG45)/5</f>
        <v>1884167.5972815612</v>
      </c>
      <c r="AI45" s="2">
        <f t="shared" si="306"/>
        <v>1893237.5318690408</v>
      </c>
      <c r="AJ45" s="2">
        <f t="shared" si="306"/>
        <v>1902307.4664565204</v>
      </c>
      <c r="AK45" s="2">
        <f t="shared" si="306"/>
        <v>1911377.4010439999</v>
      </c>
      <c r="AL45" s="105">
        <f>VLOOKUP($B$1,'Multipliers and Adjustments'!$A$70:$I$86,TRUNC(COLUMN(AL$2)/5)+2,FALSE)*SUMIFS('EPA US Data'!$I:$I,'EPA US Data'!$D:$D,'Country Selector'!$A$2,'EPA US Data'!$J:$J,$B$1,'EPA US Data'!$C:$C,AL$2,'EPA US Data'!$G:$G,"&gt;="&amp;$A45,'EPA US Data'!$G:$G,"&lt;"&amp;$B45)*unit_conv*'State Downscaling Multipliers'!$B$15</f>
        <v>1920447.3356314795</v>
      </c>
    </row>
    <row r="46" spans="1:38" ht="15.75" customHeight="1" x14ac:dyDescent="0.25">
      <c r="A46" s="49">
        <f t="shared" si="234"/>
        <v>150</v>
      </c>
      <c r="B46" s="49">
        <f t="shared" si="299"/>
        <v>200</v>
      </c>
      <c r="C46" s="105">
        <f>VLOOKUP($B$1,'Multipliers and Adjustments'!$A$70:$I$86,TRUNC(COLUMN(C$2)/5)+2,FALSE)*SUMIFS('EPA US Data'!$I:$I,'EPA US Data'!$D:$D,'Country Selector'!$A$2,'EPA US Data'!$J:$J,$B$1,'EPA US Data'!$C:$C,C$2,'EPA US Data'!$G:$G,"&gt;="&amp;$A46,'EPA US Data'!$G:$G,"&lt;"&amp;$B46)*unit_conv*'State Downscaling Multipliers'!$B$15</f>
        <v>2396597.0167334136</v>
      </c>
      <c r="D46" s="2">
        <f t="shared" ref="D46:G46" si="307">C46+($H46-$C46)/5</f>
        <v>2142465.414356173</v>
      </c>
      <c r="E46" s="2">
        <f t="shared" si="307"/>
        <v>1888333.8119789325</v>
      </c>
      <c r="F46" s="2">
        <f t="shared" si="307"/>
        <v>1634202.2096016919</v>
      </c>
      <c r="G46" s="2">
        <f t="shared" si="307"/>
        <v>1380070.6072244514</v>
      </c>
      <c r="H46" s="105">
        <f>VLOOKUP($B$1,'Multipliers and Adjustments'!$A$70:$I$86,TRUNC(COLUMN(H$2)/5)+2,FALSE)*SUMIFS('EPA US Data'!$I:$I,'EPA US Data'!$D:$D,'Country Selector'!$A$2,'EPA US Data'!$J:$J,$B$1,'EPA US Data'!$C:$C,H$2,'EPA US Data'!$G:$G,"&gt;="&amp;$A46,'EPA US Data'!$G:$G,"&lt;"&amp;$B46)*unit_conv*'State Downscaling Multipliers'!$B$15</f>
        <v>1125939.0048472104</v>
      </c>
      <c r="I46" s="2">
        <f t="shared" ref="I46:L46" si="308">H46+($M46-$H46)/5</f>
        <v>1360818.4806393646</v>
      </c>
      <c r="J46" s="2">
        <f t="shared" si="308"/>
        <v>1595697.9564315188</v>
      </c>
      <c r="K46" s="2">
        <f t="shared" si="308"/>
        <v>1830577.432223673</v>
      </c>
      <c r="L46" s="2">
        <f t="shared" si="308"/>
        <v>2065456.9080158272</v>
      </c>
      <c r="M46" s="105">
        <f>VLOOKUP($B$1,'Multipliers and Adjustments'!$A$70:$I$86,TRUNC(COLUMN(M$2)/5)+2,FALSE)*SUMIFS('EPA US Data'!$I:$I,'EPA US Data'!$D:$D,'Country Selector'!$A$2,'EPA US Data'!$J:$J,$B$1,'EPA US Data'!$C:$C,M$2,'EPA US Data'!$G:$G,"&gt;="&amp;$A46,'EPA US Data'!$G:$G,"&lt;"&amp;$B46)*unit_conv*'State Downscaling Multipliers'!$B$15</f>
        <v>2300336.3838079819</v>
      </c>
      <c r="N46" s="2">
        <f t="shared" ref="N46:Q46" si="309">M46+($R46-$M46)/5</f>
        <v>2334313.8257547761</v>
      </c>
      <c r="O46" s="2">
        <f t="shared" si="309"/>
        <v>2368291.2677015704</v>
      </c>
      <c r="P46" s="2">
        <f t="shared" si="309"/>
        <v>2402268.7096483647</v>
      </c>
      <c r="Q46" s="2">
        <f t="shared" si="309"/>
        <v>2436246.151595159</v>
      </c>
      <c r="R46" s="105">
        <f>VLOOKUP($B$1,'Multipliers and Adjustments'!$A$70:$I$86,TRUNC(COLUMN(R$2)/5)+2,FALSE)*SUMIFS('EPA US Data'!$I:$I,'EPA US Data'!$D:$D,'Country Selector'!$A$2,'EPA US Data'!$J:$J,$B$1,'EPA US Data'!$C:$C,R$2,'EPA US Data'!$G:$G,"&gt;="&amp;$A46,'EPA US Data'!$G:$G,"&lt;"&amp;$B46)*unit_conv*'State Downscaling Multipliers'!$B$15</f>
        <v>2470223.5935419542</v>
      </c>
      <c r="S46" s="2">
        <f t="shared" ref="S46:V46" si="310">R46+($W46-$R46)/5</f>
        <v>2500212.5889645638</v>
      </c>
      <c r="T46" s="2">
        <f t="shared" si="310"/>
        <v>2530201.5843871734</v>
      </c>
      <c r="U46" s="2">
        <f t="shared" si="310"/>
        <v>2560190.579809783</v>
      </c>
      <c r="V46" s="2">
        <f t="shared" si="310"/>
        <v>2590179.5752323926</v>
      </c>
      <c r="W46" s="105">
        <f>VLOOKUP($B$1,'Multipliers and Adjustments'!$A$70:$I$86,TRUNC(COLUMN(W$2)/5)+2,FALSE)*SUMIFS('EPA US Data'!$I:$I,'EPA US Data'!$D:$D,'Country Selector'!$A$2,'EPA US Data'!$J:$J,$B$1,'EPA US Data'!$C:$C,W$2,'EPA US Data'!$G:$G,"&gt;="&amp;$A46,'EPA US Data'!$G:$G,"&lt;"&amp;$B46)*unit_conv*'State Downscaling Multipliers'!$B$15</f>
        <v>2620168.5706550032</v>
      </c>
      <c r="X46" s="2">
        <f t="shared" ref="X46:AA46" si="311">W46+($AB46-$W46)/5</f>
        <v>2659793.7924317606</v>
      </c>
      <c r="Y46" s="2">
        <f t="shared" si="311"/>
        <v>2699419.014208518</v>
      </c>
      <c r="Z46" s="2">
        <f t="shared" si="311"/>
        <v>2739044.2359852754</v>
      </c>
      <c r="AA46" s="2">
        <f t="shared" si="311"/>
        <v>2778669.4577620327</v>
      </c>
      <c r="AB46" s="105">
        <f>VLOOKUP($B$1,'Multipliers and Adjustments'!$A$70:$I$86,TRUNC(COLUMN(AB$2)/5)+2,FALSE)*SUMIFS('EPA US Data'!$I:$I,'EPA US Data'!$D:$D,'Country Selector'!$A$2,'EPA US Data'!$J:$J,$B$1,'EPA US Data'!$C:$C,AB$2,'EPA US Data'!$G:$G,"&gt;="&amp;$A46,'EPA US Data'!$G:$G,"&lt;"&amp;$B46)*unit_conv*'State Downscaling Multipliers'!$B$15</f>
        <v>2818294.6795387901</v>
      </c>
      <c r="AC46" s="2">
        <f t="shared" ref="AC46:AF46" si="312">AB46+($AG46-$AB46)/5</f>
        <v>2832962.1764751743</v>
      </c>
      <c r="AD46" s="2">
        <f t="shared" si="312"/>
        <v>2847629.6734115584</v>
      </c>
      <c r="AE46" s="2">
        <f t="shared" si="312"/>
        <v>2862297.1703479425</v>
      </c>
      <c r="AF46" s="2">
        <f t="shared" si="312"/>
        <v>2876964.6672843266</v>
      </c>
      <c r="AG46" s="105">
        <f>VLOOKUP($B$1,'Multipliers and Adjustments'!$A$70:$I$86,TRUNC(COLUMN(AG$2)/5)+2,FALSE)*SUMIFS('EPA US Data'!$I:$I,'EPA US Data'!$D:$D,'Country Selector'!$A$2,'EPA US Data'!$J:$J,$B$1,'EPA US Data'!$C:$C,AG$2,'EPA US Data'!$G:$G,"&gt;="&amp;$A46,'EPA US Data'!$G:$G,"&lt;"&amp;$B46)*unit_conv*'State Downscaling Multipliers'!$B$15</f>
        <v>2891632.1642207108</v>
      </c>
      <c r="AH46" s="2">
        <f t="shared" ref="AH46:AK46" si="313">AG46+($AL46-$AG46)/5</f>
        <v>2905619.1203517909</v>
      </c>
      <c r="AI46" s="2">
        <f t="shared" si="313"/>
        <v>2919606.0764828711</v>
      </c>
      <c r="AJ46" s="2">
        <f t="shared" si="313"/>
        <v>2933593.0326139512</v>
      </c>
      <c r="AK46" s="2">
        <f t="shared" si="313"/>
        <v>2947579.9887450314</v>
      </c>
      <c r="AL46" s="105">
        <f>VLOOKUP($B$1,'Multipliers and Adjustments'!$A$70:$I$86,TRUNC(COLUMN(AL$2)/5)+2,FALSE)*SUMIFS('EPA US Data'!$I:$I,'EPA US Data'!$D:$D,'Country Selector'!$A$2,'EPA US Data'!$J:$J,$B$1,'EPA US Data'!$C:$C,AL$2,'EPA US Data'!$G:$G,"&gt;="&amp;$A46,'EPA US Data'!$G:$G,"&lt;"&amp;$B46)*unit_conv*'State Downscaling Multipliers'!$B$15</f>
        <v>2961566.9448761111</v>
      </c>
    </row>
    <row r="47" spans="1:38" ht="15.75" customHeight="1" x14ac:dyDescent="0.25">
      <c r="A47" s="49">
        <f t="shared" si="234"/>
        <v>200</v>
      </c>
      <c r="B47" s="49">
        <f t="shared" si="299"/>
        <v>250</v>
      </c>
      <c r="C47" s="105">
        <f>VLOOKUP($B$1,'Multipliers and Adjustments'!$A$70:$I$86,TRUNC(COLUMN(C$2)/5)+2,FALSE)*SUMIFS('EPA US Data'!$I:$I,'EPA US Data'!$D:$D,'Country Selector'!$A$2,'EPA US Data'!$J:$J,$B$1,'EPA US Data'!$C:$C,C$2,'EPA US Data'!$G:$G,"&gt;="&amp;$A47,'EPA US Data'!$G:$G,"&lt;"&amp;$B47)*unit_conv*'State Downscaling Multipliers'!$B$15</f>
        <v>1759026.959643288</v>
      </c>
      <c r="D47" s="2">
        <f t="shared" ref="D47:G47" si="314">C47+($H47-$C47)/5</f>
        <v>1773730.1126988563</v>
      </c>
      <c r="E47" s="2">
        <f t="shared" si="314"/>
        <v>1788433.2657544245</v>
      </c>
      <c r="F47" s="2">
        <f t="shared" si="314"/>
        <v>1803136.4188099927</v>
      </c>
      <c r="G47" s="2">
        <f t="shared" si="314"/>
        <v>1817839.571865561</v>
      </c>
      <c r="H47" s="105">
        <f>VLOOKUP($B$1,'Multipliers and Adjustments'!$A$70:$I$86,TRUNC(COLUMN(H$2)/5)+2,FALSE)*SUMIFS('EPA US Data'!$I:$I,'EPA US Data'!$D:$D,'Country Selector'!$A$2,'EPA US Data'!$J:$J,$B$1,'EPA US Data'!$C:$C,H$2,'EPA US Data'!$G:$G,"&gt;="&amp;$A47,'EPA US Data'!$G:$G,"&lt;"&amp;$B47)*unit_conv*'State Downscaling Multipliers'!$B$15</f>
        <v>1832542.7249211292</v>
      </c>
      <c r="I47" s="2">
        <f t="shared" ref="I47:L47" si="315">H47+($M47-$H47)/5</f>
        <v>1649825.7389035395</v>
      </c>
      <c r="J47" s="2">
        <f t="shared" si="315"/>
        <v>1467108.7528859498</v>
      </c>
      <c r="K47" s="2">
        <f t="shared" si="315"/>
        <v>1284391.7668683601</v>
      </c>
      <c r="L47" s="2">
        <f t="shared" si="315"/>
        <v>1101674.7808507704</v>
      </c>
      <c r="M47" s="105">
        <f>VLOOKUP($B$1,'Multipliers and Adjustments'!$A$70:$I$86,TRUNC(COLUMN(M$2)/5)+2,FALSE)*SUMIFS('EPA US Data'!$I:$I,'EPA US Data'!$D:$D,'Country Selector'!$A$2,'EPA US Data'!$J:$J,$B$1,'EPA US Data'!$C:$C,M$2,'EPA US Data'!$G:$G,"&gt;="&amp;$A47,'EPA US Data'!$G:$G,"&lt;"&amp;$B47)*unit_conv*'State Downscaling Multipliers'!$B$15</f>
        <v>918957.79483318073</v>
      </c>
      <c r="N47" s="2">
        <f t="shared" ref="N47:Q47" si="316">M47+($R47-$M47)/5</f>
        <v>932531.37484205724</v>
      </c>
      <c r="O47" s="2">
        <f t="shared" si="316"/>
        <v>946104.95485093375</v>
      </c>
      <c r="P47" s="2">
        <f t="shared" si="316"/>
        <v>959678.53485981026</v>
      </c>
      <c r="Q47" s="2">
        <f t="shared" si="316"/>
        <v>973252.11486868677</v>
      </c>
      <c r="R47" s="105">
        <f>VLOOKUP($B$1,'Multipliers and Adjustments'!$A$70:$I$86,TRUNC(COLUMN(R$2)/5)+2,FALSE)*SUMIFS('EPA US Data'!$I:$I,'EPA US Data'!$D:$D,'Country Selector'!$A$2,'EPA US Data'!$J:$J,$B$1,'EPA US Data'!$C:$C,R$2,'EPA US Data'!$G:$G,"&gt;="&amp;$A47,'EPA US Data'!$G:$G,"&lt;"&amp;$B47)*unit_conv*'State Downscaling Multipliers'!$B$15</f>
        <v>986825.69487756351</v>
      </c>
      <c r="S47" s="2">
        <f t="shared" ref="S47:V47" si="317">R47+($W47-$R47)/5</f>
        <v>998805.9587802958</v>
      </c>
      <c r="T47" s="2">
        <f t="shared" si="317"/>
        <v>1010786.2226830281</v>
      </c>
      <c r="U47" s="2">
        <f t="shared" si="317"/>
        <v>1022766.4865857604</v>
      </c>
      <c r="V47" s="2">
        <f t="shared" si="317"/>
        <v>1034746.7504884927</v>
      </c>
      <c r="W47" s="105">
        <f>VLOOKUP($B$1,'Multipliers and Adjustments'!$A$70:$I$86,TRUNC(COLUMN(W$2)/5)+2,FALSE)*SUMIFS('EPA US Data'!$I:$I,'EPA US Data'!$D:$D,'Country Selector'!$A$2,'EPA US Data'!$J:$J,$B$1,'EPA US Data'!$C:$C,W$2,'EPA US Data'!$G:$G,"&gt;="&amp;$A47,'EPA US Data'!$G:$G,"&lt;"&amp;$B47)*unit_conv*'State Downscaling Multipliers'!$B$15</f>
        <v>1046727.0143912252</v>
      </c>
      <c r="X47" s="2">
        <f t="shared" ref="X47:AA47" si="318">W47+($AB47-$W47)/5</f>
        <v>1062556.8367614304</v>
      </c>
      <c r="Y47" s="2">
        <f t="shared" si="318"/>
        <v>1078386.6591316357</v>
      </c>
      <c r="Z47" s="2">
        <f t="shared" si="318"/>
        <v>1094216.481501841</v>
      </c>
      <c r="AA47" s="2">
        <f t="shared" si="318"/>
        <v>1110046.3038720463</v>
      </c>
      <c r="AB47" s="105">
        <f>VLOOKUP($B$1,'Multipliers and Adjustments'!$A$70:$I$86,TRUNC(COLUMN(AB$2)/5)+2,FALSE)*SUMIFS('EPA US Data'!$I:$I,'EPA US Data'!$D:$D,'Country Selector'!$A$2,'EPA US Data'!$J:$J,$B$1,'EPA US Data'!$C:$C,AB$2,'EPA US Data'!$G:$G,"&gt;="&amp;$A47,'EPA US Data'!$G:$G,"&lt;"&amp;$B47)*unit_conv*'State Downscaling Multipliers'!$B$15</f>
        <v>1125876.1262422516</v>
      </c>
      <c r="AC47" s="2">
        <f t="shared" ref="AC47:AF47" si="319">AB47+($AG47-$AB47)/5</f>
        <v>1131735.6222861635</v>
      </c>
      <c r="AD47" s="2">
        <f t="shared" si="319"/>
        <v>1137595.1183300754</v>
      </c>
      <c r="AE47" s="2">
        <f t="shared" si="319"/>
        <v>1143454.6143739873</v>
      </c>
      <c r="AF47" s="2">
        <f t="shared" si="319"/>
        <v>1149314.1104178992</v>
      </c>
      <c r="AG47" s="105">
        <f>VLOOKUP($B$1,'Multipliers and Adjustments'!$A$70:$I$86,TRUNC(COLUMN(AG$2)/5)+2,FALSE)*SUMIFS('EPA US Data'!$I:$I,'EPA US Data'!$D:$D,'Country Selector'!$A$2,'EPA US Data'!$J:$J,$B$1,'EPA US Data'!$C:$C,AG$2,'EPA US Data'!$G:$G,"&gt;="&amp;$A47,'EPA US Data'!$G:$G,"&lt;"&amp;$B47)*unit_conv*'State Downscaling Multipliers'!$B$15</f>
        <v>1155173.6064618109</v>
      </c>
      <c r="AH47" s="2">
        <f t="shared" ref="AH47:AK47" si="320">AG47+($AL47-$AG47)/5</f>
        <v>1160761.2406095308</v>
      </c>
      <c r="AI47" s="2">
        <f t="shared" si="320"/>
        <v>1166348.8747572508</v>
      </c>
      <c r="AJ47" s="2">
        <f t="shared" si="320"/>
        <v>1171936.5089049707</v>
      </c>
      <c r="AK47" s="2">
        <f t="shared" si="320"/>
        <v>1177524.1430526907</v>
      </c>
      <c r="AL47" s="105">
        <f>VLOOKUP($B$1,'Multipliers and Adjustments'!$A$70:$I$86,TRUNC(COLUMN(AL$2)/5)+2,FALSE)*SUMIFS('EPA US Data'!$I:$I,'EPA US Data'!$D:$D,'Country Selector'!$A$2,'EPA US Data'!$J:$J,$B$1,'EPA US Data'!$C:$C,AL$2,'EPA US Data'!$G:$G,"&gt;="&amp;$A47,'EPA US Data'!$G:$G,"&lt;"&amp;$B47)*unit_conv*'State Downscaling Multipliers'!$B$15</f>
        <v>1183111.7772004111</v>
      </c>
    </row>
    <row r="48" spans="1:38" ht="15.75" customHeight="1" x14ac:dyDescent="0.25">
      <c r="A48" s="49">
        <f t="shared" si="234"/>
        <v>250</v>
      </c>
      <c r="B48" s="49">
        <f t="shared" si="299"/>
        <v>300</v>
      </c>
      <c r="C48" s="105">
        <f>VLOOKUP($B$1,'Multipliers and Adjustments'!$A$70:$I$86,TRUNC(COLUMN(C$2)/5)+2,FALSE)*SUMIFS('EPA US Data'!$I:$I,'EPA US Data'!$D:$D,'Country Selector'!$A$2,'EPA US Data'!$J:$J,$B$1,'EPA US Data'!$C:$C,C$2,'EPA US Data'!$G:$G,"&gt;="&amp;$A48,'EPA US Data'!$G:$G,"&lt;"&amp;$B48)*unit_conv*'State Downscaling Multipliers'!$B$15</f>
        <v>0</v>
      </c>
      <c r="D48" s="2">
        <f t="shared" ref="D48:G48" si="321">C48+($H48-$C48)/5</f>
        <v>0</v>
      </c>
      <c r="E48" s="2">
        <f t="shared" si="321"/>
        <v>0</v>
      </c>
      <c r="F48" s="2">
        <f t="shared" si="321"/>
        <v>0</v>
      </c>
      <c r="G48" s="2">
        <f t="shared" si="321"/>
        <v>0</v>
      </c>
      <c r="H48" s="105">
        <f>VLOOKUP($B$1,'Multipliers and Adjustments'!$A$70:$I$86,TRUNC(COLUMN(H$2)/5)+2,FALSE)*SUMIFS('EPA US Data'!$I:$I,'EPA US Data'!$D:$D,'Country Selector'!$A$2,'EPA US Data'!$J:$J,$B$1,'EPA US Data'!$C:$C,H$2,'EPA US Data'!$G:$G,"&gt;="&amp;$A48,'EPA US Data'!$G:$G,"&lt;"&amp;$B48)*unit_conv*'State Downscaling Multipliers'!$B$15</f>
        <v>0</v>
      </c>
      <c r="I48" s="2">
        <f t="shared" ref="I48:L48" si="322">H48+($M48-$H48)/5</f>
        <v>0</v>
      </c>
      <c r="J48" s="2">
        <f t="shared" si="322"/>
        <v>0</v>
      </c>
      <c r="K48" s="2">
        <f t="shared" si="322"/>
        <v>0</v>
      </c>
      <c r="L48" s="2">
        <f t="shared" si="322"/>
        <v>0</v>
      </c>
      <c r="M48" s="105">
        <f>VLOOKUP($B$1,'Multipliers and Adjustments'!$A$70:$I$86,TRUNC(COLUMN(M$2)/5)+2,FALSE)*SUMIFS('EPA US Data'!$I:$I,'EPA US Data'!$D:$D,'Country Selector'!$A$2,'EPA US Data'!$J:$J,$B$1,'EPA US Data'!$C:$C,M$2,'EPA US Data'!$G:$G,"&gt;="&amp;$A48,'EPA US Data'!$G:$G,"&lt;"&amp;$B48)*unit_conv*'State Downscaling Multipliers'!$B$15</f>
        <v>0</v>
      </c>
      <c r="N48" s="2">
        <f t="shared" ref="N48:Q48" si="323">M48+($R48-$M48)/5</f>
        <v>172197.75828914129</v>
      </c>
      <c r="O48" s="2">
        <f t="shared" si="323"/>
        <v>344395.51657828258</v>
      </c>
      <c r="P48" s="2">
        <f t="shared" si="323"/>
        <v>516593.27486742387</v>
      </c>
      <c r="Q48" s="2">
        <f t="shared" si="323"/>
        <v>688791.03315656516</v>
      </c>
      <c r="R48" s="105">
        <f>VLOOKUP($B$1,'Multipliers and Adjustments'!$A$70:$I$86,TRUNC(COLUMN(R$2)/5)+2,FALSE)*SUMIFS('EPA US Data'!$I:$I,'EPA US Data'!$D:$D,'Country Selector'!$A$2,'EPA US Data'!$J:$J,$B$1,'EPA US Data'!$C:$C,R$2,'EPA US Data'!$G:$G,"&gt;="&amp;$A48,'EPA US Data'!$G:$G,"&lt;"&amp;$B48)*unit_conv*'State Downscaling Multipliers'!$B$15</f>
        <v>860988.79144570651</v>
      </c>
      <c r="S48" s="2">
        <f t="shared" ref="S48:V48" si="324">R48+($W48-$R48)/5</f>
        <v>871441.36144727701</v>
      </c>
      <c r="T48" s="2">
        <f t="shared" si="324"/>
        <v>881893.93144884752</v>
      </c>
      <c r="U48" s="2">
        <f t="shared" si="324"/>
        <v>892346.50145041803</v>
      </c>
      <c r="V48" s="2">
        <f t="shared" si="324"/>
        <v>902799.07145198854</v>
      </c>
      <c r="W48" s="105">
        <f>VLOOKUP($B$1,'Multipliers and Adjustments'!$A$70:$I$86,TRUNC(COLUMN(W$2)/5)+2,FALSE)*SUMIFS('EPA US Data'!$I:$I,'EPA US Data'!$D:$D,'Country Selector'!$A$2,'EPA US Data'!$J:$J,$B$1,'EPA US Data'!$C:$C,W$2,'EPA US Data'!$G:$G,"&gt;="&amp;$A48,'EPA US Data'!$G:$G,"&lt;"&amp;$B48)*unit_conv*'State Downscaling Multipliers'!$B$15</f>
        <v>913251.64145355881</v>
      </c>
      <c r="X48" s="2">
        <f t="shared" ref="X48:AA48" si="325">W48+($AB48-$W48)/5</f>
        <v>927062.90045583074</v>
      </c>
      <c r="Y48" s="2">
        <f t="shared" si="325"/>
        <v>940874.15945810266</v>
      </c>
      <c r="Z48" s="2">
        <f t="shared" si="325"/>
        <v>954685.41846037458</v>
      </c>
      <c r="AA48" s="2">
        <f t="shared" si="325"/>
        <v>968496.6774626465</v>
      </c>
      <c r="AB48" s="105">
        <f>VLOOKUP($B$1,'Multipliers and Adjustments'!$A$70:$I$86,TRUNC(COLUMN(AB$2)/5)+2,FALSE)*SUMIFS('EPA US Data'!$I:$I,'EPA US Data'!$D:$D,'Country Selector'!$A$2,'EPA US Data'!$J:$J,$B$1,'EPA US Data'!$C:$C,AB$2,'EPA US Data'!$G:$G,"&gt;="&amp;$A48,'EPA US Data'!$G:$G,"&lt;"&amp;$B48)*unit_conv*'State Downscaling Multipliers'!$B$15</f>
        <v>982307.93646491831</v>
      </c>
      <c r="AC48" s="2">
        <f t="shared" ref="AC48:AF48" si="326">AB48+($AG48-$AB48)/5</f>
        <v>987420.23397664819</v>
      </c>
      <c r="AD48" s="2">
        <f t="shared" si="326"/>
        <v>992532.53148837807</v>
      </c>
      <c r="AE48" s="2">
        <f t="shared" si="326"/>
        <v>997644.82900010794</v>
      </c>
      <c r="AF48" s="2">
        <f t="shared" si="326"/>
        <v>1002757.1265118378</v>
      </c>
      <c r="AG48" s="105">
        <f>VLOOKUP($B$1,'Multipliers and Adjustments'!$A$70:$I$86,TRUNC(COLUMN(AG$2)/5)+2,FALSE)*SUMIFS('EPA US Data'!$I:$I,'EPA US Data'!$D:$D,'Country Selector'!$A$2,'EPA US Data'!$J:$J,$B$1,'EPA US Data'!$C:$C,AG$2,'EPA US Data'!$G:$G,"&gt;="&amp;$A48,'EPA US Data'!$G:$G,"&lt;"&amp;$B48)*unit_conv*'State Downscaling Multipliers'!$B$15</f>
        <v>1007869.4240235678</v>
      </c>
      <c r="AH48" s="2">
        <f t="shared" ref="AH48:AK48" si="327">AG48+($AL48-$AG48)/5</f>
        <v>1012744.5336141293</v>
      </c>
      <c r="AI48" s="2">
        <f t="shared" si="327"/>
        <v>1017619.6432046908</v>
      </c>
      <c r="AJ48" s="2">
        <f t="shared" si="327"/>
        <v>1022494.7527952523</v>
      </c>
      <c r="AK48" s="2">
        <f t="shared" si="327"/>
        <v>1027369.8623858137</v>
      </c>
      <c r="AL48" s="105">
        <f>VLOOKUP($B$1,'Multipliers and Adjustments'!$A$70:$I$86,TRUNC(COLUMN(AL$2)/5)+2,FALSE)*SUMIFS('EPA US Data'!$I:$I,'EPA US Data'!$D:$D,'Country Selector'!$A$2,'EPA US Data'!$J:$J,$B$1,'EPA US Data'!$C:$C,AL$2,'EPA US Data'!$G:$G,"&gt;="&amp;$A48,'EPA US Data'!$G:$G,"&lt;"&amp;$B48)*unit_conv*'State Downscaling Multipliers'!$B$15</f>
        <v>1032244.9719763754</v>
      </c>
    </row>
    <row r="49" spans="1:38" ht="15.75" customHeight="1" x14ac:dyDescent="0.25">
      <c r="A49" s="49">
        <f t="shared" si="234"/>
        <v>300</v>
      </c>
      <c r="B49" s="49">
        <f t="shared" si="299"/>
        <v>350</v>
      </c>
      <c r="C49" s="105">
        <f>VLOOKUP($B$1,'Multipliers and Adjustments'!$A$70:$I$86,TRUNC(COLUMN(C$2)/5)+2,FALSE)*SUMIFS('EPA US Data'!$I:$I,'EPA US Data'!$D:$D,'Country Selector'!$A$2,'EPA US Data'!$J:$J,$B$1,'EPA US Data'!$C:$C,C$2,'EPA US Data'!$G:$G,"&gt;="&amp;$A49,'EPA US Data'!$G:$G,"&lt;"&amp;$B49)*unit_conv*'State Downscaling Multipliers'!$B$15</f>
        <v>0</v>
      </c>
      <c r="D49" s="2">
        <f t="shared" ref="D49:G49" si="328">C49+($H49-$C49)/5</f>
        <v>0</v>
      </c>
      <c r="E49" s="2">
        <f t="shared" si="328"/>
        <v>0</v>
      </c>
      <c r="F49" s="2">
        <f t="shared" si="328"/>
        <v>0</v>
      </c>
      <c r="G49" s="2">
        <f t="shared" si="328"/>
        <v>0</v>
      </c>
      <c r="H49" s="105">
        <f>VLOOKUP($B$1,'Multipliers and Adjustments'!$A$70:$I$86,TRUNC(COLUMN(H$2)/5)+2,FALSE)*SUMIFS('EPA US Data'!$I:$I,'EPA US Data'!$D:$D,'Country Selector'!$A$2,'EPA US Data'!$J:$J,$B$1,'EPA US Data'!$C:$C,H$2,'EPA US Data'!$G:$G,"&gt;="&amp;$A49,'EPA US Data'!$G:$G,"&lt;"&amp;$B49)*unit_conv*'State Downscaling Multipliers'!$B$15</f>
        <v>0</v>
      </c>
      <c r="I49" s="2">
        <f t="shared" ref="I49:L49" si="329">H49+($M49-$H49)/5</f>
        <v>118495.27645547106</v>
      </c>
      <c r="J49" s="2">
        <f t="shared" si="329"/>
        <v>236990.55291094212</v>
      </c>
      <c r="K49" s="2">
        <f t="shared" si="329"/>
        <v>355485.82936641318</v>
      </c>
      <c r="L49" s="2">
        <f t="shared" si="329"/>
        <v>473981.10582188424</v>
      </c>
      <c r="M49" s="105">
        <f>VLOOKUP($B$1,'Multipliers and Adjustments'!$A$70:$I$86,TRUNC(COLUMN(M$2)/5)+2,FALSE)*SUMIFS('EPA US Data'!$I:$I,'EPA US Data'!$D:$D,'Country Selector'!$A$2,'EPA US Data'!$J:$J,$B$1,'EPA US Data'!$C:$C,M$2,'EPA US Data'!$G:$G,"&gt;="&amp;$A49,'EPA US Data'!$G:$G,"&lt;"&amp;$B49)*unit_conv*'State Downscaling Multipliers'!$B$15</f>
        <v>592476.3822773553</v>
      </c>
      <c r="N49" s="2">
        <f t="shared" ref="N49:Q49" si="330">M49+($R49-$M49)/5</f>
        <v>733229.70292423957</v>
      </c>
      <c r="O49" s="2">
        <f t="shared" si="330"/>
        <v>873983.02357112383</v>
      </c>
      <c r="P49" s="2">
        <f t="shared" si="330"/>
        <v>1014736.3442180081</v>
      </c>
      <c r="Q49" s="2">
        <f t="shared" si="330"/>
        <v>1155489.6648648924</v>
      </c>
      <c r="R49" s="105">
        <f>VLOOKUP($B$1,'Multipliers and Adjustments'!$A$70:$I$86,TRUNC(COLUMN(R$2)/5)+2,FALSE)*SUMIFS('EPA US Data'!$I:$I,'EPA US Data'!$D:$D,'Country Selector'!$A$2,'EPA US Data'!$J:$J,$B$1,'EPA US Data'!$C:$C,R$2,'EPA US Data'!$G:$G,"&gt;="&amp;$A49,'EPA US Data'!$G:$G,"&lt;"&amp;$B49)*unit_conv*'State Downscaling Multipliers'!$B$15</f>
        <v>1296242.9855117765</v>
      </c>
      <c r="S49" s="2">
        <f t="shared" ref="S49:V49" si="331">R49+($W49-$R49)/5</f>
        <v>1311979.6108996414</v>
      </c>
      <c r="T49" s="2">
        <f t="shared" si="331"/>
        <v>1327716.2362875063</v>
      </c>
      <c r="U49" s="2">
        <f t="shared" si="331"/>
        <v>1343452.8616753712</v>
      </c>
      <c r="V49" s="2">
        <f t="shared" si="331"/>
        <v>1359189.4870632361</v>
      </c>
      <c r="W49" s="105">
        <f>VLOOKUP($B$1,'Multipliers and Adjustments'!$A$70:$I$86,TRUNC(COLUMN(W$2)/5)+2,FALSE)*SUMIFS('EPA US Data'!$I:$I,'EPA US Data'!$D:$D,'Country Selector'!$A$2,'EPA US Data'!$J:$J,$B$1,'EPA US Data'!$C:$C,W$2,'EPA US Data'!$G:$G,"&gt;="&amp;$A49,'EPA US Data'!$G:$G,"&lt;"&amp;$B49)*unit_conv*'State Downscaling Multipliers'!$B$15</f>
        <v>1374926.112451101</v>
      </c>
      <c r="X49" s="2">
        <f t="shared" ref="X49:AA49" si="332">W49+($AB49-$W49)/5</f>
        <v>1395719.3520218579</v>
      </c>
      <c r="Y49" s="2">
        <f t="shared" si="332"/>
        <v>1416512.5915926148</v>
      </c>
      <c r="Z49" s="2">
        <f t="shared" si="332"/>
        <v>1437305.8311633717</v>
      </c>
      <c r="AA49" s="2">
        <f t="shared" si="332"/>
        <v>1458099.0707341286</v>
      </c>
      <c r="AB49" s="105">
        <f>VLOOKUP($B$1,'Multipliers and Adjustments'!$A$70:$I$86,TRUNC(COLUMN(AB$2)/5)+2,FALSE)*SUMIFS('EPA US Data'!$I:$I,'EPA US Data'!$D:$D,'Country Selector'!$A$2,'EPA US Data'!$J:$J,$B$1,'EPA US Data'!$C:$C,AB$2,'EPA US Data'!$G:$G,"&gt;="&amp;$A49,'EPA US Data'!$G:$G,"&lt;"&amp;$B49)*unit_conv*'State Downscaling Multipliers'!$B$15</f>
        <v>1478892.310304886</v>
      </c>
      <c r="AC49" s="2">
        <f t="shared" ref="AC49:AF49" si="333">AB49+($AG49-$AB49)/5</f>
        <v>1486589.0359316852</v>
      </c>
      <c r="AD49" s="2">
        <f t="shared" si="333"/>
        <v>1494285.7615584845</v>
      </c>
      <c r="AE49" s="2">
        <f t="shared" si="333"/>
        <v>1501982.4871852838</v>
      </c>
      <c r="AF49" s="2">
        <f t="shared" si="333"/>
        <v>1509679.2128120831</v>
      </c>
      <c r="AG49" s="105">
        <f>VLOOKUP($B$1,'Multipliers and Adjustments'!$A$70:$I$86,TRUNC(COLUMN(AG$2)/5)+2,FALSE)*SUMIFS('EPA US Data'!$I:$I,'EPA US Data'!$D:$D,'Country Selector'!$A$2,'EPA US Data'!$J:$J,$B$1,'EPA US Data'!$C:$C,AG$2,'EPA US Data'!$G:$G,"&gt;="&amp;$A49,'EPA US Data'!$G:$G,"&lt;"&amp;$B49)*unit_conv*'State Downscaling Multipliers'!$B$15</f>
        <v>1517375.9384388819</v>
      </c>
      <c r="AH49" s="2">
        <f t="shared" ref="AH49:AK49" si="334">AG49+($AL49-$AG49)/5</f>
        <v>1524715.5584238784</v>
      </c>
      <c r="AI49" s="2">
        <f t="shared" si="334"/>
        <v>1532055.1784088749</v>
      </c>
      <c r="AJ49" s="2">
        <f t="shared" si="334"/>
        <v>1539394.7983938714</v>
      </c>
      <c r="AK49" s="2">
        <f t="shared" si="334"/>
        <v>1546734.4183788679</v>
      </c>
      <c r="AL49" s="105">
        <f>VLOOKUP($B$1,'Multipliers and Adjustments'!$A$70:$I$86,TRUNC(COLUMN(AL$2)/5)+2,FALSE)*SUMIFS('EPA US Data'!$I:$I,'EPA US Data'!$D:$D,'Country Selector'!$A$2,'EPA US Data'!$J:$J,$B$1,'EPA US Data'!$C:$C,AL$2,'EPA US Data'!$G:$G,"&gt;="&amp;$A49,'EPA US Data'!$G:$G,"&lt;"&amp;$B49)*unit_conv*'State Downscaling Multipliers'!$B$15</f>
        <v>1554074.0383638639</v>
      </c>
    </row>
    <row r="50" spans="1:38" ht="15.75" customHeight="1" x14ac:dyDescent="0.25">
      <c r="A50" s="49">
        <f t="shared" si="234"/>
        <v>350</v>
      </c>
      <c r="B50" s="49">
        <f t="shared" si="299"/>
        <v>400</v>
      </c>
      <c r="C50" s="105">
        <f>VLOOKUP($B$1,'Multipliers and Adjustments'!$A$70:$I$86,TRUNC(COLUMN(C$2)/5)+2,FALSE)*SUMIFS('EPA US Data'!$I:$I,'EPA US Data'!$D:$D,'Country Selector'!$A$2,'EPA US Data'!$J:$J,$B$1,'EPA US Data'!$C:$C,C$2,'EPA US Data'!$G:$G,"&gt;="&amp;$A50,'EPA US Data'!$G:$G,"&lt;"&amp;$B50)*unit_conv*'State Downscaling Multipliers'!$B$15</f>
        <v>522633.94456347032</v>
      </c>
      <c r="D50" s="2">
        <f t="shared" ref="D50:G50" si="335">C50+($H50-$C50)/5</f>
        <v>527002.48104948783</v>
      </c>
      <c r="E50" s="2">
        <f t="shared" si="335"/>
        <v>531371.01753550535</v>
      </c>
      <c r="F50" s="2">
        <f t="shared" si="335"/>
        <v>535739.55402152287</v>
      </c>
      <c r="G50" s="2">
        <f t="shared" si="335"/>
        <v>540108.09050754039</v>
      </c>
      <c r="H50" s="105">
        <f>VLOOKUP($B$1,'Multipliers and Adjustments'!$A$70:$I$86,TRUNC(COLUMN(H$2)/5)+2,FALSE)*SUMIFS('EPA US Data'!$I:$I,'EPA US Data'!$D:$D,'Country Selector'!$A$2,'EPA US Data'!$J:$J,$B$1,'EPA US Data'!$C:$C,H$2,'EPA US Data'!$G:$G,"&gt;="&amp;$A50,'EPA US Data'!$G:$G,"&lt;"&amp;$B50)*unit_conv*'State Downscaling Multipliers'!$B$15</f>
        <v>544476.62699355814</v>
      </c>
      <c r="I50" s="2">
        <f t="shared" ref="I50:L50" si="336">H50+($M50-$H50)/5</f>
        <v>435581.30159484653</v>
      </c>
      <c r="J50" s="2">
        <f t="shared" si="336"/>
        <v>326685.97619613493</v>
      </c>
      <c r="K50" s="2">
        <f t="shared" si="336"/>
        <v>217790.6507974233</v>
      </c>
      <c r="L50" s="2">
        <f t="shared" si="336"/>
        <v>108895.32539871166</v>
      </c>
      <c r="M50" s="105">
        <f>VLOOKUP($B$1,'Multipliers and Adjustments'!$A$70:$I$86,TRUNC(COLUMN(M$2)/5)+2,FALSE)*SUMIFS('EPA US Data'!$I:$I,'EPA US Data'!$D:$D,'Country Selector'!$A$2,'EPA US Data'!$J:$J,$B$1,'EPA US Data'!$C:$C,M$2,'EPA US Data'!$G:$G,"&gt;="&amp;$A50,'EPA US Data'!$G:$G,"&lt;"&amp;$B50)*unit_conv*'State Downscaling Multipliers'!$B$15</f>
        <v>0</v>
      </c>
      <c r="N50" s="2">
        <f t="shared" ref="N50:Q50" si="337">M50+($R50-$M50)/5</f>
        <v>0</v>
      </c>
      <c r="O50" s="2">
        <f t="shared" si="337"/>
        <v>0</v>
      </c>
      <c r="P50" s="2">
        <f t="shared" si="337"/>
        <v>0</v>
      </c>
      <c r="Q50" s="2">
        <f t="shared" si="337"/>
        <v>0</v>
      </c>
      <c r="R50" s="105">
        <f>VLOOKUP($B$1,'Multipliers and Adjustments'!$A$70:$I$86,TRUNC(COLUMN(R$2)/5)+2,FALSE)*SUMIFS('EPA US Data'!$I:$I,'EPA US Data'!$D:$D,'Country Selector'!$A$2,'EPA US Data'!$J:$J,$B$1,'EPA US Data'!$C:$C,R$2,'EPA US Data'!$G:$G,"&gt;="&amp;$A50,'EPA US Data'!$G:$G,"&lt;"&amp;$B50)*unit_conv*'State Downscaling Multipliers'!$B$15</f>
        <v>0</v>
      </c>
      <c r="S50" s="2">
        <f t="shared" ref="S50:V50" si="338">R50+($W50-$R50)/5</f>
        <v>0</v>
      </c>
      <c r="T50" s="2">
        <f t="shared" si="338"/>
        <v>0</v>
      </c>
      <c r="U50" s="2">
        <f t="shared" si="338"/>
        <v>0</v>
      </c>
      <c r="V50" s="2">
        <f t="shared" si="338"/>
        <v>0</v>
      </c>
      <c r="W50" s="105">
        <f>VLOOKUP($B$1,'Multipliers and Adjustments'!$A$70:$I$86,TRUNC(COLUMN(W$2)/5)+2,FALSE)*SUMIFS('EPA US Data'!$I:$I,'EPA US Data'!$D:$D,'Country Selector'!$A$2,'EPA US Data'!$J:$J,$B$1,'EPA US Data'!$C:$C,W$2,'EPA US Data'!$G:$G,"&gt;="&amp;$A50,'EPA US Data'!$G:$G,"&lt;"&amp;$B50)*unit_conv*'State Downscaling Multipliers'!$B$15</f>
        <v>0</v>
      </c>
      <c r="X50" s="2">
        <f t="shared" ref="X50:AA50" si="339">W50+($AB50-$W50)/5</f>
        <v>0</v>
      </c>
      <c r="Y50" s="2">
        <f t="shared" si="339"/>
        <v>0</v>
      </c>
      <c r="Z50" s="2">
        <f t="shared" si="339"/>
        <v>0</v>
      </c>
      <c r="AA50" s="2">
        <f t="shared" si="339"/>
        <v>0</v>
      </c>
      <c r="AB50" s="105">
        <f>VLOOKUP($B$1,'Multipliers and Adjustments'!$A$70:$I$86,TRUNC(COLUMN(AB$2)/5)+2,FALSE)*SUMIFS('EPA US Data'!$I:$I,'EPA US Data'!$D:$D,'Country Selector'!$A$2,'EPA US Data'!$J:$J,$B$1,'EPA US Data'!$C:$C,AB$2,'EPA US Data'!$G:$G,"&gt;="&amp;$A50,'EPA US Data'!$G:$G,"&lt;"&amp;$B50)*unit_conv*'State Downscaling Multipliers'!$B$15</f>
        <v>0</v>
      </c>
      <c r="AC50" s="2">
        <f t="shared" ref="AC50:AF50" si="340">AB50+($AG50-$AB50)/5</f>
        <v>0</v>
      </c>
      <c r="AD50" s="2">
        <f t="shared" si="340"/>
        <v>0</v>
      </c>
      <c r="AE50" s="2">
        <f t="shared" si="340"/>
        <v>0</v>
      </c>
      <c r="AF50" s="2">
        <f t="shared" si="340"/>
        <v>0</v>
      </c>
      <c r="AG50" s="105">
        <f>VLOOKUP($B$1,'Multipliers and Adjustments'!$A$70:$I$86,TRUNC(COLUMN(AG$2)/5)+2,FALSE)*SUMIFS('EPA US Data'!$I:$I,'EPA US Data'!$D:$D,'Country Selector'!$A$2,'EPA US Data'!$J:$J,$B$1,'EPA US Data'!$C:$C,AG$2,'EPA US Data'!$G:$G,"&gt;="&amp;$A50,'EPA US Data'!$G:$G,"&lt;"&amp;$B50)*unit_conv*'State Downscaling Multipliers'!$B$15</f>
        <v>0</v>
      </c>
      <c r="AH50" s="2">
        <f t="shared" ref="AH50:AK50" si="341">AG50+($AL50-$AG50)/5</f>
        <v>0</v>
      </c>
      <c r="AI50" s="2">
        <f t="shared" si="341"/>
        <v>0</v>
      </c>
      <c r="AJ50" s="2">
        <f t="shared" si="341"/>
        <v>0</v>
      </c>
      <c r="AK50" s="2">
        <f t="shared" si="341"/>
        <v>0</v>
      </c>
      <c r="AL50" s="105">
        <f>VLOOKUP($B$1,'Multipliers and Adjustments'!$A$70:$I$86,TRUNC(COLUMN(AL$2)/5)+2,FALSE)*SUMIFS('EPA US Data'!$I:$I,'EPA US Data'!$D:$D,'Country Selector'!$A$2,'EPA US Data'!$J:$J,$B$1,'EPA US Data'!$C:$C,AL$2,'EPA US Data'!$G:$G,"&gt;="&amp;$A50,'EPA US Data'!$G:$G,"&lt;"&amp;$B50)*unit_conv*'State Downscaling Multipliers'!$B$15</f>
        <v>0</v>
      </c>
    </row>
    <row r="51" spans="1:38" ht="15.75" customHeight="1" x14ac:dyDescent="0.25">
      <c r="A51" s="49">
        <f t="shared" si="234"/>
        <v>400</v>
      </c>
      <c r="B51" s="49">
        <f t="shared" si="299"/>
        <v>450</v>
      </c>
      <c r="C51" s="105">
        <f>VLOOKUP($B$1,'Multipliers and Adjustments'!$A$70:$I$86,TRUNC(COLUMN(C$2)/5)+2,FALSE)*SUMIFS('EPA US Data'!$I:$I,'EPA US Data'!$D:$D,'Country Selector'!$A$2,'EPA US Data'!$J:$J,$B$1,'EPA US Data'!$C:$C,C$2,'EPA US Data'!$G:$G,"&gt;="&amp;$A51,'EPA US Data'!$G:$G,"&lt;"&amp;$B51)*unit_conv*'State Downscaling Multipliers'!$B$15</f>
        <v>0</v>
      </c>
      <c r="D51" s="2">
        <f t="shared" ref="D51:G51" si="342">C51+($H51-$C51)/5</f>
        <v>0</v>
      </c>
      <c r="E51" s="2">
        <f t="shared" si="342"/>
        <v>0</v>
      </c>
      <c r="F51" s="2">
        <f t="shared" si="342"/>
        <v>0</v>
      </c>
      <c r="G51" s="2">
        <f t="shared" si="342"/>
        <v>0</v>
      </c>
      <c r="H51" s="105">
        <f>VLOOKUP($B$1,'Multipliers and Adjustments'!$A$70:$I$86,TRUNC(COLUMN(H$2)/5)+2,FALSE)*SUMIFS('EPA US Data'!$I:$I,'EPA US Data'!$D:$D,'Country Selector'!$A$2,'EPA US Data'!$J:$J,$B$1,'EPA US Data'!$C:$C,H$2,'EPA US Data'!$G:$G,"&gt;="&amp;$A51,'EPA US Data'!$G:$G,"&lt;"&amp;$B51)*unit_conv*'State Downscaling Multipliers'!$B$15</f>
        <v>0</v>
      </c>
      <c r="I51" s="2">
        <f t="shared" ref="I51:L51" si="343">H51+($M51-$H51)/5</f>
        <v>0</v>
      </c>
      <c r="J51" s="2">
        <f t="shared" si="343"/>
        <v>0</v>
      </c>
      <c r="K51" s="2">
        <f t="shared" si="343"/>
        <v>0</v>
      </c>
      <c r="L51" s="2">
        <f t="shared" si="343"/>
        <v>0</v>
      </c>
      <c r="M51" s="105">
        <f>VLOOKUP($B$1,'Multipliers and Adjustments'!$A$70:$I$86,TRUNC(COLUMN(M$2)/5)+2,FALSE)*SUMIFS('EPA US Data'!$I:$I,'EPA US Data'!$D:$D,'Country Selector'!$A$2,'EPA US Data'!$J:$J,$B$1,'EPA US Data'!$C:$C,M$2,'EPA US Data'!$G:$G,"&gt;="&amp;$A51,'EPA US Data'!$G:$G,"&lt;"&amp;$B51)*unit_conv*'State Downscaling Multipliers'!$B$15</f>
        <v>0</v>
      </c>
      <c r="N51" s="2">
        <f t="shared" ref="N51:Q51" si="344">M51+($R51-$M51)/5</f>
        <v>0</v>
      </c>
      <c r="O51" s="2">
        <f t="shared" si="344"/>
        <v>0</v>
      </c>
      <c r="P51" s="2">
        <f t="shared" si="344"/>
        <v>0</v>
      </c>
      <c r="Q51" s="2">
        <f t="shared" si="344"/>
        <v>0</v>
      </c>
      <c r="R51" s="105">
        <f>VLOOKUP($B$1,'Multipliers and Adjustments'!$A$70:$I$86,TRUNC(COLUMN(R$2)/5)+2,FALSE)*SUMIFS('EPA US Data'!$I:$I,'EPA US Data'!$D:$D,'Country Selector'!$A$2,'EPA US Data'!$J:$J,$B$1,'EPA US Data'!$C:$C,R$2,'EPA US Data'!$G:$G,"&gt;="&amp;$A51,'EPA US Data'!$G:$G,"&lt;"&amp;$B51)*unit_conv*'State Downscaling Multipliers'!$B$15</f>
        <v>0</v>
      </c>
      <c r="S51" s="2">
        <f t="shared" ref="S51:V51" si="345">R51+($W51-$R51)/5</f>
        <v>0</v>
      </c>
      <c r="T51" s="2">
        <f t="shared" si="345"/>
        <v>0</v>
      </c>
      <c r="U51" s="2">
        <f t="shared" si="345"/>
        <v>0</v>
      </c>
      <c r="V51" s="2">
        <f t="shared" si="345"/>
        <v>0</v>
      </c>
      <c r="W51" s="105">
        <f>VLOOKUP($B$1,'Multipliers and Adjustments'!$A$70:$I$86,TRUNC(COLUMN(W$2)/5)+2,FALSE)*SUMIFS('EPA US Data'!$I:$I,'EPA US Data'!$D:$D,'Country Selector'!$A$2,'EPA US Data'!$J:$J,$B$1,'EPA US Data'!$C:$C,W$2,'EPA US Data'!$G:$G,"&gt;="&amp;$A51,'EPA US Data'!$G:$G,"&lt;"&amp;$B51)*unit_conv*'State Downscaling Multipliers'!$B$15</f>
        <v>0</v>
      </c>
      <c r="X51" s="2">
        <f t="shared" ref="X51:AA51" si="346">W51+($AB51-$W51)/5</f>
        <v>0</v>
      </c>
      <c r="Y51" s="2">
        <f t="shared" si="346"/>
        <v>0</v>
      </c>
      <c r="Z51" s="2">
        <f t="shared" si="346"/>
        <v>0</v>
      </c>
      <c r="AA51" s="2">
        <f t="shared" si="346"/>
        <v>0</v>
      </c>
      <c r="AB51" s="105">
        <f>VLOOKUP($B$1,'Multipliers and Adjustments'!$A$70:$I$86,TRUNC(COLUMN(AB$2)/5)+2,FALSE)*SUMIFS('EPA US Data'!$I:$I,'EPA US Data'!$D:$D,'Country Selector'!$A$2,'EPA US Data'!$J:$J,$B$1,'EPA US Data'!$C:$C,AB$2,'EPA US Data'!$G:$G,"&gt;="&amp;$A51,'EPA US Data'!$G:$G,"&lt;"&amp;$B51)*unit_conv*'State Downscaling Multipliers'!$B$15</f>
        <v>0</v>
      </c>
      <c r="AC51" s="2">
        <f t="shared" ref="AC51:AF51" si="347">AB51+($AG51-$AB51)/5</f>
        <v>0</v>
      </c>
      <c r="AD51" s="2">
        <f t="shared" si="347"/>
        <v>0</v>
      </c>
      <c r="AE51" s="2">
        <f t="shared" si="347"/>
        <v>0</v>
      </c>
      <c r="AF51" s="2">
        <f t="shared" si="347"/>
        <v>0</v>
      </c>
      <c r="AG51" s="105">
        <f>VLOOKUP($B$1,'Multipliers and Adjustments'!$A$70:$I$86,TRUNC(COLUMN(AG$2)/5)+2,FALSE)*SUMIFS('EPA US Data'!$I:$I,'EPA US Data'!$D:$D,'Country Selector'!$A$2,'EPA US Data'!$J:$J,$B$1,'EPA US Data'!$C:$C,AG$2,'EPA US Data'!$G:$G,"&gt;="&amp;$A51,'EPA US Data'!$G:$G,"&lt;"&amp;$B51)*unit_conv*'State Downscaling Multipliers'!$B$15</f>
        <v>0</v>
      </c>
      <c r="AH51" s="2">
        <f t="shared" ref="AH51:AK51" si="348">AG51+($AL51-$AG51)/5</f>
        <v>0</v>
      </c>
      <c r="AI51" s="2">
        <f t="shared" si="348"/>
        <v>0</v>
      </c>
      <c r="AJ51" s="2">
        <f t="shared" si="348"/>
        <v>0</v>
      </c>
      <c r="AK51" s="2">
        <f t="shared" si="348"/>
        <v>0</v>
      </c>
      <c r="AL51" s="105">
        <f>VLOOKUP($B$1,'Multipliers and Adjustments'!$A$70:$I$86,TRUNC(COLUMN(AL$2)/5)+2,FALSE)*SUMIFS('EPA US Data'!$I:$I,'EPA US Data'!$D:$D,'Country Selector'!$A$2,'EPA US Data'!$J:$J,$B$1,'EPA US Data'!$C:$C,AL$2,'EPA US Data'!$G:$G,"&gt;="&amp;$A51,'EPA US Data'!$G:$G,"&lt;"&amp;$B51)*unit_conv*'State Downscaling Multipliers'!$B$15</f>
        <v>0</v>
      </c>
    </row>
    <row r="52" spans="1:38" ht="15.75" customHeight="1" x14ac:dyDescent="0.25">
      <c r="A52" s="49">
        <f t="shared" si="234"/>
        <v>450</v>
      </c>
      <c r="B52" s="49">
        <f t="shared" si="299"/>
        <v>500</v>
      </c>
      <c r="C52" s="105">
        <f>VLOOKUP($B$1,'Multipliers and Adjustments'!$A$70:$I$86,TRUNC(COLUMN(C$2)/5)+2,FALSE)*SUMIFS('EPA US Data'!$I:$I,'EPA US Data'!$D:$D,'Country Selector'!$A$2,'EPA US Data'!$J:$J,$B$1,'EPA US Data'!$C:$C,C$2,'EPA US Data'!$G:$G,"&gt;="&amp;$A52,'EPA US Data'!$G:$G,"&lt;"&amp;$B52)*unit_conv*'State Downscaling Multipliers'!$B$15</f>
        <v>0</v>
      </c>
      <c r="D52" s="2">
        <f t="shared" ref="D52:G52" si="349">C52+($H52-$C52)/5</f>
        <v>0</v>
      </c>
      <c r="E52" s="2">
        <f t="shared" si="349"/>
        <v>0</v>
      </c>
      <c r="F52" s="2">
        <f t="shared" si="349"/>
        <v>0</v>
      </c>
      <c r="G52" s="2">
        <f t="shared" si="349"/>
        <v>0</v>
      </c>
      <c r="H52" s="105">
        <f>VLOOKUP($B$1,'Multipliers and Adjustments'!$A$70:$I$86,TRUNC(COLUMN(H$2)/5)+2,FALSE)*SUMIFS('EPA US Data'!$I:$I,'EPA US Data'!$D:$D,'Country Selector'!$A$2,'EPA US Data'!$J:$J,$B$1,'EPA US Data'!$C:$C,H$2,'EPA US Data'!$G:$G,"&gt;="&amp;$A52,'EPA US Data'!$G:$G,"&lt;"&amp;$B52)*unit_conv*'State Downscaling Multipliers'!$B$15</f>
        <v>0</v>
      </c>
      <c r="I52" s="2">
        <f t="shared" ref="I52:L52" si="350">H52+($M52-$H52)/5</f>
        <v>0</v>
      </c>
      <c r="J52" s="2">
        <f t="shared" si="350"/>
        <v>0</v>
      </c>
      <c r="K52" s="2">
        <f t="shared" si="350"/>
        <v>0</v>
      </c>
      <c r="L52" s="2">
        <f t="shared" si="350"/>
        <v>0</v>
      </c>
      <c r="M52" s="105">
        <f>VLOOKUP($B$1,'Multipliers and Adjustments'!$A$70:$I$86,TRUNC(COLUMN(M$2)/5)+2,FALSE)*SUMIFS('EPA US Data'!$I:$I,'EPA US Data'!$D:$D,'Country Selector'!$A$2,'EPA US Data'!$J:$J,$B$1,'EPA US Data'!$C:$C,M$2,'EPA US Data'!$G:$G,"&gt;="&amp;$A52,'EPA US Data'!$G:$G,"&lt;"&amp;$B52)*unit_conv*'State Downscaling Multipliers'!$B$15</f>
        <v>0</v>
      </c>
      <c r="N52" s="2">
        <f t="shared" ref="N52:Q52" si="351">M52+($R52-$M52)/5</f>
        <v>0</v>
      </c>
      <c r="O52" s="2">
        <f t="shared" si="351"/>
        <v>0</v>
      </c>
      <c r="P52" s="2">
        <f t="shared" si="351"/>
        <v>0</v>
      </c>
      <c r="Q52" s="2">
        <f t="shared" si="351"/>
        <v>0</v>
      </c>
      <c r="R52" s="105">
        <f>VLOOKUP($B$1,'Multipliers and Adjustments'!$A$70:$I$86,TRUNC(COLUMN(R$2)/5)+2,FALSE)*SUMIFS('EPA US Data'!$I:$I,'EPA US Data'!$D:$D,'Country Selector'!$A$2,'EPA US Data'!$J:$J,$B$1,'EPA US Data'!$C:$C,R$2,'EPA US Data'!$G:$G,"&gt;="&amp;$A52,'EPA US Data'!$G:$G,"&lt;"&amp;$B52)*unit_conv*'State Downscaling Multipliers'!$B$15</f>
        <v>0</v>
      </c>
      <c r="S52" s="2">
        <f t="shared" ref="S52:V52" si="352">R52+($W52-$R52)/5</f>
        <v>0</v>
      </c>
      <c r="T52" s="2">
        <f t="shared" si="352"/>
        <v>0</v>
      </c>
      <c r="U52" s="2">
        <f t="shared" si="352"/>
        <v>0</v>
      </c>
      <c r="V52" s="2">
        <f t="shared" si="352"/>
        <v>0</v>
      </c>
      <c r="W52" s="105">
        <f>VLOOKUP($B$1,'Multipliers and Adjustments'!$A$70:$I$86,TRUNC(COLUMN(W$2)/5)+2,FALSE)*SUMIFS('EPA US Data'!$I:$I,'EPA US Data'!$D:$D,'Country Selector'!$A$2,'EPA US Data'!$J:$J,$B$1,'EPA US Data'!$C:$C,W$2,'EPA US Data'!$G:$G,"&gt;="&amp;$A52,'EPA US Data'!$G:$G,"&lt;"&amp;$B52)*unit_conv*'State Downscaling Multipliers'!$B$15</f>
        <v>0</v>
      </c>
      <c r="X52" s="2">
        <f t="shared" ref="X52:AA52" si="353">W52+($AB52-$W52)/5</f>
        <v>0</v>
      </c>
      <c r="Y52" s="2">
        <f t="shared" si="353"/>
        <v>0</v>
      </c>
      <c r="Z52" s="2">
        <f t="shared" si="353"/>
        <v>0</v>
      </c>
      <c r="AA52" s="2">
        <f t="shared" si="353"/>
        <v>0</v>
      </c>
      <c r="AB52" s="105">
        <f>VLOOKUP($B$1,'Multipliers and Adjustments'!$A$70:$I$86,TRUNC(COLUMN(AB$2)/5)+2,FALSE)*SUMIFS('EPA US Data'!$I:$I,'EPA US Data'!$D:$D,'Country Selector'!$A$2,'EPA US Data'!$J:$J,$B$1,'EPA US Data'!$C:$C,AB$2,'EPA US Data'!$G:$G,"&gt;="&amp;$A52,'EPA US Data'!$G:$G,"&lt;"&amp;$B52)*unit_conv*'State Downscaling Multipliers'!$B$15</f>
        <v>0</v>
      </c>
      <c r="AC52" s="2">
        <f t="shared" ref="AC52:AF52" si="354">AB52+($AG52-$AB52)/5</f>
        <v>0</v>
      </c>
      <c r="AD52" s="2">
        <f t="shared" si="354"/>
        <v>0</v>
      </c>
      <c r="AE52" s="2">
        <f t="shared" si="354"/>
        <v>0</v>
      </c>
      <c r="AF52" s="2">
        <f t="shared" si="354"/>
        <v>0</v>
      </c>
      <c r="AG52" s="105">
        <f>VLOOKUP($B$1,'Multipliers and Adjustments'!$A$70:$I$86,TRUNC(COLUMN(AG$2)/5)+2,FALSE)*SUMIFS('EPA US Data'!$I:$I,'EPA US Data'!$D:$D,'Country Selector'!$A$2,'EPA US Data'!$J:$J,$B$1,'EPA US Data'!$C:$C,AG$2,'EPA US Data'!$G:$G,"&gt;="&amp;$A52,'EPA US Data'!$G:$G,"&lt;"&amp;$B52)*unit_conv*'State Downscaling Multipliers'!$B$15</f>
        <v>0</v>
      </c>
      <c r="AH52" s="2">
        <f t="shared" ref="AH52:AK52" si="355">AG52+($AL52-$AG52)/5</f>
        <v>0</v>
      </c>
      <c r="AI52" s="2">
        <f t="shared" si="355"/>
        <v>0</v>
      </c>
      <c r="AJ52" s="2">
        <f t="shared" si="355"/>
        <v>0</v>
      </c>
      <c r="AK52" s="2">
        <f t="shared" si="355"/>
        <v>0</v>
      </c>
      <c r="AL52" s="105">
        <f>VLOOKUP($B$1,'Multipliers and Adjustments'!$A$70:$I$86,TRUNC(COLUMN(AL$2)/5)+2,FALSE)*SUMIFS('EPA US Data'!$I:$I,'EPA US Data'!$D:$D,'Country Selector'!$A$2,'EPA US Data'!$J:$J,$B$1,'EPA US Data'!$C:$C,AL$2,'EPA US Data'!$G:$G,"&gt;="&amp;$A52,'EPA US Data'!$G:$G,"&lt;"&amp;$B52)*unit_conv*'State Downscaling Multipliers'!$B$15</f>
        <v>0</v>
      </c>
    </row>
    <row r="53" spans="1:38" ht="15.75" customHeight="1" x14ac:dyDescent="0.25">
      <c r="A53" s="49">
        <f t="shared" si="234"/>
        <v>500</v>
      </c>
      <c r="B53" s="49">
        <f t="shared" si="299"/>
        <v>550</v>
      </c>
      <c r="C53" s="105">
        <f>VLOOKUP($B$1,'Multipliers and Adjustments'!$A$70:$I$86,TRUNC(COLUMN(C$2)/5)+2,FALSE)*SUMIFS('EPA US Data'!$I:$I,'EPA US Data'!$D:$D,'Country Selector'!$A$2,'EPA US Data'!$J:$J,$B$1,'EPA US Data'!$C:$C,C$2,'EPA US Data'!$G:$G,"&gt;="&amp;$A53,'EPA US Data'!$G:$G,"&lt;"&amp;$B53)*unit_conv*'State Downscaling Multipliers'!$B$15</f>
        <v>0</v>
      </c>
      <c r="D53" s="2">
        <f t="shared" ref="D53:G53" si="356">C53+($H53-$C53)/5</f>
        <v>0</v>
      </c>
      <c r="E53" s="2">
        <f t="shared" si="356"/>
        <v>0</v>
      </c>
      <c r="F53" s="2">
        <f t="shared" si="356"/>
        <v>0</v>
      </c>
      <c r="G53" s="2">
        <f t="shared" si="356"/>
        <v>0</v>
      </c>
      <c r="H53" s="105">
        <f>VLOOKUP($B$1,'Multipliers and Adjustments'!$A$70:$I$86,TRUNC(COLUMN(H$2)/5)+2,FALSE)*SUMIFS('EPA US Data'!$I:$I,'EPA US Data'!$D:$D,'Country Selector'!$A$2,'EPA US Data'!$J:$J,$B$1,'EPA US Data'!$C:$C,H$2,'EPA US Data'!$G:$G,"&gt;="&amp;$A53,'EPA US Data'!$G:$G,"&lt;"&amp;$B53)*unit_conv*'State Downscaling Multipliers'!$B$15</f>
        <v>0</v>
      </c>
      <c r="I53" s="2">
        <f t="shared" ref="I53:L53" si="357">H53+($M53-$H53)/5</f>
        <v>0</v>
      </c>
      <c r="J53" s="2">
        <f t="shared" si="357"/>
        <v>0</v>
      </c>
      <c r="K53" s="2">
        <f t="shared" si="357"/>
        <v>0</v>
      </c>
      <c r="L53" s="2">
        <f t="shared" si="357"/>
        <v>0</v>
      </c>
      <c r="M53" s="105">
        <f>VLOOKUP($B$1,'Multipliers and Adjustments'!$A$70:$I$86,TRUNC(COLUMN(M$2)/5)+2,FALSE)*SUMIFS('EPA US Data'!$I:$I,'EPA US Data'!$D:$D,'Country Selector'!$A$2,'EPA US Data'!$J:$J,$B$1,'EPA US Data'!$C:$C,M$2,'EPA US Data'!$G:$G,"&gt;="&amp;$A53,'EPA US Data'!$G:$G,"&lt;"&amp;$B53)*unit_conv*'State Downscaling Multipliers'!$B$15</f>
        <v>0</v>
      </c>
      <c r="N53" s="2">
        <f t="shared" ref="N53:Q53" si="358">M53+($R53-$M53)/5</f>
        <v>0</v>
      </c>
      <c r="O53" s="2">
        <f t="shared" si="358"/>
        <v>0</v>
      </c>
      <c r="P53" s="2">
        <f t="shared" si="358"/>
        <v>0</v>
      </c>
      <c r="Q53" s="2">
        <f t="shared" si="358"/>
        <v>0</v>
      </c>
      <c r="R53" s="105">
        <f>VLOOKUP($B$1,'Multipliers and Adjustments'!$A$70:$I$86,TRUNC(COLUMN(R$2)/5)+2,FALSE)*SUMIFS('EPA US Data'!$I:$I,'EPA US Data'!$D:$D,'Country Selector'!$A$2,'EPA US Data'!$J:$J,$B$1,'EPA US Data'!$C:$C,R$2,'EPA US Data'!$G:$G,"&gt;="&amp;$A53,'EPA US Data'!$G:$G,"&lt;"&amp;$B53)*unit_conv*'State Downscaling Multipliers'!$B$15</f>
        <v>0</v>
      </c>
      <c r="S53" s="2">
        <f t="shared" ref="S53:V53" si="359">R53+($W53-$R53)/5</f>
        <v>0</v>
      </c>
      <c r="T53" s="2">
        <f t="shared" si="359"/>
        <v>0</v>
      </c>
      <c r="U53" s="2">
        <f t="shared" si="359"/>
        <v>0</v>
      </c>
      <c r="V53" s="2">
        <f t="shared" si="359"/>
        <v>0</v>
      </c>
      <c r="W53" s="105">
        <f>VLOOKUP($B$1,'Multipliers and Adjustments'!$A$70:$I$86,TRUNC(COLUMN(W$2)/5)+2,FALSE)*SUMIFS('EPA US Data'!$I:$I,'EPA US Data'!$D:$D,'Country Selector'!$A$2,'EPA US Data'!$J:$J,$B$1,'EPA US Data'!$C:$C,W$2,'EPA US Data'!$G:$G,"&gt;="&amp;$A53,'EPA US Data'!$G:$G,"&lt;"&amp;$B53)*unit_conv*'State Downscaling Multipliers'!$B$15</f>
        <v>0</v>
      </c>
      <c r="X53" s="2">
        <f t="shared" ref="X53:AA53" si="360">W53+($AB53-$W53)/5</f>
        <v>0</v>
      </c>
      <c r="Y53" s="2">
        <f t="shared" si="360"/>
        <v>0</v>
      </c>
      <c r="Z53" s="2">
        <f t="shared" si="360"/>
        <v>0</v>
      </c>
      <c r="AA53" s="2">
        <f t="shared" si="360"/>
        <v>0</v>
      </c>
      <c r="AB53" s="105">
        <f>VLOOKUP($B$1,'Multipliers and Adjustments'!$A$70:$I$86,TRUNC(COLUMN(AB$2)/5)+2,FALSE)*SUMIFS('EPA US Data'!$I:$I,'EPA US Data'!$D:$D,'Country Selector'!$A$2,'EPA US Data'!$J:$J,$B$1,'EPA US Data'!$C:$C,AB$2,'EPA US Data'!$G:$G,"&gt;="&amp;$A53,'EPA US Data'!$G:$G,"&lt;"&amp;$B53)*unit_conv*'State Downscaling Multipliers'!$B$15</f>
        <v>0</v>
      </c>
      <c r="AC53" s="2">
        <f t="shared" ref="AC53:AF53" si="361">AB53+($AG53-$AB53)/5</f>
        <v>0</v>
      </c>
      <c r="AD53" s="2">
        <f t="shared" si="361"/>
        <v>0</v>
      </c>
      <c r="AE53" s="2">
        <f t="shared" si="361"/>
        <v>0</v>
      </c>
      <c r="AF53" s="2">
        <f t="shared" si="361"/>
        <v>0</v>
      </c>
      <c r="AG53" s="105">
        <f>VLOOKUP($B$1,'Multipliers and Adjustments'!$A$70:$I$86,TRUNC(COLUMN(AG$2)/5)+2,FALSE)*SUMIFS('EPA US Data'!$I:$I,'EPA US Data'!$D:$D,'Country Selector'!$A$2,'EPA US Data'!$J:$J,$B$1,'EPA US Data'!$C:$C,AG$2,'EPA US Data'!$G:$G,"&gt;="&amp;$A53,'EPA US Data'!$G:$G,"&lt;"&amp;$B53)*unit_conv*'State Downscaling Multipliers'!$B$15</f>
        <v>0</v>
      </c>
      <c r="AH53" s="2">
        <f t="shared" ref="AH53:AK53" si="362">AG53+($AL53-$AG53)/5</f>
        <v>0</v>
      </c>
      <c r="AI53" s="2">
        <f t="shared" si="362"/>
        <v>0</v>
      </c>
      <c r="AJ53" s="2">
        <f t="shared" si="362"/>
        <v>0</v>
      </c>
      <c r="AK53" s="2">
        <f t="shared" si="362"/>
        <v>0</v>
      </c>
      <c r="AL53" s="105">
        <f>VLOOKUP($B$1,'Multipliers and Adjustments'!$A$70:$I$86,TRUNC(COLUMN(AL$2)/5)+2,FALSE)*SUMIFS('EPA US Data'!$I:$I,'EPA US Data'!$D:$D,'Country Selector'!$A$2,'EPA US Data'!$J:$J,$B$1,'EPA US Data'!$C:$C,AL$2,'EPA US Data'!$G:$G,"&gt;="&amp;$A53,'EPA US Data'!$G:$G,"&lt;"&amp;$B53)*unit_conv*'State Downscaling Multipliers'!$B$15</f>
        <v>0</v>
      </c>
    </row>
    <row r="54" spans="1:38" ht="15.75" customHeight="1" x14ac:dyDescent="0.25">
      <c r="A54" s="49">
        <f t="shared" si="234"/>
        <v>550</v>
      </c>
      <c r="B54" s="49">
        <f t="shared" si="299"/>
        <v>600</v>
      </c>
      <c r="C54" s="105">
        <f>VLOOKUP($B$1,'Multipliers and Adjustments'!$A$70:$I$86,TRUNC(COLUMN(C$2)/5)+2,FALSE)*SUMIFS('EPA US Data'!$I:$I,'EPA US Data'!$D:$D,'Country Selector'!$A$2,'EPA US Data'!$J:$J,$B$1,'EPA US Data'!$C:$C,C$2,'EPA US Data'!$G:$G,"&gt;="&amp;$A54,'EPA US Data'!$G:$G,"&lt;"&amp;$B54)*unit_conv*'State Downscaling Multipliers'!$B$15</f>
        <v>0</v>
      </c>
      <c r="D54" s="2">
        <f t="shared" ref="D54:G54" si="363">C54+($H54-$C54)/5</f>
        <v>0</v>
      </c>
      <c r="E54" s="2">
        <f t="shared" si="363"/>
        <v>0</v>
      </c>
      <c r="F54" s="2">
        <f t="shared" si="363"/>
        <v>0</v>
      </c>
      <c r="G54" s="2">
        <f t="shared" si="363"/>
        <v>0</v>
      </c>
      <c r="H54" s="105">
        <f>VLOOKUP($B$1,'Multipliers and Adjustments'!$A$70:$I$86,TRUNC(COLUMN(H$2)/5)+2,FALSE)*SUMIFS('EPA US Data'!$I:$I,'EPA US Data'!$D:$D,'Country Selector'!$A$2,'EPA US Data'!$J:$J,$B$1,'EPA US Data'!$C:$C,H$2,'EPA US Data'!$G:$G,"&gt;="&amp;$A54,'EPA US Data'!$G:$G,"&lt;"&amp;$B54)*unit_conv*'State Downscaling Multipliers'!$B$15</f>
        <v>0</v>
      </c>
      <c r="I54" s="2">
        <f t="shared" ref="I54:L54" si="364">H54+($M54-$H54)/5</f>
        <v>0</v>
      </c>
      <c r="J54" s="2">
        <f t="shared" si="364"/>
        <v>0</v>
      </c>
      <c r="K54" s="2">
        <f t="shared" si="364"/>
        <v>0</v>
      </c>
      <c r="L54" s="2">
        <f t="shared" si="364"/>
        <v>0</v>
      </c>
      <c r="M54" s="105">
        <f>VLOOKUP($B$1,'Multipliers and Adjustments'!$A$70:$I$86,TRUNC(COLUMN(M$2)/5)+2,FALSE)*SUMIFS('EPA US Data'!$I:$I,'EPA US Data'!$D:$D,'Country Selector'!$A$2,'EPA US Data'!$J:$J,$B$1,'EPA US Data'!$C:$C,M$2,'EPA US Data'!$G:$G,"&gt;="&amp;$A54,'EPA US Data'!$G:$G,"&lt;"&amp;$B54)*unit_conv*'State Downscaling Multipliers'!$B$15</f>
        <v>0</v>
      </c>
      <c r="N54" s="2">
        <f t="shared" ref="N54:Q54" si="365">M54+($R54-$M54)/5</f>
        <v>0</v>
      </c>
      <c r="O54" s="2">
        <f t="shared" si="365"/>
        <v>0</v>
      </c>
      <c r="P54" s="2">
        <f t="shared" si="365"/>
        <v>0</v>
      </c>
      <c r="Q54" s="2">
        <f t="shared" si="365"/>
        <v>0</v>
      </c>
      <c r="R54" s="105">
        <f>VLOOKUP($B$1,'Multipliers and Adjustments'!$A$70:$I$86,TRUNC(COLUMN(R$2)/5)+2,FALSE)*SUMIFS('EPA US Data'!$I:$I,'EPA US Data'!$D:$D,'Country Selector'!$A$2,'EPA US Data'!$J:$J,$B$1,'EPA US Data'!$C:$C,R$2,'EPA US Data'!$G:$G,"&gt;="&amp;$A54,'EPA US Data'!$G:$G,"&lt;"&amp;$B54)*unit_conv*'State Downscaling Multipliers'!$B$15</f>
        <v>0</v>
      </c>
      <c r="S54" s="2">
        <f t="shared" ref="S54:V54" si="366">R54+($W54-$R54)/5</f>
        <v>0</v>
      </c>
      <c r="T54" s="2">
        <f t="shared" si="366"/>
        <v>0</v>
      </c>
      <c r="U54" s="2">
        <f t="shared" si="366"/>
        <v>0</v>
      </c>
      <c r="V54" s="2">
        <f t="shared" si="366"/>
        <v>0</v>
      </c>
      <c r="W54" s="105">
        <f>VLOOKUP($B$1,'Multipliers and Adjustments'!$A$70:$I$86,TRUNC(COLUMN(W$2)/5)+2,FALSE)*SUMIFS('EPA US Data'!$I:$I,'EPA US Data'!$D:$D,'Country Selector'!$A$2,'EPA US Data'!$J:$J,$B$1,'EPA US Data'!$C:$C,W$2,'EPA US Data'!$G:$G,"&gt;="&amp;$A54,'EPA US Data'!$G:$G,"&lt;"&amp;$B54)*unit_conv*'State Downscaling Multipliers'!$B$15</f>
        <v>0</v>
      </c>
      <c r="X54" s="2">
        <f t="shared" ref="X54:AA54" si="367">W54+($AB54-$W54)/5</f>
        <v>0</v>
      </c>
      <c r="Y54" s="2">
        <f t="shared" si="367"/>
        <v>0</v>
      </c>
      <c r="Z54" s="2">
        <f t="shared" si="367"/>
        <v>0</v>
      </c>
      <c r="AA54" s="2">
        <f t="shared" si="367"/>
        <v>0</v>
      </c>
      <c r="AB54" s="105">
        <f>VLOOKUP($B$1,'Multipliers and Adjustments'!$A$70:$I$86,TRUNC(COLUMN(AB$2)/5)+2,FALSE)*SUMIFS('EPA US Data'!$I:$I,'EPA US Data'!$D:$D,'Country Selector'!$A$2,'EPA US Data'!$J:$J,$B$1,'EPA US Data'!$C:$C,AB$2,'EPA US Data'!$G:$G,"&gt;="&amp;$A54,'EPA US Data'!$G:$G,"&lt;"&amp;$B54)*unit_conv*'State Downscaling Multipliers'!$B$15</f>
        <v>0</v>
      </c>
      <c r="AC54" s="2">
        <f t="shared" ref="AC54:AF54" si="368">AB54+($AG54-$AB54)/5</f>
        <v>0</v>
      </c>
      <c r="AD54" s="2">
        <f t="shared" si="368"/>
        <v>0</v>
      </c>
      <c r="AE54" s="2">
        <f t="shared" si="368"/>
        <v>0</v>
      </c>
      <c r="AF54" s="2">
        <f t="shared" si="368"/>
        <v>0</v>
      </c>
      <c r="AG54" s="105">
        <f>VLOOKUP($B$1,'Multipliers and Adjustments'!$A$70:$I$86,TRUNC(COLUMN(AG$2)/5)+2,FALSE)*SUMIFS('EPA US Data'!$I:$I,'EPA US Data'!$D:$D,'Country Selector'!$A$2,'EPA US Data'!$J:$J,$B$1,'EPA US Data'!$C:$C,AG$2,'EPA US Data'!$G:$G,"&gt;="&amp;$A54,'EPA US Data'!$G:$G,"&lt;"&amp;$B54)*unit_conv*'State Downscaling Multipliers'!$B$15</f>
        <v>0</v>
      </c>
      <c r="AH54" s="2">
        <f t="shared" ref="AH54:AK54" si="369">AG54+($AL54-$AG54)/5</f>
        <v>0</v>
      </c>
      <c r="AI54" s="2">
        <f t="shared" si="369"/>
        <v>0</v>
      </c>
      <c r="AJ54" s="2">
        <f t="shared" si="369"/>
        <v>0</v>
      </c>
      <c r="AK54" s="2">
        <f t="shared" si="369"/>
        <v>0</v>
      </c>
      <c r="AL54" s="105">
        <f>VLOOKUP($B$1,'Multipliers and Adjustments'!$A$70:$I$86,TRUNC(COLUMN(AL$2)/5)+2,FALSE)*SUMIFS('EPA US Data'!$I:$I,'EPA US Data'!$D:$D,'Country Selector'!$A$2,'EPA US Data'!$J:$J,$B$1,'EPA US Data'!$C:$C,AL$2,'EPA US Data'!$G:$G,"&gt;="&amp;$A54,'EPA US Data'!$G:$G,"&lt;"&amp;$B54)*unit_conv*'State Downscaling Multipliers'!$B$15</f>
        <v>0</v>
      </c>
    </row>
    <row r="55" spans="1:38" ht="15.75" customHeight="1" x14ac:dyDescent="0.25">
      <c r="A55" s="49">
        <f t="shared" si="234"/>
        <v>600</v>
      </c>
      <c r="B55" s="49">
        <f t="shared" si="299"/>
        <v>650</v>
      </c>
      <c r="C55" s="105">
        <f>VLOOKUP($B$1,'Multipliers and Adjustments'!$A$70:$I$86,TRUNC(COLUMN(C$2)/5)+2,FALSE)*SUMIFS('EPA US Data'!$I:$I,'EPA US Data'!$D:$D,'Country Selector'!$A$2,'EPA US Data'!$J:$J,$B$1,'EPA US Data'!$C:$C,C$2,'EPA US Data'!$G:$G,"&gt;="&amp;$A55,'EPA US Data'!$G:$G,"&lt;"&amp;$B55)*unit_conv*'State Downscaling Multipliers'!$B$15</f>
        <v>0</v>
      </c>
      <c r="D55" s="2">
        <f t="shared" ref="D55:G55" si="370">C55+($H55-$C55)/5</f>
        <v>0</v>
      </c>
      <c r="E55" s="2">
        <f t="shared" si="370"/>
        <v>0</v>
      </c>
      <c r="F55" s="2">
        <f t="shared" si="370"/>
        <v>0</v>
      </c>
      <c r="G55" s="2">
        <f t="shared" si="370"/>
        <v>0</v>
      </c>
      <c r="H55" s="105">
        <f>VLOOKUP($B$1,'Multipliers and Adjustments'!$A$70:$I$86,TRUNC(COLUMN(H$2)/5)+2,FALSE)*SUMIFS('EPA US Data'!$I:$I,'EPA US Data'!$D:$D,'Country Selector'!$A$2,'EPA US Data'!$J:$J,$B$1,'EPA US Data'!$C:$C,H$2,'EPA US Data'!$G:$G,"&gt;="&amp;$A55,'EPA US Data'!$G:$G,"&lt;"&amp;$B55)*unit_conv*'State Downscaling Multipliers'!$B$15</f>
        <v>0</v>
      </c>
      <c r="I55" s="2">
        <f t="shared" ref="I55:L55" si="371">H55+($M55-$H55)/5</f>
        <v>0</v>
      </c>
      <c r="J55" s="2">
        <f t="shared" si="371"/>
        <v>0</v>
      </c>
      <c r="K55" s="2">
        <f t="shared" si="371"/>
        <v>0</v>
      </c>
      <c r="L55" s="2">
        <f t="shared" si="371"/>
        <v>0</v>
      </c>
      <c r="M55" s="105">
        <f>VLOOKUP($B$1,'Multipliers and Adjustments'!$A$70:$I$86,TRUNC(COLUMN(M$2)/5)+2,FALSE)*SUMIFS('EPA US Data'!$I:$I,'EPA US Data'!$D:$D,'Country Selector'!$A$2,'EPA US Data'!$J:$J,$B$1,'EPA US Data'!$C:$C,M$2,'EPA US Data'!$G:$G,"&gt;="&amp;$A55,'EPA US Data'!$G:$G,"&lt;"&amp;$B55)*unit_conv*'State Downscaling Multipliers'!$B$15</f>
        <v>0</v>
      </c>
      <c r="N55" s="2">
        <f t="shared" ref="N55:Q55" si="372">M55+($R55-$M55)/5</f>
        <v>0</v>
      </c>
      <c r="O55" s="2">
        <f t="shared" si="372"/>
        <v>0</v>
      </c>
      <c r="P55" s="2">
        <f t="shared" si="372"/>
        <v>0</v>
      </c>
      <c r="Q55" s="2">
        <f t="shared" si="372"/>
        <v>0</v>
      </c>
      <c r="R55" s="105">
        <f>VLOOKUP($B$1,'Multipliers and Adjustments'!$A$70:$I$86,TRUNC(COLUMN(R$2)/5)+2,FALSE)*SUMIFS('EPA US Data'!$I:$I,'EPA US Data'!$D:$D,'Country Selector'!$A$2,'EPA US Data'!$J:$J,$B$1,'EPA US Data'!$C:$C,R$2,'EPA US Data'!$G:$G,"&gt;="&amp;$A55,'EPA US Data'!$G:$G,"&lt;"&amp;$B55)*unit_conv*'State Downscaling Multipliers'!$B$15</f>
        <v>0</v>
      </c>
      <c r="S55" s="2">
        <f t="shared" ref="S55:V55" si="373">R55+($W55-$R55)/5</f>
        <v>0</v>
      </c>
      <c r="T55" s="2">
        <f t="shared" si="373"/>
        <v>0</v>
      </c>
      <c r="U55" s="2">
        <f t="shared" si="373"/>
        <v>0</v>
      </c>
      <c r="V55" s="2">
        <f t="shared" si="373"/>
        <v>0</v>
      </c>
      <c r="W55" s="105">
        <f>VLOOKUP($B$1,'Multipliers and Adjustments'!$A$70:$I$86,TRUNC(COLUMN(W$2)/5)+2,FALSE)*SUMIFS('EPA US Data'!$I:$I,'EPA US Data'!$D:$D,'Country Selector'!$A$2,'EPA US Data'!$J:$J,$B$1,'EPA US Data'!$C:$C,W$2,'EPA US Data'!$G:$G,"&gt;="&amp;$A55,'EPA US Data'!$G:$G,"&lt;"&amp;$B55)*unit_conv*'State Downscaling Multipliers'!$B$15</f>
        <v>0</v>
      </c>
      <c r="X55" s="2">
        <f t="shared" ref="X55:AA55" si="374">W55+($AB55-$W55)/5</f>
        <v>0</v>
      </c>
      <c r="Y55" s="2">
        <f t="shared" si="374"/>
        <v>0</v>
      </c>
      <c r="Z55" s="2">
        <f t="shared" si="374"/>
        <v>0</v>
      </c>
      <c r="AA55" s="2">
        <f t="shared" si="374"/>
        <v>0</v>
      </c>
      <c r="AB55" s="105">
        <f>VLOOKUP($B$1,'Multipliers and Adjustments'!$A$70:$I$86,TRUNC(COLUMN(AB$2)/5)+2,FALSE)*SUMIFS('EPA US Data'!$I:$I,'EPA US Data'!$D:$D,'Country Selector'!$A$2,'EPA US Data'!$J:$J,$B$1,'EPA US Data'!$C:$C,AB$2,'EPA US Data'!$G:$G,"&gt;="&amp;$A55,'EPA US Data'!$G:$G,"&lt;"&amp;$B55)*unit_conv*'State Downscaling Multipliers'!$B$15</f>
        <v>0</v>
      </c>
      <c r="AC55" s="2">
        <f t="shared" ref="AC55:AF55" si="375">AB55+($AG55-$AB55)/5</f>
        <v>0</v>
      </c>
      <c r="AD55" s="2">
        <f t="shared" si="375"/>
        <v>0</v>
      </c>
      <c r="AE55" s="2">
        <f t="shared" si="375"/>
        <v>0</v>
      </c>
      <c r="AF55" s="2">
        <f t="shared" si="375"/>
        <v>0</v>
      </c>
      <c r="AG55" s="105">
        <f>VLOOKUP($B$1,'Multipliers and Adjustments'!$A$70:$I$86,TRUNC(COLUMN(AG$2)/5)+2,FALSE)*SUMIFS('EPA US Data'!$I:$I,'EPA US Data'!$D:$D,'Country Selector'!$A$2,'EPA US Data'!$J:$J,$B$1,'EPA US Data'!$C:$C,AG$2,'EPA US Data'!$G:$G,"&gt;="&amp;$A55,'EPA US Data'!$G:$G,"&lt;"&amp;$B55)*unit_conv*'State Downscaling Multipliers'!$B$15</f>
        <v>0</v>
      </c>
      <c r="AH55" s="2">
        <f t="shared" ref="AH55:AK55" si="376">AG55+($AL55-$AG55)/5</f>
        <v>0</v>
      </c>
      <c r="AI55" s="2">
        <f t="shared" si="376"/>
        <v>0</v>
      </c>
      <c r="AJ55" s="2">
        <f t="shared" si="376"/>
        <v>0</v>
      </c>
      <c r="AK55" s="2">
        <f t="shared" si="376"/>
        <v>0</v>
      </c>
      <c r="AL55" s="105">
        <f>VLOOKUP($B$1,'Multipliers and Adjustments'!$A$70:$I$86,TRUNC(COLUMN(AL$2)/5)+2,FALSE)*SUMIFS('EPA US Data'!$I:$I,'EPA US Data'!$D:$D,'Country Selector'!$A$2,'EPA US Data'!$J:$J,$B$1,'EPA US Data'!$C:$C,AL$2,'EPA US Data'!$G:$G,"&gt;="&amp;$A55,'EPA US Data'!$G:$G,"&lt;"&amp;$B55)*unit_conv*'State Downscaling Multipliers'!$B$15</f>
        <v>0</v>
      </c>
    </row>
    <row r="56" spans="1:38" ht="15.75" customHeight="1" x14ac:dyDescent="0.25">
      <c r="A56" s="49">
        <f t="shared" si="234"/>
        <v>650</v>
      </c>
      <c r="B56" s="49">
        <f t="shared" si="299"/>
        <v>700</v>
      </c>
      <c r="C56" s="105">
        <f>VLOOKUP($B$1,'Multipliers and Adjustments'!$A$70:$I$86,TRUNC(COLUMN(C$2)/5)+2,FALSE)*SUMIFS('EPA US Data'!$I:$I,'EPA US Data'!$D:$D,'Country Selector'!$A$2,'EPA US Data'!$J:$J,$B$1,'EPA US Data'!$C:$C,C$2,'EPA US Data'!$G:$G,"&gt;="&amp;$A56,'EPA US Data'!$G:$G,"&lt;"&amp;$B56)*unit_conv*'State Downscaling Multipliers'!$B$15</f>
        <v>0</v>
      </c>
      <c r="D56" s="2">
        <f t="shared" ref="D56:G56" si="377">C56+($H56-$C56)/5</f>
        <v>0</v>
      </c>
      <c r="E56" s="2">
        <f t="shared" si="377"/>
        <v>0</v>
      </c>
      <c r="F56" s="2">
        <f t="shared" si="377"/>
        <v>0</v>
      </c>
      <c r="G56" s="2">
        <f t="shared" si="377"/>
        <v>0</v>
      </c>
      <c r="H56" s="105">
        <f>VLOOKUP($B$1,'Multipliers and Adjustments'!$A$70:$I$86,TRUNC(COLUMN(H$2)/5)+2,FALSE)*SUMIFS('EPA US Data'!$I:$I,'EPA US Data'!$D:$D,'Country Selector'!$A$2,'EPA US Data'!$J:$J,$B$1,'EPA US Data'!$C:$C,H$2,'EPA US Data'!$G:$G,"&gt;="&amp;$A56,'EPA US Data'!$G:$G,"&lt;"&amp;$B56)*unit_conv*'State Downscaling Multipliers'!$B$15</f>
        <v>0</v>
      </c>
      <c r="I56" s="2">
        <f t="shared" ref="I56:L56" si="378">H56+($M56-$H56)/5</f>
        <v>0</v>
      </c>
      <c r="J56" s="2">
        <f t="shared" si="378"/>
        <v>0</v>
      </c>
      <c r="K56" s="2">
        <f t="shared" si="378"/>
        <v>0</v>
      </c>
      <c r="L56" s="2">
        <f t="shared" si="378"/>
        <v>0</v>
      </c>
      <c r="M56" s="105">
        <f>VLOOKUP($B$1,'Multipliers and Adjustments'!$A$70:$I$86,TRUNC(COLUMN(M$2)/5)+2,FALSE)*SUMIFS('EPA US Data'!$I:$I,'EPA US Data'!$D:$D,'Country Selector'!$A$2,'EPA US Data'!$J:$J,$B$1,'EPA US Data'!$C:$C,M$2,'EPA US Data'!$G:$G,"&gt;="&amp;$A56,'EPA US Data'!$G:$G,"&lt;"&amp;$B56)*unit_conv*'State Downscaling Multipliers'!$B$15</f>
        <v>0</v>
      </c>
      <c r="N56" s="2">
        <f t="shared" ref="N56:Q56" si="379">M56+($R56-$M56)/5</f>
        <v>0</v>
      </c>
      <c r="O56" s="2">
        <f t="shared" si="379"/>
        <v>0</v>
      </c>
      <c r="P56" s="2">
        <f t="shared" si="379"/>
        <v>0</v>
      </c>
      <c r="Q56" s="2">
        <f t="shared" si="379"/>
        <v>0</v>
      </c>
      <c r="R56" s="105">
        <f>VLOOKUP($B$1,'Multipliers and Adjustments'!$A$70:$I$86,TRUNC(COLUMN(R$2)/5)+2,FALSE)*SUMIFS('EPA US Data'!$I:$I,'EPA US Data'!$D:$D,'Country Selector'!$A$2,'EPA US Data'!$J:$J,$B$1,'EPA US Data'!$C:$C,R$2,'EPA US Data'!$G:$G,"&gt;="&amp;$A56,'EPA US Data'!$G:$G,"&lt;"&amp;$B56)*unit_conv*'State Downscaling Multipliers'!$B$15</f>
        <v>0</v>
      </c>
      <c r="S56" s="2">
        <f t="shared" ref="S56:V56" si="380">R56+($W56-$R56)/5</f>
        <v>0</v>
      </c>
      <c r="T56" s="2">
        <f t="shared" si="380"/>
        <v>0</v>
      </c>
      <c r="U56" s="2">
        <f t="shared" si="380"/>
        <v>0</v>
      </c>
      <c r="V56" s="2">
        <f t="shared" si="380"/>
        <v>0</v>
      </c>
      <c r="W56" s="105">
        <f>VLOOKUP($B$1,'Multipliers and Adjustments'!$A$70:$I$86,TRUNC(COLUMN(W$2)/5)+2,FALSE)*SUMIFS('EPA US Data'!$I:$I,'EPA US Data'!$D:$D,'Country Selector'!$A$2,'EPA US Data'!$J:$J,$B$1,'EPA US Data'!$C:$C,W$2,'EPA US Data'!$G:$G,"&gt;="&amp;$A56,'EPA US Data'!$G:$G,"&lt;"&amp;$B56)*unit_conv*'State Downscaling Multipliers'!$B$15</f>
        <v>0</v>
      </c>
      <c r="X56" s="2">
        <f t="shared" ref="X56:AA56" si="381">W56+($AB56-$W56)/5</f>
        <v>0</v>
      </c>
      <c r="Y56" s="2">
        <f t="shared" si="381"/>
        <v>0</v>
      </c>
      <c r="Z56" s="2">
        <f t="shared" si="381"/>
        <v>0</v>
      </c>
      <c r="AA56" s="2">
        <f t="shared" si="381"/>
        <v>0</v>
      </c>
      <c r="AB56" s="105">
        <f>VLOOKUP($B$1,'Multipliers and Adjustments'!$A$70:$I$86,TRUNC(COLUMN(AB$2)/5)+2,FALSE)*SUMIFS('EPA US Data'!$I:$I,'EPA US Data'!$D:$D,'Country Selector'!$A$2,'EPA US Data'!$J:$J,$B$1,'EPA US Data'!$C:$C,AB$2,'EPA US Data'!$G:$G,"&gt;="&amp;$A56,'EPA US Data'!$G:$G,"&lt;"&amp;$B56)*unit_conv*'State Downscaling Multipliers'!$B$15</f>
        <v>0</v>
      </c>
      <c r="AC56" s="2">
        <f t="shared" ref="AC56:AF56" si="382">AB56+($AG56-$AB56)/5</f>
        <v>0</v>
      </c>
      <c r="AD56" s="2">
        <f t="shared" si="382"/>
        <v>0</v>
      </c>
      <c r="AE56" s="2">
        <f t="shared" si="382"/>
        <v>0</v>
      </c>
      <c r="AF56" s="2">
        <f t="shared" si="382"/>
        <v>0</v>
      </c>
      <c r="AG56" s="105">
        <f>VLOOKUP($B$1,'Multipliers and Adjustments'!$A$70:$I$86,TRUNC(COLUMN(AG$2)/5)+2,FALSE)*SUMIFS('EPA US Data'!$I:$I,'EPA US Data'!$D:$D,'Country Selector'!$A$2,'EPA US Data'!$J:$J,$B$1,'EPA US Data'!$C:$C,AG$2,'EPA US Data'!$G:$G,"&gt;="&amp;$A56,'EPA US Data'!$G:$G,"&lt;"&amp;$B56)*unit_conv*'State Downscaling Multipliers'!$B$15</f>
        <v>0</v>
      </c>
      <c r="AH56" s="2">
        <f t="shared" ref="AH56:AK56" si="383">AG56+($AL56-$AG56)/5</f>
        <v>0</v>
      </c>
      <c r="AI56" s="2">
        <f t="shared" si="383"/>
        <v>0</v>
      </c>
      <c r="AJ56" s="2">
        <f t="shared" si="383"/>
        <v>0</v>
      </c>
      <c r="AK56" s="2">
        <f t="shared" si="383"/>
        <v>0</v>
      </c>
      <c r="AL56" s="105">
        <f>VLOOKUP($B$1,'Multipliers and Adjustments'!$A$70:$I$86,TRUNC(COLUMN(AL$2)/5)+2,FALSE)*SUMIFS('EPA US Data'!$I:$I,'EPA US Data'!$D:$D,'Country Selector'!$A$2,'EPA US Data'!$J:$J,$B$1,'EPA US Data'!$C:$C,AL$2,'EPA US Data'!$G:$G,"&gt;="&amp;$A56,'EPA US Data'!$G:$G,"&lt;"&amp;$B56)*unit_conv*'State Downscaling Multipliers'!$B$15</f>
        <v>0</v>
      </c>
    </row>
    <row r="57" spans="1:38" ht="15.75" customHeight="1" x14ac:dyDescent="0.25">
      <c r="A57" s="49">
        <f t="shared" si="234"/>
        <v>700</v>
      </c>
      <c r="B57" s="49">
        <f t="shared" si="299"/>
        <v>750</v>
      </c>
      <c r="C57" s="105">
        <f>VLOOKUP($B$1,'Multipliers and Adjustments'!$A$70:$I$86,TRUNC(COLUMN(C$2)/5)+2,FALSE)*SUMIFS('EPA US Data'!$I:$I,'EPA US Data'!$D:$D,'Country Selector'!$A$2,'EPA US Data'!$J:$J,$B$1,'EPA US Data'!$C:$C,C$2,'EPA US Data'!$G:$G,"&gt;="&amp;$A57,'EPA US Data'!$G:$G,"&lt;"&amp;$B57)*unit_conv*'State Downscaling Multipliers'!$B$15</f>
        <v>0</v>
      </c>
      <c r="D57" s="2">
        <f t="shared" ref="D57:G57" si="384">C57+($H57-$C57)/5</f>
        <v>0</v>
      </c>
      <c r="E57" s="2">
        <f t="shared" si="384"/>
        <v>0</v>
      </c>
      <c r="F57" s="2">
        <f t="shared" si="384"/>
        <v>0</v>
      </c>
      <c r="G57" s="2">
        <f t="shared" si="384"/>
        <v>0</v>
      </c>
      <c r="H57" s="105">
        <f>VLOOKUP($B$1,'Multipliers and Adjustments'!$A$70:$I$86,TRUNC(COLUMN(H$2)/5)+2,FALSE)*SUMIFS('EPA US Data'!$I:$I,'EPA US Data'!$D:$D,'Country Selector'!$A$2,'EPA US Data'!$J:$J,$B$1,'EPA US Data'!$C:$C,H$2,'EPA US Data'!$G:$G,"&gt;="&amp;$A57,'EPA US Data'!$G:$G,"&lt;"&amp;$B57)*unit_conv*'State Downscaling Multipliers'!$B$15</f>
        <v>0</v>
      </c>
      <c r="I57" s="2">
        <f t="shared" ref="I57:L57" si="385">H57+($M57-$H57)/5</f>
        <v>0</v>
      </c>
      <c r="J57" s="2">
        <f t="shared" si="385"/>
        <v>0</v>
      </c>
      <c r="K57" s="2">
        <f t="shared" si="385"/>
        <v>0</v>
      </c>
      <c r="L57" s="2">
        <f t="shared" si="385"/>
        <v>0</v>
      </c>
      <c r="M57" s="105">
        <f>VLOOKUP($B$1,'Multipliers and Adjustments'!$A$70:$I$86,TRUNC(COLUMN(M$2)/5)+2,FALSE)*SUMIFS('EPA US Data'!$I:$I,'EPA US Data'!$D:$D,'Country Selector'!$A$2,'EPA US Data'!$J:$J,$B$1,'EPA US Data'!$C:$C,M$2,'EPA US Data'!$G:$G,"&gt;="&amp;$A57,'EPA US Data'!$G:$G,"&lt;"&amp;$B57)*unit_conv*'State Downscaling Multipliers'!$B$15</f>
        <v>0</v>
      </c>
      <c r="N57" s="2">
        <f t="shared" ref="N57:Q57" si="386">M57+($R57-$M57)/5</f>
        <v>0</v>
      </c>
      <c r="O57" s="2">
        <f t="shared" si="386"/>
        <v>0</v>
      </c>
      <c r="P57" s="2">
        <f t="shared" si="386"/>
        <v>0</v>
      </c>
      <c r="Q57" s="2">
        <f t="shared" si="386"/>
        <v>0</v>
      </c>
      <c r="R57" s="105">
        <f>VLOOKUP($B$1,'Multipliers and Adjustments'!$A$70:$I$86,TRUNC(COLUMN(R$2)/5)+2,FALSE)*SUMIFS('EPA US Data'!$I:$I,'EPA US Data'!$D:$D,'Country Selector'!$A$2,'EPA US Data'!$J:$J,$B$1,'EPA US Data'!$C:$C,R$2,'EPA US Data'!$G:$G,"&gt;="&amp;$A57,'EPA US Data'!$G:$G,"&lt;"&amp;$B57)*unit_conv*'State Downscaling Multipliers'!$B$15</f>
        <v>0</v>
      </c>
      <c r="S57" s="2">
        <f t="shared" ref="S57:V57" si="387">R57+($W57-$R57)/5</f>
        <v>0</v>
      </c>
      <c r="T57" s="2">
        <f t="shared" si="387"/>
        <v>0</v>
      </c>
      <c r="U57" s="2">
        <f t="shared" si="387"/>
        <v>0</v>
      </c>
      <c r="V57" s="2">
        <f t="shared" si="387"/>
        <v>0</v>
      </c>
      <c r="W57" s="105">
        <f>VLOOKUP($B$1,'Multipliers and Adjustments'!$A$70:$I$86,TRUNC(COLUMN(W$2)/5)+2,FALSE)*SUMIFS('EPA US Data'!$I:$I,'EPA US Data'!$D:$D,'Country Selector'!$A$2,'EPA US Data'!$J:$J,$B$1,'EPA US Data'!$C:$C,W$2,'EPA US Data'!$G:$G,"&gt;="&amp;$A57,'EPA US Data'!$G:$G,"&lt;"&amp;$B57)*unit_conv*'State Downscaling Multipliers'!$B$15</f>
        <v>0</v>
      </c>
      <c r="X57" s="2">
        <f t="shared" ref="X57:AA57" si="388">W57+($AB57-$W57)/5</f>
        <v>0</v>
      </c>
      <c r="Y57" s="2">
        <f t="shared" si="388"/>
        <v>0</v>
      </c>
      <c r="Z57" s="2">
        <f t="shared" si="388"/>
        <v>0</v>
      </c>
      <c r="AA57" s="2">
        <f t="shared" si="388"/>
        <v>0</v>
      </c>
      <c r="AB57" s="105">
        <f>VLOOKUP($B$1,'Multipliers and Adjustments'!$A$70:$I$86,TRUNC(COLUMN(AB$2)/5)+2,FALSE)*SUMIFS('EPA US Data'!$I:$I,'EPA US Data'!$D:$D,'Country Selector'!$A$2,'EPA US Data'!$J:$J,$B$1,'EPA US Data'!$C:$C,AB$2,'EPA US Data'!$G:$G,"&gt;="&amp;$A57,'EPA US Data'!$G:$G,"&lt;"&amp;$B57)*unit_conv*'State Downscaling Multipliers'!$B$15</f>
        <v>0</v>
      </c>
      <c r="AC57" s="2">
        <f t="shared" ref="AC57:AF57" si="389">AB57+($AG57-$AB57)/5</f>
        <v>0</v>
      </c>
      <c r="AD57" s="2">
        <f t="shared" si="389"/>
        <v>0</v>
      </c>
      <c r="AE57" s="2">
        <f t="shared" si="389"/>
        <v>0</v>
      </c>
      <c r="AF57" s="2">
        <f t="shared" si="389"/>
        <v>0</v>
      </c>
      <c r="AG57" s="105">
        <f>VLOOKUP($B$1,'Multipliers and Adjustments'!$A$70:$I$86,TRUNC(COLUMN(AG$2)/5)+2,FALSE)*SUMIFS('EPA US Data'!$I:$I,'EPA US Data'!$D:$D,'Country Selector'!$A$2,'EPA US Data'!$J:$J,$B$1,'EPA US Data'!$C:$C,AG$2,'EPA US Data'!$G:$G,"&gt;="&amp;$A57,'EPA US Data'!$G:$G,"&lt;"&amp;$B57)*unit_conv*'State Downscaling Multipliers'!$B$15</f>
        <v>0</v>
      </c>
      <c r="AH57" s="2">
        <f t="shared" ref="AH57:AK57" si="390">AG57+($AL57-$AG57)/5</f>
        <v>0</v>
      </c>
      <c r="AI57" s="2">
        <f t="shared" si="390"/>
        <v>0</v>
      </c>
      <c r="AJ57" s="2">
        <f t="shared" si="390"/>
        <v>0</v>
      </c>
      <c r="AK57" s="2">
        <f t="shared" si="390"/>
        <v>0</v>
      </c>
      <c r="AL57" s="105">
        <f>VLOOKUP($B$1,'Multipliers and Adjustments'!$A$70:$I$86,TRUNC(COLUMN(AL$2)/5)+2,FALSE)*SUMIFS('EPA US Data'!$I:$I,'EPA US Data'!$D:$D,'Country Selector'!$A$2,'EPA US Data'!$J:$J,$B$1,'EPA US Data'!$C:$C,AL$2,'EPA US Data'!$G:$G,"&gt;="&amp;$A57,'EPA US Data'!$G:$G,"&lt;"&amp;$B57)*unit_conv*'State Downscaling Multipliers'!$B$15</f>
        <v>0</v>
      </c>
    </row>
    <row r="58" spans="1:38" ht="15.75" customHeight="1" x14ac:dyDescent="0.25">
      <c r="A58" s="49">
        <f t="shared" si="234"/>
        <v>750</v>
      </c>
      <c r="B58" s="49">
        <f t="shared" si="299"/>
        <v>800</v>
      </c>
      <c r="C58" s="105">
        <f>VLOOKUP($B$1,'Multipliers and Adjustments'!$A$70:$I$86,TRUNC(COLUMN(C$2)/5)+2,FALSE)*SUMIFS('EPA US Data'!$I:$I,'EPA US Data'!$D:$D,'Country Selector'!$A$2,'EPA US Data'!$J:$J,$B$1,'EPA US Data'!$C:$C,C$2,'EPA US Data'!$G:$G,"&gt;="&amp;$A58,'EPA US Data'!$G:$G,"&lt;"&amp;$B58)*unit_conv*'State Downscaling Multipliers'!$B$15</f>
        <v>0</v>
      </c>
      <c r="D58" s="2">
        <f t="shared" ref="D58:G58" si="391">C58+($H58-$C58)/5</f>
        <v>0</v>
      </c>
      <c r="E58" s="2">
        <f t="shared" si="391"/>
        <v>0</v>
      </c>
      <c r="F58" s="2">
        <f t="shared" si="391"/>
        <v>0</v>
      </c>
      <c r="G58" s="2">
        <f t="shared" si="391"/>
        <v>0</v>
      </c>
      <c r="H58" s="105">
        <f>VLOOKUP($B$1,'Multipliers and Adjustments'!$A$70:$I$86,TRUNC(COLUMN(H$2)/5)+2,FALSE)*SUMIFS('EPA US Data'!$I:$I,'EPA US Data'!$D:$D,'Country Selector'!$A$2,'EPA US Data'!$J:$J,$B$1,'EPA US Data'!$C:$C,H$2,'EPA US Data'!$G:$G,"&gt;="&amp;$A58,'EPA US Data'!$G:$G,"&lt;"&amp;$B58)*unit_conv*'State Downscaling Multipliers'!$B$15</f>
        <v>0</v>
      </c>
      <c r="I58" s="2">
        <f t="shared" ref="I58:L58" si="392">H58+($M58-$H58)/5</f>
        <v>0</v>
      </c>
      <c r="J58" s="2">
        <f t="shared" si="392"/>
        <v>0</v>
      </c>
      <c r="K58" s="2">
        <f t="shared" si="392"/>
        <v>0</v>
      </c>
      <c r="L58" s="2">
        <f t="shared" si="392"/>
        <v>0</v>
      </c>
      <c r="M58" s="105">
        <f>VLOOKUP($B$1,'Multipliers and Adjustments'!$A$70:$I$86,TRUNC(COLUMN(M$2)/5)+2,FALSE)*SUMIFS('EPA US Data'!$I:$I,'EPA US Data'!$D:$D,'Country Selector'!$A$2,'EPA US Data'!$J:$J,$B$1,'EPA US Data'!$C:$C,M$2,'EPA US Data'!$G:$G,"&gt;="&amp;$A58,'EPA US Data'!$G:$G,"&lt;"&amp;$B58)*unit_conv*'State Downscaling Multipliers'!$B$15</f>
        <v>0</v>
      </c>
      <c r="N58" s="2">
        <f t="shared" ref="N58:Q58" si="393">M58+($R58-$M58)/5</f>
        <v>0</v>
      </c>
      <c r="O58" s="2">
        <f t="shared" si="393"/>
        <v>0</v>
      </c>
      <c r="P58" s="2">
        <f t="shared" si="393"/>
        <v>0</v>
      </c>
      <c r="Q58" s="2">
        <f t="shared" si="393"/>
        <v>0</v>
      </c>
      <c r="R58" s="105">
        <f>VLOOKUP($B$1,'Multipliers and Adjustments'!$A$70:$I$86,TRUNC(COLUMN(R$2)/5)+2,FALSE)*SUMIFS('EPA US Data'!$I:$I,'EPA US Data'!$D:$D,'Country Selector'!$A$2,'EPA US Data'!$J:$J,$B$1,'EPA US Data'!$C:$C,R$2,'EPA US Data'!$G:$G,"&gt;="&amp;$A58,'EPA US Data'!$G:$G,"&lt;"&amp;$B58)*unit_conv*'State Downscaling Multipliers'!$B$15</f>
        <v>0</v>
      </c>
      <c r="S58" s="2">
        <f t="shared" ref="S58:V58" si="394">R58+($W58-$R58)/5</f>
        <v>0</v>
      </c>
      <c r="T58" s="2">
        <f t="shared" si="394"/>
        <v>0</v>
      </c>
      <c r="U58" s="2">
        <f t="shared" si="394"/>
        <v>0</v>
      </c>
      <c r="V58" s="2">
        <f t="shared" si="394"/>
        <v>0</v>
      </c>
      <c r="W58" s="105">
        <f>VLOOKUP($B$1,'Multipliers and Adjustments'!$A$70:$I$86,TRUNC(COLUMN(W$2)/5)+2,FALSE)*SUMIFS('EPA US Data'!$I:$I,'EPA US Data'!$D:$D,'Country Selector'!$A$2,'EPA US Data'!$J:$J,$B$1,'EPA US Data'!$C:$C,W$2,'EPA US Data'!$G:$G,"&gt;="&amp;$A58,'EPA US Data'!$G:$G,"&lt;"&amp;$B58)*unit_conv*'State Downscaling Multipliers'!$B$15</f>
        <v>0</v>
      </c>
      <c r="X58" s="2">
        <f t="shared" ref="X58:AA58" si="395">W58+($AB58-$W58)/5</f>
        <v>0</v>
      </c>
      <c r="Y58" s="2">
        <f t="shared" si="395"/>
        <v>0</v>
      </c>
      <c r="Z58" s="2">
        <f t="shared" si="395"/>
        <v>0</v>
      </c>
      <c r="AA58" s="2">
        <f t="shared" si="395"/>
        <v>0</v>
      </c>
      <c r="AB58" s="105">
        <f>VLOOKUP($B$1,'Multipliers and Adjustments'!$A$70:$I$86,TRUNC(COLUMN(AB$2)/5)+2,FALSE)*SUMIFS('EPA US Data'!$I:$I,'EPA US Data'!$D:$D,'Country Selector'!$A$2,'EPA US Data'!$J:$J,$B$1,'EPA US Data'!$C:$C,AB$2,'EPA US Data'!$G:$G,"&gt;="&amp;$A58,'EPA US Data'!$G:$G,"&lt;"&amp;$B58)*unit_conv*'State Downscaling Multipliers'!$B$15</f>
        <v>0</v>
      </c>
      <c r="AC58" s="2">
        <f t="shared" ref="AC58:AF58" si="396">AB58+($AG58-$AB58)/5</f>
        <v>0</v>
      </c>
      <c r="AD58" s="2">
        <f t="shared" si="396"/>
        <v>0</v>
      </c>
      <c r="AE58" s="2">
        <f t="shared" si="396"/>
        <v>0</v>
      </c>
      <c r="AF58" s="2">
        <f t="shared" si="396"/>
        <v>0</v>
      </c>
      <c r="AG58" s="105">
        <f>VLOOKUP($B$1,'Multipliers and Adjustments'!$A$70:$I$86,TRUNC(COLUMN(AG$2)/5)+2,FALSE)*SUMIFS('EPA US Data'!$I:$I,'EPA US Data'!$D:$D,'Country Selector'!$A$2,'EPA US Data'!$J:$J,$B$1,'EPA US Data'!$C:$C,AG$2,'EPA US Data'!$G:$G,"&gt;="&amp;$A58,'EPA US Data'!$G:$G,"&lt;"&amp;$B58)*unit_conv*'State Downscaling Multipliers'!$B$15</f>
        <v>0</v>
      </c>
      <c r="AH58" s="2">
        <f t="shared" ref="AH58:AK58" si="397">AG58+($AL58-$AG58)/5</f>
        <v>0</v>
      </c>
      <c r="AI58" s="2">
        <f t="shared" si="397"/>
        <v>0</v>
      </c>
      <c r="AJ58" s="2">
        <f t="shared" si="397"/>
        <v>0</v>
      </c>
      <c r="AK58" s="2">
        <f t="shared" si="397"/>
        <v>0</v>
      </c>
      <c r="AL58" s="105">
        <f>VLOOKUP($B$1,'Multipliers and Adjustments'!$A$70:$I$86,TRUNC(COLUMN(AL$2)/5)+2,FALSE)*SUMIFS('EPA US Data'!$I:$I,'EPA US Data'!$D:$D,'Country Selector'!$A$2,'EPA US Data'!$J:$J,$B$1,'EPA US Data'!$C:$C,AL$2,'EPA US Data'!$G:$G,"&gt;="&amp;$A58,'EPA US Data'!$G:$G,"&lt;"&amp;$B58)*unit_conv*'State Downscaling Multipliers'!$B$15</f>
        <v>0</v>
      </c>
    </row>
    <row r="59" spans="1:38" ht="15.75" customHeight="1" x14ac:dyDescent="0.25">
      <c r="A59" s="49">
        <f t="shared" si="234"/>
        <v>800</v>
      </c>
      <c r="B59" s="49">
        <f t="shared" si="299"/>
        <v>850</v>
      </c>
      <c r="C59" s="105">
        <f>VLOOKUP($B$1,'Multipliers and Adjustments'!$A$70:$I$86,TRUNC(COLUMN(C$2)/5)+2,FALSE)*SUMIFS('EPA US Data'!$I:$I,'EPA US Data'!$D:$D,'Country Selector'!$A$2,'EPA US Data'!$J:$J,$B$1,'EPA US Data'!$C:$C,C$2,'EPA US Data'!$G:$G,"&gt;="&amp;$A59,'EPA US Data'!$G:$G,"&lt;"&amp;$B59)*unit_conv*'State Downscaling Multipliers'!$B$15</f>
        <v>0</v>
      </c>
      <c r="D59" s="2">
        <f t="shared" ref="D59:G59" si="398">C59+($H59-$C59)/5</f>
        <v>0</v>
      </c>
      <c r="E59" s="2">
        <f t="shared" si="398"/>
        <v>0</v>
      </c>
      <c r="F59" s="2">
        <f t="shared" si="398"/>
        <v>0</v>
      </c>
      <c r="G59" s="2">
        <f t="shared" si="398"/>
        <v>0</v>
      </c>
      <c r="H59" s="105">
        <f>VLOOKUP($B$1,'Multipliers and Adjustments'!$A$70:$I$86,TRUNC(COLUMN(H$2)/5)+2,FALSE)*SUMIFS('EPA US Data'!$I:$I,'EPA US Data'!$D:$D,'Country Selector'!$A$2,'EPA US Data'!$J:$J,$B$1,'EPA US Data'!$C:$C,H$2,'EPA US Data'!$G:$G,"&gt;="&amp;$A59,'EPA US Data'!$G:$G,"&lt;"&amp;$B59)*unit_conv*'State Downscaling Multipliers'!$B$15</f>
        <v>0</v>
      </c>
      <c r="I59" s="2">
        <f t="shared" ref="I59:L59" si="399">H59+($M59-$H59)/5</f>
        <v>0</v>
      </c>
      <c r="J59" s="2">
        <f t="shared" si="399"/>
        <v>0</v>
      </c>
      <c r="K59" s="2">
        <f t="shared" si="399"/>
        <v>0</v>
      </c>
      <c r="L59" s="2">
        <f t="shared" si="399"/>
        <v>0</v>
      </c>
      <c r="M59" s="105">
        <f>VLOOKUP($B$1,'Multipliers and Adjustments'!$A$70:$I$86,TRUNC(COLUMN(M$2)/5)+2,FALSE)*SUMIFS('EPA US Data'!$I:$I,'EPA US Data'!$D:$D,'Country Selector'!$A$2,'EPA US Data'!$J:$J,$B$1,'EPA US Data'!$C:$C,M$2,'EPA US Data'!$G:$G,"&gt;="&amp;$A59,'EPA US Data'!$G:$G,"&lt;"&amp;$B59)*unit_conv*'State Downscaling Multipliers'!$B$15</f>
        <v>0</v>
      </c>
      <c r="N59" s="2">
        <f t="shared" ref="N59:Q59" si="400">M59+($R59-$M59)/5</f>
        <v>0</v>
      </c>
      <c r="O59" s="2">
        <f t="shared" si="400"/>
        <v>0</v>
      </c>
      <c r="P59" s="2">
        <f t="shared" si="400"/>
        <v>0</v>
      </c>
      <c r="Q59" s="2">
        <f t="shared" si="400"/>
        <v>0</v>
      </c>
      <c r="R59" s="105">
        <f>VLOOKUP($B$1,'Multipliers and Adjustments'!$A$70:$I$86,TRUNC(COLUMN(R$2)/5)+2,FALSE)*SUMIFS('EPA US Data'!$I:$I,'EPA US Data'!$D:$D,'Country Selector'!$A$2,'EPA US Data'!$J:$J,$B$1,'EPA US Data'!$C:$C,R$2,'EPA US Data'!$G:$G,"&gt;="&amp;$A59,'EPA US Data'!$G:$G,"&lt;"&amp;$B59)*unit_conv*'State Downscaling Multipliers'!$B$15</f>
        <v>0</v>
      </c>
      <c r="S59" s="2">
        <f t="shared" ref="S59:V59" si="401">R59+($W59-$R59)/5</f>
        <v>0</v>
      </c>
      <c r="T59" s="2">
        <f t="shared" si="401"/>
        <v>0</v>
      </c>
      <c r="U59" s="2">
        <f t="shared" si="401"/>
        <v>0</v>
      </c>
      <c r="V59" s="2">
        <f t="shared" si="401"/>
        <v>0</v>
      </c>
      <c r="W59" s="105">
        <f>VLOOKUP($B$1,'Multipliers and Adjustments'!$A$70:$I$86,TRUNC(COLUMN(W$2)/5)+2,FALSE)*SUMIFS('EPA US Data'!$I:$I,'EPA US Data'!$D:$D,'Country Selector'!$A$2,'EPA US Data'!$J:$J,$B$1,'EPA US Data'!$C:$C,W$2,'EPA US Data'!$G:$G,"&gt;="&amp;$A59,'EPA US Data'!$G:$G,"&lt;"&amp;$B59)*unit_conv*'State Downscaling Multipliers'!$B$15</f>
        <v>0</v>
      </c>
      <c r="X59" s="2">
        <f t="shared" ref="X59:AA59" si="402">W59+($AB59-$W59)/5</f>
        <v>0</v>
      </c>
      <c r="Y59" s="2">
        <f t="shared" si="402"/>
        <v>0</v>
      </c>
      <c r="Z59" s="2">
        <f t="shared" si="402"/>
        <v>0</v>
      </c>
      <c r="AA59" s="2">
        <f t="shared" si="402"/>
        <v>0</v>
      </c>
      <c r="AB59" s="105">
        <f>VLOOKUP($B$1,'Multipliers and Adjustments'!$A$70:$I$86,TRUNC(COLUMN(AB$2)/5)+2,FALSE)*SUMIFS('EPA US Data'!$I:$I,'EPA US Data'!$D:$D,'Country Selector'!$A$2,'EPA US Data'!$J:$J,$B$1,'EPA US Data'!$C:$C,AB$2,'EPA US Data'!$G:$G,"&gt;="&amp;$A59,'EPA US Data'!$G:$G,"&lt;"&amp;$B59)*unit_conv*'State Downscaling Multipliers'!$B$15</f>
        <v>0</v>
      </c>
      <c r="AC59" s="2">
        <f t="shared" ref="AC59:AF59" si="403">AB59+($AG59-$AB59)/5</f>
        <v>0</v>
      </c>
      <c r="AD59" s="2">
        <f t="shared" si="403"/>
        <v>0</v>
      </c>
      <c r="AE59" s="2">
        <f t="shared" si="403"/>
        <v>0</v>
      </c>
      <c r="AF59" s="2">
        <f t="shared" si="403"/>
        <v>0</v>
      </c>
      <c r="AG59" s="105">
        <f>VLOOKUP($B$1,'Multipliers and Adjustments'!$A$70:$I$86,TRUNC(COLUMN(AG$2)/5)+2,FALSE)*SUMIFS('EPA US Data'!$I:$I,'EPA US Data'!$D:$D,'Country Selector'!$A$2,'EPA US Data'!$J:$J,$B$1,'EPA US Data'!$C:$C,AG$2,'EPA US Data'!$G:$G,"&gt;="&amp;$A59,'EPA US Data'!$G:$G,"&lt;"&amp;$B59)*unit_conv*'State Downscaling Multipliers'!$B$15</f>
        <v>0</v>
      </c>
      <c r="AH59" s="2">
        <f t="shared" ref="AH59:AK59" si="404">AG59+($AL59-$AG59)/5</f>
        <v>0</v>
      </c>
      <c r="AI59" s="2">
        <f t="shared" si="404"/>
        <v>0</v>
      </c>
      <c r="AJ59" s="2">
        <f t="shared" si="404"/>
        <v>0</v>
      </c>
      <c r="AK59" s="2">
        <f t="shared" si="404"/>
        <v>0</v>
      </c>
      <c r="AL59" s="105">
        <f>VLOOKUP($B$1,'Multipliers and Adjustments'!$A$70:$I$86,TRUNC(COLUMN(AL$2)/5)+2,FALSE)*SUMIFS('EPA US Data'!$I:$I,'EPA US Data'!$D:$D,'Country Selector'!$A$2,'EPA US Data'!$J:$J,$B$1,'EPA US Data'!$C:$C,AL$2,'EPA US Data'!$G:$G,"&gt;="&amp;$A59,'EPA US Data'!$G:$G,"&lt;"&amp;$B59)*unit_conv*'State Downscaling Multipliers'!$B$15</f>
        <v>0</v>
      </c>
    </row>
    <row r="60" spans="1:38" ht="15.75" customHeight="1" x14ac:dyDescent="0.25">
      <c r="A60" s="49">
        <f t="shared" si="234"/>
        <v>850</v>
      </c>
      <c r="B60" s="49">
        <f t="shared" si="299"/>
        <v>900</v>
      </c>
      <c r="C60" s="105">
        <f>VLOOKUP($B$1,'Multipliers and Adjustments'!$A$70:$I$86,TRUNC(COLUMN(C$2)/5)+2,FALSE)*SUMIFS('EPA US Data'!$I:$I,'EPA US Data'!$D:$D,'Country Selector'!$A$2,'EPA US Data'!$J:$J,$B$1,'EPA US Data'!$C:$C,C$2,'EPA US Data'!$G:$G,"&gt;="&amp;$A60,'EPA US Data'!$G:$G,"&lt;"&amp;$B60)*unit_conv*'State Downscaling Multipliers'!$B$15</f>
        <v>0</v>
      </c>
      <c r="D60" s="2">
        <f t="shared" ref="D60:G60" si="405">C60+($H60-$C60)/5</f>
        <v>0</v>
      </c>
      <c r="E60" s="2">
        <f t="shared" si="405"/>
        <v>0</v>
      </c>
      <c r="F60" s="2">
        <f t="shared" si="405"/>
        <v>0</v>
      </c>
      <c r="G60" s="2">
        <f t="shared" si="405"/>
        <v>0</v>
      </c>
      <c r="H60" s="105">
        <f>VLOOKUP($B$1,'Multipliers and Adjustments'!$A$70:$I$86,TRUNC(COLUMN(H$2)/5)+2,FALSE)*SUMIFS('EPA US Data'!$I:$I,'EPA US Data'!$D:$D,'Country Selector'!$A$2,'EPA US Data'!$J:$J,$B$1,'EPA US Data'!$C:$C,H$2,'EPA US Data'!$G:$G,"&gt;="&amp;$A60,'EPA US Data'!$G:$G,"&lt;"&amp;$B60)*unit_conv*'State Downscaling Multipliers'!$B$15</f>
        <v>0</v>
      </c>
      <c r="I60" s="2">
        <f t="shared" ref="I60:L60" si="406">H60+($M60-$H60)/5</f>
        <v>0</v>
      </c>
      <c r="J60" s="2">
        <f t="shared" si="406"/>
        <v>0</v>
      </c>
      <c r="K60" s="2">
        <f t="shared" si="406"/>
        <v>0</v>
      </c>
      <c r="L60" s="2">
        <f t="shared" si="406"/>
        <v>0</v>
      </c>
      <c r="M60" s="105">
        <f>VLOOKUP($B$1,'Multipliers and Adjustments'!$A$70:$I$86,TRUNC(COLUMN(M$2)/5)+2,FALSE)*SUMIFS('EPA US Data'!$I:$I,'EPA US Data'!$D:$D,'Country Selector'!$A$2,'EPA US Data'!$J:$J,$B$1,'EPA US Data'!$C:$C,M$2,'EPA US Data'!$G:$G,"&gt;="&amp;$A60,'EPA US Data'!$G:$G,"&lt;"&amp;$B60)*unit_conv*'State Downscaling Multipliers'!$B$15</f>
        <v>0</v>
      </c>
      <c r="N60" s="2">
        <f t="shared" ref="N60:Q60" si="407">M60+($R60-$M60)/5</f>
        <v>0</v>
      </c>
      <c r="O60" s="2">
        <f t="shared" si="407"/>
        <v>0</v>
      </c>
      <c r="P60" s="2">
        <f t="shared" si="407"/>
        <v>0</v>
      </c>
      <c r="Q60" s="2">
        <f t="shared" si="407"/>
        <v>0</v>
      </c>
      <c r="R60" s="105">
        <f>VLOOKUP($B$1,'Multipliers and Adjustments'!$A$70:$I$86,TRUNC(COLUMN(R$2)/5)+2,FALSE)*SUMIFS('EPA US Data'!$I:$I,'EPA US Data'!$D:$D,'Country Selector'!$A$2,'EPA US Data'!$J:$J,$B$1,'EPA US Data'!$C:$C,R$2,'EPA US Data'!$G:$G,"&gt;="&amp;$A60,'EPA US Data'!$G:$G,"&lt;"&amp;$B60)*unit_conv*'State Downscaling Multipliers'!$B$15</f>
        <v>0</v>
      </c>
      <c r="S60" s="2">
        <f t="shared" ref="S60:V60" si="408">R60+($W60-$R60)/5</f>
        <v>0</v>
      </c>
      <c r="T60" s="2">
        <f t="shared" si="408"/>
        <v>0</v>
      </c>
      <c r="U60" s="2">
        <f t="shared" si="408"/>
        <v>0</v>
      </c>
      <c r="V60" s="2">
        <f t="shared" si="408"/>
        <v>0</v>
      </c>
      <c r="W60" s="105">
        <f>VLOOKUP($B$1,'Multipliers and Adjustments'!$A$70:$I$86,TRUNC(COLUMN(W$2)/5)+2,FALSE)*SUMIFS('EPA US Data'!$I:$I,'EPA US Data'!$D:$D,'Country Selector'!$A$2,'EPA US Data'!$J:$J,$B$1,'EPA US Data'!$C:$C,W$2,'EPA US Data'!$G:$G,"&gt;="&amp;$A60,'EPA US Data'!$G:$G,"&lt;"&amp;$B60)*unit_conv*'State Downscaling Multipliers'!$B$15</f>
        <v>0</v>
      </c>
      <c r="X60" s="2">
        <f t="shared" ref="X60:AA60" si="409">W60+($AB60-$W60)/5</f>
        <v>51335.369224960057</v>
      </c>
      <c r="Y60" s="2">
        <f t="shared" si="409"/>
        <v>102670.73844992011</v>
      </c>
      <c r="Z60" s="2">
        <f t="shared" si="409"/>
        <v>154006.10767488019</v>
      </c>
      <c r="AA60" s="2">
        <f t="shared" si="409"/>
        <v>205341.47689984023</v>
      </c>
      <c r="AB60" s="105">
        <f>VLOOKUP($B$1,'Multipliers and Adjustments'!$A$70:$I$86,TRUNC(COLUMN(AB$2)/5)+2,FALSE)*SUMIFS('EPA US Data'!$I:$I,'EPA US Data'!$D:$D,'Country Selector'!$A$2,'EPA US Data'!$J:$J,$B$1,'EPA US Data'!$C:$C,AB$2,'EPA US Data'!$G:$G,"&gt;="&amp;$A60,'EPA US Data'!$G:$G,"&lt;"&amp;$B60)*unit_conv*'State Downscaling Multipliers'!$B$15</f>
        <v>256676.8461248003</v>
      </c>
      <c r="AC60" s="2">
        <f t="shared" ref="AC60:AF60" si="410">AB60+($AG60-$AB60)/5</f>
        <v>205341.47689984023</v>
      </c>
      <c r="AD60" s="2">
        <f t="shared" si="410"/>
        <v>154006.10767488019</v>
      </c>
      <c r="AE60" s="2">
        <f t="shared" si="410"/>
        <v>102670.73844992013</v>
      </c>
      <c r="AF60" s="2">
        <f t="shared" si="410"/>
        <v>51335.369224960072</v>
      </c>
      <c r="AG60" s="105">
        <f>VLOOKUP($B$1,'Multipliers and Adjustments'!$A$70:$I$86,TRUNC(COLUMN(AG$2)/5)+2,FALSE)*SUMIFS('EPA US Data'!$I:$I,'EPA US Data'!$D:$D,'Country Selector'!$A$2,'EPA US Data'!$J:$J,$B$1,'EPA US Data'!$C:$C,AG$2,'EPA US Data'!$G:$G,"&gt;="&amp;$A60,'EPA US Data'!$G:$G,"&lt;"&amp;$B60)*unit_conv*'State Downscaling Multipliers'!$B$15</f>
        <v>0</v>
      </c>
      <c r="AH60" s="2">
        <f t="shared" ref="AH60:AK60" si="411">AG60+($AL60-$AG60)/5</f>
        <v>0</v>
      </c>
      <c r="AI60" s="2">
        <f t="shared" si="411"/>
        <v>0</v>
      </c>
      <c r="AJ60" s="2">
        <f t="shared" si="411"/>
        <v>0</v>
      </c>
      <c r="AK60" s="2">
        <f t="shared" si="411"/>
        <v>0</v>
      </c>
      <c r="AL60" s="105">
        <f>VLOOKUP($B$1,'Multipliers and Adjustments'!$A$70:$I$86,TRUNC(COLUMN(AL$2)/5)+2,FALSE)*SUMIFS('EPA US Data'!$I:$I,'EPA US Data'!$D:$D,'Country Selector'!$A$2,'EPA US Data'!$J:$J,$B$1,'EPA US Data'!$C:$C,AL$2,'EPA US Data'!$G:$G,"&gt;="&amp;$A60,'EPA US Data'!$G:$G,"&lt;"&amp;$B60)*unit_conv*'State Downscaling Multipliers'!$B$15</f>
        <v>0</v>
      </c>
    </row>
    <row r="61" spans="1:38" ht="15.75" customHeight="1" x14ac:dyDescent="0.25">
      <c r="A61" s="49">
        <f t="shared" si="234"/>
        <v>900</v>
      </c>
      <c r="B61" s="49">
        <f t="shared" si="299"/>
        <v>950</v>
      </c>
      <c r="C61" s="105">
        <f>VLOOKUP($B$1,'Multipliers and Adjustments'!$A$70:$I$86,TRUNC(COLUMN(C$2)/5)+2,FALSE)*SUMIFS('EPA US Data'!$I:$I,'EPA US Data'!$D:$D,'Country Selector'!$A$2,'EPA US Data'!$J:$J,$B$1,'EPA US Data'!$C:$C,C$2,'EPA US Data'!$G:$G,"&gt;="&amp;$A61,'EPA US Data'!$G:$G,"&lt;"&amp;$B61)*unit_conv*'State Downscaling Multipliers'!$B$15</f>
        <v>0</v>
      </c>
      <c r="D61" s="2">
        <f t="shared" ref="D61:G61" si="412">C61+($H61-$C61)/5</f>
        <v>0</v>
      </c>
      <c r="E61" s="2">
        <f t="shared" si="412"/>
        <v>0</v>
      </c>
      <c r="F61" s="2">
        <f t="shared" si="412"/>
        <v>0</v>
      </c>
      <c r="G61" s="2">
        <f t="shared" si="412"/>
        <v>0</v>
      </c>
      <c r="H61" s="105">
        <f>VLOOKUP($B$1,'Multipliers and Adjustments'!$A$70:$I$86,TRUNC(COLUMN(H$2)/5)+2,FALSE)*SUMIFS('EPA US Data'!$I:$I,'EPA US Data'!$D:$D,'Country Selector'!$A$2,'EPA US Data'!$J:$J,$B$1,'EPA US Data'!$C:$C,H$2,'EPA US Data'!$G:$G,"&gt;="&amp;$A61,'EPA US Data'!$G:$G,"&lt;"&amp;$B61)*unit_conv*'State Downscaling Multipliers'!$B$15</f>
        <v>0</v>
      </c>
      <c r="I61" s="2">
        <f t="shared" ref="I61:L61" si="413">H61+($M61-$H61)/5</f>
        <v>0</v>
      </c>
      <c r="J61" s="2">
        <f t="shared" si="413"/>
        <v>0</v>
      </c>
      <c r="K61" s="2">
        <f t="shared" si="413"/>
        <v>0</v>
      </c>
      <c r="L61" s="2">
        <f t="shared" si="413"/>
        <v>0</v>
      </c>
      <c r="M61" s="105">
        <f>VLOOKUP($B$1,'Multipliers and Adjustments'!$A$70:$I$86,TRUNC(COLUMN(M$2)/5)+2,FALSE)*SUMIFS('EPA US Data'!$I:$I,'EPA US Data'!$D:$D,'Country Selector'!$A$2,'EPA US Data'!$J:$J,$B$1,'EPA US Data'!$C:$C,M$2,'EPA US Data'!$G:$G,"&gt;="&amp;$A61,'EPA US Data'!$G:$G,"&lt;"&amp;$B61)*unit_conv*'State Downscaling Multipliers'!$B$15</f>
        <v>0</v>
      </c>
      <c r="N61" s="2">
        <f t="shared" ref="N61:Q61" si="414">M61+($R61-$M61)/5</f>
        <v>44995.241504563259</v>
      </c>
      <c r="O61" s="2">
        <f t="shared" si="414"/>
        <v>89990.483009126518</v>
      </c>
      <c r="P61" s="2">
        <f t="shared" si="414"/>
        <v>134985.72451368978</v>
      </c>
      <c r="Q61" s="2">
        <f t="shared" si="414"/>
        <v>179980.96601825304</v>
      </c>
      <c r="R61" s="105">
        <f>VLOOKUP($B$1,'Multipliers and Adjustments'!$A$70:$I$86,TRUNC(COLUMN(R$2)/5)+2,FALSE)*SUMIFS('EPA US Data'!$I:$I,'EPA US Data'!$D:$D,'Country Selector'!$A$2,'EPA US Data'!$J:$J,$B$1,'EPA US Data'!$C:$C,R$2,'EPA US Data'!$G:$G,"&gt;="&amp;$A61,'EPA US Data'!$G:$G,"&lt;"&amp;$B61)*unit_conv*'State Downscaling Multipliers'!$B$15</f>
        <v>224976.20752281629</v>
      </c>
      <c r="S61" s="2">
        <f t="shared" ref="S61:V61" si="415">R61+($W61-$R61)/5</f>
        <v>274745.49380324723</v>
      </c>
      <c r="T61" s="2">
        <f t="shared" si="415"/>
        <v>324514.7800836782</v>
      </c>
      <c r="U61" s="2">
        <f t="shared" si="415"/>
        <v>374284.06636410917</v>
      </c>
      <c r="V61" s="2">
        <f t="shared" si="415"/>
        <v>424053.35264454014</v>
      </c>
      <c r="W61" s="105">
        <f>VLOOKUP($B$1,'Multipliers and Adjustments'!$A$70:$I$86,TRUNC(COLUMN(W$2)/5)+2,FALSE)*SUMIFS('EPA US Data'!$I:$I,'EPA US Data'!$D:$D,'Country Selector'!$A$2,'EPA US Data'!$J:$J,$B$1,'EPA US Data'!$C:$C,W$2,'EPA US Data'!$G:$G,"&gt;="&amp;$A61,'EPA US Data'!$G:$G,"&lt;"&amp;$B61)*unit_conv*'State Downscaling Multipliers'!$B$15</f>
        <v>473822.63892497105</v>
      </c>
      <c r="X61" s="2">
        <f t="shared" ref="X61:AA61" si="416">W61+($AB61-$W61)/5</f>
        <v>429652.9646864353</v>
      </c>
      <c r="Y61" s="2">
        <f t="shared" si="416"/>
        <v>385483.29044789955</v>
      </c>
      <c r="Z61" s="2">
        <f t="shared" si="416"/>
        <v>341313.6162093638</v>
      </c>
      <c r="AA61" s="2">
        <f t="shared" si="416"/>
        <v>297143.94197082805</v>
      </c>
      <c r="AB61" s="105">
        <f>VLOOKUP($B$1,'Multipliers and Adjustments'!$A$70:$I$86,TRUNC(COLUMN(AB$2)/5)+2,FALSE)*SUMIFS('EPA US Data'!$I:$I,'EPA US Data'!$D:$D,'Country Selector'!$A$2,'EPA US Data'!$J:$J,$B$1,'EPA US Data'!$C:$C,AB$2,'EPA US Data'!$G:$G,"&gt;="&amp;$A61,'EPA US Data'!$G:$G,"&lt;"&amp;$B61)*unit_conv*'State Downscaling Multipliers'!$B$15</f>
        <v>252974.26773229233</v>
      </c>
      <c r="AC61" s="2">
        <f t="shared" ref="AC61:AF61" si="417">AB61+($AG61-$AB61)/5</f>
        <v>306962.05723494367</v>
      </c>
      <c r="AD61" s="2">
        <f t="shared" si="417"/>
        <v>360949.84673759504</v>
      </c>
      <c r="AE61" s="2">
        <f t="shared" si="417"/>
        <v>414937.63624024641</v>
      </c>
      <c r="AF61" s="2">
        <f t="shared" si="417"/>
        <v>468925.42574289779</v>
      </c>
      <c r="AG61" s="105">
        <f>VLOOKUP($B$1,'Multipliers and Adjustments'!$A$70:$I$86,TRUNC(COLUMN(AG$2)/5)+2,FALSE)*SUMIFS('EPA US Data'!$I:$I,'EPA US Data'!$D:$D,'Country Selector'!$A$2,'EPA US Data'!$J:$J,$B$1,'EPA US Data'!$C:$C,AG$2,'EPA US Data'!$G:$G,"&gt;="&amp;$A61,'EPA US Data'!$G:$G,"&lt;"&amp;$B61)*unit_conv*'State Downscaling Multipliers'!$B$15</f>
        <v>522913.21524554916</v>
      </c>
      <c r="AH61" s="2">
        <f t="shared" ref="AH61:AK61" si="418">AG61+($AL61-$AG61)/5</f>
        <v>472275.65442220273</v>
      </c>
      <c r="AI61" s="2">
        <f t="shared" si="418"/>
        <v>421638.0935988563</v>
      </c>
      <c r="AJ61" s="2">
        <f t="shared" si="418"/>
        <v>371000.53277550987</v>
      </c>
      <c r="AK61" s="2">
        <f t="shared" si="418"/>
        <v>320362.97195216344</v>
      </c>
      <c r="AL61" s="105">
        <f>VLOOKUP($B$1,'Multipliers and Adjustments'!$A$70:$I$86,TRUNC(COLUMN(AL$2)/5)+2,FALSE)*SUMIFS('EPA US Data'!$I:$I,'EPA US Data'!$D:$D,'Country Selector'!$A$2,'EPA US Data'!$J:$J,$B$1,'EPA US Data'!$C:$C,AL$2,'EPA US Data'!$G:$G,"&gt;="&amp;$A61,'EPA US Data'!$G:$G,"&lt;"&amp;$B61)*unit_conv*'State Downscaling Multipliers'!$B$15</f>
        <v>269725.41112881689</v>
      </c>
    </row>
    <row r="62" spans="1:38" ht="15.75" customHeight="1" x14ac:dyDescent="0.25">
      <c r="A62" s="49">
        <f t="shared" si="234"/>
        <v>950</v>
      </c>
      <c r="B62" s="49">
        <f t="shared" si="299"/>
        <v>1000</v>
      </c>
      <c r="C62" s="105">
        <f>VLOOKUP($B$1,'Multipliers and Adjustments'!$A$70:$I$86,TRUNC(COLUMN(C$2)/5)+2,FALSE)*SUMIFS('EPA US Data'!$I:$I,'EPA US Data'!$D:$D,'Country Selector'!$A$2,'EPA US Data'!$J:$J,$B$1,'EPA US Data'!$C:$C,C$2,'EPA US Data'!$G:$G,"&gt;="&amp;$A62,'EPA US Data'!$G:$G,"&lt;"&amp;$B62)*unit_conv*'State Downscaling Multipliers'!$B$15</f>
        <v>0</v>
      </c>
      <c r="D62" s="2">
        <f t="shared" ref="D62:G62" si="419">C62+($H62-$C62)/5</f>
        <v>0</v>
      </c>
      <c r="E62" s="2">
        <f t="shared" si="419"/>
        <v>0</v>
      </c>
      <c r="F62" s="2">
        <f t="shared" si="419"/>
        <v>0</v>
      </c>
      <c r="G62" s="2">
        <f t="shared" si="419"/>
        <v>0</v>
      </c>
      <c r="H62" s="105">
        <f>VLOOKUP($B$1,'Multipliers and Adjustments'!$A$70:$I$86,TRUNC(COLUMN(H$2)/5)+2,FALSE)*SUMIFS('EPA US Data'!$I:$I,'EPA US Data'!$D:$D,'Country Selector'!$A$2,'EPA US Data'!$J:$J,$B$1,'EPA US Data'!$C:$C,H$2,'EPA US Data'!$G:$G,"&gt;="&amp;$A62,'EPA US Data'!$G:$G,"&lt;"&amp;$B62)*unit_conv*'State Downscaling Multipliers'!$B$15</f>
        <v>0</v>
      </c>
      <c r="I62" s="2">
        <f t="shared" ref="I62:L62" si="420">H62+($M62-$H62)/5</f>
        <v>83197.052853195855</v>
      </c>
      <c r="J62" s="2">
        <f t="shared" si="420"/>
        <v>166394.10570639171</v>
      </c>
      <c r="K62" s="2">
        <f t="shared" si="420"/>
        <v>249591.15855958755</v>
      </c>
      <c r="L62" s="2">
        <f t="shared" si="420"/>
        <v>332788.21141278342</v>
      </c>
      <c r="M62" s="105">
        <f>VLOOKUP($B$1,'Multipliers and Adjustments'!$A$70:$I$86,TRUNC(COLUMN(M$2)/5)+2,FALSE)*SUMIFS('EPA US Data'!$I:$I,'EPA US Data'!$D:$D,'Country Selector'!$A$2,'EPA US Data'!$J:$J,$B$1,'EPA US Data'!$C:$C,M$2,'EPA US Data'!$G:$G,"&gt;="&amp;$A62,'EPA US Data'!$G:$G,"&lt;"&amp;$B62)*unit_conv*'State Downscaling Multipliers'!$B$15</f>
        <v>415985.26426597929</v>
      </c>
      <c r="N62" s="2">
        <f t="shared" ref="N62:Q62" si="421">M62+($R62-$M62)/5</f>
        <v>377134.38877922995</v>
      </c>
      <c r="O62" s="2">
        <f t="shared" si="421"/>
        <v>338283.51329248061</v>
      </c>
      <c r="P62" s="2">
        <f t="shared" si="421"/>
        <v>299432.63780573127</v>
      </c>
      <c r="Q62" s="2">
        <f t="shared" si="421"/>
        <v>260581.76231898193</v>
      </c>
      <c r="R62" s="105">
        <f>VLOOKUP($B$1,'Multipliers and Adjustments'!$A$70:$I$86,TRUNC(COLUMN(R$2)/5)+2,FALSE)*SUMIFS('EPA US Data'!$I:$I,'EPA US Data'!$D:$D,'Country Selector'!$A$2,'EPA US Data'!$J:$J,$B$1,'EPA US Data'!$C:$C,R$2,'EPA US Data'!$G:$G,"&gt;="&amp;$A62,'EPA US Data'!$G:$G,"&lt;"&amp;$B62)*unit_conv*'State Downscaling Multipliers'!$B$15</f>
        <v>221730.88683223256</v>
      </c>
      <c r="S62" s="2">
        <f t="shared" ref="S62:V62" si="422">R62+($W62-$R62)/5</f>
        <v>177384.70946578606</v>
      </c>
      <c r="T62" s="2">
        <f t="shared" si="422"/>
        <v>133038.53209933953</v>
      </c>
      <c r="U62" s="2">
        <f t="shared" si="422"/>
        <v>88692.354732893014</v>
      </c>
      <c r="V62" s="2">
        <f t="shared" si="422"/>
        <v>44346.1773664465</v>
      </c>
      <c r="W62" s="105">
        <f>VLOOKUP($B$1,'Multipliers and Adjustments'!$A$70:$I$86,TRUNC(COLUMN(W$2)/5)+2,FALSE)*SUMIFS('EPA US Data'!$I:$I,'EPA US Data'!$D:$D,'Country Selector'!$A$2,'EPA US Data'!$J:$J,$B$1,'EPA US Data'!$C:$C,W$2,'EPA US Data'!$G:$G,"&gt;="&amp;$A62,'EPA US Data'!$G:$G,"&lt;"&amp;$B62)*unit_conv*'State Downscaling Multipliers'!$B$15</f>
        <v>0</v>
      </c>
      <c r="X62" s="2">
        <f t="shared" ref="X62:AA62" si="423">W62+($AB62-$W62)/5</f>
        <v>0</v>
      </c>
      <c r="Y62" s="2">
        <f t="shared" si="423"/>
        <v>0</v>
      </c>
      <c r="Z62" s="2">
        <f t="shared" si="423"/>
        <v>0</v>
      </c>
      <c r="AA62" s="2">
        <f t="shared" si="423"/>
        <v>0</v>
      </c>
      <c r="AB62" s="105">
        <f>VLOOKUP($B$1,'Multipliers and Adjustments'!$A$70:$I$86,TRUNC(COLUMN(AB$2)/5)+2,FALSE)*SUMIFS('EPA US Data'!$I:$I,'EPA US Data'!$D:$D,'Country Selector'!$A$2,'EPA US Data'!$J:$J,$B$1,'EPA US Data'!$C:$C,AB$2,'EPA US Data'!$G:$G,"&gt;="&amp;$A62,'EPA US Data'!$G:$G,"&lt;"&amp;$B62)*unit_conv*'State Downscaling Multipliers'!$B$15</f>
        <v>0</v>
      </c>
      <c r="AC62" s="2">
        <f t="shared" ref="AC62:AF62" si="424">AB62+($AG62-$AB62)/5</f>
        <v>0</v>
      </c>
      <c r="AD62" s="2">
        <f t="shared" si="424"/>
        <v>0</v>
      </c>
      <c r="AE62" s="2">
        <f t="shared" si="424"/>
        <v>0</v>
      </c>
      <c r="AF62" s="2">
        <f t="shared" si="424"/>
        <v>0</v>
      </c>
      <c r="AG62" s="105">
        <f>VLOOKUP($B$1,'Multipliers and Adjustments'!$A$70:$I$86,TRUNC(COLUMN(AG$2)/5)+2,FALSE)*SUMIFS('EPA US Data'!$I:$I,'EPA US Data'!$D:$D,'Country Selector'!$A$2,'EPA US Data'!$J:$J,$B$1,'EPA US Data'!$C:$C,AG$2,'EPA US Data'!$G:$G,"&gt;="&amp;$A62,'EPA US Data'!$G:$G,"&lt;"&amp;$B62)*unit_conv*'State Downscaling Multipliers'!$B$15</f>
        <v>0</v>
      </c>
      <c r="AH62" s="2">
        <f t="shared" ref="AH62:AK62" si="425">AG62+($AL62-$AG62)/5</f>
        <v>53166.919450302048</v>
      </c>
      <c r="AI62" s="2">
        <f t="shared" si="425"/>
        <v>106333.8389006041</v>
      </c>
      <c r="AJ62" s="2">
        <f t="shared" si="425"/>
        <v>159500.75835090614</v>
      </c>
      <c r="AK62" s="2">
        <f t="shared" si="425"/>
        <v>212667.67780120819</v>
      </c>
      <c r="AL62" s="105">
        <f>VLOOKUP($B$1,'Multipliers and Adjustments'!$A$70:$I$86,TRUNC(COLUMN(AL$2)/5)+2,FALSE)*SUMIFS('EPA US Data'!$I:$I,'EPA US Data'!$D:$D,'Country Selector'!$A$2,'EPA US Data'!$J:$J,$B$1,'EPA US Data'!$C:$C,AL$2,'EPA US Data'!$G:$G,"&gt;="&amp;$A62,'EPA US Data'!$G:$G,"&lt;"&amp;$B62)*unit_conv*'State Downscaling Multipliers'!$B$15</f>
        <v>265834.59725151025</v>
      </c>
    </row>
    <row r="63" spans="1:38" ht="15.75" customHeight="1" x14ac:dyDescent="0.25">
      <c r="A63" s="49">
        <f t="shared" si="234"/>
        <v>1000</v>
      </c>
      <c r="B63" s="49">
        <f t="shared" si="299"/>
        <v>1050</v>
      </c>
      <c r="C63" s="105">
        <f>VLOOKUP($B$1,'Multipliers and Adjustments'!$A$70:$I$86,TRUNC(COLUMN(C$2)/5)+2,FALSE)*SUMIFS('EPA US Data'!$I:$I,'EPA US Data'!$D:$D,'Country Selector'!$A$2,'EPA US Data'!$J:$J,$B$1,'EPA US Data'!$C:$C,C$2,'EPA US Data'!$G:$G,"&gt;="&amp;$A63,'EPA US Data'!$G:$G,"&lt;"&amp;$B63)*unit_conv*'State Downscaling Multipliers'!$B$15</f>
        <v>0</v>
      </c>
      <c r="D63" s="2">
        <f t="shared" ref="D63:G63" si="426">C63+($H63-$C63)/5</f>
        <v>76456.807962486288</v>
      </c>
      <c r="E63" s="2">
        <f t="shared" si="426"/>
        <v>152913.61592497258</v>
      </c>
      <c r="F63" s="2">
        <f t="shared" si="426"/>
        <v>229370.42388745886</v>
      </c>
      <c r="G63" s="2">
        <f t="shared" si="426"/>
        <v>305827.23184994515</v>
      </c>
      <c r="H63" s="105">
        <f>VLOOKUP($B$1,'Multipliers and Adjustments'!$A$70:$I$86,TRUNC(COLUMN(H$2)/5)+2,FALSE)*SUMIFS('EPA US Data'!$I:$I,'EPA US Data'!$D:$D,'Country Selector'!$A$2,'EPA US Data'!$J:$J,$B$1,'EPA US Data'!$C:$C,H$2,'EPA US Data'!$G:$G,"&gt;="&amp;$A63,'EPA US Data'!$G:$G,"&lt;"&amp;$B63)*unit_conv*'State Downscaling Multipliers'!$B$15</f>
        <v>382284.03981243144</v>
      </c>
      <c r="I63" s="2">
        <f t="shared" ref="I63:L63" si="427">H63+($M63-$H63)/5</f>
        <v>305827.23184994515</v>
      </c>
      <c r="J63" s="2">
        <f t="shared" si="427"/>
        <v>229370.42388745886</v>
      </c>
      <c r="K63" s="2">
        <f t="shared" si="427"/>
        <v>152913.61592497258</v>
      </c>
      <c r="L63" s="2">
        <f t="shared" si="427"/>
        <v>76456.807962486288</v>
      </c>
      <c r="M63" s="105">
        <f>VLOOKUP($B$1,'Multipliers and Adjustments'!$A$70:$I$86,TRUNC(COLUMN(M$2)/5)+2,FALSE)*SUMIFS('EPA US Data'!$I:$I,'EPA US Data'!$D:$D,'Country Selector'!$A$2,'EPA US Data'!$J:$J,$B$1,'EPA US Data'!$C:$C,M$2,'EPA US Data'!$G:$G,"&gt;="&amp;$A63,'EPA US Data'!$G:$G,"&lt;"&amp;$B63)*unit_conv*'State Downscaling Multipliers'!$B$15</f>
        <v>0</v>
      </c>
      <c r="N63" s="2">
        <f t="shared" ref="N63:Q63" si="428">M63+($R63-$M63)/5</f>
        <v>0</v>
      </c>
      <c r="O63" s="2">
        <f t="shared" si="428"/>
        <v>0</v>
      </c>
      <c r="P63" s="2">
        <f t="shared" si="428"/>
        <v>0</v>
      </c>
      <c r="Q63" s="2">
        <f t="shared" si="428"/>
        <v>0</v>
      </c>
      <c r="R63" s="105">
        <f>VLOOKUP($B$1,'Multipliers and Adjustments'!$A$70:$I$86,TRUNC(COLUMN(R$2)/5)+2,FALSE)*SUMIFS('EPA US Data'!$I:$I,'EPA US Data'!$D:$D,'Country Selector'!$A$2,'EPA US Data'!$J:$J,$B$1,'EPA US Data'!$C:$C,R$2,'EPA US Data'!$G:$G,"&gt;="&amp;$A63,'EPA US Data'!$G:$G,"&lt;"&amp;$B63)*unit_conv*'State Downscaling Multipliers'!$B$15</f>
        <v>0</v>
      </c>
      <c r="S63" s="2">
        <f t="shared" ref="S63:V63" si="429">R63+($W63-$R63)/5</f>
        <v>0</v>
      </c>
      <c r="T63" s="2">
        <f t="shared" si="429"/>
        <v>0</v>
      </c>
      <c r="U63" s="2">
        <f t="shared" si="429"/>
        <v>0</v>
      </c>
      <c r="V63" s="2">
        <f t="shared" si="429"/>
        <v>0</v>
      </c>
      <c r="W63" s="105">
        <f>VLOOKUP($B$1,'Multipliers and Adjustments'!$A$70:$I$86,TRUNC(COLUMN(W$2)/5)+2,FALSE)*SUMIFS('EPA US Data'!$I:$I,'EPA US Data'!$D:$D,'Country Selector'!$A$2,'EPA US Data'!$J:$J,$B$1,'EPA US Data'!$C:$C,W$2,'EPA US Data'!$G:$G,"&gt;="&amp;$A63,'EPA US Data'!$G:$G,"&lt;"&amp;$B63)*unit_conv*'State Downscaling Multipliers'!$B$15</f>
        <v>0</v>
      </c>
      <c r="X63" s="2">
        <f t="shared" ref="X63:AA63" si="430">W63+($AB63-$W63)/5</f>
        <v>0</v>
      </c>
      <c r="Y63" s="2">
        <f t="shared" si="430"/>
        <v>0</v>
      </c>
      <c r="Z63" s="2">
        <f t="shared" si="430"/>
        <v>0</v>
      </c>
      <c r="AA63" s="2">
        <f t="shared" si="430"/>
        <v>0</v>
      </c>
      <c r="AB63" s="105">
        <f>VLOOKUP($B$1,'Multipliers and Adjustments'!$A$70:$I$86,TRUNC(COLUMN(AB$2)/5)+2,FALSE)*SUMIFS('EPA US Data'!$I:$I,'EPA US Data'!$D:$D,'Country Selector'!$A$2,'EPA US Data'!$J:$J,$B$1,'EPA US Data'!$C:$C,AB$2,'EPA US Data'!$G:$G,"&gt;="&amp;$A63,'EPA US Data'!$G:$G,"&lt;"&amp;$B63)*unit_conv*'State Downscaling Multipliers'!$B$15</f>
        <v>0</v>
      </c>
      <c r="AC63" s="2">
        <f t="shared" ref="AC63:AF63" si="431">AB63+($AG63-$AB63)/5</f>
        <v>0</v>
      </c>
      <c r="AD63" s="2">
        <f t="shared" si="431"/>
        <v>0</v>
      </c>
      <c r="AE63" s="2">
        <f t="shared" si="431"/>
        <v>0</v>
      </c>
      <c r="AF63" s="2">
        <f t="shared" si="431"/>
        <v>0</v>
      </c>
      <c r="AG63" s="105">
        <f>VLOOKUP($B$1,'Multipliers and Adjustments'!$A$70:$I$86,TRUNC(COLUMN(AG$2)/5)+2,FALSE)*SUMIFS('EPA US Data'!$I:$I,'EPA US Data'!$D:$D,'Country Selector'!$A$2,'EPA US Data'!$J:$J,$B$1,'EPA US Data'!$C:$C,AG$2,'EPA US Data'!$G:$G,"&gt;="&amp;$A63,'EPA US Data'!$G:$G,"&lt;"&amp;$B63)*unit_conv*'State Downscaling Multipliers'!$B$15</f>
        <v>0</v>
      </c>
      <c r="AH63" s="2">
        <f t="shared" ref="AH63:AK63" si="432">AG63+($AL63-$AG63)/5</f>
        <v>0</v>
      </c>
      <c r="AI63" s="2">
        <f t="shared" si="432"/>
        <v>0</v>
      </c>
      <c r="AJ63" s="2">
        <f t="shared" si="432"/>
        <v>0</v>
      </c>
      <c r="AK63" s="2">
        <f t="shared" si="432"/>
        <v>0</v>
      </c>
      <c r="AL63" s="105">
        <f>VLOOKUP($B$1,'Multipliers and Adjustments'!$A$70:$I$86,TRUNC(COLUMN(AL$2)/5)+2,FALSE)*SUMIFS('EPA US Data'!$I:$I,'EPA US Data'!$D:$D,'Country Selector'!$A$2,'EPA US Data'!$J:$J,$B$1,'EPA US Data'!$C:$C,AL$2,'EPA US Data'!$G:$G,"&gt;="&amp;$A63,'EPA US Data'!$G:$G,"&lt;"&amp;$B63)*unit_conv*'State Downscaling Multipliers'!$B$15</f>
        <v>0</v>
      </c>
    </row>
    <row r="64" spans="1:38" ht="15.75" customHeight="1" x14ac:dyDescent="0.25">
      <c r="A64" s="49">
        <f t="shared" si="234"/>
        <v>1050</v>
      </c>
      <c r="B64" s="49">
        <f t="shared" si="299"/>
        <v>1100</v>
      </c>
      <c r="C64" s="105">
        <f>VLOOKUP($B$1,'Multipliers and Adjustments'!$A$70:$I$86,TRUNC(COLUMN(C$2)/5)+2,FALSE)*SUMIFS('EPA US Data'!$I:$I,'EPA US Data'!$D:$D,'Country Selector'!$A$2,'EPA US Data'!$J:$J,$B$1,'EPA US Data'!$C:$C,C$2,'EPA US Data'!$G:$G,"&gt;="&amp;$A64,'EPA US Data'!$G:$G,"&lt;"&amp;$B64)*unit_conv*'State Downscaling Multipliers'!$B$15</f>
        <v>366947.99864712561</v>
      </c>
      <c r="D64" s="2">
        <f t="shared" ref="D64:G64" si="433">C64+($H64-$C64)/5</f>
        <v>293558.39891770051</v>
      </c>
      <c r="E64" s="2">
        <f t="shared" si="433"/>
        <v>220168.79918827538</v>
      </c>
      <c r="F64" s="2">
        <f t="shared" si="433"/>
        <v>146779.19945885026</v>
      </c>
      <c r="G64" s="2">
        <f t="shared" si="433"/>
        <v>73389.599729425128</v>
      </c>
      <c r="H64" s="105">
        <f>VLOOKUP($B$1,'Multipliers and Adjustments'!$A$70:$I$86,TRUNC(COLUMN(H$2)/5)+2,FALSE)*SUMIFS('EPA US Data'!$I:$I,'EPA US Data'!$D:$D,'Country Selector'!$A$2,'EPA US Data'!$J:$J,$B$1,'EPA US Data'!$C:$C,H$2,'EPA US Data'!$G:$G,"&gt;="&amp;$A64,'EPA US Data'!$G:$G,"&lt;"&amp;$B64)*unit_conv*'State Downscaling Multipliers'!$B$15</f>
        <v>0</v>
      </c>
      <c r="I64" s="2">
        <f t="shared" ref="I64:L64" si="434">H64+($M64-$H64)/5</f>
        <v>0</v>
      </c>
      <c r="J64" s="2">
        <f t="shared" si="434"/>
        <v>0</v>
      </c>
      <c r="K64" s="2">
        <f t="shared" si="434"/>
        <v>0</v>
      </c>
      <c r="L64" s="2">
        <f t="shared" si="434"/>
        <v>0</v>
      </c>
      <c r="M64" s="105">
        <f>VLOOKUP($B$1,'Multipliers and Adjustments'!$A$70:$I$86,TRUNC(COLUMN(M$2)/5)+2,FALSE)*SUMIFS('EPA US Data'!$I:$I,'EPA US Data'!$D:$D,'Country Selector'!$A$2,'EPA US Data'!$J:$J,$B$1,'EPA US Data'!$C:$C,M$2,'EPA US Data'!$G:$G,"&gt;="&amp;$A64,'EPA US Data'!$G:$G,"&lt;"&amp;$B64)*unit_conv*'State Downscaling Multipliers'!$B$15</f>
        <v>0</v>
      </c>
      <c r="N64" s="2">
        <f t="shared" ref="N64:Q64" si="435">M64+($R64-$M64)/5</f>
        <v>0</v>
      </c>
      <c r="O64" s="2">
        <f t="shared" si="435"/>
        <v>0</v>
      </c>
      <c r="P64" s="2">
        <f t="shared" si="435"/>
        <v>0</v>
      </c>
      <c r="Q64" s="2">
        <f t="shared" si="435"/>
        <v>0</v>
      </c>
      <c r="R64" s="105">
        <f>VLOOKUP($B$1,'Multipliers and Adjustments'!$A$70:$I$86,TRUNC(COLUMN(R$2)/5)+2,FALSE)*SUMIFS('EPA US Data'!$I:$I,'EPA US Data'!$D:$D,'Country Selector'!$A$2,'EPA US Data'!$J:$J,$B$1,'EPA US Data'!$C:$C,R$2,'EPA US Data'!$G:$G,"&gt;="&amp;$A64,'EPA US Data'!$G:$G,"&lt;"&amp;$B64)*unit_conv*'State Downscaling Multipliers'!$B$15</f>
        <v>0</v>
      </c>
      <c r="S64" s="2">
        <f t="shared" ref="S64:V64" si="436">R64+($W64-$R64)/5</f>
        <v>0</v>
      </c>
      <c r="T64" s="2">
        <f t="shared" si="436"/>
        <v>0</v>
      </c>
      <c r="U64" s="2">
        <f t="shared" si="436"/>
        <v>0</v>
      </c>
      <c r="V64" s="2">
        <f t="shared" si="436"/>
        <v>0</v>
      </c>
      <c r="W64" s="105">
        <f>VLOOKUP($B$1,'Multipliers and Adjustments'!$A$70:$I$86,TRUNC(COLUMN(W$2)/5)+2,FALSE)*SUMIFS('EPA US Data'!$I:$I,'EPA US Data'!$D:$D,'Country Selector'!$A$2,'EPA US Data'!$J:$J,$B$1,'EPA US Data'!$C:$C,W$2,'EPA US Data'!$G:$G,"&gt;="&amp;$A64,'EPA US Data'!$G:$G,"&lt;"&amp;$B64)*unit_conv*'State Downscaling Multipliers'!$B$15</f>
        <v>0</v>
      </c>
      <c r="X64" s="2">
        <f t="shared" ref="X64:AA64" si="437">W64+($AB64-$W64)/5</f>
        <v>0</v>
      </c>
      <c r="Y64" s="2">
        <f t="shared" si="437"/>
        <v>0</v>
      </c>
      <c r="Z64" s="2">
        <f t="shared" si="437"/>
        <v>0</v>
      </c>
      <c r="AA64" s="2">
        <f t="shared" si="437"/>
        <v>0</v>
      </c>
      <c r="AB64" s="105">
        <f>VLOOKUP($B$1,'Multipliers and Adjustments'!$A$70:$I$86,TRUNC(COLUMN(AB$2)/5)+2,FALSE)*SUMIFS('EPA US Data'!$I:$I,'EPA US Data'!$D:$D,'Country Selector'!$A$2,'EPA US Data'!$J:$J,$B$1,'EPA US Data'!$C:$C,AB$2,'EPA US Data'!$G:$G,"&gt;="&amp;$A64,'EPA US Data'!$G:$G,"&lt;"&amp;$B64)*unit_conv*'State Downscaling Multipliers'!$B$15</f>
        <v>0</v>
      </c>
      <c r="AC64" s="2">
        <f t="shared" ref="AC64:AF64" si="438">AB64+($AG64-$AB64)/5</f>
        <v>0</v>
      </c>
      <c r="AD64" s="2">
        <f t="shared" si="438"/>
        <v>0</v>
      </c>
      <c r="AE64" s="2">
        <f t="shared" si="438"/>
        <v>0</v>
      </c>
      <c r="AF64" s="2">
        <f t="shared" si="438"/>
        <v>0</v>
      </c>
      <c r="AG64" s="105">
        <f>VLOOKUP($B$1,'Multipliers and Adjustments'!$A$70:$I$86,TRUNC(COLUMN(AG$2)/5)+2,FALSE)*SUMIFS('EPA US Data'!$I:$I,'EPA US Data'!$D:$D,'Country Selector'!$A$2,'EPA US Data'!$J:$J,$B$1,'EPA US Data'!$C:$C,AG$2,'EPA US Data'!$G:$G,"&gt;="&amp;$A64,'EPA US Data'!$G:$G,"&lt;"&amp;$B64)*unit_conv*'State Downscaling Multipliers'!$B$15</f>
        <v>0</v>
      </c>
      <c r="AH64" s="2">
        <f t="shared" ref="AH64:AK64" si="439">AG64+($AL64-$AG64)/5</f>
        <v>0</v>
      </c>
      <c r="AI64" s="2">
        <f t="shared" si="439"/>
        <v>0</v>
      </c>
      <c r="AJ64" s="2">
        <f t="shared" si="439"/>
        <v>0</v>
      </c>
      <c r="AK64" s="2">
        <f t="shared" si="439"/>
        <v>0</v>
      </c>
      <c r="AL64" s="105">
        <f>VLOOKUP($B$1,'Multipliers and Adjustments'!$A$70:$I$86,TRUNC(COLUMN(AL$2)/5)+2,FALSE)*SUMIFS('EPA US Data'!$I:$I,'EPA US Data'!$D:$D,'Country Selector'!$A$2,'EPA US Data'!$J:$J,$B$1,'EPA US Data'!$C:$C,AL$2,'EPA US Data'!$G:$G,"&gt;="&amp;$A64,'EPA US Data'!$G:$G,"&lt;"&amp;$B64)*unit_conv*'State Downscaling Multipliers'!$B$15</f>
        <v>0</v>
      </c>
    </row>
    <row r="65" spans="1:38" ht="15.75" customHeight="1" x14ac:dyDescent="0.25">
      <c r="A65" s="49">
        <f t="shared" si="234"/>
        <v>1100</v>
      </c>
      <c r="B65" s="49">
        <f t="shared" si="299"/>
        <v>1150</v>
      </c>
      <c r="C65" s="105">
        <f>VLOOKUP($B$1,'Multipliers and Adjustments'!$A$70:$I$86,TRUNC(COLUMN(C$2)/5)+2,FALSE)*SUMIFS('EPA US Data'!$I:$I,'EPA US Data'!$D:$D,'Country Selector'!$A$2,'EPA US Data'!$J:$J,$B$1,'EPA US Data'!$C:$C,C$2,'EPA US Data'!$G:$G,"&gt;="&amp;$A65,'EPA US Data'!$G:$G,"&lt;"&amp;$B65)*unit_conv*'State Downscaling Multipliers'!$B$15</f>
        <v>0</v>
      </c>
      <c r="D65" s="2">
        <f t="shared" ref="D65:G65" si="440">C65+($H65-$C65)/5</f>
        <v>0</v>
      </c>
      <c r="E65" s="2">
        <f t="shared" si="440"/>
        <v>0</v>
      </c>
      <c r="F65" s="2">
        <f t="shared" si="440"/>
        <v>0</v>
      </c>
      <c r="G65" s="2">
        <f t="shared" si="440"/>
        <v>0</v>
      </c>
      <c r="H65" s="105">
        <f>VLOOKUP($B$1,'Multipliers and Adjustments'!$A$70:$I$86,TRUNC(COLUMN(H$2)/5)+2,FALSE)*SUMIFS('EPA US Data'!$I:$I,'EPA US Data'!$D:$D,'Country Selector'!$A$2,'EPA US Data'!$J:$J,$B$1,'EPA US Data'!$C:$C,H$2,'EPA US Data'!$G:$G,"&gt;="&amp;$A65,'EPA US Data'!$G:$G,"&lt;"&amp;$B65)*unit_conv*'State Downscaling Multipliers'!$B$15</f>
        <v>0</v>
      </c>
      <c r="I65" s="2">
        <f t="shared" ref="I65:L65" si="441">H65+($M65-$H65)/5</f>
        <v>0</v>
      </c>
      <c r="J65" s="2">
        <f t="shared" si="441"/>
        <v>0</v>
      </c>
      <c r="K65" s="2">
        <f t="shared" si="441"/>
        <v>0</v>
      </c>
      <c r="L65" s="2">
        <f t="shared" si="441"/>
        <v>0</v>
      </c>
      <c r="M65" s="105">
        <f>VLOOKUP($B$1,'Multipliers and Adjustments'!$A$70:$I$86,TRUNC(COLUMN(M$2)/5)+2,FALSE)*SUMIFS('EPA US Data'!$I:$I,'EPA US Data'!$D:$D,'Country Selector'!$A$2,'EPA US Data'!$J:$J,$B$1,'EPA US Data'!$C:$C,M$2,'EPA US Data'!$G:$G,"&gt;="&amp;$A65,'EPA US Data'!$G:$G,"&lt;"&amp;$B65)*unit_conv*'State Downscaling Multipliers'!$B$15</f>
        <v>0</v>
      </c>
      <c r="N65" s="2">
        <f t="shared" ref="N65:Q65" si="442">M65+($R65-$M65)/5</f>
        <v>0</v>
      </c>
      <c r="O65" s="2">
        <f t="shared" si="442"/>
        <v>0</v>
      </c>
      <c r="P65" s="2">
        <f t="shared" si="442"/>
        <v>0</v>
      </c>
      <c r="Q65" s="2">
        <f t="shared" si="442"/>
        <v>0</v>
      </c>
      <c r="R65" s="105">
        <f>VLOOKUP($B$1,'Multipliers and Adjustments'!$A$70:$I$86,TRUNC(COLUMN(R$2)/5)+2,FALSE)*SUMIFS('EPA US Data'!$I:$I,'EPA US Data'!$D:$D,'Country Selector'!$A$2,'EPA US Data'!$J:$J,$B$1,'EPA US Data'!$C:$C,R$2,'EPA US Data'!$G:$G,"&gt;="&amp;$A65,'EPA US Data'!$G:$G,"&lt;"&amp;$B65)*unit_conv*'State Downscaling Multipliers'!$B$15</f>
        <v>0</v>
      </c>
      <c r="S65" s="2">
        <f t="shared" ref="S65:V65" si="443">R65+($W65-$R65)/5</f>
        <v>0</v>
      </c>
      <c r="T65" s="2">
        <f t="shared" si="443"/>
        <v>0</v>
      </c>
      <c r="U65" s="2">
        <f t="shared" si="443"/>
        <v>0</v>
      </c>
      <c r="V65" s="2">
        <f t="shared" si="443"/>
        <v>0</v>
      </c>
      <c r="W65" s="105">
        <f>VLOOKUP($B$1,'Multipliers and Adjustments'!$A$70:$I$86,TRUNC(COLUMN(W$2)/5)+2,FALSE)*SUMIFS('EPA US Data'!$I:$I,'EPA US Data'!$D:$D,'Country Selector'!$A$2,'EPA US Data'!$J:$J,$B$1,'EPA US Data'!$C:$C,W$2,'EPA US Data'!$G:$G,"&gt;="&amp;$A65,'EPA US Data'!$G:$G,"&lt;"&amp;$B65)*unit_conv*'State Downscaling Multipliers'!$B$15</f>
        <v>0</v>
      </c>
      <c r="X65" s="2">
        <f t="shared" ref="X65:AA65" si="444">W65+($AB65-$W65)/5</f>
        <v>0</v>
      </c>
      <c r="Y65" s="2">
        <f t="shared" si="444"/>
        <v>0</v>
      </c>
      <c r="Z65" s="2">
        <f t="shared" si="444"/>
        <v>0</v>
      </c>
      <c r="AA65" s="2">
        <f t="shared" si="444"/>
        <v>0</v>
      </c>
      <c r="AB65" s="105">
        <f>VLOOKUP($B$1,'Multipliers and Adjustments'!$A$70:$I$86,TRUNC(COLUMN(AB$2)/5)+2,FALSE)*SUMIFS('EPA US Data'!$I:$I,'EPA US Data'!$D:$D,'Country Selector'!$A$2,'EPA US Data'!$J:$J,$B$1,'EPA US Data'!$C:$C,AB$2,'EPA US Data'!$G:$G,"&gt;="&amp;$A65,'EPA US Data'!$G:$G,"&lt;"&amp;$B65)*unit_conv*'State Downscaling Multipliers'!$B$15</f>
        <v>0</v>
      </c>
      <c r="AC65" s="2">
        <f t="shared" ref="AC65:AF65" si="445">AB65+($AG65-$AB65)/5</f>
        <v>0</v>
      </c>
      <c r="AD65" s="2">
        <f t="shared" si="445"/>
        <v>0</v>
      </c>
      <c r="AE65" s="2">
        <f t="shared" si="445"/>
        <v>0</v>
      </c>
      <c r="AF65" s="2">
        <f t="shared" si="445"/>
        <v>0</v>
      </c>
      <c r="AG65" s="105">
        <f>VLOOKUP($B$1,'Multipliers and Adjustments'!$A$70:$I$86,TRUNC(COLUMN(AG$2)/5)+2,FALSE)*SUMIFS('EPA US Data'!$I:$I,'EPA US Data'!$D:$D,'Country Selector'!$A$2,'EPA US Data'!$J:$J,$B$1,'EPA US Data'!$C:$C,AG$2,'EPA US Data'!$G:$G,"&gt;="&amp;$A65,'EPA US Data'!$G:$G,"&lt;"&amp;$B65)*unit_conv*'State Downscaling Multipliers'!$B$15</f>
        <v>0</v>
      </c>
      <c r="AH65" s="2">
        <f t="shared" ref="AH65:AK65" si="446">AG65+($AL65-$AG65)/5</f>
        <v>0</v>
      </c>
      <c r="AI65" s="2">
        <f t="shared" si="446"/>
        <v>0</v>
      </c>
      <c r="AJ65" s="2">
        <f t="shared" si="446"/>
        <v>0</v>
      </c>
      <c r="AK65" s="2">
        <f t="shared" si="446"/>
        <v>0</v>
      </c>
      <c r="AL65" s="105">
        <f>VLOOKUP($B$1,'Multipliers and Adjustments'!$A$70:$I$86,TRUNC(COLUMN(AL$2)/5)+2,FALSE)*SUMIFS('EPA US Data'!$I:$I,'EPA US Data'!$D:$D,'Country Selector'!$A$2,'EPA US Data'!$J:$J,$B$1,'EPA US Data'!$C:$C,AL$2,'EPA US Data'!$G:$G,"&gt;="&amp;$A65,'EPA US Data'!$G:$G,"&lt;"&amp;$B65)*unit_conv*'State Downscaling Multipliers'!$B$15</f>
        <v>0</v>
      </c>
    </row>
    <row r="66" spans="1:38" ht="15.75" customHeight="1" x14ac:dyDescent="0.25">
      <c r="A66" s="49">
        <f t="shared" si="234"/>
        <v>1150</v>
      </c>
      <c r="B66" s="49">
        <f t="shared" si="299"/>
        <v>1200</v>
      </c>
      <c r="C66" s="105">
        <f>VLOOKUP($B$1,'Multipliers and Adjustments'!$A$70:$I$86,TRUNC(COLUMN(C$2)/5)+2,FALSE)*SUMIFS('EPA US Data'!$I:$I,'EPA US Data'!$D:$D,'Country Selector'!$A$2,'EPA US Data'!$J:$J,$B$1,'EPA US Data'!$C:$C,C$2,'EPA US Data'!$G:$G,"&gt;="&amp;$A66,'EPA US Data'!$G:$G,"&lt;"&amp;$B66)*unit_conv*'State Downscaling Multipliers'!$B$15</f>
        <v>0</v>
      </c>
      <c r="D66" s="2">
        <f t="shared" ref="D66:G66" si="447">C66+($H66-$C66)/5</f>
        <v>0</v>
      </c>
      <c r="E66" s="2">
        <f t="shared" si="447"/>
        <v>0</v>
      </c>
      <c r="F66" s="2">
        <f t="shared" si="447"/>
        <v>0</v>
      </c>
      <c r="G66" s="2">
        <f t="shared" si="447"/>
        <v>0</v>
      </c>
      <c r="H66" s="105">
        <f>VLOOKUP($B$1,'Multipliers and Adjustments'!$A$70:$I$86,TRUNC(COLUMN(H$2)/5)+2,FALSE)*SUMIFS('EPA US Data'!$I:$I,'EPA US Data'!$D:$D,'Country Selector'!$A$2,'EPA US Data'!$J:$J,$B$1,'EPA US Data'!$C:$C,H$2,'EPA US Data'!$G:$G,"&gt;="&amp;$A66,'EPA US Data'!$G:$G,"&lt;"&amp;$B66)*unit_conv*'State Downscaling Multipliers'!$B$15</f>
        <v>0</v>
      </c>
      <c r="I66" s="2">
        <f t="shared" ref="I66:L66" si="448">H66+($M66-$H66)/5</f>
        <v>0</v>
      </c>
      <c r="J66" s="2">
        <f t="shared" si="448"/>
        <v>0</v>
      </c>
      <c r="K66" s="2">
        <f t="shared" si="448"/>
        <v>0</v>
      </c>
      <c r="L66" s="2">
        <f t="shared" si="448"/>
        <v>0</v>
      </c>
      <c r="M66" s="105">
        <f>VLOOKUP($B$1,'Multipliers and Adjustments'!$A$70:$I$86,TRUNC(COLUMN(M$2)/5)+2,FALSE)*SUMIFS('EPA US Data'!$I:$I,'EPA US Data'!$D:$D,'Country Selector'!$A$2,'EPA US Data'!$J:$J,$B$1,'EPA US Data'!$C:$C,M$2,'EPA US Data'!$G:$G,"&gt;="&amp;$A66,'EPA US Data'!$G:$G,"&lt;"&amp;$B66)*unit_conv*'State Downscaling Multipliers'!$B$15</f>
        <v>0</v>
      </c>
      <c r="N66" s="2">
        <f t="shared" ref="N66:Q66" si="449">M66+($R66-$M66)/5</f>
        <v>0</v>
      </c>
      <c r="O66" s="2">
        <f t="shared" si="449"/>
        <v>0</v>
      </c>
      <c r="P66" s="2">
        <f t="shared" si="449"/>
        <v>0</v>
      </c>
      <c r="Q66" s="2">
        <f t="shared" si="449"/>
        <v>0</v>
      </c>
      <c r="R66" s="105">
        <f>VLOOKUP($B$1,'Multipliers and Adjustments'!$A$70:$I$86,TRUNC(COLUMN(R$2)/5)+2,FALSE)*SUMIFS('EPA US Data'!$I:$I,'EPA US Data'!$D:$D,'Country Selector'!$A$2,'EPA US Data'!$J:$J,$B$1,'EPA US Data'!$C:$C,R$2,'EPA US Data'!$G:$G,"&gt;="&amp;$A66,'EPA US Data'!$G:$G,"&lt;"&amp;$B66)*unit_conv*'State Downscaling Multipliers'!$B$15</f>
        <v>0</v>
      </c>
      <c r="S66" s="2">
        <f t="shared" ref="S66:V66" si="450">R66+($W66-$R66)/5</f>
        <v>0</v>
      </c>
      <c r="T66" s="2">
        <f t="shared" si="450"/>
        <v>0</v>
      </c>
      <c r="U66" s="2">
        <f t="shared" si="450"/>
        <v>0</v>
      </c>
      <c r="V66" s="2">
        <f t="shared" si="450"/>
        <v>0</v>
      </c>
      <c r="W66" s="105">
        <f>VLOOKUP($B$1,'Multipliers and Adjustments'!$A$70:$I$86,TRUNC(COLUMN(W$2)/5)+2,FALSE)*SUMIFS('EPA US Data'!$I:$I,'EPA US Data'!$D:$D,'Country Selector'!$A$2,'EPA US Data'!$J:$J,$B$1,'EPA US Data'!$C:$C,W$2,'EPA US Data'!$G:$G,"&gt;="&amp;$A66,'EPA US Data'!$G:$G,"&lt;"&amp;$B66)*unit_conv*'State Downscaling Multipliers'!$B$15</f>
        <v>0</v>
      </c>
      <c r="X66" s="2">
        <f t="shared" ref="X66:AA66" si="451">W66+($AB66-$W66)/5</f>
        <v>0</v>
      </c>
      <c r="Y66" s="2">
        <f t="shared" si="451"/>
        <v>0</v>
      </c>
      <c r="Z66" s="2">
        <f t="shared" si="451"/>
        <v>0</v>
      </c>
      <c r="AA66" s="2">
        <f t="shared" si="451"/>
        <v>0</v>
      </c>
      <c r="AB66" s="105">
        <f>VLOOKUP($B$1,'Multipliers and Adjustments'!$A$70:$I$86,TRUNC(COLUMN(AB$2)/5)+2,FALSE)*SUMIFS('EPA US Data'!$I:$I,'EPA US Data'!$D:$D,'Country Selector'!$A$2,'EPA US Data'!$J:$J,$B$1,'EPA US Data'!$C:$C,AB$2,'EPA US Data'!$G:$G,"&gt;="&amp;$A66,'EPA US Data'!$G:$G,"&lt;"&amp;$B66)*unit_conv*'State Downscaling Multipliers'!$B$15</f>
        <v>0</v>
      </c>
      <c r="AC66" s="2">
        <f t="shared" ref="AC66:AF66" si="452">AB66+($AG66-$AB66)/5</f>
        <v>0</v>
      </c>
      <c r="AD66" s="2">
        <f t="shared" si="452"/>
        <v>0</v>
      </c>
      <c r="AE66" s="2">
        <f t="shared" si="452"/>
        <v>0</v>
      </c>
      <c r="AF66" s="2">
        <f t="shared" si="452"/>
        <v>0</v>
      </c>
      <c r="AG66" s="105">
        <f>VLOOKUP($B$1,'Multipliers and Adjustments'!$A$70:$I$86,TRUNC(COLUMN(AG$2)/5)+2,FALSE)*SUMIFS('EPA US Data'!$I:$I,'EPA US Data'!$D:$D,'Country Selector'!$A$2,'EPA US Data'!$J:$J,$B$1,'EPA US Data'!$C:$C,AG$2,'EPA US Data'!$G:$G,"&gt;="&amp;$A66,'EPA US Data'!$G:$G,"&lt;"&amp;$B66)*unit_conv*'State Downscaling Multipliers'!$B$15</f>
        <v>0</v>
      </c>
      <c r="AH66" s="2">
        <f t="shared" ref="AH66:AK66" si="453">AG66+($AL66-$AG66)/5</f>
        <v>0</v>
      </c>
      <c r="AI66" s="2">
        <f t="shared" si="453"/>
        <v>0</v>
      </c>
      <c r="AJ66" s="2">
        <f t="shared" si="453"/>
        <v>0</v>
      </c>
      <c r="AK66" s="2">
        <f t="shared" si="453"/>
        <v>0</v>
      </c>
      <c r="AL66" s="105">
        <f>VLOOKUP($B$1,'Multipliers and Adjustments'!$A$70:$I$86,TRUNC(COLUMN(AL$2)/5)+2,FALSE)*SUMIFS('EPA US Data'!$I:$I,'EPA US Data'!$D:$D,'Country Selector'!$A$2,'EPA US Data'!$J:$J,$B$1,'EPA US Data'!$C:$C,AL$2,'EPA US Data'!$G:$G,"&gt;="&amp;$A66,'EPA US Data'!$G:$G,"&lt;"&amp;$B66)*unit_conv*'State Downscaling Multipliers'!$B$15</f>
        <v>0</v>
      </c>
    </row>
    <row r="67" spans="1:38" ht="15.75" customHeight="1" x14ac:dyDescent="0.25">
      <c r="A67" s="49">
        <f t="shared" si="234"/>
        <v>1200</v>
      </c>
      <c r="B67" s="49">
        <f t="shared" si="299"/>
        <v>1250</v>
      </c>
      <c r="C67" s="105">
        <f>VLOOKUP($B$1,'Multipliers and Adjustments'!$A$70:$I$86,TRUNC(COLUMN(C$2)/5)+2,FALSE)*SUMIFS('EPA US Data'!$I:$I,'EPA US Data'!$D:$D,'Country Selector'!$A$2,'EPA US Data'!$J:$J,$B$1,'EPA US Data'!$C:$C,C$2,'EPA US Data'!$G:$G,"&gt;="&amp;$A67,'EPA US Data'!$G:$G,"&lt;"&amp;$B67)*unit_conv*'State Downscaling Multipliers'!$B$15</f>
        <v>0</v>
      </c>
      <c r="D67" s="2">
        <f t="shared" ref="D67:G67" si="454">C67+($H67-$C67)/5</f>
        <v>0</v>
      </c>
      <c r="E67" s="2">
        <f t="shared" si="454"/>
        <v>0</v>
      </c>
      <c r="F67" s="2">
        <f t="shared" si="454"/>
        <v>0</v>
      </c>
      <c r="G67" s="2">
        <f t="shared" si="454"/>
        <v>0</v>
      </c>
      <c r="H67" s="105">
        <f>VLOOKUP($B$1,'Multipliers and Adjustments'!$A$70:$I$86,TRUNC(COLUMN(H$2)/5)+2,FALSE)*SUMIFS('EPA US Data'!$I:$I,'EPA US Data'!$D:$D,'Country Selector'!$A$2,'EPA US Data'!$J:$J,$B$1,'EPA US Data'!$C:$C,H$2,'EPA US Data'!$G:$G,"&gt;="&amp;$A67,'EPA US Data'!$G:$G,"&lt;"&amp;$B67)*unit_conv*'State Downscaling Multipliers'!$B$15</f>
        <v>0</v>
      </c>
      <c r="I67" s="2">
        <f t="shared" ref="I67:L67" si="455">H67+($M67-$H67)/5</f>
        <v>0</v>
      </c>
      <c r="J67" s="2">
        <f t="shared" si="455"/>
        <v>0</v>
      </c>
      <c r="K67" s="2">
        <f t="shared" si="455"/>
        <v>0</v>
      </c>
      <c r="L67" s="2">
        <f t="shared" si="455"/>
        <v>0</v>
      </c>
      <c r="M67" s="105">
        <f>VLOOKUP($B$1,'Multipliers and Adjustments'!$A$70:$I$86,TRUNC(COLUMN(M$2)/5)+2,FALSE)*SUMIFS('EPA US Data'!$I:$I,'EPA US Data'!$D:$D,'Country Selector'!$A$2,'EPA US Data'!$J:$J,$B$1,'EPA US Data'!$C:$C,M$2,'EPA US Data'!$G:$G,"&gt;="&amp;$A67,'EPA US Data'!$G:$G,"&lt;"&amp;$B67)*unit_conv*'State Downscaling Multipliers'!$B$15</f>
        <v>0</v>
      </c>
      <c r="N67" s="2">
        <f t="shared" ref="N67:Q67" si="456">M67+($R67-$M67)/5</f>
        <v>0</v>
      </c>
      <c r="O67" s="2">
        <f t="shared" si="456"/>
        <v>0</v>
      </c>
      <c r="P67" s="2">
        <f t="shared" si="456"/>
        <v>0</v>
      </c>
      <c r="Q67" s="2">
        <f t="shared" si="456"/>
        <v>0</v>
      </c>
      <c r="R67" s="105">
        <f>VLOOKUP($B$1,'Multipliers and Adjustments'!$A$70:$I$86,TRUNC(COLUMN(R$2)/5)+2,FALSE)*SUMIFS('EPA US Data'!$I:$I,'EPA US Data'!$D:$D,'Country Selector'!$A$2,'EPA US Data'!$J:$J,$B$1,'EPA US Data'!$C:$C,R$2,'EPA US Data'!$G:$G,"&gt;="&amp;$A67,'EPA US Data'!$G:$G,"&lt;"&amp;$B67)*unit_conv*'State Downscaling Multipliers'!$B$15</f>
        <v>0</v>
      </c>
      <c r="S67" s="2">
        <f t="shared" ref="S67:V67" si="457">R67+($W67-$R67)/5</f>
        <v>0</v>
      </c>
      <c r="T67" s="2">
        <f t="shared" si="457"/>
        <v>0</v>
      </c>
      <c r="U67" s="2">
        <f t="shared" si="457"/>
        <v>0</v>
      </c>
      <c r="V67" s="2">
        <f t="shared" si="457"/>
        <v>0</v>
      </c>
      <c r="W67" s="105">
        <f>VLOOKUP($B$1,'Multipliers and Adjustments'!$A$70:$I$86,TRUNC(COLUMN(W$2)/5)+2,FALSE)*SUMIFS('EPA US Data'!$I:$I,'EPA US Data'!$D:$D,'Country Selector'!$A$2,'EPA US Data'!$J:$J,$B$1,'EPA US Data'!$C:$C,W$2,'EPA US Data'!$G:$G,"&gt;="&amp;$A67,'EPA US Data'!$G:$G,"&lt;"&amp;$B67)*unit_conv*'State Downscaling Multipliers'!$B$15</f>
        <v>0</v>
      </c>
      <c r="X67" s="2">
        <f t="shared" ref="X67:AA67" si="458">W67+($AB67-$W67)/5</f>
        <v>0</v>
      </c>
      <c r="Y67" s="2">
        <f t="shared" si="458"/>
        <v>0</v>
      </c>
      <c r="Z67" s="2">
        <f t="shared" si="458"/>
        <v>0</v>
      </c>
      <c r="AA67" s="2">
        <f t="shared" si="458"/>
        <v>0</v>
      </c>
      <c r="AB67" s="105">
        <f>VLOOKUP($B$1,'Multipliers and Adjustments'!$A$70:$I$86,TRUNC(COLUMN(AB$2)/5)+2,FALSE)*SUMIFS('EPA US Data'!$I:$I,'EPA US Data'!$D:$D,'Country Selector'!$A$2,'EPA US Data'!$J:$J,$B$1,'EPA US Data'!$C:$C,AB$2,'EPA US Data'!$G:$G,"&gt;="&amp;$A67,'EPA US Data'!$G:$G,"&lt;"&amp;$B67)*unit_conv*'State Downscaling Multipliers'!$B$15</f>
        <v>0</v>
      </c>
      <c r="AC67" s="2">
        <f t="shared" ref="AC67:AF67" si="459">AB67+($AG67-$AB67)/5</f>
        <v>0</v>
      </c>
      <c r="AD67" s="2">
        <f t="shared" si="459"/>
        <v>0</v>
      </c>
      <c r="AE67" s="2">
        <f t="shared" si="459"/>
        <v>0</v>
      </c>
      <c r="AF67" s="2">
        <f t="shared" si="459"/>
        <v>0</v>
      </c>
      <c r="AG67" s="105">
        <f>VLOOKUP($B$1,'Multipliers and Adjustments'!$A$70:$I$86,TRUNC(COLUMN(AG$2)/5)+2,FALSE)*SUMIFS('EPA US Data'!$I:$I,'EPA US Data'!$D:$D,'Country Selector'!$A$2,'EPA US Data'!$J:$J,$B$1,'EPA US Data'!$C:$C,AG$2,'EPA US Data'!$G:$G,"&gt;="&amp;$A67,'EPA US Data'!$G:$G,"&lt;"&amp;$B67)*unit_conv*'State Downscaling Multipliers'!$B$15</f>
        <v>0</v>
      </c>
      <c r="AH67" s="2">
        <f t="shared" ref="AH67:AK67" si="460">AG67+($AL67-$AG67)/5</f>
        <v>0</v>
      </c>
      <c r="AI67" s="2">
        <f t="shared" si="460"/>
        <v>0</v>
      </c>
      <c r="AJ67" s="2">
        <f t="shared" si="460"/>
        <v>0</v>
      </c>
      <c r="AK67" s="2">
        <f t="shared" si="460"/>
        <v>0</v>
      </c>
      <c r="AL67" s="105">
        <f>VLOOKUP($B$1,'Multipliers and Adjustments'!$A$70:$I$86,TRUNC(COLUMN(AL$2)/5)+2,FALSE)*SUMIFS('EPA US Data'!$I:$I,'EPA US Data'!$D:$D,'Country Selector'!$A$2,'EPA US Data'!$J:$J,$B$1,'EPA US Data'!$C:$C,AL$2,'EPA US Data'!$G:$G,"&gt;="&amp;$A67,'EPA US Data'!$G:$G,"&lt;"&amp;$B67)*unit_conv*'State Downscaling Multipliers'!$B$15</f>
        <v>0</v>
      </c>
    </row>
    <row r="68" spans="1:38" ht="15.75" customHeight="1" x14ac:dyDescent="0.25">
      <c r="A68" s="49">
        <f t="shared" si="234"/>
        <v>1250</v>
      </c>
      <c r="B68" s="49">
        <f t="shared" si="299"/>
        <v>1300</v>
      </c>
      <c r="C68" s="105">
        <f>VLOOKUP($B$1,'Multipliers and Adjustments'!$A$70:$I$86,TRUNC(COLUMN(C$2)/5)+2,FALSE)*SUMIFS('EPA US Data'!$I:$I,'EPA US Data'!$D:$D,'Country Selector'!$A$2,'EPA US Data'!$J:$J,$B$1,'EPA US Data'!$C:$C,C$2,'EPA US Data'!$G:$G,"&gt;="&amp;$A68,'EPA US Data'!$G:$G,"&lt;"&amp;$B68)*unit_conv*'State Downscaling Multipliers'!$B$15</f>
        <v>0</v>
      </c>
      <c r="D68" s="2">
        <f t="shared" ref="D68:G68" si="461">C68+($H68-$C68)/5</f>
        <v>0</v>
      </c>
      <c r="E68" s="2">
        <f t="shared" si="461"/>
        <v>0</v>
      </c>
      <c r="F68" s="2">
        <f t="shared" si="461"/>
        <v>0</v>
      </c>
      <c r="G68" s="2">
        <f t="shared" si="461"/>
        <v>0</v>
      </c>
      <c r="H68" s="105">
        <f>VLOOKUP($B$1,'Multipliers and Adjustments'!$A$70:$I$86,TRUNC(COLUMN(H$2)/5)+2,FALSE)*SUMIFS('EPA US Data'!$I:$I,'EPA US Data'!$D:$D,'Country Selector'!$A$2,'EPA US Data'!$J:$J,$B$1,'EPA US Data'!$C:$C,H$2,'EPA US Data'!$G:$G,"&gt;="&amp;$A68,'EPA US Data'!$G:$G,"&lt;"&amp;$B68)*unit_conv*'State Downscaling Multipliers'!$B$15</f>
        <v>0</v>
      </c>
      <c r="I68" s="2">
        <f t="shared" ref="I68:L68" si="462">H68+($M68-$H68)/5</f>
        <v>0</v>
      </c>
      <c r="J68" s="2">
        <f t="shared" si="462"/>
        <v>0</v>
      </c>
      <c r="K68" s="2">
        <f t="shared" si="462"/>
        <v>0</v>
      </c>
      <c r="L68" s="2">
        <f t="shared" si="462"/>
        <v>0</v>
      </c>
      <c r="M68" s="105">
        <f>VLOOKUP($B$1,'Multipliers and Adjustments'!$A$70:$I$86,TRUNC(COLUMN(M$2)/5)+2,FALSE)*SUMIFS('EPA US Data'!$I:$I,'EPA US Data'!$D:$D,'Country Selector'!$A$2,'EPA US Data'!$J:$J,$B$1,'EPA US Data'!$C:$C,M$2,'EPA US Data'!$G:$G,"&gt;="&amp;$A68,'EPA US Data'!$G:$G,"&lt;"&amp;$B68)*unit_conv*'State Downscaling Multipliers'!$B$15</f>
        <v>0</v>
      </c>
      <c r="N68" s="2">
        <f t="shared" ref="N68:Q68" si="463">M68+($R68-$M68)/5</f>
        <v>0</v>
      </c>
      <c r="O68" s="2">
        <f t="shared" si="463"/>
        <v>0</v>
      </c>
      <c r="P68" s="2">
        <f t="shared" si="463"/>
        <v>0</v>
      </c>
      <c r="Q68" s="2">
        <f t="shared" si="463"/>
        <v>0</v>
      </c>
      <c r="R68" s="105">
        <f>VLOOKUP($B$1,'Multipliers and Adjustments'!$A$70:$I$86,TRUNC(COLUMN(R$2)/5)+2,FALSE)*SUMIFS('EPA US Data'!$I:$I,'EPA US Data'!$D:$D,'Country Selector'!$A$2,'EPA US Data'!$J:$J,$B$1,'EPA US Data'!$C:$C,R$2,'EPA US Data'!$G:$G,"&gt;="&amp;$A68,'EPA US Data'!$G:$G,"&lt;"&amp;$B68)*unit_conv*'State Downscaling Multipliers'!$B$15</f>
        <v>0</v>
      </c>
      <c r="S68" s="2">
        <f t="shared" ref="S68:V68" si="464">R68+($W68-$R68)/5</f>
        <v>0</v>
      </c>
      <c r="T68" s="2">
        <f t="shared" si="464"/>
        <v>0</v>
      </c>
      <c r="U68" s="2">
        <f t="shared" si="464"/>
        <v>0</v>
      </c>
      <c r="V68" s="2">
        <f t="shared" si="464"/>
        <v>0</v>
      </c>
      <c r="W68" s="105">
        <f>VLOOKUP($B$1,'Multipliers and Adjustments'!$A$70:$I$86,TRUNC(COLUMN(W$2)/5)+2,FALSE)*SUMIFS('EPA US Data'!$I:$I,'EPA US Data'!$D:$D,'Country Selector'!$A$2,'EPA US Data'!$J:$J,$B$1,'EPA US Data'!$C:$C,W$2,'EPA US Data'!$G:$G,"&gt;="&amp;$A68,'EPA US Data'!$G:$G,"&lt;"&amp;$B68)*unit_conv*'State Downscaling Multipliers'!$B$15</f>
        <v>0</v>
      </c>
      <c r="X68" s="2">
        <f t="shared" ref="X68:AA68" si="465">W68+($AB68-$W68)/5</f>
        <v>0</v>
      </c>
      <c r="Y68" s="2">
        <f t="shared" si="465"/>
        <v>0</v>
      </c>
      <c r="Z68" s="2">
        <f t="shared" si="465"/>
        <v>0</v>
      </c>
      <c r="AA68" s="2">
        <f t="shared" si="465"/>
        <v>0</v>
      </c>
      <c r="AB68" s="105">
        <f>VLOOKUP($B$1,'Multipliers and Adjustments'!$A$70:$I$86,TRUNC(COLUMN(AB$2)/5)+2,FALSE)*SUMIFS('EPA US Data'!$I:$I,'EPA US Data'!$D:$D,'Country Selector'!$A$2,'EPA US Data'!$J:$J,$B$1,'EPA US Data'!$C:$C,AB$2,'EPA US Data'!$G:$G,"&gt;="&amp;$A68,'EPA US Data'!$G:$G,"&lt;"&amp;$B68)*unit_conv*'State Downscaling Multipliers'!$B$15</f>
        <v>0</v>
      </c>
      <c r="AC68" s="2">
        <f t="shared" ref="AC68:AF68" si="466">AB68+($AG68-$AB68)/5</f>
        <v>0</v>
      </c>
      <c r="AD68" s="2">
        <f t="shared" si="466"/>
        <v>0</v>
      </c>
      <c r="AE68" s="2">
        <f t="shared" si="466"/>
        <v>0</v>
      </c>
      <c r="AF68" s="2">
        <f t="shared" si="466"/>
        <v>0</v>
      </c>
      <c r="AG68" s="105">
        <f>VLOOKUP($B$1,'Multipliers and Adjustments'!$A$70:$I$86,TRUNC(COLUMN(AG$2)/5)+2,FALSE)*SUMIFS('EPA US Data'!$I:$I,'EPA US Data'!$D:$D,'Country Selector'!$A$2,'EPA US Data'!$J:$J,$B$1,'EPA US Data'!$C:$C,AG$2,'EPA US Data'!$G:$G,"&gt;="&amp;$A68,'EPA US Data'!$G:$G,"&lt;"&amp;$B68)*unit_conv*'State Downscaling Multipliers'!$B$15</f>
        <v>0</v>
      </c>
      <c r="AH68" s="2">
        <f t="shared" ref="AH68:AK68" si="467">AG68+($AL68-$AG68)/5</f>
        <v>0</v>
      </c>
      <c r="AI68" s="2">
        <f t="shared" si="467"/>
        <v>0</v>
      </c>
      <c r="AJ68" s="2">
        <f t="shared" si="467"/>
        <v>0</v>
      </c>
      <c r="AK68" s="2">
        <f t="shared" si="467"/>
        <v>0</v>
      </c>
      <c r="AL68" s="105">
        <f>VLOOKUP($B$1,'Multipliers and Adjustments'!$A$70:$I$86,TRUNC(COLUMN(AL$2)/5)+2,FALSE)*SUMIFS('EPA US Data'!$I:$I,'EPA US Data'!$D:$D,'Country Selector'!$A$2,'EPA US Data'!$J:$J,$B$1,'EPA US Data'!$C:$C,AL$2,'EPA US Data'!$G:$G,"&gt;="&amp;$A68,'EPA US Data'!$G:$G,"&lt;"&amp;$B68)*unit_conv*'State Downscaling Multipliers'!$B$15</f>
        <v>0</v>
      </c>
    </row>
    <row r="69" spans="1:38" ht="15.75" customHeight="1" x14ac:dyDescent="0.25">
      <c r="A69" s="49">
        <f t="shared" si="234"/>
        <v>1300</v>
      </c>
      <c r="B69" s="49">
        <f t="shared" si="299"/>
        <v>1350</v>
      </c>
      <c r="C69" s="105">
        <f>VLOOKUP($B$1,'Multipliers and Adjustments'!$A$70:$I$86,TRUNC(COLUMN(C$2)/5)+2,FALSE)*SUMIFS('EPA US Data'!$I:$I,'EPA US Data'!$D:$D,'Country Selector'!$A$2,'EPA US Data'!$J:$J,$B$1,'EPA US Data'!$C:$C,C$2,'EPA US Data'!$G:$G,"&gt;="&amp;$A69,'EPA US Data'!$G:$G,"&lt;"&amp;$B69)*unit_conv*'State Downscaling Multipliers'!$B$15</f>
        <v>0</v>
      </c>
      <c r="D69" s="2">
        <f t="shared" ref="D69:G69" si="468">C69+($H69-$C69)/5</f>
        <v>0</v>
      </c>
      <c r="E69" s="2">
        <f t="shared" si="468"/>
        <v>0</v>
      </c>
      <c r="F69" s="2">
        <f t="shared" si="468"/>
        <v>0</v>
      </c>
      <c r="G69" s="2">
        <f t="shared" si="468"/>
        <v>0</v>
      </c>
      <c r="H69" s="105">
        <f>VLOOKUP($B$1,'Multipliers and Adjustments'!$A$70:$I$86,TRUNC(COLUMN(H$2)/5)+2,FALSE)*SUMIFS('EPA US Data'!$I:$I,'EPA US Data'!$D:$D,'Country Selector'!$A$2,'EPA US Data'!$J:$J,$B$1,'EPA US Data'!$C:$C,H$2,'EPA US Data'!$G:$G,"&gt;="&amp;$A69,'EPA US Data'!$G:$G,"&lt;"&amp;$B69)*unit_conv*'State Downscaling Multipliers'!$B$15</f>
        <v>0</v>
      </c>
      <c r="I69" s="2">
        <f t="shared" ref="I69:L69" si="469">H69+($M69-$H69)/5</f>
        <v>0</v>
      </c>
      <c r="J69" s="2">
        <f t="shared" si="469"/>
        <v>0</v>
      </c>
      <c r="K69" s="2">
        <f t="shared" si="469"/>
        <v>0</v>
      </c>
      <c r="L69" s="2">
        <f t="shared" si="469"/>
        <v>0</v>
      </c>
      <c r="M69" s="105">
        <f>VLOOKUP($B$1,'Multipliers and Adjustments'!$A$70:$I$86,TRUNC(COLUMN(M$2)/5)+2,FALSE)*SUMIFS('EPA US Data'!$I:$I,'EPA US Data'!$D:$D,'Country Selector'!$A$2,'EPA US Data'!$J:$J,$B$1,'EPA US Data'!$C:$C,M$2,'EPA US Data'!$G:$G,"&gt;="&amp;$A69,'EPA US Data'!$G:$G,"&lt;"&amp;$B69)*unit_conv*'State Downscaling Multipliers'!$B$15</f>
        <v>0</v>
      </c>
      <c r="N69" s="2">
        <f t="shared" ref="N69:Q69" si="470">M69+($R69-$M69)/5</f>
        <v>0</v>
      </c>
      <c r="O69" s="2">
        <f t="shared" si="470"/>
        <v>0</v>
      </c>
      <c r="P69" s="2">
        <f t="shared" si="470"/>
        <v>0</v>
      </c>
      <c r="Q69" s="2">
        <f t="shared" si="470"/>
        <v>0</v>
      </c>
      <c r="R69" s="105">
        <f>VLOOKUP($B$1,'Multipliers and Adjustments'!$A$70:$I$86,TRUNC(COLUMN(R$2)/5)+2,FALSE)*SUMIFS('EPA US Data'!$I:$I,'EPA US Data'!$D:$D,'Country Selector'!$A$2,'EPA US Data'!$J:$J,$B$1,'EPA US Data'!$C:$C,R$2,'EPA US Data'!$G:$G,"&gt;="&amp;$A69,'EPA US Data'!$G:$G,"&lt;"&amp;$B69)*unit_conv*'State Downscaling Multipliers'!$B$15</f>
        <v>0</v>
      </c>
      <c r="S69" s="2">
        <f t="shared" ref="S69:V69" si="471">R69+($W69-$R69)/5</f>
        <v>0</v>
      </c>
      <c r="T69" s="2">
        <f t="shared" si="471"/>
        <v>0</v>
      </c>
      <c r="U69" s="2">
        <f t="shared" si="471"/>
        <v>0</v>
      </c>
      <c r="V69" s="2">
        <f t="shared" si="471"/>
        <v>0</v>
      </c>
      <c r="W69" s="105">
        <f>VLOOKUP($B$1,'Multipliers and Adjustments'!$A$70:$I$86,TRUNC(COLUMN(W$2)/5)+2,FALSE)*SUMIFS('EPA US Data'!$I:$I,'EPA US Data'!$D:$D,'Country Selector'!$A$2,'EPA US Data'!$J:$J,$B$1,'EPA US Data'!$C:$C,W$2,'EPA US Data'!$G:$G,"&gt;="&amp;$A69,'EPA US Data'!$G:$G,"&lt;"&amp;$B69)*unit_conv*'State Downscaling Multipliers'!$B$15</f>
        <v>0</v>
      </c>
      <c r="X69" s="2">
        <f t="shared" ref="X69:AA69" si="472">W69+($AB69-$W69)/5</f>
        <v>0</v>
      </c>
      <c r="Y69" s="2">
        <f t="shared" si="472"/>
        <v>0</v>
      </c>
      <c r="Z69" s="2">
        <f t="shared" si="472"/>
        <v>0</v>
      </c>
      <c r="AA69" s="2">
        <f t="shared" si="472"/>
        <v>0</v>
      </c>
      <c r="AB69" s="105">
        <f>VLOOKUP($B$1,'Multipliers and Adjustments'!$A$70:$I$86,TRUNC(COLUMN(AB$2)/5)+2,FALSE)*SUMIFS('EPA US Data'!$I:$I,'EPA US Data'!$D:$D,'Country Selector'!$A$2,'EPA US Data'!$J:$J,$B$1,'EPA US Data'!$C:$C,AB$2,'EPA US Data'!$G:$G,"&gt;="&amp;$A69,'EPA US Data'!$G:$G,"&lt;"&amp;$B69)*unit_conv*'State Downscaling Multipliers'!$B$15</f>
        <v>0</v>
      </c>
      <c r="AC69" s="2">
        <f t="shared" ref="AC69:AF69" si="473">AB69+($AG69-$AB69)/5</f>
        <v>0</v>
      </c>
      <c r="AD69" s="2">
        <f t="shared" si="473"/>
        <v>0</v>
      </c>
      <c r="AE69" s="2">
        <f t="shared" si="473"/>
        <v>0</v>
      </c>
      <c r="AF69" s="2">
        <f t="shared" si="473"/>
        <v>0</v>
      </c>
      <c r="AG69" s="105">
        <f>VLOOKUP($B$1,'Multipliers and Adjustments'!$A$70:$I$86,TRUNC(COLUMN(AG$2)/5)+2,FALSE)*SUMIFS('EPA US Data'!$I:$I,'EPA US Data'!$D:$D,'Country Selector'!$A$2,'EPA US Data'!$J:$J,$B$1,'EPA US Data'!$C:$C,AG$2,'EPA US Data'!$G:$G,"&gt;="&amp;$A69,'EPA US Data'!$G:$G,"&lt;"&amp;$B69)*unit_conv*'State Downscaling Multipliers'!$B$15</f>
        <v>0</v>
      </c>
      <c r="AH69" s="2">
        <f t="shared" ref="AH69:AK69" si="474">AG69+($AL69-$AG69)/5</f>
        <v>0</v>
      </c>
      <c r="AI69" s="2">
        <f t="shared" si="474"/>
        <v>0</v>
      </c>
      <c r="AJ69" s="2">
        <f t="shared" si="474"/>
        <v>0</v>
      </c>
      <c r="AK69" s="2">
        <f t="shared" si="474"/>
        <v>0</v>
      </c>
      <c r="AL69" s="105">
        <f>VLOOKUP($B$1,'Multipliers and Adjustments'!$A$70:$I$86,TRUNC(COLUMN(AL$2)/5)+2,FALSE)*SUMIFS('EPA US Data'!$I:$I,'EPA US Data'!$D:$D,'Country Selector'!$A$2,'EPA US Data'!$J:$J,$B$1,'EPA US Data'!$C:$C,AL$2,'EPA US Data'!$G:$G,"&gt;="&amp;$A69,'EPA US Data'!$G:$G,"&lt;"&amp;$B69)*unit_conv*'State Downscaling Multipliers'!$B$15</f>
        <v>0</v>
      </c>
    </row>
    <row r="70" spans="1:38" ht="15.75" customHeight="1" x14ac:dyDescent="0.25">
      <c r="A70" s="49">
        <f t="shared" si="234"/>
        <v>1350</v>
      </c>
      <c r="B70" s="49">
        <f t="shared" si="299"/>
        <v>1400</v>
      </c>
      <c r="C70" s="105">
        <f>VLOOKUP($B$1,'Multipliers and Adjustments'!$A$70:$I$86,TRUNC(COLUMN(C$2)/5)+2,FALSE)*SUMIFS('EPA US Data'!$I:$I,'EPA US Data'!$D:$D,'Country Selector'!$A$2,'EPA US Data'!$J:$J,$B$1,'EPA US Data'!$C:$C,C$2,'EPA US Data'!$G:$G,"&gt;="&amp;$A70,'EPA US Data'!$G:$G,"&lt;"&amp;$B70)*unit_conv*'State Downscaling Multipliers'!$B$15</f>
        <v>0</v>
      </c>
      <c r="D70" s="2">
        <f t="shared" ref="D70:G70" si="475">C70+($H70-$C70)/5</f>
        <v>0</v>
      </c>
      <c r="E70" s="2">
        <f t="shared" si="475"/>
        <v>0</v>
      </c>
      <c r="F70" s="2">
        <f t="shared" si="475"/>
        <v>0</v>
      </c>
      <c r="G70" s="2">
        <f t="shared" si="475"/>
        <v>0</v>
      </c>
      <c r="H70" s="105">
        <f>VLOOKUP($B$1,'Multipliers and Adjustments'!$A$70:$I$86,TRUNC(COLUMN(H$2)/5)+2,FALSE)*SUMIFS('EPA US Data'!$I:$I,'EPA US Data'!$D:$D,'Country Selector'!$A$2,'EPA US Data'!$J:$J,$B$1,'EPA US Data'!$C:$C,H$2,'EPA US Data'!$G:$G,"&gt;="&amp;$A70,'EPA US Data'!$G:$G,"&lt;"&amp;$B70)*unit_conv*'State Downscaling Multipliers'!$B$15</f>
        <v>0</v>
      </c>
      <c r="I70" s="2">
        <f t="shared" ref="I70:L70" si="476">H70+($M70-$H70)/5</f>
        <v>0</v>
      </c>
      <c r="J70" s="2">
        <f t="shared" si="476"/>
        <v>0</v>
      </c>
      <c r="K70" s="2">
        <f t="shared" si="476"/>
        <v>0</v>
      </c>
      <c r="L70" s="2">
        <f t="shared" si="476"/>
        <v>0</v>
      </c>
      <c r="M70" s="105">
        <f>VLOOKUP($B$1,'Multipliers and Adjustments'!$A$70:$I$86,TRUNC(COLUMN(M$2)/5)+2,FALSE)*SUMIFS('EPA US Data'!$I:$I,'EPA US Data'!$D:$D,'Country Selector'!$A$2,'EPA US Data'!$J:$J,$B$1,'EPA US Data'!$C:$C,M$2,'EPA US Data'!$G:$G,"&gt;="&amp;$A70,'EPA US Data'!$G:$G,"&lt;"&amp;$B70)*unit_conv*'State Downscaling Multipliers'!$B$15</f>
        <v>0</v>
      </c>
      <c r="N70" s="2">
        <f t="shared" ref="N70:Q70" si="477">M70+($R70-$M70)/5</f>
        <v>0</v>
      </c>
      <c r="O70" s="2">
        <f t="shared" si="477"/>
        <v>0</v>
      </c>
      <c r="P70" s="2">
        <f t="shared" si="477"/>
        <v>0</v>
      </c>
      <c r="Q70" s="2">
        <f t="shared" si="477"/>
        <v>0</v>
      </c>
      <c r="R70" s="105">
        <f>VLOOKUP($B$1,'Multipliers and Adjustments'!$A$70:$I$86,TRUNC(COLUMN(R$2)/5)+2,FALSE)*SUMIFS('EPA US Data'!$I:$I,'EPA US Data'!$D:$D,'Country Selector'!$A$2,'EPA US Data'!$J:$J,$B$1,'EPA US Data'!$C:$C,R$2,'EPA US Data'!$G:$G,"&gt;="&amp;$A70,'EPA US Data'!$G:$G,"&lt;"&amp;$B70)*unit_conv*'State Downscaling Multipliers'!$B$15</f>
        <v>0</v>
      </c>
      <c r="S70" s="2">
        <f t="shared" ref="S70:V70" si="478">R70+($W70-$R70)/5</f>
        <v>0</v>
      </c>
      <c r="T70" s="2">
        <f t="shared" si="478"/>
        <v>0</v>
      </c>
      <c r="U70" s="2">
        <f t="shared" si="478"/>
        <v>0</v>
      </c>
      <c r="V70" s="2">
        <f t="shared" si="478"/>
        <v>0</v>
      </c>
      <c r="W70" s="105">
        <f>VLOOKUP($B$1,'Multipliers and Adjustments'!$A$70:$I$86,TRUNC(COLUMN(W$2)/5)+2,FALSE)*SUMIFS('EPA US Data'!$I:$I,'EPA US Data'!$D:$D,'Country Selector'!$A$2,'EPA US Data'!$J:$J,$B$1,'EPA US Data'!$C:$C,W$2,'EPA US Data'!$G:$G,"&gt;="&amp;$A70,'EPA US Data'!$G:$G,"&lt;"&amp;$B70)*unit_conv*'State Downscaling Multipliers'!$B$15</f>
        <v>0</v>
      </c>
      <c r="X70" s="2">
        <f t="shared" ref="X70:AA70" si="479">W70+($AB70-$W70)/5</f>
        <v>0</v>
      </c>
      <c r="Y70" s="2">
        <f t="shared" si="479"/>
        <v>0</v>
      </c>
      <c r="Z70" s="2">
        <f t="shared" si="479"/>
        <v>0</v>
      </c>
      <c r="AA70" s="2">
        <f t="shared" si="479"/>
        <v>0</v>
      </c>
      <c r="AB70" s="105">
        <f>VLOOKUP($B$1,'Multipliers and Adjustments'!$A$70:$I$86,TRUNC(COLUMN(AB$2)/5)+2,FALSE)*SUMIFS('EPA US Data'!$I:$I,'EPA US Data'!$D:$D,'Country Selector'!$A$2,'EPA US Data'!$J:$J,$B$1,'EPA US Data'!$C:$C,AB$2,'EPA US Data'!$G:$G,"&gt;="&amp;$A70,'EPA US Data'!$G:$G,"&lt;"&amp;$B70)*unit_conv*'State Downscaling Multipliers'!$B$15</f>
        <v>0</v>
      </c>
      <c r="AC70" s="2">
        <f t="shared" ref="AC70:AF70" si="480">AB70+($AG70-$AB70)/5</f>
        <v>0</v>
      </c>
      <c r="AD70" s="2">
        <f t="shared" si="480"/>
        <v>0</v>
      </c>
      <c r="AE70" s="2">
        <f t="shared" si="480"/>
        <v>0</v>
      </c>
      <c r="AF70" s="2">
        <f t="shared" si="480"/>
        <v>0</v>
      </c>
      <c r="AG70" s="105">
        <f>VLOOKUP($B$1,'Multipliers and Adjustments'!$A$70:$I$86,TRUNC(COLUMN(AG$2)/5)+2,FALSE)*SUMIFS('EPA US Data'!$I:$I,'EPA US Data'!$D:$D,'Country Selector'!$A$2,'EPA US Data'!$J:$J,$B$1,'EPA US Data'!$C:$C,AG$2,'EPA US Data'!$G:$G,"&gt;="&amp;$A70,'EPA US Data'!$G:$G,"&lt;"&amp;$B70)*unit_conv*'State Downscaling Multipliers'!$B$15</f>
        <v>0</v>
      </c>
      <c r="AH70" s="2">
        <f t="shared" ref="AH70:AK70" si="481">AG70+($AL70-$AG70)/5</f>
        <v>0</v>
      </c>
      <c r="AI70" s="2">
        <f t="shared" si="481"/>
        <v>0</v>
      </c>
      <c r="AJ70" s="2">
        <f t="shared" si="481"/>
        <v>0</v>
      </c>
      <c r="AK70" s="2">
        <f t="shared" si="481"/>
        <v>0</v>
      </c>
      <c r="AL70" s="105">
        <f>VLOOKUP($B$1,'Multipliers and Adjustments'!$A$70:$I$86,TRUNC(COLUMN(AL$2)/5)+2,FALSE)*SUMIFS('EPA US Data'!$I:$I,'EPA US Data'!$D:$D,'Country Selector'!$A$2,'EPA US Data'!$J:$J,$B$1,'EPA US Data'!$C:$C,AL$2,'EPA US Data'!$G:$G,"&gt;="&amp;$A70,'EPA US Data'!$G:$G,"&lt;"&amp;$B70)*unit_conv*'State Downscaling Multipliers'!$B$15</f>
        <v>0</v>
      </c>
    </row>
    <row r="71" spans="1:38" ht="15.75" customHeight="1" x14ac:dyDescent="0.25">
      <c r="A71" s="49">
        <f t="shared" si="234"/>
        <v>1400</v>
      </c>
      <c r="B71" s="49">
        <f t="shared" si="299"/>
        <v>1450</v>
      </c>
      <c r="C71" s="105">
        <f>VLOOKUP($B$1,'Multipliers and Adjustments'!$A$70:$I$86,TRUNC(COLUMN(C$2)/5)+2,FALSE)*SUMIFS('EPA US Data'!$I:$I,'EPA US Data'!$D:$D,'Country Selector'!$A$2,'EPA US Data'!$J:$J,$B$1,'EPA US Data'!$C:$C,C$2,'EPA US Data'!$G:$G,"&gt;="&amp;$A71,'EPA US Data'!$G:$G,"&lt;"&amp;$B71)*unit_conv*'State Downscaling Multipliers'!$B$15</f>
        <v>0</v>
      </c>
      <c r="D71" s="2">
        <f t="shared" ref="D71:G71" si="482">C71+($H71-$C71)/5</f>
        <v>0</v>
      </c>
      <c r="E71" s="2">
        <f t="shared" si="482"/>
        <v>0</v>
      </c>
      <c r="F71" s="2">
        <f t="shared" si="482"/>
        <v>0</v>
      </c>
      <c r="G71" s="2">
        <f t="shared" si="482"/>
        <v>0</v>
      </c>
      <c r="H71" s="105">
        <f>VLOOKUP($B$1,'Multipliers and Adjustments'!$A$70:$I$86,TRUNC(COLUMN(H$2)/5)+2,FALSE)*SUMIFS('EPA US Data'!$I:$I,'EPA US Data'!$D:$D,'Country Selector'!$A$2,'EPA US Data'!$J:$J,$B$1,'EPA US Data'!$C:$C,H$2,'EPA US Data'!$G:$G,"&gt;="&amp;$A71,'EPA US Data'!$G:$G,"&lt;"&amp;$B71)*unit_conv*'State Downscaling Multipliers'!$B$15</f>
        <v>0</v>
      </c>
      <c r="I71" s="2">
        <f t="shared" ref="I71:L71" si="483">H71+($M71-$H71)/5</f>
        <v>0</v>
      </c>
      <c r="J71" s="2">
        <f t="shared" si="483"/>
        <v>0</v>
      </c>
      <c r="K71" s="2">
        <f t="shared" si="483"/>
        <v>0</v>
      </c>
      <c r="L71" s="2">
        <f t="shared" si="483"/>
        <v>0</v>
      </c>
      <c r="M71" s="105">
        <f>VLOOKUP($B$1,'Multipliers and Adjustments'!$A$70:$I$86,TRUNC(COLUMN(M$2)/5)+2,FALSE)*SUMIFS('EPA US Data'!$I:$I,'EPA US Data'!$D:$D,'Country Selector'!$A$2,'EPA US Data'!$J:$J,$B$1,'EPA US Data'!$C:$C,M$2,'EPA US Data'!$G:$G,"&gt;="&amp;$A71,'EPA US Data'!$G:$G,"&lt;"&amp;$B71)*unit_conv*'State Downscaling Multipliers'!$B$15</f>
        <v>0</v>
      </c>
      <c r="N71" s="2">
        <f t="shared" ref="N71:Q71" si="484">M71+($R71-$M71)/5</f>
        <v>0</v>
      </c>
      <c r="O71" s="2">
        <f t="shared" si="484"/>
        <v>0</v>
      </c>
      <c r="P71" s="2">
        <f t="shared" si="484"/>
        <v>0</v>
      </c>
      <c r="Q71" s="2">
        <f t="shared" si="484"/>
        <v>0</v>
      </c>
      <c r="R71" s="105">
        <f>VLOOKUP($B$1,'Multipliers and Adjustments'!$A$70:$I$86,TRUNC(COLUMN(R$2)/5)+2,FALSE)*SUMIFS('EPA US Data'!$I:$I,'EPA US Data'!$D:$D,'Country Selector'!$A$2,'EPA US Data'!$J:$J,$B$1,'EPA US Data'!$C:$C,R$2,'EPA US Data'!$G:$G,"&gt;="&amp;$A71,'EPA US Data'!$G:$G,"&lt;"&amp;$B71)*unit_conv*'State Downscaling Multipliers'!$B$15</f>
        <v>0</v>
      </c>
      <c r="S71" s="2">
        <f t="shared" ref="S71:V71" si="485">R71+($W71-$R71)/5</f>
        <v>0</v>
      </c>
      <c r="T71" s="2">
        <f t="shared" si="485"/>
        <v>0</v>
      </c>
      <c r="U71" s="2">
        <f t="shared" si="485"/>
        <v>0</v>
      </c>
      <c r="V71" s="2">
        <f t="shared" si="485"/>
        <v>0</v>
      </c>
      <c r="W71" s="105">
        <f>VLOOKUP($B$1,'Multipliers and Adjustments'!$A$70:$I$86,TRUNC(COLUMN(W$2)/5)+2,FALSE)*SUMIFS('EPA US Data'!$I:$I,'EPA US Data'!$D:$D,'Country Selector'!$A$2,'EPA US Data'!$J:$J,$B$1,'EPA US Data'!$C:$C,W$2,'EPA US Data'!$G:$G,"&gt;="&amp;$A71,'EPA US Data'!$G:$G,"&lt;"&amp;$B71)*unit_conv*'State Downscaling Multipliers'!$B$15</f>
        <v>0</v>
      </c>
      <c r="X71" s="2">
        <f t="shared" ref="X71:AA71" si="486">W71+($AB71-$W71)/5</f>
        <v>0</v>
      </c>
      <c r="Y71" s="2">
        <f t="shared" si="486"/>
        <v>0</v>
      </c>
      <c r="Z71" s="2">
        <f t="shared" si="486"/>
        <v>0</v>
      </c>
      <c r="AA71" s="2">
        <f t="shared" si="486"/>
        <v>0</v>
      </c>
      <c r="AB71" s="105">
        <f>VLOOKUP($B$1,'Multipliers and Adjustments'!$A$70:$I$86,TRUNC(COLUMN(AB$2)/5)+2,FALSE)*SUMIFS('EPA US Data'!$I:$I,'EPA US Data'!$D:$D,'Country Selector'!$A$2,'EPA US Data'!$J:$J,$B$1,'EPA US Data'!$C:$C,AB$2,'EPA US Data'!$G:$G,"&gt;="&amp;$A71,'EPA US Data'!$G:$G,"&lt;"&amp;$B71)*unit_conv*'State Downscaling Multipliers'!$B$15</f>
        <v>0</v>
      </c>
      <c r="AC71" s="2">
        <f t="shared" ref="AC71:AF71" si="487">AB71+($AG71-$AB71)/5</f>
        <v>0</v>
      </c>
      <c r="AD71" s="2">
        <f t="shared" si="487"/>
        <v>0</v>
      </c>
      <c r="AE71" s="2">
        <f t="shared" si="487"/>
        <v>0</v>
      </c>
      <c r="AF71" s="2">
        <f t="shared" si="487"/>
        <v>0</v>
      </c>
      <c r="AG71" s="105">
        <f>VLOOKUP($B$1,'Multipliers and Adjustments'!$A$70:$I$86,TRUNC(COLUMN(AG$2)/5)+2,FALSE)*SUMIFS('EPA US Data'!$I:$I,'EPA US Data'!$D:$D,'Country Selector'!$A$2,'EPA US Data'!$J:$J,$B$1,'EPA US Data'!$C:$C,AG$2,'EPA US Data'!$G:$G,"&gt;="&amp;$A71,'EPA US Data'!$G:$G,"&lt;"&amp;$B71)*unit_conv*'State Downscaling Multipliers'!$B$15</f>
        <v>0</v>
      </c>
      <c r="AH71" s="2">
        <f t="shared" ref="AH71:AK71" si="488">AG71+($AL71-$AG71)/5</f>
        <v>0</v>
      </c>
      <c r="AI71" s="2">
        <f t="shared" si="488"/>
        <v>0</v>
      </c>
      <c r="AJ71" s="2">
        <f t="shared" si="488"/>
        <v>0</v>
      </c>
      <c r="AK71" s="2">
        <f t="shared" si="488"/>
        <v>0</v>
      </c>
      <c r="AL71" s="105">
        <f>VLOOKUP($B$1,'Multipliers and Adjustments'!$A$70:$I$86,TRUNC(COLUMN(AL$2)/5)+2,FALSE)*SUMIFS('EPA US Data'!$I:$I,'EPA US Data'!$D:$D,'Country Selector'!$A$2,'EPA US Data'!$J:$J,$B$1,'EPA US Data'!$C:$C,AL$2,'EPA US Data'!$G:$G,"&gt;="&amp;$A71,'EPA US Data'!$G:$G,"&lt;"&amp;$B71)*unit_conv*'State Downscaling Multipliers'!$B$15</f>
        <v>0</v>
      </c>
    </row>
    <row r="72" spans="1:38" ht="15.75" customHeight="1" x14ac:dyDescent="0.25">
      <c r="A72" s="49">
        <f t="shared" si="234"/>
        <v>1450</v>
      </c>
      <c r="B72" s="49">
        <f t="shared" si="299"/>
        <v>1500</v>
      </c>
      <c r="C72" s="105">
        <f>VLOOKUP($B$1,'Multipliers and Adjustments'!$A$70:$I$86,TRUNC(COLUMN(C$2)/5)+2,FALSE)*SUMIFS('EPA US Data'!$I:$I,'EPA US Data'!$D:$D,'Country Selector'!$A$2,'EPA US Data'!$J:$J,$B$1,'EPA US Data'!$C:$C,C$2,'EPA US Data'!$G:$G,"&gt;="&amp;$A72,'EPA US Data'!$G:$G,"&lt;"&amp;$B72)*unit_conv*'State Downscaling Multipliers'!$B$15</f>
        <v>0</v>
      </c>
      <c r="D72" s="2">
        <f t="shared" ref="D72:G72" si="489">C72+($H72-$C72)/5</f>
        <v>0</v>
      </c>
      <c r="E72" s="2">
        <f t="shared" si="489"/>
        <v>0</v>
      </c>
      <c r="F72" s="2">
        <f t="shared" si="489"/>
        <v>0</v>
      </c>
      <c r="G72" s="2">
        <f t="shared" si="489"/>
        <v>0</v>
      </c>
      <c r="H72" s="105">
        <f>VLOOKUP($B$1,'Multipliers and Adjustments'!$A$70:$I$86,TRUNC(COLUMN(H$2)/5)+2,FALSE)*SUMIFS('EPA US Data'!$I:$I,'EPA US Data'!$D:$D,'Country Selector'!$A$2,'EPA US Data'!$J:$J,$B$1,'EPA US Data'!$C:$C,H$2,'EPA US Data'!$G:$G,"&gt;="&amp;$A72,'EPA US Data'!$G:$G,"&lt;"&amp;$B72)*unit_conv*'State Downscaling Multipliers'!$B$15</f>
        <v>0</v>
      </c>
      <c r="I72" s="2">
        <f t="shared" ref="I72:L72" si="490">H72+($M72-$H72)/5</f>
        <v>0</v>
      </c>
      <c r="J72" s="2">
        <f t="shared" si="490"/>
        <v>0</v>
      </c>
      <c r="K72" s="2">
        <f t="shared" si="490"/>
        <v>0</v>
      </c>
      <c r="L72" s="2">
        <f t="shared" si="490"/>
        <v>0</v>
      </c>
      <c r="M72" s="105">
        <f>VLOOKUP($B$1,'Multipliers and Adjustments'!$A$70:$I$86,TRUNC(COLUMN(M$2)/5)+2,FALSE)*SUMIFS('EPA US Data'!$I:$I,'EPA US Data'!$D:$D,'Country Selector'!$A$2,'EPA US Data'!$J:$J,$B$1,'EPA US Data'!$C:$C,M$2,'EPA US Data'!$G:$G,"&gt;="&amp;$A72,'EPA US Data'!$G:$G,"&lt;"&amp;$B72)*unit_conv*'State Downscaling Multipliers'!$B$15</f>
        <v>0</v>
      </c>
      <c r="N72" s="2">
        <f t="shared" ref="N72:Q72" si="491">M72+($R72-$M72)/5</f>
        <v>0</v>
      </c>
      <c r="O72" s="2">
        <f t="shared" si="491"/>
        <v>0</v>
      </c>
      <c r="P72" s="2">
        <f t="shared" si="491"/>
        <v>0</v>
      </c>
      <c r="Q72" s="2">
        <f t="shared" si="491"/>
        <v>0</v>
      </c>
      <c r="R72" s="105">
        <f>VLOOKUP($B$1,'Multipliers and Adjustments'!$A$70:$I$86,TRUNC(COLUMN(R$2)/5)+2,FALSE)*SUMIFS('EPA US Data'!$I:$I,'EPA US Data'!$D:$D,'Country Selector'!$A$2,'EPA US Data'!$J:$J,$B$1,'EPA US Data'!$C:$C,R$2,'EPA US Data'!$G:$G,"&gt;="&amp;$A72,'EPA US Data'!$G:$G,"&lt;"&amp;$B72)*unit_conv*'State Downscaling Multipliers'!$B$15</f>
        <v>0</v>
      </c>
      <c r="S72" s="2">
        <f t="shared" ref="S72:V72" si="492">R72+($W72-$R72)/5</f>
        <v>0</v>
      </c>
      <c r="T72" s="2">
        <f t="shared" si="492"/>
        <v>0</v>
      </c>
      <c r="U72" s="2">
        <f t="shared" si="492"/>
        <v>0</v>
      </c>
      <c r="V72" s="2">
        <f t="shared" si="492"/>
        <v>0</v>
      </c>
      <c r="W72" s="105">
        <f>VLOOKUP($B$1,'Multipliers and Adjustments'!$A$70:$I$86,TRUNC(COLUMN(W$2)/5)+2,FALSE)*SUMIFS('EPA US Data'!$I:$I,'EPA US Data'!$D:$D,'Country Selector'!$A$2,'EPA US Data'!$J:$J,$B$1,'EPA US Data'!$C:$C,W$2,'EPA US Data'!$G:$G,"&gt;="&amp;$A72,'EPA US Data'!$G:$G,"&lt;"&amp;$B72)*unit_conv*'State Downscaling Multipliers'!$B$15</f>
        <v>0</v>
      </c>
      <c r="X72" s="2">
        <f t="shared" ref="X72:AA72" si="493">W72+($AB72-$W72)/5</f>
        <v>0</v>
      </c>
      <c r="Y72" s="2">
        <f t="shared" si="493"/>
        <v>0</v>
      </c>
      <c r="Z72" s="2">
        <f t="shared" si="493"/>
        <v>0</v>
      </c>
      <c r="AA72" s="2">
        <f t="shared" si="493"/>
        <v>0</v>
      </c>
      <c r="AB72" s="105">
        <f>VLOOKUP($B$1,'Multipliers and Adjustments'!$A$70:$I$86,TRUNC(COLUMN(AB$2)/5)+2,FALSE)*SUMIFS('EPA US Data'!$I:$I,'EPA US Data'!$D:$D,'Country Selector'!$A$2,'EPA US Data'!$J:$J,$B$1,'EPA US Data'!$C:$C,AB$2,'EPA US Data'!$G:$G,"&gt;="&amp;$A72,'EPA US Data'!$G:$G,"&lt;"&amp;$B72)*unit_conv*'State Downscaling Multipliers'!$B$15</f>
        <v>0</v>
      </c>
      <c r="AC72" s="2">
        <f t="shared" ref="AC72:AF72" si="494">AB72+($AG72-$AB72)/5</f>
        <v>0</v>
      </c>
      <c r="AD72" s="2">
        <f t="shared" si="494"/>
        <v>0</v>
      </c>
      <c r="AE72" s="2">
        <f t="shared" si="494"/>
        <v>0</v>
      </c>
      <c r="AF72" s="2">
        <f t="shared" si="494"/>
        <v>0</v>
      </c>
      <c r="AG72" s="105">
        <f>VLOOKUP($B$1,'Multipliers and Adjustments'!$A$70:$I$86,TRUNC(COLUMN(AG$2)/5)+2,FALSE)*SUMIFS('EPA US Data'!$I:$I,'EPA US Data'!$D:$D,'Country Selector'!$A$2,'EPA US Data'!$J:$J,$B$1,'EPA US Data'!$C:$C,AG$2,'EPA US Data'!$G:$G,"&gt;="&amp;$A72,'EPA US Data'!$G:$G,"&lt;"&amp;$B72)*unit_conv*'State Downscaling Multipliers'!$B$15</f>
        <v>0</v>
      </c>
      <c r="AH72" s="2">
        <f t="shared" ref="AH72:AK72" si="495">AG72+($AL72-$AG72)/5</f>
        <v>0</v>
      </c>
      <c r="AI72" s="2">
        <f t="shared" si="495"/>
        <v>0</v>
      </c>
      <c r="AJ72" s="2">
        <f t="shared" si="495"/>
        <v>0</v>
      </c>
      <c r="AK72" s="2">
        <f t="shared" si="495"/>
        <v>0</v>
      </c>
      <c r="AL72" s="105">
        <f>VLOOKUP($B$1,'Multipliers and Adjustments'!$A$70:$I$86,TRUNC(COLUMN(AL$2)/5)+2,FALSE)*SUMIFS('EPA US Data'!$I:$I,'EPA US Data'!$D:$D,'Country Selector'!$A$2,'EPA US Data'!$J:$J,$B$1,'EPA US Data'!$C:$C,AL$2,'EPA US Data'!$G:$G,"&gt;="&amp;$A72,'EPA US Data'!$G:$G,"&lt;"&amp;$B72)*unit_conv*'State Downscaling Multipliers'!$B$15</f>
        <v>0</v>
      </c>
    </row>
    <row r="73" spans="1:38" ht="15.75" customHeight="1" x14ac:dyDescent="0.25">
      <c r="A73" s="49">
        <f t="shared" si="234"/>
        <v>1500</v>
      </c>
      <c r="B73" s="49">
        <f t="shared" si="299"/>
        <v>1550</v>
      </c>
      <c r="C73" s="105">
        <f>VLOOKUP($B$1,'Multipliers and Adjustments'!$A$70:$I$86,TRUNC(COLUMN(C$2)/5)+2,FALSE)*SUMIFS('EPA US Data'!$I:$I,'EPA US Data'!$D:$D,'Country Selector'!$A$2,'EPA US Data'!$J:$J,$B$1,'EPA US Data'!$C:$C,C$2,'EPA US Data'!$G:$G,"&gt;="&amp;$A73,'EPA US Data'!$G:$G,"&lt;"&amp;$B73)*unit_conv*'State Downscaling Multipliers'!$B$15</f>
        <v>0</v>
      </c>
      <c r="D73" s="2">
        <f t="shared" ref="D73:G73" si="496">C73+($H73-$C73)/5</f>
        <v>0</v>
      </c>
      <c r="E73" s="2">
        <f t="shared" si="496"/>
        <v>0</v>
      </c>
      <c r="F73" s="2">
        <f t="shared" si="496"/>
        <v>0</v>
      </c>
      <c r="G73" s="2">
        <f t="shared" si="496"/>
        <v>0</v>
      </c>
      <c r="H73" s="105">
        <f>VLOOKUP($B$1,'Multipliers and Adjustments'!$A$70:$I$86,TRUNC(COLUMN(H$2)/5)+2,FALSE)*SUMIFS('EPA US Data'!$I:$I,'EPA US Data'!$D:$D,'Country Selector'!$A$2,'EPA US Data'!$J:$J,$B$1,'EPA US Data'!$C:$C,H$2,'EPA US Data'!$G:$G,"&gt;="&amp;$A73,'EPA US Data'!$G:$G,"&lt;"&amp;$B73)*unit_conv*'State Downscaling Multipliers'!$B$15</f>
        <v>0</v>
      </c>
      <c r="I73" s="2">
        <f t="shared" ref="I73:L73" si="497">H73+($M73-$H73)/5</f>
        <v>0</v>
      </c>
      <c r="J73" s="2">
        <f t="shared" si="497"/>
        <v>0</v>
      </c>
      <c r="K73" s="2">
        <f t="shared" si="497"/>
        <v>0</v>
      </c>
      <c r="L73" s="2">
        <f t="shared" si="497"/>
        <v>0</v>
      </c>
      <c r="M73" s="105">
        <f>VLOOKUP($B$1,'Multipliers and Adjustments'!$A$70:$I$86,TRUNC(COLUMN(M$2)/5)+2,FALSE)*SUMIFS('EPA US Data'!$I:$I,'EPA US Data'!$D:$D,'Country Selector'!$A$2,'EPA US Data'!$J:$J,$B$1,'EPA US Data'!$C:$C,M$2,'EPA US Data'!$G:$G,"&gt;="&amp;$A73,'EPA US Data'!$G:$G,"&lt;"&amp;$B73)*unit_conv*'State Downscaling Multipliers'!$B$15</f>
        <v>0</v>
      </c>
      <c r="N73" s="2">
        <f t="shared" ref="N73:Q73" si="498">M73+($R73-$M73)/5</f>
        <v>0</v>
      </c>
      <c r="O73" s="2">
        <f t="shared" si="498"/>
        <v>0</v>
      </c>
      <c r="P73" s="2">
        <f t="shared" si="498"/>
        <v>0</v>
      </c>
      <c r="Q73" s="2">
        <f t="shared" si="498"/>
        <v>0</v>
      </c>
      <c r="R73" s="105">
        <f>VLOOKUP($B$1,'Multipliers and Adjustments'!$A$70:$I$86,TRUNC(COLUMN(R$2)/5)+2,FALSE)*SUMIFS('EPA US Data'!$I:$I,'EPA US Data'!$D:$D,'Country Selector'!$A$2,'EPA US Data'!$J:$J,$B$1,'EPA US Data'!$C:$C,R$2,'EPA US Data'!$G:$G,"&gt;="&amp;$A73,'EPA US Data'!$G:$G,"&lt;"&amp;$B73)*unit_conv*'State Downscaling Multipliers'!$B$15</f>
        <v>0</v>
      </c>
      <c r="S73" s="2">
        <f t="shared" ref="S73:V73" si="499">R73+($W73-$R73)/5</f>
        <v>0</v>
      </c>
      <c r="T73" s="2">
        <f t="shared" si="499"/>
        <v>0</v>
      </c>
      <c r="U73" s="2">
        <f t="shared" si="499"/>
        <v>0</v>
      </c>
      <c r="V73" s="2">
        <f t="shared" si="499"/>
        <v>0</v>
      </c>
      <c r="W73" s="105">
        <f>VLOOKUP($B$1,'Multipliers and Adjustments'!$A$70:$I$86,TRUNC(COLUMN(W$2)/5)+2,FALSE)*SUMIFS('EPA US Data'!$I:$I,'EPA US Data'!$D:$D,'Country Selector'!$A$2,'EPA US Data'!$J:$J,$B$1,'EPA US Data'!$C:$C,W$2,'EPA US Data'!$G:$G,"&gt;="&amp;$A73,'EPA US Data'!$G:$G,"&lt;"&amp;$B73)*unit_conv*'State Downscaling Multipliers'!$B$15</f>
        <v>0</v>
      </c>
      <c r="X73" s="2">
        <f t="shared" ref="X73:AA73" si="500">W73+($AB73-$W73)/5</f>
        <v>0</v>
      </c>
      <c r="Y73" s="2">
        <f t="shared" si="500"/>
        <v>0</v>
      </c>
      <c r="Z73" s="2">
        <f t="shared" si="500"/>
        <v>0</v>
      </c>
      <c r="AA73" s="2">
        <f t="shared" si="500"/>
        <v>0</v>
      </c>
      <c r="AB73" s="105">
        <f>VLOOKUP($B$1,'Multipliers and Adjustments'!$A$70:$I$86,TRUNC(COLUMN(AB$2)/5)+2,FALSE)*SUMIFS('EPA US Data'!$I:$I,'EPA US Data'!$D:$D,'Country Selector'!$A$2,'EPA US Data'!$J:$J,$B$1,'EPA US Data'!$C:$C,AB$2,'EPA US Data'!$G:$G,"&gt;="&amp;$A73,'EPA US Data'!$G:$G,"&lt;"&amp;$B73)*unit_conv*'State Downscaling Multipliers'!$B$15</f>
        <v>0</v>
      </c>
      <c r="AC73" s="2">
        <f t="shared" ref="AC73:AF73" si="501">AB73+($AG73-$AB73)/5</f>
        <v>0</v>
      </c>
      <c r="AD73" s="2">
        <f t="shared" si="501"/>
        <v>0</v>
      </c>
      <c r="AE73" s="2">
        <f t="shared" si="501"/>
        <v>0</v>
      </c>
      <c r="AF73" s="2">
        <f t="shared" si="501"/>
        <v>0</v>
      </c>
      <c r="AG73" s="105">
        <f>VLOOKUP($B$1,'Multipliers and Adjustments'!$A$70:$I$86,TRUNC(COLUMN(AG$2)/5)+2,FALSE)*SUMIFS('EPA US Data'!$I:$I,'EPA US Data'!$D:$D,'Country Selector'!$A$2,'EPA US Data'!$J:$J,$B$1,'EPA US Data'!$C:$C,AG$2,'EPA US Data'!$G:$G,"&gt;="&amp;$A73,'EPA US Data'!$G:$G,"&lt;"&amp;$B73)*unit_conv*'State Downscaling Multipliers'!$B$15</f>
        <v>0</v>
      </c>
      <c r="AH73" s="2">
        <f t="shared" ref="AH73:AK73" si="502">AG73+($AL73-$AG73)/5</f>
        <v>0</v>
      </c>
      <c r="AI73" s="2">
        <f t="shared" si="502"/>
        <v>0</v>
      </c>
      <c r="AJ73" s="2">
        <f t="shared" si="502"/>
        <v>0</v>
      </c>
      <c r="AK73" s="2">
        <f t="shared" si="502"/>
        <v>0</v>
      </c>
      <c r="AL73" s="105">
        <f>VLOOKUP($B$1,'Multipliers and Adjustments'!$A$70:$I$86,TRUNC(COLUMN(AL$2)/5)+2,FALSE)*SUMIFS('EPA US Data'!$I:$I,'EPA US Data'!$D:$D,'Country Selector'!$A$2,'EPA US Data'!$J:$J,$B$1,'EPA US Data'!$C:$C,AL$2,'EPA US Data'!$G:$G,"&gt;="&amp;$A73,'EPA US Data'!$G:$G,"&lt;"&amp;$B73)*unit_conv*'State Downscaling Multipliers'!$B$15</f>
        <v>0</v>
      </c>
    </row>
    <row r="74" spans="1:38" ht="15.75" customHeight="1" x14ac:dyDescent="0.25">
      <c r="A74" s="49">
        <f t="shared" si="234"/>
        <v>1550</v>
      </c>
      <c r="B74" s="49">
        <f t="shared" si="299"/>
        <v>1600</v>
      </c>
      <c r="C74" s="105">
        <f>VLOOKUP($B$1,'Multipliers and Adjustments'!$A$70:$I$86,TRUNC(COLUMN(C$2)/5)+2,FALSE)*SUMIFS('EPA US Data'!$I:$I,'EPA US Data'!$D:$D,'Country Selector'!$A$2,'EPA US Data'!$J:$J,$B$1,'EPA US Data'!$C:$C,C$2,'EPA US Data'!$G:$G,"&gt;="&amp;$A74,'EPA US Data'!$G:$G,"&lt;"&amp;$B74)*unit_conv*'State Downscaling Multipliers'!$B$15</f>
        <v>0</v>
      </c>
      <c r="D74" s="2">
        <f t="shared" ref="D74:G74" si="503">C74+($H74-$C74)/5</f>
        <v>0</v>
      </c>
      <c r="E74" s="2">
        <f t="shared" si="503"/>
        <v>0</v>
      </c>
      <c r="F74" s="2">
        <f t="shared" si="503"/>
        <v>0</v>
      </c>
      <c r="G74" s="2">
        <f t="shared" si="503"/>
        <v>0</v>
      </c>
      <c r="H74" s="105">
        <f>VLOOKUP($B$1,'Multipliers and Adjustments'!$A$70:$I$86,TRUNC(COLUMN(H$2)/5)+2,FALSE)*SUMIFS('EPA US Data'!$I:$I,'EPA US Data'!$D:$D,'Country Selector'!$A$2,'EPA US Data'!$J:$J,$B$1,'EPA US Data'!$C:$C,H$2,'EPA US Data'!$G:$G,"&gt;="&amp;$A74,'EPA US Data'!$G:$G,"&lt;"&amp;$B74)*unit_conv*'State Downscaling Multipliers'!$B$15</f>
        <v>0</v>
      </c>
      <c r="I74" s="2">
        <f t="shared" ref="I74:L74" si="504">H74+($M74-$H74)/5</f>
        <v>0</v>
      </c>
      <c r="J74" s="2">
        <f t="shared" si="504"/>
        <v>0</v>
      </c>
      <c r="K74" s="2">
        <f t="shared" si="504"/>
        <v>0</v>
      </c>
      <c r="L74" s="2">
        <f t="shared" si="504"/>
        <v>0</v>
      </c>
      <c r="M74" s="105">
        <f>VLOOKUP($B$1,'Multipliers and Adjustments'!$A$70:$I$86,TRUNC(COLUMN(M$2)/5)+2,FALSE)*SUMIFS('EPA US Data'!$I:$I,'EPA US Data'!$D:$D,'Country Selector'!$A$2,'EPA US Data'!$J:$J,$B$1,'EPA US Data'!$C:$C,M$2,'EPA US Data'!$G:$G,"&gt;="&amp;$A74,'EPA US Data'!$G:$G,"&lt;"&amp;$B74)*unit_conv*'State Downscaling Multipliers'!$B$15</f>
        <v>0</v>
      </c>
      <c r="N74" s="2">
        <f t="shared" ref="N74:Q74" si="505">M74+($R74-$M74)/5</f>
        <v>0</v>
      </c>
      <c r="O74" s="2">
        <f t="shared" si="505"/>
        <v>0</v>
      </c>
      <c r="P74" s="2">
        <f t="shared" si="505"/>
        <v>0</v>
      </c>
      <c r="Q74" s="2">
        <f t="shared" si="505"/>
        <v>0</v>
      </c>
      <c r="R74" s="105">
        <f>VLOOKUP($B$1,'Multipliers and Adjustments'!$A$70:$I$86,TRUNC(COLUMN(R$2)/5)+2,FALSE)*SUMIFS('EPA US Data'!$I:$I,'EPA US Data'!$D:$D,'Country Selector'!$A$2,'EPA US Data'!$J:$J,$B$1,'EPA US Data'!$C:$C,R$2,'EPA US Data'!$G:$G,"&gt;="&amp;$A74,'EPA US Data'!$G:$G,"&lt;"&amp;$B74)*unit_conv*'State Downscaling Multipliers'!$B$15</f>
        <v>0</v>
      </c>
      <c r="S74" s="2">
        <f t="shared" ref="S74:V74" si="506">R74+($W74-$R74)/5</f>
        <v>0</v>
      </c>
      <c r="T74" s="2">
        <f t="shared" si="506"/>
        <v>0</v>
      </c>
      <c r="U74" s="2">
        <f t="shared" si="506"/>
        <v>0</v>
      </c>
      <c r="V74" s="2">
        <f t="shared" si="506"/>
        <v>0</v>
      </c>
      <c r="W74" s="105">
        <f>VLOOKUP($B$1,'Multipliers and Adjustments'!$A$70:$I$86,TRUNC(COLUMN(W$2)/5)+2,FALSE)*SUMIFS('EPA US Data'!$I:$I,'EPA US Data'!$D:$D,'Country Selector'!$A$2,'EPA US Data'!$J:$J,$B$1,'EPA US Data'!$C:$C,W$2,'EPA US Data'!$G:$G,"&gt;="&amp;$A74,'EPA US Data'!$G:$G,"&lt;"&amp;$B74)*unit_conv*'State Downscaling Multipliers'!$B$15</f>
        <v>0</v>
      </c>
      <c r="X74" s="2">
        <f t="shared" ref="X74:AA74" si="507">W74+($AB74-$W74)/5</f>
        <v>0</v>
      </c>
      <c r="Y74" s="2">
        <f t="shared" si="507"/>
        <v>0</v>
      </c>
      <c r="Z74" s="2">
        <f t="shared" si="507"/>
        <v>0</v>
      </c>
      <c r="AA74" s="2">
        <f t="shared" si="507"/>
        <v>0</v>
      </c>
      <c r="AB74" s="105">
        <f>VLOOKUP($B$1,'Multipliers and Adjustments'!$A$70:$I$86,TRUNC(COLUMN(AB$2)/5)+2,FALSE)*SUMIFS('EPA US Data'!$I:$I,'EPA US Data'!$D:$D,'Country Selector'!$A$2,'EPA US Data'!$J:$J,$B$1,'EPA US Data'!$C:$C,AB$2,'EPA US Data'!$G:$G,"&gt;="&amp;$A74,'EPA US Data'!$G:$G,"&lt;"&amp;$B74)*unit_conv*'State Downscaling Multipliers'!$B$15</f>
        <v>0</v>
      </c>
      <c r="AC74" s="2">
        <f t="shared" ref="AC74:AF74" si="508">AB74+($AG74-$AB74)/5</f>
        <v>0</v>
      </c>
      <c r="AD74" s="2">
        <f t="shared" si="508"/>
        <v>0</v>
      </c>
      <c r="AE74" s="2">
        <f t="shared" si="508"/>
        <v>0</v>
      </c>
      <c r="AF74" s="2">
        <f t="shared" si="508"/>
        <v>0</v>
      </c>
      <c r="AG74" s="105">
        <f>VLOOKUP($B$1,'Multipliers and Adjustments'!$A$70:$I$86,TRUNC(COLUMN(AG$2)/5)+2,FALSE)*SUMIFS('EPA US Data'!$I:$I,'EPA US Data'!$D:$D,'Country Selector'!$A$2,'EPA US Data'!$J:$J,$B$1,'EPA US Data'!$C:$C,AG$2,'EPA US Data'!$G:$G,"&gt;="&amp;$A74,'EPA US Data'!$G:$G,"&lt;"&amp;$B74)*unit_conv*'State Downscaling Multipliers'!$B$15</f>
        <v>0</v>
      </c>
      <c r="AH74" s="2">
        <f t="shared" ref="AH74:AK74" si="509">AG74+($AL74-$AG74)/5</f>
        <v>0</v>
      </c>
      <c r="AI74" s="2">
        <f t="shared" si="509"/>
        <v>0</v>
      </c>
      <c r="AJ74" s="2">
        <f t="shared" si="509"/>
        <v>0</v>
      </c>
      <c r="AK74" s="2">
        <f t="shared" si="509"/>
        <v>0</v>
      </c>
      <c r="AL74" s="105">
        <f>VLOOKUP($B$1,'Multipliers and Adjustments'!$A$70:$I$86,TRUNC(COLUMN(AL$2)/5)+2,FALSE)*SUMIFS('EPA US Data'!$I:$I,'EPA US Data'!$D:$D,'Country Selector'!$A$2,'EPA US Data'!$J:$J,$B$1,'EPA US Data'!$C:$C,AL$2,'EPA US Data'!$G:$G,"&gt;="&amp;$A74,'EPA US Data'!$G:$G,"&lt;"&amp;$B74)*unit_conv*'State Downscaling Multipliers'!$B$15</f>
        <v>0</v>
      </c>
    </row>
    <row r="75" spans="1:38" ht="15.75" customHeight="1" x14ac:dyDescent="0.25">
      <c r="A75" s="49"/>
      <c r="B75" s="49"/>
    </row>
    <row r="76" spans="1:38" ht="15.75" customHeight="1" x14ac:dyDescent="0.25">
      <c r="A76" s="49"/>
      <c r="B76" s="49"/>
    </row>
    <row r="77" spans="1:38" ht="15.75" customHeight="1" x14ac:dyDescent="0.25">
      <c r="A77" s="49"/>
      <c r="B77" s="49"/>
    </row>
    <row r="78" spans="1:38" ht="15.75" customHeight="1" x14ac:dyDescent="0.25">
      <c r="A78" s="49"/>
      <c r="B78" s="49"/>
    </row>
    <row r="79" spans="1:38" ht="15.75" customHeight="1" x14ac:dyDescent="0.25">
      <c r="A79" s="49"/>
      <c r="B79" s="49"/>
    </row>
    <row r="80" spans="1:38" ht="15.75" customHeight="1" x14ac:dyDescent="0.25">
      <c r="A80" s="49"/>
      <c r="B80" s="49"/>
    </row>
    <row r="81" spans="1:2" ht="15.75" customHeight="1" x14ac:dyDescent="0.25">
      <c r="A81" s="49"/>
      <c r="B81" s="49"/>
    </row>
    <row r="82" spans="1:2" ht="15.75" customHeight="1" x14ac:dyDescent="0.25">
      <c r="A82" s="49"/>
      <c r="B82" s="49"/>
    </row>
    <row r="83" spans="1:2" ht="15.75" customHeight="1" x14ac:dyDescent="0.25">
      <c r="A83" s="49"/>
      <c r="B83" s="49"/>
    </row>
    <row r="84" spans="1:2" ht="15.75" customHeight="1" x14ac:dyDescent="0.25">
      <c r="A84" s="49"/>
      <c r="B84" s="49"/>
    </row>
    <row r="85" spans="1:2" ht="15.75" customHeight="1" x14ac:dyDescent="0.25">
      <c r="A85" s="49"/>
      <c r="B85" s="49"/>
    </row>
    <row r="86" spans="1:2" ht="15.75" customHeight="1" x14ac:dyDescent="0.25">
      <c r="A86" s="49"/>
      <c r="B86" s="49"/>
    </row>
    <row r="87" spans="1:2" ht="15.75" customHeight="1" x14ac:dyDescent="0.25">
      <c r="A87" s="49"/>
      <c r="B87" s="49"/>
    </row>
    <row r="88" spans="1:2" ht="15.75" customHeight="1" x14ac:dyDescent="0.25">
      <c r="A88" s="49"/>
      <c r="B88" s="49"/>
    </row>
    <row r="89" spans="1:2" ht="15.75" customHeight="1" x14ac:dyDescent="0.25">
      <c r="A89" s="49"/>
      <c r="B89" s="49"/>
    </row>
    <row r="90" spans="1:2" ht="15.75" customHeight="1" x14ac:dyDescent="0.25">
      <c r="A90" s="49"/>
      <c r="B90" s="49"/>
    </row>
    <row r="91" spans="1:2" ht="15.75" customHeight="1" x14ac:dyDescent="0.25">
      <c r="A91" s="49"/>
      <c r="B91" s="49"/>
    </row>
    <row r="92" spans="1:2" ht="15.75" customHeight="1" x14ac:dyDescent="0.25">
      <c r="A92" s="49"/>
      <c r="B92" s="49"/>
    </row>
    <row r="93" spans="1:2" ht="15.75" customHeight="1" x14ac:dyDescent="0.25">
      <c r="A93" s="49"/>
      <c r="B93" s="49"/>
    </row>
    <row r="94" spans="1:2" ht="15.75" customHeight="1" x14ac:dyDescent="0.25">
      <c r="A94" s="49"/>
      <c r="B94" s="49"/>
    </row>
    <row r="95" spans="1:2" ht="15.75" customHeight="1" x14ac:dyDescent="0.25">
      <c r="A95" s="49"/>
      <c r="B95" s="49"/>
    </row>
    <row r="96" spans="1:2" ht="15.75" customHeight="1" x14ac:dyDescent="0.25">
      <c r="A96" s="49"/>
      <c r="B96" s="49"/>
    </row>
    <row r="97" spans="1:2" ht="15.75" customHeight="1" x14ac:dyDescent="0.25">
      <c r="A97" s="49"/>
      <c r="B97" s="49"/>
    </row>
    <row r="98" spans="1:2" ht="15.75" customHeight="1" x14ac:dyDescent="0.25">
      <c r="A98" s="49"/>
      <c r="B98" s="49"/>
    </row>
    <row r="99" spans="1:2" ht="15.75" customHeight="1" x14ac:dyDescent="0.25">
      <c r="A99" s="49"/>
      <c r="B99" s="49"/>
    </row>
    <row r="100" spans="1:2" ht="15.75" customHeight="1" x14ac:dyDescent="0.25">
      <c r="A100" s="49"/>
      <c r="B100" s="49"/>
    </row>
    <row r="101" spans="1:2" ht="15.75" customHeight="1" x14ac:dyDescent="0.25">
      <c r="A101" s="49"/>
      <c r="B101" s="49"/>
    </row>
    <row r="102" spans="1:2" ht="15.75" customHeight="1" x14ac:dyDescent="0.25">
      <c r="A102" s="49"/>
      <c r="B102" s="49"/>
    </row>
    <row r="103" spans="1:2" ht="15.75" customHeight="1" x14ac:dyDescent="0.25">
      <c r="A103" s="49"/>
      <c r="B103" s="49"/>
    </row>
    <row r="104" spans="1:2" ht="15.75" customHeight="1" x14ac:dyDescent="0.25">
      <c r="A104" s="49"/>
      <c r="B104" s="49"/>
    </row>
    <row r="105" spans="1:2" ht="15.75" customHeight="1" x14ac:dyDescent="0.25">
      <c r="A105" s="49"/>
      <c r="B105" s="49"/>
    </row>
    <row r="106" spans="1:2" ht="15.75" customHeight="1" x14ac:dyDescent="0.25">
      <c r="A106" s="49"/>
      <c r="B106" s="49"/>
    </row>
    <row r="107" spans="1:2" ht="15.75" customHeight="1" x14ac:dyDescent="0.25">
      <c r="A107" s="49"/>
      <c r="B107" s="49"/>
    </row>
    <row r="108" spans="1:2" ht="15.75" customHeight="1" x14ac:dyDescent="0.25">
      <c r="A108" s="49"/>
      <c r="B108" s="49"/>
    </row>
    <row r="109" spans="1:2" ht="15.75" customHeight="1" x14ac:dyDescent="0.25">
      <c r="A109" s="49"/>
      <c r="B109" s="49"/>
    </row>
    <row r="110" spans="1:2" ht="15.75" customHeight="1" x14ac:dyDescent="0.25">
      <c r="A110" s="49"/>
      <c r="B110" s="49"/>
    </row>
    <row r="111" spans="1:2" ht="15.75" customHeight="1" x14ac:dyDescent="0.25">
      <c r="A111" s="49"/>
      <c r="B111" s="49"/>
    </row>
    <row r="112" spans="1:2" ht="15.75" customHeight="1" x14ac:dyDescent="0.25">
      <c r="A112" s="49"/>
      <c r="B112" s="49"/>
    </row>
    <row r="113" spans="1:2" ht="15.75" customHeight="1" x14ac:dyDescent="0.25">
      <c r="A113" s="49"/>
      <c r="B113" s="49"/>
    </row>
    <row r="114" spans="1:2" ht="15.75" customHeight="1" x14ac:dyDescent="0.25">
      <c r="A114" s="49"/>
      <c r="B114" s="49"/>
    </row>
    <row r="115" spans="1:2" ht="15.75" customHeight="1" x14ac:dyDescent="0.25">
      <c r="A115" s="49"/>
      <c r="B115" s="49"/>
    </row>
    <row r="116" spans="1:2" ht="15.75" customHeight="1" x14ac:dyDescent="0.25">
      <c r="A116" s="49"/>
      <c r="B116" s="49"/>
    </row>
    <row r="117" spans="1:2" ht="15.75" customHeight="1" x14ac:dyDescent="0.25">
      <c r="A117" s="49"/>
      <c r="B117" s="49"/>
    </row>
    <row r="118" spans="1:2" ht="15.75" customHeight="1" x14ac:dyDescent="0.25">
      <c r="A118" s="49"/>
      <c r="B118" s="49"/>
    </row>
    <row r="119" spans="1:2" ht="15.75" customHeight="1" x14ac:dyDescent="0.25">
      <c r="A119" s="49"/>
      <c r="B119" s="49"/>
    </row>
    <row r="120" spans="1:2" ht="15.75" customHeight="1" x14ac:dyDescent="0.25">
      <c r="A120" s="49"/>
      <c r="B120" s="49"/>
    </row>
    <row r="121" spans="1:2" ht="15.75" customHeight="1" x14ac:dyDescent="0.25">
      <c r="A121" s="49"/>
      <c r="B121" s="49"/>
    </row>
    <row r="122" spans="1:2" ht="15.75" customHeight="1" x14ac:dyDescent="0.25">
      <c r="A122" s="49"/>
      <c r="B122" s="49"/>
    </row>
    <row r="123" spans="1:2" ht="15.75" customHeight="1" x14ac:dyDescent="0.25">
      <c r="A123" s="49"/>
      <c r="B123" s="49"/>
    </row>
    <row r="124" spans="1:2" ht="15.75" customHeight="1" x14ac:dyDescent="0.25">
      <c r="A124" s="49"/>
      <c r="B124" s="49"/>
    </row>
    <row r="125" spans="1:2" ht="15.75" customHeight="1" x14ac:dyDescent="0.25">
      <c r="A125" s="49"/>
      <c r="B125" s="49"/>
    </row>
    <row r="126" spans="1:2" ht="15.75" customHeight="1" x14ac:dyDescent="0.25">
      <c r="A126" s="49"/>
      <c r="B126" s="49"/>
    </row>
    <row r="127" spans="1:2" ht="15.75" customHeight="1" x14ac:dyDescent="0.25">
      <c r="A127" s="49"/>
      <c r="B127" s="49"/>
    </row>
    <row r="128" spans="1:2" ht="15.75" customHeight="1" x14ac:dyDescent="0.25">
      <c r="A128" s="49"/>
      <c r="B128" s="49"/>
    </row>
    <row r="129" spans="1:2" ht="15.75" customHeight="1" x14ac:dyDescent="0.25">
      <c r="A129" s="49"/>
      <c r="B129" s="49"/>
    </row>
    <row r="130" spans="1:2" ht="15.75" customHeight="1" x14ac:dyDescent="0.25">
      <c r="A130" s="49"/>
      <c r="B130" s="49"/>
    </row>
    <row r="131" spans="1:2" ht="15.75" customHeight="1" x14ac:dyDescent="0.25">
      <c r="A131" s="49"/>
      <c r="B131" s="49"/>
    </row>
    <row r="132" spans="1:2" ht="15.75" customHeight="1" x14ac:dyDescent="0.25">
      <c r="A132" s="49"/>
      <c r="B132" s="49"/>
    </row>
    <row r="133" spans="1:2" ht="15.75" customHeight="1" x14ac:dyDescent="0.25">
      <c r="A133" s="49"/>
      <c r="B133" s="49"/>
    </row>
    <row r="134" spans="1:2" ht="15.75" customHeight="1" x14ac:dyDescent="0.25">
      <c r="A134" s="49"/>
      <c r="B134" s="49"/>
    </row>
    <row r="135" spans="1:2" ht="15.75" customHeight="1" x14ac:dyDescent="0.25">
      <c r="A135" s="49"/>
      <c r="B135" s="49"/>
    </row>
    <row r="136" spans="1:2" ht="15.75" customHeight="1" x14ac:dyDescent="0.25">
      <c r="A136" s="49"/>
      <c r="B136" s="49"/>
    </row>
    <row r="137" spans="1:2" ht="15.75" customHeight="1" x14ac:dyDescent="0.25">
      <c r="A137" s="49"/>
      <c r="B137" s="49"/>
    </row>
    <row r="138" spans="1:2" ht="15.75" customHeight="1" x14ac:dyDescent="0.25">
      <c r="A138" s="49"/>
      <c r="B138" s="49"/>
    </row>
    <row r="139" spans="1:2" ht="15.75" customHeight="1" x14ac:dyDescent="0.25">
      <c r="A139" s="49"/>
      <c r="B139" s="49"/>
    </row>
    <row r="140" spans="1:2" ht="15.75" customHeight="1" x14ac:dyDescent="0.25">
      <c r="A140" s="49"/>
      <c r="B140" s="49"/>
    </row>
    <row r="141" spans="1:2" ht="15.75" customHeight="1" x14ac:dyDescent="0.25">
      <c r="A141" s="49"/>
      <c r="B141" s="49"/>
    </row>
    <row r="142" spans="1:2" ht="15.75" customHeight="1" x14ac:dyDescent="0.25">
      <c r="A142" s="49"/>
      <c r="B142" s="49"/>
    </row>
    <row r="143" spans="1:2" ht="15.75" customHeight="1" x14ac:dyDescent="0.25">
      <c r="A143" s="49"/>
      <c r="B143" s="49"/>
    </row>
    <row r="144" spans="1:2" ht="15.75" customHeight="1" x14ac:dyDescent="0.25">
      <c r="A144" s="49"/>
      <c r="B144" s="49"/>
    </row>
    <row r="145" spans="1:2" ht="15.75" customHeight="1" x14ac:dyDescent="0.25">
      <c r="A145" s="49"/>
      <c r="B145" s="49"/>
    </row>
    <row r="146" spans="1:2" ht="15.75" customHeight="1" x14ac:dyDescent="0.25">
      <c r="A146" s="49"/>
      <c r="B146" s="49"/>
    </row>
    <row r="147" spans="1:2" ht="15.75" customHeight="1" x14ac:dyDescent="0.25">
      <c r="A147" s="49"/>
      <c r="B147" s="49"/>
    </row>
    <row r="148" spans="1:2" ht="15.75" customHeight="1" x14ac:dyDescent="0.25">
      <c r="A148" s="49"/>
      <c r="B148" s="49"/>
    </row>
    <row r="149" spans="1:2" ht="15.75" customHeight="1" x14ac:dyDescent="0.25">
      <c r="A149" s="49"/>
      <c r="B149" s="49"/>
    </row>
    <row r="150" spans="1:2" ht="15.75" customHeight="1" x14ac:dyDescent="0.25">
      <c r="A150" s="49"/>
      <c r="B150" s="49"/>
    </row>
    <row r="151" spans="1:2" ht="15.75" customHeight="1" x14ac:dyDescent="0.25">
      <c r="A151" s="49"/>
      <c r="B151" s="49"/>
    </row>
    <row r="152" spans="1:2" ht="15.75" customHeight="1" x14ac:dyDescent="0.25">
      <c r="A152" s="49"/>
      <c r="B152" s="49"/>
    </row>
    <row r="153" spans="1:2" ht="15.75" customHeight="1" x14ac:dyDescent="0.25">
      <c r="A153" s="49"/>
      <c r="B153" s="49"/>
    </row>
    <row r="154" spans="1:2" ht="15.75" customHeight="1" x14ac:dyDescent="0.25">
      <c r="A154" s="49"/>
      <c r="B154" s="49"/>
    </row>
    <row r="155" spans="1:2" ht="15.75" customHeight="1" x14ac:dyDescent="0.25">
      <c r="A155" s="49"/>
      <c r="B155" s="49"/>
    </row>
    <row r="156" spans="1:2" ht="15.75" customHeight="1" x14ac:dyDescent="0.25">
      <c r="A156" s="49"/>
      <c r="B156" s="49"/>
    </row>
    <row r="157" spans="1:2" ht="15.75" customHeight="1" x14ac:dyDescent="0.25">
      <c r="A157" s="49"/>
      <c r="B157" s="49"/>
    </row>
    <row r="158" spans="1:2" ht="15.75" customHeight="1" x14ac:dyDescent="0.25">
      <c r="A158" s="49"/>
      <c r="B158" s="49"/>
    </row>
    <row r="159" spans="1:2" ht="15.75" customHeight="1" x14ac:dyDescent="0.25">
      <c r="A159" s="49"/>
      <c r="B159" s="49"/>
    </row>
    <row r="160" spans="1:2" ht="15.75" customHeight="1" x14ac:dyDescent="0.25">
      <c r="A160" s="49"/>
      <c r="B160" s="49"/>
    </row>
    <row r="161" spans="1:2" ht="15.75" customHeight="1" x14ac:dyDescent="0.25">
      <c r="A161" s="49"/>
      <c r="B161" s="49"/>
    </row>
    <row r="162" spans="1:2" ht="15.75" customHeight="1" x14ac:dyDescent="0.25">
      <c r="A162" s="49"/>
      <c r="B162" s="49"/>
    </row>
    <row r="163" spans="1:2" ht="15.75" customHeight="1" x14ac:dyDescent="0.25">
      <c r="A163" s="49"/>
      <c r="B163" s="49"/>
    </row>
    <row r="164" spans="1:2" ht="15.75" customHeight="1" x14ac:dyDescent="0.25">
      <c r="A164" s="49"/>
      <c r="B164" s="49"/>
    </row>
    <row r="165" spans="1:2" ht="15.75" customHeight="1" x14ac:dyDescent="0.25">
      <c r="A165" s="49"/>
      <c r="B165" s="49"/>
    </row>
    <row r="166" spans="1:2" ht="15.75" customHeight="1" x14ac:dyDescent="0.25">
      <c r="A166" s="49"/>
      <c r="B166" s="49"/>
    </row>
    <row r="167" spans="1:2" ht="15.75" customHeight="1" x14ac:dyDescent="0.25">
      <c r="A167" s="49"/>
      <c r="B167" s="49"/>
    </row>
    <row r="168" spans="1:2" ht="15.75" customHeight="1" x14ac:dyDescent="0.25">
      <c r="A168" s="49"/>
      <c r="B168" s="49"/>
    </row>
    <row r="169" spans="1:2" ht="15.75" customHeight="1" x14ac:dyDescent="0.25">
      <c r="A169" s="49"/>
      <c r="B169" s="49"/>
    </row>
    <row r="170" spans="1:2" ht="15.75" customHeight="1" x14ac:dyDescent="0.25">
      <c r="A170" s="49"/>
      <c r="B170" s="49"/>
    </row>
    <row r="171" spans="1:2" ht="15.75" customHeight="1" x14ac:dyDescent="0.25">
      <c r="A171" s="49"/>
      <c r="B171" s="49"/>
    </row>
    <row r="172" spans="1:2" ht="15.75" customHeight="1" x14ac:dyDescent="0.25">
      <c r="A172" s="49"/>
      <c r="B172" s="49"/>
    </row>
    <row r="173" spans="1:2" ht="15.75" customHeight="1" x14ac:dyDescent="0.25">
      <c r="A173" s="49"/>
      <c r="B173" s="49"/>
    </row>
    <row r="174" spans="1:2" ht="15.75" customHeight="1" x14ac:dyDescent="0.25">
      <c r="A174" s="49"/>
      <c r="B174" s="49"/>
    </row>
    <row r="175" spans="1:2" ht="15.75" customHeight="1" x14ac:dyDescent="0.25">
      <c r="A175" s="49"/>
      <c r="B175" s="49"/>
    </row>
    <row r="176" spans="1:2" ht="15.75" customHeight="1" x14ac:dyDescent="0.25">
      <c r="A176" s="49"/>
      <c r="B176" s="49"/>
    </row>
    <row r="177" spans="1:2" ht="15.75" customHeight="1" x14ac:dyDescent="0.25">
      <c r="A177" s="49"/>
      <c r="B177" s="49"/>
    </row>
    <row r="178" spans="1:2" ht="15.75" customHeight="1" x14ac:dyDescent="0.25">
      <c r="A178" s="49"/>
      <c r="B178" s="49"/>
    </row>
    <row r="179" spans="1:2" ht="15.75" customHeight="1" x14ac:dyDescent="0.25">
      <c r="A179" s="49"/>
      <c r="B179" s="49"/>
    </row>
    <row r="180" spans="1:2" ht="15.75" customHeight="1" x14ac:dyDescent="0.25">
      <c r="A180" s="49"/>
      <c r="B180" s="49"/>
    </row>
    <row r="181" spans="1:2" ht="15.75" customHeight="1" x14ac:dyDescent="0.25">
      <c r="A181" s="49"/>
      <c r="B181" s="49"/>
    </row>
    <row r="182" spans="1:2" ht="15.75" customHeight="1" x14ac:dyDescent="0.25">
      <c r="A182" s="49"/>
      <c r="B182" s="49"/>
    </row>
    <row r="183" spans="1:2" ht="15.75" customHeight="1" x14ac:dyDescent="0.25">
      <c r="A183" s="49"/>
      <c r="B183" s="49"/>
    </row>
    <row r="184" spans="1:2" ht="15.75" customHeight="1" x14ac:dyDescent="0.25">
      <c r="A184" s="49"/>
      <c r="B184" s="49"/>
    </row>
    <row r="185" spans="1:2" ht="15.75" customHeight="1" x14ac:dyDescent="0.25">
      <c r="A185" s="49"/>
      <c r="B185" s="49"/>
    </row>
    <row r="186" spans="1:2" ht="15.75" customHeight="1" x14ac:dyDescent="0.25">
      <c r="A186" s="49"/>
      <c r="B186" s="49"/>
    </row>
    <row r="187" spans="1:2" ht="15.75" customHeight="1" x14ac:dyDescent="0.25">
      <c r="A187" s="49"/>
      <c r="B187" s="49"/>
    </row>
    <row r="188" spans="1:2" ht="15.75" customHeight="1" x14ac:dyDescent="0.25">
      <c r="A188" s="49"/>
      <c r="B188" s="49"/>
    </row>
    <row r="189" spans="1:2" ht="15.75" customHeight="1" x14ac:dyDescent="0.25">
      <c r="A189" s="49"/>
      <c r="B189" s="49"/>
    </row>
    <row r="190" spans="1:2" ht="15.75" customHeight="1" x14ac:dyDescent="0.25">
      <c r="A190" s="49"/>
      <c r="B190" s="49"/>
    </row>
    <row r="191" spans="1:2" ht="15.75" customHeight="1" x14ac:dyDescent="0.25">
      <c r="A191" s="49"/>
      <c r="B191" s="49"/>
    </row>
    <row r="192" spans="1:2" ht="15.75" customHeight="1" x14ac:dyDescent="0.25">
      <c r="A192" s="49"/>
      <c r="B192" s="49"/>
    </row>
    <row r="193" spans="1:2" ht="15.75" customHeight="1" x14ac:dyDescent="0.25">
      <c r="A193" s="49"/>
      <c r="B193" s="49"/>
    </row>
    <row r="194" spans="1:2" ht="15.75" customHeight="1" x14ac:dyDescent="0.25">
      <c r="A194" s="49"/>
      <c r="B194" s="49"/>
    </row>
    <row r="195" spans="1:2" ht="15.75" customHeight="1" x14ac:dyDescent="0.25">
      <c r="A195" s="49"/>
      <c r="B195" s="49"/>
    </row>
    <row r="196" spans="1:2" ht="15.75" customHeight="1" x14ac:dyDescent="0.25">
      <c r="A196" s="49"/>
      <c r="B196" s="49"/>
    </row>
    <row r="197" spans="1:2" ht="15.75" customHeight="1" x14ac:dyDescent="0.25">
      <c r="A197" s="49"/>
      <c r="B197" s="49"/>
    </row>
    <row r="198" spans="1:2" ht="15.75" customHeight="1" x14ac:dyDescent="0.25">
      <c r="A198" s="49"/>
      <c r="B198" s="49"/>
    </row>
    <row r="199" spans="1:2" ht="15.75" customHeight="1" x14ac:dyDescent="0.25">
      <c r="A199" s="49"/>
      <c r="B199" s="49"/>
    </row>
    <row r="200" spans="1:2" ht="15.75" customHeight="1" x14ac:dyDescent="0.25">
      <c r="A200" s="49"/>
      <c r="B200" s="49"/>
    </row>
    <row r="201" spans="1:2" ht="15.75" customHeight="1" x14ac:dyDescent="0.25">
      <c r="A201" s="49"/>
      <c r="B201" s="49"/>
    </row>
    <row r="202" spans="1:2" ht="15.75" customHeight="1" x14ac:dyDescent="0.25">
      <c r="A202" s="49"/>
      <c r="B202" s="49"/>
    </row>
    <row r="203" spans="1:2" ht="15.75" customHeight="1" x14ac:dyDescent="0.25">
      <c r="A203" s="49"/>
      <c r="B203" s="49"/>
    </row>
    <row r="204" spans="1:2" ht="15.75" customHeight="1" x14ac:dyDescent="0.25">
      <c r="A204" s="49"/>
      <c r="B204" s="49"/>
    </row>
    <row r="205" spans="1:2" ht="15.75" customHeight="1" x14ac:dyDescent="0.25">
      <c r="A205" s="49"/>
      <c r="B205" s="49"/>
    </row>
    <row r="206" spans="1:2" ht="15.75" customHeight="1" x14ac:dyDescent="0.25">
      <c r="A206" s="49"/>
      <c r="B206" s="49"/>
    </row>
    <row r="207" spans="1:2" ht="15.75" customHeight="1" x14ac:dyDescent="0.25">
      <c r="A207" s="49"/>
      <c r="B207" s="49"/>
    </row>
    <row r="208" spans="1:2" ht="15.75" customHeight="1" x14ac:dyDescent="0.25">
      <c r="A208" s="49"/>
      <c r="B208" s="49"/>
    </row>
    <row r="209" spans="1:2" ht="15.75" customHeight="1" x14ac:dyDescent="0.25">
      <c r="A209" s="49"/>
      <c r="B209" s="49"/>
    </row>
    <row r="210" spans="1:2" ht="15.75" customHeight="1" x14ac:dyDescent="0.25">
      <c r="A210" s="49"/>
      <c r="B210" s="49"/>
    </row>
    <row r="211" spans="1:2" ht="15.75" customHeight="1" x14ac:dyDescent="0.25">
      <c r="A211" s="49"/>
      <c r="B211" s="49"/>
    </row>
    <row r="212" spans="1:2" ht="15.75" customHeight="1" x14ac:dyDescent="0.25">
      <c r="A212" s="49"/>
      <c r="B212" s="49"/>
    </row>
    <row r="213" spans="1:2" ht="15.75" customHeight="1" x14ac:dyDescent="0.25">
      <c r="A213" s="49"/>
      <c r="B213" s="49"/>
    </row>
    <row r="214" spans="1:2" ht="15.75" customHeight="1" x14ac:dyDescent="0.25">
      <c r="A214" s="49"/>
      <c r="B214" s="49"/>
    </row>
    <row r="215" spans="1:2" ht="15.75" customHeight="1" x14ac:dyDescent="0.25">
      <c r="A215" s="49"/>
      <c r="B215" s="49"/>
    </row>
    <row r="216" spans="1:2" ht="15.75" customHeight="1" x14ac:dyDescent="0.25">
      <c r="A216" s="49"/>
      <c r="B216" s="49"/>
    </row>
    <row r="217" spans="1:2" ht="15.75" customHeight="1" x14ac:dyDescent="0.25">
      <c r="A217" s="49"/>
      <c r="B217" s="49"/>
    </row>
    <row r="218" spans="1:2" ht="15.75" customHeight="1" x14ac:dyDescent="0.25">
      <c r="A218" s="49"/>
      <c r="B218" s="49"/>
    </row>
    <row r="219" spans="1:2" ht="15.75" customHeight="1" x14ac:dyDescent="0.25">
      <c r="A219" s="49"/>
      <c r="B219" s="49"/>
    </row>
    <row r="220" spans="1:2" ht="15.75" customHeight="1" x14ac:dyDescent="0.25">
      <c r="A220" s="49"/>
      <c r="B220" s="49"/>
    </row>
    <row r="221" spans="1:2" ht="15.75" customHeight="1" x14ac:dyDescent="0.25">
      <c r="A221" s="49"/>
      <c r="B221" s="49"/>
    </row>
    <row r="222" spans="1:2" ht="15.75" customHeight="1" x14ac:dyDescent="0.25">
      <c r="A222" s="49"/>
      <c r="B222" s="49"/>
    </row>
    <row r="223" spans="1:2" ht="15.75" customHeight="1" x14ac:dyDescent="0.25">
      <c r="A223" s="49"/>
      <c r="B223" s="49"/>
    </row>
    <row r="224" spans="1:2" ht="15.75" customHeight="1" x14ac:dyDescent="0.25">
      <c r="A224" s="49"/>
      <c r="B224" s="49"/>
    </row>
    <row r="225" spans="1:2" ht="15.75" customHeight="1" x14ac:dyDescent="0.25">
      <c r="A225" s="49"/>
      <c r="B225" s="49"/>
    </row>
    <row r="226" spans="1:2" ht="15.75" customHeight="1" x14ac:dyDescent="0.25">
      <c r="A226" s="49"/>
      <c r="B226" s="49"/>
    </row>
    <row r="227" spans="1:2" ht="15.75" customHeight="1" x14ac:dyDescent="0.25">
      <c r="A227" s="49"/>
      <c r="B227" s="49"/>
    </row>
    <row r="228" spans="1:2" ht="15.75" customHeight="1" x14ac:dyDescent="0.25">
      <c r="A228" s="49"/>
      <c r="B228" s="49"/>
    </row>
    <row r="229" spans="1:2" ht="15.75" customHeight="1" x14ac:dyDescent="0.25">
      <c r="A229" s="49"/>
      <c r="B229" s="49"/>
    </row>
    <row r="230" spans="1:2" ht="15.75" customHeight="1" x14ac:dyDescent="0.25">
      <c r="A230" s="49"/>
      <c r="B230" s="49"/>
    </row>
    <row r="231" spans="1:2" ht="15.75" customHeight="1" x14ac:dyDescent="0.25">
      <c r="A231" s="49"/>
      <c r="B231" s="49"/>
    </row>
    <row r="232" spans="1:2" ht="15.75" customHeight="1" x14ac:dyDescent="0.25">
      <c r="A232" s="49"/>
      <c r="B232" s="49"/>
    </row>
    <row r="233" spans="1:2" ht="15.75" customHeight="1" x14ac:dyDescent="0.25">
      <c r="A233" s="49"/>
      <c r="B233" s="49"/>
    </row>
    <row r="234" spans="1:2" ht="15.75" customHeight="1" x14ac:dyDescent="0.25">
      <c r="A234" s="49"/>
      <c r="B234" s="49"/>
    </row>
    <row r="235" spans="1:2" ht="15.75" customHeight="1" x14ac:dyDescent="0.25">
      <c r="A235" s="49"/>
      <c r="B235" s="49"/>
    </row>
    <row r="236" spans="1:2" ht="15.75" customHeight="1" x14ac:dyDescent="0.25">
      <c r="A236" s="49"/>
      <c r="B236" s="49"/>
    </row>
    <row r="237" spans="1:2" ht="15.75" customHeight="1" x14ac:dyDescent="0.25">
      <c r="A237" s="49"/>
      <c r="B237" s="49"/>
    </row>
    <row r="238" spans="1:2" ht="15.75" customHeight="1" x14ac:dyDescent="0.25">
      <c r="A238" s="49"/>
      <c r="B238" s="49"/>
    </row>
    <row r="239" spans="1:2" ht="15.75" customHeight="1" x14ac:dyDescent="0.25">
      <c r="A239" s="49"/>
      <c r="B239" s="49"/>
    </row>
    <row r="240" spans="1:2" ht="15.75" customHeight="1" x14ac:dyDescent="0.25">
      <c r="A240" s="49"/>
      <c r="B240" s="49"/>
    </row>
    <row r="241" spans="1:2" ht="15.75" customHeight="1" x14ac:dyDescent="0.25">
      <c r="A241" s="49"/>
      <c r="B241" s="49"/>
    </row>
    <row r="242" spans="1:2" ht="15.75" customHeight="1" x14ac:dyDescent="0.25">
      <c r="A242" s="49"/>
      <c r="B242" s="49"/>
    </row>
    <row r="243" spans="1:2" ht="15.75" customHeight="1" x14ac:dyDescent="0.25">
      <c r="A243" s="49"/>
      <c r="B243" s="49"/>
    </row>
    <row r="244" spans="1:2" ht="15.75" customHeight="1" x14ac:dyDescent="0.25">
      <c r="A244" s="49"/>
      <c r="B244" s="49"/>
    </row>
    <row r="245" spans="1:2" ht="15.75" customHeight="1" x14ac:dyDescent="0.25">
      <c r="A245" s="49"/>
      <c r="B245" s="49"/>
    </row>
    <row r="246" spans="1:2" ht="15.75" customHeight="1" x14ac:dyDescent="0.25">
      <c r="A246" s="49"/>
      <c r="B246" s="49"/>
    </row>
    <row r="247" spans="1:2" ht="15.75" customHeight="1" x14ac:dyDescent="0.25">
      <c r="A247" s="49"/>
      <c r="B247" s="49"/>
    </row>
    <row r="248" spans="1:2" ht="15.75" customHeight="1" x14ac:dyDescent="0.25">
      <c r="A248" s="49"/>
      <c r="B248" s="49"/>
    </row>
    <row r="249" spans="1:2" ht="15.75" customHeight="1" x14ac:dyDescent="0.25">
      <c r="A249" s="49"/>
      <c r="B249" s="49"/>
    </row>
    <row r="250" spans="1:2" ht="15.75" customHeight="1" x14ac:dyDescent="0.25">
      <c r="A250" s="49"/>
      <c r="B250" s="49"/>
    </row>
    <row r="251" spans="1:2" ht="15.75" customHeight="1" x14ac:dyDescent="0.25">
      <c r="A251" s="49"/>
      <c r="B251" s="49"/>
    </row>
    <row r="252" spans="1:2" ht="15.75" customHeight="1" x14ac:dyDescent="0.25">
      <c r="A252" s="49"/>
      <c r="B252" s="49"/>
    </row>
    <row r="253" spans="1:2" ht="15.75" customHeight="1" x14ac:dyDescent="0.25">
      <c r="A253" s="49"/>
      <c r="B253" s="49"/>
    </row>
    <row r="254" spans="1:2" ht="15.75" customHeight="1" x14ac:dyDescent="0.25">
      <c r="A254" s="49"/>
      <c r="B254" s="49"/>
    </row>
    <row r="255" spans="1:2" ht="15.75" customHeight="1" x14ac:dyDescent="0.25">
      <c r="A255" s="49"/>
      <c r="B255" s="49"/>
    </row>
    <row r="256" spans="1:2" ht="15.75" customHeight="1" x14ac:dyDescent="0.25">
      <c r="A256" s="49"/>
      <c r="B256" s="49"/>
    </row>
    <row r="257" spans="1:2" ht="15.75" customHeight="1" x14ac:dyDescent="0.25">
      <c r="A257" s="49"/>
      <c r="B257" s="49"/>
    </row>
    <row r="258" spans="1:2" ht="15.75" customHeight="1" x14ac:dyDescent="0.25">
      <c r="A258" s="49"/>
      <c r="B258" s="49"/>
    </row>
    <row r="259" spans="1:2" ht="15.75" customHeight="1" x14ac:dyDescent="0.25">
      <c r="A259" s="49"/>
      <c r="B259" s="49"/>
    </row>
    <row r="260" spans="1:2" ht="15.75" customHeight="1" x14ac:dyDescent="0.25">
      <c r="A260" s="49"/>
      <c r="B260" s="49"/>
    </row>
    <row r="261" spans="1:2" ht="15.75" customHeight="1" x14ac:dyDescent="0.25">
      <c r="A261" s="49"/>
      <c r="B261" s="49"/>
    </row>
    <row r="262" spans="1:2" ht="15.75" customHeight="1" x14ac:dyDescent="0.25">
      <c r="A262" s="49"/>
      <c r="B262" s="49"/>
    </row>
    <row r="263" spans="1:2" ht="15.75" customHeight="1" x14ac:dyDescent="0.25">
      <c r="A263" s="49"/>
      <c r="B263" s="49"/>
    </row>
    <row r="264" spans="1:2" ht="15.75" customHeight="1" x14ac:dyDescent="0.25">
      <c r="A264" s="49"/>
      <c r="B264" s="49"/>
    </row>
    <row r="265" spans="1:2" ht="15.75" customHeight="1" x14ac:dyDescent="0.25">
      <c r="A265" s="49"/>
      <c r="B265" s="49"/>
    </row>
    <row r="266" spans="1:2" ht="15.75" customHeight="1" x14ac:dyDescent="0.25">
      <c r="A266" s="49"/>
      <c r="B266" s="49"/>
    </row>
    <row r="267" spans="1:2" ht="15.75" customHeight="1" x14ac:dyDescent="0.25">
      <c r="A267" s="49"/>
      <c r="B267" s="49"/>
    </row>
    <row r="268" spans="1:2" ht="15.75" customHeight="1" x14ac:dyDescent="0.25">
      <c r="A268" s="49"/>
      <c r="B268" s="49"/>
    </row>
    <row r="269" spans="1:2" ht="15.75" customHeight="1" x14ac:dyDescent="0.25">
      <c r="A269" s="49"/>
      <c r="B269" s="49"/>
    </row>
    <row r="270" spans="1:2" ht="15.75" customHeight="1" x14ac:dyDescent="0.25">
      <c r="A270" s="49"/>
      <c r="B270" s="49"/>
    </row>
    <row r="271" spans="1:2" ht="15.75" customHeight="1" x14ac:dyDescent="0.25">
      <c r="A271" s="49"/>
      <c r="B271" s="49"/>
    </row>
    <row r="272" spans="1:2" ht="15.75" customHeight="1" x14ac:dyDescent="0.25">
      <c r="A272" s="49"/>
      <c r="B272" s="49"/>
    </row>
    <row r="273" spans="1:2" ht="15.75" customHeight="1" x14ac:dyDescent="0.25">
      <c r="A273" s="49"/>
      <c r="B273" s="49"/>
    </row>
    <row r="274" spans="1:2" ht="15.75" customHeight="1" x14ac:dyDescent="0.25">
      <c r="A274" s="49"/>
      <c r="B274" s="49"/>
    </row>
    <row r="275" spans="1:2" ht="15.75" customHeight="1" x14ac:dyDescent="0.25">
      <c r="A275" s="49"/>
      <c r="B275" s="49"/>
    </row>
    <row r="276" spans="1:2" ht="15.75" customHeight="1" x14ac:dyDescent="0.25">
      <c r="A276" s="49"/>
      <c r="B276" s="49"/>
    </row>
    <row r="277" spans="1:2" ht="15.75" customHeight="1" x14ac:dyDescent="0.25">
      <c r="A277" s="49"/>
      <c r="B277" s="49"/>
    </row>
    <row r="278" spans="1:2" ht="15.75" customHeight="1" x14ac:dyDescent="0.25">
      <c r="A278" s="49"/>
      <c r="B278" s="49"/>
    </row>
    <row r="279" spans="1:2" ht="15.75" customHeight="1" x14ac:dyDescent="0.25">
      <c r="A279" s="49"/>
      <c r="B279" s="49"/>
    </row>
    <row r="280" spans="1:2" ht="15.75" customHeight="1" x14ac:dyDescent="0.25">
      <c r="A280" s="49"/>
      <c r="B280" s="49"/>
    </row>
    <row r="281" spans="1:2" ht="15.75" customHeight="1" x14ac:dyDescent="0.25">
      <c r="A281" s="49"/>
      <c r="B281" s="49"/>
    </row>
    <row r="282" spans="1:2" ht="15.75" customHeight="1" x14ac:dyDescent="0.25">
      <c r="A282" s="49"/>
      <c r="B282" s="49"/>
    </row>
    <row r="283" spans="1:2" ht="15.75" customHeight="1" x14ac:dyDescent="0.25">
      <c r="A283" s="49"/>
      <c r="B283" s="49"/>
    </row>
    <row r="284" spans="1:2" ht="15.75" customHeight="1" x14ac:dyDescent="0.25">
      <c r="A284" s="49"/>
      <c r="B284" s="49"/>
    </row>
    <row r="285" spans="1:2" ht="15.75" customHeight="1" x14ac:dyDescent="0.25">
      <c r="A285" s="49"/>
      <c r="B285" s="49"/>
    </row>
    <row r="286" spans="1:2" ht="15.75" customHeight="1" x14ac:dyDescent="0.25">
      <c r="A286" s="49"/>
      <c r="B286" s="49"/>
    </row>
    <row r="287" spans="1:2" ht="15.75" customHeight="1" x14ac:dyDescent="0.25">
      <c r="A287" s="49"/>
      <c r="B287" s="49"/>
    </row>
    <row r="288" spans="1:2" ht="15.75" customHeight="1" x14ac:dyDescent="0.25">
      <c r="A288" s="49"/>
      <c r="B288" s="49"/>
    </row>
    <row r="289" spans="1:2" ht="15.75" customHeight="1" x14ac:dyDescent="0.25">
      <c r="A289" s="49"/>
      <c r="B289" s="49"/>
    </row>
    <row r="290" spans="1:2" ht="15.75" customHeight="1" x14ac:dyDescent="0.25">
      <c r="A290" s="49"/>
      <c r="B290" s="49"/>
    </row>
    <row r="291" spans="1:2" ht="15.75" customHeight="1" x14ac:dyDescent="0.25">
      <c r="A291" s="49"/>
      <c r="B291" s="49"/>
    </row>
    <row r="292" spans="1:2" ht="15.75" customHeight="1" x14ac:dyDescent="0.25">
      <c r="A292" s="49"/>
      <c r="B292" s="49"/>
    </row>
    <row r="293" spans="1:2" ht="15.75" customHeight="1" x14ac:dyDescent="0.25">
      <c r="A293" s="49"/>
      <c r="B293" s="49"/>
    </row>
    <row r="294" spans="1:2" ht="15.75" customHeight="1" x14ac:dyDescent="0.25">
      <c r="A294" s="49"/>
      <c r="B294" s="49"/>
    </row>
    <row r="295" spans="1:2" ht="15.75" customHeight="1" x14ac:dyDescent="0.25">
      <c r="A295" s="49"/>
      <c r="B295" s="49"/>
    </row>
    <row r="296" spans="1:2" ht="15.75" customHeight="1" x14ac:dyDescent="0.25">
      <c r="A296" s="49"/>
      <c r="B296" s="49"/>
    </row>
    <row r="297" spans="1:2" ht="15.75" customHeight="1" x14ac:dyDescent="0.25">
      <c r="A297" s="49"/>
      <c r="B297" s="49"/>
    </row>
    <row r="298" spans="1:2" ht="15.75" customHeight="1" x14ac:dyDescent="0.25">
      <c r="A298" s="49"/>
      <c r="B298" s="49"/>
    </row>
    <row r="299" spans="1:2" ht="15.75" customHeight="1" x14ac:dyDescent="0.25">
      <c r="A299" s="49"/>
      <c r="B299" s="49"/>
    </row>
    <row r="300" spans="1:2" ht="15.75" customHeight="1" x14ac:dyDescent="0.25">
      <c r="A300" s="49"/>
      <c r="B300" s="49"/>
    </row>
    <row r="301" spans="1:2" ht="15.75" customHeight="1" x14ac:dyDescent="0.25">
      <c r="A301" s="49"/>
      <c r="B301" s="49"/>
    </row>
    <row r="302" spans="1:2" ht="15.75" customHeight="1" x14ac:dyDescent="0.25">
      <c r="A302" s="49"/>
      <c r="B302" s="49"/>
    </row>
    <row r="303" spans="1:2" ht="15.75" customHeight="1" x14ac:dyDescent="0.25">
      <c r="A303" s="49"/>
      <c r="B303" s="49"/>
    </row>
    <row r="304" spans="1:2" ht="15.75" customHeight="1" x14ac:dyDescent="0.25">
      <c r="A304" s="49"/>
      <c r="B304" s="49"/>
    </row>
    <row r="305" spans="1:2" ht="15.75" customHeight="1" x14ac:dyDescent="0.25">
      <c r="A305" s="49"/>
      <c r="B305" s="49"/>
    </row>
    <row r="306" spans="1:2" ht="15.75" customHeight="1" x14ac:dyDescent="0.25">
      <c r="A306" s="49"/>
      <c r="B306" s="49"/>
    </row>
    <row r="307" spans="1:2" ht="15.75" customHeight="1" x14ac:dyDescent="0.25">
      <c r="A307" s="49"/>
      <c r="B307" s="49"/>
    </row>
    <row r="308" spans="1:2" ht="15.75" customHeight="1" x14ac:dyDescent="0.25">
      <c r="A308" s="49"/>
      <c r="B308" s="49"/>
    </row>
    <row r="309" spans="1:2" ht="15.75" customHeight="1" x14ac:dyDescent="0.25">
      <c r="A309" s="49"/>
      <c r="B309" s="49"/>
    </row>
    <row r="310" spans="1:2" ht="15.75" customHeight="1" x14ac:dyDescent="0.25">
      <c r="A310" s="49"/>
      <c r="B310" s="49"/>
    </row>
    <row r="311" spans="1:2" ht="15.75" customHeight="1" x14ac:dyDescent="0.25">
      <c r="A311" s="49"/>
      <c r="B311" s="49"/>
    </row>
    <row r="312" spans="1:2" ht="15.75" customHeight="1" x14ac:dyDescent="0.25">
      <c r="A312" s="49"/>
      <c r="B312" s="49"/>
    </row>
    <row r="313" spans="1:2" ht="15.75" customHeight="1" x14ac:dyDescent="0.25">
      <c r="A313" s="49"/>
      <c r="B313" s="49"/>
    </row>
    <row r="314" spans="1:2" ht="15.75" customHeight="1" x14ac:dyDescent="0.25">
      <c r="A314" s="49"/>
      <c r="B314" s="49"/>
    </row>
    <row r="315" spans="1:2" ht="15.75" customHeight="1" x14ac:dyDescent="0.25">
      <c r="A315" s="49"/>
      <c r="B315" s="49"/>
    </row>
    <row r="316" spans="1:2" ht="15.75" customHeight="1" x14ac:dyDescent="0.25">
      <c r="A316" s="49"/>
      <c r="B316" s="49"/>
    </row>
    <row r="317" spans="1:2" ht="15.75" customHeight="1" x14ac:dyDescent="0.25">
      <c r="A317" s="49"/>
      <c r="B317" s="49"/>
    </row>
    <row r="318" spans="1:2" ht="15.75" customHeight="1" x14ac:dyDescent="0.25">
      <c r="A318" s="49"/>
      <c r="B318" s="49"/>
    </row>
    <row r="319" spans="1:2" ht="15.75" customHeight="1" x14ac:dyDescent="0.25">
      <c r="A319" s="49"/>
      <c r="B319" s="49"/>
    </row>
    <row r="320" spans="1:2" ht="15.75" customHeight="1" x14ac:dyDescent="0.25">
      <c r="A320" s="49"/>
      <c r="B320" s="49"/>
    </row>
    <row r="321" spans="1:2" ht="15.75" customHeight="1" x14ac:dyDescent="0.25">
      <c r="A321" s="49"/>
      <c r="B321" s="49"/>
    </row>
    <row r="322" spans="1:2" ht="15.75" customHeight="1" x14ac:dyDescent="0.25">
      <c r="A322" s="49"/>
      <c r="B322" s="49"/>
    </row>
    <row r="323" spans="1:2" ht="15.75" customHeight="1" x14ac:dyDescent="0.25">
      <c r="A323" s="49"/>
      <c r="B323" s="49"/>
    </row>
    <row r="324" spans="1:2" ht="15.75" customHeight="1" x14ac:dyDescent="0.25">
      <c r="A324" s="49"/>
      <c r="B324" s="49"/>
    </row>
    <row r="325" spans="1:2" ht="15.75" customHeight="1" x14ac:dyDescent="0.25">
      <c r="A325" s="49"/>
      <c r="B325" s="49"/>
    </row>
    <row r="326" spans="1:2" ht="15.75" customHeight="1" x14ac:dyDescent="0.25">
      <c r="A326" s="49"/>
      <c r="B326" s="49"/>
    </row>
    <row r="327" spans="1:2" ht="15.75" customHeight="1" x14ac:dyDescent="0.25">
      <c r="A327" s="49"/>
      <c r="B327" s="49"/>
    </row>
    <row r="328" spans="1:2" ht="15.75" customHeight="1" x14ac:dyDescent="0.25">
      <c r="A328" s="49"/>
      <c r="B328" s="49"/>
    </row>
    <row r="329" spans="1:2" ht="15.75" customHeight="1" x14ac:dyDescent="0.25">
      <c r="A329" s="49"/>
      <c r="B329" s="49"/>
    </row>
    <row r="330" spans="1:2" ht="15.75" customHeight="1" x14ac:dyDescent="0.25">
      <c r="A330" s="49"/>
      <c r="B330" s="49"/>
    </row>
    <row r="331" spans="1:2" ht="15.75" customHeight="1" x14ac:dyDescent="0.25">
      <c r="A331" s="49"/>
      <c r="B331" s="49"/>
    </row>
    <row r="332" spans="1:2" ht="15.75" customHeight="1" x14ac:dyDescent="0.25">
      <c r="A332" s="49"/>
      <c r="B332" s="49"/>
    </row>
    <row r="333" spans="1:2" ht="15.75" customHeight="1" x14ac:dyDescent="0.25">
      <c r="A333" s="49"/>
      <c r="B333" s="49"/>
    </row>
    <row r="334" spans="1:2" ht="15.75" customHeight="1" x14ac:dyDescent="0.25">
      <c r="A334" s="49"/>
      <c r="B334" s="49"/>
    </row>
    <row r="335" spans="1:2" ht="15.75" customHeight="1" x14ac:dyDescent="0.25">
      <c r="A335" s="49"/>
      <c r="B335" s="49"/>
    </row>
    <row r="336" spans="1:2" ht="15.75" customHeight="1" x14ac:dyDescent="0.25">
      <c r="A336" s="49"/>
      <c r="B336" s="49"/>
    </row>
    <row r="337" spans="1:2" ht="15.75" customHeight="1" x14ac:dyDescent="0.25">
      <c r="A337" s="49"/>
      <c r="B337" s="49"/>
    </row>
    <row r="338" spans="1:2" ht="15.75" customHeight="1" x14ac:dyDescent="0.25">
      <c r="A338" s="49"/>
      <c r="B338" s="49"/>
    </row>
    <row r="339" spans="1:2" ht="15.75" customHeight="1" x14ac:dyDescent="0.25">
      <c r="A339" s="49"/>
      <c r="B339" s="49"/>
    </row>
    <row r="340" spans="1:2" ht="15.75" customHeight="1" x14ac:dyDescent="0.25">
      <c r="A340" s="49"/>
      <c r="B340" s="49"/>
    </row>
    <row r="341" spans="1:2" ht="15.75" customHeight="1" x14ac:dyDescent="0.25">
      <c r="A341" s="49"/>
      <c r="B341" s="49"/>
    </row>
    <row r="342" spans="1:2" ht="15.75" customHeight="1" x14ac:dyDescent="0.25">
      <c r="A342" s="49"/>
      <c r="B342" s="49"/>
    </row>
    <row r="343" spans="1:2" ht="15.75" customHeight="1" x14ac:dyDescent="0.25">
      <c r="A343" s="49"/>
      <c r="B343" s="49"/>
    </row>
    <row r="344" spans="1:2" ht="15.75" customHeight="1" x14ac:dyDescent="0.25">
      <c r="A344" s="49"/>
      <c r="B344" s="49"/>
    </row>
    <row r="345" spans="1:2" ht="15.75" customHeight="1" x14ac:dyDescent="0.25">
      <c r="A345" s="49"/>
      <c r="B345" s="49"/>
    </row>
    <row r="346" spans="1:2" ht="15.75" customHeight="1" x14ac:dyDescent="0.25">
      <c r="A346" s="49"/>
      <c r="B346" s="49"/>
    </row>
    <row r="347" spans="1:2" ht="15.75" customHeight="1" x14ac:dyDescent="0.25">
      <c r="A347" s="49"/>
      <c r="B347" s="49"/>
    </row>
    <row r="348" spans="1:2" ht="15.75" customHeight="1" x14ac:dyDescent="0.25">
      <c r="A348" s="49"/>
      <c r="B348" s="49"/>
    </row>
    <row r="349" spans="1:2" ht="15.75" customHeight="1" x14ac:dyDescent="0.25">
      <c r="A349" s="49"/>
      <c r="B349" s="49"/>
    </row>
    <row r="350" spans="1:2" ht="15.75" customHeight="1" x14ac:dyDescent="0.25">
      <c r="A350" s="49"/>
      <c r="B350" s="49"/>
    </row>
    <row r="351" spans="1:2" ht="15.75" customHeight="1" x14ac:dyDescent="0.25">
      <c r="A351" s="49"/>
      <c r="B351" s="49"/>
    </row>
    <row r="352" spans="1:2" ht="15.75" customHeight="1" x14ac:dyDescent="0.25">
      <c r="A352" s="49"/>
      <c r="B352" s="49"/>
    </row>
    <row r="353" spans="1:2" ht="15.75" customHeight="1" x14ac:dyDescent="0.25">
      <c r="A353" s="49"/>
      <c r="B353" s="49"/>
    </row>
    <row r="354" spans="1:2" ht="15.75" customHeight="1" x14ac:dyDescent="0.25">
      <c r="A354" s="49"/>
      <c r="B354" s="49"/>
    </row>
    <row r="355" spans="1:2" ht="15.75" customHeight="1" x14ac:dyDescent="0.25">
      <c r="A355" s="49"/>
      <c r="B355" s="49"/>
    </row>
    <row r="356" spans="1:2" ht="15.75" customHeight="1" x14ac:dyDescent="0.25">
      <c r="A356" s="49"/>
      <c r="B356" s="49"/>
    </row>
    <row r="357" spans="1:2" ht="15.75" customHeight="1" x14ac:dyDescent="0.25">
      <c r="A357" s="49"/>
      <c r="B357" s="49"/>
    </row>
    <row r="358" spans="1:2" ht="15.75" customHeight="1" x14ac:dyDescent="0.25">
      <c r="A358" s="49"/>
      <c r="B358" s="49"/>
    </row>
    <row r="359" spans="1:2" ht="15.75" customHeight="1" x14ac:dyDescent="0.25">
      <c r="A359" s="49"/>
      <c r="B359" s="49"/>
    </row>
    <row r="360" spans="1:2" ht="15.75" customHeight="1" x14ac:dyDescent="0.25">
      <c r="A360" s="49"/>
      <c r="B360" s="49"/>
    </row>
    <row r="361" spans="1:2" ht="15.75" customHeight="1" x14ac:dyDescent="0.25">
      <c r="A361" s="49"/>
      <c r="B361" s="49"/>
    </row>
    <row r="362" spans="1:2" ht="15.75" customHeight="1" x14ac:dyDescent="0.25">
      <c r="A362" s="49"/>
      <c r="B362" s="49"/>
    </row>
    <row r="363" spans="1:2" ht="15.75" customHeight="1" x14ac:dyDescent="0.25">
      <c r="A363" s="49"/>
      <c r="B363" s="49"/>
    </row>
    <row r="364" spans="1:2" ht="15.75" customHeight="1" x14ac:dyDescent="0.25">
      <c r="A364" s="49"/>
      <c r="B364" s="49"/>
    </row>
    <row r="365" spans="1:2" ht="15.75" customHeight="1" x14ac:dyDescent="0.25">
      <c r="A365" s="49"/>
      <c r="B365" s="49"/>
    </row>
    <row r="366" spans="1:2" ht="15.75" customHeight="1" x14ac:dyDescent="0.25">
      <c r="A366" s="49"/>
      <c r="B366" s="49"/>
    </row>
    <row r="367" spans="1:2" ht="15.75" customHeight="1" x14ac:dyDescent="0.25">
      <c r="A367" s="49"/>
      <c r="B367" s="49"/>
    </row>
    <row r="368" spans="1:2" ht="15.75" customHeight="1" x14ac:dyDescent="0.25">
      <c r="A368" s="49"/>
      <c r="B368" s="49"/>
    </row>
    <row r="369" spans="1:2" ht="15.75" customHeight="1" x14ac:dyDescent="0.25">
      <c r="A369" s="49"/>
      <c r="B369" s="49"/>
    </row>
    <row r="370" spans="1:2" ht="15.75" customHeight="1" x14ac:dyDescent="0.25">
      <c r="A370" s="49"/>
      <c r="B370" s="49"/>
    </row>
    <row r="371" spans="1:2" ht="15.75" customHeight="1" x14ac:dyDescent="0.25">
      <c r="A371" s="49"/>
      <c r="B371" s="49"/>
    </row>
    <row r="372" spans="1:2" ht="15.75" customHeight="1" x14ac:dyDescent="0.25">
      <c r="A372" s="49"/>
      <c r="B372" s="49"/>
    </row>
    <row r="373" spans="1:2" ht="15.75" customHeight="1" x14ac:dyDescent="0.25">
      <c r="A373" s="49"/>
      <c r="B373" s="49"/>
    </row>
    <row r="374" spans="1:2" ht="15.75" customHeight="1" x14ac:dyDescent="0.25">
      <c r="A374" s="49"/>
      <c r="B374" s="49"/>
    </row>
    <row r="375" spans="1:2" ht="15.75" customHeight="1" x14ac:dyDescent="0.25">
      <c r="A375" s="49"/>
      <c r="B375" s="49"/>
    </row>
    <row r="376" spans="1:2" ht="15.75" customHeight="1" x14ac:dyDescent="0.25">
      <c r="A376" s="49"/>
      <c r="B376" s="49"/>
    </row>
    <row r="377" spans="1:2" ht="15.75" customHeight="1" x14ac:dyDescent="0.25">
      <c r="A377" s="49"/>
      <c r="B377" s="49"/>
    </row>
    <row r="378" spans="1:2" ht="15.75" customHeight="1" x14ac:dyDescent="0.25">
      <c r="A378" s="49"/>
      <c r="B378" s="49"/>
    </row>
    <row r="379" spans="1:2" ht="15.75" customHeight="1" x14ac:dyDescent="0.25">
      <c r="A379" s="49"/>
      <c r="B379" s="49"/>
    </row>
    <row r="380" spans="1:2" ht="15.75" customHeight="1" x14ac:dyDescent="0.25">
      <c r="A380" s="49"/>
      <c r="B380" s="49"/>
    </row>
    <row r="381" spans="1:2" ht="15.75" customHeight="1" x14ac:dyDescent="0.25">
      <c r="A381" s="49"/>
      <c r="B381" s="49"/>
    </row>
    <row r="382" spans="1:2" ht="15.75" customHeight="1" x14ac:dyDescent="0.25">
      <c r="A382" s="49"/>
      <c r="B382" s="49"/>
    </row>
    <row r="383" spans="1:2" ht="15.75" customHeight="1" x14ac:dyDescent="0.25">
      <c r="A383" s="49"/>
      <c r="B383" s="49"/>
    </row>
    <row r="384" spans="1:2" ht="15.75" customHeight="1" x14ac:dyDescent="0.25">
      <c r="A384" s="49"/>
      <c r="B384" s="49"/>
    </row>
    <row r="385" spans="1:2" ht="15.75" customHeight="1" x14ac:dyDescent="0.25">
      <c r="A385" s="49"/>
      <c r="B385" s="49"/>
    </row>
    <row r="386" spans="1:2" ht="15.75" customHeight="1" x14ac:dyDescent="0.25">
      <c r="A386" s="49"/>
      <c r="B386" s="49"/>
    </row>
    <row r="387" spans="1:2" ht="15.75" customHeight="1" x14ac:dyDescent="0.25">
      <c r="A387" s="49"/>
      <c r="B387" s="49"/>
    </row>
    <row r="388" spans="1:2" ht="15.75" customHeight="1" x14ac:dyDescent="0.25">
      <c r="A388" s="49"/>
      <c r="B388" s="49"/>
    </row>
    <row r="389" spans="1:2" ht="15.75" customHeight="1" x14ac:dyDescent="0.25">
      <c r="A389" s="49"/>
      <c r="B389" s="49"/>
    </row>
    <row r="390" spans="1:2" ht="15.75" customHeight="1" x14ac:dyDescent="0.25">
      <c r="A390" s="49"/>
      <c r="B390" s="49"/>
    </row>
    <row r="391" spans="1:2" ht="15.75" customHeight="1" x14ac:dyDescent="0.25">
      <c r="A391" s="49"/>
      <c r="B391" s="49"/>
    </row>
    <row r="392" spans="1:2" ht="15.75" customHeight="1" x14ac:dyDescent="0.25">
      <c r="A392" s="49"/>
      <c r="B392" s="49"/>
    </row>
    <row r="393" spans="1:2" ht="15.75" customHeight="1" x14ac:dyDescent="0.25">
      <c r="A393" s="49"/>
      <c r="B393" s="49"/>
    </row>
    <row r="394" spans="1:2" ht="15.75" customHeight="1" x14ac:dyDescent="0.25">
      <c r="A394" s="49"/>
      <c r="B394" s="49"/>
    </row>
    <row r="395" spans="1:2" ht="15.75" customHeight="1" x14ac:dyDescent="0.25">
      <c r="A395" s="49"/>
      <c r="B395" s="49"/>
    </row>
    <row r="396" spans="1:2" ht="15.75" customHeight="1" x14ac:dyDescent="0.25">
      <c r="A396" s="49"/>
      <c r="B396" s="49"/>
    </row>
    <row r="397" spans="1:2" ht="15.75" customHeight="1" x14ac:dyDescent="0.25">
      <c r="A397" s="49"/>
      <c r="B397" s="49"/>
    </row>
    <row r="398" spans="1:2" ht="15.75" customHeight="1" x14ac:dyDescent="0.25">
      <c r="A398" s="49"/>
      <c r="B398" s="49"/>
    </row>
    <row r="399" spans="1:2" ht="15.75" customHeight="1" x14ac:dyDescent="0.25">
      <c r="A399" s="49"/>
      <c r="B399" s="49"/>
    </row>
    <row r="400" spans="1:2" ht="15.75" customHeight="1" x14ac:dyDescent="0.25">
      <c r="A400" s="49"/>
      <c r="B400" s="49"/>
    </row>
    <row r="401" spans="1:2" ht="15.75" customHeight="1" x14ac:dyDescent="0.25">
      <c r="A401" s="49"/>
      <c r="B401" s="49"/>
    </row>
    <row r="402" spans="1:2" ht="15.75" customHeight="1" x14ac:dyDescent="0.25">
      <c r="A402" s="49"/>
      <c r="B402" s="49"/>
    </row>
    <row r="403" spans="1:2" ht="15.75" customHeight="1" x14ac:dyDescent="0.25">
      <c r="A403" s="49"/>
      <c r="B403" s="49"/>
    </row>
    <row r="404" spans="1:2" ht="15.75" customHeight="1" x14ac:dyDescent="0.25">
      <c r="A404" s="49"/>
      <c r="B404" s="49"/>
    </row>
    <row r="405" spans="1:2" ht="15.75" customHeight="1" x14ac:dyDescent="0.25">
      <c r="A405" s="49"/>
      <c r="B405" s="49"/>
    </row>
    <row r="406" spans="1:2" ht="15.75" customHeight="1" x14ac:dyDescent="0.25">
      <c r="A406" s="49"/>
      <c r="B406" s="49"/>
    </row>
    <row r="407" spans="1:2" ht="15.75" customHeight="1" x14ac:dyDescent="0.25">
      <c r="A407" s="49"/>
      <c r="B407" s="49"/>
    </row>
    <row r="408" spans="1:2" ht="15.75" customHeight="1" x14ac:dyDescent="0.25">
      <c r="A408" s="49"/>
      <c r="B408" s="49"/>
    </row>
    <row r="409" spans="1:2" ht="15.75" customHeight="1" x14ac:dyDescent="0.25">
      <c r="A409" s="49"/>
      <c r="B409" s="49"/>
    </row>
    <row r="410" spans="1:2" ht="15.75" customHeight="1" x14ac:dyDescent="0.25">
      <c r="A410" s="49"/>
      <c r="B410" s="49"/>
    </row>
    <row r="411" spans="1:2" ht="15.75" customHeight="1" x14ac:dyDescent="0.25">
      <c r="A411" s="49"/>
      <c r="B411" s="49"/>
    </row>
    <row r="412" spans="1:2" ht="15.75" customHeight="1" x14ac:dyDescent="0.25">
      <c r="A412" s="49"/>
      <c r="B412" s="49"/>
    </row>
    <row r="413" spans="1:2" ht="15.75" customHeight="1" x14ac:dyDescent="0.25">
      <c r="A413" s="49"/>
      <c r="B413" s="49"/>
    </row>
    <row r="414" spans="1:2" ht="15.75" customHeight="1" x14ac:dyDescent="0.25">
      <c r="A414" s="49"/>
      <c r="B414" s="49"/>
    </row>
    <row r="415" spans="1:2" ht="15.75" customHeight="1" x14ac:dyDescent="0.25">
      <c r="A415" s="49"/>
      <c r="B415" s="49"/>
    </row>
    <row r="416" spans="1:2" ht="15.75" customHeight="1" x14ac:dyDescent="0.25">
      <c r="A416" s="49"/>
      <c r="B416" s="49"/>
    </row>
    <row r="417" spans="1:2" ht="15.75" customHeight="1" x14ac:dyDescent="0.25">
      <c r="A417" s="49"/>
      <c r="B417" s="49"/>
    </row>
    <row r="418" spans="1:2" ht="15.75" customHeight="1" x14ac:dyDescent="0.25">
      <c r="A418" s="49"/>
      <c r="B418" s="49"/>
    </row>
    <row r="419" spans="1:2" ht="15.75" customHeight="1" x14ac:dyDescent="0.25">
      <c r="A419" s="49"/>
      <c r="B419" s="49"/>
    </row>
    <row r="420" spans="1:2" ht="15.75" customHeight="1" x14ac:dyDescent="0.25">
      <c r="A420" s="49"/>
      <c r="B420" s="49"/>
    </row>
    <row r="421" spans="1:2" ht="15.75" customHeight="1" x14ac:dyDescent="0.25">
      <c r="A421" s="49"/>
      <c r="B421" s="49"/>
    </row>
    <row r="422" spans="1:2" ht="15.75" customHeight="1" x14ac:dyDescent="0.25">
      <c r="A422" s="49"/>
      <c r="B422" s="49"/>
    </row>
    <row r="423" spans="1:2" ht="15.75" customHeight="1" x14ac:dyDescent="0.25">
      <c r="A423" s="49"/>
      <c r="B423" s="49"/>
    </row>
    <row r="424" spans="1:2" ht="15.75" customHeight="1" x14ac:dyDescent="0.25">
      <c r="A424" s="49"/>
      <c r="B424" s="49"/>
    </row>
    <row r="425" spans="1:2" ht="15.75" customHeight="1" x14ac:dyDescent="0.25">
      <c r="A425" s="49"/>
      <c r="B425" s="49"/>
    </row>
    <row r="426" spans="1:2" ht="15.75" customHeight="1" x14ac:dyDescent="0.25">
      <c r="A426" s="49"/>
      <c r="B426" s="49"/>
    </row>
    <row r="427" spans="1:2" ht="15.75" customHeight="1" x14ac:dyDescent="0.25">
      <c r="A427" s="49"/>
      <c r="B427" s="49"/>
    </row>
    <row r="428" spans="1:2" ht="15.75" customHeight="1" x14ac:dyDescent="0.25">
      <c r="A428" s="49"/>
      <c r="B428" s="49"/>
    </row>
    <row r="429" spans="1:2" ht="15.75" customHeight="1" x14ac:dyDescent="0.25">
      <c r="A429" s="49"/>
      <c r="B429" s="49"/>
    </row>
    <row r="430" spans="1:2" ht="15.75" customHeight="1" x14ac:dyDescent="0.25">
      <c r="A430" s="49"/>
      <c r="B430" s="49"/>
    </row>
    <row r="431" spans="1:2" ht="15.75" customHeight="1" x14ac:dyDescent="0.25">
      <c r="A431" s="49"/>
      <c r="B431" s="49"/>
    </row>
    <row r="432" spans="1:2" ht="15.75" customHeight="1" x14ac:dyDescent="0.25">
      <c r="A432" s="49"/>
      <c r="B432" s="49"/>
    </row>
    <row r="433" spans="1:2" ht="15.75" customHeight="1" x14ac:dyDescent="0.25">
      <c r="A433" s="49"/>
      <c r="B433" s="49"/>
    </row>
    <row r="434" spans="1:2" ht="15.75" customHeight="1" x14ac:dyDescent="0.25">
      <c r="A434" s="49"/>
      <c r="B434" s="49"/>
    </row>
    <row r="435" spans="1:2" ht="15.75" customHeight="1" x14ac:dyDescent="0.25">
      <c r="A435" s="49"/>
      <c r="B435" s="49"/>
    </row>
    <row r="436" spans="1:2" ht="15.75" customHeight="1" x14ac:dyDescent="0.25">
      <c r="A436" s="49"/>
      <c r="B436" s="49"/>
    </row>
    <row r="437" spans="1:2" ht="15.75" customHeight="1" x14ac:dyDescent="0.25">
      <c r="A437" s="49"/>
      <c r="B437" s="49"/>
    </row>
    <row r="438" spans="1:2" ht="15.75" customHeight="1" x14ac:dyDescent="0.25">
      <c r="A438" s="49"/>
      <c r="B438" s="49"/>
    </row>
    <row r="439" spans="1:2" ht="15.75" customHeight="1" x14ac:dyDescent="0.25">
      <c r="A439" s="49"/>
      <c r="B439" s="49"/>
    </row>
    <row r="440" spans="1:2" ht="15.75" customHeight="1" x14ac:dyDescent="0.25">
      <c r="A440" s="49"/>
      <c r="B440" s="49"/>
    </row>
    <row r="441" spans="1:2" ht="15.75" customHeight="1" x14ac:dyDescent="0.25">
      <c r="A441" s="49"/>
      <c r="B441" s="49"/>
    </row>
    <row r="442" spans="1:2" ht="15.75" customHeight="1" x14ac:dyDescent="0.25">
      <c r="A442" s="49"/>
      <c r="B442" s="49"/>
    </row>
    <row r="443" spans="1:2" ht="15.75" customHeight="1" x14ac:dyDescent="0.25">
      <c r="A443" s="49"/>
      <c r="B443" s="49"/>
    </row>
    <row r="444" spans="1:2" ht="15.75" customHeight="1" x14ac:dyDescent="0.25">
      <c r="A444" s="49"/>
      <c r="B444" s="49"/>
    </row>
    <row r="445" spans="1:2" ht="15.75" customHeight="1" x14ac:dyDescent="0.25">
      <c r="A445" s="49"/>
      <c r="B445" s="49"/>
    </row>
    <row r="446" spans="1:2" ht="15.75" customHeight="1" x14ac:dyDescent="0.25">
      <c r="A446" s="49"/>
      <c r="B446" s="49"/>
    </row>
    <row r="447" spans="1:2" ht="15.75" customHeight="1" x14ac:dyDescent="0.25">
      <c r="A447" s="49"/>
      <c r="B447" s="49"/>
    </row>
    <row r="448" spans="1:2" ht="15.75" customHeight="1" x14ac:dyDescent="0.25">
      <c r="A448" s="49"/>
      <c r="B448" s="49"/>
    </row>
    <row r="449" spans="1:2" ht="15.75" customHeight="1" x14ac:dyDescent="0.25">
      <c r="A449" s="49"/>
      <c r="B449" s="49"/>
    </row>
    <row r="450" spans="1:2" ht="15.75" customHeight="1" x14ac:dyDescent="0.25">
      <c r="A450" s="49"/>
      <c r="B450" s="49"/>
    </row>
    <row r="451" spans="1:2" ht="15.75" customHeight="1" x14ac:dyDescent="0.25">
      <c r="A451" s="49"/>
      <c r="B451" s="49"/>
    </row>
    <row r="452" spans="1:2" ht="15.75" customHeight="1" x14ac:dyDescent="0.25">
      <c r="A452" s="49"/>
      <c r="B452" s="49"/>
    </row>
    <row r="453" spans="1:2" ht="15.75" customHeight="1" x14ac:dyDescent="0.25">
      <c r="A453" s="49"/>
      <c r="B453" s="49"/>
    </row>
    <row r="454" spans="1:2" ht="15.75" customHeight="1" x14ac:dyDescent="0.25">
      <c r="A454" s="49"/>
      <c r="B454" s="49"/>
    </row>
    <row r="455" spans="1:2" ht="15.75" customHeight="1" x14ac:dyDescent="0.25">
      <c r="A455" s="49"/>
      <c r="B455" s="49"/>
    </row>
    <row r="456" spans="1:2" ht="15.75" customHeight="1" x14ac:dyDescent="0.25">
      <c r="A456" s="49"/>
      <c r="B456" s="49"/>
    </row>
    <row r="457" spans="1:2" ht="15.75" customHeight="1" x14ac:dyDescent="0.25">
      <c r="A457" s="49"/>
      <c r="B457" s="49"/>
    </row>
    <row r="458" spans="1:2" ht="15.75" customHeight="1" x14ac:dyDescent="0.25">
      <c r="A458" s="49"/>
      <c r="B458" s="49"/>
    </row>
    <row r="459" spans="1:2" ht="15.75" customHeight="1" x14ac:dyDescent="0.25">
      <c r="A459" s="49"/>
      <c r="B459" s="49"/>
    </row>
    <row r="460" spans="1:2" ht="15.75" customHeight="1" x14ac:dyDescent="0.25">
      <c r="A460" s="49"/>
      <c r="B460" s="49"/>
    </row>
    <row r="461" spans="1:2" ht="15.75" customHeight="1" x14ac:dyDescent="0.25">
      <c r="A461" s="49"/>
      <c r="B461" s="49"/>
    </row>
    <row r="462" spans="1:2" ht="15.75" customHeight="1" x14ac:dyDescent="0.25">
      <c r="A462" s="49"/>
      <c r="B462" s="49"/>
    </row>
    <row r="463" spans="1:2" ht="15.75" customHeight="1" x14ac:dyDescent="0.25">
      <c r="A463" s="49"/>
      <c r="B463" s="49"/>
    </row>
    <row r="464" spans="1:2" ht="15.75" customHeight="1" x14ac:dyDescent="0.25">
      <c r="A464" s="49"/>
      <c r="B464" s="49"/>
    </row>
    <row r="465" spans="1:2" ht="15.75" customHeight="1" x14ac:dyDescent="0.25">
      <c r="A465" s="49"/>
      <c r="B465" s="49"/>
    </row>
    <row r="466" spans="1:2" ht="15.75" customHeight="1" x14ac:dyDescent="0.25">
      <c r="A466" s="49"/>
      <c r="B466" s="49"/>
    </row>
    <row r="467" spans="1:2" ht="15.75" customHeight="1" x14ac:dyDescent="0.25">
      <c r="A467" s="49"/>
      <c r="B467" s="49"/>
    </row>
    <row r="468" spans="1:2" ht="15.75" customHeight="1" x14ac:dyDescent="0.25">
      <c r="A468" s="49"/>
      <c r="B468" s="49"/>
    </row>
    <row r="469" spans="1:2" ht="15.75" customHeight="1" x14ac:dyDescent="0.25">
      <c r="A469" s="49"/>
      <c r="B469" s="49"/>
    </row>
    <row r="470" spans="1:2" ht="15.75" customHeight="1" x14ac:dyDescent="0.25">
      <c r="A470" s="49"/>
      <c r="B470" s="49"/>
    </row>
    <row r="471" spans="1:2" ht="15.75" customHeight="1" x14ac:dyDescent="0.25">
      <c r="A471" s="49"/>
      <c r="B471" s="49"/>
    </row>
    <row r="472" spans="1:2" ht="15.75" customHeight="1" x14ac:dyDescent="0.25">
      <c r="A472" s="49"/>
      <c r="B472" s="49"/>
    </row>
    <row r="473" spans="1:2" ht="15.75" customHeight="1" x14ac:dyDescent="0.25">
      <c r="A473" s="49"/>
      <c r="B473" s="49"/>
    </row>
    <row r="474" spans="1:2" ht="15.75" customHeight="1" x14ac:dyDescent="0.25">
      <c r="A474" s="49"/>
      <c r="B474" s="49"/>
    </row>
    <row r="475" spans="1:2" ht="15.75" customHeight="1" x14ac:dyDescent="0.25">
      <c r="A475" s="49"/>
      <c r="B475" s="49"/>
    </row>
    <row r="476" spans="1:2" ht="15.75" customHeight="1" x14ac:dyDescent="0.25">
      <c r="A476" s="49"/>
      <c r="B476" s="49"/>
    </row>
    <row r="477" spans="1:2" ht="15.75" customHeight="1" x14ac:dyDescent="0.25">
      <c r="A477" s="49"/>
      <c r="B477" s="49"/>
    </row>
    <row r="478" spans="1:2" ht="15.75" customHeight="1" x14ac:dyDescent="0.25">
      <c r="A478" s="49"/>
      <c r="B478" s="49"/>
    </row>
    <row r="479" spans="1:2" ht="15.75" customHeight="1" x14ac:dyDescent="0.25">
      <c r="A479" s="49"/>
      <c r="B479" s="49"/>
    </row>
    <row r="480" spans="1:2" ht="15.75" customHeight="1" x14ac:dyDescent="0.25">
      <c r="A480" s="49"/>
      <c r="B480" s="49"/>
    </row>
    <row r="481" spans="1:2" ht="15.75" customHeight="1" x14ac:dyDescent="0.25">
      <c r="A481" s="49"/>
      <c r="B481" s="49"/>
    </row>
    <row r="482" spans="1:2" ht="15.75" customHeight="1" x14ac:dyDescent="0.25">
      <c r="A482" s="49"/>
      <c r="B482" s="49"/>
    </row>
    <row r="483" spans="1:2" ht="15.75" customHeight="1" x14ac:dyDescent="0.25">
      <c r="A483" s="49"/>
      <c r="B483" s="49"/>
    </row>
    <row r="484" spans="1:2" ht="15.75" customHeight="1" x14ac:dyDescent="0.25">
      <c r="A484" s="49"/>
      <c r="B484" s="49"/>
    </row>
    <row r="485" spans="1:2" ht="15.75" customHeight="1" x14ac:dyDescent="0.25">
      <c r="A485" s="49"/>
      <c r="B485" s="49"/>
    </row>
    <row r="486" spans="1:2" ht="15.75" customHeight="1" x14ac:dyDescent="0.25">
      <c r="A486" s="49"/>
      <c r="B486" s="49"/>
    </row>
    <row r="487" spans="1:2" ht="15.75" customHeight="1" x14ac:dyDescent="0.25">
      <c r="A487" s="49"/>
      <c r="B487" s="49"/>
    </row>
    <row r="488" spans="1:2" ht="15.75" customHeight="1" x14ac:dyDescent="0.25">
      <c r="A488" s="49"/>
      <c r="B488" s="49"/>
    </row>
    <row r="489" spans="1:2" ht="15.75" customHeight="1" x14ac:dyDescent="0.25">
      <c r="A489" s="49"/>
      <c r="B489" s="49"/>
    </row>
    <row r="490" spans="1:2" ht="15.75" customHeight="1" x14ac:dyDescent="0.25">
      <c r="A490" s="49"/>
      <c r="B490" s="49"/>
    </row>
    <row r="491" spans="1:2" ht="15.75" customHeight="1" x14ac:dyDescent="0.25">
      <c r="A491" s="49"/>
      <c r="B491" s="49"/>
    </row>
    <row r="492" spans="1:2" ht="15.75" customHeight="1" x14ac:dyDescent="0.25">
      <c r="A492" s="49"/>
      <c r="B492" s="49"/>
    </row>
    <row r="493" spans="1:2" ht="15.75" customHeight="1" x14ac:dyDescent="0.25">
      <c r="A493" s="49"/>
      <c r="B493" s="49"/>
    </row>
    <row r="494" spans="1:2" ht="15.75" customHeight="1" x14ac:dyDescent="0.25">
      <c r="A494" s="49"/>
      <c r="B494" s="49"/>
    </row>
    <row r="495" spans="1:2" ht="15.75" customHeight="1" x14ac:dyDescent="0.25">
      <c r="A495" s="49"/>
      <c r="B495" s="49"/>
    </row>
    <row r="496" spans="1:2" ht="15.75" customHeight="1" x14ac:dyDescent="0.25">
      <c r="A496" s="49"/>
      <c r="B496" s="49"/>
    </row>
    <row r="497" spans="1:2" ht="15.75" customHeight="1" x14ac:dyDescent="0.25">
      <c r="A497" s="49"/>
      <c r="B497" s="49"/>
    </row>
    <row r="498" spans="1:2" ht="15.75" customHeight="1" x14ac:dyDescent="0.25">
      <c r="A498" s="49"/>
      <c r="B498" s="49"/>
    </row>
    <row r="499" spans="1:2" ht="15.75" customHeight="1" x14ac:dyDescent="0.25">
      <c r="A499" s="49"/>
      <c r="B499" s="49"/>
    </row>
    <row r="500" spans="1:2" ht="15.75" customHeight="1" x14ac:dyDescent="0.25">
      <c r="A500" s="49"/>
      <c r="B500" s="49"/>
    </row>
    <row r="501" spans="1:2" ht="15.75" customHeight="1" x14ac:dyDescent="0.25">
      <c r="A501" s="49"/>
      <c r="B501" s="49"/>
    </row>
    <row r="502" spans="1:2" ht="15.75" customHeight="1" x14ac:dyDescent="0.25">
      <c r="A502" s="49"/>
      <c r="B502" s="49"/>
    </row>
    <row r="503" spans="1:2" ht="15.75" customHeight="1" x14ac:dyDescent="0.25">
      <c r="A503" s="49"/>
      <c r="B503" s="49"/>
    </row>
    <row r="504" spans="1:2" ht="15.75" customHeight="1" x14ac:dyDescent="0.25">
      <c r="A504" s="49"/>
      <c r="B504" s="49"/>
    </row>
    <row r="505" spans="1:2" ht="15.75" customHeight="1" x14ac:dyDescent="0.25">
      <c r="A505" s="49"/>
      <c r="B505" s="49"/>
    </row>
    <row r="506" spans="1:2" ht="15.75" customHeight="1" x14ac:dyDescent="0.25">
      <c r="A506" s="49"/>
      <c r="B506" s="49"/>
    </row>
    <row r="507" spans="1:2" ht="15.75" customHeight="1" x14ac:dyDescent="0.25">
      <c r="A507" s="49"/>
      <c r="B507" s="49"/>
    </row>
    <row r="508" spans="1:2" ht="15.75" customHeight="1" x14ac:dyDescent="0.25">
      <c r="A508" s="49"/>
      <c r="B508" s="49"/>
    </row>
    <row r="509" spans="1:2" ht="15.75" customHeight="1" x14ac:dyDescent="0.25">
      <c r="A509" s="49"/>
      <c r="B509" s="49"/>
    </row>
    <row r="510" spans="1:2" ht="15.75" customHeight="1" x14ac:dyDescent="0.25">
      <c r="A510" s="49"/>
      <c r="B510" s="49"/>
    </row>
    <row r="511" spans="1:2" ht="15.75" customHeight="1" x14ac:dyDescent="0.25">
      <c r="A511" s="49"/>
      <c r="B511" s="49"/>
    </row>
    <row r="512" spans="1:2" ht="15.75" customHeight="1" x14ac:dyDescent="0.25">
      <c r="A512" s="49"/>
      <c r="B512" s="49"/>
    </row>
    <row r="513" spans="1:2" ht="15.75" customHeight="1" x14ac:dyDescent="0.25">
      <c r="A513" s="49"/>
      <c r="B513" s="49"/>
    </row>
    <row r="514" spans="1:2" ht="15.75" customHeight="1" x14ac:dyDescent="0.25">
      <c r="A514" s="49"/>
      <c r="B514" s="49"/>
    </row>
    <row r="515" spans="1:2" ht="15.75" customHeight="1" x14ac:dyDescent="0.25">
      <c r="A515" s="49"/>
      <c r="B515" s="49"/>
    </row>
    <row r="516" spans="1:2" ht="15.75" customHeight="1" x14ac:dyDescent="0.25">
      <c r="A516" s="49"/>
      <c r="B516" s="49"/>
    </row>
    <row r="517" spans="1:2" ht="15.75" customHeight="1" x14ac:dyDescent="0.25">
      <c r="A517" s="49"/>
      <c r="B517" s="49"/>
    </row>
    <row r="518" spans="1:2" ht="15.75" customHeight="1" x14ac:dyDescent="0.25">
      <c r="A518" s="49"/>
      <c r="B518" s="49"/>
    </row>
    <row r="519" spans="1:2" ht="15.75" customHeight="1" x14ac:dyDescent="0.25">
      <c r="A519" s="49"/>
      <c r="B519" s="49"/>
    </row>
    <row r="520" spans="1:2" ht="15.75" customHeight="1" x14ac:dyDescent="0.25">
      <c r="A520" s="49"/>
      <c r="B520" s="49"/>
    </row>
    <row r="521" spans="1:2" ht="15.75" customHeight="1" x14ac:dyDescent="0.25">
      <c r="A521" s="49"/>
      <c r="B521" s="49"/>
    </row>
    <row r="522" spans="1:2" ht="15.75" customHeight="1" x14ac:dyDescent="0.25">
      <c r="A522" s="49"/>
      <c r="B522" s="49"/>
    </row>
    <row r="523" spans="1:2" ht="15.75" customHeight="1" x14ac:dyDescent="0.25">
      <c r="A523" s="49"/>
      <c r="B523" s="49"/>
    </row>
    <row r="524" spans="1:2" ht="15.75" customHeight="1" x14ac:dyDescent="0.25">
      <c r="A524" s="49"/>
      <c r="B524" s="49"/>
    </row>
    <row r="525" spans="1:2" ht="15.75" customHeight="1" x14ac:dyDescent="0.25">
      <c r="A525" s="49"/>
      <c r="B525" s="49"/>
    </row>
    <row r="526" spans="1:2" ht="15.75" customHeight="1" x14ac:dyDescent="0.25">
      <c r="A526" s="49"/>
      <c r="B526" s="49"/>
    </row>
    <row r="527" spans="1:2" ht="15.75" customHeight="1" x14ac:dyDescent="0.25">
      <c r="A527" s="49"/>
      <c r="B527" s="49"/>
    </row>
    <row r="528" spans="1:2" ht="15.75" customHeight="1" x14ac:dyDescent="0.25">
      <c r="A528" s="49"/>
      <c r="B528" s="49"/>
    </row>
    <row r="529" spans="1:2" ht="15.75" customHeight="1" x14ac:dyDescent="0.25">
      <c r="A529" s="49"/>
      <c r="B529" s="49"/>
    </row>
    <row r="530" spans="1:2" ht="15.75" customHeight="1" x14ac:dyDescent="0.25">
      <c r="A530" s="49"/>
      <c r="B530" s="49"/>
    </row>
    <row r="531" spans="1:2" ht="15.75" customHeight="1" x14ac:dyDescent="0.25">
      <c r="A531" s="49"/>
      <c r="B531" s="49"/>
    </row>
    <row r="532" spans="1:2" ht="15.75" customHeight="1" x14ac:dyDescent="0.25">
      <c r="A532" s="49"/>
      <c r="B532" s="49"/>
    </row>
    <row r="533" spans="1:2" ht="15.75" customHeight="1" x14ac:dyDescent="0.25">
      <c r="A533" s="49"/>
      <c r="B533" s="49"/>
    </row>
    <row r="534" spans="1:2" ht="15.75" customHeight="1" x14ac:dyDescent="0.25">
      <c r="A534" s="49"/>
      <c r="B534" s="49"/>
    </row>
    <row r="535" spans="1:2" ht="15.75" customHeight="1" x14ac:dyDescent="0.25">
      <c r="A535" s="49"/>
      <c r="B535" s="49"/>
    </row>
    <row r="536" spans="1:2" ht="15.75" customHeight="1" x14ac:dyDescent="0.25">
      <c r="A536" s="49"/>
      <c r="B536" s="49"/>
    </row>
    <row r="537" spans="1:2" ht="15.75" customHeight="1" x14ac:dyDescent="0.25">
      <c r="A537" s="49"/>
      <c r="B537" s="49"/>
    </row>
    <row r="538" spans="1:2" ht="15.75" customHeight="1" x14ac:dyDescent="0.25">
      <c r="A538" s="49"/>
      <c r="B538" s="49"/>
    </row>
    <row r="539" spans="1:2" ht="15.75" customHeight="1" x14ac:dyDescent="0.25">
      <c r="A539" s="49"/>
      <c r="B539" s="49"/>
    </row>
    <row r="540" spans="1:2" ht="15.75" customHeight="1" x14ac:dyDescent="0.25">
      <c r="A540" s="49"/>
      <c r="B540" s="49"/>
    </row>
    <row r="541" spans="1:2" ht="15.75" customHeight="1" x14ac:dyDescent="0.25">
      <c r="A541" s="49"/>
      <c r="B541" s="49"/>
    </row>
    <row r="542" spans="1:2" ht="15.75" customHeight="1" x14ac:dyDescent="0.25">
      <c r="A542" s="49"/>
      <c r="B542" s="49"/>
    </row>
    <row r="543" spans="1:2" ht="15.75" customHeight="1" x14ac:dyDescent="0.25">
      <c r="A543" s="49"/>
      <c r="B543" s="49"/>
    </row>
    <row r="544" spans="1:2" ht="15.75" customHeight="1" x14ac:dyDescent="0.25">
      <c r="A544" s="49"/>
      <c r="B544" s="49"/>
    </row>
    <row r="545" spans="1:2" ht="15.75" customHeight="1" x14ac:dyDescent="0.25">
      <c r="A545" s="49"/>
      <c r="B545" s="49"/>
    </row>
    <row r="546" spans="1:2" ht="15.75" customHeight="1" x14ac:dyDescent="0.25">
      <c r="A546" s="49"/>
      <c r="B546" s="49"/>
    </row>
    <row r="547" spans="1:2" ht="15.75" customHeight="1" x14ac:dyDescent="0.25">
      <c r="A547" s="49"/>
      <c r="B547" s="49"/>
    </row>
    <row r="548" spans="1:2" ht="15.75" customHeight="1" x14ac:dyDescent="0.25">
      <c r="A548" s="49"/>
      <c r="B548" s="49"/>
    </row>
    <row r="549" spans="1:2" ht="15.75" customHeight="1" x14ac:dyDescent="0.25">
      <c r="A549" s="49"/>
      <c r="B549" s="49"/>
    </row>
    <row r="550" spans="1:2" ht="15.75" customHeight="1" x14ac:dyDescent="0.25">
      <c r="A550" s="49"/>
      <c r="B550" s="49"/>
    </row>
    <row r="551" spans="1:2" ht="15.75" customHeight="1" x14ac:dyDescent="0.25">
      <c r="A551" s="49"/>
      <c r="B551" s="49"/>
    </row>
    <row r="552" spans="1:2" ht="15.75" customHeight="1" x14ac:dyDescent="0.25">
      <c r="A552" s="49"/>
      <c r="B552" s="49"/>
    </row>
    <row r="553" spans="1:2" ht="15.75" customHeight="1" x14ac:dyDescent="0.25">
      <c r="A553" s="49"/>
      <c r="B553" s="49"/>
    </row>
    <row r="554" spans="1:2" ht="15.75" customHeight="1" x14ac:dyDescent="0.25">
      <c r="A554" s="49"/>
      <c r="B554" s="49"/>
    </row>
    <row r="555" spans="1:2" ht="15.75" customHeight="1" x14ac:dyDescent="0.25">
      <c r="A555" s="49"/>
      <c r="B555" s="49"/>
    </row>
    <row r="556" spans="1:2" ht="15.75" customHeight="1" x14ac:dyDescent="0.25">
      <c r="A556" s="49"/>
      <c r="B556" s="49"/>
    </row>
    <row r="557" spans="1:2" ht="15.75" customHeight="1" x14ac:dyDescent="0.25">
      <c r="A557" s="49"/>
      <c r="B557" s="49"/>
    </row>
    <row r="558" spans="1:2" ht="15.75" customHeight="1" x14ac:dyDescent="0.25">
      <c r="A558" s="49"/>
      <c r="B558" s="49"/>
    </row>
    <row r="559" spans="1:2" ht="15.75" customHeight="1" x14ac:dyDescent="0.25">
      <c r="A559" s="49"/>
      <c r="B559" s="49"/>
    </row>
    <row r="560" spans="1:2" ht="15.75" customHeight="1" x14ac:dyDescent="0.25">
      <c r="A560" s="49"/>
      <c r="B560" s="49"/>
    </row>
    <row r="561" spans="1:2" ht="15.75" customHeight="1" x14ac:dyDescent="0.25">
      <c r="A561" s="49"/>
      <c r="B561" s="49"/>
    </row>
    <row r="562" spans="1:2" ht="15.75" customHeight="1" x14ac:dyDescent="0.25">
      <c r="A562" s="49"/>
      <c r="B562" s="49"/>
    </row>
    <row r="563" spans="1:2" ht="15.75" customHeight="1" x14ac:dyDescent="0.25">
      <c r="A563" s="49"/>
      <c r="B563" s="49"/>
    </row>
    <row r="564" spans="1:2" ht="15.75" customHeight="1" x14ac:dyDescent="0.25">
      <c r="A564" s="49"/>
      <c r="B564" s="49"/>
    </row>
    <row r="565" spans="1:2" ht="15.75" customHeight="1" x14ac:dyDescent="0.25">
      <c r="A565" s="49"/>
      <c r="B565" s="49"/>
    </row>
    <row r="566" spans="1:2" ht="15.75" customHeight="1" x14ac:dyDescent="0.25">
      <c r="A566" s="49"/>
      <c r="B566" s="49"/>
    </row>
    <row r="567" spans="1:2" ht="15.75" customHeight="1" x14ac:dyDescent="0.25">
      <c r="A567" s="49"/>
      <c r="B567" s="49"/>
    </row>
    <row r="568" spans="1:2" ht="15.75" customHeight="1" x14ac:dyDescent="0.25">
      <c r="A568" s="49"/>
      <c r="B568" s="49"/>
    </row>
    <row r="569" spans="1:2" ht="15.75" customHeight="1" x14ac:dyDescent="0.25">
      <c r="A569" s="49"/>
      <c r="B569" s="49"/>
    </row>
    <row r="570" spans="1:2" ht="15.75" customHeight="1" x14ac:dyDescent="0.25">
      <c r="A570" s="49"/>
      <c r="B570" s="49"/>
    </row>
    <row r="571" spans="1:2" ht="15.75" customHeight="1" x14ac:dyDescent="0.25">
      <c r="A571" s="49"/>
      <c r="B571" s="49"/>
    </row>
    <row r="572" spans="1:2" ht="15.75" customHeight="1" x14ac:dyDescent="0.25">
      <c r="A572" s="49"/>
      <c r="B572" s="49"/>
    </row>
    <row r="573" spans="1:2" ht="15.75" customHeight="1" x14ac:dyDescent="0.25">
      <c r="A573" s="49"/>
      <c r="B573" s="49"/>
    </row>
    <row r="574" spans="1:2" ht="15.75" customHeight="1" x14ac:dyDescent="0.25">
      <c r="A574" s="49"/>
      <c r="B574" s="49"/>
    </row>
    <row r="575" spans="1:2" ht="15.75" customHeight="1" x14ac:dyDescent="0.25">
      <c r="A575" s="49"/>
      <c r="B575" s="49"/>
    </row>
    <row r="576" spans="1:2" ht="15.75" customHeight="1" x14ac:dyDescent="0.25">
      <c r="A576" s="49"/>
      <c r="B576" s="49"/>
    </row>
    <row r="577" spans="1:2" ht="15.75" customHeight="1" x14ac:dyDescent="0.25">
      <c r="A577" s="49"/>
      <c r="B577" s="49"/>
    </row>
    <row r="578" spans="1:2" ht="15.75" customHeight="1" x14ac:dyDescent="0.25">
      <c r="A578" s="49"/>
      <c r="B578" s="49"/>
    </row>
    <row r="579" spans="1:2" ht="15.75" customHeight="1" x14ac:dyDescent="0.25">
      <c r="A579" s="49"/>
      <c r="B579" s="49"/>
    </row>
    <row r="580" spans="1:2" ht="15.75" customHeight="1" x14ac:dyDescent="0.25">
      <c r="A580" s="49"/>
      <c r="B580" s="49"/>
    </row>
    <row r="581" spans="1:2" ht="15.75" customHeight="1" x14ac:dyDescent="0.25">
      <c r="A581" s="49"/>
      <c r="B581" s="49"/>
    </row>
    <row r="582" spans="1:2" ht="15.75" customHeight="1" x14ac:dyDescent="0.25">
      <c r="A582" s="49"/>
      <c r="B582" s="49"/>
    </row>
    <row r="583" spans="1:2" ht="15.75" customHeight="1" x14ac:dyDescent="0.25">
      <c r="A583" s="49"/>
      <c r="B583" s="49"/>
    </row>
    <row r="584" spans="1:2" ht="15.75" customHeight="1" x14ac:dyDescent="0.25">
      <c r="A584" s="49"/>
      <c r="B584" s="49"/>
    </row>
    <row r="585" spans="1:2" ht="15.75" customHeight="1" x14ac:dyDescent="0.25">
      <c r="A585" s="49"/>
      <c r="B585" s="49"/>
    </row>
    <row r="586" spans="1:2" ht="15.75" customHeight="1" x14ac:dyDescent="0.25">
      <c r="A586" s="49"/>
      <c r="B586" s="49"/>
    </row>
    <row r="587" spans="1:2" ht="15.75" customHeight="1" x14ac:dyDescent="0.25">
      <c r="A587" s="49"/>
      <c r="B587" s="49"/>
    </row>
    <row r="588" spans="1:2" ht="15.75" customHeight="1" x14ac:dyDescent="0.25">
      <c r="A588" s="49"/>
      <c r="B588" s="49"/>
    </row>
    <row r="589" spans="1:2" ht="15.75" customHeight="1" x14ac:dyDescent="0.25">
      <c r="A589" s="49"/>
      <c r="B589" s="49"/>
    </row>
    <row r="590" spans="1:2" ht="15.75" customHeight="1" x14ac:dyDescent="0.25">
      <c r="A590" s="49"/>
      <c r="B590" s="49"/>
    </row>
    <row r="591" spans="1:2" ht="15.75" customHeight="1" x14ac:dyDescent="0.25">
      <c r="A591" s="49"/>
      <c r="B591" s="49"/>
    </row>
    <row r="592" spans="1:2" ht="15.75" customHeight="1" x14ac:dyDescent="0.25">
      <c r="A592" s="49"/>
      <c r="B592" s="49"/>
    </row>
    <row r="593" spans="1:2" ht="15.75" customHeight="1" x14ac:dyDescent="0.25">
      <c r="A593" s="49"/>
      <c r="B593" s="49"/>
    </row>
    <row r="594" spans="1:2" ht="15.75" customHeight="1" x14ac:dyDescent="0.25">
      <c r="A594" s="49"/>
      <c r="B594" s="49"/>
    </row>
    <row r="595" spans="1:2" ht="15.75" customHeight="1" x14ac:dyDescent="0.25">
      <c r="A595" s="49"/>
      <c r="B595" s="49"/>
    </row>
    <row r="596" spans="1:2" ht="15.75" customHeight="1" x14ac:dyDescent="0.25">
      <c r="A596" s="49"/>
      <c r="B596" s="49"/>
    </row>
    <row r="597" spans="1:2" ht="15.75" customHeight="1" x14ac:dyDescent="0.25">
      <c r="A597" s="49"/>
      <c r="B597" s="49"/>
    </row>
    <row r="598" spans="1:2" ht="15.75" customHeight="1" x14ac:dyDescent="0.25">
      <c r="A598" s="49"/>
      <c r="B598" s="49"/>
    </row>
    <row r="599" spans="1:2" ht="15.75" customHeight="1" x14ac:dyDescent="0.25">
      <c r="A599" s="49"/>
      <c r="B599" s="49"/>
    </row>
    <row r="600" spans="1:2" ht="15.75" customHeight="1" x14ac:dyDescent="0.25">
      <c r="A600" s="49"/>
      <c r="B600" s="49"/>
    </row>
    <row r="601" spans="1:2" ht="15.75" customHeight="1" x14ac:dyDescent="0.25">
      <c r="A601" s="49"/>
      <c r="B601" s="49"/>
    </row>
    <row r="602" spans="1:2" ht="15.75" customHeight="1" x14ac:dyDescent="0.25">
      <c r="A602" s="49"/>
      <c r="B602" s="49"/>
    </row>
    <row r="603" spans="1:2" ht="15.75" customHeight="1" x14ac:dyDescent="0.25">
      <c r="A603" s="49"/>
      <c r="B603" s="49"/>
    </row>
    <row r="604" spans="1:2" ht="15.75" customHeight="1" x14ac:dyDescent="0.25">
      <c r="A604" s="49"/>
      <c r="B604" s="49"/>
    </row>
    <row r="605" spans="1:2" ht="15.75" customHeight="1" x14ac:dyDescent="0.25">
      <c r="A605" s="49"/>
      <c r="B605" s="49"/>
    </row>
    <row r="606" spans="1:2" ht="15.75" customHeight="1" x14ac:dyDescent="0.25">
      <c r="A606" s="49"/>
      <c r="B606" s="49"/>
    </row>
    <row r="607" spans="1:2" ht="15.75" customHeight="1" x14ac:dyDescent="0.25">
      <c r="A607" s="49"/>
      <c r="B607" s="49"/>
    </row>
    <row r="608" spans="1:2" ht="15.75" customHeight="1" x14ac:dyDescent="0.25">
      <c r="A608" s="49"/>
      <c r="B608" s="49"/>
    </row>
    <row r="609" spans="1:2" ht="15.75" customHeight="1" x14ac:dyDescent="0.25">
      <c r="A609" s="49"/>
      <c r="B609" s="49"/>
    </row>
    <row r="610" spans="1:2" ht="15.75" customHeight="1" x14ac:dyDescent="0.25">
      <c r="A610" s="49"/>
      <c r="B610" s="49"/>
    </row>
    <row r="611" spans="1:2" ht="15.75" customHeight="1" x14ac:dyDescent="0.25">
      <c r="A611" s="49"/>
      <c r="B611" s="49"/>
    </row>
    <row r="612" spans="1:2" ht="15.75" customHeight="1" x14ac:dyDescent="0.25">
      <c r="A612" s="49"/>
      <c r="B612" s="49"/>
    </row>
    <row r="613" spans="1:2" ht="15.75" customHeight="1" x14ac:dyDescent="0.25">
      <c r="A613" s="49"/>
      <c r="B613" s="49"/>
    </row>
    <row r="614" spans="1:2" ht="15.75" customHeight="1" x14ac:dyDescent="0.25">
      <c r="A614" s="49"/>
      <c r="B614" s="49"/>
    </row>
    <row r="615" spans="1:2" ht="15.75" customHeight="1" x14ac:dyDescent="0.25">
      <c r="A615" s="49"/>
      <c r="B615" s="49"/>
    </row>
    <row r="616" spans="1:2" ht="15.75" customHeight="1" x14ac:dyDescent="0.25">
      <c r="A616" s="49"/>
      <c r="B616" s="49"/>
    </row>
    <row r="617" spans="1:2" ht="15.75" customHeight="1" x14ac:dyDescent="0.25">
      <c r="A617" s="49"/>
      <c r="B617" s="49"/>
    </row>
    <row r="618" spans="1:2" ht="15.75" customHeight="1" x14ac:dyDescent="0.25">
      <c r="A618" s="49"/>
      <c r="B618" s="49"/>
    </row>
    <row r="619" spans="1:2" ht="15.75" customHeight="1" x14ac:dyDescent="0.25">
      <c r="A619" s="49"/>
      <c r="B619" s="49"/>
    </row>
    <row r="620" spans="1:2" ht="15.75" customHeight="1" x14ac:dyDescent="0.25">
      <c r="A620" s="49"/>
      <c r="B620" s="49"/>
    </row>
    <row r="621" spans="1:2" ht="15.75" customHeight="1" x14ac:dyDescent="0.25">
      <c r="A621" s="49"/>
      <c r="B621" s="49"/>
    </row>
    <row r="622" spans="1:2" ht="15.75" customHeight="1" x14ac:dyDescent="0.25">
      <c r="A622" s="49"/>
      <c r="B622" s="49"/>
    </row>
    <row r="623" spans="1:2" ht="15.75" customHeight="1" x14ac:dyDescent="0.25">
      <c r="A623" s="49"/>
      <c r="B623" s="49"/>
    </row>
    <row r="624" spans="1:2" ht="15.75" customHeight="1" x14ac:dyDescent="0.25">
      <c r="A624" s="49"/>
      <c r="B624" s="49"/>
    </row>
    <row r="625" spans="1:2" ht="15.75" customHeight="1" x14ac:dyDescent="0.25">
      <c r="A625" s="49"/>
      <c r="B625" s="49"/>
    </row>
    <row r="626" spans="1:2" ht="15.75" customHeight="1" x14ac:dyDescent="0.25">
      <c r="A626" s="49"/>
      <c r="B626" s="49"/>
    </row>
    <row r="627" spans="1:2" ht="15.75" customHeight="1" x14ac:dyDescent="0.25">
      <c r="A627" s="49"/>
      <c r="B627" s="49"/>
    </row>
    <row r="628" spans="1:2" ht="15.75" customHeight="1" x14ac:dyDescent="0.25">
      <c r="A628" s="49"/>
      <c r="B628" s="49"/>
    </row>
    <row r="629" spans="1:2" ht="15.75" customHeight="1" x14ac:dyDescent="0.25">
      <c r="A629" s="49"/>
      <c r="B629" s="49"/>
    </row>
    <row r="630" spans="1:2" ht="15.75" customHeight="1" x14ac:dyDescent="0.25">
      <c r="A630" s="49"/>
      <c r="B630" s="49"/>
    </row>
    <row r="631" spans="1:2" ht="15.75" customHeight="1" x14ac:dyDescent="0.25">
      <c r="A631" s="49"/>
      <c r="B631" s="49"/>
    </row>
    <row r="632" spans="1:2" ht="15.75" customHeight="1" x14ac:dyDescent="0.25">
      <c r="A632" s="49"/>
      <c r="B632" s="49"/>
    </row>
    <row r="633" spans="1:2" ht="15.75" customHeight="1" x14ac:dyDescent="0.25">
      <c r="A633" s="49"/>
      <c r="B633" s="49"/>
    </row>
    <row r="634" spans="1:2" ht="15.75" customHeight="1" x14ac:dyDescent="0.25">
      <c r="A634" s="49"/>
      <c r="B634" s="49"/>
    </row>
    <row r="635" spans="1:2" ht="15.75" customHeight="1" x14ac:dyDescent="0.25">
      <c r="A635" s="49"/>
      <c r="B635" s="49"/>
    </row>
    <row r="636" spans="1:2" ht="15.75" customHeight="1" x14ac:dyDescent="0.25">
      <c r="A636" s="49"/>
      <c r="B636" s="49"/>
    </row>
    <row r="637" spans="1:2" ht="15.75" customHeight="1" x14ac:dyDescent="0.25">
      <c r="A637" s="49"/>
      <c r="B637" s="49"/>
    </row>
    <row r="638" spans="1:2" ht="15.75" customHeight="1" x14ac:dyDescent="0.25">
      <c r="A638" s="49"/>
      <c r="B638" s="49"/>
    </row>
    <row r="639" spans="1:2" ht="15.75" customHeight="1" x14ac:dyDescent="0.25">
      <c r="A639" s="49"/>
      <c r="B639" s="49"/>
    </row>
    <row r="640" spans="1:2" ht="15.75" customHeight="1" x14ac:dyDescent="0.25">
      <c r="A640" s="49"/>
      <c r="B640" s="49"/>
    </row>
    <row r="641" spans="1:2" ht="15.75" customHeight="1" x14ac:dyDescent="0.25">
      <c r="A641" s="49"/>
      <c r="B641" s="49"/>
    </row>
    <row r="642" spans="1:2" ht="15.75" customHeight="1" x14ac:dyDescent="0.25">
      <c r="A642" s="49"/>
      <c r="B642" s="49"/>
    </row>
    <row r="643" spans="1:2" ht="15.75" customHeight="1" x14ac:dyDescent="0.25">
      <c r="A643" s="49"/>
      <c r="B643" s="49"/>
    </row>
    <row r="644" spans="1:2" ht="15.75" customHeight="1" x14ac:dyDescent="0.25">
      <c r="A644" s="49"/>
      <c r="B644" s="49"/>
    </row>
    <row r="645" spans="1:2" ht="15.75" customHeight="1" x14ac:dyDescent="0.25">
      <c r="A645" s="49"/>
      <c r="B645" s="49"/>
    </row>
    <row r="646" spans="1:2" ht="15.75" customHeight="1" x14ac:dyDescent="0.25">
      <c r="A646" s="49"/>
      <c r="B646" s="49"/>
    </row>
    <row r="647" spans="1:2" ht="15.75" customHeight="1" x14ac:dyDescent="0.25">
      <c r="A647" s="49"/>
      <c r="B647" s="49"/>
    </row>
    <row r="648" spans="1:2" ht="15.75" customHeight="1" x14ac:dyDescent="0.25">
      <c r="A648" s="49"/>
      <c r="B648" s="49"/>
    </row>
    <row r="649" spans="1:2" ht="15.75" customHeight="1" x14ac:dyDescent="0.25">
      <c r="A649" s="49"/>
      <c r="B649" s="49"/>
    </row>
    <row r="650" spans="1:2" ht="15.75" customHeight="1" x14ac:dyDescent="0.25">
      <c r="A650" s="49"/>
      <c r="B650" s="49"/>
    </row>
    <row r="651" spans="1:2" ht="15.75" customHeight="1" x14ac:dyDescent="0.25">
      <c r="A651" s="49"/>
      <c r="B651" s="49"/>
    </row>
    <row r="652" spans="1:2" ht="15.75" customHeight="1" x14ac:dyDescent="0.25">
      <c r="A652" s="49"/>
      <c r="B652" s="49"/>
    </row>
    <row r="653" spans="1:2" ht="15.75" customHeight="1" x14ac:dyDescent="0.25">
      <c r="A653" s="49"/>
      <c r="B653" s="49"/>
    </row>
    <row r="654" spans="1:2" ht="15.75" customHeight="1" x14ac:dyDescent="0.25">
      <c r="A654" s="49"/>
      <c r="B654" s="49"/>
    </row>
    <row r="655" spans="1:2" ht="15.75" customHeight="1" x14ac:dyDescent="0.25">
      <c r="A655" s="49"/>
      <c r="B655" s="49"/>
    </row>
    <row r="656" spans="1:2" ht="15.75" customHeight="1" x14ac:dyDescent="0.25">
      <c r="A656" s="49"/>
      <c r="B656" s="49"/>
    </row>
    <row r="657" spans="1:2" ht="15.75" customHeight="1" x14ac:dyDescent="0.25">
      <c r="A657" s="49"/>
      <c r="B657" s="49"/>
    </row>
    <row r="658" spans="1:2" ht="15.75" customHeight="1" x14ac:dyDescent="0.25">
      <c r="A658" s="49"/>
      <c r="B658" s="49"/>
    </row>
    <row r="659" spans="1:2" ht="15.75" customHeight="1" x14ac:dyDescent="0.25">
      <c r="A659" s="49"/>
      <c r="B659" s="49"/>
    </row>
    <row r="660" spans="1:2" ht="15.75" customHeight="1" x14ac:dyDescent="0.25">
      <c r="A660" s="49"/>
      <c r="B660" s="49"/>
    </row>
    <row r="661" spans="1:2" ht="15.75" customHeight="1" x14ac:dyDescent="0.25">
      <c r="A661" s="49"/>
      <c r="B661" s="49"/>
    </row>
    <row r="662" spans="1:2" ht="15.75" customHeight="1" x14ac:dyDescent="0.25">
      <c r="A662" s="49"/>
      <c r="B662" s="49"/>
    </row>
    <row r="663" spans="1:2" ht="15.75" customHeight="1" x14ac:dyDescent="0.25">
      <c r="A663" s="49"/>
      <c r="B663" s="49"/>
    </row>
    <row r="664" spans="1:2" ht="15.75" customHeight="1" x14ac:dyDescent="0.25">
      <c r="A664" s="49"/>
      <c r="B664" s="49"/>
    </row>
    <row r="665" spans="1:2" ht="15.75" customHeight="1" x14ac:dyDescent="0.25">
      <c r="A665" s="49"/>
      <c r="B665" s="49"/>
    </row>
    <row r="666" spans="1:2" ht="15.75" customHeight="1" x14ac:dyDescent="0.25">
      <c r="A666" s="49"/>
      <c r="B666" s="49"/>
    </row>
    <row r="667" spans="1:2" ht="15.75" customHeight="1" x14ac:dyDescent="0.25">
      <c r="A667" s="49"/>
      <c r="B667" s="49"/>
    </row>
    <row r="668" spans="1:2" ht="15.75" customHeight="1" x14ac:dyDescent="0.25">
      <c r="A668" s="49"/>
      <c r="B668" s="49"/>
    </row>
    <row r="669" spans="1:2" ht="15.75" customHeight="1" x14ac:dyDescent="0.25">
      <c r="A669" s="49"/>
      <c r="B669" s="49"/>
    </row>
    <row r="670" spans="1:2" ht="15.75" customHeight="1" x14ac:dyDescent="0.25">
      <c r="A670" s="49"/>
      <c r="B670" s="49"/>
    </row>
    <row r="671" spans="1:2" ht="15.75" customHeight="1" x14ac:dyDescent="0.25">
      <c r="A671" s="49"/>
      <c r="B671" s="49"/>
    </row>
    <row r="672" spans="1:2" ht="15.75" customHeight="1" x14ac:dyDescent="0.25">
      <c r="A672" s="49"/>
      <c r="B672" s="49"/>
    </row>
    <row r="673" spans="1:2" ht="15.75" customHeight="1" x14ac:dyDescent="0.25">
      <c r="A673" s="49"/>
      <c r="B673" s="49"/>
    </row>
    <row r="674" spans="1:2" ht="15.75" customHeight="1" x14ac:dyDescent="0.25">
      <c r="A674" s="49"/>
      <c r="B674" s="49"/>
    </row>
    <row r="675" spans="1:2" ht="15.75" customHeight="1" x14ac:dyDescent="0.25">
      <c r="A675" s="49"/>
      <c r="B675" s="49"/>
    </row>
    <row r="676" spans="1:2" ht="15.75" customHeight="1" x14ac:dyDescent="0.25">
      <c r="A676" s="49"/>
      <c r="B676" s="49"/>
    </row>
    <row r="677" spans="1:2" ht="15.75" customHeight="1" x14ac:dyDescent="0.25">
      <c r="A677" s="49"/>
      <c r="B677" s="49"/>
    </row>
    <row r="678" spans="1:2" ht="15.75" customHeight="1" x14ac:dyDescent="0.25">
      <c r="A678" s="49"/>
      <c r="B678" s="49"/>
    </row>
    <row r="679" spans="1:2" ht="15.75" customHeight="1" x14ac:dyDescent="0.25">
      <c r="A679" s="49"/>
      <c r="B679" s="49"/>
    </row>
    <row r="680" spans="1:2" ht="15.75" customHeight="1" x14ac:dyDescent="0.25">
      <c r="A680" s="49"/>
      <c r="B680" s="49"/>
    </row>
    <row r="681" spans="1:2" ht="15.75" customHeight="1" x14ac:dyDescent="0.25">
      <c r="A681" s="49"/>
      <c r="B681" s="49"/>
    </row>
    <row r="682" spans="1:2" ht="15.75" customHeight="1" x14ac:dyDescent="0.25">
      <c r="A682" s="49"/>
      <c r="B682" s="49"/>
    </row>
    <row r="683" spans="1:2" ht="15.75" customHeight="1" x14ac:dyDescent="0.25">
      <c r="A683" s="49"/>
      <c r="B683" s="49"/>
    </row>
    <row r="684" spans="1:2" ht="15.75" customHeight="1" x14ac:dyDescent="0.25">
      <c r="A684" s="49"/>
      <c r="B684" s="49"/>
    </row>
    <row r="685" spans="1:2" ht="15.75" customHeight="1" x14ac:dyDescent="0.25">
      <c r="A685" s="49"/>
      <c r="B685" s="49"/>
    </row>
    <row r="686" spans="1:2" ht="15.75" customHeight="1" x14ac:dyDescent="0.25">
      <c r="A686" s="49"/>
      <c r="B686" s="49"/>
    </row>
    <row r="687" spans="1:2" ht="15.75" customHeight="1" x14ac:dyDescent="0.25">
      <c r="A687" s="49"/>
      <c r="B687" s="49"/>
    </row>
    <row r="688" spans="1:2" ht="15.75" customHeight="1" x14ac:dyDescent="0.25">
      <c r="A688" s="49"/>
      <c r="B688" s="49"/>
    </row>
    <row r="689" spans="1:2" ht="15.75" customHeight="1" x14ac:dyDescent="0.25">
      <c r="A689" s="49"/>
      <c r="B689" s="49"/>
    </row>
    <row r="690" spans="1:2" ht="15.75" customHeight="1" x14ac:dyDescent="0.25">
      <c r="A690" s="49"/>
      <c r="B690" s="49"/>
    </row>
    <row r="691" spans="1:2" ht="15.75" customHeight="1" x14ac:dyDescent="0.25">
      <c r="A691" s="49"/>
      <c r="B691" s="49"/>
    </row>
    <row r="692" spans="1:2" ht="15.75" customHeight="1" x14ac:dyDescent="0.25">
      <c r="A692" s="49"/>
      <c r="B692" s="49"/>
    </row>
    <row r="693" spans="1:2" ht="15.75" customHeight="1" x14ac:dyDescent="0.25">
      <c r="A693" s="49"/>
      <c r="B693" s="49"/>
    </row>
    <row r="694" spans="1:2" ht="15.75" customHeight="1" x14ac:dyDescent="0.25">
      <c r="A694" s="49"/>
      <c r="B694" s="49"/>
    </row>
    <row r="695" spans="1:2" ht="15.75" customHeight="1" x14ac:dyDescent="0.25">
      <c r="A695" s="49"/>
      <c r="B695" s="49"/>
    </row>
    <row r="696" spans="1:2" ht="15.75" customHeight="1" x14ac:dyDescent="0.25">
      <c r="A696" s="49"/>
      <c r="B696" s="49"/>
    </row>
    <row r="697" spans="1:2" ht="15.75" customHeight="1" x14ac:dyDescent="0.25">
      <c r="A697" s="49"/>
      <c r="B697" s="49"/>
    </row>
    <row r="698" spans="1:2" ht="15.75" customHeight="1" x14ac:dyDescent="0.25">
      <c r="A698" s="49"/>
      <c r="B698" s="49"/>
    </row>
    <row r="699" spans="1:2" ht="15.75" customHeight="1" x14ac:dyDescent="0.25">
      <c r="A699" s="49"/>
      <c r="B699" s="49"/>
    </row>
    <row r="700" spans="1:2" ht="15.75" customHeight="1" x14ac:dyDescent="0.25">
      <c r="A700" s="49"/>
      <c r="B700" s="49"/>
    </row>
    <row r="701" spans="1:2" ht="15.75" customHeight="1" x14ac:dyDescent="0.25">
      <c r="A701" s="49"/>
      <c r="B701" s="49"/>
    </row>
    <row r="702" spans="1:2" ht="15.75" customHeight="1" x14ac:dyDescent="0.25">
      <c r="A702" s="49"/>
      <c r="B702" s="49"/>
    </row>
    <row r="703" spans="1:2" ht="15.75" customHeight="1" x14ac:dyDescent="0.25">
      <c r="A703" s="49"/>
      <c r="B703" s="49"/>
    </row>
    <row r="704" spans="1:2" ht="15.75" customHeight="1" x14ac:dyDescent="0.25">
      <c r="A704" s="49"/>
      <c r="B704" s="49"/>
    </row>
    <row r="705" spans="1:2" ht="15.75" customHeight="1" x14ac:dyDescent="0.25">
      <c r="A705" s="49"/>
      <c r="B705" s="49"/>
    </row>
    <row r="706" spans="1:2" ht="15.75" customHeight="1" x14ac:dyDescent="0.25">
      <c r="A706" s="49"/>
      <c r="B706" s="49"/>
    </row>
    <row r="707" spans="1:2" ht="15.75" customHeight="1" x14ac:dyDescent="0.25">
      <c r="A707" s="49"/>
      <c r="B707" s="49"/>
    </row>
    <row r="708" spans="1:2" ht="15.75" customHeight="1" x14ac:dyDescent="0.25">
      <c r="A708" s="49"/>
      <c r="B708" s="49"/>
    </row>
    <row r="709" spans="1:2" ht="15.75" customHeight="1" x14ac:dyDescent="0.25">
      <c r="A709" s="49"/>
      <c r="B709" s="49"/>
    </row>
    <row r="710" spans="1:2" ht="15.75" customHeight="1" x14ac:dyDescent="0.25">
      <c r="A710" s="49"/>
      <c r="B710" s="49"/>
    </row>
    <row r="711" spans="1:2" ht="15.75" customHeight="1" x14ac:dyDescent="0.25">
      <c r="A711" s="49"/>
      <c r="B711" s="49"/>
    </row>
    <row r="712" spans="1:2" ht="15.75" customHeight="1" x14ac:dyDescent="0.25">
      <c r="A712" s="49"/>
      <c r="B712" s="49"/>
    </row>
    <row r="713" spans="1:2" ht="15.75" customHeight="1" x14ac:dyDescent="0.25">
      <c r="A713" s="49"/>
      <c r="B713" s="49"/>
    </row>
    <row r="714" spans="1:2" ht="15.75" customHeight="1" x14ac:dyDescent="0.25">
      <c r="A714" s="49"/>
      <c r="B714" s="49"/>
    </row>
    <row r="715" spans="1:2" ht="15.75" customHeight="1" x14ac:dyDescent="0.25">
      <c r="A715" s="49"/>
      <c r="B715" s="49"/>
    </row>
    <row r="716" spans="1:2" ht="15.75" customHeight="1" x14ac:dyDescent="0.25">
      <c r="A716" s="49"/>
      <c r="B716" s="49"/>
    </row>
    <row r="717" spans="1:2" ht="15.75" customHeight="1" x14ac:dyDescent="0.25">
      <c r="A717" s="49"/>
      <c r="B717" s="49"/>
    </row>
    <row r="718" spans="1:2" ht="15.75" customHeight="1" x14ac:dyDescent="0.25">
      <c r="A718" s="49"/>
      <c r="B718" s="49"/>
    </row>
    <row r="719" spans="1:2" ht="15.75" customHeight="1" x14ac:dyDescent="0.25">
      <c r="A719" s="49"/>
      <c r="B719" s="49"/>
    </row>
    <row r="720" spans="1:2" ht="15.75" customHeight="1" x14ac:dyDescent="0.25">
      <c r="A720" s="49"/>
      <c r="B720" s="49"/>
    </row>
    <row r="721" spans="1:2" ht="15.75" customHeight="1" x14ac:dyDescent="0.25">
      <c r="A721" s="49"/>
      <c r="B721" s="49"/>
    </row>
    <row r="722" spans="1:2" ht="15.75" customHeight="1" x14ac:dyDescent="0.25">
      <c r="A722" s="49"/>
      <c r="B722" s="49"/>
    </row>
    <row r="723" spans="1:2" ht="15.75" customHeight="1" x14ac:dyDescent="0.25">
      <c r="A723" s="49"/>
      <c r="B723" s="49"/>
    </row>
    <row r="724" spans="1:2" ht="15.75" customHeight="1" x14ac:dyDescent="0.25">
      <c r="A724" s="49"/>
      <c r="B724" s="49"/>
    </row>
    <row r="725" spans="1:2" ht="15.75" customHeight="1" x14ac:dyDescent="0.25">
      <c r="A725" s="49"/>
      <c r="B725" s="49"/>
    </row>
    <row r="726" spans="1:2" ht="15.75" customHeight="1" x14ac:dyDescent="0.25">
      <c r="A726" s="49"/>
      <c r="B726" s="49"/>
    </row>
    <row r="727" spans="1:2" ht="15.75" customHeight="1" x14ac:dyDescent="0.25">
      <c r="A727" s="49"/>
      <c r="B727" s="49"/>
    </row>
    <row r="728" spans="1:2" ht="15.75" customHeight="1" x14ac:dyDescent="0.25">
      <c r="A728" s="49"/>
      <c r="B728" s="49"/>
    </row>
    <row r="729" spans="1:2" ht="15.75" customHeight="1" x14ac:dyDescent="0.25">
      <c r="A729" s="49"/>
      <c r="B729" s="49"/>
    </row>
    <row r="730" spans="1:2" ht="15.75" customHeight="1" x14ac:dyDescent="0.25">
      <c r="A730" s="49"/>
      <c r="B730" s="49"/>
    </row>
    <row r="731" spans="1:2" ht="15.75" customHeight="1" x14ac:dyDescent="0.25">
      <c r="A731" s="49"/>
      <c r="B731" s="49"/>
    </row>
    <row r="732" spans="1:2" ht="15.75" customHeight="1" x14ac:dyDescent="0.25">
      <c r="A732" s="49"/>
      <c r="B732" s="49"/>
    </row>
    <row r="733" spans="1:2" ht="15.75" customHeight="1" x14ac:dyDescent="0.25">
      <c r="A733" s="49"/>
      <c r="B733" s="49"/>
    </row>
    <row r="734" spans="1:2" ht="15.75" customHeight="1" x14ac:dyDescent="0.25">
      <c r="A734" s="49"/>
      <c r="B734" s="49"/>
    </row>
    <row r="735" spans="1:2" ht="15.75" customHeight="1" x14ac:dyDescent="0.25">
      <c r="A735" s="49"/>
      <c r="B735" s="49"/>
    </row>
    <row r="736" spans="1:2" ht="15.75" customHeight="1" x14ac:dyDescent="0.25">
      <c r="A736" s="49"/>
      <c r="B736" s="49"/>
    </row>
    <row r="737" spans="1:2" ht="15.75" customHeight="1" x14ac:dyDescent="0.25">
      <c r="A737" s="49"/>
      <c r="B737" s="49"/>
    </row>
    <row r="738" spans="1:2" ht="15.75" customHeight="1" x14ac:dyDescent="0.25">
      <c r="A738" s="49"/>
      <c r="B738" s="49"/>
    </row>
    <row r="739" spans="1:2" ht="15.75" customHeight="1" x14ac:dyDescent="0.25">
      <c r="A739" s="49"/>
      <c r="B739" s="49"/>
    </row>
    <row r="740" spans="1:2" ht="15.75" customHeight="1" x14ac:dyDescent="0.25">
      <c r="A740" s="49"/>
      <c r="B740" s="49"/>
    </row>
    <row r="741" spans="1:2" ht="15.75" customHeight="1" x14ac:dyDescent="0.25">
      <c r="A741" s="49"/>
      <c r="B741" s="49"/>
    </row>
    <row r="742" spans="1:2" ht="15.75" customHeight="1" x14ac:dyDescent="0.25">
      <c r="A742" s="49"/>
      <c r="B742" s="49"/>
    </row>
    <row r="743" spans="1:2" ht="15.75" customHeight="1" x14ac:dyDescent="0.25">
      <c r="A743" s="49"/>
      <c r="B743" s="49"/>
    </row>
    <row r="744" spans="1:2" ht="15.75" customHeight="1" x14ac:dyDescent="0.25">
      <c r="A744" s="49"/>
      <c r="B744" s="49"/>
    </row>
    <row r="745" spans="1:2" ht="15.75" customHeight="1" x14ac:dyDescent="0.25">
      <c r="A745" s="49"/>
      <c r="B745" s="49"/>
    </row>
    <row r="746" spans="1:2" ht="15.75" customHeight="1" x14ac:dyDescent="0.25">
      <c r="A746" s="49"/>
      <c r="B746" s="49"/>
    </row>
    <row r="747" spans="1:2" ht="15.75" customHeight="1" x14ac:dyDescent="0.25">
      <c r="A747" s="49"/>
      <c r="B747" s="49"/>
    </row>
    <row r="748" spans="1:2" ht="15.75" customHeight="1" x14ac:dyDescent="0.25">
      <c r="A748" s="49"/>
      <c r="B748" s="49"/>
    </row>
    <row r="749" spans="1:2" ht="15.75" customHeight="1" x14ac:dyDescent="0.25">
      <c r="A749" s="49"/>
      <c r="B749" s="49"/>
    </row>
    <row r="750" spans="1:2" ht="15.75" customHeight="1" x14ac:dyDescent="0.25">
      <c r="A750" s="49"/>
      <c r="B750" s="49"/>
    </row>
    <row r="751" spans="1:2" ht="15.75" customHeight="1" x14ac:dyDescent="0.25">
      <c r="A751" s="49"/>
      <c r="B751" s="49"/>
    </row>
    <row r="752" spans="1:2" ht="15.75" customHeight="1" x14ac:dyDescent="0.25">
      <c r="A752" s="49"/>
      <c r="B752" s="49"/>
    </row>
    <row r="753" spans="1:2" ht="15.75" customHeight="1" x14ac:dyDescent="0.25">
      <c r="A753" s="49"/>
      <c r="B753" s="49"/>
    </row>
    <row r="754" spans="1:2" ht="15.75" customHeight="1" x14ac:dyDescent="0.25">
      <c r="A754" s="49"/>
      <c r="B754" s="49"/>
    </row>
    <row r="755" spans="1:2" ht="15.75" customHeight="1" x14ac:dyDescent="0.25">
      <c r="A755" s="49"/>
      <c r="B755" s="49"/>
    </row>
    <row r="756" spans="1:2" ht="15.75" customHeight="1" x14ac:dyDescent="0.25">
      <c r="A756" s="49"/>
      <c r="B756" s="49"/>
    </row>
    <row r="757" spans="1:2" ht="15.75" customHeight="1" x14ac:dyDescent="0.25">
      <c r="A757" s="49"/>
      <c r="B757" s="49"/>
    </row>
    <row r="758" spans="1:2" ht="15.75" customHeight="1" x14ac:dyDescent="0.25">
      <c r="A758" s="49"/>
      <c r="B758" s="49"/>
    </row>
    <row r="759" spans="1:2" ht="15.75" customHeight="1" x14ac:dyDescent="0.25">
      <c r="A759" s="49"/>
      <c r="B759" s="49"/>
    </row>
    <row r="760" spans="1:2" ht="15.75" customHeight="1" x14ac:dyDescent="0.25">
      <c r="A760" s="49"/>
      <c r="B760" s="49"/>
    </row>
    <row r="761" spans="1:2" ht="15.75" customHeight="1" x14ac:dyDescent="0.25">
      <c r="A761" s="49"/>
      <c r="B761" s="49"/>
    </row>
    <row r="762" spans="1:2" ht="15.75" customHeight="1" x14ac:dyDescent="0.25">
      <c r="A762" s="49"/>
      <c r="B762" s="49"/>
    </row>
    <row r="763" spans="1:2" ht="15.75" customHeight="1" x14ac:dyDescent="0.25">
      <c r="A763" s="49"/>
      <c r="B763" s="49"/>
    </row>
    <row r="764" spans="1:2" ht="15.75" customHeight="1" x14ac:dyDescent="0.25">
      <c r="A764" s="49"/>
      <c r="B764" s="49"/>
    </row>
    <row r="765" spans="1:2" ht="15.75" customHeight="1" x14ac:dyDescent="0.25">
      <c r="A765" s="49"/>
      <c r="B765" s="49"/>
    </row>
    <row r="766" spans="1:2" ht="15.75" customHeight="1" x14ac:dyDescent="0.25">
      <c r="A766" s="49"/>
      <c r="B766" s="49"/>
    </row>
    <row r="767" spans="1:2" ht="15.75" customHeight="1" x14ac:dyDescent="0.25">
      <c r="A767" s="49"/>
      <c r="B767" s="49"/>
    </row>
    <row r="768" spans="1:2" ht="15.75" customHeight="1" x14ac:dyDescent="0.25">
      <c r="A768" s="49"/>
      <c r="B768" s="49"/>
    </row>
    <row r="769" spans="1:2" ht="15.75" customHeight="1" x14ac:dyDescent="0.25">
      <c r="A769" s="49"/>
      <c r="B769" s="49"/>
    </row>
    <row r="770" spans="1:2" ht="15.75" customHeight="1" x14ac:dyDescent="0.25">
      <c r="A770" s="49"/>
      <c r="B770" s="49"/>
    </row>
    <row r="771" spans="1:2" ht="15.75" customHeight="1" x14ac:dyDescent="0.25">
      <c r="A771" s="49"/>
      <c r="B771" s="49"/>
    </row>
    <row r="772" spans="1:2" ht="15.75" customHeight="1" x14ac:dyDescent="0.25">
      <c r="A772" s="49"/>
      <c r="B772" s="49"/>
    </row>
    <row r="773" spans="1:2" ht="15.75" customHeight="1" x14ac:dyDescent="0.25">
      <c r="A773" s="49"/>
      <c r="B773" s="49"/>
    </row>
    <row r="774" spans="1:2" ht="15.75" customHeight="1" x14ac:dyDescent="0.25">
      <c r="A774" s="49"/>
      <c r="B774" s="49"/>
    </row>
    <row r="775" spans="1:2" ht="15.75" customHeight="1" x14ac:dyDescent="0.25">
      <c r="A775" s="49"/>
      <c r="B775" s="49"/>
    </row>
    <row r="776" spans="1:2" ht="15.75" customHeight="1" x14ac:dyDescent="0.25">
      <c r="A776" s="49"/>
      <c r="B776" s="49"/>
    </row>
    <row r="777" spans="1:2" ht="15.75" customHeight="1" x14ac:dyDescent="0.25">
      <c r="A777" s="49"/>
      <c r="B777" s="49"/>
    </row>
    <row r="778" spans="1:2" ht="15.75" customHeight="1" x14ac:dyDescent="0.25">
      <c r="A778" s="49"/>
      <c r="B778" s="49"/>
    </row>
    <row r="779" spans="1:2" ht="15.75" customHeight="1" x14ac:dyDescent="0.25">
      <c r="A779" s="49"/>
      <c r="B779" s="49"/>
    </row>
    <row r="780" spans="1:2" ht="15.75" customHeight="1" x14ac:dyDescent="0.25">
      <c r="A780" s="49"/>
      <c r="B780" s="49"/>
    </row>
    <row r="781" spans="1:2" ht="15.75" customHeight="1" x14ac:dyDescent="0.25">
      <c r="A781" s="49"/>
      <c r="B781" s="49"/>
    </row>
    <row r="782" spans="1:2" ht="15.75" customHeight="1" x14ac:dyDescent="0.25">
      <c r="A782" s="49"/>
      <c r="B782" s="49"/>
    </row>
    <row r="783" spans="1:2" ht="15.75" customHeight="1" x14ac:dyDescent="0.25">
      <c r="A783" s="49"/>
      <c r="B783" s="49"/>
    </row>
    <row r="784" spans="1:2" ht="15.75" customHeight="1" x14ac:dyDescent="0.25">
      <c r="A784" s="49"/>
      <c r="B784" s="49"/>
    </row>
    <row r="785" spans="1:2" ht="15.75" customHeight="1" x14ac:dyDescent="0.25">
      <c r="A785" s="49"/>
      <c r="B785" s="49"/>
    </row>
    <row r="786" spans="1:2" ht="15.75" customHeight="1" x14ac:dyDescent="0.25">
      <c r="A786" s="49"/>
      <c r="B786" s="49"/>
    </row>
    <row r="787" spans="1:2" ht="15.75" customHeight="1" x14ac:dyDescent="0.25">
      <c r="A787" s="49"/>
      <c r="B787" s="49"/>
    </row>
    <row r="788" spans="1:2" ht="15.75" customHeight="1" x14ac:dyDescent="0.25">
      <c r="A788" s="49"/>
      <c r="B788" s="49"/>
    </row>
    <row r="789" spans="1:2" ht="15.75" customHeight="1" x14ac:dyDescent="0.25">
      <c r="A789" s="49"/>
      <c r="B789" s="49"/>
    </row>
    <row r="790" spans="1:2" ht="15.75" customHeight="1" x14ac:dyDescent="0.25">
      <c r="A790" s="49"/>
      <c r="B790" s="49"/>
    </row>
    <row r="791" spans="1:2" ht="15.75" customHeight="1" x14ac:dyDescent="0.25">
      <c r="A791" s="49"/>
      <c r="B791" s="49"/>
    </row>
    <row r="792" spans="1:2" ht="15.75" customHeight="1" x14ac:dyDescent="0.25">
      <c r="A792" s="49"/>
      <c r="B792" s="49"/>
    </row>
    <row r="793" spans="1:2" ht="15.75" customHeight="1" x14ac:dyDescent="0.25">
      <c r="A793" s="49"/>
      <c r="B793" s="49"/>
    </row>
    <row r="794" spans="1:2" ht="15.75" customHeight="1" x14ac:dyDescent="0.25">
      <c r="A794" s="49"/>
      <c r="B794" s="49"/>
    </row>
    <row r="795" spans="1:2" ht="15.75" customHeight="1" x14ac:dyDescent="0.25">
      <c r="A795" s="49"/>
      <c r="B795" s="49"/>
    </row>
    <row r="796" spans="1:2" ht="15.75" customHeight="1" x14ac:dyDescent="0.25">
      <c r="A796" s="49"/>
      <c r="B796" s="49"/>
    </row>
    <row r="797" spans="1:2" ht="15.75" customHeight="1" x14ac:dyDescent="0.25">
      <c r="A797" s="49"/>
      <c r="B797" s="49"/>
    </row>
    <row r="798" spans="1:2" ht="15.75" customHeight="1" x14ac:dyDescent="0.25">
      <c r="A798" s="49"/>
      <c r="B798" s="49"/>
    </row>
    <row r="799" spans="1:2" ht="15.75" customHeight="1" x14ac:dyDescent="0.25">
      <c r="A799" s="49"/>
      <c r="B799" s="49"/>
    </row>
    <row r="800" spans="1:2" ht="15.75" customHeight="1" x14ac:dyDescent="0.25">
      <c r="A800" s="49"/>
      <c r="B800" s="49"/>
    </row>
    <row r="801" spans="1:2" ht="15.75" customHeight="1" x14ac:dyDescent="0.25">
      <c r="A801" s="49"/>
      <c r="B801" s="49"/>
    </row>
    <row r="802" spans="1:2" ht="15.75" customHeight="1" x14ac:dyDescent="0.25">
      <c r="A802" s="49"/>
      <c r="B802" s="49"/>
    </row>
    <row r="803" spans="1:2" ht="15.75" customHeight="1" x14ac:dyDescent="0.25">
      <c r="A803" s="49"/>
      <c r="B803" s="49"/>
    </row>
    <row r="804" spans="1:2" ht="15.75" customHeight="1" x14ac:dyDescent="0.25">
      <c r="A804" s="49"/>
      <c r="B804" s="49"/>
    </row>
    <row r="805" spans="1:2" ht="15.75" customHeight="1" x14ac:dyDescent="0.25">
      <c r="A805" s="49"/>
      <c r="B805" s="49"/>
    </row>
    <row r="806" spans="1:2" ht="15.75" customHeight="1" x14ac:dyDescent="0.25">
      <c r="A806" s="49"/>
      <c r="B806" s="49"/>
    </row>
    <row r="807" spans="1:2" ht="15.75" customHeight="1" x14ac:dyDescent="0.25">
      <c r="A807" s="49"/>
      <c r="B807" s="49"/>
    </row>
    <row r="808" spans="1:2" ht="15.75" customHeight="1" x14ac:dyDescent="0.25">
      <c r="A808" s="49"/>
      <c r="B808" s="49"/>
    </row>
    <row r="809" spans="1:2" ht="15.75" customHeight="1" x14ac:dyDescent="0.25">
      <c r="A809" s="49"/>
      <c r="B809" s="49"/>
    </row>
    <row r="810" spans="1:2" ht="15.75" customHeight="1" x14ac:dyDescent="0.25">
      <c r="A810" s="49"/>
      <c r="B810" s="49"/>
    </row>
    <row r="811" spans="1:2" ht="15.75" customHeight="1" x14ac:dyDescent="0.25">
      <c r="A811" s="49"/>
      <c r="B811" s="49"/>
    </row>
    <row r="812" spans="1:2" ht="15.75" customHeight="1" x14ac:dyDescent="0.25">
      <c r="A812" s="49"/>
      <c r="B812" s="49"/>
    </row>
    <row r="813" spans="1:2" ht="15.75" customHeight="1" x14ac:dyDescent="0.25">
      <c r="A813" s="49"/>
      <c r="B813" s="49"/>
    </row>
    <row r="814" spans="1:2" ht="15.75" customHeight="1" x14ac:dyDescent="0.25">
      <c r="A814" s="49"/>
      <c r="B814" s="49"/>
    </row>
    <row r="815" spans="1:2" ht="15.75" customHeight="1" x14ac:dyDescent="0.25">
      <c r="A815" s="49"/>
      <c r="B815" s="49"/>
    </row>
    <row r="816" spans="1:2" ht="15.75" customHeight="1" x14ac:dyDescent="0.25">
      <c r="A816" s="49"/>
      <c r="B816" s="49"/>
    </row>
    <row r="817" spans="1:2" ht="15.75" customHeight="1" x14ac:dyDescent="0.25">
      <c r="A817" s="49"/>
      <c r="B817" s="49"/>
    </row>
    <row r="818" spans="1:2" ht="15.75" customHeight="1" x14ac:dyDescent="0.25">
      <c r="A818" s="49"/>
      <c r="B818" s="49"/>
    </row>
    <row r="819" spans="1:2" ht="15.75" customHeight="1" x14ac:dyDescent="0.25">
      <c r="A819" s="49"/>
      <c r="B819" s="49"/>
    </row>
    <row r="820" spans="1:2" ht="15.75" customHeight="1" x14ac:dyDescent="0.25">
      <c r="A820" s="49"/>
      <c r="B820" s="49"/>
    </row>
    <row r="821" spans="1:2" ht="15.75" customHeight="1" x14ac:dyDescent="0.25">
      <c r="A821" s="49"/>
      <c r="B821" s="49"/>
    </row>
    <row r="822" spans="1:2" ht="15.75" customHeight="1" x14ac:dyDescent="0.25">
      <c r="A822" s="49"/>
      <c r="B822" s="49"/>
    </row>
    <row r="823" spans="1:2" ht="15.75" customHeight="1" x14ac:dyDescent="0.25">
      <c r="A823" s="49"/>
      <c r="B823" s="49"/>
    </row>
    <row r="824" spans="1:2" ht="15.75" customHeight="1" x14ac:dyDescent="0.25">
      <c r="A824" s="49"/>
      <c r="B824" s="49"/>
    </row>
    <row r="825" spans="1:2" ht="15.75" customHeight="1" x14ac:dyDescent="0.25">
      <c r="A825" s="49"/>
      <c r="B825" s="49"/>
    </row>
    <row r="826" spans="1:2" ht="15.75" customHeight="1" x14ac:dyDescent="0.25">
      <c r="A826" s="49"/>
      <c r="B826" s="49"/>
    </row>
    <row r="827" spans="1:2" ht="15.75" customHeight="1" x14ac:dyDescent="0.25">
      <c r="A827" s="49"/>
      <c r="B827" s="49"/>
    </row>
    <row r="828" spans="1:2" ht="15.75" customHeight="1" x14ac:dyDescent="0.25">
      <c r="A828" s="49"/>
      <c r="B828" s="49"/>
    </row>
    <row r="829" spans="1:2" ht="15.75" customHeight="1" x14ac:dyDescent="0.25">
      <c r="A829" s="49"/>
      <c r="B829" s="49"/>
    </row>
    <row r="830" spans="1:2" ht="15.75" customHeight="1" x14ac:dyDescent="0.25">
      <c r="A830" s="49"/>
      <c r="B830" s="49"/>
    </row>
    <row r="831" spans="1:2" ht="15.75" customHeight="1" x14ac:dyDescent="0.25">
      <c r="A831" s="49"/>
      <c r="B831" s="49"/>
    </row>
    <row r="832" spans="1:2" ht="15.75" customHeight="1" x14ac:dyDescent="0.25">
      <c r="A832" s="49"/>
      <c r="B832" s="49"/>
    </row>
    <row r="833" spans="1:2" ht="15.75" customHeight="1" x14ac:dyDescent="0.25">
      <c r="A833" s="49"/>
      <c r="B833" s="49"/>
    </row>
    <row r="834" spans="1:2" ht="15.75" customHeight="1" x14ac:dyDescent="0.25">
      <c r="A834" s="49"/>
      <c r="B834" s="49"/>
    </row>
    <row r="835" spans="1:2" ht="15.75" customHeight="1" x14ac:dyDescent="0.25">
      <c r="A835" s="49"/>
      <c r="B835" s="49"/>
    </row>
    <row r="836" spans="1:2" ht="15.75" customHeight="1" x14ac:dyDescent="0.25">
      <c r="A836" s="49"/>
      <c r="B836" s="49"/>
    </row>
    <row r="837" spans="1:2" ht="15.75" customHeight="1" x14ac:dyDescent="0.25">
      <c r="A837" s="49"/>
      <c r="B837" s="49"/>
    </row>
    <row r="838" spans="1:2" ht="15.75" customHeight="1" x14ac:dyDescent="0.25">
      <c r="A838" s="49"/>
      <c r="B838" s="49"/>
    </row>
    <row r="839" spans="1:2" ht="15.75" customHeight="1" x14ac:dyDescent="0.25">
      <c r="A839" s="49"/>
      <c r="B839" s="49"/>
    </row>
    <row r="840" spans="1:2" ht="15.75" customHeight="1" x14ac:dyDescent="0.25">
      <c r="A840" s="49"/>
      <c r="B840" s="49"/>
    </row>
    <row r="841" spans="1:2" ht="15.75" customHeight="1" x14ac:dyDescent="0.25">
      <c r="A841" s="49"/>
      <c r="B841" s="49"/>
    </row>
    <row r="842" spans="1:2" ht="15.75" customHeight="1" x14ac:dyDescent="0.25">
      <c r="A842" s="49"/>
      <c r="B842" s="49"/>
    </row>
    <row r="843" spans="1:2" ht="15.75" customHeight="1" x14ac:dyDescent="0.25">
      <c r="A843" s="49"/>
      <c r="B843" s="49"/>
    </row>
    <row r="844" spans="1:2" ht="15.75" customHeight="1" x14ac:dyDescent="0.25">
      <c r="A844" s="49"/>
      <c r="B844" s="49"/>
    </row>
    <row r="845" spans="1:2" ht="15.75" customHeight="1" x14ac:dyDescent="0.25">
      <c r="A845" s="49"/>
      <c r="B845" s="49"/>
    </row>
    <row r="846" spans="1:2" ht="15.75" customHeight="1" x14ac:dyDescent="0.25">
      <c r="A846" s="49"/>
      <c r="B846" s="49"/>
    </row>
    <row r="847" spans="1:2" ht="15.75" customHeight="1" x14ac:dyDescent="0.25">
      <c r="A847" s="49"/>
      <c r="B847" s="49"/>
    </row>
    <row r="848" spans="1:2" ht="15.75" customHeight="1" x14ac:dyDescent="0.25">
      <c r="A848" s="49"/>
      <c r="B848" s="49"/>
    </row>
    <row r="849" spans="1:2" ht="15.75" customHeight="1" x14ac:dyDescent="0.25">
      <c r="A849" s="49"/>
      <c r="B849" s="49"/>
    </row>
    <row r="850" spans="1:2" ht="15.75" customHeight="1" x14ac:dyDescent="0.25">
      <c r="A850" s="49"/>
      <c r="B850" s="49"/>
    </row>
    <row r="851" spans="1:2" ht="15.75" customHeight="1" x14ac:dyDescent="0.25">
      <c r="A851" s="49"/>
      <c r="B851" s="49"/>
    </row>
    <row r="852" spans="1:2" ht="15.75" customHeight="1" x14ac:dyDescent="0.25">
      <c r="A852" s="49"/>
      <c r="B852" s="49"/>
    </row>
    <row r="853" spans="1:2" ht="15.75" customHeight="1" x14ac:dyDescent="0.25">
      <c r="A853" s="49"/>
      <c r="B853" s="49"/>
    </row>
    <row r="854" spans="1:2" ht="15.75" customHeight="1" x14ac:dyDescent="0.25">
      <c r="A854" s="49"/>
      <c r="B854" s="49"/>
    </row>
    <row r="855" spans="1:2" ht="15.75" customHeight="1" x14ac:dyDescent="0.25">
      <c r="A855" s="49"/>
      <c r="B855" s="49"/>
    </row>
    <row r="856" spans="1:2" ht="15.75" customHeight="1" x14ac:dyDescent="0.25">
      <c r="A856" s="49"/>
      <c r="B856" s="49"/>
    </row>
    <row r="857" spans="1:2" ht="15.75" customHeight="1" x14ac:dyDescent="0.25">
      <c r="A857" s="49"/>
      <c r="B857" s="49"/>
    </row>
    <row r="858" spans="1:2" ht="15.75" customHeight="1" x14ac:dyDescent="0.25">
      <c r="A858" s="49"/>
      <c r="B858" s="49"/>
    </row>
    <row r="859" spans="1:2" ht="15.75" customHeight="1" x14ac:dyDescent="0.25">
      <c r="A859" s="49"/>
      <c r="B859" s="49"/>
    </row>
    <row r="860" spans="1:2" ht="15.75" customHeight="1" x14ac:dyDescent="0.25">
      <c r="A860" s="49"/>
      <c r="B860" s="49"/>
    </row>
    <row r="861" spans="1:2" ht="15.75" customHeight="1" x14ac:dyDescent="0.25">
      <c r="A861" s="49"/>
      <c r="B861" s="49"/>
    </row>
    <row r="862" spans="1:2" ht="15.75" customHeight="1" x14ac:dyDescent="0.25">
      <c r="A862" s="49"/>
      <c r="B862" s="49"/>
    </row>
    <row r="863" spans="1:2" ht="15.75" customHeight="1" x14ac:dyDescent="0.25">
      <c r="A863" s="49"/>
      <c r="B863" s="49"/>
    </row>
    <row r="864" spans="1:2" ht="15.75" customHeight="1" x14ac:dyDescent="0.25">
      <c r="A864" s="49"/>
      <c r="B864" s="49"/>
    </row>
    <row r="865" spans="1:2" ht="15.75" customHeight="1" x14ac:dyDescent="0.25">
      <c r="A865" s="49"/>
      <c r="B865" s="49"/>
    </row>
    <row r="866" spans="1:2" ht="15.75" customHeight="1" x14ac:dyDescent="0.25">
      <c r="A866" s="49"/>
      <c r="B866" s="49"/>
    </row>
    <row r="867" spans="1:2" ht="15.75" customHeight="1" x14ac:dyDescent="0.25">
      <c r="A867" s="49"/>
      <c r="B867" s="49"/>
    </row>
    <row r="868" spans="1:2" ht="15.75" customHeight="1" x14ac:dyDescent="0.25">
      <c r="A868" s="49"/>
      <c r="B868" s="49"/>
    </row>
    <row r="869" spans="1:2" ht="15.75" customHeight="1" x14ac:dyDescent="0.25">
      <c r="A869" s="49"/>
      <c r="B869" s="49"/>
    </row>
    <row r="870" spans="1:2" ht="15.75" customHeight="1" x14ac:dyDescent="0.25">
      <c r="A870" s="49"/>
      <c r="B870" s="49"/>
    </row>
    <row r="871" spans="1:2" ht="15.75" customHeight="1" x14ac:dyDescent="0.25">
      <c r="A871" s="49"/>
      <c r="B871" s="49"/>
    </row>
    <row r="872" spans="1:2" ht="15.75" customHeight="1" x14ac:dyDescent="0.25">
      <c r="A872" s="49"/>
      <c r="B872" s="49"/>
    </row>
    <row r="873" spans="1:2" ht="15.75" customHeight="1" x14ac:dyDescent="0.25">
      <c r="A873" s="49"/>
      <c r="B873" s="49"/>
    </row>
    <row r="874" spans="1:2" ht="15.75" customHeight="1" x14ac:dyDescent="0.25">
      <c r="A874" s="49"/>
      <c r="B874" s="49"/>
    </row>
    <row r="875" spans="1:2" ht="15.75" customHeight="1" x14ac:dyDescent="0.25">
      <c r="A875" s="49"/>
      <c r="B875" s="49"/>
    </row>
    <row r="876" spans="1:2" ht="15.75" customHeight="1" x14ac:dyDescent="0.25">
      <c r="A876" s="49"/>
      <c r="B876" s="49"/>
    </row>
    <row r="877" spans="1:2" ht="15.75" customHeight="1" x14ac:dyDescent="0.25">
      <c r="A877" s="49"/>
      <c r="B877" s="49"/>
    </row>
    <row r="878" spans="1:2" ht="15.75" customHeight="1" x14ac:dyDescent="0.25">
      <c r="A878" s="49"/>
      <c r="B878" s="49"/>
    </row>
    <row r="879" spans="1:2" ht="15.75" customHeight="1" x14ac:dyDescent="0.25">
      <c r="A879" s="49"/>
      <c r="B879" s="49"/>
    </row>
    <row r="880" spans="1:2" ht="15.75" customHeight="1" x14ac:dyDescent="0.25">
      <c r="A880" s="49"/>
      <c r="B880" s="49"/>
    </row>
    <row r="881" spans="1:2" ht="15.75" customHeight="1" x14ac:dyDescent="0.25">
      <c r="A881" s="49"/>
      <c r="B881" s="49"/>
    </row>
    <row r="882" spans="1:2" ht="15.75" customHeight="1" x14ac:dyDescent="0.25">
      <c r="A882" s="49"/>
      <c r="B882" s="49"/>
    </row>
    <row r="883" spans="1:2" ht="15.75" customHeight="1" x14ac:dyDescent="0.25">
      <c r="A883" s="49"/>
      <c r="B883" s="49"/>
    </row>
    <row r="884" spans="1:2" ht="15.75" customHeight="1" x14ac:dyDescent="0.25">
      <c r="A884" s="49"/>
      <c r="B884" s="49"/>
    </row>
    <row r="885" spans="1:2" ht="15.75" customHeight="1" x14ac:dyDescent="0.25">
      <c r="A885" s="49"/>
      <c r="B885" s="49"/>
    </row>
    <row r="886" spans="1:2" ht="15.75" customHeight="1" x14ac:dyDescent="0.25">
      <c r="A886" s="49"/>
      <c r="B886" s="49"/>
    </row>
    <row r="887" spans="1:2" ht="15.75" customHeight="1" x14ac:dyDescent="0.25">
      <c r="A887" s="49"/>
      <c r="B887" s="49"/>
    </row>
    <row r="888" spans="1:2" ht="15.75" customHeight="1" x14ac:dyDescent="0.25">
      <c r="A888" s="49"/>
      <c r="B888" s="49"/>
    </row>
    <row r="889" spans="1:2" ht="15.75" customHeight="1" x14ac:dyDescent="0.25">
      <c r="A889" s="49"/>
      <c r="B889" s="49"/>
    </row>
    <row r="890" spans="1:2" ht="15.75" customHeight="1" x14ac:dyDescent="0.25">
      <c r="A890" s="49"/>
      <c r="B890" s="49"/>
    </row>
    <row r="891" spans="1:2" ht="15.75" customHeight="1" x14ac:dyDescent="0.25">
      <c r="A891" s="49"/>
      <c r="B891" s="49"/>
    </row>
    <row r="892" spans="1:2" ht="15.75" customHeight="1" x14ac:dyDescent="0.25">
      <c r="A892" s="49"/>
      <c r="B892" s="49"/>
    </row>
    <row r="893" spans="1:2" ht="15.75" customHeight="1" x14ac:dyDescent="0.25">
      <c r="A893" s="49"/>
      <c r="B893" s="49"/>
    </row>
    <row r="894" spans="1:2" ht="15.75" customHeight="1" x14ac:dyDescent="0.25">
      <c r="A894" s="49"/>
      <c r="B894" s="49"/>
    </row>
    <row r="895" spans="1:2" ht="15.75" customHeight="1" x14ac:dyDescent="0.25">
      <c r="A895" s="49"/>
      <c r="B895" s="49"/>
    </row>
    <row r="896" spans="1:2" ht="15.75" customHeight="1" x14ac:dyDescent="0.25">
      <c r="A896" s="49"/>
      <c r="B896" s="49"/>
    </row>
    <row r="897" spans="1:2" ht="15.75" customHeight="1" x14ac:dyDescent="0.25">
      <c r="A897" s="49"/>
      <c r="B897" s="49"/>
    </row>
    <row r="898" spans="1:2" ht="15.75" customHeight="1" x14ac:dyDescent="0.25">
      <c r="A898" s="49"/>
      <c r="B898" s="49"/>
    </row>
    <row r="899" spans="1:2" ht="15.75" customHeight="1" x14ac:dyDescent="0.25">
      <c r="A899" s="49"/>
      <c r="B899" s="49"/>
    </row>
    <row r="900" spans="1:2" ht="15.75" customHeight="1" x14ac:dyDescent="0.25">
      <c r="A900" s="49"/>
      <c r="B900" s="49"/>
    </row>
    <row r="901" spans="1:2" ht="15.75" customHeight="1" x14ac:dyDescent="0.25">
      <c r="A901" s="49"/>
      <c r="B901" s="49"/>
    </row>
    <row r="902" spans="1:2" ht="15.75" customHeight="1" x14ac:dyDescent="0.25">
      <c r="A902" s="49"/>
      <c r="B902" s="49"/>
    </row>
    <row r="903" spans="1:2" ht="15.75" customHeight="1" x14ac:dyDescent="0.25">
      <c r="A903" s="49"/>
      <c r="B903" s="49"/>
    </row>
    <row r="904" spans="1:2" ht="15.75" customHeight="1" x14ac:dyDescent="0.25">
      <c r="A904" s="49"/>
      <c r="B904" s="49"/>
    </row>
    <row r="905" spans="1:2" ht="15.75" customHeight="1" x14ac:dyDescent="0.25">
      <c r="A905" s="49"/>
      <c r="B905" s="49"/>
    </row>
    <row r="906" spans="1:2" ht="15.75" customHeight="1" x14ac:dyDescent="0.25">
      <c r="A906" s="49"/>
      <c r="B906" s="49"/>
    </row>
    <row r="907" spans="1:2" ht="15.75" customHeight="1" x14ac:dyDescent="0.25">
      <c r="A907" s="49"/>
      <c r="B907" s="49"/>
    </row>
    <row r="908" spans="1:2" ht="15.75" customHeight="1" x14ac:dyDescent="0.25">
      <c r="A908" s="49"/>
      <c r="B908" s="49"/>
    </row>
    <row r="909" spans="1:2" ht="15.75" customHeight="1" x14ac:dyDescent="0.25">
      <c r="A909" s="49"/>
      <c r="B909" s="49"/>
    </row>
    <row r="910" spans="1:2" ht="15.75" customHeight="1" x14ac:dyDescent="0.25">
      <c r="A910" s="49"/>
      <c r="B910" s="49"/>
    </row>
    <row r="911" spans="1:2" ht="15.75" customHeight="1" x14ac:dyDescent="0.25">
      <c r="A911" s="49"/>
      <c r="B911" s="49"/>
    </row>
    <row r="912" spans="1:2" ht="15.75" customHeight="1" x14ac:dyDescent="0.25">
      <c r="A912" s="49"/>
      <c r="B912" s="49"/>
    </row>
    <row r="913" spans="1:2" ht="15.75" customHeight="1" x14ac:dyDescent="0.25">
      <c r="A913" s="49"/>
      <c r="B913" s="49"/>
    </row>
    <row r="914" spans="1:2" ht="15.75" customHeight="1" x14ac:dyDescent="0.25">
      <c r="A914" s="49"/>
      <c r="B914" s="49"/>
    </row>
    <row r="915" spans="1:2" ht="15.75" customHeight="1" x14ac:dyDescent="0.25">
      <c r="A915" s="49"/>
      <c r="B915" s="49"/>
    </row>
    <row r="916" spans="1:2" ht="15.75" customHeight="1" x14ac:dyDescent="0.25">
      <c r="A916" s="49"/>
      <c r="B916" s="49"/>
    </row>
    <row r="917" spans="1:2" ht="15.75" customHeight="1" x14ac:dyDescent="0.25">
      <c r="A917" s="49"/>
      <c r="B917" s="49"/>
    </row>
    <row r="918" spans="1:2" ht="15.75" customHeight="1" x14ac:dyDescent="0.25">
      <c r="A918" s="49"/>
      <c r="B918" s="49"/>
    </row>
    <row r="919" spans="1:2" ht="15.75" customHeight="1" x14ac:dyDescent="0.25">
      <c r="A919" s="49"/>
      <c r="B919" s="49"/>
    </row>
    <row r="920" spans="1:2" ht="15.75" customHeight="1" x14ac:dyDescent="0.25">
      <c r="A920" s="49"/>
      <c r="B920" s="49"/>
    </row>
    <row r="921" spans="1:2" ht="15.75" customHeight="1" x14ac:dyDescent="0.25">
      <c r="A921" s="49"/>
      <c r="B921" s="49"/>
    </row>
    <row r="922" spans="1:2" ht="15.75" customHeight="1" x14ac:dyDescent="0.25">
      <c r="A922" s="49"/>
      <c r="B922" s="49"/>
    </row>
    <row r="923" spans="1:2" ht="15.75" customHeight="1" x14ac:dyDescent="0.25">
      <c r="A923" s="49"/>
      <c r="B923" s="49"/>
    </row>
    <row r="924" spans="1:2" ht="15.75" customHeight="1" x14ac:dyDescent="0.25">
      <c r="A924" s="49"/>
      <c r="B924" s="49"/>
    </row>
    <row r="925" spans="1:2" ht="15.75" customHeight="1" x14ac:dyDescent="0.25">
      <c r="A925" s="49"/>
      <c r="B925" s="49"/>
    </row>
    <row r="926" spans="1:2" ht="15.75" customHeight="1" x14ac:dyDescent="0.25">
      <c r="A926" s="49"/>
      <c r="B926" s="49"/>
    </row>
    <row r="927" spans="1:2" ht="15.75" customHeight="1" x14ac:dyDescent="0.25">
      <c r="A927" s="49"/>
      <c r="B927" s="49"/>
    </row>
    <row r="928" spans="1:2" ht="15.75" customHeight="1" x14ac:dyDescent="0.25">
      <c r="A928" s="49"/>
      <c r="B928" s="49"/>
    </row>
    <row r="929" spans="1:2" ht="15.75" customHeight="1" x14ac:dyDescent="0.25">
      <c r="A929" s="49"/>
      <c r="B929" s="49"/>
    </row>
    <row r="930" spans="1:2" ht="15.75" customHeight="1" x14ac:dyDescent="0.25">
      <c r="A930" s="49"/>
      <c r="B930" s="49"/>
    </row>
    <row r="931" spans="1:2" ht="15.75" customHeight="1" x14ac:dyDescent="0.25">
      <c r="A931" s="49"/>
      <c r="B931" s="49"/>
    </row>
    <row r="932" spans="1:2" ht="15.75" customHeight="1" x14ac:dyDescent="0.25">
      <c r="A932" s="49"/>
      <c r="B932" s="49"/>
    </row>
    <row r="933" spans="1:2" ht="15.75" customHeight="1" x14ac:dyDescent="0.25">
      <c r="A933" s="49"/>
      <c r="B933" s="49"/>
    </row>
    <row r="934" spans="1:2" ht="15.75" customHeight="1" x14ac:dyDescent="0.25">
      <c r="A934" s="49"/>
      <c r="B934" s="49"/>
    </row>
    <row r="935" spans="1:2" ht="15.75" customHeight="1" x14ac:dyDescent="0.25">
      <c r="A935" s="49"/>
      <c r="B935" s="49"/>
    </row>
    <row r="936" spans="1:2" ht="15.75" customHeight="1" x14ac:dyDescent="0.25">
      <c r="A936" s="49"/>
      <c r="B936" s="49"/>
    </row>
    <row r="937" spans="1:2" ht="15.75" customHeight="1" x14ac:dyDescent="0.25">
      <c r="A937" s="49"/>
      <c r="B937" s="49"/>
    </row>
    <row r="938" spans="1:2" ht="15.75" customHeight="1" x14ac:dyDescent="0.25">
      <c r="A938" s="49"/>
      <c r="B938" s="49"/>
    </row>
    <row r="939" spans="1:2" ht="15.75" customHeight="1" x14ac:dyDescent="0.25">
      <c r="A939" s="49"/>
      <c r="B939" s="49"/>
    </row>
    <row r="940" spans="1:2" ht="15.75" customHeight="1" x14ac:dyDescent="0.25">
      <c r="A940" s="49"/>
      <c r="B940" s="49"/>
    </row>
    <row r="941" spans="1:2" ht="15.75" customHeight="1" x14ac:dyDescent="0.25">
      <c r="A941" s="49"/>
      <c r="B941" s="49"/>
    </row>
    <row r="942" spans="1:2" ht="15.75" customHeight="1" x14ac:dyDescent="0.25">
      <c r="A942" s="49"/>
      <c r="B942" s="49"/>
    </row>
    <row r="943" spans="1:2" ht="15.75" customHeight="1" x14ac:dyDescent="0.25">
      <c r="A943" s="49"/>
      <c r="B943" s="49"/>
    </row>
    <row r="944" spans="1:2" ht="15.75" customHeight="1" x14ac:dyDescent="0.25">
      <c r="A944" s="49"/>
      <c r="B944" s="49"/>
    </row>
    <row r="945" spans="1:2" ht="15.75" customHeight="1" x14ac:dyDescent="0.25">
      <c r="A945" s="49"/>
      <c r="B945" s="49"/>
    </row>
    <row r="946" spans="1:2" ht="15.75" customHeight="1" x14ac:dyDescent="0.25">
      <c r="A946" s="49"/>
      <c r="B946" s="49"/>
    </row>
    <row r="947" spans="1:2" ht="15.75" customHeight="1" x14ac:dyDescent="0.25">
      <c r="A947" s="49"/>
      <c r="B947" s="49"/>
    </row>
    <row r="948" spans="1:2" ht="15.75" customHeight="1" x14ac:dyDescent="0.25">
      <c r="A948" s="49"/>
      <c r="B948" s="49"/>
    </row>
    <row r="949" spans="1:2" ht="15.75" customHeight="1" x14ac:dyDescent="0.25">
      <c r="A949" s="49"/>
      <c r="B949" s="49"/>
    </row>
    <row r="950" spans="1:2" ht="15.75" customHeight="1" x14ac:dyDescent="0.25">
      <c r="A950" s="49"/>
      <c r="B950" s="49"/>
    </row>
    <row r="951" spans="1:2" ht="15.75" customHeight="1" x14ac:dyDescent="0.25">
      <c r="A951" s="49"/>
      <c r="B951" s="49"/>
    </row>
    <row r="952" spans="1:2" ht="15.75" customHeight="1" x14ac:dyDescent="0.25">
      <c r="A952" s="49"/>
      <c r="B952" s="49"/>
    </row>
    <row r="953" spans="1:2" ht="15.75" customHeight="1" x14ac:dyDescent="0.25">
      <c r="A953" s="49"/>
      <c r="B953" s="49"/>
    </row>
    <row r="954" spans="1:2" ht="15.75" customHeight="1" x14ac:dyDescent="0.25">
      <c r="A954" s="49"/>
      <c r="B954" s="49"/>
    </row>
    <row r="955" spans="1:2" ht="15.75" customHeight="1" x14ac:dyDescent="0.25">
      <c r="A955" s="49"/>
      <c r="B955" s="49"/>
    </row>
    <row r="956" spans="1:2" ht="15.75" customHeight="1" x14ac:dyDescent="0.25">
      <c r="A956" s="49"/>
      <c r="B956" s="49"/>
    </row>
    <row r="957" spans="1:2" ht="15.75" customHeight="1" x14ac:dyDescent="0.25">
      <c r="A957" s="49"/>
      <c r="B957" s="49"/>
    </row>
    <row r="958" spans="1:2" ht="15.75" customHeight="1" x14ac:dyDescent="0.25">
      <c r="A958" s="49"/>
      <c r="B958" s="49"/>
    </row>
    <row r="959" spans="1:2" ht="15.75" customHeight="1" x14ac:dyDescent="0.25">
      <c r="A959" s="49"/>
      <c r="B959" s="49"/>
    </row>
    <row r="960" spans="1:2" ht="15.75" customHeight="1" x14ac:dyDescent="0.25">
      <c r="A960" s="49"/>
      <c r="B960" s="49"/>
    </row>
    <row r="961" spans="1:2" ht="15.75" customHeight="1" x14ac:dyDescent="0.25">
      <c r="A961" s="49"/>
      <c r="B961" s="49"/>
    </row>
    <row r="962" spans="1:2" ht="15.75" customHeight="1" x14ac:dyDescent="0.25">
      <c r="A962" s="49"/>
      <c r="B962" s="49"/>
    </row>
    <row r="963" spans="1:2" ht="15.75" customHeight="1" x14ac:dyDescent="0.25">
      <c r="A963" s="49"/>
      <c r="B963" s="49"/>
    </row>
    <row r="964" spans="1:2" ht="15.75" customHeight="1" x14ac:dyDescent="0.25">
      <c r="A964" s="49"/>
      <c r="B964" s="49"/>
    </row>
    <row r="965" spans="1:2" ht="15.75" customHeight="1" x14ac:dyDescent="0.25">
      <c r="A965" s="49"/>
      <c r="B965" s="49"/>
    </row>
    <row r="966" spans="1:2" ht="15.75" customHeight="1" x14ac:dyDescent="0.25">
      <c r="A966" s="49"/>
      <c r="B966" s="49"/>
    </row>
    <row r="967" spans="1:2" ht="15.75" customHeight="1" x14ac:dyDescent="0.25">
      <c r="A967" s="49"/>
      <c r="B967" s="49"/>
    </row>
    <row r="968" spans="1:2" ht="15.75" customHeight="1" x14ac:dyDescent="0.25">
      <c r="A968" s="49"/>
      <c r="B968" s="49"/>
    </row>
    <row r="969" spans="1:2" ht="15.75" customHeight="1" x14ac:dyDescent="0.25">
      <c r="A969" s="49"/>
      <c r="B969" s="49"/>
    </row>
    <row r="970" spans="1:2" ht="15.75" customHeight="1" x14ac:dyDescent="0.25">
      <c r="A970" s="49"/>
      <c r="B970" s="49"/>
    </row>
    <row r="971" spans="1:2" ht="15.75" customHeight="1" x14ac:dyDescent="0.25">
      <c r="A971" s="49"/>
      <c r="B971" s="49"/>
    </row>
    <row r="972" spans="1:2" ht="15.75" customHeight="1" x14ac:dyDescent="0.25">
      <c r="A972" s="49"/>
      <c r="B972" s="49"/>
    </row>
    <row r="973" spans="1:2" ht="15.75" customHeight="1" x14ac:dyDescent="0.25">
      <c r="A973" s="49"/>
      <c r="B973" s="49"/>
    </row>
    <row r="974" spans="1:2" ht="15.75" customHeight="1" x14ac:dyDescent="0.25">
      <c r="A974" s="49"/>
      <c r="B974" s="49"/>
    </row>
    <row r="975" spans="1:2" ht="15.75" customHeight="1" x14ac:dyDescent="0.25">
      <c r="A975" s="49"/>
      <c r="B975" s="49"/>
    </row>
    <row r="976" spans="1:2" ht="15.75" customHeight="1" x14ac:dyDescent="0.25">
      <c r="A976" s="49"/>
      <c r="B976" s="49"/>
    </row>
    <row r="977" spans="1:2" ht="15.75" customHeight="1" x14ac:dyDescent="0.25">
      <c r="A977" s="49"/>
      <c r="B977" s="49"/>
    </row>
    <row r="978" spans="1:2" ht="15.75" customHeight="1" x14ac:dyDescent="0.25">
      <c r="A978" s="49"/>
      <c r="B978" s="49"/>
    </row>
    <row r="979" spans="1:2" ht="15.75" customHeight="1" x14ac:dyDescent="0.25">
      <c r="A979" s="49"/>
      <c r="B979" s="49"/>
    </row>
    <row r="980" spans="1:2" ht="15.75" customHeight="1" x14ac:dyDescent="0.25">
      <c r="A980" s="49"/>
      <c r="B980" s="49"/>
    </row>
    <row r="981" spans="1:2" ht="15.75" customHeight="1" x14ac:dyDescent="0.25">
      <c r="A981" s="49"/>
      <c r="B981" s="49"/>
    </row>
    <row r="982" spans="1:2" ht="15.75" customHeight="1" x14ac:dyDescent="0.25">
      <c r="A982" s="49"/>
      <c r="B982" s="49"/>
    </row>
    <row r="983" spans="1:2" ht="15.75" customHeight="1" x14ac:dyDescent="0.25">
      <c r="A983" s="49"/>
      <c r="B983" s="49"/>
    </row>
    <row r="984" spans="1:2" ht="15.75" customHeight="1" x14ac:dyDescent="0.25">
      <c r="A984" s="49"/>
      <c r="B984" s="49"/>
    </row>
    <row r="985" spans="1:2" ht="15.75" customHeight="1" x14ac:dyDescent="0.25">
      <c r="A985" s="49"/>
      <c r="B985" s="49"/>
    </row>
    <row r="986" spans="1:2" ht="15.75" customHeight="1" x14ac:dyDescent="0.25">
      <c r="A986" s="49"/>
      <c r="B986" s="49"/>
    </row>
    <row r="987" spans="1:2" ht="15.75" customHeight="1" x14ac:dyDescent="0.25">
      <c r="A987" s="49"/>
      <c r="B987" s="49"/>
    </row>
    <row r="988" spans="1:2" ht="15.75" customHeight="1" x14ac:dyDescent="0.25">
      <c r="A988" s="49"/>
      <c r="B988" s="49"/>
    </row>
    <row r="989" spans="1:2" ht="15.75" customHeight="1" x14ac:dyDescent="0.25">
      <c r="A989" s="49"/>
      <c r="B989" s="49"/>
    </row>
    <row r="990" spans="1:2" ht="15.75" customHeight="1" x14ac:dyDescent="0.25">
      <c r="A990" s="49"/>
      <c r="B990" s="49"/>
    </row>
    <row r="991" spans="1:2" ht="15.75" customHeight="1" x14ac:dyDescent="0.25">
      <c r="A991" s="49"/>
      <c r="B991" s="49"/>
    </row>
    <row r="992" spans="1:2" ht="15.75" customHeight="1" x14ac:dyDescent="0.25">
      <c r="A992" s="49"/>
      <c r="B992" s="49"/>
    </row>
    <row r="993" spans="1:2" ht="15.75" customHeight="1" x14ac:dyDescent="0.25">
      <c r="A993" s="49"/>
      <c r="B993" s="49"/>
    </row>
    <row r="994" spans="1:2" ht="15.75" customHeight="1" x14ac:dyDescent="0.25">
      <c r="A994" s="49"/>
      <c r="B994" s="49"/>
    </row>
    <row r="995" spans="1:2" ht="15.75" customHeight="1" x14ac:dyDescent="0.25">
      <c r="A995" s="49"/>
      <c r="B995" s="49"/>
    </row>
    <row r="996" spans="1:2" ht="15.75" customHeight="1" x14ac:dyDescent="0.25">
      <c r="A996" s="49"/>
      <c r="B996" s="49"/>
    </row>
    <row r="997" spans="1:2" ht="15.75" customHeight="1" x14ac:dyDescent="0.25">
      <c r="A997" s="49"/>
      <c r="B997" s="49"/>
    </row>
    <row r="998" spans="1:2" ht="15.75" customHeight="1" x14ac:dyDescent="0.25">
      <c r="A998" s="49"/>
      <c r="B998" s="49"/>
    </row>
    <row r="999" spans="1:2" ht="15.75" customHeight="1" x14ac:dyDescent="0.25">
      <c r="A999" s="49"/>
      <c r="B999" s="49"/>
    </row>
    <row r="1000" spans="1:2" ht="15.75" customHeight="1" x14ac:dyDescent="0.25">
      <c r="A1000" s="49"/>
      <c r="B1000" s="49"/>
    </row>
  </sheetData>
  <pageMargins left="0.7" right="0.7" top="0.75" bottom="0.75" header="0" footer="0"/>
  <pageSetup orientation="landscape"/>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2F5496"/>
  </sheetPr>
  <dimension ref="A1:AL1000"/>
  <sheetViews>
    <sheetView workbookViewId="0"/>
  </sheetViews>
  <sheetFormatPr defaultColWidth="12.625" defaultRowHeight="15" customHeight="1" x14ac:dyDescent="0.2"/>
  <cols>
    <col min="1" max="2" width="21.25" customWidth="1"/>
    <col min="3" max="38" width="7.625" customWidth="1"/>
  </cols>
  <sheetData>
    <row r="1" spans="1:38" x14ac:dyDescent="0.25">
      <c r="A1" s="104" t="s">
        <v>1137</v>
      </c>
      <c r="B1" s="104" t="s">
        <v>685</v>
      </c>
      <c r="C1" s="7" t="s">
        <v>1138</v>
      </c>
    </row>
    <row r="2" spans="1:38" x14ac:dyDescent="0.25">
      <c r="A2" s="48" t="s">
        <v>974</v>
      </c>
      <c r="B2" s="48" t="s">
        <v>975</v>
      </c>
      <c r="C2" s="1">
        <v>2015</v>
      </c>
      <c r="D2" s="1">
        <v>2016</v>
      </c>
      <c r="E2" s="1">
        <v>2017</v>
      </c>
      <c r="F2" s="1">
        <v>2018</v>
      </c>
      <c r="G2" s="1">
        <v>2019</v>
      </c>
      <c r="H2" s="1">
        <v>2020</v>
      </c>
      <c r="I2" s="1">
        <v>2021</v>
      </c>
      <c r="J2" s="1">
        <v>2022</v>
      </c>
      <c r="K2" s="1">
        <v>2023</v>
      </c>
      <c r="L2" s="1">
        <v>2024</v>
      </c>
      <c r="M2" s="1">
        <v>2025</v>
      </c>
      <c r="N2" s="1">
        <v>2026</v>
      </c>
      <c r="O2" s="1">
        <v>2027</v>
      </c>
      <c r="P2" s="1">
        <v>2028</v>
      </c>
      <c r="Q2" s="1">
        <v>2029</v>
      </c>
      <c r="R2" s="1">
        <v>2030</v>
      </c>
      <c r="S2" s="1">
        <v>2031</v>
      </c>
      <c r="T2" s="1">
        <v>2032</v>
      </c>
      <c r="U2" s="1">
        <v>2033</v>
      </c>
      <c r="V2" s="1">
        <v>2034</v>
      </c>
      <c r="W2" s="1">
        <v>2035</v>
      </c>
      <c r="X2" s="1">
        <v>2036</v>
      </c>
      <c r="Y2" s="1">
        <v>2037</v>
      </c>
      <c r="Z2" s="1">
        <v>2038</v>
      </c>
      <c r="AA2" s="1">
        <v>2039</v>
      </c>
      <c r="AB2" s="1">
        <v>2040</v>
      </c>
      <c r="AC2" s="1">
        <v>2041</v>
      </c>
      <c r="AD2" s="1">
        <v>2042</v>
      </c>
      <c r="AE2" s="1">
        <v>2043</v>
      </c>
      <c r="AF2" s="1">
        <v>2044</v>
      </c>
      <c r="AG2" s="1">
        <v>2045</v>
      </c>
      <c r="AH2" s="1">
        <v>2046</v>
      </c>
      <c r="AI2" s="1">
        <v>2047</v>
      </c>
      <c r="AJ2" s="1">
        <v>2048</v>
      </c>
      <c r="AK2" s="1">
        <v>2049</v>
      </c>
      <c r="AL2" s="1">
        <v>2050</v>
      </c>
    </row>
    <row r="3" spans="1:38" x14ac:dyDescent="0.25">
      <c r="A3" s="49">
        <v>-1150</v>
      </c>
      <c r="B3" s="49">
        <f t="shared" ref="B3:B23" si="0">A3+50</f>
        <v>-1100</v>
      </c>
      <c r="C3" s="105">
        <f>VLOOKUP($B$1,'Multipliers and Adjustments'!$A$70:$I$86,TRUNC(COLUMN(C$2)/5)+2,FALSE)*SUMIFS('EPA US Data'!$I:$I,'EPA US Data'!$D:$D,'Country Selector'!$A$2,'EPA US Data'!$J:$J,$B$1,'EPA US Data'!$C:$C,C$2,'EPA US Data'!$G:$G,"&gt;="&amp;$A3,'EPA US Data'!$G:$G,"&lt;"&amp;$B3)*unit_conv*'State Downscaling Multipliers'!B$17</f>
        <v>0</v>
      </c>
      <c r="D3" s="2">
        <f t="shared" ref="D3:G3" si="1">C3+($H3-$C3)/5</f>
        <v>0</v>
      </c>
      <c r="E3" s="2">
        <f t="shared" si="1"/>
        <v>0</v>
      </c>
      <c r="F3" s="2">
        <f t="shared" si="1"/>
        <v>0</v>
      </c>
      <c r="G3" s="2">
        <f t="shared" si="1"/>
        <v>0</v>
      </c>
      <c r="H3" s="105">
        <f>VLOOKUP($B$1,'Multipliers and Adjustments'!$A$70:$I$86,TRUNC(COLUMN(H$2)/5)+2,FALSE)*SUMIFS('EPA US Data'!$I:$I,'EPA US Data'!$D:$D,'Country Selector'!$A$2,'EPA US Data'!$J:$J,$B$1,'EPA US Data'!$C:$C,H$2,'EPA US Data'!$G:$G,"&gt;="&amp;$A3,'EPA US Data'!$G:$G,"&lt;"&amp;$B3)*unit_conv*'State Downscaling Multipliers'!B$17</f>
        <v>0</v>
      </c>
      <c r="I3" s="2">
        <f t="shared" ref="I3:L3" si="2">H3+($M3-$H3)/5</f>
        <v>0</v>
      </c>
      <c r="J3" s="2">
        <f t="shared" si="2"/>
        <v>0</v>
      </c>
      <c r="K3" s="2">
        <f t="shared" si="2"/>
        <v>0</v>
      </c>
      <c r="L3" s="2">
        <f t="shared" si="2"/>
        <v>0</v>
      </c>
      <c r="M3" s="105">
        <f>VLOOKUP($B$1,'Multipliers and Adjustments'!$A$70:$I$86,TRUNC(COLUMN(M$2)/5)+2,FALSE)*SUMIFS('EPA US Data'!$I:$I,'EPA US Data'!$D:$D,'Country Selector'!$A$2,'EPA US Data'!$J:$J,$B$1,'EPA US Data'!$C:$C,M$2,'EPA US Data'!$G:$G,"&gt;="&amp;$A3,'EPA US Data'!$G:$G,"&lt;"&amp;$B3)*unit_conv*'State Downscaling Multipliers'!B$17</f>
        <v>0</v>
      </c>
      <c r="N3" s="2">
        <f t="shared" ref="N3:Q3" si="3">M3+($R3-$M3)/5</f>
        <v>0</v>
      </c>
      <c r="O3" s="2">
        <f t="shared" si="3"/>
        <v>0</v>
      </c>
      <c r="P3" s="2">
        <f t="shared" si="3"/>
        <v>0</v>
      </c>
      <c r="Q3" s="2">
        <f t="shared" si="3"/>
        <v>0</v>
      </c>
      <c r="R3" s="105">
        <f>VLOOKUP($B$1,'Multipliers and Adjustments'!$A$70:$I$86,TRUNC(COLUMN(R$2)/5)+2,FALSE)*SUMIFS('EPA US Data'!$I:$I,'EPA US Data'!$D:$D,'Country Selector'!$A$2,'EPA US Data'!$J:$J,$B$1,'EPA US Data'!$C:$C,R$2,'EPA US Data'!$G:$G,"&gt;="&amp;$A3,'EPA US Data'!$G:$G,"&lt;"&amp;$B3)*unit_conv*'State Downscaling Multipliers'!B$17</f>
        <v>0</v>
      </c>
      <c r="S3" s="2">
        <f t="shared" ref="S3:V3" si="4">R3+($W3-$R3)/5</f>
        <v>9692900.2097471114</v>
      </c>
      <c r="T3" s="2">
        <f t="shared" si="4"/>
        <v>19385800.419494223</v>
      </c>
      <c r="U3" s="2">
        <f t="shared" si="4"/>
        <v>29078700.629241332</v>
      </c>
      <c r="V3" s="2">
        <f t="shared" si="4"/>
        <v>38771600.838988446</v>
      </c>
      <c r="W3" s="105">
        <f>VLOOKUP($B$1,'Multipliers and Adjustments'!$A$70:$I$86,TRUNC(COLUMN(W$2)/5)+2,FALSE)*SUMIFS('EPA US Data'!$I:$I,'EPA US Data'!$D:$D,'Country Selector'!$A$2,'EPA US Data'!$J:$J,$B$1,'EPA US Data'!$C:$C,W$2,'EPA US Data'!$G:$G,"&gt;="&amp;$A3,'EPA US Data'!$G:$G,"&lt;"&amp;$B3)*unit_conv*'State Downscaling Multipliers'!B$17</f>
        <v>48464501.048735559</v>
      </c>
      <c r="X3" s="2">
        <f t="shared" ref="X3:AA3" si="5">W3+($AB3-$W3)/5</f>
        <v>38771600.838988446</v>
      </c>
      <c r="Y3" s="2">
        <f t="shared" si="5"/>
        <v>29078700.629241332</v>
      </c>
      <c r="Z3" s="2">
        <f t="shared" si="5"/>
        <v>19385800.419494219</v>
      </c>
      <c r="AA3" s="2">
        <f t="shared" si="5"/>
        <v>9692900.2097471077</v>
      </c>
      <c r="AB3" s="105">
        <f>VLOOKUP($B$1,'Multipliers and Adjustments'!$A$70:$I$86,TRUNC(COLUMN(AB$2)/5)+2,FALSE)*SUMIFS('EPA US Data'!$I:$I,'EPA US Data'!$D:$D,'Country Selector'!$A$2,'EPA US Data'!$J:$J,$B$1,'EPA US Data'!$C:$C,AB$2,'EPA US Data'!$G:$G,"&gt;="&amp;$A3,'EPA US Data'!$G:$G,"&lt;"&amp;$B3)*unit_conv*'State Downscaling Multipliers'!B$17</f>
        <v>0</v>
      </c>
      <c r="AC3" s="2">
        <f t="shared" ref="AC3:AF3" si="6">AB3+($AG3-$AB3)/5</f>
        <v>595657514.25037658</v>
      </c>
      <c r="AD3" s="2">
        <f t="shared" si="6"/>
        <v>1191315028.5007532</v>
      </c>
      <c r="AE3" s="2">
        <f t="shared" si="6"/>
        <v>1786972542.7511296</v>
      </c>
      <c r="AF3" s="2">
        <f t="shared" si="6"/>
        <v>2382630057.0015063</v>
      </c>
      <c r="AG3" s="105">
        <f>VLOOKUP($B$1,'Multipliers and Adjustments'!$A$70:$I$86,TRUNC(COLUMN(AG$2)/5)+2,FALSE)*SUMIFS('EPA US Data'!$I:$I,'EPA US Data'!$D:$D,'Country Selector'!$A$2,'EPA US Data'!$J:$J,$B$1,'EPA US Data'!$C:$C,AG$2,'EPA US Data'!$G:$G,"&gt;="&amp;$A3,'EPA US Data'!$G:$G,"&lt;"&amp;$B3)*unit_conv*'State Downscaling Multipliers'!B$17</f>
        <v>2978287571.251883</v>
      </c>
      <c r="AH3" s="2">
        <f t="shared" ref="AH3:AK3" si="7">AG3+($AL3-$AG3)/5</f>
        <v>2382630057.0015063</v>
      </c>
      <c r="AI3" s="2">
        <f t="shared" si="7"/>
        <v>1786972542.7511296</v>
      </c>
      <c r="AJ3" s="2">
        <f t="shared" si="7"/>
        <v>1191315028.5007529</v>
      </c>
      <c r="AK3" s="2">
        <f t="shared" si="7"/>
        <v>595657514.25037634</v>
      </c>
      <c r="AL3" s="105">
        <f>VLOOKUP($B$1,'Multipliers and Adjustments'!$A$70:$I$86,TRUNC(COLUMN(AL$2)/5)+2,FALSE)*SUMIFS('EPA US Data'!$I:$I,'EPA US Data'!$D:$D,'Country Selector'!$A$2,'EPA US Data'!$J:$J,$B$1,'EPA US Data'!$C:$C,AL$2,'EPA US Data'!$G:$G,"&gt;="&amp;$A3,'EPA US Data'!$G:$G,"&lt;"&amp;$B3)*unit_conv*'State Downscaling Multipliers'!B$17</f>
        <v>0</v>
      </c>
    </row>
    <row r="4" spans="1:38" x14ac:dyDescent="0.25">
      <c r="A4" s="49">
        <f t="shared" ref="A4:A34" si="8">B3</f>
        <v>-1100</v>
      </c>
      <c r="B4" s="49">
        <f t="shared" si="0"/>
        <v>-1050</v>
      </c>
      <c r="C4" s="105">
        <f>VLOOKUP($B$1,'Multipliers and Adjustments'!$A$70:$I$86,TRUNC(COLUMN(C$2)/5)+2,FALSE)*SUMIFS('EPA US Data'!$I:$I,'EPA US Data'!$D:$D,'Country Selector'!$A$2,'EPA US Data'!$J:$J,$B$1,'EPA US Data'!$C:$C,C$2,'EPA US Data'!$G:$G,"&gt;="&amp;$A4,'EPA US Data'!$G:$G,"&lt;"&amp;$B4)*unit_conv*'State Downscaling Multipliers'!B$17</f>
        <v>0</v>
      </c>
      <c r="D4" s="2">
        <f t="shared" ref="D4:G4" si="9">C4+($H4-$C4)/5</f>
        <v>0</v>
      </c>
      <c r="E4" s="2">
        <f t="shared" si="9"/>
        <v>0</v>
      </c>
      <c r="F4" s="2">
        <f t="shared" si="9"/>
        <v>0</v>
      </c>
      <c r="G4" s="2">
        <f t="shared" si="9"/>
        <v>0</v>
      </c>
      <c r="H4" s="105">
        <f>VLOOKUP($B$1,'Multipliers and Adjustments'!$A$70:$I$86,TRUNC(COLUMN(H$2)/5)+2,FALSE)*SUMIFS('EPA US Data'!$I:$I,'EPA US Data'!$D:$D,'Country Selector'!$A$2,'EPA US Data'!$J:$J,$B$1,'EPA US Data'!$C:$C,H$2,'EPA US Data'!$G:$G,"&gt;="&amp;$A4,'EPA US Data'!$G:$G,"&lt;"&amp;$B4)*unit_conv*'State Downscaling Multipliers'!B$17</f>
        <v>0</v>
      </c>
      <c r="I4" s="2">
        <f t="shared" ref="I4:L4" si="10">H4+($M4-$H4)/5</f>
        <v>0</v>
      </c>
      <c r="J4" s="2">
        <f t="shared" si="10"/>
        <v>0</v>
      </c>
      <c r="K4" s="2">
        <f t="shared" si="10"/>
        <v>0</v>
      </c>
      <c r="L4" s="2">
        <f t="shared" si="10"/>
        <v>0</v>
      </c>
      <c r="M4" s="105">
        <f>VLOOKUP($B$1,'Multipliers and Adjustments'!$A$70:$I$86,TRUNC(COLUMN(M$2)/5)+2,FALSE)*SUMIFS('EPA US Data'!$I:$I,'EPA US Data'!$D:$D,'Country Selector'!$A$2,'EPA US Data'!$J:$J,$B$1,'EPA US Data'!$C:$C,M$2,'EPA US Data'!$G:$G,"&gt;="&amp;$A4,'EPA US Data'!$G:$G,"&lt;"&amp;$B4)*unit_conv*'State Downscaling Multipliers'!B$17</f>
        <v>0</v>
      </c>
      <c r="N4" s="2">
        <f t="shared" ref="N4:Q4" si="11">M4+($R4-$M4)/5</f>
        <v>0</v>
      </c>
      <c r="O4" s="2">
        <f t="shared" si="11"/>
        <v>0</v>
      </c>
      <c r="P4" s="2">
        <f t="shared" si="11"/>
        <v>0</v>
      </c>
      <c r="Q4" s="2">
        <f t="shared" si="11"/>
        <v>0</v>
      </c>
      <c r="R4" s="105">
        <f>VLOOKUP($B$1,'Multipliers and Adjustments'!$A$70:$I$86,TRUNC(COLUMN(R$2)/5)+2,FALSE)*SUMIFS('EPA US Data'!$I:$I,'EPA US Data'!$D:$D,'Country Selector'!$A$2,'EPA US Data'!$J:$J,$B$1,'EPA US Data'!$C:$C,R$2,'EPA US Data'!$G:$G,"&gt;="&amp;$A4,'EPA US Data'!$G:$G,"&lt;"&amp;$B4)*unit_conv*'State Downscaling Multipliers'!B$17</f>
        <v>0</v>
      </c>
      <c r="S4" s="2">
        <f t="shared" ref="S4:V4" si="12">R4+($W4-$R4)/5</f>
        <v>0</v>
      </c>
      <c r="T4" s="2">
        <f t="shared" si="12"/>
        <v>0</v>
      </c>
      <c r="U4" s="2">
        <f t="shared" si="12"/>
        <v>0</v>
      </c>
      <c r="V4" s="2">
        <f t="shared" si="12"/>
        <v>0</v>
      </c>
      <c r="W4" s="105">
        <f>VLOOKUP($B$1,'Multipliers and Adjustments'!$A$70:$I$86,TRUNC(COLUMN(W$2)/5)+2,FALSE)*SUMIFS('EPA US Data'!$I:$I,'EPA US Data'!$D:$D,'Country Selector'!$A$2,'EPA US Data'!$J:$J,$B$1,'EPA US Data'!$C:$C,W$2,'EPA US Data'!$G:$G,"&gt;="&amp;$A4,'EPA US Data'!$G:$G,"&lt;"&amp;$B4)*unit_conv*'State Downscaling Multipliers'!B$17</f>
        <v>0</v>
      </c>
      <c r="X4" s="2">
        <f t="shared" ref="X4:AA4" si="13">W4+($AB4-$W4)/5</f>
        <v>0</v>
      </c>
      <c r="Y4" s="2">
        <f t="shared" si="13"/>
        <v>0</v>
      </c>
      <c r="Z4" s="2">
        <f t="shared" si="13"/>
        <v>0</v>
      </c>
      <c r="AA4" s="2">
        <f t="shared" si="13"/>
        <v>0</v>
      </c>
      <c r="AB4" s="105">
        <f>VLOOKUP($B$1,'Multipliers and Adjustments'!$A$70:$I$86,TRUNC(COLUMN(AB$2)/5)+2,FALSE)*SUMIFS('EPA US Data'!$I:$I,'EPA US Data'!$D:$D,'Country Selector'!$A$2,'EPA US Data'!$J:$J,$B$1,'EPA US Data'!$C:$C,AB$2,'EPA US Data'!$G:$G,"&gt;="&amp;$A4,'EPA US Data'!$G:$G,"&lt;"&amp;$B4)*unit_conv*'State Downscaling Multipliers'!B$17</f>
        <v>0</v>
      </c>
      <c r="AC4" s="2">
        <f t="shared" ref="AC4:AF4" si="14">AB4+($AG4-$AB4)/5</f>
        <v>0</v>
      </c>
      <c r="AD4" s="2">
        <f t="shared" si="14"/>
        <v>0</v>
      </c>
      <c r="AE4" s="2">
        <f t="shared" si="14"/>
        <v>0</v>
      </c>
      <c r="AF4" s="2">
        <f t="shared" si="14"/>
        <v>0</v>
      </c>
      <c r="AG4" s="105">
        <f>VLOOKUP($B$1,'Multipliers and Adjustments'!$A$70:$I$86,TRUNC(COLUMN(AG$2)/5)+2,FALSE)*SUMIFS('EPA US Data'!$I:$I,'EPA US Data'!$D:$D,'Country Selector'!$A$2,'EPA US Data'!$J:$J,$B$1,'EPA US Data'!$C:$C,AG$2,'EPA US Data'!$G:$G,"&gt;="&amp;$A4,'EPA US Data'!$G:$G,"&lt;"&amp;$B4)*unit_conv*'State Downscaling Multipliers'!B$17</f>
        <v>0</v>
      </c>
      <c r="AH4" s="2">
        <f t="shared" ref="AH4:AK4" si="15">AG4+($AL4-$AG4)/5</f>
        <v>198176755.11770445</v>
      </c>
      <c r="AI4" s="2">
        <f t="shared" si="15"/>
        <v>396353510.2354089</v>
      </c>
      <c r="AJ4" s="2">
        <f t="shared" si="15"/>
        <v>594530265.35311341</v>
      </c>
      <c r="AK4" s="2">
        <f t="shared" si="15"/>
        <v>792707020.4708178</v>
      </c>
      <c r="AL4" s="105">
        <f>VLOOKUP($B$1,'Multipliers and Adjustments'!$A$70:$I$86,TRUNC(COLUMN(AL$2)/5)+2,FALSE)*SUMIFS('EPA US Data'!$I:$I,'EPA US Data'!$D:$D,'Country Selector'!$A$2,'EPA US Data'!$J:$J,$B$1,'EPA US Data'!$C:$C,AL$2,'EPA US Data'!$G:$G,"&gt;="&amp;$A4,'EPA US Data'!$G:$G,"&lt;"&amp;$B4)*unit_conv*'State Downscaling Multipliers'!B$17</f>
        <v>990883775.58852232</v>
      </c>
    </row>
    <row r="5" spans="1:38" x14ac:dyDescent="0.25">
      <c r="A5" s="49">
        <f t="shared" si="8"/>
        <v>-1050</v>
      </c>
      <c r="B5" s="49">
        <f t="shared" si="0"/>
        <v>-1000</v>
      </c>
      <c r="C5" s="105">
        <f>VLOOKUP($B$1,'Multipliers and Adjustments'!$A$70:$I$86,TRUNC(COLUMN(C$2)/5)+2,FALSE)*SUMIFS('EPA US Data'!$I:$I,'EPA US Data'!$D:$D,'Country Selector'!$A$2,'EPA US Data'!$J:$J,$B$1,'EPA US Data'!$C:$C,C$2,'EPA US Data'!$G:$G,"&gt;="&amp;$A5,'EPA US Data'!$G:$G,"&lt;"&amp;$B5)*unit_conv*'State Downscaling Multipliers'!B$17</f>
        <v>0</v>
      </c>
      <c r="D5" s="2">
        <f t="shared" ref="D5:G5" si="16">C5+($H5-$C5)/5</f>
        <v>0</v>
      </c>
      <c r="E5" s="2">
        <f t="shared" si="16"/>
        <v>0</v>
      </c>
      <c r="F5" s="2">
        <f t="shared" si="16"/>
        <v>0</v>
      </c>
      <c r="G5" s="2">
        <f t="shared" si="16"/>
        <v>0</v>
      </c>
      <c r="H5" s="105">
        <f>VLOOKUP($B$1,'Multipliers and Adjustments'!$A$70:$I$86,TRUNC(COLUMN(H$2)/5)+2,FALSE)*SUMIFS('EPA US Data'!$I:$I,'EPA US Data'!$D:$D,'Country Selector'!$A$2,'EPA US Data'!$J:$J,$B$1,'EPA US Data'!$C:$C,H$2,'EPA US Data'!$G:$G,"&gt;="&amp;$A5,'EPA US Data'!$G:$G,"&lt;"&amp;$B5)*unit_conv*'State Downscaling Multipliers'!B$17</f>
        <v>0</v>
      </c>
      <c r="I5" s="2">
        <f t="shared" ref="I5:L5" si="17">H5+($M5-$H5)/5</f>
        <v>0</v>
      </c>
      <c r="J5" s="2">
        <f t="shared" si="17"/>
        <v>0</v>
      </c>
      <c r="K5" s="2">
        <f t="shared" si="17"/>
        <v>0</v>
      </c>
      <c r="L5" s="2">
        <f t="shared" si="17"/>
        <v>0</v>
      </c>
      <c r="M5" s="105">
        <f>VLOOKUP($B$1,'Multipliers and Adjustments'!$A$70:$I$86,TRUNC(COLUMN(M$2)/5)+2,FALSE)*SUMIFS('EPA US Data'!$I:$I,'EPA US Data'!$D:$D,'Country Selector'!$A$2,'EPA US Data'!$J:$J,$B$1,'EPA US Data'!$C:$C,M$2,'EPA US Data'!$G:$G,"&gt;="&amp;$A5,'EPA US Data'!$G:$G,"&lt;"&amp;$B5)*unit_conv*'State Downscaling Multipliers'!B$17</f>
        <v>0</v>
      </c>
      <c r="N5" s="2">
        <f t="shared" ref="N5:Q5" si="18">M5+($R5-$M5)/5</f>
        <v>9490121.8470874764</v>
      </c>
      <c r="O5" s="2">
        <f t="shared" si="18"/>
        <v>18980243.694174953</v>
      </c>
      <c r="P5" s="2">
        <f t="shared" si="18"/>
        <v>28470365.541262429</v>
      </c>
      <c r="Q5" s="2">
        <f t="shared" si="18"/>
        <v>37960487.388349906</v>
      </c>
      <c r="R5" s="105">
        <f>VLOOKUP($B$1,'Multipliers and Adjustments'!$A$70:$I$86,TRUNC(COLUMN(R$2)/5)+2,FALSE)*SUMIFS('EPA US Data'!$I:$I,'EPA US Data'!$D:$D,'Country Selector'!$A$2,'EPA US Data'!$J:$J,$B$1,'EPA US Data'!$C:$C,R$2,'EPA US Data'!$G:$G,"&gt;="&amp;$A5,'EPA US Data'!$G:$G,"&lt;"&amp;$B5)*unit_conv*'State Downscaling Multipliers'!B$17</f>
        <v>47450609.235437386</v>
      </c>
      <c r="S5" s="2">
        <f t="shared" ref="S5:V5" si="19">R5+($W5-$R5)/5</f>
        <v>37960487.388349906</v>
      </c>
      <c r="T5" s="2">
        <f t="shared" si="19"/>
        <v>28470365.541262429</v>
      </c>
      <c r="U5" s="2">
        <f t="shared" si="19"/>
        <v>18980243.694174953</v>
      </c>
      <c r="V5" s="2">
        <f t="shared" si="19"/>
        <v>9490121.8470874764</v>
      </c>
      <c r="W5" s="105">
        <f>VLOOKUP($B$1,'Multipliers and Adjustments'!$A$70:$I$86,TRUNC(COLUMN(W$2)/5)+2,FALSE)*SUMIFS('EPA US Data'!$I:$I,'EPA US Data'!$D:$D,'Country Selector'!$A$2,'EPA US Data'!$J:$J,$B$1,'EPA US Data'!$C:$C,W$2,'EPA US Data'!$G:$G,"&gt;="&amp;$A5,'EPA US Data'!$G:$G,"&lt;"&amp;$B5)*unit_conv*'State Downscaling Multipliers'!B$17</f>
        <v>0</v>
      </c>
      <c r="X5" s="2">
        <f t="shared" ref="X5:AA5" si="20">W5+($AB5-$W5)/5</f>
        <v>590426540.95756853</v>
      </c>
      <c r="Y5" s="2">
        <f t="shared" si="20"/>
        <v>1180853081.9151371</v>
      </c>
      <c r="Z5" s="2">
        <f t="shared" si="20"/>
        <v>1771279622.8727055</v>
      </c>
      <c r="AA5" s="2">
        <f t="shared" si="20"/>
        <v>2361706163.8302741</v>
      </c>
      <c r="AB5" s="105">
        <f>VLOOKUP($B$1,'Multipliers and Adjustments'!$A$70:$I$86,TRUNC(COLUMN(AB$2)/5)+2,FALSE)*SUMIFS('EPA US Data'!$I:$I,'EPA US Data'!$D:$D,'Country Selector'!$A$2,'EPA US Data'!$J:$J,$B$1,'EPA US Data'!$C:$C,AB$2,'EPA US Data'!$G:$G,"&gt;="&amp;$A5,'EPA US Data'!$G:$G,"&lt;"&amp;$B5)*unit_conv*'State Downscaling Multipliers'!B$17</f>
        <v>2952132704.7878428</v>
      </c>
      <c r="AC5" s="2">
        <f t="shared" ref="AC5:AF5" si="21">AB5+($AG5-$AB5)/5</f>
        <v>2361706163.8302741</v>
      </c>
      <c r="AD5" s="2">
        <f t="shared" si="21"/>
        <v>1771279622.8727055</v>
      </c>
      <c r="AE5" s="2">
        <f t="shared" si="21"/>
        <v>1180853081.9151368</v>
      </c>
      <c r="AF5" s="2">
        <f t="shared" si="21"/>
        <v>590426540.95756829</v>
      </c>
      <c r="AG5" s="105">
        <f>VLOOKUP($B$1,'Multipliers and Adjustments'!$A$70:$I$86,TRUNC(COLUMN(AG$2)/5)+2,FALSE)*SUMIFS('EPA US Data'!$I:$I,'EPA US Data'!$D:$D,'Country Selector'!$A$2,'EPA US Data'!$J:$J,$B$1,'EPA US Data'!$C:$C,AG$2,'EPA US Data'!$G:$G,"&gt;="&amp;$A5,'EPA US Data'!$G:$G,"&lt;"&amp;$B5)*unit_conv*'State Downscaling Multipliers'!B$17</f>
        <v>0</v>
      </c>
      <c r="AH5" s="2">
        <f t="shared" ref="AH5:AK5" si="22">AG5+($AL5-$AG5)/5</f>
        <v>3104085448.3461008</v>
      </c>
      <c r="AI5" s="2">
        <f t="shared" si="22"/>
        <v>6208170896.6922016</v>
      </c>
      <c r="AJ5" s="2">
        <f t="shared" si="22"/>
        <v>9312256345.0383034</v>
      </c>
      <c r="AK5" s="2">
        <f t="shared" si="22"/>
        <v>12416341793.384403</v>
      </c>
      <c r="AL5" s="105">
        <f>VLOOKUP($B$1,'Multipliers and Adjustments'!$A$70:$I$86,TRUNC(COLUMN(AL$2)/5)+2,FALSE)*SUMIFS('EPA US Data'!$I:$I,'EPA US Data'!$D:$D,'Country Selector'!$A$2,'EPA US Data'!$J:$J,$B$1,'EPA US Data'!$C:$C,AL$2,'EPA US Data'!$G:$G,"&gt;="&amp;$A5,'EPA US Data'!$G:$G,"&lt;"&amp;$B5)*unit_conv*'State Downscaling Multipliers'!B$17</f>
        <v>15520427241.730505</v>
      </c>
    </row>
    <row r="6" spans="1:38" x14ac:dyDescent="0.25">
      <c r="A6" s="49">
        <f t="shared" si="8"/>
        <v>-1000</v>
      </c>
      <c r="B6" s="49">
        <f t="shared" si="0"/>
        <v>-950</v>
      </c>
      <c r="C6" s="105">
        <f>VLOOKUP($B$1,'Multipliers and Adjustments'!$A$70:$I$86,TRUNC(COLUMN(C$2)/5)+2,FALSE)*SUMIFS('EPA US Data'!$I:$I,'EPA US Data'!$D:$D,'Country Selector'!$A$2,'EPA US Data'!$J:$J,$B$1,'EPA US Data'!$C:$C,C$2,'EPA US Data'!$G:$G,"&gt;="&amp;$A6,'EPA US Data'!$G:$G,"&lt;"&amp;$B6)*unit_conv*'State Downscaling Multipliers'!B$17</f>
        <v>0</v>
      </c>
      <c r="D6" s="2">
        <f t="shared" ref="D6:G6" si="23">C6+($H6-$C6)/5</f>
        <v>0</v>
      </c>
      <c r="E6" s="2">
        <f t="shared" si="23"/>
        <v>0</v>
      </c>
      <c r="F6" s="2">
        <f t="shared" si="23"/>
        <v>0</v>
      </c>
      <c r="G6" s="2">
        <f t="shared" si="23"/>
        <v>0</v>
      </c>
      <c r="H6" s="105">
        <f>VLOOKUP($B$1,'Multipliers and Adjustments'!$A$70:$I$86,TRUNC(COLUMN(H$2)/5)+2,FALSE)*SUMIFS('EPA US Data'!$I:$I,'EPA US Data'!$D:$D,'Country Selector'!$A$2,'EPA US Data'!$J:$J,$B$1,'EPA US Data'!$C:$C,H$2,'EPA US Data'!$G:$G,"&gt;="&amp;$A6,'EPA US Data'!$G:$G,"&lt;"&amp;$B6)*unit_conv*'State Downscaling Multipliers'!B$17</f>
        <v>0</v>
      </c>
      <c r="I6" s="2">
        <f t="shared" ref="I6:L6" si="24">H6+($M6-$H6)/5</f>
        <v>0</v>
      </c>
      <c r="J6" s="2">
        <f t="shared" si="24"/>
        <v>0</v>
      </c>
      <c r="K6" s="2">
        <f t="shared" si="24"/>
        <v>0</v>
      </c>
      <c r="L6" s="2">
        <f t="shared" si="24"/>
        <v>0</v>
      </c>
      <c r="M6" s="105">
        <f>VLOOKUP($B$1,'Multipliers and Adjustments'!$A$70:$I$86,TRUNC(COLUMN(M$2)/5)+2,FALSE)*SUMIFS('EPA US Data'!$I:$I,'EPA US Data'!$D:$D,'Country Selector'!$A$2,'EPA US Data'!$J:$J,$B$1,'EPA US Data'!$C:$C,M$2,'EPA US Data'!$G:$G,"&gt;="&amp;$A6,'EPA US Data'!$G:$G,"&lt;"&amp;$B6)*unit_conv*'State Downscaling Multipliers'!B$17</f>
        <v>0</v>
      </c>
      <c r="N6" s="2">
        <f t="shared" ref="N6:Q6" si="25">M6+($R6-$M6)/5</f>
        <v>181123209.12656641</v>
      </c>
      <c r="O6" s="2">
        <f t="shared" si="25"/>
        <v>362246418.25313282</v>
      </c>
      <c r="P6" s="2">
        <f t="shared" si="25"/>
        <v>543369627.37969923</v>
      </c>
      <c r="Q6" s="2">
        <f t="shared" si="25"/>
        <v>724492836.50626564</v>
      </c>
      <c r="R6" s="105">
        <f>VLOOKUP($B$1,'Multipliers and Adjustments'!$A$70:$I$86,TRUNC(COLUMN(R$2)/5)+2,FALSE)*SUMIFS('EPA US Data'!$I:$I,'EPA US Data'!$D:$D,'Country Selector'!$A$2,'EPA US Data'!$J:$J,$B$1,'EPA US Data'!$C:$C,R$2,'EPA US Data'!$G:$G,"&gt;="&amp;$A6,'EPA US Data'!$G:$G,"&lt;"&amp;$B6)*unit_conv*'State Downscaling Multipliers'!B$17</f>
        <v>905616045.63283205</v>
      </c>
      <c r="S6" s="2">
        <f t="shared" ref="S6:V6" si="26">R6+($W6-$R6)/5</f>
        <v>1308280015.6780529</v>
      </c>
      <c r="T6" s="2">
        <f t="shared" si="26"/>
        <v>1710943985.7232738</v>
      </c>
      <c r="U6" s="2">
        <f t="shared" si="26"/>
        <v>2113607955.7684946</v>
      </c>
      <c r="V6" s="2">
        <f t="shared" si="26"/>
        <v>2516271925.8137155</v>
      </c>
      <c r="W6" s="105">
        <f>VLOOKUP($B$1,'Multipliers and Adjustments'!$A$70:$I$86,TRUNC(COLUMN(W$2)/5)+2,FALSE)*SUMIFS('EPA US Data'!$I:$I,'EPA US Data'!$D:$D,'Country Selector'!$A$2,'EPA US Data'!$J:$J,$B$1,'EPA US Data'!$C:$C,W$2,'EPA US Data'!$G:$G,"&gt;="&amp;$A6,'EPA US Data'!$G:$G,"&lt;"&amp;$B6)*unit_conv*'State Downscaling Multipliers'!B$17</f>
        <v>2918935895.8589368</v>
      </c>
      <c r="X6" s="2">
        <f t="shared" ref="X6:AA6" si="27">W6+($AB6-$W6)/5</f>
        <v>2335148716.6871495</v>
      </c>
      <c r="Y6" s="2">
        <f t="shared" si="27"/>
        <v>1751361537.5153623</v>
      </c>
      <c r="Z6" s="2">
        <f t="shared" si="27"/>
        <v>1167574358.343575</v>
      </c>
      <c r="AA6" s="2">
        <f t="shared" si="27"/>
        <v>583787179.17178762</v>
      </c>
      <c r="AB6" s="105">
        <f>VLOOKUP($B$1,'Multipliers and Adjustments'!$A$70:$I$86,TRUNC(COLUMN(AB$2)/5)+2,FALSE)*SUMIFS('EPA US Data'!$I:$I,'EPA US Data'!$D:$D,'Country Selector'!$A$2,'EPA US Data'!$J:$J,$B$1,'EPA US Data'!$C:$C,AB$2,'EPA US Data'!$G:$G,"&gt;="&amp;$A6,'EPA US Data'!$G:$G,"&lt;"&amp;$B6)*unit_conv*'State Downscaling Multipliers'!B$17</f>
        <v>0</v>
      </c>
      <c r="AC6" s="2">
        <f t="shared" ref="AC6:AF6" si="28">AB6+($AG6-$AB6)/5</f>
        <v>2992161005.8285074</v>
      </c>
      <c r="AD6" s="2">
        <f t="shared" si="28"/>
        <v>5984322011.6570148</v>
      </c>
      <c r="AE6" s="2">
        <f t="shared" si="28"/>
        <v>8976483017.4855232</v>
      </c>
      <c r="AF6" s="2">
        <f t="shared" si="28"/>
        <v>11968644023.31403</v>
      </c>
      <c r="AG6" s="105">
        <f>VLOOKUP($B$1,'Multipliers and Adjustments'!$A$70:$I$86,TRUNC(COLUMN(AG$2)/5)+2,FALSE)*SUMIFS('EPA US Data'!$I:$I,'EPA US Data'!$D:$D,'Country Selector'!$A$2,'EPA US Data'!$J:$J,$B$1,'EPA US Data'!$C:$C,AG$2,'EPA US Data'!$G:$G,"&gt;="&amp;$A6,'EPA US Data'!$G:$G,"&lt;"&amp;$B6)*unit_conv*'State Downscaling Multipliers'!B$17</f>
        <v>14960805029.142538</v>
      </c>
      <c r="AH6" s="2">
        <f t="shared" ref="AH6:AK6" si="29">AG6+($AL6-$AG6)/5</f>
        <v>11968644023.31403</v>
      </c>
      <c r="AI6" s="2">
        <f t="shared" si="29"/>
        <v>8976483017.4855232</v>
      </c>
      <c r="AJ6" s="2">
        <f t="shared" si="29"/>
        <v>5984322011.6570158</v>
      </c>
      <c r="AK6" s="2">
        <f t="shared" si="29"/>
        <v>2992161005.8285084</v>
      </c>
      <c r="AL6" s="105">
        <f>VLOOKUP($B$1,'Multipliers and Adjustments'!$A$70:$I$86,TRUNC(COLUMN(AL$2)/5)+2,FALSE)*SUMIFS('EPA US Data'!$I:$I,'EPA US Data'!$D:$D,'Country Selector'!$A$2,'EPA US Data'!$J:$J,$B$1,'EPA US Data'!$C:$C,AL$2,'EPA US Data'!$G:$G,"&gt;="&amp;$A6,'EPA US Data'!$G:$G,"&lt;"&amp;$B6)*unit_conv*'State Downscaling Multipliers'!B$17</f>
        <v>0</v>
      </c>
    </row>
    <row r="7" spans="1:38" x14ac:dyDescent="0.25">
      <c r="A7" s="49">
        <f t="shared" si="8"/>
        <v>-950</v>
      </c>
      <c r="B7" s="49">
        <f t="shared" si="0"/>
        <v>-900</v>
      </c>
      <c r="C7" s="105">
        <f>VLOOKUP($B$1,'Multipliers and Adjustments'!$A$70:$I$86,TRUNC(COLUMN(C$2)/5)+2,FALSE)*SUMIFS('EPA US Data'!$I:$I,'EPA US Data'!$D:$D,'Country Selector'!$A$2,'EPA US Data'!$J:$J,$B$1,'EPA US Data'!$C:$C,C$2,'EPA US Data'!$G:$G,"&gt;="&amp;$A7,'EPA US Data'!$G:$G,"&lt;"&amp;$B7)*unit_conv*'State Downscaling Multipliers'!B$17</f>
        <v>0</v>
      </c>
      <c r="D7" s="2">
        <f t="shared" ref="D7:G7" si="30">C7+($H7-$C7)/5</f>
        <v>0</v>
      </c>
      <c r="E7" s="2">
        <f t="shared" si="30"/>
        <v>0</v>
      </c>
      <c r="F7" s="2">
        <f t="shared" si="30"/>
        <v>0</v>
      </c>
      <c r="G7" s="2">
        <f t="shared" si="30"/>
        <v>0</v>
      </c>
      <c r="H7" s="105">
        <f>VLOOKUP($B$1,'Multipliers and Adjustments'!$A$70:$I$86,TRUNC(COLUMN(H$2)/5)+2,FALSE)*SUMIFS('EPA US Data'!$I:$I,'EPA US Data'!$D:$D,'Country Selector'!$A$2,'EPA US Data'!$J:$J,$B$1,'EPA US Data'!$C:$C,H$2,'EPA US Data'!$G:$G,"&gt;="&amp;$A7,'EPA US Data'!$G:$G,"&lt;"&amp;$B7)*unit_conv*'State Downscaling Multipliers'!B$17</f>
        <v>0</v>
      </c>
      <c r="I7" s="2">
        <f t="shared" ref="I7:L7" si="31">H7+($M7-$H7)/5</f>
        <v>9629291.7725774944</v>
      </c>
      <c r="J7" s="2">
        <f t="shared" si="31"/>
        <v>19258583.545154989</v>
      </c>
      <c r="K7" s="2">
        <f t="shared" si="31"/>
        <v>28887875.317732483</v>
      </c>
      <c r="L7" s="2">
        <f t="shared" si="31"/>
        <v>38517167.090309978</v>
      </c>
      <c r="M7" s="105">
        <f>VLOOKUP($B$1,'Multipliers and Adjustments'!$A$70:$I$86,TRUNC(COLUMN(M$2)/5)+2,FALSE)*SUMIFS('EPA US Data'!$I:$I,'EPA US Data'!$D:$D,'Country Selector'!$A$2,'EPA US Data'!$J:$J,$B$1,'EPA US Data'!$C:$C,M$2,'EPA US Data'!$G:$G,"&gt;="&amp;$A7,'EPA US Data'!$G:$G,"&lt;"&amp;$B7)*unit_conv*'State Downscaling Multipliers'!B$17</f>
        <v>48146458.862887472</v>
      </c>
      <c r="N7" s="2">
        <f t="shared" ref="N7:Q7" si="32">M7+($R7-$M7)/5</f>
        <v>38517167.090309978</v>
      </c>
      <c r="O7" s="2">
        <f t="shared" si="32"/>
        <v>28887875.317732483</v>
      </c>
      <c r="P7" s="2">
        <f t="shared" si="32"/>
        <v>19258583.545154989</v>
      </c>
      <c r="Q7" s="2">
        <f t="shared" si="32"/>
        <v>9629291.7725774944</v>
      </c>
      <c r="R7" s="105">
        <f>VLOOKUP($B$1,'Multipliers and Adjustments'!$A$70:$I$86,TRUNC(COLUMN(R$2)/5)+2,FALSE)*SUMIFS('EPA US Data'!$I:$I,'EPA US Data'!$D:$D,'Country Selector'!$A$2,'EPA US Data'!$J:$J,$B$1,'EPA US Data'!$C:$C,R$2,'EPA US Data'!$G:$G,"&gt;="&amp;$A7,'EPA US Data'!$G:$G,"&lt;"&amp;$B7)*unit_conv*'State Downscaling Multipliers'!B$17</f>
        <v>0</v>
      </c>
      <c r="S7" s="2">
        <f t="shared" ref="S7:V7" si="33">R7+($W7-$R7)/5</f>
        <v>0</v>
      </c>
      <c r="T7" s="2">
        <f t="shared" si="33"/>
        <v>0</v>
      </c>
      <c r="U7" s="2">
        <f t="shared" si="33"/>
        <v>0</v>
      </c>
      <c r="V7" s="2">
        <f t="shared" si="33"/>
        <v>0</v>
      </c>
      <c r="W7" s="105">
        <f>VLOOKUP($B$1,'Multipliers and Adjustments'!$A$70:$I$86,TRUNC(COLUMN(W$2)/5)+2,FALSE)*SUMIFS('EPA US Data'!$I:$I,'EPA US Data'!$D:$D,'Country Selector'!$A$2,'EPA US Data'!$J:$J,$B$1,'EPA US Data'!$C:$C,W$2,'EPA US Data'!$G:$G,"&gt;="&amp;$A7,'EPA US Data'!$G:$G,"&lt;"&amp;$B7)*unit_conv*'State Downscaling Multipliers'!B$17</f>
        <v>0</v>
      </c>
      <c r="X7" s="2">
        <f t="shared" ref="X7:AA7" si="34">W7+($AB7-$W7)/5</f>
        <v>100116855.44811556</v>
      </c>
      <c r="Y7" s="2">
        <f t="shared" si="34"/>
        <v>200233710.89623111</v>
      </c>
      <c r="Z7" s="2">
        <f t="shared" si="34"/>
        <v>300350566.34434664</v>
      </c>
      <c r="AA7" s="2">
        <f t="shared" si="34"/>
        <v>400467421.79246223</v>
      </c>
      <c r="AB7" s="105">
        <f>VLOOKUP($B$1,'Multipliers and Adjustments'!$A$70:$I$86,TRUNC(COLUMN(AB$2)/5)+2,FALSE)*SUMIFS('EPA US Data'!$I:$I,'EPA US Data'!$D:$D,'Country Selector'!$A$2,'EPA US Data'!$J:$J,$B$1,'EPA US Data'!$C:$C,AB$2,'EPA US Data'!$G:$G,"&gt;="&amp;$A7,'EPA US Data'!$G:$G,"&lt;"&amp;$B7)*unit_conv*'State Downscaling Multipliers'!B$17</f>
        <v>500584277.24057776</v>
      </c>
      <c r="AC7" s="2">
        <f t="shared" ref="AC7:AF7" si="35">AB7+($AG7-$AB7)/5</f>
        <v>762841788.95448995</v>
      </c>
      <c r="AD7" s="2">
        <f t="shared" si="35"/>
        <v>1025099300.6684022</v>
      </c>
      <c r="AE7" s="2">
        <f t="shared" si="35"/>
        <v>1287356812.3823144</v>
      </c>
      <c r="AF7" s="2">
        <f t="shared" si="35"/>
        <v>1549614324.0962267</v>
      </c>
      <c r="AG7" s="105">
        <f>VLOOKUP($B$1,'Multipliers and Adjustments'!$A$70:$I$86,TRUNC(COLUMN(AG$2)/5)+2,FALSE)*SUMIFS('EPA US Data'!$I:$I,'EPA US Data'!$D:$D,'Country Selector'!$A$2,'EPA US Data'!$J:$J,$B$1,'EPA US Data'!$C:$C,AG$2,'EPA US Data'!$G:$G,"&gt;="&amp;$A7,'EPA US Data'!$G:$G,"&lt;"&amp;$B7)*unit_conv*'State Downscaling Multipliers'!B$17</f>
        <v>1811871835.8101387</v>
      </c>
      <c r="AH7" s="2">
        <f t="shared" ref="AH7:AK7" si="36">AG7+($AL7-$AG7)/5</f>
        <v>2971696408.767518</v>
      </c>
      <c r="AI7" s="2">
        <f t="shared" si="36"/>
        <v>4131520981.7248974</v>
      </c>
      <c r="AJ7" s="2">
        <f t="shared" si="36"/>
        <v>5291345554.6822767</v>
      </c>
      <c r="AK7" s="2">
        <f t="shared" si="36"/>
        <v>6451170127.6396561</v>
      </c>
      <c r="AL7" s="105">
        <f>VLOOKUP($B$1,'Multipliers and Adjustments'!$A$70:$I$86,TRUNC(COLUMN(AL$2)/5)+2,FALSE)*SUMIFS('EPA US Data'!$I:$I,'EPA US Data'!$D:$D,'Country Selector'!$A$2,'EPA US Data'!$J:$J,$B$1,'EPA US Data'!$C:$C,AL$2,'EPA US Data'!$G:$G,"&gt;="&amp;$A7,'EPA US Data'!$G:$G,"&lt;"&amp;$B7)*unit_conv*'State Downscaling Multipliers'!B$17</f>
        <v>7610994700.5970345</v>
      </c>
    </row>
    <row r="8" spans="1:38" x14ac:dyDescent="0.25">
      <c r="A8" s="49">
        <f t="shared" si="8"/>
        <v>-900</v>
      </c>
      <c r="B8" s="49">
        <f t="shared" si="0"/>
        <v>-850</v>
      </c>
      <c r="C8" s="105">
        <f>VLOOKUP($B$1,'Multipliers and Adjustments'!$A$70:$I$86,TRUNC(COLUMN(C$2)/5)+2,FALSE)*SUMIFS('EPA US Data'!$I:$I,'EPA US Data'!$D:$D,'Country Selector'!$A$2,'EPA US Data'!$J:$J,$B$1,'EPA US Data'!$C:$C,C$2,'EPA US Data'!$G:$G,"&gt;="&amp;$A8,'EPA US Data'!$G:$G,"&lt;"&amp;$B8)*unit_conv*'State Downscaling Multipliers'!B$17</f>
        <v>0</v>
      </c>
      <c r="D8" s="2">
        <f t="shared" ref="D8:G8" si="37">C8+($H8-$C8)/5</f>
        <v>9289899.8564093374</v>
      </c>
      <c r="E8" s="2">
        <f t="shared" si="37"/>
        <v>18579799.712818675</v>
      </c>
      <c r="F8" s="2">
        <f t="shared" si="37"/>
        <v>27869699.569228012</v>
      </c>
      <c r="G8" s="2">
        <f t="shared" si="37"/>
        <v>37159599.425637349</v>
      </c>
      <c r="H8" s="105">
        <f>VLOOKUP($B$1,'Multipliers and Adjustments'!$A$70:$I$86,TRUNC(COLUMN(H$2)/5)+2,FALSE)*SUMIFS('EPA US Data'!$I:$I,'EPA US Data'!$D:$D,'Country Selector'!$A$2,'EPA US Data'!$J:$J,$B$1,'EPA US Data'!$C:$C,H$2,'EPA US Data'!$G:$G,"&gt;="&amp;$A8,'EPA US Data'!$G:$G,"&lt;"&amp;$B8)*unit_conv*'State Downscaling Multipliers'!B$17</f>
        <v>46449499.282046691</v>
      </c>
      <c r="I8" s="2">
        <f t="shared" ref="I8:L8" si="38">H8+($M8-$H8)/5</f>
        <v>37159599.425637349</v>
      </c>
      <c r="J8" s="2">
        <f t="shared" si="38"/>
        <v>27869699.569228012</v>
      </c>
      <c r="K8" s="2">
        <f t="shared" si="38"/>
        <v>18579799.712818675</v>
      </c>
      <c r="L8" s="2">
        <f t="shared" si="38"/>
        <v>9289899.8564093374</v>
      </c>
      <c r="M8" s="105">
        <f>VLOOKUP($B$1,'Multipliers and Adjustments'!$A$70:$I$86,TRUNC(COLUMN(M$2)/5)+2,FALSE)*SUMIFS('EPA US Data'!$I:$I,'EPA US Data'!$D:$D,'Country Selector'!$A$2,'EPA US Data'!$J:$J,$B$1,'EPA US Data'!$C:$C,M$2,'EPA US Data'!$G:$G,"&gt;="&amp;$A8,'EPA US Data'!$G:$G,"&lt;"&amp;$B8)*unit_conv*'State Downscaling Multipliers'!B$17</f>
        <v>0</v>
      </c>
      <c r="N8" s="2">
        <f t="shared" ref="N8:Q8" si="39">M8+($R8-$M8)/5</f>
        <v>0</v>
      </c>
      <c r="O8" s="2">
        <f t="shared" si="39"/>
        <v>0</v>
      </c>
      <c r="P8" s="2">
        <f t="shared" si="39"/>
        <v>0</v>
      </c>
      <c r="Q8" s="2">
        <f t="shared" si="39"/>
        <v>0</v>
      </c>
      <c r="R8" s="105">
        <f>VLOOKUP($B$1,'Multipliers and Adjustments'!$A$70:$I$86,TRUNC(COLUMN(R$2)/5)+2,FALSE)*SUMIFS('EPA US Data'!$I:$I,'EPA US Data'!$D:$D,'Country Selector'!$A$2,'EPA US Data'!$J:$J,$B$1,'EPA US Data'!$C:$C,R$2,'EPA US Data'!$G:$G,"&gt;="&amp;$A8,'EPA US Data'!$G:$G,"&lt;"&amp;$B8)*unit_conv*'State Downscaling Multipliers'!B$17</f>
        <v>0</v>
      </c>
      <c r="S8" s="2">
        <f t="shared" ref="S8:V8" si="40">R8+($W8-$R8)/5</f>
        <v>99380650.978556335</v>
      </c>
      <c r="T8" s="2">
        <f t="shared" si="40"/>
        <v>198761301.95711267</v>
      </c>
      <c r="U8" s="2">
        <f t="shared" si="40"/>
        <v>298141952.935669</v>
      </c>
      <c r="V8" s="2">
        <f t="shared" si="40"/>
        <v>397522603.91422534</v>
      </c>
      <c r="W8" s="105">
        <f>VLOOKUP($B$1,'Multipliers and Adjustments'!$A$70:$I$86,TRUNC(COLUMN(W$2)/5)+2,FALSE)*SUMIFS('EPA US Data'!$I:$I,'EPA US Data'!$D:$D,'Country Selector'!$A$2,'EPA US Data'!$J:$J,$B$1,'EPA US Data'!$C:$C,W$2,'EPA US Data'!$G:$G,"&gt;="&amp;$A8,'EPA US Data'!$G:$G,"&lt;"&amp;$B8)*unit_conv*'State Downscaling Multipliers'!B$17</f>
        <v>496903254.89278167</v>
      </c>
      <c r="X8" s="2">
        <f t="shared" ref="X8:AA8" si="41">W8+($AB8-$W8)/5</f>
        <v>3683842850.1103735</v>
      </c>
      <c r="Y8" s="2">
        <f t="shared" si="41"/>
        <v>6870782445.3279648</v>
      </c>
      <c r="Z8" s="2">
        <f t="shared" si="41"/>
        <v>10057722040.545557</v>
      </c>
      <c r="AA8" s="2">
        <f t="shared" si="41"/>
        <v>13244661635.763149</v>
      </c>
      <c r="AB8" s="105">
        <f>VLOOKUP($B$1,'Multipliers and Adjustments'!$A$70:$I$86,TRUNC(COLUMN(AB$2)/5)+2,FALSE)*SUMIFS('EPA US Data'!$I:$I,'EPA US Data'!$D:$D,'Country Selector'!$A$2,'EPA US Data'!$J:$J,$B$1,'EPA US Data'!$C:$C,AB$2,'EPA US Data'!$G:$G,"&gt;="&amp;$A8,'EPA US Data'!$G:$G,"&lt;"&amp;$B8)*unit_conv*'State Downscaling Multipliers'!B$17</f>
        <v>16431601230.980742</v>
      </c>
      <c r="AC8" s="2">
        <f t="shared" ref="AC8:AF8" si="42">AB8+($AG8-$AB8)/5</f>
        <v>14732556708.412607</v>
      </c>
      <c r="AD8" s="2">
        <f t="shared" si="42"/>
        <v>13033512185.844473</v>
      </c>
      <c r="AE8" s="2">
        <f t="shared" si="42"/>
        <v>11334467663.276339</v>
      </c>
      <c r="AF8" s="2">
        <f t="shared" si="42"/>
        <v>9635423140.7082043</v>
      </c>
      <c r="AG8" s="105">
        <f>VLOOKUP($B$1,'Multipliers and Adjustments'!$A$70:$I$86,TRUNC(COLUMN(AG$2)/5)+2,FALSE)*SUMIFS('EPA US Data'!$I:$I,'EPA US Data'!$D:$D,'Country Selector'!$A$2,'EPA US Data'!$J:$J,$B$1,'EPA US Data'!$C:$C,AG$2,'EPA US Data'!$G:$G,"&gt;="&amp;$A8,'EPA US Data'!$G:$G,"&lt;"&amp;$B8)*unit_conv*'State Downscaling Multipliers'!B$17</f>
        <v>7936378618.1400709</v>
      </c>
      <c r="AH8" s="2">
        <f t="shared" ref="AH8:AK8" si="43">AG8+($AL8-$AG8)/5</f>
        <v>6373345702.0478535</v>
      </c>
      <c r="AI8" s="2">
        <f t="shared" si="43"/>
        <v>4810312785.955636</v>
      </c>
      <c r="AJ8" s="2">
        <f t="shared" si="43"/>
        <v>3247279869.8634186</v>
      </c>
      <c r="AK8" s="2">
        <f t="shared" si="43"/>
        <v>1684246953.7712014</v>
      </c>
      <c r="AL8" s="105">
        <f>VLOOKUP($B$1,'Multipliers and Adjustments'!$A$70:$I$86,TRUNC(COLUMN(AL$2)/5)+2,FALSE)*SUMIFS('EPA US Data'!$I:$I,'EPA US Data'!$D:$D,'Country Selector'!$A$2,'EPA US Data'!$J:$J,$B$1,'EPA US Data'!$C:$C,AL$2,'EPA US Data'!$G:$G,"&gt;="&amp;$A8,'EPA US Data'!$G:$G,"&lt;"&amp;$B8)*unit_conv*'State Downscaling Multipliers'!B$17</f>
        <v>121214037.67898452</v>
      </c>
    </row>
    <row r="9" spans="1:38" x14ac:dyDescent="0.25">
      <c r="A9" s="49">
        <f t="shared" si="8"/>
        <v>-850</v>
      </c>
      <c r="B9" s="49">
        <f t="shared" si="0"/>
        <v>-800</v>
      </c>
      <c r="C9" s="105">
        <f>VLOOKUP($B$1,'Multipliers and Adjustments'!$A$70:$I$86,TRUNC(COLUMN(C$2)/5)+2,FALSE)*SUMIFS('EPA US Data'!$I:$I,'EPA US Data'!$D:$D,'Country Selector'!$A$2,'EPA US Data'!$J:$J,$B$1,'EPA US Data'!$C:$C,C$2,'EPA US Data'!$G:$G,"&gt;="&amp;$A9,'EPA US Data'!$G:$G,"&lt;"&amp;$B9)*unit_conv*'State Downscaling Multipliers'!B$17</f>
        <v>0</v>
      </c>
      <c r="D9" s="2">
        <f t="shared" ref="D9:G9" si="44">C9+($H9-$C9)/5</f>
        <v>0</v>
      </c>
      <c r="E9" s="2">
        <f t="shared" si="44"/>
        <v>0</v>
      </c>
      <c r="F9" s="2">
        <f t="shared" si="44"/>
        <v>0</v>
      </c>
      <c r="G9" s="2">
        <f t="shared" si="44"/>
        <v>0</v>
      </c>
      <c r="H9" s="105">
        <f>VLOOKUP($B$1,'Multipliers and Adjustments'!$A$70:$I$86,TRUNC(COLUMN(H$2)/5)+2,FALSE)*SUMIFS('EPA US Data'!$I:$I,'EPA US Data'!$D:$D,'Country Selector'!$A$2,'EPA US Data'!$J:$J,$B$1,'EPA US Data'!$C:$C,H$2,'EPA US Data'!$G:$G,"&gt;="&amp;$A9,'EPA US Data'!$G:$G,"&lt;"&amp;$B9)*unit_conv*'State Downscaling Multipliers'!B$17</f>
        <v>0</v>
      </c>
      <c r="I9" s="2">
        <f t="shared" ref="I9:L9" si="45">H9+($M9-$H9)/5</f>
        <v>378966118.16057187</v>
      </c>
      <c r="J9" s="2">
        <f t="shared" si="45"/>
        <v>757932236.32114375</v>
      </c>
      <c r="K9" s="2">
        <f t="shared" si="45"/>
        <v>1136898354.4817157</v>
      </c>
      <c r="L9" s="2">
        <f t="shared" si="45"/>
        <v>1515864472.6422875</v>
      </c>
      <c r="M9" s="105">
        <f>VLOOKUP($B$1,'Multipliers and Adjustments'!$A$70:$I$86,TRUNC(COLUMN(M$2)/5)+2,FALSE)*SUMIFS('EPA US Data'!$I:$I,'EPA US Data'!$D:$D,'Country Selector'!$A$2,'EPA US Data'!$J:$J,$B$1,'EPA US Data'!$C:$C,M$2,'EPA US Data'!$G:$G,"&gt;="&amp;$A9,'EPA US Data'!$G:$G,"&lt;"&amp;$B9)*unit_conv*'State Downscaling Multipliers'!B$17</f>
        <v>1894830590.8028593</v>
      </c>
      <c r="N9" s="2">
        <f t="shared" ref="N9:Q9" si="46">M9+($R9-$M9)/5</f>
        <v>2006389146.3525407</v>
      </c>
      <c r="O9" s="2">
        <f t="shared" si="46"/>
        <v>2117947701.9022222</v>
      </c>
      <c r="P9" s="2">
        <f t="shared" si="46"/>
        <v>2229506257.4519033</v>
      </c>
      <c r="Q9" s="2">
        <f t="shared" si="46"/>
        <v>2341064813.0015845</v>
      </c>
      <c r="R9" s="105">
        <f>VLOOKUP($B$1,'Multipliers and Adjustments'!$A$70:$I$86,TRUNC(COLUMN(R$2)/5)+2,FALSE)*SUMIFS('EPA US Data'!$I:$I,'EPA US Data'!$D:$D,'Country Selector'!$A$2,'EPA US Data'!$J:$J,$B$1,'EPA US Data'!$C:$C,R$2,'EPA US Data'!$G:$G,"&gt;="&amp;$A9,'EPA US Data'!$G:$G,"&lt;"&amp;$B9)*unit_conv*'State Downscaling Multipliers'!B$17</f>
        <v>2452623368.5512662</v>
      </c>
      <c r="S9" s="2">
        <f t="shared" ref="S9:V9" si="47">R9+($W9-$R9)/5</f>
        <v>5166911270.1654034</v>
      </c>
      <c r="T9" s="2">
        <f t="shared" si="47"/>
        <v>7881199171.779541</v>
      </c>
      <c r="U9" s="2">
        <f t="shared" si="47"/>
        <v>10595487073.393679</v>
      </c>
      <c r="V9" s="2">
        <f t="shared" si="47"/>
        <v>13309774975.007816</v>
      </c>
      <c r="W9" s="105">
        <f>VLOOKUP($B$1,'Multipliers and Adjustments'!$A$70:$I$86,TRUNC(COLUMN(W$2)/5)+2,FALSE)*SUMIFS('EPA US Data'!$I:$I,'EPA US Data'!$D:$D,'Country Selector'!$A$2,'EPA US Data'!$J:$J,$B$1,'EPA US Data'!$C:$C,W$2,'EPA US Data'!$G:$G,"&gt;="&amp;$A9,'EPA US Data'!$G:$G,"&lt;"&amp;$B9)*unit_conv*'State Downscaling Multipliers'!B$17</f>
        <v>16024062876.621952</v>
      </c>
      <c r="X9" s="2">
        <f t="shared" ref="X9:AA9" si="48">W9+($AB9-$W9)/5</f>
        <v>14472823366.825096</v>
      </c>
      <c r="Y9" s="2">
        <f t="shared" si="48"/>
        <v>12921583857.02824</v>
      </c>
      <c r="Z9" s="2">
        <f t="shared" si="48"/>
        <v>11370344347.231384</v>
      </c>
      <c r="AA9" s="2">
        <f t="shared" si="48"/>
        <v>9819104837.4345284</v>
      </c>
      <c r="AB9" s="105">
        <f>VLOOKUP($B$1,'Multipliers and Adjustments'!$A$70:$I$86,TRUNC(COLUMN(AB$2)/5)+2,FALSE)*SUMIFS('EPA US Data'!$I:$I,'EPA US Data'!$D:$D,'Country Selector'!$A$2,'EPA US Data'!$J:$J,$B$1,'EPA US Data'!$C:$C,AB$2,'EPA US Data'!$G:$G,"&gt;="&amp;$A9,'EPA US Data'!$G:$G,"&lt;"&amp;$B9)*unit_conv*'State Downscaling Multipliers'!B$17</f>
        <v>8267865327.6376743</v>
      </c>
      <c r="AC9" s="2">
        <f t="shared" ref="AC9:AF9" si="49">AB9+($AG9-$AB9)/5</f>
        <v>6614292262.1101398</v>
      </c>
      <c r="AD9" s="2">
        <f t="shared" si="49"/>
        <v>4960719196.5826054</v>
      </c>
      <c r="AE9" s="2">
        <f t="shared" si="49"/>
        <v>3307146131.0550704</v>
      </c>
      <c r="AF9" s="2">
        <f t="shared" si="49"/>
        <v>1653573065.5275354</v>
      </c>
      <c r="AG9" s="105">
        <f>VLOOKUP($B$1,'Multipliers and Adjustments'!$A$70:$I$86,TRUNC(COLUMN(AG$2)/5)+2,FALSE)*SUMIFS('EPA US Data'!$I:$I,'EPA US Data'!$D:$D,'Country Selector'!$A$2,'EPA US Data'!$J:$J,$B$1,'EPA US Data'!$C:$C,AG$2,'EPA US Data'!$G:$G,"&gt;="&amp;$A9,'EPA US Data'!$G:$G,"&lt;"&amp;$B9)*unit_conv*'State Downscaling Multipliers'!B$17</f>
        <v>0</v>
      </c>
      <c r="AH9" s="2">
        <f t="shared" ref="AH9:AK9" si="50">AG9+($AL9-$AG9)/5</f>
        <v>0</v>
      </c>
      <c r="AI9" s="2">
        <f t="shared" si="50"/>
        <v>0</v>
      </c>
      <c r="AJ9" s="2">
        <f t="shared" si="50"/>
        <v>0</v>
      </c>
      <c r="AK9" s="2">
        <f t="shared" si="50"/>
        <v>0</v>
      </c>
      <c r="AL9" s="105">
        <f>VLOOKUP($B$1,'Multipliers and Adjustments'!$A$70:$I$86,TRUNC(COLUMN(AL$2)/5)+2,FALSE)*SUMIFS('EPA US Data'!$I:$I,'EPA US Data'!$D:$D,'Country Selector'!$A$2,'EPA US Data'!$J:$J,$B$1,'EPA US Data'!$C:$C,AL$2,'EPA US Data'!$G:$G,"&gt;="&amp;$A9,'EPA US Data'!$G:$G,"&lt;"&amp;$B9)*unit_conv*'State Downscaling Multipliers'!B$17</f>
        <v>0</v>
      </c>
    </row>
    <row r="10" spans="1:38" x14ac:dyDescent="0.25">
      <c r="A10" s="49">
        <f t="shared" si="8"/>
        <v>-800</v>
      </c>
      <c r="B10" s="49">
        <f t="shared" si="0"/>
        <v>-750</v>
      </c>
      <c r="C10" s="105">
        <f>VLOOKUP($B$1,'Multipliers and Adjustments'!$A$70:$I$86,TRUNC(COLUMN(C$2)/5)+2,FALSE)*SUMIFS('EPA US Data'!$I:$I,'EPA US Data'!$D:$D,'Country Selector'!$A$2,'EPA US Data'!$J:$J,$B$1,'EPA US Data'!$C:$C,C$2,'EPA US Data'!$G:$G,"&gt;="&amp;$A10,'EPA US Data'!$G:$G,"&lt;"&amp;$B10)*unit_conv*'State Downscaling Multipliers'!B$17</f>
        <v>44510105.953539521</v>
      </c>
      <c r="D10" s="2">
        <f t="shared" ref="D10:G10" si="51">C10+($H10-$C10)/5</f>
        <v>417348943.49571323</v>
      </c>
      <c r="E10" s="2">
        <f t="shared" si="51"/>
        <v>790187781.03788686</v>
      </c>
      <c r="F10" s="2">
        <f t="shared" si="51"/>
        <v>1163026618.5800605</v>
      </c>
      <c r="G10" s="2">
        <f t="shared" si="51"/>
        <v>1535865456.1222341</v>
      </c>
      <c r="H10" s="105">
        <f>VLOOKUP($B$1,'Multipliers and Adjustments'!$A$70:$I$86,TRUNC(COLUMN(H$2)/5)+2,FALSE)*SUMIFS('EPA US Data'!$I:$I,'EPA US Data'!$D:$D,'Country Selector'!$A$2,'EPA US Data'!$J:$J,$B$1,'EPA US Data'!$C:$C,H$2,'EPA US Data'!$G:$G,"&gt;="&amp;$A10,'EPA US Data'!$G:$G,"&lt;"&amp;$B10)*unit_conv*'State Downscaling Multipliers'!B$17</f>
        <v>1908704293.664408</v>
      </c>
      <c r="I10" s="2">
        <f t="shared" ref="I10:L10" si="52">H10+($M10-$H10)/5</f>
        <v>1526963434.9315264</v>
      </c>
      <c r="J10" s="2">
        <f t="shared" si="52"/>
        <v>1145222576.1986449</v>
      </c>
      <c r="K10" s="2">
        <f t="shared" si="52"/>
        <v>763481717.46576333</v>
      </c>
      <c r="L10" s="2">
        <f t="shared" si="52"/>
        <v>381740858.73288172</v>
      </c>
      <c r="M10" s="105">
        <f>VLOOKUP($B$1,'Multipliers and Adjustments'!$A$70:$I$86,TRUNC(COLUMN(M$2)/5)+2,FALSE)*SUMIFS('EPA US Data'!$I:$I,'EPA US Data'!$D:$D,'Country Selector'!$A$2,'EPA US Data'!$J:$J,$B$1,'EPA US Data'!$C:$C,M$2,'EPA US Data'!$G:$G,"&gt;="&amp;$A10,'EPA US Data'!$G:$G,"&lt;"&amp;$B10)*unit_conv*'State Downscaling Multipliers'!B$17</f>
        <v>0</v>
      </c>
      <c r="N10" s="2">
        <f t="shared" ref="N10:Q10" si="53">M10+($R10-$M10)/5</f>
        <v>0</v>
      </c>
      <c r="O10" s="2">
        <f t="shared" si="53"/>
        <v>0</v>
      </c>
      <c r="P10" s="2">
        <f t="shared" si="53"/>
        <v>0</v>
      </c>
      <c r="Q10" s="2">
        <f t="shared" si="53"/>
        <v>0</v>
      </c>
      <c r="R10" s="105">
        <f>VLOOKUP($B$1,'Multipliers and Adjustments'!$A$70:$I$86,TRUNC(COLUMN(R$2)/5)+2,FALSE)*SUMIFS('EPA US Data'!$I:$I,'EPA US Data'!$D:$D,'Country Selector'!$A$2,'EPA US Data'!$J:$J,$B$1,'EPA US Data'!$C:$C,R$2,'EPA US Data'!$G:$G,"&gt;="&amp;$A10,'EPA US Data'!$G:$G,"&lt;"&amp;$B10)*unit_conv*'State Downscaling Multipliers'!B$17</f>
        <v>0</v>
      </c>
      <c r="S10" s="2">
        <f t="shared" ref="S10:V10" si="54">R10+($W10-$R10)/5</f>
        <v>1821410430.0343521</v>
      </c>
      <c r="T10" s="2">
        <f t="shared" si="54"/>
        <v>3642820860.0687041</v>
      </c>
      <c r="U10" s="2">
        <f t="shared" si="54"/>
        <v>5464231290.103056</v>
      </c>
      <c r="V10" s="2">
        <f t="shared" si="54"/>
        <v>7285641720.1374083</v>
      </c>
      <c r="W10" s="105">
        <f>VLOOKUP($B$1,'Multipliers and Adjustments'!$A$70:$I$86,TRUNC(COLUMN(W$2)/5)+2,FALSE)*SUMIFS('EPA US Data'!$I:$I,'EPA US Data'!$D:$D,'Country Selector'!$A$2,'EPA US Data'!$J:$J,$B$1,'EPA US Data'!$C:$C,W$2,'EPA US Data'!$G:$G,"&gt;="&amp;$A10,'EPA US Data'!$G:$G,"&lt;"&amp;$B10)*unit_conv*'State Downscaling Multipliers'!B$17</f>
        <v>9107052150.1717606</v>
      </c>
      <c r="X10" s="2">
        <f t="shared" ref="X10:AA10" si="55">W10+($AB10-$W10)/5</f>
        <v>7285641720.1374083</v>
      </c>
      <c r="Y10" s="2">
        <f t="shared" si="55"/>
        <v>5464231290.103056</v>
      </c>
      <c r="Z10" s="2">
        <f t="shared" si="55"/>
        <v>3642820860.0687037</v>
      </c>
      <c r="AA10" s="2">
        <f t="shared" si="55"/>
        <v>1821410430.0343516</v>
      </c>
      <c r="AB10" s="105">
        <f>VLOOKUP($B$1,'Multipliers and Adjustments'!$A$70:$I$86,TRUNC(COLUMN(AB$2)/5)+2,FALSE)*SUMIFS('EPA US Data'!$I:$I,'EPA US Data'!$D:$D,'Country Selector'!$A$2,'EPA US Data'!$J:$J,$B$1,'EPA US Data'!$C:$C,AB$2,'EPA US Data'!$G:$G,"&gt;="&amp;$A10,'EPA US Data'!$G:$G,"&lt;"&amp;$B10)*unit_conv*'State Downscaling Multipliers'!B$17</f>
        <v>0</v>
      </c>
      <c r="AC10" s="2">
        <f t="shared" ref="AC10:AF10" si="56">AB10+($AG10-$AB10)/5</f>
        <v>25212814.644024596</v>
      </c>
      <c r="AD10" s="2">
        <f t="shared" si="56"/>
        <v>50425629.288049191</v>
      </c>
      <c r="AE10" s="2">
        <f t="shared" si="56"/>
        <v>75638443.932073787</v>
      </c>
      <c r="AF10" s="2">
        <f t="shared" si="56"/>
        <v>100851258.57609838</v>
      </c>
      <c r="AG10" s="105">
        <f>VLOOKUP($B$1,'Multipliers and Adjustments'!$A$70:$I$86,TRUNC(COLUMN(AG$2)/5)+2,FALSE)*SUMIFS('EPA US Data'!$I:$I,'EPA US Data'!$D:$D,'Country Selector'!$A$2,'EPA US Data'!$J:$J,$B$1,'EPA US Data'!$C:$C,AG$2,'EPA US Data'!$G:$G,"&gt;="&amp;$A10,'EPA US Data'!$G:$G,"&lt;"&amp;$B10)*unit_conv*'State Downscaling Multipliers'!B$17</f>
        <v>126064073.22012298</v>
      </c>
      <c r="AH10" s="2">
        <f t="shared" ref="AH10:AK10" si="57">AG10+($AL10-$AG10)/5</f>
        <v>100851258.57609838</v>
      </c>
      <c r="AI10" s="2">
        <f t="shared" si="57"/>
        <v>75638443.932073787</v>
      </c>
      <c r="AJ10" s="2">
        <f t="shared" si="57"/>
        <v>50425629.288049191</v>
      </c>
      <c r="AK10" s="2">
        <f t="shared" si="57"/>
        <v>25212814.644024596</v>
      </c>
      <c r="AL10" s="105">
        <f>VLOOKUP($B$1,'Multipliers and Adjustments'!$A$70:$I$86,TRUNC(COLUMN(AL$2)/5)+2,FALSE)*SUMIFS('EPA US Data'!$I:$I,'EPA US Data'!$D:$D,'Country Selector'!$A$2,'EPA US Data'!$J:$J,$B$1,'EPA US Data'!$C:$C,AL$2,'EPA US Data'!$G:$G,"&gt;="&amp;$A10,'EPA US Data'!$G:$G,"&lt;"&amp;$B10)*unit_conv*'State Downscaling Multipliers'!B$17</f>
        <v>0</v>
      </c>
    </row>
    <row r="11" spans="1:38" x14ac:dyDescent="0.25">
      <c r="A11" s="49">
        <f t="shared" si="8"/>
        <v>-750</v>
      </c>
      <c r="B11" s="49">
        <f t="shared" si="0"/>
        <v>-700</v>
      </c>
      <c r="C11" s="105">
        <f>VLOOKUP($B$1,'Multipliers and Adjustments'!$A$70:$I$86,TRUNC(COLUMN(C$2)/5)+2,FALSE)*SUMIFS('EPA US Data'!$I:$I,'EPA US Data'!$D:$D,'Country Selector'!$A$2,'EPA US Data'!$J:$J,$B$1,'EPA US Data'!$C:$C,C$2,'EPA US Data'!$G:$G,"&gt;="&amp;$A11,'EPA US Data'!$G:$G,"&lt;"&amp;$B11)*unit_conv*'State Downscaling Multipliers'!B$17</f>
        <v>0</v>
      </c>
      <c r="D11" s="2">
        <f t="shared" ref="D11:G11" si="58">C11+($H11-$C11)/5</f>
        <v>0</v>
      </c>
      <c r="E11" s="2">
        <f t="shared" si="58"/>
        <v>0</v>
      </c>
      <c r="F11" s="2">
        <f t="shared" si="58"/>
        <v>0</v>
      </c>
      <c r="G11" s="2">
        <f t="shared" si="58"/>
        <v>0</v>
      </c>
      <c r="H11" s="105">
        <f>VLOOKUP($B$1,'Multipliers and Adjustments'!$A$70:$I$86,TRUNC(COLUMN(H$2)/5)+2,FALSE)*SUMIFS('EPA US Data'!$I:$I,'EPA US Data'!$D:$D,'Country Selector'!$A$2,'EPA US Data'!$J:$J,$B$1,'EPA US Data'!$C:$C,H$2,'EPA US Data'!$G:$G,"&gt;="&amp;$A11,'EPA US Data'!$G:$G,"&lt;"&amp;$B11)*unit_conv*'State Downscaling Multipliers'!B$17</f>
        <v>0</v>
      </c>
      <c r="I11" s="2">
        <f t="shared" ref="I11:L11" si="59">H11+($M11-$H11)/5</f>
        <v>0</v>
      </c>
      <c r="J11" s="2">
        <f t="shared" si="59"/>
        <v>0</v>
      </c>
      <c r="K11" s="2">
        <f t="shared" si="59"/>
        <v>0</v>
      </c>
      <c r="L11" s="2">
        <f t="shared" si="59"/>
        <v>0</v>
      </c>
      <c r="M11" s="105">
        <f>VLOOKUP($B$1,'Multipliers and Adjustments'!$A$70:$I$86,TRUNC(COLUMN(M$2)/5)+2,FALSE)*SUMIFS('EPA US Data'!$I:$I,'EPA US Data'!$D:$D,'Country Selector'!$A$2,'EPA US Data'!$J:$J,$B$1,'EPA US Data'!$C:$C,M$2,'EPA US Data'!$G:$G,"&gt;="&amp;$A11,'EPA US Data'!$G:$G,"&lt;"&amp;$B11)*unit_conv*'State Downscaling Multipliers'!B$17</f>
        <v>0</v>
      </c>
      <c r="N11" s="2">
        <f t="shared" ref="N11:Q11" si="60">M11+($R11-$M11)/5</f>
        <v>1775240979.9614627</v>
      </c>
      <c r="O11" s="2">
        <f t="shared" si="60"/>
        <v>3550481959.9229255</v>
      </c>
      <c r="P11" s="2">
        <f t="shared" si="60"/>
        <v>5325722939.884388</v>
      </c>
      <c r="Q11" s="2">
        <f t="shared" si="60"/>
        <v>7100963919.8458509</v>
      </c>
      <c r="R11" s="105">
        <f>VLOOKUP($B$1,'Multipliers and Adjustments'!$A$70:$I$86,TRUNC(COLUMN(R$2)/5)+2,FALSE)*SUMIFS('EPA US Data'!$I:$I,'EPA US Data'!$D:$D,'Country Selector'!$A$2,'EPA US Data'!$J:$J,$B$1,'EPA US Data'!$C:$C,R$2,'EPA US Data'!$G:$G,"&gt;="&amp;$A11,'EPA US Data'!$G:$G,"&lt;"&amp;$B11)*unit_conv*'State Downscaling Multipliers'!B$17</f>
        <v>8876204899.8073139</v>
      </c>
      <c r="S11" s="2">
        <f t="shared" ref="S11:V11" si="61">R11+($W11-$R11)/5</f>
        <v>7100963919.8458509</v>
      </c>
      <c r="T11" s="2">
        <f t="shared" si="61"/>
        <v>5325722939.884388</v>
      </c>
      <c r="U11" s="2">
        <f t="shared" si="61"/>
        <v>3550481959.922925</v>
      </c>
      <c r="V11" s="2">
        <f t="shared" si="61"/>
        <v>1775240979.9614623</v>
      </c>
      <c r="W11" s="105">
        <f>VLOOKUP($B$1,'Multipliers and Adjustments'!$A$70:$I$86,TRUNC(COLUMN(W$2)/5)+2,FALSE)*SUMIFS('EPA US Data'!$I:$I,'EPA US Data'!$D:$D,'Country Selector'!$A$2,'EPA US Data'!$J:$J,$B$1,'EPA US Data'!$C:$C,W$2,'EPA US Data'!$G:$G,"&gt;="&amp;$A11,'EPA US Data'!$G:$G,"&lt;"&amp;$B11)*unit_conv*'State Downscaling Multipliers'!B$17</f>
        <v>0</v>
      </c>
      <c r="X11" s="2">
        <f t="shared" ref="X11:AA11" si="62">W11+($AB11-$W11)/5</f>
        <v>26053778.624166124</v>
      </c>
      <c r="Y11" s="2">
        <f t="shared" si="62"/>
        <v>52107557.248332247</v>
      </c>
      <c r="Z11" s="2">
        <f t="shared" si="62"/>
        <v>78161335.872498363</v>
      </c>
      <c r="AA11" s="2">
        <f t="shared" si="62"/>
        <v>104215114.49666449</v>
      </c>
      <c r="AB11" s="105">
        <f>VLOOKUP($B$1,'Multipliers and Adjustments'!$A$70:$I$86,TRUNC(COLUMN(AB$2)/5)+2,FALSE)*SUMIFS('EPA US Data'!$I:$I,'EPA US Data'!$D:$D,'Country Selector'!$A$2,'EPA US Data'!$J:$J,$B$1,'EPA US Data'!$C:$C,AB$2,'EPA US Data'!$G:$G,"&gt;="&amp;$A11,'EPA US Data'!$G:$G,"&lt;"&amp;$B11)*unit_conv*'State Downscaling Multipliers'!B$17</f>
        <v>130268893.12083061</v>
      </c>
      <c r="AC11" s="2">
        <f t="shared" ref="AC11:AF11" si="63">AB11+($AG11-$AB11)/5</f>
        <v>104215114.49666449</v>
      </c>
      <c r="AD11" s="2">
        <f t="shared" si="63"/>
        <v>78161335.872498363</v>
      </c>
      <c r="AE11" s="2">
        <f t="shared" si="63"/>
        <v>52107557.24833224</v>
      </c>
      <c r="AF11" s="2">
        <f t="shared" si="63"/>
        <v>26053778.624166116</v>
      </c>
      <c r="AG11" s="105">
        <f>VLOOKUP($B$1,'Multipliers and Adjustments'!$A$70:$I$86,TRUNC(COLUMN(AG$2)/5)+2,FALSE)*SUMIFS('EPA US Data'!$I:$I,'EPA US Data'!$D:$D,'Country Selector'!$A$2,'EPA US Data'!$J:$J,$B$1,'EPA US Data'!$C:$C,AG$2,'EPA US Data'!$G:$G,"&gt;="&amp;$A11,'EPA US Data'!$G:$G,"&lt;"&amp;$B11)*unit_conv*'State Downscaling Multipliers'!B$17</f>
        <v>0</v>
      </c>
      <c r="AH11" s="2">
        <f t="shared" ref="AH11:AK11" si="64">AG11+($AL11-$AG11)/5</f>
        <v>76742095.254690617</v>
      </c>
      <c r="AI11" s="2">
        <f t="shared" si="64"/>
        <v>153484190.50938123</v>
      </c>
      <c r="AJ11" s="2">
        <f t="shared" si="64"/>
        <v>230226285.76407185</v>
      </c>
      <c r="AK11" s="2">
        <f t="shared" si="64"/>
        <v>306968381.01876247</v>
      </c>
      <c r="AL11" s="105">
        <f>VLOOKUP($B$1,'Multipliers and Adjustments'!$A$70:$I$86,TRUNC(COLUMN(AL$2)/5)+2,FALSE)*SUMIFS('EPA US Data'!$I:$I,'EPA US Data'!$D:$D,'Country Selector'!$A$2,'EPA US Data'!$J:$J,$B$1,'EPA US Data'!$C:$C,AL$2,'EPA US Data'!$G:$G,"&gt;="&amp;$A11,'EPA US Data'!$G:$G,"&lt;"&amp;$B11)*unit_conv*'State Downscaling Multipliers'!B$17</f>
        <v>383710476.27345306</v>
      </c>
    </row>
    <row r="12" spans="1:38" x14ac:dyDescent="0.25">
      <c r="A12" s="49">
        <f t="shared" si="8"/>
        <v>-700</v>
      </c>
      <c r="B12" s="49">
        <f t="shared" si="0"/>
        <v>-650</v>
      </c>
      <c r="C12" s="105">
        <f>VLOOKUP($B$1,'Multipliers and Adjustments'!$A$70:$I$86,TRUNC(COLUMN(C$2)/5)+2,FALSE)*SUMIFS('EPA US Data'!$I:$I,'EPA US Data'!$D:$D,'Country Selector'!$A$2,'EPA US Data'!$J:$J,$B$1,'EPA US Data'!$C:$C,C$2,'EPA US Data'!$G:$G,"&gt;="&amp;$A12,'EPA US Data'!$G:$G,"&lt;"&amp;$B12)*unit_conv*'State Downscaling Multipliers'!B$17</f>
        <v>2088166205.9406915</v>
      </c>
      <c r="D12" s="2">
        <f t="shared" ref="D12:G12" si="65">C12+($H12-$C12)/5</f>
        <v>1670532964.7525532</v>
      </c>
      <c r="E12" s="2">
        <f t="shared" si="65"/>
        <v>1252899723.564415</v>
      </c>
      <c r="F12" s="2">
        <f t="shared" si="65"/>
        <v>835266482.37627673</v>
      </c>
      <c r="G12" s="2">
        <f t="shared" si="65"/>
        <v>417633241.18813843</v>
      </c>
      <c r="H12" s="105">
        <f>VLOOKUP($B$1,'Multipliers and Adjustments'!$A$70:$I$86,TRUNC(COLUMN(H$2)/5)+2,FALSE)*SUMIFS('EPA US Data'!$I:$I,'EPA US Data'!$D:$D,'Country Selector'!$A$2,'EPA US Data'!$J:$J,$B$1,'EPA US Data'!$C:$C,H$2,'EPA US Data'!$G:$G,"&gt;="&amp;$A12,'EPA US Data'!$G:$G,"&lt;"&amp;$B12)*unit_conv*'State Downscaling Multipliers'!B$17</f>
        <v>0</v>
      </c>
      <c r="I12" s="2">
        <f t="shared" ref="I12:L12" si="66">H12+($M12-$H12)/5</f>
        <v>0</v>
      </c>
      <c r="J12" s="2">
        <f t="shared" si="66"/>
        <v>0</v>
      </c>
      <c r="K12" s="2">
        <f t="shared" si="66"/>
        <v>0</v>
      </c>
      <c r="L12" s="2">
        <f t="shared" si="66"/>
        <v>0</v>
      </c>
      <c r="M12" s="105">
        <f>VLOOKUP($B$1,'Multipliers and Adjustments'!$A$70:$I$86,TRUNC(COLUMN(M$2)/5)+2,FALSE)*SUMIFS('EPA US Data'!$I:$I,'EPA US Data'!$D:$D,'Country Selector'!$A$2,'EPA US Data'!$J:$J,$B$1,'EPA US Data'!$C:$C,M$2,'EPA US Data'!$G:$G,"&gt;="&amp;$A12,'EPA US Data'!$G:$G,"&lt;"&amp;$B12)*unit_conv*'State Downscaling Multipliers'!B$17</f>
        <v>0</v>
      </c>
      <c r="N12" s="2">
        <f t="shared" ref="N12:Q12" si="67">M12+($R12-$M12)/5</f>
        <v>0</v>
      </c>
      <c r="O12" s="2">
        <f t="shared" si="67"/>
        <v>0</v>
      </c>
      <c r="P12" s="2">
        <f t="shared" si="67"/>
        <v>0</v>
      </c>
      <c r="Q12" s="2">
        <f t="shared" si="67"/>
        <v>0</v>
      </c>
      <c r="R12" s="105">
        <f>VLOOKUP($B$1,'Multipliers and Adjustments'!$A$70:$I$86,TRUNC(COLUMN(R$2)/5)+2,FALSE)*SUMIFS('EPA US Data'!$I:$I,'EPA US Data'!$D:$D,'Country Selector'!$A$2,'EPA US Data'!$J:$J,$B$1,'EPA US Data'!$C:$C,R$2,'EPA US Data'!$G:$G,"&gt;="&amp;$A12,'EPA US Data'!$G:$G,"&lt;"&amp;$B12)*unit_conv*'State Downscaling Multipliers'!B$17</f>
        <v>0</v>
      </c>
      <c r="S12" s="2">
        <f t="shared" ref="S12:V12" si="68">R12+($W12-$R12)/5</f>
        <v>26809884.085501127</v>
      </c>
      <c r="T12" s="2">
        <f t="shared" si="68"/>
        <v>53619768.171002254</v>
      </c>
      <c r="U12" s="2">
        <f t="shared" si="68"/>
        <v>80429652.256503373</v>
      </c>
      <c r="V12" s="2">
        <f t="shared" si="68"/>
        <v>107239536.34200451</v>
      </c>
      <c r="W12" s="105">
        <f>VLOOKUP($B$1,'Multipliers and Adjustments'!$A$70:$I$86,TRUNC(COLUMN(W$2)/5)+2,FALSE)*SUMIFS('EPA US Data'!$I:$I,'EPA US Data'!$D:$D,'Country Selector'!$A$2,'EPA US Data'!$J:$J,$B$1,'EPA US Data'!$C:$C,W$2,'EPA US Data'!$G:$G,"&gt;="&amp;$A12,'EPA US Data'!$G:$G,"&lt;"&amp;$B12)*unit_conv*'State Downscaling Multipliers'!B$17</f>
        <v>134049420.42750564</v>
      </c>
      <c r="X12" s="2">
        <f t="shared" ref="X12:AA12" si="69">W12+($AB12-$W12)/5</f>
        <v>107239536.34200451</v>
      </c>
      <c r="Y12" s="2">
        <f t="shared" si="69"/>
        <v>80429652.256503373</v>
      </c>
      <c r="Z12" s="2">
        <f t="shared" si="69"/>
        <v>53619768.171002246</v>
      </c>
      <c r="AA12" s="2">
        <f t="shared" si="69"/>
        <v>26809884.085501119</v>
      </c>
      <c r="AB12" s="105">
        <f>VLOOKUP($B$1,'Multipliers and Adjustments'!$A$70:$I$86,TRUNC(COLUMN(AB$2)/5)+2,FALSE)*SUMIFS('EPA US Data'!$I:$I,'EPA US Data'!$D:$D,'Country Selector'!$A$2,'EPA US Data'!$J:$J,$B$1,'EPA US Data'!$C:$C,AB$2,'EPA US Data'!$G:$G,"&gt;="&amp;$A12,'EPA US Data'!$G:$G,"&lt;"&amp;$B12)*unit_conv*'State Downscaling Multipliers'!B$17</f>
        <v>0</v>
      </c>
      <c r="AC12" s="2">
        <f t="shared" ref="AC12:AF12" si="70">AB12+($AG12-$AB12)/5</f>
        <v>78119224.722352296</v>
      </c>
      <c r="AD12" s="2">
        <f t="shared" si="70"/>
        <v>156238449.44470459</v>
      </c>
      <c r="AE12" s="2">
        <f t="shared" si="70"/>
        <v>234357674.16705689</v>
      </c>
      <c r="AF12" s="2">
        <f t="shared" si="70"/>
        <v>312476898.88940918</v>
      </c>
      <c r="AG12" s="105">
        <f>VLOOKUP($B$1,'Multipliers and Adjustments'!$A$70:$I$86,TRUNC(COLUMN(AG$2)/5)+2,FALSE)*SUMIFS('EPA US Data'!$I:$I,'EPA US Data'!$D:$D,'Country Selector'!$A$2,'EPA US Data'!$J:$J,$B$1,'EPA US Data'!$C:$C,AG$2,'EPA US Data'!$G:$G,"&gt;="&amp;$A12,'EPA US Data'!$G:$G,"&lt;"&amp;$B12)*unit_conv*'State Downscaling Multipliers'!B$17</f>
        <v>390596123.61176151</v>
      </c>
      <c r="AH12" s="2">
        <f t="shared" ref="AH12:AK12" si="71">AG12+($AL12-$AG12)/5</f>
        <v>321930991.98865157</v>
      </c>
      <c r="AI12" s="2">
        <f t="shared" si="71"/>
        <v>253265860.36554164</v>
      </c>
      <c r="AJ12" s="2">
        <f t="shared" si="71"/>
        <v>184600728.7424317</v>
      </c>
      <c r="AK12" s="2">
        <f t="shared" si="71"/>
        <v>115935597.11932175</v>
      </c>
      <c r="AL12" s="105">
        <f>VLOOKUP($B$1,'Multipliers and Adjustments'!$A$70:$I$86,TRUNC(COLUMN(AL$2)/5)+2,FALSE)*SUMIFS('EPA US Data'!$I:$I,'EPA US Data'!$D:$D,'Country Selector'!$A$2,'EPA US Data'!$J:$J,$B$1,'EPA US Data'!$C:$C,AL$2,'EPA US Data'!$G:$G,"&gt;="&amp;$A12,'EPA US Data'!$G:$G,"&lt;"&amp;$B12)*unit_conv*'State Downscaling Multipliers'!B$17</f>
        <v>47270465.496211745</v>
      </c>
    </row>
    <row r="13" spans="1:38" x14ac:dyDescent="0.25">
      <c r="A13" s="49">
        <f t="shared" si="8"/>
        <v>-650</v>
      </c>
      <c r="B13" s="49">
        <f t="shared" si="0"/>
        <v>-600</v>
      </c>
      <c r="C13" s="105">
        <f>VLOOKUP($B$1,'Multipliers and Adjustments'!$A$70:$I$86,TRUNC(COLUMN(C$2)/5)+2,FALSE)*SUMIFS('EPA US Data'!$I:$I,'EPA US Data'!$D:$D,'Country Selector'!$A$2,'EPA US Data'!$J:$J,$B$1,'EPA US Data'!$C:$C,C$2,'EPA US Data'!$G:$G,"&gt;="&amp;$A13,'EPA US Data'!$G:$G,"&lt;"&amp;$B13)*unit_conv*'State Downscaling Multipliers'!B$17</f>
        <v>196274599.73548308</v>
      </c>
      <c r="D13" s="2">
        <f t="shared" ref="D13:G13" si="72">C13+($H13-$C13)/5</f>
        <v>157019679.78838646</v>
      </c>
      <c r="E13" s="2">
        <f t="shared" si="72"/>
        <v>117764759.84128985</v>
      </c>
      <c r="F13" s="2">
        <f t="shared" si="72"/>
        <v>78509839.894193232</v>
      </c>
      <c r="G13" s="2">
        <f t="shared" si="72"/>
        <v>39254919.947096616</v>
      </c>
      <c r="H13" s="105">
        <f>VLOOKUP($B$1,'Multipliers and Adjustments'!$A$70:$I$86,TRUNC(COLUMN(H$2)/5)+2,FALSE)*SUMIFS('EPA US Data'!$I:$I,'EPA US Data'!$D:$D,'Country Selector'!$A$2,'EPA US Data'!$J:$J,$B$1,'EPA US Data'!$C:$C,H$2,'EPA US Data'!$G:$G,"&gt;="&amp;$A13,'EPA US Data'!$G:$G,"&lt;"&amp;$B13)*unit_conv*'State Downscaling Multipliers'!B$17</f>
        <v>0</v>
      </c>
      <c r="I13" s="2">
        <f t="shared" ref="I13:L13" si="73">H13+($M13-$H13)/5</f>
        <v>2028982338.9298203</v>
      </c>
      <c r="J13" s="2">
        <f t="shared" si="73"/>
        <v>4057964677.8596406</v>
      </c>
      <c r="K13" s="2">
        <f t="shared" si="73"/>
        <v>6086947016.7894611</v>
      </c>
      <c r="L13" s="2">
        <f t="shared" si="73"/>
        <v>8115929355.7192812</v>
      </c>
      <c r="M13" s="105">
        <f>VLOOKUP($B$1,'Multipliers and Adjustments'!$A$70:$I$86,TRUNC(COLUMN(M$2)/5)+2,FALSE)*SUMIFS('EPA US Data'!$I:$I,'EPA US Data'!$D:$D,'Country Selector'!$A$2,'EPA US Data'!$J:$J,$B$1,'EPA US Data'!$C:$C,M$2,'EPA US Data'!$G:$G,"&gt;="&amp;$A13,'EPA US Data'!$G:$G,"&lt;"&amp;$B13)*unit_conv*'State Downscaling Multipliers'!B$17</f>
        <v>10144911694.649101</v>
      </c>
      <c r="N13" s="2">
        <f t="shared" ref="N13:Q13" si="74">M13+($R13-$M13)/5</f>
        <v>8115929355.7192812</v>
      </c>
      <c r="O13" s="2">
        <f t="shared" si="74"/>
        <v>6086947016.7894611</v>
      </c>
      <c r="P13" s="2">
        <f t="shared" si="74"/>
        <v>4057964677.8596411</v>
      </c>
      <c r="Q13" s="2">
        <f t="shared" si="74"/>
        <v>2028982338.9298208</v>
      </c>
      <c r="R13" s="105">
        <f>VLOOKUP($B$1,'Multipliers and Adjustments'!$A$70:$I$86,TRUNC(COLUMN(R$2)/5)+2,FALSE)*SUMIFS('EPA US Data'!$I:$I,'EPA US Data'!$D:$D,'Country Selector'!$A$2,'EPA US Data'!$J:$J,$B$1,'EPA US Data'!$C:$C,R$2,'EPA US Data'!$G:$G,"&gt;="&amp;$A13,'EPA US Data'!$G:$G,"&lt;"&amp;$B13)*unit_conv*'State Downscaling Multipliers'!B$17</f>
        <v>0</v>
      </c>
      <c r="S13" s="2">
        <f t="shared" ref="S13:V13" si="75">R13+($W13-$R13)/5</f>
        <v>0</v>
      </c>
      <c r="T13" s="2">
        <f t="shared" si="75"/>
        <v>0</v>
      </c>
      <c r="U13" s="2">
        <f t="shared" si="75"/>
        <v>0</v>
      </c>
      <c r="V13" s="2">
        <f t="shared" si="75"/>
        <v>0</v>
      </c>
      <c r="W13" s="105">
        <f>VLOOKUP($B$1,'Multipliers and Adjustments'!$A$70:$I$86,TRUNC(COLUMN(W$2)/5)+2,FALSE)*SUMIFS('EPA US Data'!$I:$I,'EPA US Data'!$D:$D,'Country Selector'!$A$2,'EPA US Data'!$J:$J,$B$1,'EPA US Data'!$C:$C,W$2,'EPA US Data'!$G:$G,"&gt;="&amp;$A13,'EPA US Data'!$G:$G,"&lt;"&amp;$B13)*unit_conv*'State Downscaling Multipliers'!B$17</f>
        <v>0</v>
      </c>
      <c r="X13" s="2">
        <f t="shared" ref="X13:AA13" si="76">W13+($AB13-$W13)/5</f>
        <v>79255020.410500333</v>
      </c>
      <c r="Y13" s="2">
        <f t="shared" si="76"/>
        <v>158510040.82100067</v>
      </c>
      <c r="Z13" s="2">
        <f t="shared" si="76"/>
        <v>237765061.23150098</v>
      </c>
      <c r="AA13" s="2">
        <f t="shared" si="76"/>
        <v>317020081.64200133</v>
      </c>
      <c r="AB13" s="105">
        <f>VLOOKUP($B$1,'Multipliers and Adjustments'!$A$70:$I$86,TRUNC(COLUMN(AB$2)/5)+2,FALSE)*SUMIFS('EPA US Data'!$I:$I,'EPA US Data'!$D:$D,'Country Selector'!$A$2,'EPA US Data'!$J:$J,$B$1,'EPA US Data'!$C:$C,AB$2,'EPA US Data'!$G:$G,"&gt;="&amp;$A13,'EPA US Data'!$G:$G,"&lt;"&amp;$B13)*unit_conv*'State Downscaling Multipliers'!B$17</f>
        <v>396275102.05250168</v>
      </c>
      <c r="AC13" s="2">
        <f t="shared" ref="AC13:AF13" si="77">AB13+($AG13-$AB13)/5</f>
        <v>326527138.01622617</v>
      </c>
      <c r="AD13" s="2">
        <f t="shared" si="77"/>
        <v>256779173.97995067</v>
      </c>
      <c r="AE13" s="2">
        <f t="shared" si="77"/>
        <v>187031209.94367516</v>
      </c>
      <c r="AF13" s="2">
        <f t="shared" si="77"/>
        <v>117283245.90739964</v>
      </c>
      <c r="AG13" s="105">
        <f>VLOOKUP($B$1,'Multipliers and Adjustments'!$A$70:$I$86,TRUNC(COLUMN(AG$2)/5)+2,FALSE)*SUMIFS('EPA US Data'!$I:$I,'EPA US Data'!$D:$D,'Country Selector'!$A$2,'EPA US Data'!$J:$J,$B$1,'EPA US Data'!$C:$C,AG$2,'EPA US Data'!$G:$G,"&gt;="&amp;$A13,'EPA US Data'!$G:$G,"&lt;"&amp;$B13)*unit_conv*'State Downscaling Multipliers'!B$17</f>
        <v>47535281.871124074</v>
      </c>
      <c r="AH13" s="2">
        <f t="shared" ref="AH13:AK13" si="78">AG13+($AL13-$AG13)/5</f>
        <v>38028225.496899262</v>
      </c>
      <c r="AI13" s="2">
        <f t="shared" si="78"/>
        <v>28521169.122674447</v>
      </c>
      <c r="AJ13" s="2">
        <f t="shared" si="78"/>
        <v>19014112.748449631</v>
      </c>
      <c r="AK13" s="2">
        <f t="shared" si="78"/>
        <v>9507056.3742248155</v>
      </c>
      <c r="AL13" s="105">
        <f>VLOOKUP($B$1,'Multipliers and Adjustments'!$A$70:$I$86,TRUNC(COLUMN(AL$2)/5)+2,FALSE)*SUMIFS('EPA US Data'!$I:$I,'EPA US Data'!$D:$D,'Country Selector'!$A$2,'EPA US Data'!$J:$J,$B$1,'EPA US Data'!$C:$C,AL$2,'EPA US Data'!$G:$G,"&gt;="&amp;$A13,'EPA US Data'!$G:$G,"&lt;"&amp;$B13)*unit_conv*'State Downscaling Multipliers'!B$17</f>
        <v>0</v>
      </c>
    </row>
    <row r="14" spans="1:38" x14ac:dyDescent="0.25">
      <c r="A14" s="49">
        <f t="shared" si="8"/>
        <v>-600</v>
      </c>
      <c r="B14" s="49">
        <f t="shared" si="0"/>
        <v>-550</v>
      </c>
      <c r="C14" s="105">
        <f>VLOOKUP($B$1,'Multipliers and Adjustments'!$A$70:$I$86,TRUNC(COLUMN(C$2)/5)+2,FALSE)*SUMIFS('EPA US Data'!$I:$I,'EPA US Data'!$D:$D,'Country Selector'!$A$2,'EPA US Data'!$J:$J,$B$1,'EPA US Data'!$C:$C,C$2,'EPA US Data'!$G:$G,"&gt;="&amp;$A14,'EPA US Data'!$G:$G,"&lt;"&amp;$B14)*unit_conv*'State Downscaling Multipliers'!B$17</f>
        <v>35516476.962076753</v>
      </c>
      <c r="D14" s="2">
        <f t="shared" ref="D14:G14" si="79">C14+($H14-$C14)/5</f>
        <v>28413181.569661401</v>
      </c>
      <c r="E14" s="2">
        <f t="shared" si="79"/>
        <v>21309886.177246049</v>
      </c>
      <c r="F14" s="2">
        <f t="shared" si="79"/>
        <v>14206590.784830699</v>
      </c>
      <c r="G14" s="2">
        <f t="shared" si="79"/>
        <v>7103295.3924153484</v>
      </c>
      <c r="H14" s="105">
        <f>VLOOKUP($B$1,'Multipliers and Adjustments'!$A$70:$I$86,TRUNC(COLUMN(H$2)/5)+2,FALSE)*SUMIFS('EPA US Data'!$I:$I,'EPA US Data'!$D:$D,'Country Selector'!$A$2,'EPA US Data'!$J:$J,$B$1,'EPA US Data'!$C:$C,H$2,'EPA US Data'!$G:$G,"&gt;="&amp;$A14,'EPA US Data'!$G:$G,"&lt;"&amp;$B14)*unit_conv*'State Downscaling Multipliers'!B$17</f>
        <v>0</v>
      </c>
      <c r="I14" s="2">
        <f t="shared" ref="I14:L14" si="80">H14+($M14-$H14)/5</f>
        <v>0</v>
      </c>
      <c r="J14" s="2">
        <f t="shared" si="80"/>
        <v>0</v>
      </c>
      <c r="K14" s="2">
        <f t="shared" si="80"/>
        <v>0</v>
      </c>
      <c r="L14" s="2">
        <f t="shared" si="80"/>
        <v>0</v>
      </c>
      <c r="M14" s="105">
        <f>VLOOKUP($B$1,'Multipliers and Adjustments'!$A$70:$I$86,TRUNC(COLUMN(M$2)/5)+2,FALSE)*SUMIFS('EPA US Data'!$I:$I,'EPA US Data'!$D:$D,'Country Selector'!$A$2,'EPA US Data'!$J:$J,$B$1,'EPA US Data'!$C:$C,M$2,'EPA US Data'!$G:$G,"&gt;="&amp;$A14,'EPA US Data'!$G:$G,"&lt;"&amp;$B14)*unit_conv*'State Downscaling Multipliers'!B$17</f>
        <v>0</v>
      </c>
      <c r="N14" s="2">
        <f t="shared" ref="N14:Q14" si="81">M14+($R14-$M14)/5</f>
        <v>156434278.26988968</v>
      </c>
      <c r="O14" s="2">
        <f t="shared" si="81"/>
        <v>312868556.53977937</v>
      </c>
      <c r="P14" s="2">
        <f t="shared" si="81"/>
        <v>469302834.80966902</v>
      </c>
      <c r="Q14" s="2">
        <f t="shared" si="81"/>
        <v>625737113.07955873</v>
      </c>
      <c r="R14" s="105">
        <f>VLOOKUP($B$1,'Multipliers and Adjustments'!$A$70:$I$86,TRUNC(COLUMN(R$2)/5)+2,FALSE)*SUMIFS('EPA US Data'!$I:$I,'EPA US Data'!$D:$D,'Country Selector'!$A$2,'EPA US Data'!$J:$J,$B$1,'EPA US Data'!$C:$C,R$2,'EPA US Data'!$G:$G,"&gt;="&amp;$A14,'EPA US Data'!$G:$G,"&lt;"&amp;$B14)*unit_conv*'State Downscaling Multipliers'!B$17</f>
        <v>782171391.34944844</v>
      </c>
      <c r="S14" s="2">
        <f t="shared" ref="S14:V14" si="82">R14+($W14-$R14)/5</f>
        <v>715613197.94280338</v>
      </c>
      <c r="T14" s="2">
        <f t="shared" si="82"/>
        <v>649055004.53615832</v>
      </c>
      <c r="U14" s="2">
        <f t="shared" si="82"/>
        <v>582496811.12951326</v>
      </c>
      <c r="V14" s="2">
        <f t="shared" si="82"/>
        <v>515938617.72286814</v>
      </c>
      <c r="W14" s="105">
        <f>VLOOKUP($B$1,'Multipliers and Adjustments'!$A$70:$I$86,TRUNC(COLUMN(W$2)/5)+2,FALSE)*SUMIFS('EPA US Data'!$I:$I,'EPA US Data'!$D:$D,'Country Selector'!$A$2,'EPA US Data'!$J:$J,$B$1,'EPA US Data'!$C:$C,W$2,'EPA US Data'!$G:$G,"&gt;="&amp;$A14,'EPA US Data'!$G:$G,"&lt;"&amp;$B14)*unit_conv*'State Downscaling Multipliers'!B$17</f>
        <v>449380424.31622291</v>
      </c>
      <c r="X14" s="2">
        <f t="shared" ref="X14:AA14" si="83">W14+($AB14-$W14)/5</f>
        <v>369032416.90850127</v>
      </c>
      <c r="Y14" s="2">
        <f t="shared" si="83"/>
        <v>288684409.50077963</v>
      </c>
      <c r="Z14" s="2">
        <f t="shared" si="83"/>
        <v>208336402.09305799</v>
      </c>
      <c r="AA14" s="2">
        <f t="shared" si="83"/>
        <v>127988394.68533637</v>
      </c>
      <c r="AB14" s="105">
        <f>VLOOKUP($B$1,'Multipliers and Adjustments'!$A$70:$I$86,TRUNC(COLUMN(AB$2)/5)+2,FALSE)*SUMIFS('EPA US Data'!$I:$I,'EPA US Data'!$D:$D,'Country Selector'!$A$2,'EPA US Data'!$J:$J,$B$1,'EPA US Data'!$C:$C,AB$2,'EPA US Data'!$G:$G,"&gt;="&amp;$A14,'EPA US Data'!$G:$G,"&lt;"&amp;$B14)*unit_conv*'State Downscaling Multipliers'!B$17</f>
        <v>47640387.277614795</v>
      </c>
      <c r="AC14" s="2">
        <f t="shared" ref="AC14:AF14" si="84">AB14+($AG14-$AB14)/5</f>
        <v>38112309.822091833</v>
      </c>
      <c r="AD14" s="2">
        <f t="shared" si="84"/>
        <v>28584232.366568875</v>
      </c>
      <c r="AE14" s="2">
        <f t="shared" si="84"/>
        <v>19056154.911045916</v>
      </c>
      <c r="AF14" s="2">
        <f t="shared" si="84"/>
        <v>9528077.4555229582</v>
      </c>
      <c r="AG14" s="105">
        <f>VLOOKUP($B$1,'Multipliers and Adjustments'!$A$70:$I$86,TRUNC(COLUMN(AG$2)/5)+2,FALSE)*SUMIFS('EPA US Data'!$I:$I,'EPA US Data'!$D:$D,'Country Selector'!$A$2,'EPA US Data'!$J:$J,$B$1,'EPA US Data'!$C:$C,AG$2,'EPA US Data'!$G:$G,"&gt;="&amp;$A14,'EPA US Data'!$G:$G,"&lt;"&amp;$B14)*unit_conv*'State Downscaling Multipliers'!B$17</f>
        <v>0</v>
      </c>
      <c r="AH14" s="2">
        <f t="shared" ref="AH14:AK14" si="85">AG14+($AL14-$AG14)/5</f>
        <v>46054942.238267735</v>
      </c>
      <c r="AI14" s="2">
        <f t="shared" si="85"/>
        <v>92109884.476535469</v>
      </c>
      <c r="AJ14" s="2">
        <f t="shared" si="85"/>
        <v>138164826.71480322</v>
      </c>
      <c r="AK14" s="2">
        <f t="shared" si="85"/>
        <v>184219768.95307094</v>
      </c>
      <c r="AL14" s="105">
        <f>VLOOKUP($B$1,'Multipliers and Adjustments'!$A$70:$I$86,TRUNC(COLUMN(AL$2)/5)+2,FALSE)*SUMIFS('EPA US Data'!$I:$I,'EPA US Data'!$D:$D,'Country Selector'!$A$2,'EPA US Data'!$J:$J,$B$1,'EPA US Data'!$C:$C,AL$2,'EPA US Data'!$G:$G,"&gt;="&amp;$A14,'EPA US Data'!$G:$G,"&lt;"&amp;$B14)*unit_conv*'State Downscaling Multipliers'!B$17</f>
        <v>230274711.19133869</v>
      </c>
    </row>
    <row r="15" spans="1:38" x14ac:dyDescent="0.25">
      <c r="A15" s="49">
        <f t="shared" si="8"/>
        <v>-550</v>
      </c>
      <c r="B15" s="49">
        <f t="shared" si="0"/>
        <v>-500</v>
      </c>
      <c r="C15" s="105">
        <f>VLOOKUP($B$1,'Multipliers and Adjustments'!$A$70:$I$86,TRUNC(COLUMN(C$2)/5)+2,FALSE)*SUMIFS('EPA US Data'!$I:$I,'EPA US Data'!$D:$D,'Country Selector'!$A$2,'EPA US Data'!$J:$J,$B$1,'EPA US Data'!$C:$C,C$2,'EPA US Data'!$G:$G,"&gt;="&amp;$A15,'EPA US Data'!$G:$G,"&lt;"&amp;$B15)*unit_conv*'State Downscaling Multipliers'!B$17</f>
        <v>0</v>
      </c>
      <c r="D15" s="2">
        <f t="shared" ref="D15:G15" si="86">C15+($H15-$C15)/5</f>
        <v>2389660731.4998956</v>
      </c>
      <c r="E15" s="2">
        <f t="shared" si="86"/>
        <v>4779321462.9997911</v>
      </c>
      <c r="F15" s="2">
        <f t="shared" si="86"/>
        <v>7168982194.4996872</v>
      </c>
      <c r="G15" s="2">
        <f t="shared" si="86"/>
        <v>9558642925.9995823</v>
      </c>
      <c r="H15" s="105">
        <f>VLOOKUP($B$1,'Multipliers and Adjustments'!$A$70:$I$86,TRUNC(COLUMN(H$2)/5)+2,FALSE)*SUMIFS('EPA US Data'!$I:$I,'EPA US Data'!$D:$D,'Country Selector'!$A$2,'EPA US Data'!$J:$J,$B$1,'EPA US Data'!$C:$C,H$2,'EPA US Data'!$G:$G,"&gt;="&amp;$A15,'EPA US Data'!$G:$G,"&lt;"&amp;$B15)*unit_conv*'State Downscaling Multipliers'!B$17</f>
        <v>11948303657.499477</v>
      </c>
      <c r="I15" s="2">
        <f t="shared" ref="I15:L15" si="87">H15+($M15-$H15)/5</f>
        <v>9558642925.9995823</v>
      </c>
      <c r="J15" s="2">
        <f t="shared" si="87"/>
        <v>7168982194.4996872</v>
      </c>
      <c r="K15" s="2">
        <f t="shared" si="87"/>
        <v>4779321462.9997921</v>
      </c>
      <c r="L15" s="2">
        <f t="shared" si="87"/>
        <v>2389660731.4998965</v>
      </c>
      <c r="M15" s="105">
        <f>VLOOKUP($B$1,'Multipliers and Adjustments'!$A$70:$I$86,TRUNC(COLUMN(M$2)/5)+2,FALSE)*SUMIFS('EPA US Data'!$I:$I,'EPA US Data'!$D:$D,'Country Selector'!$A$2,'EPA US Data'!$J:$J,$B$1,'EPA US Data'!$C:$C,M$2,'EPA US Data'!$G:$G,"&gt;="&amp;$A15,'EPA US Data'!$G:$G,"&lt;"&amp;$B15)*unit_conv*'State Downscaling Multipliers'!B$17</f>
        <v>0</v>
      </c>
      <c r="N15" s="2">
        <f t="shared" ref="N15:Q15" si="88">M15+($R15-$M15)/5</f>
        <v>7248356.5672039557</v>
      </c>
      <c r="O15" s="2">
        <f t="shared" si="88"/>
        <v>14496713.134407911</v>
      </c>
      <c r="P15" s="2">
        <f t="shared" si="88"/>
        <v>21745069.701611869</v>
      </c>
      <c r="Q15" s="2">
        <f t="shared" si="88"/>
        <v>28993426.268815823</v>
      </c>
      <c r="R15" s="105">
        <f>VLOOKUP($B$1,'Multipliers and Adjustments'!$A$70:$I$86,TRUNC(COLUMN(R$2)/5)+2,FALSE)*SUMIFS('EPA US Data'!$I:$I,'EPA US Data'!$D:$D,'Country Selector'!$A$2,'EPA US Data'!$J:$J,$B$1,'EPA US Data'!$C:$C,R$2,'EPA US Data'!$G:$G,"&gt;="&amp;$A15,'EPA US Data'!$G:$G,"&lt;"&amp;$B15)*unit_conv*'State Downscaling Multipliers'!B$17</f>
        <v>36241782.836019777</v>
      </c>
      <c r="S15" s="2">
        <f t="shared" ref="S15:V15" si="89">R15+($W15-$R15)/5</f>
        <v>28993426.268815823</v>
      </c>
      <c r="T15" s="2">
        <f t="shared" si="89"/>
        <v>21745069.701611869</v>
      </c>
      <c r="U15" s="2">
        <f t="shared" si="89"/>
        <v>14496713.134407913</v>
      </c>
      <c r="V15" s="2">
        <f t="shared" si="89"/>
        <v>7248356.5672039576</v>
      </c>
      <c r="W15" s="105">
        <f>VLOOKUP($B$1,'Multipliers and Adjustments'!$A$70:$I$86,TRUNC(COLUMN(W$2)/5)+2,FALSE)*SUMIFS('EPA US Data'!$I:$I,'EPA US Data'!$D:$D,'Country Selector'!$A$2,'EPA US Data'!$J:$J,$B$1,'EPA US Data'!$C:$C,W$2,'EPA US Data'!$G:$G,"&gt;="&amp;$A15,'EPA US Data'!$G:$G,"&lt;"&amp;$B15)*unit_conv*'State Downscaling Multipliers'!B$17</f>
        <v>0</v>
      </c>
      <c r="X15" s="2">
        <f t="shared" ref="X15:AA15" si="90">W15+($AB15-$W15)/5</f>
        <v>0</v>
      </c>
      <c r="Y15" s="2">
        <f t="shared" si="90"/>
        <v>0</v>
      </c>
      <c r="Z15" s="2">
        <f t="shared" si="90"/>
        <v>0</v>
      </c>
      <c r="AA15" s="2">
        <f t="shared" si="90"/>
        <v>0</v>
      </c>
      <c r="AB15" s="105">
        <f>VLOOKUP($B$1,'Multipliers and Adjustments'!$A$70:$I$86,TRUNC(COLUMN(AB$2)/5)+2,FALSE)*SUMIFS('EPA US Data'!$I:$I,'EPA US Data'!$D:$D,'Country Selector'!$A$2,'EPA US Data'!$J:$J,$B$1,'EPA US Data'!$C:$C,AB$2,'EPA US Data'!$G:$G,"&gt;="&amp;$A15,'EPA US Data'!$G:$G,"&lt;"&amp;$B15)*unit_conv*'State Downscaling Multipliers'!B$17</f>
        <v>0</v>
      </c>
      <c r="AC15" s="2">
        <f t="shared" ref="AC15:AF15" si="91">AB15+($AG15-$AB15)/5</f>
        <v>47462502.880642593</v>
      </c>
      <c r="AD15" s="2">
        <f t="shared" si="91"/>
        <v>94925005.761285186</v>
      </c>
      <c r="AE15" s="2">
        <f t="shared" si="91"/>
        <v>142387508.64192778</v>
      </c>
      <c r="AF15" s="2">
        <f t="shared" si="91"/>
        <v>189850011.52257037</v>
      </c>
      <c r="AG15" s="105">
        <f>VLOOKUP($B$1,'Multipliers and Adjustments'!$A$70:$I$86,TRUNC(COLUMN(AG$2)/5)+2,FALSE)*SUMIFS('EPA US Data'!$I:$I,'EPA US Data'!$D:$D,'Country Selector'!$A$2,'EPA US Data'!$J:$J,$B$1,'EPA US Data'!$C:$C,AG$2,'EPA US Data'!$G:$G,"&gt;="&amp;$A15,'EPA US Data'!$G:$G,"&lt;"&amp;$B15)*unit_conv*'State Downscaling Multipliers'!B$17</f>
        <v>237312514.40321296</v>
      </c>
      <c r="AH15" s="2">
        <f t="shared" ref="AH15:AK15" si="92">AG15+($AL15-$AG15)/5</f>
        <v>189850011.52257037</v>
      </c>
      <c r="AI15" s="2">
        <f t="shared" si="92"/>
        <v>142387508.64192778</v>
      </c>
      <c r="AJ15" s="2">
        <f t="shared" si="92"/>
        <v>94925005.761285186</v>
      </c>
      <c r="AK15" s="2">
        <f t="shared" si="92"/>
        <v>47462502.880642593</v>
      </c>
      <c r="AL15" s="105">
        <f>VLOOKUP($B$1,'Multipliers and Adjustments'!$A$70:$I$86,TRUNC(COLUMN(AL$2)/5)+2,FALSE)*SUMIFS('EPA US Data'!$I:$I,'EPA US Data'!$D:$D,'Country Selector'!$A$2,'EPA US Data'!$J:$J,$B$1,'EPA US Data'!$C:$C,AL$2,'EPA US Data'!$G:$G,"&gt;="&amp;$A15,'EPA US Data'!$G:$G,"&lt;"&amp;$B15)*unit_conv*'State Downscaling Multipliers'!B$17</f>
        <v>0</v>
      </c>
    </row>
    <row r="16" spans="1:38" x14ac:dyDescent="0.25">
      <c r="A16" s="49">
        <f t="shared" si="8"/>
        <v>-500</v>
      </c>
      <c r="B16" s="49">
        <f t="shared" si="0"/>
        <v>-450</v>
      </c>
      <c r="C16" s="105">
        <f>VLOOKUP($B$1,'Multipliers and Adjustments'!$A$70:$I$86,TRUNC(COLUMN(C$2)/5)+2,FALSE)*SUMIFS('EPA US Data'!$I:$I,'EPA US Data'!$D:$D,'Country Selector'!$A$2,'EPA US Data'!$J:$J,$B$1,'EPA US Data'!$C:$C,C$2,'EPA US Data'!$G:$G,"&gt;="&amp;$A16,'EPA US Data'!$G:$G,"&lt;"&amp;$B16)*unit_conv*'State Downscaling Multipliers'!B$17</f>
        <v>0</v>
      </c>
      <c r="D16" s="2">
        <f t="shared" ref="D16:G16" si="93">C16+($H16-$C16)/5</f>
        <v>32469020.940411158</v>
      </c>
      <c r="E16" s="2">
        <f t="shared" si="93"/>
        <v>64938041.880822316</v>
      </c>
      <c r="F16" s="2">
        <f t="shared" si="93"/>
        <v>97407062.821233481</v>
      </c>
      <c r="G16" s="2">
        <f t="shared" si="93"/>
        <v>129876083.76164463</v>
      </c>
      <c r="H16" s="105">
        <f>VLOOKUP($B$1,'Multipliers and Adjustments'!$A$70:$I$86,TRUNC(COLUMN(H$2)/5)+2,FALSE)*SUMIFS('EPA US Data'!$I:$I,'EPA US Data'!$D:$D,'Country Selector'!$A$2,'EPA US Data'!$J:$J,$B$1,'EPA US Data'!$C:$C,H$2,'EPA US Data'!$G:$G,"&gt;="&amp;$A16,'EPA US Data'!$G:$G,"&lt;"&amp;$B16)*unit_conv*'State Downscaling Multipliers'!B$17</f>
        <v>162345104.70205578</v>
      </c>
      <c r="I16" s="2">
        <f t="shared" ref="I16:L16" si="94">H16+($M16-$H16)/5</f>
        <v>137429861.14665809</v>
      </c>
      <c r="J16" s="2">
        <f t="shared" si="94"/>
        <v>112514617.5912604</v>
      </c>
      <c r="K16" s="2">
        <f t="shared" si="94"/>
        <v>87599374.035862714</v>
      </c>
      <c r="L16" s="2">
        <f t="shared" si="94"/>
        <v>62684130.480465017</v>
      </c>
      <c r="M16" s="105">
        <f>VLOOKUP($B$1,'Multipliers and Adjustments'!$A$70:$I$86,TRUNC(COLUMN(M$2)/5)+2,FALSE)*SUMIFS('EPA US Data'!$I:$I,'EPA US Data'!$D:$D,'Country Selector'!$A$2,'EPA US Data'!$J:$J,$B$1,'EPA US Data'!$C:$C,M$2,'EPA US Data'!$G:$G,"&gt;="&amp;$A16,'EPA US Data'!$G:$G,"&lt;"&amp;$B16)*unit_conv*'State Downscaling Multipliers'!B$17</f>
        <v>37768886.925067306</v>
      </c>
      <c r="N16" s="2">
        <f t="shared" ref="N16:Q16" si="95">M16+($R16-$M16)/5</f>
        <v>4065124332.2475305</v>
      </c>
      <c r="O16" s="2">
        <f t="shared" si="95"/>
        <v>8092479777.569994</v>
      </c>
      <c r="P16" s="2">
        <f t="shared" si="95"/>
        <v>12119835222.892456</v>
      </c>
      <c r="Q16" s="2">
        <f t="shared" si="95"/>
        <v>16147190668.21492</v>
      </c>
      <c r="R16" s="105">
        <f>VLOOKUP($B$1,'Multipliers and Adjustments'!$A$70:$I$86,TRUNC(COLUMN(R$2)/5)+2,FALSE)*SUMIFS('EPA US Data'!$I:$I,'EPA US Data'!$D:$D,'Country Selector'!$A$2,'EPA US Data'!$J:$J,$B$1,'EPA US Data'!$C:$C,R$2,'EPA US Data'!$G:$G,"&gt;="&amp;$A16,'EPA US Data'!$G:$G,"&lt;"&amp;$B16)*unit_conv*'State Downscaling Multipliers'!B$17</f>
        <v>20174546113.537384</v>
      </c>
      <c r="S16" s="2">
        <f t="shared" ref="S16:V16" si="96">R16+($W16-$R16)/5</f>
        <v>16139636890.829906</v>
      </c>
      <c r="T16" s="2">
        <f t="shared" si="96"/>
        <v>12104727668.122429</v>
      </c>
      <c r="U16" s="2">
        <f t="shared" si="96"/>
        <v>8069818445.4149523</v>
      </c>
      <c r="V16" s="2">
        <f t="shared" si="96"/>
        <v>4034909222.7074757</v>
      </c>
      <c r="W16" s="105">
        <f>VLOOKUP($B$1,'Multipliers and Adjustments'!$A$70:$I$86,TRUNC(COLUMN(W$2)/5)+2,FALSE)*SUMIFS('EPA US Data'!$I:$I,'EPA US Data'!$D:$D,'Country Selector'!$A$2,'EPA US Data'!$J:$J,$B$1,'EPA US Data'!$C:$C,W$2,'EPA US Data'!$G:$G,"&gt;="&amp;$A16,'EPA US Data'!$G:$G,"&lt;"&amp;$B16)*unit_conv*'State Downscaling Multipliers'!B$17</f>
        <v>0</v>
      </c>
      <c r="X16" s="2">
        <f t="shared" ref="X16:AA16" si="97">W16+($AB16-$W16)/5</f>
        <v>48601694.289293826</v>
      </c>
      <c r="Y16" s="2">
        <f t="shared" si="97"/>
        <v>97203388.578587651</v>
      </c>
      <c r="Z16" s="2">
        <f t="shared" si="97"/>
        <v>145805082.86788148</v>
      </c>
      <c r="AA16" s="2">
        <f t="shared" si="97"/>
        <v>194406777.1571753</v>
      </c>
      <c r="AB16" s="105">
        <f>VLOOKUP($B$1,'Multipliers and Adjustments'!$A$70:$I$86,TRUNC(COLUMN(AB$2)/5)+2,FALSE)*SUMIFS('EPA US Data'!$I:$I,'EPA US Data'!$D:$D,'Country Selector'!$A$2,'EPA US Data'!$J:$J,$B$1,'EPA US Data'!$C:$C,AB$2,'EPA US Data'!$G:$G,"&gt;="&amp;$A16,'EPA US Data'!$G:$G,"&lt;"&amp;$B16)*unit_conv*'State Downscaling Multipliers'!B$17</f>
        <v>243008471.44646913</v>
      </c>
      <c r="AC16" s="2">
        <f t="shared" ref="AC16:AF16" si="98">AB16+($AG16-$AB16)/5</f>
        <v>194406777.1571753</v>
      </c>
      <c r="AD16" s="2">
        <f t="shared" si="98"/>
        <v>145805082.86788148</v>
      </c>
      <c r="AE16" s="2">
        <f t="shared" si="98"/>
        <v>97203388.578587651</v>
      </c>
      <c r="AF16" s="2">
        <f t="shared" si="98"/>
        <v>48601694.289293826</v>
      </c>
      <c r="AG16" s="105">
        <f>VLOOKUP($B$1,'Multipliers and Adjustments'!$A$70:$I$86,TRUNC(COLUMN(AG$2)/5)+2,FALSE)*SUMIFS('EPA US Data'!$I:$I,'EPA US Data'!$D:$D,'Country Selector'!$A$2,'EPA US Data'!$J:$J,$B$1,'EPA US Data'!$C:$C,AG$2,'EPA US Data'!$G:$G,"&gt;="&amp;$A16,'EPA US Data'!$G:$G,"&lt;"&amp;$B16)*unit_conv*'State Downscaling Multipliers'!B$17</f>
        <v>0</v>
      </c>
      <c r="AH16" s="2">
        <f t="shared" ref="AH16:AK16" si="99">AG16+($AL16-$AG16)/5</f>
        <v>0</v>
      </c>
      <c r="AI16" s="2">
        <f t="shared" si="99"/>
        <v>0</v>
      </c>
      <c r="AJ16" s="2">
        <f t="shared" si="99"/>
        <v>0</v>
      </c>
      <c r="AK16" s="2">
        <f t="shared" si="99"/>
        <v>0</v>
      </c>
      <c r="AL16" s="105">
        <f>VLOOKUP($B$1,'Multipliers and Adjustments'!$A$70:$I$86,TRUNC(COLUMN(AL$2)/5)+2,FALSE)*SUMIFS('EPA US Data'!$I:$I,'EPA US Data'!$D:$D,'Country Selector'!$A$2,'EPA US Data'!$J:$J,$B$1,'EPA US Data'!$C:$C,AL$2,'EPA US Data'!$G:$G,"&gt;="&amp;$A16,'EPA US Data'!$G:$G,"&lt;"&amp;$B16)*unit_conv*'State Downscaling Multipliers'!B$17</f>
        <v>0</v>
      </c>
    </row>
    <row r="17" spans="1:38" x14ac:dyDescent="0.25">
      <c r="A17" s="49">
        <f t="shared" si="8"/>
        <v>-450</v>
      </c>
      <c r="B17" s="49">
        <f t="shared" si="0"/>
        <v>-400</v>
      </c>
      <c r="C17" s="105">
        <f>VLOOKUP($B$1,'Multipliers and Adjustments'!$A$70:$I$86,TRUNC(COLUMN(C$2)/5)+2,FALSE)*SUMIFS('EPA US Data'!$I:$I,'EPA US Data'!$D:$D,'Country Selector'!$A$2,'EPA US Data'!$J:$J,$B$1,'EPA US Data'!$C:$C,C$2,'EPA US Data'!$G:$G,"&gt;="&amp;$A17,'EPA US Data'!$G:$G,"&lt;"&amp;$B17)*unit_conv*'State Downscaling Multipliers'!B$17</f>
        <v>13035098792.174221</v>
      </c>
      <c r="D17" s="2">
        <f t="shared" ref="D17:G17" si="100">C17+($H17-$C17)/5</f>
        <v>10593736966.571049</v>
      </c>
      <c r="E17" s="2">
        <f t="shared" si="100"/>
        <v>8152375140.9678774</v>
      </c>
      <c r="F17" s="2">
        <f t="shared" si="100"/>
        <v>5711013315.364706</v>
      </c>
      <c r="G17" s="2">
        <f t="shared" si="100"/>
        <v>3269651489.7615347</v>
      </c>
      <c r="H17" s="105">
        <f>VLOOKUP($B$1,'Multipliers and Adjustments'!$A$70:$I$86,TRUNC(COLUMN(H$2)/5)+2,FALSE)*SUMIFS('EPA US Data'!$I:$I,'EPA US Data'!$D:$D,'Country Selector'!$A$2,'EPA US Data'!$J:$J,$B$1,'EPA US Data'!$C:$C,H$2,'EPA US Data'!$G:$G,"&gt;="&amp;$A17,'EPA US Data'!$G:$G,"&lt;"&amp;$B17)*unit_conv*'State Downscaling Multipliers'!B$17</f>
        <v>828289664.15836549</v>
      </c>
      <c r="I17" s="2">
        <f t="shared" ref="I17:L17" si="101">H17+($M17-$H17)/5</f>
        <v>840827616.66783988</v>
      </c>
      <c r="J17" s="2">
        <f t="shared" si="101"/>
        <v>853365569.17731428</v>
      </c>
      <c r="K17" s="2">
        <f t="shared" si="101"/>
        <v>865903521.68678868</v>
      </c>
      <c r="L17" s="2">
        <f t="shared" si="101"/>
        <v>878441474.19626307</v>
      </c>
      <c r="M17" s="105">
        <f>VLOOKUP($B$1,'Multipliers and Adjustments'!$A$70:$I$86,TRUNC(COLUMN(M$2)/5)+2,FALSE)*SUMIFS('EPA US Data'!$I:$I,'EPA US Data'!$D:$D,'Country Selector'!$A$2,'EPA US Data'!$J:$J,$B$1,'EPA US Data'!$C:$C,M$2,'EPA US Data'!$G:$G,"&gt;="&amp;$A17,'EPA US Data'!$G:$G,"&lt;"&amp;$B17)*unit_conv*'State Downscaling Multipliers'!B$17</f>
        <v>890979426.70573759</v>
      </c>
      <c r="N17" s="2">
        <f t="shared" ref="N17:Q17" si="102">M17+($R17-$M17)/5</f>
        <v>712783541.36459005</v>
      </c>
      <c r="O17" s="2">
        <f t="shared" si="102"/>
        <v>534587656.02344251</v>
      </c>
      <c r="P17" s="2">
        <f t="shared" si="102"/>
        <v>356391770.68229496</v>
      </c>
      <c r="Q17" s="2">
        <f t="shared" si="102"/>
        <v>178195885.34114745</v>
      </c>
      <c r="R17" s="105">
        <f>VLOOKUP($B$1,'Multipliers and Adjustments'!$A$70:$I$86,TRUNC(COLUMN(R$2)/5)+2,FALSE)*SUMIFS('EPA US Data'!$I:$I,'EPA US Data'!$D:$D,'Country Selector'!$A$2,'EPA US Data'!$J:$J,$B$1,'EPA US Data'!$C:$C,R$2,'EPA US Data'!$G:$G,"&gt;="&amp;$A17,'EPA US Data'!$G:$G,"&lt;"&amp;$B17)*unit_conv*'State Downscaling Multipliers'!B$17</f>
        <v>0</v>
      </c>
      <c r="S17" s="2">
        <f t="shared" ref="S17:V17" si="103">R17+($W17-$R17)/5</f>
        <v>49561265.114304513</v>
      </c>
      <c r="T17" s="2">
        <f t="shared" si="103"/>
        <v>99122530.228609025</v>
      </c>
      <c r="U17" s="2">
        <f t="shared" si="103"/>
        <v>148683795.34291354</v>
      </c>
      <c r="V17" s="2">
        <f t="shared" si="103"/>
        <v>198245060.45721805</v>
      </c>
      <c r="W17" s="105">
        <f>VLOOKUP($B$1,'Multipliers and Adjustments'!$A$70:$I$86,TRUNC(COLUMN(W$2)/5)+2,FALSE)*SUMIFS('EPA US Data'!$I:$I,'EPA US Data'!$D:$D,'Country Selector'!$A$2,'EPA US Data'!$J:$J,$B$1,'EPA US Data'!$C:$C,W$2,'EPA US Data'!$G:$G,"&gt;="&amp;$A17,'EPA US Data'!$G:$G,"&lt;"&amp;$B17)*unit_conv*'State Downscaling Multipliers'!B$17</f>
        <v>247806325.57152256</v>
      </c>
      <c r="X17" s="2">
        <f t="shared" ref="X17:AA17" si="104">W17+($AB17-$W17)/5</f>
        <v>198245060.45721805</v>
      </c>
      <c r="Y17" s="2">
        <f t="shared" si="104"/>
        <v>148683795.34291354</v>
      </c>
      <c r="Z17" s="2">
        <f t="shared" si="104"/>
        <v>99122530.228609025</v>
      </c>
      <c r="AA17" s="2">
        <f t="shared" si="104"/>
        <v>49561265.114304513</v>
      </c>
      <c r="AB17" s="105">
        <f>VLOOKUP($B$1,'Multipliers and Adjustments'!$A$70:$I$86,TRUNC(COLUMN(AB$2)/5)+2,FALSE)*SUMIFS('EPA US Data'!$I:$I,'EPA US Data'!$D:$D,'Country Selector'!$A$2,'EPA US Data'!$J:$J,$B$1,'EPA US Data'!$C:$C,AB$2,'EPA US Data'!$G:$G,"&gt;="&amp;$A17,'EPA US Data'!$G:$G,"&lt;"&amp;$B17)*unit_conv*'State Downscaling Multipliers'!B$17</f>
        <v>0</v>
      </c>
      <c r="AC17" s="2">
        <f t="shared" ref="AC17:AF17" si="105">AB17+($AG17-$AB17)/5</f>
        <v>0</v>
      </c>
      <c r="AD17" s="2">
        <f t="shared" si="105"/>
        <v>0</v>
      </c>
      <c r="AE17" s="2">
        <f t="shared" si="105"/>
        <v>0</v>
      </c>
      <c r="AF17" s="2">
        <f t="shared" si="105"/>
        <v>0</v>
      </c>
      <c r="AG17" s="105">
        <f>VLOOKUP($B$1,'Multipliers and Adjustments'!$A$70:$I$86,TRUNC(COLUMN(AG$2)/5)+2,FALSE)*SUMIFS('EPA US Data'!$I:$I,'EPA US Data'!$D:$D,'Country Selector'!$A$2,'EPA US Data'!$J:$J,$B$1,'EPA US Data'!$C:$C,AG$2,'EPA US Data'!$G:$G,"&gt;="&amp;$A17,'EPA US Data'!$G:$G,"&lt;"&amp;$B17)*unit_conv*'State Downscaling Multipliers'!B$17</f>
        <v>0</v>
      </c>
      <c r="AH17" s="2">
        <f t="shared" ref="AH17:AK17" si="106">AG17+($AL17-$AG17)/5</f>
        <v>0</v>
      </c>
      <c r="AI17" s="2">
        <f t="shared" si="106"/>
        <v>0</v>
      </c>
      <c r="AJ17" s="2">
        <f t="shared" si="106"/>
        <v>0</v>
      </c>
      <c r="AK17" s="2">
        <f t="shared" si="106"/>
        <v>0</v>
      </c>
      <c r="AL17" s="105">
        <f>VLOOKUP($B$1,'Multipliers and Adjustments'!$A$70:$I$86,TRUNC(COLUMN(AL$2)/5)+2,FALSE)*SUMIFS('EPA US Data'!$I:$I,'EPA US Data'!$D:$D,'Country Selector'!$A$2,'EPA US Data'!$J:$J,$B$1,'EPA US Data'!$C:$C,AL$2,'EPA US Data'!$G:$G,"&gt;="&amp;$A17,'EPA US Data'!$G:$G,"&lt;"&amp;$B17)*unit_conv*'State Downscaling Multipliers'!B$17</f>
        <v>0</v>
      </c>
    </row>
    <row r="18" spans="1:38" x14ac:dyDescent="0.25">
      <c r="A18" s="49">
        <f t="shared" si="8"/>
        <v>-400</v>
      </c>
      <c r="B18" s="49">
        <f t="shared" si="0"/>
        <v>-350</v>
      </c>
      <c r="C18" s="105">
        <f>VLOOKUP($B$1,'Multipliers and Adjustments'!$A$70:$I$86,TRUNC(COLUMN(C$2)/5)+2,FALSE)*SUMIFS('EPA US Data'!$I:$I,'EPA US Data'!$D:$D,'Country Selector'!$A$2,'EPA US Data'!$J:$J,$B$1,'EPA US Data'!$C:$C,C$2,'EPA US Data'!$G:$G,"&gt;="&amp;$A18,'EPA US Data'!$G:$G,"&lt;"&amp;$B18)*unit_conv*'State Downscaling Multipliers'!B$17</f>
        <v>4622988.6520013213</v>
      </c>
      <c r="D18" s="2">
        <f t="shared" ref="D18:G18" si="107">C18+($H18-$C18)/5</f>
        <v>56526948.550061062</v>
      </c>
      <c r="E18" s="2">
        <f t="shared" si="107"/>
        <v>108430908.4481208</v>
      </c>
      <c r="F18" s="2">
        <f t="shared" si="107"/>
        <v>160334868.34618056</v>
      </c>
      <c r="G18" s="2">
        <f t="shared" si="107"/>
        <v>212238828.24424028</v>
      </c>
      <c r="H18" s="105">
        <f>VLOOKUP($B$1,'Multipliers and Adjustments'!$A$70:$I$86,TRUNC(COLUMN(H$2)/5)+2,FALSE)*SUMIFS('EPA US Data'!$I:$I,'EPA US Data'!$D:$D,'Country Selector'!$A$2,'EPA US Data'!$J:$J,$B$1,'EPA US Data'!$C:$C,H$2,'EPA US Data'!$G:$G,"&gt;="&amp;$A18,'EPA US Data'!$G:$G,"&lt;"&amp;$B18)*unit_conv*'State Downscaling Multipliers'!B$17</f>
        <v>264142788.14230001</v>
      </c>
      <c r="I18" s="2">
        <f t="shared" ref="I18:L18" si="108">H18+($M18-$H18)/5</f>
        <v>277332533.10527956</v>
      </c>
      <c r="J18" s="2">
        <f t="shared" si="108"/>
        <v>290522278.06825912</v>
      </c>
      <c r="K18" s="2">
        <f t="shared" si="108"/>
        <v>303712023.03123868</v>
      </c>
      <c r="L18" s="2">
        <f t="shared" si="108"/>
        <v>316901767.99421823</v>
      </c>
      <c r="M18" s="105">
        <f>VLOOKUP($B$1,'Multipliers and Adjustments'!$A$70:$I$86,TRUNC(COLUMN(M$2)/5)+2,FALSE)*SUMIFS('EPA US Data'!$I:$I,'EPA US Data'!$D:$D,'Country Selector'!$A$2,'EPA US Data'!$J:$J,$B$1,'EPA US Data'!$C:$C,M$2,'EPA US Data'!$G:$G,"&gt;="&amp;$A18,'EPA US Data'!$G:$G,"&lt;"&amp;$B18)*unit_conv*'State Downscaling Multipliers'!B$17</f>
        <v>330091512.95719779</v>
      </c>
      <c r="N18" s="2">
        <f t="shared" ref="N18:Q18" si="109">M18+($R18-$M18)/5</f>
        <v>316053477.9195599</v>
      </c>
      <c r="O18" s="2">
        <f t="shared" si="109"/>
        <v>302015442.88192201</v>
      </c>
      <c r="P18" s="2">
        <f t="shared" si="109"/>
        <v>287977407.84428412</v>
      </c>
      <c r="Q18" s="2">
        <f t="shared" si="109"/>
        <v>273939372.80664623</v>
      </c>
      <c r="R18" s="105">
        <f>VLOOKUP($B$1,'Multipliers and Adjustments'!$A$70:$I$86,TRUNC(COLUMN(R$2)/5)+2,FALSE)*SUMIFS('EPA US Data'!$I:$I,'EPA US Data'!$D:$D,'Country Selector'!$A$2,'EPA US Data'!$J:$J,$B$1,'EPA US Data'!$C:$C,R$2,'EPA US Data'!$G:$G,"&gt;="&amp;$A18,'EPA US Data'!$G:$G,"&lt;"&amp;$B18)*unit_conv*'State Downscaling Multipliers'!B$17</f>
        <v>259901337.76900846</v>
      </c>
      <c r="S18" s="2">
        <f t="shared" ref="S18:V18" si="110">R18+($W18-$R18)/5</f>
        <v>207921070.21520677</v>
      </c>
      <c r="T18" s="2">
        <f t="shared" si="110"/>
        <v>155940802.66140509</v>
      </c>
      <c r="U18" s="2">
        <f t="shared" si="110"/>
        <v>103960535.1076034</v>
      </c>
      <c r="V18" s="2">
        <f t="shared" si="110"/>
        <v>51980267.553801708</v>
      </c>
      <c r="W18" s="105">
        <f>VLOOKUP($B$1,'Multipliers and Adjustments'!$A$70:$I$86,TRUNC(COLUMN(W$2)/5)+2,FALSE)*SUMIFS('EPA US Data'!$I:$I,'EPA US Data'!$D:$D,'Country Selector'!$A$2,'EPA US Data'!$J:$J,$B$1,'EPA US Data'!$C:$C,W$2,'EPA US Data'!$G:$G,"&gt;="&amp;$A18,'EPA US Data'!$G:$G,"&lt;"&amp;$B18)*unit_conv*'State Downscaling Multipliers'!B$17</f>
        <v>0</v>
      </c>
      <c r="X18" s="2">
        <f t="shared" ref="X18:AA18" si="111">W18+($AB18-$W18)/5</f>
        <v>0</v>
      </c>
      <c r="Y18" s="2">
        <f t="shared" si="111"/>
        <v>0</v>
      </c>
      <c r="Z18" s="2">
        <f t="shared" si="111"/>
        <v>0</v>
      </c>
      <c r="AA18" s="2">
        <f t="shared" si="111"/>
        <v>0</v>
      </c>
      <c r="AB18" s="105">
        <f>VLOOKUP($B$1,'Multipliers and Adjustments'!$A$70:$I$86,TRUNC(COLUMN(AB$2)/5)+2,FALSE)*SUMIFS('EPA US Data'!$I:$I,'EPA US Data'!$D:$D,'Country Selector'!$A$2,'EPA US Data'!$J:$J,$B$1,'EPA US Data'!$C:$C,AB$2,'EPA US Data'!$G:$G,"&gt;="&amp;$A18,'EPA US Data'!$G:$G,"&lt;"&amp;$B18)*unit_conv*'State Downscaling Multipliers'!B$17</f>
        <v>0</v>
      </c>
      <c r="AC18" s="2">
        <f t="shared" ref="AC18:AF18" si="112">AB18+($AG18-$AB18)/5</f>
        <v>620059956.10176194</v>
      </c>
      <c r="AD18" s="2">
        <f t="shared" si="112"/>
        <v>1240119912.2035239</v>
      </c>
      <c r="AE18" s="2">
        <f t="shared" si="112"/>
        <v>1860179868.3052859</v>
      </c>
      <c r="AF18" s="2">
        <f t="shared" si="112"/>
        <v>2480239824.4070477</v>
      </c>
      <c r="AG18" s="105">
        <f>VLOOKUP($B$1,'Multipliers and Adjustments'!$A$70:$I$86,TRUNC(COLUMN(AG$2)/5)+2,FALSE)*SUMIFS('EPA US Data'!$I:$I,'EPA US Data'!$D:$D,'Country Selector'!$A$2,'EPA US Data'!$J:$J,$B$1,'EPA US Data'!$C:$C,AG$2,'EPA US Data'!$G:$G,"&gt;="&amp;$A18,'EPA US Data'!$G:$G,"&lt;"&amp;$B18)*unit_conv*'State Downscaling Multipliers'!B$17</f>
        <v>3100299780.5088096</v>
      </c>
      <c r="AH18" s="2">
        <f t="shared" ref="AH18:AK18" si="113">AG18+($AL18-$AG18)/5</f>
        <v>3094288734.3300986</v>
      </c>
      <c r="AI18" s="2">
        <f t="shared" si="113"/>
        <v>3088277688.1513877</v>
      </c>
      <c r="AJ18" s="2">
        <f t="shared" si="113"/>
        <v>3082266641.9726768</v>
      </c>
      <c r="AK18" s="2">
        <f t="shared" si="113"/>
        <v>3076255595.7939658</v>
      </c>
      <c r="AL18" s="105">
        <f>VLOOKUP($B$1,'Multipliers and Adjustments'!$A$70:$I$86,TRUNC(COLUMN(AL$2)/5)+2,FALSE)*SUMIFS('EPA US Data'!$I:$I,'EPA US Data'!$D:$D,'Country Selector'!$A$2,'EPA US Data'!$J:$J,$B$1,'EPA US Data'!$C:$C,AL$2,'EPA US Data'!$G:$G,"&gt;="&amp;$A18,'EPA US Data'!$G:$G,"&lt;"&amp;$B18)*unit_conv*'State Downscaling Multipliers'!B$17</f>
        <v>3070244549.6152539</v>
      </c>
    </row>
    <row r="19" spans="1:38" x14ac:dyDescent="0.25">
      <c r="A19" s="49">
        <f t="shared" si="8"/>
        <v>-350</v>
      </c>
      <c r="B19" s="49">
        <f t="shared" si="0"/>
        <v>-300</v>
      </c>
      <c r="C19" s="105">
        <f>VLOOKUP($B$1,'Multipliers and Adjustments'!$A$70:$I$86,TRUNC(COLUMN(C$2)/5)+2,FALSE)*SUMIFS('EPA US Data'!$I:$I,'EPA US Data'!$D:$D,'Country Selector'!$A$2,'EPA US Data'!$J:$J,$B$1,'EPA US Data'!$C:$C,C$2,'EPA US Data'!$G:$G,"&gt;="&amp;$A19,'EPA US Data'!$G:$G,"&lt;"&amp;$B19)*unit_conv*'State Downscaling Multipliers'!B$17</f>
        <v>5445102675.2689495</v>
      </c>
      <c r="D19" s="2">
        <f t="shared" ref="D19:G19" si="114">C19+($H19-$C19)/5</f>
        <v>4356082140.2151594</v>
      </c>
      <c r="E19" s="2">
        <f t="shared" si="114"/>
        <v>3267061605.1613693</v>
      </c>
      <c r="F19" s="2">
        <f t="shared" si="114"/>
        <v>2178041070.1075792</v>
      </c>
      <c r="G19" s="2">
        <f t="shared" si="114"/>
        <v>1089020535.0537894</v>
      </c>
      <c r="H19" s="105">
        <f>VLOOKUP($B$1,'Multipliers and Adjustments'!$A$70:$I$86,TRUNC(COLUMN(H$2)/5)+2,FALSE)*SUMIFS('EPA US Data'!$I:$I,'EPA US Data'!$D:$D,'Country Selector'!$A$2,'EPA US Data'!$J:$J,$B$1,'EPA US Data'!$C:$C,H$2,'EPA US Data'!$G:$G,"&gt;="&amp;$A19,'EPA US Data'!$G:$G,"&lt;"&amp;$B19)*unit_conv*'State Downscaling Multipliers'!B$17</f>
        <v>0</v>
      </c>
      <c r="I19" s="2">
        <f t="shared" ref="I19:L19" si="115">H19+($M19-$H19)/5</f>
        <v>151373779.08118981</v>
      </c>
      <c r="J19" s="2">
        <f t="shared" si="115"/>
        <v>302747558.16237962</v>
      </c>
      <c r="K19" s="2">
        <f t="shared" si="115"/>
        <v>454121337.24356943</v>
      </c>
      <c r="L19" s="2">
        <f t="shared" si="115"/>
        <v>605495116.32475924</v>
      </c>
      <c r="M19" s="105">
        <f>VLOOKUP($B$1,'Multipliers and Adjustments'!$A$70:$I$86,TRUNC(COLUMN(M$2)/5)+2,FALSE)*SUMIFS('EPA US Data'!$I:$I,'EPA US Data'!$D:$D,'Country Selector'!$A$2,'EPA US Data'!$J:$J,$B$1,'EPA US Data'!$C:$C,M$2,'EPA US Data'!$G:$G,"&gt;="&amp;$A19,'EPA US Data'!$G:$G,"&lt;"&amp;$B19)*unit_conv*'State Downscaling Multipliers'!B$17</f>
        <v>756868895.405949</v>
      </c>
      <c r="N19" s="2">
        <f t="shared" ref="N19:Q19" si="116">M19+($R19-$M19)/5</f>
        <v>605495116.32475924</v>
      </c>
      <c r="O19" s="2">
        <f t="shared" si="116"/>
        <v>454121337.24356943</v>
      </c>
      <c r="P19" s="2">
        <f t="shared" si="116"/>
        <v>302747558.16237962</v>
      </c>
      <c r="Q19" s="2">
        <f t="shared" si="116"/>
        <v>151373779.08118981</v>
      </c>
      <c r="R19" s="105">
        <f>VLOOKUP($B$1,'Multipliers and Adjustments'!$A$70:$I$86,TRUNC(COLUMN(R$2)/5)+2,FALSE)*SUMIFS('EPA US Data'!$I:$I,'EPA US Data'!$D:$D,'Country Selector'!$A$2,'EPA US Data'!$J:$J,$B$1,'EPA US Data'!$C:$C,R$2,'EPA US Data'!$G:$G,"&gt;="&amp;$A19,'EPA US Data'!$G:$G,"&lt;"&amp;$B19)*unit_conv*'State Downscaling Multipliers'!B$17</f>
        <v>0</v>
      </c>
      <c r="S19" s="2">
        <f t="shared" ref="S19:V19" si="117">R19+($W19-$R19)/5</f>
        <v>611687645.27187324</v>
      </c>
      <c r="T19" s="2">
        <f t="shared" si="117"/>
        <v>1223375290.5437465</v>
      </c>
      <c r="U19" s="2">
        <f t="shared" si="117"/>
        <v>1835062935.8156197</v>
      </c>
      <c r="V19" s="2">
        <f t="shared" si="117"/>
        <v>2446750581.0874929</v>
      </c>
      <c r="W19" s="105">
        <f>VLOOKUP($B$1,'Multipliers and Adjustments'!$A$70:$I$86,TRUNC(COLUMN(W$2)/5)+2,FALSE)*SUMIFS('EPA US Data'!$I:$I,'EPA US Data'!$D:$D,'Country Selector'!$A$2,'EPA US Data'!$J:$J,$B$1,'EPA US Data'!$C:$C,W$2,'EPA US Data'!$G:$G,"&gt;="&amp;$A19,'EPA US Data'!$G:$G,"&lt;"&amp;$B19)*unit_conv*'State Downscaling Multipliers'!B$17</f>
        <v>3058438226.3593664</v>
      </c>
      <c r="X19" s="2">
        <f t="shared" ref="X19:AA19" si="118">W19+($AB19-$W19)/5</f>
        <v>3068547161.7367077</v>
      </c>
      <c r="Y19" s="2">
        <f t="shared" si="118"/>
        <v>3078656097.114049</v>
      </c>
      <c r="Z19" s="2">
        <f t="shared" si="118"/>
        <v>3088765032.4913902</v>
      </c>
      <c r="AA19" s="2">
        <f t="shared" si="118"/>
        <v>3098873967.8687315</v>
      </c>
      <c r="AB19" s="105">
        <f>VLOOKUP($B$1,'Multipliers and Adjustments'!$A$70:$I$86,TRUNC(COLUMN(AB$2)/5)+2,FALSE)*SUMIFS('EPA US Data'!$I:$I,'EPA US Data'!$D:$D,'Country Selector'!$A$2,'EPA US Data'!$J:$J,$B$1,'EPA US Data'!$C:$C,AB$2,'EPA US Data'!$G:$G,"&gt;="&amp;$A19,'EPA US Data'!$G:$G,"&lt;"&amp;$B19)*unit_conv*'State Downscaling Multipliers'!B$17</f>
        <v>3108982903.2460737</v>
      </c>
      <c r="AC19" s="2">
        <f t="shared" ref="AC19:AF19" si="119">AB19+($AG19-$AB19)/5</f>
        <v>2487186322.596859</v>
      </c>
      <c r="AD19" s="2">
        <f t="shared" si="119"/>
        <v>1865389741.9476442</v>
      </c>
      <c r="AE19" s="2">
        <f t="shared" si="119"/>
        <v>1243593161.2984295</v>
      </c>
      <c r="AF19" s="2">
        <f t="shared" si="119"/>
        <v>621796580.64921474</v>
      </c>
      <c r="AG19" s="105">
        <f>VLOOKUP($B$1,'Multipliers and Adjustments'!$A$70:$I$86,TRUNC(COLUMN(AG$2)/5)+2,FALSE)*SUMIFS('EPA US Data'!$I:$I,'EPA US Data'!$D:$D,'Country Selector'!$A$2,'EPA US Data'!$J:$J,$B$1,'EPA US Data'!$C:$C,AG$2,'EPA US Data'!$G:$G,"&gt;="&amp;$A19,'EPA US Data'!$G:$G,"&lt;"&amp;$B19)*unit_conv*'State Downscaling Multipliers'!B$17</f>
        <v>0</v>
      </c>
      <c r="AH19" s="2">
        <f t="shared" ref="AH19:AK19" si="120">AG19+($AL19-$AG19)/5</f>
        <v>800475417.16487098</v>
      </c>
      <c r="AI19" s="2">
        <f t="shared" si="120"/>
        <v>1600950834.329742</v>
      </c>
      <c r="AJ19" s="2">
        <f t="shared" si="120"/>
        <v>2401426251.4946127</v>
      </c>
      <c r="AK19" s="2">
        <f t="shared" si="120"/>
        <v>3201901668.6594839</v>
      </c>
      <c r="AL19" s="105">
        <f>VLOOKUP($B$1,'Multipliers and Adjustments'!$A$70:$I$86,TRUNC(COLUMN(AL$2)/5)+2,FALSE)*SUMIFS('EPA US Data'!$I:$I,'EPA US Data'!$D:$D,'Country Selector'!$A$2,'EPA US Data'!$J:$J,$B$1,'EPA US Data'!$C:$C,AL$2,'EPA US Data'!$G:$G,"&gt;="&amp;$A19,'EPA US Data'!$G:$G,"&lt;"&amp;$B19)*unit_conv*'State Downscaling Multipliers'!B$17</f>
        <v>4002377085.8243551</v>
      </c>
    </row>
    <row r="20" spans="1:38" x14ac:dyDescent="0.25">
      <c r="A20" s="49">
        <f t="shared" si="8"/>
        <v>-300</v>
      </c>
      <c r="B20" s="49">
        <f t="shared" si="0"/>
        <v>-250</v>
      </c>
      <c r="C20" s="105">
        <f>VLOOKUP($B$1,'Multipliers and Adjustments'!$A$70:$I$86,TRUNC(COLUMN(C$2)/5)+2,FALSE)*SUMIFS('EPA US Data'!$I:$I,'EPA US Data'!$D:$D,'Country Selector'!$A$2,'EPA US Data'!$J:$J,$B$1,'EPA US Data'!$C:$C,C$2,'EPA US Data'!$G:$G,"&gt;="&amp;$A20,'EPA US Data'!$G:$G,"&lt;"&amp;$B20)*unit_conv*'State Downscaling Multipliers'!B$17</f>
        <v>1092616928.1226597</v>
      </c>
      <c r="D20" s="2">
        <f t="shared" ref="D20:G20" si="121">C20+($H20-$C20)/5</f>
        <v>875028759.70003903</v>
      </c>
      <c r="E20" s="2">
        <f t="shared" si="121"/>
        <v>657440591.27741838</v>
      </c>
      <c r="F20" s="2">
        <f t="shared" si="121"/>
        <v>439852422.85479772</v>
      </c>
      <c r="G20" s="2">
        <f t="shared" si="121"/>
        <v>222264254.43217704</v>
      </c>
      <c r="H20" s="105">
        <f>VLOOKUP($B$1,'Multipliers and Adjustments'!$A$70:$I$86,TRUNC(COLUMN(H$2)/5)+2,FALSE)*SUMIFS('EPA US Data'!$I:$I,'EPA US Data'!$D:$D,'Country Selector'!$A$2,'EPA US Data'!$J:$J,$B$1,'EPA US Data'!$C:$C,H$2,'EPA US Data'!$G:$G,"&gt;="&amp;$A20,'EPA US Data'!$G:$G,"&lt;"&amp;$B20)*unit_conv*'State Downscaling Multipliers'!B$17</f>
        <v>4676086.0095563736</v>
      </c>
      <c r="I20" s="2">
        <f t="shared" ref="I20:L20" si="122">H20+($M20-$H20)/5</f>
        <v>5473017888.0566292</v>
      </c>
      <c r="J20" s="2">
        <f t="shared" si="122"/>
        <v>10941359690.103703</v>
      </c>
      <c r="K20" s="2">
        <f t="shared" si="122"/>
        <v>16409701492.150776</v>
      </c>
      <c r="L20" s="2">
        <f t="shared" si="122"/>
        <v>21878043294.197849</v>
      </c>
      <c r="M20" s="105">
        <f>VLOOKUP($B$1,'Multipliers and Adjustments'!$A$70:$I$86,TRUNC(COLUMN(M$2)/5)+2,FALSE)*SUMIFS('EPA US Data'!$I:$I,'EPA US Data'!$D:$D,'Country Selector'!$A$2,'EPA US Data'!$J:$J,$B$1,'EPA US Data'!$C:$C,M$2,'EPA US Data'!$G:$G,"&gt;="&amp;$A20,'EPA US Data'!$G:$G,"&lt;"&amp;$B20)*unit_conv*'State Downscaling Multipliers'!B$17</f>
        <v>27346385096.244919</v>
      </c>
      <c r="N20" s="2">
        <f t="shared" ref="N20:Q20" si="123">M20+($R20-$M20)/5</f>
        <v>21887019114.879761</v>
      </c>
      <c r="O20" s="2">
        <f t="shared" si="123"/>
        <v>16427653133.514603</v>
      </c>
      <c r="P20" s="2">
        <f t="shared" si="123"/>
        <v>10968287152.149445</v>
      </c>
      <c r="Q20" s="2">
        <f t="shared" si="123"/>
        <v>5508921170.7842865</v>
      </c>
      <c r="R20" s="105">
        <f>VLOOKUP($B$1,'Multipliers and Adjustments'!$A$70:$I$86,TRUNC(COLUMN(R$2)/5)+2,FALSE)*SUMIFS('EPA US Data'!$I:$I,'EPA US Data'!$D:$D,'Country Selector'!$A$2,'EPA US Data'!$J:$J,$B$1,'EPA US Data'!$C:$C,R$2,'EPA US Data'!$G:$G,"&gt;="&amp;$A20,'EPA US Data'!$G:$G,"&lt;"&amp;$B20)*unit_conv*'State Downscaling Multipliers'!B$17</f>
        <v>49555189.419126868</v>
      </c>
      <c r="S20" s="2">
        <f t="shared" ref="S20:V20" si="124">R20+($W20-$R20)/5</f>
        <v>49963170.290290549</v>
      </c>
      <c r="T20" s="2">
        <f t="shared" si="124"/>
        <v>50371151.161454231</v>
      </c>
      <c r="U20" s="2">
        <f t="shared" si="124"/>
        <v>50779132.032617912</v>
      </c>
      <c r="V20" s="2">
        <f t="shared" si="124"/>
        <v>51187112.903781593</v>
      </c>
      <c r="W20" s="105">
        <f>VLOOKUP($B$1,'Multipliers and Adjustments'!$A$70:$I$86,TRUNC(COLUMN(W$2)/5)+2,FALSE)*SUMIFS('EPA US Data'!$I:$I,'EPA US Data'!$D:$D,'Country Selector'!$A$2,'EPA US Data'!$J:$J,$B$1,'EPA US Data'!$C:$C,W$2,'EPA US Data'!$G:$G,"&gt;="&amp;$A20,'EPA US Data'!$G:$G,"&lt;"&amp;$B20)*unit_conv*'State Downscaling Multipliers'!B$17</f>
        <v>51595093.774945274</v>
      </c>
      <c r="X20" s="2">
        <f t="shared" ref="X20:AA20" si="125">W20+($AB20-$W20)/5</f>
        <v>900911412.85066891</v>
      </c>
      <c r="Y20" s="2">
        <f t="shared" si="125"/>
        <v>1750227731.9263926</v>
      </c>
      <c r="Z20" s="2">
        <f t="shared" si="125"/>
        <v>2599544051.0021162</v>
      </c>
      <c r="AA20" s="2">
        <f t="shared" si="125"/>
        <v>3448860370.0778399</v>
      </c>
      <c r="AB20" s="105">
        <f>VLOOKUP($B$1,'Multipliers and Adjustments'!$A$70:$I$86,TRUNC(COLUMN(AB$2)/5)+2,FALSE)*SUMIFS('EPA US Data'!$I:$I,'EPA US Data'!$D:$D,'Country Selector'!$A$2,'EPA US Data'!$J:$J,$B$1,'EPA US Data'!$C:$C,AB$2,'EPA US Data'!$G:$G,"&gt;="&amp;$A20,'EPA US Data'!$G:$G,"&lt;"&amp;$B20)*unit_conv*'State Downscaling Multipliers'!B$17</f>
        <v>4298176689.1535635</v>
      </c>
      <c r="AC20" s="2">
        <f t="shared" ref="AC20:AF20" si="126">AB20+($AG20-$AB20)/5</f>
        <v>4271898992.5130877</v>
      </c>
      <c r="AD20" s="2">
        <f t="shared" si="126"/>
        <v>4245621295.872612</v>
      </c>
      <c r="AE20" s="2">
        <f t="shared" si="126"/>
        <v>4219343599.2321362</v>
      </c>
      <c r="AF20" s="2">
        <f t="shared" si="126"/>
        <v>4193065902.5916605</v>
      </c>
      <c r="AG20" s="105">
        <f>VLOOKUP($B$1,'Multipliers and Adjustments'!$A$70:$I$86,TRUNC(COLUMN(AG$2)/5)+2,FALSE)*SUMIFS('EPA US Data'!$I:$I,'EPA US Data'!$D:$D,'Country Selector'!$A$2,'EPA US Data'!$J:$J,$B$1,'EPA US Data'!$C:$C,AG$2,'EPA US Data'!$G:$G,"&gt;="&amp;$A20,'EPA US Data'!$G:$G,"&lt;"&amp;$B20)*unit_conv*'State Downscaling Multipliers'!B$17</f>
        <v>4166788205.9511847</v>
      </c>
      <c r="AH20" s="2">
        <f t="shared" ref="AH20:AK20" si="127">AG20+($AL20-$AG20)/5</f>
        <v>3372151967.4561353</v>
      </c>
      <c r="AI20" s="2">
        <f t="shared" si="127"/>
        <v>2577515728.9610858</v>
      </c>
      <c r="AJ20" s="2">
        <f t="shared" si="127"/>
        <v>1782879490.4660363</v>
      </c>
      <c r="AK20" s="2">
        <f t="shared" si="127"/>
        <v>988243251.97098684</v>
      </c>
      <c r="AL20" s="105">
        <f>VLOOKUP($B$1,'Multipliers and Adjustments'!$A$70:$I$86,TRUNC(COLUMN(AL$2)/5)+2,FALSE)*SUMIFS('EPA US Data'!$I:$I,'EPA US Data'!$D:$D,'Country Selector'!$A$2,'EPA US Data'!$J:$J,$B$1,'EPA US Data'!$C:$C,AL$2,'EPA US Data'!$G:$G,"&gt;="&amp;$A20,'EPA US Data'!$G:$G,"&lt;"&amp;$B20)*unit_conv*'State Downscaling Multipliers'!B$17</f>
        <v>193607013.47593743</v>
      </c>
    </row>
    <row r="21" spans="1:38" ht="15.75" customHeight="1" x14ac:dyDescent="0.25">
      <c r="A21" s="49">
        <f t="shared" si="8"/>
        <v>-250</v>
      </c>
      <c r="B21" s="49">
        <f t="shared" si="0"/>
        <v>-200</v>
      </c>
      <c r="C21" s="105">
        <f>VLOOKUP($B$1,'Multipliers and Adjustments'!$A$70:$I$86,TRUNC(COLUMN(C$2)/5)+2,FALSE)*SUMIFS('EPA US Data'!$I:$I,'EPA US Data'!$D:$D,'Country Selector'!$A$2,'EPA US Data'!$J:$J,$B$1,'EPA US Data'!$C:$C,C$2,'EPA US Data'!$G:$G,"&gt;="&amp;$A21,'EPA US Data'!$G:$G,"&lt;"&amp;$B21)*unit_conv*'State Downscaling Multipliers'!B$17</f>
        <v>339809741.17929989</v>
      </c>
      <c r="D21" s="2">
        <f t="shared" ref="D21:G21" si="128">C21+($H21-$C21)/5</f>
        <v>6844036339.2740126</v>
      </c>
      <c r="E21" s="2">
        <f t="shared" si="128"/>
        <v>13348262937.368725</v>
      </c>
      <c r="F21" s="2">
        <f t="shared" si="128"/>
        <v>19852489535.463436</v>
      </c>
      <c r="G21" s="2">
        <f t="shared" si="128"/>
        <v>26356716133.558147</v>
      </c>
      <c r="H21" s="105">
        <f>VLOOKUP($B$1,'Multipliers and Adjustments'!$A$70:$I$86,TRUNC(COLUMN(H$2)/5)+2,FALSE)*SUMIFS('EPA US Data'!$I:$I,'EPA US Data'!$D:$D,'Country Selector'!$A$2,'EPA US Data'!$J:$J,$B$1,'EPA US Data'!$C:$C,H$2,'EPA US Data'!$G:$G,"&gt;="&amp;$A21,'EPA US Data'!$G:$G,"&lt;"&amp;$B21)*unit_conv*'State Downscaling Multipliers'!B$17</f>
        <v>32860942731.652859</v>
      </c>
      <c r="I21" s="2">
        <f t="shared" ref="I21:L21" si="129">H21+($M21-$H21)/5</f>
        <v>26288754185.322289</v>
      </c>
      <c r="J21" s="2">
        <f t="shared" si="129"/>
        <v>19716565638.991714</v>
      </c>
      <c r="K21" s="2">
        <f t="shared" si="129"/>
        <v>13144377092.661142</v>
      </c>
      <c r="L21" s="2">
        <f t="shared" si="129"/>
        <v>6572188546.3305702</v>
      </c>
      <c r="M21" s="105">
        <f>VLOOKUP($B$1,'Multipliers and Adjustments'!$A$70:$I$86,TRUNC(COLUMN(M$2)/5)+2,FALSE)*SUMIFS('EPA US Data'!$I:$I,'EPA US Data'!$D:$D,'Country Selector'!$A$2,'EPA US Data'!$J:$J,$B$1,'EPA US Data'!$C:$C,M$2,'EPA US Data'!$G:$G,"&gt;="&amp;$A21,'EPA US Data'!$G:$G,"&lt;"&amp;$B21)*unit_conv*'State Downscaling Multipliers'!B$17</f>
        <v>0</v>
      </c>
      <c r="N21" s="2">
        <f t="shared" ref="N21:Q21" si="130">M21+($R21-$M21)/5</f>
        <v>844967222.97314477</v>
      </c>
      <c r="O21" s="2">
        <f t="shared" si="130"/>
        <v>1689934445.9462895</v>
      </c>
      <c r="P21" s="2">
        <f t="shared" si="130"/>
        <v>2534901668.9194345</v>
      </c>
      <c r="Q21" s="2">
        <f t="shared" si="130"/>
        <v>3379868891.8925791</v>
      </c>
      <c r="R21" s="105">
        <f>VLOOKUP($B$1,'Multipliers and Adjustments'!$A$70:$I$86,TRUNC(COLUMN(R$2)/5)+2,FALSE)*SUMIFS('EPA US Data'!$I:$I,'EPA US Data'!$D:$D,'Country Selector'!$A$2,'EPA US Data'!$J:$J,$B$1,'EPA US Data'!$C:$C,R$2,'EPA US Data'!$G:$G,"&gt;="&amp;$A21,'EPA US Data'!$G:$G,"&lt;"&amp;$B21)*unit_conv*'State Downscaling Multipliers'!B$17</f>
        <v>4224836114.8657241</v>
      </c>
      <c r="S21" s="2">
        <f t="shared" ref="S21:V21" si="131">R21+($W21-$R21)/5</f>
        <v>4265453428.6117225</v>
      </c>
      <c r="T21" s="2">
        <f t="shared" si="131"/>
        <v>4306070742.3577213</v>
      </c>
      <c r="U21" s="2">
        <f t="shared" si="131"/>
        <v>4346688056.1037197</v>
      </c>
      <c r="V21" s="2">
        <f t="shared" si="131"/>
        <v>4387305369.8497181</v>
      </c>
      <c r="W21" s="105">
        <f>VLOOKUP($B$1,'Multipliers and Adjustments'!$A$70:$I$86,TRUNC(COLUMN(W$2)/5)+2,FALSE)*SUMIFS('EPA US Data'!$I:$I,'EPA US Data'!$D:$D,'Country Selector'!$A$2,'EPA US Data'!$J:$J,$B$1,'EPA US Data'!$C:$C,W$2,'EPA US Data'!$G:$G,"&gt;="&amp;$A21,'EPA US Data'!$G:$G,"&lt;"&amp;$B21)*unit_conv*'State Downscaling Multipliers'!B$17</f>
        <v>4427922683.5957165</v>
      </c>
      <c r="X21" s="2">
        <f t="shared" ref="X21:AA21" si="132">W21+($AB21-$W21)/5</f>
        <v>3581383755.8430853</v>
      </c>
      <c r="Y21" s="2">
        <f t="shared" si="132"/>
        <v>2734844828.0904541</v>
      </c>
      <c r="Z21" s="2">
        <f t="shared" si="132"/>
        <v>1888305900.3378227</v>
      </c>
      <c r="AA21" s="2">
        <f t="shared" si="132"/>
        <v>1041766972.5851912</v>
      </c>
      <c r="AB21" s="105">
        <f>VLOOKUP($B$1,'Multipliers and Adjustments'!$A$70:$I$86,TRUNC(COLUMN(AB$2)/5)+2,FALSE)*SUMIFS('EPA US Data'!$I:$I,'EPA US Data'!$D:$D,'Country Selector'!$A$2,'EPA US Data'!$J:$J,$B$1,'EPA US Data'!$C:$C,AB$2,'EPA US Data'!$G:$G,"&gt;="&amp;$A21,'EPA US Data'!$G:$G,"&lt;"&amp;$B21)*unit_conv*'State Downscaling Multipliers'!B$17</f>
        <v>195228044.83255899</v>
      </c>
      <c r="AC21" s="2">
        <f t="shared" ref="AC21:AF21" si="133">AB21+($AG21-$AB21)/5</f>
        <v>210190807.072023</v>
      </c>
      <c r="AD21" s="2">
        <f t="shared" si="133"/>
        <v>225153569.31148702</v>
      </c>
      <c r="AE21" s="2">
        <f t="shared" si="133"/>
        <v>240116331.55095103</v>
      </c>
      <c r="AF21" s="2">
        <f t="shared" si="133"/>
        <v>255079093.79041505</v>
      </c>
      <c r="AG21" s="105">
        <f>VLOOKUP($B$1,'Multipliers and Adjustments'!$A$70:$I$86,TRUNC(COLUMN(AG$2)/5)+2,FALSE)*SUMIFS('EPA US Data'!$I:$I,'EPA US Data'!$D:$D,'Country Selector'!$A$2,'EPA US Data'!$J:$J,$B$1,'EPA US Data'!$C:$C,AG$2,'EPA US Data'!$G:$G,"&gt;="&amp;$A21,'EPA US Data'!$G:$G,"&lt;"&amp;$B21)*unit_conv*'State Downscaling Multipliers'!B$17</f>
        <v>270041856.02987909</v>
      </c>
      <c r="AH21" s="2">
        <f t="shared" ref="AH21:AK21" si="134">AG21+($AL21-$AG21)/5</f>
        <v>232125133.5765481</v>
      </c>
      <c r="AI21" s="2">
        <f t="shared" si="134"/>
        <v>194208411.12321711</v>
      </c>
      <c r="AJ21" s="2">
        <f t="shared" si="134"/>
        <v>156291688.66988611</v>
      </c>
      <c r="AK21" s="2">
        <f t="shared" si="134"/>
        <v>118374966.21655512</v>
      </c>
      <c r="AL21" s="105">
        <f>VLOOKUP($B$1,'Multipliers and Adjustments'!$A$70:$I$86,TRUNC(COLUMN(AL$2)/5)+2,FALSE)*SUMIFS('EPA US Data'!$I:$I,'EPA US Data'!$D:$D,'Country Selector'!$A$2,'EPA US Data'!$J:$J,$B$1,'EPA US Data'!$C:$C,AL$2,'EPA US Data'!$G:$G,"&gt;="&amp;$A21,'EPA US Data'!$G:$G,"&lt;"&amp;$B21)*unit_conv*'State Downscaling Multipliers'!B$17</f>
        <v>80458243.763224095</v>
      </c>
    </row>
    <row r="22" spans="1:38" ht="15.75" customHeight="1" x14ac:dyDescent="0.25">
      <c r="A22" s="49">
        <f t="shared" si="8"/>
        <v>-200</v>
      </c>
      <c r="B22" s="49">
        <f t="shared" si="0"/>
        <v>-150</v>
      </c>
      <c r="C22" s="105">
        <f>VLOOKUP($B$1,'Multipliers and Adjustments'!$A$70:$I$86,TRUNC(COLUMN(C$2)/5)+2,FALSE)*SUMIFS('EPA US Data'!$I:$I,'EPA US Data'!$D:$D,'Country Selector'!$A$2,'EPA US Data'!$J:$J,$B$1,'EPA US Data'!$C:$C,C$2,'EPA US Data'!$G:$G,"&gt;="&amp;$A22,'EPA US Data'!$G:$G,"&lt;"&amp;$B22)*unit_conv*'State Downscaling Multipliers'!B$17</f>
        <v>31358622482.125435</v>
      </c>
      <c r="D22" s="2">
        <f t="shared" ref="D22:G22" si="135">C22+($H22-$C22)/5</f>
        <v>25087408509.318092</v>
      </c>
      <c r="E22" s="2">
        <f t="shared" si="135"/>
        <v>18816194536.51075</v>
      </c>
      <c r="F22" s="2">
        <f t="shared" si="135"/>
        <v>12544980563.703409</v>
      </c>
      <c r="G22" s="2">
        <f t="shared" si="135"/>
        <v>6273766590.8960686</v>
      </c>
      <c r="H22" s="105">
        <f>VLOOKUP($B$1,'Multipliers and Adjustments'!$A$70:$I$86,TRUNC(COLUMN(H$2)/5)+2,FALSE)*SUMIFS('EPA US Data'!$I:$I,'EPA US Data'!$D:$D,'Country Selector'!$A$2,'EPA US Data'!$J:$J,$B$1,'EPA US Data'!$C:$C,H$2,'EPA US Data'!$G:$G,"&gt;="&amp;$A22,'EPA US Data'!$G:$G,"&lt;"&amp;$B22)*unit_conv*'State Downscaling Multipliers'!B$17</f>
        <v>2552618.0887290682</v>
      </c>
      <c r="I22" s="2">
        <f t="shared" ref="I22:L22" si="136">H22+($M22-$H22)/5</f>
        <v>2042094.4709832545</v>
      </c>
      <c r="J22" s="2">
        <f t="shared" si="136"/>
        <v>1531570.8532374408</v>
      </c>
      <c r="K22" s="2">
        <f t="shared" si="136"/>
        <v>1021047.2354916271</v>
      </c>
      <c r="L22" s="2">
        <f t="shared" si="136"/>
        <v>510523.61774581351</v>
      </c>
      <c r="M22" s="105">
        <f>VLOOKUP($B$1,'Multipliers and Adjustments'!$A$70:$I$86,TRUNC(COLUMN(M$2)/5)+2,FALSE)*SUMIFS('EPA US Data'!$I:$I,'EPA US Data'!$D:$D,'Country Selector'!$A$2,'EPA US Data'!$J:$J,$B$1,'EPA US Data'!$C:$C,M$2,'EPA US Data'!$G:$G,"&gt;="&amp;$A22,'EPA US Data'!$G:$G,"&lt;"&amp;$B22)*unit_conv*'State Downscaling Multipliers'!B$17</f>
        <v>0</v>
      </c>
      <c r="N22" s="2">
        <f t="shared" ref="N22:Q22" si="137">M22+($R22-$M22)/5</f>
        <v>1062787707.0293585</v>
      </c>
      <c r="O22" s="2">
        <f t="shared" si="137"/>
        <v>2125575414.058717</v>
      </c>
      <c r="P22" s="2">
        <f t="shared" si="137"/>
        <v>3188363121.0880756</v>
      </c>
      <c r="Q22" s="2">
        <f t="shared" si="137"/>
        <v>4251150828.117434</v>
      </c>
      <c r="R22" s="105">
        <f>VLOOKUP($B$1,'Multipliers and Adjustments'!$A$70:$I$86,TRUNC(COLUMN(R$2)/5)+2,FALSE)*SUMIFS('EPA US Data'!$I:$I,'EPA US Data'!$D:$D,'Country Selector'!$A$2,'EPA US Data'!$J:$J,$B$1,'EPA US Data'!$C:$C,R$2,'EPA US Data'!$G:$G,"&gt;="&amp;$A22,'EPA US Data'!$G:$G,"&lt;"&amp;$B22)*unit_conv*'State Downscaling Multipliers'!B$17</f>
        <v>5313938535.1467924</v>
      </c>
      <c r="S22" s="2">
        <f t="shared" ref="S22:V22" si="138">R22+($W22-$R22)/5</f>
        <v>4305501266.4234505</v>
      </c>
      <c r="T22" s="2">
        <f t="shared" si="138"/>
        <v>3297063997.7001085</v>
      </c>
      <c r="U22" s="2">
        <f t="shared" si="138"/>
        <v>2288626728.9767666</v>
      </c>
      <c r="V22" s="2">
        <f t="shared" si="138"/>
        <v>1280189460.2534246</v>
      </c>
      <c r="W22" s="105">
        <f>VLOOKUP($B$1,'Multipliers and Adjustments'!$A$70:$I$86,TRUNC(COLUMN(W$2)/5)+2,FALSE)*SUMIFS('EPA US Data'!$I:$I,'EPA US Data'!$D:$D,'Country Selector'!$A$2,'EPA US Data'!$J:$J,$B$1,'EPA US Data'!$C:$C,W$2,'EPA US Data'!$G:$G,"&gt;="&amp;$A22,'EPA US Data'!$G:$G,"&lt;"&amp;$B22)*unit_conv*'State Downscaling Multipliers'!B$17</f>
        <v>271752191.53008306</v>
      </c>
      <c r="X22" s="2">
        <f t="shared" ref="X22:AA22" si="139">W22+($AB22-$W22)/5</f>
        <v>233836586.29179347</v>
      </c>
      <c r="Y22" s="2">
        <f t="shared" si="139"/>
        <v>195920981.05350387</v>
      </c>
      <c r="Z22" s="2">
        <f t="shared" si="139"/>
        <v>158005375.81521428</v>
      </c>
      <c r="AA22" s="2">
        <f t="shared" si="139"/>
        <v>120089770.5769247</v>
      </c>
      <c r="AB22" s="105">
        <f>VLOOKUP($B$1,'Multipliers and Adjustments'!$A$70:$I$86,TRUNC(COLUMN(AB$2)/5)+2,FALSE)*SUMIFS('EPA US Data'!$I:$I,'EPA US Data'!$D:$D,'Country Selector'!$A$2,'EPA US Data'!$J:$J,$B$1,'EPA US Data'!$C:$C,AB$2,'EPA US Data'!$G:$G,"&gt;="&amp;$A22,'EPA US Data'!$G:$G,"&lt;"&amp;$B22)*unit_conv*'State Downscaling Multipliers'!B$17</f>
        <v>82174165.338635176</v>
      </c>
      <c r="AC22" s="2">
        <f t="shared" ref="AC22:AF22" si="140">AB22+($AG22-$AB22)/5</f>
        <v>262320060.42566529</v>
      </c>
      <c r="AD22" s="2">
        <f t="shared" si="140"/>
        <v>442465955.51269543</v>
      </c>
      <c r="AE22" s="2">
        <f t="shared" si="140"/>
        <v>622611850.59972548</v>
      </c>
      <c r="AF22" s="2">
        <f t="shared" si="140"/>
        <v>802757745.68675566</v>
      </c>
      <c r="AG22" s="105">
        <f>VLOOKUP($B$1,'Multipliers and Adjustments'!$A$70:$I$86,TRUNC(COLUMN(AG$2)/5)+2,FALSE)*SUMIFS('EPA US Data'!$I:$I,'EPA US Data'!$D:$D,'Country Selector'!$A$2,'EPA US Data'!$J:$J,$B$1,'EPA US Data'!$C:$C,AG$2,'EPA US Data'!$G:$G,"&gt;="&amp;$A22,'EPA US Data'!$G:$G,"&lt;"&amp;$B22)*unit_conv*'State Downscaling Multipliers'!B$17</f>
        <v>982903640.77378583</v>
      </c>
      <c r="AH22" s="2">
        <f t="shared" ref="AH22:AK22" si="141">AG22+($AL22-$AG22)/5</f>
        <v>975422830.17869449</v>
      </c>
      <c r="AI22" s="2">
        <f t="shared" si="141"/>
        <v>967942019.58360314</v>
      </c>
      <c r="AJ22" s="2">
        <f t="shared" si="141"/>
        <v>960461208.9885118</v>
      </c>
      <c r="AK22" s="2">
        <f t="shared" si="141"/>
        <v>952980398.39342046</v>
      </c>
      <c r="AL22" s="105">
        <f>VLOOKUP($B$1,'Multipliers and Adjustments'!$A$70:$I$86,TRUNC(COLUMN(AL$2)/5)+2,FALSE)*SUMIFS('EPA US Data'!$I:$I,'EPA US Data'!$D:$D,'Country Selector'!$A$2,'EPA US Data'!$J:$J,$B$1,'EPA US Data'!$C:$C,AL$2,'EPA US Data'!$G:$G,"&gt;="&amp;$A22,'EPA US Data'!$G:$G,"&lt;"&amp;$B22)*unit_conv*'State Downscaling Multipliers'!B$17</f>
        <v>945499587.79832935</v>
      </c>
    </row>
    <row r="23" spans="1:38" ht="15.75" customHeight="1" x14ac:dyDescent="0.25">
      <c r="A23" s="49">
        <f t="shared" si="8"/>
        <v>-150</v>
      </c>
      <c r="B23" s="49">
        <f t="shared" si="0"/>
        <v>-100</v>
      </c>
      <c r="C23" s="105">
        <f>VLOOKUP($B$1,'Multipliers and Adjustments'!$A$70:$I$86,TRUNC(COLUMN(C$2)/5)+2,FALSE)*SUMIFS('EPA US Data'!$I:$I,'EPA US Data'!$D:$D,'Country Selector'!$A$2,'EPA US Data'!$J:$J,$B$1,'EPA US Data'!$C:$C,C$2,'EPA US Data'!$G:$G,"&gt;="&amp;$A23,'EPA US Data'!$G:$G,"&lt;"&amp;$B23)*unit_conv*'State Downscaling Multipliers'!B$17</f>
        <v>1086628194.3859379</v>
      </c>
      <c r="D23" s="2">
        <f t="shared" ref="D23:G23" si="142">C23+($H23-$C23)/5</f>
        <v>916223651.76441431</v>
      </c>
      <c r="E23" s="2">
        <f t="shared" si="142"/>
        <v>745819109.14289069</v>
      </c>
      <c r="F23" s="2">
        <f t="shared" si="142"/>
        <v>575414566.52136707</v>
      </c>
      <c r="G23" s="2">
        <f t="shared" si="142"/>
        <v>405010023.89984339</v>
      </c>
      <c r="H23" s="105">
        <f>VLOOKUP($B$1,'Multipliers and Adjustments'!$A$70:$I$86,TRUNC(COLUMN(H$2)/5)+2,FALSE)*SUMIFS('EPA US Data'!$I:$I,'EPA US Data'!$D:$D,'Country Selector'!$A$2,'EPA US Data'!$J:$J,$B$1,'EPA US Data'!$C:$C,H$2,'EPA US Data'!$G:$G,"&gt;="&amp;$A23,'EPA US Data'!$G:$G,"&lt;"&amp;$B23)*unit_conv*'State Downscaling Multipliers'!B$17</f>
        <v>234605481.27831954</v>
      </c>
      <c r="I23" s="2">
        <f t="shared" ref="I23:L23" si="143">H23+($M23-$H23)/5</f>
        <v>1000977934.2159748</v>
      </c>
      <c r="J23" s="2">
        <f t="shared" si="143"/>
        <v>1767350387.15363</v>
      </c>
      <c r="K23" s="2">
        <f t="shared" si="143"/>
        <v>2533722840.0912852</v>
      </c>
      <c r="L23" s="2">
        <f t="shared" si="143"/>
        <v>3300095293.0289402</v>
      </c>
      <c r="M23" s="105">
        <f>VLOOKUP($B$1,'Multipliers and Adjustments'!$A$70:$I$86,TRUNC(COLUMN(M$2)/5)+2,FALSE)*SUMIFS('EPA US Data'!$I:$I,'EPA US Data'!$D:$D,'Country Selector'!$A$2,'EPA US Data'!$J:$J,$B$1,'EPA US Data'!$C:$C,M$2,'EPA US Data'!$G:$G,"&gt;="&amp;$A23,'EPA US Data'!$G:$G,"&lt;"&amp;$B23)*unit_conv*'State Downscaling Multipliers'!B$17</f>
        <v>4066467745.9665956</v>
      </c>
      <c r="N23" s="2">
        <f t="shared" ref="N23:Q23" si="144">M23+($R23-$M23)/5</f>
        <v>3253174196.7732763</v>
      </c>
      <c r="O23" s="2">
        <f t="shared" si="144"/>
        <v>2439880647.579957</v>
      </c>
      <c r="P23" s="2">
        <f t="shared" si="144"/>
        <v>1626587098.3866379</v>
      </c>
      <c r="Q23" s="2">
        <f t="shared" si="144"/>
        <v>813293549.19331884</v>
      </c>
      <c r="R23" s="105">
        <f>VLOOKUP($B$1,'Multipliers and Adjustments'!$A$70:$I$86,TRUNC(COLUMN(R$2)/5)+2,FALSE)*SUMIFS('EPA US Data'!$I:$I,'EPA US Data'!$D:$D,'Country Selector'!$A$2,'EPA US Data'!$J:$J,$B$1,'EPA US Data'!$C:$C,R$2,'EPA US Data'!$G:$G,"&gt;="&amp;$A23,'EPA US Data'!$G:$G,"&lt;"&amp;$B23)*unit_conv*'State Downscaling Multipliers'!B$17</f>
        <v>0</v>
      </c>
      <c r="S23" s="2">
        <f t="shared" ref="S23:V23" si="145">R23+($W23-$R23)/5</f>
        <v>221819666.80289739</v>
      </c>
      <c r="T23" s="2">
        <f t="shared" si="145"/>
        <v>443639333.60579479</v>
      </c>
      <c r="U23" s="2">
        <f t="shared" si="145"/>
        <v>665459000.40869212</v>
      </c>
      <c r="V23" s="2">
        <f t="shared" si="145"/>
        <v>887278667.21158957</v>
      </c>
      <c r="W23" s="105">
        <f>VLOOKUP($B$1,'Multipliers and Adjustments'!$A$70:$I$86,TRUNC(COLUMN(W$2)/5)+2,FALSE)*SUMIFS('EPA US Data'!$I:$I,'EPA US Data'!$D:$D,'Country Selector'!$A$2,'EPA US Data'!$J:$J,$B$1,'EPA US Data'!$C:$C,W$2,'EPA US Data'!$G:$G,"&gt;="&amp;$A23,'EPA US Data'!$G:$G,"&lt;"&amp;$B23)*unit_conv*'State Downscaling Multipliers'!B$17</f>
        <v>1109098334.014487</v>
      </c>
      <c r="X23" s="2">
        <f t="shared" ref="X23:AA23" si="146">W23+($AB23-$W23)/5</f>
        <v>1103079278.6327703</v>
      </c>
      <c r="Y23" s="2">
        <f t="shared" si="146"/>
        <v>1097060223.2510536</v>
      </c>
      <c r="Z23" s="2">
        <f t="shared" si="146"/>
        <v>1091041167.8693368</v>
      </c>
      <c r="AA23" s="2">
        <f t="shared" si="146"/>
        <v>1085022112.4876201</v>
      </c>
      <c r="AB23" s="105">
        <f>VLOOKUP($B$1,'Multipliers and Adjustments'!$A$70:$I$86,TRUNC(COLUMN(AB$2)/5)+2,FALSE)*SUMIFS('EPA US Data'!$I:$I,'EPA US Data'!$D:$D,'Country Selector'!$A$2,'EPA US Data'!$J:$J,$B$1,'EPA US Data'!$C:$C,AB$2,'EPA US Data'!$G:$G,"&gt;="&amp;$A23,'EPA US Data'!$G:$G,"&lt;"&amp;$B23)*unit_conv*'State Downscaling Multipliers'!B$17</f>
        <v>1079003057.1059031</v>
      </c>
      <c r="AC23" s="2">
        <f t="shared" ref="AC23:AF23" si="147">AB23+($AG23-$AB23)/5</f>
        <v>875720947.47793007</v>
      </c>
      <c r="AD23" s="2">
        <f t="shared" si="147"/>
        <v>672438837.84995699</v>
      </c>
      <c r="AE23" s="2">
        <f t="shared" si="147"/>
        <v>469156728.22198397</v>
      </c>
      <c r="AF23" s="2">
        <f t="shared" si="147"/>
        <v>265874618.59401095</v>
      </c>
      <c r="AG23" s="105">
        <f>VLOOKUP($B$1,'Multipliers and Adjustments'!$A$70:$I$86,TRUNC(COLUMN(AG$2)/5)+2,FALSE)*SUMIFS('EPA US Data'!$I:$I,'EPA US Data'!$D:$D,'Country Selector'!$A$2,'EPA US Data'!$J:$J,$B$1,'EPA US Data'!$C:$C,AG$2,'EPA US Data'!$G:$G,"&gt;="&amp;$A23,'EPA US Data'!$G:$G,"&lt;"&amp;$B23)*unit_conv*'State Downscaling Multipliers'!B$17</f>
        <v>62592508.966038145</v>
      </c>
      <c r="AH23" s="2">
        <f t="shared" ref="AH23:AK23" si="148">AG23+($AL23-$AG23)/5</f>
        <v>62276666.656613171</v>
      </c>
      <c r="AI23" s="2">
        <f t="shared" si="148"/>
        <v>61960824.347188197</v>
      </c>
      <c r="AJ23" s="2">
        <f t="shared" si="148"/>
        <v>61644982.037763223</v>
      </c>
      <c r="AK23" s="2">
        <f t="shared" si="148"/>
        <v>61329139.728338249</v>
      </c>
      <c r="AL23" s="105">
        <f>VLOOKUP($B$1,'Multipliers and Adjustments'!$A$70:$I$86,TRUNC(COLUMN(AL$2)/5)+2,FALSE)*SUMIFS('EPA US Data'!$I:$I,'EPA US Data'!$D:$D,'Country Selector'!$A$2,'EPA US Data'!$J:$J,$B$1,'EPA US Data'!$C:$C,AL$2,'EPA US Data'!$G:$G,"&gt;="&amp;$A23,'EPA US Data'!$G:$G,"&lt;"&amp;$B23)*unit_conv*'State Downscaling Multipliers'!B$17</f>
        <v>61013297.41891326</v>
      </c>
    </row>
    <row r="24" spans="1:38" ht="15.75" customHeight="1" x14ac:dyDescent="0.25">
      <c r="A24" s="50">
        <f t="shared" si="8"/>
        <v>-100</v>
      </c>
      <c r="B24" s="50">
        <f t="shared" ref="B24:B33" si="149">A24+10</f>
        <v>-90</v>
      </c>
      <c r="C24" s="105">
        <f>VLOOKUP($B$1,'Multipliers and Adjustments'!$A$70:$I$86,TRUNC(COLUMN(C$2)/5)+2,FALSE)*SUMIFS('EPA US Data'!$I:$I,'EPA US Data'!$D:$D,'Country Selector'!$A$2,'EPA US Data'!$J:$J,$B$1,'EPA US Data'!$C:$C,C$2,'EPA US Data'!$G:$G,"&gt;="&amp;$A24,'EPA US Data'!$G:$G,"&lt;"&amp;$B24)*unit_conv*'State Downscaling Multipliers'!B$17</f>
        <v>259452746.22690442</v>
      </c>
      <c r="D24" s="2">
        <f t="shared" ref="D24:G24" si="150">C24+($H24-$C24)/5</f>
        <v>1344663558.8262384</v>
      </c>
      <c r="E24" s="2">
        <f t="shared" si="150"/>
        <v>2429874371.4255724</v>
      </c>
      <c r="F24" s="2">
        <f t="shared" si="150"/>
        <v>3515085184.0249062</v>
      </c>
      <c r="G24" s="2">
        <f t="shared" si="150"/>
        <v>4600295996.6242399</v>
      </c>
      <c r="H24" s="105">
        <f>VLOOKUP($B$1,'Multipliers and Adjustments'!$A$70:$I$86,TRUNC(COLUMN(H$2)/5)+2,FALSE)*SUMIFS('EPA US Data'!$I:$I,'EPA US Data'!$D:$D,'Country Selector'!$A$2,'EPA US Data'!$J:$J,$B$1,'EPA US Data'!$C:$C,H$2,'EPA US Data'!$G:$G,"&gt;="&amp;$A24,'EPA US Data'!$G:$G,"&lt;"&amp;$B24)*unit_conv*'State Downscaling Multipliers'!B$17</f>
        <v>5685506809.2235746</v>
      </c>
      <c r="I24" s="2">
        <f t="shared" ref="I24:L24" si="151">H24+($M24-$H24)/5</f>
        <v>4548405447.3788595</v>
      </c>
      <c r="J24" s="2">
        <f t="shared" si="151"/>
        <v>3411304085.5341444</v>
      </c>
      <c r="K24" s="2">
        <f t="shared" si="151"/>
        <v>2274202723.6894293</v>
      </c>
      <c r="L24" s="2">
        <f t="shared" si="151"/>
        <v>1137101361.8447144</v>
      </c>
      <c r="M24" s="105">
        <f>VLOOKUP($B$1,'Multipliers and Adjustments'!$A$70:$I$86,TRUNC(COLUMN(M$2)/5)+2,FALSE)*SUMIFS('EPA US Data'!$I:$I,'EPA US Data'!$D:$D,'Country Selector'!$A$2,'EPA US Data'!$J:$J,$B$1,'EPA US Data'!$C:$C,M$2,'EPA US Data'!$G:$G,"&gt;="&amp;$A24,'EPA US Data'!$G:$G,"&lt;"&amp;$B24)*unit_conv*'State Downscaling Multipliers'!B$17</f>
        <v>0</v>
      </c>
      <c r="N24" s="2">
        <f t="shared" ref="N24:Q24" si="152">M24+($R24-$M24)/5</f>
        <v>0</v>
      </c>
      <c r="O24" s="2">
        <f t="shared" si="152"/>
        <v>0</v>
      </c>
      <c r="P24" s="2">
        <f t="shared" si="152"/>
        <v>0</v>
      </c>
      <c r="Q24" s="2">
        <f t="shared" si="152"/>
        <v>0</v>
      </c>
      <c r="R24" s="105">
        <f>VLOOKUP($B$1,'Multipliers and Adjustments'!$A$70:$I$86,TRUNC(COLUMN(R$2)/5)+2,FALSE)*SUMIFS('EPA US Data'!$I:$I,'EPA US Data'!$D:$D,'Country Selector'!$A$2,'EPA US Data'!$J:$J,$B$1,'EPA US Data'!$C:$C,R$2,'EPA US Data'!$G:$G,"&gt;="&amp;$A24,'EPA US Data'!$G:$G,"&lt;"&amp;$B24)*unit_conv*'State Downscaling Multipliers'!B$17</f>
        <v>0</v>
      </c>
      <c r="S24" s="2">
        <f t="shared" ref="S24:V24" si="153">R24+($W24-$R24)/5</f>
        <v>0</v>
      </c>
      <c r="T24" s="2">
        <f t="shared" si="153"/>
        <v>0</v>
      </c>
      <c r="U24" s="2">
        <f t="shared" si="153"/>
        <v>0</v>
      </c>
      <c r="V24" s="2">
        <f t="shared" si="153"/>
        <v>0</v>
      </c>
      <c r="W24" s="105">
        <f>VLOOKUP($B$1,'Multipliers and Adjustments'!$A$70:$I$86,TRUNC(COLUMN(W$2)/5)+2,FALSE)*SUMIFS('EPA US Data'!$I:$I,'EPA US Data'!$D:$D,'Country Selector'!$A$2,'EPA US Data'!$J:$J,$B$1,'EPA US Data'!$C:$C,W$2,'EPA US Data'!$G:$G,"&gt;="&amp;$A24,'EPA US Data'!$G:$G,"&lt;"&amp;$B24)*unit_conv*'State Downscaling Multipliers'!B$17</f>
        <v>0</v>
      </c>
      <c r="X24" s="2">
        <f t="shared" ref="X24:AA24" si="154">W24+($AB24-$W24)/5</f>
        <v>0</v>
      </c>
      <c r="Y24" s="2">
        <f t="shared" si="154"/>
        <v>0</v>
      </c>
      <c r="Z24" s="2">
        <f t="shared" si="154"/>
        <v>0</v>
      </c>
      <c r="AA24" s="2">
        <f t="shared" si="154"/>
        <v>0</v>
      </c>
      <c r="AB24" s="105">
        <f>VLOOKUP($B$1,'Multipliers and Adjustments'!$A$70:$I$86,TRUNC(COLUMN(AB$2)/5)+2,FALSE)*SUMIFS('EPA US Data'!$I:$I,'EPA US Data'!$D:$D,'Country Selector'!$A$2,'EPA US Data'!$J:$J,$B$1,'EPA US Data'!$C:$C,AB$2,'EPA US Data'!$G:$G,"&gt;="&amp;$A24,'EPA US Data'!$G:$G,"&lt;"&amp;$B24)*unit_conv*'State Downscaling Multipliers'!B$17</f>
        <v>0</v>
      </c>
      <c r="AC24" s="2">
        <f t="shared" ref="AC24:AF24" si="155">AB24+($AG24-$AB24)/5</f>
        <v>0</v>
      </c>
      <c r="AD24" s="2">
        <f t="shared" si="155"/>
        <v>0</v>
      </c>
      <c r="AE24" s="2">
        <f t="shared" si="155"/>
        <v>0</v>
      </c>
      <c r="AF24" s="2">
        <f t="shared" si="155"/>
        <v>0</v>
      </c>
      <c r="AG24" s="105">
        <f>VLOOKUP($B$1,'Multipliers and Adjustments'!$A$70:$I$86,TRUNC(COLUMN(AG$2)/5)+2,FALSE)*SUMIFS('EPA US Data'!$I:$I,'EPA US Data'!$D:$D,'Country Selector'!$A$2,'EPA US Data'!$J:$J,$B$1,'EPA US Data'!$C:$C,AG$2,'EPA US Data'!$G:$G,"&gt;="&amp;$A24,'EPA US Data'!$G:$G,"&lt;"&amp;$B24)*unit_conv*'State Downscaling Multipliers'!B$17</f>
        <v>0</v>
      </c>
      <c r="AH24" s="2">
        <f t="shared" ref="AH24:AK24" si="156">AG24+($AL24-$AG24)/5</f>
        <v>0</v>
      </c>
      <c r="AI24" s="2">
        <f t="shared" si="156"/>
        <v>0</v>
      </c>
      <c r="AJ24" s="2">
        <f t="shared" si="156"/>
        <v>0</v>
      </c>
      <c r="AK24" s="2">
        <f t="shared" si="156"/>
        <v>0</v>
      </c>
      <c r="AL24" s="105">
        <f>VLOOKUP($B$1,'Multipliers and Adjustments'!$A$70:$I$86,TRUNC(COLUMN(AL$2)/5)+2,FALSE)*SUMIFS('EPA US Data'!$I:$I,'EPA US Data'!$D:$D,'Country Selector'!$A$2,'EPA US Data'!$J:$J,$B$1,'EPA US Data'!$C:$C,AL$2,'EPA US Data'!$G:$G,"&gt;="&amp;$A24,'EPA US Data'!$G:$G,"&lt;"&amp;$B24)*unit_conv*'State Downscaling Multipliers'!B$17</f>
        <v>0</v>
      </c>
    </row>
    <row r="25" spans="1:38" ht="15.75" customHeight="1" x14ac:dyDescent="0.25">
      <c r="A25" s="50">
        <f t="shared" si="8"/>
        <v>-90</v>
      </c>
      <c r="B25" s="50">
        <f t="shared" si="149"/>
        <v>-80</v>
      </c>
      <c r="C25" s="105">
        <f>VLOOKUP($B$1,'Multipliers and Adjustments'!$A$70:$I$86,TRUNC(COLUMN(C$2)/5)+2,FALSE)*SUMIFS('EPA US Data'!$I:$I,'EPA US Data'!$D:$D,'Country Selector'!$A$2,'EPA US Data'!$J:$J,$B$1,'EPA US Data'!$C:$C,C$2,'EPA US Data'!$G:$G,"&gt;="&amp;$A25,'EPA US Data'!$G:$G,"&lt;"&amp;$B25)*unit_conv*'State Downscaling Multipliers'!B$17</f>
        <v>0</v>
      </c>
      <c r="D25" s="2">
        <f t="shared" ref="D25:G25" si="157">C25+($H25-$C25)/5</f>
        <v>778532225.28112733</v>
      </c>
      <c r="E25" s="2">
        <f t="shared" si="157"/>
        <v>1557064450.5622547</v>
      </c>
      <c r="F25" s="2">
        <f t="shared" si="157"/>
        <v>2335596675.8433819</v>
      </c>
      <c r="G25" s="2">
        <f t="shared" si="157"/>
        <v>3114128901.1245093</v>
      </c>
      <c r="H25" s="105">
        <f>VLOOKUP($B$1,'Multipliers and Adjustments'!$A$70:$I$86,TRUNC(COLUMN(H$2)/5)+2,FALSE)*SUMIFS('EPA US Data'!$I:$I,'EPA US Data'!$D:$D,'Country Selector'!$A$2,'EPA US Data'!$J:$J,$B$1,'EPA US Data'!$C:$C,H$2,'EPA US Data'!$G:$G,"&gt;="&amp;$A25,'EPA US Data'!$G:$G,"&lt;"&amp;$B25)*unit_conv*'State Downscaling Multipliers'!B$17</f>
        <v>3892661126.4056368</v>
      </c>
      <c r="I25" s="2">
        <f t="shared" ref="I25:L25" si="158">H25+($M25-$H25)/5</f>
        <v>3248977331.520318</v>
      </c>
      <c r="J25" s="2">
        <f t="shared" si="158"/>
        <v>2605293536.6349993</v>
      </c>
      <c r="K25" s="2">
        <f t="shared" si="158"/>
        <v>1961609741.7496803</v>
      </c>
      <c r="L25" s="2">
        <f t="shared" si="158"/>
        <v>1317925946.8643613</v>
      </c>
      <c r="M25" s="105">
        <f>VLOOKUP($B$1,'Multipliers and Adjustments'!$A$70:$I$86,TRUNC(COLUMN(M$2)/5)+2,FALSE)*SUMIFS('EPA US Data'!$I:$I,'EPA US Data'!$D:$D,'Country Selector'!$A$2,'EPA US Data'!$J:$J,$B$1,'EPA US Data'!$C:$C,M$2,'EPA US Data'!$G:$G,"&gt;="&amp;$A25,'EPA US Data'!$G:$G,"&lt;"&amp;$B25)*unit_conv*'State Downscaling Multipliers'!B$17</f>
        <v>674242151.97904193</v>
      </c>
      <c r="N25" s="2">
        <f t="shared" ref="N25:Q25" si="159">M25+($R25-$M25)/5</f>
        <v>811726682.88437665</v>
      </c>
      <c r="O25" s="2">
        <f t="shared" si="159"/>
        <v>949211213.78971136</v>
      </c>
      <c r="P25" s="2">
        <f t="shared" si="159"/>
        <v>1086695744.6950459</v>
      </c>
      <c r="Q25" s="2">
        <f t="shared" si="159"/>
        <v>1224180275.6003807</v>
      </c>
      <c r="R25" s="105">
        <f>VLOOKUP($B$1,'Multipliers and Adjustments'!$A$70:$I$86,TRUNC(COLUMN(R$2)/5)+2,FALSE)*SUMIFS('EPA US Data'!$I:$I,'EPA US Data'!$D:$D,'Country Selector'!$A$2,'EPA US Data'!$J:$J,$B$1,'EPA US Data'!$C:$C,R$2,'EPA US Data'!$G:$G,"&gt;="&amp;$A25,'EPA US Data'!$G:$G,"&lt;"&amp;$B25)*unit_conv*'State Downscaling Multipliers'!B$17</f>
        <v>1361664806.5057154</v>
      </c>
      <c r="S25" s="2">
        <f t="shared" ref="S25:V25" si="160">R25+($W25-$R25)/5</f>
        <v>1089331845.2045722</v>
      </c>
      <c r="T25" s="2">
        <f t="shared" si="160"/>
        <v>816998883.90342915</v>
      </c>
      <c r="U25" s="2">
        <f t="shared" si="160"/>
        <v>544665922.6022861</v>
      </c>
      <c r="V25" s="2">
        <f t="shared" si="160"/>
        <v>272332961.30114305</v>
      </c>
      <c r="W25" s="105">
        <f>VLOOKUP($B$1,'Multipliers and Adjustments'!$A$70:$I$86,TRUNC(COLUMN(W$2)/5)+2,FALSE)*SUMIFS('EPA US Data'!$I:$I,'EPA US Data'!$D:$D,'Country Selector'!$A$2,'EPA US Data'!$J:$J,$B$1,'EPA US Data'!$C:$C,W$2,'EPA US Data'!$G:$G,"&gt;="&amp;$A25,'EPA US Data'!$G:$G,"&lt;"&amp;$B25)*unit_conv*'State Downscaling Multipliers'!B$17</f>
        <v>0</v>
      </c>
      <c r="X25" s="2">
        <f t="shared" ref="X25:AA25" si="161">W25+($AB25-$W25)/5</f>
        <v>0</v>
      </c>
      <c r="Y25" s="2">
        <f t="shared" si="161"/>
        <v>0</v>
      </c>
      <c r="Z25" s="2">
        <f t="shared" si="161"/>
        <v>0</v>
      </c>
      <c r="AA25" s="2">
        <f t="shared" si="161"/>
        <v>0</v>
      </c>
      <c r="AB25" s="105">
        <f>VLOOKUP($B$1,'Multipliers and Adjustments'!$A$70:$I$86,TRUNC(COLUMN(AB$2)/5)+2,FALSE)*SUMIFS('EPA US Data'!$I:$I,'EPA US Data'!$D:$D,'Country Selector'!$A$2,'EPA US Data'!$J:$J,$B$1,'EPA US Data'!$C:$C,AB$2,'EPA US Data'!$G:$G,"&gt;="&amp;$A25,'EPA US Data'!$G:$G,"&lt;"&amp;$B25)*unit_conv*'State Downscaling Multipliers'!B$17</f>
        <v>0</v>
      </c>
      <c r="AC25" s="2">
        <f t="shared" ref="AC25:AF25" si="162">AB25+($AG25-$AB25)/5</f>
        <v>0</v>
      </c>
      <c r="AD25" s="2">
        <f t="shared" si="162"/>
        <v>0</v>
      </c>
      <c r="AE25" s="2">
        <f t="shared" si="162"/>
        <v>0</v>
      </c>
      <c r="AF25" s="2">
        <f t="shared" si="162"/>
        <v>0</v>
      </c>
      <c r="AG25" s="105">
        <f>VLOOKUP($B$1,'Multipliers and Adjustments'!$A$70:$I$86,TRUNC(COLUMN(AG$2)/5)+2,FALSE)*SUMIFS('EPA US Data'!$I:$I,'EPA US Data'!$D:$D,'Country Selector'!$A$2,'EPA US Data'!$J:$J,$B$1,'EPA US Data'!$C:$C,AG$2,'EPA US Data'!$G:$G,"&gt;="&amp;$A25,'EPA US Data'!$G:$G,"&lt;"&amp;$B25)*unit_conv*'State Downscaling Multipliers'!B$17</f>
        <v>0</v>
      </c>
      <c r="AH25" s="2">
        <f t="shared" ref="AH25:AK25" si="163">AG25+($AL25-$AG25)/5</f>
        <v>142069188.58955979</v>
      </c>
      <c r="AI25" s="2">
        <f t="shared" si="163"/>
        <v>284138377.17911959</v>
      </c>
      <c r="AJ25" s="2">
        <f t="shared" si="163"/>
        <v>426207565.76867938</v>
      </c>
      <c r="AK25" s="2">
        <f t="shared" si="163"/>
        <v>568276754.35823917</v>
      </c>
      <c r="AL25" s="105">
        <f>VLOOKUP($B$1,'Multipliers and Adjustments'!$A$70:$I$86,TRUNC(COLUMN(AL$2)/5)+2,FALSE)*SUMIFS('EPA US Data'!$I:$I,'EPA US Data'!$D:$D,'Country Selector'!$A$2,'EPA US Data'!$J:$J,$B$1,'EPA US Data'!$C:$C,AL$2,'EPA US Data'!$G:$G,"&gt;="&amp;$A25,'EPA US Data'!$G:$G,"&lt;"&amp;$B25)*unit_conv*'State Downscaling Multipliers'!B$17</f>
        <v>710345942.94779897</v>
      </c>
    </row>
    <row r="26" spans="1:38" ht="15.75" customHeight="1" x14ac:dyDescent="0.25">
      <c r="A26" s="50">
        <f t="shared" si="8"/>
        <v>-80</v>
      </c>
      <c r="B26" s="50">
        <f t="shared" si="149"/>
        <v>-70</v>
      </c>
      <c r="C26" s="105">
        <f>VLOOKUP($B$1,'Multipliers and Adjustments'!$A$70:$I$86,TRUNC(COLUMN(C$2)/5)+2,FALSE)*SUMIFS('EPA US Data'!$I:$I,'EPA US Data'!$D:$D,'Country Selector'!$A$2,'EPA US Data'!$J:$J,$B$1,'EPA US Data'!$C:$C,C$2,'EPA US Data'!$G:$G,"&gt;="&amp;$A26,'EPA US Data'!$G:$G,"&lt;"&amp;$B26)*unit_conv*'State Downscaling Multipliers'!B$17</f>
        <v>0</v>
      </c>
      <c r="D26" s="2">
        <f t="shared" ref="D26:G26" si="164">C26+($H26-$C26)/5</f>
        <v>0</v>
      </c>
      <c r="E26" s="2">
        <f t="shared" si="164"/>
        <v>0</v>
      </c>
      <c r="F26" s="2">
        <f t="shared" si="164"/>
        <v>0</v>
      </c>
      <c r="G26" s="2">
        <f t="shared" si="164"/>
        <v>0</v>
      </c>
      <c r="H26" s="105">
        <f>VLOOKUP($B$1,'Multipliers and Adjustments'!$A$70:$I$86,TRUNC(COLUMN(H$2)/5)+2,FALSE)*SUMIFS('EPA US Data'!$I:$I,'EPA US Data'!$D:$D,'Country Selector'!$A$2,'EPA US Data'!$J:$J,$B$1,'EPA US Data'!$C:$C,H$2,'EPA US Data'!$G:$G,"&gt;="&amp;$A26,'EPA US Data'!$G:$G,"&lt;"&amp;$B26)*unit_conv*'State Downscaling Multipliers'!B$17</f>
        <v>0</v>
      </c>
      <c r="I26" s="2">
        <f t="shared" ref="I26:L26" si="165">H26+($M26-$H26)/5</f>
        <v>2103747059.3772366</v>
      </c>
      <c r="J26" s="2">
        <f t="shared" si="165"/>
        <v>4207494118.7544732</v>
      </c>
      <c r="K26" s="2">
        <f t="shared" si="165"/>
        <v>6311241178.1317101</v>
      </c>
      <c r="L26" s="2">
        <f t="shared" si="165"/>
        <v>8414988237.5089464</v>
      </c>
      <c r="M26" s="105">
        <f>VLOOKUP($B$1,'Multipliers and Adjustments'!$A$70:$I$86,TRUNC(COLUMN(M$2)/5)+2,FALSE)*SUMIFS('EPA US Data'!$I:$I,'EPA US Data'!$D:$D,'Country Selector'!$A$2,'EPA US Data'!$J:$J,$B$1,'EPA US Data'!$C:$C,M$2,'EPA US Data'!$G:$G,"&gt;="&amp;$A26,'EPA US Data'!$G:$G,"&lt;"&amp;$B26)*unit_conv*'State Downscaling Multipliers'!B$17</f>
        <v>10518735296.886183</v>
      </c>
      <c r="N26" s="2">
        <f t="shared" ref="N26:Q26" si="166">M26+($R26-$M26)/5</f>
        <v>8414988237.5089464</v>
      </c>
      <c r="O26" s="2">
        <f t="shared" si="166"/>
        <v>6311241178.1317101</v>
      </c>
      <c r="P26" s="2">
        <f t="shared" si="166"/>
        <v>4207494118.7544737</v>
      </c>
      <c r="Q26" s="2">
        <f t="shared" si="166"/>
        <v>2103747059.3772371</v>
      </c>
      <c r="R26" s="105">
        <f>VLOOKUP($B$1,'Multipliers and Adjustments'!$A$70:$I$86,TRUNC(COLUMN(R$2)/5)+2,FALSE)*SUMIFS('EPA US Data'!$I:$I,'EPA US Data'!$D:$D,'Country Selector'!$A$2,'EPA US Data'!$J:$J,$B$1,'EPA US Data'!$C:$C,R$2,'EPA US Data'!$G:$G,"&gt;="&amp;$A26,'EPA US Data'!$G:$G,"&lt;"&amp;$B26)*unit_conv*'State Downscaling Multipliers'!B$17</f>
        <v>0</v>
      </c>
      <c r="S26" s="2">
        <f t="shared" ref="S26:V26" si="167">R26+($W26-$R26)/5</f>
        <v>0</v>
      </c>
      <c r="T26" s="2">
        <f t="shared" si="167"/>
        <v>0</v>
      </c>
      <c r="U26" s="2">
        <f t="shared" si="167"/>
        <v>0</v>
      </c>
      <c r="V26" s="2">
        <f t="shared" si="167"/>
        <v>0</v>
      </c>
      <c r="W26" s="105">
        <f>VLOOKUP($B$1,'Multipliers and Adjustments'!$A$70:$I$86,TRUNC(COLUMN(W$2)/5)+2,FALSE)*SUMIFS('EPA US Data'!$I:$I,'EPA US Data'!$D:$D,'Country Selector'!$A$2,'EPA US Data'!$J:$J,$B$1,'EPA US Data'!$C:$C,W$2,'EPA US Data'!$G:$G,"&gt;="&amp;$A26,'EPA US Data'!$G:$G,"&lt;"&amp;$B26)*unit_conv*'State Downscaling Multipliers'!B$17</f>
        <v>0</v>
      </c>
      <c r="X26" s="2">
        <f t="shared" ref="X26:AA26" si="168">W26+($AB26-$W26)/5</f>
        <v>148380108.31637096</v>
      </c>
      <c r="Y26" s="2">
        <f t="shared" si="168"/>
        <v>296760216.63274193</v>
      </c>
      <c r="Z26" s="2">
        <f t="shared" si="168"/>
        <v>445140324.94911289</v>
      </c>
      <c r="AA26" s="2">
        <f t="shared" si="168"/>
        <v>593520433.26548386</v>
      </c>
      <c r="AB26" s="105">
        <f>VLOOKUP($B$1,'Multipliers and Adjustments'!$A$70:$I$86,TRUNC(COLUMN(AB$2)/5)+2,FALSE)*SUMIFS('EPA US Data'!$I:$I,'EPA US Data'!$D:$D,'Country Selector'!$A$2,'EPA US Data'!$J:$J,$B$1,'EPA US Data'!$C:$C,AB$2,'EPA US Data'!$G:$G,"&gt;="&amp;$A26,'EPA US Data'!$G:$G,"&lt;"&amp;$B26)*unit_conv*'State Downscaling Multipliers'!B$17</f>
        <v>741900541.58185482</v>
      </c>
      <c r="AC26" s="2">
        <f t="shared" ref="AC26:AF26" si="169">AB26+($AG26-$AB26)/5</f>
        <v>843794025.73282099</v>
      </c>
      <c r="AD26" s="2">
        <f t="shared" si="169"/>
        <v>945687509.88378716</v>
      </c>
      <c r="AE26" s="2">
        <f t="shared" si="169"/>
        <v>1047580994.0347533</v>
      </c>
      <c r="AF26" s="2">
        <f t="shared" si="169"/>
        <v>1149474478.1857195</v>
      </c>
      <c r="AG26" s="105">
        <f>VLOOKUP($B$1,'Multipliers and Adjustments'!$A$70:$I$86,TRUNC(COLUMN(AG$2)/5)+2,FALSE)*SUMIFS('EPA US Data'!$I:$I,'EPA US Data'!$D:$D,'Country Selector'!$A$2,'EPA US Data'!$J:$J,$B$1,'EPA US Data'!$C:$C,AG$2,'EPA US Data'!$G:$G,"&gt;="&amp;$A26,'EPA US Data'!$G:$G,"&lt;"&amp;$B26)*unit_conv*'State Downscaling Multipliers'!B$17</f>
        <v>1251367962.3366857</v>
      </c>
      <c r="AH26" s="2">
        <f t="shared" ref="AH26:AK26" si="170">AG26+($AL26-$AG26)/5</f>
        <v>1100954744.9381437</v>
      </c>
      <c r="AI26" s="2">
        <f t="shared" si="170"/>
        <v>950541527.5396018</v>
      </c>
      <c r="AJ26" s="2">
        <f t="shared" si="170"/>
        <v>800128310.14105988</v>
      </c>
      <c r="AK26" s="2">
        <f t="shared" si="170"/>
        <v>649715092.74251795</v>
      </c>
      <c r="AL26" s="105">
        <f>VLOOKUP($B$1,'Multipliers and Adjustments'!$A$70:$I$86,TRUNC(COLUMN(AL$2)/5)+2,FALSE)*SUMIFS('EPA US Data'!$I:$I,'EPA US Data'!$D:$D,'Country Selector'!$A$2,'EPA US Data'!$J:$J,$B$1,'EPA US Data'!$C:$C,AL$2,'EPA US Data'!$G:$G,"&gt;="&amp;$A26,'EPA US Data'!$G:$G,"&lt;"&amp;$B26)*unit_conv*'State Downscaling Multipliers'!B$17</f>
        <v>499301875.34397566</v>
      </c>
    </row>
    <row r="27" spans="1:38" ht="15.75" customHeight="1" x14ac:dyDescent="0.25">
      <c r="A27" s="50">
        <f t="shared" si="8"/>
        <v>-70</v>
      </c>
      <c r="B27" s="50">
        <f t="shared" si="149"/>
        <v>-60</v>
      </c>
      <c r="C27" s="105">
        <f>VLOOKUP($B$1,'Multipliers and Adjustments'!$A$70:$I$86,TRUNC(COLUMN(C$2)/5)+2,FALSE)*SUMIFS('EPA US Data'!$I:$I,'EPA US Data'!$D:$D,'Country Selector'!$A$2,'EPA US Data'!$J:$J,$B$1,'EPA US Data'!$C:$C,C$2,'EPA US Data'!$G:$G,"&gt;="&amp;$A27,'EPA US Data'!$G:$G,"&lt;"&amp;$B27)*unit_conv*'State Downscaling Multipliers'!B$17</f>
        <v>0</v>
      </c>
      <c r="D27" s="2">
        <f t="shared" ref="D27:G27" si="171">C27+($H27-$C27)/5</f>
        <v>0</v>
      </c>
      <c r="E27" s="2">
        <f t="shared" si="171"/>
        <v>0</v>
      </c>
      <c r="F27" s="2">
        <f t="shared" si="171"/>
        <v>0</v>
      </c>
      <c r="G27" s="2">
        <f t="shared" si="171"/>
        <v>0</v>
      </c>
      <c r="H27" s="105">
        <f>VLOOKUP($B$1,'Multipliers and Adjustments'!$A$70:$I$86,TRUNC(COLUMN(H$2)/5)+2,FALSE)*SUMIFS('EPA US Data'!$I:$I,'EPA US Data'!$D:$D,'Country Selector'!$A$2,'EPA US Data'!$J:$J,$B$1,'EPA US Data'!$C:$C,H$2,'EPA US Data'!$G:$G,"&gt;="&amp;$A27,'EPA US Data'!$G:$G,"&lt;"&amp;$B27)*unit_conv*'State Downscaling Multipliers'!B$17</f>
        <v>0</v>
      </c>
      <c r="I27" s="2">
        <f t="shared" ref="I27:L27" si="172">H27+($M27-$H27)/5</f>
        <v>0</v>
      </c>
      <c r="J27" s="2">
        <f t="shared" si="172"/>
        <v>0</v>
      </c>
      <c r="K27" s="2">
        <f t="shared" si="172"/>
        <v>0</v>
      </c>
      <c r="L27" s="2">
        <f t="shared" si="172"/>
        <v>0</v>
      </c>
      <c r="M27" s="105">
        <f>VLOOKUP($B$1,'Multipliers and Adjustments'!$A$70:$I$86,TRUNC(COLUMN(M$2)/5)+2,FALSE)*SUMIFS('EPA US Data'!$I:$I,'EPA US Data'!$D:$D,'Country Selector'!$A$2,'EPA US Data'!$J:$J,$B$1,'EPA US Data'!$C:$C,M$2,'EPA US Data'!$G:$G,"&gt;="&amp;$A27,'EPA US Data'!$G:$G,"&lt;"&amp;$B27)*unit_conv*'State Downscaling Multipliers'!B$17</f>
        <v>0</v>
      </c>
      <c r="N27" s="2">
        <f t="shared" ref="N27:Q27" si="173">M27+($R27-$M27)/5</f>
        <v>0</v>
      </c>
      <c r="O27" s="2">
        <f t="shared" si="173"/>
        <v>0</v>
      </c>
      <c r="P27" s="2">
        <f t="shared" si="173"/>
        <v>0</v>
      </c>
      <c r="Q27" s="2">
        <f t="shared" si="173"/>
        <v>0</v>
      </c>
      <c r="R27" s="105">
        <f>VLOOKUP($B$1,'Multipliers and Adjustments'!$A$70:$I$86,TRUNC(COLUMN(R$2)/5)+2,FALSE)*SUMIFS('EPA US Data'!$I:$I,'EPA US Data'!$D:$D,'Country Selector'!$A$2,'EPA US Data'!$J:$J,$B$1,'EPA US Data'!$C:$C,R$2,'EPA US Data'!$G:$G,"&gt;="&amp;$A27,'EPA US Data'!$G:$G,"&lt;"&amp;$B27)*unit_conv*'State Downscaling Multipliers'!B$17</f>
        <v>0</v>
      </c>
      <c r="S27" s="2">
        <f t="shared" ref="S27:V27" si="174">R27+($W27-$R27)/5</f>
        <v>150648572.2570793</v>
      </c>
      <c r="T27" s="2">
        <f t="shared" si="174"/>
        <v>301297144.51415861</v>
      </c>
      <c r="U27" s="2">
        <f t="shared" si="174"/>
        <v>451945716.77123791</v>
      </c>
      <c r="V27" s="2">
        <f t="shared" si="174"/>
        <v>602594289.02831721</v>
      </c>
      <c r="W27" s="105">
        <f>VLOOKUP($B$1,'Multipliers and Adjustments'!$A$70:$I$86,TRUNC(COLUMN(W$2)/5)+2,FALSE)*SUMIFS('EPA US Data'!$I:$I,'EPA US Data'!$D:$D,'Country Selector'!$A$2,'EPA US Data'!$J:$J,$B$1,'EPA US Data'!$C:$C,W$2,'EPA US Data'!$G:$G,"&gt;="&amp;$A27,'EPA US Data'!$G:$G,"&lt;"&amp;$B27)*unit_conv*'State Downscaling Multipliers'!B$17</f>
        <v>753242861.28539658</v>
      </c>
      <c r="X27" s="2">
        <f t="shared" ref="X27:AA27" si="175">W27+($AB27-$W27)/5</f>
        <v>711244260.49393499</v>
      </c>
      <c r="Y27" s="2">
        <f t="shared" si="175"/>
        <v>669245659.7024734</v>
      </c>
      <c r="Z27" s="2">
        <f t="shared" si="175"/>
        <v>627247058.91101182</v>
      </c>
      <c r="AA27" s="2">
        <f t="shared" si="175"/>
        <v>585248458.11955023</v>
      </c>
      <c r="AB27" s="105">
        <f>VLOOKUP($B$1,'Multipliers and Adjustments'!$A$70:$I$86,TRUNC(COLUMN(AB$2)/5)+2,FALSE)*SUMIFS('EPA US Data'!$I:$I,'EPA US Data'!$D:$D,'Country Selector'!$A$2,'EPA US Data'!$J:$J,$B$1,'EPA US Data'!$C:$C,AB$2,'EPA US Data'!$G:$G,"&gt;="&amp;$A27,'EPA US Data'!$G:$G,"&lt;"&amp;$B27)*unit_conv*'State Downscaling Multipliers'!B$17</f>
        <v>543249857.32808888</v>
      </c>
      <c r="AC27" s="2">
        <f t="shared" ref="AC27:AF27" si="176">AB27+($AG27-$AB27)/5</f>
        <v>434599885.8624711</v>
      </c>
      <c r="AD27" s="2">
        <f t="shared" si="176"/>
        <v>325949914.39685333</v>
      </c>
      <c r="AE27" s="2">
        <f t="shared" si="176"/>
        <v>217299942.93123555</v>
      </c>
      <c r="AF27" s="2">
        <f t="shared" si="176"/>
        <v>108649971.46561778</v>
      </c>
      <c r="AG27" s="105">
        <f>VLOOKUP($B$1,'Multipliers and Adjustments'!$A$70:$I$86,TRUNC(COLUMN(AG$2)/5)+2,FALSE)*SUMIFS('EPA US Data'!$I:$I,'EPA US Data'!$D:$D,'Country Selector'!$A$2,'EPA US Data'!$J:$J,$B$1,'EPA US Data'!$C:$C,AG$2,'EPA US Data'!$G:$G,"&gt;="&amp;$A27,'EPA US Data'!$G:$G,"&lt;"&amp;$B27)*unit_conv*'State Downscaling Multipliers'!B$17</f>
        <v>0</v>
      </c>
      <c r="AH27" s="2">
        <f t="shared" ref="AH27:AK27" si="177">AG27+($AL27-$AG27)/5</f>
        <v>0</v>
      </c>
      <c r="AI27" s="2">
        <f t="shared" si="177"/>
        <v>0</v>
      </c>
      <c r="AJ27" s="2">
        <f t="shared" si="177"/>
        <v>0</v>
      </c>
      <c r="AK27" s="2">
        <f t="shared" si="177"/>
        <v>0</v>
      </c>
      <c r="AL27" s="105">
        <f>VLOOKUP($B$1,'Multipliers and Adjustments'!$A$70:$I$86,TRUNC(COLUMN(AL$2)/5)+2,FALSE)*SUMIFS('EPA US Data'!$I:$I,'EPA US Data'!$D:$D,'Country Selector'!$A$2,'EPA US Data'!$J:$J,$B$1,'EPA US Data'!$C:$C,AL$2,'EPA US Data'!$G:$G,"&gt;="&amp;$A27,'EPA US Data'!$G:$G,"&lt;"&amp;$B27)*unit_conv*'State Downscaling Multipliers'!B$17</f>
        <v>0</v>
      </c>
    </row>
    <row r="28" spans="1:38" ht="15.75" customHeight="1" x14ac:dyDescent="0.25">
      <c r="A28" s="50">
        <f t="shared" si="8"/>
        <v>-60</v>
      </c>
      <c r="B28" s="50">
        <f t="shared" si="149"/>
        <v>-50</v>
      </c>
      <c r="C28" s="105">
        <f>VLOOKUP($B$1,'Multipliers and Adjustments'!$A$70:$I$86,TRUNC(COLUMN(C$2)/5)+2,FALSE)*SUMIFS('EPA US Data'!$I:$I,'EPA US Data'!$D:$D,'Country Selector'!$A$2,'EPA US Data'!$J:$J,$B$1,'EPA US Data'!$C:$C,C$2,'EPA US Data'!$G:$G,"&gt;="&amp;$A28,'EPA US Data'!$G:$G,"&lt;"&amp;$B28)*unit_conv*'State Downscaling Multipliers'!B$17</f>
        <v>6200354454.0024071</v>
      </c>
      <c r="D28" s="2">
        <f t="shared" ref="D28:G28" si="178">C28+($H28-$C28)/5</f>
        <v>4960283563.2019253</v>
      </c>
      <c r="E28" s="2">
        <f t="shared" si="178"/>
        <v>3720212672.401444</v>
      </c>
      <c r="F28" s="2">
        <f t="shared" si="178"/>
        <v>2480141781.6009626</v>
      </c>
      <c r="G28" s="2">
        <f t="shared" si="178"/>
        <v>1240070890.8004813</v>
      </c>
      <c r="H28" s="105">
        <f>VLOOKUP($B$1,'Multipliers and Adjustments'!$A$70:$I$86,TRUNC(COLUMN(H$2)/5)+2,FALSE)*SUMIFS('EPA US Data'!$I:$I,'EPA US Data'!$D:$D,'Country Selector'!$A$2,'EPA US Data'!$J:$J,$B$1,'EPA US Data'!$C:$C,H$2,'EPA US Data'!$G:$G,"&gt;="&amp;$A28,'EPA US Data'!$G:$G,"&lt;"&amp;$B28)*unit_conv*'State Downscaling Multipliers'!B$17</f>
        <v>0</v>
      </c>
      <c r="I28" s="2">
        <f t="shared" ref="I28:L28" si="179">H28+($M28-$H28)/5</f>
        <v>17126872.091214936</v>
      </c>
      <c r="J28" s="2">
        <f t="shared" si="179"/>
        <v>34253744.182429872</v>
      </c>
      <c r="K28" s="2">
        <f t="shared" si="179"/>
        <v>51380616.273644805</v>
      </c>
      <c r="L28" s="2">
        <f t="shared" si="179"/>
        <v>68507488.364859745</v>
      </c>
      <c r="M28" s="105">
        <f>VLOOKUP($B$1,'Multipliers and Adjustments'!$A$70:$I$86,TRUNC(COLUMN(M$2)/5)+2,FALSE)*SUMIFS('EPA US Data'!$I:$I,'EPA US Data'!$D:$D,'Country Selector'!$A$2,'EPA US Data'!$J:$J,$B$1,'EPA US Data'!$C:$C,M$2,'EPA US Data'!$G:$G,"&gt;="&amp;$A28,'EPA US Data'!$G:$G,"&lt;"&amp;$B28)*unit_conv*'State Downscaling Multipliers'!B$17</f>
        <v>85634360.456074685</v>
      </c>
      <c r="N28" s="2">
        <f t="shared" ref="N28:Q28" si="180">M28+($R28-$M28)/5</f>
        <v>68507488.364859745</v>
      </c>
      <c r="O28" s="2">
        <f t="shared" si="180"/>
        <v>51380616.273644805</v>
      </c>
      <c r="P28" s="2">
        <f t="shared" si="180"/>
        <v>34253744.182429865</v>
      </c>
      <c r="Q28" s="2">
        <f t="shared" si="180"/>
        <v>17126872.091214929</v>
      </c>
      <c r="R28" s="105">
        <f>VLOOKUP($B$1,'Multipliers and Adjustments'!$A$70:$I$86,TRUNC(COLUMN(R$2)/5)+2,FALSE)*SUMIFS('EPA US Data'!$I:$I,'EPA US Data'!$D:$D,'Country Selector'!$A$2,'EPA US Data'!$J:$J,$B$1,'EPA US Data'!$C:$C,R$2,'EPA US Data'!$G:$G,"&gt;="&amp;$A28,'EPA US Data'!$G:$G,"&lt;"&amp;$B28)*unit_conv*'State Downscaling Multipliers'!B$17</f>
        <v>0</v>
      </c>
      <c r="S28" s="2">
        <f t="shared" ref="S28:V28" si="181">R28+($W28-$R28)/5</f>
        <v>112499967.31854729</v>
      </c>
      <c r="T28" s="2">
        <f t="shared" si="181"/>
        <v>224999934.63709459</v>
      </c>
      <c r="U28" s="2">
        <f t="shared" si="181"/>
        <v>337499901.95564187</v>
      </c>
      <c r="V28" s="2">
        <f t="shared" si="181"/>
        <v>449999869.27418917</v>
      </c>
      <c r="W28" s="105">
        <f>VLOOKUP($B$1,'Multipliers and Adjustments'!$A$70:$I$86,TRUNC(COLUMN(W$2)/5)+2,FALSE)*SUMIFS('EPA US Data'!$I:$I,'EPA US Data'!$D:$D,'Country Selector'!$A$2,'EPA US Data'!$J:$J,$B$1,'EPA US Data'!$C:$C,W$2,'EPA US Data'!$G:$G,"&gt;="&amp;$A28,'EPA US Data'!$G:$G,"&lt;"&amp;$B28)*unit_conv*'State Downscaling Multipliers'!B$17</f>
        <v>562499836.59273648</v>
      </c>
      <c r="X28" s="2">
        <f t="shared" ref="X28:AA28" si="182">W28+($AB28-$W28)/5</f>
        <v>554252005.4612751</v>
      </c>
      <c r="Y28" s="2">
        <f t="shared" si="182"/>
        <v>546004174.32981372</v>
      </c>
      <c r="Z28" s="2">
        <f t="shared" si="182"/>
        <v>537756343.19835234</v>
      </c>
      <c r="AA28" s="2">
        <f t="shared" si="182"/>
        <v>529508512.0668909</v>
      </c>
      <c r="AB28" s="105">
        <f>VLOOKUP($B$1,'Multipliers and Adjustments'!$A$70:$I$86,TRUNC(COLUMN(AB$2)/5)+2,FALSE)*SUMIFS('EPA US Data'!$I:$I,'EPA US Data'!$D:$D,'Country Selector'!$A$2,'EPA US Data'!$J:$J,$B$1,'EPA US Data'!$C:$C,AB$2,'EPA US Data'!$G:$G,"&gt;="&amp;$A28,'EPA US Data'!$G:$G,"&lt;"&amp;$B28)*unit_conv*'State Downscaling Multipliers'!B$17</f>
        <v>521260680.93542933</v>
      </c>
      <c r="AC28" s="2">
        <f t="shared" ref="AC28:AF28" si="183">AB28+($AG28-$AB28)/5</f>
        <v>518490328.89458811</v>
      </c>
      <c r="AD28" s="2">
        <f t="shared" si="183"/>
        <v>515719976.85374689</v>
      </c>
      <c r="AE28" s="2">
        <f t="shared" si="183"/>
        <v>512949624.81290567</v>
      </c>
      <c r="AF28" s="2">
        <f t="shared" si="183"/>
        <v>510179272.77206445</v>
      </c>
      <c r="AG28" s="105">
        <f>VLOOKUP($B$1,'Multipliers and Adjustments'!$A$70:$I$86,TRUNC(COLUMN(AG$2)/5)+2,FALSE)*SUMIFS('EPA US Data'!$I:$I,'EPA US Data'!$D:$D,'Country Selector'!$A$2,'EPA US Data'!$J:$J,$B$1,'EPA US Data'!$C:$C,AG$2,'EPA US Data'!$G:$G,"&gt;="&amp;$A28,'EPA US Data'!$G:$G,"&lt;"&amp;$B28)*unit_conv*'State Downscaling Multipliers'!B$17</f>
        <v>507408920.73122329</v>
      </c>
      <c r="AH28" s="2">
        <f t="shared" ref="AH28:AK28" si="184">AG28+($AL28-$AG28)/5</f>
        <v>504185052.64458233</v>
      </c>
      <c r="AI28" s="2">
        <f t="shared" si="184"/>
        <v>500961184.55794138</v>
      </c>
      <c r="AJ28" s="2">
        <f t="shared" si="184"/>
        <v>497737316.47130042</v>
      </c>
      <c r="AK28" s="2">
        <f t="shared" si="184"/>
        <v>494513448.38465947</v>
      </c>
      <c r="AL28" s="105">
        <f>VLOOKUP($B$1,'Multipliers and Adjustments'!$A$70:$I$86,TRUNC(COLUMN(AL$2)/5)+2,FALSE)*SUMIFS('EPA US Data'!$I:$I,'EPA US Data'!$D:$D,'Country Selector'!$A$2,'EPA US Data'!$J:$J,$B$1,'EPA US Data'!$C:$C,AL$2,'EPA US Data'!$G:$G,"&gt;="&amp;$A28,'EPA US Data'!$G:$G,"&lt;"&amp;$B28)*unit_conv*'State Downscaling Multipliers'!B$17</f>
        <v>491289580.29801852</v>
      </c>
    </row>
    <row r="29" spans="1:38" ht="15.75" customHeight="1" x14ac:dyDescent="0.25">
      <c r="A29" s="50">
        <f t="shared" si="8"/>
        <v>-50</v>
      </c>
      <c r="B29" s="50">
        <f t="shared" si="149"/>
        <v>-40</v>
      </c>
      <c r="C29" s="105">
        <f>VLOOKUP($B$1,'Multipliers and Adjustments'!$A$70:$I$86,TRUNC(COLUMN(C$2)/5)+2,FALSE)*SUMIFS('EPA US Data'!$I:$I,'EPA US Data'!$D:$D,'Country Selector'!$A$2,'EPA US Data'!$J:$J,$B$1,'EPA US Data'!$C:$C,C$2,'EPA US Data'!$G:$G,"&gt;="&amp;$A29,'EPA US Data'!$G:$G,"&lt;"&amp;$B29)*unit_conv*'State Downscaling Multipliers'!B$17</f>
        <v>1302493851.1916332</v>
      </c>
      <c r="D29" s="2">
        <f t="shared" ref="D29:G29" si="185">C29+($H29-$C29)/5</f>
        <v>1310766703.0122578</v>
      </c>
      <c r="E29" s="2">
        <f t="shared" si="185"/>
        <v>1319039554.8328824</v>
      </c>
      <c r="F29" s="2">
        <f t="shared" si="185"/>
        <v>1327312406.653507</v>
      </c>
      <c r="G29" s="2">
        <f t="shared" si="185"/>
        <v>1335585258.4741316</v>
      </c>
      <c r="H29" s="105">
        <f>VLOOKUP($B$1,'Multipliers and Adjustments'!$A$70:$I$86,TRUNC(COLUMN(H$2)/5)+2,FALSE)*SUMIFS('EPA US Data'!$I:$I,'EPA US Data'!$D:$D,'Country Selector'!$A$2,'EPA US Data'!$J:$J,$B$1,'EPA US Data'!$C:$C,H$2,'EPA US Data'!$G:$G,"&gt;="&amp;$A29,'EPA US Data'!$G:$G,"&lt;"&amp;$B29)*unit_conv*'State Downscaling Multipliers'!B$17</f>
        <v>1343858110.2947557</v>
      </c>
      <c r="I29" s="2">
        <f t="shared" ref="I29:L29" si="186">H29+($M29-$H29)/5</f>
        <v>1193664608.9477229</v>
      </c>
      <c r="J29" s="2">
        <f t="shared" si="186"/>
        <v>1043471107.60069</v>
      </c>
      <c r="K29" s="2">
        <f t="shared" si="186"/>
        <v>893277606.2536571</v>
      </c>
      <c r="L29" s="2">
        <f t="shared" si="186"/>
        <v>743084104.9066242</v>
      </c>
      <c r="M29" s="105">
        <f>VLOOKUP($B$1,'Multipliers and Adjustments'!$A$70:$I$86,TRUNC(COLUMN(M$2)/5)+2,FALSE)*SUMIFS('EPA US Data'!$I:$I,'EPA US Data'!$D:$D,'Country Selector'!$A$2,'EPA US Data'!$J:$J,$B$1,'EPA US Data'!$C:$C,M$2,'EPA US Data'!$G:$G,"&gt;="&amp;$A29,'EPA US Data'!$G:$G,"&lt;"&amp;$B29)*unit_conv*'State Downscaling Multipliers'!B$17</f>
        <v>592890603.55959129</v>
      </c>
      <c r="N29" s="2">
        <f t="shared" ref="N29:Q29" si="187">M29+($R29-$M29)/5</f>
        <v>583112754.74747121</v>
      </c>
      <c r="O29" s="2">
        <f t="shared" si="187"/>
        <v>573334905.93535113</v>
      </c>
      <c r="P29" s="2">
        <f t="shared" si="187"/>
        <v>563557057.12323105</v>
      </c>
      <c r="Q29" s="2">
        <f t="shared" si="187"/>
        <v>553779208.31111097</v>
      </c>
      <c r="R29" s="105">
        <f>VLOOKUP($B$1,'Multipliers and Adjustments'!$A$70:$I$86,TRUNC(COLUMN(R$2)/5)+2,FALSE)*SUMIFS('EPA US Data'!$I:$I,'EPA US Data'!$D:$D,'Country Selector'!$A$2,'EPA US Data'!$J:$J,$B$1,'EPA US Data'!$C:$C,R$2,'EPA US Data'!$G:$G,"&gt;="&amp;$A29,'EPA US Data'!$G:$G,"&lt;"&amp;$B29)*unit_conv*'State Downscaling Multipliers'!B$17</f>
        <v>544001359.49899089</v>
      </c>
      <c r="S29" s="2">
        <f t="shared" ref="S29:V29" si="188">R29+($W29-$R29)/5</f>
        <v>541938496.7374481</v>
      </c>
      <c r="T29" s="2">
        <f t="shared" si="188"/>
        <v>539875633.9759053</v>
      </c>
      <c r="U29" s="2">
        <f t="shared" si="188"/>
        <v>537812771.2143625</v>
      </c>
      <c r="V29" s="2">
        <f t="shared" si="188"/>
        <v>535749908.45281971</v>
      </c>
      <c r="W29" s="105">
        <f>VLOOKUP($B$1,'Multipliers and Adjustments'!$A$70:$I$86,TRUNC(COLUMN(W$2)/5)+2,FALSE)*SUMIFS('EPA US Data'!$I:$I,'EPA US Data'!$D:$D,'Country Selector'!$A$2,'EPA US Data'!$J:$J,$B$1,'EPA US Data'!$C:$C,W$2,'EPA US Data'!$G:$G,"&gt;="&amp;$A29,'EPA US Data'!$G:$G,"&lt;"&amp;$B29)*unit_conv*'State Downscaling Multipliers'!B$17</f>
        <v>533687045.69127685</v>
      </c>
      <c r="X29" s="2">
        <f t="shared" ref="X29:AA29" si="189">W29+($AB29-$W29)/5</f>
        <v>426949636.55302149</v>
      </c>
      <c r="Y29" s="2">
        <f t="shared" si="189"/>
        <v>320212227.41476613</v>
      </c>
      <c r="Z29" s="2">
        <f t="shared" si="189"/>
        <v>213474818.27651078</v>
      </c>
      <c r="AA29" s="2">
        <f t="shared" si="189"/>
        <v>106737409.1382554</v>
      </c>
      <c r="AB29" s="105">
        <f>VLOOKUP($B$1,'Multipliers and Adjustments'!$A$70:$I$86,TRUNC(COLUMN(AB$2)/5)+2,FALSE)*SUMIFS('EPA US Data'!$I:$I,'EPA US Data'!$D:$D,'Country Selector'!$A$2,'EPA US Data'!$J:$J,$B$1,'EPA US Data'!$C:$C,AB$2,'EPA US Data'!$G:$G,"&gt;="&amp;$A29,'EPA US Data'!$G:$G,"&lt;"&amp;$B29)*unit_conv*'State Downscaling Multipliers'!B$17</f>
        <v>0</v>
      </c>
      <c r="AC29" s="2">
        <f t="shared" ref="AC29:AF29" si="190">AB29+($AG29-$AB29)/5</f>
        <v>0</v>
      </c>
      <c r="AD29" s="2">
        <f t="shared" si="190"/>
        <v>0</v>
      </c>
      <c r="AE29" s="2">
        <f t="shared" si="190"/>
        <v>0</v>
      </c>
      <c r="AF29" s="2">
        <f t="shared" si="190"/>
        <v>0</v>
      </c>
      <c r="AG29" s="105">
        <f>VLOOKUP($B$1,'Multipliers and Adjustments'!$A$70:$I$86,TRUNC(COLUMN(AG$2)/5)+2,FALSE)*SUMIFS('EPA US Data'!$I:$I,'EPA US Data'!$D:$D,'Country Selector'!$A$2,'EPA US Data'!$J:$J,$B$1,'EPA US Data'!$C:$C,AG$2,'EPA US Data'!$G:$G,"&gt;="&amp;$A29,'EPA US Data'!$G:$G,"&lt;"&amp;$B29)*unit_conv*'State Downscaling Multipliers'!B$17</f>
        <v>0</v>
      </c>
      <c r="AH29" s="2">
        <f t="shared" ref="AH29:AK29" si="191">AG29+($AL29-$AG29)/5</f>
        <v>0</v>
      </c>
      <c r="AI29" s="2">
        <f t="shared" si="191"/>
        <v>0</v>
      </c>
      <c r="AJ29" s="2">
        <f t="shared" si="191"/>
        <v>0</v>
      </c>
      <c r="AK29" s="2">
        <f t="shared" si="191"/>
        <v>0</v>
      </c>
      <c r="AL29" s="105">
        <f>VLOOKUP($B$1,'Multipliers and Adjustments'!$A$70:$I$86,TRUNC(COLUMN(AL$2)/5)+2,FALSE)*SUMIFS('EPA US Data'!$I:$I,'EPA US Data'!$D:$D,'Country Selector'!$A$2,'EPA US Data'!$J:$J,$B$1,'EPA US Data'!$C:$C,AL$2,'EPA US Data'!$G:$G,"&gt;="&amp;$A29,'EPA US Data'!$G:$G,"&lt;"&amp;$B29)*unit_conv*'State Downscaling Multipliers'!B$17</f>
        <v>0</v>
      </c>
    </row>
    <row r="30" spans="1:38" ht="15.75" customHeight="1" x14ac:dyDescent="0.25">
      <c r="A30" s="50">
        <f t="shared" si="8"/>
        <v>-40</v>
      </c>
      <c r="B30" s="50">
        <f t="shared" si="149"/>
        <v>-30</v>
      </c>
      <c r="C30" s="105">
        <f>VLOOKUP($B$1,'Multipliers and Adjustments'!$A$70:$I$86,TRUNC(COLUMN(C$2)/5)+2,FALSE)*SUMIFS('EPA US Data'!$I:$I,'EPA US Data'!$D:$D,'Country Selector'!$A$2,'EPA US Data'!$J:$J,$B$1,'EPA US Data'!$C:$C,C$2,'EPA US Data'!$G:$G,"&gt;="&amp;$A30,'EPA US Data'!$G:$G,"&lt;"&amp;$B30)*unit_conv*'State Downscaling Multipliers'!B$17</f>
        <v>0</v>
      </c>
      <c r="D30" s="2">
        <f t="shared" ref="D30:G30" si="192">C30+($H30-$C30)/5</f>
        <v>202389108.07557791</v>
      </c>
      <c r="E30" s="2">
        <f t="shared" si="192"/>
        <v>404778216.15115583</v>
      </c>
      <c r="F30" s="2">
        <f t="shared" si="192"/>
        <v>607167324.22673368</v>
      </c>
      <c r="G30" s="2">
        <f t="shared" si="192"/>
        <v>809556432.30231166</v>
      </c>
      <c r="H30" s="105">
        <f>VLOOKUP($B$1,'Multipliers and Adjustments'!$A$70:$I$86,TRUNC(COLUMN(H$2)/5)+2,FALSE)*SUMIFS('EPA US Data'!$I:$I,'EPA US Data'!$D:$D,'Country Selector'!$A$2,'EPA US Data'!$J:$J,$B$1,'EPA US Data'!$C:$C,H$2,'EPA US Data'!$G:$G,"&gt;="&amp;$A30,'EPA US Data'!$G:$G,"&lt;"&amp;$B30)*unit_conv*'State Downscaling Multipliers'!B$17</f>
        <v>1011945540.3778895</v>
      </c>
      <c r="I30" s="2">
        <f t="shared" ref="I30:L30" si="193">H30+($M30-$H30)/5</f>
        <v>809556432.30231166</v>
      </c>
      <c r="J30" s="2">
        <f t="shared" si="193"/>
        <v>607167324.22673368</v>
      </c>
      <c r="K30" s="2">
        <f t="shared" si="193"/>
        <v>404778216.15115577</v>
      </c>
      <c r="L30" s="2">
        <f t="shared" si="193"/>
        <v>202389108.07557786</v>
      </c>
      <c r="M30" s="105">
        <f>VLOOKUP($B$1,'Multipliers and Adjustments'!$A$70:$I$86,TRUNC(COLUMN(M$2)/5)+2,FALSE)*SUMIFS('EPA US Data'!$I:$I,'EPA US Data'!$D:$D,'Country Selector'!$A$2,'EPA US Data'!$J:$J,$B$1,'EPA US Data'!$C:$C,M$2,'EPA US Data'!$G:$G,"&gt;="&amp;$A30,'EPA US Data'!$G:$G,"&lt;"&amp;$B30)*unit_conv*'State Downscaling Multipliers'!B$17</f>
        <v>0</v>
      </c>
      <c r="N30" s="2">
        <f t="shared" ref="N30:Q30" si="194">M30+($R30-$M30)/5</f>
        <v>9344924586.6917572</v>
      </c>
      <c r="O30" s="2">
        <f t="shared" si="194"/>
        <v>18689849173.383514</v>
      </c>
      <c r="P30" s="2">
        <f t="shared" si="194"/>
        <v>28034773760.075272</v>
      </c>
      <c r="Q30" s="2">
        <f t="shared" si="194"/>
        <v>37379698346.767029</v>
      </c>
      <c r="R30" s="105">
        <f>VLOOKUP($B$1,'Multipliers and Adjustments'!$A$70:$I$86,TRUNC(COLUMN(R$2)/5)+2,FALSE)*SUMIFS('EPA US Data'!$I:$I,'EPA US Data'!$D:$D,'Country Selector'!$A$2,'EPA US Data'!$J:$J,$B$1,'EPA US Data'!$C:$C,R$2,'EPA US Data'!$G:$G,"&gt;="&amp;$A30,'EPA US Data'!$G:$G,"&lt;"&amp;$B30)*unit_conv*'State Downscaling Multipliers'!B$17</f>
        <v>46724622933.458786</v>
      </c>
      <c r="S30" s="2">
        <f t="shared" ref="S30:V30" si="195">R30+($W30-$R30)/5</f>
        <v>37379698346.767029</v>
      </c>
      <c r="T30" s="2">
        <f t="shared" si="195"/>
        <v>28034773760.075272</v>
      </c>
      <c r="U30" s="2">
        <f t="shared" si="195"/>
        <v>18689849173.383514</v>
      </c>
      <c r="V30" s="2">
        <f t="shared" si="195"/>
        <v>9344924586.6917572</v>
      </c>
      <c r="W30" s="105">
        <f>VLOOKUP($B$1,'Multipliers and Adjustments'!$A$70:$I$86,TRUNC(COLUMN(W$2)/5)+2,FALSE)*SUMIFS('EPA US Data'!$I:$I,'EPA US Data'!$D:$D,'Country Selector'!$A$2,'EPA US Data'!$J:$J,$B$1,'EPA US Data'!$C:$C,W$2,'EPA US Data'!$G:$G,"&gt;="&amp;$A30,'EPA US Data'!$G:$G,"&lt;"&amp;$B30)*unit_conv*'State Downscaling Multipliers'!B$17</f>
        <v>0</v>
      </c>
      <c r="X30" s="2">
        <f t="shared" ref="X30:AA30" si="196">W30+($AB30-$W30)/5</f>
        <v>0</v>
      </c>
      <c r="Y30" s="2">
        <f t="shared" si="196"/>
        <v>0</v>
      </c>
      <c r="Z30" s="2">
        <f t="shared" si="196"/>
        <v>0</v>
      </c>
      <c r="AA30" s="2">
        <f t="shared" si="196"/>
        <v>0</v>
      </c>
      <c r="AB30" s="105">
        <f>VLOOKUP($B$1,'Multipliers and Adjustments'!$A$70:$I$86,TRUNC(COLUMN(AB$2)/5)+2,FALSE)*SUMIFS('EPA US Data'!$I:$I,'EPA US Data'!$D:$D,'Country Selector'!$A$2,'EPA US Data'!$J:$J,$B$1,'EPA US Data'!$C:$C,AB$2,'EPA US Data'!$G:$G,"&gt;="&amp;$A30,'EPA US Data'!$G:$G,"&lt;"&amp;$B30)*unit_conv*'State Downscaling Multipliers'!B$17</f>
        <v>0</v>
      </c>
      <c r="AC30" s="2">
        <f t="shared" ref="AC30:AF30" si="197">AB30+($AG30-$AB30)/5</f>
        <v>0</v>
      </c>
      <c r="AD30" s="2">
        <f t="shared" si="197"/>
        <v>0</v>
      </c>
      <c r="AE30" s="2">
        <f t="shared" si="197"/>
        <v>0</v>
      </c>
      <c r="AF30" s="2">
        <f t="shared" si="197"/>
        <v>0</v>
      </c>
      <c r="AG30" s="105">
        <f>VLOOKUP($B$1,'Multipliers and Adjustments'!$A$70:$I$86,TRUNC(COLUMN(AG$2)/5)+2,FALSE)*SUMIFS('EPA US Data'!$I:$I,'EPA US Data'!$D:$D,'Country Selector'!$A$2,'EPA US Data'!$J:$J,$B$1,'EPA US Data'!$C:$C,AG$2,'EPA US Data'!$G:$G,"&gt;="&amp;$A30,'EPA US Data'!$G:$G,"&lt;"&amp;$B30)*unit_conv*'State Downscaling Multipliers'!B$17</f>
        <v>0</v>
      </c>
      <c r="AH30" s="2">
        <f t="shared" ref="AH30:AK30" si="198">AG30+($AL30-$AG30)/5</f>
        <v>0</v>
      </c>
      <c r="AI30" s="2">
        <f t="shared" si="198"/>
        <v>0</v>
      </c>
      <c r="AJ30" s="2">
        <f t="shared" si="198"/>
        <v>0</v>
      </c>
      <c r="AK30" s="2">
        <f t="shared" si="198"/>
        <v>0</v>
      </c>
      <c r="AL30" s="105">
        <f>VLOOKUP($B$1,'Multipliers and Adjustments'!$A$70:$I$86,TRUNC(COLUMN(AL$2)/5)+2,FALSE)*SUMIFS('EPA US Data'!$I:$I,'EPA US Data'!$D:$D,'Country Selector'!$A$2,'EPA US Data'!$J:$J,$B$1,'EPA US Data'!$C:$C,AL$2,'EPA US Data'!$G:$G,"&gt;="&amp;$A30,'EPA US Data'!$G:$G,"&lt;"&amp;$B30)*unit_conv*'State Downscaling Multipliers'!B$17</f>
        <v>0</v>
      </c>
    </row>
    <row r="31" spans="1:38" ht="15.75" customHeight="1" x14ac:dyDescent="0.25">
      <c r="A31" s="50">
        <f t="shared" si="8"/>
        <v>-30</v>
      </c>
      <c r="B31" s="50">
        <f t="shared" si="149"/>
        <v>-20</v>
      </c>
      <c r="C31" s="105">
        <f>VLOOKUP($B$1,'Multipliers and Adjustments'!$A$70:$I$86,TRUNC(COLUMN(C$2)/5)+2,FALSE)*SUMIFS('EPA US Data'!$I:$I,'EPA US Data'!$D:$D,'Country Selector'!$A$2,'EPA US Data'!$J:$J,$B$1,'EPA US Data'!$C:$C,C$2,'EPA US Data'!$G:$G,"&gt;="&amp;$A31,'EPA US Data'!$G:$G,"&lt;"&amp;$B31)*unit_conv*'State Downscaling Multipliers'!B$17</f>
        <v>3705194665.387279</v>
      </c>
      <c r="D31" s="2">
        <f t="shared" ref="D31:G31" si="199">C31+($H31-$C31)/5</f>
        <v>2964155732.309823</v>
      </c>
      <c r="E31" s="2">
        <f t="shared" si="199"/>
        <v>2223116799.2323675</v>
      </c>
      <c r="F31" s="2">
        <f t="shared" si="199"/>
        <v>1482077866.1549118</v>
      </c>
      <c r="G31" s="2">
        <f t="shared" si="199"/>
        <v>741038933.077456</v>
      </c>
      <c r="H31" s="105">
        <f>VLOOKUP($B$1,'Multipliers and Adjustments'!$A$70:$I$86,TRUNC(COLUMN(H$2)/5)+2,FALSE)*SUMIFS('EPA US Data'!$I:$I,'EPA US Data'!$D:$D,'Country Selector'!$A$2,'EPA US Data'!$J:$J,$B$1,'EPA US Data'!$C:$C,H$2,'EPA US Data'!$G:$G,"&gt;="&amp;$A31,'EPA US Data'!$G:$G,"&lt;"&amp;$B31)*unit_conv*'State Downscaling Multipliers'!B$17</f>
        <v>0</v>
      </c>
      <c r="I31" s="2">
        <f t="shared" ref="I31:L31" si="200">H31+($M31-$H31)/5</f>
        <v>0</v>
      </c>
      <c r="J31" s="2">
        <f t="shared" si="200"/>
        <v>0</v>
      </c>
      <c r="K31" s="2">
        <f t="shared" si="200"/>
        <v>0</v>
      </c>
      <c r="L31" s="2">
        <f t="shared" si="200"/>
        <v>0</v>
      </c>
      <c r="M31" s="105">
        <f>VLOOKUP($B$1,'Multipliers and Adjustments'!$A$70:$I$86,TRUNC(COLUMN(M$2)/5)+2,FALSE)*SUMIFS('EPA US Data'!$I:$I,'EPA US Data'!$D:$D,'Country Selector'!$A$2,'EPA US Data'!$J:$J,$B$1,'EPA US Data'!$C:$C,M$2,'EPA US Data'!$G:$G,"&gt;="&amp;$A31,'EPA US Data'!$G:$G,"&lt;"&amp;$B31)*unit_conv*'State Downscaling Multipliers'!B$17</f>
        <v>0</v>
      </c>
      <c r="N31" s="2">
        <f t="shared" ref="N31:Q31" si="201">M31+($R31-$M31)/5</f>
        <v>0</v>
      </c>
      <c r="O31" s="2">
        <f t="shared" si="201"/>
        <v>0</v>
      </c>
      <c r="P31" s="2">
        <f t="shared" si="201"/>
        <v>0</v>
      </c>
      <c r="Q31" s="2">
        <f t="shared" si="201"/>
        <v>0</v>
      </c>
      <c r="R31" s="105">
        <f>VLOOKUP($B$1,'Multipliers and Adjustments'!$A$70:$I$86,TRUNC(COLUMN(R$2)/5)+2,FALSE)*SUMIFS('EPA US Data'!$I:$I,'EPA US Data'!$D:$D,'Country Selector'!$A$2,'EPA US Data'!$J:$J,$B$1,'EPA US Data'!$C:$C,R$2,'EPA US Data'!$G:$G,"&gt;="&amp;$A31,'EPA US Data'!$G:$G,"&lt;"&amp;$B31)*unit_conv*'State Downscaling Multipliers'!B$17</f>
        <v>0</v>
      </c>
      <c r="S31" s="2">
        <f t="shared" ref="S31:V31" si="202">R31+($W31-$R31)/5</f>
        <v>0</v>
      </c>
      <c r="T31" s="2">
        <f t="shared" si="202"/>
        <v>0</v>
      </c>
      <c r="U31" s="2">
        <f t="shared" si="202"/>
        <v>0</v>
      </c>
      <c r="V31" s="2">
        <f t="shared" si="202"/>
        <v>0</v>
      </c>
      <c r="W31" s="105">
        <f>VLOOKUP($B$1,'Multipliers and Adjustments'!$A$70:$I$86,TRUNC(COLUMN(W$2)/5)+2,FALSE)*SUMIFS('EPA US Data'!$I:$I,'EPA US Data'!$D:$D,'Country Selector'!$A$2,'EPA US Data'!$J:$J,$B$1,'EPA US Data'!$C:$C,W$2,'EPA US Data'!$G:$G,"&gt;="&amp;$A31,'EPA US Data'!$G:$G,"&lt;"&amp;$B31)*unit_conv*'State Downscaling Multipliers'!B$17</f>
        <v>0</v>
      </c>
      <c r="X31" s="2">
        <f t="shared" ref="X31:AA31" si="203">W31+($AB31-$W31)/5</f>
        <v>0</v>
      </c>
      <c r="Y31" s="2">
        <f t="shared" si="203"/>
        <v>0</v>
      </c>
      <c r="Z31" s="2">
        <f t="shared" si="203"/>
        <v>0</v>
      </c>
      <c r="AA31" s="2">
        <f t="shared" si="203"/>
        <v>0</v>
      </c>
      <c r="AB31" s="105">
        <f>VLOOKUP($B$1,'Multipliers and Adjustments'!$A$70:$I$86,TRUNC(COLUMN(AB$2)/5)+2,FALSE)*SUMIFS('EPA US Data'!$I:$I,'EPA US Data'!$D:$D,'Country Selector'!$A$2,'EPA US Data'!$J:$J,$B$1,'EPA US Data'!$C:$C,AB$2,'EPA US Data'!$G:$G,"&gt;="&amp;$A31,'EPA US Data'!$G:$G,"&lt;"&amp;$B31)*unit_conv*'State Downscaling Multipliers'!B$17</f>
        <v>0</v>
      </c>
      <c r="AC31" s="2">
        <f t="shared" ref="AC31:AF31" si="204">AB31+($AG31-$AB31)/5</f>
        <v>0</v>
      </c>
      <c r="AD31" s="2">
        <f t="shared" si="204"/>
        <v>0</v>
      </c>
      <c r="AE31" s="2">
        <f t="shared" si="204"/>
        <v>0</v>
      </c>
      <c r="AF31" s="2">
        <f t="shared" si="204"/>
        <v>0</v>
      </c>
      <c r="AG31" s="105">
        <f>VLOOKUP($B$1,'Multipliers and Adjustments'!$A$70:$I$86,TRUNC(COLUMN(AG$2)/5)+2,FALSE)*SUMIFS('EPA US Data'!$I:$I,'EPA US Data'!$D:$D,'Country Selector'!$A$2,'EPA US Data'!$J:$J,$B$1,'EPA US Data'!$C:$C,AG$2,'EPA US Data'!$G:$G,"&gt;="&amp;$A31,'EPA US Data'!$G:$G,"&lt;"&amp;$B31)*unit_conv*'State Downscaling Multipliers'!B$17</f>
        <v>0</v>
      </c>
      <c r="AH31" s="2">
        <f t="shared" ref="AH31:AK31" si="205">AG31+($AL31-$AG31)/5</f>
        <v>0</v>
      </c>
      <c r="AI31" s="2">
        <f t="shared" si="205"/>
        <v>0</v>
      </c>
      <c r="AJ31" s="2">
        <f t="shared" si="205"/>
        <v>0</v>
      </c>
      <c r="AK31" s="2">
        <f t="shared" si="205"/>
        <v>0</v>
      </c>
      <c r="AL31" s="105">
        <f>VLOOKUP($B$1,'Multipliers and Adjustments'!$A$70:$I$86,TRUNC(COLUMN(AL$2)/5)+2,FALSE)*SUMIFS('EPA US Data'!$I:$I,'EPA US Data'!$D:$D,'Country Selector'!$A$2,'EPA US Data'!$J:$J,$B$1,'EPA US Data'!$C:$C,AL$2,'EPA US Data'!$G:$G,"&gt;="&amp;$A31,'EPA US Data'!$G:$G,"&lt;"&amp;$B31)*unit_conv*'State Downscaling Multipliers'!B$17</f>
        <v>0</v>
      </c>
    </row>
    <row r="32" spans="1:38" ht="15.75" customHeight="1" x14ac:dyDescent="0.25">
      <c r="A32" s="50">
        <f t="shared" si="8"/>
        <v>-20</v>
      </c>
      <c r="B32" s="50">
        <f t="shared" si="149"/>
        <v>-10</v>
      </c>
      <c r="C32" s="105">
        <f>VLOOKUP($B$1,'Multipliers and Adjustments'!$A$70:$I$86,TRUNC(COLUMN(C$2)/5)+2,FALSE)*SUMIFS('EPA US Data'!$I:$I,'EPA US Data'!$D:$D,'Country Selector'!$A$2,'EPA US Data'!$J:$J,$B$1,'EPA US Data'!$C:$C,C$2,'EPA US Data'!$G:$G,"&gt;="&amp;$A32,'EPA US Data'!$G:$G,"&lt;"&amp;$B32)*unit_conv*'State Downscaling Multipliers'!B$17</f>
        <v>28857815436.256565</v>
      </c>
      <c r="D32" s="2">
        <f t="shared" ref="D32:G32" si="206">C32+($H32-$C32)/5</f>
        <v>25608242722.311367</v>
      </c>
      <c r="E32" s="2">
        <f t="shared" si="206"/>
        <v>22358670008.366169</v>
      </c>
      <c r="F32" s="2">
        <f t="shared" si="206"/>
        <v>19109097294.420971</v>
      </c>
      <c r="G32" s="2">
        <f t="shared" si="206"/>
        <v>15859524580.475775</v>
      </c>
      <c r="H32" s="105">
        <f>VLOOKUP($B$1,'Multipliers and Adjustments'!$A$70:$I$86,TRUNC(COLUMN(H$2)/5)+2,FALSE)*SUMIFS('EPA US Data'!$I:$I,'EPA US Data'!$D:$D,'Country Selector'!$A$2,'EPA US Data'!$J:$J,$B$1,'EPA US Data'!$C:$C,H$2,'EPA US Data'!$G:$G,"&gt;="&amp;$A32,'EPA US Data'!$G:$G,"&lt;"&amp;$B32)*unit_conv*'State Downscaling Multipliers'!B$17</f>
        <v>12609951866.530582</v>
      </c>
      <c r="I32" s="2">
        <f t="shared" ref="I32:L32" si="207">H32+($M32-$H32)/5</f>
        <v>20306734616.054581</v>
      </c>
      <c r="J32" s="2">
        <f t="shared" si="207"/>
        <v>28003517365.578575</v>
      </c>
      <c r="K32" s="2">
        <f t="shared" si="207"/>
        <v>35700300115.10257</v>
      </c>
      <c r="L32" s="2">
        <f t="shared" si="207"/>
        <v>43397082864.626564</v>
      </c>
      <c r="M32" s="105">
        <f>VLOOKUP($B$1,'Multipliers and Adjustments'!$A$70:$I$86,TRUNC(COLUMN(M$2)/5)+2,FALSE)*SUMIFS('EPA US Data'!$I:$I,'EPA US Data'!$D:$D,'Country Selector'!$A$2,'EPA US Data'!$J:$J,$B$1,'EPA US Data'!$C:$C,M$2,'EPA US Data'!$G:$G,"&gt;="&amp;$A32,'EPA US Data'!$G:$G,"&lt;"&amp;$B32)*unit_conv*'State Downscaling Multipliers'!B$17</f>
        <v>51093865614.150558</v>
      </c>
      <c r="N32" s="2">
        <f t="shared" ref="N32:Q32" si="208">M32+($R32-$M32)/5</f>
        <v>43216569730.807022</v>
      </c>
      <c r="O32" s="2">
        <f t="shared" si="208"/>
        <v>35339273847.463486</v>
      </c>
      <c r="P32" s="2">
        <f t="shared" si="208"/>
        <v>27461977964.119946</v>
      </c>
      <c r="Q32" s="2">
        <f t="shared" si="208"/>
        <v>19584682080.776405</v>
      </c>
      <c r="R32" s="105">
        <f>VLOOKUP($B$1,'Multipliers and Adjustments'!$A$70:$I$86,TRUNC(COLUMN(R$2)/5)+2,FALSE)*SUMIFS('EPA US Data'!$I:$I,'EPA US Data'!$D:$D,'Country Selector'!$A$2,'EPA US Data'!$J:$J,$B$1,'EPA US Data'!$C:$C,R$2,'EPA US Data'!$G:$G,"&gt;="&amp;$A32,'EPA US Data'!$G:$G,"&lt;"&amp;$B32)*unit_conv*'State Downscaling Multipliers'!B$17</f>
        <v>11707386197.432859</v>
      </c>
      <c r="S32" s="2">
        <f t="shared" ref="S32:V32" si="209">R32+($W32-$R32)/5</f>
        <v>11663034845.970942</v>
      </c>
      <c r="T32" s="2">
        <f t="shared" si="209"/>
        <v>11618683494.509024</v>
      </c>
      <c r="U32" s="2">
        <f t="shared" si="209"/>
        <v>11574332143.047106</v>
      </c>
      <c r="V32" s="2">
        <f t="shared" si="209"/>
        <v>11529980791.585188</v>
      </c>
      <c r="W32" s="105">
        <f>VLOOKUP($B$1,'Multipliers and Adjustments'!$A$70:$I$86,TRUNC(COLUMN(W$2)/5)+2,FALSE)*SUMIFS('EPA US Data'!$I:$I,'EPA US Data'!$D:$D,'Country Selector'!$A$2,'EPA US Data'!$J:$J,$B$1,'EPA US Data'!$C:$C,W$2,'EPA US Data'!$G:$G,"&gt;="&amp;$A32,'EPA US Data'!$G:$G,"&lt;"&amp;$B32)*unit_conv*'State Downscaling Multipliers'!B$17</f>
        <v>11485629440.123272</v>
      </c>
      <c r="X32" s="2">
        <f t="shared" ref="X32:AA32" si="210">W32+($AB32-$W32)/5</f>
        <v>11432127135.80534</v>
      </c>
      <c r="Y32" s="2">
        <f t="shared" si="210"/>
        <v>11378624831.487408</v>
      </c>
      <c r="Z32" s="2">
        <f t="shared" si="210"/>
        <v>11325122527.169476</v>
      </c>
      <c r="AA32" s="2">
        <f t="shared" si="210"/>
        <v>11271620222.851543</v>
      </c>
      <c r="AB32" s="105">
        <f>VLOOKUP($B$1,'Multipliers and Adjustments'!$A$70:$I$86,TRUNC(COLUMN(AB$2)/5)+2,FALSE)*SUMIFS('EPA US Data'!$I:$I,'EPA US Data'!$D:$D,'Country Selector'!$A$2,'EPA US Data'!$J:$J,$B$1,'EPA US Data'!$C:$C,AB$2,'EPA US Data'!$G:$G,"&gt;="&amp;$A32,'EPA US Data'!$G:$G,"&lt;"&amp;$B32)*unit_conv*'State Downscaling Multipliers'!B$17</f>
        <v>11218117918.533609</v>
      </c>
      <c r="AC32" s="2">
        <f t="shared" ref="AC32:AF32" si="211">AB32+($AG32-$AB32)/5</f>
        <v>11158520488.312679</v>
      </c>
      <c r="AD32" s="2">
        <f t="shared" si="211"/>
        <v>11098923058.091749</v>
      </c>
      <c r="AE32" s="2">
        <f t="shared" si="211"/>
        <v>11039325627.870819</v>
      </c>
      <c r="AF32" s="2">
        <f t="shared" si="211"/>
        <v>10979728197.649889</v>
      </c>
      <c r="AG32" s="105">
        <f>VLOOKUP($B$1,'Multipliers and Adjustments'!$A$70:$I$86,TRUNC(COLUMN(AG$2)/5)+2,FALSE)*SUMIFS('EPA US Data'!$I:$I,'EPA US Data'!$D:$D,'Country Selector'!$A$2,'EPA US Data'!$J:$J,$B$1,'EPA US Data'!$C:$C,AG$2,'EPA US Data'!$G:$G,"&gt;="&amp;$A32,'EPA US Data'!$G:$G,"&lt;"&amp;$B32)*unit_conv*'State Downscaling Multipliers'!B$17</f>
        <v>10920130767.428961</v>
      </c>
      <c r="AH32" s="2">
        <f t="shared" ref="AH32:AK32" si="212">AG32+($AL32-$AG32)/5</f>
        <v>10850742580.720644</v>
      </c>
      <c r="AI32" s="2">
        <f t="shared" si="212"/>
        <v>10781354394.012327</v>
      </c>
      <c r="AJ32" s="2">
        <f t="shared" si="212"/>
        <v>10711966207.30401</v>
      </c>
      <c r="AK32" s="2">
        <f t="shared" si="212"/>
        <v>10642578020.595694</v>
      </c>
      <c r="AL32" s="105">
        <f>VLOOKUP($B$1,'Multipliers and Adjustments'!$A$70:$I$86,TRUNC(COLUMN(AL$2)/5)+2,FALSE)*SUMIFS('EPA US Data'!$I:$I,'EPA US Data'!$D:$D,'Country Selector'!$A$2,'EPA US Data'!$J:$J,$B$1,'EPA US Data'!$C:$C,AL$2,'EPA US Data'!$G:$G,"&gt;="&amp;$A32,'EPA US Data'!$G:$G,"&lt;"&amp;$B32)*unit_conv*'State Downscaling Multipliers'!B$17</f>
        <v>10573189833.887381</v>
      </c>
    </row>
    <row r="33" spans="1:38" ht="15.75" customHeight="1" x14ac:dyDescent="0.25">
      <c r="A33" s="50">
        <f t="shared" si="8"/>
        <v>-10</v>
      </c>
      <c r="B33" s="50">
        <f t="shared" si="149"/>
        <v>0</v>
      </c>
      <c r="C33" s="105">
        <f>VLOOKUP($B$1,'Multipliers and Adjustments'!$A$70:$I$86,TRUNC(COLUMN(C$2)/5)+2,FALSE)*SUMIFS('EPA US Data'!$I:$I,'EPA US Data'!$D:$D,'Country Selector'!$A$2,'EPA US Data'!$J:$J,$B$1,'EPA US Data'!$C:$C,C$2,'EPA US Data'!$G:$G,"&gt;="&amp;$A33,'EPA US Data'!$G:$G,"&lt;"&amp;$B33)*unit_conv*'State Downscaling Multipliers'!B$17</f>
        <v>7179462533.2876053</v>
      </c>
      <c r="D33" s="2">
        <f t="shared" ref="D33:G33" si="213">C33+($H33-$C33)/5</f>
        <v>6069681195.5917835</v>
      </c>
      <c r="E33" s="2">
        <f t="shared" si="213"/>
        <v>4959899857.8959618</v>
      </c>
      <c r="F33" s="2">
        <f t="shared" si="213"/>
        <v>3850118520.2001395</v>
      </c>
      <c r="G33" s="2">
        <f t="shared" si="213"/>
        <v>2740337182.5043173</v>
      </c>
      <c r="H33" s="105">
        <f>VLOOKUP($B$1,'Multipliers and Adjustments'!$A$70:$I$86,TRUNC(COLUMN(H$2)/5)+2,FALSE)*SUMIFS('EPA US Data'!$I:$I,'EPA US Data'!$D:$D,'Country Selector'!$A$2,'EPA US Data'!$J:$J,$B$1,'EPA US Data'!$C:$C,H$2,'EPA US Data'!$G:$G,"&gt;="&amp;$A33,'EPA US Data'!$G:$G,"&lt;"&amp;$B33)*unit_conv*'State Downscaling Multipliers'!B$17</f>
        <v>1630555844.8084936</v>
      </c>
      <c r="I33" s="2">
        <f t="shared" ref="I33:L33" si="214">H33+($M33-$H33)/5</f>
        <v>1304444675.8467948</v>
      </c>
      <c r="J33" s="2">
        <f t="shared" si="214"/>
        <v>978333506.88509607</v>
      </c>
      <c r="K33" s="2">
        <f t="shared" si="214"/>
        <v>652222337.9233973</v>
      </c>
      <c r="L33" s="2">
        <f t="shared" si="214"/>
        <v>326111168.96169859</v>
      </c>
      <c r="M33" s="105">
        <f>VLOOKUP($B$1,'Multipliers and Adjustments'!$A$70:$I$86,TRUNC(COLUMN(M$2)/5)+2,FALSE)*SUMIFS('EPA US Data'!$I:$I,'EPA US Data'!$D:$D,'Country Selector'!$A$2,'EPA US Data'!$J:$J,$B$1,'EPA US Data'!$C:$C,M$2,'EPA US Data'!$G:$G,"&gt;="&amp;$A33,'EPA US Data'!$G:$G,"&lt;"&amp;$B33)*unit_conv*'State Downscaling Multipliers'!B$17</f>
        <v>0</v>
      </c>
      <c r="N33" s="2">
        <f t="shared" ref="N33:Q33" si="215">M33+($R33-$M33)/5</f>
        <v>17019703.765354805</v>
      </c>
      <c r="O33" s="2">
        <f t="shared" si="215"/>
        <v>34039407.530709609</v>
      </c>
      <c r="P33" s="2">
        <f t="shared" si="215"/>
        <v>51059111.296064414</v>
      </c>
      <c r="Q33" s="2">
        <f t="shared" si="215"/>
        <v>68078815.061419219</v>
      </c>
      <c r="R33" s="105">
        <f>VLOOKUP($B$1,'Multipliers and Adjustments'!$A$70:$I$86,TRUNC(COLUMN(R$2)/5)+2,FALSE)*SUMIFS('EPA US Data'!$I:$I,'EPA US Data'!$D:$D,'Country Selector'!$A$2,'EPA US Data'!$J:$J,$B$1,'EPA US Data'!$C:$C,R$2,'EPA US Data'!$G:$G,"&gt;="&amp;$A33,'EPA US Data'!$G:$G,"&lt;"&amp;$B33)*unit_conv*'State Downscaling Multipliers'!B$17</f>
        <v>85098518.826774031</v>
      </c>
      <c r="S33" s="2">
        <f t="shared" ref="S33:V33" si="216">R33+($W33-$R33)/5</f>
        <v>68078815.061419219</v>
      </c>
      <c r="T33" s="2">
        <f t="shared" si="216"/>
        <v>51059111.296064414</v>
      </c>
      <c r="U33" s="2">
        <f t="shared" si="216"/>
        <v>34039407.530709609</v>
      </c>
      <c r="V33" s="2">
        <f t="shared" si="216"/>
        <v>17019703.765354805</v>
      </c>
      <c r="W33" s="105">
        <f>VLOOKUP($B$1,'Multipliers and Adjustments'!$A$70:$I$86,TRUNC(COLUMN(W$2)/5)+2,FALSE)*SUMIFS('EPA US Data'!$I:$I,'EPA US Data'!$D:$D,'Country Selector'!$A$2,'EPA US Data'!$J:$J,$B$1,'EPA US Data'!$C:$C,W$2,'EPA US Data'!$G:$G,"&gt;="&amp;$A33,'EPA US Data'!$G:$G,"&lt;"&amp;$B33)*unit_conv*'State Downscaling Multipliers'!B$17</f>
        <v>0</v>
      </c>
      <c r="X33" s="2">
        <f t="shared" ref="X33:AA33" si="217">W33+($AB33-$W33)/5</f>
        <v>0</v>
      </c>
      <c r="Y33" s="2">
        <f t="shared" si="217"/>
        <v>0</v>
      </c>
      <c r="Z33" s="2">
        <f t="shared" si="217"/>
        <v>0</v>
      </c>
      <c r="AA33" s="2">
        <f t="shared" si="217"/>
        <v>0</v>
      </c>
      <c r="AB33" s="105">
        <f>VLOOKUP($B$1,'Multipliers and Adjustments'!$A$70:$I$86,TRUNC(COLUMN(AB$2)/5)+2,FALSE)*SUMIFS('EPA US Data'!$I:$I,'EPA US Data'!$D:$D,'Country Selector'!$A$2,'EPA US Data'!$J:$J,$B$1,'EPA US Data'!$C:$C,AB$2,'EPA US Data'!$G:$G,"&gt;="&amp;$A33,'EPA US Data'!$G:$G,"&lt;"&amp;$B33)*unit_conv*'State Downscaling Multipliers'!B$17</f>
        <v>0</v>
      </c>
      <c r="AC33" s="2">
        <f t="shared" ref="AC33:AF33" si="218">AB33+($AG33-$AB33)/5</f>
        <v>0</v>
      </c>
      <c r="AD33" s="2">
        <f t="shared" si="218"/>
        <v>0</v>
      </c>
      <c r="AE33" s="2">
        <f t="shared" si="218"/>
        <v>0</v>
      </c>
      <c r="AF33" s="2">
        <f t="shared" si="218"/>
        <v>0</v>
      </c>
      <c r="AG33" s="105">
        <f>VLOOKUP($B$1,'Multipliers and Adjustments'!$A$70:$I$86,TRUNC(COLUMN(AG$2)/5)+2,FALSE)*SUMIFS('EPA US Data'!$I:$I,'EPA US Data'!$D:$D,'Country Selector'!$A$2,'EPA US Data'!$J:$J,$B$1,'EPA US Data'!$C:$C,AG$2,'EPA US Data'!$G:$G,"&gt;="&amp;$A33,'EPA US Data'!$G:$G,"&lt;"&amp;$B33)*unit_conv*'State Downscaling Multipliers'!B$17</f>
        <v>0</v>
      </c>
      <c r="AH33" s="2">
        <f t="shared" ref="AH33:AK33" si="219">AG33+($AL33-$AG33)/5</f>
        <v>0</v>
      </c>
      <c r="AI33" s="2">
        <f t="shared" si="219"/>
        <v>0</v>
      </c>
      <c r="AJ33" s="2">
        <f t="shared" si="219"/>
        <v>0</v>
      </c>
      <c r="AK33" s="2">
        <f t="shared" si="219"/>
        <v>0</v>
      </c>
      <c r="AL33" s="105">
        <f>VLOOKUP($B$1,'Multipliers and Adjustments'!$A$70:$I$86,TRUNC(COLUMN(AL$2)/5)+2,FALSE)*SUMIFS('EPA US Data'!$I:$I,'EPA US Data'!$D:$D,'Country Selector'!$A$2,'EPA US Data'!$J:$J,$B$1,'EPA US Data'!$C:$C,AL$2,'EPA US Data'!$G:$G,"&gt;="&amp;$A33,'EPA US Data'!$G:$G,"&lt;"&amp;$B33)*unit_conv*'State Downscaling Multipliers'!B$17</f>
        <v>0</v>
      </c>
    </row>
    <row r="34" spans="1:38" ht="15.75" customHeight="1" x14ac:dyDescent="0.25">
      <c r="A34" s="51">
        <f t="shared" si="8"/>
        <v>0</v>
      </c>
      <c r="B34" s="51">
        <f>A34</f>
        <v>0</v>
      </c>
      <c r="C34" s="105">
        <f>VLOOKUP($B$1,'Multipliers and Adjustments'!$A$70:$I$86,TRUNC(COLUMN(C$2)/5)+2,FALSE)*SUMIFS('EPA US Data'!$I:$I,'EPA US Data'!$D:$D,'Country Selector'!$A$2,'EPA US Data'!$J:$J,$B$1,'EPA US Data'!$C:$C,C$2,'EPA US Data'!$G:$G,"&gt;="&amp;$A34,'EPA US Data'!$G:$G,"&lt;"&amp;$B34)*unit_conv*'State Downscaling Multipliers'!B$17</f>
        <v>0</v>
      </c>
      <c r="D34" s="2">
        <f t="shared" ref="D34:G34" si="220">C34+($H34-$C34)/5</f>
        <v>0</v>
      </c>
      <c r="E34" s="2">
        <f t="shared" si="220"/>
        <v>0</v>
      </c>
      <c r="F34" s="2">
        <f t="shared" si="220"/>
        <v>0</v>
      </c>
      <c r="G34" s="2">
        <f t="shared" si="220"/>
        <v>0</v>
      </c>
      <c r="H34" s="105">
        <f>VLOOKUP($B$1,'Multipliers and Adjustments'!$A$70:$I$86,TRUNC(COLUMN(H$2)/5)+2,FALSE)*SUMIFS('EPA US Data'!$I:$I,'EPA US Data'!$D:$D,'Country Selector'!$A$2,'EPA US Data'!$J:$J,$B$1,'EPA US Data'!$C:$C,H$2,'EPA US Data'!$G:$G,"&gt;="&amp;$A34,'EPA US Data'!$G:$G,"&lt;"&amp;$B34)*unit_conv*'State Downscaling Multipliers'!B$17</f>
        <v>0</v>
      </c>
      <c r="I34" s="2">
        <f t="shared" ref="I34:L34" si="221">H34+($M34-$H34)/5</f>
        <v>0</v>
      </c>
      <c r="J34" s="2">
        <f t="shared" si="221"/>
        <v>0</v>
      </c>
      <c r="K34" s="2">
        <f t="shared" si="221"/>
        <v>0</v>
      </c>
      <c r="L34" s="2">
        <f t="shared" si="221"/>
        <v>0</v>
      </c>
      <c r="M34" s="105">
        <f>VLOOKUP($B$1,'Multipliers and Adjustments'!$A$70:$I$86,TRUNC(COLUMN(M$2)/5)+2,FALSE)*SUMIFS('EPA US Data'!$I:$I,'EPA US Data'!$D:$D,'Country Selector'!$A$2,'EPA US Data'!$J:$J,$B$1,'EPA US Data'!$C:$C,M$2,'EPA US Data'!$G:$G,"&gt;="&amp;$A34,'EPA US Data'!$G:$G,"&lt;"&amp;$B34)*unit_conv*'State Downscaling Multipliers'!B$17</f>
        <v>0</v>
      </c>
      <c r="N34" s="2">
        <f t="shared" ref="N34:Q34" si="222">M34+($R34-$M34)/5</f>
        <v>0</v>
      </c>
      <c r="O34" s="2">
        <f t="shared" si="222"/>
        <v>0</v>
      </c>
      <c r="P34" s="2">
        <f t="shared" si="222"/>
        <v>0</v>
      </c>
      <c r="Q34" s="2">
        <f t="shared" si="222"/>
        <v>0</v>
      </c>
      <c r="R34" s="105">
        <f>VLOOKUP($B$1,'Multipliers and Adjustments'!$A$70:$I$86,TRUNC(COLUMN(R$2)/5)+2,FALSE)*SUMIFS('EPA US Data'!$I:$I,'EPA US Data'!$D:$D,'Country Selector'!$A$2,'EPA US Data'!$J:$J,$B$1,'EPA US Data'!$C:$C,R$2,'EPA US Data'!$G:$G,"&gt;="&amp;$A34,'EPA US Data'!$G:$G,"&lt;"&amp;$B34)*unit_conv*'State Downscaling Multipliers'!B$17</f>
        <v>0</v>
      </c>
      <c r="S34" s="2">
        <f t="shared" ref="S34:V34" si="223">R34+($W34-$R34)/5</f>
        <v>0</v>
      </c>
      <c r="T34" s="2">
        <f t="shared" si="223"/>
        <v>0</v>
      </c>
      <c r="U34" s="2">
        <f t="shared" si="223"/>
        <v>0</v>
      </c>
      <c r="V34" s="2">
        <f t="shared" si="223"/>
        <v>0</v>
      </c>
      <c r="W34" s="105">
        <f>VLOOKUP($B$1,'Multipliers and Adjustments'!$A$70:$I$86,TRUNC(COLUMN(W$2)/5)+2,FALSE)*SUMIFS('EPA US Data'!$I:$I,'EPA US Data'!$D:$D,'Country Selector'!$A$2,'EPA US Data'!$J:$J,$B$1,'EPA US Data'!$C:$C,W$2,'EPA US Data'!$G:$G,"&gt;="&amp;$A34,'EPA US Data'!$G:$G,"&lt;"&amp;$B34)*unit_conv*'State Downscaling Multipliers'!B$17</f>
        <v>0</v>
      </c>
      <c r="X34" s="2">
        <f t="shared" ref="X34:AA34" si="224">W34+($AB34-$W34)/5</f>
        <v>0</v>
      </c>
      <c r="Y34" s="2">
        <f t="shared" si="224"/>
        <v>0</v>
      </c>
      <c r="Z34" s="2">
        <f t="shared" si="224"/>
        <v>0</v>
      </c>
      <c r="AA34" s="2">
        <f t="shared" si="224"/>
        <v>0</v>
      </c>
      <c r="AB34" s="105">
        <f>VLOOKUP($B$1,'Multipliers and Adjustments'!$A$70:$I$86,TRUNC(COLUMN(AB$2)/5)+2,FALSE)*SUMIFS('EPA US Data'!$I:$I,'EPA US Data'!$D:$D,'Country Selector'!$A$2,'EPA US Data'!$J:$J,$B$1,'EPA US Data'!$C:$C,AB$2,'EPA US Data'!$G:$G,"&gt;="&amp;$A34,'EPA US Data'!$G:$G,"&lt;"&amp;$B34)*unit_conv*'State Downscaling Multipliers'!B$17</f>
        <v>0</v>
      </c>
      <c r="AC34" s="2">
        <f t="shared" ref="AC34:AF34" si="225">AB34+($AG34-$AB34)/5</f>
        <v>0</v>
      </c>
      <c r="AD34" s="2">
        <f t="shared" si="225"/>
        <v>0</v>
      </c>
      <c r="AE34" s="2">
        <f t="shared" si="225"/>
        <v>0</v>
      </c>
      <c r="AF34" s="2">
        <f t="shared" si="225"/>
        <v>0</v>
      </c>
      <c r="AG34" s="105">
        <f>VLOOKUP($B$1,'Multipliers and Adjustments'!$A$70:$I$86,TRUNC(COLUMN(AG$2)/5)+2,FALSE)*SUMIFS('EPA US Data'!$I:$I,'EPA US Data'!$D:$D,'Country Selector'!$A$2,'EPA US Data'!$J:$J,$B$1,'EPA US Data'!$C:$C,AG$2,'EPA US Data'!$G:$G,"&gt;="&amp;$A34,'EPA US Data'!$G:$G,"&lt;"&amp;$B34)*unit_conv*'State Downscaling Multipliers'!B$17</f>
        <v>0</v>
      </c>
      <c r="AH34" s="2">
        <f t="shared" ref="AH34:AK34" si="226">AG34+($AL34-$AG34)/5</f>
        <v>0</v>
      </c>
      <c r="AI34" s="2">
        <f t="shared" si="226"/>
        <v>0</v>
      </c>
      <c r="AJ34" s="2">
        <f t="shared" si="226"/>
        <v>0</v>
      </c>
      <c r="AK34" s="2">
        <f t="shared" si="226"/>
        <v>0</v>
      </c>
      <c r="AL34" s="105">
        <f>VLOOKUP($B$1,'Multipliers and Adjustments'!$A$70:$I$86,TRUNC(COLUMN(AL$2)/5)+2,FALSE)*SUMIFS('EPA US Data'!$I:$I,'EPA US Data'!$D:$D,'Country Selector'!$A$2,'EPA US Data'!$J:$J,$B$1,'EPA US Data'!$C:$C,AL$2,'EPA US Data'!$G:$G,"&gt;="&amp;$A34,'EPA US Data'!$G:$G,"&lt;"&amp;$B34)*unit_conv*'State Downscaling Multipliers'!B$17</f>
        <v>0</v>
      </c>
    </row>
    <row r="35" spans="1:38" ht="15.75" customHeight="1" x14ac:dyDescent="0.25">
      <c r="A35" s="52">
        <v>0.1</v>
      </c>
      <c r="B35" s="52">
        <f>A35+9.9</f>
        <v>10</v>
      </c>
      <c r="C35" s="105">
        <f>VLOOKUP($B$1,'Multipliers and Adjustments'!$A$70:$I$86,TRUNC(COLUMN(C$2)/5)+2,FALSE)*SUMIFS('EPA US Data'!$I:$I,'EPA US Data'!$D:$D,'Country Selector'!$A$2,'EPA US Data'!$J:$J,$B$1,'EPA US Data'!$C:$C,C$2,'EPA US Data'!$G:$G,"&gt;="&amp;$A35,'EPA US Data'!$G:$G,"&lt;"&amp;$B35)*unit_conv*'State Downscaling Multipliers'!B$17</f>
        <v>3654836827.6507211</v>
      </c>
      <c r="D35" s="2">
        <f t="shared" ref="D35:G35" si="227">C35+($H35-$C35)/5</f>
        <v>3194251720.1993933</v>
      </c>
      <c r="E35" s="2">
        <f t="shared" si="227"/>
        <v>2733666612.7480655</v>
      </c>
      <c r="F35" s="2">
        <f t="shared" si="227"/>
        <v>2273081505.2967377</v>
      </c>
      <c r="G35" s="2">
        <f t="shared" si="227"/>
        <v>1812496397.8454099</v>
      </c>
      <c r="H35" s="105">
        <f>VLOOKUP($B$1,'Multipliers and Adjustments'!$A$70:$I$86,TRUNC(COLUMN(H$2)/5)+2,FALSE)*SUMIFS('EPA US Data'!$I:$I,'EPA US Data'!$D:$D,'Country Selector'!$A$2,'EPA US Data'!$J:$J,$B$1,'EPA US Data'!$C:$C,H$2,'EPA US Data'!$G:$G,"&gt;="&amp;$A35,'EPA US Data'!$G:$G,"&lt;"&amp;$B35)*unit_conv*'State Downscaling Multipliers'!B$17</f>
        <v>1351911290.3940823</v>
      </c>
      <c r="I35" s="2">
        <f t="shared" ref="I35:L35" si="228">H35+($M35-$H35)/5</f>
        <v>1540394020.1269631</v>
      </c>
      <c r="J35" s="2">
        <f t="shared" si="228"/>
        <v>1728876749.859844</v>
      </c>
      <c r="K35" s="2">
        <f t="shared" si="228"/>
        <v>1917359479.5927248</v>
      </c>
      <c r="L35" s="2">
        <f t="shared" si="228"/>
        <v>2105842209.3256056</v>
      </c>
      <c r="M35" s="105">
        <f>VLOOKUP($B$1,'Multipliers and Adjustments'!$A$70:$I$86,TRUNC(COLUMN(M$2)/5)+2,FALSE)*SUMIFS('EPA US Data'!$I:$I,'EPA US Data'!$D:$D,'Country Selector'!$A$2,'EPA US Data'!$J:$J,$B$1,'EPA US Data'!$C:$C,M$2,'EPA US Data'!$G:$G,"&gt;="&amp;$A35,'EPA US Data'!$G:$G,"&lt;"&amp;$B35)*unit_conv*'State Downscaling Multipliers'!B$17</f>
        <v>2294324939.0584865</v>
      </c>
      <c r="N35" s="2">
        <f t="shared" ref="N35:Q35" si="229">M35+($R35-$M35)/5</f>
        <v>2149341074.9676104</v>
      </c>
      <c r="O35" s="2">
        <f t="shared" si="229"/>
        <v>2004357210.8767343</v>
      </c>
      <c r="P35" s="2">
        <f t="shared" si="229"/>
        <v>1859373346.7858582</v>
      </c>
      <c r="Q35" s="2">
        <f t="shared" si="229"/>
        <v>1714389482.6949821</v>
      </c>
      <c r="R35" s="105">
        <f>VLOOKUP($B$1,'Multipliers and Adjustments'!$A$70:$I$86,TRUNC(COLUMN(R$2)/5)+2,FALSE)*SUMIFS('EPA US Data'!$I:$I,'EPA US Data'!$D:$D,'Country Selector'!$A$2,'EPA US Data'!$J:$J,$B$1,'EPA US Data'!$C:$C,R$2,'EPA US Data'!$G:$G,"&gt;="&amp;$A35,'EPA US Data'!$G:$G,"&lt;"&amp;$B35)*unit_conv*'State Downscaling Multipliers'!B$17</f>
        <v>1569405618.6041055</v>
      </c>
      <c r="S35" s="2">
        <f t="shared" ref="S35:V35" si="230">R35+($W35-$R35)/5</f>
        <v>1563460634.9342508</v>
      </c>
      <c r="T35" s="2">
        <f t="shared" si="230"/>
        <v>1557515651.2643962</v>
      </c>
      <c r="U35" s="2">
        <f t="shared" si="230"/>
        <v>1551570667.5945415</v>
      </c>
      <c r="V35" s="2">
        <f t="shared" si="230"/>
        <v>1545625683.9246869</v>
      </c>
      <c r="W35" s="105">
        <f>VLOOKUP($B$1,'Multipliers and Adjustments'!$A$70:$I$86,TRUNC(COLUMN(W$2)/5)+2,FALSE)*SUMIFS('EPA US Data'!$I:$I,'EPA US Data'!$D:$D,'Country Selector'!$A$2,'EPA US Data'!$J:$J,$B$1,'EPA US Data'!$C:$C,W$2,'EPA US Data'!$G:$G,"&gt;="&amp;$A35,'EPA US Data'!$G:$G,"&lt;"&amp;$B35)*unit_conv*'State Downscaling Multipliers'!B$17</f>
        <v>1539680700.254832</v>
      </c>
      <c r="X35" s="2">
        <f t="shared" ref="X35:AA35" si="231">W35+($AB35-$W35)/5</f>
        <v>1532507353.8550041</v>
      </c>
      <c r="Y35" s="2">
        <f t="shared" si="231"/>
        <v>1525334007.4551761</v>
      </c>
      <c r="Z35" s="2">
        <f t="shared" si="231"/>
        <v>1518160661.0553482</v>
      </c>
      <c r="AA35" s="2">
        <f t="shared" si="231"/>
        <v>1510987314.6555202</v>
      </c>
      <c r="AB35" s="105">
        <f>VLOOKUP($B$1,'Multipliers and Adjustments'!$A$70:$I$86,TRUNC(COLUMN(AB$2)/5)+2,FALSE)*SUMIFS('EPA US Data'!$I:$I,'EPA US Data'!$D:$D,'Country Selector'!$A$2,'EPA US Data'!$J:$J,$B$1,'EPA US Data'!$C:$C,AB$2,'EPA US Data'!$G:$G,"&gt;="&amp;$A35,'EPA US Data'!$G:$G,"&lt;"&amp;$B35)*unit_conv*'State Downscaling Multipliers'!B$17</f>
        <v>1503813968.2556925</v>
      </c>
      <c r="AC35" s="2">
        <f t="shared" ref="AC35:AF35" si="232">AB35+($AG35-$AB35)/5</f>
        <v>1495824262.0799589</v>
      </c>
      <c r="AD35" s="2">
        <f t="shared" si="232"/>
        <v>1487834555.9042253</v>
      </c>
      <c r="AE35" s="2">
        <f t="shared" si="232"/>
        <v>1479844849.7284918</v>
      </c>
      <c r="AF35" s="2">
        <f t="shared" si="232"/>
        <v>1471855143.5527582</v>
      </c>
      <c r="AG35" s="105">
        <f>VLOOKUP($B$1,'Multipliers and Adjustments'!$A$70:$I$86,TRUNC(COLUMN(AG$2)/5)+2,FALSE)*SUMIFS('EPA US Data'!$I:$I,'EPA US Data'!$D:$D,'Country Selector'!$A$2,'EPA US Data'!$J:$J,$B$1,'EPA US Data'!$C:$C,AG$2,'EPA US Data'!$G:$G,"&gt;="&amp;$A35,'EPA US Data'!$G:$G,"&lt;"&amp;$B35)*unit_conv*'State Downscaling Multipliers'!B$17</f>
        <v>1463865437.3770249</v>
      </c>
      <c r="AH35" s="2">
        <f t="shared" ref="AH35:AK35" si="233">AG35+($AL35-$AG35)/5</f>
        <v>1454564438.8299387</v>
      </c>
      <c r="AI35" s="2">
        <f t="shared" si="233"/>
        <v>1445263440.2828524</v>
      </c>
      <c r="AJ35" s="2">
        <f t="shared" si="233"/>
        <v>1435962441.7357662</v>
      </c>
      <c r="AK35" s="2">
        <f t="shared" si="233"/>
        <v>1426661443.1886799</v>
      </c>
      <c r="AL35" s="105">
        <f>VLOOKUP($B$1,'Multipliers and Adjustments'!$A$70:$I$86,TRUNC(COLUMN(AL$2)/5)+2,FALSE)*SUMIFS('EPA US Data'!$I:$I,'EPA US Data'!$D:$D,'Country Selector'!$A$2,'EPA US Data'!$J:$J,$B$1,'EPA US Data'!$C:$C,AL$2,'EPA US Data'!$G:$G,"&gt;="&amp;$A35,'EPA US Data'!$G:$G,"&lt;"&amp;$B35)*unit_conv*'State Downscaling Multipliers'!B$17</f>
        <v>1417360444.6415935</v>
      </c>
    </row>
    <row r="36" spans="1:38" ht="15.75" customHeight="1" x14ac:dyDescent="0.25">
      <c r="A36" s="50">
        <f t="shared" ref="A36:A74" si="234">B35</f>
        <v>10</v>
      </c>
      <c r="B36" s="50">
        <f t="shared" ref="B36:B44" si="235">A36+10</f>
        <v>20</v>
      </c>
      <c r="C36" s="105">
        <f>VLOOKUP($B$1,'Multipliers and Adjustments'!$A$70:$I$86,TRUNC(COLUMN(C$2)/5)+2,FALSE)*SUMIFS('EPA US Data'!$I:$I,'EPA US Data'!$D:$D,'Country Selector'!$A$2,'EPA US Data'!$J:$J,$B$1,'EPA US Data'!$C:$C,C$2,'EPA US Data'!$G:$G,"&gt;="&amp;$A36,'EPA US Data'!$G:$G,"&lt;"&amp;$B36)*unit_conv*'State Downscaling Multipliers'!B$17</f>
        <v>5823417600.9203682</v>
      </c>
      <c r="D36" s="2">
        <f t="shared" ref="D36:G36" si="236">C36+($H36-$C36)/5</f>
        <v>6406947583.9616547</v>
      </c>
      <c r="E36" s="2">
        <f t="shared" si="236"/>
        <v>6990477567.0029411</v>
      </c>
      <c r="F36" s="2">
        <f t="shared" si="236"/>
        <v>7574007550.0442276</v>
      </c>
      <c r="G36" s="2">
        <f t="shared" si="236"/>
        <v>8157537533.0855141</v>
      </c>
      <c r="H36" s="105">
        <f>VLOOKUP($B$1,'Multipliers and Adjustments'!$A$70:$I$86,TRUNC(COLUMN(H$2)/5)+2,FALSE)*SUMIFS('EPA US Data'!$I:$I,'EPA US Data'!$D:$D,'Country Selector'!$A$2,'EPA US Data'!$J:$J,$B$1,'EPA US Data'!$C:$C,H$2,'EPA US Data'!$G:$G,"&gt;="&amp;$A36,'EPA US Data'!$G:$G,"&lt;"&amp;$B36)*unit_conv*'State Downscaling Multipliers'!B$17</f>
        <v>8741067516.1268024</v>
      </c>
      <c r="I36" s="2">
        <f t="shared" ref="I36:L36" si="237">H36+($M36-$H36)/5</f>
        <v>8806643623.2013359</v>
      </c>
      <c r="J36" s="2">
        <f t="shared" si="237"/>
        <v>8872219730.2758694</v>
      </c>
      <c r="K36" s="2">
        <f t="shared" si="237"/>
        <v>8937795837.3504028</v>
      </c>
      <c r="L36" s="2">
        <f t="shared" si="237"/>
        <v>9003371944.4249363</v>
      </c>
      <c r="M36" s="105">
        <f>VLOOKUP($B$1,'Multipliers and Adjustments'!$A$70:$I$86,TRUNC(COLUMN(M$2)/5)+2,FALSE)*SUMIFS('EPA US Data'!$I:$I,'EPA US Data'!$D:$D,'Country Selector'!$A$2,'EPA US Data'!$J:$J,$B$1,'EPA US Data'!$C:$C,M$2,'EPA US Data'!$G:$G,"&gt;="&amp;$A36,'EPA US Data'!$G:$G,"&lt;"&amp;$B36)*unit_conv*'State Downscaling Multipliers'!B$17</f>
        <v>9068948051.4994678</v>
      </c>
      <c r="N36" s="2">
        <f t="shared" ref="N36:Q36" si="238">M36+($R36-$M36)/5</f>
        <v>9084603500.0274925</v>
      </c>
      <c r="O36" s="2">
        <f t="shared" si="238"/>
        <v>9100258948.5555172</v>
      </c>
      <c r="P36" s="2">
        <f t="shared" si="238"/>
        <v>9115914397.0835419</v>
      </c>
      <c r="Q36" s="2">
        <f t="shared" si="238"/>
        <v>9131569845.6115665</v>
      </c>
      <c r="R36" s="105">
        <f>VLOOKUP($B$1,'Multipliers and Adjustments'!$A$70:$I$86,TRUNC(COLUMN(R$2)/5)+2,FALSE)*SUMIFS('EPA US Data'!$I:$I,'EPA US Data'!$D:$D,'Country Selector'!$A$2,'EPA US Data'!$J:$J,$B$1,'EPA US Data'!$C:$C,R$2,'EPA US Data'!$G:$G,"&gt;="&amp;$A36,'EPA US Data'!$G:$G,"&lt;"&amp;$B36)*unit_conv*'State Downscaling Multipliers'!B$17</f>
        <v>9147225294.1395893</v>
      </c>
      <c r="S36" s="2">
        <f t="shared" ref="S36:V36" si="239">R36+($W36-$R36)/5</f>
        <v>9112576515.2213154</v>
      </c>
      <c r="T36" s="2">
        <f t="shared" si="239"/>
        <v>9077927736.3030415</v>
      </c>
      <c r="U36" s="2">
        <f t="shared" si="239"/>
        <v>9043278957.3847675</v>
      </c>
      <c r="V36" s="2">
        <f t="shared" si="239"/>
        <v>9008630178.4664936</v>
      </c>
      <c r="W36" s="105">
        <f>VLOOKUP($B$1,'Multipliers and Adjustments'!$A$70:$I$86,TRUNC(COLUMN(W$2)/5)+2,FALSE)*SUMIFS('EPA US Data'!$I:$I,'EPA US Data'!$D:$D,'Country Selector'!$A$2,'EPA US Data'!$J:$J,$B$1,'EPA US Data'!$C:$C,W$2,'EPA US Data'!$G:$G,"&gt;="&amp;$A36,'EPA US Data'!$G:$G,"&lt;"&amp;$B36)*unit_conv*'State Downscaling Multipliers'!B$17</f>
        <v>8973981399.5482178</v>
      </c>
      <c r="X36" s="2">
        <f t="shared" ref="X36:AA36" si="240">W36+($AB36-$W36)/5</f>
        <v>8932177397.5909119</v>
      </c>
      <c r="Y36" s="2">
        <f t="shared" si="240"/>
        <v>8890373395.633606</v>
      </c>
      <c r="Z36" s="2">
        <f t="shared" si="240"/>
        <v>8848569393.6763</v>
      </c>
      <c r="AA36" s="2">
        <f t="shared" si="240"/>
        <v>8806765391.7189941</v>
      </c>
      <c r="AB36" s="105">
        <f>VLOOKUP($B$1,'Multipliers and Adjustments'!$A$70:$I$86,TRUNC(COLUMN(AB$2)/5)+2,FALSE)*SUMIFS('EPA US Data'!$I:$I,'EPA US Data'!$D:$D,'Country Selector'!$A$2,'EPA US Data'!$J:$J,$B$1,'EPA US Data'!$C:$C,AB$2,'EPA US Data'!$G:$G,"&gt;="&amp;$A36,'EPA US Data'!$G:$G,"&lt;"&amp;$B36)*unit_conv*'State Downscaling Multipliers'!B$17</f>
        <v>8764961389.7616882</v>
      </c>
      <c r="AC36" s="2">
        <f t="shared" ref="AC36:AF36" si="241">AB36+($AG36-$AB36)/5</f>
        <v>8718399318.9386787</v>
      </c>
      <c r="AD36" s="2">
        <f t="shared" si="241"/>
        <v>8671837248.1156693</v>
      </c>
      <c r="AE36" s="2">
        <f t="shared" si="241"/>
        <v>8625275177.2926598</v>
      </c>
      <c r="AF36" s="2">
        <f t="shared" si="241"/>
        <v>8578713106.4696512</v>
      </c>
      <c r="AG36" s="105">
        <f>VLOOKUP($B$1,'Multipliers and Adjustments'!$A$70:$I$86,TRUNC(COLUMN(AG$2)/5)+2,FALSE)*SUMIFS('EPA US Data'!$I:$I,'EPA US Data'!$D:$D,'Country Selector'!$A$2,'EPA US Data'!$J:$J,$B$1,'EPA US Data'!$C:$C,AG$2,'EPA US Data'!$G:$G,"&gt;="&amp;$A36,'EPA US Data'!$G:$G,"&lt;"&amp;$B36)*unit_conv*'State Downscaling Multipliers'!B$17</f>
        <v>8532151035.6466455</v>
      </c>
      <c r="AH36" s="2">
        <f t="shared" ref="AH36:AK36" si="242">AG36+($AL36-$AG36)/5</f>
        <v>8477933620.0526886</v>
      </c>
      <c r="AI36" s="2">
        <f t="shared" si="242"/>
        <v>8423716204.4587317</v>
      </c>
      <c r="AJ36" s="2">
        <f t="shared" si="242"/>
        <v>8369498788.8647747</v>
      </c>
      <c r="AK36" s="2">
        <f t="shared" si="242"/>
        <v>8315281373.2708178</v>
      </c>
      <c r="AL36" s="105">
        <f>VLOOKUP($B$1,'Multipliers and Adjustments'!$A$70:$I$86,TRUNC(COLUMN(AL$2)/5)+2,FALSE)*SUMIFS('EPA US Data'!$I:$I,'EPA US Data'!$D:$D,'Country Selector'!$A$2,'EPA US Data'!$J:$J,$B$1,'EPA US Data'!$C:$C,AL$2,'EPA US Data'!$G:$G,"&gt;="&amp;$A36,'EPA US Data'!$G:$G,"&lt;"&amp;$B36)*unit_conv*'State Downscaling Multipliers'!B$17</f>
        <v>8261063957.6768589</v>
      </c>
    </row>
    <row r="37" spans="1:38" ht="15.75" customHeight="1" x14ac:dyDescent="0.25">
      <c r="A37" s="50">
        <f t="shared" si="234"/>
        <v>20</v>
      </c>
      <c r="B37" s="50">
        <f t="shared" si="235"/>
        <v>30</v>
      </c>
      <c r="C37" s="105">
        <f>VLOOKUP($B$1,'Multipliers and Adjustments'!$A$70:$I$86,TRUNC(COLUMN(C$2)/5)+2,FALSE)*SUMIFS('EPA US Data'!$I:$I,'EPA US Data'!$D:$D,'Country Selector'!$A$2,'EPA US Data'!$J:$J,$B$1,'EPA US Data'!$C:$C,C$2,'EPA US Data'!$G:$G,"&gt;="&amp;$A37,'EPA US Data'!$G:$G,"&lt;"&amp;$B37)*unit_conv*'State Downscaling Multipliers'!B$17</f>
        <v>1986829014.9502597</v>
      </c>
      <c r="D37" s="2">
        <f t="shared" ref="D37:G37" si="243">C37+($H37-$C37)/5</f>
        <v>7808860262.254427</v>
      </c>
      <c r="E37" s="2">
        <f t="shared" si="243"/>
        <v>13630891509.558594</v>
      </c>
      <c r="F37" s="2">
        <f t="shared" si="243"/>
        <v>19452922756.862762</v>
      </c>
      <c r="G37" s="2">
        <f t="shared" si="243"/>
        <v>25274954004.166931</v>
      </c>
      <c r="H37" s="105">
        <f>VLOOKUP($B$1,'Multipliers and Adjustments'!$A$70:$I$86,TRUNC(COLUMN(H$2)/5)+2,FALSE)*SUMIFS('EPA US Data'!$I:$I,'EPA US Data'!$D:$D,'Country Selector'!$A$2,'EPA US Data'!$J:$J,$B$1,'EPA US Data'!$C:$C,H$2,'EPA US Data'!$G:$G,"&gt;="&amp;$A37,'EPA US Data'!$G:$G,"&lt;"&amp;$B37)*unit_conv*'State Downscaling Multipliers'!B$17</f>
        <v>31096985251.4711</v>
      </c>
      <c r="I37" s="2">
        <f t="shared" ref="I37:L37" si="244">H37+($M37-$H37)/5</f>
        <v>25135668469.653503</v>
      </c>
      <c r="J37" s="2">
        <f t="shared" si="244"/>
        <v>19174351687.835907</v>
      </c>
      <c r="K37" s="2">
        <f t="shared" si="244"/>
        <v>13213034906.018309</v>
      </c>
      <c r="L37" s="2">
        <f t="shared" si="244"/>
        <v>7251718124.2007103</v>
      </c>
      <c r="M37" s="105">
        <f>VLOOKUP($B$1,'Multipliers and Adjustments'!$A$70:$I$86,TRUNC(COLUMN(M$2)/5)+2,FALSE)*SUMIFS('EPA US Data'!$I:$I,'EPA US Data'!$D:$D,'Country Selector'!$A$2,'EPA US Data'!$J:$J,$B$1,'EPA US Data'!$C:$C,M$2,'EPA US Data'!$G:$G,"&gt;="&amp;$A37,'EPA US Data'!$G:$G,"&lt;"&amp;$B37)*unit_conv*'State Downscaling Multipliers'!B$17</f>
        <v>1290401342.383111</v>
      </c>
      <c r="N37" s="2">
        <f t="shared" ref="N37:Q37" si="245">M37+($R37-$M37)/5</f>
        <v>1729545180.7800546</v>
      </c>
      <c r="O37" s="2">
        <f t="shared" si="245"/>
        <v>2168689019.1769981</v>
      </c>
      <c r="P37" s="2">
        <f t="shared" si="245"/>
        <v>2607832857.5739417</v>
      </c>
      <c r="Q37" s="2">
        <f t="shared" si="245"/>
        <v>3046976695.9708853</v>
      </c>
      <c r="R37" s="105">
        <f>VLOOKUP($B$1,'Multipliers and Adjustments'!$A$70:$I$86,TRUNC(COLUMN(R$2)/5)+2,FALSE)*SUMIFS('EPA US Data'!$I:$I,'EPA US Data'!$D:$D,'Country Selector'!$A$2,'EPA US Data'!$J:$J,$B$1,'EPA US Data'!$C:$C,R$2,'EPA US Data'!$G:$G,"&gt;="&amp;$A37,'EPA US Data'!$G:$G,"&lt;"&amp;$B37)*unit_conv*'State Downscaling Multipliers'!B$17</f>
        <v>3486120534.3678288</v>
      </c>
      <c r="S37" s="2">
        <f t="shared" ref="S37:V37" si="246">R37+($W37-$R37)/5</f>
        <v>3351077373.8978009</v>
      </c>
      <c r="T37" s="2">
        <f t="shared" si="246"/>
        <v>3216034213.427773</v>
      </c>
      <c r="U37" s="2">
        <f t="shared" si="246"/>
        <v>3080991052.9577451</v>
      </c>
      <c r="V37" s="2">
        <f t="shared" si="246"/>
        <v>2945947892.4877172</v>
      </c>
      <c r="W37" s="105">
        <f>VLOOKUP($B$1,'Multipliers and Adjustments'!$A$70:$I$86,TRUNC(COLUMN(W$2)/5)+2,FALSE)*SUMIFS('EPA US Data'!$I:$I,'EPA US Data'!$D:$D,'Country Selector'!$A$2,'EPA US Data'!$J:$J,$B$1,'EPA US Data'!$C:$C,W$2,'EPA US Data'!$G:$G,"&gt;="&amp;$A37,'EPA US Data'!$G:$G,"&lt;"&amp;$B37)*unit_conv*'State Downscaling Multipliers'!B$17</f>
        <v>2810904732.0176892</v>
      </c>
      <c r="X37" s="2">
        <f t="shared" ref="X37:AA37" si="247">W37+($AB37-$W37)/5</f>
        <v>2797809726.513032</v>
      </c>
      <c r="Y37" s="2">
        <f t="shared" si="247"/>
        <v>2784714721.0083747</v>
      </c>
      <c r="Z37" s="2">
        <f t="shared" si="247"/>
        <v>2771619715.5037174</v>
      </c>
      <c r="AA37" s="2">
        <f t="shared" si="247"/>
        <v>2758524709.9990602</v>
      </c>
      <c r="AB37" s="105">
        <f>VLOOKUP($B$1,'Multipliers and Adjustments'!$A$70:$I$86,TRUNC(COLUMN(AB$2)/5)+2,FALSE)*SUMIFS('EPA US Data'!$I:$I,'EPA US Data'!$D:$D,'Country Selector'!$A$2,'EPA US Data'!$J:$J,$B$1,'EPA US Data'!$C:$C,AB$2,'EPA US Data'!$G:$G,"&gt;="&amp;$A37,'EPA US Data'!$G:$G,"&lt;"&amp;$B37)*unit_conv*'State Downscaling Multipliers'!B$17</f>
        <v>2745429704.4944034</v>
      </c>
      <c r="AC37" s="2">
        <f t="shared" ref="AC37:AF37" si="248">AB37+($AG37-$AB37)/5</f>
        <v>2503564642.7302523</v>
      </c>
      <c r="AD37" s="2">
        <f t="shared" si="248"/>
        <v>2261699580.9661012</v>
      </c>
      <c r="AE37" s="2">
        <f t="shared" si="248"/>
        <v>2019834519.2019501</v>
      </c>
      <c r="AF37" s="2">
        <f t="shared" si="248"/>
        <v>1777969457.437799</v>
      </c>
      <c r="AG37" s="105">
        <f>VLOOKUP($B$1,'Multipliers and Adjustments'!$A$70:$I$86,TRUNC(COLUMN(AG$2)/5)+2,FALSE)*SUMIFS('EPA US Data'!$I:$I,'EPA US Data'!$D:$D,'Country Selector'!$A$2,'EPA US Data'!$J:$J,$B$1,'EPA US Data'!$C:$C,AG$2,'EPA US Data'!$G:$G,"&gt;="&amp;$A37,'EPA US Data'!$G:$G,"&lt;"&amp;$B37)*unit_conv*'State Downscaling Multipliers'!B$17</f>
        <v>1536104395.6736474</v>
      </c>
      <c r="AH37" s="2">
        <f t="shared" ref="AH37:AK37" si="249">AG37+($AL37-$AG37)/5</f>
        <v>1526342099.7896123</v>
      </c>
      <c r="AI37" s="2">
        <f t="shared" si="249"/>
        <v>1516579803.9055772</v>
      </c>
      <c r="AJ37" s="2">
        <f t="shared" si="249"/>
        <v>1506817508.0215421</v>
      </c>
      <c r="AK37" s="2">
        <f t="shared" si="249"/>
        <v>1497055212.137507</v>
      </c>
      <c r="AL37" s="105">
        <f>VLOOKUP($B$1,'Multipliers and Adjustments'!$A$70:$I$86,TRUNC(COLUMN(AL$2)/5)+2,FALSE)*SUMIFS('EPA US Data'!$I:$I,'EPA US Data'!$D:$D,'Country Selector'!$A$2,'EPA US Data'!$J:$J,$B$1,'EPA US Data'!$C:$C,AL$2,'EPA US Data'!$G:$G,"&gt;="&amp;$A37,'EPA US Data'!$G:$G,"&lt;"&amp;$B37)*unit_conv*'State Downscaling Multipliers'!B$17</f>
        <v>1487292916.2534719</v>
      </c>
    </row>
    <row r="38" spans="1:38" ht="15.75" customHeight="1" x14ac:dyDescent="0.25">
      <c r="A38" s="50">
        <f t="shared" si="234"/>
        <v>30</v>
      </c>
      <c r="B38" s="50">
        <f t="shared" si="235"/>
        <v>40</v>
      </c>
      <c r="C38" s="105">
        <f>VLOOKUP($B$1,'Multipliers and Adjustments'!$A$70:$I$86,TRUNC(COLUMN(C$2)/5)+2,FALSE)*SUMIFS('EPA US Data'!$I:$I,'EPA US Data'!$D:$D,'Country Selector'!$A$2,'EPA US Data'!$J:$J,$B$1,'EPA US Data'!$C:$C,C$2,'EPA US Data'!$G:$G,"&gt;="&amp;$A38,'EPA US Data'!$G:$G,"&lt;"&amp;$B38)*unit_conv*'State Downscaling Multipliers'!B$17</f>
        <v>218673444.82816103</v>
      </c>
      <c r="D38" s="2">
        <f t="shared" ref="D38:G38" si="250">C38+($H38-$C38)/5</f>
        <v>174938755.86252883</v>
      </c>
      <c r="E38" s="2">
        <f t="shared" si="250"/>
        <v>131204066.89689663</v>
      </c>
      <c r="F38" s="2">
        <f t="shared" si="250"/>
        <v>87469377.93126443</v>
      </c>
      <c r="G38" s="2">
        <f t="shared" si="250"/>
        <v>43734688.965632223</v>
      </c>
      <c r="H38" s="105">
        <f>VLOOKUP($B$1,'Multipliers and Adjustments'!$A$70:$I$86,TRUNC(COLUMN(H$2)/5)+2,FALSE)*SUMIFS('EPA US Data'!$I:$I,'EPA US Data'!$D:$D,'Country Selector'!$A$2,'EPA US Data'!$J:$J,$B$1,'EPA US Data'!$C:$C,H$2,'EPA US Data'!$G:$G,"&gt;="&amp;$A38,'EPA US Data'!$G:$G,"&lt;"&amp;$B38)*unit_conv*'State Downscaling Multipliers'!B$17</f>
        <v>0</v>
      </c>
      <c r="I38" s="2">
        <f t="shared" ref="I38:L38" si="251">H38+($M38-$H38)/5</f>
        <v>452561756.36288041</v>
      </c>
      <c r="J38" s="2">
        <f t="shared" si="251"/>
        <v>905123512.72576082</v>
      </c>
      <c r="K38" s="2">
        <f t="shared" si="251"/>
        <v>1357685269.0886412</v>
      </c>
      <c r="L38" s="2">
        <f t="shared" si="251"/>
        <v>1810247025.4515216</v>
      </c>
      <c r="M38" s="105">
        <f>VLOOKUP($B$1,'Multipliers and Adjustments'!$A$70:$I$86,TRUNC(COLUMN(M$2)/5)+2,FALSE)*SUMIFS('EPA US Data'!$I:$I,'EPA US Data'!$D:$D,'Country Selector'!$A$2,'EPA US Data'!$J:$J,$B$1,'EPA US Data'!$C:$C,M$2,'EPA US Data'!$G:$G,"&gt;="&amp;$A38,'EPA US Data'!$G:$G,"&lt;"&amp;$B38)*unit_conv*'State Downscaling Multipliers'!B$17</f>
        <v>2262808781.8144021</v>
      </c>
      <c r="N38" s="2">
        <f t="shared" ref="N38:Q38" si="252">M38+($R38-$M38)/5</f>
        <v>1950474802.751188</v>
      </c>
      <c r="O38" s="2">
        <f t="shared" si="252"/>
        <v>1638140823.687974</v>
      </c>
      <c r="P38" s="2">
        <f t="shared" si="252"/>
        <v>1325806844.6247599</v>
      </c>
      <c r="Q38" s="2">
        <f t="shared" si="252"/>
        <v>1013472865.5615458</v>
      </c>
      <c r="R38" s="105">
        <f>VLOOKUP($B$1,'Multipliers and Adjustments'!$A$70:$I$86,TRUNC(COLUMN(R$2)/5)+2,FALSE)*SUMIFS('EPA US Data'!$I:$I,'EPA US Data'!$D:$D,'Country Selector'!$A$2,'EPA US Data'!$J:$J,$B$1,'EPA US Data'!$C:$C,R$2,'EPA US Data'!$G:$G,"&gt;="&amp;$A38,'EPA US Data'!$G:$G,"&lt;"&amp;$B38)*unit_conv*'State Downscaling Multipliers'!B$17</f>
        <v>701138886.49833155</v>
      </c>
      <c r="S38" s="2">
        <f t="shared" ref="S38:V38" si="253">R38+($W38-$R38)/5</f>
        <v>698482560.30083442</v>
      </c>
      <c r="T38" s="2">
        <f t="shared" si="253"/>
        <v>695826234.10333729</v>
      </c>
      <c r="U38" s="2">
        <f t="shared" si="253"/>
        <v>693169907.90584016</v>
      </c>
      <c r="V38" s="2">
        <f t="shared" si="253"/>
        <v>690513581.70834303</v>
      </c>
      <c r="W38" s="105">
        <f>VLOOKUP($B$1,'Multipliers and Adjustments'!$A$70:$I$86,TRUNC(COLUMN(W$2)/5)+2,FALSE)*SUMIFS('EPA US Data'!$I:$I,'EPA US Data'!$D:$D,'Country Selector'!$A$2,'EPA US Data'!$J:$J,$B$1,'EPA US Data'!$C:$C,W$2,'EPA US Data'!$G:$G,"&gt;="&amp;$A38,'EPA US Data'!$G:$G,"&lt;"&amp;$B38)*unit_conv*'State Downscaling Multipliers'!B$17</f>
        <v>687857255.51084614</v>
      </c>
      <c r="X38" s="2">
        <f t="shared" ref="X38:AA38" si="254">W38+($AB38-$W38)/5</f>
        <v>684651537.33407652</v>
      </c>
      <c r="Y38" s="2">
        <f t="shared" si="254"/>
        <v>681445819.15730691</v>
      </c>
      <c r="Z38" s="2">
        <f t="shared" si="254"/>
        <v>678240100.9805373</v>
      </c>
      <c r="AA38" s="2">
        <f t="shared" si="254"/>
        <v>675034382.80376768</v>
      </c>
      <c r="AB38" s="105">
        <f>VLOOKUP($B$1,'Multipliers and Adjustments'!$A$70:$I$86,TRUNC(COLUMN(AB$2)/5)+2,FALSE)*SUMIFS('EPA US Data'!$I:$I,'EPA US Data'!$D:$D,'Country Selector'!$A$2,'EPA US Data'!$J:$J,$B$1,'EPA US Data'!$C:$C,AB$2,'EPA US Data'!$G:$G,"&gt;="&amp;$A38,'EPA US Data'!$G:$G,"&lt;"&amp;$B38)*unit_conv*'State Downscaling Multipliers'!B$17</f>
        <v>671828664.62699795</v>
      </c>
      <c r="AC38" s="2">
        <f t="shared" ref="AC38:AF38" si="255">AB38+($AG38-$AB38)/5</f>
        <v>895540032.07079077</v>
      </c>
      <c r="AD38" s="2">
        <f t="shared" si="255"/>
        <v>1119251399.5145836</v>
      </c>
      <c r="AE38" s="2">
        <f t="shared" si="255"/>
        <v>1342962766.9583764</v>
      </c>
      <c r="AF38" s="2">
        <f t="shared" si="255"/>
        <v>1566674134.4021692</v>
      </c>
      <c r="AG38" s="105">
        <f>VLOOKUP($B$1,'Multipliers and Adjustments'!$A$70:$I$86,TRUNC(COLUMN(AG$2)/5)+2,FALSE)*SUMIFS('EPA US Data'!$I:$I,'EPA US Data'!$D:$D,'Country Selector'!$A$2,'EPA US Data'!$J:$J,$B$1,'EPA US Data'!$C:$C,AG$2,'EPA US Data'!$G:$G,"&gt;="&amp;$A38,'EPA US Data'!$G:$G,"&lt;"&amp;$B38)*unit_conv*'State Downscaling Multipliers'!B$17</f>
        <v>1790385501.8459618</v>
      </c>
      <c r="AH38" s="2">
        <f t="shared" ref="AH38:AK38" si="256">AG38+($AL38-$AG38)/5</f>
        <v>1779011262.2644</v>
      </c>
      <c r="AI38" s="2">
        <f t="shared" si="256"/>
        <v>1767637022.6828382</v>
      </c>
      <c r="AJ38" s="2">
        <f t="shared" si="256"/>
        <v>1756262783.1012764</v>
      </c>
      <c r="AK38" s="2">
        <f t="shared" si="256"/>
        <v>1744888543.5197146</v>
      </c>
      <c r="AL38" s="105">
        <f>VLOOKUP($B$1,'Multipliers and Adjustments'!$A$70:$I$86,TRUNC(COLUMN(AL$2)/5)+2,FALSE)*SUMIFS('EPA US Data'!$I:$I,'EPA US Data'!$D:$D,'Country Selector'!$A$2,'EPA US Data'!$J:$J,$B$1,'EPA US Data'!$C:$C,AL$2,'EPA US Data'!$G:$G,"&gt;="&amp;$A38,'EPA US Data'!$G:$G,"&lt;"&amp;$B38)*unit_conv*'State Downscaling Multipliers'!B$17</f>
        <v>1733514303.9381533</v>
      </c>
    </row>
    <row r="39" spans="1:38" ht="15.75" customHeight="1" x14ac:dyDescent="0.25">
      <c r="A39" s="50">
        <f t="shared" si="234"/>
        <v>40</v>
      </c>
      <c r="B39" s="50">
        <f t="shared" si="235"/>
        <v>50</v>
      </c>
      <c r="C39" s="105">
        <f>VLOOKUP($B$1,'Multipliers and Adjustments'!$A$70:$I$86,TRUNC(COLUMN(C$2)/5)+2,FALSE)*SUMIFS('EPA US Data'!$I:$I,'EPA US Data'!$D:$D,'Country Selector'!$A$2,'EPA US Data'!$J:$J,$B$1,'EPA US Data'!$C:$C,C$2,'EPA US Data'!$G:$G,"&gt;="&amp;$A39,'EPA US Data'!$G:$G,"&lt;"&amp;$B39)*unit_conv*'State Downscaling Multipliers'!B$17</f>
        <v>2900597542.0614944</v>
      </c>
      <c r="D39" s="2">
        <f t="shared" ref="D39:G39" si="257">C39+($H39-$C39)/5</f>
        <v>2649988677.1105757</v>
      </c>
      <c r="E39" s="2">
        <f t="shared" si="257"/>
        <v>2399379812.159657</v>
      </c>
      <c r="F39" s="2">
        <f t="shared" si="257"/>
        <v>2148770947.2087383</v>
      </c>
      <c r="G39" s="2">
        <f t="shared" si="257"/>
        <v>1898162082.2578197</v>
      </c>
      <c r="H39" s="105">
        <f>VLOOKUP($B$1,'Multipliers and Adjustments'!$A$70:$I$86,TRUNC(COLUMN(H$2)/5)+2,FALSE)*SUMIFS('EPA US Data'!$I:$I,'EPA US Data'!$D:$D,'Country Selector'!$A$2,'EPA US Data'!$J:$J,$B$1,'EPA US Data'!$C:$C,H$2,'EPA US Data'!$G:$G,"&gt;="&amp;$A39,'EPA US Data'!$G:$G,"&lt;"&amp;$B39)*unit_conv*'State Downscaling Multipliers'!B$17</f>
        <v>1647553217.3069012</v>
      </c>
      <c r="I39" s="2">
        <f t="shared" ref="I39:L39" si="258">H39+($M39-$H39)/5</f>
        <v>1318042573.845521</v>
      </c>
      <c r="J39" s="2">
        <f t="shared" si="258"/>
        <v>988531930.38414073</v>
      </c>
      <c r="K39" s="2">
        <f t="shared" si="258"/>
        <v>659021286.92276049</v>
      </c>
      <c r="L39" s="2">
        <f t="shared" si="258"/>
        <v>329510643.46138024</v>
      </c>
      <c r="M39" s="105">
        <f>VLOOKUP($B$1,'Multipliers and Adjustments'!$A$70:$I$86,TRUNC(COLUMN(M$2)/5)+2,FALSE)*SUMIFS('EPA US Data'!$I:$I,'EPA US Data'!$D:$D,'Country Selector'!$A$2,'EPA US Data'!$J:$J,$B$1,'EPA US Data'!$C:$C,M$2,'EPA US Data'!$G:$G,"&gt;="&amp;$A39,'EPA US Data'!$G:$G,"&lt;"&amp;$B39)*unit_conv*'State Downscaling Multipliers'!B$17</f>
        <v>0</v>
      </c>
      <c r="N39" s="2">
        <f t="shared" ref="N39:Q39" si="259">M39+($R39-$M39)/5</f>
        <v>413849456.39320868</v>
      </c>
      <c r="O39" s="2">
        <f t="shared" si="259"/>
        <v>827698912.78641737</v>
      </c>
      <c r="P39" s="2">
        <f t="shared" si="259"/>
        <v>1241548369.179626</v>
      </c>
      <c r="Q39" s="2">
        <f t="shared" si="259"/>
        <v>1655397825.5728347</v>
      </c>
      <c r="R39" s="105">
        <f>VLOOKUP($B$1,'Multipliers and Adjustments'!$A$70:$I$86,TRUNC(COLUMN(R$2)/5)+2,FALSE)*SUMIFS('EPA US Data'!$I:$I,'EPA US Data'!$D:$D,'Country Selector'!$A$2,'EPA US Data'!$J:$J,$B$1,'EPA US Data'!$C:$C,R$2,'EPA US Data'!$G:$G,"&gt;="&amp;$A39,'EPA US Data'!$G:$G,"&lt;"&amp;$B39)*unit_conv*'State Downscaling Multipliers'!B$17</f>
        <v>2069247281.9660435</v>
      </c>
      <c r="S39" s="2">
        <f t="shared" ref="S39:V39" si="260">R39+($W39-$R39)/5</f>
        <v>2061407911.1076047</v>
      </c>
      <c r="T39" s="2">
        <f t="shared" si="260"/>
        <v>2053568540.249166</v>
      </c>
      <c r="U39" s="2">
        <f t="shared" si="260"/>
        <v>2045729169.3907273</v>
      </c>
      <c r="V39" s="2">
        <f t="shared" si="260"/>
        <v>2037889798.5322886</v>
      </c>
      <c r="W39" s="105">
        <f>VLOOKUP($B$1,'Multipliers and Adjustments'!$A$70:$I$86,TRUNC(COLUMN(W$2)/5)+2,FALSE)*SUMIFS('EPA US Data'!$I:$I,'EPA US Data'!$D:$D,'Country Selector'!$A$2,'EPA US Data'!$J:$J,$B$1,'EPA US Data'!$C:$C,W$2,'EPA US Data'!$G:$G,"&gt;="&amp;$A39,'EPA US Data'!$G:$G,"&lt;"&amp;$B39)*unit_conv*'State Downscaling Multipliers'!B$17</f>
        <v>2030050427.6738493</v>
      </c>
      <c r="X39" s="2">
        <f t="shared" ref="X39:AA39" si="261">W39+($AB39-$W39)/5</f>
        <v>1624040342.1390796</v>
      </c>
      <c r="Y39" s="2">
        <f t="shared" si="261"/>
        <v>1218030256.6043096</v>
      </c>
      <c r="Z39" s="2">
        <f t="shared" si="261"/>
        <v>812020171.06953967</v>
      </c>
      <c r="AA39" s="2">
        <f t="shared" si="261"/>
        <v>406010085.53476977</v>
      </c>
      <c r="AB39" s="105">
        <f>VLOOKUP($B$1,'Multipliers and Adjustments'!$A$70:$I$86,TRUNC(COLUMN(AB$2)/5)+2,FALSE)*SUMIFS('EPA US Data'!$I:$I,'EPA US Data'!$D:$D,'Country Selector'!$A$2,'EPA US Data'!$J:$J,$B$1,'EPA US Data'!$C:$C,AB$2,'EPA US Data'!$G:$G,"&gt;="&amp;$A39,'EPA US Data'!$G:$G,"&lt;"&amp;$B39)*unit_conv*'State Downscaling Multipliers'!B$17</f>
        <v>0</v>
      </c>
      <c r="AC39" s="2">
        <f t="shared" ref="AC39:AF39" si="262">AB39+($AG39-$AB39)/5</f>
        <v>0</v>
      </c>
      <c r="AD39" s="2">
        <f t="shared" si="262"/>
        <v>0</v>
      </c>
      <c r="AE39" s="2">
        <f t="shared" si="262"/>
        <v>0</v>
      </c>
      <c r="AF39" s="2">
        <f t="shared" si="262"/>
        <v>0</v>
      </c>
      <c r="AG39" s="105">
        <f>VLOOKUP($B$1,'Multipliers and Adjustments'!$A$70:$I$86,TRUNC(COLUMN(AG$2)/5)+2,FALSE)*SUMIFS('EPA US Data'!$I:$I,'EPA US Data'!$D:$D,'Country Selector'!$A$2,'EPA US Data'!$J:$J,$B$1,'EPA US Data'!$C:$C,AG$2,'EPA US Data'!$G:$G,"&gt;="&amp;$A39,'EPA US Data'!$G:$G,"&lt;"&amp;$B39)*unit_conv*'State Downscaling Multipliers'!B$17</f>
        <v>0</v>
      </c>
      <c r="AH39" s="2">
        <f t="shared" ref="AH39:AK39" si="263">AG39+($AL39-$AG39)/5</f>
        <v>0</v>
      </c>
      <c r="AI39" s="2">
        <f t="shared" si="263"/>
        <v>0</v>
      </c>
      <c r="AJ39" s="2">
        <f t="shared" si="263"/>
        <v>0</v>
      </c>
      <c r="AK39" s="2">
        <f t="shared" si="263"/>
        <v>0</v>
      </c>
      <c r="AL39" s="105">
        <f>VLOOKUP($B$1,'Multipliers and Adjustments'!$A$70:$I$86,TRUNC(COLUMN(AL$2)/5)+2,FALSE)*SUMIFS('EPA US Data'!$I:$I,'EPA US Data'!$D:$D,'Country Selector'!$A$2,'EPA US Data'!$J:$J,$B$1,'EPA US Data'!$C:$C,AL$2,'EPA US Data'!$G:$G,"&gt;="&amp;$A39,'EPA US Data'!$G:$G,"&lt;"&amp;$B39)*unit_conv*'State Downscaling Multipliers'!B$17</f>
        <v>0</v>
      </c>
    </row>
    <row r="40" spans="1:38" ht="15.75" customHeight="1" x14ac:dyDescent="0.25">
      <c r="A40" s="50">
        <f t="shared" si="234"/>
        <v>50</v>
      </c>
      <c r="B40" s="50">
        <f t="shared" si="235"/>
        <v>60</v>
      </c>
      <c r="C40" s="105">
        <f>VLOOKUP($B$1,'Multipliers and Adjustments'!$A$70:$I$86,TRUNC(COLUMN(C$2)/5)+2,FALSE)*SUMIFS('EPA US Data'!$I:$I,'EPA US Data'!$D:$D,'Country Selector'!$A$2,'EPA US Data'!$J:$J,$B$1,'EPA US Data'!$C:$C,C$2,'EPA US Data'!$G:$G,"&gt;="&amp;$A40,'EPA US Data'!$G:$G,"&lt;"&amp;$B40)*unit_conv*'State Downscaling Multipliers'!B$17</f>
        <v>0</v>
      </c>
      <c r="D40" s="2">
        <f t="shared" ref="D40:G40" si="264">C40+($H40-$C40)/5</f>
        <v>275868541.39350843</v>
      </c>
      <c r="E40" s="2">
        <f t="shared" si="264"/>
        <v>551737082.78701687</v>
      </c>
      <c r="F40" s="2">
        <f t="shared" si="264"/>
        <v>827605624.1805253</v>
      </c>
      <c r="G40" s="2">
        <f t="shared" si="264"/>
        <v>1103474165.5740337</v>
      </c>
      <c r="H40" s="105">
        <f>VLOOKUP($B$1,'Multipliers and Adjustments'!$A$70:$I$86,TRUNC(COLUMN(H$2)/5)+2,FALSE)*SUMIFS('EPA US Data'!$I:$I,'EPA US Data'!$D:$D,'Country Selector'!$A$2,'EPA US Data'!$J:$J,$B$1,'EPA US Data'!$C:$C,H$2,'EPA US Data'!$G:$G,"&gt;="&amp;$A40,'EPA US Data'!$G:$G,"&lt;"&amp;$B40)*unit_conv*'State Downscaling Multipliers'!B$17</f>
        <v>1379342706.9675422</v>
      </c>
      <c r="I40" s="2">
        <f t="shared" ref="I40:L40" si="265">H40+($M40-$H40)/5</f>
        <v>1553625799.7495282</v>
      </c>
      <c r="J40" s="2">
        <f t="shared" si="265"/>
        <v>1727908892.5315142</v>
      </c>
      <c r="K40" s="2">
        <f t="shared" si="265"/>
        <v>1902191985.3135002</v>
      </c>
      <c r="L40" s="2">
        <f t="shared" si="265"/>
        <v>2076475078.0954862</v>
      </c>
      <c r="M40" s="105">
        <f>VLOOKUP($B$1,'Multipliers and Adjustments'!$A$70:$I$86,TRUNC(COLUMN(M$2)/5)+2,FALSE)*SUMIFS('EPA US Data'!$I:$I,'EPA US Data'!$D:$D,'Country Selector'!$A$2,'EPA US Data'!$J:$J,$B$1,'EPA US Data'!$C:$C,M$2,'EPA US Data'!$G:$G,"&gt;="&amp;$A40,'EPA US Data'!$G:$G,"&lt;"&amp;$B40)*unit_conv*'State Downscaling Multipliers'!B$17</f>
        <v>2250758170.8774719</v>
      </c>
      <c r="N40" s="2">
        <f t="shared" ref="N40:Q40" si="266">M40+($R40-$M40)/5</f>
        <v>1800606536.7019775</v>
      </c>
      <c r="O40" s="2">
        <f t="shared" si="266"/>
        <v>1350454902.5264831</v>
      </c>
      <c r="P40" s="2">
        <f t="shared" si="266"/>
        <v>900303268.35098863</v>
      </c>
      <c r="Q40" s="2">
        <f t="shared" si="266"/>
        <v>450151634.17549425</v>
      </c>
      <c r="R40" s="105">
        <f>VLOOKUP($B$1,'Multipliers and Adjustments'!$A$70:$I$86,TRUNC(COLUMN(R$2)/5)+2,FALSE)*SUMIFS('EPA US Data'!$I:$I,'EPA US Data'!$D:$D,'Country Selector'!$A$2,'EPA US Data'!$J:$J,$B$1,'EPA US Data'!$C:$C,R$2,'EPA US Data'!$G:$G,"&gt;="&amp;$A40,'EPA US Data'!$G:$G,"&lt;"&amp;$B40)*unit_conv*'State Downscaling Multipliers'!B$17</f>
        <v>0</v>
      </c>
      <c r="S40" s="2">
        <f t="shared" ref="S40:V40" si="267">R40+($W40-$R40)/5</f>
        <v>0</v>
      </c>
      <c r="T40" s="2">
        <f t="shared" si="267"/>
        <v>0</v>
      </c>
      <c r="U40" s="2">
        <f t="shared" si="267"/>
        <v>0</v>
      </c>
      <c r="V40" s="2">
        <f t="shared" si="267"/>
        <v>0</v>
      </c>
      <c r="W40" s="105">
        <f>VLOOKUP($B$1,'Multipliers and Adjustments'!$A$70:$I$86,TRUNC(COLUMN(W$2)/5)+2,FALSE)*SUMIFS('EPA US Data'!$I:$I,'EPA US Data'!$D:$D,'Country Selector'!$A$2,'EPA US Data'!$J:$J,$B$1,'EPA US Data'!$C:$C,W$2,'EPA US Data'!$G:$G,"&gt;="&amp;$A40,'EPA US Data'!$G:$G,"&lt;"&amp;$B40)*unit_conv*'State Downscaling Multipliers'!B$17</f>
        <v>0</v>
      </c>
      <c r="X40" s="2">
        <f t="shared" ref="X40:AA40" si="268">W40+($AB40-$W40)/5</f>
        <v>396553557.70682085</v>
      </c>
      <c r="Y40" s="2">
        <f t="shared" si="268"/>
        <v>793107115.41364169</v>
      </c>
      <c r="Z40" s="2">
        <f t="shared" si="268"/>
        <v>1189660673.1204624</v>
      </c>
      <c r="AA40" s="2">
        <f t="shared" si="268"/>
        <v>1586214230.8272834</v>
      </c>
      <c r="AB40" s="105">
        <f>VLOOKUP($B$1,'Multipliers and Adjustments'!$A$70:$I$86,TRUNC(COLUMN(AB$2)/5)+2,FALSE)*SUMIFS('EPA US Data'!$I:$I,'EPA US Data'!$D:$D,'Country Selector'!$A$2,'EPA US Data'!$J:$J,$B$1,'EPA US Data'!$C:$C,AB$2,'EPA US Data'!$G:$G,"&gt;="&amp;$A40,'EPA US Data'!$G:$G,"&lt;"&amp;$B40)*unit_conv*'State Downscaling Multipliers'!B$17</f>
        <v>1982767788.5341043</v>
      </c>
      <c r="AC40" s="2">
        <f t="shared" ref="AC40:AF40" si="269">AB40+($AG40-$AB40)/5</f>
        <v>1972235820.6210489</v>
      </c>
      <c r="AD40" s="2">
        <f t="shared" si="269"/>
        <v>1961703852.7079935</v>
      </c>
      <c r="AE40" s="2">
        <f t="shared" si="269"/>
        <v>1951171884.7949381</v>
      </c>
      <c r="AF40" s="2">
        <f t="shared" si="269"/>
        <v>1940639916.8818827</v>
      </c>
      <c r="AG40" s="105">
        <f>VLOOKUP($B$1,'Multipliers and Adjustments'!$A$70:$I$86,TRUNC(COLUMN(AG$2)/5)+2,FALSE)*SUMIFS('EPA US Data'!$I:$I,'EPA US Data'!$D:$D,'Country Selector'!$A$2,'EPA US Data'!$J:$J,$B$1,'EPA US Data'!$C:$C,AG$2,'EPA US Data'!$G:$G,"&gt;="&amp;$A40,'EPA US Data'!$G:$G,"&lt;"&amp;$B40)*unit_conv*'State Downscaling Multipliers'!B$17</f>
        <v>1930107948.9688272</v>
      </c>
      <c r="AH40" s="2">
        <f t="shared" ref="AH40:AK40" si="270">AG40+($AL40-$AG40)/5</f>
        <v>1917842239.8779602</v>
      </c>
      <c r="AI40" s="2">
        <f t="shared" si="270"/>
        <v>1905576530.7870932</v>
      </c>
      <c r="AJ40" s="2">
        <f t="shared" si="270"/>
        <v>1893310821.6962261</v>
      </c>
      <c r="AK40" s="2">
        <f t="shared" si="270"/>
        <v>1881045112.6053591</v>
      </c>
      <c r="AL40" s="105">
        <f>VLOOKUP($B$1,'Multipliers and Adjustments'!$A$70:$I$86,TRUNC(COLUMN(AL$2)/5)+2,FALSE)*SUMIFS('EPA US Data'!$I:$I,'EPA US Data'!$D:$D,'Country Selector'!$A$2,'EPA US Data'!$J:$J,$B$1,'EPA US Data'!$C:$C,AL$2,'EPA US Data'!$G:$G,"&gt;="&amp;$A40,'EPA US Data'!$G:$G,"&lt;"&amp;$B40)*unit_conv*'State Downscaling Multipliers'!B$17</f>
        <v>1868779403.5144925</v>
      </c>
    </row>
    <row r="41" spans="1:38" ht="15.75" customHeight="1" x14ac:dyDescent="0.25">
      <c r="A41" s="50">
        <f t="shared" si="234"/>
        <v>60</v>
      </c>
      <c r="B41" s="50">
        <f t="shared" si="235"/>
        <v>70</v>
      </c>
      <c r="C41" s="105">
        <f>VLOOKUP($B$1,'Multipliers and Adjustments'!$A$70:$I$86,TRUNC(COLUMN(C$2)/5)+2,FALSE)*SUMIFS('EPA US Data'!$I:$I,'EPA US Data'!$D:$D,'Country Selector'!$A$2,'EPA US Data'!$J:$J,$B$1,'EPA US Data'!$C:$C,C$2,'EPA US Data'!$G:$G,"&gt;="&amp;$A41,'EPA US Data'!$G:$G,"&lt;"&amp;$B41)*unit_conv*'State Downscaling Multipliers'!B$17</f>
        <v>5660941490.3250341</v>
      </c>
      <c r="D41" s="2">
        <f t="shared" ref="D41:G41" si="271">C41+($H41-$C41)/5</f>
        <v>5746179558.8844175</v>
      </c>
      <c r="E41" s="2">
        <f t="shared" si="271"/>
        <v>5831417627.4438009</v>
      </c>
      <c r="F41" s="2">
        <f t="shared" si="271"/>
        <v>5916655696.0031843</v>
      </c>
      <c r="G41" s="2">
        <f t="shared" si="271"/>
        <v>6001893764.5625677</v>
      </c>
      <c r="H41" s="105">
        <f>VLOOKUP($B$1,'Multipliers and Adjustments'!$A$70:$I$86,TRUNC(COLUMN(H$2)/5)+2,FALSE)*SUMIFS('EPA US Data'!$I:$I,'EPA US Data'!$D:$D,'Country Selector'!$A$2,'EPA US Data'!$J:$J,$B$1,'EPA US Data'!$C:$C,H$2,'EPA US Data'!$G:$G,"&gt;="&amp;$A41,'EPA US Data'!$G:$G,"&lt;"&amp;$B41)*unit_conv*'State Downscaling Multipliers'!B$17</f>
        <v>6087131833.1219521</v>
      </c>
      <c r="I41" s="2">
        <f t="shared" ref="I41:L41" si="272">H41+($M41-$H41)/5</f>
        <v>5014613545.6089487</v>
      </c>
      <c r="J41" s="2">
        <f t="shared" si="272"/>
        <v>3942095258.0959449</v>
      </c>
      <c r="K41" s="2">
        <f t="shared" si="272"/>
        <v>2869576970.5829411</v>
      </c>
      <c r="L41" s="2">
        <f t="shared" si="272"/>
        <v>1797058683.0699372</v>
      </c>
      <c r="M41" s="105">
        <f>VLOOKUP($B$1,'Multipliers and Adjustments'!$A$70:$I$86,TRUNC(COLUMN(M$2)/5)+2,FALSE)*SUMIFS('EPA US Data'!$I:$I,'EPA US Data'!$D:$D,'Country Selector'!$A$2,'EPA US Data'!$J:$J,$B$1,'EPA US Data'!$C:$C,M$2,'EPA US Data'!$G:$G,"&gt;="&amp;$A41,'EPA US Data'!$G:$G,"&lt;"&amp;$B41)*unit_conv*'State Downscaling Multipliers'!B$17</f>
        <v>724540395.55693352</v>
      </c>
      <c r="N41" s="2">
        <f t="shared" ref="N41:Q41" si="273">M41+($R41-$M41)/5</f>
        <v>750681174.93572164</v>
      </c>
      <c r="O41" s="2">
        <f t="shared" si="273"/>
        <v>776821954.31450975</v>
      </c>
      <c r="P41" s="2">
        <f t="shared" si="273"/>
        <v>802962733.69329786</v>
      </c>
      <c r="Q41" s="2">
        <f t="shared" si="273"/>
        <v>829103513.07208598</v>
      </c>
      <c r="R41" s="105">
        <f>VLOOKUP($B$1,'Multipliers and Adjustments'!$A$70:$I$86,TRUNC(COLUMN(R$2)/5)+2,FALSE)*SUMIFS('EPA US Data'!$I:$I,'EPA US Data'!$D:$D,'Country Selector'!$A$2,'EPA US Data'!$J:$J,$B$1,'EPA US Data'!$C:$C,R$2,'EPA US Data'!$G:$G,"&gt;="&amp;$A41,'EPA US Data'!$G:$G,"&lt;"&amp;$B41)*unit_conv*'State Downscaling Multipliers'!B$17</f>
        <v>855244292.45087421</v>
      </c>
      <c r="S41" s="2">
        <f t="shared" ref="S41:V41" si="274">R41+($W41-$R41)/5</f>
        <v>852002286.52212155</v>
      </c>
      <c r="T41" s="2">
        <f t="shared" si="274"/>
        <v>848760280.59336889</v>
      </c>
      <c r="U41" s="2">
        <f t="shared" si="274"/>
        <v>845518274.66461623</v>
      </c>
      <c r="V41" s="2">
        <f t="shared" si="274"/>
        <v>842276268.73586357</v>
      </c>
      <c r="W41" s="105">
        <f>VLOOKUP($B$1,'Multipliers and Adjustments'!$A$70:$I$86,TRUNC(COLUMN(W$2)/5)+2,FALSE)*SUMIFS('EPA US Data'!$I:$I,'EPA US Data'!$D:$D,'Country Selector'!$A$2,'EPA US Data'!$J:$J,$B$1,'EPA US Data'!$C:$C,W$2,'EPA US Data'!$G:$G,"&gt;="&amp;$A41,'EPA US Data'!$G:$G,"&lt;"&amp;$B41)*unit_conv*'State Downscaling Multipliers'!B$17</f>
        <v>839034262.80711067</v>
      </c>
      <c r="X41" s="2">
        <f t="shared" ref="X41:AA41" si="275">W41+($AB41-$W41)/5</f>
        <v>835126230.00619721</v>
      </c>
      <c r="Y41" s="2">
        <f t="shared" si="275"/>
        <v>831218197.20528376</v>
      </c>
      <c r="Z41" s="2">
        <f t="shared" si="275"/>
        <v>827310164.40437031</v>
      </c>
      <c r="AA41" s="2">
        <f t="shared" si="275"/>
        <v>823402131.60345685</v>
      </c>
      <c r="AB41" s="105">
        <f>VLOOKUP($B$1,'Multipliers and Adjustments'!$A$70:$I$86,TRUNC(COLUMN(AB$2)/5)+2,FALSE)*SUMIFS('EPA US Data'!$I:$I,'EPA US Data'!$D:$D,'Country Selector'!$A$2,'EPA US Data'!$J:$J,$B$1,'EPA US Data'!$C:$C,AB$2,'EPA US Data'!$G:$G,"&gt;="&amp;$A41,'EPA US Data'!$G:$G,"&lt;"&amp;$B41)*unit_conv*'State Downscaling Multipliers'!B$17</f>
        <v>819494098.80254328</v>
      </c>
      <c r="AC41" s="2">
        <f t="shared" ref="AC41:AF41" si="276">AB41+($AG41-$AB41)/5</f>
        <v>815140328.83342481</v>
      </c>
      <c r="AD41" s="2">
        <f t="shared" si="276"/>
        <v>810786558.86430633</v>
      </c>
      <c r="AE41" s="2">
        <f t="shared" si="276"/>
        <v>806432788.89518785</v>
      </c>
      <c r="AF41" s="2">
        <f t="shared" si="276"/>
        <v>802079018.92606938</v>
      </c>
      <c r="AG41" s="105">
        <f>VLOOKUP($B$1,'Multipliers and Adjustments'!$A$70:$I$86,TRUNC(COLUMN(AG$2)/5)+2,FALSE)*SUMIFS('EPA US Data'!$I:$I,'EPA US Data'!$D:$D,'Country Selector'!$A$2,'EPA US Data'!$J:$J,$B$1,'EPA US Data'!$C:$C,AG$2,'EPA US Data'!$G:$G,"&gt;="&amp;$A41,'EPA US Data'!$G:$G,"&lt;"&amp;$B41)*unit_conv*'State Downscaling Multipliers'!B$17</f>
        <v>797725248.9569509</v>
      </c>
      <c r="AH41" s="2">
        <f t="shared" ref="AH41:AK41" si="277">AG41+($AL41-$AG41)/5</f>
        <v>666135049.96820307</v>
      </c>
      <c r="AI41" s="2">
        <f t="shared" si="277"/>
        <v>534544850.97945523</v>
      </c>
      <c r="AJ41" s="2">
        <f t="shared" si="277"/>
        <v>402954651.9907074</v>
      </c>
      <c r="AK41" s="2">
        <f t="shared" si="277"/>
        <v>271364453.00195956</v>
      </c>
      <c r="AL41" s="105">
        <f>VLOOKUP($B$1,'Multipliers and Adjustments'!$A$70:$I$86,TRUNC(COLUMN(AL$2)/5)+2,FALSE)*SUMIFS('EPA US Data'!$I:$I,'EPA US Data'!$D:$D,'Country Selector'!$A$2,'EPA US Data'!$J:$J,$B$1,'EPA US Data'!$C:$C,AL$2,'EPA US Data'!$G:$G,"&gt;="&amp;$A41,'EPA US Data'!$G:$G,"&lt;"&amp;$B41)*unit_conv*'State Downscaling Multipliers'!B$17</f>
        <v>139774254.01321164</v>
      </c>
    </row>
    <row r="42" spans="1:38" ht="15.75" customHeight="1" x14ac:dyDescent="0.25">
      <c r="A42" s="50">
        <f t="shared" si="234"/>
        <v>70</v>
      </c>
      <c r="B42" s="50">
        <f t="shared" si="235"/>
        <v>80</v>
      </c>
      <c r="C42" s="105">
        <f>VLOOKUP($B$1,'Multipliers and Adjustments'!$A$70:$I$86,TRUNC(COLUMN(C$2)/5)+2,FALSE)*SUMIFS('EPA US Data'!$I:$I,'EPA US Data'!$D:$D,'Country Selector'!$A$2,'EPA US Data'!$J:$J,$B$1,'EPA US Data'!$C:$C,C$2,'EPA US Data'!$G:$G,"&gt;="&amp;$A42,'EPA US Data'!$G:$G,"&lt;"&amp;$B42)*unit_conv*'State Downscaling Multipliers'!B$17</f>
        <v>3698569083.7560835</v>
      </c>
      <c r="D42" s="2">
        <f t="shared" ref="D42:G42" si="278">C42+($H42-$C42)/5</f>
        <v>3342119465.5311966</v>
      </c>
      <c r="E42" s="2">
        <f t="shared" si="278"/>
        <v>2985669847.3063097</v>
      </c>
      <c r="F42" s="2">
        <f t="shared" si="278"/>
        <v>2629220229.0814228</v>
      </c>
      <c r="G42" s="2">
        <f t="shared" si="278"/>
        <v>2272770610.8565359</v>
      </c>
      <c r="H42" s="105">
        <f>VLOOKUP($B$1,'Multipliers and Adjustments'!$A$70:$I$86,TRUNC(COLUMN(H$2)/5)+2,FALSE)*SUMIFS('EPA US Data'!$I:$I,'EPA US Data'!$D:$D,'Country Selector'!$A$2,'EPA US Data'!$J:$J,$B$1,'EPA US Data'!$C:$C,H$2,'EPA US Data'!$G:$G,"&gt;="&amp;$A42,'EPA US Data'!$G:$G,"&lt;"&amp;$B42)*unit_conv*'State Downscaling Multipliers'!B$17</f>
        <v>1916320992.6316493</v>
      </c>
      <c r="I42" s="2">
        <f t="shared" ref="I42:L42" si="279">H42+($M42-$H42)/5</f>
        <v>2326213184.5934186</v>
      </c>
      <c r="J42" s="2">
        <f t="shared" si="279"/>
        <v>2736105376.5551882</v>
      </c>
      <c r="K42" s="2">
        <f t="shared" si="279"/>
        <v>3145997568.5169573</v>
      </c>
      <c r="L42" s="2">
        <f t="shared" si="279"/>
        <v>3555889760.4787264</v>
      </c>
      <c r="M42" s="105">
        <f>VLOOKUP($B$1,'Multipliers and Adjustments'!$A$70:$I$86,TRUNC(COLUMN(M$2)/5)+2,FALSE)*SUMIFS('EPA US Data'!$I:$I,'EPA US Data'!$D:$D,'Country Selector'!$A$2,'EPA US Data'!$J:$J,$B$1,'EPA US Data'!$C:$C,M$2,'EPA US Data'!$G:$G,"&gt;="&amp;$A42,'EPA US Data'!$G:$G,"&lt;"&amp;$B42)*unit_conv*'State Downscaling Multipliers'!B$17</f>
        <v>3965781952.440496</v>
      </c>
      <c r="N42" s="2">
        <f t="shared" ref="N42:Q42" si="280">M42+($R42-$M42)/5</f>
        <v>4315901110.8581314</v>
      </c>
      <c r="O42" s="2">
        <f t="shared" si="280"/>
        <v>4666020269.2757673</v>
      </c>
      <c r="P42" s="2">
        <f t="shared" si="280"/>
        <v>5016139427.6934032</v>
      </c>
      <c r="Q42" s="2">
        <f t="shared" si="280"/>
        <v>5366258586.1110392</v>
      </c>
      <c r="R42" s="105">
        <f>VLOOKUP($B$1,'Multipliers and Adjustments'!$A$70:$I$86,TRUNC(COLUMN(R$2)/5)+2,FALSE)*SUMIFS('EPA US Data'!$I:$I,'EPA US Data'!$D:$D,'Country Selector'!$A$2,'EPA US Data'!$J:$J,$B$1,'EPA US Data'!$C:$C,R$2,'EPA US Data'!$G:$G,"&gt;="&amp;$A42,'EPA US Data'!$G:$G,"&lt;"&amp;$B42)*unit_conv*'State Downscaling Multipliers'!B$17</f>
        <v>5716377744.5286751</v>
      </c>
      <c r="S42" s="2">
        <f t="shared" ref="S42:V42" si="281">R42+($W42-$R42)/5</f>
        <v>5659189751.5780554</v>
      </c>
      <c r="T42" s="2">
        <f t="shared" si="281"/>
        <v>5602001758.6274357</v>
      </c>
      <c r="U42" s="2">
        <f t="shared" si="281"/>
        <v>5544813765.676816</v>
      </c>
      <c r="V42" s="2">
        <f t="shared" si="281"/>
        <v>5487625772.7261963</v>
      </c>
      <c r="W42" s="105">
        <f>VLOOKUP($B$1,'Multipliers and Adjustments'!$A$70:$I$86,TRUNC(COLUMN(W$2)/5)+2,FALSE)*SUMIFS('EPA US Data'!$I:$I,'EPA US Data'!$D:$D,'Country Selector'!$A$2,'EPA US Data'!$J:$J,$B$1,'EPA US Data'!$C:$C,W$2,'EPA US Data'!$G:$G,"&gt;="&amp;$A42,'EPA US Data'!$G:$G,"&lt;"&amp;$B42)*unit_conv*'State Downscaling Multipliers'!B$17</f>
        <v>5430437779.7755756</v>
      </c>
      <c r="X42" s="2">
        <f t="shared" ref="X42:AA42" si="282">W42+($AB42-$W42)/5</f>
        <v>5405139238.2755699</v>
      </c>
      <c r="Y42" s="2">
        <f t="shared" si="282"/>
        <v>5379840696.7755642</v>
      </c>
      <c r="Z42" s="2">
        <f t="shared" si="282"/>
        <v>5354542155.2755585</v>
      </c>
      <c r="AA42" s="2">
        <f t="shared" si="282"/>
        <v>5329243613.7755527</v>
      </c>
      <c r="AB42" s="105">
        <f>VLOOKUP($B$1,'Multipliers and Adjustments'!$A$70:$I$86,TRUNC(COLUMN(AB$2)/5)+2,FALSE)*SUMIFS('EPA US Data'!$I:$I,'EPA US Data'!$D:$D,'Country Selector'!$A$2,'EPA US Data'!$J:$J,$B$1,'EPA US Data'!$C:$C,AB$2,'EPA US Data'!$G:$G,"&gt;="&amp;$A42,'EPA US Data'!$G:$G,"&lt;"&amp;$B42)*unit_conv*'State Downscaling Multipliers'!B$17</f>
        <v>5303945072.275548</v>
      </c>
      <c r="AC42" s="2">
        <f t="shared" ref="AC42:AF42" si="283">AB42+($AG42-$AB42)/5</f>
        <v>5275767395.1259575</v>
      </c>
      <c r="AD42" s="2">
        <f t="shared" si="283"/>
        <v>5247589717.976367</v>
      </c>
      <c r="AE42" s="2">
        <f t="shared" si="283"/>
        <v>5219412040.8267765</v>
      </c>
      <c r="AF42" s="2">
        <f t="shared" si="283"/>
        <v>5191234363.677186</v>
      </c>
      <c r="AG42" s="105">
        <f>VLOOKUP($B$1,'Multipliers and Adjustments'!$A$70:$I$86,TRUNC(COLUMN(AG$2)/5)+2,FALSE)*SUMIFS('EPA US Data'!$I:$I,'EPA US Data'!$D:$D,'Country Selector'!$A$2,'EPA US Data'!$J:$J,$B$1,'EPA US Data'!$C:$C,AG$2,'EPA US Data'!$G:$G,"&gt;="&amp;$A42,'EPA US Data'!$G:$G,"&lt;"&amp;$B42)*unit_conv*'State Downscaling Multipliers'!B$17</f>
        <v>5163056686.5275974</v>
      </c>
      <c r="AH42" s="2">
        <f t="shared" ref="AH42:AK42" si="284">AG42+($AL42-$AG42)/5</f>
        <v>4557949571.7179403</v>
      </c>
      <c r="AI42" s="2">
        <f t="shared" si="284"/>
        <v>3952842456.9082832</v>
      </c>
      <c r="AJ42" s="2">
        <f t="shared" si="284"/>
        <v>3347735342.0986261</v>
      </c>
      <c r="AK42" s="2">
        <f t="shared" si="284"/>
        <v>2742628227.288969</v>
      </c>
      <c r="AL42" s="105">
        <f>VLOOKUP($B$1,'Multipliers and Adjustments'!$A$70:$I$86,TRUNC(COLUMN(AL$2)/5)+2,FALSE)*SUMIFS('EPA US Data'!$I:$I,'EPA US Data'!$D:$D,'Country Selector'!$A$2,'EPA US Data'!$J:$J,$B$1,'EPA US Data'!$C:$C,AL$2,'EPA US Data'!$G:$G,"&gt;="&amp;$A42,'EPA US Data'!$G:$G,"&lt;"&amp;$B42)*unit_conv*'State Downscaling Multipliers'!B$17</f>
        <v>2137521112.4793117</v>
      </c>
    </row>
    <row r="43" spans="1:38" ht="15.75" customHeight="1" x14ac:dyDescent="0.25">
      <c r="A43" s="50">
        <f t="shared" si="234"/>
        <v>80</v>
      </c>
      <c r="B43" s="50">
        <f t="shared" si="235"/>
        <v>90</v>
      </c>
      <c r="C43" s="105">
        <f>VLOOKUP($B$1,'Multipliers and Adjustments'!$A$70:$I$86,TRUNC(COLUMN(C$2)/5)+2,FALSE)*SUMIFS('EPA US Data'!$I:$I,'EPA US Data'!$D:$D,'Country Selector'!$A$2,'EPA US Data'!$J:$J,$B$1,'EPA US Data'!$C:$C,C$2,'EPA US Data'!$G:$G,"&gt;="&amp;$A43,'EPA US Data'!$G:$G,"&lt;"&amp;$B43)*unit_conv*'State Downscaling Multipliers'!B$17</f>
        <v>0</v>
      </c>
      <c r="D43" s="2">
        <f t="shared" ref="D43:G43" si="285">C43+($H43-$C43)/5</f>
        <v>101481784.14624466</v>
      </c>
      <c r="E43" s="2">
        <f t="shared" si="285"/>
        <v>202963568.29248932</v>
      </c>
      <c r="F43" s="2">
        <f t="shared" si="285"/>
        <v>304445352.43873399</v>
      </c>
      <c r="G43" s="2">
        <f t="shared" si="285"/>
        <v>405927136.58497864</v>
      </c>
      <c r="H43" s="105">
        <f>VLOOKUP($B$1,'Multipliers and Adjustments'!$A$70:$I$86,TRUNC(COLUMN(H$2)/5)+2,FALSE)*SUMIFS('EPA US Data'!$I:$I,'EPA US Data'!$D:$D,'Country Selector'!$A$2,'EPA US Data'!$J:$J,$B$1,'EPA US Data'!$C:$C,H$2,'EPA US Data'!$G:$G,"&gt;="&amp;$A43,'EPA US Data'!$G:$G,"&lt;"&amp;$B43)*unit_conv*'State Downscaling Multipliers'!B$17</f>
        <v>507408920.73122329</v>
      </c>
      <c r="I43" s="2">
        <f t="shared" ref="I43:L43" si="286">H43+($M43-$H43)/5</f>
        <v>1346125249.116822</v>
      </c>
      <c r="J43" s="2">
        <f t="shared" si="286"/>
        <v>2184841577.5024209</v>
      </c>
      <c r="K43" s="2">
        <f t="shared" si="286"/>
        <v>3023557905.8880196</v>
      </c>
      <c r="L43" s="2">
        <f t="shared" si="286"/>
        <v>3862274234.2736182</v>
      </c>
      <c r="M43" s="105">
        <f>VLOOKUP($B$1,'Multipliers and Adjustments'!$A$70:$I$86,TRUNC(COLUMN(M$2)/5)+2,FALSE)*SUMIFS('EPA US Data'!$I:$I,'EPA US Data'!$D:$D,'Country Selector'!$A$2,'EPA US Data'!$J:$J,$B$1,'EPA US Data'!$C:$C,M$2,'EPA US Data'!$G:$G,"&gt;="&amp;$A43,'EPA US Data'!$G:$G,"&lt;"&amp;$B43)*unit_conv*'State Downscaling Multipliers'!B$17</f>
        <v>4700990562.6592169</v>
      </c>
      <c r="N43" s="2">
        <f t="shared" ref="N43:Q43" si="287">M43+($R43-$M43)/5</f>
        <v>4121365192.0664597</v>
      </c>
      <c r="O43" s="2">
        <f t="shared" si="287"/>
        <v>3541739821.4737024</v>
      </c>
      <c r="P43" s="2">
        <f t="shared" si="287"/>
        <v>2962114450.8809452</v>
      </c>
      <c r="Q43" s="2">
        <f t="shared" si="287"/>
        <v>2382489080.288188</v>
      </c>
      <c r="R43" s="105">
        <f>VLOOKUP($B$1,'Multipliers and Adjustments'!$A$70:$I$86,TRUNC(COLUMN(R$2)/5)+2,FALSE)*SUMIFS('EPA US Data'!$I:$I,'EPA US Data'!$D:$D,'Country Selector'!$A$2,'EPA US Data'!$J:$J,$B$1,'EPA US Data'!$C:$C,R$2,'EPA US Data'!$G:$G,"&gt;="&amp;$A43,'EPA US Data'!$G:$G,"&lt;"&amp;$B43)*unit_conv*'State Downscaling Multipliers'!B$17</f>
        <v>1802863709.6954319</v>
      </c>
      <c r="S43" s="2">
        <f t="shared" ref="S43:V43" si="288">R43+($W43-$R43)/5</f>
        <v>1730119240.7534781</v>
      </c>
      <c r="T43" s="2">
        <f t="shared" si="288"/>
        <v>1657374771.8115242</v>
      </c>
      <c r="U43" s="2">
        <f t="shared" si="288"/>
        <v>1584630302.8695703</v>
      </c>
      <c r="V43" s="2">
        <f t="shared" si="288"/>
        <v>1511885833.9276164</v>
      </c>
      <c r="W43" s="105">
        <f>VLOOKUP($B$1,'Multipliers and Adjustments'!$A$70:$I$86,TRUNC(COLUMN(W$2)/5)+2,FALSE)*SUMIFS('EPA US Data'!$I:$I,'EPA US Data'!$D:$D,'Country Selector'!$A$2,'EPA US Data'!$J:$J,$B$1,'EPA US Data'!$C:$C,W$2,'EPA US Data'!$G:$G,"&gt;="&amp;$A43,'EPA US Data'!$G:$G,"&lt;"&amp;$B43)*unit_conv*'State Downscaling Multipliers'!B$17</f>
        <v>1439141364.9856622</v>
      </c>
      <c r="X43" s="2">
        <f t="shared" ref="X43:AA43" si="289">W43+($AB43-$W43)/5</f>
        <v>1300219900.3520451</v>
      </c>
      <c r="Y43" s="2">
        <f t="shared" si="289"/>
        <v>1161298435.7184279</v>
      </c>
      <c r="Z43" s="2">
        <f t="shared" si="289"/>
        <v>1022376971.0848107</v>
      </c>
      <c r="AA43" s="2">
        <f t="shared" si="289"/>
        <v>883455506.45119357</v>
      </c>
      <c r="AB43" s="105">
        <f>VLOOKUP($B$1,'Multipliers and Adjustments'!$A$70:$I$86,TRUNC(COLUMN(AB$2)/5)+2,FALSE)*SUMIFS('EPA US Data'!$I:$I,'EPA US Data'!$D:$D,'Country Selector'!$A$2,'EPA US Data'!$J:$J,$B$1,'EPA US Data'!$C:$C,AB$2,'EPA US Data'!$G:$G,"&gt;="&amp;$A43,'EPA US Data'!$G:$G,"&lt;"&amp;$B43)*unit_conv*'State Downscaling Multipliers'!B$17</f>
        <v>744534041.81757617</v>
      </c>
      <c r="AC43" s="2">
        <f t="shared" ref="AC43:AF43" si="290">AB43+($AG43-$AB43)/5</f>
        <v>647973581.59735286</v>
      </c>
      <c r="AD43" s="2">
        <f t="shared" si="290"/>
        <v>551413121.37712955</v>
      </c>
      <c r="AE43" s="2">
        <f t="shared" si="290"/>
        <v>454852661.15690625</v>
      </c>
      <c r="AF43" s="2">
        <f t="shared" si="290"/>
        <v>358292200.93668294</v>
      </c>
      <c r="AG43" s="105">
        <f>VLOOKUP($B$1,'Multipliers and Adjustments'!$A$70:$I$86,TRUNC(COLUMN(AG$2)/5)+2,FALSE)*SUMIFS('EPA US Data'!$I:$I,'EPA US Data'!$D:$D,'Country Selector'!$A$2,'EPA US Data'!$J:$J,$B$1,'EPA US Data'!$C:$C,AG$2,'EPA US Data'!$G:$G,"&gt;="&amp;$A43,'EPA US Data'!$G:$G,"&lt;"&amp;$B43)*unit_conv*'State Downscaling Multipliers'!B$17</f>
        <v>261731740.71645966</v>
      </c>
      <c r="AH43" s="2">
        <f t="shared" ref="AH43:AK43" si="291">AG43+($AL43-$AG43)/5</f>
        <v>958890014.08280599</v>
      </c>
      <c r="AI43" s="2">
        <f t="shared" si="291"/>
        <v>1656048287.4491525</v>
      </c>
      <c r="AJ43" s="2">
        <f t="shared" si="291"/>
        <v>2353206560.8154988</v>
      </c>
      <c r="AK43" s="2">
        <f t="shared" si="291"/>
        <v>3050364834.1818452</v>
      </c>
      <c r="AL43" s="105">
        <f>VLOOKUP($B$1,'Multipliers and Adjustments'!$A$70:$I$86,TRUNC(COLUMN(AL$2)/5)+2,FALSE)*SUMIFS('EPA US Data'!$I:$I,'EPA US Data'!$D:$D,'Country Selector'!$A$2,'EPA US Data'!$J:$J,$B$1,'EPA US Data'!$C:$C,AL$2,'EPA US Data'!$G:$G,"&gt;="&amp;$A43,'EPA US Data'!$G:$G,"&lt;"&amp;$B43)*unit_conv*'State Downscaling Multipliers'!B$17</f>
        <v>3747523107.5481915</v>
      </c>
    </row>
    <row r="44" spans="1:38" ht="15.75" customHeight="1" x14ac:dyDescent="0.25">
      <c r="A44" s="50">
        <f t="shared" si="234"/>
        <v>90</v>
      </c>
      <c r="B44" s="50">
        <f t="shared" si="235"/>
        <v>100</v>
      </c>
      <c r="C44" s="105">
        <f>VLOOKUP($B$1,'Multipliers and Adjustments'!$A$70:$I$86,TRUNC(COLUMN(C$2)/5)+2,FALSE)*SUMIFS('EPA US Data'!$I:$I,'EPA US Data'!$D:$D,'Country Selector'!$A$2,'EPA US Data'!$J:$J,$B$1,'EPA US Data'!$C:$C,C$2,'EPA US Data'!$G:$G,"&gt;="&amp;$A44,'EPA US Data'!$G:$G,"&lt;"&amp;$B44)*unit_conv*'State Downscaling Multipliers'!B$17</f>
        <v>4486291053.3315392</v>
      </c>
      <c r="D44" s="2">
        <f t="shared" ref="D44:G44" si="292">C44+($H44-$C44)/5</f>
        <v>4204765175.3770108</v>
      </c>
      <c r="E44" s="2">
        <f t="shared" si="292"/>
        <v>3923239297.4224825</v>
      </c>
      <c r="F44" s="2">
        <f t="shared" si="292"/>
        <v>3641713419.4679542</v>
      </c>
      <c r="G44" s="2">
        <f t="shared" si="292"/>
        <v>3360187541.5134258</v>
      </c>
      <c r="H44" s="105">
        <f>VLOOKUP($B$1,'Multipliers and Adjustments'!$A$70:$I$86,TRUNC(COLUMN(H$2)/5)+2,FALSE)*SUMIFS('EPA US Data'!$I:$I,'EPA US Data'!$D:$D,'Country Selector'!$A$2,'EPA US Data'!$J:$J,$B$1,'EPA US Data'!$C:$C,H$2,'EPA US Data'!$G:$G,"&gt;="&amp;$A44,'EPA US Data'!$G:$G,"&lt;"&amp;$B44)*unit_conv*'State Downscaling Multipliers'!B$17</f>
        <v>3078661663.558897</v>
      </c>
      <c r="I44" s="2">
        <f t="shared" ref="I44:L44" si="293">H44+($M44-$H44)/5</f>
        <v>3214219517.3197751</v>
      </c>
      <c r="J44" s="2">
        <f t="shared" si="293"/>
        <v>3349777371.0806532</v>
      </c>
      <c r="K44" s="2">
        <f t="shared" si="293"/>
        <v>3485335224.8415313</v>
      </c>
      <c r="L44" s="2">
        <f t="shared" si="293"/>
        <v>3620893078.6024094</v>
      </c>
      <c r="M44" s="105">
        <f>VLOOKUP($B$1,'Multipliers and Adjustments'!$A$70:$I$86,TRUNC(COLUMN(M$2)/5)+2,FALSE)*SUMIFS('EPA US Data'!$I:$I,'EPA US Data'!$D:$D,'Country Selector'!$A$2,'EPA US Data'!$J:$J,$B$1,'EPA US Data'!$C:$C,M$2,'EPA US Data'!$G:$G,"&gt;="&amp;$A44,'EPA US Data'!$G:$G,"&lt;"&amp;$B44)*unit_conv*'State Downscaling Multipliers'!B$17</f>
        <v>3756450932.3632874</v>
      </c>
      <c r="N44" s="2">
        <f t="shared" ref="N44:Q44" si="294">M44+($R44-$M44)/5</f>
        <v>3722898362.1437397</v>
      </c>
      <c r="O44" s="2">
        <f t="shared" si="294"/>
        <v>3689345791.924192</v>
      </c>
      <c r="P44" s="2">
        <f t="shared" si="294"/>
        <v>3655793221.7046442</v>
      </c>
      <c r="Q44" s="2">
        <f t="shared" si="294"/>
        <v>3622240651.4850965</v>
      </c>
      <c r="R44" s="105">
        <f>VLOOKUP($B$1,'Multipliers and Adjustments'!$A$70:$I$86,TRUNC(COLUMN(R$2)/5)+2,FALSE)*SUMIFS('EPA US Data'!$I:$I,'EPA US Data'!$D:$D,'Country Selector'!$A$2,'EPA US Data'!$J:$J,$B$1,'EPA US Data'!$C:$C,R$2,'EPA US Data'!$G:$G,"&gt;="&amp;$A44,'EPA US Data'!$G:$G,"&lt;"&amp;$B44)*unit_conv*'State Downscaling Multipliers'!B$17</f>
        <v>3588688081.2655482</v>
      </c>
      <c r="S44" s="2">
        <f t="shared" ref="S44:V44" si="295">R44+($W44-$R44)/5</f>
        <v>3064981024.1804762</v>
      </c>
      <c r="T44" s="2">
        <f t="shared" si="295"/>
        <v>2541273967.0954041</v>
      </c>
      <c r="U44" s="2">
        <f t="shared" si="295"/>
        <v>2017566910.0103321</v>
      </c>
      <c r="V44" s="2">
        <f t="shared" si="295"/>
        <v>1493859852.9252601</v>
      </c>
      <c r="W44" s="105">
        <f>VLOOKUP($B$1,'Multipliers and Adjustments'!$A$70:$I$86,TRUNC(COLUMN(W$2)/5)+2,FALSE)*SUMIFS('EPA US Data'!$I:$I,'EPA US Data'!$D:$D,'Country Selector'!$A$2,'EPA US Data'!$J:$J,$B$1,'EPA US Data'!$C:$C,W$2,'EPA US Data'!$G:$G,"&gt;="&amp;$A44,'EPA US Data'!$G:$G,"&lt;"&amp;$B44)*unit_conv*'State Downscaling Multipliers'!B$17</f>
        <v>970152795.84018826</v>
      </c>
      <c r="X44" s="2">
        <f t="shared" ref="X44:AA44" si="296">W44+($AB44-$W44)/5</f>
        <v>1097459348.0319693</v>
      </c>
      <c r="Y44" s="2">
        <f t="shared" si="296"/>
        <v>1224765900.2237504</v>
      </c>
      <c r="Z44" s="2">
        <f t="shared" si="296"/>
        <v>1352072452.4155314</v>
      </c>
      <c r="AA44" s="2">
        <f t="shared" si="296"/>
        <v>1479379004.6073124</v>
      </c>
      <c r="AB44" s="105">
        <f>VLOOKUP($B$1,'Multipliers and Adjustments'!$A$70:$I$86,TRUNC(COLUMN(AB$2)/5)+2,FALSE)*SUMIFS('EPA US Data'!$I:$I,'EPA US Data'!$D:$D,'Country Selector'!$A$2,'EPA US Data'!$J:$J,$B$1,'EPA US Data'!$C:$C,AB$2,'EPA US Data'!$G:$G,"&gt;="&amp;$A44,'EPA US Data'!$G:$G,"&lt;"&amp;$B44)*unit_conv*'State Downscaling Multipliers'!B$17</f>
        <v>1606685556.799094</v>
      </c>
      <c r="AC44" s="2">
        <f t="shared" ref="AC44:AF44" si="297">AB44+($AG44-$AB44)/5</f>
        <v>1661371906.3711722</v>
      </c>
      <c r="AD44" s="2">
        <f t="shared" si="297"/>
        <v>1716058255.9432504</v>
      </c>
      <c r="AE44" s="2">
        <f t="shared" si="297"/>
        <v>1770744605.5153286</v>
      </c>
      <c r="AF44" s="2">
        <f t="shared" si="297"/>
        <v>1825430955.0874069</v>
      </c>
      <c r="AG44" s="105">
        <f>VLOOKUP($B$1,'Multipliers and Adjustments'!$A$70:$I$86,TRUNC(COLUMN(AG$2)/5)+2,FALSE)*SUMIFS('EPA US Data'!$I:$I,'EPA US Data'!$D:$D,'Country Selector'!$A$2,'EPA US Data'!$J:$J,$B$1,'EPA US Data'!$C:$C,AG$2,'EPA US Data'!$G:$G,"&gt;="&amp;$A44,'EPA US Data'!$G:$G,"&lt;"&amp;$B44)*unit_conv*'State Downscaling Multipliers'!B$17</f>
        <v>1880117304.6594851</v>
      </c>
      <c r="AH44" s="2">
        <f t="shared" ref="AH44:AK44" si="298">AG44+($AL44-$AG44)/5</f>
        <v>1779050159.0659277</v>
      </c>
      <c r="AI44" s="2">
        <f t="shared" si="298"/>
        <v>1677983013.4723704</v>
      </c>
      <c r="AJ44" s="2">
        <f t="shared" si="298"/>
        <v>1576915867.878813</v>
      </c>
      <c r="AK44" s="2">
        <f t="shared" si="298"/>
        <v>1475848722.2852557</v>
      </c>
      <c r="AL44" s="105">
        <f>VLOOKUP($B$1,'Multipliers and Adjustments'!$A$70:$I$86,TRUNC(COLUMN(AL$2)/5)+2,FALSE)*SUMIFS('EPA US Data'!$I:$I,'EPA US Data'!$D:$D,'Country Selector'!$A$2,'EPA US Data'!$J:$J,$B$1,'EPA US Data'!$C:$C,AL$2,'EPA US Data'!$G:$G,"&gt;="&amp;$A44,'EPA US Data'!$G:$G,"&lt;"&amp;$B44)*unit_conv*'State Downscaling Multipliers'!B$17</f>
        <v>1374781576.6916983</v>
      </c>
    </row>
    <row r="45" spans="1:38" ht="15.75" customHeight="1" x14ac:dyDescent="0.25">
      <c r="A45" s="49">
        <f t="shared" si="234"/>
        <v>100</v>
      </c>
      <c r="B45" s="49">
        <f t="shared" ref="B45:B74" si="299">A45+50</f>
        <v>150</v>
      </c>
      <c r="C45" s="105">
        <f>VLOOKUP($B$1,'Multipliers and Adjustments'!$A$70:$I$86,TRUNC(COLUMN(C$2)/5)+2,FALSE)*SUMIFS('EPA US Data'!$I:$I,'EPA US Data'!$D:$D,'Country Selector'!$A$2,'EPA US Data'!$J:$J,$B$1,'EPA US Data'!$C:$C,C$2,'EPA US Data'!$G:$G,"&gt;="&amp;$A45,'EPA US Data'!$G:$G,"&lt;"&amp;$B45)*unit_conv*'State Downscaling Multipliers'!B$17</f>
        <v>8863221854.8606548</v>
      </c>
      <c r="D45" s="2">
        <f t="shared" ref="D45:G45" si="300">C45+($H45-$C45)/5</f>
        <v>9244279924.8971195</v>
      </c>
      <c r="E45" s="2">
        <f t="shared" si="300"/>
        <v>9625337994.9335842</v>
      </c>
      <c r="F45" s="2">
        <f t="shared" si="300"/>
        <v>10006396064.970049</v>
      </c>
      <c r="G45" s="2">
        <f t="shared" si="300"/>
        <v>10387454135.006514</v>
      </c>
      <c r="H45" s="105">
        <f>VLOOKUP($B$1,'Multipliers and Adjustments'!$A$70:$I$86,TRUNC(COLUMN(H$2)/5)+2,FALSE)*SUMIFS('EPA US Data'!$I:$I,'EPA US Data'!$D:$D,'Country Selector'!$A$2,'EPA US Data'!$J:$J,$B$1,'EPA US Data'!$C:$C,H$2,'EPA US Data'!$G:$G,"&gt;="&amp;$A45,'EPA US Data'!$G:$G,"&lt;"&amp;$B45)*unit_conv*'State Downscaling Multipliers'!B$17</f>
        <v>10768512205.042978</v>
      </c>
      <c r="I45" s="2">
        <f t="shared" ref="I45:L45" si="301">H45+($M45-$H45)/5</f>
        <v>10499440213.1959</v>
      </c>
      <c r="J45" s="2">
        <f t="shared" si="301"/>
        <v>10230368221.348822</v>
      </c>
      <c r="K45" s="2">
        <f t="shared" si="301"/>
        <v>9961296229.5017433</v>
      </c>
      <c r="L45" s="2">
        <f t="shared" si="301"/>
        <v>9692224237.654665</v>
      </c>
      <c r="M45" s="105">
        <f>VLOOKUP($B$1,'Multipliers and Adjustments'!$A$70:$I$86,TRUNC(COLUMN(M$2)/5)+2,FALSE)*SUMIFS('EPA US Data'!$I:$I,'EPA US Data'!$D:$D,'Country Selector'!$A$2,'EPA US Data'!$J:$J,$B$1,'EPA US Data'!$C:$C,M$2,'EPA US Data'!$G:$G,"&gt;="&amp;$A45,'EPA US Data'!$G:$G,"&lt;"&amp;$B45)*unit_conv*'State Downscaling Multipliers'!B$17</f>
        <v>9423152245.8075905</v>
      </c>
      <c r="N45" s="2">
        <f t="shared" ref="N45:Q45" si="302">M45+($R45-$M45)/5</f>
        <v>8828360507.3087845</v>
      </c>
      <c r="O45" s="2">
        <f t="shared" si="302"/>
        <v>8233568768.8099794</v>
      </c>
      <c r="P45" s="2">
        <f t="shared" si="302"/>
        <v>7638777030.3111744</v>
      </c>
      <c r="Q45" s="2">
        <f t="shared" si="302"/>
        <v>7043985291.8123693</v>
      </c>
      <c r="R45" s="105">
        <f>VLOOKUP($B$1,'Multipliers and Adjustments'!$A$70:$I$86,TRUNC(COLUMN(R$2)/5)+2,FALSE)*SUMIFS('EPA US Data'!$I:$I,'EPA US Data'!$D:$D,'Country Selector'!$A$2,'EPA US Data'!$J:$J,$B$1,'EPA US Data'!$C:$C,R$2,'EPA US Data'!$G:$G,"&gt;="&amp;$A45,'EPA US Data'!$G:$G,"&lt;"&amp;$B45)*unit_conv*'State Downscaling Multipliers'!B$17</f>
        <v>6449193553.3135643</v>
      </c>
      <c r="S45" s="2">
        <f t="shared" ref="S45:V45" si="303">R45+($W45-$R45)/5</f>
        <v>6728801926.0756426</v>
      </c>
      <c r="T45" s="2">
        <f t="shared" si="303"/>
        <v>7008410298.8377209</v>
      </c>
      <c r="U45" s="2">
        <f t="shared" si="303"/>
        <v>7288018671.5997992</v>
      </c>
      <c r="V45" s="2">
        <f t="shared" si="303"/>
        <v>7567627044.3618774</v>
      </c>
      <c r="W45" s="105">
        <f>VLOOKUP($B$1,'Multipliers and Adjustments'!$A$70:$I$86,TRUNC(COLUMN(W$2)/5)+2,FALSE)*SUMIFS('EPA US Data'!$I:$I,'EPA US Data'!$D:$D,'Country Selector'!$A$2,'EPA US Data'!$J:$J,$B$1,'EPA US Data'!$C:$C,W$2,'EPA US Data'!$G:$G,"&gt;="&amp;$A45,'EPA US Data'!$G:$G,"&lt;"&amp;$B45)*unit_conv*'State Downscaling Multipliers'!B$17</f>
        <v>7847235417.1239538</v>
      </c>
      <c r="X45" s="2">
        <f t="shared" ref="X45:AA45" si="304">W45+($AB45-$W45)/5</f>
        <v>7810679239.5591002</v>
      </c>
      <c r="Y45" s="2">
        <f t="shared" si="304"/>
        <v>7774123061.9942465</v>
      </c>
      <c r="Z45" s="2">
        <f t="shared" si="304"/>
        <v>7737566884.4293928</v>
      </c>
      <c r="AA45" s="2">
        <f t="shared" si="304"/>
        <v>7701010706.8645391</v>
      </c>
      <c r="AB45" s="105">
        <f>VLOOKUP($B$1,'Multipliers and Adjustments'!$A$70:$I$86,TRUNC(COLUMN(AB$2)/5)+2,FALSE)*SUMIFS('EPA US Data'!$I:$I,'EPA US Data'!$D:$D,'Country Selector'!$A$2,'EPA US Data'!$J:$J,$B$1,'EPA US Data'!$C:$C,AB$2,'EPA US Data'!$G:$G,"&gt;="&amp;$A45,'EPA US Data'!$G:$G,"&lt;"&amp;$B45)*unit_conv*'State Downscaling Multipliers'!B$17</f>
        <v>7664454529.2996845</v>
      </c>
      <c r="AC45" s="2">
        <f t="shared" ref="AC45:AF45" si="305">AB45+($AG45-$AB45)/5</f>
        <v>7652722629.7223415</v>
      </c>
      <c r="AD45" s="2">
        <f t="shared" si="305"/>
        <v>7640990730.1449986</v>
      </c>
      <c r="AE45" s="2">
        <f t="shared" si="305"/>
        <v>7629258830.5676556</v>
      </c>
      <c r="AF45" s="2">
        <f t="shared" si="305"/>
        <v>7617526930.9903126</v>
      </c>
      <c r="AG45" s="105">
        <f>VLOOKUP($B$1,'Multipliers and Adjustments'!$A$70:$I$86,TRUNC(COLUMN(AG$2)/5)+2,FALSE)*SUMIFS('EPA US Data'!$I:$I,'EPA US Data'!$D:$D,'Country Selector'!$A$2,'EPA US Data'!$J:$J,$B$1,'EPA US Data'!$C:$C,AG$2,'EPA US Data'!$G:$G,"&gt;="&amp;$A45,'EPA US Data'!$G:$G,"&lt;"&amp;$B45)*unit_conv*'State Downscaling Multipliers'!B$17</f>
        <v>7605795031.4129696</v>
      </c>
      <c r="AH45" s="2">
        <f t="shared" ref="AH45:AK45" si="306">AG45+($AL45-$AG45)/5</f>
        <v>7489476790.9487581</v>
      </c>
      <c r="AI45" s="2">
        <f t="shared" si="306"/>
        <v>7373158550.4845467</v>
      </c>
      <c r="AJ45" s="2">
        <f t="shared" si="306"/>
        <v>7256840310.0203352</v>
      </c>
      <c r="AK45" s="2">
        <f t="shared" si="306"/>
        <v>7140522069.5561237</v>
      </c>
      <c r="AL45" s="105">
        <f>VLOOKUP($B$1,'Multipliers and Adjustments'!$A$70:$I$86,TRUNC(COLUMN(AL$2)/5)+2,FALSE)*SUMIFS('EPA US Data'!$I:$I,'EPA US Data'!$D:$D,'Country Selector'!$A$2,'EPA US Data'!$J:$J,$B$1,'EPA US Data'!$C:$C,AL$2,'EPA US Data'!$G:$G,"&gt;="&amp;$A45,'EPA US Data'!$G:$G,"&lt;"&amp;$B45)*unit_conv*'State Downscaling Multipliers'!B$17</f>
        <v>7024203829.0919104</v>
      </c>
    </row>
    <row r="46" spans="1:38" ht="15.75" customHeight="1" x14ac:dyDescent="0.25">
      <c r="A46" s="49">
        <f t="shared" si="234"/>
        <v>150</v>
      </c>
      <c r="B46" s="49">
        <f t="shared" si="299"/>
        <v>200</v>
      </c>
      <c r="C46" s="105">
        <f>VLOOKUP($B$1,'Multipliers and Adjustments'!$A$70:$I$86,TRUNC(COLUMN(C$2)/5)+2,FALSE)*SUMIFS('EPA US Data'!$I:$I,'EPA US Data'!$D:$D,'Country Selector'!$A$2,'EPA US Data'!$J:$J,$B$1,'EPA US Data'!$C:$C,C$2,'EPA US Data'!$G:$G,"&gt;="&amp;$A46,'EPA US Data'!$G:$G,"&lt;"&amp;$B46)*unit_conv*'State Downscaling Multipliers'!B$17</f>
        <v>4977809153.8969612</v>
      </c>
      <c r="D46" s="2">
        <f t="shared" ref="D46:G46" si="307">C46+($H46-$C46)/5</f>
        <v>4500165791.9814806</v>
      </c>
      <c r="E46" s="2">
        <f t="shared" si="307"/>
        <v>4022522430.066</v>
      </c>
      <c r="F46" s="2">
        <f t="shared" si="307"/>
        <v>3544879068.1505194</v>
      </c>
      <c r="G46" s="2">
        <f t="shared" si="307"/>
        <v>3067235706.2350388</v>
      </c>
      <c r="H46" s="105">
        <f>VLOOKUP($B$1,'Multipliers and Adjustments'!$A$70:$I$86,TRUNC(COLUMN(H$2)/5)+2,FALSE)*SUMIFS('EPA US Data'!$I:$I,'EPA US Data'!$D:$D,'Country Selector'!$A$2,'EPA US Data'!$J:$J,$B$1,'EPA US Data'!$C:$C,H$2,'EPA US Data'!$G:$G,"&gt;="&amp;$A46,'EPA US Data'!$G:$G,"&lt;"&amp;$B46)*unit_conv*'State Downscaling Multipliers'!B$17</f>
        <v>2589592344.3195572</v>
      </c>
      <c r="I46" s="2">
        <f t="shared" ref="I46:L46" si="308">H46+($M46-$H46)/5</f>
        <v>2475738309.0687332</v>
      </c>
      <c r="J46" s="2">
        <f t="shared" si="308"/>
        <v>2361884273.8179092</v>
      </c>
      <c r="K46" s="2">
        <f t="shared" si="308"/>
        <v>2248030238.5670853</v>
      </c>
      <c r="L46" s="2">
        <f t="shared" si="308"/>
        <v>2134176203.3162613</v>
      </c>
      <c r="M46" s="105">
        <f>VLOOKUP($B$1,'Multipliers and Adjustments'!$A$70:$I$86,TRUNC(COLUMN(M$2)/5)+2,FALSE)*SUMIFS('EPA US Data'!$I:$I,'EPA US Data'!$D:$D,'Country Selector'!$A$2,'EPA US Data'!$J:$J,$B$1,'EPA US Data'!$C:$C,M$2,'EPA US Data'!$G:$G,"&gt;="&amp;$A46,'EPA US Data'!$G:$G,"&lt;"&amp;$B46)*unit_conv*'State Downscaling Multipliers'!B$17</f>
        <v>2020322168.0654368</v>
      </c>
      <c r="N46" s="2">
        <f t="shared" ref="N46:Q46" si="309">M46+($R46-$M46)/5</f>
        <v>2982415241.8174338</v>
      </c>
      <c r="O46" s="2">
        <f t="shared" si="309"/>
        <v>3944508315.5694308</v>
      </c>
      <c r="P46" s="2">
        <f t="shared" si="309"/>
        <v>4906601389.3214283</v>
      </c>
      <c r="Q46" s="2">
        <f t="shared" si="309"/>
        <v>5868694463.0734253</v>
      </c>
      <c r="R46" s="105">
        <f>VLOOKUP($B$1,'Multipliers and Adjustments'!$A$70:$I$86,TRUNC(COLUMN(R$2)/5)+2,FALSE)*SUMIFS('EPA US Data'!$I:$I,'EPA US Data'!$D:$D,'Country Selector'!$A$2,'EPA US Data'!$J:$J,$B$1,'EPA US Data'!$C:$C,R$2,'EPA US Data'!$G:$G,"&gt;="&amp;$A46,'EPA US Data'!$G:$G,"&lt;"&amp;$B46)*unit_conv*'State Downscaling Multipliers'!B$17</f>
        <v>6830787536.8254223</v>
      </c>
      <c r="S46" s="2">
        <f t="shared" ref="S46:V46" si="310">R46+($W46-$R46)/5</f>
        <v>6693779068.6283159</v>
      </c>
      <c r="T46" s="2">
        <f t="shared" si="310"/>
        <v>6556770600.4312096</v>
      </c>
      <c r="U46" s="2">
        <f t="shared" si="310"/>
        <v>6419762132.2341032</v>
      </c>
      <c r="V46" s="2">
        <f t="shared" si="310"/>
        <v>6282753664.0369968</v>
      </c>
      <c r="W46" s="105">
        <f>VLOOKUP($B$1,'Multipliers and Adjustments'!$A$70:$I$86,TRUNC(COLUMN(W$2)/5)+2,FALSE)*SUMIFS('EPA US Data'!$I:$I,'EPA US Data'!$D:$D,'Country Selector'!$A$2,'EPA US Data'!$J:$J,$B$1,'EPA US Data'!$C:$C,W$2,'EPA US Data'!$G:$G,"&gt;="&amp;$A46,'EPA US Data'!$G:$G,"&lt;"&amp;$B46)*unit_conv*'State Downscaling Multipliers'!B$17</f>
        <v>6145745195.8398895</v>
      </c>
      <c r="X46" s="2">
        <f t="shared" ref="X46:AA46" si="311">W46+($AB46-$W46)/5</f>
        <v>5045076055.1620865</v>
      </c>
      <c r="Y46" s="2">
        <f t="shared" si="311"/>
        <v>3944406914.4842834</v>
      </c>
      <c r="Z46" s="2">
        <f t="shared" si="311"/>
        <v>2843737773.8064804</v>
      </c>
      <c r="AA46" s="2">
        <f t="shared" si="311"/>
        <v>1743068633.1286771</v>
      </c>
      <c r="AB46" s="105">
        <f>VLOOKUP($B$1,'Multipliers and Adjustments'!$A$70:$I$86,TRUNC(COLUMN(AB$2)/5)+2,FALSE)*SUMIFS('EPA US Data'!$I:$I,'EPA US Data'!$D:$D,'Country Selector'!$A$2,'EPA US Data'!$J:$J,$B$1,'EPA US Data'!$C:$C,AB$2,'EPA US Data'!$G:$G,"&gt;="&amp;$A46,'EPA US Data'!$G:$G,"&lt;"&amp;$B46)*unit_conv*'State Downscaling Multipliers'!B$17</f>
        <v>642399492.45087302</v>
      </c>
      <c r="AC46" s="2">
        <f t="shared" ref="AC46:AF46" si="312">AB46+($AG46-$AB46)/5</f>
        <v>637387932.7424655</v>
      </c>
      <c r="AD46" s="2">
        <f t="shared" si="312"/>
        <v>632376373.03405797</v>
      </c>
      <c r="AE46" s="2">
        <f t="shared" si="312"/>
        <v>627364813.32565045</v>
      </c>
      <c r="AF46" s="2">
        <f t="shared" si="312"/>
        <v>622353253.61724293</v>
      </c>
      <c r="AG46" s="105">
        <f>VLOOKUP($B$1,'Multipliers and Adjustments'!$A$70:$I$86,TRUNC(COLUMN(AG$2)/5)+2,FALSE)*SUMIFS('EPA US Data'!$I:$I,'EPA US Data'!$D:$D,'Country Selector'!$A$2,'EPA US Data'!$J:$J,$B$1,'EPA US Data'!$C:$C,AG$2,'EPA US Data'!$G:$G,"&gt;="&amp;$A46,'EPA US Data'!$G:$G,"&lt;"&amp;$B46)*unit_conv*'State Downscaling Multipliers'!B$17</f>
        <v>617341693.90883541</v>
      </c>
      <c r="AH46" s="2">
        <f t="shared" ref="AH46:AK46" si="313">AG46+($AL46-$AG46)/5</f>
        <v>770112475.68434179</v>
      </c>
      <c r="AI46" s="2">
        <f t="shared" si="313"/>
        <v>922883257.45984817</v>
      </c>
      <c r="AJ46" s="2">
        <f t="shared" si="313"/>
        <v>1075654039.2353544</v>
      </c>
      <c r="AK46" s="2">
        <f t="shared" si="313"/>
        <v>1228424821.0108607</v>
      </c>
      <c r="AL46" s="105">
        <f>VLOOKUP($B$1,'Multipliers and Adjustments'!$A$70:$I$86,TRUNC(COLUMN(AL$2)/5)+2,FALSE)*SUMIFS('EPA US Data'!$I:$I,'EPA US Data'!$D:$D,'Country Selector'!$A$2,'EPA US Data'!$J:$J,$B$1,'EPA US Data'!$C:$C,AL$2,'EPA US Data'!$G:$G,"&gt;="&amp;$A46,'EPA US Data'!$G:$G,"&lt;"&amp;$B46)*unit_conv*'State Downscaling Multipliers'!B$17</f>
        <v>1381195602.7863672</v>
      </c>
    </row>
    <row r="47" spans="1:38" ht="15.75" customHeight="1" x14ac:dyDescent="0.25">
      <c r="A47" s="49">
        <f t="shared" si="234"/>
        <v>200</v>
      </c>
      <c r="B47" s="49">
        <f t="shared" si="299"/>
        <v>250</v>
      </c>
      <c r="C47" s="105">
        <f>VLOOKUP($B$1,'Multipliers and Adjustments'!$A$70:$I$86,TRUNC(COLUMN(C$2)/5)+2,FALSE)*SUMIFS('EPA US Data'!$I:$I,'EPA US Data'!$D:$D,'Country Selector'!$A$2,'EPA US Data'!$J:$J,$B$1,'EPA US Data'!$C:$C,C$2,'EPA US Data'!$G:$G,"&gt;="&amp;$A47,'EPA US Data'!$G:$G,"&lt;"&amp;$B47)*unit_conv*'State Downscaling Multipliers'!B$17</f>
        <v>4530118684.4554024</v>
      </c>
      <c r="D47" s="2">
        <f t="shared" ref="D47:G47" si="314">C47+($H47-$C47)/5</f>
        <v>4805757592.6539183</v>
      </c>
      <c r="E47" s="2">
        <f t="shared" si="314"/>
        <v>5081396500.8524342</v>
      </c>
      <c r="F47" s="2">
        <f t="shared" si="314"/>
        <v>5357035409.0509501</v>
      </c>
      <c r="G47" s="2">
        <f t="shared" si="314"/>
        <v>5632674317.2494659</v>
      </c>
      <c r="H47" s="105">
        <f>VLOOKUP($B$1,'Multipliers and Adjustments'!$A$70:$I$86,TRUNC(COLUMN(H$2)/5)+2,FALSE)*SUMIFS('EPA US Data'!$I:$I,'EPA US Data'!$D:$D,'Country Selector'!$A$2,'EPA US Data'!$J:$J,$B$1,'EPA US Data'!$C:$C,H$2,'EPA US Data'!$G:$G,"&gt;="&amp;$A47,'EPA US Data'!$G:$G,"&lt;"&amp;$B47)*unit_conv*'State Downscaling Multipliers'!B$17</f>
        <v>5908313225.4479837</v>
      </c>
      <c r="I47" s="2">
        <f t="shared" ref="I47:L47" si="315">H47+($M47-$H47)/5</f>
        <v>5779416363.8753119</v>
      </c>
      <c r="J47" s="2">
        <f t="shared" si="315"/>
        <v>5650519502.30264</v>
      </c>
      <c r="K47" s="2">
        <f t="shared" si="315"/>
        <v>5521622640.7299681</v>
      </c>
      <c r="L47" s="2">
        <f t="shared" si="315"/>
        <v>5392725779.1572962</v>
      </c>
      <c r="M47" s="105">
        <f>VLOOKUP($B$1,'Multipliers and Adjustments'!$A$70:$I$86,TRUNC(COLUMN(M$2)/5)+2,FALSE)*SUMIFS('EPA US Data'!$I:$I,'EPA US Data'!$D:$D,'Country Selector'!$A$2,'EPA US Data'!$J:$J,$B$1,'EPA US Data'!$C:$C,M$2,'EPA US Data'!$G:$G,"&gt;="&amp;$A47,'EPA US Data'!$G:$G,"&lt;"&amp;$B47)*unit_conv*'State Downscaling Multipliers'!B$17</f>
        <v>5263828917.5846224</v>
      </c>
      <c r="N47" s="2">
        <f t="shared" ref="N47:Q47" si="316">M47+($R47-$M47)/5</f>
        <v>5545697462.9723368</v>
      </c>
      <c r="O47" s="2">
        <f t="shared" si="316"/>
        <v>5827566008.3600512</v>
      </c>
      <c r="P47" s="2">
        <f t="shared" si="316"/>
        <v>6109434553.7477655</v>
      </c>
      <c r="Q47" s="2">
        <f t="shared" si="316"/>
        <v>6391303099.1354799</v>
      </c>
      <c r="R47" s="105">
        <f>VLOOKUP($B$1,'Multipliers and Adjustments'!$A$70:$I$86,TRUNC(COLUMN(R$2)/5)+2,FALSE)*SUMIFS('EPA US Data'!$I:$I,'EPA US Data'!$D:$D,'Country Selector'!$A$2,'EPA US Data'!$J:$J,$B$1,'EPA US Data'!$C:$C,R$2,'EPA US Data'!$G:$G,"&gt;="&amp;$A47,'EPA US Data'!$G:$G,"&lt;"&amp;$B47)*unit_conv*'State Downscaling Multipliers'!B$17</f>
        <v>6673171644.5231934</v>
      </c>
      <c r="S47" s="2">
        <f t="shared" ref="S47:V47" si="317">R47+($W47-$R47)/5</f>
        <v>7262099607.5288277</v>
      </c>
      <c r="T47" s="2">
        <f t="shared" si="317"/>
        <v>7851027570.534462</v>
      </c>
      <c r="U47" s="2">
        <f t="shared" si="317"/>
        <v>8439955533.5400963</v>
      </c>
      <c r="V47" s="2">
        <f t="shared" si="317"/>
        <v>9028883496.5457306</v>
      </c>
      <c r="W47" s="105">
        <f>VLOOKUP($B$1,'Multipliers and Adjustments'!$A$70:$I$86,TRUNC(COLUMN(W$2)/5)+2,FALSE)*SUMIFS('EPA US Data'!$I:$I,'EPA US Data'!$D:$D,'Country Selector'!$A$2,'EPA US Data'!$J:$J,$B$1,'EPA US Data'!$C:$C,W$2,'EPA US Data'!$G:$G,"&gt;="&amp;$A47,'EPA US Data'!$G:$G,"&lt;"&amp;$B47)*unit_conv*'State Downscaling Multipliers'!B$17</f>
        <v>9617811459.5513649</v>
      </c>
      <c r="X47" s="2">
        <f t="shared" ref="X47:AA47" si="318">W47+($AB47-$W47)/5</f>
        <v>10351804315.825874</v>
      </c>
      <c r="Y47" s="2">
        <f t="shared" si="318"/>
        <v>11085797172.100384</v>
      </c>
      <c r="Z47" s="2">
        <f t="shared" si="318"/>
        <v>11819790028.374893</v>
      </c>
      <c r="AA47" s="2">
        <f t="shared" si="318"/>
        <v>12553782884.649403</v>
      </c>
      <c r="AB47" s="105">
        <f>VLOOKUP($B$1,'Multipliers and Adjustments'!$A$70:$I$86,TRUNC(COLUMN(AB$2)/5)+2,FALSE)*SUMIFS('EPA US Data'!$I:$I,'EPA US Data'!$D:$D,'Country Selector'!$A$2,'EPA US Data'!$J:$J,$B$1,'EPA US Data'!$C:$C,AB$2,'EPA US Data'!$G:$G,"&gt;="&amp;$A47,'EPA US Data'!$G:$G,"&lt;"&amp;$B47)*unit_conv*'State Downscaling Multipliers'!B$17</f>
        <v>13287775740.923908</v>
      </c>
      <c r="AC47" s="2">
        <f t="shared" ref="AC47:AF47" si="319">AB47+($AG47-$AB47)/5</f>
        <v>13263126311.474972</v>
      </c>
      <c r="AD47" s="2">
        <f t="shared" si="319"/>
        <v>13238476882.026035</v>
      </c>
      <c r="AE47" s="2">
        <f t="shared" si="319"/>
        <v>13213827452.577099</v>
      </c>
      <c r="AF47" s="2">
        <f t="shared" si="319"/>
        <v>13189178023.128162</v>
      </c>
      <c r="AG47" s="105">
        <f>VLOOKUP($B$1,'Multipliers and Adjustments'!$A$70:$I$86,TRUNC(COLUMN(AG$2)/5)+2,FALSE)*SUMIFS('EPA US Data'!$I:$I,'EPA US Data'!$D:$D,'Country Selector'!$A$2,'EPA US Data'!$J:$J,$B$1,'EPA US Data'!$C:$C,AG$2,'EPA US Data'!$G:$G,"&gt;="&amp;$A47,'EPA US Data'!$G:$G,"&lt;"&amp;$B47)*unit_conv*'State Downscaling Multipliers'!B$17</f>
        <v>13164528593.679228</v>
      </c>
      <c r="AH47" s="2">
        <f t="shared" ref="AH47:AK47" si="320">AG47+($AL47-$AG47)/5</f>
        <v>11233561095.639549</v>
      </c>
      <c r="AI47" s="2">
        <f t="shared" si="320"/>
        <v>9302593597.5998707</v>
      </c>
      <c r="AJ47" s="2">
        <f t="shared" si="320"/>
        <v>7371626099.5601931</v>
      </c>
      <c r="AK47" s="2">
        <f t="shared" si="320"/>
        <v>5440658601.5205154</v>
      </c>
      <c r="AL47" s="105">
        <f>VLOOKUP($B$1,'Multipliers and Adjustments'!$A$70:$I$86,TRUNC(COLUMN(AL$2)/5)+2,FALSE)*SUMIFS('EPA US Data'!$I:$I,'EPA US Data'!$D:$D,'Country Selector'!$A$2,'EPA US Data'!$J:$J,$B$1,'EPA US Data'!$C:$C,AL$2,'EPA US Data'!$G:$G,"&gt;="&amp;$A47,'EPA US Data'!$G:$G,"&lt;"&amp;$B47)*unit_conv*'State Downscaling Multipliers'!B$17</f>
        <v>3509691103.4808388</v>
      </c>
    </row>
    <row r="48" spans="1:38" ht="15.75" customHeight="1" x14ac:dyDescent="0.25">
      <c r="A48" s="49">
        <f t="shared" si="234"/>
        <v>250</v>
      </c>
      <c r="B48" s="49">
        <f t="shared" si="299"/>
        <v>300</v>
      </c>
      <c r="C48" s="105">
        <f>VLOOKUP($B$1,'Multipliers and Adjustments'!$A$70:$I$86,TRUNC(COLUMN(C$2)/5)+2,FALSE)*SUMIFS('EPA US Data'!$I:$I,'EPA US Data'!$D:$D,'Country Selector'!$A$2,'EPA US Data'!$J:$J,$B$1,'EPA US Data'!$C:$C,C$2,'EPA US Data'!$G:$G,"&gt;="&amp;$A48,'EPA US Data'!$G:$G,"&lt;"&amp;$B48)*unit_conv*'State Downscaling Multipliers'!B$17</f>
        <v>114906840.76468782</v>
      </c>
      <c r="D48" s="2">
        <f t="shared" ref="D48:G48" si="321">C48+($H48-$C48)/5</f>
        <v>483809442.24729013</v>
      </c>
      <c r="E48" s="2">
        <f t="shared" si="321"/>
        <v>852712043.72989249</v>
      </c>
      <c r="F48" s="2">
        <f t="shared" si="321"/>
        <v>1221614645.2124949</v>
      </c>
      <c r="G48" s="2">
        <f t="shared" si="321"/>
        <v>1590517246.6950972</v>
      </c>
      <c r="H48" s="105">
        <f>VLOOKUP($B$1,'Multipliers and Adjustments'!$A$70:$I$86,TRUNC(COLUMN(H$2)/5)+2,FALSE)*SUMIFS('EPA US Data'!$I:$I,'EPA US Data'!$D:$D,'Country Selector'!$A$2,'EPA US Data'!$J:$J,$B$1,'EPA US Data'!$C:$C,H$2,'EPA US Data'!$G:$G,"&gt;="&amp;$A48,'EPA US Data'!$G:$G,"&lt;"&amp;$B48)*unit_conv*'State Downscaling Multipliers'!B$17</f>
        <v>1959419848.1776993</v>
      </c>
      <c r="I48" s="2">
        <f t="shared" ref="I48:L48" si="322">H48+($M48-$H48)/5</f>
        <v>1952031523.3597057</v>
      </c>
      <c r="J48" s="2">
        <f t="shared" si="322"/>
        <v>1944643198.541712</v>
      </c>
      <c r="K48" s="2">
        <f t="shared" si="322"/>
        <v>1937254873.7237184</v>
      </c>
      <c r="L48" s="2">
        <f t="shared" si="322"/>
        <v>1929866548.9057248</v>
      </c>
      <c r="M48" s="105">
        <f>VLOOKUP($B$1,'Multipliers and Adjustments'!$A$70:$I$86,TRUNC(COLUMN(M$2)/5)+2,FALSE)*SUMIFS('EPA US Data'!$I:$I,'EPA US Data'!$D:$D,'Country Selector'!$A$2,'EPA US Data'!$J:$J,$B$1,'EPA US Data'!$C:$C,M$2,'EPA US Data'!$G:$G,"&gt;="&amp;$A48,'EPA US Data'!$G:$G,"&lt;"&amp;$B48)*unit_conv*'State Downscaling Multipliers'!B$17</f>
        <v>1922478224.0877314</v>
      </c>
      <c r="N48" s="2">
        <f t="shared" ref="N48:Q48" si="323">M48+($R48-$M48)/5</f>
        <v>1954060299.341109</v>
      </c>
      <c r="O48" s="2">
        <f t="shared" si="323"/>
        <v>1985642374.5944867</v>
      </c>
      <c r="P48" s="2">
        <f t="shared" si="323"/>
        <v>2017224449.8478644</v>
      </c>
      <c r="Q48" s="2">
        <f t="shared" si="323"/>
        <v>2048806525.1012421</v>
      </c>
      <c r="R48" s="105">
        <f>VLOOKUP($B$1,'Multipliers and Adjustments'!$A$70:$I$86,TRUNC(COLUMN(R$2)/5)+2,FALSE)*SUMIFS('EPA US Data'!$I:$I,'EPA US Data'!$D:$D,'Country Selector'!$A$2,'EPA US Data'!$J:$J,$B$1,'EPA US Data'!$C:$C,R$2,'EPA US Data'!$G:$G,"&gt;="&amp;$A48,'EPA US Data'!$G:$G,"&lt;"&amp;$B48)*unit_conv*'State Downscaling Multipliers'!B$17</f>
        <v>2080388600.3546202</v>
      </c>
      <c r="S48" s="2">
        <f t="shared" ref="S48:V48" si="324">R48+($W48-$R48)/5</f>
        <v>2142308937.643316</v>
      </c>
      <c r="T48" s="2">
        <f t="shared" si="324"/>
        <v>2204229274.9320121</v>
      </c>
      <c r="U48" s="2">
        <f t="shared" si="324"/>
        <v>2266149612.2207079</v>
      </c>
      <c r="V48" s="2">
        <f t="shared" si="324"/>
        <v>2328069949.5094037</v>
      </c>
      <c r="W48" s="105">
        <f>VLOOKUP($B$1,'Multipliers and Adjustments'!$A$70:$I$86,TRUNC(COLUMN(W$2)/5)+2,FALSE)*SUMIFS('EPA US Data'!$I:$I,'EPA US Data'!$D:$D,'Country Selector'!$A$2,'EPA US Data'!$J:$J,$B$1,'EPA US Data'!$C:$C,W$2,'EPA US Data'!$G:$G,"&gt;="&amp;$A48,'EPA US Data'!$G:$G,"&lt;"&amp;$B48)*unit_conv*'State Downscaling Multipliers'!B$17</f>
        <v>2389990286.7980995</v>
      </c>
      <c r="X48" s="2">
        <f t="shared" ref="X48:AA48" si="325">W48+($AB48-$W48)/5</f>
        <v>2353016834.0429335</v>
      </c>
      <c r="Y48" s="2">
        <f t="shared" si="325"/>
        <v>2316043381.2877674</v>
      </c>
      <c r="Z48" s="2">
        <f t="shared" si="325"/>
        <v>2279069928.5326014</v>
      </c>
      <c r="AA48" s="2">
        <f t="shared" si="325"/>
        <v>2242096475.7774353</v>
      </c>
      <c r="AB48" s="105">
        <f>VLOOKUP($B$1,'Multipliers and Adjustments'!$A$70:$I$86,TRUNC(COLUMN(AB$2)/5)+2,FALSE)*SUMIFS('EPA US Data'!$I:$I,'EPA US Data'!$D:$D,'Country Selector'!$A$2,'EPA US Data'!$J:$J,$B$1,'EPA US Data'!$C:$C,AB$2,'EPA US Data'!$G:$G,"&gt;="&amp;$A48,'EPA US Data'!$G:$G,"&lt;"&amp;$B48)*unit_conv*'State Downscaling Multipliers'!B$17</f>
        <v>2205123023.0222702</v>
      </c>
      <c r="AC48" s="2">
        <f t="shared" ref="AC48:AF48" si="326">AB48+($AG48-$AB48)/5</f>
        <v>2195712111.3970742</v>
      </c>
      <c r="AD48" s="2">
        <f t="shared" si="326"/>
        <v>2186301199.7718782</v>
      </c>
      <c r="AE48" s="2">
        <f t="shared" si="326"/>
        <v>2176890288.1466823</v>
      </c>
      <c r="AF48" s="2">
        <f t="shared" si="326"/>
        <v>2167479376.5214863</v>
      </c>
      <c r="AG48" s="105">
        <f>VLOOKUP($B$1,'Multipliers and Adjustments'!$A$70:$I$86,TRUNC(COLUMN(AG$2)/5)+2,FALSE)*SUMIFS('EPA US Data'!$I:$I,'EPA US Data'!$D:$D,'Country Selector'!$A$2,'EPA US Data'!$J:$J,$B$1,'EPA US Data'!$C:$C,AG$2,'EPA US Data'!$G:$G,"&gt;="&amp;$A48,'EPA US Data'!$G:$G,"&lt;"&amp;$B48)*unit_conv*'State Downscaling Multipliers'!B$17</f>
        <v>2158068464.8962893</v>
      </c>
      <c r="AH48" s="2">
        <f t="shared" ref="AH48:AK48" si="327">AG48+($AL48-$AG48)/5</f>
        <v>3713902718.5026379</v>
      </c>
      <c r="AI48" s="2">
        <f t="shared" si="327"/>
        <v>5269736972.1089869</v>
      </c>
      <c r="AJ48" s="2">
        <f t="shared" si="327"/>
        <v>6825571225.7153358</v>
      </c>
      <c r="AK48" s="2">
        <f t="shared" si="327"/>
        <v>8381405479.3216848</v>
      </c>
      <c r="AL48" s="105">
        <f>VLOOKUP($B$1,'Multipliers and Adjustments'!$A$70:$I$86,TRUNC(COLUMN(AL$2)/5)+2,FALSE)*SUMIFS('EPA US Data'!$I:$I,'EPA US Data'!$D:$D,'Country Selector'!$A$2,'EPA US Data'!$J:$J,$B$1,'EPA US Data'!$C:$C,AL$2,'EPA US Data'!$G:$G,"&gt;="&amp;$A48,'EPA US Data'!$G:$G,"&lt;"&amp;$B48)*unit_conv*'State Downscaling Multipliers'!B$17</f>
        <v>9937239732.9280338</v>
      </c>
    </row>
    <row r="49" spans="1:38" ht="15.75" customHeight="1" x14ac:dyDescent="0.25">
      <c r="A49" s="49">
        <f t="shared" si="234"/>
        <v>300</v>
      </c>
      <c r="B49" s="49">
        <f t="shared" si="299"/>
        <v>350</v>
      </c>
      <c r="C49" s="105">
        <f>VLOOKUP($B$1,'Multipliers and Adjustments'!$A$70:$I$86,TRUNC(COLUMN(C$2)/5)+2,FALSE)*SUMIFS('EPA US Data'!$I:$I,'EPA US Data'!$D:$D,'Country Selector'!$A$2,'EPA US Data'!$J:$J,$B$1,'EPA US Data'!$C:$C,C$2,'EPA US Data'!$G:$G,"&gt;="&amp;$A49,'EPA US Data'!$G:$G,"&lt;"&amp;$B49)*unit_conv*'State Downscaling Multipliers'!B$17</f>
        <v>0</v>
      </c>
      <c r="D49" s="2">
        <f t="shared" ref="D49:G49" si="328">C49+($H49-$C49)/5</f>
        <v>32103893.650097806</v>
      </c>
      <c r="E49" s="2">
        <f t="shared" si="328"/>
        <v>64207787.300195612</v>
      </c>
      <c r="F49" s="2">
        <f t="shared" si="328"/>
        <v>96311680.950293422</v>
      </c>
      <c r="G49" s="2">
        <f t="shared" si="328"/>
        <v>128415574.60039122</v>
      </c>
      <c r="H49" s="105">
        <f>VLOOKUP($B$1,'Multipliers and Adjustments'!$A$70:$I$86,TRUNC(COLUMN(H$2)/5)+2,FALSE)*SUMIFS('EPA US Data'!$I:$I,'EPA US Data'!$D:$D,'Country Selector'!$A$2,'EPA US Data'!$J:$J,$B$1,'EPA US Data'!$C:$C,H$2,'EPA US Data'!$G:$G,"&gt;="&amp;$A49,'EPA US Data'!$G:$G,"&lt;"&amp;$B49)*unit_conv*'State Downscaling Multipliers'!B$17</f>
        <v>160519468.25048903</v>
      </c>
      <c r="I49" s="2">
        <f t="shared" ref="I49:L49" si="329">H49+($M49-$H49)/5</f>
        <v>537962637.95549142</v>
      </c>
      <c r="J49" s="2">
        <f t="shared" si="329"/>
        <v>915405807.66049385</v>
      </c>
      <c r="K49" s="2">
        <f t="shared" si="329"/>
        <v>1292848977.3654962</v>
      </c>
      <c r="L49" s="2">
        <f t="shared" si="329"/>
        <v>1670292147.0704985</v>
      </c>
      <c r="M49" s="105">
        <f>VLOOKUP($B$1,'Multipliers and Adjustments'!$A$70:$I$86,TRUNC(COLUMN(M$2)/5)+2,FALSE)*SUMIFS('EPA US Data'!$I:$I,'EPA US Data'!$D:$D,'Country Selector'!$A$2,'EPA US Data'!$J:$J,$B$1,'EPA US Data'!$C:$C,M$2,'EPA US Data'!$G:$G,"&gt;="&amp;$A49,'EPA US Data'!$G:$G,"&lt;"&amp;$B49)*unit_conv*'State Downscaling Multipliers'!B$17</f>
        <v>2047735316.775501</v>
      </c>
      <c r="N49" s="2">
        <f t="shared" ref="N49:Q49" si="330">M49+($R49-$M49)/5</f>
        <v>1695181215.0187669</v>
      </c>
      <c r="O49" s="2">
        <f t="shared" si="330"/>
        <v>1342627113.2620325</v>
      </c>
      <c r="P49" s="2">
        <f t="shared" si="330"/>
        <v>990073011.50529826</v>
      </c>
      <c r="Q49" s="2">
        <f t="shared" si="330"/>
        <v>637518909.748564</v>
      </c>
      <c r="R49" s="105">
        <f>VLOOKUP($B$1,'Multipliers and Adjustments'!$A$70:$I$86,TRUNC(COLUMN(R$2)/5)+2,FALSE)*SUMIFS('EPA US Data'!$I:$I,'EPA US Data'!$D:$D,'Country Selector'!$A$2,'EPA US Data'!$J:$J,$B$1,'EPA US Data'!$C:$C,R$2,'EPA US Data'!$G:$G,"&gt;="&amp;$A49,'EPA US Data'!$G:$G,"&lt;"&amp;$B49)*unit_conv*'State Downscaling Multipliers'!B$17</f>
        <v>284964807.99182981</v>
      </c>
      <c r="S49" s="2">
        <f t="shared" ref="S49:V49" si="331">R49+($W49-$R49)/5</f>
        <v>227971846.39346385</v>
      </c>
      <c r="T49" s="2">
        <f t="shared" si="331"/>
        <v>170978884.79509789</v>
      </c>
      <c r="U49" s="2">
        <f t="shared" si="331"/>
        <v>113985923.19673193</v>
      </c>
      <c r="V49" s="2">
        <f t="shared" si="331"/>
        <v>56992961.598365963</v>
      </c>
      <c r="W49" s="105">
        <f>VLOOKUP($B$1,'Multipliers and Adjustments'!$A$70:$I$86,TRUNC(COLUMN(W$2)/5)+2,FALSE)*SUMIFS('EPA US Data'!$I:$I,'EPA US Data'!$D:$D,'Country Selector'!$A$2,'EPA US Data'!$J:$J,$B$1,'EPA US Data'!$C:$C,W$2,'EPA US Data'!$G:$G,"&gt;="&amp;$A49,'EPA US Data'!$G:$G,"&lt;"&amp;$B49)*unit_conv*'State Downscaling Multipliers'!B$17</f>
        <v>0</v>
      </c>
      <c r="X49" s="2">
        <f t="shared" ref="X49:AA49" si="332">W49+($AB49-$W49)/5</f>
        <v>360349352.61902392</v>
      </c>
      <c r="Y49" s="2">
        <f t="shared" si="332"/>
        <v>720698705.23804784</v>
      </c>
      <c r="Z49" s="2">
        <f t="shared" si="332"/>
        <v>1081048057.8570719</v>
      </c>
      <c r="AA49" s="2">
        <f t="shared" si="332"/>
        <v>1441397410.4760957</v>
      </c>
      <c r="AB49" s="105">
        <f>VLOOKUP($B$1,'Multipliers and Adjustments'!$A$70:$I$86,TRUNC(COLUMN(AB$2)/5)+2,FALSE)*SUMIFS('EPA US Data'!$I:$I,'EPA US Data'!$D:$D,'Country Selector'!$A$2,'EPA US Data'!$J:$J,$B$1,'EPA US Data'!$C:$C,AB$2,'EPA US Data'!$G:$G,"&gt;="&amp;$A49,'EPA US Data'!$G:$G,"&lt;"&amp;$B49)*unit_conv*'State Downscaling Multipliers'!B$17</f>
        <v>1801746763.0951195</v>
      </c>
      <c r="AC49" s="2">
        <f t="shared" ref="AC49:AF49" si="333">AB49+($AG49-$AB49)/5</f>
        <v>1787299145.1421065</v>
      </c>
      <c r="AD49" s="2">
        <f t="shared" si="333"/>
        <v>1772851527.1890936</v>
      </c>
      <c r="AE49" s="2">
        <f t="shared" si="333"/>
        <v>1758403909.2360806</v>
      </c>
      <c r="AF49" s="2">
        <f t="shared" si="333"/>
        <v>1743956291.2830677</v>
      </c>
      <c r="AG49" s="105">
        <f>VLOOKUP($B$1,'Multipliers and Adjustments'!$A$70:$I$86,TRUNC(COLUMN(AG$2)/5)+2,FALSE)*SUMIFS('EPA US Data'!$I:$I,'EPA US Data'!$D:$D,'Country Selector'!$A$2,'EPA US Data'!$J:$J,$B$1,'EPA US Data'!$C:$C,AG$2,'EPA US Data'!$G:$G,"&gt;="&amp;$A49,'EPA US Data'!$G:$G,"&lt;"&amp;$B49)*unit_conv*'State Downscaling Multipliers'!B$17</f>
        <v>1729508673.3300552</v>
      </c>
      <c r="AH49" s="2">
        <f t="shared" ref="AH49:AK49" si="334">AG49+($AL49-$AG49)/5</f>
        <v>1705315015.5907986</v>
      </c>
      <c r="AI49" s="2">
        <f t="shared" si="334"/>
        <v>1681121357.851542</v>
      </c>
      <c r="AJ49" s="2">
        <f t="shared" si="334"/>
        <v>1656927700.1122854</v>
      </c>
      <c r="AK49" s="2">
        <f t="shared" si="334"/>
        <v>1632734042.3730288</v>
      </c>
      <c r="AL49" s="105">
        <f>VLOOKUP($B$1,'Multipliers and Adjustments'!$A$70:$I$86,TRUNC(COLUMN(AL$2)/5)+2,FALSE)*SUMIFS('EPA US Data'!$I:$I,'EPA US Data'!$D:$D,'Country Selector'!$A$2,'EPA US Data'!$J:$J,$B$1,'EPA US Data'!$C:$C,AL$2,'EPA US Data'!$G:$G,"&gt;="&amp;$A49,'EPA US Data'!$G:$G,"&lt;"&amp;$B49)*unit_conv*'State Downscaling Multipliers'!B$17</f>
        <v>1608540384.6337726</v>
      </c>
    </row>
    <row r="50" spans="1:38" ht="15.75" customHeight="1" x14ac:dyDescent="0.25">
      <c r="A50" s="49">
        <f t="shared" si="234"/>
        <v>350</v>
      </c>
      <c r="B50" s="49">
        <f t="shared" si="299"/>
        <v>400</v>
      </c>
      <c r="C50" s="105">
        <f>VLOOKUP($B$1,'Multipliers and Adjustments'!$A$70:$I$86,TRUNC(COLUMN(C$2)/5)+2,FALSE)*SUMIFS('EPA US Data'!$I:$I,'EPA US Data'!$D:$D,'Country Selector'!$A$2,'EPA US Data'!$J:$J,$B$1,'EPA US Data'!$C:$C,C$2,'EPA US Data'!$G:$G,"&gt;="&amp;$A50,'EPA US Data'!$G:$G,"&lt;"&amp;$B50)*unit_conv*'State Downscaling Multipliers'!B$17</f>
        <v>33933004.295938946</v>
      </c>
      <c r="D50" s="2">
        <f t="shared" ref="D50:G50" si="335">C50+($H50-$C50)/5</f>
        <v>48049698.079192266</v>
      </c>
      <c r="E50" s="2">
        <f t="shared" si="335"/>
        <v>62166391.862445593</v>
      </c>
      <c r="F50" s="2">
        <f t="shared" si="335"/>
        <v>76283085.64569892</v>
      </c>
      <c r="G50" s="2">
        <f t="shared" si="335"/>
        <v>90399779.428952247</v>
      </c>
      <c r="H50" s="105">
        <f>VLOOKUP($B$1,'Multipliers and Adjustments'!$A$70:$I$86,TRUNC(COLUMN(H$2)/5)+2,FALSE)*SUMIFS('EPA US Data'!$I:$I,'EPA US Data'!$D:$D,'Country Selector'!$A$2,'EPA US Data'!$J:$J,$B$1,'EPA US Data'!$C:$C,H$2,'EPA US Data'!$G:$G,"&gt;="&amp;$A50,'EPA US Data'!$G:$G,"&lt;"&amp;$B50)*unit_conv*'State Downscaling Multipliers'!B$17</f>
        <v>104516473.21220557</v>
      </c>
      <c r="I50" s="2">
        <f t="shared" ref="I50:L50" si="336">H50+($M50-$H50)/5</f>
        <v>114746546.56266744</v>
      </c>
      <c r="J50" s="2">
        <f t="shared" si="336"/>
        <v>124976619.91312931</v>
      </c>
      <c r="K50" s="2">
        <f t="shared" si="336"/>
        <v>135206693.26359117</v>
      </c>
      <c r="L50" s="2">
        <f t="shared" si="336"/>
        <v>145436766.61405304</v>
      </c>
      <c r="M50" s="105">
        <f>VLOOKUP($B$1,'Multipliers and Adjustments'!$A$70:$I$86,TRUNC(COLUMN(M$2)/5)+2,FALSE)*SUMIFS('EPA US Data'!$I:$I,'EPA US Data'!$D:$D,'Country Selector'!$A$2,'EPA US Data'!$J:$J,$B$1,'EPA US Data'!$C:$C,M$2,'EPA US Data'!$G:$G,"&gt;="&amp;$A50,'EPA US Data'!$G:$G,"&lt;"&amp;$B50)*unit_conv*'State Downscaling Multipliers'!B$17</f>
        <v>155666839.96451491</v>
      </c>
      <c r="N50" s="2">
        <f t="shared" ref="N50:Q50" si="337">M50+($R50-$M50)/5</f>
        <v>150544674.99252158</v>
      </c>
      <c r="O50" s="2">
        <f t="shared" si="337"/>
        <v>145422510.02052826</v>
      </c>
      <c r="P50" s="2">
        <f t="shared" si="337"/>
        <v>140300345.04853493</v>
      </c>
      <c r="Q50" s="2">
        <f t="shared" si="337"/>
        <v>135178180.0765416</v>
      </c>
      <c r="R50" s="105">
        <f>VLOOKUP($B$1,'Multipliers and Adjustments'!$A$70:$I$86,TRUNC(COLUMN(R$2)/5)+2,FALSE)*SUMIFS('EPA US Data'!$I:$I,'EPA US Data'!$D:$D,'Country Selector'!$A$2,'EPA US Data'!$J:$J,$B$1,'EPA US Data'!$C:$C,R$2,'EPA US Data'!$G:$G,"&gt;="&amp;$A50,'EPA US Data'!$G:$G,"&lt;"&amp;$B50)*unit_conv*'State Downscaling Multipliers'!B$17</f>
        <v>130056015.10454829</v>
      </c>
      <c r="S50" s="2">
        <f t="shared" ref="S50:V50" si="338">R50+($W50-$R50)/5</f>
        <v>185478509.89383492</v>
      </c>
      <c r="T50" s="2">
        <f t="shared" si="338"/>
        <v>240901004.68312156</v>
      </c>
      <c r="U50" s="2">
        <f t="shared" si="338"/>
        <v>296323499.47240818</v>
      </c>
      <c r="V50" s="2">
        <f t="shared" si="338"/>
        <v>351745994.26169479</v>
      </c>
      <c r="W50" s="105">
        <f>VLOOKUP($B$1,'Multipliers and Adjustments'!$A$70:$I$86,TRUNC(COLUMN(W$2)/5)+2,FALSE)*SUMIFS('EPA US Data'!$I:$I,'EPA US Data'!$D:$D,'Country Selector'!$A$2,'EPA US Data'!$J:$J,$B$1,'EPA US Data'!$C:$C,W$2,'EPA US Data'!$G:$G,"&gt;="&amp;$A50,'EPA US Data'!$G:$G,"&lt;"&amp;$B50)*unit_conv*'State Downscaling Multipliers'!B$17</f>
        <v>407168489.0509814</v>
      </c>
      <c r="X50" s="2">
        <f t="shared" ref="X50:AA50" si="339">W50+($AB50-$W50)/5</f>
        <v>405268895.83106756</v>
      </c>
      <c r="Y50" s="2">
        <f t="shared" si="339"/>
        <v>403369302.61115372</v>
      </c>
      <c r="Z50" s="2">
        <f t="shared" si="339"/>
        <v>401469709.39123988</v>
      </c>
      <c r="AA50" s="2">
        <f t="shared" si="339"/>
        <v>399570116.17132604</v>
      </c>
      <c r="AB50" s="105">
        <f>VLOOKUP($B$1,'Multipliers and Adjustments'!$A$70:$I$86,TRUNC(COLUMN(AB$2)/5)+2,FALSE)*SUMIFS('EPA US Data'!$I:$I,'EPA US Data'!$D:$D,'Country Selector'!$A$2,'EPA US Data'!$J:$J,$B$1,'EPA US Data'!$C:$C,AB$2,'EPA US Data'!$G:$G,"&gt;="&amp;$A50,'EPA US Data'!$G:$G,"&lt;"&amp;$B50)*unit_conv*'State Downscaling Multipliers'!B$17</f>
        <v>397670522.95141214</v>
      </c>
      <c r="AC50" s="2">
        <f t="shared" ref="AC50:AF50" si="340">AB50+($AG50-$AB50)/5</f>
        <v>395561015.88692147</v>
      </c>
      <c r="AD50" s="2">
        <f t="shared" si="340"/>
        <v>393451508.82243079</v>
      </c>
      <c r="AE50" s="2">
        <f t="shared" si="340"/>
        <v>391342001.75794011</v>
      </c>
      <c r="AF50" s="2">
        <f t="shared" si="340"/>
        <v>389232494.69344944</v>
      </c>
      <c r="AG50" s="105">
        <f>VLOOKUP($B$1,'Multipliers and Adjustments'!$A$70:$I$86,TRUNC(COLUMN(AG$2)/5)+2,FALSE)*SUMIFS('EPA US Data'!$I:$I,'EPA US Data'!$D:$D,'Country Selector'!$A$2,'EPA US Data'!$J:$J,$B$1,'EPA US Data'!$C:$C,AG$2,'EPA US Data'!$G:$G,"&gt;="&amp;$A50,'EPA US Data'!$G:$G,"&lt;"&amp;$B50)*unit_conv*'State Downscaling Multipliers'!B$17</f>
        <v>387122987.62895882</v>
      </c>
      <c r="AH50" s="2">
        <f t="shared" ref="AH50:AK50" si="341">AG50+($AL50-$AG50)/5</f>
        <v>716381103.38464177</v>
      </c>
      <c r="AI50" s="2">
        <f t="shared" si="341"/>
        <v>1045639219.1403247</v>
      </c>
      <c r="AJ50" s="2">
        <f t="shared" si="341"/>
        <v>1374897334.8960075</v>
      </c>
      <c r="AK50" s="2">
        <f t="shared" si="341"/>
        <v>1704155450.6516905</v>
      </c>
      <c r="AL50" s="105">
        <f>VLOOKUP($B$1,'Multipliers and Adjustments'!$A$70:$I$86,TRUNC(COLUMN(AL$2)/5)+2,FALSE)*SUMIFS('EPA US Data'!$I:$I,'EPA US Data'!$D:$D,'Country Selector'!$A$2,'EPA US Data'!$J:$J,$B$1,'EPA US Data'!$C:$C,AL$2,'EPA US Data'!$G:$G,"&gt;="&amp;$A50,'EPA US Data'!$G:$G,"&lt;"&amp;$B50)*unit_conv*'State Downscaling Multipliers'!B$17</f>
        <v>2033413566.4073737</v>
      </c>
    </row>
    <row r="51" spans="1:38" ht="15.75" customHeight="1" x14ac:dyDescent="0.25">
      <c r="A51" s="49">
        <f t="shared" si="234"/>
        <v>400</v>
      </c>
      <c r="B51" s="49">
        <f t="shared" si="299"/>
        <v>450</v>
      </c>
      <c r="C51" s="105">
        <f>VLOOKUP($B$1,'Multipliers and Adjustments'!$A$70:$I$86,TRUNC(COLUMN(C$2)/5)+2,FALSE)*SUMIFS('EPA US Data'!$I:$I,'EPA US Data'!$D:$D,'Country Selector'!$A$2,'EPA US Data'!$J:$J,$B$1,'EPA US Data'!$C:$C,C$2,'EPA US Data'!$G:$G,"&gt;="&amp;$A51,'EPA US Data'!$G:$G,"&lt;"&amp;$B51)*unit_conv*'State Downscaling Multipliers'!B$17</f>
        <v>0</v>
      </c>
      <c r="D51" s="2">
        <f t="shared" ref="D51:G51" si="342">C51+($H51-$C51)/5</f>
        <v>7432103.4686626019</v>
      </c>
      <c r="E51" s="2">
        <f t="shared" si="342"/>
        <v>14864206.937325204</v>
      </c>
      <c r="F51" s="2">
        <f t="shared" si="342"/>
        <v>22296310.405987807</v>
      </c>
      <c r="G51" s="2">
        <f t="shared" si="342"/>
        <v>29728413.874650408</v>
      </c>
      <c r="H51" s="105">
        <f>VLOOKUP($B$1,'Multipliers and Adjustments'!$A$70:$I$86,TRUNC(COLUMN(H$2)/5)+2,FALSE)*SUMIFS('EPA US Data'!$I:$I,'EPA US Data'!$D:$D,'Country Selector'!$A$2,'EPA US Data'!$J:$J,$B$1,'EPA US Data'!$C:$C,H$2,'EPA US Data'!$G:$G,"&gt;="&amp;$A51,'EPA US Data'!$G:$G,"&lt;"&amp;$B51)*unit_conv*'State Downscaling Multipliers'!B$17</f>
        <v>37160517.343313009</v>
      </c>
      <c r="I51" s="2">
        <f t="shared" ref="I51:L51" si="343">H51+($M51-$H51)/5</f>
        <v>31943606.970883779</v>
      </c>
      <c r="J51" s="2">
        <f t="shared" si="343"/>
        <v>26726696.59845455</v>
      </c>
      <c r="K51" s="2">
        <f t="shared" si="343"/>
        <v>21509786.226025321</v>
      </c>
      <c r="L51" s="2">
        <f t="shared" si="343"/>
        <v>16292875.853596093</v>
      </c>
      <c r="M51" s="105">
        <f>VLOOKUP($B$1,'Multipliers and Adjustments'!$A$70:$I$86,TRUNC(COLUMN(M$2)/5)+2,FALSE)*SUMIFS('EPA US Data'!$I:$I,'EPA US Data'!$D:$D,'Country Selector'!$A$2,'EPA US Data'!$J:$J,$B$1,'EPA US Data'!$C:$C,M$2,'EPA US Data'!$G:$G,"&gt;="&amp;$A51,'EPA US Data'!$G:$G,"&lt;"&amp;$B51)*unit_conv*'State Downscaling Multipliers'!B$17</f>
        <v>11075965.481166873</v>
      </c>
      <c r="N51" s="2">
        <f t="shared" ref="N51:Q51" si="344">M51+($R51-$M51)/5</f>
        <v>19807172.301048674</v>
      </c>
      <c r="O51" s="2">
        <f t="shared" si="344"/>
        <v>28538379.120930478</v>
      </c>
      <c r="P51" s="2">
        <f t="shared" si="344"/>
        <v>37269585.940812282</v>
      </c>
      <c r="Q51" s="2">
        <f t="shared" si="344"/>
        <v>46000792.760694087</v>
      </c>
      <c r="R51" s="105">
        <f>VLOOKUP($B$1,'Multipliers and Adjustments'!$A$70:$I$86,TRUNC(COLUMN(R$2)/5)+2,FALSE)*SUMIFS('EPA US Data'!$I:$I,'EPA US Data'!$D:$D,'Country Selector'!$A$2,'EPA US Data'!$J:$J,$B$1,'EPA US Data'!$C:$C,R$2,'EPA US Data'!$G:$G,"&gt;="&amp;$A51,'EPA US Data'!$G:$G,"&lt;"&amp;$B51)*unit_conv*'State Downscaling Multipliers'!B$17</f>
        <v>54731999.580575891</v>
      </c>
      <c r="S51" s="2">
        <f t="shared" ref="S51:V51" si="345">R51+($W51-$R51)/5</f>
        <v>65939313.763322264</v>
      </c>
      <c r="T51" s="2">
        <f t="shared" si="345"/>
        <v>77146627.94606863</v>
      </c>
      <c r="U51" s="2">
        <f t="shared" si="345"/>
        <v>88353942.128814995</v>
      </c>
      <c r="V51" s="2">
        <f t="shared" si="345"/>
        <v>99561256.311561361</v>
      </c>
      <c r="W51" s="105">
        <f>VLOOKUP($B$1,'Multipliers and Adjustments'!$A$70:$I$86,TRUNC(COLUMN(W$2)/5)+2,FALSE)*SUMIFS('EPA US Data'!$I:$I,'EPA US Data'!$D:$D,'Country Selector'!$A$2,'EPA US Data'!$J:$J,$B$1,'EPA US Data'!$C:$C,W$2,'EPA US Data'!$G:$G,"&gt;="&amp;$A51,'EPA US Data'!$G:$G,"&lt;"&amp;$B51)*unit_conv*'State Downscaling Multipliers'!B$17</f>
        <v>110768570.49430774</v>
      </c>
      <c r="X51" s="2">
        <f t="shared" ref="X51:AA51" si="346">W51+($AB51-$W51)/5</f>
        <v>102151319.36911069</v>
      </c>
      <c r="Y51" s="2">
        <f t="shared" si="346"/>
        <v>93534068.243913636</v>
      </c>
      <c r="Z51" s="2">
        <f t="shared" si="346"/>
        <v>84916817.118716583</v>
      </c>
      <c r="AA51" s="2">
        <f t="shared" si="346"/>
        <v>76299565.99351953</v>
      </c>
      <c r="AB51" s="105">
        <f>VLOOKUP($B$1,'Multipliers and Adjustments'!$A$70:$I$86,TRUNC(COLUMN(AB$2)/5)+2,FALSE)*SUMIFS('EPA US Data'!$I:$I,'EPA US Data'!$D:$D,'Country Selector'!$A$2,'EPA US Data'!$J:$J,$B$1,'EPA US Data'!$C:$C,AB$2,'EPA US Data'!$G:$G,"&gt;="&amp;$A51,'EPA US Data'!$G:$G,"&lt;"&amp;$B51)*unit_conv*'State Downscaling Multipliers'!B$17</f>
        <v>67682314.868322477</v>
      </c>
      <c r="AC51" s="2">
        <f t="shared" ref="AC51:AF51" si="347">AB51+($AG51-$AB51)/5</f>
        <v>67654067.341190308</v>
      </c>
      <c r="AD51" s="2">
        <f t="shared" si="347"/>
        <v>67625819.81405814</v>
      </c>
      <c r="AE51" s="2">
        <f t="shared" si="347"/>
        <v>67597572.286925972</v>
      </c>
      <c r="AF51" s="2">
        <f t="shared" si="347"/>
        <v>67569324.759793803</v>
      </c>
      <c r="AG51" s="105">
        <f>VLOOKUP($B$1,'Multipliers and Adjustments'!$A$70:$I$86,TRUNC(COLUMN(AG$2)/5)+2,FALSE)*SUMIFS('EPA US Data'!$I:$I,'EPA US Data'!$D:$D,'Country Selector'!$A$2,'EPA US Data'!$J:$J,$B$1,'EPA US Data'!$C:$C,AG$2,'EPA US Data'!$G:$G,"&gt;="&amp;$A51,'EPA US Data'!$G:$G,"&lt;"&amp;$B51)*unit_conv*'State Downscaling Multipliers'!B$17</f>
        <v>67541077.232661664</v>
      </c>
      <c r="AH51" s="2">
        <f t="shared" ref="AH51:AK51" si="348">AG51+($AL51-$AG51)/5</f>
        <v>54032861.786129333</v>
      </c>
      <c r="AI51" s="2">
        <f t="shared" si="348"/>
        <v>40524646.339597002</v>
      </c>
      <c r="AJ51" s="2">
        <f t="shared" si="348"/>
        <v>27016430.89306467</v>
      </c>
      <c r="AK51" s="2">
        <f t="shared" si="348"/>
        <v>13508215.446532337</v>
      </c>
      <c r="AL51" s="105">
        <f>VLOOKUP($B$1,'Multipliers and Adjustments'!$A$70:$I$86,TRUNC(COLUMN(AL$2)/5)+2,FALSE)*SUMIFS('EPA US Data'!$I:$I,'EPA US Data'!$D:$D,'Country Selector'!$A$2,'EPA US Data'!$J:$J,$B$1,'EPA US Data'!$C:$C,AL$2,'EPA US Data'!$G:$G,"&gt;="&amp;$A51,'EPA US Data'!$G:$G,"&lt;"&amp;$B51)*unit_conv*'State Downscaling Multipliers'!B$17</f>
        <v>0</v>
      </c>
    </row>
    <row r="52" spans="1:38" ht="15.75" customHeight="1" x14ac:dyDescent="0.25">
      <c r="A52" s="49">
        <f t="shared" si="234"/>
        <v>450</v>
      </c>
      <c r="B52" s="49">
        <f t="shared" si="299"/>
        <v>500</v>
      </c>
      <c r="C52" s="105">
        <f>VLOOKUP($B$1,'Multipliers and Adjustments'!$A$70:$I$86,TRUNC(COLUMN(C$2)/5)+2,FALSE)*SUMIFS('EPA US Data'!$I:$I,'EPA US Data'!$D:$D,'Country Selector'!$A$2,'EPA US Data'!$J:$J,$B$1,'EPA US Data'!$C:$C,C$2,'EPA US Data'!$G:$G,"&gt;="&amp;$A52,'EPA US Data'!$G:$G,"&lt;"&amp;$B52)*unit_conv*'State Downscaling Multipliers'!B$17</f>
        <v>1183738662.4840014</v>
      </c>
      <c r="D52" s="2">
        <f t="shared" ref="D52:G52" si="349">C52+($H52-$C52)/5</f>
        <v>1216388072.4527037</v>
      </c>
      <c r="E52" s="2">
        <f t="shared" si="349"/>
        <v>1249037482.421406</v>
      </c>
      <c r="F52" s="2">
        <f t="shared" si="349"/>
        <v>1281686892.3901083</v>
      </c>
      <c r="G52" s="2">
        <f t="shared" si="349"/>
        <v>1314336302.3588107</v>
      </c>
      <c r="H52" s="105">
        <f>VLOOKUP($B$1,'Multipliers and Adjustments'!$A$70:$I$86,TRUNC(COLUMN(H$2)/5)+2,FALSE)*SUMIFS('EPA US Data'!$I:$I,'EPA US Data'!$D:$D,'Country Selector'!$A$2,'EPA US Data'!$J:$J,$B$1,'EPA US Data'!$C:$C,H$2,'EPA US Data'!$G:$G,"&gt;="&amp;$A52,'EPA US Data'!$G:$G,"&lt;"&amp;$B52)*unit_conv*'State Downscaling Multipliers'!B$17</f>
        <v>1346985712.3275135</v>
      </c>
      <c r="I52" s="2">
        <f t="shared" ref="I52:L52" si="350">H52+($M52-$H52)/5</f>
        <v>1115257737.3813417</v>
      </c>
      <c r="J52" s="2">
        <f t="shared" si="350"/>
        <v>883529762.43516994</v>
      </c>
      <c r="K52" s="2">
        <f t="shared" si="350"/>
        <v>651801787.48899817</v>
      </c>
      <c r="L52" s="2">
        <f t="shared" si="350"/>
        <v>420073812.54282635</v>
      </c>
      <c r="M52" s="105">
        <f>VLOOKUP($B$1,'Multipliers and Adjustments'!$A$70:$I$86,TRUNC(COLUMN(M$2)/5)+2,FALSE)*SUMIFS('EPA US Data'!$I:$I,'EPA US Data'!$D:$D,'Country Selector'!$A$2,'EPA US Data'!$J:$J,$B$1,'EPA US Data'!$C:$C,M$2,'EPA US Data'!$G:$G,"&gt;="&amp;$A52,'EPA US Data'!$G:$G,"&lt;"&amp;$B52)*unit_conv*'State Downscaling Multipliers'!B$17</f>
        <v>188345837.59665436</v>
      </c>
      <c r="N52" s="2">
        <f t="shared" ref="N52:Q52" si="351">M52+($R52-$M52)/5</f>
        <v>164097064.3730526</v>
      </c>
      <c r="O52" s="2">
        <f t="shared" si="351"/>
        <v>139848291.14945084</v>
      </c>
      <c r="P52" s="2">
        <f t="shared" si="351"/>
        <v>115599517.92584907</v>
      </c>
      <c r="Q52" s="2">
        <f t="shared" si="351"/>
        <v>91350744.702247292</v>
      </c>
      <c r="R52" s="105">
        <f>VLOOKUP($B$1,'Multipliers and Adjustments'!$A$70:$I$86,TRUNC(COLUMN(R$2)/5)+2,FALSE)*SUMIFS('EPA US Data'!$I:$I,'EPA US Data'!$D:$D,'Country Selector'!$A$2,'EPA US Data'!$J:$J,$B$1,'EPA US Data'!$C:$C,R$2,'EPA US Data'!$G:$G,"&gt;="&amp;$A52,'EPA US Data'!$G:$G,"&lt;"&amp;$B52)*unit_conv*'State Downscaling Multipliers'!B$17</f>
        <v>67101971.478645511</v>
      </c>
      <c r="S52" s="2">
        <f t="shared" ref="S52:V52" si="352">R52+($W52-$R52)/5</f>
        <v>53681577.18291641</v>
      </c>
      <c r="T52" s="2">
        <f t="shared" si="352"/>
        <v>40261182.88718731</v>
      </c>
      <c r="U52" s="2">
        <f t="shared" si="352"/>
        <v>26840788.591458209</v>
      </c>
      <c r="V52" s="2">
        <f t="shared" si="352"/>
        <v>13420394.295729106</v>
      </c>
      <c r="W52" s="105">
        <f>VLOOKUP($B$1,'Multipliers and Adjustments'!$A$70:$I$86,TRUNC(COLUMN(W$2)/5)+2,FALSE)*SUMIFS('EPA US Data'!$I:$I,'EPA US Data'!$D:$D,'Country Selector'!$A$2,'EPA US Data'!$J:$J,$B$1,'EPA US Data'!$C:$C,W$2,'EPA US Data'!$G:$G,"&gt;="&amp;$A52,'EPA US Data'!$G:$G,"&lt;"&amp;$B52)*unit_conv*'State Downscaling Multipliers'!B$17</f>
        <v>0</v>
      </c>
      <c r="X52" s="2">
        <f t="shared" ref="X52:AA52" si="353">W52+($AB52-$W52)/5</f>
        <v>8612983.4787180088</v>
      </c>
      <c r="Y52" s="2">
        <f t="shared" si="353"/>
        <v>17225966.957436018</v>
      </c>
      <c r="Z52" s="2">
        <f t="shared" si="353"/>
        <v>25838950.436154027</v>
      </c>
      <c r="AA52" s="2">
        <f t="shared" si="353"/>
        <v>34451933.914872035</v>
      </c>
      <c r="AB52" s="105">
        <f>VLOOKUP($B$1,'Multipliers and Adjustments'!$A$70:$I$86,TRUNC(COLUMN(AB$2)/5)+2,FALSE)*SUMIFS('EPA US Data'!$I:$I,'EPA US Data'!$D:$D,'Country Selector'!$A$2,'EPA US Data'!$J:$J,$B$1,'EPA US Data'!$C:$C,AB$2,'EPA US Data'!$G:$G,"&gt;="&amp;$A52,'EPA US Data'!$G:$G,"&lt;"&amp;$B52)*unit_conv*'State Downscaling Multipliers'!B$17</f>
        <v>43064917.393590048</v>
      </c>
      <c r="AC52" s="2">
        <f t="shared" ref="AC52:AF52" si="354">AB52+($AG52-$AB52)/5</f>
        <v>34451933.914872035</v>
      </c>
      <c r="AD52" s="2">
        <f t="shared" si="354"/>
        <v>25838950.436154027</v>
      </c>
      <c r="AE52" s="2">
        <f t="shared" si="354"/>
        <v>17225966.957436018</v>
      </c>
      <c r="AF52" s="2">
        <f t="shared" si="354"/>
        <v>8612983.4787180088</v>
      </c>
      <c r="AG52" s="105">
        <f>VLOOKUP($B$1,'Multipliers and Adjustments'!$A$70:$I$86,TRUNC(COLUMN(AG$2)/5)+2,FALSE)*SUMIFS('EPA US Data'!$I:$I,'EPA US Data'!$D:$D,'Country Selector'!$A$2,'EPA US Data'!$J:$J,$B$1,'EPA US Data'!$C:$C,AG$2,'EPA US Data'!$G:$G,"&gt;="&amp;$A52,'EPA US Data'!$G:$G,"&lt;"&amp;$B52)*unit_conv*'State Downscaling Multipliers'!B$17</f>
        <v>0</v>
      </c>
      <c r="AH52" s="2">
        <f t="shared" ref="AH52:AK52" si="355">AG52+($AL52-$AG52)/5</f>
        <v>13434540.576064879</v>
      </c>
      <c r="AI52" s="2">
        <f t="shared" si="355"/>
        <v>26869081.152129758</v>
      </c>
      <c r="AJ52" s="2">
        <f t="shared" si="355"/>
        <v>40303621.728194639</v>
      </c>
      <c r="AK52" s="2">
        <f t="shared" si="355"/>
        <v>53738162.304259516</v>
      </c>
      <c r="AL52" s="105">
        <f>VLOOKUP($B$1,'Multipliers and Adjustments'!$A$70:$I$86,TRUNC(COLUMN(AL$2)/5)+2,FALSE)*SUMIFS('EPA US Data'!$I:$I,'EPA US Data'!$D:$D,'Country Selector'!$A$2,'EPA US Data'!$J:$J,$B$1,'EPA US Data'!$C:$C,AL$2,'EPA US Data'!$G:$G,"&gt;="&amp;$A52,'EPA US Data'!$G:$G,"&lt;"&amp;$B52)*unit_conv*'State Downscaling Multipliers'!B$17</f>
        <v>67172702.880324394</v>
      </c>
    </row>
    <row r="53" spans="1:38" ht="15.75" customHeight="1" x14ac:dyDescent="0.25">
      <c r="A53" s="49">
        <f t="shared" si="234"/>
        <v>500</v>
      </c>
      <c r="B53" s="49">
        <f t="shared" si="299"/>
        <v>550</v>
      </c>
      <c r="C53" s="105">
        <f>VLOOKUP($B$1,'Multipliers and Adjustments'!$A$70:$I$86,TRUNC(COLUMN(C$2)/5)+2,FALSE)*SUMIFS('EPA US Data'!$I:$I,'EPA US Data'!$D:$D,'Country Selector'!$A$2,'EPA US Data'!$J:$J,$B$1,'EPA US Data'!$C:$C,C$2,'EPA US Data'!$G:$G,"&gt;="&amp;$A53,'EPA US Data'!$G:$G,"&lt;"&amp;$B53)*unit_conv*'State Downscaling Multipliers'!B$17</f>
        <v>7833313882.53304</v>
      </c>
      <c r="D53" s="2">
        <f t="shared" ref="D53:G53" si="356">C53+($H53-$C53)/5</f>
        <v>6271736788.7848034</v>
      </c>
      <c r="E53" s="2">
        <f t="shared" si="356"/>
        <v>4710159695.0365677</v>
      </c>
      <c r="F53" s="2">
        <f t="shared" si="356"/>
        <v>3148582601.2883315</v>
      </c>
      <c r="G53" s="2">
        <f t="shared" si="356"/>
        <v>1587005507.5400953</v>
      </c>
      <c r="H53" s="105">
        <f>VLOOKUP($B$1,'Multipliers and Adjustments'!$A$70:$I$86,TRUNC(COLUMN(H$2)/5)+2,FALSE)*SUMIFS('EPA US Data'!$I:$I,'EPA US Data'!$D:$D,'Country Selector'!$A$2,'EPA US Data'!$J:$J,$B$1,'EPA US Data'!$C:$C,H$2,'EPA US Data'!$G:$G,"&gt;="&amp;$A53,'EPA US Data'!$G:$G,"&lt;"&amp;$B53)*unit_conv*'State Downscaling Multipliers'!B$17</f>
        <v>25428413.791858692</v>
      </c>
      <c r="I53" s="2">
        <f t="shared" ref="I53:L53" si="357">H53+($M53-$H53)/5</f>
        <v>378984105.22692168</v>
      </c>
      <c r="J53" s="2">
        <f t="shared" si="357"/>
        <v>732539796.66198468</v>
      </c>
      <c r="K53" s="2">
        <f t="shared" si="357"/>
        <v>1086095488.0970478</v>
      </c>
      <c r="L53" s="2">
        <f t="shared" si="357"/>
        <v>1439651179.5321107</v>
      </c>
      <c r="M53" s="105">
        <f>VLOOKUP($B$1,'Multipliers and Adjustments'!$A$70:$I$86,TRUNC(COLUMN(M$2)/5)+2,FALSE)*SUMIFS('EPA US Data'!$I:$I,'EPA US Data'!$D:$D,'Country Selector'!$A$2,'EPA US Data'!$J:$J,$B$1,'EPA US Data'!$C:$C,M$2,'EPA US Data'!$G:$G,"&gt;="&amp;$A53,'EPA US Data'!$G:$G,"&lt;"&amp;$B53)*unit_conv*'State Downscaling Multipliers'!B$17</f>
        <v>1793206870.9671736</v>
      </c>
      <c r="N53" s="2">
        <f t="shared" ref="N53:Q53" si="358">M53+($R53-$M53)/5</f>
        <v>1733464853.4380386</v>
      </c>
      <c r="O53" s="2">
        <f t="shared" si="358"/>
        <v>1673722835.9089036</v>
      </c>
      <c r="P53" s="2">
        <f t="shared" si="358"/>
        <v>1613980818.3797686</v>
      </c>
      <c r="Q53" s="2">
        <f t="shared" si="358"/>
        <v>1554238800.8506336</v>
      </c>
      <c r="R53" s="105">
        <f>VLOOKUP($B$1,'Multipliers and Adjustments'!$A$70:$I$86,TRUNC(COLUMN(R$2)/5)+2,FALSE)*SUMIFS('EPA US Data'!$I:$I,'EPA US Data'!$D:$D,'Country Selector'!$A$2,'EPA US Data'!$J:$J,$B$1,'EPA US Data'!$C:$C,R$2,'EPA US Data'!$G:$G,"&gt;="&amp;$A53,'EPA US Data'!$G:$G,"&lt;"&amp;$B53)*unit_conv*'State Downscaling Multipliers'!B$17</f>
        <v>1494496783.3214984</v>
      </c>
      <c r="S53" s="2">
        <f t="shared" ref="S53:V53" si="359">R53+($W53-$R53)/5</f>
        <v>1459386270.8220594</v>
      </c>
      <c r="T53" s="2">
        <f t="shared" si="359"/>
        <v>1424275758.3226204</v>
      </c>
      <c r="U53" s="2">
        <f t="shared" si="359"/>
        <v>1389165245.8231814</v>
      </c>
      <c r="V53" s="2">
        <f t="shared" si="359"/>
        <v>1354054733.3237424</v>
      </c>
      <c r="W53" s="105">
        <f>VLOOKUP($B$1,'Multipliers and Adjustments'!$A$70:$I$86,TRUNC(COLUMN(W$2)/5)+2,FALSE)*SUMIFS('EPA US Data'!$I:$I,'EPA US Data'!$D:$D,'Country Selector'!$A$2,'EPA US Data'!$J:$J,$B$1,'EPA US Data'!$C:$C,W$2,'EPA US Data'!$G:$G,"&gt;="&amp;$A53,'EPA US Data'!$G:$G,"&lt;"&amp;$B53)*unit_conv*'State Downscaling Multipliers'!B$17</f>
        <v>1318944220.8243029</v>
      </c>
      <c r="X53" s="2">
        <f t="shared" ref="X53:AA53" si="360">W53+($AB53-$W53)/5</f>
        <v>1055155376.6594423</v>
      </c>
      <c r="Y53" s="2">
        <f t="shared" si="360"/>
        <v>791366532.4945817</v>
      </c>
      <c r="Z53" s="2">
        <f t="shared" si="360"/>
        <v>527577688.32972109</v>
      </c>
      <c r="AA53" s="2">
        <f t="shared" si="360"/>
        <v>263788844.16486052</v>
      </c>
      <c r="AB53" s="105">
        <f>VLOOKUP($B$1,'Multipliers and Adjustments'!$A$70:$I$86,TRUNC(COLUMN(AB$2)/5)+2,FALSE)*SUMIFS('EPA US Data'!$I:$I,'EPA US Data'!$D:$D,'Country Selector'!$A$2,'EPA US Data'!$J:$J,$B$1,'EPA US Data'!$C:$C,AB$2,'EPA US Data'!$G:$G,"&gt;="&amp;$A53,'EPA US Data'!$G:$G,"&lt;"&amp;$B53)*unit_conv*'State Downscaling Multipliers'!B$17</f>
        <v>0</v>
      </c>
      <c r="AC53" s="2">
        <f t="shared" ref="AC53:AF53" si="361">AB53+($AG53-$AB53)/5</f>
        <v>8586779.7077464759</v>
      </c>
      <c r="AD53" s="2">
        <f t="shared" si="361"/>
        <v>17173559.415492952</v>
      </c>
      <c r="AE53" s="2">
        <f t="shared" si="361"/>
        <v>25760339.123239428</v>
      </c>
      <c r="AF53" s="2">
        <f t="shared" si="361"/>
        <v>34347118.830985904</v>
      </c>
      <c r="AG53" s="105">
        <f>VLOOKUP($B$1,'Multipliers and Adjustments'!$A$70:$I$86,TRUNC(COLUMN(AG$2)/5)+2,FALSE)*SUMIFS('EPA US Data'!$I:$I,'EPA US Data'!$D:$D,'Country Selector'!$A$2,'EPA US Data'!$J:$J,$B$1,'EPA US Data'!$C:$C,AG$2,'EPA US Data'!$G:$G,"&gt;="&amp;$A53,'EPA US Data'!$G:$G,"&lt;"&amp;$B53)*unit_conv*'State Downscaling Multipliers'!B$17</f>
        <v>42933898.53873238</v>
      </c>
      <c r="AH53" s="2">
        <f t="shared" ref="AH53:AK53" si="362">AG53+($AL53-$AG53)/5</f>
        <v>34347118.830985904</v>
      </c>
      <c r="AI53" s="2">
        <f t="shared" si="362"/>
        <v>25760339.123239428</v>
      </c>
      <c r="AJ53" s="2">
        <f t="shared" si="362"/>
        <v>17173559.415492952</v>
      </c>
      <c r="AK53" s="2">
        <f t="shared" si="362"/>
        <v>8586779.7077464759</v>
      </c>
      <c r="AL53" s="105">
        <f>VLOOKUP($B$1,'Multipliers and Adjustments'!$A$70:$I$86,TRUNC(COLUMN(AL$2)/5)+2,FALSE)*SUMIFS('EPA US Data'!$I:$I,'EPA US Data'!$D:$D,'Country Selector'!$A$2,'EPA US Data'!$J:$J,$B$1,'EPA US Data'!$C:$C,AL$2,'EPA US Data'!$G:$G,"&gt;="&amp;$A53,'EPA US Data'!$G:$G,"&lt;"&amp;$B53)*unit_conv*'State Downscaling Multipliers'!B$17</f>
        <v>0</v>
      </c>
    </row>
    <row r="54" spans="1:38" ht="15.75" customHeight="1" x14ac:dyDescent="0.25">
      <c r="A54" s="49">
        <f t="shared" si="234"/>
        <v>550</v>
      </c>
      <c r="B54" s="49">
        <f t="shared" si="299"/>
        <v>600</v>
      </c>
      <c r="C54" s="105">
        <f>VLOOKUP($B$1,'Multipliers and Adjustments'!$A$70:$I$86,TRUNC(COLUMN(C$2)/5)+2,FALSE)*SUMIFS('EPA US Data'!$I:$I,'EPA US Data'!$D:$D,'Country Selector'!$A$2,'EPA US Data'!$J:$J,$B$1,'EPA US Data'!$C:$C,C$2,'EPA US Data'!$G:$G,"&gt;="&amp;$A54,'EPA US Data'!$G:$G,"&lt;"&amp;$B54)*unit_conv*'State Downscaling Multipliers'!B$17</f>
        <v>5379494366.8832378</v>
      </c>
      <c r="D54" s="2">
        <f t="shared" ref="D54:G54" si="363">C54+($H54-$C54)/5</f>
        <v>4329494464.0691681</v>
      </c>
      <c r="E54" s="2">
        <f t="shared" si="363"/>
        <v>3279494561.2550983</v>
      </c>
      <c r="F54" s="2">
        <f t="shared" si="363"/>
        <v>2229494658.4410286</v>
      </c>
      <c r="G54" s="2">
        <f t="shared" si="363"/>
        <v>1179494755.6269586</v>
      </c>
      <c r="H54" s="105">
        <f>VLOOKUP($B$1,'Multipliers and Adjustments'!$A$70:$I$86,TRUNC(COLUMN(H$2)/5)+2,FALSE)*SUMIFS('EPA US Data'!$I:$I,'EPA US Data'!$D:$D,'Country Selector'!$A$2,'EPA US Data'!$J:$J,$B$1,'EPA US Data'!$C:$C,H$2,'EPA US Data'!$G:$G,"&gt;="&amp;$A54,'EPA US Data'!$G:$G,"&lt;"&amp;$B54)*unit_conv*'State Downscaling Multipliers'!B$17</f>
        <v>129494852.81288768</v>
      </c>
      <c r="I54" s="2">
        <f t="shared" ref="I54:L54" si="364">H54+($M54-$H54)/5</f>
        <v>117576511.98129153</v>
      </c>
      <c r="J54" s="2">
        <f t="shared" si="364"/>
        <v>105658171.14969538</v>
      </c>
      <c r="K54" s="2">
        <f t="shared" si="364"/>
        <v>93739830.318099231</v>
      </c>
      <c r="L54" s="2">
        <f t="shared" si="364"/>
        <v>81821489.48650308</v>
      </c>
      <c r="M54" s="105">
        <f>VLOOKUP($B$1,'Multipliers and Adjustments'!$A$70:$I$86,TRUNC(COLUMN(M$2)/5)+2,FALSE)*SUMIFS('EPA US Data'!$I:$I,'EPA US Data'!$D:$D,'Country Selector'!$A$2,'EPA US Data'!$J:$J,$B$1,'EPA US Data'!$C:$C,M$2,'EPA US Data'!$G:$G,"&gt;="&amp;$A54,'EPA US Data'!$G:$G,"&lt;"&amp;$B54)*unit_conv*'State Downscaling Multipliers'!B$17</f>
        <v>69903148.654906943</v>
      </c>
      <c r="N54" s="2">
        <f t="shared" ref="N54:Q54" si="365">M54+($R54-$M54)/5</f>
        <v>99959120.206466079</v>
      </c>
      <c r="O54" s="2">
        <f t="shared" si="365"/>
        <v>130015091.7580252</v>
      </c>
      <c r="P54" s="2">
        <f t="shared" si="365"/>
        <v>160071063.30958432</v>
      </c>
      <c r="Q54" s="2">
        <f t="shared" si="365"/>
        <v>190127034.86114344</v>
      </c>
      <c r="R54" s="105">
        <f>VLOOKUP($B$1,'Multipliers and Adjustments'!$A$70:$I$86,TRUNC(COLUMN(R$2)/5)+2,FALSE)*SUMIFS('EPA US Data'!$I:$I,'EPA US Data'!$D:$D,'Country Selector'!$A$2,'EPA US Data'!$J:$J,$B$1,'EPA US Data'!$C:$C,R$2,'EPA US Data'!$G:$G,"&gt;="&amp;$A54,'EPA US Data'!$G:$G,"&lt;"&amp;$B54)*unit_conv*'State Downscaling Multipliers'!B$17</f>
        <v>220183006.41270256</v>
      </c>
      <c r="S54" s="2">
        <f t="shared" ref="S54:V54" si="366">R54+($W54-$R54)/5</f>
        <v>241566526.62600547</v>
      </c>
      <c r="T54" s="2">
        <f t="shared" si="366"/>
        <v>262950046.83930838</v>
      </c>
      <c r="U54" s="2">
        <f t="shared" si="366"/>
        <v>284333567.05261129</v>
      </c>
      <c r="V54" s="2">
        <f t="shared" si="366"/>
        <v>305717087.2659142</v>
      </c>
      <c r="W54" s="105">
        <f>VLOOKUP($B$1,'Multipliers and Adjustments'!$A$70:$I$86,TRUNC(COLUMN(W$2)/5)+2,FALSE)*SUMIFS('EPA US Data'!$I:$I,'EPA US Data'!$D:$D,'Country Selector'!$A$2,'EPA US Data'!$J:$J,$B$1,'EPA US Data'!$C:$C,W$2,'EPA US Data'!$G:$G,"&gt;="&amp;$A54,'EPA US Data'!$G:$G,"&lt;"&amp;$B54)*unit_conv*'State Downscaling Multipliers'!B$17</f>
        <v>327100607.47921717</v>
      </c>
      <c r="X54" s="2">
        <f t="shared" ref="X54:AA54" si="367">W54+($AB54-$W54)/5</f>
        <v>591426021.48512721</v>
      </c>
      <c r="Y54" s="2">
        <f t="shared" si="367"/>
        <v>855751435.49103725</v>
      </c>
      <c r="Z54" s="2">
        <f t="shared" si="367"/>
        <v>1120076849.4969473</v>
      </c>
      <c r="AA54" s="2">
        <f t="shared" si="367"/>
        <v>1384402263.5028572</v>
      </c>
      <c r="AB54" s="105">
        <f>VLOOKUP($B$1,'Multipliers and Adjustments'!$A$70:$I$86,TRUNC(COLUMN(AB$2)/5)+2,FALSE)*SUMIFS('EPA US Data'!$I:$I,'EPA US Data'!$D:$D,'Country Selector'!$A$2,'EPA US Data'!$J:$J,$B$1,'EPA US Data'!$C:$C,AB$2,'EPA US Data'!$G:$G,"&gt;="&amp;$A54,'EPA US Data'!$G:$G,"&lt;"&amp;$B54)*unit_conv*'State Downscaling Multipliers'!B$17</f>
        <v>1648727677.5087671</v>
      </c>
      <c r="AC54" s="2">
        <f t="shared" ref="AC54:AF54" si="368">AB54+($AG54-$AB54)/5</f>
        <v>1635584233.1321537</v>
      </c>
      <c r="AD54" s="2">
        <f t="shared" si="368"/>
        <v>1622440788.7555404</v>
      </c>
      <c r="AE54" s="2">
        <f t="shared" si="368"/>
        <v>1609297344.378927</v>
      </c>
      <c r="AF54" s="2">
        <f t="shared" si="368"/>
        <v>1596153900.0023136</v>
      </c>
      <c r="AG54" s="105">
        <f>VLOOKUP($B$1,'Multipliers and Adjustments'!$A$70:$I$86,TRUNC(COLUMN(AG$2)/5)+2,FALSE)*SUMIFS('EPA US Data'!$I:$I,'EPA US Data'!$D:$D,'Country Selector'!$A$2,'EPA US Data'!$J:$J,$B$1,'EPA US Data'!$C:$C,AG$2,'EPA US Data'!$G:$G,"&gt;="&amp;$A54,'EPA US Data'!$G:$G,"&lt;"&amp;$B54)*unit_conv*'State Downscaling Multipliers'!B$17</f>
        <v>1583010455.6257005</v>
      </c>
      <c r="AH54" s="2">
        <f t="shared" ref="AH54:AK54" si="369">AG54+($AL54-$AG54)/5</f>
        <v>1294217870.2577357</v>
      </c>
      <c r="AI54" s="2">
        <f t="shared" si="369"/>
        <v>1005425284.889771</v>
      </c>
      <c r="AJ54" s="2">
        <f t="shared" si="369"/>
        <v>716632699.52180624</v>
      </c>
      <c r="AK54" s="2">
        <f t="shared" si="369"/>
        <v>427840114.1538415</v>
      </c>
      <c r="AL54" s="105">
        <f>VLOOKUP($B$1,'Multipliers and Adjustments'!$A$70:$I$86,TRUNC(COLUMN(AL$2)/5)+2,FALSE)*SUMIFS('EPA US Data'!$I:$I,'EPA US Data'!$D:$D,'Country Selector'!$A$2,'EPA US Data'!$J:$J,$B$1,'EPA US Data'!$C:$C,AL$2,'EPA US Data'!$G:$G,"&gt;="&amp;$A54,'EPA US Data'!$G:$G,"&lt;"&amp;$B54)*unit_conv*'State Downscaling Multipliers'!B$17</f>
        <v>139047528.78587666</v>
      </c>
    </row>
    <row r="55" spans="1:38" ht="15.75" customHeight="1" x14ac:dyDescent="0.25">
      <c r="A55" s="49">
        <f t="shared" si="234"/>
        <v>600</v>
      </c>
      <c r="B55" s="49">
        <f t="shared" si="299"/>
        <v>650</v>
      </c>
      <c r="C55" s="105">
        <f>VLOOKUP($B$1,'Multipliers and Adjustments'!$A$70:$I$86,TRUNC(COLUMN(C$2)/5)+2,FALSE)*SUMIFS('EPA US Data'!$I:$I,'EPA US Data'!$D:$D,'Country Selector'!$A$2,'EPA US Data'!$J:$J,$B$1,'EPA US Data'!$C:$C,C$2,'EPA US Data'!$G:$G,"&gt;="&amp;$A55,'EPA US Data'!$G:$G,"&lt;"&amp;$B55)*unit_conv*'State Downscaling Multipliers'!B$17</f>
        <v>477365372.37807387</v>
      </c>
      <c r="D55" s="2">
        <f t="shared" ref="D55:G55" si="370">C55+($H55-$C55)/5</f>
        <v>2937167461.7512984</v>
      </c>
      <c r="E55" s="2">
        <f t="shared" si="370"/>
        <v>5396969551.1245232</v>
      </c>
      <c r="F55" s="2">
        <f t="shared" si="370"/>
        <v>7856771640.4977474</v>
      </c>
      <c r="G55" s="2">
        <f t="shared" si="370"/>
        <v>10316573729.870972</v>
      </c>
      <c r="H55" s="105">
        <f>VLOOKUP($B$1,'Multipliers and Adjustments'!$A$70:$I$86,TRUNC(COLUMN(H$2)/5)+2,FALSE)*SUMIFS('EPA US Data'!$I:$I,'EPA US Data'!$D:$D,'Country Selector'!$A$2,'EPA US Data'!$J:$J,$B$1,'EPA US Data'!$C:$C,H$2,'EPA US Data'!$G:$G,"&gt;="&amp;$A55,'EPA US Data'!$G:$G,"&lt;"&amp;$B55)*unit_conv*'State Downscaling Multipliers'!B$17</f>
        <v>12776375819.244198</v>
      </c>
      <c r="I55" s="2">
        <f t="shared" ref="I55:L55" si="371">H55+($M55-$H55)/5</f>
        <v>10258487791.809185</v>
      </c>
      <c r="J55" s="2">
        <f t="shared" si="371"/>
        <v>7740599764.3741713</v>
      </c>
      <c r="K55" s="2">
        <f t="shared" si="371"/>
        <v>5222711736.9391575</v>
      </c>
      <c r="L55" s="2">
        <f t="shared" si="371"/>
        <v>2704823709.5041437</v>
      </c>
      <c r="M55" s="105">
        <f>VLOOKUP($B$1,'Multipliers and Adjustments'!$A$70:$I$86,TRUNC(COLUMN(M$2)/5)+2,FALSE)*SUMIFS('EPA US Data'!$I:$I,'EPA US Data'!$D:$D,'Country Selector'!$A$2,'EPA US Data'!$J:$J,$B$1,'EPA US Data'!$C:$C,M$2,'EPA US Data'!$G:$G,"&gt;="&amp;$A55,'EPA US Data'!$G:$G,"&lt;"&amp;$B55)*unit_conv*'State Downscaling Multipliers'!B$17</f>
        <v>186935682.06913078</v>
      </c>
      <c r="N55" s="2">
        <f t="shared" ref="N55:Q55" si="372">M55+($R55-$M55)/5</f>
        <v>272341371.55416822</v>
      </c>
      <c r="O55" s="2">
        <f t="shared" si="372"/>
        <v>357747061.03920567</v>
      </c>
      <c r="P55" s="2">
        <f t="shared" si="372"/>
        <v>443152750.52424312</v>
      </c>
      <c r="Q55" s="2">
        <f t="shared" si="372"/>
        <v>528558440.00928056</v>
      </c>
      <c r="R55" s="105">
        <f>VLOOKUP($B$1,'Multipliers and Adjustments'!$A$70:$I$86,TRUNC(COLUMN(R$2)/5)+2,FALSE)*SUMIFS('EPA US Data'!$I:$I,'EPA US Data'!$D:$D,'Country Selector'!$A$2,'EPA US Data'!$J:$J,$B$1,'EPA US Data'!$C:$C,R$2,'EPA US Data'!$G:$G,"&gt;="&amp;$A55,'EPA US Data'!$G:$G,"&lt;"&amp;$B55)*unit_conv*'State Downscaling Multipliers'!B$17</f>
        <v>613964129.49431813</v>
      </c>
      <c r="S55" s="2">
        <f t="shared" ref="S55:V55" si="373">R55+($W55-$R55)/5</f>
        <v>2411575280.1362758</v>
      </c>
      <c r="T55" s="2">
        <f t="shared" si="373"/>
        <v>4209186430.7782335</v>
      </c>
      <c r="U55" s="2">
        <f t="shared" si="373"/>
        <v>6006797581.4201908</v>
      </c>
      <c r="V55" s="2">
        <f t="shared" si="373"/>
        <v>7804408732.062149</v>
      </c>
      <c r="W55" s="105">
        <f>VLOOKUP($B$1,'Multipliers and Adjustments'!$A$70:$I$86,TRUNC(COLUMN(W$2)/5)+2,FALSE)*SUMIFS('EPA US Data'!$I:$I,'EPA US Data'!$D:$D,'Country Selector'!$A$2,'EPA US Data'!$J:$J,$B$1,'EPA US Data'!$C:$C,W$2,'EPA US Data'!$G:$G,"&gt;="&amp;$A55,'EPA US Data'!$G:$G,"&lt;"&amp;$B55)*unit_conv*'State Downscaling Multipliers'!B$17</f>
        <v>9602019882.7041073</v>
      </c>
      <c r="X55" s="2">
        <f t="shared" ref="X55:AA55" si="374">W55+($AB55-$W55)/5</f>
        <v>9537309860.0056992</v>
      </c>
      <c r="Y55" s="2">
        <f t="shared" si="374"/>
        <v>9472599837.307291</v>
      </c>
      <c r="Z55" s="2">
        <f t="shared" si="374"/>
        <v>9407889814.6088829</v>
      </c>
      <c r="AA55" s="2">
        <f t="shared" si="374"/>
        <v>9343179791.9104748</v>
      </c>
      <c r="AB55" s="105">
        <f>VLOOKUP($B$1,'Multipliers and Adjustments'!$A$70:$I$86,TRUNC(COLUMN(AB$2)/5)+2,FALSE)*SUMIFS('EPA US Data'!$I:$I,'EPA US Data'!$D:$D,'Country Selector'!$A$2,'EPA US Data'!$J:$J,$B$1,'EPA US Data'!$C:$C,AB$2,'EPA US Data'!$G:$G,"&gt;="&amp;$A55,'EPA US Data'!$G:$G,"&lt;"&amp;$B55)*unit_conv*'State Downscaling Multipliers'!B$17</f>
        <v>9278469769.2120705</v>
      </c>
      <c r="AC55" s="2">
        <f t="shared" ref="AC55:AF55" si="375">AB55+($AG55-$AB55)/5</f>
        <v>7435608324.5950985</v>
      </c>
      <c r="AD55" s="2">
        <f t="shared" si="375"/>
        <v>5592746879.9781265</v>
      </c>
      <c r="AE55" s="2">
        <f t="shared" si="375"/>
        <v>3749885435.361155</v>
      </c>
      <c r="AF55" s="2">
        <f t="shared" si="375"/>
        <v>1907023990.7441835</v>
      </c>
      <c r="AG55" s="105">
        <f>VLOOKUP($B$1,'Multipliers and Adjustments'!$A$70:$I$86,TRUNC(COLUMN(AG$2)/5)+2,FALSE)*SUMIFS('EPA US Data'!$I:$I,'EPA US Data'!$D:$D,'Country Selector'!$A$2,'EPA US Data'!$J:$J,$B$1,'EPA US Data'!$C:$C,AG$2,'EPA US Data'!$G:$G,"&gt;="&amp;$A55,'EPA US Data'!$G:$G,"&lt;"&amp;$B55)*unit_conv*'State Downscaling Multipliers'!B$17</f>
        <v>64162546.127211682</v>
      </c>
      <c r="AH55" s="2">
        <f t="shared" ref="AH55:AK55" si="376">AG55+($AL55-$AG55)/5</f>
        <v>359009232.81593013</v>
      </c>
      <c r="AI55" s="2">
        <f t="shared" si="376"/>
        <v>653855919.50464857</v>
      </c>
      <c r="AJ55" s="2">
        <f t="shared" si="376"/>
        <v>948702606.193367</v>
      </c>
      <c r="AK55" s="2">
        <f t="shared" si="376"/>
        <v>1243549292.8820853</v>
      </c>
      <c r="AL55" s="105">
        <f>VLOOKUP($B$1,'Multipliers and Adjustments'!$A$70:$I$86,TRUNC(COLUMN(AL$2)/5)+2,FALSE)*SUMIFS('EPA US Data'!$I:$I,'EPA US Data'!$D:$D,'Country Selector'!$A$2,'EPA US Data'!$J:$J,$B$1,'EPA US Data'!$C:$C,AL$2,'EPA US Data'!$G:$G,"&gt;="&amp;$A55,'EPA US Data'!$G:$G,"&lt;"&amp;$B55)*unit_conv*'State Downscaling Multipliers'!B$17</f>
        <v>1538395979.5708039</v>
      </c>
    </row>
    <row r="56" spans="1:38" ht="15.75" customHeight="1" x14ac:dyDescent="0.25">
      <c r="A56" s="49">
        <f t="shared" si="234"/>
        <v>650</v>
      </c>
      <c r="B56" s="49">
        <f t="shared" si="299"/>
        <v>700</v>
      </c>
      <c r="C56" s="105">
        <f>VLOOKUP($B$1,'Multipliers and Adjustments'!$A$70:$I$86,TRUNC(COLUMN(C$2)/5)+2,FALSE)*SUMIFS('EPA US Data'!$I:$I,'EPA US Data'!$D:$D,'Country Selector'!$A$2,'EPA US Data'!$J:$J,$B$1,'EPA US Data'!$C:$C,C$2,'EPA US Data'!$G:$G,"&gt;="&amp;$A56,'EPA US Data'!$G:$G,"&lt;"&amp;$B56)*unit_conv*'State Downscaling Multipliers'!B$17</f>
        <v>455570638.82686102</v>
      </c>
      <c r="D56" s="2">
        <f t="shared" ref="D56:G56" si="377">C56+($H56-$C56)/5</f>
        <v>442862792.97825754</v>
      </c>
      <c r="E56" s="2">
        <f t="shared" si="377"/>
        <v>430154947.12965405</v>
      </c>
      <c r="F56" s="2">
        <f t="shared" si="377"/>
        <v>417447101.28105056</v>
      </c>
      <c r="G56" s="2">
        <f t="shared" si="377"/>
        <v>404739255.43244708</v>
      </c>
      <c r="H56" s="105">
        <f>VLOOKUP($B$1,'Multipliers and Adjustments'!$A$70:$I$86,TRUNC(COLUMN(H$2)/5)+2,FALSE)*SUMIFS('EPA US Data'!$I:$I,'EPA US Data'!$D:$D,'Country Selector'!$A$2,'EPA US Data'!$J:$J,$B$1,'EPA US Data'!$C:$C,H$2,'EPA US Data'!$G:$G,"&gt;="&amp;$A56,'EPA US Data'!$G:$G,"&lt;"&amp;$B56)*unit_conv*'State Downscaling Multipliers'!B$17</f>
        <v>392031409.58384347</v>
      </c>
      <c r="I56" s="2">
        <f t="shared" ref="I56:L56" si="378">H56+($M56-$H56)/5</f>
        <v>3065990586.6251307</v>
      </c>
      <c r="J56" s="2">
        <f t="shared" si="378"/>
        <v>5739949763.6664181</v>
      </c>
      <c r="K56" s="2">
        <f t="shared" si="378"/>
        <v>8413908940.7077055</v>
      </c>
      <c r="L56" s="2">
        <f t="shared" si="378"/>
        <v>11087868117.748993</v>
      </c>
      <c r="M56" s="105">
        <f>VLOOKUP($B$1,'Multipliers and Adjustments'!$A$70:$I$86,TRUNC(COLUMN(M$2)/5)+2,FALSE)*SUMIFS('EPA US Data'!$I:$I,'EPA US Data'!$D:$D,'Country Selector'!$A$2,'EPA US Data'!$J:$J,$B$1,'EPA US Data'!$C:$C,M$2,'EPA US Data'!$G:$G,"&gt;="&amp;$A56,'EPA US Data'!$G:$G,"&lt;"&amp;$B56)*unit_conv*'State Downscaling Multipliers'!B$17</f>
        <v>13761827294.790279</v>
      </c>
      <c r="N56" s="2">
        <f t="shared" ref="N56:Q56" si="379">M56+($R56-$M56)/5</f>
        <v>11036385940.184454</v>
      </c>
      <c r="O56" s="2">
        <f t="shared" si="379"/>
        <v>8310944585.5786285</v>
      </c>
      <c r="P56" s="2">
        <f t="shared" si="379"/>
        <v>5585503230.9728031</v>
      </c>
      <c r="Q56" s="2">
        <f t="shared" si="379"/>
        <v>2860061876.3669772</v>
      </c>
      <c r="R56" s="105">
        <f>VLOOKUP($B$1,'Multipliers and Adjustments'!$A$70:$I$86,TRUNC(COLUMN(R$2)/5)+2,FALSE)*SUMIFS('EPA US Data'!$I:$I,'EPA US Data'!$D:$D,'Country Selector'!$A$2,'EPA US Data'!$J:$J,$B$1,'EPA US Data'!$C:$C,R$2,'EPA US Data'!$G:$G,"&gt;="&amp;$A56,'EPA US Data'!$G:$G,"&lt;"&amp;$B56)*unit_conv*'State Downscaling Multipliers'!B$17</f>
        <v>134620521.76114988</v>
      </c>
      <c r="S56" s="2">
        <f t="shared" ref="S56:V56" si="380">R56+($W56-$R56)/5</f>
        <v>1083880396.5658216</v>
      </c>
      <c r="T56" s="2">
        <f t="shared" si="380"/>
        <v>2033140271.3704934</v>
      </c>
      <c r="U56" s="2">
        <f t="shared" si="380"/>
        <v>2982400146.1751652</v>
      </c>
      <c r="V56" s="2">
        <f t="shared" si="380"/>
        <v>3931660020.9798369</v>
      </c>
      <c r="W56" s="105">
        <f>VLOOKUP($B$1,'Multipliers and Adjustments'!$A$70:$I$86,TRUNC(COLUMN(W$2)/5)+2,FALSE)*SUMIFS('EPA US Data'!$I:$I,'EPA US Data'!$D:$D,'Country Selector'!$A$2,'EPA US Data'!$J:$J,$B$1,'EPA US Data'!$C:$C,W$2,'EPA US Data'!$G:$G,"&gt;="&amp;$A56,'EPA US Data'!$G:$G,"&lt;"&amp;$B56)*unit_conv*'State Downscaling Multipliers'!B$17</f>
        <v>4880919895.7845097</v>
      </c>
      <c r="X56" s="2">
        <f t="shared" ref="X56:AA56" si="381">W56+($AB56-$W56)/5</f>
        <v>4060732586.3888969</v>
      </c>
      <c r="Y56" s="2">
        <f t="shared" si="381"/>
        <v>3240545276.9932842</v>
      </c>
      <c r="Z56" s="2">
        <f t="shared" si="381"/>
        <v>2420357967.5976715</v>
      </c>
      <c r="AA56" s="2">
        <f t="shared" si="381"/>
        <v>1600170658.2020586</v>
      </c>
      <c r="AB56" s="105">
        <f>VLOOKUP($B$1,'Multipliers and Adjustments'!$A$70:$I$86,TRUNC(COLUMN(AB$2)/5)+2,FALSE)*SUMIFS('EPA US Data'!$I:$I,'EPA US Data'!$D:$D,'Country Selector'!$A$2,'EPA US Data'!$J:$J,$B$1,'EPA US Data'!$C:$C,AB$2,'EPA US Data'!$G:$G,"&gt;="&amp;$A56,'EPA US Data'!$G:$G,"&lt;"&amp;$B56)*unit_conv*'State Downscaling Multipliers'!B$17</f>
        <v>779983348.80644476</v>
      </c>
      <c r="AC56" s="2">
        <f t="shared" ref="AC56:AF56" si="382">AB56+($AG56-$AB56)/5</f>
        <v>2652169878.1759377</v>
      </c>
      <c r="AD56" s="2">
        <f t="shared" si="382"/>
        <v>4524356407.5454311</v>
      </c>
      <c r="AE56" s="2">
        <f t="shared" si="382"/>
        <v>6396542936.9149246</v>
      </c>
      <c r="AF56" s="2">
        <f t="shared" si="382"/>
        <v>8268729466.2844181</v>
      </c>
      <c r="AG56" s="105">
        <f>VLOOKUP($B$1,'Multipliers and Adjustments'!$A$70:$I$86,TRUNC(COLUMN(AG$2)/5)+2,FALSE)*SUMIFS('EPA US Data'!$I:$I,'EPA US Data'!$D:$D,'Country Selector'!$A$2,'EPA US Data'!$J:$J,$B$1,'EPA US Data'!$C:$C,AG$2,'EPA US Data'!$G:$G,"&gt;="&amp;$A56,'EPA US Data'!$G:$G,"&lt;"&amp;$B56)*unit_conv*'State Downscaling Multipliers'!B$17</f>
        <v>10140915995.65391</v>
      </c>
      <c r="AH56" s="2">
        <f t="shared" ref="AH56:AK56" si="383">AG56+($AL56-$AG56)/5</f>
        <v>8112732796.5231276</v>
      </c>
      <c r="AI56" s="2">
        <f t="shared" si="383"/>
        <v>6084549597.3923454</v>
      </c>
      <c r="AJ56" s="2">
        <f t="shared" si="383"/>
        <v>4056366398.2615633</v>
      </c>
      <c r="AK56" s="2">
        <f t="shared" si="383"/>
        <v>2028183199.1307814</v>
      </c>
      <c r="AL56" s="105">
        <f>VLOOKUP($B$1,'Multipliers and Adjustments'!$A$70:$I$86,TRUNC(COLUMN(AL$2)/5)+2,FALSE)*SUMIFS('EPA US Data'!$I:$I,'EPA US Data'!$D:$D,'Country Selector'!$A$2,'EPA US Data'!$J:$J,$B$1,'EPA US Data'!$C:$C,AL$2,'EPA US Data'!$G:$G,"&gt;="&amp;$A56,'EPA US Data'!$G:$G,"&lt;"&amp;$B56)*unit_conv*'State Downscaling Multipliers'!B$17</f>
        <v>0</v>
      </c>
    </row>
    <row r="57" spans="1:38" ht="15.75" customHeight="1" x14ac:dyDescent="0.25">
      <c r="A57" s="49">
        <f t="shared" si="234"/>
        <v>700</v>
      </c>
      <c r="B57" s="49">
        <f t="shared" si="299"/>
        <v>750</v>
      </c>
      <c r="C57" s="105">
        <f>VLOOKUP($B$1,'Multipliers and Adjustments'!$A$70:$I$86,TRUNC(COLUMN(C$2)/5)+2,FALSE)*SUMIFS('EPA US Data'!$I:$I,'EPA US Data'!$D:$D,'Country Selector'!$A$2,'EPA US Data'!$J:$J,$B$1,'EPA US Data'!$C:$C,C$2,'EPA US Data'!$G:$G,"&gt;="&amp;$A57,'EPA US Data'!$G:$G,"&lt;"&amp;$B57)*unit_conv*'State Downscaling Multipliers'!B$17</f>
        <v>0</v>
      </c>
      <c r="D57" s="2">
        <f t="shared" ref="D57:G57" si="384">C57+($H57-$C57)/5</f>
        <v>0</v>
      </c>
      <c r="E57" s="2">
        <f t="shared" si="384"/>
        <v>0</v>
      </c>
      <c r="F57" s="2">
        <f t="shared" si="384"/>
        <v>0</v>
      </c>
      <c r="G57" s="2">
        <f t="shared" si="384"/>
        <v>0</v>
      </c>
      <c r="H57" s="105">
        <f>VLOOKUP($B$1,'Multipliers and Adjustments'!$A$70:$I$86,TRUNC(COLUMN(H$2)/5)+2,FALSE)*SUMIFS('EPA US Data'!$I:$I,'EPA US Data'!$D:$D,'Country Selector'!$A$2,'EPA US Data'!$J:$J,$B$1,'EPA US Data'!$C:$C,H$2,'EPA US Data'!$G:$G,"&gt;="&amp;$A57,'EPA US Data'!$G:$G,"&lt;"&amp;$B57)*unit_conv*'State Downscaling Multipliers'!B$17</f>
        <v>0</v>
      </c>
      <c r="I57" s="2">
        <f t="shared" ref="I57:L57" si="385">H57+($M57-$H57)/5</f>
        <v>0</v>
      </c>
      <c r="J57" s="2">
        <f t="shared" si="385"/>
        <v>0</v>
      </c>
      <c r="K57" s="2">
        <f t="shared" si="385"/>
        <v>0</v>
      </c>
      <c r="L57" s="2">
        <f t="shared" si="385"/>
        <v>0</v>
      </c>
      <c r="M57" s="105">
        <f>VLOOKUP($B$1,'Multipliers and Adjustments'!$A$70:$I$86,TRUNC(COLUMN(M$2)/5)+2,FALSE)*SUMIFS('EPA US Data'!$I:$I,'EPA US Data'!$D:$D,'Country Selector'!$A$2,'EPA US Data'!$J:$J,$B$1,'EPA US Data'!$C:$C,M$2,'EPA US Data'!$G:$G,"&gt;="&amp;$A57,'EPA US Data'!$G:$G,"&lt;"&amp;$B57)*unit_conv*'State Downscaling Multipliers'!B$17</f>
        <v>0</v>
      </c>
      <c r="N57" s="2">
        <f t="shared" ref="N57:Q57" si="386">M57+($R57-$M57)/5</f>
        <v>855664966.36879134</v>
      </c>
      <c r="O57" s="2">
        <f t="shared" si="386"/>
        <v>1711329932.7375827</v>
      </c>
      <c r="P57" s="2">
        <f t="shared" si="386"/>
        <v>2566994899.1063738</v>
      </c>
      <c r="Q57" s="2">
        <f t="shared" si="386"/>
        <v>3422659865.4751654</v>
      </c>
      <c r="R57" s="105">
        <f>VLOOKUP($B$1,'Multipliers and Adjustments'!$A$70:$I$86,TRUNC(COLUMN(R$2)/5)+2,FALSE)*SUMIFS('EPA US Data'!$I:$I,'EPA US Data'!$D:$D,'Country Selector'!$A$2,'EPA US Data'!$J:$J,$B$1,'EPA US Data'!$C:$C,R$2,'EPA US Data'!$G:$G,"&gt;="&amp;$A57,'EPA US Data'!$G:$G,"&lt;"&amp;$B57)*unit_conv*'State Downscaling Multipliers'!B$17</f>
        <v>4278324831.8439569</v>
      </c>
      <c r="S57" s="2">
        <f t="shared" ref="S57:V57" si="387">R57+($W57-$R57)/5</f>
        <v>3448325451.1570148</v>
      </c>
      <c r="T57" s="2">
        <f t="shared" si="387"/>
        <v>2618326070.4700727</v>
      </c>
      <c r="U57" s="2">
        <f t="shared" si="387"/>
        <v>1788326689.7831304</v>
      </c>
      <c r="V57" s="2">
        <f t="shared" si="387"/>
        <v>958327309.09618807</v>
      </c>
      <c r="W57" s="105">
        <f>VLOOKUP($B$1,'Multipliers and Adjustments'!$A$70:$I$86,TRUNC(COLUMN(W$2)/5)+2,FALSE)*SUMIFS('EPA US Data'!$I:$I,'EPA US Data'!$D:$D,'Country Selector'!$A$2,'EPA US Data'!$J:$J,$B$1,'EPA US Data'!$C:$C,W$2,'EPA US Data'!$G:$G,"&gt;="&amp;$A57,'EPA US Data'!$G:$G,"&lt;"&amp;$B57)*unit_conv*'State Downscaling Multipliers'!B$17</f>
        <v>128327928.40924564</v>
      </c>
      <c r="X57" s="2">
        <f t="shared" ref="X57:AA57" si="388">W57+($AB57-$W57)/5</f>
        <v>975979352.74234617</v>
      </c>
      <c r="Y57" s="2">
        <f t="shared" si="388"/>
        <v>1823630777.0754466</v>
      </c>
      <c r="Z57" s="2">
        <f t="shared" si="388"/>
        <v>2671282201.4085474</v>
      </c>
      <c r="AA57" s="2">
        <f t="shared" si="388"/>
        <v>3518933625.7416477</v>
      </c>
      <c r="AB57" s="105">
        <f>VLOOKUP($B$1,'Multipliers and Adjustments'!$A$70:$I$86,TRUNC(COLUMN(AB$2)/5)+2,FALSE)*SUMIFS('EPA US Data'!$I:$I,'EPA US Data'!$D:$D,'Country Selector'!$A$2,'EPA US Data'!$J:$J,$B$1,'EPA US Data'!$C:$C,AB$2,'EPA US Data'!$G:$G,"&gt;="&amp;$A57,'EPA US Data'!$G:$G,"&lt;"&amp;$B57)*unit_conv*'State Downscaling Multipliers'!B$17</f>
        <v>4366585050.074748</v>
      </c>
      <c r="AC57" s="2">
        <f t="shared" ref="AC57:AF57" si="389">AB57+($AG57-$AB57)/5</f>
        <v>4331570833.1358213</v>
      </c>
      <c r="AD57" s="2">
        <f t="shared" si="389"/>
        <v>4296556616.1968946</v>
      </c>
      <c r="AE57" s="2">
        <f t="shared" si="389"/>
        <v>4261542399.2579679</v>
      </c>
      <c r="AF57" s="2">
        <f t="shared" si="389"/>
        <v>4226528182.3190413</v>
      </c>
      <c r="AG57" s="105">
        <f>VLOOKUP($B$1,'Multipliers and Adjustments'!$A$70:$I$86,TRUNC(COLUMN(AG$2)/5)+2,FALSE)*SUMIFS('EPA US Data'!$I:$I,'EPA US Data'!$D:$D,'Country Selector'!$A$2,'EPA US Data'!$J:$J,$B$1,'EPA US Data'!$C:$C,AG$2,'EPA US Data'!$G:$G,"&gt;="&amp;$A57,'EPA US Data'!$G:$G,"&lt;"&amp;$B57)*unit_conv*'State Downscaling Multipliers'!B$17</f>
        <v>4191513965.3801136</v>
      </c>
      <c r="AH57" s="2">
        <f t="shared" ref="AH57:AK57" si="390">AG57+($AL57-$AG57)/5</f>
        <v>5384097063.9733257</v>
      </c>
      <c r="AI57" s="2">
        <f t="shared" si="390"/>
        <v>6576680162.5665379</v>
      </c>
      <c r="AJ57" s="2">
        <f t="shared" si="390"/>
        <v>7769263261.15975</v>
      </c>
      <c r="AK57" s="2">
        <f t="shared" si="390"/>
        <v>8961846359.7529621</v>
      </c>
      <c r="AL57" s="105">
        <f>VLOOKUP($B$1,'Multipliers and Adjustments'!$A$70:$I$86,TRUNC(COLUMN(AL$2)/5)+2,FALSE)*SUMIFS('EPA US Data'!$I:$I,'EPA US Data'!$D:$D,'Country Selector'!$A$2,'EPA US Data'!$J:$J,$B$1,'EPA US Data'!$C:$C,AL$2,'EPA US Data'!$G:$G,"&gt;="&amp;$A57,'EPA US Data'!$G:$G,"&lt;"&amp;$B57)*unit_conv*'State Downscaling Multipliers'!B$17</f>
        <v>10154429458.346172</v>
      </c>
    </row>
    <row r="58" spans="1:38" ht="15.75" customHeight="1" x14ac:dyDescent="0.25">
      <c r="A58" s="49">
        <f t="shared" si="234"/>
        <v>750</v>
      </c>
      <c r="B58" s="49">
        <f t="shared" si="299"/>
        <v>800</v>
      </c>
      <c r="C58" s="105">
        <f>VLOOKUP($B$1,'Multipliers and Adjustments'!$A$70:$I$86,TRUNC(COLUMN(C$2)/5)+2,FALSE)*SUMIFS('EPA US Data'!$I:$I,'EPA US Data'!$D:$D,'Country Selector'!$A$2,'EPA US Data'!$J:$J,$B$1,'EPA US Data'!$C:$C,C$2,'EPA US Data'!$G:$G,"&gt;="&amp;$A58,'EPA US Data'!$G:$G,"&lt;"&amp;$B58)*unit_conv*'State Downscaling Multipliers'!B$17</f>
        <v>7060801.4571843147</v>
      </c>
      <c r="D58" s="2">
        <f t="shared" ref="D58:G58" si="391">C58+($H58-$C58)/5</f>
        <v>5648641.1657474516</v>
      </c>
      <c r="E58" s="2">
        <f t="shared" si="391"/>
        <v>4236480.8743105885</v>
      </c>
      <c r="F58" s="2">
        <f t="shared" si="391"/>
        <v>2824320.5828737253</v>
      </c>
      <c r="G58" s="2">
        <f t="shared" si="391"/>
        <v>1412160.2914368624</v>
      </c>
      <c r="H58" s="105">
        <f>VLOOKUP($B$1,'Multipliers and Adjustments'!$A$70:$I$86,TRUNC(COLUMN(H$2)/5)+2,FALSE)*SUMIFS('EPA US Data'!$I:$I,'EPA US Data'!$D:$D,'Country Selector'!$A$2,'EPA US Data'!$J:$J,$B$1,'EPA US Data'!$C:$C,H$2,'EPA US Data'!$G:$G,"&gt;="&amp;$A58,'EPA US Data'!$G:$G,"&lt;"&amp;$B58)*unit_conv*'State Downscaling Multipliers'!B$17</f>
        <v>0</v>
      </c>
      <c r="I58" s="2">
        <f t="shared" ref="I58:L58" si="392">H58+($M58-$H58)/5</f>
        <v>24296646.569396954</v>
      </c>
      <c r="J58" s="2">
        <f t="shared" si="392"/>
        <v>48593293.138793908</v>
      </c>
      <c r="K58" s="2">
        <f t="shared" si="392"/>
        <v>72889939.708190858</v>
      </c>
      <c r="L58" s="2">
        <f t="shared" si="392"/>
        <v>97186586.277587816</v>
      </c>
      <c r="M58" s="105">
        <f>VLOOKUP($B$1,'Multipliers and Adjustments'!$A$70:$I$86,TRUNC(COLUMN(M$2)/5)+2,FALSE)*SUMIFS('EPA US Data'!$I:$I,'EPA US Data'!$D:$D,'Country Selector'!$A$2,'EPA US Data'!$J:$J,$B$1,'EPA US Data'!$C:$C,M$2,'EPA US Data'!$G:$G,"&gt;="&amp;$A58,'EPA US Data'!$G:$G,"&lt;"&amp;$B58)*unit_conv*'State Downscaling Multipliers'!B$17</f>
        <v>121483232.84698477</v>
      </c>
      <c r="N58" s="2">
        <f t="shared" ref="N58:Q58" si="393">M58+($R58-$M58)/5</f>
        <v>97186586.277587816</v>
      </c>
      <c r="O58" s="2">
        <f t="shared" si="393"/>
        <v>72889939.708190858</v>
      </c>
      <c r="P58" s="2">
        <f t="shared" si="393"/>
        <v>48593293.138793901</v>
      </c>
      <c r="Q58" s="2">
        <f t="shared" si="393"/>
        <v>24296646.569396947</v>
      </c>
      <c r="R58" s="105">
        <f>VLOOKUP($B$1,'Multipliers and Adjustments'!$A$70:$I$86,TRUNC(COLUMN(R$2)/5)+2,FALSE)*SUMIFS('EPA US Data'!$I:$I,'EPA US Data'!$D:$D,'Country Selector'!$A$2,'EPA US Data'!$J:$J,$B$1,'EPA US Data'!$C:$C,R$2,'EPA US Data'!$G:$G,"&gt;="&amp;$A58,'EPA US Data'!$G:$G,"&lt;"&amp;$B58)*unit_conv*'State Downscaling Multipliers'!B$17</f>
        <v>0</v>
      </c>
      <c r="S58" s="2">
        <f t="shared" ref="S58:V58" si="394">R58+($W58-$R58)/5</f>
        <v>4349829.8139138557</v>
      </c>
      <c r="T58" s="2">
        <f t="shared" si="394"/>
        <v>8699659.6278277114</v>
      </c>
      <c r="U58" s="2">
        <f t="shared" si="394"/>
        <v>13049489.441741567</v>
      </c>
      <c r="V58" s="2">
        <f t="shared" si="394"/>
        <v>17399319.255655423</v>
      </c>
      <c r="W58" s="105">
        <f>VLOOKUP($B$1,'Multipliers and Adjustments'!$A$70:$I$86,TRUNC(COLUMN(W$2)/5)+2,FALSE)*SUMIFS('EPA US Data'!$I:$I,'EPA US Data'!$D:$D,'Country Selector'!$A$2,'EPA US Data'!$J:$J,$B$1,'EPA US Data'!$C:$C,W$2,'EPA US Data'!$G:$G,"&gt;="&amp;$A58,'EPA US Data'!$G:$G,"&lt;"&amp;$B58)*unit_conv*'State Downscaling Multipliers'!B$17</f>
        <v>21749149.069569279</v>
      </c>
      <c r="X58" s="2">
        <f t="shared" ref="X58:AA58" si="395">W58+($AB58-$W58)/5</f>
        <v>43099429.373501599</v>
      </c>
      <c r="Y58" s="2">
        <f t="shared" si="395"/>
        <v>64449709.677433923</v>
      </c>
      <c r="Z58" s="2">
        <f t="shared" si="395"/>
        <v>85799989.981366247</v>
      </c>
      <c r="AA58" s="2">
        <f t="shared" si="395"/>
        <v>107150270.28529857</v>
      </c>
      <c r="AB58" s="105">
        <f>VLOOKUP($B$1,'Multipliers and Adjustments'!$A$70:$I$86,TRUNC(COLUMN(AB$2)/5)+2,FALSE)*SUMIFS('EPA US Data'!$I:$I,'EPA US Data'!$D:$D,'Country Selector'!$A$2,'EPA US Data'!$J:$J,$B$1,'EPA US Data'!$C:$C,AB$2,'EPA US Data'!$G:$G,"&gt;="&amp;$A58,'EPA US Data'!$G:$G,"&lt;"&amp;$B58)*unit_conv*'State Downscaling Multipliers'!B$17</f>
        <v>128500550.5892309</v>
      </c>
      <c r="AC58" s="2">
        <f t="shared" ref="AC58:AF58" si="396">AB58+($AG58-$AB58)/5</f>
        <v>128422362.7832188</v>
      </c>
      <c r="AD58" s="2">
        <f t="shared" si="396"/>
        <v>128344174.97720671</v>
      </c>
      <c r="AE58" s="2">
        <f t="shared" si="396"/>
        <v>128265987.17119461</v>
      </c>
      <c r="AF58" s="2">
        <f t="shared" si="396"/>
        <v>128187799.36518252</v>
      </c>
      <c r="AG58" s="105">
        <f>VLOOKUP($B$1,'Multipliers and Adjustments'!$A$70:$I$86,TRUNC(COLUMN(AG$2)/5)+2,FALSE)*SUMIFS('EPA US Data'!$I:$I,'EPA US Data'!$D:$D,'Country Selector'!$A$2,'EPA US Data'!$J:$J,$B$1,'EPA US Data'!$C:$C,AG$2,'EPA US Data'!$G:$G,"&gt;="&amp;$A58,'EPA US Data'!$G:$G,"&lt;"&amp;$B58)*unit_conv*'State Downscaling Multipliers'!B$17</f>
        <v>128109611.55917042</v>
      </c>
      <c r="AH58" s="2">
        <f t="shared" ref="AH58:AK58" si="397">AG58+($AL58-$AG58)/5</f>
        <v>906420823.72682023</v>
      </c>
      <c r="AI58" s="2">
        <f t="shared" si="397"/>
        <v>1684732035.8944702</v>
      </c>
      <c r="AJ58" s="2">
        <f t="shared" si="397"/>
        <v>2463043248.06212</v>
      </c>
      <c r="AK58" s="2">
        <f t="shared" si="397"/>
        <v>3241354460.2297697</v>
      </c>
      <c r="AL58" s="105">
        <f>VLOOKUP($B$1,'Multipliers and Adjustments'!$A$70:$I$86,TRUNC(COLUMN(AL$2)/5)+2,FALSE)*SUMIFS('EPA US Data'!$I:$I,'EPA US Data'!$D:$D,'Country Selector'!$A$2,'EPA US Data'!$J:$J,$B$1,'EPA US Data'!$C:$C,AL$2,'EPA US Data'!$G:$G,"&gt;="&amp;$A58,'EPA US Data'!$G:$G,"&lt;"&amp;$B58)*unit_conv*'State Downscaling Multipliers'!B$17</f>
        <v>4019665672.3974195</v>
      </c>
    </row>
    <row r="59" spans="1:38" ht="15.75" customHeight="1" x14ac:dyDescent="0.25">
      <c r="A59" s="49">
        <f t="shared" si="234"/>
        <v>800</v>
      </c>
      <c r="B59" s="49">
        <f t="shared" si="299"/>
        <v>850</v>
      </c>
      <c r="C59" s="105">
        <f>VLOOKUP($B$1,'Multipliers and Adjustments'!$A$70:$I$86,TRUNC(COLUMN(C$2)/5)+2,FALSE)*SUMIFS('EPA US Data'!$I:$I,'EPA US Data'!$D:$D,'Country Selector'!$A$2,'EPA US Data'!$J:$J,$B$1,'EPA US Data'!$C:$C,C$2,'EPA US Data'!$G:$G,"&gt;="&amp;$A59,'EPA US Data'!$G:$G,"&lt;"&amp;$B59)*unit_conv*'State Downscaling Multipliers'!B$17</f>
        <v>122536897.89902037</v>
      </c>
      <c r="D59" s="2">
        <f t="shared" ref="D59:G59" si="398">C59+($H59-$C59)/5</f>
        <v>99377194.414866179</v>
      </c>
      <c r="E59" s="2">
        <f t="shared" si="398"/>
        <v>76217490.930711985</v>
      </c>
      <c r="F59" s="2">
        <f t="shared" si="398"/>
        <v>53057787.446557783</v>
      </c>
      <c r="G59" s="2">
        <f t="shared" si="398"/>
        <v>29898083.962403581</v>
      </c>
      <c r="H59" s="105">
        <f>VLOOKUP($B$1,'Multipliers and Adjustments'!$A$70:$I$86,TRUNC(COLUMN(H$2)/5)+2,FALSE)*SUMIFS('EPA US Data'!$I:$I,'EPA US Data'!$D:$D,'Country Selector'!$A$2,'EPA US Data'!$J:$J,$B$1,'EPA US Data'!$C:$C,H$2,'EPA US Data'!$G:$G,"&gt;="&amp;$A59,'EPA US Data'!$G:$G,"&lt;"&amp;$B59)*unit_conv*'State Downscaling Multipliers'!B$17</f>
        <v>6738380.4782493534</v>
      </c>
      <c r="I59" s="2">
        <f t="shared" ref="I59:L59" si="399">H59+($M59-$H59)/5</f>
        <v>5390704.3825994823</v>
      </c>
      <c r="J59" s="2">
        <f t="shared" si="399"/>
        <v>4043028.2869496117</v>
      </c>
      <c r="K59" s="2">
        <f t="shared" si="399"/>
        <v>2695352.1912997412</v>
      </c>
      <c r="L59" s="2">
        <f t="shared" si="399"/>
        <v>1347676.0956498706</v>
      </c>
      <c r="M59" s="105">
        <f>VLOOKUP($B$1,'Multipliers and Adjustments'!$A$70:$I$86,TRUNC(COLUMN(M$2)/5)+2,FALSE)*SUMIFS('EPA US Data'!$I:$I,'EPA US Data'!$D:$D,'Country Selector'!$A$2,'EPA US Data'!$J:$J,$B$1,'EPA US Data'!$C:$C,M$2,'EPA US Data'!$G:$G,"&gt;="&amp;$A59,'EPA US Data'!$G:$G,"&lt;"&amp;$B59)*unit_conv*'State Downscaling Multipliers'!B$17</f>
        <v>0</v>
      </c>
      <c r="N59" s="2">
        <f t="shared" ref="N59:Q59" si="400">M59+($R59-$M59)/5</f>
        <v>1402229775.1099734</v>
      </c>
      <c r="O59" s="2">
        <f t="shared" si="400"/>
        <v>2804459550.2199469</v>
      </c>
      <c r="P59" s="2">
        <f t="shared" si="400"/>
        <v>4206689325.3299203</v>
      </c>
      <c r="Q59" s="2">
        <f t="shared" si="400"/>
        <v>5608919100.4398937</v>
      </c>
      <c r="R59" s="105">
        <f>VLOOKUP($B$1,'Multipliers and Adjustments'!$A$70:$I$86,TRUNC(COLUMN(R$2)/5)+2,FALSE)*SUMIFS('EPA US Data'!$I:$I,'EPA US Data'!$D:$D,'Country Selector'!$A$2,'EPA US Data'!$J:$J,$B$1,'EPA US Data'!$C:$C,R$2,'EPA US Data'!$G:$G,"&gt;="&amp;$A59,'EPA US Data'!$G:$G,"&lt;"&amp;$B59)*unit_conv*'State Downscaling Multipliers'!B$17</f>
        <v>7011148875.5498667</v>
      </c>
      <c r="S59" s="2">
        <f t="shared" ref="S59:V59" si="401">R59+($W59-$R59)/5</f>
        <v>5608919100.4398937</v>
      </c>
      <c r="T59" s="2">
        <f t="shared" si="401"/>
        <v>4206689325.3299203</v>
      </c>
      <c r="U59" s="2">
        <f t="shared" si="401"/>
        <v>2804459550.2199469</v>
      </c>
      <c r="V59" s="2">
        <f t="shared" si="401"/>
        <v>1402229775.1099734</v>
      </c>
      <c r="W59" s="105">
        <f>VLOOKUP($B$1,'Multipliers and Adjustments'!$A$70:$I$86,TRUNC(COLUMN(W$2)/5)+2,FALSE)*SUMIFS('EPA US Data'!$I:$I,'EPA US Data'!$D:$D,'Country Selector'!$A$2,'EPA US Data'!$J:$J,$B$1,'EPA US Data'!$C:$C,W$2,'EPA US Data'!$G:$G,"&gt;="&amp;$A59,'EPA US Data'!$G:$G,"&lt;"&amp;$B59)*unit_conv*'State Downscaling Multipliers'!B$17</f>
        <v>0</v>
      </c>
      <c r="X59" s="2">
        <f t="shared" ref="X59:AA59" si="402">W59+($AB59-$W59)/5</f>
        <v>4310650.1555509875</v>
      </c>
      <c r="Y59" s="2">
        <f t="shared" si="402"/>
        <v>8621300.3111019749</v>
      </c>
      <c r="Z59" s="2">
        <f t="shared" si="402"/>
        <v>12931950.466652963</v>
      </c>
      <c r="AA59" s="2">
        <f t="shared" si="402"/>
        <v>17242600.62220395</v>
      </c>
      <c r="AB59" s="105">
        <f>VLOOKUP($B$1,'Multipliers and Adjustments'!$A$70:$I$86,TRUNC(COLUMN(AB$2)/5)+2,FALSE)*SUMIFS('EPA US Data'!$I:$I,'EPA US Data'!$D:$D,'Country Selector'!$A$2,'EPA US Data'!$J:$J,$B$1,'EPA US Data'!$C:$C,AB$2,'EPA US Data'!$G:$G,"&gt;="&amp;$A59,'EPA US Data'!$G:$G,"&lt;"&amp;$B59)*unit_conv*'State Downscaling Multipliers'!B$17</f>
        <v>21553250.777754936</v>
      </c>
      <c r="AC59" s="2">
        <f t="shared" ref="AC59:AF59" si="403">AB59+($AG59-$AB59)/5</f>
        <v>17242600.62220395</v>
      </c>
      <c r="AD59" s="2">
        <f t="shared" si="403"/>
        <v>12931950.466652963</v>
      </c>
      <c r="AE59" s="2">
        <f t="shared" si="403"/>
        <v>8621300.3111019768</v>
      </c>
      <c r="AF59" s="2">
        <f t="shared" si="403"/>
        <v>4310650.1555509893</v>
      </c>
      <c r="AG59" s="105">
        <f>VLOOKUP($B$1,'Multipliers and Adjustments'!$A$70:$I$86,TRUNC(COLUMN(AG$2)/5)+2,FALSE)*SUMIFS('EPA US Data'!$I:$I,'EPA US Data'!$D:$D,'Country Selector'!$A$2,'EPA US Data'!$J:$J,$B$1,'EPA US Data'!$C:$C,AG$2,'EPA US Data'!$G:$G,"&gt;="&amp;$A59,'EPA US Data'!$G:$G,"&lt;"&amp;$B59)*unit_conv*'State Downscaling Multipliers'!B$17</f>
        <v>0</v>
      </c>
      <c r="AH59" s="2">
        <f t="shared" ref="AH59:AK59" si="404">AG59+($AL59-$AG59)/5</f>
        <v>25509919.108530663</v>
      </c>
      <c r="AI59" s="2">
        <f t="shared" si="404"/>
        <v>51019838.217061326</v>
      </c>
      <c r="AJ59" s="2">
        <f t="shared" si="404"/>
        <v>76529757.325591981</v>
      </c>
      <c r="AK59" s="2">
        <f t="shared" si="404"/>
        <v>102039676.43412265</v>
      </c>
      <c r="AL59" s="105">
        <f>VLOOKUP($B$1,'Multipliers and Adjustments'!$A$70:$I$86,TRUNC(COLUMN(AL$2)/5)+2,FALSE)*SUMIFS('EPA US Data'!$I:$I,'EPA US Data'!$D:$D,'Country Selector'!$A$2,'EPA US Data'!$J:$J,$B$1,'EPA US Data'!$C:$C,AL$2,'EPA US Data'!$G:$G,"&gt;="&amp;$A59,'EPA US Data'!$G:$G,"&lt;"&amp;$B59)*unit_conv*'State Downscaling Multipliers'!B$17</f>
        <v>127549595.54265332</v>
      </c>
    </row>
    <row r="60" spans="1:38" ht="15.75" customHeight="1" x14ac:dyDescent="0.25">
      <c r="A60" s="49">
        <f t="shared" si="234"/>
        <v>850</v>
      </c>
      <c r="B60" s="49">
        <f t="shared" si="299"/>
        <v>900</v>
      </c>
      <c r="C60" s="105">
        <f>VLOOKUP($B$1,'Multipliers and Adjustments'!$A$70:$I$86,TRUNC(COLUMN(C$2)/5)+2,FALSE)*SUMIFS('EPA US Data'!$I:$I,'EPA US Data'!$D:$D,'Country Selector'!$A$2,'EPA US Data'!$J:$J,$B$1,'EPA US Data'!$C:$C,C$2,'EPA US Data'!$G:$G,"&gt;="&amp;$A60,'EPA US Data'!$G:$G,"&lt;"&amp;$B60)*unit_conv*'State Downscaling Multipliers'!B$17</f>
        <v>1021914337.1295629</v>
      </c>
      <c r="D60" s="2">
        <f t="shared" ref="D60:G60" si="405">C60+($H60-$C60)/5</f>
        <v>836194527.80738616</v>
      </c>
      <c r="E60" s="2">
        <f t="shared" si="405"/>
        <v>650474718.48520947</v>
      </c>
      <c r="F60" s="2">
        <f t="shared" si="405"/>
        <v>464754909.16303277</v>
      </c>
      <c r="G60" s="2">
        <f t="shared" si="405"/>
        <v>279035099.84085608</v>
      </c>
      <c r="H60" s="105">
        <f>VLOOKUP($B$1,'Multipliers and Adjustments'!$A$70:$I$86,TRUNC(COLUMN(H$2)/5)+2,FALSE)*SUMIFS('EPA US Data'!$I:$I,'EPA US Data'!$D:$D,'Country Selector'!$A$2,'EPA US Data'!$J:$J,$B$1,'EPA US Data'!$C:$C,H$2,'EPA US Data'!$G:$G,"&gt;="&amp;$A60,'EPA US Data'!$G:$G,"&lt;"&amp;$B60)*unit_conv*'State Downscaling Multipliers'!B$17</f>
        <v>93315290.518679395</v>
      </c>
      <c r="I60" s="2">
        <f t="shared" ref="I60:L60" si="406">H60+($M60-$H60)/5</f>
        <v>90145781.149139807</v>
      </c>
      <c r="J60" s="2">
        <f t="shared" si="406"/>
        <v>86976271.779600218</v>
      </c>
      <c r="K60" s="2">
        <f t="shared" si="406"/>
        <v>83806762.410060629</v>
      </c>
      <c r="L60" s="2">
        <f t="shared" si="406"/>
        <v>80637253.040521041</v>
      </c>
      <c r="M60" s="105">
        <f>VLOOKUP($B$1,'Multipliers and Adjustments'!$A$70:$I$86,TRUNC(COLUMN(M$2)/5)+2,FALSE)*SUMIFS('EPA US Data'!$I:$I,'EPA US Data'!$D:$D,'Country Selector'!$A$2,'EPA US Data'!$J:$J,$B$1,'EPA US Data'!$C:$C,M$2,'EPA US Data'!$G:$G,"&gt;="&amp;$A60,'EPA US Data'!$G:$G,"&lt;"&amp;$B60)*unit_conv*'State Downscaling Multipliers'!B$17</f>
        <v>77467743.670981437</v>
      </c>
      <c r="N60" s="2">
        <f t="shared" ref="N60:Q60" si="407">M60+($R60-$M60)/5</f>
        <v>61974194.936785147</v>
      </c>
      <c r="O60" s="2">
        <f t="shared" si="407"/>
        <v>46480646.202588856</v>
      </c>
      <c r="P60" s="2">
        <f t="shared" si="407"/>
        <v>30987097.46839257</v>
      </c>
      <c r="Q60" s="2">
        <f t="shared" si="407"/>
        <v>15493548.734196283</v>
      </c>
      <c r="R60" s="105">
        <f>VLOOKUP($B$1,'Multipliers and Adjustments'!$A$70:$I$86,TRUNC(COLUMN(R$2)/5)+2,FALSE)*SUMIFS('EPA US Data'!$I:$I,'EPA US Data'!$D:$D,'Country Selector'!$A$2,'EPA US Data'!$J:$J,$B$1,'EPA US Data'!$C:$C,R$2,'EPA US Data'!$G:$G,"&gt;="&amp;$A60,'EPA US Data'!$G:$G,"&lt;"&amp;$B60)*unit_conv*'State Downscaling Multipliers'!B$17</f>
        <v>0</v>
      </c>
      <c r="S60" s="2">
        <f t="shared" ref="S60:V60" si="408">R60+($W60-$R60)/5</f>
        <v>47406777.708269924</v>
      </c>
      <c r="T60" s="2">
        <f t="shared" si="408"/>
        <v>94813555.416539848</v>
      </c>
      <c r="U60" s="2">
        <f t="shared" si="408"/>
        <v>142220333.12480977</v>
      </c>
      <c r="V60" s="2">
        <f t="shared" si="408"/>
        <v>189627110.8330797</v>
      </c>
      <c r="W60" s="105">
        <f>VLOOKUP($B$1,'Multipliers and Adjustments'!$A$70:$I$86,TRUNC(COLUMN(W$2)/5)+2,FALSE)*SUMIFS('EPA US Data'!$I:$I,'EPA US Data'!$D:$D,'Country Selector'!$A$2,'EPA US Data'!$J:$J,$B$1,'EPA US Data'!$C:$C,W$2,'EPA US Data'!$G:$G,"&gt;="&amp;$A60,'EPA US Data'!$G:$G,"&lt;"&amp;$B60)*unit_conv*'State Downscaling Multipliers'!B$17</f>
        <v>237033888.54134962</v>
      </c>
      <c r="X60" s="2">
        <f t="shared" ref="X60:AA60" si="409">W60+($AB60-$W60)/5</f>
        <v>189627110.8330797</v>
      </c>
      <c r="Y60" s="2">
        <f t="shared" si="409"/>
        <v>142220333.12480977</v>
      </c>
      <c r="Z60" s="2">
        <f t="shared" si="409"/>
        <v>94813555.416539848</v>
      </c>
      <c r="AA60" s="2">
        <f t="shared" si="409"/>
        <v>47406777.708269924</v>
      </c>
      <c r="AB60" s="105">
        <f>VLOOKUP($B$1,'Multipliers and Adjustments'!$A$70:$I$86,TRUNC(COLUMN(AB$2)/5)+2,FALSE)*SUMIFS('EPA US Data'!$I:$I,'EPA US Data'!$D:$D,'Country Selector'!$A$2,'EPA US Data'!$J:$J,$B$1,'EPA US Data'!$C:$C,AB$2,'EPA US Data'!$G:$G,"&gt;="&amp;$A60,'EPA US Data'!$G:$G,"&lt;"&amp;$B60)*unit_conv*'State Downscaling Multipliers'!B$17</f>
        <v>0</v>
      </c>
      <c r="AC60" s="2">
        <f t="shared" ref="AC60:AF60" si="410">AB60+($AG60-$AB60)/5</f>
        <v>4259435.5233219583</v>
      </c>
      <c r="AD60" s="2">
        <f t="shared" si="410"/>
        <v>8518871.0466439165</v>
      </c>
      <c r="AE60" s="2">
        <f t="shared" si="410"/>
        <v>12778306.569965875</v>
      </c>
      <c r="AF60" s="2">
        <f t="shared" si="410"/>
        <v>17037742.093287833</v>
      </c>
      <c r="AG60" s="105">
        <f>VLOOKUP($B$1,'Multipliers and Adjustments'!$A$70:$I$86,TRUNC(COLUMN(AG$2)/5)+2,FALSE)*SUMIFS('EPA US Data'!$I:$I,'EPA US Data'!$D:$D,'Country Selector'!$A$2,'EPA US Data'!$J:$J,$B$1,'EPA US Data'!$C:$C,AG$2,'EPA US Data'!$G:$G,"&gt;="&amp;$A60,'EPA US Data'!$G:$G,"&lt;"&amp;$B60)*unit_conv*'State Downscaling Multipliers'!B$17</f>
        <v>21297177.616609793</v>
      </c>
      <c r="AH60" s="2">
        <f t="shared" ref="AH60:AK60" si="411">AG60+($AL60-$AG60)/5</f>
        <v>17037742.093287833</v>
      </c>
      <c r="AI60" s="2">
        <f t="shared" si="411"/>
        <v>12778306.569965875</v>
      </c>
      <c r="AJ60" s="2">
        <f t="shared" si="411"/>
        <v>8518871.0466439165</v>
      </c>
      <c r="AK60" s="2">
        <f t="shared" si="411"/>
        <v>4259435.5233219583</v>
      </c>
      <c r="AL60" s="105">
        <f>VLOOKUP($B$1,'Multipliers and Adjustments'!$A$70:$I$86,TRUNC(COLUMN(AL$2)/5)+2,FALSE)*SUMIFS('EPA US Data'!$I:$I,'EPA US Data'!$D:$D,'Country Selector'!$A$2,'EPA US Data'!$J:$J,$B$1,'EPA US Data'!$C:$C,AL$2,'EPA US Data'!$G:$G,"&gt;="&amp;$A60,'EPA US Data'!$G:$G,"&lt;"&amp;$B60)*unit_conv*'State Downscaling Multipliers'!B$17</f>
        <v>0</v>
      </c>
    </row>
    <row r="61" spans="1:38" ht="15.75" customHeight="1" x14ac:dyDescent="0.25">
      <c r="A61" s="49">
        <f t="shared" si="234"/>
        <v>900</v>
      </c>
      <c r="B61" s="49">
        <f t="shared" si="299"/>
        <v>950</v>
      </c>
      <c r="C61" s="105">
        <f>VLOOKUP($B$1,'Multipliers and Adjustments'!$A$70:$I$86,TRUNC(COLUMN(C$2)/5)+2,FALSE)*SUMIFS('EPA US Data'!$I:$I,'EPA US Data'!$D:$D,'Country Selector'!$A$2,'EPA US Data'!$J:$J,$B$1,'EPA US Data'!$C:$C,C$2,'EPA US Data'!$G:$G,"&gt;="&amp;$A61,'EPA US Data'!$G:$G,"&lt;"&amp;$B61)*unit_conv*'State Downscaling Multipliers'!B$17</f>
        <v>0</v>
      </c>
      <c r="D61" s="2">
        <f t="shared" ref="D61:G61" si="412">C61+($H61-$C61)/5</f>
        <v>62232905.075156331</v>
      </c>
      <c r="E61" s="2">
        <f t="shared" si="412"/>
        <v>124465810.15031266</v>
      </c>
      <c r="F61" s="2">
        <f t="shared" si="412"/>
        <v>186698715.22546899</v>
      </c>
      <c r="G61" s="2">
        <f t="shared" si="412"/>
        <v>248931620.30062532</v>
      </c>
      <c r="H61" s="105">
        <f>VLOOKUP($B$1,'Multipliers and Adjustments'!$A$70:$I$86,TRUNC(COLUMN(H$2)/5)+2,FALSE)*SUMIFS('EPA US Data'!$I:$I,'EPA US Data'!$D:$D,'Country Selector'!$A$2,'EPA US Data'!$J:$J,$B$1,'EPA US Data'!$C:$C,H$2,'EPA US Data'!$G:$G,"&gt;="&amp;$A61,'EPA US Data'!$G:$G,"&lt;"&amp;$B61)*unit_conv*'State Downscaling Multipliers'!B$17</f>
        <v>311164525.37578166</v>
      </c>
      <c r="I61" s="2">
        <f t="shared" ref="I61:L61" si="413">H61+($M61-$H61)/5</f>
        <v>248931620.30062532</v>
      </c>
      <c r="J61" s="2">
        <f t="shared" si="413"/>
        <v>186698715.22546899</v>
      </c>
      <c r="K61" s="2">
        <f t="shared" si="413"/>
        <v>124465810.15031266</v>
      </c>
      <c r="L61" s="2">
        <f t="shared" si="413"/>
        <v>62232905.075156331</v>
      </c>
      <c r="M61" s="105">
        <f>VLOOKUP($B$1,'Multipliers and Adjustments'!$A$70:$I$86,TRUNC(COLUMN(M$2)/5)+2,FALSE)*SUMIFS('EPA US Data'!$I:$I,'EPA US Data'!$D:$D,'Country Selector'!$A$2,'EPA US Data'!$J:$J,$B$1,'EPA US Data'!$C:$C,M$2,'EPA US Data'!$G:$G,"&gt;="&amp;$A61,'EPA US Data'!$G:$G,"&lt;"&amp;$B61)*unit_conv*'State Downscaling Multipliers'!B$17</f>
        <v>0</v>
      </c>
      <c r="N61" s="2">
        <f t="shared" ref="N61:Q61" si="414">M61+($R61-$M61)/5</f>
        <v>19824493.924992464</v>
      </c>
      <c r="O61" s="2">
        <f t="shared" si="414"/>
        <v>39648987.849984929</v>
      </c>
      <c r="P61" s="2">
        <f t="shared" si="414"/>
        <v>59473481.774977393</v>
      </c>
      <c r="Q61" s="2">
        <f t="shared" si="414"/>
        <v>79297975.699969858</v>
      </c>
      <c r="R61" s="105">
        <f>VLOOKUP($B$1,'Multipliers and Adjustments'!$A$70:$I$86,TRUNC(COLUMN(R$2)/5)+2,FALSE)*SUMIFS('EPA US Data'!$I:$I,'EPA US Data'!$D:$D,'Country Selector'!$A$2,'EPA US Data'!$J:$J,$B$1,'EPA US Data'!$C:$C,R$2,'EPA US Data'!$G:$G,"&gt;="&amp;$A61,'EPA US Data'!$G:$G,"&lt;"&amp;$B61)*unit_conv*'State Downscaling Multipliers'!B$17</f>
        <v>99122469.62496233</v>
      </c>
      <c r="S61" s="2">
        <f t="shared" ref="S61:V61" si="415">R61+($W61-$R61)/5</f>
        <v>79297975.699969858</v>
      </c>
      <c r="T61" s="2">
        <f t="shared" si="415"/>
        <v>59473481.774977393</v>
      </c>
      <c r="U61" s="2">
        <f t="shared" si="415"/>
        <v>39648987.849984929</v>
      </c>
      <c r="V61" s="2">
        <f t="shared" si="415"/>
        <v>19824493.924992464</v>
      </c>
      <c r="W61" s="105">
        <f>VLOOKUP($B$1,'Multipliers and Adjustments'!$A$70:$I$86,TRUNC(COLUMN(W$2)/5)+2,FALSE)*SUMIFS('EPA US Data'!$I:$I,'EPA US Data'!$D:$D,'Country Selector'!$A$2,'EPA US Data'!$J:$J,$B$1,'EPA US Data'!$C:$C,W$2,'EPA US Data'!$G:$G,"&gt;="&amp;$A61,'EPA US Data'!$G:$G,"&lt;"&amp;$B61)*unit_conv*'State Downscaling Multipliers'!B$17</f>
        <v>0</v>
      </c>
      <c r="X61" s="2">
        <f t="shared" ref="X61:AA61" si="416">W61+($AB61-$W61)/5</f>
        <v>21027474.863131553</v>
      </c>
      <c r="Y61" s="2">
        <f t="shared" si="416"/>
        <v>42054949.726263106</v>
      </c>
      <c r="Z61" s="2">
        <f t="shared" si="416"/>
        <v>63082424.589394659</v>
      </c>
      <c r="AA61" s="2">
        <f t="shared" si="416"/>
        <v>84109899.452526212</v>
      </c>
      <c r="AB61" s="105">
        <f>VLOOKUP($B$1,'Multipliers and Adjustments'!$A$70:$I$86,TRUNC(COLUMN(AB$2)/5)+2,FALSE)*SUMIFS('EPA US Data'!$I:$I,'EPA US Data'!$D:$D,'Country Selector'!$A$2,'EPA US Data'!$J:$J,$B$1,'EPA US Data'!$C:$C,AB$2,'EPA US Data'!$G:$G,"&gt;="&amp;$A61,'EPA US Data'!$G:$G,"&lt;"&amp;$B61)*unit_conv*'State Downscaling Multipliers'!B$17</f>
        <v>105137374.31565776</v>
      </c>
      <c r="AC61" s="2">
        <f t="shared" ref="AC61:AF61" si="417">AB61+($AG61-$AB61)/5</f>
        <v>86242054.534737378</v>
      </c>
      <c r="AD61" s="2">
        <f t="shared" si="417"/>
        <v>67346734.753816992</v>
      </c>
      <c r="AE61" s="2">
        <f t="shared" si="417"/>
        <v>48451414.972896606</v>
      </c>
      <c r="AF61" s="2">
        <f t="shared" si="417"/>
        <v>29556095.191976223</v>
      </c>
      <c r="AG61" s="105">
        <f>VLOOKUP($B$1,'Multipliers and Adjustments'!$A$70:$I$86,TRUNC(COLUMN(AG$2)/5)+2,FALSE)*SUMIFS('EPA US Data'!$I:$I,'EPA US Data'!$D:$D,'Country Selector'!$A$2,'EPA US Data'!$J:$J,$B$1,'EPA US Data'!$C:$C,AG$2,'EPA US Data'!$G:$G,"&gt;="&amp;$A61,'EPA US Data'!$G:$G,"&lt;"&amp;$B61)*unit_conv*'State Downscaling Multipliers'!B$17</f>
        <v>10660775.411055848</v>
      </c>
      <c r="AH61" s="2">
        <f t="shared" ref="AH61:AK61" si="418">AG61+($AL61-$AG61)/5</f>
        <v>12702012.088929392</v>
      </c>
      <c r="AI61" s="2">
        <f t="shared" si="418"/>
        <v>14743248.766802937</v>
      </c>
      <c r="AJ61" s="2">
        <f t="shared" si="418"/>
        <v>16784485.444676481</v>
      </c>
      <c r="AK61" s="2">
        <f t="shared" si="418"/>
        <v>18825722.122550026</v>
      </c>
      <c r="AL61" s="105">
        <f>VLOOKUP($B$1,'Multipliers and Adjustments'!$A$70:$I$86,TRUNC(COLUMN(AL$2)/5)+2,FALSE)*SUMIFS('EPA US Data'!$I:$I,'EPA US Data'!$D:$D,'Country Selector'!$A$2,'EPA US Data'!$J:$J,$B$1,'EPA US Data'!$C:$C,AL$2,'EPA US Data'!$G:$G,"&gt;="&amp;$A61,'EPA US Data'!$G:$G,"&lt;"&amp;$B61)*unit_conv*'State Downscaling Multipliers'!B$17</f>
        <v>20866958.800423566</v>
      </c>
    </row>
    <row r="62" spans="1:38" ht="15.75" customHeight="1" x14ac:dyDescent="0.25">
      <c r="A62" s="49">
        <f t="shared" si="234"/>
        <v>950</v>
      </c>
      <c r="B62" s="49">
        <f t="shared" si="299"/>
        <v>1000</v>
      </c>
      <c r="C62" s="105">
        <f>VLOOKUP($B$1,'Multipliers and Adjustments'!$A$70:$I$86,TRUNC(COLUMN(C$2)/5)+2,FALSE)*SUMIFS('EPA US Data'!$I:$I,'EPA US Data'!$D:$D,'Country Selector'!$A$2,'EPA US Data'!$J:$J,$B$1,'EPA US Data'!$C:$C,C$2,'EPA US Data'!$G:$G,"&gt;="&amp;$A62,'EPA US Data'!$G:$G,"&lt;"&amp;$B62)*unit_conv*'State Downscaling Multipliers'!B$17</f>
        <v>0</v>
      </c>
      <c r="D62" s="2">
        <f t="shared" ref="D62:G62" si="419">C62+($H62-$C62)/5</f>
        <v>0</v>
      </c>
      <c r="E62" s="2">
        <f t="shared" si="419"/>
        <v>0</v>
      </c>
      <c r="F62" s="2">
        <f t="shared" si="419"/>
        <v>0</v>
      </c>
      <c r="G62" s="2">
        <f t="shared" si="419"/>
        <v>0</v>
      </c>
      <c r="H62" s="105">
        <f>VLOOKUP($B$1,'Multipliers and Adjustments'!$A$70:$I$86,TRUNC(COLUMN(H$2)/5)+2,FALSE)*SUMIFS('EPA US Data'!$I:$I,'EPA US Data'!$D:$D,'Country Selector'!$A$2,'EPA US Data'!$J:$J,$B$1,'EPA US Data'!$C:$C,H$2,'EPA US Data'!$G:$G,"&gt;="&amp;$A62,'EPA US Data'!$G:$G,"&lt;"&amp;$B62)*unit_conv*'State Downscaling Multipliers'!B$17</f>
        <v>0</v>
      </c>
      <c r="I62" s="2">
        <f t="shared" ref="I62:L62" si="420">H62+($M62-$H62)/5</f>
        <v>3138646.7831005449</v>
      </c>
      <c r="J62" s="2">
        <f t="shared" si="420"/>
        <v>6277293.5662010899</v>
      </c>
      <c r="K62" s="2">
        <f t="shared" si="420"/>
        <v>9415940.3493016344</v>
      </c>
      <c r="L62" s="2">
        <f t="shared" si="420"/>
        <v>12554587.13240218</v>
      </c>
      <c r="M62" s="105">
        <f>VLOOKUP($B$1,'Multipliers and Adjustments'!$A$70:$I$86,TRUNC(COLUMN(M$2)/5)+2,FALSE)*SUMIFS('EPA US Data'!$I:$I,'EPA US Data'!$D:$D,'Country Selector'!$A$2,'EPA US Data'!$J:$J,$B$1,'EPA US Data'!$C:$C,M$2,'EPA US Data'!$G:$G,"&gt;="&amp;$A62,'EPA US Data'!$G:$G,"&lt;"&amp;$B62)*unit_conv*'State Downscaling Multipliers'!B$17</f>
        <v>15693233.915502725</v>
      </c>
      <c r="N62" s="2">
        <f t="shared" ref="N62:Q62" si="421">M62+($R62-$M62)/5</f>
        <v>13123010.527462576</v>
      </c>
      <c r="O62" s="2">
        <f t="shared" si="421"/>
        <v>10552787.139422424</v>
      </c>
      <c r="P62" s="2">
        <f t="shared" si="421"/>
        <v>7982563.7513822736</v>
      </c>
      <c r="Q62" s="2">
        <f t="shared" si="421"/>
        <v>5412340.3633421231</v>
      </c>
      <c r="R62" s="105">
        <f>VLOOKUP($B$1,'Multipliers and Adjustments'!$A$70:$I$86,TRUNC(COLUMN(R$2)/5)+2,FALSE)*SUMIFS('EPA US Data'!$I:$I,'EPA US Data'!$D:$D,'Country Selector'!$A$2,'EPA US Data'!$J:$J,$B$1,'EPA US Data'!$C:$C,R$2,'EPA US Data'!$G:$G,"&gt;="&amp;$A62,'EPA US Data'!$G:$G,"&lt;"&amp;$B62)*unit_conv*'State Downscaling Multipliers'!B$17</f>
        <v>2842116.9753019726</v>
      </c>
      <c r="S62" s="2">
        <f t="shared" ref="S62:V62" si="422">R62+($W62-$R62)/5</f>
        <v>2273693.5802415782</v>
      </c>
      <c r="T62" s="2">
        <f t="shared" si="422"/>
        <v>1705270.1851811837</v>
      </c>
      <c r="U62" s="2">
        <f t="shared" si="422"/>
        <v>1136846.7901207893</v>
      </c>
      <c r="V62" s="2">
        <f t="shared" si="422"/>
        <v>568423.39506039477</v>
      </c>
      <c r="W62" s="105">
        <f>VLOOKUP($B$1,'Multipliers and Adjustments'!$A$70:$I$86,TRUNC(COLUMN(W$2)/5)+2,FALSE)*SUMIFS('EPA US Data'!$I:$I,'EPA US Data'!$D:$D,'Country Selector'!$A$2,'EPA US Data'!$J:$J,$B$1,'EPA US Data'!$C:$C,W$2,'EPA US Data'!$G:$G,"&gt;="&amp;$A62,'EPA US Data'!$G:$G,"&lt;"&amp;$B62)*unit_conv*'State Downscaling Multipliers'!B$17</f>
        <v>0</v>
      </c>
      <c r="X62" s="2">
        <f t="shared" ref="X62:AA62" si="423">W62+($AB62-$W62)/5</f>
        <v>25710220.626522981</v>
      </c>
      <c r="Y62" s="2">
        <f t="shared" si="423"/>
        <v>51420441.253045961</v>
      </c>
      <c r="Z62" s="2">
        <f t="shared" si="423"/>
        <v>77130661.879568934</v>
      </c>
      <c r="AA62" s="2">
        <f t="shared" si="423"/>
        <v>102840882.50609192</v>
      </c>
      <c r="AB62" s="105">
        <f>VLOOKUP($B$1,'Multipliers and Adjustments'!$A$70:$I$86,TRUNC(COLUMN(AB$2)/5)+2,FALSE)*SUMIFS('EPA US Data'!$I:$I,'EPA US Data'!$D:$D,'Country Selector'!$A$2,'EPA US Data'!$J:$J,$B$1,'EPA US Data'!$C:$C,AB$2,'EPA US Data'!$G:$G,"&gt;="&amp;$A62,'EPA US Data'!$G:$G,"&lt;"&amp;$B62)*unit_conv*'State Downscaling Multipliers'!B$17</f>
        <v>128551103.1326149</v>
      </c>
      <c r="AC62" s="2">
        <f t="shared" ref="AC62:AF62" si="424">AB62+($AG62-$AB62)/5</f>
        <v>121699457.07471821</v>
      </c>
      <c r="AD62" s="2">
        <f t="shared" si="424"/>
        <v>114847811.01682152</v>
      </c>
      <c r="AE62" s="2">
        <f t="shared" si="424"/>
        <v>107996164.95892483</v>
      </c>
      <c r="AF62" s="2">
        <f t="shared" si="424"/>
        <v>101144518.90102814</v>
      </c>
      <c r="AG62" s="105">
        <f>VLOOKUP($B$1,'Multipliers and Adjustments'!$A$70:$I$86,TRUNC(COLUMN(AG$2)/5)+2,FALSE)*SUMIFS('EPA US Data'!$I:$I,'EPA US Data'!$D:$D,'Country Selector'!$A$2,'EPA US Data'!$J:$J,$B$1,'EPA US Data'!$C:$C,AG$2,'EPA US Data'!$G:$G,"&gt;="&amp;$A62,'EPA US Data'!$G:$G,"&lt;"&amp;$B62)*unit_conv*'State Downscaling Multipliers'!B$17</f>
        <v>94292872.843131438</v>
      </c>
      <c r="AH62" s="2">
        <f t="shared" ref="AH62:AK62" si="425">AG62+($AL62-$AG62)/5</f>
        <v>77516526.971162438</v>
      </c>
      <c r="AI62" s="2">
        <f t="shared" si="425"/>
        <v>60740181.099193439</v>
      </c>
      <c r="AJ62" s="2">
        <f t="shared" si="425"/>
        <v>43963835.227224439</v>
      </c>
      <c r="AK62" s="2">
        <f t="shared" si="425"/>
        <v>27187489.355255444</v>
      </c>
      <c r="AL62" s="105">
        <f>VLOOKUP($B$1,'Multipliers and Adjustments'!$A$70:$I$86,TRUNC(COLUMN(AL$2)/5)+2,FALSE)*SUMIFS('EPA US Data'!$I:$I,'EPA US Data'!$D:$D,'Country Selector'!$A$2,'EPA US Data'!$J:$J,$B$1,'EPA US Data'!$C:$C,AL$2,'EPA US Data'!$G:$G,"&gt;="&amp;$A62,'EPA US Data'!$G:$G,"&lt;"&amp;$B62)*unit_conv*'State Downscaling Multipliers'!B$17</f>
        <v>10411143.483286457</v>
      </c>
    </row>
    <row r="63" spans="1:38" ht="15.75" customHeight="1" x14ac:dyDescent="0.25">
      <c r="A63" s="49">
        <f t="shared" si="234"/>
        <v>1000</v>
      </c>
      <c r="B63" s="49">
        <f t="shared" si="299"/>
        <v>1050</v>
      </c>
      <c r="C63" s="105">
        <f>VLOOKUP($B$1,'Multipliers and Adjustments'!$A$70:$I$86,TRUNC(COLUMN(C$2)/5)+2,FALSE)*SUMIFS('EPA US Data'!$I:$I,'EPA US Data'!$D:$D,'Country Selector'!$A$2,'EPA US Data'!$J:$J,$B$1,'EPA US Data'!$C:$C,C$2,'EPA US Data'!$G:$G,"&gt;="&amp;$A63,'EPA US Data'!$G:$G,"&lt;"&amp;$B63)*unit_conv*'State Downscaling Multipliers'!B$17</f>
        <v>8753236.1254748795</v>
      </c>
      <c r="D63" s="2">
        <f t="shared" ref="D63:G63" si="426">C63+($H63-$C63)/5</f>
        <v>7002588.9003799036</v>
      </c>
      <c r="E63" s="2">
        <f t="shared" si="426"/>
        <v>5251941.6752849277</v>
      </c>
      <c r="F63" s="2">
        <f t="shared" si="426"/>
        <v>3501294.4501899518</v>
      </c>
      <c r="G63" s="2">
        <f t="shared" si="426"/>
        <v>1750647.2250949759</v>
      </c>
      <c r="H63" s="105">
        <f>VLOOKUP($B$1,'Multipliers and Adjustments'!$A$70:$I$86,TRUNC(COLUMN(H$2)/5)+2,FALSE)*SUMIFS('EPA US Data'!$I:$I,'EPA US Data'!$D:$D,'Country Selector'!$A$2,'EPA US Data'!$J:$J,$B$1,'EPA US Data'!$C:$C,H$2,'EPA US Data'!$G:$G,"&gt;="&amp;$A63,'EPA US Data'!$G:$G,"&lt;"&amp;$B63)*unit_conv*'State Downscaling Multipliers'!B$17</f>
        <v>0</v>
      </c>
      <c r="I63" s="2">
        <f t="shared" ref="I63:L63" si="427">H63+($M63-$H63)/5</f>
        <v>0</v>
      </c>
      <c r="J63" s="2">
        <f t="shared" si="427"/>
        <v>0</v>
      </c>
      <c r="K63" s="2">
        <f t="shared" si="427"/>
        <v>0</v>
      </c>
      <c r="L63" s="2">
        <f t="shared" si="427"/>
        <v>0</v>
      </c>
      <c r="M63" s="105">
        <f>VLOOKUP($B$1,'Multipliers and Adjustments'!$A$70:$I$86,TRUNC(COLUMN(M$2)/5)+2,FALSE)*SUMIFS('EPA US Data'!$I:$I,'EPA US Data'!$D:$D,'Country Selector'!$A$2,'EPA US Data'!$J:$J,$B$1,'EPA US Data'!$C:$C,M$2,'EPA US Data'!$G:$G,"&gt;="&amp;$A63,'EPA US Data'!$G:$G,"&lt;"&amp;$B63)*unit_conv*'State Downscaling Multipliers'!B$17</f>
        <v>0</v>
      </c>
      <c r="N63" s="2">
        <f t="shared" ref="N63:Q63" si="428">M63+($R63-$M63)/5</f>
        <v>63417755.582192577</v>
      </c>
      <c r="O63" s="2">
        <f t="shared" si="428"/>
        <v>126835511.16438515</v>
      </c>
      <c r="P63" s="2">
        <f t="shared" si="428"/>
        <v>190253266.74657774</v>
      </c>
      <c r="Q63" s="2">
        <f t="shared" si="428"/>
        <v>253671022.32877031</v>
      </c>
      <c r="R63" s="105">
        <f>VLOOKUP($B$1,'Multipliers and Adjustments'!$A$70:$I$86,TRUNC(COLUMN(R$2)/5)+2,FALSE)*SUMIFS('EPA US Data'!$I:$I,'EPA US Data'!$D:$D,'Country Selector'!$A$2,'EPA US Data'!$J:$J,$B$1,'EPA US Data'!$C:$C,R$2,'EPA US Data'!$G:$G,"&gt;="&amp;$A63,'EPA US Data'!$G:$G,"&lt;"&amp;$B63)*unit_conv*'State Downscaling Multipliers'!B$17</f>
        <v>317088777.91096288</v>
      </c>
      <c r="S63" s="2">
        <f t="shared" ref="S63:V63" si="429">R63+($W63-$R63)/5</f>
        <v>254222877.63316634</v>
      </c>
      <c r="T63" s="2">
        <f t="shared" si="429"/>
        <v>191356977.35536981</v>
      </c>
      <c r="U63" s="2">
        <f t="shared" si="429"/>
        <v>128491077.07757327</v>
      </c>
      <c r="V63" s="2">
        <f t="shared" si="429"/>
        <v>65625176.799776725</v>
      </c>
      <c r="W63" s="105">
        <f>VLOOKUP($B$1,'Multipliers and Adjustments'!$A$70:$I$86,TRUNC(COLUMN(W$2)/5)+2,FALSE)*SUMIFS('EPA US Data'!$I:$I,'EPA US Data'!$D:$D,'Country Selector'!$A$2,'EPA US Data'!$J:$J,$B$1,'EPA US Data'!$C:$C,W$2,'EPA US Data'!$G:$G,"&gt;="&amp;$A63,'EPA US Data'!$G:$G,"&lt;"&amp;$B63)*unit_conv*'State Downscaling Multipliers'!B$17</f>
        <v>2759276.521980152</v>
      </c>
      <c r="X63" s="2">
        <f t="shared" ref="X63:AA63" si="430">W63+($AB63-$W63)/5</f>
        <v>2752523.4073902462</v>
      </c>
      <c r="Y63" s="2">
        <f t="shared" si="430"/>
        <v>2745770.2928003403</v>
      </c>
      <c r="Z63" s="2">
        <f t="shared" si="430"/>
        <v>2739017.1782104345</v>
      </c>
      <c r="AA63" s="2">
        <f t="shared" si="430"/>
        <v>2732264.0636205287</v>
      </c>
      <c r="AB63" s="105">
        <f>VLOOKUP($B$1,'Multipliers and Adjustments'!$A$70:$I$86,TRUNC(COLUMN(AB$2)/5)+2,FALSE)*SUMIFS('EPA US Data'!$I:$I,'EPA US Data'!$D:$D,'Country Selector'!$A$2,'EPA US Data'!$J:$J,$B$1,'EPA US Data'!$C:$C,AB$2,'EPA US Data'!$G:$G,"&gt;="&amp;$A63,'EPA US Data'!$G:$G,"&lt;"&amp;$B63)*unit_conv*'State Downscaling Multipliers'!B$17</f>
        <v>2725510.9490306233</v>
      </c>
      <c r="AC63" s="2">
        <f t="shared" ref="AC63:AF63" si="431">AB63+($AG63-$AB63)/5</f>
        <v>2180408.7592244986</v>
      </c>
      <c r="AD63" s="2">
        <f t="shared" si="431"/>
        <v>1635306.569418374</v>
      </c>
      <c r="AE63" s="2">
        <f t="shared" si="431"/>
        <v>1090204.3796122493</v>
      </c>
      <c r="AF63" s="2">
        <f t="shared" si="431"/>
        <v>545102.18980612466</v>
      </c>
      <c r="AG63" s="105">
        <f>VLOOKUP($B$1,'Multipliers and Adjustments'!$A$70:$I$86,TRUNC(COLUMN(AG$2)/5)+2,FALSE)*SUMIFS('EPA US Data'!$I:$I,'EPA US Data'!$D:$D,'Country Selector'!$A$2,'EPA US Data'!$J:$J,$B$1,'EPA US Data'!$C:$C,AG$2,'EPA US Data'!$G:$G,"&gt;="&amp;$A63,'EPA US Data'!$G:$G,"&lt;"&amp;$B63)*unit_conv*'State Downscaling Multipliers'!B$17</f>
        <v>0</v>
      </c>
      <c r="AH63" s="2">
        <f t="shared" ref="AH63:AK63" si="432">AG63+($AL63-$AG63)/5</f>
        <v>18790493.438649241</v>
      </c>
      <c r="AI63" s="2">
        <f t="shared" si="432"/>
        <v>37580986.877298482</v>
      </c>
      <c r="AJ63" s="2">
        <f t="shared" si="432"/>
        <v>56371480.315947726</v>
      </c>
      <c r="AK63" s="2">
        <f t="shared" si="432"/>
        <v>75161973.754596964</v>
      </c>
      <c r="AL63" s="105">
        <f>VLOOKUP($B$1,'Multipliers and Adjustments'!$A$70:$I$86,TRUNC(COLUMN(AL$2)/5)+2,FALSE)*SUMIFS('EPA US Data'!$I:$I,'EPA US Data'!$D:$D,'Country Selector'!$A$2,'EPA US Data'!$J:$J,$B$1,'EPA US Data'!$C:$C,AL$2,'EPA US Data'!$G:$G,"&gt;="&amp;$A63,'EPA US Data'!$G:$G,"&lt;"&amp;$B63)*unit_conv*'State Downscaling Multipliers'!B$17</f>
        <v>93952467.193246201</v>
      </c>
    </row>
    <row r="64" spans="1:38" ht="15.75" customHeight="1" x14ac:dyDescent="0.25">
      <c r="A64" s="49">
        <f t="shared" si="234"/>
        <v>1050</v>
      </c>
      <c r="B64" s="49">
        <f t="shared" si="299"/>
        <v>1100</v>
      </c>
      <c r="C64" s="105">
        <f>VLOOKUP($B$1,'Multipliers and Adjustments'!$A$70:$I$86,TRUNC(COLUMN(C$2)/5)+2,FALSE)*SUMIFS('EPA US Data'!$I:$I,'EPA US Data'!$D:$D,'Country Selector'!$A$2,'EPA US Data'!$J:$J,$B$1,'EPA US Data'!$C:$C,C$2,'EPA US Data'!$G:$G,"&gt;="&amp;$A64,'EPA US Data'!$G:$G,"&lt;"&amp;$B64)*unit_conv*'State Downscaling Multipliers'!B$17</f>
        <v>82213143.304230899</v>
      </c>
      <c r="D64" s="2">
        <f t="shared" ref="D64:G64" si="433">C64+($H64-$C64)/5</f>
        <v>66245702.532746412</v>
      </c>
      <c r="E64" s="2">
        <f t="shared" si="433"/>
        <v>50278261.761261925</v>
      </c>
      <c r="F64" s="2">
        <f t="shared" si="433"/>
        <v>34310820.989777438</v>
      </c>
      <c r="G64" s="2">
        <f t="shared" si="433"/>
        <v>18343380.218292952</v>
      </c>
      <c r="H64" s="105">
        <f>VLOOKUP($B$1,'Multipliers and Adjustments'!$A$70:$I$86,TRUNC(COLUMN(H$2)/5)+2,FALSE)*SUMIFS('EPA US Data'!$I:$I,'EPA US Data'!$D:$D,'Country Selector'!$A$2,'EPA US Data'!$J:$J,$B$1,'EPA US Data'!$C:$C,H$2,'EPA US Data'!$G:$G,"&gt;="&amp;$A64,'EPA US Data'!$G:$G,"&lt;"&amp;$B64)*unit_conv*'State Downscaling Multipliers'!B$17</f>
        <v>2375939.4468084653</v>
      </c>
      <c r="I64" s="2">
        <f t="shared" ref="I64:L64" si="434">H64+($M64-$H64)/5</f>
        <v>1900751.5574467722</v>
      </c>
      <c r="J64" s="2">
        <f t="shared" si="434"/>
        <v>1425563.6680850792</v>
      </c>
      <c r="K64" s="2">
        <f t="shared" si="434"/>
        <v>950375.77872338612</v>
      </c>
      <c r="L64" s="2">
        <f t="shared" si="434"/>
        <v>475187.88936169306</v>
      </c>
      <c r="M64" s="105">
        <f>VLOOKUP($B$1,'Multipliers and Adjustments'!$A$70:$I$86,TRUNC(COLUMN(M$2)/5)+2,FALSE)*SUMIFS('EPA US Data'!$I:$I,'EPA US Data'!$D:$D,'Country Selector'!$A$2,'EPA US Data'!$J:$J,$B$1,'EPA US Data'!$C:$C,M$2,'EPA US Data'!$G:$G,"&gt;="&amp;$A64,'EPA US Data'!$G:$G,"&lt;"&amp;$B64)*unit_conv*'State Downscaling Multipliers'!B$17</f>
        <v>0</v>
      </c>
      <c r="N64" s="2">
        <f t="shared" ref="N64:Q64" si="435">M64+($R64-$M64)/5</f>
        <v>0</v>
      </c>
      <c r="O64" s="2">
        <f t="shared" si="435"/>
        <v>0</v>
      </c>
      <c r="P64" s="2">
        <f t="shared" si="435"/>
        <v>0</v>
      </c>
      <c r="Q64" s="2">
        <f t="shared" si="435"/>
        <v>0</v>
      </c>
      <c r="R64" s="105">
        <f>VLOOKUP($B$1,'Multipliers and Adjustments'!$A$70:$I$86,TRUNC(COLUMN(R$2)/5)+2,FALSE)*SUMIFS('EPA US Data'!$I:$I,'EPA US Data'!$D:$D,'Country Selector'!$A$2,'EPA US Data'!$J:$J,$B$1,'EPA US Data'!$C:$C,R$2,'EPA US Data'!$G:$G,"&gt;="&amp;$A64,'EPA US Data'!$G:$G,"&lt;"&amp;$B64)*unit_conv*'State Downscaling Multipliers'!B$17</f>
        <v>0</v>
      </c>
      <c r="S64" s="2">
        <f t="shared" ref="S64:V64" si="436">R64+($W64-$R64)/5</f>
        <v>0</v>
      </c>
      <c r="T64" s="2">
        <f t="shared" si="436"/>
        <v>0</v>
      </c>
      <c r="U64" s="2">
        <f t="shared" si="436"/>
        <v>0</v>
      </c>
      <c r="V64" s="2">
        <f t="shared" si="436"/>
        <v>0</v>
      </c>
      <c r="W64" s="105">
        <f>VLOOKUP($B$1,'Multipliers and Adjustments'!$A$70:$I$86,TRUNC(COLUMN(W$2)/5)+2,FALSE)*SUMIFS('EPA US Data'!$I:$I,'EPA US Data'!$D:$D,'Country Selector'!$A$2,'EPA US Data'!$J:$J,$B$1,'EPA US Data'!$C:$C,W$2,'EPA US Data'!$G:$G,"&gt;="&amp;$A64,'EPA US Data'!$G:$G,"&lt;"&amp;$B64)*unit_conv*'State Downscaling Multipliers'!B$17</f>
        <v>0</v>
      </c>
      <c r="X64" s="2">
        <f t="shared" ref="X64:AA64" si="437">W64+($AB64-$W64)/5</f>
        <v>0</v>
      </c>
      <c r="Y64" s="2">
        <f t="shared" si="437"/>
        <v>0</v>
      </c>
      <c r="Z64" s="2">
        <f t="shared" si="437"/>
        <v>0</v>
      </c>
      <c r="AA64" s="2">
        <f t="shared" si="437"/>
        <v>0</v>
      </c>
      <c r="AB64" s="105">
        <f>VLOOKUP($B$1,'Multipliers and Adjustments'!$A$70:$I$86,TRUNC(COLUMN(AB$2)/5)+2,FALSE)*SUMIFS('EPA US Data'!$I:$I,'EPA US Data'!$D:$D,'Country Selector'!$A$2,'EPA US Data'!$J:$J,$B$1,'EPA US Data'!$C:$C,AB$2,'EPA US Data'!$G:$G,"&gt;="&amp;$A64,'EPA US Data'!$G:$G,"&lt;"&amp;$B64)*unit_conv*'State Downscaling Multipliers'!B$17</f>
        <v>0</v>
      </c>
      <c r="AC64" s="2">
        <f t="shared" ref="AC64:AF64" si="438">AB64+($AG64-$AB64)/5</f>
        <v>25500988.274977066</v>
      </c>
      <c r="AD64" s="2">
        <f t="shared" si="438"/>
        <v>51001976.549954131</v>
      </c>
      <c r="AE64" s="2">
        <f t="shared" si="438"/>
        <v>76502964.824931204</v>
      </c>
      <c r="AF64" s="2">
        <f t="shared" si="438"/>
        <v>102003953.09990826</v>
      </c>
      <c r="AG64" s="105">
        <f>VLOOKUP($B$1,'Multipliers and Adjustments'!$A$70:$I$86,TRUNC(COLUMN(AG$2)/5)+2,FALSE)*SUMIFS('EPA US Data'!$I:$I,'EPA US Data'!$D:$D,'Country Selector'!$A$2,'EPA US Data'!$J:$J,$B$1,'EPA US Data'!$C:$C,AG$2,'EPA US Data'!$G:$G,"&gt;="&amp;$A64,'EPA US Data'!$G:$G,"&lt;"&amp;$B64)*unit_conv*'State Downscaling Multipliers'!B$17</f>
        <v>127504941.37488532</v>
      </c>
      <c r="AH64" s="2">
        <f t="shared" ref="AH64:AK64" si="439">AG64+($AL64-$AG64)/5</f>
        <v>102003953.09990826</v>
      </c>
      <c r="AI64" s="2">
        <f t="shared" si="439"/>
        <v>76502964.824931204</v>
      </c>
      <c r="AJ64" s="2">
        <f t="shared" si="439"/>
        <v>51001976.549954139</v>
      </c>
      <c r="AK64" s="2">
        <f t="shared" si="439"/>
        <v>25500988.274977073</v>
      </c>
      <c r="AL64" s="105">
        <f>VLOOKUP($B$1,'Multipliers and Adjustments'!$A$70:$I$86,TRUNC(COLUMN(AL$2)/5)+2,FALSE)*SUMIFS('EPA US Data'!$I:$I,'EPA US Data'!$D:$D,'Country Selector'!$A$2,'EPA US Data'!$J:$J,$B$1,'EPA US Data'!$C:$C,AL$2,'EPA US Data'!$G:$G,"&gt;="&amp;$A64,'EPA US Data'!$G:$G,"&lt;"&amp;$B64)*unit_conv*'State Downscaling Multipliers'!B$17</f>
        <v>0</v>
      </c>
    </row>
    <row r="65" spans="1:38" ht="15.75" customHeight="1" x14ac:dyDescent="0.25">
      <c r="A65" s="49">
        <f t="shared" si="234"/>
        <v>1100</v>
      </c>
      <c r="B65" s="49">
        <f t="shared" si="299"/>
        <v>1150</v>
      </c>
      <c r="C65" s="105">
        <f>VLOOKUP($B$1,'Multipliers and Adjustments'!$A$70:$I$86,TRUNC(COLUMN(C$2)/5)+2,FALSE)*SUMIFS('EPA US Data'!$I:$I,'EPA US Data'!$D:$D,'Country Selector'!$A$2,'EPA US Data'!$J:$J,$B$1,'EPA US Data'!$C:$C,C$2,'EPA US Data'!$G:$G,"&gt;="&amp;$A65,'EPA US Data'!$G:$G,"&lt;"&amp;$B65)*unit_conv*'State Downscaling Multipliers'!B$17</f>
        <v>2290845.9691029987</v>
      </c>
      <c r="D65" s="2">
        <f t="shared" ref="D65:G65" si="440">C65+($H65-$C65)/5</f>
        <v>1832676.775282399</v>
      </c>
      <c r="E65" s="2">
        <f t="shared" si="440"/>
        <v>1374507.5814617993</v>
      </c>
      <c r="F65" s="2">
        <f t="shared" si="440"/>
        <v>916338.38764119963</v>
      </c>
      <c r="G65" s="2">
        <f t="shared" si="440"/>
        <v>458169.19382059987</v>
      </c>
      <c r="H65" s="105">
        <f>VLOOKUP($B$1,'Multipliers and Adjustments'!$A$70:$I$86,TRUNC(COLUMN(H$2)/5)+2,FALSE)*SUMIFS('EPA US Data'!$I:$I,'EPA US Data'!$D:$D,'Country Selector'!$A$2,'EPA US Data'!$J:$J,$B$1,'EPA US Data'!$C:$C,H$2,'EPA US Data'!$G:$G,"&gt;="&amp;$A65,'EPA US Data'!$G:$G,"&lt;"&amp;$B65)*unit_conv*'State Downscaling Multipliers'!B$17</f>
        <v>0</v>
      </c>
      <c r="I65" s="2">
        <f t="shared" ref="I65:L65" si="441">H65+($M65-$H65)/5</f>
        <v>200959367.93596563</v>
      </c>
      <c r="J65" s="2">
        <f t="shared" si="441"/>
        <v>401918735.87193125</v>
      </c>
      <c r="K65" s="2">
        <f t="shared" si="441"/>
        <v>602878103.80789685</v>
      </c>
      <c r="L65" s="2">
        <f t="shared" si="441"/>
        <v>803837471.74386251</v>
      </c>
      <c r="M65" s="105">
        <f>VLOOKUP($B$1,'Multipliers and Adjustments'!$A$70:$I$86,TRUNC(COLUMN(M$2)/5)+2,FALSE)*SUMIFS('EPA US Data'!$I:$I,'EPA US Data'!$D:$D,'Country Selector'!$A$2,'EPA US Data'!$J:$J,$B$1,'EPA US Data'!$C:$C,M$2,'EPA US Data'!$G:$G,"&gt;="&amp;$A65,'EPA US Data'!$G:$G,"&lt;"&amp;$B65)*unit_conv*'State Downscaling Multipliers'!B$17</f>
        <v>1004796839.6798282</v>
      </c>
      <c r="N65" s="2">
        <f t="shared" ref="N65:Q65" si="442">M65+($R65-$M65)/5</f>
        <v>820442864.73094082</v>
      </c>
      <c r="O65" s="2">
        <f t="shared" si="442"/>
        <v>636088889.78205347</v>
      </c>
      <c r="P65" s="2">
        <f t="shared" si="442"/>
        <v>451734914.83316612</v>
      </c>
      <c r="Q65" s="2">
        <f t="shared" si="442"/>
        <v>267380939.8842788</v>
      </c>
      <c r="R65" s="105">
        <f>VLOOKUP($B$1,'Multipliers and Adjustments'!$A$70:$I$86,TRUNC(COLUMN(R$2)/5)+2,FALSE)*SUMIFS('EPA US Data'!$I:$I,'EPA US Data'!$D:$D,'Country Selector'!$A$2,'EPA US Data'!$J:$J,$B$1,'EPA US Data'!$C:$C,R$2,'EPA US Data'!$G:$G,"&gt;="&amp;$A65,'EPA US Data'!$G:$G,"&lt;"&amp;$B65)*unit_conv*'State Downscaling Multipliers'!B$17</f>
        <v>83026964.93539153</v>
      </c>
      <c r="S65" s="2">
        <f t="shared" ref="S65:V65" si="443">R65+($W65-$R65)/5</f>
        <v>66421571.948313221</v>
      </c>
      <c r="T65" s="2">
        <f t="shared" si="443"/>
        <v>49816178.961234912</v>
      </c>
      <c r="U65" s="2">
        <f t="shared" si="443"/>
        <v>33210785.974156607</v>
      </c>
      <c r="V65" s="2">
        <f t="shared" si="443"/>
        <v>16605392.987078302</v>
      </c>
      <c r="W65" s="105">
        <f>VLOOKUP($B$1,'Multipliers and Adjustments'!$A$70:$I$86,TRUNC(COLUMN(W$2)/5)+2,FALSE)*SUMIFS('EPA US Data'!$I:$I,'EPA US Data'!$D:$D,'Country Selector'!$A$2,'EPA US Data'!$J:$J,$B$1,'EPA US Data'!$C:$C,W$2,'EPA US Data'!$G:$G,"&gt;="&amp;$A65,'EPA US Data'!$G:$G,"&lt;"&amp;$B65)*unit_conv*'State Downscaling Multipliers'!B$17</f>
        <v>0</v>
      </c>
      <c r="X65" s="2">
        <f t="shared" ref="X65:AA65" si="444">W65+($AB65-$W65)/5</f>
        <v>0</v>
      </c>
      <c r="Y65" s="2">
        <f t="shared" si="444"/>
        <v>0</v>
      </c>
      <c r="Z65" s="2">
        <f t="shared" si="444"/>
        <v>0</v>
      </c>
      <c r="AA65" s="2">
        <f t="shared" si="444"/>
        <v>0</v>
      </c>
      <c r="AB65" s="105">
        <f>VLOOKUP($B$1,'Multipliers and Adjustments'!$A$70:$I$86,TRUNC(COLUMN(AB$2)/5)+2,FALSE)*SUMIFS('EPA US Data'!$I:$I,'EPA US Data'!$D:$D,'Country Selector'!$A$2,'EPA US Data'!$J:$J,$B$1,'EPA US Data'!$C:$C,AB$2,'EPA US Data'!$G:$G,"&gt;="&amp;$A65,'EPA US Data'!$G:$G,"&lt;"&amp;$B65)*unit_conv*'State Downscaling Multipliers'!B$17</f>
        <v>0</v>
      </c>
      <c r="AC65" s="2">
        <f t="shared" ref="AC65:AF65" si="445">AB65+($AG65-$AB65)/5</f>
        <v>0</v>
      </c>
      <c r="AD65" s="2">
        <f t="shared" si="445"/>
        <v>0</v>
      </c>
      <c r="AE65" s="2">
        <f t="shared" si="445"/>
        <v>0</v>
      </c>
      <c r="AF65" s="2">
        <f t="shared" si="445"/>
        <v>0</v>
      </c>
      <c r="AG65" s="105">
        <f>VLOOKUP($B$1,'Multipliers and Adjustments'!$A$70:$I$86,TRUNC(COLUMN(AG$2)/5)+2,FALSE)*SUMIFS('EPA US Data'!$I:$I,'EPA US Data'!$D:$D,'Country Selector'!$A$2,'EPA US Data'!$J:$J,$B$1,'EPA US Data'!$C:$C,AG$2,'EPA US Data'!$G:$G,"&gt;="&amp;$A65,'EPA US Data'!$G:$G,"&lt;"&amp;$B65)*unit_conv*'State Downscaling Multipliers'!B$17</f>
        <v>0</v>
      </c>
      <c r="AH65" s="2">
        <f t="shared" ref="AH65:AK65" si="446">AG65+($AL65-$AG65)/5</f>
        <v>524402.39167121798</v>
      </c>
      <c r="AI65" s="2">
        <f t="shared" si="446"/>
        <v>1048804.783342436</v>
      </c>
      <c r="AJ65" s="2">
        <f t="shared" si="446"/>
        <v>1573207.1750136539</v>
      </c>
      <c r="AK65" s="2">
        <f t="shared" si="446"/>
        <v>2097609.5666848719</v>
      </c>
      <c r="AL65" s="105">
        <f>VLOOKUP($B$1,'Multipliers and Adjustments'!$A$70:$I$86,TRUNC(COLUMN(AL$2)/5)+2,FALSE)*SUMIFS('EPA US Data'!$I:$I,'EPA US Data'!$D:$D,'Country Selector'!$A$2,'EPA US Data'!$J:$J,$B$1,'EPA US Data'!$C:$C,AL$2,'EPA US Data'!$G:$G,"&gt;="&amp;$A65,'EPA US Data'!$G:$G,"&lt;"&amp;$B65)*unit_conv*'State Downscaling Multipliers'!B$17</f>
        <v>2622011.9583560899</v>
      </c>
    </row>
    <row r="66" spans="1:38" ht="15.75" customHeight="1" x14ac:dyDescent="0.25">
      <c r="A66" s="49">
        <f t="shared" si="234"/>
        <v>1150</v>
      </c>
      <c r="B66" s="49">
        <f t="shared" si="299"/>
        <v>1200</v>
      </c>
      <c r="C66" s="105">
        <f>VLOOKUP($B$1,'Multipliers and Adjustments'!$A$70:$I$86,TRUNC(COLUMN(C$2)/5)+2,FALSE)*SUMIFS('EPA US Data'!$I:$I,'EPA US Data'!$D:$D,'Country Selector'!$A$2,'EPA US Data'!$J:$J,$B$1,'EPA US Data'!$C:$C,C$2,'EPA US Data'!$G:$G,"&gt;="&amp;$A66,'EPA US Data'!$G:$G,"&lt;"&amp;$B66)*unit_conv*'State Downscaling Multipliers'!B$17</f>
        <v>0</v>
      </c>
      <c r="D66" s="2">
        <f t="shared" ref="D66:G66" si="447">C66+($H66-$C66)/5</f>
        <v>152888025.19646168</v>
      </c>
      <c r="E66" s="2">
        <f t="shared" si="447"/>
        <v>305776050.39292336</v>
      </c>
      <c r="F66" s="2">
        <f t="shared" si="447"/>
        <v>458664075.58938503</v>
      </c>
      <c r="G66" s="2">
        <f t="shared" si="447"/>
        <v>611552100.78584671</v>
      </c>
      <c r="H66" s="105">
        <f>VLOOKUP($B$1,'Multipliers and Adjustments'!$A$70:$I$86,TRUNC(COLUMN(H$2)/5)+2,FALSE)*SUMIFS('EPA US Data'!$I:$I,'EPA US Data'!$D:$D,'Country Selector'!$A$2,'EPA US Data'!$J:$J,$B$1,'EPA US Data'!$C:$C,H$2,'EPA US Data'!$G:$G,"&gt;="&amp;$A66,'EPA US Data'!$G:$G,"&lt;"&amp;$B66)*unit_conv*'State Downscaling Multipliers'!B$17</f>
        <v>764440125.98230839</v>
      </c>
      <c r="I66" s="2">
        <f t="shared" ref="I66:L66" si="448">H66+($M66-$H66)/5</f>
        <v>612128896.70636499</v>
      </c>
      <c r="J66" s="2">
        <f t="shared" si="448"/>
        <v>459817667.43042159</v>
      </c>
      <c r="K66" s="2">
        <f t="shared" si="448"/>
        <v>307506438.15447819</v>
      </c>
      <c r="L66" s="2">
        <f t="shared" si="448"/>
        <v>155195208.87853482</v>
      </c>
      <c r="M66" s="105">
        <f>VLOOKUP($B$1,'Multipliers and Adjustments'!$A$70:$I$86,TRUNC(COLUMN(M$2)/5)+2,FALSE)*SUMIFS('EPA US Data'!$I:$I,'EPA US Data'!$D:$D,'Country Selector'!$A$2,'EPA US Data'!$J:$J,$B$1,'EPA US Data'!$C:$C,M$2,'EPA US Data'!$G:$G,"&gt;="&amp;$A66,'EPA US Data'!$G:$G,"&lt;"&amp;$B66)*unit_conv*'State Downscaling Multipliers'!B$17</f>
        <v>2883979.6025915351</v>
      </c>
      <c r="N66" s="2">
        <f t="shared" ref="N66:Q66" si="449">M66+($R66-$M66)/5</f>
        <v>157680682.55886033</v>
      </c>
      <c r="O66" s="2">
        <f t="shared" si="449"/>
        <v>312477385.51512909</v>
      </c>
      <c r="P66" s="2">
        <f t="shared" si="449"/>
        <v>467274088.47139788</v>
      </c>
      <c r="Q66" s="2">
        <f t="shared" si="449"/>
        <v>622070791.42766666</v>
      </c>
      <c r="R66" s="105">
        <f>VLOOKUP($B$1,'Multipliers and Adjustments'!$A$70:$I$86,TRUNC(COLUMN(R$2)/5)+2,FALSE)*SUMIFS('EPA US Data'!$I:$I,'EPA US Data'!$D:$D,'Country Selector'!$A$2,'EPA US Data'!$J:$J,$B$1,'EPA US Data'!$C:$C,R$2,'EPA US Data'!$G:$G,"&gt;="&amp;$A66,'EPA US Data'!$G:$G,"&lt;"&amp;$B66)*unit_conv*'State Downscaling Multipliers'!B$17</f>
        <v>776867494.38393545</v>
      </c>
      <c r="S66" s="2">
        <f t="shared" ref="S66:V66" si="450">R66+($W66-$R66)/5</f>
        <v>621493995.50714839</v>
      </c>
      <c r="T66" s="2">
        <f t="shared" si="450"/>
        <v>466120496.63036132</v>
      </c>
      <c r="U66" s="2">
        <f t="shared" si="450"/>
        <v>310746997.75357425</v>
      </c>
      <c r="V66" s="2">
        <f t="shared" si="450"/>
        <v>155373498.87678716</v>
      </c>
      <c r="W66" s="105">
        <f>VLOOKUP($B$1,'Multipliers and Adjustments'!$A$70:$I$86,TRUNC(COLUMN(W$2)/5)+2,FALSE)*SUMIFS('EPA US Data'!$I:$I,'EPA US Data'!$D:$D,'Country Selector'!$A$2,'EPA US Data'!$J:$J,$B$1,'EPA US Data'!$C:$C,W$2,'EPA US Data'!$G:$G,"&gt;="&amp;$A66,'EPA US Data'!$G:$G,"&lt;"&amp;$B66)*unit_conv*'State Downscaling Multipliers'!B$17</f>
        <v>0</v>
      </c>
      <c r="X66" s="2">
        <f t="shared" ref="X66:AA66" si="451">W66+($AB66-$W66)/5</f>
        <v>0</v>
      </c>
      <c r="Y66" s="2">
        <f t="shared" si="451"/>
        <v>0</v>
      </c>
      <c r="Z66" s="2">
        <f t="shared" si="451"/>
        <v>0</v>
      </c>
      <c r="AA66" s="2">
        <f t="shared" si="451"/>
        <v>0</v>
      </c>
      <c r="AB66" s="105">
        <f>VLOOKUP($B$1,'Multipliers and Adjustments'!$A$70:$I$86,TRUNC(COLUMN(AB$2)/5)+2,FALSE)*SUMIFS('EPA US Data'!$I:$I,'EPA US Data'!$D:$D,'Country Selector'!$A$2,'EPA US Data'!$J:$J,$B$1,'EPA US Data'!$C:$C,AB$2,'EPA US Data'!$G:$G,"&gt;="&amp;$A66,'EPA US Data'!$G:$G,"&lt;"&amp;$B66)*unit_conv*'State Downscaling Multipliers'!B$17</f>
        <v>0</v>
      </c>
      <c r="AC66" s="2">
        <f t="shared" ref="AC66:AF66" si="452">AB66+($AG66-$AB66)/5</f>
        <v>0</v>
      </c>
      <c r="AD66" s="2">
        <f t="shared" si="452"/>
        <v>0</v>
      </c>
      <c r="AE66" s="2">
        <f t="shared" si="452"/>
        <v>0</v>
      </c>
      <c r="AF66" s="2">
        <f t="shared" si="452"/>
        <v>0</v>
      </c>
      <c r="AG66" s="105">
        <f>VLOOKUP($B$1,'Multipliers and Adjustments'!$A$70:$I$86,TRUNC(COLUMN(AG$2)/5)+2,FALSE)*SUMIFS('EPA US Data'!$I:$I,'EPA US Data'!$D:$D,'Country Selector'!$A$2,'EPA US Data'!$J:$J,$B$1,'EPA US Data'!$C:$C,AG$2,'EPA US Data'!$G:$G,"&gt;="&amp;$A66,'EPA US Data'!$G:$G,"&lt;"&amp;$B66)*unit_conv*'State Downscaling Multipliers'!B$17</f>
        <v>0</v>
      </c>
      <c r="AH66" s="2">
        <f t="shared" ref="AH66:AK66" si="453">AG66+($AL66-$AG66)/5</f>
        <v>24083185.676294077</v>
      </c>
      <c r="AI66" s="2">
        <f t="shared" si="453"/>
        <v>48166371.352588154</v>
      </c>
      <c r="AJ66" s="2">
        <f t="shared" si="453"/>
        <v>72249557.028882235</v>
      </c>
      <c r="AK66" s="2">
        <f t="shared" si="453"/>
        <v>96332742.705176309</v>
      </c>
      <c r="AL66" s="105">
        <f>VLOOKUP($B$1,'Multipliers and Adjustments'!$A$70:$I$86,TRUNC(COLUMN(AL$2)/5)+2,FALSE)*SUMIFS('EPA US Data'!$I:$I,'EPA US Data'!$D:$D,'Country Selector'!$A$2,'EPA US Data'!$J:$J,$B$1,'EPA US Data'!$C:$C,AL$2,'EPA US Data'!$G:$G,"&gt;="&amp;$A66,'EPA US Data'!$G:$G,"&lt;"&amp;$B66)*unit_conv*'State Downscaling Multipliers'!B$17</f>
        <v>120415928.38147038</v>
      </c>
    </row>
    <row r="67" spans="1:38" ht="15.75" customHeight="1" x14ac:dyDescent="0.25">
      <c r="A67" s="49">
        <f t="shared" si="234"/>
        <v>1200</v>
      </c>
      <c r="B67" s="49">
        <f t="shared" si="299"/>
        <v>1250</v>
      </c>
      <c r="C67" s="105">
        <f>VLOOKUP($B$1,'Multipliers and Adjustments'!$A$70:$I$86,TRUNC(COLUMN(C$2)/5)+2,FALSE)*SUMIFS('EPA US Data'!$I:$I,'EPA US Data'!$D:$D,'Country Selector'!$A$2,'EPA US Data'!$J:$J,$B$1,'EPA US Data'!$C:$C,C$2,'EPA US Data'!$G:$G,"&gt;="&amp;$A67,'EPA US Data'!$G:$G,"&lt;"&amp;$B67)*unit_conv*'State Downscaling Multipliers'!B$17</f>
        <v>0</v>
      </c>
      <c r="D67" s="2">
        <f t="shared" ref="D67:G67" si="454">C67+($H67-$C67)/5</f>
        <v>41958745.15092735</v>
      </c>
      <c r="E67" s="2">
        <f t="shared" si="454"/>
        <v>83917490.3018547</v>
      </c>
      <c r="F67" s="2">
        <f t="shared" si="454"/>
        <v>125876235.45278205</v>
      </c>
      <c r="G67" s="2">
        <f t="shared" si="454"/>
        <v>167834980.6037094</v>
      </c>
      <c r="H67" s="105">
        <f>VLOOKUP($B$1,'Multipliers and Adjustments'!$A$70:$I$86,TRUNC(COLUMN(H$2)/5)+2,FALSE)*SUMIFS('EPA US Data'!$I:$I,'EPA US Data'!$D:$D,'Country Selector'!$A$2,'EPA US Data'!$J:$J,$B$1,'EPA US Data'!$C:$C,H$2,'EPA US Data'!$G:$G,"&gt;="&amp;$A67,'EPA US Data'!$G:$G,"&lt;"&amp;$B67)*unit_conv*'State Downscaling Multipliers'!B$17</f>
        <v>209793725.75463676</v>
      </c>
      <c r="I67" s="2">
        <f t="shared" ref="I67:L67" si="455">H67+($M67-$H67)/5</f>
        <v>182436826.93126038</v>
      </c>
      <c r="J67" s="2">
        <f t="shared" si="455"/>
        <v>155079928.10788399</v>
      </c>
      <c r="K67" s="2">
        <f t="shared" si="455"/>
        <v>127723029.28450759</v>
      </c>
      <c r="L67" s="2">
        <f t="shared" si="455"/>
        <v>100366130.46113119</v>
      </c>
      <c r="M67" s="105">
        <f>VLOOKUP($B$1,'Multipliers and Adjustments'!$A$70:$I$86,TRUNC(COLUMN(M$2)/5)+2,FALSE)*SUMIFS('EPA US Data'!$I:$I,'EPA US Data'!$D:$D,'Country Selector'!$A$2,'EPA US Data'!$J:$J,$B$1,'EPA US Data'!$C:$C,M$2,'EPA US Data'!$G:$G,"&gt;="&amp;$A67,'EPA US Data'!$G:$G,"&lt;"&amp;$B67)*unit_conv*'State Downscaling Multipliers'!B$17</f>
        <v>73009231.637754768</v>
      </c>
      <c r="N67" s="2">
        <f t="shared" ref="N67:Q67" si="456">M67+($R67-$M67)/5</f>
        <v>117793175.0464939</v>
      </c>
      <c r="O67" s="2">
        <f t="shared" si="456"/>
        <v>162577118.45523304</v>
      </c>
      <c r="P67" s="2">
        <f t="shared" si="456"/>
        <v>207361061.86397219</v>
      </c>
      <c r="Q67" s="2">
        <f t="shared" si="456"/>
        <v>252145005.27271134</v>
      </c>
      <c r="R67" s="105">
        <f>VLOOKUP($B$1,'Multipliers and Adjustments'!$A$70:$I$86,TRUNC(COLUMN(R$2)/5)+2,FALSE)*SUMIFS('EPA US Data'!$I:$I,'EPA US Data'!$D:$D,'Country Selector'!$A$2,'EPA US Data'!$J:$J,$B$1,'EPA US Data'!$C:$C,R$2,'EPA US Data'!$G:$G,"&gt;="&amp;$A67,'EPA US Data'!$G:$G,"&lt;"&amp;$B67)*unit_conv*'State Downscaling Multipliers'!B$17</f>
        <v>296928948.68145043</v>
      </c>
      <c r="S67" s="2">
        <f t="shared" ref="S67:V67" si="457">R67+($W67-$R67)/5</f>
        <v>383498554.18597347</v>
      </c>
      <c r="T67" s="2">
        <f t="shared" si="457"/>
        <v>470068159.6904965</v>
      </c>
      <c r="U67" s="2">
        <f t="shared" si="457"/>
        <v>556637765.19501948</v>
      </c>
      <c r="V67" s="2">
        <f t="shared" si="457"/>
        <v>643207370.69954252</v>
      </c>
      <c r="W67" s="105">
        <f>VLOOKUP($B$1,'Multipliers and Adjustments'!$A$70:$I$86,TRUNC(COLUMN(W$2)/5)+2,FALSE)*SUMIFS('EPA US Data'!$I:$I,'EPA US Data'!$D:$D,'Country Selector'!$A$2,'EPA US Data'!$J:$J,$B$1,'EPA US Data'!$C:$C,W$2,'EPA US Data'!$G:$G,"&gt;="&amp;$A67,'EPA US Data'!$G:$G,"&lt;"&amp;$B67)*unit_conv*'State Downscaling Multipliers'!B$17</f>
        <v>729776976.20406556</v>
      </c>
      <c r="X67" s="2">
        <f t="shared" ref="X67:AA67" si="458">W67+($AB67-$W67)/5</f>
        <v>583821580.96325243</v>
      </c>
      <c r="Y67" s="2">
        <f t="shared" si="458"/>
        <v>437866185.72243929</v>
      </c>
      <c r="Z67" s="2">
        <f t="shared" si="458"/>
        <v>291910790.48162615</v>
      </c>
      <c r="AA67" s="2">
        <f t="shared" si="458"/>
        <v>145955395.24081305</v>
      </c>
      <c r="AB67" s="105">
        <f>VLOOKUP($B$1,'Multipliers and Adjustments'!$A$70:$I$86,TRUNC(COLUMN(AB$2)/5)+2,FALSE)*SUMIFS('EPA US Data'!$I:$I,'EPA US Data'!$D:$D,'Country Selector'!$A$2,'EPA US Data'!$J:$J,$B$1,'EPA US Data'!$C:$C,AB$2,'EPA US Data'!$G:$G,"&gt;="&amp;$A67,'EPA US Data'!$G:$G,"&lt;"&amp;$B67)*unit_conv*'State Downscaling Multipliers'!B$17</f>
        <v>0</v>
      </c>
      <c r="AC67" s="2">
        <f t="shared" ref="AC67:AF67" si="459">AB67+($AG67-$AB67)/5</f>
        <v>0</v>
      </c>
      <c r="AD67" s="2">
        <f t="shared" si="459"/>
        <v>0</v>
      </c>
      <c r="AE67" s="2">
        <f t="shared" si="459"/>
        <v>0</v>
      </c>
      <c r="AF67" s="2">
        <f t="shared" si="459"/>
        <v>0</v>
      </c>
      <c r="AG67" s="105">
        <f>VLOOKUP($B$1,'Multipliers and Adjustments'!$A$70:$I$86,TRUNC(COLUMN(AG$2)/5)+2,FALSE)*SUMIFS('EPA US Data'!$I:$I,'EPA US Data'!$D:$D,'Country Selector'!$A$2,'EPA US Data'!$J:$J,$B$1,'EPA US Data'!$C:$C,AG$2,'EPA US Data'!$G:$G,"&gt;="&amp;$A67,'EPA US Data'!$G:$G,"&lt;"&amp;$B67)*unit_conv*'State Downscaling Multipliers'!B$17</f>
        <v>0</v>
      </c>
      <c r="AH67" s="2">
        <f t="shared" ref="AH67:AK67" si="460">AG67+($AL67-$AG67)/5</f>
        <v>0</v>
      </c>
      <c r="AI67" s="2">
        <f t="shared" si="460"/>
        <v>0</v>
      </c>
      <c r="AJ67" s="2">
        <f t="shared" si="460"/>
        <v>0</v>
      </c>
      <c r="AK67" s="2">
        <f t="shared" si="460"/>
        <v>0</v>
      </c>
      <c r="AL67" s="105">
        <f>VLOOKUP($B$1,'Multipliers and Adjustments'!$A$70:$I$86,TRUNC(COLUMN(AL$2)/5)+2,FALSE)*SUMIFS('EPA US Data'!$I:$I,'EPA US Data'!$D:$D,'Country Selector'!$A$2,'EPA US Data'!$J:$J,$B$1,'EPA US Data'!$C:$C,AL$2,'EPA US Data'!$G:$G,"&gt;="&amp;$A67,'EPA US Data'!$G:$G,"&lt;"&amp;$B67)*unit_conv*'State Downscaling Multipliers'!B$17</f>
        <v>0</v>
      </c>
    </row>
    <row r="68" spans="1:38" ht="15.75" customHeight="1" x14ac:dyDescent="0.25">
      <c r="A68" s="49">
        <f t="shared" si="234"/>
        <v>1250</v>
      </c>
      <c r="B68" s="49">
        <f t="shared" si="299"/>
        <v>1300</v>
      </c>
      <c r="C68" s="105">
        <f>VLOOKUP($B$1,'Multipliers and Adjustments'!$A$70:$I$86,TRUNC(COLUMN(C$2)/5)+2,FALSE)*SUMIFS('EPA US Data'!$I:$I,'EPA US Data'!$D:$D,'Country Selector'!$A$2,'EPA US Data'!$J:$J,$B$1,'EPA US Data'!$C:$C,C$2,'EPA US Data'!$G:$G,"&gt;="&amp;$A68,'EPA US Data'!$G:$G,"&lt;"&amp;$B68)*unit_conv*'State Downscaling Multipliers'!B$17</f>
        <v>0</v>
      </c>
      <c r="D68" s="2">
        <f t="shared" ref="D68:G68" si="461">C68+($H68-$C68)/5</f>
        <v>0</v>
      </c>
      <c r="E68" s="2">
        <f t="shared" si="461"/>
        <v>0</v>
      </c>
      <c r="F68" s="2">
        <f t="shared" si="461"/>
        <v>0</v>
      </c>
      <c r="G68" s="2">
        <f t="shared" si="461"/>
        <v>0</v>
      </c>
      <c r="H68" s="105">
        <f>VLOOKUP($B$1,'Multipliers and Adjustments'!$A$70:$I$86,TRUNC(COLUMN(H$2)/5)+2,FALSE)*SUMIFS('EPA US Data'!$I:$I,'EPA US Data'!$D:$D,'Country Selector'!$A$2,'EPA US Data'!$J:$J,$B$1,'EPA US Data'!$C:$C,H$2,'EPA US Data'!$G:$G,"&gt;="&amp;$A68,'EPA US Data'!$G:$G,"&lt;"&amp;$B68)*unit_conv*'State Downscaling Multipliers'!B$17</f>
        <v>0</v>
      </c>
      <c r="I68" s="2">
        <f t="shared" ref="I68:L68" si="462">H68+($M68-$H68)/5</f>
        <v>0</v>
      </c>
      <c r="J68" s="2">
        <f t="shared" si="462"/>
        <v>0</v>
      </c>
      <c r="K68" s="2">
        <f t="shared" si="462"/>
        <v>0</v>
      </c>
      <c r="L68" s="2">
        <f t="shared" si="462"/>
        <v>0</v>
      </c>
      <c r="M68" s="105">
        <f>VLOOKUP($B$1,'Multipliers and Adjustments'!$A$70:$I$86,TRUNC(COLUMN(M$2)/5)+2,FALSE)*SUMIFS('EPA US Data'!$I:$I,'EPA US Data'!$D:$D,'Country Selector'!$A$2,'EPA US Data'!$J:$J,$B$1,'EPA US Data'!$C:$C,M$2,'EPA US Data'!$G:$G,"&gt;="&amp;$A68,'EPA US Data'!$G:$G,"&lt;"&amp;$B68)*unit_conv*'State Downscaling Multipliers'!B$17</f>
        <v>0</v>
      </c>
      <c r="N68" s="2">
        <f t="shared" ref="N68:Q68" si="463">M68+($R68-$M68)/5</f>
        <v>0</v>
      </c>
      <c r="O68" s="2">
        <f t="shared" si="463"/>
        <v>0</v>
      </c>
      <c r="P68" s="2">
        <f t="shared" si="463"/>
        <v>0</v>
      </c>
      <c r="Q68" s="2">
        <f t="shared" si="463"/>
        <v>0</v>
      </c>
      <c r="R68" s="105">
        <f>VLOOKUP($B$1,'Multipliers and Adjustments'!$A$70:$I$86,TRUNC(COLUMN(R$2)/5)+2,FALSE)*SUMIFS('EPA US Data'!$I:$I,'EPA US Data'!$D:$D,'Country Selector'!$A$2,'EPA US Data'!$J:$J,$B$1,'EPA US Data'!$C:$C,R$2,'EPA US Data'!$G:$G,"&gt;="&amp;$A68,'EPA US Data'!$G:$G,"&lt;"&amp;$B68)*unit_conv*'State Downscaling Multipliers'!B$17</f>
        <v>0</v>
      </c>
      <c r="S68" s="2">
        <f t="shared" ref="S68:V68" si="464">R68+($W68-$R68)/5</f>
        <v>62238593.374102488</v>
      </c>
      <c r="T68" s="2">
        <f t="shared" si="464"/>
        <v>124477186.74820498</v>
      </c>
      <c r="U68" s="2">
        <f t="shared" si="464"/>
        <v>186715780.12230748</v>
      </c>
      <c r="V68" s="2">
        <f t="shared" si="464"/>
        <v>248954373.49640995</v>
      </c>
      <c r="W68" s="105">
        <f>VLOOKUP($B$1,'Multipliers and Adjustments'!$A$70:$I$86,TRUNC(COLUMN(W$2)/5)+2,FALSE)*SUMIFS('EPA US Data'!$I:$I,'EPA US Data'!$D:$D,'Country Selector'!$A$2,'EPA US Data'!$J:$J,$B$1,'EPA US Data'!$C:$C,W$2,'EPA US Data'!$G:$G,"&gt;="&amp;$A68,'EPA US Data'!$G:$G,"&lt;"&amp;$B68)*unit_conv*'State Downscaling Multipliers'!B$17</f>
        <v>311192966.87051243</v>
      </c>
      <c r="X68" s="2">
        <f t="shared" ref="X68:AA68" si="465">W68+($AB68-$W68)/5</f>
        <v>392099752.53115326</v>
      </c>
      <c r="Y68" s="2">
        <f t="shared" si="465"/>
        <v>473006538.1917941</v>
      </c>
      <c r="Z68" s="2">
        <f t="shared" si="465"/>
        <v>553913323.85243487</v>
      </c>
      <c r="AA68" s="2">
        <f t="shared" si="465"/>
        <v>634820109.51307571</v>
      </c>
      <c r="AB68" s="105">
        <f>VLOOKUP($B$1,'Multipliers and Adjustments'!$A$70:$I$86,TRUNC(COLUMN(AB$2)/5)+2,FALSE)*SUMIFS('EPA US Data'!$I:$I,'EPA US Data'!$D:$D,'Country Selector'!$A$2,'EPA US Data'!$J:$J,$B$1,'EPA US Data'!$C:$C,AB$2,'EPA US Data'!$G:$G,"&gt;="&amp;$A68,'EPA US Data'!$G:$G,"&lt;"&amp;$B68)*unit_conv*'State Downscaling Multipliers'!B$17</f>
        <v>715726895.17371655</v>
      </c>
      <c r="AC68" s="2">
        <f t="shared" ref="AC68:AF68" si="466">AB68+($AG68-$AB68)/5</f>
        <v>712386962.60233951</v>
      </c>
      <c r="AD68" s="2">
        <f t="shared" si="466"/>
        <v>709047030.03096247</v>
      </c>
      <c r="AE68" s="2">
        <f t="shared" si="466"/>
        <v>705707097.45958543</v>
      </c>
      <c r="AF68" s="2">
        <f t="shared" si="466"/>
        <v>702367164.88820839</v>
      </c>
      <c r="AG68" s="105">
        <f>VLOOKUP($B$1,'Multipliers and Adjustments'!$A$70:$I$86,TRUNC(COLUMN(AG$2)/5)+2,FALSE)*SUMIFS('EPA US Data'!$I:$I,'EPA US Data'!$D:$D,'Country Selector'!$A$2,'EPA US Data'!$J:$J,$B$1,'EPA US Data'!$C:$C,AG$2,'EPA US Data'!$G:$G,"&gt;="&amp;$A68,'EPA US Data'!$G:$G,"&lt;"&amp;$B68)*unit_conv*'State Downscaling Multipliers'!B$17</f>
        <v>699027232.31683123</v>
      </c>
      <c r="AH68" s="2">
        <f t="shared" ref="AH68:AK68" si="467">AG68+($AL68-$AG68)/5</f>
        <v>559221785.85346496</v>
      </c>
      <c r="AI68" s="2">
        <f t="shared" si="467"/>
        <v>419416339.39009869</v>
      </c>
      <c r="AJ68" s="2">
        <f t="shared" si="467"/>
        <v>279610892.92673242</v>
      </c>
      <c r="AK68" s="2">
        <f t="shared" si="467"/>
        <v>139805446.46336618</v>
      </c>
      <c r="AL68" s="105">
        <f>VLOOKUP($B$1,'Multipliers and Adjustments'!$A$70:$I$86,TRUNC(COLUMN(AL$2)/5)+2,FALSE)*SUMIFS('EPA US Data'!$I:$I,'EPA US Data'!$D:$D,'Country Selector'!$A$2,'EPA US Data'!$J:$J,$B$1,'EPA US Data'!$C:$C,AL$2,'EPA US Data'!$G:$G,"&gt;="&amp;$A68,'EPA US Data'!$G:$G,"&lt;"&amp;$B68)*unit_conv*'State Downscaling Multipliers'!B$17</f>
        <v>0</v>
      </c>
    </row>
    <row r="69" spans="1:38" ht="15.75" customHeight="1" x14ac:dyDescent="0.25">
      <c r="A69" s="49">
        <f t="shared" si="234"/>
        <v>1300</v>
      </c>
      <c r="B69" s="49">
        <f t="shared" si="299"/>
        <v>1350</v>
      </c>
      <c r="C69" s="105">
        <f>VLOOKUP($B$1,'Multipliers and Adjustments'!$A$70:$I$86,TRUNC(COLUMN(C$2)/5)+2,FALSE)*SUMIFS('EPA US Data'!$I:$I,'EPA US Data'!$D:$D,'Country Selector'!$A$2,'EPA US Data'!$J:$J,$B$1,'EPA US Data'!$C:$C,C$2,'EPA US Data'!$G:$G,"&gt;="&amp;$A69,'EPA US Data'!$G:$G,"&lt;"&amp;$B69)*unit_conv*'State Downscaling Multipliers'!B$17</f>
        <v>144269906.75643608</v>
      </c>
      <c r="D69" s="2">
        <f t="shared" ref="D69:G69" si="468">C69+($H69-$C69)/5</f>
        <v>128698480.6602015</v>
      </c>
      <c r="E69" s="2">
        <f t="shared" si="468"/>
        <v>113127054.56396693</v>
      </c>
      <c r="F69" s="2">
        <f t="shared" si="468"/>
        <v>97555628.467732355</v>
      </c>
      <c r="G69" s="2">
        <f t="shared" si="468"/>
        <v>81984202.37149778</v>
      </c>
      <c r="H69" s="105">
        <f>VLOOKUP($B$1,'Multipliers and Adjustments'!$A$70:$I$86,TRUNC(COLUMN(H$2)/5)+2,FALSE)*SUMIFS('EPA US Data'!$I:$I,'EPA US Data'!$D:$D,'Country Selector'!$A$2,'EPA US Data'!$J:$J,$B$1,'EPA US Data'!$C:$C,H$2,'EPA US Data'!$G:$G,"&gt;="&amp;$A69,'EPA US Data'!$G:$G,"&lt;"&amp;$B69)*unit_conv*'State Downscaling Multipliers'!B$17</f>
        <v>66412776.275263183</v>
      </c>
      <c r="I69" s="2">
        <f t="shared" ref="I69:L69" si="469">H69+($M69-$H69)/5</f>
        <v>103239772.3512581</v>
      </c>
      <c r="J69" s="2">
        <f t="shared" si="469"/>
        <v>140066768.42725301</v>
      </c>
      <c r="K69" s="2">
        <f t="shared" si="469"/>
        <v>176893764.50324792</v>
      </c>
      <c r="L69" s="2">
        <f t="shared" si="469"/>
        <v>213720760.57924283</v>
      </c>
      <c r="M69" s="105">
        <f>VLOOKUP($B$1,'Multipliers and Adjustments'!$A$70:$I$86,TRUNC(COLUMN(M$2)/5)+2,FALSE)*SUMIFS('EPA US Data'!$I:$I,'EPA US Data'!$D:$D,'Country Selector'!$A$2,'EPA US Data'!$J:$J,$B$1,'EPA US Data'!$C:$C,M$2,'EPA US Data'!$G:$G,"&gt;="&amp;$A69,'EPA US Data'!$G:$G,"&lt;"&amp;$B69)*unit_conv*'State Downscaling Multipliers'!B$17</f>
        <v>250547756.65523779</v>
      </c>
      <c r="N69" s="2">
        <f t="shared" ref="N69:Q69" si="470">M69+($R69-$M69)/5</f>
        <v>200438205.32419023</v>
      </c>
      <c r="O69" s="2">
        <f t="shared" si="470"/>
        <v>150328653.99314266</v>
      </c>
      <c r="P69" s="2">
        <f t="shared" si="470"/>
        <v>100219102.6620951</v>
      </c>
      <c r="Q69" s="2">
        <f t="shared" si="470"/>
        <v>50109551.331047542</v>
      </c>
      <c r="R69" s="105">
        <f>VLOOKUP($B$1,'Multipliers and Adjustments'!$A$70:$I$86,TRUNC(COLUMN(R$2)/5)+2,FALSE)*SUMIFS('EPA US Data'!$I:$I,'EPA US Data'!$D:$D,'Country Selector'!$A$2,'EPA US Data'!$J:$J,$B$1,'EPA US Data'!$C:$C,R$2,'EPA US Data'!$G:$G,"&gt;="&amp;$A69,'EPA US Data'!$G:$G,"&lt;"&amp;$B69)*unit_conv*'State Downscaling Multipliers'!B$17</f>
        <v>0</v>
      </c>
      <c r="S69" s="2">
        <f t="shared" ref="S69:V69" si="471">R69+($W69-$R69)/5</f>
        <v>0</v>
      </c>
      <c r="T69" s="2">
        <f t="shared" si="471"/>
        <v>0</v>
      </c>
      <c r="U69" s="2">
        <f t="shared" si="471"/>
        <v>0</v>
      </c>
      <c r="V69" s="2">
        <f t="shared" si="471"/>
        <v>0</v>
      </c>
      <c r="W69" s="105">
        <f>VLOOKUP($B$1,'Multipliers and Adjustments'!$A$70:$I$86,TRUNC(COLUMN(W$2)/5)+2,FALSE)*SUMIFS('EPA US Data'!$I:$I,'EPA US Data'!$D:$D,'Country Selector'!$A$2,'EPA US Data'!$J:$J,$B$1,'EPA US Data'!$C:$C,W$2,'EPA US Data'!$G:$G,"&gt;="&amp;$A69,'EPA US Data'!$G:$G,"&lt;"&amp;$B69)*unit_conv*'State Downscaling Multipliers'!B$17</f>
        <v>0</v>
      </c>
      <c r="X69" s="2">
        <f t="shared" ref="X69:AA69" si="472">W69+($AB69-$W69)/5</f>
        <v>0</v>
      </c>
      <c r="Y69" s="2">
        <f t="shared" si="472"/>
        <v>0</v>
      </c>
      <c r="Z69" s="2">
        <f t="shared" si="472"/>
        <v>0</v>
      </c>
      <c r="AA69" s="2">
        <f t="shared" si="472"/>
        <v>0</v>
      </c>
      <c r="AB69" s="105">
        <f>VLOOKUP($B$1,'Multipliers and Adjustments'!$A$70:$I$86,TRUNC(COLUMN(AB$2)/5)+2,FALSE)*SUMIFS('EPA US Data'!$I:$I,'EPA US Data'!$D:$D,'Country Selector'!$A$2,'EPA US Data'!$J:$J,$B$1,'EPA US Data'!$C:$C,AB$2,'EPA US Data'!$G:$G,"&gt;="&amp;$A69,'EPA US Data'!$G:$G,"&lt;"&amp;$B69)*unit_conv*'State Downscaling Multipliers'!B$17</f>
        <v>0</v>
      </c>
      <c r="AC69" s="2">
        <f t="shared" ref="AC69:AF69" si="473">AB69+($AG69-$AB69)/5</f>
        <v>0</v>
      </c>
      <c r="AD69" s="2">
        <f t="shared" si="473"/>
        <v>0</v>
      </c>
      <c r="AE69" s="2">
        <f t="shared" si="473"/>
        <v>0</v>
      </c>
      <c r="AF69" s="2">
        <f t="shared" si="473"/>
        <v>0</v>
      </c>
      <c r="AG69" s="105">
        <f>VLOOKUP($B$1,'Multipliers and Adjustments'!$A$70:$I$86,TRUNC(COLUMN(AG$2)/5)+2,FALSE)*SUMIFS('EPA US Data'!$I:$I,'EPA US Data'!$D:$D,'Country Selector'!$A$2,'EPA US Data'!$J:$J,$B$1,'EPA US Data'!$C:$C,AG$2,'EPA US Data'!$G:$G,"&gt;="&amp;$A69,'EPA US Data'!$G:$G,"&lt;"&amp;$B69)*unit_conv*'State Downscaling Multipliers'!B$17</f>
        <v>0</v>
      </c>
      <c r="AH69" s="2">
        <f t="shared" ref="AH69:AK69" si="474">AG69+($AL69-$AG69)/5</f>
        <v>135673966.07698172</v>
      </c>
      <c r="AI69" s="2">
        <f t="shared" si="474"/>
        <v>271347932.15396345</v>
      </c>
      <c r="AJ69" s="2">
        <f t="shared" si="474"/>
        <v>407021898.23094517</v>
      </c>
      <c r="AK69" s="2">
        <f t="shared" si="474"/>
        <v>542695864.30792689</v>
      </c>
      <c r="AL69" s="105">
        <f>VLOOKUP($B$1,'Multipliers and Adjustments'!$A$70:$I$86,TRUNC(COLUMN(AL$2)/5)+2,FALSE)*SUMIFS('EPA US Data'!$I:$I,'EPA US Data'!$D:$D,'Country Selector'!$A$2,'EPA US Data'!$J:$J,$B$1,'EPA US Data'!$C:$C,AL$2,'EPA US Data'!$G:$G,"&gt;="&amp;$A69,'EPA US Data'!$G:$G,"&lt;"&amp;$B69)*unit_conv*'State Downscaling Multipliers'!B$17</f>
        <v>678369830.38490868</v>
      </c>
    </row>
    <row r="70" spans="1:38" ht="15.75" customHeight="1" x14ac:dyDescent="0.25">
      <c r="A70" s="49">
        <f t="shared" si="234"/>
        <v>1350</v>
      </c>
      <c r="B70" s="49">
        <f t="shared" si="299"/>
        <v>1400</v>
      </c>
      <c r="C70" s="105">
        <f>VLOOKUP($B$1,'Multipliers and Adjustments'!$A$70:$I$86,TRUNC(COLUMN(C$2)/5)+2,FALSE)*SUMIFS('EPA US Data'!$I:$I,'EPA US Data'!$D:$D,'Country Selector'!$A$2,'EPA US Data'!$J:$J,$B$1,'EPA US Data'!$C:$C,C$2,'EPA US Data'!$G:$G,"&gt;="&amp;$A70,'EPA US Data'!$G:$G,"&lt;"&amp;$B70)*unit_conv*'State Downscaling Multipliers'!B$17</f>
        <v>0</v>
      </c>
      <c r="D70" s="2">
        <f t="shared" ref="D70:G70" si="475">C70+($H70-$C70)/5</f>
        <v>0</v>
      </c>
      <c r="E70" s="2">
        <f t="shared" si="475"/>
        <v>0</v>
      </c>
      <c r="F70" s="2">
        <f t="shared" si="475"/>
        <v>0</v>
      </c>
      <c r="G70" s="2">
        <f t="shared" si="475"/>
        <v>0</v>
      </c>
      <c r="H70" s="105">
        <f>VLOOKUP($B$1,'Multipliers and Adjustments'!$A$70:$I$86,TRUNC(COLUMN(H$2)/5)+2,FALSE)*SUMIFS('EPA US Data'!$I:$I,'EPA US Data'!$D:$D,'Country Selector'!$A$2,'EPA US Data'!$J:$J,$B$1,'EPA US Data'!$C:$C,H$2,'EPA US Data'!$G:$G,"&gt;="&amp;$A70,'EPA US Data'!$G:$G,"&lt;"&amp;$B70)*unit_conv*'State Downscaling Multipliers'!B$17</f>
        <v>0</v>
      </c>
      <c r="I70" s="2">
        <f t="shared" ref="I70:L70" si="476">H70+($M70-$H70)/5</f>
        <v>0</v>
      </c>
      <c r="J70" s="2">
        <f t="shared" si="476"/>
        <v>0</v>
      </c>
      <c r="K70" s="2">
        <f t="shared" si="476"/>
        <v>0</v>
      </c>
      <c r="L70" s="2">
        <f t="shared" si="476"/>
        <v>0</v>
      </c>
      <c r="M70" s="105">
        <f>VLOOKUP($B$1,'Multipliers and Adjustments'!$A$70:$I$86,TRUNC(COLUMN(M$2)/5)+2,FALSE)*SUMIFS('EPA US Data'!$I:$I,'EPA US Data'!$D:$D,'Country Selector'!$A$2,'EPA US Data'!$J:$J,$B$1,'EPA US Data'!$C:$C,M$2,'EPA US Data'!$G:$G,"&gt;="&amp;$A70,'EPA US Data'!$G:$G,"&lt;"&amp;$B70)*unit_conv*'State Downscaling Multipliers'!B$17</f>
        <v>0</v>
      </c>
      <c r="N70" s="2">
        <f t="shared" ref="N70:Q70" si="477">M70+($R70-$M70)/5</f>
        <v>0</v>
      </c>
      <c r="O70" s="2">
        <f t="shared" si="477"/>
        <v>0</v>
      </c>
      <c r="P70" s="2">
        <f t="shared" si="477"/>
        <v>0</v>
      </c>
      <c r="Q70" s="2">
        <f t="shared" si="477"/>
        <v>0</v>
      </c>
      <c r="R70" s="105">
        <f>VLOOKUP($B$1,'Multipliers and Adjustments'!$A$70:$I$86,TRUNC(COLUMN(R$2)/5)+2,FALSE)*SUMIFS('EPA US Data'!$I:$I,'EPA US Data'!$D:$D,'Country Selector'!$A$2,'EPA US Data'!$J:$J,$B$1,'EPA US Data'!$C:$C,R$2,'EPA US Data'!$G:$G,"&gt;="&amp;$A70,'EPA US Data'!$G:$G,"&lt;"&amp;$B70)*unit_conv*'State Downscaling Multipliers'!B$17</f>
        <v>0</v>
      </c>
      <c r="S70" s="2">
        <f t="shared" ref="S70:V70" si="478">R70+($W70-$R70)/5</f>
        <v>0</v>
      </c>
      <c r="T70" s="2">
        <f t="shared" si="478"/>
        <v>0</v>
      </c>
      <c r="U70" s="2">
        <f t="shared" si="478"/>
        <v>0</v>
      </c>
      <c r="V70" s="2">
        <f t="shared" si="478"/>
        <v>0</v>
      </c>
      <c r="W70" s="105">
        <f>VLOOKUP($B$1,'Multipliers and Adjustments'!$A$70:$I$86,TRUNC(COLUMN(W$2)/5)+2,FALSE)*SUMIFS('EPA US Data'!$I:$I,'EPA US Data'!$D:$D,'Country Selector'!$A$2,'EPA US Data'!$J:$J,$B$1,'EPA US Data'!$C:$C,W$2,'EPA US Data'!$G:$G,"&gt;="&amp;$A70,'EPA US Data'!$G:$G,"&lt;"&amp;$B70)*unit_conv*'State Downscaling Multipliers'!B$17</f>
        <v>0</v>
      </c>
      <c r="X70" s="2">
        <f t="shared" ref="X70:AA70" si="479">W70+($AB70-$W70)/5</f>
        <v>730248.06535260635</v>
      </c>
      <c r="Y70" s="2">
        <f t="shared" si="479"/>
        <v>1460496.1307052127</v>
      </c>
      <c r="Z70" s="2">
        <f t="shared" si="479"/>
        <v>2190744.1960578188</v>
      </c>
      <c r="AA70" s="2">
        <f t="shared" si="479"/>
        <v>2920992.2614104254</v>
      </c>
      <c r="AB70" s="105">
        <f>VLOOKUP($B$1,'Multipliers and Adjustments'!$A$70:$I$86,TRUNC(COLUMN(AB$2)/5)+2,FALSE)*SUMIFS('EPA US Data'!$I:$I,'EPA US Data'!$D:$D,'Country Selector'!$A$2,'EPA US Data'!$J:$J,$B$1,'EPA US Data'!$C:$C,AB$2,'EPA US Data'!$G:$G,"&gt;="&amp;$A70,'EPA US Data'!$G:$G,"&lt;"&amp;$B70)*unit_conv*'State Downscaling Multipliers'!B$17</f>
        <v>3651240.326763032</v>
      </c>
      <c r="AC70" s="2">
        <f t="shared" ref="AC70:AF70" si="480">AB70+($AG70-$AB70)/5</f>
        <v>2920992.2614104254</v>
      </c>
      <c r="AD70" s="2">
        <f t="shared" si="480"/>
        <v>2190744.1960578188</v>
      </c>
      <c r="AE70" s="2">
        <f t="shared" si="480"/>
        <v>1460496.1307052125</v>
      </c>
      <c r="AF70" s="2">
        <f t="shared" si="480"/>
        <v>730248.06535260612</v>
      </c>
      <c r="AG70" s="105">
        <f>VLOOKUP($B$1,'Multipliers and Adjustments'!$A$70:$I$86,TRUNC(COLUMN(AG$2)/5)+2,FALSE)*SUMIFS('EPA US Data'!$I:$I,'EPA US Data'!$D:$D,'Country Selector'!$A$2,'EPA US Data'!$J:$J,$B$1,'EPA US Data'!$C:$C,AG$2,'EPA US Data'!$G:$G,"&gt;="&amp;$A70,'EPA US Data'!$G:$G,"&lt;"&amp;$B70)*unit_conv*'State Downscaling Multipliers'!B$17</f>
        <v>0</v>
      </c>
      <c r="AH70" s="2">
        <f t="shared" ref="AH70:AK70" si="481">AG70+($AL70-$AG70)/5</f>
        <v>0</v>
      </c>
      <c r="AI70" s="2">
        <f t="shared" si="481"/>
        <v>0</v>
      </c>
      <c r="AJ70" s="2">
        <f t="shared" si="481"/>
        <v>0</v>
      </c>
      <c r="AK70" s="2">
        <f t="shared" si="481"/>
        <v>0</v>
      </c>
      <c r="AL70" s="105">
        <f>VLOOKUP($B$1,'Multipliers and Adjustments'!$A$70:$I$86,TRUNC(COLUMN(AL$2)/5)+2,FALSE)*SUMIFS('EPA US Data'!$I:$I,'EPA US Data'!$D:$D,'Country Selector'!$A$2,'EPA US Data'!$J:$J,$B$1,'EPA US Data'!$C:$C,AL$2,'EPA US Data'!$G:$G,"&gt;="&amp;$A70,'EPA US Data'!$G:$G,"&lt;"&amp;$B70)*unit_conv*'State Downscaling Multipliers'!B$17</f>
        <v>0</v>
      </c>
    </row>
    <row r="71" spans="1:38" ht="15.75" customHeight="1" x14ac:dyDescent="0.25">
      <c r="A71" s="49">
        <f t="shared" si="234"/>
        <v>1400</v>
      </c>
      <c r="B71" s="49">
        <f t="shared" si="299"/>
        <v>1450</v>
      </c>
      <c r="C71" s="105">
        <f>VLOOKUP($B$1,'Multipliers and Adjustments'!$A$70:$I$86,TRUNC(COLUMN(C$2)/5)+2,FALSE)*SUMIFS('EPA US Data'!$I:$I,'EPA US Data'!$D:$D,'Country Selector'!$A$2,'EPA US Data'!$J:$J,$B$1,'EPA US Data'!$C:$C,C$2,'EPA US Data'!$G:$G,"&gt;="&amp;$A71,'EPA US Data'!$G:$G,"&lt;"&amp;$B71)*unit_conv*'State Downscaling Multipliers'!B$17</f>
        <v>0</v>
      </c>
      <c r="D71" s="2">
        <f t="shared" ref="D71:G71" si="482">C71+($H71-$C71)/5</f>
        <v>0</v>
      </c>
      <c r="E71" s="2">
        <f t="shared" si="482"/>
        <v>0</v>
      </c>
      <c r="F71" s="2">
        <f t="shared" si="482"/>
        <v>0</v>
      </c>
      <c r="G71" s="2">
        <f t="shared" si="482"/>
        <v>0</v>
      </c>
      <c r="H71" s="105">
        <f>VLOOKUP($B$1,'Multipliers and Adjustments'!$A$70:$I$86,TRUNC(COLUMN(H$2)/5)+2,FALSE)*SUMIFS('EPA US Data'!$I:$I,'EPA US Data'!$D:$D,'Country Selector'!$A$2,'EPA US Data'!$J:$J,$B$1,'EPA US Data'!$C:$C,H$2,'EPA US Data'!$G:$G,"&gt;="&amp;$A71,'EPA US Data'!$G:$G,"&lt;"&amp;$B71)*unit_conv*'State Downscaling Multipliers'!B$17</f>
        <v>0</v>
      </c>
      <c r="I71" s="2">
        <f t="shared" ref="I71:L71" si="483">H71+($M71-$H71)/5</f>
        <v>0</v>
      </c>
      <c r="J71" s="2">
        <f t="shared" si="483"/>
        <v>0</v>
      </c>
      <c r="K71" s="2">
        <f t="shared" si="483"/>
        <v>0</v>
      </c>
      <c r="L71" s="2">
        <f t="shared" si="483"/>
        <v>0</v>
      </c>
      <c r="M71" s="105">
        <f>VLOOKUP($B$1,'Multipliers and Adjustments'!$A$70:$I$86,TRUNC(COLUMN(M$2)/5)+2,FALSE)*SUMIFS('EPA US Data'!$I:$I,'EPA US Data'!$D:$D,'Country Selector'!$A$2,'EPA US Data'!$J:$J,$B$1,'EPA US Data'!$C:$C,M$2,'EPA US Data'!$G:$G,"&gt;="&amp;$A71,'EPA US Data'!$G:$G,"&lt;"&amp;$B71)*unit_conv*'State Downscaling Multipliers'!B$17</f>
        <v>0</v>
      </c>
      <c r="N71" s="2">
        <f t="shared" ref="N71:Q71" si="484">M71+($R71-$M71)/5</f>
        <v>0</v>
      </c>
      <c r="O71" s="2">
        <f t="shared" si="484"/>
        <v>0</v>
      </c>
      <c r="P71" s="2">
        <f t="shared" si="484"/>
        <v>0</v>
      </c>
      <c r="Q71" s="2">
        <f t="shared" si="484"/>
        <v>0</v>
      </c>
      <c r="R71" s="105">
        <f>VLOOKUP($B$1,'Multipliers and Adjustments'!$A$70:$I$86,TRUNC(COLUMN(R$2)/5)+2,FALSE)*SUMIFS('EPA US Data'!$I:$I,'EPA US Data'!$D:$D,'Country Selector'!$A$2,'EPA US Data'!$J:$J,$B$1,'EPA US Data'!$C:$C,R$2,'EPA US Data'!$G:$G,"&gt;="&amp;$A71,'EPA US Data'!$G:$G,"&lt;"&amp;$B71)*unit_conv*'State Downscaling Multipliers'!B$17</f>
        <v>0</v>
      </c>
      <c r="S71" s="2">
        <f t="shared" ref="S71:V71" si="485">R71+($W71-$R71)/5</f>
        <v>0</v>
      </c>
      <c r="T71" s="2">
        <f t="shared" si="485"/>
        <v>0</v>
      </c>
      <c r="U71" s="2">
        <f t="shared" si="485"/>
        <v>0</v>
      </c>
      <c r="V71" s="2">
        <f t="shared" si="485"/>
        <v>0</v>
      </c>
      <c r="W71" s="105">
        <f>VLOOKUP($B$1,'Multipliers and Adjustments'!$A$70:$I$86,TRUNC(COLUMN(W$2)/5)+2,FALSE)*SUMIFS('EPA US Data'!$I:$I,'EPA US Data'!$D:$D,'Country Selector'!$A$2,'EPA US Data'!$J:$J,$B$1,'EPA US Data'!$C:$C,W$2,'EPA US Data'!$G:$G,"&gt;="&amp;$A71,'EPA US Data'!$G:$G,"&lt;"&amp;$B71)*unit_conv*'State Downscaling Multipliers'!B$17</f>
        <v>0</v>
      </c>
      <c r="X71" s="2">
        <f t="shared" ref="X71:AA71" si="486">W71+($AB71-$W71)/5</f>
        <v>60042850.155745402</v>
      </c>
      <c r="Y71" s="2">
        <f t="shared" si="486"/>
        <v>120085700.3114908</v>
      </c>
      <c r="Z71" s="2">
        <f t="shared" si="486"/>
        <v>180128550.46723622</v>
      </c>
      <c r="AA71" s="2">
        <f t="shared" si="486"/>
        <v>240171400.62298161</v>
      </c>
      <c r="AB71" s="105">
        <f>VLOOKUP($B$1,'Multipliers and Adjustments'!$A$70:$I$86,TRUNC(COLUMN(AB$2)/5)+2,FALSE)*SUMIFS('EPA US Data'!$I:$I,'EPA US Data'!$D:$D,'Country Selector'!$A$2,'EPA US Data'!$J:$J,$B$1,'EPA US Data'!$C:$C,AB$2,'EPA US Data'!$G:$G,"&gt;="&amp;$A71,'EPA US Data'!$G:$G,"&lt;"&amp;$B71)*unit_conv*'State Downscaling Multipliers'!B$17</f>
        <v>300214250.77872699</v>
      </c>
      <c r="AC71" s="2">
        <f t="shared" ref="AC71:AF71" si="487">AB71+($AG71-$AB71)/5</f>
        <v>240171400.62298161</v>
      </c>
      <c r="AD71" s="2">
        <f t="shared" si="487"/>
        <v>180128550.46723622</v>
      </c>
      <c r="AE71" s="2">
        <f t="shared" si="487"/>
        <v>120085700.31149082</v>
      </c>
      <c r="AF71" s="2">
        <f t="shared" si="487"/>
        <v>60042850.155745417</v>
      </c>
      <c r="AG71" s="105">
        <f>VLOOKUP($B$1,'Multipliers and Adjustments'!$A$70:$I$86,TRUNC(COLUMN(AG$2)/5)+2,FALSE)*SUMIFS('EPA US Data'!$I:$I,'EPA US Data'!$D:$D,'Country Selector'!$A$2,'EPA US Data'!$J:$J,$B$1,'EPA US Data'!$C:$C,AG$2,'EPA US Data'!$G:$G,"&gt;="&amp;$A71,'EPA US Data'!$G:$G,"&lt;"&amp;$B71)*unit_conv*'State Downscaling Multipliers'!B$17</f>
        <v>0</v>
      </c>
      <c r="AH71" s="2">
        <f t="shared" ref="AH71:AK71" si="488">AG71+($AL71-$AG71)/5</f>
        <v>0</v>
      </c>
      <c r="AI71" s="2">
        <f t="shared" si="488"/>
        <v>0</v>
      </c>
      <c r="AJ71" s="2">
        <f t="shared" si="488"/>
        <v>0</v>
      </c>
      <c r="AK71" s="2">
        <f t="shared" si="488"/>
        <v>0</v>
      </c>
      <c r="AL71" s="105">
        <f>VLOOKUP($B$1,'Multipliers and Adjustments'!$A$70:$I$86,TRUNC(COLUMN(AL$2)/5)+2,FALSE)*SUMIFS('EPA US Data'!$I:$I,'EPA US Data'!$D:$D,'Country Selector'!$A$2,'EPA US Data'!$J:$J,$B$1,'EPA US Data'!$C:$C,AL$2,'EPA US Data'!$G:$G,"&gt;="&amp;$A71,'EPA US Data'!$G:$G,"&lt;"&amp;$B71)*unit_conv*'State Downscaling Multipliers'!B$17</f>
        <v>0</v>
      </c>
    </row>
    <row r="72" spans="1:38" ht="15.75" customHeight="1" x14ac:dyDescent="0.25">
      <c r="A72" s="49">
        <f t="shared" si="234"/>
        <v>1450</v>
      </c>
      <c r="B72" s="49">
        <f t="shared" si="299"/>
        <v>1500</v>
      </c>
      <c r="C72" s="105">
        <f>VLOOKUP($B$1,'Multipliers and Adjustments'!$A$70:$I$86,TRUNC(COLUMN(C$2)/5)+2,FALSE)*SUMIFS('EPA US Data'!$I:$I,'EPA US Data'!$D:$D,'Country Selector'!$A$2,'EPA US Data'!$J:$J,$B$1,'EPA US Data'!$C:$C,C$2,'EPA US Data'!$G:$G,"&gt;="&amp;$A72,'EPA US Data'!$G:$G,"&lt;"&amp;$B72)*unit_conv*'State Downscaling Multipliers'!B$17</f>
        <v>14745815.230924968</v>
      </c>
      <c r="D72" s="2">
        <f t="shared" ref="D72:G72" si="489">C72+($H72-$C72)/5</f>
        <v>11796652.184739973</v>
      </c>
      <c r="E72" s="2">
        <f t="shared" si="489"/>
        <v>8847489.1385549791</v>
      </c>
      <c r="F72" s="2">
        <f t="shared" si="489"/>
        <v>5898326.0923699858</v>
      </c>
      <c r="G72" s="2">
        <f t="shared" si="489"/>
        <v>2949163.0461849924</v>
      </c>
      <c r="H72" s="105">
        <f>VLOOKUP($B$1,'Multipliers and Adjustments'!$A$70:$I$86,TRUNC(COLUMN(H$2)/5)+2,FALSE)*SUMIFS('EPA US Data'!$I:$I,'EPA US Data'!$D:$D,'Country Selector'!$A$2,'EPA US Data'!$J:$J,$B$1,'EPA US Data'!$C:$C,H$2,'EPA US Data'!$G:$G,"&gt;="&amp;$A72,'EPA US Data'!$G:$G,"&lt;"&amp;$B72)*unit_conv*'State Downscaling Multipliers'!B$17</f>
        <v>0</v>
      </c>
      <c r="I72" s="2">
        <f t="shared" ref="I72:L72" si="490">H72+($M72-$H72)/5</f>
        <v>0</v>
      </c>
      <c r="J72" s="2">
        <f t="shared" si="490"/>
        <v>0</v>
      </c>
      <c r="K72" s="2">
        <f t="shared" si="490"/>
        <v>0</v>
      </c>
      <c r="L72" s="2">
        <f t="shared" si="490"/>
        <v>0</v>
      </c>
      <c r="M72" s="105">
        <f>VLOOKUP($B$1,'Multipliers and Adjustments'!$A$70:$I$86,TRUNC(COLUMN(M$2)/5)+2,FALSE)*SUMIFS('EPA US Data'!$I:$I,'EPA US Data'!$D:$D,'Country Selector'!$A$2,'EPA US Data'!$J:$J,$B$1,'EPA US Data'!$C:$C,M$2,'EPA US Data'!$G:$G,"&gt;="&amp;$A72,'EPA US Data'!$G:$G,"&lt;"&amp;$B72)*unit_conv*'State Downscaling Multipliers'!B$17</f>
        <v>0</v>
      </c>
      <c r="N72" s="2">
        <f t="shared" ref="N72:Q72" si="491">M72+($R72-$M72)/5</f>
        <v>0</v>
      </c>
      <c r="O72" s="2">
        <f t="shared" si="491"/>
        <v>0</v>
      </c>
      <c r="P72" s="2">
        <f t="shared" si="491"/>
        <v>0</v>
      </c>
      <c r="Q72" s="2">
        <f t="shared" si="491"/>
        <v>0</v>
      </c>
      <c r="R72" s="105">
        <f>VLOOKUP($B$1,'Multipliers and Adjustments'!$A$70:$I$86,TRUNC(COLUMN(R$2)/5)+2,FALSE)*SUMIFS('EPA US Data'!$I:$I,'EPA US Data'!$D:$D,'Country Selector'!$A$2,'EPA US Data'!$J:$J,$B$1,'EPA US Data'!$C:$C,R$2,'EPA US Data'!$G:$G,"&gt;="&amp;$A72,'EPA US Data'!$G:$G,"&lt;"&amp;$B72)*unit_conv*'State Downscaling Multipliers'!B$17</f>
        <v>0</v>
      </c>
      <c r="S72" s="2">
        <f t="shared" ref="S72:V72" si="492">R72+($W72-$R72)/5</f>
        <v>12352167.121737268</v>
      </c>
      <c r="T72" s="2">
        <f t="shared" si="492"/>
        <v>24704334.243474536</v>
      </c>
      <c r="U72" s="2">
        <f t="shared" si="492"/>
        <v>37056501.3652118</v>
      </c>
      <c r="V72" s="2">
        <f t="shared" si="492"/>
        <v>49408668.486949071</v>
      </c>
      <c r="W72" s="105">
        <f>VLOOKUP($B$1,'Multipliers and Adjustments'!$A$70:$I$86,TRUNC(COLUMN(W$2)/5)+2,FALSE)*SUMIFS('EPA US Data'!$I:$I,'EPA US Data'!$D:$D,'Country Selector'!$A$2,'EPA US Data'!$J:$J,$B$1,'EPA US Data'!$C:$C,W$2,'EPA US Data'!$G:$G,"&gt;="&amp;$A72,'EPA US Data'!$G:$G,"&lt;"&amp;$B72)*unit_conv*'State Downscaling Multipliers'!B$17</f>
        <v>61760835.608686335</v>
      </c>
      <c r="X72" s="2">
        <f t="shared" ref="X72:AA72" si="493">W72+($AB72-$W72)/5</f>
        <v>61613914.165456131</v>
      </c>
      <c r="Y72" s="2">
        <f t="shared" si="493"/>
        <v>61466992.722225927</v>
      </c>
      <c r="Z72" s="2">
        <f t="shared" si="493"/>
        <v>61320071.278995723</v>
      </c>
      <c r="AA72" s="2">
        <f t="shared" si="493"/>
        <v>61173149.835765518</v>
      </c>
      <c r="AB72" s="105">
        <f>VLOOKUP($B$1,'Multipliers and Adjustments'!$A$70:$I$86,TRUNC(COLUMN(AB$2)/5)+2,FALSE)*SUMIFS('EPA US Data'!$I:$I,'EPA US Data'!$D:$D,'Country Selector'!$A$2,'EPA US Data'!$J:$J,$B$1,'EPA US Data'!$C:$C,AB$2,'EPA US Data'!$G:$G,"&gt;="&amp;$A72,'EPA US Data'!$G:$G,"&lt;"&amp;$B72)*unit_conv*'State Downscaling Multipliers'!B$17</f>
        <v>61026228.392535321</v>
      </c>
      <c r="AC72" s="2">
        <f t="shared" ref="AC72:AF72" si="494">AB72+($AG72-$AB72)/5</f>
        <v>61572981.073537625</v>
      </c>
      <c r="AD72" s="2">
        <f t="shared" si="494"/>
        <v>62119733.754539929</v>
      </c>
      <c r="AE72" s="2">
        <f t="shared" si="494"/>
        <v>62666486.435542233</v>
      </c>
      <c r="AF72" s="2">
        <f t="shared" si="494"/>
        <v>63213239.116544537</v>
      </c>
      <c r="AG72" s="105">
        <f>VLOOKUP($B$1,'Multipliers and Adjustments'!$A$70:$I$86,TRUNC(COLUMN(AG$2)/5)+2,FALSE)*SUMIFS('EPA US Data'!$I:$I,'EPA US Data'!$D:$D,'Country Selector'!$A$2,'EPA US Data'!$J:$J,$B$1,'EPA US Data'!$C:$C,AG$2,'EPA US Data'!$G:$G,"&gt;="&amp;$A72,'EPA US Data'!$G:$G,"&lt;"&amp;$B72)*unit_conv*'State Downscaling Multipliers'!B$17</f>
        <v>63759991.797546849</v>
      </c>
      <c r="AH72" s="2">
        <f t="shared" ref="AH72:AK72" si="495">AG72+($AL72-$AG72)/5</f>
        <v>62768109.408012792</v>
      </c>
      <c r="AI72" s="2">
        <f t="shared" si="495"/>
        <v>61776227.018478736</v>
      </c>
      <c r="AJ72" s="2">
        <f t="shared" si="495"/>
        <v>60784344.62894468</v>
      </c>
      <c r="AK72" s="2">
        <f t="shared" si="495"/>
        <v>59792462.239410624</v>
      </c>
      <c r="AL72" s="105">
        <f>VLOOKUP($B$1,'Multipliers and Adjustments'!$A$70:$I$86,TRUNC(COLUMN(AL$2)/5)+2,FALSE)*SUMIFS('EPA US Data'!$I:$I,'EPA US Data'!$D:$D,'Country Selector'!$A$2,'EPA US Data'!$J:$J,$B$1,'EPA US Data'!$C:$C,AL$2,'EPA US Data'!$G:$G,"&gt;="&amp;$A72,'EPA US Data'!$G:$G,"&lt;"&amp;$B72)*unit_conv*'State Downscaling Multipliers'!B$17</f>
        <v>58800579.849876575</v>
      </c>
    </row>
    <row r="73" spans="1:38" ht="15.75" customHeight="1" x14ac:dyDescent="0.25">
      <c r="A73" s="49">
        <f t="shared" si="234"/>
        <v>1500</v>
      </c>
      <c r="B73" s="49">
        <f t="shared" si="299"/>
        <v>1550</v>
      </c>
      <c r="C73" s="105">
        <f>VLOOKUP($B$1,'Multipliers and Adjustments'!$A$70:$I$86,TRUNC(COLUMN(C$2)/5)+2,FALSE)*SUMIFS('EPA US Data'!$I:$I,'EPA US Data'!$D:$D,'Country Selector'!$A$2,'EPA US Data'!$J:$J,$B$1,'EPA US Data'!$C:$C,C$2,'EPA US Data'!$G:$G,"&gt;="&amp;$A73,'EPA US Data'!$G:$G,"&lt;"&amp;$B73)*unit_conv*'State Downscaling Multipliers'!B$17</f>
        <v>1294570.5338460214</v>
      </c>
      <c r="D73" s="2">
        <f t="shared" ref="D73:G73" si="496">C73+($H73-$C73)/5</f>
        <v>1035656.4270768171</v>
      </c>
      <c r="E73" s="2">
        <f t="shared" si="496"/>
        <v>776742.32030761288</v>
      </c>
      <c r="F73" s="2">
        <f t="shared" si="496"/>
        <v>517828.21353840863</v>
      </c>
      <c r="G73" s="2">
        <f t="shared" si="496"/>
        <v>258914.10676920434</v>
      </c>
      <c r="H73" s="105">
        <f>VLOOKUP($B$1,'Multipliers and Adjustments'!$A$70:$I$86,TRUNC(COLUMN(H$2)/5)+2,FALSE)*SUMIFS('EPA US Data'!$I:$I,'EPA US Data'!$D:$D,'Country Selector'!$A$2,'EPA US Data'!$J:$J,$B$1,'EPA US Data'!$C:$C,H$2,'EPA US Data'!$G:$G,"&gt;="&amp;$A73,'EPA US Data'!$G:$G,"&lt;"&amp;$B73)*unit_conv*'State Downscaling Multipliers'!B$17</f>
        <v>0</v>
      </c>
      <c r="I73" s="2">
        <f t="shared" ref="I73:L73" si="497">H73+($M73-$H73)/5</f>
        <v>0</v>
      </c>
      <c r="J73" s="2">
        <f t="shared" si="497"/>
        <v>0</v>
      </c>
      <c r="K73" s="2">
        <f t="shared" si="497"/>
        <v>0</v>
      </c>
      <c r="L73" s="2">
        <f t="shared" si="497"/>
        <v>0</v>
      </c>
      <c r="M73" s="105">
        <f>VLOOKUP($B$1,'Multipliers and Adjustments'!$A$70:$I$86,TRUNC(COLUMN(M$2)/5)+2,FALSE)*SUMIFS('EPA US Data'!$I:$I,'EPA US Data'!$D:$D,'Country Selector'!$A$2,'EPA US Data'!$J:$J,$B$1,'EPA US Data'!$C:$C,M$2,'EPA US Data'!$G:$G,"&gt;="&amp;$A73,'EPA US Data'!$G:$G,"&lt;"&amp;$B73)*unit_conv*'State Downscaling Multipliers'!B$17</f>
        <v>0</v>
      </c>
      <c r="N73" s="2">
        <f t="shared" ref="N73:Q73" si="498">M73+($R73-$M73)/5</f>
        <v>0</v>
      </c>
      <c r="O73" s="2">
        <f t="shared" si="498"/>
        <v>0</v>
      </c>
      <c r="P73" s="2">
        <f t="shared" si="498"/>
        <v>0</v>
      </c>
      <c r="Q73" s="2">
        <f t="shared" si="498"/>
        <v>0</v>
      </c>
      <c r="R73" s="105">
        <f>VLOOKUP($B$1,'Multipliers and Adjustments'!$A$70:$I$86,TRUNC(COLUMN(R$2)/5)+2,FALSE)*SUMIFS('EPA US Data'!$I:$I,'EPA US Data'!$D:$D,'Country Selector'!$A$2,'EPA US Data'!$J:$J,$B$1,'EPA US Data'!$C:$C,R$2,'EPA US Data'!$G:$G,"&gt;="&amp;$A73,'EPA US Data'!$G:$G,"&lt;"&amp;$B73)*unit_conv*'State Downscaling Multipliers'!B$17</f>
        <v>0</v>
      </c>
      <c r="S73" s="2">
        <f t="shared" ref="S73:V73" si="499">R73+($W73-$R73)/5</f>
        <v>0</v>
      </c>
      <c r="T73" s="2">
        <f t="shared" si="499"/>
        <v>0</v>
      </c>
      <c r="U73" s="2">
        <f t="shared" si="499"/>
        <v>0</v>
      </c>
      <c r="V73" s="2">
        <f t="shared" si="499"/>
        <v>0</v>
      </c>
      <c r="W73" s="105">
        <f>VLOOKUP($B$1,'Multipliers and Adjustments'!$A$70:$I$86,TRUNC(COLUMN(W$2)/5)+2,FALSE)*SUMIFS('EPA US Data'!$I:$I,'EPA US Data'!$D:$D,'Country Selector'!$A$2,'EPA US Data'!$J:$J,$B$1,'EPA US Data'!$C:$C,W$2,'EPA US Data'!$G:$G,"&gt;="&amp;$A73,'EPA US Data'!$G:$G,"&lt;"&amp;$B73)*unit_conv*'State Downscaling Multipliers'!B$17</f>
        <v>0</v>
      </c>
      <c r="X73" s="2">
        <f t="shared" ref="X73:AA73" si="500">W73+($AB73-$W73)/5</f>
        <v>0</v>
      </c>
      <c r="Y73" s="2">
        <f t="shared" si="500"/>
        <v>0</v>
      </c>
      <c r="Z73" s="2">
        <f t="shared" si="500"/>
        <v>0</v>
      </c>
      <c r="AA73" s="2">
        <f t="shared" si="500"/>
        <v>0</v>
      </c>
      <c r="AB73" s="105">
        <f>VLOOKUP($B$1,'Multipliers and Adjustments'!$A$70:$I$86,TRUNC(COLUMN(AB$2)/5)+2,FALSE)*SUMIFS('EPA US Data'!$I:$I,'EPA US Data'!$D:$D,'Country Selector'!$A$2,'EPA US Data'!$J:$J,$B$1,'EPA US Data'!$C:$C,AB$2,'EPA US Data'!$G:$G,"&gt;="&amp;$A73,'EPA US Data'!$G:$G,"&lt;"&amp;$B73)*unit_conv*'State Downscaling Multipliers'!B$17</f>
        <v>0</v>
      </c>
      <c r="AC73" s="2">
        <f t="shared" ref="AC73:AF73" si="501">AB73+($AG73-$AB73)/5</f>
        <v>58367226.890979156</v>
      </c>
      <c r="AD73" s="2">
        <f t="shared" si="501"/>
        <v>116734453.78195831</v>
      </c>
      <c r="AE73" s="2">
        <f t="shared" si="501"/>
        <v>175101680.67293745</v>
      </c>
      <c r="AF73" s="2">
        <f t="shared" si="501"/>
        <v>233468907.56391662</v>
      </c>
      <c r="AG73" s="105">
        <f>VLOOKUP($B$1,'Multipliers and Adjustments'!$A$70:$I$86,TRUNC(COLUMN(AG$2)/5)+2,FALSE)*SUMIFS('EPA US Data'!$I:$I,'EPA US Data'!$D:$D,'Country Selector'!$A$2,'EPA US Data'!$J:$J,$B$1,'EPA US Data'!$C:$C,AG$2,'EPA US Data'!$G:$G,"&gt;="&amp;$A73,'EPA US Data'!$G:$G,"&lt;"&amp;$B73)*unit_conv*'State Downscaling Multipliers'!B$17</f>
        <v>291836134.45489579</v>
      </c>
      <c r="AH73" s="2">
        <f t="shared" ref="AH73:AK73" si="502">AG73+($AL73-$AG73)/5</f>
        <v>233468907.56391662</v>
      </c>
      <c r="AI73" s="2">
        <f t="shared" si="502"/>
        <v>175101680.67293745</v>
      </c>
      <c r="AJ73" s="2">
        <f t="shared" si="502"/>
        <v>116734453.7819583</v>
      </c>
      <c r="AK73" s="2">
        <f t="shared" si="502"/>
        <v>58367226.890979141</v>
      </c>
      <c r="AL73" s="105">
        <f>VLOOKUP($B$1,'Multipliers and Adjustments'!$A$70:$I$86,TRUNC(COLUMN(AL$2)/5)+2,FALSE)*SUMIFS('EPA US Data'!$I:$I,'EPA US Data'!$D:$D,'Country Selector'!$A$2,'EPA US Data'!$J:$J,$B$1,'EPA US Data'!$C:$C,AL$2,'EPA US Data'!$G:$G,"&gt;="&amp;$A73,'EPA US Data'!$G:$G,"&lt;"&amp;$B73)*unit_conv*'State Downscaling Multipliers'!B$17</f>
        <v>0</v>
      </c>
    </row>
    <row r="74" spans="1:38" ht="15.75" customHeight="1" x14ac:dyDescent="0.25">
      <c r="A74" s="49">
        <f t="shared" si="234"/>
        <v>1550</v>
      </c>
      <c r="B74" s="49">
        <f t="shared" si="299"/>
        <v>1600</v>
      </c>
      <c r="C74" s="105">
        <f>VLOOKUP($B$1,'Multipliers and Adjustments'!$A$70:$I$86,TRUNC(COLUMN(C$2)/5)+2,FALSE)*SUMIFS('EPA US Data'!$I:$I,'EPA US Data'!$D:$D,'Country Selector'!$A$2,'EPA US Data'!$J:$J,$B$1,'EPA US Data'!$C:$C,C$2,'EPA US Data'!$G:$G,"&gt;="&amp;$A74,'EPA US Data'!$G:$G,"&lt;"&amp;$B74)*unit_conv*'State Downscaling Multipliers'!B$17</f>
        <v>0</v>
      </c>
      <c r="D74" s="2">
        <f t="shared" ref="D74:G74" si="503">C74+($H74-$C74)/5</f>
        <v>0</v>
      </c>
      <c r="E74" s="2">
        <f t="shared" si="503"/>
        <v>0</v>
      </c>
      <c r="F74" s="2">
        <f t="shared" si="503"/>
        <v>0</v>
      </c>
      <c r="G74" s="2">
        <f t="shared" si="503"/>
        <v>0</v>
      </c>
      <c r="H74" s="105">
        <f>VLOOKUP($B$1,'Multipliers and Adjustments'!$A$70:$I$86,TRUNC(COLUMN(H$2)/5)+2,FALSE)*SUMIFS('EPA US Data'!$I:$I,'EPA US Data'!$D:$D,'Country Selector'!$A$2,'EPA US Data'!$J:$J,$B$1,'EPA US Data'!$C:$C,H$2,'EPA US Data'!$G:$G,"&gt;="&amp;$A74,'EPA US Data'!$G:$G,"&lt;"&amp;$B74)*unit_conv*'State Downscaling Multipliers'!B$17</f>
        <v>0</v>
      </c>
      <c r="I74" s="2">
        <f t="shared" ref="I74:L74" si="504">H74+($M74-$H74)/5</f>
        <v>0</v>
      </c>
      <c r="J74" s="2">
        <f t="shared" si="504"/>
        <v>0</v>
      </c>
      <c r="K74" s="2">
        <f t="shared" si="504"/>
        <v>0</v>
      </c>
      <c r="L74" s="2">
        <f t="shared" si="504"/>
        <v>0</v>
      </c>
      <c r="M74" s="105">
        <f>VLOOKUP($B$1,'Multipliers and Adjustments'!$A$70:$I$86,TRUNC(COLUMN(M$2)/5)+2,FALSE)*SUMIFS('EPA US Data'!$I:$I,'EPA US Data'!$D:$D,'Country Selector'!$A$2,'EPA US Data'!$J:$J,$B$1,'EPA US Data'!$C:$C,M$2,'EPA US Data'!$G:$G,"&gt;="&amp;$A74,'EPA US Data'!$G:$G,"&lt;"&amp;$B74)*unit_conv*'State Downscaling Multipliers'!B$17</f>
        <v>0</v>
      </c>
      <c r="N74" s="2">
        <f t="shared" ref="N74:Q74" si="505">M74+($R74-$M74)/5</f>
        <v>0</v>
      </c>
      <c r="O74" s="2">
        <f t="shared" si="505"/>
        <v>0</v>
      </c>
      <c r="P74" s="2">
        <f t="shared" si="505"/>
        <v>0</v>
      </c>
      <c r="Q74" s="2">
        <f t="shared" si="505"/>
        <v>0</v>
      </c>
      <c r="R74" s="105">
        <f>VLOOKUP($B$1,'Multipliers and Adjustments'!$A$70:$I$86,TRUNC(COLUMN(R$2)/5)+2,FALSE)*SUMIFS('EPA US Data'!$I:$I,'EPA US Data'!$D:$D,'Country Selector'!$A$2,'EPA US Data'!$J:$J,$B$1,'EPA US Data'!$C:$C,R$2,'EPA US Data'!$G:$G,"&gt;="&amp;$A74,'EPA US Data'!$G:$G,"&lt;"&amp;$B74)*unit_conv*'State Downscaling Multipliers'!B$17</f>
        <v>0</v>
      </c>
      <c r="S74" s="2">
        <f t="shared" ref="S74:V74" si="506">R74+($W74-$R74)/5</f>
        <v>0</v>
      </c>
      <c r="T74" s="2">
        <f t="shared" si="506"/>
        <v>0</v>
      </c>
      <c r="U74" s="2">
        <f t="shared" si="506"/>
        <v>0</v>
      </c>
      <c r="V74" s="2">
        <f t="shared" si="506"/>
        <v>0</v>
      </c>
      <c r="W74" s="105">
        <f>VLOOKUP($B$1,'Multipliers and Adjustments'!$A$70:$I$86,TRUNC(COLUMN(W$2)/5)+2,FALSE)*SUMIFS('EPA US Data'!$I:$I,'EPA US Data'!$D:$D,'Country Selector'!$A$2,'EPA US Data'!$J:$J,$B$1,'EPA US Data'!$C:$C,W$2,'EPA US Data'!$G:$G,"&gt;="&amp;$A74,'EPA US Data'!$G:$G,"&lt;"&amp;$B74)*unit_conv*'State Downscaling Multipliers'!B$17</f>
        <v>0</v>
      </c>
      <c r="X74" s="2">
        <f t="shared" ref="X74:AA74" si="507">W74+($AB74-$W74)/5</f>
        <v>0</v>
      </c>
      <c r="Y74" s="2">
        <f t="shared" si="507"/>
        <v>0</v>
      </c>
      <c r="Z74" s="2">
        <f t="shared" si="507"/>
        <v>0</v>
      </c>
      <c r="AA74" s="2">
        <f t="shared" si="507"/>
        <v>0</v>
      </c>
      <c r="AB74" s="105">
        <f>VLOOKUP($B$1,'Multipliers and Adjustments'!$A$70:$I$86,TRUNC(COLUMN(AB$2)/5)+2,FALSE)*SUMIFS('EPA US Data'!$I:$I,'EPA US Data'!$D:$D,'Country Selector'!$A$2,'EPA US Data'!$J:$J,$B$1,'EPA US Data'!$C:$C,AB$2,'EPA US Data'!$G:$G,"&gt;="&amp;$A74,'EPA US Data'!$G:$G,"&lt;"&amp;$B74)*unit_conv*'State Downscaling Multipliers'!B$17</f>
        <v>0</v>
      </c>
      <c r="AC74" s="2">
        <f t="shared" ref="AC74:AF74" si="508">AB74+($AG74-$AB74)/5</f>
        <v>0</v>
      </c>
      <c r="AD74" s="2">
        <f t="shared" si="508"/>
        <v>0</v>
      </c>
      <c r="AE74" s="2">
        <f t="shared" si="508"/>
        <v>0</v>
      </c>
      <c r="AF74" s="2">
        <f t="shared" si="508"/>
        <v>0</v>
      </c>
      <c r="AG74" s="105">
        <f>VLOOKUP($B$1,'Multipliers and Adjustments'!$A$70:$I$86,TRUNC(COLUMN(AG$2)/5)+2,FALSE)*SUMIFS('EPA US Data'!$I:$I,'EPA US Data'!$D:$D,'Country Selector'!$A$2,'EPA US Data'!$J:$J,$B$1,'EPA US Data'!$C:$C,AG$2,'EPA US Data'!$G:$G,"&gt;="&amp;$A74,'EPA US Data'!$G:$G,"&lt;"&amp;$B74)*unit_conv*'State Downscaling Multipliers'!B$17</f>
        <v>0</v>
      </c>
      <c r="AH74" s="2">
        <f t="shared" ref="AH74:AK74" si="509">AG74+($AL74-$AG74)/5</f>
        <v>709159.37386029819</v>
      </c>
      <c r="AI74" s="2">
        <f t="shared" si="509"/>
        <v>1418318.7477205964</v>
      </c>
      <c r="AJ74" s="2">
        <f t="shared" si="509"/>
        <v>2127478.1215808946</v>
      </c>
      <c r="AK74" s="2">
        <f t="shared" si="509"/>
        <v>2836637.4954411928</v>
      </c>
      <c r="AL74" s="105">
        <f>VLOOKUP($B$1,'Multipliers and Adjustments'!$A$70:$I$86,TRUNC(COLUMN(AL$2)/5)+2,FALSE)*SUMIFS('EPA US Data'!$I:$I,'EPA US Data'!$D:$D,'Country Selector'!$A$2,'EPA US Data'!$J:$J,$B$1,'EPA US Data'!$C:$C,AL$2,'EPA US Data'!$G:$G,"&gt;="&amp;$A74,'EPA US Data'!$G:$G,"&lt;"&amp;$B74)*unit_conv*'State Downscaling Multipliers'!B$17</f>
        <v>3545796.869301491</v>
      </c>
    </row>
    <row r="75" spans="1:38" ht="15.75" customHeight="1" x14ac:dyDescent="0.25">
      <c r="A75" s="49"/>
      <c r="B75" s="49"/>
    </row>
    <row r="76" spans="1:38" ht="15.75" customHeight="1" x14ac:dyDescent="0.25">
      <c r="A76" s="49"/>
      <c r="B76" s="49"/>
    </row>
    <row r="77" spans="1:38" ht="15.75" customHeight="1" x14ac:dyDescent="0.25">
      <c r="A77" s="49"/>
      <c r="B77" s="49"/>
    </row>
    <row r="78" spans="1:38" ht="15.75" customHeight="1" x14ac:dyDescent="0.25">
      <c r="A78" s="49"/>
      <c r="B78" s="49"/>
    </row>
    <row r="79" spans="1:38" ht="15.75" customHeight="1" x14ac:dyDescent="0.25">
      <c r="A79" s="49"/>
      <c r="B79" s="49"/>
    </row>
    <row r="80" spans="1:38" ht="15.75" customHeight="1" x14ac:dyDescent="0.25">
      <c r="A80" s="49"/>
      <c r="B80" s="49"/>
    </row>
    <row r="81" spans="1:2" ht="15.75" customHeight="1" x14ac:dyDescent="0.25">
      <c r="A81" s="49"/>
      <c r="B81" s="49"/>
    </row>
    <row r="82" spans="1:2" ht="15.75" customHeight="1" x14ac:dyDescent="0.25">
      <c r="A82" s="49"/>
      <c r="B82" s="49"/>
    </row>
    <row r="83" spans="1:2" ht="15.75" customHeight="1" x14ac:dyDescent="0.25">
      <c r="A83" s="49"/>
      <c r="B83" s="49"/>
    </row>
    <row r="84" spans="1:2" ht="15.75" customHeight="1" x14ac:dyDescent="0.25">
      <c r="A84" s="49"/>
      <c r="B84" s="49"/>
    </row>
    <row r="85" spans="1:2" ht="15.75" customHeight="1" x14ac:dyDescent="0.25">
      <c r="A85" s="49"/>
      <c r="B85" s="49"/>
    </row>
    <row r="86" spans="1:2" ht="15.75" customHeight="1" x14ac:dyDescent="0.25">
      <c r="A86" s="49"/>
      <c r="B86" s="49"/>
    </row>
    <row r="87" spans="1:2" ht="15.75" customHeight="1" x14ac:dyDescent="0.25">
      <c r="A87" s="49"/>
      <c r="B87" s="49"/>
    </row>
    <row r="88" spans="1:2" ht="15.75" customHeight="1" x14ac:dyDescent="0.25">
      <c r="A88" s="49"/>
      <c r="B88" s="49"/>
    </row>
    <row r="89" spans="1:2" ht="15.75" customHeight="1" x14ac:dyDescent="0.25">
      <c r="A89" s="49"/>
      <c r="B89" s="49"/>
    </row>
    <row r="90" spans="1:2" ht="15.75" customHeight="1" x14ac:dyDescent="0.25">
      <c r="A90" s="49"/>
      <c r="B90" s="49"/>
    </row>
    <row r="91" spans="1:2" ht="15.75" customHeight="1" x14ac:dyDescent="0.25">
      <c r="A91" s="49"/>
      <c r="B91" s="49"/>
    </row>
    <row r="92" spans="1:2" ht="15.75" customHeight="1" x14ac:dyDescent="0.25">
      <c r="A92" s="49"/>
      <c r="B92" s="49"/>
    </row>
    <row r="93" spans="1:2" ht="15.75" customHeight="1" x14ac:dyDescent="0.25">
      <c r="A93" s="49"/>
      <c r="B93" s="49"/>
    </row>
    <row r="94" spans="1:2" ht="15.75" customHeight="1" x14ac:dyDescent="0.25">
      <c r="A94" s="49"/>
      <c r="B94" s="49"/>
    </row>
    <row r="95" spans="1:2" ht="15.75" customHeight="1" x14ac:dyDescent="0.25">
      <c r="A95" s="49"/>
      <c r="B95" s="49"/>
    </row>
    <row r="96" spans="1:2" ht="15.75" customHeight="1" x14ac:dyDescent="0.25">
      <c r="A96" s="49"/>
      <c r="B96" s="49"/>
    </row>
    <row r="97" spans="1:2" ht="15.75" customHeight="1" x14ac:dyDescent="0.25">
      <c r="A97" s="49"/>
      <c r="B97" s="49"/>
    </row>
    <row r="98" spans="1:2" ht="15.75" customHeight="1" x14ac:dyDescent="0.25">
      <c r="A98" s="49"/>
      <c r="B98" s="49"/>
    </row>
    <row r="99" spans="1:2" ht="15.75" customHeight="1" x14ac:dyDescent="0.25">
      <c r="A99" s="49"/>
      <c r="B99" s="49"/>
    </row>
    <row r="100" spans="1:2" ht="15.75" customHeight="1" x14ac:dyDescent="0.25">
      <c r="A100" s="49"/>
      <c r="B100" s="49"/>
    </row>
    <row r="101" spans="1:2" ht="15.75" customHeight="1" x14ac:dyDescent="0.25">
      <c r="A101" s="49"/>
      <c r="B101" s="49"/>
    </row>
    <row r="102" spans="1:2" ht="15.75" customHeight="1" x14ac:dyDescent="0.25">
      <c r="A102" s="49"/>
      <c r="B102" s="49"/>
    </row>
    <row r="103" spans="1:2" ht="15.75" customHeight="1" x14ac:dyDescent="0.25">
      <c r="A103" s="49"/>
      <c r="B103" s="49"/>
    </row>
    <row r="104" spans="1:2" ht="15.75" customHeight="1" x14ac:dyDescent="0.25">
      <c r="A104" s="49"/>
      <c r="B104" s="49"/>
    </row>
    <row r="105" spans="1:2" ht="15.75" customHeight="1" x14ac:dyDescent="0.25">
      <c r="A105" s="49"/>
      <c r="B105" s="49"/>
    </row>
    <row r="106" spans="1:2" ht="15.75" customHeight="1" x14ac:dyDescent="0.25">
      <c r="A106" s="49"/>
      <c r="B106" s="49"/>
    </row>
    <row r="107" spans="1:2" ht="15.75" customHeight="1" x14ac:dyDescent="0.25">
      <c r="A107" s="49"/>
      <c r="B107" s="49"/>
    </row>
    <row r="108" spans="1:2" ht="15.75" customHeight="1" x14ac:dyDescent="0.25">
      <c r="A108" s="49"/>
      <c r="B108" s="49"/>
    </row>
    <row r="109" spans="1:2" ht="15.75" customHeight="1" x14ac:dyDescent="0.25">
      <c r="A109" s="49"/>
      <c r="B109" s="49"/>
    </row>
    <row r="110" spans="1:2" ht="15.75" customHeight="1" x14ac:dyDescent="0.25">
      <c r="A110" s="49"/>
      <c r="B110" s="49"/>
    </row>
    <row r="111" spans="1:2" ht="15.75" customHeight="1" x14ac:dyDescent="0.25">
      <c r="A111" s="49"/>
      <c r="B111" s="49"/>
    </row>
    <row r="112" spans="1:2" ht="15.75" customHeight="1" x14ac:dyDescent="0.25">
      <c r="A112" s="49"/>
      <c r="B112" s="49"/>
    </row>
    <row r="113" spans="1:2" ht="15.75" customHeight="1" x14ac:dyDescent="0.25">
      <c r="A113" s="49"/>
      <c r="B113" s="49"/>
    </row>
    <row r="114" spans="1:2" ht="15.75" customHeight="1" x14ac:dyDescent="0.25">
      <c r="A114" s="49"/>
      <c r="B114" s="49"/>
    </row>
    <row r="115" spans="1:2" ht="15.75" customHeight="1" x14ac:dyDescent="0.25">
      <c r="A115" s="49"/>
      <c r="B115" s="49"/>
    </row>
    <row r="116" spans="1:2" ht="15.75" customHeight="1" x14ac:dyDescent="0.25">
      <c r="A116" s="49"/>
      <c r="B116" s="49"/>
    </row>
    <row r="117" spans="1:2" ht="15.75" customHeight="1" x14ac:dyDescent="0.25">
      <c r="A117" s="49"/>
      <c r="B117" s="49"/>
    </row>
    <row r="118" spans="1:2" ht="15.75" customHeight="1" x14ac:dyDescent="0.25">
      <c r="A118" s="49"/>
      <c r="B118" s="49"/>
    </row>
    <row r="119" spans="1:2" ht="15.75" customHeight="1" x14ac:dyDescent="0.25">
      <c r="A119" s="49"/>
      <c r="B119" s="49"/>
    </row>
    <row r="120" spans="1:2" ht="15.75" customHeight="1" x14ac:dyDescent="0.25">
      <c r="A120" s="49"/>
      <c r="B120" s="49"/>
    </row>
    <row r="121" spans="1:2" ht="15.75" customHeight="1" x14ac:dyDescent="0.25">
      <c r="A121" s="49"/>
      <c r="B121" s="49"/>
    </row>
    <row r="122" spans="1:2" ht="15.75" customHeight="1" x14ac:dyDescent="0.25">
      <c r="A122" s="49"/>
      <c r="B122" s="49"/>
    </row>
    <row r="123" spans="1:2" ht="15.75" customHeight="1" x14ac:dyDescent="0.25">
      <c r="A123" s="49"/>
      <c r="B123" s="49"/>
    </row>
    <row r="124" spans="1:2" ht="15.75" customHeight="1" x14ac:dyDescent="0.25">
      <c r="A124" s="49"/>
      <c r="B124" s="49"/>
    </row>
    <row r="125" spans="1:2" ht="15.75" customHeight="1" x14ac:dyDescent="0.25">
      <c r="A125" s="49"/>
      <c r="B125" s="49"/>
    </row>
    <row r="126" spans="1:2" ht="15.75" customHeight="1" x14ac:dyDescent="0.25">
      <c r="A126" s="49"/>
      <c r="B126" s="49"/>
    </row>
    <row r="127" spans="1:2" ht="15.75" customHeight="1" x14ac:dyDescent="0.25">
      <c r="A127" s="49"/>
      <c r="B127" s="49"/>
    </row>
    <row r="128" spans="1:2" ht="15.75" customHeight="1" x14ac:dyDescent="0.25">
      <c r="A128" s="49"/>
      <c r="B128" s="49"/>
    </row>
    <row r="129" spans="1:2" ht="15.75" customHeight="1" x14ac:dyDescent="0.25">
      <c r="A129" s="49"/>
      <c r="B129" s="49"/>
    </row>
    <row r="130" spans="1:2" ht="15.75" customHeight="1" x14ac:dyDescent="0.25">
      <c r="A130" s="49"/>
      <c r="B130" s="49"/>
    </row>
    <row r="131" spans="1:2" ht="15.75" customHeight="1" x14ac:dyDescent="0.25">
      <c r="A131" s="49"/>
      <c r="B131" s="49"/>
    </row>
    <row r="132" spans="1:2" ht="15.75" customHeight="1" x14ac:dyDescent="0.25">
      <c r="A132" s="49"/>
      <c r="B132" s="49"/>
    </row>
    <row r="133" spans="1:2" ht="15.75" customHeight="1" x14ac:dyDescent="0.25">
      <c r="A133" s="49"/>
      <c r="B133" s="49"/>
    </row>
    <row r="134" spans="1:2" ht="15.75" customHeight="1" x14ac:dyDescent="0.25">
      <c r="A134" s="49"/>
      <c r="B134" s="49"/>
    </row>
    <row r="135" spans="1:2" ht="15.75" customHeight="1" x14ac:dyDescent="0.25">
      <c r="A135" s="49"/>
      <c r="B135" s="49"/>
    </row>
    <row r="136" spans="1:2" ht="15.75" customHeight="1" x14ac:dyDescent="0.25">
      <c r="A136" s="49"/>
      <c r="B136" s="49"/>
    </row>
    <row r="137" spans="1:2" ht="15.75" customHeight="1" x14ac:dyDescent="0.25">
      <c r="A137" s="49"/>
      <c r="B137" s="49"/>
    </row>
    <row r="138" spans="1:2" ht="15.75" customHeight="1" x14ac:dyDescent="0.25">
      <c r="A138" s="49"/>
      <c r="B138" s="49"/>
    </row>
    <row r="139" spans="1:2" ht="15.75" customHeight="1" x14ac:dyDescent="0.25">
      <c r="A139" s="49"/>
      <c r="B139" s="49"/>
    </row>
    <row r="140" spans="1:2" ht="15.75" customHeight="1" x14ac:dyDescent="0.25">
      <c r="A140" s="49"/>
      <c r="B140" s="49"/>
    </row>
    <row r="141" spans="1:2" ht="15.75" customHeight="1" x14ac:dyDescent="0.25">
      <c r="A141" s="49"/>
      <c r="B141" s="49"/>
    </row>
    <row r="142" spans="1:2" ht="15.75" customHeight="1" x14ac:dyDescent="0.25">
      <c r="A142" s="49"/>
      <c r="B142" s="49"/>
    </row>
    <row r="143" spans="1:2" ht="15.75" customHeight="1" x14ac:dyDescent="0.25">
      <c r="A143" s="49"/>
      <c r="B143" s="49"/>
    </row>
    <row r="144" spans="1:2" ht="15.75" customHeight="1" x14ac:dyDescent="0.25">
      <c r="A144" s="49"/>
      <c r="B144" s="49"/>
    </row>
    <row r="145" spans="1:2" ht="15.75" customHeight="1" x14ac:dyDescent="0.25">
      <c r="A145" s="49"/>
      <c r="B145" s="49"/>
    </row>
    <row r="146" spans="1:2" ht="15.75" customHeight="1" x14ac:dyDescent="0.25">
      <c r="A146" s="49"/>
      <c r="B146" s="49"/>
    </row>
    <row r="147" spans="1:2" ht="15.75" customHeight="1" x14ac:dyDescent="0.25">
      <c r="A147" s="49"/>
      <c r="B147" s="49"/>
    </row>
    <row r="148" spans="1:2" ht="15.75" customHeight="1" x14ac:dyDescent="0.25">
      <c r="A148" s="49"/>
      <c r="B148" s="49"/>
    </row>
    <row r="149" spans="1:2" ht="15.75" customHeight="1" x14ac:dyDescent="0.25">
      <c r="A149" s="49"/>
      <c r="B149" s="49"/>
    </row>
    <row r="150" spans="1:2" ht="15.75" customHeight="1" x14ac:dyDescent="0.25">
      <c r="A150" s="49"/>
      <c r="B150" s="49"/>
    </row>
    <row r="151" spans="1:2" ht="15.75" customHeight="1" x14ac:dyDescent="0.25">
      <c r="A151" s="49"/>
      <c r="B151" s="49"/>
    </row>
    <row r="152" spans="1:2" ht="15.75" customHeight="1" x14ac:dyDescent="0.25">
      <c r="A152" s="49"/>
      <c r="B152" s="49"/>
    </row>
    <row r="153" spans="1:2" ht="15.75" customHeight="1" x14ac:dyDescent="0.25">
      <c r="A153" s="49"/>
      <c r="B153" s="49"/>
    </row>
    <row r="154" spans="1:2" ht="15.75" customHeight="1" x14ac:dyDescent="0.25">
      <c r="A154" s="49"/>
      <c r="B154" s="49"/>
    </row>
    <row r="155" spans="1:2" ht="15.75" customHeight="1" x14ac:dyDescent="0.25">
      <c r="A155" s="49"/>
      <c r="B155" s="49"/>
    </row>
    <row r="156" spans="1:2" ht="15.75" customHeight="1" x14ac:dyDescent="0.25">
      <c r="A156" s="49"/>
      <c r="B156" s="49"/>
    </row>
    <row r="157" spans="1:2" ht="15.75" customHeight="1" x14ac:dyDescent="0.25">
      <c r="A157" s="49"/>
      <c r="B157" s="49"/>
    </row>
    <row r="158" spans="1:2" ht="15.75" customHeight="1" x14ac:dyDescent="0.25">
      <c r="A158" s="49"/>
      <c r="B158" s="49"/>
    </row>
    <row r="159" spans="1:2" ht="15.75" customHeight="1" x14ac:dyDescent="0.25">
      <c r="A159" s="49"/>
      <c r="B159" s="49"/>
    </row>
    <row r="160" spans="1:2" ht="15.75" customHeight="1" x14ac:dyDescent="0.25">
      <c r="A160" s="49"/>
      <c r="B160" s="49"/>
    </row>
    <row r="161" spans="1:2" ht="15.75" customHeight="1" x14ac:dyDescent="0.25">
      <c r="A161" s="49"/>
      <c r="B161" s="49"/>
    </row>
    <row r="162" spans="1:2" ht="15.75" customHeight="1" x14ac:dyDescent="0.25">
      <c r="A162" s="49"/>
      <c r="B162" s="49"/>
    </row>
    <row r="163" spans="1:2" ht="15.75" customHeight="1" x14ac:dyDescent="0.25">
      <c r="A163" s="49"/>
      <c r="B163" s="49"/>
    </row>
    <row r="164" spans="1:2" ht="15.75" customHeight="1" x14ac:dyDescent="0.25">
      <c r="A164" s="49"/>
      <c r="B164" s="49"/>
    </row>
    <row r="165" spans="1:2" ht="15.75" customHeight="1" x14ac:dyDescent="0.25">
      <c r="A165" s="49"/>
      <c r="B165" s="49"/>
    </row>
    <row r="166" spans="1:2" ht="15.75" customHeight="1" x14ac:dyDescent="0.25">
      <c r="A166" s="49"/>
      <c r="B166" s="49"/>
    </row>
    <row r="167" spans="1:2" ht="15.75" customHeight="1" x14ac:dyDescent="0.25">
      <c r="A167" s="49"/>
      <c r="B167" s="49"/>
    </row>
    <row r="168" spans="1:2" ht="15.75" customHeight="1" x14ac:dyDescent="0.25">
      <c r="A168" s="49"/>
      <c r="B168" s="49"/>
    </row>
    <row r="169" spans="1:2" ht="15.75" customHeight="1" x14ac:dyDescent="0.25">
      <c r="A169" s="49"/>
      <c r="B169" s="49"/>
    </row>
    <row r="170" spans="1:2" ht="15.75" customHeight="1" x14ac:dyDescent="0.25">
      <c r="A170" s="49"/>
      <c r="B170" s="49"/>
    </row>
    <row r="171" spans="1:2" ht="15.75" customHeight="1" x14ac:dyDescent="0.25">
      <c r="A171" s="49"/>
      <c r="B171" s="49"/>
    </row>
    <row r="172" spans="1:2" ht="15.75" customHeight="1" x14ac:dyDescent="0.25">
      <c r="A172" s="49"/>
      <c r="B172" s="49"/>
    </row>
    <row r="173" spans="1:2" ht="15.75" customHeight="1" x14ac:dyDescent="0.25">
      <c r="A173" s="49"/>
      <c r="B173" s="49"/>
    </row>
    <row r="174" spans="1:2" ht="15.75" customHeight="1" x14ac:dyDescent="0.25">
      <c r="A174" s="49"/>
      <c r="B174" s="49"/>
    </row>
    <row r="175" spans="1:2" ht="15.75" customHeight="1" x14ac:dyDescent="0.25">
      <c r="A175" s="49"/>
      <c r="B175" s="49"/>
    </row>
    <row r="176" spans="1:2" ht="15.75" customHeight="1" x14ac:dyDescent="0.25">
      <c r="A176" s="49"/>
      <c r="B176" s="49"/>
    </row>
    <row r="177" spans="1:2" ht="15.75" customHeight="1" x14ac:dyDescent="0.25">
      <c r="A177" s="49"/>
      <c r="B177" s="49"/>
    </row>
    <row r="178" spans="1:2" ht="15.75" customHeight="1" x14ac:dyDescent="0.25">
      <c r="A178" s="49"/>
      <c r="B178" s="49"/>
    </row>
    <row r="179" spans="1:2" ht="15.75" customHeight="1" x14ac:dyDescent="0.25">
      <c r="A179" s="49"/>
      <c r="B179" s="49"/>
    </row>
    <row r="180" spans="1:2" ht="15.75" customHeight="1" x14ac:dyDescent="0.25">
      <c r="A180" s="49"/>
      <c r="B180" s="49"/>
    </row>
    <row r="181" spans="1:2" ht="15.75" customHeight="1" x14ac:dyDescent="0.25">
      <c r="A181" s="49"/>
      <c r="B181" s="49"/>
    </row>
    <row r="182" spans="1:2" ht="15.75" customHeight="1" x14ac:dyDescent="0.25">
      <c r="A182" s="49"/>
      <c r="B182" s="49"/>
    </row>
    <row r="183" spans="1:2" ht="15.75" customHeight="1" x14ac:dyDescent="0.25">
      <c r="A183" s="49"/>
      <c r="B183" s="49"/>
    </row>
    <row r="184" spans="1:2" ht="15.75" customHeight="1" x14ac:dyDescent="0.25">
      <c r="A184" s="49"/>
      <c r="B184" s="49"/>
    </row>
    <row r="185" spans="1:2" ht="15.75" customHeight="1" x14ac:dyDescent="0.25">
      <c r="A185" s="49"/>
      <c r="B185" s="49"/>
    </row>
    <row r="186" spans="1:2" ht="15.75" customHeight="1" x14ac:dyDescent="0.25">
      <c r="A186" s="49"/>
      <c r="B186" s="49"/>
    </row>
    <row r="187" spans="1:2" ht="15.75" customHeight="1" x14ac:dyDescent="0.25">
      <c r="A187" s="49"/>
      <c r="B187" s="49"/>
    </row>
    <row r="188" spans="1:2" ht="15.75" customHeight="1" x14ac:dyDescent="0.25">
      <c r="A188" s="49"/>
      <c r="B188" s="49"/>
    </row>
    <row r="189" spans="1:2" ht="15.75" customHeight="1" x14ac:dyDescent="0.25">
      <c r="A189" s="49"/>
      <c r="B189" s="49"/>
    </row>
    <row r="190" spans="1:2" ht="15.75" customHeight="1" x14ac:dyDescent="0.25">
      <c r="A190" s="49"/>
      <c r="B190" s="49"/>
    </row>
    <row r="191" spans="1:2" ht="15.75" customHeight="1" x14ac:dyDescent="0.25">
      <c r="A191" s="49"/>
      <c r="B191" s="49"/>
    </row>
    <row r="192" spans="1:2" ht="15.75" customHeight="1" x14ac:dyDescent="0.25">
      <c r="A192" s="49"/>
      <c r="B192" s="49"/>
    </row>
    <row r="193" spans="1:2" ht="15.75" customHeight="1" x14ac:dyDescent="0.25">
      <c r="A193" s="49"/>
      <c r="B193" s="49"/>
    </row>
    <row r="194" spans="1:2" ht="15.75" customHeight="1" x14ac:dyDescent="0.25">
      <c r="A194" s="49"/>
      <c r="B194" s="49"/>
    </row>
    <row r="195" spans="1:2" ht="15.75" customHeight="1" x14ac:dyDescent="0.25">
      <c r="A195" s="49"/>
      <c r="B195" s="49"/>
    </row>
    <row r="196" spans="1:2" ht="15.75" customHeight="1" x14ac:dyDescent="0.25">
      <c r="A196" s="49"/>
      <c r="B196" s="49"/>
    </row>
    <row r="197" spans="1:2" ht="15.75" customHeight="1" x14ac:dyDescent="0.25">
      <c r="A197" s="49"/>
      <c r="B197" s="49"/>
    </row>
    <row r="198" spans="1:2" ht="15.75" customHeight="1" x14ac:dyDescent="0.25">
      <c r="A198" s="49"/>
      <c r="B198" s="49"/>
    </row>
    <row r="199" spans="1:2" ht="15.75" customHeight="1" x14ac:dyDescent="0.25">
      <c r="A199" s="49"/>
      <c r="B199" s="49"/>
    </row>
    <row r="200" spans="1:2" ht="15.75" customHeight="1" x14ac:dyDescent="0.25">
      <c r="A200" s="49"/>
      <c r="B200" s="49"/>
    </row>
    <row r="201" spans="1:2" ht="15.75" customHeight="1" x14ac:dyDescent="0.25">
      <c r="A201" s="49"/>
      <c r="B201" s="49"/>
    </row>
    <row r="202" spans="1:2" ht="15.75" customHeight="1" x14ac:dyDescent="0.25">
      <c r="A202" s="49"/>
      <c r="B202" s="49"/>
    </row>
    <row r="203" spans="1:2" ht="15.75" customHeight="1" x14ac:dyDescent="0.25">
      <c r="A203" s="49"/>
      <c r="B203" s="49"/>
    </row>
    <row r="204" spans="1:2" ht="15.75" customHeight="1" x14ac:dyDescent="0.25">
      <c r="A204" s="49"/>
      <c r="B204" s="49"/>
    </row>
    <row r="205" spans="1:2" ht="15.75" customHeight="1" x14ac:dyDescent="0.25">
      <c r="A205" s="49"/>
      <c r="B205" s="49"/>
    </row>
    <row r="206" spans="1:2" ht="15.75" customHeight="1" x14ac:dyDescent="0.25">
      <c r="A206" s="49"/>
      <c r="B206" s="49"/>
    </row>
    <row r="207" spans="1:2" ht="15.75" customHeight="1" x14ac:dyDescent="0.25">
      <c r="A207" s="49"/>
      <c r="B207" s="49"/>
    </row>
    <row r="208" spans="1:2" ht="15.75" customHeight="1" x14ac:dyDescent="0.25">
      <c r="A208" s="49"/>
      <c r="B208" s="49"/>
    </row>
    <row r="209" spans="1:2" ht="15.75" customHeight="1" x14ac:dyDescent="0.25">
      <c r="A209" s="49"/>
      <c r="B209" s="49"/>
    </row>
    <row r="210" spans="1:2" ht="15.75" customHeight="1" x14ac:dyDescent="0.25">
      <c r="A210" s="49"/>
      <c r="B210" s="49"/>
    </row>
    <row r="211" spans="1:2" ht="15.75" customHeight="1" x14ac:dyDescent="0.25">
      <c r="A211" s="49"/>
      <c r="B211" s="49"/>
    </row>
    <row r="212" spans="1:2" ht="15.75" customHeight="1" x14ac:dyDescent="0.25">
      <c r="A212" s="49"/>
      <c r="B212" s="49"/>
    </row>
    <row r="213" spans="1:2" ht="15.75" customHeight="1" x14ac:dyDescent="0.25">
      <c r="A213" s="49"/>
      <c r="B213" s="49"/>
    </row>
    <row r="214" spans="1:2" ht="15.75" customHeight="1" x14ac:dyDescent="0.25">
      <c r="A214" s="49"/>
      <c r="B214" s="49"/>
    </row>
    <row r="215" spans="1:2" ht="15.75" customHeight="1" x14ac:dyDescent="0.25">
      <c r="A215" s="49"/>
      <c r="B215" s="49"/>
    </row>
    <row r="216" spans="1:2" ht="15.75" customHeight="1" x14ac:dyDescent="0.25">
      <c r="A216" s="49"/>
      <c r="B216" s="49"/>
    </row>
    <row r="217" spans="1:2" ht="15.75" customHeight="1" x14ac:dyDescent="0.25">
      <c r="A217" s="49"/>
      <c r="B217" s="49"/>
    </row>
    <row r="218" spans="1:2" ht="15.75" customHeight="1" x14ac:dyDescent="0.25">
      <c r="A218" s="49"/>
      <c r="B218" s="49"/>
    </row>
    <row r="219" spans="1:2" ht="15.75" customHeight="1" x14ac:dyDescent="0.25">
      <c r="A219" s="49"/>
      <c r="B219" s="49"/>
    </row>
    <row r="220" spans="1:2" ht="15.75" customHeight="1" x14ac:dyDescent="0.25">
      <c r="A220" s="49"/>
      <c r="B220" s="49"/>
    </row>
    <row r="221" spans="1:2" ht="15.75" customHeight="1" x14ac:dyDescent="0.25">
      <c r="A221" s="49"/>
      <c r="B221" s="49"/>
    </row>
    <row r="222" spans="1:2" ht="15.75" customHeight="1" x14ac:dyDescent="0.25">
      <c r="A222" s="49"/>
      <c r="B222" s="49"/>
    </row>
    <row r="223" spans="1:2" ht="15.75" customHeight="1" x14ac:dyDescent="0.25">
      <c r="A223" s="49"/>
      <c r="B223" s="49"/>
    </row>
    <row r="224" spans="1:2" ht="15.75" customHeight="1" x14ac:dyDescent="0.25">
      <c r="A224" s="49"/>
      <c r="B224" s="49"/>
    </row>
    <row r="225" spans="1:2" ht="15.75" customHeight="1" x14ac:dyDescent="0.25">
      <c r="A225" s="49"/>
      <c r="B225" s="49"/>
    </row>
    <row r="226" spans="1:2" ht="15.75" customHeight="1" x14ac:dyDescent="0.25">
      <c r="A226" s="49"/>
      <c r="B226" s="49"/>
    </row>
    <row r="227" spans="1:2" ht="15.75" customHeight="1" x14ac:dyDescent="0.25">
      <c r="A227" s="49"/>
      <c r="B227" s="49"/>
    </row>
    <row r="228" spans="1:2" ht="15.75" customHeight="1" x14ac:dyDescent="0.25">
      <c r="A228" s="49"/>
      <c r="B228" s="49"/>
    </row>
    <row r="229" spans="1:2" ht="15.75" customHeight="1" x14ac:dyDescent="0.25">
      <c r="A229" s="49"/>
      <c r="B229" s="49"/>
    </row>
    <row r="230" spans="1:2" ht="15.75" customHeight="1" x14ac:dyDescent="0.25">
      <c r="A230" s="49"/>
      <c r="B230" s="49"/>
    </row>
    <row r="231" spans="1:2" ht="15.75" customHeight="1" x14ac:dyDescent="0.25">
      <c r="A231" s="49"/>
      <c r="B231" s="49"/>
    </row>
    <row r="232" spans="1:2" ht="15.75" customHeight="1" x14ac:dyDescent="0.25">
      <c r="A232" s="49"/>
      <c r="B232" s="49"/>
    </row>
    <row r="233" spans="1:2" ht="15.75" customHeight="1" x14ac:dyDescent="0.25">
      <c r="A233" s="49"/>
      <c r="B233" s="49"/>
    </row>
    <row r="234" spans="1:2" ht="15.75" customHeight="1" x14ac:dyDescent="0.25">
      <c r="A234" s="49"/>
      <c r="B234" s="49"/>
    </row>
    <row r="235" spans="1:2" ht="15.75" customHeight="1" x14ac:dyDescent="0.25">
      <c r="A235" s="49"/>
      <c r="B235" s="49"/>
    </row>
    <row r="236" spans="1:2" ht="15.75" customHeight="1" x14ac:dyDescent="0.25">
      <c r="A236" s="49"/>
      <c r="B236" s="49"/>
    </row>
    <row r="237" spans="1:2" ht="15.75" customHeight="1" x14ac:dyDescent="0.25">
      <c r="A237" s="49"/>
      <c r="B237" s="49"/>
    </row>
    <row r="238" spans="1:2" ht="15.75" customHeight="1" x14ac:dyDescent="0.25">
      <c r="A238" s="49"/>
      <c r="B238" s="49"/>
    </row>
    <row r="239" spans="1:2" ht="15.75" customHeight="1" x14ac:dyDescent="0.25">
      <c r="A239" s="49"/>
      <c r="B239" s="49"/>
    </row>
    <row r="240" spans="1:2" ht="15.75" customHeight="1" x14ac:dyDescent="0.25">
      <c r="A240" s="49"/>
      <c r="B240" s="49"/>
    </row>
    <row r="241" spans="1:2" ht="15.75" customHeight="1" x14ac:dyDescent="0.25">
      <c r="A241" s="49"/>
      <c r="B241" s="49"/>
    </row>
    <row r="242" spans="1:2" ht="15.75" customHeight="1" x14ac:dyDescent="0.25">
      <c r="A242" s="49"/>
      <c r="B242" s="49"/>
    </row>
    <row r="243" spans="1:2" ht="15.75" customHeight="1" x14ac:dyDescent="0.25">
      <c r="A243" s="49"/>
      <c r="B243" s="49"/>
    </row>
    <row r="244" spans="1:2" ht="15.75" customHeight="1" x14ac:dyDescent="0.25">
      <c r="A244" s="49"/>
      <c r="B244" s="49"/>
    </row>
    <row r="245" spans="1:2" ht="15.75" customHeight="1" x14ac:dyDescent="0.25">
      <c r="A245" s="49"/>
      <c r="B245" s="49"/>
    </row>
    <row r="246" spans="1:2" ht="15.75" customHeight="1" x14ac:dyDescent="0.25">
      <c r="A246" s="49"/>
      <c r="B246" s="49"/>
    </row>
    <row r="247" spans="1:2" ht="15.75" customHeight="1" x14ac:dyDescent="0.25">
      <c r="A247" s="49"/>
      <c r="B247" s="49"/>
    </row>
    <row r="248" spans="1:2" ht="15.75" customHeight="1" x14ac:dyDescent="0.25">
      <c r="A248" s="49"/>
      <c r="B248" s="49"/>
    </row>
    <row r="249" spans="1:2" ht="15.75" customHeight="1" x14ac:dyDescent="0.25">
      <c r="A249" s="49"/>
      <c r="B249" s="49"/>
    </row>
    <row r="250" spans="1:2" ht="15.75" customHeight="1" x14ac:dyDescent="0.25">
      <c r="A250" s="49"/>
      <c r="B250" s="49"/>
    </row>
    <row r="251" spans="1:2" ht="15.75" customHeight="1" x14ac:dyDescent="0.25">
      <c r="A251" s="49"/>
      <c r="B251" s="49"/>
    </row>
    <row r="252" spans="1:2" ht="15.75" customHeight="1" x14ac:dyDescent="0.25">
      <c r="A252" s="49"/>
      <c r="B252" s="49"/>
    </row>
    <row r="253" spans="1:2" ht="15.75" customHeight="1" x14ac:dyDescent="0.25">
      <c r="A253" s="49"/>
      <c r="B253" s="49"/>
    </row>
    <row r="254" spans="1:2" ht="15.75" customHeight="1" x14ac:dyDescent="0.25">
      <c r="A254" s="49"/>
      <c r="B254" s="49"/>
    </row>
    <row r="255" spans="1:2" ht="15.75" customHeight="1" x14ac:dyDescent="0.25">
      <c r="A255" s="49"/>
      <c r="B255" s="49"/>
    </row>
    <row r="256" spans="1:2" ht="15.75" customHeight="1" x14ac:dyDescent="0.25">
      <c r="A256" s="49"/>
      <c r="B256" s="49"/>
    </row>
    <row r="257" spans="1:2" ht="15.75" customHeight="1" x14ac:dyDescent="0.25">
      <c r="A257" s="49"/>
      <c r="B257" s="49"/>
    </row>
    <row r="258" spans="1:2" ht="15.75" customHeight="1" x14ac:dyDescent="0.25">
      <c r="A258" s="49"/>
      <c r="B258" s="49"/>
    </row>
    <row r="259" spans="1:2" ht="15.75" customHeight="1" x14ac:dyDescent="0.25">
      <c r="A259" s="49"/>
      <c r="B259" s="49"/>
    </row>
    <row r="260" spans="1:2" ht="15.75" customHeight="1" x14ac:dyDescent="0.25">
      <c r="A260" s="49"/>
      <c r="B260" s="49"/>
    </row>
    <row r="261" spans="1:2" ht="15.75" customHeight="1" x14ac:dyDescent="0.25">
      <c r="A261" s="49"/>
      <c r="B261" s="49"/>
    </row>
    <row r="262" spans="1:2" ht="15.75" customHeight="1" x14ac:dyDescent="0.25">
      <c r="A262" s="49"/>
      <c r="B262" s="49"/>
    </row>
    <row r="263" spans="1:2" ht="15.75" customHeight="1" x14ac:dyDescent="0.25">
      <c r="A263" s="49"/>
      <c r="B263" s="49"/>
    </row>
    <row r="264" spans="1:2" ht="15.75" customHeight="1" x14ac:dyDescent="0.25">
      <c r="A264" s="49"/>
      <c r="B264" s="49"/>
    </row>
    <row r="265" spans="1:2" ht="15.75" customHeight="1" x14ac:dyDescent="0.25">
      <c r="A265" s="49"/>
      <c r="B265" s="49"/>
    </row>
    <row r="266" spans="1:2" ht="15.75" customHeight="1" x14ac:dyDescent="0.25">
      <c r="A266" s="49"/>
      <c r="B266" s="49"/>
    </row>
    <row r="267" spans="1:2" ht="15.75" customHeight="1" x14ac:dyDescent="0.25">
      <c r="A267" s="49"/>
      <c r="B267" s="49"/>
    </row>
    <row r="268" spans="1:2" ht="15.75" customHeight="1" x14ac:dyDescent="0.25">
      <c r="A268" s="49"/>
      <c r="B268" s="49"/>
    </row>
    <row r="269" spans="1:2" ht="15.75" customHeight="1" x14ac:dyDescent="0.25">
      <c r="A269" s="49"/>
      <c r="B269" s="49"/>
    </row>
    <row r="270" spans="1:2" ht="15.75" customHeight="1" x14ac:dyDescent="0.25">
      <c r="A270" s="49"/>
      <c r="B270" s="49"/>
    </row>
    <row r="271" spans="1:2" ht="15.75" customHeight="1" x14ac:dyDescent="0.25">
      <c r="A271" s="49"/>
      <c r="B271" s="49"/>
    </row>
    <row r="272" spans="1:2" ht="15.75" customHeight="1" x14ac:dyDescent="0.25">
      <c r="A272" s="49"/>
      <c r="B272" s="49"/>
    </row>
    <row r="273" spans="1:2" ht="15.75" customHeight="1" x14ac:dyDescent="0.25">
      <c r="A273" s="49"/>
      <c r="B273" s="49"/>
    </row>
    <row r="274" spans="1:2" ht="15.75" customHeight="1" x14ac:dyDescent="0.25">
      <c r="A274" s="49"/>
      <c r="B274" s="49"/>
    </row>
    <row r="275" spans="1:2" ht="15.75" customHeight="1" x14ac:dyDescent="0.25">
      <c r="A275" s="49"/>
      <c r="B275" s="49"/>
    </row>
    <row r="276" spans="1:2" ht="15.75" customHeight="1" x14ac:dyDescent="0.25">
      <c r="A276" s="49"/>
      <c r="B276" s="49"/>
    </row>
    <row r="277" spans="1:2" ht="15.75" customHeight="1" x14ac:dyDescent="0.25">
      <c r="A277" s="49"/>
      <c r="B277" s="49"/>
    </row>
    <row r="278" spans="1:2" ht="15.75" customHeight="1" x14ac:dyDescent="0.25">
      <c r="A278" s="49"/>
      <c r="B278" s="49"/>
    </row>
    <row r="279" spans="1:2" ht="15.75" customHeight="1" x14ac:dyDescent="0.25">
      <c r="A279" s="49"/>
      <c r="B279" s="49"/>
    </row>
    <row r="280" spans="1:2" ht="15.75" customHeight="1" x14ac:dyDescent="0.25">
      <c r="A280" s="49"/>
      <c r="B280" s="49"/>
    </row>
    <row r="281" spans="1:2" ht="15.75" customHeight="1" x14ac:dyDescent="0.25">
      <c r="A281" s="49"/>
      <c r="B281" s="49"/>
    </row>
    <row r="282" spans="1:2" ht="15.75" customHeight="1" x14ac:dyDescent="0.25">
      <c r="A282" s="49"/>
      <c r="B282" s="49"/>
    </row>
    <row r="283" spans="1:2" ht="15.75" customHeight="1" x14ac:dyDescent="0.25">
      <c r="A283" s="49"/>
      <c r="B283" s="49"/>
    </row>
    <row r="284" spans="1:2" ht="15.75" customHeight="1" x14ac:dyDescent="0.25">
      <c r="A284" s="49"/>
      <c r="B284" s="49"/>
    </row>
    <row r="285" spans="1:2" ht="15.75" customHeight="1" x14ac:dyDescent="0.25">
      <c r="A285" s="49"/>
      <c r="B285" s="49"/>
    </row>
    <row r="286" spans="1:2" ht="15.75" customHeight="1" x14ac:dyDescent="0.25">
      <c r="A286" s="49"/>
      <c r="B286" s="49"/>
    </row>
    <row r="287" spans="1:2" ht="15.75" customHeight="1" x14ac:dyDescent="0.25">
      <c r="A287" s="49"/>
      <c r="B287" s="49"/>
    </row>
    <row r="288" spans="1:2" ht="15.75" customHeight="1" x14ac:dyDescent="0.25">
      <c r="A288" s="49"/>
      <c r="B288" s="49"/>
    </row>
    <row r="289" spans="1:2" ht="15.75" customHeight="1" x14ac:dyDescent="0.25">
      <c r="A289" s="49"/>
      <c r="B289" s="49"/>
    </row>
    <row r="290" spans="1:2" ht="15.75" customHeight="1" x14ac:dyDescent="0.25">
      <c r="A290" s="49"/>
      <c r="B290" s="49"/>
    </row>
    <row r="291" spans="1:2" ht="15.75" customHeight="1" x14ac:dyDescent="0.25">
      <c r="A291" s="49"/>
      <c r="B291" s="49"/>
    </row>
    <row r="292" spans="1:2" ht="15.75" customHeight="1" x14ac:dyDescent="0.25">
      <c r="A292" s="49"/>
      <c r="B292" s="49"/>
    </row>
    <row r="293" spans="1:2" ht="15.75" customHeight="1" x14ac:dyDescent="0.25">
      <c r="A293" s="49"/>
      <c r="B293" s="49"/>
    </row>
    <row r="294" spans="1:2" ht="15.75" customHeight="1" x14ac:dyDescent="0.25">
      <c r="A294" s="49"/>
      <c r="B294" s="49"/>
    </row>
    <row r="295" spans="1:2" ht="15.75" customHeight="1" x14ac:dyDescent="0.25">
      <c r="A295" s="49"/>
      <c r="B295" s="49"/>
    </row>
    <row r="296" spans="1:2" ht="15.75" customHeight="1" x14ac:dyDescent="0.25">
      <c r="A296" s="49"/>
      <c r="B296" s="49"/>
    </row>
    <row r="297" spans="1:2" ht="15.75" customHeight="1" x14ac:dyDescent="0.25">
      <c r="A297" s="49"/>
      <c r="B297" s="49"/>
    </row>
    <row r="298" spans="1:2" ht="15.75" customHeight="1" x14ac:dyDescent="0.25">
      <c r="A298" s="49"/>
      <c r="B298" s="49"/>
    </row>
    <row r="299" spans="1:2" ht="15.75" customHeight="1" x14ac:dyDescent="0.25">
      <c r="A299" s="49"/>
      <c r="B299" s="49"/>
    </row>
    <row r="300" spans="1:2" ht="15.75" customHeight="1" x14ac:dyDescent="0.25">
      <c r="A300" s="49"/>
      <c r="B300" s="49"/>
    </row>
    <row r="301" spans="1:2" ht="15.75" customHeight="1" x14ac:dyDescent="0.25">
      <c r="A301" s="49"/>
      <c r="B301" s="49"/>
    </row>
    <row r="302" spans="1:2" ht="15.75" customHeight="1" x14ac:dyDescent="0.25">
      <c r="A302" s="49"/>
      <c r="B302" s="49"/>
    </row>
    <row r="303" spans="1:2" ht="15.75" customHeight="1" x14ac:dyDescent="0.25">
      <c r="A303" s="49"/>
      <c r="B303" s="49"/>
    </row>
    <row r="304" spans="1:2" ht="15.75" customHeight="1" x14ac:dyDescent="0.25">
      <c r="A304" s="49"/>
      <c r="B304" s="49"/>
    </row>
    <row r="305" spans="1:2" ht="15.75" customHeight="1" x14ac:dyDescent="0.25">
      <c r="A305" s="49"/>
      <c r="B305" s="49"/>
    </row>
    <row r="306" spans="1:2" ht="15.75" customHeight="1" x14ac:dyDescent="0.25">
      <c r="A306" s="49"/>
      <c r="B306" s="49"/>
    </row>
    <row r="307" spans="1:2" ht="15.75" customHeight="1" x14ac:dyDescent="0.25">
      <c r="A307" s="49"/>
      <c r="B307" s="49"/>
    </row>
    <row r="308" spans="1:2" ht="15.75" customHeight="1" x14ac:dyDescent="0.25">
      <c r="A308" s="49"/>
      <c r="B308" s="49"/>
    </row>
    <row r="309" spans="1:2" ht="15.75" customHeight="1" x14ac:dyDescent="0.25">
      <c r="A309" s="49"/>
      <c r="B309" s="49"/>
    </row>
    <row r="310" spans="1:2" ht="15.75" customHeight="1" x14ac:dyDescent="0.25">
      <c r="A310" s="49"/>
      <c r="B310" s="49"/>
    </row>
    <row r="311" spans="1:2" ht="15.75" customHeight="1" x14ac:dyDescent="0.25">
      <c r="A311" s="49"/>
      <c r="B311" s="49"/>
    </row>
    <row r="312" spans="1:2" ht="15.75" customHeight="1" x14ac:dyDescent="0.25">
      <c r="A312" s="49"/>
      <c r="B312" s="49"/>
    </row>
    <row r="313" spans="1:2" ht="15.75" customHeight="1" x14ac:dyDescent="0.25">
      <c r="A313" s="49"/>
      <c r="B313" s="49"/>
    </row>
    <row r="314" spans="1:2" ht="15.75" customHeight="1" x14ac:dyDescent="0.25">
      <c r="A314" s="49"/>
      <c r="B314" s="49"/>
    </row>
    <row r="315" spans="1:2" ht="15.75" customHeight="1" x14ac:dyDescent="0.25">
      <c r="A315" s="49"/>
      <c r="B315" s="49"/>
    </row>
    <row r="316" spans="1:2" ht="15.75" customHeight="1" x14ac:dyDescent="0.25">
      <c r="A316" s="49"/>
      <c r="B316" s="49"/>
    </row>
    <row r="317" spans="1:2" ht="15.75" customHeight="1" x14ac:dyDescent="0.25">
      <c r="A317" s="49"/>
      <c r="B317" s="49"/>
    </row>
    <row r="318" spans="1:2" ht="15.75" customHeight="1" x14ac:dyDescent="0.25">
      <c r="A318" s="49"/>
      <c r="B318" s="49"/>
    </row>
    <row r="319" spans="1:2" ht="15.75" customHeight="1" x14ac:dyDescent="0.25">
      <c r="A319" s="49"/>
      <c r="B319" s="49"/>
    </row>
    <row r="320" spans="1:2" ht="15.75" customHeight="1" x14ac:dyDescent="0.25">
      <c r="A320" s="49"/>
      <c r="B320" s="49"/>
    </row>
    <row r="321" spans="1:2" ht="15.75" customHeight="1" x14ac:dyDescent="0.25">
      <c r="A321" s="49"/>
      <c r="B321" s="49"/>
    </row>
    <row r="322" spans="1:2" ht="15.75" customHeight="1" x14ac:dyDescent="0.25">
      <c r="A322" s="49"/>
      <c r="B322" s="49"/>
    </row>
    <row r="323" spans="1:2" ht="15.75" customHeight="1" x14ac:dyDescent="0.25">
      <c r="A323" s="49"/>
      <c r="B323" s="49"/>
    </row>
    <row r="324" spans="1:2" ht="15.75" customHeight="1" x14ac:dyDescent="0.25">
      <c r="A324" s="49"/>
      <c r="B324" s="49"/>
    </row>
    <row r="325" spans="1:2" ht="15.75" customHeight="1" x14ac:dyDescent="0.25">
      <c r="A325" s="49"/>
      <c r="B325" s="49"/>
    </row>
    <row r="326" spans="1:2" ht="15.75" customHeight="1" x14ac:dyDescent="0.25">
      <c r="A326" s="49"/>
      <c r="B326" s="49"/>
    </row>
    <row r="327" spans="1:2" ht="15.75" customHeight="1" x14ac:dyDescent="0.25">
      <c r="A327" s="49"/>
      <c r="B327" s="49"/>
    </row>
    <row r="328" spans="1:2" ht="15.75" customHeight="1" x14ac:dyDescent="0.25">
      <c r="A328" s="49"/>
      <c r="B328" s="49"/>
    </row>
    <row r="329" spans="1:2" ht="15.75" customHeight="1" x14ac:dyDescent="0.25">
      <c r="A329" s="49"/>
      <c r="B329" s="49"/>
    </row>
    <row r="330" spans="1:2" ht="15.75" customHeight="1" x14ac:dyDescent="0.25">
      <c r="A330" s="49"/>
      <c r="B330" s="49"/>
    </row>
    <row r="331" spans="1:2" ht="15.75" customHeight="1" x14ac:dyDescent="0.25">
      <c r="A331" s="49"/>
      <c r="B331" s="49"/>
    </row>
    <row r="332" spans="1:2" ht="15.75" customHeight="1" x14ac:dyDescent="0.25">
      <c r="A332" s="49"/>
      <c r="B332" s="49"/>
    </row>
    <row r="333" spans="1:2" ht="15.75" customHeight="1" x14ac:dyDescent="0.25">
      <c r="A333" s="49"/>
      <c r="B333" s="49"/>
    </row>
    <row r="334" spans="1:2" ht="15.75" customHeight="1" x14ac:dyDescent="0.25">
      <c r="A334" s="49"/>
      <c r="B334" s="49"/>
    </row>
    <row r="335" spans="1:2" ht="15.75" customHeight="1" x14ac:dyDescent="0.25">
      <c r="A335" s="49"/>
      <c r="B335" s="49"/>
    </row>
    <row r="336" spans="1:2" ht="15.75" customHeight="1" x14ac:dyDescent="0.25">
      <c r="A336" s="49"/>
      <c r="B336" s="49"/>
    </row>
    <row r="337" spans="1:2" ht="15.75" customHeight="1" x14ac:dyDescent="0.25">
      <c r="A337" s="49"/>
      <c r="B337" s="49"/>
    </row>
    <row r="338" spans="1:2" ht="15.75" customHeight="1" x14ac:dyDescent="0.25">
      <c r="A338" s="49"/>
      <c r="B338" s="49"/>
    </row>
    <row r="339" spans="1:2" ht="15.75" customHeight="1" x14ac:dyDescent="0.25">
      <c r="A339" s="49"/>
      <c r="B339" s="49"/>
    </row>
    <row r="340" spans="1:2" ht="15.75" customHeight="1" x14ac:dyDescent="0.25">
      <c r="A340" s="49"/>
      <c r="B340" s="49"/>
    </row>
    <row r="341" spans="1:2" ht="15.75" customHeight="1" x14ac:dyDescent="0.25">
      <c r="A341" s="49"/>
      <c r="B341" s="49"/>
    </row>
    <row r="342" spans="1:2" ht="15.75" customHeight="1" x14ac:dyDescent="0.25">
      <c r="A342" s="49"/>
      <c r="B342" s="49"/>
    </row>
    <row r="343" spans="1:2" ht="15.75" customHeight="1" x14ac:dyDescent="0.25">
      <c r="A343" s="49"/>
      <c r="B343" s="49"/>
    </row>
    <row r="344" spans="1:2" ht="15.75" customHeight="1" x14ac:dyDescent="0.25">
      <c r="A344" s="49"/>
      <c r="B344" s="49"/>
    </row>
    <row r="345" spans="1:2" ht="15.75" customHeight="1" x14ac:dyDescent="0.25">
      <c r="A345" s="49"/>
      <c r="B345" s="49"/>
    </row>
    <row r="346" spans="1:2" ht="15.75" customHeight="1" x14ac:dyDescent="0.25">
      <c r="A346" s="49"/>
      <c r="B346" s="49"/>
    </row>
    <row r="347" spans="1:2" ht="15.75" customHeight="1" x14ac:dyDescent="0.25">
      <c r="A347" s="49"/>
      <c r="B347" s="49"/>
    </row>
    <row r="348" spans="1:2" ht="15.75" customHeight="1" x14ac:dyDescent="0.25">
      <c r="A348" s="49"/>
      <c r="B348" s="49"/>
    </row>
    <row r="349" spans="1:2" ht="15.75" customHeight="1" x14ac:dyDescent="0.25">
      <c r="A349" s="49"/>
      <c r="B349" s="49"/>
    </row>
    <row r="350" spans="1:2" ht="15.75" customHeight="1" x14ac:dyDescent="0.25">
      <c r="A350" s="49"/>
      <c r="B350" s="49"/>
    </row>
    <row r="351" spans="1:2" ht="15.75" customHeight="1" x14ac:dyDescent="0.25">
      <c r="A351" s="49"/>
      <c r="B351" s="49"/>
    </row>
    <row r="352" spans="1:2" ht="15.75" customHeight="1" x14ac:dyDescent="0.25">
      <c r="A352" s="49"/>
      <c r="B352" s="49"/>
    </row>
    <row r="353" spans="1:2" ht="15.75" customHeight="1" x14ac:dyDescent="0.25">
      <c r="A353" s="49"/>
      <c r="B353" s="49"/>
    </row>
    <row r="354" spans="1:2" ht="15.75" customHeight="1" x14ac:dyDescent="0.25">
      <c r="A354" s="49"/>
      <c r="B354" s="49"/>
    </row>
    <row r="355" spans="1:2" ht="15.75" customHeight="1" x14ac:dyDescent="0.25">
      <c r="A355" s="49"/>
      <c r="B355" s="49"/>
    </row>
    <row r="356" spans="1:2" ht="15.75" customHeight="1" x14ac:dyDescent="0.25">
      <c r="A356" s="49"/>
      <c r="B356" s="49"/>
    </row>
    <row r="357" spans="1:2" ht="15.75" customHeight="1" x14ac:dyDescent="0.25">
      <c r="A357" s="49"/>
      <c r="B357" s="49"/>
    </row>
    <row r="358" spans="1:2" ht="15.75" customHeight="1" x14ac:dyDescent="0.25">
      <c r="A358" s="49"/>
      <c r="B358" s="49"/>
    </row>
    <row r="359" spans="1:2" ht="15.75" customHeight="1" x14ac:dyDescent="0.25">
      <c r="A359" s="49"/>
      <c r="B359" s="49"/>
    </row>
    <row r="360" spans="1:2" ht="15.75" customHeight="1" x14ac:dyDescent="0.25">
      <c r="A360" s="49"/>
      <c r="B360" s="49"/>
    </row>
    <row r="361" spans="1:2" ht="15.75" customHeight="1" x14ac:dyDescent="0.25">
      <c r="A361" s="49"/>
      <c r="B361" s="49"/>
    </row>
    <row r="362" spans="1:2" ht="15.75" customHeight="1" x14ac:dyDescent="0.25">
      <c r="A362" s="49"/>
      <c r="B362" s="49"/>
    </row>
    <row r="363" spans="1:2" ht="15.75" customHeight="1" x14ac:dyDescent="0.25">
      <c r="A363" s="49"/>
      <c r="B363" s="49"/>
    </row>
    <row r="364" spans="1:2" ht="15.75" customHeight="1" x14ac:dyDescent="0.25">
      <c r="A364" s="49"/>
      <c r="B364" s="49"/>
    </row>
    <row r="365" spans="1:2" ht="15.75" customHeight="1" x14ac:dyDescent="0.25">
      <c r="A365" s="49"/>
      <c r="B365" s="49"/>
    </row>
    <row r="366" spans="1:2" ht="15.75" customHeight="1" x14ac:dyDescent="0.25">
      <c r="A366" s="49"/>
      <c r="B366" s="49"/>
    </row>
    <row r="367" spans="1:2" ht="15.75" customHeight="1" x14ac:dyDescent="0.25">
      <c r="A367" s="49"/>
      <c r="B367" s="49"/>
    </row>
    <row r="368" spans="1:2" ht="15.75" customHeight="1" x14ac:dyDescent="0.25">
      <c r="A368" s="49"/>
      <c r="B368" s="49"/>
    </row>
    <row r="369" spans="1:2" ht="15.75" customHeight="1" x14ac:dyDescent="0.25">
      <c r="A369" s="49"/>
      <c r="B369" s="49"/>
    </row>
    <row r="370" spans="1:2" ht="15.75" customHeight="1" x14ac:dyDescent="0.25">
      <c r="A370" s="49"/>
      <c r="B370" s="49"/>
    </row>
    <row r="371" spans="1:2" ht="15.75" customHeight="1" x14ac:dyDescent="0.25">
      <c r="A371" s="49"/>
      <c r="B371" s="49"/>
    </row>
    <row r="372" spans="1:2" ht="15.75" customHeight="1" x14ac:dyDescent="0.25">
      <c r="A372" s="49"/>
      <c r="B372" s="49"/>
    </row>
    <row r="373" spans="1:2" ht="15.75" customHeight="1" x14ac:dyDescent="0.25">
      <c r="A373" s="49"/>
      <c r="B373" s="49"/>
    </row>
    <row r="374" spans="1:2" ht="15.75" customHeight="1" x14ac:dyDescent="0.25">
      <c r="A374" s="49"/>
      <c r="B374" s="49"/>
    </row>
    <row r="375" spans="1:2" ht="15.75" customHeight="1" x14ac:dyDescent="0.25">
      <c r="A375" s="49"/>
      <c r="B375" s="49"/>
    </row>
    <row r="376" spans="1:2" ht="15.75" customHeight="1" x14ac:dyDescent="0.25">
      <c r="A376" s="49"/>
      <c r="B376" s="49"/>
    </row>
    <row r="377" spans="1:2" ht="15.75" customHeight="1" x14ac:dyDescent="0.25">
      <c r="A377" s="49"/>
      <c r="B377" s="49"/>
    </row>
    <row r="378" spans="1:2" ht="15.75" customHeight="1" x14ac:dyDescent="0.25">
      <c r="A378" s="49"/>
      <c r="B378" s="49"/>
    </row>
    <row r="379" spans="1:2" ht="15.75" customHeight="1" x14ac:dyDescent="0.25">
      <c r="A379" s="49"/>
      <c r="B379" s="49"/>
    </row>
    <row r="380" spans="1:2" ht="15.75" customHeight="1" x14ac:dyDescent="0.25">
      <c r="A380" s="49"/>
      <c r="B380" s="49"/>
    </row>
    <row r="381" spans="1:2" ht="15.75" customHeight="1" x14ac:dyDescent="0.25">
      <c r="A381" s="49"/>
      <c r="B381" s="49"/>
    </row>
    <row r="382" spans="1:2" ht="15.75" customHeight="1" x14ac:dyDescent="0.25">
      <c r="A382" s="49"/>
      <c r="B382" s="49"/>
    </row>
    <row r="383" spans="1:2" ht="15.75" customHeight="1" x14ac:dyDescent="0.25">
      <c r="A383" s="49"/>
      <c r="B383" s="49"/>
    </row>
    <row r="384" spans="1:2" ht="15.75" customHeight="1" x14ac:dyDescent="0.25">
      <c r="A384" s="49"/>
      <c r="B384" s="49"/>
    </row>
    <row r="385" spans="1:2" ht="15.75" customHeight="1" x14ac:dyDescent="0.25">
      <c r="A385" s="49"/>
      <c r="B385" s="49"/>
    </row>
    <row r="386" spans="1:2" ht="15.75" customHeight="1" x14ac:dyDescent="0.25">
      <c r="A386" s="49"/>
      <c r="B386" s="49"/>
    </row>
    <row r="387" spans="1:2" ht="15.75" customHeight="1" x14ac:dyDescent="0.25">
      <c r="A387" s="49"/>
      <c r="B387" s="49"/>
    </row>
    <row r="388" spans="1:2" ht="15.75" customHeight="1" x14ac:dyDescent="0.25">
      <c r="A388" s="49"/>
      <c r="B388" s="49"/>
    </row>
    <row r="389" spans="1:2" ht="15.75" customHeight="1" x14ac:dyDescent="0.25">
      <c r="A389" s="49"/>
      <c r="B389" s="49"/>
    </row>
    <row r="390" spans="1:2" ht="15.75" customHeight="1" x14ac:dyDescent="0.25">
      <c r="A390" s="49"/>
      <c r="B390" s="49"/>
    </row>
    <row r="391" spans="1:2" ht="15.75" customHeight="1" x14ac:dyDescent="0.25">
      <c r="A391" s="49"/>
      <c r="B391" s="49"/>
    </row>
    <row r="392" spans="1:2" ht="15.75" customHeight="1" x14ac:dyDescent="0.25">
      <c r="A392" s="49"/>
      <c r="B392" s="49"/>
    </row>
    <row r="393" spans="1:2" ht="15.75" customHeight="1" x14ac:dyDescent="0.25">
      <c r="A393" s="49"/>
      <c r="B393" s="49"/>
    </row>
    <row r="394" spans="1:2" ht="15.75" customHeight="1" x14ac:dyDescent="0.25">
      <c r="A394" s="49"/>
      <c r="B394" s="49"/>
    </row>
    <row r="395" spans="1:2" ht="15.75" customHeight="1" x14ac:dyDescent="0.25">
      <c r="A395" s="49"/>
      <c r="B395" s="49"/>
    </row>
    <row r="396" spans="1:2" ht="15.75" customHeight="1" x14ac:dyDescent="0.25">
      <c r="A396" s="49"/>
      <c r="B396" s="49"/>
    </row>
    <row r="397" spans="1:2" ht="15.75" customHeight="1" x14ac:dyDescent="0.25">
      <c r="A397" s="49"/>
      <c r="B397" s="49"/>
    </row>
    <row r="398" spans="1:2" ht="15.75" customHeight="1" x14ac:dyDescent="0.25">
      <c r="A398" s="49"/>
      <c r="B398" s="49"/>
    </row>
    <row r="399" spans="1:2" ht="15.75" customHeight="1" x14ac:dyDescent="0.25">
      <c r="A399" s="49"/>
      <c r="B399" s="49"/>
    </row>
    <row r="400" spans="1:2" ht="15.75" customHeight="1" x14ac:dyDescent="0.25">
      <c r="A400" s="49"/>
      <c r="B400" s="49"/>
    </row>
    <row r="401" spans="1:2" ht="15.75" customHeight="1" x14ac:dyDescent="0.25">
      <c r="A401" s="49"/>
      <c r="B401" s="49"/>
    </row>
    <row r="402" spans="1:2" ht="15.75" customHeight="1" x14ac:dyDescent="0.25">
      <c r="A402" s="49"/>
      <c r="B402" s="49"/>
    </row>
    <row r="403" spans="1:2" ht="15.75" customHeight="1" x14ac:dyDescent="0.25">
      <c r="A403" s="49"/>
      <c r="B403" s="49"/>
    </row>
    <row r="404" spans="1:2" ht="15.75" customHeight="1" x14ac:dyDescent="0.25">
      <c r="A404" s="49"/>
      <c r="B404" s="49"/>
    </row>
    <row r="405" spans="1:2" ht="15.75" customHeight="1" x14ac:dyDescent="0.25">
      <c r="A405" s="49"/>
      <c r="B405" s="49"/>
    </row>
    <row r="406" spans="1:2" ht="15.75" customHeight="1" x14ac:dyDescent="0.25">
      <c r="A406" s="49"/>
      <c r="B406" s="49"/>
    </row>
    <row r="407" spans="1:2" ht="15.75" customHeight="1" x14ac:dyDescent="0.25">
      <c r="A407" s="49"/>
      <c r="B407" s="49"/>
    </row>
    <row r="408" spans="1:2" ht="15.75" customHeight="1" x14ac:dyDescent="0.25">
      <c r="A408" s="49"/>
      <c r="B408" s="49"/>
    </row>
    <row r="409" spans="1:2" ht="15.75" customHeight="1" x14ac:dyDescent="0.25">
      <c r="A409" s="49"/>
      <c r="B409" s="49"/>
    </row>
    <row r="410" spans="1:2" ht="15.75" customHeight="1" x14ac:dyDescent="0.25">
      <c r="A410" s="49"/>
      <c r="B410" s="49"/>
    </row>
    <row r="411" spans="1:2" ht="15.75" customHeight="1" x14ac:dyDescent="0.25">
      <c r="A411" s="49"/>
      <c r="B411" s="49"/>
    </row>
    <row r="412" spans="1:2" ht="15.75" customHeight="1" x14ac:dyDescent="0.25">
      <c r="A412" s="49"/>
      <c r="B412" s="49"/>
    </row>
    <row r="413" spans="1:2" ht="15.75" customHeight="1" x14ac:dyDescent="0.25">
      <c r="A413" s="49"/>
      <c r="B413" s="49"/>
    </row>
    <row r="414" spans="1:2" ht="15.75" customHeight="1" x14ac:dyDescent="0.25">
      <c r="A414" s="49"/>
      <c r="B414" s="49"/>
    </row>
    <row r="415" spans="1:2" ht="15.75" customHeight="1" x14ac:dyDescent="0.25">
      <c r="A415" s="49"/>
      <c r="B415" s="49"/>
    </row>
    <row r="416" spans="1:2" ht="15.75" customHeight="1" x14ac:dyDescent="0.25">
      <c r="A416" s="49"/>
      <c r="B416" s="49"/>
    </row>
    <row r="417" spans="1:2" ht="15.75" customHeight="1" x14ac:dyDescent="0.25">
      <c r="A417" s="49"/>
      <c r="B417" s="49"/>
    </row>
    <row r="418" spans="1:2" ht="15.75" customHeight="1" x14ac:dyDescent="0.25">
      <c r="A418" s="49"/>
      <c r="B418" s="49"/>
    </row>
    <row r="419" spans="1:2" ht="15.75" customHeight="1" x14ac:dyDescent="0.25">
      <c r="A419" s="49"/>
      <c r="B419" s="49"/>
    </row>
    <row r="420" spans="1:2" ht="15.75" customHeight="1" x14ac:dyDescent="0.25">
      <c r="A420" s="49"/>
      <c r="B420" s="49"/>
    </row>
    <row r="421" spans="1:2" ht="15.75" customHeight="1" x14ac:dyDescent="0.25">
      <c r="A421" s="49"/>
      <c r="B421" s="49"/>
    </row>
    <row r="422" spans="1:2" ht="15.75" customHeight="1" x14ac:dyDescent="0.25">
      <c r="A422" s="49"/>
      <c r="B422" s="49"/>
    </row>
    <row r="423" spans="1:2" ht="15.75" customHeight="1" x14ac:dyDescent="0.25">
      <c r="A423" s="49"/>
      <c r="B423" s="49"/>
    </row>
    <row r="424" spans="1:2" ht="15.75" customHeight="1" x14ac:dyDescent="0.25">
      <c r="A424" s="49"/>
      <c r="B424" s="49"/>
    </row>
    <row r="425" spans="1:2" ht="15.75" customHeight="1" x14ac:dyDescent="0.25">
      <c r="A425" s="49"/>
      <c r="B425" s="49"/>
    </row>
    <row r="426" spans="1:2" ht="15.75" customHeight="1" x14ac:dyDescent="0.25">
      <c r="A426" s="49"/>
      <c r="B426" s="49"/>
    </row>
    <row r="427" spans="1:2" ht="15.75" customHeight="1" x14ac:dyDescent="0.25">
      <c r="A427" s="49"/>
      <c r="B427" s="49"/>
    </row>
    <row r="428" spans="1:2" ht="15.75" customHeight="1" x14ac:dyDescent="0.25">
      <c r="A428" s="49"/>
      <c r="B428" s="49"/>
    </row>
    <row r="429" spans="1:2" ht="15.75" customHeight="1" x14ac:dyDescent="0.25">
      <c r="A429" s="49"/>
      <c r="B429" s="49"/>
    </row>
    <row r="430" spans="1:2" ht="15.75" customHeight="1" x14ac:dyDescent="0.25">
      <c r="A430" s="49"/>
      <c r="B430" s="49"/>
    </row>
    <row r="431" spans="1:2" ht="15.75" customHeight="1" x14ac:dyDescent="0.25">
      <c r="A431" s="49"/>
      <c r="B431" s="49"/>
    </row>
    <row r="432" spans="1:2" ht="15.75" customHeight="1" x14ac:dyDescent="0.25">
      <c r="A432" s="49"/>
      <c r="B432" s="49"/>
    </row>
    <row r="433" spans="1:2" ht="15.75" customHeight="1" x14ac:dyDescent="0.25">
      <c r="A433" s="49"/>
      <c r="B433" s="49"/>
    </row>
    <row r="434" spans="1:2" ht="15.75" customHeight="1" x14ac:dyDescent="0.25">
      <c r="A434" s="49"/>
      <c r="B434" s="49"/>
    </row>
    <row r="435" spans="1:2" ht="15.75" customHeight="1" x14ac:dyDescent="0.25">
      <c r="A435" s="49"/>
      <c r="B435" s="49"/>
    </row>
    <row r="436" spans="1:2" ht="15.75" customHeight="1" x14ac:dyDescent="0.25">
      <c r="A436" s="49"/>
      <c r="B436" s="49"/>
    </row>
    <row r="437" spans="1:2" ht="15.75" customHeight="1" x14ac:dyDescent="0.25">
      <c r="A437" s="49"/>
      <c r="B437" s="49"/>
    </row>
    <row r="438" spans="1:2" ht="15.75" customHeight="1" x14ac:dyDescent="0.25">
      <c r="A438" s="49"/>
      <c r="B438" s="49"/>
    </row>
    <row r="439" spans="1:2" ht="15.75" customHeight="1" x14ac:dyDescent="0.25">
      <c r="A439" s="49"/>
      <c r="B439" s="49"/>
    </row>
    <row r="440" spans="1:2" ht="15.75" customHeight="1" x14ac:dyDescent="0.25">
      <c r="A440" s="49"/>
      <c r="B440" s="49"/>
    </row>
    <row r="441" spans="1:2" ht="15.75" customHeight="1" x14ac:dyDescent="0.25">
      <c r="A441" s="49"/>
      <c r="B441" s="49"/>
    </row>
    <row r="442" spans="1:2" ht="15.75" customHeight="1" x14ac:dyDescent="0.25">
      <c r="A442" s="49"/>
      <c r="B442" s="49"/>
    </row>
    <row r="443" spans="1:2" ht="15.75" customHeight="1" x14ac:dyDescent="0.25">
      <c r="A443" s="49"/>
      <c r="B443" s="49"/>
    </row>
    <row r="444" spans="1:2" ht="15.75" customHeight="1" x14ac:dyDescent="0.25">
      <c r="A444" s="49"/>
      <c r="B444" s="49"/>
    </row>
    <row r="445" spans="1:2" ht="15.75" customHeight="1" x14ac:dyDescent="0.25">
      <c r="A445" s="49"/>
      <c r="B445" s="49"/>
    </row>
    <row r="446" spans="1:2" ht="15.75" customHeight="1" x14ac:dyDescent="0.25">
      <c r="A446" s="49"/>
      <c r="B446" s="49"/>
    </row>
    <row r="447" spans="1:2" ht="15.75" customHeight="1" x14ac:dyDescent="0.25">
      <c r="A447" s="49"/>
      <c r="B447" s="49"/>
    </row>
    <row r="448" spans="1:2" ht="15.75" customHeight="1" x14ac:dyDescent="0.25">
      <c r="A448" s="49"/>
      <c r="B448" s="49"/>
    </row>
    <row r="449" spans="1:2" ht="15.75" customHeight="1" x14ac:dyDescent="0.25">
      <c r="A449" s="49"/>
      <c r="B449" s="49"/>
    </row>
    <row r="450" spans="1:2" ht="15.75" customHeight="1" x14ac:dyDescent="0.25">
      <c r="A450" s="49"/>
      <c r="B450" s="49"/>
    </row>
    <row r="451" spans="1:2" ht="15.75" customHeight="1" x14ac:dyDescent="0.25">
      <c r="A451" s="49"/>
      <c r="B451" s="49"/>
    </row>
    <row r="452" spans="1:2" ht="15.75" customHeight="1" x14ac:dyDescent="0.25">
      <c r="A452" s="49"/>
      <c r="B452" s="49"/>
    </row>
    <row r="453" spans="1:2" ht="15.75" customHeight="1" x14ac:dyDescent="0.25">
      <c r="A453" s="49"/>
      <c r="B453" s="49"/>
    </row>
    <row r="454" spans="1:2" ht="15.75" customHeight="1" x14ac:dyDescent="0.25">
      <c r="A454" s="49"/>
      <c r="B454" s="49"/>
    </row>
    <row r="455" spans="1:2" ht="15.75" customHeight="1" x14ac:dyDescent="0.25">
      <c r="A455" s="49"/>
      <c r="B455" s="49"/>
    </row>
    <row r="456" spans="1:2" ht="15.75" customHeight="1" x14ac:dyDescent="0.25">
      <c r="A456" s="49"/>
      <c r="B456" s="49"/>
    </row>
    <row r="457" spans="1:2" ht="15.75" customHeight="1" x14ac:dyDescent="0.25">
      <c r="A457" s="49"/>
      <c r="B457" s="49"/>
    </row>
    <row r="458" spans="1:2" ht="15.75" customHeight="1" x14ac:dyDescent="0.25">
      <c r="A458" s="49"/>
      <c r="B458" s="49"/>
    </row>
    <row r="459" spans="1:2" ht="15.75" customHeight="1" x14ac:dyDescent="0.25">
      <c r="A459" s="49"/>
      <c r="B459" s="49"/>
    </row>
    <row r="460" spans="1:2" ht="15.75" customHeight="1" x14ac:dyDescent="0.25">
      <c r="A460" s="49"/>
      <c r="B460" s="49"/>
    </row>
    <row r="461" spans="1:2" ht="15.75" customHeight="1" x14ac:dyDescent="0.25">
      <c r="A461" s="49"/>
      <c r="B461" s="49"/>
    </row>
    <row r="462" spans="1:2" ht="15.75" customHeight="1" x14ac:dyDescent="0.25">
      <c r="A462" s="49"/>
      <c r="B462" s="49"/>
    </row>
    <row r="463" spans="1:2" ht="15.75" customHeight="1" x14ac:dyDescent="0.25">
      <c r="A463" s="49"/>
      <c r="B463" s="49"/>
    </row>
    <row r="464" spans="1:2" ht="15.75" customHeight="1" x14ac:dyDescent="0.25">
      <c r="A464" s="49"/>
      <c r="B464" s="49"/>
    </row>
    <row r="465" spans="1:2" ht="15.75" customHeight="1" x14ac:dyDescent="0.25">
      <c r="A465" s="49"/>
      <c r="B465" s="49"/>
    </row>
    <row r="466" spans="1:2" ht="15.75" customHeight="1" x14ac:dyDescent="0.25">
      <c r="A466" s="49"/>
      <c r="B466" s="49"/>
    </row>
    <row r="467" spans="1:2" ht="15.75" customHeight="1" x14ac:dyDescent="0.25">
      <c r="A467" s="49"/>
      <c r="B467" s="49"/>
    </row>
    <row r="468" spans="1:2" ht="15.75" customHeight="1" x14ac:dyDescent="0.25">
      <c r="A468" s="49"/>
      <c r="B468" s="49"/>
    </row>
    <row r="469" spans="1:2" ht="15.75" customHeight="1" x14ac:dyDescent="0.25">
      <c r="A469" s="49"/>
      <c r="B469" s="49"/>
    </row>
    <row r="470" spans="1:2" ht="15.75" customHeight="1" x14ac:dyDescent="0.25">
      <c r="A470" s="49"/>
      <c r="B470" s="49"/>
    </row>
    <row r="471" spans="1:2" ht="15.75" customHeight="1" x14ac:dyDescent="0.25">
      <c r="A471" s="49"/>
      <c r="B471" s="49"/>
    </row>
    <row r="472" spans="1:2" ht="15.75" customHeight="1" x14ac:dyDescent="0.25">
      <c r="A472" s="49"/>
      <c r="B472" s="49"/>
    </row>
    <row r="473" spans="1:2" ht="15.75" customHeight="1" x14ac:dyDescent="0.25">
      <c r="A473" s="49"/>
      <c r="B473" s="49"/>
    </row>
    <row r="474" spans="1:2" ht="15.75" customHeight="1" x14ac:dyDescent="0.25">
      <c r="A474" s="49"/>
      <c r="B474" s="49"/>
    </row>
    <row r="475" spans="1:2" ht="15.75" customHeight="1" x14ac:dyDescent="0.25">
      <c r="A475" s="49"/>
      <c r="B475" s="49"/>
    </row>
    <row r="476" spans="1:2" ht="15.75" customHeight="1" x14ac:dyDescent="0.25">
      <c r="A476" s="49"/>
      <c r="B476" s="49"/>
    </row>
    <row r="477" spans="1:2" ht="15.75" customHeight="1" x14ac:dyDescent="0.25">
      <c r="A477" s="49"/>
      <c r="B477" s="49"/>
    </row>
    <row r="478" spans="1:2" ht="15.75" customHeight="1" x14ac:dyDescent="0.25">
      <c r="A478" s="49"/>
      <c r="B478" s="49"/>
    </row>
    <row r="479" spans="1:2" ht="15.75" customHeight="1" x14ac:dyDescent="0.25">
      <c r="A479" s="49"/>
      <c r="B479" s="49"/>
    </row>
    <row r="480" spans="1:2" ht="15.75" customHeight="1" x14ac:dyDescent="0.25">
      <c r="A480" s="49"/>
      <c r="B480" s="49"/>
    </row>
    <row r="481" spans="1:2" ht="15.75" customHeight="1" x14ac:dyDescent="0.25">
      <c r="A481" s="49"/>
      <c r="B481" s="49"/>
    </row>
    <row r="482" spans="1:2" ht="15.75" customHeight="1" x14ac:dyDescent="0.25">
      <c r="A482" s="49"/>
      <c r="B482" s="49"/>
    </row>
    <row r="483" spans="1:2" ht="15.75" customHeight="1" x14ac:dyDescent="0.25">
      <c r="A483" s="49"/>
      <c r="B483" s="49"/>
    </row>
    <row r="484" spans="1:2" ht="15.75" customHeight="1" x14ac:dyDescent="0.25">
      <c r="A484" s="49"/>
      <c r="B484" s="49"/>
    </row>
    <row r="485" spans="1:2" ht="15.75" customHeight="1" x14ac:dyDescent="0.25">
      <c r="A485" s="49"/>
      <c r="B485" s="49"/>
    </row>
    <row r="486" spans="1:2" ht="15.75" customHeight="1" x14ac:dyDescent="0.25">
      <c r="A486" s="49"/>
      <c r="B486" s="49"/>
    </row>
    <row r="487" spans="1:2" ht="15.75" customHeight="1" x14ac:dyDescent="0.25">
      <c r="A487" s="49"/>
      <c r="B487" s="49"/>
    </row>
    <row r="488" spans="1:2" ht="15.75" customHeight="1" x14ac:dyDescent="0.25">
      <c r="A488" s="49"/>
      <c r="B488" s="49"/>
    </row>
    <row r="489" spans="1:2" ht="15.75" customHeight="1" x14ac:dyDescent="0.25">
      <c r="A489" s="49"/>
      <c r="B489" s="49"/>
    </row>
    <row r="490" spans="1:2" ht="15.75" customHeight="1" x14ac:dyDescent="0.25">
      <c r="A490" s="49"/>
      <c r="B490" s="49"/>
    </row>
    <row r="491" spans="1:2" ht="15.75" customHeight="1" x14ac:dyDescent="0.25">
      <c r="A491" s="49"/>
      <c r="B491" s="49"/>
    </row>
    <row r="492" spans="1:2" ht="15.75" customHeight="1" x14ac:dyDescent="0.25">
      <c r="A492" s="49"/>
      <c r="B492" s="49"/>
    </row>
    <row r="493" spans="1:2" ht="15.75" customHeight="1" x14ac:dyDescent="0.25">
      <c r="A493" s="49"/>
      <c r="B493" s="49"/>
    </row>
    <row r="494" spans="1:2" ht="15.75" customHeight="1" x14ac:dyDescent="0.25">
      <c r="A494" s="49"/>
      <c r="B494" s="49"/>
    </row>
    <row r="495" spans="1:2" ht="15.75" customHeight="1" x14ac:dyDescent="0.25">
      <c r="A495" s="49"/>
      <c r="B495" s="49"/>
    </row>
    <row r="496" spans="1:2" ht="15.75" customHeight="1" x14ac:dyDescent="0.25">
      <c r="A496" s="49"/>
      <c r="B496" s="49"/>
    </row>
    <row r="497" spans="1:2" ht="15.75" customHeight="1" x14ac:dyDescent="0.25">
      <c r="A497" s="49"/>
      <c r="B497" s="49"/>
    </row>
    <row r="498" spans="1:2" ht="15.75" customHeight="1" x14ac:dyDescent="0.25">
      <c r="A498" s="49"/>
      <c r="B498" s="49"/>
    </row>
    <row r="499" spans="1:2" ht="15.75" customHeight="1" x14ac:dyDescent="0.25">
      <c r="A499" s="49"/>
      <c r="B499" s="49"/>
    </row>
    <row r="500" spans="1:2" ht="15.75" customHeight="1" x14ac:dyDescent="0.25">
      <c r="A500" s="49"/>
      <c r="B500" s="49"/>
    </row>
    <row r="501" spans="1:2" ht="15.75" customHeight="1" x14ac:dyDescent="0.25">
      <c r="A501" s="49"/>
      <c r="B501" s="49"/>
    </row>
    <row r="502" spans="1:2" ht="15.75" customHeight="1" x14ac:dyDescent="0.25">
      <c r="A502" s="49"/>
      <c r="B502" s="49"/>
    </row>
    <row r="503" spans="1:2" ht="15.75" customHeight="1" x14ac:dyDescent="0.25">
      <c r="A503" s="49"/>
      <c r="B503" s="49"/>
    </row>
    <row r="504" spans="1:2" ht="15.75" customHeight="1" x14ac:dyDescent="0.25">
      <c r="A504" s="49"/>
      <c r="B504" s="49"/>
    </row>
    <row r="505" spans="1:2" ht="15.75" customHeight="1" x14ac:dyDescent="0.25">
      <c r="A505" s="49"/>
      <c r="B505" s="49"/>
    </row>
    <row r="506" spans="1:2" ht="15.75" customHeight="1" x14ac:dyDescent="0.25">
      <c r="A506" s="49"/>
      <c r="B506" s="49"/>
    </row>
    <row r="507" spans="1:2" ht="15.75" customHeight="1" x14ac:dyDescent="0.25">
      <c r="A507" s="49"/>
      <c r="B507" s="49"/>
    </row>
    <row r="508" spans="1:2" ht="15.75" customHeight="1" x14ac:dyDescent="0.25">
      <c r="A508" s="49"/>
      <c r="B508" s="49"/>
    </row>
    <row r="509" spans="1:2" ht="15.75" customHeight="1" x14ac:dyDescent="0.25">
      <c r="A509" s="49"/>
      <c r="B509" s="49"/>
    </row>
    <row r="510" spans="1:2" ht="15.75" customHeight="1" x14ac:dyDescent="0.25">
      <c r="A510" s="49"/>
      <c r="B510" s="49"/>
    </row>
    <row r="511" spans="1:2" ht="15.75" customHeight="1" x14ac:dyDescent="0.25">
      <c r="A511" s="49"/>
      <c r="B511" s="49"/>
    </row>
    <row r="512" spans="1:2" ht="15.75" customHeight="1" x14ac:dyDescent="0.25">
      <c r="A512" s="49"/>
      <c r="B512" s="49"/>
    </row>
    <row r="513" spans="1:2" ht="15.75" customHeight="1" x14ac:dyDescent="0.25">
      <c r="A513" s="49"/>
      <c r="B513" s="49"/>
    </row>
    <row r="514" spans="1:2" ht="15.75" customHeight="1" x14ac:dyDescent="0.25">
      <c r="A514" s="49"/>
      <c r="B514" s="49"/>
    </row>
    <row r="515" spans="1:2" ht="15.75" customHeight="1" x14ac:dyDescent="0.25">
      <c r="A515" s="49"/>
      <c r="B515" s="49"/>
    </row>
    <row r="516" spans="1:2" ht="15.75" customHeight="1" x14ac:dyDescent="0.25">
      <c r="A516" s="49"/>
      <c r="B516" s="49"/>
    </row>
    <row r="517" spans="1:2" ht="15.75" customHeight="1" x14ac:dyDescent="0.25">
      <c r="A517" s="49"/>
      <c r="B517" s="49"/>
    </row>
    <row r="518" spans="1:2" ht="15.75" customHeight="1" x14ac:dyDescent="0.25">
      <c r="A518" s="49"/>
      <c r="B518" s="49"/>
    </row>
    <row r="519" spans="1:2" ht="15.75" customHeight="1" x14ac:dyDescent="0.25">
      <c r="A519" s="49"/>
      <c r="B519" s="49"/>
    </row>
    <row r="520" spans="1:2" ht="15.75" customHeight="1" x14ac:dyDescent="0.25">
      <c r="A520" s="49"/>
      <c r="B520" s="49"/>
    </row>
    <row r="521" spans="1:2" ht="15.75" customHeight="1" x14ac:dyDescent="0.25">
      <c r="A521" s="49"/>
      <c r="B521" s="49"/>
    </row>
    <row r="522" spans="1:2" ht="15.75" customHeight="1" x14ac:dyDescent="0.25">
      <c r="A522" s="49"/>
      <c r="B522" s="49"/>
    </row>
    <row r="523" spans="1:2" ht="15.75" customHeight="1" x14ac:dyDescent="0.25">
      <c r="A523" s="49"/>
      <c r="B523" s="49"/>
    </row>
    <row r="524" spans="1:2" ht="15.75" customHeight="1" x14ac:dyDescent="0.25">
      <c r="A524" s="49"/>
      <c r="B524" s="49"/>
    </row>
    <row r="525" spans="1:2" ht="15.75" customHeight="1" x14ac:dyDescent="0.25">
      <c r="A525" s="49"/>
      <c r="B525" s="49"/>
    </row>
    <row r="526" spans="1:2" ht="15.75" customHeight="1" x14ac:dyDescent="0.25">
      <c r="A526" s="49"/>
      <c r="B526" s="49"/>
    </row>
    <row r="527" spans="1:2" ht="15.75" customHeight="1" x14ac:dyDescent="0.25">
      <c r="A527" s="49"/>
      <c r="B527" s="49"/>
    </row>
    <row r="528" spans="1:2" ht="15.75" customHeight="1" x14ac:dyDescent="0.25">
      <c r="A528" s="49"/>
      <c r="B528" s="49"/>
    </row>
    <row r="529" spans="1:2" ht="15.75" customHeight="1" x14ac:dyDescent="0.25">
      <c r="A529" s="49"/>
      <c r="B529" s="49"/>
    </row>
    <row r="530" spans="1:2" ht="15.75" customHeight="1" x14ac:dyDescent="0.25">
      <c r="A530" s="49"/>
      <c r="B530" s="49"/>
    </row>
    <row r="531" spans="1:2" ht="15.75" customHeight="1" x14ac:dyDescent="0.25">
      <c r="A531" s="49"/>
      <c r="B531" s="49"/>
    </row>
    <row r="532" spans="1:2" ht="15.75" customHeight="1" x14ac:dyDescent="0.25">
      <c r="A532" s="49"/>
      <c r="B532" s="49"/>
    </row>
    <row r="533" spans="1:2" ht="15.75" customHeight="1" x14ac:dyDescent="0.25">
      <c r="A533" s="49"/>
      <c r="B533" s="49"/>
    </row>
    <row r="534" spans="1:2" ht="15.75" customHeight="1" x14ac:dyDescent="0.25">
      <c r="A534" s="49"/>
      <c r="B534" s="49"/>
    </row>
    <row r="535" spans="1:2" ht="15.75" customHeight="1" x14ac:dyDescent="0.25">
      <c r="A535" s="49"/>
      <c r="B535" s="49"/>
    </row>
    <row r="536" spans="1:2" ht="15.75" customHeight="1" x14ac:dyDescent="0.25">
      <c r="A536" s="49"/>
      <c r="B536" s="49"/>
    </row>
    <row r="537" spans="1:2" ht="15.75" customHeight="1" x14ac:dyDescent="0.25">
      <c r="A537" s="49"/>
      <c r="B537" s="49"/>
    </row>
    <row r="538" spans="1:2" ht="15.75" customHeight="1" x14ac:dyDescent="0.25">
      <c r="A538" s="49"/>
      <c r="B538" s="49"/>
    </row>
    <row r="539" spans="1:2" ht="15.75" customHeight="1" x14ac:dyDescent="0.25">
      <c r="A539" s="49"/>
      <c r="B539" s="49"/>
    </row>
    <row r="540" spans="1:2" ht="15.75" customHeight="1" x14ac:dyDescent="0.25">
      <c r="A540" s="49"/>
      <c r="B540" s="49"/>
    </row>
    <row r="541" spans="1:2" ht="15.75" customHeight="1" x14ac:dyDescent="0.25">
      <c r="A541" s="49"/>
      <c r="B541" s="49"/>
    </row>
    <row r="542" spans="1:2" ht="15.75" customHeight="1" x14ac:dyDescent="0.25">
      <c r="A542" s="49"/>
      <c r="B542" s="49"/>
    </row>
    <row r="543" spans="1:2" ht="15.75" customHeight="1" x14ac:dyDescent="0.25">
      <c r="A543" s="49"/>
      <c r="B543" s="49"/>
    </row>
    <row r="544" spans="1:2" ht="15.75" customHeight="1" x14ac:dyDescent="0.25">
      <c r="A544" s="49"/>
      <c r="B544" s="49"/>
    </row>
    <row r="545" spans="1:2" ht="15.75" customHeight="1" x14ac:dyDescent="0.25">
      <c r="A545" s="49"/>
      <c r="B545" s="49"/>
    </row>
    <row r="546" spans="1:2" ht="15.75" customHeight="1" x14ac:dyDescent="0.25">
      <c r="A546" s="49"/>
      <c r="B546" s="49"/>
    </row>
    <row r="547" spans="1:2" ht="15.75" customHeight="1" x14ac:dyDescent="0.25">
      <c r="A547" s="49"/>
      <c r="B547" s="49"/>
    </row>
    <row r="548" spans="1:2" ht="15.75" customHeight="1" x14ac:dyDescent="0.25">
      <c r="A548" s="49"/>
      <c r="B548" s="49"/>
    </row>
    <row r="549" spans="1:2" ht="15.75" customHeight="1" x14ac:dyDescent="0.25">
      <c r="A549" s="49"/>
      <c r="B549" s="49"/>
    </row>
    <row r="550" spans="1:2" ht="15.75" customHeight="1" x14ac:dyDescent="0.25">
      <c r="A550" s="49"/>
      <c r="B550" s="49"/>
    </row>
    <row r="551" spans="1:2" ht="15.75" customHeight="1" x14ac:dyDescent="0.25">
      <c r="A551" s="49"/>
      <c r="B551" s="49"/>
    </row>
    <row r="552" spans="1:2" ht="15.75" customHeight="1" x14ac:dyDescent="0.25">
      <c r="A552" s="49"/>
      <c r="B552" s="49"/>
    </row>
    <row r="553" spans="1:2" ht="15.75" customHeight="1" x14ac:dyDescent="0.25">
      <c r="A553" s="49"/>
      <c r="B553" s="49"/>
    </row>
    <row r="554" spans="1:2" ht="15.75" customHeight="1" x14ac:dyDescent="0.25">
      <c r="A554" s="49"/>
      <c r="B554" s="49"/>
    </row>
    <row r="555" spans="1:2" ht="15.75" customHeight="1" x14ac:dyDescent="0.25">
      <c r="A555" s="49"/>
      <c r="B555" s="49"/>
    </row>
    <row r="556" spans="1:2" ht="15.75" customHeight="1" x14ac:dyDescent="0.25">
      <c r="A556" s="49"/>
      <c r="B556" s="49"/>
    </row>
    <row r="557" spans="1:2" ht="15.75" customHeight="1" x14ac:dyDescent="0.25">
      <c r="A557" s="49"/>
      <c r="B557" s="49"/>
    </row>
    <row r="558" spans="1:2" ht="15.75" customHeight="1" x14ac:dyDescent="0.25">
      <c r="A558" s="49"/>
      <c r="B558" s="49"/>
    </row>
    <row r="559" spans="1:2" ht="15.75" customHeight="1" x14ac:dyDescent="0.25">
      <c r="A559" s="49"/>
      <c r="B559" s="49"/>
    </row>
    <row r="560" spans="1:2" ht="15.75" customHeight="1" x14ac:dyDescent="0.25">
      <c r="A560" s="49"/>
      <c r="B560" s="49"/>
    </row>
    <row r="561" spans="1:2" ht="15.75" customHeight="1" x14ac:dyDescent="0.25">
      <c r="A561" s="49"/>
      <c r="B561" s="49"/>
    </row>
    <row r="562" spans="1:2" ht="15.75" customHeight="1" x14ac:dyDescent="0.25">
      <c r="A562" s="49"/>
      <c r="B562" s="49"/>
    </row>
    <row r="563" spans="1:2" ht="15.75" customHeight="1" x14ac:dyDescent="0.25">
      <c r="A563" s="49"/>
      <c r="B563" s="49"/>
    </row>
    <row r="564" spans="1:2" ht="15.75" customHeight="1" x14ac:dyDescent="0.25">
      <c r="A564" s="49"/>
      <c r="B564" s="49"/>
    </row>
    <row r="565" spans="1:2" ht="15.75" customHeight="1" x14ac:dyDescent="0.25">
      <c r="A565" s="49"/>
      <c r="B565" s="49"/>
    </row>
    <row r="566" spans="1:2" ht="15.75" customHeight="1" x14ac:dyDescent="0.25">
      <c r="A566" s="49"/>
      <c r="B566" s="49"/>
    </row>
    <row r="567" spans="1:2" ht="15.75" customHeight="1" x14ac:dyDescent="0.25">
      <c r="A567" s="49"/>
      <c r="B567" s="49"/>
    </row>
    <row r="568" spans="1:2" ht="15.75" customHeight="1" x14ac:dyDescent="0.25">
      <c r="A568" s="49"/>
      <c r="B568" s="49"/>
    </row>
    <row r="569" spans="1:2" ht="15.75" customHeight="1" x14ac:dyDescent="0.25">
      <c r="A569" s="49"/>
      <c r="B569" s="49"/>
    </row>
    <row r="570" spans="1:2" ht="15.75" customHeight="1" x14ac:dyDescent="0.25">
      <c r="A570" s="49"/>
      <c r="B570" s="49"/>
    </row>
    <row r="571" spans="1:2" ht="15.75" customHeight="1" x14ac:dyDescent="0.25">
      <c r="A571" s="49"/>
      <c r="B571" s="49"/>
    </row>
    <row r="572" spans="1:2" ht="15.75" customHeight="1" x14ac:dyDescent="0.25">
      <c r="A572" s="49"/>
      <c r="B572" s="49"/>
    </row>
    <row r="573" spans="1:2" ht="15.75" customHeight="1" x14ac:dyDescent="0.25">
      <c r="A573" s="49"/>
      <c r="B573" s="49"/>
    </row>
    <row r="574" spans="1:2" ht="15.75" customHeight="1" x14ac:dyDescent="0.25">
      <c r="A574" s="49"/>
      <c r="B574" s="49"/>
    </row>
    <row r="575" spans="1:2" ht="15.75" customHeight="1" x14ac:dyDescent="0.25">
      <c r="A575" s="49"/>
      <c r="B575" s="49"/>
    </row>
    <row r="576" spans="1:2" ht="15.75" customHeight="1" x14ac:dyDescent="0.25">
      <c r="A576" s="49"/>
      <c r="B576" s="49"/>
    </row>
    <row r="577" spans="1:2" ht="15.75" customHeight="1" x14ac:dyDescent="0.25">
      <c r="A577" s="49"/>
      <c r="B577" s="49"/>
    </row>
    <row r="578" spans="1:2" ht="15.75" customHeight="1" x14ac:dyDescent="0.25">
      <c r="A578" s="49"/>
      <c r="B578" s="49"/>
    </row>
    <row r="579" spans="1:2" ht="15.75" customHeight="1" x14ac:dyDescent="0.25">
      <c r="A579" s="49"/>
      <c r="B579" s="49"/>
    </row>
    <row r="580" spans="1:2" ht="15.75" customHeight="1" x14ac:dyDescent="0.25">
      <c r="A580" s="49"/>
      <c r="B580" s="49"/>
    </row>
    <row r="581" spans="1:2" ht="15.75" customHeight="1" x14ac:dyDescent="0.25">
      <c r="A581" s="49"/>
      <c r="B581" s="49"/>
    </row>
    <row r="582" spans="1:2" ht="15.75" customHeight="1" x14ac:dyDescent="0.25">
      <c r="A582" s="49"/>
      <c r="B582" s="49"/>
    </row>
    <row r="583" spans="1:2" ht="15.75" customHeight="1" x14ac:dyDescent="0.25">
      <c r="A583" s="49"/>
      <c r="B583" s="49"/>
    </row>
    <row r="584" spans="1:2" ht="15.75" customHeight="1" x14ac:dyDescent="0.25">
      <c r="A584" s="49"/>
      <c r="B584" s="49"/>
    </row>
    <row r="585" spans="1:2" ht="15.75" customHeight="1" x14ac:dyDescent="0.25">
      <c r="A585" s="49"/>
      <c r="B585" s="49"/>
    </row>
    <row r="586" spans="1:2" ht="15.75" customHeight="1" x14ac:dyDescent="0.25">
      <c r="A586" s="49"/>
      <c r="B586" s="49"/>
    </row>
    <row r="587" spans="1:2" ht="15.75" customHeight="1" x14ac:dyDescent="0.25">
      <c r="A587" s="49"/>
      <c r="B587" s="49"/>
    </row>
    <row r="588" spans="1:2" ht="15.75" customHeight="1" x14ac:dyDescent="0.25">
      <c r="A588" s="49"/>
      <c r="B588" s="49"/>
    </row>
    <row r="589" spans="1:2" ht="15.75" customHeight="1" x14ac:dyDescent="0.25">
      <c r="A589" s="49"/>
      <c r="B589" s="49"/>
    </row>
    <row r="590" spans="1:2" ht="15.75" customHeight="1" x14ac:dyDescent="0.25">
      <c r="A590" s="49"/>
      <c r="B590" s="49"/>
    </row>
    <row r="591" spans="1:2" ht="15.75" customHeight="1" x14ac:dyDescent="0.25">
      <c r="A591" s="49"/>
      <c r="B591" s="49"/>
    </row>
    <row r="592" spans="1:2" ht="15.75" customHeight="1" x14ac:dyDescent="0.25">
      <c r="A592" s="49"/>
      <c r="B592" s="49"/>
    </row>
    <row r="593" spans="1:2" ht="15.75" customHeight="1" x14ac:dyDescent="0.25">
      <c r="A593" s="49"/>
      <c r="B593" s="49"/>
    </row>
    <row r="594" spans="1:2" ht="15.75" customHeight="1" x14ac:dyDescent="0.25">
      <c r="A594" s="49"/>
      <c r="B594" s="49"/>
    </row>
    <row r="595" spans="1:2" ht="15.75" customHeight="1" x14ac:dyDescent="0.25">
      <c r="A595" s="49"/>
      <c r="B595" s="49"/>
    </row>
    <row r="596" spans="1:2" ht="15.75" customHeight="1" x14ac:dyDescent="0.25">
      <c r="A596" s="49"/>
      <c r="B596" s="49"/>
    </row>
    <row r="597" spans="1:2" ht="15.75" customHeight="1" x14ac:dyDescent="0.25">
      <c r="A597" s="49"/>
      <c r="B597" s="49"/>
    </row>
    <row r="598" spans="1:2" ht="15.75" customHeight="1" x14ac:dyDescent="0.25">
      <c r="A598" s="49"/>
      <c r="B598" s="49"/>
    </row>
    <row r="599" spans="1:2" ht="15.75" customHeight="1" x14ac:dyDescent="0.25">
      <c r="A599" s="49"/>
      <c r="B599" s="49"/>
    </row>
    <row r="600" spans="1:2" ht="15.75" customHeight="1" x14ac:dyDescent="0.25">
      <c r="A600" s="49"/>
      <c r="B600" s="49"/>
    </row>
    <row r="601" spans="1:2" ht="15.75" customHeight="1" x14ac:dyDescent="0.25">
      <c r="A601" s="49"/>
      <c r="B601" s="49"/>
    </row>
    <row r="602" spans="1:2" ht="15.75" customHeight="1" x14ac:dyDescent="0.25">
      <c r="A602" s="49"/>
      <c r="B602" s="49"/>
    </row>
    <row r="603" spans="1:2" ht="15.75" customHeight="1" x14ac:dyDescent="0.25">
      <c r="A603" s="49"/>
      <c r="B603" s="49"/>
    </row>
    <row r="604" spans="1:2" ht="15.75" customHeight="1" x14ac:dyDescent="0.25">
      <c r="A604" s="49"/>
      <c r="B604" s="49"/>
    </row>
    <row r="605" spans="1:2" ht="15.75" customHeight="1" x14ac:dyDescent="0.25">
      <c r="A605" s="49"/>
      <c r="B605" s="49"/>
    </row>
    <row r="606" spans="1:2" ht="15.75" customHeight="1" x14ac:dyDescent="0.25">
      <c r="A606" s="49"/>
      <c r="B606" s="49"/>
    </row>
    <row r="607" spans="1:2" ht="15.75" customHeight="1" x14ac:dyDescent="0.25">
      <c r="A607" s="49"/>
      <c r="B607" s="49"/>
    </row>
    <row r="608" spans="1:2" ht="15.75" customHeight="1" x14ac:dyDescent="0.25">
      <c r="A608" s="49"/>
      <c r="B608" s="49"/>
    </row>
    <row r="609" spans="1:2" ht="15.75" customHeight="1" x14ac:dyDescent="0.25">
      <c r="A609" s="49"/>
      <c r="B609" s="49"/>
    </row>
    <row r="610" spans="1:2" ht="15.75" customHeight="1" x14ac:dyDescent="0.25">
      <c r="A610" s="49"/>
      <c r="B610" s="49"/>
    </row>
    <row r="611" spans="1:2" ht="15.75" customHeight="1" x14ac:dyDescent="0.25">
      <c r="A611" s="49"/>
      <c r="B611" s="49"/>
    </row>
    <row r="612" spans="1:2" ht="15.75" customHeight="1" x14ac:dyDescent="0.25">
      <c r="A612" s="49"/>
      <c r="B612" s="49"/>
    </row>
    <row r="613" spans="1:2" ht="15.75" customHeight="1" x14ac:dyDescent="0.25">
      <c r="A613" s="49"/>
      <c r="B613" s="49"/>
    </row>
    <row r="614" spans="1:2" ht="15.75" customHeight="1" x14ac:dyDescent="0.25">
      <c r="A614" s="49"/>
      <c r="B614" s="49"/>
    </row>
    <row r="615" spans="1:2" ht="15.75" customHeight="1" x14ac:dyDescent="0.25">
      <c r="A615" s="49"/>
      <c r="B615" s="49"/>
    </row>
    <row r="616" spans="1:2" ht="15.75" customHeight="1" x14ac:dyDescent="0.25">
      <c r="A616" s="49"/>
      <c r="B616" s="49"/>
    </row>
    <row r="617" spans="1:2" ht="15.75" customHeight="1" x14ac:dyDescent="0.25">
      <c r="A617" s="49"/>
      <c r="B617" s="49"/>
    </row>
    <row r="618" spans="1:2" ht="15.75" customHeight="1" x14ac:dyDescent="0.25">
      <c r="A618" s="49"/>
      <c r="B618" s="49"/>
    </row>
    <row r="619" spans="1:2" ht="15.75" customHeight="1" x14ac:dyDescent="0.25">
      <c r="A619" s="49"/>
      <c r="B619" s="49"/>
    </row>
    <row r="620" spans="1:2" ht="15.75" customHeight="1" x14ac:dyDescent="0.25">
      <c r="A620" s="49"/>
      <c r="B620" s="49"/>
    </row>
    <row r="621" spans="1:2" ht="15.75" customHeight="1" x14ac:dyDescent="0.25">
      <c r="A621" s="49"/>
      <c r="B621" s="49"/>
    </row>
    <row r="622" spans="1:2" ht="15.75" customHeight="1" x14ac:dyDescent="0.25">
      <c r="A622" s="49"/>
      <c r="B622" s="49"/>
    </row>
    <row r="623" spans="1:2" ht="15.75" customHeight="1" x14ac:dyDescent="0.25">
      <c r="A623" s="49"/>
      <c r="B623" s="49"/>
    </row>
    <row r="624" spans="1:2" ht="15.75" customHeight="1" x14ac:dyDescent="0.25">
      <c r="A624" s="49"/>
      <c r="B624" s="49"/>
    </row>
    <row r="625" spans="1:2" ht="15.75" customHeight="1" x14ac:dyDescent="0.25">
      <c r="A625" s="49"/>
      <c r="B625" s="49"/>
    </row>
    <row r="626" spans="1:2" ht="15.75" customHeight="1" x14ac:dyDescent="0.25">
      <c r="A626" s="49"/>
      <c r="B626" s="49"/>
    </row>
    <row r="627" spans="1:2" ht="15.75" customHeight="1" x14ac:dyDescent="0.25">
      <c r="A627" s="49"/>
      <c r="B627" s="49"/>
    </row>
    <row r="628" spans="1:2" ht="15.75" customHeight="1" x14ac:dyDescent="0.25">
      <c r="A628" s="49"/>
      <c r="B628" s="49"/>
    </row>
    <row r="629" spans="1:2" ht="15.75" customHeight="1" x14ac:dyDescent="0.25">
      <c r="A629" s="49"/>
      <c r="B629" s="49"/>
    </row>
    <row r="630" spans="1:2" ht="15.75" customHeight="1" x14ac:dyDescent="0.25">
      <c r="A630" s="49"/>
      <c r="B630" s="49"/>
    </row>
    <row r="631" spans="1:2" ht="15.75" customHeight="1" x14ac:dyDescent="0.25">
      <c r="A631" s="49"/>
      <c r="B631" s="49"/>
    </row>
    <row r="632" spans="1:2" ht="15.75" customHeight="1" x14ac:dyDescent="0.25">
      <c r="A632" s="49"/>
      <c r="B632" s="49"/>
    </row>
    <row r="633" spans="1:2" ht="15.75" customHeight="1" x14ac:dyDescent="0.25">
      <c r="A633" s="49"/>
      <c r="B633" s="49"/>
    </row>
    <row r="634" spans="1:2" ht="15.75" customHeight="1" x14ac:dyDescent="0.25">
      <c r="A634" s="49"/>
      <c r="B634" s="49"/>
    </row>
    <row r="635" spans="1:2" ht="15.75" customHeight="1" x14ac:dyDescent="0.25">
      <c r="A635" s="49"/>
      <c r="B635" s="49"/>
    </row>
    <row r="636" spans="1:2" ht="15.75" customHeight="1" x14ac:dyDescent="0.25">
      <c r="A636" s="49"/>
      <c r="B636" s="49"/>
    </row>
    <row r="637" spans="1:2" ht="15.75" customHeight="1" x14ac:dyDescent="0.25">
      <c r="A637" s="49"/>
      <c r="B637" s="49"/>
    </row>
    <row r="638" spans="1:2" ht="15.75" customHeight="1" x14ac:dyDescent="0.25">
      <c r="A638" s="49"/>
      <c r="B638" s="49"/>
    </row>
    <row r="639" spans="1:2" ht="15.75" customHeight="1" x14ac:dyDescent="0.25">
      <c r="A639" s="49"/>
      <c r="B639" s="49"/>
    </row>
    <row r="640" spans="1:2" ht="15.75" customHeight="1" x14ac:dyDescent="0.25">
      <c r="A640" s="49"/>
      <c r="B640" s="49"/>
    </row>
    <row r="641" spans="1:2" ht="15.75" customHeight="1" x14ac:dyDescent="0.25">
      <c r="A641" s="49"/>
      <c r="B641" s="49"/>
    </row>
    <row r="642" spans="1:2" ht="15.75" customHeight="1" x14ac:dyDescent="0.25">
      <c r="A642" s="49"/>
      <c r="B642" s="49"/>
    </row>
    <row r="643" spans="1:2" ht="15.75" customHeight="1" x14ac:dyDescent="0.25">
      <c r="A643" s="49"/>
      <c r="B643" s="49"/>
    </row>
    <row r="644" spans="1:2" ht="15.75" customHeight="1" x14ac:dyDescent="0.25">
      <c r="A644" s="49"/>
      <c r="B644" s="49"/>
    </row>
    <row r="645" spans="1:2" ht="15.75" customHeight="1" x14ac:dyDescent="0.25">
      <c r="A645" s="49"/>
      <c r="B645" s="49"/>
    </row>
    <row r="646" spans="1:2" ht="15.75" customHeight="1" x14ac:dyDescent="0.25">
      <c r="A646" s="49"/>
      <c r="B646" s="49"/>
    </row>
    <row r="647" spans="1:2" ht="15.75" customHeight="1" x14ac:dyDescent="0.25">
      <c r="A647" s="49"/>
      <c r="B647" s="49"/>
    </row>
    <row r="648" spans="1:2" ht="15.75" customHeight="1" x14ac:dyDescent="0.25">
      <c r="A648" s="49"/>
      <c r="B648" s="49"/>
    </row>
    <row r="649" spans="1:2" ht="15.75" customHeight="1" x14ac:dyDescent="0.25">
      <c r="A649" s="49"/>
      <c r="B649" s="49"/>
    </row>
    <row r="650" spans="1:2" ht="15.75" customHeight="1" x14ac:dyDescent="0.25">
      <c r="A650" s="49"/>
      <c r="B650" s="49"/>
    </row>
    <row r="651" spans="1:2" ht="15.75" customHeight="1" x14ac:dyDescent="0.25">
      <c r="A651" s="49"/>
      <c r="B651" s="49"/>
    </row>
    <row r="652" spans="1:2" ht="15.75" customHeight="1" x14ac:dyDescent="0.25">
      <c r="A652" s="49"/>
      <c r="B652" s="49"/>
    </row>
    <row r="653" spans="1:2" ht="15.75" customHeight="1" x14ac:dyDescent="0.25">
      <c r="A653" s="49"/>
      <c r="B653" s="49"/>
    </row>
    <row r="654" spans="1:2" ht="15.75" customHeight="1" x14ac:dyDescent="0.25">
      <c r="A654" s="49"/>
      <c r="B654" s="49"/>
    </row>
    <row r="655" spans="1:2" ht="15.75" customHeight="1" x14ac:dyDescent="0.25">
      <c r="A655" s="49"/>
      <c r="B655" s="49"/>
    </row>
    <row r="656" spans="1:2" ht="15.75" customHeight="1" x14ac:dyDescent="0.25">
      <c r="A656" s="49"/>
      <c r="B656" s="49"/>
    </row>
    <row r="657" spans="1:2" ht="15.75" customHeight="1" x14ac:dyDescent="0.25">
      <c r="A657" s="49"/>
      <c r="B657" s="49"/>
    </row>
    <row r="658" spans="1:2" ht="15.75" customHeight="1" x14ac:dyDescent="0.25">
      <c r="A658" s="49"/>
      <c r="B658" s="49"/>
    </row>
    <row r="659" spans="1:2" ht="15.75" customHeight="1" x14ac:dyDescent="0.25">
      <c r="A659" s="49"/>
      <c r="B659" s="49"/>
    </row>
    <row r="660" spans="1:2" ht="15.75" customHeight="1" x14ac:dyDescent="0.25">
      <c r="A660" s="49"/>
      <c r="B660" s="49"/>
    </row>
    <row r="661" spans="1:2" ht="15.75" customHeight="1" x14ac:dyDescent="0.25">
      <c r="A661" s="49"/>
      <c r="B661" s="49"/>
    </row>
    <row r="662" spans="1:2" ht="15.75" customHeight="1" x14ac:dyDescent="0.25">
      <c r="A662" s="49"/>
      <c r="B662" s="49"/>
    </row>
    <row r="663" spans="1:2" ht="15.75" customHeight="1" x14ac:dyDescent="0.25">
      <c r="A663" s="49"/>
      <c r="B663" s="49"/>
    </row>
    <row r="664" spans="1:2" ht="15.75" customHeight="1" x14ac:dyDescent="0.25">
      <c r="A664" s="49"/>
      <c r="B664" s="49"/>
    </row>
    <row r="665" spans="1:2" ht="15.75" customHeight="1" x14ac:dyDescent="0.25">
      <c r="A665" s="49"/>
      <c r="B665" s="49"/>
    </row>
    <row r="666" spans="1:2" ht="15.75" customHeight="1" x14ac:dyDescent="0.25">
      <c r="A666" s="49"/>
      <c r="B666" s="49"/>
    </row>
    <row r="667" spans="1:2" ht="15.75" customHeight="1" x14ac:dyDescent="0.25">
      <c r="A667" s="49"/>
      <c r="B667" s="49"/>
    </row>
    <row r="668" spans="1:2" ht="15.75" customHeight="1" x14ac:dyDescent="0.25">
      <c r="A668" s="49"/>
      <c r="B668" s="49"/>
    </row>
    <row r="669" spans="1:2" ht="15.75" customHeight="1" x14ac:dyDescent="0.25">
      <c r="A669" s="49"/>
      <c r="B669" s="49"/>
    </row>
    <row r="670" spans="1:2" ht="15.75" customHeight="1" x14ac:dyDescent="0.25">
      <c r="A670" s="49"/>
      <c r="B670" s="49"/>
    </row>
    <row r="671" spans="1:2" ht="15.75" customHeight="1" x14ac:dyDescent="0.25">
      <c r="A671" s="49"/>
      <c r="B671" s="49"/>
    </row>
    <row r="672" spans="1:2" ht="15.75" customHeight="1" x14ac:dyDescent="0.25">
      <c r="A672" s="49"/>
      <c r="B672" s="49"/>
    </row>
    <row r="673" spans="1:2" ht="15.75" customHeight="1" x14ac:dyDescent="0.25">
      <c r="A673" s="49"/>
      <c r="B673" s="49"/>
    </row>
    <row r="674" spans="1:2" ht="15.75" customHeight="1" x14ac:dyDescent="0.25">
      <c r="A674" s="49"/>
      <c r="B674" s="49"/>
    </row>
    <row r="675" spans="1:2" ht="15.75" customHeight="1" x14ac:dyDescent="0.25">
      <c r="A675" s="49"/>
      <c r="B675" s="49"/>
    </row>
    <row r="676" spans="1:2" ht="15.75" customHeight="1" x14ac:dyDescent="0.25">
      <c r="A676" s="49"/>
      <c r="B676" s="49"/>
    </row>
    <row r="677" spans="1:2" ht="15.75" customHeight="1" x14ac:dyDescent="0.25">
      <c r="A677" s="49"/>
      <c r="B677" s="49"/>
    </row>
    <row r="678" spans="1:2" ht="15.75" customHeight="1" x14ac:dyDescent="0.25">
      <c r="A678" s="49"/>
      <c r="B678" s="49"/>
    </row>
    <row r="679" spans="1:2" ht="15.75" customHeight="1" x14ac:dyDescent="0.25">
      <c r="A679" s="49"/>
      <c r="B679" s="49"/>
    </row>
    <row r="680" spans="1:2" ht="15.75" customHeight="1" x14ac:dyDescent="0.25">
      <c r="A680" s="49"/>
      <c r="B680" s="49"/>
    </row>
    <row r="681" spans="1:2" ht="15.75" customHeight="1" x14ac:dyDescent="0.25">
      <c r="A681" s="49"/>
      <c r="B681" s="49"/>
    </row>
    <row r="682" spans="1:2" ht="15.75" customHeight="1" x14ac:dyDescent="0.25">
      <c r="A682" s="49"/>
      <c r="B682" s="49"/>
    </row>
    <row r="683" spans="1:2" ht="15.75" customHeight="1" x14ac:dyDescent="0.25">
      <c r="A683" s="49"/>
      <c r="B683" s="49"/>
    </row>
    <row r="684" spans="1:2" ht="15.75" customHeight="1" x14ac:dyDescent="0.25">
      <c r="A684" s="49"/>
      <c r="B684" s="49"/>
    </row>
    <row r="685" spans="1:2" ht="15.75" customHeight="1" x14ac:dyDescent="0.25">
      <c r="A685" s="49"/>
      <c r="B685" s="49"/>
    </row>
    <row r="686" spans="1:2" ht="15.75" customHeight="1" x14ac:dyDescent="0.25">
      <c r="A686" s="49"/>
      <c r="B686" s="49"/>
    </row>
    <row r="687" spans="1:2" ht="15.75" customHeight="1" x14ac:dyDescent="0.25">
      <c r="A687" s="49"/>
      <c r="B687" s="49"/>
    </row>
    <row r="688" spans="1:2" ht="15.75" customHeight="1" x14ac:dyDescent="0.25">
      <c r="A688" s="49"/>
      <c r="B688" s="49"/>
    </row>
    <row r="689" spans="1:2" ht="15.75" customHeight="1" x14ac:dyDescent="0.25">
      <c r="A689" s="49"/>
      <c r="B689" s="49"/>
    </row>
    <row r="690" spans="1:2" ht="15.75" customHeight="1" x14ac:dyDescent="0.25">
      <c r="A690" s="49"/>
      <c r="B690" s="49"/>
    </row>
    <row r="691" spans="1:2" ht="15.75" customHeight="1" x14ac:dyDescent="0.25">
      <c r="A691" s="49"/>
      <c r="B691" s="49"/>
    </row>
    <row r="692" spans="1:2" ht="15.75" customHeight="1" x14ac:dyDescent="0.25">
      <c r="A692" s="49"/>
      <c r="B692" s="49"/>
    </row>
    <row r="693" spans="1:2" ht="15.75" customHeight="1" x14ac:dyDescent="0.25">
      <c r="A693" s="49"/>
      <c r="B693" s="49"/>
    </row>
    <row r="694" spans="1:2" ht="15.75" customHeight="1" x14ac:dyDescent="0.25">
      <c r="A694" s="49"/>
      <c r="B694" s="49"/>
    </row>
    <row r="695" spans="1:2" ht="15.75" customHeight="1" x14ac:dyDescent="0.25">
      <c r="A695" s="49"/>
      <c r="B695" s="49"/>
    </row>
    <row r="696" spans="1:2" ht="15.75" customHeight="1" x14ac:dyDescent="0.25">
      <c r="A696" s="49"/>
      <c r="B696" s="49"/>
    </row>
    <row r="697" spans="1:2" ht="15.75" customHeight="1" x14ac:dyDescent="0.25">
      <c r="A697" s="49"/>
      <c r="B697" s="49"/>
    </row>
    <row r="698" spans="1:2" ht="15.75" customHeight="1" x14ac:dyDescent="0.25">
      <c r="A698" s="49"/>
      <c r="B698" s="49"/>
    </row>
    <row r="699" spans="1:2" ht="15.75" customHeight="1" x14ac:dyDescent="0.25">
      <c r="A699" s="49"/>
      <c r="B699" s="49"/>
    </row>
    <row r="700" spans="1:2" ht="15.75" customHeight="1" x14ac:dyDescent="0.25">
      <c r="A700" s="49"/>
      <c r="B700" s="49"/>
    </row>
    <row r="701" spans="1:2" ht="15.75" customHeight="1" x14ac:dyDescent="0.25">
      <c r="A701" s="49"/>
      <c r="B701" s="49"/>
    </row>
    <row r="702" spans="1:2" ht="15.75" customHeight="1" x14ac:dyDescent="0.25">
      <c r="A702" s="49"/>
      <c r="B702" s="49"/>
    </row>
    <row r="703" spans="1:2" ht="15.75" customHeight="1" x14ac:dyDescent="0.25">
      <c r="A703" s="49"/>
      <c r="B703" s="49"/>
    </row>
    <row r="704" spans="1:2" ht="15.75" customHeight="1" x14ac:dyDescent="0.25">
      <c r="A704" s="49"/>
      <c r="B704" s="49"/>
    </row>
    <row r="705" spans="1:2" ht="15.75" customHeight="1" x14ac:dyDescent="0.25">
      <c r="A705" s="49"/>
      <c r="B705" s="49"/>
    </row>
    <row r="706" spans="1:2" ht="15.75" customHeight="1" x14ac:dyDescent="0.25">
      <c r="A706" s="49"/>
      <c r="B706" s="49"/>
    </row>
    <row r="707" spans="1:2" ht="15.75" customHeight="1" x14ac:dyDescent="0.25">
      <c r="A707" s="49"/>
      <c r="B707" s="49"/>
    </row>
    <row r="708" spans="1:2" ht="15.75" customHeight="1" x14ac:dyDescent="0.25">
      <c r="A708" s="49"/>
      <c r="B708" s="49"/>
    </row>
    <row r="709" spans="1:2" ht="15.75" customHeight="1" x14ac:dyDescent="0.25">
      <c r="A709" s="49"/>
      <c r="B709" s="49"/>
    </row>
    <row r="710" spans="1:2" ht="15.75" customHeight="1" x14ac:dyDescent="0.25">
      <c r="A710" s="49"/>
      <c r="B710" s="49"/>
    </row>
    <row r="711" spans="1:2" ht="15.75" customHeight="1" x14ac:dyDescent="0.25">
      <c r="A711" s="49"/>
      <c r="B711" s="49"/>
    </row>
    <row r="712" spans="1:2" ht="15.75" customHeight="1" x14ac:dyDescent="0.25">
      <c r="A712" s="49"/>
      <c r="B712" s="49"/>
    </row>
    <row r="713" spans="1:2" ht="15.75" customHeight="1" x14ac:dyDescent="0.25">
      <c r="A713" s="49"/>
      <c r="B713" s="49"/>
    </row>
    <row r="714" spans="1:2" ht="15.75" customHeight="1" x14ac:dyDescent="0.25">
      <c r="A714" s="49"/>
      <c r="B714" s="49"/>
    </row>
    <row r="715" spans="1:2" ht="15.75" customHeight="1" x14ac:dyDescent="0.25">
      <c r="A715" s="49"/>
      <c r="B715" s="49"/>
    </row>
    <row r="716" spans="1:2" ht="15.75" customHeight="1" x14ac:dyDescent="0.25">
      <c r="A716" s="49"/>
      <c r="B716" s="49"/>
    </row>
    <row r="717" spans="1:2" ht="15.75" customHeight="1" x14ac:dyDescent="0.25">
      <c r="A717" s="49"/>
      <c r="B717" s="49"/>
    </row>
    <row r="718" spans="1:2" ht="15.75" customHeight="1" x14ac:dyDescent="0.25">
      <c r="A718" s="49"/>
      <c r="B718" s="49"/>
    </row>
    <row r="719" spans="1:2" ht="15.75" customHeight="1" x14ac:dyDescent="0.25">
      <c r="A719" s="49"/>
      <c r="B719" s="49"/>
    </row>
    <row r="720" spans="1:2" ht="15.75" customHeight="1" x14ac:dyDescent="0.25">
      <c r="A720" s="49"/>
      <c r="B720" s="49"/>
    </row>
    <row r="721" spans="1:2" ht="15.75" customHeight="1" x14ac:dyDescent="0.25">
      <c r="A721" s="49"/>
      <c r="B721" s="49"/>
    </row>
    <row r="722" spans="1:2" ht="15.75" customHeight="1" x14ac:dyDescent="0.25">
      <c r="A722" s="49"/>
      <c r="B722" s="49"/>
    </row>
    <row r="723" spans="1:2" ht="15.75" customHeight="1" x14ac:dyDescent="0.25">
      <c r="A723" s="49"/>
      <c r="B723" s="49"/>
    </row>
    <row r="724" spans="1:2" ht="15.75" customHeight="1" x14ac:dyDescent="0.25">
      <c r="A724" s="49"/>
      <c r="B724" s="49"/>
    </row>
    <row r="725" spans="1:2" ht="15.75" customHeight="1" x14ac:dyDescent="0.25">
      <c r="A725" s="49"/>
      <c r="B725" s="49"/>
    </row>
    <row r="726" spans="1:2" ht="15.75" customHeight="1" x14ac:dyDescent="0.25">
      <c r="A726" s="49"/>
      <c r="B726" s="49"/>
    </row>
    <row r="727" spans="1:2" ht="15.75" customHeight="1" x14ac:dyDescent="0.25">
      <c r="A727" s="49"/>
      <c r="B727" s="49"/>
    </row>
    <row r="728" spans="1:2" ht="15.75" customHeight="1" x14ac:dyDescent="0.25">
      <c r="A728" s="49"/>
      <c r="B728" s="49"/>
    </row>
    <row r="729" spans="1:2" ht="15.75" customHeight="1" x14ac:dyDescent="0.25">
      <c r="A729" s="49"/>
      <c r="B729" s="49"/>
    </row>
    <row r="730" spans="1:2" ht="15.75" customHeight="1" x14ac:dyDescent="0.25">
      <c r="A730" s="49"/>
      <c r="B730" s="49"/>
    </row>
    <row r="731" spans="1:2" ht="15.75" customHeight="1" x14ac:dyDescent="0.25">
      <c r="A731" s="49"/>
      <c r="B731" s="49"/>
    </row>
    <row r="732" spans="1:2" ht="15.75" customHeight="1" x14ac:dyDescent="0.25">
      <c r="A732" s="49"/>
      <c r="B732" s="49"/>
    </row>
    <row r="733" spans="1:2" ht="15.75" customHeight="1" x14ac:dyDescent="0.25">
      <c r="A733" s="49"/>
      <c r="B733" s="49"/>
    </row>
    <row r="734" spans="1:2" ht="15.75" customHeight="1" x14ac:dyDescent="0.25">
      <c r="A734" s="49"/>
      <c r="B734" s="49"/>
    </row>
    <row r="735" spans="1:2" ht="15.75" customHeight="1" x14ac:dyDescent="0.25">
      <c r="A735" s="49"/>
      <c r="B735" s="49"/>
    </row>
    <row r="736" spans="1:2" ht="15.75" customHeight="1" x14ac:dyDescent="0.25">
      <c r="A736" s="49"/>
      <c r="B736" s="49"/>
    </row>
    <row r="737" spans="1:2" ht="15.75" customHeight="1" x14ac:dyDescent="0.25">
      <c r="A737" s="49"/>
      <c r="B737" s="49"/>
    </row>
    <row r="738" spans="1:2" ht="15.75" customHeight="1" x14ac:dyDescent="0.25">
      <c r="A738" s="49"/>
      <c r="B738" s="49"/>
    </row>
    <row r="739" spans="1:2" ht="15.75" customHeight="1" x14ac:dyDescent="0.25">
      <c r="A739" s="49"/>
      <c r="B739" s="49"/>
    </row>
    <row r="740" spans="1:2" ht="15.75" customHeight="1" x14ac:dyDescent="0.25">
      <c r="A740" s="49"/>
      <c r="B740" s="49"/>
    </row>
    <row r="741" spans="1:2" ht="15.75" customHeight="1" x14ac:dyDescent="0.25">
      <c r="A741" s="49"/>
      <c r="B741" s="49"/>
    </row>
    <row r="742" spans="1:2" ht="15.75" customHeight="1" x14ac:dyDescent="0.25">
      <c r="A742" s="49"/>
      <c r="B742" s="49"/>
    </row>
    <row r="743" spans="1:2" ht="15.75" customHeight="1" x14ac:dyDescent="0.25">
      <c r="A743" s="49"/>
      <c r="B743" s="49"/>
    </row>
    <row r="744" spans="1:2" ht="15.75" customHeight="1" x14ac:dyDescent="0.25">
      <c r="A744" s="49"/>
      <c r="B744" s="49"/>
    </row>
    <row r="745" spans="1:2" ht="15.75" customHeight="1" x14ac:dyDescent="0.25">
      <c r="A745" s="49"/>
      <c r="B745" s="49"/>
    </row>
    <row r="746" spans="1:2" ht="15.75" customHeight="1" x14ac:dyDescent="0.25">
      <c r="A746" s="49"/>
      <c r="B746" s="49"/>
    </row>
    <row r="747" spans="1:2" ht="15.75" customHeight="1" x14ac:dyDescent="0.25">
      <c r="A747" s="49"/>
      <c r="B747" s="49"/>
    </row>
    <row r="748" spans="1:2" ht="15.75" customHeight="1" x14ac:dyDescent="0.25">
      <c r="A748" s="49"/>
      <c r="B748" s="49"/>
    </row>
    <row r="749" spans="1:2" ht="15.75" customHeight="1" x14ac:dyDescent="0.25">
      <c r="A749" s="49"/>
      <c r="B749" s="49"/>
    </row>
    <row r="750" spans="1:2" ht="15.75" customHeight="1" x14ac:dyDescent="0.25">
      <c r="A750" s="49"/>
      <c r="B750" s="49"/>
    </row>
    <row r="751" spans="1:2" ht="15.75" customHeight="1" x14ac:dyDescent="0.25">
      <c r="A751" s="49"/>
      <c r="B751" s="49"/>
    </row>
    <row r="752" spans="1:2" ht="15.75" customHeight="1" x14ac:dyDescent="0.25">
      <c r="A752" s="49"/>
      <c r="B752" s="49"/>
    </row>
    <row r="753" spans="1:2" ht="15.75" customHeight="1" x14ac:dyDescent="0.25">
      <c r="A753" s="49"/>
      <c r="B753" s="49"/>
    </row>
    <row r="754" spans="1:2" ht="15.75" customHeight="1" x14ac:dyDescent="0.25">
      <c r="A754" s="49"/>
      <c r="B754" s="49"/>
    </row>
    <row r="755" spans="1:2" ht="15.75" customHeight="1" x14ac:dyDescent="0.25">
      <c r="A755" s="49"/>
      <c r="B755" s="49"/>
    </row>
    <row r="756" spans="1:2" ht="15.75" customHeight="1" x14ac:dyDescent="0.25">
      <c r="A756" s="49"/>
      <c r="B756" s="49"/>
    </row>
    <row r="757" spans="1:2" ht="15.75" customHeight="1" x14ac:dyDescent="0.25">
      <c r="A757" s="49"/>
      <c r="B757" s="49"/>
    </row>
    <row r="758" spans="1:2" ht="15.75" customHeight="1" x14ac:dyDescent="0.25">
      <c r="A758" s="49"/>
      <c r="B758" s="49"/>
    </row>
    <row r="759" spans="1:2" ht="15.75" customHeight="1" x14ac:dyDescent="0.25">
      <c r="A759" s="49"/>
      <c r="B759" s="49"/>
    </row>
    <row r="760" spans="1:2" ht="15.75" customHeight="1" x14ac:dyDescent="0.25">
      <c r="A760" s="49"/>
      <c r="B760" s="49"/>
    </row>
    <row r="761" spans="1:2" ht="15.75" customHeight="1" x14ac:dyDescent="0.25">
      <c r="A761" s="49"/>
      <c r="B761" s="49"/>
    </row>
    <row r="762" spans="1:2" ht="15.75" customHeight="1" x14ac:dyDescent="0.25">
      <c r="A762" s="49"/>
      <c r="B762" s="49"/>
    </row>
    <row r="763" spans="1:2" ht="15.75" customHeight="1" x14ac:dyDescent="0.25">
      <c r="A763" s="49"/>
      <c r="B763" s="49"/>
    </row>
    <row r="764" spans="1:2" ht="15.75" customHeight="1" x14ac:dyDescent="0.25">
      <c r="A764" s="49"/>
      <c r="B764" s="49"/>
    </row>
    <row r="765" spans="1:2" ht="15.75" customHeight="1" x14ac:dyDescent="0.25">
      <c r="A765" s="49"/>
      <c r="B765" s="49"/>
    </row>
    <row r="766" spans="1:2" ht="15.75" customHeight="1" x14ac:dyDescent="0.25">
      <c r="A766" s="49"/>
      <c r="B766" s="49"/>
    </row>
    <row r="767" spans="1:2" ht="15.75" customHeight="1" x14ac:dyDescent="0.25">
      <c r="A767" s="49"/>
      <c r="B767" s="49"/>
    </row>
    <row r="768" spans="1:2" ht="15.75" customHeight="1" x14ac:dyDescent="0.25">
      <c r="A768" s="49"/>
      <c r="B768" s="49"/>
    </row>
    <row r="769" spans="1:2" ht="15.75" customHeight="1" x14ac:dyDescent="0.25">
      <c r="A769" s="49"/>
      <c r="B769" s="49"/>
    </row>
    <row r="770" spans="1:2" ht="15.75" customHeight="1" x14ac:dyDescent="0.25">
      <c r="A770" s="49"/>
      <c r="B770" s="49"/>
    </row>
    <row r="771" spans="1:2" ht="15.75" customHeight="1" x14ac:dyDescent="0.25">
      <c r="A771" s="49"/>
      <c r="B771" s="49"/>
    </row>
    <row r="772" spans="1:2" ht="15.75" customHeight="1" x14ac:dyDescent="0.25">
      <c r="A772" s="49"/>
      <c r="B772" s="49"/>
    </row>
    <row r="773" spans="1:2" ht="15.75" customHeight="1" x14ac:dyDescent="0.25">
      <c r="A773" s="49"/>
      <c r="B773" s="49"/>
    </row>
    <row r="774" spans="1:2" ht="15.75" customHeight="1" x14ac:dyDescent="0.25">
      <c r="A774" s="49"/>
      <c r="B774" s="49"/>
    </row>
    <row r="775" spans="1:2" ht="15.75" customHeight="1" x14ac:dyDescent="0.25">
      <c r="A775" s="49"/>
      <c r="B775" s="49"/>
    </row>
    <row r="776" spans="1:2" ht="15.75" customHeight="1" x14ac:dyDescent="0.25">
      <c r="A776" s="49"/>
      <c r="B776" s="49"/>
    </row>
    <row r="777" spans="1:2" ht="15.75" customHeight="1" x14ac:dyDescent="0.25">
      <c r="A777" s="49"/>
      <c r="B777" s="49"/>
    </row>
    <row r="778" spans="1:2" ht="15.75" customHeight="1" x14ac:dyDescent="0.25">
      <c r="A778" s="49"/>
      <c r="B778" s="49"/>
    </row>
    <row r="779" spans="1:2" ht="15.75" customHeight="1" x14ac:dyDescent="0.25">
      <c r="A779" s="49"/>
      <c r="B779" s="49"/>
    </row>
    <row r="780" spans="1:2" ht="15.75" customHeight="1" x14ac:dyDescent="0.25">
      <c r="A780" s="49"/>
      <c r="B780" s="49"/>
    </row>
    <row r="781" spans="1:2" ht="15.75" customHeight="1" x14ac:dyDescent="0.25">
      <c r="A781" s="49"/>
      <c r="B781" s="49"/>
    </row>
    <row r="782" spans="1:2" ht="15.75" customHeight="1" x14ac:dyDescent="0.25">
      <c r="A782" s="49"/>
      <c r="B782" s="49"/>
    </row>
    <row r="783" spans="1:2" ht="15.75" customHeight="1" x14ac:dyDescent="0.25">
      <c r="A783" s="49"/>
      <c r="B783" s="49"/>
    </row>
    <row r="784" spans="1:2" ht="15.75" customHeight="1" x14ac:dyDescent="0.25">
      <c r="A784" s="49"/>
      <c r="B784" s="49"/>
    </row>
    <row r="785" spans="1:2" ht="15.75" customHeight="1" x14ac:dyDescent="0.25">
      <c r="A785" s="49"/>
      <c r="B785" s="49"/>
    </row>
    <row r="786" spans="1:2" ht="15.75" customHeight="1" x14ac:dyDescent="0.25">
      <c r="A786" s="49"/>
      <c r="B786" s="49"/>
    </row>
    <row r="787" spans="1:2" ht="15.75" customHeight="1" x14ac:dyDescent="0.25">
      <c r="A787" s="49"/>
      <c r="B787" s="49"/>
    </row>
    <row r="788" spans="1:2" ht="15.75" customHeight="1" x14ac:dyDescent="0.25">
      <c r="A788" s="49"/>
      <c r="B788" s="49"/>
    </row>
    <row r="789" spans="1:2" ht="15.75" customHeight="1" x14ac:dyDescent="0.25">
      <c r="A789" s="49"/>
      <c r="B789" s="49"/>
    </row>
    <row r="790" spans="1:2" ht="15.75" customHeight="1" x14ac:dyDescent="0.25">
      <c r="A790" s="49"/>
      <c r="B790" s="49"/>
    </row>
    <row r="791" spans="1:2" ht="15.75" customHeight="1" x14ac:dyDescent="0.25">
      <c r="A791" s="49"/>
      <c r="B791" s="49"/>
    </row>
    <row r="792" spans="1:2" ht="15.75" customHeight="1" x14ac:dyDescent="0.25">
      <c r="A792" s="49"/>
      <c r="B792" s="49"/>
    </row>
    <row r="793" spans="1:2" ht="15.75" customHeight="1" x14ac:dyDescent="0.25">
      <c r="A793" s="49"/>
      <c r="B793" s="49"/>
    </row>
    <row r="794" spans="1:2" ht="15.75" customHeight="1" x14ac:dyDescent="0.25">
      <c r="A794" s="49"/>
      <c r="B794" s="49"/>
    </row>
    <row r="795" spans="1:2" ht="15.75" customHeight="1" x14ac:dyDescent="0.25">
      <c r="A795" s="49"/>
      <c r="B795" s="49"/>
    </row>
    <row r="796" spans="1:2" ht="15.75" customHeight="1" x14ac:dyDescent="0.25">
      <c r="A796" s="49"/>
      <c r="B796" s="49"/>
    </row>
    <row r="797" spans="1:2" ht="15.75" customHeight="1" x14ac:dyDescent="0.25">
      <c r="A797" s="49"/>
      <c r="B797" s="49"/>
    </row>
    <row r="798" spans="1:2" ht="15.75" customHeight="1" x14ac:dyDescent="0.25">
      <c r="A798" s="49"/>
      <c r="B798" s="49"/>
    </row>
    <row r="799" spans="1:2" ht="15.75" customHeight="1" x14ac:dyDescent="0.25">
      <c r="A799" s="49"/>
      <c r="B799" s="49"/>
    </row>
    <row r="800" spans="1:2" ht="15.75" customHeight="1" x14ac:dyDescent="0.25">
      <c r="A800" s="49"/>
      <c r="B800" s="49"/>
    </row>
    <row r="801" spans="1:2" ht="15.75" customHeight="1" x14ac:dyDescent="0.25">
      <c r="A801" s="49"/>
      <c r="B801" s="49"/>
    </row>
    <row r="802" spans="1:2" ht="15.75" customHeight="1" x14ac:dyDescent="0.25">
      <c r="A802" s="49"/>
      <c r="B802" s="49"/>
    </row>
    <row r="803" spans="1:2" ht="15.75" customHeight="1" x14ac:dyDescent="0.25">
      <c r="A803" s="49"/>
      <c r="B803" s="49"/>
    </row>
    <row r="804" spans="1:2" ht="15.75" customHeight="1" x14ac:dyDescent="0.25">
      <c r="A804" s="49"/>
      <c r="B804" s="49"/>
    </row>
    <row r="805" spans="1:2" ht="15.75" customHeight="1" x14ac:dyDescent="0.25">
      <c r="A805" s="49"/>
      <c r="B805" s="49"/>
    </row>
    <row r="806" spans="1:2" ht="15.75" customHeight="1" x14ac:dyDescent="0.25">
      <c r="A806" s="49"/>
      <c r="B806" s="49"/>
    </row>
    <row r="807" spans="1:2" ht="15.75" customHeight="1" x14ac:dyDescent="0.25">
      <c r="A807" s="49"/>
      <c r="B807" s="49"/>
    </row>
    <row r="808" spans="1:2" ht="15.75" customHeight="1" x14ac:dyDescent="0.25">
      <c r="A808" s="49"/>
      <c r="B808" s="49"/>
    </row>
    <row r="809" spans="1:2" ht="15.75" customHeight="1" x14ac:dyDescent="0.25">
      <c r="A809" s="49"/>
      <c r="B809" s="49"/>
    </row>
    <row r="810" spans="1:2" ht="15.75" customHeight="1" x14ac:dyDescent="0.25">
      <c r="A810" s="49"/>
      <c r="B810" s="49"/>
    </row>
    <row r="811" spans="1:2" ht="15.75" customHeight="1" x14ac:dyDescent="0.25">
      <c r="A811" s="49"/>
      <c r="B811" s="49"/>
    </row>
    <row r="812" spans="1:2" ht="15.75" customHeight="1" x14ac:dyDescent="0.25">
      <c r="A812" s="49"/>
      <c r="B812" s="49"/>
    </row>
    <row r="813" spans="1:2" ht="15.75" customHeight="1" x14ac:dyDescent="0.25">
      <c r="A813" s="49"/>
      <c r="B813" s="49"/>
    </row>
    <row r="814" spans="1:2" ht="15.75" customHeight="1" x14ac:dyDescent="0.25">
      <c r="A814" s="49"/>
      <c r="B814" s="49"/>
    </row>
    <row r="815" spans="1:2" ht="15.75" customHeight="1" x14ac:dyDescent="0.25">
      <c r="A815" s="49"/>
      <c r="B815" s="49"/>
    </row>
    <row r="816" spans="1:2" ht="15.75" customHeight="1" x14ac:dyDescent="0.25">
      <c r="A816" s="49"/>
      <c r="B816" s="49"/>
    </row>
    <row r="817" spans="1:2" ht="15.75" customHeight="1" x14ac:dyDescent="0.25">
      <c r="A817" s="49"/>
      <c r="B817" s="49"/>
    </row>
    <row r="818" spans="1:2" ht="15.75" customHeight="1" x14ac:dyDescent="0.25">
      <c r="A818" s="49"/>
      <c r="B818" s="49"/>
    </row>
    <row r="819" spans="1:2" ht="15.75" customHeight="1" x14ac:dyDescent="0.25">
      <c r="A819" s="49"/>
      <c r="B819" s="49"/>
    </row>
    <row r="820" spans="1:2" ht="15.75" customHeight="1" x14ac:dyDescent="0.25">
      <c r="A820" s="49"/>
      <c r="B820" s="49"/>
    </row>
    <row r="821" spans="1:2" ht="15.75" customHeight="1" x14ac:dyDescent="0.25">
      <c r="A821" s="49"/>
      <c r="B821" s="49"/>
    </row>
    <row r="822" spans="1:2" ht="15.75" customHeight="1" x14ac:dyDescent="0.25">
      <c r="A822" s="49"/>
      <c r="B822" s="49"/>
    </row>
    <row r="823" spans="1:2" ht="15.75" customHeight="1" x14ac:dyDescent="0.25">
      <c r="A823" s="49"/>
      <c r="B823" s="49"/>
    </row>
    <row r="824" spans="1:2" ht="15.75" customHeight="1" x14ac:dyDescent="0.25">
      <c r="A824" s="49"/>
      <c r="B824" s="49"/>
    </row>
    <row r="825" spans="1:2" ht="15.75" customHeight="1" x14ac:dyDescent="0.25">
      <c r="A825" s="49"/>
      <c r="B825" s="49"/>
    </row>
    <row r="826" spans="1:2" ht="15.75" customHeight="1" x14ac:dyDescent="0.25">
      <c r="A826" s="49"/>
      <c r="B826" s="49"/>
    </row>
    <row r="827" spans="1:2" ht="15.75" customHeight="1" x14ac:dyDescent="0.25">
      <c r="A827" s="49"/>
      <c r="B827" s="49"/>
    </row>
    <row r="828" spans="1:2" ht="15.75" customHeight="1" x14ac:dyDescent="0.25">
      <c r="A828" s="49"/>
      <c r="B828" s="49"/>
    </row>
    <row r="829" spans="1:2" ht="15.75" customHeight="1" x14ac:dyDescent="0.25">
      <c r="A829" s="49"/>
      <c r="B829" s="49"/>
    </row>
    <row r="830" spans="1:2" ht="15.75" customHeight="1" x14ac:dyDescent="0.25">
      <c r="A830" s="49"/>
      <c r="B830" s="49"/>
    </row>
    <row r="831" spans="1:2" ht="15.75" customHeight="1" x14ac:dyDescent="0.25">
      <c r="A831" s="49"/>
      <c r="B831" s="49"/>
    </row>
    <row r="832" spans="1:2" ht="15.75" customHeight="1" x14ac:dyDescent="0.25">
      <c r="A832" s="49"/>
      <c r="B832" s="49"/>
    </row>
    <row r="833" spans="1:2" ht="15.75" customHeight="1" x14ac:dyDescent="0.25">
      <c r="A833" s="49"/>
      <c r="B833" s="49"/>
    </row>
    <row r="834" spans="1:2" ht="15.75" customHeight="1" x14ac:dyDescent="0.25">
      <c r="A834" s="49"/>
      <c r="B834" s="49"/>
    </row>
    <row r="835" spans="1:2" ht="15.75" customHeight="1" x14ac:dyDescent="0.25">
      <c r="A835" s="49"/>
      <c r="B835" s="49"/>
    </row>
    <row r="836" spans="1:2" ht="15.75" customHeight="1" x14ac:dyDescent="0.25">
      <c r="A836" s="49"/>
      <c r="B836" s="49"/>
    </row>
    <row r="837" spans="1:2" ht="15.75" customHeight="1" x14ac:dyDescent="0.25">
      <c r="A837" s="49"/>
      <c r="B837" s="49"/>
    </row>
    <row r="838" spans="1:2" ht="15.75" customHeight="1" x14ac:dyDescent="0.25">
      <c r="A838" s="49"/>
      <c r="B838" s="49"/>
    </row>
    <row r="839" spans="1:2" ht="15.75" customHeight="1" x14ac:dyDescent="0.25">
      <c r="A839" s="49"/>
      <c r="B839" s="49"/>
    </row>
    <row r="840" spans="1:2" ht="15.75" customHeight="1" x14ac:dyDescent="0.25">
      <c r="A840" s="49"/>
      <c r="B840" s="49"/>
    </row>
    <row r="841" spans="1:2" ht="15.75" customHeight="1" x14ac:dyDescent="0.25">
      <c r="A841" s="49"/>
      <c r="B841" s="49"/>
    </row>
    <row r="842" spans="1:2" ht="15.75" customHeight="1" x14ac:dyDescent="0.25">
      <c r="A842" s="49"/>
      <c r="B842" s="49"/>
    </row>
    <row r="843" spans="1:2" ht="15.75" customHeight="1" x14ac:dyDescent="0.25">
      <c r="A843" s="49"/>
      <c r="B843" s="49"/>
    </row>
    <row r="844" spans="1:2" ht="15.75" customHeight="1" x14ac:dyDescent="0.25">
      <c r="A844" s="49"/>
      <c r="B844" s="49"/>
    </row>
    <row r="845" spans="1:2" ht="15.75" customHeight="1" x14ac:dyDescent="0.25">
      <c r="A845" s="49"/>
      <c r="B845" s="49"/>
    </row>
    <row r="846" spans="1:2" ht="15.75" customHeight="1" x14ac:dyDescent="0.25">
      <c r="A846" s="49"/>
      <c r="B846" s="49"/>
    </row>
    <row r="847" spans="1:2" ht="15.75" customHeight="1" x14ac:dyDescent="0.25">
      <c r="A847" s="49"/>
      <c r="B847" s="49"/>
    </row>
    <row r="848" spans="1:2" ht="15.75" customHeight="1" x14ac:dyDescent="0.25">
      <c r="A848" s="49"/>
      <c r="B848" s="49"/>
    </row>
    <row r="849" spans="1:2" ht="15.75" customHeight="1" x14ac:dyDescent="0.25">
      <c r="A849" s="49"/>
      <c r="B849" s="49"/>
    </row>
    <row r="850" spans="1:2" ht="15.75" customHeight="1" x14ac:dyDescent="0.25">
      <c r="A850" s="49"/>
      <c r="B850" s="49"/>
    </row>
    <row r="851" spans="1:2" ht="15.75" customHeight="1" x14ac:dyDescent="0.25">
      <c r="A851" s="49"/>
      <c r="B851" s="49"/>
    </row>
    <row r="852" spans="1:2" ht="15.75" customHeight="1" x14ac:dyDescent="0.25">
      <c r="A852" s="49"/>
      <c r="B852" s="49"/>
    </row>
    <row r="853" spans="1:2" ht="15.75" customHeight="1" x14ac:dyDescent="0.25">
      <c r="A853" s="49"/>
      <c r="B853" s="49"/>
    </row>
    <row r="854" spans="1:2" ht="15.75" customHeight="1" x14ac:dyDescent="0.25">
      <c r="A854" s="49"/>
      <c r="B854" s="49"/>
    </row>
    <row r="855" spans="1:2" ht="15.75" customHeight="1" x14ac:dyDescent="0.25">
      <c r="A855" s="49"/>
      <c r="B855" s="49"/>
    </row>
    <row r="856" spans="1:2" ht="15.75" customHeight="1" x14ac:dyDescent="0.25">
      <c r="A856" s="49"/>
      <c r="B856" s="49"/>
    </row>
    <row r="857" spans="1:2" ht="15.75" customHeight="1" x14ac:dyDescent="0.25">
      <c r="A857" s="49"/>
      <c r="B857" s="49"/>
    </row>
    <row r="858" spans="1:2" ht="15.75" customHeight="1" x14ac:dyDescent="0.25">
      <c r="A858" s="49"/>
      <c r="B858" s="49"/>
    </row>
    <row r="859" spans="1:2" ht="15.75" customHeight="1" x14ac:dyDescent="0.25">
      <c r="A859" s="49"/>
      <c r="B859" s="49"/>
    </row>
    <row r="860" spans="1:2" ht="15.75" customHeight="1" x14ac:dyDescent="0.25">
      <c r="A860" s="49"/>
      <c r="B860" s="49"/>
    </row>
    <row r="861" spans="1:2" ht="15.75" customHeight="1" x14ac:dyDescent="0.25">
      <c r="A861" s="49"/>
      <c r="B861" s="49"/>
    </row>
    <row r="862" spans="1:2" ht="15.75" customHeight="1" x14ac:dyDescent="0.25">
      <c r="A862" s="49"/>
      <c r="B862" s="49"/>
    </row>
    <row r="863" spans="1:2" ht="15.75" customHeight="1" x14ac:dyDescent="0.25">
      <c r="A863" s="49"/>
      <c r="B863" s="49"/>
    </row>
    <row r="864" spans="1:2" ht="15.75" customHeight="1" x14ac:dyDescent="0.25">
      <c r="A864" s="49"/>
      <c r="B864" s="49"/>
    </row>
    <row r="865" spans="1:2" ht="15.75" customHeight="1" x14ac:dyDescent="0.25">
      <c r="A865" s="49"/>
      <c r="B865" s="49"/>
    </row>
    <row r="866" spans="1:2" ht="15.75" customHeight="1" x14ac:dyDescent="0.25">
      <c r="A866" s="49"/>
      <c r="B866" s="49"/>
    </row>
    <row r="867" spans="1:2" ht="15.75" customHeight="1" x14ac:dyDescent="0.25">
      <c r="A867" s="49"/>
      <c r="B867" s="49"/>
    </row>
    <row r="868" spans="1:2" ht="15.75" customHeight="1" x14ac:dyDescent="0.25">
      <c r="A868" s="49"/>
      <c r="B868" s="49"/>
    </row>
    <row r="869" spans="1:2" ht="15.75" customHeight="1" x14ac:dyDescent="0.25">
      <c r="A869" s="49"/>
      <c r="B869" s="49"/>
    </row>
    <row r="870" spans="1:2" ht="15.75" customHeight="1" x14ac:dyDescent="0.25">
      <c r="A870" s="49"/>
      <c r="B870" s="49"/>
    </row>
    <row r="871" spans="1:2" ht="15.75" customHeight="1" x14ac:dyDescent="0.25">
      <c r="A871" s="49"/>
      <c r="B871" s="49"/>
    </row>
    <row r="872" spans="1:2" ht="15.75" customHeight="1" x14ac:dyDescent="0.25">
      <c r="A872" s="49"/>
      <c r="B872" s="49"/>
    </row>
    <row r="873" spans="1:2" ht="15.75" customHeight="1" x14ac:dyDescent="0.25">
      <c r="A873" s="49"/>
      <c r="B873" s="49"/>
    </row>
    <row r="874" spans="1:2" ht="15.75" customHeight="1" x14ac:dyDescent="0.25">
      <c r="A874" s="49"/>
      <c r="B874" s="49"/>
    </row>
    <row r="875" spans="1:2" ht="15.75" customHeight="1" x14ac:dyDescent="0.25">
      <c r="A875" s="49"/>
      <c r="B875" s="49"/>
    </row>
    <row r="876" spans="1:2" ht="15.75" customHeight="1" x14ac:dyDescent="0.25">
      <c r="A876" s="49"/>
      <c r="B876" s="49"/>
    </row>
    <row r="877" spans="1:2" ht="15.75" customHeight="1" x14ac:dyDescent="0.25">
      <c r="A877" s="49"/>
      <c r="B877" s="49"/>
    </row>
    <row r="878" spans="1:2" ht="15.75" customHeight="1" x14ac:dyDescent="0.25">
      <c r="A878" s="49"/>
      <c r="B878" s="49"/>
    </row>
    <row r="879" spans="1:2" ht="15.75" customHeight="1" x14ac:dyDescent="0.25">
      <c r="A879" s="49"/>
      <c r="B879" s="49"/>
    </row>
    <row r="880" spans="1:2" ht="15.75" customHeight="1" x14ac:dyDescent="0.25">
      <c r="A880" s="49"/>
      <c r="B880" s="49"/>
    </row>
    <row r="881" spans="1:2" ht="15.75" customHeight="1" x14ac:dyDescent="0.25">
      <c r="A881" s="49"/>
      <c r="B881" s="49"/>
    </row>
    <row r="882" spans="1:2" ht="15.75" customHeight="1" x14ac:dyDescent="0.25">
      <c r="A882" s="49"/>
      <c r="B882" s="49"/>
    </row>
    <row r="883" spans="1:2" ht="15.75" customHeight="1" x14ac:dyDescent="0.25">
      <c r="A883" s="49"/>
      <c r="B883" s="49"/>
    </row>
    <row r="884" spans="1:2" ht="15.75" customHeight="1" x14ac:dyDescent="0.25">
      <c r="A884" s="49"/>
      <c r="B884" s="49"/>
    </row>
    <row r="885" spans="1:2" ht="15.75" customHeight="1" x14ac:dyDescent="0.25">
      <c r="A885" s="49"/>
      <c r="B885" s="49"/>
    </row>
    <row r="886" spans="1:2" ht="15.75" customHeight="1" x14ac:dyDescent="0.25">
      <c r="A886" s="49"/>
      <c r="B886" s="49"/>
    </row>
    <row r="887" spans="1:2" ht="15.75" customHeight="1" x14ac:dyDescent="0.25">
      <c r="A887" s="49"/>
      <c r="B887" s="49"/>
    </row>
    <row r="888" spans="1:2" ht="15.75" customHeight="1" x14ac:dyDescent="0.25">
      <c r="A888" s="49"/>
      <c r="B888" s="49"/>
    </row>
    <row r="889" spans="1:2" ht="15.75" customHeight="1" x14ac:dyDescent="0.25">
      <c r="A889" s="49"/>
      <c r="B889" s="49"/>
    </row>
    <row r="890" spans="1:2" ht="15.75" customHeight="1" x14ac:dyDescent="0.25">
      <c r="A890" s="49"/>
      <c r="B890" s="49"/>
    </row>
    <row r="891" spans="1:2" ht="15.75" customHeight="1" x14ac:dyDescent="0.25">
      <c r="A891" s="49"/>
      <c r="B891" s="49"/>
    </row>
    <row r="892" spans="1:2" ht="15.75" customHeight="1" x14ac:dyDescent="0.25">
      <c r="A892" s="49"/>
      <c r="B892" s="49"/>
    </row>
    <row r="893" spans="1:2" ht="15.75" customHeight="1" x14ac:dyDescent="0.25">
      <c r="A893" s="49"/>
      <c r="B893" s="49"/>
    </row>
    <row r="894" spans="1:2" ht="15.75" customHeight="1" x14ac:dyDescent="0.25">
      <c r="A894" s="49"/>
      <c r="B894" s="49"/>
    </row>
    <row r="895" spans="1:2" ht="15.75" customHeight="1" x14ac:dyDescent="0.25">
      <c r="A895" s="49"/>
      <c r="B895" s="49"/>
    </row>
    <row r="896" spans="1:2" ht="15.75" customHeight="1" x14ac:dyDescent="0.25">
      <c r="A896" s="49"/>
      <c r="B896" s="49"/>
    </row>
    <row r="897" spans="1:2" ht="15.75" customHeight="1" x14ac:dyDescent="0.25">
      <c r="A897" s="49"/>
      <c r="B897" s="49"/>
    </row>
    <row r="898" spans="1:2" ht="15.75" customHeight="1" x14ac:dyDescent="0.25">
      <c r="A898" s="49"/>
      <c r="B898" s="49"/>
    </row>
    <row r="899" spans="1:2" ht="15.75" customHeight="1" x14ac:dyDescent="0.25">
      <c r="A899" s="49"/>
      <c r="B899" s="49"/>
    </row>
    <row r="900" spans="1:2" ht="15.75" customHeight="1" x14ac:dyDescent="0.25">
      <c r="A900" s="49"/>
      <c r="B900" s="49"/>
    </row>
    <row r="901" spans="1:2" ht="15.75" customHeight="1" x14ac:dyDescent="0.25">
      <c r="A901" s="49"/>
      <c r="B901" s="49"/>
    </row>
    <row r="902" spans="1:2" ht="15.75" customHeight="1" x14ac:dyDescent="0.25">
      <c r="A902" s="49"/>
      <c r="B902" s="49"/>
    </row>
    <row r="903" spans="1:2" ht="15.75" customHeight="1" x14ac:dyDescent="0.25">
      <c r="A903" s="49"/>
      <c r="B903" s="49"/>
    </row>
    <row r="904" spans="1:2" ht="15.75" customHeight="1" x14ac:dyDescent="0.25">
      <c r="A904" s="49"/>
      <c r="B904" s="49"/>
    </row>
    <row r="905" spans="1:2" ht="15.75" customHeight="1" x14ac:dyDescent="0.25">
      <c r="A905" s="49"/>
      <c r="B905" s="49"/>
    </row>
    <row r="906" spans="1:2" ht="15.75" customHeight="1" x14ac:dyDescent="0.25">
      <c r="A906" s="49"/>
      <c r="B906" s="49"/>
    </row>
    <row r="907" spans="1:2" ht="15.75" customHeight="1" x14ac:dyDescent="0.25">
      <c r="A907" s="49"/>
      <c r="B907" s="49"/>
    </row>
    <row r="908" spans="1:2" ht="15.75" customHeight="1" x14ac:dyDescent="0.25">
      <c r="A908" s="49"/>
      <c r="B908" s="49"/>
    </row>
    <row r="909" spans="1:2" ht="15.75" customHeight="1" x14ac:dyDescent="0.25">
      <c r="A909" s="49"/>
      <c r="B909" s="49"/>
    </row>
    <row r="910" spans="1:2" ht="15.75" customHeight="1" x14ac:dyDescent="0.25">
      <c r="A910" s="49"/>
      <c r="B910" s="49"/>
    </row>
    <row r="911" spans="1:2" ht="15.75" customHeight="1" x14ac:dyDescent="0.25">
      <c r="A911" s="49"/>
      <c r="B911" s="49"/>
    </row>
    <row r="912" spans="1:2" ht="15.75" customHeight="1" x14ac:dyDescent="0.25">
      <c r="A912" s="49"/>
      <c r="B912" s="49"/>
    </row>
    <row r="913" spans="1:2" ht="15.75" customHeight="1" x14ac:dyDescent="0.25">
      <c r="A913" s="49"/>
      <c r="B913" s="49"/>
    </row>
    <row r="914" spans="1:2" ht="15.75" customHeight="1" x14ac:dyDescent="0.25">
      <c r="A914" s="49"/>
      <c r="B914" s="49"/>
    </row>
    <row r="915" spans="1:2" ht="15.75" customHeight="1" x14ac:dyDescent="0.25">
      <c r="A915" s="49"/>
      <c r="B915" s="49"/>
    </row>
    <row r="916" spans="1:2" ht="15.75" customHeight="1" x14ac:dyDescent="0.25">
      <c r="A916" s="49"/>
      <c r="B916" s="49"/>
    </row>
    <row r="917" spans="1:2" ht="15.75" customHeight="1" x14ac:dyDescent="0.25">
      <c r="A917" s="49"/>
      <c r="B917" s="49"/>
    </row>
    <row r="918" spans="1:2" ht="15.75" customHeight="1" x14ac:dyDescent="0.25">
      <c r="A918" s="49"/>
      <c r="B918" s="49"/>
    </row>
    <row r="919" spans="1:2" ht="15.75" customHeight="1" x14ac:dyDescent="0.25">
      <c r="A919" s="49"/>
      <c r="B919" s="49"/>
    </row>
    <row r="920" spans="1:2" ht="15.75" customHeight="1" x14ac:dyDescent="0.25">
      <c r="A920" s="49"/>
      <c r="B920" s="49"/>
    </row>
    <row r="921" spans="1:2" ht="15.75" customHeight="1" x14ac:dyDescent="0.25">
      <c r="A921" s="49"/>
      <c r="B921" s="49"/>
    </row>
    <row r="922" spans="1:2" ht="15.75" customHeight="1" x14ac:dyDescent="0.25">
      <c r="A922" s="49"/>
      <c r="B922" s="49"/>
    </row>
    <row r="923" spans="1:2" ht="15.75" customHeight="1" x14ac:dyDescent="0.25">
      <c r="A923" s="49"/>
      <c r="B923" s="49"/>
    </row>
    <row r="924" spans="1:2" ht="15.75" customHeight="1" x14ac:dyDescent="0.25">
      <c r="A924" s="49"/>
      <c r="B924" s="49"/>
    </row>
    <row r="925" spans="1:2" ht="15.75" customHeight="1" x14ac:dyDescent="0.25">
      <c r="A925" s="49"/>
      <c r="B925" s="49"/>
    </row>
    <row r="926" spans="1:2" ht="15.75" customHeight="1" x14ac:dyDescent="0.25">
      <c r="A926" s="49"/>
      <c r="B926" s="49"/>
    </row>
    <row r="927" spans="1:2" ht="15.75" customHeight="1" x14ac:dyDescent="0.25">
      <c r="A927" s="49"/>
      <c r="B927" s="49"/>
    </row>
    <row r="928" spans="1:2" ht="15.75" customHeight="1" x14ac:dyDescent="0.25">
      <c r="A928" s="49"/>
      <c r="B928" s="49"/>
    </row>
    <row r="929" spans="1:2" ht="15.75" customHeight="1" x14ac:dyDescent="0.25">
      <c r="A929" s="49"/>
      <c r="B929" s="49"/>
    </row>
    <row r="930" spans="1:2" ht="15.75" customHeight="1" x14ac:dyDescent="0.25">
      <c r="A930" s="49"/>
      <c r="B930" s="49"/>
    </row>
    <row r="931" spans="1:2" ht="15.75" customHeight="1" x14ac:dyDescent="0.25">
      <c r="A931" s="49"/>
      <c r="B931" s="49"/>
    </row>
    <row r="932" spans="1:2" ht="15.75" customHeight="1" x14ac:dyDescent="0.25">
      <c r="A932" s="49"/>
      <c r="B932" s="49"/>
    </row>
    <row r="933" spans="1:2" ht="15.75" customHeight="1" x14ac:dyDescent="0.25">
      <c r="A933" s="49"/>
      <c r="B933" s="49"/>
    </row>
    <row r="934" spans="1:2" ht="15.75" customHeight="1" x14ac:dyDescent="0.25">
      <c r="A934" s="49"/>
      <c r="B934" s="49"/>
    </row>
    <row r="935" spans="1:2" ht="15.75" customHeight="1" x14ac:dyDescent="0.25">
      <c r="A935" s="49"/>
      <c r="B935" s="49"/>
    </row>
    <row r="936" spans="1:2" ht="15.75" customHeight="1" x14ac:dyDescent="0.25">
      <c r="A936" s="49"/>
      <c r="B936" s="49"/>
    </row>
    <row r="937" spans="1:2" ht="15.75" customHeight="1" x14ac:dyDescent="0.25">
      <c r="A937" s="49"/>
      <c r="B937" s="49"/>
    </row>
    <row r="938" spans="1:2" ht="15.75" customHeight="1" x14ac:dyDescent="0.25">
      <c r="A938" s="49"/>
      <c r="B938" s="49"/>
    </row>
    <row r="939" spans="1:2" ht="15.75" customHeight="1" x14ac:dyDescent="0.25">
      <c r="A939" s="49"/>
      <c r="B939" s="49"/>
    </row>
    <row r="940" spans="1:2" ht="15.75" customHeight="1" x14ac:dyDescent="0.25">
      <c r="A940" s="49"/>
      <c r="B940" s="49"/>
    </row>
    <row r="941" spans="1:2" ht="15.75" customHeight="1" x14ac:dyDescent="0.25">
      <c r="A941" s="49"/>
      <c r="B941" s="49"/>
    </row>
    <row r="942" spans="1:2" ht="15.75" customHeight="1" x14ac:dyDescent="0.25">
      <c r="A942" s="49"/>
      <c r="B942" s="49"/>
    </row>
    <row r="943" spans="1:2" ht="15.75" customHeight="1" x14ac:dyDescent="0.25">
      <c r="A943" s="49"/>
      <c r="B943" s="49"/>
    </row>
    <row r="944" spans="1:2" ht="15.75" customHeight="1" x14ac:dyDescent="0.25">
      <c r="A944" s="49"/>
      <c r="B944" s="49"/>
    </row>
    <row r="945" spans="1:2" ht="15.75" customHeight="1" x14ac:dyDescent="0.25">
      <c r="A945" s="49"/>
      <c r="B945" s="49"/>
    </row>
    <row r="946" spans="1:2" ht="15.75" customHeight="1" x14ac:dyDescent="0.25">
      <c r="A946" s="49"/>
      <c r="B946" s="49"/>
    </row>
    <row r="947" spans="1:2" ht="15.75" customHeight="1" x14ac:dyDescent="0.25">
      <c r="A947" s="49"/>
      <c r="B947" s="49"/>
    </row>
    <row r="948" spans="1:2" ht="15.75" customHeight="1" x14ac:dyDescent="0.25">
      <c r="A948" s="49"/>
      <c r="B948" s="49"/>
    </row>
    <row r="949" spans="1:2" ht="15.75" customHeight="1" x14ac:dyDescent="0.25">
      <c r="A949" s="49"/>
      <c r="B949" s="49"/>
    </row>
    <row r="950" spans="1:2" ht="15.75" customHeight="1" x14ac:dyDescent="0.25">
      <c r="A950" s="49"/>
      <c r="B950" s="49"/>
    </row>
    <row r="951" spans="1:2" ht="15.75" customHeight="1" x14ac:dyDescent="0.25">
      <c r="A951" s="49"/>
      <c r="B951" s="49"/>
    </row>
    <row r="952" spans="1:2" ht="15.75" customHeight="1" x14ac:dyDescent="0.25">
      <c r="A952" s="49"/>
      <c r="B952" s="49"/>
    </row>
    <row r="953" spans="1:2" ht="15.75" customHeight="1" x14ac:dyDescent="0.25">
      <c r="A953" s="49"/>
      <c r="B953" s="49"/>
    </row>
    <row r="954" spans="1:2" ht="15.75" customHeight="1" x14ac:dyDescent="0.25">
      <c r="A954" s="49"/>
      <c r="B954" s="49"/>
    </row>
    <row r="955" spans="1:2" ht="15.75" customHeight="1" x14ac:dyDescent="0.25">
      <c r="A955" s="49"/>
      <c r="B955" s="49"/>
    </row>
    <row r="956" spans="1:2" ht="15.75" customHeight="1" x14ac:dyDescent="0.25">
      <c r="A956" s="49"/>
      <c r="B956" s="49"/>
    </row>
    <row r="957" spans="1:2" ht="15.75" customHeight="1" x14ac:dyDescent="0.25">
      <c r="A957" s="49"/>
      <c r="B957" s="49"/>
    </row>
    <row r="958" spans="1:2" ht="15.75" customHeight="1" x14ac:dyDescent="0.25">
      <c r="A958" s="49"/>
      <c r="B958" s="49"/>
    </row>
    <row r="959" spans="1:2" ht="15.75" customHeight="1" x14ac:dyDescent="0.25">
      <c r="A959" s="49"/>
      <c r="B959" s="49"/>
    </row>
    <row r="960" spans="1:2" ht="15.75" customHeight="1" x14ac:dyDescent="0.25">
      <c r="A960" s="49"/>
      <c r="B960" s="49"/>
    </row>
    <row r="961" spans="1:2" ht="15.75" customHeight="1" x14ac:dyDescent="0.25">
      <c r="A961" s="49"/>
      <c r="B961" s="49"/>
    </row>
    <row r="962" spans="1:2" ht="15.75" customHeight="1" x14ac:dyDescent="0.25">
      <c r="A962" s="49"/>
      <c r="B962" s="49"/>
    </row>
    <row r="963" spans="1:2" ht="15.75" customHeight="1" x14ac:dyDescent="0.25">
      <c r="A963" s="49"/>
      <c r="B963" s="49"/>
    </row>
    <row r="964" spans="1:2" ht="15.75" customHeight="1" x14ac:dyDescent="0.25">
      <c r="A964" s="49"/>
      <c r="B964" s="49"/>
    </row>
    <row r="965" spans="1:2" ht="15.75" customHeight="1" x14ac:dyDescent="0.25">
      <c r="A965" s="49"/>
      <c r="B965" s="49"/>
    </row>
    <row r="966" spans="1:2" ht="15.75" customHeight="1" x14ac:dyDescent="0.25">
      <c r="A966" s="49"/>
      <c r="B966" s="49"/>
    </row>
    <row r="967" spans="1:2" ht="15.75" customHeight="1" x14ac:dyDescent="0.25">
      <c r="A967" s="49"/>
      <c r="B967" s="49"/>
    </row>
    <row r="968" spans="1:2" ht="15.75" customHeight="1" x14ac:dyDescent="0.25">
      <c r="A968" s="49"/>
      <c r="B968" s="49"/>
    </row>
    <row r="969" spans="1:2" ht="15.75" customHeight="1" x14ac:dyDescent="0.25">
      <c r="A969" s="49"/>
      <c r="B969" s="49"/>
    </row>
    <row r="970" spans="1:2" ht="15.75" customHeight="1" x14ac:dyDescent="0.25">
      <c r="A970" s="49"/>
      <c r="B970" s="49"/>
    </row>
    <row r="971" spans="1:2" ht="15.75" customHeight="1" x14ac:dyDescent="0.25">
      <c r="A971" s="49"/>
      <c r="B971" s="49"/>
    </row>
    <row r="972" spans="1:2" ht="15.75" customHeight="1" x14ac:dyDescent="0.25">
      <c r="A972" s="49"/>
      <c r="B972" s="49"/>
    </row>
    <row r="973" spans="1:2" ht="15.75" customHeight="1" x14ac:dyDescent="0.25">
      <c r="A973" s="49"/>
      <c r="B973" s="49"/>
    </row>
    <row r="974" spans="1:2" ht="15.75" customHeight="1" x14ac:dyDescent="0.25">
      <c r="A974" s="49"/>
      <c r="B974" s="49"/>
    </row>
    <row r="975" spans="1:2" ht="15.75" customHeight="1" x14ac:dyDescent="0.25">
      <c r="A975" s="49"/>
      <c r="B975" s="49"/>
    </row>
    <row r="976" spans="1:2" ht="15.75" customHeight="1" x14ac:dyDescent="0.25">
      <c r="A976" s="49"/>
      <c r="B976" s="49"/>
    </row>
    <row r="977" spans="1:2" ht="15.75" customHeight="1" x14ac:dyDescent="0.25">
      <c r="A977" s="49"/>
      <c r="B977" s="49"/>
    </row>
    <row r="978" spans="1:2" ht="15.75" customHeight="1" x14ac:dyDescent="0.25">
      <c r="A978" s="49"/>
      <c r="B978" s="49"/>
    </row>
    <row r="979" spans="1:2" ht="15.75" customHeight="1" x14ac:dyDescent="0.25">
      <c r="A979" s="49"/>
      <c r="B979" s="49"/>
    </row>
    <row r="980" spans="1:2" ht="15.75" customHeight="1" x14ac:dyDescent="0.25">
      <c r="A980" s="49"/>
      <c r="B980" s="49"/>
    </row>
    <row r="981" spans="1:2" ht="15.75" customHeight="1" x14ac:dyDescent="0.25">
      <c r="A981" s="49"/>
      <c r="B981" s="49"/>
    </row>
    <row r="982" spans="1:2" ht="15.75" customHeight="1" x14ac:dyDescent="0.25">
      <c r="A982" s="49"/>
      <c r="B982" s="49"/>
    </row>
    <row r="983" spans="1:2" ht="15.75" customHeight="1" x14ac:dyDescent="0.25">
      <c r="A983" s="49"/>
      <c r="B983" s="49"/>
    </row>
    <row r="984" spans="1:2" ht="15.75" customHeight="1" x14ac:dyDescent="0.25">
      <c r="A984" s="49"/>
      <c r="B984" s="49"/>
    </row>
    <row r="985" spans="1:2" ht="15.75" customHeight="1" x14ac:dyDescent="0.25">
      <c r="A985" s="49"/>
      <c r="B985" s="49"/>
    </row>
    <row r="986" spans="1:2" ht="15.75" customHeight="1" x14ac:dyDescent="0.25">
      <c r="A986" s="49"/>
      <c r="B986" s="49"/>
    </row>
    <row r="987" spans="1:2" ht="15.75" customHeight="1" x14ac:dyDescent="0.25">
      <c r="A987" s="49"/>
      <c r="B987" s="49"/>
    </row>
    <row r="988" spans="1:2" ht="15.75" customHeight="1" x14ac:dyDescent="0.25">
      <c r="A988" s="49"/>
      <c r="B988" s="49"/>
    </row>
    <row r="989" spans="1:2" ht="15.75" customHeight="1" x14ac:dyDescent="0.25">
      <c r="A989" s="49"/>
      <c r="B989" s="49"/>
    </row>
    <row r="990" spans="1:2" ht="15.75" customHeight="1" x14ac:dyDescent="0.25">
      <c r="A990" s="49"/>
      <c r="B990" s="49"/>
    </row>
    <row r="991" spans="1:2" ht="15.75" customHeight="1" x14ac:dyDescent="0.25">
      <c r="A991" s="49"/>
      <c r="B991" s="49"/>
    </row>
    <row r="992" spans="1:2" ht="15.75" customHeight="1" x14ac:dyDescent="0.25">
      <c r="A992" s="49"/>
      <c r="B992" s="49"/>
    </row>
    <row r="993" spans="1:2" ht="15.75" customHeight="1" x14ac:dyDescent="0.25">
      <c r="A993" s="49"/>
      <c r="B993" s="49"/>
    </row>
    <row r="994" spans="1:2" ht="15.75" customHeight="1" x14ac:dyDescent="0.25">
      <c r="A994" s="49"/>
      <c r="B994" s="49"/>
    </row>
    <row r="995" spans="1:2" ht="15.75" customHeight="1" x14ac:dyDescent="0.25">
      <c r="A995" s="49"/>
      <c r="B995" s="49"/>
    </row>
    <row r="996" spans="1:2" ht="15.75" customHeight="1" x14ac:dyDescent="0.25">
      <c r="A996" s="49"/>
      <c r="B996" s="49"/>
    </row>
    <row r="997" spans="1:2" ht="15.75" customHeight="1" x14ac:dyDescent="0.25">
      <c r="A997" s="49"/>
      <c r="B997" s="49"/>
    </row>
    <row r="998" spans="1:2" ht="15.75" customHeight="1" x14ac:dyDescent="0.25">
      <c r="A998" s="49"/>
      <c r="B998" s="49"/>
    </row>
    <row r="999" spans="1:2" ht="15.75" customHeight="1" x14ac:dyDescent="0.25">
      <c r="A999" s="49"/>
      <c r="B999" s="49"/>
    </row>
    <row r="1000" spans="1:2" ht="15.75" customHeight="1" x14ac:dyDescent="0.25">
      <c r="A1000" s="49"/>
      <c r="B1000" s="49"/>
    </row>
  </sheetData>
  <pageMargins left="0.7" right="0.7" top="0.75" bottom="0.75" header="0" footer="0"/>
  <pageSetup orientation="landscape"/>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2F5496"/>
  </sheetPr>
  <dimension ref="A1:AL1000"/>
  <sheetViews>
    <sheetView workbookViewId="0"/>
  </sheetViews>
  <sheetFormatPr defaultColWidth="12.625" defaultRowHeight="15" customHeight="1" x14ac:dyDescent="0.2"/>
  <cols>
    <col min="1" max="2" width="21.25" customWidth="1"/>
    <col min="3" max="38" width="7.625" customWidth="1"/>
  </cols>
  <sheetData>
    <row r="1" spans="1:38" x14ac:dyDescent="0.25">
      <c r="A1" s="104" t="s">
        <v>1137</v>
      </c>
      <c r="B1" s="104" t="s">
        <v>686</v>
      </c>
      <c r="C1" s="7" t="s">
        <v>1138</v>
      </c>
    </row>
    <row r="2" spans="1:38" x14ac:dyDescent="0.25">
      <c r="A2" s="48" t="s">
        <v>974</v>
      </c>
      <c r="B2" s="48" t="s">
        <v>975</v>
      </c>
      <c r="C2" s="1">
        <v>2015</v>
      </c>
      <c r="D2" s="1">
        <v>2016</v>
      </c>
      <c r="E2" s="1">
        <v>2017</v>
      </c>
      <c r="F2" s="1">
        <v>2018</v>
      </c>
      <c r="G2" s="1">
        <v>2019</v>
      </c>
      <c r="H2" s="1">
        <v>2020</v>
      </c>
      <c r="I2" s="1">
        <v>2021</v>
      </c>
      <c r="J2" s="1">
        <v>2022</v>
      </c>
      <c r="K2" s="1">
        <v>2023</v>
      </c>
      <c r="L2" s="1">
        <v>2024</v>
      </c>
      <c r="M2" s="1">
        <v>2025</v>
      </c>
      <c r="N2" s="1">
        <v>2026</v>
      </c>
      <c r="O2" s="1">
        <v>2027</v>
      </c>
      <c r="P2" s="1">
        <v>2028</v>
      </c>
      <c r="Q2" s="1">
        <v>2029</v>
      </c>
      <c r="R2" s="1">
        <v>2030</v>
      </c>
      <c r="S2" s="1">
        <v>2031</v>
      </c>
      <c r="T2" s="1">
        <v>2032</v>
      </c>
      <c r="U2" s="1">
        <v>2033</v>
      </c>
      <c r="V2" s="1">
        <v>2034</v>
      </c>
      <c r="W2" s="1">
        <v>2035</v>
      </c>
      <c r="X2" s="1">
        <v>2036</v>
      </c>
      <c r="Y2" s="1">
        <v>2037</v>
      </c>
      <c r="Z2" s="1">
        <v>2038</v>
      </c>
      <c r="AA2" s="1">
        <v>2039</v>
      </c>
      <c r="AB2" s="1">
        <v>2040</v>
      </c>
      <c r="AC2" s="1">
        <v>2041</v>
      </c>
      <c r="AD2" s="1">
        <v>2042</v>
      </c>
      <c r="AE2" s="1">
        <v>2043</v>
      </c>
      <c r="AF2" s="1">
        <v>2044</v>
      </c>
      <c r="AG2" s="1">
        <v>2045</v>
      </c>
      <c r="AH2" s="1">
        <v>2046</v>
      </c>
      <c r="AI2" s="1">
        <v>2047</v>
      </c>
      <c r="AJ2" s="1">
        <v>2048</v>
      </c>
      <c r="AK2" s="1">
        <v>2049</v>
      </c>
      <c r="AL2" s="1">
        <v>2050</v>
      </c>
    </row>
    <row r="3" spans="1:38" x14ac:dyDescent="0.25">
      <c r="A3" s="49">
        <v>-1150</v>
      </c>
      <c r="B3" s="49">
        <f t="shared" ref="B3:B23" si="0">A3+50</f>
        <v>-1100</v>
      </c>
      <c r="C3" s="105">
        <f>VLOOKUP($B$1,'Multipliers and Adjustments'!$A$70:$I$86,TRUNC(COLUMN(C$2)/5)+2,FALSE)*SUMIFS('EPA US Data'!$I:$I,'EPA US Data'!$D:$D,'Country Selector'!$A$2,'EPA US Data'!$J:$J,$B$1,'EPA US Data'!$C:$C,C$2,'EPA US Data'!$G:$G,"&gt;="&amp;$A3,'EPA US Data'!$G:$G,"&lt;"&amp;$B3)*unit_conv*'State Downscaling Multipliers'!$B$18</f>
        <v>0</v>
      </c>
      <c r="D3" s="2">
        <f t="shared" ref="D3:G3" si="1">C3+($H3-$C3)/5</f>
        <v>0</v>
      </c>
      <c r="E3" s="2">
        <f t="shared" si="1"/>
        <v>0</v>
      </c>
      <c r="F3" s="2">
        <f t="shared" si="1"/>
        <v>0</v>
      </c>
      <c r="G3" s="2">
        <f t="shared" si="1"/>
        <v>0</v>
      </c>
      <c r="H3" s="105">
        <f>VLOOKUP($B$1,'Multipliers and Adjustments'!$A$70:$I$86,TRUNC(COLUMN(H$2)/5)+2,FALSE)*SUMIFS('EPA US Data'!$I:$I,'EPA US Data'!$D:$D,'Country Selector'!$A$2,'EPA US Data'!$J:$J,$B$1,'EPA US Data'!$C:$C,H$2,'EPA US Data'!$G:$G,"&gt;="&amp;$A3,'EPA US Data'!$G:$G,"&lt;"&amp;$B3)*unit_conv*'State Downscaling Multipliers'!$B$18</f>
        <v>0</v>
      </c>
      <c r="I3" s="2">
        <f t="shared" ref="I3:L3" si="2">H3+($M3-$H3)/5</f>
        <v>0</v>
      </c>
      <c r="J3" s="2">
        <f t="shared" si="2"/>
        <v>0</v>
      </c>
      <c r="K3" s="2">
        <f t="shared" si="2"/>
        <v>0</v>
      </c>
      <c r="L3" s="2">
        <f t="shared" si="2"/>
        <v>0</v>
      </c>
      <c r="M3" s="105">
        <f>VLOOKUP($B$1,'Multipliers and Adjustments'!$A$70:$I$86,TRUNC(COLUMN(M$2)/5)+2,FALSE)*SUMIFS('EPA US Data'!$I:$I,'EPA US Data'!$D:$D,'Country Selector'!$A$2,'EPA US Data'!$J:$J,$B$1,'EPA US Data'!$C:$C,M$2,'EPA US Data'!$G:$G,"&gt;="&amp;$A3,'EPA US Data'!$G:$G,"&lt;"&amp;$B3)*unit_conv*'State Downscaling Multipliers'!$B$18</f>
        <v>0</v>
      </c>
      <c r="N3" s="2">
        <f t="shared" ref="N3:Q3" si="3">M3+($R3-$M3)/5</f>
        <v>0</v>
      </c>
      <c r="O3" s="2">
        <f t="shared" si="3"/>
        <v>0</v>
      </c>
      <c r="P3" s="2">
        <f t="shared" si="3"/>
        <v>0</v>
      </c>
      <c r="Q3" s="2">
        <f t="shared" si="3"/>
        <v>0</v>
      </c>
      <c r="R3" s="105">
        <f>VLOOKUP($B$1,'Multipliers and Adjustments'!$A$70:$I$86,TRUNC(COLUMN(R$2)/5)+2,FALSE)*SUMIFS('EPA US Data'!$I:$I,'EPA US Data'!$D:$D,'Country Selector'!$A$2,'EPA US Data'!$J:$J,$B$1,'EPA US Data'!$C:$C,R$2,'EPA US Data'!$G:$G,"&gt;="&amp;$A3,'EPA US Data'!$G:$G,"&lt;"&amp;$B3)*unit_conv*'State Downscaling Multipliers'!$B$18</f>
        <v>0</v>
      </c>
      <c r="S3" s="2">
        <f t="shared" ref="S3:V3" si="4">R3+($W3-$R3)/5</f>
        <v>0</v>
      </c>
      <c r="T3" s="2">
        <f t="shared" si="4"/>
        <v>0</v>
      </c>
      <c r="U3" s="2">
        <f t="shared" si="4"/>
        <v>0</v>
      </c>
      <c r="V3" s="2">
        <f t="shared" si="4"/>
        <v>0</v>
      </c>
      <c r="W3" s="105">
        <f>VLOOKUP($B$1,'Multipliers and Adjustments'!$A$70:$I$86,TRUNC(COLUMN(W$2)/5)+2,FALSE)*SUMIFS('EPA US Data'!$I:$I,'EPA US Data'!$D:$D,'Country Selector'!$A$2,'EPA US Data'!$J:$J,$B$1,'EPA US Data'!$C:$C,W$2,'EPA US Data'!$G:$G,"&gt;="&amp;$A3,'EPA US Data'!$G:$G,"&lt;"&amp;$B3)*unit_conv*'State Downscaling Multipliers'!$B$18</f>
        <v>0</v>
      </c>
      <c r="X3" s="2">
        <f t="shared" ref="X3:AA3" si="5">W3+($AB3-$W3)/5</f>
        <v>0</v>
      </c>
      <c r="Y3" s="2">
        <f t="shared" si="5"/>
        <v>0</v>
      </c>
      <c r="Z3" s="2">
        <f t="shared" si="5"/>
        <v>0</v>
      </c>
      <c r="AA3" s="2">
        <f t="shared" si="5"/>
        <v>0</v>
      </c>
      <c r="AB3" s="105">
        <f>VLOOKUP($B$1,'Multipliers and Adjustments'!$A$70:$I$86,TRUNC(COLUMN(AB$2)/5)+2,FALSE)*SUMIFS('EPA US Data'!$I:$I,'EPA US Data'!$D:$D,'Country Selector'!$A$2,'EPA US Data'!$J:$J,$B$1,'EPA US Data'!$C:$C,AB$2,'EPA US Data'!$G:$G,"&gt;="&amp;$A3,'EPA US Data'!$G:$G,"&lt;"&amp;$B3)*unit_conv*'State Downscaling Multipliers'!$B$18</f>
        <v>0</v>
      </c>
      <c r="AC3" s="2">
        <f t="shared" ref="AC3:AF3" si="6">AB3+($AG3-$AB3)/5</f>
        <v>0</v>
      </c>
      <c r="AD3" s="2">
        <f t="shared" si="6"/>
        <v>0</v>
      </c>
      <c r="AE3" s="2">
        <f t="shared" si="6"/>
        <v>0</v>
      </c>
      <c r="AF3" s="2">
        <f t="shared" si="6"/>
        <v>0</v>
      </c>
      <c r="AG3" s="105">
        <f>VLOOKUP($B$1,'Multipliers and Adjustments'!$A$70:$I$86,TRUNC(COLUMN(AG$2)/5)+2,FALSE)*SUMIFS('EPA US Data'!$I:$I,'EPA US Data'!$D:$D,'Country Selector'!$A$2,'EPA US Data'!$J:$J,$B$1,'EPA US Data'!$C:$C,AG$2,'EPA US Data'!$G:$G,"&gt;="&amp;$A3,'EPA US Data'!$G:$G,"&lt;"&amp;$B3)*unit_conv*'State Downscaling Multipliers'!$B$18</f>
        <v>0</v>
      </c>
      <c r="AH3" s="2">
        <f t="shared" ref="AH3:AK3" si="7">AG3+($AL3-$AG3)/5</f>
        <v>0</v>
      </c>
      <c r="AI3" s="2">
        <f t="shared" si="7"/>
        <v>0</v>
      </c>
      <c r="AJ3" s="2">
        <f t="shared" si="7"/>
        <v>0</v>
      </c>
      <c r="AK3" s="2">
        <f t="shared" si="7"/>
        <v>0</v>
      </c>
      <c r="AL3" s="105">
        <f>VLOOKUP($B$1,'Multipliers and Adjustments'!$A$70:$I$86,TRUNC(COLUMN(AL$2)/5)+2,FALSE)*SUMIFS('EPA US Data'!$I:$I,'EPA US Data'!$D:$D,'Country Selector'!$A$2,'EPA US Data'!$J:$J,$B$1,'EPA US Data'!$C:$C,AL$2,'EPA US Data'!$G:$G,"&gt;="&amp;$A3,'EPA US Data'!$G:$G,"&lt;"&amp;$B3)*unit_conv*'State Downscaling Multipliers'!$B$18</f>
        <v>0</v>
      </c>
    </row>
    <row r="4" spans="1:38" x14ac:dyDescent="0.25">
      <c r="A4" s="49">
        <f t="shared" ref="A4:A34" si="8">B3</f>
        <v>-1100</v>
      </c>
      <c r="B4" s="49">
        <f t="shared" si="0"/>
        <v>-1050</v>
      </c>
      <c r="C4" s="105">
        <f>VLOOKUP($B$1,'Multipliers and Adjustments'!$A$70:$I$86,TRUNC(COLUMN(C$2)/5)+2,FALSE)*SUMIFS('EPA US Data'!$I:$I,'EPA US Data'!$D:$D,'Country Selector'!$A$2,'EPA US Data'!$J:$J,$B$1,'EPA US Data'!$C:$C,C$2,'EPA US Data'!$G:$G,"&gt;="&amp;$A4,'EPA US Data'!$G:$G,"&lt;"&amp;$B4)*unit_conv*'State Downscaling Multipliers'!$B$18</f>
        <v>0</v>
      </c>
      <c r="D4" s="2">
        <f t="shared" ref="D4:G4" si="9">C4+($H4-$C4)/5</f>
        <v>0</v>
      </c>
      <c r="E4" s="2">
        <f t="shared" si="9"/>
        <v>0</v>
      </c>
      <c r="F4" s="2">
        <f t="shared" si="9"/>
        <v>0</v>
      </c>
      <c r="G4" s="2">
        <f t="shared" si="9"/>
        <v>0</v>
      </c>
      <c r="H4" s="105">
        <f>VLOOKUP($B$1,'Multipliers and Adjustments'!$A$70:$I$86,TRUNC(COLUMN(H$2)/5)+2,FALSE)*SUMIFS('EPA US Data'!$I:$I,'EPA US Data'!$D:$D,'Country Selector'!$A$2,'EPA US Data'!$J:$J,$B$1,'EPA US Data'!$C:$C,H$2,'EPA US Data'!$G:$G,"&gt;="&amp;$A4,'EPA US Data'!$G:$G,"&lt;"&amp;$B4)*unit_conv*'State Downscaling Multipliers'!$B$18</f>
        <v>0</v>
      </c>
      <c r="I4" s="2">
        <f t="shared" ref="I4:L4" si="10">H4+($M4-$H4)/5</f>
        <v>0</v>
      </c>
      <c r="J4" s="2">
        <f t="shared" si="10"/>
        <v>0</v>
      </c>
      <c r="K4" s="2">
        <f t="shared" si="10"/>
        <v>0</v>
      </c>
      <c r="L4" s="2">
        <f t="shared" si="10"/>
        <v>0</v>
      </c>
      <c r="M4" s="105">
        <f>VLOOKUP($B$1,'Multipliers and Adjustments'!$A$70:$I$86,TRUNC(COLUMN(M$2)/5)+2,FALSE)*SUMIFS('EPA US Data'!$I:$I,'EPA US Data'!$D:$D,'Country Selector'!$A$2,'EPA US Data'!$J:$J,$B$1,'EPA US Data'!$C:$C,M$2,'EPA US Data'!$G:$G,"&gt;="&amp;$A4,'EPA US Data'!$G:$G,"&lt;"&amp;$B4)*unit_conv*'State Downscaling Multipliers'!$B$18</f>
        <v>0</v>
      </c>
      <c r="N4" s="2">
        <f t="shared" ref="N4:Q4" si="11">M4+($R4-$M4)/5</f>
        <v>0</v>
      </c>
      <c r="O4" s="2">
        <f t="shared" si="11"/>
        <v>0</v>
      </c>
      <c r="P4" s="2">
        <f t="shared" si="11"/>
        <v>0</v>
      </c>
      <c r="Q4" s="2">
        <f t="shared" si="11"/>
        <v>0</v>
      </c>
      <c r="R4" s="105">
        <f>VLOOKUP($B$1,'Multipliers and Adjustments'!$A$70:$I$86,TRUNC(COLUMN(R$2)/5)+2,FALSE)*SUMIFS('EPA US Data'!$I:$I,'EPA US Data'!$D:$D,'Country Selector'!$A$2,'EPA US Data'!$J:$J,$B$1,'EPA US Data'!$C:$C,R$2,'EPA US Data'!$G:$G,"&gt;="&amp;$A4,'EPA US Data'!$G:$G,"&lt;"&amp;$B4)*unit_conv*'State Downscaling Multipliers'!$B$18</f>
        <v>0</v>
      </c>
      <c r="S4" s="2">
        <f t="shared" ref="S4:V4" si="12">R4+($W4-$R4)/5</f>
        <v>0</v>
      </c>
      <c r="T4" s="2">
        <f t="shared" si="12"/>
        <v>0</v>
      </c>
      <c r="U4" s="2">
        <f t="shared" si="12"/>
        <v>0</v>
      </c>
      <c r="V4" s="2">
        <f t="shared" si="12"/>
        <v>0</v>
      </c>
      <c r="W4" s="105">
        <f>VLOOKUP($B$1,'Multipliers and Adjustments'!$A$70:$I$86,TRUNC(COLUMN(W$2)/5)+2,FALSE)*SUMIFS('EPA US Data'!$I:$I,'EPA US Data'!$D:$D,'Country Selector'!$A$2,'EPA US Data'!$J:$J,$B$1,'EPA US Data'!$C:$C,W$2,'EPA US Data'!$G:$G,"&gt;="&amp;$A4,'EPA US Data'!$G:$G,"&lt;"&amp;$B4)*unit_conv*'State Downscaling Multipliers'!$B$18</f>
        <v>0</v>
      </c>
      <c r="X4" s="2">
        <f t="shared" ref="X4:AA4" si="13">W4+($AB4-$W4)/5</f>
        <v>0</v>
      </c>
      <c r="Y4" s="2">
        <f t="shared" si="13"/>
        <v>0</v>
      </c>
      <c r="Z4" s="2">
        <f t="shared" si="13"/>
        <v>0</v>
      </c>
      <c r="AA4" s="2">
        <f t="shared" si="13"/>
        <v>0</v>
      </c>
      <c r="AB4" s="105">
        <f>VLOOKUP($B$1,'Multipliers and Adjustments'!$A$70:$I$86,TRUNC(COLUMN(AB$2)/5)+2,FALSE)*SUMIFS('EPA US Data'!$I:$I,'EPA US Data'!$D:$D,'Country Selector'!$A$2,'EPA US Data'!$J:$J,$B$1,'EPA US Data'!$C:$C,AB$2,'EPA US Data'!$G:$G,"&gt;="&amp;$A4,'EPA US Data'!$G:$G,"&lt;"&amp;$B4)*unit_conv*'State Downscaling Multipliers'!$B$18</f>
        <v>0</v>
      </c>
      <c r="AC4" s="2">
        <f t="shared" ref="AC4:AF4" si="14">AB4+($AG4-$AB4)/5</f>
        <v>0</v>
      </c>
      <c r="AD4" s="2">
        <f t="shared" si="14"/>
        <v>0</v>
      </c>
      <c r="AE4" s="2">
        <f t="shared" si="14"/>
        <v>0</v>
      </c>
      <c r="AF4" s="2">
        <f t="shared" si="14"/>
        <v>0</v>
      </c>
      <c r="AG4" s="105">
        <f>VLOOKUP($B$1,'Multipliers and Adjustments'!$A$70:$I$86,TRUNC(COLUMN(AG$2)/5)+2,FALSE)*SUMIFS('EPA US Data'!$I:$I,'EPA US Data'!$D:$D,'Country Selector'!$A$2,'EPA US Data'!$J:$J,$B$1,'EPA US Data'!$C:$C,AG$2,'EPA US Data'!$G:$G,"&gt;="&amp;$A4,'EPA US Data'!$G:$G,"&lt;"&amp;$B4)*unit_conv*'State Downscaling Multipliers'!$B$18</f>
        <v>0</v>
      </c>
      <c r="AH4" s="2">
        <f t="shared" ref="AH4:AK4" si="15">AG4+($AL4-$AG4)/5</f>
        <v>0</v>
      </c>
      <c r="AI4" s="2">
        <f t="shared" si="15"/>
        <v>0</v>
      </c>
      <c r="AJ4" s="2">
        <f t="shared" si="15"/>
        <v>0</v>
      </c>
      <c r="AK4" s="2">
        <f t="shared" si="15"/>
        <v>0</v>
      </c>
      <c r="AL4" s="105">
        <f>VLOOKUP($B$1,'Multipliers and Adjustments'!$A$70:$I$86,TRUNC(COLUMN(AL$2)/5)+2,FALSE)*SUMIFS('EPA US Data'!$I:$I,'EPA US Data'!$D:$D,'Country Selector'!$A$2,'EPA US Data'!$J:$J,$B$1,'EPA US Data'!$C:$C,AL$2,'EPA US Data'!$G:$G,"&gt;="&amp;$A4,'EPA US Data'!$G:$G,"&lt;"&amp;$B4)*unit_conv*'State Downscaling Multipliers'!$B$18</f>
        <v>0</v>
      </c>
    </row>
    <row r="5" spans="1:38" x14ac:dyDescent="0.25">
      <c r="A5" s="49">
        <f t="shared" si="8"/>
        <v>-1050</v>
      </c>
      <c r="B5" s="49">
        <f t="shared" si="0"/>
        <v>-1000</v>
      </c>
      <c r="C5" s="105">
        <f>VLOOKUP($B$1,'Multipliers and Adjustments'!$A$70:$I$86,TRUNC(COLUMN(C$2)/5)+2,FALSE)*SUMIFS('EPA US Data'!$I:$I,'EPA US Data'!$D:$D,'Country Selector'!$A$2,'EPA US Data'!$J:$J,$B$1,'EPA US Data'!$C:$C,C$2,'EPA US Data'!$G:$G,"&gt;="&amp;$A5,'EPA US Data'!$G:$G,"&lt;"&amp;$B5)*unit_conv*'State Downscaling Multipliers'!$B$18</f>
        <v>0</v>
      </c>
      <c r="D5" s="2">
        <f t="shared" ref="D5:G5" si="16">C5+($H5-$C5)/5</f>
        <v>0</v>
      </c>
      <c r="E5" s="2">
        <f t="shared" si="16"/>
        <v>0</v>
      </c>
      <c r="F5" s="2">
        <f t="shared" si="16"/>
        <v>0</v>
      </c>
      <c r="G5" s="2">
        <f t="shared" si="16"/>
        <v>0</v>
      </c>
      <c r="H5" s="105">
        <f>VLOOKUP($B$1,'Multipliers and Adjustments'!$A$70:$I$86,TRUNC(COLUMN(H$2)/5)+2,FALSE)*SUMIFS('EPA US Data'!$I:$I,'EPA US Data'!$D:$D,'Country Selector'!$A$2,'EPA US Data'!$J:$J,$B$1,'EPA US Data'!$C:$C,H$2,'EPA US Data'!$G:$G,"&gt;="&amp;$A5,'EPA US Data'!$G:$G,"&lt;"&amp;$B5)*unit_conv*'State Downscaling Multipliers'!$B$18</f>
        <v>0</v>
      </c>
      <c r="I5" s="2">
        <f t="shared" ref="I5:L5" si="17">H5+($M5-$H5)/5</f>
        <v>0</v>
      </c>
      <c r="J5" s="2">
        <f t="shared" si="17"/>
        <v>0</v>
      </c>
      <c r="K5" s="2">
        <f t="shared" si="17"/>
        <v>0</v>
      </c>
      <c r="L5" s="2">
        <f t="shared" si="17"/>
        <v>0</v>
      </c>
      <c r="M5" s="105">
        <f>VLOOKUP($B$1,'Multipliers and Adjustments'!$A$70:$I$86,TRUNC(COLUMN(M$2)/5)+2,FALSE)*SUMIFS('EPA US Data'!$I:$I,'EPA US Data'!$D:$D,'Country Selector'!$A$2,'EPA US Data'!$J:$J,$B$1,'EPA US Data'!$C:$C,M$2,'EPA US Data'!$G:$G,"&gt;="&amp;$A5,'EPA US Data'!$G:$G,"&lt;"&amp;$B5)*unit_conv*'State Downscaling Multipliers'!$B$18</f>
        <v>0</v>
      </c>
      <c r="N5" s="2">
        <f t="shared" ref="N5:Q5" si="18">M5+($R5-$M5)/5</f>
        <v>0</v>
      </c>
      <c r="O5" s="2">
        <f t="shared" si="18"/>
        <v>0</v>
      </c>
      <c r="P5" s="2">
        <f t="shared" si="18"/>
        <v>0</v>
      </c>
      <c r="Q5" s="2">
        <f t="shared" si="18"/>
        <v>0</v>
      </c>
      <c r="R5" s="105">
        <f>VLOOKUP($B$1,'Multipliers and Adjustments'!$A$70:$I$86,TRUNC(COLUMN(R$2)/5)+2,FALSE)*SUMIFS('EPA US Data'!$I:$I,'EPA US Data'!$D:$D,'Country Selector'!$A$2,'EPA US Data'!$J:$J,$B$1,'EPA US Data'!$C:$C,R$2,'EPA US Data'!$G:$G,"&gt;="&amp;$A5,'EPA US Data'!$G:$G,"&lt;"&amp;$B5)*unit_conv*'State Downscaling Multipliers'!$B$18</f>
        <v>0</v>
      </c>
      <c r="S5" s="2">
        <f t="shared" ref="S5:V5" si="19">R5+($W5-$R5)/5</f>
        <v>0</v>
      </c>
      <c r="T5" s="2">
        <f t="shared" si="19"/>
        <v>0</v>
      </c>
      <c r="U5" s="2">
        <f t="shared" si="19"/>
        <v>0</v>
      </c>
      <c r="V5" s="2">
        <f t="shared" si="19"/>
        <v>0</v>
      </c>
      <c r="W5" s="105">
        <f>VLOOKUP($B$1,'Multipliers and Adjustments'!$A$70:$I$86,TRUNC(COLUMN(W$2)/5)+2,FALSE)*SUMIFS('EPA US Data'!$I:$I,'EPA US Data'!$D:$D,'Country Selector'!$A$2,'EPA US Data'!$J:$J,$B$1,'EPA US Data'!$C:$C,W$2,'EPA US Data'!$G:$G,"&gt;="&amp;$A5,'EPA US Data'!$G:$G,"&lt;"&amp;$B5)*unit_conv*'State Downscaling Multipliers'!$B$18</f>
        <v>0</v>
      </c>
      <c r="X5" s="2">
        <f t="shared" ref="X5:AA5" si="20">W5+($AB5-$W5)/5</f>
        <v>0</v>
      </c>
      <c r="Y5" s="2">
        <f t="shared" si="20"/>
        <v>0</v>
      </c>
      <c r="Z5" s="2">
        <f t="shared" si="20"/>
        <v>0</v>
      </c>
      <c r="AA5" s="2">
        <f t="shared" si="20"/>
        <v>0</v>
      </c>
      <c r="AB5" s="105">
        <f>VLOOKUP($B$1,'Multipliers and Adjustments'!$A$70:$I$86,TRUNC(COLUMN(AB$2)/5)+2,FALSE)*SUMIFS('EPA US Data'!$I:$I,'EPA US Data'!$D:$D,'Country Selector'!$A$2,'EPA US Data'!$J:$J,$B$1,'EPA US Data'!$C:$C,AB$2,'EPA US Data'!$G:$G,"&gt;="&amp;$A5,'EPA US Data'!$G:$G,"&lt;"&amp;$B5)*unit_conv*'State Downscaling Multipliers'!$B$18</f>
        <v>0</v>
      </c>
      <c r="AC5" s="2">
        <f t="shared" ref="AC5:AF5" si="21">AB5+($AG5-$AB5)/5</f>
        <v>0</v>
      </c>
      <c r="AD5" s="2">
        <f t="shared" si="21"/>
        <v>0</v>
      </c>
      <c r="AE5" s="2">
        <f t="shared" si="21"/>
        <v>0</v>
      </c>
      <c r="AF5" s="2">
        <f t="shared" si="21"/>
        <v>0</v>
      </c>
      <c r="AG5" s="105">
        <f>VLOOKUP($B$1,'Multipliers and Adjustments'!$A$70:$I$86,TRUNC(COLUMN(AG$2)/5)+2,FALSE)*SUMIFS('EPA US Data'!$I:$I,'EPA US Data'!$D:$D,'Country Selector'!$A$2,'EPA US Data'!$J:$J,$B$1,'EPA US Data'!$C:$C,AG$2,'EPA US Data'!$G:$G,"&gt;="&amp;$A5,'EPA US Data'!$G:$G,"&lt;"&amp;$B5)*unit_conv*'State Downscaling Multipliers'!$B$18</f>
        <v>0</v>
      </c>
      <c r="AH5" s="2">
        <f t="shared" ref="AH5:AK5" si="22">AG5+($AL5-$AG5)/5</f>
        <v>0</v>
      </c>
      <c r="AI5" s="2">
        <f t="shared" si="22"/>
        <v>0</v>
      </c>
      <c r="AJ5" s="2">
        <f t="shared" si="22"/>
        <v>0</v>
      </c>
      <c r="AK5" s="2">
        <f t="shared" si="22"/>
        <v>0</v>
      </c>
      <c r="AL5" s="105">
        <f>VLOOKUP($B$1,'Multipliers and Adjustments'!$A$70:$I$86,TRUNC(COLUMN(AL$2)/5)+2,FALSE)*SUMIFS('EPA US Data'!$I:$I,'EPA US Data'!$D:$D,'Country Selector'!$A$2,'EPA US Data'!$J:$J,$B$1,'EPA US Data'!$C:$C,AL$2,'EPA US Data'!$G:$G,"&gt;="&amp;$A5,'EPA US Data'!$G:$G,"&lt;"&amp;$B5)*unit_conv*'State Downscaling Multipliers'!$B$18</f>
        <v>0</v>
      </c>
    </row>
    <row r="6" spans="1:38" x14ac:dyDescent="0.25">
      <c r="A6" s="49">
        <f t="shared" si="8"/>
        <v>-1000</v>
      </c>
      <c r="B6" s="49">
        <f t="shared" si="0"/>
        <v>-950</v>
      </c>
      <c r="C6" s="105">
        <f>VLOOKUP($B$1,'Multipliers and Adjustments'!$A$70:$I$86,TRUNC(COLUMN(C$2)/5)+2,FALSE)*SUMIFS('EPA US Data'!$I:$I,'EPA US Data'!$D:$D,'Country Selector'!$A$2,'EPA US Data'!$J:$J,$B$1,'EPA US Data'!$C:$C,C$2,'EPA US Data'!$G:$G,"&gt;="&amp;$A6,'EPA US Data'!$G:$G,"&lt;"&amp;$B6)*unit_conv*'State Downscaling Multipliers'!$B$18</f>
        <v>0</v>
      </c>
      <c r="D6" s="2">
        <f t="shared" ref="D6:G6" si="23">C6+($H6-$C6)/5</f>
        <v>0</v>
      </c>
      <c r="E6" s="2">
        <f t="shared" si="23"/>
        <v>0</v>
      </c>
      <c r="F6" s="2">
        <f t="shared" si="23"/>
        <v>0</v>
      </c>
      <c r="G6" s="2">
        <f t="shared" si="23"/>
        <v>0</v>
      </c>
      <c r="H6" s="105">
        <f>VLOOKUP($B$1,'Multipliers and Adjustments'!$A$70:$I$86,TRUNC(COLUMN(H$2)/5)+2,FALSE)*SUMIFS('EPA US Data'!$I:$I,'EPA US Data'!$D:$D,'Country Selector'!$A$2,'EPA US Data'!$J:$J,$B$1,'EPA US Data'!$C:$C,H$2,'EPA US Data'!$G:$G,"&gt;="&amp;$A6,'EPA US Data'!$G:$G,"&lt;"&amp;$B6)*unit_conv*'State Downscaling Multipliers'!$B$18</f>
        <v>0</v>
      </c>
      <c r="I6" s="2">
        <f t="shared" ref="I6:L6" si="24">H6+($M6-$H6)/5</f>
        <v>0</v>
      </c>
      <c r="J6" s="2">
        <f t="shared" si="24"/>
        <v>0</v>
      </c>
      <c r="K6" s="2">
        <f t="shared" si="24"/>
        <v>0</v>
      </c>
      <c r="L6" s="2">
        <f t="shared" si="24"/>
        <v>0</v>
      </c>
      <c r="M6" s="105">
        <f>VLOOKUP($B$1,'Multipliers and Adjustments'!$A$70:$I$86,TRUNC(COLUMN(M$2)/5)+2,FALSE)*SUMIFS('EPA US Data'!$I:$I,'EPA US Data'!$D:$D,'Country Selector'!$A$2,'EPA US Data'!$J:$J,$B$1,'EPA US Data'!$C:$C,M$2,'EPA US Data'!$G:$G,"&gt;="&amp;$A6,'EPA US Data'!$G:$G,"&lt;"&amp;$B6)*unit_conv*'State Downscaling Multipliers'!$B$18</f>
        <v>0</v>
      </c>
      <c r="N6" s="2">
        <f t="shared" ref="N6:Q6" si="25">M6+($R6-$M6)/5</f>
        <v>0</v>
      </c>
      <c r="O6" s="2">
        <f t="shared" si="25"/>
        <v>0</v>
      </c>
      <c r="P6" s="2">
        <f t="shared" si="25"/>
        <v>0</v>
      </c>
      <c r="Q6" s="2">
        <f t="shared" si="25"/>
        <v>0</v>
      </c>
      <c r="R6" s="105">
        <f>VLOOKUP($B$1,'Multipliers and Adjustments'!$A$70:$I$86,TRUNC(COLUMN(R$2)/5)+2,FALSE)*SUMIFS('EPA US Data'!$I:$I,'EPA US Data'!$D:$D,'Country Selector'!$A$2,'EPA US Data'!$J:$J,$B$1,'EPA US Data'!$C:$C,R$2,'EPA US Data'!$G:$G,"&gt;="&amp;$A6,'EPA US Data'!$G:$G,"&lt;"&amp;$B6)*unit_conv*'State Downscaling Multipliers'!$B$18</f>
        <v>0</v>
      </c>
      <c r="S6" s="2">
        <f t="shared" ref="S6:V6" si="26">R6+($W6-$R6)/5</f>
        <v>0</v>
      </c>
      <c r="T6" s="2">
        <f t="shared" si="26"/>
        <v>0</v>
      </c>
      <c r="U6" s="2">
        <f t="shared" si="26"/>
        <v>0</v>
      </c>
      <c r="V6" s="2">
        <f t="shared" si="26"/>
        <v>0</v>
      </c>
      <c r="W6" s="105">
        <f>VLOOKUP($B$1,'Multipliers and Adjustments'!$A$70:$I$86,TRUNC(COLUMN(W$2)/5)+2,FALSE)*SUMIFS('EPA US Data'!$I:$I,'EPA US Data'!$D:$D,'Country Selector'!$A$2,'EPA US Data'!$J:$J,$B$1,'EPA US Data'!$C:$C,W$2,'EPA US Data'!$G:$G,"&gt;="&amp;$A6,'EPA US Data'!$G:$G,"&lt;"&amp;$B6)*unit_conv*'State Downscaling Multipliers'!$B$18</f>
        <v>0</v>
      </c>
      <c r="X6" s="2">
        <f t="shared" ref="X6:AA6" si="27">W6+($AB6-$W6)/5</f>
        <v>0</v>
      </c>
      <c r="Y6" s="2">
        <f t="shared" si="27"/>
        <v>0</v>
      </c>
      <c r="Z6" s="2">
        <f t="shared" si="27"/>
        <v>0</v>
      </c>
      <c r="AA6" s="2">
        <f t="shared" si="27"/>
        <v>0</v>
      </c>
      <c r="AB6" s="105">
        <f>VLOOKUP($B$1,'Multipliers and Adjustments'!$A$70:$I$86,TRUNC(COLUMN(AB$2)/5)+2,FALSE)*SUMIFS('EPA US Data'!$I:$I,'EPA US Data'!$D:$D,'Country Selector'!$A$2,'EPA US Data'!$J:$J,$B$1,'EPA US Data'!$C:$C,AB$2,'EPA US Data'!$G:$G,"&gt;="&amp;$A6,'EPA US Data'!$G:$G,"&lt;"&amp;$B6)*unit_conv*'State Downscaling Multipliers'!$B$18</f>
        <v>0</v>
      </c>
      <c r="AC6" s="2">
        <f t="shared" ref="AC6:AF6" si="28">AB6+($AG6-$AB6)/5</f>
        <v>0</v>
      </c>
      <c r="AD6" s="2">
        <f t="shared" si="28"/>
        <v>0</v>
      </c>
      <c r="AE6" s="2">
        <f t="shared" si="28"/>
        <v>0</v>
      </c>
      <c r="AF6" s="2">
        <f t="shared" si="28"/>
        <v>0</v>
      </c>
      <c r="AG6" s="105">
        <f>VLOOKUP($B$1,'Multipliers and Adjustments'!$A$70:$I$86,TRUNC(COLUMN(AG$2)/5)+2,FALSE)*SUMIFS('EPA US Data'!$I:$I,'EPA US Data'!$D:$D,'Country Selector'!$A$2,'EPA US Data'!$J:$J,$B$1,'EPA US Data'!$C:$C,AG$2,'EPA US Data'!$G:$G,"&gt;="&amp;$A6,'EPA US Data'!$G:$G,"&lt;"&amp;$B6)*unit_conv*'State Downscaling Multipliers'!$B$18</f>
        <v>0</v>
      </c>
      <c r="AH6" s="2">
        <f t="shared" ref="AH6:AK6" si="29">AG6+($AL6-$AG6)/5</f>
        <v>0</v>
      </c>
      <c r="AI6" s="2">
        <f t="shared" si="29"/>
        <v>0</v>
      </c>
      <c r="AJ6" s="2">
        <f t="shared" si="29"/>
        <v>0</v>
      </c>
      <c r="AK6" s="2">
        <f t="shared" si="29"/>
        <v>0</v>
      </c>
      <c r="AL6" s="105">
        <f>VLOOKUP($B$1,'Multipliers and Adjustments'!$A$70:$I$86,TRUNC(COLUMN(AL$2)/5)+2,FALSE)*SUMIFS('EPA US Data'!$I:$I,'EPA US Data'!$D:$D,'Country Selector'!$A$2,'EPA US Data'!$J:$J,$B$1,'EPA US Data'!$C:$C,AL$2,'EPA US Data'!$G:$G,"&gt;="&amp;$A6,'EPA US Data'!$G:$G,"&lt;"&amp;$B6)*unit_conv*'State Downscaling Multipliers'!$B$18</f>
        <v>0</v>
      </c>
    </row>
    <row r="7" spans="1:38" x14ac:dyDescent="0.25">
      <c r="A7" s="49">
        <f t="shared" si="8"/>
        <v>-950</v>
      </c>
      <c r="B7" s="49">
        <f t="shared" si="0"/>
        <v>-900</v>
      </c>
      <c r="C7" s="105">
        <f>VLOOKUP($B$1,'Multipliers and Adjustments'!$A$70:$I$86,TRUNC(COLUMN(C$2)/5)+2,FALSE)*SUMIFS('EPA US Data'!$I:$I,'EPA US Data'!$D:$D,'Country Selector'!$A$2,'EPA US Data'!$J:$J,$B$1,'EPA US Data'!$C:$C,C$2,'EPA US Data'!$G:$G,"&gt;="&amp;$A7,'EPA US Data'!$G:$G,"&lt;"&amp;$B7)*unit_conv*'State Downscaling Multipliers'!$B$18</f>
        <v>0</v>
      </c>
      <c r="D7" s="2">
        <f t="shared" ref="D7:G7" si="30">C7+($H7-$C7)/5</f>
        <v>0</v>
      </c>
      <c r="E7" s="2">
        <f t="shared" si="30"/>
        <v>0</v>
      </c>
      <c r="F7" s="2">
        <f t="shared" si="30"/>
        <v>0</v>
      </c>
      <c r="G7" s="2">
        <f t="shared" si="30"/>
        <v>0</v>
      </c>
      <c r="H7" s="105">
        <f>VLOOKUP($B$1,'Multipliers and Adjustments'!$A$70:$I$86,TRUNC(COLUMN(H$2)/5)+2,FALSE)*SUMIFS('EPA US Data'!$I:$I,'EPA US Data'!$D:$D,'Country Selector'!$A$2,'EPA US Data'!$J:$J,$B$1,'EPA US Data'!$C:$C,H$2,'EPA US Data'!$G:$G,"&gt;="&amp;$A7,'EPA US Data'!$G:$G,"&lt;"&amp;$B7)*unit_conv*'State Downscaling Multipliers'!$B$18</f>
        <v>0</v>
      </c>
      <c r="I7" s="2">
        <f t="shared" ref="I7:L7" si="31">H7+($M7-$H7)/5</f>
        <v>0</v>
      </c>
      <c r="J7" s="2">
        <f t="shared" si="31"/>
        <v>0</v>
      </c>
      <c r="K7" s="2">
        <f t="shared" si="31"/>
        <v>0</v>
      </c>
      <c r="L7" s="2">
        <f t="shared" si="31"/>
        <v>0</v>
      </c>
      <c r="M7" s="105">
        <f>VLOOKUP($B$1,'Multipliers and Adjustments'!$A$70:$I$86,TRUNC(COLUMN(M$2)/5)+2,FALSE)*SUMIFS('EPA US Data'!$I:$I,'EPA US Data'!$D:$D,'Country Selector'!$A$2,'EPA US Data'!$J:$J,$B$1,'EPA US Data'!$C:$C,M$2,'EPA US Data'!$G:$G,"&gt;="&amp;$A7,'EPA US Data'!$G:$G,"&lt;"&amp;$B7)*unit_conv*'State Downscaling Multipliers'!$B$18</f>
        <v>0</v>
      </c>
      <c r="N7" s="2">
        <f t="shared" ref="N7:Q7" si="32">M7+($R7-$M7)/5</f>
        <v>0</v>
      </c>
      <c r="O7" s="2">
        <f t="shared" si="32"/>
        <v>0</v>
      </c>
      <c r="P7" s="2">
        <f t="shared" si="32"/>
        <v>0</v>
      </c>
      <c r="Q7" s="2">
        <f t="shared" si="32"/>
        <v>0</v>
      </c>
      <c r="R7" s="105">
        <f>VLOOKUP($B$1,'Multipliers and Adjustments'!$A$70:$I$86,TRUNC(COLUMN(R$2)/5)+2,FALSE)*SUMIFS('EPA US Data'!$I:$I,'EPA US Data'!$D:$D,'Country Selector'!$A$2,'EPA US Data'!$J:$J,$B$1,'EPA US Data'!$C:$C,R$2,'EPA US Data'!$G:$G,"&gt;="&amp;$A7,'EPA US Data'!$G:$G,"&lt;"&amp;$B7)*unit_conv*'State Downscaling Multipliers'!$B$18</f>
        <v>0</v>
      </c>
      <c r="S7" s="2">
        <f t="shared" ref="S7:V7" si="33">R7+($W7-$R7)/5</f>
        <v>0</v>
      </c>
      <c r="T7" s="2">
        <f t="shared" si="33"/>
        <v>0</v>
      </c>
      <c r="U7" s="2">
        <f t="shared" si="33"/>
        <v>0</v>
      </c>
      <c r="V7" s="2">
        <f t="shared" si="33"/>
        <v>0</v>
      </c>
      <c r="W7" s="105">
        <f>VLOOKUP($B$1,'Multipliers and Adjustments'!$A$70:$I$86,TRUNC(COLUMN(W$2)/5)+2,FALSE)*SUMIFS('EPA US Data'!$I:$I,'EPA US Data'!$D:$D,'Country Selector'!$A$2,'EPA US Data'!$J:$J,$B$1,'EPA US Data'!$C:$C,W$2,'EPA US Data'!$G:$G,"&gt;="&amp;$A7,'EPA US Data'!$G:$G,"&lt;"&amp;$B7)*unit_conv*'State Downscaling Multipliers'!$B$18</f>
        <v>0</v>
      </c>
      <c r="X7" s="2">
        <f t="shared" ref="X7:AA7" si="34">W7+($AB7-$W7)/5</f>
        <v>0</v>
      </c>
      <c r="Y7" s="2">
        <f t="shared" si="34"/>
        <v>0</v>
      </c>
      <c r="Z7" s="2">
        <f t="shared" si="34"/>
        <v>0</v>
      </c>
      <c r="AA7" s="2">
        <f t="shared" si="34"/>
        <v>0</v>
      </c>
      <c r="AB7" s="105">
        <f>VLOOKUP($B$1,'Multipliers and Adjustments'!$A$70:$I$86,TRUNC(COLUMN(AB$2)/5)+2,FALSE)*SUMIFS('EPA US Data'!$I:$I,'EPA US Data'!$D:$D,'Country Selector'!$A$2,'EPA US Data'!$J:$J,$B$1,'EPA US Data'!$C:$C,AB$2,'EPA US Data'!$G:$G,"&gt;="&amp;$A7,'EPA US Data'!$G:$G,"&lt;"&amp;$B7)*unit_conv*'State Downscaling Multipliers'!$B$18</f>
        <v>0</v>
      </c>
      <c r="AC7" s="2">
        <f t="shared" ref="AC7:AF7" si="35">AB7+($AG7-$AB7)/5</f>
        <v>0</v>
      </c>
      <c r="AD7" s="2">
        <f t="shared" si="35"/>
        <v>0</v>
      </c>
      <c r="AE7" s="2">
        <f t="shared" si="35"/>
        <v>0</v>
      </c>
      <c r="AF7" s="2">
        <f t="shared" si="35"/>
        <v>0</v>
      </c>
      <c r="AG7" s="105">
        <f>VLOOKUP($B$1,'Multipliers and Adjustments'!$A$70:$I$86,TRUNC(COLUMN(AG$2)/5)+2,FALSE)*SUMIFS('EPA US Data'!$I:$I,'EPA US Data'!$D:$D,'Country Selector'!$A$2,'EPA US Data'!$J:$J,$B$1,'EPA US Data'!$C:$C,AG$2,'EPA US Data'!$G:$G,"&gt;="&amp;$A7,'EPA US Data'!$G:$G,"&lt;"&amp;$B7)*unit_conv*'State Downscaling Multipliers'!$B$18</f>
        <v>0</v>
      </c>
      <c r="AH7" s="2">
        <f t="shared" ref="AH7:AK7" si="36">AG7+($AL7-$AG7)/5</f>
        <v>0</v>
      </c>
      <c r="AI7" s="2">
        <f t="shared" si="36"/>
        <v>0</v>
      </c>
      <c r="AJ7" s="2">
        <f t="shared" si="36"/>
        <v>0</v>
      </c>
      <c r="AK7" s="2">
        <f t="shared" si="36"/>
        <v>0</v>
      </c>
      <c r="AL7" s="105">
        <f>VLOOKUP($B$1,'Multipliers and Adjustments'!$A$70:$I$86,TRUNC(COLUMN(AL$2)/5)+2,FALSE)*SUMIFS('EPA US Data'!$I:$I,'EPA US Data'!$D:$D,'Country Selector'!$A$2,'EPA US Data'!$J:$J,$B$1,'EPA US Data'!$C:$C,AL$2,'EPA US Data'!$G:$G,"&gt;="&amp;$A7,'EPA US Data'!$G:$G,"&lt;"&amp;$B7)*unit_conv*'State Downscaling Multipliers'!$B$18</f>
        <v>0</v>
      </c>
    </row>
    <row r="8" spans="1:38" x14ac:dyDescent="0.25">
      <c r="A8" s="49">
        <f t="shared" si="8"/>
        <v>-900</v>
      </c>
      <c r="B8" s="49">
        <f t="shared" si="0"/>
        <v>-850</v>
      </c>
      <c r="C8" s="105">
        <f>VLOOKUP($B$1,'Multipliers and Adjustments'!$A$70:$I$86,TRUNC(COLUMN(C$2)/5)+2,FALSE)*SUMIFS('EPA US Data'!$I:$I,'EPA US Data'!$D:$D,'Country Selector'!$A$2,'EPA US Data'!$J:$J,$B$1,'EPA US Data'!$C:$C,C$2,'EPA US Data'!$G:$G,"&gt;="&amp;$A8,'EPA US Data'!$G:$G,"&lt;"&amp;$B8)*unit_conv*'State Downscaling Multipliers'!$B$18</f>
        <v>0</v>
      </c>
      <c r="D8" s="2">
        <f t="shared" ref="D8:G8" si="37">C8+($H8-$C8)/5</f>
        <v>0</v>
      </c>
      <c r="E8" s="2">
        <f t="shared" si="37"/>
        <v>0</v>
      </c>
      <c r="F8" s="2">
        <f t="shared" si="37"/>
        <v>0</v>
      </c>
      <c r="G8" s="2">
        <f t="shared" si="37"/>
        <v>0</v>
      </c>
      <c r="H8" s="105">
        <f>VLOOKUP($B$1,'Multipliers and Adjustments'!$A$70:$I$86,TRUNC(COLUMN(H$2)/5)+2,FALSE)*SUMIFS('EPA US Data'!$I:$I,'EPA US Data'!$D:$D,'Country Selector'!$A$2,'EPA US Data'!$J:$J,$B$1,'EPA US Data'!$C:$C,H$2,'EPA US Data'!$G:$G,"&gt;="&amp;$A8,'EPA US Data'!$G:$G,"&lt;"&amp;$B8)*unit_conv*'State Downscaling Multipliers'!$B$18</f>
        <v>0</v>
      </c>
      <c r="I8" s="2">
        <f t="shared" ref="I8:L8" si="38">H8+($M8-$H8)/5</f>
        <v>0</v>
      </c>
      <c r="J8" s="2">
        <f t="shared" si="38"/>
        <v>0</v>
      </c>
      <c r="K8" s="2">
        <f t="shared" si="38"/>
        <v>0</v>
      </c>
      <c r="L8" s="2">
        <f t="shared" si="38"/>
        <v>0</v>
      </c>
      <c r="M8" s="105">
        <f>VLOOKUP($B$1,'Multipliers and Adjustments'!$A$70:$I$86,TRUNC(COLUMN(M$2)/5)+2,FALSE)*SUMIFS('EPA US Data'!$I:$I,'EPA US Data'!$D:$D,'Country Selector'!$A$2,'EPA US Data'!$J:$J,$B$1,'EPA US Data'!$C:$C,M$2,'EPA US Data'!$G:$G,"&gt;="&amp;$A8,'EPA US Data'!$G:$G,"&lt;"&amp;$B8)*unit_conv*'State Downscaling Multipliers'!$B$18</f>
        <v>0</v>
      </c>
      <c r="N8" s="2">
        <f t="shared" ref="N8:Q8" si="39">M8+($R8-$M8)/5</f>
        <v>0</v>
      </c>
      <c r="O8" s="2">
        <f t="shared" si="39"/>
        <v>0</v>
      </c>
      <c r="P8" s="2">
        <f t="shared" si="39"/>
        <v>0</v>
      </c>
      <c r="Q8" s="2">
        <f t="shared" si="39"/>
        <v>0</v>
      </c>
      <c r="R8" s="105">
        <f>VLOOKUP($B$1,'Multipliers and Adjustments'!$A$70:$I$86,TRUNC(COLUMN(R$2)/5)+2,FALSE)*SUMIFS('EPA US Data'!$I:$I,'EPA US Data'!$D:$D,'Country Selector'!$A$2,'EPA US Data'!$J:$J,$B$1,'EPA US Data'!$C:$C,R$2,'EPA US Data'!$G:$G,"&gt;="&amp;$A8,'EPA US Data'!$G:$G,"&lt;"&amp;$B8)*unit_conv*'State Downscaling Multipliers'!$B$18</f>
        <v>0</v>
      </c>
      <c r="S8" s="2">
        <f t="shared" ref="S8:V8" si="40">R8+($W8-$R8)/5</f>
        <v>0</v>
      </c>
      <c r="T8" s="2">
        <f t="shared" si="40"/>
        <v>0</v>
      </c>
      <c r="U8" s="2">
        <f t="shared" si="40"/>
        <v>0</v>
      </c>
      <c r="V8" s="2">
        <f t="shared" si="40"/>
        <v>0</v>
      </c>
      <c r="W8" s="105">
        <f>VLOOKUP($B$1,'Multipliers and Adjustments'!$A$70:$I$86,TRUNC(COLUMN(W$2)/5)+2,FALSE)*SUMIFS('EPA US Data'!$I:$I,'EPA US Data'!$D:$D,'Country Selector'!$A$2,'EPA US Data'!$J:$J,$B$1,'EPA US Data'!$C:$C,W$2,'EPA US Data'!$G:$G,"&gt;="&amp;$A8,'EPA US Data'!$G:$G,"&lt;"&amp;$B8)*unit_conv*'State Downscaling Multipliers'!$B$18</f>
        <v>0</v>
      </c>
      <c r="X8" s="2">
        <f t="shared" ref="X8:AA8" si="41">W8+($AB8-$W8)/5</f>
        <v>0</v>
      </c>
      <c r="Y8" s="2">
        <f t="shared" si="41"/>
        <v>0</v>
      </c>
      <c r="Z8" s="2">
        <f t="shared" si="41"/>
        <v>0</v>
      </c>
      <c r="AA8" s="2">
        <f t="shared" si="41"/>
        <v>0</v>
      </c>
      <c r="AB8" s="105">
        <f>VLOOKUP($B$1,'Multipliers and Adjustments'!$A$70:$I$86,TRUNC(COLUMN(AB$2)/5)+2,FALSE)*SUMIFS('EPA US Data'!$I:$I,'EPA US Data'!$D:$D,'Country Selector'!$A$2,'EPA US Data'!$J:$J,$B$1,'EPA US Data'!$C:$C,AB$2,'EPA US Data'!$G:$G,"&gt;="&amp;$A8,'EPA US Data'!$G:$G,"&lt;"&amp;$B8)*unit_conv*'State Downscaling Multipliers'!$B$18</f>
        <v>0</v>
      </c>
      <c r="AC8" s="2">
        <f t="shared" ref="AC8:AF8" si="42">AB8+($AG8-$AB8)/5</f>
        <v>0</v>
      </c>
      <c r="AD8" s="2">
        <f t="shared" si="42"/>
        <v>0</v>
      </c>
      <c r="AE8" s="2">
        <f t="shared" si="42"/>
        <v>0</v>
      </c>
      <c r="AF8" s="2">
        <f t="shared" si="42"/>
        <v>0</v>
      </c>
      <c r="AG8" s="105">
        <f>VLOOKUP($B$1,'Multipliers and Adjustments'!$A$70:$I$86,TRUNC(COLUMN(AG$2)/5)+2,FALSE)*SUMIFS('EPA US Data'!$I:$I,'EPA US Data'!$D:$D,'Country Selector'!$A$2,'EPA US Data'!$J:$J,$B$1,'EPA US Data'!$C:$C,AG$2,'EPA US Data'!$G:$G,"&gt;="&amp;$A8,'EPA US Data'!$G:$G,"&lt;"&amp;$B8)*unit_conv*'State Downscaling Multipliers'!$B$18</f>
        <v>0</v>
      </c>
      <c r="AH8" s="2">
        <f t="shared" ref="AH8:AK8" si="43">AG8+($AL8-$AG8)/5</f>
        <v>0</v>
      </c>
      <c r="AI8" s="2">
        <f t="shared" si="43"/>
        <v>0</v>
      </c>
      <c r="AJ8" s="2">
        <f t="shared" si="43"/>
        <v>0</v>
      </c>
      <c r="AK8" s="2">
        <f t="shared" si="43"/>
        <v>0</v>
      </c>
      <c r="AL8" s="105">
        <f>VLOOKUP($B$1,'Multipliers and Adjustments'!$A$70:$I$86,TRUNC(COLUMN(AL$2)/5)+2,FALSE)*SUMIFS('EPA US Data'!$I:$I,'EPA US Data'!$D:$D,'Country Selector'!$A$2,'EPA US Data'!$J:$J,$B$1,'EPA US Data'!$C:$C,AL$2,'EPA US Data'!$G:$G,"&gt;="&amp;$A8,'EPA US Data'!$G:$G,"&lt;"&amp;$B8)*unit_conv*'State Downscaling Multipliers'!$B$18</f>
        <v>0</v>
      </c>
    </row>
    <row r="9" spans="1:38" x14ac:dyDescent="0.25">
      <c r="A9" s="49">
        <f t="shared" si="8"/>
        <v>-850</v>
      </c>
      <c r="B9" s="49">
        <f t="shared" si="0"/>
        <v>-800</v>
      </c>
      <c r="C9" s="105">
        <f>VLOOKUP($B$1,'Multipliers and Adjustments'!$A$70:$I$86,TRUNC(COLUMN(C$2)/5)+2,FALSE)*SUMIFS('EPA US Data'!$I:$I,'EPA US Data'!$D:$D,'Country Selector'!$A$2,'EPA US Data'!$J:$J,$B$1,'EPA US Data'!$C:$C,C$2,'EPA US Data'!$G:$G,"&gt;="&amp;$A9,'EPA US Data'!$G:$G,"&lt;"&amp;$B9)*unit_conv*'State Downscaling Multipliers'!$B$18</f>
        <v>0</v>
      </c>
      <c r="D9" s="2">
        <f t="shared" ref="D9:G9" si="44">C9+($H9-$C9)/5</f>
        <v>0</v>
      </c>
      <c r="E9" s="2">
        <f t="shared" si="44"/>
        <v>0</v>
      </c>
      <c r="F9" s="2">
        <f t="shared" si="44"/>
        <v>0</v>
      </c>
      <c r="G9" s="2">
        <f t="shared" si="44"/>
        <v>0</v>
      </c>
      <c r="H9" s="105">
        <f>VLOOKUP($B$1,'Multipliers and Adjustments'!$A$70:$I$86,TRUNC(COLUMN(H$2)/5)+2,FALSE)*SUMIFS('EPA US Data'!$I:$I,'EPA US Data'!$D:$D,'Country Selector'!$A$2,'EPA US Data'!$J:$J,$B$1,'EPA US Data'!$C:$C,H$2,'EPA US Data'!$G:$G,"&gt;="&amp;$A9,'EPA US Data'!$G:$G,"&lt;"&amp;$B9)*unit_conv*'State Downscaling Multipliers'!$B$18</f>
        <v>0</v>
      </c>
      <c r="I9" s="2">
        <f t="shared" ref="I9:L9" si="45">H9+($M9-$H9)/5</f>
        <v>0</v>
      </c>
      <c r="J9" s="2">
        <f t="shared" si="45"/>
        <v>0</v>
      </c>
      <c r="K9" s="2">
        <f t="shared" si="45"/>
        <v>0</v>
      </c>
      <c r="L9" s="2">
        <f t="shared" si="45"/>
        <v>0</v>
      </c>
      <c r="M9" s="105">
        <f>VLOOKUP($B$1,'Multipliers and Adjustments'!$A$70:$I$86,TRUNC(COLUMN(M$2)/5)+2,FALSE)*SUMIFS('EPA US Data'!$I:$I,'EPA US Data'!$D:$D,'Country Selector'!$A$2,'EPA US Data'!$J:$J,$B$1,'EPA US Data'!$C:$C,M$2,'EPA US Data'!$G:$G,"&gt;="&amp;$A9,'EPA US Data'!$G:$G,"&lt;"&amp;$B9)*unit_conv*'State Downscaling Multipliers'!$B$18</f>
        <v>0</v>
      </c>
      <c r="N9" s="2">
        <f t="shared" ref="N9:Q9" si="46">M9+($R9-$M9)/5</f>
        <v>0</v>
      </c>
      <c r="O9" s="2">
        <f t="shared" si="46"/>
        <v>0</v>
      </c>
      <c r="P9" s="2">
        <f t="shared" si="46"/>
        <v>0</v>
      </c>
      <c r="Q9" s="2">
        <f t="shared" si="46"/>
        <v>0</v>
      </c>
      <c r="R9" s="105">
        <f>VLOOKUP($B$1,'Multipliers and Adjustments'!$A$70:$I$86,TRUNC(COLUMN(R$2)/5)+2,FALSE)*SUMIFS('EPA US Data'!$I:$I,'EPA US Data'!$D:$D,'Country Selector'!$A$2,'EPA US Data'!$J:$J,$B$1,'EPA US Data'!$C:$C,R$2,'EPA US Data'!$G:$G,"&gt;="&amp;$A9,'EPA US Data'!$G:$G,"&lt;"&amp;$B9)*unit_conv*'State Downscaling Multipliers'!$B$18</f>
        <v>0</v>
      </c>
      <c r="S9" s="2">
        <f t="shared" ref="S9:V9" si="47">R9+($W9-$R9)/5</f>
        <v>0</v>
      </c>
      <c r="T9" s="2">
        <f t="shared" si="47"/>
        <v>0</v>
      </c>
      <c r="U9" s="2">
        <f t="shared" si="47"/>
        <v>0</v>
      </c>
      <c r="V9" s="2">
        <f t="shared" si="47"/>
        <v>0</v>
      </c>
      <c r="W9" s="105">
        <f>VLOOKUP($B$1,'Multipliers and Adjustments'!$A$70:$I$86,TRUNC(COLUMN(W$2)/5)+2,FALSE)*SUMIFS('EPA US Data'!$I:$I,'EPA US Data'!$D:$D,'Country Selector'!$A$2,'EPA US Data'!$J:$J,$B$1,'EPA US Data'!$C:$C,W$2,'EPA US Data'!$G:$G,"&gt;="&amp;$A9,'EPA US Data'!$G:$G,"&lt;"&amp;$B9)*unit_conv*'State Downscaling Multipliers'!$B$18</f>
        <v>0</v>
      </c>
      <c r="X9" s="2">
        <f t="shared" ref="X9:AA9" si="48">W9+($AB9-$W9)/5</f>
        <v>0</v>
      </c>
      <c r="Y9" s="2">
        <f t="shared" si="48"/>
        <v>0</v>
      </c>
      <c r="Z9" s="2">
        <f t="shared" si="48"/>
        <v>0</v>
      </c>
      <c r="AA9" s="2">
        <f t="shared" si="48"/>
        <v>0</v>
      </c>
      <c r="AB9" s="105">
        <f>VLOOKUP($B$1,'Multipliers and Adjustments'!$A$70:$I$86,TRUNC(COLUMN(AB$2)/5)+2,FALSE)*SUMIFS('EPA US Data'!$I:$I,'EPA US Data'!$D:$D,'Country Selector'!$A$2,'EPA US Data'!$J:$J,$B$1,'EPA US Data'!$C:$C,AB$2,'EPA US Data'!$G:$G,"&gt;="&amp;$A9,'EPA US Data'!$G:$G,"&lt;"&amp;$B9)*unit_conv*'State Downscaling Multipliers'!$B$18</f>
        <v>0</v>
      </c>
      <c r="AC9" s="2">
        <f t="shared" ref="AC9:AF9" si="49">AB9+($AG9-$AB9)/5</f>
        <v>0</v>
      </c>
      <c r="AD9" s="2">
        <f t="shared" si="49"/>
        <v>0</v>
      </c>
      <c r="AE9" s="2">
        <f t="shared" si="49"/>
        <v>0</v>
      </c>
      <c r="AF9" s="2">
        <f t="shared" si="49"/>
        <v>0</v>
      </c>
      <c r="AG9" s="105">
        <f>VLOOKUP($B$1,'Multipliers and Adjustments'!$A$70:$I$86,TRUNC(COLUMN(AG$2)/5)+2,FALSE)*SUMIFS('EPA US Data'!$I:$I,'EPA US Data'!$D:$D,'Country Selector'!$A$2,'EPA US Data'!$J:$J,$B$1,'EPA US Data'!$C:$C,AG$2,'EPA US Data'!$G:$G,"&gt;="&amp;$A9,'EPA US Data'!$G:$G,"&lt;"&amp;$B9)*unit_conv*'State Downscaling Multipliers'!$B$18</f>
        <v>0</v>
      </c>
      <c r="AH9" s="2">
        <f t="shared" ref="AH9:AK9" si="50">AG9+($AL9-$AG9)/5</f>
        <v>0</v>
      </c>
      <c r="AI9" s="2">
        <f t="shared" si="50"/>
        <v>0</v>
      </c>
      <c r="AJ9" s="2">
        <f t="shared" si="50"/>
        <v>0</v>
      </c>
      <c r="AK9" s="2">
        <f t="shared" si="50"/>
        <v>0</v>
      </c>
      <c r="AL9" s="105">
        <f>VLOOKUP($B$1,'Multipliers and Adjustments'!$A$70:$I$86,TRUNC(COLUMN(AL$2)/5)+2,FALSE)*SUMIFS('EPA US Data'!$I:$I,'EPA US Data'!$D:$D,'Country Selector'!$A$2,'EPA US Data'!$J:$J,$B$1,'EPA US Data'!$C:$C,AL$2,'EPA US Data'!$G:$G,"&gt;="&amp;$A9,'EPA US Data'!$G:$G,"&lt;"&amp;$B9)*unit_conv*'State Downscaling Multipliers'!$B$18</f>
        <v>0</v>
      </c>
    </row>
    <row r="10" spans="1:38" x14ac:dyDescent="0.25">
      <c r="A10" s="49">
        <f t="shared" si="8"/>
        <v>-800</v>
      </c>
      <c r="B10" s="49">
        <f t="shared" si="0"/>
        <v>-750</v>
      </c>
      <c r="C10" s="105">
        <f>VLOOKUP($B$1,'Multipliers and Adjustments'!$A$70:$I$86,TRUNC(COLUMN(C$2)/5)+2,FALSE)*SUMIFS('EPA US Data'!$I:$I,'EPA US Data'!$D:$D,'Country Selector'!$A$2,'EPA US Data'!$J:$J,$B$1,'EPA US Data'!$C:$C,C$2,'EPA US Data'!$G:$G,"&gt;="&amp;$A10,'EPA US Data'!$G:$G,"&lt;"&amp;$B10)*unit_conv*'State Downscaling Multipliers'!$B$18</f>
        <v>0</v>
      </c>
      <c r="D10" s="2">
        <f t="shared" ref="D10:G10" si="51">C10+($H10-$C10)/5</f>
        <v>0</v>
      </c>
      <c r="E10" s="2">
        <f t="shared" si="51"/>
        <v>0</v>
      </c>
      <c r="F10" s="2">
        <f t="shared" si="51"/>
        <v>0</v>
      </c>
      <c r="G10" s="2">
        <f t="shared" si="51"/>
        <v>0</v>
      </c>
      <c r="H10" s="105">
        <f>VLOOKUP($B$1,'Multipliers and Adjustments'!$A$70:$I$86,TRUNC(COLUMN(H$2)/5)+2,FALSE)*SUMIFS('EPA US Data'!$I:$I,'EPA US Data'!$D:$D,'Country Selector'!$A$2,'EPA US Data'!$J:$J,$B$1,'EPA US Data'!$C:$C,H$2,'EPA US Data'!$G:$G,"&gt;="&amp;$A10,'EPA US Data'!$G:$G,"&lt;"&amp;$B10)*unit_conv*'State Downscaling Multipliers'!$B$18</f>
        <v>0</v>
      </c>
      <c r="I10" s="2">
        <f t="shared" ref="I10:L10" si="52">H10+($M10-$H10)/5</f>
        <v>0</v>
      </c>
      <c r="J10" s="2">
        <f t="shared" si="52"/>
        <v>0</v>
      </c>
      <c r="K10" s="2">
        <f t="shared" si="52"/>
        <v>0</v>
      </c>
      <c r="L10" s="2">
        <f t="shared" si="52"/>
        <v>0</v>
      </c>
      <c r="M10" s="105">
        <f>VLOOKUP($B$1,'Multipliers and Adjustments'!$A$70:$I$86,TRUNC(COLUMN(M$2)/5)+2,FALSE)*SUMIFS('EPA US Data'!$I:$I,'EPA US Data'!$D:$D,'Country Selector'!$A$2,'EPA US Data'!$J:$J,$B$1,'EPA US Data'!$C:$C,M$2,'EPA US Data'!$G:$G,"&gt;="&amp;$A10,'EPA US Data'!$G:$G,"&lt;"&amp;$B10)*unit_conv*'State Downscaling Multipliers'!$B$18</f>
        <v>0</v>
      </c>
      <c r="N10" s="2">
        <f t="shared" ref="N10:Q10" si="53">M10+($R10-$M10)/5</f>
        <v>0</v>
      </c>
      <c r="O10" s="2">
        <f t="shared" si="53"/>
        <v>0</v>
      </c>
      <c r="P10" s="2">
        <f t="shared" si="53"/>
        <v>0</v>
      </c>
      <c r="Q10" s="2">
        <f t="shared" si="53"/>
        <v>0</v>
      </c>
      <c r="R10" s="105">
        <f>VLOOKUP($B$1,'Multipliers and Adjustments'!$A$70:$I$86,TRUNC(COLUMN(R$2)/5)+2,FALSE)*SUMIFS('EPA US Data'!$I:$I,'EPA US Data'!$D:$D,'Country Selector'!$A$2,'EPA US Data'!$J:$J,$B$1,'EPA US Data'!$C:$C,R$2,'EPA US Data'!$G:$G,"&gt;="&amp;$A10,'EPA US Data'!$G:$G,"&lt;"&amp;$B10)*unit_conv*'State Downscaling Multipliers'!$B$18</f>
        <v>0</v>
      </c>
      <c r="S10" s="2">
        <f t="shared" ref="S10:V10" si="54">R10+($W10-$R10)/5</f>
        <v>0</v>
      </c>
      <c r="T10" s="2">
        <f t="shared" si="54"/>
        <v>0</v>
      </c>
      <c r="U10" s="2">
        <f t="shared" si="54"/>
        <v>0</v>
      </c>
      <c r="V10" s="2">
        <f t="shared" si="54"/>
        <v>0</v>
      </c>
      <c r="W10" s="105">
        <f>VLOOKUP($B$1,'Multipliers and Adjustments'!$A$70:$I$86,TRUNC(COLUMN(W$2)/5)+2,FALSE)*SUMIFS('EPA US Data'!$I:$I,'EPA US Data'!$D:$D,'Country Selector'!$A$2,'EPA US Data'!$J:$J,$B$1,'EPA US Data'!$C:$C,W$2,'EPA US Data'!$G:$G,"&gt;="&amp;$A10,'EPA US Data'!$G:$G,"&lt;"&amp;$B10)*unit_conv*'State Downscaling Multipliers'!$B$18</f>
        <v>0</v>
      </c>
      <c r="X10" s="2">
        <f t="shared" ref="X10:AA10" si="55">W10+($AB10-$W10)/5</f>
        <v>0</v>
      </c>
      <c r="Y10" s="2">
        <f t="shared" si="55"/>
        <v>0</v>
      </c>
      <c r="Z10" s="2">
        <f t="shared" si="55"/>
        <v>0</v>
      </c>
      <c r="AA10" s="2">
        <f t="shared" si="55"/>
        <v>0</v>
      </c>
      <c r="AB10" s="105">
        <f>VLOOKUP($B$1,'Multipliers and Adjustments'!$A$70:$I$86,TRUNC(COLUMN(AB$2)/5)+2,FALSE)*SUMIFS('EPA US Data'!$I:$I,'EPA US Data'!$D:$D,'Country Selector'!$A$2,'EPA US Data'!$J:$J,$B$1,'EPA US Data'!$C:$C,AB$2,'EPA US Data'!$G:$G,"&gt;="&amp;$A10,'EPA US Data'!$G:$G,"&lt;"&amp;$B10)*unit_conv*'State Downscaling Multipliers'!$B$18</f>
        <v>0</v>
      </c>
      <c r="AC10" s="2">
        <f t="shared" ref="AC10:AF10" si="56">AB10+($AG10-$AB10)/5</f>
        <v>0</v>
      </c>
      <c r="AD10" s="2">
        <f t="shared" si="56"/>
        <v>0</v>
      </c>
      <c r="AE10" s="2">
        <f t="shared" si="56"/>
        <v>0</v>
      </c>
      <c r="AF10" s="2">
        <f t="shared" si="56"/>
        <v>0</v>
      </c>
      <c r="AG10" s="105">
        <f>VLOOKUP($B$1,'Multipliers and Adjustments'!$A$70:$I$86,TRUNC(COLUMN(AG$2)/5)+2,FALSE)*SUMIFS('EPA US Data'!$I:$I,'EPA US Data'!$D:$D,'Country Selector'!$A$2,'EPA US Data'!$J:$J,$B$1,'EPA US Data'!$C:$C,AG$2,'EPA US Data'!$G:$G,"&gt;="&amp;$A10,'EPA US Data'!$G:$G,"&lt;"&amp;$B10)*unit_conv*'State Downscaling Multipliers'!$B$18</f>
        <v>0</v>
      </c>
      <c r="AH10" s="2">
        <f t="shared" ref="AH10:AK10" si="57">AG10+($AL10-$AG10)/5</f>
        <v>0</v>
      </c>
      <c r="AI10" s="2">
        <f t="shared" si="57"/>
        <v>0</v>
      </c>
      <c r="AJ10" s="2">
        <f t="shared" si="57"/>
        <v>0</v>
      </c>
      <c r="AK10" s="2">
        <f t="shared" si="57"/>
        <v>0</v>
      </c>
      <c r="AL10" s="105">
        <f>VLOOKUP($B$1,'Multipliers and Adjustments'!$A$70:$I$86,TRUNC(COLUMN(AL$2)/5)+2,FALSE)*SUMIFS('EPA US Data'!$I:$I,'EPA US Data'!$D:$D,'Country Selector'!$A$2,'EPA US Data'!$J:$J,$B$1,'EPA US Data'!$C:$C,AL$2,'EPA US Data'!$G:$G,"&gt;="&amp;$A10,'EPA US Data'!$G:$G,"&lt;"&amp;$B10)*unit_conv*'State Downscaling Multipliers'!$B$18</f>
        <v>0</v>
      </c>
    </row>
    <row r="11" spans="1:38" x14ac:dyDescent="0.25">
      <c r="A11" s="49">
        <f t="shared" si="8"/>
        <v>-750</v>
      </c>
      <c r="B11" s="49">
        <f t="shared" si="0"/>
        <v>-700</v>
      </c>
      <c r="C11" s="105">
        <f>VLOOKUP($B$1,'Multipliers and Adjustments'!$A$70:$I$86,TRUNC(COLUMN(C$2)/5)+2,FALSE)*SUMIFS('EPA US Data'!$I:$I,'EPA US Data'!$D:$D,'Country Selector'!$A$2,'EPA US Data'!$J:$J,$B$1,'EPA US Data'!$C:$C,C$2,'EPA US Data'!$G:$G,"&gt;="&amp;$A11,'EPA US Data'!$G:$G,"&lt;"&amp;$B11)*unit_conv*'State Downscaling Multipliers'!$B$18</f>
        <v>0</v>
      </c>
      <c r="D11" s="2">
        <f t="shared" ref="D11:G11" si="58">C11+($H11-$C11)/5</f>
        <v>0</v>
      </c>
      <c r="E11" s="2">
        <f t="shared" si="58"/>
        <v>0</v>
      </c>
      <c r="F11" s="2">
        <f t="shared" si="58"/>
        <v>0</v>
      </c>
      <c r="G11" s="2">
        <f t="shared" si="58"/>
        <v>0</v>
      </c>
      <c r="H11" s="105">
        <f>VLOOKUP($B$1,'Multipliers and Adjustments'!$A$70:$I$86,TRUNC(COLUMN(H$2)/5)+2,FALSE)*SUMIFS('EPA US Data'!$I:$I,'EPA US Data'!$D:$D,'Country Selector'!$A$2,'EPA US Data'!$J:$J,$B$1,'EPA US Data'!$C:$C,H$2,'EPA US Data'!$G:$G,"&gt;="&amp;$A11,'EPA US Data'!$G:$G,"&lt;"&amp;$B11)*unit_conv*'State Downscaling Multipliers'!$B$18</f>
        <v>0</v>
      </c>
      <c r="I11" s="2">
        <f t="shared" ref="I11:L11" si="59">H11+($M11-$H11)/5</f>
        <v>0</v>
      </c>
      <c r="J11" s="2">
        <f t="shared" si="59"/>
        <v>0</v>
      </c>
      <c r="K11" s="2">
        <f t="shared" si="59"/>
        <v>0</v>
      </c>
      <c r="L11" s="2">
        <f t="shared" si="59"/>
        <v>0</v>
      </c>
      <c r="M11" s="105">
        <f>VLOOKUP($B$1,'Multipliers and Adjustments'!$A$70:$I$86,TRUNC(COLUMN(M$2)/5)+2,FALSE)*SUMIFS('EPA US Data'!$I:$I,'EPA US Data'!$D:$D,'Country Selector'!$A$2,'EPA US Data'!$J:$J,$B$1,'EPA US Data'!$C:$C,M$2,'EPA US Data'!$G:$G,"&gt;="&amp;$A11,'EPA US Data'!$G:$G,"&lt;"&amp;$B11)*unit_conv*'State Downscaling Multipliers'!$B$18</f>
        <v>0</v>
      </c>
      <c r="N11" s="2">
        <f t="shared" ref="N11:Q11" si="60">M11+($R11-$M11)/5</f>
        <v>0</v>
      </c>
      <c r="O11" s="2">
        <f t="shared" si="60"/>
        <v>0</v>
      </c>
      <c r="P11" s="2">
        <f t="shared" si="60"/>
        <v>0</v>
      </c>
      <c r="Q11" s="2">
        <f t="shared" si="60"/>
        <v>0</v>
      </c>
      <c r="R11" s="105">
        <f>VLOOKUP($B$1,'Multipliers and Adjustments'!$A$70:$I$86,TRUNC(COLUMN(R$2)/5)+2,FALSE)*SUMIFS('EPA US Data'!$I:$I,'EPA US Data'!$D:$D,'Country Selector'!$A$2,'EPA US Data'!$J:$J,$B$1,'EPA US Data'!$C:$C,R$2,'EPA US Data'!$G:$G,"&gt;="&amp;$A11,'EPA US Data'!$G:$G,"&lt;"&amp;$B11)*unit_conv*'State Downscaling Multipliers'!$B$18</f>
        <v>0</v>
      </c>
      <c r="S11" s="2">
        <f t="shared" ref="S11:V11" si="61">R11+($W11-$R11)/5</f>
        <v>0</v>
      </c>
      <c r="T11" s="2">
        <f t="shared" si="61"/>
        <v>0</v>
      </c>
      <c r="U11" s="2">
        <f t="shared" si="61"/>
        <v>0</v>
      </c>
      <c r="V11" s="2">
        <f t="shared" si="61"/>
        <v>0</v>
      </c>
      <c r="W11" s="105">
        <f>VLOOKUP($B$1,'Multipliers and Adjustments'!$A$70:$I$86,TRUNC(COLUMN(W$2)/5)+2,FALSE)*SUMIFS('EPA US Data'!$I:$I,'EPA US Data'!$D:$D,'Country Selector'!$A$2,'EPA US Data'!$J:$J,$B$1,'EPA US Data'!$C:$C,W$2,'EPA US Data'!$G:$G,"&gt;="&amp;$A11,'EPA US Data'!$G:$G,"&lt;"&amp;$B11)*unit_conv*'State Downscaling Multipliers'!$B$18</f>
        <v>0</v>
      </c>
      <c r="X11" s="2">
        <f t="shared" ref="X11:AA11" si="62">W11+($AB11-$W11)/5</f>
        <v>0</v>
      </c>
      <c r="Y11" s="2">
        <f t="shared" si="62"/>
        <v>0</v>
      </c>
      <c r="Z11" s="2">
        <f t="shared" si="62"/>
        <v>0</v>
      </c>
      <c r="AA11" s="2">
        <f t="shared" si="62"/>
        <v>0</v>
      </c>
      <c r="AB11" s="105">
        <f>VLOOKUP($B$1,'Multipliers and Adjustments'!$A$70:$I$86,TRUNC(COLUMN(AB$2)/5)+2,FALSE)*SUMIFS('EPA US Data'!$I:$I,'EPA US Data'!$D:$D,'Country Selector'!$A$2,'EPA US Data'!$J:$J,$B$1,'EPA US Data'!$C:$C,AB$2,'EPA US Data'!$G:$G,"&gt;="&amp;$A11,'EPA US Data'!$G:$G,"&lt;"&amp;$B11)*unit_conv*'State Downscaling Multipliers'!$B$18</f>
        <v>0</v>
      </c>
      <c r="AC11" s="2">
        <f t="shared" ref="AC11:AF11" si="63">AB11+($AG11-$AB11)/5</f>
        <v>0</v>
      </c>
      <c r="AD11" s="2">
        <f t="shared" si="63"/>
        <v>0</v>
      </c>
      <c r="AE11" s="2">
        <f t="shared" si="63"/>
        <v>0</v>
      </c>
      <c r="AF11" s="2">
        <f t="shared" si="63"/>
        <v>0</v>
      </c>
      <c r="AG11" s="105">
        <f>VLOOKUP($B$1,'Multipliers and Adjustments'!$A$70:$I$86,TRUNC(COLUMN(AG$2)/5)+2,FALSE)*SUMIFS('EPA US Data'!$I:$I,'EPA US Data'!$D:$D,'Country Selector'!$A$2,'EPA US Data'!$J:$J,$B$1,'EPA US Data'!$C:$C,AG$2,'EPA US Data'!$G:$G,"&gt;="&amp;$A11,'EPA US Data'!$G:$G,"&lt;"&amp;$B11)*unit_conv*'State Downscaling Multipliers'!$B$18</f>
        <v>0</v>
      </c>
      <c r="AH11" s="2">
        <f t="shared" ref="AH11:AK11" si="64">AG11+($AL11-$AG11)/5</f>
        <v>0</v>
      </c>
      <c r="AI11" s="2">
        <f t="shared" si="64"/>
        <v>0</v>
      </c>
      <c r="AJ11" s="2">
        <f t="shared" si="64"/>
        <v>0</v>
      </c>
      <c r="AK11" s="2">
        <f t="shared" si="64"/>
        <v>0</v>
      </c>
      <c r="AL11" s="105">
        <f>VLOOKUP($B$1,'Multipliers and Adjustments'!$A$70:$I$86,TRUNC(COLUMN(AL$2)/5)+2,FALSE)*SUMIFS('EPA US Data'!$I:$I,'EPA US Data'!$D:$D,'Country Selector'!$A$2,'EPA US Data'!$J:$J,$B$1,'EPA US Data'!$C:$C,AL$2,'EPA US Data'!$G:$G,"&gt;="&amp;$A11,'EPA US Data'!$G:$G,"&lt;"&amp;$B11)*unit_conv*'State Downscaling Multipliers'!$B$18</f>
        <v>0</v>
      </c>
    </row>
    <row r="12" spans="1:38" x14ac:dyDescent="0.25">
      <c r="A12" s="49">
        <f t="shared" si="8"/>
        <v>-700</v>
      </c>
      <c r="B12" s="49">
        <f t="shared" si="0"/>
        <v>-650</v>
      </c>
      <c r="C12" s="105">
        <f>VLOOKUP($B$1,'Multipliers and Adjustments'!$A$70:$I$86,TRUNC(COLUMN(C$2)/5)+2,FALSE)*SUMIFS('EPA US Data'!$I:$I,'EPA US Data'!$D:$D,'Country Selector'!$A$2,'EPA US Data'!$J:$J,$B$1,'EPA US Data'!$C:$C,C$2,'EPA US Data'!$G:$G,"&gt;="&amp;$A12,'EPA US Data'!$G:$G,"&lt;"&amp;$B12)*unit_conv*'State Downscaling Multipliers'!$B$18</f>
        <v>0</v>
      </c>
      <c r="D12" s="2">
        <f t="shared" ref="D12:G12" si="65">C12+($H12-$C12)/5</f>
        <v>0</v>
      </c>
      <c r="E12" s="2">
        <f t="shared" si="65"/>
        <v>0</v>
      </c>
      <c r="F12" s="2">
        <f t="shared" si="65"/>
        <v>0</v>
      </c>
      <c r="G12" s="2">
        <f t="shared" si="65"/>
        <v>0</v>
      </c>
      <c r="H12" s="105">
        <f>VLOOKUP($B$1,'Multipliers and Adjustments'!$A$70:$I$86,TRUNC(COLUMN(H$2)/5)+2,FALSE)*SUMIFS('EPA US Data'!$I:$I,'EPA US Data'!$D:$D,'Country Selector'!$A$2,'EPA US Data'!$J:$J,$B$1,'EPA US Data'!$C:$C,H$2,'EPA US Data'!$G:$G,"&gt;="&amp;$A12,'EPA US Data'!$G:$G,"&lt;"&amp;$B12)*unit_conv*'State Downscaling Multipliers'!$B$18</f>
        <v>0</v>
      </c>
      <c r="I12" s="2">
        <f t="shared" ref="I12:L12" si="66">H12+($M12-$H12)/5</f>
        <v>0</v>
      </c>
      <c r="J12" s="2">
        <f t="shared" si="66"/>
        <v>0</v>
      </c>
      <c r="K12" s="2">
        <f t="shared" si="66"/>
        <v>0</v>
      </c>
      <c r="L12" s="2">
        <f t="shared" si="66"/>
        <v>0</v>
      </c>
      <c r="M12" s="105">
        <f>VLOOKUP($B$1,'Multipliers and Adjustments'!$A$70:$I$86,TRUNC(COLUMN(M$2)/5)+2,FALSE)*SUMIFS('EPA US Data'!$I:$I,'EPA US Data'!$D:$D,'Country Selector'!$A$2,'EPA US Data'!$J:$J,$B$1,'EPA US Data'!$C:$C,M$2,'EPA US Data'!$G:$G,"&gt;="&amp;$A12,'EPA US Data'!$G:$G,"&lt;"&amp;$B12)*unit_conv*'State Downscaling Multipliers'!$B$18</f>
        <v>0</v>
      </c>
      <c r="N12" s="2">
        <f t="shared" ref="N12:Q12" si="67">M12+($R12-$M12)/5</f>
        <v>0</v>
      </c>
      <c r="O12" s="2">
        <f t="shared" si="67"/>
        <v>0</v>
      </c>
      <c r="P12" s="2">
        <f t="shared" si="67"/>
        <v>0</v>
      </c>
      <c r="Q12" s="2">
        <f t="shared" si="67"/>
        <v>0</v>
      </c>
      <c r="R12" s="105">
        <f>VLOOKUP($B$1,'Multipliers and Adjustments'!$A$70:$I$86,TRUNC(COLUMN(R$2)/5)+2,FALSE)*SUMIFS('EPA US Data'!$I:$I,'EPA US Data'!$D:$D,'Country Selector'!$A$2,'EPA US Data'!$J:$J,$B$1,'EPA US Data'!$C:$C,R$2,'EPA US Data'!$G:$G,"&gt;="&amp;$A12,'EPA US Data'!$G:$G,"&lt;"&amp;$B12)*unit_conv*'State Downscaling Multipliers'!$B$18</f>
        <v>0</v>
      </c>
      <c r="S12" s="2">
        <f t="shared" ref="S12:V12" si="68">R12+($W12-$R12)/5</f>
        <v>0</v>
      </c>
      <c r="T12" s="2">
        <f t="shared" si="68"/>
        <v>0</v>
      </c>
      <c r="U12" s="2">
        <f t="shared" si="68"/>
        <v>0</v>
      </c>
      <c r="V12" s="2">
        <f t="shared" si="68"/>
        <v>0</v>
      </c>
      <c r="W12" s="105">
        <f>VLOOKUP($B$1,'Multipliers and Adjustments'!$A$70:$I$86,TRUNC(COLUMN(W$2)/5)+2,FALSE)*SUMIFS('EPA US Data'!$I:$I,'EPA US Data'!$D:$D,'Country Selector'!$A$2,'EPA US Data'!$J:$J,$B$1,'EPA US Data'!$C:$C,W$2,'EPA US Data'!$G:$G,"&gt;="&amp;$A12,'EPA US Data'!$G:$G,"&lt;"&amp;$B12)*unit_conv*'State Downscaling Multipliers'!$B$18</f>
        <v>0</v>
      </c>
      <c r="X12" s="2">
        <f t="shared" ref="X12:AA12" si="69">W12+($AB12-$W12)/5</f>
        <v>0</v>
      </c>
      <c r="Y12" s="2">
        <f t="shared" si="69"/>
        <v>0</v>
      </c>
      <c r="Z12" s="2">
        <f t="shared" si="69"/>
        <v>0</v>
      </c>
      <c r="AA12" s="2">
        <f t="shared" si="69"/>
        <v>0</v>
      </c>
      <c r="AB12" s="105">
        <f>VLOOKUP($B$1,'Multipliers and Adjustments'!$A$70:$I$86,TRUNC(COLUMN(AB$2)/5)+2,FALSE)*SUMIFS('EPA US Data'!$I:$I,'EPA US Data'!$D:$D,'Country Selector'!$A$2,'EPA US Data'!$J:$J,$B$1,'EPA US Data'!$C:$C,AB$2,'EPA US Data'!$G:$G,"&gt;="&amp;$A12,'EPA US Data'!$G:$G,"&lt;"&amp;$B12)*unit_conv*'State Downscaling Multipliers'!$B$18</f>
        <v>0</v>
      </c>
      <c r="AC12" s="2">
        <f t="shared" ref="AC12:AF12" si="70">AB12+($AG12-$AB12)/5</f>
        <v>0</v>
      </c>
      <c r="AD12" s="2">
        <f t="shared" si="70"/>
        <v>0</v>
      </c>
      <c r="AE12" s="2">
        <f t="shared" si="70"/>
        <v>0</v>
      </c>
      <c r="AF12" s="2">
        <f t="shared" si="70"/>
        <v>0</v>
      </c>
      <c r="AG12" s="105">
        <f>VLOOKUP($B$1,'Multipliers and Adjustments'!$A$70:$I$86,TRUNC(COLUMN(AG$2)/5)+2,FALSE)*SUMIFS('EPA US Data'!$I:$I,'EPA US Data'!$D:$D,'Country Selector'!$A$2,'EPA US Data'!$J:$J,$B$1,'EPA US Data'!$C:$C,AG$2,'EPA US Data'!$G:$G,"&gt;="&amp;$A12,'EPA US Data'!$G:$G,"&lt;"&amp;$B12)*unit_conv*'State Downscaling Multipliers'!$B$18</f>
        <v>0</v>
      </c>
      <c r="AH12" s="2">
        <f t="shared" ref="AH12:AK12" si="71">AG12+($AL12-$AG12)/5</f>
        <v>0</v>
      </c>
      <c r="AI12" s="2">
        <f t="shared" si="71"/>
        <v>0</v>
      </c>
      <c r="AJ12" s="2">
        <f t="shared" si="71"/>
        <v>0</v>
      </c>
      <c r="AK12" s="2">
        <f t="shared" si="71"/>
        <v>0</v>
      </c>
      <c r="AL12" s="105">
        <f>VLOOKUP($B$1,'Multipliers and Adjustments'!$A$70:$I$86,TRUNC(COLUMN(AL$2)/5)+2,FALSE)*SUMIFS('EPA US Data'!$I:$I,'EPA US Data'!$D:$D,'Country Selector'!$A$2,'EPA US Data'!$J:$J,$B$1,'EPA US Data'!$C:$C,AL$2,'EPA US Data'!$G:$G,"&gt;="&amp;$A12,'EPA US Data'!$G:$G,"&lt;"&amp;$B12)*unit_conv*'State Downscaling Multipliers'!$B$18</f>
        <v>0</v>
      </c>
    </row>
    <row r="13" spans="1:38" x14ac:dyDescent="0.25">
      <c r="A13" s="49">
        <f t="shared" si="8"/>
        <v>-650</v>
      </c>
      <c r="B13" s="49">
        <f t="shared" si="0"/>
        <v>-600</v>
      </c>
      <c r="C13" s="105">
        <f>VLOOKUP($B$1,'Multipliers and Adjustments'!$A$70:$I$86,TRUNC(COLUMN(C$2)/5)+2,FALSE)*SUMIFS('EPA US Data'!$I:$I,'EPA US Data'!$D:$D,'Country Selector'!$A$2,'EPA US Data'!$J:$J,$B$1,'EPA US Data'!$C:$C,C$2,'EPA US Data'!$G:$G,"&gt;="&amp;$A13,'EPA US Data'!$G:$G,"&lt;"&amp;$B13)*unit_conv*'State Downscaling Multipliers'!$B$18</f>
        <v>0</v>
      </c>
      <c r="D13" s="2">
        <f t="shared" ref="D13:G13" si="72">C13+($H13-$C13)/5</f>
        <v>0</v>
      </c>
      <c r="E13" s="2">
        <f t="shared" si="72"/>
        <v>0</v>
      </c>
      <c r="F13" s="2">
        <f t="shared" si="72"/>
        <v>0</v>
      </c>
      <c r="G13" s="2">
        <f t="shared" si="72"/>
        <v>0</v>
      </c>
      <c r="H13" s="105">
        <f>VLOOKUP($B$1,'Multipliers and Adjustments'!$A$70:$I$86,TRUNC(COLUMN(H$2)/5)+2,FALSE)*SUMIFS('EPA US Data'!$I:$I,'EPA US Data'!$D:$D,'Country Selector'!$A$2,'EPA US Data'!$J:$J,$B$1,'EPA US Data'!$C:$C,H$2,'EPA US Data'!$G:$G,"&gt;="&amp;$A13,'EPA US Data'!$G:$G,"&lt;"&amp;$B13)*unit_conv*'State Downscaling Multipliers'!$B$18</f>
        <v>0</v>
      </c>
      <c r="I13" s="2">
        <f t="shared" ref="I13:L13" si="73">H13+($M13-$H13)/5</f>
        <v>0</v>
      </c>
      <c r="J13" s="2">
        <f t="shared" si="73"/>
        <v>0</v>
      </c>
      <c r="K13" s="2">
        <f t="shared" si="73"/>
        <v>0</v>
      </c>
      <c r="L13" s="2">
        <f t="shared" si="73"/>
        <v>0</v>
      </c>
      <c r="M13" s="105">
        <f>VLOOKUP($B$1,'Multipliers and Adjustments'!$A$70:$I$86,TRUNC(COLUMN(M$2)/5)+2,FALSE)*SUMIFS('EPA US Data'!$I:$I,'EPA US Data'!$D:$D,'Country Selector'!$A$2,'EPA US Data'!$J:$J,$B$1,'EPA US Data'!$C:$C,M$2,'EPA US Data'!$G:$G,"&gt;="&amp;$A13,'EPA US Data'!$G:$G,"&lt;"&amp;$B13)*unit_conv*'State Downscaling Multipliers'!$B$18</f>
        <v>0</v>
      </c>
      <c r="N13" s="2">
        <f t="shared" ref="N13:Q13" si="74">M13+($R13-$M13)/5</f>
        <v>0</v>
      </c>
      <c r="O13" s="2">
        <f t="shared" si="74"/>
        <v>0</v>
      </c>
      <c r="P13" s="2">
        <f t="shared" si="74"/>
        <v>0</v>
      </c>
      <c r="Q13" s="2">
        <f t="shared" si="74"/>
        <v>0</v>
      </c>
      <c r="R13" s="105">
        <f>VLOOKUP($B$1,'Multipliers and Adjustments'!$A$70:$I$86,TRUNC(COLUMN(R$2)/5)+2,FALSE)*SUMIFS('EPA US Data'!$I:$I,'EPA US Data'!$D:$D,'Country Selector'!$A$2,'EPA US Data'!$J:$J,$B$1,'EPA US Data'!$C:$C,R$2,'EPA US Data'!$G:$G,"&gt;="&amp;$A13,'EPA US Data'!$G:$G,"&lt;"&amp;$B13)*unit_conv*'State Downscaling Multipliers'!$B$18</f>
        <v>0</v>
      </c>
      <c r="S13" s="2">
        <f t="shared" ref="S13:V13" si="75">R13+($W13-$R13)/5</f>
        <v>0</v>
      </c>
      <c r="T13" s="2">
        <f t="shared" si="75"/>
        <v>0</v>
      </c>
      <c r="U13" s="2">
        <f t="shared" si="75"/>
        <v>0</v>
      </c>
      <c r="V13" s="2">
        <f t="shared" si="75"/>
        <v>0</v>
      </c>
      <c r="W13" s="105">
        <f>VLOOKUP($B$1,'Multipliers and Adjustments'!$A$70:$I$86,TRUNC(COLUMN(W$2)/5)+2,FALSE)*SUMIFS('EPA US Data'!$I:$I,'EPA US Data'!$D:$D,'Country Selector'!$A$2,'EPA US Data'!$J:$J,$B$1,'EPA US Data'!$C:$C,W$2,'EPA US Data'!$G:$G,"&gt;="&amp;$A13,'EPA US Data'!$G:$G,"&lt;"&amp;$B13)*unit_conv*'State Downscaling Multipliers'!$B$18</f>
        <v>0</v>
      </c>
      <c r="X13" s="2">
        <f t="shared" ref="X13:AA13" si="76">W13+($AB13-$W13)/5</f>
        <v>0</v>
      </c>
      <c r="Y13" s="2">
        <f t="shared" si="76"/>
        <v>0</v>
      </c>
      <c r="Z13" s="2">
        <f t="shared" si="76"/>
        <v>0</v>
      </c>
      <c r="AA13" s="2">
        <f t="shared" si="76"/>
        <v>0</v>
      </c>
      <c r="AB13" s="105">
        <f>VLOOKUP($B$1,'Multipliers and Adjustments'!$A$70:$I$86,TRUNC(COLUMN(AB$2)/5)+2,FALSE)*SUMIFS('EPA US Data'!$I:$I,'EPA US Data'!$D:$D,'Country Selector'!$A$2,'EPA US Data'!$J:$J,$B$1,'EPA US Data'!$C:$C,AB$2,'EPA US Data'!$G:$G,"&gt;="&amp;$A13,'EPA US Data'!$G:$G,"&lt;"&amp;$B13)*unit_conv*'State Downscaling Multipliers'!$B$18</f>
        <v>0</v>
      </c>
      <c r="AC13" s="2">
        <f t="shared" ref="AC13:AF13" si="77">AB13+($AG13-$AB13)/5</f>
        <v>0</v>
      </c>
      <c r="AD13" s="2">
        <f t="shared" si="77"/>
        <v>0</v>
      </c>
      <c r="AE13" s="2">
        <f t="shared" si="77"/>
        <v>0</v>
      </c>
      <c r="AF13" s="2">
        <f t="shared" si="77"/>
        <v>0</v>
      </c>
      <c r="AG13" s="105">
        <f>VLOOKUP($B$1,'Multipliers and Adjustments'!$A$70:$I$86,TRUNC(COLUMN(AG$2)/5)+2,FALSE)*SUMIFS('EPA US Data'!$I:$I,'EPA US Data'!$D:$D,'Country Selector'!$A$2,'EPA US Data'!$J:$J,$B$1,'EPA US Data'!$C:$C,AG$2,'EPA US Data'!$G:$G,"&gt;="&amp;$A13,'EPA US Data'!$G:$G,"&lt;"&amp;$B13)*unit_conv*'State Downscaling Multipliers'!$B$18</f>
        <v>0</v>
      </c>
      <c r="AH13" s="2">
        <f t="shared" ref="AH13:AK13" si="78">AG13+($AL13-$AG13)/5</f>
        <v>0</v>
      </c>
      <c r="AI13" s="2">
        <f t="shared" si="78"/>
        <v>0</v>
      </c>
      <c r="AJ13" s="2">
        <f t="shared" si="78"/>
        <v>0</v>
      </c>
      <c r="AK13" s="2">
        <f t="shared" si="78"/>
        <v>0</v>
      </c>
      <c r="AL13" s="105">
        <f>VLOOKUP($B$1,'Multipliers and Adjustments'!$A$70:$I$86,TRUNC(COLUMN(AL$2)/5)+2,FALSE)*SUMIFS('EPA US Data'!$I:$I,'EPA US Data'!$D:$D,'Country Selector'!$A$2,'EPA US Data'!$J:$J,$B$1,'EPA US Data'!$C:$C,AL$2,'EPA US Data'!$G:$G,"&gt;="&amp;$A13,'EPA US Data'!$G:$G,"&lt;"&amp;$B13)*unit_conv*'State Downscaling Multipliers'!$B$18</f>
        <v>0</v>
      </c>
    </row>
    <row r="14" spans="1:38" x14ac:dyDescent="0.25">
      <c r="A14" s="49">
        <f t="shared" si="8"/>
        <v>-600</v>
      </c>
      <c r="B14" s="49">
        <f t="shared" si="0"/>
        <v>-550</v>
      </c>
      <c r="C14" s="105">
        <f>VLOOKUP($B$1,'Multipliers and Adjustments'!$A$70:$I$86,TRUNC(COLUMN(C$2)/5)+2,FALSE)*SUMIFS('EPA US Data'!$I:$I,'EPA US Data'!$D:$D,'Country Selector'!$A$2,'EPA US Data'!$J:$J,$B$1,'EPA US Data'!$C:$C,C$2,'EPA US Data'!$G:$G,"&gt;="&amp;$A14,'EPA US Data'!$G:$G,"&lt;"&amp;$B14)*unit_conv*'State Downscaling Multipliers'!$B$18</f>
        <v>0</v>
      </c>
      <c r="D14" s="2">
        <f t="shared" ref="D14:G14" si="79">C14+($H14-$C14)/5</f>
        <v>0</v>
      </c>
      <c r="E14" s="2">
        <f t="shared" si="79"/>
        <v>0</v>
      </c>
      <c r="F14" s="2">
        <f t="shared" si="79"/>
        <v>0</v>
      </c>
      <c r="G14" s="2">
        <f t="shared" si="79"/>
        <v>0</v>
      </c>
      <c r="H14" s="105">
        <f>VLOOKUP($B$1,'Multipliers and Adjustments'!$A$70:$I$86,TRUNC(COLUMN(H$2)/5)+2,FALSE)*SUMIFS('EPA US Data'!$I:$I,'EPA US Data'!$D:$D,'Country Selector'!$A$2,'EPA US Data'!$J:$J,$B$1,'EPA US Data'!$C:$C,H$2,'EPA US Data'!$G:$G,"&gt;="&amp;$A14,'EPA US Data'!$G:$G,"&lt;"&amp;$B14)*unit_conv*'State Downscaling Multipliers'!$B$18</f>
        <v>0</v>
      </c>
      <c r="I14" s="2">
        <f t="shared" ref="I14:L14" si="80">H14+($M14-$H14)/5</f>
        <v>0</v>
      </c>
      <c r="J14" s="2">
        <f t="shared" si="80"/>
        <v>0</v>
      </c>
      <c r="K14" s="2">
        <f t="shared" si="80"/>
        <v>0</v>
      </c>
      <c r="L14" s="2">
        <f t="shared" si="80"/>
        <v>0</v>
      </c>
      <c r="M14" s="105">
        <f>VLOOKUP($B$1,'Multipliers and Adjustments'!$A$70:$I$86,TRUNC(COLUMN(M$2)/5)+2,FALSE)*SUMIFS('EPA US Data'!$I:$I,'EPA US Data'!$D:$D,'Country Selector'!$A$2,'EPA US Data'!$J:$J,$B$1,'EPA US Data'!$C:$C,M$2,'EPA US Data'!$G:$G,"&gt;="&amp;$A14,'EPA US Data'!$G:$G,"&lt;"&amp;$B14)*unit_conv*'State Downscaling Multipliers'!$B$18</f>
        <v>0</v>
      </c>
      <c r="N14" s="2">
        <f t="shared" ref="N14:Q14" si="81">M14+($R14-$M14)/5</f>
        <v>0</v>
      </c>
      <c r="O14" s="2">
        <f t="shared" si="81"/>
        <v>0</v>
      </c>
      <c r="P14" s="2">
        <f t="shared" si="81"/>
        <v>0</v>
      </c>
      <c r="Q14" s="2">
        <f t="shared" si="81"/>
        <v>0</v>
      </c>
      <c r="R14" s="105">
        <f>VLOOKUP($B$1,'Multipliers and Adjustments'!$A$70:$I$86,TRUNC(COLUMN(R$2)/5)+2,FALSE)*SUMIFS('EPA US Data'!$I:$I,'EPA US Data'!$D:$D,'Country Selector'!$A$2,'EPA US Data'!$J:$J,$B$1,'EPA US Data'!$C:$C,R$2,'EPA US Data'!$G:$G,"&gt;="&amp;$A14,'EPA US Data'!$G:$G,"&lt;"&amp;$B14)*unit_conv*'State Downscaling Multipliers'!$B$18</f>
        <v>0</v>
      </c>
      <c r="S14" s="2">
        <f t="shared" ref="S14:V14" si="82">R14+($W14-$R14)/5</f>
        <v>0</v>
      </c>
      <c r="T14" s="2">
        <f t="shared" si="82"/>
        <v>0</v>
      </c>
      <c r="U14" s="2">
        <f t="shared" si="82"/>
        <v>0</v>
      </c>
      <c r="V14" s="2">
        <f t="shared" si="82"/>
        <v>0</v>
      </c>
      <c r="W14" s="105">
        <f>VLOOKUP($B$1,'Multipliers and Adjustments'!$A$70:$I$86,TRUNC(COLUMN(W$2)/5)+2,FALSE)*SUMIFS('EPA US Data'!$I:$I,'EPA US Data'!$D:$D,'Country Selector'!$A$2,'EPA US Data'!$J:$J,$B$1,'EPA US Data'!$C:$C,W$2,'EPA US Data'!$G:$G,"&gt;="&amp;$A14,'EPA US Data'!$G:$G,"&lt;"&amp;$B14)*unit_conv*'State Downscaling Multipliers'!$B$18</f>
        <v>0</v>
      </c>
      <c r="X14" s="2">
        <f t="shared" ref="X14:AA14" si="83">W14+($AB14-$W14)/5</f>
        <v>0</v>
      </c>
      <c r="Y14" s="2">
        <f t="shared" si="83"/>
        <v>0</v>
      </c>
      <c r="Z14" s="2">
        <f t="shared" si="83"/>
        <v>0</v>
      </c>
      <c r="AA14" s="2">
        <f t="shared" si="83"/>
        <v>0</v>
      </c>
      <c r="AB14" s="105">
        <f>VLOOKUP($B$1,'Multipliers and Adjustments'!$A$70:$I$86,TRUNC(COLUMN(AB$2)/5)+2,FALSE)*SUMIFS('EPA US Data'!$I:$I,'EPA US Data'!$D:$D,'Country Selector'!$A$2,'EPA US Data'!$J:$J,$B$1,'EPA US Data'!$C:$C,AB$2,'EPA US Data'!$G:$G,"&gt;="&amp;$A14,'EPA US Data'!$G:$G,"&lt;"&amp;$B14)*unit_conv*'State Downscaling Multipliers'!$B$18</f>
        <v>0</v>
      </c>
      <c r="AC14" s="2">
        <f t="shared" ref="AC14:AF14" si="84">AB14+($AG14-$AB14)/5</f>
        <v>0</v>
      </c>
      <c r="AD14" s="2">
        <f t="shared" si="84"/>
        <v>0</v>
      </c>
      <c r="AE14" s="2">
        <f t="shared" si="84"/>
        <v>0</v>
      </c>
      <c r="AF14" s="2">
        <f t="shared" si="84"/>
        <v>0</v>
      </c>
      <c r="AG14" s="105">
        <f>VLOOKUP($B$1,'Multipliers and Adjustments'!$A$70:$I$86,TRUNC(COLUMN(AG$2)/5)+2,FALSE)*SUMIFS('EPA US Data'!$I:$I,'EPA US Data'!$D:$D,'Country Selector'!$A$2,'EPA US Data'!$J:$J,$B$1,'EPA US Data'!$C:$C,AG$2,'EPA US Data'!$G:$G,"&gt;="&amp;$A14,'EPA US Data'!$G:$G,"&lt;"&amp;$B14)*unit_conv*'State Downscaling Multipliers'!$B$18</f>
        <v>0</v>
      </c>
      <c r="AH14" s="2">
        <f t="shared" ref="AH14:AK14" si="85">AG14+($AL14-$AG14)/5</f>
        <v>0</v>
      </c>
      <c r="AI14" s="2">
        <f t="shared" si="85"/>
        <v>0</v>
      </c>
      <c r="AJ14" s="2">
        <f t="shared" si="85"/>
        <v>0</v>
      </c>
      <c r="AK14" s="2">
        <f t="shared" si="85"/>
        <v>0</v>
      </c>
      <c r="AL14" s="105">
        <f>VLOOKUP($B$1,'Multipliers and Adjustments'!$A$70:$I$86,TRUNC(COLUMN(AL$2)/5)+2,FALSE)*SUMIFS('EPA US Data'!$I:$I,'EPA US Data'!$D:$D,'Country Selector'!$A$2,'EPA US Data'!$J:$J,$B$1,'EPA US Data'!$C:$C,AL$2,'EPA US Data'!$G:$G,"&gt;="&amp;$A14,'EPA US Data'!$G:$G,"&lt;"&amp;$B14)*unit_conv*'State Downscaling Multipliers'!$B$18</f>
        <v>0</v>
      </c>
    </row>
    <row r="15" spans="1:38" x14ac:dyDescent="0.25">
      <c r="A15" s="49">
        <f t="shared" si="8"/>
        <v>-550</v>
      </c>
      <c r="B15" s="49">
        <f t="shared" si="0"/>
        <v>-500</v>
      </c>
      <c r="C15" s="105">
        <f>VLOOKUP($B$1,'Multipliers and Adjustments'!$A$70:$I$86,TRUNC(COLUMN(C$2)/5)+2,FALSE)*SUMIFS('EPA US Data'!$I:$I,'EPA US Data'!$D:$D,'Country Selector'!$A$2,'EPA US Data'!$J:$J,$B$1,'EPA US Data'!$C:$C,C$2,'EPA US Data'!$G:$G,"&gt;="&amp;$A15,'EPA US Data'!$G:$G,"&lt;"&amp;$B15)*unit_conv*'State Downscaling Multipliers'!$B$18</f>
        <v>0</v>
      </c>
      <c r="D15" s="2">
        <f t="shared" ref="D15:G15" si="86">C15+($H15-$C15)/5</f>
        <v>0</v>
      </c>
      <c r="E15" s="2">
        <f t="shared" si="86"/>
        <v>0</v>
      </c>
      <c r="F15" s="2">
        <f t="shared" si="86"/>
        <v>0</v>
      </c>
      <c r="G15" s="2">
        <f t="shared" si="86"/>
        <v>0</v>
      </c>
      <c r="H15" s="105">
        <f>VLOOKUP($B$1,'Multipliers and Adjustments'!$A$70:$I$86,TRUNC(COLUMN(H$2)/5)+2,FALSE)*SUMIFS('EPA US Data'!$I:$I,'EPA US Data'!$D:$D,'Country Selector'!$A$2,'EPA US Data'!$J:$J,$B$1,'EPA US Data'!$C:$C,H$2,'EPA US Data'!$G:$G,"&gt;="&amp;$A15,'EPA US Data'!$G:$G,"&lt;"&amp;$B15)*unit_conv*'State Downscaling Multipliers'!$B$18</f>
        <v>0</v>
      </c>
      <c r="I15" s="2">
        <f t="shared" ref="I15:L15" si="87">H15+($M15-$H15)/5</f>
        <v>0</v>
      </c>
      <c r="J15" s="2">
        <f t="shared" si="87"/>
        <v>0</v>
      </c>
      <c r="K15" s="2">
        <f t="shared" si="87"/>
        <v>0</v>
      </c>
      <c r="L15" s="2">
        <f t="shared" si="87"/>
        <v>0</v>
      </c>
      <c r="M15" s="105">
        <f>VLOOKUP($B$1,'Multipliers and Adjustments'!$A$70:$I$86,TRUNC(COLUMN(M$2)/5)+2,FALSE)*SUMIFS('EPA US Data'!$I:$I,'EPA US Data'!$D:$D,'Country Selector'!$A$2,'EPA US Data'!$J:$J,$B$1,'EPA US Data'!$C:$C,M$2,'EPA US Data'!$G:$G,"&gt;="&amp;$A15,'EPA US Data'!$G:$G,"&lt;"&amp;$B15)*unit_conv*'State Downscaling Multipliers'!$B$18</f>
        <v>0</v>
      </c>
      <c r="N15" s="2">
        <f t="shared" ref="N15:Q15" si="88">M15+($R15-$M15)/5</f>
        <v>0</v>
      </c>
      <c r="O15" s="2">
        <f t="shared" si="88"/>
        <v>0</v>
      </c>
      <c r="P15" s="2">
        <f t="shared" si="88"/>
        <v>0</v>
      </c>
      <c r="Q15" s="2">
        <f t="shared" si="88"/>
        <v>0</v>
      </c>
      <c r="R15" s="105">
        <f>VLOOKUP($B$1,'Multipliers and Adjustments'!$A$70:$I$86,TRUNC(COLUMN(R$2)/5)+2,FALSE)*SUMIFS('EPA US Data'!$I:$I,'EPA US Data'!$D:$D,'Country Selector'!$A$2,'EPA US Data'!$J:$J,$B$1,'EPA US Data'!$C:$C,R$2,'EPA US Data'!$G:$G,"&gt;="&amp;$A15,'EPA US Data'!$G:$G,"&lt;"&amp;$B15)*unit_conv*'State Downscaling Multipliers'!$B$18</f>
        <v>0</v>
      </c>
      <c r="S15" s="2">
        <f t="shared" ref="S15:V15" si="89">R15+($W15-$R15)/5</f>
        <v>0</v>
      </c>
      <c r="T15" s="2">
        <f t="shared" si="89"/>
        <v>0</v>
      </c>
      <c r="U15" s="2">
        <f t="shared" si="89"/>
        <v>0</v>
      </c>
      <c r="V15" s="2">
        <f t="shared" si="89"/>
        <v>0</v>
      </c>
      <c r="W15" s="105">
        <f>VLOOKUP($B$1,'Multipliers and Adjustments'!$A$70:$I$86,TRUNC(COLUMN(W$2)/5)+2,FALSE)*SUMIFS('EPA US Data'!$I:$I,'EPA US Data'!$D:$D,'Country Selector'!$A$2,'EPA US Data'!$J:$J,$B$1,'EPA US Data'!$C:$C,W$2,'EPA US Data'!$G:$G,"&gt;="&amp;$A15,'EPA US Data'!$G:$G,"&lt;"&amp;$B15)*unit_conv*'State Downscaling Multipliers'!$B$18</f>
        <v>0</v>
      </c>
      <c r="X15" s="2">
        <f t="shared" ref="X15:AA15" si="90">W15+($AB15-$W15)/5</f>
        <v>0</v>
      </c>
      <c r="Y15" s="2">
        <f t="shared" si="90"/>
        <v>0</v>
      </c>
      <c r="Z15" s="2">
        <f t="shared" si="90"/>
        <v>0</v>
      </c>
      <c r="AA15" s="2">
        <f t="shared" si="90"/>
        <v>0</v>
      </c>
      <c r="AB15" s="105">
        <f>VLOOKUP($B$1,'Multipliers and Adjustments'!$A$70:$I$86,TRUNC(COLUMN(AB$2)/5)+2,FALSE)*SUMIFS('EPA US Data'!$I:$I,'EPA US Data'!$D:$D,'Country Selector'!$A$2,'EPA US Data'!$J:$J,$B$1,'EPA US Data'!$C:$C,AB$2,'EPA US Data'!$G:$G,"&gt;="&amp;$A15,'EPA US Data'!$G:$G,"&lt;"&amp;$B15)*unit_conv*'State Downscaling Multipliers'!$B$18</f>
        <v>0</v>
      </c>
      <c r="AC15" s="2">
        <f t="shared" ref="AC15:AF15" si="91">AB15+($AG15-$AB15)/5</f>
        <v>0</v>
      </c>
      <c r="AD15" s="2">
        <f t="shared" si="91"/>
        <v>0</v>
      </c>
      <c r="AE15" s="2">
        <f t="shared" si="91"/>
        <v>0</v>
      </c>
      <c r="AF15" s="2">
        <f t="shared" si="91"/>
        <v>0</v>
      </c>
      <c r="AG15" s="105">
        <f>VLOOKUP($B$1,'Multipliers and Adjustments'!$A$70:$I$86,TRUNC(COLUMN(AG$2)/5)+2,FALSE)*SUMIFS('EPA US Data'!$I:$I,'EPA US Data'!$D:$D,'Country Selector'!$A$2,'EPA US Data'!$J:$J,$B$1,'EPA US Data'!$C:$C,AG$2,'EPA US Data'!$G:$G,"&gt;="&amp;$A15,'EPA US Data'!$G:$G,"&lt;"&amp;$B15)*unit_conv*'State Downscaling Multipliers'!$B$18</f>
        <v>0</v>
      </c>
      <c r="AH15" s="2">
        <f t="shared" ref="AH15:AK15" si="92">AG15+($AL15-$AG15)/5</f>
        <v>0</v>
      </c>
      <c r="AI15" s="2">
        <f t="shared" si="92"/>
        <v>0</v>
      </c>
      <c r="AJ15" s="2">
        <f t="shared" si="92"/>
        <v>0</v>
      </c>
      <c r="AK15" s="2">
        <f t="shared" si="92"/>
        <v>0</v>
      </c>
      <c r="AL15" s="105">
        <f>VLOOKUP($B$1,'Multipliers and Adjustments'!$A$70:$I$86,TRUNC(COLUMN(AL$2)/5)+2,FALSE)*SUMIFS('EPA US Data'!$I:$I,'EPA US Data'!$D:$D,'Country Selector'!$A$2,'EPA US Data'!$J:$J,$B$1,'EPA US Data'!$C:$C,AL$2,'EPA US Data'!$G:$G,"&gt;="&amp;$A15,'EPA US Data'!$G:$G,"&lt;"&amp;$B15)*unit_conv*'State Downscaling Multipliers'!$B$18</f>
        <v>0</v>
      </c>
    </row>
    <row r="16" spans="1:38" x14ac:dyDescent="0.25">
      <c r="A16" s="49">
        <f t="shared" si="8"/>
        <v>-500</v>
      </c>
      <c r="B16" s="49">
        <f t="shared" si="0"/>
        <v>-450</v>
      </c>
      <c r="C16" s="105">
        <f>VLOOKUP($B$1,'Multipliers and Adjustments'!$A$70:$I$86,TRUNC(COLUMN(C$2)/5)+2,FALSE)*SUMIFS('EPA US Data'!$I:$I,'EPA US Data'!$D:$D,'Country Selector'!$A$2,'EPA US Data'!$J:$J,$B$1,'EPA US Data'!$C:$C,C$2,'EPA US Data'!$G:$G,"&gt;="&amp;$A16,'EPA US Data'!$G:$G,"&lt;"&amp;$B16)*unit_conv*'State Downscaling Multipliers'!$B$18</f>
        <v>0</v>
      </c>
      <c r="D16" s="2">
        <f t="shared" ref="D16:G16" si="93">C16+($H16-$C16)/5</f>
        <v>0</v>
      </c>
      <c r="E16" s="2">
        <f t="shared" si="93"/>
        <v>0</v>
      </c>
      <c r="F16" s="2">
        <f t="shared" si="93"/>
        <v>0</v>
      </c>
      <c r="G16" s="2">
        <f t="shared" si="93"/>
        <v>0</v>
      </c>
      <c r="H16" s="105">
        <f>VLOOKUP($B$1,'Multipliers and Adjustments'!$A$70:$I$86,TRUNC(COLUMN(H$2)/5)+2,FALSE)*SUMIFS('EPA US Data'!$I:$I,'EPA US Data'!$D:$D,'Country Selector'!$A$2,'EPA US Data'!$J:$J,$B$1,'EPA US Data'!$C:$C,H$2,'EPA US Data'!$G:$G,"&gt;="&amp;$A16,'EPA US Data'!$G:$G,"&lt;"&amp;$B16)*unit_conv*'State Downscaling Multipliers'!$B$18</f>
        <v>0</v>
      </c>
      <c r="I16" s="2">
        <f t="shared" ref="I16:L16" si="94">H16+($M16-$H16)/5</f>
        <v>0</v>
      </c>
      <c r="J16" s="2">
        <f t="shared" si="94"/>
        <v>0</v>
      </c>
      <c r="K16" s="2">
        <f t="shared" si="94"/>
        <v>0</v>
      </c>
      <c r="L16" s="2">
        <f t="shared" si="94"/>
        <v>0</v>
      </c>
      <c r="M16" s="105">
        <f>VLOOKUP($B$1,'Multipliers and Adjustments'!$A$70:$I$86,TRUNC(COLUMN(M$2)/5)+2,FALSE)*SUMIFS('EPA US Data'!$I:$I,'EPA US Data'!$D:$D,'Country Selector'!$A$2,'EPA US Data'!$J:$J,$B$1,'EPA US Data'!$C:$C,M$2,'EPA US Data'!$G:$G,"&gt;="&amp;$A16,'EPA US Data'!$G:$G,"&lt;"&amp;$B16)*unit_conv*'State Downscaling Multipliers'!$B$18</f>
        <v>0</v>
      </c>
      <c r="N16" s="2">
        <f t="shared" ref="N16:Q16" si="95">M16+($R16-$M16)/5</f>
        <v>0</v>
      </c>
      <c r="O16" s="2">
        <f t="shared" si="95"/>
        <v>0</v>
      </c>
      <c r="P16" s="2">
        <f t="shared" si="95"/>
        <v>0</v>
      </c>
      <c r="Q16" s="2">
        <f t="shared" si="95"/>
        <v>0</v>
      </c>
      <c r="R16" s="105">
        <f>VLOOKUP($B$1,'Multipliers and Adjustments'!$A$70:$I$86,TRUNC(COLUMN(R$2)/5)+2,FALSE)*SUMIFS('EPA US Data'!$I:$I,'EPA US Data'!$D:$D,'Country Selector'!$A$2,'EPA US Data'!$J:$J,$B$1,'EPA US Data'!$C:$C,R$2,'EPA US Data'!$G:$G,"&gt;="&amp;$A16,'EPA US Data'!$G:$G,"&lt;"&amp;$B16)*unit_conv*'State Downscaling Multipliers'!$B$18</f>
        <v>0</v>
      </c>
      <c r="S16" s="2">
        <f t="shared" ref="S16:V16" si="96">R16+($W16-$R16)/5</f>
        <v>0</v>
      </c>
      <c r="T16" s="2">
        <f t="shared" si="96"/>
        <v>0</v>
      </c>
      <c r="U16" s="2">
        <f t="shared" si="96"/>
        <v>0</v>
      </c>
      <c r="V16" s="2">
        <f t="shared" si="96"/>
        <v>0</v>
      </c>
      <c r="W16" s="105">
        <f>VLOOKUP($B$1,'Multipliers and Adjustments'!$A$70:$I$86,TRUNC(COLUMN(W$2)/5)+2,FALSE)*SUMIFS('EPA US Data'!$I:$I,'EPA US Data'!$D:$D,'Country Selector'!$A$2,'EPA US Data'!$J:$J,$B$1,'EPA US Data'!$C:$C,W$2,'EPA US Data'!$G:$G,"&gt;="&amp;$A16,'EPA US Data'!$G:$G,"&lt;"&amp;$B16)*unit_conv*'State Downscaling Multipliers'!$B$18</f>
        <v>0</v>
      </c>
      <c r="X16" s="2">
        <f t="shared" ref="X16:AA16" si="97">W16+($AB16-$W16)/5</f>
        <v>0</v>
      </c>
      <c r="Y16" s="2">
        <f t="shared" si="97"/>
        <v>0</v>
      </c>
      <c r="Z16" s="2">
        <f t="shared" si="97"/>
        <v>0</v>
      </c>
      <c r="AA16" s="2">
        <f t="shared" si="97"/>
        <v>0</v>
      </c>
      <c r="AB16" s="105">
        <f>VLOOKUP($B$1,'Multipliers and Adjustments'!$A$70:$I$86,TRUNC(COLUMN(AB$2)/5)+2,FALSE)*SUMIFS('EPA US Data'!$I:$I,'EPA US Data'!$D:$D,'Country Selector'!$A$2,'EPA US Data'!$J:$J,$B$1,'EPA US Data'!$C:$C,AB$2,'EPA US Data'!$G:$G,"&gt;="&amp;$A16,'EPA US Data'!$G:$G,"&lt;"&amp;$B16)*unit_conv*'State Downscaling Multipliers'!$B$18</f>
        <v>0</v>
      </c>
      <c r="AC16" s="2">
        <f t="shared" ref="AC16:AF16" si="98">AB16+($AG16-$AB16)/5</f>
        <v>0</v>
      </c>
      <c r="AD16" s="2">
        <f t="shared" si="98"/>
        <v>0</v>
      </c>
      <c r="AE16" s="2">
        <f t="shared" si="98"/>
        <v>0</v>
      </c>
      <c r="AF16" s="2">
        <f t="shared" si="98"/>
        <v>0</v>
      </c>
      <c r="AG16" s="105">
        <f>VLOOKUP($B$1,'Multipliers and Adjustments'!$A$70:$I$86,TRUNC(COLUMN(AG$2)/5)+2,FALSE)*SUMIFS('EPA US Data'!$I:$I,'EPA US Data'!$D:$D,'Country Selector'!$A$2,'EPA US Data'!$J:$J,$B$1,'EPA US Data'!$C:$C,AG$2,'EPA US Data'!$G:$G,"&gt;="&amp;$A16,'EPA US Data'!$G:$G,"&lt;"&amp;$B16)*unit_conv*'State Downscaling Multipliers'!$B$18</f>
        <v>0</v>
      </c>
      <c r="AH16" s="2">
        <f t="shared" ref="AH16:AK16" si="99">AG16+($AL16-$AG16)/5</f>
        <v>0</v>
      </c>
      <c r="AI16" s="2">
        <f t="shared" si="99"/>
        <v>0</v>
      </c>
      <c r="AJ16" s="2">
        <f t="shared" si="99"/>
        <v>0</v>
      </c>
      <c r="AK16" s="2">
        <f t="shared" si="99"/>
        <v>0</v>
      </c>
      <c r="AL16" s="105">
        <f>VLOOKUP($B$1,'Multipliers and Adjustments'!$A$70:$I$86,TRUNC(COLUMN(AL$2)/5)+2,FALSE)*SUMIFS('EPA US Data'!$I:$I,'EPA US Data'!$D:$D,'Country Selector'!$A$2,'EPA US Data'!$J:$J,$B$1,'EPA US Data'!$C:$C,AL$2,'EPA US Data'!$G:$G,"&gt;="&amp;$A16,'EPA US Data'!$G:$G,"&lt;"&amp;$B16)*unit_conv*'State Downscaling Multipliers'!$B$18</f>
        <v>0</v>
      </c>
    </row>
    <row r="17" spans="1:38" x14ac:dyDescent="0.25">
      <c r="A17" s="49">
        <f t="shared" si="8"/>
        <v>-450</v>
      </c>
      <c r="B17" s="49">
        <f t="shared" si="0"/>
        <v>-400</v>
      </c>
      <c r="C17" s="105">
        <f>VLOOKUP($B$1,'Multipliers and Adjustments'!$A$70:$I$86,TRUNC(COLUMN(C$2)/5)+2,FALSE)*SUMIFS('EPA US Data'!$I:$I,'EPA US Data'!$D:$D,'Country Selector'!$A$2,'EPA US Data'!$J:$J,$B$1,'EPA US Data'!$C:$C,C$2,'EPA US Data'!$G:$G,"&gt;="&amp;$A17,'EPA US Data'!$G:$G,"&lt;"&amp;$B17)*unit_conv*'State Downscaling Multipliers'!$B$18</f>
        <v>0</v>
      </c>
      <c r="D17" s="2">
        <f t="shared" ref="D17:G17" si="100">C17+($H17-$C17)/5</f>
        <v>0</v>
      </c>
      <c r="E17" s="2">
        <f t="shared" si="100"/>
        <v>0</v>
      </c>
      <c r="F17" s="2">
        <f t="shared" si="100"/>
        <v>0</v>
      </c>
      <c r="G17" s="2">
        <f t="shared" si="100"/>
        <v>0</v>
      </c>
      <c r="H17" s="105">
        <f>VLOOKUP($B$1,'Multipliers and Adjustments'!$A$70:$I$86,TRUNC(COLUMN(H$2)/5)+2,FALSE)*SUMIFS('EPA US Data'!$I:$I,'EPA US Data'!$D:$D,'Country Selector'!$A$2,'EPA US Data'!$J:$J,$B$1,'EPA US Data'!$C:$C,H$2,'EPA US Data'!$G:$G,"&gt;="&amp;$A17,'EPA US Data'!$G:$G,"&lt;"&amp;$B17)*unit_conv*'State Downscaling Multipliers'!$B$18</f>
        <v>0</v>
      </c>
      <c r="I17" s="2">
        <f t="shared" ref="I17:L17" si="101">H17+($M17-$H17)/5</f>
        <v>0</v>
      </c>
      <c r="J17" s="2">
        <f t="shared" si="101"/>
        <v>0</v>
      </c>
      <c r="K17" s="2">
        <f t="shared" si="101"/>
        <v>0</v>
      </c>
      <c r="L17" s="2">
        <f t="shared" si="101"/>
        <v>0</v>
      </c>
      <c r="M17" s="105">
        <f>VLOOKUP($B$1,'Multipliers and Adjustments'!$A$70:$I$86,TRUNC(COLUMN(M$2)/5)+2,FALSE)*SUMIFS('EPA US Data'!$I:$I,'EPA US Data'!$D:$D,'Country Selector'!$A$2,'EPA US Data'!$J:$J,$B$1,'EPA US Data'!$C:$C,M$2,'EPA US Data'!$G:$G,"&gt;="&amp;$A17,'EPA US Data'!$G:$G,"&lt;"&amp;$B17)*unit_conv*'State Downscaling Multipliers'!$B$18</f>
        <v>0</v>
      </c>
      <c r="N17" s="2">
        <f t="shared" ref="N17:Q17" si="102">M17+($R17-$M17)/5</f>
        <v>0</v>
      </c>
      <c r="O17" s="2">
        <f t="shared" si="102"/>
        <v>0</v>
      </c>
      <c r="P17" s="2">
        <f t="shared" si="102"/>
        <v>0</v>
      </c>
      <c r="Q17" s="2">
        <f t="shared" si="102"/>
        <v>0</v>
      </c>
      <c r="R17" s="105">
        <f>VLOOKUP($B$1,'Multipliers and Adjustments'!$A$70:$I$86,TRUNC(COLUMN(R$2)/5)+2,FALSE)*SUMIFS('EPA US Data'!$I:$I,'EPA US Data'!$D:$D,'Country Selector'!$A$2,'EPA US Data'!$J:$J,$B$1,'EPA US Data'!$C:$C,R$2,'EPA US Data'!$G:$G,"&gt;="&amp;$A17,'EPA US Data'!$G:$G,"&lt;"&amp;$B17)*unit_conv*'State Downscaling Multipliers'!$B$18</f>
        <v>0</v>
      </c>
      <c r="S17" s="2">
        <f t="shared" ref="S17:V17" si="103">R17+($W17-$R17)/5</f>
        <v>0</v>
      </c>
      <c r="T17" s="2">
        <f t="shared" si="103"/>
        <v>0</v>
      </c>
      <c r="U17" s="2">
        <f t="shared" si="103"/>
        <v>0</v>
      </c>
      <c r="V17" s="2">
        <f t="shared" si="103"/>
        <v>0</v>
      </c>
      <c r="W17" s="105">
        <f>VLOOKUP($B$1,'Multipliers and Adjustments'!$A$70:$I$86,TRUNC(COLUMN(W$2)/5)+2,FALSE)*SUMIFS('EPA US Data'!$I:$I,'EPA US Data'!$D:$D,'Country Selector'!$A$2,'EPA US Data'!$J:$J,$B$1,'EPA US Data'!$C:$C,W$2,'EPA US Data'!$G:$G,"&gt;="&amp;$A17,'EPA US Data'!$G:$G,"&lt;"&amp;$B17)*unit_conv*'State Downscaling Multipliers'!$B$18</f>
        <v>0</v>
      </c>
      <c r="X17" s="2">
        <f t="shared" ref="X17:AA17" si="104">W17+($AB17-$W17)/5</f>
        <v>0</v>
      </c>
      <c r="Y17" s="2">
        <f t="shared" si="104"/>
        <v>0</v>
      </c>
      <c r="Z17" s="2">
        <f t="shared" si="104"/>
        <v>0</v>
      </c>
      <c r="AA17" s="2">
        <f t="shared" si="104"/>
        <v>0</v>
      </c>
      <c r="AB17" s="105">
        <f>VLOOKUP($B$1,'Multipliers and Adjustments'!$A$70:$I$86,TRUNC(COLUMN(AB$2)/5)+2,FALSE)*SUMIFS('EPA US Data'!$I:$I,'EPA US Data'!$D:$D,'Country Selector'!$A$2,'EPA US Data'!$J:$J,$B$1,'EPA US Data'!$C:$C,AB$2,'EPA US Data'!$G:$G,"&gt;="&amp;$A17,'EPA US Data'!$G:$G,"&lt;"&amp;$B17)*unit_conv*'State Downscaling Multipliers'!$B$18</f>
        <v>0</v>
      </c>
      <c r="AC17" s="2">
        <f t="shared" ref="AC17:AF17" si="105">AB17+($AG17-$AB17)/5</f>
        <v>0</v>
      </c>
      <c r="AD17" s="2">
        <f t="shared" si="105"/>
        <v>0</v>
      </c>
      <c r="AE17" s="2">
        <f t="shared" si="105"/>
        <v>0</v>
      </c>
      <c r="AF17" s="2">
        <f t="shared" si="105"/>
        <v>0</v>
      </c>
      <c r="AG17" s="105">
        <f>VLOOKUP($B$1,'Multipliers and Adjustments'!$A$70:$I$86,TRUNC(COLUMN(AG$2)/5)+2,FALSE)*SUMIFS('EPA US Data'!$I:$I,'EPA US Data'!$D:$D,'Country Selector'!$A$2,'EPA US Data'!$J:$J,$B$1,'EPA US Data'!$C:$C,AG$2,'EPA US Data'!$G:$G,"&gt;="&amp;$A17,'EPA US Data'!$G:$G,"&lt;"&amp;$B17)*unit_conv*'State Downscaling Multipliers'!$B$18</f>
        <v>0</v>
      </c>
      <c r="AH17" s="2">
        <f t="shared" ref="AH17:AK17" si="106">AG17+($AL17-$AG17)/5</f>
        <v>0</v>
      </c>
      <c r="AI17" s="2">
        <f t="shared" si="106"/>
        <v>0</v>
      </c>
      <c r="AJ17" s="2">
        <f t="shared" si="106"/>
        <v>0</v>
      </c>
      <c r="AK17" s="2">
        <f t="shared" si="106"/>
        <v>0</v>
      </c>
      <c r="AL17" s="105">
        <f>VLOOKUP($B$1,'Multipliers and Adjustments'!$A$70:$I$86,TRUNC(COLUMN(AL$2)/5)+2,FALSE)*SUMIFS('EPA US Data'!$I:$I,'EPA US Data'!$D:$D,'Country Selector'!$A$2,'EPA US Data'!$J:$J,$B$1,'EPA US Data'!$C:$C,AL$2,'EPA US Data'!$G:$G,"&gt;="&amp;$A17,'EPA US Data'!$G:$G,"&lt;"&amp;$B17)*unit_conv*'State Downscaling Multipliers'!$B$18</f>
        <v>0</v>
      </c>
    </row>
    <row r="18" spans="1:38" x14ac:dyDescent="0.25">
      <c r="A18" s="49">
        <f t="shared" si="8"/>
        <v>-400</v>
      </c>
      <c r="B18" s="49">
        <f t="shared" si="0"/>
        <v>-350</v>
      </c>
      <c r="C18" s="105">
        <f>VLOOKUP($B$1,'Multipliers and Adjustments'!$A$70:$I$86,TRUNC(COLUMN(C$2)/5)+2,FALSE)*SUMIFS('EPA US Data'!$I:$I,'EPA US Data'!$D:$D,'Country Selector'!$A$2,'EPA US Data'!$J:$J,$B$1,'EPA US Data'!$C:$C,C$2,'EPA US Data'!$G:$G,"&gt;="&amp;$A18,'EPA US Data'!$G:$G,"&lt;"&amp;$B18)*unit_conv*'State Downscaling Multipliers'!$B$18</f>
        <v>0</v>
      </c>
      <c r="D18" s="2">
        <f t="shared" ref="D18:G18" si="107">C18+($H18-$C18)/5</f>
        <v>0</v>
      </c>
      <c r="E18" s="2">
        <f t="shared" si="107"/>
        <v>0</v>
      </c>
      <c r="F18" s="2">
        <f t="shared" si="107"/>
        <v>0</v>
      </c>
      <c r="G18" s="2">
        <f t="shared" si="107"/>
        <v>0</v>
      </c>
      <c r="H18" s="105">
        <f>VLOOKUP($B$1,'Multipliers and Adjustments'!$A$70:$I$86,TRUNC(COLUMN(H$2)/5)+2,FALSE)*SUMIFS('EPA US Data'!$I:$I,'EPA US Data'!$D:$D,'Country Selector'!$A$2,'EPA US Data'!$J:$J,$B$1,'EPA US Data'!$C:$C,H$2,'EPA US Data'!$G:$G,"&gt;="&amp;$A18,'EPA US Data'!$G:$G,"&lt;"&amp;$B18)*unit_conv*'State Downscaling Multipliers'!$B$18</f>
        <v>0</v>
      </c>
      <c r="I18" s="2">
        <f t="shared" ref="I18:L18" si="108">H18+($M18-$H18)/5</f>
        <v>0</v>
      </c>
      <c r="J18" s="2">
        <f t="shared" si="108"/>
        <v>0</v>
      </c>
      <c r="K18" s="2">
        <f t="shared" si="108"/>
        <v>0</v>
      </c>
      <c r="L18" s="2">
        <f t="shared" si="108"/>
        <v>0</v>
      </c>
      <c r="M18" s="105">
        <f>VLOOKUP($B$1,'Multipliers and Adjustments'!$A$70:$I$86,TRUNC(COLUMN(M$2)/5)+2,FALSE)*SUMIFS('EPA US Data'!$I:$I,'EPA US Data'!$D:$D,'Country Selector'!$A$2,'EPA US Data'!$J:$J,$B$1,'EPA US Data'!$C:$C,M$2,'EPA US Data'!$G:$G,"&gt;="&amp;$A18,'EPA US Data'!$G:$G,"&lt;"&amp;$B18)*unit_conv*'State Downscaling Multipliers'!$B$18</f>
        <v>0</v>
      </c>
      <c r="N18" s="2">
        <f t="shared" ref="N18:Q18" si="109">M18+($R18-$M18)/5</f>
        <v>0</v>
      </c>
      <c r="O18" s="2">
        <f t="shared" si="109"/>
        <v>0</v>
      </c>
      <c r="P18" s="2">
        <f t="shared" si="109"/>
        <v>0</v>
      </c>
      <c r="Q18" s="2">
        <f t="shared" si="109"/>
        <v>0</v>
      </c>
      <c r="R18" s="105">
        <f>VLOOKUP($B$1,'Multipliers and Adjustments'!$A$70:$I$86,TRUNC(COLUMN(R$2)/5)+2,FALSE)*SUMIFS('EPA US Data'!$I:$I,'EPA US Data'!$D:$D,'Country Selector'!$A$2,'EPA US Data'!$J:$J,$B$1,'EPA US Data'!$C:$C,R$2,'EPA US Data'!$G:$G,"&gt;="&amp;$A18,'EPA US Data'!$G:$G,"&lt;"&amp;$B18)*unit_conv*'State Downscaling Multipliers'!$B$18</f>
        <v>0</v>
      </c>
      <c r="S18" s="2">
        <f t="shared" ref="S18:V18" si="110">R18+($W18-$R18)/5</f>
        <v>0</v>
      </c>
      <c r="T18" s="2">
        <f t="shared" si="110"/>
        <v>0</v>
      </c>
      <c r="U18" s="2">
        <f t="shared" si="110"/>
        <v>0</v>
      </c>
      <c r="V18" s="2">
        <f t="shared" si="110"/>
        <v>0</v>
      </c>
      <c r="W18" s="105">
        <f>VLOOKUP($B$1,'Multipliers and Adjustments'!$A$70:$I$86,TRUNC(COLUMN(W$2)/5)+2,FALSE)*SUMIFS('EPA US Data'!$I:$I,'EPA US Data'!$D:$D,'Country Selector'!$A$2,'EPA US Data'!$J:$J,$B$1,'EPA US Data'!$C:$C,W$2,'EPA US Data'!$G:$G,"&gt;="&amp;$A18,'EPA US Data'!$G:$G,"&lt;"&amp;$B18)*unit_conv*'State Downscaling Multipliers'!$B$18</f>
        <v>0</v>
      </c>
      <c r="X18" s="2">
        <f t="shared" ref="X18:AA18" si="111">W18+($AB18-$W18)/5</f>
        <v>0</v>
      </c>
      <c r="Y18" s="2">
        <f t="shared" si="111"/>
        <v>0</v>
      </c>
      <c r="Z18" s="2">
        <f t="shared" si="111"/>
        <v>0</v>
      </c>
      <c r="AA18" s="2">
        <f t="shared" si="111"/>
        <v>0</v>
      </c>
      <c r="AB18" s="105">
        <f>VLOOKUP($B$1,'Multipliers and Adjustments'!$A$70:$I$86,TRUNC(COLUMN(AB$2)/5)+2,FALSE)*SUMIFS('EPA US Data'!$I:$I,'EPA US Data'!$D:$D,'Country Selector'!$A$2,'EPA US Data'!$J:$J,$B$1,'EPA US Data'!$C:$C,AB$2,'EPA US Data'!$G:$G,"&gt;="&amp;$A18,'EPA US Data'!$G:$G,"&lt;"&amp;$B18)*unit_conv*'State Downscaling Multipliers'!$B$18</f>
        <v>0</v>
      </c>
      <c r="AC18" s="2">
        <f t="shared" ref="AC18:AF18" si="112">AB18+($AG18-$AB18)/5</f>
        <v>0</v>
      </c>
      <c r="AD18" s="2">
        <f t="shared" si="112"/>
        <v>0</v>
      </c>
      <c r="AE18" s="2">
        <f t="shared" si="112"/>
        <v>0</v>
      </c>
      <c r="AF18" s="2">
        <f t="shared" si="112"/>
        <v>0</v>
      </c>
      <c r="AG18" s="105">
        <f>VLOOKUP($B$1,'Multipliers and Adjustments'!$A$70:$I$86,TRUNC(COLUMN(AG$2)/5)+2,FALSE)*SUMIFS('EPA US Data'!$I:$I,'EPA US Data'!$D:$D,'Country Selector'!$A$2,'EPA US Data'!$J:$J,$B$1,'EPA US Data'!$C:$C,AG$2,'EPA US Data'!$G:$G,"&gt;="&amp;$A18,'EPA US Data'!$G:$G,"&lt;"&amp;$B18)*unit_conv*'State Downscaling Multipliers'!$B$18</f>
        <v>0</v>
      </c>
      <c r="AH18" s="2">
        <f t="shared" ref="AH18:AK18" si="113">AG18+($AL18-$AG18)/5</f>
        <v>0</v>
      </c>
      <c r="AI18" s="2">
        <f t="shared" si="113"/>
        <v>0</v>
      </c>
      <c r="AJ18" s="2">
        <f t="shared" si="113"/>
        <v>0</v>
      </c>
      <c r="AK18" s="2">
        <f t="shared" si="113"/>
        <v>0</v>
      </c>
      <c r="AL18" s="105">
        <f>VLOOKUP($B$1,'Multipliers and Adjustments'!$A$70:$I$86,TRUNC(COLUMN(AL$2)/5)+2,FALSE)*SUMIFS('EPA US Data'!$I:$I,'EPA US Data'!$D:$D,'Country Selector'!$A$2,'EPA US Data'!$J:$J,$B$1,'EPA US Data'!$C:$C,AL$2,'EPA US Data'!$G:$G,"&gt;="&amp;$A18,'EPA US Data'!$G:$G,"&lt;"&amp;$B18)*unit_conv*'State Downscaling Multipliers'!$B$18</f>
        <v>0</v>
      </c>
    </row>
    <row r="19" spans="1:38" x14ac:dyDescent="0.25">
      <c r="A19" s="49">
        <f t="shared" si="8"/>
        <v>-350</v>
      </c>
      <c r="B19" s="49">
        <f t="shared" si="0"/>
        <v>-300</v>
      </c>
      <c r="C19" s="105">
        <f>VLOOKUP($B$1,'Multipliers and Adjustments'!$A$70:$I$86,TRUNC(COLUMN(C$2)/5)+2,FALSE)*SUMIFS('EPA US Data'!$I:$I,'EPA US Data'!$D:$D,'Country Selector'!$A$2,'EPA US Data'!$J:$J,$B$1,'EPA US Data'!$C:$C,C$2,'EPA US Data'!$G:$G,"&gt;="&amp;$A19,'EPA US Data'!$G:$G,"&lt;"&amp;$B19)*unit_conv*'State Downscaling Multipliers'!$B$18</f>
        <v>0</v>
      </c>
      <c r="D19" s="2">
        <f t="shared" ref="D19:G19" si="114">C19+($H19-$C19)/5</f>
        <v>0</v>
      </c>
      <c r="E19" s="2">
        <f t="shared" si="114"/>
        <v>0</v>
      </c>
      <c r="F19" s="2">
        <f t="shared" si="114"/>
        <v>0</v>
      </c>
      <c r="G19" s="2">
        <f t="shared" si="114"/>
        <v>0</v>
      </c>
      <c r="H19" s="105">
        <f>VLOOKUP($B$1,'Multipliers and Adjustments'!$A$70:$I$86,TRUNC(COLUMN(H$2)/5)+2,FALSE)*SUMIFS('EPA US Data'!$I:$I,'EPA US Data'!$D:$D,'Country Selector'!$A$2,'EPA US Data'!$J:$J,$B$1,'EPA US Data'!$C:$C,H$2,'EPA US Data'!$G:$G,"&gt;="&amp;$A19,'EPA US Data'!$G:$G,"&lt;"&amp;$B19)*unit_conv*'State Downscaling Multipliers'!$B$18</f>
        <v>0</v>
      </c>
      <c r="I19" s="2">
        <f t="shared" ref="I19:L19" si="115">H19+($M19-$H19)/5</f>
        <v>0</v>
      </c>
      <c r="J19" s="2">
        <f t="shared" si="115"/>
        <v>0</v>
      </c>
      <c r="K19" s="2">
        <f t="shared" si="115"/>
        <v>0</v>
      </c>
      <c r="L19" s="2">
        <f t="shared" si="115"/>
        <v>0</v>
      </c>
      <c r="M19" s="105">
        <f>VLOOKUP($B$1,'Multipliers and Adjustments'!$A$70:$I$86,TRUNC(COLUMN(M$2)/5)+2,FALSE)*SUMIFS('EPA US Data'!$I:$I,'EPA US Data'!$D:$D,'Country Selector'!$A$2,'EPA US Data'!$J:$J,$B$1,'EPA US Data'!$C:$C,M$2,'EPA US Data'!$G:$G,"&gt;="&amp;$A19,'EPA US Data'!$G:$G,"&lt;"&amp;$B19)*unit_conv*'State Downscaling Multipliers'!$B$18</f>
        <v>0</v>
      </c>
      <c r="N19" s="2">
        <f t="shared" ref="N19:Q19" si="116">M19+($R19-$M19)/5</f>
        <v>0</v>
      </c>
      <c r="O19" s="2">
        <f t="shared" si="116"/>
        <v>0</v>
      </c>
      <c r="P19" s="2">
        <f t="shared" si="116"/>
        <v>0</v>
      </c>
      <c r="Q19" s="2">
        <f t="shared" si="116"/>
        <v>0</v>
      </c>
      <c r="R19" s="105">
        <f>VLOOKUP($B$1,'Multipliers and Adjustments'!$A$70:$I$86,TRUNC(COLUMN(R$2)/5)+2,FALSE)*SUMIFS('EPA US Data'!$I:$I,'EPA US Data'!$D:$D,'Country Selector'!$A$2,'EPA US Data'!$J:$J,$B$1,'EPA US Data'!$C:$C,R$2,'EPA US Data'!$G:$G,"&gt;="&amp;$A19,'EPA US Data'!$G:$G,"&lt;"&amp;$B19)*unit_conv*'State Downscaling Multipliers'!$B$18</f>
        <v>0</v>
      </c>
      <c r="S19" s="2">
        <f t="shared" ref="S19:V19" si="117">R19+($W19-$R19)/5</f>
        <v>0</v>
      </c>
      <c r="T19" s="2">
        <f t="shared" si="117"/>
        <v>0</v>
      </c>
      <c r="U19" s="2">
        <f t="shared" si="117"/>
        <v>0</v>
      </c>
      <c r="V19" s="2">
        <f t="shared" si="117"/>
        <v>0</v>
      </c>
      <c r="W19" s="105">
        <f>VLOOKUP($B$1,'Multipliers and Adjustments'!$A$70:$I$86,TRUNC(COLUMN(W$2)/5)+2,FALSE)*SUMIFS('EPA US Data'!$I:$I,'EPA US Data'!$D:$D,'Country Selector'!$A$2,'EPA US Data'!$J:$J,$B$1,'EPA US Data'!$C:$C,W$2,'EPA US Data'!$G:$G,"&gt;="&amp;$A19,'EPA US Data'!$G:$G,"&lt;"&amp;$B19)*unit_conv*'State Downscaling Multipliers'!$B$18</f>
        <v>0</v>
      </c>
      <c r="X19" s="2">
        <f t="shared" ref="X19:AA19" si="118">W19+($AB19-$W19)/5</f>
        <v>0</v>
      </c>
      <c r="Y19" s="2">
        <f t="shared" si="118"/>
        <v>0</v>
      </c>
      <c r="Z19" s="2">
        <f t="shared" si="118"/>
        <v>0</v>
      </c>
      <c r="AA19" s="2">
        <f t="shared" si="118"/>
        <v>0</v>
      </c>
      <c r="AB19" s="105">
        <f>VLOOKUP($B$1,'Multipliers and Adjustments'!$A$70:$I$86,TRUNC(COLUMN(AB$2)/5)+2,FALSE)*SUMIFS('EPA US Data'!$I:$I,'EPA US Data'!$D:$D,'Country Selector'!$A$2,'EPA US Data'!$J:$J,$B$1,'EPA US Data'!$C:$C,AB$2,'EPA US Data'!$G:$G,"&gt;="&amp;$A19,'EPA US Data'!$G:$G,"&lt;"&amp;$B19)*unit_conv*'State Downscaling Multipliers'!$B$18</f>
        <v>0</v>
      </c>
      <c r="AC19" s="2">
        <f t="shared" ref="AC19:AF19" si="119">AB19+($AG19-$AB19)/5</f>
        <v>0</v>
      </c>
      <c r="AD19" s="2">
        <f t="shared" si="119"/>
        <v>0</v>
      </c>
      <c r="AE19" s="2">
        <f t="shared" si="119"/>
        <v>0</v>
      </c>
      <c r="AF19" s="2">
        <f t="shared" si="119"/>
        <v>0</v>
      </c>
      <c r="AG19" s="105">
        <f>VLOOKUP($B$1,'Multipliers and Adjustments'!$A$70:$I$86,TRUNC(COLUMN(AG$2)/5)+2,FALSE)*SUMIFS('EPA US Data'!$I:$I,'EPA US Data'!$D:$D,'Country Selector'!$A$2,'EPA US Data'!$J:$J,$B$1,'EPA US Data'!$C:$C,AG$2,'EPA US Data'!$G:$G,"&gt;="&amp;$A19,'EPA US Data'!$G:$G,"&lt;"&amp;$B19)*unit_conv*'State Downscaling Multipliers'!$B$18</f>
        <v>0</v>
      </c>
      <c r="AH19" s="2">
        <f t="shared" ref="AH19:AK19" si="120">AG19+($AL19-$AG19)/5</f>
        <v>0</v>
      </c>
      <c r="AI19" s="2">
        <f t="shared" si="120"/>
        <v>0</v>
      </c>
      <c r="AJ19" s="2">
        <f t="shared" si="120"/>
        <v>0</v>
      </c>
      <c r="AK19" s="2">
        <f t="shared" si="120"/>
        <v>0</v>
      </c>
      <c r="AL19" s="105">
        <f>VLOOKUP($B$1,'Multipliers and Adjustments'!$A$70:$I$86,TRUNC(COLUMN(AL$2)/5)+2,FALSE)*SUMIFS('EPA US Data'!$I:$I,'EPA US Data'!$D:$D,'Country Selector'!$A$2,'EPA US Data'!$J:$J,$B$1,'EPA US Data'!$C:$C,AL$2,'EPA US Data'!$G:$G,"&gt;="&amp;$A19,'EPA US Data'!$G:$G,"&lt;"&amp;$B19)*unit_conv*'State Downscaling Multipliers'!$B$18</f>
        <v>0</v>
      </c>
    </row>
    <row r="20" spans="1:38" x14ac:dyDescent="0.25">
      <c r="A20" s="49">
        <f t="shared" si="8"/>
        <v>-300</v>
      </c>
      <c r="B20" s="49">
        <f t="shared" si="0"/>
        <v>-250</v>
      </c>
      <c r="C20" s="105">
        <f>VLOOKUP($B$1,'Multipliers and Adjustments'!$A$70:$I$86,TRUNC(COLUMN(C$2)/5)+2,FALSE)*SUMIFS('EPA US Data'!$I:$I,'EPA US Data'!$D:$D,'Country Selector'!$A$2,'EPA US Data'!$J:$J,$B$1,'EPA US Data'!$C:$C,C$2,'EPA US Data'!$G:$G,"&gt;="&amp;$A20,'EPA US Data'!$G:$G,"&lt;"&amp;$B20)*unit_conv*'State Downscaling Multipliers'!$B$18</f>
        <v>0</v>
      </c>
      <c r="D20" s="2">
        <f t="shared" ref="D20:G20" si="121">C20+($H20-$C20)/5</f>
        <v>0</v>
      </c>
      <c r="E20" s="2">
        <f t="shared" si="121"/>
        <v>0</v>
      </c>
      <c r="F20" s="2">
        <f t="shared" si="121"/>
        <v>0</v>
      </c>
      <c r="G20" s="2">
        <f t="shared" si="121"/>
        <v>0</v>
      </c>
      <c r="H20" s="105">
        <f>VLOOKUP($B$1,'Multipliers and Adjustments'!$A$70:$I$86,TRUNC(COLUMN(H$2)/5)+2,FALSE)*SUMIFS('EPA US Data'!$I:$I,'EPA US Data'!$D:$D,'Country Selector'!$A$2,'EPA US Data'!$J:$J,$B$1,'EPA US Data'!$C:$C,H$2,'EPA US Data'!$G:$G,"&gt;="&amp;$A20,'EPA US Data'!$G:$G,"&lt;"&amp;$B20)*unit_conv*'State Downscaling Multipliers'!$B$18</f>
        <v>0</v>
      </c>
      <c r="I20" s="2">
        <f t="shared" ref="I20:L20" si="122">H20+($M20-$H20)/5</f>
        <v>0</v>
      </c>
      <c r="J20" s="2">
        <f t="shared" si="122"/>
        <v>0</v>
      </c>
      <c r="K20" s="2">
        <f t="shared" si="122"/>
        <v>0</v>
      </c>
      <c r="L20" s="2">
        <f t="shared" si="122"/>
        <v>0</v>
      </c>
      <c r="M20" s="105">
        <f>VLOOKUP($B$1,'Multipliers and Adjustments'!$A$70:$I$86,TRUNC(COLUMN(M$2)/5)+2,FALSE)*SUMIFS('EPA US Data'!$I:$I,'EPA US Data'!$D:$D,'Country Selector'!$A$2,'EPA US Data'!$J:$J,$B$1,'EPA US Data'!$C:$C,M$2,'EPA US Data'!$G:$G,"&gt;="&amp;$A20,'EPA US Data'!$G:$G,"&lt;"&amp;$B20)*unit_conv*'State Downscaling Multipliers'!$B$18</f>
        <v>0</v>
      </c>
      <c r="N20" s="2">
        <f t="shared" ref="N20:Q20" si="123">M20+($R20-$M20)/5</f>
        <v>0</v>
      </c>
      <c r="O20" s="2">
        <f t="shared" si="123"/>
        <v>0</v>
      </c>
      <c r="P20" s="2">
        <f t="shared" si="123"/>
        <v>0</v>
      </c>
      <c r="Q20" s="2">
        <f t="shared" si="123"/>
        <v>0</v>
      </c>
      <c r="R20" s="105">
        <f>VLOOKUP($B$1,'Multipliers and Adjustments'!$A$70:$I$86,TRUNC(COLUMN(R$2)/5)+2,FALSE)*SUMIFS('EPA US Data'!$I:$I,'EPA US Data'!$D:$D,'Country Selector'!$A$2,'EPA US Data'!$J:$J,$B$1,'EPA US Data'!$C:$C,R$2,'EPA US Data'!$G:$G,"&gt;="&amp;$A20,'EPA US Data'!$G:$G,"&lt;"&amp;$B20)*unit_conv*'State Downscaling Multipliers'!$B$18</f>
        <v>0</v>
      </c>
      <c r="S20" s="2">
        <f t="shared" ref="S20:V20" si="124">R20+($W20-$R20)/5</f>
        <v>0</v>
      </c>
      <c r="T20" s="2">
        <f t="shared" si="124"/>
        <v>0</v>
      </c>
      <c r="U20" s="2">
        <f t="shared" si="124"/>
        <v>0</v>
      </c>
      <c r="V20" s="2">
        <f t="shared" si="124"/>
        <v>0</v>
      </c>
      <c r="W20" s="105">
        <f>VLOOKUP($B$1,'Multipliers and Adjustments'!$A$70:$I$86,TRUNC(COLUMN(W$2)/5)+2,FALSE)*SUMIFS('EPA US Data'!$I:$I,'EPA US Data'!$D:$D,'Country Selector'!$A$2,'EPA US Data'!$J:$J,$B$1,'EPA US Data'!$C:$C,W$2,'EPA US Data'!$G:$G,"&gt;="&amp;$A20,'EPA US Data'!$G:$G,"&lt;"&amp;$B20)*unit_conv*'State Downscaling Multipliers'!$B$18</f>
        <v>0</v>
      </c>
      <c r="X20" s="2">
        <f t="shared" ref="X20:AA20" si="125">W20+($AB20-$W20)/5</f>
        <v>0</v>
      </c>
      <c r="Y20" s="2">
        <f t="shared" si="125"/>
        <v>0</v>
      </c>
      <c r="Z20" s="2">
        <f t="shared" si="125"/>
        <v>0</v>
      </c>
      <c r="AA20" s="2">
        <f t="shared" si="125"/>
        <v>0</v>
      </c>
      <c r="AB20" s="105">
        <f>VLOOKUP($B$1,'Multipliers and Adjustments'!$A$70:$I$86,TRUNC(COLUMN(AB$2)/5)+2,FALSE)*SUMIFS('EPA US Data'!$I:$I,'EPA US Data'!$D:$D,'Country Selector'!$A$2,'EPA US Data'!$J:$J,$B$1,'EPA US Data'!$C:$C,AB$2,'EPA US Data'!$G:$G,"&gt;="&amp;$A20,'EPA US Data'!$G:$G,"&lt;"&amp;$B20)*unit_conv*'State Downscaling Multipliers'!$B$18</f>
        <v>0</v>
      </c>
      <c r="AC20" s="2">
        <f t="shared" ref="AC20:AF20" si="126">AB20+($AG20-$AB20)/5</f>
        <v>0</v>
      </c>
      <c r="AD20" s="2">
        <f t="shared" si="126"/>
        <v>0</v>
      </c>
      <c r="AE20" s="2">
        <f t="shared" si="126"/>
        <v>0</v>
      </c>
      <c r="AF20" s="2">
        <f t="shared" si="126"/>
        <v>0</v>
      </c>
      <c r="AG20" s="105">
        <f>VLOOKUP($B$1,'Multipliers and Adjustments'!$A$70:$I$86,TRUNC(COLUMN(AG$2)/5)+2,FALSE)*SUMIFS('EPA US Data'!$I:$I,'EPA US Data'!$D:$D,'Country Selector'!$A$2,'EPA US Data'!$J:$J,$B$1,'EPA US Data'!$C:$C,AG$2,'EPA US Data'!$G:$G,"&gt;="&amp;$A20,'EPA US Data'!$G:$G,"&lt;"&amp;$B20)*unit_conv*'State Downscaling Multipliers'!$B$18</f>
        <v>0</v>
      </c>
      <c r="AH20" s="2">
        <f t="shared" ref="AH20:AK20" si="127">AG20+($AL20-$AG20)/5</f>
        <v>0</v>
      </c>
      <c r="AI20" s="2">
        <f t="shared" si="127"/>
        <v>0</v>
      </c>
      <c r="AJ20" s="2">
        <f t="shared" si="127"/>
        <v>0</v>
      </c>
      <c r="AK20" s="2">
        <f t="shared" si="127"/>
        <v>0</v>
      </c>
      <c r="AL20" s="105">
        <f>VLOOKUP($B$1,'Multipliers and Adjustments'!$A$70:$I$86,TRUNC(COLUMN(AL$2)/5)+2,FALSE)*SUMIFS('EPA US Data'!$I:$I,'EPA US Data'!$D:$D,'Country Selector'!$A$2,'EPA US Data'!$J:$J,$B$1,'EPA US Data'!$C:$C,AL$2,'EPA US Data'!$G:$G,"&gt;="&amp;$A20,'EPA US Data'!$G:$G,"&lt;"&amp;$B20)*unit_conv*'State Downscaling Multipliers'!$B$18</f>
        <v>0</v>
      </c>
    </row>
    <row r="21" spans="1:38" ht="15.75" customHeight="1" x14ac:dyDescent="0.25">
      <c r="A21" s="49">
        <f t="shared" si="8"/>
        <v>-250</v>
      </c>
      <c r="B21" s="49">
        <f t="shared" si="0"/>
        <v>-200</v>
      </c>
      <c r="C21" s="105">
        <f>VLOOKUP($B$1,'Multipliers and Adjustments'!$A$70:$I$86,TRUNC(COLUMN(C$2)/5)+2,FALSE)*SUMIFS('EPA US Data'!$I:$I,'EPA US Data'!$D:$D,'Country Selector'!$A$2,'EPA US Data'!$J:$J,$B$1,'EPA US Data'!$C:$C,C$2,'EPA US Data'!$G:$G,"&gt;="&amp;$A21,'EPA US Data'!$G:$G,"&lt;"&amp;$B21)*unit_conv*'State Downscaling Multipliers'!$B$18</f>
        <v>0</v>
      </c>
      <c r="D21" s="2">
        <f t="shared" ref="D21:G21" si="128">C21+($H21-$C21)/5</f>
        <v>0</v>
      </c>
      <c r="E21" s="2">
        <f t="shared" si="128"/>
        <v>0</v>
      </c>
      <c r="F21" s="2">
        <f t="shared" si="128"/>
        <v>0</v>
      </c>
      <c r="G21" s="2">
        <f t="shared" si="128"/>
        <v>0</v>
      </c>
      <c r="H21" s="105">
        <f>VLOOKUP($B$1,'Multipliers and Adjustments'!$A$70:$I$86,TRUNC(COLUMN(H$2)/5)+2,FALSE)*SUMIFS('EPA US Data'!$I:$I,'EPA US Data'!$D:$D,'Country Selector'!$A$2,'EPA US Data'!$J:$J,$B$1,'EPA US Data'!$C:$C,H$2,'EPA US Data'!$G:$G,"&gt;="&amp;$A21,'EPA US Data'!$G:$G,"&lt;"&amp;$B21)*unit_conv*'State Downscaling Multipliers'!$B$18</f>
        <v>0</v>
      </c>
      <c r="I21" s="2">
        <f t="shared" ref="I21:L21" si="129">H21+($M21-$H21)/5</f>
        <v>0</v>
      </c>
      <c r="J21" s="2">
        <f t="shared" si="129"/>
        <v>0</v>
      </c>
      <c r="K21" s="2">
        <f t="shared" si="129"/>
        <v>0</v>
      </c>
      <c r="L21" s="2">
        <f t="shared" si="129"/>
        <v>0</v>
      </c>
      <c r="M21" s="105">
        <f>VLOOKUP($B$1,'Multipliers and Adjustments'!$A$70:$I$86,TRUNC(COLUMN(M$2)/5)+2,FALSE)*SUMIFS('EPA US Data'!$I:$I,'EPA US Data'!$D:$D,'Country Selector'!$A$2,'EPA US Data'!$J:$J,$B$1,'EPA US Data'!$C:$C,M$2,'EPA US Data'!$G:$G,"&gt;="&amp;$A21,'EPA US Data'!$G:$G,"&lt;"&amp;$B21)*unit_conv*'State Downscaling Multipliers'!$B$18</f>
        <v>0</v>
      </c>
      <c r="N21" s="2">
        <f t="shared" ref="N21:Q21" si="130">M21+($R21-$M21)/5</f>
        <v>0</v>
      </c>
      <c r="O21" s="2">
        <f t="shared" si="130"/>
        <v>0</v>
      </c>
      <c r="P21" s="2">
        <f t="shared" si="130"/>
        <v>0</v>
      </c>
      <c r="Q21" s="2">
        <f t="shared" si="130"/>
        <v>0</v>
      </c>
      <c r="R21" s="105">
        <f>VLOOKUP($B$1,'Multipliers and Adjustments'!$A$70:$I$86,TRUNC(COLUMN(R$2)/5)+2,FALSE)*SUMIFS('EPA US Data'!$I:$I,'EPA US Data'!$D:$D,'Country Selector'!$A$2,'EPA US Data'!$J:$J,$B$1,'EPA US Data'!$C:$C,R$2,'EPA US Data'!$G:$G,"&gt;="&amp;$A21,'EPA US Data'!$G:$G,"&lt;"&amp;$B21)*unit_conv*'State Downscaling Multipliers'!$B$18</f>
        <v>0</v>
      </c>
      <c r="S21" s="2">
        <f t="shared" ref="S21:V21" si="131">R21+($W21-$R21)/5</f>
        <v>0</v>
      </c>
      <c r="T21" s="2">
        <f t="shared" si="131"/>
        <v>0</v>
      </c>
      <c r="U21" s="2">
        <f t="shared" si="131"/>
        <v>0</v>
      </c>
      <c r="V21" s="2">
        <f t="shared" si="131"/>
        <v>0</v>
      </c>
      <c r="W21" s="105">
        <f>VLOOKUP($B$1,'Multipliers and Adjustments'!$A$70:$I$86,TRUNC(COLUMN(W$2)/5)+2,FALSE)*SUMIFS('EPA US Data'!$I:$I,'EPA US Data'!$D:$D,'Country Selector'!$A$2,'EPA US Data'!$J:$J,$B$1,'EPA US Data'!$C:$C,W$2,'EPA US Data'!$G:$G,"&gt;="&amp;$A21,'EPA US Data'!$G:$G,"&lt;"&amp;$B21)*unit_conv*'State Downscaling Multipliers'!$B$18</f>
        <v>0</v>
      </c>
      <c r="X21" s="2">
        <f t="shared" ref="X21:AA21" si="132">W21+($AB21-$W21)/5</f>
        <v>0</v>
      </c>
      <c r="Y21" s="2">
        <f t="shared" si="132"/>
        <v>0</v>
      </c>
      <c r="Z21" s="2">
        <f t="shared" si="132"/>
        <v>0</v>
      </c>
      <c r="AA21" s="2">
        <f t="shared" si="132"/>
        <v>0</v>
      </c>
      <c r="AB21" s="105">
        <f>VLOOKUP($B$1,'Multipliers and Adjustments'!$A$70:$I$86,TRUNC(COLUMN(AB$2)/5)+2,FALSE)*SUMIFS('EPA US Data'!$I:$I,'EPA US Data'!$D:$D,'Country Selector'!$A$2,'EPA US Data'!$J:$J,$B$1,'EPA US Data'!$C:$C,AB$2,'EPA US Data'!$G:$G,"&gt;="&amp;$A21,'EPA US Data'!$G:$G,"&lt;"&amp;$B21)*unit_conv*'State Downscaling Multipliers'!$B$18</f>
        <v>0</v>
      </c>
      <c r="AC21" s="2">
        <f t="shared" ref="AC21:AF21" si="133">AB21+($AG21-$AB21)/5</f>
        <v>0</v>
      </c>
      <c r="AD21" s="2">
        <f t="shared" si="133"/>
        <v>0</v>
      </c>
      <c r="AE21" s="2">
        <f t="shared" si="133"/>
        <v>0</v>
      </c>
      <c r="AF21" s="2">
        <f t="shared" si="133"/>
        <v>0</v>
      </c>
      <c r="AG21" s="105">
        <f>VLOOKUP($B$1,'Multipliers and Adjustments'!$A$70:$I$86,TRUNC(COLUMN(AG$2)/5)+2,FALSE)*SUMIFS('EPA US Data'!$I:$I,'EPA US Data'!$D:$D,'Country Selector'!$A$2,'EPA US Data'!$J:$J,$B$1,'EPA US Data'!$C:$C,AG$2,'EPA US Data'!$G:$G,"&gt;="&amp;$A21,'EPA US Data'!$G:$G,"&lt;"&amp;$B21)*unit_conv*'State Downscaling Multipliers'!$B$18</f>
        <v>0</v>
      </c>
      <c r="AH21" s="2">
        <f t="shared" ref="AH21:AK21" si="134">AG21+($AL21-$AG21)/5</f>
        <v>0</v>
      </c>
      <c r="AI21" s="2">
        <f t="shared" si="134"/>
        <v>0</v>
      </c>
      <c r="AJ21" s="2">
        <f t="shared" si="134"/>
        <v>0</v>
      </c>
      <c r="AK21" s="2">
        <f t="shared" si="134"/>
        <v>0</v>
      </c>
      <c r="AL21" s="105">
        <f>VLOOKUP($B$1,'Multipliers and Adjustments'!$A$70:$I$86,TRUNC(COLUMN(AL$2)/5)+2,FALSE)*SUMIFS('EPA US Data'!$I:$I,'EPA US Data'!$D:$D,'Country Selector'!$A$2,'EPA US Data'!$J:$J,$B$1,'EPA US Data'!$C:$C,AL$2,'EPA US Data'!$G:$G,"&gt;="&amp;$A21,'EPA US Data'!$G:$G,"&lt;"&amp;$B21)*unit_conv*'State Downscaling Multipliers'!$B$18</f>
        <v>0</v>
      </c>
    </row>
    <row r="22" spans="1:38" ht="15.75" customHeight="1" x14ac:dyDescent="0.25">
      <c r="A22" s="49">
        <f t="shared" si="8"/>
        <v>-200</v>
      </c>
      <c r="B22" s="49">
        <f t="shared" si="0"/>
        <v>-150</v>
      </c>
      <c r="C22" s="105">
        <f>VLOOKUP($B$1,'Multipliers and Adjustments'!$A$70:$I$86,TRUNC(COLUMN(C$2)/5)+2,FALSE)*SUMIFS('EPA US Data'!$I:$I,'EPA US Data'!$D:$D,'Country Selector'!$A$2,'EPA US Data'!$J:$J,$B$1,'EPA US Data'!$C:$C,C$2,'EPA US Data'!$G:$G,"&gt;="&amp;$A22,'EPA US Data'!$G:$G,"&lt;"&amp;$B22)*unit_conv*'State Downscaling Multipliers'!$B$18</f>
        <v>0</v>
      </c>
      <c r="D22" s="2">
        <f t="shared" ref="D22:G22" si="135">C22+($H22-$C22)/5</f>
        <v>0</v>
      </c>
      <c r="E22" s="2">
        <f t="shared" si="135"/>
        <v>0</v>
      </c>
      <c r="F22" s="2">
        <f t="shared" si="135"/>
        <v>0</v>
      </c>
      <c r="G22" s="2">
        <f t="shared" si="135"/>
        <v>0</v>
      </c>
      <c r="H22" s="105">
        <f>VLOOKUP($B$1,'Multipliers and Adjustments'!$A$70:$I$86,TRUNC(COLUMN(H$2)/5)+2,FALSE)*SUMIFS('EPA US Data'!$I:$I,'EPA US Data'!$D:$D,'Country Selector'!$A$2,'EPA US Data'!$J:$J,$B$1,'EPA US Data'!$C:$C,H$2,'EPA US Data'!$G:$G,"&gt;="&amp;$A22,'EPA US Data'!$G:$G,"&lt;"&amp;$B22)*unit_conv*'State Downscaling Multipliers'!$B$18</f>
        <v>0</v>
      </c>
      <c r="I22" s="2">
        <f t="shared" ref="I22:L22" si="136">H22+($M22-$H22)/5</f>
        <v>0</v>
      </c>
      <c r="J22" s="2">
        <f t="shared" si="136"/>
        <v>0</v>
      </c>
      <c r="K22" s="2">
        <f t="shared" si="136"/>
        <v>0</v>
      </c>
      <c r="L22" s="2">
        <f t="shared" si="136"/>
        <v>0</v>
      </c>
      <c r="M22" s="105">
        <f>VLOOKUP($B$1,'Multipliers and Adjustments'!$A$70:$I$86,TRUNC(COLUMN(M$2)/5)+2,FALSE)*SUMIFS('EPA US Data'!$I:$I,'EPA US Data'!$D:$D,'Country Selector'!$A$2,'EPA US Data'!$J:$J,$B$1,'EPA US Data'!$C:$C,M$2,'EPA US Data'!$G:$G,"&gt;="&amp;$A22,'EPA US Data'!$G:$G,"&lt;"&amp;$B22)*unit_conv*'State Downscaling Multipliers'!$B$18</f>
        <v>0</v>
      </c>
      <c r="N22" s="2">
        <f t="shared" ref="N22:Q22" si="137">M22+($R22-$M22)/5</f>
        <v>0</v>
      </c>
      <c r="O22" s="2">
        <f t="shared" si="137"/>
        <v>0</v>
      </c>
      <c r="P22" s="2">
        <f t="shared" si="137"/>
        <v>0</v>
      </c>
      <c r="Q22" s="2">
        <f t="shared" si="137"/>
        <v>0</v>
      </c>
      <c r="R22" s="105">
        <f>VLOOKUP($B$1,'Multipliers and Adjustments'!$A$70:$I$86,TRUNC(COLUMN(R$2)/5)+2,FALSE)*SUMIFS('EPA US Data'!$I:$I,'EPA US Data'!$D:$D,'Country Selector'!$A$2,'EPA US Data'!$J:$J,$B$1,'EPA US Data'!$C:$C,R$2,'EPA US Data'!$G:$G,"&gt;="&amp;$A22,'EPA US Data'!$G:$G,"&lt;"&amp;$B22)*unit_conv*'State Downscaling Multipliers'!$B$18</f>
        <v>0</v>
      </c>
      <c r="S22" s="2">
        <f t="shared" ref="S22:V22" si="138">R22+($W22-$R22)/5</f>
        <v>0</v>
      </c>
      <c r="T22" s="2">
        <f t="shared" si="138"/>
        <v>0</v>
      </c>
      <c r="U22" s="2">
        <f t="shared" si="138"/>
        <v>0</v>
      </c>
      <c r="V22" s="2">
        <f t="shared" si="138"/>
        <v>0</v>
      </c>
      <c r="W22" s="105">
        <f>VLOOKUP($B$1,'Multipliers and Adjustments'!$A$70:$I$86,TRUNC(COLUMN(W$2)/5)+2,FALSE)*SUMIFS('EPA US Data'!$I:$I,'EPA US Data'!$D:$D,'Country Selector'!$A$2,'EPA US Data'!$J:$J,$B$1,'EPA US Data'!$C:$C,W$2,'EPA US Data'!$G:$G,"&gt;="&amp;$A22,'EPA US Data'!$G:$G,"&lt;"&amp;$B22)*unit_conv*'State Downscaling Multipliers'!$B$18</f>
        <v>0</v>
      </c>
      <c r="X22" s="2">
        <f t="shared" ref="X22:AA22" si="139">W22+($AB22-$W22)/5</f>
        <v>0</v>
      </c>
      <c r="Y22" s="2">
        <f t="shared" si="139"/>
        <v>0</v>
      </c>
      <c r="Z22" s="2">
        <f t="shared" si="139"/>
        <v>0</v>
      </c>
      <c r="AA22" s="2">
        <f t="shared" si="139"/>
        <v>0</v>
      </c>
      <c r="AB22" s="105">
        <f>VLOOKUP($B$1,'Multipliers and Adjustments'!$A$70:$I$86,TRUNC(COLUMN(AB$2)/5)+2,FALSE)*SUMIFS('EPA US Data'!$I:$I,'EPA US Data'!$D:$D,'Country Selector'!$A$2,'EPA US Data'!$J:$J,$B$1,'EPA US Data'!$C:$C,AB$2,'EPA US Data'!$G:$G,"&gt;="&amp;$A22,'EPA US Data'!$G:$G,"&lt;"&amp;$B22)*unit_conv*'State Downscaling Multipliers'!$B$18</f>
        <v>0</v>
      </c>
      <c r="AC22" s="2">
        <f t="shared" ref="AC22:AF22" si="140">AB22+($AG22-$AB22)/5</f>
        <v>0</v>
      </c>
      <c r="AD22" s="2">
        <f t="shared" si="140"/>
        <v>0</v>
      </c>
      <c r="AE22" s="2">
        <f t="shared" si="140"/>
        <v>0</v>
      </c>
      <c r="AF22" s="2">
        <f t="shared" si="140"/>
        <v>0</v>
      </c>
      <c r="AG22" s="105">
        <f>VLOOKUP($B$1,'Multipliers and Adjustments'!$A$70:$I$86,TRUNC(COLUMN(AG$2)/5)+2,FALSE)*SUMIFS('EPA US Data'!$I:$I,'EPA US Data'!$D:$D,'Country Selector'!$A$2,'EPA US Data'!$J:$J,$B$1,'EPA US Data'!$C:$C,AG$2,'EPA US Data'!$G:$G,"&gt;="&amp;$A22,'EPA US Data'!$G:$G,"&lt;"&amp;$B22)*unit_conv*'State Downscaling Multipliers'!$B$18</f>
        <v>0</v>
      </c>
      <c r="AH22" s="2">
        <f t="shared" ref="AH22:AK22" si="141">AG22+($AL22-$AG22)/5</f>
        <v>0</v>
      </c>
      <c r="AI22" s="2">
        <f t="shared" si="141"/>
        <v>0</v>
      </c>
      <c r="AJ22" s="2">
        <f t="shared" si="141"/>
        <v>0</v>
      </c>
      <c r="AK22" s="2">
        <f t="shared" si="141"/>
        <v>0</v>
      </c>
      <c r="AL22" s="105">
        <f>VLOOKUP($B$1,'Multipliers and Adjustments'!$A$70:$I$86,TRUNC(COLUMN(AL$2)/5)+2,FALSE)*SUMIFS('EPA US Data'!$I:$I,'EPA US Data'!$D:$D,'Country Selector'!$A$2,'EPA US Data'!$J:$J,$B$1,'EPA US Data'!$C:$C,AL$2,'EPA US Data'!$G:$G,"&gt;="&amp;$A22,'EPA US Data'!$G:$G,"&lt;"&amp;$B22)*unit_conv*'State Downscaling Multipliers'!$B$18</f>
        <v>0</v>
      </c>
    </row>
    <row r="23" spans="1:38" ht="15.75" customHeight="1" x14ac:dyDescent="0.25">
      <c r="A23" s="49">
        <f t="shared" si="8"/>
        <v>-150</v>
      </c>
      <c r="B23" s="49">
        <f t="shared" si="0"/>
        <v>-100</v>
      </c>
      <c r="C23" s="105">
        <f>VLOOKUP($B$1,'Multipliers and Adjustments'!$A$70:$I$86,TRUNC(COLUMN(C$2)/5)+2,FALSE)*SUMIFS('EPA US Data'!$I:$I,'EPA US Data'!$D:$D,'Country Selector'!$A$2,'EPA US Data'!$J:$J,$B$1,'EPA US Data'!$C:$C,C$2,'EPA US Data'!$G:$G,"&gt;="&amp;$A23,'EPA US Data'!$G:$G,"&lt;"&amp;$B23)*unit_conv*'State Downscaling Multipliers'!$B$18</f>
        <v>0</v>
      </c>
      <c r="D23" s="2">
        <f t="shared" ref="D23:G23" si="142">C23+($H23-$C23)/5</f>
        <v>0</v>
      </c>
      <c r="E23" s="2">
        <f t="shared" si="142"/>
        <v>0</v>
      </c>
      <c r="F23" s="2">
        <f t="shared" si="142"/>
        <v>0</v>
      </c>
      <c r="G23" s="2">
        <f t="shared" si="142"/>
        <v>0</v>
      </c>
      <c r="H23" s="105">
        <f>VLOOKUP($B$1,'Multipliers and Adjustments'!$A$70:$I$86,TRUNC(COLUMN(H$2)/5)+2,FALSE)*SUMIFS('EPA US Data'!$I:$I,'EPA US Data'!$D:$D,'Country Selector'!$A$2,'EPA US Data'!$J:$J,$B$1,'EPA US Data'!$C:$C,H$2,'EPA US Data'!$G:$G,"&gt;="&amp;$A23,'EPA US Data'!$G:$G,"&lt;"&amp;$B23)*unit_conv*'State Downscaling Multipliers'!$B$18</f>
        <v>0</v>
      </c>
      <c r="I23" s="2">
        <f t="shared" ref="I23:L23" si="143">H23+($M23-$H23)/5</f>
        <v>0</v>
      </c>
      <c r="J23" s="2">
        <f t="shared" si="143"/>
        <v>0</v>
      </c>
      <c r="K23" s="2">
        <f t="shared" si="143"/>
        <v>0</v>
      </c>
      <c r="L23" s="2">
        <f t="shared" si="143"/>
        <v>0</v>
      </c>
      <c r="M23" s="105">
        <f>VLOOKUP($B$1,'Multipliers and Adjustments'!$A$70:$I$86,TRUNC(COLUMN(M$2)/5)+2,FALSE)*SUMIFS('EPA US Data'!$I:$I,'EPA US Data'!$D:$D,'Country Selector'!$A$2,'EPA US Data'!$J:$J,$B$1,'EPA US Data'!$C:$C,M$2,'EPA US Data'!$G:$G,"&gt;="&amp;$A23,'EPA US Data'!$G:$G,"&lt;"&amp;$B23)*unit_conv*'State Downscaling Multipliers'!$B$18</f>
        <v>0</v>
      </c>
      <c r="N23" s="2">
        <f t="shared" ref="N23:Q23" si="144">M23+($R23-$M23)/5</f>
        <v>0</v>
      </c>
      <c r="O23" s="2">
        <f t="shared" si="144"/>
        <v>0</v>
      </c>
      <c r="P23" s="2">
        <f t="shared" si="144"/>
        <v>0</v>
      </c>
      <c r="Q23" s="2">
        <f t="shared" si="144"/>
        <v>0</v>
      </c>
      <c r="R23" s="105">
        <f>VLOOKUP($B$1,'Multipliers and Adjustments'!$A$70:$I$86,TRUNC(COLUMN(R$2)/5)+2,FALSE)*SUMIFS('EPA US Data'!$I:$I,'EPA US Data'!$D:$D,'Country Selector'!$A$2,'EPA US Data'!$J:$J,$B$1,'EPA US Data'!$C:$C,R$2,'EPA US Data'!$G:$G,"&gt;="&amp;$A23,'EPA US Data'!$G:$G,"&lt;"&amp;$B23)*unit_conv*'State Downscaling Multipliers'!$B$18</f>
        <v>0</v>
      </c>
      <c r="S23" s="2">
        <f t="shared" ref="S23:V23" si="145">R23+($W23-$R23)/5</f>
        <v>0</v>
      </c>
      <c r="T23" s="2">
        <f t="shared" si="145"/>
        <v>0</v>
      </c>
      <c r="U23" s="2">
        <f t="shared" si="145"/>
        <v>0</v>
      </c>
      <c r="V23" s="2">
        <f t="shared" si="145"/>
        <v>0</v>
      </c>
      <c r="W23" s="105">
        <f>VLOOKUP($B$1,'Multipliers and Adjustments'!$A$70:$I$86,TRUNC(COLUMN(W$2)/5)+2,FALSE)*SUMIFS('EPA US Data'!$I:$I,'EPA US Data'!$D:$D,'Country Selector'!$A$2,'EPA US Data'!$J:$J,$B$1,'EPA US Data'!$C:$C,W$2,'EPA US Data'!$G:$G,"&gt;="&amp;$A23,'EPA US Data'!$G:$G,"&lt;"&amp;$B23)*unit_conv*'State Downscaling Multipliers'!$B$18</f>
        <v>0</v>
      </c>
      <c r="X23" s="2">
        <f t="shared" ref="X23:AA23" si="146">W23+($AB23-$W23)/5</f>
        <v>0</v>
      </c>
      <c r="Y23" s="2">
        <f t="shared" si="146"/>
        <v>0</v>
      </c>
      <c r="Z23" s="2">
        <f t="shared" si="146"/>
        <v>0</v>
      </c>
      <c r="AA23" s="2">
        <f t="shared" si="146"/>
        <v>0</v>
      </c>
      <c r="AB23" s="105">
        <f>VLOOKUP($B$1,'Multipliers and Adjustments'!$A$70:$I$86,TRUNC(COLUMN(AB$2)/5)+2,FALSE)*SUMIFS('EPA US Data'!$I:$I,'EPA US Data'!$D:$D,'Country Selector'!$A$2,'EPA US Data'!$J:$J,$B$1,'EPA US Data'!$C:$C,AB$2,'EPA US Data'!$G:$G,"&gt;="&amp;$A23,'EPA US Data'!$G:$G,"&lt;"&amp;$B23)*unit_conv*'State Downscaling Multipliers'!$B$18</f>
        <v>0</v>
      </c>
      <c r="AC23" s="2">
        <f t="shared" ref="AC23:AF23" si="147">AB23+($AG23-$AB23)/5</f>
        <v>0</v>
      </c>
      <c r="AD23" s="2">
        <f t="shared" si="147"/>
        <v>0</v>
      </c>
      <c r="AE23" s="2">
        <f t="shared" si="147"/>
        <v>0</v>
      </c>
      <c r="AF23" s="2">
        <f t="shared" si="147"/>
        <v>0</v>
      </c>
      <c r="AG23" s="105">
        <f>VLOOKUP($B$1,'Multipliers and Adjustments'!$A$70:$I$86,TRUNC(COLUMN(AG$2)/5)+2,FALSE)*SUMIFS('EPA US Data'!$I:$I,'EPA US Data'!$D:$D,'Country Selector'!$A$2,'EPA US Data'!$J:$J,$B$1,'EPA US Data'!$C:$C,AG$2,'EPA US Data'!$G:$G,"&gt;="&amp;$A23,'EPA US Data'!$G:$G,"&lt;"&amp;$B23)*unit_conv*'State Downscaling Multipliers'!$B$18</f>
        <v>0</v>
      </c>
      <c r="AH23" s="2">
        <f t="shared" ref="AH23:AK23" si="148">AG23+($AL23-$AG23)/5</f>
        <v>0</v>
      </c>
      <c r="AI23" s="2">
        <f t="shared" si="148"/>
        <v>0</v>
      </c>
      <c r="AJ23" s="2">
        <f t="shared" si="148"/>
        <v>0</v>
      </c>
      <c r="AK23" s="2">
        <f t="shared" si="148"/>
        <v>0</v>
      </c>
      <c r="AL23" s="105">
        <f>VLOOKUP($B$1,'Multipliers and Adjustments'!$A$70:$I$86,TRUNC(COLUMN(AL$2)/5)+2,FALSE)*SUMIFS('EPA US Data'!$I:$I,'EPA US Data'!$D:$D,'Country Selector'!$A$2,'EPA US Data'!$J:$J,$B$1,'EPA US Data'!$C:$C,AL$2,'EPA US Data'!$G:$G,"&gt;="&amp;$A23,'EPA US Data'!$G:$G,"&lt;"&amp;$B23)*unit_conv*'State Downscaling Multipliers'!$B$18</f>
        <v>0</v>
      </c>
    </row>
    <row r="24" spans="1:38" ht="15.75" customHeight="1" x14ac:dyDescent="0.25">
      <c r="A24" s="50">
        <f t="shared" si="8"/>
        <v>-100</v>
      </c>
      <c r="B24" s="50">
        <f t="shared" ref="B24:B33" si="149">A24+10</f>
        <v>-90</v>
      </c>
      <c r="C24" s="105">
        <f>VLOOKUP($B$1,'Multipliers and Adjustments'!$A$70:$I$86,TRUNC(COLUMN(C$2)/5)+2,FALSE)*SUMIFS('EPA US Data'!$I:$I,'EPA US Data'!$D:$D,'Country Selector'!$A$2,'EPA US Data'!$J:$J,$B$1,'EPA US Data'!$C:$C,C$2,'EPA US Data'!$G:$G,"&gt;="&amp;$A24,'EPA US Data'!$G:$G,"&lt;"&amp;$B24)*unit_conv*'State Downscaling Multipliers'!$B$18</f>
        <v>0</v>
      </c>
      <c r="D24" s="2">
        <f t="shared" ref="D24:G24" si="150">C24+($H24-$C24)/5</f>
        <v>0</v>
      </c>
      <c r="E24" s="2">
        <f t="shared" si="150"/>
        <v>0</v>
      </c>
      <c r="F24" s="2">
        <f t="shared" si="150"/>
        <v>0</v>
      </c>
      <c r="G24" s="2">
        <f t="shared" si="150"/>
        <v>0</v>
      </c>
      <c r="H24" s="105">
        <f>VLOOKUP($B$1,'Multipliers and Adjustments'!$A$70:$I$86,TRUNC(COLUMN(H$2)/5)+2,FALSE)*SUMIFS('EPA US Data'!$I:$I,'EPA US Data'!$D:$D,'Country Selector'!$A$2,'EPA US Data'!$J:$J,$B$1,'EPA US Data'!$C:$C,H$2,'EPA US Data'!$G:$G,"&gt;="&amp;$A24,'EPA US Data'!$G:$G,"&lt;"&amp;$B24)*unit_conv*'State Downscaling Multipliers'!$B$18</f>
        <v>0</v>
      </c>
      <c r="I24" s="2">
        <f t="shared" ref="I24:L24" si="151">H24+($M24-$H24)/5</f>
        <v>0</v>
      </c>
      <c r="J24" s="2">
        <f t="shared" si="151"/>
        <v>0</v>
      </c>
      <c r="K24" s="2">
        <f t="shared" si="151"/>
        <v>0</v>
      </c>
      <c r="L24" s="2">
        <f t="shared" si="151"/>
        <v>0</v>
      </c>
      <c r="M24" s="105">
        <f>VLOOKUP($B$1,'Multipliers and Adjustments'!$A$70:$I$86,TRUNC(COLUMN(M$2)/5)+2,FALSE)*SUMIFS('EPA US Data'!$I:$I,'EPA US Data'!$D:$D,'Country Selector'!$A$2,'EPA US Data'!$J:$J,$B$1,'EPA US Data'!$C:$C,M$2,'EPA US Data'!$G:$G,"&gt;="&amp;$A24,'EPA US Data'!$G:$G,"&lt;"&amp;$B24)*unit_conv*'State Downscaling Multipliers'!$B$18</f>
        <v>0</v>
      </c>
      <c r="N24" s="2">
        <f t="shared" ref="N24:Q24" si="152">M24+($R24-$M24)/5</f>
        <v>0</v>
      </c>
      <c r="O24" s="2">
        <f t="shared" si="152"/>
        <v>0</v>
      </c>
      <c r="P24" s="2">
        <f t="shared" si="152"/>
        <v>0</v>
      </c>
      <c r="Q24" s="2">
        <f t="shared" si="152"/>
        <v>0</v>
      </c>
      <c r="R24" s="105">
        <f>VLOOKUP($B$1,'Multipliers and Adjustments'!$A$70:$I$86,TRUNC(COLUMN(R$2)/5)+2,FALSE)*SUMIFS('EPA US Data'!$I:$I,'EPA US Data'!$D:$D,'Country Selector'!$A$2,'EPA US Data'!$J:$J,$B$1,'EPA US Data'!$C:$C,R$2,'EPA US Data'!$G:$G,"&gt;="&amp;$A24,'EPA US Data'!$G:$G,"&lt;"&amp;$B24)*unit_conv*'State Downscaling Multipliers'!$B$18</f>
        <v>0</v>
      </c>
      <c r="S24" s="2">
        <f t="shared" ref="S24:V24" si="153">R24+($W24-$R24)/5</f>
        <v>0</v>
      </c>
      <c r="T24" s="2">
        <f t="shared" si="153"/>
        <v>0</v>
      </c>
      <c r="U24" s="2">
        <f t="shared" si="153"/>
        <v>0</v>
      </c>
      <c r="V24" s="2">
        <f t="shared" si="153"/>
        <v>0</v>
      </c>
      <c r="W24" s="105">
        <f>VLOOKUP($B$1,'Multipliers and Adjustments'!$A$70:$I$86,TRUNC(COLUMN(W$2)/5)+2,FALSE)*SUMIFS('EPA US Data'!$I:$I,'EPA US Data'!$D:$D,'Country Selector'!$A$2,'EPA US Data'!$J:$J,$B$1,'EPA US Data'!$C:$C,W$2,'EPA US Data'!$G:$G,"&gt;="&amp;$A24,'EPA US Data'!$G:$G,"&lt;"&amp;$B24)*unit_conv*'State Downscaling Multipliers'!$B$18</f>
        <v>0</v>
      </c>
      <c r="X24" s="2">
        <f t="shared" ref="X24:AA24" si="154">W24+($AB24-$W24)/5</f>
        <v>0</v>
      </c>
      <c r="Y24" s="2">
        <f t="shared" si="154"/>
        <v>0</v>
      </c>
      <c r="Z24" s="2">
        <f t="shared" si="154"/>
        <v>0</v>
      </c>
      <c r="AA24" s="2">
        <f t="shared" si="154"/>
        <v>0</v>
      </c>
      <c r="AB24" s="105">
        <f>VLOOKUP($B$1,'Multipliers and Adjustments'!$A$70:$I$86,TRUNC(COLUMN(AB$2)/5)+2,FALSE)*SUMIFS('EPA US Data'!$I:$I,'EPA US Data'!$D:$D,'Country Selector'!$A$2,'EPA US Data'!$J:$J,$B$1,'EPA US Data'!$C:$C,AB$2,'EPA US Data'!$G:$G,"&gt;="&amp;$A24,'EPA US Data'!$G:$G,"&lt;"&amp;$B24)*unit_conv*'State Downscaling Multipliers'!$B$18</f>
        <v>0</v>
      </c>
      <c r="AC24" s="2">
        <f t="shared" ref="AC24:AF24" si="155">AB24+($AG24-$AB24)/5</f>
        <v>0</v>
      </c>
      <c r="AD24" s="2">
        <f t="shared" si="155"/>
        <v>0</v>
      </c>
      <c r="AE24" s="2">
        <f t="shared" si="155"/>
        <v>0</v>
      </c>
      <c r="AF24" s="2">
        <f t="shared" si="155"/>
        <v>0</v>
      </c>
      <c r="AG24" s="105">
        <f>VLOOKUP($B$1,'Multipliers and Adjustments'!$A$70:$I$86,TRUNC(COLUMN(AG$2)/5)+2,FALSE)*SUMIFS('EPA US Data'!$I:$I,'EPA US Data'!$D:$D,'Country Selector'!$A$2,'EPA US Data'!$J:$J,$B$1,'EPA US Data'!$C:$C,AG$2,'EPA US Data'!$G:$G,"&gt;="&amp;$A24,'EPA US Data'!$G:$G,"&lt;"&amp;$B24)*unit_conv*'State Downscaling Multipliers'!$B$18</f>
        <v>0</v>
      </c>
      <c r="AH24" s="2">
        <f t="shared" ref="AH24:AK24" si="156">AG24+($AL24-$AG24)/5</f>
        <v>0</v>
      </c>
      <c r="AI24" s="2">
        <f t="shared" si="156"/>
        <v>0</v>
      </c>
      <c r="AJ24" s="2">
        <f t="shared" si="156"/>
        <v>0</v>
      </c>
      <c r="AK24" s="2">
        <f t="shared" si="156"/>
        <v>0</v>
      </c>
      <c r="AL24" s="105">
        <f>VLOOKUP($B$1,'Multipliers and Adjustments'!$A$70:$I$86,TRUNC(COLUMN(AL$2)/5)+2,FALSE)*SUMIFS('EPA US Data'!$I:$I,'EPA US Data'!$D:$D,'Country Selector'!$A$2,'EPA US Data'!$J:$J,$B$1,'EPA US Data'!$C:$C,AL$2,'EPA US Data'!$G:$G,"&gt;="&amp;$A24,'EPA US Data'!$G:$G,"&lt;"&amp;$B24)*unit_conv*'State Downscaling Multipliers'!$B$18</f>
        <v>0</v>
      </c>
    </row>
    <row r="25" spans="1:38" ht="15.75" customHeight="1" x14ac:dyDescent="0.25">
      <c r="A25" s="50">
        <f t="shared" si="8"/>
        <v>-90</v>
      </c>
      <c r="B25" s="50">
        <f t="shared" si="149"/>
        <v>-80</v>
      </c>
      <c r="C25" s="105">
        <f>VLOOKUP($B$1,'Multipliers and Adjustments'!$A$70:$I$86,TRUNC(COLUMN(C$2)/5)+2,FALSE)*SUMIFS('EPA US Data'!$I:$I,'EPA US Data'!$D:$D,'Country Selector'!$A$2,'EPA US Data'!$J:$J,$B$1,'EPA US Data'!$C:$C,C$2,'EPA US Data'!$G:$G,"&gt;="&amp;$A25,'EPA US Data'!$G:$G,"&lt;"&amp;$B25)*unit_conv*'State Downscaling Multipliers'!$B$18</f>
        <v>0</v>
      </c>
      <c r="D25" s="2">
        <f t="shared" ref="D25:G25" si="157">C25+($H25-$C25)/5</f>
        <v>0</v>
      </c>
      <c r="E25" s="2">
        <f t="shared" si="157"/>
        <v>0</v>
      </c>
      <c r="F25" s="2">
        <f t="shared" si="157"/>
        <v>0</v>
      </c>
      <c r="G25" s="2">
        <f t="shared" si="157"/>
        <v>0</v>
      </c>
      <c r="H25" s="105">
        <f>VLOOKUP($B$1,'Multipliers and Adjustments'!$A$70:$I$86,TRUNC(COLUMN(H$2)/5)+2,FALSE)*SUMIFS('EPA US Data'!$I:$I,'EPA US Data'!$D:$D,'Country Selector'!$A$2,'EPA US Data'!$J:$J,$B$1,'EPA US Data'!$C:$C,H$2,'EPA US Data'!$G:$G,"&gt;="&amp;$A25,'EPA US Data'!$G:$G,"&lt;"&amp;$B25)*unit_conv*'State Downscaling Multipliers'!$B$18</f>
        <v>0</v>
      </c>
      <c r="I25" s="2">
        <f t="shared" ref="I25:L25" si="158">H25+($M25-$H25)/5</f>
        <v>0</v>
      </c>
      <c r="J25" s="2">
        <f t="shared" si="158"/>
        <v>0</v>
      </c>
      <c r="K25" s="2">
        <f t="shared" si="158"/>
        <v>0</v>
      </c>
      <c r="L25" s="2">
        <f t="shared" si="158"/>
        <v>0</v>
      </c>
      <c r="M25" s="105">
        <f>VLOOKUP($B$1,'Multipliers and Adjustments'!$A$70:$I$86,TRUNC(COLUMN(M$2)/5)+2,FALSE)*SUMIFS('EPA US Data'!$I:$I,'EPA US Data'!$D:$D,'Country Selector'!$A$2,'EPA US Data'!$J:$J,$B$1,'EPA US Data'!$C:$C,M$2,'EPA US Data'!$G:$G,"&gt;="&amp;$A25,'EPA US Data'!$G:$G,"&lt;"&amp;$B25)*unit_conv*'State Downscaling Multipliers'!$B$18</f>
        <v>0</v>
      </c>
      <c r="N25" s="2">
        <f t="shared" ref="N25:Q25" si="159">M25+($R25-$M25)/5</f>
        <v>0</v>
      </c>
      <c r="O25" s="2">
        <f t="shared" si="159"/>
        <v>0</v>
      </c>
      <c r="P25" s="2">
        <f t="shared" si="159"/>
        <v>0</v>
      </c>
      <c r="Q25" s="2">
        <f t="shared" si="159"/>
        <v>0</v>
      </c>
      <c r="R25" s="105">
        <f>VLOOKUP($B$1,'Multipliers and Adjustments'!$A$70:$I$86,TRUNC(COLUMN(R$2)/5)+2,FALSE)*SUMIFS('EPA US Data'!$I:$I,'EPA US Data'!$D:$D,'Country Selector'!$A$2,'EPA US Data'!$J:$J,$B$1,'EPA US Data'!$C:$C,R$2,'EPA US Data'!$G:$G,"&gt;="&amp;$A25,'EPA US Data'!$G:$G,"&lt;"&amp;$B25)*unit_conv*'State Downscaling Multipliers'!$B$18</f>
        <v>0</v>
      </c>
      <c r="S25" s="2">
        <f t="shared" ref="S25:V25" si="160">R25+($W25-$R25)/5</f>
        <v>0</v>
      </c>
      <c r="T25" s="2">
        <f t="shared" si="160"/>
        <v>0</v>
      </c>
      <c r="U25" s="2">
        <f t="shared" si="160"/>
        <v>0</v>
      </c>
      <c r="V25" s="2">
        <f t="shared" si="160"/>
        <v>0</v>
      </c>
      <c r="W25" s="105">
        <f>VLOOKUP($B$1,'Multipliers and Adjustments'!$A$70:$I$86,TRUNC(COLUMN(W$2)/5)+2,FALSE)*SUMIFS('EPA US Data'!$I:$I,'EPA US Data'!$D:$D,'Country Selector'!$A$2,'EPA US Data'!$J:$J,$B$1,'EPA US Data'!$C:$C,W$2,'EPA US Data'!$G:$G,"&gt;="&amp;$A25,'EPA US Data'!$G:$G,"&lt;"&amp;$B25)*unit_conv*'State Downscaling Multipliers'!$B$18</f>
        <v>0</v>
      </c>
      <c r="X25" s="2">
        <f t="shared" ref="X25:AA25" si="161">W25+($AB25-$W25)/5</f>
        <v>0</v>
      </c>
      <c r="Y25" s="2">
        <f t="shared" si="161"/>
        <v>0</v>
      </c>
      <c r="Z25" s="2">
        <f t="shared" si="161"/>
        <v>0</v>
      </c>
      <c r="AA25" s="2">
        <f t="shared" si="161"/>
        <v>0</v>
      </c>
      <c r="AB25" s="105">
        <f>VLOOKUP($B$1,'Multipliers and Adjustments'!$A$70:$I$86,TRUNC(COLUMN(AB$2)/5)+2,FALSE)*SUMIFS('EPA US Data'!$I:$I,'EPA US Data'!$D:$D,'Country Selector'!$A$2,'EPA US Data'!$J:$J,$B$1,'EPA US Data'!$C:$C,AB$2,'EPA US Data'!$G:$G,"&gt;="&amp;$A25,'EPA US Data'!$G:$G,"&lt;"&amp;$B25)*unit_conv*'State Downscaling Multipliers'!$B$18</f>
        <v>0</v>
      </c>
      <c r="AC25" s="2">
        <f t="shared" ref="AC25:AF25" si="162">AB25+($AG25-$AB25)/5</f>
        <v>0</v>
      </c>
      <c r="AD25" s="2">
        <f t="shared" si="162"/>
        <v>0</v>
      </c>
      <c r="AE25" s="2">
        <f t="shared" si="162"/>
        <v>0</v>
      </c>
      <c r="AF25" s="2">
        <f t="shared" si="162"/>
        <v>0</v>
      </c>
      <c r="AG25" s="105">
        <f>VLOOKUP($B$1,'Multipliers and Adjustments'!$A$70:$I$86,TRUNC(COLUMN(AG$2)/5)+2,FALSE)*SUMIFS('EPA US Data'!$I:$I,'EPA US Data'!$D:$D,'Country Selector'!$A$2,'EPA US Data'!$J:$J,$B$1,'EPA US Data'!$C:$C,AG$2,'EPA US Data'!$G:$G,"&gt;="&amp;$A25,'EPA US Data'!$G:$G,"&lt;"&amp;$B25)*unit_conv*'State Downscaling Multipliers'!$B$18</f>
        <v>0</v>
      </c>
      <c r="AH25" s="2">
        <f t="shared" ref="AH25:AK25" si="163">AG25+($AL25-$AG25)/5</f>
        <v>0</v>
      </c>
      <c r="AI25" s="2">
        <f t="shared" si="163"/>
        <v>0</v>
      </c>
      <c r="AJ25" s="2">
        <f t="shared" si="163"/>
        <v>0</v>
      </c>
      <c r="AK25" s="2">
        <f t="shared" si="163"/>
        <v>0</v>
      </c>
      <c r="AL25" s="105">
        <f>VLOOKUP($B$1,'Multipliers and Adjustments'!$A$70:$I$86,TRUNC(COLUMN(AL$2)/5)+2,FALSE)*SUMIFS('EPA US Data'!$I:$I,'EPA US Data'!$D:$D,'Country Selector'!$A$2,'EPA US Data'!$J:$J,$B$1,'EPA US Data'!$C:$C,AL$2,'EPA US Data'!$G:$G,"&gt;="&amp;$A25,'EPA US Data'!$G:$G,"&lt;"&amp;$B25)*unit_conv*'State Downscaling Multipliers'!$B$18</f>
        <v>0</v>
      </c>
    </row>
    <row r="26" spans="1:38" ht="15.75" customHeight="1" x14ac:dyDescent="0.25">
      <c r="A26" s="50">
        <f t="shared" si="8"/>
        <v>-80</v>
      </c>
      <c r="B26" s="50">
        <f t="shared" si="149"/>
        <v>-70</v>
      </c>
      <c r="C26" s="105">
        <f>VLOOKUP($B$1,'Multipliers and Adjustments'!$A$70:$I$86,TRUNC(COLUMN(C$2)/5)+2,FALSE)*SUMIFS('EPA US Data'!$I:$I,'EPA US Data'!$D:$D,'Country Selector'!$A$2,'EPA US Data'!$J:$J,$B$1,'EPA US Data'!$C:$C,C$2,'EPA US Data'!$G:$G,"&gt;="&amp;$A26,'EPA US Data'!$G:$G,"&lt;"&amp;$B26)*unit_conv*'State Downscaling Multipliers'!$B$18</f>
        <v>0</v>
      </c>
      <c r="D26" s="2">
        <f t="shared" ref="D26:G26" si="164">C26+($H26-$C26)/5</f>
        <v>0</v>
      </c>
      <c r="E26" s="2">
        <f t="shared" si="164"/>
        <v>0</v>
      </c>
      <c r="F26" s="2">
        <f t="shared" si="164"/>
        <v>0</v>
      </c>
      <c r="G26" s="2">
        <f t="shared" si="164"/>
        <v>0</v>
      </c>
      <c r="H26" s="105">
        <f>VLOOKUP($B$1,'Multipliers and Adjustments'!$A$70:$I$86,TRUNC(COLUMN(H$2)/5)+2,FALSE)*SUMIFS('EPA US Data'!$I:$I,'EPA US Data'!$D:$D,'Country Selector'!$A$2,'EPA US Data'!$J:$J,$B$1,'EPA US Data'!$C:$C,H$2,'EPA US Data'!$G:$G,"&gt;="&amp;$A26,'EPA US Data'!$G:$G,"&lt;"&amp;$B26)*unit_conv*'State Downscaling Multipliers'!$B$18</f>
        <v>0</v>
      </c>
      <c r="I26" s="2">
        <f t="shared" ref="I26:L26" si="165">H26+($M26-$H26)/5</f>
        <v>0</v>
      </c>
      <c r="J26" s="2">
        <f t="shared" si="165"/>
        <v>0</v>
      </c>
      <c r="K26" s="2">
        <f t="shared" si="165"/>
        <v>0</v>
      </c>
      <c r="L26" s="2">
        <f t="shared" si="165"/>
        <v>0</v>
      </c>
      <c r="M26" s="105">
        <f>VLOOKUP($B$1,'Multipliers and Adjustments'!$A$70:$I$86,TRUNC(COLUMN(M$2)/5)+2,FALSE)*SUMIFS('EPA US Data'!$I:$I,'EPA US Data'!$D:$D,'Country Selector'!$A$2,'EPA US Data'!$J:$J,$B$1,'EPA US Data'!$C:$C,M$2,'EPA US Data'!$G:$G,"&gt;="&amp;$A26,'EPA US Data'!$G:$G,"&lt;"&amp;$B26)*unit_conv*'State Downscaling Multipliers'!$B$18</f>
        <v>0</v>
      </c>
      <c r="N26" s="2">
        <f t="shared" ref="N26:Q26" si="166">M26+($R26-$M26)/5</f>
        <v>0</v>
      </c>
      <c r="O26" s="2">
        <f t="shared" si="166"/>
        <v>0</v>
      </c>
      <c r="P26" s="2">
        <f t="shared" si="166"/>
        <v>0</v>
      </c>
      <c r="Q26" s="2">
        <f t="shared" si="166"/>
        <v>0</v>
      </c>
      <c r="R26" s="105">
        <f>VLOOKUP($B$1,'Multipliers and Adjustments'!$A$70:$I$86,TRUNC(COLUMN(R$2)/5)+2,FALSE)*SUMIFS('EPA US Data'!$I:$I,'EPA US Data'!$D:$D,'Country Selector'!$A$2,'EPA US Data'!$J:$J,$B$1,'EPA US Data'!$C:$C,R$2,'EPA US Data'!$G:$G,"&gt;="&amp;$A26,'EPA US Data'!$G:$G,"&lt;"&amp;$B26)*unit_conv*'State Downscaling Multipliers'!$B$18</f>
        <v>0</v>
      </c>
      <c r="S26" s="2">
        <f t="shared" ref="S26:V26" si="167">R26+($W26-$R26)/5</f>
        <v>0</v>
      </c>
      <c r="T26" s="2">
        <f t="shared" si="167"/>
        <v>0</v>
      </c>
      <c r="U26" s="2">
        <f t="shared" si="167"/>
        <v>0</v>
      </c>
      <c r="V26" s="2">
        <f t="shared" si="167"/>
        <v>0</v>
      </c>
      <c r="W26" s="105">
        <f>VLOOKUP($B$1,'Multipliers and Adjustments'!$A$70:$I$86,TRUNC(COLUMN(W$2)/5)+2,FALSE)*SUMIFS('EPA US Data'!$I:$I,'EPA US Data'!$D:$D,'Country Selector'!$A$2,'EPA US Data'!$J:$J,$B$1,'EPA US Data'!$C:$C,W$2,'EPA US Data'!$G:$G,"&gt;="&amp;$A26,'EPA US Data'!$G:$G,"&lt;"&amp;$B26)*unit_conv*'State Downscaling Multipliers'!$B$18</f>
        <v>0</v>
      </c>
      <c r="X26" s="2">
        <f t="shared" ref="X26:AA26" si="168">W26+($AB26-$W26)/5</f>
        <v>0</v>
      </c>
      <c r="Y26" s="2">
        <f t="shared" si="168"/>
        <v>0</v>
      </c>
      <c r="Z26" s="2">
        <f t="shared" si="168"/>
        <v>0</v>
      </c>
      <c r="AA26" s="2">
        <f t="shared" si="168"/>
        <v>0</v>
      </c>
      <c r="AB26" s="105">
        <f>VLOOKUP($B$1,'Multipliers and Adjustments'!$A$70:$I$86,TRUNC(COLUMN(AB$2)/5)+2,FALSE)*SUMIFS('EPA US Data'!$I:$I,'EPA US Data'!$D:$D,'Country Selector'!$A$2,'EPA US Data'!$J:$J,$B$1,'EPA US Data'!$C:$C,AB$2,'EPA US Data'!$G:$G,"&gt;="&amp;$A26,'EPA US Data'!$G:$G,"&lt;"&amp;$B26)*unit_conv*'State Downscaling Multipliers'!$B$18</f>
        <v>0</v>
      </c>
      <c r="AC26" s="2">
        <f t="shared" ref="AC26:AF26" si="169">AB26+($AG26-$AB26)/5</f>
        <v>0</v>
      </c>
      <c r="AD26" s="2">
        <f t="shared" si="169"/>
        <v>0</v>
      </c>
      <c r="AE26" s="2">
        <f t="shared" si="169"/>
        <v>0</v>
      </c>
      <c r="AF26" s="2">
        <f t="shared" si="169"/>
        <v>0</v>
      </c>
      <c r="AG26" s="105">
        <f>VLOOKUP($B$1,'Multipliers and Adjustments'!$A$70:$I$86,TRUNC(COLUMN(AG$2)/5)+2,FALSE)*SUMIFS('EPA US Data'!$I:$I,'EPA US Data'!$D:$D,'Country Selector'!$A$2,'EPA US Data'!$J:$J,$B$1,'EPA US Data'!$C:$C,AG$2,'EPA US Data'!$G:$G,"&gt;="&amp;$A26,'EPA US Data'!$G:$G,"&lt;"&amp;$B26)*unit_conv*'State Downscaling Multipliers'!$B$18</f>
        <v>0</v>
      </c>
      <c r="AH26" s="2">
        <f t="shared" ref="AH26:AK26" si="170">AG26+($AL26-$AG26)/5</f>
        <v>0</v>
      </c>
      <c r="AI26" s="2">
        <f t="shared" si="170"/>
        <v>0</v>
      </c>
      <c r="AJ26" s="2">
        <f t="shared" si="170"/>
        <v>0</v>
      </c>
      <c r="AK26" s="2">
        <f t="shared" si="170"/>
        <v>0</v>
      </c>
      <c r="AL26" s="105">
        <f>VLOOKUP($B$1,'Multipliers and Adjustments'!$A$70:$I$86,TRUNC(COLUMN(AL$2)/5)+2,FALSE)*SUMIFS('EPA US Data'!$I:$I,'EPA US Data'!$D:$D,'Country Selector'!$A$2,'EPA US Data'!$J:$J,$B$1,'EPA US Data'!$C:$C,AL$2,'EPA US Data'!$G:$G,"&gt;="&amp;$A26,'EPA US Data'!$G:$G,"&lt;"&amp;$B26)*unit_conv*'State Downscaling Multipliers'!$B$18</f>
        <v>0</v>
      </c>
    </row>
    <row r="27" spans="1:38" ht="15.75" customHeight="1" x14ac:dyDescent="0.25">
      <c r="A27" s="50">
        <f t="shared" si="8"/>
        <v>-70</v>
      </c>
      <c r="B27" s="50">
        <f t="shared" si="149"/>
        <v>-60</v>
      </c>
      <c r="C27" s="105">
        <f>VLOOKUP($B$1,'Multipliers and Adjustments'!$A$70:$I$86,TRUNC(COLUMN(C$2)/5)+2,FALSE)*SUMIFS('EPA US Data'!$I:$I,'EPA US Data'!$D:$D,'Country Selector'!$A$2,'EPA US Data'!$J:$J,$B$1,'EPA US Data'!$C:$C,C$2,'EPA US Data'!$G:$G,"&gt;="&amp;$A27,'EPA US Data'!$G:$G,"&lt;"&amp;$B27)*unit_conv*'State Downscaling Multipliers'!$B$18</f>
        <v>0</v>
      </c>
      <c r="D27" s="2">
        <f t="shared" ref="D27:G27" si="171">C27+($H27-$C27)/5</f>
        <v>0</v>
      </c>
      <c r="E27" s="2">
        <f t="shared" si="171"/>
        <v>0</v>
      </c>
      <c r="F27" s="2">
        <f t="shared" si="171"/>
        <v>0</v>
      </c>
      <c r="G27" s="2">
        <f t="shared" si="171"/>
        <v>0</v>
      </c>
      <c r="H27" s="105">
        <f>VLOOKUP($B$1,'Multipliers and Adjustments'!$A$70:$I$86,TRUNC(COLUMN(H$2)/5)+2,FALSE)*SUMIFS('EPA US Data'!$I:$I,'EPA US Data'!$D:$D,'Country Selector'!$A$2,'EPA US Data'!$J:$J,$B$1,'EPA US Data'!$C:$C,H$2,'EPA US Data'!$G:$G,"&gt;="&amp;$A27,'EPA US Data'!$G:$G,"&lt;"&amp;$B27)*unit_conv*'State Downscaling Multipliers'!$B$18</f>
        <v>0</v>
      </c>
      <c r="I27" s="2">
        <f t="shared" ref="I27:L27" si="172">H27+($M27-$H27)/5</f>
        <v>0</v>
      </c>
      <c r="J27" s="2">
        <f t="shared" si="172"/>
        <v>0</v>
      </c>
      <c r="K27" s="2">
        <f t="shared" si="172"/>
        <v>0</v>
      </c>
      <c r="L27" s="2">
        <f t="shared" si="172"/>
        <v>0</v>
      </c>
      <c r="M27" s="105">
        <f>VLOOKUP($B$1,'Multipliers and Adjustments'!$A$70:$I$86,TRUNC(COLUMN(M$2)/5)+2,FALSE)*SUMIFS('EPA US Data'!$I:$I,'EPA US Data'!$D:$D,'Country Selector'!$A$2,'EPA US Data'!$J:$J,$B$1,'EPA US Data'!$C:$C,M$2,'EPA US Data'!$G:$G,"&gt;="&amp;$A27,'EPA US Data'!$G:$G,"&lt;"&amp;$B27)*unit_conv*'State Downscaling Multipliers'!$B$18</f>
        <v>0</v>
      </c>
      <c r="N27" s="2">
        <f t="shared" ref="N27:Q27" si="173">M27+($R27-$M27)/5</f>
        <v>0</v>
      </c>
      <c r="O27" s="2">
        <f t="shared" si="173"/>
        <v>0</v>
      </c>
      <c r="P27" s="2">
        <f t="shared" si="173"/>
        <v>0</v>
      </c>
      <c r="Q27" s="2">
        <f t="shared" si="173"/>
        <v>0</v>
      </c>
      <c r="R27" s="105">
        <f>VLOOKUP($B$1,'Multipliers and Adjustments'!$A$70:$I$86,TRUNC(COLUMN(R$2)/5)+2,FALSE)*SUMIFS('EPA US Data'!$I:$I,'EPA US Data'!$D:$D,'Country Selector'!$A$2,'EPA US Data'!$J:$J,$B$1,'EPA US Data'!$C:$C,R$2,'EPA US Data'!$G:$G,"&gt;="&amp;$A27,'EPA US Data'!$G:$G,"&lt;"&amp;$B27)*unit_conv*'State Downscaling Multipliers'!$B$18</f>
        <v>0</v>
      </c>
      <c r="S27" s="2">
        <f t="shared" ref="S27:V27" si="174">R27+($W27-$R27)/5</f>
        <v>0</v>
      </c>
      <c r="T27" s="2">
        <f t="shared" si="174"/>
        <v>0</v>
      </c>
      <c r="U27" s="2">
        <f t="shared" si="174"/>
        <v>0</v>
      </c>
      <c r="V27" s="2">
        <f t="shared" si="174"/>
        <v>0</v>
      </c>
      <c r="W27" s="105">
        <f>VLOOKUP($B$1,'Multipliers and Adjustments'!$A$70:$I$86,TRUNC(COLUMN(W$2)/5)+2,FALSE)*SUMIFS('EPA US Data'!$I:$I,'EPA US Data'!$D:$D,'Country Selector'!$A$2,'EPA US Data'!$J:$J,$B$1,'EPA US Data'!$C:$C,W$2,'EPA US Data'!$G:$G,"&gt;="&amp;$A27,'EPA US Data'!$G:$G,"&lt;"&amp;$B27)*unit_conv*'State Downscaling Multipliers'!$B$18</f>
        <v>0</v>
      </c>
      <c r="X27" s="2">
        <f t="shared" ref="X27:AA27" si="175">W27+($AB27-$W27)/5</f>
        <v>0</v>
      </c>
      <c r="Y27" s="2">
        <f t="shared" si="175"/>
        <v>0</v>
      </c>
      <c r="Z27" s="2">
        <f t="shared" si="175"/>
        <v>0</v>
      </c>
      <c r="AA27" s="2">
        <f t="shared" si="175"/>
        <v>0</v>
      </c>
      <c r="AB27" s="105">
        <f>VLOOKUP($B$1,'Multipliers and Adjustments'!$A$70:$I$86,TRUNC(COLUMN(AB$2)/5)+2,FALSE)*SUMIFS('EPA US Data'!$I:$I,'EPA US Data'!$D:$D,'Country Selector'!$A$2,'EPA US Data'!$J:$J,$B$1,'EPA US Data'!$C:$C,AB$2,'EPA US Data'!$G:$G,"&gt;="&amp;$A27,'EPA US Data'!$G:$G,"&lt;"&amp;$B27)*unit_conv*'State Downscaling Multipliers'!$B$18</f>
        <v>0</v>
      </c>
      <c r="AC27" s="2">
        <f t="shared" ref="AC27:AF27" si="176">AB27+($AG27-$AB27)/5</f>
        <v>0</v>
      </c>
      <c r="AD27" s="2">
        <f t="shared" si="176"/>
        <v>0</v>
      </c>
      <c r="AE27" s="2">
        <f t="shared" si="176"/>
        <v>0</v>
      </c>
      <c r="AF27" s="2">
        <f t="shared" si="176"/>
        <v>0</v>
      </c>
      <c r="AG27" s="105">
        <f>VLOOKUP($B$1,'Multipliers and Adjustments'!$A$70:$I$86,TRUNC(COLUMN(AG$2)/5)+2,FALSE)*SUMIFS('EPA US Data'!$I:$I,'EPA US Data'!$D:$D,'Country Selector'!$A$2,'EPA US Data'!$J:$J,$B$1,'EPA US Data'!$C:$C,AG$2,'EPA US Data'!$G:$G,"&gt;="&amp;$A27,'EPA US Data'!$G:$G,"&lt;"&amp;$B27)*unit_conv*'State Downscaling Multipliers'!$B$18</f>
        <v>0</v>
      </c>
      <c r="AH27" s="2">
        <f t="shared" ref="AH27:AK27" si="177">AG27+($AL27-$AG27)/5</f>
        <v>0</v>
      </c>
      <c r="AI27" s="2">
        <f t="shared" si="177"/>
        <v>0</v>
      </c>
      <c r="AJ27" s="2">
        <f t="shared" si="177"/>
        <v>0</v>
      </c>
      <c r="AK27" s="2">
        <f t="shared" si="177"/>
        <v>0</v>
      </c>
      <c r="AL27" s="105">
        <f>VLOOKUP($B$1,'Multipliers and Adjustments'!$A$70:$I$86,TRUNC(COLUMN(AL$2)/5)+2,FALSE)*SUMIFS('EPA US Data'!$I:$I,'EPA US Data'!$D:$D,'Country Selector'!$A$2,'EPA US Data'!$J:$J,$B$1,'EPA US Data'!$C:$C,AL$2,'EPA US Data'!$G:$G,"&gt;="&amp;$A27,'EPA US Data'!$G:$G,"&lt;"&amp;$B27)*unit_conv*'State Downscaling Multipliers'!$B$18</f>
        <v>0</v>
      </c>
    </row>
    <row r="28" spans="1:38" ht="15.75" customHeight="1" x14ac:dyDescent="0.25">
      <c r="A28" s="50">
        <f t="shared" si="8"/>
        <v>-60</v>
      </c>
      <c r="B28" s="50">
        <f t="shared" si="149"/>
        <v>-50</v>
      </c>
      <c r="C28" s="105">
        <f>VLOOKUP($B$1,'Multipliers and Adjustments'!$A$70:$I$86,TRUNC(COLUMN(C$2)/5)+2,FALSE)*SUMIFS('EPA US Data'!$I:$I,'EPA US Data'!$D:$D,'Country Selector'!$A$2,'EPA US Data'!$J:$J,$B$1,'EPA US Data'!$C:$C,C$2,'EPA US Data'!$G:$G,"&gt;="&amp;$A28,'EPA US Data'!$G:$G,"&lt;"&amp;$B28)*unit_conv*'State Downscaling Multipliers'!$B$18</f>
        <v>1208950534.6055362</v>
      </c>
      <c r="D28" s="2">
        <f t="shared" ref="D28:G28" si="178">C28+($H28-$C28)/5</f>
        <v>1228632485.0670016</v>
      </c>
      <c r="E28" s="2">
        <f t="shared" si="178"/>
        <v>1248314435.5284669</v>
      </c>
      <c r="F28" s="2">
        <f t="shared" si="178"/>
        <v>1267996385.9899323</v>
      </c>
      <c r="G28" s="2">
        <f t="shared" si="178"/>
        <v>1287678336.4513977</v>
      </c>
      <c r="H28" s="105">
        <f>VLOOKUP($B$1,'Multipliers and Adjustments'!$A$70:$I$86,TRUNC(COLUMN(H$2)/5)+2,FALSE)*SUMIFS('EPA US Data'!$I:$I,'EPA US Data'!$D:$D,'Country Selector'!$A$2,'EPA US Data'!$J:$J,$B$1,'EPA US Data'!$C:$C,H$2,'EPA US Data'!$G:$G,"&gt;="&amp;$A28,'EPA US Data'!$G:$G,"&lt;"&amp;$B28)*unit_conv*'State Downscaling Multipliers'!$B$18</f>
        <v>1307360286.9128625</v>
      </c>
      <c r="I28" s="2">
        <f t="shared" ref="I28:L28" si="179">H28+($M28-$H28)/5</f>
        <v>1045888229.53029</v>
      </c>
      <c r="J28" s="2">
        <f t="shared" si="179"/>
        <v>784416172.14771748</v>
      </c>
      <c r="K28" s="2">
        <f t="shared" si="179"/>
        <v>522944114.76514494</v>
      </c>
      <c r="L28" s="2">
        <f t="shared" si="179"/>
        <v>261472057.38257244</v>
      </c>
      <c r="M28" s="105">
        <f>VLOOKUP($B$1,'Multipliers and Adjustments'!$A$70:$I$86,TRUNC(COLUMN(M$2)/5)+2,FALSE)*SUMIFS('EPA US Data'!$I:$I,'EPA US Data'!$D:$D,'Country Selector'!$A$2,'EPA US Data'!$J:$J,$B$1,'EPA US Data'!$C:$C,M$2,'EPA US Data'!$G:$G,"&gt;="&amp;$A28,'EPA US Data'!$G:$G,"&lt;"&amp;$B28)*unit_conv*'State Downscaling Multipliers'!$B$18</f>
        <v>0</v>
      </c>
      <c r="N28" s="2">
        <f t="shared" ref="N28:Q28" si="180">M28+($R28-$M28)/5</f>
        <v>0</v>
      </c>
      <c r="O28" s="2">
        <f t="shared" si="180"/>
        <v>0</v>
      </c>
      <c r="P28" s="2">
        <f t="shared" si="180"/>
        <v>0</v>
      </c>
      <c r="Q28" s="2">
        <f t="shared" si="180"/>
        <v>0</v>
      </c>
      <c r="R28" s="105">
        <f>VLOOKUP($B$1,'Multipliers and Adjustments'!$A$70:$I$86,TRUNC(COLUMN(R$2)/5)+2,FALSE)*SUMIFS('EPA US Data'!$I:$I,'EPA US Data'!$D:$D,'Country Selector'!$A$2,'EPA US Data'!$J:$J,$B$1,'EPA US Data'!$C:$C,R$2,'EPA US Data'!$G:$G,"&gt;="&amp;$A28,'EPA US Data'!$G:$G,"&lt;"&amp;$B28)*unit_conv*'State Downscaling Multipliers'!$B$18</f>
        <v>0</v>
      </c>
      <c r="S28" s="2">
        <f t="shared" ref="S28:V28" si="181">R28+($W28-$R28)/5</f>
        <v>0</v>
      </c>
      <c r="T28" s="2">
        <f t="shared" si="181"/>
        <v>0</v>
      </c>
      <c r="U28" s="2">
        <f t="shared" si="181"/>
        <v>0</v>
      </c>
      <c r="V28" s="2">
        <f t="shared" si="181"/>
        <v>0</v>
      </c>
      <c r="W28" s="105">
        <f>VLOOKUP($B$1,'Multipliers and Adjustments'!$A$70:$I$86,TRUNC(COLUMN(W$2)/5)+2,FALSE)*SUMIFS('EPA US Data'!$I:$I,'EPA US Data'!$D:$D,'Country Selector'!$A$2,'EPA US Data'!$J:$J,$B$1,'EPA US Data'!$C:$C,W$2,'EPA US Data'!$G:$G,"&gt;="&amp;$A28,'EPA US Data'!$G:$G,"&lt;"&amp;$B28)*unit_conv*'State Downscaling Multipliers'!$B$18</f>
        <v>0</v>
      </c>
      <c r="X28" s="2">
        <f t="shared" ref="X28:AA28" si="182">W28+($AB28-$W28)/5</f>
        <v>0</v>
      </c>
      <c r="Y28" s="2">
        <f t="shared" si="182"/>
        <v>0</v>
      </c>
      <c r="Z28" s="2">
        <f t="shared" si="182"/>
        <v>0</v>
      </c>
      <c r="AA28" s="2">
        <f t="shared" si="182"/>
        <v>0</v>
      </c>
      <c r="AB28" s="105">
        <f>VLOOKUP($B$1,'Multipliers and Adjustments'!$A$70:$I$86,TRUNC(COLUMN(AB$2)/5)+2,FALSE)*SUMIFS('EPA US Data'!$I:$I,'EPA US Data'!$D:$D,'Country Selector'!$A$2,'EPA US Data'!$J:$J,$B$1,'EPA US Data'!$C:$C,AB$2,'EPA US Data'!$G:$G,"&gt;="&amp;$A28,'EPA US Data'!$G:$G,"&lt;"&amp;$B28)*unit_conv*'State Downscaling Multipliers'!$B$18</f>
        <v>0</v>
      </c>
      <c r="AC28" s="2">
        <f t="shared" ref="AC28:AF28" si="183">AB28+($AG28-$AB28)/5</f>
        <v>0</v>
      </c>
      <c r="AD28" s="2">
        <f t="shared" si="183"/>
        <v>0</v>
      </c>
      <c r="AE28" s="2">
        <f t="shared" si="183"/>
        <v>0</v>
      </c>
      <c r="AF28" s="2">
        <f t="shared" si="183"/>
        <v>0</v>
      </c>
      <c r="AG28" s="105">
        <f>VLOOKUP($B$1,'Multipliers and Adjustments'!$A$70:$I$86,TRUNC(COLUMN(AG$2)/5)+2,FALSE)*SUMIFS('EPA US Data'!$I:$I,'EPA US Data'!$D:$D,'Country Selector'!$A$2,'EPA US Data'!$J:$J,$B$1,'EPA US Data'!$C:$C,AG$2,'EPA US Data'!$G:$G,"&gt;="&amp;$A28,'EPA US Data'!$G:$G,"&lt;"&amp;$B28)*unit_conv*'State Downscaling Multipliers'!$B$18</f>
        <v>0</v>
      </c>
      <c r="AH28" s="2">
        <f t="shared" ref="AH28:AK28" si="184">AG28+($AL28-$AG28)/5</f>
        <v>0</v>
      </c>
      <c r="AI28" s="2">
        <f t="shared" si="184"/>
        <v>0</v>
      </c>
      <c r="AJ28" s="2">
        <f t="shared" si="184"/>
        <v>0</v>
      </c>
      <c r="AK28" s="2">
        <f t="shared" si="184"/>
        <v>0</v>
      </c>
      <c r="AL28" s="105">
        <f>VLOOKUP($B$1,'Multipliers and Adjustments'!$A$70:$I$86,TRUNC(COLUMN(AL$2)/5)+2,FALSE)*SUMIFS('EPA US Data'!$I:$I,'EPA US Data'!$D:$D,'Country Selector'!$A$2,'EPA US Data'!$J:$J,$B$1,'EPA US Data'!$C:$C,AL$2,'EPA US Data'!$G:$G,"&gt;="&amp;$A28,'EPA US Data'!$G:$G,"&lt;"&amp;$B28)*unit_conv*'State Downscaling Multipliers'!$B$18</f>
        <v>0</v>
      </c>
    </row>
    <row r="29" spans="1:38" ht="15.75" customHeight="1" x14ac:dyDescent="0.25">
      <c r="A29" s="50">
        <f t="shared" si="8"/>
        <v>-50</v>
      </c>
      <c r="B29" s="50">
        <f t="shared" si="149"/>
        <v>-40</v>
      </c>
      <c r="C29" s="105">
        <f>VLOOKUP($B$1,'Multipliers and Adjustments'!$A$70:$I$86,TRUNC(COLUMN(C$2)/5)+2,FALSE)*SUMIFS('EPA US Data'!$I:$I,'EPA US Data'!$D:$D,'Country Selector'!$A$2,'EPA US Data'!$J:$J,$B$1,'EPA US Data'!$C:$C,C$2,'EPA US Data'!$G:$G,"&gt;="&amp;$A29,'EPA US Data'!$G:$G,"&lt;"&amp;$B29)*unit_conv*'State Downscaling Multipliers'!$B$18</f>
        <v>0</v>
      </c>
      <c r="D29" s="2">
        <f t="shared" ref="D29:G29" si="185">C29+($H29-$C29)/5</f>
        <v>0</v>
      </c>
      <c r="E29" s="2">
        <f t="shared" si="185"/>
        <v>0</v>
      </c>
      <c r="F29" s="2">
        <f t="shared" si="185"/>
        <v>0</v>
      </c>
      <c r="G29" s="2">
        <f t="shared" si="185"/>
        <v>0</v>
      </c>
      <c r="H29" s="105">
        <f>VLOOKUP($B$1,'Multipliers and Adjustments'!$A$70:$I$86,TRUNC(COLUMN(H$2)/5)+2,FALSE)*SUMIFS('EPA US Data'!$I:$I,'EPA US Data'!$D:$D,'Country Selector'!$A$2,'EPA US Data'!$J:$J,$B$1,'EPA US Data'!$C:$C,H$2,'EPA US Data'!$G:$G,"&gt;="&amp;$A29,'EPA US Data'!$G:$G,"&lt;"&amp;$B29)*unit_conv*'State Downscaling Multipliers'!$B$18</f>
        <v>0</v>
      </c>
      <c r="I29" s="2">
        <f t="shared" ref="I29:L29" si="186">H29+($M29-$H29)/5</f>
        <v>273383683.62543625</v>
      </c>
      <c r="J29" s="2">
        <f t="shared" si="186"/>
        <v>546767367.25087249</v>
      </c>
      <c r="K29" s="2">
        <f t="shared" si="186"/>
        <v>820151050.87630868</v>
      </c>
      <c r="L29" s="2">
        <f t="shared" si="186"/>
        <v>1093534734.501745</v>
      </c>
      <c r="M29" s="105">
        <f>VLOOKUP($B$1,'Multipliers and Adjustments'!$A$70:$I$86,TRUNC(COLUMN(M$2)/5)+2,FALSE)*SUMIFS('EPA US Data'!$I:$I,'EPA US Data'!$D:$D,'Country Selector'!$A$2,'EPA US Data'!$J:$J,$B$1,'EPA US Data'!$C:$C,M$2,'EPA US Data'!$G:$G,"&gt;="&amp;$A29,'EPA US Data'!$G:$G,"&lt;"&amp;$B29)*unit_conv*'State Downscaling Multipliers'!$B$18</f>
        <v>1366918418.1271813</v>
      </c>
      <c r="N29" s="2">
        <f t="shared" ref="N29:Q29" si="187">M29+($R29-$M29)/5</f>
        <v>1375632325.316824</v>
      </c>
      <c r="O29" s="2">
        <f t="shared" si="187"/>
        <v>1384346232.5064666</v>
      </c>
      <c r="P29" s="2">
        <f t="shared" si="187"/>
        <v>1393060139.6961093</v>
      </c>
      <c r="Q29" s="2">
        <f t="shared" si="187"/>
        <v>1401774046.885752</v>
      </c>
      <c r="R29" s="105">
        <f>VLOOKUP($B$1,'Multipliers and Adjustments'!$A$70:$I$86,TRUNC(COLUMN(R$2)/5)+2,FALSE)*SUMIFS('EPA US Data'!$I:$I,'EPA US Data'!$D:$D,'Country Selector'!$A$2,'EPA US Data'!$J:$J,$B$1,'EPA US Data'!$C:$C,R$2,'EPA US Data'!$G:$G,"&gt;="&amp;$A29,'EPA US Data'!$G:$G,"&lt;"&amp;$B29)*unit_conv*'State Downscaling Multipliers'!$B$18</f>
        <v>1410487954.0753942</v>
      </c>
      <c r="S29" s="2">
        <f t="shared" ref="S29:V29" si="188">R29+($W29-$R29)/5</f>
        <v>1128390363.2603154</v>
      </c>
      <c r="T29" s="2">
        <f t="shared" si="188"/>
        <v>846292772.44523656</v>
      </c>
      <c r="U29" s="2">
        <f t="shared" si="188"/>
        <v>564195181.63015771</v>
      </c>
      <c r="V29" s="2">
        <f t="shared" si="188"/>
        <v>282097590.81507885</v>
      </c>
      <c r="W29" s="105">
        <f>VLOOKUP($B$1,'Multipliers and Adjustments'!$A$70:$I$86,TRUNC(COLUMN(W$2)/5)+2,FALSE)*SUMIFS('EPA US Data'!$I:$I,'EPA US Data'!$D:$D,'Country Selector'!$A$2,'EPA US Data'!$J:$J,$B$1,'EPA US Data'!$C:$C,W$2,'EPA US Data'!$G:$G,"&gt;="&amp;$A29,'EPA US Data'!$G:$G,"&lt;"&amp;$B29)*unit_conv*'State Downscaling Multipliers'!$B$18</f>
        <v>0</v>
      </c>
      <c r="X29" s="2">
        <f t="shared" ref="X29:AA29" si="189">W29+($AB29-$W29)/5</f>
        <v>0</v>
      </c>
      <c r="Y29" s="2">
        <f t="shared" si="189"/>
        <v>0</v>
      </c>
      <c r="Z29" s="2">
        <f t="shared" si="189"/>
        <v>0</v>
      </c>
      <c r="AA29" s="2">
        <f t="shared" si="189"/>
        <v>0</v>
      </c>
      <c r="AB29" s="105">
        <f>VLOOKUP($B$1,'Multipliers and Adjustments'!$A$70:$I$86,TRUNC(COLUMN(AB$2)/5)+2,FALSE)*SUMIFS('EPA US Data'!$I:$I,'EPA US Data'!$D:$D,'Country Selector'!$A$2,'EPA US Data'!$J:$J,$B$1,'EPA US Data'!$C:$C,AB$2,'EPA US Data'!$G:$G,"&gt;="&amp;$A29,'EPA US Data'!$G:$G,"&lt;"&amp;$B29)*unit_conv*'State Downscaling Multipliers'!$B$18</f>
        <v>0</v>
      </c>
      <c r="AC29" s="2">
        <f t="shared" ref="AC29:AF29" si="190">AB29+($AG29-$AB29)/5</f>
        <v>7628334622.3834171</v>
      </c>
      <c r="AD29" s="2">
        <f t="shared" si="190"/>
        <v>15256669244.766834</v>
      </c>
      <c r="AE29" s="2">
        <f t="shared" si="190"/>
        <v>22885003867.150253</v>
      </c>
      <c r="AF29" s="2">
        <f t="shared" si="190"/>
        <v>30513338489.533669</v>
      </c>
      <c r="AG29" s="105">
        <f>VLOOKUP($B$1,'Multipliers and Adjustments'!$A$70:$I$86,TRUNC(COLUMN(AG$2)/5)+2,FALSE)*SUMIFS('EPA US Data'!$I:$I,'EPA US Data'!$D:$D,'Country Selector'!$A$2,'EPA US Data'!$J:$J,$B$1,'EPA US Data'!$C:$C,AG$2,'EPA US Data'!$G:$G,"&gt;="&amp;$A29,'EPA US Data'!$G:$G,"&lt;"&amp;$B29)*unit_conv*'State Downscaling Multipliers'!$B$18</f>
        <v>38141673111.917084</v>
      </c>
      <c r="AH29" s="2">
        <f t="shared" ref="AH29:AK29" si="191">AG29+($AL29-$AG29)/5</f>
        <v>38048491197.040215</v>
      </c>
      <c r="AI29" s="2">
        <f t="shared" si="191"/>
        <v>37955309282.163345</v>
      </c>
      <c r="AJ29" s="2">
        <f t="shared" si="191"/>
        <v>37862127367.286476</v>
      </c>
      <c r="AK29" s="2">
        <f t="shared" si="191"/>
        <v>37768945452.409607</v>
      </c>
      <c r="AL29" s="105">
        <f>VLOOKUP($B$1,'Multipliers and Adjustments'!$A$70:$I$86,TRUNC(COLUMN(AL$2)/5)+2,FALSE)*SUMIFS('EPA US Data'!$I:$I,'EPA US Data'!$D:$D,'Country Selector'!$A$2,'EPA US Data'!$J:$J,$B$1,'EPA US Data'!$C:$C,AL$2,'EPA US Data'!$G:$G,"&gt;="&amp;$A29,'EPA US Data'!$G:$G,"&lt;"&amp;$B29)*unit_conv*'State Downscaling Multipliers'!$B$18</f>
        <v>37675763537.532738</v>
      </c>
    </row>
    <row r="30" spans="1:38" ht="15.75" customHeight="1" x14ac:dyDescent="0.25">
      <c r="A30" s="50">
        <f t="shared" si="8"/>
        <v>-40</v>
      </c>
      <c r="B30" s="50">
        <f t="shared" si="149"/>
        <v>-30</v>
      </c>
      <c r="C30" s="105">
        <f>VLOOKUP($B$1,'Multipliers and Adjustments'!$A$70:$I$86,TRUNC(COLUMN(C$2)/5)+2,FALSE)*SUMIFS('EPA US Data'!$I:$I,'EPA US Data'!$D:$D,'Country Selector'!$A$2,'EPA US Data'!$J:$J,$B$1,'EPA US Data'!$C:$C,C$2,'EPA US Data'!$G:$G,"&gt;="&amp;$A30,'EPA US Data'!$G:$G,"&lt;"&amp;$B30)*unit_conv*'State Downscaling Multipliers'!$B$18</f>
        <v>0</v>
      </c>
      <c r="D30" s="2">
        <f t="shared" ref="D30:G30" si="192">C30+($H30-$C30)/5</f>
        <v>0</v>
      </c>
      <c r="E30" s="2">
        <f t="shared" si="192"/>
        <v>0</v>
      </c>
      <c r="F30" s="2">
        <f t="shared" si="192"/>
        <v>0</v>
      </c>
      <c r="G30" s="2">
        <f t="shared" si="192"/>
        <v>0</v>
      </c>
      <c r="H30" s="105">
        <f>VLOOKUP($B$1,'Multipliers and Adjustments'!$A$70:$I$86,TRUNC(COLUMN(H$2)/5)+2,FALSE)*SUMIFS('EPA US Data'!$I:$I,'EPA US Data'!$D:$D,'Country Selector'!$A$2,'EPA US Data'!$J:$J,$B$1,'EPA US Data'!$C:$C,H$2,'EPA US Data'!$G:$G,"&gt;="&amp;$A30,'EPA US Data'!$G:$G,"&lt;"&amp;$B30)*unit_conv*'State Downscaling Multipliers'!$B$18</f>
        <v>0</v>
      </c>
      <c r="I30" s="2">
        <f t="shared" ref="I30:L30" si="193">H30+($M30-$H30)/5</f>
        <v>0</v>
      </c>
      <c r="J30" s="2">
        <f t="shared" si="193"/>
        <v>0</v>
      </c>
      <c r="K30" s="2">
        <f t="shared" si="193"/>
        <v>0</v>
      </c>
      <c r="L30" s="2">
        <f t="shared" si="193"/>
        <v>0</v>
      </c>
      <c r="M30" s="105">
        <f>VLOOKUP($B$1,'Multipliers and Adjustments'!$A$70:$I$86,TRUNC(COLUMN(M$2)/5)+2,FALSE)*SUMIFS('EPA US Data'!$I:$I,'EPA US Data'!$D:$D,'Country Selector'!$A$2,'EPA US Data'!$J:$J,$B$1,'EPA US Data'!$C:$C,M$2,'EPA US Data'!$G:$G,"&gt;="&amp;$A30,'EPA US Data'!$G:$G,"&lt;"&amp;$B30)*unit_conv*'State Downscaling Multipliers'!$B$18</f>
        <v>0</v>
      </c>
      <c r="N30" s="2">
        <f t="shared" ref="N30:Q30" si="194">M30+($R30-$M30)/5</f>
        <v>0</v>
      </c>
      <c r="O30" s="2">
        <f t="shared" si="194"/>
        <v>0</v>
      </c>
      <c r="P30" s="2">
        <f t="shared" si="194"/>
        <v>0</v>
      </c>
      <c r="Q30" s="2">
        <f t="shared" si="194"/>
        <v>0</v>
      </c>
      <c r="R30" s="105">
        <f>VLOOKUP($B$1,'Multipliers and Adjustments'!$A$70:$I$86,TRUNC(COLUMN(R$2)/5)+2,FALSE)*SUMIFS('EPA US Data'!$I:$I,'EPA US Data'!$D:$D,'Country Selector'!$A$2,'EPA US Data'!$J:$J,$B$1,'EPA US Data'!$C:$C,R$2,'EPA US Data'!$G:$G,"&gt;="&amp;$A30,'EPA US Data'!$G:$G,"&lt;"&amp;$B30)*unit_conv*'State Downscaling Multipliers'!$B$18</f>
        <v>0</v>
      </c>
      <c r="S30" s="2">
        <f t="shared" ref="S30:V30" si="195">R30+($W30-$R30)/5</f>
        <v>7668501455.7372303</v>
      </c>
      <c r="T30" s="2">
        <f t="shared" si="195"/>
        <v>15337002911.474461</v>
      </c>
      <c r="U30" s="2">
        <f t="shared" si="195"/>
        <v>23005504367.211693</v>
      </c>
      <c r="V30" s="2">
        <f t="shared" si="195"/>
        <v>30674005822.948921</v>
      </c>
      <c r="W30" s="105">
        <f>VLOOKUP($B$1,'Multipliers and Adjustments'!$A$70:$I$86,TRUNC(COLUMN(W$2)/5)+2,FALSE)*SUMIFS('EPA US Data'!$I:$I,'EPA US Data'!$D:$D,'Country Selector'!$A$2,'EPA US Data'!$J:$J,$B$1,'EPA US Data'!$C:$C,W$2,'EPA US Data'!$G:$G,"&gt;="&amp;$A30,'EPA US Data'!$G:$G,"&lt;"&amp;$B30)*unit_conv*'State Downscaling Multipliers'!$B$18</f>
        <v>38342507278.68615</v>
      </c>
      <c r="X30" s="2">
        <f t="shared" ref="X30:AA30" si="196">W30+($AB30-$W30)/5</f>
        <v>38361026593.106522</v>
      </c>
      <c r="Y30" s="2">
        <f t="shared" si="196"/>
        <v>38379545907.526894</v>
      </c>
      <c r="Z30" s="2">
        <f t="shared" si="196"/>
        <v>38398065221.947266</v>
      </c>
      <c r="AA30" s="2">
        <f t="shared" si="196"/>
        <v>38416584536.367638</v>
      </c>
      <c r="AB30" s="105">
        <f>VLOOKUP($B$1,'Multipliers and Adjustments'!$A$70:$I$86,TRUNC(COLUMN(AB$2)/5)+2,FALSE)*SUMIFS('EPA US Data'!$I:$I,'EPA US Data'!$D:$D,'Country Selector'!$A$2,'EPA US Data'!$J:$J,$B$1,'EPA US Data'!$C:$C,AB$2,'EPA US Data'!$G:$G,"&gt;="&amp;$A30,'EPA US Data'!$G:$G,"&lt;"&amp;$B30)*unit_conv*'State Downscaling Multipliers'!$B$18</f>
        <v>38435103850.78801</v>
      </c>
      <c r="AC30" s="2">
        <f t="shared" ref="AC30:AF30" si="197">AB30+($AG30-$AB30)/5</f>
        <v>30748083080.630409</v>
      </c>
      <c r="AD30" s="2">
        <f t="shared" si="197"/>
        <v>23061062310.472809</v>
      </c>
      <c r="AE30" s="2">
        <f t="shared" si="197"/>
        <v>15374041540.315207</v>
      </c>
      <c r="AF30" s="2">
        <f t="shared" si="197"/>
        <v>7687020770.1576042</v>
      </c>
      <c r="AG30" s="105">
        <f>VLOOKUP($B$1,'Multipliers and Adjustments'!$A$70:$I$86,TRUNC(COLUMN(AG$2)/5)+2,FALSE)*SUMIFS('EPA US Data'!$I:$I,'EPA US Data'!$D:$D,'Country Selector'!$A$2,'EPA US Data'!$J:$J,$B$1,'EPA US Data'!$C:$C,AG$2,'EPA US Data'!$G:$G,"&gt;="&amp;$A30,'EPA US Data'!$G:$G,"&lt;"&amp;$B30)*unit_conv*'State Downscaling Multipliers'!$B$18</f>
        <v>0</v>
      </c>
      <c r="AH30" s="2">
        <f t="shared" ref="AH30:AK30" si="198">AG30+($AL30-$AG30)/5</f>
        <v>0</v>
      </c>
      <c r="AI30" s="2">
        <f t="shared" si="198"/>
        <v>0</v>
      </c>
      <c r="AJ30" s="2">
        <f t="shared" si="198"/>
        <v>0</v>
      </c>
      <c r="AK30" s="2">
        <f t="shared" si="198"/>
        <v>0</v>
      </c>
      <c r="AL30" s="105">
        <f>VLOOKUP($B$1,'Multipliers and Adjustments'!$A$70:$I$86,TRUNC(COLUMN(AL$2)/5)+2,FALSE)*SUMIFS('EPA US Data'!$I:$I,'EPA US Data'!$D:$D,'Country Selector'!$A$2,'EPA US Data'!$J:$J,$B$1,'EPA US Data'!$C:$C,AL$2,'EPA US Data'!$G:$G,"&gt;="&amp;$A30,'EPA US Data'!$G:$G,"&lt;"&amp;$B30)*unit_conv*'State Downscaling Multipliers'!$B$18</f>
        <v>0</v>
      </c>
    </row>
    <row r="31" spans="1:38" ht="15.75" customHeight="1" x14ac:dyDescent="0.25">
      <c r="A31" s="50">
        <f t="shared" si="8"/>
        <v>-30</v>
      </c>
      <c r="B31" s="50">
        <f t="shared" si="149"/>
        <v>-20</v>
      </c>
      <c r="C31" s="105">
        <f>VLOOKUP($B$1,'Multipliers and Adjustments'!$A$70:$I$86,TRUNC(COLUMN(C$2)/5)+2,FALSE)*SUMIFS('EPA US Data'!$I:$I,'EPA US Data'!$D:$D,'Country Selector'!$A$2,'EPA US Data'!$J:$J,$B$1,'EPA US Data'!$C:$C,C$2,'EPA US Data'!$G:$G,"&gt;="&amp;$A31,'EPA US Data'!$G:$G,"&lt;"&amp;$B31)*unit_conv*'State Downscaling Multipliers'!$B$18</f>
        <v>0</v>
      </c>
      <c r="D31" s="2">
        <f t="shared" ref="D31:G31" si="199">C31+($H31-$C31)/5</f>
        <v>0</v>
      </c>
      <c r="E31" s="2">
        <f t="shared" si="199"/>
        <v>0</v>
      </c>
      <c r="F31" s="2">
        <f t="shared" si="199"/>
        <v>0</v>
      </c>
      <c r="G31" s="2">
        <f t="shared" si="199"/>
        <v>0</v>
      </c>
      <c r="H31" s="105">
        <f>VLOOKUP($B$1,'Multipliers and Adjustments'!$A$70:$I$86,TRUNC(COLUMN(H$2)/5)+2,FALSE)*SUMIFS('EPA US Data'!$I:$I,'EPA US Data'!$D:$D,'Country Selector'!$A$2,'EPA US Data'!$J:$J,$B$1,'EPA US Data'!$C:$C,H$2,'EPA US Data'!$G:$G,"&gt;="&amp;$A31,'EPA US Data'!$G:$G,"&lt;"&amp;$B31)*unit_conv*'State Downscaling Multipliers'!$B$18</f>
        <v>0</v>
      </c>
      <c r="I31" s="2">
        <f t="shared" ref="I31:L31" si="200">H31+($M31-$H31)/5</f>
        <v>0</v>
      </c>
      <c r="J31" s="2">
        <f t="shared" si="200"/>
        <v>0</v>
      </c>
      <c r="K31" s="2">
        <f t="shared" si="200"/>
        <v>0</v>
      </c>
      <c r="L31" s="2">
        <f t="shared" si="200"/>
        <v>0</v>
      </c>
      <c r="M31" s="105">
        <f>VLOOKUP($B$1,'Multipliers and Adjustments'!$A$70:$I$86,TRUNC(COLUMN(M$2)/5)+2,FALSE)*SUMIFS('EPA US Data'!$I:$I,'EPA US Data'!$D:$D,'Country Selector'!$A$2,'EPA US Data'!$J:$J,$B$1,'EPA US Data'!$C:$C,M$2,'EPA US Data'!$G:$G,"&gt;="&amp;$A31,'EPA US Data'!$G:$G,"&lt;"&amp;$B31)*unit_conv*'State Downscaling Multipliers'!$B$18</f>
        <v>0</v>
      </c>
      <c r="N31" s="2">
        <f t="shared" ref="N31:Q31" si="201">M31+($R31-$M31)/5</f>
        <v>0</v>
      </c>
      <c r="O31" s="2">
        <f t="shared" si="201"/>
        <v>0</v>
      </c>
      <c r="P31" s="2">
        <f t="shared" si="201"/>
        <v>0</v>
      </c>
      <c r="Q31" s="2">
        <f t="shared" si="201"/>
        <v>0</v>
      </c>
      <c r="R31" s="105">
        <f>VLOOKUP($B$1,'Multipliers and Adjustments'!$A$70:$I$86,TRUNC(COLUMN(R$2)/5)+2,FALSE)*SUMIFS('EPA US Data'!$I:$I,'EPA US Data'!$D:$D,'Country Selector'!$A$2,'EPA US Data'!$J:$J,$B$1,'EPA US Data'!$C:$C,R$2,'EPA US Data'!$G:$G,"&gt;="&amp;$A31,'EPA US Data'!$G:$G,"&lt;"&amp;$B31)*unit_conv*'State Downscaling Multipliers'!$B$18</f>
        <v>0</v>
      </c>
      <c r="S31" s="2">
        <f t="shared" ref="S31:V31" si="202">R31+($W31-$R31)/5</f>
        <v>0</v>
      </c>
      <c r="T31" s="2">
        <f t="shared" si="202"/>
        <v>0</v>
      </c>
      <c r="U31" s="2">
        <f t="shared" si="202"/>
        <v>0</v>
      </c>
      <c r="V31" s="2">
        <f t="shared" si="202"/>
        <v>0</v>
      </c>
      <c r="W31" s="105">
        <f>VLOOKUP($B$1,'Multipliers and Adjustments'!$A$70:$I$86,TRUNC(COLUMN(W$2)/5)+2,FALSE)*SUMIFS('EPA US Data'!$I:$I,'EPA US Data'!$D:$D,'Country Selector'!$A$2,'EPA US Data'!$J:$J,$B$1,'EPA US Data'!$C:$C,W$2,'EPA US Data'!$G:$G,"&gt;="&amp;$A31,'EPA US Data'!$G:$G,"&lt;"&amp;$B31)*unit_conv*'State Downscaling Multipliers'!$B$18</f>
        <v>0</v>
      </c>
      <c r="X31" s="2">
        <f t="shared" ref="X31:AA31" si="203">W31+($AB31-$W31)/5</f>
        <v>0</v>
      </c>
      <c r="Y31" s="2">
        <f t="shared" si="203"/>
        <v>0</v>
      </c>
      <c r="Z31" s="2">
        <f t="shared" si="203"/>
        <v>0</v>
      </c>
      <c r="AA31" s="2">
        <f t="shared" si="203"/>
        <v>0</v>
      </c>
      <c r="AB31" s="105">
        <f>VLOOKUP($B$1,'Multipliers and Adjustments'!$A$70:$I$86,TRUNC(COLUMN(AB$2)/5)+2,FALSE)*SUMIFS('EPA US Data'!$I:$I,'EPA US Data'!$D:$D,'Country Selector'!$A$2,'EPA US Data'!$J:$J,$B$1,'EPA US Data'!$C:$C,AB$2,'EPA US Data'!$G:$G,"&gt;="&amp;$A31,'EPA US Data'!$G:$G,"&lt;"&amp;$B31)*unit_conv*'State Downscaling Multipliers'!$B$18</f>
        <v>0</v>
      </c>
      <c r="AC31" s="2">
        <f t="shared" ref="AC31:AF31" si="204">AB31+($AG31-$AB31)/5</f>
        <v>0</v>
      </c>
      <c r="AD31" s="2">
        <f t="shared" si="204"/>
        <v>0</v>
      </c>
      <c r="AE31" s="2">
        <f t="shared" si="204"/>
        <v>0</v>
      </c>
      <c r="AF31" s="2">
        <f t="shared" si="204"/>
        <v>0</v>
      </c>
      <c r="AG31" s="105">
        <f>VLOOKUP($B$1,'Multipliers and Adjustments'!$A$70:$I$86,TRUNC(COLUMN(AG$2)/5)+2,FALSE)*SUMIFS('EPA US Data'!$I:$I,'EPA US Data'!$D:$D,'Country Selector'!$A$2,'EPA US Data'!$J:$J,$B$1,'EPA US Data'!$C:$C,AG$2,'EPA US Data'!$G:$G,"&gt;="&amp;$A31,'EPA US Data'!$G:$G,"&lt;"&amp;$B31)*unit_conv*'State Downscaling Multipliers'!$B$18</f>
        <v>0</v>
      </c>
      <c r="AH31" s="2">
        <f t="shared" ref="AH31:AK31" si="205">AG31+($AL31-$AG31)/5</f>
        <v>0</v>
      </c>
      <c r="AI31" s="2">
        <f t="shared" si="205"/>
        <v>0</v>
      </c>
      <c r="AJ31" s="2">
        <f t="shared" si="205"/>
        <v>0</v>
      </c>
      <c r="AK31" s="2">
        <f t="shared" si="205"/>
        <v>0</v>
      </c>
      <c r="AL31" s="105">
        <f>VLOOKUP($B$1,'Multipliers and Adjustments'!$A$70:$I$86,TRUNC(COLUMN(AL$2)/5)+2,FALSE)*SUMIFS('EPA US Data'!$I:$I,'EPA US Data'!$D:$D,'Country Selector'!$A$2,'EPA US Data'!$J:$J,$B$1,'EPA US Data'!$C:$C,AL$2,'EPA US Data'!$G:$G,"&gt;="&amp;$A31,'EPA US Data'!$G:$G,"&lt;"&amp;$B31)*unit_conv*'State Downscaling Multipliers'!$B$18</f>
        <v>0</v>
      </c>
    </row>
    <row r="32" spans="1:38" ht="15.75" customHeight="1" x14ac:dyDescent="0.25">
      <c r="A32" s="50">
        <f t="shared" si="8"/>
        <v>-20</v>
      </c>
      <c r="B32" s="50">
        <f t="shared" si="149"/>
        <v>-10</v>
      </c>
      <c r="C32" s="105">
        <f>VLOOKUP($B$1,'Multipliers and Adjustments'!$A$70:$I$86,TRUNC(COLUMN(C$2)/5)+2,FALSE)*SUMIFS('EPA US Data'!$I:$I,'EPA US Data'!$D:$D,'Country Selector'!$A$2,'EPA US Data'!$J:$J,$B$1,'EPA US Data'!$C:$C,C$2,'EPA US Data'!$G:$G,"&gt;="&amp;$A32,'EPA US Data'!$G:$G,"&lt;"&amp;$B32)*unit_conv*'State Downscaling Multipliers'!$B$18</f>
        <v>0</v>
      </c>
      <c r="D32" s="2">
        <f t="shared" ref="D32:G32" si="206">C32+($H32-$C32)/5</f>
        <v>0</v>
      </c>
      <c r="E32" s="2">
        <f t="shared" si="206"/>
        <v>0</v>
      </c>
      <c r="F32" s="2">
        <f t="shared" si="206"/>
        <v>0</v>
      </c>
      <c r="G32" s="2">
        <f t="shared" si="206"/>
        <v>0</v>
      </c>
      <c r="H32" s="105">
        <f>VLOOKUP($B$1,'Multipliers and Adjustments'!$A$70:$I$86,TRUNC(COLUMN(H$2)/5)+2,FALSE)*SUMIFS('EPA US Data'!$I:$I,'EPA US Data'!$D:$D,'Country Selector'!$A$2,'EPA US Data'!$J:$J,$B$1,'EPA US Data'!$C:$C,H$2,'EPA US Data'!$G:$G,"&gt;="&amp;$A32,'EPA US Data'!$G:$G,"&lt;"&amp;$B32)*unit_conv*'State Downscaling Multipliers'!$B$18</f>
        <v>0</v>
      </c>
      <c r="I32" s="2">
        <f t="shared" ref="I32:L32" si="207">H32+($M32-$H32)/5</f>
        <v>0</v>
      </c>
      <c r="J32" s="2">
        <f t="shared" si="207"/>
        <v>0</v>
      </c>
      <c r="K32" s="2">
        <f t="shared" si="207"/>
        <v>0</v>
      </c>
      <c r="L32" s="2">
        <f t="shared" si="207"/>
        <v>0</v>
      </c>
      <c r="M32" s="105">
        <f>VLOOKUP($B$1,'Multipliers and Adjustments'!$A$70:$I$86,TRUNC(COLUMN(M$2)/5)+2,FALSE)*SUMIFS('EPA US Data'!$I:$I,'EPA US Data'!$D:$D,'Country Selector'!$A$2,'EPA US Data'!$J:$J,$B$1,'EPA US Data'!$C:$C,M$2,'EPA US Data'!$G:$G,"&gt;="&amp;$A32,'EPA US Data'!$G:$G,"&lt;"&amp;$B32)*unit_conv*'State Downscaling Multipliers'!$B$18</f>
        <v>0</v>
      </c>
      <c r="N32" s="2">
        <f t="shared" ref="N32:Q32" si="208">M32+($R32-$M32)/5</f>
        <v>0</v>
      </c>
      <c r="O32" s="2">
        <f t="shared" si="208"/>
        <v>0</v>
      </c>
      <c r="P32" s="2">
        <f t="shared" si="208"/>
        <v>0</v>
      </c>
      <c r="Q32" s="2">
        <f t="shared" si="208"/>
        <v>0</v>
      </c>
      <c r="R32" s="105">
        <f>VLOOKUP($B$1,'Multipliers and Adjustments'!$A$70:$I$86,TRUNC(COLUMN(R$2)/5)+2,FALSE)*SUMIFS('EPA US Data'!$I:$I,'EPA US Data'!$D:$D,'Country Selector'!$A$2,'EPA US Data'!$J:$J,$B$1,'EPA US Data'!$C:$C,R$2,'EPA US Data'!$G:$G,"&gt;="&amp;$A32,'EPA US Data'!$G:$G,"&lt;"&amp;$B32)*unit_conv*'State Downscaling Multipliers'!$B$18</f>
        <v>0</v>
      </c>
      <c r="S32" s="2">
        <f t="shared" ref="S32:V32" si="209">R32+($W32-$R32)/5</f>
        <v>0</v>
      </c>
      <c r="T32" s="2">
        <f t="shared" si="209"/>
        <v>0</v>
      </c>
      <c r="U32" s="2">
        <f t="shared" si="209"/>
        <v>0</v>
      </c>
      <c r="V32" s="2">
        <f t="shared" si="209"/>
        <v>0</v>
      </c>
      <c r="W32" s="105">
        <f>VLOOKUP($B$1,'Multipliers and Adjustments'!$A$70:$I$86,TRUNC(COLUMN(W$2)/5)+2,FALSE)*SUMIFS('EPA US Data'!$I:$I,'EPA US Data'!$D:$D,'Country Selector'!$A$2,'EPA US Data'!$J:$J,$B$1,'EPA US Data'!$C:$C,W$2,'EPA US Data'!$G:$G,"&gt;="&amp;$A32,'EPA US Data'!$G:$G,"&lt;"&amp;$B32)*unit_conv*'State Downscaling Multipliers'!$B$18</f>
        <v>0</v>
      </c>
      <c r="X32" s="2">
        <f t="shared" ref="X32:AA32" si="210">W32+($AB32-$W32)/5</f>
        <v>0</v>
      </c>
      <c r="Y32" s="2">
        <f t="shared" si="210"/>
        <v>0</v>
      </c>
      <c r="Z32" s="2">
        <f t="shared" si="210"/>
        <v>0</v>
      </c>
      <c r="AA32" s="2">
        <f t="shared" si="210"/>
        <v>0</v>
      </c>
      <c r="AB32" s="105">
        <f>VLOOKUP($B$1,'Multipliers and Adjustments'!$A$70:$I$86,TRUNC(COLUMN(AB$2)/5)+2,FALSE)*SUMIFS('EPA US Data'!$I:$I,'EPA US Data'!$D:$D,'Country Selector'!$A$2,'EPA US Data'!$J:$J,$B$1,'EPA US Data'!$C:$C,AB$2,'EPA US Data'!$G:$G,"&gt;="&amp;$A32,'EPA US Data'!$G:$G,"&lt;"&amp;$B32)*unit_conv*'State Downscaling Multipliers'!$B$18</f>
        <v>0</v>
      </c>
      <c r="AC32" s="2">
        <f t="shared" ref="AC32:AF32" si="211">AB32+($AG32-$AB32)/5</f>
        <v>0</v>
      </c>
      <c r="AD32" s="2">
        <f t="shared" si="211"/>
        <v>0</v>
      </c>
      <c r="AE32" s="2">
        <f t="shared" si="211"/>
        <v>0</v>
      </c>
      <c r="AF32" s="2">
        <f t="shared" si="211"/>
        <v>0</v>
      </c>
      <c r="AG32" s="105">
        <f>VLOOKUP($B$1,'Multipliers and Adjustments'!$A$70:$I$86,TRUNC(COLUMN(AG$2)/5)+2,FALSE)*SUMIFS('EPA US Data'!$I:$I,'EPA US Data'!$D:$D,'Country Selector'!$A$2,'EPA US Data'!$J:$J,$B$1,'EPA US Data'!$C:$C,AG$2,'EPA US Data'!$G:$G,"&gt;="&amp;$A32,'EPA US Data'!$G:$G,"&lt;"&amp;$B32)*unit_conv*'State Downscaling Multipliers'!$B$18</f>
        <v>0</v>
      </c>
      <c r="AH32" s="2">
        <f t="shared" ref="AH32:AK32" si="212">AG32+($AL32-$AG32)/5</f>
        <v>0</v>
      </c>
      <c r="AI32" s="2">
        <f t="shared" si="212"/>
        <v>0</v>
      </c>
      <c r="AJ32" s="2">
        <f t="shared" si="212"/>
        <v>0</v>
      </c>
      <c r="AK32" s="2">
        <f t="shared" si="212"/>
        <v>0</v>
      </c>
      <c r="AL32" s="105">
        <f>VLOOKUP($B$1,'Multipliers and Adjustments'!$A$70:$I$86,TRUNC(COLUMN(AL$2)/5)+2,FALSE)*SUMIFS('EPA US Data'!$I:$I,'EPA US Data'!$D:$D,'Country Selector'!$A$2,'EPA US Data'!$J:$J,$B$1,'EPA US Data'!$C:$C,AL$2,'EPA US Data'!$G:$G,"&gt;="&amp;$A32,'EPA US Data'!$G:$G,"&lt;"&amp;$B32)*unit_conv*'State Downscaling Multipliers'!$B$18</f>
        <v>0</v>
      </c>
    </row>
    <row r="33" spans="1:38" ht="15.75" customHeight="1" x14ac:dyDescent="0.25">
      <c r="A33" s="50">
        <f t="shared" si="8"/>
        <v>-10</v>
      </c>
      <c r="B33" s="50">
        <f t="shared" si="149"/>
        <v>0</v>
      </c>
      <c r="C33" s="105">
        <f>VLOOKUP($B$1,'Multipliers and Adjustments'!$A$70:$I$86,TRUNC(COLUMN(C$2)/5)+2,FALSE)*SUMIFS('EPA US Data'!$I:$I,'EPA US Data'!$D:$D,'Country Selector'!$A$2,'EPA US Data'!$J:$J,$B$1,'EPA US Data'!$C:$C,C$2,'EPA US Data'!$G:$G,"&gt;="&amp;$A33,'EPA US Data'!$G:$G,"&lt;"&amp;$B33)*unit_conv*'State Downscaling Multipliers'!$B$18</f>
        <v>70859384334.748093</v>
      </c>
      <c r="D33" s="2">
        <f t="shared" ref="D33:G33" si="213">C33+($H33-$C33)/5</f>
        <v>71612283233.290146</v>
      </c>
      <c r="E33" s="2">
        <f t="shared" si="213"/>
        <v>72365182131.832199</v>
      </c>
      <c r="F33" s="2">
        <f t="shared" si="213"/>
        <v>73118081030.374252</v>
      </c>
      <c r="G33" s="2">
        <f t="shared" si="213"/>
        <v>73870979928.916306</v>
      </c>
      <c r="H33" s="105">
        <f>VLOOKUP($B$1,'Multipliers and Adjustments'!$A$70:$I$86,TRUNC(COLUMN(H$2)/5)+2,FALSE)*SUMIFS('EPA US Data'!$I:$I,'EPA US Data'!$D:$D,'Country Selector'!$A$2,'EPA US Data'!$J:$J,$B$1,'EPA US Data'!$C:$C,H$2,'EPA US Data'!$G:$G,"&gt;="&amp;$A33,'EPA US Data'!$G:$G,"&lt;"&amp;$B33)*unit_conv*'State Downscaling Multipliers'!$B$18</f>
        <v>74623878827.458374</v>
      </c>
      <c r="I33" s="2">
        <f t="shared" ref="I33:L33" si="214">H33+($M33-$H33)/5</f>
        <v>59699103061.966698</v>
      </c>
      <c r="J33" s="2">
        <f t="shared" si="214"/>
        <v>44774327296.475021</v>
      </c>
      <c r="K33" s="2">
        <f t="shared" si="214"/>
        <v>29849551530.983345</v>
      </c>
      <c r="L33" s="2">
        <f t="shared" si="214"/>
        <v>14924775765.491671</v>
      </c>
      <c r="M33" s="105">
        <f>VLOOKUP($B$1,'Multipliers and Adjustments'!$A$70:$I$86,TRUNC(COLUMN(M$2)/5)+2,FALSE)*SUMIFS('EPA US Data'!$I:$I,'EPA US Data'!$D:$D,'Country Selector'!$A$2,'EPA US Data'!$J:$J,$B$1,'EPA US Data'!$C:$C,M$2,'EPA US Data'!$G:$G,"&gt;="&amp;$A33,'EPA US Data'!$G:$G,"&lt;"&amp;$B33)*unit_conv*'State Downscaling Multipliers'!$B$18</f>
        <v>0</v>
      </c>
      <c r="N33" s="2">
        <f t="shared" ref="N33:Q33" si="215">M33+($R33-$M33)/5</f>
        <v>0</v>
      </c>
      <c r="O33" s="2">
        <f t="shared" si="215"/>
        <v>0</v>
      </c>
      <c r="P33" s="2">
        <f t="shared" si="215"/>
        <v>0</v>
      </c>
      <c r="Q33" s="2">
        <f t="shared" si="215"/>
        <v>0</v>
      </c>
      <c r="R33" s="105">
        <f>VLOOKUP($B$1,'Multipliers and Adjustments'!$A$70:$I$86,TRUNC(COLUMN(R$2)/5)+2,FALSE)*SUMIFS('EPA US Data'!$I:$I,'EPA US Data'!$D:$D,'Country Selector'!$A$2,'EPA US Data'!$J:$J,$B$1,'EPA US Data'!$C:$C,R$2,'EPA US Data'!$G:$G,"&gt;="&amp;$A33,'EPA US Data'!$G:$G,"&lt;"&amp;$B33)*unit_conv*'State Downscaling Multipliers'!$B$18</f>
        <v>0</v>
      </c>
      <c r="S33" s="2">
        <f t="shared" ref="S33:V33" si="216">R33+($W33-$R33)/5</f>
        <v>0</v>
      </c>
      <c r="T33" s="2">
        <f t="shared" si="216"/>
        <v>0</v>
      </c>
      <c r="U33" s="2">
        <f t="shared" si="216"/>
        <v>0</v>
      </c>
      <c r="V33" s="2">
        <f t="shared" si="216"/>
        <v>0</v>
      </c>
      <c r="W33" s="105">
        <f>VLOOKUP($B$1,'Multipliers and Adjustments'!$A$70:$I$86,TRUNC(COLUMN(W$2)/5)+2,FALSE)*SUMIFS('EPA US Data'!$I:$I,'EPA US Data'!$D:$D,'Country Selector'!$A$2,'EPA US Data'!$J:$J,$B$1,'EPA US Data'!$C:$C,W$2,'EPA US Data'!$G:$G,"&gt;="&amp;$A33,'EPA US Data'!$G:$G,"&lt;"&amp;$B33)*unit_conv*'State Downscaling Multipliers'!$B$18</f>
        <v>0</v>
      </c>
      <c r="X33" s="2">
        <f t="shared" ref="X33:AA33" si="217">W33+($AB33-$W33)/5</f>
        <v>0</v>
      </c>
      <c r="Y33" s="2">
        <f t="shared" si="217"/>
        <v>0</v>
      </c>
      <c r="Z33" s="2">
        <f t="shared" si="217"/>
        <v>0</v>
      </c>
      <c r="AA33" s="2">
        <f t="shared" si="217"/>
        <v>0</v>
      </c>
      <c r="AB33" s="105">
        <f>VLOOKUP($B$1,'Multipliers and Adjustments'!$A$70:$I$86,TRUNC(COLUMN(AB$2)/5)+2,FALSE)*SUMIFS('EPA US Data'!$I:$I,'EPA US Data'!$D:$D,'Country Selector'!$A$2,'EPA US Data'!$J:$J,$B$1,'EPA US Data'!$C:$C,AB$2,'EPA US Data'!$G:$G,"&gt;="&amp;$A33,'EPA US Data'!$G:$G,"&lt;"&amp;$B33)*unit_conv*'State Downscaling Multipliers'!$B$18</f>
        <v>0</v>
      </c>
      <c r="AC33" s="2">
        <f t="shared" ref="AC33:AF33" si="218">AB33+($AG33-$AB33)/5</f>
        <v>0</v>
      </c>
      <c r="AD33" s="2">
        <f t="shared" si="218"/>
        <v>0</v>
      </c>
      <c r="AE33" s="2">
        <f t="shared" si="218"/>
        <v>0</v>
      </c>
      <c r="AF33" s="2">
        <f t="shared" si="218"/>
        <v>0</v>
      </c>
      <c r="AG33" s="105">
        <f>VLOOKUP($B$1,'Multipliers and Adjustments'!$A$70:$I$86,TRUNC(COLUMN(AG$2)/5)+2,FALSE)*SUMIFS('EPA US Data'!$I:$I,'EPA US Data'!$D:$D,'Country Selector'!$A$2,'EPA US Data'!$J:$J,$B$1,'EPA US Data'!$C:$C,AG$2,'EPA US Data'!$G:$G,"&gt;="&amp;$A33,'EPA US Data'!$G:$G,"&lt;"&amp;$B33)*unit_conv*'State Downscaling Multipliers'!$B$18</f>
        <v>0</v>
      </c>
      <c r="AH33" s="2">
        <f t="shared" ref="AH33:AK33" si="219">AG33+($AL33-$AG33)/5</f>
        <v>0</v>
      </c>
      <c r="AI33" s="2">
        <f t="shared" si="219"/>
        <v>0</v>
      </c>
      <c r="AJ33" s="2">
        <f t="shared" si="219"/>
        <v>0</v>
      </c>
      <c r="AK33" s="2">
        <f t="shared" si="219"/>
        <v>0</v>
      </c>
      <c r="AL33" s="105">
        <f>VLOOKUP($B$1,'Multipliers and Adjustments'!$A$70:$I$86,TRUNC(COLUMN(AL$2)/5)+2,FALSE)*SUMIFS('EPA US Data'!$I:$I,'EPA US Data'!$D:$D,'Country Selector'!$A$2,'EPA US Data'!$J:$J,$B$1,'EPA US Data'!$C:$C,AL$2,'EPA US Data'!$G:$G,"&gt;="&amp;$A33,'EPA US Data'!$G:$G,"&lt;"&amp;$B33)*unit_conv*'State Downscaling Multipliers'!$B$18</f>
        <v>0</v>
      </c>
    </row>
    <row r="34" spans="1:38" ht="15.75" customHeight="1" x14ac:dyDescent="0.25">
      <c r="A34" s="51">
        <f t="shared" si="8"/>
        <v>0</v>
      </c>
      <c r="B34" s="51">
        <f>A34</f>
        <v>0</v>
      </c>
      <c r="C34" s="105">
        <f>VLOOKUP($B$1,'Multipliers and Adjustments'!$A$70:$I$86,TRUNC(COLUMN(C$2)/5)+2,FALSE)*SUMIFS('EPA US Data'!$I:$I,'EPA US Data'!$D:$D,'Country Selector'!$A$2,'EPA US Data'!$J:$J,$B$1,'EPA US Data'!$C:$C,C$2,'EPA US Data'!$G:$G,"&gt;="&amp;$A34,'EPA US Data'!$G:$G,"&lt;"&amp;$B34)*unit_conv*'State Downscaling Multipliers'!$B$18</f>
        <v>0</v>
      </c>
      <c r="D34" s="2">
        <f t="shared" ref="D34:G34" si="220">C34+($H34-$C34)/5</f>
        <v>0</v>
      </c>
      <c r="E34" s="2">
        <f t="shared" si="220"/>
        <v>0</v>
      </c>
      <c r="F34" s="2">
        <f t="shared" si="220"/>
        <v>0</v>
      </c>
      <c r="G34" s="2">
        <f t="shared" si="220"/>
        <v>0</v>
      </c>
      <c r="H34" s="105">
        <f>VLOOKUP($B$1,'Multipliers and Adjustments'!$A$70:$I$86,TRUNC(COLUMN(H$2)/5)+2,FALSE)*SUMIFS('EPA US Data'!$I:$I,'EPA US Data'!$D:$D,'Country Selector'!$A$2,'EPA US Data'!$J:$J,$B$1,'EPA US Data'!$C:$C,H$2,'EPA US Data'!$G:$G,"&gt;="&amp;$A34,'EPA US Data'!$G:$G,"&lt;"&amp;$B34)*unit_conv*'State Downscaling Multipliers'!$B$18</f>
        <v>0</v>
      </c>
      <c r="I34" s="2">
        <f t="shared" ref="I34:L34" si="221">H34+($M34-$H34)/5</f>
        <v>0</v>
      </c>
      <c r="J34" s="2">
        <f t="shared" si="221"/>
        <v>0</v>
      </c>
      <c r="K34" s="2">
        <f t="shared" si="221"/>
        <v>0</v>
      </c>
      <c r="L34" s="2">
        <f t="shared" si="221"/>
        <v>0</v>
      </c>
      <c r="M34" s="105">
        <f>VLOOKUP($B$1,'Multipliers and Adjustments'!$A$70:$I$86,TRUNC(COLUMN(M$2)/5)+2,FALSE)*SUMIFS('EPA US Data'!$I:$I,'EPA US Data'!$D:$D,'Country Selector'!$A$2,'EPA US Data'!$J:$J,$B$1,'EPA US Data'!$C:$C,M$2,'EPA US Data'!$G:$G,"&gt;="&amp;$A34,'EPA US Data'!$G:$G,"&lt;"&amp;$B34)*unit_conv*'State Downscaling Multipliers'!$B$18</f>
        <v>0</v>
      </c>
      <c r="N34" s="2">
        <f t="shared" ref="N34:Q34" si="222">M34+($R34-$M34)/5</f>
        <v>0</v>
      </c>
      <c r="O34" s="2">
        <f t="shared" si="222"/>
        <v>0</v>
      </c>
      <c r="P34" s="2">
        <f t="shared" si="222"/>
        <v>0</v>
      </c>
      <c r="Q34" s="2">
        <f t="shared" si="222"/>
        <v>0</v>
      </c>
      <c r="R34" s="105">
        <f>VLOOKUP($B$1,'Multipliers and Adjustments'!$A$70:$I$86,TRUNC(COLUMN(R$2)/5)+2,FALSE)*SUMIFS('EPA US Data'!$I:$I,'EPA US Data'!$D:$D,'Country Selector'!$A$2,'EPA US Data'!$J:$J,$B$1,'EPA US Data'!$C:$C,R$2,'EPA US Data'!$G:$G,"&gt;="&amp;$A34,'EPA US Data'!$G:$G,"&lt;"&amp;$B34)*unit_conv*'State Downscaling Multipliers'!$B$18</f>
        <v>0</v>
      </c>
      <c r="S34" s="2">
        <f t="shared" ref="S34:V34" si="223">R34+($W34-$R34)/5</f>
        <v>0</v>
      </c>
      <c r="T34" s="2">
        <f t="shared" si="223"/>
        <v>0</v>
      </c>
      <c r="U34" s="2">
        <f t="shared" si="223"/>
        <v>0</v>
      </c>
      <c r="V34" s="2">
        <f t="shared" si="223"/>
        <v>0</v>
      </c>
      <c r="W34" s="105">
        <f>VLOOKUP($B$1,'Multipliers and Adjustments'!$A$70:$I$86,TRUNC(COLUMN(W$2)/5)+2,FALSE)*SUMIFS('EPA US Data'!$I:$I,'EPA US Data'!$D:$D,'Country Selector'!$A$2,'EPA US Data'!$J:$J,$B$1,'EPA US Data'!$C:$C,W$2,'EPA US Data'!$G:$G,"&gt;="&amp;$A34,'EPA US Data'!$G:$G,"&lt;"&amp;$B34)*unit_conv*'State Downscaling Multipliers'!$B$18</f>
        <v>0</v>
      </c>
      <c r="X34" s="2">
        <f t="shared" ref="X34:AA34" si="224">W34+($AB34-$W34)/5</f>
        <v>0</v>
      </c>
      <c r="Y34" s="2">
        <f t="shared" si="224"/>
        <v>0</v>
      </c>
      <c r="Z34" s="2">
        <f t="shared" si="224"/>
        <v>0</v>
      </c>
      <c r="AA34" s="2">
        <f t="shared" si="224"/>
        <v>0</v>
      </c>
      <c r="AB34" s="105">
        <f>VLOOKUP($B$1,'Multipliers and Adjustments'!$A$70:$I$86,TRUNC(COLUMN(AB$2)/5)+2,FALSE)*SUMIFS('EPA US Data'!$I:$I,'EPA US Data'!$D:$D,'Country Selector'!$A$2,'EPA US Data'!$J:$J,$B$1,'EPA US Data'!$C:$C,AB$2,'EPA US Data'!$G:$G,"&gt;="&amp;$A34,'EPA US Data'!$G:$G,"&lt;"&amp;$B34)*unit_conv*'State Downscaling Multipliers'!$B$18</f>
        <v>0</v>
      </c>
      <c r="AC34" s="2">
        <f t="shared" ref="AC34:AF34" si="225">AB34+($AG34-$AB34)/5</f>
        <v>0</v>
      </c>
      <c r="AD34" s="2">
        <f t="shared" si="225"/>
        <v>0</v>
      </c>
      <c r="AE34" s="2">
        <f t="shared" si="225"/>
        <v>0</v>
      </c>
      <c r="AF34" s="2">
        <f t="shared" si="225"/>
        <v>0</v>
      </c>
      <c r="AG34" s="105">
        <f>VLOOKUP($B$1,'Multipliers and Adjustments'!$A$70:$I$86,TRUNC(COLUMN(AG$2)/5)+2,FALSE)*SUMIFS('EPA US Data'!$I:$I,'EPA US Data'!$D:$D,'Country Selector'!$A$2,'EPA US Data'!$J:$J,$B$1,'EPA US Data'!$C:$C,AG$2,'EPA US Data'!$G:$G,"&gt;="&amp;$A34,'EPA US Data'!$G:$G,"&lt;"&amp;$B34)*unit_conv*'State Downscaling Multipliers'!$B$18</f>
        <v>0</v>
      </c>
      <c r="AH34" s="2">
        <f t="shared" ref="AH34:AK34" si="226">AG34+($AL34-$AG34)/5</f>
        <v>0</v>
      </c>
      <c r="AI34" s="2">
        <f t="shared" si="226"/>
        <v>0</v>
      </c>
      <c r="AJ34" s="2">
        <f t="shared" si="226"/>
        <v>0</v>
      </c>
      <c r="AK34" s="2">
        <f t="shared" si="226"/>
        <v>0</v>
      </c>
      <c r="AL34" s="105">
        <f>VLOOKUP($B$1,'Multipliers and Adjustments'!$A$70:$I$86,TRUNC(COLUMN(AL$2)/5)+2,FALSE)*SUMIFS('EPA US Data'!$I:$I,'EPA US Data'!$D:$D,'Country Selector'!$A$2,'EPA US Data'!$J:$J,$B$1,'EPA US Data'!$C:$C,AL$2,'EPA US Data'!$G:$G,"&gt;="&amp;$A34,'EPA US Data'!$G:$G,"&lt;"&amp;$B34)*unit_conv*'State Downscaling Multipliers'!$B$18</f>
        <v>0</v>
      </c>
    </row>
    <row r="35" spans="1:38" ht="15.75" customHeight="1" x14ac:dyDescent="0.25">
      <c r="A35" s="52">
        <v>0.1</v>
      </c>
      <c r="B35" s="52">
        <f>A35+9.9</f>
        <v>10</v>
      </c>
      <c r="C35" s="105">
        <f>VLOOKUP($B$1,'Multipliers and Adjustments'!$A$70:$I$86,TRUNC(COLUMN(C$2)/5)+2,FALSE)*SUMIFS('EPA US Data'!$I:$I,'EPA US Data'!$D:$D,'Country Selector'!$A$2,'EPA US Data'!$J:$J,$B$1,'EPA US Data'!$C:$C,C$2,'EPA US Data'!$G:$G,"&gt;="&amp;$A35,'EPA US Data'!$G:$G,"&lt;"&amp;$B35)*unit_conv*'State Downscaling Multipliers'!$B$18</f>
        <v>62470678976.813255</v>
      </c>
      <c r="D35" s="2">
        <f t="shared" ref="D35:G35" si="227">C35+($H35-$C35)/5</f>
        <v>62700426654.290817</v>
      </c>
      <c r="E35" s="2">
        <f t="shared" si="227"/>
        <v>62930174331.768379</v>
      </c>
      <c r="F35" s="2">
        <f t="shared" si="227"/>
        <v>63159922009.245941</v>
      </c>
      <c r="G35" s="2">
        <f t="shared" si="227"/>
        <v>63389669686.723503</v>
      </c>
      <c r="H35" s="105">
        <f>VLOOKUP($B$1,'Multipliers and Adjustments'!$A$70:$I$86,TRUNC(COLUMN(H$2)/5)+2,FALSE)*SUMIFS('EPA US Data'!$I:$I,'EPA US Data'!$D:$D,'Country Selector'!$A$2,'EPA US Data'!$J:$J,$B$1,'EPA US Data'!$C:$C,H$2,'EPA US Data'!$G:$G,"&gt;="&amp;$A35,'EPA US Data'!$G:$G,"&lt;"&amp;$B35)*unit_conv*'State Downscaling Multipliers'!$B$18</f>
        <v>63619417364.20108</v>
      </c>
      <c r="I35" s="2">
        <f t="shared" ref="I35:L35" si="228">H35+($M35-$H35)/5</f>
        <v>63543244336.947609</v>
      </c>
      <c r="J35" s="2">
        <f t="shared" si="228"/>
        <v>63467071309.694138</v>
      </c>
      <c r="K35" s="2">
        <f t="shared" si="228"/>
        <v>63390898282.440666</v>
      </c>
      <c r="L35" s="2">
        <f t="shared" si="228"/>
        <v>63314725255.187195</v>
      </c>
      <c r="M35" s="105">
        <f>VLOOKUP($B$1,'Multipliers and Adjustments'!$A$70:$I$86,TRUNC(COLUMN(M$2)/5)+2,FALSE)*SUMIFS('EPA US Data'!$I:$I,'EPA US Data'!$D:$D,'Country Selector'!$A$2,'EPA US Data'!$J:$J,$B$1,'EPA US Data'!$C:$C,M$2,'EPA US Data'!$G:$G,"&gt;="&amp;$A35,'EPA US Data'!$G:$G,"&lt;"&amp;$B35)*unit_conv*'State Downscaling Multipliers'!$B$18</f>
        <v>63238552227.933739</v>
      </c>
      <c r="N35" s="2">
        <f t="shared" ref="N35:Q35" si="229">M35+($R35-$M35)/5</f>
        <v>78626408698.363953</v>
      </c>
      <c r="O35" s="2">
        <f t="shared" si="229"/>
        <v>94014265168.794159</v>
      </c>
      <c r="P35" s="2">
        <f t="shared" si="229"/>
        <v>109402121639.22437</v>
      </c>
      <c r="Q35" s="2">
        <f t="shared" si="229"/>
        <v>124789978109.65457</v>
      </c>
      <c r="R35" s="105">
        <f>VLOOKUP($B$1,'Multipliers and Adjustments'!$A$70:$I$86,TRUNC(COLUMN(R$2)/5)+2,FALSE)*SUMIFS('EPA US Data'!$I:$I,'EPA US Data'!$D:$D,'Country Selector'!$A$2,'EPA US Data'!$J:$J,$B$1,'EPA US Data'!$C:$C,R$2,'EPA US Data'!$G:$G,"&gt;="&amp;$A35,'EPA US Data'!$G:$G,"&lt;"&amp;$B35)*unit_conv*'State Downscaling Multipliers'!$B$18</f>
        <v>140177834580.08481</v>
      </c>
      <c r="S35" s="2">
        <f t="shared" ref="S35:V35" si="230">R35+($W35-$R35)/5</f>
        <v>124417895817.11429</v>
      </c>
      <c r="T35" s="2">
        <f t="shared" si="230"/>
        <v>108657957054.14377</v>
      </c>
      <c r="U35" s="2">
        <f t="shared" si="230"/>
        <v>92898018291.173248</v>
      </c>
      <c r="V35" s="2">
        <f t="shared" si="230"/>
        <v>77138079528.202728</v>
      </c>
      <c r="W35" s="105">
        <f>VLOOKUP($B$1,'Multipliers and Adjustments'!$A$70:$I$86,TRUNC(COLUMN(W$2)/5)+2,FALSE)*SUMIFS('EPA US Data'!$I:$I,'EPA US Data'!$D:$D,'Country Selector'!$A$2,'EPA US Data'!$J:$J,$B$1,'EPA US Data'!$C:$C,W$2,'EPA US Data'!$G:$G,"&gt;="&amp;$A35,'EPA US Data'!$G:$G,"&lt;"&amp;$B35)*unit_conv*'State Downscaling Multipliers'!$B$18</f>
        <v>61378140765.232193</v>
      </c>
      <c r="X35" s="2">
        <f t="shared" ref="X35:AA35" si="231">W35+($AB35-$W35)/5</f>
        <v>61115811235.524956</v>
      </c>
      <c r="Y35" s="2">
        <f t="shared" si="231"/>
        <v>60853481705.817719</v>
      </c>
      <c r="Z35" s="2">
        <f t="shared" si="231"/>
        <v>60591152176.110481</v>
      </c>
      <c r="AA35" s="2">
        <f t="shared" si="231"/>
        <v>60328822646.403244</v>
      </c>
      <c r="AB35" s="105">
        <f>VLOOKUP($B$1,'Multipliers and Adjustments'!$A$70:$I$86,TRUNC(COLUMN(AB$2)/5)+2,FALSE)*SUMIFS('EPA US Data'!$I:$I,'EPA US Data'!$D:$D,'Country Selector'!$A$2,'EPA US Data'!$J:$J,$B$1,'EPA US Data'!$C:$C,AB$2,'EPA US Data'!$G:$G,"&gt;="&amp;$A35,'EPA US Data'!$G:$G,"&lt;"&amp;$B35)*unit_conv*'State Downscaling Multipliers'!$B$18</f>
        <v>60066493116.696014</v>
      </c>
      <c r="AC35" s="2">
        <f t="shared" ref="AC35:AF35" si="232">AB35+($AG35-$AB35)/5</f>
        <v>59738050166.551079</v>
      </c>
      <c r="AD35" s="2">
        <f t="shared" si="232"/>
        <v>59409607216.406143</v>
      </c>
      <c r="AE35" s="2">
        <f t="shared" si="232"/>
        <v>59081164266.261208</v>
      </c>
      <c r="AF35" s="2">
        <f t="shared" si="232"/>
        <v>58752721316.116272</v>
      </c>
      <c r="AG35" s="105">
        <f>VLOOKUP($B$1,'Multipliers and Adjustments'!$A$70:$I$86,TRUNC(COLUMN(AG$2)/5)+2,FALSE)*SUMIFS('EPA US Data'!$I:$I,'EPA US Data'!$D:$D,'Country Selector'!$A$2,'EPA US Data'!$J:$J,$B$1,'EPA US Data'!$C:$C,AG$2,'EPA US Data'!$G:$G,"&gt;="&amp;$A35,'EPA US Data'!$G:$G,"&lt;"&amp;$B35)*unit_conv*'State Downscaling Multipliers'!$B$18</f>
        <v>58424278365.971329</v>
      </c>
      <c r="AH35" s="2">
        <f t="shared" ref="AH35:AK35" si="233">AG35+($AL35-$AG35)/5</f>
        <v>58056518861.620148</v>
      </c>
      <c r="AI35" s="2">
        <f t="shared" si="233"/>
        <v>57688759357.268967</v>
      </c>
      <c r="AJ35" s="2">
        <f t="shared" si="233"/>
        <v>57320999852.917786</v>
      </c>
      <c r="AK35" s="2">
        <f t="shared" si="233"/>
        <v>56953240348.566605</v>
      </c>
      <c r="AL35" s="105">
        <f>VLOOKUP($B$1,'Multipliers and Adjustments'!$A$70:$I$86,TRUNC(COLUMN(AL$2)/5)+2,FALSE)*SUMIFS('EPA US Data'!$I:$I,'EPA US Data'!$D:$D,'Country Selector'!$A$2,'EPA US Data'!$J:$J,$B$1,'EPA US Data'!$C:$C,AL$2,'EPA US Data'!$G:$G,"&gt;="&amp;$A35,'EPA US Data'!$G:$G,"&lt;"&amp;$B35)*unit_conv*'State Downscaling Multipliers'!$B$18</f>
        <v>56585480844.215424</v>
      </c>
    </row>
    <row r="36" spans="1:38" ht="15.75" customHeight="1" x14ac:dyDescent="0.25">
      <c r="A36" s="50">
        <f t="shared" ref="A36:A74" si="234">B35</f>
        <v>10</v>
      </c>
      <c r="B36" s="50">
        <f t="shared" ref="B36:B44" si="235">A36+10</f>
        <v>20</v>
      </c>
      <c r="C36" s="105">
        <f>VLOOKUP($B$1,'Multipliers and Adjustments'!$A$70:$I$86,TRUNC(COLUMN(C$2)/5)+2,FALSE)*SUMIFS('EPA US Data'!$I:$I,'EPA US Data'!$D:$D,'Country Selector'!$A$2,'EPA US Data'!$J:$J,$B$1,'EPA US Data'!$C:$C,C$2,'EPA US Data'!$G:$G,"&gt;="&amp;$A36,'EPA US Data'!$G:$G,"&lt;"&amp;$B36)*unit_conv*'State Downscaling Multipliers'!$B$18</f>
        <v>124941357953.62651</v>
      </c>
      <c r="D36" s="2">
        <f t="shared" ref="D36:G36" si="236">C36+($H36-$C36)/5</f>
        <v>132714524522.49187</v>
      </c>
      <c r="E36" s="2">
        <f t="shared" si="236"/>
        <v>140487691091.35724</v>
      </c>
      <c r="F36" s="2">
        <f t="shared" si="236"/>
        <v>148260857660.2226</v>
      </c>
      <c r="G36" s="2">
        <f t="shared" si="236"/>
        <v>156034024229.08795</v>
      </c>
      <c r="H36" s="105">
        <f>VLOOKUP($B$1,'Multipliers and Adjustments'!$A$70:$I$86,TRUNC(COLUMN(H$2)/5)+2,FALSE)*SUMIFS('EPA US Data'!$I:$I,'EPA US Data'!$D:$D,'Country Selector'!$A$2,'EPA US Data'!$J:$J,$B$1,'EPA US Data'!$C:$C,H$2,'EPA US Data'!$G:$G,"&gt;="&amp;$A36,'EPA US Data'!$G:$G,"&lt;"&amp;$B36)*unit_conv*'State Downscaling Multipliers'!$B$18</f>
        <v>163807190797.95331</v>
      </c>
      <c r="I36" s="2">
        <f t="shared" ref="I36:L36" si="237">H36+($M36-$H36)/5</f>
        <v>163840791398.19186</v>
      </c>
      <c r="J36" s="2">
        <f t="shared" si="237"/>
        <v>163874391998.43042</v>
      </c>
      <c r="K36" s="2">
        <f t="shared" si="237"/>
        <v>163907992598.66898</v>
      </c>
      <c r="L36" s="2">
        <f t="shared" si="237"/>
        <v>163941593198.90753</v>
      </c>
      <c r="M36" s="105">
        <f>VLOOKUP($B$1,'Multipliers and Adjustments'!$A$70:$I$86,TRUNC(COLUMN(M$2)/5)+2,FALSE)*SUMIFS('EPA US Data'!$I:$I,'EPA US Data'!$D:$D,'Country Selector'!$A$2,'EPA US Data'!$J:$J,$B$1,'EPA US Data'!$C:$C,M$2,'EPA US Data'!$G:$G,"&gt;="&amp;$A36,'EPA US Data'!$G:$G,"&lt;"&amp;$B36)*unit_conv*'State Downscaling Multipliers'!$B$18</f>
        <v>163975193799.14603</v>
      </c>
      <c r="N36" s="2">
        <f t="shared" ref="N36:Q36" si="238">M36+($R36-$M36)/5</f>
        <v>163791372426.41144</v>
      </c>
      <c r="O36" s="2">
        <f t="shared" si="238"/>
        <v>163607551053.67685</v>
      </c>
      <c r="P36" s="2">
        <f t="shared" si="238"/>
        <v>163423729680.94226</v>
      </c>
      <c r="Q36" s="2">
        <f t="shared" si="238"/>
        <v>163239908308.20767</v>
      </c>
      <c r="R36" s="105">
        <f>VLOOKUP($B$1,'Multipliers and Adjustments'!$A$70:$I$86,TRUNC(COLUMN(R$2)/5)+2,FALSE)*SUMIFS('EPA US Data'!$I:$I,'EPA US Data'!$D:$D,'Country Selector'!$A$2,'EPA US Data'!$J:$J,$B$1,'EPA US Data'!$C:$C,R$2,'EPA US Data'!$G:$G,"&gt;="&amp;$A36,'EPA US Data'!$G:$G,"&lt;"&amp;$B36)*unit_conv*'State Downscaling Multipliers'!$B$18</f>
        <v>163056086935.47308</v>
      </c>
      <c r="S36" s="2">
        <f t="shared" ref="S36:V36" si="239">R36+($W36-$R36)/5</f>
        <v>154996125854.47134</v>
      </c>
      <c r="T36" s="2">
        <f t="shared" si="239"/>
        <v>146936164773.4696</v>
      </c>
      <c r="U36" s="2">
        <f t="shared" si="239"/>
        <v>138876203692.46786</v>
      </c>
      <c r="V36" s="2">
        <f t="shared" si="239"/>
        <v>130816242611.46613</v>
      </c>
      <c r="W36" s="105">
        <f>VLOOKUP($B$1,'Multipliers and Adjustments'!$A$70:$I$86,TRUNC(COLUMN(W$2)/5)+2,FALSE)*SUMIFS('EPA US Data'!$I:$I,'EPA US Data'!$D:$D,'Country Selector'!$A$2,'EPA US Data'!$J:$J,$B$1,'EPA US Data'!$C:$C,W$2,'EPA US Data'!$G:$G,"&gt;="&amp;$A36,'EPA US Data'!$G:$G,"&lt;"&amp;$B36)*unit_conv*'State Downscaling Multipliers'!$B$18</f>
        <v>122756281530.46439</v>
      </c>
      <c r="X36" s="2">
        <f t="shared" ref="X36:AA36" si="240">W36+($AB36-$W36)/5</f>
        <v>122231622471.04991</v>
      </c>
      <c r="Y36" s="2">
        <f t="shared" si="240"/>
        <v>121706963411.63544</v>
      </c>
      <c r="Z36" s="2">
        <f t="shared" si="240"/>
        <v>121182304352.22096</v>
      </c>
      <c r="AA36" s="2">
        <f t="shared" si="240"/>
        <v>120657645292.80649</v>
      </c>
      <c r="AB36" s="105">
        <f>VLOOKUP($B$1,'Multipliers and Adjustments'!$A$70:$I$86,TRUNC(COLUMN(AB$2)/5)+2,FALSE)*SUMIFS('EPA US Data'!$I:$I,'EPA US Data'!$D:$D,'Country Selector'!$A$2,'EPA US Data'!$J:$J,$B$1,'EPA US Data'!$C:$C,AB$2,'EPA US Data'!$G:$G,"&gt;="&amp;$A36,'EPA US Data'!$G:$G,"&lt;"&amp;$B36)*unit_conv*'State Downscaling Multipliers'!$B$18</f>
        <v>120132986233.39203</v>
      </c>
      <c r="AC36" s="2">
        <f t="shared" ref="AC36:AF36" si="241">AB36+($AG36-$AB36)/5</f>
        <v>119476100333.10216</v>
      </c>
      <c r="AD36" s="2">
        <f t="shared" si="241"/>
        <v>118819214432.81229</v>
      </c>
      <c r="AE36" s="2">
        <f t="shared" si="241"/>
        <v>118162328532.52242</v>
      </c>
      <c r="AF36" s="2">
        <f t="shared" si="241"/>
        <v>117505442632.23254</v>
      </c>
      <c r="AG36" s="105">
        <f>VLOOKUP($B$1,'Multipliers and Adjustments'!$A$70:$I$86,TRUNC(COLUMN(AG$2)/5)+2,FALSE)*SUMIFS('EPA US Data'!$I:$I,'EPA US Data'!$D:$D,'Country Selector'!$A$2,'EPA US Data'!$J:$J,$B$1,'EPA US Data'!$C:$C,AG$2,'EPA US Data'!$G:$G,"&gt;="&amp;$A36,'EPA US Data'!$G:$G,"&lt;"&amp;$B36)*unit_conv*'State Downscaling Multipliers'!$B$18</f>
        <v>116848556731.94266</v>
      </c>
      <c r="AH36" s="2">
        <f t="shared" ref="AH36:AK36" si="242">AG36+($AL36-$AG36)/5</f>
        <v>116113037723.2403</v>
      </c>
      <c r="AI36" s="2">
        <f t="shared" si="242"/>
        <v>115377518714.53793</v>
      </c>
      <c r="AJ36" s="2">
        <f t="shared" si="242"/>
        <v>114641999705.83557</v>
      </c>
      <c r="AK36" s="2">
        <f t="shared" si="242"/>
        <v>113906480697.13321</v>
      </c>
      <c r="AL36" s="105">
        <f>VLOOKUP($B$1,'Multipliers and Adjustments'!$A$70:$I$86,TRUNC(COLUMN(AL$2)/5)+2,FALSE)*SUMIFS('EPA US Data'!$I:$I,'EPA US Data'!$D:$D,'Country Selector'!$A$2,'EPA US Data'!$J:$J,$B$1,'EPA US Data'!$C:$C,AL$2,'EPA US Data'!$G:$G,"&gt;="&amp;$A36,'EPA US Data'!$G:$G,"&lt;"&amp;$B36)*unit_conv*'State Downscaling Multipliers'!$B$18</f>
        <v>113170961688.43085</v>
      </c>
    </row>
    <row r="37" spans="1:38" ht="15.75" customHeight="1" x14ac:dyDescent="0.25">
      <c r="A37" s="50">
        <f t="shared" si="234"/>
        <v>20</v>
      </c>
      <c r="B37" s="50">
        <f t="shared" si="235"/>
        <v>30</v>
      </c>
      <c r="C37" s="105">
        <f>VLOOKUP($B$1,'Multipliers and Adjustments'!$A$70:$I$86,TRUNC(COLUMN(C$2)/5)+2,FALSE)*SUMIFS('EPA US Data'!$I:$I,'EPA US Data'!$D:$D,'Country Selector'!$A$2,'EPA US Data'!$J:$J,$B$1,'EPA US Data'!$C:$C,C$2,'EPA US Data'!$G:$G,"&gt;="&amp;$A37,'EPA US Data'!$G:$G,"&lt;"&amp;$B37)*unit_conv*'State Downscaling Multipliers'!$B$18</f>
        <v>112970449059.81845</v>
      </c>
      <c r="D37" s="2">
        <f t="shared" ref="D37:G37" si="243">C37+($H37-$C37)/5</f>
        <v>114355054830.38982</v>
      </c>
      <c r="E37" s="2">
        <f t="shared" si="243"/>
        <v>115739660600.96118</v>
      </c>
      <c r="F37" s="2">
        <f t="shared" si="243"/>
        <v>117124266371.53255</v>
      </c>
      <c r="G37" s="2">
        <f t="shared" si="243"/>
        <v>118508872142.10391</v>
      </c>
      <c r="H37" s="105">
        <f>VLOOKUP($B$1,'Multipliers and Adjustments'!$A$70:$I$86,TRUNC(COLUMN(H$2)/5)+2,FALSE)*SUMIFS('EPA US Data'!$I:$I,'EPA US Data'!$D:$D,'Country Selector'!$A$2,'EPA US Data'!$J:$J,$B$1,'EPA US Data'!$C:$C,H$2,'EPA US Data'!$G:$G,"&gt;="&amp;$A37,'EPA US Data'!$G:$G,"&lt;"&amp;$B37)*unit_conv*'State Downscaling Multipliers'!$B$18</f>
        <v>119893477912.67525</v>
      </c>
      <c r="I37" s="2">
        <f t="shared" ref="I37:L37" si="244">H37+($M37-$H37)/5</f>
        <v>119617349599.5351</v>
      </c>
      <c r="J37" s="2">
        <f t="shared" si="244"/>
        <v>119341221286.39494</v>
      </c>
      <c r="K37" s="2">
        <f t="shared" si="244"/>
        <v>119065092973.25479</v>
      </c>
      <c r="L37" s="2">
        <f t="shared" si="244"/>
        <v>118788964660.11464</v>
      </c>
      <c r="M37" s="105">
        <f>VLOOKUP($B$1,'Multipliers and Adjustments'!$A$70:$I$86,TRUNC(COLUMN(M$2)/5)+2,FALSE)*SUMIFS('EPA US Data'!$I:$I,'EPA US Data'!$D:$D,'Country Selector'!$A$2,'EPA US Data'!$J:$J,$B$1,'EPA US Data'!$C:$C,M$2,'EPA US Data'!$G:$G,"&gt;="&amp;$A37,'EPA US Data'!$G:$G,"&lt;"&amp;$B37)*unit_conv*'State Downscaling Multipliers'!$B$18</f>
        <v>118512836346.9745</v>
      </c>
      <c r="N37" s="2">
        <f t="shared" ref="N37:Q37" si="245">M37+($R37-$M37)/5</f>
        <v>118012769291.38293</v>
      </c>
      <c r="O37" s="2">
        <f t="shared" si="245"/>
        <v>117512702235.79137</v>
      </c>
      <c r="P37" s="2">
        <f t="shared" si="245"/>
        <v>117012635180.1998</v>
      </c>
      <c r="Q37" s="2">
        <f t="shared" si="245"/>
        <v>116512568124.60823</v>
      </c>
      <c r="R37" s="105">
        <f>VLOOKUP($B$1,'Multipliers and Adjustments'!$A$70:$I$86,TRUNC(COLUMN(R$2)/5)+2,FALSE)*SUMIFS('EPA US Data'!$I:$I,'EPA US Data'!$D:$D,'Country Selector'!$A$2,'EPA US Data'!$J:$J,$B$1,'EPA US Data'!$C:$C,R$2,'EPA US Data'!$G:$G,"&gt;="&amp;$A37,'EPA US Data'!$G:$G,"&lt;"&amp;$B37)*unit_conv*'State Downscaling Multipliers'!$B$18</f>
        <v>116012501069.01669</v>
      </c>
      <c r="S37" s="2">
        <f t="shared" ref="S37:V37" si="246">R37+($W37-$R37)/5</f>
        <v>127620439058.49071</v>
      </c>
      <c r="T37" s="2">
        <f t="shared" si="246"/>
        <v>139228377047.96472</v>
      </c>
      <c r="U37" s="2">
        <f t="shared" si="246"/>
        <v>150836315037.43872</v>
      </c>
      <c r="V37" s="2">
        <f t="shared" si="246"/>
        <v>162444253026.91272</v>
      </c>
      <c r="W37" s="105">
        <f>VLOOKUP($B$1,'Multipliers and Adjustments'!$A$70:$I$86,TRUNC(COLUMN(W$2)/5)+2,FALSE)*SUMIFS('EPA US Data'!$I:$I,'EPA US Data'!$D:$D,'Country Selector'!$A$2,'EPA US Data'!$J:$J,$B$1,'EPA US Data'!$C:$C,W$2,'EPA US Data'!$G:$G,"&gt;="&amp;$A37,'EPA US Data'!$G:$G,"&lt;"&amp;$B37)*unit_conv*'State Downscaling Multipliers'!$B$18</f>
        <v>174052191016.38675</v>
      </c>
      <c r="X37" s="2">
        <f t="shared" ref="X37:AA37" si="247">W37+($AB37-$W37)/5</f>
        <v>172970018179.14249</v>
      </c>
      <c r="Y37" s="2">
        <f t="shared" si="247"/>
        <v>171887845341.89822</v>
      </c>
      <c r="Z37" s="2">
        <f t="shared" si="247"/>
        <v>170805672504.65396</v>
      </c>
      <c r="AA37" s="2">
        <f t="shared" si="247"/>
        <v>169723499667.4097</v>
      </c>
      <c r="AB37" s="105">
        <f>VLOOKUP($B$1,'Multipliers and Adjustments'!$A$70:$I$86,TRUNC(COLUMN(AB$2)/5)+2,FALSE)*SUMIFS('EPA US Data'!$I:$I,'EPA US Data'!$D:$D,'Country Selector'!$A$2,'EPA US Data'!$J:$J,$B$1,'EPA US Data'!$C:$C,AB$2,'EPA US Data'!$G:$G,"&gt;="&amp;$A37,'EPA US Data'!$G:$G,"&lt;"&amp;$B37)*unit_conv*'State Downscaling Multipliers'!$B$18</f>
        <v>168641326830.16547</v>
      </c>
      <c r="AC37" s="2">
        <f t="shared" ref="AC37:AF37" si="248">AB37+($AG37-$AB37)/5</f>
        <v>167385092083.57233</v>
      </c>
      <c r="AD37" s="2">
        <f t="shared" si="248"/>
        <v>166128857336.97919</v>
      </c>
      <c r="AE37" s="2">
        <f t="shared" si="248"/>
        <v>164872622590.38605</v>
      </c>
      <c r="AF37" s="2">
        <f t="shared" si="248"/>
        <v>163616387843.79291</v>
      </c>
      <c r="AG37" s="105">
        <f>VLOOKUP($B$1,'Multipliers and Adjustments'!$A$70:$I$86,TRUNC(COLUMN(AG$2)/5)+2,FALSE)*SUMIFS('EPA US Data'!$I:$I,'EPA US Data'!$D:$D,'Country Selector'!$A$2,'EPA US Data'!$J:$J,$B$1,'EPA US Data'!$C:$C,AG$2,'EPA US Data'!$G:$G,"&gt;="&amp;$A37,'EPA US Data'!$G:$G,"&lt;"&amp;$B37)*unit_conv*'State Downscaling Multipliers'!$B$18</f>
        <v>162360153097.1998</v>
      </c>
      <c r="AH37" s="2">
        <f t="shared" ref="AH37:AK37" si="249">AG37+($AL37-$AG37)/5</f>
        <v>161034678309.61005</v>
      </c>
      <c r="AI37" s="2">
        <f t="shared" si="249"/>
        <v>159709203522.02029</v>
      </c>
      <c r="AJ37" s="2">
        <f t="shared" si="249"/>
        <v>158383728734.43054</v>
      </c>
      <c r="AK37" s="2">
        <f t="shared" si="249"/>
        <v>157058253946.84079</v>
      </c>
      <c r="AL37" s="105">
        <f>VLOOKUP($B$1,'Multipliers and Adjustments'!$A$70:$I$86,TRUNC(COLUMN(AL$2)/5)+2,FALSE)*SUMIFS('EPA US Data'!$I:$I,'EPA US Data'!$D:$D,'Country Selector'!$A$2,'EPA US Data'!$J:$J,$B$1,'EPA US Data'!$C:$C,AL$2,'EPA US Data'!$G:$G,"&gt;="&amp;$A37,'EPA US Data'!$G:$G,"&lt;"&amp;$B37)*unit_conv*'State Downscaling Multipliers'!$B$18</f>
        <v>155732779159.2511</v>
      </c>
    </row>
    <row r="38" spans="1:38" ht="15.75" customHeight="1" x14ac:dyDescent="0.25">
      <c r="A38" s="50">
        <f t="shared" si="234"/>
        <v>30</v>
      </c>
      <c r="B38" s="50">
        <f t="shared" si="235"/>
        <v>40</v>
      </c>
      <c r="C38" s="105">
        <f>VLOOKUP($B$1,'Multipliers and Adjustments'!$A$70:$I$86,TRUNC(COLUMN(C$2)/5)+2,FALSE)*SUMIFS('EPA US Data'!$I:$I,'EPA US Data'!$D:$D,'Country Selector'!$A$2,'EPA US Data'!$J:$J,$B$1,'EPA US Data'!$C:$C,C$2,'EPA US Data'!$G:$G,"&gt;="&amp;$A38,'EPA US Data'!$G:$G,"&lt;"&amp;$B38)*unit_conv*'State Downscaling Multipliers'!$B$18</f>
        <v>101594090210.23019</v>
      </c>
      <c r="D38" s="2">
        <f t="shared" ref="D38:G38" si="250">C38+($H38-$C38)/5</f>
        <v>93999155641.024368</v>
      </c>
      <c r="E38" s="2">
        <f t="shared" si="250"/>
        <v>86404221071.818542</v>
      </c>
      <c r="F38" s="2">
        <f t="shared" si="250"/>
        <v>78809286502.612717</v>
      </c>
      <c r="G38" s="2">
        <f t="shared" si="250"/>
        <v>71214351933.406891</v>
      </c>
      <c r="H38" s="105">
        <f>VLOOKUP($B$1,'Multipliers and Adjustments'!$A$70:$I$86,TRUNC(COLUMN(H$2)/5)+2,FALSE)*SUMIFS('EPA US Data'!$I:$I,'EPA US Data'!$D:$D,'Country Selector'!$A$2,'EPA US Data'!$J:$J,$B$1,'EPA US Data'!$C:$C,H$2,'EPA US Data'!$G:$G,"&gt;="&amp;$A38,'EPA US Data'!$G:$G,"&lt;"&amp;$B38)*unit_conv*'State Downscaling Multipliers'!$B$18</f>
        <v>63619417364.20108</v>
      </c>
      <c r="I38" s="2">
        <f t="shared" ref="I38:L38" si="251">H38+($M38-$H38)/5</f>
        <v>76190954782.534363</v>
      </c>
      <c r="J38" s="2">
        <f t="shared" si="251"/>
        <v>88762492200.867645</v>
      </c>
      <c r="K38" s="2">
        <f t="shared" si="251"/>
        <v>101334029619.20093</v>
      </c>
      <c r="L38" s="2">
        <f t="shared" si="251"/>
        <v>113905567037.53421</v>
      </c>
      <c r="M38" s="105">
        <f>VLOOKUP($B$1,'Multipliers and Adjustments'!$A$70:$I$86,TRUNC(COLUMN(M$2)/5)+2,FALSE)*SUMIFS('EPA US Data'!$I:$I,'EPA US Data'!$D:$D,'Country Selector'!$A$2,'EPA US Data'!$J:$J,$B$1,'EPA US Data'!$C:$C,M$2,'EPA US Data'!$G:$G,"&gt;="&amp;$A38,'EPA US Data'!$G:$G,"&lt;"&amp;$B38)*unit_conv*'State Downscaling Multipliers'!$B$18</f>
        <v>126477104455.86748</v>
      </c>
      <c r="N38" s="2">
        <f t="shared" ref="N38:Q38" si="252">M38+($R38-$M38)/5</f>
        <v>126179349412.30798</v>
      </c>
      <c r="O38" s="2">
        <f t="shared" si="252"/>
        <v>125881594368.74849</v>
      </c>
      <c r="P38" s="2">
        <f t="shared" si="252"/>
        <v>125583839325.189</v>
      </c>
      <c r="Q38" s="2">
        <f t="shared" si="252"/>
        <v>125286084281.6295</v>
      </c>
      <c r="R38" s="105">
        <f>VLOOKUP($B$1,'Multipliers and Adjustments'!$A$70:$I$86,TRUNC(COLUMN(R$2)/5)+2,FALSE)*SUMIFS('EPA US Data'!$I:$I,'EPA US Data'!$D:$D,'Country Selector'!$A$2,'EPA US Data'!$J:$J,$B$1,'EPA US Data'!$C:$C,R$2,'EPA US Data'!$G:$G,"&gt;="&amp;$A38,'EPA US Data'!$G:$G,"&lt;"&amp;$B38)*unit_conv*'State Downscaling Multipliers'!$B$18</f>
        <v>124988329238.07004</v>
      </c>
      <c r="S38" s="2">
        <f t="shared" ref="S38:V38" si="253">R38+($W38-$R38)/5</f>
        <v>112266291543.50247</v>
      </c>
      <c r="T38" s="2">
        <f t="shared" si="253"/>
        <v>99544253848.934906</v>
      </c>
      <c r="U38" s="2">
        <f t="shared" si="253"/>
        <v>86822216154.36734</v>
      </c>
      <c r="V38" s="2">
        <f t="shared" si="253"/>
        <v>74100178459.799774</v>
      </c>
      <c r="W38" s="105">
        <f>VLOOKUP($B$1,'Multipliers and Adjustments'!$A$70:$I$86,TRUNC(COLUMN(W$2)/5)+2,FALSE)*SUMIFS('EPA US Data'!$I:$I,'EPA US Data'!$D:$D,'Country Selector'!$A$2,'EPA US Data'!$J:$J,$B$1,'EPA US Data'!$C:$C,W$2,'EPA US Data'!$G:$G,"&gt;="&amp;$A38,'EPA US Data'!$G:$G,"&lt;"&amp;$B38)*unit_conv*'State Downscaling Multipliers'!$B$18</f>
        <v>61378140765.232193</v>
      </c>
      <c r="X38" s="2">
        <f t="shared" ref="X38:AA38" si="254">W38+($AB38-$W38)/5</f>
        <v>61115811235.524956</v>
      </c>
      <c r="Y38" s="2">
        <f t="shared" si="254"/>
        <v>60853481705.817719</v>
      </c>
      <c r="Z38" s="2">
        <f t="shared" si="254"/>
        <v>60591152176.110481</v>
      </c>
      <c r="AA38" s="2">
        <f t="shared" si="254"/>
        <v>60328822646.403244</v>
      </c>
      <c r="AB38" s="105">
        <f>VLOOKUP($B$1,'Multipliers and Adjustments'!$A$70:$I$86,TRUNC(COLUMN(AB$2)/5)+2,FALSE)*SUMIFS('EPA US Data'!$I:$I,'EPA US Data'!$D:$D,'Country Selector'!$A$2,'EPA US Data'!$J:$J,$B$1,'EPA US Data'!$C:$C,AB$2,'EPA US Data'!$G:$G,"&gt;="&amp;$A38,'EPA US Data'!$G:$G,"&lt;"&amp;$B38)*unit_conv*'State Downscaling Multipliers'!$B$18</f>
        <v>60066493116.696014</v>
      </c>
      <c r="AC38" s="2">
        <f t="shared" ref="AC38:AF38" si="255">AB38+($AG38-$AB38)/5</f>
        <v>59738050166.551079</v>
      </c>
      <c r="AD38" s="2">
        <f t="shared" si="255"/>
        <v>59409607216.406143</v>
      </c>
      <c r="AE38" s="2">
        <f t="shared" si="255"/>
        <v>59081164266.261208</v>
      </c>
      <c r="AF38" s="2">
        <f t="shared" si="255"/>
        <v>58752721316.116272</v>
      </c>
      <c r="AG38" s="105">
        <f>VLOOKUP($B$1,'Multipliers and Adjustments'!$A$70:$I$86,TRUNC(COLUMN(AG$2)/5)+2,FALSE)*SUMIFS('EPA US Data'!$I:$I,'EPA US Data'!$D:$D,'Country Selector'!$A$2,'EPA US Data'!$J:$J,$B$1,'EPA US Data'!$C:$C,AG$2,'EPA US Data'!$G:$G,"&gt;="&amp;$A38,'EPA US Data'!$G:$G,"&lt;"&amp;$B38)*unit_conv*'State Downscaling Multipliers'!$B$18</f>
        <v>58424278365.971329</v>
      </c>
      <c r="AH38" s="2">
        <f t="shared" ref="AH38:AK38" si="256">AG38+($AL38-$AG38)/5</f>
        <v>58056518861.620148</v>
      </c>
      <c r="AI38" s="2">
        <f t="shared" si="256"/>
        <v>57688759357.268967</v>
      </c>
      <c r="AJ38" s="2">
        <f t="shared" si="256"/>
        <v>57320999852.917786</v>
      </c>
      <c r="AK38" s="2">
        <f t="shared" si="256"/>
        <v>56953240348.566605</v>
      </c>
      <c r="AL38" s="105">
        <f>VLOOKUP($B$1,'Multipliers and Adjustments'!$A$70:$I$86,TRUNC(COLUMN(AL$2)/5)+2,FALSE)*SUMIFS('EPA US Data'!$I:$I,'EPA US Data'!$D:$D,'Country Selector'!$A$2,'EPA US Data'!$J:$J,$B$1,'EPA US Data'!$C:$C,AL$2,'EPA US Data'!$G:$G,"&gt;="&amp;$A38,'EPA US Data'!$G:$G,"&lt;"&amp;$B38)*unit_conv*'State Downscaling Multipliers'!$B$18</f>
        <v>56585480844.215424</v>
      </c>
    </row>
    <row r="39" spans="1:38" ht="15.75" customHeight="1" x14ac:dyDescent="0.25">
      <c r="A39" s="50">
        <f t="shared" si="234"/>
        <v>40</v>
      </c>
      <c r="B39" s="50">
        <f t="shared" si="235"/>
        <v>50</v>
      </c>
      <c r="C39" s="105">
        <f>VLOOKUP($B$1,'Multipliers and Adjustments'!$A$70:$I$86,TRUNC(COLUMN(C$2)/5)+2,FALSE)*SUMIFS('EPA US Data'!$I:$I,'EPA US Data'!$D:$D,'Country Selector'!$A$2,'EPA US Data'!$J:$J,$B$1,'EPA US Data'!$C:$C,C$2,'EPA US Data'!$G:$G,"&gt;="&amp;$A39,'EPA US Data'!$G:$G,"&lt;"&amp;$B39)*unit_conv*'State Downscaling Multipliers'!$B$18</f>
        <v>124941357953.62651</v>
      </c>
      <c r="D39" s="2">
        <f t="shared" ref="D39:G39" si="257">C39+($H39-$C39)/5</f>
        <v>125400853308.58163</v>
      </c>
      <c r="E39" s="2">
        <f t="shared" si="257"/>
        <v>125860348663.53676</v>
      </c>
      <c r="F39" s="2">
        <f t="shared" si="257"/>
        <v>126319844018.49188</v>
      </c>
      <c r="G39" s="2">
        <f t="shared" si="257"/>
        <v>126779339373.44701</v>
      </c>
      <c r="H39" s="105">
        <f>VLOOKUP($B$1,'Multipliers and Adjustments'!$A$70:$I$86,TRUNC(COLUMN(H$2)/5)+2,FALSE)*SUMIFS('EPA US Data'!$I:$I,'EPA US Data'!$D:$D,'Country Selector'!$A$2,'EPA US Data'!$J:$J,$B$1,'EPA US Data'!$C:$C,H$2,'EPA US Data'!$G:$G,"&gt;="&amp;$A39,'EPA US Data'!$G:$G,"&lt;"&amp;$B39)*unit_conv*'State Downscaling Multipliers'!$B$18</f>
        <v>127238834728.40216</v>
      </c>
      <c r="I39" s="2">
        <f t="shared" ref="I39:L39" si="258">H39+($M39-$H39)/5</f>
        <v>114438778228.30847</v>
      </c>
      <c r="J39" s="2">
        <f t="shared" si="258"/>
        <v>101638721728.21478</v>
      </c>
      <c r="K39" s="2">
        <f t="shared" si="258"/>
        <v>88838665228.121094</v>
      </c>
      <c r="L39" s="2">
        <f t="shared" si="258"/>
        <v>76038608728.027405</v>
      </c>
      <c r="M39" s="105">
        <f>VLOOKUP($B$1,'Multipliers and Adjustments'!$A$70:$I$86,TRUNC(COLUMN(M$2)/5)+2,FALSE)*SUMIFS('EPA US Data'!$I:$I,'EPA US Data'!$D:$D,'Country Selector'!$A$2,'EPA US Data'!$J:$J,$B$1,'EPA US Data'!$C:$C,M$2,'EPA US Data'!$G:$G,"&gt;="&amp;$A39,'EPA US Data'!$G:$G,"&lt;"&amp;$B39)*unit_conv*'State Downscaling Multipliers'!$B$18</f>
        <v>63238552227.933739</v>
      </c>
      <c r="N39" s="2">
        <f t="shared" ref="N39:Q39" si="259">M39+($R39-$M39)/5</f>
        <v>63089674706.153992</v>
      </c>
      <c r="O39" s="2">
        <f t="shared" si="259"/>
        <v>62940797184.374245</v>
      </c>
      <c r="P39" s="2">
        <f t="shared" si="259"/>
        <v>62791919662.594498</v>
      </c>
      <c r="Q39" s="2">
        <f t="shared" si="259"/>
        <v>62643042140.814751</v>
      </c>
      <c r="R39" s="105">
        <f>VLOOKUP($B$1,'Multipliers and Adjustments'!$A$70:$I$86,TRUNC(COLUMN(R$2)/5)+2,FALSE)*SUMIFS('EPA US Data'!$I:$I,'EPA US Data'!$D:$D,'Country Selector'!$A$2,'EPA US Data'!$J:$J,$B$1,'EPA US Data'!$C:$C,R$2,'EPA US Data'!$G:$G,"&gt;="&amp;$A39,'EPA US Data'!$G:$G,"&lt;"&amp;$B39)*unit_conv*'State Downscaling Multipliers'!$B$18</f>
        <v>62494164619.035019</v>
      </c>
      <c r="S39" s="2">
        <f t="shared" ref="S39:V39" si="260">R39+($W39-$R39)/5</f>
        <v>62270959848.274452</v>
      </c>
      <c r="T39" s="2">
        <f t="shared" si="260"/>
        <v>62047755077.513885</v>
      </c>
      <c r="U39" s="2">
        <f t="shared" si="260"/>
        <v>61824550306.753319</v>
      </c>
      <c r="V39" s="2">
        <f t="shared" si="260"/>
        <v>61601345535.992752</v>
      </c>
      <c r="W39" s="105">
        <f>VLOOKUP($B$1,'Multipliers and Adjustments'!$A$70:$I$86,TRUNC(COLUMN(W$2)/5)+2,FALSE)*SUMIFS('EPA US Data'!$I:$I,'EPA US Data'!$D:$D,'Country Selector'!$A$2,'EPA US Data'!$J:$J,$B$1,'EPA US Data'!$C:$C,W$2,'EPA US Data'!$G:$G,"&gt;="&amp;$A39,'EPA US Data'!$G:$G,"&lt;"&amp;$B39)*unit_conv*'State Downscaling Multipliers'!$B$18</f>
        <v>61378140765.232193</v>
      </c>
      <c r="X39" s="2">
        <f t="shared" ref="X39:AA39" si="261">W39+($AB39-$W39)/5</f>
        <v>61115811235.524956</v>
      </c>
      <c r="Y39" s="2">
        <f t="shared" si="261"/>
        <v>60853481705.817719</v>
      </c>
      <c r="Z39" s="2">
        <f t="shared" si="261"/>
        <v>60591152176.110481</v>
      </c>
      <c r="AA39" s="2">
        <f t="shared" si="261"/>
        <v>60328822646.403244</v>
      </c>
      <c r="AB39" s="105">
        <f>VLOOKUP($B$1,'Multipliers and Adjustments'!$A$70:$I$86,TRUNC(COLUMN(AB$2)/5)+2,FALSE)*SUMIFS('EPA US Data'!$I:$I,'EPA US Data'!$D:$D,'Country Selector'!$A$2,'EPA US Data'!$J:$J,$B$1,'EPA US Data'!$C:$C,AB$2,'EPA US Data'!$G:$G,"&gt;="&amp;$A39,'EPA US Data'!$G:$G,"&lt;"&amp;$B39)*unit_conv*'State Downscaling Multipliers'!$B$18</f>
        <v>60066493116.696014</v>
      </c>
      <c r="AC39" s="2">
        <f t="shared" ref="AC39:AF39" si="262">AB39+($AG39-$AB39)/5</f>
        <v>59738050166.551079</v>
      </c>
      <c r="AD39" s="2">
        <f t="shared" si="262"/>
        <v>59409607216.406143</v>
      </c>
      <c r="AE39" s="2">
        <f t="shared" si="262"/>
        <v>59081164266.261208</v>
      </c>
      <c r="AF39" s="2">
        <f t="shared" si="262"/>
        <v>58752721316.116272</v>
      </c>
      <c r="AG39" s="105">
        <f>VLOOKUP($B$1,'Multipliers and Adjustments'!$A$70:$I$86,TRUNC(COLUMN(AG$2)/5)+2,FALSE)*SUMIFS('EPA US Data'!$I:$I,'EPA US Data'!$D:$D,'Country Selector'!$A$2,'EPA US Data'!$J:$J,$B$1,'EPA US Data'!$C:$C,AG$2,'EPA US Data'!$G:$G,"&gt;="&amp;$A39,'EPA US Data'!$G:$G,"&lt;"&amp;$B39)*unit_conv*'State Downscaling Multipliers'!$B$18</f>
        <v>58424278365.971329</v>
      </c>
      <c r="AH39" s="2">
        <f t="shared" ref="AH39:AK39" si="263">AG39+($AL39-$AG39)/5</f>
        <v>58056518861.620148</v>
      </c>
      <c r="AI39" s="2">
        <f t="shared" si="263"/>
        <v>57688759357.268967</v>
      </c>
      <c r="AJ39" s="2">
        <f t="shared" si="263"/>
        <v>57320999852.917786</v>
      </c>
      <c r="AK39" s="2">
        <f t="shared" si="263"/>
        <v>56953240348.566605</v>
      </c>
      <c r="AL39" s="105">
        <f>VLOOKUP($B$1,'Multipliers and Adjustments'!$A$70:$I$86,TRUNC(COLUMN(AL$2)/5)+2,FALSE)*SUMIFS('EPA US Data'!$I:$I,'EPA US Data'!$D:$D,'Country Selector'!$A$2,'EPA US Data'!$J:$J,$B$1,'EPA US Data'!$C:$C,AL$2,'EPA US Data'!$G:$G,"&gt;="&amp;$A39,'EPA US Data'!$G:$G,"&lt;"&amp;$B39)*unit_conv*'State Downscaling Multipliers'!$B$18</f>
        <v>56585480844.215424</v>
      </c>
    </row>
    <row r="40" spans="1:38" ht="15.75" customHeight="1" x14ac:dyDescent="0.25">
      <c r="A40" s="50">
        <f t="shared" si="234"/>
        <v>50</v>
      </c>
      <c r="B40" s="50">
        <f t="shared" si="235"/>
        <v>60</v>
      </c>
      <c r="C40" s="105">
        <f>VLOOKUP($B$1,'Multipliers and Adjustments'!$A$70:$I$86,TRUNC(COLUMN(C$2)/5)+2,FALSE)*SUMIFS('EPA US Data'!$I:$I,'EPA US Data'!$D:$D,'Country Selector'!$A$2,'EPA US Data'!$J:$J,$B$1,'EPA US Data'!$C:$C,C$2,'EPA US Data'!$G:$G,"&gt;="&amp;$A40,'EPA US Data'!$G:$G,"&lt;"&amp;$B40)*unit_conv*'State Downscaling Multipliers'!$B$18</f>
        <v>160340296777.95197</v>
      </c>
      <c r="D40" s="2">
        <f t="shared" ref="D40:G40" si="264">C40+($H40-$C40)/5</f>
        <v>161438897551.45316</v>
      </c>
      <c r="E40" s="2">
        <f t="shared" si="264"/>
        <v>162537498324.95435</v>
      </c>
      <c r="F40" s="2">
        <f t="shared" si="264"/>
        <v>163636099098.45554</v>
      </c>
      <c r="G40" s="2">
        <f t="shared" si="264"/>
        <v>164734699871.95673</v>
      </c>
      <c r="H40" s="105">
        <f>VLOOKUP($B$1,'Multipliers and Adjustments'!$A$70:$I$86,TRUNC(COLUMN(H$2)/5)+2,FALSE)*SUMIFS('EPA US Data'!$I:$I,'EPA US Data'!$D:$D,'Country Selector'!$A$2,'EPA US Data'!$J:$J,$B$1,'EPA US Data'!$C:$C,H$2,'EPA US Data'!$G:$G,"&gt;="&amp;$A40,'EPA US Data'!$G:$G,"&lt;"&amp;$B40)*unit_conv*'State Downscaling Multipliers'!$B$18</f>
        <v>165833300645.45795</v>
      </c>
      <c r="I40" s="2">
        <f t="shared" ref="I40:L40" si="265">H40+($M40-$H40)/5</f>
        <v>155871740603.86108</v>
      </c>
      <c r="J40" s="2">
        <f t="shared" si="265"/>
        <v>145910180562.26422</v>
      </c>
      <c r="K40" s="2">
        <f t="shared" si="265"/>
        <v>135948620520.66736</v>
      </c>
      <c r="L40" s="2">
        <f t="shared" si="265"/>
        <v>125987060479.0705</v>
      </c>
      <c r="M40" s="105">
        <f>VLOOKUP($B$1,'Multipliers and Adjustments'!$A$70:$I$86,TRUNC(COLUMN(M$2)/5)+2,FALSE)*SUMIFS('EPA US Data'!$I:$I,'EPA US Data'!$D:$D,'Country Selector'!$A$2,'EPA US Data'!$J:$J,$B$1,'EPA US Data'!$C:$C,M$2,'EPA US Data'!$G:$G,"&gt;="&amp;$A40,'EPA US Data'!$G:$G,"&lt;"&amp;$B40)*unit_conv*'State Downscaling Multipliers'!$B$18</f>
        <v>116025500437.4736</v>
      </c>
      <c r="N40" s="2">
        <f t="shared" ref="N40:Q40" si="266">M40+($R40-$M40)/5</f>
        <v>100554567087.91333</v>
      </c>
      <c r="O40" s="2">
        <f t="shared" si="266"/>
        <v>85083633738.353058</v>
      </c>
      <c r="P40" s="2">
        <f t="shared" si="266"/>
        <v>69612700388.792786</v>
      </c>
      <c r="Q40" s="2">
        <f t="shared" si="266"/>
        <v>54141767039.232513</v>
      </c>
      <c r="R40" s="105">
        <f>VLOOKUP($B$1,'Multipliers and Adjustments'!$A$70:$I$86,TRUNC(COLUMN(R$2)/5)+2,FALSE)*SUMIFS('EPA US Data'!$I:$I,'EPA US Data'!$D:$D,'Country Selector'!$A$2,'EPA US Data'!$J:$J,$B$1,'EPA US Data'!$C:$C,R$2,'EPA US Data'!$G:$G,"&gt;="&amp;$A40,'EPA US Data'!$G:$G,"&lt;"&amp;$B40)*unit_conv*'State Downscaling Multipliers'!$B$18</f>
        <v>38670833689.672234</v>
      </c>
      <c r="S40" s="2">
        <f t="shared" ref="S40:V40" si="267">R40+($W40-$R40)/5</f>
        <v>38448270301.814758</v>
      </c>
      <c r="T40" s="2">
        <f t="shared" si="267"/>
        <v>38225706913.957283</v>
      </c>
      <c r="U40" s="2">
        <f t="shared" si="267"/>
        <v>38003143526.099808</v>
      </c>
      <c r="V40" s="2">
        <f t="shared" si="267"/>
        <v>37780580138.242332</v>
      </c>
      <c r="W40" s="105">
        <f>VLOOKUP($B$1,'Multipliers and Adjustments'!$A$70:$I$86,TRUNC(COLUMN(W$2)/5)+2,FALSE)*SUMIFS('EPA US Data'!$I:$I,'EPA US Data'!$D:$D,'Country Selector'!$A$2,'EPA US Data'!$J:$J,$B$1,'EPA US Data'!$C:$C,W$2,'EPA US Data'!$G:$G,"&gt;="&amp;$A40,'EPA US Data'!$G:$G,"&lt;"&amp;$B40)*unit_conv*'State Downscaling Multipliers'!$B$18</f>
        <v>37558016750.384857</v>
      </c>
      <c r="X40" s="2">
        <f t="shared" ref="X40:AA40" si="268">W40+($AB40-$W40)/5</f>
        <v>37284735647.872513</v>
      </c>
      <c r="Y40" s="2">
        <f t="shared" si="268"/>
        <v>37011454545.360168</v>
      </c>
      <c r="Z40" s="2">
        <f t="shared" si="268"/>
        <v>36738173442.847824</v>
      </c>
      <c r="AA40" s="2">
        <f t="shared" si="268"/>
        <v>36464892340.33548</v>
      </c>
      <c r="AB40" s="105">
        <f>VLOOKUP($B$1,'Multipliers and Adjustments'!$A$70:$I$86,TRUNC(COLUMN(AB$2)/5)+2,FALSE)*SUMIFS('EPA US Data'!$I:$I,'EPA US Data'!$D:$D,'Country Selector'!$A$2,'EPA US Data'!$J:$J,$B$1,'EPA US Data'!$C:$C,AB$2,'EPA US Data'!$G:$G,"&gt;="&amp;$A40,'EPA US Data'!$G:$G,"&lt;"&amp;$B40)*unit_conv*'State Downscaling Multipliers'!$B$18</f>
        <v>36191611237.823151</v>
      </c>
      <c r="AC40" s="2">
        <f t="shared" ref="AC40:AF40" si="269">AB40+($AG40-$AB40)/5</f>
        <v>35882347305.673752</v>
      </c>
      <c r="AD40" s="2">
        <f t="shared" si="269"/>
        <v>35573083373.524353</v>
      </c>
      <c r="AE40" s="2">
        <f t="shared" si="269"/>
        <v>35263819441.374954</v>
      </c>
      <c r="AF40" s="2">
        <f t="shared" si="269"/>
        <v>34954555509.225555</v>
      </c>
      <c r="AG40" s="105">
        <f>VLOOKUP($B$1,'Multipliers and Adjustments'!$A$70:$I$86,TRUNC(COLUMN(AG$2)/5)+2,FALSE)*SUMIFS('EPA US Data'!$I:$I,'EPA US Data'!$D:$D,'Country Selector'!$A$2,'EPA US Data'!$J:$J,$B$1,'EPA US Data'!$C:$C,AG$2,'EPA US Data'!$G:$G,"&gt;="&amp;$A40,'EPA US Data'!$G:$G,"&lt;"&amp;$B40)*unit_conv*'State Downscaling Multipliers'!$B$18</f>
        <v>34645291577.076164</v>
      </c>
      <c r="AH40" s="2">
        <f t="shared" ref="AH40:AK40" si="270">AG40+($AL40-$AG40)/5</f>
        <v>34326053149.329975</v>
      </c>
      <c r="AI40" s="2">
        <f t="shared" si="270"/>
        <v>34006814721.583786</v>
      </c>
      <c r="AJ40" s="2">
        <f t="shared" si="270"/>
        <v>33687576293.837597</v>
      </c>
      <c r="AK40" s="2">
        <f t="shared" si="270"/>
        <v>33368337866.091408</v>
      </c>
      <c r="AL40" s="105">
        <f>VLOOKUP($B$1,'Multipliers and Adjustments'!$A$70:$I$86,TRUNC(COLUMN(AL$2)/5)+2,FALSE)*SUMIFS('EPA US Data'!$I:$I,'EPA US Data'!$D:$D,'Country Selector'!$A$2,'EPA US Data'!$J:$J,$B$1,'EPA US Data'!$C:$C,AL$2,'EPA US Data'!$G:$G,"&gt;="&amp;$A40,'EPA US Data'!$G:$G,"&lt;"&amp;$B40)*unit_conv*'State Downscaling Multipliers'!$B$18</f>
        <v>33049099438.345226</v>
      </c>
    </row>
    <row r="41" spans="1:38" ht="15.75" customHeight="1" x14ac:dyDescent="0.25">
      <c r="A41" s="50">
        <f t="shared" si="234"/>
        <v>60</v>
      </c>
      <c r="B41" s="50">
        <f t="shared" si="235"/>
        <v>70</v>
      </c>
      <c r="C41" s="105">
        <f>VLOOKUP($B$1,'Multipliers and Adjustments'!$A$70:$I$86,TRUNC(COLUMN(C$2)/5)+2,FALSE)*SUMIFS('EPA US Data'!$I:$I,'EPA US Data'!$D:$D,'Country Selector'!$A$2,'EPA US Data'!$J:$J,$B$1,'EPA US Data'!$C:$C,C$2,'EPA US Data'!$G:$G,"&gt;="&amp;$A41,'EPA US Data'!$G:$G,"&lt;"&amp;$B41)*unit_conv*'State Downscaling Multipliers'!$B$18</f>
        <v>39123411233.416939</v>
      </c>
      <c r="D41" s="2">
        <f t="shared" ref="D41:G41" si="271">C41+($H41-$C41)/5</f>
        <v>47284526041.756912</v>
      </c>
      <c r="E41" s="2">
        <f t="shared" si="271"/>
        <v>55445640850.096886</v>
      </c>
      <c r="F41" s="2">
        <f t="shared" si="271"/>
        <v>63606755658.436859</v>
      </c>
      <c r="G41" s="2">
        <f t="shared" si="271"/>
        <v>71767870466.77684</v>
      </c>
      <c r="H41" s="105">
        <f>VLOOKUP($B$1,'Multipliers and Adjustments'!$A$70:$I$86,TRUNC(COLUMN(H$2)/5)+2,FALSE)*SUMIFS('EPA US Data'!$I:$I,'EPA US Data'!$D:$D,'Country Selector'!$A$2,'EPA US Data'!$J:$J,$B$1,'EPA US Data'!$C:$C,H$2,'EPA US Data'!$G:$G,"&gt;="&amp;$A41,'EPA US Data'!$G:$G,"&lt;"&amp;$B41)*unit_conv*'State Downscaling Multipliers'!$B$18</f>
        <v>79928985275.116821</v>
      </c>
      <c r="I41" s="2">
        <f t="shared" ref="I41:L41" si="272">H41+($M41-$H41)/5</f>
        <v>89872989505.326035</v>
      </c>
      <c r="J41" s="2">
        <f t="shared" si="272"/>
        <v>99816993735.535248</v>
      </c>
      <c r="K41" s="2">
        <f t="shared" si="272"/>
        <v>109760997965.74446</v>
      </c>
      <c r="L41" s="2">
        <f t="shared" si="272"/>
        <v>119705002195.95367</v>
      </c>
      <c r="M41" s="105">
        <f>VLOOKUP($B$1,'Multipliers and Adjustments'!$A$70:$I$86,TRUNC(COLUMN(M$2)/5)+2,FALSE)*SUMIFS('EPA US Data'!$I:$I,'EPA US Data'!$D:$D,'Country Selector'!$A$2,'EPA US Data'!$J:$J,$B$1,'EPA US Data'!$C:$C,M$2,'EPA US Data'!$G:$G,"&gt;="&amp;$A41,'EPA US Data'!$G:$G,"&lt;"&amp;$B41)*unit_conv*'State Downscaling Multipliers'!$B$18</f>
        <v>129649006426.1629</v>
      </c>
      <c r="N41" s="2">
        <f t="shared" ref="N41:Q41" si="273">M41+($R41-$M41)/5</f>
        <v>144636299308.97086</v>
      </c>
      <c r="O41" s="2">
        <f t="shared" si="273"/>
        <v>159623592191.77881</v>
      </c>
      <c r="P41" s="2">
        <f t="shared" si="273"/>
        <v>174610885074.58676</v>
      </c>
      <c r="Q41" s="2">
        <f t="shared" si="273"/>
        <v>189598177957.39471</v>
      </c>
      <c r="R41" s="105">
        <f>VLOOKUP($B$1,'Multipliers and Adjustments'!$A$70:$I$86,TRUNC(COLUMN(R$2)/5)+2,FALSE)*SUMIFS('EPA US Data'!$I:$I,'EPA US Data'!$D:$D,'Country Selector'!$A$2,'EPA US Data'!$J:$J,$B$1,'EPA US Data'!$C:$C,R$2,'EPA US Data'!$G:$G,"&gt;="&amp;$A41,'EPA US Data'!$G:$G,"&lt;"&amp;$B41)*unit_conv*'State Downscaling Multipliers'!$B$18</f>
        <v>204585470840.20267</v>
      </c>
      <c r="S41" s="2">
        <f t="shared" ref="S41:V41" si="274">R41+($W41-$R41)/5</f>
        <v>178691583372.31607</v>
      </c>
      <c r="T41" s="2">
        <f t="shared" si="274"/>
        <v>152797695904.42947</v>
      </c>
      <c r="U41" s="2">
        <f t="shared" si="274"/>
        <v>126903808436.54288</v>
      </c>
      <c r="V41" s="2">
        <f t="shared" si="274"/>
        <v>101009920968.65628</v>
      </c>
      <c r="W41" s="105">
        <f>VLOOKUP($B$1,'Multipliers and Adjustments'!$A$70:$I$86,TRUNC(COLUMN(W$2)/5)+2,FALSE)*SUMIFS('EPA US Data'!$I:$I,'EPA US Data'!$D:$D,'Country Selector'!$A$2,'EPA US Data'!$J:$J,$B$1,'EPA US Data'!$C:$C,W$2,'EPA US Data'!$G:$G,"&gt;="&amp;$A41,'EPA US Data'!$G:$G,"&lt;"&amp;$B41)*unit_conv*'State Downscaling Multipliers'!$B$18</f>
        <v>75116033500.769714</v>
      </c>
      <c r="X41" s="2">
        <f t="shared" ref="X41:AA41" si="275">W41+($AB41-$W41)/5</f>
        <v>74569471295.745026</v>
      </c>
      <c r="Y41" s="2">
        <f t="shared" si="275"/>
        <v>74022909090.720337</v>
      </c>
      <c r="Z41" s="2">
        <f t="shared" si="275"/>
        <v>73476346885.695648</v>
      </c>
      <c r="AA41" s="2">
        <f t="shared" si="275"/>
        <v>72929784680.670959</v>
      </c>
      <c r="AB41" s="105">
        <f>VLOOKUP($B$1,'Multipliers and Adjustments'!$A$70:$I$86,TRUNC(COLUMN(AB$2)/5)+2,FALSE)*SUMIFS('EPA US Data'!$I:$I,'EPA US Data'!$D:$D,'Country Selector'!$A$2,'EPA US Data'!$J:$J,$B$1,'EPA US Data'!$C:$C,AB$2,'EPA US Data'!$G:$G,"&gt;="&amp;$A41,'EPA US Data'!$G:$G,"&lt;"&amp;$B41)*unit_conv*'State Downscaling Multipliers'!$B$18</f>
        <v>72383222475.646301</v>
      </c>
      <c r="AC41" s="2">
        <f t="shared" ref="AC41:AF41" si="276">AB41+($AG41-$AB41)/5</f>
        <v>71764694611.347504</v>
      </c>
      <c r="AD41" s="2">
        <f t="shared" si="276"/>
        <v>71146166747.048706</v>
      </c>
      <c r="AE41" s="2">
        <f t="shared" si="276"/>
        <v>70527638882.749908</v>
      </c>
      <c r="AF41" s="2">
        <f t="shared" si="276"/>
        <v>69909111018.451111</v>
      </c>
      <c r="AG41" s="105">
        <f>VLOOKUP($B$1,'Multipliers and Adjustments'!$A$70:$I$86,TRUNC(COLUMN(AG$2)/5)+2,FALSE)*SUMIFS('EPA US Data'!$I:$I,'EPA US Data'!$D:$D,'Country Selector'!$A$2,'EPA US Data'!$J:$J,$B$1,'EPA US Data'!$C:$C,AG$2,'EPA US Data'!$G:$G,"&gt;="&amp;$A41,'EPA US Data'!$G:$G,"&lt;"&amp;$B41)*unit_conv*'State Downscaling Multipliers'!$B$18</f>
        <v>69290583154.152328</v>
      </c>
      <c r="AH41" s="2">
        <f t="shared" ref="AH41:AK41" si="277">AG41+($AL41-$AG41)/5</f>
        <v>68652106298.65995</v>
      </c>
      <c r="AI41" s="2">
        <f t="shared" si="277"/>
        <v>68013629443.167572</v>
      </c>
      <c r="AJ41" s="2">
        <f t="shared" si="277"/>
        <v>67375152587.675194</v>
      </c>
      <c r="AK41" s="2">
        <f t="shared" si="277"/>
        <v>66736675732.182816</v>
      </c>
      <c r="AL41" s="105">
        <f>VLOOKUP($B$1,'Multipliers and Adjustments'!$A$70:$I$86,TRUNC(COLUMN(AL$2)/5)+2,FALSE)*SUMIFS('EPA US Data'!$I:$I,'EPA US Data'!$D:$D,'Country Selector'!$A$2,'EPA US Data'!$J:$J,$B$1,'EPA US Data'!$C:$C,AL$2,'EPA US Data'!$G:$G,"&gt;="&amp;$A41,'EPA US Data'!$G:$G,"&lt;"&amp;$B41)*unit_conv*'State Downscaling Multipliers'!$B$18</f>
        <v>66098198876.690453</v>
      </c>
    </row>
    <row r="42" spans="1:38" ht="15.75" customHeight="1" x14ac:dyDescent="0.25">
      <c r="A42" s="50">
        <f t="shared" si="234"/>
        <v>70</v>
      </c>
      <c r="B42" s="50">
        <f t="shared" si="235"/>
        <v>80</v>
      </c>
      <c r="C42" s="105">
        <f>VLOOKUP($B$1,'Multipliers and Adjustments'!$A$70:$I$86,TRUNC(COLUMN(C$2)/5)+2,FALSE)*SUMIFS('EPA US Data'!$I:$I,'EPA US Data'!$D:$D,'Country Selector'!$A$2,'EPA US Data'!$J:$J,$B$1,'EPA US Data'!$C:$C,C$2,'EPA US Data'!$G:$G,"&gt;="&amp;$A42,'EPA US Data'!$G:$G,"&lt;"&amp;$B42)*unit_conv*'State Downscaling Multipliers'!$B$18</f>
        <v>39123411233.416939</v>
      </c>
      <c r="D42" s="2">
        <f t="shared" ref="D42:G42" si="278">C42+($H42-$C42)/5</f>
        <v>31298728986.733551</v>
      </c>
      <c r="E42" s="2">
        <f t="shared" si="278"/>
        <v>23474046740.050163</v>
      </c>
      <c r="F42" s="2">
        <f t="shared" si="278"/>
        <v>15649364493.366776</v>
      </c>
      <c r="G42" s="2">
        <f t="shared" si="278"/>
        <v>7824682246.6833878</v>
      </c>
      <c r="H42" s="105">
        <f>VLOOKUP($B$1,'Multipliers and Adjustments'!$A$70:$I$86,TRUNC(COLUMN(H$2)/5)+2,FALSE)*SUMIFS('EPA US Data'!$I:$I,'EPA US Data'!$D:$D,'Country Selector'!$A$2,'EPA US Data'!$J:$J,$B$1,'EPA US Data'!$C:$C,H$2,'EPA US Data'!$G:$G,"&gt;="&amp;$A42,'EPA US Data'!$G:$G,"&lt;"&amp;$B42)*unit_conv*'State Downscaling Multipliers'!$B$18</f>
        <v>0</v>
      </c>
      <c r="I42" s="2">
        <f t="shared" ref="I42:L42" si="279">H42+($M42-$H42)/5</f>
        <v>0</v>
      </c>
      <c r="J42" s="2">
        <f t="shared" si="279"/>
        <v>0</v>
      </c>
      <c r="K42" s="2">
        <f t="shared" si="279"/>
        <v>0</v>
      </c>
      <c r="L42" s="2">
        <f t="shared" si="279"/>
        <v>0</v>
      </c>
      <c r="M42" s="105">
        <f>VLOOKUP($B$1,'Multipliers and Adjustments'!$A$70:$I$86,TRUNC(COLUMN(M$2)/5)+2,FALSE)*SUMIFS('EPA US Data'!$I:$I,'EPA US Data'!$D:$D,'Country Selector'!$A$2,'EPA US Data'!$J:$J,$B$1,'EPA US Data'!$C:$C,M$2,'EPA US Data'!$G:$G,"&gt;="&amp;$A42,'EPA US Data'!$G:$G,"&lt;"&amp;$B42)*unit_conv*'State Downscaling Multipliers'!$B$18</f>
        <v>0</v>
      </c>
      <c r="N42" s="2">
        <f t="shared" ref="N42:Q42" si="280">M42+($R42-$M42)/5</f>
        <v>0</v>
      </c>
      <c r="O42" s="2">
        <f t="shared" si="280"/>
        <v>0</v>
      </c>
      <c r="P42" s="2">
        <f t="shared" si="280"/>
        <v>0</v>
      </c>
      <c r="Q42" s="2">
        <f t="shared" si="280"/>
        <v>0</v>
      </c>
      <c r="R42" s="105">
        <f>VLOOKUP($B$1,'Multipliers and Adjustments'!$A$70:$I$86,TRUNC(COLUMN(R$2)/5)+2,FALSE)*SUMIFS('EPA US Data'!$I:$I,'EPA US Data'!$D:$D,'Country Selector'!$A$2,'EPA US Data'!$J:$J,$B$1,'EPA US Data'!$C:$C,R$2,'EPA US Data'!$G:$G,"&gt;="&amp;$A42,'EPA US Data'!$G:$G,"&lt;"&amp;$B42)*unit_conv*'State Downscaling Multipliers'!$B$18</f>
        <v>0</v>
      </c>
      <c r="S42" s="2">
        <f t="shared" ref="S42:V42" si="281">R42+($W42-$R42)/5</f>
        <v>0</v>
      </c>
      <c r="T42" s="2">
        <f t="shared" si="281"/>
        <v>0</v>
      </c>
      <c r="U42" s="2">
        <f t="shared" si="281"/>
        <v>0</v>
      </c>
      <c r="V42" s="2">
        <f t="shared" si="281"/>
        <v>0</v>
      </c>
      <c r="W42" s="105">
        <f>VLOOKUP($B$1,'Multipliers and Adjustments'!$A$70:$I$86,TRUNC(COLUMN(W$2)/5)+2,FALSE)*SUMIFS('EPA US Data'!$I:$I,'EPA US Data'!$D:$D,'Country Selector'!$A$2,'EPA US Data'!$J:$J,$B$1,'EPA US Data'!$C:$C,W$2,'EPA US Data'!$G:$G,"&gt;="&amp;$A42,'EPA US Data'!$G:$G,"&lt;"&amp;$B42)*unit_conv*'State Downscaling Multipliers'!$B$18</f>
        <v>0</v>
      </c>
      <c r="X42" s="2">
        <f t="shared" ref="X42:AA42" si="282">W42+($AB42-$W42)/5</f>
        <v>0</v>
      </c>
      <c r="Y42" s="2">
        <f t="shared" si="282"/>
        <v>0</v>
      </c>
      <c r="Z42" s="2">
        <f t="shared" si="282"/>
        <v>0</v>
      </c>
      <c r="AA42" s="2">
        <f t="shared" si="282"/>
        <v>0</v>
      </c>
      <c r="AB42" s="105">
        <f>VLOOKUP($B$1,'Multipliers and Adjustments'!$A$70:$I$86,TRUNC(COLUMN(AB$2)/5)+2,FALSE)*SUMIFS('EPA US Data'!$I:$I,'EPA US Data'!$D:$D,'Country Selector'!$A$2,'EPA US Data'!$J:$J,$B$1,'EPA US Data'!$C:$C,AB$2,'EPA US Data'!$G:$G,"&gt;="&amp;$A42,'EPA US Data'!$G:$G,"&lt;"&amp;$B42)*unit_conv*'State Downscaling Multipliers'!$B$18</f>
        <v>0</v>
      </c>
      <c r="AC42" s="2">
        <f t="shared" ref="AC42:AF42" si="283">AB42+($AG42-$AB42)/5</f>
        <v>0</v>
      </c>
      <c r="AD42" s="2">
        <f t="shared" si="283"/>
        <v>0</v>
      </c>
      <c r="AE42" s="2">
        <f t="shared" si="283"/>
        <v>0</v>
      </c>
      <c r="AF42" s="2">
        <f t="shared" si="283"/>
        <v>0</v>
      </c>
      <c r="AG42" s="105">
        <f>VLOOKUP($B$1,'Multipliers and Adjustments'!$A$70:$I$86,TRUNC(COLUMN(AG$2)/5)+2,FALSE)*SUMIFS('EPA US Data'!$I:$I,'EPA US Data'!$D:$D,'Country Selector'!$A$2,'EPA US Data'!$J:$J,$B$1,'EPA US Data'!$C:$C,AG$2,'EPA US Data'!$G:$G,"&gt;="&amp;$A42,'EPA US Data'!$G:$G,"&lt;"&amp;$B42)*unit_conv*'State Downscaling Multipliers'!$B$18</f>
        <v>0</v>
      </c>
      <c r="AH42" s="2">
        <f t="shared" ref="AH42:AK42" si="284">AG42+($AL42-$AG42)/5</f>
        <v>0</v>
      </c>
      <c r="AI42" s="2">
        <f t="shared" si="284"/>
        <v>0</v>
      </c>
      <c r="AJ42" s="2">
        <f t="shared" si="284"/>
        <v>0</v>
      </c>
      <c r="AK42" s="2">
        <f t="shared" si="284"/>
        <v>0</v>
      </c>
      <c r="AL42" s="105">
        <f>VLOOKUP($B$1,'Multipliers and Adjustments'!$A$70:$I$86,TRUNC(COLUMN(AL$2)/5)+2,FALSE)*SUMIFS('EPA US Data'!$I:$I,'EPA US Data'!$D:$D,'Country Selector'!$A$2,'EPA US Data'!$J:$J,$B$1,'EPA US Data'!$C:$C,AL$2,'EPA US Data'!$G:$G,"&gt;="&amp;$A42,'EPA US Data'!$G:$G,"&lt;"&amp;$B42)*unit_conv*'State Downscaling Multipliers'!$B$18</f>
        <v>0</v>
      </c>
    </row>
    <row r="43" spans="1:38" ht="15.75" customHeight="1" x14ac:dyDescent="0.25">
      <c r="A43" s="50">
        <f t="shared" si="234"/>
        <v>80</v>
      </c>
      <c r="B43" s="50">
        <f t="shared" si="235"/>
        <v>90</v>
      </c>
      <c r="C43" s="105">
        <f>VLOOKUP($B$1,'Multipliers and Adjustments'!$A$70:$I$86,TRUNC(COLUMN(C$2)/5)+2,FALSE)*SUMIFS('EPA US Data'!$I:$I,'EPA US Data'!$D:$D,'Country Selector'!$A$2,'EPA US Data'!$J:$J,$B$1,'EPA US Data'!$C:$C,C$2,'EPA US Data'!$G:$G,"&gt;="&amp;$A43,'EPA US Data'!$G:$G,"&lt;"&amp;$B43)*unit_conv*'State Downscaling Multipliers'!$B$18</f>
        <v>0</v>
      </c>
      <c r="D43" s="2">
        <f t="shared" ref="D43:G43" si="285">C43+($H43-$C43)/5</f>
        <v>0</v>
      </c>
      <c r="E43" s="2">
        <f t="shared" si="285"/>
        <v>0</v>
      </c>
      <c r="F43" s="2">
        <f t="shared" si="285"/>
        <v>0</v>
      </c>
      <c r="G43" s="2">
        <f t="shared" si="285"/>
        <v>0</v>
      </c>
      <c r="H43" s="105">
        <f>VLOOKUP($B$1,'Multipliers and Adjustments'!$A$70:$I$86,TRUNC(COLUMN(H$2)/5)+2,FALSE)*SUMIFS('EPA US Data'!$I:$I,'EPA US Data'!$D:$D,'Country Selector'!$A$2,'EPA US Data'!$J:$J,$B$1,'EPA US Data'!$C:$C,H$2,'EPA US Data'!$G:$G,"&gt;="&amp;$A43,'EPA US Data'!$G:$G,"&lt;"&amp;$B43)*unit_conv*'State Downscaling Multipliers'!$B$18</f>
        <v>0</v>
      </c>
      <c r="I43" s="2">
        <f t="shared" ref="I43:L43" si="286">H43+($M43-$H43)/5</f>
        <v>0</v>
      </c>
      <c r="J43" s="2">
        <f t="shared" si="286"/>
        <v>0</v>
      </c>
      <c r="K43" s="2">
        <f t="shared" si="286"/>
        <v>0</v>
      </c>
      <c r="L43" s="2">
        <f t="shared" si="286"/>
        <v>0</v>
      </c>
      <c r="M43" s="105">
        <f>VLOOKUP($B$1,'Multipliers and Adjustments'!$A$70:$I$86,TRUNC(COLUMN(M$2)/5)+2,FALSE)*SUMIFS('EPA US Data'!$I:$I,'EPA US Data'!$D:$D,'Country Selector'!$A$2,'EPA US Data'!$J:$J,$B$1,'EPA US Data'!$C:$C,M$2,'EPA US Data'!$G:$G,"&gt;="&amp;$A43,'EPA US Data'!$G:$G,"&lt;"&amp;$B43)*unit_conv*'State Downscaling Multipliers'!$B$18</f>
        <v>0</v>
      </c>
      <c r="N43" s="2">
        <f t="shared" ref="N43:Q43" si="287">M43+($R43-$M43)/5</f>
        <v>0</v>
      </c>
      <c r="O43" s="2">
        <f t="shared" si="287"/>
        <v>0</v>
      </c>
      <c r="P43" s="2">
        <f t="shared" si="287"/>
        <v>0</v>
      </c>
      <c r="Q43" s="2">
        <f t="shared" si="287"/>
        <v>0</v>
      </c>
      <c r="R43" s="105">
        <f>VLOOKUP($B$1,'Multipliers and Adjustments'!$A$70:$I$86,TRUNC(COLUMN(R$2)/5)+2,FALSE)*SUMIFS('EPA US Data'!$I:$I,'EPA US Data'!$D:$D,'Country Selector'!$A$2,'EPA US Data'!$J:$J,$B$1,'EPA US Data'!$C:$C,R$2,'EPA US Data'!$G:$G,"&gt;="&amp;$A43,'EPA US Data'!$G:$G,"&lt;"&amp;$B43)*unit_conv*'State Downscaling Multipliers'!$B$18</f>
        <v>0</v>
      </c>
      <c r="S43" s="2">
        <f t="shared" ref="S43:V43" si="288">R43+($W43-$R43)/5</f>
        <v>31297733016.243347</v>
      </c>
      <c r="T43" s="2">
        <f t="shared" si="288"/>
        <v>62595466032.486694</v>
      </c>
      <c r="U43" s="2">
        <f t="shared" si="288"/>
        <v>93893199048.730042</v>
      </c>
      <c r="V43" s="2">
        <f t="shared" si="288"/>
        <v>125190932064.97339</v>
      </c>
      <c r="W43" s="105">
        <f>VLOOKUP($B$1,'Multipliers and Adjustments'!$A$70:$I$86,TRUNC(COLUMN(W$2)/5)+2,FALSE)*SUMIFS('EPA US Data'!$I:$I,'EPA US Data'!$D:$D,'Country Selector'!$A$2,'EPA US Data'!$J:$J,$B$1,'EPA US Data'!$C:$C,W$2,'EPA US Data'!$G:$G,"&gt;="&amp;$A43,'EPA US Data'!$G:$G,"&lt;"&amp;$B43)*unit_conv*'State Downscaling Multipliers'!$B$18</f>
        <v>156488665081.21674</v>
      </c>
      <c r="X43" s="2">
        <f t="shared" ref="X43:AA43" si="289">W43+($AB43-$W43)/5</f>
        <v>125190932064.97339</v>
      </c>
      <c r="Y43" s="2">
        <f t="shared" si="289"/>
        <v>93893199048.730042</v>
      </c>
      <c r="Z43" s="2">
        <f t="shared" si="289"/>
        <v>62595466032.486694</v>
      </c>
      <c r="AA43" s="2">
        <f t="shared" si="289"/>
        <v>31297733016.243347</v>
      </c>
      <c r="AB43" s="105">
        <f>VLOOKUP($B$1,'Multipliers and Adjustments'!$A$70:$I$86,TRUNC(COLUMN(AB$2)/5)+2,FALSE)*SUMIFS('EPA US Data'!$I:$I,'EPA US Data'!$D:$D,'Country Selector'!$A$2,'EPA US Data'!$J:$J,$B$1,'EPA US Data'!$C:$C,AB$2,'EPA US Data'!$G:$G,"&gt;="&amp;$A43,'EPA US Data'!$G:$G,"&lt;"&amp;$B43)*unit_conv*'State Downscaling Multipliers'!$B$18</f>
        <v>0</v>
      </c>
      <c r="AC43" s="2">
        <f t="shared" ref="AC43:AF43" si="290">AB43+($AG43-$AB43)/5</f>
        <v>0</v>
      </c>
      <c r="AD43" s="2">
        <f t="shared" si="290"/>
        <v>0</v>
      </c>
      <c r="AE43" s="2">
        <f t="shared" si="290"/>
        <v>0</v>
      </c>
      <c r="AF43" s="2">
        <f t="shared" si="290"/>
        <v>0</v>
      </c>
      <c r="AG43" s="105">
        <f>VLOOKUP($B$1,'Multipliers and Adjustments'!$A$70:$I$86,TRUNC(COLUMN(AG$2)/5)+2,FALSE)*SUMIFS('EPA US Data'!$I:$I,'EPA US Data'!$D:$D,'Country Selector'!$A$2,'EPA US Data'!$J:$J,$B$1,'EPA US Data'!$C:$C,AG$2,'EPA US Data'!$G:$G,"&gt;="&amp;$A43,'EPA US Data'!$G:$G,"&lt;"&amp;$B43)*unit_conv*'State Downscaling Multipliers'!$B$18</f>
        <v>0</v>
      </c>
      <c r="AH43" s="2">
        <f t="shared" ref="AH43:AK43" si="291">AG43+($AL43-$AG43)/5</f>
        <v>0</v>
      </c>
      <c r="AI43" s="2">
        <f t="shared" si="291"/>
        <v>0</v>
      </c>
      <c r="AJ43" s="2">
        <f t="shared" si="291"/>
        <v>0</v>
      </c>
      <c r="AK43" s="2">
        <f t="shared" si="291"/>
        <v>0</v>
      </c>
      <c r="AL43" s="105">
        <f>VLOOKUP($B$1,'Multipliers and Adjustments'!$A$70:$I$86,TRUNC(COLUMN(AL$2)/5)+2,FALSE)*SUMIFS('EPA US Data'!$I:$I,'EPA US Data'!$D:$D,'Country Selector'!$A$2,'EPA US Data'!$J:$J,$B$1,'EPA US Data'!$C:$C,AL$2,'EPA US Data'!$G:$G,"&gt;="&amp;$A43,'EPA US Data'!$G:$G,"&lt;"&amp;$B43)*unit_conv*'State Downscaling Multipliers'!$B$18</f>
        <v>0</v>
      </c>
    </row>
    <row r="44" spans="1:38" ht="15.75" customHeight="1" x14ac:dyDescent="0.25">
      <c r="A44" s="50">
        <f t="shared" si="234"/>
        <v>90</v>
      </c>
      <c r="B44" s="50">
        <f t="shared" si="235"/>
        <v>100</v>
      </c>
      <c r="C44" s="105">
        <f>VLOOKUP($B$1,'Multipliers and Adjustments'!$A$70:$I$86,TRUNC(COLUMN(C$2)/5)+2,FALSE)*SUMIFS('EPA US Data'!$I:$I,'EPA US Data'!$D:$D,'Country Selector'!$A$2,'EPA US Data'!$J:$J,$B$1,'EPA US Data'!$C:$C,C$2,'EPA US Data'!$G:$G,"&gt;="&amp;$A44,'EPA US Data'!$G:$G,"&lt;"&amp;$B44)*unit_conv*'State Downscaling Multipliers'!$B$18</f>
        <v>0</v>
      </c>
      <c r="D44" s="2">
        <f t="shared" ref="D44:G44" si="292">C44+($H44-$C44)/5</f>
        <v>0</v>
      </c>
      <c r="E44" s="2">
        <f t="shared" si="292"/>
        <v>0</v>
      </c>
      <c r="F44" s="2">
        <f t="shared" si="292"/>
        <v>0</v>
      </c>
      <c r="G44" s="2">
        <f t="shared" si="292"/>
        <v>0</v>
      </c>
      <c r="H44" s="105">
        <f>VLOOKUP($B$1,'Multipliers and Adjustments'!$A$70:$I$86,TRUNC(COLUMN(H$2)/5)+2,FALSE)*SUMIFS('EPA US Data'!$I:$I,'EPA US Data'!$D:$D,'Country Selector'!$A$2,'EPA US Data'!$J:$J,$B$1,'EPA US Data'!$C:$C,H$2,'EPA US Data'!$G:$G,"&gt;="&amp;$A44,'EPA US Data'!$G:$G,"&lt;"&amp;$B44)*unit_conv*'State Downscaling Multipliers'!$B$18</f>
        <v>0</v>
      </c>
      <c r="I44" s="2">
        <f t="shared" ref="I44:L44" si="293">H44+($M44-$H44)/5</f>
        <v>0</v>
      </c>
      <c r="J44" s="2">
        <f t="shared" si="293"/>
        <v>0</v>
      </c>
      <c r="K44" s="2">
        <f t="shared" si="293"/>
        <v>0</v>
      </c>
      <c r="L44" s="2">
        <f t="shared" si="293"/>
        <v>0</v>
      </c>
      <c r="M44" s="105">
        <f>VLOOKUP($B$1,'Multipliers and Adjustments'!$A$70:$I$86,TRUNC(COLUMN(M$2)/5)+2,FALSE)*SUMIFS('EPA US Data'!$I:$I,'EPA US Data'!$D:$D,'Country Selector'!$A$2,'EPA US Data'!$J:$J,$B$1,'EPA US Data'!$C:$C,M$2,'EPA US Data'!$G:$G,"&gt;="&amp;$A44,'EPA US Data'!$G:$G,"&lt;"&amp;$B44)*unit_conv*'State Downscaling Multipliers'!$B$18</f>
        <v>0</v>
      </c>
      <c r="N44" s="2">
        <f t="shared" ref="N44:Q44" si="294">M44+($R44-$M44)/5</f>
        <v>0</v>
      </c>
      <c r="O44" s="2">
        <f t="shared" si="294"/>
        <v>0</v>
      </c>
      <c r="P44" s="2">
        <f t="shared" si="294"/>
        <v>0</v>
      </c>
      <c r="Q44" s="2">
        <f t="shared" si="294"/>
        <v>0</v>
      </c>
      <c r="R44" s="105">
        <f>VLOOKUP($B$1,'Multipliers and Adjustments'!$A$70:$I$86,TRUNC(COLUMN(R$2)/5)+2,FALSE)*SUMIFS('EPA US Data'!$I:$I,'EPA US Data'!$D:$D,'Country Selector'!$A$2,'EPA US Data'!$J:$J,$B$1,'EPA US Data'!$C:$C,R$2,'EPA US Data'!$G:$G,"&gt;="&amp;$A44,'EPA US Data'!$G:$G,"&lt;"&amp;$B44)*unit_conv*'State Downscaling Multipliers'!$B$18</f>
        <v>0</v>
      </c>
      <c r="S44" s="2">
        <f t="shared" ref="S44:V44" si="295">R44+($W44-$R44)/5</f>
        <v>0</v>
      </c>
      <c r="T44" s="2">
        <f t="shared" si="295"/>
        <v>0</v>
      </c>
      <c r="U44" s="2">
        <f t="shared" si="295"/>
        <v>0</v>
      </c>
      <c r="V44" s="2">
        <f t="shared" si="295"/>
        <v>0</v>
      </c>
      <c r="W44" s="105">
        <f>VLOOKUP($B$1,'Multipliers and Adjustments'!$A$70:$I$86,TRUNC(COLUMN(W$2)/5)+2,FALSE)*SUMIFS('EPA US Data'!$I:$I,'EPA US Data'!$D:$D,'Country Selector'!$A$2,'EPA US Data'!$J:$J,$B$1,'EPA US Data'!$C:$C,W$2,'EPA US Data'!$G:$G,"&gt;="&amp;$A44,'EPA US Data'!$G:$G,"&lt;"&amp;$B44)*unit_conv*'State Downscaling Multipliers'!$B$18</f>
        <v>0</v>
      </c>
      <c r="X44" s="2">
        <f t="shared" ref="X44:AA44" si="296">W44+($AB44-$W44)/5</f>
        <v>31373315386.532722</v>
      </c>
      <c r="Y44" s="2">
        <f t="shared" si="296"/>
        <v>62746630773.065445</v>
      </c>
      <c r="Z44" s="2">
        <f t="shared" si="296"/>
        <v>94119946159.598175</v>
      </c>
      <c r="AA44" s="2">
        <f t="shared" si="296"/>
        <v>125493261546.13089</v>
      </c>
      <c r="AB44" s="105">
        <f>VLOOKUP($B$1,'Multipliers and Adjustments'!$A$70:$I$86,TRUNC(COLUMN(AB$2)/5)+2,FALSE)*SUMIFS('EPA US Data'!$I:$I,'EPA US Data'!$D:$D,'Country Selector'!$A$2,'EPA US Data'!$J:$J,$B$1,'EPA US Data'!$C:$C,AB$2,'EPA US Data'!$G:$G,"&gt;="&amp;$A44,'EPA US Data'!$G:$G,"&lt;"&amp;$B44)*unit_conv*'State Downscaling Multipliers'!$B$18</f>
        <v>156866576932.6636</v>
      </c>
      <c r="AC44" s="2">
        <f t="shared" ref="AC44:AF44" si="297">AB44+($AG44-$AB44)/5</f>
        <v>125493261546.13089</v>
      </c>
      <c r="AD44" s="2">
        <f t="shared" si="297"/>
        <v>94119946159.598175</v>
      </c>
      <c r="AE44" s="2">
        <f t="shared" si="297"/>
        <v>62746630773.065453</v>
      </c>
      <c r="AF44" s="2">
        <f t="shared" si="297"/>
        <v>31373315386.53273</v>
      </c>
      <c r="AG44" s="105">
        <f>VLOOKUP($B$1,'Multipliers and Adjustments'!$A$70:$I$86,TRUNC(COLUMN(AG$2)/5)+2,FALSE)*SUMIFS('EPA US Data'!$I:$I,'EPA US Data'!$D:$D,'Country Selector'!$A$2,'EPA US Data'!$J:$J,$B$1,'EPA US Data'!$C:$C,AG$2,'EPA US Data'!$G:$G,"&gt;="&amp;$A44,'EPA US Data'!$G:$G,"&lt;"&amp;$B44)*unit_conv*'State Downscaling Multipliers'!$B$18</f>
        <v>0</v>
      </c>
      <c r="AH44" s="2">
        <f t="shared" ref="AH44:AK44" si="298">AG44+($AL44-$AG44)/5</f>
        <v>0</v>
      </c>
      <c r="AI44" s="2">
        <f t="shared" si="298"/>
        <v>0</v>
      </c>
      <c r="AJ44" s="2">
        <f t="shared" si="298"/>
        <v>0</v>
      </c>
      <c r="AK44" s="2">
        <f t="shared" si="298"/>
        <v>0</v>
      </c>
      <c r="AL44" s="105">
        <f>VLOOKUP($B$1,'Multipliers and Adjustments'!$A$70:$I$86,TRUNC(COLUMN(AL$2)/5)+2,FALSE)*SUMIFS('EPA US Data'!$I:$I,'EPA US Data'!$D:$D,'Country Selector'!$A$2,'EPA US Data'!$J:$J,$B$1,'EPA US Data'!$C:$C,AL$2,'EPA US Data'!$G:$G,"&gt;="&amp;$A44,'EPA US Data'!$G:$G,"&lt;"&amp;$B44)*unit_conv*'State Downscaling Multipliers'!$B$18</f>
        <v>0</v>
      </c>
    </row>
    <row r="45" spans="1:38" ht="15.75" customHeight="1" x14ac:dyDescent="0.25">
      <c r="A45" s="49">
        <f t="shared" si="234"/>
        <v>100</v>
      </c>
      <c r="B45" s="49">
        <f t="shared" ref="B45:B74" si="299">A45+50</f>
        <v>150</v>
      </c>
      <c r="C45" s="105">
        <f>VLOOKUP($B$1,'Multipliers and Adjustments'!$A$70:$I$86,TRUNC(COLUMN(C$2)/5)+2,FALSE)*SUMIFS('EPA US Data'!$I:$I,'EPA US Data'!$D:$D,'Country Selector'!$A$2,'EPA US Data'!$J:$J,$B$1,'EPA US Data'!$C:$C,C$2,'EPA US Data'!$G:$G,"&gt;="&amp;$A45,'EPA US Data'!$G:$G,"&lt;"&amp;$B45)*unit_conv*'State Downscaling Multipliers'!$B$18</f>
        <v>37648039516.723404</v>
      </c>
      <c r="D45" s="2">
        <f t="shared" ref="D45:G45" si="300">C45+($H45-$C45)/5</f>
        <v>38048052409.677795</v>
      </c>
      <c r="E45" s="2">
        <f t="shared" si="300"/>
        <v>38448065302.632187</v>
      </c>
      <c r="F45" s="2">
        <f t="shared" si="300"/>
        <v>38848078195.586578</v>
      </c>
      <c r="G45" s="2">
        <f t="shared" si="300"/>
        <v>39248091088.54097</v>
      </c>
      <c r="H45" s="105">
        <f>VLOOKUP($B$1,'Multipliers and Adjustments'!$A$70:$I$86,TRUNC(COLUMN(H$2)/5)+2,FALSE)*SUMIFS('EPA US Data'!$I:$I,'EPA US Data'!$D:$D,'Country Selector'!$A$2,'EPA US Data'!$J:$J,$B$1,'EPA US Data'!$C:$C,H$2,'EPA US Data'!$G:$G,"&gt;="&amp;$A45,'EPA US Data'!$G:$G,"&lt;"&amp;$B45)*unit_conv*'State Downscaling Multipliers'!$B$18</f>
        <v>39648103981.495354</v>
      </c>
      <c r="I45" s="2">
        <f t="shared" ref="I45:L45" si="301">H45+($M45-$H45)/5</f>
        <v>39849724794.400688</v>
      </c>
      <c r="J45" s="2">
        <f t="shared" si="301"/>
        <v>40051345607.306023</v>
      </c>
      <c r="K45" s="2">
        <f t="shared" si="301"/>
        <v>40252966420.211357</v>
      </c>
      <c r="L45" s="2">
        <f t="shared" si="301"/>
        <v>40454587233.116692</v>
      </c>
      <c r="M45" s="105">
        <f>VLOOKUP($B$1,'Multipliers and Adjustments'!$A$70:$I$86,TRUNC(COLUMN(M$2)/5)+2,FALSE)*SUMIFS('EPA US Data'!$I:$I,'EPA US Data'!$D:$D,'Country Selector'!$A$2,'EPA US Data'!$J:$J,$B$1,'EPA US Data'!$C:$C,M$2,'EPA US Data'!$G:$G,"&gt;="&amp;$A45,'EPA US Data'!$G:$G,"&lt;"&amp;$B45)*unit_conv*'State Downscaling Multipliers'!$B$18</f>
        <v>40656208046.022034</v>
      </c>
      <c r="N45" s="2">
        <f t="shared" ref="N45:Q45" si="302">M45+($R45-$M45)/5</f>
        <v>40779722979.931641</v>
      </c>
      <c r="O45" s="2">
        <f t="shared" si="302"/>
        <v>40903237913.841248</v>
      </c>
      <c r="P45" s="2">
        <f t="shared" si="302"/>
        <v>41026752847.750854</v>
      </c>
      <c r="Q45" s="2">
        <f t="shared" si="302"/>
        <v>41150267781.660461</v>
      </c>
      <c r="R45" s="105">
        <f>VLOOKUP($B$1,'Multipliers and Adjustments'!$A$70:$I$86,TRUNC(COLUMN(R$2)/5)+2,FALSE)*SUMIFS('EPA US Data'!$I:$I,'EPA US Data'!$D:$D,'Country Selector'!$A$2,'EPA US Data'!$J:$J,$B$1,'EPA US Data'!$C:$C,R$2,'EPA US Data'!$G:$G,"&gt;="&amp;$A45,'EPA US Data'!$G:$G,"&lt;"&amp;$B45)*unit_conv*'State Downscaling Multipliers'!$B$18</f>
        <v>41273782715.570061</v>
      </c>
      <c r="S45" s="2">
        <f t="shared" ref="S45:V45" si="303">R45+($W45-$R45)/5</f>
        <v>42931763015.136368</v>
      </c>
      <c r="T45" s="2">
        <f t="shared" si="303"/>
        <v>44589743314.702675</v>
      </c>
      <c r="U45" s="2">
        <f t="shared" si="303"/>
        <v>46247723614.268982</v>
      </c>
      <c r="V45" s="2">
        <f t="shared" si="303"/>
        <v>47905703913.835289</v>
      </c>
      <c r="W45" s="105">
        <f>VLOOKUP($B$1,'Multipliers and Adjustments'!$A$70:$I$86,TRUNC(COLUMN(W$2)/5)+2,FALSE)*SUMIFS('EPA US Data'!$I:$I,'EPA US Data'!$D:$D,'Country Selector'!$A$2,'EPA US Data'!$J:$J,$B$1,'EPA US Data'!$C:$C,W$2,'EPA US Data'!$G:$G,"&gt;="&amp;$A45,'EPA US Data'!$G:$G,"&lt;"&amp;$B45)*unit_conv*'State Downscaling Multipliers'!$B$18</f>
        <v>49563684213.401581</v>
      </c>
      <c r="X45" s="2">
        <f t="shared" ref="X45:AA45" si="304">W45+($AB45-$W45)/5</f>
        <v>49215282798.505585</v>
      </c>
      <c r="Y45" s="2">
        <f t="shared" si="304"/>
        <v>48866881383.609589</v>
      </c>
      <c r="Z45" s="2">
        <f t="shared" si="304"/>
        <v>48518479968.713593</v>
      </c>
      <c r="AA45" s="2">
        <f t="shared" si="304"/>
        <v>48170078553.817596</v>
      </c>
      <c r="AB45" s="105">
        <f>VLOOKUP($B$1,'Multipliers and Adjustments'!$A$70:$I$86,TRUNC(COLUMN(AB$2)/5)+2,FALSE)*SUMIFS('EPA US Data'!$I:$I,'EPA US Data'!$D:$D,'Country Selector'!$A$2,'EPA US Data'!$J:$J,$B$1,'EPA US Data'!$C:$C,AB$2,'EPA US Data'!$G:$G,"&gt;="&amp;$A45,'EPA US Data'!$G:$G,"&lt;"&amp;$B45)*unit_conv*'State Downscaling Multipliers'!$B$18</f>
        <v>47821677138.921616</v>
      </c>
      <c r="AC45" s="2">
        <f t="shared" ref="AC45:AF45" si="305">AB45+($AG45-$AB45)/5</f>
        <v>78558941187.367859</v>
      </c>
      <c r="AD45" s="2">
        <f t="shared" si="305"/>
        <v>109296205235.81412</v>
      </c>
      <c r="AE45" s="2">
        <f t="shared" si="305"/>
        <v>140033469284.26038</v>
      </c>
      <c r="AF45" s="2">
        <f t="shared" si="305"/>
        <v>170770733332.70663</v>
      </c>
      <c r="AG45" s="105">
        <f>VLOOKUP($B$1,'Multipliers and Adjustments'!$A$70:$I$86,TRUNC(COLUMN(AG$2)/5)+2,FALSE)*SUMIFS('EPA US Data'!$I:$I,'EPA US Data'!$D:$D,'Country Selector'!$A$2,'EPA US Data'!$J:$J,$B$1,'EPA US Data'!$C:$C,AG$2,'EPA US Data'!$G:$G,"&gt;="&amp;$A45,'EPA US Data'!$G:$G,"&lt;"&amp;$B45)*unit_conv*'State Downscaling Multipliers'!$B$18</f>
        <v>201507997381.15289</v>
      </c>
      <c r="AH45" s="2">
        <f t="shared" ref="AH45:AK45" si="306">AG45+($AL45-$AG45)/5</f>
        <v>200716578434.23618</v>
      </c>
      <c r="AI45" s="2">
        <f t="shared" si="306"/>
        <v>199925159487.31946</v>
      </c>
      <c r="AJ45" s="2">
        <f t="shared" si="306"/>
        <v>199133740540.40274</v>
      </c>
      <c r="AK45" s="2">
        <f t="shared" si="306"/>
        <v>198342321593.48602</v>
      </c>
      <c r="AL45" s="105">
        <f>VLOOKUP($B$1,'Multipliers and Adjustments'!$A$70:$I$86,TRUNC(COLUMN(AL$2)/5)+2,FALSE)*SUMIFS('EPA US Data'!$I:$I,'EPA US Data'!$D:$D,'Country Selector'!$A$2,'EPA US Data'!$J:$J,$B$1,'EPA US Data'!$C:$C,AL$2,'EPA US Data'!$G:$G,"&gt;="&amp;$A45,'EPA US Data'!$G:$G,"&lt;"&amp;$B45)*unit_conv*'State Downscaling Multipliers'!$B$18</f>
        <v>197550902646.56937</v>
      </c>
    </row>
    <row r="46" spans="1:38" ht="15.75" customHeight="1" x14ac:dyDescent="0.25">
      <c r="A46" s="49">
        <f t="shared" si="234"/>
        <v>150</v>
      </c>
      <c r="B46" s="49">
        <f t="shared" si="299"/>
        <v>200</v>
      </c>
      <c r="C46" s="105">
        <f>VLOOKUP($B$1,'Multipliers and Adjustments'!$A$70:$I$86,TRUNC(COLUMN(C$2)/5)+2,FALSE)*SUMIFS('EPA US Data'!$I:$I,'EPA US Data'!$D:$D,'Country Selector'!$A$2,'EPA US Data'!$J:$J,$B$1,'EPA US Data'!$C:$C,C$2,'EPA US Data'!$G:$G,"&gt;="&amp;$A46,'EPA US Data'!$G:$G,"&lt;"&amp;$B46)*unit_conv*'State Downscaling Multipliers'!$B$18</f>
        <v>0</v>
      </c>
      <c r="D46" s="2">
        <f t="shared" ref="D46:G46" si="307">C46+($H46-$C46)/5</f>
        <v>0</v>
      </c>
      <c r="E46" s="2">
        <f t="shared" si="307"/>
        <v>0</v>
      </c>
      <c r="F46" s="2">
        <f t="shared" si="307"/>
        <v>0</v>
      </c>
      <c r="G46" s="2">
        <f t="shared" si="307"/>
        <v>0</v>
      </c>
      <c r="H46" s="105">
        <f>VLOOKUP($B$1,'Multipliers and Adjustments'!$A$70:$I$86,TRUNC(COLUMN(H$2)/5)+2,FALSE)*SUMIFS('EPA US Data'!$I:$I,'EPA US Data'!$D:$D,'Country Selector'!$A$2,'EPA US Data'!$J:$J,$B$1,'EPA US Data'!$C:$C,H$2,'EPA US Data'!$G:$G,"&gt;="&amp;$A46,'EPA US Data'!$G:$G,"&lt;"&amp;$B46)*unit_conv*'State Downscaling Multipliers'!$B$18</f>
        <v>0</v>
      </c>
      <c r="I46" s="2">
        <f t="shared" ref="I46:L46" si="308">H46+($M46-$H46)/5</f>
        <v>0</v>
      </c>
      <c r="J46" s="2">
        <f t="shared" si="308"/>
        <v>0</v>
      </c>
      <c r="K46" s="2">
        <f t="shared" si="308"/>
        <v>0</v>
      </c>
      <c r="L46" s="2">
        <f t="shared" si="308"/>
        <v>0</v>
      </c>
      <c r="M46" s="105">
        <f>VLOOKUP($B$1,'Multipliers and Adjustments'!$A$70:$I$86,TRUNC(COLUMN(M$2)/5)+2,FALSE)*SUMIFS('EPA US Data'!$I:$I,'EPA US Data'!$D:$D,'Country Selector'!$A$2,'EPA US Data'!$J:$J,$B$1,'EPA US Data'!$C:$C,M$2,'EPA US Data'!$G:$G,"&gt;="&amp;$A46,'EPA US Data'!$G:$G,"&lt;"&amp;$B46)*unit_conv*'State Downscaling Multipliers'!$B$18</f>
        <v>0</v>
      </c>
      <c r="N46" s="2">
        <f t="shared" ref="N46:Q46" si="309">M46+($R46-$M46)/5</f>
        <v>0</v>
      </c>
      <c r="O46" s="2">
        <f t="shared" si="309"/>
        <v>0</v>
      </c>
      <c r="P46" s="2">
        <f t="shared" si="309"/>
        <v>0</v>
      </c>
      <c r="Q46" s="2">
        <f t="shared" si="309"/>
        <v>0</v>
      </c>
      <c r="R46" s="105">
        <f>VLOOKUP($B$1,'Multipliers and Adjustments'!$A$70:$I$86,TRUNC(COLUMN(R$2)/5)+2,FALSE)*SUMIFS('EPA US Data'!$I:$I,'EPA US Data'!$D:$D,'Country Selector'!$A$2,'EPA US Data'!$J:$J,$B$1,'EPA US Data'!$C:$C,R$2,'EPA US Data'!$G:$G,"&gt;="&amp;$A46,'EPA US Data'!$G:$G,"&lt;"&amp;$B46)*unit_conv*'State Downscaling Multipliers'!$B$18</f>
        <v>0</v>
      </c>
      <c r="S46" s="2">
        <f t="shared" ref="S46:V46" si="310">R46+($W46-$R46)/5</f>
        <v>8314338541.8077192</v>
      </c>
      <c r="T46" s="2">
        <f t="shared" si="310"/>
        <v>16628677083.615438</v>
      </c>
      <c r="U46" s="2">
        <f t="shared" si="310"/>
        <v>24943015625.423157</v>
      </c>
      <c r="V46" s="2">
        <f t="shared" si="310"/>
        <v>33257354167.230877</v>
      </c>
      <c r="W46" s="105">
        <f>VLOOKUP($B$1,'Multipliers and Adjustments'!$A$70:$I$86,TRUNC(COLUMN(W$2)/5)+2,FALSE)*SUMIFS('EPA US Data'!$I:$I,'EPA US Data'!$D:$D,'Country Selector'!$A$2,'EPA US Data'!$J:$J,$B$1,'EPA US Data'!$C:$C,W$2,'EPA US Data'!$G:$G,"&gt;="&amp;$A46,'EPA US Data'!$G:$G,"&lt;"&amp;$B46)*unit_conv*'State Downscaling Multipliers'!$B$18</f>
        <v>41571692709.038597</v>
      </c>
      <c r="X46" s="2">
        <f t="shared" ref="X46:AA46" si="311">W46+($AB46-$W46)/5</f>
        <v>41591775066.050377</v>
      </c>
      <c r="Y46" s="2">
        <f t="shared" si="311"/>
        <v>41611857423.062157</v>
      </c>
      <c r="Z46" s="2">
        <f t="shared" si="311"/>
        <v>41631939780.073936</v>
      </c>
      <c r="AA46" s="2">
        <f t="shared" si="311"/>
        <v>41652022137.085716</v>
      </c>
      <c r="AB46" s="105">
        <f>VLOOKUP($B$1,'Multipliers and Adjustments'!$A$70:$I$86,TRUNC(COLUMN(AB$2)/5)+2,FALSE)*SUMIFS('EPA US Data'!$I:$I,'EPA US Data'!$D:$D,'Country Selector'!$A$2,'EPA US Data'!$J:$J,$B$1,'EPA US Data'!$C:$C,AB$2,'EPA US Data'!$G:$G,"&gt;="&amp;$A46,'EPA US Data'!$G:$G,"&lt;"&amp;$B46)*unit_conv*'State Downscaling Multipliers'!$B$18</f>
        <v>41672104494.097504</v>
      </c>
      <c r="AC46" s="2">
        <f t="shared" ref="AC46:AF46" si="312">AB46+($AG46-$AB46)/5</f>
        <v>41608474189.865959</v>
      </c>
      <c r="AD46" s="2">
        <f t="shared" si="312"/>
        <v>41544843885.634415</v>
      </c>
      <c r="AE46" s="2">
        <f t="shared" si="312"/>
        <v>41481213581.40287</v>
      </c>
      <c r="AF46" s="2">
        <f t="shared" si="312"/>
        <v>41417583277.171326</v>
      </c>
      <c r="AG46" s="105">
        <f>VLOOKUP($B$1,'Multipliers and Adjustments'!$A$70:$I$86,TRUNC(COLUMN(AG$2)/5)+2,FALSE)*SUMIFS('EPA US Data'!$I:$I,'EPA US Data'!$D:$D,'Country Selector'!$A$2,'EPA US Data'!$J:$J,$B$1,'EPA US Data'!$C:$C,AG$2,'EPA US Data'!$G:$G,"&gt;="&amp;$A46,'EPA US Data'!$G:$G,"&lt;"&amp;$B46)*unit_conv*'State Downscaling Multipliers'!$B$18</f>
        <v>41353952972.939766</v>
      </c>
      <c r="AH46" s="2">
        <f t="shared" ref="AH46:AK46" si="313">AG46+($AL46-$AG46)/5</f>
        <v>33083162378.351814</v>
      </c>
      <c r="AI46" s="2">
        <f t="shared" si="313"/>
        <v>24812371783.763863</v>
      </c>
      <c r="AJ46" s="2">
        <f t="shared" si="313"/>
        <v>16541581189.175909</v>
      </c>
      <c r="AK46" s="2">
        <f t="shared" si="313"/>
        <v>8270790594.5879555</v>
      </c>
      <c r="AL46" s="105">
        <f>VLOOKUP($B$1,'Multipliers and Adjustments'!$A$70:$I$86,TRUNC(COLUMN(AL$2)/5)+2,FALSE)*SUMIFS('EPA US Data'!$I:$I,'EPA US Data'!$D:$D,'Country Selector'!$A$2,'EPA US Data'!$J:$J,$B$1,'EPA US Data'!$C:$C,AL$2,'EPA US Data'!$G:$G,"&gt;="&amp;$A46,'EPA US Data'!$G:$G,"&lt;"&amp;$B46)*unit_conv*'State Downscaling Multipliers'!$B$18</f>
        <v>0</v>
      </c>
    </row>
    <row r="47" spans="1:38" ht="15.75" customHeight="1" x14ac:dyDescent="0.25">
      <c r="A47" s="49">
        <f t="shared" si="234"/>
        <v>200</v>
      </c>
      <c r="B47" s="49">
        <f t="shared" si="299"/>
        <v>250</v>
      </c>
      <c r="C47" s="105">
        <f>VLOOKUP($B$1,'Multipliers and Adjustments'!$A$70:$I$86,TRUNC(COLUMN(C$2)/5)+2,FALSE)*SUMIFS('EPA US Data'!$I:$I,'EPA US Data'!$D:$D,'Country Selector'!$A$2,'EPA US Data'!$J:$J,$B$1,'EPA US Data'!$C:$C,C$2,'EPA US Data'!$G:$G,"&gt;="&amp;$A47,'EPA US Data'!$G:$G,"&lt;"&amp;$B47)*unit_conv*'State Downscaling Multipliers'!$B$18</f>
        <v>24977332500.814354</v>
      </c>
      <c r="D47" s="2">
        <f t="shared" ref="D47:G47" si="314">C47+($H47-$C47)/5</f>
        <v>25065362791.138721</v>
      </c>
      <c r="E47" s="2">
        <f t="shared" si="314"/>
        <v>25153393081.463089</v>
      </c>
      <c r="F47" s="2">
        <f t="shared" si="314"/>
        <v>25241423371.787457</v>
      </c>
      <c r="G47" s="2">
        <f t="shared" si="314"/>
        <v>25329453662.111824</v>
      </c>
      <c r="H47" s="105">
        <f>VLOOKUP($B$1,'Multipliers and Adjustments'!$A$70:$I$86,TRUNC(COLUMN(H$2)/5)+2,FALSE)*SUMIFS('EPA US Data'!$I:$I,'EPA US Data'!$D:$D,'Country Selector'!$A$2,'EPA US Data'!$J:$J,$B$1,'EPA US Data'!$C:$C,H$2,'EPA US Data'!$G:$G,"&gt;="&amp;$A47,'EPA US Data'!$G:$G,"&lt;"&amp;$B47)*unit_conv*'State Downscaling Multipliers'!$B$18</f>
        <v>25417483952.436184</v>
      </c>
      <c r="I47" s="2">
        <f t="shared" ref="I47:L47" si="315">H47+($M47-$H47)/5</f>
        <v>25357518260.830036</v>
      </c>
      <c r="J47" s="2">
        <f t="shared" si="315"/>
        <v>25297552569.223888</v>
      </c>
      <c r="K47" s="2">
        <f t="shared" si="315"/>
        <v>25237586877.617741</v>
      </c>
      <c r="L47" s="2">
        <f t="shared" si="315"/>
        <v>25177621186.011593</v>
      </c>
      <c r="M47" s="105">
        <f>VLOOKUP($B$1,'Multipliers and Adjustments'!$A$70:$I$86,TRUNC(COLUMN(M$2)/5)+2,FALSE)*SUMIFS('EPA US Data'!$I:$I,'EPA US Data'!$D:$D,'Country Selector'!$A$2,'EPA US Data'!$J:$J,$B$1,'EPA US Data'!$C:$C,M$2,'EPA US Data'!$G:$G,"&gt;="&amp;$A47,'EPA US Data'!$G:$G,"&lt;"&amp;$B47)*unit_conv*'State Downscaling Multipliers'!$B$18</f>
        <v>25117655494.405453</v>
      </c>
      <c r="N47" s="2">
        <f t="shared" ref="N47:Q47" si="316">M47+($R47-$M47)/5</f>
        <v>25010486683.64954</v>
      </c>
      <c r="O47" s="2">
        <f t="shared" si="316"/>
        <v>24903317872.893627</v>
      </c>
      <c r="P47" s="2">
        <f t="shared" si="316"/>
        <v>24796149062.137714</v>
      </c>
      <c r="Q47" s="2">
        <f t="shared" si="316"/>
        <v>24688980251.381802</v>
      </c>
      <c r="R47" s="105">
        <f>VLOOKUP($B$1,'Multipliers and Adjustments'!$A$70:$I$86,TRUNC(COLUMN(R$2)/5)+2,FALSE)*SUMIFS('EPA US Data'!$I:$I,'EPA US Data'!$D:$D,'Country Selector'!$A$2,'EPA US Data'!$J:$J,$B$1,'EPA US Data'!$C:$C,R$2,'EPA US Data'!$G:$G,"&gt;="&amp;$A47,'EPA US Data'!$G:$G,"&lt;"&amp;$B47)*unit_conv*'State Downscaling Multipliers'!$B$18</f>
        <v>24581811440.625889</v>
      </c>
      <c r="S47" s="2">
        <f t="shared" ref="S47:V47" si="317">R47+($W47-$R47)/5</f>
        <v>19665449152.50071</v>
      </c>
      <c r="T47" s="2">
        <f t="shared" si="317"/>
        <v>14749086864.375532</v>
      </c>
      <c r="U47" s="2">
        <f t="shared" si="317"/>
        <v>9832724576.2503548</v>
      </c>
      <c r="V47" s="2">
        <f t="shared" si="317"/>
        <v>4916362288.1251774</v>
      </c>
      <c r="W47" s="105">
        <f>VLOOKUP($B$1,'Multipliers and Adjustments'!$A$70:$I$86,TRUNC(COLUMN(W$2)/5)+2,FALSE)*SUMIFS('EPA US Data'!$I:$I,'EPA US Data'!$D:$D,'Country Selector'!$A$2,'EPA US Data'!$J:$J,$B$1,'EPA US Data'!$C:$C,W$2,'EPA US Data'!$G:$G,"&gt;="&amp;$A47,'EPA US Data'!$G:$G,"&lt;"&amp;$B47)*unit_conv*'State Downscaling Multipliers'!$B$18</f>
        <v>0</v>
      </c>
      <c r="X47" s="2">
        <f t="shared" ref="X47:AA47" si="318">W47+($AB47-$W47)/5</f>
        <v>0</v>
      </c>
      <c r="Y47" s="2">
        <f t="shared" si="318"/>
        <v>0</v>
      </c>
      <c r="Z47" s="2">
        <f t="shared" si="318"/>
        <v>0</v>
      </c>
      <c r="AA47" s="2">
        <f t="shared" si="318"/>
        <v>0</v>
      </c>
      <c r="AB47" s="105">
        <f>VLOOKUP($B$1,'Multipliers and Adjustments'!$A$70:$I$86,TRUNC(COLUMN(AB$2)/5)+2,FALSE)*SUMIFS('EPA US Data'!$I:$I,'EPA US Data'!$D:$D,'Country Selector'!$A$2,'EPA US Data'!$J:$J,$B$1,'EPA US Data'!$C:$C,AB$2,'EPA US Data'!$G:$G,"&gt;="&amp;$A47,'EPA US Data'!$G:$G,"&lt;"&amp;$B47)*unit_conv*'State Downscaling Multipliers'!$B$18</f>
        <v>0</v>
      </c>
      <c r="AC47" s="2">
        <f t="shared" ref="AC47:AF47" si="319">AB47+($AG47-$AB47)/5</f>
        <v>0</v>
      </c>
      <c r="AD47" s="2">
        <f t="shared" si="319"/>
        <v>0</v>
      </c>
      <c r="AE47" s="2">
        <f t="shared" si="319"/>
        <v>0</v>
      </c>
      <c r="AF47" s="2">
        <f t="shared" si="319"/>
        <v>0</v>
      </c>
      <c r="AG47" s="105">
        <f>VLOOKUP($B$1,'Multipliers and Adjustments'!$A$70:$I$86,TRUNC(COLUMN(AG$2)/5)+2,FALSE)*SUMIFS('EPA US Data'!$I:$I,'EPA US Data'!$D:$D,'Country Selector'!$A$2,'EPA US Data'!$J:$J,$B$1,'EPA US Data'!$C:$C,AG$2,'EPA US Data'!$G:$G,"&gt;="&amp;$A47,'EPA US Data'!$G:$G,"&lt;"&amp;$B47)*unit_conv*'State Downscaling Multipliers'!$B$18</f>
        <v>0</v>
      </c>
      <c r="AH47" s="2">
        <f t="shared" ref="AH47:AK47" si="320">AG47+($AL47-$AG47)/5</f>
        <v>8169764456.4515629</v>
      </c>
      <c r="AI47" s="2">
        <f t="shared" si="320"/>
        <v>16339528912.903126</v>
      </c>
      <c r="AJ47" s="2">
        <f t="shared" si="320"/>
        <v>24509293369.354691</v>
      </c>
      <c r="AK47" s="2">
        <f t="shared" si="320"/>
        <v>32679057825.806252</v>
      </c>
      <c r="AL47" s="105">
        <f>VLOOKUP($B$1,'Multipliers and Adjustments'!$A$70:$I$86,TRUNC(COLUMN(AL$2)/5)+2,FALSE)*SUMIFS('EPA US Data'!$I:$I,'EPA US Data'!$D:$D,'Country Selector'!$A$2,'EPA US Data'!$J:$J,$B$1,'EPA US Data'!$C:$C,AL$2,'EPA US Data'!$G:$G,"&gt;="&amp;$A47,'EPA US Data'!$G:$G,"&lt;"&amp;$B47)*unit_conv*'State Downscaling Multipliers'!$B$18</f>
        <v>40848822282.257813</v>
      </c>
    </row>
    <row r="48" spans="1:38" ht="15.75" customHeight="1" x14ac:dyDescent="0.25">
      <c r="A48" s="49">
        <f t="shared" si="234"/>
        <v>250</v>
      </c>
      <c r="B48" s="49">
        <f t="shared" si="299"/>
        <v>300</v>
      </c>
      <c r="C48" s="105">
        <f>VLOOKUP($B$1,'Multipliers and Adjustments'!$A$70:$I$86,TRUNC(COLUMN(C$2)/5)+2,FALSE)*SUMIFS('EPA US Data'!$I:$I,'EPA US Data'!$D:$D,'Country Selector'!$A$2,'EPA US Data'!$J:$J,$B$1,'EPA US Data'!$C:$C,C$2,'EPA US Data'!$G:$G,"&gt;="&amp;$A48,'EPA US Data'!$G:$G,"&lt;"&amp;$B48)*unit_conv*'State Downscaling Multipliers'!$B$18</f>
        <v>12880631233.510164</v>
      </c>
      <c r="D48" s="2">
        <f t="shared" ref="D48:G48" si="321">C48+($H48-$C48)/5</f>
        <v>10304504986.808132</v>
      </c>
      <c r="E48" s="2">
        <f t="shared" si="321"/>
        <v>7728378740.1060991</v>
      </c>
      <c r="F48" s="2">
        <f t="shared" si="321"/>
        <v>5152252493.4040661</v>
      </c>
      <c r="G48" s="2">
        <f t="shared" si="321"/>
        <v>2576126246.702033</v>
      </c>
      <c r="H48" s="105">
        <f>VLOOKUP($B$1,'Multipliers and Adjustments'!$A$70:$I$86,TRUNC(COLUMN(H$2)/5)+2,FALSE)*SUMIFS('EPA US Data'!$I:$I,'EPA US Data'!$D:$D,'Country Selector'!$A$2,'EPA US Data'!$J:$J,$B$1,'EPA US Data'!$C:$C,H$2,'EPA US Data'!$G:$G,"&gt;="&amp;$A48,'EPA US Data'!$G:$G,"&lt;"&amp;$B48)*unit_conv*'State Downscaling Multipliers'!$B$18</f>
        <v>0</v>
      </c>
      <c r="I48" s="2">
        <f t="shared" ref="I48:L48" si="322">H48+($M48-$H48)/5</f>
        <v>0</v>
      </c>
      <c r="J48" s="2">
        <f t="shared" si="322"/>
        <v>0</v>
      </c>
      <c r="K48" s="2">
        <f t="shared" si="322"/>
        <v>0</v>
      </c>
      <c r="L48" s="2">
        <f t="shared" si="322"/>
        <v>0</v>
      </c>
      <c r="M48" s="105">
        <f>VLOOKUP($B$1,'Multipliers and Adjustments'!$A$70:$I$86,TRUNC(COLUMN(M$2)/5)+2,FALSE)*SUMIFS('EPA US Data'!$I:$I,'EPA US Data'!$D:$D,'Country Selector'!$A$2,'EPA US Data'!$J:$J,$B$1,'EPA US Data'!$C:$C,M$2,'EPA US Data'!$G:$G,"&gt;="&amp;$A48,'EPA US Data'!$G:$G,"&lt;"&amp;$B48)*unit_conv*'State Downscaling Multipliers'!$B$18</f>
        <v>0</v>
      </c>
      <c r="N48" s="2">
        <f t="shared" ref="N48:Q48" si="323">M48+($R48-$M48)/5</f>
        <v>0</v>
      </c>
      <c r="O48" s="2">
        <f t="shared" si="323"/>
        <v>0</v>
      </c>
      <c r="P48" s="2">
        <f t="shared" si="323"/>
        <v>0</v>
      </c>
      <c r="Q48" s="2">
        <f t="shared" si="323"/>
        <v>0</v>
      </c>
      <c r="R48" s="105">
        <f>VLOOKUP($B$1,'Multipliers and Adjustments'!$A$70:$I$86,TRUNC(COLUMN(R$2)/5)+2,FALSE)*SUMIFS('EPA US Data'!$I:$I,'EPA US Data'!$D:$D,'Country Selector'!$A$2,'EPA US Data'!$J:$J,$B$1,'EPA US Data'!$C:$C,R$2,'EPA US Data'!$G:$G,"&gt;="&amp;$A48,'EPA US Data'!$G:$G,"&lt;"&amp;$B48)*unit_conv*'State Downscaling Multipliers'!$B$18</f>
        <v>0</v>
      </c>
      <c r="S48" s="2">
        <f t="shared" ref="S48:V48" si="324">R48+($W48-$R48)/5</f>
        <v>4773756311.9857702</v>
      </c>
      <c r="T48" s="2">
        <f t="shared" si="324"/>
        <v>9547512623.9715405</v>
      </c>
      <c r="U48" s="2">
        <f t="shared" si="324"/>
        <v>14321268935.95731</v>
      </c>
      <c r="V48" s="2">
        <f t="shared" si="324"/>
        <v>19095025247.943081</v>
      </c>
      <c r="W48" s="105">
        <f>VLOOKUP($B$1,'Multipliers and Adjustments'!$A$70:$I$86,TRUNC(COLUMN(W$2)/5)+2,FALSE)*SUMIFS('EPA US Data'!$I:$I,'EPA US Data'!$D:$D,'Country Selector'!$A$2,'EPA US Data'!$J:$J,$B$1,'EPA US Data'!$C:$C,W$2,'EPA US Data'!$G:$G,"&gt;="&amp;$A48,'EPA US Data'!$G:$G,"&lt;"&amp;$B48)*unit_conv*'State Downscaling Multipliers'!$B$18</f>
        <v>23868781559.928852</v>
      </c>
      <c r="X48" s="2">
        <f t="shared" ref="X48:AA48" si="325">W48+($AB48-$W48)/5</f>
        <v>23693902959.094334</v>
      </c>
      <c r="Y48" s="2">
        <f t="shared" si="325"/>
        <v>23519024358.259815</v>
      </c>
      <c r="Z48" s="2">
        <f t="shared" si="325"/>
        <v>23344145757.425297</v>
      </c>
      <c r="AA48" s="2">
        <f t="shared" si="325"/>
        <v>23169267156.590778</v>
      </c>
      <c r="AB48" s="105">
        <f>VLOOKUP($B$1,'Multipliers and Adjustments'!$A$70:$I$86,TRUNC(COLUMN(AB$2)/5)+2,FALSE)*SUMIFS('EPA US Data'!$I:$I,'EPA US Data'!$D:$D,'Country Selector'!$A$2,'EPA US Data'!$J:$J,$B$1,'EPA US Data'!$C:$C,AB$2,'EPA US Data'!$G:$G,"&gt;="&amp;$A48,'EPA US Data'!$G:$G,"&lt;"&amp;$B48)*unit_conv*'State Downscaling Multipliers'!$B$18</f>
        <v>22994388555.756268</v>
      </c>
      <c r="AC48" s="2">
        <f t="shared" ref="AC48:AF48" si="326">AB48+($AG48-$AB48)/5</f>
        <v>22796999620.856022</v>
      </c>
      <c r="AD48" s="2">
        <f t="shared" si="326"/>
        <v>22599610685.955776</v>
      </c>
      <c r="AE48" s="2">
        <f t="shared" si="326"/>
        <v>22402221751.055531</v>
      </c>
      <c r="AF48" s="2">
        <f t="shared" si="326"/>
        <v>22204832816.155285</v>
      </c>
      <c r="AG48" s="105">
        <f>VLOOKUP($B$1,'Multipliers and Adjustments'!$A$70:$I$86,TRUNC(COLUMN(AG$2)/5)+2,FALSE)*SUMIFS('EPA US Data'!$I:$I,'EPA US Data'!$D:$D,'Country Selector'!$A$2,'EPA US Data'!$J:$J,$B$1,'EPA US Data'!$C:$C,AG$2,'EPA US Data'!$G:$G,"&gt;="&amp;$A48,'EPA US Data'!$G:$G,"&lt;"&amp;$B48)*unit_conv*'State Downscaling Multipliers'!$B$18</f>
        <v>22007443881.255043</v>
      </c>
      <c r="AH48" s="2">
        <f t="shared" ref="AH48:AK48" si="327">AG48+($AL48-$AG48)/5</f>
        <v>21803828593.025639</v>
      </c>
      <c r="AI48" s="2">
        <f t="shared" si="327"/>
        <v>21600213304.796234</v>
      </c>
      <c r="AJ48" s="2">
        <f t="shared" si="327"/>
        <v>21396598016.56683</v>
      </c>
      <c r="AK48" s="2">
        <f t="shared" si="327"/>
        <v>21192982728.337425</v>
      </c>
      <c r="AL48" s="105">
        <f>VLOOKUP($B$1,'Multipliers and Adjustments'!$A$70:$I$86,TRUNC(COLUMN(AL$2)/5)+2,FALSE)*SUMIFS('EPA US Data'!$I:$I,'EPA US Data'!$D:$D,'Country Selector'!$A$2,'EPA US Data'!$J:$J,$B$1,'EPA US Data'!$C:$C,AL$2,'EPA US Data'!$G:$G,"&gt;="&amp;$A48,'EPA US Data'!$G:$G,"&lt;"&amp;$B48)*unit_conv*'State Downscaling Multipliers'!$B$18</f>
        <v>20989367440.108021</v>
      </c>
    </row>
    <row r="49" spans="1:38" ht="15.75" customHeight="1" x14ac:dyDescent="0.25">
      <c r="A49" s="49">
        <f t="shared" si="234"/>
        <v>300</v>
      </c>
      <c r="B49" s="49">
        <f t="shared" si="299"/>
        <v>350</v>
      </c>
      <c r="C49" s="105">
        <f>VLOOKUP($B$1,'Multipliers and Adjustments'!$A$70:$I$86,TRUNC(COLUMN(C$2)/5)+2,FALSE)*SUMIFS('EPA US Data'!$I:$I,'EPA US Data'!$D:$D,'Country Selector'!$A$2,'EPA US Data'!$J:$J,$B$1,'EPA US Data'!$C:$C,C$2,'EPA US Data'!$G:$G,"&gt;="&amp;$A49,'EPA US Data'!$G:$G,"&lt;"&amp;$B49)*unit_conv*'State Downscaling Multipliers'!$B$18</f>
        <v>0</v>
      </c>
      <c r="D49" s="2">
        <f t="shared" ref="D49:G49" si="328">C49+($H49-$C49)/5</f>
        <v>2621523486.3692889</v>
      </c>
      <c r="E49" s="2">
        <f t="shared" si="328"/>
        <v>5243046972.7385778</v>
      </c>
      <c r="F49" s="2">
        <f t="shared" si="328"/>
        <v>7864570459.1078663</v>
      </c>
      <c r="G49" s="2">
        <f t="shared" si="328"/>
        <v>10486093945.477156</v>
      </c>
      <c r="H49" s="105">
        <f>VLOOKUP($B$1,'Multipliers and Adjustments'!$A$70:$I$86,TRUNC(COLUMN(H$2)/5)+2,FALSE)*SUMIFS('EPA US Data'!$I:$I,'EPA US Data'!$D:$D,'Country Selector'!$A$2,'EPA US Data'!$J:$J,$B$1,'EPA US Data'!$C:$C,H$2,'EPA US Data'!$G:$G,"&gt;="&amp;$A49,'EPA US Data'!$G:$G,"&lt;"&amp;$B49)*unit_conv*'State Downscaling Multipliers'!$B$18</f>
        <v>13107617431.846445</v>
      </c>
      <c r="I49" s="2">
        <f t="shared" ref="I49:L49" si="329">H49+($M49-$H49)/5</f>
        <v>10486093945.477156</v>
      </c>
      <c r="J49" s="2">
        <f t="shared" si="329"/>
        <v>7864570459.1078663</v>
      </c>
      <c r="K49" s="2">
        <f t="shared" si="329"/>
        <v>5243046972.7385769</v>
      </c>
      <c r="L49" s="2">
        <f t="shared" si="329"/>
        <v>2621523486.369288</v>
      </c>
      <c r="M49" s="105">
        <f>VLOOKUP($B$1,'Multipliers and Adjustments'!$A$70:$I$86,TRUNC(COLUMN(M$2)/5)+2,FALSE)*SUMIFS('EPA US Data'!$I:$I,'EPA US Data'!$D:$D,'Country Selector'!$A$2,'EPA US Data'!$J:$J,$B$1,'EPA US Data'!$C:$C,M$2,'EPA US Data'!$G:$G,"&gt;="&amp;$A49,'EPA US Data'!$G:$G,"&lt;"&amp;$B49)*unit_conv*'State Downscaling Multipliers'!$B$18</f>
        <v>0</v>
      </c>
      <c r="N49" s="2">
        <f t="shared" ref="N49:Q49" si="330">M49+($R49-$M49)/5</f>
        <v>0</v>
      </c>
      <c r="O49" s="2">
        <f t="shared" si="330"/>
        <v>0</v>
      </c>
      <c r="P49" s="2">
        <f t="shared" si="330"/>
        <v>0</v>
      </c>
      <c r="Q49" s="2">
        <f t="shared" si="330"/>
        <v>0</v>
      </c>
      <c r="R49" s="105">
        <f>VLOOKUP($B$1,'Multipliers and Adjustments'!$A$70:$I$86,TRUNC(COLUMN(R$2)/5)+2,FALSE)*SUMIFS('EPA US Data'!$I:$I,'EPA US Data'!$D:$D,'Country Selector'!$A$2,'EPA US Data'!$J:$J,$B$1,'EPA US Data'!$C:$C,R$2,'EPA US Data'!$G:$G,"&gt;="&amp;$A49,'EPA US Data'!$G:$G,"&lt;"&amp;$B49)*unit_conv*'State Downscaling Multipliers'!$B$18</f>
        <v>0</v>
      </c>
      <c r="S49" s="2">
        <f t="shared" ref="S49:V49" si="331">R49+($W49-$R49)/5</f>
        <v>0</v>
      </c>
      <c r="T49" s="2">
        <f t="shared" si="331"/>
        <v>0</v>
      </c>
      <c r="U49" s="2">
        <f t="shared" si="331"/>
        <v>0</v>
      </c>
      <c r="V49" s="2">
        <f t="shared" si="331"/>
        <v>0</v>
      </c>
      <c r="W49" s="105">
        <f>VLOOKUP($B$1,'Multipliers and Adjustments'!$A$70:$I$86,TRUNC(COLUMN(W$2)/5)+2,FALSE)*SUMIFS('EPA US Data'!$I:$I,'EPA US Data'!$D:$D,'Country Selector'!$A$2,'EPA US Data'!$J:$J,$B$1,'EPA US Data'!$C:$C,W$2,'EPA US Data'!$G:$G,"&gt;="&amp;$A49,'EPA US Data'!$G:$G,"&lt;"&amp;$B49)*unit_conv*'State Downscaling Multipliers'!$B$18</f>
        <v>0</v>
      </c>
      <c r="X49" s="2">
        <f t="shared" ref="X49:AA49" si="332">W49+($AB49-$W49)/5</f>
        <v>0</v>
      </c>
      <c r="Y49" s="2">
        <f t="shared" si="332"/>
        <v>0</v>
      </c>
      <c r="Z49" s="2">
        <f t="shared" si="332"/>
        <v>0</v>
      </c>
      <c r="AA49" s="2">
        <f t="shared" si="332"/>
        <v>0</v>
      </c>
      <c r="AB49" s="105">
        <f>VLOOKUP($B$1,'Multipliers and Adjustments'!$A$70:$I$86,TRUNC(COLUMN(AB$2)/5)+2,FALSE)*SUMIFS('EPA US Data'!$I:$I,'EPA US Data'!$D:$D,'Country Selector'!$A$2,'EPA US Data'!$J:$J,$B$1,'EPA US Data'!$C:$C,AB$2,'EPA US Data'!$G:$G,"&gt;="&amp;$A49,'EPA US Data'!$G:$G,"&lt;"&amp;$B49)*unit_conv*'State Downscaling Multipliers'!$B$18</f>
        <v>0</v>
      </c>
      <c r="AC49" s="2">
        <f t="shared" ref="AC49:AF49" si="333">AB49+($AG49-$AB49)/5</f>
        <v>0</v>
      </c>
      <c r="AD49" s="2">
        <f t="shared" si="333"/>
        <v>0</v>
      </c>
      <c r="AE49" s="2">
        <f t="shared" si="333"/>
        <v>0</v>
      </c>
      <c r="AF49" s="2">
        <f t="shared" si="333"/>
        <v>0</v>
      </c>
      <c r="AG49" s="105">
        <f>VLOOKUP($B$1,'Multipliers and Adjustments'!$A$70:$I$86,TRUNC(COLUMN(AG$2)/5)+2,FALSE)*SUMIFS('EPA US Data'!$I:$I,'EPA US Data'!$D:$D,'Country Selector'!$A$2,'EPA US Data'!$J:$J,$B$1,'EPA US Data'!$C:$C,AG$2,'EPA US Data'!$G:$G,"&gt;="&amp;$A49,'EPA US Data'!$G:$G,"&lt;"&amp;$B49)*unit_conv*'State Downscaling Multipliers'!$B$18</f>
        <v>0</v>
      </c>
      <c r="AH49" s="2">
        <f t="shared" ref="AH49:AK49" si="334">AG49+($AL49-$AG49)/5</f>
        <v>0</v>
      </c>
      <c r="AI49" s="2">
        <f t="shared" si="334"/>
        <v>0</v>
      </c>
      <c r="AJ49" s="2">
        <f t="shared" si="334"/>
        <v>0</v>
      </c>
      <c r="AK49" s="2">
        <f t="shared" si="334"/>
        <v>0</v>
      </c>
      <c r="AL49" s="105">
        <f>VLOOKUP($B$1,'Multipliers and Adjustments'!$A$70:$I$86,TRUNC(COLUMN(AL$2)/5)+2,FALSE)*SUMIFS('EPA US Data'!$I:$I,'EPA US Data'!$D:$D,'Country Selector'!$A$2,'EPA US Data'!$J:$J,$B$1,'EPA US Data'!$C:$C,AL$2,'EPA US Data'!$G:$G,"&gt;="&amp;$A49,'EPA US Data'!$G:$G,"&lt;"&amp;$B49)*unit_conv*'State Downscaling Multipliers'!$B$18</f>
        <v>0</v>
      </c>
    </row>
    <row r="50" spans="1:38" ht="15.75" customHeight="1" x14ac:dyDescent="0.25">
      <c r="A50" s="49">
        <f t="shared" si="234"/>
        <v>350</v>
      </c>
      <c r="B50" s="49">
        <f t="shared" si="299"/>
        <v>400</v>
      </c>
      <c r="C50" s="105">
        <f>VLOOKUP($B$1,'Multipliers and Adjustments'!$A$70:$I$86,TRUNC(COLUMN(C$2)/5)+2,FALSE)*SUMIFS('EPA US Data'!$I:$I,'EPA US Data'!$D:$D,'Country Selector'!$A$2,'EPA US Data'!$J:$J,$B$1,'EPA US Data'!$C:$C,C$2,'EPA US Data'!$G:$G,"&gt;="&amp;$A50,'EPA US Data'!$G:$G,"&lt;"&amp;$B50)*unit_conv*'State Downscaling Multipliers'!$B$18</f>
        <v>0</v>
      </c>
      <c r="D50" s="2">
        <f t="shared" ref="D50:G50" si="335">C50+($H50-$C50)/5</f>
        <v>0</v>
      </c>
      <c r="E50" s="2">
        <f t="shared" si="335"/>
        <v>0</v>
      </c>
      <c r="F50" s="2">
        <f t="shared" si="335"/>
        <v>0</v>
      </c>
      <c r="G50" s="2">
        <f t="shared" si="335"/>
        <v>0</v>
      </c>
      <c r="H50" s="105">
        <f>VLOOKUP($B$1,'Multipliers and Adjustments'!$A$70:$I$86,TRUNC(COLUMN(H$2)/5)+2,FALSE)*SUMIFS('EPA US Data'!$I:$I,'EPA US Data'!$D:$D,'Country Selector'!$A$2,'EPA US Data'!$J:$J,$B$1,'EPA US Data'!$C:$C,H$2,'EPA US Data'!$G:$G,"&gt;="&amp;$A50,'EPA US Data'!$G:$G,"&lt;"&amp;$B50)*unit_conv*'State Downscaling Multipliers'!$B$18</f>
        <v>0</v>
      </c>
      <c r="I50" s="2">
        <f t="shared" ref="I50:L50" si="336">H50+($M50-$H50)/5</f>
        <v>2590601831.4702969</v>
      </c>
      <c r="J50" s="2">
        <f t="shared" si="336"/>
        <v>5181203662.9405937</v>
      </c>
      <c r="K50" s="2">
        <f t="shared" si="336"/>
        <v>7771805494.4108906</v>
      </c>
      <c r="L50" s="2">
        <f t="shared" si="336"/>
        <v>10362407325.881187</v>
      </c>
      <c r="M50" s="105">
        <f>VLOOKUP($B$1,'Multipliers and Adjustments'!$A$70:$I$86,TRUNC(COLUMN(M$2)/5)+2,FALSE)*SUMIFS('EPA US Data'!$I:$I,'EPA US Data'!$D:$D,'Country Selector'!$A$2,'EPA US Data'!$J:$J,$B$1,'EPA US Data'!$C:$C,M$2,'EPA US Data'!$G:$G,"&gt;="&amp;$A50,'EPA US Data'!$G:$G,"&lt;"&amp;$B50)*unit_conv*'State Downscaling Multipliers'!$B$18</f>
        <v>12953009157.351484</v>
      </c>
      <c r="N50" s="2">
        <f t="shared" ref="N50:Q50" si="337">M50+($R50-$M50)/5</f>
        <v>10362407325.881187</v>
      </c>
      <c r="O50" s="2">
        <f t="shared" si="337"/>
        <v>7771805494.4108906</v>
      </c>
      <c r="P50" s="2">
        <f t="shared" si="337"/>
        <v>5181203662.9405937</v>
      </c>
      <c r="Q50" s="2">
        <f t="shared" si="337"/>
        <v>2590601831.4702969</v>
      </c>
      <c r="R50" s="105">
        <f>VLOOKUP($B$1,'Multipliers and Adjustments'!$A$70:$I$86,TRUNC(COLUMN(R$2)/5)+2,FALSE)*SUMIFS('EPA US Data'!$I:$I,'EPA US Data'!$D:$D,'Country Selector'!$A$2,'EPA US Data'!$J:$J,$B$1,'EPA US Data'!$C:$C,R$2,'EPA US Data'!$G:$G,"&gt;="&amp;$A50,'EPA US Data'!$G:$G,"&lt;"&amp;$B50)*unit_conv*'State Downscaling Multipliers'!$B$18</f>
        <v>0</v>
      </c>
      <c r="S50" s="2">
        <f t="shared" ref="S50:V50" si="338">R50+($W50-$R50)/5</f>
        <v>0</v>
      </c>
      <c r="T50" s="2">
        <f t="shared" si="338"/>
        <v>0</v>
      </c>
      <c r="U50" s="2">
        <f t="shared" si="338"/>
        <v>0</v>
      </c>
      <c r="V50" s="2">
        <f t="shared" si="338"/>
        <v>0</v>
      </c>
      <c r="W50" s="105">
        <f>VLOOKUP($B$1,'Multipliers and Adjustments'!$A$70:$I$86,TRUNC(COLUMN(W$2)/5)+2,FALSE)*SUMIFS('EPA US Data'!$I:$I,'EPA US Data'!$D:$D,'Country Selector'!$A$2,'EPA US Data'!$J:$J,$B$1,'EPA US Data'!$C:$C,W$2,'EPA US Data'!$G:$G,"&gt;="&amp;$A50,'EPA US Data'!$G:$G,"&lt;"&amp;$B50)*unit_conv*'State Downscaling Multipliers'!$B$18</f>
        <v>0</v>
      </c>
      <c r="X50" s="2">
        <f t="shared" ref="X50:AA50" si="339">W50+($AB50-$W50)/5</f>
        <v>0</v>
      </c>
      <c r="Y50" s="2">
        <f t="shared" si="339"/>
        <v>0</v>
      </c>
      <c r="Z50" s="2">
        <f t="shared" si="339"/>
        <v>0</v>
      </c>
      <c r="AA50" s="2">
        <f t="shared" si="339"/>
        <v>0</v>
      </c>
      <c r="AB50" s="105">
        <f>VLOOKUP($B$1,'Multipliers and Adjustments'!$A$70:$I$86,TRUNC(COLUMN(AB$2)/5)+2,FALSE)*SUMIFS('EPA US Data'!$I:$I,'EPA US Data'!$D:$D,'Country Selector'!$A$2,'EPA US Data'!$J:$J,$B$1,'EPA US Data'!$C:$C,AB$2,'EPA US Data'!$G:$G,"&gt;="&amp;$A50,'EPA US Data'!$G:$G,"&lt;"&amp;$B50)*unit_conv*'State Downscaling Multipliers'!$B$18</f>
        <v>0</v>
      </c>
      <c r="AC50" s="2">
        <f t="shared" ref="AC50:AF50" si="340">AB50+($AG50-$AB50)/5</f>
        <v>0</v>
      </c>
      <c r="AD50" s="2">
        <f t="shared" si="340"/>
        <v>0</v>
      </c>
      <c r="AE50" s="2">
        <f t="shared" si="340"/>
        <v>0</v>
      </c>
      <c r="AF50" s="2">
        <f t="shared" si="340"/>
        <v>0</v>
      </c>
      <c r="AG50" s="105">
        <f>VLOOKUP($B$1,'Multipliers and Adjustments'!$A$70:$I$86,TRUNC(COLUMN(AG$2)/5)+2,FALSE)*SUMIFS('EPA US Data'!$I:$I,'EPA US Data'!$D:$D,'Country Selector'!$A$2,'EPA US Data'!$J:$J,$B$1,'EPA US Data'!$C:$C,AG$2,'EPA US Data'!$G:$G,"&gt;="&amp;$A50,'EPA US Data'!$G:$G,"&lt;"&amp;$B50)*unit_conv*'State Downscaling Multipliers'!$B$18</f>
        <v>0</v>
      </c>
      <c r="AH50" s="2">
        <f t="shared" ref="AH50:AK50" si="341">AG50+($AL50-$AG50)/5</f>
        <v>0</v>
      </c>
      <c r="AI50" s="2">
        <f t="shared" si="341"/>
        <v>0</v>
      </c>
      <c r="AJ50" s="2">
        <f t="shared" si="341"/>
        <v>0</v>
      </c>
      <c r="AK50" s="2">
        <f t="shared" si="341"/>
        <v>0</v>
      </c>
      <c r="AL50" s="105">
        <f>VLOOKUP($B$1,'Multipliers and Adjustments'!$A$70:$I$86,TRUNC(COLUMN(AL$2)/5)+2,FALSE)*SUMIFS('EPA US Data'!$I:$I,'EPA US Data'!$D:$D,'Country Selector'!$A$2,'EPA US Data'!$J:$J,$B$1,'EPA US Data'!$C:$C,AL$2,'EPA US Data'!$G:$G,"&gt;="&amp;$A50,'EPA US Data'!$G:$G,"&lt;"&amp;$B50)*unit_conv*'State Downscaling Multipliers'!$B$18</f>
        <v>0</v>
      </c>
    </row>
    <row r="51" spans="1:38" ht="15.75" customHeight="1" x14ac:dyDescent="0.25">
      <c r="A51" s="49">
        <f t="shared" si="234"/>
        <v>400</v>
      </c>
      <c r="B51" s="49">
        <f t="shared" si="299"/>
        <v>450</v>
      </c>
      <c r="C51" s="105">
        <f>VLOOKUP($B$1,'Multipliers and Adjustments'!$A$70:$I$86,TRUNC(COLUMN(C$2)/5)+2,FALSE)*SUMIFS('EPA US Data'!$I:$I,'EPA US Data'!$D:$D,'Country Selector'!$A$2,'EPA US Data'!$J:$J,$B$1,'EPA US Data'!$C:$C,C$2,'EPA US Data'!$G:$G,"&gt;="&amp;$A51,'EPA US Data'!$G:$G,"&lt;"&amp;$B51)*unit_conv*'State Downscaling Multipliers'!$B$18</f>
        <v>0</v>
      </c>
      <c r="D51" s="2">
        <f t="shared" ref="D51:G51" si="342">C51+($H51-$C51)/5</f>
        <v>0</v>
      </c>
      <c r="E51" s="2">
        <f t="shared" si="342"/>
        <v>0</v>
      </c>
      <c r="F51" s="2">
        <f t="shared" si="342"/>
        <v>0</v>
      </c>
      <c r="G51" s="2">
        <f t="shared" si="342"/>
        <v>0</v>
      </c>
      <c r="H51" s="105">
        <f>VLOOKUP($B$1,'Multipliers and Adjustments'!$A$70:$I$86,TRUNC(COLUMN(H$2)/5)+2,FALSE)*SUMIFS('EPA US Data'!$I:$I,'EPA US Data'!$D:$D,'Country Selector'!$A$2,'EPA US Data'!$J:$J,$B$1,'EPA US Data'!$C:$C,H$2,'EPA US Data'!$G:$G,"&gt;="&amp;$A51,'EPA US Data'!$G:$G,"&lt;"&amp;$B51)*unit_conv*'State Downscaling Multipliers'!$B$18</f>
        <v>0</v>
      </c>
      <c r="I51" s="2">
        <f t="shared" ref="I51:L51" si="343">H51+($M51-$H51)/5</f>
        <v>0</v>
      </c>
      <c r="J51" s="2">
        <f t="shared" si="343"/>
        <v>0</v>
      </c>
      <c r="K51" s="2">
        <f t="shared" si="343"/>
        <v>0</v>
      </c>
      <c r="L51" s="2">
        <f t="shared" si="343"/>
        <v>0</v>
      </c>
      <c r="M51" s="105">
        <f>VLOOKUP($B$1,'Multipliers and Adjustments'!$A$70:$I$86,TRUNC(COLUMN(M$2)/5)+2,FALSE)*SUMIFS('EPA US Data'!$I:$I,'EPA US Data'!$D:$D,'Country Selector'!$A$2,'EPA US Data'!$J:$J,$B$1,'EPA US Data'!$C:$C,M$2,'EPA US Data'!$G:$G,"&gt;="&amp;$A51,'EPA US Data'!$G:$G,"&lt;"&amp;$B51)*unit_conv*'State Downscaling Multipliers'!$B$18</f>
        <v>0</v>
      </c>
      <c r="N51" s="2">
        <f t="shared" ref="N51:Q51" si="344">M51+($R51-$M51)/5</f>
        <v>2535335101.8874955</v>
      </c>
      <c r="O51" s="2">
        <f t="shared" si="344"/>
        <v>5070670203.774991</v>
      </c>
      <c r="P51" s="2">
        <f t="shared" si="344"/>
        <v>7606005305.662487</v>
      </c>
      <c r="Q51" s="2">
        <f t="shared" si="344"/>
        <v>10141340407.549982</v>
      </c>
      <c r="R51" s="105">
        <f>VLOOKUP($B$1,'Multipliers and Adjustments'!$A$70:$I$86,TRUNC(COLUMN(R$2)/5)+2,FALSE)*SUMIFS('EPA US Data'!$I:$I,'EPA US Data'!$D:$D,'Country Selector'!$A$2,'EPA US Data'!$J:$J,$B$1,'EPA US Data'!$C:$C,R$2,'EPA US Data'!$G:$G,"&gt;="&amp;$A51,'EPA US Data'!$G:$G,"&lt;"&amp;$B51)*unit_conv*'State Downscaling Multipliers'!$B$18</f>
        <v>12676675509.437477</v>
      </c>
      <c r="S51" s="2">
        <f t="shared" ref="S51:V51" si="345">R51+($W51-$R51)/5</f>
        <v>10141340407.549982</v>
      </c>
      <c r="T51" s="2">
        <f t="shared" si="345"/>
        <v>7606005305.662487</v>
      </c>
      <c r="U51" s="2">
        <f t="shared" si="345"/>
        <v>5070670203.774992</v>
      </c>
      <c r="V51" s="2">
        <f t="shared" si="345"/>
        <v>2535335101.8874965</v>
      </c>
      <c r="W51" s="105">
        <f>VLOOKUP($B$1,'Multipliers and Adjustments'!$A$70:$I$86,TRUNC(COLUMN(W$2)/5)+2,FALSE)*SUMIFS('EPA US Data'!$I:$I,'EPA US Data'!$D:$D,'Country Selector'!$A$2,'EPA US Data'!$J:$J,$B$1,'EPA US Data'!$C:$C,W$2,'EPA US Data'!$G:$G,"&gt;="&amp;$A51,'EPA US Data'!$G:$G,"&lt;"&amp;$B51)*unit_conv*'State Downscaling Multipliers'!$B$18</f>
        <v>0</v>
      </c>
      <c r="X51" s="2">
        <f t="shared" ref="X51:AA51" si="346">W51+($AB51-$W51)/5</f>
        <v>0</v>
      </c>
      <c r="Y51" s="2">
        <f t="shared" si="346"/>
        <v>0</v>
      </c>
      <c r="Z51" s="2">
        <f t="shared" si="346"/>
        <v>0</v>
      </c>
      <c r="AA51" s="2">
        <f t="shared" si="346"/>
        <v>0</v>
      </c>
      <c r="AB51" s="105">
        <f>VLOOKUP($B$1,'Multipliers and Adjustments'!$A$70:$I$86,TRUNC(COLUMN(AB$2)/5)+2,FALSE)*SUMIFS('EPA US Data'!$I:$I,'EPA US Data'!$D:$D,'Country Selector'!$A$2,'EPA US Data'!$J:$J,$B$1,'EPA US Data'!$C:$C,AB$2,'EPA US Data'!$G:$G,"&gt;="&amp;$A51,'EPA US Data'!$G:$G,"&lt;"&amp;$B51)*unit_conv*'State Downscaling Multipliers'!$B$18</f>
        <v>0</v>
      </c>
      <c r="AC51" s="2">
        <f t="shared" ref="AC51:AF51" si="347">AB51+($AG51-$AB51)/5</f>
        <v>0</v>
      </c>
      <c r="AD51" s="2">
        <f t="shared" si="347"/>
        <v>0</v>
      </c>
      <c r="AE51" s="2">
        <f t="shared" si="347"/>
        <v>0</v>
      </c>
      <c r="AF51" s="2">
        <f t="shared" si="347"/>
        <v>0</v>
      </c>
      <c r="AG51" s="105">
        <f>VLOOKUP($B$1,'Multipliers and Adjustments'!$A$70:$I$86,TRUNC(COLUMN(AG$2)/5)+2,FALSE)*SUMIFS('EPA US Data'!$I:$I,'EPA US Data'!$D:$D,'Country Selector'!$A$2,'EPA US Data'!$J:$J,$B$1,'EPA US Data'!$C:$C,AG$2,'EPA US Data'!$G:$G,"&gt;="&amp;$A51,'EPA US Data'!$G:$G,"&lt;"&amp;$B51)*unit_conv*'State Downscaling Multipliers'!$B$18</f>
        <v>0</v>
      </c>
      <c r="AH51" s="2">
        <f t="shared" ref="AH51:AK51" si="348">AG51+($AL51-$AG51)/5</f>
        <v>0</v>
      </c>
      <c r="AI51" s="2">
        <f t="shared" si="348"/>
        <v>0</v>
      </c>
      <c r="AJ51" s="2">
        <f t="shared" si="348"/>
        <v>0</v>
      </c>
      <c r="AK51" s="2">
        <f t="shared" si="348"/>
        <v>0</v>
      </c>
      <c r="AL51" s="105">
        <f>VLOOKUP($B$1,'Multipliers and Adjustments'!$A$70:$I$86,TRUNC(COLUMN(AL$2)/5)+2,FALSE)*SUMIFS('EPA US Data'!$I:$I,'EPA US Data'!$D:$D,'Country Selector'!$A$2,'EPA US Data'!$J:$J,$B$1,'EPA US Data'!$C:$C,AL$2,'EPA US Data'!$G:$G,"&gt;="&amp;$A51,'EPA US Data'!$G:$G,"&lt;"&amp;$B51)*unit_conv*'State Downscaling Multipliers'!$B$18</f>
        <v>0</v>
      </c>
    </row>
    <row r="52" spans="1:38" ht="15.75" customHeight="1" x14ac:dyDescent="0.25">
      <c r="A52" s="49">
        <f t="shared" si="234"/>
        <v>450</v>
      </c>
      <c r="B52" s="49">
        <f t="shared" si="299"/>
        <v>500</v>
      </c>
      <c r="C52" s="105">
        <f>VLOOKUP($B$1,'Multipliers and Adjustments'!$A$70:$I$86,TRUNC(COLUMN(C$2)/5)+2,FALSE)*SUMIFS('EPA US Data'!$I:$I,'EPA US Data'!$D:$D,'Country Selector'!$A$2,'EPA US Data'!$J:$J,$B$1,'EPA US Data'!$C:$C,C$2,'EPA US Data'!$G:$G,"&gt;="&amp;$A52,'EPA US Data'!$G:$G,"&lt;"&amp;$B52)*unit_conv*'State Downscaling Multipliers'!$B$18</f>
        <v>0</v>
      </c>
      <c r="D52" s="2">
        <f t="shared" ref="D52:G52" si="349">C52+($H52-$C52)/5</f>
        <v>0</v>
      </c>
      <c r="E52" s="2">
        <f t="shared" si="349"/>
        <v>0</v>
      </c>
      <c r="F52" s="2">
        <f t="shared" si="349"/>
        <v>0</v>
      </c>
      <c r="G52" s="2">
        <f t="shared" si="349"/>
        <v>0</v>
      </c>
      <c r="H52" s="105">
        <f>VLOOKUP($B$1,'Multipliers and Adjustments'!$A$70:$I$86,TRUNC(COLUMN(H$2)/5)+2,FALSE)*SUMIFS('EPA US Data'!$I:$I,'EPA US Data'!$D:$D,'Country Selector'!$A$2,'EPA US Data'!$J:$J,$B$1,'EPA US Data'!$C:$C,H$2,'EPA US Data'!$G:$G,"&gt;="&amp;$A52,'EPA US Data'!$G:$G,"&lt;"&amp;$B52)*unit_conv*'State Downscaling Multipliers'!$B$18</f>
        <v>0</v>
      </c>
      <c r="I52" s="2">
        <f t="shared" ref="I52:L52" si="350">H52+($M52-$H52)/5</f>
        <v>0</v>
      </c>
      <c r="J52" s="2">
        <f t="shared" si="350"/>
        <v>0</v>
      </c>
      <c r="K52" s="2">
        <f t="shared" si="350"/>
        <v>0</v>
      </c>
      <c r="L52" s="2">
        <f t="shared" si="350"/>
        <v>0</v>
      </c>
      <c r="M52" s="105">
        <f>VLOOKUP($B$1,'Multipliers and Adjustments'!$A$70:$I$86,TRUNC(COLUMN(M$2)/5)+2,FALSE)*SUMIFS('EPA US Data'!$I:$I,'EPA US Data'!$D:$D,'Country Selector'!$A$2,'EPA US Data'!$J:$J,$B$1,'EPA US Data'!$C:$C,M$2,'EPA US Data'!$G:$G,"&gt;="&amp;$A52,'EPA US Data'!$G:$G,"&lt;"&amp;$B52)*unit_conv*'State Downscaling Multipliers'!$B$18</f>
        <v>0</v>
      </c>
      <c r="N52" s="2">
        <f t="shared" ref="N52:Q52" si="351">M52+($R52-$M52)/5</f>
        <v>0</v>
      </c>
      <c r="O52" s="2">
        <f t="shared" si="351"/>
        <v>0</v>
      </c>
      <c r="P52" s="2">
        <f t="shared" si="351"/>
        <v>0</v>
      </c>
      <c r="Q52" s="2">
        <f t="shared" si="351"/>
        <v>0</v>
      </c>
      <c r="R52" s="105">
        <f>VLOOKUP($B$1,'Multipliers and Adjustments'!$A$70:$I$86,TRUNC(COLUMN(R$2)/5)+2,FALSE)*SUMIFS('EPA US Data'!$I:$I,'EPA US Data'!$D:$D,'Country Selector'!$A$2,'EPA US Data'!$J:$J,$B$1,'EPA US Data'!$C:$C,R$2,'EPA US Data'!$G:$G,"&gt;="&amp;$A52,'EPA US Data'!$G:$G,"&lt;"&amp;$B52)*unit_conv*'State Downscaling Multipliers'!$B$18</f>
        <v>0</v>
      </c>
      <c r="S52" s="2">
        <f t="shared" ref="S52:V52" si="352">R52+($W52-$R52)/5</f>
        <v>0</v>
      </c>
      <c r="T52" s="2">
        <f t="shared" si="352"/>
        <v>0</v>
      </c>
      <c r="U52" s="2">
        <f t="shared" si="352"/>
        <v>0</v>
      </c>
      <c r="V52" s="2">
        <f t="shared" si="352"/>
        <v>0</v>
      </c>
      <c r="W52" s="105">
        <f>VLOOKUP($B$1,'Multipliers and Adjustments'!$A$70:$I$86,TRUNC(COLUMN(W$2)/5)+2,FALSE)*SUMIFS('EPA US Data'!$I:$I,'EPA US Data'!$D:$D,'Country Selector'!$A$2,'EPA US Data'!$J:$J,$B$1,'EPA US Data'!$C:$C,W$2,'EPA US Data'!$G:$G,"&gt;="&amp;$A52,'EPA US Data'!$G:$G,"&lt;"&amp;$B52)*unit_conv*'State Downscaling Multipliers'!$B$18</f>
        <v>0</v>
      </c>
      <c r="X52" s="2">
        <f t="shared" ref="X52:AA52" si="353">W52+($AB52-$W52)/5</f>
        <v>0</v>
      </c>
      <c r="Y52" s="2">
        <f t="shared" si="353"/>
        <v>0</v>
      </c>
      <c r="Z52" s="2">
        <f t="shared" si="353"/>
        <v>0</v>
      </c>
      <c r="AA52" s="2">
        <f t="shared" si="353"/>
        <v>0</v>
      </c>
      <c r="AB52" s="105">
        <f>VLOOKUP($B$1,'Multipliers and Adjustments'!$A$70:$I$86,TRUNC(COLUMN(AB$2)/5)+2,FALSE)*SUMIFS('EPA US Data'!$I:$I,'EPA US Data'!$D:$D,'Country Selector'!$A$2,'EPA US Data'!$J:$J,$B$1,'EPA US Data'!$C:$C,AB$2,'EPA US Data'!$G:$G,"&gt;="&amp;$A52,'EPA US Data'!$G:$G,"&lt;"&amp;$B52)*unit_conv*'State Downscaling Multipliers'!$B$18</f>
        <v>0</v>
      </c>
      <c r="AC52" s="2">
        <f t="shared" ref="AC52:AF52" si="354">AB52+($AG52-$AB52)/5</f>
        <v>0</v>
      </c>
      <c r="AD52" s="2">
        <f t="shared" si="354"/>
        <v>0</v>
      </c>
      <c r="AE52" s="2">
        <f t="shared" si="354"/>
        <v>0</v>
      </c>
      <c r="AF52" s="2">
        <f t="shared" si="354"/>
        <v>0</v>
      </c>
      <c r="AG52" s="105">
        <f>VLOOKUP($B$1,'Multipliers and Adjustments'!$A$70:$I$86,TRUNC(COLUMN(AG$2)/5)+2,FALSE)*SUMIFS('EPA US Data'!$I:$I,'EPA US Data'!$D:$D,'Country Selector'!$A$2,'EPA US Data'!$J:$J,$B$1,'EPA US Data'!$C:$C,AG$2,'EPA US Data'!$G:$G,"&gt;="&amp;$A52,'EPA US Data'!$G:$G,"&lt;"&amp;$B52)*unit_conv*'State Downscaling Multipliers'!$B$18</f>
        <v>0</v>
      </c>
      <c r="AH52" s="2">
        <f t="shared" ref="AH52:AK52" si="355">AG52+($AL52-$AG52)/5</f>
        <v>0</v>
      </c>
      <c r="AI52" s="2">
        <f t="shared" si="355"/>
        <v>0</v>
      </c>
      <c r="AJ52" s="2">
        <f t="shared" si="355"/>
        <v>0</v>
      </c>
      <c r="AK52" s="2">
        <f t="shared" si="355"/>
        <v>0</v>
      </c>
      <c r="AL52" s="105">
        <f>VLOOKUP($B$1,'Multipliers and Adjustments'!$A$70:$I$86,TRUNC(COLUMN(AL$2)/5)+2,FALSE)*SUMIFS('EPA US Data'!$I:$I,'EPA US Data'!$D:$D,'Country Selector'!$A$2,'EPA US Data'!$J:$J,$B$1,'EPA US Data'!$C:$C,AL$2,'EPA US Data'!$G:$G,"&gt;="&amp;$A52,'EPA US Data'!$G:$G,"&lt;"&amp;$B52)*unit_conv*'State Downscaling Multipliers'!$B$18</f>
        <v>0</v>
      </c>
    </row>
    <row r="53" spans="1:38" ht="15.75" customHeight="1" x14ac:dyDescent="0.25">
      <c r="A53" s="49">
        <f t="shared" si="234"/>
        <v>500</v>
      </c>
      <c r="B53" s="49">
        <f t="shared" si="299"/>
        <v>550</v>
      </c>
      <c r="C53" s="105">
        <f>VLOOKUP($B$1,'Multipliers and Adjustments'!$A$70:$I$86,TRUNC(COLUMN(C$2)/5)+2,FALSE)*SUMIFS('EPA US Data'!$I:$I,'EPA US Data'!$D:$D,'Country Selector'!$A$2,'EPA US Data'!$J:$J,$B$1,'EPA US Data'!$C:$C,C$2,'EPA US Data'!$G:$G,"&gt;="&amp;$A53,'EPA US Data'!$G:$G,"&lt;"&amp;$B53)*unit_conv*'State Downscaling Multipliers'!$B$18</f>
        <v>0</v>
      </c>
      <c r="D53" s="2">
        <f t="shared" ref="D53:G53" si="356">C53+($H53-$C53)/5</f>
        <v>0</v>
      </c>
      <c r="E53" s="2">
        <f t="shared" si="356"/>
        <v>0</v>
      </c>
      <c r="F53" s="2">
        <f t="shared" si="356"/>
        <v>0</v>
      </c>
      <c r="G53" s="2">
        <f t="shared" si="356"/>
        <v>0</v>
      </c>
      <c r="H53" s="105">
        <f>VLOOKUP($B$1,'Multipliers and Adjustments'!$A$70:$I$86,TRUNC(COLUMN(H$2)/5)+2,FALSE)*SUMIFS('EPA US Data'!$I:$I,'EPA US Data'!$D:$D,'Country Selector'!$A$2,'EPA US Data'!$J:$J,$B$1,'EPA US Data'!$C:$C,H$2,'EPA US Data'!$G:$G,"&gt;="&amp;$A53,'EPA US Data'!$G:$G,"&lt;"&amp;$B53)*unit_conv*'State Downscaling Multipliers'!$B$18</f>
        <v>0</v>
      </c>
      <c r="I53" s="2">
        <f t="shared" ref="I53:L53" si="357">H53+($M53-$H53)/5</f>
        <v>0</v>
      </c>
      <c r="J53" s="2">
        <f t="shared" si="357"/>
        <v>0</v>
      </c>
      <c r="K53" s="2">
        <f t="shared" si="357"/>
        <v>0</v>
      </c>
      <c r="L53" s="2">
        <f t="shared" si="357"/>
        <v>0</v>
      </c>
      <c r="M53" s="105">
        <f>VLOOKUP($B$1,'Multipliers and Adjustments'!$A$70:$I$86,TRUNC(COLUMN(M$2)/5)+2,FALSE)*SUMIFS('EPA US Data'!$I:$I,'EPA US Data'!$D:$D,'Country Selector'!$A$2,'EPA US Data'!$J:$J,$B$1,'EPA US Data'!$C:$C,M$2,'EPA US Data'!$G:$G,"&gt;="&amp;$A53,'EPA US Data'!$G:$G,"&lt;"&amp;$B53)*unit_conv*'State Downscaling Multipliers'!$B$18</f>
        <v>0</v>
      </c>
      <c r="N53" s="2">
        <f t="shared" ref="N53:Q53" si="358">M53+($R53-$M53)/5</f>
        <v>0</v>
      </c>
      <c r="O53" s="2">
        <f t="shared" si="358"/>
        <v>0</v>
      </c>
      <c r="P53" s="2">
        <f t="shared" si="358"/>
        <v>0</v>
      </c>
      <c r="Q53" s="2">
        <f t="shared" si="358"/>
        <v>0</v>
      </c>
      <c r="R53" s="105">
        <f>VLOOKUP($B$1,'Multipliers and Adjustments'!$A$70:$I$86,TRUNC(COLUMN(R$2)/5)+2,FALSE)*SUMIFS('EPA US Data'!$I:$I,'EPA US Data'!$D:$D,'Country Selector'!$A$2,'EPA US Data'!$J:$J,$B$1,'EPA US Data'!$C:$C,R$2,'EPA US Data'!$G:$G,"&gt;="&amp;$A53,'EPA US Data'!$G:$G,"&lt;"&amp;$B53)*unit_conv*'State Downscaling Multipliers'!$B$18</f>
        <v>0</v>
      </c>
      <c r="S53" s="2">
        <f t="shared" ref="S53:V53" si="359">R53+($W53-$R53)/5</f>
        <v>0</v>
      </c>
      <c r="T53" s="2">
        <f t="shared" si="359"/>
        <v>0</v>
      </c>
      <c r="U53" s="2">
        <f t="shared" si="359"/>
        <v>0</v>
      </c>
      <c r="V53" s="2">
        <f t="shared" si="359"/>
        <v>0</v>
      </c>
      <c r="W53" s="105">
        <f>VLOOKUP($B$1,'Multipliers and Adjustments'!$A$70:$I$86,TRUNC(COLUMN(W$2)/5)+2,FALSE)*SUMIFS('EPA US Data'!$I:$I,'EPA US Data'!$D:$D,'Country Selector'!$A$2,'EPA US Data'!$J:$J,$B$1,'EPA US Data'!$C:$C,W$2,'EPA US Data'!$G:$G,"&gt;="&amp;$A53,'EPA US Data'!$G:$G,"&lt;"&amp;$B53)*unit_conv*'State Downscaling Multipliers'!$B$18</f>
        <v>0</v>
      </c>
      <c r="X53" s="2">
        <f t="shared" ref="X53:AA53" si="360">W53+($AB53-$W53)/5</f>
        <v>0</v>
      </c>
      <c r="Y53" s="2">
        <f t="shared" si="360"/>
        <v>0</v>
      </c>
      <c r="Z53" s="2">
        <f t="shared" si="360"/>
        <v>0</v>
      </c>
      <c r="AA53" s="2">
        <f t="shared" si="360"/>
        <v>0</v>
      </c>
      <c r="AB53" s="105">
        <f>VLOOKUP($B$1,'Multipliers and Adjustments'!$A$70:$I$86,TRUNC(COLUMN(AB$2)/5)+2,FALSE)*SUMIFS('EPA US Data'!$I:$I,'EPA US Data'!$D:$D,'Country Selector'!$A$2,'EPA US Data'!$J:$J,$B$1,'EPA US Data'!$C:$C,AB$2,'EPA US Data'!$G:$G,"&gt;="&amp;$A53,'EPA US Data'!$G:$G,"&lt;"&amp;$B53)*unit_conv*'State Downscaling Multipliers'!$B$18</f>
        <v>0</v>
      </c>
      <c r="AC53" s="2">
        <f t="shared" ref="AC53:AF53" si="361">AB53+($AG53-$AB53)/5</f>
        <v>0</v>
      </c>
      <c r="AD53" s="2">
        <f t="shared" si="361"/>
        <v>0</v>
      </c>
      <c r="AE53" s="2">
        <f t="shared" si="361"/>
        <v>0</v>
      </c>
      <c r="AF53" s="2">
        <f t="shared" si="361"/>
        <v>0</v>
      </c>
      <c r="AG53" s="105">
        <f>VLOOKUP($B$1,'Multipliers and Adjustments'!$A$70:$I$86,TRUNC(COLUMN(AG$2)/5)+2,FALSE)*SUMIFS('EPA US Data'!$I:$I,'EPA US Data'!$D:$D,'Country Selector'!$A$2,'EPA US Data'!$J:$J,$B$1,'EPA US Data'!$C:$C,AG$2,'EPA US Data'!$G:$G,"&gt;="&amp;$A53,'EPA US Data'!$G:$G,"&lt;"&amp;$B53)*unit_conv*'State Downscaling Multipliers'!$B$18</f>
        <v>0</v>
      </c>
      <c r="AH53" s="2">
        <f t="shared" ref="AH53:AK53" si="362">AG53+($AL53-$AG53)/5</f>
        <v>0</v>
      </c>
      <c r="AI53" s="2">
        <f t="shared" si="362"/>
        <v>0</v>
      </c>
      <c r="AJ53" s="2">
        <f t="shared" si="362"/>
        <v>0</v>
      </c>
      <c r="AK53" s="2">
        <f t="shared" si="362"/>
        <v>0</v>
      </c>
      <c r="AL53" s="105">
        <f>VLOOKUP($B$1,'Multipliers and Adjustments'!$A$70:$I$86,TRUNC(COLUMN(AL$2)/5)+2,FALSE)*SUMIFS('EPA US Data'!$I:$I,'EPA US Data'!$D:$D,'Country Selector'!$A$2,'EPA US Data'!$J:$J,$B$1,'EPA US Data'!$C:$C,AL$2,'EPA US Data'!$G:$G,"&gt;="&amp;$A53,'EPA US Data'!$G:$G,"&lt;"&amp;$B53)*unit_conv*'State Downscaling Multipliers'!$B$18</f>
        <v>0</v>
      </c>
    </row>
    <row r="54" spans="1:38" ht="15.75" customHeight="1" x14ac:dyDescent="0.25">
      <c r="A54" s="49">
        <f t="shared" si="234"/>
        <v>550</v>
      </c>
      <c r="B54" s="49">
        <f t="shared" si="299"/>
        <v>600</v>
      </c>
      <c r="C54" s="105">
        <f>VLOOKUP($B$1,'Multipliers and Adjustments'!$A$70:$I$86,TRUNC(COLUMN(C$2)/5)+2,FALSE)*SUMIFS('EPA US Data'!$I:$I,'EPA US Data'!$D:$D,'Country Selector'!$A$2,'EPA US Data'!$J:$J,$B$1,'EPA US Data'!$C:$C,C$2,'EPA US Data'!$G:$G,"&gt;="&amp;$A54,'EPA US Data'!$G:$G,"&lt;"&amp;$B54)*unit_conv*'State Downscaling Multipliers'!$B$18</f>
        <v>0</v>
      </c>
      <c r="D54" s="2">
        <f t="shared" ref="D54:G54" si="363">C54+($H54-$C54)/5</f>
        <v>0</v>
      </c>
      <c r="E54" s="2">
        <f t="shared" si="363"/>
        <v>0</v>
      </c>
      <c r="F54" s="2">
        <f t="shared" si="363"/>
        <v>0</v>
      </c>
      <c r="G54" s="2">
        <f t="shared" si="363"/>
        <v>0</v>
      </c>
      <c r="H54" s="105">
        <f>VLOOKUP($B$1,'Multipliers and Adjustments'!$A$70:$I$86,TRUNC(COLUMN(H$2)/5)+2,FALSE)*SUMIFS('EPA US Data'!$I:$I,'EPA US Data'!$D:$D,'Country Selector'!$A$2,'EPA US Data'!$J:$J,$B$1,'EPA US Data'!$C:$C,H$2,'EPA US Data'!$G:$G,"&gt;="&amp;$A54,'EPA US Data'!$G:$G,"&lt;"&amp;$B54)*unit_conv*'State Downscaling Multipliers'!$B$18</f>
        <v>0</v>
      </c>
      <c r="I54" s="2">
        <f t="shared" ref="I54:L54" si="364">H54+($M54-$H54)/5</f>
        <v>0</v>
      </c>
      <c r="J54" s="2">
        <f t="shared" si="364"/>
        <v>0</v>
      </c>
      <c r="K54" s="2">
        <f t="shared" si="364"/>
        <v>0</v>
      </c>
      <c r="L54" s="2">
        <f t="shared" si="364"/>
        <v>0</v>
      </c>
      <c r="M54" s="105">
        <f>VLOOKUP($B$1,'Multipliers and Adjustments'!$A$70:$I$86,TRUNC(COLUMN(M$2)/5)+2,FALSE)*SUMIFS('EPA US Data'!$I:$I,'EPA US Data'!$D:$D,'Country Selector'!$A$2,'EPA US Data'!$J:$J,$B$1,'EPA US Data'!$C:$C,M$2,'EPA US Data'!$G:$G,"&gt;="&amp;$A54,'EPA US Data'!$G:$G,"&lt;"&amp;$B54)*unit_conv*'State Downscaling Multipliers'!$B$18</f>
        <v>0</v>
      </c>
      <c r="N54" s="2">
        <f t="shared" ref="N54:Q54" si="365">M54+($R54-$M54)/5</f>
        <v>0</v>
      </c>
      <c r="O54" s="2">
        <f t="shared" si="365"/>
        <v>0</v>
      </c>
      <c r="P54" s="2">
        <f t="shared" si="365"/>
        <v>0</v>
      </c>
      <c r="Q54" s="2">
        <f t="shared" si="365"/>
        <v>0</v>
      </c>
      <c r="R54" s="105">
        <f>VLOOKUP($B$1,'Multipliers and Adjustments'!$A$70:$I$86,TRUNC(COLUMN(R$2)/5)+2,FALSE)*SUMIFS('EPA US Data'!$I:$I,'EPA US Data'!$D:$D,'Country Selector'!$A$2,'EPA US Data'!$J:$J,$B$1,'EPA US Data'!$C:$C,R$2,'EPA US Data'!$G:$G,"&gt;="&amp;$A54,'EPA US Data'!$G:$G,"&lt;"&amp;$B54)*unit_conv*'State Downscaling Multipliers'!$B$18</f>
        <v>0</v>
      </c>
      <c r="S54" s="2">
        <f t="shared" ref="S54:V54" si="366">R54+($W54-$R54)/5</f>
        <v>0</v>
      </c>
      <c r="T54" s="2">
        <f t="shared" si="366"/>
        <v>0</v>
      </c>
      <c r="U54" s="2">
        <f t="shared" si="366"/>
        <v>0</v>
      </c>
      <c r="V54" s="2">
        <f t="shared" si="366"/>
        <v>0</v>
      </c>
      <c r="W54" s="105">
        <f>VLOOKUP($B$1,'Multipliers and Adjustments'!$A$70:$I$86,TRUNC(COLUMN(W$2)/5)+2,FALSE)*SUMIFS('EPA US Data'!$I:$I,'EPA US Data'!$D:$D,'Country Selector'!$A$2,'EPA US Data'!$J:$J,$B$1,'EPA US Data'!$C:$C,W$2,'EPA US Data'!$G:$G,"&gt;="&amp;$A54,'EPA US Data'!$G:$G,"&lt;"&amp;$B54)*unit_conv*'State Downscaling Multipliers'!$B$18</f>
        <v>0</v>
      </c>
      <c r="X54" s="2">
        <f t="shared" ref="X54:AA54" si="367">W54+($AB54-$W54)/5</f>
        <v>0</v>
      </c>
      <c r="Y54" s="2">
        <f t="shared" si="367"/>
        <v>0</v>
      </c>
      <c r="Z54" s="2">
        <f t="shared" si="367"/>
        <v>0</v>
      </c>
      <c r="AA54" s="2">
        <f t="shared" si="367"/>
        <v>0</v>
      </c>
      <c r="AB54" s="105">
        <f>VLOOKUP($B$1,'Multipliers and Adjustments'!$A$70:$I$86,TRUNC(COLUMN(AB$2)/5)+2,FALSE)*SUMIFS('EPA US Data'!$I:$I,'EPA US Data'!$D:$D,'Country Selector'!$A$2,'EPA US Data'!$J:$J,$B$1,'EPA US Data'!$C:$C,AB$2,'EPA US Data'!$G:$G,"&gt;="&amp;$A54,'EPA US Data'!$G:$G,"&lt;"&amp;$B54)*unit_conv*'State Downscaling Multipliers'!$B$18</f>
        <v>0</v>
      </c>
      <c r="AC54" s="2">
        <f t="shared" ref="AC54:AF54" si="368">AB54+($AG54-$AB54)/5</f>
        <v>0</v>
      </c>
      <c r="AD54" s="2">
        <f t="shared" si="368"/>
        <v>0</v>
      </c>
      <c r="AE54" s="2">
        <f t="shared" si="368"/>
        <v>0</v>
      </c>
      <c r="AF54" s="2">
        <f t="shared" si="368"/>
        <v>0</v>
      </c>
      <c r="AG54" s="105">
        <f>VLOOKUP($B$1,'Multipliers and Adjustments'!$A$70:$I$86,TRUNC(COLUMN(AG$2)/5)+2,FALSE)*SUMIFS('EPA US Data'!$I:$I,'EPA US Data'!$D:$D,'Country Selector'!$A$2,'EPA US Data'!$J:$J,$B$1,'EPA US Data'!$C:$C,AG$2,'EPA US Data'!$G:$G,"&gt;="&amp;$A54,'EPA US Data'!$G:$G,"&lt;"&amp;$B54)*unit_conv*'State Downscaling Multipliers'!$B$18</f>
        <v>0</v>
      </c>
      <c r="AH54" s="2">
        <f t="shared" ref="AH54:AK54" si="369">AG54+($AL54-$AG54)/5</f>
        <v>0</v>
      </c>
      <c r="AI54" s="2">
        <f t="shared" si="369"/>
        <v>0</v>
      </c>
      <c r="AJ54" s="2">
        <f t="shared" si="369"/>
        <v>0</v>
      </c>
      <c r="AK54" s="2">
        <f t="shared" si="369"/>
        <v>0</v>
      </c>
      <c r="AL54" s="105">
        <f>VLOOKUP($B$1,'Multipliers and Adjustments'!$A$70:$I$86,TRUNC(COLUMN(AL$2)/5)+2,FALSE)*SUMIFS('EPA US Data'!$I:$I,'EPA US Data'!$D:$D,'Country Selector'!$A$2,'EPA US Data'!$J:$J,$B$1,'EPA US Data'!$C:$C,AL$2,'EPA US Data'!$G:$G,"&gt;="&amp;$A54,'EPA US Data'!$G:$G,"&lt;"&amp;$B54)*unit_conv*'State Downscaling Multipliers'!$B$18</f>
        <v>0</v>
      </c>
    </row>
    <row r="55" spans="1:38" ht="15.75" customHeight="1" x14ac:dyDescent="0.25">
      <c r="A55" s="49">
        <f t="shared" si="234"/>
        <v>600</v>
      </c>
      <c r="B55" s="49">
        <f t="shared" si="299"/>
        <v>650</v>
      </c>
      <c r="C55" s="105">
        <f>VLOOKUP($B$1,'Multipliers and Adjustments'!$A$70:$I$86,TRUNC(COLUMN(C$2)/5)+2,FALSE)*SUMIFS('EPA US Data'!$I:$I,'EPA US Data'!$D:$D,'Country Selector'!$A$2,'EPA US Data'!$J:$J,$B$1,'EPA US Data'!$C:$C,C$2,'EPA US Data'!$G:$G,"&gt;="&amp;$A55,'EPA US Data'!$G:$G,"&lt;"&amp;$B55)*unit_conv*'State Downscaling Multipliers'!$B$18</f>
        <v>0</v>
      </c>
      <c r="D55" s="2">
        <f t="shared" ref="D55:G55" si="370">C55+($H55-$C55)/5</f>
        <v>0</v>
      </c>
      <c r="E55" s="2">
        <f t="shared" si="370"/>
        <v>0</v>
      </c>
      <c r="F55" s="2">
        <f t="shared" si="370"/>
        <v>0</v>
      </c>
      <c r="G55" s="2">
        <f t="shared" si="370"/>
        <v>0</v>
      </c>
      <c r="H55" s="105">
        <f>VLOOKUP($B$1,'Multipliers and Adjustments'!$A$70:$I$86,TRUNC(COLUMN(H$2)/5)+2,FALSE)*SUMIFS('EPA US Data'!$I:$I,'EPA US Data'!$D:$D,'Country Selector'!$A$2,'EPA US Data'!$J:$J,$B$1,'EPA US Data'!$C:$C,H$2,'EPA US Data'!$G:$G,"&gt;="&amp;$A55,'EPA US Data'!$G:$G,"&lt;"&amp;$B55)*unit_conv*'State Downscaling Multipliers'!$B$18</f>
        <v>0</v>
      </c>
      <c r="I55" s="2">
        <f t="shared" ref="I55:L55" si="371">H55+($M55-$H55)/5</f>
        <v>0</v>
      </c>
      <c r="J55" s="2">
        <f t="shared" si="371"/>
        <v>0</v>
      </c>
      <c r="K55" s="2">
        <f t="shared" si="371"/>
        <v>0</v>
      </c>
      <c r="L55" s="2">
        <f t="shared" si="371"/>
        <v>0</v>
      </c>
      <c r="M55" s="105">
        <f>VLOOKUP($B$1,'Multipliers and Adjustments'!$A$70:$I$86,TRUNC(COLUMN(M$2)/5)+2,FALSE)*SUMIFS('EPA US Data'!$I:$I,'EPA US Data'!$D:$D,'Country Selector'!$A$2,'EPA US Data'!$J:$J,$B$1,'EPA US Data'!$C:$C,M$2,'EPA US Data'!$G:$G,"&gt;="&amp;$A55,'EPA US Data'!$G:$G,"&lt;"&amp;$B55)*unit_conv*'State Downscaling Multipliers'!$B$18</f>
        <v>0</v>
      </c>
      <c r="N55" s="2">
        <f t="shared" ref="N55:Q55" si="372">M55+($R55-$M55)/5</f>
        <v>0</v>
      </c>
      <c r="O55" s="2">
        <f t="shared" si="372"/>
        <v>0</v>
      </c>
      <c r="P55" s="2">
        <f t="shared" si="372"/>
        <v>0</v>
      </c>
      <c r="Q55" s="2">
        <f t="shared" si="372"/>
        <v>0</v>
      </c>
      <c r="R55" s="105">
        <f>VLOOKUP($B$1,'Multipliers and Adjustments'!$A$70:$I$86,TRUNC(COLUMN(R$2)/5)+2,FALSE)*SUMIFS('EPA US Data'!$I:$I,'EPA US Data'!$D:$D,'Country Selector'!$A$2,'EPA US Data'!$J:$J,$B$1,'EPA US Data'!$C:$C,R$2,'EPA US Data'!$G:$G,"&gt;="&amp;$A55,'EPA US Data'!$G:$G,"&lt;"&amp;$B55)*unit_conv*'State Downscaling Multipliers'!$B$18</f>
        <v>0</v>
      </c>
      <c r="S55" s="2">
        <f t="shared" ref="S55:V55" si="373">R55+($W55-$R55)/5</f>
        <v>0</v>
      </c>
      <c r="T55" s="2">
        <f t="shared" si="373"/>
        <v>0</v>
      </c>
      <c r="U55" s="2">
        <f t="shared" si="373"/>
        <v>0</v>
      </c>
      <c r="V55" s="2">
        <f t="shared" si="373"/>
        <v>0</v>
      </c>
      <c r="W55" s="105">
        <f>VLOOKUP($B$1,'Multipliers and Adjustments'!$A$70:$I$86,TRUNC(COLUMN(W$2)/5)+2,FALSE)*SUMIFS('EPA US Data'!$I:$I,'EPA US Data'!$D:$D,'Country Selector'!$A$2,'EPA US Data'!$J:$J,$B$1,'EPA US Data'!$C:$C,W$2,'EPA US Data'!$G:$G,"&gt;="&amp;$A55,'EPA US Data'!$G:$G,"&lt;"&amp;$B55)*unit_conv*'State Downscaling Multipliers'!$B$18</f>
        <v>0</v>
      </c>
      <c r="X55" s="2">
        <f t="shared" ref="X55:AA55" si="374">W55+($AB55-$W55)/5</f>
        <v>0</v>
      </c>
      <c r="Y55" s="2">
        <f t="shared" si="374"/>
        <v>0</v>
      </c>
      <c r="Z55" s="2">
        <f t="shared" si="374"/>
        <v>0</v>
      </c>
      <c r="AA55" s="2">
        <f t="shared" si="374"/>
        <v>0</v>
      </c>
      <c r="AB55" s="105">
        <f>VLOOKUP($B$1,'Multipliers and Adjustments'!$A$70:$I$86,TRUNC(COLUMN(AB$2)/5)+2,FALSE)*SUMIFS('EPA US Data'!$I:$I,'EPA US Data'!$D:$D,'Country Selector'!$A$2,'EPA US Data'!$J:$J,$B$1,'EPA US Data'!$C:$C,AB$2,'EPA US Data'!$G:$G,"&gt;="&amp;$A55,'EPA US Data'!$G:$G,"&lt;"&amp;$B55)*unit_conv*'State Downscaling Multipliers'!$B$18</f>
        <v>0</v>
      </c>
      <c r="AC55" s="2">
        <f t="shared" ref="AC55:AF55" si="375">AB55+($AG55-$AB55)/5</f>
        <v>0</v>
      </c>
      <c r="AD55" s="2">
        <f t="shared" si="375"/>
        <v>0</v>
      </c>
      <c r="AE55" s="2">
        <f t="shared" si="375"/>
        <v>0</v>
      </c>
      <c r="AF55" s="2">
        <f t="shared" si="375"/>
        <v>0</v>
      </c>
      <c r="AG55" s="105">
        <f>VLOOKUP($B$1,'Multipliers and Adjustments'!$A$70:$I$86,TRUNC(COLUMN(AG$2)/5)+2,FALSE)*SUMIFS('EPA US Data'!$I:$I,'EPA US Data'!$D:$D,'Country Selector'!$A$2,'EPA US Data'!$J:$J,$B$1,'EPA US Data'!$C:$C,AG$2,'EPA US Data'!$G:$G,"&gt;="&amp;$A55,'EPA US Data'!$G:$G,"&lt;"&amp;$B55)*unit_conv*'State Downscaling Multipliers'!$B$18</f>
        <v>0</v>
      </c>
      <c r="AH55" s="2">
        <f t="shared" ref="AH55:AK55" si="376">AG55+($AL55-$AG55)/5</f>
        <v>0</v>
      </c>
      <c r="AI55" s="2">
        <f t="shared" si="376"/>
        <v>0</v>
      </c>
      <c r="AJ55" s="2">
        <f t="shared" si="376"/>
        <v>0</v>
      </c>
      <c r="AK55" s="2">
        <f t="shared" si="376"/>
        <v>0</v>
      </c>
      <c r="AL55" s="105">
        <f>VLOOKUP($B$1,'Multipliers and Adjustments'!$A$70:$I$86,TRUNC(COLUMN(AL$2)/5)+2,FALSE)*SUMIFS('EPA US Data'!$I:$I,'EPA US Data'!$D:$D,'Country Selector'!$A$2,'EPA US Data'!$J:$J,$B$1,'EPA US Data'!$C:$C,AL$2,'EPA US Data'!$G:$G,"&gt;="&amp;$A55,'EPA US Data'!$G:$G,"&lt;"&amp;$B55)*unit_conv*'State Downscaling Multipliers'!$B$18</f>
        <v>0</v>
      </c>
    </row>
    <row r="56" spans="1:38" ht="15.75" customHeight="1" x14ac:dyDescent="0.25">
      <c r="A56" s="49">
        <f t="shared" si="234"/>
        <v>650</v>
      </c>
      <c r="B56" s="49">
        <f t="shared" si="299"/>
        <v>700</v>
      </c>
      <c r="C56" s="105">
        <f>VLOOKUP($B$1,'Multipliers and Adjustments'!$A$70:$I$86,TRUNC(COLUMN(C$2)/5)+2,FALSE)*SUMIFS('EPA US Data'!$I:$I,'EPA US Data'!$D:$D,'Country Selector'!$A$2,'EPA US Data'!$J:$J,$B$1,'EPA US Data'!$C:$C,C$2,'EPA US Data'!$G:$G,"&gt;="&amp;$A56,'EPA US Data'!$G:$G,"&lt;"&amp;$B56)*unit_conv*'State Downscaling Multipliers'!$B$18</f>
        <v>0</v>
      </c>
      <c r="D56" s="2">
        <f t="shared" ref="D56:G56" si="377">C56+($H56-$C56)/5</f>
        <v>0</v>
      </c>
      <c r="E56" s="2">
        <f t="shared" si="377"/>
        <v>0</v>
      </c>
      <c r="F56" s="2">
        <f t="shared" si="377"/>
        <v>0</v>
      </c>
      <c r="G56" s="2">
        <f t="shared" si="377"/>
        <v>0</v>
      </c>
      <c r="H56" s="105">
        <f>VLOOKUP($B$1,'Multipliers and Adjustments'!$A$70:$I$86,TRUNC(COLUMN(H$2)/5)+2,FALSE)*SUMIFS('EPA US Data'!$I:$I,'EPA US Data'!$D:$D,'Country Selector'!$A$2,'EPA US Data'!$J:$J,$B$1,'EPA US Data'!$C:$C,H$2,'EPA US Data'!$G:$G,"&gt;="&amp;$A56,'EPA US Data'!$G:$G,"&lt;"&amp;$B56)*unit_conv*'State Downscaling Multipliers'!$B$18</f>
        <v>0</v>
      </c>
      <c r="I56" s="2">
        <f t="shared" ref="I56:L56" si="378">H56+($M56-$H56)/5</f>
        <v>0</v>
      </c>
      <c r="J56" s="2">
        <f t="shared" si="378"/>
        <v>0</v>
      </c>
      <c r="K56" s="2">
        <f t="shared" si="378"/>
        <v>0</v>
      </c>
      <c r="L56" s="2">
        <f t="shared" si="378"/>
        <v>0</v>
      </c>
      <c r="M56" s="105">
        <f>VLOOKUP($B$1,'Multipliers and Adjustments'!$A$70:$I$86,TRUNC(COLUMN(M$2)/5)+2,FALSE)*SUMIFS('EPA US Data'!$I:$I,'EPA US Data'!$D:$D,'Country Selector'!$A$2,'EPA US Data'!$J:$J,$B$1,'EPA US Data'!$C:$C,M$2,'EPA US Data'!$G:$G,"&gt;="&amp;$A56,'EPA US Data'!$G:$G,"&lt;"&amp;$B56)*unit_conv*'State Downscaling Multipliers'!$B$18</f>
        <v>0</v>
      </c>
      <c r="N56" s="2">
        <f t="shared" ref="N56:Q56" si="379">M56+($R56-$M56)/5</f>
        <v>0</v>
      </c>
      <c r="O56" s="2">
        <f t="shared" si="379"/>
        <v>0</v>
      </c>
      <c r="P56" s="2">
        <f t="shared" si="379"/>
        <v>0</v>
      </c>
      <c r="Q56" s="2">
        <f t="shared" si="379"/>
        <v>0</v>
      </c>
      <c r="R56" s="105">
        <f>VLOOKUP($B$1,'Multipliers and Adjustments'!$A$70:$I$86,TRUNC(COLUMN(R$2)/5)+2,FALSE)*SUMIFS('EPA US Data'!$I:$I,'EPA US Data'!$D:$D,'Country Selector'!$A$2,'EPA US Data'!$J:$J,$B$1,'EPA US Data'!$C:$C,R$2,'EPA US Data'!$G:$G,"&gt;="&amp;$A56,'EPA US Data'!$G:$G,"&lt;"&amp;$B56)*unit_conv*'State Downscaling Multipliers'!$B$18</f>
        <v>0</v>
      </c>
      <c r="S56" s="2">
        <f t="shared" ref="S56:V56" si="380">R56+($W56-$R56)/5</f>
        <v>0</v>
      </c>
      <c r="T56" s="2">
        <f t="shared" si="380"/>
        <v>0</v>
      </c>
      <c r="U56" s="2">
        <f t="shared" si="380"/>
        <v>0</v>
      </c>
      <c r="V56" s="2">
        <f t="shared" si="380"/>
        <v>0</v>
      </c>
      <c r="W56" s="105">
        <f>VLOOKUP($B$1,'Multipliers and Adjustments'!$A$70:$I$86,TRUNC(COLUMN(W$2)/5)+2,FALSE)*SUMIFS('EPA US Data'!$I:$I,'EPA US Data'!$D:$D,'Country Selector'!$A$2,'EPA US Data'!$J:$J,$B$1,'EPA US Data'!$C:$C,W$2,'EPA US Data'!$G:$G,"&gt;="&amp;$A56,'EPA US Data'!$G:$G,"&lt;"&amp;$B56)*unit_conv*'State Downscaling Multipliers'!$B$18</f>
        <v>0</v>
      </c>
      <c r="X56" s="2">
        <f t="shared" ref="X56:AA56" si="381">W56+($AB56-$W56)/5</f>
        <v>0</v>
      </c>
      <c r="Y56" s="2">
        <f t="shared" si="381"/>
        <v>0</v>
      </c>
      <c r="Z56" s="2">
        <f t="shared" si="381"/>
        <v>0</v>
      </c>
      <c r="AA56" s="2">
        <f t="shared" si="381"/>
        <v>0</v>
      </c>
      <c r="AB56" s="105">
        <f>VLOOKUP($B$1,'Multipliers and Adjustments'!$A$70:$I$86,TRUNC(COLUMN(AB$2)/5)+2,FALSE)*SUMIFS('EPA US Data'!$I:$I,'EPA US Data'!$D:$D,'Country Selector'!$A$2,'EPA US Data'!$J:$J,$B$1,'EPA US Data'!$C:$C,AB$2,'EPA US Data'!$G:$G,"&gt;="&amp;$A56,'EPA US Data'!$G:$G,"&lt;"&amp;$B56)*unit_conv*'State Downscaling Multipliers'!$B$18</f>
        <v>0</v>
      </c>
      <c r="AC56" s="2">
        <f t="shared" ref="AC56:AF56" si="382">AB56+($AG56-$AB56)/5</f>
        <v>0</v>
      </c>
      <c r="AD56" s="2">
        <f t="shared" si="382"/>
        <v>0</v>
      </c>
      <c r="AE56" s="2">
        <f t="shared" si="382"/>
        <v>0</v>
      </c>
      <c r="AF56" s="2">
        <f t="shared" si="382"/>
        <v>0</v>
      </c>
      <c r="AG56" s="105">
        <f>VLOOKUP($B$1,'Multipliers and Adjustments'!$A$70:$I$86,TRUNC(COLUMN(AG$2)/5)+2,FALSE)*SUMIFS('EPA US Data'!$I:$I,'EPA US Data'!$D:$D,'Country Selector'!$A$2,'EPA US Data'!$J:$J,$B$1,'EPA US Data'!$C:$C,AG$2,'EPA US Data'!$G:$G,"&gt;="&amp;$A56,'EPA US Data'!$G:$G,"&lt;"&amp;$B56)*unit_conv*'State Downscaling Multipliers'!$B$18</f>
        <v>0</v>
      </c>
      <c r="AH56" s="2">
        <f t="shared" ref="AH56:AK56" si="383">AG56+($AL56-$AG56)/5</f>
        <v>0</v>
      </c>
      <c r="AI56" s="2">
        <f t="shared" si="383"/>
        <v>0</v>
      </c>
      <c r="AJ56" s="2">
        <f t="shared" si="383"/>
        <v>0</v>
      </c>
      <c r="AK56" s="2">
        <f t="shared" si="383"/>
        <v>0</v>
      </c>
      <c r="AL56" s="105">
        <f>VLOOKUP($B$1,'Multipliers and Adjustments'!$A$70:$I$86,TRUNC(COLUMN(AL$2)/5)+2,FALSE)*SUMIFS('EPA US Data'!$I:$I,'EPA US Data'!$D:$D,'Country Selector'!$A$2,'EPA US Data'!$J:$J,$B$1,'EPA US Data'!$C:$C,AL$2,'EPA US Data'!$G:$G,"&gt;="&amp;$A56,'EPA US Data'!$G:$G,"&lt;"&amp;$B56)*unit_conv*'State Downscaling Multipliers'!$B$18</f>
        <v>0</v>
      </c>
    </row>
    <row r="57" spans="1:38" ht="15.75" customHeight="1" x14ac:dyDescent="0.25">
      <c r="A57" s="49">
        <f t="shared" si="234"/>
        <v>700</v>
      </c>
      <c r="B57" s="49">
        <f t="shared" si="299"/>
        <v>750</v>
      </c>
      <c r="C57" s="105">
        <f>VLOOKUP($B$1,'Multipliers and Adjustments'!$A$70:$I$86,TRUNC(COLUMN(C$2)/5)+2,FALSE)*SUMIFS('EPA US Data'!$I:$I,'EPA US Data'!$D:$D,'Country Selector'!$A$2,'EPA US Data'!$J:$J,$B$1,'EPA US Data'!$C:$C,C$2,'EPA US Data'!$G:$G,"&gt;="&amp;$A57,'EPA US Data'!$G:$G,"&lt;"&amp;$B57)*unit_conv*'State Downscaling Multipliers'!$B$18</f>
        <v>0</v>
      </c>
      <c r="D57" s="2">
        <f t="shared" ref="D57:G57" si="384">C57+($H57-$C57)/5</f>
        <v>0</v>
      </c>
      <c r="E57" s="2">
        <f t="shared" si="384"/>
        <v>0</v>
      </c>
      <c r="F57" s="2">
        <f t="shared" si="384"/>
        <v>0</v>
      </c>
      <c r="G57" s="2">
        <f t="shared" si="384"/>
        <v>0</v>
      </c>
      <c r="H57" s="105">
        <f>VLOOKUP($B$1,'Multipliers and Adjustments'!$A$70:$I$86,TRUNC(COLUMN(H$2)/5)+2,FALSE)*SUMIFS('EPA US Data'!$I:$I,'EPA US Data'!$D:$D,'Country Selector'!$A$2,'EPA US Data'!$J:$J,$B$1,'EPA US Data'!$C:$C,H$2,'EPA US Data'!$G:$G,"&gt;="&amp;$A57,'EPA US Data'!$G:$G,"&lt;"&amp;$B57)*unit_conv*'State Downscaling Multipliers'!$B$18</f>
        <v>0</v>
      </c>
      <c r="I57" s="2">
        <f t="shared" ref="I57:L57" si="385">H57+($M57-$H57)/5</f>
        <v>0</v>
      </c>
      <c r="J57" s="2">
        <f t="shared" si="385"/>
        <v>0</v>
      </c>
      <c r="K57" s="2">
        <f t="shared" si="385"/>
        <v>0</v>
      </c>
      <c r="L57" s="2">
        <f t="shared" si="385"/>
        <v>0</v>
      </c>
      <c r="M57" s="105">
        <f>VLOOKUP($B$1,'Multipliers and Adjustments'!$A$70:$I$86,TRUNC(COLUMN(M$2)/5)+2,FALSE)*SUMIFS('EPA US Data'!$I:$I,'EPA US Data'!$D:$D,'Country Selector'!$A$2,'EPA US Data'!$J:$J,$B$1,'EPA US Data'!$C:$C,M$2,'EPA US Data'!$G:$G,"&gt;="&amp;$A57,'EPA US Data'!$G:$G,"&lt;"&amp;$B57)*unit_conv*'State Downscaling Multipliers'!$B$18</f>
        <v>0</v>
      </c>
      <c r="N57" s="2">
        <f t="shared" ref="N57:Q57" si="386">M57+($R57-$M57)/5</f>
        <v>0</v>
      </c>
      <c r="O57" s="2">
        <f t="shared" si="386"/>
        <v>0</v>
      </c>
      <c r="P57" s="2">
        <f t="shared" si="386"/>
        <v>0</v>
      </c>
      <c r="Q57" s="2">
        <f t="shared" si="386"/>
        <v>0</v>
      </c>
      <c r="R57" s="105">
        <f>VLOOKUP($B$1,'Multipliers and Adjustments'!$A$70:$I$86,TRUNC(COLUMN(R$2)/5)+2,FALSE)*SUMIFS('EPA US Data'!$I:$I,'EPA US Data'!$D:$D,'Country Selector'!$A$2,'EPA US Data'!$J:$J,$B$1,'EPA US Data'!$C:$C,R$2,'EPA US Data'!$G:$G,"&gt;="&amp;$A57,'EPA US Data'!$G:$G,"&lt;"&amp;$B57)*unit_conv*'State Downscaling Multipliers'!$B$18</f>
        <v>0</v>
      </c>
      <c r="S57" s="2">
        <f t="shared" ref="S57:V57" si="387">R57+($W57-$R57)/5</f>
        <v>0</v>
      </c>
      <c r="T57" s="2">
        <f t="shared" si="387"/>
        <v>0</v>
      </c>
      <c r="U57" s="2">
        <f t="shared" si="387"/>
        <v>0</v>
      </c>
      <c r="V57" s="2">
        <f t="shared" si="387"/>
        <v>0</v>
      </c>
      <c r="W57" s="105">
        <f>VLOOKUP($B$1,'Multipliers and Adjustments'!$A$70:$I$86,TRUNC(COLUMN(W$2)/5)+2,FALSE)*SUMIFS('EPA US Data'!$I:$I,'EPA US Data'!$D:$D,'Country Selector'!$A$2,'EPA US Data'!$J:$J,$B$1,'EPA US Data'!$C:$C,W$2,'EPA US Data'!$G:$G,"&gt;="&amp;$A57,'EPA US Data'!$G:$G,"&lt;"&amp;$B57)*unit_conv*'State Downscaling Multipliers'!$B$18</f>
        <v>0</v>
      </c>
      <c r="X57" s="2">
        <f t="shared" ref="X57:AA57" si="388">W57+($AB57-$W57)/5</f>
        <v>0</v>
      </c>
      <c r="Y57" s="2">
        <f t="shared" si="388"/>
        <v>0</v>
      </c>
      <c r="Z57" s="2">
        <f t="shared" si="388"/>
        <v>0</v>
      </c>
      <c r="AA57" s="2">
        <f t="shared" si="388"/>
        <v>0</v>
      </c>
      <c r="AB57" s="105">
        <f>VLOOKUP($B$1,'Multipliers and Adjustments'!$A$70:$I$86,TRUNC(COLUMN(AB$2)/5)+2,FALSE)*SUMIFS('EPA US Data'!$I:$I,'EPA US Data'!$D:$D,'Country Selector'!$A$2,'EPA US Data'!$J:$J,$B$1,'EPA US Data'!$C:$C,AB$2,'EPA US Data'!$G:$G,"&gt;="&amp;$A57,'EPA US Data'!$G:$G,"&lt;"&amp;$B57)*unit_conv*'State Downscaling Multipliers'!$B$18</f>
        <v>0</v>
      </c>
      <c r="AC57" s="2">
        <f t="shared" ref="AC57:AF57" si="389">AB57+($AG57-$AB57)/5</f>
        <v>0</v>
      </c>
      <c r="AD57" s="2">
        <f t="shared" si="389"/>
        <v>0</v>
      </c>
      <c r="AE57" s="2">
        <f t="shared" si="389"/>
        <v>0</v>
      </c>
      <c r="AF57" s="2">
        <f t="shared" si="389"/>
        <v>0</v>
      </c>
      <c r="AG57" s="105">
        <f>VLOOKUP($B$1,'Multipliers and Adjustments'!$A$70:$I$86,TRUNC(COLUMN(AG$2)/5)+2,FALSE)*SUMIFS('EPA US Data'!$I:$I,'EPA US Data'!$D:$D,'Country Selector'!$A$2,'EPA US Data'!$J:$J,$B$1,'EPA US Data'!$C:$C,AG$2,'EPA US Data'!$G:$G,"&gt;="&amp;$A57,'EPA US Data'!$G:$G,"&lt;"&amp;$B57)*unit_conv*'State Downscaling Multipliers'!$B$18</f>
        <v>0</v>
      </c>
      <c r="AH57" s="2">
        <f t="shared" ref="AH57:AK57" si="390">AG57+($AL57-$AG57)/5</f>
        <v>0</v>
      </c>
      <c r="AI57" s="2">
        <f t="shared" si="390"/>
        <v>0</v>
      </c>
      <c r="AJ57" s="2">
        <f t="shared" si="390"/>
        <v>0</v>
      </c>
      <c r="AK57" s="2">
        <f t="shared" si="390"/>
        <v>0</v>
      </c>
      <c r="AL57" s="105">
        <f>VLOOKUP($B$1,'Multipliers and Adjustments'!$A$70:$I$86,TRUNC(COLUMN(AL$2)/5)+2,FALSE)*SUMIFS('EPA US Data'!$I:$I,'EPA US Data'!$D:$D,'Country Selector'!$A$2,'EPA US Data'!$J:$J,$B$1,'EPA US Data'!$C:$C,AL$2,'EPA US Data'!$G:$G,"&gt;="&amp;$A57,'EPA US Data'!$G:$G,"&lt;"&amp;$B57)*unit_conv*'State Downscaling Multipliers'!$B$18</f>
        <v>0</v>
      </c>
    </row>
    <row r="58" spans="1:38" ht="15.75" customHeight="1" x14ac:dyDescent="0.25">
      <c r="A58" s="49">
        <f t="shared" si="234"/>
        <v>750</v>
      </c>
      <c r="B58" s="49">
        <f t="shared" si="299"/>
        <v>800</v>
      </c>
      <c r="C58" s="105">
        <f>VLOOKUP($B$1,'Multipliers and Adjustments'!$A$70:$I$86,TRUNC(COLUMN(C$2)/5)+2,FALSE)*SUMIFS('EPA US Data'!$I:$I,'EPA US Data'!$D:$D,'Country Selector'!$A$2,'EPA US Data'!$J:$J,$B$1,'EPA US Data'!$C:$C,C$2,'EPA US Data'!$G:$G,"&gt;="&amp;$A58,'EPA US Data'!$G:$G,"&lt;"&amp;$B58)*unit_conv*'State Downscaling Multipliers'!$B$18</f>
        <v>0</v>
      </c>
      <c r="D58" s="2">
        <f t="shared" ref="D58:G58" si="391">C58+($H58-$C58)/5</f>
        <v>0</v>
      </c>
      <c r="E58" s="2">
        <f t="shared" si="391"/>
        <v>0</v>
      </c>
      <c r="F58" s="2">
        <f t="shared" si="391"/>
        <v>0</v>
      </c>
      <c r="G58" s="2">
        <f t="shared" si="391"/>
        <v>0</v>
      </c>
      <c r="H58" s="105">
        <f>VLOOKUP($B$1,'Multipliers and Adjustments'!$A$70:$I$86,TRUNC(COLUMN(H$2)/5)+2,FALSE)*SUMIFS('EPA US Data'!$I:$I,'EPA US Data'!$D:$D,'Country Selector'!$A$2,'EPA US Data'!$J:$J,$B$1,'EPA US Data'!$C:$C,H$2,'EPA US Data'!$G:$G,"&gt;="&amp;$A58,'EPA US Data'!$G:$G,"&lt;"&amp;$B58)*unit_conv*'State Downscaling Multipliers'!$B$18</f>
        <v>0</v>
      </c>
      <c r="I58" s="2">
        <f t="shared" ref="I58:L58" si="392">H58+($M58-$H58)/5</f>
        <v>0</v>
      </c>
      <c r="J58" s="2">
        <f t="shared" si="392"/>
        <v>0</v>
      </c>
      <c r="K58" s="2">
        <f t="shared" si="392"/>
        <v>0</v>
      </c>
      <c r="L58" s="2">
        <f t="shared" si="392"/>
        <v>0</v>
      </c>
      <c r="M58" s="105">
        <f>VLOOKUP($B$1,'Multipliers and Adjustments'!$A$70:$I$86,TRUNC(COLUMN(M$2)/5)+2,FALSE)*SUMIFS('EPA US Data'!$I:$I,'EPA US Data'!$D:$D,'Country Selector'!$A$2,'EPA US Data'!$J:$J,$B$1,'EPA US Data'!$C:$C,M$2,'EPA US Data'!$G:$G,"&gt;="&amp;$A58,'EPA US Data'!$G:$G,"&lt;"&amp;$B58)*unit_conv*'State Downscaling Multipliers'!$B$18</f>
        <v>0</v>
      </c>
      <c r="N58" s="2">
        <f t="shared" ref="N58:Q58" si="393">M58+($R58-$M58)/5</f>
        <v>0</v>
      </c>
      <c r="O58" s="2">
        <f t="shared" si="393"/>
        <v>0</v>
      </c>
      <c r="P58" s="2">
        <f t="shared" si="393"/>
        <v>0</v>
      </c>
      <c r="Q58" s="2">
        <f t="shared" si="393"/>
        <v>0</v>
      </c>
      <c r="R58" s="105">
        <f>VLOOKUP($B$1,'Multipliers and Adjustments'!$A$70:$I$86,TRUNC(COLUMN(R$2)/5)+2,FALSE)*SUMIFS('EPA US Data'!$I:$I,'EPA US Data'!$D:$D,'Country Selector'!$A$2,'EPA US Data'!$J:$J,$B$1,'EPA US Data'!$C:$C,R$2,'EPA US Data'!$G:$G,"&gt;="&amp;$A58,'EPA US Data'!$G:$G,"&lt;"&amp;$B58)*unit_conv*'State Downscaling Multipliers'!$B$18</f>
        <v>0</v>
      </c>
      <c r="S58" s="2">
        <f t="shared" ref="S58:V58" si="394">R58+($W58-$R58)/5</f>
        <v>0</v>
      </c>
      <c r="T58" s="2">
        <f t="shared" si="394"/>
        <v>0</v>
      </c>
      <c r="U58" s="2">
        <f t="shared" si="394"/>
        <v>0</v>
      </c>
      <c r="V58" s="2">
        <f t="shared" si="394"/>
        <v>0</v>
      </c>
      <c r="W58" s="105">
        <f>VLOOKUP($B$1,'Multipliers and Adjustments'!$A$70:$I$86,TRUNC(COLUMN(W$2)/5)+2,FALSE)*SUMIFS('EPA US Data'!$I:$I,'EPA US Data'!$D:$D,'Country Selector'!$A$2,'EPA US Data'!$J:$J,$B$1,'EPA US Data'!$C:$C,W$2,'EPA US Data'!$G:$G,"&gt;="&amp;$A58,'EPA US Data'!$G:$G,"&lt;"&amp;$B58)*unit_conv*'State Downscaling Multipliers'!$B$18</f>
        <v>0</v>
      </c>
      <c r="X58" s="2">
        <f t="shared" ref="X58:AA58" si="395">W58+($AB58-$W58)/5</f>
        <v>0</v>
      </c>
      <c r="Y58" s="2">
        <f t="shared" si="395"/>
        <v>0</v>
      </c>
      <c r="Z58" s="2">
        <f t="shared" si="395"/>
        <v>0</v>
      </c>
      <c r="AA58" s="2">
        <f t="shared" si="395"/>
        <v>0</v>
      </c>
      <c r="AB58" s="105">
        <f>VLOOKUP($B$1,'Multipliers and Adjustments'!$A$70:$I$86,TRUNC(COLUMN(AB$2)/5)+2,FALSE)*SUMIFS('EPA US Data'!$I:$I,'EPA US Data'!$D:$D,'Country Selector'!$A$2,'EPA US Data'!$J:$J,$B$1,'EPA US Data'!$C:$C,AB$2,'EPA US Data'!$G:$G,"&gt;="&amp;$A58,'EPA US Data'!$G:$G,"&lt;"&amp;$B58)*unit_conv*'State Downscaling Multipliers'!$B$18</f>
        <v>0</v>
      </c>
      <c r="AC58" s="2">
        <f t="shared" ref="AC58:AF58" si="396">AB58+($AG58-$AB58)/5</f>
        <v>0</v>
      </c>
      <c r="AD58" s="2">
        <f t="shared" si="396"/>
        <v>0</v>
      </c>
      <c r="AE58" s="2">
        <f t="shared" si="396"/>
        <v>0</v>
      </c>
      <c r="AF58" s="2">
        <f t="shared" si="396"/>
        <v>0</v>
      </c>
      <c r="AG58" s="105">
        <f>VLOOKUP($B$1,'Multipliers and Adjustments'!$A$70:$I$86,TRUNC(COLUMN(AG$2)/5)+2,FALSE)*SUMIFS('EPA US Data'!$I:$I,'EPA US Data'!$D:$D,'Country Selector'!$A$2,'EPA US Data'!$J:$J,$B$1,'EPA US Data'!$C:$C,AG$2,'EPA US Data'!$G:$G,"&gt;="&amp;$A58,'EPA US Data'!$G:$G,"&lt;"&amp;$B58)*unit_conv*'State Downscaling Multipliers'!$B$18</f>
        <v>0</v>
      </c>
      <c r="AH58" s="2">
        <f t="shared" ref="AH58:AK58" si="397">AG58+($AL58-$AG58)/5</f>
        <v>0</v>
      </c>
      <c r="AI58" s="2">
        <f t="shared" si="397"/>
        <v>0</v>
      </c>
      <c r="AJ58" s="2">
        <f t="shared" si="397"/>
        <v>0</v>
      </c>
      <c r="AK58" s="2">
        <f t="shared" si="397"/>
        <v>0</v>
      </c>
      <c r="AL58" s="105">
        <f>VLOOKUP($B$1,'Multipliers and Adjustments'!$A$70:$I$86,TRUNC(COLUMN(AL$2)/5)+2,FALSE)*SUMIFS('EPA US Data'!$I:$I,'EPA US Data'!$D:$D,'Country Selector'!$A$2,'EPA US Data'!$J:$J,$B$1,'EPA US Data'!$C:$C,AL$2,'EPA US Data'!$G:$G,"&gt;="&amp;$A58,'EPA US Data'!$G:$G,"&lt;"&amp;$B58)*unit_conv*'State Downscaling Multipliers'!$B$18</f>
        <v>0</v>
      </c>
    </row>
    <row r="59" spans="1:38" ht="15.75" customHeight="1" x14ac:dyDescent="0.25">
      <c r="A59" s="49">
        <f t="shared" si="234"/>
        <v>800</v>
      </c>
      <c r="B59" s="49">
        <f t="shared" si="299"/>
        <v>850</v>
      </c>
      <c r="C59" s="105">
        <f>VLOOKUP($B$1,'Multipliers and Adjustments'!$A$70:$I$86,TRUNC(COLUMN(C$2)/5)+2,FALSE)*SUMIFS('EPA US Data'!$I:$I,'EPA US Data'!$D:$D,'Country Selector'!$A$2,'EPA US Data'!$J:$J,$B$1,'EPA US Data'!$C:$C,C$2,'EPA US Data'!$G:$G,"&gt;="&amp;$A59,'EPA US Data'!$G:$G,"&lt;"&amp;$B59)*unit_conv*'State Downscaling Multipliers'!$B$18</f>
        <v>0</v>
      </c>
      <c r="D59" s="2">
        <f t="shared" ref="D59:G59" si="398">C59+($H59-$C59)/5</f>
        <v>0</v>
      </c>
      <c r="E59" s="2">
        <f t="shared" si="398"/>
        <v>0</v>
      </c>
      <c r="F59" s="2">
        <f t="shared" si="398"/>
        <v>0</v>
      </c>
      <c r="G59" s="2">
        <f t="shared" si="398"/>
        <v>0</v>
      </c>
      <c r="H59" s="105">
        <f>VLOOKUP($B$1,'Multipliers and Adjustments'!$A$70:$I$86,TRUNC(COLUMN(H$2)/5)+2,FALSE)*SUMIFS('EPA US Data'!$I:$I,'EPA US Data'!$D:$D,'Country Selector'!$A$2,'EPA US Data'!$J:$J,$B$1,'EPA US Data'!$C:$C,H$2,'EPA US Data'!$G:$G,"&gt;="&amp;$A59,'EPA US Data'!$G:$G,"&lt;"&amp;$B59)*unit_conv*'State Downscaling Multipliers'!$B$18</f>
        <v>0</v>
      </c>
      <c r="I59" s="2">
        <f t="shared" ref="I59:L59" si="399">H59+($M59-$H59)/5</f>
        <v>0</v>
      </c>
      <c r="J59" s="2">
        <f t="shared" si="399"/>
        <v>0</v>
      </c>
      <c r="K59" s="2">
        <f t="shared" si="399"/>
        <v>0</v>
      </c>
      <c r="L59" s="2">
        <f t="shared" si="399"/>
        <v>0</v>
      </c>
      <c r="M59" s="105">
        <f>VLOOKUP($B$1,'Multipliers and Adjustments'!$A$70:$I$86,TRUNC(COLUMN(M$2)/5)+2,FALSE)*SUMIFS('EPA US Data'!$I:$I,'EPA US Data'!$D:$D,'Country Selector'!$A$2,'EPA US Data'!$J:$J,$B$1,'EPA US Data'!$C:$C,M$2,'EPA US Data'!$G:$G,"&gt;="&amp;$A59,'EPA US Data'!$G:$G,"&lt;"&amp;$B59)*unit_conv*'State Downscaling Multipliers'!$B$18</f>
        <v>0</v>
      </c>
      <c r="N59" s="2">
        <f t="shared" ref="N59:Q59" si="400">M59+($R59-$M59)/5</f>
        <v>0</v>
      </c>
      <c r="O59" s="2">
        <f t="shared" si="400"/>
        <v>0</v>
      </c>
      <c r="P59" s="2">
        <f t="shared" si="400"/>
        <v>0</v>
      </c>
      <c r="Q59" s="2">
        <f t="shared" si="400"/>
        <v>0</v>
      </c>
      <c r="R59" s="105">
        <f>VLOOKUP($B$1,'Multipliers and Adjustments'!$A$70:$I$86,TRUNC(COLUMN(R$2)/5)+2,FALSE)*SUMIFS('EPA US Data'!$I:$I,'EPA US Data'!$D:$D,'Country Selector'!$A$2,'EPA US Data'!$J:$J,$B$1,'EPA US Data'!$C:$C,R$2,'EPA US Data'!$G:$G,"&gt;="&amp;$A59,'EPA US Data'!$G:$G,"&lt;"&amp;$B59)*unit_conv*'State Downscaling Multipliers'!$B$18</f>
        <v>0</v>
      </c>
      <c r="S59" s="2">
        <f t="shared" ref="S59:V59" si="401">R59+($W59-$R59)/5</f>
        <v>0</v>
      </c>
      <c r="T59" s="2">
        <f t="shared" si="401"/>
        <v>0</v>
      </c>
      <c r="U59" s="2">
        <f t="shared" si="401"/>
        <v>0</v>
      </c>
      <c r="V59" s="2">
        <f t="shared" si="401"/>
        <v>0</v>
      </c>
      <c r="W59" s="105">
        <f>VLOOKUP($B$1,'Multipliers and Adjustments'!$A$70:$I$86,TRUNC(COLUMN(W$2)/5)+2,FALSE)*SUMIFS('EPA US Data'!$I:$I,'EPA US Data'!$D:$D,'Country Selector'!$A$2,'EPA US Data'!$J:$J,$B$1,'EPA US Data'!$C:$C,W$2,'EPA US Data'!$G:$G,"&gt;="&amp;$A59,'EPA US Data'!$G:$G,"&lt;"&amp;$B59)*unit_conv*'State Downscaling Multipliers'!$B$18</f>
        <v>0</v>
      </c>
      <c r="X59" s="2">
        <f t="shared" ref="X59:AA59" si="402">W59+($AB59-$W59)/5</f>
        <v>0</v>
      </c>
      <c r="Y59" s="2">
        <f t="shared" si="402"/>
        <v>0</v>
      </c>
      <c r="Z59" s="2">
        <f t="shared" si="402"/>
        <v>0</v>
      </c>
      <c r="AA59" s="2">
        <f t="shared" si="402"/>
        <v>0</v>
      </c>
      <c r="AB59" s="105">
        <f>VLOOKUP($B$1,'Multipliers and Adjustments'!$A$70:$I$86,TRUNC(COLUMN(AB$2)/5)+2,FALSE)*SUMIFS('EPA US Data'!$I:$I,'EPA US Data'!$D:$D,'Country Selector'!$A$2,'EPA US Data'!$J:$J,$B$1,'EPA US Data'!$C:$C,AB$2,'EPA US Data'!$G:$G,"&gt;="&amp;$A59,'EPA US Data'!$G:$G,"&lt;"&amp;$B59)*unit_conv*'State Downscaling Multipliers'!$B$18</f>
        <v>0</v>
      </c>
      <c r="AC59" s="2">
        <f t="shared" ref="AC59:AF59" si="403">AB59+($AG59-$AB59)/5</f>
        <v>0</v>
      </c>
      <c r="AD59" s="2">
        <f t="shared" si="403"/>
        <v>0</v>
      </c>
      <c r="AE59" s="2">
        <f t="shared" si="403"/>
        <v>0</v>
      </c>
      <c r="AF59" s="2">
        <f t="shared" si="403"/>
        <v>0</v>
      </c>
      <c r="AG59" s="105">
        <f>VLOOKUP($B$1,'Multipliers and Adjustments'!$A$70:$I$86,TRUNC(COLUMN(AG$2)/5)+2,FALSE)*SUMIFS('EPA US Data'!$I:$I,'EPA US Data'!$D:$D,'Country Selector'!$A$2,'EPA US Data'!$J:$J,$B$1,'EPA US Data'!$C:$C,AG$2,'EPA US Data'!$G:$G,"&gt;="&amp;$A59,'EPA US Data'!$G:$G,"&lt;"&amp;$B59)*unit_conv*'State Downscaling Multipliers'!$B$18</f>
        <v>0</v>
      </c>
      <c r="AH59" s="2">
        <f t="shared" ref="AH59:AK59" si="404">AG59+($AL59-$AG59)/5</f>
        <v>0</v>
      </c>
      <c r="AI59" s="2">
        <f t="shared" si="404"/>
        <v>0</v>
      </c>
      <c r="AJ59" s="2">
        <f t="shared" si="404"/>
        <v>0</v>
      </c>
      <c r="AK59" s="2">
        <f t="shared" si="404"/>
        <v>0</v>
      </c>
      <c r="AL59" s="105">
        <f>VLOOKUP($B$1,'Multipliers and Adjustments'!$A$70:$I$86,TRUNC(COLUMN(AL$2)/5)+2,FALSE)*SUMIFS('EPA US Data'!$I:$I,'EPA US Data'!$D:$D,'Country Selector'!$A$2,'EPA US Data'!$J:$J,$B$1,'EPA US Data'!$C:$C,AL$2,'EPA US Data'!$G:$G,"&gt;="&amp;$A59,'EPA US Data'!$G:$G,"&lt;"&amp;$B59)*unit_conv*'State Downscaling Multipliers'!$B$18</f>
        <v>0</v>
      </c>
    </row>
    <row r="60" spans="1:38" ht="15.75" customHeight="1" x14ac:dyDescent="0.25">
      <c r="A60" s="49">
        <f t="shared" si="234"/>
        <v>850</v>
      </c>
      <c r="B60" s="49">
        <f t="shared" si="299"/>
        <v>900</v>
      </c>
      <c r="C60" s="105">
        <f>VLOOKUP($B$1,'Multipliers and Adjustments'!$A$70:$I$86,TRUNC(COLUMN(C$2)/5)+2,FALSE)*SUMIFS('EPA US Data'!$I:$I,'EPA US Data'!$D:$D,'Country Selector'!$A$2,'EPA US Data'!$J:$J,$B$1,'EPA US Data'!$C:$C,C$2,'EPA US Data'!$G:$G,"&gt;="&amp;$A60,'EPA US Data'!$G:$G,"&lt;"&amp;$B60)*unit_conv*'State Downscaling Multipliers'!$B$18</f>
        <v>0</v>
      </c>
      <c r="D60" s="2">
        <f t="shared" ref="D60:G60" si="405">C60+($H60-$C60)/5</f>
        <v>0</v>
      </c>
      <c r="E60" s="2">
        <f t="shared" si="405"/>
        <v>0</v>
      </c>
      <c r="F60" s="2">
        <f t="shared" si="405"/>
        <v>0</v>
      </c>
      <c r="G60" s="2">
        <f t="shared" si="405"/>
        <v>0</v>
      </c>
      <c r="H60" s="105">
        <f>VLOOKUP($B$1,'Multipliers and Adjustments'!$A$70:$I$86,TRUNC(COLUMN(H$2)/5)+2,FALSE)*SUMIFS('EPA US Data'!$I:$I,'EPA US Data'!$D:$D,'Country Selector'!$A$2,'EPA US Data'!$J:$J,$B$1,'EPA US Data'!$C:$C,H$2,'EPA US Data'!$G:$G,"&gt;="&amp;$A60,'EPA US Data'!$G:$G,"&lt;"&amp;$B60)*unit_conv*'State Downscaling Multipliers'!$B$18</f>
        <v>0</v>
      </c>
      <c r="I60" s="2">
        <f t="shared" ref="I60:L60" si="406">H60+($M60-$H60)/5</f>
        <v>0</v>
      </c>
      <c r="J60" s="2">
        <f t="shared" si="406"/>
        <v>0</v>
      </c>
      <c r="K60" s="2">
        <f t="shared" si="406"/>
        <v>0</v>
      </c>
      <c r="L60" s="2">
        <f t="shared" si="406"/>
        <v>0</v>
      </c>
      <c r="M60" s="105">
        <f>VLOOKUP($B$1,'Multipliers and Adjustments'!$A$70:$I$86,TRUNC(COLUMN(M$2)/5)+2,FALSE)*SUMIFS('EPA US Data'!$I:$I,'EPA US Data'!$D:$D,'Country Selector'!$A$2,'EPA US Data'!$J:$J,$B$1,'EPA US Data'!$C:$C,M$2,'EPA US Data'!$G:$G,"&gt;="&amp;$A60,'EPA US Data'!$G:$G,"&lt;"&amp;$B60)*unit_conv*'State Downscaling Multipliers'!$B$18</f>
        <v>0</v>
      </c>
      <c r="N60" s="2">
        <f t="shared" ref="N60:Q60" si="407">M60+($R60-$M60)/5</f>
        <v>0</v>
      </c>
      <c r="O60" s="2">
        <f t="shared" si="407"/>
        <v>0</v>
      </c>
      <c r="P60" s="2">
        <f t="shared" si="407"/>
        <v>0</v>
      </c>
      <c r="Q60" s="2">
        <f t="shared" si="407"/>
        <v>0</v>
      </c>
      <c r="R60" s="105">
        <f>VLOOKUP($B$1,'Multipliers and Adjustments'!$A$70:$I$86,TRUNC(COLUMN(R$2)/5)+2,FALSE)*SUMIFS('EPA US Data'!$I:$I,'EPA US Data'!$D:$D,'Country Selector'!$A$2,'EPA US Data'!$J:$J,$B$1,'EPA US Data'!$C:$C,R$2,'EPA US Data'!$G:$G,"&gt;="&amp;$A60,'EPA US Data'!$G:$G,"&lt;"&amp;$B60)*unit_conv*'State Downscaling Multipliers'!$B$18</f>
        <v>0</v>
      </c>
      <c r="S60" s="2">
        <f t="shared" ref="S60:V60" si="408">R60+($W60-$R60)/5</f>
        <v>0</v>
      </c>
      <c r="T60" s="2">
        <f t="shared" si="408"/>
        <v>0</v>
      </c>
      <c r="U60" s="2">
        <f t="shared" si="408"/>
        <v>0</v>
      </c>
      <c r="V60" s="2">
        <f t="shared" si="408"/>
        <v>0</v>
      </c>
      <c r="W60" s="105">
        <f>VLOOKUP($B$1,'Multipliers and Adjustments'!$A$70:$I$86,TRUNC(COLUMN(W$2)/5)+2,FALSE)*SUMIFS('EPA US Data'!$I:$I,'EPA US Data'!$D:$D,'Country Selector'!$A$2,'EPA US Data'!$J:$J,$B$1,'EPA US Data'!$C:$C,W$2,'EPA US Data'!$G:$G,"&gt;="&amp;$A60,'EPA US Data'!$G:$G,"&lt;"&amp;$B60)*unit_conv*'State Downscaling Multipliers'!$B$18</f>
        <v>0</v>
      </c>
      <c r="X60" s="2">
        <f t="shared" ref="X60:AA60" si="409">W60+($AB60-$W60)/5</f>
        <v>0</v>
      </c>
      <c r="Y60" s="2">
        <f t="shared" si="409"/>
        <v>0</v>
      </c>
      <c r="Z60" s="2">
        <f t="shared" si="409"/>
        <v>0</v>
      </c>
      <c r="AA60" s="2">
        <f t="shared" si="409"/>
        <v>0</v>
      </c>
      <c r="AB60" s="105">
        <f>VLOOKUP($B$1,'Multipliers and Adjustments'!$A$70:$I$86,TRUNC(COLUMN(AB$2)/5)+2,FALSE)*SUMIFS('EPA US Data'!$I:$I,'EPA US Data'!$D:$D,'Country Selector'!$A$2,'EPA US Data'!$J:$J,$B$1,'EPA US Data'!$C:$C,AB$2,'EPA US Data'!$G:$G,"&gt;="&amp;$A60,'EPA US Data'!$G:$G,"&lt;"&amp;$B60)*unit_conv*'State Downscaling Multipliers'!$B$18</f>
        <v>0</v>
      </c>
      <c r="AC60" s="2">
        <f t="shared" ref="AC60:AF60" si="410">AB60+($AG60-$AB60)/5</f>
        <v>0</v>
      </c>
      <c r="AD60" s="2">
        <f t="shared" si="410"/>
        <v>0</v>
      </c>
      <c r="AE60" s="2">
        <f t="shared" si="410"/>
        <v>0</v>
      </c>
      <c r="AF60" s="2">
        <f t="shared" si="410"/>
        <v>0</v>
      </c>
      <c r="AG60" s="105">
        <f>VLOOKUP($B$1,'Multipliers and Adjustments'!$A$70:$I$86,TRUNC(COLUMN(AG$2)/5)+2,FALSE)*SUMIFS('EPA US Data'!$I:$I,'EPA US Data'!$D:$D,'Country Selector'!$A$2,'EPA US Data'!$J:$J,$B$1,'EPA US Data'!$C:$C,AG$2,'EPA US Data'!$G:$G,"&gt;="&amp;$A60,'EPA US Data'!$G:$G,"&lt;"&amp;$B60)*unit_conv*'State Downscaling Multipliers'!$B$18</f>
        <v>0</v>
      </c>
      <c r="AH60" s="2">
        <f t="shared" ref="AH60:AK60" si="411">AG60+($AL60-$AG60)/5</f>
        <v>0</v>
      </c>
      <c r="AI60" s="2">
        <f t="shared" si="411"/>
        <v>0</v>
      </c>
      <c r="AJ60" s="2">
        <f t="shared" si="411"/>
        <v>0</v>
      </c>
      <c r="AK60" s="2">
        <f t="shared" si="411"/>
        <v>0</v>
      </c>
      <c r="AL60" s="105">
        <f>VLOOKUP($B$1,'Multipliers and Adjustments'!$A$70:$I$86,TRUNC(COLUMN(AL$2)/5)+2,FALSE)*SUMIFS('EPA US Data'!$I:$I,'EPA US Data'!$D:$D,'Country Selector'!$A$2,'EPA US Data'!$J:$J,$B$1,'EPA US Data'!$C:$C,AL$2,'EPA US Data'!$G:$G,"&gt;="&amp;$A60,'EPA US Data'!$G:$G,"&lt;"&amp;$B60)*unit_conv*'State Downscaling Multipliers'!$B$18</f>
        <v>0</v>
      </c>
    </row>
    <row r="61" spans="1:38" ht="15.75" customHeight="1" x14ac:dyDescent="0.25">
      <c r="A61" s="49">
        <f t="shared" si="234"/>
        <v>900</v>
      </c>
      <c r="B61" s="49">
        <f t="shared" si="299"/>
        <v>950</v>
      </c>
      <c r="C61" s="105">
        <f>VLOOKUP($B$1,'Multipliers and Adjustments'!$A$70:$I$86,TRUNC(COLUMN(C$2)/5)+2,FALSE)*SUMIFS('EPA US Data'!$I:$I,'EPA US Data'!$D:$D,'Country Selector'!$A$2,'EPA US Data'!$J:$J,$B$1,'EPA US Data'!$C:$C,C$2,'EPA US Data'!$G:$G,"&gt;="&amp;$A61,'EPA US Data'!$G:$G,"&lt;"&amp;$B61)*unit_conv*'State Downscaling Multipliers'!$B$18</f>
        <v>0</v>
      </c>
      <c r="D61" s="2">
        <f t="shared" ref="D61:G61" si="412">C61+($H61-$C61)/5</f>
        <v>0</v>
      </c>
      <c r="E61" s="2">
        <f t="shared" si="412"/>
        <v>0</v>
      </c>
      <c r="F61" s="2">
        <f t="shared" si="412"/>
        <v>0</v>
      </c>
      <c r="G61" s="2">
        <f t="shared" si="412"/>
        <v>0</v>
      </c>
      <c r="H61" s="105">
        <f>VLOOKUP($B$1,'Multipliers and Adjustments'!$A$70:$I$86,TRUNC(COLUMN(H$2)/5)+2,FALSE)*SUMIFS('EPA US Data'!$I:$I,'EPA US Data'!$D:$D,'Country Selector'!$A$2,'EPA US Data'!$J:$J,$B$1,'EPA US Data'!$C:$C,H$2,'EPA US Data'!$G:$G,"&gt;="&amp;$A61,'EPA US Data'!$G:$G,"&lt;"&amp;$B61)*unit_conv*'State Downscaling Multipliers'!$B$18</f>
        <v>0</v>
      </c>
      <c r="I61" s="2">
        <f t="shared" ref="I61:L61" si="413">H61+($M61-$H61)/5</f>
        <v>0</v>
      </c>
      <c r="J61" s="2">
        <f t="shared" si="413"/>
        <v>0</v>
      </c>
      <c r="K61" s="2">
        <f t="shared" si="413"/>
        <v>0</v>
      </c>
      <c r="L61" s="2">
        <f t="shared" si="413"/>
        <v>0</v>
      </c>
      <c r="M61" s="105">
        <f>VLOOKUP($B$1,'Multipliers and Adjustments'!$A$70:$I$86,TRUNC(COLUMN(M$2)/5)+2,FALSE)*SUMIFS('EPA US Data'!$I:$I,'EPA US Data'!$D:$D,'Country Selector'!$A$2,'EPA US Data'!$J:$J,$B$1,'EPA US Data'!$C:$C,M$2,'EPA US Data'!$G:$G,"&gt;="&amp;$A61,'EPA US Data'!$G:$G,"&lt;"&amp;$B61)*unit_conv*'State Downscaling Multipliers'!$B$18</f>
        <v>0</v>
      </c>
      <c r="N61" s="2">
        <f t="shared" ref="N61:Q61" si="414">M61+($R61-$M61)/5</f>
        <v>0</v>
      </c>
      <c r="O61" s="2">
        <f t="shared" si="414"/>
        <v>0</v>
      </c>
      <c r="P61" s="2">
        <f t="shared" si="414"/>
        <v>0</v>
      </c>
      <c r="Q61" s="2">
        <f t="shared" si="414"/>
        <v>0</v>
      </c>
      <c r="R61" s="105">
        <f>VLOOKUP($B$1,'Multipliers and Adjustments'!$A$70:$I$86,TRUNC(COLUMN(R$2)/5)+2,FALSE)*SUMIFS('EPA US Data'!$I:$I,'EPA US Data'!$D:$D,'Country Selector'!$A$2,'EPA US Data'!$J:$J,$B$1,'EPA US Data'!$C:$C,R$2,'EPA US Data'!$G:$G,"&gt;="&amp;$A61,'EPA US Data'!$G:$G,"&lt;"&amp;$B61)*unit_conv*'State Downscaling Multipliers'!$B$18</f>
        <v>0</v>
      </c>
      <c r="S61" s="2">
        <f t="shared" ref="S61:V61" si="415">R61+($W61-$R61)/5</f>
        <v>0</v>
      </c>
      <c r="T61" s="2">
        <f t="shared" si="415"/>
        <v>0</v>
      </c>
      <c r="U61" s="2">
        <f t="shared" si="415"/>
        <v>0</v>
      </c>
      <c r="V61" s="2">
        <f t="shared" si="415"/>
        <v>0</v>
      </c>
      <c r="W61" s="105">
        <f>VLOOKUP($B$1,'Multipliers and Adjustments'!$A$70:$I$86,TRUNC(COLUMN(W$2)/5)+2,FALSE)*SUMIFS('EPA US Data'!$I:$I,'EPA US Data'!$D:$D,'Country Selector'!$A$2,'EPA US Data'!$J:$J,$B$1,'EPA US Data'!$C:$C,W$2,'EPA US Data'!$G:$G,"&gt;="&amp;$A61,'EPA US Data'!$G:$G,"&lt;"&amp;$B61)*unit_conv*'State Downscaling Multipliers'!$B$18</f>
        <v>0</v>
      </c>
      <c r="X61" s="2">
        <f t="shared" ref="X61:AA61" si="416">W61+($AB61-$W61)/5</f>
        <v>0</v>
      </c>
      <c r="Y61" s="2">
        <f t="shared" si="416"/>
        <v>0</v>
      </c>
      <c r="Z61" s="2">
        <f t="shared" si="416"/>
        <v>0</v>
      </c>
      <c r="AA61" s="2">
        <f t="shared" si="416"/>
        <v>0</v>
      </c>
      <c r="AB61" s="105">
        <f>VLOOKUP($B$1,'Multipliers and Adjustments'!$A$70:$I$86,TRUNC(COLUMN(AB$2)/5)+2,FALSE)*SUMIFS('EPA US Data'!$I:$I,'EPA US Data'!$D:$D,'Country Selector'!$A$2,'EPA US Data'!$J:$J,$B$1,'EPA US Data'!$C:$C,AB$2,'EPA US Data'!$G:$G,"&gt;="&amp;$A61,'EPA US Data'!$G:$G,"&lt;"&amp;$B61)*unit_conv*'State Downscaling Multipliers'!$B$18</f>
        <v>0</v>
      </c>
      <c r="AC61" s="2">
        <f t="shared" ref="AC61:AF61" si="417">AB61+($AG61-$AB61)/5</f>
        <v>0</v>
      </c>
      <c r="AD61" s="2">
        <f t="shared" si="417"/>
        <v>0</v>
      </c>
      <c r="AE61" s="2">
        <f t="shared" si="417"/>
        <v>0</v>
      </c>
      <c r="AF61" s="2">
        <f t="shared" si="417"/>
        <v>0</v>
      </c>
      <c r="AG61" s="105">
        <f>VLOOKUP($B$1,'Multipliers and Adjustments'!$A$70:$I$86,TRUNC(COLUMN(AG$2)/5)+2,FALSE)*SUMIFS('EPA US Data'!$I:$I,'EPA US Data'!$D:$D,'Country Selector'!$A$2,'EPA US Data'!$J:$J,$B$1,'EPA US Data'!$C:$C,AG$2,'EPA US Data'!$G:$G,"&gt;="&amp;$A61,'EPA US Data'!$G:$G,"&lt;"&amp;$B61)*unit_conv*'State Downscaling Multipliers'!$B$18</f>
        <v>0</v>
      </c>
      <c r="AH61" s="2">
        <f t="shared" ref="AH61:AK61" si="418">AG61+($AL61-$AG61)/5</f>
        <v>0</v>
      </c>
      <c r="AI61" s="2">
        <f t="shared" si="418"/>
        <v>0</v>
      </c>
      <c r="AJ61" s="2">
        <f t="shared" si="418"/>
        <v>0</v>
      </c>
      <c r="AK61" s="2">
        <f t="shared" si="418"/>
        <v>0</v>
      </c>
      <c r="AL61" s="105">
        <f>VLOOKUP($B$1,'Multipliers and Adjustments'!$A$70:$I$86,TRUNC(COLUMN(AL$2)/5)+2,FALSE)*SUMIFS('EPA US Data'!$I:$I,'EPA US Data'!$D:$D,'Country Selector'!$A$2,'EPA US Data'!$J:$J,$B$1,'EPA US Data'!$C:$C,AL$2,'EPA US Data'!$G:$G,"&gt;="&amp;$A61,'EPA US Data'!$G:$G,"&lt;"&amp;$B61)*unit_conv*'State Downscaling Multipliers'!$B$18</f>
        <v>0</v>
      </c>
    </row>
    <row r="62" spans="1:38" ht="15.75" customHeight="1" x14ac:dyDescent="0.25">
      <c r="A62" s="49">
        <f t="shared" si="234"/>
        <v>950</v>
      </c>
      <c r="B62" s="49">
        <f t="shared" si="299"/>
        <v>1000</v>
      </c>
      <c r="C62" s="105">
        <f>VLOOKUP($B$1,'Multipliers and Adjustments'!$A$70:$I$86,TRUNC(COLUMN(C$2)/5)+2,FALSE)*SUMIFS('EPA US Data'!$I:$I,'EPA US Data'!$D:$D,'Country Selector'!$A$2,'EPA US Data'!$J:$J,$B$1,'EPA US Data'!$C:$C,C$2,'EPA US Data'!$G:$G,"&gt;="&amp;$A62,'EPA US Data'!$G:$G,"&lt;"&amp;$B62)*unit_conv*'State Downscaling Multipliers'!$B$18</f>
        <v>0</v>
      </c>
      <c r="D62" s="2">
        <f t="shared" ref="D62:G62" si="419">C62+($H62-$C62)/5</f>
        <v>0</v>
      </c>
      <c r="E62" s="2">
        <f t="shared" si="419"/>
        <v>0</v>
      </c>
      <c r="F62" s="2">
        <f t="shared" si="419"/>
        <v>0</v>
      </c>
      <c r="G62" s="2">
        <f t="shared" si="419"/>
        <v>0</v>
      </c>
      <c r="H62" s="105">
        <f>VLOOKUP($B$1,'Multipliers and Adjustments'!$A$70:$I$86,TRUNC(COLUMN(H$2)/5)+2,FALSE)*SUMIFS('EPA US Data'!$I:$I,'EPA US Data'!$D:$D,'Country Selector'!$A$2,'EPA US Data'!$J:$J,$B$1,'EPA US Data'!$C:$C,H$2,'EPA US Data'!$G:$G,"&gt;="&amp;$A62,'EPA US Data'!$G:$G,"&lt;"&amp;$B62)*unit_conv*'State Downscaling Multipliers'!$B$18</f>
        <v>0</v>
      </c>
      <c r="I62" s="2">
        <f t="shared" ref="I62:L62" si="420">H62+($M62-$H62)/5</f>
        <v>0</v>
      </c>
      <c r="J62" s="2">
        <f t="shared" si="420"/>
        <v>0</v>
      </c>
      <c r="K62" s="2">
        <f t="shared" si="420"/>
        <v>0</v>
      </c>
      <c r="L62" s="2">
        <f t="shared" si="420"/>
        <v>0</v>
      </c>
      <c r="M62" s="105">
        <f>VLOOKUP($B$1,'Multipliers and Adjustments'!$A$70:$I$86,TRUNC(COLUMN(M$2)/5)+2,FALSE)*SUMIFS('EPA US Data'!$I:$I,'EPA US Data'!$D:$D,'Country Selector'!$A$2,'EPA US Data'!$J:$J,$B$1,'EPA US Data'!$C:$C,M$2,'EPA US Data'!$G:$G,"&gt;="&amp;$A62,'EPA US Data'!$G:$G,"&lt;"&amp;$B62)*unit_conv*'State Downscaling Multipliers'!$B$18</f>
        <v>0</v>
      </c>
      <c r="N62" s="2">
        <f t="shared" ref="N62:Q62" si="421">M62+($R62-$M62)/5</f>
        <v>0</v>
      </c>
      <c r="O62" s="2">
        <f t="shared" si="421"/>
        <v>0</v>
      </c>
      <c r="P62" s="2">
        <f t="shared" si="421"/>
        <v>0</v>
      </c>
      <c r="Q62" s="2">
        <f t="shared" si="421"/>
        <v>0</v>
      </c>
      <c r="R62" s="105">
        <f>VLOOKUP($B$1,'Multipliers and Adjustments'!$A$70:$I$86,TRUNC(COLUMN(R$2)/5)+2,FALSE)*SUMIFS('EPA US Data'!$I:$I,'EPA US Data'!$D:$D,'Country Selector'!$A$2,'EPA US Data'!$J:$J,$B$1,'EPA US Data'!$C:$C,R$2,'EPA US Data'!$G:$G,"&gt;="&amp;$A62,'EPA US Data'!$G:$G,"&lt;"&amp;$B62)*unit_conv*'State Downscaling Multipliers'!$B$18</f>
        <v>0</v>
      </c>
      <c r="S62" s="2">
        <f t="shared" ref="S62:V62" si="422">R62+($W62-$R62)/5</f>
        <v>0</v>
      </c>
      <c r="T62" s="2">
        <f t="shared" si="422"/>
        <v>0</v>
      </c>
      <c r="U62" s="2">
        <f t="shared" si="422"/>
        <v>0</v>
      </c>
      <c r="V62" s="2">
        <f t="shared" si="422"/>
        <v>0</v>
      </c>
      <c r="W62" s="105">
        <f>VLOOKUP($B$1,'Multipliers and Adjustments'!$A$70:$I$86,TRUNC(COLUMN(W$2)/5)+2,FALSE)*SUMIFS('EPA US Data'!$I:$I,'EPA US Data'!$D:$D,'Country Selector'!$A$2,'EPA US Data'!$J:$J,$B$1,'EPA US Data'!$C:$C,W$2,'EPA US Data'!$G:$G,"&gt;="&amp;$A62,'EPA US Data'!$G:$G,"&lt;"&amp;$B62)*unit_conv*'State Downscaling Multipliers'!$B$18</f>
        <v>0</v>
      </c>
      <c r="X62" s="2">
        <f t="shared" ref="X62:AA62" si="423">W62+($AB62-$W62)/5</f>
        <v>0</v>
      </c>
      <c r="Y62" s="2">
        <f t="shared" si="423"/>
        <v>0</v>
      </c>
      <c r="Z62" s="2">
        <f t="shared" si="423"/>
        <v>0</v>
      </c>
      <c r="AA62" s="2">
        <f t="shared" si="423"/>
        <v>0</v>
      </c>
      <c r="AB62" s="105">
        <f>VLOOKUP($B$1,'Multipliers and Adjustments'!$A$70:$I$86,TRUNC(COLUMN(AB$2)/5)+2,FALSE)*SUMIFS('EPA US Data'!$I:$I,'EPA US Data'!$D:$D,'Country Selector'!$A$2,'EPA US Data'!$J:$J,$B$1,'EPA US Data'!$C:$C,AB$2,'EPA US Data'!$G:$G,"&gt;="&amp;$A62,'EPA US Data'!$G:$G,"&lt;"&amp;$B62)*unit_conv*'State Downscaling Multipliers'!$B$18</f>
        <v>0</v>
      </c>
      <c r="AC62" s="2">
        <f t="shared" ref="AC62:AF62" si="424">AB62+($AG62-$AB62)/5</f>
        <v>0</v>
      </c>
      <c r="AD62" s="2">
        <f t="shared" si="424"/>
        <v>0</v>
      </c>
      <c r="AE62" s="2">
        <f t="shared" si="424"/>
        <v>0</v>
      </c>
      <c r="AF62" s="2">
        <f t="shared" si="424"/>
        <v>0</v>
      </c>
      <c r="AG62" s="105">
        <f>VLOOKUP($B$1,'Multipliers and Adjustments'!$A$70:$I$86,TRUNC(COLUMN(AG$2)/5)+2,FALSE)*SUMIFS('EPA US Data'!$I:$I,'EPA US Data'!$D:$D,'Country Selector'!$A$2,'EPA US Data'!$J:$J,$B$1,'EPA US Data'!$C:$C,AG$2,'EPA US Data'!$G:$G,"&gt;="&amp;$A62,'EPA US Data'!$G:$G,"&lt;"&amp;$B62)*unit_conv*'State Downscaling Multipliers'!$B$18</f>
        <v>0</v>
      </c>
      <c r="AH62" s="2">
        <f t="shared" ref="AH62:AK62" si="425">AG62+($AL62-$AG62)/5</f>
        <v>0</v>
      </c>
      <c r="AI62" s="2">
        <f t="shared" si="425"/>
        <v>0</v>
      </c>
      <c r="AJ62" s="2">
        <f t="shared" si="425"/>
        <v>0</v>
      </c>
      <c r="AK62" s="2">
        <f t="shared" si="425"/>
        <v>0</v>
      </c>
      <c r="AL62" s="105">
        <f>VLOOKUP($B$1,'Multipliers and Adjustments'!$A$70:$I$86,TRUNC(COLUMN(AL$2)/5)+2,FALSE)*SUMIFS('EPA US Data'!$I:$I,'EPA US Data'!$D:$D,'Country Selector'!$A$2,'EPA US Data'!$J:$J,$B$1,'EPA US Data'!$C:$C,AL$2,'EPA US Data'!$G:$G,"&gt;="&amp;$A62,'EPA US Data'!$G:$G,"&lt;"&amp;$B62)*unit_conv*'State Downscaling Multipliers'!$B$18</f>
        <v>0</v>
      </c>
    </row>
    <row r="63" spans="1:38" ht="15.75" customHeight="1" x14ac:dyDescent="0.25">
      <c r="A63" s="49">
        <f t="shared" si="234"/>
        <v>1000</v>
      </c>
      <c r="B63" s="49">
        <f t="shared" si="299"/>
        <v>1050</v>
      </c>
      <c r="C63" s="105">
        <f>VLOOKUP($B$1,'Multipliers and Adjustments'!$A$70:$I$86,TRUNC(COLUMN(C$2)/5)+2,FALSE)*SUMIFS('EPA US Data'!$I:$I,'EPA US Data'!$D:$D,'Country Selector'!$A$2,'EPA US Data'!$J:$J,$B$1,'EPA US Data'!$C:$C,C$2,'EPA US Data'!$G:$G,"&gt;="&amp;$A63,'EPA US Data'!$G:$G,"&lt;"&amp;$B63)*unit_conv*'State Downscaling Multipliers'!$B$18</f>
        <v>0</v>
      </c>
      <c r="D63" s="2">
        <f t="shared" ref="D63:G63" si="426">C63+($H63-$C63)/5</f>
        <v>0</v>
      </c>
      <c r="E63" s="2">
        <f t="shared" si="426"/>
        <v>0</v>
      </c>
      <c r="F63" s="2">
        <f t="shared" si="426"/>
        <v>0</v>
      </c>
      <c r="G63" s="2">
        <f t="shared" si="426"/>
        <v>0</v>
      </c>
      <c r="H63" s="105">
        <f>VLOOKUP($B$1,'Multipliers and Adjustments'!$A$70:$I$86,TRUNC(COLUMN(H$2)/5)+2,FALSE)*SUMIFS('EPA US Data'!$I:$I,'EPA US Data'!$D:$D,'Country Selector'!$A$2,'EPA US Data'!$J:$J,$B$1,'EPA US Data'!$C:$C,H$2,'EPA US Data'!$G:$G,"&gt;="&amp;$A63,'EPA US Data'!$G:$G,"&lt;"&amp;$B63)*unit_conv*'State Downscaling Multipliers'!$B$18</f>
        <v>0</v>
      </c>
      <c r="I63" s="2">
        <f t="shared" ref="I63:L63" si="427">H63+($M63-$H63)/5</f>
        <v>0</v>
      </c>
      <c r="J63" s="2">
        <f t="shared" si="427"/>
        <v>0</v>
      </c>
      <c r="K63" s="2">
        <f t="shared" si="427"/>
        <v>0</v>
      </c>
      <c r="L63" s="2">
        <f t="shared" si="427"/>
        <v>0</v>
      </c>
      <c r="M63" s="105">
        <f>VLOOKUP($B$1,'Multipliers and Adjustments'!$A$70:$I$86,TRUNC(COLUMN(M$2)/5)+2,FALSE)*SUMIFS('EPA US Data'!$I:$I,'EPA US Data'!$D:$D,'Country Selector'!$A$2,'EPA US Data'!$J:$J,$B$1,'EPA US Data'!$C:$C,M$2,'EPA US Data'!$G:$G,"&gt;="&amp;$A63,'EPA US Data'!$G:$G,"&lt;"&amp;$B63)*unit_conv*'State Downscaling Multipliers'!$B$18</f>
        <v>0</v>
      </c>
      <c r="N63" s="2">
        <f t="shared" ref="N63:Q63" si="428">M63+($R63-$M63)/5</f>
        <v>0</v>
      </c>
      <c r="O63" s="2">
        <f t="shared" si="428"/>
        <v>0</v>
      </c>
      <c r="P63" s="2">
        <f t="shared" si="428"/>
        <v>0</v>
      </c>
      <c r="Q63" s="2">
        <f t="shared" si="428"/>
        <v>0</v>
      </c>
      <c r="R63" s="105">
        <f>VLOOKUP($B$1,'Multipliers and Adjustments'!$A$70:$I$86,TRUNC(COLUMN(R$2)/5)+2,FALSE)*SUMIFS('EPA US Data'!$I:$I,'EPA US Data'!$D:$D,'Country Selector'!$A$2,'EPA US Data'!$J:$J,$B$1,'EPA US Data'!$C:$C,R$2,'EPA US Data'!$G:$G,"&gt;="&amp;$A63,'EPA US Data'!$G:$G,"&lt;"&amp;$B63)*unit_conv*'State Downscaling Multipliers'!$B$18</f>
        <v>0</v>
      </c>
      <c r="S63" s="2">
        <f t="shared" ref="S63:V63" si="429">R63+($W63-$R63)/5</f>
        <v>0</v>
      </c>
      <c r="T63" s="2">
        <f t="shared" si="429"/>
        <v>0</v>
      </c>
      <c r="U63" s="2">
        <f t="shared" si="429"/>
        <v>0</v>
      </c>
      <c r="V63" s="2">
        <f t="shared" si="429"/>
        <v>0</v>
      </c>
      <c r="W63" s="105">
        <f>VLOOKUP($B$1,'Multipliers and Adjustments'!$A$70:$I$86,TRUNC(COLUMN(W$2)/5)+2,FALSE)*SUMIFS('EPA US Data'!$I:$I,'EPA US Data'!$D:$D,'Country Selector'!$A$2,'EPA US Data'!$J:$J,$B$1,'EPA US Data'!$C:$C,W$2,'EPA US Data'!$G:$G,"&gt;="&amp;$A63,'EPA US Data'!$G:$G,"&lt;"&amp;$B63)*unit_conv*'State Downscaling Multipliers'!$B$18</f>
        <v>0</v>
      </c>
      <c r="X63" s="2">
        <f t="shared" ref="X63:AA63" si="430">W63+($AB63-$W63)/5</f>
        <v>0</v>
      </c>
      <c r="Y63" s="2">
        <f t="shared" si="430"/>
        <v>0</v>
      </c>
      <c r="Z63" s="2">
        <f t="shared" si="430"/>
        <v>0</v>
      </c>
      <c r="AA63" s="2">
        <f t="shared" si="430"/>
        <v>0</v>
      </c>
      <c r="AB63" s="105">
        <f>VLOOKUP($B$1,'Multipliers and Adjustments'!$A$70:$I$86,TRUNC(COLUMN(AB$2)/5)+2,FALSE)*SUMIFS('EPA US Data'!$I:$I,'EPA US Data'!$D:$D,'Country Selector'!$A$2,'EPA US Data'!$J:$J,$B$1,'EPA US Data'!$C:$C,AB$2,'EPA US Data'!$G:$G,"&gt;="&amp;$A63,'EPA US Data'!$G:$G,"&lt;"&amp;$B63)*unit_conv*'State Downscaling Multipliers'!$B$18</f>
        <v>0</v>
      </c>
      <c r="AC63" s="2">
        <f t="shared" ref="AC63:AF63" si="431">AB63+($AG63-$AB63)/5</f>
        <v>0</v>
      </c>
      <c r="AD63" s="2">
        <f t="shared" si="431"/>
        <v>0</v>
      </c>
      <c r="AE63" s="2">
        <f t="shared" si="431"/>
        <v>0</v>
      </c>
      <c r="AF63" s="2">
        <f t="shared" si="431"/>
        <v>0</v>
      </c>
      <c r="AG63" s="105">
        <f>VLOOKUP($B$1,'Multipliers and Adjustments'!$A$70:$I$86,TRUNC(COLUMN(AG$2)/5)+2,FALSE)*SUMIFS('EPA US Data'!$I:$I,'EPA US Data'!$D:$D,'Country Selector'!$A$2,'EPA US Data'!$J:$J,$B$1,'EPA US Data'!$C:$C,AG$2,'EPA US Data'!$G:$G,"&gt;="&amp;$A63,'EPA US Data'!$G:$G,"&lt;"&amp;$B63)*unit_conv*'State Downscaling Multipliers'!$B$18</f>
        <v>0</v>
      </c>
      <c r="AH63" s="2">
        <f t="shared" ref="AH63:AK63" si="432">AG63+($AL63-$AG63)/5</f>
        <v>0</v>
      </c>
      <c r="AI63" s="2">
        <f t="shared" si="432"/>
        <v>0</v>
      </c>
      <c r="AJ63" s="2">
        <f t="shared" si="432"/>
        <v>0</v>
      </c>
      <c r="AK63" s="2">
        <f t="shared" si="432"/>
        <v>0</v>
      </c>
      <c r="AL63" s="105">
        <f>VLOOKUP($B$1,'Multipliers and Adjustments'!$A$70:$I$86,TRUNC(COLUMN(AL$2)/5)+2,FALSE)*SUMIFS('EPA US Data'!$I:$I,'EPA US Data'!$D:$D,'Country Selector'!$A$2,'EPA US Data'!$J:$J,$B$1,'EPA US Data'!$C:$C,AL$2,'EPA US Data'!$G:$G,"&gt;="&amp;$A63,'EPA US Data'!$G:$G,"&lt;"&amp;$B63)*unit_conv*'State Downscaling Multipliers'!$B$18</f>
        <v>0</v>
      </c>
    </row>
    <row r="64" spans="1:38" ht="15.75" customHeight="1" x14ac:dyDescent="0.25">
      <c r="A64" s="49">
        <f t="shared" si="234"/>
        <v>1050</v>
      </c>
      <c r="B64" s="49">
        <f t="shared" si="299"/>
        <v>1100</v>
      </c>
      <c r="C64" s="105">
        <f>VLOOKUP($B$1,'Multipliers and Adjustments'!$A$70:$I$86,TRUNC(COLUMN(C$2)/5)+2,FALSE)*SUMIFS('EPA US Data'!$I:$I,'EPA US Data'!$D:$D,'Country Selector'!$A$2,'EPA US Data'!$J:$J,$B$1,'EPA US Data'!$C:$C,C$2,'EPA US Data'!$G:$G,"&gt;="&amp;$A64,'EPA US Data'!$G:$G,"&lt;"&amp;$B64)*unit_conv*'State Downscaling Multipliers'!$B$18</f>
        <v>0</v>
      </c>
      <c r="D64" s="2">
        <f t="shared" ref="D64:G64" si="433">C64+($H64-$C64)/5</f>
        <v>0</v>
      </c>
      <c r="E64" s="2">
        <f t="shared" si="433"/>
        <v>0</v>
      </c>
      <c r="F64" s="2">
        <f t="shared" si="433"/>
        <v>0</v>
      </c>
      <c r="G64" s="2">
        <f t="shared" si="433"/>
        <v>0</v>
      </c>
      <c r="H64" s="105">
        <f>VLOOKUP($B$1,'Multipliers and Adjustments'!$A$70:$I$86,TRUNC(COLUMN(H$2)/5)+2,FALSE)*SUMIFS('EPA US Data'!$I:$I,'EPA US Data'!$D:$D,'Country Selector'!$A$2,'EPA US Data'!$J:$J,$B$1,'EPA US Data'!$C:$C,H$2,'EPA US Data'!$G:$G,"&gt;="&amp;$A64,'EPA US Data'!$G:$G,"&lt;"&amp;$B64)*unit_conv*'State Downscaling Multipliers'!$B$18</f>
        <v>0</v>
      </c>
      <c r="I64" s="2">
        <f t="shared" ref="I64:L64" si="434">H64+($M64-$H64)/5</f>
        <v>0</v>
      </c>
      <c r="J64" s="2">
        <f t="shared" si="434"/>
        <v>0</v>
      </c>
      <c r="K64" s="2">
        <f t="shared" si="434"/>
        <v>0</v>
      </c>
      <c r="L64" s="2">
        <f t="shared" si="434"/>
        <v>0</v>
      </c>
      <c r="M64" s="105">
        <f>VLOOKUP($B$1,'Multipliers and Adjustments'!$A$70:$I$86,TRUNC(COLUMN(M$2)/5)+2,FALSE)*SUMIFS('EPA US Data'!$I:$I,'EPA US Data'!$D:$D,'Country Selector'!$A$2,'EPA US Data'!$J:$J,$B$1,'EPA US Data'!$C:$C,M$2,'EPA US Data'!$G:$G,"&gt;="&amp;$A64,'EPA US Data'!$G:$G,"&lt;"&amp;$B64)*unit_conv*'State Downscaling Multipliers'!$B$18</f>
        <v>0</v>
      </c>
      <c r="N64" s="2">
        <f t="shared" ref="N64:Q64" si="435">M64+($R64-$M64)/5</f>
        <v>0</v>
      </c>
      <c r="O64" s="2">
        <f t="shared" si="435"/>
        <v>0</v>
      </c>
      <c r="P64" s="2">
        <f t="shared" si="435"/>
        <v>0</v>
      </c>
      <c r="Q64" s="2">
        <f t="shared" si="435"/>
        <v>0</v>
      </c>
      <c r="R64" s="105">
        <f>VLOOKUP($B$1,'Multipliers and Adjustments'!$A$70:$I$86,TRUNC(COLUMN(R$2)/5)+2,FALSE)*SUMIFS('EPA US Data'!$I:$I,'EPA US Data'!$D:$D,'Country Selector'!$A$2,'EPA US Data'!$J:$J,$B$1,'EPA US Data'!$C:$C,R$2,'EPA US Data'!$G:$G,"&gt;="&amp;$A64,'EPA US Data'!$G:$G,"&lt;"&amp;$B64)*unit_conv*'State Downscaling Multipliers'!$B$18</f>
        <v>0</v>
      </c>
      <c r="S64" s="2">
        <f t="shared" ref="S64:V64" si="436">R64+($W64-$R64)/5</f>
        <v>0</v>
      </c>
      <c r="T64" s="2">
        <f t="shared" si="436"/>
        <v>0</v>
      </c>
      <c r="U64" s="2">
        <f t="shared" si="436"/>
        <v>0</v>
      </c>
      <c r="V64" s="2">
        <f t="shared" si="436"/>
        <v>0</v>
      </c>
      <c r="W64" s="105">
        <f>VLOOKUP($B$1,'Multipliers and Adjustments'!$A$70:$I$86,TRUNC(COLUMN(W$2)/5)+2,FALSE)*SUMIFS('EPA US Data'!$I:$I,'EPA US Data'!$D:$D,'Country Selector'!$A$2,'EPA US Data'!$J:$J,$B$1,'EPA US Data'!$C:$C,W$2,'EPA US Data'!$G:$G,"&gt;="&amp;$A64,'EPA US Data'!$G:$G,"&lt;"&amp;$B64)*unit_conv*'State Downscaling Multipliers'!$B$18</f>
        <v>0</v>
      </c>
      <c r="X64" s="2">
        <f t="shared" ref="X64:AA64" si="437">W64+($AB64-$W64)/5</f>
        <v>0</v>
      </c>
      <c r="Y64" s="2">
        <f t="shared" si="437"/>
        <v>0</v>
      </c>
      <c r="Z64" s="2">
        <f t="shared" si="437"/>
        <v>0</v>
      </c>
      <c r="AA64" s="2">
        <f t="shared" si="437"/>
        <v>0</v>
      </c>
      <c r="AB64" s="105">
        <f>VLOOKUP($B$1,'Multipliers and Adjustments'!$A$70:$I$86,TRUNC(COLUMN(AB$2)/5)+2,FALSE)*SUMIFS('EPA US Data'!$I:$I,'EPA US Data'!$D:$D,'Country Selector'!$A$2,'EPA US Data'!$J:$J,$B$1,'EPA US Data'!$C:$C,AB$2,'EPA US Data'!$G:$G,"&gt;="&amp;$A64,'EPA US Data'!$G:$G,"&lt;"&amp;$B64)*unit_conv*'State Downscaling Multipliers'!$B$18</f>
        <v>0</v>
      </c>
      <c r="AC64" s="2">
        <f t="shared" ref="AC64:AF64" si="438">AB64+($AG64-$AB64)/5</f>
        <v>0</v>
      </c>
      <c r="AD64" s="2">
        <f t="shared" si="438"/>
        <v>0</v>
      </c>
      <c r="AE64" s="2">
        <f t="shared" si="438"/>
        <v>0</v>
      </c>
      <c r="AF64" s="2">
        <f t="shared" si="438"/>
        <v>0</v>
      </c>
      <c r="AG64" s="105">
        <f>VLOOKUP($B$1,'Multipliers and Adjustments'!$A$70:$I$86,TRUNC(COLUMN(AG$2)/5)+2,FALSE)*SUMIFS('EPA US Data'!$I:$I,'EPA US Data'!$D:$D,'Country Selector'!$A$2,'EPA US Data'!$J:$J,$B$1,'EPA US Data'!$C:$C,AG$2,'EPA US Data'!$G:$G,"&gt;="&amp;$A64,'EPA US Data'!$G:$G,"&lt;"&amp;$B64)*unit_conv*'State Downscaling Multipliers'!$B$18</f>
        <v>0</v>
      </c>
      <c r="AH64" s="2">
        <f t="shared" ref="AH64:AK64" si="439">AG64+($AL64-$AG64)/5</f>
        <v>0</v>
      </c>
      <c r="AI64" s="2">
        <f t="shared" si="439"/>
        <v>0</v>
      </c>
      <c r="AJ64" s="2">
        <f t="shared" si="439"/>
        <v>0</v>
      </c>
      <c r="AK64" s="2">
        <f t="shared" si="439"/>
        <v>0</v>
      </c>
      <c r="AL64" s="105">
        <f>VLOOKUP($B$1,'Multipliers and Adjustments'!$A$70:$I$86,TRUNC(COLUMN(AL$2)/5)+2,FALSE)*SUMIFS('EPA US Data'!$I:$I,'EPA US Data'!$D:$D,'Country Selector'!$A$2,'EPA US Data'!$J:$J,$B$1,'EPA US Data'!$C:$C,AL$2,'EPA US Data'!$G:$G,"&gt;="&amp;$A64,'EPA US Data'!$G:$G,"&lt;"&amp;$B64)*unit_conv*'State Downscaling Multipliers'!$B$18</f>
        <v>0</v>
      </c>
    </row>
    <row r="65" spans="1:38" ht="15.75" customHeight="1" x14ac:dyDescent="0.25">
      <c r="A65" s="49">
        <f t="shared" si="234"/>
        <v>1100</v>
      </c>
      <c r="B65" s="49">
        <f t="shared" si="299"/>
        <v>1150</v>
      </c>
      <c r="C65" s="105">
        <f>VLOOKUP($B$1,'Multipliers and Adjustments'!$A$70:$I$86,TRUNC(COLUMN(C$2)/5)+2,FALSE)*SUMIFS('EPA US Data'!$I:$I,'EPA US Data'!$D:$D,'Country Selector'!$A$2,'EPA US Data'!$J:$J,$B$1,'EPA US Data'!$C:$C,C$2,'EPA US Data'!$G:$G,"&gt;="&amp;$A65,'EPA US Data'!$G:$G,"&lt;"&amp;$B65)*unit_conv*'State Downscaling Multipliers'!$B$18</f>
        <v>0</v>
      </c>
      <c r="D65" s="2">
        <f t="shared" ref="D65:G65" si="440">C65+($H65-$C65)/5</f>
        <v>0</v>
      </c>
      <c r="E65" s="2">
        <f t="shared" si="440"/>
        <v>0</v>
      </c>
      <c r="F65" s="2">
        <f t="shared" si="440"/>
        <v>0</v>
      </c>
      <c r="G65" s="2">
        <f t="shared" si="440"/>
        <v>0</v>
      </c>
      <c r="H65" s="105">
        <f>VLOOKUP($B$1,'Multipliers and Adjustments'!$A$70:$I$86,TRUNC(COLUMN(H$2)/5)+2,FALSE)*SUMIFS('EPA US Data'!$I:$I,'EPA US Data'!$D:$D,'Country Selector'!$A$2,'EPA US Data'!$J:$J,$B$1,'EPA US Data'!$C:$C,H$2,'EPA US Data'!$G:$G,"&gt;="&amp;$A65,'EPA US Data'!$G:$G,"&lt;"&amp;$B65)*unit_conv*'State Downscaling Multipliers'!$B$18</f>
        <v>0</v>
      </c>
      <c r="I65" s="2">
        <f t="shared" ref="I65:L65" si="441">H65+($M65-$H65)/5</f>
        <v>0</v>
      </c>
      <c r="J65" s="2">
        <f t="shared" si="441"/>
        <v>0</v>
      </c>
      <c r="K65" s="2">
        <f t="shared" si="441"/>
        <v>0</v>
      </c>
      <c r="L65" s="2">
        <f t="shared" si="441"/>
        <v>0</v>
      </c>
      <c r="M65" s="105">
        <f>VLOOKUP($B$1,'Multipliers and Adjustments'!$A$70:$I$86,TRUNC(COLUMN(M$2)/5)+2,FALSE)*SUMIFS('EPA US Data'!$I:$I,'EPA US Data'!$D:$D,'Country Selector'!$A$2,'EPA US Data'!$J:$J,$B$1,'EPA US Data'!$C:$C,M$2,'EPA US Data'!$G:$G,"&gt;="&amp;$A65,'EPA US Data'!$G:$G,"&lt;"&amp;$B65)*unit_conv*'State Downscaling Multipliers'!$B$18</f>
        <v>0</v>
      </c>
      <c r="N65" s="2">
        <f t="shared" ref="N65:Q65" si="442">M65+($R65-$M65)/5</f>
        <v>0</v>
      </c>
      <c r="O65" s="2">
        <f t="shared" si="442"/>
        <v>0</v>
      </c>
      <c r="P65" s="2">
        <f t="shared" si="442"/>
        <v>0</v>
      </c>
      <c r="Q65" s="2">
        <f t="shared" si="442"/>
        <v>0</v>
      </c>
      <c r="R65" s="105">
        <f>VLOOKUP($B$1,'Multipliers and Adjustments'!$A$70:$I$86,TRUNC(COLUMN(R$2)/5)+2,FALSE)*SUMIFS('EPA US Data'!$I:$I,'EPA US Data'!$D:$D,'Country Selector'!$A$2,'EPA US Data'!$J:$J,$B$1,'EPA US Data'!$C:$C,R$2,'EPA US Data'!$G:$G,"&gt;="&amp;$A65,'EPA US Data'!$G:$G,"&lt;"&amp;$B65)*unit_conv*'State Downscaling Multipliers'!$B$18</f>
        <v>0</v>
      </c>
      <c r="S65" s="2">
        <f t="shared" ref="S65:V65" si="443">R65+($W65-$R65)/5</f>
        <v>2461797060.3329501</v>
      </c>
      <c r="T65" s="2">
        <f t="shared" si="443"/>
        <v>4923594120.6659002</v>
      </c>
      <c r="U65" s="2">
        <f t="shared" si="443"/>
        <v>7385391180.9988499</v>
      </c>
      <c r="V65" s="2">
        <f t="shared" si="443"/>
        <v>9847188241.3318005</v>
      </c>
      <c r="W65" s="105">
        <f>VLOOKUP($B$1,'Multipliers and Adjustments'!$A$70:$I$86,TRUNC(COLUMN(W$2)/5)+2,FALSE)*SUMIFS('EPA US Data'!$I:$I,'EPA US Data'!$D:$D,'Country Selector'!$A$2,'EPA US Data'!$J:$J,$B$1,'EPA US Data'!$C:$C,W$2,'EPA US Data'!$G:$G,"&gt;="&amp;$A65,'EPA US Data'!$G:$G,"&lt;"&amp;$B65)*unit_conv*'State Downscaling Multipliers'!$B$18</f>
        <v>12308985301.664751</v>
      </c>
      <c r="X65" s="2">
        <f t="shared" ref="X65:AA65" si="444">W65+($AB65-$W65)/5</f>
        <v>9847188241.3318005</v>
      </c>
      <c r="Y65" s="2">
        <f t="shared" si="444"/>
        <v>7385391180.9988499</v>
      </c>
      <c r="Z65" s="2">
        <f t="shared" si="444"/>
        <v>4923594120.6658993</v>
      </c>
      <c r="AA65" s="2">
        <f t="shared" si="444"/>
        <v>2461797060.3329492</v>
      </c>
      <c r="AB65" s="105">
        <f>VLOOKUP($B$1,'Multipliers and Adjustments'!$A$70:$I$86,TRUNC(COLUMN(AB$2)/5)+2,FALSE)*SUMIFS('EPA US Data'!$I:$I,'EPA US Data'!$D:$D,'Country Selector'!$A$2,'EPA US Data'!$J:$J,$B$1,'EPA US Data'!$C:$C,AB$2,'EPA US Data'!$G:$G,"&gt;="&amp;$A65,'EPA US Data'!$G:$G,"&lt;"&amp;$B65)*unit_conv*'State Downscaling Multipliers'!$B$18</f>
        <v>0</v>
      </c>
      <c r="AC65" s="2">
        <f t="shared" ref="AC65:AF65" si="445">AB65+($AG65-$AB65)/5</f>
        <v>0</v>
      </c>
      <c r="AD65" s="2">
        <f t="shared" si="445"/>
        <v>0</v>
      </c>
      <c r="AE65" s="2">
        <f t="shared" si="445"/>
        <v>0</v>
      </c>
      <c r="AF65" s="2">
        <f t="shared" si="445"/>
        <v>0</v>
      </c>
      <c r="AG65" s="105">
        <f>VLOOKUP($B$1,'Multipliers and Adjustments'!$A$70:$I$86,TRUNC(COLUMN(AG$2)/5)+2,FALSE)*SUMIFS('EPA US Data'!$I:$I,'EPA US Data'!$D:$D,'Country Selector'!$A$2,'EPA US Data'!$J:$J,$B$1,'EPA US Data'!$C:$C,AG$2,'EPA US Data'!$G:$G,"&gt;="&amp;$A65,'EPA US Data'!$G:$G,"&lt;"&amp;$B65)*unit_conv*'State Downscaling Multipliers'!$B$18</f>
        <v>0</v>
      </c>
      <c r="AH65" s="2">
        <f t="shared" ref="AH65:AK65" si="446">AG65+($AL65-$AG65)/5</f>
        <v>0</v>
      </c>
      <c r="AI65" s="2">
        <f t="shared" si="446"/>
        <v>0</v>
      </c>
      <c r="AJ65" s="2">
        <f t="shared" si="446"/>
        <v>0</v>
      </c>
      <c r="AK65" s="2">
        <f t="shared" si="446"/>
        <v>0</v>
      </c>
      <c r="AL65" s="105">
        <f>VLOOKUP($B$1,'Multipliers and Adjustments'!$A$70:$I$86,TRUNC(COLUMN(AL$2)/5)+2,FALSE)*SUMIFS('EPA US Data'!$I:$I,'EPA US Data'!$D:$D,'Country Selector'!$A$2,'EPA US Data'!$J:$J,$B$1,'EPA US Data'!$C:$C,AL$2,'EPA US Data'!$G:$G,"&gt;="&amp;$A65,'EPA US Data'!$G:$G,"&lt;"&amp;$B65)*unit_conv*'State Downscaling Multipliers'!$B$18</f>
        <v>0</v>
      </c>
    </row>
    <row r="66" spans="1:38" ht="15.75" customHeight="1" x14ac:dyDescent="0.25">
      <c r="A66" s="49">
        <f t="shared" si="234"/>
        <v>1150</v>
      </c>
      <c r="B66" s="49">
        <f t="shared" si="299"/>
        <v>1200</v>
      </c>
      <c r="C66" s="105">
        <f>VLOOKUP($B$1,'Multipliers and Adjustments'!$A$70:$I$86,TRUNC(COLUMN(C$2)/5)+2,FALSE)*SUMIFS('EPA US Data'!$I:$I,'EPA US Data'!$D:$D,'Country Selector'!$A$2,'EPA US Data'!$J:$J,$B$1,'EPA US Data'!$C:$C,C$2,'EPA US Data'!$G:$G,"&gt;="&amp;$A66,'EPA US Data'!$G:$G,"&lt;"&amp;$B66)*unit_conv*'State Downscaling Multipliers'!$B$18</f>
        <v>0</v>
      </c>
      <c r="D66" s="2">
        <f t="shared" ref="D66:G66" si="447">C66+($H66-$C66)/5</f>
        <v>0</v>
      </c>
      <c r="E66" s="2">
        <f t="shared" si="447"/>
        <v>0</v>
      </c>
      <c r="F66" s="2">
        <f t="shared" si="447"/>
        <v>0</v>
      </c>
      <c r="G66" s="2">
        <f t="shared" si="447"/>
        <v>0</v>
      </c>
      <c r="H66" s="105">
        <f>VLOOKUP($B$1,'Multipliers and Adjustments'!$A$70:$I$86,TRUNC(COLUMN(H$2)/5)+2,FALSE)*SUMIFS('EPA US Data'!$I:$I,'EPA US Data'!$D:$D,'Country Selector'!$A$2,'EPA US Data'!$J:$J,$B$1,'EPA US Data'!$C:$C,H$2,'EPA US Data'!$G:$G,"&gt;="&amp;$A66,'EPA US Data'!$G:$G,"&lt;"&amp;$B66)*unit_conv*'State Downscaling Multipliers'!$B$18</f>
        <v>0</v>
      </c>
      <c r="I66" s="2">
        <f t="shared" ref="I66:L66" si="448">H66+($M66-$H66)/5</f>
        <v>0</v>
      </c>
      <c r="J66" s="2">
        <f t="shared" si="448"/>
        <v>0</v>
      </c>
      <c r="K66" s="2">
        <f t="shared" si="448"/>
        <v>0</v>
      </c>
      <c r="L66" s="2">
        <f t="shared" si="448"/>
        <v>0</v>
      </c>
      <c r="M66" s="105">
        <f>VLOOKUP($B$1,'Multipliers and Adjustments'!$A$70:$I$86,TRUNC(COLUMN(M$2)/5)+2,FALSE)*SUMIFS('EPA US Data'!$I:$I,'EPA US Data'!$D:$D,'Country Selector'!$A$2,'EPA US Data'!$J:$J,$B$1,'EPA US Data'!$C:$C,M$2,'EPA US Data'!$G:$G,"&gt;="&amp;$A66,'EPA US Data'!$G:$G,"&lt;"&amp;$B66)*unit_conv*'State Downscaling Multipliers'!$B$18</f>
        <v>0</v>
      </c>
      <c r="N66" s="2">
        <f t="shared" ref="N66:Q66" si="449">M66+($R66-$M66)/5</f>
        <v>0</v>
      </c>
      <c r="O66" s="2">
        <f t="shared" si="449"/>
        <v>0</v>
      </c>
      <c r="P66" s="2">
        <f t="shared" si="449"/>
        <v>0</v>
      </c>
      <c r="Q66" s="2">
        <f t="shared" si="449"/>
        <v>0</v>
      </c>
      <c r="R66" s="105">
        <f>VLOOKUP($B$1,'Multipliers and Adjustments'!$A$70:$I$86,TRUNC(COLUMN(R$2)/5)+2,FALSE)*SUMIFS('EPA US Data'!$I:$I,'EPA US Data'!$D:$D,'Country Selector'!$A$2,'EPA US Data'!$J:$J,$B$1,'EPA US Data'!$C:$C,R$2,'EPA US Data'!$G:$G,"&gt;="&amp;$A66,'EPA US Data'!$G:$G,"&lt;"&amp;$B66)*unit_conv*'State Downscaling Multipliers'!$B$18</f>
        <v>0</v>
      </c>
      <c r="S66" s="2">
        <f t="shared" ref="S66:V66" si="450">R66+($W66-$R66)/5</f>
        <v>0</v>
      </c>
      <c r="T66" s="2">
        <f t="shared" si="450"/>
        <v>0</v>
      </c>
      <c r="U66" s="2">
        <f t="shared" si="450"/>
        <v>0</v>
      </c>
      <c r="V66" s="2">
        <f t="shared" si="450"/>
        <v>0</v>
      </c>
      <c r="W66" s="105">
        <f>VLOOKUP($B$1,'Multipliers and Adjustments'!$A$70:$I$86,TRUNC(COLUMN(W$2)/5)+2,FALSE)*SUMIFS('EPA US Data'!$I:$I,'EPA US Data'!$D:$D,'Country Selector'!$A$2,'EPA US Data'!$J:$J,$B$1,'EPA US Data'!$C:$C,W$2,'EPA US Data'!$G:$G,"&gt;="&amp;$A66,'EPA US Data'!$G:$G,"&lt;"&amp;$B66)*unit_conv*'State Downscaling Multipliers'!$B$18</f>
        <v>0</v>
      </c>
      <c r="X66" s="2">
        <f t="shared" ref="X66:AA66" si="451">W66+($AB66-$W66)/5</f>
        <v>2371610358.902492</v>
      </c>
      <c r="Y66" s="2">
        <f t="shared" si="451"/>
        <v>4743220717.8049841</v>
      </c>
      <c r="Z66" s="2">
        <f t="shared" si="451"/>
        <v>7114831076.7074757</v>
      </c>
      <c r="AA66" s="2">
        <f t="shared" si="451"/>
        <v>9486441435.6099682</v>
      </c>
      <c r="AB66" s="105">
        <f>VLOOKUP($B$1,'Multipliers and Adjustments'!$A$70:$I$86,TRUNC(COLUMN(AB$2)/5)+2,FALSE)*SUMIFS('EPA US Data'!$I:$I,'EPA US Data'!$D:$D,'Country Selector'!$A$2,'EPA US Data'!$J:$J,$B$1,'EPA US Data'!$C:$C,AB$2,'EPA US Data'!$G:$G,"&gt;="&amp;$A66,'EPA US Data'!$G:$G,"&lt;"&amp;$B66)*unit_conv*'State Downscaling Multipliers'!$B$18</f>
        <v>11858051794.512461</v>
      </c>
      <c r="AC66" s="2">
        <f t="shared" ref="AC66:AF66" si="452">AB66+($AG66-$AB66)/5</f>
        <v>9486441435.6099682</v>
      </c>
      <c r="AD66" s="2">
        <f t="shared" si="452"/>
        <v>7114831076.7074757</v>
      </c>
      <c r="AE66" s="2">
        <f t="shared" si="452"/>
        <v>4743220717.8049831</v>
      </c>
      <c r="AF66" s="2">
        <f t="shared" si="452"/>
        <v>2371610358.9024911</v>
      </c>
      <c r="AG66" s="105">
        <f>VLOOKUP($B$1,'Multipliers and Adjustments'!$A$70:$I$86,TRUNC(COLUMN(AG$2)/5)+2,FALSE)*SUMIFS('EPA US Data'!$I:$I,'EPA US Data'!$D:$D,'Country Selector'!$A$2,'EPA US Data'!$J:$J,$B$1,'EPA US Data'!$C:$C,AG$2,'EPA US Data'!$G:$G,"&gt;="&amp;$A66,'EPA US Data'!$G:$G,"&lt;"&amp;$B66)*unit_conv*'State Downscaling Multipliers'!$B$18</f>
        <v>0</v>
      </c>
      <c r="AH66" s="2">
        <f t="shared" ref="AH66:AK66" si="453">AG66+($AL66-$AG66)/5</f>
        <v>0</v>
      </c>
      <c r="AI66" s="2">
        <f t="shared" si="453"/>
        <v>0</v>
      </c>
      <c r="AJ66" s="2">
        <f t="shared" si="453"/>
        <v>0</v>
      </c>
      <c r="AK66" s="2">
        <f t="shared" si="453"/>
        <v>0</v>
      </c>
      <c r="AL66" s="105">
        <f>VLOOKUP($B$1,'Multipliers and Adjustments'!$A$70:$I$86,TRUNC(COLUMN(AL$2)/5)+2,FALSE)*SUMIFS('EPA US Data'!$I:$I,'EPA US Data'!$D:$D,'Country Selector'!$A$2,'EPA US Data'!$J:$J,$B$1,'EPA US Data'!$C:$C,AL$2,'EPA US Data'!$G:$G,"&gt;="&amp;$A66,'EPA US Data'!$G:$G,"&lt;"&amp;$B66)*unit_conv*'State Downscaling Multipliers'!$B$18</f>
        <v>0</v>
      </c>
    </row>
    <row r="67" spans="1:38" ht="15.75" customHeight="1" x14ac:dyDescent="0.25">
      <c r="A67" s="49">
        <f t="shared" si="234"/>
        <v>1200</v>
      </c>
      <c r="B67" s="49">
        <f t="shared" si="299"/>
        <v>1250</v>
      </c>
      <c r="C67" s="105">
        <f>VLOOKUP($B$1,'Multipliers and Adjustments'!$A$70:$I$86,TRUNC(COLUMN(C$2)/5)+2,FALSE)*SUMIFS('EPA US Data'!$I:$I,'EPA US Data'!$D:$D,'Country Selector'!$A$2,'EPA US Data'!$J:$J,$B$1,'EPA US Data'!$C:$C,C$2,'EPA US Data'!$G:$G,"&gt;="&amp;$A67,'EPA US Data'!$G:$G,"&lt;"&amp;$B67)*unit_conv*'State Downscaling Multipliers'!$B$18</f>
        <v>0</v>
      </c>
      <c r="D67" s="2">
        <f t="shared" ref="D67:G67" si="454">C67+($H67-$C67)/5</f>
        <v>0</v>
      </c>
      <c r="E67" s="2">
        <f t="shared" si="454"/>
        <v>0</v>
      </c>
      <c r="F67" s="2">
        <f t="shared" si="454"/>
        <v>0</v>
      </c>
      <c r="G67" s="2">
        <f t="shared" si="454"/>
        <v>0</v>
      </c>
      <c r="H67" s="105">
        <f>VLOOKUP($B$1,'Multipliers and Adjustments'!$A$70:$I$86,TRUNC(COLUMN(H$2)/5)+2,FALSE)*SUMIFS('EPA US Data'!$I:$I,'EPA US Data'!$D:$D,'Country Selector'!$A$2,'EPA US Data'!$J:$J,$B$1,'EPA US Data'!$C:$C,H$2,'EPA US Data'!$G:$G,"&gt;="&amp;$A67,'EPA US Data'!$G:$G,"&lt;"&amp;$B67)*unit_conv*'State Downscaling Multipliers'!$B$18</f>
        <v>0</v>
      </c>
      <c r="I67" s="2">
        <f t="shared" ref="I67:L67" si="455">H67+($M67-$H67)/5</f>
        <v>0</v>
      </c>
      <c r="J67" s="2">
        <f t="shared" si="455"/>
        <v>0</v>
      </c>
      <c r="K67" s="2">
        <f t="shared" si="455"/>
        <v>0</v>
      </c>
      <c r="L67" s="2">
        <f t="shared" si="455"/>
        <v>0</v>
      </c>
      <c r="M67" s="105">
        <f>VLOOKUP($B$1,'Multipliers and Adjustments'!$A$70:$I$86,TRUNC(COLUMN(M$2)/5)+2,FALSE)*SUMIFS('EPA US Data'!$I:$I,'EPA US Data'!$D:$D,'Country Selector'!$A$2,'EPA US Data'!$J:$J,$B$1,'EPA US Data'!$C:$C,M$2,'EPA US Data'!$G:$G,"&gt;="&amp;$A67,'EPA US Data'!$G:$G,"&lt;"&amp;$B67)*unit_conv*'State Downscaling Multipliers'!$B$18</f>
        <v>0</v>
      </c>
      <c r="N67" s="2">
        <f t="shared" ref="N67:Q67" si="456">M67+($R67-$M67)/5</f>
        <v>0</v>
      </c>
      <c r="O67" s="2">
        <f t="shared" si="456"/>
        <v>0</v>
      </c>
      <c r="P67" s="2">
        <f t="shared" si="456"/>
        <v>0</v>
      </c>
      <c r="Q67" s="2">
        <f t="shared" si="456"/>
        <v>0</v>
      </c>
      <c r="R67" s="105">
        <f>VLOOKUP($B$1,'Multipliers and Adjustments'!$A$70:$I$86,TRUNC(COLUMN(R$2)/5)+2,FALSE)*SUMIFS('EPA US Data'!$I:$I,'EPA US Data'!$D:$D,'Country Selector'!$A$2,'EPA US Data'!$J:$J,$B$1,'EPA US Data'!$C:$C,R$2,'EPA US Data'!$G:$G,"&gt;="&amp;$A67,'EPA US Data'!$G:$G,"&lt;"&amp;$B67)*unit_conv*'State Downscaling Multipliers'!$B$18</f>
        <v>0</v>
      </c>
      <c r="S67" s="2">
        <f t="shared" ref="S67:V67" si="457">R67+($W67-$R67)/5</f>
        <v>0</v>
      </c>
      <c r="T67" s="2">
        <f t="shared" si="457"/>
        <v>0</v>
      </c>
      <c r="U67" s="2">
        <f t="shared" si="457"/>
        <v>0</v>
      </c>
      <c r="V67" s="2">
        <f t="shared" si="457"/>
        <v>0</v>
      </c>
      <c r="W67" s="105">
        <f>VLOOKUP($B$1,'Multipliers and Adjustments'!$A$70:$I$86,TRUNC(COLUMN(W$2)/5)+2,FALSE)*SUMIFS('EPA US Data'!$I:$I,'EPA US Data'!$D:$D,'Country Selector'!$A$2,'EPA US Data'!$J:$J,$B$1,'EPA US Data'!$C:$C,W$2,'EPA US Data'!$G:$G,"&gt;="&amp;$A67,'EPA US Data'!$G:$G,"&lt;"&amp;$B67)*unit_conv*'State Downscaling Multipliers'!$B$18</f>
        <v>0</v>
      </c>
      <c r="X67" s="2">
        <f t="shared" ref="X67:AA67" si="458">W67+($AB67-$W67)/5</f>
        <v>0</v>
      </c>
      <c r="Y67" s="2">
        <f t="shared" si="458"/>
        <v>0</v>
      </c>
      <c r="Z67" s="2">
        <f t="shared" si="458"/>
        <v>0</v>
      </c>
      <c r="AA67" s="2">
        <f t="shared" si="458"/>
        <v>0</v>
      </c>
      <c r="AB67" s="105">
        <f>VLOOKUP($B$1,'Multipliers and Adjustments'!$A$70:$I$86,TRUNC(COLUMN(AB$2)/5)+2,FALSE)*SUMIFS('EPA US Data'!$I:$I,'EPA US Data'!$D:$D,'Country Selector'!$A$2,'EPA US Data'!$J:$J,$B$1,'EPA US Data'!$C:$C,AB$2,'EPA US Data'!$G:$G,"&gt;="&amp;$A67,'EPA US Data'!$G:$G,"&lt;"&amp;$B67)*unit_conv*'State Downscaling Multipliers'!$B$18</f>
        <v>0</v>
      </c>
      <c r="AC67" s="2">
        <f t="shared" ref="AC67:AF67" si="459">AB67+($AG67-$AB67)/5</f>
        <v>2269819434.2173395</v>
      </c>
      <c r="AD67" s="2">
        <f t="shared" si="459"/>
        <v>4539638868.434679</v>
      </c>
      <c r="AE67" s="2">
        <f t="shared" si="459"/>
        <v>6809458302.6520185</v>
      </c>
      <c r="AF67" s="2">
        <f t="shared" si="459"/>
        <v>9079277736.8693581</v>
      </c>
      <c r="AG67" s="105">
        <f>VLOOKUP($B$1,'Multipliers and Adjustments'!$A$70:$I$86,TRUNC(COLUMN(AG$2)/5)+2,FALSE)*SUMIFS('EPA US Data'!$I:$I,'EPA US Data'!$D:$D,'Country Selector'!$A$2,'EPA US Data'!$J:$J,$B$1,'EPA US Data'!$C:$C,AG$2,'EPA US Data'!$G:$G,"&gt;="&amp;$A67,'EPA US Data'!$G:$G,"&lt;"&amp;$B67)*unit_conv*'State Downscaling Multipliers'!$B$18</f>
        <v>11349097171.086699</v>
      </c>
      <c r="AH67" s="2">
        <f t="shared" ref="AH67:AK67" si="460">AG67+($AL67-$AG67)/5</f>
        <v>9079277736.8693581</v>
      </c>
      <c r="AI67" s="2">
        <f t="shared" si="460"/>
        <v>6809458302.6520185</v>
      </c>
      <c r="AJ67" s="2">
        <f t="shared" si="460"/>
        <v>4539638868.434679</v>
      </c>
      <c r="AK67" s="2">
        <f t="shared" si="460"/>
        <v>2269819434.2173395</v>
      </c>
      <c r="AL67" s="105">
        <f>VLOOKUP($B$1,'Multipliers and Adjustments'!$A$70:$I$86,TRUNC(COLUMN(AL$2)/5)+2,FALSE)*SUMIFS('EPA US Data'!$I:$I,'EPA US Data'!$D:$D,'Country Selector'!$A$2,'EPA US Data'!$J:$J,$B$1,'EPA US Data'!$C:$C,AL$2,'EPA US Data'!$G:$G,"&gt;="&amp;$A67,'EPA US Data'!$G:$G,"&lt;"&amp;$B67)*unit_conv*'State Downscaling Multipliers'!$B$18</f>
        <v>0</v>
      </c>
    </row>
    <row r="68" spans="1:38" ht="15.75" customHeight="1" x14ac:dyDescent="0.25">
      <c r="A68" s="49">
        <f t="shared" si="234"/>
        <v>1250</v>
      </c>
      <c r="B68" s="49">
        <f t="shared" si="299"/>
        <v>1300</v>
      </c>
      <c r="C68" s="105">
        <f>VLOOKUP($B$1,'Multipliers and Adjustments'!$A$70:$I$86,TRUNC(COLUMN(C$2)/5)+2,FALSE)*SUMIFS('EPA US Data'!$I:$I,'EPA US Data'!$D:$D,'Country Selector'!$A$2,'EPA US Data'!$J:$J,$B$1,'EPA US Data'!$C:$C,C$2,'EPA US Data'!$G:$G,"&gt;="&amp;$A68,'EPA US Data'!$G:$G,"&lt;"&amp;$B68)*unit_conv*'State Downscaling Multipliers'!$B$18</f>
        <v>0</v>
      </c>
      <c r="D68" s="2">
        <f t="shared" ref="D68:G68" si="461">C68+($H68-$C68)/5</f>
        <v>0</v>
      </c>
      <c r="E68" s="2">
        <f t="shared" si="461"/>
        <v>0</v>
      </c>
      <c r="F68" s="2">
        <f t="shared" si="461"/>
        <v>0</v>
      </c>
      <c r="G68" s="2">
        <f t="shared" si="461"/>
        <v>0</v>
      </c>
      <c r="H68" s="105">
        <f>VLOOKUP($B$1,'Multipliers and Adjustments'!$A$70:$I$86,TRUNC(COLUMN(H$2)/5)+2,FALSE)*SUMIFS('EPA US Data'!$I:$I,'EPA US Data'!$D:$D,'Country Selector'!$A$2,'EPA US Data'!$J:$J,$B$1,'EPA US Data'!$C:$C,H$2,'EPA US Data'!$G:$G,"&gt;="&amp;$A68,'EPA US Data'!$G:$G,"&lt;"&amp;$B68)*unit_conv*'State Downscaling Multipliers'!$B$18</f>
        <v>0</v>
      </c>
      <c r="I68" s="2">
        <f t="shared" ref="I68:L68" si="462">H68+($M68-$H68)/5</f>
        <v>0</v>
      </c>
      <c r="J68" s="2">
        <f t="shared" si="462"/>
        <v>0</v>
      </c>
      <c r="K68" s="2">
        <f t="shared" si="462"/>
        <v>0</v>
      </c>
      <c r="L68" s="2">
        <f t="shared" si="462"/>
        <v>0</v>
      </c>
      <c r="M68" s="105">
        <f>VLOOKUP($B$1,'Multipliers and Adjustments'!$A$70:$I$86,TRUNC(COLUMN(M$2)/5)+2,FALSE)*SUMIFS('EPA US Data'!$I:$I,'EPA US Data'!$D:$D,'Country Selector'!$A$2,'EPA US Data'!$J:$J,$B$1,'EPA US Data'!$C:$C,M$2,'EPA US Data'!$G:$G,"&gt;="&amp;$A68,'EPA US Data'!$G:$G,"&lt;"&amp;$B68)*unit_conv*'State Downscaling Multipliers'!$B$18</f>
        <v>0</v>
      </c>
      <c r="N68" s="2">
        <f t="shared" ref="N68:Q68" si="463">M68+($R68-$M68)/5</f>
        <v>0</v>
      </c>
      <c r="O68" s="2">
        <f t="shared" si="463"/>
        <v>0</v>
      </c>
      <c r="P68" s="2">
        <f t="shared" si="463"/>
        <v>0</v>
      </c>
      <c r="Q68" s="2">
        <f t="shared" si="463"/>
        <v>0</v>
      </c>
      <c r="R68" s="105">
        <f>VLOOKUP($B$1,'Multipliers and Adjustments'!$A$70:$I$86,TRUNC(COLUMN(R$2)/5)+2,FALSE)*SUMIFS('EPA US Data'!$I:$I,'EPA US Data'!$D:$D,'Country Selector'!$A$2,'EPA US Data'!$J:$J,$B$1,'EPA US Data'!$C:$C,R$2,'EPA US Data'!$G:$G,"&gt;="&amp;$A68,'EPA US Data'!$G:$G,"&lt;"&amp;$B68)*unit_conv*'State Downscaling Multipliers'!$B$18</f>
        <v>0</v>
      </c>
      <c r="S68" s="2">
        <f t="shared" ref="S68:V68" si="464">R68+($W68-$R68)/5</f>
        <v>0</v>
      </c>
      <c r="T68" s="2">
        <f t="shared" si="464"/>
        <v>0</v>
      </c>
      <c r="U68" s="2">
        <f t="shared" si="464"/>
        <v>0</v>
      </c>
      <c r="V68" s="2">
        <f t="shared" si="464"/>
        <v>0</v>
      </c>
      <c r="W68" s="105">
        <f>VLOOKUP($B$1,'Multipliers and Adjustments'!$A$70:$I$86,TRUNC(COLUMN(W$2)/5)+2,FALSE)*SUMIFS('EPA US Data'!$I:$I,'EPA US Data'!$D:$D,'Country Selector'!$A$2,'EPA US Data'!$J:$J,$B$1,'EPA US Data'!$C:$C,W$2,'EPA US Data'!$G:$G,"&gt;="&amp;$A68,'EPA US Data'!$G:$G,"&lt;"&amp;$B68)*unit_conv*'State Downscaling Multipliers'!$B$18</f>
        <v>0</v>
      </c>
      <c r="X68" s="2">
        <f t="shared" ref="X68:AA68" si="465">W68+($AB68-$W68)/5</f>
        <v>0</v>
      </c>
      <c r="Y68" s="2">
        <f t="shared" si="465"/>
        <v>0</v>
      </c>
      <c r="Z68" s="2">
        <f t="shared" si="465"/>
        <v>0</v>
      </c>
      <c r="AA68" s="2">
        <f t="shared" si="465"/>
        <v>0</v>
      </c>
      <c r="AB68" s="105">
        <f>VLOOKUP($B$1,'Multipliers and Adjustments'!$A$70:$I$86,TRUNC(COLUMN(AB$2)/5)+2,FALSE)*SUMIFS('EPA US Data'!$I:$I,'EPA US Data'!$D:$D,'Country Selector'!$A$2,'EPA US Data'!$J:$J,$B$1,'EPA US Data'!$C:$C,AB$2,'EPA US Data'!$G:$G,"&gt;="&amp;$A68,'EPA US Data'!$G:$G,"&lt;"&amp;$B68)*unit_conv*'State Downscaling Multipliers'!$B$18</f>
        <v>0</v>
      </c>
      <c r="AC68" s="2">
        <f t="shared" ref="AC68:AF68" si="466">AB68+($AG68-$AB68)/5</f>
        <v>0</v>
      </c>
      <c r="AD68" s="2">
        <f t="shared" si="466"/>
        <v>0</v>
      </c>
      <c r="AE68" s="2">
        <f t="shared" si="466"/>
        <v>0</v>
      </c>
      <c r="AF68" s="2">
        <f t="shared" si="466"/>
        <v>0</v>
      </c>
      <c r="AG68" s="105">
        <f>VLOOKUP($B$1,'Multipliers and Adjustments'!$A$70:$I$86,TRUNC(COLUMN(AG$2)/5)+2,FALSE)*SUMIFS('EPA US Data'!$I:$I,'EPA US Data'!$D:$D,'Country Selector'!$A$2,'EPA US Data'!$J:$J,$B$1,'EPA US Data'!$C:$C,AG$2,'EPA US Data'!$G:$G,"&gt;="&amp;$A68,'EPA US Data'!$G:$G,"&lt;"&amp;$B68)*unit_conv*'State Downscaling Multipliers'!$B$18</f>
        <v>0</v>
      </c>
      <c r="AH68" s="2">
        <f t="shared" ref="AH68:AK68" si="467">AG68+($AL68-$AG68)/5</f>
        <v>2164814088.0214214</v>
      </c>
      <c r="AI68" s="2">
        <f t="shared" si="467"/>
        <v>4329628176.0428429</v>
      </c>
      <c r="AJ68" s="2">
        <f t="shared" si="467"/>
        <v>6494442264.0642643</v>
      </c>
      <c r="AK68" s="2">
        <f t="shared" si="467"/>
        <v>8659256352.0856857</v>
      </c>
      <c r="AL68" s="105">
        <f>VLOOKUP($B$1,'Multipliers and Adjustments'!$A$70:$I$86,TRUNC(COLUMN(AL$2)/5)+2,FALSE)*SUMIFS('EPA US Data'!$I:$I,'EPA US Data'!$D:$D,'Country Selector'!$A$2,'EPA US Data'!$J:$J,$B$1,'EPA US Data'!$C:$C,AL$2,'EPA US Data'!$G:$G,"&gt;="&amp;$A68,'EPA US Data'!$G:$G,"&lt;"&amp;$B68)*unit_conv*'State Downscaling Multipliers'!$B$18</f>
        <v>10824070440.107107</v>
      </c>
    </row>
    <row r="69" spans="1:38" ht="15.75" customHeight="1" x14ac:dyDescent="0.25">
      <c r="A69" s="49">
        <f t="shared" si="234"/>
        <v>1300</v>
      </c>
      <c r="B69" s="49">
        <f t="shared" si="299"/>
        <v>1350</v>
      </c>
      <c r="C69" s="105">
        <f>VLOOKUP($B$1,'Multipliers and Adjustments'!$A$70:$I$86,TRUNC(COLUMN(C$2)/5)+2,FALSE)*SUMIFS('EPA US Data'!$I:$I,'EPA US Data'!$D:$D,'Country Selector'!$A$2,'EPA US Data'!$J:$J,$B$1,'EPA US Data'!$C:$C,C$2,'EPA US Data'!$G:$G,"&gt;="&amp;$A69,'EPA US Data'!$G:$G,"&lt;"&amp;$B69)*unit_conv*'State Downscaling Multipliers'!$B$18</f>
        <v>0</v>
      </c>
      <c r="D69" s="2">
        <f t="shared" ref="D69:G69" si="468">C69+($H69-$C69)/5</f>
        <v>0</v>
      </c>
      <c r="E69" s="2">
        <f t="shared" si="468"/>
        <v>0</v>
      </c>
      <c r="F69" s="2">
        <f t="shared" si="468"/>
        <v>0</v>
      </c>
      <c r="G69" s="2">
        <f t="shared" si="468"/>
        <v>0</v>
      </c>
      <c r="H69" s="105">
        <f>VLOOKUP($B$1,'Multipliers and Adjustments'!$A$70:$I$86,TRUNC(COLUMN(H$2)/5)+2,FALSE)*SUMIFS('EPA US Data'!$I:$I,'EPA US Data'!$D:$D,'Country Selector'!$A$2,'EPA US Data'!$J:$J,$B$1,'EPA US Data'!$C:$C,H$2,'EPA US Data'!$G:$G,"&gt;="&amp;$A69,'EPA US Data'!$G:$G,"&lt;"&amp;$B69)*unit_conv*'State Downscaling Multipliers'!$B$18</f>
        <v>0</v>
      </c>
      <c r="I69" s="2">
        <f t="shared" ref="I69:L69" si="469">H69+($M69-$H69)/5</f>
        <v>0</v>
      </c>
      <c r="J69" s="2">
        <f t="shared" si="469"/>
        <v>0</v>
      </c>
      <c r="K69" s="2">
        <f t="shared" si="469"/>
        <v>0</v>
      </c>
      <c r="L69" s="2">
        <f t="shared" si="469"/>
        <v>0</v>
      </c>
      <c r="M69" s="105">
        <f>VLOOKUP($B$1,'Multipliers and Adjustments'!$A$70:$I$86,TRUNC(COLUMN(M$2)/5)+2,FALSE)*SUMIFS('EPA US Data'!$I:$I,'EPA US Data'!$D:$D,'Country Selector'!$A$2,'EPA US Data'!$J:$J,$B$1,'EPA US Data'!$C:$C,M$2,'EPA US Data'!$G:$G,"&gt;="&amp;$A69,'EPA US Data'!$G:$G,"&lt;"&amp;$B69)*unit_conv*'State Downscaling Multipliers'!$B$18</f>
        <v>0</v>
      </c>
      <c r="N69" s="2">
        <f t="shared" ref="N69:Q69" si="470">M69+($R69-$M69)/5</f>
        <v>0</v>
      </c>
      <c r="O69" s="2">
        <f t="shared" si="470"/>
        <v>0</v>
      </c>
      <c r="P69" s="2">
        <f t="shared" si="470"/>
        <v>0</v>
      </c>
      <c r="Q69" s="2">
        <f t="shared" si="470"/>
        <v>0</v>
      </c>
      <c r="R69" s="105">
        <f>VLOOKUP($B$1,'Multipliers and Adjustments'!$A$70:$I$86,TRUNC(COLUMN(R$2)/5)+2,FALSE)*SUMIFS('EPA US Data'!$I:$I,'EPA US Data'!$D:$D,'Country Selector'!$A$2,'EPA US Data'!$J:$J,$B$1,'EPA US Data'!$C:$C,R$2,'EPA US Data'!$G:$G,"&gt;="&amp;$A69,'EPA US Data'!$G:$G,"&lt;"&amp;$B69)*unit_conv*'State Downscaling Multipliers'!$B$18</f>
        <v>0</v>
      </c>
      <c r="S69" s="2">
        <f t="shared" ref="S69:V69" si="471">R69+($W69-$R69)/5</f>
        <v>0</v>
      </c>
      <c r="T69" s="2">
        <f t="shared" si="471"/>
        <v>0</v>
      </c>
      <c r="U69" s="2">
        <f t="shared" si="471"/>
        <v>0</v>
      </c>
      <c r="V69" s="2">
        <f t="shared" si="471"/>
        <v>0</v>
      </c>
      <c r="W69" s="105">
        <f>VLOOKUP($B$1,'Multipliers and Adjustments'!$A$70:$I$86,TRUNC(COLUMN(W$2)/5)+2,FALSE)*SUMIFS('EPA US Data'!$I:$I,'EPA US Data'!$D:$D,'Country Selector'!$A$2,'EPA US Data'!$J:$J,$B$1,'EPA US Data'!$C:$C,W$2,'EPA US Data'!$G:$G,"&gt;="&amp;$A69,'EPA US Data'!$G:$G,"&lt;"&amp;$B69)*unit_conv*'State Downscaling Multipliers'!$B$18</f>
        <v>0</v>
      </c>
      <c r="X69" s="2">
        <f t="shared" ref="X69:AA69" si="472">W69+($AB69-$W69)/5</f>
        <v>0</v>
      </c>
      <c r="Y69" s="2">
        <f t="shared" si="472"/>
        <v>0</v>
      </c>
      <c r="Z69" s="2">
        <f t="shared" si="472"/>
        <v>0</v>
      </c>
      <c r="AA69" s="2">
        <f t="shared" si="472"/>
        <v>0</v>
      </c>
      <c r="AB69" s="105">
        <f>VLOOKUP($B$1,'Multipliers and Adjustments'!$A$70:$I$86,TRUNC(COLUMN(AB$2)/5)+2,FALSE)*SUMIFS('EPA US Data'!$I:$I,'EPA US Data'!$D:$D,'Country Selector'!$A$2,'EPA US Data'!$J:$J,$B$1,'EPA US Data'!$C:$C,AB$2,'EPA US Data'!$G:$G,"&gt;="&amp;$A69,'EPA US Data'!$G:$G,"&lt;"&amp;$B69)*unit_conv*'State Downscaling Multipliers'!$B$18</f>
        <v>0</v>
      </c>
      <c r="AC69" s="2">
        <f t="shared" ref="AC69:AF69" si="473">AB69+($AG69-$AB69)/5</f>
        <v>0</v>
      </c>
      <c r="AD69" s="2">
        <f t="shared" si="473"/>
        <v>0</v>
      </c>
      <c r="AE69" s="2">
        <f t="shared" si="473"/>
        <v>0</v>
      </c>
      <c r="AF69" s="2">
        <f t="shared" si="473"/>
        <v>0</v>
      </c>
      <c r="AG69" s="105">
        <f>VLOOKUP($B$1,'Multipliers and Adjustments'!$A$70:$I$86,TRUNC(COLUMN(AG$2)/5)+2,FALSE)*SUMIFS('EPA US Data'!$I:$I,'EPA US Data'!$D:$D,'Country Selector'!$A$2,'EPA US Data'!$J:$J,$B$1,'EPA US Data'!$C:$C,AG$2,'EPA US Data'!$G:$G,"&gt;="&amp;$A69,'EPA US Data'!$G:$G,"&lt;"&amp;$B69)*unit_conv*'State Downscaling Multipliers'!$B$18</f>
        <v>0</v>
      </c>
      <c r="AH69" s="2">
        <f t="shared" ref="AH69:AK69" si="474">AG69+($AL69-$AG69)/5</f>
        <v>0</v>
      </c>
      <c r="AI69" s="2">
        <f t="shared" si="474"/>
        <v>0</v>
      </c>
      <c r="AJ69" s="2">
        <f t="shared" si="474"/>
        <v>0</v>
      </c>
      <c r="AK69" s="2">
        <f t="shared" si="474"/>
        <v>0</v>
      </c>
      <c r="AL69" s="105">
        <f>VLOOKUP($B$1,'Multipliers and Adjustments'!$A$70:$I$86,TRUNC(COLUMN(AL$2)/5)+2,FALSE)*SUMIFS('EPA US Data'!$I:$I,'EPA US Data'!$D:$D,'Country Selector'!$A$2,'EPA US Data'!$J:$J,$B$1,'EPA US Data'!$C:$C,AL$2,'EPA US Data'!$G:$G,"&gt;="&amp;$A69,'EPA US Data'!$G:$G,"&lt;"&amp;$B69)*unit_conv*'State Downscaling Multipliers'!$B$18</f>
        <v>0</v>
      </c>
    </row>
    <row r="70" spans="1:38" ht="15.75" customHeight="1" x14ac:dyDescent="0.25">
      <c r="A70" s="49">
        <f t="shared" si="234"/>
        <v>1350</v>
      </c>
      <c r="B70" s="49">
        <f t="shared" si="299"/>
        <v>1400</v>
      </c>
      <c r="C70" s="105">
        <f>VLOOKUP($B$1,'Multipliers and Adjustments'!$A$70:$I$86,TRUNC(COLUMN(C$2)/5)+2,FALSE)*SUMIFS('EPA US Data'!$I:$I,'EPA US Data'!$D:$D,'Country Selector'!$A$2,'EPA US Data'!$J:$J,$B$1,'EPA US Data'!$C:$C,C$2,'EPA US Data'!$G:$G,"&gt;="&amp;$A70,'EPA US Data'!$G:$G,"&lt;"&amp;$B70)*unit_conv*'State Downscaling Multipliers'!$B$18</f>
        <v>0</v>
      </c>
      <c r="D70" s="2">
        <f t="shared" ref="D70:G70" si="475">C70+($H70-$C70)/5</f>
        <v>0</v>
      </c>
      <c r="E70" s="2">
        <f t="shared" si="475"/>
        <v>0</v>
      </c>
      <c r="F70" s="2">
        <f t="shared" si="475"/>
        <v>0</v>
      </c>
      <c r="G70" s="2">
        <f t="shared" si="475"/>
        <v>0</v>
      </c>
      <c r="H70" s="105">
        <f>VLOOKUP($B$1,'Multipliers and Adjustments'!$A$70:$I$86,TRUNC(COLUMN(H$2)/5)+2,FALSE)*SUMIFS('EPA US Data'!$I:$I,'EPA US Data'!$D:$D,'Country Selector'!$A$2,'EPA US Data'!$J:$J,$B$1,'EPA US Data'!$C:$C,H$2,'EPA US Data'!$G:$G,"&gt;="&amp;$A70,'EPA US Data'!$G:$G,"&lt;"&amp;$B70)*unit_conv*'State Downscaling Multipliers'!$B$18</f>
        <v>0</v>
      </c>
      <c r="I70" s="2">
        <f t="shared" ref="I70:L70" si="476">H70+($M70-$H70)/5</f>
        <v>0</v>
      </c>
      <c r="J70" s="2">
        <f t="shared" si="476"/>
        <v>0</v>
      </c>
      <c r="K70" s="2">
        <f t="shared" si="476"/>
        <v>0</v>
      </c>
      <c r="L70" s="2">
        <f t="shared" si="476"/>
        <v>0</v>
      </c>
      <c r="M70" s="105">
        <f>VLOOKUP($B$1,'Multipliers and Adjustments'!$A$70:$I$86,TRUNC(COLUMN(M$2)/5)+2,FALSE)*SUMIFS('EPA US Data'!$I:$I,'EPA US Data'!$D:$D,'Country Selector'!$A$2,'EPA US Data'!$J:$J,$B$1,'EPA US Data'!$C:$C,M$2,'EPA US Data'!$G:$G,"&gt;="&amp;$A70,'EPA US Data'!$G:$G,"&lt;"&amp;$B70)*unit_conv*'State Downscaling Multipliers'!$B$18</f>
        <v>0</v>
      </c>
      <c r="N70" s="2">
        <f t="shared" ref="N70:Q70" si="477">M70+($R70-$M70)/5</f>
        <v>0</v>
      </c>
      <c r="O70" s="2">
        <f t="shared" si="477"/>
        <v>0</v>
      </c>
      <c r="P70" s="2">
        <f t="shared" si="477"/>
        <v>0</v>
      </c>
      <c r="Q70" s="2">
        <f t="shared" si="477"/>
        <v>0</v>
      </c>
      <c r="R70" s="105">
        <f>VLOOKUP($B$1,'Multipliers and Adjustments'!$A$70:$I$86,TRUNC(COLUMN(R$2)/5)+2,FALSE)*SUMIFS('EPA US Data'!$I:$I,'EPA US Data'!$D:$D,'Country Selector'!$A$2,'EPA US Data'!$J:$J,$B$1,'EPA US Data'!$C:$C,R$2,'EPA US Data'!$G:$G,"&gt;="&amp;$A70,'EPA US Data'!$G:$G,"&lt;"&amp;$B70)*unit_conv*'State Downscaling Multipliers'!$B$18</f>
        <v>0</v>
      </c>
      <c r="S70" s="2">
        <f t="shared" ref="S70:V70" si="478">R70+($W70-$R70)/5</f>
        <v>0</v>
      </c>
      <c r="T70" s="2">
        <f t="shared" si="478"/>
        <v>0</v>
      </c>
      <c r="U70" s="2">
        <f t="shared" si="478"/>
        <v>0</v>
      </c>
      <c r="V70" s="2">
        <f t="shared" si="478"/>
        <v>0</v>
      </c>
      <c r="W70" s="105">
        <f>VLOOKUP($B$1,'Multipliers and Adjustments'!$A$70:$I$86,TRUNC(COLUMN(W$2)/5)+2,FALSE)*SUMIFS('EPA US Data'!$I:$I,'EPA US Data'!$D:$D,'Country Selector'!$A$2,'EPA US Data'!$J:$J,$B$1,'EPA US Data'!$C:$C,W$2,'EPA US Data'!$G:$G,"&gt;="&amp;$A70,'EPA US Data'!$G:$G,"&lt;"&amp;$B70)*unit_conv*'State Downscaling Multipliers'!$B$18</f>
        <v>0</v>
      </c>
      <c r="X70" s="2">
        <f t="shared" ref="X70:AA70" si="479">W70+($AB70-$W70)/5</f>
        <v>0</v>
      </c>
      <c r="Y70" s="2">
        <f t="shared" si="479"/>
        <v>0</v>
      </c>
      <c r="Z70" s="2">
        <f t="shared" si="479"/>
        <v>0</v>
      </c>
      <c r="AA70" s="2">
        <f t="shared" si="479"/>
        <v>0</v>
      </c>
      <c r="AB70" s="105">
        <f>VLOOKUP($B$1,'Multipliers and Adjustments'!$A$70:$I$86,TRUNC(COLUMN(AB$2)/5)+2,FALSE)*SUMIFS('EPA US Data'!$I:$I,'EPA US Data'!$D:$D,'Country Selector'!$A$2,'EPA US Data'!$J:$J,$B$1,'EPA US Data'!$C:$C,AB$2,'EPA US Data'!$G:$G,"&gt;="&amp;$A70,'EPA US Data'!$G:$G,"&lt;"&amp;$B70)*unit_conv*'State Downscaling Multipliers'!$B$18</f>
        <v>0</v>
      </c>
      <c r="AC70" s="2">
        <f t="shared" ref="AC70:AF70" si="480">AB70+($AG70-$AB70)/5</f>
        <v>0</v>
      </c>
      <c r="AD70" s="2">
        <f t="shared" si="480"/>
        <v>0</v>
      </c>
      <c r="AE70" s="2">
        <f t="shared" si="480"/>
        <v>0</v>
      </c>
      <c r="AF70" s="2">
        <f t="shared" si="480"/>
        <v>0</v>
      </c>
      <c r="AG70" s="105">
        <f>VLOOKUP($B$1,'Multipliers and Adjustments'!$A$70:$I$86,TRUNC(COLUMN(AG$2)/5)+2,FALSE)*SUMIFS('EPA US Data'!$I:$I,'EPA US Data'!$D:$D,'Country Selector'!$A$2,'EPA US Data'!$J:$J,$B$1,'EPA US Data'!$C:$C,AG$2,'EPA US Data'!$G:$G,"&gt;="&amp;$A70,'EPA US Data'!$G:$G,"&lt;"&amp;$B70)*unit_conv*'State Downscaling Multipliers'!$B$18</f>
        <v>0</v>
      </c>
      <c r="AH70" s="2">
        <f t="shared" ref="AH70:AK70" si="481">AG70+($AL70-$AG70)/5</f>
        <v>0</v>
      </c>
      <c r="AI70" s="2">
        <f t="shared" si="481"/>
        <v>0</v>
      </c>
      <c r="AJ70" s="2">
        <f t="shared" si="481"/>
        <v>0</v>
      </c>
      <c r="AK70" s="2">
        <f t="shared" si="481"/>
        <v>0</v>
      </c>
      <c r="AL70" s="105">
        <f>VLOOKUP($B$1,'Multipliers and Adjustments'!$A$70:$I$86,TRUNC(COLUMN(AL$2)/5)+2,FALSE)*SUMIFS('EPA US Data'!$I:$I,'EPA US Data'!$D:$D,'Country Selector'!$A$2,'EPA US Data'!$J:$J,$B$1,'EPA US Data'!$C:$C,AL$2,'EPA US Data'!$G:$G,"&gt;="&amp;$A70,'EPA US Data'!$G:$G,"&lt;"&amp;$B70)*unit_conv*'State Downscaling Multipliers'!$B$18</f>
        <v>0</v>
      </c>
    </row>
    <row r="71" spans="1:38" ht="15.75" customHeight="1" x14ac:dyDescent="0.25">
      <c r="A71" s="49">
        <f t="shared" si="234"/>
        <v>1400</v>
      </c>
      <c r="B71" s="49">
        <f t="shared" si="299"/>
        <v>1450</v>
      </c>
      <c r="C71" s="105">
        <f>VLOOKUP($B$1,'Multipliers and Adjustments'!$A$70:$I$86,TRUNC(COLUMN(C$2)/5)+2,FALSE)*SUMIFS('EPA US Data'!$I:$I,'EPA US Data'!$D:$D,'Country Selector'!$A$2,'EPA US Data'!$J:$J,$B$1,'EPA US Data'!$C:$C,C$2,'EPA US Data'!$G:$G,"&gt;="&amp;$A71,'EPA US Data'!$G:$G,"&lt;"&amp;$B71)*unit_conv*'State Downscaling Multipliers'!$B$18</f>
        <v>0</v>
      </c>
      <c r="D71" s="2">
        <f t="shared" ref="D71:G71" si="482">C71+($H71-$C71)/5</f>
        <v>0</v>
      </c>
      <c r="E71" s="2">
        <f t="shared" si="482"/>
        <v>0</v>
      </c>
      <c r="F71" s="2">
        <f t="shared" si="482"/>
        <v>0</v>
      </c>
      <c r="G71" s="2">
        <f t="shared" si="482"/>
        <v>0</v>
      </c>
      <c r="H71" s="105">
        <f>VLOOKUP($B$1,'Multipliers and Adjustments'!$A$70:$I$86,TRUNC(COLUMN(H$2)/5)+2,FALSE)*SUMIFS('EPA US Data'!$I:$I,'EPA US Data'!$D:$D,'Country Selector'!$A$2,'EPA US Data'!$J:$J,$B$1,'EPA US Data'!$C:$C,H$2,'EPA US Data'!$G:$G,"&gt;="&amp;$A71,'EPA US Data'!$G:$G,"&lt;"&amp;$B71)*unit_conv*'State Downscaling Multipliers'!$B$18</f>
        <v>0</v>
      </c>
      <c r="I71" s="2">
        <f t="shared" ref="I71:L71" si="483">H71+($M71-$H71)/5</f>
        <v>0</v>
      </c>
      <c r="J71" s="2">
        <f t="shared" si="483"/>
        <v>0</v>
      </c>
      <c r="K71" s="2">
        <f t="shared" si="483"/>
        <v>0</v>
      </c>
      <c r="L71" s="2">
        <f t="shared" si="483"/>
        <v>0</v>
      </c>
      <c r="M71" s="105">
        <f>VLOOKUP($B$1,'Multipliers and Adjustments'!$A$70:$I$86,TRUNC(COLUMN(M$2)/5)+2,FALSE)*SUMIFS('EPA US Data'!$I:$I,'EPA US Data'!$D:$D,'Country Selector'!$A$2,'EPA US Data'!$J:$J,$B$1,'EPA US Data'!$C:$C,M$2,'EPA US Data'!$G:$G,"&gt;="&amp;$A71,'EPA US Data'!$G:$G,"&lt;"&amp;$B71)*unit_conv*'State Downscaling Multipliers'!$B$18</f>
        <v>0</v>
      </c>
      <c r="N71" s="2">
        <f t="shared" ref="N71:Q71" si="484">M71+($R71-$M71)/5</f>
        <v>0</v>
      </c>
      <c r="O71" s="2">
        <f t="shared" si="484"/>
        <v>0</v>
      </c>
      <c r="P71" s="2">
        <f t="shared" si="484"/>
        <v>0</v>
      </c>
      <c r="Q71" s="2">
        <f t="shared" si="484"/>
        <v>0</v>
      </c>
      <c r="R71" s="105">
        <f>VLOOKUP($B$1,'Multipliers and Adjustments'!$A$70:$I$86,TRUNC(COLUMN(R$2)/5)+2,FALSE)*SUMIFS('EPA US Data'!$I:$I,'EPA US Data'!$D:$D,'Country Selector'!$A$2,'EPA US Data'!$J:$J,$B$1,'EPA US Data'!$C:$C,R$2,'EPA US Data'!$G:$G,"&gt;="&amp;$A71,'EPA US Data'!$G:$G,"&lt;"&amp;$B71)*unit_conv*'State Downscaling Multipliers'!$B$18</f>
        <v>0</v>
      </c>
      <c r="S71" s="2">
        <f t="shared" ref="S71:V71" si="485">R71+($W71-$R71)/5</f>
        <v>0</v>
      </c>
      <c r="T71" s="2">
        <f t="shared" si="485"/>
        <v>0</v>
      </c>
      <c r="U71" s="2">
        <f t="shared" si="485"/>
        <v>0</v>
      </c>
      <c r="V71" s="2">
        <f t="shared" si="485"/>
        <v>0</v>
      </c>
      <c r="W71" s="105">
        <f>VLOOKUP($B$1,'Multipliers and Adjustments'!$A$70:$I$86,TRUNC(COLUMN(W$2)/5)+2,FALSE)*SUMIFS('EPA US Data'!$I:$I,'EPA US Data'!$D:$D,'Country Selector'!$A$2,'EPA US Data'!$J:$J,$B$1,'EPA US Data'!$C:$C,W$2,'EPA US Data'!$G:$G,"&gt;="&amp;$A71,'EPA US Data'!$G:$G,"&lt;"&amp;$B71)*unit_conv*'State Downscaling Multipliers'!$B$18</f>
        <v>0</v>
      </c>
      <c r="X71" s="2">
        <f t="shared" ref="X71:AA71" si="486">W71+($AB71-$W71)/5</f>
        <v>0</v>
      </c>
      <c r="Y71" s="2">
        <f t="shared" si="486"/>
        <v>0</v>
      </c>
      <c r="Z71" s="2">
        <f t="shared" si="486"/>
        <v>0</v>
      </c>
      <c r="AA71" s="2">
        <f t="shared" si="486"/>
        <v>0</v>
      </c>
      <c r="AB71" s="105">
        <f>VLOOKUP($B$1,'Multipliers and Adjustments'!$A$70:$I$86,TRUNC(COLUMN(AB$2)/5)+2,FALSE)*SUMIFS('EPA US Data'!$I:$I,'EPA US Data'!$D:$D,'Country Selector'!$A$2,'EPA US Data'!$J:$J,$B$1,'EPA US Data'!$C:$C,AB$2,'EPA US Data'!$G:$G,"&gt;="&amp;$A71,'EPA US Data'!$G:$G,"&lt;"&amp;$B71)*unit_conv*'State Downscaling Multipliers'!$B$18</f>
        <v>0</v>
      </c>
      <c r="AC71" s="2">
        <f t="shared" ref="AC71:AF71" si="487">AB71+($AG71-$AB71)/5</f>
        <v>0</v>
      </c>
      <c r="AD71" s="2">
        <f t="shared" si="487"/>
        <v>0</v>
      </c>
      <c r="AE71" s="2">
        <f t="shared" si="487"/>
        <v>0</v>
      </c>
      <c r="AF71" s="2">
        <f t="shared" si="487"/>
        <v>0</v>
      </c>
      <c r="AG71" s="105">
        <f>VLOOKUP($B$1,'Multipliers and Adjustments'!$A$70:$I$86,TRUNC(COLUMN(AG$2)/5)+2,FALSE)*SUMIFS('EPA US Data'!$I:$I,'EPA US Data'!$D:$D,'Country Selector'!$A$2,'EPA US Data'!$J:$J,$B$1,'EPA US Data'!$C:$C,AG$2,'EPA US Data'!$G:$G,"&gt;="&amp;$A71,'EPA US Data'!$G:$G,"&lt;"&amp;$B71)*unit_conv*'State Downscaling Multipliers'!$B$18</f>
        <v>0</v>
      </c>
      <c r="AH71" s="2">
        <f t="shared" ref="AH71:AK71" si="488">AG71+($AL71-$AG71)/5</f>
        <v>0</v>
      </c>
      <c r="AI71" s="2">
        <f t="shared" si="488"/>
        <v>0</v>
      </c>
      <c r="AJ71" s="2">
        <f t="shared" si="488"/>
        <v>0</v>
      </c>
      <c r="AK71" s="2">
        <f t="shared" si="488"/>
        <v>0</v>
      </c>
      <c r="AL71" s="105">
        <f>VLOOKUP($B$1,'Multipliers and Adjustments'!$A$70:$I$86,TRUNC(COLUMN(AL$2)/5)+2,FALSE)*SUMIFS('EPA US Data'!$I:$I,'EPA US Data'!$D:$D,'Country Selector'!$A$2,'EPA US Data'!$J:$J,$B$1,'EPA US Data'!$C:$C,AL$2,'EPA US Data'!$G:$G,"&gt;="&amp;$A71,'EPA US Data'!$G:$G,"&lt;"&amp;$B71)*unit_conv*'State Downscaling Multipliers'!$B$18</f>
        <v>0</v>
      </c>
    </row>
    <row r="72" spans="1:38" ht="15.75" customHeight="1" x14ac:dyDescent="0.25">
      <c r="A72" s="49">
        <f t="shared" si="234"/>
        <v>1450</v>
      </c>
      <c r="B72" s="49">
        <f t="shared" si="299"/>
        <v>1500</v>
      </c>
      <c r="C72" s="105">
        <f>VLOOKUP($B$1,'Multipliers and Adjustments'!$A$70:$I$86,TRUNC(COLUMN(C$2)/5)+2,FALSE)*SUMIFS('EPA US Data'!$I:$I,'EPA US Data'!$D:$D,'Country Selector'!$A$2,'EPA US Data'!$J:$J,$B$1,'EPA US Data'!$C:$C,C$2,'EPA US Data'!$G:$G,"&gt;="&amp;$A72,'EPA US Data'!$G:$G,"&lt;"&amp;$B72)*unit_conv*'State Downscaling Multipliers'!$B$18</f>
        <v>0</v>
      </c>
      <c r="D72" s="2">
        <f t="shared" ref="D72:G72" si="489">C72+($H72-$C72)/5</f>
        <v>0</v>
      </c>
      <c r="E72" s="2">
        <f t="shared" si="489"/>
        <v>0</v>
      </c>
      <c r="F72" s="2">
        <f t="shared" si="489"/>
        <v>0</v>
      </c>
      <c r="G72" s="2">
        <f t="shared" si="489"/>
        <v>0</v>
      </c>
      <c r="H72" s="105">
        <f>VLOOKUP($B$1,'Multipliers and Adjustments'!$A$70:$I$86,TRUNC(COLUMN(H$2)/5)+2,FALSE)*SUMIFS('EPA US Data'!$I:$I,'EPA US Data'!$D:$D,'Country Selector'!$A$2,'EPA US Data'!$J:$J,$B$1,'EPA US Data'!$C:$C,H$2,'EPA US Data'!$G:$G,"&gt;="&amp;$A72,'EPA US Data'!$G:$G,"&lt;"&amp;$B72)*unit_conv*'State Downscaling Multipliers'!$B$18</f>
        <v>0</v>
      </c>
      <c r="I72" s="2">
        <f t="shared" ref="I72:L72" si="490">H72+($M72-$H72)/5</f>
        <v>0</v>
      </c>
      <c r="J72" s="2">
        <f t="shared" si="490"/>
        <v>0</v>
      </c>
      <c r="K72" s="2">
        <f t="shared" si="490"/>
        <v>0</v>
      </c>
      <c r="L72" s="2">
        <f t="shared" si="490"/>
        <v>0</v>
      </c>
      <c r="M72" s="105">
        <f>VLOOKUP($B$1,'Multipliers and Adjustments'!$A$70:$I$86,TRUNC(COLUMN(M$2)/5)+2,FALSE)*SUMIFS('EPA US Data'!$I:$I,'EPA US Data'!$D:$D,'Country Selector'!$A$2,'EPA US Data'!$J:$J,$B$1,'EPA US Data'!$C:$C,M$2,'EPA US Data'!$G:$G,"&gt;="&amp;$A72,'EPA US Data'!$G:$G,"&lt;"&amp;$B72)*unit_conv*'State Downscaling Multipliers'!$B$18</f>
        <v>0</v>
      </c>
      <c r="N72" s="2">
        <f t="shared" ref="N72:Q72" si="491">M72+($R72-$M72)/5</f>
        <v>0</v>
      </c>
      <c r="O72" s="2">
        <f t="shared" si="491"/>
        <v>0</v>
      </c>
      <c r="P72" s="2">
        <f t="shared" si="491"/>
        <v>0</v>
      </c>
      <c r="Q72" s="2">
        <f t="shared" si="491"/>
        <v>0</v>
      </c>
      <c r="R72" s="105">
        <f>VLOOKUP($B$1,'Multipliers and Adjustments'!$A$70:$I$86,TRUNC(COLUMN(R$2)/5)+2,FALSE)*SUMIFS('EPA US Data'!$I:$I,'EPA US Data'!$D:$D,'Country Selector'!$A$2,'EPA US Data'!$J:$J,$B$1,'EPA US Data'!$C:$C,R$2,'EPA US Data'!$G:$G,"&gt;="&amp;$A72,'EPA US Data'!$G:$G,"&lt;"&amp;$B72)*unit_conv*'State Downscaling Multipliers'!$B$18</f>
        <v>0</v>
      </c>
      <c r="S72" s="2">
        <f t="shared" ref="S72:V72" si="492">R72+($W72-$R72)/5</f>
        <v>0</v>
      </c>
      <c r="T72" s="2">
        <f t="shared" si="492"/>
        <v>0</v>
      </c>
      <c r="U72" s="2">
        <f t="shared" si="492"/>
        <v>0</v>
      </c>
      <c r="V72" s="2">
        <f t="shared" si="492"/>
        <v>0</v>
      </c>
      <c r="W72" s="105">
        <f>VLOOKUP($B$1,'Multipliers and Adjustments'!$A$70:$I$86,TRUNC(COLUMN(W$2)/5)+2,FALSE)*SUMIFS('EPA US Data'!$I:$I,'EPA US Data'!$D:$D,'Country Selector'!$A$2,'EPA US Data'!$J:$J,$B$1,'EPA US Data'!$C:$C,W$2,'EPA US Data'!$G:$G,"&gt;="&amp;$A72,'EPA US Data'!$G:$G,"&lt;"&amp;$B72)*unit_conv*'State Downscaling Multipliers'!$B$18</f>
        <v>0</v>
      </c>
      <c r="X72" s="2">
        <f t="shared" ref="X72:AA72" si="493">W72+($AB72-$W72)/5</f>
        <v>0</v>
      </c>
      <c r="Y72" s="2">
        <f t="shared" si="493"/>
        <v>0</v>
      </c>
      <c r="Z72" s="2">
        <f t="shared" si="493"/>
        <v>0</v>
      </c>
      <c r="AA72" s="2">
        <f t="shared" si="493"/>
        <v>0</v>
      </c>
      <c r="AB72" s="105">
        <f>VLOOKUP($B$1,'Multipliers and Adjustments'!$A$70:$I$86,TRUNC(COLUMN(AB$2)/5)+2,FALSE)*SUMIFS('EPA US Data'!$I:$I,'EPA US Data'!$D:$D,'Country Selector'!$A$2,'EPA US Data'!$J:$J,$B$1,'EPA US Data'!$C:$C,AB$2,'EPA US Data'!$G:$G,"&gt;="&amp;$A72,'EPA US Data'!$G:$G,"&lt;"&amp;$B72)*unit_conv*'State Downscaling Multipliers'!$B$18</f>
        <v>0</v>
      </c>
      <c r="AC72" s="2">
        <f t="shared" ref="AC72:AF72" si="494">AB72+($AG72-$AB72)/5</f>
        <v>0</v>
      </c>
      <c r="AD72" s="2">
        <f t="shared" si="494"/>
        <v>0</v>
      </c>
      <c r="AE72" s="2">
        <f t="shared" si="494"/>
        <v>0</v>
      </c>
      <c r="AF72" s="2">
        <f t="shared" si="494"/>
        <v>0</v>
      </c>
      <c r="AG72" s="105">
        <f>VLOOKUP($B$1,'Multipliers and Adjustments'!$A$70:$I$86,TRUNC(COLUMN(AG$2)/5)+2,FALSE)*SUMIFS('EPA US Data'!$I:$I,'EPA US Data'!$D:$D,'Country Selector'!$A$2,'EPA US Data'!$J:$J,$B$1,'EPA US Data'!$C:$C,AG$2,'EPA US Data'!$G:$G,"&gt;="&amp;$A72,'EPA US Data'!$G:$G,"&lt;"&amp;$B72)*unit_conv*'State Downscaling Multipliers'!$B$18</f>
        <v>0</v>
      </c>
      <c r="AH72" s="2">
        <f t="shared" ref="AH72:AK72" si="495">AG72+($AL72-$AG72)/5</f>
        <v>0</v>
      </c>
      <c r="AI72" s="2">
        <f t="shared" si="495"/>
        <v>0</v>
      </c>
      <c r="AJ72" s="2">
        <f t="shared" si="495"/>
        <v>0</v>
      </c>
      <c r="AK72" s="2">
        <f t="shared" si="495"/>
        <v>0</v>
      </c>
      <c r="AL72" s="105">
        <f>VLOOKUP($B$1,'Multipliers and Adjustments'!$A$70:$I$86,TRUNC(COLUMN(AL$2)/5)+2,FALSE)*SUMIFS('EPA US Data'!$I:$I,'EPA US Data'!$D:$D,'Country Selector'!$A$2,'EPA US Data'!$J:$J,$B$1,'EPA US Data'!$C:$C,AL$2,'EPA US Data'!$G:$G,"&gt;="&amp;$A72,'EPA US Data'!$G:$G,"&lt;"&amp;$B72)*unit_conv*'State Downscaling Multipliers'!$B$18</f>
        <v>0</v>
      </c>
    </row>
    <row r="73" spans="1:38" ht="15.75" customHeight="1" x14ac:dyDescent="0.25">
      <c r="A73" s="49">
        <f t="shared" si="234"/>
        <v>1500</v>
      </c>
      <c r="B73" s="49">
        <f t="shared" si="299"/>
        <v>1550</v>
      </c>
      <c r="C73" s="105">
        <f>VLOOKUP($B$1,'Multipliers and Adjustments'!$A$70:$I$86,TRUNC(COLUMN(C$2)/5)+2,FALSE)*SUMIFS('EPA US Data'!$I:$I,'EPA US Data'!$D:$D,'Country Selector'!$A$2,'EPA US Data'!$J:$J,$B$1,'EPA US Data'!$C:$C,C$2,'EPA US Data'!$G:$G,"&gt;="&amp;$A73,'EPA US Data'!$G:$G,"&lt;"&amp;$B73)*unit_conv*'State Downscaling Multipliers'!$B$18</f>
        <v>0</v>
      </c>
      <c r="D73" s="2">
        <f t="shared" ref="D73:G73" si="496">C73+($H73-$C73)/5</f>
        <v>0</v>
      </c>
      <c r="E73" s="2">
        <f t="shared" si="496"/>
        <v>0</v>
      </c>
      <c r="F73" s="2">
        <f t="shared" si="496"/>
        <v>0</v>
      </c>
      <c r="G73" s="2">
        <f t="shared" si="496"/>
        <v>0</v>
      </c>
      <c r="H73" s="105">
        <f>VLOOKUP($B$1,'Multipliers and Adjustments'!$A$70:$I$86,TRUNC(COLUMN(H$2)/5)+2,FALSE)*SUMIFS('EPA US Data'!$I:$I,'EPA US Data'!$D:$D,'Country Selector'!$A$2,'EPA US Data'!$J:$J,$B$1,'EPA US Data'!$C:$C,H$2,'EPA US Data'!$G:$G,"&gt;="&amp;$A73,'EPA US Data'!$G:$G,"&lt;"&amp;$B73)*unit_conv*'State Downscaling Multipliers'!$B$18</f>
        <v>0</v>
      </c>
      <c r="I73" s="2">
        <f t="shared" ref="I73:L73" si="497">H73+($M73-$H73)/5</f>
        <v>0</v>
      </c>
      <c r="J73" s="2">
        <f t="shared" si="497"/>
        <v>0</v>
      </c>
      <c r="K73" s="2">
        <f t="shared" si="497"/>
        <v>0</v>
      </c>
      <c r="L73" s="2">
        <f t="shared" si="497"/>
        <v>0</v>
      </c>
      <c r="M73" s="105">
        <f>VLOOKUP($B$1,'Multipliers and Adjustments'!$A$70:$I$86,TRUNC(COLUMN(M$2)/5)+2,FALSE)*SUMIFS('EPA US Data'!$I:$I,'EPA US Data'!$D:$D,'Country Selector'!$A$2,'EPA US Data'!$J:$J,$B$1,'EPA US Data'!$C:$C,M$2,'EPA US Data'!$G:$G,"&gt;="&amp;$A73,'EPA US Data'!$G:$G,"&lt;"&amp;$B73)*unit_conv*'State Downscaling Multipliers'!$B$18</f>
        <v>0</v>
      </c>
      <c r="N73" s="2">
        <f t="shared" ref="N73:Q73" si="498">M73+($R73-$M73)/5</f>
        <v>0</v>
      </c>
      <c r="O73" s="2">
        <f t="shared" si="498"/>
        <v>0</v>
      </c>
      <c r="P73" s="2">
        <f t="shared" si="498"/>
        <v>0</v>
      </c>
      <c r="Q73" s="2">
        <f t="shared" si="498"/>
        <v>0</v>
      </c>
      <c r="R73" s="105">
        <f>VLOOKUP($B$1,'Multipliers and Adjustments'!$A$70:$I$86,TRUNC(COLUMN(R$2)/5)+2,FALSE)*SUMIFS('EPA US Data'!$I:$I,'EPA US Data'!$D:$D,'Country Selector'!$A$2,'EPA US Data'!$J:$J,$B$1,'EPA US Data'!$C:$C,R$2,'EPA US Data'!$G:$G,"&gt;="&amp;$A73,'EPA US Data'!$G:$G,"&lt;"&amp;$B73)*unit_conv*'State Downscaling Multipliers'!$B$18</f>
        <v>0</v>
      </c>
      <c r="S73" s="2">
        <f t="shared" ref="S73:V73" si="499">R73+($W73-$R73)/5</f>
        <v>0</v>
      </c>
      <c r="T73" s="2">
        <f t="shared" si="499"/>
        <v>0</v>
      </c>
      <c r="U73" s="2">
        <f t="shared" si="499"/>
        <v>0</v>
      </c>
      <c r="V73" s="2">
        <f t="shared" si="499"/>
        <v>0</v>
      </c>
      <c r="W73" s="105">
        <f>VLOOKUP($B$1,'Multipliers and Adjustments'!$A$70:$I$86,TRUNC(COLUMN(W$2)/5)+2,FALSE)*SUMIFS('EPA US Data'!$I:$I,'EPA US Data'!$D:$D,'Country Selector'!$A$2,'EPA US Data'!$J:$J,$B$1,'EPA US Data'!$C:$C,W$2,'EPA US Data'!$G:$G,"&gt;="&amp;$A73,'EPA US Data'!$G:$G,"&lt;"&amp;$B73)*unit_conv*'State Downscaling Multipliers'!$B$18</f>
        <v>0</v>
      </c>
      <c r="X73" s="2">
        <f t="shared" ref="X73:AA73" si="500">W73+($AB73-$W73)/5</f>
        <v>0</v>
      </c>
      <c r="Y73" s="2">
        <f t="shared" si="500"/>
        <v>0</v>
      </c>
      <c r="Z73" s="2">
        <f t="shared" si="500"/>
        <v>0</v>
      </c>
      <c r="AA73" s="2">
        <f t="shared" si="500"/>
        <v>0</v>
      </c>
      <c r="AB73" s="105">
        <f>VLOOKUP($B$1,'Multipliers and Adjustments'!$A$70:$I$86,TRUNC(COLUMN(AB$2)/5)+2,FALSE)*SUMIFS('EPA US Data'!$I:$I,'EPA US Data'!$D:$D,'Country Selector'!$A$2,'EPA US Data'!$J:$J,$B$1,'EPA US Data'!$C:$C,AB$2,'EPA US Data'!$G:$G,"&gt;="&amp;$A73,'EPA US Data'!$G:$G,"&lt;"&amp;$B73)*unit_conv*'State Downscaling Multipliers'!$B$18</f>
        <v>0</v>
      </c>
      <c r="AC73" s="2">
        <f t="shared" ref="AC73:AF73" si="501">AB73+($AG73-$AB73)/5</f>
        <v>0</v>
      </c>
      <c r="AD73" s="2">
        <f t="shared" si="501"/>
        <v>0</v>
      </c>
      <c r="AE73" s="2">
        <f t="shared" si="501"/>
        <v>0</v>
      </c>
      <c r="AF73" s="2">
        <f t="shared" si="501"/>
        <v>0</v>
      </c>
      <c r="AG73" s="105">
        <f>VLOOKUP($B$1,'Multipliers and Adjustments'!$A$70:$I$86,TRUNC(COLUMN(AG$2)/5)+2,FALSE)*SUMIFS('EPA US Data'!$I:$I,'EPA US Data'!$D:$D,'Country Selector'!$A$2,'EPA US Data'!$J:$J,$B$1,'EPA US Data'!$C:$C,AG$2,'EPA US Data'!$G:$G,"&gt;="&amp;$A73,'EPA US Data'!$G:$G,"&lt;"&amp;$B73)*unit_conv*'State Downscaling Multipliers'!$B$18</f>
        <v>0</v>
      </c>
      <c r="AH73" s="2">
        <f t="shared" ref="AH73:AK73" si="502">AG73+($AL73-$AG73)/5</f>
        <v>0</v>
      </c>
      <c r="AI73" s="2">
        <f t="shared" si="502"/>
        <v>0</v>
      </c>
      <c r="AJ73" s="2">
        <f t="shared" si="502"/>
        <v>0</v>
      </c>
      <c r="AK73" s="2">
        <f t="shared" si="502"/>
        <v>0</v>
      </c>
      <c r="AL73" s="105">
        <f>VLOOKUP($B$1,'Multipliers and Adjustments'!$A$70:$I$86,TRUNC(COLUMN(AL$2)/5)+2,FALSE)*SUMIFS('EPA US Data'!$I:$I,'EPA US Data'!$D:$D,'Country Selector'!$A$2,'EPA US Data'!$J:$J,$B$1,'EPA US Data'!$C:$C,AL$2,'EPA US Data'!$G:$G,"&gt;="&amp;$A73,'EPA US Data'!$G:$G,"&lt;"&amp;$B73)*unit_conv*'State Downscaling Multipliers'!$B$18</f>
        <v>0</v>
      </c>
    </row>
    <row r="74" spans="1:38" ht="15.75" customHeight="1" x14ac:dyDescent="0.25">
      <c r="A74" s="49">
        <f t="shared" si="234"/>
        <v>1550</v>
      </c>
      <c r="B74" s="49">
        <f t="shared" si="299"/>
        <v>1600</v>
      </c>
      <c r="C74" s="105">
        <f>VLOOKUP($B$1,'Multipliers and Adjustments'!$A$70:$I$86,TRUNC(COLUMN(C$2)/5)+2,FALSE)*SUMIFS('EPA US Data'!$I:$I,'EPA US Data'!$D:$D,'Country Selector'!$A$2,'EPA US Data'!$J:$J,$B$1,'EPA US Data'!$C:$C,C$2,'EPA US Data'!$G:$G,"&gt;="&amp;$A74,'EPA US Data'!$G:$G,"&lt;"&amp;$B74)*unit_conv*'State Downscaling Multipliers'!$B$18</f>
        <v>0</v>
      </c>
      <c r="D74" s="2">
        <f t="shared" ref="D74:G74" si="503">C74+($H74-$C74)/5</f>
        <v>0</v>
      </c>
      <c r="E74" s="2">
        <f t="shared" si="503"/>
        <v>0</v>
      </c>
      <c r="F74" s="2">
        <f t="shared" si="503"/>
        <v>0</v>
      </c>
      <c r="G74" s="2">
        <f t="shared" si="503"/>
        <v>0</v>
      </c>
      <c r="H74" s="105">
        <f>VLOOKUP($B$1,'Multipliers and Adjustments'!$A$70:$I$86,TRUNC(COLUMN(H$2)/5)+2,FALSE)*SUMIFS('EPA US Data'!$I:$I,'EPA US Data'!$D:$D,'Country Selector'!$A$2,'EPA US Data'!$J:$J,$B$1,'EPA US Data'!$C:$C,H$2,'EPA US Data'!$G:$G,"&gt;="&amp;$A74,'EPA US Data'!$G:$G,"&lt;"&amp;$B74)*unit_conv*'State Downscaling Multipliers'!$B$18</f>
        <v>0</v>
      </c>
      <c r="I74" s="2">
        <f t="shared" ref="I74:L74" si="504">H74+($M74-$H74)/5</f>
        <v>0</v>
      </c>
      <c r="J74" s="2">
        <f t="shared" si="504"/>
        <v>0</v>
      </c>
      <c r="K74" s="2">
        <f t="shared" si="504"/>
        <v>0</v>
      </c>
      <c r="L74" s="2">
        <f t="shared" si="504"/>
        <v>0</v>
      </c>
      <c r="M74" s="105">
        <f>VLOOKUP($B$1,'Multipliers and Adjustments'!$A$70:$I$86,TRUNC(COLUMN(M$2)/5)+2,FALSE)*SUMIFS('EPA US Data'!$I:$I,'EPA US Data'!$D:$D,'Country Selector'!$A$2,'EPA US Data'!$J:$J,$B$1,'EPA US Data'!$C:$C,M$2,'EPA US Data'!$G:$G,"&gt;="&amp;$A74,'EPA US Data'!$G:$G,"&lt;"&amp;$B74)*unit_conv*'State Downscaling Multipliers'!$B$18</f>
        <v>0</v>
      </c>
      <c r="N74" s="2">
        <f t="shared" ref="N74:Q74" si="505">M74+($R74-$M74)/5</f>
        <v>0</v>
      </c>
      <c r="O74" s="2">
        <f t="shared" si="505"/>
        <v>0</v>
      </c>
      <c r="P74" s="2">
        <f t="shared" si="505"/>
        <v>0</v>
      </c>
      <c r="Q74" s="2">
        <f t="shared" si="505"/>
        <v>0</v>
      </c>
      <c r="R74" s="105">
        <f>VLOOKUP($B$1,'Multipliers and Adjustments'!$A$70:$I$86,TRUNC(COLUMN(R$2)/5)+2,FALSE)*SUMIFS('EPA US Data'!$I:$I,'EPA US Data'!$D:$D,'Country Selector'!$A$2,'EPA US Data'!$J:$J,$B$1,'EPA US Data'!$C:$C,R$2,'EPA US Data'!$G:$G,"&gt;="&amp;$A74,'EPA US Data'!$G:$G,"&lt;"&amp;$B74)*unit_conv*'State Downscaling Multipliers'!$B$18</f>
        <v>0</v>
      </c>
      <c r="S74" s="2">
        <f t="shared" ref="S74:V74" si="506">R74+($W74-$R74)/5</f>
        <v>0</v>
      </c>
      <c r="T74" s="2">
        <f t="shared" si="506"/>
        <v>0</v>
      </c>
      <c r="U74" s="2">
        <f t="shared" si="506"/>
        <v>0</v>
      </c>
      <c r="V74" s="2">
        <f t="shared" si="506"/>
        <v>0</v>
      </c>
      <c r="W74" s="105">
        <f>VLOOKUP($B$1,'Multipliers and Adjustments'!$A$70:$I$86,TRUNC(COLUMN(W$2)/5)+2,FALSE)*SUMIFS('EPA US Data'!$I:$I,'EPA US Data'!$D:$D,'Country Selector'!$A$2,'EPA US Data'!$J:$J,$B$1,'EPA US Data'!$C:$C,W$2,'EPA US Data'!$G:$G,"&gt;="&amp;$A74,'EPA US Data'!$G:$G,"&lt;"&amp;$B74)*unit_conv*'State Downscaling Multipliers'!$B$18</f>
        <v>0</v>
      </c>
      <c r="X74" s="2">
        <f t="shared" ref="X74:AA74" si="507">W74+($AB74-$W74)/5</f>
        <v>0</v>
      </c>
      <c r="Y74" s="2">
        <f t="shared" si="507"/>
        <v>0</v>
      </c>
      <c r="Z74" s="2">
        <f t="shared" si="507"/>
        <v>0</v>
      </c>
      <c r="AA74" s="2">
        <f t="shared" si="507"/>
        <v>0</v>
      </c>
      <c r="AB74" s="105">
        <f>VLOOKUP($B$1,'Multipliers and Adjustments'!$A$70:$I$86,TRUNC(COLUMN(AB$2)/5)+2,FALSE)*SUMIFS('EPA US Data'!$I:$I,'EPA US Data'!$D:$D,'Country Selector'!$A$2,'EPA US Data'!$J:$J,$B$1,'EPA US Data'!$C:$C,AB$2,'EPA US Data'!$G:$G,"&gt;="&amp;$A74,'EPA US Data'!$G:$G,"&lt;"&amp;$B74)*unit_conv*'State Downscaling Multipliers'!$B$18</f>
        <v>0</v>
      </c>
      <c r="AC74" s="2">
        <f t="shared" ref="AC74:AF74" si="508">AB74+($AG74-$AB74)/5</f>
        <v>0</v>
      </c>
      <c r="AD74" s="2">
        <f t="shared" si="508"/>
        <v>0</v>
      </c>
      <c r="AE74" s="2">
        <f t="shared" si="508"/>
        <v>0</v>
      </c>
      <c r="AF74" s="2">
        <f t="shared" si="508"/>
        <v>0</v>
      </c>
      <c r="AG74" s="105">
        <f>VLOOKUP($B$1,'Multipliers and Adjustments'!$A$70:$I$86,TRUNC(COLUMN(AG$2)/5)+2,FALSE)*SUMIFS('EPA US Data'!$I:$I,'EPA US Data'!$D:$D,'Country Selector'!$A$2,'EPA US Data'!$J:$J,$B$1,'EPA US Data'!$C:$C,AG$2,'EPA US Data'!$G:$G,"&gt;="&amp;$A74,'EPA US Data'!$G:$G,"&lt;"&amp;$B74)*unit_conv*'State Downscaling Multipliers'!$B$18</f>
        <v>0</v>
      </c>
      <c r="AH74" s="2">
        <f t="shared" ref="AH74:AK74" si="509">AG74+($AL74-$AG74)/5</f>
        <v>0</v>
      </c>
      <c r="AI74" s="2">
        <f t="shared" si="509"/>
        <v>0</v>
      </c>
      <c r="AJ74" s="2">
        <f t="shared" si="509"/>
        <v>0</v>
      </c>
      <c r="AK74" s="2">
        <f t="shared" si="509"/>
        <v>0</v>
      </c>
      <c r="AL74" s="105">
        <f>VLOOKUP($B$1,'Multipliers and Adjustments'!$A$70:$I$86,TRUNC(COLUMN(AL$2)/5)+2,FALSE)*SUMIFS('EPA US Data'!$I:$I,'EPA US Data'!$D:$D,'Country Selector'!$A$2,'EPA US Data'!$J:$J,$B$1,'EPA US Data'!$C:$C,AL$2,'EPA US Data'!$G:$G,"&gt;="&amp;$A74,'EPA US Data'!$G:$G,"&lt;"&amp;$B74)*unit_conv*'State Downscaling Multipliers'!$B$18</f>
        <v>0</v>
      </c>
    </row>
    <row r="75" spans="1:38" ht="15.75" customHeight="1" x14ac:dyDescent="0.25">
      <c r="A75" s="49"/>
      <c r="B75" s="49"/>
    </row>
    <row r="76" spans="1:38" ht="15.75" customHeight="1" x14ac:dyDescent="0.25">
      <c r="A76" s="49"/>
      <c r="B76" s="49"/>
    </row>
    <row r="77" spans="1:38" ht="15.75" customHeight="1" x14ac:dyDescent="0.25">
      <c r="A77" s="49"/>
      <c r="B77" s="49"/>
    </row>
    <row r="78" spans="1:38" ht="15.75" customHeight="1" x14ac:dyDescent="0.25">
      <c r="A78" s="49"/>
      <c r="B78" s="49"/>
    </row>
    <row r="79" spans="1:38" ht="15.75" customHeight="1" x14ac:dyDescent="0.25">
      <c r="A79" s="49"/>
      <c r="B79" s="49"/>
    </row>
    <row r="80" spans="1:38" ht="15.75" customHeight="1" x14ac:dyDescent="0.25">
      <c r="A80" s="49"/>
      <c r="B80" s="49"/>
    </row>
    <row r="81" spans="1:2" ht="15.75" customHeight="1" x14ac:dyDescent="0.25">
      <c r="A81" s="49"/>
      <c r="B81" s="49"/>
    </row>
    <row r="82" spans="1:2" ht="15.75" customHeight="1" x14ac:dyDescent="0.25">
      <c r="A82" s="49"/>
      <c r="B82" s="49"/>
    </row>
    <row r="83" spans="1:2" ht="15.75" customHeight="1" x14ac:dyDescent="0.25">
      <c r="A83" s="49"/>
      <c r="B83" s="49"/>
    </row>
    <row r="84" spans="1:2" ht="15.75" customHeight="1" x14ac:dyDescent="0.25">
      <c r="A84" s="49"/>
      <c r="B84" s="49"/>
    </row>
    <row r="85" spans="1:2" ht="15.75" customHeight="1" x14ac:dyDescent="0.25">
      <c r="A85" s="49"/>
      <c r="B85" s="49"/>
    </row>
    <row r="86" spans="1:2" ht="15.75" customHeight="1" x14ac:dyDescent="0.25">
      <c r="A86" s="49"/>
      <c r="B86" s="49"/>
    </row>
    <row r="87" spans="1:2" ht="15.75" customHeight="1" x14ac:dyDescent="0.25">
      <c r="A87" s="49"/>
      <c r="B87" s="49"/>
    </row>
    <row r="88" spans="1:2" ht="15.75" customHeight="1" x14ac:dyDescent="0.25">
      <c r="A88" s="49"/>
      <c r="B88" s="49"/>
    </row>
    <row r="89" spans="1:2" ht="15.75" customHeight="1" x14ac:dyDescent="0.25">
      <c r="A89" s="49"/>
      <c r="B89" s="49"/>
    </row>
    <row r="90" spans="1:2" ht="15.75" customHeight="1" x14ac:dyDescent="0.25">
      <c r="A90" s="49"/>
      <c r="B90" s="49"/>
    </row>
    <row r="91" spans="1:2" ht="15.75" customHeight="1" x14ac:dyDescent="0.25">
      <c r="A91" s="49"/>
      <c r="B91" s="49"/>
    </row>
    <row r="92" spans="1:2" ht="15.75" customHeight="1" x14ac:dyDescent="0.25">
      <c r="A92" s="49"/>
      <c r="B92" s="49"/>
    </row>
    <row r="93" spans="1:2" ht="15.75" customHeight="1" x14ac:dyDescent="0.25">
      <c r="A93" s="49"/>
      <c r="B93" s="49"/>
    </row>
    <row r="94" spans="1:2" ht="15.75" customHeight="1" x14ac:dyDescent="0.25">
      <c r="A94" s="49"/>
      <c r="B94" s="49"/>
    </row>
    <row r="95" spans="1:2" ht="15.75" customHeight="1" x14ac:dyDescent="0.25">
      <c r="A95" s="49"/>
      <c r="B95" s="49"/>
    </row>
    <row r="96" spans="1:2" ht="15.75" customHeight="1" x14ac:dyDescent="0.25">
      <c r="A96" s="49"/>
      <c r="B96" s="49"/>
    </row>
    <row r="97" spans="1:2" ht="15.75" customHeight="1" x14ac:dyDescent="0.25">
      <c r="A97" s="49"/>
      <c r="B97" s="49"/>
    </row>
    <row r="98" spans="1:2" ht="15.75" customHeight="1" x14ac:dyDescent="0.25">
      <c r="A98" s="49"/>
      <c r="B98" s="49"/>
    </row>
    <row r="99" spans="1:2" ht="15.75" customHeight="1" x14ac:dyDescent="0.25">
      <c r="A99" s="49"/>
      <c r="B99" s="49"/>
    </row>
    <row r="100" spans="1:2" ht="15.75" customHeight="1" x14ac:dyDescent="0.25">
      <c r="A100" s="49"/>
      <c r="B100" s="49"/>
    </row>
    <row r="101" spans="1:2" ht="15.75" customHeight="1" x14ac:dyDescent="0.25">
      <c r="A101" s="49"/>
      <c r="B101" s="49"/>
    </row>
    <row r="102" spans="1:2" ht="15.75" customHeight="1" x14ac:dyDescent="0.25">
      <c r="A102" s="49"/>
      <c r="B102" s="49"/>
    </row>
    <row r="103" spans="1:2" ht="15.75" customHeight="1" x14ac:dyDescent="0.25">
      <c r="A103" s="49"/>
      <c r="B103" s="49"/>
    </row>
    <row r="104" spans="1:2" ht="15.75" customHeight="1" x14ac:dyDescent="0.25">
      <c r="A104" s="49"/>
      <c r="B104" s="49"/>
    </row>
    <row r="105" spans="1:2" ht="15.75" customHeight="1" x14ac:dyDescent="0.25">
      <c r="A105" s="49"/>
      <c r="B105" s="49"/>
    </row>
    <row r="106" spans="1:2" ht="15.75" customHeight="1" x14ac:dyDescent="0.25">
      <c r="A106" s="49"/>
      <c r="B106" s="49"/>
    </row>
    <row r="107" spans="1:2" ht="15.75" customHeight="1" x14ac:dyDescent="0.25">
      <c r="A107" s="49"/>
      <c r="B107" s="49"/>
    </row>
    <row r="108" spans="1:2" ht="15.75" customHeight="1" x14ac:dyDescent="0.25">
      <c r="A108" s="49"/>
      <c r="B108" s="49"/>
    </row>
    <row r="109" spans="1:2" ht="15.75" customHeight="1" x14ac:dyDescent="0.25">
      <c r="A109" s="49"/>
      <c r="B109" s="49"/>
    </row>
    <row r="110" spans="1:2" ht="15.75" customHeight="1" x14ac:dyDescent="0.25">
      <c r="A110" s="49"/>
      <c r="B110" s="49"/>
    </row>
    <row r="111" spans="1:2" ht="15.75" customHeight="1" x14ac:dyDescent="0.25">
      <c r="A111" s="49"/>
      <c r="B111" s="49"/>
    </row>
    <row r="112" spans="1:2" ht="15.75" customHeight="1" x14ac:dyDescent="0.25">
      <c r="A112" s="49"/>
      <c r="B112" s="49"/>
    </row>
    <row r="113" spans="1:2" ht="15.75" customHeight="1" x14ac:dyDescent="0.25">
      <c r="A113" s="49"/>
      <c r="B113" s="49"/>
    </row>
    <row r="114" spans="1:2" ht="15.75" customHeight="1" x14ac:dyDescent="0.25">
      <c r="A114" s="49"/>
      <c r="B114" s="49"/>
    </row>
    <row r="115" spans="1:2" ht="15.75" customHeight="1" x14ac:dyDescent="0.25">
      <c r="A115" s="49"/>
      <c r="B115" s="49"/>
    </row>
    <row r="116" spans="1:2" ht="15.75" customHeight="1" x14ac:dyDescent="0.25">
      <c r="A116" s="49"/>
      <c r="B116" s="49"/>
    </row>
    <row r="117" spans="1:2" ht="15.75" customHeight="1" x14ac:dyDescent="0.25">
      <c r="A117" s="49"/>
      <c r="B117" s="49"/>
    </row>
    <row r="118" spans="1:2" ht="15.75" customHeight="1" x14ac:dyDescent="0.25">
      <c r="A118" s="49"/>
      <c r="B118" s="49"/>
    </row>
    <row r="119" spans="1:2" ht="15.75" customHeight="1" x14ac:dyDescent="0.25">
      <c r="A119" s="49"/>
      <c r="B119" s="49"/>
    </row>
    <row r="120" spans="1:2" ht="15.75" customHeight="1" x14ac:dyDescent="0.25">
      <c r="A120" s="49"/>
      <c r="B120" s="49"/>
    </row>
    <row r="121" spans="1:2" ht="15.75" customHeight="1" x14ac:dyDescent="0.25">
      <c r="A121" s="49"/>
      <c r="B121" s="49"/>
    </row>
    <row r="122" spans="1:2" ht="15.75" customHeight="1" x14ac:dyDescent="0.25">
      <c r="A122" s="49"/>
      <c r="B122" s="49"/>
    </row>
    <row r="123" spans="1:2" ht="15.75" customHeight="1" x14ac:dyDescent="0.25">
      <c r="A123" s="49"/>
      <c r="B123" s="49"/>
    </row>
    <row r="124" spans="1:2" ht="15.75" customHeight="1" x14ac:dyDescent="0.25">
      <c r="A124" s="49"/>
      <c r="B124" s="49"/>
    </row>
    <row r="125" spans="1:2" ht="15.75" customHeight="1" x14ac:dyDescent="0.25">
      <c r="A125" s="49"/>
      <c r="B125" s="49"/>
    </row>
    <row r="126" spans="1:2" ht="15.75" customHeight="1" x14ac:dyDescent="0.25">
      <c r="A126" s="49"/>
      <c r="B126" s="49"/>
    </row>
    <row r="127" spans="1:2" ht="15.75" customHeight="1" x14ac:dyDescent="0.25">
      <c r="A127" s="49"/>
      <c r="B127" s="49"/>
    </row>
    <row r="128" spans="1:2" ht="15.75" customHeight="1" x14ac:dyDescent="0.25">
      <c r="A128" s="49"/>
      <c r="B128" s="49"/>
    </row>
    <row r="129" spans="1:2" ht="15.75" customHeight="1" x14ac:dyDescent="0.25">
      <c r="A129" s="49"/>
      <c r="B129" s="49"/>
    </row>
    <row r="130" spans="1:2" ht="15.75" customHeight="1" x14ac:dyDescent="0.25">
      <c r="A130" s="49"/>
      <c r="B130" s="49"/>
    </row>
    <row r="131" spans="1:2" ht="15.75" customHeight="1" x14ac:dyDescent="0.25">
      <c r="A131" s="49"/>
      <c r="B131" s="49"/>
    </row>
    <row r="132" spans="1:2" ht="15.75" customHeight="1" x14ac:dyDescent="0.25">
      <c r="A132" s="49"/>
      <c r="B132" s="49"/>
    </row>
    <row r="133" spans="1:2" ht="15.75" customHeight="1" x14ac:dyDescent="0.25">
      <c r="A133" s="49"/>
      <c r="B133" s="49"/>
    </row>
    <row r="134" spans="1:2" ht="15.75" customHeight="1" x14ac:dyDescent="0.25">
      <c r="A134" s="49"/>
      <c r="B134" s="49"/>
    </row>
    <row r="135" spans="1:2" ht="15.75" customHeight="1" x14ac:dyDescent="0.25">
      <c r="A135" s="49"/>
      <c r="B135" s="49"/>
    </row>
    <row r="136" spans="1:2" ht="15.75" customHeight="1" x14ac:dyDescent="0.25">
      <c r="A136" s="49"/>
      <c r="B136" s="49"/>
    </row>
    <row r="137" spans="1:2" ht="15.75" customHeight="1" x14ac:dyDescent="0.25">
      <c r="A137" s="49"/>
      <c r="B137" s="49"/>
    </row>
    <row r="138" spans="1:2" ht="15.75" customHeight="1" x14ac:dyDescent="0.25">
      <c r="A138" s="49"/>
      <c r="B138" s="49"/>
    </row>
    <row r="139" spans="1:2" ht="15.75" customHeight="1" x14ac:dyDescent="0.25">
      <c r="A139" s="49"/>
      <c r="B139" s="49"/>
    </row>
    <row r="140" spans="1:2" ht="15.75" customHeight="1" x14ac:dyDescent="0.25">
      <c r="A140" s="49"/>
      <c r="B140" s="49"/>
    </row>
    <row r="141" spans="1:2" ht="15.75" customHeight="1" x14ac:dyDescent="0.25">
      <c r="A141" s="49"/>
      <c r="B141" s="49"/>
    </row>
    <row r="142" spans="1:2" ht="15.75" customHeight="1" x14ac:dyDescent="0.25">
      <c r="A142" s="49"/>
      <c r="B142" s="49"/>
    </row>
    <row r="143" spans="1:2" ht="15.75" customHeight="1" x14ac:dyDescent="0.25">
      <c r="A143" s="49"/>
      <c r="B143" s="49"/>
    </row>
    <row r="144" spans="1:2" ht="15.75" customHeight="1" x14ac:dyDescent="0.25">
      <c r="A144" s="49"/>
      <c r="B144" s="49"/>
    </row>
    <row r="145" spans="1:2" ht="15.75" customHeight="1" x14ac:dyDescent="0.25">
      <c r="A145" s="49"/>
      <c r="B145" s="49"/>
    </row>
    <row r="146" spans="1:2" ht="15.75" customHeight="1" x14ac:dyDescent="0.25">
      <c r="A146" s="49"/>
      <c r="B146" s="49"/>
    </row>
    <row r="147" spans="1:2" ht="15.75" customHeight="1" x14ac:dyDescent="0.25">
      <c r="A147" s="49"/>
      <c r="B147" s="49"/>
    </row>
    <row r="148" spans="1:2" ht="15.75" customHeight="1" x14ac:dyDescent="0.25">
      <c r="A148" s="49"/>
      <c r="B148" s="49"/>
    </row>
    <row r="149" spans="1:2" ht="15.75" customHeight="1" x14ac:dyDescent="0.25">
      <c r="A149" s="49"/>
      <c r="B149" s="49"/>
    </row>
    <row r="150" spans="1:2" ht="15.75" customHeight="1" x14ac:dyDescent="0.25">
      <c r="A150" s="49"/>
      <c r="B150" s="49"/>
    </row>
    <row r="151" spans="1:2" ht="15.75" customHeight="1" x14ac:dyDescent="0.25">
      <c r="A151" s="49"/>
      <c r="B151" s="49"/>
    </row>
    <row r="152" spans="1:2" ht="15.75" customHeight="1" x14ac:dyDescent="0.25">
      <c r="A152" s="49"/>
      <c r="B152" s="49"/>
    </row>
    <row r="153" spans="1:2" ht="15.75" customHeight="1" x14ac:dyDescent="0.25">
      <c r="A153" s="49"/>
      <c r="B153" s="49"/>
    </row>
    <row r="154" spans="1:2" ht="15.75" customHeight="1" x14ac:dyDescent="0.25">
      <c r="A154" s="49"/>
      <c r="B154" s="49"/>
    </row>
    <row r="155" spans="1:2" ht="15.75" customHeight="1" x14ac:dyDescent="0.25">
      <c r="A155" s="49"/>
      <c r="B155" s="49"/>
    </row>
    <row r="156" spans="1:2" ht="15.75" customHeight="1" x14ac:dyDescent="0.25">
      <c r="A156" s="49"/>
      <c r="B156" s="49"/>
    </row>
    <row r="157" spans="1:2" ht="15.75" customHeight="1" x14ac:dyDescent="0.25">
      <c r="A157" s="49"/>
      <c r="B157" s="49"/>
    </row>
    <row r="158" spans="1:2" ht="15.75" customHeight="1" x14ac:dyDescent="0.25">
      <c r="A158" s="49"/>
      <c r="B158" s="49"/>
    </row>
    <row r="159" spans="1:2" ht="15.75" customHeight="1" x14ac:dyDescent="0.25">
      <c r="A159" s="49"/>
      <c r="B159" s="49"/>
    </row>
    <row r="160" spans="1:2" ht="15.75" customHeight="1" x14ac:dyDescent="0.25">
      <c r="A160" s="49"/>
      <c r="B160" s="49"/>
    </row>
    <row r="161" spans="1:2" ht="15.75" customHeight="1" x14ac:dyDescent="0.25">
      <c r="A161" s="49"/>
      <c r="B161" s="49"/>
    </row>
    <row r="162" spans="1:2" ht="15.75" customHeight="1" x14ac:dyDescent="0.25">
      <c r="A162" s="49"/>
      <c r="B162" s="49"/>
    </row>
    <row r="163" spans="1:2" ht="15.75" customHeight="1" x14ac:dyDescent="0.25">
      <c r="A163" s="49"/>
      <c r="B163" s="49"/>
    </row>
    <row r="164" spans="1:2" ht="15.75" customHeight="1" x14ac:dyDescent="0.25">
      <c r="A164" s="49"/>
      <c r="B164" s="49"/>
    </row>
    <row r="165" spans="1:2" ht="15.75" customHeight="1" x14ac:dyDescent="0.25">
      <c r="A165" s="49"/>
      <c r="B165" s="49"/>
    </row>
    <row r="166" spans="1:2" ht="15.75" customHeight="1" x14ac:dyDescent="0.25">
      <c r="A166" s="49"/>
      <c r="B166" s="49"/>
    </row>
    <row r="167" spans="1:2" ht="15.75" customHeight="1" x14ac:dyDescent="0.25">
      <c r="A167" s="49"/>
      <c r="B167" s="49"/>
    </row>
    <row r="168" spans="1:2" ht="15.75" customHeight="1" x14ac:dyDescent="0.25">
      <c r="A168" s="49"/>
      <c r="B168" s="49"/>
    </row>
    <row r="169" spans="1:2" ht="15.75" customHeight="1" x14ac:dyDescent="0.25">
      <c r="A169" s="49"/>
      <c r="B169" s="49"/>
    </row>
    <row r="170" spans="1:2" ht="15.75" customHeight="1" x14ac:dyDescent="0.25">
      <c r="A170" s="49"/>
      <c r="B170" s="49"/>
    </row>
    <row r="171" spans="1:2" ht="15.75" customHeight="1" x14ac:dyDescent="0.25">
      <c r="A171" s="49"/>
      <c r="B171" s="49"/>
    </row>
    <row r="172" spans="1:2" ht="15.75" customHeight="1" x14ac:dyDescent="0.25">
      <c r="A172" s="49"/>
      <c r="B172" s="49"/>
    </row>
    <row r="173" spans="1:2" ht="15.75" customHeight="1" x14ac:dyDescent="0.25">
      <c r="A173" s="49"/>
      <c r="B173" s="49"/>
    </row>
    <row r="174" spans="1:2" ht="15.75" customHeight="1" x14ac:dyDescent="0.25">
      <c r="A174" s="49"/>
      <c r="B174" s="49"/>
    </row>
    <row r="175" spans="1:2" ht="15.75" customHeight="1" x14ac:dyDescent="0.25">
      <c r="A175" s="49"/>
      <c r="B175" s="49"/>
    </row>
    <row r="176" spans="1:2" ht="15.75" customHeight="1" x14ac:dyDescent="0.25">
      <c r="A176" s="49"/>
      <c r="B176" s="49"/>
    </row>
    <row r="177" spans="1:2" ht="15.75" customHeight="1" x14ac:dyDescent="0.25">
      <c r="A177" s="49"/>
      <c r="B177" s="49"/>
    </row>
    <row r="178" spans="1:2" ht="15.75" customHeight="1" x14ac:dyDescent="0.25">
      <c r="A178" s="49"/>
      <c r="B178" s="49"/>
    </row>
    <row r="179" spans="1:2" ht="15.75" customHeight="1" x14ac:dyDescent="0.25">
      <c r="A179" s="49"/>
      <c r="B179" s="49"/>
    </row>
    <row r="180" spans="1:2" ht="15.75" customHeight="1" x14ac:dyDescent="0.25">
      <c r="A180" s="49"/>
      <c r="B180" s="49"/>
    </row>
    <row r="181" spans="1:2" ht="15.75" customHeight="1" x14ac:dyDescent="0.25">
      <c r="A181" s="49"/>
      <c r="B181" s="49"/>
    </row>
    <row r="182" spans="1:2" ht="15.75" customHeight="1" x14ac:dyDescent="0.25">
      <c r="A182" s="49"/>
      <c r="B182" s="49"/>
    </row>
    <row r="183" spans="1:2" ht="15.75" customHeight="1" x14ac:dyDescent="0.25">
      <c r="A183" s="49"/>
      <c r="B183" s="49"/>
    </row>
    <row r="184" spans="1:2" ht="15.75" customHeight="1" x14ac:dyDescent="0.25">
      <c r="A184" s="49"/>
      <c r="B184" s="49"/>
    </row>
    <row r="185" spans="1:2" ht="15.75" customHeight="1" x14ac:dyDescent="0.25">
      <c r="A185" s="49"/>
      <c r="B185" s="49"/>
    </row>
    <row r="186" spans="1:2" ht="15.75" customHeight="1" x14ac:dyDescent="0.25">
      <c r="A186" s="49"/>
      <c r="B186" s="49"/>
    </row>
    <row r="187" spans="1:2" ht="15.75" customHeight="1" x14ac:dyDescent="0.25">
      <c r="A187" s="49"/>
      <c r="B187" s="49"/>
    </row>
    <row r="188" spans="1:2" ht="15.75" customHeight="1" x14ac:dyDescent="0.25">
      <c r="A188" s="49"/>
      <c r="B188" s="49"/>
    </row>
    <row r="189" spans="1:2" ht="15.75" customHeight="1" x14ac:dyDescent="0.25">
      <c r="A189" s="49"/>
      <c r="B189" s="49"/>
    </row>
    <row r="190" spans="1:2" ht="15.75" customHeight="1" x14ac:dyDescent="0.25">
      <c r="A190" s="49"/>
      <c r="B190" s="49"/>
    </row>
    <row r="191" spans="1:2" ht="15.75" customHeight="1" x14ac:dyDescent="0.25">
      <c r="A191" s="49"/>
      <c r="B191" s="49"/>
    </row>
    <row r="192" spans="1:2" ht="15.75" customHeight="1" x14ac:dyDescent="0.25">
      <c r="A192" s="49"/>
      <c r="B192" s="49"/>
    </row>
    <row r="193" spans="1:2" ht="15.75" customHeight="1" x14ac:dyDescent="0.25">
      <c r="A193" s="49"/>
      <c r="B193" s="49"/>
    </row>
    <row r="194" spans="1:2" ht="15.75" customHeight="1" x14ac:dyDescent="0.25">
      <c r="A194" s="49"/>
      <c r="B194" s="49"/>
    </row>
    <row r="195" spans="1:2" ht="15.75" customHeight="1" x14ac:dyDescent="0.25">
      <c r="A195" s="49"/>
      <c r="B195" s="49"/>
    </row>
    <row r="196" spans="1:2" ht="15.75" customHeight="1" x14ac:dyDescent="0.25">
      <c r="A196" s="49"/>
      <c r="B196" s="49"/>
    </row>
    <row r="197" spans="1:2" ht="15.75" customHeight="1" x14ac:dyDescent="0.25">
      <c r="A197" s="49"/>
      <c r="B197" s="49"/>
    </row>
    <row r="198" spans="1:2" ht="15.75" customHeight="1" x14ac:dyDescent="0.25">
      <c r="A198" s="49"/>
      <c r="B198" s="49"/>
    </row>
    <row r="199" spans="1:2" ht="15.75" customHeight="1" x14ac:dyDescent="0.25">
      <c r="A199" s="49"/>
      <c r="B199" s="49"/>
    </row>
    <row r="200" spans="1:2" ht="15.75" customHeight="1" x14ac:dyDescent="0.25">
      <c r="A200" s="49"/>
      <c r="B200" s="49"/>
    </row>
    <row r="201" spans="1:2" ht="15.75" customHeight="1" x14ac:dyDescent="0.25">
      <c r="A201" s="49"/>
      <c r="B201" s="49"/>
    </row>
    <row r="202" spans="1:2" ht="15.75" customHeight="1" x14ac:dyDescent="0.25">
      <c r="A202" s="49"/>
      <c r="B202" s="49"/>
    </row>
    <row r="203" spans="1:2" ht="15.75" customHeight="1" x14ac:dyDescent="0.25">
      <c r="A203" s="49"/>
      <c r="B203" s="49"/>
    </row>
    <row r="204" spans="1:2" ht="15.75" customHeight="1" x14ac:dyDescent="0.25">
      <c r="A204" s="49"/>
      <c r="B204" s="49"/>
    </row>
    <row r="205" spans="1:2" ht="15.75" customHeight="1" x14ac:dyDescent="0.25">
      <c r="A205" s="49"/>
      <c r="B205" s="49"/>
    </row>
    <row r="206" spans="1:2" ht="15.75" customHeight="1" x14ac:dyDescent="0.25">
      <c r="A206" s="49"/>
      <c r="B206" s="49"/>
    </row>
    <row r="207" spans="1:2" ht="15.75" customHeight="1" x14ac:dyDescent="0.25">
      <c r="A207" s="49"/>
      <c r="B207" s="49"/>
    </row>
    <row r="208" spans="1:2" ht="15.75" customHeight="1" x14ac:dyDescent="0.25">
      <c r="A208" s="49"/>
      <c r="B208" s="49"/>
    </row>
    <row r="209" spans="1:2" ht="15.75" customHeight="1" x14ac:dyDescent="0.25">
      <c r="A209" s="49"/>
      <c r="B209" s="49"/>
    </row>
    <row r="210" spans="1:2" ht="15.75" customHeight="1" x14ac:dyDescent="0.25">
      <c r="A210" s="49"/>
      <c r="B210" s="49"/>
    </row>
    <row r="211" spans="1:2" ht="15.75" customHeight="1" x14ac:dyDescent="0.25">
      <c r="A211" s="49"/>
      <c r="B211" s="49"/>
    </row>
    <row r="212" spans="1:2" ht="15.75" customHeight="1" x14ac:dyDescent="0.25">
      <c r="A212" s="49"/>
      <c r="B212" s="49"/>
    </row>
    <row r="213" spans="1:2" ht="15.75" customHeight="1" x14ac:dyDescent="0.25">
      <c r="A213" s="49"/>
      <c r="B213" s="49"/>
    </row>
    <row r="214" spans="1:2" ht="15.75" customHeight="1" x14ac:dyDescent="0.25">
      <c r="A214" s="49"/>
      <c r="B214" s="49"/>
    </row>
    <row r="215" spans="1:2" ht="15.75" customHeight="1" x14ac:dyDescent="0.25">
      <c r="A215" s="49"/>
      <c r="B215" s="49"/>
    </row>
    <row r="216" spans="1:2" ht="15.75" customHeight="1" x14ac:dyDescent="0.25">
      <c r="A216" s="49"/>
      <c r="B216" s="49"/>
    </row>
    <row r="217" spans="1:2" ht="15.75" customHeight="1" x14ac:dyDescent="0.25">
      <c r="A217" s="49"/>
      <c r="B217" s="49"/>
    </row>
    <row r="218" spans="1:2" ht="15.75" customHeight="1" x14ac:dyDescent="0.25">
      <c r="A218" s="49"/>
      <c r="B218" s="49"/>
    </row>
    <row r="219" spans="1:2" ht="15.75" customHeight="1" x14ac:dyDescent="0.25">
      <c r="A219" s="49"/>
      <c r="B219" s="49"/>
    </row>
    <row r="220" spans="1:2" ht="15.75" customHeight="1" x14ac:dyDescent="0.25">
      <c r="A220" s="49"/>
      <c r="B220" s="49"/>
    </row>
    <row r="221" spans="1:2" ht="15.75" customHeight="1" x14ac:dyDescent="0.25">
      <c r="A221" s="49"/>
      <c r="B221" s="49"/>
    </row>
    <row r="222" spans="1:2" ht="15.75" customHeight="1" x14ac:dyDescent="0.25">
      <c r="A222" s="49"/>
      <c r="B222" s="49"/>
    </row>
    <row r="223" spans="1:2" ht="15.75" customHeight="1" x14ac:dyDescent="0.25">
      <c r="A223" s="49"/>
      <c r="B223" s="49"/>
    </row>
    <row r="224" spans="1:2" ht="15.75" customHeight="1" x14ac:dyDescent="0.25">
      <c r="A224" s="49"/>
      <c r="B224" s="49"/>
    </row>
    <row r="225" spans="1:2" ht="15.75" customHeight="1" x14ac:dyDescent="0.25">
      <c r="A225" s="49"/>
      <c r="B225" s="49"/>
    </row>
    <row r="226" spans="1:2" ht="15.75" customHeight="1" x14ac:dyDescent="0.25">
      <c r="A226" s="49"/>
      <c r="B226" s="49"/>
    </row>
    <row r="227" spans="1:2" ht="15.75" customHeight="1" x14ac:dyDescent="0.25">
      <c r="A227" s="49"/>
      <c r="B227" s="49"/>
    </row>
    <row r="228" spans="1:2" ht="15.75" customHeight="1" x14ac:dyDescent="0.25">
      <c r="A228" s="49"/>
      <c r="B228" s="49"/>
    </row>
    <row r="229" spans="1:2" ht="15.75" customHeight="1" x14ac:dyDescent="0.25">
      <c r="A229" s="49"/>
      <c r="B229" s="49"/>
    </row>
    <row r="230" spans="1:2" ht="15.75" customHeight="1" x14ac:dyDescent="0.25">
      <c r="A230" s="49"/>
      <c r="B230" s="49"/>
    </row>
    <row r="231" spans="1:2" ht="15.75" customHeight="1" x14ac:dyDescent="0.25">
      <c r="A231" s="49"/>
      <c r="B231" s="49"/>
    </row>
    <row r="232" spans="1:2" ht="15.75" customHeight="1" x14ac:dyDescent="0.25">
      <c r="A232" s="49"/>
      <c r="B232" s="49"/>
    </row>
    <row r="233" spans="1:2" ht="15.75" customHeight="1" x14ac:dyDescent="0.25">
      <c r="A233" s="49"/>
      <c r="B233" s="49"/>
    </row>
    <row r="234" spans="1:2" ht="15.75" customHeight="1" x14ac:dyDescent="0.25">
      <c r="A234" s="49"/>
      <c r="B234" s="49"/>
    </row>
    <row r="235" spans="1:2" ht="15.75" customHeight="1" x14ac:dyDescent="0.25">
      <c r="A235" s="49"/>
      <c r="B235" s="49"/>
    </row>
    <row r="236" spans="1:2" ht="15.75" customHeight="1" x14ac:dyDescent="0.25">
      <c r="A236" s="49"/>
      <c r="B236" s="49"/>
    </row>
    <row r="237" spans="1:2" ht="15.75" customHeight="1" x14ac:dyDescent="0.25">
      <c r="A237" s="49"/>
      <c r="B237" s="49"/>
    </row>
    <row r="238" spans="1:2" ht="15.75" customHeight="1" x14ac:dyDescent="0.25">
      <c r="A238" s="49"/>
      <c r="B238" s="49"/>
    </row>
    <row r="239" spans="1:2" ht="15.75" customHeight="1" x14ac:dyDescent="0.25">
      <c r="A239" s="49"/>
      <c r="B239" s="49"/>
    </row>
    <row r="240" spans="1:2" ht="15.75" customHeight="1" x14ac:dyDescent="0.25">
      <c r="A240" s="49"/>
      <c r="B240" s="49"/>
    </row>
    <row r="241" spans="1:2" ht="15.75" customHeight="1" x14ac:dyDescent="0.25">
      <c r="A241" s="49"/>
      <c r="B241" s="49"/>
    </row>
    <row r="242" spans="1:2" ht="15.75" customHeight="1" x14ac:dyDescent="0.25">
      <c r="A242" s="49"/>
      <c r="B242" s="49"/>
    </row>
    <row r="243" spans="1:2" ht="15.75" customHeight="1" x14ac:dyDescent="0.25">
      <c r="A243" s="49"/>
      <c r="B243" s="49"/>
    </row>
    <row r="244" spans="1:2" ht="15.75" customHeight="1" x14ac:dyDescent="0.25">
      <c r="A244" s="49"/>
      <c r="B244" s="49"/>
    </row>
    <row r="245" spans="1:2" ht="15.75" customHeight="1" x14ac:dyDescent="0.25">
      <c r="A245" s="49"/>
      <c r="B245" s="49"/>
    </row>
    <row r="246" spans="1:2" ht="15.75" customHeight="1" x14ac:dyDescent="0.25">
      <c r="A246" s="49"/>
      <c r="B246" s="49"/>
    </row>
    <row r="247" spans="1:2" ht="15.75" customHeight="1" x14ac:dyDescent="0.25">
      <c r="A247" s="49"/>
      <c r="B247" s="49"/>
    </row>
    <row r="248" spans="1:2" ht="15.75" customHeight="1" x14ac:dyDescent="0.25">
      <c r="A248" s="49"/>
      <c r="B248" s="49"/>
    </row>
    <row r="249" spans="1:2" ht="15.75" customHeight="1" x14ac:dyDescent="0.25">
      <c r="A249" s="49"/>
      <c r="B249" s="49"/>
    </row>
    <row r="250" spans="1:2" ht="15.75" customHeight="1" x14ac:dyDescent="0.25">
      <c r="A250" s="49"/>
      <c r="B250" s="49"/>
    </row>
    <row r="251" spans="1:2" ht="15.75" customHeight="1" x14ac:dyDescent="0.25">
      <c r="A251" s="49"/>
      <c r="B251" s="49"/>
    </row>
    <row r="252" spans="1:2" ht="15.75" customHeight="1" x14ac:dyDescent="0.25">
      <c r="A252" s="49"/>
      <c r="B252" s="49"/>
    </row>
    <row r="253" spans="1:2" ht="15.75" customHeight="1" x14ac:dyDescent="0.25">
      <c r="A253" s="49"/>
      <c r="B253" s="49"/>
    </row>
    <row r="254" spans="1:2" ht="15.75" customHeight="1" x14ac:dyDescent="0.25">
      <c r="A254" s="49"/>
      <c r="B254" s="49"/>
    </row>
    <row r="255" spans="1:2" ht="15.75" customHeight="1" x14ac:dyDescent="0.25">
      <c r="A255" s="49"/>
      <c r="B255" s="49"/>
    </row>
    <row r="256" spans="1:2" ht="15.75" customHeight="1" x14ac:dyDescent="0.25">
      <c r="A256" s="49"/>
      <c r="B256" s="49"/>
    </row>
    <row r="257" spans="1:2" ht="15.75" customHeight="1" x14ac:dyDescent="0.25">
      <c r="A257" s="49"/>
      <c r="B257" s="49"/>
    </row>
    <row r="258" spans="1:2" ht="15.75" customHeight="1" x14ac:dyDescent="0.25">
      <c r="A258" s="49"/>
      <c r="B258" s="49"/>
    </row>
    <row r="259" spans="1:2" ht="15.75" customHeight="1" x14ac:dyDescent="0.25">
      <c r="A259" s="49"/>
      <c r="B259" s="49"/>
    </row>
    <row r="260" spans="1:2" ht="15.75" customHeight="1" x14ac:dyDescent="0.25">
      <c r="A260" s="49"/>
      <c r="B260" s="49"/>
    </row>
    <row r="261" spans="1:2" ht="15.75" customHeight="1" x14ac:dyDescent="0.25">
      <c r="A261" s="49"/>
      <c r="B261" s="49"/>
    </row>
    <row r="262" spans="1:2" ht="15.75" customHeight="1" x14ac:dyDescent="0.25">
      <c r="A262" s="49"/>
      <c r="B262" s="49"/>
    </row>
    <row r="263" spans="1:2" ht="15.75" customHeight="1" x14ac:dyDescent="0.25">
      <c r="A263" s="49"/>
      <c r="B263" s="49"/>
    </row>
    <row r="264" spans="1:2" ht="15.75" customHeight="1" x14ac:dyDescent="0.25">
      <c r="A264" s="49"/>
      <c r="B264" s="49"/>
    </row>
    <row r="265" spans="1:2" ht="15.75" customHeight="1" x14ac:dyDescent="0.25">
      <c r="A265" s="49"/>
      <c r="B265" s="49"/>
    </row>
    <row r="266" spans="1:2" ht="15.75" customHeight="1" x14ac:dyDescent="0.25">
      <c r="A266" s="49"/>
      <c r="B266" s="49"/>
    </row>
    <row r="267" spans="1:2" ht="15.75" customHeight="1" x14ac:dyDescent="0.25">
      <c r="A267" s="49"/>
      <c r="B267" s="49"/>
    </row>
    <row r="268" spans="1:2" ht="15.75" customHeight="1" x14ac:dyDescent="0.25">
      <c r="A268" s="49"/>
      <c r="B268" s="49"/>
    </row>
    <row r="269" spans="1:2" ht="15.75" customHeight="1" x14ac:dyDescent="0.25">
      <c r="A269" s="49"/>
      <c r="B269" s="49"/>
    </row>
    <row r="270" spans="1:2" ht="15.75" customHeight="1" x14ac:dyDescent="0.25">
      <c r="A270" s="49"/>
      <c r="B270" s="49"/>
    </row>
    <row r="271" spans="1:2" ht="15.75" customHeight="1" x14ac:dyDescent="0.25">
      <c r="A271" s="49"/>
      <c r="B271" s="49"/>
    </row>
    <row r="272" spans="1:2" ht="15.75" customHeight="1" x14ac:dyDescent="0.25">
      <c r="A272" s="49"/>
      <c r="B272" s="49"/>
    </row>
    <row r="273" spans="1:2" ht="15.75" customHeight="1" x14ac:dyDescent="0.25">
      <c r="A273" s="49"/>
      <c r="B273" s="49"/>
    </row>
    <row r="274" spans="1:2" ht="15.75" customHeight="1" x14ac:dyDescent="0.25">
      <c r="A274" s="49"/>
      <c r="B274" s="49"/>
    </row>
    <row r="275" spans="1:2" ht="15.75" customHeight="1" x14ac:dyDescent="0.25">
      <c r="A275" s="49"/>
      <c r="B275" s="49"/>
    </row>
    <row r="276" spans="1:2" ht="15.75" customHeight="1" x14ac:dyDescent="0.25">
      <c r="A276" s="49"/>
      <c r="B276" s="49"/>
    </row>
    <row r="277" spans="1:2" ht="15.75" customHeight="1" x14ac:dyDescent="0.25">
      <c r="A277" s="49"/>
      <c r="B277" s="49"/>
    </row>
    <row r="278" spans="1:2" ht="15.75" customHeight="1" x14ac:dyDescent="0.25">
      <c r="A278" s="49"/>
      <c r="B278" s="49"/>
    </row>
    <row r="279" spans="1:2" ht="15.75" customHeight="1" x14ac:dyDescent="0.25">
      <c r="A279" s="49"/>
      <c r="B279" s="49"/>
    </row>
    <row r="280" spans="1:2" ht="15.75" customHeight="1" x14ac:dyDescent="0.25">
      <c r="A280" s="49"/>
      <c r="B280" s="49"/>
    </row>
    <row r="281" spans="1:2" ht="15.75" customHeight="1" x14ac:dyDescent="0.25">
      <c r="A281" s="49"/>
      <c r="B281" s="49"/>
    </row>
    <row r="282" spans="1:2" ht="15.75" customHeight="1" x14ac:dyDescent="0.25">
      <c r="A282" s="49"/>
      <c r="B282" s="49"/>
    </row>
    <row r="283" spans="1:2" ht="15.75" customHeight="1" x14ac:dyDescent="0.25">
      <c r="A283" s="49"/>
      <c r="B283" s="49"/>
    </row>
    <row r="284" spans="1:2" ht="15.75" customHeight="1" x14ac:dyDescent="0.25">
      <c r="A284" s="49"/>
      <c r="B284" s="49"/>
    </row>
    <row r="285" spans="1:2" ht="15.75" customHeight="1" x14ac:dyDescent="0.25">
      <c r="A285" s="49"/>
      <c r="B285" s="49"/>
    </row>
    <row r="286" spans="1:2" ht="15.75" customHeight="1" x14ac:dyDescent="0.25">
      <c r="A286" s="49"/>
      <c r="B286" s="49"/>
    </row>
    <row r="287" spans="1:2" ht="15.75" customHeight="1" x14ac:dyDescent="0.25">
      <c r="A287" s="49"/>
      <c r="B287" s="49"/>
    </row>
    <row r="288" spans="1:2" ht="15.75" customHeight="1" x14ac:dyDescent="0.25">
      <c r="A288" s="49"/>
      <c r="B288" s="49"/>
    </row>
    <row r="289" spans="1:2" ht="15.75" customHeight="1" x14ac:dyDescent="0.25">
      <c r="A289" s="49"/>
      <c r="B289" s="49"/>
    </row>
    <row r="290" spans="1:2" ht="15.75" customHeight="1" x14ac:dyDescent="0.25">
      <c r="A290" s="49"/>
      <c r="B290" s="49"/>
    </row>
    <row r="291" spans="1:2" ht="15.75" customHeight="1" x14ac:dyDescent="0.25">
      <c r="A291" s="49"/>
      <c r="B291" s="49"/>
    </row>
    <row r="292" spans="1:2" ht="15.75" customHeight="1" x14ac:dyDescent="0.25">
      <c r="A292" s="49"/>
      <c r="B292" s="49"/>
    </row>
    <row r="293" spans="1:2" ht="15.75" customHeight="1" x14ac:dyDescent="0.25">
      <c r="A293" s="49"/>
      <c r="B293" s="49"/>
    </row>
    <row r="294" spans="1:2" ht="15.75" customHeight="1" x14ac:dyDescent="0.25">
      <c r="A294" s="49"/>
      <c r="B294" s="49"/>
    </row>
    <row r="295" spans="1:2" ht="15.75" customHeight="1" x14ac:dyDescent="0.25">
      <c r="A295" s="49"/>
      <c r="B295" s="49"/>
    </row>
    <row r="296" spans="1:2" ht="15.75" customHeight="1" x14ac:dyDescent="0.25">
      <c r="A296" s="49"/>
      <c r="B296" s="49"/>
    </row>
    <row r="297" spans="1:2" ht="15.75" customHeight="1" x14ac:dyDescent="0.25">
      <c r="A297" s="49"/>
      <c r="B297" s="49"/>
    </row>
    <row r="298" spans="1:2" ht="15.75" customHeight="1" x14ac:dyDescent="0.25">
      <c r="A298" s="49"/>
      <c r="B298" s="49"/>
    </row>
    <row r="299" spans="1:2" ht="15.75" customHeight="1" x14ac:dyDescent="0.25">
      <c r="A299" s="49"/>
      <c r="B299" s="49"/>
    </row>
    <row r="300" spans="1:2" ht="15.75" customHeight="1" x14ac:dyDescent="0.25">
      <c r="A300" s="49"/>
      <c r="B300" s="49"/>
    </row>
    <row r="301" spans="1:2" ht="15.75" customHeight="1" x14ac:dyDescent="0.25">
      <c r="A301" s="49"/>
      <c r="B301" s="49"/>
    </row>
    <row r="302" spans="1:2" ht="15.75" customHeight="1" x14ac:dyDescent="0.25">
      <c r="A302" s="49"/>
      <c r="B302" s="49"/>
    </row>
    <row r="303" spans="1:2" ht="15.75" customHeight="1" x14ac:dyDescent="0.25">
      <c r="A303" s="49"/>
      <c r="B303" s="49"/>
    </row>
    <row r="304" spans="1:2" ht="15.75" customHeight="1" x14ac:dyDescent="0.25">
      <c r="A304" s="49"/>
      <c r="B304" s="49"/>
    </row>
    <row r="305" spans="1:2" ht="15.75" customHeight="1" x14ac:dyDescent="0.25">
      <c r="A305" s="49"/>
      <c r="B305" s="49"/>
    </row>
    <row r="306" spans="1:2" ht="15.75" customHeight="1" x14ac:dyDescent="0.25">
      <c r="A306" s="49"/>
      <c r="B306" s="49"/>
    </row>
    <row r="307" spans="1:2" ht="15.75" customHeight="1" x14ac:dyDescent="0.25">
      <c r="A307" s="49"/>
      <c r="B307" s="49"/>
    </row>
    <row r="308" spans="1:2" ht="15.75" customHeight="1" x14ac:dyDescent="0.25">
      <c r="A308" s="49"/>
      <c r="B308" s="49"/>
    </row>
    <row r="309" spans="1:2" ht="15.75" customHeight="1" x14ac:dyDescent="0.25">
      <c r="A309" s="49"/>
      <c r="B309" s="49"/>
    </row>
    <row r="310" spans="1:2" ht="15.75" customHeight="1" x14ac:dyDescent="0.25">
      <c r="A310" s="49"/>
      <c r="B310" s="49"/>
    </row>
    <row r="311" spans="1:2" ht="15.75" customHeight="1" x14ac:dyDescent="0.25">
      <c r="A311" s="49"/>
      <c r="B311" s="49"/>
    </row>
    <row r="312" spans="1:2" ht="15.75" customHeight="1" x14ac:dyDescent="0.25">
      <c r="A312" s="49"/>
      <c r="B312" s="49"/>
    </row>
    <row r="313" spans="1:2" ht="15.75" customHeight="1" x14ac:dyDescent="0.25">
      <c r="A313" s="49"/>
      <c r="B313" s="49"/>
    </row>
    <row r="314" spans="1:2" ht="15.75" customHeight="1" x14ac:dyDescent="0.25">
      <c r="A314" s="49"/>
      <c r="B314" s="49"/>
    </row>
    <row r="315" spans="1:2" ht="15.75" customHeight="1" x14ac:dyDescent="0.25">
      <c r="A315" s="49"/>
      <c r="B315" s="49"/>
    </row>
    <row r="316" spans="1:2" ht="15.75" customHeight="1" x14ac:dyDescent="0.25">
      <c r="A316" s="49"/>
      <c r="B316" s="49"/>
    </row>
    <row r="317" spans="1:2" ht="15.75" customHeight="1" x14ac:dyDescent="0.25">
      <c r="A317" s="49"/>
      <c r="B317" s="49"/>
    </row>
    <row r="318" spans="1:2" ht="15.75" customHeight="1" x14ac:dyDescent="0.25">
      <c r="A318" s="49"/>
      <c r="B318" s="49"/>
    </row>
    <row r="319" spans="1:2" ht="15.75" customHeight="1" x14ac:dyDescent="0.25">
      <c r="A319" s="49"/>
      <c r="B319" s="49"/>
    </row>
    <row r="320" spans="1:2" ht="15.75" customHeight="1" x14ac:dyDescent="0.25">
      <c r="A320" s="49"/>
      <c r="B320" s="49"/>
    </row>
    <row r="321" spans="1:2" ht="15.75" customHeight="1" x14ac:dyDescent="0.25">
      <c r="A321" s="49"/>
      <c r="B321" s="49"/>
    </row>
    <row r="322" spans="1:2" ht="15.75" customHeight="1" x14ac:dyDescent="0.25">
      <c r="A322" s="49"/>
      <c r="B322" s="49"/>
    </row>
    <row r="323" spans="1:2" ht="15.75" customHeight="1" x14ac:dyDescent="0.25">
      <c r="A323" s="49"/>
      <c r="B323" s="49"/>
    </row>
    <row r="324" spans="1:2" ht="15.75" customHeight="1" x14ac:dyDescent="0.25">
      <c r="A324" s="49"/>
      <c r="B324" s="49"/>
    </row>
    <row r="325" spans="1:2" ht="15.75" customHeight="1" x14ac:dyDescent="0.25">
      <c r="A325" s="49"/>
      <c r="B325" s="49"/>
    </row>
    <row r="326" spans="1:2" ht="15.75" customHeight="1" x14ac:dyDescent="0.25">
      <c r="A326" s="49"/>
      <c r="B326" s="49"/>
    </row>
    <row r="327" spans="1:2" ht="15.75" customHeight="1" x14ac:dyDescent="0.25">
      <c r="A327" s="49"/>
      <c r="B327" s="49"/>
    </row>
    <row r="328" spans="1:2" ht="15.75" customHeight="1" x14ac:dyDescent="0.25">
      <c r="A328" s="49"/>
      <c r="B328" s="49"/>
    </row>
    <row r="329" spans="1:2" ht="15.75" customHeight="1" x14ac:dyDescent="0.25">
      <c r="A329" s="49"/>
      <c r="B329" s="49"/>
    </row>
    <row r="330" spans="1:2" ht="15.75" customHeight="1" x14ac:dyDescent="0.25">
      <c r="A330" s="49"/>
      <c r="B330" s="49"/>
    </row>
    <row r="331" spans="1:2" ht="15.75" customHeight="1" x14ac:dyDescent="0.25">
      <c r="A331" s="49"/>
      <c r="B331" s="49"/>
    </row>
    <row r="332" spans="1:2" ht="15.75" customHeight="1" x14ac:dyDescent="0.25">
      <c r="A332" s="49"/>
      <c r="B332" s="49"/>
    </row>
    <row r="333" spans="1:2" ht="15.75" customHeight="1" x14ac:dyDescent="0.25">
      <c r="A333" s="49"/>
      <c r="B333" s="49"/>
    </row>
    <row r="334" spans="1:2" ht="15.75" customHeight="1" x14ac:dyDescent="0.25">
      <c r="A334" s="49"/>
      <c r="B334" s="49"/>
    </row>
    <row r="335" spans="1:2" ht="15.75" customHeight="1" x14ac:dyDescent="0.25">
      <c r="A335" s="49"/>
      <c r="B335" s="49"/>
    </row>
    <row r="336" spans="1:2" ht="15.75" customHeight="1" x14ac:dyDescent="0.25">
      <c r="A336" s="49"/>
      <c r="B336" s="49"/>
    </row>
    <row r="337" spans="1:2" ht="15.75" customHeight="1" x14ac:dyDescent="0.25">
      <c r="A337" s="49"/>
      <c r="B337" s="49"/>
    </row>
    <row r="338" spans="1:2" ht="15.75" customHeight="1" x14ac:dyDescent="0.25">
      <c r="A338" s="49"/>
      <c r="B338" s="49"/>
    </row>
    <row r="339" spans="1:2" ht="15.75" customHeight="1" x14ac:dyDescent="0.25">
      <c r="A339" s="49"/>
      <c r="B339" s="49"/>
    </row>
    <row r="340" spans="1:2" ht="15.75" customHeight="1" x14ac:dyDescent="0.25">
      <c r="A340" s="49"/>
      <c r="B340" s="49"/>
    </row>
    <row r="341" spans="1:2" ht="15.75" customHeight="1" x14ac:dyDescent="0.25">
      <c r="A341" s="49"/>
      <c r="B341" s="49"/>
    </row>
    <row r="342" spans="1:2" ht="15.75" customHeight="1" x14ac:dyDescent="0.25">
      <c r="A342" s="49"/>
      <c r="B342" s="49"/>
    </row>
    <row r="343" spans="1:2" ht="15.75" customHeight="1" x14ac:dyDescent="0.25">
      <c r="A343" s="49"/>
      <c r="B343" s="49"/>
    </row>
    <row r="344" spans="1:2" ht="15.75" customHeight="1" x14ac:dyDescent="0.25">
      <c r="A344" s="49"/>
      <c r="B344" s="49"/>
    </row>
    <row r="345" spans="1:2" ht="15.75" customHeight="1" x14ac:dyDescent="0.25">
      <c r="A345" s="49"/>
      <c r="B345" s="49"/>
    </row>
    <row r="346" spans="1:2" ht="15.75" customHeight="1" x14ac:dyDescent="0.25">
      <c r="A346" s="49"/>
      <c r="B346" s="49"/>
    </row>
    <row r="347" spans="1:2" ht="15.75" customHeight="1" x14ac:dyDescent="0.25">
      <c r="A347" s="49"/>
      <c r="B347" s="49"/>
    </row>
    <row r="348" spans="1:2" ht="15.75" customHeight="1" x14ac:dyDescent="0.25">
      <c r="A348" s="49"/>
      <c r="B348" s="49"/>
    </row>
    <row r="349" spans="1:2" ht="15.75" customHeight="1" x14ac:dyDescent="0.25">
      <c r="A349" s="49"/>
      <c r="B349" s="49"/>
    </row>
    <row r="350" spans="1:2" ht="15.75" customHeight="1" x14ac:dyDescent="0.25">
      <c r="A350" s="49"/>
      <c r="B350" s="49"/>
    </row>
    <row r="351" spans="1:2" ht="15.75" customHeight="1" x14ac:dyDescent="0.25">
      <c r="A351" s="49"/>
      <c r="B351" s="49"/>
    </row>
    <row r="352" spans="1:2" ht="15.75" customHeight="1" x14ac:dyDescent="0.25">
      <c r="A352" s="49"/>
      <c r="B352" s="49"/>
    </row>
    <row r="353" spans="1:2" ht="15.75" customHeight="1" x14ac:dyDescent="0.25">
      <c r="A353" s="49"/>
      <c r="B353" s="49"/>
    </row>
    <row r="354" spans="1:2" ht="15.75" customHeight="1" x14ac:dyDescent="0.25">
      <c r="A354" s="49"/>
      <c r="B354" s="49"/>
    </row>
    <row r="355" spans="1:2" ht="15.75" customHeight="1" x14ac:dyDescent="0.25">
      <c r="A355" s="49"/>
      <c r="B355" s="49"/>
    </row>
    <row r="356" spans="1:2" ht="15.75" customHeight="1" x14ac:dyDescent="0.25">
      <c r="A356" s="49"/>
      <c r="B356" s="49"/>
    </row>
    <row r="357" spans="1:2" ht="15.75" customHeight="1" x14ac:dyDescent="0.25">
      <c r="A357" s="49"/>
      <c r="B357" s="49"/>
    </row>
    <row r="358" spans="1:2" ht="15.75" customHeight="1" x14ac:dyDescent="0.25">
      <c r="A358" s="49"/>
      <c r="B358" s="49"/>
    </row>
    <row r="359" spans="1:2" ht="15.75" customHeight="1" x14ac:dyDescent="0.25">
      <c r="A359" s="49"/>
      <c r="B359" s="49"/>
    </row>
    <row r="360" spans="1:2" ht="15.75" customHeight="1" x14ac:dyDescent="0.25">
      <c r="A360" s="49"/>
      <c r="B360" s="49"/>
    </row>
    <row r="361" spans="1:2" ht="15.75" customHeight="1" x14ac:dyDescent="0.25">
      <c r="A361" s="49"/>
      <c r="B361" s="49"/>
    </row>
    <row r="362" spans="1:2" ht="15.75" customHeight="1" x14ac:dyDescent="0.25">
      <c r="A362" s="49"/>
      <c r="B362" s="49"/>
    </row>
    <row r="363" spans="1:2" ht="15.75" customHeight="1" x14ac:dyDescent="0.25">
      <c r="A363" s="49"/>
      <c r="B363" s="49"/>
    </row>
    <row r="364" spans="1:2" ht="15.75" customHeight="1" x14ac:dyDescent="0.25">
      <c r="A364" s="49"/>
      <c r="B364" s="49"/>
    </row>
    <row r="365" spans="1:2" ht="15.75" customHeight="1" x14ac:dyDescent="0.25">
      <c r="A365" s="49"/>
      <c r="B365" s="49"/>
    </row>
    <row r="366" spans="1:2" ht="15.75" customHeight="1" x14ac:dyDescent="0.25">
      <c r="A366" s="49"/>
      <c r="B366" s="49"/>
    </row>
    <row r="367" spans="1:2" ht="15.75" customHeight="1" x14ac:dyDescent="0.25">
      <c r="A367" s="49"/>
      <c r="B367" s="49"/>
    </row>
    <row r="368" spans="1:2" ht="15.75" customHeight="1" x14ac:dyDescent="0.25">
      <c r="A368" s="49"/>
      <c r="B368" s="49"/>
    </row>
    <row r="369" spans="1:2" ht="15.75" customHeight="1" x14ac:dyDescent="0.25">
      <c r="A369" s="49"/>
      <c r="B369" s="49"/>
    </row>
    <row r="370" spans="1:2" ht="15.75" customHeight="1" x14ac:dyDescent="0.25">
      <c r="A370" s="49"/>
      <c r="B370" s="49"/>
    </row>
    <row r="371" spans="1:2" ht="15.75" customHeight="1" x14ac:dyDescent="0.25">
      <c r="A371" s="49"/>
      <c r="B371" s="49"/>
    </row>
    <row r="372" spans="1:2" ht="15.75" customHeight="1" x14ac:dyDescent="0.25">
      <c r="A372" s="49"/>
      <c r="B372" s="49"/>
    </row>
    <row r="373" spans="1:2" ht="15.75" customHeight="1" x14ac:dyDescent="0.25">
      <c r="A373" s="49"/>
      <c r="B373" s="49"/>
    </row>
    <row r="374" spans="1:2" ht="15.75" customHeight="1" x14ac:dyDescent="0.25">
      <c r="A374" s="49"/>
      <c r="B374" s="49"/>
    </row>
    <row r="375" spans="1:2" ht="15.75" customHeight="1" x14ac:dyDescent="0.25">
      <c r="A375" s="49"/>
      <c r="B375" s="49"/>
    </row>
    <row r="376" spans="1:2" ht="15.75" customHeight="1" x14ac:dyDescent="0.25">
      <c r="A376" s="49"/>
      <c r="B376" s="49"/>
    </row>
    <row r="377" spans="1:2" ht="15.75" customHeight="1" x14ac:dyDescent="0.25">
      <c r="A377" s="49"/>
      <c r="B377" s="49"/>
    </row>
    <row r="378" spans="1:2" ht="15.75" customHeight="1" x14ac:dyDescent="0.25">
      <c r="A378" s="49"/>
      <c r="B378" s="49"/>
    </row>
    <row r="379" spans="1:2" ht="15.75" customHeight="1" x14ac:dyDescent="0.25">
      <c r="A379" s="49"/>
      <c r="B379" s="49"/>
    </row>
    <row r="380" spans="1:2" ht="15.75" customHeight="1" x14ac:dyDescent="0.25">
      <c r="A380" s="49"/>
      <c r="B380" s="49"/>
    </row>
    <row r="381" spans="1:2" ht="15.75" customHeight="1" x14ac:dyDescent="0.25">
      <c r="A381" s="49"/>
      <c r="B381" s="49"/>
    </row>
    <row r="382" spans="1:2" ht="15.75" customHeight="1" x14ac:dyDescent="0.25">
      <c r="A382" s="49"/>
      <c r="B382" s="49"/>
    </row>
    <row r="383" spans="1:2" ht="15.75" customHeight="1" x14ac:dyDescent="0.25">
      <c r="A383" s="49"/>
      <c r="B383" s="49"/>
    </row>
    <row r="384" spans="1:2" ht="15.75" customHeight="1" x14ac:dyDescent="0.25">
      <c r="A384" s="49"/>
      <c r="B384" s="49"/>
    </row>
    <row r="385" spans="1:2" ht="15.75" customHeight="1" x14ac:dyDescent="0.25">
      <c r="A385" s="49"/>
      <c r="B385" s="49"/>
    </row>
    <row r="386" spans="1:2" ht="15.75" customHeight="1" x14ac:dyDescent="0.25">
      <c r="A386" s="49"/>
      <c r="B386" s="49"/>
    </row>
    <row r="387" spans="1:2" ht="15.75" customHeight="1" x14ac:dyDescent="0.25">
      <c r="A387" s="49"/>
      <c r="B387" s="49"/>
    </row>
    <row r="388" spans="1:2" ht="15.75" customHeight="1" x14ac:dyDescent="0.25">
      <c r="A388" s="49"/>
      <c r="B388" s="49"/>
    </row>
    <row r="389" spans="1:2" ht="15.75" customHeight="1" x14ac:dyDescent="0.25">
      <c r="A389" s="49"/>
      <c r="B389" s="49"/>
    </row>
    <row r="390" spans="1:2" ht="15.75" customHeight="1" x14ac:dyDescent="0.25">
      <c r="A390" s="49"/>
      <c r="B390" s="49"/>
    </row>
    <row r="391" spans="1:2" ht="15.75" customHeight="1" x14ac:dyDescent="0.25">
      <c r="A391" s="49"/>
      <c r="B391" s="49"/>
    </row>
    <row r="392" spans="1:2" ht="15.75" customHeight="1" x14ac:dyDescent="0.25">
      <c r="A392" s="49"/>
      <c r="B392" s="49"/>
    </row>
    <row r="393" spans="1:2" ht="15.75" customHeight="1" x14ac:dyDescent="0.25">
      <c r="A393" s="49"/>
      <c r="B393" s="49"/>
    </row>
    <row r="394" spans="1:2" ht="15.75" customHeight="1" x14ac:dyDescent="0.25">
      <c r="A394" s="49"/>
      <c r="B394" s="49"/>
    </row>
    <row r="395" spans="1:2" ht="15.75" customHeight="1" x14ac:dyDescent="0.25">
      <c r="A395" s="49"/>
      <c r="B395" s="49"/>
    </row>
    <row r="396" spans="1:2" ht="15.75" customHeight="1" x14ac:dyDescent="0.25">
      <c r="A396" s="49"/>
      <c r="B396" s="49"/>
    </row>
    <row r="397" spans="1:2" ht="15.75" customHeight="1" x14ac:dyDescent="0.25">
      <c r="A397" s="49"/>
      <c r="B397" s="49"/>
    </row>
    <row r="398" spans="1:2" ht="15.75" customHeight="1" x14ac:dyDescent="0.25">
      <c r="A398" s="49"/>
      <c r="B398" s="49"/>
    </row>
    <row r="399" spans="1:2" ht="15.75" customHeight="1" x14ac:dyDescent="0.25">
      <c r="A399" s="49"/>
      <c r="B399" s="49"/>
    </row>
    <row r="400" spans="1:2" ht="15.75" customHeight="1" x14ac:dyDescent="0.25">
      <c r="A400" s="49"/>
      <c r="B400" s="49"/>
    </row>
    <row r="401" spans="1:2" ht="15.75" customHeight="1" x14ac:dyDescent="0.25">
      <c r="A401" s="49"/>
      <c r="B401" s="49"/>
    </row>
    <row r="402" spans="1:2" ht="15.75" customHeight="1" x14ac:dyDescent="0.25">
      <c r="A402" s="49"/>
      <c r="B402" s="49"/>
    </row>
    <row r="403" spans="1:2" ht="15.75" customHeight="1" x14ac:dyDescent="0.25">
      <c r="A403" s="49"/>
      <c r="B403" s="49"/>
    </row>
    <row r="404" spans="1:2" ht="15.75" customHeight="1" x14ac:dyDescent="0.25">
      <c r="A404" s="49"/>
      <c r="B404" s="49"/>
    </row>
    <row r="405" spans="1:2" ht="15.75" customHeight="1" x14ac:dyDescent="0.25">
      <c r="A405" s="49"/>
      <c r="B405" s="49"/>
    </row>
    <row r="406" spans="1:2" ht="15.75" customHeight="1" x14ac:dyDescent="0.25">
      <c r="A406" s="49"/>
      <c r="B406" s="49"/>
    </row>
    <row r="407" spans="1:2" ht="15.75" customHeight="1" x14ac:dyDescent="0.25">
      <c r="A407" s="49"/>
      <c r="B407" s="49"/>
    </row>
    <row r="408" spans="1:2" ht="15.75" customHeight="1" x14ac:dyDescent="0.25">
      <c r="A408" s="49"/>
      <c r="B408" s="49"/>
    </row>
    <row r="409" spans="1:2" ht="15.75" customHeight="1" x14ac:dyDescent="0.25">
      <c r="A409" s="49"/>
      <c r="B409" s="49"/>
    </row>
    <row r="410" spans="1:2" ht="15.75" customHeight="1" x14ac:dyDescent="0.25">
      <c r="A410" s="49"/>
      <c r="B410" s="49"/>
    </row>
    <row r="411" spans="1:2" ht="15.75" customHeight="1" x14ac:dyDescent="0.25">
      <c r="A411" s="49"/>
      <c r="B411" s="49"/>
    </row>
    <row r="412" spans="1:2" ht="15.75" customHeight="1" x14ac:dyDescent="0.25">
      <c r="A412" s="49"/>
      <c r="B412" s="49"/>
    </row>
    <row r="413" spans="1:2" ht="15.75" customHeight="1" x14ac:dyDescent="0.25">
      <c r="A413" s="49"/>
      <c r="B413" s="49"/>
    </row>
    <row r="414" spans="1:2" ht="15.75" customHeight="1" x14ac:dyDescent="0.25">
      <c r="A414" s="49"/>
      <c r="B414" s="49"/>
    </row>
    <row r="415" spans="1:2" ht="15.75" customHeight="1" x14ac:dyDescent="0.25">
      <c r="A415" s="49"/>
      <c r="B415" s="49"/>
    </row>
    <row r="416" spans="1:2" ht="15.75" customHeight="1" x14ac:dyDescent="0.25">
      <c r="A416" s="49"/>
      <c r="B416" s="49"/>
    </row>
    <row r="417" spans="1:2" ht="15.75" customHeight="1" x14ac:dyDescent="0.25">
      <c r="A417" s="49"/>
      <c r="B417" s="49"/>
    </row>
    <row r="418" spans="1:2" ht="15.75" customHeight="1" x14ac:dyDescent="0.25">
      <c r="A418" s="49"/>
      <c r="B418" s="49"/>
    </row>
    <row r="419" spans="1:2" ht="15.75" customHeight="1" x14ac:dyDescent="0.25">
      <c r="A419" s="49"/>
      <c r="B419" s="49"/>
    </row>
    <row r="420" spans="1:2" ht="15.75" customHeight="1" x14ac:dyDescent="0.25">
      <c r="A420" s="49"/>
      <c r="B420" s="49"/>
    </row>
    <row r="421" spans="1:2" ht="15.75" customHeight="1" x14ac:dyDescent="0.25">
      <c r="A421" s="49"/>
      <c r="B421" s="49"/>
    </row>
    <row r="422" spans="1:2" ht="15.75" customHeight="1" x14ac:dyDescent="0.25">
      <c r="A422" s="49"/>
      <c r="B422" s="49"/>
    </row>
    <row r="423" spans="1:2" ht="15.75" customHeight="1" x14ac:dyDescent="0.25">
      <c r="A423" s="49"/>
      <c r="B423" s="49"/>
    </row>
    <row r="424" spans="1:2" ht="15.75" customHeight="1" x14ac:dyDescent="0.25">
      <c r="A424" s="49"/>
      <c r="B424" s="49"/>
    </row>
    <row r="425" spans="1:2" ht="15.75" customHeight="1" x14ac:dyDescent="0.25">
      <c r="A425" s="49"/>
      <c r="B425" s="49"/>
    </row>
    <row r="426" spans="1:2" ht="15.75" customHeight="1" x14ac:dyDescent="0.25">
      <c r="A426" s="49"/>
      <c r="B426" s="49"/>
    </row>
    <row r="427" spans="1:2" ht="15.75" customHeight="1" x14ac:dyDescent="0.25">
      <c r="A427" s="49"/>
      <c r="B427" s="49"/>
    </row>
    <row r="428" spans="1:2" ht="15.75" customHeight="1" x14ac:dyDescent="0.25">
      <c r="A428" s="49"/>
      <c r="B428" s="49"/>
    </row>
    <row r="429" spans="1:2" ht="15.75" customHeight="1" x14ac:dyDescent="0.25">
      <c r="A429" s="49"/>
      <c r="B429" s="49"/>
    </row>
    <row r="430" spans="1:2" ht="15.75" customHeight="1" x14ac:dyDescent="0.25">
      <c r="A430" s="49"/>
      <c r="B430" s="49"/>
    </row>
    <row r="431" spans="1:2" ht="15.75" customHeight="1" x14ac:dyDescent="0.25">
      <c r="A431" s="49"/>
      <c r="B431" s="49"/>
    </row>
    <row r="432" spans="1:2" ht="15.75" customHeight="1" x14ac:dyDescent="0.25">
      <c r="A432" s="49"/>
      <c r="B432" s="49"/>
    </row>
    <row r="433" spans="1:2" ht="15.75" customHeight="1" x14ac:dyDescent="0.25">
      <c r="A433" s="49"/>
      <c r="B433" s="49"/>
    </row>
    <row r="434" spans="1:2" ht="15.75" customHeight="1" x14ac:dyDescent="0.25">
      <c r="A434" s="49"/>
      <c r="B434" s="49"/>
    </row>
    <row r="435" spans="1:2" ht="15.75" customHeight="1" x14ac:dyDescent="0.25">
      <c r="A435" s="49"/>
      <c r="B435" s="49"/>
    </row>
    <row r="436" spans="1:2" ht="15.75" customHeight="1" x14ac:dyDescent="0.25">
      <c r="A436" s="49"/>
      <c r="B436" s="49"/>
    </row>
    <row r="437" spans="1:2" ht="15.75" customHeight="1" x14ac:dyDescent="0.25">
      <c r="A437" s="49"/>
      <c r="B437" s="49"/>
    </row>
    <row r="438" spans="1:2" ht="15.75" customHeight="1" x14ac:dyDescent="0.25">
      <c r="A438" s="49"/>
      <c r="B438" s="49"/>
    </row>
    <row r="439" spans="1:2" ht="15.75" customHeight="1" x14ac:dyDescent="0.25">
      <c r="A439" s="49"/>
      <c r="B439" s="49"/>
    </row>
    <row r="440" spans="1:2" ht="15.75" customHeight="1" x14ac:dyDescent="0.25">
      <c r="A440" s="49"/>
      <c r="B440" s="49"/>
    </row>
    <row r="441" spans="1:2" ht="15.75" customHeight="1" x14ac:dyDescent="0.25">
      <c r="A441" s="49"/>
      <c r="B441" s="49"/>
    </row>
    <row r="442" spans="1:2" ht="15.75" customHeight="1" x14ac:dyDescent="0.25">
      <c r="A442" s="49"/>
      <c r="B442" s="49"/>
    </row>
    <row r="443" spans="1:2" ht="15.75" customHeight="1" x14ac:dyDescent="0.25">
      <c r="A443" s="49"/>
      <c r="B443" s="49"/>
    </row>
    <row r="444" spans="1:2" ht="15.75" customHeight="1" x14ac:dyDescent="0.25">
      <c r="A444" s="49"/>
      <c r="B444" s="49"/>
    </row>
    <row r="445" spans="1:2" ht="15.75" customHeight="1" x14ac:dyDescent="0.25">
      <c r="A445" s="49"/>
      <c r="B445" s="49"/>
    </row>
    <row r="446" spans="1:2" ht="15.75" customHeight="1" x14ac:dyDescent="0.25">
      <c r="A446" s="49"/>
      <c r="B446" s="49"/>
    </row>
    <row r="447" spans="1:2" ht="15.75" customHeight="1" x14ac:dyDescent="0.25">
      <c r="A447" s="49"/>
      <c r="B447" s="49"/>
    </row>
    <row r="448" spans="1:2" ht="15.75" customHeight="1" x14ac:dyDescent="0.25">
      <c r="A448" s="49"/>
      <c r="B448" s="49"/>
    </row>
    <row r="449" spans="1:2" ht="15.75" customHeight="1" x14ac:dyDescent="0.25">
      <c r="A449" s="49"/>
      <c r="B449" s="49"/>
    </row>
    <row r="450" spans="1:2" ht="15.75" customHeight="1" x14ac:dyDescent="0.25">
      <c r="A450" s="49"/>
      <c r="B450" s="49"/>
    </row>
    <row r="451" spans="1:2" ht="15.75" customHeight="1" x14ac:dyDescent="0.25">
      <c r="A451" s="49"/>
      <c r="B451" s="49"/>
    </row>
    <row r="452" spans="1:2" ht="15.75" customHeight="1" x14ac:dyDescent="0.25">
      <c r="A452" s="49"/>
      <c r="B452" s="49"/>
    </row>
    <row r="453" spans="1:2" ht="15.75" customHeight="1" x14ac:dyDescent="0.25">
      <c r="A453" s="49"/>
      <c r="B453" s="49"/>
    </row>
    <row r="454" spans="1:2" ht="15.75" customHeight="1" x14ac:dyDescent="0.25">
      <c r="A454" s="49"/>
      <c r="B454" s="49"/>
    </row>
    <row r="455" spans="1:2" ht="15.75" customHeight="1" x14ac:dyDescent="0.25">
      <c r="A455" s="49"/>
      <c r="B455" s="49"/>
    </row>
    <row r="456" spans="1:2" ht="15.75" customHeight="1" x14ac:dyDescent="0.25">
      <c r="A456" s="49"/>
      <c r="B456" s="49"/>
    </row>
    <row r="457" spans="1:2" ht="15.75" customHeight="1" x14ac:dyDescent="0.25">
      <c r="A457" s="49"/>
      <c r="B457" s="49"/>
    </row>
    <row r="458" spans="1:2" ht="15.75" customHeight="1" x14ac:dyDescent="0.25">
      <c r="A458" s="49"/>
      <c r="B458" s="49"/>
    </row>
    <row r="459" spans="1:2" ht="15.75" customHeight="1" x14ac:dyDescent="0.25">
      <c r="A459" s="49"/>
      <c r="B459" s="49"/>
    </row>
    <row r="460" spans="1:2" ht="15.75" customHeight="1" x14ac:dyDescent="0.25">
      <c r="A460" s="49"/>
      <c r="B460" s="49"/>
    </row>
    <row r="461" spans="1:2" ht="15.75" customHeight="1" x14ac:dyDescent="0.25">
      <c r="A461" s="49"/>
      <c r="B461" s="49"/>
    </row>
    <row r="462" spans="1:2" ht="15.75" customHeight="1" x14ac:dyDescent="0.25">
      <c r="A462" s="49"/>
      <c r="B462" s="49"/>
    </row>
    <row r="463" spans="1:2" ht="15.75" customHeight="1" x14ac:dyDescent="0.25">
      <c r="A463" s="49"/>
      <c r="B463" s="49"/>
    </row>
    <row r="464" spans="1:2" ht="15.75" customHeight="1" x14ac:dyDescent="0.25">
      <c r="A464" s="49"/>
      <c r="B464" s="49"/>
    </row>
    <row r="465" spans="1:2" ht="15.75" customHeight="1" x14ac:dyDescent="0.25">
      <c r="A465" s="49"/>
      <c r="B465" s="49"/>
    </row>
    <row r="466" spans="1:2" ht="15.75" customHeight="1" x14ac:dyDescent="0.25">
      <c r="A466" s="49"/>
      <c r="B466" s="49"/>
    </row>
    <row r="467" spans="1:2" ht="15.75" customHeight="1" x14ac:dyDescent="0.25">
      <c r="A467" s="49"/>
      <c r="B467" s="49"/>
    </row>
    <row r="468" spans="1:2" ht="15.75" customHeight="1" x14ac:dyDescent="0.25">
      <c r="A468" s="49"/>
      <c r="B468" s="49"/>
    </row>
    <row r="469" spans="1:2" ht="15.75" customHeight="1" x14ac:dyDescent="0.25">
      <c r="A469" s="49"/>
      <c r="B469" s="49"/>
    </row>
    <row r="470" spans="1:2" ht="15.75" customHeight="1" x14ac:dyDescent="0.25">
      <c r="A470" s="49"/>
      <c r="B470" s="49"/>
    </row>
    <row r="471" spans="1:2" ht="15.75" customHeight="1" x14ac:dyDescent="0.25">
      <c r="A471" s="49"/>
      <c r="B471" s="49"/>
    </row>
    <row r="472" spans="1:2" ht="15.75" customHeight="1" x14ac:dyDescent="0.25">
      <c r="A472" s="49"/>
      <c r="B472" s="49"/>
    </row>
    <row r="473" spans="1:2" ht="15.75" customHeight="1" x14ac:dyDescent="0.25">
      <c r="A473" s="49"/>
      <c r="B473" s="49"/>
    </row>
    <row r="474" spans="1:2" ht="15.75" customHeight="1" x14ac:dyDescent="0.25">
      <c r="A474" s="49"/>
      <c r="B474" s="49"/>
    </row>
    <row r="475" spans="1:2" ht="15.75" customHeight="1" x14ac:dyDescent="0.25">
      <c r="A475" s="49"/>
      <c r="B475" s="49"/>
    </row>
    <row r="476" spans="1:2" ht="15.75" customHeight="1" x14ac:dyDescent="0.25">
      <c r="A476" s="49"/>
      <c r="B476" s="49"/>
    </row>
    <row r="477" spans="1:2" ht="15.75" customHeight="1" x14ac:dyDescent="0.25">
      <c r="A477" s="49"/>
      <c r="B477" s="49"/>
    </row>
    <row r="478" spans="1:2" ht="15.75" customHeight="1" x14ac:dyDescent="0.25">
      <c r="A478" s="49"/>
      <c r="B478" s="49"/>
    </row>
    <row r="479" spans="1:2" ht="15.75" customHeight="1" x14ac:dyDescent="0.25">
      <c r="A479" s="49"/>
      <c r="B479" s="49"/>
    </row>
    <row r="480" spans="1:2" ht="15.75" customHeight="1" x14ac:dyDescent="0.25">
      <c r="A480" s="49"/>
      <c r="B480" s="49"/>
    </row>
    <row r="481" spans="1:2" ht="15.75" customHeight="1" x14ac:dyDescent="0.25">
      <c r="A481" s="49"/>
      <c r="B481" s="49"/>
    </row>
    <row r="482" spans="1:2" ht="15.75" customHeight="1" x14ac:dyDescent="0.25">
      <c r="A482" s="49"/>
      <c r="B482" s="49"/>
    </row>
    <row r="483" spans="1:2" ht="15.75" customHeight="1" x14ac:dyDescent="0.25">
      <c r="A483" s="49"/>
      <c r="B483" s="49"/>
    </row>
    <row r="484" spans="1:2" ht="15.75" customHeight="1" x14ac:dyDescent="0.25">
      <c r="A484" s="49"/>
      <c r="B484" s="49"/>
    </row>
    <row r="485" spans="1:2" ht="15.75" customHeight="1" x14ac:dyDescent="0.25">
      <c r="A485" s="49"/>
      <c r="B485" s="49"/>
    </row>
    <row r="486" spans="1:2" ht="15.75" customHeight="1" x14ac:dyDescent="0.25">
      <c r="A486" s="49"/>
      <c r="B486" s="49"/>
    </row>
    <row r="487" spans="1:2" ht="15.75" customHeight="1" x14ac:dyDescent="0.25">
      <c r="A487" s="49"/>
      <c r="B487" s="49"/>
    </row>
    <row r="488" spans="1:2" ht="15.75" customHeight="1" x14ac:dyDescent="0.25">
      <c r="A488" s="49"/>
      <c r="B488" s="49"/>
    </row>
    <row r="489" spans="1:2" ht="15.75" customHeight="1" x14ac:dyDescent="0.25">
      <c r="A489" s="49"/>
      <c r="B489" s="49"/>
    </row>
    <row r="490" spans="1:2" ht="15.75" customHeight="1" x14ac:dyDescent="0.25">
      <c r="A490" s="49"/>
      <c r="B490" s="49"/>
    </row>
    <row r="491" spans="1:2" ht="15.75" customHeight="1" x14ac:dyDescent="0.25">
      <c r="A491" s="49"/>
      <c r="B491" s="49"/>
    </row>
    <row r="492" spans="1:2" ht="15.75" customHeight="1" x14ac:dyDescent="0.25">
      <c r="A492" s="49"/>
      <c r="B492" s="49"/>
    </row>
    <row r="493" spans="1:2" ht="15.75" customHeight="1" x14ac:dyDescent="0.25">
      <c r="A493" s="49"/>
      <c r="B493" s="49"/>
    </row>
    <row r="494" spans="1:2" ht="15.75" customHeight="1" x14ac:dyDescent="0.25">
      <c r="A494" s="49"/>
      <c r="B494" s="49"/>
    </row>
    <row r="495" spans="1:2" ht="15.75" customHeight="1" x14ac:dyDescent="0.25">
      <c r="A495" s="49"/>
      <c r="B495" s="49"/>
    </row>
    <row r="496" spans="1:2" ht="15.75" customHeight="1" x14ac:dyDescent="0.25">
      <c r="A496" s="49"/>
      <c r="B496" s="49"/>
    </row>
    <row r="497" spans="1:2" ht="15.75" customHeight="1" x14ac:dyDescent="0.25">
      <c r="A497" s="49"/>
      <c r="B497" s="49"/>
    </row>
    <row r="498" spans="1:2" ht="15.75" customHeight="1" x14ac:dyDescent="0.25">
      <c r="A498" s="49"/>
      <c r="B498" s="49"/>
    </row>
    <row r="499" spans="1:2" ht="15.75" customHeight="1" x14ac:dyDescent="0.25">
      <c r="A499" s="49"/>
      <c r="B499" s="49"/>
    </row>
    <row r="500" spans="1:2" ht="15.75" customHeight="1" x14ac:dyDescent="0.25">
      <c r="A500" s="49"/>
      <c r="B500" s="49"/>
    </row>
    <row r="501" spans="1:2" ht="15.75" customHeight="1" x14ac:dyDescent="0.25">
      <c r="A501" s="49"/>
      <c r="B501" s="49"/>
    </row>
    <row r="502" spans="1:2" ht="15.75" customHeight="1" x14ac:dyDescent="0.25">
      <c r="A502" s="49"/>
      <c r="B502" s="49"/>
    </row>
    <row r="503" spans="1:2" ht="15.75" customHeight="1" x14ac:dyDescent="0.25">
      <c r="A503" s="49"/>
      <c r="B503" s="49"/>
    </row>
    <row r="504" spans="1:2" ht="15.75" customHeight="1" x14ac:dyDescent="0.25">
      <c r="A504" s="49"/>
      <c r="B504" s="49"/>
    </row>
    <row r="505" spans="1:2" ht="15.75" customHeight="1" x14ac:dyDescent="0.25">
      <c r="A505" s="49"/>
      <c r="B505" s="49"/>
    </row>
    <row r="506" spans="1:2" ht="15.75" customHeight="1" x14ac:dyDescent="0.25">
      <c r="A506" s="49"/>
      <c r="B506" s="49"/>
    </row>
    <row r="507" spans="1:2" ht="15.75" customHeight="1" x14ac:dyDescent="0.25">
      <c r="A507" s="49"/>
      <c r="B507" s="49"/>
    </row>
    <row r="508" spans="1:2" ht="15.75" customHeight="1" x14ac:dyDescent="0.25">
      <c r="A508" s="49"/>
      <c r="B508" s="49"/>
    </row>
    <row r="509" spans="1:2" ht="15.75" customHeight="1" x14ac:dyDescent="0.25">
      <c r="A509" s="49"/>
      <c r="B509" s="49"/>
    </row>
    <row r="510" spans="1:2" ht="15.75" customHeight="1" x14ac:dyDescent="0.25">
      <c r="A510" s="49"/>
      <c r="B510" s="49"/>
    </row>
    <row r="511" spans="1:2" ht="15.75" customHeight="1" x14ac:dyDescent="0.25">
      <c r="A511" s="49"/>
      <c r="B511" s="49"/>
    </row>
    <row r="512" spans="1:2" ht="15.75" customHeight="1" x14ac:dyDescent="0.25">
      <c r="A512" s="49"/>
      <c r="B512" s="49"/>
    </row>
    <row r="513" spans="1:2" ht="15.75" customHeight="1" x14ac:dyDescent="0.25">
      <c r="A513" s="49"/>
      <c r="B513" s="49"/>
    </row>
    <row r="514" spans="1:2" ht="15.75" customHeight="1" x14ac:dyDescent="0.25">
      <c r="A514" s="49"/>
      <c r="B514" s="49"/>
    </row>
    <row r="515" spans="1:2" ht="15.75" customHeight="1" x14ac:dyDescent="0.25">
      <c r="A515" s="49"/>
      <c r="B515" s="49"/>
    </row>
    <row r="516" spans="1:2" ht="15.75" customHeight="1" x14ac:dyDescent="0.25">
      <c r="A516" s="49"/>
      <c r="B516" s="49"/>
    </row>
    <row r="517" spans="1:2" ht="15.75" customHeight="1" x14ac:dyDescent="0.25">
      <c r="A517" s="49"/>
      <c r="B517" s="49"/>
    </row>
    <row r="518" spans="1:2" ht="15.75" customHeight="1" x14ac:dyDescent="0.25">
      <c r="A518" s="49"/>
      <c r="B518" s="49"/>
    </row>
    <row r="519" spans="1:2" ht="15.75" customHeight="1" x14ac:dyDescent="0.25">
      <c r="A519" s="49"/>
      <c r="B519" s="49"/>
    </row>
    <row r="520" spans="1:2" ht="15.75" customHeight="1" x14ac:dyDescent="0.25">
      <c r="A520" s="49"/>
      <c r="B520" s="49"/>
    </row>
    <row r="521" spans="1:2" ht="15.75" customHeight="1" x14ac:dyDescent="0.25">
      <c r="A521" s="49"/>
      <c r="B521" s="49"/>
    </row>
    <row r="522" spans="1:2" ht="15.75" customHeight="1" x14ac:dyDescent="0.25">
      <c r="A522" s="49"/>
      <c r="B522" s="49"/>
    </row>
    <row r="523" spans="1:2" ht="15.75" customHeight="1" x14ac:dyDescent="0.25">
      <c r="A523" s="49"/>
      <c r="B523" s="49"/>
    </row>
    <row r="524" spans="1:2" ht="15.75" customHeight="1" x14ac:dyDescent="0.25">
      <c r="A524" s="49"/>
      <c r="B524" s="49"/>
    </row>
    <row r="525" spans="1:2" ht="15.75" customHeight="1" x14ac:dyDescent="0.25">
      <c r="A525" s="49"/>
      <c r="B525" s="49"/>
    </row>
    <row r="526" spans="1:2" ht="15.75" customHeight="1" x14ac:dyDescent="0.25">
      <c r="A526" s="49"/>
      <c r="B526" s="49"/>
    </row>
    <row r="527" spans="1:2" ht="15.75" customHeight="1" x14ac:dyDescent="0.25">
      <c r="A527" s="49"/>
      <c r="B527" s="49"/>
    </row>
    <row r="528" spans="1:2" ht="15.75" customHeight="1" x14ac:dyDescent="0.25">
      <c r="A528" s="49"/>
      <c r="B528" s="49"/>
    </row>
    <row r="529" spans="1:2" ht="15.75" customHeight="1" x14ac:dyDescent="0.25">
      <c r="A529" s="49"/>
      <c r="B529" s="49"/>
    </row>
    <row r="530" spans="1:2" ht="15.75" customHeight="1" x14ac:dyDescent="0.25">
      <c r="A530" s="49"/>
      <c r="B530" s="49"/>
    </row>
    <row r="531" spans="1:2" ht="15.75" customHeight="1" x14ac:dyDescent="0.25">
      <c r="A531" s="49"/>
      <c r="B531" s="49"/>
    </row>
    <row r="532" spans="1:2" ht="15.75" customHeight="1" x14ac:dyDescent="0.25">
      <c r="A532" s="49"/>
      <c r="B532" s="49"/>
    </row>
    <row r="533" spans="1:2" ht="15.75" customHeight="1" x14ac:dyDescent="0.25">
      <c r="A533" s="49"/>
      <c r="B533" s="49"/>
    </row>
    <row r="534" spans="1:2" ht="15.75" customHeight="1" x14ac:dyDescent="0.25">
      <c r="A534" s="49"/>
      <c r="B534" s="49"/>
    </row>
    <row r="535" spans="1:2" ht="15.75" customHeight="1" x14ac:dyDescent="0.25">
      <c r="A535" s="49"/>
      <c r="B535" s="49"/>
    </row>
    <row r="536" spans="1:2" ht="15.75" customHeight="1" x14ac:dyDescent="0.25">
      <c r="A536" s="49"/>
      <c r="B536" s="49"/>
    </row>
    <row r="537" spans="1:2" ht="15.75" customHeight="1" x14ac:dyDescent="0.25">
      <c r="A537" s="49"/>
      <c r="B537" s="49"/>
    </row>
    <row r="538" spans="1:2" ht="15.75" customHeight="1" x14ac:dyDescent="0.25">
      <c r="A538" s="49"/>
      <c r="B538" s="49"/>
    </row>
    <row r="539" spans="1:2" ht="15.75" customHeight="1" x14ac:dyDescent="0.25">
      <c r="A539" s="49"/>
      <c r="B539" s="49"/>
    </row>
    <row r="540" spans="1:2" ht="15.75" customHeight="1" x14ac:dyDescent="0.25">
      <c r="A540" s="49"/>
      <c r="B540" s="49"/>
    </row>
    <row r="541" spans="1:2" ht="15.75" customHeight="1" x14ac:dyDescent="0.25">
      <c r="A541" s="49"/>
      <c r="B541" s="49"/>
    </row>
    <row r="542" spans="1:2" ht="15.75" customHeight="1" x14ac:dyDescent="0.25">
      <c r="A542" s="49"/>
      <c r="B542" s="49"/>
    </row>
    <row r="543" spans="1:2" ht="15.75" customHeight="1" x14ac:dyDescent="0.25">
      <c r="A543" s="49"/>
      <c r="B543" s="49"/>
    </row>
    <row r="544" spans="1:2" ht="15.75" customHeight="1" x14ac:dyDescent="0.25">
      <c r="A544" s="49"/>
      <c r="B544" s="49"/>
    </row>
    <row r="545" spans="1:2" ht="15.75" customHeight="1" x14ac:dyDescent="0.25">
      <c r="A545" s="49"/>
      <c r="B545" s="49"/>
    </row>
    <row r="546" spans="1:2" ht="15.75" customHeight="1" x14ac:dyDescent="0.25">
      <c r="A546" s="49"/>
      <c r="B546" s="49"/>
    </row>
    <row r="547" spans="1:2" ht="15.75" customHeight="1" x14ac:dyDescent="0.25">
      <c r="A547" s="49"/>
      <c r="B547" s="49"/>
    </row>
    <row r="548" spans="1:2" ht="15.75" customHeight="1" x14ac:dyDescent="0.25">
      <c r="A548" s="49"/>
      <c r="B548" s="49"/>
    </row>
    <row r="549" spans="1:2" ht="15.75" customHeight="1" x14ac:dyDescent="0.25">
      <c r="A549" s="49"/>
      <c r="B549" s="49"/>
    </row>
    <row r="550" spans="1:2" ht="15.75" customHeight="1" x14ac:dyDescent="0.25">
      <c r="A550" s="49"/>
      <c r="B550" s="49"/>
    </row>
    <row r="551" spans="1:2" ht="15.75" customHeight="1" x14ac:dyDescent="0.25">
      <c r="A551" s="49"/>
      <c r="B551" s="49"/>
    </row>
    <row r="552" spans="1:2" ht="15.75" customHeight="1" x14ac:dyDescent="0.25">
      <c r="A552" s="49"/>
      <c r="B552" s="49"/>
    </row>
    <row r="553" spans="1:2" ht="15.75" customHeight="1" x14ac:dyDescent="0.25">
      <c r="A553" s="49"/>
      <c r="B553" s="49"/>
    </row>
    <row r="554" spans="1:2" ht="15.75" customHeight="1" x14ac:dyDescent="0.25">
      <c r="A554" s="49"/>
      <c r="B554" s="49"/>
    </row>
    <row r="555" spans="1:2" ht="15.75" customHeight="1" x14ac:dyDescent="0.25">
      <c r="A555" s="49"/>
      <c r="B555" s="49"/>
    </row>
    <row r="556" spans="1:2" ht="15.75" customHeight="1" x14ac:dyDescent="0.25">
      <c r="A556" s="49"/>
      <c r="B556" s="49"/>
    </row>
    <row r="557" spans="1:2" ht="15.75" customHeight="1" x14ac:dyDescent="0.25">
      <c r="A557" s="49"/>
      <c r="B557" s="49"/>
    </row>
    <row r="558" spans="1:2" ht="15.75" customHeight="1" x14ac:dyDescent="0.25">
      <c r="A558" s="49"/>
      <c r="B558" s="49"/>
    </row>
    <row r="559" spans="1:2" ht="15.75" customHeight="1" x14ac:dyDescent="0.25">
      <c r="A559" s="49"/>
      <c r="B559" s="49"/>
    </row>
    <row r="560" spans="1:2" ht="15.75" customHeight="1" x14ac:dyDescent="0.25">
      <c r="A560" s="49"/>
      <c r="B560" s="49"/>
    </row>
    <row r="561" spans="1:2" ht="15.75" customHeight="1" x14ac:dyDescent="0.25">
      <c r="A561" s="49"/>
      <c r="B561" s="49"/>
    </row>
    <row r="562" spans="1:2" ht="15.75" customHeight="1" x14ac:dyDescent="0.25">
      <c r="A562" s="49"/>
      <c r="B562" s="49"/>
    </row>
    <row r="563" spans="1:2" ht="15.75" customHeight="1" x14ac:dyDescent="0.25">
      <c r="A563" s="49"/>
      <c r="B563" s="49"/>
    </row>
    <row r="564" spans="1:2" ht="15.75" customHeight="1" x14ac:dyDescent="0.25">
      <c r="A564" s="49"/>
      <c r="B564" s="49"/>
    </row>
    <row r="565" spans="1:2" ht="15.75" customHeight="1" x14ac:dyDescent="0.25">
      <c r="A565" s="49"/>
      <c r="B565" s="49"/>
    </row>
    <row r="566" spans="1:2" ht="15.75" customHeight="1" x14ac:dyDescent="0.25">
      <c r="A566" s="49"/>
      <c r="B566" s="49"/>
    </row>
    <row r="567" spans="1:2" ht="15.75" customHeight="1" x14ac:dyDescent="0.25">
      <c r="A567" s="49"/>
      <c r="B567" s="49"/>
    </row>
    <row r="568" spans="1:2" ht="15.75" customHeight="1" x14ac:dyDescent="0.25">
      <c r="A568" s="49"/>
      <c r="B568" s="49"/>
    </row>
    <row r="569" spans="1:2" ht="15.75" customHeight="1" x14ac:dyDescent="0.25">
      <c r="A569" s="49"/>
      <c r="B569" s="49"/>
    </row>
    <row r="570" spans="1:2" ht="15.75" customHeight="1" x14ac:dyDescent="0.25">
      <c r="A570" s="49"/>
      <c r="B570" s="49"/>
    </row>
    <row r="571" spans="1:2" ht="15.75" customHeight="1" x14ac:dyDescent="0.25">
      <c r="A571" s="49"/>
      <c r="B571" s="49"/>
    </row>
    <row r="572" spans="1:2" ht="15.75" customHeight="1" x14ac:dyDescent="0.25">
      <c r="A572" s="49"/>
      <c r="B572" s="49"/>
    </row>
    <row r="573" spans="1:2" ht="15.75" customHeight="1" x14ac:dyDescent="0.25">
      <c r="A573" s="49"/>
      <c r="B573" s="49"/>
    </row>
    <row r="574" spans="1:2" ht="15.75" customHeight="1" x14ac:dyDescent="0.25">
      <c r="A574" s="49"/>
      <c r="B574" s="49"/>
    </row>
    <row r="575" spans="1:2" ht="15.75" customHeight="1" x14ac:dyDescent="0.25">
      <c r="A575" s="49"/>
      <c r="B575" s="49"/>
    </row>
    <row r="576" spans="1:2" ht="15.75" customHeight="1" x14ac:dyDescent="0.25">
      <c r="A576" s="49"/>
      <c r="B576" s="49"/>
    </row>
    <row r="577" spans="1:2" ht="15.75" customHeight="1" x14ac:dyDescent="0.25">
      <c r="A577" s="49"/>
      <c r="B577" s="49"/>
    </row>
    <row r="578" spans="1:2" ht="15.75" customHeight="1" x14ac:dyDescent="0.25">
      <c r="A578" s="49"/>
      <c r="B578" s="49"/>
    </row>
    <row r="579" spans="1:2" ht="15.75" customHeight="1" x14ac:dyDescent="0.25">
      <c r="A579" s="49"/>
      <c r="B579" s="49"/>
    </row>
    <row r="580" spans="1:2" ht="15.75" customHeight="1" x14ac:dyDescent="0.25">
      <c r="A580" s="49"/>
      <c r="B580" s="49"/>
    </row>
    <row r="581" spans="1:2" ht="15.75" customHeight="1" x14ac:dyDescent="0.25">
      <c r="A581" s="49"/>
      <c r="B581" s="49"/>
    </row>
    <row r="582" spans="1:2" ht="15.75" customHeight="1" x14ac:dyDescent="0.25">
      <c r="A582" s="49"/>
      <c r="B582" s="49"/>
    </row>
    <row r="583" spans="1:2" ht="15.75" customHeight="1" x14ac:dyDescent="0.25">
      <c r="A583" s="49"/>
      <c r="B583" s="49"/>
    </row>
    <row r="584" spans="1:2" ht="15.75" customHeight="1" x14ac:dyDescent="0.25">
      <c r="A584" s="49"/>
      <c r="B584" s="49"/>
    </row>
    <row r="585" spans="1:2" ht="15.75" customHeight="1" x14ac:dyDescent="0.25">
      <c r="A585" s="49"/>
      <c r="B585" s="49"/>
    </row>
    <row r="586" spans="1:2" ht="15.75" customHeight="1" x14ac:dyDescent="0.25">
      <c r="A586" s="49"/>
      <c r="B586" s="49"/>
    </row>
    <row r="587" spans="1:2" ht="15.75" customHeight="1" x14ac:dyDescent="0.25">
      <c r="A587" s="49"/>
      <c r="B587" s="49"/>
    </row>
    <row r="588" spans="1:2" ht="15.75" customHeight="1" x14ac:dyDescent="0.25">
      <c r="A588" s="49"/>
      <c r="B588" s="49"/>
    </row>
    <row r="589" spans="1:2" ht="15.75" customHeight="1" x14ac:dyDescent="0.25">
      <c r="A589" s="49"/>
      <c r="B589" s="49"/>
    </row>
    <row r="590" spans="1:2" ht="15.75" customHeight="1" x14ac:dyDescent="0.25">
      <c r="A590" s="49"/>
      <c r="B590" s="49"/>
    </row>
    <row r="591" spans="1:2" ht="15.75" customHeight="1" x14ac:dyDescent="0.25">
      <c r="A591" s="49"/>
      <c r="B591" s="49"/>
    </row>
    <row r="592" spans="1:2" ht="15.75" customHeight="1" x14ac:dyDescent="0.25">
      <c r="A592" s="49"/>
      <c r="B592" s="49"/>
    </row>
    <row r="593" spans="1:2" ht="15.75" customHeight="1" x14ac:dyDescent="0.25">
      <c r="A593" s="49"/>
      <c r="B593" s="49"/>
    </row>
    <row r="594" spans="1:2" ht="15.75" customHeight="1" x14ac:dyDescent="0.25">
      <c r="A594" s="49"/>
      <c r="B594" s="49"/>
    </row>
    <row r="595" spans="1:2" ht="15.75" customHeight="1" x14ac:dyDescent="0.25">
      <c r="A595" s="49"/>
      <c r="B595" s="49"/>
    </row>
    <row r="596" spans="1:2" ht="15.75" customHeight="1" x14ac:dyDescent="0.25">
      <c r="A596" s="49"/>
      <c r="B596" s="49"/>
    </row>
    <row r="597" spans="1:2" ht="15.75" customHeight="1" x14ac:dyDescent="0.25">
      <c r="A597" s="49"/>
      <c r="B597" s="49"/>
    </row>
    <row r="598" spans="1:2" ht="15.75" customHeight="1" x14ac:dyDescent="0.25">
      <c r="A598" s="49"/>
      <c r="B598" s="49"/>
    </row>
    <row r="599" spans="1:2" ht="15.75" customHeight="1" x14ac:dyDescent="0.25">
      <c r="A599" s="49"/>
      <c r="B599" s="49"/>
    </row>
    <row r="600" spans="1:2" ht="15.75" customHeight="1" x14ac:dyDescent="0.25">
      <c r="A600" s="49"/>
      <c r="B600" s="49"/>
    </row>
    <row r="601" spans="1:2" ht="15.75" customHeight="1" x14ac:dyDescent="0.25">
      <c r="A601" s="49"/>
      <c r="B601" s="49"/>
    </row>
    <row r="602" spans="1:2" ht="15.75" customHeight="1" x14ac:dyDescent="0.25">
      <c r="A602" s="49"/>
      <c r="B602" s="49"/>
    </row>
    <row r="603" spans="1:2" ht="15.75" customHeight="1" x14ac:dyDescent="0.25">
      <c r="A603" s="49"/>
      <c r="B603" s="49"/>
    </row>
    <row r="604" spans="1:2" ht="15.75" customHeight="1" x14ac:dyDescent="0.25">
      <c r="A604" s="49"/>
      <c r="B604" s="49"/>
    </row>
    <row r="605" spans="1:2" ht="15.75" customHeight="1" x14ac:dyDescent="0.25">
      <c r="A605" s="49"/>
      <c r="B605" s="49"/>
    </row>
    <row r="606" spans="1:2" ht="15.75" customHeight="1" x14ac:dyDescent="0.25">
      <c r="A606" s="49"/>
      <c r="B606" s="49"/>
    </row>
    <row r="607" spans="1:2" ht="15.75" customHeight="1" x14ac:dyDescent="0.25">
      <c r="A607" s="49"/>
      <c r="B607" s="49"/>
    </row>
    <row r="608" spans="1:2" ht="15.75" customHeight="1" x14ac:dyDescent="0.25">
      <c r="A608" s="49"/>
      <c r="B608" s="49"/>
    </row>
    <row r="609" spans="1:2" ht="15.75" customHeight="1" x14ac:dyDescent="0.25">
      <c r="A609" s="49"/>
      <c r="B609" s="49"/>
    </row>
    <row r="610" spans="1:2" ht="15.75" customHeight="1" x14ac:dyDescent="0.25">
      <c r="A610" s="49"/>
      <c r="B610" s="49"/>
    </row>
    <row r="611" spans="1:2" ht="15.75" customHeight="1" x14ac:dyDescent="0.25">
      <c r="A611" s="49"/>
      <c r="B611" s="49"/>
    </row>
    <row r="612" spans="1:2" ht="15.75" customHeight="1" x14ac:dyDescent="0.25">
      <c r="A612" s="49"/>
      <c r="B612" s="49"/>
    </row>
    <row r="613" spans="1:2" ht="15.75" customHeight="1" x14ac:dyDescent="0.25">
      <c r="A613" s="49"/>
      <c r="B613" s="49"/>
    </row>
    <row r="614" spans="1:2" ht="15.75" customHeight="1" x14ac:dyDescent="0.25">
      <c r="A614" s="49"/>
      <c r="B614" s="49"/>
    </row>
    <row r="615" spans="1:2" ht="15.75" customHeight="1" x14ac:dyDescent="0.25">
      <c r="A615" s="49"/>
      <c r="B615" s="49"/>
    </row>
    <row r="616" spans="1:2" ht="15.75" customHeight="1" x14ac:dyDescent="0.25">
      <c r="A616" s="49"/>
      <c r="B616" s="49"/>
    </row>
    <row r="617" spans="1:2" ht="15.75" customHeight="1" x14ac:dyDescent="0.25">
      <c r="A617" s="49"/>
      <c r="B617" s="49"/>
    </row>
    <row r="618" spans="1:2" ht="15.75" customHeight="1" x14ac:dyDescent="0.25">
      <c r="A618" s="49"/>
      <c r="B618" s="49"/>
    </row>
    <row r="619" spans="1:2" ht="15.75" customHeight="1" x14ac:dyDescent="0.25">
      <c r="A619" s="49"/>
      <c r="B619" s="49"/>
    </row>
    <row r="620" spans="1:2" ht="15.75" customHeight="1" x14ac:dyDescent="0.25">
      <c r="A620" s="49"/>
      <c r="B620" s="49"/>
    </row>
    <row r="621" spans="1:2" ht="15.75" customHeight="1" x14ac:dyDescent="0.25">
      <c r="A621" s="49"/>
      <c r="B621" s="49"/>
    </row>
    <row r="622" spans="1:2" ht="15.75" customHeight="1" x14ac:dyDescent="0.25">
      <c r="A622" s="49"/>
      <c r="B622" s="49"/>
    </row>
    <row r="623" spans="1:2" ht="15.75" customHeight="1" x14ac:dyDescent="0.25">
      <c r="A623" s="49"/>
      <c r="B623" s="49"/>
    </row>
    <row r="624" spans="1:2" ht="15.75" customHeight="1" x14ac:dyDescent="0.25">
      <c r="A624" s="49"/>
      <c r="B624" s="49"/>
    </row>
    <row r="625" spans="1:2" ht="15.75" customHeight="1" x14ac:dyDescent="0.25">
      <c r="A625" s="49"/>
      <c r="B625" s="49"/>
    </row>
    <row r="626" spans="1:2" ht="15.75" customHeight="1" x14ac:dyDescent="0.25">
      <c r="A626" s="49"/>
      <c r="B626" s="49"/>
    </row>
    <row r="627" spans="1:2" ht="15.75" customHeight="1" x14ac:dyDescent="0.25">
      <c r="A627" s="49"/>
      <c r="B627" s="49"/>
    </row>
    <row r="628" spans="1:2" ht="15.75" customHeight="1" x14ac:dyDescent="0.25">
      <c r="A628" s="49"/>
      <c r="B628" s="49"/>
    </row>
    <row r="629" spans="1:2" ht="15.75" customHeight="1" x14ac:dyDescent="0.25">
      <c r="A629" s="49"/>
      <c r="B629" s="49"/>
    </row>
    <row r="630" spans="1:2" ht="15.75" customHeight="1" x14ac:dyDescent="0.25">
      <c r="A630" s="49"/>
      <c r="B630" s="49"/>
    </row>
    <row r="631" spans="1:2" ht="15.75" customHeight="1" x14ac:dyDescent="0.25">
      <c r="A631" s="49"/>
      <c r="B631" s="49"/>
    </row>
    <row r="632" spans="1:2" ht="15.75" customHeight="1" x14ac:dyDescent="0.25">
      <c r="A632" s="49"/>
      <c r="B632" s="49"/>
    </row>
    <row r="633" spans="1:2" ht="15.75" customHeight="1" x14ac:dyDescent="0.25">
      <c r="A633" s="49"/>
      <c r="B633" s="49"/>
    </row>
    <row r="634" spans="1:2" ht="15.75" customHeight="1" x14ac:dyDescent="0.25">
      <c r="A634" s="49"/>
      <c r="B634" s="49"/>
    </row>
    <row r="635" spans="1:2" ht="15.75" customHeight="1" x14ac:dyDescent="0.25">
      <c r="A635" s="49"/>
      <c r="B635" s="49"/>
    </row>
    <row r="636" spans="1:2" ht="15.75" customHeight="1" x14ac:dyDescent="0.25">
      <c r="A636" s="49"/>
      <c r="B636" s="49"/>
    </row>
    <row r="637" spans="1:2" ht="15.75" customHeight="1" x14ac:dyDescent="0.25">
      <c r="A637" s="49"/>
      <c r="B637" s="49"/>
    </row>
    <row r="638" spans="1:2" ht="15.75" customHeight="1" x14ac:dyDescent="0.25">
      <c r="A638" s="49"/>
      <c r="B638" s="49"/>
    </row>
    <row r="639" spans="1:2" ht="15.75" customHeight="1" x14ac:dyDescent="0.25">
      <c r="A639" s="49"/>
      <c r="B639" s="49"/>
    </row>
    <row r="640" spans="1:2" ht="15.75" customHeight="1" x14ac:dyDescent="0.25">
      <c r="A640" s="49"/>
      <c r="B640" s="49"/>
    </row>
    <row r="641" spans="1:2" ht="15.75" customHeight="1" x14ac:dyDescent="0.25">
      <c r="A641" s="49"/>
      <c r="B641" s="49"/>
    </row>
    <row r="642" spans="1:2" ht="15.75" customHeight="1" x14ac:dyDescent="0.25">
      <c r="A642" s="49"/>
      <c r="B642" s="49"/>
    </row>
    <row r="643" spans="1:2" ht="15.75" customHeight="1" x14ac:dyDescent="0.25">
      <c r="A643" s="49"/>
      <c r="B643" s="49"/>
    </row>
    <row r="644" spans="1:2" ht="15.75" customHeight="1" x14ac:dyDescent="0.25">
      <c r="A644" s="49"/>
      <c r="B644" s="49"/>
    </row>
    <row r="645" spans="1:2" ht="15.75" customHeight="1" x14ac:dyDescent="0.25">
      <c r="A645" s="49"/>
      <c r="B645" s="49"/>
    </row>
    <row r="646" spans="1:2" ht="15.75" customHeight="1" x14ac:dyDescent="0.25">
      <c r="A646" s="49"/>
      <c r="B646" s="49"/>
    </row>
    <row r="647" spans="1:2" ht="15.75" customHeight="1" x14ac:dyDescent="0.25">
      <c r="A647" s="49"/>
      <c r="B647" s="49"/>
    </row>
    <row r="648" spans="1:2" ht="15.75" customHeight="1" x14ac:dyDescent="0.25">
      <c r="A648" s="49"/>
      <c r="B648" s="49"/>
    </row>
    <row r="649" spans="1:2" ht="15.75" customHeight="1" x14ac:dyDescent="0.25">
      <c r="A649" s="49"/>
      <c r="B649" s="49"/>
    </row>
    <row r="650" spans="1:2" ht="15.75" customHeight="1" x14ac:dyDescent="0.25">
      <c r="A650" s="49"/>
      <c r="B650" s="49"/>
    </row>
    <row r="651" spans="1:2" ht="15.75" customHeight="1" x14ac:dyDescent="0.25">
      <c r="A651" s="49"/>
      <c r="B651" s="49"/>
    </row>
    <row r="652" spans="1:2" ht="15.75" customHeight="1" x14ac:dyDescent="0.25">
      <c r="A652" s="49"/>
      <c r="B652" s="49"/>
    </row>
    <row r="653" spans="1:2" ht="15.75" customHeight="1" x14ac:dyDescent="0.25">
      <c r="A653" s="49"/>
      <c r="B653" s="49"/>
    </row>
    <row r="654" spans="1:2" ht="15.75" customHeight="1" x14ac:dyDescent="0.25">
      <c r="A654" s="49"/>
      <c r="B654" s="49"/>
    </row>
    <row r="655" spans="1:2" ht="15.75" customHeight="1" x14ac:dyDescent="0.25">
      <c r="A655" s="49"/>
      <c r="B655" s="49"/>
    </row>
    <row r="656" spans="1:2" ht="15.75" customHeight="1" x14ac:dyDescent="0.25">
      <c r="A656" s="49"/>
      <c r="B656" s="49"/>
    </row>
    <row r="657" spans="1:2" ht="15.75" customHeight="1" x14ac:dyDescent="0.25">
      <c r="A657" s="49"/>
      <c r="B657" s="49"/>
    </row>
    <row r="658" spans="1:2" ht="15.75" customHeight="1" x14ac:dyDescent="0.25">
      <c r="A658" s="49"/>
      <c r="B658" s="49"/>
    </row>
    <row r="659" spans="1:2" ht="15.75" customHeight="1" x14ac:dyDescent="0.25">
      <c r="A659" s="49"/>
      <c r="B659" s="49"/>
    </row>
    <row r="660" spans="1:2" ht="15.75" customHeight="1" x14ac:dyDescent="0.25">
      <c r="A660" s="49"/>
      <c r="B660" s="49"/>
    </row>
    <row r="661" spans="1:2" ht="15.75" customHeight="1" x14ac:dyDescent="0.25">
      <c r="A661" s="49"/>
      <c r="B661" s="49"/>
    </row>
    <row r="662" spans="1:2" ht="15.75" customHeight="1" x14ac:dyDescent="0.25">
      <c r="A662" s="49"/>
      <c r="B662" s="49"/>
    </row>
    <row r="663" spans="1:2" ht="15.75" customHeight="1" x14ac:dyDescent="0.25">
      <c r="A663" s="49"/>
      <c r="B663" s="49"/>
    </row>
    <row r="664" spans="1:2" ht="15.75" customHeight="1" x14ac:dyDescent="0.25">
      <c r="A664" s="49"/>
      <c r="B664" s="49"/>
    </row>
    <row r="665" spans="1:2" ht="15.75" customHeight="1" x14ac:dyDescent="0.25">
      <c r="A665" s="49"/>
      <c r="B665" s="49"/>
    </row>
    <row r="666" spans="1:2" ht="15.75" customHeight="1" x14ac:dyDescent="0.25">
      <c r="A666" s="49"/>
      <c r="B666" s="49"/>
    </row>
    <row r="667" spans="1:2" ht="15.75" customHeight="1" x14ac:dyDescent="0.25">
      <c r="A667" s="49"/>
      <c r="B667" s="49"/>
    </row>
    <row r="668" spans="1:2" ht="15.75" customHeight="1" x14ac:dyDescent="0.25">
      <c r="A668" s="49"/>
      <c r="B668" s="49"/>
    </row>
    <row r="669" spans="1:2" ht="15.75" customHeight="1" x14ac:dyDescent="0.25">
      <c r="A669" s="49"/>
      <c r="B669" s="49"/>
    </row>
    <row r="670" spans="1:2" ht="15.75" customHeight="1" x14ac:dyDescent="0.25">
      <c r="A670" s="49"/>
      <c r="B670" s="49"/>
    </row>
    <row r="671" spans="1:2" ht="15.75" customHeight="1" x14ac:dyDescent="0.25">
      <c r="A671" s="49"/>
      <c r="B671" s="49"/>
    </row>
    <row r="672" spans="1:2" ht="15.75" customHeight="1" x14ac:dyDescent="0.25">
      <c r="A672" s="49"/>
      <c r="B672" s="49"/>
    </row>
    <row r="673" spans="1:2" ht="15.75" customHeight="1" x14ac:dyDescent="0.25">
      <c r="A673" s="49"/>
      <c r="B673" s="49"/>
    </row>
    <row r="674" spans="1:2" ht="15.75" customHeight="1" x14ac:dyDescent="0.25">
      <c r="A674" s="49"/>
      <c r="B674" s="49"/>
    </row>
    <row r="675" spans="1:2" ht="15.75" customHeight="1" x14ac:dyDescent="0.25">
      <c r="A675" s="49"/>
      <c r="B675" s="49"/>
    </row>
    <row r="676" spans="1:2" ht="15.75" customHeight="1" x14ac:dyDescent="0.25">
      <c r="A676" s="49"/>
      <c r="B676" s="49"/>
    </row>
    <row r="677" spans="1:2" ht="15.75" customHeight="1" x14ac:dyDescent="0.25">
      <c r="A677" s="49"/>
      <c r="B677" s="49"/>
    </row>
    <row r="678" spans="1:2" ht="15.75" customHeight="1" x14ac:dyDescent="0.25">
      <c r="A678" s="49"/>
      <c r="B678" s="49"/>
    </row>
    <row r="679" spans="1:2" ht="15.75" customHeight="1" x14ac:dyDescent="0.25">
      <c r="A679" s="49"/>
      <c r="B679" s="49"/>
    </row>
    <row r="680" spans="1:2" ht="15.75" customHeight="1" x14ac:dyDescent="0.25">
      <c r="A680" s="49"/>
      <c r="B680" s="49"/>
    </row>
    <row r="681" spans="1:2" ht="15.75" customHeight="1" x14ac:dyDescent="0.25">
      <c r="A681" s="49"/>
      <c r="B681" s="49"/>
    </row>
    <row r="682" spans="1:2" ht="15.75" customHeight="1" x14ac:dyDescent="0.25">
      <c r="A682" s="49"/>
      <c r="B682" s="49"/>
    </row>
    <row r="683" spans="1:2" ht="15.75" customHeight="1" x14ac:dyDescent="0.25">
      <c r="A683" s="49"/>
      <c r="B683" s="49"/>
    </row>
    <row r="684" spans="1:2" ht="15.75" customHeight="1" x14ac:dyDescent="0.25">
      <c r="A684" s="49"/>
      <c r="B684" s="49"/>
    </row>
    <row r="685" spans="1:2" ht="15.75" customHeight="1" x14ac:dyDescent="0.25">
      <c r="A685" s="49"/>
      <c r="B685" s="49"/>
    </row>
    <row r="686" spans="1:2" ht="15.75" customHeight="1" x14ac:dyDescent="0.25">
      <c r="A686" s="49"/>
      <c r="B686" s="49"/>
    </row>
    <row r="687" spans="1:2" ht="15.75" customHeight="1" x14ac:dyDescent="0.25">
      <c r="A687" s="49"/>
      <c r="B687" s="49"/>
    </row>
    <row r="688" spans="1:2" ht="15.75" customHeight="1" x14ac:dyDescent="0.25">
      <c r="A688" s="49"/>
      <c r="B688" s="49"/>
    </row>
    <row r="689" spans="1:2" ht="15.75" customHeight="1" x14ac:dyDescent="0.25">
      <c r="A689" s="49"/>
      <c r="B689" s="49"/>
    </row>
    <row r="690" spans="1:2" ht="15.75" customHeight="1" x14ac:dyDescent="0.25">
      <c r="A690" s="49"/>
      <c r="B690" s="49"/>
    </row>
    <row r="691" spans="1:2" ht="15.75" customHeight="1" x14ac:dyDescent="0.25">
      <c r="A691" s="49"/>
      <c r="B691" s="49"/>
    </row>
    <row r="692" spans="1:2" ht="15.75" customHeight="1" x14ac:dyDescent="0.25">
      <c r="A692" s="49"/>
      <c r="B692" s="49"/>
    </row>
    <row r="693" spans="1:2" ht="15.75" customHeight="1" x14ac:dyDescent="0.25">
      <c r="A693" s="49"/>
      <c r="B693" s="49"/>
    </row>
    <row r="694" spans="1:2" ht="15.75" customHeight="1" x14ac:dyDescent="0.25">
      <c r="A694" s="49"/>
      <c r="B694" s="49"/>
    </row>
    <row r="695" spans="1:2" ht="15.75" customHeight="1" x14ac:dyDescent="0.25">
      <c r="A695" s="49"/>
      <c r="B695" s="49"/>
    </row>
    <row r="696" spans="1:2" ht="15.75" customHeight="1" x14ac:dyDescent="0.25">
      <c r="A696" s="49"/>
      <c r="B696" s="49"/>
    </row>
    <row r="697" spans="1:2" ht="15.75" customHeight="1" x14ac:dyDescent="0.25">
      <c r="A697" s="49"/>
      <c r="B697" s="49"/>
    </row>
    <row r="698" spans="1:2" ht="15.75" customHeight="1" x14ac:dyDescent="0.25">
      <c r="A698" s="49"/>
      <c r="B698" s="49"/>
    </row>
    <row r="699" spans="1:2" ht="15.75" customHeight="1" x14ac:dyDescent="0.25">
      <c r="A699" s="49"/>
      <c r="B699" s="49"/>
    </row>
    <row r="700" spans="1:2" ht="15.75" customHeight="1" x14ac:dyDescent="0.25">
      <c r="A700" s="49"/>
      <c r="B700" s="49"/>
    </row>
    <row r="701" spans="1:2" ht="15.75" customHeight="1" x14ac:dyDescent="0.25">
      <c r="A701" s="49"/>
      <c r="B701" s="49"/>
    </row>
    <row r="702" spans="1:2" ht="15.75" customHeight="1" x14ac:dyDescent="0.25">
      <c r="A702" s="49"/>
      <c r="B702" s="49"/>
    </row>
    <row r="703" spans="1:2" ht="15.75" customHeight="1" x14ac:dyDescent="0.25">
      <c r="A703" s="49"/>
      <c r="B703" s="49"/>
    </row>
    <row r="704" spans="1:2" ht="15.75" customHeight="1" x14ac:dyDescent="0.25">
      <c r="A704" s="49"/>
      <c r="B704" s="49"/>
    </row>
    <row r="705" spans="1:2" ht="15.75" customHeight="1" x14ac:dyDescent="0.25">
      <c r="A705" s="49"/>
      <c r="B705" s="49"/>
    </row>
    <row r="706" spans="1:2" ht="15.75" customHeight="1" x14ac:dyDescent="0.25">
      <c r="A706" s="49"/>
      <c r="B706" s="49"/>
    </row>
    <row r="707" spans="1:2" ht="15.75" customHeight="1" x14ac:dyDescent="0.25">
      <c r="A707" s="49"/>
      <c r="B707" s="49"/>
    </row>
    <row r="708" spans="1:2" ht="15.75" customHeight="1" x14ac:dyDescent="0.25">
      <c r="A708" s="49"/>
      <c r="B708" s="49"/>
    </row>
    <row r="709" spans="1:2" ht="15.75" customHeight="1" x14ac:dyDescent="0.25">
      <c r="A709" s="49"/>
      <c r="B709" s="49"/>
    </row>
    <row r="710" spans="1:2" ht="15.75" customHeight="1" x14ac:dyDescent="0.25">
      <c r="A710" s="49"/>
      <c r="B710" s="49"/>
    </row>
    <row r="711" spans="1:2" ht="15.75" customHeight="1" x14ac:dyDescent="0.25">
      <c r="A711" s="49"/>
      <c r="B711" s="49"/>
    </row>
    <row r="712" spans="1:2" ht="15.75" customHeight="1" x14ac:dyDescent="0.25">
      <c r="A712" s="49"/>
      <c r="B712" s="49"/>
    </row>
    <row r="713" spans="1:2" ht="15.75" customHeight="1" x14ac:dyDescent="0.25">
      <c r="A713" s="49"/>
      <c r="B713" s="49"/>
    </row>
    <row r="714" spans="1:2" ht="15.75" customHeight="1" x14ac:dyDescent="0.25">
      <c r="A714" s="49"/>
      <c r="B714" s="49"/>
    </row>
    <row r="715" spans="1:2" ht="15.75" customHeight="1" x14ac:dyDescent="0.25">
      <c r="A715" s="49"/>
      <c r="B715" s="49"/>
    </row>
    <row r="716" spans="1:2" ht="15.75" customHeight="1" x14ac:dyDescent="0.25">
      <c r="A716" s="49"/>
      <c r="B716" s="49"/>
    </row>
    <row r="717" spans="1:2" ht="15.75" customHeight="1" x14ac:dyDescent="0.25">
      <c r="A717" s="49"/>
      <c r="B717" s="49"/>
    </row>
    <row r="718" spans="1:2" ht="15.75" customHeight="1" x14ac:dyDescent="0.25">
      <c r="A718" s="49"/>
      <c r="B718" s="49"/>
    </row>
    <row r="719" spans="1:2" ht="15.75" customHeight="1" x14ac:dyDescent="0.25">
      <c r="A719" s="49"/>
      <c r="B719" s="49"/>
    </row>
    <row r="720" spans="1:2" ht="15.75" customHeight="1" x14ac:dyDescent="0.25">
      <c r="A720" s="49"/>
      <c r="B720" s="49"/>
    </row>
    <row r="721" spans="1:2" ht="15.75" customHeight="1" x14ac:dyDescent="0.25">
      <c r="A721" s="49"/>
      <c r="B721" s="49"/>
    </row>
    <row r="722" spans="1:2" ht="15.75" customHeight="1" x14ac:dyDescent="0.25">
      <c r="A722" s="49"/>
      <c r="B722" s="49"/>
    </row>
    <row r="723" spans="1:2" ht="15.75" customHeight="1" x14ac:dyDescent="0.25">
      <c r="A723" s="49"/>
      <c r="B723" s="49"/>
    </row>
    <row r="724" spans="1:2" ht="15.75" customHeight="1" x14ac:dyDescent="0.25">
      <c r="A724" s="49"/>
      <c r="B724" s="49"/>
    </row>
    <row r="725" spans="1:2" ht="15.75" customHeight="1" x14ac:dyDescent="0.25">
      <c r="A725" s="49"/>
      <c r="B725" s="49"/>
    </row>
    <row r="726" spans="1:2" ht="15.75" customHeight="1" x14ac:dyDescent="0.25">
      <c r="A726" s="49"/>
      <c r="B726" s="49"/>
    </row>
    <row r="727" spans="1:2" ht="15.75" customHeight="1" x14ac:dyDescent="0.25">
      <c r="A727" s="49"/>
      <c r="B727" s="49"/>
    </row>
    <row r="728" spans="1:2" ht="15.75" customHeight="1" x14ac:dyDescent="0.25">
      <c r="A728" s="49"/>
      <c r="B728" s="49"/>
    </row>
    <row r="729" spans="1:2" ht="15.75" customHeight="1" x14ac:dyDescent="0.25">
      <c r="A729" s="49"/>
      <c r="B729" s="49"/>
    </row>
    <row r="730" spans="1:2" ht="15.75" customHeight="1" x14ac:dyDescent="0.25">
      <c r="A730" s="49"/>
      <c r="B730" s="49"/>
    </row>
    <row r="731" spans="1:2" ht="15.75" customHeight="1" x14ac:dyDescent="0.25">
      <c r="A731" s="49"/>
      <c r="B731" s="49"/>
    </row>
    <row r="732" spans="1:2" ht="15.75" customHeight="1" x14ac:dyDescent="0.25">
      <c r="A732" s="49"/>
      <c r="B732" s="49"/>
    </row>
    <row r="733" spans="1:2" ht="15.75" customHeight="1" x14ac:dyDescent="0.25">
      <c r="A733" s="49"/>
      <c r="B733" s="49"/>
    </row>
    <row r="734" spans="1:2" ht="15.75" customHeight="1" x14ac:dyDescent="0.25">
      <c r="A734" s="49"/>
      <c r="B734" s="49"/>
    </row>
    <row r="735" spans="1:2" ht="15.75" customHeight="1" x14ac:dyDescent="0.25">
      <c r="A735" s="49"/>
      <c r="B735" s="49"/>
    </row>
    <row r="736" spans="1:2" ht="15.75" customHeight="1" x14ac:dyDescent="0.25">
      <c r="A736" s="49"/>
      <c r="B736" s="49"/>
    </row>
    <row r="737" spans="1:2" ht="15.75" customHeight="1" x14ac:dyDescent="0.25">
      <c r="A737" s="49"/>
      <c r="B737" s="49"/>
    </row>
    <row r="738" spans="1:2" ht="15.75" customHeight="1" x14ac:dyDescent="0.25">
      <c r="A738" s="49"/>
      <c r="B738" s="49"/>
    </row>
    <row r="739" spans="1:2" ht="15.75" customHeight="1" x14ac:dyDescent="0.25">
      <c r="A739" s="49"/>
      <c r="B739" s="49"/>
    </row>
    <row r="740" spans="1:2" ht="15.75" customHeight="1" x14ac:dyDescent="0.25">
      <c r="A740" s="49"/>
      <c r="B740" s="49"/>
    </row>
    <row r="741" spans="1:2" ht="15.75" customHeight="1" x14ac:dyDescent="0.25">
      <c r="A741" s="49"/>
      <c r="B741" s="49"/>
    </row>
    <row r="742" spans="1:2" ht="15.75" customHeight="1" x14ac:dyDescent="0.25">
      <c r="A742" s="49"/>
      <c r="B742" s="49"/>
    </row>
    <row r="743" spans="1:2" ht="15.75" customHeight="1" x14ac:dyDescent="0.25">
      <c r="A743" s="49"/>
      <c r="B743" s="49"/>
    </row>
    <row r="744" spans="1:2" ht="15.75" customHeight="1" x14ac:dyDescent="0.25">
      <c r="A744" s="49"/>
      <c r="B744" s="49"/>
    </row>
    <row r="745" spans="1:2" ht="15.75" customHeight="1" x14ac:dyDescent="0.25">
      <c r="A745" s="49"/>
      <c r="B745" s="49"/>
    </row>
    <row r="746" spans="1:2" ht="15.75" customHeight="1" x14ac:dyDescent="0.25">
      <c r="A746" s="49"/>
      <c r="B746" s="49"/>
    </row>
    <row r="747" spans="1:2" ht="15.75" customHeight="1" x14ac:dyDescent="0.25">
      <c r="A747" s="49"/>
      <c r="B747" s="49"/>
    </row>
    <row r="748" spans="1:2" ht="15.75" customHeight="1" x14ac:dyDescent="0.25">
      <c r="A748" s="49"/>
      <c r="B748" s="49"/>
    </row>
    <row r="749" spans="1:2" ht="15.75" customHeight="1" x14ac:dyDescent="0.25">
      <c r="A749" s="49"/>
      <c r="B749" s="49"/>
    </row>
    <row r="750" spans="1:2" ht="15.75" customHeight="1" x14ac:dyDescent="0.25">
      <c r="A750" s="49"/>
      <c r="B750" s="49"/>
    </row>
    <row r="751" spans="1:2" ht="15.75" customHeight="1" x14ac:dyDescent="0.25">
      <c r="A751" s="49"/>
      <c r="B751" s="49"/>
    </row>
    <row r="752" spans="1:2" ht="15.75" customHeight="1" x14ac:dyDescent="0.25">
      <c r="A752" s="49"/>
      <c r="B752" s="49"/>
    </row>
    <row r="753" spans="1:2" ht="15.75" customHeight="1" x14ac:dyDescent="0.25">
      <c r="A753" s="49"/>
      <c r="B753" s="49"/>
    </row>
    <row r="754" spans="1:2" ht="15.75" customHeight="1" x14ac:dyDescent="0.25">
      <c r="A754" s="49"/>
      <c r="B754" s="49"/>
    </row>
    <row r="755" spans="1:2" ht="15.75" customHeight="1" x14ac:dyDescent="0.25">
      <c r="A755" s="49"/>
      <c r="B755" s="49"/>
    </row>
    <row r="756" spans="1:2" ht="15.75" customHeight="1" x14ac:dyDescent="0.25">
      <c r="A756" s="49"/>
      <c r="B756" s="49"/>
    </row>
    <row r="757" spans="1:2" ht="15.75" customHeight="1" x14ac:dyDescent="0.25">
      <c r="A757" s="49"/>
      <c r="B757" s="49"/>
    </row>
    <row r="758" spans="1:2" ht="15.75" customHeight="1" x14ac:dyDescent="0.25">
      <c r="A758" s="49"/>
      <c r="B758" s="49"/>
    </row>
    <row r="759" spans="1:2" ht="15.75" customHeight="1" x14ac:dyDescent="0.25">
      <c r="A759" s="49"/>
      <c r="B759" s="49"/>
    </row>
    <row r="760" spans="1:2" ht="15.75" customHeight="1" x14ac:dyDescent="0.25">
      <c r="A760" s="49"/>
      <c r="B760" s="49"/>
    </row>
    <row r="761" spans="1:2" ht="15.75" customHeight="1" x14ac:dyDescent="0.25">
      <c r="A761" s="49"/>
      <c r="B761" s="49"/>
    </row>
    <row r="762" spans="1:2" ht="15.75" customHeight="1" x14ac:dyDescent="0.25">
      <c r="A762" s="49"/>
      <c r="B762" s="49"/>
    </row>
    <row r="763" spans="1:2" ht="15.75" customHeight="1" x14ac:dyDescent="0.25">
      <c r="A763" s="49"/>
      <c r="B763" s="49"/>
    </row>
    <row r="764" spans="1:2" ht="15.75" customHeight="1" x14ac:dyDescent="0.25">
      <c r="A764" s="49"/>
      <c r="B764" s="49"/>
    </row>
    <row r="765" spans="1:2" ht="15.75" customHeight="1" x14ac:dyDescent="0.25">
      <c r="A765" s="49"/>
      <c r="B765" s="49"/>
    </row>
    <row r="766" spans="1:2" ht="15.75" customHeight="1" x14ac:dyDescent="0.25">
      <c r="A766" s="49"/>
      <c r="B766" s="49"/>
    </row>
    <row r="767" spans="1:2" ht="15.75" customHeight="1" x14ac:dyDescent="0.25">
      <c r="A767" s="49"/>
      <c r="B767" s="49"/>
    </row>
    <row r="768" spans="1:2" ht="15.75" customHeight="1" x14ac:dyDescent="0.25">
      <c r="A768" s="49"/>
      <c r="B768" s="49"/>
    </row>
    <row r="769" spans="1:2" ht="15.75" customHeight="1" x14ac:dyDescent="0.25">
      <c r="A769" s="49"/>
      <c r="B769" s="49"/>
    </row>
    <row r="770" spans="1:2" ht="15.75" customHeight="1" x14ac:dyDescent="0.25">
      <c r="A770" s="49"/>
      <c r="B770" s="49"/>
    </row>
    <row r="771" spans="1:2" ht="15.75" customHeight="1" x14ac:dyDescent="0.25">
      <c r="A771" s="49"/>
      <c r="B771" s="49"/>
    </row>
    <row r="772" spans="1:2" ht="15.75" customHeight="1" x14ac:dyDescent="0.25">
      <c r="A772" s="49"/>
      <c r="B772" s="49"/>
    </row>
    <row r="773" spans="1:2" ht="15.75" customHeight="1" x14ac:dyDescent="0.25">
      <c r="A773" s="49"/>
      <c r="B773" s="49"/>
    </row>
    <row r="774" spans="1:2" ht="15.75" customHeight="1" x14ac:dyDescent="0.25">
      <c r="A774" s="49"/>
      <c r="B774" s="49"/>
    </row>
    <row r="775" spans="1:2" ht="15.75" customHeight="1" x14ac:dyDescent="0.25">
      <c r="A775" s="49"/>
      <c r="B775" s="49"/>
    </row>
    <row r="776" spans="1:2" ht="15.75" customHeight="1" x14ac:dyDescent="0.25">
      <c r="A776" s="49"/>
      <c r="B776" s="49"/>
    </row>
    <row r="777" spans="1:2" ht="15.75" customHeight="1" x14ac:dyDescent="0.25">
      <c r="A777" s="49"/>
      <c r="B777" s="49"/>
    </row>
    <row r="778" spans="1:2" ht="15.75" customHeight="1" x14ac:dyDescent="0.25">
      <c r="A778" s="49"/>
      <c r="B778" s="49"/>
    </row>
    <row r="779" spans="1:2" ht="15.75" customHeight="1" x14ac:dyDescent="0.25">
      <c r="A779" s="49"/>
      <c r="B779" s="49"/>
    </row>
    <row r="780" spans="1:2" ht="15.75" customHeight="1" x14ac:dyDescent="0.25">
      <c r="A780" s="49"/>
      <c r="B780" s="49"/>
    </row>
    <row r="781" spans="1:2" ht="15.75" customHeight="1" x14ac:dyDescent="0.25">
      <c r="A781" s="49"/>
      <c r="B781" s="49"/>
    </row>
    <row r="782" spans="1:2" ht="15.75" customHeight="1" x14ac:dyDescent="0.25">
      <c r="A782" s="49"/>
      <c r="B782" s="49"/>
    </row>
    <row r="783" spans="1:2" ht="15.75" customHeight="1" x14ac:dyDescent="0.25">
      <c r="A783" s="49"/>
      <c r="B783" s="49"/>
    </row>
    <row r="784" spans="1:2" ht="15.75" customHeight="1" x14ac:dyDescent="0.25">
      <c r="A784" s="49"/>
      <c r="B784" s="49"/>
    </row>
    <row r="785" spans="1:2" ht="15.75" customHeight="1" x14ac:dyDescent="0.25">
      <c r="A785" s="49"/>
      <c r="B785" s="49"/>
    </row>
    <row r="786" spans="1:2" ht="15.75" customHeight="1" x14ac:dyDescent="0.25">
      <c r="A786" s="49"/>
      <c r="B786" s="49"/>
    </row>
    <row r="787" spans="1:2" ht="15.75" customHeight="1" x14ac:dyDescent="0.25">
      <c r="A787" s="49"/>
      <c r="B787" s="49"/>
    </row>
    <row r="788" spans="1:2" ht="15.75" customHeight="1" x14ac:dyDescent="0.25">
      <c r="A788" s="49"/>
      <c r="B788" s="49"/>
    </row>
    <row r="789" spans="1:2" ht="15.75" customHeight="1" x14ac:dyDescent="0.25">
      <c r="A789" s="49"/>
      <c r="B789" s="49"/>
    </row>
    <row r="790" spans="1:2" ht="15.75" customHeight="1" x14ac:dyDescent="0.25">
      <c r="A790" s="49"/>
      <c r="B790" s="49"/>
    </row>
    <row r="791" spans="1:2" ht="15.75" customHeight="1" x14ac:dyDescent="0.25">
      <c r="A791" s="49"/>
      <c r="B791" s="49"/>
    </row>
    <row r="792" spans="1:2" ht="15.75" customHeight="1" x14ac:dyDescent="0.25">
      <c r="A792" s="49"/>
      <c r="B792" s="49"/>
    </row>
    <row r="793" spans="1:2" ht="15.75" customHeight="1" x14ac:dyDescent="0.25">
      <c r="A793" s="49"/>
      <c r="B793" s="49"/>
    </row>
    <row r="794" spans="1:2" ht="15.75" customHeight="1" x14ac:dyDescent="0.25">
      <c r="A794" s="49"/>
      <c r="B794" s="49"/>
    </row>
    <row r="795" spans="1:2" ht="15.75" customHeight="1" x14ac:dyDescent="0.25">
      <c r="A795" s="49"/>
      <c r="B795" s="49"/>
    </row>
    <row r="796" spans="1:2" ht="15.75" customHeight="1" x14ac:dyDescent="0.25">
      <c r="A796" s="49"/>
      <c r="B796" s="49"/>
    </row>
    <row r="797" spans="1:2" ht="15.75" customHeight="1" x14ac:dyDescent="0.25">
      <c r="A797" s="49"/>
      <c r="B797" s="49"/>
    </row>
    <row r="798" spans="1:2" ht="15.75" customHeight="1" x14ac:dyDescent="0.25">
      <c r="A798" s="49"/>
      <c r="B798" s="49"/>
    </row>
    <row r="799" spans="1:2" ht="15.75" customHeight="1" x14ac:dyDescent="0.25">
      <c r="A799" s="49"/>
      <c r="B799" s="49"/>
    </row>
    <row r="800" spans="1:2" ht="15.75" customHeight="1" x14ac:dyDescent="0.25">
      <c r="A800" s="49"/>
      <c r="B800" s="49"/>
    </row>
    <row r="801" spans="1:2" ht="15.75" customHeight="1" x14ac:dyDescent="0.25">
      <c r="A801" s="49"/>
      <c r="B801" s="49"/>
    </row>
    <row r="802" spans="1:2" ht="15.75" customHeight="1" x14ac:dyDescent="0.25">
      <c r="A802" s="49"/>
      <c r="B802" s="49"/>
    </row>
    <row r="803" spans="1:2" ht="15.75" customHeight="1" x14ac:dyDescent="0.25">
      <c r="A803" s="49"/>
      <c r="B803" s="49"/>
    </row>
    <row r="804" spans="1:2" ht="15.75" customHeight="1" x14ac:dyDescent="0.25">
      <c r="A804" s="49"/>
      <c r="B804" s="49"/>
    </row>
    <row r="805" spans="1:2" ht="15.75" customHeight="1" x14ac:dyDescent="0.25">
      <c r="A805" s="49"/>
      <c r="B805" s="49"/>
    </row>
    <row r="806" spans="1:2" ht="15.75" customHeight="1" x14ac:dyDescent="0.25">
      <c r="A806" s="49"/>
      <c r="B806" s="49"/>
    </row>
    <row r="807" spans="1:2" ht="15.75" customHeight="1" x14ac:dyDescent="0.25">
      <c r="A807" s="49"/>
      <c r="B807" s="49"/>
    </row>
    <row r="808" spans="1:2" ht="15.75" customHeight="1" x14ac:dyDescent="0.25">
      <c r="A808" s="49"/>
      <c r="B808" s="49"/>
    </row>
    <row r="809" spans="1:2" ht="15.75" customHeight="1" x14ac:dyDescent="0.25">
      <c r="A809" s="49"/>
      <c r="B809" s="49"/>
    </row>
    <row r="810" spans="1:2" ht="15.75" customHeight="1" x14ac:dyDescent="0.25">
      <c r="A810" s="49"/>
      <c r="B810" s="49"/>
    </row>
    <row r="811" spans="1:2" ht="15.75" customHeight="1" x14ac:dyDescent="0.25">
      <c r="A811" s="49"/>
      <c r="B811" s="49"/>
    </row>
    <row r="812" spans="1:2" ht="15.75" customHeight="1" x14ac:dyDescent="0.25">
      <c r="A812" s="49"/>
      <c r="B812" s="49"/>
    </row>
    <row r="813" spans="1:2" ht="15.75" customHeight="1" x14ac:dyDescent="0.25">
      <c r="A813" s="49"/>
      <c r="B813" s="49"/>
    </row>
    <row r="814" spans="1:2" ht="15.75" customHeight="1" x14ac:dyDescent="0.25">
      <c r="A814" s="49"/>
      <c r="B814" s="49"/>
    </row>
    <row r="815" spans="1:2" ht="15.75" customHeight="1" x14ac:dyDescent="0.25">
      <c r="A815" s="49"/>
      <c r="B815" s="49"/>
    </row>
    <row r="816" spans="1:2" ht="15.75" customHeight="1" x14ac:dyDescent="0.25">
      <c r="A816" s="49"/>
      <c r="B816" s="49"/>
    </row>
    <row r="817" spans="1:2" ht="15.75" customHeight="1" x14ac:dyDescent="0.25">
      <c r="A817" s="49"/>
      <c r="B817" s="49"/>
    </row>
    <row r="818" spans="1:2" ht="15.75" customHeight="1" x14ac:dyDescent="0.25">
      <c r="A818" s="49"/>
      <c r="B818" s="49"/>
    </row>
    <row r="819" spans="1:2" ht="15.75" customHeight="1" x14ac:dyDescent="0.25">
      <c r="A819" s="49"/>
      <c r="B819" s="49"/>
    </row>
    <row r="820" spans="1:2" ht="15.75" customHeight="1" x14ac:dyDescent="0.25">
      <c r="A820" s="49"/>
      <c r="B820" s="49"/>
    </row>
    <row r="821" spans="1:2" ht="15.75" customHeight="1" x14ac:dyDescent="0.25">
      <c r="A821" s="49"/>
      <c r="B821" s="49"/>
    </row>
    <row r="822" spans="1:2" ht="15.75" customHeight="1" x14ac:dyDescent="0.25">
      <c r="A822" s="49"/>
      <c r="B822" s="49"/>
    </row>
    <row r="823" spans="1:2" ht="15.75" customHeight="1" x14ac:dyDescent="0.25">
      <c r="A823" s="49"/>
      <c r="B823" s="49"/>
    </row>
    <row r="824" spans="1:2" ht="15.75" customHeight="1" x14ac:dyDescent="0.25">
      <c r="A824" s="49"/>
      <c r="B824" s="49"/>
    </row>
    <row r="825" spans="1:2" ht="15.75" customHeight="1" x14ac:dyDescent="0.25">
      <c r="A825" s="49"/>
      <c r="B825" s="49"/>
    </row>
    <row r="826" spans="1:2" ht="15.75" customHeight="1" x14ac:dyDescent="0.25">
      <c r="A826" s="49"/>
      <c r="B826" s="49"/>
    </row>
    <row r="827" spans="1:2" ht="15.75" customHeight="1" x14ac:dyDescent="0.25">
      <c r="A827" s="49"/>
      <c r="B827" s="49"/>
    </row>
    <row r="828" spans="1:2" ht="15.75" customHeight="1" x14ac:dyDescent="0.25">
      <c r="A828" s="49"/>
      <c r="B828" s="49"/>
    </row>
    <row r="829" spans="1:2" ht="15.75" customHeight="1" x14ac:dyDescent="0.25">
      <c r="A829" s="49"/>
      <c r="B829" s="49"/>
    </row>
    <row r="830" spans="1:2" ht="15.75" customHeight="1" x14ac:dyDescent="0.25">
      <c r="A830" s="49"/>
      <c r="B830" s="49"/>
    </row>
    <row r="831" spans="1:2" ht="15.75" customHeight="1" x14ac:dyDescent="0.25">
      <c r="A831" s="49"/>
      <c r="B831" s="49"/>
    </row>
    <row r="832" spans="1:2" ht="15.75" customHeight="1" x14ac:dyDescent="0.25">
      <c r="A832" s="49"/>
      <c r="B832" s="49"/>
    </row>
    <row r="833" spans="1:2" ht="15.75" customHeight="1" x14ac:dyDescent="0.25">
      <c r="A833" s="49"/>
      <c r="B833" s="49"/>
    </row>
    <row r="834" spans="1:2" ht="15.75" customHeight="1" x14ac:dyDescent="0.25">
      <c r="A834" s="49"/>
      <c r="B834" s="49"/>
    </row>
    <row r="835" spans="1:2" ht="15.75" customHeight="1" x14ac:dyDescent="0.25">
      <c r="A835" s="49"/>
      <c r="B835" s="49"/>
    </row>
    <row r="836" spans="1:2" ht="15.75" customHeight="1" x14ac:dyDescent="0.25">
      <c r="A836" s="49"/>
      <c r="B836" s="49"/>
    </row>
    <row r="837" spans="1:2" ht="15.75" customHeight="1" x14ac:dyDescent="0.25">
      <c r="A837" s="49"/>
      <c r="B837" s="49"/>
    </row>
    <row r="838" spans="1:2" ht="15.75" customHeight="1" x14ac:dyDescent="0.25">
      <c r="A838" s="49"/>
      <c r="B838" s="49"/>
    </row>
    <row r="839" spans="1:2" ht="15.75" customHeight="1" x14ac:dyDescent="0.25">
      <c r="A839" s="49"/>
      <c r="B839" s="49"/>
    </row>
    <row r="840" spans="1:2" ht="15.75" customHeight="1" x14ac:dyDescent="0.25">
      <c r="A840" s="49"/>
      <c r="B840" s="49"/>
    </row>
    <row r="841" spans="1:2" ht="15.75" customHeight="1" x14ac:dyDescent="0.25">
      <c r="A841" s="49"/>
      <c r="B841" s="49"/>
    </row>
    <row r="842" spans="1:2" ht="15.75" customHeight="1" x14ac:dyDescent="0.25">
      <c r="A842" s="49"/>
      <c r="B842" s="49"/>
    </row>
    <row r="843" spans="1:2" ht="15.75" customHeight="1" x14ac:dyDescent="0.25">
      <c r="A843" s="49"/>
      <c r="B843" s="49"/>
    </row>
    <row r="844" spans="1:2" ht="15.75" customHeight="1" x14ac:dyDescent="0.25">
      <c r="A844" s="49"/>
      <c r="B844" s="49"/>
    </row>
    <row r="845" spans="1:2" ht="15.75" customHeight="1" x14ac:dyDescent="0.25">
      <c r="A845" s="49"/>
      <c r="B845" s="49"/>
    </row>
    <row r="846" spans="1:2" ht="15.75" customHeight="1" x14ac:dyDescent="0.25">
      <c r="A846" s="49"/>
      <c r="B846" s="49"/>
    </row>
    <row r="847" spans="1:2" ht="15.75" customHeight="1" x14ac:dyDescent="0.25">
      <c r="A847" s="49"/>
      <c r="B847" s="49"/>
    </row>
    <row r="848" spans="1:2" ht="15.75" customHeight="1" x14ac:dyDescent="0.25">
      <c r="A848" s="49"/>
      <c r="B848" s="49"/>
    </row>
    <row r="849" spans="1:2" ht="15.75" customHeight="1" x14ac:dyDescent="0.25">
      <c r="A849" s="49"/>
      <c r="B849" s="49"/>
    </row>
    <row r="850" spans="1:2" ht="15.75" customHeight="1" x14ac:dyDescent="0.25">
      <c r="A850" s="49"/>
      <c r="B850" s="49"/>
    </row>
    <row r="851" spans="1:2" ht="15.75" customHeight="1" x14ac:dyDescent="0.25">
      <c r="A851" s="49"/>
      <c r="B851" s="49"/>
    </row>
    <row r="852" spans="1:2" ht="15.75" customHeight="1" x14ac:dyDescent="0.25">
      <c r="A852" s="49"/>
      <c r="B852" s="49"/>
    </row>
    <row r="853" spans="1:2" ht="15.75" customHeight="1" x14ac:dyDescent="0.25">
      <c r="A853" s="49"/>
      <c r="B853" s="49"/>
    </row>
    <row r="854" spans="1:2" ht="15.75" customHeight="1" x14ac:dyDescent="0.25">
      <c r="A854" s="49"/>
      <c r="B854" s="49"/>
    </row>
    <row r="855" spans="1:2" ht="15.75" customHeight="1" x14ac:dyDescent="0.25">
      <c r="A855" s="49"/>
      <c r="B855" s="49"/>
    </row>
    <row r="856" spans="1:2" ht="15.75" customHeight="1" x14ac:dyDescent="0.25">
      <c r="A856" s="49"/>
      <c r="B856" s="49"/>
    </row>
    <row r="857" spans="1:2" ht="15.75" customHeight="1" x14ac:dyDescent="0.25">
      <c r="A857" s="49"/>
      <c r="B857" s="49"/>
    </row>
    <row r="858" spans="1:2" ht="15.75" customHeight="1" x14ac:dyDescent="0.25">
      <c r="A858" s="49"/>
      <c r="B858" s="49"/>
    </row>
    <row r="859" spans="1:2" ht="15.75" customHeight="1" x14ac:dyDescent="0.25">
      <c r="A859" s="49"/>
      <c r="B859" s="49"/>
    </row>
    <row r="860" spans="1:2" ht="15.75" customHeight="1" x14ac:dyDescent="0.25">
      <c r="A860" s="49"/>
      <c r="B860" s="49"/>
    </row>
    <row r="861" spans="1:2" ht="15.75" customHeight="1" x14ac:dyDescent="0.25">
      <c r="A861" s="49"/>
      <c r="B861" s="49"/>
    </row>
    <row r="862" spans="1:2" ht="15.75" customHeight="1" x14ac:dyDescent="0.25">
      <c r="A862" s="49"/>
      <c r="B862" s="49"/>
    </row>
    <row r="863" spans="1:2" ht="15.75" customHeight="1" x14ac:dyDescent="0.25">
      <c r="A863" s="49"/>
      <c r="B863" s="49"/>
    </row>
    <row r="864" spans="1:2" ht="15.75" customHeight="1" x14ac:dyDescent="0.25">
      <c r="A864" s="49"/>
      <c r="B864" s="49"/>
    </row>
    <row r="865" spans="1:2" ht="15.75" customHeight="1" x14ac:dyDescent="0.25">
      <c r="A865" s="49"/>
      <c r="B865" s="49"/>
    </row>
    <row r="866" spans="1:2" ht="15.75" customHeight="1" x14ac:dyDescent="0.25">
      <c r="A866" s="49"/>
      <c r="B866" s="49"/>
    </row>
    <row r="867" spans="1:2" ht="15.75" customHeight="1" x14ac:dyDescent="0.25">
      <c r="A867" s="49"/>
      <c r="B867" s="49"/>
    </row>
    <row r="868" spans="1:2" ht="15.75" customHeight="1" x14ac:dyDescent="0.25">
      <c r="A868" s="49"/>
      <c r="B868" s="49"/>
    </row>
    <row r="869" spans="1:2" ht="15.75" customHeight="1" x14ac:dyDescent="0.25">
      <c r="A869" s="49"/>
      <c r="B869" s="49"/>
    </row>
    <row r="870" spans="1:2" ht="15.75" customHeight="1" x14ac:dyDescent="0.25">
      <c r="A870" s="49"/>
      <c r="B870" s="49"/>
    </row>
    <row r="871" spans="1:2" ht="15.75" customHeight="1" x14ac:dyDescent="0.25">
      <c r="A871" s="49"/>
      <c r="B871" s="49"/>
    </row>
    <row r="872" spans="1:2" ht="15.75" customHeight="1" x14ac:dyDescent="0.25">
      <c r="A872" s="49"/>
      <c r="B872" s="49"/>
    </row>
    <row r="873" spans="1:2" ht="15.75" customHeight="1" x14ac:dyDescent="0.25">
      <c r="A873" s="49"/>
      <c r="B873" s="49"/>
    </row>
    <row r="874" spans="1:2" ht="15.75" customHeight="1" x14ac:dyDescent="0.25">
      <c r="A874" s="49"/>
      <c r="B874" s="49"/>
    </row>
    <row r="875" spans="1:2" ht="15.75" customHeight="1" x14ac:dyDescent="0.25">
      <c r="A875" s="49"/>
      <c r="B875" s="49"/>
    </row>
    <row r="876" spans="1:2" ht="15.75" customHeight="1" x14ac:dyDescent="0.25">
      <c r="A876" s="49"/>
      <c r="B876" s="49"/>
    </row>
    <row r="877" spans="1:2" ht="15.75" customHeight="1" x14ac:dyDescent="0.25">
      <c r="A877" s="49"/>
      <c r="B877" s="49"/>
    </row>
    <row r="878" spans="1:2" ht="15.75" customHeight="1" x14ac:dyDescent="0.25">
      <c r="A878" s="49"/>
      <c r="B878" s="49"/>
    </row>
    <row r="879" spans="1:2" ht="15.75" customHeight="1" x14ac:dyDescent="0.25">
      <c r="A879" s="49"/>
      <c r="B879" s="49"/>
    </row>
    <row r="880" spans="1:2" ht="15.75" customHeight="1" x14ac:dyDescent="0.25">
      <c r="A880" s="49"/>
      <c r="B880" s="49"/>
    </row>
    <row r="881" spans="1:2" ht="15.75" customHeight="1" x14ac:dyDescent="0.25">
      <c r="A881" s="49"/>
      <c r="B881" s="49"/>
    </row>
    <row r="882" spans="1:2" ht="15.75" customHeight="1" x14ac:dyDescent="0.25">
      <c r="A882" s="49"/>
      <c r="B882" s="49"/>
    </row>
    <row r="883" spans="1:2" ht="15.75" customHeight="1" x14ac:dyDescent="0.25">
      <c r="A883" s="49"/>
      <c r="B883" s="49"/>
    </row>
    <row r="884" spans="1:2" ht="15.75" customHeight="1" x14ac:dyDescent="0.25">
      <c r="A884" s="49"/>
      <c r="B884" s="49"/>
    </row>
    <row r="885" spans="1:2" ht="15.75" customHeight="1" x14ac:dyDescent="0.25">
      <c r="A885" s="49"/>
      <c r="B885" s="49"/>
    </row>
    <row r="886" spans="1:2" ht="15.75" customHeight="1" x14ac:dyDescent="0.25">
      <c r="A886" s="49"/>
      <c r="B886" s="49"/>
    </row>
    <row r="887" spans="1:2" ht="15.75" customHeight="1" x14ac:dyDescent="0.25">
      <c r="A887" s="49"/>
      <c r="B887" s="49"/>
    </row>
    <row r="888" spans="1:2" ht="15.75" customHeight="1" x14ac:dyDescent="0.25">
      <c r="A888" s="49"/>
      <c r="B888" s="49"/>
    </row>
    <row r="889" spans="1:2" ht="15.75" customHeight="1" x14ac:dyDescent="0.25">
      <c r="A889" s="49"/>
      <c r="B889" s="49"/>
    </row>
    <row r="890" spans="1:2" ht="15.75" customHeight="1" x14ac:dyDescent="0.25">
      <c r="A890" s="49"/>
      <c r="B890" s="49"/>
    </row>
    <row r="891" spans="1:2" ht="15.75" customHeight="1" x14ac:dyDescent="0.25">
      <c r="A891" s="49"/>
      <c r="B891" s="49"/>
    </row>
    <row r="892" spans="1:2" ht="15.75" customHeight="1" x14ac:dyDescent="0.25">
      <c r="A892" s="49"/>
      <c r="B892" s="49"/>
    </row>
    <row r="893" spans="1:2" ht="15.75" customHeight="1" x14ac:dyDescent="0.25">
      <c r="A893" s="49"/>
      <c r="B893" s="49"/>
    </row>
    <row r="894" spans="1:2" ht="15.75" customHeight="1" x14ac:dyDescent="0.25">
      <c r="A894" s="49"/>
      <c r="B894" s="49"/>
    </row>
    <row r="895" spans="1:2" ht="15.75" customHeight="1" x14ac:dyDescent="0.25">
      <c r="A895" s="49"/>
      <c r="B895" s="49"/>
    </row>
    <row r="896" spans="1:2" ht="15.75" customHeight="1" x14ac:dyDescent="0.25">
      <c r="A896" s="49"/>
      <c r="B896" s="49"/>
    </row>
    <row r="897" spans="1:2" ht="15.75" customHeight="1" x14ac:dyDescent="0.25">
      <c r="A897" s="49"/>
      <c r="B897" s="49"/>
    </row>
    <row r="898" spans="1:2" ht="15.75" customHeight="1" x14ac:dyDescent="0.25">
      <c r="A898" s="49"/>
      <c r="B898" s="49"/>
    </row>
    <row r="899" spans="1:2" ht="15.75" customHeight="1" x14ac:dyDescent="0.25">
      <c r="A899" s="49"/>
      <c r="B899" s="49"/>
    </row>
    <row r="900" spans="1:2" ht="15.75" customHeight="1" x14ac:dyDescent="0.25">
      <c r="A900" s="49"/>
      <c r="B900" s="49"/>
    </row>
    <row r="901" spans="1:2" ht="15.75" customHeight="1" x14ac:dyDescent="0.25">
      <c r="A901" s="49"/>
      <c r="B901" s="49"/>
    </row>
    <row r="902" spans="1:2" ht="15.75" customHeight="1" x14ac:dyDescent="0.25">
      <c r="A902" s="49"/>
      <c r="B902" s="49"/>
    </row>
    <row r="903" spans="1:2" ht="15.75" customHeight="1" x14ac:dyDescent="0.25">
      <c r="A903" s="49"/>
      <c r="B903" s="49"/>
    </row>
    <row r="904" spans="1:2" ht="15.75" customHeight="1" x14ac:dyDescent="0.25">
      <c r="A904" s="49"/>
      <c r="B904" s="49"/>
    </row>
    <row r="905" spans="1:2" ht="15.75" customHeight="1" x14ac:dyDescent="0.25">
      <c r="A905" s="49"/>
      <c r="B905" s="49"/>
    </row>
    <row r="906" spans="1:2" ht="15.75" customHeight="1" x14ac:dyDescent="0.25">
      <c r="A906" s="49"/>
      <c r="B906" s="49"/>
    </row>
    <row r="907" spans="1:2" ht="15.75" customHeight="1" x14ac:dyDescent="0.25">
      <c r="A907" s="49"/>
      <c r="B907" s="49"/>
    </row>
    <row r="908" spans="1:2" ht="15.75" customHeight="1" x14ac:dyDescent="0.25">
      <c r="A908" s="49"/>
      <c r="B908" s="49"/>
    </row>
    <row r="909" spans="1:2" ht="15.75" customHeight="1" x14ac:dyDescent="0.25">
      <c r="A909" s="49"/>
      <c r="B909" s="49"/>
    </row>
    <row r="910" spans="1:2" ht="15.75" customHeight="1" x14ac:dyDescent="0.25">
      <c r="A910" s="49"/>
      <c r="B910" s="49"/>
    </row>
    <row r="911" spans="1:2" ht="15.75" customHeight="1" x14ac:dyDescent="0.25">
      <c r="A911" s="49"/>
      <c r="B911" s="49"/>
    </row>
    <row r="912" spans="1:2" ht="15.75" customHeight="1" x14ac:dyDescent="0.25">
      <c r="A912" s="49"/>
      <c r="B912" s="49"/>
    </row>
    <row r="913" spans="1:2" ht="15.75" customHeight="1" x14ac:dyDescent="0.25">
      <c r="A913" s="49"/>
      <c r="B913" s="49"/>
    </row>
    <row r="914" spans="1:2" ht="15.75" customHeight="1" x14ac:dyDescent="0.25">
      <c r="A914" s="49"/>
      <c r="B914" s="49"/>
    </row>
    <row r="915" spans="1:2" ht="15.75" customHeight="1" x14ac:dyDescent="0.25">
      <c r="A915" s="49"/>
      <c r="B915" s="49"/>
    </row>
    <row r="916" spans="1:2" ht="15.75" customHeight="1" x14ac:dyDescent="0.25">
      <c r="A916" s="49"/>
      <c r="B916" s="49"/>
    </row>
    <row r="917" spans="1:2" ht="15.75" customHeight="1" x14ac:dyDescent="0.25">
      <c r="A917" s="49"/>
      <c r="B917" s="49"/>
    </row>
    <row r="918" spans="1:2" ht="15.75" customHeight="1" x14ac:dyDescent="0.25">
      <c r="A918" s="49"/>
      <c r="B918" s="49"/>
    </row>
    <row r="919" spans="1:2" ht="15.75" customHeight="1" x14ac:dyDescent="0.25">
      <c r="A919" s="49"/>
      <c r="B919" s="49"/>
    </row>
    <row r="920" spans="1:2" ht="15.75" customHeight="1" x14ac:dyDescent="0.25">
      <c r="A920" s="49"/>
      <c r="B920" s="49"/>
    </row>
    <row r="921" spans="1:2" ht="15.75" customHeight="1" x14ac:dyDescent="0.25">
      <c r="A921" s="49"/>
      <c r="B921" s="49"/>
    </row>
    <row r="922" spans="1:2" ht="15.75" customHeight="1" x14ac:dyDescent="0.25">
      <c r="A922" s="49"/>
      <c r="B922" s="49"/>
    </row>
    <row r="923" spans="1:2" ht="15.75" customHeight="1" x14ac:dyDescent="0.25">
      <c r="A923" s="49"/>
      <c r="B923" s="49"/>
    </row>
    <row r="924" spans="1:2" ht="15.75" customHeight="1" x14ac:dyDescent="0.25">
      <c r="A924" s="49"/>
      <c r="B924" s="49"/>
    </row>
    <row r="925" spans="1:2" ht="15.75" customHeight="1" x14ac:dyDescent="0.25">
      <c r="A925" s="49"/>
      <c r="B925" s="49"/>
    </row>
    <row r="926" spans="1:2" ht="15.75" customHeight="1" x14ac:dyDescent="0.25">
      <c r="A926" s="49"/>
      <c r="B926" s="49"/>
    </row>
    <row r="927" spans="1:2" ht="15.75" customHeight="1" x14ac:dyDescent="0.25">
      <c r="A927" s="49"/>
      <c r="B927" s="49"/>
    </row>
    <row r="928" spans="1:2" ht="15.75" customHeight="1" x14ac:dyDescent="0.25">
      <c r="A928" s="49"/>
      <c r="B928" s="49"/>
    </row>
    <row r="929" spans="1:2" ht="15.75" customHeight="1" x14ac:dyDescent="0.25">
      <c r="A929" s="49"/>
      <c r="B929" s="49"/>
    </row>
    <row r="930" spans="1:2" ht="15.75" customHeight="1" x14ac:dyDescent="0.25">
      <c r="A930" s="49"/>
      <c r="B930" s="49"/>
    </row>
    <row r="931" spans="1:2" ht="15.75" customHeight="1" x14ac:dyDescent="0.25">
      <c r="A931" s="49"/>
      <c r="B931" s="49"/>
    </row>
    <row r="932" spans="1:2" ht="15.75" customHeight="1" x14ac:dyDescent="0.25">
      <c r="A932" s="49"/>
      <c r="B932" s="49"/>
    </row>
    <row r="933" spans="1:2" ht="15.75" customHeight="1" x14ac:dyDescent="0.25">
      <c r="A933" s="49"/>
      <c r="B933" s="49"/>
    </row>
    <row r="934" spans="1:2" ht="15.75" customHeight="1" x14ac:dyDescent="0.25">
      <c r="A934" s="49"/>
      <c r="B934" s="49"/>
    </row>
    <row r="935" spans="1:2" ht="15.75" customHeight="1" x14ac:dyDescent="0.25">
      <c r="A935" s="49"/>
      <c r="B935" s="49"/>
    </row>
    <row r="936" spans="1:2" ht="15.75" customHeight="1" x14ac:dyDescent="0.25">
      <c r="A936" s="49"/>
      <c r="B936" s="49"/>
    </row>
    <row r="937" spans="1:2" ht="15.75" customHeight="1" x14ac:dyDescent="0.25">
      <c r="A937" s="49"/>
      <c r="B937" s="49"/>
    </row>
    <row r="938" spans="1:2" ht="15.75" customHeight="1" x14ac:dyDescent="0.25">
      <c r="A938" s="49"/>
      <c r="B938" s="49"/>
    </row>
    <row r="939" spans="1:2" ht="15.75" customHeight="1" x14ac:dyDescent="0.25">
      <c r="A939" s="49"/>
      <c r="B939" s="49"/>
    </row>
    <row r="940" spans="1:2" ht="15.75" customHeight="1" x14ac:dyDescent="0.25">
      <c r="A940" s="49"/>
      <c r="B940" s="49"/>
    </row>
    <row r="941" spans="1:2" ht="15.75" customHeight="1" x14ac:dyDescent="0.25">
      <c r="A941" s="49"/>
      <c r="B941" s="49"/>
    </row>
    <row r="942" spans="1:2" ht="15.75" customHeight="1" x14ac:dyDescent="0.25">
      <c r="A942" s="49"/>
      <c r="B942" s="49"/>
    </row>
    <row r="943" spans="1:2" ht="15.75" customHeight="1" x14ac:dyDescent="0.25">
      <c r="A943" s="49"/>
      <c r="B943" s="49"/>
    </row>
    <row r="944" spans="1:2" ht="15.75" customHeight="1" x14ac:dyDescent="0.25">
      <c r="A944" s="49"/>
      <c r="B944" s="49"/>
    </row>
    <row r="945" spans="1:2" ht="15.75" customHeight="1" x14ac:dyDescent="0.25">
      <c r="A945" s="49"/>
      <c r="B945" s="49"/>
    </row>
    <row r="946" spans="1:2" ht="15.75" customHeight="1" x14ac:dyDescent="0.25">
      <c r="A946" s="49"/>
      <c r="B946" s="49"/>
    </row>
    <row r="947" spans="1:2" ht="15.75" customHeight="1" x14ac:dyDescent="0.25">
      <c r="A947" s="49"/>
      <c r="B947" s="49"/>
    </row>
    <row r="948" spans="1:2" ht="15.75" customHeight="1" x14ac:dyDescent="0.25">
      <c r="A948" s="49"/>
      <c r="B948" s="49"/>
    </row>
    <row r="949" spans="1:2" ht="15.75" customHeight="1" x14ac:dyDescent="0.25">
      <c r="A949" s="49"/>
      <c r="B949" s="49"/>
    </row>
    <row r="950" spans="1:2" ht="15.75" customHeight="1" x14ac:dyDescent="0.25">
      <c r="A950" s="49"/>
      <c r="B950" s="49"/>
    </row>
    <row r="951" spans="1:2" ht="15.75" customHeight="1" x14ac:dyDescent="0.25">
      <c r="A951" s="49"/>
      <c r="B951" s="49"/>
    </row>
    <row r="952" spans="1:2" ht="15.75" customHeight="1" x14ac:dyDescent="0.25">
      <c r="A952" s="49"/>
      <c r="B952" s="49"/>
    </row>
    <row r="953" spans="1:2" ht="15.75" customHeight="1" x14ac:dyDescent="0.25">
      <c r="A953" s="49"/>
      <c r="B953" s="49"/>
    </row>
    <row r="954" spans="1:2" ht="15.75" customHeight="1" x14ac:dyDescent="0.25">
      <c r="A954" s="49"/>
      <c r="B954" s="49"/>
    </row>
    <row r="955" spans="1:2" ht="15.75" customHeight="1" x14ac:dyDescent="0.25">
      <c r="A955" s="49"/>
      <c r="B955" s="49"/>
    </row>
    <row r="956" spans="1:2" ht="15.75" customHeight="1" x14ac:dyDescent="0.25">
      <c r="A956" s="49"/>
      <c r="B956" s="49"/>
    </row>
    <row r="957" spans="1:2" ht="15.75" customHeight="1" x14ac:dyDescent="0.25">
      <c r="A957" s="49"/>
      <c r="B957" s="49"/>
    </row>
    <row r="958" spans="1:2" ht="15.75" customHeight="1" x14ac:dyDescent="0.25">
      <c r="A958" s="49"/>
      <c r="B958" s="49"/>
    </row>
    <row r="959" spans="1:2" ht="15.75" customHeight="1" x14ac:dyDescent="0.25">
      <c r="A959" s="49"/>
      <c r="B959" s="49"/>
    </row>
    <row r="960" spans="1:2" ht="15.75" customHeight="1" x14ac:dyDescent="0.25">
      <c r="A960" s="49"/>
      <c r="B960" s="49"/>
    </row>
    <row r="961" spans="1:2" ht="15.75" customHeight="1" x14ac:dyDescent="0.25">
      <c r="A961" s="49"/>
      <c r="B961" s="49"/>
    </row>
    <row r="962" spans="1:2" ht="15.75" customHeight="1" x14ac:dyDescent="0.25">
      <c r="A962" s="49"/>
      <c r="B962" s="49"/>
    </row>
    <row r="963" spans="1:2" ht="15.75" customHeight="1" x14ac:dyDescent="0.25">
      <c r="A963" s="49"/>
      <c r="B963" s="49"/>
    </row>
    <row r="964" spans="1:2" ht="15.75" customHeight="1" x14ac:dyDescent="0.25">
      <c r="A964" s="49"/>
      <c r="B964" s="49"/>
    </row>
    <row r="965" spans="1:2" ht="15.75" customHeight="1" x14ac:dyDescent="0.25">
      <c r="A965" s="49"/>
      <c r="B965" s="49"/>
    </row>
    <row r="966" spans="1:2" ht="15.75" customHeight="1" x14ac:dyDescent="0.25">
      <c r="A966" s="49"/>
      <c r="B966" s="49"/>
    </row>
    <row r="967" spans="1:2" ht="15.75" customHeight="1" x14ac:dyDescent="0.25">
      <c r="A967" s="49"/>
      <c r="B967" s="49"/>
    </row>
    <row r="968" spans="1:2" ht="15.75" customHeight="1" x14ac:dyDescent="0.25">
      <c r="A968" s="49"/>
      <c r="B968" s="49"/>
    </row>
    <row r="969" spans="1:2" ht="15.75" customHeight="1" x14ac:dyDescent="0.25">
      <c r="A969" s="49"/>
      <c r="B969" s="49"/>
    </row>
    <row r="970" spans="1:2" ht="15.75" customHeight="1" x14ac:dyDescent="0.25">
      <c r="A970" s="49"/>
      <c r="B970" s="49"/>
    </row>
    <row r="971" spans="1:2" ht="15.75" customHeight="1" x14ac:dyDescent="0.25">
      <c r="A971" s="49"/>
      <c r="B971" s="49"/>
    </row>
    <row r="972" spans="1:2" ht="15.75" customHeight="1" x14ac:dyDescent="0.25">
      <c r="A972" s="49"/>
      <c r="B972" s="49"/>
    </row>
    <row r="973" spans="1:2" ht="15.75" customHeight="1" x14ac:dyDescent="0.25">
      <c r="A973" s="49"/>
      <c r="B973" s="49"/>
    </row>
    <row r="974" spans="1:2" ht="15.75" customHeight="1" x14ac:dyDescent="0.25">
      <c r="A974" s="49"/>
      <c r="B974" s="49"/>
    </row>
    <row r="975" spans="1:2" ht="15.75" customHeight="1" x14ac:dyDescent="0.25">
      <c r="A975" s="49"/>
      <c r="B975" s="49"/>
    </row>
    <row r="976" spans="1:2" ht="15.75" customHeight="1" x14ac:dyDescent="0.25">
      <c r="A976" s="49"/>
      <c r="B976" s="49"/>
    </row>
    <row r="977" spans="1:2" ht="15.75" customHeight="1" x14ac:dyDescent="0.25">
      <c r="A977" s="49"/>
      <c r="B977" s="49"/>
    </row>
    <row r="978" spans="1:2" ht="15.75" customHeight="1" x14ac:dyDescent="0.25">
      <c r="A978" s="49"/>
      <c r="B978" s="49"/>
    </row>
    <row r="979" spans="1:2" ht="15.75" customHeight="1" x14ac:dyDescent="0.25">
      <c r="A979" s="49"/>
      <c r="B979" s="49"/>
    </row>
    <row r="980" spans="1:2" ht="15.75" customHeight="1" x14ac:dyDescent="0.25">
      <c r="A980" s="49"/>
      <c r="B980" s="49"/>
    </row>
    <row r="981" spans="1:2" ht="15.75" customHeight="1" x14ac:dyDescent="0.25">
      <c r="A981" s="49"/>
      <c r="B981" s="49"/>
    </row>
    <row r="982" spans="1:2" ht="15.75" customHeight="1" x14ac:dyDescent="0.25">
      <c r="A982" s="49"/>
      <c r="B982" s="49"/>
    </row>
    <row r="983" spans="1:2" ht="15.75" customHeight="1" x14ac:dyDescent="0.25">
      <c r="A983" s="49"/>
      <c r="B983" s="49"/>
    </row>
    <row r="984" spans="1:2" ht="15.75" customHeight="1" x14ac:dyDescent="0.25">
      <c r="A984" s="49"/>
      <c r="B984" s="49"/>
    </row>
    <row r="985" spans="1:2" ht="15.75" customHeight="1" x14ac:dyDescent="0.25">
      <c r="A985" s="49"/>
      <c r="B985" s="49"/>
    </row>
    <row r="986" spans="1:2" ht="15.75" customHeight="1" x14ac:dyDescent="0.25">
      <c r="A986" s="49"/>
      <c r="B986" s="49"/>
    </row>
    <row r="987" spans="1:2" ht="15.75" customHeight="1" x14ac:dyDescent="0.25">
      <c r="A987" s="49"/>
      <c r="B987" s="49"/>
    </row>
    <row r="988" spans="1:2" ht="15.75" customHeight="1" x14ac:dyDescent="0.25">
      <c r="A988" s="49"/>
      <c r="B988" s="49"/>
    </row>
    <row r="989" spans="1:2" ht="15.75" customHeight="1" x14ac:dyDescent="0.25">
      <c r="A989" s="49"/>
      <c r="B989" s="49"/>
    </row>
    <row r="990" spans="1:2" ht="15.75" customHeight="1" x14ac:dyDescent="0.25">
      <c r="A990" s="49"/>
      <c r="B990" s="49"/>
    </row>
    <row r="991" spans="1:2" ht="15.75" customHeight="1" x14ac:dyDescent="0.25">
      <c r="A991" s="49"/>
      <c r="B991" s="49"/>
    </row>
    <row r="992" spans="1:2" ht="15.75" customHeight="1" x14ac:dyDescent="0.25">
      <c r="A992" s="49"/>
      <c r="B992" s="49"/>
    </row>
    <row r="993" spans="1:2" ht="15.75" customHeight="1" x14ac:dyDescent="0.25">
      <c r="A993" s="49"/>
      <c r="B993" s="49"/>
    </row>
    <row r="994" spans="1:2" ht="15.75" customHeight="1" x14ac:dyDescent="0.25">
      <c r="A994" s="49"/>
      <c r="B994" s="49"/>
    </row>
    <row r="995" spans="1:2" ht="15.75" customHeight="1" x14ac:dyDescent="0.25">
      <c r="A995" s="49"/>
      <c r="B995" s="49"/>
    </row>
    <row r="996" spans="1:2" ht="15.75" customHeight="1" x14ac:dyDescent="0.25">
      <c r="A996" s="49"/>
      <c r="B996" s="49"/>
    </row>
    <row r="997" spans="1:2" ht="15.75" customHeight="1" x14ac:dyDescent="0.25">
      <c r="A997" s="49"/>
      <c r="B997" s="49"/>
    </row>
    <row r="998" spans="1:2" ht="15.75" customHeight="1" x14ac:dyDescent="0.25">
      <c r="A998" s="49"/>
      <c r="B998" s="49"/>
    </row>
    <row r="999" spans="1:2" ht="15.75" customHeight="1" x14ac:dyDescent="0.25">
      <c r="A999" s="49"/>
      <c r="B999" s="49"/>
    </row>
    <row r="1000" spans="1:2" ht="15.75" customHeight="1" x14ac:dyDescent="0.25">
      <c r="A1000" s="49"/>
      <c r="B1000" s="49"/>
    </row>
  </sheetData>
  <pageMargins left="0.7" right="0.7" top="0.75" bottom="0.75" header="0" footer="0"/>
  <pageSetup orientation="landscape"/>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2F5496"/>
  </sheetPr>
  <dimension ref="A1:B1000"/>
  <sheetViews>
    <sheetView workbookViewId="0"/>
  </sheetViews>
  <sheetFormatPr defaultColWidth="12.625" defaultRowHeight="15" customHeight="1" x14ac:dyDescent="0.2"/>
  <cols>
    <col min="1" max="1" width="12.25" customWidth="1"/>
    <col min="2" max="2" width="13.125" customWidth="1"/>
    <col min="3" max="26" width="7.625" customWidth="1"/>
  </cols>
  <sheetData>
    <row r="1" spans="1:2" x14ac:dyDescent="0.25">
      <c r="B1" s="14" t="s">
        <v>1140</v>
      </c>
    </row>
    <row r="2" spans="1:2" x14ac:dyDescent="0.25">
      <c r="A2" s="2" t="s">
        <v>1141</v>
      </c>
      <c r="B2" s="2">
        <f>ROUND(AVERAGE('PERAC-livestock'!A3:B3),0)</f>
        <v>-1125</v>
      </c>
    </row>
    <row r="3" spans="1:2" x14ac:dyDescent="0.25">
      <c r="A3" s="2" t="s">
        <v>1142</v>
      </c>
      <c r="B3" s="2">
        <f>ROUND(AVERAGE('PERAC-livestock'!A4:B4),0)</f>
        <v>-1075</v>
      </c>
    </row>
    <row r="4" spans="1:2" x14ac:dyDescent="0.25">
      <c r="A4" s="2" t="s">
        <v>1143</v>
      </c>
      <c r="B4" s="2">
        <f>ROUND(AVERAGE('PERAC-livestock'!A5:B5),0)</f>
        <v>-1025</v>
      </c>
    </row>
    <row r="5" spans="1:2" x14ac:dyDescent="0.25">
      <c r="A5" s="2" t="s">
        <v>1144</v>
      </c>
      <c r="B5" s="2">
        <f>ROUND(AVERAGE('PERAC-livestock'!A6:B6),0)</f>
        <v>-975</v>
      </c>
    </row>
    <row r="6" spans="1:2" x14ac:dyDescent="0.25">
      <c r="A6" s="2" t="s">
        <v>1145</v>
      </c>
      <c r="B6" s="2">
        <f>ROUND(AVERAGE('PERAC-livestock'!A7:B7),0)</f>
        <v>-925</v>
      </c>
    </row>
    <row r="7" spans="1:2" x14ac:dyDescent="0.25">
      <c r="A7" s="2" t="s">
        <v>1146</v>
      </c>
      <c r="B7" s="2">
        <f>ROUND(AVERAGE('PERAC-livestock'!A8:B8),0)</f>
        <v>-875</v>
      </c>
    </row>
    <row r="8" spans="1:2" x14ac:dyDescent="0.25">
      <c r="A8" s="2" t="s">
        <v>1147</v>
      </c>
      <c r="B8" s="2">
        <f>ROUND(AVERAGE('PERAC-livestock'!A9:B9),0)</f>
        <v>-825</v>
      </c>
    </row>
    <row r="9" spans="1:2" x14ac:dyDescent="0.25">
      <c r="A9" s="2" t="s">
        <v>1148</v>
      </c>
      <c r="B9" s="2">
        <f>ROUND(AVERAGE('PERAC-livestock'!A10:B10),0)</f>
        <v>-775</v>
      </c>
    </row>
    <row r="10" spans="1:2" x14ac:dyDescent="0.25">
      <c r="A10" s="2" t="s">
        <v>1149</v>
      </c>
      <c r="B10" s="2">
        <f>ROUND(AVERAGE('PERAC-livestock'!A11:B11),0)</f>
        <v>-725</v>
      </c>
    </row>
    <row r="11" spans="1:2" x14ac:dyDescent="0.25">
      <c r="A11" s="2" t="s">
        <v>1150</v>
      </c>
      <c r="B11" s="2">
        <f>ROUND(AVERAGE('PERAC-livestock'!A12:B12),0)</f>
        <v>-675</v>
      </c>
    </row>
    <row r="12" spans="1:2" x14ac:dyDescent="0.25">
      <c r="A12" s="2" t="s">
        <v>1151</v>
      </c>
      <c r="B12" s="2">
        <f>ROUND(AVERAGE('PERAC-livestock'!A13:B13),0)</f>
        <v>-625</v>
      </c>
    </row>
    <row r="13" spans="1:2" x14ac:dyDescent="0.25">
      <c r="A13" s="2" t="s">
        <v>1152</v>
      </c>
      <c r="B13" s="2">
        <f>ROUND(AVERAGE('PERAC-livestock'!A14:B14),0)</f>
        <v>-575</v>
      </c>
    </row>
    <row r="14" spans="1:2" x14ac:dyDescent="0.25">
      <c r="A14" s="2" t="s">
        <v>1153</v>
      </c>
      <c r="B14" s="2">
        <f>ROUND(AVERAGE('PERAC-livestock'!A15:B15),0)</f>
        <v>-525</v>
      </c>
    </row>
    <row r="15" spans="1:2" x14ac:dyDescent="0.25">
      <c r="A15" s="2" t="s">
        <v>1154</v>
      </c>
      <c r="B15" s="2">
        <f>ROUND(AVERAGE('PERAC-livestock'!A16:B16),0)</f>
        <v>-475</v>
      </c>
    </row>
    <row r="16" spans="1:2" x14ac:dyDescent="0.25">
      <c r="A16" s="2" t="s">
        <v>1155</v>
      </c>
      <c r="B16" s="2">
        <f>ROUND(AVERAGE('PERAC-livestock'!A17:B17),0)</f>
        <v>-425</v>
      </c>
    </row>
    <row r="17" spans="1:2" x14ac:dyDescent="0.25">
      <c r="A17" s="2" t="s">
        <v>1156</v>
      </c>
      <c r="B17" s="2">
        <f>ROUND(AVERAGE('PERAC-livestock'!A18:B18),0)</f>
        <v>-375</v>
      </c>
    </row>
    <row r="18" spans="1:2" x14ac:dyDescent="0.25">
      <c r="A18" s="2" t="s">
        <v>1157</v>
      </c>
      <c r="B18" s="2">
        <f>ROUND(AVERAGE('PERAC-livestock'!A19:B19),0)</f>
        <v>-325</v>
      </c>
    </row>
    <row r="19" spans="1:2" x14ac:dyDescent="0.25">
      <c r="A19" s="2" t="s">
        <v>1158</v>
      </c>
      <c r="B19" s="2">
        <f>ROUND(AVERAGE('PERAC-livestock'!A20:B20),0)</f>
        <v>-275</v>
      </c>
    </row>
    <row r="20" spans="1:2" x14ac:dyDescent="0.25">
      <c r="A20" s="2" t="s">
        <v>1159</v>
      </c>
      <c r="B20" s="2">
        <f>ROUND(AVERAGE('PERAC-livestock'!A21:B21),0)</f>
        <v>-225</v>
      </c>
    </row>
    <row r="21" spans="1:2" ht="15.75" customHeight="1" x14ac:dyDescent="0.25">
      <c r="A21" s="2" t="s">
        <v>1160</v>
      </c>
      <c r="B21" s="2">
        <f>ROUND(AVERAGE('PERAC-livestock'!A22:B22),0)</f>
        <v>-175</v>
      </c>
    </row>
    <row r="22" spans="1:2" ht="15.75" customHeight="1" x14ac:dyDescent="0.25">
      <c r="A22" s="2" t="s">
        <v>1161</v>
      </c>
      <c r="B22" s="2">
        <f>ROUND(AVERAGE('PERAC-livestock'!A23:B23),0)</f>
        <v>-125</v>
      </c>
    </row>
    <row r="23" spans="1:2" ht="15.75" customHeight="1" x14ac:dyDescent="0.25">
      <c r="A23" s="2" t="s">
        <v>1162</v>
      </c>
      <c r="B23" s="2">
        <f>ROUND(AVERAGE('PERAC-livestock'!A24:B24),0)</f>
        <v>-95</v>
      </c>
    </row>
    <row r="24" spans="1:2" ht="15.75" customHeight="1" x14ac:dyDescent="0.25">
      <c r="A24" s="2" t="s">
        <v>1163</v>
      </c>
      <c r="B24" s="2">
        <f>ROUND(AVERAGE('PERAC-livestock'!A25:B25),0)</f>
        <v>-85</v>
      </c>
    </row>
    <row r="25" spans="1:2" ht="15.75" customHeight="1" x14ac:dyDescent="0.25">
      <c r="A25" s="2" t="s">
        <v>1164</v>
      </c>
      <c r="B25" s="2">
        <f>ROUND(AVERAGE('PERAC-livestock'!A26:B26),0)</f>
        <v>-75</v>
      </c>
    </row>
    <row r="26" spans="1:2" ht="15.75" customHeight="1" x14ac:dyDescent="0.25">
      <c r="A26" s="2" t="s">
        <v>1165</v>
      </c>
      <c r="B26" s="2">
        <f>ROUND(AVERAGE('PERAC-livestock'!A27:B27),0)</f>
        <v>-65</v>
      </c>
    </row>
    <row r="27" spans="1:2" ht="15.75" customHeight="1" x14ac:dyDescent="0.25">
      <c r="A27" s="2" t="s">
        <v>1166</v>
      </c>
      <c r="B27" s="2">
        <f>ROUND(AVERAGE('PERAC-livestock'!A28:B28),0)</f>
        <v>-55</v>
      </c>
    </row>
    <row r="28" spans="1:2" ht="15.75" customHeight="1" x14ac:dyDescent="0.25">
      <c r="A28" s="2" t="s">
        <v>1167</v>
      </c>
      <c r="B28" s="2">
        <f>ROUND(AVERAGE('PERAC-livestock'!A29:B29),0)</f>
        <v>-45</v>
      </c>
    </row>
    <row r="29" spans="1:2" ht="15.75" customHeight="1" x14ac:dyDescent="0.25">
      <c r="A29" s="2" t="s">
        <v>1168</v>
      </c>
      <c r="B29" s="2">
        <f>ROUND(AVERAGE('PERAC-livestock'!A30:B30),0)</f>
        <v>-35</v>
      </c>
    </row>
    <row r="30" spans="1:2" ht="15.75" customHeight="1" x14ac:dyDescent="0.25">
      <c r="A30" s="2" t="s">
        <v>1169</v>
      </c>
      <c r="B30" s="2">
        <f>ROUND(AVERAGE('PERAC-livestock'!A31:B31),0)</f>
        <v>-25</v>
      </c>
    </row>
    <row r="31" spans="1:2" ht="15.75" customHeight="1" x14ac:dyDescent="0.25">
      <c r="A31" s="2" t="s">
        <v>1170</v>
      </c>
      <c r="B31" s="2">
        <f>ROUND(AVERAGE('PERAC-livestock'!A32:B32),0)</f>
        <v>-15</v>
      </c>
    </row>
    <row r="32" spans="1:2" ht="15.75" customHeight="1" x14ac:dyDescent="0.25">
      <c r="A32" s="2" t="s">
        <v>1171</v>
      </c>
      <c r="B32" s="2">
        <f>ROUND(AVERAGE('PERAC-livestock'!A33:B33),0)</f>
        <v>-5</v>
      </c>
    </row>
    <row r="33" spans="1:2" ht="15.75" customHeight="1" x14ac:dyDescent="0.25">
      <c r="A33" s="2" t="s">
        <v>1172</v>
      </c>
      <c r="B33" s="2">
        <f>ROUND(AVERAGE('PERAC-livestock'!A34:B34),0)</f>
        <v>0</v>
      </c>
    </row>
    <row r="34" spans="1:2" ht="15.75" customHeight="1" x14ac:dyDescent="0.25">
      <c r="A34" s="2" t="s">
        <v>1173</v>
      </c>
      <c r="B34" s="2">
        <f>ROUND(AVERAGE('PERAC-livestock'!A35:B35),0)</f>
        <v>5</v>
      </c>
    </row>
    <row r="35" spans="1:2" ht="15.75" customHeight="1" x14ac:dyDescent="0.25">
      <c r="A35" s="2" t="s">
        <v>1174</v>
      </c>
      <c r="B35" s="2">
        <f>ROUND(AVERAGE('PERAC-livestock'!A36:B36),0)</f>
        <v>15</v>
      </c>
    </row>
    <row r="36" spans="1:2" ht="15.75" customHeight="1" x14ac:dyDescent="0.25">
      <c r="A36" s="2" t="s">
        <v>1175</v>
      </c>
      <c r="B36" s="2">
        <f>ROUND(AVERAGE('PERAC-livestock'!A37:B37),0)</f>
        <v>25</v>
      </c>
    </row>
    <row r="37" spans="1:2" ht="15.75" customHeight="1" x14ac:dyDescent="0.25">
      <c r="A37" s="2" t="s">
        <v>1176</v>
      </c>
      <c r="B37" s="2">
        <f>ROUND(AVERAGE('PERAC-livestock'!A38:B38),0)</f>
        <v>35</v>
      </c>
    </row>
    <row r="38" spans="1:2" ht="15.75" customHeight="1" x14ac:dyDescent="0.25">
      <c r="A38" s="2" t="s">
        <v>1177</v>
      </c>
      <c r="B38" s="2">
        <f>ROUND(AVERAGE('PERAC-livestock'!A39:B39),0)</f>
        <v>45</v>
      </c>
    </row>
    <row r="39" spans="1:2" ht="15.75" customHeight="1" x14ac:dyDescent="0.25">
      <c r="A39" s="2" t="s">
        <v>1178</v>
      </c>
      <c r="B39" s="2">
        <f>ROUND(AVERAGE('PERAC-livestock'!A40:B40),0)</f>
        <v>55</v>
      </c>
    </row>
    <row r="40" spans="1:2" ht="15.75" customHeight="1" x14ac:dyDescent="0.25">
      <c r="A40" s="2" t="s">
        <v>1179</v>
      </c>
      <c r="B40" s="2">
        <f>ROUND(AVERAGE('PERAC-livestock'!A41:B41),0)</f>
        <v>65</v>
      </c>
    </row>
    <row r="41" spans="1:2" ht="15.75" customHeight="1" x14ac:dyDescent="0.25">
      <c r="A41" s="2" t="s">
        <v>1180</v>
      </c>
      <c r="B41" s="2">
        <f>ROUND(AVERAGE('PERAC-livestock'!A42:B42),0)</f>
        <v>75</v>
      </c>
    </row>
    <row r="42" spans="1:2" ht="15.75" customHeight="1" x14ac:dyDescent="0.25">
      <c r="A42" s="2" t="s">
        <v>1181</v>
      </c>
      <c r="B42" s="2">
        <f>ROUND(AVERAGE('PERAC-livestock'!A43:B43),0)</f>
        <v>85</v>
      </c>
    </row>
    <row r="43" spans="1:2" ht="15.75" customHeight="1" x14ac:dyDescent="0.25">
      <c r="A43" s="2" t="s">
        <v>1182</v>
      </c>
      <c r="B43" s="2">
        <f>ROUND(AVERAGE('PERAC-livestock'!A44:B44),0)</f>
        <v>95</v>
      </c>
    </row>
    <row r="44" spans="1:2" ht="15.75" customHeight="1" x14ac:dyDescent="0.25">
      <c r="A44" s="2" t="s">
        <v>1183</v>
      </c>
      <c r="B44" s="2">
        <f>ROUND(AVERAGE('PERAC-livestock'!A45:B45),0)</f>
        <v>125</v>
      </c>
    </row>
    <row r="45" spans="1:2" ht="15.75" customHeight="1" x14ac:dyDescent="0.25">
      <c r="A45" s="2" t="s">
        <v>1184</v>
      </c>
      <c r="B45" s="2">
        <f>ROUND(AVERAGE('PERAC-livestock'!A46:B46),0)</f>
        <v>175</v>
      </c>
    </row>
    <row r="46" spans="1:2" ht="15.75" customHeight="1" x14ac:dyDescent="0.25">
      <c r="A46" s="2" t="s">
        <v>1185</v>
      </c>
      <c r="B46" s="2">
        <f>ROUND(AVERAGE('PERAC-livestock'!A47:B47),0)</f>
        <v>225</v>
      </c>
    </row>
    <row r="47" spans="1:2" ht="15.75" customHeight="1" x14ac:dyDescent="0.25">
      <c r="A47" s="2" t="s">
        <v>1186</v>
      </c>
      <c r="B47" s="2">
        <f>ROUND(AVERAGE('PERAC-livestock'!A48:B48),0)</f>
        <v>275</v>
      </c>
    </row>
    <row r="48" spans="1:2" ht="15.75" customHeight="1" x14ac:dyDescent="0.25">
      <c r="A48" s="2" t="s">
        <v>1187</v>
      </c>
      <c r="B48" s="2">
        <f>ROUND(AVERAGE('PERAC-livestock'!A49:B49),0)</f>
        <v>325</v>
      </c>
    </row>
    <row r="49" spans="1:2" ht="15.75" customHeight="1" x14ac:dyDescent="0.25">
      <c r="A49" s="2" t="s">
        <v>1188</v>
      </c>
      <c r="B49" s="2">
        <f>ROUND(AVERAGE('PERAC-livestock'!A50:B50),0)</f>
        <v>375</v>
      </c>
    </row>
    <row r="50" spans="1:2" ht="15.75" customHeight="1" x14ac:dyDescent="0.25">
      <c r="A50" s="2" t="s">
        <v>1189</v>
      </c>
      <c r="B50" s="2">
        <f>ROUND(AVERAGE('PERAC-livestock'!A51:B51),0)</f>
        <v>425</v>
      </c>
    </row>
    <row r="51" spans="1:2" ht="15.75" customHeight="1" x14ac:dyDescent="0.25">
      <c r="A51" s="2" t="s">
        <v>1190</v>
      </c>
      <c r="B51" s="2">
        <f>ROUND(AVERAGE('PERAC-livestock'!A52:B52),0)</f>
        <v>475</v>
      </c>
    </row>
    <row r="52" spans="1:2" ht="15.75" customHeight="1" x14ac:dyDescent="0.25">
      <c r="A52" s="2" t="s">
        <v>1191</v>
      </c>
      <c r="B52" s="2">
        <f>ROUND(AVERAGE('PERAC-livestock'!A53:B53),0)</f>
        <v>525</v>
      </c>
    </row>
    <row r="53" spans="1:2" ht="15.75" customHeight="1" x14ac:dyDescent="0.25">
      <c r="A53" s="2" t="s">
        <v>1192</v>
      </c>
      <c r="B53" s="2">
        <f>ROUND(AVERAGE('PERAC-livestock'!A54:B54),0)</f>
        <v>575</v>
      </c>
    </row>
    <row r="54" spans="1:2" ht="15.75" customHeight="1" x14ac:dyDescent="0.25">
      <c r="A54" s="2" t="s">
        <v>1193</v>
      </c>
      <c r="B54" s="2">
        <f>ROUND(AVERAGE('PERAC-livestock'!A55:B55),0)</f>
        <v>625</v>
      </c>
    </row>
    <row r="55" spans="1:2" ht="15.75" customHeight="1" x14ac:dyDescent="0.25">
      <c r="A55" s="2" t="s">
        <v>1194</v>
      </c>
      <c r="B55" s="2">
        <f>ROUND(AVERAGE('PERAC-livestock'!A56:B56),0)</f>
        <v>675</v>
      </c>
    </row>
    <row r="56" spans="1:2" ht="15.75" customHeight="1" x14ac:dyDescent="0.25">
      <c r="A56" s="2" t="s">
        <v>1195</v>
      </c>
      <c r="B56" s="2">
        <f>ROUND(AVERAGE('PERAC-livestock'!A57:B57),0)</f>
        <v>725</v>
      </c>
    </row>
    <row r="57" spans="1:2" ht="15.75" customHeight="1" x14ac:dyDescent="0.25">
      <c r="A57" s="2" t="s">
        <v>1196</v>
      </c>
      <c r="B57" s="2">
        <f>ROUND(AVERAGE('PERAC-livestock'!A58:B58),0)</f>
        <v>775</v>
      </c>
    </row>
    <row r="58" spans="1:2" ht="15.75" customHeight="1" x14ac:dyDescent="0.25">
      <c r="A58" s="2" t="s">
        <v>1197</v>
      </c>
      <c r="B58" s="2">
        <f>ROUND(AVERAGE('PERAC-livestock'!A59:B59),0)</f>
        <v>825</v>
      </c>
    </row>
    <row r="59" spans="1:2" ht="15.75" customHeight="1" x14ac:dyDescent="0.25">
      <c r="A59" s="2" t="s">
        <v>1198</v>
      </c>
      <c r="B59" s="2">
        <f>ROUND(AVERAGE('PERAC-livestock'!A60:B60),0)</f>
        <v>875</v>
      </c>
    </row>
    <row r="60" spans="1:2" ht="15.75" customHeight="1" x14ac:dyDescent="0.25">
      <c r="A60" s="2" t="s">
        <v>1199</v>
      </c>
      <c r="B60" s="2">
        <f>ROUND(AVERAGE('PERAC-livestock'!A61:B61),0)</f>
        <v>925</v>
      </c>
    </row>
    <row r="61" spans="1:2" ht="15.75" customHeight="1" x14ac:dyDescent="0.25">
      <c r="A61" s="2" t="s">
        <v>1200</v>
      </c>
      <c r="B61" s="2">
        <f>ROUND(AVERAGE('PERAC-livestock'!A62:B62),0)</f>
        <v>975</v>
      </c>
    </row>
    <row r="62" spans="1:2" ht="15.75" customHeight="1" x14ac:dyDescent="0.25">
      <c r="A62" s="2" t="s">
        <v>1201</v>
      </c>
      <c r="B62" s="2">
        <f>ROUND(AVERAGE('PERAC-livestock'!A63:B63),0)</f>
        <v>1025</v>
      </c>
    </row>
    <row r="63" spans="1:2" ht="15.75" customHeight="1" x14ac:dyDescent="0.25">
      <c r="A63" s="2" t="s">
        <v>1202</v>
      </c>
      <c r="B63" s="2">
        <f>ROUND(AVERAGE('PERAC-livestock'!A64:B64),0)</f>
        <v>1075</v>
      </c>
    </row>
    <row r="64" spans="1:2" ht="15.75" customHeight="1" x14ac:dyDescent="0.25">
      <c r="A64" s="2" t="s">
        <v>1203</v>
      </c>
      <c r="B64" s="2">
        <f>ROUND(AVERAGE('PERAC-livestock'!A65:B65),0)</f>
        <v>1125</v>
      </c>
    </row>
    <row r="65" spans="1:2" ht="15.75" customHeight="1" x14ac:dyDescent="0.25">
      <c r="A65" s="2" t="s">
        <v>1204</v>
      </c>
      <c r="B65" s="2">
        <f>ROUND(AVERAGE('PERAC-livestock'!A66:B66),0)</f>
        <v>1175</v>
      </c>
    </row>
    <row r="66" spans="1:2" ht="15.75" customHeight="1" x14ac:dyDescent="0.25">
      <c r="A66" s="2" t="s">
        <v>1205</v>
      </c>
      <c r="B66" s="2">
        <f>ROUND(AVERAGE('PERAC-livestock'!A67:B67),0)</f>
        <v>1225</v>
      </c>
    </row>
    <row r="67" spans="1:2" ht="15.75" customHeight="1" x14ac:dyDescent="0.25">
      <c r="A67" s="2" t="s">
        <v>1206</v>
      </c>
      <c r="B67" s="2">
        <f>ROUND(AVERAGE('PERAC-livestock'!A68:B68),0)</f>
        <v>1275</v>
      </c>
    </row>
    <row r="68" spans="1:2" ht="15.75" customHeight="1" x14ac:dyDescent="0.25">
      <c r="A68" s="2" t="s">
        <v>1207</v>
      </c>
      <c r="B68" s="2">
        <f>ROUND(AVERAGE('PERAC-livestock'!A69:B69),0)</f>
        <v>1325</v>
      </c>
    </row>
    <row r="69" spans="1:2" ht="15.75" customHeight="1" x14ac:dyDescent="0.25">
      <c r="A69" s="2" t="s">
        <v>1208</v>
      </c>
      <c r="B69" s="2">
        <f>ROUND(AVERAGE('PERAC-livestock'!A70:B70),0)</f>
        <v>1375</v>
      </c>
    </row>
    <row r="70" spans="1:2" ht="15.75" customHeight="1" x14ac:dyDescent="0.25">
      <c r="A70" s="2" t="s">
        <v>1209</v>
      </c>
      <c r="B70" s="2">
        <f>ROUND(AVERAGE('PERAC-livestock'!A71:B71),0)</f>
        <v>1425</v>
      </c>
    </row>
    <row r="71" spans="1:2" ht="15.75" customHeight="1" x14ac:dyDescent="0.25">
      <c r="A71" s="2" t="s">
        <v>1210</v>
      </c>
      <c r="B71" s="2">
        <f>ROUND(AVERAGE('PERAC-livestock'!A72:B72),0)</f>
        <v>1475</v>
      </c>
    </row>
    <row r="72" spans="1:2" ht="15.75" customHeight="1" x14ac:dyDescent="0.25">
      <c r="A72" s="2" t="s">
        <v>1211</v>
      </c>
      <c r="B72" s="2">
        <f>ROUND(AVERAGE('PERAC-livestock'!A73:B73),0)</f>
        <v>1525</v>
      </c>
    </row>
    <row r="73" spans="1:2" ht="15.75" customHeight="1" x14ac:dyDescent="0.25">
      <c r="A73" s="2" t="s">
        <v>1212</v>
      </c>
      <c r="B73" s="2">
        <f>ROUND(AVERAGE('PERAC-livestock'!A74:B74),0)</f>
        <v>1575</v>
      </c>
    </row>
    <row r="74" spans="1:2" ht="15.75" customHeight="1" x14ac:dyDescent="0.2"/>
    <row r="75" spans="1:2" ht="15.75" customHeight="1" x14ac:dyDescent="0.2"/>
    <row r="76" spans="1:2" ht="15.75" customHeight="1" x14ac:dyDescent="0.2"/>
    <row r="77" spans="1:2" ht="15.75" customHeight="1" x14ac:dyDescent="0.2"/>
    <row r="78" spans="1:2" ht="15.75" customHeight="1" x14ac:dyDescent="0.2"/>
    <row r="79" spans="1:2" ht="15.75" customHeight="1" x14ac:dyDescent="0.2"/>
    <row r="80" spans="1:2"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1</vt:i4>
      </vt:variant>
    </vt:vector>
  </HeadingPairs>
  <TitlesOfParts>
    <vt:vector size="34" baseType="lpstr">
      <vt:lpstr>About</vt:lpstr>
      <vt:lpstr>IEA-MethaneEmissions-US</vt:lpstr>
      <vt:lpstr>IEA-MethaneAbatement-US</vt:lpstr>
      <vt:lpstr>EPA_BPEiC</vt:lpstr>
      <vt:lpstr>IEA Tech to Policy Mapping</vt:lpstr>
      <vt:lpstr>EPA to IEA Scaling</vt:lpstr>
      <vt:lpstr>Country Selector</vt:lpstr>
      <vt:lpstr>Multipliers and Adjustments</vt:lpstr>
      <vt:lpstr>EPA US Data</vt:lpstr>
      <vt:lpstr>Tech to Policy Mapping</vt:lpstr>
      <vt:lpstr>SNAP Adjustment</vt:lpstr>
      <vt:lpstr>US Cement Data</vt:lpstr>
      <vt:lpstr>F-Gas Downscale</vt:lpstr>
      <vt:lpstr>Agriculture EPA SIT 2017</vt:lpstr>
      <vt:lpstr>Coal EPA SIT 2017</vt:lpstr>
      <vt:lpstr>Solid Waste EPA SIT 2017</vt:lpstr>
      <vt:lpstr>FLIGHT 2018 by State Sector</vt:lpstr>
      <vt:lpstr>State Downscaling Multipliers</vt:lpstr>
      <vt:lpstr>Data Check</vt:lpstr>
      <vt:lpstr>PERAC-cement</vt:lpstr>
      <vt:lpstr>PERAC-ngps-mthncptr</vt:lpstr>
      <vt:lpstr>PERAC-ngps-mthndstr</vt:lpstr>
      <vt:lpstr>PERAC-fgassubstitution</vt:lpstr>
      <vt:lpstr>PERAC-fgasdestruction</vt:lpstr>
      <vt:lpstr>PERAC-fgasrecovery</vt:lpstr>
      <vt:lpstr>PERAC-inspctmaintretrofit</vt:lpstr>
      <vt:lpstr>PERAC-coalmining-mthncptr</vt:lpstr>
      <vt:lpstr>PERAC-coalmining-mthndstr</vt:lpstr>
      <vt:lpstr>PERAC-waste-mthncptr</vt:lpstr>
      <vt:lpstr>PERAC-waste-mthndstr</vt:lpstr>
      <vt:lpstr>PERAC-cropsrice</vt:lpstr>
      <vt:lpstr>PERAC-livestock</vt:lpstr>
      <vt:lpstr>PERAC-MCD</vt:lpstr>
      <vt:lpstr>unit_conv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Megan Mahajan</dc:creator>
  <cp:lastModifiedBy>Olivia Ashmoore</cp:lastModifiedBy>
  <dcterms:created xsi:type="dcterms:W3CDTF">2019-10-01T12:41:00Z</dcterms:created>
  <dcterms:modified xsi:type="dcterms:W3CDTF">2020-09-16T20:05:18Z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ContentTypeId">
    <vt:lpwstr>0x0101009A8DE1910A250D46834FA39C4FD88F9A</vt:lpwstr>
  </property>
  <property fmtid="{D5CDD505-2E9C-101B-9397-08002B2CF9AE}" pid="4" name="EPA Subject">
    <vt:lpwstr/>
  </property>
  <property fmtid="{D5CDD505-2E9C-101B-9397-08002B2CF9AE}" pid="5" name="Document Type">
    <vt:lpwstr/>
  </property>
</Properties>
</file>